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0.129.110.146\経営情報hd\経営情報G\３０年度\100 研究\110 経営研究\130 ICT･ロボット\11 環境制御機器導入効果シート\トマト\"/>
    </mc:Choice>
  </mc:AlternateContent>
  <bookViews>
    <workbookView xWindow="0" yWindow="0" windowWidth="20490" windowHeight="6780"/>
  </bookViews>
  <sheets>
    <sheet name="はじめに" sheetId="4" r:id="rId1"/>
    <sheet name="質問表" sheetId="3" r:id="rId2"/>
    <sheet name="結果表" sheetId="5" r:id="rId3"/>
    <sheet name="直接入力用" sheetId="2" r:id="rId4"/>
    <sheet name="別紙" sheetId="9" r:id="rId5"/>
    <sheet name="算出方法" sheetId="11" state="hidden" r:id="rId6"/>
    <sheet name="リスト" sheetId="8" state="hidden" r:id="rId7"/>
    <sheet name="日射量と図３" sheetId="12" state="hidden" r:id="rId8"/>
  </sheets>
  <definedNames>
    <definedName name="_xlnm._FilterDatabase" localSheetId="4" hidden="1">別紙!$K$3:$U$8764</definedName>
    <definedName name="_xlnm.Print_Area" localSheetId="0">はじめに!$A$1:$L$51</definedName>
    <definedName name="_xlnm.Print_Area" localSheetId="2">結果表!$A$1:$L$63</definedName>
    <definedName name="_xlnm.Print_Area" localSheetId="5">算出方法!$A$1:$T$45</definedName>
    <definedName name="_xlnm.Print_Area" localSheetId="1">質問表!$A$1:$R$179</definedName>
    <definedName name="_xlnm.Print_Area" localSheetId="3">直接入力用!$A$1:$L$64</definedName>
    <definedName name="_xlnm.Print_Area" localSheetId="7">日射量と図３!$A$1:$X$39</definedName>
    <definedName name="_xlnm.Print_Area" localSheetId="4">別紙!$A$1:$AJ$55</definedName>
    <definedName name="その他">リスト!$B$7:$D$7</definedName>
    <definedName name="その他ハウス">リスト!$B$16:$D$16</definedName>
    <definedName name="ミスト">リスト!$A$26:$A$28</definedName>
    <definedName name="環境制御機器">リスト!$A$13:$A$17</definedName>
    <definedName name="高軒高硬質フィルムハウス">リスト!$A$13:$D$13</definedName>
    <definedName name="施設リスト">リスト!$A$5:$A$8</definedName>
    <definedName name="時刻">リスト!$A$42:$A$65</definedName>
    <definedName name="普通軒硬質フィルムハウス">リスト!$B$14:$D$14</definedName>
    <definedName name="面積以外施設・設備同上">リスト!$B$15:$D$15</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62" i="3" l="1"/>
  <c r="W28" i="3" l="1"/>
  <c r="AH30" i="9" l="1"/>
  <c r="AC8764" i="9" l="1"/>
  <c r="AD8764" i="9"/>
  <c r="X28" i="3" l="1"/>
  <c r="AG55" i="9" l="1"/>
  <c r="AG54" i="9"/>
  <c r="V5700" i="9" l="1"/>
  <c r="V5701" i="9"/>
  <c r="V5702" i="9"/>
  <c r="V5703" i="9"/>
  <c r="V5704" i="9"/>
  <c r="V5705" i="9"/>
  <c r="V5706" i="9"/>
  <c r="V5707" i="9"/>
  <c r="V5708" i="9"/>
  <c r="V5709" i="9"/>
  <c r="V5710" i="9"/>
  <c r="V5711" i="9"/>
  <c r="V5712" i="9"/>
  <c r="V5713" i="9"/>
  <c r="V5714" i="9"/>
  <c r="V5715" i="9"/>
  <c r="V5717" i="9"/>
  <c r="V5718" i="9"/>
  <c r="V5719" i="9"/>
  <c r="V5720" i="9"/>
  <c r="V5721" i="9"/>
  <c r="V5722" i="9"/>
  <c r="V5723" i="9"/>
  <c r="V5724" i="9"/>
  <c r="V5725" i="9"/>
  <c r="V5726" i="9"/>
  <c r="V5727" i="9"/>
  <c r="V5728" i="9"/>
  <c r="V5729" i="9"/>
  <c r="V5730" i="9"/>
  <c r="V5731" i="9"/>
  <c r="V5732" i="9"/>
  <c r="V5733" i="9"/>
  <c r="V5734" i="9"/>
  <c r="V5735" i="9"/>
  <c r="V5736" i="9"/>
  <c r="V5737" i="9"/>
  <c r="V5738" i="9"/>
  <c r="V5739" i="9"/>
  <c r="V5741" i="9"/>
  <c r="V5742" i="9"/>
  <c r="V5743" i="9"/>
  <c r="V5744" i="9"/>
  <c r="V5745" i="9"/>
  <c r="V5746" i="9"/>
  <c r="V5747" i="9"/>
  <c r="V5748" i="9"/>
  <c r="V5749" i="9"/>
  <c r="V5750" i="9"/>
  <c r="V5751" i="9"/>
  <c r="V5752" i="9"/>
  <c r="V5753" i="9"/>
  <c r="V5754" i="9"/>
  <c r="V5755" i="9"/>
  <c r="V5756" i="9"/>
  <c r="V5757" i="9"/>
  <c r="V5758" i="9"/>
  <c r="V5759" i="9"/>
  <c r="V5760" i="9"/>
  <c r="V5761" i="9"/>
  <c r="V5762" i="9"/>
  <c r="V5763" i="9"/>
  <c r="V5765" i="9"/>
  <c r="V5766" i="9"/>
  <c r="V5767" i="9"/>
  <c r="V5768" i="9"/>
  <c r="V5769" i="9"/>
  <c r="V5770" i="9"/>
  <c r="V5771" i="9"/>
  <c r="V5772" i="9"/>
  <c r="V5773" i="9"/>
  <c r="V5774" i="9"/>
  <c r="V5775" i="9"/>
  <c r="V5776" i="9"/>
  <c r="V5777" i="9"/>
  <c r="V5778" i="9"/>
  <c r="V5779" i="9"/>
  <c r="V5780" i="9"/>
  <c r="V5781" i="9"/>
  <c r="V5782" i="9"/>
  <c r="V5783" i="9"/>
  <c r="V5784" i="9"/>
  <c r="V5785" i="9"/>
  <c r="V5786" i="9"/>
  <c r="V5787" i="9"/>
  <c r="V5789" i="9"/>
  <c r="V5790" i="9"/>
  <c r="V5791" i="9"/>
  <c r="V5792" i="9"/>
  <c r="V5793" i="9"/>
  <c r="V5794" i="9"/>
  <c r="V5795" i="9"/>
  <c r="V5796" i="9"/>
  <c r="V5797" i="9"/>
  <c r="V5798" i="9"/>
  <c r="V5799" i="9"/>
  <c r="V5800" i="9"/>
  <c r="V5801" i="9"/>
  <c r="V5802" i="9"/>
  <c r="V5803" i="9"/>
  <c r="V5804" i="9"/>
  <c r="V5805" i="9"/>
  <c r="V5806" i="9"/>
  <c r="V5807" i="9"/>
  <c r="V5808" i="9"/>
  <c r="V5809" i="9"/>
  <c r="V5810" i="9"/>
  <c r="V5811" i="9"/>
  <c r="V5813" i="9"/>
  <c r="V5814" i="9"/>
  <c r="V5815" i="9"/>
  <c r="V5816" i="9"/>
  <c r="V5817" i="9"/>
  <c r="V5818" i="9"/>
  <c r="V5819" i="9"/>
  <c r="V5820" i="9"/>
  <c r="V5821" i="9"/>
  <c r="V5822" i="9"/>
  <c r="V5823" i="9"/>
  <c r="V5824" i="9"/>
  <c r="V5825" i="9"/>
  <c r="V5826" i="9"/>
  <c r="V5827" i="9"/>
  <c r="V5828" i="9"/>
  <c r="V5829" i="9"/>
  <c r="V5830" i="9"/>
  <c r="V5831" i="9"/>
  <c r="V5832" i="9"/>
  <c r="V5833" i="9"/>
  <c r="V5834" i="9"/>
  <c r="V5835" i="9"/>
  <c r="V5837" i="9"/>
  <c r="V5838" i="9"/>
  <c r="V5839" i="9"/>
  <c r="V5840" i="9"/>
  <c r="V5841" i="9"/>
  <c r="V5842" i="9"/>
  <c r="V5843" i="9"/>
  <c r="V5844" i="9"/>
  <c r="V5845" i="9"/>
  <c r="V5846" i="9"/>
  <c r="V5847" i="9"/>
  <c r="V5848" i="9"/>
  <c r="V5849" i="9"/>
  <c r="V5850" i="9"/>
  <c r="V5851" i="9"/>
  <c r="V5852" i="9"/>
  <c r="V5853" i="9"/>
  <c r="V5854" i="9"/>
  <c r="V5855" i="9"/>
  <c r="V5856" i="9"/>
  <c r="V5857" i="9"/>
  <c r="V5858" i="9"/>
  <c r="V5859" i="9"/>
  <c r="V5861" i="9"/>
  <c r="V5862" i="9"/>
  <c r="V5863" i="9"/>
  <c r="V5864" i="9"/>
  <c r="V5865" i="9"/>
  <c r="V5866" i="9"/>
  <c r="V5867" i="9"/>
  <c r="V5868" i="9"/>
  <c r="V5869" i="9"/>
  <c r="V5870" i="9"/>
  <c r="V5871" i="9"/>
  <c r="V5872" i="9"/>
  <c r="V5873" i="9"/>
  <c r="V5874" i="9"/>
  <c r="V5875" i="9"/>
  <c r="V5876" i="9"/>
  <c r="V5877" i="9"/>
  <c r="V5878" i="9"/>
  <c r="V5879" i="9"/>
  <c r="V5880" i="9"/>
  <c r="V5881" i="9"/>
  <c r="V5882" i="9"/>
  <c r="V5883" i="9"/>
  <c r="V5885" i="9"/>
  <c r="V5886" i="9"/>
  <c r="V5887" i="9"/>
  <c r="V5888" i="9"/>
  <c r="V5889" i="9"/>
  <c r="V5890" i="9"/>
  <c r="V5891" i="9"/>
  <c r="V5892" i="9"/>
  <c r="V5893" i="9"/>
  <c r="V5894" i="9"/>
  <c r="V5895" i="9"/>
  <c r="V5896" i="9"/>
  <c r="V5897" i="9"/>
  <c r="V5898" i="9"/>
  <c r="V5899" i="9"/>
  <c r="V5900" i="9"/>
  <c r="V5901" i="9"/>
  <c r="V5902" i="9"/>
  <c r="V5903" i="9"/>
  <c r="V5904" i="9"/>
  <c r="V5905" i="9"/>
  <c r="V5906" i="9"/>
  <c r="V5907" i="9"/>
  <c r="V5909" i="9"/>
  <c r="V5910" i="9"/>
  <c r="V5911" i="9"/>
  <c r="V5912" i="9"/>
  <c r="V5913" i="9"/>
  <c r="V5914" i="9"/>
  <c r="V5915" i="9"/>
  <c r="V5916" i="9"/>
  <c r="V5917" i="9"/>
  <c r="V5918" i="9"/>
  <c r="V5919" i="9"/>
  <c r="V5920" i="9"/>
  <c r="V5921" i="9"/>
  <c r="V5922" i="9"/>
  <c r="V5923" i="9"/>
  <c r="V5924" i="9"/>
  <c r="V5925" i="9"/>
  <c r="V5926" i="9"/>
  <c r="V5927" i="9"/>
  <c r="V5928" i="9"/>
  <c r="V5929" i="9"/>
  <c r="V5930" i="9"/>
  <c r="V5931" i="9"/>
  <c r="V5933" i="9"/>
  <c r="V5934" i="9"/>
  <c r="V5935" i="9"/>
  <c r="V5936" i="9"/>
  <c r="V5937" i="9"/>
  <c r="V5938" i="9"/>
  <c r="V5939" i="9"/>
  <c r="V5940" i="9"/>
  <c r="V5941" i="9"/>
  <c r="V5942" i="9"/>
  <c r="V5943" i="9"/>
  <c r="V5944" i="9"/>
  <c r="V5945" i="9"/>
  <c r="V5946" i="9"/>
  <c r="V5947" i="9"/>
  <c r="V5948" i="9"/>
  <c r="V5949" i="9"/>
  <c r="V5950" i="9"/>
  <c r="V5951" i="9"/>
  <c r="V5952" i="9"/>
  <c r="V5953" i="9"/>
  <c r="V5954" i="9"/>
  <c r="V5955" i="9"/>
  <c r="V5957" i="9"/>
  <c r="V5958" i="9"/>
  <c r="V5959" i="9"/>
  <c r="V5960" i="9"/>
  <c r="V5961" i="9"/>
  <c r="V5962" i="9"/>
  <c r="V5963" i="9"/>
  <c r="V5964" i="9"/>
  <c r="V5965" i="9"/>
  <c r="V5966" i="9"/>
  <c r="V5967" i="9"/>
  <c r="V5968" i="9"/>
  <c r="V5969" i="9"/>
  <c r="V5970" i="9"/>
  <c r="V5971" i="9"/>
  <c r="V5972" i="9"/>
  <c r="V5973" i="9"/>
  <c r="V5974" i="9"/>
  <c r="V5975" i="9"/>
  <c r="V5976" i="9"/>
  <c r="V5977" i="9"/>
  <c r="V5978" i="9"/>
  <c r="V5979" i="9"/>
  <c r="V5981" i="9"/>
  <c r="V5982" i="9"/>
  <c r="V5983" i="9"/>
  <c r="V5984" i="9"/>
  <c r="V5985" i="9"/>
  <c r="V5986" i="9"/>
  <c r="V5987" i="9"/>
  <c r="V5988" i="9"/>
  <c r="V5989" i="9"/>
  <c r="V5990" i="9"/>
  <c r="V5991" i="9"/>
  <c r="V5992" i="9"/>
  <c r="V5993" i="9"/>
  <c r="V5994" i="9"/>
  <c r="V5995" i="9"/>
  <c r="V5996" i="9"/>
  <c r="V5997" i="9"/>
  <c r="V5998" i="9"/>
  <c r="V5999" i="9"/>
  <c r="V6000" i="9"/>
  <c r="V6001" i="9"/>
  <c r="V6002" i="9"/>
  <c r="V6003" i="9"/>
  <c r="V6005" i="9"/>
  <c r="V6006" i="9"/>
  <c r="V6007" i="9"/>
  <c r="V6008" i="9"/>
  <c r="V6009" i="9"/>
  <c r="V6010" i="9"/>
  <c r="V6011" i="9"/>
  <c r="V6012" i="9"/>
  <c r="V6013" i="9"/>
  <c r="V6014" i="9"/>
  <c r="V6015" i="9"/>
  <c r="V6016" i="9"/>
  <c r="V6017" i="9"/>
  <c r="V6018" i="9"/>
  <c r="V6019" i="9"/>
  <c r="V6020" i="9"/>
  <c r="V6021" i="9"/>
  <c r="V6022" i="9"/>
  <c r="V6023" i="9"/>
  <c r="V6024" i="9"/>
  <c r="V6025" i="9"/>
  <c r="V6026" i="9"/>
  <c r="V6027" i="9"/>
  <c r="V6029" i="9"/>
  <c r="V6030" i="9"/>
  <c r="V6031" i="9"/>
  <c r="V6032" i="9"/>
  <c r="V6033" i="9"/>
  <c r="V6034" i="9"/>
  <c r="V6035" i="9"/>
  <c r="V6036" i="9"/>
  <c r="V6037" i="9"/>
  <c r="V6038" i="9"/>
  <c r="V6039" i="9"/>
  <c r="V6040" i="9"/>
  <c r="V6041" i="9"/>
  <c r="V6042" i="9"/>
  <c r="V6043" i="9"/>
  <c r="V6044" i="9"/>
  <c r="V6045" i="9"/>
  <c r="V6046" i="9"/>
  <c r="V6047" i="9"/>
  <c r="V6048" i="9"/>
  <c r="V6049" i="9"/>
  <c r="V6050" i="9"/>
  <c r="V6051" i="9"/>
  <c r="V6053" i="9"/>
  <c r="V6054" i="9"/>
  <c r="V6055" i="9"/>
  <c r="V6056" i="9"/>
  <c r="V6057" i="9"/>
  <c r="V6058" i="9"/>
  <c r="V6059" i="9"/>
  <c r="V6060" i="9"/>
  <c r="V6061" i="9"/>
  <c r="V6062" i="9"/>
  <c r="V6063" i="9"/>
  <c r="V6064" i="9"/>
  <c r="V6065" i="9"/>
  <c r="V6066" i="9"/>
  <c r="V6067" i="9"/>
  <c r="V6068" i="9"/>
  <c r="V6069" i="9"/>
  <c r="V6070" i="9"/>
  <c r="V6071" i="9"/>
  <c r="V6072" i="9"/>
  <c r="V6073" i="9"/>
  <c r="V6074" i="9"/>
  <c r="V6075" i="9"/>
  <c r="V6077" i="9"/>
  <c r="V6078" i="9"/>
  <c r="V6079" i="9"/>
  <c r="V6080" i="9"/>
  <c r="V6081" i="9"/>
  <c r="V6082" i="9"/>
  <c r="V6083" i="9"/>
  <c r="V6084" i="9"/>
  <c r="V6085" i="9"/>
  <c r="V6086" i="9"/>
  <c r="V6087" i="9"/>
  <c r="V6088" i="9"/>
  <c r="V6089" i="9"/>
  <c r="V6090" i="9"/>
  <c r="V6091" i="9"/>
  <c r="V6092" i="9"/>
  <c r="V6093" i="9"/>
  <c r="V6094" i="9"/>
  <c r="V6095" i="9"/>
  <c r="V6096" i="9"/>
  <c r="V6097" i="9"/>
  <c r="V6098" i="9"/>
  <c r="V6099" i="9"/>
  <c r="V6101" i="9"/>
  <c r="V6102" i="9"/>
  <c r="V6103" i="9"/>
  <c r="V6104" i="9"/>
  <c r="V6105" i="9"/>
  <c r="V6106" i="9"/>
  <c r="V6107" i="9"/>
  <c r="V6108" i="9"/>
  <c r="V6109" i="9"/>
  <c r="V6110" i="9"/>
  <c r="V6111" i="9"/>
  <c r="V6112" i="9"/>
  <c r="V6113" i="9"/>
  <c r="V6114" i="9"/>
  <c r="V6115" i="9"/>
  <c r="V6116" i="9"/>
  <c r="V6117" i="9"/>
  <c r="V6118" i="9"/>
  <c r="V6119" i="9"/>
  <c r="V6120" i="9"/>
  <c r="V6121" i="9"/>
  <c r="V6122" i="9"/>
  <c r="V6123" i="9"/>
  <c r="V6125" i="9"/>
  <c r="V6126" i="9"/>
  <c r="V6127" i="9"/>
  <c r="V6128" i="9"/>
  <c r="V6129" i="9"/>
  <c r="V6130" i="9"/>
  <c r="V6131" i="9"/>
  <c r="V6132" i="9"/>
  <c r="V6133" i="9"/>
  <c r="V6134" i="9"/>
  <c r="V6135" i="9"/>
  <c r="V6136" i="9"/>
  <c r="V6137" i="9"/>
  <c r="V6138" i="9"/>
  <c r="V6139" i="9"/>
  <c r="V6140" i="9"/>
  <c r="V6141" i="9"/>
  <c r="V6142" i="9"/>
  <c r="V6143" i="9"/>
  <c r="V6144" i="9"/>
  <c r="V6145" i="9"/>
  <c r="V6146" i="9"/>
  <c r="V6147" i="9"/>
  <c r="V6149" i="9"/>
  <c r="V6150" i="9"/>
  <c r="V6151" i="9"/>
  <c r="V6152" i="9"/>
  <c r="V6153" i="9"/>
  <c r="V6154" i="9"/>
  <c r="V6155" i="9"/>
  <c r="V6156" i="9"/>
  <c r="V6157" i="9"/>
  <c r="V6158" i="9"/>
  <c r="V6159" i="9"/>
  <c r="V6160" i="9"/>
  <c r="V6161" i="9"/>
  <c r="V6162" i="9"/>
  <c r="V6163" i="9"/>
  <c r="V6164" i="9"/>
  <c r="V6165" i="9"/>
  <c r="V6166" i="9"/>
  <c r="V6167" i="9"/>
  <c r="V6168" i="9"/>
  <c r="V6169" i="9"/>
  <c r="V6170" i="9"/>
  <c r="V6171" i="9"/>
  <c r="V6173" i="9"/>
  <c r="V6174" i="9"/>
  <c r="V6175" i="9"/>
  <c r="V6176" i="9"/>
  <c r="V6177" i="9"/>
  <c r="V6178" i="9"/>
  <c r="V6179" i="9"/>
  <c r="V6180" i="9"/>
  <c r="V6181" i="9"/>
  <c r="V6182" i="9"/>
  <c r="V6183" i="9"/>
  <c r="V6184" i="9"/>
  <c r="V6185" i="9"/>
  <c r="V6186" i="9"/>
  <c r="V6187" i="9"/>
  <c r="V6188" i="9"/>
  <c r="V6189" i="9"/>
  <c r="V6190" i="9"/>
  <c r="V6191" i="9"/>
  <c r="V6192" i="9"/>
  <c r="V6193" i="9"/>
  <c r="V6194" i="9"/>
  <c r="V6195" i="9"/>
  <c r="V6197" i="9"/>
  <c r="V6198" i="9"/>
  <c r="V6199" i="9"/>
  <c r="V6200" i="9"/>
  <c r="V6201" i="9"/>
  <c r="V6202" i="9"/>
  <c r="V6203" i="9"/>
  <c r="V6204" i="9"/>
  <c r="V6205" i="9"/>
  <c r="V6206" i="9"/>
  <c r="V6207" i="9"/>
  <c r="V6208" i="9"/>
  <c r="V6209" i="9"/>
  <c r="V6210" i="9"/>
  <c r="V6211" i="9"/>
  <c r="V6212" i="9"/>
  <c r="V6213" i="9"/>
  <c r="V6214" i="9"/>
  <c r="V6215" i="9"/>
  <c r="V6216" i="9"/>
  <c r="V6217" i="9"/>
  <c r="V6218" i="9"/>
  <c r="V6219" i="9"/>
  <c r="V6221" i="9"/>
  <c r="V6222" i="9"/>
  <c r="V6223" i="9"/>
  <c r="V6224" i="9"/>
  <c r="V6225" i="9"/>
  <c r="V6226" i="9"/>
  <c r="V6227" i="9"/>
  <c r="V6228" i="9"/>
  <c r="V6229" i="9"/>
  <c r="V6230" i="9"/>
  <c r="V6231" i="9"/>
  <c r="V6232" i="9"/>
  <c r="V6233" i="9"/>
  <c r="V6234" i="9"/>
  <c r="V6235" i="9"/>
  <c r="V6236" i="9"/>
  <c r="V6237" i="9"/>
  <c r="V6238" i="9"/>
  <c r="V6239" i="9"/>
  <c r="V6240" i="9"/>
  <c r="V6241" i="9"/>
  <c r="V6242" i="9"/>
  <c r="V6243" i="9"/>
  <c r="V6245" i="9"/>
  <c r="V6246" i="9"/>
  <c r="V6247" i="9"/>
  <c r="X6247" i="9" s="1"/>
  <c r="V6248" i="9"/>
  <c r="V6249" i="9"/>
  <c r="V6250" i="9"/>
  <c r="V6251" i="9"/>
  <c r="V6252" i="9"/>
  <c r="V6253" i="9"/>
  <c r="V6254" i="9"/>
  <c r="V6255" i="9"/>
  <c r="V6256" i="9"/>
  <c r="V6257" i="9"/>
  <c r="V6258" i="9"/>
  <c r="V6259" i="9"/>
  <c r="V6260" i="9"/>
  <c r="V6261" i="9"/>
  <c r="V6262" i="9"/>
  <c r="V6263" i="9"/>
  <c r="V6264" i="9"/>
  <c r="V6265" i="9"/>
  <c r="V6266" i="9"/>
  <c r="V6267" i="9"/>
  <c r="V6269" i="9"/>
  <c r="V6270" i="9"/>
  <c r="V6271" i="9"/>
  <c r="V6272" i="9"/>
  <c r="V6273" i="9"/>
  <c r="V6274" i="9"/>
  <c r="V6275" i="9"/>
  <c r="V6276" i="9"/>
  <c r="V6277" i="9"/>
  <c r="V6278" i="9"/>
  <c r="V6279" i="9"/>
  <c r="V6280" i="9"/>
  <c r="V6281" i="9"/>
  <c r="V6282" i="9"/>
  <c r="V6283" i="9"/>
  <c r="V6284" i="9"/>
  <c r="V6285" i="9"/>
  <c r="V6286" i="9"/>
  <c r="V6287" i="9"/>
  <c r="V6288" i="9"/>
  <c r="V6289" i="9"/>
  <c r="V6290" i="9"/>
  <c r="V6291" i="9"/>
  <c r="V6293" i="9"/>
  <c r="V6294" i="9"/>
  <c r="V6295" i="9"/>
  <c r="V6296" i="9"/>
  <c r="V6297" i="9"/>
  <c r="V6298" i="9"/>
  <c r="V6299" i="9"/>
  <c r="V6300" i="9"/>
  <c r="V6301" i="9"/>
  <c r="V6302" i="9"/>
  <c r="V6303" i="9"/>
  <c r="V6304" i="9"/>
  <c r="V6305" i="9"/>
  <c r="V6306" i="9"/>
  <c r="V6307" i="9"/>
  <c r="V6308" i="9"/>
  <c r="V6309" i="9"/>
  <c r="V6310" i="9"/>
  <c r="V6311" i="9"/>
  <c r="V6312" i="9"/>
  <c r="V6313" i="9"/>
  <c r="V6314" i="9"/>
  <c r="V6315" i="9"/>
  <c r="V6317" i="9"/>
  <c r="V6318" i="9"/>
  <c r="V6319" i="9"/>
  <c r="V6320" i="9"/>
  <c r="V6321" i="9"/>
  <c r="V6322" i="9"/>
  <c r="V6323" i="9"/>
  <c r="V6324" i="9"/>
  <c r="V6325" i="9"/>
  <c r="V6326" i="9"/>
  <c r="V6327" i="9"/>
  <c r="V6328" i="9"/>
  <c r="V6329" i="9"/>
  <c r="V6330" i="9"/>
  <c r="V6331" i="9"/>
  <c r="V6332" i="9"/>
  <c r="V6333" i="9"/>
  <c r="V6334" i="9"/>
  <c r="V6335" i="9"/>
  <c r="V6336" i="9"/>
  <c r="V6337" i="9"/>
  <c r="V6338" i="9"/>
  <c r="V6339" i="9"/>
  <c r="V6341" i="9"/>
  <c r="V6342" i="9"/>
  <c r="V6343" i="9"/>
  <c r="V6344" i="9"/>
  <c r="V6345" i="9"/>
  <c r="V6346" i="9"/>
  <c r="V6347" i="9"/>
  <c r="V6348" i="9"/>
  <c r="V6349" i="9"/>
  <c r="V6350" i="9"/>
  <c r="V6351" i="9"/>
  <c r="V6352" i="9"/>
  <c r="V6353" i="9"/>
  <c r="V6354" i="9"/>
  <c r="V6355" i="9"/>
  <c r="V6356" i="9"/>
  <c r="V6357" i="9"/>
  <c r="V6358" i="9"/>
  <c r="V6359" i="9"/>
  <c r="V6360" i="9"/>
  <c r="V6361" i="9"/>
  <c r="V6362" i="9"/>
  <c r="V6363" i="9"/>
  <c r="V6365" i="9"/>
  <c r="V6366" i="9"/>
  <c r="V6367" i="9"/>
  <c r="V6368" i="9"/>
  <c r="V6369" i="9"/>
  <c r="V6370" i="9"/>
  <c r="V6371" i="9"/>
  <c r="V6372" i="9"/>
  <c r="V6373" i="9"/>
  <c r="V6374" i="9"/>
  <c r="V6375" i="9"/>
  <c r="V6376" i="9"/>
  <c r="V6377" i="9"/>
  <c r="V6378" i="9"/>
  <c r="V6379" i="9"/>
  <c r="V6380" i="9"/>
  <c r="V6381" i="9"/>
  <c r="V6382" i="9"/>
  <c r="V6383" i="9"/>
  <c r="V6384" i="9"/>
  <c r="V6385" i="9"/>
  <c r="V6386" i="9"/>
  <c r="V6387" i="9"/>
  <c r="V6389" i="9"/>
  <c r="V6390" i="9"/>
  <c r="V6391" i="9"/>
  <c r="V6392" i="9"/>
  <c r="V6393" i="9"/>
  <c r="V6394" i="9"/>
  <c r="V6395" i="9"/>
  <c r="V6396" i="9"/>
  <c r="V6397" i="9"/>
  <c r="V6398" i="9"/>
  <c r="V6399" i="9"/>
  <c r="V6400" i="9"/>
  <c r="V6401" i="9"/>
  <c r="V6402" i="9"/>
  <c r="V6403" i="9"/>
  <c r="V6404" i="9"/>
  <c r="V6405" i="9"/>
  <c r="V6406" i="9"/>
  <c r="V6407" i="9"/>
  <c r="V6408" i="9"/>
  <c r="V6409" i="9"/>
  <c r="V6410" i="9"/>
  <c r="V6411" i="9"/>
  <c r="V6413" i="9"/>
  <c r="V6414" i="9"/>
  <c r="V6415" i="9"/>
  <c r="V6416" i="9"/>
  <c r="V6417" i="9"/>
  <c r="V6418" i="9"/>
  <c r="V6419" i="9"/>
  <c r="V6420" i="9"/>
  <c r="V6421" i="9"/>
  <c r="V6422" i="9"/>
  <c r="V6423" i="9"/>
  <c r="V6424" i="9"/>
  <c r="V6425" i="9"/>
  <c r="V6426" i="9"/>
  <c r="V6427" i="9"/>
  <c r="V6428" i="9"/>
  <c r="V6429" i="9"/>
  <c r="V6430" i="9"/>
  <c r="V6431" i="9"/>
  <c r="V6432" i="9"/>
  <c r="V6433" i="9"/>
  <c r="V6434" i="9"/>
  <c r="V6435" i="9"/>
  <c r="V6437" i="9"/>
  <c r="V6438" i="9"/>
  <c r="V6439" i="9"/>
  <c r="V6440" i="9"/>
  <c r="V6441" i="9"/>
  <c r="V6442" i="9"/>
  <c r="V6443" i="9"/>
  <c r="V6444" i="9"/>
  <c r="V6445" i="9"/>
  <c r="V6446" i="9"/>
  <c r="V6447" i="9"/>
  <c r="V6448" i="9"/>
  <c r="V6449" i="9"/>
  <c r="V6450" i="9"/>
  <c r="V6451" i="9"/>
  <c r="V6452" i="9"/>
  <c r="V6453" i="9"/>
  <c r="V6454" i="9"/>
  <c r="V6455" i="9"/>
  <c r="V6456" i="9"/>
  <c r="V6457" i="9"/>
  <c r="V6458" i="9"/>
  <c r="V6459" i="9"/>
  <c r="V6461" i="9"/>
  <c r="V6462" i="9"/>
  <c r="V6463" i="9"/>
  <c r="V6464" i="9"/>
  <c r="V6465" i="9"/>
  <c r="V6466" i="9"/>
  <c r="V6467" i="9"/>
  <c r="V6468" i="9"/>
  <c r="V6469" i="9"/>
  <c r="V6470" i="9"/>
  <c r="V6471" i="9"/>
  <c r="V6472" i="9"/>
  <c r="V6473" i="9"/>
  <c r="V6474" i="9"/>
  <c r="V6475" i="9"/>
  <c r="V6476" i="9"/>
  <c r="V6477" i="9"/>
  <c r="V6478" i="9"/>
  <c r="V6479" i="9"/>
  <c r="V6480" i="9"/>
  <c r="V6481" i="9"/>
  <c r="V6482" i="9"/>
  <c r="V6483" i="9"/>
  <c r="V6485" i="9"/>
  <c r="V6486" i="9"/>
  <c r="V6487" i="9"/>
  <c r="V6488" i="9"/>
  <c r="V6489" i="9"/>
  <c r="V6490" i="9"/>
  <c r="V6491" i="9"/>
  <c r="V6492" i="9"/>
  <c r="V6493" i="9"/>
  <c r="V6494" i="9"/>
  <c r="V6495" i="9"/>
  <c r="V6496" i="9"/>
  <c r="V6497" i="9"/>
  <c r="V6498" i="9"/>
  <c r="V6499" i="9"/>
  <c r="V6500" i="9"/>
  <c r="V6501" i="9"/>
  <c r="V6502" i="9"/>
  <c r="V6503" i="9"/>
  <c r="V6504" i="9"/>
  <c r="V6505" i="9"/>
  <c r="V6506" i="9"/>
  <c r="V6507" i="9"/>
  <c r="V6509" i="9"/>
  <c r="V6510" i="9"/>
  <c r="V6511" i="9"/>
  <c r="V6512" i="9"/>
  <c r="V6513" i="9"/>
  <c r="V6514" i="9"/>
  <c r="V6515" i="9"/>
  <c r="V6516" i="9"/>
  <c r="V6517" i="9"/>
  <c r="V6518" i="9"/>
  <c r="V6519" i="9"/>
  <c r="V6520" i="9"/>
  <c r="V6521" i="9"/>
  <c r="V6522" i="9"/>
  <c r="V6523" i="9"/>
  <c r="V6524" i="9"/>
  <c r="V6525" i="9"/>
  <c r="V6526" i="9"/>
  <c r="V6527" i="9"/>
  <c r="V6528" i="9"/>
  <c r="V6529" i="9"/>
  <c r="V6530" i="9"/>
  <c r="V6531" i="9"/>
  <c r="V6533" i="9"/>
  <c r="V6534" i="9"/>
  <c r="V6535" i="9"/>
  <c r="V6536" i="9"/>
  <c r="V6537" i="9"/>
  <c r="V6538" i="9"/>
  <c r="V6539" i="9"/>
  <c r="V6540" i="9"/>
  <c r="V6541" i="9"/>
  <c r="V6542" i="9"/>
  <c r="V6543" i="9"/>
  <c r="V6544" i="9"/>
  <c r="V6545" i="9"/>
  <c r="V6546" i="9"/>
  <c r="V6547" i="9"/>
  <c r="V6548" i="9"/>
  <c r="V6549" i="9"/>
  <c r="V6550" i="9"/>
  <c r="V6551" i="9"/>
  <c r="V6552" i="9"/>
  <c r="V6553" i="9"/>
  <c r="V6554" i="9"/>
  <c r="V6555" i="9"/>
  <c r="V6557" i="9"/>
  <c r="V6558" i="9"/>
  <c r="V6559" i="9"/>
  <c r="V6560" i="9"/>
  <c r="V6561" i="9"/>
  <c r="V6562" i="9"/>
  <c r="V6563" i="9"/>
  <c r="V6564" i="9"/>
  <c r="V6565" i="9"/>
  <c r="V6566" i="9"/>
  <c r="V6567" i="9"/>
  <c r="V6568" i="9"/>
  <c r="V6569" i="9"/>
  <c r="V6570" i="9"/>
  <c r="V6571" i="9"/>
  <c r="V6572" i="9"/>
  <c r="V6573" i="9"/>
  <c r="V6574" i="9"/>
  <c r="V6575" i="9"/>
  <c r="V6576" i="9"/>
  <c r="V6577" i="9"/>
  <c r="V6578" i="9"/>
  <c r="V6579" i="9"/>
  <c r="V6581" i="9"/>
  <c r="V6582" i="9"/>
  <c r="V6583" i="9"/>
  <c r="V6584" i="9"/>
  <c r="V6585" i="9"/>
  <c r="V6586" i="9"/>
  <c r="V6587" i="9"/>
  <c r="V6588" i="9"/>
  <c r="V6589" i="9"/>
  <c r="V6590" i="9"/>
  <c r="V6591" i="9"/>
  <c r="V6592" i="9"/>
  <c r="V6593" i="9"/>
  <c r="V6594" i="9"/>
  <c r="V6595" i="9"/>
  <c r="V6596" i="9"/>
  <c r="V6597" i="9"/>
  <c r="V6598" i="9"/>
  <c r="V6599" i="9"/>
  <c r="V6600" i="9"/>
  <c r="V6601" i="9"/>
  <c r="V6602" i="9"/>
  <c r="V6603" i="9"/>
  <c r="V6605" i="9"/>
  <c r="V6606" i="9"/>
  <c r="V6607" i="9"/>
  <c r="V6608" i="9"/>
  <c r="V6609" i="9"/>
  <c r="V6610" i="9"/>
  <c r="V6611" i="9"/>
  <c r="V6612" i="9"/>
  <c r="V6613" i="9"/>
  <c r="V6614" i="9"/>
  <c r="V6615" i="9"/>
  <c r="V6616" i="9"/>
  <c r="V6617" i="9"/>
  <c r="V6618" i="9"/>
  <c r="V6619" i="9"/>
  <c r="V6620" i="9"/>
  <c r="V6621" i="9"/>
  <c r="V6622" i="9"/>
  <c r="V6623" i="9"/>
  <c r="V6624" i="9"/>
  <c r="V6625" i="9"/>
  <c r="V6626" i="9"/>
  <c r="V6627" i="9"/>
  <c r="V6629" i="9"/>
  <c r="V6630" i="9"/>
  <c r="V6631" i="9"/>
  <c r="V6632" i="9"/>
  <c r="V6633" i="9"/>
  <c r="V6634" i="9"/>
  <c r="V6635" i="9"/>
  <c r="V6636" i="9"/>
  <c r="V6637" i="9"/>
  <c r="V6638" i="9"/>
  <c r="V6639" i="9"/>
  <c r="V6640" i="9"/>
  <c r="V6641" i="9"/>
  <c r="V6642" i="9"/>
  <c r="V6643" i="9"/>
  <c r="V6644" i="9"/>
  <c r="V6645" i="9"/>
  <c r="V6646" i="9"/>
  <c r="V6647" i="9"/>
  <c r="V6648" i="9"/>
  <c r="V6649" i="9"/>
  <c r="V6650" i="9"/>
  <c r="V6651" i="9"/>
  <c r="V6653" i="9"/>
  <c r="V6654" i="9"/>
  <c r="V6655" i="9"/>
  <c r="V6656" i="9"/>
  <c r="V6657" i="9"/>
  <c r="V6658" i="9"/>
  <c r="V6659" i="9"/>
  <c r="V6660" i="9"/>
  <c r="V6661" i="9"/>
  <c r="V6662" i="9"/>
  <c r="V6663" i="9"/>
  <c r="V6664" i="9"/>
  <c r="V6665" i="9"/>
  <c r="V6666" i="9"/>
  <c r="V6667" i="9"/>
  <c r="V6668" i="9"/>
  <c r="V6669" i="9"/>
  <c r="V6670" i="9"/>
  <c r="V6671" i="9"/>
  <c r="V6672" i="9"/>
  <c r="V6673" i="9"/>
  <c r="V6674" i="9"/>
  <c r="V6675" i="9"/>
  <c r="V6677" i="9"/>
  <c r="V6678" i="9"/>
  <c r="V6679" i="9"/>
  <c r="V6680" i="9"/>
  <c r="V6681" i="9"/>
  <c r="V6682" i="9"/>
  <c r="V6683" i="9"/>
  <c r="V6684" i="9"/>
  <c r="V6685" i="9"/>
  <c r="V6686" i="9"/>
  <c r="V6687" i="9"/>
  <c r="V6688" i="9"/>
  <c r="V6689" i="9"/>
  <c r="V6690" i="9"/>
  <c r="V6691" i="9"/>
  <c r="V6692" i="9"/>
  <c r="V6693" i="9"/>
  <c r="V6694" i="9"/>
  <c r="V6695" i="9"/>
  <c r="V6696" i="9"/>
  <c r="V6697" i="9"/>
  <c r="V6698" i="9"/>
  <c r="V6699" i="9"/>
  <c r="V6701" i="9"/>
  <c r="V6702" i="9"/>
  <c r="V6703" i="9"/>
  <c r="V6704" i="9"/>
  <c r="V6705" i="9"/>
  <c r="V6706" i="9"/>
  <c r="V6707" i="9"/>
  <c r="V6708" i="9"/>
  <c r="V6709" i="9"/>
  <c r="V6710" i="9"/>
  <c r="V6711" i="9"/>
  <c r="V6712" i="9"/>
  <c r="V6713" i="9"/>
  <c r="V6714" i="9"/>
  <c r="V6715" i="9"/>
  <c r="V6716" i="9"/>
  <c r="V6717" i="9"/>
  <c r="V6718" i="9"/>
  <c r="V6719" i="9"/>
  <c r="V6720" i="9"/>
  <c r="V6721" i="9"/>
  <c r="V6722" i="9"/>
  <c r="V6723" i="9"/>
  <c r="V6725" i="9"/>
  <c r="V6726" i="9"/>
  <c r="V6727" i="9"/>
  <c r="V6728" i="9"/>
  <c r="V6729" i="9"/>
  <c r="V6730" i="9"/>
  <c r="V6731" i="9"/>
  <c r="V6732" i="9"/>
  <c r="V6733" i="9"/>
  <c r="V6734" i="9"/>
  <c r="V6735" i="9"/>
  <c r="V6736" i="9"/>
  <c r="V6737" i="9"/>
  <c r="V6738" i="9"/>
  <c r="V6739" i="9"/>
  <c r="V6740" i="9"/>
  <c r="V6741" i="9"/>
  <c r="V6742" i="9"/>
  <c r="V6743" i="9"/>
  <c r="V6744" i="9"/>
  <c r="V6745" i="9"/>
  <c r="V6746" i="9"/>
  <c r="V6747" i="9"/>
  <c r="V6749" i="9"/>
  <c r="V6750" i="9"/>
  <c r="V6751" i="9"/>
  <c r="V6752" i="9"/>
  <c r="V6753" i="9"/>
  <c r="V6754" i="9"/>
  <c r="V6755" i="9"/>
  <c r="V6756" i="9"/>
  <c r="V6757" i="9"/>
  <c r="V6758" i="9"/>
  <c r="V6759" i="9"/>
  <c r="V6760" i="9"/>
  <c r="V6761" i="9"/>
  <c r="V6762" i="9"/>
  <c r="V6763" i="9"/>
  <c r="V6764" i="9"/>
  <c r="V6765" i="9"/>
  <c r="V6766" i="9"/>
  <c r="V6767" i="9"/>
  <c r="V6768" i="9"/>
  <c r="V6769" i="9"/>
  <c r="V6770" i="9"/>
  <c r="V6771" i="9"/>
  <c r="V6773" i="9"/>
  <c r="V6774" i="9"/>
  <c r="V6775" i="9"/>
  <c r="V6776" i="9"/>
  <c r="V6777" i="9"/>
  <c r="V6778" i="9"/>
  <c r="V6779" i="9"/>
  <c r="V6780" i="9"/>
  <c r="V6781" i="9"/>
  <c r="V6782" i="9"/>
  <c r="V6783" i="9"/>
  <c r="V6784" i="9"/>
  <c r="V6785" i="9"/>
  <c r="V6786" i="9"/>
  <c r="V6787" i="9"/>
  <c r="V6788" i="9"/>
  <c r="V6789" i="9"/>
  <c r="V6790" i="9"/>
  <c r="V6791" i="9"/>
  <c r="V6792" i="9"/>
  <c r="V6793" i="9"/>
  <c r="V6794" i="9"/>
  <c r="V6795" i="9"/>
  <c r="V6797" i="9"/>
  <c r="V6798" i="9"/>
  <c r="V6799" i="9"/>
  <c r="V6800" i="9"/>
  <c r="V6801" i="9"/>
  <c r="V6802" i="9"/>
  <c r="V6803" i="9"/>
  <c r="V6804" i="9"/>
  <c r="V6805" i="9"/>
  <c r="V6806" i="9"/>
  <c r="V6807" i="9"/>
  <c r="V6808" i="9"/>
  <c r="V6809" i="9"/>
  <c r="V6810" i="9"/>
  <c r="V6811" i="9"/>
  <c r="V6812" i="9"/>
  <c r="V6813" i="9"/>
  <c r="V6814" i="9"/>
  <c r="V6815" i="9"/>
  <c r="V6816" i="9"/>
  <c r="V6817" i="9"/>
  <c r="V6818" i="9"/>
  <c r="V6819" i="9"/>
  <c r="V6821" i="9"/>
  <c r="V6822" i="9"/>
  <c r="V6823" i="9"/>
  <c r="V6824" i="9"/>
  <c r="V6825" i="9"/>
  <c r="V6826" i="9"/>
  <c r="V6827" i="9"/>
  <c r="V6828" i="9"/>
  <c r="V6829" i="9"/>
  <c r="V6830" i="9"/>
  <c r="V6831" i="9"/>
  <c r="V6832" i="9"/>
  <c r="V6833" i="9"/>
  <c r="V6834" i="9"/>
  <c r="V6835" i="9"/>
  <c r="V6836" i="9"/>
  <c r="V6837" i="9"/>
  <c r="V6838" i="9"/>
  <c r="V6839" i="9"/>
  <c r="V6840" i="9"/>
  <c r="V6841" i="9"/>
  <c r="V6842" i="9"/>
  <c r="V6843" i="9"/>
  <c r="V6845" i="9"/>
  <c r="V6846" i="9"/>
  <c r="V6847" i="9"/>
  <c r="V6848" i="9"/>
  <c r="V6849" i="9"/>
  <c r="V6850" i="9"/>
  <c r="V6851" i="9"/>
  <c r="V6852" i="9"/>
  <c r="V6853" i="9"/>
  <c r="V6854" i="9"/>
  <c r="V6855" i="9"/>
  <c r="V6856" i="9"/>
  <c r="V6857" i="9"/>
  <c r="V6858" i="9"/>
  <c r="V6859" i="9"/>
  <c r="V6860" i="9"/>
  <c r="V6861" i="9"/>
  <c r="V6862" i="9"/>
  <c r="V6863" i="9"/>
  <c r="V6864" i="9"/>
  <c r="V6865" i="9"/>
  <c r="V6866" i="9"/>
  <c r="V6867" i="9"/>
  <c r="V6869" i="9"/>
  <c r="V6870" i="9"/>
  <c r="V6871" i="9"/>
  <c r="V6872" i="9"/>
  <c r="V6873" i="9"/>
  <c r="V6874" i="9"/>
  <c r="V6875" i="9"/>
  <c r="V6876" i="9"/>
  <c r="V6877" i="9"/>
  <c r="V6878" i="9"/>
  <c r="V6879" i="9"/>
  <c r="V6880" i="9"/>
  <c r="V6881" i="9"/>
  <c r="V6882" i="9"/>
  <c r="V6883" i="9"/>
  <c r="V6884" i="9"/>
  <c r="V6885" i="9"/>
  <c r="V6886" i="9"/>
  <c r="V6887" i="9"/>
  <c r="V6888" i="9"/>
  <c r="V6889" i="9"/>
  <c r="V6890" i="9"/>
  <c r="V6891" i="9"/>
  <c r="V6893" i="9"/>
  <c r="V6894" i="9"/>
  <c r="V6895" i="9"/>
  <c r="V6896" i="9"/>
  <c r="V6897" i="9"/>
  <c r="V6898" i="9"/>
  <c r="V6899" i="9"/>
  <c r="V6900" i="9"/>
  <c r="V6901" i="9"/>
  <c r="V6902" i="9"/>
  <c r="V6903" i="9"/>
  <c r="V6904" i="9"/>
  <c r="V6905" i="9"/>
  <c r="V6906" i="9"/>
  <c r="V6907" i="9"/>
  <c r="V6908" i="9"/>
  <c r="V6909" i="9"/>
  <c r="V6910" i="9"/>
  <c r="V6911" i="9"/>
  <c r="V6912" i="9"/>
  <c r="V6913" i="9"/>
  <c r="V6914" i="9"/>
  <c r="V6915" i="9"/>
  <c r="V6917" i="9"/>
  <c r="V6918" i="9"/>
  <c r="V6919" i="9"/>
  <c r="V6920" i="9"/>
  <c r="V6921" i="9"/>
  <c r="V6922" i="9"/>
  <c r="V6923" i="9"/>
  <c r="V6924" i="9"/>
  <c r="V6925" i="9"/>
  <c r="V6926" i="9"/>
  <c r="V6927" i="9"/>
  <c r="V6928" i="9"/>
  <c r="V6929" i="9"/>
  <c r="V6930" i="9"/>
  <c r="V6931" i="9"/>
  <c r="V6932" i="9"/>
  <c r="V6933" i="9"/>
  <c r="V6934" i="9"/>
  <c r="V6935" i="9"/>
  <c r="V6936" i="9"/>
  <c r="V6937" i="9"/>
  <c r="V6938" i="9"/>
  <c r="V6939" i="9"/>
  <c r="V6941" i="9"/>
  <c r="V6942" i="9"/>
  <c r="V6943" i="9"/>
  <c r="V6944" i="9"/>
  <c r="V6945" i="9"/>
  <c r="V6946" i="9"/>
  <c r="V6947" i="9"/>
  <c r="V6948" i="9"/>
  <c r="V6949" i="9"/>
  <c r="V6950" i="9"/>
  <c r="V6951" i="9"/>
  <c r="V6952" i="9"/>
  <c r="V6953" i="9"/>
  <c r="V6954" i="9"/>
  <c r="V6955" i="9"/>
  <c r="V6956" i="9"/>
  <c r="V6957" i="9"/>
  <c r="V6958" i="9"/>
  <c r="V6959" i="9"/>
  <c r="V6960" i="9"/>
  <c r="V6961" i="9"/>
  <c r="V6962" i="9"/>
  <c r="V6963" i="9"/>
  <c r="V6965" i="9"/>
  <c r="V6966" i="9"/>
  <c r="V6967" i="9"/>
  <c r="V6968" i="9"/>
  <c r="V6969" i="9"/>
  <c r="V6970" i="9"/>
  <c r="V6971" i="9"/>
  <c r="V6972" i="9"/>
  <c r="V6973" i="9"/>
  <c r="V6974" i="9"/>
  <c r="V6975" i="9"/>
  <c r="V6976" i="9"/>
  <c r="V6977" i="9"/>
  <c r="V6978" i="9"/>
  <c r="V6979" i="9"/>
  <c r="V6980" i="9"/>
  <c r="V6981" i="9"/>
  <c r="V6982" i="9"/>
  <c r="V6983" i="9"/>
  <c r="V6984" i="9"/>
  <c r="V6985" i="9"/>
  <c r="V6986" i="9"/>
  <c r="V6987" i="9"/>
  <c r="V6989" i="9"/>
  <c r="V6990" i="9"/>
  <c r="V6991" i="9"/>
  <c r="V6992" i="9"/>
  <c r="V6993" i="9"/>
  <c r="V6994" i="9"/>
  <c r="V6995" i="9"/>
  <c r="V6996" i="9"/>
  <c r="V6997" i="9"/>
  <c r="V6998" i="9"/>
  <c r="V6999" i="9"/>
  <c r="V7000" i="9"/>
  <c r="V7001" i="9"/>
  <c r="V7002" i="9"/>
  <c r="V7003" i="9"/>
  <c r="V7004" i="9"/>
  <c r="V7005" i="9"/>
  <c r="V7006" i="9"/>
  <c r="V7007" i="9"/>
  <c r="V7008" i="9"/>
  <c r="V7009" i="9"/>
  <c r="V7010" i="9"/>
  <c r="V7011" i="9"/>
  <c r="V7013" i="9"/>
  <c r="V7014" i="9"/>
  <c r="V7015" i="9"/>
  <c r="V7016" i="9"/>
  <c r="V7017" i="9"/>
  <c r="V7018" i="9"/>
  <c r="V7019" i="9"/>
  <c r="V7020" i="9"/>
  <c r="V7021" i="9"/>
  <c r="V7022" i="9"/>
  <c r="V7023" i="9"/>
  <c r="V7024" i="9"/>
  <c r="V7025" i="9"/>
  <c r="V7026" i="9"/>
  <c r="V7027" i="9"/>
  <c r="V7028" i="9"/>
  <c r="V7029" i="9"/>
  <c r="V7030" i="9"/>
  <c r="V7031" i="9"/>
  <c r="V7032" i="9"/>
  <c r="V7033" i="9"/>
  <c r="V7034" i="9"/>
  <c r="V7035" i="9"/>
  <c r="V7037" i="9"/>
  <c r="V7038" i="9"/>
  <c r="V7039" i="9"/>
  <c r="V7040" i="9"/>
  <c r="V7041" i="9"/>
  <c r="V7042" i="9"/>
  <c r="V7043" i="9"/>
  <c r="V7044" i="9"/>
  <c r="V7045" i="9"/>
  <c r="V7046" i="9"/>
  <c r="V7047" i="9"/>
  <c r="V7048" i="9"/>
  <c r="V7049" i="9"/>
  <c r="V7050" i="9"/>
  <c r="V7051" i="9"/>
  <c r="V7052" i="9"/>
  <c r="V7053" i="9"/>
  <c r="V7054" i="9"/>
  <c r="V7055" i="9"/>
  <c r="V7056" i="9"/>
  <c r="V7057" i="9"/>
  <c r="V7058" i="9"/>
  <c r="V7059" i="9"/>
  <c r="V7061" i="9"/>
  <c r="V7062" i="9"/>
  <c r="V7063" i="9"/>
  <c r="V7064" i="9"/>
  <c r="V7065" i="9"/>
  <c r="V7066" i="9"/>
  <c r="V7067" i="9"/>
  <c r="V7068" i="9"/>
  <c r="V7069" i="9"/>
  <c r="V7070" i="9"/>
  <c r="V7071" i="9"/>
  <c r="V7072" i="9"/>
  <c r="V7073" i="9"/>
  <c r="V7074" i="9"/>
  <c r="V7075" i="9"/>
  <c r="V7076" i="9"/>
  <c r="V7077" i="9"/>
  <c r="V7078" i="9"/>
  <c r="V7079" i="9"/>
  <c r="V7080" i="9"/>
  <c r="V7081" i="9"/>
  <c r="X7081" i="9" s="1"/>
  <c r="V7082" i="9"/>
  <c r="V7083" i="9"/>
  <c r="V7085" i="9"/>
  <c r="V7086" i="9"/>
  <c r="V7087" i="9"/>
  <c r="V7088" i="9"/>
  <c r="V7089" i="9"/>
  <c r="V7090" i="9"/>
  <c r="V7091" i="9"/>
  <c r="V7092" i="9"/>
  <c r="V7093" i="9"/>
  <c r="V7094" i="9"/>
  <c r="V7095" i="9"/>
  <c r="V7096" i="9"/>
  <c r="V7097" i="9"/>
  <c r="V7098" i="9"/>
  <c r="V7099" i="9"/>
  <c r="V7100" i="9"/>
  <c r="V7101" i="9"/>
  <c r="V7102" i="9"/>
  <c r="V7103" i="9"/>
  <c r="V7104" i="9"/>
  <c r="V7105" i="9"/>
  <c r="V7106" i="9"/>
  <c r="V7107" i="9"/>
  <c r="V7109" i="9"/>
  <c r="V7110" i="9"/>
  <c r="V7111" i="9"/>
  <c r="V7112" i="9"/>
  <c r="V7113" i="9"/>
  <c r="V7114" i="9"/>
  <c r="V7115" i="9"/>
  <c r="V7116" i="9"/>
  <c r="V7117" i="9"/>
  <c r="V7118" i="9"/>
  <c r="V7119" i="9"/>
  <c r="V7120" i="9"/>
  <c r="V7121" i="9"/>
  <c r="V7122" i="9"/>
  <c r="V7123" i="9"/>
  <c r="V7124" i="9"/>
  <c r="V7125" i="9"/>
  <c r="V7126" i="9"/>
  <c r="V7127" i="9"/>
  <c r="V7128" i="9"/>
  <c r="V7129" i="9"/>
  <c r="V7130" i="9"/>
  <c r="V7131" i="9"/>
  <c r="V7133" i="9"/>
  <c r="V7134" i="9"/>
  <c r="V7135" i="9"/>
  <c r="V7136" i="9"/>
  <c r="V7137" i="9"/>
  <c r="V7138" i="9"/>
  <c r="V7139" i="9"/>
  <c r="V7140" i="9"/>
  <c r="V7141" i="9"/>
  <c r="V7142" i="9"/>
  <c r="V7143" i="9"/>
  <c r="V7144" i="9"/>
  <c r="V7145" i="9"/>
  <c r="V7146" i="9"/>
  <c r="V7147" i="9"/>
  <c r="V7148" i="9"/>
  <c r="V7149" i="9"/>
  <c r="V7150" i="9"/>
  <c r="V7151" i="9"/>
  <c r="V7152" i="9"/>
  <c r="V7153" i="9"/>
  <c r="V7154" i="9"/>
  <c r="V7155" i="9"/>
  <c r="V7157" i="9"/>
  <c r="V7158" i="9"/>
  <c r="V7159" i="9"/>
  <c r="V7160" i="9"/>
  <c r="V7161" i="9"/>
  <c r="V7162" i="9"/>
  <c r="V7163" i="9"/>
  <c r="V7164" i="9"/>
  <c r="V7165" i="9"/>
  <c r="V7166" i="9"/>
  <c r="V7167" i="9"/>
  <c r="V7168" i="9"/>
  <c r="V7169" i="9"/>
  <c r="V7170" i="9"/>
  <c r="V7171" i="9"/>
  <c r="V7172" i="9"/>
  <c r="V7173" i="9"/>
  <c r="V7174" i="9"/>
  <c r="V7175" i="9"/>
  <c r="V7176" i="9"/>
  <c r="V7177" i="9"/>
  <c r="V7178" i="9"/>
  <c r="V7179" i="9"/>
  <c r="V7181" i="9"/>
  <c r="V7182" i="9"/>
  <c r="V7183" i="9"/>
  <c r="V7184" i="9"/>
  <c r="V7185" i="9"/>
  <c r="V7186" i="9"/>
  <c r="V7187" i="9"/>
  <c r="V7188" i="9"/>
  <c r="V7189" i="9"/>
  <c r="V7190" i="9"/>
  <c r="V7191" i="9"/>
  <c r="V7192" i="9"/>
  <c r="V7193" i="9"/>
  <c r="V7194" i="9"/>
  <c r="V7195" i="9"/>
  <c r="V7196" i="9"/>
  <c r="V7197" i="9"/>
  <c r="V7198" i="9"/>
  <c r="V7199" i="9"/>
  <c r="V7200" i="9"/>
  <c r="V7201" i="9"/>
  <c r="V7202" i="9"/>
  <c r="V7203" i="9"/>
  <c r="V7205" i="9"/>
  <c r="V7206" i="9"/>
  <c r="V7207" i="9"/>
  <c r="V7208" i="9"/>
  <c r="V7209" i="9"/>
  <c r="V7210" i="9"/>
  <c r="V7211" i="9"/>
  <c r="V7212" i="9"/>
  <c r="V7213" i="9"/>
  <c r="V7214" i="9"/>
  <c r="V7215" i="9"/>
  <c r="V7216" i="9"/>
  <c r="V7217" i="9"/>
  <c r="V7218" i="9"/>
  <c r="V7219" i="9"/>
  <c r="V7220" i="9"/>
  <c r="V7221" i="9"/>
  <c r="V7222" i="9"/>
  <c r="V7223" i="9"/>
  <c r="V7224" i="9"/>
  <c r="V7225" i="9"/>
  <c r="V7226" i="9"/>
  <c r="V7227" i="9"/>
  <c r="V7229" i="9"/>
  <c r="V7230" i="9"/>
  <c r="V7231" i="9"/>
  <c r="V7232" i="9"/>
  <c r="V7233" i="9"/>
  <c r="V7234" i="9"/>
  <c r="V7235" i="9"/>
  <c r="V7236" i="9"/>
  <c r="V7237" i="9"/>
  <c r="V7238" i="9"/>
  <c r="V7239" i="9"/>
  <c r="V7240" i="9"/>
  <c r="V7241" i="9"/>
  <c r="V7242" i="9"/>
  <c r="V7243" i="9"/>
  <c r="V7244" i="9"/>
  <c r="V7245" i="9"/>
  <c r="V7246" i="9"/>
  <c r="V7247" i="9"/>
  <c r="V7248" i="9"/>
  <c r="V7249" i="9"/>
  <c r="V7250" i="9"/>
  <c r="V7251" i="9"/>
  <c r="V7253" i="9"/>
  <c r="V7254" i="9"/>
  <c r="V7255" i="9"/>
  <c r="V7256" i="9"/>
  <c r="V7257" i="9"/>
  <c r="V7258" i="9"/>
  <c r="V7259" i="9"/>
  <c r="V7260" i="9"/>
  <c r="V7261" i="9"/>
  <c r="V7262" i="9"/>
  <c r="V7263" i="9"/>
  <c r="V7264" i="9"/>
  <c r="V7265" i="9"/>
  <c r="V7266" i="9"/>
  <c r="V7267" i="9"/>
  <c r="V7268" i="9"/>
  <c r="V7269" i="9"/>
  <c r="V7270" i="9"/>
  <c r="V7271" i="9"/>
  <c r="V7272" i="9"/>
  <c r="V7273" i="9"/>
  <c r="V7274" i="9"/>
  <c r="V7275" i="9"/>
  <c r="V7277" i="9"/>
  <c r="V7278" i="9"/>
  <c r="V7279" i="9"/>
  <c r="V7280" i="9"/>
  <c r="V7281" i="9"/>
  <c r="V7282" i="9"/>
  <c r="V7283" i="9"/>
  <c r="V7284" i="9"/>
  <c r="V7285" i="9"/>
  <c r="V7286" i="9"/>
  <c r="V7287" i="9"/>
  <c r="V7288" i="9"/>
  <c r="V7289" i="9"/>
  <c r="V7290" i="9"/>
  <c r="V7291" i="9"/>
  <c r="V7292" i="9"/>
  <c r="V7293" i="9"/>
  <c r="V7294" i="9"/>
  <c r="V7295" i="9"/>
  <c r="V7296" i="9"/>
  <c r="V7297" i="9"/>
  <c r="V7298" i="9"/>
  <c r="V7299" i="9"/>
  <c r="V7301" i="9"/>
  <c r="V7302" i="9"/>
  <c r="V7303" i="9"/>
  <c r="V7304" i="9"/>
  <c r="V7305" i="9"/>
  <c r="V7306" i="9"/>
  <c r="V7307" i="9"/>
  <c r="V7308" i="9"/>
  <c r="V7309" i="9"/>
  <c r="V7310" i="9"/>
  <c r="V7311" i="9"/>
  <c r="V7312" i="9"/>
  <c r="V7313" i="9"/>
  <c r="V7314" i="9"/>
  <c r="V7315" i="9"/>
  <c r="V7316" i="9"/>
  <c r="V7317" i="9"/>
  <c r="V7318" i="9"/>
  <c r="V7319" i="9"/>
  <c r="V7320" i="9"/>
  <c r="V7321" i="9"/>
  <c r="V7322" i="9"/>
  <c r="V7323" i="9"/>
  <c r="V7325" i="9"/>
  <c r="V7326" i="9"/>
  <c r="V7327" i="9"/>
  <c r="V7328" i="9"/>
  <c r="V7329" i="9"/>
  <c r="V7330" i="9"/>
  <c r="V7331" i="9"/>
  <c r="V7332" i="9"/>
  <c r="V7333" i="9"/>
  <c r="V7334" i="9"/>
  <c r="V7335" i="9"/>
  <c r="V7336" i="9"/>
  <c r="V7337" i="9"/>
  <c r="V7338" i="9"/>
  <c r="V7339" i="9"/>
  <c r="V7340" i="9"/>
  <c r="V7341" i="9"/>
  <c r="V7342" i="9"/>
  <c r="V7343" i="9"/>
  <c r="V7344" i="9"/>
  <c r="V7345" i="9"/>
  <c r="V7346" i="9"/>
  <c r="V7347" i="9"/>
  <c r="V7349" i="9"/>
  <c r="V7350" i="9"/>
  <c r="V7351" i="9"/>
  <c r="V7352" i="9"/>
  <c r="V7353" i="9"/>
  <c r="V7354" i="9"/>
  <c r="V7355" i="9"/>
  <c r="V7356" i="9"/>
  <c r="V7357" i="9"/>
  <c r="V7358" i="9"/>
  <c r="V7359" i="9"/>
  <c r="V7360" i="9"/>
  <c r="V7361" i="9"/>
  <c r="V7362" i="9"/>
  <c r="V7363" i="9"/>
  <c r="V7364" i="9"/>
  <c r="V7365" i="9"/>
  <c r="V7366" i="9"/>
  <c r="V7367" i="9"/>
  <c r="V7368" i="9"/>
  <c r="V7369" i="9"/>
  <c r="V7370" i="9"/>
  <c r="V7371" i="9"/>
  <c r="V7373" i="9"/>
  <c r="V7374" i="9"/>
  <c r="V7375" i="9"/>
  <c r="V7376" i="9"/>
  <c r="V7377" i="9"/>
  <c r="V7378" i="9"/>
  <c r="V7379" i="9"/>
  <c r="V7380" i="9"/>
  <c r="V7381" i="9"/>
  <c r="V7382" i="9"/>
  <c r="V7383" i="9"/>
  <c r="V7384" i="9"/>
  <c r="V7385" i="9"/>
  <c r="V7386" i="9"/>
  <c r="V7387" i="9"/>
  <c r="V7388" i="9"/>
  <c r="V7389" i="9"/>
  <c r="V7390" i="9"/>
  <c r="V7391" i="9"/>
  <c r="V7392" i="9"/>
  <c r="V7393" i="9"/>
  <c r="V7394" i="9"/>
  <c r="V7395" i="9"/>
  <c r="V7397" i="9"/>
  <c r="V7398" i="9"/>
  <c r="V7399" i="9"/>
  <c r="V7400" i="9"/>
  <c r="V7401" i="9"/>
  <c r="V7402" i="9"/>
  <c r="V7403" i="9"/>
  <c r="V7404" i="9"/>
  <c r="V7405" i="9"/>
  <c r="V7406" i="9"/>
  <c r="V7407" i="9"/>
  <c r="V7408" i="9"/>
  <c r="V7409" i="9"/>
  <c r="V7410" i="9"/>
  <c r="V7411" i="9"/>
  <c r="V7412" i="9"/>
  <c r="V7413" i="9"/>
  <c r="V7414" i="9"/>
  <c r="V7415" i="9"/>
  <c r="V7416" i="9"/>
  <c r="V7417" i="9"/>
  <c r="V7418" i="9"/>
  <c r="V7419" i="9"/>
  <c r="V7421" i="9"/>
  <c r="V7422" i="9"/>
  <c r="V7423" i="9"/>
  <c r="V7424" i="9"/>
  <c r="V7425" i="9"/>
  <c r="V7426" i="9"/>
  <c r="V7427" i="9"/>
  <c r="V7428" i="9"/>
  <c r="V7429" i="9"/>
  <c r="V7430" i="9"/>
  <c r="V7431" i="9"/>
  <c r="V7432" i="9"/>
  <c r="V7433" i="9"/>
  <c r="V7434" i="9"/>
  <c r="V7435" i="9"/>
  <c r="V7436" i="9"/>
  <c r="V7437" i="9"/>
  <c r="V7438" i="9"/>
  <c r="V7439" i="9"/>
  <c r="V7440" i="9"/>
  <c r="V7441" i="9"/>
  <c r="V7442" i="9"/>
  <c r="V7443" i="9"/>
  <c r="V7445" i="9"/>
  <c r="V7446" i="9"/>
  <c r="V7447" i="9"/>
  <c r="V7448" i="9"/>
  <c r="V7449" i="9"/>
  <c r="V7450" i="9"/>
  <c r="V7451" i="9"/>
  <c r="V7452" i="9"/>
  <c r="V7453" i="9"/>
  <c r="V7454" i="9"/>
  <c r="V7455" i="9"/>
  <c r="V7456" i="9"/>
  <c r="V7457" i="9"/>
  <c r="V7458" i="9"/>
  <c r="V7459" i="9"/>
  <c r="V7460" i="9"/>
  <c r="V7461" i="9"/>
  <c r="V7462" i="9"/>
  <c r="V7463" i="9"/>
  <c r="V7464" i="9"/>
  <c r="V7465" i="9"/>
  <c r="V7466" i="9"/>
  <c r="V7467" i="9"/>
  <c r="V7469" i="9"/>
  <c r="V7470" i="9"/>
  <c r="V7471" i="9"/>
  <c r="V7472" i="9"/>
  <c r="V7473" i="9"/>
  <c r="V7474" i="9"/>
  <c r="V7475" i="9"/>
  <c r="V7476" i="9"/>
  <c r="V7477" i="9"/>
  <c r="V7478" i="9"/>
  <c r="V7479" i="9"/>
  <c r="V7480" i="9"/>
  <c r="V7481" i="9"/>
  <c r="V7482" i="9"/>
  <c r="V7483" i="9"/>
  <c r="V7484" i="9"/>
  <c r="V7485" i="9"/>
  <c r="V7486" i="9"/>
  <c r="V7487" i="9"/>
  <c r="V7488" i="9"/>
  <c r="V7489" i="9"/>
  <c r="V7490" i="9"/>
  <c r="V7491" i="9"/>
  <c r="V7493" i="9"/>
  <c r="V7494" i="9"/>
  <c r="V7495" i="9"/>
  <c r="V7496" i="9"/>
  <c r="V7497" i="9"/>
  <c r="V7498" i="9"/>
  <c r="V7499" i="9"/>
  <c r="V7500" i="9"/>
  <c r="V7501" i="9"/>
  <c r="V7502" i="9"/>
  <c r="V7503" i="9"/>
  <c r="V7504" i="9"/>
  <c r="V7505" i="9"/>
  <c r="V7506" i="9"/>
  <c r="V7507" i="9"/>
  <c r="V7508" i="9"/>
  <c r="V7509" i="9"/>
  <c r="V7510" i="9"/>
  <c r="V7511" i="9"/>
  <c r="V7512" i="9"/>
  <c r="V7513" i="9"/>
  <c r="V7514" i="9"/>
  <c r="V7515" i="9"/>
  <c r="V7517" i="9"/>
  <c r="V7518" i="9"/>
  <c r="V7519" i="9"/>
  <c r="V7520" i="9"/>
  <c r="V7521" i="9"/>
  <c r="V7522" i="9"/>
  <c r="V7523" i="9"/>
  <c r="V7524" i="9"/>
  <c r="V7525" i="9"/>
  <c r="V7526" i="9"/>
  <c r="V7527" i="9"/>
  <c r="V7528" i="9"/>
  <c r="V7529" i="9"/>
  <c r="V7530" i="9"/>
  <c r="V7531" i="9"/>
  <c r="V7532" i="9"/>
  <c r="V7533" i="9"/>
  <c r="V7534" i="9"/>
  <c r="V7535" i="9"/>
  <c r="V7536" i="9"/>
  <c r="V7537" i="9"/>
  <c r="V7538" i="9"/>
  <c r="V7539" i="9"/>
  <c r="V7541" i="9"/>
  <c r="V7542" i="9"/>
  <c r="V7543" i="9"/>
  <c r="V7544" i="9"/>
  <c r="V7545" i="9"/>
  <c r="V7546" i="9"/>
  <c r="V7547" i="9"/>
  <c r="V7548" i="9"/>
  <c r="V7549" i="9"/>
  <c r="V7550" i="9"/>
  <c r="V7551" i="9"/>
  <c r="V7552" i="9"/>
  <c r="V7553" i="9"/>
  <c r="V7554" i="9"/>
  <c r="V7555" i="9"/>
  <c r="V7556" i="9"/>
  <c r="V7557" i="9"/>
  <c r="V7558" i="9"/>
  <c r="V7559" i="9"/>
  <c r="V7560" i="9"/>
  <c r="V7561" i="9"/>
  <c r="V7562" i="9"/>
  <c r="V7563" i="9"/>
  <c r="V7565" i="9"/>
  <c r="V7566" i="9"/>
  <c r="V7567" i="9"/>
  <c r="V7568" i="9"/>
  <c r="V7569" i="9"/>
  <c r="V7570" i="9"/>
  <c r="V7571" i="9"/>
  <c r="V7572" i="9"/>
  <c r="V7573" i="9"/>
  <c r="V7574" i="9"/>
  <c r="V7575" i="9"/>
  <c r="V7576" i="9"/>
  <c r="V7577" i="9"/>
  <c r="V7578" i="9"/>
  <c r="V7579" i="9"/>
  <c r="V7580" i="9"/>
  <c r="V7581" i="9"/>
  <c r="V7582" i="9"/>
  <c r="V7583" i="9"/>
  <c r="V7584" i="9"/>
  <c r="V7585" i="9"/>
  <c r="V7586" i="9"/>
  <c r="V7587" i="9"/>
  <c r="V7589" i="9"/>
  <c r="V7590" i="9"/>
  <c r="V7591" i="9"/>
  <c r="V7592" i="9"/>
  <c r="V7593" i="9"/>
  <c r="V7594" i="9"/>
  <c r="V7595" i="9"/>
  <c r="V7596" i="9"/>
  <c r="V7597" i="9"/>
  <c r="V7598" i="9"/>
  <c r="V7599" i="9"/>
  <c r="V7600" i="9"/>
  <c r="V7601" i="9"/>
  <c r="V7602" i="9"/>
  <c r="V7603" i="9"/>
  <c r="V7604" i="9"/>
  <c r="V7605" i="9"/>
  <c r="V7606" i="9"/>
  <c r="V7607" i="9"/>
  <c r="V7608" i="9"/>
  <c r="V7609" i="9"/>
  <c r="V7610" i="9"/>
  <c r="V7611" i="9"/>
  <c r="V7613" i="9"/>
  <c r="V7614" i="9"/>
  <c r="V7615" i="9"/>
  <c r="V7616" i="9"/>
  <c r="V7617" i="9"/>
  <c r="V7618" i="9"/>
  <c r="V7619" i="9"/>
  <c r="V7620" i="9"/>
  <c r="V7621" i="9"/>
  <c r="V7622" i="9"/>
  <c r="V7623" i="9"/>
  <c r="V7624" i="9"/>
  <c r="V7625" i="9"/>
  <c r="V7626" i="9"/>
  <c r="V7627" i="9"/>
  <c r="V7628" i="9"/>
  <c r="V7629" i="9"/>
  <c r="V7630" i="9"/>
  <c r="V7631" i="9"/>
  <c r="V7632" i="9"/>
  <c r="V7633" i="9"/>
  <c r="V7634" i="9"/>
  <c r="V7635" i="9"/>
  <c r="V7637" i="9"/>
  <c r="V7638" i="9"/>
  <c r="V7639" i="9"/>
  <c r="V7640" i="9"/>
  <c r="V7641" i="9"/>
  <c r="V7642" i="9"/>
  <c r="V7643" i="9"/>
  <c r="V7644" i="9"/>
  <c r="V7645" i="9"/>
  <c r="V7646" i="9"/>
  <c r="V7647" i="9"/>
  <c r="V7648" i="9"/>
  <c r="V7649" i="9"/>
  <c r="V7650" i="9"/>
  <c r="V7651" i="9"/>
  <c r="V7652" i="9"/>
  <c r="V7653" i="9"/>
  <c r="V7654" i="9"/>
  <c r="V7655" i="9"/>
  <c r="V7656" i="9"/>
  <c r="V7657" i="9"/>
  <c r="V7658" i="9"/>
  <c r="V7659" i="9"/>
  <c r="V7661" i="9"/>
  <c r="V7662" i="9"/>
  <c r="V7663" i="9"/>
  <c r="V7664" i="9"/>
  <c r="V7665" i="9"/>
  <c r="V7666" i="9"/>
  <c r="V7667" i="9"/>
  <c r="V7668" i="9"/>
  <c r="V7669" i="9"/>
  <c r="V7670" i="9"/>
  <c r="V7671" i="9"/>
  <c r="V7672" i="9"/>
  <c r="V7673" i="9"/>
  <c r="V7674" i="9"/>
  <c r="V7675" i="9"/>
  <c r="V7676" i="9"/>
  <c r="V7677" i="9"/>
  <c r="V7678" i="9"/>
  <c r="V7679" i="9"/>
  <c r="V7680" i="9"/>
  <c r="V7681" i="9"/>
  <c r="V7682" i="9"/>
  <c r="V7683" i="9"/>
  <c r="V7685" i="9"/>
  <c r="V7686" i="9"/>
  <c r="V7687" i="9"/>
  <c r="V7688" i="9"/>
  <c r="V7689" i="9"/>
  <c r="V7690" i="9"/>
  <c r="V7691" i="9"/>
  <c r="V7692" i="9"/>
  <c r="V7693" i="9"/>
  <c r="V7694" i="9"/>
  <c r="V7695" i="9"/>
  <c r="V7696" i="9"/>
  <c r="V7697" i="9"/>
  <c r="V7698" i="9"/>
  <c r="V7699" i="9"/>
  <c r="V7700" i="9"/>
  <c r="V7701" i="9"/>
  <c r="V7702" i="9"/>
  <c r="V7703" i="9"/>
  <c r="V7704" i="9"/>
  <c r="V7705" i="9"/>
  <c r="V7706" i="9"/>
  <c r="V7707" i="9"/>
  <c r="V7709" i="9"/>
  <c r="V7710" i="9"/>
  <c r="V7711" i="9"/>
  <c r="V7712" i="9"/>
  <c r="V7713" i="9"/>
  <c r="V7714" i="9"/>
  <c r="V7715" i="9"/>
  <c r="V7716" i="9"/>
  <c r="V7717" i="9"/>
  <c r="V7718" i="9"/>
  <c r="V7719" i="9"/>
  <c r="V7720" i="9"/>
  <c r="V7721" i="9"/>
  <c r="V7722" i="9"/>
  <c r="V7723" i="9"/>
  <c r="V7724" i="9"/>
  <c r="V7725" i="9"/>
  <c r="V7726" i="9"/>
  <c r="V7727" i="9"/>
  <c r="V7728" i="9"/>
  <c r="V7729" i="9"/>
  <c r="V7730" i="9"/>
  <c r="V7731" i="9"/>
  <c r="V7733" i="9"/>
  <c r="V7734" i="9"/>
  <c r="V7735" i="9"/>
  <c r="V7736" i="9"/>
  <c r="V7737" i="9"/>
  <c r="V7738" i="9"/>
  <c r="V7739" i="9"/>
  <c r="V7740" i="9"/>
  <c r="V7741" i="9"/>
  <c r="V7742" i="9"/>
  <c r="V7743" i="9"/>
  <c r="V7744" i="9"/>
  <c r="V7745" i="9"/>
  <c r="V7746" i="9"/>
  <c r="V7747" i="9"/>
  <c r="V7748" i="9"/>
  <c r="V7749" i="9"/>
  <c r="V7750" i="9"/>
  <c r="V7751" i="9"/>
  <c r="V7752" i="9"/>
  <c r="V7753" i="9"/>
  <c r="V7754" i="9"/>
  <c r="V7755" i="9"/>
  <c r="V7757" i="9"/>
  <c r="V7758" i="9"/>
  <c r="V7759" i="9"/>
  <c r="V7760" i="9"/>
  <c r="V7761" i="9"/>
  <c r="V7762" i="9"/>
  <c r="V7763" i="9"/>
  <c r="V7764" i="9"/>
  <c r="V7765" i="9"/>
  <c r="V7766" i="9"/>
  <c r="V7767" i="9"/>
  <c r="V7768" i="9"/>
  <c r="V7769" i="9"/>
  <c r="V7770" i="9"/>
  <c r="V7771" i="9"/>
  <c r="V7772" i="9"/>
  <c r="V7773" i="9"/>
  <c r="V7774" i="9"/>
  <c r="V7775" i="9"/>
  <c r="V7776" i="9"/>
  <c r="V7777" i="9"/>
  <c r="V7778" i="9"/>
  <c r="V7779" i="9"/>
  <c r="V7781" i="9"/>
  <c r="V7782" i="9"/>
  <c r="V7783" i="9"/>
  <c r="V7784" i="9"/>
  <c r="V7785" i="9"/>
  <c r="V7786" i="9"/>
  <c r="V7787" i="9"/>
  <c r="V7788" i="9"/>
  <c r="V7789" i="9"/>
  <c r="V7790" i="9"/>
  <c r="V7791" i="9"/>
  <c r="V7792" i="9"/>
  <c r="V7793" i="9"/>
  <c r="V7794" i="9"/>
  <c r="V7795" i="9"/>
  <c r="V7796" i="9"/>
  <c r="V7797" i="9"/>
  <c r="V7798" i="9"/>
  <c r="V7799" i="9"/>
  <c r="V7800" i="9"/>
  <c r="V7801" i="9"/>
  <c r="V7802" i="9"/>
  <c r="V7803" i="9"/>
  <c r="V7805" i="9"/>
  <c r="V7806" i="9"/>
  <c r="V7807" i="9"/>
  <c r="V7808" i="9"/>
  <c r="V7809" i="9"/>
  <c r="V7810" i="9"/>
  <c r="V7811" i="9"/>
  <c r="V7812" i="9"/>
  <c r="V7813" i="9"/>
  <c r="V7814" i="9"/>
  <c r="V7815" i="9"/>
  <c r="V7816" i="9"/>
  <c r="V7817" i="9"/>
  <c r="V7818" i="9"/>
  <c r="V7819" i="9"/>
  <c r="V7820" i="9"/>
  <c r="V7821" i="9"/>
  <c r="V7822" i="9"/>
  <c r="V7823" i="9"/>
  <c r="V7824" i="9"/>
  <c r="V7825" i="9"/>
  <c r="V7826" i="9"/>
  <c r="V7827" i="9"/>
  <c r="V7829" i="9"/>
  <c r="V7830" i="9"/>
  <c r="V7831" i="9"/>
  <c r="V7832" i="9"/>
  <c r="V7833" i="9"/>
  <c r="V7834" i="9"/>
  <c r="V7835" i="9"/>
  <c r="V7836" i="9"/>
  <c r="V7837" i="9"/>
  <c r="V7838" i="9"/>
  <c r="V7839" i="9"/>
  <c r="V7840" i="9"/>
  <c r="V7841" i="9"/>
  <c r="V7842" i="9"/>
  <c r="V7843" i="9"/>
  <c r="V7844" i="9"/>
  <c r="V7845" i="9"/>
  <c r="V7846" i="9"/>
  <c r="V7847" i="9"/>
  <c r="V7848" i="9"/>
  <c r="V7849" i="9"/>
  <c r="V7850" i="9"/>
  <c r="V7851" i="9"/>
  <c r="V7853" i="9"/>
  <c r="V7854" i="9"/>
  <c r="V7855" i="9"/>
  <c r="V7856" i="9"/>
  <c r="V7857" i="9"/>
  <c r="V7858" i="9"/>
  <c r="V7859" i="9"/>
  <c r="V7860" i="9"/>
  <c r="V7861" i="9"/>
  <c r="V7862" i="9"/>
  <c r="V7863" i="9"/>
  <c r="V7864" i="9"/>
  <c r="V7865" i="9"/>
  <c r="V7866" i="9"/>
  <c r="V7867" i="9"/>
  <c r="V7868" i="9"/>
  <c r="V7869" i="9"/>
  <c r="V7870" i="9"/>
  <c r="V7871" i="9"/>
  <c r="V7872" i="9"/>
  <c r="V7873" i="9"/>
  <c r="V7874" i="9"/>
  <c r="V7875" i="9"/>
  <c r="V7877" i="9"/>
  <c r="V7878" i="9"/>
  <c r="V7879" i="9"/>
  <c r="V7880" i="9"/>
  <c r="V7881" i="9"/>
  <c r="V7882" i="9"/>
  <c r="V7883" i="9"/>
  <c r="V7884" i="9"/>
  <c r="V7885" i="9"/>
  <c r="V7886" i="9"/>
  <c r="V7887" i="9"/>
  <c r="V7888" i="9"/>
  <c r="V7889" i="9"/>
  <c r="V7890" i="9"/>
  <c r="V7891" i="9"/>
  <c r="V7892" i="9"/>
  <c r="V7893" i="9"/>
  <c r="V7894" i="9"/>
  <c r="V7895" i="9"/>
  <c r="V7896" i="9"/>
  <c r="V7897" i="9"/>
  <c r="V7898" i="9"/>
  <c r="V7899" i="9"/>
  <c r="V7901" i="9"/>
  <c r="V7902" i="9"/>
  <c r="V7903" i="9"/>
  <c r="V7904" i="9"/>
  <c r="V7905" i="9"/>
  <c r="V7906" i="9"/>
  <c r="V7907" i="9"/>
  <c r="V7908" i="9"/>
  <c r="V7909" i="9"/>
  <c r="V7910" i="9"/>
  <c r="V7911" i="9"/>
  <c r="V7912" i="9"/>
  <c r="V7913" i="9"/>
  <c r="V7914" i="9"/>
  <c r="V7915" i="9"/>
  <c r="V7916" i="9"/>
  <c r="V7917" i="9"/>
  <c r="V7918" i="9"/>
  <c r="V7919" i="9"/>
  <c r="V7920" i="9"/>
  <c r="V7921" i="9"/>
  <c r="V7922" i="9"/>
  <c r="V7923" i="9"/>
  <c r="V7925" i="9"/>
  <c r="V7926" i="9"/>
  <c r="V7927" i="9"/>
  <c r="V7928" i="9"/>
  <c r="V7929" i="9"/>
  <c r="V7930" i="9"/>
  <c r="V7931" i="9"/>
  <c r="V7932" i="9"/>
  <c r="V7933" i="9"/>
  <c r="V7934" i="9"/>
  <c r="V7935" i="9"/>
  <c r="V7936" i="9"/>
  <c r="V7937" i="9"/>
  <c r="V7938" i="9"/>
  <c r="V7939" i="9"/>
  <c r="V7940" i="9"/>
  <c r="V7941" i="9"/>
  <c r="V7942" i="9"/>
  <c r="V7943" i="9"/>
  <c r="V7944" i="9"/>
  <c r="V7945" i="9"/>
  <c r="V7946" i="9"/>
  <c r="V7947" i="9"/>
  <c r="V7949" i="9"/>
  <c r="V7950" i="9"/>
  <c r="V7951" i="9"/>
  <c r="V7952" i="9"/>
  <c r="V7953" i="9"/>
  <c r="V7954" i="9"/>
  <c r="V7955" i="9"/>
  <c r="V7956" i="9"/>
  <c r="V7957" i="9"/>
  <c r="V7958" i="9"/>
  <c r="V7959" i="9"/>
  <c r="V7960" i="9"/>
  <c r="V7961" i="9"/>
  <c r="V7962" i="9"/>
  <c r="V7963" i="9"/>
  <c r="V7964" i="9"/>
  <c r="V7965" i="9"/>
  <c r="V7966" i="9"/>
  <c r="V7967" i="9"/>
  <c r="V7968" i="9"/>
  <c r="V7969" i="9"/>
  <c r="V7970" i="9"/>
  <c r="V7971" i="9"/>
  <c r="V7973" i="9"/>
  <c r="V7974" i="9"/>
  <c r="V7975" i="9"/>
  <c r="V7976" i="9"/>
  <c r="V7977" i="9"/>
  <c r="V7978" i="9"/>
  <c r="V7979" i="9"/>
  <c r="V7980" i="9"/>
  <c r="V7981" i="9"/>
  <c r="V7982" i="9"/>
  <c r="V7983" i="9"/>
  <c r="V7984" i="9"/>
  <c r="V7985" i="9"/>
  <c r="V7986" i="9"/>
  <c r="V7987" i="9"/>
  <c r="V7988" i="9"/>
  <c r="V7989" i="9"/>
  <c r="V7990" i="9"/>
  <c r="V7991" i="9"/>
  <c r="V7992" i="9"/>
  <c r="V7993" i="9"/>
  <c r="V7994" i="9"/>
  <c r="V7995" i="9"/>
  <c r="V7997" i="9"/>
  <c r="V7998" i="9"/>
  <c r="V7999" i="9"/>
  <c r="V8000" i="9"/>
  <c r="V8001" i="9"/>
  <c r="V8002" i="9"/>
  <c r="V8003" i="9"/>
  <c r="V8004" i="9"/>
  <c r="V8005" i="9"/>
  <c r="V8006" i="9"/>
  <c r="V8007" i="9"/>
  <c r="V8008" i="9"/>
  <c r="V8009" i="9"/>
  <c r="V8010" i="9"/>
  <c r="V8011" i="9"/>
  <c r="V8012" i="9"/>
  <c r="V8013" i="9"/>
  <c r="V8014" i="9"/>
  <c r="V8015" i="9"/>
  <c r="V8016" i="9"/>
  <c r="V8017" i="9"/>
  <c r="V8018" i="9"/>
  <c r="V8019" i="9"/>
  <c r="V8021" i="9"/>
  <c r="V8022" i="9"/>
  <c r="V8023" i="9"/>
  <c r="V8024" i="9"/>
  <c r="V8025" i="9"/>
  <c r="V8026" i="9"/>
  <c r="V8027" i="9"/>
  <c r="V8028" i="9"/>
  <c r="V8029" i="9"/>
  <c r="V8030" i="9"/>
  <c r="V8031" i="9"/>
  <c r="V8032" i="9"/>
  <c r="V8033" i="9"/>
  <c r="V8034" i="9"/>
  <c r="V8035" i="9"/>
  <c r="V8036" i="9"/>
  <c r="V8037" i="9"/>
  <c r="V8038" i="9"/>
  <c r="V8039" i="9"/>
  <c r="V8040" i="9"/>
  <c r="V8041" i="9"/>
  <c r="V8042" i="9"/>
  <c r="V8043" i="9"/>
  <c r="V8045" i="9"/>
  <c r="V8046" i="9"/>
  <c r="V8047" i="9"/>
  <c r="V8048" i="9"/>
  <c r="V8049" i="9"/>
  <c r="V8050" i="9"/>
  <c r="V8051" i="9"/>
  <c r="V8052" i="9"/>
  <c r="V8053" i="9"/>
  <c r="V8054" i="9"/>
  <c r="V8055" i="9"/>
  <c r="V8056" i="9"/>
  <c r="V8057" i="9"/>
  <c r="V8058" i="9"/>
  <c r="V8059" i="9"/>
  <c r="V8060" i="9"/>
  <c r="V8061" i="9"/>
  <c r="V8062" i="9"/>
  <c r="V8063" i="9"/>
  <c r="V8064" i="9"/>
  <c r="V8065" i="9"/>
  <c r="V8066" i="9"/>
  <c r="V8067" i="9"/>
  <c r="V8069" i="9"/>
  <c r="V8070" i="9"/>
  <c r="V8071" i="9"/>
  <c r="V8072" i="9"/>
  <c r="V8073" i="9"/>
  <c r="V8074" i="9"/>
  <c r="V8075" i="9"/>
  <c r="V8076" i="9"/>
  <c r="V8077" i="9"/>
  <c r="V8078" i="9"/>
  <c r="V8079" i="9"/>
  <c r="V8080" i="9"/>
  <c r="V8081" i="9"/>
  <c r="V8082" i="9"/>
  <c r="V8083" i="9"/>
  <c r="V8084" i="9"/>
  <c r="V8085" i="9"/>
  <c r="V8086" i="9"/>
  <c r="V8087" i="9"/>
  <c r="V8088" i="9"/>
  <c r="V8089" i="9"/>
  <c r="V8090" i="9"/>
  <c r="V8091" i="9"/>
  <c r="V8093" i="9"/>
  <c r="V8094" i="9"/>
  <c r="V8095" i="9"/>
  <c r="V8096" i="9"/>
  <c r="V8097" i="9"/>
  <c r="V8098" i="9"/>
  <c r="V8099" i="9"/>
  <c r="V8100" i="9"/>
  <c r="V8101" i="9"/>
  <c r="V8102" i="9"/>
  <c r="V8103" i="9"/>
  <c r="V8104" i="9"/>
  <c r="V8105" i="9"/>
  <c r="V8106" i="9"/>
  <c r="V8107" i="9"/>
  <c r="V8108" i="9"/>
  <c r="V8109" i="9"/>
  <c r="V8110" i="9"/>
  <c r="V8111" i="9"/>
  <c r="V8112" i="9"/>
  <c r="V8113" i="9"/>
  <c r="V8114" i="9"/>
  <c r="V8115" i="9"/>
  <c r="V8117" i="9"/>
  <c r="V8118" i="9"/>
  <c r="V8119" i="9"/>
  <c r="V8120" i="9"/>
  <c r="V8121" i="9"/>
  <c r="V8122" i="9"/>
  <c r="V8123" i="9"/>
  <c r="V8124" i="9"/>
  <c r="V8125" i="9"/>
  <c r="V8126" i="9"/>
  <c r="V8127" i="9"/>
  <c r="V8128" i="9"/>
  <c r="V8129" i="9"/>
  <c r="V8130" i="9"/>
  <c r="V8131" i="9"/>
  <c r="V8132" i="9"/>
  <c r="V8133" i="9"/>
  <c r="V8134" i="9"/>
  <c r="V8135" i="9"/>
  <c r="V8136" i="9"/>
  <c r="V8137" i="9"/>
  <c r="V8138" i="9"/>
  <c r="V8139" i="9"/>
  <c r="V8141" i="9"/>
  <c r="V8142" i="9"/>
  <c r="V8143" i="9"/>
  <c r="V8144" i="9"/>
  <c r="V8145" i="9"/>
  <c r="V8146" i="9"/>
  <c r="V8147" i="9"/>
  <c r="V8148" i="9"/>
  <c r="V8149" i="9"/>
  <c r="V8150" i="9"/>
  <c r="V8151" i="9"/>
  <c r="V8152" i="9"/>
  <c r="V8153" i="9"/>
  <c r="V8154" i="9"/>
  <c r="V8155" i="9"/>
  <c r="V8156" i="9"/>
  <c r="V8157" i="9"/>
  <c r="V8158" i="9"/>
  <c r="V8159" i="9"/>
  <c r="V8160" i="9"/>
  <c r="V8161" i="9"/>
  <c r="V8162" i="9"/>
  <c r="V8163" i="9"/>
  <c r="V8165" i="9"/>
  <c r="V8166" i="9"/>
  <c r="V8167" i="9"/>
  <c r="V8168" i="9"/>
  <c r="V8169" i="9"/>
  <c r="V8170" i="9"/>
  <c r="V8171" i="9"/>
  <c r="V8172" i="9"/>
  <c r="V8173" i="9"/>
  <c r="V8174" i="9"/>
  <c r="V8175" i="9"/>
  <c r="V8176" i="9"/>
  <c r="V8177" i="9"/>
  <c r="V8178" i="9"/>
  <c r="V8179" i="9"/>
  <c r="V8180" i="9"/>
  <c r="V8181" i="9"/>
  <c r="V8182" i="9"/>
  <c r="V8183" i="9"/>
  <c r="V8184" i="9"/>
  <c r="V8185" i="9"/>
  <c r="V8186" i="9"/>
  <c r="V8187" i="9"/>
  <c r="V8189" i="9"/>
  <c r="V8190" i="9"/>
  <c r="V8191" i="9"/>
  <c r="V8192" i="9"/>
  <c r="V8193" i="9"/>
  <c r="V8194" i="9"/>
  <c r="V8195" i="9"/>
  <c r="V8196" i="9"/>
  <c r="V8197" i="9"/>
  <c r="V8198" i="9"/>
  <c r="V8199" i="9"/>
  <c r="V8200" i="9"/>
  <c r="V8201" i="9"/>
  <c r="V8202" i="9"/>
  <c r="V8203" i="9"/>
  <c r="V8204" i="9"/>
  <c r="V8205" i="9"/>
  <c r="V8206" i="9"/>
  <c r="V8207" i="9"/>
  <c r="V8208" i="9"/>
  <c r="V8209" i="9"/>
  <c r="V8210" i="9"/>
  <c r="V8211" i="9"/>
  <c r="V8213" i="9"/>
  <c r="V8214" i="9"/>
  <c r="V8215" i="9"/>
  <c r="V8216" i="9"/>
  <c r="V8217" i="9"/>
  <c r="V8218" i="9"/>
  <c r="V8219" i="9"/>
  <c r="V8220" i="9"/>
  <c r="V8221" i="9"/>
  <c r="V8222" i="9"/>
  <c r="V8223" i="9"/>
  <c r="V8224" i="9"/>
  <c r="V8225" i="9"/>
  <c r="V8226" i="9"/>
  <c r="V8227" i="9"/>
  <c r="V8228" i="9"/>
  <c r="V8229" i="9"/>
  <c r="V8230" i="9"/>
  <c r="V8231" i="9"/>
  <c r="V8232" i="9"/>
  <c r="V8233" i="9"/>
  <c r="V8234" i="9"/>
  <c r="V8235" i="9"/>
  <c r="V8237" i="9"/>
  <c r="V8238" i="9"/>
  <c r="V8239" i="9"/>
  <c r="V8240" i="9"/>
  <c r="V8241" i="9"/>
  <c r="V8242" i="9"/>
  <c r="V8243" i="9"/>
  <c r="V8244" i="9"/>
  <c r="V8245" i="9"/>
  <c r="V8246" i="9"/>
  <c r="V8247" i="9"/>
  <c r="V8248" i="9"/>
  <c r="V8249" i="9"/>
  <c r="V8250" i="9"/>
  <c r="V8251" i="9"/>
  <c r="V8252" i="9"/>
  <c r="V8253" i="9"/>
  <c r="V8254" i="9"/>
  <c r="V8255" i="9"/>
  <c r="V8256" i="9"/>
  <c r="V8257" i="9"/>
  <c r="V8258" i="9"/>
  <c r="V8259" i="9"/>
  <c r="V8261" i="9"/>
  <c r="V8262" i="9"/>
  <c r="V8263" i="9"/>
  <c r="V8264" i="9"/>
  <c r="V8265" i="9"/>
  <c r="V8266" i="9"/>
  <c r="V8267" i="9"/>
  <c r="V8268" i="9"/>
  <c r="V8269" i="9"/>
  <c r="V8270" i="9"/>
  <c r="V8271" i="9"/>
  <c r="V8272" i="9"/>
  <c r="V8273" i="9"/>
  <c r="V8274" i="9"/>
  <c r="V8275" i="9"/>
  <c r="V8276" i="9"/>
  <c r="V8277" i="9"/>
  <c r="V8278" i="9"/>
  <c r="V8279" i="9"/>
  <c r="V8280" i="9"/>
  <c r="V8281" i="9"/>
  <c r="V8282" i="9"/>
  <c r="V8283" i="9"/>
  <c r="V8285" i="9"/>
  <c r="V8286" i="9"/>
  <c r="V8287" i="9"/>
  <c r="V8288" i="9"/>
  <c r="V8289" i="9"/>
  <c r="V8290" i="9"/>
  <c r="V8291" i="9"/>
  <c r="V8292" i="9"/>
  <c r="V8293" i="9"/>
  <c r="V8294" i="9"/>
  <c r="V8295" i="9"/>
  <c r="V8296" i="9"/>
  <c r="V8297" i="9"/>
  <c r="V8298" i="9"/>
  <c r="V8299" i="9"/>
  <c r="V8300" i="9"/>
  <c r="V8301" i="9"/>
  <c r="V8302" i="9"/>
  <c r="V8303" i="9"/>
  <c r="V8304" i="9"/>
  <c r="V8305" i="9"/>
  <c r="V8306" i="9"/>
  <c r="V8307" i="9"/>
  <c r="V8309" i="9"/>
  <c r="V8310" i="9"/>
  <c r="V8311" i="9"/>
  <c r="V8312" i="9"/>
  <c r="V8313" i="9"/>
  <c r="V8314" i="9"/>
  <c r="V8315" i="9"/>
  <c r="V8316" i="9"/>
  <c r="V8317" i="9"/>
  <c r="V8318" i="9"/>
  <c r="V8319" i="9"/>
  <c r="V8320" i="9"/>
  <c r="V8321" i="9"/>
  <c r="V8322" i="9"/>
  <c r="V8323" i="9"/>
  <c r="V8324" i="9"/>
  <c r="V8325" i="9"/>
  <c r="V8326" i="9"/>
  <c r="V8327" i="9"/>
  <c r="V8328" i="9"/>
  <c r="V8329" i="9"/>
  <c r="V8330" i="9"/>
  <c r="V8331" i="9"/>
  <c r="V8333" i="9"/>
  <c r="V8334" i="9"/>
  <c r="V8335" i="9"/>
  <c r="V8336" i="9"/>
  <c r="V8337" i="9"/>
  <c r="V8338" i="9"/>
  <c r="V8339" i="9"/>
  <c r="V8340" i="9"/>
  <c r="V8341" i="9"/>
  <c r="V8342" i="9"/>
  <c r="V8343" i="9"/>
  <c r="V8344" i="9"/>
  <c r="V8345" i="9"/>
  <c r="V8346" i="9"/>
  <c r="V8347" i="9"/>
  <c r="V8348" i="9"/>
  <c r="V8349" i="9"/>
  <c r="V8350" i="9"/>
  <c r="V8351" i="9"/>
  <c r="V8352" i="9"/>
  <c r="V8353" i="9"/>
  <c r="V8354" i="9"/>
  <c r="V8355" i="9"/>
  <c r="V8357" i="9"/>
  <c r="V8358" i="9"/>
  <c r="V8359" i="9"/>
  <c r="V8360" i="9"/>
  <c r="V8361" i="9"/>
  <c r="V8362" i="9"/>
  <c r="V8363" i="9"/>
  <c r="V8364" i="9"/>
  <c r="V8365" i="9"/>
  <c r="V8366" i="9"/>
  <c r="V8367" i="9"/>
  <c r="V8368" i="9"/>
  <c r="V8369" i="9"/>
  <c r="V8370" i="9"/>
  <c r="V8371" i="9"/>
  <c r="V8372" i="9"/>
  <c r="V8373" i="9"/>
  <c r="V8374" i="9"/>
  <c r="V8375" i="9"/>
  <c r="V8376" i="9"/>
  <c r="V8377" i="9"/>
  <c r="V8378" i="9"/>
  <c r="V8379" i="9"/>
  <c r="V8381" i="9"/>
  <c r="V8382" i="9"/>
  <c r="V8383" i="9"/>
  <c r="V8384" i="9"/>
  <c r="V8385" i="9"/>
  <c r="V8386" i="9"/>
  <c r="V8387" i="9"/>
  <c r="V8388" i="9"/>
  <c r="V8389" i="9"/>
  <c r="V8390" i="9"/>
  <c r="V8391" i="9"/>
  <c r="V8392" i="9"/>
  <c r="V8393" i="9"/>
  <c r="V8394" i="9"/>
  <c r="V8395" i="9"/>
  <c r="V8396" i="9"/>
  <c r="V8397" i="9"/>
  <c r="V8398" i="9"/>
  <c r="V8399" i="9"/>
  <c r="V8400" i="9"/>
  <c r="V8401" i="9"/>
  <c r="V8402" i="9"/>
  <c r="V8403" i="9"/>
  <c r="V8405" i="9"/>
  <c r="V8406" i="9"/>
  <c r="V8407" i="9"/>
  <c r="V8408" i="9"/>
  <c r="V8409" i="9"/>
  <c r="V8410" i="9"/>
  <c r="V8411" i="9"/>
  <c r="V8412" i="9"/>
  <c r="V8413" i="9"/>
  <c r="V8414" i="9"/>
  <c r="V8415" i="9"/>
  <c r="V8416" i="9"/>
  <c r="V8417" i="9"/>
  <c r="V8418" i="9"/>
  <c r="V8419" i="9"/>
  <c r="V8420" i="9"/>
  <c r="V8421" i="9"/>
  <c r="V8422" i="9"/>
  <c r="V8423" i="9"/>
  <c r="V8424" i="9"/>
  <c r="V8425" i="9"/>
  <c r="V8426" i="9"/>
  <c r="V8427" i="9"/>
  <c r="V8429" i="9"/>
  <c r="V8430" i="9"/>
  <c r="V8431" i="9"/>
  <c r="V8432" i="9"/>
  <c r="V8433" i="9"/>
  <c r="V8434" i="9"/>
  <c r="V8435" i="9"/>
  <c r="V8436" i="9"/>
  <c r="V8437" i="9"/>
  <c r="V8438" i="9"/>
  <c r="V8439" i="9"/>
  <c r="V8440" i="9"/>
  <c r="V8441" i="9"/>
  <c r="V8442" i="9"/>
  <c r="V8443" i="9"/>
  <c r="V8444" i="9"/>
  <c r="V8445" i="9"/>
  <c r="V8446" i="9"/>
  <c r="V8447" i="9"/>
  <c r="V8448" i="9"/>
  <c r="V8449" i="9"/>
  <c r="V8450" i="9"/>
  <c r="V8451" i="9"/>
  <c r="V8453" i="9"/>
  <c r="V8454" i="9"/>
  <c r="V8455" i="9"/>
  <c r="V8456" i="9"/>
  <c r="V8457" i="9"/>
  <c r="V8458" i="9"/>
  <c r="V8459" i="9"/>
  <c r="V8460" i="9"/>
  <c r="V8461" i="9"/>
  <c r="V8462" i="9"/>
  <c r="V8463" i="9"/>
  <c r="V8464" i="9"/>
  <c r="V8465" i="9"/>
  <c r="V8466" i="9"/>
  <c r="V8467" i="9"/>
  <c r="V8468" i="9"/>
  <c r="V8469" i="9"/>
  <c r="V8470" i="9"/>
  <c r="V8471" i="9"/>
  <c r="V8472" i="9"/>
  <c r="V8473" i="9"/>
  <c r="V8474" i="9"/>
  <c r="V8475" i="9"/>
  <c r="V8477" i="9"/>
  <c r="V8478" i="9"/>
  <c r="V8479" i="9"/>
  <c r="V8480" i="9"/>
  <c r="V8481" i="9"/>
  <c r="V8482" i="9"/>
  <c r="V8483" i="9"/>
  <c r="V8484" i="9"/>
  <c r="V8485" i="9"/>
  <c r="V8486" i="9"/>
  <c r="V8487" i="9"/>
  <c r="V8488" i="9"/>
  <c r="V8489" i="9"/>
  <c r="V8490" i="9"/>
  <c r="V8491" i="9"/>
  <c r="V8492" i="9"/>
  <c r="V8493" i="9"/>
  <c r="V8494" i="9"/>
  <c r="V8495" i="9"/>
  <c r="V8496" i="9"/>
  <c r="V8497" i="9"/>
  <c r="V8498" i="9"/>
  <c r="V8499" i="9"/>
  <c r="V8501" i="9"/>
  <c r="V8502" i="9"/>
  <c r="V8503" i="9"/>
  <c r="V8504" i="9"/>
  <c r="V8505" i="9"/>
  <c r="V8506" i="9"/>
  <c r="V8507" i="9"/>
  <c r="V8508" i="9"/>
  <c r="V8509" i="9"/>
  <c r="V8510" i="9"/>
  <c r="V8511" i="9"/>
  <c r="V8512" i="9"/>
  <c r="V8513" i="9"/>
  <c r="V8514" i="9"/>
  <c r="V8515" i="9"/>
  <c r="V8516" i="9"/>
  <c r="V8517" i="9"/>
  <c r="V8518" i="9"/>
  <c r="V8519" i="9"/>
  <c r="V8520" i="9"/>
  <c r="V8521" i="9"/>
  <c r="V8522" i="9"/>
  <c r="V8523" i="9"/>
  <c r="V8525" i="9"/>
  <c r="V8526" i="9"/>
  <c r="V8527" i="9"/>
  <c r="V8528" i="9"/>
  <c r="V8529" i="9"/>
  <c r="V8530" i="9"/>
  <c r="V8531" i="9"/>
  <c r="V8532" i="9"/>
  <c r="V8533" i="9"/>
  <c r="V8534" i="9"/>
  <c r="V8535" i="9"/>
  <c r="V8536" i="9"/>
  <c r="V8537" i="9"/>
  <c r="V8538" i="9"/>
  <c r="V8539" i="9"/>
  <c r="V8540" i="9"/>
  <c r="V8541" i="9"/>
  <c r="V8542" i="9"/>
  <c r="V8543" i="9"/>
  <c r="V8544" i="9"/>
  <c r="V8545" i="9"/>
  <c r="V8546" i="9"/>
  <c r="V8547" i="9"/>
  <c r="V8549" i="9"/>
  <c r="V8550" i="9"/>
  <c r="V8551" i="9"/>
  <c r="V8552" i="9"/>
  <c r="V8553" i="9"/>
  <c r="V8554" i="9"/>
  <c r="V8555" i="9"/>
  <c r="V8556" i="9"/>
  <c r="V8557" i="9"/>
  <c r="V8558" i="9"/>
  <c r="V8559" i="9"/>
  <c r="V8560" i="9"/>
  <c r="V8561" i="9"/>
  <c r="V8562" i="9"/>
  <c r="V8563" i="9"/>
  <c r="V8564" i="9"/>
  <c r="V8565" i="9"/>
  <c r="V8566" i="9"/>
  <c r="V8567" i="9"/>
  <c r="V8568" i="9"/>
  <c r="V8569" i="9"/>
  <c r="V8570" i="9"/>
  <c r="V8571" i="9"/>
  <c r="V8573" i="9"/>
  <c r="V8574" i="9"/>
  <c r="V8575" i="9"/>
  <c r="V8576" i="9"/>
  <c r="V8577" i="9"/>
  <c r="V8578" i="9"/>
  <c r="V8579" i="9"/>
  <c r="V8580" i="9"/>
  <c r="V8581" i="9"/>
  <c r="V8582" i="9"/>
  <c r="V8583" i="9"/>
  <c r="V8584" i="9"/>
  <c r="V8585" i="9"/>
  <c r="V8586" i="9"/>
  <c r="V8587" i="9"/>
  <c r="V8588" i="9"/>
  <c r="V8589" i="9"/>
  <c r="V8590" i="9"/>
  <c r="V8591" i="9"/>
  <c r="V8592" i="9"/>
  <c r="V8593" i="9"/>
  <c r="V8594" i="9"/>
  <c r="V8595" i="9"/>
  <c r="V8597" i="9"/>
  <c r="V8598" i="9"/>
  <c r="V8599" i="9"/>
  <c r="V8600" i="9"/>
  <c r="V8601" i="9"/>
  <c r="V8602" i="9"/>
  <c r="V8603" i="9"/>
  <c r="V8604" i="9"/>
  <c r="V8605" i="9"/>
  <c r="V8606" i="9"/>
  <c r="V8607" i="9"/>
  <c r="V8608" i="9"/>
  <c r="V8609" i="9"/>
  <c r="V8610" i="9"/>
  <c r="V8611" i="9"/>
  <c r="V8612" i="9"/>
  <c r="V8613" i="9"/>
  <c r="V8614" i="9"/>
  <c r="V8615" i="9"/>
  <c r="V8616" i="9"/>
  <c r="V8617" i="9"/>
  <c r="V8618" i="9"/>
  <c r="V8619" i="9"/>
  <c r="V8621" i="9"/>
  <c r="V8622" i="9"/>
  <c r="V8623" i="9"/>
  <c r="V8624" i="9"/>
  <c r="V8625" i="9"/>
  <c r="V8626" i="9"/>
  <c r="V8627" i="9"/>
  <c r="V8628" i="9"/>
  <c r="V8629" i="9"/>
  <c r="V8630" i="9"/>
  <c r="V8631" i="9"/>
  <c r="V8632" i="9"/>
  <c r="V8633" i="9"/>
  <c r="V8634" i="9"/>
  <c r="V8635" i="9"/>
  <c r="V8636" i="9"/>
  <c r="V8637" i="9"/>
  <c r="V8638" i="9"/>
  <c r="V8639" i="9"/>
  <c r="V8640" i="9"/>
  <c r="V8641" i="9"/>
  <c r="V8642" i="9"/>
  <c r="V8643" i="9"/>
  <c r="V8645" i="9"/>
  <c r="V8646" i="9"/>
  <c r="V8647" i="9"/>
  <c r="V8648" i="9"/>
  <c r="V8649" i="9"/>
  <c r="V8650" i="9"/>
  <c r="V8651" i="9"/>
  <c r="V8652" i="9"/>
  <c r="V8653" i="9"/>
  <c r="V8654" i="9"/>
  <c r="V8655" i="9"/>
  <c r="V8656" i="9"/>
  <c r="V8657" i="9"/>
  <c r="V8658" i="9"/>
  <c r="V8659" i="9"/>
  <c r="V8660" i="9"/>
  <c r="V8661" i="9"/>
  <c r="V8662" i="9"/>
  <c r="V8663" i="9"/>
  <c r="V8664" i="9"/>
  <c r="V8665" i="9"/>
  <c r="V8666" i="9"/>
  <c r="V8667" i="9"/>
  <c r="V8669" i="9"/>
  <c r="V8670" i="9"/>
  <c r="V8671" i="9"/>
  <c r="V8672" i="9"/>
  <c r="V8673" i="9"/>
  <c r="V8674" i="9"/>
  <c r="V8675" i="9"/>
  <c r="V8676" i="9"/>
  <c r="V8677" i="9"/>
  <c r="V8678" i="9"/>
  <c r="V8679" i="9"/>
  <c r="V8680" i="9"/>
  <c r="V8681" i="9"/>
  <c r="V8682" i="9"/>
  <c r="V8683" i="9"/>
  <c r="V8684" i="9"/>
  <c r="V8685" i="9"/>
  <c r="V8686" i="9"/>
  <c r="V8687" i="9"/>
  <c r="V8688" i="9"/>
  <c r="V8689" i="9"/>
  <c r="V8690" i="9"/>
  <c r="V8691" i="9"/>
  <c r="V8693" i="9"/>
  <c r="V8694" i="9"/>
  <c r="V8695" i="9"/>
  <c r="V8696" i="9"/>
  <c r="V8697" i="9"/>
  <c r="V8698" i="9"/>
  <c r="V8699" i="9"/>
  <c r="V8700" i="9"/>
  <c r="V8701" i="9"/>
  <c r="V8702" i="9"/>
  <c r="V8703" i="9"/>
  <c r="V8704" i="9"/>
  <c r="V8705" i="9"/>
  <c r="V8706" i="9"/>
  <c r="V8707" i="9"/>
  <c r="V8708" i="9"/>
  <c r="V8709" i="9"/>
  <c r="V8710" i="9"/>
  <c r="V8711" i="9"/>
  <c r="V8712" i="9"/>
  <c r="V8713" i="9"/>
  <c r="V8714" i="9"/>
  <c r="V8715" i="9"/>
  <c r="V8717" i="9"/>
  <c r="V8718" i="9"/>
  <c r="V8719" i="9"/>
  <c r="V8720" i="9"/>
  <c r="V8721" i="9"/>
  <c r="V8722" i="9"/>
  <c r="V8723" i="9"/>
  <c r="V8724" i="9"/>
  <c r="V8725" i="9"/>
  <c r="V8726" i="9"/>
  <c r="V8727" i="9"/>
  <c r="V8728" i="9"/>
  <c r="V8729" i="9"/>
  <c r="V8730" i="9"/>
  <c r="V8731" i="9"/>
  <c r="V8732" i="9"/>
  <c r="V8733" i="9"/>
  <c r="V8734" i="9"/>
  <c r="V8735" i="9"/>
  <c r="V8736" i="9"/>
  <c r="V8737" i="9"/>
  <c r="V8738" i="9"/>
  <c r="V8739" i="9"/>
  <c r="V8741" i="9"/>
  <c r="V8742" i="9"/>
  <c r="V8743" i="9"/>
  <c r="V8744" i="9"/>
  <c r="V8745" i="9"/>
  <c r="V8746" i="9"/>
  <c r="V8747" i="9"/>
  <c r="V8748" i="9"/>
  <c r="V8749" i="9"/>
  <c r="V8750" i="9"/>
  <c r="V8751" i="9"/>
  <c r="V8752" i="9"/>
  <c r="V8753" i="9"/>
  <c r="V8754" i="9"/>
  <c r="V8755" i="9"/>
  <c r="V8756" i="9"/>
  <c r="V8757" i="9"/>
  <c r="V8758" i="9"/>
  <c r="V8759" i="9"/>
  <c r="V8760" i="9"/>
  <c r="V8761" i="9"/>
  <c r="V8762" i="9"/>
  <c r="V8763" i="9"/>
  <c r="V5141" i="9"/>
  <c r="V5142" i="9"/>
  <c r="V5143" i="9"/>
  <c r="V5144" i="9"/>
  <c r="V5145" i="9"/>
  <c r="V5146" i="9"/>
  <c r="V5147" i="9"/>
  <c r="V5148" i="9"/>
  <c r="V5149" i="9"/>
  <c r="V5150" i="9"/>
  <c r="V5151" i="9"/>
  <c r="V5152" i="9"/>
  <c r="V5153" i="9"/>
  <c r="V5154" i="9"/>
  <c r="V5155" i="9"/>
  <c r="V5156" i="9"/>
  <c r="V5157" i="9"/>
  <c r="V5158" i="9"/>
  <c r="V5159" i="9"/>
  <c r="V5160" i="9"/>
  <c r="V5161" i="9"/>
  <c r="V5162" i="9"/>
  <c r="V5163" i="9"/>
  <c r="X5163" i="9" s="1"/>
  <c r="V5165" i="9"/>
  <c r="V5166" i="9"/>
  <c r="V5167" i="9"/>
  <c r="V5168" i="9"/>
  <c r="V5169" i="9"/>
  <c r="V5170" i="9"/>
  <c r="V5171" i="9"/>
  <c r="V5172" i="9"/>
  <c r="V5173" i="9"/>
  <c r="V5174" i="9"/>
  <c r="V5175" i="9"/>
  <c r="V5176" i="9"/>
  <c r="V5177" i="9"/>
  <c r="V5178" i="9"/>
  <c r="V5179" i="9"/>
  <c r="V5180" i="9"/>
  <c r="V5181" i="9"/>
  <c r="V5182" i="9"/>
  <c r="V5183" i="9"/>
  <c r="V5184" i="9"/>
  <c r="V5185" i="9"/>
  <c r="V5186" i="9"/>
  <c r="V5187" i="9"/>
  <c r="V5189" i="9"/>
  <c r="V5190" i="9"/>
  <c r="V5191" i="9"/>
  <c r="V5192" i="9"/>
  <c r="V5193" i="9"/>
  <c r="V5194" i="9"/>
  <c r="V5195" i="9"/>
  <c r="V5196" i="9"/>
  <c r="V5197" i="9"/>
  <c r="V5198" i="9"/>
  <c r="V5199" i="9"/>
  <c r="V5200" i="9"/>
  <c r="V5201" i="9"/>
  <c r="V5202" i="9"/>
  <c r="V5203" i="9"/>
  <c r="V5204" i="9"/>
  <c r="V5205" i="9"/>
  <c r="V5206" i="9"/>
  <c r="V5207" i="9"/>
  <c r="V5208" i="9"/>
  <c r="V5209" i="9"/>
  <c r="V5210" i="9"/>
  <c r="V5211" i="9"/>
  <c r="V5213" i="9"/>
  <c r="V5214" i="9"/>
  <c r="V5215" i="9"/>
  <c r="V5216" i="9"/>
  <c r="V5217" i="9"/>
  <c r="V5218" i="9"/>
  <c r="V5219" i="9"/>
  <c r="V5220" i="9"/>
  <c r="V5221" i="9"/>
  <c r="V5222" i="9"/>
  <c r="V5223" i="9"/>
  <c r="V5224" i="9"/>
  <c r="V5225" i="9"/>
  <c r="V5226" i="9"/>
  <c r="V5227" i="9"/>
  <c r="V5228" i="9"/>
  <c r="V5229" i="9"/>
  <c r="V5230" i="9"/>
  <c r="V5231" i="9"/>
  <c r="V5232" i="9"/>
  <c r="V5233" i="9"/>
  <c r="V5234" i="9"/>
  <c r="V5235" i="9"/>
  <c r="V5237" i="9"/>
  <c r="V5238" i="9"/>
  <c r="V5239" i="9"/>
  <c r="V5240" i="9"/>
  <c r="V5241" i="9"/>
  <c r="V5242" i="9"/>
  <c r="V5243" i="9"/>
  <c r="V5244" i="9"/>
  <c r="V5245" i="9"/>
  <c r="V5246" i="9"/>
  <c r="V5247" i="9"/>
  <c r="V5248" i="9"/>
  <c r="V5249" i="9"/>
  <c r="V5250" i="9"/>
  <c r="V5251" i="9"/>
  <c r="V5252" i="9"/>
  <c r="V5253" i="9"/>
  <c r="V5254" i="9"/>
  <c r="V5255" i="9"/>
  <c r="V5256" i="9"/>
  <c r="V5257" i="9"/>
  <c r="V5258" i="9"/>
  <c r="V5259" i="9"/>
  <c r="V5261" i="9"/>
  <c r="V5262" i="9"/>
  <c r="V5263" i="9"/>
  <c r="V5264" i="9"/>
  <c r="V5265" i="9"/>
  <c r="V5266" i="9"/>
  <c r="V5267" i="9"/>
  <c r="V5268" i="9"/>
  <c r="V5269" i="9"/>
  <c r="V5270" i="9"/>
  <c r="V5271" i="9"/>
  <c r="V5272" i="9"/>
  <c r="V5273" i="9"/>
  <c r="V5274" i="9"/>
  <c r="V5275" i="9"/>
  <c r="V5276" i="9"/>
  <c r="V5277" i="9"/>
  <c r="V5278" i="9"/>
  <c r="V5279" i="9"/>
  <c r="V5280" i="9"/>
  <c r="V5281" i="9"/>
  <c r="V5282" i="9"/>
  <c r="V5283" i="9"/>
  <c r="V5285" i="9"/>
  <c r="V5286" i="9"/>
  <c r="V5287" i="9"/>
  <c r="V5288" i="9"/>
  <c r="V5289" i="9"/>
  <c r="V5290" i="9"/>
  <c r="V5291" i="9"/>
  <c r="V5292" i="9"/>
  <c r="V5293" i="9"/>
  <c r="V5294" i="9"/>
  <c r="V5295" i="9"/>
  <c r="V5296" i="9"/>
  <c r="V5297" i="9"/>
  <c r="V5298" i="9"/>
  <c r="V5299" i="9"/>
  <c r="V5300" i="9"/>
  <c r="V5301" i="9"/>
  <c r="V5302" i="9"/>
  <c r="V5303" i="9"/>
  <c r="V5304" i="9"/>
  <c r="V5305" i="9"/>
  <c r="V5306" i="9"/>
  <c r="V5307" i="9"/>
  <c r="V5309" i="9"/>
  <c r="V5310" i="9"/>
  <c r="V5311" i="9"/>
  <c r="V5312" i="9"/>
  <c r="V5313" i="9"/>
  <c r="V5314" i="9"/>
  <c r="V5315" i="9"/>
  <c r="V5316" i="9"/>
  <c r="V5317" i="9"/>
  <c r="V5318" i="9"/>
  <c r="V5319" i="9"/>
  <c r="V5320" i="9"/>
  <c r="V5321" i="9"/>
  <c r="V5322" i="9"/>
  <c r="V5323" i="9"/>
  <c r="V5324" i="9"/>
  <c r="V5325" i="9"/>
  <c r="V5326" i="9"/>
  <c r="V5327" i="9"/>
  <c r="V5328" i="9"/>
  <c r="V5329" i="9"/>
  <c r="V5330" i="9"/>
  <c r="V5331" i="9"/>
  <c r="V5333" i="9"/>
  <c r="V5334" i="9"/>
  <c r="V5335" i="9"/>
  <c r="V5336" i="9"/>
  <c r="V5337" i="9"/>
  <c r="V5338" i="9"/>
  <c r="V5339" i="9"/>
  <c r="V5340" i="9"/>
  <c r="V5341" i="9"/>
  <c r="V5342" i="9"/>
  <c r="V5343" i="9"/>
  <c r="V5344" i="9"/>
  <c r="V5345" i="9"/>
  <c r="V5346" i="9"/>
  <c r="V5347" i="9"/>
  <c r="V5348" i="9"/>
  <c r="V5349" i="9"/>
  <c r="V5350" i="9"/>
  <c r="V5351" i="9"/>
  <c r="V5352" i="9"/>
  <c r="V5353" i="9"/>
  <c r="V5354" i="9"/>
  <c r="V5355" i="9"/>
  <c r="V5357" i="9"/>
  <c r="V5358" i="9"/>
  <c r="V5359" i="9"/>
  <c r="V5360" i="9"/>
  <c r="V5361" i="9"/>
  <c r="V5362" i="9"/>
  <c r="V5363" i="9"/>
  <c r="V5364" i="9"/>
  <c r="V5365" i="9"/>
  <c r="V5366" i="9"/>
  <c r="V5367" i="9"/>
  <c r="V5368" i="9"/>
  <c r="V5369" i="9"/>
  <c r="V5370" i="9"/>
  <c r="V5371" i="9"/>
  <c r="V5372" i="9"/>
  <c r="V5373" i="9"/>
  <c r="V5374" i="9"/>
  <c r="V5375" i="9"/>
  <c r="V5376" i="9"/>
  <c r="V5377" i="9"/>
  <c r="V5378" i="9"/>
  <c r="V5379" i="9"/>
  <c r="V5381" i="9"/>
  <c r="V5382" i="9"/>
  <c r="V5383" i="9"/>
  <c r="V5384" i="9"/>
  <c r="V5385" i="9"/>
  <c r="V5386" i="9"/>
  <c r="V5387" i="9"/>
  <c r="V5388" i="9"/>
  <c r="V5389" i="9"/>
  <c r="V5390" i="9"/>
  <c r="V5391" i="9"/>
  <c r="V5392" i="9"/>
  <c r="V5393" i="9"/>
  <c r="V5394" i="9"/>
  <c r="V5395" i="9"/>
  <c r="V5396" i="9"/>
  <c r="V5397" i="9"/>
  <c r="V5398" i="9"/>
  <c r="V5399" i="9"/>
  <c r="V5400" i="9"/>
  <c r="V5401" i="9"/>
  <c r="V5402" i="9"/>
  <c r="V5403" i="9"/>
  <c r="V5405" i="9"/>
  <c r="V5406" i="9"/>
  <c r="V5407" i="9"/>
  <c r="V5408" i="9"/>
  <c r="V5409" i="9"/>
  <c r="V5410" i="9"/>
  <c r="V5411" i="9"/>
  <c r="V5412" i="9"/>
  <c r="V5413" i="9"/>
  <c r="V5414" i="9"/>
  <c r="V5415" i="9"/>
  <c r="V5416" i="9"/>
  <c r="V5417" i="9"/>
  <c r="V5418" i="9"/>
  <c r="V5419" i="9"/>
  <c r="V5420" i="9"/>
  <c r="V5421" i="9"/>
  <c r="V5422" i="9"/>
  <c r="V5423" i="9"/>
  <c r="V5424" i="9"/>
  <c r="V5425" i="9"/>
  <c r="V5426" i="9"/>
  <c r="V5427" i="9"/>
  <c r="V5429" i="9"/>
  <c r="V5430" i="9"/>
  <c r="V5431" i="9"/>
  <c r="V5432" i="9"/>
  <c r="V5433" i="9"/>
  <c r="V5434" i="9"/>
  <c r="V5435" i="9"/>
  <c r="V5436" i="9"/>
  <c r="V5437" i="9"/>
  <c r="V5438" i="9"/>
  <c r="V5439" i="9"/>
  <c r="V5440" i="9"/>
  <c r="V5441" i="9"/>
  <c r="V5442" i="9"/>
  <c r="V5443" i="9"/>
  <c r="V5444" i="9"/>
  <c r="V5445" i="9"/>
  <c r="V5446" i="9"/>
  <c r="V5447" i="9"/>
  <c r="V5448" i="9"/>
  <c r="V5449" i="9"/>
  <c r="V5450" i="9"/>
  <c r="V5451" i="9"/>
  <c r="V5453" i="9"/>
  <c r="V5454" i="9"/>
  <c r="V5455" i="9"/>
  <c r="V5456" i="9"/>
  <c r="V5457" i="9"/>
  <c r="V5458" i="9"/>
  <c r="V5459" i="9"/>
  <c r="V5460" i="9"/>
  <c r="V5461" i="9"/>
  <c r="V5462" i="9"/>
  <c r="V5463" i="9"/>
  <c r="V5464" i="9"/>
  <c r="V5465" i="9"/>
  <c r="V5466" i="9"/>
  <c r="V5467" i="9"/>
  <c r="V5468" i="9"/>
  <c r="V5469" i="9"/>
  <c r="V5470" i="9"/>
  <c r="V5471" i="9"/>
  <c r="V5472" i="9"/>
  <c r="V5473" i="9"/>
  <c r="V5474" i="9"/>
  <c r="V5475" i="9"/>
  <c r="V5477" i="9"/>
  <c r="V5478" i="9"/>
  <c r="V5479" i="9"/>
  <c r="V5480" i="9"/>
  <c r="V5481" i="9"/>
  <c r="V5482" i="9"/>
  <c r="V5483" i="9"/>
  <c r="V5484" i="9"/>
  <c r="V5485" i="9"/>
  <c r="V5486" i="9"/>
  <c r="V5487" i="9"/>
  <c r="V5488" i="9"/>
  <c r="V5489" i="9"/>
  <c r="V5490" i="9"/>
  <c r="V5491" i="9"/>
  <c r="V5492" i="9"/>
  <c r="V5493" i="9"/>
  <c r="V5494" i="9"/>
  <c r="V5495" i="9"/>
  <c r="V5496" i="9"/>
  <c r="V5497" i="9"/>
  <c r="V5498" i="9"/>
  <c r="V5499" i="9"/>
  <c r="V5501" i="9"/>
  <c r="V5502" i="9"/>
  <c r="V5503" i="9"/>
  <c r="V5504" i="9"/>
  <c r="V5505" i="9"/>
  <c r="V5506" i="9"/>
  <c r="V5507" i="9"/>
  <c r="V5508" i="9"/>
  <c r="V5509" i="9"/>
  <c r="V5510" i="9"/>
  <c r="V5511" i="9"/>
  <c r="V5512" i="9"/>
  <c r="V5513" i="9"/>
  <c r="V5514" i="9"/>
  <c r="V5515" i="9"/>
  <c r="V5516" i="9"/>
  <c r="V5517" i="9"/>
  <c r="V5518" i="9"/>
  <c r="V5519" i="9"/>
  <c r="V5520" i="9"/>
  <c r="V5521" i="9"/>
  <c r="V5522" i="9"/>
  <c r="V5523" i="9"/>
  <c r="V5525" i="9"/>
  <c r="V5526" i="9"/>
  <c r="V5527" i="9"/>
  <c r="V5528" i="9"/>
  <c r="V5529" i="9"/>
  <c r="V5530" i="9"/>
  <c r="V5531" i="9"/>
  <c r="V5532" i="9"/>
  <c r="V5533" i="9"/>
  <c r="V5534" i="9"/>
  <c r="V5535" i="9"/>
  <c r="V5536" i="9"/>
  <c r="V5537" i="9"/>
  <c r="V5538" i="9"/>
  <c r="V5539" i="9"/>
  <c r="V5540" i="9"/>
  <c r="V5541" i="9"/>
  <c r="V5542" i="9"/>
  <c r="V5543" i="9"/>
  <c r="V5544" i="9"/>
  <c r="V5545" i="9"/>
  <c r="V5546" i="9"/>
  <c r="V5547" i="9"/>
  <c r="V5549" i="9"/>
  <c r="V5550" i="9"/>
  <c r="V5551" i="9"/>
  <c r="V5552" i="9"/>
  <c r="V5553" i="9"/>
  <c r="V5554" i="9"/>
  <c r="V5555" i="9"/>
  <c r="V5556" i="9"/>
  <c r="V5557" i="9"/>
  <c r="V5558" i="9"/>
  <c r="V5559" i="9"/>
  <c r="V5560" i="9"/>
  <c r="V5561" i="9"/>
  <c r="V5562" i="9"/>
  <c r="V5563" i="9"/>
  <c r="V5564" i="9"/>
  <c r="V5565" i="9"/>
  <c r="V5566" i="9"/>
  <c r="V5567" i="9"/>
  <c r="V5568" i="9"/>
  <c r="V5569" i="9"/>
  <c r="V5570" i="9"/>
  <c r="V5571" i="9"/>
  <c r="V5573" i="9"/>
  <c r="V5574" i="9"/>
  <c r="V5575" i="9"/>
  <c r="V5576" i="9"/>
  <c r="V5577" i="9"/>
  <c r="V5578" i="9"/>
  <c r="V5579" i="9"/>
  <c r="V5580" i="9"/>
  <c r="V5581" i="9"/>
  <c r="V5582" i="9"/>
  <c r="V5583" i="9"/>
  <c r="V5584" i="9"/>
  <c r="V5585" i="9"/>
  <c r="V5586" i="9"/>
  <c r="V5587" i="9"/>
  <c r="V5588" i="9"/>
  <c r="V5589" i="9"/>
  <c r="V5590" i="9"/>
  <c r="V5591" i="9"/>
  <c r="V5592" i="9"/>
  <c r="V5593" i="9"/>
  <c r="V5594" i="9"/>
  <c r="V5595" i="9"/>
  <c r="V5597" i="9"/>
  <c r="V5598" i="9"/>
  <c r="V5599" i="9"/>
  <c r="V5600" i="9"/>
  <c r="V5601" i="9"/>
  <c r="V5602" i="9"/>
  <c r="V5603" i="9"/>
  <c r="V5604" i="9"/>
  <c r="V5605" i="9"/>
  <c r="V5606" i="9"/>
  <c r="V5607" i="9"/>
  <c r="V5608" i="9"/>
  <c r="V5609" i="9"/>
  <c r="V5610" i="9"/>
  <c r="V5611" i="9"/>
  <c r="V5612" i="9"/>
  <c r="V5613" i="9"/>
  <c r="V5614" i="9"/>
  <c r="V5615" i="9"/>
  <c r="V5616" i="9"/>
  <c r="V5617" i="9"/>
  <c r="V5618" i="9"/>
  <c r="V5619" i="9"/>
  <c r="V5621" i="9"/>
  <c r="V5622" i="9"/>
  <c r="V5623" i="9"/>
  <c r="V5624" i="9"/>
  <c r="V5625" i="9"/>
  <c r="V5626" i="9"/>
  <c r="V5627" i="9"/>
  <c r="V5628" i="9"/>
  <c r="V5629" i="9"/>
  <c r="V5630" i="9"/>
  <c r="V5631" i="9"/>
  <c r="V5632" i="9"/>
  <c r="V5633" i="9"/>
  <c r="V5634" i="9"/>
  <c r="V5635" i="9"/>
  <c r="V5636" i="9"/>
  <c r="V5637" i="9"/>
  <c r="V5638" i="9"/>
  <c r="V5639" i="9"/>
  <c r="V5640" i="9"/>
  <c r="V5641" i="9"/>
  <c r="V5642" i="9"/>
  <c r="V5643" i="9"/>
  <c r="V5645" i="9"/>
  <c r="V5646" i="9"/>
  <c r="V5647" i="9"/>
  <c r="V5648" i="9"/>
  <c r="V5649" i="9"/>
  <c r="V5650" i="9"/>
  <c r="V5651" i="9"/>
  <c r="V5652" i="9"/>
  <c r="V5653" i="9"/>
  <c r="V5654" i="9"/>
  <c r="V5655" i="9"/>
  <c r="V5656" i="9"/>
  <c r="V5657" i="9"/>
  <c r="V5658" i="9"/>
  <c r="V5659" i="9"/>
  <c r="V5660" i="9"/>
  <c r="V5661" i="9"/>
  <c r="V5662" i="9"/>
  <c r="V5663" i="9"/>
  <c r="V5664" i="9"/>
  <c r="V5665" i="9"/>
  <c r="V5666" i="9"/>
  <c r="V5667" i="9"/>
  <c r="V5669" i="9"/>
  <c r="V5670" i="9"/>
  <c r="V5671" i="9"/>
  <c r="V5672" i="9"/>
  <c r="V5673" i="9"/>
  <c r="V5674" i="9"/>
  <c r="V5675" i="9"/>
  <c r="V5676" i="9"/>
  <c r="V5677" i="9"/>
  <c r="V5678" i="9"/>
  <c r="V5679" i="9"/>
  <c r="V5680" i="9"/>
  <c r="V5681" i="9"/>
  <c r="V5682" i="9"/>
  <c r="V5683" i="9"/>
  <c r="V5684" i="9"/>
  <c r="V5685" i="9"/>
  <c r="V5686" i="9"/>
  <c r="V5687" i="9"/>
  <c r="V5688" i="9"/>
  <c r="V5689" i="9"/>
  <c r="V5690" i="9"/>
  <c r="V5691" i="9"/>
  <c r="V5693" i="9"/>
  <c r="V5694" i="9"/>
  <c r="V5695" i="9"/>
  <c r="V5696" i="9"/>
  <c r="V5697" i="9"/>
  <c r="V5698" i="9"/>
  <c r="V5699" i="9"/>
  <c r="K5212" i="9"/>
  <c r="S5212" i="9" s="1"/>
  <c r="V3367" i="9"/>
  <c r="V3368" i="9"/>
  <c r="V3369" i="9"/>
  <c r="V3370" i="9"/>
  <c r="V3371" i="9"/>
  <c r="X3371" i="9" s="1"/>
  <c r="V3372" i="9"/>
  <c r="V3373" i="9"/>
  <c r="V3374" i="9"/>
  <c r="V3375" i="9"/>
  <c r="V3376" i="9"/>
  <c r="V3377" i="9"/>
  <c r="V3378" i="9"/>
  <c r="V3379" i="9"/>
  <c r="X3379" i="9" s="1"/>
  <c r="V3380" i="9"/>
  <c r="V3381" i="9"/>
  <c r="V3382" i="9"/>
  <c r="V3383" i="9"/>
  <c r="V3384" i="9"/>
  <c r="V3385" i="9"/>
  <c r="V3386" i="9"/>
  <c r="V3387" i="9"/>
  <c r="X3387" i="9" s="1"/>
  <c r="V3389" i="9"/>
  <c r="V3390" i="9"/>
  <c r="V3391" i="9"/>
  <c r="V3392" i="9"/>
  <c r="V3393" i="9"/>
  <c r="V3394" i="9"/>
  <c r="V3395" i="9"/>
  <c r="V3396" i="9"/>
  <c r="X3396" i="9" s="1"/>
  <c r="V3397" i="9"/>
  <c r="V3398" i="9"/>
  <c r="V3399" i="9"/>
  <c r="V3400" i="9"/>
  <c r="V3401" i="9"/>
  <c r="V3402" i="9"/>
  <c r="V3403" i="9"/>
  <c r="V3404" i="9"/>
  <c r="X3404" i="9" s="1"/>
  <c r="V3405" i="9"/>
  <c r="V3406" i="9"/>
  <c r="V3407" i="9"/>
  <c r="V3408" i="9"/>
  <c r="V3409" i="9"/>
  <c r="V3410" i="9"/>
  <c r="V3411" i="9"/>
  <c r="V3413" i="9"/>
  <c r="V3414" i="9"/>
  <c r="V3415" i="9"/>
  <c r="V3416" i="9"/>
  <c r="V3417" i="9"/>
  <c r="V3418" i="9"/>
  <c r="V3419" i="9"/>
  <c r="V3420" i="9"/>
  <c r="V3421" i="9"/>
  <c r="V3422" i="9"/>
  <c r="V3423" i="9"/>
  <c r="V3424" i="9"/>
  <c r="V3425" i="9"/>
  <c r="V3426" i="9"/>
  <c r="V3427" i="9"/>
  <c r="V3428" i="9"/>
  <c r="V3429" i="9"/>
  <c r="V3430" i="9"/>
  <c r="V3431" i="9"/>
  <c r="V3432" i="9"/>
  <c r="V3433" i="9"/>
  <c r="V3434" i="9"/>
  <c r="V3435" i="9"/>
  <c r="V3437" i="9"/>
  <c r="V3438" i="9"/>
  <c r="X3438" i="9" s="1"/>
  <c r="V3439" i="9"/>
  <c r="V3440" i="9"/>
  <c r="V3441" i="9"/>
  <c r="V3442" i="9"/>
  <c r="V3443" i="9"/>
  <c r="V3444" i="9"/>
  <c r="V3445" i="9"/>
  <c r="V3446" i="9"/>
  <c r="X3446" i="9" s="1"/>
  <c r="V3447" i="9"/>
  <c r="V3448" i="9"/>
  <c r="V3449" i="9"/>
  <c r="V3450" i="9"/>
  <c r="V3451" i="9"/>
  <c r="V3452" i="9"/>
  <c r="V3453" i="9"/>
  <c r="V3454" i="9"/>
  <c r="X3454" i="9" s="1"/>
  <c r="V3455" i="9"/>
  <c r="V3456" i="9"/>
  <c r="V3457" i="9"/>
  <c r="V3458" i="9"/>
  <c r="V3459" i="9"/>
  <c r="V3461" i="9"/>
  <c r="V3462" i="9"/>
  <c r="V3463" i="9"/>
  <c r="X3463" i="9" s="1"/>
  <c r="V3464" i="9"/>
  <c r="V3465" i="9"/>
  <c r="V3466" i="9"/>
  <c r="V3467" i="9"/>
  <c r="V3468" i="9"/>
  <c r="V3469" i="9"/>
  <c r="V3470" i="9"/>
  <c r="V3471" i="9"/>
  <c r="X3471" i="9" s="1"/>
  <c r="V3472" i="9"/>
  <c r="V3473" i="9"/>
  <c r="V3474" i="9"/>
  <c r="V3475" i="9"/>
  <c r="V3476" i="9"/>
  <c r="V3477" i="9"/>
  <c r="V3478" i="9"/>
  <c r="V3479" i="9"/>
  <c r="X3479" i="9" s="1"/>
  <c r="V3480" i="9"/>
  <c r="V3481" i="9"/>
  <c r="V3482" i="9"/>
  <c r="V3483" i="9"/>
  <c r="V3485" i="9"/>
  <c r="V3486" i="9"/>
  <c r="V3487" i="9"/>
  <c r="V3488" i="9"/>
  <c r="X3488" i="9" s="1"/>
  <c r="V3489" i="9"/>
  <c r="V3490" i="9"/>
  <c r="V3491" i="9"/>
  <c r="V3492" i="9"/>
  <c r="V3493" i="9"/>
  <c r="V3494" i="9"/>
  <c r="V3495" i="9"/>
  <c r="V3496" i="9"/>
  <c r="X3496" i="9" s="1"/>
  <c r="V3497" i="9"/>
  <c r="V3498" i="9"/>
  <c r="V3499" i="9"/>
  <c r="V3500" i="9"/>
  <c r="V3501" i="9"/>
  <c r="V3502" i="9"/>
  <c r="V3503" i="9"/>
  <c r="V3504" i="9"/>
  <c r="X3504" i="9" s="1"/>
  <c r="V3505" i="9"/>
  <c r="V3506" i="9"/>
  <c r="V3507" i="9"/>
  <c r="V3509" i="9"/>
  <c r="V3510" i="9"/>
  <c r="V3511" i="9"/>
  <c r="V3512" i="9"/>
  <c r="V3513" i="9"/>
  <c r="X3513" i="9" s="1"/>
  <c r="V3514" i="9"/>
  <c r="V3515" i="9"/>
  <c r="V3516" i="9"/>
  <c r="V3517" i="9"/>
  <c r="V3518" i="9"/>
  <c r="V3519" i="9"/>
  <c r="V3520" i="9"/>
  <c r="V3521" i="9"/>
  <c r="X3521" i="9" s="1"/>
  <c r="V3522" i="9"/>
  <c r="V3523" i="9"/>
  <c r="V3524" i="9"/>
  <c r="V3525" i="9"/>
  <c r="V3526" i="9"/>
  <c r="V3527" i="9"/>
  <c r="V3528" i="9"/>
  <c r="V3529" i="9"/>
  <c r="X3529" i="9" s="1"/>
  <c r="V3530" i="9"/>
  <c r="V3531" i="9"/>
  <c r="V3533" i="9"/>
  <c r="V3534" i="9"/>
  <c r="V3535" i="9"/>
  <c r="V3536" i="9"/>
  <c r="V3537" i="9"/>
  <c r="V3538" i="9"/>
  <c r="X3538" i="9" s="1"/>
  <c r="V3539" i="9"/>
  <c r="V3540" i="9"/>
  <c r="V3541" i="9"/>
  <c r="V3542" i="9"/>
  <c r="V3543" i="9"/>
  <c r="V3544" i="9"/>
  <c r="V3545" i="9"/>
  <c r="V3546" i="9"/>
  <c r="X3546" i="9" s="1"/>
  <c r="V3547" i="9"/>
  <c r="V3548" i="9"/>
  <c r="V3549" i="9"/>
  <c r="V3550" i="9"/>
  <c r="V3551" i="9"/>
  <c r="V3552" i="9"/>
  <c r="V3553" i="9"/>
  <c r="V3554" i="9"/>
  <c r="X3554" i="9" s="1"/>
  <c r="V3555" i="9"/>
  <c r="V3557" i="9"/>
  <c r="V3558" i="9"/>
  <c r="V3559" i="9"/>
  <c r="V3560" i="9"/>
  <c r="V3561" i="9"/>
  <c r="V3562" i="9"/>
  <c r="V3563" i="9"/>
  <c r="X3563" i="9" s="1"/>
  <c r="V3564" i="9"/>
  <c r="V3565" i="9"/>
  <c r="V3566" i="9"/>
  <c r="V3567" i="9"/>
  <c r="V3568" i="9"/>
  <c r="V3569" i="9"/>
  <c r="V3570" i="9"/>
  <c r="V3571" i="9"/>
  <c r="X3571" i="9" s="1"/>
  <c r="V3572" i="9"/>
  <c r="V3573" i="9"/>
  <c r="V3574" i="9"/>
  <c r="V3575" i="9"/>
  <c r="V3576" i="9"/>
  <c r="V3577" i="9"/>
  <c r="V3578" i="9"/>
  <c r="V3579" i="9"/>
  <c r="X3579" i="9" s="1"/>
  <c r="V3581" i="9"/>
  <c r="V3582" i="9"/>
  <c r="V3583" i="9"/>
  <c r="V3584" i="9"/>
  <c r="V3585" i="9"/>
  <c r="V3586" i="9"/>
  <c r="V3587" i="9"/>
  <c r="V3588" i="9"/>
  <c r="X3588" i="9" s="1"/>
  <c r="V3589" i="9"/>
  <c r="V3590" i="9"/>
  <c r="V3591" i="9"/>
  <c r="V3592" i="9"/>
  <c r="V3593" i="9"/>
  <c r="V3594" i="9"/>
  <c r="V3595" i="9"/>
  <c r="V3596" i="9"/>
  <c r="X3596" i="9" s="1"/>
  <c r="V3597" i="9"/>
  <c r="V3598" i="9"/>
  <c r="V3599" i="9"/>
  <c r="V3600" i="9"/>
  <c r="V3601" i="9"/>
  <c r="V3602" i="9"/>
  <c r="V3603" i="9"/>
  <c r="V3605" i="9"/>
  <c r="V3606" i="9"/>
  <c r="V3607" i="9"/>
  <c r="V3608" i="9"/>
  <c r="V3609" i="9"/>
  <c r="V3610" i="9"/>
  <c r="V3611" i="9"/>
  <c r="V3612" i="9"/>
  <c r="V3613" i="9"/>
  <c r="V3614" i="9"/>
  <c r="V3615" i="9"/>
  <c r="V3616" i="9"/>
  <c r="V3617" i="9"/>
  <c r="V3618" i="9"/>
  <c r="V3619" i="9"/>
  <c r="V3620" i="9"/>
  <c r="V3621" i="9"/>
  <c r="V3622" i="9"/>
  <c r="V3623" i="9"/>
  <c r="V3624" i="9"/>
  <c r="V3625" i="9"/>
  <c r="V3626" i="9"/>
  <c r="V3627" i="9"/>
  <c r="V3629" i="9"/>
  <c r="V3630" i="9"/>
  <c r="X3630" i="9" s="1"/>
  <c r="V3631" i="9"/>
  <c r="V3632" i="9"/>
  <c r="V3633" i="9"/>
  <c r="V3634" i="9"/>
  <c r="V3635" i="9"/>
  <c r="V3636" i="9"/>
  <c r="V3637" i="9"/>
  <c r="V3638" i="9"/>
  <c r="X3638" i="9" s="1"/>
  <c r="V3639" i="9"/>
  <c r="V3640" i="9"/>
  <c r="V3641" i="9"/>
  <c r="V3642" i="9"/>
  <c r="V3643" i="9"/>
  <c r="V3644" i="9"/>
  <c r="V3645" i="9"/>
  <c r="V3646" i="9"/>
  <c r="X3646" i="9" s="1"/>
  <c r="V3647" i="9"/>
  <c r="V3648" i="9"/>
  <c r="V3649" i="9"/>
  <c r="V3650" i="9"/>
  <c r="V3651" i="9"/>
  <c r="V3653" i="9"/>
  <c r="V3654" i="9"/>
  <c r="V3655" i="9"/>
  <c r="X3655" i="9" s="1"/>
  <c r="V3656" i="9"/>
  <c r="V3657" i="9"/>
  <c r="V3658" i="9"/>
  <c r="V3659" i="9"/>
  <c r="V3660" i="9"/>
  <c r="V3661" i="9"/>
  <c r="V3662" i="9"/>
  <c r="V3663" i="9"/>
  <c r="X3663" i="9" s="1"/>
  <c r="V3664" i="9"/>
  <c r="V3665" i="9"/>
  <c r="V3666" i="9"/>
  <c r="V3667" i="9"/>
  <c r="V3668" i="9"/>
  <c r="V3669" i="9"/>
  <c r="V3670" i="9"/>
  <c r="V3671" i="9"/>
  <c r="X3671" i="9" s="1"/>
  <c r="V3672" i="9"/>
  <c r="V3673" i="9"/>
  <c r="V3674" i="9"/>
  <c r="V3675" i="9"/>
  <c r="V3677" i="9"/>
  <c r="V3678" i="9"/>
  <c r="V3679" i="9"/>
  <c r="V3680" i="9"/>
  <c r="X3680" i="9" s="1"/>
  <c r="V3681" i="9"/>
  <c r="V3682" i="9"/>
  <c r="V3683" i="9"/>
  <c r="V3684" i="9"/>
  <c r="V3685" i="9"/>
  <c r="V3686" i="9"/>
  <c r="V3687" i="9"/>
  <c r="V3688" i="9"/>
  <c r="X3688" i="9" s="1"/>
  <c r="V3689" i="9"/>
  <c r="V3690" i="9"/>
  <c r="V3691" i="9"/>
  <c r="V3692" i="9"/>
  <c r="V3693" i="9"/>
  <c r="V3694" i="9"/>
  <c r="V3695" i="9"/>
  <c r="V3696" i="9"/>
  <c r="X3696" i="9" s="1"/>
  <c r="V3697" i="9"/>
  <c r="V3698" i="9"/>
  <c r="V3699" i="9"/>
  <c r="V3701" i="9"/>
  <c r="V3702" i="9"/>
  <c r="V3703" i="9"/>
  <c r="V3704" i="9"/>
  <c r="V3705" i="9"/>
  <c r="X3705" i="9" s="1"/>
  <c r="V3706" i="9"/>
  <c r="V3707" i="9"/>
  <c r="V3708" i="9"/>
  <c r="V3709" i="9"/>
  <c r="V3710" i="9"/>
  <c r="V3711" i="9"/>
  <c r="V3712" i="9"/>
  <c r="V3713" i="9"/>
  <c r="X3713" i="9" s="1"/>
  <c r="V3714" i="9"/>
  <c r="V3715" i="9"/>
  <c r="V3716" i="9"/>
  <c r="V3717" i="9"/>
  <c r="V3718" i="9"/>
  <c r="V3719" i="9"/>
  <c r="V3720" i="9"/>
  <c r="V3721" i="9"/>
  <c r="X3721" i="9" s="1"/>
  <c r="V3722" i="9"/>
  <c r="V3723" i="9"/>
  <c r="V3725" i="9"/>
  <c r="V3726" i="9"/>
  <c r="V3727" i="9"/>
  <c r="V3728" i="9"/>
  <c r="V3729" i="9"/>
  <c r="V3730" i="9"/>
  <c r="X3730" i="9" s="1"/>
  <c r="V3731" i="9"/>
  <c r="V3732" i="9"/>
  <c r="V3733" i="9"/>
  <c r="V3734" i="9"/>
  <c r="V3735" i="9"/>
  <c r="V3736" i="9"/>
  <c r="V3737" i="9"/>
  <c r="V3738" i="9"/>
  <c r="X3738" i="9" s="1"/>
  <c r="V3739" i="9"/>
  <c r="V3740" i="9"/>
  <c r="V3741" i="9"/>
  <c r="V3742" i="9"/>
  <c r="V3743" i="9"/>
  <c r="V3744" i="9"/>
  <c r="V3745" i="9"/>
  <c r="V3746" i="9"/>
  <c r="X3746" i="9" s="1"/>
  <c r="V3747" i="9"/>
  <c r="V3749" i="9"/>
  <c r="V3750" i="9"/>
  <c r="V3751" i="9"/>
  <c r="V3752" i="9"/>
  <c r="V3753" i="9"/>
  <c r="V3754" i="9"/>
  <c r="V3755" i="9"/>
  <c r="X3755" i="9" s="1"/>
  <c r="V3756" i="9"/>
  <c r="V3757" i="9"/>
  <c r="V3758" i="9"/>
  <c r="V3759" i="9"/>
  <c r="V3760" i="9"/>
  <c r="V3761" i="9"/>
  <c r="V3762" i="9"/>
  <c r="V3763" i="9"/>
  <c r="X3763" i="9" s="1"/>
  <c r="V3764" i="9"/>
  <c r="V3765" i="9"/>
  <c r="V3766" i="9"/>
  <c r="V3767" i="9"/>
  <c r="V3768" i="9"/>
  <c r="V3769" i="9"/>
  <c r="V3770" i="9"/>
  <c r="V3771" i="9"/>
  <c r="X3771" i="9" s="1"/>
  <c r="V3773" i="9"/>
  <c r="V3774" i="9"/>
  <c r="V3775" i="9"/>
  <c r="V3776" i="9"/>
  <c r="V3777" i="9"/>
  <c r="V3778" i="9"/>
  <c r="V3779" i="9"/>
  <c r="V3780" i="9"/>
  <c r="X3780" i="9" s="1"/>
  <c r="V3781" i="9"/>
  <c r="V3782" i="9"/>
  <c r="V3783" i="9"/>
  <c r="V3784" i="9"/>
  <c r="V3785" i="9"/>
  <c r="V3786" i="9"/>
  <c r="V3787" i="9"/>
  <c r="V3788" i="9"/>
  <c r="X3788" i="9" s="1"/>
  <c r="V3789" i="9"/>
  <c r="V3790" i="9"/>
  <c r="V3791" i="9"/>
  <c r="V3792" i="9"/>
  <c r="V3793" i="9"/>
  <c r="V3794" i="9"/>
  <c r="V3795" i="9"/>
  <c r="V3797" i="9"/>
  <c r="V3798" i="9"/>
  <c r="V3799" i="9"/>
  <c r="V3800" i="9"/>
  <c r="V3801" i="9"/>
  <c r="V3802" i="9"/>
  <c r="V3803" i="9"/>
  <c r="V3804" i="9"/>
  <c r="V3805" i="9"/>
  <c r="V3806" i="9"/>
  <c r="V3807" i="9"/>
  <c r="V3808" i="9"/>
  <c r="V3809" i="9"/>
  <c r="V3810" i="9"/>
  <c r="V3811" i="9"/>
  <c r="V3812" i="9"/>
  <c r="V3813" i="9"/>
  <c r="V3814" i="9"/>
  <c r="V3815" i="9"/>
  <c r="V3816" i="9"/>
  <c r="V3817" i="9"/>
  <c r="V3818" i="9"/>
  <c r="V3819" i="9"/>
  <c r="V3821" i="9"/>
  <c r="V3822" i="9"/>
  <c r="X3822" i="9" s="1"/>
  <c r="V3823" i="9"/>
  <c r="V3824" i="9"/>
  <c r="V3825" i="9"/>
  <c r="V3826" i="9"/>
  <c r="V3827" i="9"/>
  <c r="V3828" i="9"/>
  <c r="V3829" i="9"/>
  <c r="V3830" i="9"/>
  <c r="X3830" i="9" s="1"/>
  <c r="V3831" i="9"/>
  <c r="V3832" i="9"/>
  <c r="V3833" i="9"/>
  <c r="V3834" i="9"/>
  <c r="V3835" i="9"/>
  <c r="V3836" i="9"/>
  <c r="V3837" i="9"/>
  <c r="V3838" i="9"/>
  <c r="X3838" i="9" s="1"/>
  <c r="V3839" i="9"/>
  <c r="V3840" i="9"/>
  <c r="V3841" i="9"/>
  <c r="V3842" i="9"/>
  <c r="V3843" i="9"/>
  <c r="V3845" i="9"/>
  <c r="V3846" i="9"/>
  <c r="V3847" i="9"/>
  <c r="X3847" i="9" s="1"/>
  <c r="V3848" i="9"/>
  <c r="V3849" i="9"/>
  <c r="V3850" i="9"/>
  <c r="V3851" i="9"/>
  <c r="V3852" i="9"/>
  <c r="V3853" i="9"/>
  <c r="V3854" i="9"/>
  <c r="V3855" i="9"/>
  <c r="X3855" i="9" s="1"/>
  <c r="V3856" i="9"/>
  <c r="V3857" i="9"/>
  <c r="V3858" i="9"/>
  <c r="V3859" i="9"/>
  <c r="V3860" i="9"/>
  <c r="V3861" i="9"/>
  <c r="V3862" i="9"/>
  <c r="V3863" i="9"/>
  <c r="X3863" i="9" s="1"/>
  <c r="V3864" i="9"/>
  <c r="V3865" i="9"/>
  <c r="V3866" i="9"/>
  <c r="V3867" i="9"/>
  <c r="V3869" i="9"/>
  <c r="V3870" i="9"/>
  <c r="V3871" i="9"/>
  <c r="V3872" i="9"/>
  <c r="X3872" i="9" s="1"/>
  <c r="V3873" i="9"/>
  <c r="V3874" i="9"/>
  <c r="V3875" i="9"/>
  <c r="V3876" i="9"/>
  <c r="V3877" i="9"/>
  <c r="V3878" i="9"/>
  <c r="V3879" i="9"/>
  <c r="V3880" i="9"/>
  <c r="X3880" i="9" s="1"/>
  <c r="V3881" i="9"/>
  <c r="V3882" i="9"/>
  <c r="V3883" i="9"/>
  <c r="V3884" i="9"/>
  <c r="V3885" i="9"/>
  <c r="V3886" i="9"/>
  <c r="V3887" i="9"/>
  <c r="V3888" i="9"/>
  <c r="X3888" i="9" s="1"/>
  <c r="V3889" i="9"/>
  <c r="V3890" i="9"/>
  <c r="V3891" i="9"/>
  <c r="V3893" i="9"/>
  <c r="V3894" i="9"/>
  <c r="V3895" i="9"/>
  <c r="V3896" i="9"/>
  <c r="V3897" i="9"/>
  <c r="X3897" i="9" s="1"/>
  <c r="V3898" i="9"/>
  <c r="V3899" i="9"/>
  <c r="V3900" i="9"/>
  <c r="V3901" i="9"/>
  <c r="V3902" i="9"/>
  <c r="V3903" i="9"/>
  <c r="V3904" i="9"/>
  <c r="V3905" i="9"/>
  <c r="X3905" i="9" s="1"/>
  <c r="V3906" i="9"/>
  <c r="V3907" i="9"/>
  <c r="V3908" i="9"/>
  <c r="V3909" i="9"/>
  <c r="V3910" i="9"/>
  <c r="V3911" i="9"/>
  <c r="V3912" i="9"/>
  <c r="V3913" i="9"/>
  <c r="X3913" i="9" s="1"/>
  <c r="V3914" i="9"/>
  <c r="V3915" i="9"/>
  <c r="V3917" i="9"/>
  <c r="V3918" i="9"/>
  <c r="V3919" i="9"/>
  <c r="V3920" i="9"/>
  <c r="V3921" i="9"/>
  <c r="V3922" i="9"/>
  <c r="X3922" i="9" s="1"/>
  <c r="V3923" i="9"/>
  <c r="V3924" i="9"/>
  <c r="V3925" i="9"/>
  <c r="V3926" i="9"/>
  <c r="V3927" i="9"/>
  <c r="V3928" i="9"/>
  <c r="V3929" i="9"/>
  <c r="V3930" i="9"/>
  <c r="X3930" i="9" s="1"/>
  <c r="V3931" i="9"/>
  <c r="V3932" i="9"/>
  <c r="V3933" i="9"/>
  <c r="V3934" i="9"/>
  <c r="V3935" i="9"/>
  <c r="V3936" i="9"/>
  <c r="V3937" i="9"/>
  <c r="V3938" i="9"/>
  <c r="X3938" i="9" s="1"/>
  <c r="V3939" i="9"/>
  <c r="V3941" i="9"/>
  <c r="V3942" i="9"/>
  <c r="V3943" i="9"/>
  <c r="V3944" i="9"/>
  <c r="V3945" i="9"/>
  <c r="V3946" i="9"/>
  <c r="V3947" i="9"/>
  <c r="X3947" i="9" s="1"/>
  <c r="V3948" i="9"/>
  <c r="V3949" i="9"/>
  <c r="V3950" i="9"/>
  <c r="V3951" i="9"/>
  <c r="V3952" i="9"/>
  <c r="V3953" i="9"/>
  <c r="V3954" i="9"/>
  <c r="V3955" i="9"/>
  <c r="X3955" i="9" s="1"/>
  <c r="V3956" i="9"/>
  <c r="V3957" i="9"/>
  <c r="V3958" i="9"/>
  <c r="V3959" i="9"/>
  <c r="V3960" i="9"/>
  <c r="V3961" i="9"/>
  <c r="V3962" i="9"/>
  <c r="V3963" i="9"/>
  <c r="X3963" i="9" s="1"/>
  <c r="V3965" i="9"/>
  <c r="V3966" i="9"/>
  <c r="V3967" i="9"/>
  <c r="V3968" i="9"/>
  <c r="V3969" i="9"/>
  <c r="V3970" i="9"/>
  <c r="V3971" i="9"/>
  <c r="V3972" i="9"/>
  <c r="X3972" i="9" s="1"/>
  <c r="V3973" i="9"/>
  <c r="V3974" i="9"/>
  <c r="V3975" i="9"/>
  <c r="V3976" i="9"/>
  <c r="V3977" i="9"/>
  <c r="V3978" i="9"/>
  <c r="V3979" i="9"/>
  <c r="V3980" i="9"/>
  <c r="X3980" i="9" s="1"/>
  <c r="V3981" i="9"/>
  <c r="V3982" i="9"/>
  <c r="V3983" i="9"/>
  <c r="V3984" i="9"/>
  <c r="V3985" i="9"/>
  <c r="V3986" i="9"/>
  <c r="V3987" i="9"/>
  <c r="V3989" i="9"/>
  <c r="V3990" i="9"/>
  <c r="V3991" i="9"/>
  <c r="V3992" i="9"/>
  <c r="V3993" i="9"/>
  <c r="V3994" i="9"/>
  <c r="V3995" i="9"/>
  <c r="V3996" i="9"/>
  <c r="V3997" i="9"/>
  <c r="V3998" i="9"/>
  <c r="V3999" i="9"/>
  <c r="V4000" i="9"/>
  <c r="V4001" i="9"/>
  <c r="V4002" i="9"/>
  <c r="V4003" i="9"/>
  <c r="V4004" i="9"/>
  <c r="V4005" i="9"/>
  <c r="V4006" i="9"/>
  <c r="V4007" i="9"/>
  <c r="V4008" i="9"/>
  <c r="V4009" i="9"/>
  <c r="V4010" i="9"/>
  <c r="V4011" i="9"/>
  <c r="V4013" i="9"/>
  <c r="V4014" i="9"/>
  <c r="X4014" i="9" s="1"/>
  <c r="V4015" i="9"/>
  <c r="V4016" i="9"/>
  <c r="V4017" i="9"/>
  <c r="V4018" i="9"/>
  <c r="V4019" i="9"/>
  <c r="V4020" i="9"/>
  <c r="V4021" i="9"/>
  <c r="V4022" i="9"/>
  <c r="X4022" i="9" s="1"/>
  <c r="V4023" i="9"/>
  <c r="V4024" i="9"/>
  <c r="V4025" i="9"/>
  <c r="V4026" i="9"/>
  <c r="V4027" i="9"/>
  <c r="V4028" i="9"/>
  <c r="V4029" i="9"/>
  <c r="V4030" i="9"/>
  <c r="X4030" i="9" s="1"/>
  <c r="V4031" i="9"/>
  <c r="V4032" i="9"/>
  <c r="V4033" i="9"/>
  <c r="V4034" i="9"/>
  <c r="V4035" i="9"/>
  <c r="V4037" i="9"/>
  <c r="V4038" i="9"/>
  <c r="V4039" i="9"/>
  <c r="X4039" i="9" s="1"/>
  <c r="V4040" i="9"/>
  <c r="V4041" i="9"/>
  <c r="V4042" i="9"/>
  <c r="V4043" i="9"/>
  <c r="V4044" i="9"/>
  <c r="V4045" i="9"/>
  <c r="V4046" i="9"/>
  <c r="V4047" i="9"/>
  <c r="X4047" i="9" s="1"/>
  <c r="V4048" i="9"/>
  <c r="V4049" i="9"/>
  <c r="V4050" i="9"/>
  <c r="V4051" i="9"/>
  <c r="V4052" i="9"/>
  <c r="V4053" i="9"/>
  <c r="V4054" i="9"/>
  <c r="V4055" i="9"/>
  <c r="X4055" i="9" s="1"/>
  <c r="V4056" i="9"/>
  <c r="V4057" i="9"/>
  <c r="V4058" i="9"/>
  <c r="V4059" i="9"/>
  <c r="V4061" i="9"/>
  <c r="V4062" i="9"/>
  <c r="V4063" i="9"/>
  <c r="V4064" i="9"/>
  <c r="X4064" i="9" s="1"/>
  <c r="V4065" i="9"/>
  <c r="V4066" i="9"/>
  <c r="V4067" i="9"/>
  <c r="V4068" i="9"/>
  <c r="V4069" i="9"/>
  <c r="V4070" i="9"/>
  <c r="V4071" i="9"/>
  <c r="V4072" i="9"/>
  <c r="X4072" i="9" s="1"/>
  <c r="V4073" i="9"/>
  <c r="V4074" i="9"/>
  <c r="V4075" i="9"/>
  <c r="V4076" i="9"/>
  <c r="V4077" i="9"/>
  <c r="V4078" i="9"/>
  <c r="V4079" i="9"/>
  <c r="V4080" i="9"/>
  <c r="X4080" i="9" s="1"/>
  <c r="V4081" i="9"/>
  <c r="V4082" i="9"/>
  <c r="V4083" i="9"/>
  <c r="V4085" i="9"/>
  <c r="V4086" i="9"/>
  <c r="V4087" i="9"/>
  <c r="V4088" i="9"/>
  <c r="V4089" i="9"/>
  <c r="X4089" i="9" s="1"/>
  <c r="V4090" i="9"/>
  <c r="V4091" i="9"/>
  <c r="V4092" i="9"/>
  <c r="V4093" i="9"/>
  <c r="V4094" i="9"/>
  <c r="V4095" i="9"/>
  <c r="V4096" i="9"/>
  <c r="V4097" i="9"/>
  <c r="X4097" i="9" s="1"/>
  <c r="V4098" i="9"/>
  <c r="V4099" i="9"/>
  <c r="V4100" i="9"/>
  <c r="V4101" i="9"/>
  <c r="V4102" i="9"/>
  <c r="V4103" i="9"/>
  <c r="V4104" i="9"/>
  <c r="V4105" i="9"/>
  <c r="X4105" i="9" s="1"/>
  <c r="V4106" i="9"/>
  <c r="V4107" i="9"/>
  <c r="V4109" i="9"/>
  <c r="V4110" i="9"/>
  <c r="V4111" i="9"/>
  <c r="V4112" i="9"/>
  <c r="V4113" i="9"/>
  <c r="V4114" i="9"/>
  <c r="X4114" i="9" s="1"/>
  <c r="V4115" i="9"/>
  <c r="V4116" i="9"/>
  <c r="V4117" i="9"/>
  <c r="V4118" i="9"/>
  <c r="V4119" i="9"/>
  <c r="V4120" i="9"/>
  <c r="V4121" i="9"/>
  <c r="V4122" i="9"/>
  <c r="X4122" i="9" s="1"/>
  <c r="V4123" i="9"/>
  <c r="V4124" i="9"/>
  <c r="V4125" i="9"/>
  <c r="V4126" i="9"/>
  <c r="V4127" i="9"/>
  <c r="V4128" i="9"/>
  <c r="V4129" i="9"/>
  <c r="V4130" i="9"/>
  <c r="X4130" i="9" s="1"/>
  <c r="V4131" i="9"/>
  <c r="V4133" i="9"/>
  <c r="V4134" i="9"/>
  <c r="V4135" i="9"/>
  <c r="V4136" i="9"/>
  <c r="V4137" i="9"/>
  <c r="V4138" i="9"/>
  <c r="V4139" i="9"/>
  <c r="X4139" i="9" s="1"/>
  <c r="V4140" i="9"/>
  <c r="V4141" i="9"/>
  <c r="V4142" i="9"/>
  <c r="V4143" i="9"/>
  <c r="V4144" i="9"/>
  <c r="V4145" i="9"/>
  <c r="V4146" i="9"/>
  <c r="V4147" i="9"/>
  <c r="X4147" i="9" s="1"/>
  <c r="V4148" i="9"/>
  <c r="V4149" i="9"/>
  <c r="V4150" i="9"/>
  <c r="V4151" i="9"/>
  <c r="V4152" i="9"/>
  <c r="V4153" i="9"/>
  <c r="V4154" i="9"/>
  <c r="V4155" i="9"/>
  <c r="X4155" i="9" s="1"/>
  <c r="V4157" i="9"/>
  <c r="V4158" i="9"/>
  <c r="V4159" i="9"/>
  <c r="V4160" i="9"/>
  <c r="V4161" i="9"/>
  <c r="V4162" i="9"/>
  <c r="V4163" i="9"/>
  <c r="V4164" i="9"/>
  <c r="X4164" i="9" s="1"/>
  <c r="V4165" i="9"/>
  <c r="V4166" i="9"/>
  <c r="V4167" i="9"/>
  <c r="V4168" i="9"/>
  <c r="V4169" i="9"/>
  <c r="V4170" i="9"/>
  <c r="V4171" i="9"/>
  <c r="V4172" i="9"/>
  <c r="X4172" i="9" s="1"/>
  <c r="V4173" i="9"/>
  <c r="V4174" i="9"/>
  <c r="V4175" i="9"/>
  <c r="V4176" i="9"/>
  <c r="V4177" i="9"/>
  <c r="V4178" i="9"/>
  <c r="V4179" i="9"/>
  <c r="V4181" i="9"/>
  <c r="V4182" i="9"/>
  <c r="V4183" i="9"/>
  <c r="V4184" i="9"/>
  <c r="V4185" i="9"/>
  <c r="V4186" i="9"/>
  <c r="V4187" i="9"/>
  <c r="V4188" i="9"/>
  <c r="V4189" i="9"/>
  <c r="V4190" i="9"/>
  <c r="V4191" i="9"/>
  <c r="V4192" i="9"/>
  <c r="V4193" i="9"/>
  <c r="V4194" i="9"/>
  <c r="V4195" i="9"/>
  <c r="V4196" i="9"/>
  <c r="V4197" i="9"/>
  <c r="V4198" i="9"/>
  <c r="V4199" i="9"/>
  <c r="V4200" i="9"/>
  <c r="V4201" i="9"/>
  <c r="V4202" i="9"/>
  <c r="V4203" i="9"/>
  <c r="V4205" i="9"/>
  <c r="V4206" i="9"/>
  <c r="X4206" i="9" s="1"/>
  <c r="V4207" i="9"/>
  <c r="V4208" i="9"/>
  <c r="V4209" i="9"/>
  <c r="V4210" i="9"/>
  <c r="V4211" i="9"/>
  <c r="V4212" i="9"/>
  <c r="V4213" i="9"/>
  <c r="V4214" i="9"/>
  <c r="X4214" i="9" s="1"/>
  <c r="V4215" i="9"/>
  <c r="V4216" i="9"/>
  <c r="V4217" i="9"/>
  <c r="V4218" i="9"/>
  <c r="V4219" i="9"/>
  <c r="V4220" i="9"/>
  <c r="V4221" i="9"/>
  <c r="V4222" i="9"/>
  <c r="X4222" i="9" s="1"/>
  <c r="V4223" i="9"/>
  <c r="V4224" i="9"/>
  <c r="V4225" i="9"/>
  <c r="V4226" i="9"/>
  <c r="V4227" i="9"/>
  <c r="V4229" i="9"/>
  <c r="V4230" i="9"/>
  <c r="V4231" i="9"/>
  <c r="X4231" i="9" s="1"/>
  <c r="V4232" i="9"/>
  <c r="V4233" i="9"/>
  <c r="V4234" i="9"/>
  <c r="V4235" i="9"/>
  <c r="V4236" i="9"/>
  <c r="V4237" i="9"/>
  <c r="V4238" i="9"/>
  <c r="V4239" i="9"/>
  <c r="X4239" i="9" s="1"/>
  <c r="V4240" i="9"/>
  <c r="V4241" i="9"/>
  <c r="V4242" i="9"/>
  <c r="V4243" i="9"/>
  <c r="V4244" i="9"/>
  <c r="V4245" i="9"/>
  <c r="V4246" i="9"/>
  <c r="V4247" i="9"/>
  <c r="X4247" i="9" s="1"/>
  <c r="V4248" i="9"/>
  <c r="V4249" i="9"/>
  <c r="V4250" i="9"/>
  <c r="V4251" i="9"/>
  <c r="V4253" i="9"/>
  <c r="V4254" i="9"/>
  <c r="V4255" i="9"/>
  <c r="V4256" i="9"/>
  <c r="X4256" i="9" s="1"/>
  <c r="V4257" i="9"/>
  <c r="V4258" i="9"/>
  <c r="V4259" i="9"/>
  <c r="V4260" i="9"/>
  <c r="V4261" i="9"/>
  <c r="V4262" i="9"/>
  <c r="V4263" i="9"/>
  <c r="V4264" i="9"/>
  <c r="X4264" i="9" s="1"/>
  <c r="V4265" i="9"/>
  <c r="V4266" i="9"/>
  <c r="V4267" i="9"/>
  <c r="V4268" i="9"/>
  <c r="V4269" i="9"/>
  <c r="V4270" i="9"/>
  <c r="V4271" i="9"/>
  <c r="V4272" i="9"/>
  <c r="X4272" i="9" s="1"/>
  <c r="V4273" i="9"/>
  <c r="V4274" i="9"/>
  <c r="V4275" i="9"/>
  <c r="V4277" i="9"/>
  <c r="V4278" i="9"/>
  <c r="V4279" i="9"/>
  <c r="V4280" i="9"/>
  <c r="V4281" i="9"/>
  <c r="X4281" i="9" s="1"/>
  <c r="V4282" i="9"/>
  <c r="V4283" i="9"/>
  <c r="V4284" i="9"/>
  <c r="V4285" i="9"/>
  <c r="V4286" i="9"/>
  <c r="V4287" i="9"/>
  <c r="V4288" i="9"/>
  <c r="V4289" i="9"/>
  <c r="X4289" i="9" s="1"/>
  <c r="V4290" i="9"/>
  <c r="V4291" i="9"/>
  <c r="V4292" i="9"/>
  <c r="V4293" i="9"/>
  <c r="V4294" i="9"/>
  <c r="V4295" i="9"/>
  <c r="V4296" i="9"/>
  <c r="V4297" i="9"/>
  <c r="X4297" i="9" s="1"/>
  <c r="V4298" i="9"/>
  <c r="V4299" i="9"/>
  <c r="V4301" i="9"/>
  <c r="V4302" i="9"/>
  <c r="V4303" i="9"/>
  <c r="V4304" i="9"/>
  <c r="V4305" i="9"/>
  <c r="V4306" i="9"/>
  <c r="X4306" i="9" s="1"/>
  <c r="V4307" i="9"/>
  <c r="V4308" i="9"/>
  <c r="V4309" i="9"/>
  <c r="V4310" i="9"/>
  <c r="V4311" i="9"/>
  <c r="V4312" i="9"/>
  <c r="V4313" i="9"/>
  <c r="V4314" i="9"/>
  <c r="X4314" i="9" s="1"/>
  <c r="V4315" i="9"/>
  <c r="V4316" i="9"/>
  <c r="V4317" i="9"/>
  <c r="V4318" i="9"/>
  <c r="V4319" i="9"/>
  <c r="V4320" i="9"/>
  <c r="V4321" i="9"/>
  <c r="V4322" i="9"/>
  <c r="X4322" i="9" s="1"/>
  <c r="V4323" i="9"/>
  <c r="V4325" i="9"/>
  <c r="V4326" i="9"/>
  <c r="V4327" i="9"/>
  <c r="V4328" i="9"/>
  <c r="V4329" i="9"/>
  <c r="V4330" i="9"/>
  <c r="V4331" i="9"/>
  <c r="X4331" i="9" s="1"/>
  <c r="V4332" i="9"/>
  <c r="V4333" i="9"/>
  <c r="V4334" i="9"/>
  <c r="V4335" i="9"/>
  <c r="V4336" i="9"/>
  <c r="V4337" i="9"/>
  <c r="V4338" i="9"/>
  <c r="V4339" i="9"/>
  <c r="X4339" i="9" s="1"/>
  <c r="V4340" i="9"/>
  <c r="V4341" i="9"/>
  <c r="V4342" i="9"/>
  <c r="V4343" i="9"/>
  <c r="V4344" i="9"/>
  <c r="V4345" i="9"/>
  <c r="V4346" i="9"/>
  <c r="V4347" i="9"/>
  <c r="X4347" i="9" s="1"/>
  <c r="V4349" i="9"/>
  <c r="V4350" i="9"/>
  <c r="V4351" i="9"/>
  <c r="V4352" i="9"/>
  <c r="V4353" i="9"/>
  <c r="V4354" i="9"/>
  <c r="V4355" i="9"/>
  <c r="V4356" i="9"/>
  <c r="X4356" i="9" s="1"/>
  <c r="V4357" i="9"/>
  <c r="V4358" i="9"/>
  <c r="V4359" i="9"/>
  <c r="V4360" i="9"/>
  <c r="V4361" i="9"/>
  <c r="V4362" i="9"/>
  <c r="V4363" i="9"/>
  <c r="V4364" i="9"/>
  <c r="X4364" i="9" s="1"/>
  <c r="V4365" i="9"/>
  <c r="V4366" i="9"/>
  <c r="V4367" i="9"/>
  <c r="V4368" i="9"/>
  <c r="V4369" i="9"/>
  <c r="V4370" i="9"/>
  <c r="V4371" i="9"/>
  <c r="V4373" i="9"/>
  <c r="V4374" i="9"/>
  <c r="V4375" i="9"/>
  <c r="V4376" i="9"/>
  <c r="V4377" i="9"/>
  <c r="V4378" i="9"/>
  <c r="V4379" i="9"/>
  <c r="V4380" i="9"/>
  <c r="V4381" i="9"/>
  <c r="V4382" i="9"/>
  <c r="V4383" i="9"/>
  <c r="V4384" i="9"/>
  <c r="V4385" i="9"/>
  <c r="V4386" i="9"/>
  <c r="V4387" i="9"/>
  <c r="V4388" i="9"/>
  <c r="V4389" i="9"/>
  <c r="V4390" i="9"/>
  <c r="V4391" i="9"/>
  <c r="V4392" i="9"/>
  <c r="V4393" i="9"/>
  <c r="V4394" i="9"/>
  <c r="V4395" i="9"/>
  <c r="V4397" i="9"/>
  <c r="V4398" i="9"/>
  <c r="X4398" i="9" s="1"/>
  <c r="V4399" i="9"/>
  <c r="V4400" i="9"/>
  <c r="V4401" i="9"/>
  <c r="V4402" i="9"/>
  <c r="V4403" i="9"/>
  <c r="V4404" i="9"/>
  <c r="V4405" i="9"/>
  <c r="V4406" i="9"/>
  <c r="X4406" i="9" s="1"/>
  <c r="V4407" i="9"/>
  <c r="V4408" i="9"/>
  <c r="V4409" i="9"/>
  <c r="V4410" i="9"/>
  <c r="V4411" i="9"/>
  <c r="V4412" i="9"/>
  <c r="V4413" i="9"/>
  <c r="V4414" i="9"/>
  <c r="X4414" i="9" s="1"/>
  <c r="V4415" i="9"/>
  <c r="V4416" i="9"/>
  <c r="V4417" i="9"/>
  <c r="V4418" i="9"/>
  <c r="V4419" i="9"/>
  <c r="V4421" i="9"/>
  <c r="V4422" i="9"/>
  <c r="V4423" i="9"/>
  <c r="X4423" i="9" s="1"/>
  <c r="V4424" i="9"/>
  <c r="V4425" i="9"/>
  <c r="V4426" i="9"/>
  <c r="V4427" i="9"/>
  <c r="V4428" i="9"/>
  <c r="V4429" i="9"/>
  <c r="V4430" i="9"/>
  <c r="V4431" i="9"/>
  <c r="X4431" i="9" s="1"/>
  <c r="V4432" i="9"/>
  <c r="V4433" i="9"/>
  <c r="V4434" i="9"/>
  <c r="V4435" i="9"/>
  <c r="V4436" i="9"/>
  <c r="V4437" i="9"/>
  <c r="V4438" i="9"/>
  <c r="V4439" i="9"/>
  <c r="X4439" i="9" s="1"/>
  <c r="V4440" i="9"/>
  <c r="V4441" i="9"/>
  <c r="V4442" i="9"/>
  <c r="V4443" i="9"/>
  <c r="V4445" i="9"/>
  <c r="V4446" i="9"/>
  <c r="V4447" i="9"/>
  <c r="V4448" i="9"/>
  <c r="X4448" i="9" s="1"/>
  <c r="V4449" i="9"/>
  <c r="V4450" i="9"/>
  <c r="V4451" i="9"/>
  <c r="V4452" i="9"/>
  <c r="V4453" i="9"/>
  <c r="V4454" i="9"/>
  <c r="V4455" i="9"/>
  <c r="V4456" i="9"/>
  <c r="X4456" i="9" s="1"/>
  <c r="V4457" i="9"/>
  <c r="V4458" i="9"/>
  <c r="V4459" i="9"/>
  <c r="V4460" i="9"/>
  <c r="V4461" i="9"/>
  <c r="V4462" i="9"/>
  <c r="V4463" i="9"/>
  <c r="V4464" i="9"/>
  <c r="X4464" i="9" s="1"/>
  <c r="V4465" i="9"/>
  <c r="V4466" i="9"/>
  <c r="V4467" i="9"/>
  <c r="V4469" i="9"/>
  <c r="V4470" i="9"/>
  <c r="V4471" i="9"/>
  <c r="V4472" i="9"/>
  <c r="V4473" i="9"/>
  <c r="X4473" i="9" s="1"/>
  <c r="V4474" i="9"/>
  <c r="V4475" i="9"/>
  <c r="V4476" i="9"/>
  <c r="V4477" i="9"/>
  <c r="V4478" i="9"/>
  <c r="V4479" i="9"/>
  <c r="V4480" i="9"/>
  <c r="V4481" i="9"/>
  <c r="X4481" i="9" s="1"/>
  <c r="V4482" i="9"/>
  <c r="V4483" i="9"/>
  <c r="V4484" i="9"/>
  <c r="V4485" i="9"/>
  <c r="V4486" i="9"/>
  <c r="V4487" i="9"/>
  <c r="V4488" i="9"/>
  <c r="V4489" i="9"/>
  <c r="X4489" i="9" s="1"/>
  <c r="V4490" i="9"/>
  <c r="V4491" i="9"/>
  <c r="V4493" i="9"/>
  <c r="V4494" i="9"/>
  <c r="V4495" i="9"/>
  <c r="V4496" i="9"/>
  <c r="V4497" i="9"/>
  <c r="V4498" i="9"/>
  <c r="X4498" i="9" s="1"/>
  <c r="V4499" i="9"/>
  <c r="V4500" i="9"/>
  <c r="V4501" i="9"/>
  <c r="V4502" i="9"/>
  <c r="V4503" i="9"/>
  <c r="V4504" i="9"/>
  <c r="V4505" i="9"/>
  <c r="V4506" i="9"/>
  <c r="X4506" i="9" s="1"/>
  <c r="V4507" i="9"/>
  <c r="V4508" i="9"/>
  <c r="V4509" i="9"/>
  <c r="V4510" i="9"/>
  <c r="V4511" i="9"/>
  <c r="V4512" i="9"/>
  <c r="V4513" i="9"/>
  <c r="V4514" i="9"/>
  <c r="X4514" i="9" s="1"/>
  <c r="V4515" i="9"/>
  <c r="V4517" i="9"/>
  <c r="V4518" i="9"/>
  <c r="V4519" i="9"/>
  <c r="V4520" i="9"/>
  <c r="V4521" i="9"/>
  <c r="V4522" i="9"/>
  <c r="V4523" i="9"/>
  <c r="X4523" i="9" s="1"/>
  <c r="V4524" i="9"/>
  <c r="V4525" i="9"/>
  <c r="V4526" i="9"/>
  <c r="V4527" i="9"/>
  <c r="V4528" i="9"/>
  <c r="V4529" i="9"/>
  <c r="V4530" i="9"/>
  <c r="V4531" i="9"/>
  <c r="X4531" i="9" s="1"/>
  <c r="V4532" i="9"/>
  <c r="V4533" i="9"/>
  <c r="V4534" i="9"/>
  <c r="V4535" i="9"/>
  <c r="V4536" i="9"/>
  <c r="V4537" i="9"/>
  <c r="V4538" i="9"/>
  <c r="V4539" i="9"/>
  <c r="X4539" i="9" s="1"/>
  <c r="V4541" i="9"/>
  <c r="V4542" i="9"/>
  <c r="V4543" i="9"/>
  <c r="V4544" i="9"/>
  <c r="V4545" i="9"/>
  <c r="V4546" i="9"/>
  <c r="V4547" i="9"/>
  <c r="V4548" i="9"/>
  <c r="X4548" i="9" s="1"/>
  <c r="V4549" i="9"/>
  <c r="V4550" i="9"/>
  <c r="V4551" i="9"/>
  <c r="V4552" i="9"/>
  <c r="V4553" i="9"/>
  <c r="V4554" i="9"/>
  <c r="V4555" i="9"/>
  <c r="V4556" i="9"/>
  <c r="X4556" i="9" s="1"/>
  <c r="V4557" i="9"/>
  <c r="V4558" i="9"/>
  <c r="V4559" i="9"/>
  <c r="V4560" i="9"/>
  <c r="V4561" i="9"/>
  <c r="V4562" i="9"/>
  <c r="V4563" i="9"/>
  <c r="V4565" i="9"/>
  <c r="V4566" i="9"/>
  <c r="V4567" i="9"/>
  <c r="V4568" i="9"/>
  <c r="V4569" i="9"/>
  <c r="V4570" i="9"/>
  <c r="V4571" i="9"/>
  <c r="V4572" i="9"/>
  <c r="V4573" i="9"/>
  <c r="V4574" i="9"/>
  <c r="V4575" i="9"/>
  <c r="V4576" i="9"/>
  <c r="V4577" i="9"/>
  <c r="V4578" i="9"/>
  <c r="V4579" i="9"/>
  <c r="V4580" i="9"/>
  <c r="V4581" i="9"/>
  <c r="V4582" i="9"/>
  <c r="V4583" i="9"/>
  <c r="V4584" i="9"/>
  <c r="V4585" i="9"/>
  <c r="V4586" i="9"/>
  <c r="V4587" i="9"/>
  <c r="V4589" i="9"/>
  <c r="V4590" i="9"/>
  <c r="X4590" i="9" s="1"/>
  <c r="V4591" i="9"/>
  <c r="V4592" i="9"/>
  <c r="V4593" i="9"/>
  <c r="V4594" i="9"/>
  <c r="V4595" i="9"/>
  <c r="V4596" i="9"/>
  <c r="V4597" i="9"/>
  <c r="V4598" i="9"/>
  <c r="X4598" i="9" s="1"/>
  <c r="V4599" i="9"/>
  <c r="V4600" i="9"/>
  <c r="V4601" i="9"/>
  <c r="V4602" i="9"/>
  <c r="V4603" i="9"/>
  <c r="V4604" i="9"/>
  <c r="V4605" i="9"/>
  <c r="V4606" i="9"/>
  <c r="X4606" i="9" s="1"/>
  <c r="V4607" i="9"/>
  <c r="V4608" i="9"/>
  <c r="V4609" i="9"/>
  <c r="V4610" i="9"/>
  <c r="V4611" i="9"/>
  <c r="V4613" i="9"/>
  <c r="V4614" i="9"/>
  <c r="V4615" i="9"/>
  <c r="X4615" i="9" s="1"/>
  <c r="V4616" i="9"/>
  <c r="V4617" i="9"/>
  <c r="V4618" i="9"/>
  <c r="V4619" i="9"/>
  <c r="V4620" i="9"/>
  <c r="V4621" i="9"/>
  <c r="V4622" i="9"/>
  <c r="V4623" i="9"/>
  <c r="X4623" i="9" s="1"/>
  <c r="V4624" i="9"/>
  <c r="V4625" i="9"/>
  <c r="V4626" i="9"/>
  <c r="V4627" i="9"/>
  <c r="V4628" i="9"/>
  <c r="V4629" i="9"/>
  <c r="V4630" i="9"/>
  <c r="V4631" i="9"/>
  <c r="X4631" i="9" s="1"/>
  <c r="V4632" i="9"/>
  <c r="V4633" i="9"/>
  <c r="V4634" i="9"/>
  <c r="V4635" i="9"/>
  <c r="V4637" i="9"/>
  <c r="V4638" i="9"/>
  <c r="V4639" i="9"/>
  <c r="V4640" i="9"/>
  <c r="X4640" i="9" s="1"/>
  <c r="V4641" i="9"/>
  <c r="V4642" i="9"/>
  <c r="V4643" i="9"/>
  <c r="V4644" i="9"/>
  <c r="V4645" i="9"/>
  <c r="V4646" i="9"/>
  <c r="V4647" i="9"/>
  <c r="V4648" i="9"/>
  <c r="X4648" i="9" s="1"/>
  <c r="V4649" i="9"/>
  <c r="V4650" i="9"/>
  <c r="V4651" i="9"/>
  <c r="V4652" i="9"/>
  <c r="V4653" i="9"/>
  <c r="V4654" i="9"/>
  <c r="V4655" i="9"/>
  <c r="V4656" i="9"/>
  <c r="X4656" i="9" s="1"/>
  <c r="V4657" i="9"/>
  <c r="V4658" i="9"/>
  <c r="V4659" i="9"/>
  <c r="V4661" i="9"/>
  <c r="V4662" i="9"/>
  <c r="V4663" i="9"/>
  <c r="V4664" i="9"/>
  <c r="V4665" i="9"/>
  <c r="X4665" i="9" s="1"/>
  <c r="V4666" i="9"/>
  <c r="V4667" i="9"/>
  <c r="V4668" i="9"/>
  <c r="V4669" i="9"/>
  <c r="V4670" i="9"/>
  <c r="V4671" i="9"/>
  <c r="V4672" i="9"/>
  <c r="V4673" i="9"/>
  <c r="X4673" i="9" s="1"/>
  <c r="V4674" i="9"/>
  <c r="V4675" i="9"/>
  <c r="V4676" i="9"/>
  <c r="V4677" i="9"/>
  <c r="V4678" i="9"/>
  <c r="V4679" i="9"/>
  <c r="V4680" i="9"/>
  <c r="V4681" i="9"/>
  <c r="X4681" i="9" s="1"/>
  <c r="V4682" i="9"/>
  <c r="V4683" i="9"/>
  <c r="V4685" i="9"/>
  <c r="V4686" i="9"/>
  <c r="V4687" i="9"/>
  <c r="V4688" i="9"/>
  <c r="V4689" i="9"/>
  <c r="V4690" i="9"/>
  <c r="X4690" i="9" s="1"/>
  <c r="V4691" i="9"/>
  <c r="V4692" i="9"/>
  <c r="V4693" i="9"/>
  <c r="V4694" i="9"/>
  <c r="V4695" i="9"/>
  <c r="V4696" i="9"/>
  <c r="V4697" i="9"/>
  <c r="V4698" i="9"/>
  <c r="X4698" i="9" s="1"/>
  <c r="V4699" i="9"/>
  <c r="V4700" i="9"/>
  <c r="V4701" i="9"/>
  <c r="V4702" i="9"/>
  <c r="V4703" i="9"/>
  <c r="V4704" i="9"/>
  <c r="V4705" i="9"/>
  <c r="V4706" i="9"/>
  <c r="X4706" i="9" s="1"/>
  <c r="V4707" i="9"/>
  <c r="V4709" i="9"/>
  <c r="V4710" i="9"/>
  <c r="V4711" i="9"/>
  <c r="V4712" i="9"/>
  <c r="V4713" i="9"/>
  <c r="V4714" i="9"/>
  <c r="V4715" i="9"/>
  <c r="X4715" i="9" s="1"/>
  <c r="V4716" i="9"/>
  <c r="V4717" i="9"/>
  <c r="V4718" i="9"/>
  <c r="V4719" i="9"/>
  <c r="V4720" i="9"/>
  <c r="V4721" i="9"/>
  <c r="V4722" i="9"/>
  <c r="V4723" i="9"/>
  <c r="X4723" i="9" s="1"/>
  <c r="V4724" i="9"/>
  <c r="V4725" i="9"/>
  <c r="V4726" i="9"/>
  <c r="V4727" i="9"/>
  <c r="V4728" i="9"/>
  <c r="V4729" i="9"/>
  <c r="V4730" i="9"/>
  <c r="V4731" i="9"/>
  <c r="X4731" i="9" s="1"/>
  <c r="V4733" i="9"/>
  <c r="V4734" i="9"/>
  <c r="V4735" i="9"/>
  <c r="V4736" i="9"/>
  <c r="V4737" i="9"/>
  <c r="V4738" i="9"/>
  <c r="V4739" i="9"/>
  <c r="V4740" i="9"/>
  <c r="X4740" i="9" s="1"/>
  <c r="V4741" i="9"/>
  <c r="V4742" i="9"/>
  <c r="V4743" i="9"/>
  <c r="V4744" i="9"/>
  <c r="V4745" i="9"/>
  <c r="V4746" i="9"/>
  <c r="V4747" i="9"/>
  <c r="V4748" i="9"/>
  <c r="X4748" i="9" s="1"/>
  <c r="V4749" i="9"/>
  <c r="V4750" i="9"/>
  <c r="V4751" i="9"/>
  <c r="V4752" i="9"/>
  <c r="V4753" i="9"/>
  <c r="V4754" i="9"/>
  <c r="V4755" i="9"/>
  <c r="V4757" i="9"/>
  <c r="V4758" i="9"/>
  <c r="V4759" i="9"/>
  <c r="V4760" i="9"/>
  <c r="V4761" i="9"/>
  <c r="V4762" i="9"/>
  <c r="V4763" i="9"/>
  <c r="V4764" i="9"/>
  <c r="V4765" i="9"/>
  <c r="V4766" i="9"/>
  <c r="V4767" i="9"/>
  <c r="V4768" i="9"/>
  <c r="V4769" i="9"/>
  <c r="V4770" i="9"/>
  <c r="V4771" i="9"/>
  <c r="V4772" i="9"/>
  <c r="V4773" i="9"/>
  <c r="V4774" i="9"/>
  <c r="V4775" i="9"/>
  <c r="V4776" i="9"/>
  <c r="V4777" i="9"/>
  <c r="V4778" i="9"/>
  <c r="V4779" i="9"/>
  <c r="V4781" i="9"/>
  <c r="V4782" i="9"/>
  <c r="X4782" i="9" s="1"/>
  <c r="V4783" i="9"/>
  <c r="V4784" i="9"/>
  <c r="V4785" i="9"/>
  <c r="V4786" i="9"/>
  <c r="V4787" i="9"/>
  <c r="V4788" i="9"/>
  <c r="V4789" i="9"/>
  <c r="V4790" i="9"/>
  <c r="X4790" i="9" s="1"/>
  <c r="V4791" i="9"/>
  <c r="V4792" i="9"/>
  <c r="V4793" i="9"/>
  <c r="V4794" i="9"/>
  <c r="V4795" i="9"/>
  <c r="V4796" i="9"/>
  <c r="V4797" i="9"/>
  <c r="V4798" i="9"/>
  <c r="X4798" i="9" s="1"/>
  <c r="V4799" i="9"/>
  <c r="V4800" i="9"/>
  <c r="V4801" i="9"/>
  <c r="V4802" i="9"/>
  <c r="V4803" i="9"/>
  <c r="V4805" i="9"/>
  <c r="V4806" i="9"/>
  <c r="V4807" i="9"/>
  <c r="X4807" i="9" s="1"/>
  <c r="V4808" i="9"/>
  <c r="V4809" i="9"/>
  <c r="V4810" i="9"/>
  <c r="V4811" i="9"/>
  <c r="V4812" i="9"/>
  <c r="V4813" i="9"/>
  <c r="V4814" i="9"/>
  <c r="V4815" i="9"/>
  <c r="X4815" i="9" s="1"/>
  <c r="V4816" i="9"/>
  <c r="V4817" i="9"/>
  <c r="V4818" i="9"/>
  <c r="V4819" i="9"/>
  <c r="V4820" i="9"/>
  <c r="V4821" i="9"/>
  <c r="V4822" i="9"/>
  <c r="V4823" i="9"/>
  <c r="X4823" i="9" s="1"/>
  <c r="V4824" i="9"/>
  <c r="V4825" i="9"/>
  <c r="V4826" i="9"/>
  <c r="V4827" i="9"/>
  <c r="V4829" i="9"/>
  <c r="V4830" i="9"/>
  <c r="V4831" i="9"/>
  <c r="V4832" i="9"/>
  <c r="X4832" i="9" s="1"/>
  <c r="V4833" i="9"/>
  <c r="V4834" i="9"/>
  <c r="V4835" i="9"/>
  <c r="V4836" i="9"/>
  <c r="V4837" i="9"/>
  <c r="V4838" i="9"/>
  <c r="V4839" i="9"/>
  <c r="V4840" i="9"/>
  <c r="X4840" i="9" s="1"/>
  <c r="V4841" i="9"/>
  <c r="V4842" i="9"/>
  <c r="V4843" i="9"/>
  <c r="V4844" i="9"/>
  <c r="V4845" i="9"/>
  <c r="V4846" i="9"/>
  <c r="V4847" i="9"/>
  <c r="V4848" i="9"/>
  <c r="X4848" i="9" s="1"/>
  <c r="V4849" i="9"/>
  <c r="V4850" i="9"/>
  <c r="V4851" i="9"/>
  <c r="V4853" i="9"/>
  <c r="V4854" i="9"/>
  <c r="V4855" i="9"/>
  <c r="V4856" i="9"/>
  <c r="V4857" i="9"/>
  <c r="X4857" i="9" s="1"/>
  <c r="V4858" i="9"/>
  <c r="V4859" i="9"/>
  <c r="V4860" i="9"/>
  <c r="V4861" i="9"/>
  <c r="V4862" i="9"/>
  <c r="V4863" i="9"/>
  <c r="V4864" i="9"/>
  <c r="V4865" i="9"/>
  <c r="X4865" i="9" s="1"/>
  <c r="V4866" i="9"/>
  <c r="V4867" i="9"/>
  <c r="V4868" i="9"/>
  <c r="V4869" i="9"/>
  <c r="V4870" i="9"/>
  <c r="V4871" i="9"/>
  <c r="V4872" i="9"/>
  <c r="V4873" i="9"/>
  <c r="X4873" i="9" s="1"/>
  <c r="V4874" i="9"/>
  <c r="V4875" i="9"/>
  <c r="V4877" i="9"/>
  <c r="V4878" i="9"/>
  <c r="V4879" i="9"/>
  <c r="V4880" i="9"/>
  <c r="V4881" i="9"/>
  <c r="V4882" i="9"/>
  <c r="X4882" i="9" s="1"/>
  <c r="V4883" i="9"/>
  <c r="V4884" i="9"/>
  <c r="V4885" i="9"/>
  <c r="V4886" i="9"/>
  <c r="V4887" i="9"/>
  <c r="V4888" i="9"/>
  <c r="V4889" i="9"/>
  <c r="V4890" i="9"/>
  <c r="X4890" i="9" s="1"/>
  <c r="V4891" i="9"/>
  <c r="V4892" i="9"/>
  <c r="V4893" i="9"/>
  <c r="V4894" i="9"/>
  <c r="V4895" i="9"/>
  <c r="V4896" i="9"/>
  <c r="V4897" i="9"/>
  <c r="V4898" i="9"/>
  <c r="X4898" i="9" s="1"/>
  <c r="V4899" i="9"/>
  <c r="V4901" i="9"/>
  <c r="V4902" i="9"/>
  <c r="V4903" i="9"/>
  <c r="V4904" i="9"/>
  <c r="V4905" i="9"/>
  <c r="V4906" i="9"/>
  <c r="V4907" i="9"/>
  <c r="X4907" i="9" s="1"/>
  <c r="V4908" i="9"/>
  <c r="V4909" i="9"/>
  <c r="V4910" i="9"/>
  <c r="V4911" i="9"/>
  <c r="V4912" i="9"/>
  <c r="V4913" i="9"/>
  <c r="V4914" i="9"/>
  <c r="V4915" i="9"/>
  <c r="X4915" i="9" s="1"/>
  <c r="V4916" i="9"/>
  <c r="V4917" i="9"/>
  <c r="V4918" i="9"/>
  <c r="V4919" i="9"/>
  <c r="V4920" i="9"/>
  <c r="V4921" i="9"/>
  <c r="V4922" i="9"/>
  <c r="V4923" i="9"/>
  <c r="X4923" i="9" s="1"/>
  <c r="V4925" i="9"/>
  <c r="V4926" i="9"/>
  <c r="V4927" i="9"/>
  <c r="V4928" i="9"/>
  <c r="V4929" i="9"/>
  <c r="V4930" i="9"/>
  <c r="V4931" i="9"/>
  <c r="V4932" i="9"/>
  <c r="X4932" i="9" s="1"/>
  <c r="V4933" i="9"/>
  <c r="V4934" i="9"/>
  <c r="V4935" i="9"/>
  <c r="V4936" i="9"/>
  <c r="V4937" i="9"/>
  <c r="V4938" i="9"/>
  <c r="V4939" i="9"/>
  <c r="V4940" i="9"/>
  <c r="X4940" i="9" s="1"/>
  <c r="V4941" i="9"/>
  <c r="V4942" i="9"/>
  <c r="V4943" i="9"/>
  <c r="V4944" i="9"/>
  <c r="V4945" i="9"/>
  <c r="V4946" i="9"/>
  <c r="V4947" i="9"/>
  <c r="V4949" i="9"/>
  <c r="V4950" i="9"/>
  <c r="V4951" i="9"/>
  <c r="V4952" i="9"/>
  <c r="V4953" i="9"/>
  <c r="V4954" i="9"/>
  <c r="V4955" i="9"/>
  <c r="V4956" i="9"/>
  <c r="V4957" i="9"/>
  <c r="V4958" i="9"/>
  <c r="V4959" i="9"/>
  <c r="V4960" i="9"/>
  <c r="V4961" i="9"/>
  <c r="V4962" i="9"/>
  <c r="V4963" i="9"/>
  <c r="V4964" i="9"/>
  <c r="V4965" i="9"/>
  <c r="V4966" i="9"/>
  <c r="V4967" i="9"/>
  <c r="V4968" i="9"/>
  <c r="V4969" i="9"/>
  <c r="V4970" i="9"/>
  <c r="V4971" i="9"/>
  <c r="V4973" i="9"/>
  <c r="V4974" i="9"/>
  <c r="X4974" i="9" s="1"/>
  <c r="V4975" i="9"/>
  <c r="V4976" i="9"/>
  <c r="V4977" i="9"/>
  <c r="V4978" i="9"/>
  <c r="V4979" i="9"/>
  <c r="V4980" i="9"/>
  <c r="V4981" i="9"/>
  <c r="V4982" i="9"/>
  <c r="X4982" i="9" s="1"/>
  <c r="V4983" i="9"/>
  <c r="V4984" i="9"/>
  <c r="V4985" i="9"/>
  <c r="V4986" i="9"/>
  <c r="V4987" i="9"/>
  <c r="V4988" i="9"/>
  <c r="V4989" i="9"/>
  <c r="V4990" i="9"/>
  <c r="X4990" i="9" s="1"/>
  <c r="V4991" i="9"/>
  <c r="V4992" i="9"/>
  <c r="V4993" i="9"/>
  <c r="V4994" i="9"/>
  <c r="V4995" i="9"/>
  <c r="V4997" i="9"/>
  <c r="V4998" i="9"/>
  <c r="V4999" i="9"/>
  <c r="X4999" i="9" s="1"/>
  <c r="V5000" i="9"/>
  <c r="V5001" i="9"/>
  <c r="V5002" i="9"/>
  <c r="V5003" i="9"/>
  <c r="V5004" i="9"/>
  <c r="V5005" i="9"/>
  <c r="V5006" i="9"/>
  <c r="V5007" i="9"/>
  <c r="X5007" i="9" s="1"/>
  <c r="V5008" i="9"/>
  <c r="V5009" i="9"/>
  <c r="V5010" i="9"/>
  <c r="V5011" i="9"/>
  <c r="V5012" i="9"/>
  <c r="V5013" i="9"/>
  <c r="V5014" i="9"/>
  <c r="V5015" i="9"/>
  <c r="X5015" i="9" s="1"/>
  <c r="V5016" i="9"/>
  <c r="V5017" i="9"/>
  <c r="V5018" i="9"/>
  <c r="V5019" i="9"/>
  <c r="V5021" i="9"/>
  <c r="V5022" i="9"/>
  <c r="V5023" i="9"/>
  <c r="V5024" i="9"/>
  <c r="X5024" i="9" s="1"/>
  <c r="V5025" i="9"/>
  <c r="V5026" i="9"/>
  <c r="V5027" i="9"/>
  <c r="V5028" i="9"/>
  <c r="V5029" i="9"/>
  <c r="V5030" i="9"/>
  <c r="V5031" i="9"/>
  <c r="V5032" i="9"/>
  <c r="X5032" i="9" s="1"/>
  <c r="V5033" i="9"/>
  <c r="V5034" i="9"/>
  <c r="V5035" i="9"/>
  <c r="V5036" i="9"/>
  <c r="V5037" i="9"/>
  <c r="V5038" i="9"/>
  <c r="V5039" i="9"/>
  <c r="V5040" i="9"/>
  <c r="X5040" i="9" s="1"/>
  <c r="V5041" i="9"/>
  <c r="V5042" i="9"/>
  <c r="V5043" i="9"/>
  <c r="V5045" i="9"/>
  <c r="V5046" i="9"/>
  <c r="V5047" i="9"/>
  <c r="V5048" i="9"/>
  <c r="V5049" i="9"/>
  <c r="X5049" i="9" s="1"/>
  <c r="V5050" i="9"/>
  <c r="V5051" i="9"/>
  <c r="V5052" i="9"/>
  <c r="V5053" i="9"/>
  <c r="V5054" i="9"/>
  <c r="V5055" i="9"/>
  <c r="V5056" i="9"/>
  <c r="V5057" i="9"/>
  <c r="X5057" i="9" s="1"/>
  <c r="V5058" i="9"/>
  <c r="V5059" i="9"/>
  <c r="V5060" i="9"/>
  <c r="V5061" i="9"/>
  <c r="V5062" i="9"/>
  <c r="V5063" i="9"/>
  <c r="V5064" i="9"/>
  <c r="V5065" i="9"/>
  <c r="X5065" i="9" s="1"/>
  <c r="V5066" i="9"/>
  <c r="V5067" i="9"/>
  <c r="V5069" i="9"/>
  <c r="V5070" i="9"/>
  <c r="V5071" i="9"/>
  <c r="V5072" i="9"/>
  <c r="V5073" i="9"/>
  <c r="V5074" i="9"/>
  <c r="X5074" i="9" s="1"/>
  <c r="V5075" i="9"/>
  <c r="V5076" i="9"/>
  <c r="V5077" i="9"/>
  <c r="V5078" i="9"/>
  <c r="V5079" i="9"/>
  <c r="V5080" i="9"/>
  <c r="V5081" i="9"/>
  <c r="V5082" i="9"/>
  <c r="X5082" i="9" s="1"/>
  <c r="V5083" i="9"/>
  <c r="V5084" i="9"/>
  <c r="V5085" i="9"/>
  <c r="V5086" i="9"/>
  <c r="V5087" i="9"/>
  <c r="V5088" i="9"/>
  <c r="V5089" i="9"/>
  <c r="V5090" i="9"/>
  <c r="X5090" i="9" s="1"/>
  <c r="V5091" i="9"/>
  <c r="V5093" i="9"/>
  <c r="V5094" i="9"/>
  <c r="V5095" i="9"/>
  <c r="V5096" i="9"/>
  <c r="V5097" i="9"/>
  <c r="V5098" i="9"/>
  <c r="V5099" i="9"/>
  <c r="X5099" i="9" s="1"/>
  <c r="V5100" i="9"/>
  <c r="V5101" i="9"/>
  <c r="V5102" i="9"/>
  <c r="V5103" i="9"/>
  <c r="V5104" i="9"/>
  <c r="V5105" i="9"/>
  <c r="V5106" i="9"/>
  <c r="V5107" i="9"/>
  <c r="X5107" i="9" s="1"/>
  <c r="V5108" i="9"/>
  <c r="V5109" i="9"/>
  <c r="V5110" i="9"/>
  <c r="V5111" i="9"/>
  <c r="V5112" i="9"/>
  <c r="V5113" i="9"/>
  <c r="V5114" i="9"/>
  <c r="V5115" i="9"/>
  <c r="X5115" i="9" s="1"/>
  <c r="V5117" i="9"/>
  <c r="V5118" i="9"/>
  <c r="V5119" i="9"/>
  <c r="V5120" i="9"/>
  <c r="V5121" i="9"/>
  <c r="V5122" i="9"/>
  <c r="V5123" i="9"/>
  <c r="V5124" i="9"/>
  <c r="X5124" i="9" s="1"/>
  <c r="V5125" i="9"/>
  <c r="V5126" i="9"/>
  <c r="V5127" i="9"/>
  <c r="V5128" i="9"/>
  <c r="V5129" i="9"/>
  <c r="V5130" i="9"/>
  <c r="V5131" i="9"/>
  <c r="V5132" i="9"/>
  <c r="X5132" i="9" s="1"/>
  <c r="V5133" i="9"/>
  <c r="V5134" i="9"/>
  <c r="V5135" i="9"/>
  <c r="V5136" i="9"/>
  <c r="V5137" i="9"/>
  <c r="V5138" i="9"/>
  <c r="V5139" i="9"/>
  <c r="V2960" i="9"/>
  <c r="X2960" i="9" s="1"/>
  <c r="V2961" i="9"/>
  <c r="V2962" i="9"/>
  <c r="V2963" i="9"/>
  <c r="V2964" i="9"/>
  <c r="V2965" i="9"/>
  <c r="V2966" i="9"/>
  <c r="V2967" i="9"/>
  <c r="V2968" i="9"/>
  <c r="X2968" i="9" s="1"/>
  <c r="V2969" i="9"/>
  <c r="V2970" i="9"/>
  <c r="V2971" i="9"/>
  <c r="V2972" i="9"/>
  <c r="V2973" i="9"/>
  <c r="V2974" i="9"/>
  <c r="V2975" i="9"/>
  <c r="V2976" i="9"/>
  <c r="X2976" i="9" s="1"/>
  <c r="V2977" i="9"/>
  <c r="V2978" i="9"/>
  <c r="V2979" i="9"/>
  <c r="V2981" i="9"/>
  <c r="V2982" i="9"/>
  <c r="V2983" i="9"/>
  <c r="V2984" i="9"/>
  <c r="V2985" i="9"/>
  <c r="X2985" i="9" s="1"/>
  <c r="V2986" i="9"/>
  <c r="V2987" i="9"/>
  <c r="V2988" i="9"/>
  <c r="V2989" i="9"/>
  <c r="V2990" i="9"/>
  <c r="V2991" i="9"/>
  <c r="V2992" i="9"/>
  <c r="V2993" i="9"/>
  <c r="X2993" i="9" s="1"/>
  <c r="V2994" i="9"/>
  <c r="V2995" i="9"/>
  <c r="V2996" i="9"/>
  <c r="V2997" i="9"/>
  <c r="V2998" i="9"/>
  <c r="V2999" i="9"/>
  <c r="V3000" i="9"/>
  <c r="V3001" i="9"/>
  <c r="X3001" i="9" s="1"/>
  <c r="V3002" i="9"/>
  <c r="V3003" i="9"/>
  <c r="V3005" i="9"/>
  <c r="V3006" i="9"/>
  <c r="V3007" i="9"/>
  <c r="V3008" i="9"/>
  <c r="V3009" i="9"/>
  <c r="V3010" i="9"/>
  <c r="X3010" i="9" s="1"/>
  <c r="V3011" i="9"/>
  <c r="V3012" i="9"/>
  <c r="V3013" i="9"/>
  <c r="V3014" i="9"/>
  <c r="V3015" i="9"/>
  <c r="V3016" i="9"/>
  <c r="V3017" i="9"/>
  <c r="V3018" i="9"/>
  <c r="X3018" i="9" s="1"/>
  <c r="V3019" i="9"/>
  <c r="V3020" i="9"/>
  <c r="V3021" i="9"/>
  <c r="V3022" i="9"/>
  <c r="V3023" i="9"/>
  <c r="V3024" i="9"/>
  <c r="V3025" i="9"/>
  <c r="V3026" i="9"/>
  <c r="X3026" i="9" s="1"/>
  <c r="V3027" i="9"/>
  <c r="V3029" i="9"/>
  <c r="V3030" i="9"/>
  <c r="V3031" i="9"/>
  <c r="V3032" i="9"/>
  <c r="V3033" i="9"/>
  <c r="V3034" i="9"/>
  <c r="V3035" i="9"/>
  <c r="X3035" i="9" s="1"/>
  <c r="V3036" i="9"/>
  <c r="V3037" i="9"/>
  <c r="V3038" i="9"/>
  <c r="V3039" i="9"/>
  <c r="V3040" i="9"/>
  <c r="V3041" i="9"/>
  <c r="V3042" i="9"/>
  <c r="V3043" i="9"/>
  <c r="X3043" i="9" s="1"/>
  <c r="V3044" i="9"/>
  <c r="V3045" i="9"/>
  <c r="V3046" i="9"/>
  <c r="V3047" i="9"/>
  <c r="V3048" i="9"/>
  <c r="V3049" i="9"/>
  <c r="V3050" i="9"/>
  <c r="V3051" i="9"/>
  <c r="X3051" i="9" s="1"/>
  <c r="V3053" i="9"/>
  <c r="V3054" i="9"/>
  <c r="V3055" i="9"/>
  <c r="V3056" i="9"/>
  <c r="V3057" i="9"/>
  <c r="V3058" i="9"/>
  <c r="V3059" i="9"/>
  <c r="V3060" i="9"/>
  <c r="X3060" i="9" s="1"/>
  <c r="V3061" i="9"/>
  <c r="V3062" i="9"/>
  <c r="V3063" i="9"/>
  <c r="V3064" i="9"/>
  <c r="V3065" i="9"/>
  <c r="V3066" i="9"/>
  <c r="V3067" i="9"/>
  <c r="V3068" i="9"/>
  <c r="X3068" i="9" s="1"/>
  <c r="V3069" i="9"/>
  <c r="V3070" i="9"/>
  <c r="V3071" i="9"/>
  <c r="V3072" i="9"/>
  <c r="V3073" i="9"/>
  <c r="V3074" i="9"/>
  <c r="V3075" i="9"/>
  <c r="V3077" i="9"/>
  <c r="X3077" i="9" s="1"/>
  <c r="V3078" i="9"/>
  <c r="V3079" i="9"/>
  <c r="V3080" i="9"/>
  <c r="V3081" i="9"/>
  <c r="V3082" i="9"/>
  <c r="V3083" i="9"/>
  <c r="V3084" i="9"/>
  <c r="V3085" i="9"/>
  <c r="X3085" i="9" s="1"/>
  <c r="V3086" i="9"/>
  <c r="V3087" i="9"/>
  <c r="V3088" i="9"/>
  <c r="V3089" i="9"/>
  <c r="V3090" i="9"/>
  <c r="V3091" i="9"/>
  <c r="V3092" i="9"/>
  <c r="V3093" i="9"/>
  <c r="X3093" i="9" s="1"/>
  <c r="V3094" i="9"/>
  <c r="V3095" i="9"/>
  <c r="V3096" i="9"/>
  <c r="V3097" i="9"/>
  <c r="V3098" i="9"/>
  <c r="V3099" i="9"/>
  <c r="V3101" i="9"/>
  <c r="V3102" i="9"/>
  <c r="V3103" i="9"/>
  <c r="V3104" i="9"/>
  <c r="V3105" i="9"/>
  <c r="V3106" i="9"/>
  <c r="V3107" i="9"/>
  <c r="V3108" i="9"/>
  <c r="V3109" i="9"/>
  <c r="V3110" i="9"/>
  <c r="V3111" i="9"/>
  <c r="V3112" i="9"/>
  <c r="V3113" i="9"/>
  <c r="V3114" i="9"/>
  <c r="V3115" i="9"/>
  <c r="V3116" i="9"/>
  <c r="V3117" i="9"/>
  <c r="V3118" i="9"/>
  <c r="V3119" i="9"/>
  <c r="V3120" i="9"/>
  <c r="V3121" i="9"/>
  <c r="V3122" i="9"/>
  <c r="V3123" i="9"/>
  <c r="V3125" i="9"/>
  <c r="V3126" i="9"/>
  <c r="V3127" i="9"/>
  <c r="X3127" i="9" s="1"/>
  <c r="V3128" i="9"/>
  <c r="V3129" i="9"/>
  <c r="V3130" i="9"/>
  <c r="V3131" i="9"/>
  <c r="V3132" i="9"/>
  <c r="V3133" i="9"/>
  <c r="V3134" i="9"/>
  <c r="V3135" i="9"/>
  <c r="X3135" i="9" s="1"/>
  <c r="V3136" i="9"/>
  <c r="V3137" i="9"/>
  <c r="V3138" i="9"/>
  <c r="V3139" i="9"/>
  <c r="V3140" i="9"/>
  <c r="V3141" i="9"/>
  <c r="V3142" i="9"/>
  <c r="V3143" i="9"/>
  <c r="X3143" i="9" s="1"/>
  <c r="V3144" i="9"/>
  <c r="V3145" i="9"/>
  <c r="V3146" i="9"/>
  <c r="V3147" i="9"/>
  <c r="V3149" i="9"/>
  <c r="V3150" i="9"/>
  <c r="V3151" i="9"/>
  <c r="V3152" i="9"/>
  <c r="X3152" i="9" s="1"/>
  <c r="V3153" i="9"/>
  <c r="V3154" i="9"/>
  <c r="V3155" i="9"/>
  <c r="V3156" i="9"/>
  <c r="V3157" i="9"/>
  <c r="V3158" i="9"/>
  <c r="V3159" i="9"/>
  <c r="V3160" i="9"/>
  <c r="X3160" i="9" s="1"/>
  <c r="V3161" i="9"/>
  <c r="V3162" i="9"/>
  <c r="V3163" i="9"/>
  <c r="V3164" i="9"/>
  <c r="V3165" i="9"/>
  <c r="V3166" i="9"/>
  <c r="V3167" i="9"/>
  <c r="V3168" i="9"/>
  <c r="X3168" i="9" s="1"/>
  <c r="V3169" i="9"/>
  <c r="V3170" i="9"/>
  <c r="V3171" i="9"/>
  <c r="V3173" i="9"/>
  <c r="V3174" i="9"/>
  <c r="V3175" i="9"/>
  <c r="V3176" i="9"/>
  <c r="V3177" i="9"/>
  <c r="X3177" i="9" s="1"/>
  <c r="V3178" i="9"/>
  <c r="V3179" i="9"/>
  <c r="V3180" i="9"/>
  <c r="V3181" i="9"/>
  <c r="V3182" i="9"/>
  <c r="V3183" i="9"/>
  <c r="V3184" i="9"/>
  <c r="V3185" i="9"/>
  <c r="X3185" i="9" s="1"/>
  <c r="V3186" i="9"/>
  <c r="V3187" i="9"/>
  <c r="V3188" i="9"/>
  <c r="V3189" i="9"/>
  <c r="V3190" i="9"/>
  <c r="V3191" i="9"/>
  <c r="V3192" i="9"/>
  <c r="V3193" i="9"/>
  <c r="X3193" i="9" s="1"/>
  <c r="V3194" i="9"/>
  <c r="V3195" i="9"/>
  <c r="V3197" i="9"/>
  <c r="V3198" i="9"/>
  <c r="V3199" i="9"/>
  <c r="V3200" i="9"/>
  <c r="V3201" i="9"/>
  <c r="V3202" i="9"/>
  <c r="X3202" i="9" s="1"/>
  <c r="V3203" i="9"/>
  <c r="V3204" i="9"/>
  <c r="V3205" i="9"/>
  <c r="V3206" i="9"/>
  <c r="V3207" i="9"/>
  <c r="V3208" i="9"/>
  <c r="V3209" i="9"/>
  <c r="V3210" i="9"/>
  <c r="X3210" i="9" s="1"/>
  <c r="V3211" i="9"/>
  <c r="V3212" i="9"/>
  <c r="V3213" i="9"/>
  <c r="V3214" i="9"/>
  <c r="V3215" i="9"/>
  <c r="V3216" i="9"/>
  <c r="V3217" i="9"/>
  <c r="V3218" i="9"/>
  <c r="X3218" i="9" s="1"/>
  <c r="V3219" i="9"/>
  <c r="V3221" i="9"/>
  <c r="V3222" i="9"/>
  <c r="V3223" i="9"/>
  <c r="V3224" i="9"/>
  <c r="V3225" i="9"/>
  <c r="V3226" i="9"/>
  <c r="V3227" i="9"/>
  <c r="X3227" i="9" s="1"/>
  <c r="V3228" i="9"/>
  <c r="V3229" i="9"/>
  <c r="V3230" i="9"/>
  <c r="V3231" i="9"/>
  <c r="V3232" i="9"/>
  <c r="V3233" i="9"/>
  <c r="V3234" i="9"/>
  <c r="V3235" i="9"/>
  <c r="X3235" i="9" s="1"/>
  <c r="V3236" i="9"/>
  <c r="V3237" i="9"/>
  <c r="V3238" i="9"/>
  <c r="V3239" i="9"/>
  <c r="V3240" i="9"/>
  <c r="V3241" i="9"/>
  <c r="V3242" i="9"/>
  <c r="V3243" i="9"/>
  <c r="X3243" i="9" s="1"/>
  <c r="V3245" i="9"/>
  <c r="V3246" i="9"/>
  <c r="V3247" i="9"/>
  <c r="V3248" i="9"/>
  <c r="V3249" i="9"/>
  <c r="V3250" i="9"/>
  <c r="V3251" i="9"/>
  <c r="V3252" i="9"/>
  <c r="X3252" i="9" s="1"/>
  <c r="V3253" i="9"/>
  <c r="V3254" i="9"/>
  <c r="V3255" i="9"/>
  <c r="V3256" i="9"/>
  <c r="V3257" i="9"/>
  <c r="V3258" i="9"/>
  <c r="V3259" i="9"/>
  <c r="V3260" i="9"/>
  <c r="X3260" i="9" s="1"/>
  <c r="V3261" i="9"/>
  <c r="V3262" i="9"/>
  <c r="V3263" i="9"/>
  <c r="V3264" i="9"/>
  <c r="V3265" i="9"/>
  <c r="V3266" i="9"/>
  <c r="V3267" i="9"/>
  <c r="V3269" i="9"/>
  <c r="X3269" i="9" s="1"/>
  <c r="V3270" i="9"/>
  <c r="V3271" i="9"/>
  <c r="V3272" i="9"/>
  <c r="V3273" i="9"/>
  <c r="V3274" i="9"/>
  <c r="V3275" i="9"/>
  <c r="V3276" i="9"/>
  <c r="V3277" i="9"/>
  <c r="X3277" i="9" s="1"/>
  <c r="V3278" i="9"/>
  <c r="V3279" i="9"/>
  <c r="V3280" i="9"/>
  <c r="V3281" i="9"/>
  <c r="V3282" i="9"/>
  <c r="V3283" i="9"/>
  <c r="V3284" i="9"/>
  <c r="V3285" i="9"/>
  <c r="X3285" i="9" s="1"/>
  <c r="V3286" i="9"/>
  <c r="V3287" i="9"/>
  <c r="V3288" i="9"/>
  <c r="V3289" i="9"/>
  <c r="V3290" i="9"/>
  <c r="V3291" i="9"/>
  <c r="V3293" i="9"/>
  <c r="V3294" i="9"/>
  <c r="V3295" i="9"/>
  <c r="V3296" i="9"/>
  <c r="V3297" i="9"/>
  <c r="V3298" i="9"/>
  <c r="V3299" i="9"/>
  <c r="V3300" i="9"/>
  <c r="V3301" i="9"/>
  <c r="V3302" i="9"/>
  <c r="V3303" i="9"/>
  <c r="V3304" i="9"/>
  <c r="V3305" i="9"/>
  <c r="V3306" i="9"/>
  <c r="V3307" i="9"/>
  <c r="V3308" i="9"/>
  <c r="V3309" i="9"/>
  <c r="V3310" i="9"/>
  <c r="V3311" i="9"/>
  <c r="V3312" i="9"/>
  <c r="V3313" i="9"/>
  <c r="V3314" i="9"/>
  <c r="V3315" i="9"/>
  <c r="V3317" i="9"/>
  <c r="V3318" i="9"/>
  <c r="V3319" i="9"/>
  <c r="X3319" i="9" s="1"/>
  <c r="V3320" i="9"/>
  <c r="V3321" i="9"/>
  <c r="V3322" i="9"/>
  <c r="V3323" i="9"/>
  <c r="V3324" i="9"/>
  <c r="V3325" i="9"/>
  <c r="V3326" i="9"/>
  <c r="V3327" i="9"/>
  <c r="X3327" i="9" s="1"/>
  <c r="V3328" i="9"/>
  <c r="V3329" i="9"/>
  <c r="V3330" i="9"/>
  <c r="V3331" i="9"/>
  <c r="V3332" i="9"/>
  <c r="V3333" i="9"/>
  <c r="V3334" i="9"/>
  <c r="V3335" i="9"/>
  <c r="X3335" i="9" s="1"/>
  <c r="V3336" i="9"/>
  <c r="V3337" i="9"/>
  <c r="V3338" i="9"/>
  <c r="V3339" i="9"/>
  <c r="V3341" i="9"/>
  <c r="V3342" i="9"/>
  <c r="V3343" i="9"/>
  <c r="V3344" i="9"/>
  <c r="X3344" i="9" s="1"/>
  <c r="V3345" i="9"/>
  <c r="V3346" i="9"/>
  <c r="V3347" i="9"/>
  <c r="V3348" i="9"/>
  <c r="V3349" i="9"/>
  <c r="V3350" i="9"/>
  <c r="V3351" i="9"/>
  <c r="V3352" i="9"/>
  <c r="X3352" i="9" s="1"/>
  <c r="V3353" i="9"/>
  <c r="V3354" i="9"/>
  <c r="V3355" i="9"/>
  <c r="V3356" i="9"/>
  <c r="V3357" i="9"/>
  <c r="V3358" i="9"/>
  <c r="V3359" i="9"/>
  <c r="V3360" i="9"/>
  <c r="X3360" i="9" s="1"/>
  <c r="V3361" i="9"/>
  <c r="V3362" i="9"/>
  <c r="V3363" i="9"/>
  <c r="V3365" i="9"/>
  <c r="V3366" i="9"/>
  <c r="V1136" i="9"/>
  <c r="V1137" i="9"/>
  <c r="V1138" i="9"/>
  <c r="X1138" i="9" s="1"/>
  <c r="V1139" i="9"/>
  <c r="V1140" i="9"/>
  <c r="V1141" i="9"/>
  <c r="V1142" i="9"/>
  <c r="V1143" i="9"/>
  <c r="X1143" i="9" s="1"/>
  <c r="V1144" i="9"/>
  <c r="V1145" i="9"/>
  <c r="V1146" i="9"/>
  <c r="X1146" i="9" s="1"/>
  <c r="V1147" i="9"/>
  <c r="X1147" i="9" s="1"/>
  <c r="V1148" i="9"/>
  <c r="V1149" i="9"/>
  <c r="V1150" i="9"/>
  <c r="V1151" i="9"/>
  <c r="V1152" i="9"/>
  <c r="V1153" i="9"/>
  <c r="V1154" i="9"/>
  <c r="X1154" i="9" s="1"/>
  <c r="V1155" i="9"/>
  <c r="V1157" i="9"/>
  <c r="V1158" i="9"/>
  <c r="V1159" i="9"/>
  <c r="V1160" i="9"/>
  <c r="V1161" i="9"/>
  <c r="V1162" i="9"/>
  <c r="V1163" i="9"/>
  <c r="X1163" i="9" s="1"/>
  <c r="V1164" i="9"/>
  <c r="V1165" i="9"/>
  <c r="V1166" i="9"/>
  <c r="V1167" i="9"/>
  <c r="V1168" i="9"/>
  <c r="X1168" i="9" s="1"/>
  <c r="V1169" i="9"/>
  <c r="V1170" i="9"/>
  <c r="V1171" i="9"/>
  <c r="X1171" i="9" s="1"/>
  <c r="V1172" i="9"/>
  <c r="X1172" i="9" s="1"/>
  <c r="V1173" i="9"/>
  <c r="V1174" i="9"/>
  <c r="V1175" i="9"/>
  <c r="V1176" i="9"/>
  <c r="X1176" i="9" s="1"/>
  <c r="V1177" i="9"/>
  <c r="V1178" i="9"/>
  <c r="V1179" i="9"/>
  <c r="X1179" i="9" s="1"/>
  <c r="V1181" i="9"/>
  <c r="X1181" i="9" s="1"/>
  <c r="V1182" i="9"/>
  <c r="V1183" i="9"/>
  <c r="V1184" i="9"/>
  <c r="V1185" i="9"/>
  <c r="V1186" i="9"/>
  <c r="V1187" i="9"/>
  <c r="V1188" i="9"/>
  <c r="X1188" i="9" s="1"/>
  <c r="V1189" i="9"/>
  <c r="V1190" i="9"/>
  <c r="V1191" i="9"/>
  <c r="V1192" i="9"/>
  <c r="V1193" i="9"/>
  <c r="X1193" i="9" s="1"/>
  <c r="V1194" i="9"/>
  <c r="V1195" i="9"/>
  <c r="V1196" i="9"/>
  <c r="X1196" i="9" s="1"/>
  <c r="V1197" i="9"/>
  <c r="X1197" i="9" s="1"/>
  <c r="V1198" i="9"/>
  <c r="V1199" i="9"/>
  <c r="X1199" i="9" s="1"/>
  <c r="V1200" i="9"/>
  <c r="V1201" i="9"/>
  <c r="V1202" i="9"/>
  <c r="V1203" i="9"/>
  <c r="V1205" i="9"/>
  <c r="X1205" i="9" s="1"/>
  <c r="V1206" i="9"/>
  <c r="V1207" i="9"/>
  <c r="V1208" i="9"/>
  <c r="V1209" i="9"/>
  <c r="V1210" i="9"/>
  <c r="V1211" i="9"/>
  <c r="V1212" i="9"/>
  <c r="V1213" i="9"/>
  <c r="X1213" i="9" s="1"/>
  <c r="V1214" i="9"/>
  <c r="V1215" i="9"/>
  <c r="V1216" i="9"/>
  <c r="V1217" i="9"/>
  <c r="V1218" i="9"/>
  <c r="V1219" i="9"/>
  <c r="V1220" i="9"/>
  <c r="V1221" i="9"/>
  <c r="X1221" i="9" s="1"/>
  <c r="V1222" i="9"/>
  <c r="V1223" i="9"/>
  <c r="V1224" i="9"/>
  <c r="V1225" i="9"/>
  <c r="V1226" i="9"/>
  <c r="V1227" i="9"/>
  <c r="V1229" i="9"/>
  <c r="V1230" i="9"/>
  <c r="V1231" i="9"/>
  <c r="X1231" i="9" s="1"/>
  <c r="V1232" i="9"/>
  <c r="V1233" i="9"/>
  <c r="V1234" i="9"/>
  <c r="V1235" i="9"/>
  <c r="X1235" i="9" s="1"/>
  <c r="V1236" i="9"/>
  <c r="V1237" i="9"/>
  <c r="V1238" i="9"/>
  <c r="V1239" i="9"/>
  <c r="X1239" i="9" s="1"/>
  <c r="V1240" i="9"/>
  <c r="V1241" i="9"/>
  <c r="V1242" i="9"/>
  <c r="V1243" i="9"/>
  <c r="X1243" i="9" s="1"/>
  <c r="V1244" i="9"/>
  <c r="V1245" i="9"/>
  <c r="V1246" i="9"/>
  <c r="V1247" i="9"/>
  <c r="X1247" i="9" s="1"/>
  <c r="V1248" i="9"/>
  <c r="V1249" i="9"/>
  <c r="V1250" i="9"/>
  <c r="V1251" i="9"/>
  <c r="X1251" i="9" s="1"/>
  <c r="V1253" i="9"/>
  <c r="V1254" i="9"/>
  <c r="V1255" i="9"/>
  <c r="X1255" i="9" s="1"/>
  <c r="V1256" i="9"/>
  <c r="X1256" i="9" s="1"/>
  <c r="V1257" i="9"/>
  <c r="V1258" i="9"/>
  <c r="V1259" i="9"/>
  <c r="V1260" i="9"/>
  <c r="V1261" i="9"/>
  <c r="V1262" i="9"/>
  <c r="V1263" i="9"/>
  <c r="X1263" i="9" s="1"/>
  <c r="V1264" i="9"/>
  <c r="X1264" i="9" s="1"/>
  <c r="V1265" i="9"/>
  <c r="V1266" i="9"/>
  <c r="X1266" i="9" s="1"/>
  <c r="V1267" i="9"/>
  <c r="V1268" i="9"/>
  <c r="V1269" i="9"/>
  <c r="V1270" i="9"/>
  <c r="V1271" i="9"/>
  <c r="X1271" i="9" s="1"/>
  <c r="V1272" i="9"/>
  <c r="X1272" i="9" s="1"/>
  <c r="V1273" i="9"/>
  <c r="V1274" i="9"/>
  <c r="V1275" i="9"/>
  <c r="V1277" i="9"/>
  <c r="V1278" i="9"/>
  <c r="V1279" i="9"/>
  <c r="V1280" i="9"/>
  <c r="X1280" i="9" s="1"/>
  <c r="V1281" i="9"/>
  <c r="X1281" i="9" s="1"/>
  <c r="V1282" i="9"/>
  <c r="V1283" i="9"/>
  <c r="V1284" i="9"/>
  <c r="V1285" i="9"/>
  <c r="V1286" i="9"/>
  <c r="V1287" i="9"/>
  <c r="V1288" i="9"/>
  <c r="X1288" i="9" s="1"/>
  <c r="V1289" i="9"/>
  <c r="X1289" i="9" s="1"/>
  <c r="V1290" i="9"/>
  <c r="V1291" i="9"/>
  <c r="V1292" i="9"/>
  <c r="V1293" i="9"/>
  <c r="V1294" i="9"/>
  <c r="V1295" i="9"/>
  <c r="V1296" i="9"/>
  <c r="X1296" i="9" s="1"/>
  <c r="V1297" i="9"/>
  <c r="X1297" i="9" s="1"/>
  <c r="V1298" i="9"/>
  <c r="V1299" i="9"/>
  <c r="V1301" i="9"/>
  <c r="V1302" i="9"/>
  <c r="V1303" i="9"/>
  <c r="V1304" i="9"/>
  <c r="V1305" i="9"/>
  <c r="X1305" i="9" s="1"/>
  <c r="V1306" i="9"/>
  <c r="X1306" i="9" s="1"/>
  <c r="V1307" i="9"/>
  <c r="V1308" i="9"/>
  <c r="V1309" i="9"/>
  <c r="V1310" i="9"/>
  <c r="V1311" i="9"/>
  <c r="V1312" i="9"/>
  <c r="V1313" i="9"/>
  <c r="X1313" i="9" s="1"/>
  <c r="V1314" i="9"/>
  <c r="X1314" i="9" s="1"/>
  <c r="V1315" i="9"/>
  <c r="V1316" i="9"/>
  <c r="V1317" i="9"/>
  <c r="V1318" i="9"/>
  <c r="V1319" i="9"/>
  <c r="V1320" i="9"/>
  <c r="V1321" i="9"/>
  <c r="X1321" i="9" s="1"/>
  <c r="V1322" i="9"/>
  <c r="X1322" i="9" s="1"/>
  <c r="V1323" i="9"/>
  <c r="V1325" i="9"/>
  <c r="V1326" i="9"/>
  <c r="V1327" i="9"/>
  <c r="V1328" i="9"/>
  <c r="V1329" i="9"/>
  <c r="V1330" i="9"/>
  <c r="X1330" i="9" s="1"/>
  <c r="V1331" i="9"/>
  <c r="V1332" i="9"/>
  <c r="V1333" i="9"/>
  <c r="V1334" i="9"/>
  <c r="V1335" i="9"/>
  <c r="X1335" i="9" s="1"/>
  <c r="V1336" i="9"/>
  <c r="V1337" i="9"/>
  <c r="V1338" i="9"/>
  <c r="X1338" i="9" s="1"/>
  <c r="V1339" i="9"/>
  <c r="X1339" i="9" s="1"/>
  <c r="V1340" i="9"/>
  <c r="V1341" i="9"/>
  <c r="V1342" i="9"/>
  <c r="V1343" i="9"/>
  <c r="X1343" i="9" s="1"/>
  <c r="V1344" i="9"/>
  <c r="V1345" i="9"/>
  <c r="V1346" i="9"/>
  <c r="X1346" i="9" s="1"/>
  <c r="V1347" i="9"/>
  <c r="X1347" i="9" s="1"/>
  <c r="V1349" i="9"/>
  <c r="V1350" i="9"/>
  <c r="V1351" i="9"/>
  <c r="V1352" i="9"/>
  <c r="X1352" i="9" s="1"/>
  <c r="V1353" i="9"/>
  <c r="V1354" i="9"/>
  <c r="V1355" i="9"/>
  <c r="X1355" i="9" s="1"/>
  <c r="V1356" i="9"/>
  <c r="X1356" i="9" s="1"/>
  <c r="V1357" i="9"/>
  <c r="V1358" i="9"/>
  <c r="V1359" i="9"/>
  <c r="V1360" i="9"/>
  <c r="X1360" i="9" s="1"/>
  <c r="V1361" i="9"/>
  <c r="V1362" i="9"/>
  <c r="V1363" i="9"/>
  <c r="X1363" i="9" s="1"/>
  <c r="V1364" i="9"/>
  <c r="X1364" i="9" s="1"/>
  <c r="V1365" i="9"/>
  <c r="V1366" i="9"/>
  <c r="V1367" i="9"/>
  <c r="V1368" i="9"/>
  <c r="X1368" i="9" s="1"/>
  <c r="V1369" i="9"/>
  <c r="V1370" i="9"/>
  <c r="V1371" i="9"/>
  <c r="X1371" i="9" s="1"/>
  <c r="V1373" i="9"/>
  <c r="X1373" i="9" s="1"/>
  <c r="V1374" i="9"/>
  <c r="V1375" i="9"/>
  <c r="V1376" i="9"/>
  <c r="V1377" i="9"/>
  <c r="X1377" i="9" s="1"/>
  <c r="V1378" i="9"/>
  <c r="V1379" i="9"/>
  <c r="V1380" i="9"/>
  <c r="X1380" i="9" s="1"/>
  <c r="V1381" i="9"/>
  <c r="X1381" i="9" s="1"/>
  <c r="V1382" i="9"/>
  <c r="V1383" i="9"/>
  <c r="V1384" i="9"/>
  <c r="V1385" i="9"/>
  <c r="V1386" i="9"/>
  <c r="V1387" i="9"/>
  <c r="V1388" i="9"/>
  <c r="X1388" i="9" s="1"/>
  <c r="V1389" i="9"/>
  <c r="V1390" i="9"/>
  <c r="V1391" i="9"/>
  <c r="V1392" i="9"/>
  <c r="V1393" i="9"/>
  <c r="X1393" i="9" s="1"/>
  <c r="V1394" i="9"/>
  <c r="V1395" i="9"/>
  <c r="V1397" i="9"/>
  <c r="X1397" i="9" s="1"/>
  <c r="V1398" i="9"/>
  <c r="V1399" i="9"/>
  <c r="V1400" i="9"/>
  <c r="V1401" i="9"/>
  <c r="V1402" i="9"/>
  <c r="X1402" i="9" s="1"/>
  <c r="V1403" i="9"/>
  <c r="V1404" i="9"/>
  <c r="V1405" i="9"/>
  <c r="X1405" i="9" s="1"/>
  <c r="V1406" i="9"/>
  <c r="V1407" i="9"/>
  <c r="V1408" i="9"/>
  <c r="V1409" i="9"/>
  <c r="V1410" i="9"/>
  <c r="X1410" i="9" s="1"/>
  <c r="V1411" i="9"/>
  <c r="V1412" i="9"/>
  <c r="V1413" i="9"/>
  <c r="X1413" i="9" s="1"/>
  <c r="V1414" i="9"/>
  <c r="V1415" i="9"/>
  <c r="V1416" i="9"/>
  <c r="V1417" i="9"/>
  <c r="V1418" i="9"/>
  <c r="X1418" i="9" s="1"/>
  <c r="V1419" i="9"/>
  <c r="V1421" i="9"/>
  <c r="V1422" i="9"/>
  <c r="V1423" i="9"/>
  <c r="X1423" i="9" s="1"/>
  <c r="V1424" i="9"/>
  <c r="V1425" i="9"/>
  <c r="V1426" i="9"/>
  <c r="V1427" i="9"/>
  <c r="X1427" i="9" s="1"/>
  <c r="V1428" i="9"/>
  <c r="V1429" i="9"/>
  <c r="V1430" i="9"/>
  <c r="V1431" i="9"/>
  <c r="X1431" i="9" s="1"/>
  <c r="V1432" i="9"/>
  <c r="V1433" i="9"/>
  <c r="V1434" i="9"/>
  <c r="V1435" i="9"/>
  <c r="X1435" i="9" s="1"/>
  <c r="V1436" i="9"/>
  <c r="V1437" i="9"/>
  <c r="V1438" i="9"/>
  <c r="V1439" i="9"/>
  <c r="X1439" i="9" s="1"/>
  <c r="V1440" i="9"/>
  <c r="V1441" i="9"/>
  <c r="V1442" i="9"/>
  <c r="V1443" i="9"/>
  <c r="X1443" i="9" s="1"/>
  <c r="V1445" i="9"/>
  <c r="V1446" i="9"/>
  <c r="V1447" i="9"/>
  <c r="X1447" i="9" s="1"/>
  <c r="V1448" i="9"/>
  <c r="X1448" i="9" s="1"/>
  <c r="V1449" i="9"/>
  <c r="V1450" i="9"/>
  <c r="V1451" i="9"/>
  <c r="V1452" i="9"/>
  <c r="X1452" i="9" s="1"/>
  <c r="V1453" i="9"/>
  <c r="V1454" i="9"/>
  <c r="V1455" i="9"/>
  <c r="X1455" i="9" s="1"/>
  <c r="V1456" i="9"/>
  <c r="X1456" i="9" s="1"/>
  <c r="V1457" i="9"/>
  <c r="V1458" i="9"/>
  <c r="V1459" i="9"/>
  <c r="V1460" i="9"/>
  <c r="X1460" i="9" s="1"/>
  <c r="V1461" i="9"/>
  <c r="V1462" i="9"/>
  <c r="V1463" i="9"/>
  <c r="X1463" i="9" s="1"/>
  <c r="V1464" i="9"/>
  <c r="X1464" i="9" s="1"/>
  <c r="V1465" i="9"/>
  <c r="V1466" i="9"/>
  <c r="V1467" i="9"/>
  <c r="V1469" i="9"/>
  <c r="X1469" i="9" s="1"/>
  <c r="V1470" i="9"/>
  <c r="V1471" i="9"/>
  <c r="V1472" i="9"/>
  <c r="X1472" i="9" s="1"/>
  <c r="V1473" i="9"/>
  <c r="X1473" i="9" s="1"/>
  <c r="V1474" i="9"/>
  <c r="V1475" i="9"/>
  <c r="V1476" i="9"/>
  <c r="V1477" i="9"/>
  <c r="X1477" i="9" s="1"/>
  <c r="V1478" i="9"/>
  <c r="V1479" i="9"/>
  <c r="V1480" i="9"/>
  <c r="X1480" i="9" s="1"/>
  <c r="V1481" i="9"/>
  <c r="X1481" i="9" s="1"/>
  <c r="V1482" i="9"/>
  <c r="V1483" i="9"/>
  <c r="X1483" i="9" s="1"/>
  <c r="V1484" i="9"/>
  <c r="V1485" i="9"/>
  <c r="V1486" i="9"/>
  <c r="V1487" i="9"/>
  <c r="V1488" i="9"/>
  <c r="X1488" i="9" s="1"/>
  <c r="V1489" i="9"/>
  <c r="X1489" i="9" s="1"/>
  <c r="V1490" i="9"/>
  <c r="V1491" i="9"/>
  <c r="V1493" i="9"/>
  <c r="V1494" i="9"/>
  <c r="V1495" i="9"/>
  <c r="V1496" i="9"/>
  <c r="V1497" i="9"/>
  <c r="X1497" i="9" s="1"/>
  <c r="V1498" i="9"/>
  <c r="X1498" i="9" s="1"/>
  <c r="V1499" i="9"/>
  <c r="V1500" i="9"/>
  <c r="V1501" i="9"/>
  <c r="V1502" i="9"/>
  <c r="V1503" i="9"/>
  <c r="V1504" i="9"/>
  <c r="V1505" i="9"/>
  <c r="X1505" i="9" s="1"/>
  <c r="V1506" i="9"/>
  <c r="X1506" i="9" s="1"/>
  <c r="V1507" i="9"/>
  <c r="V1508" i="9"/>
  <c r="V1509" i="9"/>
  <c r="V1510" i="9"/>
  <c r="V1511" i="9"/>
  <c r="V1512" i="9"/>
  <c r="V1513" i="9"/>
  <c r="X1513" i="9" s="1"/>
  <c r="V1514" i="9"/>
  <c r="X1514" i="9" s="1"/>
  <c r="V1515" i="9"/>
  <c r="V1517" i="9"/>
  <c r="V1518" i="9"/>
  <c r="V1519" i="9"/>
  <c r="V1520" i="9"/>
  <c r="V1521" i="9"/>
  <c r="V1522" i="9"/>
  <c r="X1522" i="9" s="1"/>
  <c r="V1523" i="9"/>
  <c r="V1524" i="9"/>
  <c r="V1525" i="9"/>
  <c r="V1526" i="9"/>
  <c r="V1527" i="9"/>
  <c r="X1527" i="9" s="1"/>
  <c r="V1528" i="9"/>
  <c r="V1529" i="9"/>
  <c r="V1530" i="9"/>
  <c r="X1530" i="9" s="1"/>
  <c r="V1531" i="9"/>
  <c r="X1531" i="9" s="1"/>
  <c r="V1532" i="9"/>
  <c r="V1533" i="9"/>
  <c r="X1533" i="9" s="1"/>
  <c r="V1534" i="9"/>
  <c r="V1535" i="9"/>
  <c r="X1535" i="9" s="1"/>
  <c r="V1536" i="9"/>
  <c r="V1537" i="9"/>
  <c r="V1538" i="9"/>
  <c r="X1538" i="9" s="1"/>
  <c r="V1539" i="9"/>
  <c r="X1539" i="9" s="1"/>
  <c r="V1541" i="9"/>
  <c r="V1542" i="9"/>
  <c r="V1543" i="9"/>
  <c r="V1544" i="9"/>
  <c r="X1544" i="9" s="1"/>
  <c r="V1545" i="9"/>
  <c r="V1546" i="9"/>
  <c r="V1547" i="9"/>
  <c r="X1547" i="9" s="1"/>
  <c r="V1548" i="9"/>
  <c r="X1548" i="9" s="1"/>
  <c r="V1549" i="9"/>
  <c r="V1550" i="9"/>
  <c r="V1551" i="9"/>
  <c r="V1552" i="9"/>
  <c r="X1552" i="9" s="1"/>
  <c r="V1553" i="9"/>
  <c r="V1554" i="9"/>
  <c r="V1555" i="9"/>
  <c r="X1555" i="9" s="1"/>
  <c r="V1556" i="9"/>
  <c r="X1556" i="9" s="1"/>
  <c r="V1557" i="9"/>
  <c r="V1558" i="9"/>
  <c r="V1559" i="9"/>
  <c r="V1560" i="9"/>
  <c r="X1560" i="9" s="1"/>
  <c r="V1561" i="9"/>
  <c r="V1562" i="9"/>
  <c r="V1563" i="9"/>
  <c r="X1563" i="9" s="1"/>
  <c r="V1565" i="9"/>
  <c r="X1565" i="9" s="1"/>
  <c r="V1566" i="9"/>
  <c r="V1567" i="9"/>
  <c r="V1568" i="9"/>
  <c r="V1569" i="9"/>
  <c r="X1569" i="9" s="1"/>
  <c r="V1570" i="9"/>
  <c r="V1571" i="9"/>
  <c r="V1572" i="9"/>
  <c r="X1572" i="9" s="1"/>
  <c r="V1573" i="9"/>
  <c r="X1573" i="9" s="1"/>
  <c r="V1574" i="9"/>
  <c r="V1575" i="9"/>
  <c r="V1576" i="9"/>
  <c r="V1577" i="9"/>
  <c r="X1577" i="9" s="1"/>
  <c r="V1578" i="9"/>
  <c r="V1579" i="9"/>
  <c r="V1580" i="9"/>
  <c r="X1580" i="9" s="1"/>
  <c r="V1581" i="9"/>
  <c r="X1581" i="9" s="1"/>
  <c r="V1582" i="9"/>
  <c r="V1583" i="9"/>
  <c r="V1584" i="9"/>
  <c r="V1585" i="9"/>
  <c r="X1585" i="9" s="1"/>
  <c r="V1586" i="9"/>
  <c r="V1587" i="9"/>
  <c r="V1589" i="9"/>
  <c r="X1589" i="9" s="1"/>
  <c r="V1590" i="9"/>
  <c r="V1591" i="9"/>
  <c r="V1592" i="9"/>
  <c r="V1593" i="9"/>
  <c r="V1594" i="9"/>
  <c r="X1594" i="9" s="1"/>
  <c r="V1595" i="9"/>
  <c r="V1596" i="9"/>
  <c r="V1597" i="9"/>
  <c r="X1597" i="9" s="1"/>
  <c r="V1598" i="9"/>
  <c r="V1599" i="9"/>
  <c r="V1600" i="9"/>
  <c r="V1601" i="9"/>
  <c r="V1602" i="9"/>
  <c r="X1602" i="9" s="1"/>
  <c r="V1603" i="9"/>
  <c r="V1604" i="9"/>
  <c r="V1605" i="9"/>
  <c r="X1605" i="9" s="1"/>
  <c r="V1606" i="9"/>
  <c r="V1607" i="9"/>
  <c r="V1608" i="9"/>
  <c r="V1609" i="9"/>
  <c r="V1610" i="9"/>
  <c r="X1610" i="9" s="1"/>
  <c r="V1611" i="9"/>
  <c r="V1613" i="9"/>
  <c r="V1614" i="9"/>
  <c r="V1615" i="9"/>
  <c r="X1615" i="9" s="1"/>
  <c r="V1616" i="9"/>
  <c r="V1617" i="9"/>
  <c r="V1618" i="9"/>
  <c r="V1619" i="9"/>
  <c r="X1619" i="9" s="1"/>
  <c r="V1620" i="9"/>
  <c r="V1621" i="9"/>
  <c r="V1622" i="9"/>
  <c r="V1623" i="9"/>
  <c r="X1623" i="9" s="1"/>
  <c r="V1624" i="9"/>
  <c r="V1625" i="9"/>
  <c r="V1626" i="9"/>
  <c r="V1627" i="9"/>
  <c r="X1627" i="9" s="1"/>
  <c r="V1628" i="9"/>
  <c r="V1629" i="9"/>
  <c r="V1630" i="9"/>
  <c r="V1631" i="9"/>
  <c r="X1631" i="9" s="1"/>
  <c r="V1632" i="9"/>
  <c r="V1633" i="9"/>
  <c r="X1633" i="9" s="1"/>
  <c r="V1634" i="9"/>
  <c r="V1635" i="9"/>
  <c r="X1635" i="9" s="1"/>
  <c r="V1637" i="9"/>
  <c r="V1638" i="9"/>
  <c r="V1639" i="9"/>
  <c r="X1639" i="9" s="1"/>
  <c r="V1640" i="9"/>
  <c r="X1640" i="9" s="1"/>
  <c r="V1641" i="9"/>
  <c r="V1642" i="9"/>
  <c r="V1643" i="9"/>
  <c r="V1644" i="9"/>
  <c r="X1644" i="9" s="1"/>
  <c r="V1645" i="9"/>
  <c r="V1646" i="9"/>
  <c r="V1647" i="9"/>
  <c r="X1647" i="9" s="1"/>
  <c r="V1648" i="9"/>
  <c r="X1648" i="9" s="1"/>
  <c r="V1649" i="9"/>
  <c r="V1650" i="9"/>
  <c r="V1651" i="9"/>
  <c r="V1652" i="9"/>
  <c r="X1652" i="9" s="1"/>
  <c r="V1653" i="9"/>
  <c r="V1654" i="9"/>
  <c r="V1655" i="9"/>
  <c r="X1655" i="9" s="1"/>
  <c r="V1656" i="9"/>
  <c r="X1656" i="9" s="1"/>
  <c r="V1657" i="9"/>
  <c r="V1658" i="9"/>
  <c r="V1659" i="9"/>
  <c r="V1661" i="9"/>
  <c r="X1661" i="9" s="1"/>
  <c r="V1662" i="9"/>
  <c r="V1663" i="9"/>
  <c r="V1664" i="9"/>
  <c r="X1664" i="9" s="1"/>
  <c r="V1665" i="9"/>
  <c r="X1665" i="9" s="1"/>
  <c r="V1666" i="9"/>
  <c r="V1667" i="9"/>
  <c r="V1668" i="9"/>
  <c r="V1669" i="9"/>
  <c r="X1669" i="9" s="1"/>
  <c r="V1670" i="9"/>
  <c r="V1671" i="9"/>
  <c r="V1672" i="9"/>
  <c r="X1672" i="9" s="1"/>
  <c r="V1673" i="9"/>
  <c r="X1673" i="9" s="1"/>
  <c r="V1674" i="9"/>
  <c r="V1675" i="9"/>
  <c r="V1676" i="9"/>
  <c r="V1677" i="9"/>
  <c r="X1677" i="9" s="1"/>
  <c r="V1678" i="9"/>
  <c r="V1679" i="9"/>
  <c r="V1680" i="9"/>
  <c r="X1680" i="9" s="1"/>
  <c r="V1681" i="9"/>
  <c r="X1681" i="9" s="1"/>
  <c r="V1682" i="9"/>
  <c r="V1683" i="9"/>
  <c r="V1685" i="9"/>
  <c r="V1686" i="9"/>
  <c r="V1687" i="9"/>
  <c r="V1688" i="9"/>
  <c r="V1689" i="9"/>
  <c r="X1689" i="9" s="1"/>
  <c r="V1690" i="9"/>
  <c r="X1690" i="9" s="1"/>
  <c r="V1691" i="9"/>
  <c r="V1692" i="9"/>
  <c r="V1693" i="9"/>
  <c r="V1694" i="9"/>
  <c r="V1695" i="9"/>
  <c r="V1696" i="9"/>
  <c r="V1697" i="9"/>
  <c r="X1697" i="9" s="1"/>
  <c r="V1698" i="9"/>
  <c r="X1698" i="9" s="1"/>
  <c r="V1699" i="9"/>
  <c r="V1700" i="9"/>
  <c r="X1700" i="9" s="1"/>
  <c r="V1701" i="9"/>
  <c r="V1702" i="9"/>
  <c r="V1703" i="9"/>
  <c r="V1704" i="9"/>
  <c r="V1705" i="9"/>
  <c r="X1705" i="9" s="1"/>
  <c r="V1706" i="9"/>
  <c r="X1706" i="9" s="1"/>
  <c r="V1707" i="9"/>
  <c r="V1709" i="9"/>
  <c r="V1710" i="9"/>
  <c r="V1711" i="9"/>
  <c r="X1711" i="9" s="1"/>
  <c r="V1712" i="9"/>
  <c r="V1713" i="9"/>
  <c r="V1714" i="9"/>
  <c r="X1714" i="9" s="1"/>
  <c r="V1715" i="9"/>
  <c r="X1715" i="9" s="1"/>
  <c r="V1716" i="9"/>
  <c r="V1717" i="9"/>
  <c r="V1718" i="9"/>
  <c r="V1719" i="9"/>
  <c r="X1719" i="9" s="1"/>
  <c r="V1720" i="9"/>
  <c r="V1721" i="9"/>
  <c r="V1722" i="9"/>
  <c r="X1722" i="9" s="1"/>
  <c r="V1723" i="9"/>
  <c r="X1723" i="9" s="1"/>
  <c r="V1724" i="9"/>
  <c r="V1725" i="9"/>
  <c r="V1726" i="9"/>
  <c r="V1727" i="9"/>
  <c r="X1727" i="9" s="1"/>
  <c r="V1728" i="9"/>
  <c r="V1729" i="9"/>
  <c r="V1730" i="9"/>
  <c r="X1730" i="9" s="1"/>
  <c r="V1731" i="9"/>
  <c r="X1731" i="9" s="1"/>
  <c r="V1733" i="9"/>
  <c r="V1734" i="9"/>
  <c r="V1735" i="9"/>
  <c r="V1736" i="9"/>
  <c r="X1736" i="9" s="1"/>
  <c r="V1737" i="9"/>
  <c r="V1738" i="9"/>
  <c r="V1739" i="9"/>
  <c r="X1739" i="9" s="1"/>
  <c r="V1740" i="9"/>
  <c r="X1740" i="9" s="1"/>
  <c r="V1741" i="9"/>
  <c r="V1742" i="9"/>
  <c r="V1743" i="9"/>
  <c r="V1744" i="9"/>
  <c r="X1744" i="9" s="1"/>
  <c r="V1745" i="9"/>
  <c r="V1746" i="9"/>
  <c r="V1747" i="9"/>
  <c r="X1747" i="9" s="1"/>
  <c r="V1748" i="9"/>
  <c r="X1748" i="9" s="1"/>
  <c r="V1749" i="9"/>
  <c r="V1750" i="9"/>
  <c r="V1751" i="9"/>
  <c r="V1752" i="9"/>
  <c r="V1753" i="9"/>
  <c r="V1754" i="9"/>
  <c r="V1755" i="9"/>
  <c r="X1755" i="9" s="1"/>
  <c r="V1757" i="9"/>
  <c r="V1758" i="9"/>
  <c r="V1759" i="9"/>
  <c r="V1760" i="9"/>
  <c r="V1761" i="9"/>
  <c r="X1761" i="9" s="1"/>
  <c r="V1762" i="9"/>
  <c r="V1763" i="9"/>
  <c r="V1764" i="9"/>
  <c r="X1764" i="9" s="1"/>
  <c r="V1765" i="9"/>
  <c r="X1765" i="9" s="1"/>
  <c r="V1766" i="9"/>
  <c r="V1767" i="9"/>
  <c r="V1768" i="9"/>
  <c r="V1769" i="9"/>
  <c r="V1770" i="9"/>
  <c r="V1771" i="9"/>
  <c r="V1772" i="9"/>
  <c r="X1772" i="9" s="1"/>
  <c r="V1773" i="9"/>
  <c r="V1774" i="9"/>
  <c r="V1775" i="9"/>
  <c r="V1776" i="9"/>
  <c r="V1777" i="9"/>
  <c r="X1777" i="9" s="1"/>
  <c r="V1778" i="9"/>
  <c r="V1779" i="9"/>
  <c r="V1781" i="9"/>
  <c r="X1781" i="9" s="1"/>
  <c r="V1782" i="9"/>
  <c r="V1783" i="9"/>
  <c r="V1784" i="9"/>
  <c r="V1785" i="9"/>
  <c r="V1786" i="9"/>
  <c r="X1786" i="9" s="1"/>
  <c r="V1787" i="9"/>
  <c r="V1788" i="9"/>
  <c r="V1789" i="9"/>
  <c r="X1789" i="9" s="1"/>
  <c r="V1790" i="9"/>
  <c r="V1791" i="9"/>
  <c r="V1792" i="9"/>
  <c r="V1793" i="9"/>
  <c r="V1794" i="9"/>
  <c r="X1794" i="9" s="1"/>
  <c r="V1795" i="9"/>
  <c r="V1796" i="9"/>
  <c r="V1797" i="9"/>
  <c r="X1797" i="9" s="1"/>
  <c r="V1798" i="9"/>
  <c r="V1799" i="9"/>
  <c r="V1800" i="9"/>
  <c r="V1801" i="9"/>
  <c r="V1802" i="9"/>
  <c r="X1802" i="9" s="1"/>
  <c r="V1803" i="9"/>
  <c r="V1805" i="9"/>
  <c r="V1806" i="9"/>
  <c r="V1807" i="9"/>
  <c r="X1807" i="9" s="1"/>
  <c r="V1808" i="9"/>
  <c r="V1809" i="9"/>
  <c r="V1810" i="9"/>
  <c r="V1811" i="9"/>
  <c r="X1811" i="9" s="1"/>
  <c r="V1812" i="9"/>
  <c r="V1813" i="9"/>
  <c r="V1814" i="9"/>
  <c r="V1815" i="9"/>
  <c r="X1815" i="9" s="1"/>
  <c r="V1816" i="9"/>
  <c r="V1817" i="9"/>
  <c r="V1818" i="9"/>
  <c r="V1819" i="9"/>
  <c r="X1819" i="9" s="1"/>
  <c r="V1820" i="9"/>
  <c r="V1821" i="9"/>
  <c r="V1822" i="9"/>
  <c r="V1823" i="9"/>
  <c r="X1823" i="9" s="1"/>
  <c r="V1824" i="9"/>
  <c r="V1825" i="9"/>
  <c r="V1826" i="9"/>
  <c r="V1827" i="9"/>
  <c r="X1827" i="9" s="1"/>
  <c r="V1829" i="9"/>
  <c r="V1830" i="9"/>
  <c r="V1831" i="9"/>
  <c r="X1831" i="9" s="1"/>
  <c r="V1832" i="9"/>
  <c r="X1832" i="9" s="1"/>
  <c r="V1833" i="9"/>
  <c r="V1834" i="9"/>
  <c r="V1835" i="9"/>
  <c r="V1836" i="9"/>
  <c r="X1836" i="9" s="1"/>
  <c r="V1837" i="9"/>
  <c r="V1838" i="9"/>
  <c r="V1839" i="9"/>
  <c r="X1839" i="9" s="1"/>
  <c r="V1840" i="9"/>
  <c r="X1840" i="9" s="1"/>
  <c r="V1841" i="9"/>
  <c r="V1842" i="9"/>
  <c r="V1843" i="9"/>
  <c r="V1844" i="9"/>
  <c r="X1844" i="9" s="1"/>
  <c r="V1845" i="9"/>
  <c r="V1846" i="9"/>
  <c r="V1847" i="9"/>
  <c r="X1847" i="9" s="1"/>
  <c r="V1848" i="9"/>
  <c r="X1848" i="9" s="1"/>
  <c r="V1849" i="9"/>
  <c r="V1850" i="9"/>
  <c r="X1850" i="9" s="1"/>
  <c r="V1851" i="9"/>
  <c r="V1853" i="9"/>
  <c r="X1853" i="9" s="1"/>
  <c r="V1854" i="9"/>
  <c r="V1855" i="9"/>
  <c r="V1856" i="9"/>
  <c r="X1856" i="9" s="1"/>
  <c r="V1857" i="9"/>
  <c r="X1857" i="9" s="1"/>
  <c r="V1858" i="9"/>
  <c r="V1859" i="9"/>
  <c r="V1860" i="9"/>
  <c r="V1861" i="9"/>
  <c r="X1861" i="9" s="1"/>
  <c r="V1862" i="9"/>
  <c r="V1863" i="9"/>
  <c r="V1864" i="9"/>
  <c r="X1864" i="9" s="1"/>
  <c r="V1865" i="9"/>
  <c r="V1866" i="9"/>
  <c r="V1867" i="9"/>
  <c r="V1868" i="9"/>
  <c r="V1869" i="9"/>
  <c r="X1869" i="9" s="1"/>
  <c r="V1870" i="9"/>
  <c r="V1871" i="9"/>
  <c r="V1872" i="9"/>
  <c r="X1872" i="9" s="1"/>
  <c r="V1873" i="9"/>
  <c r="X1873" i="9" s="1"/>
  <c r="V1874" i="9"/>
  <c r="V1875" i="9"/>
  <c r="V1877" i="9"/>
  <c r="V1878" i="9"/>
  <c r="V1879" i="9"/>
  <c r="V1880" i="9"/>
  <c r="V1881" i="9"/>
  <c r="X1881" i="9" s="1"/>
  <c r="V1882" i="9"/>
  <c r="X1882" i="9" s="1"/>
  <c r="V1883" i="9"/>
  <c r="V1884" i="9"/>
  <c r="V1885" i="9"/>
  <c r="V1886" i="9"/>
  <c r="V1887" i="9"/>
  <c r="V1888" i="9"/>
  <c r="V1889" i="9"/>
  <c r="X1889" i="9" s="1"/>
  <c r="V1890" i="9"/>
  <c r="X1890" i="9" s="1"/>
  <c r="V1891" i="9"/>
  <c r="V1892" i="9"/>
  <c r="V1893" i="9"/>
  <c r="V1894" i="9"/>
  <c r="V1895" i="9"/>
  <c r="V1896" i="9"/>
  <c r="V1897" i="9"/>
  <c r="X1897" i="9" s="1"/>
  <c r="V1898" i="9"/>
  <c r="X1898" i="9" s="1"/>
  <c r="V1899" i="9"/>
  <c r="V1901" i="9"/>
  <c r="V1902" i="9"/>
  <c r="V1903" i="9"/>
  <c r="X1903" i="9" s="1"/>
  <c r="V1904" i="9"/>
  <c r="V1905" i="9"/>
  <c r="V1906" i="9"/>
  <c r="X1906" i="9" s="1"/>
  <c r="V1907" i="9"/>
  <c r="X1907" i="9" s="1"/>
  <c r="V1908" i="9"/>
  <c r="V1909" i="9"/>
  <c r="V1910" i="9"/>
  <c r="V1911" i="9"/>
  <c r="X1911" i="9" s="1"/>
  <c r="V1912" i="9"/>
  <c r="V1913" i="9"/>
  <c r="V1914" i="9"/>
  <c r="X1914" i="9" s="1"/>
  <c r="V1915" i="9"/>
  <c r="X1915" i="9" s="1"/>
  <c r="V1916" i="9"/>
  <c r="V1917" i="9"/>
  <c r="V1918" i="9"/>
  <c r="V1919" i="9"/>
  <c r="X1919" i="9" s="1"/>
  <c r="V1920" i="9"/>
  <c r="V1921" i="9"/>
  <c r="V1922" i="9"/>
  <c r="X1922" i="9" s="1"/>
  <c r="V1923" i="9"/>
  <c r="X1923" i="9" s="1"/>
  <c r="V1925" i="9"/>
  <c r="V1926" i="9"/>
  <c r="V1927" i="9"/>
  <c r="V1928" i="9"/>
  <c r="X1928" i="9" s="1"/>
  <c r="V1929" i="9"/>
  <c r="V1930" i="9"/>
  <c r="V1931" i="9"/>
  <c r="X1931" i="9" s="1"/>
  <c r="V1932" i="9"/>
  <c r="X1932" i="9" s="1"/>
  <c r="V1933" i="9"/>
  <c r="V1934" i="9"/>
  <c r="V1935" i="9"/>
  <c r="V1936" i="9"/>
  <c r="X1936" i="9" s="1"/>
  <c r="V1937" i="9"/>
  <c r="V1938" i="9"/>
  <c r="V1939" i="9"/>
  <c r="X1939" i="9" s="1"/>
  <c r="V1940" i="9"/>
  <c r="X1940" i="9" s="1"/>
  <c r="V1941" i="9"/>
  <c r="V1942" i="9"/>
  <c r="V1943" i="9"/>
  <c r="V1944" i="9"/>
  <c r="X1944" i="9" s="1"/>
  <c r="V1945" i="9"/>
  <c r="V1946" i="9"/>
  <c r="V1947" i="9"/>
  <c r="X1947" i="9" s="1"/>
  <c r="V1949" i="9"/>
  <c r="X1949" i="9" s="1"/>
  <c r="V1950" i="9"/>
  <c r="V1951" i="9"/>
  <c r="V1952" i="9"/>
  <c r="V1953" i="9"/>
  <c r="X1953" i="9" s="1"/>
  <c r="V1954" i="9"/>
  <c r="V1955" i="9"/>
  <c r="V1956" i="9"/>
  <c r="X1956" i="9" s="1"/>
  <c r="V1957" i="9"/>
  <c r="X1957" i="9" s="1"/>
  <c r="V1958" i="9"/>
  <c r="V1959" i="9"/>
  <c r="V1960" i="9"/>
  <c r="V1961" i="9"/>
  <c r="X1961" i="9" s="1"/>
  <c r="V1962" i="9"/>
  <c r="V1963" i="9"/>
  <c r="V1964" i="9"/>
  <c r="X1964" i="9" s="1"/>
  <c r="V1965" i="9"/>
  <c r="X1965" i="9" s="1"/>
  <c r="V1966" i="9"/>
  <c r="V1967" i="9"/>
  <c r="V1968" i="9"/>
  <c r="V1969" i="9"/>
  <c r="X1969" i="9" s="1"/>
  <c r="V1970" i="9"/>
  <c r="V1971" i="9"/>
  <c r="V1973" i="9"/>
  <c r="X1973" i="9" s="1"/>
  <c r="V1974" i="9"/>
  <c r="V1975" i="9"/>
  <c r="V1976" i="9"/>
  <c r="V1977" i="9"/>
  <c r="V1978" i="9"/>
  <c r="X1978" i="9" s="1"/>
  <c r="V1979" i="9"/>
  <c r="V1980" i="9"/>
  <c r="V1981" i="9"/>
  <c r="X1981" i="9" s="1"/>
  <c r="V1982" i="9"/>
  <c r="V1983" i="9"/>
  <c r="V1984" i="9"/>
  <c r="V1985" i="9"/>
  <c r="V1986" i="9"/>
  <c r="X1986" i="9" s="1"/>
  <c r="V1987" i="9"/>
  <c r="V1988" i="9"/>
  <c r="V1989" i="9"/>
  <c r="X1989" i="9" s="1"/>
  <c r="V1990" i="9"/>
  <c r="V1991" i="9"/>
  <c r="V1992" i="9"/>
  <c r="V1993" i="9"/>
  <c r="V1994" i="9"/>
  <c r="X1994" i="9" s="1"/>
  <c r="V1995" i="9"/>
  <c r="V1997" i="9"/>
  <c r="V1998" i="9"/>
  <c r="V1999" i="9"/>
  <c r="X1999" i="9" s="1"/>
  <c r="V2000" i="9"/>
  <c r="V2001" i="9"/>
  <c r="X2001" i="9" s="1"/>
  <c r="V2002" i="9"/>
  <c r="V2003" i="9"/>
  <c r="X2003" i="9" s="1"/>
  <c r="V2004" i="9"/>
  <c r="V2005" i="9"/>
  <c r="V2006" i="9"/>
  <c r="V2007" i="9"/>
  <c r="X2007" i="9" s="1"/>
  <c r="V2008" i="9"/>
  <c r="V2009" i="9"/>
  <c r="V2010" i="9"/>
  <c r="V2011" i="9"/>
  <c r="X2011" i="9" s="1"/>
  <c r="V2012" i="9"/>
  <c r="V2013" i="9"/>
  <c r="V2014" i="9"/>
  <c r="V2015" i="9"/>
  <c r="X2015" i="9" s="1"/>
  <c r="V2016" i="9"/>
  <c r="V2017" i="9"/>
  <c r="V2018" i="9"/>
  <c r="V2019" i="9"/>
  <c r="X2019" i="9" s="1"/>
  <c r="V2021" i="9"/>
  <c r="V2022" i="9"/>
  <c r="V2023" i="9"/>
  <c r="X2023" i="9" s="1"/>
  <c r="V2024" i="9"/>
  <c r="X2024" i="9" s="1"/>
  <c r="V2025" i="9"/>
  <c r="V2026" i="9"/>
  <c r="V2027" i="9"/>
  <c r="V2028" i="9"/>
  <c r="X2028" i="9" s="1"/>
  <c r="V2029" i="9"/>
  <c r="V2030" i="9"/>
  <c r="V2031" i="9"/>
  <c r="X2031" i="9" s="1"/>
  <c r="V2032" i="9"/>
  <c r="X2032" i="9" s="1"/>
  <c r="V2033" i="9"/>
  <c r="V2034" i="9"/>
  <c r="V2035" i="9"/>
  <c r="V2036" i="9"/>
  <c r="X2036" i="9" s="1"/>
  <c r="V2037" i="9"/>
  <c r="V2038" i="9"/>
  <c r="V2039" i="9"/>
  <c r="X2039" i="9" s="1"/>
  <c r="V2040" i="9"/>
  <c r="X2040" i="9" s="1"/>
  <c r="V2041" i="9"/>
  <c r="V2042" i="9"/>
  <c r="V2043" i="9"/>
  <c r="V2045" i="9"/>
  <c r="X2045" i="9" s="1"/>
  <c r="V2046" i="9"/>
  <c r="V2047" i="9"/>
  <c r="V2048" i="9"/>
  <c r="X2048" i="9" s="1"/>
  <c r="V2049" i="9"/>
  <c r="X2049" i="9" s="1"/>
  <c r="V2050" i="9"/>
  <c r="V2051" i="9"/>
  <c r="V2052" i="9"/>
  <c r="V2053" i="9"/>
  <c r="X2053" i="9" s="1"/>
  <c r="V2054" i="9"/>
  <c r="V2055" i="9"/>
  <c r="V2056" i="9"/>
  <c r="X2056" i="9" s="1"/>
  <c r="V2057" i="9"/>
  <c r="X2057" i="9" s="1"/>
  <c r="V2058" i="9"/>
  <c r="V2059" i="9"/>
  <c r="V2060" i="9"/>
  <c r="V2061" i="9"/>
  <c r="X2061" i="9" s="1"/>
  <c r="V2062" i="9"/>
  <c r="V2063" i="9"/>
  <c r="V2064" i="9"/>
  <c r="X2064" i="9" s="1"/>
  <c r="V2065" i="9"/>
  <c r="X2065" i="9" s="1"/>
  <c r="V2066" i="9"/>
  <c r="V2067" i="9"/>
  <c r="X2067" i="9" s="1"/>
  <c r="V2069" i="9"/>
  <c r="V2070" i="9"/>
  <c r="V2071" i="9"/>
  <c r="V2072" i="9"/>
  <c r="V2073" i="9"/>
  <c r="X2073" i="9" s="1"/>
  <c r="V2074" i="9"/>
  <c r="X2074" i="9" s="1"/>
  <c r="V2075" i="9"/>
  <c r="V2076" i="9"/>
  <c r="V2077" i="9"/>
  <c r="V2078" i="9"/>
  <c r="V2079" i="9"/>
  <c r="V2080" i="9"/>
  <c r="V2081" i="9"/>
  <c r="X2081" i="9" s="1"/>
  <c r="V2082" i="9"/>
  <c r="X2082" i="9" s="1"/>
  <c r="V2083" i="9"/>
  <c r="V2084" i="9"/>
  <c r="V2085" i="9"/>
  <c r="V2086" i="9"/>
  <c r="V2087" i="9"/>
  <c r="V2088" i="9"/>
  <c r="V2089" i="9"/>
  <c r="X2089" i="9" s="1"/>
  <c r="V2090" i="9"/>
  <c r="X2090" i="9" s="1"/>
  <c r="V2091" i="9"/>
  <c r="V2093" i="9"/>
  <c r="V2094" i="9"/>
  <c r="V2095" i="9"/>
  <c r="X2095" i="9" s="1"/>
  <c r="V2096" i="9"/>
  <c r="V2097" i="9"/>
  <c r="V2098" i="9"/>
  <c r="X2098" i="9" s="1"/>
  <c r="V2099" i="9"/>
  <c r="X2099" i="9" s="1"/>
  <c r="V2100" i="9"/>
  <c r="V2101" i="9"/>
  <c r="V2102" i="9"/>
  <c r="V2103" i="9"/>
  <c r="X2103" i="9" s="1"/>
  <c r="V2104" i="9"/>
  <c r="V2105" i="9"/>
  <c r="V2106" i="9"/>
  <c r="X2106" i="9" s="1"/>
  <c r="V2107" i="9"/>
  <c r="X2107" i="9" s="1"/>
  <c r="V2108" i="9"/>
  <c r="V2109" i="9"/>
  <c r="V2110" i="9"/>
  <c r="V2111" i="9"/>
  <c r="X2111" i="9" s="1"/>
  <c r="V2112" i="9"/>
  <c r="V2113" i="9"/>
  <c r="V2114" i="9"/>
  <c r="X2114" i="9" s="1"/>
  <c r="V2115" i="9"/>
  <c r="X2115" i="9" s="1"/>
  <c r="V2117" i="9"/>
  <c r="V2118" i="9"/>
  <c r="V2119" i="9"/>
  <c r="V2120" i="9"/>
  <c r="X2120" i="9" s="1"/>
  <c r="V2121" i="9"/>
  <c r="V2122" i="9"/>
  <c r="V2123" i="9"/>
  <c r="X2123" i="9" s="1"/>
  <c r="V2124" i="9"/>
  <c r="X2124" i="9" s="1"/>
  <c r="V2125" i="9"/>
  <c r="V2126" i="9"/>
  <c r="V2127" i="9"/>
  <c r="V2128" i="9"/>
  <c r="X2128" i="9" s="1"/>
  <c r="V2129" i="9"/>
  <c r="V2130" i="9"/>
  <c r="V2131" i="9"/>
  <c r="X2131" i="9" s="1"/>
  <c r="V2132" i="9"/>
  <c r="X2132" i="9" s="1"/>
  <c r="V2133" i="9"/>
  <c r="V2134" i="9"/>
  <c r="V2135" i="9"/>
  <c r="V2136" i="9"/>
  <c r="X2136" i="9" s="1"/>
  <c r="V2137" i="9"/>
  <c r="V2138" i="9"/>
  <c r="V2139" i="9"/>
  <c r="X2139" i="9" s="1"/>
  <c r="V2141" i="9"/>
  <c r="X2141" i="9" s="1"/>
  <c r="V2142" i="9"/>
  <c r="V2143" i="9"/>
  <c r="V2144" i="9"/>
  <c r="V2145" i="9"/>
  <c r="X2145" i="9" s="1"/>
  <c r="V2146" i="9"/>
  <c r="V2147" i="9"/>
  <c r="V2148" i="9"/>
  <c r="X2148" i="9" s="1"/>
  <c r="V2149" i="9"/>
  <c r="X2149" i="9" s="1"/>
  <c r="V2150" i="9"/>
  <c r="V2151" i="9"/>
  <c r="V2152" i="9"/>
  <c r="V2153" i="9"/>
  <c r="V2154" i="9"/>
  <c r="V2155" i="9"/>
  <c r="V2156" i="9"/>
  <c r="X2156" i="9" s="1"/>
  <c r="V2157" i="9"/>
  <c r="V2158" i="9"/>
  <c r="V2159" i="9"/>
  <c r="V2160" i="9"/>
  <c r="V2161" i="9"/>
  <c r="X2161" i="9" s="1"/>
  <c r="V2162" i="9"/>
  <c r="V2163" i="9"/>
  <c r="V2165" i="9"/>
  <c r="X2165" i="9" s="1"/>
  <c r="V2166" i="9"/>
  <c r="V2167" i="9"/>
  <c r="V2168" i="9"/>
  <c r="V2169" i="9"/>
  <c r="V2170" i="9"/>
  <c r="X2170" i="9" s="1"/>
  <c r="V2171" i="9"/>
  <c r="V2172" i="9"/>
  <c r="V2173" i="9"/>
  <c r="X2173" i="9" s="1"/>
  <c r="V2174" i="9"/>
  <c r="V2175" i="9"/>
  <c r="V2176" i="9"/>
  <c r="V2177" i="9"/>
  <c r="V2178" i="9"/>
  <c r="X2178" i="9" s="1"/>
  <c r="V2179" i="9"/>
  <c r="V2180" i="9"/>
  <c r="V2181" i="9"/>
  <c r="X2181" i="9" s="1"/>
  <c r="V2182" i="9"/>
  <c r="V2183" i="9"/>
  <c r="V2184" i="9"/>
  <c r="V2185" i="9"/>
  <c r="V2186" i="9"/>
  <c r="X2186" i="9" s="1"/>
  <c r="V2187" i="9"/>
  <c r="V2189" i="9"/>
  <c r="V2190" i="9"/>
  <c r="V2191" i="9"/>
  <c r="V2192" i="9"/>
  <c r="V2193" i="9"/>
  <c r="V2194" i="9"/>
  <c r="V2195" i="9"/>
  <c r="X2195" i="9" s="1"/>
  <c r="V2196" i="9"/>
  <c r="V2197" i="9"/>
  <c r="V2198" i="9"/>
  <c r="V2199" i="9"/>
  <c r="X2199" i="9" s="1"/>
  <c r="V2200" i="9"/>
  <c r="V2201" i="9"/>
  <c r="V2202" i="9"/>
  <c r="V2203" i="9"/>
  <c r="X2203" i="9" s="1"/>
  <c r="V2204" i="9"/>
  <c r="V2205" i="9"/>
  <c r="V2206" i="9"/>
  <c r="V2207" i="9"/>
  <c r="X2207" i="9" s="1"/>
  <c r="V2208" i="9"/>
  <c r="V2209" i="9"/>
  <c r="V2210" i="9"/>
  <c r="V2211" i="9"/>
  <c r="X2211" i="9" s="1"/>
  <c r="V2213" i="9"/>
  <c r="V2214" i="9"/>
  <c r="V2215" i="9"/>
  <c r="X2215" i="9" s="1"/>
  <c r="V2216" i="9"/>
  <c r="X2216" i="9" s="1"/>
  <c r="V2217" i="9"/>
  <c r="V2218" i="9"/>
  <c r="X2218" i="9" s="1"/>
  <c r="V2219" i="9"/>
  <c r="V2220" i="9"/>
  <c r="X2220" i="9" s="1"/>
  <c r="V2221" i="9"/>
  <c r="V2222" i="9"/>
  <c r="V2223" i="9"/>
  <c r="X2223" i="9" s="1"/>
  <c r="V2224" i="9"/>
  <c r="X2224" i="9" s="1"/>
  <c r="V2225" i="9"/>
  <c r="V2226" i="9"/>
  <c r="V2227" i="9"/>
  <c r="V2228" i="9"/>
  <c r="X2228" i="9" s="1"/>
  <c r="V2229" i="9"/>
  <c r="V2230" i="9"/>
  <c r="V2231" i="9"/>
  <c r="X2231" i="9" s="1"/>
  <c r="V2232" i="9"/>
  <c r="X2232" i="9" s="1"/>
  <c r="V2233" i="9"/>
  <c r="V2234" i="9"/>
  <c r="V2235" i="9"/>
  <c r="V2237" i="9"/>
  <c r="X2237" i="9" s="1"/>
  <c r="V2238" i="9"/>
  <c r="V2239" i="9"/>
  <c r="V2240" i="9"/>
  <c r="X2240" i="9" s="1"/>
  <c r="V2241" i="9"/>
  <c r="X2241" i="9" s="1"/>
  <c r="V2242" i="9"/>
  <c r="V2243" i="9"/>
  <c r="V2244" i="9"/>
  <c r="V2245" i="9"/>
  <c r="X2245" i="9" s="1"/>
  <c r="V2246" i="9"/>
  <c r="V2247" i="9"/>
  <c r="V2248" i="9"/>
  <c r="X2248" i="9" s="1"/>
  <c r="V2249" i="9"/>
  <c r="X2249" i="9" s="1"/>
  <c r="V2250" i="9"/>
  <c r="V2251" i="9"/>
  <c r="V2252" i="9"/>
  <c r="V2253" i="9"/>
  <c r="X2253" i="9" s="1"/>
  <c r="V2254" i="9"/>
  <c r="V2255" i="9"/>
  <c r="V2256" i="9"/>
  <c r="X2256" i="9" s="1"/>
  <c r="V2257" i="9"/>
  <c r="X2257" i="9" s="1"/>
  <c r="V2258" i="9"/>
  <c r="V2259" i="9"/>
  <c r="V2261" i="9"/>
  <c r="V2262" i="9"/>
  <c r="V2263" i="9"/>
  <c r="V2264" i="9"/>
  <c r="V2265" i="9"/>
  <c r="X2265" i="9" s="1"/>
  <c r="V2266" i="9"/>
  <c r="X2266" i="9" s="1"/>
  <c r="V2267" i="9"/>
  <c r="V2268" i="9"/>
  <c r="V2269" i="9"/>
  <c r="V2270" i="9"/>
  <c r="V2271" i="9"/>
  <c r="V2272" i="9"/>
  <c r="V2273" i="9"/>
  <c r="X2273" i="9" s="1"/>
  <c r="V2274" i="9"/>
  <c r="X2274" i="9" s="1"/>
  <c r="V2275" i="9"/>
  <c r="V2276" i="9"/>
  <c r="V2277" i="9"/>
  <c r="V2278" i="9"/>
  <c r="V2279" i="9"/>
  <c r="V2280" i="9"/>
  <c r="V2281" i="9"/>
  <c r="X2281" i="9" s="1"/>
  <c r="V2282" i="9"/>
  <c r="X2282" i="9" s="1"/>
  <c r="V2283" i="9"/>
  <c r="V2285" i="9"/>
  <c r="X2285" i="9" s="1"/>
  <c r="V2286" i="9"/>
  <c r="V2287" i="9"/>
  <c r="X2287" i="9" s="1"/>
  <c r="V2288" i="9"/>
  <c r="V2289" i="9"/>
  <c r="V2290" i="9"/>
  <c r="X2290" i="9" s="1"/>
  <c r="V2291" i="9"/>
  <c r="X2291" i="9" s="1"/>
  <c r="V2292" i="9"/>
  <c r="V2293" i="9"/>
  <c r="V2294" i="9"/>
  <c r="V2295" i="9"/>
  <c r="X2295" i="9" s="1"/>
  <c r="V2296" i="9"/>
  <c r="V2297" i="9"/>
  <c r="V2298" i="9"/>
  <c r="X2298" i="9" s="1"/>
  <c r="V2299" i="9"/>
  <c r="X2299" i="9" s="1"/>
  <c r="V2300" i="9"/>
  <c r="V2301" i="9"/>
  <c r="V2302" i="9"/>
  <c r="V2303" i="9"/>
  <c r="X2303" i="9" s="1"/>
  <c r="V2304" i="9"/>
  <c r="V2305" i="9"/>
  <c r="V2306" i="9"/>
  <c r="X2306" i="9" s="1"/>
  <c r="V2307" i="9"/>
  <c r="X2307" i="9" s="1"/>
  <c r="V2309" i="9"/>
  <c r="V2310" i="9"/>
  <c r="V2311" i="9"/>
  <c r="V2312" i="9"/>
  <c r="X2312" i="9" s="1"/>
  <c r="V2313" i="9"/>
  <c r="V2314" i="9"/>
  <c r="V2315" i="9"/>
  <c r="X2315" i="9" s="1"/>
  <c r="V2316" i="9"/>
  <c r="X2316" i="9" s="1"/>
  <c r="V2317" i="9"/>
  <c r="V2318" i="9"/>
  <c r="V2319" i="9"/>
  <c r="V2320" i="9"/>
  <c r="X2320" i="9" s="1"/>
  <c r="V2321" i="9"/>
  <c r="V2322" i="9"/>
  <c r="V2323" i="9"/>
  <c r="X2323" i="9" s="1"/>
  <c r="V2324" i="9"/>
  <c r="X2324" i="9" s="1"/>
  <c r="V2325" i="9"/>
  <c r="V2326" i="9"/>
  <c r="V2327" i="9"/>
  <c r="V2328" i="9"/>
  <c r="X2328" i="9" s="1"/>
  <c r="V2329" i="9"/>
  <c r="V2330" i="9"/>
  <c r="V2331" i="9"/>
  <c r="X2331" i="9" s="1"/>
  <c r="V2333" i="9"/>
  <c r="X2333" i="9" s="1"/>
  <c r="V2334" i="9"/>
  <c r="V2335" i="9"/>
  <c r="V2336" i="9"/>
  <c r="V2337" i="9"/>
  <c r="X2337" i="9" s="1"/>
  <c r="V2338" i="9"/>
  <c r="V2339" i="9"/>
  <c r="V2340" i="9"/>
  <c r="X2340" i="9" s="1"/>
  <c r="V2341" i="9"/>
  <c r="X2341" i="9" s="1"/>
  <c r="V2342" i="9"/>
  <c r="V2343" i="9"/>
  <c r="V2344" i="9"/>
  <c r="V2345" i="9"/>
  <c r="X2345" i="9" s="1"/>
  <c r="V2346" i="9"/>
  <c r="V2347" i="9"/>
  <c r="V2348" i="9"/>
  <c r="X2348" i="9" s="1"/>
  <c r="V2349" i="9"/>
  <c r="X2349" i="9" s="1"/>
  <c r="V2350" i="9"/>
  <c r="V2351" i="9"/>
  <c r="V2352" i="9"/>
  <c r="V2353" i="9"/>
  <c r="X2353" i="9" s="1"/>
  <c r="V2354" i="9"/>
  <c r="V2355" i="9"/>
  <c r="V2357" i="9"/>
  <c r="X2357" i="9" s="1"/>
  <c r="V2358" i="9"/>
  <c r="V2359" i="9"/>
  <c r="V2360" i="9"/>
  <c r="V2361" i="9"/>
  <c r="V2362" i="9"/>
  <c r="X2362" i="9" s="1"/>
  <c r="V2363" i="9"/>
  <c r="V2364" i="9"/>
  <c r="V2365" i="9"/>
  <c r="X2365" i="9" s="1"/>
  <c r="V2366" i="9"/>
  <c r="V2367" i="9"/>
  <c r="V2368" i="9"/>
  <c r="X2368" i="9" s="1"/>
  <c r="V2369" i="9"/>
  <c r="V2370" i="9"/>
  <c r="X2370" i="9" s="1"/>
  <c r="V2371" i="9"/>
  <c r="V2372" i="9"/>
  <c r="V2373" i="9"/>
  <c r="X2373" i="9" s="1"/>
  <c r="V2374" i="9"/>
  <c r="V2375" i="9"/>
  <c r="V2376" i="9"/>
  <c r="V2377" i="9"/>
  <c r="V2378" i="9"/>
  <c r="X2378" i="9" s="1"/>
  <c r="V2379" i="9"/>
  <c r="V2381" i="9"/>
  <c r="V2382" i="9"/>
  <c r="V2383" i="9"/>
  <c r="X2383" i="9" s="1"/>
  <c r="V2384" i="9"/>
  <c r="V2385" i="9"/>
  <c r="V2386" i="9"/>
  <c r="V2387" i="9"/>
  <c r="X2387" i="9" s="1"/>
  <c r="V2388" i="9"/>
  <c r="V2389" i="9"/>
  <c r="V2390" i="9"/>
  <c r="V2391" i="9"/>
  <c r="X2391" i="9" s="1"/>
  <c r="V2392" i="9"/>
  <c r="V2393" i="9"/>
  <c r="V2394" i="9"/>
  <c r="V2395" i="9"/>
  <c r="X2395" i="9" s="1"/>
  <c r="V2396" i="9"/>
  <c r="V2397" i="9"/>
  <c r="V2398" i="9"/>
  <c r="V2399" i="9"/>
  <c r="X2399" i="9" s="1"/>
  <c r="V2400" i="9"/>
  <c r="V2401" i="9"/>
  <c r="V2402" i="9"/>
  <c r="V2403" i="9"/>
  <c r="X2403" i="9" s="1"/>
  <c r="V2405" i="9"/>
  <c r="V2406" i="9"/>
  <c r="V2407" i="9"/>
  <c r="X2407" i="9" s="1"/>
  <c r="V2408" i="9"/>
  <c r="V2409" i="9"/>
  <c r="V2410" i="9"/>
  <c r="V2411" i="9"/>
  <c r="V2412" i="9"/>
  <c r="X2412" i="9" s="1"/>
  <c r="V2413" i="9"/>
  <c r="V2414" i="9"/>
  <c r="V2415" i="9"/>
  <c r="X2415" i="9" s="1"/>
  <c r="V2416" i="9"/>
  <c r="X2416" i="9" s="1"/>
  <c r="V2417" i="9"/>
  <c r="V2418" i="9"/>
  <c r="V2419" i="9"/>
  <c r="V2420" i="9"/>
  <c r="X2420" i="9" s="1"/>
  <c r="V2421" i="9"/>
  <c r="V2422" i="9"/>
  <c r="V2423" i="9"/>
  <c r="X2423" i="9" s="1"/>
  <c r="V2424" i="9"/>
  <c r="X2424" i="9" s="1"/>
  <c r="V2425" i="9"/>
  <c r="V2426" i="9"/>
  <c r="V2427" i="9"/>
  <c r="V2429" i="9"/>
  <c r="X2429" i="9" s="1"/>
  <c r="V2430" i="9"/>
  <c r="V2431" i="9"/>
  <c r="V2432" i="9"/>
  <c r="X2432" i="9" s="1"/>
  <c r="V2433" i="9"/>
  <c r="X2433" i="9" s="1"/>
  <c r="V2434" i="9"/>
  <c r="V2435" i="9"/>
  <c r="V2436" i="9"/>
  <c r="V2437" i="9"/>
  <c r="X2437" i="9" s="1"/>
  <c r="V2438" i="9"/>
  <c r="V2439" i="9"/>
  <c r="V2440" i="9"/>
  <c r="X2440" i="9" s="1"/>
  <c r="V2441" i="9"/>
  <c r="X2441" i="9" s="1"/>
  <c r="V2442" i="9"/>
  <c r="V2443" i="9"/>
  <c r="V2444" i="9"/>
  <c r="V2445" i="9"/>
  <c r="X2445" i="9" s="1"/>
  <c r="V2446" i="9"/>
  <c r="V2447" i="9"/>
  <c r="V2448" i="9"/>
  <c r="X2448" i="9" s="1"/>
  <c r="V2449" i="9"/>
  <c r="X2449" i="9" s="1"/>
  <c r="V2450" i="9"/>
  <c r="V2451" i="9"/>
  <c r="V2453" i="9"/>
  <c r="V2454" i="9"/>
  <c r="V2455" i="9"/>
  <c r="V2456" i="9"/>
  <c r="V2457" i="9"/>
  <c r="X2457" i="9" s="1"/>
  <c r="V2458" i="9"/>
  <c r="X2458" i="9" s="1"/>
  <c r="V2459" i="9"/>
  <c r="V2460" i="9"/>
  <c r="V2461" i="9"/>
  <c r="V2462" i="9"/>
  <c r="V2463" i="9"/>
  <c r="V2464" i="9"/>
  <c r="V2465" i="9"/>
  <c r="X2465" i="9" s="1"/>
  <c r="V2466" i="9"/>
  <c r="X2466" i="9" s="1"/>
  <c r="V2467" i="9"/>
  <c r="V2468" i="9"/>
  <c r="V2469" i="9"/>
  <c r="V2470" i="9"/>
  <c r="V2471" i="9"/>
  <c r="V2472" i="9"/>
  <c r="V2473" i="9"/>
  <c r="X2473" i="9" s="1"/>
  <c r="V2474" i="9"/>
  <c r="X2474" i="9" s="1"/>
  <c r="V2475" i="9"/>
  <c r="V2477" i="9"/>
  <c r="V2478" i="9"/>
  <c r="V2479" i="9"/>
  <c r="X2479" i="9" s="1"/>
  <c r="V2480" i="9"/>
  <c r="V2481" i="9"/>
  <c r="V2482" i="9"/>
  <c r="X2482" i="9" s="1"/>
  <c r="V2483" i="9"/>
  <c r="X2483" i="9" s="1"/>
  <c r="V2484" i="9"/>
  <c r="V2485" i="9"/>
  <c r="V2486" i="9"/>
  <c r="V2487" i="9"/>
  <c r="X2487" i="9" s="1"/>
  <c r="V2488" i="9"/>
  <c r="V2489" i="9"/>
  <c r="V2490" i="9"/>
  <c r="X2490" i="9" s="1"/>
  <c r="V2491" i="9"/>
  <c r="X2491" i="9" s="1"/>
  <c r="V2492" i="9"/>
  <c r="V2493" i="9"/>
  <c r="X2493" i="9" s="1"/>
  <c r="V2494" i="9"/>
  <c r="V2495" i="9"/>
  <c r="X2495" i="9" s="1"/>
  <c r="V2496" i="9"/>
  <c r="V2497" i="9"/>
  <c r="V2498" i="9"/>
  <c r="X2498" i="9" s="1"/>
  <c r="V2499" i="9"/>
  <c r="X2499" i="9" s="1"/>
  <c r="V2501" i="9"/>
  <c r="V2502" i="9"/>
  <c r="V2503" i="9"/>
  <c r="V2504" i="9"/>
  <c r="X2504" i="9" s="1"/>
  <c r="V2505" i="9"/>
  <c r="V2506" i="9"/>
  <c r="V2507" i="9"/>
  <c r="X2507" i="9" s="1"/>
  <c r="V2508" i="9"/>
  <c r="X2508" i="9" s="1"/>
  <c r="V2509" i="9"/>
  <c r="V2510" i="9"/>
  <c r="V2511" i="9"/>
  <c r="V2512" i="9"/>
  <c r="X2512" i="9" s="1"/>
  <c r="V2513" i="9"/>
  <c r="V2514" i="9"/>
  <c r="V2515" i="9"/>
  <c r="X2515" i="9" s="1"/>
  <c r="V2516" i="9"/>
  <c r="X2516" i="9" s="1"/>
  <c r="V2517" i="9"/>
  <c r="V2518" i="9"/>
  <c r="V2519" i="9"/>
  <c r="V2520" i="9"/>
  <c r="X2520" i="9" s="1"/>
  <c r="V2521" i="9"/>
  <c r="V2522" i="9"/>
  <c r="V2523" i="9"/>
  <c r="X2523" i="9" s="1"/>
  <c r="V2525" i="9"/>
  <c r="X2525" i="9" s="1"/>
  <c r="V2526" i="9"/>
  <c r="V2527" i="9"/>
  <c r="V2528" i="9"/>
  <c r="V2529" i="9"/>
  <c r="X2529" i="9" s="1"/>
  <c r="V2530" i="9"/>
  <c r="V2531" i="9"/>
  <c r="V2532" i="9"/>
  <c r="X2532" i="9" s="1"/>
  <c r="V2533" i="9"/>
  <c r="X2533" i="9" s="1"/>
  <c r="V2534" i="9"/>
  <c r="V2535" i="9"/>
  <c r="V2536" i="9"/>
  <c r="V2537" i="9"/>
  <c r="X2537" i="9" s="1"/>
  <c r="V2538" i="9"/>
  <c r="V2539" i="9"/>
  <c r="V2540" i="9"/>
  <c r="X2540" i="9" s="1"/>
  <c r="V2541" i="9"/>
  <c r="X2541" i="9" s="1"/>
  <c r="V2542" i="9"/>
  <c r="V2543" i="9"/>
  <c r="V2544" i="9"/>
  <c r="V2545" i="9"/>
  <c r="X2545" i="9" s="1"/>
  <c r="V2546" i="9"/>
  <c r="V2547" i="9"/>
  <c r="V2549" i="9"/>
  <c r="X2549" i="9" s="1"/>
  <c r="V2550" i="9"/>
  <c r="V2551" i="9"/>
  <c r="V2552" i="9"/>
  <c r="V2553" i="9"/>
  <c r="V2554" i="9"/>
  <c r="X2554" i="9" s="1"/>
  <c r="V2555" i="9"/>
  <c r="V2556" i="9"/>
  <c r="V2557" i="9"/>
  <c r="X2557" i="9" s="1"/>
  <c r="V2558" i="9"/>
  <c r="V2559" i="9"/>
  <c r="V2560" i="9"/>
  <c r="V2561" i="9"/>
  <c r="V2562" i="9"/>
  <c r="X2562" i="9" s="1"/>
  <c r="V2563" i="9"/>
  <c r="V2564" i="9"/>
  <c r="V2565" i="9"/>
  <c r="X2565" i="9" s="1"/>
  <c r="V2566" i="9"/>
  <c r="V2567" i="9"/>
  <c r="V2568" i="9"/>
  <c r="V2569" i="9"/>
  <c r="V2570" i="9"/>
  <c r="X2570" i="9" s="1"/>
  <c r="V2571" i="9"/>
  <c r="V2573" i="9"/>
  <c r="V2574" i="9"/>
  <c r="V2575" i="9"/>
  <c r="X2575" i="9" s="1"/>
  <c r="V2576" i="9"/>
  <c r="V2577" i="9"/>
  <c r="V2578" i="9"/>
  <c r="V2579" i="9"/>
  <c r="V2580" i="9"/>
  <c r="V2581" i="9"/>
  <c r="V2582" i="9"/>
  <c r="V2583" i="9"/>
  <c r="X2583" i="9" s="1"/>
  <c r="V2584" i="9"/>
  <c r="V2585" i="9"/>
  <c r="V2586" i="9"/>
  <c r="V2587" i="9"/>
  <c r="X2587" i="9" s="1"/>
  <c r="V2588" i="9"/>
  <c r="V2589" i="9"/>
  <c r="V2590" i="9"/>
  <c r="V2591" i="9"/>
  <c r="X2591" i="9" s="1"/>
  <c r="V2592" i="9"/>
  <c r="V2593" i="9"/>
  <c r="V2594" i="9"/>
  <c r="V2595" i="9"/>
  <c r="X2595" i="9" s="1"/>
  <c r="V2597" i="9"/>
  <c r="V2598" i="9"/>
  <c r="V2599" i="9"/>
  <c r="X2599" i="9" s="1"/>
  <c r="V2600" i="9"/>
  <c r="X2600" i="9" s="1"/>
  <c r="V2601" i="9"/>
  <c r="V2602" i="9"/>
  <c r="V2603" i="9"/>
  <c r="V2604" i="9"/>
  <c r="X2604" i="9" s="1"/>
  <c r="V2605" i="9"/>
  <c r="V2606" i="9"/>
  <c r="V2607" i="9"/>
  <c r="X2607" i="9" s="1"/>
  <c r="V2608" i="9"/>
  <c r="X2608" i="9" s="1"/>
  <c r="V2609" i="9"/>
  <c r="V2610" i="9"/>
  <c r="V2611" i="9"/>
  <c r="V2612" i="9"/>
  <c r="X2612" i="9" s="1"/>
  <c r="V2613" i="9"/>
  <c r="V2614" i="9"/>
  <c r="V2615" i="9"/>
  <c r="X2615" i="9" s="1"/>
  <c r="V2616" i="9"/>
  <c r="X2616" i="9" s="1"/>
  <c r="V2617" i="9"/>
  <c r="V2618" i="9"/>
  <c r="X2618" i="9" s="1"/>
  <c r="V2619" i="9"/>
  <c r="V2621" i="9"/>
  <c r="X2621" i="9" s="1"/>
  <c r="V2622" i="9"/>
  <c r="V2623" i="9"/>
  <c r="V2624" i="9"/>
  <c r="X2624" i="9" s="1"/>
  <c r="V2625" i="9"/>
  <c r="X2625" i="9" s="1"/>
  <c r="V2626" i="9"/>
  <c r="V2627" i="9"/>
  <c r="V2628" i="9"/>
  <c r="V2629" i="9"/>
  <c r="X2629" i="9" s="1"/>
  <c r="V2630" i="9"/>
  <c r="V2631" i="9"/>
  <c r="V2632" i="9"/>
  <c r="X2632" i="9" s="1"/>
  <c r="V2633" i="9"/>
  <c r="X2633" i="9" s="1"/>
  <c r="V2634" i="9"/>
  <c r="V2635" i="9"/>
  <c r="V2636" i="9"/>
  <c r="V2637" i="9"/>
  <c r="X2637" i="9" s="1"/>
  <c r="V2638" i="9"/>
  <c r="V2639" i="9"/>
  <c r="V2640" i="9"/>
  <c r="X2640" i="9" s="1"/>
  <c r="V2641" i="9"/>
  <c r="X2641" i="9" s="1"/>
  <c r="V2642" i="9"/>
  <c r="V2643" i="9"/>
  <c r="X2643" i="9" s="1"/>
  <c r="V2645" i="9"/>
  <c r="V2646" i="9"/>
  <c r="V2647" i="9"/>
  <c r="V2648" i="9"/>
  <c r="V2649" i="9"/>
  <c r="X2649" i="9" s="1"/>
  <c r="V2650" i="9"/>
  <c r="V2651" i="9"/>
  <c r="V2652" i="9"/>
  <c r="V2653" i="9"/>
  <c r="V2654" i="9"/>
  <c r="V2655" i="9"/>
  <c r="V2656" i="9"/>
  <c r="V2657" i="9"/>
  <c r="X2657" i="9" s="1"/>
  <c r="V2658" i="9"/>
  <c r="V2659" i="9"/>
  <c r="V2660" i="9"/>
  <c r="V2661" i="9"/>
  <c r="V2662" i="9"/>
  <c r="V2663" i="9"/>
  <c r="V2664" i="9"/>
  <c r="V2665" i="9"/>
  <c r="X2665" i="9" s="1"/>
  <c r="V2666" i="9"/>
  <c r="X2666" i="9" s="1"/>
  <c r="V2667" i="9"/>
  <c r="V2669" i="9"/>
  <c r="X2669" i="9" s="1"/>
  <c r="V2670" i="9"/>
  <c r="V2671" i="9"/>
  <c r="X2671" i="9" s="1"/>
  <c r="V2672" i="9"/>
  <c r="V2673" i="9"/>
  <c r="V2674" i="9"/>
  <c r="X2674" i="9" s="1"/>
  <c r="V2675" i="9"/>
  <c r="X2675" i="9" s="1"/>
  <c r="V2676" i="9"/>
  <c r="V2677" i="9"/>
  <c r="V2678" i="9"/>
  <c r="V2679" i="9"/>
  <c r="X2679" i="9" s="1"/>
  <c r="V2680" i="9"/>
  <c r="V2681" i="9"/>
  <c r="V2682" i="9"/>
  <c r="X2682" i="9" s="1"/>
  <c r="V2683" i="9"/>
  <c r="X2683" i="9" s="1"/>
  <c r="V2684" i="9"/>
  <c r="V2685" i="9"/>
  <c r="V2686" i="9"/>
  <c r="V2687" i="9"/>
  <c r="X2687" i="9" s="1"/>
  <c r="V2688" i="9"/>
  <c r="V2689" i="9"/>
  <c r="V2690" i="9"/>
  <c r="X2690" i="9" s="1"/>
  <c r="V2691" i="9"/>
  <c r="X2691" i="9" s="1"/>
  <c r="V2693" i="9"/>
  <c r="V2694" i="9"/>
  <c r="V2695" i="9"/>
  <c r="V2696" i="9"/>
  <c r="V2697" i="9"/>
  <c r="V2698" i="9"/>
  <c r="V2699" i="9"/>
  <c r="X2699" i="9" s="1"/>
  <c r="V2700" i="9"/>
  <c r="V2701" i="9"/>
  <c r="V2702" i="9"/>
  <c r="V2703" i="9"/>
  <c r="V2704" i="9"/>
  <c r="X2704" i="9" s="1"/>
  <c r="V2705" i="9"/>
  <c r="V2706" i="9"/>
  <c r="V2707" i="9"/>
  <c r="X2707" i="9" s="1"/>
  <c r="V2708" i="9"/>
  <c r="X2708" i="9" s="1"/>
  <c r="V2709" i="9"/>
  <c r="V2710" i="9"/>
  <c r="V2711" i="9"/>
  <c r="V2712" i="9"/>
  <c r="X2712" i="9" s="1"/>
  <c r="V2713" i="9"/>
  <c r="V2714" i="9"/>
  <c r="V2715" i="9"/>
  <c r="X2715" i="9" s="1"/>
  <c r="V2717" i="9"/>
  <c r="X2717" i="9" s="1"/>
  <c r="V2718" i="9"/>
  <c r="V2719" i="9"/>
  <c r="V2720" i="9"/>
  <c r="V2721" i="9"/>
  <c r="X2721" i="9" s="1"/>
  <c r="V2722" i="9"/>
  <c r="V2723" i="9"/>
  <c r="V2724" i="9"/>
  <c r="X2724" i="9" s="1"/>
  <c r="V2725" i="9"/>
  <c r="X2725" i="9" s="1"/>
  <c r="V2726" i="9"/>
  <c r="V2727" i="9"/>
  <c r="V2728" i="9"/>
  <c r="V2729" i="9"/>
  <c r="V2730" i="9"/>
  <c r="V2731" i="9"/>
  <c r="V2732" i="9"/>
  <c r="X2732" i="9" s="1"/>
  <c r="V2733" i="9"/>
  <c r="V2734" i="9"/>
  <c r="V2735" i="9"/>
  <c r="V2736" i="9"/>
  <c r="V2737" i="9"/>
  <c r="X2737" i="9" s="1"/>
  <c r="V2738" i="9"/>
  <c r="V2739" i="9"/>
  <c r="V2741" i="9"/>
  <c r="X2741" i="9" s="1"/>
  <c r="V2742" i="9"/>
  <c r="V2743" i="9"/>
  <c r="V2744" i="9"/>
  <c r="V2745" i="9"/>
  <c r="V2746" i="9"/>
  <c r="X2746" i="9" s="1"/>
  <c r="V2747" i="9"/>
  <c r="V2748" i="9"/>
  <c r="V2749" i="9"/>
  <c r="X2749" i="9" s="1"/>
  <c r="V2750" i="9"/>
  <c r="V2751" i="9"/>
  <c r="V2752" i="9"/>
  <c r="X2752" i="9" s="1"/>
  <c r="V2753" i="9"/>
  <c r="V2754" i="9"/>
  <c r="X2754" i="9" s="1"/>
  <c r="V2755" i="9"/>
  <c r="V2756" i="9"/>
  <c r="V2757" i="9"/>
  <c r="X2757" i="9" s="1"/>
  <c r="V2758" i="9"/>
  <c r="V2759" i="9"/>
  <c r="V2760" i="9"/>
  <c r="V2761" i="9"/>
  <c r="V2762" i="9"/>
  <c r="X2762" i="9" s="1"/>
  <c r="V2763" i="9"/>
  <c r="V2765" i="9"/>
  <c r="V2766" i="9"/>
  <c r="V2767" i="9"/>
  <c r="X2767" i="9" s="1"/>
  <c r="V2768" i="9"/>
  <c r="V2769" i="9"/>
  <c r="V2770" i="9"/>
  <c r="V2771" i="9"/>
  <c r="V2772" i="9"/>
  <c r="V2773" i="9"/>
  <c r="V2774" i="9"/>
  <c r="V2775" i="9"/>
  <c r="X2775" i="9" s="1"/>
  <c r="V2776" i="9"/>
  <c r="V2777" i="9"/>
  <c r="X2777" i="9" s="1"/>
  <c r="V2778" i="9"/>
  <c r="V2779" i="9"/>
  <c r="X2779" i="9" s="1"/>
  <c r="V2780" i="9"/>
  <c r="V2781" i="9"/>
  <c r="V2782" i="9"/>
  <c r="V2783" i="9"/>
  <c r="V2784" i="9"/>
  <c r="V2785" i="9"/>
  <c r="V2786" i="9"/>
  <c r="V2787" i="9"/>
  <c r="X2787" i="9" s="1"/>
  <c r="V2789" i="9"/>
  <c r="V2790" i="9"/>
  <c r="V2791" i="9"/>
  <c r="X2791" i="9" s="1"/>
  <c r="V2792" i="9"/>
  <c r="V2793" i="9"/>
  <c r="V2794" i="9"/>
  <c r="V2795" i="9"/>
  <c r="V2796" i="9"/>
  <c r="X2796" i="9" s="1"/>
  <c r="V2797" i="9"/>
  <c r="V2798" i="9"/>
  <c r="V2799" i="9"/>
  <c r="X2799" i="9" s="1"/>
  <c r="V2800" i="9"/>
  <c r="V2801" i="9"/>
  <c r="V2802" i="9"/>
  <c r="V2803" i="9"/>
  <c r="V2804" i="9"/>
  <c r="X2804" i="9" s="1"/>
  <c r="V2805" i="9"/>
  <c r="V2806" i="9"/>
  <c r="V2807" i="9"/>
  <c r="X2807" i="9" s="1"/>
  <c r="V2808" i="9"/>
  <c r="X2808" i="9" s="1"/>
  <c r="V2809" i="9"/>
  <c r="V2810" i="9"/>
  <c r="V2811" i="9"/>
  <c r="V2813" i="9"/>
  <c r="X2813" i="9" s="1"/>
  <c r="V2814" i="9"/>
  <c r="V2815" i="9"/>
  <c r="V2816" i="9"/>
  <c r="X2816" i="9" s="1"/>
  <c r="V2817" i="9"/>
  <c r="X2817" i="9" s="1"/>
  <c r="V2818" i="9"/>
  <c r="V2819" i="9"/>
  <c r="V2820" i="9"/>
  <c r="V2821" i="9"/>
  <c r="X2821" i="9" s="1"/>
  <c r="V2822" i="9"/>
  <c r="V2823" i="9"/>
  <c r="V2824" i="9"/>
  <c r="X2824" i="9" s="1"/>
  <c r="V2825" i="9"/>
  <c r="X2825" i="9" s="1"/>
  <c r="V2826" i="9"/>
  <c r="V2827" i="9"/>
  <c r="V2828" i="9"/>
  <c r="V2829" i="9"/>
  <c r="X2829" i="9" s="1"/>
  <c r="V2830" i="9"/>
  <c r="V2831" i="9"/>
  <c r="V2832" i="9"/>
  <c r="X2832" i="9" s="1"/>
  <c r="V2833" i="9"/>
  <c r="X2833" i="9" s="1"/>
  <c r="V2834" i="9"/>
  <c r="V2835" i="9"/>
  <c r="V2837" i="9"/>
  <c r="V2838" i="9"/>
  <c r="V2839" i="9"/>
  <c r="V2840" i="9"/>
  <c r="V2841" i="9"/>
  <c r="X2841" i="9" s="1"/>
  <c r="V2842" i="9"/>
  <c r="X2842" i="9" s="1"/>
  <c r="V2843" i="9"/>
  <c r="V2844" i="9"/>
  <c r="V2845" i="9"/>
  <c r="V2846" i="9"/>
  <c r="V2847" i="9"/>
  <c r="V2848" i="9"/>
  <c r="V2849" i="9"/>
  <c r="X2849" i="9" s="1"/>
  <c r="V2850" i="9"/>
  <c r="X2850" i="9" s="1"/>
  <c r="V2851" i="9"/>
  <c r="V2852" i="9"/>
  <c r="V2853" i="9"/>
  <c r="V2854" i="9"/>
  <c r="V2855" i="9"/>
  <c r="V2856" i="9"/>
  <c r="V2857" i="9"/>
  <c r="X2857" i="9" s="1"/>
  <c r="V2858" i="9"/>
  <c r="X2858" i="9" s="1"/>
  <c r="V2859" i="9"/>
  <c r="V2861" i="9"/>
  <c r="V2862" i="9"/>
  <c r="V2863" i="9"/>
  <c r="X2863" i="9" s="1"/>
  <c r="V2864" i="9"/>
  <c r="V2865" i="9"/>
  <c r="V2866" i="9"/>
  <c r="X2866" i="9" s="1"/>
  <c r="V2867" i="9"/>
  <c r="X2867" i="9" s="1"/>
  <c r="V2868" i="9"/>
  <c r="V2869" i="9"/>
  <c r="V2870" i="9"/>
  <c r="V2871" i="9"/>
  <c r="V2872" i="9"/>
  <c r="V2873" i="9"/>
  <c r="V2874" i="9"/>
  <c r="X2874" i="9" s="1"/>
  <c r="V2875" i="9"/>
  <c r="V2876" i="9"/>
  <c r="V2877" i="9"/>
  <c r="X2877" i="9" s="1"/>
  <c r="V2878" i="9"/>
  <c r="V2879" i="9"/>
  <c r="X2879" i="9" s="1"/>
  <c r="V2880" i="9"/>
  <c r="V2881" i="9"/>
  <c r="V2882" i="9"/>
  <c r="X2882" i="9" s="1"/>
  <c r="V2883" i="9"/>
  <c r="X2883" i="9" s="1"/>
  <c r="V2885" i="9"/>
  <c r="V2886" i="9"/>
  <c r="V2887" i="9"/>
  <c r="V2888" i="9"/>
  <c r="X2888" i="9" s="1"/>
  <c r="V2889" i="9"/>
  <c r="V2890" i="9"/>
  <c r="V2891" i="9"/>
  <c r="X2891" i="9" s="1"/>
  <c r="V2892" i="9"/>
  <c r="X2892" i="9" s="1"/>
  <c r="V2893" i="9"/>
  <c r="V2894" i="9"/>
  <c r="V2895" i="9"/>
  <c r="V2896" i="9"/>
  <c r="V2897" i="9"/>
  <c r="V2898" i="9"/>
  <c r="V2899" i="9"/>
  <c r="X2899" i="9" s="1"/>
  <c r="V2900" i="9"/>
  <c r="V2901" i="9"/>
  <c r="V2902" i="9"/>
  <c r="V2903" i="9"/>
  <c r="V2904" i="9"/>
  <c r="X2904" i="9" s="1"/>
  <c r="V2905" i="9"/>
  <c r="V2906" i="9"/>
  <c r="V2907" i="9"/>
  <c r="X2907" i="9" s="1"/>
  <c r="V2909" i="9"/>
  <c r="X2909" i="9" s="1"/>
  <c r="V2910" i="9"/>
  <c r="V2911" i="9"/>
  <c r="V2912" i="9"/>
  <c r="V2913" i="9"/>
  <c r="X2913" i="9" s="1"/>
  <c r="V2914" i="9"/>
  <c r="V2915" i="9"/>
  <c r="V2916" i="9"/>
  <c r="X2916" i="9" s="1"/>
  <c r="V2917" i="9"/>
  <c r="X2917" i="9" s="1"/>
  <c r="V2918" i="9"/>
  <c r="V2919" i="9"/>
  <c r="V2920" i="9"/>
  <c r="V2921" i="9"/>
  <c r="X2921" i="9" s="1"/>
  <c r="V2922" i="9"/>
  <c r="V2923" i="9"/>
  <c r="V2924" i="9"/>
  <c r="X2924" i="9" s="1"/>
  <c r="V2925" i="9"/>
  <c r="X2925" i="9" s="1"/>
  <c r="V2926" i="9"/>
  <c r="V2927" i="9"/>
  <c r="V2928" i="9"/>
  <c r="V2929" i="9"/>
  <c r="V2930" i="9"/>
  <c r="V2931" i="9"/>
  <c r="V2933" i="9"/>
  <c r="X2933" i="9" s="1"/>
  <c r="V2934" i="9"/>
  <c r="V2935" i="9"/>
  <c r="V2936" i="9"/>
  <c r="V2937" i="9"/>
  <c r="V2938" i="9"/>
  <c r="V2939" i="9"/>
  <c r="V2940" i="9"/>
  <c r="V2941" i="9"/>
  <c r="X2941" i="9" s="1"/>
  <c r="V2942" i="9"/>
  <c r="V2943" i="9"/>
  <c r="V2944" i="9"/>
  <c r="V2945" i="9"/>
  <c r="V2946" i="9"/>
  <c r="X2946" i="9" s="1"/>
  <c r="V2947" i="9"/>
  <c r="V2948" i="9"/>
  <c r="V2949" i="9"/>
  <c r="X2949" i="9" s="1"/>
  <c r="V2950" i="9"/>
  <c r="V2951" i="9"/>
  <c r="V2952" i="9"/>
  <c r="V2953" i="9"/>
  <c r="V2954" i="9"/>
  <c r="X2954" i="9" s="1"/>
  <c r="V2955" i="9"/>
  <c r="V2957" i="9"/>
  <c r="V2958" i="9"/>
  <c r="V2959" i="9"/>
  <c r="V252" i="9"/>
  <c r="V253" i="9"/>
  <c r="V254" i="9"/>
  <c r="V255" i="9"/>
  <c r="X255" i="9" s="1"/>
  <c r="V256" i="9"/>
  <c r="V257" i="9"/>
  <c r="V258" i="9"/>
  <c r="V259" i="9"/>
  <c r="X259" i="9" s="1"/>
  <c r="V260" i="9"/>
  <c r="V261" i="9"/>
  <c r="V262" i="9"/>
  <c r="V263" i="9"/>
  <c r="X263" i="9" s="1"/>
  <c r="V264" i="9"/>
  <c r="V265" i="9"/>
  <c r="V266" i="9"/>
  <c r="V267" i="9"/>
  <c r="X267" i="9" s="1"/>
  <c r="V269" i="9"/>
  <c r="V270" i="9"/>
  <c r="V271" i="9"/>
  <c r="V272" i="9"/>
  <c r="X272" i="9" s="1"/>
  <c r="V273" i="9"/>
  <c r="V274" i="9"/>
  <c r="V275" i="9"/>
  <c r="X275" i="9" s="1"/>
  <c r="V276" i="9"/>
  <c r="X276" i="9" s="1"/>
  <c r="V277" i="9"/>
  <c r="V278" i="9"/>
  <c r="X278" i="9" s="1"/>
  <c r="V279" i="9"/>
  <c r="V280" i="9"/>
  <c r="X280" i="9" s="1"/>
  <c r="V281" i="9"/>
  <c r="V282" i="9"/>
  <c r="V283" i="9"/>
  <c r="X283" i="9" s="1"/>
  <c r="V284" i="9"/>
  <c r="X284" i="9" s="1"/>
  <c r="V285" i="9"/>
  <c r="V286" i="9"/>
  <c r="V287" i="9"/>
  <c r="V288" i="9"/>
  <c r="X288" i="9" s="1"/>
  <c r="V289" i="9"/>
  <c r="V290" i="9"/>
  <c r="V291" i="9"/>
  <c r="X291" i="9" s="1"/>
  <c r="V293" i="9"/>
  <c r="X293" i="9" s="1"/>
  <c r="V294" i="9"/>
  <c r="V295" i="9"/>
  <c r="V296" i="9"/>
  <c r="V297" i="9"/>
  <c r="V298" i="9"/>
  <c r="V299" i="9"/>
  <c r="V300" i="9"/>
  <c r="X300" i="9" s="1"/>
  <c r="V301" i="9"/>
  <c r="X301" i="9" s="1"/>
  <c r="V302" i="9"/>
  <c r="V303" i="9"/>
  <c r="V304" i="9"/>
  <c r="V305" i="9"/>
  <c r="X305" i="9" s="1"/>
  <c r="V306" i="9"/>
  <c r="V307" i="9"/>
  <c r="V308" i="9"/>
  <c r="X308" i="9" s="1"/>
  <c r="V309" i="9"/>
  <c r="X309" i="9" s="1"/>
  <c r="V310" i="9"/>
  <c r="V311" i="9"/>
  <c r="V312" i="9"/>
  <c r="V313" i="9"/>
  <c r="X313" i="9" s="1"/>
  <c r="V314" i="9"/>
  <c r="V315" i="9"/>
  <c r="V317" i="9"/>
  <c r="X317" i="9" s="1"/>
  <c r="V318" i="9"/>
  <c r="X318" i="9" s="1"/>
  <c r="V319" i="9"/>
  <c r="V320" i="9"/>
  <c r="V321" i="9"/>
  <c r="V322" i="9"/>
  <c r="V323" i="9"/>
  <c r="V324" i="9"/>
  <c r="V325" i="9"/>
  <c r="X325" i="9" s="1"/>
  <c r="V326" i="9"/>
  <c r="X326" i="9" s="1"/>
  <c r="V327" i="9"/>
  <c r="V328" i="9"/>
  <c r="V329" i="9"/>
  <c r="V330" i="9"/>
  <c r="V331" i="9"/>
  <c r="V332" i="9"/>
  <c r="V333" i="9"/>
  <c r="X333" i="9" s="1"/>
  <c r="V334" i="9"/>
  <c r="X334" i="9" s="1"/>
  <c r="V335" i="9"/>
  <c r="V336" i="9"/>
  <c r="V337" i="9"/>
  <c r="V338" i="9"/>
  <c r="V339" i="9"/>
  <c r="V341" i="9"/>
  <c r="V342" i="9"/>
  <c r="X342" i="9" s="1"/>
  <c r="V343" i="9"/>
  <c r="X343" i="9" s="1"/>
  <c r="V344" i="9"/>
  <c r="V345" i="9"/>
  <c r="X345" i="9" s="1"/>
  <c r="V346" i="9"/>
  <c r="V347" i="9"/>
  <c r="X347" i="9" s="1"/>
  <c r="V348" i="9"/>
  <c r="V349" i="9"/>
  <c r="V350" i="9"/>
  <c r="X350" i="9" s="1"/>
  <c r="V351" i="9"/>
  <c r="X351" i="9" s="1"/>
  <c r="V352" i="9"/>
  <c r="V353" i="9"/>
  <c r="V354" i="9"/>
  <c r="V355" i="9"/>
  <c r="X355" i="9" s="1"/>
  <c r="V356" i="9"/>
  <c r="V357" i="9"/>
  <c r="V358" i="9"/>
  <c r="X358" i="9" s="1"/>
  <c r="V359" i="9"/>
  <c r="X359" i="9" s="1"/>
  <c r="V360" i="9"/>
  <c r="V361" i="9"/>
  <c r="V362" i="9"/>
  <c r="V363" i="9"/>
  <c r="X363" i="9" s="1"/>
  <c r="V365" i="9"/>
  <c r="V366" i="9"/>
  <c r="V367" i="9"/>
  <c r="X367" i="9" s="1"/>
  <c r="V368" i="9"/>
  <c r="X368" i="9" s="1"/>
  <c r="V369" i="9"/>
  <c r="V370" i="9"/>
  <c r="V371" i="9"/>
  <c r="V372" i="9"/>
  <c r="X372" i="9" s="1"/>
  <c r="V373" i="9"/>
  <c r="V374" i="9"/>
  <c r="V375" i="9"/>
  <c r="X375" i="9" s="1"/>
  <c r="V376" i="9"/>
  <c r="X376" i="9" s="1"/>
  <c r="V377" i="9"/>
  <c r="V378" i="9"/>
  <c r="V379" i="9"/>
  <c r="V380" i="9"/>
  <c r="X380" i="9" s="1"/>
  <c r="V381" i="9"/>
  <c r="V382" i="9"/>
  <c r="V383" i="9"/>
  <c r="X383" i="9" s="1"/>
  <c r="V384" i="9"/>
  <c r="X384" i="9" s="1"/>
  <c r="V385" i="9"/>
  <c r="V386" i="9"/>
  <c r="V387" i="9"/>
  <c r="V389" i="9"/>
  <c r="X389" i="9" s="1"/>
  <c r="V390" i="9"/>
  <c r="V391" i="9"/>
  <c r="V392" i="9"/>
  <c r="X392" i="9" s="1"/>
  <c r="V393" i="9"/>
  <c r="X393" i="9" s="1"/>
  <c r="V394" i="9"/>
  <c r="V395" i="9"/>
  <c r="V396" i="9"/>
  <c r="V397" i="9"/>
  <c r="X397" i="9" s="1"/>
  <c r="V398" i="9"/>
  <c r="V399" i="9"/>
  <c r="V400" i="9"/>
  <c r="X400" i="9" s="1"/>
  <c r="V401" i="9"/>
  <c r="X401" i="9" s="1"/>
  <c r="V402" i="9"/>
  <c r="V403" i="9"/>
  <c r="V404" i="9"/>
  <c r="X404" i="9" s="1"/>
  <c r="V405" i="9"/>
  <c r="X405" i="9" s="1"/>
  <c r="V406" i="9"/>
  <c r="V407" i="9"/>
  <c r="V408" i="9"/>
  <c r="X408" i="9" s="1"/>
  <c r="V409" i="9"/>
  <c r="X409" i="9" s="1"/>
  <c r="V410" i="9"/>
  <c r="V411" i="9"/>
  <c r="V413" i="9"/>
  <c r="V414" i="9"/>
  <c r="X414" i="9" s="1"/>
  <c r="V415" i="9"/>
  <c r="V416" i="9"/>
  <c r="V417" i="9"/>
  <c r="X417" i="9" s="1"/>
  <c r="V418" i="9"/>
  <c r="V419" i="9"/>
  <c r="V420" i="9"/>
  <c r="V421" i="9"/>
  <c r="V422" i="9"/>
  <c r="X422" i="9" s="1"/>
  <c r="V423" i="9"/>
  <c r="V424" i="9"/>
  <c r="V425" i="9"/>
  <c r="X425" i="9" s="1"/>
  <c r="V426" i="9"/>
  <c r="V427" i="9"/>
  <c r="V428" i="9"/>
  <c r="X428" i="9" s="1"/>
  <c r="V429" i="9"/>
  <c r="V430" i="9"/>
  <c r="X430" i="9" s="1"/>
  <c r="V431" i="9"/>
  <c r="V432" i="9"/>
  <c r="V433" i="9"/>
  <c r="X433" i="9" s="1"/>
  <c r="V434" i="9"/>
  <c r="V435" i="9"/>
  <c r="V437" i="9"/>
  <c r="V438" i="9"/>
  <c r="V439" i="9"/>
  <c r="X439" i="9" s="1"/>
  <c r="V440" i="9"/>
  <c r="V441" i="9"/>
  <c r="V442" i="9"/>
  <c r="V443" i="9"/>
  <c r="X443" i="9" s="1"/>
  <c r="V444" i="9"/>
  <c r="V445" i="9"/>
  <c r="V446" i="9"/>
  <c r="V447" i="9"/>
  <c r="X447" i="9" s="1"/>
  <c r="V448" i="9"/>
  <c r="V449" i="9"/>
  <c r="V450" i="9"/>
  <c r="V451" i="9"/>
  <c r="X451" i="9" s="1"/>
  <c r="V452" i="9"/>
  <c r="V453" i="9"/>
  <c r="V454" i="9"/>
  <c r="V455" i="9"/>
  <c r="X455" i="9" s="1"/>
  <c r="V456" i="9"/>
  <c r="V457" i="9"/>
  <c r="V458" i="9"/>
  <c r="V459" i="9"/>
  <c r="X459" i="9" s="1"/>
  <c r="V461" i="9"/>
  <c r="V462" i="9"/>
  <c r="V463" i="9"/>
  <c r="V464" i="9"/>
  <c r="V465" i="9"/>
  <c r="V466" i="9"/>
  <c r="V467" i="9"/>
  <c r="X467" i="9" s="1"/>
  <c r="V468" i="9"/>
  <c r="X468" i="9" s="1"/>
  <c r="V469" i="9"/>
  <c r="V470" i="9"/>
  <c r="V471" i="9"/>
  <c r="V472" i="9"/>
  <c r="X472" i="9" s="1"/>
  <c r="V473" i="9"/>
  <c r="V474" i="9"/>
  <c r="V475" i="9"/>
  <c r="X475" i="9" s="1"/>
  <c r="V476" i="9"/>
  <c r="X476" i="9" s="1"/>
  <c r="V477" i="9"/>
  <c r="V478" i="9"/>
  <c r="V479" i="9"/>
  <c r="V480" i="9"/>
  <c r="X480" i="9" s="1"/>
  <c r="V481" i="9"/>
  <c r="V482" i="9"/>
  <c r="V483" i="9"/>
  <c r="X483" i="9" s="1"/>
  <c r="V485" i="9"/>
  <c r="X485" i="9" s="1"/>
  <c r="V486" i="9"/>
  <c r="V487" i="9"/>
  <c r="V488" i="9"/>
  <c r="V489" i="9"/>
  <c r="X489" i="9" s="1"/>
  <c r="V490" i="9"/>
  <c r="V491" i="9"/>
  <c r="V492" i="9"/>
  <c r="X492" i="9" s="1"/>
  <c r="V493" i="9"/>
  <c r="X493" i="9" s="1"/>
  <c r="V494" i="9"/>
  <c r="V495" i="9"/>
  <c r="X495" i="9" s="1"/>
  <c r="V496" i="9"/>
  <c r="V497" i="9"/>
  <c r="X497" i="9" s="1"/>
  <c r="V498" i="9"/>
  <c r="V499" i="9"/>
  <c r="V500" i="9"/>
  <c r="X500" i="9" s="1"/>
  <c r="V501" i="9"/>
  <c r="X501" i="9" s="1"/>
  <c r="V502" i="9"/>
  <c r="V503" i="9"/>
  <c r="V504" i="9"/>
  <c r="V505" i="9"/>
  <c r="X505" i="9" s="1"/>
  <c r="V506" i="9"/>
  <c r="V507" i="9"/>
  <c r="V509" i="9"/>
  <c r="X509" i="9" s="1"/>
  <c r="V510" i="9"/>
  <c r="X510" i="9" s="1"/>
  <c r="V511" i="9"/>
  <c r="V512" i="9"/>
  <c r="V513" i="9"/>
  <c r="V514" i="9"/>
  <c r="V515" i="9"/>
  <c r="V516" i="9"/>
  <c r="V517" i="9"/>
  <c r="X517" i="9" s="1"/>
  <c r="V518" i="9"/>
  <c r="X518" i="9" s="1"/>
  <c r="V519" i="9"/>
  <c r="V520" i="9"/>
  <c r="V521" i="9"/>
  <c r="V522" i="9"/>
  <c r="V523" i="9"/>
  <c r="V524" i="9"/>
  <c r="V525" i="9"/>
  <c r="X525" i="9" s="1"/>
  <c r="V526" i="9"/>
  <c r="X526" i="9" s="1"/>
  <c r="V527" i="9"/>
  <c r="V528" i="9"/>
  <c r="V529" i="9"/>
  <c r="V530" i="9"/>
  <c r="V531" i="9"/>
  <c r="V533" i="9"/>
  <c r="V534" i="9"/>
  <c r="X534" i="9" s="1"/>
  <c r="V535" i="9"/>
  <c r="X535" i="9" s="1"/>
  <c r="V536" i="9"/>
  <c r="V537" i="9"/>
  <c r="V538" i="9"/>
  <c r="V539" i="9"/>
  <c r="X539" i="9" s="1"/>
  <c r="V540" i="9"/>
  <c r="V541" i="9"/>
  <c r="V542" i="9"/>
  <c r="X542" i="9" s="1"/>
  <c r="V543" i="9"/>
  <c r="X543" i="9" s="1"/>
  <c r="V544" i="9"/>
  <c r="V545" i="9"/>
  <c r="V546" i="9"/>
  <c r="V547" i="9"/>
  <c r="X547" i="9" s="1"/>
  <c r="V548" i="9"/>
  <c r="V549" i="9"/>
  <c r="V550" i="9"/>
  <c r="X550" i="9" s="1"/>
  <c r="V551" i="9"/>
  <c r="X551" i="9" s="1"/>
  <c r="V552" i="9"/>
  <c r="V553" i="9"/>
  <c r="V554" i="9"/>
  <c r="V555" i="9"/>
  <c r="X555" i="9" s="1"/>
  <c r="V557" i="9"/>
  <c r="V558" i="9"/>
  <c r="V559" i="9"/>
  <c r="X559" i="9" s="1"/>
  <c r="V560" i="9"/>
  <c r="X560" i="9" s="1"/>
  <c r="V561" i="9"/>
  <c r="V562" i="9"/>
  <c r="V563" i="9"/>
  <c r="V564" i="9"/>
  <c r="X564" i="9" s="1"/>
  <c r="V565" i="9"/>
  <c r="V566" i="9"/>
  <c r="V567" i="9"/>
  <c r="X567" i="9" s="1"/>
  <c r="V568" i="9"/>
  <c r="X568" i="9" s="1"/>
  <c r="V569" i="9"/>
  <c r="V570" i="9"/>
  <c r="V571" i="9"/>
  <c r="X571" i="9" s="1"/>
  <c r="V572" i="9"/>
  <c r="X572" i="9" s="1"/>
  <c r="V573" i="9"/>
  <c r="V574" i="9"/>
  <c r="V575" i="9"/>
  <c r="X575" i="9" s="1"/>
  <c r="V576" i="9"/>
  <c r="X576" i="9" s="1"/>
  <c r="V577" i="9"/>
  <c r="V578" i="9"/>
  <c r="V579" i="9"/>
  <c r="V581" i="9"/>
  <c r="X581" i="9" s="1"/>
  <c r="V582" i="9"/>
  <c r="V583" i="9"/>
  <c r="V584" i="9"/>
  <c r="X584" i="9" s="1"/>
  <c r="V585" i="9"/>
  <c r="X585" i="9" s="1"/>
  <c r="V586" i="9"/>
  <c r="V587" i="9"/>
  <c r="V588" i="9"/>
  <c r="V589" i="9"/>
  <c r="X589" i="9" s="1"/>
  <c r="V590" i="9"/>
  <c r="V591" i="9"/>
  <c r="V592" i="9"/>
  <c r="X592" i="9" s="1"/>
  <c r="V593" i="9"/>
  <c r="X593" i="9" s="1"/>
  <c r="V594" i="9"/>
  <c r="V595" i="9"/>
  <c r="V596" i="9"/>
  <c r="V597" i="9"/>
  <c r="X597" i="9" s="1"/>
  <c r="V598" i="9"/>
  <c r="V599" i="9"/>
  <c r="V600" i="9"/>
  <c r="X600" i="9" s="1"/>
  <c r="V601" i="9"/>
  <c r="X601" i="9" s="1"/>
  <c r="V602" i="9"/>
  <c r="V603" i="9"/>
  <c r="V605" i="9"/>
  <c r="V606" i="9"/>
  <c r="X606" i="9" s="1"/>
  <c r="V607" i="9"/>
  <c r="V608" i="9"/>
  <c r="V609" i="9"/>
  <c r="X609" i="9" s="1"/>
  <c r="V610" i="9"/>
  <c r="V611" i="9"/>
  <c r="V612" i="9"/>
  <c r="V613" i="9"/>
  <c r="V614" i="9"/>
  <c r="X614" i="9" s="1"/>
  <c r="V615" i="9"/>
  <c r="V616" i="9"/>
  <c r="V617" i="9"/>
  <c r="X617" i="9" s="1"/>
  <c r="V618" i="9"/>
  <c r="V619" i="9"/>
  <c r="V620" i="9"/>
  <c r="V621" i="9"/>
  <c r="V622" i="9"/>
  <c r="X622" i="9" s="1"/>
  <c r="V623" i="9"/>
  <c r="V624" i="9"/>
  <c r="V625" i="9"/>
  <c r="X625" i="9" s="1"/>
  <c r="V626" i="9"/>
  <c r="V627" i="9"/>
  <c r="V629" i="9"/>
  <c r="V630" i="9"/>
  <c r="V631" i="9"/>
  <c r="X631" i="9" s="1"/>
  <c r="V632" i="9"/>
  <c r="V633" i="9"/>
  <c r="V634" i="9"/>
  <c r="V635" i="9"/>
  <c r="X635" i="9" s="1"/>
  <c r="V636" i="9"/>
  <c r="V637" i="9"/>
  <c r="V638" i="9"/>
  <c r="V639" i="9"/>
  <c r="X639" i="9" s="1"/>
  <c r="V640" i="9"/>
  <c r="V641" i="9"/>
  <c r="V642" i="9"/>
  <c r="V643" i="9"/>
  <c r="X643" i="9" s="1"/>
  <c r="V644" i="9"/>
  <c r="V645" i="9"/>
  <c r="X645" i="9" s="1"/>
  <c r="V646" i="9"/>
  <c r="V647" i="9"/>
  <c r="X647" i="9" s="1"/>
  <c r="V648" i="9"/>
  <c r="V649" i="9"/>
  <c r="V650" i="9"/>
  <c r="V651" i="9"/>
  <c r="X651" i="9" s="1"/>
  <c r="V653" i="9"/>
  <c r="V654" i="9"/>
  <c r="V655" i="9"/>
  <c r="V656" i="9"/>
  <c r="X656" i="9" s="1"/>
  <c r="V657" i="9"/>
  <c r="V658" i="9"/>
  <c r="V659" i="9"/>
  <c r="X659" i="9" s="1"/>
  <c r="V660" i="9"/>
  <c r="X660" i="9" s="1"/>
  <c r="V661" i="9"/>
  <c r="V662" i="9"/>
  <c r="V663" i="9"/>
  <c r="V664" i="9"/>
  <c r="X664" i="9" s="1"/>
  <c r="V665" i="9"/>
  <c r="V666" i="9"/>
  <c r="V667" i="9"/>
  <c r="X667" i="9" s="1"/>
  <c r="V668" i="9"/>
  <c r="X668" i="9" s="1"/>
  <c r="V669" i="9"/>
  <c r="V670" i="9"/>
  <c r="V671" i="9"/>
  <c r="V672" i="9"/>
  <c r="X672" i="9" s="1"/>
  <c r="V673" i="9"/>
  <c r="V674" i="9"/>
  <c r="V675" i="9"/>
  <c r="X675" i="9" s="1"/>
  <c r="V677" i="9"/>
  <c r="X677" i="9" s="1"/>
  <c r="V678" i="9"/>
  <c r="V679" i="9"/>
  <c r="V680" i="9"/>
  <c r="V681" i="9"/>
  <c r="X681" i="9" s="1"/>
  <c r="V682" i="9"/>
  <c r="V683" i="9"/>
  <c r="V684" i="9"/>
  <c r="X684" i="9" s="1"/>
  <c r="V685" i="9"/>
  <c r="X685" i="9" s="1"/>
  <c r="V686" i="9"/>
  <c r="V687" i="9"/>
  <c r="V688" i="9"/>
  <c r="V689" i="9"/>
  <c r="X689" i="9" s="1"/>
  <c r="V690" i="9"/>
  <c r="V691" i="9"/>
  <c r="V692" i="9"/>
  <c r="X692" i="9" s="1"/>
  <c r="V693" i="9"/>
  <c r="X693" i="9" s="1"/>
  <c r="V694" i="9"/>
  <c r="V695" i="9"/>
  <c r="V696" i="9"/>
  <c r="V697" i="9"/>
  <c r="X697" i="9" s="1"/>
  <c r="V698" i="9"/>
  <c r="V699" i="9"/>
  <c r="V701" i="9"/>
  <c r="X701" i="9" s="1"/>
  <c r="V702" i="9"/>
  <c r="X702" i="9" s="1"/>
  <c r="V703" i="9"/>
  <c r="V704" i="9"/>
  <c r="V705" i="9"/>
  <c r="V706" i="9"/>
  <c r="V707" i="9"/>
  <c r="V708" i="9"/>
  <c r="V709" i="9"/>
  <c r="X709" i="9" s="1"/>
  <c r="V710" i="9"/>
  <c r="X710" i="9" s="1"/>
  <c r="V711" i="9"/>
  <c r="V712" i="9"/>
  <c r="X712" i="9" s="1"/>
  <c r="V713" i="9"/>
  <c r="V714" i="9"/>
  <c r="V715" i="9"/>
  <c r="V716" i="9"/>
  <c r="V717" i="9"/>
  <c r="X717" i="9" s="1"/>
  <c r="V718" i="9"/>
  <c r="X718" i="9" s="1"/>
  <c r="V719" i="9"/>
  <c r="V720" i="9"/>
  <c r="V721" i="9"/>
  <c r="V722" i="9"/>
  <c r="V723" i="9"/>
  <c r="V725" i="9"/>
  <c r="V726" i="9"/>
  <c r="X726" i="9" s="1"/>
  <c r="V727" i="9"/>
  <c r="X727" i="9" s="1"/>
  <c r="V728" i="9"/>
  <c r="V729" i="9"/>
  <c r="V730" i="9"/>
  <c r="V731" i="9"/>
  <c r="X731" i="9" s="1"/>
  <c r="V732" i="9"/>
  <c r="V733" i="9"/>
  <c r="V734" i="9"/>
  <c r="X734" i="9" s="1"/>
  <c r="V735" i="9"/>
  <c r="X735" i="9" s="1"/>
  <c r="V736" i="9"/>
  <c r="V737" i="9"/>
  <c r="X737" i="9" s="1"/>
  <c r="V738" i="9"/>
  <c r="V739" i="9"/>
  <c r="X739" i="9" s="1"/>
  <c r="V740" i="9"/>
  <c r="X740" i="9" s="1"/>
  <c r="V741" i="9"/>
  <c r="V742" i="9"/>
  <c r="X742" i="9" s="1"/>
  <c r="V743" i="9"/>
  <c r="X743" i="9" s="1"/>
  <c r="V744" i="9"/>
  <c r="V745" i="9"/>
  <c r="V746" i="9"/>
  <c r="V747" i="9"/>
  <c r="X747" i="9" s="1"/>
  <c r="V749" i="9"/>
  <c r="V750" i="9"/>
  <c r="V751" i="9"/>
  <c r="X751" i="9" s="1"/>
  <c r="V752" i="9"/>
  <c r="X752" i="9" s="1"/>
  <c r="V753" i="9"/>
  <c r="V754" i="9"/>
  <c r="V755" i="9"/>
  <c r="V756" i="9"/>
  <c r="X756" i="9" s="1"/>
  <c r="V757" i="9"/>
  <c r="V758" i="9"/>
  <c r="V759" i="9"/>
  <c r="X759" i="9" s="1"/>
  <c r="V760" i="9"/>
  <c r="X760" i="9" s="1"/>
  <c r="V761" i="9"/>
  <c r="V762" i="9"/>
  <c r="V763" i="9"/>
  <c r="V764" i="9"/>
  <c r="X764" i="9" s="1"/>
  <c r="V765" i="9"/>
  <c r="V766" i="9"/>
  <c r="V767" i="9"/>
  <c r="X767" i="9" s="1"/>
  <c r="V768" i="9"/>
  <c r="X768" i="9" s="1"/>
  <c r="V769" i="9"/>
  <c r="V770" i="9"/>
  <c r="V771" i="9"/>
  <c r="V773" i="9"/>
  <c r="X773" i="9" s="1"/>
  <c r="V774" i="9"/>
  <c r="X774" i="9" s="1"/>
  <c r="V775" i="9"/>
  <c r="V776" i="9"/>
  <c r="X776" i="9" s="1"/>
  <c r="V777" i="9"/>
  <c r="X777" i="9" s="1"/>
  <c r="V778" i="9"/>
  <c r="V779" i="9"/>
  <c r="V780" i="9"/>
  <c r="V781" i="9"/>
  <c r="X781" i="9" s="1"/>
  <c r="V782" i="9"/>
  <c r="V783" i="9"/>
  <c r="V784" i="9"/>
  <c r="X784" i="9" s="1"/>
  <c r="V785" i="9"/>
  <c r="X785" i="9" s="1"/>
  <c r="V786" i="9"/>
  <c r="V787" i="9"/>
  <c r="V788" i="9"/>
  <c r="X788" i="9" s="1"/>
  <c r="V789" i="9"/>
  <c r="X789" i="9" s="1"/>
  <c r="V790" i="9"/>
  <c r="V791" i="9"/>
  <c r="V792" i="9"/>
  <c r="X792" i="9" s="1"/>
  <c r="V793" i="9"/>
  <c r="X793" i="9" s="1"/>
  <c r="V794" i="9"/>
  <c r="V795" i="9"/>
  <c r="V797" i="9"/>
  <c r="V798" i="9"/>
  <c r="X798" i="9" s="1"/>
  <c r="V799" i="9"/>
  <c r="V800" i="9"/>
  <c r="V801" i="9"/>
  <c r="X801" i="9" s="1"/>
  <c r="V802" i="9"/>
  <c r="V803" i="9"/>
  <c r="V804" i="9"/>
  <c r="V805" i="9"/>
  <c r="V806" i="9"/>
  <c r="X806" i="9" s="1"/>
  <c r="V807" i="9"/>
  <c r="V808" i="9"/>
  <c r="V809" i="9"/>
  <c r="X809" i="9" s="1"/>
  <c r="V810" i="9"/>
  <c r="V811" i="9"/>
  <c r="V812" i="9"/>
  <c r="V813" i="9"/>
  <c r="V814" i="9"/>
  <c r="X814" i="9" s="1"/>
  <c r="V815" i="9"/>
  <c r="V816" i="9"/>
  <c r="V817" i="9"/>
  <c r="X817" i="9" s="1"/>
  <c r="V818" i="9"/>
  <c r="V819" i="9"/>
  <c r="V821" i="9"/>
  <c r="V822" i="9"/>
  <c r="V823" i="9"/>
  <c r="X823" i="9" s="1"/>
  <c r="V824" i="9"/>
  <c r="V825" i="9"/>
  <c r="V826" i="9"/>
  <c r="V827" i="9"/>
  <c r="X827" i="9" s="1"/>
  <c r="V828" i="9"/>
  <c r="V829" i="9"/>
  <c r="V830" i="9"/>
  <c r="V831" i="9"/>
  <c r="X831" i="9" s="1"/>
  <c r="V832" i="9"/>
  <c r="V833" i="9"/>
  <c r="V834" i="9"/>
  <c r="V835" i="9"/>
  <c r="X835" i="9" s="1"/>
  <c r="V836" i="9"/>
  <c r="V837" i="9"/>
  <c r="V838" i="9"/>
  <c r="V839" i="9"/>
  <c r="X839" i="9" s="1"/>
  <c r="V840" i="9"/>
  <c r="V841" i="9"/>
  <c r="V842" i="9"/>
  <c r="V843" i="9"/>
  <c r="X843" i="9" s="1"/>
  <c r="V845" i="9"/>
  <c r="V846" i="9"/>
  <c r="V847" i="9"/>
  <c r="V848" i="9"/>
  <c r="X848" i="9" s="1"/>
  <c r="V849" i="9"/>
  <c r="V850" i="9"/>
  <c r="V851" i="9"/>
  <c r="X851" i="9" s="1"/>
  <c r="V852" i="9"/>
  <c r="X852" i="9" s="1"/>
  <c r="V853" i="9"/>
  <c r="V854" i="9"/>
  <c r="V855" i="9"/>
  <c r="V856" i="9"/>
  <c r="X856" i="9" s="1"/>
  <c r="V857" i="9"/>
  <c r="V858" i="9"/>
  <c r="V859" i="9"/>
  <c r="X859" i="9" s="1"/>
  <c r="V860" i="9"/>
  <c r="X860" i="9" s="1"/>
  <c r="V861" i="9"/>
  <c r="V862" i="9"/>
  <c r="V863" i="9"/>
  <c r="V864" i="9"/>
  <c r="X864" i="9" s="1"/>
  <c r="V865" i="9"/>
  <c r="V866" i="9"/>
  <c r="V867" i="9"/>
  <c r="X867" i="9" s="1"/>
  <c r="V869" i="9"/>
  <c r="X869" i="9" s="1"/>
  <c r="V870" i="9"/>
  <c r="V871" i="9"/>
  <c r="V872" i="9"/>
  <c r="V873" i="9"/>
  <c r="X873" i="9" s="1"/>
  <c r="V874" i="9"/>
  <c r="V875" i="9"/>
  <c r="V876" i="9"/>
  <c r="X876" i="9" s="1"/>
  <c r="V877" i="9"/>
  <c r="X877" i="9" s="1"/>
  <c r="V878" i="9"/>
  <c r="V879" i="9"/>
  <c r="V880" i="9"/>
  <c r="V881" i="9"/>
  <c r="X881" i="9" s="1"/>
  <c r="V882" i="9"/>
  <c r="V883" i="9"/>
  <c r="V884" i="9"/>
  <c r="X884" i="9" s="1"/>
  <c r="V885" i="9"/>
  <c r="X885" i="9" s="1"/>
  <c r="V886" i="9"/>
  <c r="V887" i="9"/>
  <c r="V888" i="9"/>
  <c r="V889" i="9"/>
  <c r="X889" i="9" s="1"/>
  <c r="V890" i="9"/>
  <c r="V891" i="9"/>
  <c r="V893" i="9"/>
  <c r="X893" i="9" s="1"/>
  <c r="V894" i="9"/>
  <c r="X894" i="9" s="1"/>
  <c r="V895" i="9"/>
  <c r="V896" i="9"/>
  <c r="V897" i="9"/>
  <c r="V898" i="9"/>
  <c r="V899" i="9"/>
  <c r="V900" i="9"/>
  <c r="V901" i="9"/>
  <c r="X901" i="9" s="1"/>
  <c r="V902" i="9"/>
  <c r="X902" i="9" s="1"/>
  <c r="V903" i="9"/>
  <c r="V904" i="9"/>
  <c r="V905" i="9"/>
  <c r="V906" i="9"/>
  <c r="V907" i="9"/>
  <c r="V908" i="9"/>
  <c r="V909" i="9"/>
  <c r="X909" i="9" s="1"/>
  <c r="V910" i="9"/>
  <c r="X910" i="9" s="1"/>
  <c r="V911" i="9"/>
  <c r="V912" i="9"/>
  <c r="V913" i="9"/>
  <c r="V914" i="9"/>
  <c r="V915" i="9"/>
  <c r="V917" i="9"/>
  <c r="V918" i="9"/>
  <c r="X918" i="9" s="1"/>
  <c r="V919" i="9"/>
  <c r="X919" i="9" s="1"/>
  <c r="V920" i="9"/>
  <c r="V921" i="9"/>
  <c r="V922" i="9"/>
  <c r="V923" i="9"/>
  <c r="X923" i="9" s="1"/>
  <c r="V924" i="9"/>
  <c r="V925" i="9"/>
  <c r="V926" i="9"/>
  <c r="X926" i="9" s="1"/>
  <c r="V927" i="9"/>
  <c r="X927" i="9" s="1"/>
  <c r="V928" i="9"/>
  <c r="V929" i="9"/>
  <c r="V930" i="9"/>
  <c r="V931" i="9"/>
  <c r="X931" i="9" s="1"/>
  <c r="V932" i="9"/>
  <c r="V933" i="9"/>
  <c r="V934" i="9"/>
  <c r="X934" i="9" s="1"/>
  <c r="V935" i="9"/>
  <c r="X935" i="9" s="1"/>
  <c r="V936" i="9"/>
  <c r="V937" i="9"/>
  <c r="V938" i="9"/>
  <c r="V939" i="9"/>
  <c r="X939" i="9" s="1"/>
  <c r="V941" i="9"/>
  <c r="V942" i="9"/>
  <c r="V943" i="9"/>
  <c r="X943" i="9" s="1"/>
  <c r="V944" i="9"/>
  <c r="X944" i="9" s="1"/>
  <c r="V945" i="9"/>
  <c r="V946" i="9"/>
  <c r="V947" i="9"/>
  <c r="V948" i="9"/>
  <c r="X948" i="9" s="1"/>
  <c r="V949" i="9"/>
  <c r="V950" i="9"/>
  <c r="V951" i="9"/>
  <c r="X951" i="9" s="1"/>
  <c r="V952" i="9"/>
  <c r="X952" i="9" s="1"/>
  <c r="V953" i="9"/>
  <c r="V954" i="9"/>
  <c r="V955" i="9"/>
  <c r="V956" i="9"/>
  <c r="X956" i="9" s="1"/>
  <c r="V957" i="9"/>
  <c r="V958" i="9"/>
  <c r="V959" i="9"/>
  <c r="X959" i="9" s="1"/>
  <c r="V960" i="9"/>
  <c r="X960" i="9" s="1"/>
  <c r="V961" i="9"/>
  <c r="V962" i="9"/>
  <c r="X962" i="9" s="1"/>
  <c r="V963" i="9"/>
  <c r="X963" i="9" s="1"/>
  <c r="V965" i="9"/>
  <c r="X965" i="9" s="1"/>
  <c r="V966" i="9"/>
  <c r="V967" i="9"/>
  <c r="V968" i="9"/>
  <c r="X968" i="9" s="1"/>
  <c r="V969" i="9"/>
  <c r="X969" i="9" s="1"/>
  <c r="V970" i="9"/>
  <c r="V971" i="9"/>
  <c r="V972" i="9"/>
  <c r="V973" i="9"/>
  <c r="X973" i="9" s="1"/>
  <c r="V974" i="9"/>
  <c r="V975" i="9"/>
  <c r="V976" i="9"/>
  <c r="X976" i="9" s="1"/>
  <c r="V977" i="9"/>
  <c r="X977" i="9" s="1"/>
  <c r="V978" i="9"/>
  <c r="V979" i="9"/>
  <c r="V980" i="9"/>
  <c r="V981" i="9"/>
  <c r="X981" i="9" s="1"/>
  <c r="V982" i="9"/>
  <c r="V983" i="9"/>
  <c r="V984" i="9"/>
  <c r="X984" i="9" s="1"/>
  <c r="V985" i="9"/>
  <c r="X985" i="9" s="1"/>
  <c r="V986" i="9"/>
  <c r="V987" i="9"/>
  <c r="V989" i="9"/>
  <c r="V990" i="9"/>
  <c r="X990" i="9" s="1"/>
  <c r="V991" i="9"/>
  <c r="V992" i="9"/>
  <c r="V993" i="9"/>
  <c r="X993" i="9" s="1"/>
  <c r="V994" i="9"/>
  <c r="X994" i="9" s="1"/>
  <c r="V995" i="9"/>
  <c r="V996" i="9"/>
  <c r="V997" i="9"/>
  <c r="V998" i="9"/>
  <c r="X998" i="9" s="1"/>
  <c r="V999" i="9"/>
  <c r="V1000" i="9"/>
  <c r="V1001" i="9"/>
  <c r="X1001" i="9" s="1"/>
  <c r="V1002" i="9"/>
  <c r="X1002" i="9" s="1"/>
  <c r="V1003" i="9"/>
  <c r="V1004" i="9"/>
  <c r="V1005" i="9"/>
  <c r="V1006" i="9"/>
  <c r="X1006" i="9" s="1"/>
  <c r="V1007" i="9"/>
  <c r="V1008" i="9"/>
  <c r="V1009" i="9"/>
  <c r="X1009" i="9" s="1"/>
  <c r="V1010" i="9"/>
  <c r="X1010" i="9" s="1"/>
  <c r="V1011" i="9"/>
  <c r="V1013" i="9"/>
  <c r="V1014" i="9"/>
  <c r="V1015" i="9"/>
  <c r="X1015" i="9" s="1"/>
  <c r="V1016" i="9"/>
  <c r="V1017" i="9"/>
  <c r="V1018" i="9"/>
  <c r="X1018" i="9" s="1"/>
  <c r="V1019" i="9"/>
  <c r="X1019" i="9" s="1"/>
  <c r="V1020" i="9"/>
  <c r="V1021" i="9"/>
  <c r="V1022" i="9"/>
  <c r="V1023" i="9"/>
  <c r="X1023" i="9" s="1"/>
  <c r="V1024" i="9"/>
  <c r="V1025" i="9"/>
  <c r="V1026" i="9"/>
  <c r="X1026" i="9" s="1"/>
  <c r="V1027" i="9"/>
  <c r="X1027" i="9" s="1"/>
  <c r="V1028" i="9"/>
  <c r="V1029" i="9"/>
  <c r="V1030" i="9"/>
  <c r="X1030" i="9" s="1"/>
  <c r="V1031" i="9"/>
  <c r="X1031" i="9" s="1"/>
  <c r="V1032" i="9"/>
  <c r="V1033" i="9"/>
  <c r="V1034" i="9"/>
  <c r="V1035" i="9"/>
  <c r="X1035" i="9" s="1"/>
  <c r="V1037" i="9"/>
  <c r="V1038" i="9"/>
  <c r="V1039" i="9"/>
  <c r="V1040" i="9"/>
  <c r="X1040" i="9" s="1"/>
  <c r="V1041" i="9"/>
  <c r="V1042" i="9"/>
  <c r="V1043" i="9"/>
  <c r="X1043" i="9" s="1"/>
  <c r="V1044" i="9"/>
  <c r="X1044" i="9" s="1"/>
  <c r="V1045" i="9"/>
  <c r="V1046" i="9"/>
  <c r="V1047" i="9"/>
  <c r="V1048" i="9"/>
  <c r="X1048" i="9" s="1"/>
  <c r="V1049" i="9"/>
  <c r="V1050" i="9"/>
  <c r="V1051" i="9"/>
  <c r="V1052" i="9"/>
  <c r="X1052" i="9" s="1"/>
  <c r="V1053" i="9"/>
  <c r="V1054" i="9"/>
  <c r="V1055" i="9"/>
  <c r="V1056" i="9"/>
  <c r="X1056" i="9" s="1"/>
  <c r="V1057" i="9"/>
  <c r="V1058" i="9"/>
  <c r="V1059" i="9"/>
  <c r="V1061" i="9"/>
  <c r="X1061" i="9" s="1"/>
  <c r="V1062" i="9"/>
  <c r="V1063" i="9"/>
  <c r="V1064" i="9"/>
  <c r="V1065" i="9"/>
  <c r="X1065" i="9" s="1"/>
  <c r="V1066" i="9"/>
  <c r="V1067" i="9"/>
  <c r="V1068" i="9"/>
  <c r="V1069" i="9"/>
  <c r="X1069" i="9" s="1"/>
  <c r="V1070" i="9"/>
  <c r="V1071" i="9"/>
  <c r="V1072" i="9"/>
  <c r="V1073" i="9"/>
  <c r="X1073" i="9" s="1"/>
  <c r="V1074" i="9"/>
  <c r="V1075" i="9"/>
  <c r="V1076" i="9"/>
  <c r="V1077" i="9"/>
  <c r="X1077" i="9" s="1"/>
  <c r="V1078" i="9"/>
  <c r="V1079" i="9"/>
  <c r="V1080" i="9"/>
  <c r="V1081" i="9"/>
  <c r="X1081" i="9" s="1"/>
  <c r="V1082" i="9"/>
  <c r="V1083" i="9"/>
  <c r="V1085" i="9"/>
  <c r="V1086" i="9"/>
  <c r="X1086" i="9" s="1"/>
  <c r="V1087" i="9"/>
  <c r="V1088" i="9"/>
  <c r="V1089" i="9"/>
  <c r="V1090" i="9"/>
  <c r="X1090" i="9" s="1"/>
  <c r="V1091" i="9"/>
  <c r="V1092" i="9"/>
  <c r="V1093" i="9"/>
  <c r="V1094" i="9"/>
  <c r="X1094" i="9" s="1"/>
  <c r="V1095" i="9"/>
  <c r="V1096" i="9"/>
  <c r="V1097" i="9"/>
  <c r="V1098" i="9"/>
  <c r="X1098" i="9" s="1"/>
  <c r="V1099" i="9"/>
  <c r="V1100" i="9"/>
  <c r="V1101" i="9"/>
  <c r="V1102" i="9"/>
  <c r="X1102" i="9" s="1"/>
  <c r="V1103" i="9"/>
  <c r="V1104" i="9"/>
  <c r="X1104" i="9" s="1"/>
  <c r="V1105" i="9"/>
  <c r="V1106" i="9"/>
  <c r="X1106" i="9" s="1"/>
  <c r="V1107" i="9"/>
  <c r="V1109" i="9"/>
  <c r="V1110" i="9"/>
  <c r="X1110" i="9" s="1"/>
  <c r="V1111" i="9"/>
  <c r="X1111" i="9" s="1"/>
  <c r="V1112" i="9"/>
  <c r="V1113" i="9"/>
  <c r="V1114" i="9"/>
  <c r="V1115" i="9"/>
  <c r="X1115" i="9" s="1"/>
  <c r="V1116" i="9"/>
  <c r="V1117" i="9"/>
  <c r="V1118" i="9"/>
  <c r="V1119" i="9"/>
  <c r="X1119" i="9" s="1"/>
  <c r="V1120" i="9"/>
  <c r="V1121" i="9"/>
  <c r="V1122" i="9"/>
  <c r="V1123" i="9"/>
  <c r="X1123" i="9" s="1"/>
  <c r="V1124" i="9"/>
  <c r="V1125" i="9"/>
  <c r="V1126" i="9"/>
  <c r="V1127" i="9"/>
  <c r="X1127" i="9" s="1"/>
  <c r="V1128" i="9"/>
  <c r="V1129" i="9"/>
  <c r="X1129" i="9" s="1"/>
  <c r="V1130" i="9"/>
  <c r="V1131" i="9"/>
  <c r="X1131" i="9" s="1"/>
  <c r="V1133" i="9"/>
  <c r="V1134" i="9"/>
  <c r="V1135" i="9"/>
  <c r="V35" i="9"/>
  <c r="X35" i="9" s="1"/>
  <c r="V36" i="9"/>
  <c r="V37" i="9"/>
  <c r="V38" i="9"/>
  <c r="V39" i="9"/>
  <c r="X39" i="9" s="1"/>
  <c r="V40" i="9"/>
  <c r="X40" i="9" s="1"/>
  <c r="V41" i="9"/>
  <c r="V42" i="9"/>
  <c r="V43" i="9"/>
  <c r="X43" i="9" s="1"/>
  <c r="V44" i="9"/>
  <c r="V45" i="9"/>
  <c r="V46" i="9"/>
  <c r="V47" i="9"/>
  <c r="X47" i="9" s="1"/>
  <c r="V48" i="9"/>
  <c r="V49" i="9"/>
  <c r="V50" i="9"/>
  <c r="V51" i="9"/>
  <c r="X51" i="9" s="1"/>
  <c r="V53" i="9"/>
  <c r="V54" i="9"/>
  <c r="V55" i="9"/>
  <c r="V56" i="9"/>
  <c r="X56" i="9" s="1"/>
  <c r="V57" i="9"/>
  <c r="V58" i="9"/>
  <c r="X58" i="9" s="1"/>
  <c r="V59" i="9"/>
  <c r="V60" i="9"/>
  <c r="X60" i="9" s="1"/>
  <c r="V61" i="9"/>
  <c r="V62" i="9"/>
  <c r="V63" i="9"/>
  <c r="V64" i="9"/>
  <c r="X64" i="9" s="1"/>
  <c r="V65" i="9"/>
  <c r="V66" i="9"/>
  <c r="V67" i="9"/>
  <c r="V68" i="9"/>
  <c r="X68" i="9" s="1"/>
  <c r="V69" i="9"/>
  <c r="V70" i="9"/>
  <c r="X70" i="9" s="1"/>
  <c r="V71" i="9"/>
  <c r="V72" i="9"/>
  <c r="X72" i="9" s="1"/>
  <c r="V73" i="9"/>
  <c r="V74" i="9"/>
  <c r="X74" i="9" s="1"/>
  <c r="V75" i="9"/>
  <c r="X75" i="9" s="1"/>
  <c r="V77" i="9"/>
  <c r="V78" i="9"/>
  <c r="V79" i="9"/>
  <c r="V80" i="9"/>
  <c r="V81" i="9"/>
  <c r="V82" i="9"/>
  <c r="V83" i="9"/>
  <c r="X83" i="9" s="1"/>
  <c r="V84" i="9"/>
  <c r="V85" i="9"/>
  <c r="V86" i="9"/>
  <c r="V87" i="9"/>
  <c r="V88" i="9"/>
  <c r="V89" i="9"/>
  <c r="V90" i="9"/>
  <c r="X90" i="9" s="1"/>
  <c r="V91" i="9"/>
  <c r="V92" i="9"/>
  <c r="V93" i="9"/>
  <c r="V94" i="9"/>
  <c r="V95" i="9"/>
  <c r="V96" i="9"/>
  <c r="X96" i="9" s="1"/>
  <c r="V97" i="9"/>
  <c r="V98" i="9"/>
  <c r="V99" i="9"/>
  <c r="X99" i="9" s="1"/>
  <c r="V101" i="9"/>
  <c r="V102" i="9"/>
  <c r="X102" i="9" s="1"/>
  <c r="V103" i="9"/>
  <c r="V104" i="9"/>
  <c r="V105" i="9"/>
  <c r="V106" i="9"/>
  <c r="X106" i="9" s="1"/>
  <c r="V107" i="9"/>
  <c r="V108" i="9"/>
  <c r="V109" i="9"/>
  <c r="V110" i="9"/>
  <c r="X110" i="9" s="1"/>
  <c r="V111" i="9"/>
  <c r="V112" i="9"/>
  <c r="V113" i="9"/>
  <c r="V114" i="9"/>
  <c r="X114" i="9" s="1"/>
  <c r="V115" i="9"/>
  <c r="X115" i="9" s="1"/>
  <c r="V116" i="9"/>
  <c r="V117" i="9"/>
  <c r="V118" i="9"/>
  <c r="X118" i="9" s="1"/>
  <c r="V119" i="9"/>
  <c r="V120" i="9"/>
  <c r="V121" i="9"/>
  <c r="V122" i="9"/>
  <c r="X122" i="9" s="1"/>
  <c r="V123" i="9"/>
  <c r="V125" i="9"/>
  <c r="V126" i="9"/>
  <c r="V127" i="9"/>
  <c r="X127" i="9" s="1"/>
  <c r="V128" i="9"/>
  <c r="V129" i="9"/>
  <c r="V130" i="9"/>
  <c r="V131" i="9"/>
  <c r="X131" i="9" s="1"/>
  <c r="V132" i="9"/>
  <c r="V133" i="9"/>
  <c r="V134" i="9"/>
  <c r="V135" i="9"/>
  <c r="X135" i="9" s="1"/>
  <c r="V136" i="9"/>
  <c r="V137" i="9"/>
  <c r="V138" i="9"/>
  <c r="V139" i="9"/>
  <c r="X139" i="9" s="1"/>
  <c r="V140" i="9"/>
  <c r="X140" i="9" s="1"/>
  <c r="V141" i="9"/>
  <c r="V142" i="9"/>
  <c r="V143" i="9"/>
  <c r="X143" i="9" s="1"/>
  <c r="V144" i="9"/>
  <c r="V145" i="9"/>
  <c r="V146" i="9"/>
  <c r="V147" i="9"/>
  <c r="X147" i="9" s="1"/>
  <c r="V149" i="9"/>
  <c r="V150" i="9"/>
  <c r="V151" i="9"/>
  <c r="V152" i="9"/>
  <c r="X152" i="9" s="1"/>
  <c r="V153" i="9"/>
  <c r="V154" i="9"/>
  <c r="V155" i="9"/>
  <c r="V156" i="9"/>
  <c r="X156" i="9" s="1"/>
  <c r="V157" i="9"/>
  <c r="V158" i="9"/>
  <c r="X158" i="9" s="1"/>
  <c r="V159" i="9"/>
  <c r="V160" i="9"/>
  <c r="X160" i="9" s="1"/>
  <c r="V161" i="9"/>
  <c r="V162" i="9"/>
  <c r="V163" i="9"/>
  <c r="V164" i="9"/>
  <c r="X164" i="9" s="1"/>
  <c r="V165" i="9"/>
  <c r="V166" i="9"/>
  <c r="V167" i="9"/>
  <c r="V168" i="9"/>
  <c r="X168" i="9" s="1"/>
  <c r="V169" i="9"/>
  <c r="V170" i="9"/>
  <c r="V171" i="9"/>
  <c r="V173" i="9"/>
  <c r="V174" i="9"/>
  <c r="V175" i="9"/>
  <c r="X175" i="9" s="1"/>
  <c r="V176" i="9"/>
  <c r="X176" i="9" s="1"/>
  <c r="V177" i="9"/>
  <c r="V178" i="9"/>
  <c r="V179" i="9"/>
  <c r="V180" i="9"/>
  <c r="V181" i="9"/>
  <c r="V182" i="9"/>
  <c r="V183" i="9"/>
  <c r="V184" i="9"/>
  <c r="V185" i="9"/>
  <c r="V186" i="9"/>
  <c r="V187" i="9"/>
  <c r="V188" i="9"/>
  <c r="V189" i="9"/>
  <c r="V190" i="9"/>
  <c r="X190" i="9" s="1"/>
  <c r="V191" i="9"/>
  <c r="V192" i="9"/>
  <c r="V193" i="9"/>
  <c r="V194" i="9"/>
  <c r="V195" i="9"/>
  <c r="V197" i="9"/>
  <c r="V198" i="9"/>
  <c r="X198" i="9" s="1"/>
  <c r="V199" i="9"/>
  <c r="X199" i="9" s="1"/>
  <c r="V200" i="9"/>
  <c r="V201" i="9"/>
  <c r="V202" i="9"/>
  <c r="X202" i="9" s="1"/>
  <c r="V203" i="9"/>
  <c r="V204" i="9"/>
  <c r="V205" i="9"/>
  <c r="V206" i="9"/>
  <c r="X206" i="9" s="1"/>
  <c r="V207" i="9"/>
  <c r="V208" i="9"/>
  <c r="V209" i="9"/>
  <c r="V210" i="9"/>
  <c r="X210" i="9" s="1"/>
  <c r="V211" i="9"/>
  <c r="V212" i="9"/>
  <c r="V213" i="9"/>
  <c r="V214" i="9"/>
  <c r="X214" i="9" s="1"/>
  <c r="V215" i="9"/>
  <c r="V216" i="9"/>
  <c r="V217" i="9"/>
  <c r="V218" i="9"/>
  <c r="X218" i="9" s="1"/>
  <c r="V219" i="9"/>
  <c r="V221" i="9"/>
  <c r="V222" i="9"/>
  <c r="V223" i="9"/>
  <c r="X223" i="9" s="1"/>
  <c r="V224" i="9"/>
  <c r="V225" i="9"/>
  <c r="V226" i="9"/>
  <c r="V227" i="9"/>
  <c r="X227" i="9" s="1"/>
  <c r="V228" i="9"/>
  <c r="V229" i="9"/>
  <c r="V230" i="9"/>
  <c r="V231" i="9"/>
  <c r="X231" i="9" s="1"/>
  <c r="V232" i="9"/>
  <c r="V233" i="9"/>
  <c r="V234" i="9"/>
  <c r="V235" i="9"/>
  <c r="X235" i="9" s="1"/>
  <c r="V236" i="9"/>
  <c r="V237" i="9"/>
  <c r="V238" i="9"/>
  <c r="V239" i="9"/>
  <c r="X239" i="9" s="1"/>
  <c r="V240" i="9"/>
  <c r="V241" i="9"/>
  <c r="V242" i="9"/>
  <c r="X242" i="9" s="1"/>
  <c r="V243" i="9"/>
  <c r="X243" i="9" s="1"/>
  <c r="V245" i="9"/>
  <c r="V246" i="9"/>
  <c r="V247" i="9"/>
  <c r="X247" i="9" s="1"/>
  <c r="V248" i="9"/>
  <c r="X248" i="9" s="1"/>
  <c r="V249" i="9"/>
  <c r="V250" i="9"/>
  <c r="V251" i="9"/>
  <c r="V5" i="9"/>
  <c r="X5" i="9" s="1"/>
  <c r="V6" i="9"/>
  <c r="V7" i="9"/>
  <c r="V8" i="9"/>
  <c r="V9" i="9"/>
  <c r="V10" i="9"/>
  <c r="V11" i="9"/>
  <c r="V12" i="9"/>
  <c r="V13" i="9"/>
  <c r="X13" i="9" s="1"/>
  <c r="V14" i="9"/>
  <c r="V15" i="9"/>
  <c r="V16" i="9"/>
  <c r="V17" i="9"/>
  <c r="X17" i="9" s="1"/>
  <c r="V18" i="9"/>
  <c r="V19" i="9"/>
  <c r="V20" i="9"/>
  <c r="X20" i="9" s="1"/>
  <c r="V21" i="9"/>
  <c r="X21" i="9" s="1"/>
  <c r="V22" i="9"/>
  <c r="V23" i="9"/>
  <c r="V24" i="9"/>
  <c r="V25" i="9"/>
  <c r="V26" i="9"/>
  <c r="V27" i="9"/>
  <c r="V29" i="9"/>
  <c r="V30" i="9"/>
  <c r="V31" i="9"/>
  <c r="V32" i="9"/>
  <c r="V33" i="9"/>
  <c r="V34" i="9"/>
  <c r="X108" i="9"/>
  <c r="X133" i="9"/>
  <c r="X174" i="9"/>
  <c r="X183" i="9"/>
  <c r="X200" i="9"/>
  <c r="X208" i="9"/>
  <c r="X215" i="9"/>
  <c r="X256" i="9"/>
  <c r="X257" i="9"/>
  <c r="X264" i="9"/>
  <c r="X265" i="9"/>
  <c r="X273" i="9"/>
  <c r="X281" i="9"/>
  <c r="X289" i="9"/>
  <c r="X297" i="9"/>
  <c r="X299" i="9"/>
  <c r="X307" i="9"/>
  <c r="X315" i="9"/>
  <c r="X323" i="9"/>
  <c r="X324" i="9"/>
  <c r="X331" i="9"/>
  <c r="X332" i="9"/>
  <c r="X339" i="9"/>
  <c r="X341" i="9"/>
  <c r="X348" i="9"/>
  <c r="X349" i="9"/>
  <c r="X356" i="9"/>
  <c r="X357" i="9"/>
  <c r="X365" i="9"/>
  <c r="X366" i="9"/>
  <c r="X373" i="9"/>
  <c r="X374" i="9"/>
  <c r="X381" i="9"/>
  <c r="X382" i="9"/>
  <c r="X390" i="9"/>
  <c r="X391" i="9"/>
  <c r="X398" i="9"/>
  <c r="X399" i="9"/>
  <c r="X406" i="9"/>
  <c r="X407" i="9"/>
  <c r="X415" i="9"/>
  <c r="X416" i="9"/>
  <c r="X423" i="9"/>
  <c r="X424" i="9"/>
  <c r="X431" i="9"/>
  <c r="X432" i="9"/>
  <c r="X440" i="9"/>
  <c r="X441" i="9"/>
  <c r="X448" i="9"/>
  <c r="X449" i="9"/>
  <c r="X456" i="9"/>
  <c r="X457" i="9"/>
  <c r="X464" i="9"/>
  <c r="X465" i="9"/>
  <c r="X473" i="9"/>
  <c r="X481" i="9"/>
  <c r="X491" i="9"/>
  <c r="X499" i="9"/>
  <c r="X507" i="9"/>
  <c r="X515" i="9"/>
  <c r="X516" i="9"/>
  <c r="X523" i="9"/>
  <c r="X524" i="9"/>
  <c r="X531" i="9"/>
  <c r="X533" i="9"/>
  <c r="X540" i="9"/>
  <c r="X541" i="9"/>
  <c r="X548" i="9"/>
  <c r="X549" i="9"/>
  <c r="X557" i="9"/>
  <c r="X558" i="9"/>
  <c r="X565" i="9"/>
  <c r="X566" i="9"/>
  <c r="X573" i="9"/>
  <c r="X574" i="9"/>
  <c r="X582" i="9"/>
  <c r="X583" i="9"/>
  <c r="X590" i="9"/>
  <c r="X591" i="9"/>
  <c r="X598" i="9"/>
  <c r="X599" i="9"/>
  <c r="X607" i="9"/>
  <c r="X608" i="9"/>
  <c r="X615" i="9"/>
  <c r="X616" i="9"/>
  <c r="X623" i="9"/>
  <c r="X624" i="9"/>
  <c r="X632" i="9"/>
  <c r="X633" i="9"/>
  <c r="X640" i="9"/>
  <c r="X641" i="9"/>
  <c r="X648" i="9"/>
  <c r="X649" i="9"/>
  <c r="X657" i="9"/>
  <c r="X665" i="9"/>
  <c r="X673" i="9"/>
  <c r="X683" i="9"/>
  <c r="X691" i="9"/>
  <c r="X699" i="9"/>
  <c r="X707" i="9"/>
  <c r="X708" i="9"/>
  <c r="X715" i="9"/>
  <c r="X716" i="9"/>
  <c r="X723" i="9"/>
  <c r="X725" i="9"/>
  <c r="X732" i="9"/>
  <c r="X733" i="9"/>
  <c r="X741" i="9"/>
  <c r="X749" i="9"/>
  <c r="X750" i="9"/>
  <c r="X757" i="9"/>
  <c r="X758" i="9"/>
  <c r="X765" i="9"/>
  <c r="X766" i="9"/>
  <c r="X775" i="9"/>
  <c r="X782" i="9"/>
  <c r="X783" i="9"/>
  <c r="X790" i="9"/>
  <c r="X791" i="9"/>
  <c r="X795" i="9"/>
  <c r="X799" i="9"/>
  <c r="X800" i="9"/>
  <c r="X807" i="9"/>
  <c r="X808" i="9"/>
  <c r="X815" i="9"/>
  <c r="X816" i="9"/>
  <c r="X824" i="9"/>
  <c r="X825" i="9"/>
  <c r="X832" i="9"/>
  <c r="X833" i="9"/>
  <c r="X840" i="9"/>
  <c r="X841" i="9"/>
  <c r="X849" i="9"/>
  <c r="X857" i="9"/>
  <c r="X862" i="9"/>
  <c r="X865" i="9"/>
  <c r="X875" i="9"/>
  <c r="X883" i="9"/>
  <c r="X891" i="9"/>
  <c r="X899" i="9"/>
  <c r="X900" i="9"/>
  <c r="X907" i="9"/>
  <c r="X908" i="9"/>
  <c r="X915" i="9"/>
  <c r="X917" i="9"/>
  <c r="X924" i="9"/>
  <c r="X925" i="9"/>
  <c r="X932" i="9"/>
  <c r="X933" i="9"/>
  <c r="X941" i="9"/>
  <c r="X942" i="9"/>
  <c r="X949" i="9"/>
  <c r="X950" i="9"/>
  <c r="X957" i="9"/>
  <c r="X958" i="9"/>
  <c r="X966" i="9"/>
  <c r="X967" i="9"/>
  <c r="X974" i="9"/>
  <c r="X975" i="9"/>
  <c r="X982" i="9"/>
  <c r="X983" i="9"/>
  <c r="X991" i="9"/>
  <c r="X992" i="9"/>
  <c r="X999" i="9"/>
  <c r="X1000" i="9"/>
  <c r="X1007" i="9"/>
  <c r="X1008" i="9"/>
  <c r="X1016" i="9"/>
  <c r="X1017" i="9"/>
  <c r="X1024" i="9"/>
  <c r="X1025" i="9"/>
  <c r="X1032" i="9"/>
  <c r="X1033" i="9"/>
  <c r="X1041" i="9"/>
  <c r="X1042" i="9"/>
  <c r="X1049" i="9"/>
  <c r="X1050" i="9"/>
  <c r="X1057" i="9"/>
  <c r="X1058" i="9"/>
  <c r="X1066" i="9"/>
  <c r="X1067" i="9"/>
  <c r="X1074" i="9"/>
  <c r="X1075" i="9"/>
  <c r="X1082" i="9"/>
  <c r="X1083" i="9"/>
  <c r="X1091" i="9"/>
  <c r="X1092" i="9"/>
  <c r="X1099" i="9"/>
  <c r="X1100" i="9"/>
  <c r="X1107" i="9"/>
  <c r="X1109" i="9"/>
  <c r="X1116" i="9"/>
  <c r="X1117" i="9"/>
  <c r="X1124" i="9"/>
  <c r="X1125" i="9"/>
  <c r="X1133" i="9"/>
  <c r="X1134" i="9"/>
  <c r="X1136" i="9"/>
  <c r="X1137" i="9"/>
  <c r="X1139" i="9"/>
  <c r="X1141" i="9"/>
  <c r="X1144" i="9"/>
  <c r="X1145" i="9"/>
  <c r="X1151" i="9"/>
  <c r="X1152" i="9"/>
  <c r="X1153" i="9"/>
  <c r="X1155" i="9"/>
  <c r="X1160" i="9"/>
  <c r="X1161" i="9"/>
  <c r="X1162" i="9"/>
  <c r="X1164" i="9"/>
  <c r="X1169" i="9"/>
  <c r="X1170" i="9"/>
  <c r="X1177" i="9"/>
  <c r="X1178" i="9"/>
  <c r="X1185" i="9"/>
  <c r="X1186" i="9"/>
  <c r="X1187" i="9"/>
  <c r="X1189" i="9"/>
  <c r="X1192" i="9"/>
  <c r="X1194" i="9"/>
  <c r="X1195" i="9"/>
  <c r="X1201" i="9"/>
  <c r="X1202" i="9"/>
  <c r="X1203" i="9"/>
  <c r="X1210" i="9"/>
  <c r="X1211" i="9"/>
  <c r="X1212" i="9"/>
  <c r="X1218" i="9"/>
  <c r="X1219" i="9"/>
  <c r="X1220" i="9"/>
  <c r="X1226" i="9"/>
  <c r="X1227" i="9"/>
  <c r="X1229" i="9"/>
  <c r="X1236" i="9"/>
  <c r="X1237" i="9"/>
  <c r="X1244" i="9"/>
  <c r="X1245" i="9"/>
  <c r="X1253" i="9"/>
  <c r="X1260" i="9"/>
  <c r="X1261" i="9"/>
  <c r="X1268" i="9"/>
  <c r="X1269" i="9"/>
  <c r="X1277" i="9"/>
  <c r="X1279" i="9"/>
  <c r="X1285" i="9"/>
  <c r="X1287" i="9"/>
  <c r="X1293" i="9"/>
  <c r="X1295" i="9"/>
  <c r="X1303" i="9"/>
  <c r="X1304" i="9"/>
  <c r="X1311" i="9"/>
  <c r="X1312" i="9"/>
  <c r="X1319" i="9"/>
  <c r="X1320" i="9"/>
  <c r="X1327" i="9"/>
  <c r="X1328" i="9"/>
  <c r="X1329" i="9"/>
  <c r="X1331" i="9"/>
  <c r="X1336" i="9"/>
  <c r="X1337" i="9"/>
  <c r="X1344" i="9"/>
  <c r="X1345" i="9"/>
  <c r="X1353" i="9"/>
  <c r="X1354" i="9"/>
  <c r="X1359" i="9"/>
  <c r="X1361" i="9"/>
  <c r="X1362" i="9"/>
  <c r="X1369" i="9"/>
  <c r="X1370" i="9"/>
  <c r="X1378" i="9"/>
  <c r="X1379" i="9"/>
  <c r="X1385" i="9"/>
  <c r="X1386" i="9"/>
  <c r="X1387" i="9"/>
  <c r="X1389" i="9"/>
  <c r="X1394" i="9"/>
  <c r="X1395" i="9"/>
  <c r="X1403" i="9"/>
  <c r="X1404" i="9"/>
  <c r="X1411" i="9"/>
  <c r="X1412" i="9"/>
  <c r="X1416" i="9"/>
  <c r="X1419" i="9"/>
  <c r="X1421" i="9"/>
  <c r="X1428" i="9"/>
  <c r="X1429" i="9"/>
  <c r="X1436" i="9"/>
  <c r="X1437" i="9"/>
  <c r="X1445" i="9"/>
  <c r="X1453" i="9"/>
  <c r="X1461" i="9"/>
  <c r="X1471" i="9"/>
  <c r="X1479" i="9"/>
  <c r="X1485" i="9"/>
  <c r="X1487" i="9"/>
  <c r="X1495" i="9"/>
  <c r="X1496" i="9"/>
  <c r="X1503" i="9"/>
  <c r="X1504" i="9"/>
  <c r="X1511" i="9"/>
  <c r="X1512" i="9"/>
  <c r="X1519" i="9"/>
  <c r="X1520" i="9"/>
  <c r="X1521" i="9"/>
  <c r="X1523" i="9"/>
  <c r="X1528" i="9"/>
  <c r="X1529" i="9"/>
  <c r="X1536" i="9"/>
  <c r="X1537" i="9"/>
  <c r="X1545" i="9"/>
  <c r="X1546" i="9"/>
  <c r="X1553" i="9"/>
  <c r="X1554" i="9"/>
  <c r="X1561" i="9"/>
  <c r="X1562" i="9"/>
  <c r="X1570" i="9"/>
  <c r="X1571" i="9"/>
  <c r="X1576" i="9"/>
  <c r="X1578" i="9"/>
  <c r="X1579" i="9"/>
  <c r="X1586" i="9"/>
  <c r="X1587" i="9"/>
  <c r="X1595" i="9"/>
  <c r="X1596" i="9"/>
  <c r="X1603" i="9"/>
  <c r="X1604" i="9"/>
  <c r="X1611" i="9"/>
  <c r="X1613" i="9"/>
  <c r="X1620" i="9"/>
  <c r="X1621" i="9"/>
  <c r="X1628" i="9"/>
  <c r="X1629" i="9"/>
  <c r="X1637" i="9"/>
  <c r="X1645" i="9"/>
  <c r="X1653" i="9"/>
  <c r="X1663" i="9"/>
  <c r="X1671" i="9"/>
  <c r="X1679" i="9"/>
  <c r="X1687" i="9"/>
  <c r="X1688" i="9"/>
  <c r="X1695" i="9"/>
  <c r="X1696" i="9"/>
  <c r="X1703" i="9"/>
  <c r="X1704" i="9"/>
  <c r="X1712" i="9"/>
  <c r="X1713" i="9"/>
  <c r="X1720" i="9"/>
  <c r="X1721" i="9"/>
  <c r="X1728" i="9"/>
  <c r="X1729" i="9"/>
  <c r="X1737" i="9"/>
  <c r="X1738" i="9"/>
  <c r="X1743" i="9"/>
  <c r="X1745" i="9"/>
  <c r="X1746" i="9"/>
  <c r="X1752" i="9"/>
  <c r="X1753" i="9"/>
  <c r="X1754" i="9"/>
  <c r="X1757" i="9"/>
  <c r="X1762" i="9"/>
  <c r="X1763" i="9"/>
  <c r="X1769" i="9"/>
  <c r="X1770" i="9"/>
  <c r="X1771" i="9"/>
  <c r="X1773" i="9"/>
  <c r="X1778" i="9"/>
  <c r="X1779" i="9"/>
  <c r="X1784" i="9"/>
  <c r="X1787" i="9"/>
  <c r="X1788" i="9"/>
  <c r="X1795" i="9"/>
  <c r="X1796" i="9"/>
  <c r="X1803" i="9"/>
  <c r="X1805" i="9"/>
  <c r="X1812" i="9"/>
  <c r="X1813" i="9"/>
  <c r="X1820" i="9"/>
  <c r="X1821" i="9"/>
  <c r="X1829" i="9"/>
  <c r="X1837" i="9"/>
  <c r="X1845" i="9"/>
  <c r="X1855" i="9"/>
  <c r="X1863" i="9"/>
  <c r="X1865" i="9"/>
  <c r="X1871" i="9"/>
  <c r="X1879" i="9"/>
  <c r="X1880" i="9"/>
  <c r="X1887" i="9"/>
  <c r="X1888" i="9"/>
  <c r="X1895" i="9"/>
  <c r="X1896" i="9"/>
  <c r="X1904" i="9"/>
  <c r="X1905" i="9"/>
  <c r="X1912" i="9"/>
  <c r="X1913" i="9"/>
  <c r="X1920" i="9"/>
  <c r="X1921" i="9"/>
  <c r="X1929" i="9"/>
  <c r="X1930" i="9"/>
  <c r="X1937" i="9"/>
  <c r="X1938" i="9"/>
  <c r="X1945" i="9"/>
  <c r="X1946" i="9"/>
  <c r="X1954" i="9"/>
  <c r="X1955" i="9"/>
  <c r="X1960" i="9"/>
  <c r="X1962" i="9"/>
  <c r="X1963" i="9"/>
  <c r="X1970" i="9"/>
  <c r="X1971" i="9"/>
  <c r="X1979" i="9"/>
  <c r="X1980" i="9"/>
  <c r="X1987" i="9"/>
  <c r="X1988" i="9"/>
  <c r="X1995" i="9"/>
  <c r="X1997" i="9"/>
  <c r="X2004" i="9"/>
  <c r="X2005" i="9"/>
  <c r="X2012" i="9"/>
  <c r="X2013" i="9"/>
  <c r="X2021" i="9"/>
  <c r="X2029" i="9"/>
  <c r="X2037" i="9"/>
  <c r="X2047" i="9"/>
  <c r="X2055" i="9"/>
  <c r="X2063" i="9"/>
  <c r="X2071" i="9"/>
  <c r="X2072" i="9"/>
  <c r="X2079" i="9"/>
  <c r="X2080" i="9"/>
  <c r="X2087" i="9"/>
  <c r="X2088" i="9"/>
  <c r="X2096" i="9"/>
  <c r="X2097" i="9"/>
  <c r="X2104" i="9"/>
  <c r="X2105" i="9"/>
  <c r="X2112" i="9"/>
  <c r="X2113" i="9"/>
  <c r="X2121" i="9"/>
  <c r="X2122" i="9"/>
  <c r="X2127" i="9"/>
  <c r="X2129" i="9"/>
  <c r="X2130" i="9"/>
  <c r="X2137" i="9"/>
  <c r="X2138" i="9"/>
  <c r="X2146" i="9"/>
  <c r="X2147" i="9"/>
  <c r="X2153" i="9"/>
  <c r="X2154" i="9"/>
  <c r="X2155" i="9"/>
  <c r="X2157" i="9"/>
  <c r="X2162" i="9"/>
  <c r="X2163" i="9"/>
  <c r="X2171" i="9"/>
  <c r="X2172" i="9"/>
  <c r="X2179" i="9"/>
  <c r="X2180" i="9"/>
  <c r="X2187" i="9"/>
  <c r="X2189" i="9"/>
  <c r="X2191" i="9"/>
  <c r="X2196" i="9"/>
  <c r="X2197" i="9"/>
  <c r="X2204" i="9"/>
  <c r="X2205" i="9"/>
  <c r="X2213" i="9"/>
  <c r="X2221" i="9"/>
  <c r="X2229" i="9"/>
  <c r="X2239" i="9"/>
  <c r="X2247" i="9"/>
  <c r="X2255" i="9"/>
  <c r="X2263" i="9"/>
  <c r="X2264" i="9"/>
  <c r="X2271" i="9"/>
  <c r="X2272" i="9"/>
  <c r="X2279" i="9"/>
  <c r="X2280" i="9"/>
  <c r="X2288" i="9"/>
  <c r="X2289" i="9"/>
  <c r="X2296" i="9"/>
  <c r="X2297" i="9"/>
  <c r="X2304" i="9"/>
  <c r="X2305" i="9"/>
  <c r="X2313" i="9"/>
  <c r="X2314" i="9"/>
  <c r="X2321" i="9"/>
  <c r="X2322" i="9"/>
  <c r="X2329" i="9"/>
  <c r="X2330" i="9"/>
  <c r="X2338" i="9"/>
  <c r="X2339" i="9"/>
  <c r="X2344" i="9"/>
  <c r="X2346" i="9"/>
  <c r="X2347" i="9"/>
  <c r="X2354" i="9"/>
  <c r="X2355" i="9"/>
  <c r="X2363" i="9"/>
  <c r="X2364" i="9"/>
  <c r="X2371" i="9"/>
  <c r="X2372" i="9"/>
  <c r="X2379" i="9"/>
  <c r="X2381" i="9"/>
  <c r="X2388" i="9"/>
  <c r="X2389" i="9"/>
  <c r="X2396" i="9"/>
  <c r="X2397" i="9"/>
  <c r="X2405" i="9"/>
  <c r="X2408" i="9"/>
  <c r="X2413" i="9"/>
  <c r="X2419" i="9"/>
  <c r="X2421" i="9"/>
  <c r="X2431" i="9"/>
  <c r="X2439" i="9"/>
  <c r="X2447" i="9"/>
  <c r="X2453" i="9"/>
  <c r="X2455" i="9"/>
  <c r="X2456" i="9"/>
  <c r="X2463" i="9"/>
  <c r="X2464" i="9"/>
  <c r="X2471" i="9"/>
  <c r="X2472" i="9"/>
  <c r="X2480" i="9"/>
  <c r="X2481" i="9"/>
  <c r="X2488" i="9"/>
  <c r="X2489" i="9"/>
  <c r="X2496" i="9"/>
  <c r="X2497" i="9"/>
  <c r="X2505" i="9"/>
  <c r="X2506" i="9"/>
  <c r="X2513" i="9"/>
  <c r="X2514" i="9"/>
  <c r="X2521" i="9"/>
  <c r="X2522" i="9"/>
  <c r="X2530" i="9"/>
  <c r="X2531" i="9"/>
  <c r="X2538" i="9"/>
  <c r="X2539" i="9"/>
  <c r="X2546" i="9"/>
  <c r="X2547" i="9"/>
  <c r="X2555" i="9"/>
  <c r="X2556" i="9"/>
  <c r="X2561" i="9"/>
  <c r="X2563" i="9"/>
  <c r="X2564" i="9"/>
  <c r="X2571" i="9"/>
  <c r="X2573" i="9"/>
  <c r="X2579" i="9"/>
  <c r="X2580" i="9"/>
  <c r="X2581" i="9"/>
  <c r="X2588" i="9"/>
  <c r="X2589" i="9"/>
  <c r="X2593" i="9"/>
  <c r="X2594" i="9"/>
  <c r="X2597" i="9"/>
  <c r="X2605" i="9"/>
  <c r="X2613" i="9"/>
  <c r="X2623" i="9"/>
  <c r="X2628" i="9"/>
  <c r="X2631" i="9"/>
  <c r="X2639" i="9"/>
  <c r="X2647" i="9"/>
  <c r="X2648" i="9"/>
  <c r="X2650" i="9"/>
  <c r="X2655" i="9"/>
  <c r="X2656" i="9"/>
  <c r="X2658" i="9"/>
  <c r="X2661" i="9"/>
  <c r="X2663" i="9"/>
  <c r="X2664" i="9"/>
  <c r="X2672" i="9"/>
  <c r="X2673" i="9"/>
  <c r="X2680" i="9"/>
  <c r="X2681" i="9"/>
  <c r="X2688" i="9"/>
  <c r="X2689" i="9"/>
  <c r="X2696" i="9"/>
  <c r="X2697" i="9"/>
  <c r="X2698" i="9"/>
  <c r="X2700" i="9"/>
  <c r="X2705" i="9"/>
  <c r="X2706" i="9"/>
  <c r="X2713" i="9"/>
  <c r="X2714" i="9"/>
  <c r="X2722" i="9"/>
  <c r="X2723" i="9"/>
  <c r="X2729" i="9"/>
  <c r="X2730" i="9"/>
  <c r="X2731" i="9"/>
  <c r="X2733" i="9"/>
  <c r="X2736" i="9"/>
  <c r="X2738" i="9"/>
  <c r="X2739" i="9"/>
  <c r="X2747" i="9"/>
  <c r="X2748" i="9"/>
  <c r="X2755" i="9"/>
  <c r="X2756" i="9"/>
  <c r="X2763" i="9"/>
  <c r="X2765" i="9"/>
  <c r="X2770" i="9"/>
  <c r="X2771" i="9"/>
  <c r="X2772" i="9"/>
  <c r="X2773" i="9"/>
  <c r="X2780" i="9"/>
  <c r="X2781" i="9"/>
  <c r="X2783" i="9"/>
  <c r="X2789" i="9"/>
  <c r="X2792" i="9"/>
  <c r="X2797" i="9"/>
  <c r="X2800" i="9"/>
  <c r="X2803" i="9"/>
  <c r="X2805" i="9"/>
  <c r="X2815" i="9"/>
  <c r="X2823" i="9"/>
  <c r="X2831" i="9"/>
  <c r="X2837" i="9"/>
  <c r="X2839" i="9"/>
  <c r="X2840" i="9"/>
  <c r="X2847" i="9"/>
  <c r="X2848" i="9"/>
  <c r="X2855" i="9"/>
  <c r="X2856" i="9"/>
  <c r="X2864" i="9"/>
  <c r="X2865" i="9"/>
  <c r="X2871" i="9"/>
  <c r="X2872" i="9"/>
  <c r="X2873" i="9"/>
  <c r="X2875" i="9"/>
  <c r="X2880" i="9"/>
  <c r="X2881" i="9"/>
  <c r="X2889" i="9"/>
  <c r="X2890" i="9"/>
  <c r="X2896" i="9"/>
  <c r="X2897" i="9"/>
  <c r="X2898" i="9"/>
  <c r="X2900" i="9"/>
  <c r="X2905" i="9"/>
  <c r="X2906" i="9"/>
  <c r="X2914" i="9"/>
  <c r="X2915" i="9"/>
  <c r="X2922" i="9"/>
  <c r="X2923" i="9"/>
  <c r="X2929" i="9"/>
  <c r="X2930" i="9"/>
  <c r="X2931" i="9"/>
  <c r="X2938" i="9"/>
  <c r="X2939" i="9"/>
  <c r="X2940" i="9"/>
  <c r="X2945" i="9"/>
  <c r="X2947" i="9"/>
  <c r="X2948" i="9"/>
  <c r="X2955" i="9"/>
  <c r="X2957" i="9"/>
  <c r="X2959" i="9"/>
  <c r="X2961" i="9"/>
  <c r="X2963" i="9"/>
  <c r="X2965" i="9"/>
  <c r="X2967" i="9"/>
  <c r="X2969" i="9"/>
  <c r="X2973" i="9"/>
  <c r="X2975" i="9"/>
  <c r="X2977" i="9"/>
  <c r="X2983" i="9"/>
  <c r="X2984" i="9"/>
  <c r="X2986" i="9"/>
  <c r="X2989" i="9"/>
  <c r="X2991" i="9"/>
  <c r="X2992" i="9"/>
  <c r="X2994" i="9"/>
  <c r="X2999" i="9"/>
  <c r="X3000" i="9"/>
  <c r="X3002" i="9"/>
  <c r="X3007" i="9"/>
  <c r="X3008" i="9"/>
  <c r="X3009" i="9"/>
  <c r="X3011" i="9"/>
  <c r="X3013" i="9"/>
  <c r="X3015" i="9"/>
  <c r="X3016" i="9"/>
  <c r="X3017" i="9"/>
  <c r="X3019" i="9"/>
  <c r="X3023" i="9"/>
  <c r="X3024" i="9"/>
  <c r="X3025" i="9"/>
  <c r="X3027" i="9"/>
  <c r="X3032" i="9"/>
  <c r="X3033" i="9"/>
  <c r="X3034" i="9"/>
  <c r="X3036" i="9"/>
  <c r="X3040" i="9"/>
  <c r="X3041" i="9"/>
  <c r="X3042" i="9"/>
  <c r="X3044" i="9"/>
  <c r="X3048" i="9"/>
  <c r="X3049" i="9"/>
  <c r="X3050" i="9"/>
  <c r="X3053" i="9"/>
  <c r="X3056" i="9"/>
  <c r="X3057" i="9"/>
  <c r="X3058" i="9"/>
  <c r="X3059" i="9"/>
  <c r="X3061" i="9"/>
  <c r="X3065" i="9"/>
  <c r="X3066" i="9"/>
  <c r="X3067" i="9"/>
  <c r="X3069" i="9"/>
  <c r="X3071" i="9"/>
  <c r="X3073" i="9"/>
  <c r="X3074" i="9"/>
  <c r="X3075" i="9"/>
  <c r="X3082" i="9"/>
  <c r="X3083" i="9"/>
  <c r="X3084" i="9"/>
  <c r="X3090" i="9"/>
  <c r="X3091" i="9"/>
  <c r="X3092" i="9"/>
  <c r="X3097" i="9"/>
  <c r="X3098" i="9"/>
  <c r="X3099" i="9"/>
  <c r="X3101" i="9"/>
  <c r="X3103" i="9"/>
  <c r="X3107" i="9"/>
  <c r="X3108" i="9"/>
  <c r="X3109" i="9"/>
  <c r="X3111" i="9"/>
  <c r="X3115" i="9"/>
  <c r="X3116" i="9"/>
  <c r="X3117" i="9"/>
  <c r="X3119" i="9"/>
  <c r="X3123" i="9"/>
  <c r="X3125" i="9"/>
  <c r="X3128" i="9"/>
  <c r="X3131" i="9"/>
  <c r="X3132" i="9"/>
  <c r="X3133" i="9"/>
  <c r="X3136" i="9"/>
  <c r="X3140" i="9"/>
  <c r="X3141" i="9"/>
  <c r="X3144" i="9"/>
  <c r="X3149" i="9"/>
  <c r="X3151" i="9"/>
  <c r="X3153" i="9"/>
  <c r="X3157" i="9"/>
  <c r="X3159" i="9"/>
  <c r="X3161" i="9"/>
  <c r="X3164" i="9"/>
  <c r="X3165" i="9"/>
  <c r="X3167" i="9"/>
  <c r="X3169" i="9"/>
  <c r="X3175" i="9"/>
  <c r="X3176" i="9"/>
  <c r="X3178" i="9"/>
  <c r="X3183" i="9"/>
  <c r="X3184" i="9"/>
  <c r="X3186" i="9"/>
  <c r="X3191" i="9"/>
  <c r="X3192" i="9"/>
  <c r="X3194" i="9"/>
  <c r="X3199" i="9"/>
  <c r="X3200" i="9"/>
  <c r="X3201" i="9"/>
  <c r="X3203" i="9"/>
  <c r="X3207" i="9"/>
  <c r="X3208" i="9"/>
  <c r="X3209" i="9"/>
  <c r="X3211" i="9"/>
  <c r="X3215" i="9"/>
  <c r="X3216" i="9"/>
  <c r="X3217" i="9"/>
  <c r="X3219" i="9"/>
  <c r="X3224" i="9"/>
  <c r="X3225" i="9"/>
  <c r="X3226" i="9"/>
  <c r="X3228" i="9"/>
  <c r="X3232" i="9"/>
  <c r="X3233" i="9"/>
  <c r="X3234" i="9"/>
  <c r="X3236" i="9"/>
  <c r="X3240" i="9"/>
  <c r="X3241" i="9"/>
  <c r="X3242" i="9"/>
  <c r="X3245" i="9"/>
  <c r="X3249" i="9"/>
  <c r="X3250" i="9"/>
  <c r="X3251" i="9"/>
  <c r="X3253" i="9"/>
  <c r="X3257" i="9"/>
  <c r="X3258" i="9"/>
  <c r="X3259" i="9"/>
  <c r="X3261" i="9"/>
  <c r="X3265" i="9"/>
  <c r="X3266" i="9"/>
  <c r="X3267" i="9"/>
  <c r="X3272" i="9"/>
  <c r="X3273" i="9"/>
  <c r="X3274" i="9"/>
  <c r="X3275" i="9"/>
  <c r="X3276" i="9"/>
  <c r="X3282" i="9"/>
  <c r="X3283" i="9"/>
  <c r="X3284" i="9"/>
  <c r="X3290" i="9"/>
  <c r="X3291" i="9"/>
  <c r="X3293" i="9"/>
  <c r="X3295" i="9"/>
  <c r="X3297" i="9"/>
  <c r="X3299" i="9"/>
  <c r="X3300" i="9"/>
  <c r="X3301" i="9"/>
  <c r="X3303" i="9"/>
  <c r="X3306" i="9"/>
  <c r="X3307" i="9"/>
  <c r="X3308" i="9"/>
  <c r="X3309" i="9"/>
  <c r="X3311" i="9"/>
  <c r="X3315" i="9"/>
  <c r="X3317" i="9"/>
  <c r="X3320" i="9"/>
  <c r="X3322" i="9"/>
  <c r="X3324" i="9"/>
  <c r="X3325" i="9"/>
  <c r="X3328" i="9"/>
  <c r="X3332" i="9"/>
  <c r="X3333" i="9"/>
  <c r="X3336" i="9"/>
  <c r="X3339" i="9"/>
  <c r="X3341" i="9"/>
  <c r="X3343" i="9"/>
  <c r="X3345" i="9"/>
  <c r="X3347" i="9"/>
  <c r="X3349" i="9"/>
  <c r="X3351" i="9"/>
  <c r="X3353" i="9"/>
  <c r="X3357" i="9"/>
  <c r="X3359" i="9"/>
  <c r="X3361" i="9"/>
  <c r="X3368" i="9"/>
  <c r="X3369" i="9"/>
  <c r="X3370" i="9"/>
  <c r="X3372" i="9"/>
  <c r="X3374" i="9"/>
  <c r="X3376" i="9"/>
  <c r="X3377" i="9"/>
  <c r="X3378" i="9"/>
  <c r="X3380" i="9"/>
  <c r="X3384" i="9"/>
  <c r="X3385" i="9"/>
  <c r="X3386" i="9"/>
  <c r="X3393" i="9"/>
  <c r="X3394" i="9"/>
  <c r="X3395" i="9"/>
  <c r="X3399" i="9"/>
  <c r="X3401" i="9"/>
  <c r="X3402" i="9"/>
  <c r="X3403" i="9"/>
  <c r="X3409" i="9"/>
  <c r="X3410" i="9"/>
  <c r="X3411" i="9"/>
  <c r="X3414" i="9"/>
  <c r="X3418" i="9"/>
  <c r="X3419" i="9"/>
  <c r="X3420" i="9"/>
  <c r="X3422" i="9"/>
  <c r="X3426" i="9"/>
  <c r="X3427" i="9"/>
  <c r="X3428" i="9"/>
  <c r="X3430" i="9"/>
  <c r="X3434" i="9"/>
  <c r="X3435" i="9"/>
  <c r="X3439" i="9"/>
  <c r="X3443" i="9"/>
  <c r="X3444" i="9"/>
  <c r="X3447" i="9"/>
  <c r="X3451" i="9"/>
  <c r="X3452" i="9"/>
  <c r="X3455" i="9"/>
  <c r="X3459" i="9"/>
  <c r="X3462" i="9"/>
  <c r="X3464" i="9"/>
  <c r="X3466" i="9"/>
  <c r="X3468" i="9"/>
  <c r="X3470" i="9"/>
  <c r="X3472" i="9"/>
  <c r="X3476" i="9"/>
  <c r="X3478" i="9"/>
  <c r="X3480" i="9"/>
  <c r="X3486" i="9"/>
  <c r="X3487" i="9"/>
  <c r="X3489" i="9"/>
  <c r="X3494" i="9"/>
  <c r="X3495" i="9"/>
  <c r="X3497" i="9"/>
  <c r="X3502" i="9"/>
  <c r="X3503" i="9"/>
  <c r="X3505" i="9"/>
  <c r="X3510" i="9"/>
  <c r="X3511" i="9"/>
  <c r="X3512" i="9"/>
  <c r="X3514" i="9"/>
  <c r="X3518" i="9"/>
  <c r="X3519" i="9"/>
  <c r="X3520" i="9"/>
  <c r="X3522" i="9"/>
  <c r="X3526" i="9"/>
  <c r="X3527" i="9"/>
  <c r="X3528" i="9"/>
  <c r="X3530" i="9"/>
  <c r="X3535" i="9"/>
  <c r="X3536" i="9"/>
  <c r="X3537" i="9"/>
  <c r="X3539" i="9"/>
  <c r="X3543" i="9"/>
  <c r="X3544" i="9"/>
  <c r="X3545" i="9"/>
  <c r="X3547" i="9"/>
  <c r="X3550" i="9"/>
  <c r="X3551" i="9"/>
  <c r="X3552" i="9"/>
  <c r="X3553" i="9"/>
  <c r="X3555" i="9"/>
  <c r="X3560" i="9"/>
  <c r="X3561" i="9"/>
  <c r="X3562" i="9"/>
  <c r="X3564" i="9"/>
  <c r="X3568" i="9"/>
  <c r="X3569" i="9"/>
  <c r="X3570" i="9"/>
  <c r="X3572" i="9"/>
  <c r="X3576" i="9"/>
  <c r="X3577" i="9"/>
  <c r="X3578" i="9"/>
  <c r="X3585" i="9"/>
  <c r="X3586" i="9"/>
  <c r="X3587" i="9"/>
  <c r="X3593" i="9"/>
  <c r="X3594" i="9"/>
  <c r="X3595" i="9"/>
  <c r="X3601" i="9"/>
  <c r="X3602" i="9"/>
  <c r="X3603" i="9"/>
  <c r="X3606" i="9"/>
  <c r="X3610" i="9"/>
  <c r="X3611" i="9"/>
  <c r="X3612" i="9"/>
  <c r="X3614" i="9"/>
  <c r="X3616" i="9"/>
  <c r="X3618" i="9"/>
  <c r="X3619" i="9"/>
  <c r="X3620" i="9"/>
  <c r="X3622" i="9"/>
  <c r="X3626" i="9"/>
  <c r="X3627" i="9"/>
  <c r="X3631" i="9"/>
  <c r="X3635" i="9"/>
  <c r="X3636" i="9"/>
  <c r="X3639" i="9"/>
  <c r="X3643" i="9"/>
  <c r="X3644" i="9"/>
  <c r="X3647" i="9"/>
  <c r="X3651" i="9"/>
  <c r="X3654" i="9"/>
  <c r="X3656" i="9"/>
  <c r="X3660" i="9"/>
  <c r="X3662" i="9"/>
  <c r="X3664" i="9"/>
  <c r="X3668" i="9"/>
  <c r="X3670" i="9"/>
  <c r="X3672" i="9"/>
  <c r="X3678" i="9"/>
  <c r="X3679" i="9"/>
  <c r="X3681" i="9"/>
  <c r="X3683" i="9"/>
  <c r="X3686" i="9"/>
  <c r="X3687" i="9"/>
  <c r="X3689" i="9"/>
  <c r="X3694" i="9"/>
  <c r="X3695" i="9"/>
  <c r="X3697" i="9"/>
  <c r="X3702" i="9"/>
  <c r="X3703" i="9"/>
  <c r="X3704" i="9"/>
  <c r="X3706" i="9"/>
  <c r="X3708" i="9"/>
  <c r="X3710" i="9"/>
  <c r="X3711" i="9"/>
  <c r="X3712" i="9"/>
  <c r="X3714" i="9"/>
  <c r="X3718" i="9"/>
  <c r="X3719" i="9"/>
  <c r="X3720" i="9"/>
  <c r="X3722" i="9"/>
  <c r="X3726" i="9"/>
  <c r="X3727" i="9"/>
  <c r="X3728" i="9"/>
  <c r="X3729" i="9"/>
  <c r="X3731" i="9"/>
  <c r="X3735" i="9"/>
  <c r="X3736" i="9"/>
  <c r="X3737" i="9"/>
  <c r="X3739" i="9"/>
  <c r="X3743" i="9"/>
  <c r="X3744" i="9"/>
  <c r="X3745" i="9"/>
  <c r="X3747" i="9"/>
  <c r="X3752" i="9"/>
  <c r="X3753" i="9"/>
  <c r="X3754" i="9"/>
  <c r="X3756" i="9"/>
  <c r="X3760" i="9"/>
  <c r="X3761" i="9"/>
  <c r="X3762" i="9"/>
  <c r="X3764" i="9"/>
  <c r="X3766" i="9"/>
  <c r="X3768" i="9"/>
  <c r="X3769" i="9"/>
  <c r="X3770" i="9"/>
  <c r="X3777" i="9"/>
  <c r="X3778" i="9"/>
  <c r="X3779" i="9"/>
  <c r="X3785" i="9"/>
  <c r="X3786" i="9"/>
  <c r="X3787" i="9"/>
  <c r="X3793" i="9"/>
  <c r="X3794" i="9"/>
  <c r="X3795" i="9"/>
  <c r="X3798" i="9"/>
  <c r="X3802" i="9"/>
  <c r="X3803" i="9"/>
  <c r="X3804" i="9"/>
  <c r="X3806" i="9"/>
  <c r="X3810" i="9"/>
  <c r="X3811" i="9"/>
  <c r="X3812" i="9"/>
  <c r="X3814" i="9"/>
  <c r="X3818" i="9"/>
  <c r="X3819" i="9"/>
  <c r="X3823" i="9"/>
  <c r="X3827" i="9"/>
  <c r="X3828" i="9"/>
  <c r="X3831" i="9"/>
  <c r="X3833" i="9"/>
  <c r="X3835" i="9"/>
  <c r="X3836" i="9"/>
  <c r="X3839" i="9"/>
  <c r="X3843" i="9"/>
  <c r="X3846" i="9"/>
  <c r="X3848" i="9"/>
  <c r="X3852" i="9"/>
  <c r="X3854" i="9"/>
  <c r="X3856" i="9"/>
  <c r="X3860" i="9"/>
  <c r="X3862" i="9"/>
  <c r="X3864" i="9"/>
  <c r="X3870" i="9"/>
  <c r="X3871" i="9"/>
  <c r="X3873" i="9"/>
  <c r="X3878" i="9"/>
  <c r="X3879" i="9"/>
  <c r="X3881" i="9"/>
  <c r="X3886" i="9"/>
  <c r="X3887" i="9"/>
  <c r="X3889" i="9"/>
  <c r="X3894" i="9"/>
  <c r="X3895" i="9"/>
  <c r="X3896" i="9"/>
  <c r="X3898" i="9"/>
  <c r="X3902" i="9"/>
  <c r="X3903" i="9"/>
  <c r="X3904" i="9"/>
  <c r="X3906" i="9"/>
  <c r="X3910" i="9"/>
  <c r="X3911" i="9"/>
  <c r="X3912" i="9"/>
  <c r="X3914" i="9"/>
  <c r="X3919" i="9"/>
  <c r="X3920" i="9"/>
  <c r="X3921" i="9"/>
  <c r="X3923" i="9"/>
  <c r="X3927" i="9"/>
  <c r="X3928" i="9"/>
  <c r="X3929" i="9"/>
  <c r="X3931" i="9"/>
  <c r="X3934" i="9"/>
  <c r="X3935" i="9"/>
  <c r="X3936" i="9"/>
  <c r="X3937" i="9"/>
  <c r="X3939" i="9"/>
  <c r="X3944" i="9"/>
  <c r="X3945" i="9"/>
  <c r="X3946" i="9"/>
  <c r="X3948" i="9"/>
  <c r="X3952" i="9"/>
  <c r="X3953" i="9"/>
  <c r="X3954" i="9"/>
  <c r="X3956" i="9"/>
  <c r="X3960" i="9"/>
  <c r="X3961" i="9"/>
  <c r="X3962" i="9"/>
  <c r="X3969" i="9"/>
  <c r="X3970" i="9"/>
  <c r="X3971" i="9"/>
  <c r="X3977" i="9"/>
  <c r="X3978" i="9"/>
  <c r="X3979" i="9"/>
  <c r="X3983" i="9"/>
  <c r="X3985" i="9"/>
  <c r="X3986" i="9"/>
  <c r="X3987" i="9"/>
  <c r="X3990" i="9"/>
  <c r="X3994" i="9"/>
  <c r="X3995" i="9"/>
  <c r="X3996" i="9"/>
  <c r="X3998" i="9"/>
  <c r="X4002" i="9"/>
  <c r="X4003" i="9"/>
  <c r="X4004" i="9"/>
  <c r="X4006" i="9"/>
  <c r="X4010" i="9"/>
  <c r="X4011" i="9"/>
  <c r="X4015" i="9"/>
  <c r="X4019" i="9"/>
  <c r="X4020" i="9"/>
  <c r="X4023" i="9"/>
  <c r="X4027" i="9"/>
  <c r="X4028" i="9"/>
  <c r="X4031" i="9"/>
  <c r="X4035" i="9"/>
  <c r="X4038" i="9"/>
  <c r="X4040" i="9"/>
  <c r="X4044" i="9"/>
  <c r="X4046" i="9"/>
  <c r="X4048" i="9"/>
  <c r="X4050" i="9"/>
  <c r="X4052" i="9"/>
  <c r="X4054" i="9"/>
  <c r="X4056" i="9"/>
  <c r="X4062" i="9"/>
  <c r="X4063" i="9"/>
  <c r="X4065" i="9"/>
  <c r="X4070" i="9"/>
  <c r="X4071" i="9"/>
  <c r="X4073" i="9"/>
  <c r="X4078" i="9"/>
  <c r="X4079" i="9"/>
  <c r="X4081" i="9"/>
  <c r="X4086" i="9"/>
  <c r="X4087" i="9"/>
  <c r="X4088" i="9"/>
  <c r="X4090" i="9"/>
  <c r="X4094" i="9"/>
  <c r="X4095" i="9"/>
  <c r="X4096" i="9"/>
  <c r="X4098" i="9"/>
  <c r="X4100" i="9"/>
  <c r="X4102" i="9"/>
  <c r="X4103" i="9"/>
  <c r="X4104" i="9"/>
  <c r="X4106" i="9"/>
  <c r="X4110" i="9"/>
  <c r="X4111" i="9"/>
  <c r="X4112" i="9"/>
  <c r="X4113" i="9"/>
  <c r="X4115" i="9"/>
  <c r="X4119" i="9"/>
  <c r="X4120" i="9"/>
  <c r="X4121" i="9"/>
  <c r="X4123" i="9"/>
  <c r="X4127" i="9"/>
  <c r="X4128" i="9"/>
  <c r="X4129" i="9"/>
  <c r="X4131" i="9"/>
  <c r="X4136" i="9"/>
  <c r="X4137" i="9"/>
  <c r="X4138" i="9"/>
  <c r="X4140" i="9"/>
  <c r="X4144" i="9"/>
  <c r="X4145" i="9"/>
  <c r="X4146" i="9"/>
  <c r="X4148" i="9"/>
  <c r="X4152" i="9"/>
  <c r="X4153" i="9"/>
  <c r="X4154" i="9"/>
  <c r="X4161" i="9"/>
  <c r="X4162" i="9"/>
  <c r="X4163" i="9"/>
  <c r="X4169" i="9"/>
  <c r="X4170" i="9"/>
  <c r="X4171" i="9"/>
  <c r="X4177" i="9"/>
  <c r="X4178" i="9"/>
  <c r="X4179" i="9"/>
  <c r="X4182" i="9"/>
  <c r="X4186" i="9"/>
  <c r="X4187" i="9"/>
  <c r="X4188" i="9"/>
  <c r="X4190" i="9"/>
  <c r="X4194" i="9"/>
  <c r="X4195" i="9"/>
  <c r="X4196" i="9"/>
  <c r="X4198" i="9"/>
  <c r="X4200" i="9"/>
  <c r="X4202" i="9"/>
  <c r="X4203" i="9"/>
  <c r="X4207" i="9"/>
  <c r="X4211" i="9"/>
  <c r="X4212" i="9"/>
  <c r="X4215" i="9"/>
  <c r="X4219" i="9"/>
  <c r="X4220" i="9"/>
  <c r="X4223" i="9"/>
  <c r="X4227" i="9"/>
  <c r="X4230" i="9"/>
  <c r="X4232" i="9"/>
  <c r="X4236" i="9"/>
  <c r="X4238" i="9"/>
  <c r="X4240" i="9"/>
  <c r="X4244" i="9"/>
  <c r="X4246" i="9"/>
  <c r="X4248" i="9"/>
  <c r="X4254" i="9"/>
  <c r="X4255" i="9"/>
  <c r="X4257" i="9"/>
  <c r="X4262" i="9"/>
  <c r="X4263" i="9"/>
  <c r="X4265" i="9"/>
  <c r="X4267" i="9"/>
  <c r="X4270" i="9"/>
  <c r="X4271" i="9"/>
  <c r="X4273" i="9"/>
  <c r="X4278" i="9"/>
  <c r="X4279" i="9"/>
  <c r="X4280" i="9"/>
  <c r="X4282" i="9"/>
  <c r="X4286" i="9"/>
  <c r="X4287" i="9"/>
  <c r="X4288" i="9"/>
  <c r="X4290" i="9"/>
  <c r="X4294" i="9"/>
  <c r="X4295" i="9"/>
  <c r="X4296" i="9"/>
  <c r="X4298" i="9"/>
  <c r="X4303" i="9"/>
  <c r="X4304" i="9"/>
  <c r="X4305" i="9"/>
  <c r="X4307" i="9"/>
  <c r="X4311" i="9"/>
  <c r="X4312" i="9"/>
  <c r="X4313" i="9"/>
  <c r="X4315" i="9"/>
  <c r="X4318" i="9"/>
  <c r="X4319" i="9"/>
  <c r="X4320" i="9"/>
  <c r="X4321" i="9"/>
  <c r="X4323" i="9"/>
  <c r="X4328" i="9"/>
  <c r="X4329" i="9"/>
  <c r="X4330" i="9"/>
  <c r="X4332" i="9"/>
  <c r="X4336" i="9"/>
  <c r="X4337" i="9"/>
  <c r="X4338" i="9"/>
  <c r="X4340" i="9"/>
  <c r="X4344" i="9"/>
  <c r="X4345" i="9"/>
  <c r="X4346" i="9"/>
  <c r="X4351" i="9"/>
  <c r="X4353" i="9"/>
  <c r="X4354" i="9"/>
  <c r="X4355" i="9"/>
  <c r="X4361" i="9"/>
  <c r="X4362" i="9"/>
  <c r="X4363" i="9"/>
  <c r="X4369" i="9"/>
  <c r="X4370" i="9"/>
  <c r="X4371" i="9"/>
  <c r="X4374" i="9"/>
  <c r="X4378" i="9"/>
  <c r="X4379" i="9"/>
  <c r="X4380" i="9"/>
  <c r="X4382" i="9"/>
  <c r="X4386" i="9"/>
  <c r="X4387" i="9"/>
  <c r="X4388" i="9"/>
  <c r="X4390" i="9"/>
  <c r="X4394" i="9"/>
  <c r="X4395" i="9"/>
  <c r="X4399" i="9"/>
  <c r="X4403" i="9"/>
  <c r="X4404" i="9"/>
  <c r="X4407" i="9"/>
  <c r="X4411" i="9"/>
  <c r="X4412" i="9"/>
  <c r="X4415" i="9"/>
  <c r="X4417" i="9"/>
  <c r="X4419" i="9"/>
  <c r="X4422" i="9"/>
  <c r="X4424" i="9"/>
  <c r="X4428" i="9"/>
  <c r="X4430" i="9"/>
  <c r="X4432" i="9"/>
  <c r="X4436" i="9"/>
  <c r="X4438" i="9"/>
  <c r="X4440" i="9"/>
  <c r="X4446" i="9"/>
  <c r="X4447" i="9"/>
  <c r="X4449" i="9"/>
  <c r="X4454" i="9"/>
  <c r="X4455" i="9"/>
  <c r="X4457" i="9"/>
  <c r="X4462" i="9"/>
  <c r="X4463" i="9"/>
  <c r="X4465" i="9"/>
  <c r="X4470" i="9"/>
  <c r="X4471" i="9"/>
  <c r="X4472" i="9"/>
  <c r="X4474" i="9"/>
  <c r="X4478" i="9"/>
  <c r="X4479" i="9"/>
  <c r="X4480" i="9"/>
  <c r="X4482" i="9"/>
  <c r="X4486" i="9"/>
  <c r="X4487" i="9"/>
  <c r="X4488" i="9"/>
  <c r="X4490" i="9"/>
  <c r="X4494" i="9"/>
  <c r="X4495" i="9"/>
  <c r="X4496" i="9"/>
  <c r="X4497" i="9"/>
  <c r="X4499" i="9"/>
  <c r="X4503" i="9"/>
  <c r="X4504" i="9"/>
  <c r="X4505" i="9"/>
  <c r="X4507" i="9"/>
  <c r="X4511" i="9"/>
  <c r="X4512" i="9"/>
  <c r="X4513" i="9"/>
  <c r="X4515" i="9"/>
  <c r="X4518" i="9"/>
  <c r="X4520" i="9"/>
  <c r="X4521" i="9"/>
  <c r="X4522" i="9"/>
  <c r="X4524" i="9"/>
  <c r="X4528" i="9"/>
  <c r="X4529" i="9"/>
  <c r="X4530" i="9"/>
  <c r="X4532" i="9"/>
  <c r="X4536" i="9"/>
  <c r="X4537" i="9"/>
  <c r="X4538" i="9"/>
  <c r="X4545" i="9"/>
  <c r="X4546" i="9"/>
  <c r="X4547" i="9"/>
  <c r="X4553" i="9"/>
  <c r="X4554" i="9"/>
  <c r="X4555" i="9"/>
  <c r="X4561" i="9"/>
  <c r="X4562" i="9"/>
  <c r="X4563" i="9"/>
  <c r="X4566" i="9"/>
  <c r="X4568" i="9"/>
  <c r="X4570" i="9"/>
  <c r="X4571" i="9"/>
  <c r="X4572" i="9"/>
  <c r="X4574" i="9"/>
  <c r="X4578" i="9"/>
  <c r="X4579" i="9"/>
  <c r="X4580" i="9"/>
  <c r="X4582" i="9"/>
  <c r="X4586" i="9"/>
  <c r="X4587" i="9"/>
  <c r="X4591" i="9"/>
  <c r="X4595" i="9"/>
  <c r="X4596" i="9"/>
  <c r="X4599" i="9"/>
  <c r="X4603" i="9"/>
  <c r="X4604" i="9"/>
  <c r="X4607" i="9"/>
  <c r="X4611" i="9"/>
  <c r="X4614" i="9"/>
  <c r="X4616" i="9"/>
  <c r="X4620" i="9"/>
  <c r="X4622" i="9"/>
  <c r="X4624" i="9"/>
  <c r="X4628" i="9"/>
  <c r="X4630" i="9"/>
  <c r="X4632" i="9"/>
  <c r="X4634" i="9"/>
  <c r="X4638" i="9"/>
  <c r="X4639" i="9"/>
  <c r="X4641" i="9"/>
  <c r="X4646" i="9"/>
  <c r="X4647" i="9"/>
  <c r="X4649" i="9"/>
  <c r="X4654" i="9"/>
  <c r="X4655" i="9"/>
  <c r="X4657" i="9"/>
  <c r="X4662" i="9"/>
  <c r="X4663" i="9"/>
  <c r="X4664" i="9"/>
  <c r="X4666" i="9"/>
  <c r="X4670" i="9"/>
  <c r="X4671" i="9"/>
  <c r="X4672" i="9"/>
  <c r="X4674" i="9"/>
  <c r="X4678" i="9"/>
  <c r="X4679" i="9"/>
  <c r="X4680" i="9"/>
  <c r="X4682" i="9"/>
  <c r="X4687" i="9"/>
  <c r="X4688" i="9"/>
  <c r="X4689" i="9"/>
  <c r="X4691" i="9"/>
  <c r="X4695" i="9"/>
  <c r="X4696" i="9"/>
  <c r="X4697" i="9"/>
  <c r="X4699" i="9"/>
  <c r="X4702" i="9"/>
  <c r="X4703" i="9"/>
  <c r="X4704" i="9"/>
  <c r="X4705" i="9"/>
  <c r="X4707" i="9"/>
  <c r="X4712" i="9"/>
  <c r="X4713" i="9"/>
  <c r="X4714" i="9"/>
  <c r="X4716" i="9"/>
  <c r="X4720" i="9"/>
  <c r="X4721" i="9"/>
  <c r="X4722" i="9"/>
  <c r="X4724" i="9"/>
  <c r="X4728" i="9"/>
  <c r="X4729" i="9"/>
  <c r="X4730" i="9"/>
  <c r="X4737" i="9"/>
  <c r="X4738" i="9"/>
  <c r="X4739" i="9"/>
  <c r="X4745" i="9"/>
  <c r="X4746" i="9"/>
  <c r="X4747" i="9"/>
  <c r="X4753" i="9"/>
  <c r="X4754" i="9"/>
  <c r="X4755" i="9"/>
  <c r="X4758" i="9"/>
  <c r="X4762" i="9"/>
  <c r="X4763" i="9"/>
  <c r="X4764" i="9"/>
  <c r="X4766" i="9"/>
  <c r="X4770" i="9"/>
  <c r="X4771" i="9"/>
  <c r="X4772" i="9"/>
  <c r="X4774" i="9"/>
  <c r="X4778" i="9"/>
  <c r="X4779" i="9"/>
  <c r="X4783" i="9"/>
  <c r="X4785" i="9"/>
  <c r="X4787" i="9"/>
  <c r="X4788" i="9"/>
  <c r="X4791" i="9"/>
  <c r="X4795" i="9"/>
  <c r="X4796" i="9"/>
  <c r="X4799" i="9"/>
  <c r="X4803" i="9"/>
  <c r="X4806" i="9"/>
  <c r="X4808" i="9"/>
  <c r="X4812" i="9"/>
  <c r="X4814" i="9"/>
  <c r="X4816" i="9"/>
  <c r="X4820" i="9"/>
  <c r="X4822" i="9"/>
  <c r="X4824" i="9"/>
  <c r="X4830" i="9"/>
  <c r="X4831" i="9"/>
  <c r="X4833" i="9"/>
  <c r="X4838" i="9"/>
  <c r="X4839" i="9"/>
  <c r="X4841" i="9"/>
  <c r="X4846" i="9"/>
  <c r="X4847" i="9"/>
  <c r="X4849" i="9"/>
  <c r="X4851" i="9"/>
  <c r="X4854" i="9"/>
  <c r="X4855" i="9"/>
  <c r="X4856" i="9"/>
  <c r="X4858" i="9"/>
  <c r="X4862" i="9"/>
  <c r="X4863" i="9"/>
  <c r="X4864" i="9"/>
  <c r="X4866" i="9"/>
  <c r="X4870" i="9"/>
  <c r="X4871" i="9"/>
  <c r="X4872" i="9"/>
  <c r="X4874" i="9"/>
  <c r="X4878" i="9"/>
  <c r="X4879" i="9"/>
  <c r="X4880" i="9"/>
  <c r="X4881" i="9"/>
  <c r="X4883" i="9"/>
  <c r="X4887" i="9"/>
  <c r="X4888" i="9"/>
  <c r="X4889" i="9"/>
  <c r="X4891" i="9"/>
  <c r="X4895" i="9"/>
  <c r="X4896" i="9"/>
  <c r="X4897" i="9"/>
  <c r="X4899" i="9"/>
  <c r="X4904" i="9"/>
  <c r="X4905" i="9"/>
  <c r="X4906" i="9"/>
  <c r="X4908" i="9"/>
  <c r="X4910" i="9"/>
  <c r="X4912" i="9"/>
  <c r="X4913" i="9"/>
  <c r="X4914" i="9"/>
  <c r="X4916" i="9"/>
  <c r="X4920" i="9"/>
  <c r="X4921" i="9"/>
  <c r="X4922" i="9"/>
  <c r="X4929" i="9"/>
  <c r="X4930" i="9"/>
  <c r="X4931" i="9"/>
  <c r="X4935" i="9"/>
  <c r="X4937" i="9"/>
  <c r="X4938" i="9"/>
  <c r="X4939" i="9"/>
  <c r="X4945" i="9"/>
  <c r="X4946" i="9"/>
  <c r="X4947" i="9"/>
  <c r="X4950" i="9"/>
  <c r="X4954" i="9"/>
  <c r="X4955" i="9"/>
  <c r="X4956" i="9"/>
  <c r="X4958" i="9"/>
  <c r="X4962" i="9"/>
  <c r="X4963" i="9"/>
  <c r="X4964" i="9"/>
  <c r="X4966" i="9"/>
  <c r="X4970" i="9"/>
  <c r="X4971" i="9"/>
  <c r="X4975" i="9"/>
  <c r="X4979" i="9"/>
  <c r="X4980" i="9"/>
  <c r="X4983" i="9"/>
  <c r="X4987" i="9"/>
  <c r="X4988" i="9"/>
  <c r="X4991" i="9"/>
  <c r="X4995" i="9"/>
  <c r="X4998" i="9"/>
  <c r="X5000" i="9"/>
  <c r="X5002" i="9"/>
  <c r="X5004" i="9"/>
  <c r="X5006" i="9"/>
  <c r="X5008" i="9"/>
  <c r="X5012" i="9"/>
  <c r="X5014" i="9"/>
  <c r="X5016" i="9"/>
  <c r="X5022" i="9"/>
  <c r="X5023" i="9"/>
  <c r="X5025" i="9"/>
  <c r="X5030" i="9"/>
  <c r="X5031" i="9"/>
  <c r="X5033" i="9"/>
  <c r="X5038" i="9"/>
  <c r="X5039" i="9"/>
  <c r="X5041" i="9"/>
  <c r="X5046" i="9"/>
  <c r="X5047" i="9"/>
  <c r="X5048" i="9"/>
  <c r="X5050" i="9"/>
  <c r="X5054" i="9"/>
  <c r="X5055" i="9"/>
  <c r="X5056" i="9"/>
  <c r="X5058" i="9"/>
  <c r="X5062" i="9"/>
  <c r="X5063" i="9"/>
  <c r="X5064" i="9"/>
  <c r="X5066" i="9"/>
  <c r="X5071" i="9"/>
  <c r="X5072" i="9"/>
  <c r="X5073" i="9"/>
  <c r="X5075" i="9"/>
  <c r="X5079" i="9"/>
  <c r="X5080" i="9"/>
  <c r="X5081" i="9"/>
  <c r="X5083" i="9"/>
  <c r="X5086" i="9"/>
  <c r="X5087" i="9"/>
  <c r="X5088" i="9"/>
  <c r="X5089" i="9"/>
  <c r="X5091" i="9"/>
  <c r="X5096" i="9"/>
  <c r="X5097" i="9"/>
  <c r="X5098" i="9"/>
  <c r="X5100" i="9"/>
  <c r="X5104" i="9"/>
  <c r="X5105" i="9"/>
  <c r="X5106" i="9"/>
  <c r="X5108" i="9"/>
  <c r="X5112" i="9"/>
  <c r="X5113" i="9"/>
  <c r="X5114" i="9"/>
  <c r="X5121" i="9"/>
  <c r="X5122" i="9"/>
  <c r="X5123" i="9"/>
  <c r="X5129" i="9"/>
  <c r="X5130" i="9"/>
  <c r="X5131" i="9"/>
  <c r="X5137" i="9"/>
  <c r="X5138" i="9"/>
  <c r="X5139" i="9"/>
  <c r="W32" i="9" l="1"/>
  <c r="AC32" i="9"/>
  <c r="AD32" i="9"/>
  <c r="W27" i="9"/>
  <c r="AC27" i="9"/>
  <c r="AD27" i="9"/>
  <c r="W23" i="9"/>
  <c r="AC23" i="9"/>
  <c r="AD23" i="9"/>
  <c r="W19" i="9"/>
  <c r="AC19" i="9"/>
  <c r="AD19" i="9"/>
  <c r="AC15" i="9"/>
  <c r="AD15" i="9"/>
  <c r="W11" i="9"/>
  <c r="AC11" i="9"/>
  <c r="AD11" i="9"/>
  <c r="W7" i="9"/>
  <c r="AC7" i="9"/>
  <c r="AD7" i="9"/>
  <c r="W250" i="9"/>
  <c r="AD250" i="9"/>
  <c r="AC250" i="9"/>
  <c r="W246" i="9"/>
  <c r="AD246" i="9"/>
  <c r="AC246" i="9"/>
  <c r="W241" i="9"/>
  <c r="AD241" i="9"/>
  <c r="AC241" i="9"/>
  <c r="W237" i="9"/>
  <c r="AD237" i="9"/>
  <c r="AC237" i="9"/>
  <c r="W233" i="9"/>
  <c r="AD233" i="9"/>
  <c r="AC233" i="9"/>
  <c r="W229" i="9"/>
  <c r="AD229" i="9"/>
  <c r="AC229" i="9"/>
  <c r="W225" i="9"/>
  <c r="AD225" i="9"/>
  <c r="AC225" i="9"/>
  <c r="W221" i="9"/>
  <c r="AD221" i="9"/>
  <c r="AC221" i="9"/>
  <c r="W216" i="9"/>
  <c r="AD216" i="9"/>
  <c r="AC216" i="9"/>
  <c r="W212" i="9"/>
  <c r="AD212" i="9"/>
  <c r="AC212" i="9"/>
  <c r="W208" i="9"/>
  <c r="AD208" i="9"/>
  <c r="AC208" i="9"/>
  <c r="W204" i="9"/>
  <c r="AD204" i="9"/>
  <c r="AC204" i="9"/>
  <c r="W200" i="9"/>
  <c r="AD200" i="9"/>
  <c r="AC200" i="9"/>
  <c r="W195" i="9"/>
  <c r="AD195" i="9"/>
  <c r="AC195" i="9"/>
  <c r="W191" i="9"/>
  <c r="AC191" i="9"/>
  <c r="AD191" i="9"/>
  <c r="W187" i="9"/>
  <c r="AC187" i="9"/>
  <c r="AD187" i="9"/>
  <c r="W183" i="9"/>
  <c r="AC183" i="9"/>
  <c r="AD183" i="9"/>
  <c r="W179" i="9"/>
  <c r="AC179" i="9"/>
  <c r="AD179" i="9"/>
  <c r="W175" i="9"/>
  <c r="AC175" i="9"/>
  <c r="AD175" i="9"/>
  <c r="W170" i="9"/>
  <c r="AC170" i="9"/>
  <c r="AD170" i="9"/>
  <c r="W166" i="9"/>
  <c r="AC166" i="9"/>
  <c r="AD166" i="9"/>
  <c r="W162" i="9"/>
  <c r="AC162" i="9"/>
  <c r="AD162" i="9"/>
  <c r="W158" i="9"/>
  <c r="AC158" i="9"/>
  <c r="AD158" i="9"/>
  <c r="W154" i="9"/>
  <c r="AC154" i="9"/>
  <c r="AD154" i="9"/>
  <c r="W150" i="9"/>
  <c r="AC150" i="9"/>
  <c r="AD150" i="9"/>
  <c r="W145" i="9"/>
  <c r="AC145" i="9"/>
  <c r="AD145" i="9"/>
  <c r="W141" i="9"/>
  <c r="AC141" i="9"/>
  <c r="AD141" i="9"/>
  <c r="W137" i="9"/>
  <c r="AC137" i="9"/>
  <c r="AD137" i="9"/>
  <c r="W133" i="9"/>
  <c r="AC133" i="9"/>
  <c r="AD133" i="9"/>
  <c r="W129" i="9"/>
  <c r="AC129" i="9"/>
  <c r="AD129" i="9"/>
  <c r="W125" i="9"/>
  <c r="AC125" i="9"/>
  <c r="AD125" i="9"/>
  <c r="W120" i="9"/>
  <c r="AC120" i="9"/>
  <c r="AD120" i="9"/>
  <c r="W116" i="9"/>
  <c r="AC116" i="9"/>
  <c r="AD116" i="9"/>
  <c r="W112" i="9"/>
  <c r="AC112" i="9"/>
  <c r="AD112" i="9"/>
  <c r="W108" i="9"/>
  <c r="AC108" i="9"/>
  <c r="AD108" i="9"/>
  <c r="W104" i="9"/>
  <c r="AC104" i="9"/>
  <c r="AD104" i="9"/>
  <c r="W99" i="9"/>
  <c r="AC99" i="9"/>
  <c r="AD99" i="9"/>
  <c r="W95" i="9"/>
  <c r="AC95" i="9"/>
  <c r="AD95" i="9"/>
  <c r="W91" i="9"/>
  <c r="AC91" i="9"/>
  <c r="AD91" i="9"/>
  <c r="W87" i="9"/>
  <c r="AC87" i="9"/>
  <c r="AD87" i="9"/>
  <c r="W83" i="9"/>
  <c r="AC83" i="9"/>
  <c r="AD83" i="9"/>
  <c r="W79" i="9"/>
  <c r="AC79" i="9"/>
  <c r="AD79" i="9"/>
  <c r="W74" i="9"/>
  <c r="AC74" i="9"/>
  <c r="AD74" i="9"/>
  <c r="W70" i="9"/>
  <c r="AC70" i="9"/>
  <c r="AD70" i="9"/>
  <c r="W66" i="9"/>
  <c r="AC66" i="9"/>
  <c r="AD66" i="9"/>
  <c r="W62" i="9"/>
  <c r="AC62" i="9"/>
  <c r="AD62" i="9"/>
  <c r="W58" i="9"/>
  <c r="AC58" i="9"/>
  <c r="AD58" i="9"/>
  <c r="W31" i="9"/>
  <c r="AC31" i="9"/>
  <c r="AD31" i="9"/>
  <c r="W26" i="9"/>
  <c r="AC26" i="9"/>
  <c r="AD26" i="9"/>
  <c r="W22" i="9"/>
  <c r="AC22" i="9"/>
  <c r="AD22" i="9"/>
  <c r="W18" i="9"/>
  <c r="AC18" i="9"/>
  <c r="AD18" i="9"/>
  <c r="W14" i="9"/>
  <c r="AC14" i="9"/>
  <c r="AD14" i="9"/>
  <c r="W10" i="9"/>
  <c r="AC10" i="9"/>
  <c r="AD10" i="9"/>
  <c r="W6" i="9"/>
  <c r="AC6" i="9"/>
  <c r="AD6" i="9"/>
  <c r="W249" i="9"/>
  <c r="AD249" i="9"/>
  <c r="AC249" i="9"/>
  <c r="W245" i="9"/>
  <c r="AD245" i="9"/>
  <c r="AC245" i="9"/>
  <c r="AD240" i="9"/>
  <c r="AC240" i="9"/>
  <c r="W236" i="9"/>
  <c r="AD236" i="9"/>
  <c r="AC236" i="9"/>
  <c r="W232" i="9"/>
  <c r="AD232" i="9"/>
  <c r="AC232" i="9"/>
  <c r="W228" i="9"/>
  <c r="AD228" i="9"/>
  <c r="AC228" i="9"/>
  <c r="W224" i="9"/>
  <c r="AD224" i="9"/>
  <c r="AC224" i="9"/>
  <c r="W219" i="9"/>
  <c r="AD219" i="9"/>
  <c r="AC219" i="9"/>
  <c r="W215" i="9"/>
  <c r="AD215" i="9"/>
  <c r="AC215" i="9"/>
  <c r="W211" i="9"/>
  <c r="AD211" i="9"/>
  <c r="AC211" i="9"/>
  <c r="W207" i="9"/>
  <c r="AD207" i="9"/>
  <c r="AC207" i="9"/>
  <c r="W203" i="9"/>
  <c r="AD203" i="9"/>
  <c r="AC203" i="9"/>
  <c r="W199" i="9"/>
  <c r="AD199" i="9"/>
  <c r="AC199" i="9"/>
  <c r="W194" i="9"/>
  <c r="AD194" i="9"/>
  <c r="AC194" i="9"/>
  <c r="W190" i="9"/>
  <c r="AC190" i="9"/>
  <c r="AD190" i="9"/>
  <c r="W186" i="9"/>
  <c r="AC186" i="9"/>
  <c r="AD186" i="9"/>
  <c r="W182" i="9"/>
  <c r="AC182" i="9"/>
  <c r="AD182" i="9"/>
  <c r="W178" i="9"/>
  <c r="AC178" i="9"/>
  <c r="AD178" i="9"/>
  <c r="W174" i="9"/>
  <c r="AC174" i="9"/>
  <c r="AD174" i="9"/>
  <c r="W169" i="9"/>
  <c r="AC169" i="9"/>
  <c r="AD169" i="9"/>
  <c r="W165" i="9"/>
  <c r="AC165" i="9"/>
  <c r="AD165" i="9"/>
  <c r="W161" i="9"/>
  <c r="AC161" i="9"/>
  <c r="AD161" i="9"/>
  <c r="W157" i="9"/>
  <c r="AC157" i="9"/>
  <c r="AD157" i="9"/>
  <c r="W153" i="9"/>
  <c r="AC153" i="9"/>
  <c r="AD153" i="9"/>
  <c r="W149" i="9"/>
  <c r="AC149" i="9"/>
  <c r="AD149" i="9"/>
  <c r="W144" i="9"/>
  <c r="AC144" i="9"/>
  <c r="AD144" i="9"/>
  <c r="W140" i="9"/>
  <c r="AC140" i="9"/>
  <c r="AD140" i="9"/>
  <c r="W136" i="9"/>
  <c r="AC136" i="9"/>
  <c r="AD136" i="9"/>
  <c r="W132" i="9"/>
  <c r="AC132" i="9"/>
  <c r="AD132" i="9"/>
  <c r="W128" i="9"/>
  <c r="AC128" i="9"/>
  <c r="AD128" i="9"/>
  <c r="W123" i="9"/>
  <c r="AC123" i="9"/>
  <c r="AD123" i="9"/>
  <c r="W119" i="9"/>
  <c r="AC119" i="9"/>
  <c r="AD119" i="9"/>
  <c r="W115" i="9"/>
  <c r="AC115" i="9"/>
  <c r="AD115" i="9"/>
  <c r="W111" i="9"/>
  <c r="AC111" i="9"/>
  <c r="AD111" i="9"/>
  <c r="W107" i="9"/>
  <c r="AC107" i="9"/>
  <c r="AD107" i="9"/>
  <c r="W103" i="9"/>
  <c r="AC103" i="9"/>
  <c r="AD103" i="9"/>
  <c r="W98" i="9"/>
  <c r="AC98" i="9"/>
  <c r="AD98" i="9"/>
  <c r="W94" i="9"/>
  <c r="AC94" i="9"/>
  <c r="AD94" i="9"/>
  <c r="W90" i="9"/>
  <c r="AC90" i="9"/>
  <c r="AD90" i="9"/>
  <c r="W86" i="9"/>
  <c r="AC86" i="9"/>
  <c r="AD86" i="9"/>
  <c r="W82" i="9"/>
  <c r="AC82" i="9"/>
  <c r="AD82" i="9"/>
  <c r="W78" i="9"/>
  <c r="AC78" i="9"/>
  <c r="AD78" i="9"/>
  <c r="W73" i="9"/>
  <c r="AC73" i="9"/>
  <c r="AD73" i="9"/>
  <c r="W69" i="9"/>
  <c r="AC69" i="9"/>
  <c r="AD69" i="9"/>
  <c r="W65" i="9"/>
  <c r="AC65" i="9"/>
  <c r="AD65" i="9"/>
  <c r="W61" i="9"/>
  <c r="AC61" i="9"/>
  <c r="AD61" i="9"/>
  <c r="W57" i="9"/>
  <c r="AC57" i="9"/>
  <c r="AD57" i="9"/>
  <c r="W34" i="9"/>
  <c r="AC34" i="9"/>
  <c r="AD34" i="9"/>
  <c r="W30" i="9"/>
  <c r="AC30" i="9"/>
  <c r="AD30" i="9"/>
  <c r="W25" i="9"/>
  <c r="AC25" i="9"/>
  <c r="AD25" i="9"/>
  <c r="W21" i="9"/>
  <c r="AC21" i="9"/>
  <c r="AD21" i="9"/>
  <c r="W17" i="9"/>
  <c r="AC17" i="9"/>
  <c r="AD17" i="9"/>
  <c r="W13" i="9"/>
  <c r="AC13" i="9"/>
  <c r="AD13" i="9"/>
  <c r="W9" i="9"/>
  <c r="AC9" i="9"/>
  <c r="AD9" i="9"/>
  <c r="W5" i="9"/>
  <c r="AC5" i="9"/>
  <c r="AD5" i="9"/>
  <c r="W248" i="9"/>
  <c r="AD248" i="9"/>
  <c r="AC248" i="9"/>
  <c r="W243" i="9"/>
  <c r="AD243" i="9"/>
  <c r="AC243" i="9"/>
  <c r="W239" i="9"/>
  <c r="AD239" i="9"/>
  <c r="AC239" i="9"/>
  <c r="W235" i="9"/>
  <c r="AD235" i="9"/>
  <c r="AC235" i="9"/>
  <c r="W231" i="9"/>
  <c r="AD231" i="9"/>
  <c r="AC231" i="9"/>
  <c r="W227" i="9"/>
  <c r="AD227" i="9"/>
  <c r="AC227" i="9"/>
  <c r="W223" i="9"/>
  <c r="AD223" i="9"/>
  <c r="AC223" i="9"/>
  <c r="W218" i="9"/>
  <c r="AD218" i="9"/>
  <c r="AC218" i="9"/>
  <c r="W214" i="9"/>
  <c r="AD214" i="9"/>
  <c r="AC214" i="9"/>
  <c r="W210" i="9"/>
  <c r="AD210" i="9"/>
  <c r="AC210" i="9"/>
  <c r="W206" i="9"/>
  <c r="AD206" i="9"/>
  <c r="AC206" i="9"/>
  <c r="W202" i="9"/>
  <c r="AD202" i="9"/>
  <c r="AC202" i="9"/>
  <c r="W198" i="9"/>
  <c r="AD198" i="9"/>
  <c r="AC198" i="9"/>
  <c r="W193" i="9"/>
  <c r="AD193" i="9"/>
  <c r="AC193" i="9"/>
  <c r="W189" i="9"/>
  <c r="AC189" i="9"/>
  <c r="AD189" i="9"/>
  <c r="W185" i="9"/>
  <c r="AC185" i="9"/>
  <c r="AD185" i="9"/>
  <c r="W181" i="9"/>
  <c r="AC181" i="9"/>
  <c r="AD181" i="9"/>
  <c r="W177" i="9"/>
  <c r="AC177" i="9"/>
  <c r="AD177" i="9"/>
  <c r="W173" i="9"/>
  <c r="AC173" i="9"/>
  <c r="AD173" i="9"/>
  <c r="W168" i="9"/>
  <c r="AC168" i="9"/>
  <c r="AD168" i="9"/>
  <c r="W164" i="9"/>
  <c r="AC164" i="9"/>
  <c r="AD164" i="9"/>
  <c r="W160" i="9"/>
  <c r="AC160" i="9"/>
  <c r="AD160" i="9"/>
  <c r="W156" i="9"/>
  <c r="AC156" i="9"/>
  <c r="AD156" i="9"/>
  <c r="W152" i="9"/>
  <c r="AC152" i="9"/>
  <c r="AD152" i="9"/>
  <c r="W147" i="9"/>
  <c r="AC147" i="9"/>
  <c r="AD147" i="9"/>
  <c r="W143" i="9"/>
  <c r="AC143" i="9"/>
  <c r="AD143" i="9"/>
  <c r="W139" i="9"/>
  <c r="AC139" i="9"/>
  <c r="AD139" i="9"/>
  <c r="W135" i="9"/>
  <c r="AC135" i="9"/>
  <c r="AD135" i="9"/>
  <c r="W131" i="9"/>
  <c r="AC131" i="9"/>
  <c r="AD131" i="9"/>
  <c r="W127" i="9"/>
  <c r="AC127" i="9"/>
  <c r="AD127" i="9"/>
  <c r="W122" i="9"/>
  <c r="AC122" i="9"/>
  <c r="AD122" i="9"/>
  <c r="W118" i="9"/>
  <c r="AC118" i="9"/>
  <c r="AD118" i="9"/>
  <c r="W114" i="9"/>
  <c r="AC114" i="9"/>
  <c r="AD114" i="9"/>
  <c r="W110" i="9"/>
  <c r="AC110" i="9"/>
  <c r="AD110" i="9"/>
  <c r="W106" i="9"/>
  <c r="AC106" i="9"/>
  <c r="AD106" i="9"/>
  <c r="W102" i="9"/>
  <c r="AC102" i="9"/>
  <c r="AD102" i="9"/>
  <c r="W97" i="9"/>
  <c r="AC97" i="9"/>
  <c r="AD97" i="9"/>
  <c r="W93" i="9"/>
  <c r="AC93" i="9"/>
  <c r="AD93" i="9"/>
  <c r="W89" i="9"/>
  <c r="AC89" i="9"/>
  <c r="AD89" i="9"/>
  <c r="W85" i="9"/>
  <c r="AC85" i="9"/>
  <c r="AD85" i="9"/>
  <c r="W81" i="9"/>
  <c r="AC81" i="9"/>
  <c r="AD81" i="9"/>
  <c r="W77" i="9"/>
  <c r="AC77" i="9"/>
  <c r="AD77" i="9"/>
  <c r="W72" i="9"/>
  <c r="AC72" i="9"/>
  <c r="AD72" i="9"/>
  <c r="W68" i="9"/>
  <c r="AC68" i="9"/>
  <c r="AD68" i="9"/>
  <c r="W64" i="9"/>
  <c r="AC64" i="9"/>
  <c r="AD64" i="9"/>
  <c r="W60" i="9"/>
  <c r="AC60" i="9"/>
  <c r="AD60" i="9"/>
  <c r="W56" i="9"/>
  <c r="AC56" i="9"/>
  <c r="AD56" i="9"/>
  <c r="W33" i="9"/>
  <c r="AC33" i="9"/>
  <c r="AD33" i="9"/>
  <c r="W29" i="9"/>
  <c r="AC29" i="9"/>
  <c r="AD29" i="9"/>
  <c r="W24" i="9"/>
  <c r="AC24" i="9"/>
  <c r="AD24" i="9"/>
  <c r="W20" i="9"/>
  <c r="AC20" i="9"/>
  <c r="AD20" i="9"/>
  <c r="W16" i="9"/>
  <c r="AC16" i="9"/>
  <c r="AD16" i="9"/>
  <c r="W12" i="9"/>
  <c r="AC12" i="9"/>
  <c r="AD12" i="9"/>
  <c r="W8" i="9"/>
  <c r="AC8" i="9"/>
  <c r="AD8" i="9"/>
  <c r="W251" i="9"/>
  <c r="AD251" i="9"/>
  <c r="AC251" i="9"/>
  <c r="W247" i="9"/>
  <c r="AD247" i="9"/>
  <c r="AC247" i="9"/>
  <c r="W242" i="9"/>
  <c r="AD242" i="9"/>
  <c r="AC242" i="9"/>
  <c r="AD238" i="9"/>
  <c r="AC238" i="9"/>
  <c r="W234" i="9"/>
  <c r="AD234" i="9"/>
  <c r="AC234" i="9"/>
  <c r="W230" i="9"/>
  <c r="AD230" i="9"/>
  <c r="AC230" i="9"/>
  <c r="W226" i="9"/>
  <c r="AD226" i="9"/>
  <c r="AC226" i="9"/>
  <c r="W222" i="9"/>
  <c r="AD222" i="9"/>
  <c r="AC222" i="9"/>
  <c r="W217" i="9"/>
  <c r="AD217" i="9"/>
  <c r="AC217" i="9"/>
  <c r="W213" i="9"/>
  <c r="AD213" i="9"/>
  <c r="AC213" i="9"/>
  <c r="W209" i="9"/>
  <c r="AD209" i="9"/>
  <c r="AC209" i="9"/>
  <c r="W205" i="9"/>
  <c r="AD205" i="9"/>
  <c r="AC205" i="9"/>
  <c r="W201" i="9"/>
  <c r="AD201" i="9"/>
  <c r="AC201" i="9"/>
  <c r="W197" i="9"/>
  <c r="AD197" i="9"/>
  <c r="AC197" i="9"/>
  <c r="W192" i="9"/>
  <c r="AD192" i="9"/>
  <c r="AC192" i="9"/>
  <c r="W188" i="9"/>
  <c r="AC188" i="9"/>
  <c r="AD188" i="9"/>
  <c r="W184" i="9"/>
  <c r="AC184" i="9"/>
  <c r="AD184" i="9"/>
  <c r="W180" i="9"/>
  <c r="AC180" i="9"/>
  <c r="AD180" i="9"/>
  <c r="W176" i="9"/>
  <c r="AC176" i="9"/>
  <c r="AD176" i="9"/>
  <c r="AC171" i="9"/>
  <c r="AD171" i="9"/>
  <c r="W167" i="9"/>
  <c r="AC167" i="9"/>
  <c r="AD167" i="9"/>
  <c r="W163" i="9"/>
  <c r="AC163" i="9"/>
  <c r="AD163" i="9"/>
  <c r="W159" i="9"/>
  <c r="AC159" i="9"/>
  <c r="AD159" i="9"/>
  <c r="W155" i="9"/>
  <c r="AC155" i="9"/>
  <c r="AD155" i="9"/>
  <c r="W151" i="9"/>
  <c r="AC151" i="9"/>
  <c r="AD151" i="9"/>
  <c r="W146" i="9"/>
  <c r="AC146" i="9"/>
  <c r="AD146" i="9"/>
  <c r="W142" i="9"/>
  <c r="AC142" i="9"/>
  <c r="AD142" i="9"/>
  <c r="W138" i="9"/>
  <c r="AC138" i="9"/>
  <c r="AD138" i="9"/>
  <c r="W134" i="9"/>
  <c r="AC134" i="9"/>
  <c r="AD134" i="9"/>
  <c r="W130" i="9"/>
  <c r="AC130" i="9"/>
  <c r="AD130" i="9"/>
  <c r="W126" i="9"/>
  <c r="AC126" i="9"/>
  <c r="AD126" i="9"/>
  <c r="W121" i="9"/>
  <c r="AC121" i="9"/>
  <c r="AD121" i="9"/>
  <c r="W117" i="9"/>
  <c r="AC117" i="9"/>
  <c r="AD117" i="9"/>
  <c r="W113" i="9"/>
  <c r="AC113" i="9"/>
  <c r="AD113" i="9"/>
  <c r="W109" i="9"/>
  <c r="AC109" i="9"/>
  <c r="AD109" i="9"/>
  <c r="W105" i="9"/>
  <c r="AC105" i="9"/>
  <c r="AD105" i="9"/>
  <c r="W101" i="9"/>
  <c r="AC101" i="9"/>
  <c r="AD101" i="9"/>
  <c r="W96" i="9"/>
  <c r="AC96" i="9"/>
  <c r="AD96" i="9"/>
  <c r="W92" i="9"/>
  <c r="AC92" i="9"/>
  <c r="AD92" i="9"/>
  <c r="W88" i="9"/>
  <c r="AC88" i="9"/>
  <c r="AD88" i="9"/>
  <c r="W84" i="9"/>
  <c r="AC84" i="9"/>
  <c r="AD84" i="9"/>
  <c r="W80" i="9"/>
  <c r="AC80" i="9"/>
  <c r="AD80" i="9"/>
  <c r="W75" i="9"/>
  <c r="AC75" i="9"/>
  <c r="AD75" i="9"/>
  <c r="AC71" i="9"/>
  <c r="AD71" i="9"/>
  <c r="W67" i="9"/>
  <c r="AC67" i="9"/>
  <c r="AD67" i="9"/>
  <c r="W63" i="9"/>
  <c r="AC63" i="9"/>
  <c r="AD63" i="9"/>
  <c r="W59" i="9"/>
  <c r="AC59" i="9"/>
  <c r="AD59" i="9"/>
  <c r="W53" i="9"/>
  <c r="AC53" i="9"/>
  <c r="AD53" i="9"/>
  <c r="W48" i="9"/>
  <c r="AC48" i="9"/>
  <c r="AD48" i="9"/>
  <c r="W44" i="9"/>
  <c r="AC44" i="9"/>
  <c r="AD44" i="9"/>
  <c r="W40" i="9"/>
  <c r="AC40" i="9"/>
  <c r="AD40" i="9"/>
  <c r="W36" i="9"/>
  <c r="AC36" i="9"/>
  <c r="AD36" i="9"/>
  <c r="W1133" i="9"/>
  <c r="AC1133" i="9"/>
  <c r="AD1133" i="9"/>
  <c r="W1128" i="9"/>
  <c r="AC1128" i="9"/>
  <c r="AD1128" i="9"/>
  <c r="W1124" i="9"/>
  <c r="AC1124" i="9"/>
  <c r="AD1124" i="9"/>
  <c r="W1120" i="9"/>
  <c r="AC1120" i="9"/>
  <c r="AD1120" i="9"/>
  <c r="W1116" i="9"/>
  <c r="AC1116" i="9"/>
  <c r="AD1116" i="9"/>
  <c r="W1112" i="9"/>
  <c r="AC1112" i="9"/>
  <c r="AD1112" i="9"/>
  <c r="W1107" i="9"/>
  <c r="AC1107" i="9"/>
  <c r="AD1107" i="9"/>
  <c r="W1103" i="9"/>
  <c r="AC1103" i="9"/>
  <c r="AD1103" i="9"/>
  <c r="W1099" i="9"/>
  <c r="AC1099" i="9"/>
  <c r="AD1099" i="9"/>
  <c r="W1095" i="9"/>
  <c r="AC1095" i="9"/>
  <c r="AD1095" i="9"/>
  <c r="W1091" i="9"/>
  <c r="AC1091" i="9"/>
  <c r="AD1091" i="9"/>
  <c r="W1087" i="9"/>
  <c r="AC1087" i="9"/>
  <c r="AD1087" i="9"/>
  <c r="W1082" i="9"/>
  <c r="AC1082" i="9"/>
  <c r="AD1082" i="9"/>
  <c r="W1078" i="9"/>
  <c r="AC1078" i="9"/>
  <c r="AD1078" i="9"/>
  <c r="W1074" i="9"/>
  <c r="AC1074" i="9"/>
  <c r="AD1074" i="9"/>
  <c r="W1070" i="9"/>
  <c r="AC1070" i="9"/>
  <c r="AD1070" i="9"/>
  <c r="W1066" i="9"/>
  <c r="AC1066" i="9"/>
  <c r="AD1066" i="9"/>
  <c r="W1062" i="9"/>
  <c r="AC1062" i="9"/>
  <c r="AD1062" i="9"/>
  <c r="W1057" i="9"/>
  <c r="AC1057" i="9"/>
  <c r="AD1057" i="9"/>
  <c r="W1053" i="9"/>
  <c r="AC1053" i="9"/>
  <c r="AD1053" i="9"/>
  <c r="W1049" i="9"/>
  <c r="AC1049" i="9"/>
  <c r="AD1049" i="9"/>
  <c r="W1045" i="9"/>
  <c r="AC1045" i="9"/>
  <c r="AD1045" i="9"/>
  <c r="W1041" i="9"/>
  <c r="AC1041" i="9"/>
  <c r="AD1041" i="9"/>
  <c r="W1037" i="9"/>
  <c r="AD1037" i="9"/>
  <c r="AC1037" i="9"/>
  <c r="W1032" i="9"/>
  <c r="AD1032" i="9"/>
  <c r="AC1032" i="9"/>
  <c r="W1028" i="9"/>
  <c r="AD1028" i="9"/>
  <c r="AC1028" i="9"/>
  <c r="W1024" i="9"/>
  <c r="AD1024" i="9"/>
  <c r="AC1024" i="9"/>
  <c r="W1020" i="9"/>
  <c r="AD1020" i="9"/>
  <c r="AC1020" i="9"/>
  <c r="W1016" i="9"/>
  <c r="AD1016" i="9"/>
  <c r="AC1016" i="9"/>
  <c r="W1011" i="9"/>
  <c r="AD1011" i="9"/>
  <c r="AC1011" i="9"/>
  <c r="W1007" i="9"/>
  <c r="AD1007" i="9"/>
  <c r="AC1007" i="9"/>
  <c r="W1003" i="9"/>
  <c r="AD1003" i="9"/>
  <c r="AC1003" i="9"/>
  <c r="W999" i="9"/>
  <c r="AD999" i="9"/>
  <c r="AC999" i="9"/>
  <c r="W995" i="9"/>
  <c r="AD995" i="9"/>
  <c r="AC995" i="9"/>
  <c r="W991" i="9"/>
  <c r="AD991" i="9"/>
  <c r="AC991" i="9"/>
  <c r="W986" i="9"/>
  <c r="AD986" i="9"/>
  <c r="AC986" i="9"/>
  <c r="W982" i="9"/>
  <c r="AD982" i="9"/>
  <c r="AC982" i="9"/>
  <c r="W978" i="9"/>
  <c r="AD978" i="9"/>
  <c r="AC978" i="9"/>
  <c r="W974" i="9"/>
  <c r="AD974" i="9"/>
  <c r="AC974" i="9"/>
  <c r="W970" i="9"/>
  <c r="AD970" i="9"/>
  <c r="AC970" i="9"/>
  <c r="W966" i="9"/>
  <c r="AD966" i="9"/>
  <c r="AC966" i="9"/>
  <c r="W961" i="9"/>
  <c r="AC961" i="9"/>
  <c r="AD961" i="9"/>
  <c r="W957" i="9"/>
  <c r="AC957" i="9"/>
  <c r="AD957" i="9"/>
  <c r="W953" i="9"/>
  <c r="AC953" i="9"/>
  <c r="AD953" i="9"/>
  <c r="W949" i="9"/>
  <c r="AC949" i="9"/>
  <c r="AD949" i="9"/>
  <c r="W945" i="9"/>
  <c r="AC945" i="9"/>
  <c r="AD945" i="9"/>
  <c r="W941" i="9"/>
  <c r="AC941" i="9"/>
  <c r="AD941" i="9"/>
  <c r="W936" i="9"/>
  <c r="AC936" i="9"/>
  <c r="AD936" i="9"/>
  <c r="W932" i="9"/>
  <c r="AC932" i="9"/>
  <c r="AD932" i="9"/>
  <c r="W928" i="9"/>
  <c r="AC928" i="9"/>
  <c r="AD928" i="9"/>
  <c r="W924" i="9"/>
  <c r="AC924" i="9"/>
  <c r="AD924" i="9"/>
  <c r="W920" i="9"/>
  <c r="AC920" i="9"/>
  <c r="AD920" i="9"/>
  <c r="W915" i="9"/>
  <c r="AC915" i="9"/>
  <c r="AD915" i="9"/>
  <c r="W911" i="9"/>
  <c r="AC911" i="9"/>
  <c r="AD911" i="9"/>
  <c r="W907" i="9"/>
  <c r="AC907" i="9"/>
  <c r="AD907" i="9"/>
  <c r="W903" i="9"/>
  <c r="AC903" i="9"/>
  <c r="AD903" i="9"/>
  <c r="W899" i="9"/>
  <c r="AC899" i="9"/>
  <c r="AD899" i="9"/>
  <c r="W895" i="9"/>
  <c r="AC895" i="9"/>
  <c r="AD895" i="9"/>
  <c r="W890" i="9"/>
  <c r="AC890" i="9"/>
  <c r="AD890" i="9"/>
  <c r="W886" i="9"/>
  <c r="AD886" i="9"/>
  <c r="AC886" i="9"/>
  <c r="W882" i="9"/>
  <c r="AD882" i="9"/>
  <c r="AC882" i="9"/>
  <c r="W878" i="9"/>
  <c r="AD878" i="9"/>
  <c r="AC878" i="9"/>
  <c r="W874" i="9"/>
  <c r="AD874" i="9"/>
  <c r="AC874" i="9"/>
  <c r="W870" i="9"/>
  <c r="AD870" i="9"/>
  <c r="AC870" i="9"/>
  <c r="W865" i="9"/>
  <c r="AD865" i="9"/>
  <c r="AC865" i="9"/>
  <c r="W861" i="9"/>
  <c r="AD861" i="9"/>
  <c r="AC861" i="9"/>
  <c r="W857" i="9"/>
  <c r="AD857" i="9"/>
  <c r="AC857" i="9"/>
  <c r="W853" i="9"/>
  <c r="AD853" i="9"/>
  <c r="AC853" i="9"/>
  <c r="W849" i="9"/>
  <c r="AD849" i="9"/>
  <c r="AC849" i="9"/>
  <c r="W845" i="9"/>
  <c r="AD845" i="9"/>
  <c r="AC845" i="9"/>
  <c r="W840" i="9"/>
  <c r="AD840" i="9"/>
  <c r="AC840" i="9"/>
  <c r="W836" i="9"/>
  <c r="AD836" i="9"/>
  <c r="AC836" i="9"/>
  <c r="W832" i="9"/>
  <c r="AD832" i="9"/>
  <c r="AC832" i="9"/>
  <c r="W828" i="9"/>
  <c r="AD828" i="9"/>
  <c r="AC828" i="9"/>
  <c r="W824" i="9"/>
  <c r="AD824" i="9"/>
  <c r="AC824" i="9"/>
  <c r="W819" i="9"/>
  <c r="AD819" i="9"/>
  <c r="AC819" i="9"/>
  <c r="W815" i="9"/>
  <c r="AD815" i="9"/>
  <c r="AC815" i="9"/>
  <c r="W811" i="9"/>
  <c r="AD811" i="9"/>
  <c r="AC811" i="9"/>
  <c r="W807" i="9"/>
  <c r="AD807" i="9"/>
  <c r="AC807" i="9"/>
  <c r="W803" i="9"/>
  <c r="AD803" i="9"/>
  <c r="AC803" i="9"/>
  <c r="W799" i="9"/>
  <c r="AD799" i="9"/>
  <c r="AC799" i="9"/>
  <c r="W794" i="9"/>
  <c r="AD794" i="9"/>
  <c r="AC794" i="9"/>
  <c r="W790" i="9"/>
  <c r="AD790" i="9"/>
  <c r="AC790" i="9"/>
  <c r="W786" i="9"/>
  <c r="AD786" i="9"/>
  <c r="AC786" i="9"/>
  <c r="W782" i="9"/>
  <c r="AD782" i="9"/>
  <c r="AC782" i="9"/>
  <c r="W778" i="9"/>
  <c r="AD778" i="9"/>
  <c r="AC778" i="9"/>
  <c r="W774" i="9"/>
  <c r="AD774" i="9"/>
  <c r="AC774" i="9"/>
  <c r="W769" i="9"/>
  <c r="AD769" i="9"/>
  <c r="AC769" i="9"/>
  <c r="W765" i="9"/>
  <c r="AD765" i="9"/>
  <c r="AC765" i="9"/>
  <c r="W761" i="9"/>
  <c r="AD761" i="9"/>
  <c r="AC761" i="9"/>
  <c r="W757" i="9"/>
  <c r="AD757" i="9"/>
  <c r="AC757" i="9"/>
  <c r="W753" i="9"/>
  <c r="AD753" i="9"/>
  <c r="AC753" i="9"/>
  <c r="W749" i="9"/>
  <c r="AD749" i="9"/>
  <c r="AC749" i="9"/>
  <c r="W744" i="9"/>
  <c r="AD744" i="9"/>
  <c r="AC744" i="9"/>
  <c r="W740" i="9"/>
  <c r="AD740" i="9"/>
  <c r="AC740" i="9"/>
  <c r="W736" i="9"/>
  <c r="AD736" i="9"/>
  <c r="AC736" i="9"/>
  <c r="W732" i="9"/>
  <c r="AD732" i="9"/>
  <c r="AC732" i="9"/>
  <c r="W728" i="9"/>
  <c r="AD728" i="9"/>
  <c r="AC728" i="9"/>
  <c r="W723" i="9"/>
  <c r="AD723" i="9"/>
  <c r="AC723" i="9"/>
  <c r="W719" i="9"/>
  <c r="AD719" i="9"/>
  <c r="AC719" i="9"/>
  <c r="W715" i="9"/>
  <c r="AD715" i="9"/>
  <c r="AC715" i="9"/>
  <c r="W711" i="9"/>
  <c r="AD711" i="9"/>
  <c r="AC711" i="9"/>
  <c r="W707" i="9"/>
  <c r="AD707" i="9"/>
  <c r="AC707" i="9"/>
  <c r="W703" i="9"/>
  <c r="AD703" i="9"/>
  <c r="AC703" i="9"/>
  <c r="W698" i="9"/>
  <c r="AD698" i="9"/>
  <c r="AC698" i="9"/>
  <c r="W694" i="9"/>
  <c r="AD694" i="9"/>
  <c r="AC694" i="9"/>
  <c r="W690" i="9"/>
  <c r="AD690" i="9"/>
  <c r="AC690" i="9"/>
  <c r="W686" i="9"/>
  <c r="AD686" i="9"/>
  <c r="AC686" i="9"/>
  <c r="W682" i="9"/>
  <c r="AD682" i="9"/>
  <c r="AC682" i="9"/>
  <c r="W678" i="9"/>
  <c r="AD678" i="9"/>
  <c r="AC678" i="9"/>
  <c r="W673" i="9"/>
  <c r="AD673" i="9"/>
  <c r="AC673" i="9"/>
  <c r="W669" i="9"/>
  <c r="AC669" i="9"/>
  <c r="AD669" i="9"/>
  <c r="W665" i="9"/>
  <c r="AC665" i="9"/>
  <c r="AD665" i="9"/>
  <c r="W661" i="9"/>
  <c r="AC661" i="9"/>
  <c r="AD661" i="9"/>
  <c r="W657" i="9"/>
  <c r="AC657" i="9"/>
  <c r="AD657" i="9"/>
  <c r="W653" i="9"/>
  <c r="AC653" i="9"/>
  <c r="AD653" i="9"/>
  <c r="W648" i="9"/>
  <c r="AC648" i="9"/>
  <c r="AD648" i="9"/>
  <c r="W644" i="9"/>
  <c r="AC644" i="9"/>
  <c r="AD644" i="9"/>
  <c r="W640" i="9"/>
  <c r="AC640" i="9"/>
  <c r="AD640" i="9"/>
  <c r="W636" i="9"/>
  <c r="AC636" i="9"/>
  <c r="AD636" i="9"/>
  <c r="W632" i="9"/>
  <c r="AC632" i="9"/>
  <c r="AD632" i="9"/>
  <c r="W627" i="9"/>
  <c r="AC627" i="9"/>
  <c r="AD627" i="9"/>
  <c r="W623" i="9"/>
  <c r="AC623" i="9"/>
  <c r="AD623" i="9"/>
  <c r="W619" i="9"/>
  <c r="AC619" i="9"/>
  <c r="AD619" i="9"/>
  <c r="W615" i="9"/>
  <c r="AC615" i="9"/>
  <c r="AD615" i="9"/>
  <c r="W611" i="9"/>
  <c r="AC611" i="9"/>
  <c r="AD611" i="9"/>
  <c r="W607" i="9"/>
  <c r="AC607" i="9"/>
  <c r="AD607" i="9"/>
  <c r="W602" i="9"/>
  <c r="AC602" i="9"/>
  <c r="AD602" i="9"/>
  <c r="W598" i="9"/>
  <c r="AC598" i="9"/>
  <c r="AD598" i="9"/>
  <c r="W594" i="9"/>
  <c r="AC594" i="9"/>
  <c r="AD594" i="9"/>
  <c r="W590" i="9"/>
  <c r="AC590" i="9"/>
  <c r="AD590" i="9"/>
  <c r="W586" i="9"/>
  <c r="AC586" i="9"/>
  <c r="AD586" i="9"/>
  <c r="W582" i="9"/>
  <c r="AC582" i="9"/>
  <c r="AD582" i="9"/>
  <c r="W577" i="9"/>
  <c r="AC577" i="9"/>
  <c r="AD577" i="9"/>
  <c r="W573" i="9"/>
  <c r="AC573" i="9"/>
  <c r="AD573" i="9"/>
  <c r="W569" i="9"/>
  <c r="AC569" i="9"/>
  <c r="AD569" i="9"/>
  <c r="W565" i="9"/>
  <c r="AC565" i="9"/>
  <c r="AD565" i="9"/>
  <c r="W561" i="9"/>
  <c r="AC561" i="9"/>
  <c r="AD561" i="9"/>
  <c r="W557" i="9"/>
  <c r="AC557" i="9"/>
  <c r="AD557" i="9"/>
  <c r="W552" i="9"/>
  <c r="AC552" i="9"/>
  <c r="AD552" i="9"/>
  <c r="W548" i="9"/>
  <c r="AC548" i="9"/>
  <c r="AD548" i="9"/>
  <c r="W544" i="9"/>
  <c r="AC544" i="9"/>
  <c r="AD544" i="9"/>
  <c r="W540" i="9"/>
  <c r="AC540" i="9"/>
  <c r="AD540" i="9"/>
  <c r="W536" i="9"/>
  <c r="AC536" i="9"/>
  <c r="AD536" i="9"/>
  <c r="W531" i="9"/>
  <c r="AC531" i="9"/>
  <c r="AD531" i="9"/>
  <c r="W527" i="9"/>
  <c r="AC527" i="9"/>
  <c r="AD527" i="9"/>
  <c r="W523" i="9"/>
  <c r="AC523" i="9"/>
  <c r="AD523" i="9"/>
  <c r="W519" i="9"/>
  <c r="AC519" i="9"/>
  <c r="AD519" i="9"/>
  <c r="W515" i="9"/>
  <c r="AC515" i="9"/>
  <c r="AD515" i="9"/>
  <c r="W511" i="9"/>
  <c r="AC511" i="9"/>
  <c r="AD511" i="9"/>
  <c r="W506" i="9"/>
  <c r="AC506" i="9"/>
  <c r="AD506" i="9"/>
  <c r="W502" i="9"/>
  <c r="AC502" i="9"/>
  <c r="AD502" i="9"/>
  <c r="W498" i="9"/>
  <c r="AC498" i="9"/>
  <c r="AD498" i="9"/>
  <c r="W494" i="9"/>
  <c r="AC494" i="9"/>
  <c r="AD494" i="9"/>
  <c r="W490" i="9"/>
  <c r="AC490" i="9"/>
  <c r="AD490" i="9"/>
  <c r="W486" i="9"/>
  <c r="AC486" i="9"/>
  <c r="AD486" i="9"/>
  <c r="W481" i="9"/>
  <c r="AC481" i="9"/>
  <c r="AD481" i="9"/>
  <c r="W477" i="9"/>
  <c r="AC477" i="9"/>
  <c r="AD477" i="9"/>
  <c r="W473" i="9"/>
  <c r="AC473" i="9"/>
  <c r="AD473" i="9"/>
  <c r="W469" i="9"/>
  <c r="AC469" i="9"/>
  <c r="AD469" i="9"/>
  <c r="W465" i="9"/>
  <c r="AC465" i="9"/>
  <c r="AD465" i="9"/>
  <c r="W461" i="9"/>
  <c r="AC461" i="9"/>
  <c r="AD461" i="9"/>
  <c r="W456" i="9"/>
  <c r="AD456" i="9"/>
  <c r="AC456" i="9"/>
  <c r="W452" i="9"/>
  <c r="AD452" i="9"/>
  <c r="AC452" i="9"/>
  <c r="W448" i="9"/>
  <c r="AD448" i="9"/>
  <c r="AC448" i="9"/>
  <c r="W444" i="9"/>
  <c r="AD444" i="9"/>
  <c r="AC444" i="9"/>
  <c r="W440" i="9"/>
  <c r="AD440" i="9"/>
  <c r="AC440" i="9"/>
  <c r="W435" i="9"/>
  <c r="AD435" i="9"/>
  <c r="AC435" i="9"/>
  <c r="W431" i="9"/>
  <c r="AD431" i="9"/>
  <c r="AC431" i="9"/>
  <c r="W427" i="9"/>
  <c r="AD427" i="9"/>
  <c r="AC427" i="9"/>
  <c r="W423" i="9"/>
  <c r="AD423" i="9"/>
  <c r="AC423" i="9"/>
  <c r="W419" i="9"/>
  <c r="AD419" i="9"/>
  <c r="AC419" i="9"/>
  <c r="W415" i="9"/>
  <c r="AD415" i="9"/>
  <c r="AC415" i="9"/>
  <c r="W410" i="9"/>
  <c r="AD410" i="9"/>
  <c r="AC410" i="9"/>
  <c r="W406" i="9"/>
  <c r="AD406" i="9"/>
  <c r="AC406" i="9"/>
  <c r="W402" i="9"/>
  <c r="AD402" i="9"/>
  <c r="AC402" i="9"/>
  <c r="W398" i="9"/>
  <c r="AD398" i="9"/>
  <c r="AC398" i="9"/>
  <c r="W394" i="9"/>
  <c r="AD394" i="9"/>
  <c r="AC394" i="9"/>
  <c r="W390" i="9"/>
  <c r="AD390" i="9"/>
  <c r="AC390" i="9"/>
  <c r="W385" i="9"/>
  <c r="AD385" i="9"/>
  <c r="AC385" i="9"/>
  <c r="W381" i="9"/>
  <c r="AD381" i="9"/>
  <c r="AC381" i="9"/>
  <c r="W377" i="9"/>
  <c r="AD377" i="9"/>
  <c r="AC377" i="9"/>
  <c r="W373" i="9"/>
  <c r="AD373" i="9"/>
  <c r="AC373" i="9"/>
  <c r="W369" i="9"/>
  <c r="AD369" i="9"/>
  <c r="AC369" i="9"/>
  <c r="W365" i="9"/>
  <c r="AD365" i="9"/>
  <c r="AC365" i="9"/>
  <c r="W360" i="9"/>
  <c r="AD360" i="9"/>
  <c r="AC360" i="9"/>
  <c r="W356" i="9"/>
  <c r="AD356" i="9"/>
  <c r="AC356" i="9"/>
  <c r="W352" i="9"/>
  <c r="AD352" i="9"/>
  <c r="AC352" i="9"/>
  <c r="W348" i="9"/>
  <c r="AD348" i="9"/>
  <c r="AC348" i="9"/>
  <c r="W344" i="9"/>
  <c r="AD344" i="9"/>
  <c r="AC344" i="9"/>
  <c r="W339" i="9"/>
  <c r="AD339" i="9"/>
  <c r="AC339" i="9"/>
  <c r="W335" i="9"/>
  <c r="AD335" i="9"/>
  <c r="AC335" i="9"/>
  <c r="W331" i="9"/>
  <c r="AD331" i="9"/>
  <c r="AC331" i="9"/>
  <c r="W327" i="9"/>
  <c r="AD327" i="9"/>
  <c r="AC327" i="9"/>
  <c r="W323" i="9"/>
  <c r="AD323" i="9"/>
  <c r="AC323" i="9"/>
  <c r="W319" i="9"/>
  <c r="AD319" i="9"/>
  <c r="AC319" i="9"/>
  <c r="W314" i="9"/>
  <c r="AD314" i="9"/>
  <c r="AC314" i="9"/>
  <c r="W310" i="9"/>
  <c r="AD310" i="9"/>
  <c r="AC310" i="9"/>
  <c r="W306" i="9"/>
  <c r="AD306" i="9"/>
  <c r="AC306" i="9"/>
  <c r="W302" i="9"/>
  <c r="AD302" i="9"/>
  <c r="AC302" i="9"/>
  <c r="W298" i="9"/>
  <c r="AD298" i="9"/>
  <c r="AC298" i="9"/>
  <c r="W294" i="9"/>
  <c r="AD294" i="9"/>
  <c r="AC294" i="9"/>
  <c r="W289" i="9"/>
  <c r="AD289" i="9"/>
  <c r="AC289" i="9"/>
  <c r="W285" i="9"/>
  <c r="AD285" i="9"/>
  <c r="AC285" i="9"/>
  <c r="W281" i="9"/>
  <c r="AD281" i="9"/>
  <c r="AC281" i="9"/>
  <c r="W277" i="9"/>
  <c r="AD277" i="9"/>
  <c r="AC277" i="9"/>
  <c r="W273" i="9"/>
  <c r="AD273" i="9"/>
  <c r="AC273" i="9"/>
  <c r="W269" i="9"/>
  <c r="AD269" i="9"/>
  <c r="AC269" i="9"/>
  <c r="W264" i="9"/>
  <c r="AD264" i="9"/>
  <c r="AC264" i="9"/>
  <c r="W260" i="9"/>
  <c r="AD260" i="9"/>
  <c r="AC260" i="9"/>
  <c r="W256" i="9"/>
  <c r="AD256" i="9"/>
  <c r="AC256" i="9"/>
  <c r="W252" i="9"/>
  <c r="AD252" i="9"/>
  <c r="AC252" i="9"/>
  <c r="W2955" i="9"/>
  <c r="AC2955" i="9"/>
  <c r="AD2955" i="9"/>
  <c r="W2951" i="9"/>
  <c r="AC2951" i="9"/>
  <c r="AD2951" i="9"/>
  <c r="W2947" i="9"/>
  <c r="AC2947" i="9"/>
  <c r="AD2947" i="9"/>
  <c r="W2943" i="9"/>
  <c r="AC2943" i="9"/>
  <c r="AD2943" i="9"/>
  <c r="W2939" i="9"/>
  <c r="AC2939" i="9"/>
  <c r="AD2939" i="9"/>
  <c r="W2935" i="9"/>
  <c r="AC2935" i="9"/>
  <c r="AD2935" i="9"/>
  <c r="W2930" i="9"/>
  <c r="AC2930" i="9"/>
  <c r="AD2930" i="9"/>
  <c r="W2926" i="9"/>
  <c r="AC2926" i="9"/>
  <c r="AD2926" i="9"/>
  <c r="W2922" i="9"/>
  <c r="AC2922" i="9"/>
  <c r="AD2922" i="9"/>
  <c r="W2918" i="9"/>
  <c r="AC2918" i="9"/>
  <c r="AD2918" i="9"/>
  <c r="W2914" i="9"/>
  <c r="AC2914" i="9"/>
  <c r="AD2914" i="9"/>
  <c r="W2910" i="9"/>
  <c r="AC2910" i="9"/>
  <c r="AD2910" i="9"/>
  <c r="W2905" i="9"/>
  <c r="AC2905" i="9"/>
  <c r="AD2905" i="9"/>
  <c r="W2901" i="9"/>
  <c r="AC2901" i="9"/>
  <c r="AD2901" i="9"/>
  <c r="W2897" i="9"/>
  <c r="AC2897" i="9"/>
  <c r="AD2897" i="9"/>
  <c r="W2893" i="9"/>
  <c r="AC2893" i="9"/>
  <c r="AD2893" i="9"/>
  <c r="W2889" i="9"/>
  <c r="AC2889" i="9"/>
  <c r="AD2889" i="9"/>
  <c r="W2885" i="9"/>
  <c r="AC2885" i="9"/>
  <c r="AD2885" i="9"/>
  <c r="W2880" i="9"/>
  <c r="AC2880" i="9"/>
  <c r="AD2880" i="9"/>
  <c r="W2876" i="9"/>
  <c r="AC2876" i="9"/>
  <c r="AD2876" i="9"/>
  <c r="W2872" i="9"/>
  <c r="AC2872" i="9"/>
  <c r="AD2872" i="9"/>
  <c r="W2868" i="9"/>
  <c r="AC2868" i="9"/>
  <c r="AD2868" i="9"/>
  <c r="W2864" i="9"/>
  <c r="AC2864" i="9"/>
  <c r="AD2864" i="9"/>
  <c r="W2859" i="9"/>
  <c r="AC2859" i="9"/>
  <c r="AD2859" i="9"/>
  <c r="W2855" i="9"/>
  <c r="AC2855" i="9"/>
  <c r="AD2855" i="9"/>
  <c r="W2851" i="9"/>
  <c r="AC2851" i="9"/>
  <c r="AD2851" i="9"/>
  <c r="W2847" i="9"/>
  <c r="AC2847" i="9"/>
  <c r="AD2847" i="9"/>
  <c r="W2843" i="9"/>
  <c r="AC2843" i="9"/>
  <c r="AD2843" i="9"/>
  <c r="W2839" i="9"/>
  <c r="AC2839" i="9"/>
  <c r="AD2839" i="9"/>
  <c r="W2834" i="9"/>
  <c r="AC2834" i="9"/>
  <c r="AD2834" i="9"/>
  <c r="W2830" i="9"/>
  <c r="AC2830" i="9"/>
  <c r="AD2830" i="9"/>
  <c r="W2826" i="9"/>
  <c r="AC2826" i="9"/>
  <c r="AD2826" i="9"/>
  <c r="W2822" i="9"/>
  <c r="AC2822" i="9"/>
  <c r="AD2822" i="9"/>
  <c r="W2818" i="9"/>
  <c r="AC2818" i="9"/>
  <c r="AD2818" i="9"/>
  <c r="W2814" i="9"/>
  <c r="AC2814" i="9"/>
  <c r="AD2814" i="9"/>
  <c r="W2809" i="9"/>
  <c r="AC2809" i="9"/>
  <c r="AD2809" i="9"/>
  <c r="W2805" i="9"/>
  <c r="AC2805" i="9"/>
  <c r="AD2805" i="9"/>
  <c r="W2801" i="9"/>
  <c r="AC2801" i="9"/>
  <c r="AD2801" i="9"/>
  <c r="W2797" i="9"/>
  <c r="AD2797" i="9"/>
  <c r="AC2797" i="9"/>
  <c r="W2793" i="9"/>
  <c r="AD2793" i="9"/>
  <c r="AC2793" i="9"/>
  <c r="W2789" i="9"/>
  <c r="AD2789" i="9"/>
  <c r="AC2789" i="9"/>
  <c r="W2784" i="9"/>
  <c r="AD2784" i="9"/>
  <c r="AC2784" i="9"/>
  <c r="W2780" i="9"/>
  <c r="AD2780" i="9"/>
  <c r="AC2780" i="9"/>
  <c r="W2776" i="9"/>
  <c r="AD2776" i="9"/>
  <c r="AC2776" i="9"/>
  <c r="W2772" i="9"/>
  <c r="AD2772" i="9"/>
  <c r="AC2772" i="9"/>
  <c r="W2768" i="9"/>
  <c r="AD2768" i="9"/>
  <c r="AC2768" i="9"/>
  <c r="W2763" i="9"/>
  <c r="AD2763" i="9"/>
  <c r="AC2763" i="9"/>
  <c r="W2759" i="9"/>
  <c r="AD2759" i="9"/>
  <c r="AC2759" i="9"/>
  <c r="W2755" i="9"/>
  <c r="AD2755" i="9"/>
  <c r="AC2755" i="9"/>
  <c r="W2751" i="9"/>
  <c r="AD2751" i="9"/>
  <c r="AC2751" i="9"/>
  <c r="W2747" i="9"/>
  <c r="AD2747" i="9"/>
  <c r="AC2747" i="9"/>
  <c r="W2743" i="9"/>
  <c r="AD2743" i="9"/>
  <c r="AC2743" i="9"/>
  <c r="W2738" i="9"/>
  <c r="AD2738" i="9"/>
  <c r="AC2738" i="9"/>
  <c r="W2734" i="9"/>
  <c r="AD2734" i="9"/>
  <c r="AC2734" i="9"/>
  <c r="W2730" i="9"/>
  <c r="AD2730" i="9"/>
  <c r="AC2730" i="9"/>
  <c r="W2726" i="9"/>
  <c r="AD2726" i="9"/>
  <c r="AC2726" i="9"/>
  <c r="W2722" i="9"/>
  <c r="AD2722" i="9"/>
  <c r="AC2722" i="9"/>
  <c r="W2718" i="9"/>
  <c r="AD2718" i="9"/>
  <c r="AC2718" i="9"/>
  <c r="W2713" i="9"/>
  <c r="AD2713" i="9"/>
  <c r="AC2713" i="9"/>
  <c r="W2709" i="9"/>
  <c r="AD2709" i="9"/>
  <c r="AC2709" i="9"/>
  <c r="W2705" i="9"/>
  <c r="AD2705" i="9"/>
  <c r="AC2705" i="9"/>
  <c r="W2701" i="9"/>
  <c r="AD2701" i="9"/>
  <c r="AC2701" i="9"/>
  <c r="W2697" i="9"/>
  <c r="AD2697" i="9"/>
  <c r="AC2697" i="9"/>
  <c r="W2693" i="9"/>
  <c r="AD2693" i="9"/>
  <c r="AC2693" i="9"/>
  <c r="W2688" i="9"/>
  <c r="AC2688" i="9"/>
  <c r="AD2688" i="9"/>
  <c r="W2684" i="9"/>
  <c r="AC2684" i="9"/>
  <c r="AD2684" i="9"/>
  <c r="W2680" i="9"/>
  <c r="AC2680" i="9"/>
  <c r="AD2680" i="9"/>
  <c r="W2676" i="9"/>
  <c r="AC2676" i="9"/>
  <c r="AD2676" i="9"/>
  <c r="W2672" i="9"/>
  <c r="AC2672" i="9"/>
  <c r="AD2672" i="9"/>
  <c r="W2667" i="9"/>
  <c r="AC2667" i="9"/>
  <c r="AD2667" i="9"/>
  <c r="W2663" i="9"/>
  <c r="AC2663" i="9"/>
  <c r="AD2663" i="9"/>
  <c r="W2659" i="9"/>
  <c r="AC2659" i="9"/>
  <c r="AD2659" i="9"/>
  <c r="W2655" i="9"/>
  <c r="AC2655" i="9"/>
  <c r="AD2655" i="9"/>
  <c r="W2651" i="9"/>
  <c r="AC2651" i="9"/>
  <c r="AD2651" i="9"/>
  <c r="W2647" i="9"/>
  <c r="AC2647" i="9"/>
  <c r="AD2647" i="9"/>
  <c r="W2642" i="9"/>
  <c r="AC2642" i="9"/>
  <c r="AD2642" i="9"/>
  <c r="W2638" i="9"/>
  <c r="AC2638" i="9"/>
  <c r="AD2638" i="9"/>
  <c r="W2634" i="9"/>
  <c r="AC2634" i="9"/>
  <c r="AD2634" i="9"/>
  <c r="W2630" i="9"/>
  <c r="AC2630" i="9"/>
  <c r="AD2630" i="9"/>
  <c r="W2626" i="9"/>
  <c r="AC2626" i="9"/>
  <c r="AD2626" i="9"/>
  <c r="W2622" i="9"/>
  <c r="AC2622" i="9"/>
  <c r="AD2622" i="9"/>
  <c r="W2617" i="9"/>
  <c r="AC2617" i="9"/>
  <c r="AD2617" i="9"/>
  <c r="W2613" i="9"/>
  <c r="AC2613" i="9"/>
  <c r="AD2613" i="9"/>
  <c r="W2609" i="9"/>
  <c r="AC2609" i="9"/>
  <c r="AD2609" i="9"/>
  <c r="W2605" i="9"/>
  <c r="AC2605" i="9"/>
  <c r="AD2605" i="9"/>
  <c r="W2601" i="9"/>
  <c r="AC2601" i="9"/>
  <c r="AD2601" i="9"/>
  <c r="W2597" i="9"/>
  <c r="AC2597" i="9"/>
  <c r="AD2597" i="9"/>
  <c r="W2592" i="9"/>
  <c r="AC2592" i="9"/>
  <c r="AD2592" i="9"/>
  <c r="W2588" i="9"/>
  <c r="AC2588" i="9"/>
  <c r="AD2588" i="9"/>
  <c r="W2584" i="9"/>
  <c r="AC2584" i="9"/>
  <c r="AD2584" i="9"/>
  <c r="W2580" i="9"/>
  <c r="AC2580" i="9"/>
  <c r="AD2580" i="9"/>
  <c r="W2576" i="9"/>
  <c r="AC2576" i="9"/>
  <c r="AD2576" i="9"/>
  <c r="W2571" i="9"/>
  <c r="AC2571" i="9"/>
  <c r="AD2571" i="9"/>
  <c r="W2567" i="9"/>
  <c r="AC2567" i="9"/>
  <c r="AD2567" i="9"/>
  <c r="W2563" i="9"/>
  <c r="AC2563" i="9"/>
  <c r="AD2563" i="9"/>
  <c r="W2559" i="9"/>
  <c r="AC2559" i="9"/>
  <c r="AD2559" i="9"/>
  <c r="W2555" i="9"/>
  <c r="AC2555" i="9"/>
  <c r="AD2555" i="9"/>
  <c r="W2551" i="9"/>
  <c r="AC2551" i="9"/>
  <c r="AD2551" i="9"/>
  <c r="W2546" i="9"/>
  <c r="AC2546" i="9"/>
  <c r="AD2546" i="9"/>
  <c r="W2542" i="9"/>
  <c r="AC2542" i="9"/>
  <c r="AD2542" i="9"/>
  <c r="W2538" i="9"/>
  <c r="AC2538" i="9"/>
  <c r="AD2538" i="9"/>
  <c r="W2534" i="9"/>
  <c r="AC2534" i="9"/>
  <c r="AD2534" i="9"/>
  <c r="W2530" i="9"/>
  <c r="AC2530" i="9"/>
  <c r="AD2530" i="9"/>
  <c r="W2526" i="9"/>
  <c r="AC2526" i="9"/>
  <c r="AD2526" i="9"/>
  <c r="W2521" i="9"/>
  <c r="AC2521" i="9"/>
  <c r="AD2521" i="9"/>
  <c r="W2517" i="9"/>
  <c r="AC2517" i="9"/>
  <c r="AD2517" i="9"/>
  <c r="W2513" i="9"/>
  <c r="AC2513" i="9"/>
  <c r="AD2513" i="9"/>
  <c r="W2509" i="9"/>
  <c r="AC2509" i="9"/>
  <c r="AD2509" i="9"/>
  <c r="W2505" i="9"/>
  <c r="AC2505" i="9"/>
  <c r="AD2505" i="9"/>
  <c r="W2501" i="9"/>
  <c r="AC2501" i="9"/>
  <c r="AD2501" i="9"/>
  <c r="W2496" i="9"/>
  <c r="AC2496" i="9"/>
  <c r="AD2496" i="9"/>
  <c r="W2492" i="9"/>
  <c r="AC2492" i="9"/>
  <c r="AD2492" i="9"/>
  <c r="W2488" i="9"/>
  <c r="AC2488" i="9"/>
  <c r="AD2488" i="9"/>
  <c r="W2484" i="9"/>
  <c r="AC2484" i="9"/>
  <c r="AD2484" i="9"/>
  <c r="W2480" i="9"/>
  <c r="AC2480" i="9"/>
  <c r="AD2480" i="9"/>
  <c r="W2475" i="9"/>
  <c r="AC2475" i="9"/>
  <c r="AD2475" i="9"/>
  <c r="W2471" i="9"/>
  <c r="AC2471" i="9"/>
  <c r="AD2471" i="9"/>
  <c r="W2467" i="9"/>
  <c r="AC2467" i="9"/>
  <c r="AD2467" i="9"/>
  <c r="W2463" i="9"/>
  <c r="AC2463" i="9"/>
  <c r="AD2463" i="9"/>
  <c r="W2459" i="9"/>
  <c r="AC2459" i="9"/>
  <c r="AD2459" i="9"/>
  <c r="W2455" i="9"/>
  <c r="AC2455" i="9"/>
  <c r="AD2455" i="9"/>
  <c r="W2450" i="9"/>
  <c r="AC2450" i="9"/>
  <c r="AD2450" i="9"/>
  <c r="W2446" i="9"/>
  <c r="AC2446" i="9"/>
  <c r="AD2446" i="9"/>
  <c r="W2442" i="9"/>
  <c r="AC2442" i="9"/>
  <c r="AD2442" i="9"/>
  <c r="W2438" i="9"/>
  <c r="AC2438" i="9"/>
  <c r="AD2438" i="9"/>
  <c r="W2434" i="9"/>
  <c r="AC2434" i="9"/>
  <c r="AD2434" i="9"/>
  <c r="W2430" i="9"/>
  <c r="AC2430" i="9"/>
  <c r="AD2430" i="9"/>
  <c r="W2425" i="9"/>
  <c r="AC2425" i="9"/>
  <c r="AD2425" i="9"/>
  <c r="W2421" i="9"/>
  <c r="AC2421" i="9"/>
  <c r="AD2421" i="9"/>
  <c r="W2417" i="9"/>
  <c r="AC2417" i="9"/>
  <c r="AD2417" i="9"/>
  <c r="W2413" i="9"/>
  <c r="AC2413" i="9"/>
  <c r="AD2413" i="9"/>
  <c r="W2409" i="9"/>
  <c r="AC2409" i="9"/>
  <c r="AD2409" i="9"/>
  <c r="W2405" i="9"/>
  <c r="AC2405" i="9"/>
  <c r="AD2405" i="9"/>
  <c r="W2400" i="9"/>
  <c r="AC2400" i="9"/>
  <c r="AD2400" i="9"/>
  <c r="W2396" i="9"/>
  <c r="AC2396" i="9"/>
  <c r="AD2396" i="9"/>
  <c r="W2392" i="9"/>
  <c r="AC2392" i="9"/>
  <c r="AD2392" i="9"/>
  <c r="W2388" i="9"/>
  <c r="AC2388" i="9"/>
  <c r="AD2388" i="9"/>
  <c r="W2384" i="9"/>
  <c r="AC2384" i="9"/>
  <c r="AD2384" i="9"/>
  <c r="W2379" i="9"/>
  <c r="AC2379" i="9"/>
  <c r="AD2379" i="9"/>
  <c r="W2375" i="9"/>
  <c r="AC2375" i="9"/>
  <c r="AD2375" i="9"/>
  <c r="W2371" i="9"/>
  <c r="AC2371" i="9"/>
  <c r="AD2371" i="9"/>
  <c r="W2367" i="9"/>
  <c r="AC2367" i="9"/>
  <c r="AD2367" i="9"/>
  <c r="W2363" i="9"/>
  <c r="AC2363" i="9"/>
  <c r="AD2363" i="9"/>
  <c r="W2359" i="9"/>
  <c r="AC2359" i="9"/>
  <c r="AD2359" i="9"/>
  <c r="W2354" i="9"/>
  <c r="AC2354" i="9"/>
  <c r="AD2354" i="9"/>
  <c r="W2350" i="9"/>
  <c r="AC2350" i="9"/>
  <c r="AD2350" i="9"/>
  <c r="W2346" i="9"/>
  <c r="AC2346" i="9"/>
  <c r="AD2346" i="9"/>
  <c r="W2342" i="9"/>
  <c r="AC2342" i="9"/>
  <c r="AD2342" i="9"/>
  <c r="W2338" i="9"/>
  <c r="AC2338" i="9"/>
  <c r="AD2338" i="9"/>
  <c r="W2334" i="9"/>
  <c r="AC2334" i="9"/>
  <c r="AD2334" i="9"/>
  <c r="W2329" i="9"/>
  <c r="AC2329" i="9"/>
  <c r="AD2329" i="9"/>
  <c r="W2325" i="9"/>
  <c r="AC2325" i="9"/>
  <c r="AD2325" i="9"/>
  <c r="W2321" i="9"/>
  <c r="AC2321" i="9"/>
  <c r="AD2321" i="9"/>
  <c r="W2317" i="9"/>
  <c r="AC2317" i="9"/>
  <c r="AD2317" i="9"/>
  <c r="W2313" i="9"/>
  <c r="AC2313" i="9"/>
  <c r="AD2313" i="9"/>
  <c r="W2309" i="9"/>
  <c r="AC2309" i="9"/>
  <c r="AD2309" i="9"/>
  <c r="W2304" i="9"/>
  <c r="AC2304" i="9"/>
  <c r="AD2304" i="9"/>
  <c r="W2300" i="9"/>
  <c r="AC2300" i="9"/>
  <c r="AD2300" i="9"/>
  <c r="W2296" i="9"/>
  <c r="AC2296" i="9"/>
  <c r="AD2296" i="9"/>
  <c r="W2292" i="9"/>
  <c r="AC2292" i="9"/>
  <c r="AD2292" i="9"/>
  <c r="W2288" i="9"/>
  <c r="AC2288" i="9"/>
  <c r="AD2288" i="9"/>
  <c r="W2283" i="9"/>
  <c r="AC2283" i="9"/>
  <c r="AD2283" i="9"/>
  <c r="W2279" i="9"/>
  <c r="AC2279" i="9"/>
  <c r="AD2279" i="9"/>
  <c r="W2275" i="9"/>
  <c r="AC2275" i="9"/>
  <c r="AD2275" i="9"/>
  <c r="W2271" i="9"/>
  <c r="AC2271" i="9"/>
  <c r="AD2271" i="9"/>
  <c r="W2267" i="9"/>
  <c r="AC2267" i="9"/>
  <c r="AD2267" i="9"/>
  <c r="W2263" i="9"/>
  <c r="AC2263" i="9"/>
  <c r="AD2263" i="9"/>
  <c r="W2258" i="9"/>
  <c r="AC2258" i="9"/>
  <c r="AD2258" i="9"/>
  <c r="W2254" i="9"/>
  <c r="AC2254" i="9"/>
  <c r="AD2254" i="9"/>
  <c r="W2250" i="9"/>
  <c r="AC2250" i="9"/>
  <c r="AD2250" i="9"/>
  <c r="W2246" i="9"/>
  <c r="AC2246" i="9"/>
  <c r="AD2246" i="9"/>
  <c r="W2242" i="9"/>
  <c r="AC2242" i="9"/>
  <c r="AD2242" i="9"/>
  <c r="W2238" i="9"/>
  <c r="AC2238" i="9"/>
  <c r="AD2238" i="9"/>
  <c r="W2233" i="9"/>
  <c r="AC2233" i="9"/>
  <c r="AD2233" i="9"/>
  <c r="W2229" i="9"/>
  <c r="AC2229" i="9"/>
  <c r="AD2229" i="9"/>
  <c r="W2225" i="9"/>
  <c r="AC2225" i="9"/>
  <c r="AD2225" i="9"/>
  <c r="W2221" i="9"/>
  <c r="AC2221" i="9"/>
  <c r="AD2221" i="9"/>
  <c r="W2217" i="9"/>
  <c r="AC2217" i="9"/>
  <c r="AD2217" i="9"/>
  <c r="W2213" i="9"/>
  <c r="AC2213" i="9"/>
  <c r="AD2213" i="9"/>
  <c r="W2208" i="9"/>
  <c r="AC2208" i="9"/>
  <c r="AD2208" i="9"/>
  <c r="W2204" i="9"/>
  <c r="AC2204" i="9"/>
  <c r="AD2204" i="9"/>
  <c r="W2200" i="9"/>
  <c r="AD2200" i="9"/>
  <c r="AC2200" i="9"/>
  <c r="W2196" i="9"/>
  <c r="AD2196" i="9"/>
  <c r="AC2196" i="9"/>
  <c r="W2192" i="9"/>
  <c r="AD2192" i="9"/>
  <c r="AC2192" i="9"/>
  <c r="W2187" i="9"/>
  <c r="AD2187" i="9"/>
  <c r="AC2187" i="9"/>
  <c r="W2183" i="9"/>
  <c r="AD2183" i="9"/>
  <c r="AC2183" i="9"/>
  <c r="W2179" i="9"/>
  <c r="AD2179" i="9"/>
  <c r="AC2179" i="9"/>
  <c r="W2175" i="9"/>
  <c r="AD2175" i="9"/>
  <c r="AC2175" i="9"/>
  <c r="W2171" i="9"/>
  <c r="AD2171" i="9"/>
  <c r="AC2171" i="9"/>
  <c r="W2167" i="9"/>
  <c r="AD2167" i="9"/>
  <c r="AC2167" i="9"/>
  <c r="W2162" i="9"/>
  <c r="AD2162" i="9"/>
  <c r="AC2162" i="9"/>
  <c r="W2158" i="9"/>
  <c r="AD2158" i="9"/>
  <c r="AC2158" i="9"/>
  <c r="W2154" i="9"/>
  <c r="AD2154" i="9"/>
  <c r="AC2154" i="9"/>
  <c r="W2150" i="9"/>
  <c r="AD2150" i="9"/>
  <c r="AC2150" i="9"/>
  <c r="W2146" i="9"/>
  <c r="AD2146" i="9"/>
  <c r="AC2146" i="9"/>
  <c r="W2142" i="9"/>
  <c r="AD2142" i="9"/>
  <c r="AC2142" i="9"/>
  <c r="W2137" i="9"/>
  <c r="AD2137" i="9"/>
  <c r="AC2137" i="9"/>
  <c r="W2133" i="9"/>
  <c r="AD2133" i="9"/>
  <c r="AC2133" i="9"/>
  <c r="W2129" i="9"/>
  <c r="AD2129" i="9"/>
  <c r="AC2129" i="9"/>
  <c r="W2125" i="9"/>
  <c r="AD2125" i="9"/>
  <c r="AC2125" i="9"/>
  <c r="W2121" i="9"/>
  <c r="AD2121" i="9"/>
  <c r="AC2121" i="9"/>
  <c r="W2117" i="9"/>
  <c r="AD2117" i="9"/>
  <c r="AC2117" i="9"/>
  <c r="W2112" i="9"/>
  <c r="AD2112" i="9"/>
  <c r="AC2112" i="9"/>
  <c r="W2108" i="9"/>
  <c r="AD2108" i="9"/>
  <c r="AC2108" i="9"/>
  <c r="W2104" i="9"/>
  <c r="AD2104" i="9"/>
  <c r="AC2104" i="9"/>
  <c r="W2100" i="9"/>
  <c r="AD2100" i="9"/>
  <c r="AC2100" i="9"/>
  <c r="W2096" i="9"/>
  <c r="AD2096" i="9"/>
  <c r="AC2096" i="9"/>
  <c r="W2091" i="9"/>
  <c r="AD2091" i="9"/>
  <c r="AC2091" i="9"/>
  <c r="W2087" i="9"/>
  <c r="AD2087" i="9"/>
  <c r="AC2087" i="9"/>
  <c r="W2083" i="9"/>
  <c r="AD2083" i="9"/>
  <c r="AC2083" i="9"/>
  <c r="W2079" i="9"/>
  <c r="AD2079" i="9"/>
  <c r="AC2079" i="9"/>
  <c r="W2075" i="9"/>
  <c r="AD2075" i="9"/>
  <c r="AC2075" i="9"/>
  <c r="W2071" i="9"/>
  <c r="AD2071" i="9"/>
  <c r="AC2071" i="9"/>
  <c r="W2066" i="9"/>
  <c r="AD2066" i="9"/>
  <c r="AC2066" i="9"/>
  <c r="W2062" i="9"/>
  <c r="AD2062" i="9"/>
  <c r="AC2062" i="9"/>
  <c r="W2058" i="9"/>
  <c r="AD2058" i="9"/>
  <c r="AC2058" i="9"/>
  <c r="W2054" i="9"/>
  <c r="AD2054" i="9"/>
  <c r="AC2054" i="9"/>
  <c r="W2050" i="9"/>
  <c r="AD2050" i="9"/>
  <c r="AC2050" i="9"/>
  <c r="W2046" i="9"/>
  <c r="AD2046" i="9"/>
  <c r="AC2046" i="9"/>
  <c r="W2041" i="9"/>
  <c r="AD2041" i="9"/>
  <c r="AC2041" i="9"/>
  <c r="W2037" i="9"/>
  <c r="AD2037" i="9"/>
  <c r="AC2037" i="9"/>
  <c r="W2033" i="9"/>
  <c r="AD2033" i="9"/>
  <c r="AC2033" i="9"/>
  <c r="W2029" i="9"/>
  <c r="AD2029" i="9"/>
  <c r="AC2029" i="9"/>
  <c r="W2025" i="9"/>
  <c r="AD2025" i="9"/>
  <c r="AC2025" i="9"/>
  <c r="W2021" i="9"/>
  <c r="AD2021" i="9"/>
  <c r="AC2021" i="9"/>
  <c r="W2016" i="9"/>
  <c r="AD2016" i="9"/>
  <c r="AC2016" i="9"/>
  <c r="W2012" i="9"/>
  <c r="AD2012" i="9"/>
  <c r="AC2012" i="9"/>
  <c r="W2008" i="9"/>
  <c r="AD2008" i="9"/>
  <c r="AC2008" i="9"/>
  <c r="W2004" i="9"/>
  <c r="AD2004" i="9"/>
  <c r="AC2004" i="9"/>
  <c r="W2000" i="9"/>
  <c r="AD2000" i="9"/>
  <c r="AC2000" i="9"/>
  <c r="W1995" i="9"/>
  <c r="AD1995" i="9"/>
  <c r="AC1995" i="9"/>
  <c r="W1991" i="9"/>
  <c r="AD1991" i="9"/>
  <c r="AC1991" i="9"/>
  <c r="W1987" i="9"/>
  <c r="AD1987" i="9"/>
  <c r="AC1987" i="9"/>
  <c r="W1983" i="9"/>
  <c r="AD1983" i="9"/>
  <c r="AC1983" i="9"/>
  <c r="W1979" i="9"/>
  <c r="AD1979" i="9"/>
  <c r="AC1979" i="9"/>
  <c r="W1975" i="9"/>
  <c r="AC1975" i="9"/>
  <c r="AD1975" i="9"/>
  <c r="W1970" i="9"/>
  <c r="AC1970" i="9"/>
  <c r="AD1970" i="9"/>
  <c r="W1966" i="9"/>
  <c r="AC1966" i="9"/>
  <c r="AD1966" i="9"/>
  <c r="W1962" i="9"/>
  <c r="AC1962" i="9"/>
  <c r="AD1962" i="9"/>
  <c r="W1958" i="9"/>
  <c r="AC1958" i="9"/>
  <c r="AD1958" i="9"/>
  <c r="W1954" i="9"/>
  <c r="AC1954" i="9"/>
  <c r="AD1954" i="9"/>
  <c r="W1950" i="9"/>
  <c r="AC1950" i="9"/>
  <c r="AD1950" i="9"/>
  <c r="W1945" i="9"/>
  <c r="AC1945" i="9"/>
  <c r="AD1945" i="9"/>
  <c r="W1941" i="9"/>
  <c r="AC1941" i="9"/>
  <c r="AD1941" i="9"/>
  <c r="W1937" i="9"/>
  <c r="AC1937" i="9"/>
  <c r="AD1937" i="9"/>
  <c r="W1933" i="9"/>
  <c r="AC1933" i="9"/>
  <c r="AD1933" i="9"/>
  <c r="W1929" i="9"/>
  <c r="AC1929" i="9"/>
  <c r="AD1929" i="9"/>
  <c r="W1925" i="9"/>
  <c r="AC1925" i="9"/>
  <c r="AD1925" i="9"/>
  <c r="W1920" i="9"/>
  <c r="AC1920" i="9"/>
  <c r="AD1920" i="9"/>
  <c r="W1916" i="9"/>
  <c r="AC1916" i="9"/>
  <c r="AD1916" i="9"/>
  <c r="W1912" i="9"/>
  <c r="AC1912" i="9"/>
  <c r="AD1912" i="9"/>
  <c r="W1908" i="9"/>
  <c r="AC1908" i="9"/>
  <c r="AD1908" i="9"/>
  <c r="W1904" i="9"/>
  <c r="AC1904" i="9"/>
  <c r="AD1904" i="9"/>
  <c r="W1899" i="9"/>
  <c r="AC1899" i="9"/>
  <c r="AD1899" i="9"/>
  <c r="W1895" i="9"/>
  <c r="AC1895" i="9"/>
  <c r="AD1895" i="9"/>
  <c r="W1891" i="9"/>
  <c r="AC1891" i="9"/>
  <c r="AD1891" i="9"/>
  <c r="W1887" i="9"/>
  <c r="AC1887" i="9"/>
  <c r="AD1887" i="9"/>
  <c r="W1883" i="9"/>
  <c r="AC1883" i="9"/>
  <c r="AD1883" i="9"/>
  <c r="W1879" i="9"/>
  <c r="AC1879" i="9"/>
  <c r="AD1879" i="9"/>
  <c r="W1874" i="9"/>
  <c r="AC1874" i="9"/>
  <c r="AD1874" i="9"/>
  <c r="W1870" i="9"/>
  <c r="AC1870" i="9"/>
  <c r="AD1870" i="9"/>
  <c r="W1866" i="9"/>
  <c r="AC1866" i="9"/>
  <c r="AD1866" i="9"/>
  <c r="W1862" i="9"/>
  <c r="AC1862" i="9"/>
  <c r="AD1862" i="9"/>
  <c r="W1858" i="9"/>
  <c r="AC1858" i="9"/>
  <c r="AD1858" i="9"/>
  <c r="W1854" i="9"/>
  <c r="AC1854" i="9"/>
  <c r="AD1854" i="9"/>
  <c r="W1849" i="9"/>
  <c r="AC1849" i="9"/>
  <c r="AD1849" i="9"/>
  <c r="W1845" i="9"/>
  <c r="AC1845" i="9"/>
  <c r="AD1845" i="9"/>
  <c r="W1841" i="9"/>
  <c r="AC1841" i="9"/>
  <c r="AD1841" i="9"/>
  <c r="W1837" i="9"/>
  <c r="AC1837" i="9"/>
  <c r="AD1837" i="9"/>
  <c r="W1833" i="9"/>
  <c r="AC1833" i="9"/>
  <c r="AD1833" i="9"/>
  <c r="W1829" i="9"/>
  <c r="AC1829" i="9"/>
  <c r="AD1829" i="9"/>
  <c r="W1824" i="9"/>
  <c r="AC1824" i="9"/>
  <c r="AD1824" i="9"/>
  <c r="W1820" i="9"/>
  <c r="AC1820" i="9"/>
  <c r="AD1820" i="9"/>
  <c r="W1816" i="9"/>
  <c r="AC1816" i="9"/>
  <c r="AD1816" i="9"/>
  <c r="W1812" i="9"/>
  <c r="AC1812" i="9"/>
  <c r="AD1812" i="9"/>
  <c r="W1808" i="9"/>
  <c r="AC1808" i="9"/>
  <c r="AD1808" i="9"/>
  <c r="W1803" i="9"/>
  <c r="AC1803" i="9"/>
  <c r="AD1803" i="9"/>
  <c r="W1799" i="9"/>
  <c r="AC1799" i="9"/>
  <c r="AD1799" i="9"/>
  <c r="W1795" i="9"/>
  <c r="AC1795" i="9"/>
  <c r="AD1795" i="9"/>
  <c r="W1791" i="9"/>
  <c r="AC1791" i="9"/>
  <c r="AD1791" i="9"/>
  <c r="W1787" i="9"/>
  <c r="AC1787" i="9"/>
  <c r="AD1787" i="9"/>
  <c r="W1783" i="9"/>
  <c r="AC1783" i="9"/>
  <c r="AD1783" i="9"/>
  <c r="W1778" i="9"/>
  <c r="AC1778" i="9"/>
  <c r="AD1778" i="9"/>
  <c r="W1774" i="9"/>
  <c r="AC1774" i="9"/>
  <c r="AD1774" i="9"/>
  <c r="W1770" i="9"/>
  <c r="AC1770" i="9"/>
  <c r="AD1770" i="9"/>
  <c r="W1766" i="9"/>
  <c r="AC1766" i="9"/>
  <c r="AD1766" i="9"/>
  <c r="W1762" i="9"/>
  <c r="AC1762" i="9"/>
  <c r="AD1762" i="9"/>
  <c r="W1758" i="9"/>
  <c r="AC1758" i="9"/>
  <c r="AD1758" i="9"/>
  <c r="W1753" i="9"/>
  <c r="AC1753" i="9"/>
  <c r="AD1753" i="9"/>
  <c r="W1749" i="9"/>
  <c r="AC1749" i="9"/>
  <c r="AD1749" i="9"/>
  <c r="W1745" i="9"/>
  <c r="AC1745" i="9"/>
  <c r="AD1745" i="9"/>
  <c r="W1741" i="9"/>
  <c r="AC1741" i="9"/>
  <c r="AD1741" i="9"/>
  <c r="W1737" i="9"/>
  <c r="AC1737" i="9"/>
  <c r="AD1737" i="9"/>
  <c r="W1733" i="9"/>
  <c r="AC1733" i="9"/>
  <c r="AD1733" i="9"/>
  <c r="W1728" i="9"/>
  <c r="AC1728" i="9"/>
  <c r="AD1728" i="9"/>
  <c r="W1724" i="9"/>
  <c r="AC1724" i="9"/>
  <c r="AD1724" i="9"/>
  <c r="W1720" i="9"/>
  <c r="AC1720" i="9"/>
  <c r="AD1720" i="9"/>
  <c r="W1716" i="9"/>
  <c r="AC1716" i="9"/>
  <c r="AD1716" i="9"/>
  <c r="W1712" i="9"/>
  <c r="AC1712" i="9"/>
  <c r="AD1712" i="9"/>
  <c r="W1707" i="9"/>
  <c r="AC1707" i="9"/>
  <c r="AD1707" i="9"/>
  <c r="W1703" i="9"/>
  <c r="AC1703" i="9"/>
  <c r="AD1703" i="9"/>
  <c r="W1699" i="9"/>
  <c r="AC1699" i="9"/>
  <c r="AD1699" i="9"/>
  <c r="W1695" i="9"/>
  <c r="AC1695" i="9"/>
  <c r="AD1695" i="9"/>
  <c r="W1691" i="9"/>
  <c r="AC1691" i="9"/>
  <c r="AD1691" i="9"/>
  <c r="W1687" i="9"/>
  <c r="AC1687" i="9"/>
  <c r="AD1687" i="9"/>
  <c r="W1682" i="9"/>
  <c r="AC1682" i="9"/>
  <c r="AD1682" i="9"/>
  <c r="W1678" i="9"/>
  <c r="AC1678" i="9"/>
  <c r="AD1678" i="9"/>
  <c r="W1674" i="9"/>
  <c r="AC1674" i="9"/>
  <c r="AD1674" i="9"/>
  <c r="W1670" i="9"/>
  <c r="AC1670" i="9"/>
  <c r="AD1670" i="9"/>
  <c r="W1666" i="9"/>
  <c r="AC1666" i="9"/>
  <c r="AD1666" i="9"/>
  <c r="W1662" i="9"/>
  <c r="AC1662" i="9"/>
  <c r="AD1662" i="9"/>
  <c r="W1657" i="9"/>
  <c r="AC1657" i="9"/>
  <c r="AD1657" i="9"/>
  <c r="W1653" i="9"/>
  <c r="AC1653" i="9"/>
  <c r="AD1653" i="9"/>
  <c r="W1649" i="9"/>
  <c r="AC1649" i="9"/>
  <c r="AD1649" i="9"/>
  <c r="W1645" i="9"/>
  <c r="AC1645" i="9"/>
  <c r="AD1645" i="9"/>
  <c r="W1641" i="9"/>
  <c r="AC1641" i="9"/>
  <c r="AD1641" i="9"/>
  <c r="W1637" i="9"/>
  <c r="AC1637" i="9"/>
  <c r="AD1637" i="9"/>
  <c r="W1632" i="9"/>
  <c r="AC1632" i="9"/>
  <c r="AD1632" i="9"/>
  <c r="W1628" i="9"/>
  <c r="AC1628" i="9"/>
  <c r="AD1628" i="9"/>
  <c r="W1624" i="9"/>
  <c r="AC1624" i="9"/>
  <c r="AD1624" i="9"/>
  <c r="W1620" i="9"/>
  <c r="AC1620" i="9"/>
  <c r="AD1620" i="9"/>
  <c r="W1616" i="9"/>
  <c r="AC1616" i="9"/>
  <c r="AD1616" i="9"/>
  <c r="W1611" i="9"/>
  <c r="AC1611" i="9"/>
  <c r="AD1611" i="9"/>
  <c r="W1607" i="9"/>
  <c r="AC1607" i="9"/>
  <c r="AD1607" i="9"/>
  <c r="W1603" i="9"/>
  <c r="AC1603" i="9"/>
  <c r="AD1603" i="9"/>
  <c r="W1599" i="9"/>
  <c r="AC1599" i="9"/>
  <c r="AD1599" i="9"/>
  <c r="W1595" i="9"/>
  <c r="AC1595" i="9"/>
  <c r="AD1595" i="9"/>
  <c r="W1591" i="9"/>
  <c r="AC1591" i="9"/>
  <c r="AD1591" i="9"/>
  <c r="W1586" i="9"/>
  <c r="AC1586" i="9"/>
  <c r="AD1586" i="9"/>
  <c r="W1582" i="9"/>
  <c r="AC1582" i="9"/>
  <c r="AD1582" i="9"/>
  <c r="W1578" i="9"/>
  <c r="AC1578" i="9"/>
  <c r="AD1578" i="9"/>
  <c r="W1574" i="9"/>
  <c r="AC1574" i="9"/>
  <c r="AD1574" i="9"/>
  <c r="W1570" i="9"/>
  <c r="AC1570" i="9"/>
  <c r="AD1570" i="9"/>
  <c r="W1566" i="9"/>
  <c r="AC1566" i="9"/>
  <c r="AD1566" i="9"/>
  <c r="W1561" i="9"/>
  <c r="AC1561" i="9"/>
  <c r="AD1561" i="9"/>
  <c r="W1557" i="9"/>
  <c r="AC1557" i="9"/>
  <c r="AD1557" i="9"/>
  <c r="W1553" i="9"/>
  <c r="AC1553" i="9"/>
  <c r="AD1553" i="9"/>
  <c r="W1549" i="9"/>
  <c r="AC1549" i="9"/>
  <c r="AD1549" i="9"/>
  <c r="W1545" i="9"/>
  <c r="AC1545" i="9"/>
  <c r="AD1545" i="9"/>
  <c r="W1541" i="9"/>
  <c r="AC1541" i="9"/>
  <c r="AD1541" i="9"/>
  <c r="W1536" i="9"/>
  <c r="AC1536" i="9"/>
  <c r="AD1536" i="9"/>
  <c r="W1532" i="9"/>
  <c r="AC1532" i="9"/>
  <c r="AD1532" i="9"/>
  <c r="W1528" i="9"/>
  <c r="AC1528" i="9"/>
  <c r="AD1528" i="9"/>
  <c r="W1524" i="9"/>
  <c r="AC1524" i="9"/>
  <c r="AD1524" i="9"/>
  <c r="W1520" i="9"/>
  <c r="AC1520" i="9"/>
  <c r="AD1520" i="9"/>
  <c r="W1515" i="9"/>
  <c r="AC1515" i="9"/>
  <c r="AD1515" i="9"/>
  <c r="W1511" i="9"/>
  <c r="AC1511" i="9"/>
  <c r="AD1511" i="9"/>
  <c r="W1507" i="9"/>
  <c r="AC1507" i="9"/>
  <c r="AD1507" i="9"/>
  <c r="W1503" i="9"/>
  <c r="AC1503" i="9"/>
  <c r="AD1503" i="9"/>
  <c r="W1499" i="9"/>
  <c r="AC1499" i="9"/>
  <c r="AD1499" i="9"/>
  <c r="W1495" i="9"/>
  <c r="AC1495" i="9"/>
  <c r="AD1495" i="9"/>
  <c r="W1490" i="9"/>
  <c r="AC1490" i="9"/>
  <c r="AD1490" i="9"/>
  <c r="W1486" i="9"/>
  <c r="AC1486" i="9"/>
  <c r="AD1486" i="9"/>
  <c r="W1482" i="9"/>
  <c r="AC1482" i="9"/>
  <c r="AD1482" i="9"/>
  <c r="W1478" i="9"/>
  <c r="AC1478" i="9"/>
  <c r="AD1478" i="9"/>
  <c r="W1474" i="9"/>
  <c r="AC1474" i="9"/>
  <c r="AD1474" i="9"/>
  <c r="W1470" i="9"/>
  <c r="AC1470" i="9"/>
  <c r="AD1470" i="9"/>
  <c r="W1465" i="9"/>
  <c r="AC1465" i="9"/>
  <c r="AD1465" i="9"/>
  <c r="W1461" i="9"/>
  <c r="AC1461" i="9"/>
  <c r="AD1461" i="9"/>
  <c r="W1457" i="9"/>
  <c r="AC1457" i="9"/>
  <c r="AD1457" i="9"/>
  <c r="W1453" i="9"/>
  <c r="AC1453" i="9"/>
  <c r="AD1453" i="9"/>
  <c r="W1449" i="9"/>
  <c r="AC1449" i="9"/>
  <c r="AD1449" i="9"/>
  <c r="W1445" i="9"/>
  <c r="AC1445" i="9"/>
  <c r="AD1445" i="9"/>
  <c r="W1440" i="9"/>
  <c r="AC1440" i="9"/>
  <c r="AD1440" i="9"/>
  <c r="W1436" i="9"/>
  <c r="AC1436" i="9"/>
  <c r="AD1436" i="9"/>
  <c r="W1432" i="9"/>
  <c r="AC1432" i="9"/>
  <c r="AD1432" i="9"/>
  <c r="W1428" i="9"/>
  <c r="AC1428" i="9"/>
  <c r="AD1428" i="9"/>
  <c r="W1424" i="9"/>
  <c r="AC1424" i="9"/>
  <c r="AD1424" i="9"/>
  <c r="W1419" i="9"/>
  <c r="AC1419" i="9"/>
  <c r="AD1419" i="9"/>
  <c r="W1415" i="9"/>
  <c r="AC1415" i="9"/>
  <c r="AD1415" i="9"/>
  <c r="W1411" i="9"/>
  <c r="AC1411" i="9"/>
  <c r="AD1411" i="9"/>
  <c r="W1407" i="9"/>
  <c r="AC1407" i="9"/>
  <c r="AD1407" i="9"/>
  <c r="W1403" i="9"/>
  <c r="AC1403" i="9"/>
  <c r="AD1403" i="9"/>
  <c r="W1399" i="9"/>
  <c r="AC1399" i="9"/>
  <c r="AD1399" i="9"/>
  <c r="W1394" i="9"/>
  <c r="AC1394" i="9"/>
  <c r="AD1394" i="9"/>
  <c r="W1390" i="9"/>
  <c r="AC1390" i="9"/>
  <c r="AD1390" i="9"/>
  <c r="W1386" i="9"/>
  <c r="AC1386" i="9"/>
  <c r="AD1386" i="9"/>
  <c r="W1382" i="9"/>
  <c r="AC1382" i="9"/>
  <c r="AD1382" i="9"/>
  <c r="W1378" i="9"/>
  <c r="AC1378" i="9"/>
  <c r="AD1378" i="9"/>
  <c r="W1374" i="9"/>
  <c r="AC1374" i="9"/>
  <c r="AD1374" i="9"/>
  <c r="W1369" i="9"/>
  <c r="AC1369" i="9"/>
  <c r="AD1369" i="9"/>
  <c r="W1365" i="9"/>
  <c r="AC1365" i="9"/>
  <c r="AD1365" i="9"/>
  <c r="W1361" i="9"/>
  <c r="AC1361" i="9"/>
  <c r="AD1361" i="9"/>
  <c r="W1357" i="9"/>
  <c r="AC1357" i="9"/>
  <c r="AD1357" i="9"/>
  <c r="W1353" i="9"/>
  <c r="AC1353" i="9"/>
  <c r="AD1353" i="9"/>
  <c r="W1349" i="9"/>
  <c r="AC1349" i="9"/>
  <c r="AD1349" i="9"/>
  <c r="W1344" i="9"/>
  <c r="AC1344" i="9"/>
  <c r="AD1344" i="9"/>
  <c r="W1340" i="9"/>
  <c r="AC1340" i="9"/>
  <c r="AD1340" i="9"/>
  <c r="W1336" i="9"/>
  <c r="AC1336" i="9"/>
  <c r="AD1336" i="9"/>
  <c r="W1332" i="9"/>
  <c r="AC1332" i="9"/>
  <c r="AD1332" i="9"/>
  <c r="W1328" i="9"/>
  <c r="AC1328" i="9"/>
  <c r="AD1328" i="9"/>
  <c r="W1323" i="9"/>
  <c r="AC1323" i="9"/>
  <c r="AD1323" i="9"/>
  <c r="W1319" i="9"/>
  <c r="AC1319" i="9"/>
  <c r="AD1319" i="9"/>
  <c r="W1315" i="9"/>
  <c r="AC1315" i="9"/>
  <c r="AD1315" i="9"/>
  <c r="W1311" i="9"/>
  <c r="AC1311" i="9"/>
  <c r="AD1311" i="9"/>
  <c r="W1307" i="9"/>
  <c r="AC1307" i="9"/>
  <c r="AD1307" i="9"/>
  <c r="W1303" i="9"/>
  <c r="AC1303" i="9"/>
  <c r="AD1303" i="9"/>
  <c r="W1298" i="9"/>
  <c r="AC1298" i="9"/>
  <c r="AD1298" i="9"/>
  <c r="W1294" i="9"/>
  <c r="AC1294" i="9"/>
  <c r="AD1294" i="9"/>
  <c r="W1290" i="9"/>
  <c r="AC1290" i="9"/>
  <c r="AD1290" i="9"/>
  <c r="W1286" i="9"/>
  <c r="AC1286" i="9"/>
  <c r="AD1286" i="9"/>
  <c r="W1282" i="9"/>
  <c r="AC1282" i="9"/>
  <c r="AD1282" i="9"/>
  <c r="W1278" i="9"/>
  <c r="AC1278" i="9"/>
  <c r="AD1278" i="9"/>
  <c r="W1273" i="9"/>
  <c r="AC1273" i="9"/>
  <c r="AD1273" i="9"/>
  <c r="W1269" i="9"/>
  <c r="AC1269" i="9"/>
  <c r="AD1269" i="9"/>
  <c r="W1265" i="9"/>
  <c r="AC1265" i="9"/>
  <c r="AD1265" i="9"/>
  <c r="W1261" i="9"/>
  <c r="AC1261" i="9"/>
  <c r="AD1261" i="9"/>
  <c r="W1257" i="9"/>
  <c r="AC1257" i="9"/>
  <c r="AD1257" i="9"/>
  <c r="W1253" i="9"/>
  <c r="AC1253" i="9"/>
  <c r="AD1253" i="9"/>
  <c r="W1248" i="9"/>
  <c r="AC1248" i="9"/>
  <c r="AD1248" i="9"/>
  <c r="W1244" i="9"/>
  <c r="AC1244" i="9"/>
  <c r="AD1244" i="9"/>
  <c r="W1240" i="9"/>
  <c r="AC1240" i="9"/>
  <c r="AD1240" i="9"/>
  <c r="W1236" i="9"/>
  <c r="AC1236" i="9"/>
  <c r="AD1236" i="9"/>
  <c r="W1232" i="9"/>
  <c r="AC1232" i="9"/>
  <c r="AD1232" i="9"/>
  <c r="W1227" i="9"/>
  <c r="AC1227" i="9"/>
  <c r="AD1227" i="9"/>
  <c r="W1223" i="9"/>
  <c r="AC1223" i="9"/>
  <c r="AD1223" i="9"/>
  <c r="W1219" i="9"/>
  <c r="AC1219" i="9"/>
  <c r="AD1219" i="9"/>
  <c r="W1215" i="9"/>
  <c r="AC1215" i="9"/>
  <c r="AD1215" i="9"/>
  <c r="W1211" i="9"/>
  <c r="AC1211" i="9"/>
  <c r="AD1211" i="9"/>
  <c r="W1207" i="9"/>
  <c r="AC1207" i="9"/>
  <c r="AD1207" i="9"/>
  <c r="W1202" i="9"/>
  <c r="AC1202" i="9"/>
  <c r="AD1202" i="9"/>
  <c r="W1198" i="9"/>
  <c r="AC1198" i="9"/>
  <c r="AD1198" i="9"/>
  <c r="W1194" i="9"/>
  <c r="AC1194" i="9"/>
  <c r="AD1194" i="9"/>
  <c r="W1190" i="9"/>
  <c r="AC1190" i="9"/>
  <c r="AD1190" i="9"/>
  <c r="W1186" i="9"/>
  <c r="AC1186" i="9"/>
  <c r="AD1186" i="9"/>
  <c r="W1182" i="9"/>
  <c r="AC1182" i="9"/>
  <c r="AD1182" i="9"/>
  <c r="W1177" i="9"/>
  <c r="AC1177" i="9"/>
  <c r="AD1177" i="9"/>
  <c r="W1173" i="9"/>
  <c r="AC1173" i="9"/>
  <c r="AD1173" i="9"/>
  <c r="W1169" i="9"/>
  <c r="AC1169" i="9"/>
  <c r="AD1169" i="9"/>
  <c r="W1165" i="9"/>
  <c r="AC1165" i="9"/>
  <c r="AD1165" i="9"/>
  <c r="W1161" i="9"/>
  <c r="AC1161" i="9"/>
  <c r="AD1161" i="9"/>
  <c r="W1157" i="9"/>
  <c r="AC1157" i="9"/>
  <c r="AD1157" i="9"/>
  <c r="W1152" i="9"/>
  <c r="AC1152" i="9"/>
  <c r="AD1152" i="9"/>
  <c r="W1148" i="9"/>
  <c r="AC1148" i="9"/>
  <c r="AD1148" i="9"/>
  <c r="W1144" i="9"/>
  <c r="AC1144" i="9"/>
  <c r="AD1144" i="9"/>
  <c r="W1140" i="9"/>
  <c r="AC1140" i="9"/>
  <c r="AD1140" i="9"/>
  <c r="W1136" i="9"/>
  <c r="AC1136" i="9"/>
  <c r="AD1136" i="9"/>
  <c r="W3362" i="9"/>
  <c r="AC3362" i="9"/>
  <c r="AD3362" i="9"/>
  <c r="W3358" i="9"/>
  <c r="AC3358" i="9"/>
  <c r="AD3358" i="9"/>
  <c r="W3354" i="9"/>
  <c r="AC3354" i="9"/>
  <c r="AD3354" i="9"/>
  <c r="W3350" i="9"/>
  <c r="AC3350" i="9"/>
  <c r="AD3350" i="9"/>
  <c r="W3346" i="9"/>
  <c r="AC3346" i="9"/>
  <c r="AD3346" i="9"/>
  <c r="W3342" i="9"/>
  <c r="AC3342" i="9"/>
  <c r="AD3342" i="9"/>
  <c r="W3337" i="9"/>
  <c r="AC3337" i="9"/>
  <c r="AD3337" i="9"/>
  <c r="W3333" i="9"/>
  <c r="AC3333" i="9"/>
  <c r="AD3333" i="9"/>
  <c r="W3329" i="9"/>
  <c r="AC3329" i="9"/>
  <c r="AD3329" i="9"/>
  <c r="W3325" i="9"/>
  <c r="AC3325" i="9"/>
  <c r="AD3325" i="9"/>
  <c r="W3321" i="9"/>
  <c r="AC3321" i="9"/>
  <c r="AD3321" i="9"/>
  <c r="W3317" i="9"/>
  <c r="AC3317" i="9"/>
  <c r="AD3317" i="9"/>
  <c r="W3312" i="9"/>
  <c r="AC3312" i="9"/>
  <c r="AD3312" i="9"/>
  <c r="W3308" i="9"/>
  <c r="AC3308" i="9"/>
  <c r="AD3308" i="9"/>
  <c r="W3304" i="9"/>
  <c r="AC3304" i="9"/>
  <c r="AD3304" i="9"/>
  <c r="W3300" i="9"/>
  <c r="AC3300" i="9"/>
  <c r="AD3300" i="9"/>
  <c r="W3296" i="9"/>
  <c r="AC3296" i="9"/>
  <c r="AD3296" i="9"/>
  <c r="W3291" i="9"/>
  <c r="AC3291" i="9"/>
  <c r="AD3291" i="9"/>
  <c r="W3287" i="9"/>
  <c r="AC3287" i="9"/>
  <c r="AD3287" i="9"/>
  <c r="W3283" i="9"/>
  <c r="AC3283" i="9"/>
  <c r="AD3283" i="9"/>
  <c r="W3279" i="9"/>
  <c r="AC3279" i="9"/>
  <c r="AD3279" i="9"/>
  <c r="W3275" i="9"/>
  <c r="AC3275" i="9"/>
  <c r="AD3275" i="9"/>
  <c r="W3271" i="9"/>
  <c r="AC3271" i="9"/>
  <c r="AD3271" i="9"/>
  <c r="W3266" i="9"/>
  <c r="AC3266" i="9"/>
  <c r="AD3266" i="9"/>
  <c r="W3262" i="9"/>
  <c r="AC3262" i="9"/>
  <c r="AD3262" i="9"/>
  <c r="W3258" i="9"/>
  <c r="AC3258" i="9"/>
  <c r="AD3258" i="9"/>
  <c r="W3254" i="9"/>
  <c r="AC3254" i="9"/>
  <c r="AD3254" i="9"/>
  <c r="W3250" i="9"/>
  <c r="AC3250" i="9"/>
  <c r="AD3250" i="9"/>
  <c r="W3246" i="9"/>
  <c r="AC3246" i="9"/>
  <c r="AD3246" i="9"/>
  <c r="W3241" i="9"/>
  <c r="AC3241" i="9"/>
  <c r="AD3241" i="9"/>
  <c r="W3237" i="9"/>
  <c r="AC3237" i="9"/>
  <c r="AD3237" i="9"/>
  <c r="W3233" i="9"/>
  <c r="AC3233" i="9"/>
  <c r="AD3233" i="9"/>
  <c r="W3229" i="9"/>
  <c r="AC3229" i="9"/>
  <c r="AD3229" i="9"/>
  <c r="W3225" i="9"/>
  <c r="AC3225" i="9"/>
  <c r="AD3225" i="9"/>
  <c r="W3221" i="9"/>
  <c r="AC3221" i="9"/>
  <c r="AD3221" i="9"/>
  <c r="W3216" i="9"/>
  <c r="AC3216" i="9"/>
  <c r="AD3216" i="9"/>
  <c r="W3212" i="9"/>
  <c r="AC3212" i="9"/>
  <c r="AD3212" i="9"/>
  <c r="W3208" i="9"/>
  <c r="AC3208" i="9"/>
  <c r="AD3208" i="9"/>
  <c r="W3204" i="9"/>
  <c r="AC3204" i="9"/>
  <c r="AD3204" i="9"/>
  <c r="W3200" i="9"/>
  <c r="AC3200" i="9"/>
  <c r="AD3200" i="9"/>
  <c r="W3195" i="9"/>
  <c r="AC3195" i="9"/>
  <c r="AD3195" i="9"/>
  <c r="W3191" i="9"/>
  <c r="AC3191" i="9"/>
  <c r="AD3191" i="9"/>
  <c r="W3187" i="9"/>
  <c r="AC3187" i="9"/>
  <c r="AD3187" i="9"/>
  <c r="W3183" i="9"/>
  <c r="AC3183" i="9"/>
  <c r="AD3183" i="9"/>
  <c r="W3179" i="9"/>
  <c r="AC3179" i="9"/>
  <c r="AD3179" i="9"/>
  <c r="W3175" i="9"/>
  <c r="AC3175" i="9"/>
  <c r="AD3175" i="9"/>
  <c r="W3170" i="9"/>
  <c r="AC3170" i="9"/>
  <c r="AD3170" i="9"/>
  <c r="W3166" i="9"/>
  <c r="AC3166" i="9"/>
  <c r="AD3166" i="9"/>
  <c r="W3162" i="9"/>
  <c r="AC3162" i="9"/>
  <c r="AD3162" i="9"/>
  <c r="W3158" i="9"/>
  <c r="AC3158" i="9"/>
  <c r="AD3158" i="9"/>
  <c r="W3154" i="9"/>
  <c r="AC3154" i="9"/>
  <c r="AD3154" i="9"/>
  <c r="W3150" i="9"/>
  <c r="AC3150" i="9"/>
  <c r="AD3150" i="9"/>
  <c r="W3145" i="9"/>
  <c r="AC3145" i="9"/>
  <c r="AD3145" i="9"/>
  <c r="W3141" i="9"/>
  <c r="AC3141" i="9"/>
  <c r="AD3141" i="9"/>
  <c r="W3137" i="9"/>
  <c r="AC3137" i="9"/>
  <c r="AD3137" i="9"/>
  <c r="W3133" i="9"/>
  <c r="AC3133" i="9"/>
  <c r="AD3133" i="9"/>
  <c r="W3129" i="9"/>
  <c r="AC3129" i="9"/>
  <c r="AD3129" i="9"/>
  <c r="W3125" i="9"/>
  <c r="AC3125" i="9"/>
  <c r="AD3125" i="9"/>
  <c r="W3120" i="9"/>
  <c r="AC3120" i="9"/>
  <c r="AD3120" i="9"/>
  <c r="W3116" i="9"/>
  <c r="AC3116" i="9"/>
  <c r="AD3116" i="9"/>
  <c r="W3112" i="9"/>
  <c r="AC3112" i="9"/>
  <c r="AD3112" i="9"/>
  <c r="W3108" i="9"/>
  <c r="AC3108" i="9"/>
  <c r="AD3108" i="9"/>
  <c r="W3104" i="9"/>
  <c r="AC3104" i="9"/>
  <c r="AD3104" i="9"/>
  <c r="W3099" i="9"/>
  <c r="AC3099" i="9"/>
  <c r="AD3099" i="9"/>
  <c r="W3095" i="9"/>
  <c r="AC3095" i="9"/>
  <c r="AD3095" i="9"/>
  <c r="W3091" i="9"/>
  <c r="AC3091" i="9"/>
  <c r="AD3091" i="9"/>
  <c r="W3087" i="9"/>
  <c r="AC3087" i="9"/>
  <c r="AD3087" i="9"/>
  <c r="W3083" i="9"/>
  <c r="AC3083" i="9"/>
  <c r="AD3083" i="9"/>
  <c r="W3079" i="9"/>
  <c r="AC3079" i="9"/>
  <c r="AD3079" i="9"/>
  <c r="W3074" i="9"/>
  <c r="AC3074" i="9"/>
  <c r="AD3074" i="9"/>
  <c r="W3070" i="9"/>
  <c r="AC3070" i="9"/>
  <c r="AD3070" i="9"/>
  <c r="W3066" i="9"/>
  <c r="AC3066" i="9"/>
  <c r="AD3066" i="9"/>
  <c r="W3062" i="9"/>
  <c r="AC3062" i="9"/>
  <c r="AD3062" i="9"/>
  <c r="W3058" i="9"/>
  <c r="AC3058" i="9"/>
  <c r="AD3058" i="9"/>
  <c r="W3054" i="9"/>
  <c r="AC3054" i="9"/>
  <c r="AD3054" i="9"/>
  <c r="W3049" i="9"/>
  <c r="AC3049" i="9"/>
  <c r="AD3049" i="9"/>
  <c r="W3045" i="9"/>
  <c r="AC3045" i="9"/>
  <c r="AD3045" i="9"/>
  <c r="W3041" i="9"/>
  <c r="AC3041" i="9"/>
  <c r="AD3041" i="9"/>
  <c r="W3037" i="9"/>
  <c r="AC3037" i="9"/>
  <c r="AD3037" i="9"/>
  <c r="W3033" i="9"/>
  <c r="AC3033" i="9"/>
  <c r="AD3033" i="9"/>
  <c r="W3029" i="9"/>
  <c r="AC3029" i="9"/>
  <c r="AD3029" i="9"/>
  <c r="W3024" i="9"/>
  <c r="AC3024" i="9"/>
  <c r="AD3024" i="9"/>
  <c r="W3020" i="9"/>
  <c r="AC3020" i="9"/>
  <c r="AD3020" i="9"/>
  <c r="W3016" i="9"/>
  <c r="AC3016" i="9"/>
  <c r="AD3016" i="9"/>
  <c r="W3012" i="9"/>
  <c r="AC3012" i="9"/>
  <c r="AD3012" i="9"/>
  <c r="W3008" i="9"/>
  <c r="AC3008" i="9"/>
  <c r="AD3008" i="9"/>
  <c r="W3003" i="9"/>
  <c r="AC3003" i="9"/>
  <c r="AD3003" i="9"/>
  <c r="W2999" i="9"/>
  <c r="AC2999" i="9"/>
  <c r="AD2999" i="9"/>
  <c r="W2995" i="9"/>
  <c r="AC2995" i="9"/>
  <c r="AD2995" i="9"/>
  <c r="W2991" i="9"/>
  <c r="AC2991" i="9"/>
  <c r="AD2991" i="9"/>
  <c r="W2987" i="9"/>
  <c r="AC2987" i="9"/>
  <c r="AD2987" i="9"/>
  <c r="W2983" i="9"/>
  <c r="AC2983" i="9"/>
  <c r="AD2983" i="9"/>
  <c r="W2978" i="9"/>
  <c r="AC2978" i="9"/>
  <c r="AD2978" i="9"/>
  <c r="W2974" i="9"/>
  <c r="AC2974" i="9"/>
  <c r="AD2974" i="9"/>
  <c r="W2970" i="9"/>
  <c r="AC2970" i="9"/>
  <c r="AD2970" i="9"/>
  <c r="W2966" i="9"/>
  <c r="AC2966" i="9"/>
  <c r="AD2966" i="9"/>
  <c r="W2962" i="9"/>
  <c r="AC2962" i="9"/>
  <c r="AD2962" i="9"/>
  <c r="W5138" i="9"/>
  <c r="AD5138" i="9"/>
  <c r="AC5138" i="9"/>
  <c r="W5134" i="9"/>
  <c r="AD5134" i="9"/>
  <c r="AC5134" i="9"/>
  <c r="W5130" i="9"/>
  <c r="AD5130" i="9"/>
  <c r="AC5130" i="9"/>
  <c r="W5126" i="9"/>
  <c r="AD5126" i="9"/>
  <c r="AC5126" i="9"/>
  <c r="W5122" i="9"/>
  <c r="AD5122" i="9"/>
  <c r="AC5122" i="9"/>
  <c r="W5118" i="9"/>
  <c r="AD5118" i="9"/>
  <c r="AC5118" i="9"/>
  <c r="W5113" i="9"/>
  <c r="AD5113" i="9"/>
  <c r="AC5113" i="9"/>
  <c r="W5109" i="9"/>
  <c r="AD5109" i="9"/>
  <c r="AC5109" i="9"/>
  <c r="W5105" i="9"/>
  <c r="AD5105" i="9"/>
  <c r="AC5105" i="9"/>
  <c r="W5101" i="9"/>
  <c r="AD5101" i="9"/>
  <c r="AC5101" i="9"/>
  <c r="W5097" i="9"/>
  <c r="AD5097" i="9"/>
  <c r="AC5097" i="9"/>
  <c r="W5093" i="9"/>
  <c r="AD5093" i="9"/>
  <c r="AC5093" i="9"/>
  <c r="W5088" i="9"/>
  <c r="AD5088" i="9"/>
  <c r="AC5088" i="9"/>
  <c r="W5084" i="9"/>
  <c r="AD5084" i="9"/>
  <c r="AC5084" i="9"/>
  <c r="W5080" i="9"/>
  <c r="AD5080" i="9"/>
  <c r="AC5080" i="9"/>
  <c r="W5076" i="9"/>
  <c r="AD5076" i="9"/>
  <c r="AC5076" i="9"/>
  <c r="W5072" i="9"/>
  <c r="AD5072" i="9"/>
  <c r="AC5072" i="9"/>
  <c r="W5067" i="9"/>
  <c r="AD5067" i="9"/>
  <c r="AC5067" i="9"/>
  <c r="W5063" i="9"/>
  <c r="AD5063" i="9"/>
  <c r="AC5063" i="9"/>
  <c r="W5059" i="9"/>
  <c r="AD5059" i="9"/>
  <c r="AC5059" i="9"/>
  <c r="W5055" i="9"/>
  <c r="AD5055" i="9"/>
  <c r="AC5055" i="9"/>
  <c r="W5051" i="9"/>
  <c r="AD5051" i="9"/>
  <c r="AC5051" i="9"/>
  <c r="W5047" i="9"/>
  <c r="AD5047" i="9"/>
  <c r="AC5047" i="9"/>
  <c r="W5042" i="9"/>
  <c r="AD5042" i="9"/>
  <c r="AC5042" i="9"/>
  <c r="W5038" i="9"/>
  <c r="AD5038" i="9"/>
  <c r="AC5038" i="9"/>
  <c r="W5034" i="9"/>
  <c r="AD5034" i="9"/>
  <c r="AC5034" i="9"/>
  <c r="W5030" i="9"/>
  <c r="AD5030" i="9"/>
  <c r="AC5030" i="9"/>
  <c r="W5026" i="9"/>
  <c r="AD5026" i="9"/>
  <c r="AC5026" i="9"/>
  <c r="W5022" i="9"/>
  <c r="AD5022" i="9"/>
  <c r="AC5022" i="9"/>
  <c r="W5017" i="9"/>
  <c r="AD5017" i="9"/>
  <c r="AC5017" i="9"/>
  <c r="W5013" i="9"/>
  <c r="AD5013" i="9"/>
  <c r="AC5013" i="9"/>
  <c r="W5009" i="9"/>
  <c r="AD5009" i="9"/>
  <c r="AC5009" i="9"/>
  <c r="W5005" i="9"/>
  <c r="AD5005" i="9"/>
  <c r="AC5005" i="9"/>
  <c r="W5001" i="9"/>
  <c r="AD5001" i="9"/>
  <c r="AC5001" i="9"/>
  <c r="W4997" i="9"/>
  <c r="AD4997" i="9"/>
  <c r="AC4997" i="9"/>
  <c r="W4992" i="9"/>
  <c r="AD4992" i="9"/>
  <c r="AC4992" i="9"/>
  <c r="W4988" i="9"/>
  <c r="AD4988" i="9"/>
  <c r="AC4988" i="9"/>
  <c r="W4984" i="9"/>
  <c r="AD4984" i="9"/>
  <c r="AC4984" i="9"/>
  <c r="W4980" i="9"/>
  <c r="AD4980" i="9"/>
  <c r="AC4980" i="9"/>
  <c r="W4976" i="9"/>
  <c r="AD4976" i="9"/>
  <c r="AC4976" i="9"/>
  <c r="W4971" i="9"/>
  <c r="AD4971" i="9"/>
  <c r="AC4971" i="9"/>
  <c r="W4967" i="9"/>
  <c r="AD4967" i="9"/>
  <c r="AC4967" i="9"/>
  <c r="W4963" i="9"/>
  <c r="AD4963" i="9"/>
  <c r="AC4963" i="9"/>
  <c r="W4959" i="9"/>
  <c r="AD4959" i="9"/>
  <c r="AC4959" i="9"/>
  <c r="W4955" i="9"/>
  <c r="AD4955" i="9"/>
  <c r="AC4955" i="9"/>
  <c r="W4951" i="9"/>
  <c r="AD4951" i="9"/>
  <c r="AC4951" i="9"/>
  <c r="W4946" i="9"/>
  <c r="AD4946" i="9"/>
  <c r="AC4946" i="9"/>
  <c r="W4942" i="9"/>
  <c r="AD4942" i="9"/>
  <c r="AC4942" i="9"/>
  <c r="W4938" i="9"/>
  <c r="AD4938" i="9"/>
  <c r="AC4938" i="9"/>
  <c r="W4934" i="9"/>
  <c r="AD4934" i="9"/>
  <c r="AC4934" i="9"/>
  <c r="W4930" i="9"/>
  <c r="AD4930" i="9"/>
  <c r="AC4930" i="9"/>
  <c r="W4926" i="9"/>
  <c r="AD4926" i="9"/>
  <c r="AC4926" i="9"/>
  <c r="W4921" i="9"/>
  <c r="AD4921" i="9"/>
  <c r="AC4921" i="9"/>
  <c r="W4917" i="9"/>
  <c r="AD4917" i="9"/>
  <c r="AC4917" i="9"/>
  <c r="W4913" i="9"/>
  <c r="AD4913" i="9"/>
  <c r="AC4913" i="9"/>
  <c r="W4909" i="9"/>
  <c r="AD4909" i="9"/>
  <c r="AC4909" i="9"/>
  <c r="W4905" i="9"/>
  <c r="AD4905" i="9"/>
  <c r="AC4905" i="9"/>
  <c r="W4901" i="9"/>
  <c r="AD4901" i="9"/>
  <c r="AC4901" i="9"/>
  <c r="W4896" i="9"/>
  <c r="AD4896" i="9"/>
  <c r="AC4896" i="9"/>
  <c r="W4892" i="9"/>
  <c r="AD4892" i="9"/>
  <c r="AC4892" i="9"/>
  <c r="W4888" i="9"/>
  <c r="AD4888" i="9"/>
  <c r="AC4888" i="9"/>
  <c r="W4884" i="9"/>
  <c r="AD4884" i="9"/>
  <c r="AC4884" i="9"/>
  <c r="W4880" i="9"/>
  <c r="AD4880" i="9"/>
  <c r="AC4880" i="9"/>
  <c r="W4875" i="9"/>
  <c r="AD4875" i="9"/>
  <c r="AC4875" i="9"/>
  <c r="W4871" i="9"/>
  <c r="AD4871" i="9"/>
  <c r="AC4871" i="9"/>
  <c r="W4867" i="9"/>
  <c r="AD4867" i="9"/>
  <c r="AC4867" i="9"/>
  <c r="W4863" i="9"/>
  <c r="AD4863" i="9"/>
  <c r="AC4863" i="9"/>
  <c r="W4859" i="9"/>
  <c r="AD4859" i="9"/>
  <c r="AC4859" i="9"/>
  <c r="W4855" i="9"/>
  <c r="AD4855" i="9"/>
  <c r="AC4855" i="9"/>
  <c r="W4850" i="9"/>
  <c r="AD4850" i="9"/>
  <c r="AC4850" i="9"/>
  <c r="W4846" i="9"/>
  <c r="AC4846" i="9"/>
  <c r="AD4846" i="9"/>
  <c r="W4842" i="9"/>
  <c r="AC4842" i="9"/>
  <c r="AD4842" i="9"/>
  <c r="W4838" i="9"/>
  <c r="AC4838" i="9"/>
  <c r="AD4838" i="9"/>
  <c r="W4834" i="9"/>
  <c r="AC4834" i="9"/>
  <c r="AD4834" i="9"/>
  <c r="W4830" i="9"/>
  <c r="AC4830" i="9"/>
  <c r="AD4830" i="9"/>
  <c r="W4825" i="9"/>
  <c r="AC4825" i="9"/>
  <c r="AD4825" i="9"/>
  <c r="W4821" i="9"/>
  <c r="AC4821" i="9"/>
  <c r="AD4821" i="9"/>
  <c r="W4817" i="9"/>
  <c r="AC4817" i="9"/>
  <c r="AD4817" i="9"/>
  <c r="W4813" i="9"/>
  <c r="AC4813" i="9"/>
  <c r="AD4813" i="9"/>
  <c r="W4809" i="9"/>
  <c r="AC4809" i="9"/>
  <c r="AD4809" i="9"/>
  <c r="W4805" i="9"/>
  <c r="AC4805" i="9"/>
  <c r="AD4805" i="9"/>
  <c r="W4800" i="9"/>
  <c r="AC4800" i="9"/>
  <c r="AD4800" i="9"/>
  <c r="W4796" i="9"/>
  <c r="AC4796" i="9"/>
  <c r="AD4796" i="9"/>
  <c r="W4792" i="9"/>
  <c r="AC4792" i="9"/>
  <c r="AD4792" i="9"/>
  <c r="W4788" i="9"/>
  <c r="AC4788" i="9"/>
  <c r="AD4788" i="9"/>
  <c r="W4784" i="9"/>
  <c r="AC4784" i="9"/>
  <c r="AD4784" i="9"/>
  <c r="W4779" i="9"/>
  <c r="AC4779" i="9"/>
  <c r="AD4779" i="9"/>
  <c r="W4775" i="9"/>
  <c r="AC4775" i="9"/>
  <c r="AD4775" i="9"/>
  <c r="W4771" i="9"/>
  <c r="AC4771" i="9"/>
  <c r="AD4771" i="9"/>
  <c r="W4767" i="9"/>
  <c r="AC4767" i="9"/>
  <c r="AD4767" i="9"/>
  <c r="W4763" i="9"/>
  <c r="AC4763" i="9"/>
  <c r="AD4763" i="9"/>
  <c r="W4759" i="9"/>
  <c r="AC4759" i="9"/>
  <c r="AD4759" i="9"/>
  <c r="W4754" i="9"/>
  <c r="AC4754" i="9"/>
  <c r="AD4754" i="9"/>
  <c r="W4750" i="9"/>
  <c r="AC4750" i="9"/>
  <c r="AD4750" i="9"/>
  <c r="W4746" i="9"/>
  <c r="AC4746" i="9"/>
  <c r="AD4746" i="9"/>
  <c r="W4742" i="9"/>
  <c r="AC4742" i="9"/>
  <c r="AD4742" i="9"/>
  <c r="W4738" i="9"/>
  <c r="AC4738" i="9"/>
  <c r="AD4738" i="9"/>
  <c r="W4734" i="9"/>
  <c r="AC4734" i="9"/>
  <c r="AD4734" i="9"/>
  <c r="W4729" i="9"/>
  <c r="AC4729" i="9"/>
  <c r="AD4729" i="9"/>
  <c r="W4725" i="9"/>
  <c r="AC4725" i="9"/>
  <c r="AD4725" i="9"/>
  <c r="W4721" i="9"/>
  <c r="AC4721" i="9"/>
  <c r="AD4721" i="9"/>
  <c r="W4717" i="9"/>
  <c r="AC4717" i="9"/>
  <c r="AD4717" i="9"/>
  <c r="W4713" i="9"/>
  <c r="AC4713" i="9"/>
  <c r="AD4713" i="9"/>
  <c r="W4709" i="9"/>
  <c r="AC4709" i="9"/>
  <c r="AD4709" i="9"/>
  <c r="W4704" i="9"/>
  <c r="AC4704" i="9"/>
  <c r="AD4704" i="9"/>
  <c r="W4700" i="9"/>
  <c r="AC4700" i="9"/>
  <c r="AD4700" i="9"/>
  <c r="W4696" i="9"/>
  <c r="AC4696" i="9"/>
  <c r="AD4696" i="9"/>
  <c r="W4692" i="9"/>
  <c r="AC4692" i="9"/>
  <c r="AD4692" i="9"/>
  <c r="W4688" i="9"/>
  <c r="AC4688" i="9"/>
  <c r="AD4688" i="9"/>
  <c r="W4683" i="9"/>
  <c r="AC4683" i="9"/>
  <c r="AD4683" i="9"/>
  <c r="W4679" i="9"/>
  <c r="AC4679" i="9"/>
  <c r="AD4679" i="9"/>
  <c r="W4675" i="9"/>
  <c r="AC4675" i="9"/>
  <c r="AD4675" i="9"/>
  <c r="W4671" i="9"/>
  <c r="AC4671" i="9"/>
  <c r="AD4671" i="9"/>
  <c r="W4667" i="9"/>
  <c r="AC4667" i="9"/>
  <c r="AD4667" i="9"/>
  <c r="W4663" i="9"/>
  <c r="AC4663" i="9"/>
  <c r="AD4663" i="9"/>
  <c r="W4658" i="9"/>
  <c r="AC4658" i="9"/>
  <c r="AD4658" i="9"/>
  <c r="W4654" i="9"/>
  <c r="AC4654" i="9"/>
  <c r="AD4654" i="9"/>
  <c r="W4650" i="9"/>
  <c r="AC4650" i="9"/>
  <c r="AD4650" i="9"/>
  <c r="W4646" i="9"/>
  <c r="AC4646" i="9"/>
  <c r="AD4646" i="9"/>
  <c r="W4642" i="9"/>
  <c r="AC4642" i="9"/>
  <c r="AD4642" i="9"/>
  <c r="W4638" i="9"/>
  <c r="AC4638" i="9"/>
  <c r="AD4638" i="9"/>
  <c r="W4633" i="9"/>
  <c r="AC4633" i="9"/>
  <c r="AD4633" i="9"/>
  <c r="W4629" i="9"/>
  <c r="AC4629" i="9"/>
  <c r="AD4629" i="9"/>
  <c r="W4625" i="9"/>
  <c r="AC4625" i="9"/>
  <c r="AD4625" i="9"/>
  <c r="W4621" i="9"/>
  <c r="AC4621" i="9"/>
  <c r="AD4621" i="9"/>
  <c r="W4617" i="9"/>
  <c r="AC4617" i="9"/>
  <c r="AD4617" i="9"/>
  <c r="W4613" i="9"/>
  <c r="AC4613" i="9"/>
  <c r="AD4613" i="9"/>
  <c r="W4608" i="9"/>
  <c r="AC4608" i="9"/>
  <c r="AD4608" i="9"/>
  <c r="W4604" i="9"/>
  <c r="AC4604" i="9"/>
  <c r="AD4604" i="9"/>
  <c r="W4600" i="9"/>
  <c r="AC4600" i="9"/>
  <c r="AD4600" i="9"/>
  <c r="W4596" i="9"/>
  <c r="AC4596" i="9"/>
  <c r="AD4596" i="9"/>
  <c r="W4592" i="9"/>
  <c r="AC4592" i="9"/>
  <c r="AD4592" i="9"/>
  <c r="W4587" i="9"/>
  <c r="AC4587" i="9"/>
  <c r="AD4587" i="9"/>
  <c r="W4583" i="9"/>
  <c r="AC4583" i="9"/>
  <c r="AD4583" i="9"/>
  <c r="W4579" i="9"/>
  <c r="AC4579" i="9"/>
  <c r="AD4579" i="9"/>
  <c r="W4575" i="9"/>
  <c r="AC4575" i="9"/>
  <c r="AD4575" i="9"/>
  <c r="W4571" i="9"/>
  <c r="AC4571" i="9"/>
  <c r="AD4571" i="9"/>
  <c r="W4567" i="9"/>
  <c r="AC4567" i="9"/>
  <c r="AD4567" i="9"/>
  <c r="W4562" i="9"/>
  <c r="AC4562" i="9"/>
  <c r="AD4562" i="9"/>
  <c r="W4558" i="9"/>
  <c r="AC4558" i="9"/>
  <c r="AD4558" i="9"/>
  <c r="W4554" i="9"/>
  <c r="AC4554" i="9"/>
  <c r="AD4554" i="9"/>
  <c r="W4550" i="9"/>
  <c r="AC4550" i="9"/>
  <c r="AD4550" i="9"/>
  <c r="W4546" i="9"/>
  <c r="AC4546" i="9"/>
  <c r="AD4546" i="9"/>
  <c r="W4542" i="9"/>
  <c r="AC4542" i="9"/>
  <c r="AD4542" i="9"/>
  <c r="W4537" i="9"/>
  <c r="AC4537" i="9"/>
  <c r="AD4537" i="9"/>
  <c r="W4533" i="9"/>
  <c r="AC4533" i="9"/>
  <c r="AD4533" i="9"/>
  <c r="W4529" i="9"/>
  <c r="AC4529" i="9"/>
  <c r="AD4529" i="9"/>
  <c r="W4525" i="9"/>
  <c r="AC4525" i="9"/>
  <c r="AD4525" i="9"/>
  <c r="W4521" i="9"/>
  <c r="AC4521" i="9"/>
  <c r="AD4521" i="9"/>
  <c r="W4517" i="9"/>
  <c r="AC4517" i="9"/>
  <c r="AD4517" i="9"/>
  <c r="W4512" i="9"/>
  <c r="AC4512" i="9"/>
  <c r="AD4512" i="9"/>
  <c r="W4508" i="9"/>
  <c r="AC4508" i="9"/>
  <c r="AD4508" i="9"/>
  <c r="W4504" i="9"/>
  <c r="AC4504" i="9"/>
  <c r="AD4504" i="9"/>
  <c r="W4500" i="9"/>
  <c r="AC4500" i="9"/>
  <c r="AD4500" i="9"/>
  <c r="W4496" i="9"/>
  <c r="AC4496" i="9"/>
  <c r="AD4496" i="9"/>
  <c r="W4491" i="9"/>
  <c r="AC4491" i="9"/>
  <c r="AD4491" i="9"/>
  <c r="W4487" i="9"/>
  <c r="AC4487" i="9"/>
  <c r="AD4487" i="9"/>
  <c r="W4483" i="9"/>
  <c r="AC4483" i="9"/>
  <c r="AD4483" i="9"/>
  <c r="W4479" i="9"/>
  <c r="AC4479" i="9"/>
  <c r="AD4479" i="9"/>
  <c r="W4475" i="9"/>
  <c r="AC4475" i="9"/>
  <c r="AD4475" i="9"/>
  <c r="W4471" i="9"/>
  <c r="AC4471" i="9"/>
  <c r="AD4471" i="9"/>
  <c r="W4466" i="9"/>
  <c r="AC4466" i="9"/>
  <c r="AD4466" i="9"/>
  <c r="W4462" i="9"/>
  <c r="AC4462" i="9"/>
  <c r="AD4462" i="9"/>
  <c r="W4458" i="9"/>
  <c r="AC4458" i="9"/>
  <c r="AD4458" i="9"/>
  <c r="W4454" i="9"/>
  <c r="AC4454" i="9"/>
  <c r="AD4454" i="9"/>
  <c r="W4450" i="9"/>
  <c r="AC4450" i="9"/>
  <c r="AD4450" i="9"/>
  <c r="W4446" i="9"/>
  <c r="AC4446" i="9"/>
  <c r="AD4446" i="9"/>
  <c r="W4441" i="9"/>
  <c r="AC4441" i="9"/>
  <c r="AD4441" i="9"/>
  <c r="W4437" i="9"/>
  <c r="AC4437" i="9"/>
  <c r="AD4437" i="9"/>
  <c r="W4433" i="9"/>
  <c r="AC4433" i="9"/>
  <c r="AD4433" i="9"/>
  <c r="W4429" i="9"/>
  <c r="AC4429" i="9"/>
  <c r="AD4429" i="9"/>
  <c r="W4425" i="9"/>
  <c r="AC4425" i="9"/>
  <c r="AD4425" i="9"/>
  <c r="W4421" i="9"/>
  <c r="AC4421" i="9"/>
  <c r="AD4421" i="9"/>
  <c r="W4416" i="9"/>
  <c r="AC4416" i="9"/>
  <c r="AD4416" i="9"/>
  <c r="W4412" i="9"/>
  <c r="AC4412" i="9"/>
  <c r="AD4412" i="9"/>
  <c r="W4408" i="9"/>
  <c r="AC4408" i="9"/>
  <c r="AD4408" i="9"/>
  <c r="W4404" i="9"/>
  <c r="AC4404" i="9"/>
  <c r="AD4404" i="9"/>
  <c r="W4400" i="9"/>
  <c r="AC4400" i="9"/>
  <c r="AD4400" i="9"/>
  <c r="W4395" i="9"/>
  <c r="AC4395" i="9"/>
  <c r="AD4395" i="9"/>
  <c r="W4391" i="9"/>
  <c r="AC4391" i="9"/>
  <c r="AD4391" i="9"/>
  <c r="W4387" i="9"/>
  <c r="AC4387" i="9"/>
  <c r="AD4387" i="9"/>
  <c r="W4383" i="9"/>
  <c r="AC4383" i="9"/>
  <c r="AD4383" i="9"/>
  <c r="W4379" i="9"/>
  <c r="AC4379" i="9"/>
  <c r="AD4379" i="9"/>
  <c r="W4375" i="9"/>
  <c r="AC4375" i="9"/>
  <c r="AD4375" i="9"/>
  <c r="W4370" i="9"/>
  <c r="AC4370" i="9"/>
  <c r="AD4370" i="9"/>
  <c r="W4366" i="9"/>
  <c r="AC4366" i="9"/>
  <c r="AD4366" i="9"/>
  <c r="W4362" i="9"/>
  <c r="AC4362" i="9"/>
  <c r="AD4362" i="9"/>
  <c r="W4358" i="9"/>
  <c r="AC4358" i="9"/>
  <c r="AD4358" i="9"/>
  <c r="W4354" i="9"/>
  <c r="AC4354" i="9"/>
  <c r="AD4354" i="9"/>
  <c r="W4350" i="9"/>
  <c r="AC4350" i="9"/>
  <c r="AD4350" i="9"/>
  <c r="W4345" i="9"/>
  <c r="AC4345" i="9"/>
  <c r="AD4345" i="9"/>
  <c r="W4341" i="9"/>
  <c r="AC4341" i="9"/>
  <c r="AD4341" i="9"/>
  <c r="W4337" i="9"/>
  <c r="AC4337" i="9"/>
  <c r="AD4337" i="9"/>
  <c r="W4333" i="9"/>
  <c r="AC4333" i="9"/>
  <c r="AD4333" i="9"/>
  <c r="W4329" i="9"/>
  <c r="AC4329" i="9"/>
  <c r="AD4329" i="9"/>
  <c r="W4325" i="9"/>
  <c r="AC4325" i="9"/>
  <c r="AD4325" i="9"/>
  <c r="W4320" i="9"/>
  <c r="AC4320" i="9"/>
  <c r="AD4320" i="9"/>
  <c r="W4316" i="9"/>
  <c r="AC4316" i="9"/>
  <c r="AD4316" i="9"/>
  <c r="W4312" i="9"/>
  <c r="AC4312" i="9"/>
  <c r="AD4312" i="9"/>
  <c r="W4308" i="9"/>
  <c r="AC4308" i="9"/>
  <c r="AD4308" i="9"/>
  <c r="W4304" i="9"/>
  <c r="AC4304" i="9"/>
  <c r="AD4304" i="9"/>
  <c r="W4299" i="9"/>
  <c r="AC4299" i="9"/>
  <c r="AD4299" i="9"/>
  <c r="W4295" i="9"/>
  <c r="AC4295" i="9"/>
  <c r="AD4295" i="9"/>
  <c r="W4291" i="9"/>
  <c r="AC4291" i="9"/>
  <c r="AD4291" i="9"/>
  <c r="W4287" i="9"/>
  <c r="AC4287" i="9"/>
  <c r="AD4287" i="9"/>
  <c r="W4283" i="9"/>
  <c r="AC4283" i="9"/>
  <c r="AD4283" i="9"/>
  <c r="W4279" i="9"/>
  <c r="AC4279" i="9"/>
  <c r="AD4279" i="9"/>
  <c r="W4274" i="9"/>
  <c r="AC4274" i="9"/>
  <c r="AD4274" i="9"/>
  <c r="W4270" i="9"/>
  <c r="AC4270" i="9"/>
  <c r="AD4270" i="9"/>
  <c r="W4266" i="9"/>
  <c r="AC4266" i="9"/>
  <c r="AD4266" i="9"/>
  <c r="W4262" i="9"/>
  <c r="AC4262" i="9"/>
  <c r="AD4262" i="9"/>
  <c r="W4258" i="9"/>
  <c r="AC4258" i="9"/>
  <c r="AD4258" i="9"/>
  <c r="W4254" i="9"/>
  <c r="AC4254" i="9"/>
  <c r="AD4254" i="9"/>
  <c r="W4249" i="9"/>
  <c r="AC4249" i="9"/>
  <c r="AD4249" i="9"/>
  <c r="W4245" i="9"/>
  <c r="AC4245" i="9"/>
  <c r="AD4245" i="9"/>
  <c r="W4241" i="9"/>
  <c r="AC4241" i="9"/>
  <c r="AD4241" i="9"/>
  <c r="W4237" i="9"/>
  <c r="AC4237" i="9"/>
  <c r="AD4237" i="9"/>
  <c r="W4233" i="9"/>
  <c r="AC4233" i="9"/>
  <c r="AD4233" i="9"/>
  <c r="W4229" i="9"/>
  <c r="AC4229" i="9"/>
  <c r="AD4229" i="9"/>
  <c r="W4224" i="9"/>
  <c r="AC4224" i="9"/>
  <c r="AD4224" i="9"/>
  <c r="W4220" i="9"/>
  <c r="AC4220" i="9"/>
  <c r="AD4220" i="9"/>
  <c r="W4216" i="9"/>
  <c r="AC4216" i="9"/>
  <c r="AD4216" i="9"/>
  <c r="W4212" i="9"/>
  <c r="AC4212" i="9"/>
  <c r="AD4212" i="9"/>
  <c r="W4208" i="9"/>
  <c r="AC4208" i="9"/>
  <c r="AD4208" i="9"/>
  <c r="W4203" i="9"/>
  <c r="AC4203" i="9"/>
  <c r="AD4203" i="9"/>
  <c r="W4199" i="9"/>
  <c r="AC4199" i="9"/>
  <c r="AD4199" i="9"/>
  <c r="W4195" i="9"/>
  <c r="AC4195" i="9"/>
  <c r="AD4195" i="9"/>
  <c r="W4191" i="9"/>
  <c r="AC4191" i="9"/>
  <c r="AD4191" i="9"/>
  <c r="W4187" i="9"/>
  <c r="AC4187" i="9"/>
  <c r="AD4187" i="9"/>
  <c r="W4183" i="9"/>
  <c r="AC4183" i="9"/>
  <c r="AD4183" i="9"/>
  <c r="W4178" i="9"/>
  <c r="AC4178" i="9"/>
  <c r="AD4178" i="9"/>
  <c r="W4174" i="9"/>
  <c r="AC4174" i="9"/>
  <c r="AD4174" i="9"/>
  <c r="W4170" i="9"/>
  <c r="AC4170" i="9"/>
  <c r="AD4170" i="9"/>
  <c r="W4166" i="9"/>
  <c r="AC4166" i="9"/>
  <c r="AD4166" i="9"/>
  <c r="W4162" i="9"/>
  <c r="AC4162" i="9"/>
  <c r="AD4162" i="9"/>
  <c r="W4158" i="9"/>
  <c r="AC4158" i="9"/>
  <c r="AD4158" i="9"/>
  <c r="W4153" i="9"/>
  <c r="AC4153" i="9"/>
  <c r="AD4153" i="9"/>
  <c r="W4149" i="9"/>
  <c r="AC4149" i="9"/>
  <c r="AD4149" i="9"/>
  <c r="W4145" i="9"/>
  <c r="AC4145" i="9"/>
  <c r="AD4145" i="9"/>
  <c r="W4141" i="9"/>
  <c r="AC4141" i="9"/>
  <c r="AD4141" i="9"/>
  <c r="W4137" i="9"/>
  <c r="AC4137" i="9"/>
  <c r="AD4137" i="9"/>
  <c r="W4133" i="9"/>
  <c r="AC4133" i="9"/>
  <c r="AD4133" i="9"/>
  <c r="W4128" i="9"/>
  <c r="AC4128" i="9"/>
  <c r="AD4128" i="9"/>
  <c r="W4124" i="9"/>
  <c r="AC4124" i="9"/>
  <c r="AD4124" i="9"/>
  <c r="W4120" i="9"/>
  <c r="AC4120" i="9"/>
  <c r="AD4120" i="9"/>
  <c r="W4116" i="9"/>
  <c r="AC4116" i="9"/>
  <c r="AD4116" i="9"/>
  <c r="W4112" i="9"/>
  <c r="AC4112" i="9"/>
  <c r="AD4112" i="9"/>
  <c r="W4107" i="9"/>
  <c r="AC4107" i="9"/>
  <c r="AD4107" i="9"/>
  <c r="W4103" i="9"/>
  <c r="AC4103" i="9"/>
  <c r="AD4103" i="9"/>
  <c r="W4099" i="9"/>
  <c r="AC4099" i="9"/>
  <c r="AD4099" i="9"/>
  <c r="W4095" i="9"/>
  <c r="AC4095" i="9"/>
  <c r="AD4095" i="9"/>
  <c r="W4091" i="9"/>
  <c r="AC4091" i="9"/>
  <c r="AD4091" i="9"/>
  <c r="W4087" i="9"/>
  <c r="AC4087" i="9"/>
  <c r="AD4087" i="9"/>
  <c r="W4082" i="9"/>
  <c r="AC4082" i="9"/>
  <c r="AD4082" i="9"/>
  <c r="W4078" i="9"/>
  <c r="AC4078" i="9"/>
  <c r="AD4078" i="9"/>
  <c r="W4074" i="9"/>
  <c r="AC4074" i="9"/>
  <c r="AD4074" i="9"/>
  <c r="W4070" i="9"/>
  <c r="AC4070" i="9"/>
  <c r="AD4070" i="9"/>
  <c r="W4066" i="9"/>
  <c r="AC4066" i="9"/>
  <c r="AD4066" i="9"/>
  <c r="W4062" i="9"/>
  <c r="AC4062" i="9"/>
  <c r="AD4062" i="9"/>
  <c r="W4057" i="9"/>
  <c r="AC4057" i="9"/>
  <c r="AD4057" i="9"/>
  <c r="W4053" i="9"/>
  <c r="AC4053" i="9"/>
  <c r="AD4053" i="9"/>
  <c r="W4049" i="9"/>
  <c r="AC4049" i="9"/>
  <c r="AD4049" i="9"/>
  <c r="W4045" i="9"/>
  <c r="AC4045" i="9"/>
  <c r="AD4045" i="9"/>
  <c r="W4041" i="9"/>
  <c r="AC4041" i="9"/>
  <c r="AD4041" i="9"/>
  <c r="W4037" i="9"/>
  <c r="AC4037" i="9"/>
  <c r="AD4037" i="9"/>
  <c r="W4032" i="9"/>
  <c r="AC4032" i="9"/>
  <c r="AD4032" i="9"/>
  <c r="W4028" i="9"/>
  <c r="AC4028" i="9"/>
  <c r="AD4028" i="9"/>
  <c r="W4024" i="9"/>
  <c r="AC4024" i="9"/>
  <c r="AD4024" i="9"/>
  <c r="W4020" i="9"/>
  <c r="AC4020" i="9"/>
  <c r="AD4020" i="9"/>
  <c r="W4016" i="9"/>
  <c r="AC4016" i="9"/>
  <c r="AD4016" i="9"/>
  <c r="W4011" i="9"/>
  <c r="AC4011" i="9"/>
  <c r="AD4011" i="9"/>
  <c r="W4007" i="9"/>
  <c r="AC4007" i="9"/>
  <c r="AD4007" i="9"/>
  <c r="W4003" i="9"/>
  <c r="AC4003" i="9"/>
  <c r="AD4003" i="9"/>
  <c r="W3999" i="9"/>
  <c r="AC3999" i="9"/>
  <c r="AD3999" i="9"/>
  <c r="W3995" i="9"/>
  <c r="AC3995" i="9"/>
  <c r="AD3995" i="9"/>
  <c r="W3991" i="9"/>
  <c r="AC3991" i="9"/>
  <c r="AD3991" i="9"/>
  <c r="W3986" i="9"/>
  <c r="AC3986" i="9"/>
  <c r="AD3986" i="9"/>
  <c r="W3982" i="9"/>
  <c r="AC3982" i="9"/>
  <c r="AD3982" i="9"/>
  <c r="W3978" i="9"/>
  <c r="AC3978" i="9"/>
  <c r="AD3978" i="9"/>
  <c r="W3974" i="9"/>
  <c r="AC3974" i="9"/>
  <c r="AD3974" i="9"/>
  <c r="W3970" i="9"/>
  <c r="AC3970" i="9"/>
  <c r="AD3970" i="9"/>
  <c r="W3966" i="9"/>
  <c r="AC3966" i="9"/>
  <c r="AD3966" i="9"/>
  <c r="W3961" i="9"/>
  <c r="AC3961" i="9"/>
  <c r="AD3961" i="9"/>
  <c r="W3957" i="9"/>
  <c r="AC3957" i="9"/>
  <c r="AD3957" i="9"/>
  <c r="W3953" i="9"/>
  <c r="AC3953" i="9"/>
  <c r="AD3953" i="9"/>
  <c r="W3949" i="9"/>
  <c r="AC3949" i="9"/>
  <c r="AD3949" i="9"/>
  <c r="W3945" i="9"/>
  <c r="AC3945" i="9"/>
  <c r="AD3945" i="9"/>
  <c r="W3941" i="9"/>
  <c r="AC3941" i="9"/>
  <c r="AD3941" i="9"/>
  <c r="W3936" i="9"/>
  <c r="AC3936" i="9"/>
  <c r="AD3936" i="9"/>
  <c r="W3932" i="9"/>
  <c r="AC3932" i="9"/>
  <c r="AD3932" i="9"/>
  <c r="W3928" i="9"/>
  <c r="AC3928" i="9"/>
  <c r="AD3928" i="9"/>
  <c r="W3924" i="9"/>
  <c r="AC3924" i="9"/>
  <c r="AD3924" i="9"/>
  <c r="W3920" i="9"/>
  <c r="AC3920" i="9"/>
  <c r="AD3920" i="9"/>
  <c r="W3915" i="9"/>
  <c r="AC3915" i="9"/>
  <c r="AD3915" i="9"/>
  <c r="W3911" i="9"/>
  <c r="AC3911" i="9"/>
  <c r="AD3911" i="9"/>
  <c r="W3907" i="9"/>
  <c r="AC3907" i="9"/>
  <c r="AD3907" i="9"/>
  <c r="W3903" i="9"/>
  <c r="AC3903" i="9"/>
  <c r="AD3903" i="9"/>
  <c r="W3899" i="9"/>
  <c r="AC3899" i="9"/>
  <c r="AD3899" i="9"/>
  <c r="W3895" i="9"/>
  <c r="AC3895" i="9"/>
  <c r="AD3895" i="9"/>
  <c r="W3890" i="9"/>
  <c r="AC3890" i="9"/>
  <c r="AD3890" i="9"/>
  <c r="W3886" i="9"/>
  <c r="AC3886" i="9"/>
  <c r="AD3886" i="9"/>
  <c r="W3882" i="9"/>
  <c r="AC3882" i="9"/>
  <c r="AD3882" i="9"/>
  <c r="W3878" i="9"/>
  <c r="AC3878" i="9"/>
  <c r="AD3878" i="9"/>
  <c r="W3874" i="9"/>
  <c r="AC3874" i="9"/>
  <c r="AD3874" i="9"/>
  <c r="W3870" i="9"/>
  <c r="AC3870" i="9"/>
  <c r="AD3870" i="9"/>
  <c r="W3865" i="9"/>
  <c r="AC3865" i="9"/>
  <c r="AD3865" i="9"/>
  <c r="W3861" i="9"/>
  <c r="AC3861" i="9"/>
  <c r="AD3861" i="9"/>
  <c r="W3857" i="9"/>
  <c r="AC3857" i="9"/>
  <c r="AD3857" i="9"/>
  <c r="W3853" i="9"/>
  <c r="AC3853" i="9"/>
  <c r="AD3853" i="9"/>
  <c r="W3849" i="9"/>
  <c r="AC3849" i="9"/>
  <c r="AD3849" i="9"/>
  <c r="W3845" i="9"/>
  <c r="AC3845" i="9"/>
  <c r="AD3845" i="9"/>
  <c r="W3840" i="9"/>
  <c r="AC3840" i="9"/>
  <c r="AD3840" i="9"/>
  <c r="W3836" i="9"/>
  <c r="AC3836" i="9"/>
  <c r="AD3836" i="9"/>
  <c r="W3832" i="9"/>
  <c r="AC3832" i="9"/>
  <c r="AD3832" i="9"/>
  <c r="W3828" i="9"/>
  <c r="AC3828" i="9"/>
  <c r="AD3828" i="9"/>
  <c r="W3824" i="9"/>
  <c r="AC3824" i="9"/>
  <c r="AD3824" i="9"/>
  <c r="W3819" i="9"/>
  <c r="AC3819" i="9"/>
  <c r="AD3819" i="9"/>
  <c r="W3815" i="9"/>
  <c r="AC3815" i="9"/>
  <c r="AD3815" i="9"/>
  <c r="W3811" i="9"/>
  <c r="AC3811" i="9"/>
  <c r="AD3811" i="9"/>
  <c r="W3807" i="9"/>
  <c r="AC3807" i="9"/>
  <c r="AD3807" i="9"/>
  <c r="W3803" i="9"/>
  <c r="AC3803" i="9"/>
  <c r="AD3803" i="9"/>
  <c r="W3799" i="9"/>
  <c r="AC3799" i="9"/>
  <c r="AD3799" i="9"/>
  <c r="W3794" i="9"/>
  <c r="AC3794" i="9"/>
  <c r="AD3794" i="9"/>
  <c r="W3790" i="9"/>
  <c r="AC3790" i="9"/>
  <c r="AD3790" i="9"/>
  <c r="W3786" i="9"/>
  <c r="AC3786" i="9"/>
  <c r="AD3786" i="9"/>
  <c r="W3782" i="9"/>
  <c r="AC3782" i="9"/>
  <c r="AD3782" i="9"/>
  <c r="W3778" i="9"/>
  <c r="AC3778" i="9"/>
  <c r="AD3778" i="9"/>
  <c r="W3774" i="9"/>
  <c r="AC3774" i="9"/>
  <c r="AD3774" i="9"/>
  <c r="W3769" i="9"/>
  <c r="AC3769" i="9"/>
  <c r="AD3769" i="9"/>
  <c r="W3765" i="9"/>
  <c r="AC3765" i="9"/>
  <c r="AD3765" i="9"/>
  <c r="W3761" i="9"/>
  <c r="AC3761" i="9"/>
  <c r="AD3761" i="9"/>
  <c r="W3757" i="9"/>
  <c r="AC3757" i="9"/>
  <c r="AD3757" i="9"/>
  <c r="W3753" i="9"/>
  <c r="AC3753" i="9"/>
  <c r="AD3753" i="9"/>
  <c r="W3749" i="9"/>
  <c r="AC3749" i="9"/>
  <c r="AD3749" i="9"/>
  <c r="W3744" i="9"/>
  <c r="AC3744" i="9"/>
  <c r="AD3744" i="9"/>
  <c r="W3740" i="9"/>
  <c r="AC3740" i="9"/>
  <c r="AD3740" i="9"/>
  <c r="W3736" i="9"/>
  <c r="AC3736" i="9"/>
  <c r="AD3736" i="9"/>
  <c r="W3732" i="9"/>
  <c r="AC3732" i="9"/>
  <c r="AD3732" i="9"/>
  <c r="W3728" i="9"/>
  <c r="AC3728" i="9"/>
  <c r="AD3728" i="9"/>
  <c r="W3723" i="9"/>
  <c r="AC3723" i="9"/>
  <c r="AD3723" i="9"/>
  <c r="W3719" i="9"/>
  <c r="AC3719" i="9"/>
  <c r="AD3719" i="9"/>
  <c r="W3715" i="9"/>
  <c r="AC3715" i="9"/>
  <c r="AD3715" i="9"/>
  <c r="W3711" i="9"/>
  <c r="AC3711" i="9"/>
  <c r="AD3711" i="9"/>
  <c r="W3707" i="9"/>
  <c r="AC3707" i="9"/>
  <c r="AD3707" i="9"/>
  <c r="W3703" i="9"/>
  <c r="AC3703" i="9"/>
  <c r="AD3703" i="9"/>
  <c r="W3698" i="9"/>
  <c r="AC3698" i="9"/>
  <c r="AD3698" i="9"/>
  <c r="W3694" i="9"/>
  <c r="AC3694" i="9"/>
  <c r="AD3694" i="9"/>
  <c r="W3690" i="9"/>
  <c r="AC3690" i="9"/>
  <c r="AD3690" i="9"/>
  <c r="W3686" i="9"/>
  <c r="AC3686" i="9"/>
  <c r="AD3686" i="9"/>
  <c r="W3682" i="9"/>
  <c r="AC3682" i="9"/>
  <c r="AD3682" i="9"/>
  <c r="W3678" i="9"/>
  <c r="AC3678" i="9"/>
  <c r="AD3678" i="9"/>
  <c r="W3673" i="9"/>
  <c r="AC3673" i="9"/>
  <c r="AD3673" i="9"/>
  <c r="W3669" i="9"/>
  <c r="AC3669" i="9"/>
  <c r="AD3669" i="9"/>
  <c r="W3665" i="9"/>
  <c r="AC3665" i="9"/>
  <c r="AD3665" i="9"/>
  <c r="W3661" i="9"/>
  <c r="AC3661" i="9"/>
  <c r="AD3661" i="9"/>
  <c r="W3657" i="9"/>
  <c r="AC3657" i="9"/>
  <c r="AD3657" i="9"/>
  <c r="W3653" i="9"/>
  <c r="AC3653" i="9"/>
  <c r="AD3653" i="9"/>
  <c r="W3648" i="9"/>
  <c r="AC3648" i="9"/>
  <c r="AD3648" i="9"/>
  <c r="W3644" i="9"/>
  <c r="AC3644" i="9"/>
  <c r="AD3644" i="9"/>
  <c r="W3640" i="9"/>
  <c r="AC3640" i="9"/>
  <c r="AD3640" i="9"/>
  <c r="W3636" i="9"/>
  <c r="AC3636" i="9"/>
  <c r="AD3636" i="9"/>
  <c r="W3632" i="9"/>
  <c r="AC3632" i="9"/>
  <c r="AD3632" i="9"/>
  <c r="W3627" i="9"/>
  <c r="AC3627" i="9"/>
  <c r="AD3627" i="9"/>
  <c r="W3623" i="9"/>
  <c r="AC3623" i="9"/>
  <c r="AD3623" i="9"/>
  <c r="W3619" i="9"/>
  <c r="AC3619" i="9"/>
  <c r="AD3619" i="9"/>
  <c r="W3615" i="9"/>
  <c r="AC3615" i="9"/>
  <c r="AD3615" i="9"/>
  <c r="W3611" i="9"/>
  <c r="AC3611" i="9"/>
  <c r="AD3611" i="9"/>
  <c r="W3607" i="9"/>
  <c r="AC3607" i="9"/>
  <c r="AD3607" i="9"/>
  <c r="W3602" i="9"/>
  <c r="AC3602" i="9"/>
  <c r="AD3602" i="9"/>
  <c r="W3598" i="9"/>
  <c r="AC3598" i="9"/>
  <c r="AD3598" i="9"/>
  <c r="W3594" i="9"/>
  <c r="AC3594" i="9"/>
  <c r="AD3594" i="9"/>
  <c r="W3590" i="9"/>
  <c r="AC3590" i="9"/>
  <c r="AD3590" i="9"/>
  <c r="W3586" i="9"/>
  <c r="AC3586" i="9"/>
  <c r="AD3586" i="9"/>
  <c r="W3582" i="9"/>
  <c r="AC3582" i="9"/>
  <c r="AD3582" i="9"/>
  <c r="W3577" i="9"/>
  <c r="AC3577" i="9"/>
  <c r="AD3577" i="9"/>
  <c r="W3573" i="9"/>
  <c r="AC3573" i="9"/>
  <c r="AD3573" i="9"/>
  <c r="W3569" i="9"/>
  <c r="AC3569" i="9"/>
  <c r="AD3569" i="9"/>
  <c r="W3565" i="9"/>
  <c r="AC3565" i="9"/>
  <c r="AD3565" i="9"/>
  <c r="W3561" i="9"/>
  <c r="AC3561" i="9"/>
  <c r="AD3561" i="9"/>
  <c r="W3557" i="9"/>
  <c r="AC3557" i="9"/>
  <c r="AD3557" i="9"/>
  <c r="W3552" i="9"/>
  <c r="AC3552" i="9"/>
  <c r="AD3552" i="9"/>
  <c r="W3548" i="9"/>
  <c r="AC3548" i="9"/>
  <c r="AD3548" i="9"/>
  <c r="W3544" i="9"/>
  <c r="AC3544" i="9"/>
  <c r="AD3544" i="9"/>
  <c r="W3540" i="9"/>
  <c r="AC3540" i="9"/>
  <c r="AD3540" i="9"/>
  <c r="W3536" i="9"/>
  <c r="AC3536" i="9"/>
  <c r="AD3536" i="9"/>
  <c r="W3531" i="9"/>
  <c r="AC3531" i="9"/>
  <c r="AD3531" i="9"/>
  <c r="W3527" i="9"/>
  <c r="AC3527" i="9"/>
  <c r="AD3527" i="9"/>
  <c r="W3523" i="9"/>
  <c r="AC3523" i="9"/>
  <c r="AD3523" i="9"/>
  <c r="W3519" i="9"/>
  <c r="AC3519" i="9"/>
  <c r="AD3519" i="9"/>
  <c r="W3515" i="9"/>
  <c r="AC3515" i="9"/>
  <c r="AD3515" i="9"/>
  <c r="W3511" i="9"/>
  <c r="AC3511" i="9"/>
  <c r="AD3511" i="9"/>
  <c r="W3506" i="9"/>
  <c r="AC3506" i="9"/>
  <c r="AD3506" i="9"/>
  <c r="W3502" i="9"/>
  <c r="AC3502" i="9"/>
  <c r="AD3502" i="9"/>
  <c r="W3498" i="9"/>
  <c r="AC3498" i="9"/>
  <c r="AD3498" i="9"/>
  <c r="W3494" i="9"/>
  <c r="AC3494" i="9"/>
  <c r="AD3494" i="9"/>
  <c r="W3490" i="9"/>
  <c r="AC3490" i="9"/>
  <c r="AD3490" i="9"/>
  <c r="W3486" i="9"/>
  <c r="AC3486" i="9"/>
  <c r="AD3486" i="9"/>
  <c r="W3481" i="9"/>
  <c r="AC3481" i="9"/>
  <c r="AD3481" i="9"/>
  <c r="W3477" i="9"/>
  <c r="AC3477" i="9"/>
  <c r="AD3477" i="9"/>
  <c r="W3473" i="9"/>
  <c r="AC3473" i="9"/>
  <c r="AD3473" i="9"/>
  <c r="W3469" i="9"/>
  <c r="AC3469" i="9"/>
  <c r="AD3469" i="9"/>
  <c r="W3465" i="9"/>
  <c r="AC3465" i="9"/>
  <c r="AD3465" i="9"/>
  <c r="W3461" i="9"/>
  <c r="AC3461" i="9"/>
  <c r="AD3461" i="9"/>
  <c r="W3456" i="9"/>
  <c r="AC3456" i="9"/>
  <c r="AD3456" i="9"/>
  <c r="W3452" i="9"/>
  <c r="AC3452" i="9"/>
  <c r="AD3452" i="9"/>
  <c r="W3448" i="9"/>
  <c r="AC3448" i="9"/>
  <c r="AD3448" i="9"/>
  <c r="W3444" i="9"/>
  <c r="AC3444" i="9"/>
  <c r="AD3444" i="9"/>
  <c r="W3440" i="9"/>
  <c r="AC3440" i="9"/>
  <c r="AD3440" i="9"/>
  <c r="W3435" i="9"/>
  <c r="AC3435" i="9"/>
  <c r="AD3435" i="9"/>
  <c r="W3431" i="9"/>
  <c r="AC3431" i="9"/>
  <c r="AD3431" i="9"/>
  <c r="W3427" i="9"/>
  <c r="AC3427" i="9"/>
  <c r="AD3427" i="9"/>
  <c r="W3423" i="9"/>
  <c r="AC3423" i="9"/>
  <c r="AD3423" i="9"/>
  <c r="W3419" i="9"/>
  <c r="AC3419" i="9"/>
  <c r="AD3419" i="9"/>
  <c r="W3415" i="9"/>
  <c r="AC3415" i="9"/>
  <c r="AD3415" i="9"/>
  <c r="W3410" i="9"/>
  <c r="AC3410" i="9"/>
  <c r="AD3410" i="9"/>
  <c r="W3406" i="9"/>
  <c r="AC3406" i="9"/>
  <c r="AD3406" i="9"/>
  <c r="W3402" i="9"/>
  <c r="AC3402" i="9"/>
  <c r="AD3402" i="9"/>
  <c r="W3398" i="9"/>
  <c r="AC3398" i="9"/>
  <c r="AD3398" i="9"/>
  <c r="W3394" i="9"/>
  <c r="AC3394" i="9"/>
  <c r="AD3394" i="9"/>
  <c r="W3390" i="9"/>
  <c r="AC3390" i="9"/>
  <c r="AD3390" i="9"/>
  <c r="W3385" i="9"/>
  <c r="AC3385" i="9"/>
  <c r="AD3385" i="9"/>
  <c r="W3381" i="9"/>
  <c r="AC3381" i="9"/>
  <c r="AD3381" i="9"/>
  <c r="W3377" i="9"/>
  <c r="AC3377" i="9"/>
  <c r="AD3377" i="9"/>
  <c r="W3373" i="9"/>
  <c r="AC3373" i="9"/>
  <c r="AD3373" i="9"/>
  <c r="W3369" i="9"/>
  <c r="AC3369" i="9"/>
  <c r="AD3369" i="9"/>
  <c r="W5699" i="9"/>
  <c r="AC5699" i="9"/>
  <c r="AD5699" i="9"/>
  <c r="W5695" i="9"/>
  <c r="AC5695" i="9"/>
  <c r="AD5695" i="9"/>
  <c r="W5690" i="9"/>
  <c r="AC5690" i="9"/>
  <c r="AD5690" i="9"/>
  <c r="W5686" i="9"/>
  <c r="AC5686" i="9"/>
  <c r="AD5686" i="9"/>
  <c r="W5682" i="9"/>
  <c r="AC5682" i="9"/>
  <c r="AD5682" i="9"/>
  <c r="W5678" i="9"/>
  <c r="AC5678" i="9"/>
  <c r="AD5678" i="9"/>
  <c r="W5674" i="9"/>
  <c r="AC5674" i="9"/>
  <c r="AD5674" i="9"/>
  <c r="W5670" i="9"/>
  <c r="AC5670" i="9"/>
  <c r="AD5670" i="9"/>
  <c r="W5665" i="9"/>
  <c r="AC5665" i="9"/>
  <c r="AD5665" i="9"/>
  <c r="W5661" i="9"/>
  <c r="AC5661" i="9"/>
  <c r="AD5661" i="9"/>
  <c r="W5657" i="9"/>
  <c r="AC5657" i="9"/>
  <c r="AD5657" i="9"/>
  <c r="W5653" i="9"/>
  <c r="AC5653" i="9"/>
  <c r="AD5653" i="9"/>
  <c r="W5649" i="9"/>
  <c r="AC5649" i="9"/>
  <c r="AD5649" i="9"/>
  <c r="W5645" i="9"/>
  <c r="AC5645" i="9"/>
  <c r="AD5645" i="9"/>
  <c r="W5640" i="9"/>
  <c r="AC5640" i="9"/>
  <c r="AD5640" i="9"/>
  <c r="W5636" i="9"/>
  <c r="AC5636" i="9"/>
  <c r="AD5636" i="9"/>
  <c r="W5632" i="9"/>
  <c r="AC5632" i="9"/>
  <c r="AD5632" i="9"/>
  <c r="W5628" i="9"/>
  <c r="AC5628" i="9"/>
  <c r="AD5628" i="9"/>
  <c r="W5624" i="9"/>
  <c r="AC5624" i="9"/>
  <c r="AD5624" i="9"/>
  <c r="W5619" i="9"/>
  <c r="AC5619" i="9"/>
  <c r="AD5619" i="9"/>
  <c r="W5615" i="9"/>
  <c r="AC5615" i="9"/>
  <c r="AD5615" i="9"/>
  <c r="W5611" i="9"/>
  <c r="AC5611" i="9"/>
  <c r="AD5611" i="9"/>
  <c r="W5607" i="9"/>
  <c r="AC5607" i="9"/>
  <c r="AD5607" i="9"/>
  <c r="W5603" i="9"/>
  <c r="AC5603" i="9"/>
  <c r="AD5603" i="9"/>
  <c r="W5599" i="9"/>
  <c r="AC5599" i="9"/>
  <c r="AD5599" i="9"/>
  <c r="W5594" i="9"/>
  <c r="AC5594" i="9"/>
  <c r="AD5594" i="9"/>
  <c r="W5590" i="9"/>
  <c r="AC5590" i="9"/>
  <c r="AD5590" i="9"/>
  <c r="W5586" i="9"/>
  <c r="AC5586" i="9"/>
  <c r="AD5586" i="9"/>
  <c r="W5582" i="9"/>
  <c r="AC5582" i="9"/>
  <c r="AD5582" i="9"/>
  <c r="W5578" i="9"/>
  <c r="AC5578" i="9"/>
  <c r="AD5578" i="9"/>
  <c r="W5574" i="9"/>
  <c r="AC5574" i="9"/>
  <c r="AD5574" i="9"/>
  <c r="W5569" i="9"/>
  <c r="AC5569" i="9"/>
  <c r="AD5569" i="9"/>
  <c r="W5565" i="9"/>
  <c r="AC5565" i="9"/>
  <c r="AD5565" i="9"/>
  <c r="W5561" i="9"/>
  <c r="AC5561" i="9"/>
  <c r="AD5561" i="9"/>
  <c r="W5557" i="9"/>
  <c r="AC5557" i="9"/>
  <c r="AD5557" i="9"/>
  <c r="W5553" i="9"/>
  <c r="AC5553" i="9"/>
  <c r="AD5553" i="9"/>
  <c r="W5549" i="9"/>
  <c r="AC5549" i="9"/>
  <c r="AD5549" i="9"/>
  <c r="W5544" i="9"/>
  <c r="AC5544" i="9"/>
  <c r="AD5544" i="9"/>
  <c r="W5540" i="9"/>
  <c r="AC5540" i="9"/>
  <c r="AD5540" i="9"/>
  <c r="W5536" i="9"/>
  <c r="AC5536" i="9"/>
  <c r="AD5536" i="9"/>
  <c r="W5532" i="9"/>
  <c r="AC5532" i="9"/>
  <c r="AD5532" i="9"/>
  <c r="W5528" i="9"/>
  <c r="AC5528" i="9"/>
  <c r="AD5528" i="9"/>
  <c r="W5523" i="9"/>
  <c r="AC5523" i="9"/>
  <c r="AD5523" i="9"/>
  <c r="W5519" i="9"/>
  <c r="AC5519" i="9"/>
  <c r="AD5519" i="9"/>
  <c r="W5515" i="9"/>
  <c r="AC5515" i="9"/>
  <c r="AD5515" i="9"/>
  <c r="W5511" i="9"/>
  <c r="AC5511" i="9"/>
  <c r="AD5511" i="9"/>
  <c r="W5507" i="9"/>
  <c r="AC5507" i="9"/>
  <c r="AD5507" i="9"/>
  <c r="W5503" i="9"/>
  <c r="AC5503" i="9"/>
  <c r="AD5503" i="9"/>
  <c r="W5498" i="9"/>
  <c r="AC5498" i="9"/>
  <c r="AD5498" i="9"/>
  <c r="W5494" i="9"/>
  <c r="AC5494" i="9"/>
  <c r="AD5494" i="9"/>
  <c r="W5490" i="9"/>
  <c r="AC5490" i="9"/>
  <c r="AD5490" i="9"/>
  <c r="W5486" i="9"/>
  <c r="AC5486" i="9"/>
  <c r="AD5486" i="9"/>
  <c r="W5482" i="9"/>
  <c r="AC5482" i="9"/>
  <c r="AD5482" i="9"/>
  <c r="W5478" i="9"/>
  <c r="AC5478" i="9"/>
  <c r="AD5478" i="9"/>
  <c r="W5473" i="9"/>
  <c r="AC5473" i="9"/>
  <c r="AD5473" i="9"/>
  <c r="W5469" i="9"/>
  <c r="AC5469" i="9"/>
  <c r="AD5469" i="9"/>
  <c r="W5465" i="9"/>
  <c r="AC5465" i="9"/>
  <c r="AD5465" i="9"/>
  <c r="W5461" i="9"/>
  <c r="AC5461" i="9"/>
  <c r="AD5461" i="9"/>
  <c r="W5457" i="9"/>
  <c r="AC5457" i="9"/>
  <c r="AD5457" i="9"/>
  <c r="W5453" i="9"/>
  <c r="AC5453" i="9"/>
  <c r="AD5453" i="9"/>
  <c r="W5448" i="9"/>
  <c r="AC5448" i="9"/>
  <c r="AD5448" i="9"/>
  <c r="W5444" i="9"/>
  <c r="AC5444" i="9"/>
  <c r="AD5444" i="9"/>
  <c r="W5440" i="9"/>
  <c r="AC5440" i="9"/>
  <c r="AD5440" i="9"/>
  <c r="W5436" i="9"/>
  <c r="AC5436" i="9"/>
  <c r="AD5436" i="9"/>
  <c r="W5432" i="9"/>
  <c r="AC5432" i="9"/>
  <c r="AD5432" i="9"/>
  <c r="W5427" i="9"/>
  <c r="AC5427" i="9"/>
  <c r="AD5427" i="9"/>
  <c r="W5423" i="9"/>
  <c r="AC5423" i="9"/>
  <c r="AD5423" i="9"/>
  <c r="W5419" i="9"/>
  <c r="AC5419" i="9"/>
  <c r="AD5419" i="9"/>
  <c r="W5415" i="9"/>
  <c r="AC5415" i="9"/>
  <c r="AD5415" i="9"/>
  <c r="W5411" i="9"/>
  <c r="AC5411" i="9"/>
  <c r="AD5411" i="9"/>
  <c r="W5407" i="9"/>
  <c r="AC5407" i="9"/>
  <c r="AD5407" i="9"/>
  <c r="W5402" i="9"/>
  <c r="AC5402" i="9"/>
  <c r="AD5402" i="9"/>
  <c r="W5398" i="9"/>
  <c r="AC5398" i="9"/>
  <c r="AD5398" i="9"/>
  <c r="W5394" i="9"/>
  <c r="AC5394" i="9"/>
  <c r="AD5394" i="9"/>
  <c r="W5390" i="9"/>
  <c r="AC5390" i="9"/>
  <c r="AD5390" i="9"/>
  <c r="W5386" i="9"/>
  <c r="AC5386" i="9"/>
  <c r="AD5386" i="9"/>
  <c r="W5382" i="9"/>
  <c r="AC5382" i="9"/>
  <c r="AD5382" i="9"/>
  <c r="W5377" i="9"/>
  <c r="AC5377" i="9"/>
  <c r="AD5377" i="9"/>
  <c r="W5373" i="9"/>
  <c r="AC5373" i="9"/>
  <c r="AD5373" i="9"/>
  <c r="W5369" i="9"/>
  <c r="AC5369" i="9"/>
  <c r="AD5369" i="9"/>
  <c r="W5365" i="9"/>
  <c r="AC5365" i="9"/>
  <c r="AD5365" i="9"/>
  <c r="W5361" i="9"/>
  <c r="AC5361" i="9"/>
  <c r="AD5361" i="9"/>
  <c r="W5357" i="9"/>
  <c r="AC5357" i="9"/>
  <c r="AD5357" i="9"/>
  <c r="W5352" i="9"/>
  <c r="AC5352" i="9"/>
  <c r="AD5352" i="9"/>
  <c r="W5348" i="9"/>
  <c r="AC5348" i="9"/>
  <c r="AD5348" i="9"/>
  <c r="W5344" i="9"/>
  <c r="AC5344" i="9"/>
  <c r="AD5344" i="9"/>
  <c r="W5340" i="9"/>
  <c r="AC5340" i="9"/>
  <c r="AD5340" i="9"/>
  <c r="W5336" i="9"/>
  <c r="AC5336" i="9"/>
  <c r="AD5336" i="9"/>
  <c r="W5331" i="9"/>
  <c r="AC5331" i="9"/>
  <c r="AD5331" i="9"/>
  <c r="W5327" i="9"/>
  <c r="AC5327" i="9"/>
  <c r="AD5327" i="9"/>
  <c r="W5323" i="9"/>
  <c r="AC5323" i="9"/>
  <c r="AD5323" i="9"/>
  <c r="W5319" i="9"/>
  <c r="AC5319" i="9"/>
  <c r="AD5319" i="9"/>
  <c r="W5315" i="9"/>
  <c r="AC5315" i="9"/>
  <c r="AD5315" i="9"/>
  <c r="W5311" i="9"/>
  <c r="AC5311" i="9"/>
  <c r="AD5311" i="9"/>
  <c r="W5306" i="9"/>
  <c r="AC5306" i="9"/>
  <c r="AD5306" i="9"/>
  <c r="W5302" i="9"/>
  <c r="AC5302" i="9"/>
  <c r="AD5302" i="9"/>
  <c r="W5298" i="9"/>
  <c r="AC5298" i="9"/>
  <c r="AD5298" i="9"/>
  <c r="W5294" i="9"/>
  <c r="AC5294" i="9"/>
  <c r="AD5294" i="9"/>
  <c r="W5290" i="9"/>
  <c r="AC5290" i="9"/>
  <c r="AD5290" i="9"/>
  <c r="W5286" i="9"/>
  <c r="AC5286" i="9"/>
  <c r="AD5286" i="9"/>
  <c r="W5281" i="9"/>
  <c r="AC5281" i="9"/>
  <c r="AD5281" i="9"/>
  <c r="W5277" i="9"/>
  <c r="AC5277" i="9"/>
  <c r="AD5277" i="9"/>
  <c r="W5273" i="9"/>
  <c r="AC5273" i="9"/>
  <c r="AD5273" i="9"/>
  <c r="W5269" i="9"/>
  <c r="AC5269" i="9"/>
  <c r="AD5269" i="9"/>
  <c r="W5265" i="9"/>
  <c r="AC5265" i="9"/>
  <c r="AD5265" i="9"/>
  <c r="AC5261" i="9"/>
  <c r="AD5261" i="9"/>
  <c r="W5256" i="9"/>
  <c r="AC5256" i="9"/>
  <c r="AD5256" i="9"/>
  <c r="W5252" i="9"/>
  <c r="AC5252" i="9"/>
  <c r="AD5252" i="9"/>
  <c r="W5248" i="9"/>
  <c r="AC5248" i="9"/>
  <c r="AD5248" i="9"/>
  <c r="W5244" i="9"/>
  <c r="AC5244" i="9"/>
  <c r="AD5244" i="9"/>
  <c r="W5240" i="9"/>
  <c r="AC5240" i="9"/>
  <c r="AD5240" i="9"/>
  <c r="W5235" i="9"/>
  <c r="AC5235" i="9"/>
  <c r="AD5235" i="9"/>
  <c r="W5231" i="9"/>
  <c r="AC5231" i="9"/>
  <c r="AD5231" i="9"/>
  <c r="W5227" i="9"/>
  <c r="AC5227" i="9"/>
  <c r="AD5227" i="9"/>
  <c r="W5223" i="9"/>
  <c r="AC5223" i="9"/>
  <c r="AD5223" i="9"/>
  <c r="W5219" i="9"/>
  <c r="AC5219" i="9"/>
  <c r="AD5219" i="9"/>
  <c r="W5215" i="9"/>
  <c r="AC5215" i="9"/>
  <c r="AD5215" i="9"/>
  <c r="W5210" i="9"/>
  <c r="AC5210" i="9"/>
  <c r="AD5210" i="9"/>
  <c r="W5206" i="9"/>
  <c r="AC5206" i="9"/>
  <c r="AD5206" i="9"/>
  <c r="W5202" i="9"/>
  <c r="AC5202" i="9"/>
  <c r="AD5202" i="9"/>
  <c r="W5198" i="9"/>
  <c r="AC5198" i="9"/>
  <c r="AD5198" i="9"/>
  <c r="W5194" i="9"/>
  <c r="AC5194" i="9"/>
  <c r="AD5194" i="9"/>
  <c r="W5190" i="9"/>
  <c r="AC5190" i="9"/>
  <c r="AD5190" i="9"/>
  <c r="W5185" i="9"/>
  <c r="AC5185" i="9"/>
  <c r="AD5185" i="9"/>
  <c r="W5181" i="9"/>
  <c r="AC5181" i="9"/>
  <c r="AD5181" i="9"/>
  <c r="W5177" i="9"/>
  <c r="AC5177" i="9"/>
  <c r="AD5177" i="9"/>
  <c r="W5173" i="9"/>
  <c r="AC5173" i="9"/>
  <c r="AD5173" i="9"/>
  <c r="W5169" i="9"/>
  <c r="AC5169" i="9"/>
  <c r="AD5169" i="9"/>
  <c r="W5165" i="9"/>
  <c r="AC5165" i="9"/>
  <c r="AD5165" i="9"/>
  <c r="W5161" i="9"/>
  <c r="AD5161" i="9"/>
  <c r="AC5161" i="9"/>
  <c r="W5157" i="9"/>
  <c r="AD5157" i="9"/>
  <c r="AC5157" i="9"/>
  <c r="W5153" i="9"/>
  <c r="AD5153" i="9"/>
  <c r="AC5153" i="9"/>
  <c r="W5149" i="9"/>
  <c r="AD5149" i="9"/>
  <c r="AC5149" i="9"/>
  <c r="W5145" i="9"/>
  <c r="AD5145" i="9"/>
  <c r="AC5145" i="9"/>
  <c r="W5141" i="9"/>
  <c r="AD5141" i="9"/>
  <c r="AC5141" i="9"/>
  <c r="W8760" i="9"/>
  <c r="AC8760" i="9"/>
  <c r="AD8760" i="9"/>
  <c r="W8756" i="9"/>
  <c r="AC8756" i="9"/>
  <c r="AD8756" i="9"/>
  <c r="W8752" i="9"/>
  <c r="AC8752" i="9"/>
  <c r="AD8752" i="9"/>
  <c r="W8748" i="9"/>
  <c r="AC8748" i="9"/>
  <c r="AD8748" i="9"/>
  <c r="W8744" i="9"/>
  <c r="AC8744" i="9"/>
  <c r="AD8744" i="9"/>
  <c r="W8739" i="9"/>
  <c r="AC8739" i="9"/>
  <c r="AD8739" i="9"/>
  <c r="W8735" i="9"/>
  <c r="AC8735" i="9"/>
  <c r="AD8735" i="9"/>
  <c r="W8731" i="9"/>
  <c r="AC8731" i="9"/>
  <c r="AD8731" i="9"/>
  <c r="W8727" i="9"/>
  <c r="AC8727" i="9"/>
  <c r="AD8727" i="9"/>
  <c r="W8723" i="9"/>
  <c r="AC8723" i="9"/>
  <c r="AD8723" i="9"/>
  <c r="W8719" i="9"/>
  <c r="AC8719" i="9"/>
  <c r="AD8719" i="9"/>
  <c r="W8714" i="9"/>
  <c r="AC8714" i="9"/>
  <c r="AD8714" i="9"/>
  <c r="W8710" i="9"/>
  <c r="AC8710" i="9"/>
  <c r="AD8710" i="9"/>
  <c r="W8706" i="9"/>
  <c r="AC8706" i="9"/>
  <c r="AD8706" i="9"/>
  <c r="W8702" i="9"/>
  <c r="AC8702" i="9"/>
  <c r="AD8702" i="9"/>
  <c r="W8698" i="9"/>
  <c r="AC8698" i="9"/>
  <c r="AD8698" i="9"/>
  <c r="W8694" i="9"/>
  <c r="AC8694" i="9"/>
  <c r="AD8694" i="9"/>
  <c r="W8689" i="9"/>
  <c r="AC8689" i="9"/>
  <c r="AD8689" i="9"/>
  <c r="W8685" i="9"/>
  <c r="AC8685" i="9"/>
  <c r="AD8685" i="9"/>
  <c r="W8681" i="9"/>
  <c r="AC8681" i="9"/>
  <c r="AD8681" i="9"/>
  <c r="W8677" i="9"/>
  <c r="AC8677" i="9"/>
  <c r="AD8677" i="9"/>
  <c r="W8673" i="9"/>
  <c r="AC8673" i="9"/>
  <c r="AD8673" i="9"/>
  <c r="W8669" i="9"/>
  <c r="AC8669" i="9"/>
  <c r="AD8669" i="9"/>
  <c r="W8664" i="9"/>
  <c r="AC8664" i="9"/>
  <c r="AD8664" i="9"/>
  <c r="W8660" i="9"/>
  <c r="AC8660" i="9"/>
  <c r="AD8660" i="9"/>
  <c r="W8656" i="9"/>
  <c r="AC8656" i="9"/>
  <c r="AD8656" i="9"/>
  <c r="W8652" i="9"/>
  <c r="AC8652" i="9"/>
  <c r="AD8652" i="9"/>
  <c r="W8648" i="9"/>
  <c r="AC8648" i="9"/>
  <c r="AD8648" i="9"/>
  <c r="W8643" i="9"/>
  <c r="AC8643" i="9"/>
  <c r="AD8643" i="9"/>
  <c r="W8639" i="9"/>
  <c r="AC8639" i="9"/>
  <c r="AD8639" i="9"/>
  <c r="W8635" i="9"/>
  <c r="AC8635" i="9"/>
  <c r="AD8635" i="9"/>
  <c r="W8631" i="9"/>
  <c r="AC8631" i="9"/>
  <c r="AD8631" i="9"/>
  <c r="W8627" i="9"/>
  <c r="AC8627" i="9"/>
  <c r="AD8627" i="9"/>
  <c r="W8623" i="9"/>
  <c r="AC8623" i="9"/>
  <c r="AD8623" i="9"/>
  <c r="W8618" i="9"/>
  <c r="AC8618" i="9"/>
  <c r="AD8618" i="9"/>
  <c r="W8614" i="9"/>
  <c r="AC8614" i="9"/>
  <c r="AD8614" i="9"/>
  <c r="W8610" i="9"/>
  <c r="AC8610" i="9"/>
  <c r="AD8610" i="9"/>
  <c r="W8606" i="9"/>
  <c r="AC8606" i="9"/>
  <c r="AD8606" i="9"/>
  <c r="W8602" i="9"/>
  <c r="AC8602" i="9"/>
  <c r="AD8602" i="9"/>
  <c r="W8598" i="9"/>
  <c r="AC8598" i="9"/>
  <c r="AD8598" i="9"/>
  <c r="W8593" i="9"/>
  <c r="AC8593" i="9"/>
  <c r="AD8593" i="9"/>
  <c r="W8589" i="9"/>
  <c r="AC8589" i="9"/>
  <c r="AD8589" i="9"/>
  <c r="W8585" i="9"/>
  <c r="AC8585" i="9"/>
  <c r="AD8585" i="9"/>
  <c r="W8581" i="9"/>
  <c r="AC8581" i="9"/>
  <c r="AD8581" i="9"/>
  <c r="W8577" i="9"/>
  <c r="AC8577" i="9"/>
  <c r="AD8577" i="9"/>
  <c r="W8573" i="9"/>
  <c r="AC8573" i="9"/>
  <c r="AD8573" i="9"/>
  <c r="W8568" i="9"/>
  <c r="AC8568" i="9"/>
  <c r="AD8568" i="9"/>
  <c r="W8564" i="9"/>
  <c r="AC8564" i="9"/>
  <c r="AD8564" i="9"/>
  <c r="W8560" i="9"/>
  <c r="AC8560" i="9"/>
  <c r="AD8560" i="9"/>
  <c r="W8556" i="9"/>
  <c r="AC8556" i="9"/>
  <c r="AD8556" i="9"/>
  <c r="W8552" i="9"/>
  <c r="AC8552" i="9"/>
  <c r="AD8552" i="9"/>
  <c r="W8547" i="9"/>
  <c r="AC8547" i="9"/>
  <c r="AD8547" i="9"/>
  <c r="W8543" i="9"/>
  <c r="AC8543" i="9"/>
  <c r="AD8543" i="9"/>
  <c r="W8539" i="9"/>
  <c r="AC8539" i="9"/>
  <c r="AD8539" i="9"/>
  <c r="W8535" i="9"/>
  <c r="AC8535" i="9"/>
  <c r="AD8535" i="9"/>
  <c r="W8531" i="9"/>
  <c r="AC8531" i="9"/>
  <c r="AD8531" i="9"/>
  <c r="W8527" i="9"/>
  <c r="AC8527" i="9"/>
  <c r="AD8527" i="9"/>
  <c r="W8522" i="9"/>
  <c r="AC8522" i="9"/>
  <c r="AD8522" i="9"/>
  <c r="W8518" i="9"/>
  <c r="AC8518" i="9"/>
  <c r="AD8518" i="9"/>
  <c r="W8514" i="9"/>
  <c r="AC8514" i="9"/>
  <c r="AD8514" i="9"/>
  <c r="W8510" i="9"/>
  <c r="AC8510" i="9"/>
  <c r="AD8510" i="9"/>
  <c r="W8506" i="9"/>
  <c r="AC8506" i="9"/>
  <c r="AD8506" i="9"/>
  <c r="W8502" i="9"/>
  <c r="AC8502" i="9"/>
  <c r="AD8502" i="9"/>
  <c r="W8497" i="9"/>
  <c r="AC8497" i="9"/>
  <c r="AD8497" i="9"/>
  <c r="W8493" i="9"/>
  <c r="AC8493" i="9"/>
  <c r="AD8493" i="9"/>
  <c r="W8489" i="9"/>
  <c r="AC8489" i="9"/>
  <c r="AD8489" i="9"/>
  <c r="W8485" i="9"/>
  <c r="AC8485" i="9"/>
  <c r="AD8485" i="9"/>
  <c r="W8481" i="9"/>
  <c r="AC8481" i="9"/>
  <c r="AD8481" i="9"/>
  <c r="W8477" i="9"/>
  <c r="AC8477" i="9"/>
  <c r="AD8477" i="9"/>
  <c r="W8472" i="9"/>
  <c r="AC8472" i="9"/>
  <c r="AD8472" i="9"/>
  <c r="W8468" i="9"/>
  <c r="AC8468" i="9"/>
  <c r="AD8468" i="9"/>
  <c r="W8464" i="9"/>
  <c r="AC8464" i="9"/>
  <c r="AD8464" i="9"/>
  <c r="W8460" i="9"/>
  <c r="AC8460" i="9"/>
  <c r="AD8460" i="9"/>
  <c r="W8456" i="9"/>
  <c r="AC8456" i="9"/>
  <c r="AD8456" i="9"/>
  <c r="W8451" i="9"/>
  <c r="AC8451" i="9"/>
  <c r="AD8451" i="9"/>
  <c r="W8447" i="9"/>
  <c r="AC8447" i="9"/>
  <c r="AD8447" i="9"/>
  <c r="W8443" i="9"/>
  <c r="AC8443" i="9"/>
  <c r="AD8443" i="9"/>
  <c r="W8439" i="9"/>
  <c r="AC8439" i="9"/>
  <c r="AD8439" i="9"/>
  <c r="W8435" i="9"/>
  <c r="AC8435" i="9"/>
  <c r="AD8435" i="9"/>
  <c r="W8431" i="9"/>
  <c r="AC8431" i="9"/>
  <c r="AD8431" i="9"/>
  <c r="W8426" i="9"/>
  <c r="AC8426" i="9"/>
  <c r="AD8426" i="9"/>
  <c r="W8422" i="9"/>
  <c r="AC8422" i="9"/>
  <c r="AD8422" i="9"/>
  <c r="W8418" i="9"/>
  <c r="AC8418" i="9"/>
  <c r="AD8418" i="9"/>
  <c r="W8414" i="9"/>
  <c r="AC8414" i="9"/>
  <c r="AD8414" i="9"/>
  <c r="W8410" i="9"/>
  <c r="AC8410" i="9"/>
  <c r="AD8410" i="9"/>
  <c r="W8406" i="9"/>
  <c r="AC8406" i="9"/>
  <c r="AD8406" i="9"/>
  <c r="W8401" i="9"/>
  <c r="AC8401" i="9"/>
  <c r="AD8401" i="9"/>
  <c r="W8397" i="9"/>
  <c r="AC8397" i="9"/>
  <c r="AD8397" i="9"/>
  <c r="W8393" i="9"/>
  <c r="AC8393" i="9"/>
  <c r="AD8393" i="9"/>
  <c r="W8389" i="9"/>
  <c r="AC8389" i="9"/>
  <c r="AD8389" i="9"/>
  <c r="W8385" i="9"/>
  <c r="AC8385" i="9"/>
  <c r="AD8385" i="9"/>
  <c r="W8381" i="9"/>
  <c r="AC8381" i="9"/>
  <c r="AD8381" i="9"/>
  <c r="W8376" i="9"/>
  <c r="AC8376" i="9"/>
  <c r="AD8376" i="9"/>
  <c r="W8372" i="9"/>
  <c r="AC8372" i="9"/>
  <c r="AD8372" i="9"/>
  <c r="W8368" i="9"/>
  <c r="AC8368" i="9"/>
  <c r="AD8368" i="9"/>
  <c r="W8364" i="9"/>
  <c r="AC8364" i="9"/>
  <c r="AD8364" i="9"/>
  <c r="W8360" i="9"/>
  <c r="AC8360" i="9"/>
  <c r="AD8360" i="9"/>
  <c r="W8355" i="9"/>
  <c r="AC8355" i="9"/>
  <c r="AD8355" i="9"/>
  <c r="W8351" i="9"/>
  <c r="AC8351" i="9"/>
  <c r="AD8351" i="9"/>
  <c r="W8347" i="9"/>
  <c r="AC8347" i="9"/>
  <c r="AD8347" i="9"/>
  <c r="W8343" i="9"/>
  <c r="AC8343" i="9"/>
  <c r="AD8343" i="9"/>
  <c r="W8339" i="9"/>
  <c r="AC8339" i="9"/>
  <c r="AD8339" i="9"/>
  <c r="W8335" i="9"/>
  <c r="AC8335" i="9"/>
  <c r="AD8335" i="9"/>
  <c r="W8330" i="9"/>
  <c r="AC8330" i="9"/>
  <c r="AD8330" i="9"/>
  <c r="W8326" i="9"/>
  <c r="AC8326" i="9"/>
  <c r="AD8326" i="9"/>
  <c r="W8322" i="9"/>
  <c r="AC8322" i="9"/>
  <c r="AD8322" i="9"/>
  <c r="W8318" i="9"/>
  <c r="AC8318" i="9"/>
  <c r="AD8318" i="9"/>
  <c r="W8314" i="9"/>
  <c r="AC8314" i="9"/>
  <c r="AD8314" i="9"/>
  <c r="W8310" i="9"/>
  <c r="AC8310" i="9"/>
  <c r="AD8310" i="9"/>
  <c r="W8305" i="9"/>
  <c r="AC8305" i="9"/>
  <c r="AD8305" i="9"/>
  <c r="W8301" i="9"/>
  <c r="AC8301" i="9"/>
  <c r="AD8301" i="9"/>
  <c r="W8297" i="9"/>
  <c r="AC8297" i="9"/>
  <c r="AD8297" i="9"/>
  <c r="W8293" i="9"/>
  <c r="AC8293" i="9"/>
  <c r="AD8293" i="9"/>
  <c r="W8289" i="9"/>
  <c r="AC8289" i="9"/>
  <c r="AD8289" i="9"/>
  <c r="W8285" i="9"/>
  <c r="AC8285" i="9"/>
  <c r="AD8285" i="9"/>
  <c r="W8280" i="9"/>
  <c r="AC8280" i="9"/>
  <c r="AD8280" i="9"/>
  <c r="W8276" i="9"/>
  <c r="AC8276" i="9"/>
  <c r="AD8276" i="9"/>
  <c r="W8272" i="9"/>
  <c r="AC8272" i="9"/>
  <c r="AD8272" i="9"/>
  <c r="W8268" i="9"/>
  <c r="AC8268" i="9"/>
  <c r="AD8268" i="9"/>
  <c r="W8264" i="9"/>
  <c r="AC8264" i="9"/>
  <c r="AD8264" i="9"/>
  <c r="W8259" i="9"/>
  <c r="AC8259" i="9"/>
  <c r="AD8259" i="9"/>
  <c r="W8255" i="9"/>
  <c r="AC8255" i="9"/>
  <c r="AD8255" i="9"/>
  <c r="W8251" i="9"/>
  <c r="AC8251" i="9"/>
  <c r="AD8251" i="9"/>
  <c r="W8247" i="9"/>
  <c r="AC8247" i="9"/>
  <c r="AD8247" i="9"/>
  <c r="W8243" i="9"/>
  <c r="AC8243" i="9"/>
  <c r="AD8243" i="9"/>
  <c r="W8239" i="9"/>
  <c r="AC8239" i="9"/>
  <c r="AD8239" i="9"/>
  <c r="W8234" i="9"/>
  <c r="AC8234" i="9"/>
  <c r="AD8234" i="9"/>
  <c r="W8230" i="9"/>
  <c r="AC8230" i="9"/>
  <c r="AD8230" i="9"/>
  <c r="W8226" i="9"/>
  <c r="AC8226" i="9"/>
  <c r="AD8226" i="9"/>
  <c r="W8222" i="9"/>
  <c r="AC8222" i="9"/>
  <c r="AD8222" i="9"/>
  <c r="W8218" i="9"/>
  <c r="AC8218" i="9"/>
  <c r="AD8218" i="9"/>
  <c r="W8214" i="9"/>
  <c r="AC8214" i="9"/>
  <c r="AD8214" i="9"/>
  <c r="W8209" i="9"/>
  <c r="AC8209" i="9"/>
  <c r="AD8209" i="9"/>
  <c r="W8205" i="9"/>
  <c r="AC8205" i="9"/>
  <c r="AD8205" i="9"/>
  <c r="W8201" i="9"/>
  <c r="AC8201" i="9"/>
  <c r="AD8201" i="9"/>
  <c r="W8197" i="9"/>
  <c r="AC8197" i="9"/>
  <c r="AD8197" i="9"/>
  <c r="W8193" i="9"/>
  <c r="AC8193" i="9"/>
  <c r="AD8193" i="9"/>
  <c r="W8189" i="9"/>
  <c r="AC8189" i="9"/>
  <c r="AD8189" i="9"/>
  <c r="W8184" i="9"/>
  <c r="AC8184" i="9"/>
  <c r="AD8184" i="9"/>
  <c r="W8180" i="9"/>
  <c r="AC8180" i="9"/>
  <c r="AD8180" i="9"/>
  <c r="W8176" i="9"/>
  <c r="AC8176" i="9"/>
  <c r="AD8176" i="9"/>
  <c r="W8172" i="9"/>
  <c r="AC8172" i="9"/>
  <c r="AD8172" i="9"/>
  <c r="W8168" i="9"/>
  <c r="AC8168" i="9"/>
  <c r="AD8168" i="9"/>
  <c r="W8163" i="9"/>
  <c r="AC8163" i="9"/>
  <c r="AD8163" i="9"/>
  <c r="W8159" i="9"/>
  <c r="AC8159" i="9"/>
  <c r="AD8159" i="9"/>
  <c r="W8155" i="9"/>
  <c r="AC8155" i="9"/>
  <c r="AD8155" i="9"/>
  <c r="W8151" i="9"/>
  <c r="AC8151" i="9"/>
  <c r="AD8151" i="9"/>
  <c r="W8147" i="9"/>
  <c r="AC8147" i="9"/>
  <c r="AD8147" i="9"/>
  <c r="W8143" i="9"/>
  <c r="AC8143" i="9"/>
  <c r="AD8143" i="9"/>
  <c r="W8138" i="9"/>
  <c r="AC8138" i="9"/>
  <c r="AD8138" i="9"/>
  <c r="W8134" i="9"/>
  <c r="AC8134" i="9"/>
  <c r="AD8134" i="9"/>
  <c r="W8130" i="9"/>
  <c r="AC8130" i="9"/>
  <c r="AD8130" i="9"/>
  <c r="W8126" i="9"/>
  <c r="AC8126" i="9"/>
  <c r="AD8126" i="9"/>
  <c r="W8122" i="9"/>
  <c r="AC8122" i="9"/>
  <c r="AD8122" i="9"/>
  <c r="W8118" i="9"/>
  <c r="AC8118" i="9"/>
  <c r="AD8118" i="9"/>
  <c r="W8113" i="9"/>
  <c r="AC8113" i="9"/>
  <c r="AD8113" i="9"/>
  <c r="W8109" i="9"/>
  <c r="AC8109" i="9"/>
  <c r="AD8109" i="9"/>
  <c r="W8105" i="9"/>
  <c r="AC8105" i="9"/>
  <c r="AD8105" i="9"/>
  <c r="W8101" i="9"/>
  <c r="AC8101" i="9"/>
  <c r="AD8101" i="9"/>
  <c r="W8097" i="9"/>
  <c r="AC8097" i="9"/>
  <c r="AD8097" i="9"/>
  <c r="W8093" i="9"/>
  <c r="AC8093" i="9"/>
  <c r="AD8093" i="9"/>
  <c r="W8088" i="9"/>
  <c r="AC8088" i="9"/>
  <c r="AD8088" i="9"/>
  <c r="W8084" i="9"/>
  <c r="AC8084" i="9"/>
  <c r="AD8084" i="9"/>
  <c r="W8080" i="9"/>
  <c r="AC8080" i="9"/>
  <c r="AD8080" i="9"/>
  <c r="W8076" i="9"/>
  <c r="AC8076" i="9"/>
  <c r="AD8076" i="9"/>
  <c r="W8072" i="9"/>
  <c r="AC8072" i="9"/>
  <c r="AD8072" i="9"/>
  <c r="W8067" i="9"/>
  <c r="AC8067" i="9"/>
  <c r="AD8067" i="9"/>
  <c r="W8063" i="9"/>
  <c r="AC8063" i="9"/>
  <c r="AD8063" i="9"/>
  <c r="W8059" i="9"/>
  <c r="AC8059" i="9"/>
  <c r="AD8059" i="9"/>
  <c r="W8055" i="9"/>
  <c r="AC8055" i="9"/>
  <c r="AD8055" i="9"/>
  <c r="W8051" i="9"/>
  <c r="AC8051" i="9"/>
  <c r="AD8051" i="9"/>
  <c r="W8047" i="9"/>
  <c r="AC8047" i="9"/>
  <c r="AD8047" i="9"/>
  <c r="W8042" i="9"/>
  <c r="AC8042" i="9"/>
  <c r="AD8042" i="9"/>
  <c r="W8038" i="9"/>
  <c r="AC8038" i="9"/>
  <c r="AD8038" i="9"/>
  <c r="W8034" i="9"/>
  <c r="AC8034" i="9"/>
  <c r="AD8034" i="9"/>
  <c r="W8030" i="9"/>
  <c r="AC8030" i="9"/>
  <c r="AD8030" i="9"/>
  <c r="W8026" i="9"/>
  <c r="AC8026" i="9"/>
  <c r="AD8026" i="9"/>
  <c r="W8022" i="9"/>
  <c r="AC8022" i="9"/>
  <c r="AD8022" i="9"/>
  <c r="W8017" i="9"/>
  <c r="AC8017" i="9"/>
  <c r="AD8017" i="9"/>
  <c r="W8013" i="9"/>
  <c r="AC8013" i="9"/>
  <c r="AD8013" i="9"/>
  <c r="W8009" i="9"/>
  <c r="AC8009" i="9"/>
  <c r="AD8009" i="9"/>
  <c r="W8005" i="9"/>
  <c r="AC8005" i="9"/>
  <c r="AD8005" i="9"/>
  <c r="W8001" i="9"/>
  <c r="AC8001" i="9"/>
  <c r="AD8001" i="9"/>
  <c r="W7997" i="9"/>
  <c r="AC7997" i="9"/>
  <c r="AD7997" i="9"/>
  <c r="W7992" i="9"/>
  <c r="AC7992" i="9"/>
  <c r="AD7992" i="9"/>
  <c r="W7988" i="9"/>
  <c r="AC7988" i="9"/>
  <c r="AD7988" i="9"/>
  <c r="W7984" i="9"/>
  <c r="AC7984" i="9"/>
  <c r="AD7984" i="9"/>
  <c r="W7980" i="9"/>
  <c r="AC7980" i="9"/>
  <c r="AD7980" i="9"/>
  <c r="W7976" i="9"/>
  <c r="AC7976" i="9"/>
  <c r="AD7976" i="9"/>
  <c r="W7971" i="9"/>
  <c r="AC7971" i="9"/>
  <c r="AD7971" i="9"/>
  <c r="W7967" i="9"/>
  <c r="AC7967" i="9"/>
  <c r="AD7967" i="9"/>
  <c r="W7963" i="9"/>
  <c r="AC7963" i="9"/>
  <c r="AD7963" i="9"/>
  <c r="W7959" i="9"/>
  <c r="AC7959" i="9"/>
  <c r="AD7959" i="9"/>
  <c r="W7955" i="9"/>
  <c r="AC7955" i="9"/>
  <c r="AD7955" i="9"/>
  <c r="W7951" i="9"/>
  <c r="AC7951" i="9"/>
  <c r="AD7951" i="9"/>
  <c r="W7946" i="9"/>
  <c r="AC7946" i="9"/>
  <c r="AD7946" i="9"/>
  <c r="W7942" i="9"/>
  <c r="AC7942" i="9"/>
  <c r="AD7942" i="9"/>
  <c r="W7938" i="9"/>
  <c r="AC7938" i="9"/>
  <c r="AD7938" i="9"/>
  <c r="W7934" i="9"/>
  <c r="AC7934" i="9"/>
  <c r="AD7934" i="9"/>
  <c r="W7930" i="9"/>
  <c r="AC7930" i="9"/>
  <c r="AD7930" i="9"/>
  <c r="W7926" i="9"/>
  <c r="AC7926" i="9"/>
  <c r="AD7926" i="9"/>
  <c r="W7921" i="9"/>
  <c r="AC7921" i="9"/>
  <c r="AD7921" i="9"/>
  <c r="W7917" i="9"/>
  <c r="AC7917" i="9"/>
  <c r="AD7917" i="9"/>
  <c r="W7913" i="9"/>
  <c r="AC7913" i="9"/>
  <c r="AD7913" i="9"/>
  <c r="W7909" i="9"/>
  <c r="AC7909" i="9"/>
  <c r="AD7909" i="9"/>
  <c r="W7905" i="9"/>
  <c r="AC7905" i="9"/>
  <c r="AD7905" i="9"/>
  <c r="W7901" i="9"/>
  <c r="AC7901" i="9"/>
  <c r="AD7901" i="9"/>
  <c r="W7896" i="9"/>
  <c r="AC7896" i="9"/>
  <c r="AD7896" i="9"/>
  <c r="W7892" i="9"/>
  <c r="AC7892" i="9"/>
  <c r="AD7892" i="9"/>
  <c r="W7888" i="9"/>
  <c r="AC7888" i="9"/>
  <c r="AD7888" i="9"/>
  <c r="W7884" i="9"/>
  <c r="AC7884" i="9"/>
  <c r="AD7884" i="9"/>
  <c r="W7880" i="9"/>
  <c r="AC7880" i="9"/>
  <c r="AD7880" i="9"/>
  <c r="W7875" i="9"/>
  <c r="AC7875" i="9"/>
  <c r="AD7875" i="9"/>
  <c r="W7871" i="9"/>
  <c r="AC7871" i="9"/>
  <c r="AD7871" i="9"/>
  <c r="W7867" i="9"/>
  <c r="AC7867" i="9"/>
  <c r="AD7867" i="9"/>
  <c r="W7863" i="9"/>
  <c r="AC7863" i="9"/>
  <c r="AD7863" i="9"/>
  <c r="W7859" i="9"/>
  <c r="AC7859" i="9"/>
  <c r="AD7859" i="9"/>
  <c r="W7855" i="9"/>
  <c r="AC7855" i="9"/>
  <c r="AD7855" i="9"/>
  <c r="W7850" i="9"/>
  <c r="AC7850" i="9"/>
  <c r="AD7850" i="9"/>
  <c r="W7846" i="9"/>
  <c r="AC7846" i="9"/>
  <c r="AD7846" i="9"/>
  <c r="W7842" i="9"/>
  <c r="AC7842" i="9"/>
  <c r="AD7842" i="9"/>
  <c r="W7838" i="9"/>
  <c r="AC7838" i="9"/>
  <c r="AD7838" i="9"/>
  <c r="W7834" i="9"/>
  <c r="AC7834" i="9"/>
  <c r="AD7834" i="9"/>
  <c r="W7830" i="9"/>
  <c r="AC7830" i="9"/>
  <c r="AD7830" i="9"/>
  <c r="W7825" i="9"/>
  <c r="AC7825" i="9"/>
  <c r="AD7825" i="9"/>
  <c r="W7821" i="9"/>
  <c r="AC7821" i="9"/>
  <c r="AD7821" i="9"/>
  <c r="W7817" i="9"/>
  <c r="AC7817" i="9"/>
  <c r="AD7817" i="9"/>
  <c r="W7813" i="9"/>
  <c r="AC7813" i="9"/>
  <c r="AD7813" i="9"/>
  <c r="W7809" i="9"/>
  <c r="AC7809" i="9"/>
  <c r="AD7809" i="9"/>
  <c r="W7805" i="9"/>
  <c r="AC7805" i="9"/>
  <c r="AD7805" i="9"/>
  <c r="W7800" i="9"/>
  <c r="AC7800" i="9"/>
  <c r="AD7800" i="9"/>
  <c r="W7796" i="9"/>
  <c r="AC7796" i="9"/>
  <c r="AD7796" i="9"/>
  <c r="W7792" i="9"/>
  <c r="AC7792" i="9"/>
  <c r="AD7792" i="9"/>
  <c r="W7788" i="9"/>
  <c r="AC7788" i="9"/>
  <c r="AD7788" i="9"/>
  <c r="W7784" i="9"/>
  <c r="AC7784" i="9"/>
  <c r="AD7784" i="9"/>
  <c r="W7779" i="9"/>
  <c r="AC7779" i="9"/>
  <c r="AD7779" i="9"/>
  <c r="W7775" i="9"/>
  <c r="AC7775" i="9"/>
  <c r="AD7775" i="9"/>
  <c r="W7771" i="9"/>
  <c r="AC7771" i="9"/>
  <c r="AD7771" i="9"/>
  <c r="W7767" i="9"/>
  <c r="AC7767" i="9"/>
  <c r="AD7767" i="9"/>
  <c r="W7763" i="9"/>
  <c r="AC7763" i="9"/>
  <c r="AD7763" i="9"/>
  <c r="W7759" i="9"/>
  <c r="AC7759" i="9"/>
  <c r="AD7759" i="9"/>
  <c r="W7754" i="9"/>
  <c r="AC7754" i="9"/>
  <c r="AD7754" i="9"/>
  <c r="W7750" i="9"/>
  <c r="AC7750" i="9"/>
  <c r="AD7750" i="9"/>
  <c r="W7746" i="9"/>
  <c r="AC7746" i="9"/>
  <c r="AD7746" i="9"/>
  <c r="W7742" i="9"/>
  <c r="AC7742" i="9"/>
  <c r="AD7742" i="9"/>
  <c r="W7738" i="9"/>
  <c r="AC7738" i="9"/>
  <c r="AD7738" i="9"/>
  <c r="W7734" i="9"/>
  <c r="AC7734" i="9"/>
  <c r="AD7734" i="9"/>
  <c r="W7729" i="9"/>
  <c r="AC7729" i="9"/>
  <c r="AD7729" i="9"/>
  <c r="W7725" i="9"/>
  <c r="AC7725" i="9"/>
  <c r="AD7725" i="9"/>
  <c r="W7721" i="9"/>
  <c r="AC7721" i="9"/>
  <c r="AD7721" i="9"/>
  <c r="W7717" i="9"/>
  <c r="AC7717" i="9"/>
  <c r="AD7717" i="9"/>
  <c r="W7713" i="9"/>
  <c r="AC7713" i="9"/>
  <c r="AD7713" i="9"/>
  <c r="W7709" i="9"/>
  <c r="AC7709" i="9"/>
  <c r="AD7709" i="9"/>
  <c r="W7704" i="9"/>
  <c r="AC7704" i="9"/>
  <c r="AD7704" i="9"/>
  <c r="W7700" i="9"/>
  <c r="AC7700" i="9"/>
  <c r="AD7700" i="9"/>
  <c r="W7696" i="9"/>
  <c r="AC7696" i="9"/>
  <c r="AD7696" i="9"/>
  <c r="W7692" i="9"/>
  <c r="AC7692" i="9"/>
  <c r="AD7692" i="9"/>
  <c r="W7688" i="9"/>
  <c r="AC7688" i="9"/>
  <c r="AD7688" i="9"/>
  <c r="W7683" i="9"/>
  <c r="AC7683" i="9"/>
  <c r="AD7683" i="9"/>
  <c r="W7679" i="9"/>
  <c r="AC7679" i="9"/>
  <c r="AD7679" i="9"/>
  <c r="W7675" i="9"/>
  <c r="AC7675" i="9"/>
  <c r="AD7675" i="9"/>
  <c r="W7671" i="9"/>
  <c r="AC7671" i="9"/>
  <c r="AD7671" i="9"/>
  <c r="W7667" i="9"/>
  <c r="AC7667" i="9"/>
  <c r="AD7667" i="9"/>
  <c r="W7663" i="9"/>
  <c r="AC7663" i="9"/>
  <c r="AD7663" i="9"/>
  <c r="W7658" i="9"/>
  <c r="AC7658" i="9"/>
  <c r="AD7658" i="9"/>
  <c r="W7654" i="9"/>
  <c r="AC7654" i="9"/>
  <c r="AD7654" i="9"/>
  <c r="W7650" i="9"/>
  <c r="AC7650" i="9"/>
  <c r="AD7650" i="9"/>
  <c r="W7646" i="9"/>
  <c r="AC7646" i="9"/>
  <c r="AD7646" i="9"/>
  <c r="W7642" i="9"/>
  <c r="AC7642" i="9"/>
  <c r="AD7642" i="9"/>
  <c r="W7638" i="9"/>
  <c r="AC7638" i="9"/>
  <c r="AD7638" i="9"/>
  <c r="W7633" i="9"/>
  <c r="AC7633" i="9"/>
  <c r="AD7633" i="9"/>
  <c r="W7629" i="9"/>
  <c r="AC7629" i="9"/>
  <c r="AD7629" i="9"/>
  <c r="W7625" i="9"/>
  <c r="AC7625" i="9"/>
  <c r="AD7625" i="9"/>
  <c r="AC7621" i="9"/>
  <c r="AD7621" i="9"/>
  <c r="W7617" i="9"/>
  <c r="AC7617" i="9"/>
  <c r="AD7617" i="9"/>
  <c r="W7613" i="9"/>
  <c r="AC7613" i="9"/>
  <c r="AD7613" i="9"/>
  <c r="W7608" i="9"/>
  <c r="AC7608" i="9"/>
  <c r="AD7608" i="9"/>
  <c r="W7604" i="9"/>
  <c r="AC7604" i="9"/>
  <c r="AD7604" i="9"/>
  <c r="W7600" i="9"/>
  <c r="AC7600" i="9"/>
  <c r="AD7600" i="9"/>
  <c r="W7596" i="9"/>
  <c r="AC7596" i="9"/>
  <c r="AD7596" i="9"/>
  <c r="W7592" i="9"/>
  <c r="AC7592" i="9"/>
  <c r="AD7592" i="9"/>
  <c r="W7587" i="9"/>
  <c r="AC7587" i="9"/>
  <c r="AD7587" i="9"/>
  <c r="W7583" i="9"/>
  <c r="AC7583" i="9"/>
  <c r="AD7583" i="9"/>
  <c r="W7579" i="9"/>
  <c r="AC7579" i="9"/>
  <c r="AD7579" i="9"/>
  <c r="W7575" i="9"/>
  <c r="AC7575" i="9"/>
  <c r="AD7575" i="9"/>
  <c r="W7571" i="9"/>
  <c r="AC7571" i="9"/>
  <c r="AD7571" i="9"/>
  <c r="W7567" i="9"/>
  <c r="AC7567" i="9"/>
  <c r="AD7567" i="9"/>
  <c r="W7562" i="9"/>
  <c r="AC7562" i="9"/>
  <c r="AD7562" i="9"/>
  <c r="W7558" i="9"/>
  <c r="AC7558" i="9"/>
  <c r="AD7558" i="9"/>
  <c r="W7554" i="9"/>
  <c r="AC7554" i="9"/>
  <c r="AD7554" i="9"/>
  <c r="W7550" i="9"/>
  <c r="AC7550" i="9"/>
  <c r="AD7550" i="9"/>
  <c r="W7546" i="9"/>
  <c r="AC7546" i="9"/>
  <c r="AD7546" i="9"/>
  <c r="W7542" i="9"/>
  <c r="AC7542" i="9"/>
  <c r="AD7542" i="9"/>
  <c r="W7537" i="9"/>
  <c r="AC7537" i="9"/>
  <c r="AD7537" i="9"/>
  <c r="W7533" i="9"/>
  <c r="AC7533" i="9"/>
  <c r="AD7533" i="9"/>
  <c r="W7529" i="9"/>
  <c r="AC7529" i="9"/>
  <c r="AD7529" i="9"/>
  <c r="W7525" i="9"/>
  <c r="AC7525" i="9"/>
  <c r="AD7525" i="9"/>
  <c r="W7521" i="9"/>
  <c r="AC7521" i="9"/>
  <c r="AD7521" i="9"/>
  <c r="W7517" i="9"/>
  <c r="AC7517" i="9"/>
  <c r="AD7517" i="9"/>
  <c r="W7512" i="9"/>
  <c r="AC7512" i="9"/>
  <c r="AD7512" i="9"/>
  <c r="W7508" i="9"/>
  <c r="AC7508" i="9"/>
  <c r="AD7508" i="9"/>
  <c r="W7504" i="9"/>
  <c r="AC7504" i="9"/>
  <c r="AD7504" i="9"/>
  <c r="W7500" i="9"/>
  <c r="AC7500" i="9"/>
  <c r="AD7500" i="9"/>
  <c r="W7496" i="9"/>
  <c r="AC7496" i="9"/>
  <c r="AD7496" i="9"/>
  <c r="AC7491" i="9"/>
  <c r="AD7491" i="9"/>
  <c r="W7487" i="9"/>
  <c r="AC7487" i="9"/>
  <c r="AD7487" i="9"/>
  <c r="W7483" i="9"/>
  <c r="AC7483" i="9"/>
  <c r="AD7483" i="9"/>
  <c r="W7479" i="9"/>
  <c r="AC7479" i="9"/>
  <c r="AD7479" i="9"/>
  <c r="W7475" i="9"/>
  <c r="AC7475" i="9"/>
  <c r="AD7475" i="9"/>
  <c r="W7471" i="9"/>
  <c r="AC7471" i="9"/>
  <c r="AD7471" i="9"/>
  <c r="W7466" i="9"/>
  <c r="AC7466" i="9"/>
  <c r="AD7466" i="9"/>
  <c r="W7462" i="9"/>
  <c r="AC7462" i="9"/>
  <c r="AD7462" i="9"/>
  <c r="W7458" i="9"/>
  <c r="AC7458" i="9"/>
  <c r="AD7458" i="9"/>
  <c r="W7454" i="9"/>
  <c r="AC7454" i="9"/>
  <c r="AD7454" i="9"/>
  <c r="W7450" i="9"/>
  <c r="AC7450" i="9"/>
  <c r="AD7450" i="9"/>
  <c r="W7446" i="9"/>
  <c r="AC7446" i="9"/>
  <c r="AD7446" i="9"/>
  <c r="W7441" i="9"/>
  <c r="AC7441" i="9"/>
  <c r="AD7441" i="9"/>
  <c r="W7437" i="9"/>
  <c r="AC7437" i="9"/>
  <c r="AD7437" i="9"/>
  <c r="W7433" i="9"/>
  <c r="AC7433" i="9"/>
  <c r="AD7433" i="9"/>
  <c r="W7429" i="9"/>
  <c r="AC7429" i="9"/>
  <c r="AD7429" i="9"/>
  <c r="W7425" i="9"/>
  <c r="AC7425" i="9"/>
  <c r="AD7425" i="9"/>
  <c r="W7421" i="9"/>
  <c r="AC7421" i="9"/>
  <c r="AD7421" i="9"/>
  <c r="W7416" i="9"/>
  <c r="AC7416" i="9"/>
  <c r="AD7416" i="9"/>
  <c r="W7412" i="9"/>
  <c r="AC7412" i="9"/>
  <c r="AD7412" i="9"/>
  <c r="W7408" i="9"/>
  <c r="AC7408" i="9"/>
  <c r="AD7408" i="9"/>
  <c r="W7404" i="9"/>
  <c r="AC7404" i="9"/>
  <c r="AD7404" i="9"/>
  <c r="W7400" i="9"/>
  <c r="AC7400" i="9"/>
  <c r="AD7400" i="9"/>
  <c r="W7395" i="9"/>
  <c r="AC7395" i="9"/>
  <c r="AD7395" i="9"/>
  <c r="W7391" i="9"/>
  <c r="AC7391" i="9"/>
  <c r="AD7391" i="9"/>
  <c r="W7387" i="9"/>
  <c r="AC7387" i="9"/>
  <c r="AD7387" i="9"/>
  <c r="W7383" i="9"/>
  <c r="AC7383" i="9"/>
  <c r="AD7383" i="9"/>
  <c r="W7379" i="9"/>
  <c r="AC7379" i="9"/>
  <c r="AD7379" i="9"/>
  <c r="W7375" i="9"/>
  <c r="AC7375" i="9"/>
  <c r="AD7375" i="9"/>
  <c r="W7370" i="9"/>
  <c r="AC7370" i="9"/>
  <c r="AD7370" i="9"/>
  <c r="W7366" i="9"/>
  <c r="AC7366" i="9"/>
  <c r="AD7366" i="9"/>
  <c r="W7362" i="9"/>
  <c r="AC7362" i="9"/>
  <c r="AD7362" i="9"/>
  <c r="W7358" i="9"/>
  <c r="AC7358" i="9"/>
  <c r="AD7358" i="9"/>
  <c r="W7354" i="9"/>
  <c r="AC7354" i="9"/>
  <c r="AD7354" i="9"/>
  <c r="W7350" i="9"/>
  <c r="AC7350" i="9"/>
  <c r="AD7350" i="9"/>
  <c r="W7345" i="9"/>
  <c r="AC7345" i="9"/>
  <c r="AD7345" i="9"/>
  <c r="W7341" i="9"/>
  <c r="AC7341" i="9"/>
  <c r="AD7341" i="9"/>
  <c r="W7337" i="9"/>
  <c r="AC7337" i="9"/>
  <c r="AD7337" i="9"/>
  <c r="W7333" i="9"/>
  <c r="AC7333" i="9"/>
  <c r="AD7333" i="9"/>
  <c r="W7329" i="9"/>
  <c r="AC7329" i="9"/>
  <c r="AD7329" i="9"/>
  <c r="W7325" i="9"/>
  <c r="AC7325" i="9"/>
  <c r="AD7325" i="9"/>
  <c r="W7320" i="9"/>
  <c r="AC7320" i="9"/>
  <c r="AD7320" i="9"/>
  <c r="W7316" i="9"/>
  <c r="AC7316" i="9"/>
  <c r="AD7316" i="9"/>
  <c r="W7312" i="9"/>
  <c r="AC7312" i="9"/>
  <c r="AD7312" i="9"/>
  <c r="W7308" i="9"/>
  <c r="AC7308" i="9"/>
  <c r="AD7308" i="9"/>
  <c r="W7304" i="9"/>
  <c r="AC7304" i="9"/>
  <c r="AD7304" i="9"/>
  <c r="W7299" i="9"/>
  <c r="AC7299" i="9"/>
  <c r="AD7299" i="9"/>
  <c r="W7295" i="9"/>
  <c r="AC7295" i="9"/>
  <c r="AD7295" i="9"/>
  <c r="W7291" i="9"/>
  <c r="AC7291" i="9"/>
  <c r="AD7291" i="9"/>
  <c r="W7287" i="9"/>
  <c r="AC7287" i="9"/>
  <c r="AD7287" i="9"/>
  <c r="W7283" i="9"/>
  <c r="AC7283" i="9"/>
  <c r="AD7283" i="9"/>
  <c r="W7279" i="9"/>
  <c r="AC7279" i="9"/>
  <c r="AD7279" i="9"/>
  <c r="W7274" i="9"/>
  <c r="AC7274" i="9"/>
  <c r="AD7274" i="9"/>
  <c r="W7270" i="9"/>
  <c r="AC7270" i="9"/>
  <c r="AD7270" i="9"/>
  <c r="W7266" i="9"/>
  <c r="AC7266" i="9"/>
  <c r="AD7266" i="9"/>
  <c r="W7262" i="9"/>
  <c r="AC7262" i="9"/>
  <c r="AD7262" i="9"/>
  <c r="W7258" i="9"/>
  <c r="AC7258" i="9"/>
  <c r="AD7258" i="9"/>
  <c r="W7254" i="9"/>
  <c r="AC7254" i="9"/>
  <c r="AD7254" i="9"/>
  <c r="W7249" i="9"/>
  <c r="AC7249" i="9"/>
  <c r="AD7249" i="9"/>
  <c r="W7245" i="9"/>
  <c r="AC7245" i="9"/>
  <c r="AD7245" i="9"/>
  <c r="W7241" i="9"/>
  <c r="AC7241" i="9"/>
  <c r="AD7241" i="9"/>
  <c r="W7237" i="9"/>
  <c r="AC7237" i="9"/>
  <c r="AD7237" i="9"/>
  <c r="W7233" i="9"/>
  <c r="AC7233" i="9"/>
  <c r="AD7233" i="9"/>
  <c r="W7229" i="9"/>
  <c r="AC7229" i="9"/>
  <c r="AD7229" i="9"/>
  <c r="W7224" i="9"/>
  <c r="AC7224" i="9"/>
  <c r="AD7224" i="9"/>
  <c r="W7220" i="9"/>
  <c r="AC7220" i="9"/>
  <c r="AD7220" i="9"/>
  <c r="W7216" i="9"/>
  <c r="AC7216" i="9"/>
  <c r="AD7216" i="9"/>
  <c r="W7212" i="9"/>
  <c r="AC7212" i="9"/>
  <c r="AD7212" i="9"/>
  <c r="W7208" i="9"/>
  <c r="AC7208" i="9"/>
  <c r="AD7208" i="9"/>
  <c r="W7203" i="9"/>
  <c r="AC7203" i="9"/>
  <c r="AD7203" i="9"/>
  <c r="W7199" i="9"/>
  <c r="AC7199" i="9"/>
  <c r="AD7199" i="9"/>
  <c r="W7195" i="9"/>
  <c r="AC7195" i="9"/>
  <c r="AD7195" i="9"/>
  <c r="W7191" i="9"/>
  <c r="AC7191" i="9"/>
  <c r="AD7191" i="9"/>
  <c r="W7187" i="9"/>
  <c r="AC7187" i="9"/>
  <c r="AD7187" i="9"/>
  <c r="W7183" i="9"/>
  <c r="AC7183" i="9"/>
  <c r="AD7183" i="9"/>
  <c r="W7178" i="9"/>
  <c r="AC7178" i="9"/>
  <c r="AD7178" i="9"/>
  <c r="W7174" i="9"/>
  <c r="AC7174" i="9"/>
  <c r="AD7174" i="9"/>
  <c r="W7170" i="9"/>
  <c r="AC7170" i="9"/>
  <c r="AD7170" i="9"/>
  <c r="W7166" i="9"/>
  <c r="AC7166" i="9"/>
  <c r="AD7166" i="9"/>
  <c r="W7162" i="9"/>
  <c r="AC7162" i="9"/>
  <c r="AD7162" i="9"/>
  <c r="W7158" i="9"/>
  <c r="AC7158" i="9"/>
  <c r="AD7158" i="9"/>
  <c r="W7153" i="9"/>
  <c r="AC7153" i="9"/>
  <c r="AD7153" i="9"/>
  <c r="W7149" i="9"/>
  <c r="AC7149" i="9"/>
  <c r="AD7149" i="9"/>
  <c r="W7145" i="9"/>
  <c r="AC7145" i="9"/>
  <c r="AD7145" i="9"/>
  <c r="W7141" i="9"/>
  <c r="AC7141" i="9"/>
  <c r="AD7141" i="9"/>
  <c r="W7137" i="9"/>
  <c r="AC7137" i="9"/>
  <c r="AD7137" i="9"/>
  <c r="W7133" i="9"/>
  <c r="AC7133" i="9"/>
  <c r="AD7133" i="9"/>
  <c r="W7128" i="9"/>
  <c r="AC7128" i="9"/>
  <c r="AD7128" i="9"/>
  <c r="W7124" i="9"/>
  <c r="AC7124" i="9"/>
  <c r="AD7124" i="9"/>
  <c r="W7120" i="9"/>
  <c r="AC7120" i="9"/>
  <c r="AD7120" i="9"/>
  <c r="W7116" i="9"/>
  <c r="AC7116" i="9"/>
  <c r="AD7116" i="9"/>
  <c r="W7112" i="9"/>
  <c r="AC7112" i="9"/>
  <c r="AD7112" i="9"/>
  <c r="W7107" i="9"/>
  <c r="AC7107" i="9"/>
  <c r="AD7107" i="9"/>
  <c r="W7103" i="9"/>
  <c r="AC7103" i="9"/>
  <c r="AD7103" i="9"/>
  <c r="W7099" i="9"/>
  <c r="AC7099" i="9"/>
  <c r="AD7099" i="9"/>
  <c r="W7095" i="9"/>
  <c r="AC7095" i="9"/>
  <c r="AD7095" i="9"/>
  <c r="W7091" i="9"/>
  <c r="AC7091" i="9"/>
  <c r="AD7091" i="9"/>
  <c r="W7087" i="9"/>
  <c r="AC7087" i="9"/>
  <c r="AD7087" i="9"/>
  <c r="W7082" i="9"/>
  <c r="AC7082" i="9"/>
  <c r="AD7082" i="9"/>
  <c r="W7079" i="9"/>
  <c r="AD7079" i="9"/>
  <c r="AC7079" i="9"/>
  <c r="W7075" i="9"/>
  <c r="AD7075" i="9"/>
  <c r="AC7075" i="9"/>
  <c r="W7071" i="9"/>
  <c r="AD7071" i="9"/>
  <c r="AC7071" i="9"/>
  <c r="W7067" i="9"/>
  <c r="AD7067" i="9"/>
  <c r="AC7067" i="9"/>
  <c r="W7063" i="9"/>
  <c r="AD7063" i="9"/>
  <c r="AC7063" i="9"/>
  <c r="W7058" i="9"/>
  <c r="AD7058" i="9"/>
  <c r="AC7058" i="9"/>
  <c r="W7054" i="9"/>
  <c r="AD7054" i="9"/>
  <c r="AC7054" i="9"/>
  <c r="W7050" i="9"/>
  <c r="AD7050" i="9"/>
  <c r="AC7050" i="9"/>
  <c r="W7046" i="9"/>
  <c r="AD7046" i="9"/>
  <c r="AC7046" i="9"/>
  <c r="W7042" i="9"/>
  <c r="AD7042" i="9"/>
  <c r="AC7042" i="9"/>
  <c r="W7038" i="9"/>
  <c r="AD7038" i="9"/>
  <c r="AC7038" i="9"/>
  <c r="W7033" i="9"/>
  <c r="AD7033" i="9"/>
  <c r="AC7033" i="9"/>
  <c r="W7029" i="9"/>
  <c r="AD7029" i="9"/>
  <c r="AC7029" i="9"/>
  <c r="W7025" i="9"/>
  <c r="AD7025" i="9"/>
  <c r="AC7025" i="9"/>
  <c r="W7021" i="9"/>
  <c r="AD7021" i="9"/>
  <c r="AC7021" i="9"/>
  <c r="W7017" i="9"/>
  <c r="AD7017" i="9"/>
  <c r="AC7017" i="9"/>
  <c r="W7013" i="9"/>
  <c r="AD7013" i="9"/>
  <c r="AC7013" i="9"/>
  <c r="W7008" i="9"/>
  <c r="AD7008" i="9"/>
  <c r="AC7008" i="9"/>
  <c r="W7004" i="9"/>
  <c r="AD7004" i="9"/>
  <c r="AC7004" i="9"/>
  <c r="W7000" i="9"/>
  <c r="AD7000" i="9"/>
  <c r="AC7000" i="9"/>
  <c r="W6996" i="9"/>
  <c r="AD6996" i="9"/>
  <c r="AC6996" i="9"/>
  <c r="W6992" i="9"/>
  <c r="AD6992" i="9"/>
  <c r="AC6992" i="9"/>
  <c r="W6987" i="9"/>
  <c r="AD6987" i="9"/>
  <c r="AC6987" i="9"/>
  <c r="W6983" i="9"/>
  <c r="AD6983" i="9"/>
  <c r="AC6983" i="9"/>
  <c r="W6979" i="9"/>
  <c r="AD6979" i="9"/>
  <c r="AC6979" i="9"/>
  <c r="W6975" i="9"/>
  <c r="AD6975" i="9"/>
  <c r="AC6975" i="9"/>
  <c r="W6971" i="9"/>
  <c r="AD6971" i="9"/>
  <c r="AC6971" i="9"/>
  <c r="W6967" i="9"/>
  <c r="AD6967" i="9"/>
  <c r="AC6967" i="9"/>
  <c r="W6962" i="9"/>
  <c r="AD6962" i="9"/>
  <c r="AC6962" i="9"/>
  <c r="W6958" i="9"/>
  <c r="AD6958" i="9"/>
  <c r="AC6958" i="9"/>
  <c r="W6954" i="9"/>
  <c r="AD6954" i="9"/>
  <c r="AC6954" i="9"/>
  <c r="W6950" i="9"/>
  <c r="AD6950" i="9"/>
  <c r="AC6950" i="9"/>
  <c r="W6946" i="9"/>
  <c r="AD6946" i="9"/>
  <c r="AC6946" i="9"/>
  <c r="W6942" i="9"/>
  <c r="AD6942" i="9"/>
  <c r="AC6942" i="9"/>
  <c r="W6937" i="9"/>
  <c r="AD6937" i="9"/>
  <c r="AC6937" i="9"/>
  <c r="W6933" i="9"/>
  <c r="AD6933" i="9"/>
  <c r="AC6933" i="9"/>
  <c r="W6929" i="9"/>
  <c r="AD6929" i="9"/>
  <c r="AC6929" i="9"/>
  <c r="W6925" i="9"/>
  <c r="AD6925" i="9"/>
  <c r="AC6925" i="9"/>
  <c r="W6921" i="9"/>
  <c r="AD6921" i="9"/>
  <c r="AC6921" i="9"/>
  <c r="W6917" i="9"/>
  <c r="AD6917" i="9"/>
  <c r="AC6917" i="9"/>
  <c r="W6912" i="9"/>
  <c r="AD6912" i="9"/>
  <c r="AC6912" i="9"/>
  <c r="W6908" i="9"/>
  <c r="AD6908" i="9"/>
  <c r="AC6908" i="9"/>
  <c r="W6904" i="9"/>
  <c r="AD6904" i="9"/>
  <c r="AC6904" i="9"/>
  <c r="W6900" i="9"/>
  <c r="AD6900" i="9"/>
  <c r="AC6900" i="9"/>
  <c r="W6896" i="9"/>
  <c r="AD6896" i="9"/>
  <c r="AC6896" i="9"/>
  <c r="W6891" i="9"/>
  <c r="AD6891" i="9"/>
  <c r="AC6891" i="9"/>
  <c r="W6887" i="9"/>
  <c r="AD6887" i="9"/>
  <c r="AC6887" i="9"/>
  <c r="W6883" i="9"/>
  <c r="AD6883" i="9"/>
  <c r="AC6883" i="9"/>
  <c r="W6879" i="9"/>
  <c r="AD6879" i="9"/>
  <c r="AC6879" i="9"/>
  <c r="W6875" i="9"/>
  <c r="AD6875" i="9"/>
  <c r="AC6875" i="9"/>
  <c r="W6871" i="9"/>
  <c r="AD6871" i="9"/>
  <c r="AC6871" i="9"/>
  <c r="W6866" i="9"/>
  <c r="AD6866" i="9"/>
  <c r="AC6866" i="9"/>
  <c r="W6862" i="9"/>
  <c r="AD6862" i="9"/>
  <c r="AC6862" i="9"/>
  <c r="W6858" i="9"/>
  <c r="AD6858" i="9"/>
  <c r="AC6858" i="9"/>
  <c r="W6854" i="9"/>
  <c r="AD6854" i="9"/>
  <c r="AC6854" i="9"/>
  <c r="W6850" i="9"/>
  <c r="AD6850" i="9"/>
  <c r="AC6850" i="9"/>
  <c r="W6846" i="9"/>
  <c r="AD6846" i="9"/>
  <c r="AC6846" i="9"/>
  <c r="W6841" i="9"/>
  <c r="AD6841" i="9"/>
  <c r="AC6841" i="9"/>
  <c r="W6837" i="9"/>
  <c r="AD6837" i="9"/>
  <c r="AC6837" i="9"/>
  <c r="W6833" i="9"/>
  <c r="AD6833" i="9"/>
  <c r="AC6833" i="9"/>
  <c r="W6829" i="9"/>
  <c r="AD6829" i="9"/>
  <c r="AC6829" i="9"/>
  <c r="W6825" i="9"/>
  <c r="AD6825" i="9"/>
  <c r="AC6825" i="9"/>
  <c r="W6821" i="9"/>
  <c r="AD6821" i="9"/>
  <c r="AC6821" i="9"/>
  <c r="W6816" i="9"/>
  <c r="AD6816" i="9"/>
  <c r="AC6816" i="9"/>
  <c r="W6812" i="9"/>
  <c r="AD6812" i="9"/>
  <c r="AC6812" i="9"/>
  <c r="W6808" i="9"/>
  <c r="AD6808" i="9"/>
  <c r="AC6808" i="9"/>
  <c r="W6804" i="9"/>
  <c r="AD6804" i="9"/>
  <c r="AC6804" i="9"/>
  <c r="W6800" i="9"/>
  <c r="AD6800" i="9"/>
  <c r="AC6800" i="9"/>
  <c r="W6795" i="9"/>
  <c r="AD6795" i="9"/>
  <c r="AC6795" i="9"/>
  <c r="W6791" i="9"/>
  <c r="AD6791" i="9"/>
  <c r="AC6791" i="9"/>
  <c r="W6787" i="9"/>
  <c r="AD6787" i="9"/>
  <c r="AC6787" i="9"/>
  <c r="W6783" i="9"/>
  <c r="AD6783" i="9"/>
  <c r="AC6783" i="9"/>
  <c r="W6779" i="9"/>
  <c r="AD6779" i="9"/>
  <c r="AC6779" i="9"/>
  <c r="W6775" i="9"/>
  <c r="AD6775" i="9"/>
  <c r="AC6775" i="9"/>
  <c r="W6770" i="9"/>
  <c r="AD6770" i="9"/>
  <c r="AC6770" i="9"/>
  <c r="W6766" i="9"/>
  <c r="AD6766" i="9"/>
  <c r="AC6766" i="9"/>
  <c r="W6762" i="9"/>
  <c r="AD6762" i="9"/>
  <c r="AC6762" i="9"/>
  <c r="W6758" i="9"/>
  <c r="AD6758" i="9"/>
  <c r="AC6758" i="9"/>
  <c r="W6754" i="9"/>
  <c r="AD6754" i="9"/>
  <c r="AC6754" i="9"/>
  <c r="W6750" i="9"/>
  <c r="AD6750" i="9"/>
  <c r="AC6750" i="9"/>
  <c r="W6745" i="9"/>
  <c r="AD6745" i="9"/>
  <c r="AC6745" i="9"/>
  <c r="W6741" i="9"/>
  <c r="AD6741" i="9"/>
  <c r="AC6741" i="9"/>
  <c r="W6737" i="9"/>
  <c r="AD6737" i="9"/>
  <c r="AC6737" i="9"/>
  <c r="W6733" i="9"/>
  <c r="AD6733" i="9"/>
  <c r="AC6733" i="9"/>
  <c r="W6729" i="9"/>
  <c r="AD6729" i="9"/>
  <c r="AC6729" i="9"/>
  <c r="W6725" i="9"/>
  <c r="AD6725" i="9"/>
  <c r="AC6725" i="9"/>
  <c r="W6720" i="9"/>
  <c r="AD6720" i="9"/>
  <c r="AC6720" i="9"/>
  <c r="W6716" i="9"/>
  <c r="AD6716" i="9"/>
  <c r="AC6716" i="9"/>
  <c r="W6712" i="9"/>
  <c r="AD6712" i="9"/>
  <c r="AC6712" i="9"/>
  <c r="W6708" i="9"/>
  <c r="AD6708" i="9"/>
  <c r="AC6708" i="9"/>
  <c r="W6704" i="9"/>
  <c r="AD6704" i="9"/>
  <c r="AC6704" i="9"/>
  <c r="W6699" i="9"/>
  <c r="AD6699" i="9"/>
  <c r="AC6699" i="9"/>
  <c r="W6695" i="9"/>
  <c r="AD6695" i="9"/>
  <c r="AC6695" i="9"/>
  <c r="W6691" i="9"/>
  <c r="AD6691" i="9"/>
  <c r="AC6691" i="9"/>
  <c r="W6687" i="9"/>
  <c r="AD6687" i="9"/>
  <c r="AC6687" i="9"/>
  <c r="W6683" i="9"/>
  <c r="AD6683" i="9"/>
  <c r="AC6683" i="9"/>
  <c r="W6679" i="9"/>
  <c r="AD6679" i="9"/>
  <c r="AC6679" i="9"/>
  <c r="W6674" i="9"/>
  <c r="AD6674" i="9"/>
  <c r="AC6674" i="9"/>
  <c r="W6670" i="9"/>
  <c r="AD6670" i="9"/>
  <c r="AC6670" i="9"/>
  <c r="W6666" i="9"/>
  <c r="AD6666" i="9"/>
  <c r="AC6666" i="9"/>
  <c r="W6662" i="9"/>
  <c r="AD6662" i="9"/>
  <c r="AC6662" i="9"/>
  <c r="W6658" i="9"/>
  <c r="AD6658" i="9"/>
  <c r="AC6658" i="9"/>
  <c r="W6654" i="9"/>
  <c r="AD6654" i="9"/>
  <c r="AC6654" i="9"/>
  <c r="W6649" i="9"/>
  <c r="AD6649" i="9"/>
  <c r="AC6649" i="9"/>
  <c r="W6645" i="9"/>
  <c r="AD6645" i="9"/>
  <c r="AC6645" i="9"/>
  <c r="W6641" i="9"/>
  <c r="AD6641" i="9"/>
  <c r="AC6641" i="9"/>
  <c r="W6637" i="9"/>
  <c r="AD6637" i="9"/>
  <c r="AC6637" i="9"/>
  <c r="W6633" i="9"/>
  <c r="AD6633" i="9"/>
  <c r="AC6633" i="9"/>
  <c r="W6629" i="9"/>
  <c r="AD6629" i="9"/>
  <c r="AC6629" i="9"/>
  <c r="W6624" i="9"/>
  <c r="AD6624" i="9"/>
  <c r="AC6624" i="9"/>
  <c r="W6620" i="9"/>
  <c r="AD6620" i="9"/>
  <c r="AC6620" i="9"/>
  <c r="W6616" i="9"/>
  <c r="AD6616" i="9"/>
  <c r="AC6616" i="9"/>
  <c r="W6612" i="9"/>
  <c r="AD6612" i="9"/>
  <c r="AC6612" i="9"/>
  <c r="W6608" i="9"/>
  <c r="AD6608" i="9"/>
  <c r="AC6608" i="9"/>
  <c r="W6603" i="9"/>
  <c r="AD6603" i="9"/>
  <c r="AC6603" i="9"/>
  <c r="W6599" i="9"/>
  <c r="AD6599" i="9"/>
  <c r="AC6599" i="9"/>
  <c r="W6595" i="9"/>
  <c r="AD6595" i="9"/>
  <c r="AC6595" i="9"/>
  <c r="W6591" i="9"/>
  <c r="AD6591" i="9"/>
  <c r="AC6591" i="9"/>
  <c r="W6587" i="9"/>
  <c r="AD6587" i="9"/>
  <c r="AC6587" i="9"/>
  <c r="W6583" i="9"/>
  <c r="AD6583" i="9"/>
  <c r="AC6583" i="9"/>
  <c r="W6578" i="9"/>
  <c r="AD6578" i="9"/>
  <c r="AC6578" i="9"/>
  <c r="W6574" i="9"/>
  <c r="AD6574" i="9"/>
  <c r="AC6574" i="9"/>
  <c r="W6570" i="9"/>
  <c r="AD6570" i="9"/>
  <c r="AC6570" i="9"/>
  <c r="W6566" i="9"/>
  <c r="AD6566" i="9"/>
  <c r="AC6566" i="9"/>
  <c r="W6562" i="9"/>
  <c r="AD6562" i="9"/>
  <c r="AC6562" i="9"/>
  <c r="W6558" i="9"/>
  <c r="AD6558" i="9"/>
  <c r="AC6558" i="9"/>
  <c r="W6553" i="9"/>
  <c r="AD6553" i="9"/>
  <c r="AC6553" i="9"/>
  <c r="W6549" i="9"/>
  <c r="AD6549" i="9"/>
  <c r="AC6549" i="9"/>
  <c r="W6545" i="9"/>
  <c r="AD6545" i="9"/>
  <c r="AC6545" i="9"/>
  <c r="W6541" i="9"/>
  <c r="AD6541" i="9"/>
  <c r="AC6541" i="9"/>
  <c r="W6537" i="9"/>
  <c r="AD6537" i="9"/>
  <c r="AC6537" i="9"/>
  <c r="W6533" i="9"/>
  <c r="AD6533" i="9"/>
  <c r="AC6533" i="9"/>
  <c r="W6528" i="9"/>
  <c r="AD6528" i="9"/>
  <c r="AC6528" i="9"/>
  <c r="W6524" i="9"/>
  <c r="AD6524" i="9"/>
  <c r="AC6524" i="9"/>
  <c r="W6520" i="9"/>
  <c r="AD6520" i="9"/>
  <c r="AC6520" i="9"/>
  <c r="W6516" i="9"/>
  <c r="AD6516" i="9"/>
  <c r="AC6516" i="9"/>
  <c r="W6512" i="9"/>
  <c r="AD6512" i="9"/>
  <c r="AC6512" i="9"/>
  <c r="W6507" i="9"/>
  <c r="AD6507" i="9"/>
  <c r="AC6507" i="9"/>
  <c r="W6503" i="9"/>
  <c r="AD6503" i="9"/>
  <c r="AC6503" i="9"/>
  <c r="W6499" i="9"/>
  <c r="AD6499" i="9"/>
  <c r="AC6499" i="9"/>
  <c r="W6495" i="9"/>
  <c r="AD6495" i="9"/>
  <c r="AC6495" i="9"/>
  <c r="W6491" i="9"/>
  <c r="AD6491" i="9"/>
  <c r="AC6491" i="9"/>
  <c r="W6487" i="9"/>
  <c r="AD6487" i="9"/>
  <c r="AC6487" i="9"/>
  <c r="W6482" i="9"/>
  <c r="AD6482" i="9"/>
  <c r="AC6482" i="9"/>
  <c r="W6478" i="9"/>
  <c r="AD6478" i="9"/>
  <c r="AC6478" i="9"/>
  <c r="W6474" i="9"/>
  <c r="AD6474" i="9"/>
  <c r="AC6474" i="9"/>
  <c r="W6470" i="9"/>
  <c r="AD6470" i="9"/>
  <c r="AC6470" i="9"/>
  <c r="W6466" i="9"/>
  <c r="AD6466" i="9"/>
  <c r="AC6466" i="9"/>
  <c r="W6462" i="9"/>
  <c r="AD6462" i="9"/>
  <c r="AC6462" i="9"/>
  <c r="W6457" i="9"/>
  <c r="AD6457" i="9"/>
  <c r="AC6457" i="9"/>
  <c r="W6453" i="9"/>
  <c r="AD6453" i="9"/>
  <c r="AC6453" i="9"/>
  <c r="W6449" i="9"/>
  <c r="AD6449" i="9"/>
  <c r="AC6449" i="9"/>
  <c r="W6445" i="9"/>
  <c r="AD6445" i="9"/>
  <c r="AC6445" i="9"/>
  <c r="W6441" i="9"/>
  <c r="AD6441" i="9"/>
  <c r="AC6441" i="9"/>
  <c r="W6437" i="9"/>
  <c r="AD6437" i="9"/>
  <c r="AC6437" i="9"/>
  <c r="W6432" i="9"/>
  <c r="AD6432" i="9"/>
  <c r="AC6432" i="9"/>
  <c r="W6428" i="9"/>
  <c r="AD6428" i="9"/>
  <c r="AC6428" i="9"/>
  <c r="W6424" i="9"/>
  <c r="AD6424" i="9"/>
  <c r="AC6424" i="9"/>
  <c r="W6420" i="9"/>
  <c r="AD6420" i="9"/>
  <c r="AC6420" i="9"/>
  <c r="W6416" i="9"/>
  <c r="AD6416" i="9"/>
  <c r="AC6416" i="9"/>
  <c r="W6411" i="9"/>
  <c r="AD6411" i="9"/>
  <c r="AC6411" i="9"/>
  <c r="W6407" i="9"/>
  <c r="AD6407" i="9"/>
  <c r="AC6407" i="9"/>
  <c r="W6403" i="9"/>
  <c r="AD6403" i="9"/>
  <c r="AC6403" i="9"/>
  <c r="W6399" i="9"/>
  <c r="AD6399" i="9"/>
  <c r="AC6399" i="9"/>
  <c r="W6395" i="9"/>
  <c r="AD6395" i="9"/>
  <c r="AC6395" i="9"/>
  <c r="W6391" i="9"/>
  <c r="AD6391" i="9"/>
  <c r="AC6391" i="9"/>
  <c r="W6386" i="9"/>
  <c r="AD6386" i="9"/>
  <c r="AC6386" i="9"/>
  <c r="W6382" i="9"/>
  <c r="AD6382" i="9"/>
  <c r="AC6382" i="9"/>
  <c r="W6378" i="9"/>
  <c r="AD6378" i="9"/>
  <c r="AC6378" i="9"/>
  <c r="W6374" i="9"/>
  <c r="AD6374" i="9"/>
  <c r="AC6374" i="9"/>
  <c r="W6370" i="9"/>
  <c r="AD6370" i="9"/>
  <c r="AC6370" i="9"/>
  <c r="W6366" i="9"/>
  <c r="AD6366" i="9"/>
  <c r="AC6366" i="9"/>
  <c r="W6361" i="9"/>
  <c r="AD6361" i="9"/>
  <c r="AC6361" i="9"/>
  <c r="W6357" i="9"/>
  <c r="AD6357" i="9"/>
  <c r="AC6357" i="9"/>
  <c r="W6353" i="9"/>
  <c r="AD6353" i="9"/>
  <c r="AC6353" i="9"/>
  <c r="W6349" i="9"/>
  <c r="AD6349" i="9"/>
  <c r="AC6349" i="9"/>
  <c r="W6345" i="9"/>
  <c r="AD6345" i="9"/>
  <c r="AC6345" i="9"/>
  <c r="W6341" i="9"/>
  <c r="AD6341" i="9"/>
  <c r="AC6341" i="9"/>
  <c r="W6336" i="9"/>
  <c r="AD6336" i="9"/>
  <c r="AC6336" i="9"/>
  <c r="W6332" i="9"/>
  <c r="AD6332" i="9"/>
  <c r="AC6332" i="9"/>
  <c r="W6328" i="9"/>
  <c r="AD6328" i="9"/>
  <c r="AC6328" i="9"/>
  <c r="W6324" i="9"/>
  <c r="AD6324" i="9"/>
  <c r="AC6324" i="9"/>
  <c r="W6320" i="9"/>
  <c r="AD6320" i="9"/>
  <c r="AC6320" i="9"/>
  <c r="W6315" i="9"/>
  <c r="AD6315" i="9"/>
  <c r="AC6315" i="9"/>
  <c r="W6311" i="9"/>
  <c r="AD6311" i="9"/>
  <c r="AC6311" i="9"/>
  <c r="W6307" i="9"/>
  <c r="AD6307" i="9"/>
  <c r="AC6307" i="9"/>
  <c r="W6303" i="9"/>
  <c r="AD6303" i="9"/>
  <c r="AC6303" i="9"/>
  <c r="W6299" i="9"/>
  <c r="AD6299" i="9"/>
  <c r="AC6299" i="9"/>
  <c r="W6295" i="9"/>
  <c r="AD6295" i="9"/>
  <c r="AC6295" i="9"/>
  <c r="W6290" i="9"/>
  <c r="AD6290" i="9"/>
  <c r="AC6290" i="9"/>
  <c r="W6286" i="9"/>
  <c r="AD6286" i="9"/>
  <c r="AC6286" i="9"/>
  <c r="W6282" i="9"/>
  <c r="AD6282" i="9"/>
  <c r="AC6282" i="9"/>
  <c r="W6278" i="9"/>
  <c r="AD6278" i="9"/>
  <c r="AC6278" i="9"/>
  <c r="W6274" i="9"/>
  <c r="AD6274" i="9"/>
  <c r="AC6274" i="9"/>
  <c r="W6270" i="9"/>
  <c r="AD6270" i="9"/>
  <c r="AC6270" i="9"/>
  <c r="W6265" i="9"/>
  <c r="AD6265" i="9"/>
  <c r="AC6265" i="9"/>
  <c r="W6261" i="9"/>
  <c r="AC6261" i="9"/>
  <c r="AD6261" i="9"/>
  <c r="W6257" i="9"/>
  <c r="AD6257" i="9"/>
  <c r="AC6257" i="9"/>
  <c r="W6253" i="9"/>
  <c r="AD6253" i="9"/>
  <c r="AC6253" i="9"/>
  <c r="W6249" i="9"/>
  <c r="AD6249" i="9"/>
  <c r="AC6249" i="9"/>
  <c r="W6246" i="9"/>
  <c r="AC6246" i="9"/>
  <c r="AD6246" i="9"/>
  <c r="W6241" i="9"/>
  <c r="AC6241" i="9"/>
  <c r="AD6241" i="9"/>
  <c r="W6237" i="9"/>
  <c r="AC6237" i="9"/>
  <c r="AD6237" i="9"/>
  <c r="W6233" i="9"/>
  <c r="AC6233" i="9"/>
  <c r="AD6233" i="9"/>
  <c r="W6229" i="9"/>
  <c r="AC6229" i="9"/>
  <c r="AD6229" i="9"/>
  <c r="W6225" i="9"/>
  <c r="AC6225" i="9"/>
  <c r="AD6225" i="9"/>
  <c r="W6221" i="9"/>
  <c r="AC6221" i="9"/>
  <c r="AD6221" i="9"/>
  <c r="W6216" i="9"/>
  <c r="AC6216" i="9"/>
  <c r="AD6216" i="9"/>
  <c r="W6212" i="9"/>
  <c r="AC6212" i="9"/>
  <c r="AD6212" i="9"/>
  <c r="W6208" i="9"/>
  <c r="AC6208" i="9"/>
  <c r="AD6208" i="9"/>
  <c r="W6204" i="9"/>
  <c r="AC6204" i="9"/>
  <c r="AD6204" i="9"/>
  <c r="W6200" i="9"/>
  <c r="AC6200" i="9"/>
  <c r="AD6200" i="9"/>
  <c r="W6195" i="9"/>
  <c r="AC6195" i="9"/>
  <c r="AD6195" i="9"/>
  <c r="W6191" i="9"/>
  <c r="AC6191" i="9"/>
  <c r="AD6191" i="9"/>
  <c r="W6187" i="9"/>
  <c r="AC6187" i="9"/>
  <c r="AD6187" i="9"/>
  <c r="W6183" i="9"/>
  <c r="AC6183" i="9"/>
  <c r="AD6183" i="9"/>
  <c r="W6179" i="9"/>
  <c r="AC6179" i="9"/>
  <c r="AD6179" i="9"/>
  <c r="W6175" i="9"/>
  <c r="AC6175" i="9"/>
  <c r="AD6175" i="9"/>
  <c r="W6170" i="9"/>
  <c r="AC6170" i="9"/>
  <c r="AD6170" i="9"/>
  <c r="W6166" i="9"/>
  <c r="AC6166" i="9"/>
  <c r="AD6166" i="9"/>
  <c r="W6162" i="9"/>
  <c r="AC6162" i="9"/>
  <c r="AD6162" i="9"/>
  <c r="W6158" i="9"/>
  <c r="AC6158" i="9"/>
  <c r="AD6158" i="9"/>
  <c r="W6154" i="9"/>
  <c r="AC6154" i="9"/>
  <c r="AD6154" i="9"/>
  <c r="W6150" i="9"/>
  <c r="AC6150" i="9"/>
  <c r="AD6150" i="9"/>
  <c r="W6145" i="9"/>
  <c r="AC6145" i="9"/>
  <c r="AD6145" i="9"/>
  <c r="W6141" i="9"/>
  <c r="AC6141" i="9"/>
  <c r="AD6141" i="9"/>
  <c r="W6137" i="9"/>
  <c r="AC6137" i="9"/>
  <c r="AD6137" i="9"/>
  <c r="W6133" i="9"/>
  <c r="AC6133" i="9"/>
  <c r="AD6133" i="9"/>
  <c r="W6129" i="9"/>
  <c r="AC6129" i="9"/>
  <c r="AD6129" i="9"/>
  <c r="W6125" i="9"/>
  <c r="AC6125" i="9"/>
  <c r="AD6125" i="9"/>
  <c r="W6120" i="9"/>
  <c r="AC6120" i="9"/>
  <c r="AD6120" i="9"/>
  <c r="W6116" i="9"/>
  <c r="AC6116" i="9"/>
  <c r="AD6116" i="9"/>
  <c r="W6112" i="9"/>
  <c r="AC6112" i="9"/>
  <c r="AD6112" i="9"/>
  <c r="W6108" i="9"/>
  <c r="AC6108" i="9"/>
  <c r="AD6108" i="9"/>
  <c r="W6104" i="9"/>
  <c r="AC6104" i="9"/>
  <c r="AD6104" i="9"/>
  <c r="W6099" i="9"/>
  <c r="AC6099" i="9"/>
  <c r="AD6099" i="9"/>
  <c r="W6095" i="9"/>
  <c r="AC6095" i="9"/>
  <c r="AD6095" i="9"/>
  <c r="W6091" i="9"/>
  <c r="AC6091" i="9"/>
  <c r="AD6091" i="9"/>
  <c r="W6087" i="9"/>
  <c r="AC6087" i="9"/>
  <c r="AD6087" i="9"/>
  <c r="W6083" i="9"/>
  <c r="AC6083" i="9"/>
  <c r="AD6083" i="9"/>
  <c r="W6079" i="9"/>
  <c r="AC6079" i="9"/>
  <c r="AD6079" i="9"/>
  <c r="W6074" i="9"/>
  <c r="AC6074" i="9"/>
  <c r="AD6074" i="9"/>
  <c r="W6070" i="9"/>
  <c r="AC6070" i="9"/>
  <c r="AD6070" i="9"/>
  <c r="W6066" i="9"/>
  <c r="AC6066" i="9"/>
  <c r="AD6066" i="9"/>
  <c r="W6062" i="9"/>
  <c r="AC6062" i="9"/>
  <c r="AD6062" i="9"/>
  <c r="W6058" i="9"/>
  <c r="AC6058" i="9"/>
  <c r="AD6058" i="9"/>
  <c r="W6054" i="9"/>
  <c r="AC6054" i="9"/>
  <c r="AD6054" i="9"/>
  <c r="W6049" i="9"/>
  <c r="AC6049" i="9"/>
  <c r="AD6049" i="9"/>
  <c r="W6045" i="9"/>
  <c r="AC6045" i="9"/>
  <c r="AD6045" i="9"/>
  <c r="W6041" i="9"/>
  <c r="AC6041" i="9"/>
  <c r="AD6041" i="9"/>
  <c r="W6037" i="9"/>
  <c r="AC6037" i="9"/>
  <c r="AD6037" i="9"/>
  <c r="W6033" i="9"/>
  <c r="AC6033" i="9"/>
  <c r="AD6033" i="9"/>
  <c r="W6029" i="9"/>
  <c r="AC6029" i="9"/>
  <c r="AD6029" i="9"/>
  <c r="W6024" i="9"/>
  <c r="AC6024" i="9"/>
  <c r="AD6024" i="9"/>
  <c r="W6020" i="9"/>
  <c r="AC6020" i="9"/>
  <c r="AD6020" i="9"/>
  <c r="W6016" i="9"/>
  <c r="AC6016" i="9"/>
  <c r="AD6016" i="9"/>
  <c r="W6012" i="9"/>
  <c r="AC6012" i="9"/>
  <c r="AD6012" i="9"/>
  <c r="W6008" i="9"/>
  <c r="AC6008" i="9"/>
  <c r="AD6008" i="9"/>
  <c r="W6003" i="9"/>
  <c r="AC6003" i="9"/>
  <c r="AD6003" i="9"/>
  <c r="W5999" i="9"/>
  <c r="AC5999" i="9"/>
  <c r="AD5999" i="9"/>
  <c r="W5995" i="9"/>
  <c r="AC5995" i="9"/>
  <c r="AD5995" i="9"/>
  <c r="W5991" i="9"/>
  <c r="AC5991" i="9"/>
  <c r="AD5991" i="9"/>
  <c r="W5987" i="9"/>
  <c r="AC5987" i="9"/>
  <c r="AD5987" i="9"/>
  <c r="W5983" i="9"/>
  <c r="AC5983" i="9"/>
  <c r="AD5983" i="9"/>
  <c r="W5978" i="9"/>
  <c r="AC5978" i="9"/>
  <c r="AD5978" i="9"/>
  <c r="W5974" i="9"/>
  <c r="AC5974" i="9"/>
  <c r="AD5974" i="9"/>
  <c r="W5970" i="9"/>
  <c r="AC5970" i="9"/>
  <c r="AD5970" i="9"/>
  <c r="W5966" i="9"/>
  <c r="AC5966" i="9"/>
  <c r="AD5966" i="9"/>
  <c r="W5962" i="9"/>
  <c r="AC5962" i="9"/>
  <c r="AD5962" i="9"/>
  <c r="W5958" i="9"/>
  <c r="AC5958" i="9"/>
  <c r="AD5958" i="9"/>
  <c r="W5953" i="9"/>
  <c r="AC5953" i="9"/>
  <c r="AD5953" i="9"/>
  <c r="W5949" i="9"/>
  <c r="AC5949" i="9"/>
  <c r="AD5949" i="9"/>
  <c r="W5945" i="9"/>
  <c r="AC5945" i="9"/>
  <c r="AD5945" i="9"/>
  <c r="W5941" i="9"/>
  <c r="AC5941" i="9"/>
  <c r="AD5941" i="9"/>
  <c r="W5937" i="9"/>
  <c r="AC5937" i="9"/>
  <c r="AD5937" i="9"/>
  <c r="W5933" i="9"/>
  <c r="AC5933" i="9"/>
  <c r="AD5933" i="9"/>
  <c r="W5928" i="9"/>
  <c r="AC5928" i="9"/>
  <c r="AD5928" i="9"/>
  <c r="W5924" i="9"/>
  <c r="AC5924" i="9"/>
  <c r="AD5924" i="9"/>
  <c r="W5920" i="9"/>
  <c r="AC5920" i="9"/>
  <c r="AD5920" i="9"/>
  <c r="W5916" i="9"/>
  <c r="AC5916" i="9"/>
  <c r="AD5916" i="9"/>
  <c r="W5912" i="9"/>
  <c r="AC5912" i="9"/>
  <c r="AD5912" i="9"/>
  <c r="W5907" i="9"/>
  <c r="AC5907" i="9"/>
  <c r="AD5907" i="9"/>
  <c r="W5903" i="9"/>
  <c r="AC5903" i="9"/>
  <c r="AD5903" i="9"/>
  <c r="W5899" i="9"/>
  <c r="AC5899" i="9"/>
  <c r="AD5899" i="9"/>
  <c r="W5895" i="9"/>
  <c r="AC5895" i="9"/>
  <c r="AD5895" i="9"/>
  <c r="W5891" i="9"/>
  <c r="AC5891" i="9"/>
  <c r="AD5891" i="9"/>
  <c r="W5887" i="9"/>
  <c r="AC5887" i="9"/>
  <c r="AD5887" i="9"/>
  <c r="W5882" i="9"/>
  <c r="AC5882" i="9"/>
  <c r="AD5882" i="9"/>
  <c r="W5878" i="9"/>
  <c r="AC5878" i="9"/>
  <c r="AD5878" i="9"/>
  <c r="W5874" i="9"/>
  <c r="AC5874" i="9"/>
  <c r="AD5874" i="9"/>
  <c r="W5870" i="9"/>
  <c r="AC5870" i="9"/>
  <c r="AD5870" i="9"/>
  <c r="W5866" i="9"/>
  <c r="AC5866" i="9"/>
  <c r="AD5866" i="9"/>
  <c r="W5862" i="9"/>
  <c r="AC5862" i="9"/>
  <c r="AD5862" i="9"/>
  <c r="W5857" i="9"/>
  <c r="AC5857" i="9"/>
  <c r="AD5857" i="9"/>
  <c r="W5853" i="9"/>
  <c r="AC5853" i="9"/>
  <c r="AD5853" i="9"/>
  <c r="W5849" i="9"/>
  <c r="AC5849" i="9"/>
  <c r="AD5849" i="9"/>
  <c r="W5845" i="9"/>
  <c r="AC5845" i="9"/>
  <c r="AD5845" i="9"/>
  <c r="W5841" i="9"/>
  <c r="AC5841" i="9"/>
  <c r="AD5841" i="9"/>
  <c r="W5837" i="9"/>
  <c r="AC5837" i="9"/>
  <c r="AD5837" i="9"/>
  <c r="W5832" i="9"/>
  <c r="AC5832" i="9"/>
  <c r="AD5832" i="9"/>
  <c r="W5828" i="9"/>
  <c r="AC5828" i="9"/>
  <c r="AD5828" i="9"/>
  <c r="W5824" i="9"/>
  <c r="AC5824" i="9"/>
  <c r="AD5824" i="9"/>
  <c r="W5820" i="9"/>
  <c r="AC5820" i="9"/>
  <c r="AD5820" i="9"/>
  <c r="W5816" i="9"/>
  <c r="AC5816" i="9"/>
  <c r="AD5816" i="9"/>
  <c r="W5811" i="9"/>
  <c r="AC5811" i="9"/>
  <c r="AD5811" i="9"/>
  <c r="W5807" i="9"/>
  <c r="AC5807" i="9"/>
  <c r="AD5807" i="9"/>
  <c r="W5803" i="9"/>
  <c r="AC5803" i="9"/>
  <c r="AD5803" i="9"/>
  <c r="W5799" i="9"/>
  <c r="AC5799" i="9"/>
  <c r="AD5799" i="9"/>
  <c r="W5795" i="9"/>
  <c r="AC5795" i="9"/>
  <c r="AD5795" i="9"/>
  <c r="W5791" i="9"/>
  <c r="AC5791" i="9"/>
  <c r="AD5791" i="9"/>
  <c r="W5786" i="9"/>
  <c r="AC5786" i="9"/>
  <c r="AD5786" i="9"/>
  <c r="W5782" i="9"/>
  <c r="AC5782" i="9"/>
  <c r="AD5782" i="9"/>
  <c r="W5778" i="9"/>
  <c r="AC5778" i="9"/>
  <c r="AD5778" i="9"/>
  <c r="W5774" i="9"/>
  <c r="AC5774" i="9"/>
  <c r="AD5774" i="9"/>
  <c r="W5770" i="9"/>
  <c r="AC5770" i="9"/>
  <c r="AD5770" i="9"/>
  <c r="W5766" i="9"/>
  <c r="AC5766" i="9"/>
  <c r="AD5766" i="9"/>
  <c r="W5761" i="9"/>
  <c r="AC5761" i="9"/>
  <c r="AD5761" i="9"/>
  <c r="W5757" i="9"/>
  <c r="AC5757" i="9"/>
  <c r="AD5757" i="9"/>
  <c r="W5753" i="9"/>
  <c r="AC5753" i="9"/>
  <c r="AD5753" i="9"/>
  <c r="W5749" i="9"/>
  <c r="AC5749" i="9"/>
  <c r="AD5749" i="9"/>
  <c r="W5745" i="9"/>
  <c r="AC5745" i="9"/>
  <c r="AD5745" i="9"/>
  <c r="W5741" i="9"/>
  <c r="AC5741" i="9"/>
  <c r="AD5741" i="9"/>
  <c r="W5736" i="9"/>
  <c r="AC5736" i="9"/>
  <c r="AD5736" i="9"/>
  <c r="W5732" i="9"/>
  <c r="AC5732" i="9"/>
  <c r="AD5732" i="9"/>
  <c r="W5728" i="9"/>
  <c r="AC5728" i="9"/>
  <c r="AD5728" i="9"/>
  <c r="W5724" i="9"/>
  <c r="AC5724" i="9"/>
  <c r="AD5724" i="9"/>
  <c r="W5720" i="9"/>
  <c r="AC5720" i="9"/>
  <c r="AD5720" i="9"/>
  <c r="W5715" i="9"/>
  <c r="AC5715" i="9"/>
  <c r="AD5715" i="9"/>
  <c r="W5711" i="9"/>
  <c r="AC5711" i="9"/>
  <c r="AD5711" i="9"/>
  <c r="W5707" i="9"/>
  <c r="AC5707" i="9"/>
  <c r="AD5707" i="9"/>
  <c r="W5703" i="9"/>
  <c r="AC5703" i="9"/>
  <c r="AD5703" i="9"/>
  <c r="W51" i="9"/>
  <c r="AC51" i="9"/>
  <c r="AD51" i="9"/>
  <c r="W47" i="9"/>
  <c r="AC47" i="9"/>
  <c r="AD47" i="9"/>
  <c r="W43" i="9"/>
  <c r="AC43" i="9"/>
  <c r="AD43" i="9"/>
  <c r="W39" i="9"/>
  <c r="AC39" i="9"/>
  <c r="AD39" i="9"/>
  <c r="W35" i="9"/>
  <c r="AC35" i="9"/>
  <c r="AD35" i="9"/>
  <c r="W1131" i="9"/>
  <c r="AC1131" i="9"/>
  <c r="AD1131" i="9"/>
  <c r="W1127" i="9"/>
  <c r="AC1127" i="9"/>
  <c r="AD1127" i="9"/>
  <c r="W1123" i="9"/>
  <c r="AC1123" i="9"/>
  <c r="AD1123" i="9"/>
  <c r="W1119" i="9"/>
  <c r="AC1119" i="9"/>
  <c r="AD1119" i="9"/>
  <c r="W1115" i="9"/>
  <c r="AC1115" i="9"/>
  <c r="AD1115" i="9"/>
  <c r="W1111" i="9"/>
  <c r="AC1111" i="9"/>
  <c r="AD1111" i="9"/>
  <c r="W1106" i="9"/>
  <c r="AC1106" i="9"/>
  <c r="AD1106" i="9"/>
  <c r="W1102" i="9"/>
  <c r="AC1102" i="9"/>
  <c r="AD1102" i="9"/>
  <c r="W1098" i="9"/>
  <c r="AC1098" i="9"/>
  <c r="AD1098" i="9"/>
  <c r="W1094" i="9"/>
  <c r="AC1094" i="9"/>
  <c r="AD1094" i="9"/>
  <c r="W1090" i="9"/>
  <c r="AC1090" i="9"/>
  <c r="AD1090" i="9"/>
  <c r="W1086" i="9"/>
  <c r="AC1086" i="9"/>
  <c r="AD1086" i="9"/>
  <c r="W1081" i="9"/>
  <c r="AC1081" i="9"/>
  <c r="AD1081" i="9"/>
  <c r="W1077" i="9"/>
  <c r="AC1077" i="9"/>
  <c r="AD1077" i="9"/>
  <c r="W1073" i="9"/>
  <c r="AC1073" i="9"/>
  <c r="AD1073" i="9"/>
  <c r="W1069" i="9"/>
  <c r="AC1069" i="9"/>
  <c r="AD1069" i="9"/>
  <c r="W1065" i="9"/>
  <c r="AC1065" i="9"/>
  <c r="AD1065" i="9"/>
  <c r="W1061" i="9"/>
  <c r="AC1061" i="9"/>
  <c r="AD1061" i="9"/>
  <c r="W1056" i="9"/>
  <c r="AC1056" i="9"/>
  <c r="AD1056" i="9"/>
  <c r="W1052" i="9"/>
  <c r="AC1052" i="9"/>
  <c r="AD1052" i="9"/>
  <c r="W1048" i="9"/>
  <c r="AC1048" i="9"/>
  <c r="AD1048" i="9"/>
  <c r="W1044" i="9"/>
  <c r="AC1044" i="9"/>
  <c r="AD1044" i="9"/>
  <c r="W1040" i="9"/>
  <c r="AC1040" i="9"/>
  <c r="AD1040" i="9"/>
  <c r="W1035" i="9"/>
  <c r="AC1035" i="9"/>
  <c r="AD1035" i="9"/>
  <c r="W1031" i="9"/>
  <c r="AC1031" i="9"/>
  <c r="AD1031" i="9"/>
  <c r="W1027" i="9"/>
  <c r="AC1027" i="9"/>
  <c r="AD1027" i="9"/>
  <c r="W1023" i="9"/>
  <c r="AC1023" i="9"/>
  <c r="AD1023" i="9"/>
  <c r="W1019" i="9"/>
  <c r="AC1019" i="9"/>
  <c r="AD1019" i="9"/>
  <c r="W1015" i="9"/>
  <c r="AC1015" i="9"/>
  <c r="AD1015" i="9"/>
  <c r="W1010" i="9"/>
  <c r="AC1010" i="9"/>
  <c r="AD1010" i="9"/>
  <c r="W1006" i="9"/>
  <c r="AC1006" i="9"/>
  <c r="AD1006" i="9"/>
  <c r="W1002" i="9"/>
  <c r="AC1002" i="9"/>
  <c r="AD1002" i="9"/>
  <c r="W998" i="9"/>
  <c r="AC998" i="9"/>
  <c r="AD998" i="9"/>
  <c r="W994" i="9"/>
  <c r="AC994" i="9"/>
  <c r="AD994" i="9"/>
  <c r="W990" i="9"/>
  <c r="AC990" i="9"/>
  <c r="AD990" i="9"/>
  <c r="W985" i="9"/>
  <c r="AC985" i="9"/>
  <c r="AD985" i="9"/>
  <c r="W981" i="9"/>
  <c r="AC981" i="9"/>
  <c r="AD981" i="9"/>
  <c r="W977" i="9"/>
  <c r="AC977" i="9"/>
  <c r="AD977" i="9"/>
  <c r="W973" i="9"/>
  <c r="AC973" i="9"/>
  <c r="AD973" i="9"/>
  <c r="W969" i="9"/>
  <c r="AC969" i="9"/>
  <c r="AD969" i="9"/>
  <c r="W965" i="9"/>
  <c r="AC965" i="9"/>
  <c r="AD965" i="9"/>
  <c r="W960" i="9"/>
  <c r="AC960" i="9"/>
  <c r="AD960" i="9"/>
  <c r="W956" i="9"/>
  <c r="AC956" i="9"/>
  <c r="AD956" i="9"/>
  <c r="W952" i="9"/>
  <c r="AC952" i="9"/>
  <c r="AD952" i="9"/>
  <c r="W948" i="9"/>
  <c r="AC948" i="9"/>
  <c r="AD948" i="9"/>
  <c r="W944" i="9"/>
  <c r="AC944" i="9"/>
  <c r="AD944" i="9"/>
  <c r="W939" i="9"/>
  <c r="AC939" i="9"/>
  <c r="AD939" i="9"/>
  <c r="W935" i="9"/>
  <c r="AC935" i="9"/>
  <c r="AD935" i="9"/>
  <c r="W931" i="9"/>
  <c r="AC931" i="9"/>
  <c r="AD931" i="9"/>
  <c r="W927" i="9"/>
  <c r="AC927" i="9"/>
  <c r="AD927" i="9"/>
  <c r="W923" i="9"/>
  <c r="AC923" i="9"/>
  <c r="AD923" i="9"/>
  <c r="W919" i="9"/>
  <c r="AC919" i="9"/>
  <c r="AD919" i="9"/>
  <c r="W914" i="9"/>
  <c r="AC914" i="9"/>
  <c r="AD914" i="9"/>
  <c r="W910" i="9"/>
  <c r="AC910" i="9"/>
  <c r="AD910" i="9"/>
  <c r="W906" i="9"/>
  <c r="AC906" i="9"/>
  <c r="AD906" i="9"/>
  <c r="W902" i="9"/>
  <c r="AC902" i="9"/>
  <c r="AD902" i="9"/>
  <c r="W898" i="9"/>
  <c r="AC898" i="9"/>
  <c r="AD898" i="9"/>
  <c r="W894" i="9"/>
  <c r="AC894" i="9"/>
  <c r="AD894" i="9"/>
  <c r="W889" i="9"/>
  <c r="AC889" i="9"/>
  <c r="AD889" i="9"/>
  <c r="W885" i="9"/>
  <c r="AC885" i="9"/>
  <c r="AD885" i="9"/>
  <c r="W881" i="9"/>
  <c r="AC881" i="9"/>
  <c r="AD881" i="9"/>
  <c r="W877" i="9"/>
  <c r="AC877" i="9"/>
  <c r="AD877" i="9"/>
  <c r="W873" i="9"/>
  <c r="AC873" i="9"/>
  <c r="AD873" i="9"/>
  <c r="W869" i="9"/>
  <c r="AC869" i="9"/>
  <c r="AD869" i="9"/>
  <c r="W864" i="9"/>
  <c r="AC864" i="9"/>
  <c r="AD864" i="9"/>
  <c r="W860" i="9"/>
  <c r="AC860" i="9"/>
  <c r="AD860" i="9"/>
  <c r="W856" i="9"/>
  <c r="AC856" i="9"/>
  <c r="AD856" i="9"/>
  <c r="W852" i="9"/>
  <c r="AC852" i="9"/>
  <c r="AD852" i="9"/>
  <c r="W848" i="9"/>
  <c r="AC848" i="9"/>
  <c r="AD848" i="9"/>
  <c r="W843" i="9"/>
  <c r="AC843" i="9"/>
  <c r="AD843" i="9"/>
  <c r="W839" i="9"/>
  <c r="AC839" i="9"/>
  <c r="AD839" i="9"/>
  <c r="W835" i="9"/>
  <c r="AC835" i="9"/>
  <c r="AD835" i="9"/>
  <c r="W831" i="9"/>
  <c r="AC831" i="9"/>
  <c r="AD831" i="9"/>
  <c r="W827" i="9"/>
  <c r="AC827" i="9"/>
  <c r="AD827" i="9"/>
  <c r="W823" i="9"/>
  <c r="AC823" i="9"/>
  <c r="AD823" i="9"/>
  <c r="W818" i="9"/>
  <c r="AC818" i="9"/>
  <c r="AD818" i="9"/>
  <c r="W814" i="9"/>
  <c r="AC814" i="9"/>
  <c r="AD814" i="9"/>
  <c r="W810" i="9"/>
  <c r="AC810" i="9"/>
  <c r="AD810" i="9"/>
  <c r="W806" i="9"/>
  <c r="AC806" i="9"/>
  <c r="AD806" i="9"/>
  <c r="W802" i="9"/>
  <c r="AC802" i="9"/>
  <c r="AD802" i="9"/>
  <c r="W798" i="9"/>
  <c r="AC798" i="9"/>
  <c r="AD798" i="9"/>
  <c r="W793" i="9"/>
  <c r="AC793" i="9"/>
  <c r="AD793" i="9"/>
  <c r="W789" i="9"/>
  <c r="AC789" i="9"/>
  <c r="AD789" i="9"/>
  <c r="W785" i="9"/>
  <c r="AC785" i="9"/>
  <c r="AD785" i="9"/>
  <c r="W781" i="9"/>
  <c r="AC781" i="9"/>
  <c r="AD781" i="9"/>
  <c r="W777" i="9"/>
  <c r="AC777" i="9"/>
  <c r="AD777" i="9"/>
  <c r="W773" i="9"/>
  <c r="AC773" i="9"/>
  <c r="AD773" i="9"/>
  <c r="W768" i="9"/>
  <c r="AC768" i="9"/>
  <c r="AD768" i="9"/>
  <c r="W764" i="9"/>
  <c r="AC764" i="9"/>
  <c r="AD764" i="9"/>
  <c r="W760" i="9"/>
  <c r="AC760" i="9"/>
  <c r="AD760" i="9"/>
  <c r="W756" i="9"/>
  <c r="AC756" i="9"/>
  <c r="AD756" i="9"/>
  <c r="W752" i="9"/>
  <c r="AC752" i="9"/>
  <c r="AD752" i="9"/>
  <c r="W747" i="9"/>
  <c r="AC747" i="9"/>
  <c r="AD747" i="9"/>
  <c r="W743" i="9"/>
  <c r="AC743" i="9"/>
  <c r="AD743" i="9"/>
  <c r="W739" i="9"/>
  <c r="AC739" i="9"/>
  <c r="AD739" i="9"/>
  <c r="W735" i="9"/>
  <c r="AC735" i="9"/>
  <c r="AD735" i="9"/>
  <c r="W731" i="9"/>
  <c r="AC731" i="9"/>
  <c r="AD731" i="9"/>
  <c r="W727" i="9"/>
  <c r="AC727" i="9"/>
  <c r="AD727" i="9"/>
  <c r="W722" i="9"/>
  <c r="AC722" i="9"/>
  <c r="AD722" i="9"/>
  <c r="W718" i="9"/>
  <c r="AC718" i="9"/>
  <c r="AD718" i="9"/>
  <c r="W714" i="9"/>
  <c r="AC714" i="9"/>
  <c r="AD714" i="9"/>
  <c r="W710" i="9"/>
  <c r="AC710" i="9"/>
  <c r="AD710" i="9"/>
  <c r="W706" i="9"/>
  <c r="AC706" i="9"/>
  <c r="AD706" i="9"/>
  <c r="W702" i="9"/>
  <c r="AC702" i="9"/>
  <c r="AD702" i="9"/>
  <c r="W697" i="9"/>
  <c r="AC697" i="9"/>
  <c r="AD697" i="9"/>
  <c r="W693" i="9"/>
  <c r="AC693" i="9"/>
  <c r="AD693" i="9"/>
  <c r="W689" i="9"/>
  <c r="AC689" i="9"/>
  <c r="AD689" i="9"/>
  <c r="W685" i="9"/>
  <c r="AC685" i="9"/>
  <c r="AD685" i="9"/>
  <c r="W681" i="9"/>
  <c r="AC681" i="9"/>
  <c r="AD681" i="9"/>
  <c r="W677" i="9"/>
  <c r="AC677" i="9"/>
  <c r="AD677" i="9"/>
  <c r="W672" i="9"/>
  <c r="AC672" i="9"/>
  <c r="AD672" i="9"/>
  <c r="W668" i="9"/>
  <c r="AC668" i="9"/>
  <c r="AD668" i="9"/>
  <c r="W664" i="9"/>
  <c r="AC664" i="9"/>
  <c r="AD664" i="9"/>
  <c r="W660" i="9"/>
  <c r="AC660" i="9"/>
  <c r="AD660" i="9"/>
  <c r="W656" i="9"/>
  <c r="AC656" i="9"/>
  <c r="AD656" i="9"/>
  <c r="W651" i="9"/>
  <c r="AC651" i="9"/>
  <c r="AD651" i="9"/>
  <c r="W647" i="9"/>
  <c r="AC647" i="9"/>
  <c r="AD647" i="9"/>
  <c r="W643" i="9"/>
  <c r="AC643" i="9"/>
  <c r="AD643" i="9"/>
  <c r="W639" i="9"/>
  <c r="AC639" i="9"/>
  <c r="AD639" i="9"/>
  <c r="W635" i="9"/>
  <c r="AC635" i="9"/>
  <c r="AD635" i="9"/>
  <c r="W631" i="9"/>
  <c r="AC631" i="9"/>
  <c r="AD631" i="9"/>
  <c r="W626" i="9"/>
  <c r="AC626" i="9"/>
  <c r="AD626" i="9"/>
  <c r="W622" i="9"/>
  <c r="AC622" i="9"/>
  <c r="AD622" i="9"/>
  <c r="W618" i="9"/>
  <c r="AC618" i="9"/>
  <c r="AD618" i="9"/>
  <c r="W614" i="9"/>
  <c r="AC614" i="9"/>
  <c r="AD614" i="9"/>
  <c r="W610" i="9"/>
  <c r="AC610" i="9"/>
  <c r="AD610" i="9"/>
  <c r="W606" i="9"/>
  <c r="AC606" i="9"/>
  <c r="AD606" i="9"/>
  <c r="W601" i="9"/>
  <c r="AC601" i="9"/>
  <c r="AD601" i="9"/>
  <c r="W597" i="9"/>
  <c r="AC597" i="9"/>
  <c r="AD597" i="9"/>
  <c r="W593" i="9"/>
  <c r="AC593" i="9"/>
  <c r="AD593" i="9"/>
  <c r="W589" i="9"/>
  <c r="AC589" i="9"/>
  <c r="AD589" i="9"/>
  <c r="W585" i="9"/>
  <c r="AC585" i="9"/>
  <c r="AD585" i="9"/>
  <c r="W581" i="9"/>
  <c r="AC581" i="9"/>
  <c r="AD581" i="9"/>
  <c r="W576" i="9"/>
  <c r="AC576" i="9"/>
  <c r="AD576" i="9"/>
  <c r="W572" i="9"/>
  <c r="AC572" i="9"/>
  <c r="AD572" i="9"/>
  <c r="W568" i="9"/>
  <c r="AC568" i="9"/>
  <c r="AD568" i="9"/>
  <c r="W564" i="9"/>
  <c r="AC564" i="9"/>
  <c r="AD564" i="9"/>
  <c r="W560" i="9"/>
  <c r="AC560" i="9"/>
  <c r="AD560" i="9"/>
  <c r="W555" i="9"/>
  <c r="AC555" i="9"/>
  <c r="AD555" i="9"/>
  <c r="W551" i="9"/>
  <c r="AC551" i="9"/>
  <c r="AD551" i="9"/>
  <c r="W547" i="9"/>
  <c r="AD547" i="9"/>
  <c r="AC547" i="9"/>
  <c r="W543" i="9"/>
  <c r="AD543" i="9"/>
  <c r="AC543" i="9"/>
  <c r="W539" i="9"/>
  <c r="AD539" i="9"/>
  <c r="AC539" i="9"/>
  <c r="W535" i="9"/>
  <c r="AD535" i="9"/>
  <c r="AC535" i="9"/>
  <c r="W530" i="9"/>
  <c r="AD530" i="9"/>
  <c r="AC530" i="9"/>
  <c r="W526" i="9"/>
  <c r="AD526" i="9"/>
  <c r="AC526" i="9"/>
  <c r="W522" i="9"/>
  <c r="AD522" i="9"/>
  <c r="AC522" i="9"/>
  <c r="W518" i="9"/>
  <c r="AD518" i="9"/>
  <c r="AC518" i="9"/>
  <c r="W514" i="9"/>
  <c r="AD514" i="9"/>
  <c r="AC514" i="9"/>
  <c r="W510" i="9"/>
  <c r="AD510" i="9"/>
  <c r="AC510" i="9"/>
  <c r="W505" i="9"/>
  <c r="AD505" i="9"/>
  <c r="AC505" i="9"/>
  <c r="W501" i="9"/>
  <c r="AD501" i="9"/>
  <c r="AC501" i="9"/>
  <c r="W497" i="9"/>
  <c r="AD497" i="9"/>
  <c r="AC497" i="9"/>
  <c r="W493" i="9"/>
  <c r="AD493" i="9"/>
  <c r="AC493" i="9"/>
  <c r="W489" i="9"/>
  <c r="AD489" i="9"/>
  <c r="AC489" i="9"/>
  <c r="W485" i="9"/>
  <c r="AD485" i="9"/>
  <c r="AC485" i="9"/>
  <c r="W480" i="9"/>
  <c r="AD480" i="9"/>
  <c r="AC480" i="9"/>
  <c r="W476" i="9"/>
  <c r="AD476" i="9"/>
  <c r="AC476" i="9"/>
  <c r="W472" i="9"/>
  <c r="AD472" i="9"/>
  <c r="AC472" i="9"/>
  <c r="W468" i="9"/>
  <c r="AD468" i="9"/>
  <c r="AC468" i="9"/>
  <c r="W464" i="9"/>
  <c r="AD464" i="9"/>
  <c r="AC464" i="9"/>
  <c r="W459" i="9"/>
  <c r="AD459" i="9"/>
  <c r="AC459" i="9"/>
  <c r="W455" i="9"/>
  <c r="AD455" i="9"/>
  <c r="AC455" i="9"/>
  <c r="W451" i="9"/>
  <c r="AD451" i="9"/>
  <c r="AC451" i="9"/>
  <c r="W447" i="9"/>
  <c r="AD447" i="9"/>
  <c r="AC447" i="9"/>
  <c r="W443" i="9"/>
  <c r="AD443" i="9"/>
  <c r="AC443" i="9"/>
  <c r="W439" i="9"/>
  <c r="AD439" i="9"/>
  <c r="AC439" i="9"/>
  <c r="W434" i="9"/>
  <c r="AD434" i="9"/>
  <c r="AC434" i="9"/>
  <c r="W430" i="9"/>
  <c r="AD430" i="9"/>
  <c r="AC430" i="9"/>
  <c r="W426" i="9"/>
  <c r="AD426" i="9"/>
  <c r="AC426" i="9"/>
  <c r="W422" i="9"/>
  <c r="AD422" i="9"/>
  <c r="AC422" i="9"/>
  <c r="W418" i="9"/>
  <c r="AD418" i="9"/>
  <c r="AC418" i="9"/>
  <c r="W414" i="9"/>
  <c r="AD414" i="9"/>
  <c r="AC414" i="9"/>
  <c r="W409" i="9"/>
  <c r="AD409" i="9"/>
  <c r="AC409" i="9"/>
  <c r="W405" i="9"/>
  <c r="AD405" i="9"/>
  <c r="AC405" i="9"/>
  <c r="W401" i="9"/>
  <c r="AD401" i="9"/>
  <c r="AC401" i="9"/>
  <c r="W397" i="9"/>
  <c r="AD397" i="9"/>
  <c r="AC397" i="9"/>
  <c r="W393" i="9"/>
  <c r="AD393" i="9"/>
  <c r="AC393" i="9"/>
  <c r="W389" i="9"/>
  <c r="AD389" i="9"/>
  <c r="AC389" i="9"/>
  <c r="W384" i="9"/>
  <c r="AD384" i="9"/>
  <c r="AC384" i="9"/>
  <c r="W380" i="9"/>
  <c r="AD380" i="9"/>
  <c r="AC380" i="9"/>
  <c r="W376" i="9"/>
  <c r="AD376" i="9"/>
  <c r="AC376" i="9"/>
  <c r="W372" i="9"/>
  <c r="AD372" i="9"/>
  <c r="AC372" i="9"/>
  <c r="W368" i="9"/>
  <c r="AD368" i="9"/>
  <c r="AC368" i="9"/>
  <c r="W363" i="9"/>
  <c r="AD363" i="9"/>
  <c r="AC363" i="9"/>
  <c r="W359" i="9"/>
  <c r="AD359" i="9"/>
  <c r="AC359" i="9"/>
  <c r="W355" i="9"/>
  <c r="AD355" i="9"/>
  <c r="AC355" i="9"/>
  <c r="W351" i="9"/>
  <c r="AD351" i="9"/>
  <c r="AC351" i="9"/>
  <c r="W347" i="9"/>
  <c r="AD347" i="9"/>
  <c r="AC347" i="9"/>
  <c r="W343" i="9"/>
  <c r="AD343" i="9"/>
  <c r="AC343" i="9"/>
  <c r="W338" i="9"/>
  <c r="AD338" i="9"/>
  <c r="AC338" i="9"/>
  <c r="W334" i="9"/>
  <c r="AD334" i="9"/>
  <c r="AC334" i="9"/>
  <c r="W330" i="9"/>
  <c r="AD330" i="9"/>
  <c r="AC330" i="9"/>
  <c r="W326" i="9"/>
  <c r="AD326" i="9"/>
  <c r="AC326" i="9"/>
  <c r="W322" i="9"/>
  <c r="AD322" i="9"/>
  <c r="AC322" i="9"/>
  <c r="W318" i="9"/>
  <c r="AD318" i="9"/>
  <c r="AC318" i="9"/>
  <c r="W313" i="9"/>
  <c r="AD313" i="9"/>
  <c r="AC313" i="9"/>
  <c r="W309" i="9"/>
  <c r="AD309" i="9"/>
  <c r="AC309" i="9"/>
  <c r="W305" i="9"/>
  <c r="AD305" i="9"/>
  <c r="AC305" i="9"/>
  <c r="W301" i="9"/>
  <c r="AD301" i="9"/>
  <c r="AC301" i="9"/>
  <c r="W297" i="9"/>
  <c r="AD297" i="9"/>
  <c r="AC297" i="9"/>
  <c r="W293" i="9"/>
  <c r="AD293" i="9"/>
  <c r="AC293" i="9"/>
  <c r="W288" i="9"/>
  <c r="AD288" i="9"/>
  <c r="AC288" i="9"/>
  <c r="W284" i="9"/>
  <c r="AD284" i="9"/>
  <c r="AC284" i="9"/>
  <c r="W280" i="9"/>
  <c r="AD280" i="9"/>
  <c r="AC280" i="9"/>
  <c r="W276" i="9"/>
  <c r="AD276" i="9"/>
  <c r="AC276" i="9"/>
  <c r="W272" i="9"/>
  <c r="AD272" i="9"/>
  <c r="AC272" i="9"/>
  <c r="W267" i="9"/>
  <c r="AD267" i="9"/>
  <c r="AC267" i="9"/>
  <c r="W263" i="9"/>
  <c r="AD263" i="9"/>
  <c r="AC263" i="9"/>
  <c r="W259" i="9"/>
  <c r="AD259" i="9"/>
  <c r="AC259" i="9"/>
  <c r="W255" i="9"/>
  <c r="AD255" i="9"/>
  <c r="AC255" i="9"/>
  <c r="W2959" i="9"/>
  <c r="AD2959" i="9"/>
  <c r="AC2959" i="9"/>
  <c r="W2954" i="9"/>
  <c r="AD2954" i="9"/>
  <c r="AC2954" i="9"/>
  <c r="W2950" i="9"/>
  <c r="AD2950" i="9"/>
  <c r="AC2950" i="9"/>
  <c r="W2946" i="9"/>
  <c r="AD2946" i="9"/>
  <c r="AC2946" i="9"/>
  <c r="W2942" i="9"/>
  <c r="AD2942" i="9"/>
  <c r="AC2942" i="9"/>
  <c r="W2938" i="9"/>
  <c r="AD2938" i="9"/>
  <c r="AC2938" i="9"/>
  <c r="W2934" i="9"/>
  <c r="AD2934" i="9"/>
  <c r="AC2934" i="9"/>
  <c r="W2929" i="9"/>
  <c r="AD2929" i="9"/>
  <c r="AC2929" i="9"/>
  <c r="W2925" i="9"/>
  <c r="AD2925" i="9"/>
  <c r="AC2925" i="9"/>
  <c r="W2921" i="9"/>
  <c r="AD2921" i="9"/>
  <c r="AC2921" i="9"/>
  <c r="W2917" i="9"/>
  <c r="AD2917" i="9"/>
  <c r="AC2917" i="9"/>
  <c r="W2913" i="9"/>
  <c r="AD2913" i="9"/>
  <c r="AC2913" i="9"/>
  <c r="W2909" i="9"/>
  <c r="AD2909" i="9"/>
  <c r="AC2909" i="9"/>
  <c r="W2904" i="9"/>
  <c r="AD2904" i="9"/>
  <c r="AC2904" i="9"/>
  <c r="W2900" i="9"/>
  <c r="AD2900" i="9"/>
  <c r="AC2900" i="9"/>
  <c r="W2896" i="9"/>
  <c r="AD2896" i="9"/>
  <c r="AC2896" i="9"/>
  <c r="W2892" i="9"/>
  <c r="AD2892" i="9"/>
  <c r="AC2892" i="9"/>
  <c r="W2888" i="9"/>
  <c r="AD2888" i="9"/>
  <c r="AC2888" i="9"/>
  <c r="W2883" i="9"/>
  <c r="AD2883" i="9"/>
  <c r="AC2883" i="9"/>
  <c r="W2879" i="9"/>
  <c r="AD2879" i="9"/>
  <c r="AC2879" i="9"/>
  <c r="W2875" i="9"/>
  <c r="AD2875" i="9"/>
  <c r="AC2875" i="9"/>
  <c r="W2871" i="9"/>
  <c r="AD2871" i="9"/>
  <c r="AC2871" i="9"/>
  <c r="W2867" i="9"/>
  <c r="AD2867" i="9"/>
  <c r="AC2867" i="9"/>
  <c r="W2863" i="9"/>
  <c r="AD2863" i="9"/>
  <c r="AC2863" i="9"/>
  <c r="W2858" i="9"/>
  <c r="AD2858" i="9"/>
  <c r="AC2858" i="9"/>
  <c r="W2854" i="9"/>
  <c r="AD2854" i="9"/>
  <c r="AC2854" i="9"/>
  <c r="W2850" i="9"/>
  <c r="AD2850" i="9"/>
  <c r="AC2850" i="9"/>
  <c r="W2846" i="9"/>
  <c r="AD2846" i="9"/>
  <c r="AC2846" i="9"/>
  <c r="W2842" i="9"/>
  <c r="AD2842" i="9"/>
  <c r="AC2842" i="9"/>
  <c r="W2838" i="9"/>
  <c r="AD2838" i="9"/>
  <c r="AC2838" i="9"/>
  <c r="W2833" i="9"/>
  <c r="AD2833" i="9"/>
  <c r="AC2833" i="9"/>
  <c r="W2829" i="9"/>
  <c r="AD2829" i="9"/>
  <c r="AC2829" i="9"/>
  <c r="W2825" i="9"/>
  <c r="AD2825" i="9"/>
  <c r="AC2825" i="9"/>
  <c r="W2821" i="9"/>
  <c r="AD2821" i="9"/>
  <c r="AC2821" i="9"/>
  <c r="W2817" i="9"/>
  <c r="AD2817" i="9"/>
  <c r="AC2817" i="9"/>
  <c r="W2813" i="9"/>
  <c r="AD2813" i="9"/>
  <c r="AC2813" i="9"/>
  <c r="W2808" i="9"/>
  <c r="AD2808" i="9"/>
  <c r="AC2808" i="9"/>
  <c r="W2804" i="9"/>
  <c r="AD2804" i="9"/>
  <c r="AC2804" i="9"/>
  <c r="W2800" i="9"/>
  <c r="AD2800" i="9"/>
  <c r="AC2800" i="9"/>
  <c r="W2796" i="9"/>
  <c r="AD2796" i="9"/>
  <c r="AC2796" i="9"/>
  <c r="W2792" i="9"/>
  <c r="AD2792" i="9"/>
  <c r="AC2792" i="9"/>
  <c r="W2787" i="9"/>
  <c r="AD2787" i="9"/>
  <c r="AC2787" i="9"/>
  <c r="W2783" i="9"/>
  <c r="AD2783" i="9"/>
  <c r="AC2783" i="9"/>
  <c r="W2779" i="9"/>
  <c r="AD2779" i="9"/>
  <c r="AC2779" i="9"/>
  <c r="W2775" i="9"/>
  <c r="AD2775" i="9"/>
  <c r="AC2775" i="9"/>
  <c r="W2771" i="9"/>
  <c r="AD2771" i="9"/>
  <c r="AC2771" i="9"/>
  <c r="W2767" i="9"/>
  <c r="AD2767" i="9"/>
  <c r="AC2767" i="9"/>
  <c r="W2762" i="9"/>
  <c r="AD2762" i="9"/>
  <c r="AC2762" i="9"/>
  <c r="W2758" i="9"/>
  <c r="AD2758" i="9"/>
  <c r="AC2758" i="9"/>
  <c r="W2754" i="9"/>
  <c r="AD2754" i="9"/>
  <c r="AC2754" i="9"/>
  <c r="W2750" i="9"/>
  <c r="AD2750" i="9"/>
  <c r="AC2750" i="9"/>
  <c r="W2746" i="9"/>
  <c r="AD2746" i="9"/>
  <c r="AC2746" i="9"/>
  <c r="W2742" i="9"/>
  <c r="AD2742" i="9"/>
  <c r="AC2742" i="9"/>
  <c r="W2737" i="9"/>
  <c r="AD2737" i="9"/>
  <c r="AC2737" i="9"/>
  <c r="W2733" i="9"/>
  <c r="AD2733" i="9"/>
  <c r="AC2733" i="9"/>
  <c r="W2729" i="9"/>
  <c r="AD2729" i="9"/>
  <c r="AC2729" i="9"/>
  <c r="W2725" i="9"/>
  <c r="AD2725" i="9"/>
  <c r="AC2725" i="9"/>
  <c r="W2721" i="9"/>
  <c r="AD2721" i="9"/>
  <c r="AC2721" i="9"/>
  <c r="W2717" i="9"/>
  <c r="AD2717" i="9"/>
  <c r="AC2717" i="9"/>
  <c r="W2712" i="9"/>
  <c r="AD2712" i="9"/>
  <c r="AC2712" i="9"/>
  <c r="W2708" i="9"/>
  <c r="AD2708" i="9"/>
  <c r="AC2708" i="9"/>
  <c r="W2704" i="9"/>
  <c r="AD2704" i="9"/>
  <c r="AC2704" i="9"/>
  <c r="W2700" i="9"/>
  <c r="AD2700" i="9"/>
  <c r="AC2700" i="9"/>
  <c r="W2696" i="9"/>
  <c r="AD2696" i="9"/>
  <c r="AC2696" i="9"/>
  <c r="W2691" i="9"/>
  <c r="AC2691" i="9"/>
  <c r="AD2691" i="9"/>
  <c r="W2687" i="9"/>
  <c r="AC2687" i="9"/>
  <c r="AD2687" i="9"/>
  <c r="W2683" i="9"/>
  <c r="AC2683" i="9"/>
  <c r="AD2683" i="9"/>
  <c r="W2679" i="9"/>
  <c r="AC2679" i="9"/>
  <c r="AD2679" i="9"/>
  <c r="W2675" i="9"/>
  <c r="AC2675" i="9"/>
  <c r="AD2675" i="9"/>
  <c r="W2671" i="9"/>
  <c r="AC2671" i="9"/>
  <c r="AD2671" i="9"/>
  <c r="W2666" i="9"/>
  <c r="AC2666" i="9"/>
  <c r="AD2666" i="9"/>
  <c r="W2662" i="9"/>
  <c r="AC2662" i="9"/>
  <c r="AD2662" i="9"/>
  <c r="W2658" i="9"/>
  <c r="AC2658" i="9"/>
  <c r="AD2658" i="9"/>
  <c r="W2654" i="9"/>
  <c r="AC2654" i="9"/>
  <c r="AD2654" i="9"/>
  <c r="W2650" i="9"/>
  <c r="AC2650" i="9"/>
  <c r="AD2650" i="9"/>
  <c r="W2646" i="9"/>
  <c r="AC2646" i="9"/>
  <c r="AD2646" i="9"/>
  <c r="W2641" i="9"/>
  <c r="AC2641" i="9"/>
  <c r="AD2641" i="9"/>
  <c r="W2637" i="9"/>
  <c r="AC2637" i="9"/>
  <c r="AD2637" i="9"/>
  <c r="W2633" i="9"/>
  <c r="AC2633" i="9"/>
  <c r="AD2633" i="9"/>
  <c r="W2629" i="9"/>
  <c r="AC2629" i="9"/>
  <c r="AD2629" i="9"/>
  <c r="W2625" i="9"/>
  <c r="AC2625" i="9"/>
  <c r="AD2625" i="9"/>
  <c r="W2621" i="9"/>
  <c r="AC2621" i="9"/>
  <c r="AD2621" i="9"/>
  <c r="W2616" i="9"/>
  <c r="AC2616" i="9"/>
  <c r="AD2616" i="9"/>
  <c r="W2612" i="9"/>
  <c r="AC2612" i="9"/>
  <c r="AD2612" i="9"/>
  <c r="W2608" i="9"/>
  <c r="AC2608" i="9"/>
  <c r="AD2608" i="9"/>
  <c r="W2604" i="9"/>
  <c r="AC2604" i="9"/>
  <c r="AD2604" i="9"/>
  <c r="W2600" i="9"/>
  <c r="AC2600" i="9"/>
  <c r="AD2600" i="9"/>
  <c r="W2595" i="9"/>
  <c r="AC2595" i="9"/>
  <c r="AD2595" i="9"/>
  <c r="W2591" i="9"/>
  <c r="AC2591" i="9"/>
  <c r="AD2591" i="9"/>
  <c r="W2587" i="9"/>
  <c r="AC2587" i="9"/>
  <c r="AD2587" i="9"/>
  <c r="W2583" i="9"/>
  <c r="AC2583" i="9"/>
  <c r="AD2583" i="9"/>
  <c r="W2579" i="9"/>
  <c r="AC2579" i="9"/>
  <c r="AD2579" i="9"/>
  <c r="W2575" i="9"/>
  <c r="AC2575" i="9"/>
  <c r="AD2575" i="9"/>
  <c r="W2570" i="9"/>
  <c r="AC2570" i="9"/>
  <c r="AD2570" i="9"/>
  <c r="W2566" i="9"/>
  <c r="AC2566" i="9"/>
  <c r="AD2566" i="9"/>
  <c r="W2562" i="9"/>
  <c r="AC2562" i="9"/>
  <c r="AD2562" i="9"/>
  <c r="W2558" i="9"/>
  <c r="AC2558" i="9"/>
  <c r="AD2558" i="9"/>
  <c r="W2554" i="9"/>
  <c r="AC2554" i="9"/>
  <c r="AD2554" i="9"/>
  <c r="W2550" i="9"/>
  <c r="AC2550" i="9"/>
  <c r="AD2550" i="9"/>
  <c r="W2545" i="9"/>
  <c r="AC2545" i="9"/>
  <c r="AD2545" i="9"/>
  <c r="W2541" i="9"/>
  <c r="AC2541" i="9"/>
  <c r="AD2541" i="9"/>
  <c r="W2537" i="9"/>
  <c r="AC2537" i="9"/>
  <c r="AD2537" i="9"/>
  <c r="W2533" i="9"/>
  <c r="AC2533" i="9"/>
  <c r="AD2533" i="9"/>
  <c r="W2529" i="9"/>
  <c r="AC2529" i="9"/>
  <c r="AD2529" i="9"/>
  <c r="W2525" i="9"/>
  <c r="AC2525" i="9"/>
  <c r="AD2525" i="9"/>
  <c r="W2520" i="9"/>
  <c r="AC2520" i="9"/>
  <c r="AD2520" i="9"/>
  <c r="W2516" i="9"/>
  <c r="AC2516" i="9"/>
  <c r="AD2516" i="9"/>
  <c r="W2512" i="9"/>
  <c r="AC2512" i="9"/>
  <c r="AD2512" i="9"/>
  <c r="W2508" i="9"/>
  <c r="AC2508" i="9"/>
  <c r="AD2508" i="9"/>
  <c r="W2504" i="9"/>
  <c r="AC2504" i="9"/>
  <c r="AD2504" i="9"/>
  <c r="W2499" i="9"/>
  <c r="AC2499" i="9"/>
  <c r="AD2499" i="9"/>
  <c r="W2495" i="9"/>
  <c r="AC2495" i="9"/>
  <c r="AD2495" i="9"/>
  <c r="W2491" i="9"/>
  <c r="AC2491" i="9"/>
  <c r="AD2491" i="9"/>
  <c r="W2487" i="9"/>
  <c r="AC2487" i="9"/>
  <c r="AD2487" i="9"/>
  <c r="W2483" i="9"/>
  <c r="AC2483" i="9"/>
  <c r="AD2483" i="9"/>
  <c r="W2479" i="9"/>
  <c r="AC2479" i="9"/>
  <c r="AD2479" i="9"/>
  <c r="W2474" i="9"/>
  <c r="AC2474" i="9"/>
  <c r="AD2474" i="9"/>
  <c r="W2470" i="9"/>
  <c r="AC2470" i="9"/>
  <c r="AD2470" i="9"/>
  <c r="W2466" i="9"/>
  <c r="AC2466" i="9"/>
  <c r="AD2466" i="9"/>
  <c r="W2462" i="9"/>
  <c r="AC2462" i="9"/>
  <c r="AD2462" i="9"/>
  <c r="W2458" i="9"/>
  <c r="AC2458" i="9"/>
  <c r="AD2458" i="9"/>
  <c r="W2454" i="9"/>
  <c r="AC2454" i="9"/>
  <c r="AD2454" i="9"/>
  <c r="W2449" i="9"/>
  <c r="AC2449" i="9"/>
  <c r="AD2449" i="9"/>
  <c r="W2445" i="9"/>
  <c r="AC2445" i="9"/>
  <c r="AD2445" i="9"/>
  <c r="W2441" i="9"/>
  <c r="AC2441" i="9"/>
  <c r="AD2441" i="9"/>
  <c r="W2437" i="9"/>
  <c r="AC2437" i="9"/>
  <c r="AD2437" i="9"/>
  <c r="W2433" i="9"/>
  <c r="AC2433" i="9"/>
  <c r="AD2433" i="9"/>
  <c r="W2429" i="9"/>
  <c r="AC2429" i="9"/>
  <c r="AD2429" i="9"/>
  <c r="W2424" i="9"/>
  <c r="AC2424" i="9"/>
  <c r="AD2424" i="9"/>
  <c r="W2420" i="9"/>
  <c r="AC2420" i="9"/>
  <c r="AD2420" i="9"/>
  <c r="W2416" i="9"/>
  <c r="AC2416" i="9"/>
  <c r="AD2416" i="9"/>
  <c r="W2412" i="9"/>
  <c r="AC2412" i="9"/>
  <c r="AD2412" i="9"/>
  <c r="W2408" i="9"/>
  <c r="AC2408" i="9"/>
  <c r="AD2408" i="9"/>
  <c r="W2403" i="9"/>
  <c r="AC2403" i="9"/>
  <c r="AD2403" i="9"/>
  <c r="W2399" i="9"/>
  <c r="AC2399" i="9"/>
  <c r="AD2399" i="9"/>
  <c r="W2395" i="9"/>
  <c r="AC2395" i="9"/>
  <c r="AD2395" i="9"/>
  <c r="W2391" i="9"/>
  <c r="AC2391" i="9"/>
  <c r="AD2391" i="9"/>
  <c r="W2387" i="9"/>
  <c r="AC2387" i="9"/>
  <c r="AD2387" i="9"/>
  <c r="W2383" i="9"/>
  <c r="AC2383" i="9"/>
  <c r="AD2383" i="9"/>
  <c r="W2378" i="9"/>
  <c r="AC2378" i="9"/>
  <c r="AD2378" i="9"/>
  <c r="W2374" i="9"/>
  <c r="AC2374" i="9"/>
  <c r="AD2374" i="9"/>
  <c r="W2370" i="9"/>
  <c r="AC2370" i="9"/>
  <c r="AD2370" i="9"/>
  <c r="W2366" i="9"/>
  <c r="AC2366" i="9"/>
  <c r="AD2366" i="9"/>
  <c r="W2362" i="9"/>
  <c r="AC2362" i="9"/>
  <c r="AD2362" i="9"/>
  <c r="W2358" i="9"/>
  <c r="AC2358" i="9"/>
  <c r="AD2358" i="9"/>
  <c r="W2353" i="9"/>
  <c r="AC2353" i="9"/>
  <c r="AD2353" i="9"/>
  <c r="W2349" i="9"/>
  <c r="AC2349" i="9"/>
  <c r="AD2349" i="9"/>
  <c r="W2345" i="9"/>
  <c r="AC2345" i="9"/>
  <c r="AD2345" i="9"/>
  <c r="W2341" i="9"/>
  <c r="AC2341" i="9"/>
  <c r="AD2341" i="9"/>
  <c r="W2337" i="9"/>
  <c r="AC2337" i="9"/>
  <c r="AD2337" i="9"/>
  <c r="W2333" i="9"/>
  <c r="AC2333" i="9"/>
  <c r="AD2333" i="9"/>
  <c r="W2328" i="9"/>
  <c r="AC2328" i="9"/>
  <c r="AD2328" i="9"/>
  <c r="W2324" i="9"/>
  <c r="AC2324" i="9"/>
  <c r="AD2324" i="9"/>
  <c r="W2320" i="9"/>
  <c r="AC2320" i="9"/>
  <c r="AD2320" i="9"/>
  <c r="W2316" i="9"/>
  <c r="AC2316" i="9"/>
  <c r="AD2316" i="9"/>
  <c r="W2312" i="9"/>
  <c r="AC2312" i="9"/>
  <c r="AD2312" i="9"/>
  <c r="W2307" i="9"/>
  <c r="AC2307" i="9"/>
  <c r="AD2307" i="9"/>
  <c r="W2303" i="9"/>
  <c r="AC2303" i="9"/>
  <c r="AD2303" i="9"/>
  <c r="W2299" i="9"/>
  <c r="AC2299" i="9"/>
  <c r="AD2299" i="9"/>
  <c r="W2295" i="9"/>
  <c r="AC2295" i="9"/>
  <c r="AD2295" i="9"/>
  <c r="W2291" i="9"/>
  <c r="AC2291" i="9"/>
  <c r="AD2291" i="9"/>
  <c r="W2287" i="9"/>
  <c r="AC2287" i="9"/>
  <c r="AD2287" i="9"/>
  <c r="W2282" i="9"/>
  <c r="AC2282" i="9"/>
  <c r="AD2282" i="9"/>
  <c r="W2278" i="9"/>
  <c r="AC2278" i="9"/>
  <c r="AD2278" i="9"/>
  <c r="W2274" i="9"/>
  <c r="AC2274" i="9"/>
  <c r="AD2274" i="9"/>
  <c r="W2270" i="9"/>
  <c r="AC2270" i="9"/>
  <c r="AD2270" i="9"/>
  <c r="W2266" i="9"/>
  <c r="AC2266" i="9"/>
  <c r="AD2266" i="9"/>
  <c r="W2262" i="9"/>
  <c r="AC2262" i="9"/>
  <c r="AD2262" i="9"/>
  <c r="W2257" i="9"/>
  <c r="AC2257" i="9"/>
  <c r="AD2257" i="9"/>
  <c r="W2253" i="9"/>
  <c r="AC2253" i="9"/>
  <c r="AD2253" i="9"/>
  <c r="W2249" i="9"/>
  <c r="AC2249" i="9"/>
  <c r="AD2249" i="9"/>
  <c r="W2245" i="9"/>
  <c r="AC2245" i="9"/>
  <c r="AD2245" i="9"/>
  <c r="W2241" i="9"/>
  <c r="AC2241" i="9"/>
  <c r="AD2241" i="9"/>
  <c r="W2237" i="9"/>
  <c r="AC2237" i="9"/>
  <c r="AD2237" i="9"/>
  <c r="W2232" i="9"/>
  <c r="AC2232" i="9"/>
  <c r="AD2232" i="9"/>
  <c r="W2228" i="9"/>
  <c r="AC2228" i="9"/>
  <c r="AD2228" i="9"/>
  <c r="W2224" i="9"/>
  <c r="AC2224" i="9"/>
  <c r="AD2224" i="9"/>
  <c r="W2220" i="9"/>
  <c r="AC2220" i="9"/>
  <c r="AD2220" i="9"/>
  <c r="W2216" i="9"/>
  <c r="AC2216" i="9"/>
  <c r="AD2216" i="9"/>
  <c r="W2211" i="9"/>
  <c r="AC2211" i="9"/>
  <c r="AD2211" i="9"/>
  <c r="W2207" i="9"/>
  <c r="AC2207" i="9"/>
  <c r="AD2207" i="9"/>
  <c r="W2203" i="9"/>
  <c r="AC2203" i="9"/>
  <c r="AD2203" i="9"/>
  <c r="W2199" i="9"/>
  <c r="AD2199" i="9"/>
  <c r="AC2199" i="9"/>
  <c r="W2195" i="9"/>
  <c r="AD2195" i="9"/>
  <c r="AC2195" i="9"/>
  <c r="W2191" i="9"/>
  <c r="AD2191" i="9"/>
  <c r="AC2191" i="9"/>
  <c r="W2186" i="9"/>
  <c r="AD2186" i="9"/>
  <c r="AC2186" i="9"/>
  <c r="W2182" i="9"/>
  <c r="AD2182" i="9"/>
  <c r="AC2182" i="9"/>
  <c r="W2178" i="9"/>
  <c r="AD2178" i="9"/>
  <c r="AC2178" i="9"/>
  <c r="W2174" i="9"/>
  <c r="AD2174" i="9"/>
  <c r="AC2174" i="9"/>
  <c r="W2170" i="9"/>
  <c r="AD2170" i="9"/>
  <c r="AC2170" i="9"/>
  <c r="W2166" i="9"/>
  <c r="AD2166" i="9"/>
  <c r="AC2166" i="9"/>
  <c r="W2161" i="9"/>
  <c r="AD2161" i="9"/>
  <c r="AC2161" i="9"/>
  <c r="W2157" i="9"/>
  <c r="AD2157" i="9"/>
  <c r="AC2157" i="9"/>
  <c r="W2153" i="9"/>
  <c r="AD2153" i="9"/>
  <c r="AC2153" i="9"/>
  <c r="W2149" i="9"/>
  <c r="AD2149" i="9"/>
  <c r="AC2149" i="9"/>
  <c r="W2145" i="9"/>
  <c r="AD2145" i="9"/>
  <c r="AC2145" i="9"/>
  <c r="W2141" i="9"/>
  <c r="AD2141" i="9"/>
  <c r="AC2141" i="9"/>
  <c r="W2136" i="9"/>
  <c r="AD2136" i="9"/>
  <c r="AC2136" i="9"/>
  <c r="W2132" i="9"/>
  <c r="AD2132" i="9"/>
  <c r="AC2132" i="9"/>
  <c r="W2128" i="9"/>
  <c r="AD2128" i="9"/>
  <c r="AC2128" i="9"/>
  <c r="W2124" i="9"/>
  <c r="AD2124" i="9"/>
  <c r="AC2124" i="9"/>
  <c r="W2120" i="9"/>
  <c r="AD2120" i="9"/>
  <c r="AC2120" i="9"/>
  <c r="W2115" i="9"/>
  <c r="AD2115" i="9"/>
  <c r="AC2115" i="9"/>
  <c r="W2111" i="9"/>
  <c r="AD2111" i="9"/>
  <c r="AC2111" i="9"/>
  <c r="W2107" i="9"/>
  <c r="AD2107" i="9"/>
  <c r="AC2107" i="9"/>
  <c r="W2103" i="9"/>
  <c r="AD2103" i="9"/>
  <c r="AC2103" i="9"/>
  <c r="W2099" i="9"/>
  <c r="AD2099" i="9"/>
  <c r="AC2099" i="9"/>
  <c r="W2095" i="9"/>
  <c r="AD2095" i="9"/>
  <c r="AC2095" i="9"/>
  <c r="W2090" i="9"/>
  <c r="AD2090" i="9"/>
  <c r="AC2090" i="9"/>
  <c r="W2086" i="9"/>
  <c r="AD2086" i="9"/>
  <c r="AC2086" i="9"/>
  <c r="W2082" i="9"/>
  <c r="AD2082" i="9"/>
  <c r="AC2082" i="9"/>
  <c r="W2078" i="9"/>
  <c r="AD2078" i="9"/>
  <c r="AC2078" i="9"/>
  <c r="W2074" i="9"/>
  <c r="AD2074" i="9"/>
  <c r="AC2074" i="9"/>
  <c r="W2070" i="9"/>
  <c r="AD2070" i="9"/>
  <c r="AC2070" i="9"/>
  <c r="W2065" i="9"/>
  <c r="AD2065" i="9"/>
  <c r="AC2065" i="9"/>
  <c r="W2061" i="9"/>
  <c r="AD2061" i="9"/>
  <c r="AC2061" i="9"/>
  <c r="W2057" i="9"/>
  <c r="AD2057" i="9"/>
  <c r="AC2057" i="9"/>
  <c r="W2053" i="9"/>
  <c r="AD2053" i="9"/>
  <c r="AC2053" i="9"/>
  <c r="W2049" i="9"/>
  <c r="AD2049" i="9"/>
  <c r="AC2049" i="9"/>
  <c r="W2045" i="9"/>
  <c r="AD2045" i="9"/>
  <c r="AC2045" i="9"/>
  <c r="W2040" i="9"/>
  <c r="AD2040" i="9"/>
  <c r="AC2040" i="9"/>
  <c r="W2036" i="9"/>
  <c r="AD2036" i="9"/>
  <c r="AC2036" i="9"/>
  <c r="W2032" i="9"/>
  <c r="AD2032" i="9"/>
  <c r="AC2032" i="9"/>
  <c r="W2028" i="9"/>
  <c r="AD2028" i="9"/>
  <c r="AC2028" i="9"/>
  <c r="W2024" i="9"/>
  <c r="AD2024" i="9"/>
  <c r="AC2024" i="9"/>
  <c r="W2019" i="9"/>
  <c r="AD2019" i="9"/>
  <c r="AC2019" i="9"/>
  <c r="W2015" i="9"/>
  <c r="AD2015" i="9"/>
  <c r="AC2015" i="9"/>
  <c r="W2011" i="9"/>
  <c r="AD2011" i="9"/>
  <c r="AC2011" i="9"/>
  <c r="W2007" i="9"/>
  <c r="AD2007" i="9"/>
  <c r="AC2007" i="9"/>
  <c r="W2003" i="9"/>
  <c r="AD2003" i="9"/>
  <c r="AC2003" i="9"/>
  <c r="W1999" i="9"/>
  <c r="AD1999" i="9"/>
  <c r="AC1999" i="9"/>
  <c r="W1994" i="9"/>
  <c r="AD1994" i="9"/>
  <c r="AC1994" i="9"/>
  <c r="W1990" i="9"/>
  <c r="AD1990" i="9"/>
  <c r="AC1990" i="9"/>
  <c r="W1986" i="9"/>
  <c r="AD1986" i="9"/>
  <c r="AC1986" i="9"/>
  <c r="W1982" i="9"/>
  <c r="AD1982" i="9"/>
  <c r="AC1982" i="9"/>
  <c r="W1978" i="9"/>
  <c r="AD1978" i="9"/>
  <c r="AC1978" i="9"/>
  <c r="W1974" i="9"/>
  <c r="AC1974" i="9"/>
  <c r="AD1974" i="9"/>
  <c r="W1969" i="9"/>
  <c r="AC1969" i="9"/>
  <c r="AD1969" i="9"/>
  <c r="W1965" i="9"/>
  <c r="AC1965" i="9"/>
  <c r="AD1965" i="9"/>
  <c r="W1961" i="9"/>
  <c r="AC1961" i="9"/>
  <c r="AD1961" i="9"/>
  <c r="W1957" i="9"/>
  <c r="AC1957" i="9"/>
  <c r="AD1957" i="9"/>
  <c r="W1953" i="9"/>
  <c r="AC1953" i="9"/>
  <c r="AD1953" i="9"/>
  <c r="W1949" i="9"/>
  <c r="AC1949" i="9"/>
  <c r="AD1949" i="9"/>
  <c r="W1944" i="9"/>
  <c r="AC1944" i="9"/>
  <c r="AD1944" i="9"/>
  <c r="W1940" i="9"/>
  <c r="AC1940" i="9"/>
  <c r="AD1940" i="9"/>
  <c r="W1936" i="9"/>
  <c r="AC1936" i="9"/>
  <c r="AD1936" i="9"/>
  <c r="W1932" i="9"/>
  <c r="AC1932" i="9"/>
  <c r="AD1932" i="9"/>
  <c r="W1928" i="9"/>
  <c r="AC1928" i="9"/>
  <c r="AD1928" i="9"/>
  <c r="W1923" i="9"/>
  <c r="AC1923" i="9"/>
  <c r="AD1923" i="9"/>
  <c r="W1919" i="9"/>
  <c r="AC1919" i="9"/>
  <c r="AD1919" i="9"/>
  <c r="W1915" i="9"/>
  <c r="AC1915" i="9"/>
  <c r="AD1915" i="9"/>
  <c r="W1911" i="9"/>
  <c r="AC1911" i="9"/>
  <c r="AD1911" i="9"/>
  <c r="W1907" i="9"/>
  <c r="AC1907" i="9"/>
  <c r="AD1907" i="9"/>
  <c r="W1903" i="9"/>
  <c r="AC1903" i="9"/>
  <c r="AD1903" i="9"/>
  <c r="W1898" i="9"/>
  <c r="AC1898" i="9"/>
  <c r="AD1898" i="9"/>
  <c r="W1894" i="9"/>
  <c r="AC1894" i="9"/>
  <c r="AD1894" i="9"/>
  <c r="W1890" i="9"/>
  <c r="AC1890" i="9"/>
  <c r="AD1890" i="9"/>
  <c r="W1886" i="9"/>
  <c r="AC1886" i="9"/>
  <c r="AD1886" i="9"/>
  <c r="W1882" i="9"/>
  <c r="AC1882" i="9"/>
  <c r="AD1882" i="9"/>
  <c r="W1878" i="9"/>
  <c r="AC1878" i="9"/>
  <c r="AD1878" i="9"/>
  <c r="W1873" i="9"/>
  <c r="AC1873" i="9"/>
  <c r="AD1873" i="9"/>
  <c r="W1869" i="9"/>
  <c r="AC1869" i="9"/>
  <c r="AD1869" i="9"/>
  <c r="W1865" i="9"/>
  <c r="AC1865" i="9"/>
  <c r="AD1865" i="9"/>
  <c r="W1861" i="9"/>
  <c r="AC1861" i="9"/>
  <c r="AD1861" i="9"/>
  <c r="W1857" i="9"/>
  <c r="AC1857" i="9"/>
  <c r="AD1857" i="9"/>
  <c r="W1853" i="9"/>
  <c r="AC1853" i="9"/>
  <c r="AD1853" i="9"/>
  <c r="W1848" i="9"/>
  <c r="AC1848" i="9"/>
  <c r="AD1848" i="9"/>
  <c r="W1844" i="9"/>
  <c r="AC1844" i="9"/>
  <c r="AD1844" i="9"/>
  <c r="W1840" i="9"/>
  <c r="AC1840" i="9"/>
  <c r="AD1840" i="9"/>
  <c r="W1836" i="9"/>
  <c r="AC1836" i="9"/>
  <c r="AD1836" i="9"/>
  <c r="W1832" i="9"/>
  <c r="AC1832" i="9"/>
  <c r="AD1832" i="9"/>
  <c r="W1827" i="9"/>
  <c r="AC1827" i="9"/>
  <c r="AD1827" i="9"/>
  <c r="W1823" i="9"/>
  <c r="AC1823" i="9"/>
  <c r="AD1823" i="9"/>
  <c r="W1819" i="9"/>
  <c r="AC1819" i="9"/>
  <c r="AD1819" i="9"/>
  <c r="W1815" i="9"/>
  <c r="AC1815" i="9"/>
  <c r="AD1815" i="9"/>
  <c r="W1811" i="9"/>
  <c r="AC1811" i="9"/>
  <c r="AD1811" i="9"/>
  <c r="W1807" i="9"/>
  <c r="AC1807" i="9"/>
  <c r="AD1807" i="9"/>
  <c r="W1802" i="9"/>
  <c r="AC1802" i="9"/>
  <c r="AD1802" i="9"/>
  <c r="W1798" i="9"/>
  <c r="AC1798" i="9"/>
  <c r="AD1798" i="9"/>
  <c r="W1794" i="9"/>
  <c r="AC1794" i="9"/>
  <c r="AD1794" i="9"/>
  <c r="W1790" i="9"/>
  <c r="AC1790" i="9"/>
  <c r="AD1790" i="9"/>
  <c r="W1786" i="9"/>
  <c r="AC1786" i="9"/>
  <c r="AD1786" i="9"/>
  <c r="W1782" i="9"/>
  <c r="AC1782" i="9"/>
  <c r="AD1782" i="9"/>
  <c r="W1777" i="9"/>
  <c r="AC1777" i="9"/>
  <c r="AD1777" i="9"/>
  <c r="W1773" i="9"/>
  <c r="AC1773" i="9"/>
  <c r="AD1773" i="9"/>
  <c r="W1769" i="9"/>
  <c r="AC1769" i="9"/>
  <c r="AD1769" i="9"/>
  <c r="W1765" i="9"/>
  <c r="AC1765" i="9"/>
  <c r="AD1765" i="9"/>
  <c r="W1761" i="9"/>
  <c r="AC1761" i="9"/>
  <c r="AD1761" i="9"/>
  <c r="W1757" i="9"/>
  <c r="AC1757" i="9"/>
  <c r="AD1757" i="9"/>
  <c r="W1752" i="9"/>
  <c r="AC1752" i="9"/>
  <c r="AD1752" i="9"/>
  <c r="W1748" i="9"/>
  <c r="AC1748" i="9"/>
  <c r="AD1748" i="9"/>
  <c r="W1744" i="9"/>
  <c r="AC1744" i="9"/>
  <c r="AD1744" i="9"/>
  <c r="W1740" i="9"/>
  <c r="AC1740" i="9"/>
  <c r="AD1740" i="9"/>
  <c r="W1736" i="9"/>
  <c r="AC1736" i="9"/>
  <c r="AD1736" i="9"/>
  <c r="W1731" i="9"/>
  <c r="AC1731" i="9"/>
  <c r="AD1731" i="9"/>
  <c r="W1727" i="9"/>
  <c r="AC1727" i="9"/>
  <c r="AD1727" i="9"/>
  <c r="W1723" i="9"/>
  <c r="AC1723" i="9"/>
  <c r="AD1723" i="9"/>
  <c r="W1719" i="9"/>
  <c r="AC1719" i="9"/>
  <c r="AD1719" i="9"/>
  <c r="W1715" i="9"/>
  <c r="AC1715" i="9"/>
  <c r="AD1715" i="9"/>
  <c r="W1711" i="9"/>
  <c r="AC1711" i="9"/>
  <c r="AD1711" i="9"/>
  <c r="W1706" i="9"/>
  <c r="AC1706" i="9"/>
  <c r="AD1706" i="9"/>
  <c r="W1702" i="9"/>
  <c r="AC1702" i="9"/>
  <c r="AD1702" i="9"/>
  <c r="W1698" i="9"/>
  <c r="AC1698" i="9"/>
  <c r="AD1698" i="9"/>
  <c r="W1694" i="9"/>
  <c r="AC1694" i="9"/>
  <c r="AD1694" i="9"/>
  <c r="W1690" i="9"/>
  <c r="AC1690" i="9"/>
  <c r="AD1690" i="9"/>
  <c r="W1686" i="9"/>
  <c r="AC1686" i="9"/>
  <c r="AD1686" i="9"/>
  <c r="W1681" i="9"/>
  <c r="AC1681" i="9"/>
  <c r="AD1681" i="9"/>
  <c r="W1677" i="9"/>
  <c r="AC1677" i="9"/>
  <c r="AD1677" i="9"/>
  <c r="W1673" i="9"/>
  <c r="AC1673" i="9"/>
  <c r="AD1673" i="9"/>
  <c r="W1669" i="9"/>
  <c r="AC1669" i="9"/>
  <c r="AD1669" i="9"/>
  <c r="W1665" i="9"/>
  <c r="AC1665" i="9"/>
  <c r="AD1665" i="9"/>
  <c r="W1661" i="9"/>
  <c r="AC1661" i="9"/>
  <c r="AD1661" i="9"/>
  <c r="W1656" i="9"/>
  <c r="AC1656" i="9"/>
  <c r="AD1656" i="9"/>
  <c r="W1652" i="9"/>
  <c r="AC1652" i="9"/>
  <c r="AD1652" i="9"/>
  <c r="W1648" i="9"/>
  <c r="AC1648" i="9"/>
  <c r="AD1648" i="9"/>
  <c r="W1644" i="9"/>
  <c r="AC1644" i="9"/>
  <c r="AD1644" i="9"/>
  <c r="W1640" i="9"/>
  <c r="AC1640" i="9"/>
  <c r="AD1640" i="9"/>
  <c r="W1635" i="9"/>
  <c r="AC1635" i="9"/>
  <c r="AD1635" i="9"/>
  <c r="W1631" i="9"/>
  <c r="AC1631" i="9"/>
  <c r="AD1631" i="9"/>
  <c r="W1627" i="9"/>
  <c r="AC1627" i="9"/>
  <c r="AD1627" i="9"/>
  <c r="W1623" i="9"/>
  <c r="AC1623" i="9"/>
  <c r="AD1623" i="9"/>
  <c r="W1619" i="9"/>
  <c r="AC1619" i="9"/>
  <c r="AD1619" i="9"/>
  <c r="W1615" i="9"/>
  <c r="AC1615" i="9"/>
  <c r="AD1615" i="9"/>
  <c r="W1610" i="9"/>
  <c r="AC1610" i="9"/>
  <c r="AD1610" i="9"/>
  <c r="W1606" i="9"/>
  <c r="AC1606" i="9"/>
  <c r="AD1606" i="9"/>
  <c r="W1602" i="9"/>
  <c r="AC1602" i="9"/>
  <c r="AD1602" i="9"/>
  <c r="W1598" i="9"/>
  <c r="AC1598" i="9"/>
  <c r="AD1598" i="9"/>
  <c r="W1594" i="9"/>
  <c r="AC1594" i="9"/>
  <c r="AD1594" i="9"/>
  <c r="W1590" i="9"/>
  <c r="AC1590" i="9"/>
  <c r="AD1590" i="9"/>
  <c r="W1585" i="9"/>
  <c r="AC1585" i="9"/>
  <c r="AD1585" i="9"/>
  <c r="W1581" i="9"/>
  <c r="AC1581" i="9"/>
  <c r="AD1581" i="9"/>
  <c r="W1577" i="9"/>
  <c r="AC1577" i="9"/>
  <c r="AD1577" i="9"/>
  <c r="W1573" i="9"/>
  <c r="AC1573" i="9"/>
  <c r="AD1573" i="9"/>
  <c r="W1569" i="9"/>
  <c r="AC1569" i="9"/>
  <c r="AD1569" i="9"/>
  <c r="W1565" i="9"/>
  <c r="AC1565" i="9"/>
  <c r="AD1565" i="9"/>
  <c r="W1560" i="9"/>
  <c r="AC1560" i="9"/>
  <c r="AD1560" i="9"/>
  <c r="W1556" i="9"/>
  <c r="AC1556" i="9"/>
  <c r="AD1556" i="9"/>
  <c r="W1552" i="9"/>
  <c r="AC1552" i="9"/>
  <c r="AD1552" i="9"/>
  <c r="W1548" i="9"/>
  <c r="AC1548" i="9"/>
  <c r="AD1548" i="9"/>
  <c r="W1544" i="9"/>
  <c r="AC1544" i="9"/>
  <c r="AD1544" i="9"/>
  <c r="W1539" i="9"/>
  <c r="AC1539" i="9"/>
  <c r="AD1539" i="9"/>
  <c r="W1535" i="9"/>
  <c r="AC1535" i="9"/>
  <c r="AD1535" i="9"/>
  <c r="W1531" i="9"/>
  <c r="AC1531" i="9"/>
  <c r="AD1531" i="9"/>
  <c r="W1527" i="9"/>
  <c r="AC1527" i="9"/>
  <c r="AD1527" i="9"/>
  <c r="W1523" i="9"/>
  <c r="AC1523" i="9"/>
  <c r="AD1523" i="9"/>
  <c r="W1519" i="9"/>
  <c r="AC1519" i="9"/>
  <c r="AD1519" i="9"/>
  <c r="W1514" i="9"/>
  <c r="AC1514" i="9"/>
  <c r="AD1514" i="9"/>
  <c r="W1510" i="9"/>
  <c r="AD1510" i="9"/>
  <c r="AC1510" i="9"/>
  <c r="W1506" i="9"/>
  <c r="AD1506" i="9"/>
  <c r="AC1506" i="9"/>
  <c r="W1502" i="9"/>
  <c r="AD1502" i="9"/>
  <c r="AC1502" i="9"/>
  <c r="W1498" i="9"/>
  <c r="AD1498" i="9"/>
  <c r="AC1498" i="9"/>
  <c r="W1494" i="9"/>
  <c r="AD1494" i="9"/>
  <c r="AC1494" i="9"/>
  <c r="W1489" i="9"/>
  <c r="AD1489" i="9"/>
  <c r="AC1489" i="9"/>
  <c r="W1485" i="9"/>
  <c r="AD1485" i="9"/>
  <c r="AC1485" i="9"/>
  <c r="W1481" i="9"/>
  <c r="AD1481" i="9"/>
  <c r="AC1481" i="9"/>
  <c r="W1477" i="9"/>
  <c r="AD1477" i="9"/>
  <c r="AC1477" i="9"/>
  <c r="W1473" i="9"/>
  <c r="AD1473" i="9"/>
  <c r="AC1473" i="9"/>
  <c r="W1469" i="9"/>
  <c r="AD1469" i="9"/>
  <c r="AC1469" i="9"/>
  <c r="W1464" i="9"/>
  <c r="AD1464" i="9"/>
  <c r="AC1464" i="9"/>
  <c r="W1460" i="9"/>
  <c r="AD1460" i="9"/>
  <c r="AC1460" i="9"/>
  <c r="W1456" i="9"/>
  <c r="AD1456" i="9"/>
  <c r="AC1456" i="9"/>
  <c r="W1452" i="9"/>
  <c r="AD1452" i="9"/>
  <c r="AC1452" i="9"/>
  <c r="W1448" i="9"/>
  <c r="AD1448" i="9"/>
  <c r="AC1448" i="9"/>
  <c r="W1443" i="9"/>
  <c r="AD1443" i="9"/>
  <c r="AC1443" i="9"/>
  <c r="W1439" i="9"/>
  <c r="AD1439" i="9"/>
  <c r="AC1439" i="9"/>
  <c r="W1435" i="9"/>
  <c r="AD1435" i="9"/>
  <c r="AC1435" i="9"/>
  <c r="W1431" i="9"/>
  <c r="AD1431" i="9"/>
  <c r="AC1431" i="9"/>
  <c r="W1427" i="9"/>
  <c r="AD1427" i="9"/>
  <c r="AC1427" i="9"/>
  <c r="W1423" i="9"/>
  <c r="AD1423" i="9"/>
  <c r="AC1423" i="9"/>
  <c r="W1418" i="9"/>
  <c r="AD1418" i="9"/>
  <c r="AC1418" i="9"/>
  <c r="W1414" i="9"/>
  <c r="AD1414" i="9"/>
  <c r="AC1414" i="9"/>
  <c r="W1410" i="9"/>
  <c r="AD1410" i="9"/>
  <c r="AC1410" i="9"/>
  <c r="W1406" i="9"/>
  <c r="AD1406" i="9"/>
  <c r="AC1406" i="9"/>
  <c r="W1402" i="9"/>
  <c r="AD1402" i="9"/>
  <c r="AC1402" i="9"/>
  <c r="W1398" i="9"/>
  <c r="AD1398" i="9"/>
  <c r="AC1398" i="9"/>
  <c r="W1393" i="9"/>
  <c r="AD1393" i="9"/>
  <c r="AC1393" i="9"/>
  <c r="W1389" i="9"/>
  <c r="AD1389" i="9"/>
  <c r="AC1389" i="9"/>
  <c r="W1385" i="9"/>
  <c r="AD1385" i="9"/>
  <c r="AC1385" i="9"/>
  <c r="W1381" i="9"/>
  <c r="AD1381" i="9"/>
  <c r="AC1381" i="9"/>
  <c r="W1377" i="9"/>
  <c r="AD1377" i="9"/>
  <c r="AC1377" i="9"/>
  <c r="W1373" i="9"/>
  <c r="AD1373" i="9"/>
  <c r="AC1373" i="9"/>
  <c r="W1368" i="9"/>
  <c r="AD1368" i="9"/>
  <c r="AC1368" i="9"/>
  <c r="W1364" i="9"/>
  <c r="AD1364" i="9"/>
  <c r="AC1364" i="9"/>
  <c r="W1360" i="9"/>
  <c r="AD1360" i="9"/>
  <c r="AC1360" i="9"/>
  <c r="W1356" i="9"/>
  <c r="AD1356" i="9"/>
  <c r="AC1356" i="9"/>
  <c r="W1352" i="9"/>
  <c r="AD1352" i="9"/>
  <c r="AC1352" i="9"/>
  <c r="W1347" i="9"/>
  <c r="AD1347" i="9"/>
  <c r="AC1347" i="9"/>
  <c r="W1343" i="9"/>
  <c r="AD1343" i="9"/>
  <c r="AC1343" i="9"/>
  <c r="W1339" i="9"/>
  <c r="AD1339" i="9"/>
  <c r="AC1339" i="9"/>
  <c r="W1335" i="9"/>
  <c r="AD1335" i="9"/>
  <c r="AC1335" i="9"/>
  <c r="W1331" i="9"/>
  <c r="AD1331" i="9"/>
  <c r="AC1331" i="9"/>
  <c r="W1327" i="9"/>
  <c r="AD1327" i="9"/>
  <c r="AC1327" i="9"/>
  <c r="W1322" i="9"/>
  <c r="AD1322" i="9"/>
  <c r="AC1322" i="9"/>
  <c r="W1318" i="9"/>
  <c r="AD1318" i="9"/>
  <c r="AC1318" i="9"/>
  <c r="W1314" i="9"/>
  <c r="AD1314" i="9"/>
  <c r="AC1314" i="9"/>
  <c r="W1310" i="9"/>
  <c r="AD1310" i="9"/>
  <c r="AC1310" i="9"/>
  <c r="W1306" i="9"/>
  <c r="AD1306" i="9"/>
  <c r="AC1306" i="9"/>
  <c r="W1302" i="9"/>
  <c r="AD1302" i="9"/>
  <c r="AC1302" i="9"/>
  <c r="W1297" i="9"/>
  <c r="AD1297" i="9"/>
  <c r="AC1297" i="9"/>
  <c r="W1293" i="9"/>
  <c r="AD1293" i="9"/>
  <c r="AC1293" i="9"/>
  <c r="W1289" i="9"/>
  <c r="AD1289" i="9"/>
  <c r="AC1289" i="9"/>
  <c r="W1285" i="9"/>
  <c r="AD1285" i="9"/>
  <c r="AC1285" i="9"/>
  <c r="W1281" i="9"/>
  <c r="AC1281" i="9"/>
  <c r="AD1281" i="9"/>
  <c r="W1277" i="9"/>
  <c r="AC1277" i="9"/>
  <c r="AD1277" i="9"/>
  <c r="W1272" i="9"/>
  <c r="AC1272" i="9"/>
  <c r="AD1272" i="9"/>
  <c r="W1268" i="9"/>
  <c r="AC1268" i="9"/>
  <c r="AD1268" i="9"/>
  <c r="W1264" i="9"/>
  <c r="AC1264" i="9"/>
  <c r="AD1264" i="9"/>
  <c r="W1260" i="9"/>
  <c r="AC1260" i="9"/>
  <c r="AD1260" i="9"/>
  <c r="W1256" i="9"/>
  <c r="AC1256" i="9"/>
  <c r="AD1256" i="9"/>
  <c r="W1251" i="9"/>
  <c r="AC1251" i="9"/>
  <c r="AD1251" i="9"/>
  <c r="W1247" i="9"/>
  <c r="AC1247" i="9"/>
  <c r="AD1247" i="9"/>
  <c r="W1243" i="9"/>
  <c r="AC1243" i="9"/>
  <c r="AD1243" i="9"/>
  <c r="W1239" i="9"/>
  <c r="AC1239" i="9"/>
  <c r="AD1239" i="9"/>
  <c r="W1235" i="9"/>
  <c r="AC1235" i="9"/>
  <c r="AD1235" i="9"/>
  <c r="W1231" i="9"/>
  <c r="AC1231" i="9"/>
  <c r="AD1231" i="9"/>
  <c r="W1226" i="9"/>
  <c r="AC1226" i="9"/>
  <c r="AD1226" i="9"/>
  <c r="W1222" i="9"/>
  <c r="AC1222" i="9"/>
  <c r="AD1222" i="9"/>
  <c r="W1218" i="9"/>
  <c r="AC1218" i="9"/>
  <c r="AD1218" i="9"/>
  <c r="W1214" i="9"/>
  <c r="AC1214" i="9"/>
  <c r="AD1214" i="9"/>
  <c r="W1210" i="9"/>
  <c r="AC1210" i="9"/>
  <c r="AD1210" i="9"/>
  <c r="W1206" i="9"/>
  <c r="AC1206" i="9"/>
  <c r="AD1206" i="9"/>
  <c r="W1201" i="9"/>
  <c r="AC1201" i="9"/>
  <c r="AD1201" i="9"/>
  <c r="W1197" i="9"/>
  <c r="AC1197" i="9"/>
  <c r="AD1197" i="9"/>
  <c r="W1193" i="9"/>
  <c r="AC1193" i="9"/>
  <c r="AD1193" i="9"/>
  <c r="W1189" i="9"/>
  <c r="AC1189" i="9"/>
  <c r="AD1189" i="9"/>
  <c r="W1185" i="9"/>
  <c r="AC1185" i="9"/>
  <c r="AD1185" i="9"/>
  <c r="W1181" i="9"/>
  <c r="AC1181" i="9"/>
  <c r="AD1181" i="9"/>
  <c r="W1176" i="9"/>
  <c r="AC1176" i="9"/>
  <c r="AD1176" i="9"/>
  <c r="W1172" i="9"/>
  <c r="AC1172" i="9"/>
  <c r="AD1172" i="9"/>
  <c r="W1168" i="9"/>
  <c r="AC1168" i="9"/>
  <c r="AD1168" i="9"/>
  <c r="W1164" i="9"/>
  <c r="AC1164" i="9"/>
  <c r="AD1164" i="9"/>
  <c r="W1160" i="9"/>
  <c r="AC1160" i="9"/>
  <c r="AD1160" i="9"/>
  <c r="W1155" i="9"/>
  <c r="AC1155" i="9"/>
  <c r="AD1155" i="9"/>
  <c r="W1151" i="9"/>
  <c r="AC1151" i="9"/>
  <c r="AD1151" i="9"/>
  <c r="W1147" i="9"/>
  <c r="AC1147" i="9"/>
  <c r="AD1147" i="9"/>
  <c r="W1143" i="9"/>
  <c r="AC1143" i="9"/>
  <c r="AD1143" i="9"/>
  <c r="W1139" i="9"/>
  <c r="AC1139" i="9"/>
  <c r="AD1139" i="9"/>
  <c r="W3366" i="9"/>
  <c r="AC3366" i="9"/>
  <c r="AD3366" i="9"/>
  <c r="W3361" i="9"/>
  <c r="AC3361" i="9"/>
  <c r="AD3361" i="9"/>
  <c r="W3357" i="9"/>
  <c r="AC3357" i="9"/>
  <c r="AD3357" i="9"/>
  <c r="W3353" i="9"/>
  <c r="AC3353" i="9"/>
  <c r="AD3353" i="9"/>
  <c r="W3349" i="9"/>
  <c r="AD3349" i="9"/>
  <c r="AC3349" i="9"/>
  <c r="W3345" i="9"/>
  <c r="AD3345" i="9"/>
  <c r="AC3345" i="9"/>
  <c r="W3341" i="9"/>
  <c r="AD3341" i="9"/>
  <c r="AC3341" i="9"/>
  <c r="W3336" i="9"/>
  <c r="AD3336" i="9"/>
  <c r="AC3336" i="9"/>
  <c r="W3332" i="9"/>
  <c r="AD3332" i="9"/>
  <c r="AC3332" i="9"/>
  <c r="W3328" i="9"/>
  <c r="AD3328" i="9"/>
  <c r="AC3328" i="9"/>
  <c r="W3324" i="9"/>
  <c r="AD3324" i="9"/>
  <c r="AC3324" i="9"/>
  <c r="W3320" i="9"/>
  <c r="AD3320" i="9"/>
  <c r="AC3320" i="9"/>
  <c r="W3315" i="9"/>
  <c r="AD3315" i="9"/>
  <c r="AC3315" i="9"/>
  <c r="W3311" i="9"/>
  <c r="AD3311" i="9"/>
  <c r="AC3311" i="9"/>
  <c r="W3307" i="9"/>
  <c r="AD3307" i="9"/>
  <c r="AC3307" i="9"/>
  <c r="W3303" i="9"/>
  <c r="AD3303" i="9"/>
  <c r="AC3303" i="9"/>
  <c r="W3299" i="9"/>
  <c r="AD3299" i="9"/>
  <c r="AC3299" i="9"/>
  <c r="W3295" i="9"/>
  <c r="AD3295" i="9"/>
  <c r="AC3295" i="9"/>
  <c r="W3290" i="9"/>
  <c r="AD3290" i="9"/>
  <c r="AC3290" i="9"/>
  <c r="W3286" i="9"/>
  <c r="AD3286" i="9"/>
  <c r="AC3286" i="9"/>
  <c r="W3282" i="9"/>
  <c r="AD3282" i="9"/>
  <c r="AC3282" i="9"/>
  <c r="W3278" i="9"/>
  <c r="AD3278" i="9"/>
  <c r="AC3278" i="9"/>
  <c r="W3274" i="9"/>
  <c r="AD3274" i="9"/>
  <c r="AC3274" i="9"/>
  <c r="W3270" i="9"/>
  <c r="AD3270" i="9"/>
  <c r="AC3270" i="9"/>
  <c r="W3265" i="9"/>
  <c r="AD3265" i="9"/>
  <c r="AC3265" i="9"/>
  <c r="W3261" i="9"/>
  <c r="AD3261" i="9"/>
  <c r="AC3261" i="9"/>
  <c r="W3257" i="9"/>
  <c r="AD3257" i="9"/>
  <c r="AC3257" i="9"/>
  <c r="W3253" i="9"/>
  <c r="AD3253" i="9"/>
  <c r="AC3253" i="9"/>
  <c r="W3249" i="9"/>
  <c r="AD3249" i="9"/>
  <c r="AC3249" i="9"/>
  <c r="W3245" i="9"/>
  <c r="AD3245" i="9"/>
  <c r="AC3245" i="9"/>
  <c r="W3240" i="9"/>
  <c r="AD3240" i="9"/>
  <c r="AC3240" i="9"/>
  <c r="W3236" i="9"/>
  <c r="AD3236" i="9"/>
  <c r="AC3236" i="9"/>
  <c r="W3232" i="9"/>
  <c r="AD3232" i="9"/>
  <c r="AC3232" i="9"/>
  <c r="W3228" i="9"/>
  <c r="AD3228" i="9"/>
  <c r="AC3228" i="9"/>
  <c r="W3224" i="9"/>
  <c r="AD3224" i="9"/>
  <c r="AC3224" i="9"/>
  <c r="W3219" i="9"/>
  <c r="AD3219" i="9"/>
  <c r="AC3219" i="9"/>
  <c r="W3215" i="9"/>
  <c r="AD3215" i="9"/>
  <c r="AC3215" i="9"/>
  <c r="W3211" i="9"/>
  <c r="AD3211" i="9"/>
  <c r="AC3211" i="9"/>
  <c r="W3207" i="9"/>
  <c r="AD3207" i="9"/>
  <c r="AC3207" i="9"/>
  <c r="W3203" i="9"/>
  <c r="AD3203" i="9"/>
  <c r="AC3203" i="9"/>
  <c r="W3199" i="9"/>
  <c r="AD3199" i="9"/>
  <c r="AC3199" i="9"/>
  <c r="W3194" i="9"/>
  <c r="AD3194" i="9"/>
  <c r="AC3194" i="9"/>
  <c r="W3190" i="9"/>
  <c r="AD3190" i="9"/>
  <c r="AC3190" i="9"/>
  <c r="W3186" i="9"/>
  <c r="AD3186" i="9"/>
  <c r="AC3186" i="9"/>
  <c r="W3182" i="9"/>
  <c r="AD3182" i="9"/>
  <c r="AC3182" i="9"/>
  <c r="W3178" i="9"/>
  <c r="AD3178" i="9"/>
  <c r="AC3178" i="9"/>
  <c r="W3174" i="9"/>
  <c r="AD3174" i="9"/>
  <c r="AC3174" i="9"/>
  <c r="W3169" i="9"/>
  <c r="AD3169" i="9"/>
  <c r="AC3169" i="9"/>
  <c r="W3165" i="9"/>
  <c r="AD3165" i="9"/>
  <c r="AC3165" i="9"/>
  <c r="W3161" i="9"/>
  <c r="AD3161" i="9"/>
  <c r="AC3161" i="9"/>
  <c r="W3157" i="9"/>
  <c r="AD3157" i="9"/>
  <c r="AC3157" i="9"/>
  <c r="W3153" i="9"/>
  <c r="AD3153" i="9"/>
  <c r="AC3153" i="9"/>
  <c r="W3149" i="9"/>
  <c r="AD3149" i="9"/>
  <c r="AC3149" i="9"/>
  <c r="W3144" i="9"/>
  <c r="AD3144" i="9"/>
  <c r="AC3144" i="9"/>
  <c r="W3140" i="9"/>
  <c r="AD3140" i="9"/>
  <c r="AC3140" i="9"/>
  <c r="W3136" i="9"/>
  <c r="AD3136" i="9"/>
  <c r="AC3136" i="9"/>
  <c r="W3132" i="9"/>
  <c r="AD3132" i="9"/>
  <c r="AC3132" i="9"/>
  <c r="W3128" i="9"/>
  <c r="AD3128" i="9"/>
  <c r="AC3128" i="9"/>
  <c r="W3123" i="9"/>
  <c r="AD3123" i="9"/>
  <c r="AC3123" i="9"/>
  <c r="W3119" i="9"/>
  <c r="AD3119" i="9"/>
  <c r="AC3119" i="9"/>
  <c r="W3115" i="9"/>
  <c r="AD3115" i="9"/>
  <c r="AC3115" i="9"/>
  <c r="W3111" i="9"/>
  <c r="AD3111" i="9"/>
  <c r="AC3111" i="9"/>
  <c r="W3107" i="9"/>
  <c r="AD3107" i="9"/>
  <c r="AC3107" i="9"/>
  <c r="W3103" i="9"/>
  <c r="AD3103" i="9"/>
  <c r="AC3103" i="9"/>
  <c r="W3098" i="9"/>
  <c r="AD3098" i="9"/>
  <c r="AC3098" i="9"/>
  <c r="W3094" i="9"/>
  <c r="AD3094" i="9"/>
  <c r="AC3094" i="9"/>
  <c r="W3090" i="9"/>
  <c r="AD3090" i="9"/>
  <c r="AC3090" i="9"/>
  <c r="W3086" i="9"/>
  <c r="AD3086" i="9"/>
  <c r="AC3086" i="9"/>
  <c r="W3082" i="9"/>
  <c r="AD3082" i="9"/>
  <c r="AC3082" i="9"/>
  <c r="W3078" i="9"/>
  <c r="AD3078" i="9"/>
  <c r="AC3078" i="9"/>
  <c r="W3073" i="9"/>
  <c r="AD3073" i="9"/>
  <c r="AC3073" i="9"/>
  <c r="W3069" i="9"/>
  <c r="AD3069" i="9"/>
  <c r="AC3069" i="9"/>
  <c r="W3065" i="9"/>
  <c r="AD3065" i="9"/>
  <c r="AC3065" i="9"/>
  <c r="W3061" i="9"/>
  <c r="AD3061" i="9"/>
  <c r="AC3061" i="9"/>
  <c r="W3057" i="9"/>
  <c r="AD3057" i="9"/>
  <c r="AC3057" i="9"/>
  <c r="W3053" i="9"/>
  <c r="AD3053" i="9"/>
  <c r="AC3053" i="9"/>
  <c r="W3048" i="9"/>
  <c r="AD3048" i="9"/>
  <c r="AC3048" i="9"/>
  <c r="W3044" i="9"/>
  <c r="AD3044" i="9"/>
  <c r="AC3044" i="9"/>
  <c r="W3040" i="9"/>
  <c r="AD3040" i="9"/>
  <c r="AC3040" i="9"/>
  <c r="W3036" i="9"/>
  <c r="AD3036" i="9"/>
  <c r="AC3036" i="9"/>
  <c r="W3032" i="9"/>
  <c r="AD3032" i="9"/>
  <c r="AC3032" i="9"/>
  <c r="W3027" i="9"/>
  <c r="AD3027" i="9"/>
  <c r="AC3027" i="9"/>
  <c r="W3023" i="9"/>
  <c r="AD3023" i="9"/>
  <c r="AC3023" i="9"/>
  <c r="W3019" i="9"/>
  <c r="AD3019" i="9"/>
  <c r="AC3019" i="9"/>
  <c r="W3015" i="9"/>
  <c r="AD3015" i="9"/>
  <c r="AC3015" i="9"/>
  <c r="W3011" i="9"/>
  <c r="AD3011" i="9"/>
  <c r="AC3011" i="9"/>
  <c r="W3007" i="9"/>
  <c r="AD3007" i="9"/>
  <c r="AC3007" i="9"/>
  <c r="W3002" i="9"/>
  <c r="AD3002" i="9"/>
  <c r="AC3002" i="9"/>
  <c r="W2998" i="9"/>
  <c r="AD2998" i="9"/>
  <c r="AC2998" i="9"/>
  <c r="W2994" i="9"/>
  <c r="AD2994" i="9"/>
  <c r="AC2994" i="9"/>
  <c r="W2990" i="9"/>
  <c r="AD2990" i="9"/>
  <c r="AC2990" i="9"/>
  <c r="W2986" i="9"/>
  <c r="AD2986" i="9"/>
  <c r="AC2986" i="9"/>
  <c r="W2982" i="9"/>
  <c r="AD2982" i="9"/>
  <c r="AC2982" i="9"/>
  <c r="W2977" i="9"/>
  <c r="AD2977" i="9"/>
  <c r="AC2977" i="9"/>
  <c r="W2973" i="9"/>
  <c r="AD2973" i="9"/>
  <c r="AC2973" i="9"/>
  <c r="W2969" i="9"/>
  <c r="AD2969" i="9"/>
  <c r="AC2969" i="9"/>
  <c r="W2965" i="9"/>
  <c r="AD2965" i="9"/>
  <c r="AC2965" i="9"/>
  <c r="W2961" i="9"/>
  <c r="AD2961" i="9"/>
  <c r="AC2961" i="9"/>
  <c r="W5137" i="9"/>
  <c r="AC5137" i="9"/>
  <c r="AD5137" i="9"/>
  <c r="W5133" i="9"/>
  <c r="AC5133" i="9"/>
  <c r="AD5133" i="9"/>
  <c r="W5129" i="9"/>
  <c r="AC5129" i="9"/>
  <c r="AD5129" i="9"/>
  <c r="W5125" i="9"/>
  <c r="AC5125" i="9"/>
  <c r="AD5125" i="9"/>
  <c r="W5121" i="9"/>
  <c r="AC5121" i="9"/>
  <c r="AD5121" i="9"/>
  <c r="W5117" i="9"/>
  <c r="AC5117" i="9"/>
  <c r="AD5117" i="9"/>
  <c r="W5112" i="9"/>
  <c r="AC5112" i="9"/>
  <c r="AD5112" i="9"/>
  <c r="W5108" i="9"/>
  <c r="AC5108" i="9"/>
  <c r="AD5108" i="9"/>
  <c r="W5104" i="9"/>
  <c r="AC5104" i="9"/>
  <c r="AD5104" i="9"/>
  <c r="W5100" i="9"/>
  <c r="AC5100" i="9"/>
  <c r="AD5100" i="9"/>
  <c r="W5096" i="9"/>
  <c r="AC5096" i="9"/>
  <c r="AD5096" i="9"/>
  <c r="W5091" i="9"/>
  <c r="AC5091" i="9"/>
  <c r="AD5091" i="9"/>
  <c r="W5087" i="9"/>
  <c r="AC5087" i="9"/>
  <c r="AD5087" i="9"/>
  <c r="W5083" i="9"/>
  <c r="AC5083" i="9"/>
  <c r="AD5083" i="9"/>
  <c r="W5079" i="9"/>
  <c r="AC5079" i="9"/>
  <c r="AD5079" i="9"/>
  <c r="W5075" i="9"/>
  <c r="AC5075" i="9"/>
  <c r="AD5075" i="9"/>
  <c r="W5071" i="9"/>
  <c r="AC5071" i="9"/>
  <c r="AD5071" i="9"/>
  <c r="W5066" i="9"/>
  <c r="AC5066" i="9"/>
  <c r="AD5066" i="9"/>
  <c r="W5062" i="9"/>
  <c r="AC5062" i="9"/>
  <c r="AD5062" i="9"/>
  <c r="W5058" i="9"/>
  <c r="AC5058" i="9"/>
  <c r="AD5058" i="9"/>
  <c r="W5054" i="9"/>
  <c r="AC5054" i="9"/>
  <c r="AD5054" i="9"/>
  <c r="W5050" i="9"/>
  <c r="AC5050" i="9"/>
  <c r="AD5050" i="9"/>
  <c r="W5046" i="9"/>
  <c r="AC5046" i="9"/>
  <c r="AD5046" i="9"/>
  <c r="W5041" i="9"/>
  <c r="AC5041" i="9"/>
  <c r="AD5041" i="9"/>
  <c r="W5037" i="9"/>
  <c r="AC5037" i="9"/>
  <c r="AD5037" i="9"/>
  <c r="W5033" i="9"/>
  <c r="AC5033" i="9"/>
  <c r="AD5033" i="9"/>
  <c r="W5029" i="9"/>
  <c r="AC5029" i="9"/>
  <c r="AD5029" i="9"/>
  <c r="W5025" i="9"/>
  <c r="AC5025" i="9"/>
  <c r="AD5025" i="9"/>
  <c r="W5021" i="9"/>
  <c r="AC5021" i="9"/>
  <c r="AD5021" i="9"/>
  <c r="W5016" i="9"/>
  <c r="AC5016" i="9"/>
  <c r="AD5016" i="9"/>
  <c r="W5012" i="9"/>
  <c r="AC5012" i="9"/>
  <c r="AD5012" i="9"/>
  <c r="W5008" i="9"/>
  <c r="AC5008" i="9"/>
  <c r="AD5008" i="9"/>
  <c r="W5004" i="9"/>
  <c r="AC5004" i="9"/>
  <c r="AD5004" i="9"/>
  <c r="W5000" i="9"/>
  <c r="AC5000" i="9"/>
  <c r="AD5000" i="9"/>
  <c r="W4995" i="9"/>
  <c r="AC4995" i="9"/>
  <c r="AD4995" i="9"/>
  <c r="W4991" i="9"/>
  <c r="AC4991" i="9"/>
  <c r="AD4991" i="9"/>
  <c r="W4987" i="9"/>
  <c r="AC4987" i="9"/>
  <c r="AD4987" i="9"/>
  <c r="W4983" i="9"/>
  <c r="AC4983" i="9"/>
  <c r="AD4983" i="9"/>
  <c r="W4979" i="9"/>
  <c r="AC4979" i="9"/>
  <c r="AD4979" i="9"/>
  <c r="W4975" i="9"/>
  <c r="AC4975" i="9"/>
  <c r="AD4975" i="9"/>
  <c r="W4970" i="9"/>
  <c r="AC4970" i="9"/>
  <c r="AD4970" i="9"/>
  <c r="W4966" i="9"/>
  <c r="AC4966" i="9"/>
  <c r="AD4966" i="9"/>
  <c r="W4962" i="9"/>
  <c r="AC4962" i="9"/>
  <c r="AD4962" i="9"/>
  <c r="W4958" i="9"/>
  <c r="AC4958" i="9"/>
  <c r="AD4958" i="9"/>
  <c r="W4954" i="9"/>
  <c r="AC4954" i="9"/>
  <c r="AD4954" i="9"/>
  <c r="W4950" i="9"/>
  <c r="AC4950" i="9"/>
  <c r="AD4950" i="9"/>
  <c r="W4945" i="9"/>
  <c r="AC4945" i="9"/>
  <c r="AD4945" i="9"/>
  <c r="W4941" i="9"/>
  <c r="AC4941" i="9"/>
  <c r="AD4941" i="9"/>
  <c r="W4937" i="9"/>
  <c r="AC4937" i="9"/>
  <c r="AD4937" i="9"/>
  <c r="W4933" i="9"/>
  <c r="AC4933" i="9"/>
  <c r="AD4933" i="9"/>
  <c r="W4929" i="9"/>
  <c r="AC4929" i="9"/>
  <c r="AD4929" i="9"/>
  <c r="W4925" i="9"/>
  <c r="AC4925" i="9"/>
  <c r="AD4925" i="9"/>
  <c r="W4920" i="9"/>
  <c r="AC4920" i="9"/>
  <c r="AD4920" i="9"/>
  <c r="W4916" i="9"/>
  <c r="AC4916" i="9"/>
  <c r="AD4916" i="9"/>
  <c r="W4912" i="9"/>
  <c r="AC4912" i="9"/>
  <c r="AD4912" i="9"/>
  <c r="W4908" i="9"/>
  <c r="AC4908" i="9"/>
  <c r="AD4908" i="9"/>
  <c r="W4904" i="9"/>
  <c r="AC4904" i="9"/>
  <c r="AD4904" i="9"/>
  <c r="W4899" i="9"/>
  <c r="AC4899" i="9"/>
  <c r="AD4899" i="9"/>
  <c r="W4895" i="9"/>
  <c r="AC4895" i="9"/>
  <c r="AD4895" i="9"/>
  <c r="W4891" i="9"/>
  <c r="AC4891" i="9"/>
  <c r="AD4891" i="9"/>
  <c r="W4887" i="9"/>
  <c r="AC4887" i="9"/>
  <c r="AD4887" i="9"/>
  <c r="W4883" i="9"/>
  <c r="AC4883" i="9"/>
  <c r="AD4883" i="9"/>
  <c r="W4879" i="9"/>
  <c r="AC4879" i="9"/>
  <c r="AD4879" i="9"/>
  <c r="W4874" i="9"/>
  <c r="AC4874" i="9"/>
  <c r="AD4874" i="9"/>
  <c r="W4870" i="9"/>
  <c r="AC4870" i="9"/>
  <c r="AD4870" i="9"/>
  <c r="W4866" i="9"/>
  <c r="AC4866" i="9"/>
  <c r="AD4866" i="9"/>
  <c r="W4862" i="9"/>
  <c r="AC4862" i="9"/>
  <c r="AD4862" i="9"/>
  <c r="W4858" i="9"/>
  <c r="AC4858" i="9"/>
  <c r="AD4858" i="9"/>
  <c r="W4854" i="9"/>
  <c r="AC4854" i="9"/>
  <c r="AD4854" i="9"/>
  <c r="W4849" i="9"/>
  <c r="AC4849" i="9"/>
  <c r="AD4849" i="9"/>
  <c r="W4845" i="9"/>
  <c r="AC4845" i="9"/>
  <c r="AD4845" i="9"/>
  <c r="W4841" i="9"/>
  <c r="AC4841" i="9"/>
  <c r="AD4841" i="9"/>
  <c r="W4837" i="9"/>
  <c r="AC4837" i="9"/>
  <c r="AD4837" i="9"/>
  <c r="W4833" i="9"/>
  <c r="AC4833" i="9"/>
  <c r="AD4833" i="9"/>
  <c r="W4829" i="9"/>
  <c r="AD4829" i="9"/>
  <c r="AC4829" i="9"/>
  <c r="W4824" i="9"/>
  <c r="AD4824" i="9"/>
  <c r="AC4824" i="9"/>
  <c r="W4820" i="9"/>
  <c r="AD4820" i="9"/>
  <c r="AC4820" i="9"/>
  <c r="W4816" i="9"/>
  <c r="AD4816" i="9"/>
  <c r="AC4816" i="9"/>
  <c r="W4812" i="9"/>
  <c r="AD4812" i="9"/>
  <c r="AC4812" i="9"/>
  <c r="W4808" i="9"/>
  <c r="AD4808" i="9"/>
  <c r="AC4808" i="9"/>
  <c r="W4803" i="9"/>
  <c r="AD4803" i="9"/>
  <c r="AC4803" i="9"/>
  <c r="W4799" i="9"/>
  <c r="AD4799" i="9"/>
  <c r="AC4799" i="9"/>
  <c r="W4795" i="9"/>
  <c r="AD4795" i="9"/>
  <c r="AC4795" i="9"/>
  <c r="W4791" i="9"/>
  <c r="AD4791" i="9"/>
  <c r="AC4791" i="9"/>
  <c r="W4787" i="9"/>
  <c r="AD4787" i="9"/>
  <c r="AC4787" i="9"/>
  <c r="W4783" i="9"/>
  <c r="AD4783" i="9"/>
  <c r="AC4783" i="9"/>
  <c r="W4778" i="9"/>
  <c r="AD4778" i="9"/>
  <c r="AC4778" i="9"/>
  <c r="W4774" i="9"/>
  <c r="AD4774" i="9"/>
  <c r="AC4774" i="9"/>
  <c r="W4770" i="9"/>
  <c r="AD4770" i="9"/>
  <c r="AC4770" i="9"/>
  <c r="W4766" i="9"/>
  <c r="AD4766" i="9"/>
  <c r="AC4766" i="9"/>
  <c r="W4762" i="9"/>
  <c r="AD4762" i="9"/>
  <c r="AC4762" i="9"/>
  <c r="W4758" i="9"/>
  <c r="AD4758" i="9"/>
  <c r="AC4758" i="9"/>
  <c r="W4753" i="9"/>
  <c r="AD4753" i="9"/>
  <c r="AC4753" i="9"/>
  <c r="W4749" i="9"/>
  <c r="AD4749" i="9"/>
  <c r="AC4749" i="9"/>
  <c r="W4745" i="9"/>
  <c r="AD4745" i="9"/>
  <c r="AC4745" i="9"/>
  <c r="W4741" i="9"/>
  <c r="AD4741" i="9"/>
  <c r="AC4741" i="9"/>
  <c r="W4737" i="9"/>
  <c r="AD4737" i="9"/>
  <c r="AC4737" i="9"/>
  <c r="W4733" i="9"/>
  <c r="AD4733" i="9"/>
  <c r="AC4733" i="9"/>
  <c r="W4728" i="9"/>
  <c r="AD4728" i="9"/>
  <c r="AC4728" i="9"/>
  <c r="W4724" i="9"/>
  <c r="AD4724" i="9"/>
  <c r="AC4724" i="9"/>
  <c r="W4720" i="9"/>
  <c r="AD4720" i="9"/>
  <c r="AC4720" i="9"/>
  <c r="W4716" i="9"/>
  <c r="AD4716" i="9"/>
  <c r="AC4716" i="9"/>
  <c r="W4712" i="9"/>
  <c r="AD4712" i="9"/>
  <c r="AC4712" i="9"/>
  <c r="W4707" i="9"/>
  <c r="AD4707" i="9"/>
  <c r="AC4707" i="9"/>
  <c r="W4703" i="9"/>
  <c r="AD4703" i="9"/>
  <c r="AC4703" i="9"/>
  <c r="W4699" i="9"/>
  <c r="AD4699" i="9"/>
  <c r="AC4699" i="9"/>
  <c r="W4695" i="9"/>
  <c r="AD4695" i="9"/>
  <c r="AC4695" i="9"/>
  <c r="W4691" i="9"/>
  <c r="AD4691" i="9"/>
  <c r="AC4691" i="9"/>
  <c r="W4687" i="9"/>
  <c r="AD4687" i="9"/>
  <c r="AC4687" i="9"/>
  <c r="W4682" i="9"/>
  <c r="AD4682" i="9"/>
  <c r="AC4682" i="9"/>
  <c r="W4678" i="9"/>
  <c r="AD4678" i="9"/>
  <c r="AC4678" i="9"/>
  <c r="W4674" i="9"/>
  <c r="AD4674" i="9"/>
  <c r="AC4674" i="9"/>
  <c r="W4670" i="9"/>
  <c r="AD4670" i="9"/>
  <c r="AC4670" i="9"/>
  <c r="W4666" i="9"/>
  <c r="AD4666" i="9"/>
  <c r="AC4666" i="9"/>
  <c r="W4662" i="9"/>
  <c r="AD4662" i="9"/>
  <c r="AC4662" i="9"/>
  <c r="W4657" i="9"/>
  <c r="AD4657" i="9"/>
  <c r="AC4657" i="9"/>
  <c r="W4653" i="9"/>
  <c r="AD4653" i="9"/>
  <c r="AC4653" i="9"/>
  <c r="W4649" i="9"/>
  <c r="AD4649" i="9"/>
  <c r="AC4649" i="9"/>
  <c r="W4645" i="9"/>
  <c r="AD4645" i="9"/>
  <c r="AC4645" i="9"/>
  <c r="W4641" i="9"/>
  <c r="AD4641" i="9"/>
  <c r="AC4641" i="9"/>
  <c r="W4637" i="9"/>
  <c r="AD4637" i="9"/>
  <c r="AC4637" i="9"/>
  <c r="W4632" i="9"/>
  <c r="AD4632" i="9"/>
  <c r="AC4632" i="9"/>
  <c r="W4628" i="9"/>
  <c r="AD4628" i="9"/>
  <c r="AC4628" i="9"/>
  <c r="W4624" i="9"/>
  <c r="AD4624" i="9"/>
  <c r="AC4624" i="9"/>
  <c r="W4620" i="9"/>
  <c r="AD4620" i="9"/>
  <c r="AC4620" i="9"/>
  <c r="W4616" i="9"/>
  <c r="AD4616" i="9"/>
  <c r="AC4616" i="9"/>
  <c r="W4611" i="9"/>
  <c r="AD4611" i="9"/>
  <c r="AC4611" i="9"/>
  <c r="W4607" i="9"/>
  <c r="AD4607" i="9"/>
  <c r="AC4607" i="9"/>
  <c r="W4603" i="9"/>
  <c r="AD4603" i="9"/>
  <c r="AC4603" i="9"/>
  <c r="W4599" i="9"/>
  <c r="AD4599" i="9"/>
  <c r="AC4599" i="9"/>
  <c r="W4595" i="9"/>
  <c r="AD4595" i="9"/>
  <c r="AC4595" i="9"/>
  <c r="W4591" i="9"/>
  <c r="AD4591" i="9"/>
  <c r="AC4591" i="9"/>
  <c r="W4586" i="9"/>
  <c r="AD4586" i="9"/>
  <c r="AC4586" i="9"/>
  <c r="W4582" i="9"/>
  <c r="AD4582" i="9"/>
  <c r="AC4582" i="9"/>
  <c r="W4578" i="9"/>
  <c r="AD4578" i="9"/>
  <c r="AC4578" i="9"/>
  <c r="W4574" i="9"/>
  <c r="AD4574" i="9"/>
  <c r="AC4574" i="9"/>
  <c r="W4570" i="9"/>
  <c r="AD4570" i="9"/>
  <c r="AC4570" i="9"/>
  <c r="W4566" i="9"/>
  <c r="AD4566" i="9"/>
  <c r="AC4566" i="9"/>
  <c r="W4561" i="9"/>
  <c r="AD4561" i="9"/>
  <c r="AC4561" i="9"/>
  <c r="W4557" i="9"/>
  <c r="AD4557" i="9"/>
  <c r="AC4557" i="9"/>
  <c r="W4553" i="9"/>
  <c r="AD4553" i="9"/>
  <c r="AC4553" i="9"/>
  <c r="W4549" i="9"/>
  <c r="AD4549" i="9"/>
  <c r="AC4549" i="9"/>
  <c r="W4545" i="9"/>
  <c r="AD4545" i="9"/>
  <c r="AC4545" i="9"/>
  <c r="W4541" i="9"/>
  <c r="AD4541" i="9"/>
  <c r="AC4541" i="9"/>
  <c r="W4536" i="9"/>
  <c r="AD4536" i="9"/>
  <c r="AC4536" i="9"/>
  <c r="W4532" i="9"/>
  <c r="AD4532" i="9"/>
  <c r="AC4532" i="9"/>
  <c r="W4528" i="9"/>
  <c r="AD4528" i="9"/>
  <c r="AC4528" i="9"/>
  <c r="W4524" i="9"/>
  <c r="AD4524" i="9"/>
  <c r="AC4524" i="9"/>
  <c r="W4520" i="9"/>
  <c r="AD4520" i="9"/>
  <c r="AC4520" i="9"/>
  <c r="W4515" i="9"/>
  <c r="AD4515" i="9"/>
  <c r="AC4515" i="9"/>
  <c r="W4511" i="9"/>
  <c r="AD4511" i="9"/>
  <c r="AC4511" i="9"/>
  <c r="W4507" i="9"/>
  <c r="AD4507" i="9"/>
  <c r="AC4507" i="9"/>
  <c r="W4503" i="9"/>
  <c r="AD4503" i="9"/>
  <c r="AC4503" i="9"/>
  <c r="W4499" i="9"/>
  <c r="AD4499" i="9"/>
  <c r="AC4499" i="9"/>
  <c r="W4495" i="9"/>
  <c r="AD4495" i="9"/>
  <c r="AC4495" i="9"/>
  <c r="W4490" i="9"/>
  <c r="AD4490" i="9"/>
  <c r="AC4490" i="9"/>
  <c r="W4486" i="9"/>
  <c r="AD4486" i="9"/>
  <c r="AC4486" i="9"/>
  <c r="W4482" i="9"/>
  <c r="AD4482" i="9"/>
  <c r="AC4482" i="9"/>
  <c r="W4478" i="9"/>
  <c r="AD4478" i="9"/>
  <c r="AC4478" i="9"/>
  <c r="W4474" i="9"/>
  <c r="AD4474" i="9"/>
  <c r="AC4474" i="9"/>
  <c r="W4470" i="9"/>
  <c r="AD4470" i="9"/>
  <c r="AC4470" i="9"/>
  <c r="W4465" i="9"/>
  <c r="AD4465" i="9"/>
  <c r="AC4465" i="9"/>
  <c r="W4461" i="9"/>
  <c r="AD4461" i="9"/>
  <c r="AC4461" i="9"/>
  <c r="W4457" i="9"/>
  <c r="AD4457" i="9"/>
  <c r="AC4457" i="9"/>
  <c r="W4453" i="9"/>
  <c r="AD4453" i="9"/>
  <c r="AC4453" i="9"/>
  <c r="W4449" i="9"/>
  <c r="AD4449" i="9"/>
  <c r="AC4449" i="9"/>
  <c r="W4445" i="9"/>
  <c r="AD4445" i="9"/>
  <c r="AC4445" i="9"/>
  <c r="W4440" i="9"/>
  <c r="AD4440" i="9"/>
  <c r="AC4440" i="9"/>
  <c r="W4436" i="9"/>
  <c r="AD4436" i="9"/>
  <c r="AC4436" i="9"/>
  <c r="W4432" i="9"/>
  <c r="AD4432" i="9"/>
  <c r="AC4432" i="9"/>
  <c r="W4428" i="9"/>
  <c r="AD4428" i="9"/>
  <c r="AC4428" i="9"/>
  <c r="W4424" i="9"/>
  <c r="AD4424" i="9"/>
  <c r="AC4424" i="9"/>
  <c r="W4419" i="9"/>
  <c r="AD4419" i="9"/>
  <c r="AC4419" i="9"/>
  <c r="W4415" i="9"/>
  <c r="AD4415" i="9"/>
  <c r="AC4415" i="9"/>
  <c r="W4411" i="9"/>
  <c r="AD4411" i="9"/>
  <c r="AC4411" i="9"/>
  <c r="W4407" i="9"/>
  <c r="AD4407" i="9"/>
  <c r="AC4407" i="9"/>
  <c r="W4403" i="9"/>
  <c r="AD4403" i="9"/>
  <c r="AC4403" i="9"/>
  <c r="W4399" i="9"/>
  <c r="AD4399" i="9"/>
  <c r="AC4399" i="9"/>
  <c r="W4394" i="9"/>
  <c r="AD4394" i="9"/>
  <c r="AC4394" i="9"/>
  <c r="W4390" i="9"/>
  <c r="AD4390" i="9"/>
  <c r="AC4390" i="9"/>
  <c r="W4386" i="9"/>
  <c r="AD4386" i="9"/>
  <c r="AC4386" i="9"/>
  <c r="W4382" i="9"/>
  <c r="AD4382" i="9"/>
  <c r="AC4382" i="9"/>
  <c r="W4378" i="9"/>
  <c r="AD4378" i="9"/>
  <c r="AC4378" i="9"/>
  <c r="W4374" i="9"/>
  <c r="AD4374" i="9"/>
  <c r="AC4374" i="9"/>
  <c r="W4369" i="9"/>
  <c r="AD4369" i="9"/>
  <c r="AC4369" i="9"/>
  <c r="W4365" i="9"/>
  <c r="AD4365" i="9"/>
  <c r="AC4365" i="9"/>
  <c r="W4361" i="9"/>
  <c r="AD4361" i="9"/>
  <c r="AC4361" i="9"/>
  <c r="W4357" i="9"/>
  <c r="AD4357" i="9"/>
  <c r="AC4357" i="9"/>
  <c r="W4353" i="9"/>
  <c r="AD4353" i="9"/>
  <c r="AC4353" i="9"/>
  <c r="W4349" i="9"/>
  <c r="AD4349" i="9"/>
  <c r="AC4349" i="9"/>
  <c r="W4344" i="9"/>
  <c r="AD4344" i="9"/>
  <c r="AC4344" i="9"/>
  <c r="W4340" i="9"/>
  <c r="AD4340" i="9"/>
  <c r="AC4340" i="9"/>
  <c r="W4336" i="9"/>
  <c r="AD4336" i="9"/>
  <c r="AC4336" i="9"/>
  <c r="W4332" i="9"/>
  <c r="AD4332" i="9"/>
  <c r="AC4332" i="9"/>
  <c r="W4328" i="9"/>
  <c r="AD4328" i="9"/>
  <c r="AC4328" i="9"/>
  <c r="W4323" i="9"/>
  <c r="AD4323" i="9"/>
  <c r="AC4323" i="9"/>
  <c r="W4319" i="9"/>
  <c r="AD4319" i="9"/>
  <c r="AC4319" i="9"/>
  <c r="W4315" i="9"/>
  <c r="AD4315" i="9"/>
  <c r="AC4315" i="9"/>
  <c r="W4311" i="9"/>
  <c r="AD4311" i="9"/>
  <c r="AC4311" i="9"/>
  <c r="W4307" i="9"/>
  <c r="AD4307" i="9"/>
  <c r="AC4307" i="9"/>
  <c r="W4303" i="9"/>
  <c r="AD4303" i="9"/>
  <c r="AC4303" i="9"/>
  <c r="W4298" i="9"/>
  <c r="AD4298" i="9"/>
  <c r="AC4298" i="9"/>
  <c r="W4294" i="9"/>
  <c r="AD4294" i="9"/>
  <c r="AC4294" i="9"/>
  <c r="W4290" i="9"/>
  <c r="AD4290" i="9"/>
  <c r="AC4290" i="9"/>
  <c r="W4286" i="9"/>
  <c r="AD4286" i="9"/>
  <c r="AC4286" i="9"/>
  <c r="W4282" i="9"/>
  <c r="AD4282" i="9"/>
  <c r="AC4282" i="9"/>
  <c r="W4278" i="9"/>
  <c r="AD4278" i="9"/>
  <c r="AC4278" i="9"/>
  <c r="W4273" i="9"/>
  <c r="AD4273" i="9"/>
  <c r="AC4273" i="9"/>
  <c r="W4269" i="9"/>
  <c r="AD4269" i="9"/>
  <c r="AC4269" i="9"/>
  <c r="W4265" i="9"/>
  <c r="AD4265" i="9"/>
  <c r="AC4265" i="9"/>
  <c r="W4261" i="9"/>
  <c r="AD4261" i="9"/>
  <c r="AC4261" i="9"/>
  <c r="W4257" i="9"/>
  <c r="AD4257" i="9"/>
  <c r="AC4257" i="9"/>
  <c r="W4253" i="9"/>
  <c r="AD4253" i="9"/>
  <c r="AC4253" i="9"/>
  <c r="W4248" i="9"/>
  <c r="AD4248" i="9"/>
  <c r="AC4248" i="9"/>
  <c r="W4244" i="9"/>
  <c r="AD4244" i="9"/>
  <c r="AC4244" i="9"/>
  <c r="W4240" i="9"/>
  <c r="AD4240" i="9"/>
  <c r="AC4240" i="9"/>
  <c r="W4236" i="9"/>
  <c r="AD4236" i="9"/>
  <c r="AC4236" i="9"/>
  <c r="W4232" i="9"/>
  <c r="AD4232" i="9"/>
  <c r="AC4232" i="9"/>
  <c r="W4227" i="9"/>
  <c r="AD4227" i="9"/>
  <c r="AC4227" i="9"/>
  <c r="W4223" i="9"/>
  <c r="AD4223" i="9"/>
  <c r="AC4223" i="9"/>
  <c r="W4219" i="9"/>
  <c r="AD4219" i="9"/>
  <c r="AC4219" i="9"/>
  <c r="W4215" i="9"/>
  <c r="AD4215" i="9"/>
  <c r="AC4215" i="9"/>
  <c r="W4211" i="9"/>
  <c r="AD4211" i="9"/>
  <c r="AC4211" i="9"/>
  <c r="W4207" i="9"/>
  <c r="AD4207" i="9"/>
  <c r="AC4207" i="9"/>
  <c r="W4202" i="9"/>
  <c r="AD4202" i="9"/>
  <c r="AC4202" i="9"/>
  <c r="W4198" i="9"/>
  <c r="AD4198" i="9"/>
  <c r="AC4198" i="9"/>
  <c r="W4194" i="9"/>
  <c r="AD4194" i="9"/>
  <c r="AC4194" i="9"/>
  <c r="W4190" i="9"/>
  <c r="AD4190" i="9"/>
  <c r="AC4190" i="9"/>
  <c r="W4186" i="9"/>
  <c r="AD4186" i="9"/>
  <c r="AC4186" i="9"/>
  <c r="W4182" i="9"/>
  <c r="AD4182" i="9"/>
  <c r="AC4182" i="9"/>
  <c r="W4177" i="9"/>
  <c r="AD4177" i="9"/>
  <c r="AC4177" i="9"/>
  <c r="W4173" i="9"/>
  <c r="AD4173" i="9"/>
  <c r="AC4173" i="9"/>
  <c r="W4169" i="9"/>
  <c r="AD4169" i="9"/>
  <c r="AC4169" i="9"/>
  <c r="W4165" i="9"/>
  <c r="AD4165" i="9"/>
  <c r="AC4165" i="9"/>
  <c r="W4161" i="9"/>
  <c r="AD4161" i="9"/>
  <c r="AC4161" i="9"/>
  <c r="W4157" i="9"/>
  <c r="AD4157" i="9"/>
  <c r="AC4157" i="9"/>
  <c r="W4152" i="9"/>
  <c r="AD4152" i="9"/>
  <c r="AC4152" i="9"/>
  <c r="W4148" i="9"/>
  <c r="AD4148" i="9"/>
  <c r="AC4148" i="9"/>
  <c r="W4144" i="9"/>
  <c r="AD4144" i="9"/>
  <c r="AC4144" i="9"/>
  <c r="W4140" i="9"/>
  <c r="AD4140" i="9"/>
  <c r="AC4140" i="9"/>
  <c r="W4136" i="9"/>
  <c r="AD4136" i="9"/>
  <c r="AC4136" i="9"/>
  <c r="W4131" i="9"/>
  <c r="AD4131" i="9"/>
  <c r="AC4131" i="9"/>
  <c r="W4127" i="9"/>
  <c r="AD4127" i="9"/>
  <c r="AC4127" i="9"/>
  <c r="W4123" i="9"/>
  <c r="AD4123" i="9"/>
  <c r="AC4123" i="9"/>
  <c r="W4119" i="9"/>
  <c r="AD4119" i="9"/>
  <c r="AC4119" i="9"/>
  <c r="W4115" i="9"/>
  <c r="AD4115" i="9"/>
  <c r="AC4115" i="9"/>
  <c r="W4111" i="9"/>
  <c r="AD4111" i="9"/>
  <c r="AC4111" i="9"/>
  <c r="W4106" i="9"/>
  <c r="AD4106" i="9"/>
  <c r="AC4106" i="9"/>
  <c r="W4102" i="9"/>
  <c r="AD4102" i="9"/>
  <c r="AC4102" i="9"/>
  <c r="W4098" i="9"/>
  <c r="AD4098" i="9"/>
  <c r="AC4098" i="9"/>
  <c r="W4094" i="9"/>
  <c r="AD4094" i="9"/>
  <c r="AC4094" i="9"/>
  <c r="W4090" i="9"/>
  <c r="AD4090" i="9"/>
  <c r="AC4090" i="9"/>
  <c r="W4086" i="9"/>
  <c r="AD4086" i="9"/>
  <c r="AC4086" i="9"/>
  <c r="W4081" i="9"/>
  <c r="AD4081" i="9"/>
  <c r="AC4081" i="9"/>
  <c r="W4077" i="9"/>
  <c r="AD4077" i="9"/>
  <c r="AC4077" i="9"/>
  <c r="W4073" i="9"/>
  <c r="AD4073" i="9"/>
  <c r="AC4073" i="9"/>
  <c r="W4069" i="9"/>
  <c r="AD4069" i="9"/>
  <c r="AC4069" i="9"/>
  <c r="W4065" i="9"/>
  <c r="AD4065" i="9"/>
  <c r="AC4065" i="9"/>
  <c r="W4061" i="9"/>
  <c r="AD4061" i="9"/>
  <c r="AC4061" i="9"/>
  <c r="W4056" i="9"/>
  <c r="AD4056" i="9"/>
  <c r="AC4056" i="9"/>
  <c r="W4052" i="9"/>
  <c r="AD4052" i="9"/>
  <c r="AC4052" i="9"/>
  <c r="W4048" i="9"/>
  <c r="AD4048" i="9"/>
  <c r="AC4048" i="9"/>
  <c r="W4044" i="9"/>
  <c r="AD4044" i="9"/>
  <c r="AC4044" i="9"/>
  <c r="W4040" i="9"/>
  <c r="AD4040" i="9"/>
  <c r="AC4040" i="9"/>
  <c r="W4035" i="9"/>
  <c r="AD4035" i="9"/>
  <c r="AC4035" i="9"/>
  <c r="W4031" i="9"/>
  <c r="AD4031" i="9"/>
  <c r="AC4031" i="9"/>
  <c r="W4027" i="9"/>
  <c r="AD4027" i="9"/>
  <c r="AC4027" i="9"/>
  <c r="W4023" i="9"/>
  <c r="AD4023" i="9"/>
  <c r="AC4023" i="9"/>
  <c r="W4019" i="9"/>
  <c r="AD4019" i="9"/>
  <c r="AC4019" i="9"/>
  <c r="W4015" i="9"/>
  <c r="AD4015" i="9"/>
  <c r="AC4015" i="9"/>
  <c r="W4010" i="9"/>
  <c r="AD4010" i="9"/>
  <c r="AC4010" i="9"/>
  <c r="W4006" i="9"/>
  <c r="AD4006" i="9"/>
  <c r="AC4006" i="9"/>
  <c r="W4002" i="9"/>
  <c r="AD4002" i="9"/>
  <c r="AC4002" i="9"/>
  <c r="W3998" i="9"/>
  <c r="AD3998" i="9"/>
  <c r="AC3998" i="9"/>
  <c r="W3994" i="9"/>
  <c r="AD3994" i="9"/>
  <c r="AC3994" i="9"/>
  <c r="W3990" i="9"/>
  <c r="AD3990" i="9"/>
  <c r="AC3990" i="9"/>
  <c r="W3985" i="9"/>
  <c r="AD3985" i="9"/>
  <c r="AC3985" i="9"/>
  <c r="W3981" i="9"/>
  <c r="AD3981" i="9"/>
  <c r="AC3981" i="9"/>
  <c r="W3977" i="9"/>
  <c r="AD3977" i="9"/>
  <c r="AC3977" i="9"/>
  <c r="W3973" i="9"/>
  <c r="AD3973" i="9"/>
  <c r="AC3973" i="9"/>
  <c r="W3969" i="9"/>
  <c r="AD3969" i="9"/>
  <c r="AC3969" i="9"/>
  <c r="W3965" i="9"/>
  <c r="AD3965" i="9"/>
  <c r="AC3965" i="9"/>
  <c r="W3960" i="9"/>
  <c r="AD3960" i="9"/>
  <c r="AC3960" i="9"/>
  <c r="W3956" i="9"/>
  <c r="AD3956" i="9"/>
  <c r="AC3956" i="9"/>
  <c r="W3952" i="9"/>
  <c r="AD3952" i="9"/>
  <c r="AC3952" i="9"/>
  <c r="W3948" i="9"/>
  <c r="AD3948" i="9"/>
  <c r="AC3948" i="9"/>
  <c r="W3944" i="9"/>
  <c r="AD3944" i="9"/>
  <c r="AC3944" i="9"/>
  <c r="W3939" i="9"/>
  <c r="AD3939" i="9"/>
  <c r="AC3939" i="9"/>
  <c r="W3935" i="9"/>
  <c r="AD3935" i="9"/>
  <c r="AC3935" i="9"/>
  <c r="W3931" i="9"/>
  <c r="AD3931" i="9"/>
  <c r="AC3931" i="9"/>
  <c r="W3927" i="9"/>
  <c r="AD3927" i="9"/>
  <c r="AC3927" i="9"/>
  <c r="W3923" i="9"/>
  <c r="AD3923" i="9"/>
  <c r="AC3923" i="9"/>
  <c r="W3919" i="9"/>
  <c r="AD3919" i="9"/>
  <c r="AC3919" i="9"/>
  <c r="W3914" i="9"/>
  <c r="AD3914" i="9"/>
  <c r="AC3914" i="9"/>
  <c r="W3910" i="9"/>
  <c r="AD3910" i="9"/>
  <c r="AC3910" i="9"/>
  <c r="W3906" i="9"/>
  <c r="AD3906" i="9"/>
  <c r="AC3906" i="9"/>
  <c r="W3902" i="9"/>
  <c r="AD3902" i="9"/>
  <c r="AC3902" i="9"/>
  <c r="W3898" i="9"/>
  <c r="AD3898" i="9"/>
  <c r="AC3898" i="9"/>
  <c r="W3894" i="9"/>
  <c r="AD3894" i="9"/>
  <c r="AC3894" i="9"/>
  <c r="W3889" i="9"/>
  <c r="AD3889" i="9"/>
  <c r="AC3889" i="9"/>
  <c r="W3885" i="9"/>
  <c r="AD3885" i="9"/>
  <c r="AC3885" i="9"/>
  <c r="W3881" i="9"/>
  <c r="AD3881" i="9"/>
  <c r="AC3881" i="9"/>
  <c r="W3877" i="9"/>
  <c r="AD3877" i="9"/>
  <c r="AC3877" i="9"/>
  <c r="W3873" i="9"/>
  <c r="AD3873" i="9"/>
  <c r="AC3873" i="9"/>
  <c r="W3869" i="9"/>
  <c r="AD3869" i="9"/>
  <c r="AC3869" i="9"/>
  <c r="W3864" i="9"/>
  <c r="AD3864" i="9"/>
  <c r="AC3864" i="9"/>
  <c r="W3860" i="9"/>
  <c r="AD3860" i="9"/>
  <c r="AC3860" i="9"/>
  <c r="W3856" i="9"/>
  <c r="AD3856" i="9"/>
  <c r="AC3856" i="9"/>
  <c r="W3852" i="9"/>
  <c r="AD3852" i="9"/>
  <c r="AC3852" i="9"/>
  <c r="W3848" i="9"/>
  <c r="AD3848" i="9"/>
  <c r="AC3848" i="9"/>
  <c r="W3843" i="9"/>
  <c r="AD3843" i="9"/>
  <c r="AC3843" i="9"/>
  <c r="W3839" i="9"/>
  <c r="AD3839" i="9"/>
  <c r="AC3839" i="9"/>
  <c r="W3835" i="9"/>
  <c r="AD3835" i="9"/>
  <c r="AC3835" i="9"/>
  <c r="W3831" i="9"/>
  <c r="AD3831" i="9"/>
  <c r="AC3831" i="9"/>
  <c r="W3827" i="9"/>
  <c r="AD3827" i="9"/>
  <c r="AC3827" i="9"/>
  <c r="W3823" i="9"/>
  <c r="AD3823" i="9"/>
  <c r="AC3823" i="9"/>
  <c r="W3818" i="9"/>
  <c r="AD3818" i="9"/>
  <c r="AC3818" i="9"/>
  <c r="W3814" i="9"/>
  <c r="AD3814" i="9"/>
  <c r="AC3814" i="9"/>
  <c r="W3810" i="9"/>
  <c r="AD3810" i="9"/>
  <c r="AC3810" i="9"/>
  <c r="W3806" i="9"/>
  <c r="AD3806" i="9"/>
  <c r="AC3806" i="9"/>
  <c r="W3802" i="9"/>
  <c r="AD3802" i="9"/>
  <c r="AC3802" i="9"/>
  <c r="W3798" i="9"/>
  <c r="AD3798" i="9"/>
  <c r="AC3798" i="9"/>
  <c r="W3793" i="9"/>
  <c r="AD3793" i="9"/>
  <c r="AC3793" i="9"/>
  <c r="W3789" i="9"/>
  <c r="AD3789" i="9"/>
  <c r="AC3789" i="9"/>
  <c r="W3785" i="9"/>
  <c r="AD3785" i="9"/>
  <c r="AC3785" i="9"/>
  <c r="W3781" i="9"/>
  <c r="AD3781" i="9"/>
  <c r="AC3781" i="9"/>
  <c r="W3777" i="9"/>
  <c r="AD3777" i="9"/>
  <c r="AC3777" i="9"/>
  <c r="W3773" i="9"/>
  <c r="AD3773" i="9"/>
  <c r="AC3773" i="9"/>
  <c r="W3768" i="9"/>
  <c r="AD3768" i="9"/>
  <c r="AC3768" i="9"/>
  <c r="W3764" i="9"/>
  <c r="AD3764" i="9"/>
  <c r="AC3764" i="9"/>
  <c r="W3760" i="9"/>
  <c r="AD3760" i="9"/>
  <c r="AC3760" i="9"/>
  <c r="W3756" i="9"/>
  <c r="AD3756" i="9"/>
  <c r="AC3756" i="9"/>
  <c r="W3752" i="9"/>
  <c r="AD3752" i="9"/>
  <c r="AC3752" i="9"/>
  <c r="W3747" i="9"/>
  <c r="AD3747" i="9"/>
  <c r="AC3747" i="9"/>
  <c r="W3743" i="9"/>
  <c r="AD3743" i="9"/>
  <c r="AC3743" i="9"/>
  <c r="W3739" i="9"/>
  <c r="AD3739" i="9"/>
  <c r="AC3739" i="9"/>
  <c r="W3735" i="9"/>
  <c r="AD3735" i="9"/>
  <c r="AC3735" i="9"/>
  <c r="W3731" i="9"/>
  <c r="AD3731" i="9"/>
  <c r="AC3731" i="9"/>
  <c r="W3727" i="9"/>
  <c r="AD3727" i="9"/>
  <c r="AC3727" i="9"/>
  <c r="W3722" i="9"/>
  <c r="AD3722" i="9"/>
  <c r="AC3722" i="9"/>
  <c r="W3718" i="9"/>
  <c r="AD3718" i="9"/>
  <c r="AC3718" i="9"/>
  <c r="W3714" i="9"/>
  <c r="AD3714" i="9"/>
  <c r="AC3714" i="9"/>
  <c r="W3710" i="9"/>
  <c r="AD3710" i="9"/>
  <c r="AC3710" i="9"/>
  <c r="W3706" i="9"/>
  <c r="AD3706" i="9"/>
  <c r="AC3706" i="9"/>
  <c r="W3702" i="9"/>
  <c r="AD3702" i="9"/>
  <c r="AC3702" i="9"/>
  <c r="W3697" i="9"/>
  <c r="AD3697" i="9"/>
  <c r="AC3697" i="9"/>
  <c r="W3693" i="9"/>
  <c r="AD3693" i="9"/>
  <c r="AC3693" i="9"/>
  <c r="W3689" i="9"/>
  <c r="AD3689" i="9"/>
  <c r="AC3689" i="9"/>
  <c r="W3685" i="9"/>
  <c r="AD3685" i="9"/>
  <c r="AC3685" i="9"/>
  <c r="W3681" i="9"/>
  <c r="AD3681" i="9"/>
  <c r="AC3681" i="9"/>
  <c r="W3677" i="9"/>
  <c r="AD3677" i="9"/>
  <c r="AC3677" i="9"/>
  <c r="W3672" i="9"/>
  <c r="AD3672" i="9"/>
  <c r="AC3672" i="9"/>
  <c r="W3668" i="9"/>
  <c r="AD3668" i="9"/>
  <c r="AC3668" i="9"/>
  <c r="W3664" i="9"/>
  <c r="AD3664" i="9"/>
  <c r="AC3664" i="9"/>
  <c r="W3660" i="9"/>
  <c r="AD3660" i="9"/>
  <c r="AC3660" i="9"/>
  <c r="W3656" i="9"/>
  <c r="AD3656" i="9"/>
  <c r="AC3656" i="9"/>
  <c r="W3651" i="9"/>
  <c r="AD3651" i="9"/>
  <c r="AC3651" i="9"/>
  <c r="W3647" i="9"/>
  <c r="AD3647" i="9"/>
  <c r="AC3647" i="9"/>
  <c r="W3643" i="9"/>
  <c r="AD3643" i="9"/>
  <c r="AC3643" i="9"/>
  <c r="W3639" i="9"/>
  <c r="AD3639" i="9"/>
  <c r="AC3639" i="9"/>
  <c r="W3635" i="9"/>
  <c r="AD3635" i="9"/>
  <c r="AC3635" i="9"/>
  <c r="W3631" i="9"/>
  <c r="AD3631" i="9"/>
  <c r="AC3631" i="9"/>
  <c r="W3626" i="9"/>
  <c r="AD3626" i="9"/>
  <c r="AC3626" i="9"/>
  <c r="W3622" i="9"/>
  <c r="AD3622" i="9"/>
  <c r="AC3622" i="9"/>
  <c r="W3618" i="9"/>
  <c r="AD3618" i="9"/>
  <c r="AC3618" i="9"/>
  <c r="W3614" i="9"/>
  <c r="AD3614" i="9"/>
  <c r="AC3614" i="9"/>
  <c r="W3610" i="9"/>
  <c r="AD3610" i="9"/>
  <c r="AC3610" i="9"/>
  <c r="W3606" i="9"/>
  <c r="AD3606" i="9"/>
  <c r="AC3606" i="9"/>
  <c r="W3601" i="9"/>
  <c r="AD3601" i="9"/>
  <c r="AC3601" i="9"/>
  <c r="W3597" i="9"/>
  <c r="AD3597" i="9"/>
  <c r="AC3597" i="9"/>
  <c r="W3593" i="9"/>
  <c r="AD3593" i="9"/>
  <c r="AC3593" i="9"/>
  <c r="W3589" i="9"/>
  <c r="AD3589" i="9"/>
  <c r="AC3589" i="9"/>
  <c r="W3585" i="9"/>
  <c r="AD3585" i="9"/>
  <c r="AC3585" i="9"/>
  <c r="W3581" i="9"/>
  <c r="AD3581" i="9"/>
  <c r="AC3581" i="9"/>
  <c r="W3576" i="9"/>
  <c r="AD3576" i="9"/>
  <c r="AC3576" i="9"/>
  <c r="W3572" i="9"/>
  <c r="AD3572" i="9"/>
  <c r="AC3572" i="9"/>
  <c r="W3568" i="9"/>
  <c r="AD3568" i="9"/>
  <c r="AC3568" i="9"/>
  <c r="W3564" i="9"/>
  <c r="AD3564" i="9"/>
  <c r="AC3564" i="9"/>
  <c r="W3560" i="9"/>
  <c r="AD3560" i="9"/>
  <c r="AC3560" i="9"/>
  <c r="W3555" i="9"/>
  <c r="AD3555" i="9"/>
  <c r="AC3555" i="9"/>
  <c r="W3551" i="9"/>
  <c r="AD3551" i="9"/>
  <c r="AC3551" i="9"/>
  <c r="W3547" i="9"/>
  <c r="AD3547" i="9"/>
  <c r="AC3547" i="9"/>
  <c r="W3543" i="9"/>
  <c r="AD3543" i="9"/>
  <c r="AC3543" i="9"/>
  <c r="W3539" i="9"/>
  <c r="AD3539" i="9"/>
  <c r="AC3539" i="9"/>
  <c r="W3535" i="9"/>
  <c r="AD3535" i="9"/>
  <c r="AC3535" i="9"/>
  <c r="W3530" i="9"/>
  <c r="AD3530" i="9"/>
  <c r="AC3530" i="9"/>
  <c r="W3526" i="9"/>
  <c r="AD3526" i="9"/>
  <c r="AC3526" i="9"/>
  <c r="W3522" i="9"/>
  <c r="AD3522" i="9"/>
  <c r="AC3522" i="9"/>
  <c r="W3518" i="9"/>
  <c r="AD3518" i="9"/>
  <c r="AC3518" i="9"/>
  <c r="W3514" i="9"/>
  <c r="AD3514" i="9"/>
  <c r="AC3514" i="9"/>
  <c r="W3510" i="9"/>
  <c r="AD3510" i="9"/>
  <c r="AC3510" i="9"/>
  <c r="W3505" i="9"/>
  <c r="AD3505" i="9"/>
  <c r="AC3505" i="9"/>
  <c r="W3501" i="9"/>
  <c r="AD3501" i="9"/>
  <c r="AC3501" i="9"/>
  <c r="W3497" i="9"/>
  <c r="AD3497" i="9"/>
  <c r="AC3497" i="9"/>
  <c r="W3493" i="9"/>
  <c r="AD3493" i="9"/>
  <c r="AC3493" i="9"/>
  <c r="W3489" i="9"/>
  <c r="AD3489" i="9"/>
  <c r="AC3489" i="9"/>
  <c r="W3485" i="9"/>
  <c r="AD3485" i="9"/>
  <c r="AC3485" i="9"/>
  <c r="W3480" i="9"/>
  <c r="AD3480" i="9"/>
  <c r="AC3480" i="9"/>
  <c r="W3476" i="9"/>
  <c r="AD3476" i="9"/>
  <c r="AC3476" i="9"/>
  <c r="W3472" i="9"/>
  <c r="AD3472" i="9"/>
  <c r="AC3472" i="9"/>
  <c r="W3468" i="9"/>
  <c r="AD3468" i="9"/>
  <c r="AC3468" i="9"/>
  <c r="W3464" i="9"/>
  <c r="AD3464" i="9"/>
  <c r="AC3464" i="9"/>
  <c r="W3459" i="9"/>
  <c r="AD3459" i="9"/>
  <c r="AC3459" i="9"/>
  <c r="W3455" i="9"/>
  <c r="AC3455" i="9"/>
  <c r="AD3455" i="9"/>
  <c r="W3451" i="9"/>
  <c r="AC3451" i="9"/>
  <c r="AD3451" i="9"/>
  <c r="W3447" i="9"/>
  <c r="AC3447" i="9"/>
  <c r="AD3447" i="9"/>
  <c r="W3443" i="9"/>
  <c r="AC3443" i="9"/>
  <c r="AD3443" i="9"/>
  <c r="W3439" i="9"/>
  <c r="AC3439" i="9"/>
  <c r="AD3439" i="9"/>
  <c r="W3434" i="9"/>
  <c r="AC3434" i="9"/>
  <c r="AD3434" i="9"/>
  <c r="W3430" i="9"/>
  <c r="AC3430" i="9"/>
  <c r="AD3430" i="9"/>
  <c r="W3426" i="9"/>
  <c r="AC3426" i="9"/>
  <c r="AD3426" i="9"/>
  <c r="W3422" i="9"/>
  <c r="AC3422" i="9"/>
  <c r="AD3422" i="9"/>
  <c r="W3418" i="9"/>
  <c r="AC3418" i="9"/>
  <c r="AD3418" i="9"/>
  <c r="W3414" i="9"/>
  <c r="AC3414" i="9"/>
  <c r="AD3414" i="9"/>
  <c r="W3409" i="9"/>
  <c r="AC3409" i="9"/>
  <c r="AD3409" i="9"/>
  <c r="W3405" i="9"/>
  <c r="AC3405" i="9"/>
  <c r="AD3405" i="9"/>
  <c r="W3401" i="9"/>
  <c r="AC3401" i="9"/>
  <c r="AD3401" i="9"/>
  <c r="W3397" i="9"/>
  <c r="AC3397" i="9"/>
  <c r="AD3397" i="9"/>
  <c r="W3393" i="9"/>
  <c r="AC3393" i="9"/>
  <c r="AD3393" i="9"/>
  <c r="W3389" i="9"/>
  <c r="AC3389" i="9"/>
  <c r="AD3389" i="9"/>
  <c r="W3384" i="9"/>
  <c r="AC3384" i="9"/>
  <c r="AD3384" i="9"/>
  <c r="W3380" i="9"/>
  <c r="AC3380" i="9"/>
  <c r="AD3380" i="9"/>
  <c r="W3376" i="9"/>
  <c r="AC3376" i="9"/>
  <c r="AD3376" i="9"/>
  <c r="W3372" i="9"/>
  <c r="AC3372" i="9"/>
  <c r="AD3372" i="9"/>
  <c r="W3368" i="9"/>
  <c r="AC3368" i="9"/>
  <c r="AD3368" i="9"/>
  <c r="W5698" i="9"/>
  <c r="AD5698" i="9"/>
  <c r="AC5698" i="9"/>
  <c r="W5694" i="9"/>
  <c r="AD5694" i="9"/>
  <c r="AC5694" i="9"/>
  <c r="W5689" i="9"/>
  <c r="AD5689" i="9"/>
  <c r="AC5689" i="9"/>
  <c r="W5685" i="9"/>
  <c r="AD5685" i="9"/>
  <c r="AC5685" i="9"/>
  <c r="W5681" i="9"/>
  <c r="AD5681" i="9"/>
  <c r="AC5681" i="9"/>
  <c r="W5677" i="9"/>
  <c r="AD5677" i="9"/>
  <c r="AC5677" i="9"/>
  <c r="W5673" i="9"/>
  <c r="AD5673" i="9"/>
  <c r="AC5673" i="9"/>
  <c r="W5669" i="9"/>
  <c r="AD5669" i="9"/>
  <c r="AC5669" i="9"/>
  <c r="W5664" i="9"/>
  <c r="AD5664" i="9"/>
  <c r="AC5664" i="9"/>
  <c r="W5660" i="9"/>
  <c r="AD5660" i="9"/>
  <c r="AC5660" i="9"/>
  <c r="W5656" i="9"/>
  <c r="AD5656" i="9"/>
  <c r="AC5656" i="9"/>
  <c r="W5652" i="9"/>
  <c r="AD5652" i="9"/>
  <c r="AC5652" i="9"/>
  <c r="W5648" i="9"/>
  <c r="AD5648" i="9"/>
  <c r="AC5648" i="9"/>
  <c r="W5643" i="9"/>
  <c r="AD5643" i="9"/>
  <c r="AC5643" i="9"/>
  <c r="W5639" i="9"/>
  <c r="AD5639" i="9"/>
  <c r="AC5639" i="9"/>
  <c r="W5635" i="9"/>
  <c r="AD5635" i="9"/>
  <c r="AC5635" i="9"/>
  <c r="W5631" i="9"/>
  <c r="AD5631" i="9"/>
  <c r="AC5631" i="9"/>
  <c r="W5627" i="9"/>
  <c r="AD5627" i="9"/>
  <c r="AC5627" i="9"/>
  <c r="W5623" i="9"/>
  <c r="AD5623" i="9"/>
  <c r="AC5623" i="9"/>
  <c r="W5618" i="9"/>
  <c r="AD5618" i="9"/>
  <c r="AC5618" i="9"/>
  <c r="W5614" i="9"/>
  <c r="AD5614" i="9"/>
  <c r="AC5614" i="9"/>
  <c r="W5610" i="9"/>
  <c r="AD5610" i="9"/>
  <c r="AC5610" i="9"/>
  <c r="W5606" i="9"/>
  <c r="AD5606" i="9"/>
  <c r="AC5606" i="9"/>
  <c r="W5602" i="9"/>
  <c r="AD5602" i="9"/>
  <c r="AC5602" i="9"/>
  <c r="W5598" i="9"/>
  <c r="AD5598" i="9"/>
  <c r="AC5598" i="9"/>
  <c r="W5593" i="9"/>
  <c r="AD5593" i="9"/>
  <c r="AC5593" i="9"/>
  <c r="W5589" i="9"/>
  <c r="AD5589" i="9"/>
  <c r="AC5589" i="9"/>
  <c r="W5585" i="9"/>
  <c r="AD5585" i="9"/>
  <c r="AC5585" i="9"/>
  <c r="W5581" i="9"/>
  <c r="AD5581" i="9"/>
  <c r="AC5581" i="9"/>
  <c r="W5577" i="9"/>
  <c r="AD5577" i="9"/>
  <c r="AC5577" i="9"/>
  <c r="W5573" i="9"/>
  <c r="AD5573" i="9"/>
  <c r="AC5573" i="9"/>
  <c r="W5568" i="9"/>
  <c r="AD5568" i="9"/>
  <c r="AC5568" i="9"/>
  <c r="W5564" i="9"/>
  <c r="AD5564" i="9"/>
  <c r="AC5564" i="9"/>
  <c r="W5560" i="9"/>
  <c r="AD5560" i="9"/>
  <c r="AC5560" i="9"/>
  <c r="W5556" i="9"/>
  <c r="AD5556" i="9"/>
  <c r="AC5556" i="9"/>
  <c r="W5552" i="9"/>
  <c r="AD5552" i="9"/>
  <c r="AC5552" i="9"/>
  <c r="W5547" i="9"/>
  <c r="AD5547" i="9"/>
  <c r="AC5547" i="9"/>
  <c r="W5543" i="9"/>
  <c r="AD5543" i="9"/>
  <c r="AC5543" i="9"/>
  <c r="W5539" i="9"/>
  <c r="AD5539" i="9"/>
  <c r="AC5539" i="9"/>
  <c r="W5535" i="9"/>
  <c r="AD5535" i="9"/>
  <c r="AC5535" i="9"/>
  <c r="W5531" i="9"/>
  <c r="AD5531" i="9"/>
  <c r="AC5531" i="9"/>
  <c r="W5527" i="9"/>
  <c r="AD5527" i="9"/>
  <c r="AC5527" i="9"/>
  <c r="W5522" i="9"/>
  <c r="AD5522" i="9"/>
  <c r="AC5522" i="9"/>
  <c r="W5518" i="9"/>
  <c r="AD5518" i="9"/>
  <c r="AC5518" i="9"/>
  <c r="W5514" i="9"/>
  <c r="AD5514" i="9"/>
  <c r="AC5514" i="9"/>
  <c r="W5510" i="9"/>
  <c r="AD5510" i="9"/>
  <c r="AC5510" i="9"/>
  <c r="W5506" i="9"/>
  <c r="AD5506" i="9"/>
  <c r="AC5506" i="9"/>
  <c r="W5502" i="9"/>
  <c r="AD5502" i="9"/>
  <c r="AC5502" i="9"/>
  <c r="W5497" i="9"/>
  <c r="AD5497" i="9"/>
  <c r="AC5497" i="9"/>
  <c r="W5493" i="9"/>
  <c r="AD5493" i="9"/>
  <c r="AC5493" i="9"/>
  <c r="W5489" i="9"/>
  <c r="AD5489" i="9"/>
  <c r="AC5489" i="9"/>
  <c r="W5485" i="9"/>
  <c r="AD5485" i="9"/>
  <c r="AC5485" i="9"/>
  <c r="W5481" i="9"/>
  <c r="AD5481" i="9"/>
  <c r="AC5481" i="9"/>
  <c r="W5477" i="9"/>
  <c r="AD5477" i="9"/>
  <c r="AC5477" i="9"/>
  <c r="W5472" i="9"/>
  <c r="AD5472" i="9"/>
  <c r="AC5472" i="9"/>
  <c r="AD5468" i="9"/>
  <c r="AC5468" i="9"/>
  <c r="W5464" i="9"/>
  <c r="AD5464" i="9"/>
  <c r="AC5464" i="9"/>
  <c r="W5460" i="9"/>
  <c r="AD5460" i="9"/>
  <c r="AC5460" i="9"/>
  <c r="W5456" i="9"/>
  <c r="AD5456" i="9"/>
  <c r="AC5456" i="9"/>
  <c r="W5451" i="9"/>
  <c r="AD5451" i="9"/>
  <c r="AC5451" i="9"/>
  <c r="W5447" i="9"/>
  <c r="AD5447" i="9"/>
  <c r="AC5447" i="9"/>
  <c r="W5443" i="9"/>
  <c r="AD5443" i="9"/>
  <c r="AC5443" i="9"/>
  <c r="W5439" i="9"/>
  <c r="AD5439" i="9"/>
  <c r="AC5439" i="9"/>
  <c r="W5435" i="9"/>
  <c r="AD5435" i="9"/>
  <c r="AC5435" i="9"/>
  <c r="W5431" i="9"/>
  <c r="AD5431" i="9"/>
  <c r="AC5431" i="9"/>
  <c r="W5426" i="9"/>
  <c r="AD5426" i="9"/>
  <c r="AC5426" i="9"/>
  <c r="W5422" i="9"/>
  <c r="AD5422" i="9"/>
  <c r="AC5422" i="9"/>
  <c r="W5418" i="9"/>
  <c r="AD5418" i="9"/>
  <c r="AC5418" i="9"/>
  <c r="W5414" i="9"/>
  <c r="AD5414" i="9"/>
  <c r="AC5414" i="9"/>
  <c r="W5410" i="9"/>
  <c r="AD5410" i="9"/>
  <c r="AC5410" i="9"/>
  <c r="W5406" i="9"/>
  <c r="AD5406" i="9"/>
  <c r="AC5406" i="9"/>
  <c r="W5401" i="9"/>
  <c r="AD5401" i="9"/>
  <c r="AC5401" i="9"/>
  <c r="W5397" i="9"/>
  <c r="AD5397" i="9"/>
  <c r="AC5397" i="9"/>
  <c r="W5393" i="9"/>
  <c r="AD5393" i="9"/>
  <c r="AC5393" i="9"/>
  <c r="W5389" i="9"/>
  <c r="AD5389" i="9"/>
  <c r="AC5389" i="9"/>
  <c r="W5385" i="9"/>
  <c r="AD5385" i="9"/>
  <c r="AC5385" i="9"/>
  <c r="W5381" i="9"/>
  <c r="AD5381" i="9"/>
  <c r="AC5381" i="9"/>
  <c r="W5376" i="9"/>
  <c r="AD5376" i="9"/>
  <c r="AC5376" i="9"/>
  <c r="W5372" i="9"/>
  <c r="AD5372" i="9"/>
  <c r="AC5372" i="9"/>
  <c r="W5368" i="9"/>
  <c r="AD5368" i="9"/>
  <c r="AC5368" i="9"/>
  <c r="W5364" i="9"/>
  <c r="AD5364" i="9"/>
  <c r="AC5364" i="9"/>
  <c r="W5360" i="9"/>
  <c r="AD5360" i="9"/>
  <c r="AC5360" i="9"/>
  <c r="W5355" i="9"/>
  <c r="AD5355" i="9"/>
  <c r="AC5355" i="9"/>
  <c r="W5351" i="9"/>
  <c r="AD5351" i="9"/>
  <c r="AC5351" i="9"/>
  <c r="W5347" i="9"/>
  <c r="AD5347" i="9"/>
  <c r="AC5347" i="9"/>
  <c r="W5343" i="9"/>
  <c r="AD5343" i="9"/>
  <c r="AC5343" i="9"/>
  <c r="W5339" i="9"/>
  <c r="AD5339" i="9"/>
  <c r="AC5339" i="9"/>
  <c r="W5335" i="9"/>
  <c r="AD5335" i="9"/>
  <c r="AC5335" i="9"/>
  <c r="W5330" i="9"/>
  <c r="AD5330" i="9"/>
  <c r="AC5330" i="9"/>
  <c r="W5326" i="9"/>
  <c r="AD5326" i="9"/>
  <c r="AC5326" i="9"/>
  <c r="W5322" i="9"/>
  <c r="AD5322" i="9"/>
  <c r="AC5322" i="9"/>
  <c r="W5318" i="9"/>
  <c r="AD5318" i="9"/>
  <c r="AC5318" i="9"/>
  <c r="W5314" i="9"/>
  <c r="AD5314" i="9"/>
  <c r="AC5314" i="9"/>
  <c r="W5310" i="9"/>
  <c r="AD5310" i="9"/>
  <c r="AC5310" i="9"/>
  <c r="W5305" i="9"/>
  <c r="AD5305" i="9"/>
  <c r="AC5305" i="9"/>
  <c r="W5301" i="9"/>
  <c r="AD5301" i="9"/>
  <c r="AC5301" i="9"/>
  <c r="W5297" i="9"/>
  <c r="AD5297" i="9"/>
  <c r="AC5297" i="9"/>
  <c r="W5293" i="9"/>
  <c r="AD5293" i="9"/>
  <c r="AC5293" i="9"/>
  <c r="W5289" i="9"/>
  <c r="AD5289" i="9"/>
  <c r="AC5289" i="9"/>
  <c r="W5285" i="9"/>
  <c r="AD5285" i="9"/>
  <c r="AC5285" i="9"/>
  <c r="W5280" i="9"/>
  <c r="AD5280" i="9"/>
  <c r="AC5280" i="9"/>
  <c r="W5276" i="9"/>
  <c r="AD5276" i="9"/>
  <c r="AC5276" i="9"/>
  <c r="W5272" i="9"/>
  <c r="AD5272" i="9"/>
  <c r="AC5272" i="9"/>
  <c r="W5268" i="9"/>
  <c r="AD5268" i="9"/>
  <c r="AC5268" i="9"/>
  <c r="W5264" i="9"/>
  <c r="AD5264" i="9"/>
  <c r="AC5264" i="9"/>
  <c r="W5259" i="9"/>
  <c r="AD5259" i="9"/>
  <c r="AC5259" i="9"/>
  <c r="W5255" i="9"/>
  <c r="AD5255" i="9"/>
  <c r="AC5255" i="9"/>
  <c r="W5251" i="9"/>
  <c r="AD5251" i="9"/>
  <c r="AC5251" i="9"/>
  <c r="W5247" i="9"/>
  <c r="AD5247" i="9"/>
  <c r="AC5247" i="9"/>
  <c r="W5243" i="9"/>
  <c r="AD5243" i="9"/>
  <c r="AC5243" i="9"/>
  <c r="W5239" i="9"/>
  <c r="AD5239" i="9"/>
  <c r="AC5239" i="9"/>
  <c r="W5234" i="9"/>
  <c r="AD5234" i="9"/>
  <c r="AC5234" i="9"/>
  <c r="W5230" i="9"/>
  <c r="AD5230" i="9"/>
  <c r="AC5230" i="9"/>
  <c r="W5226" i="9"/>
  <c r="AD5226" i="9"/>
  <c r="AC5226" i="9"/>
  <c r="W5222" i="9"/>
  <c r="AD5222" i="9"/>
  <c r="AC5222" i="9"/>
  <c r="W5218" i="9"/>
  <c r="AD5218" i="9"/>
  <c r="AC5218" i="9"/>
  <c r="W5214" i="9"/>
  <c r="AD5214" i="9"/>
  <c r="AC5214" i="9"/>
  <c r="W5209" i="9"/>
  <c r="AD5209" i="9"/>
  <c r="AC5209" i="9"/>
  <c r="W5205" i="9"/>
  <c r="AD5205" i="9"/>
  <c r="AC5205" i="9"/>
  <c r="W5201" i="9"/>
  <c r="AD5201" i="9"/>
  <c r="AC5201" i="9"/>
  <c r="W5197" i="9"/>
  <c r="AD5197" i="9"/>
  <c r="AC5197" i="9"/>
  <c r="W5193" i="9"/>
  <c r="AD5193" i="9"/>
  <c r="AC5193" i="9"/>
  <c r="W5189" i="9"/>
  <c r="AD5189" i="9"/>
  <c r="AC5189" i="9"/>
  <c r="W5184" i="9"/>
  <c r="AD5184" i="9"/>
  <c r="AC5184" i="9"/>
  <c r="W5180" i="9"/>
  <c r="AD5180" i="9"/>
  <c r="AC5180" i="9"/>
  <c r="W5176" i="9"/>
  <c r="AD5176" i="9"/>
  <c r="AC5176" i="9"/>
  <c r="W5172" i="9"/>
  <c r="AD5172" i="9"/>
  <c r="AC5172" i="9"/>
  <c r="W5168" i="9"/>
  <c r="AD5168" i="9"/>
  <c r="AC5168" i="9"/>
  <c r="W5160" i="9"/>
  <c r="AC5160" i="9"/>
  <c r="AD5160" i="9"/>
  <c r="W5156" i="9"/>
  <c r="AC5156" i="9"/>
  <c r="AD5156" i="9"/>
  <c r="W5152" i="9"/>
  <c r="AC5152" i="9"/>
  <c r="AD5152" i="9"/>
  <c r="W5148" i="9"/>
  <c r="AC5148" i="9"/>
  <c r="AD5148" i="9"/>
  <c r="W5144" i="9"/>
  <c r="AC5144" i="9"/>
  <c r="AD5144" i="9"/>
  <c r="W8763" i="9"/>
  <c r="AC8763" i="9"/>
  <c r="AD8763" i="9"/>
  <c r="W8759" i="9"/>
  <c r="AC8759" i="9"/>
  <c r="AD8759" i="9"/>
  <c r="W8755" i="9"/>
  <c r="AC8755" i="9"/>
  <c r="AD8755" i="9"/>
  <c r="W8751" i="9"/>
  <c r="AC8751" i="9"/>
  <c r="AD8751" i="9"/>
  <c r="W8747" i="9"/>
  <c r="AC8747" i="9"/>
  <c r="AD8747" i="9"/>
  <c r="W8743" i="9"/>
  <c r="AC8743" i="9"/>
  <c r="AD8743" i="9"/>
  <c r="W8738" i="9"/>
  <c r="AC8738" i="9"/>
  <c r="AD8738" i="9"/>
  <c r="W8734" i="9"/>
  <c r="AC8734" i="9"/>
  <c r="AD8734" i="9"/>
  <c r="W8730" i="9"/>
  <c r="AC8730" i="9"/>
  <c r="AD8730" i="9"/>
  <c r="W8726" i="9"/>
  <c r="AC8726" i="9"/>
  <c r="AD8726" i="9"/>
  <c r="W8722" i="9"/>
  <c r="AC8722" i="9"/>
  <c r="AD8722" i="9"/>
  <c r="W8718" i="9"/>
  <c r="AC8718" i="9"/>
  <c r="AD8718" i="9"/>
  <c r="W8713" i="9"/>
  <c r="AC8713" i="9"/>
  <c r="AD8713" i="9"/>
  <c r="W8709" i="9"/>
  <c r="AC8709" i="9"/>
  <c r="AD8709" i="9"/>
  <c r="W8705" i="9"/>
  <c r="AC8705" i="9"/>
  <c r="AD8705" i="9"/>
  <c r="W8701" i="9"/>
  <c r="AC8701" i="9"/>
  <c r="AD8701" i="9"/>
  <c r="W8697" i="9"/>
  <c r="AC8697" i="9"/>
  <c r="AD8697" i="9"/>
  <c r="W8693" i="9"/>
  <c r="AC8693" i="9"/>
  <c r="AD8693" i="9"/>
  <c r="W8688" i="9"/>
  <c r="AC8688" i="9"/>
  <c r="AD8688" i="9"/>
  <c r="W8684" i="9"/>
  <c r="AC8684" i="9"/>
  <c r="AD8684" i="9"/>
  <c r="W8680" i="9"/>
  <c r="AC8680" i="9"/>
  <c r="AD8680" i="9"/>
  <c r="W8676" i="9"/>
  <c r="AC8676" i="9"/>
  <c r="AD8676" i="9"/>
  <c r="W8672" i="9"/>
  <c r="AC8672" i="9"/>
  <c r="AD8672" i="9"/>
  <c r="W8667" i="9"/>
  <c r="AC8667" i="9"/>
  <c r="AD8667" i="9"/>
  <c r="W8663" i="9"/>
  <c r="AC8663" i="9"/>
  <c r="AD8663" i="9"/>
  <c r="W8659" i="9"/>
  <c r="AC8659" i="9"/>
  <c r="AD8659" i="9"/>
  <c r="W8655" i="9"/>
  <c r="AC8655" i="9"/>
  <c r="AD8655" i="9"/>
  <c r="W8651" i="9"/>
  <c r="AC8651" i="9"/>
  <c r="AD8651" i="9"/>
  <c r="W8647" i="9"/>
  <c r="AC8647" i="9"/>
  <c r="AD8647" i="9"/>
  <c r="W8642" i="9"/>
  <c r="AC8642" i="9"/>
  <c r="AD8642" i="9"/>
  <c r="W8638" i="9"/>
  <c r="AC8638" i="9"/>
  <c r="AD8638" i="9"/>
  <c r="W8634" i="9"/>
  <c r="AC8634" i="9"/>
  <c r="AD8634" i="9"/>
  <c r="W8630" i="9"/>
  <c r="AC8630" i="9"/>
  <c r="AD8630" i="9"/>
  <c r="W8626" i="9"/>
  <c r="AC8626" i="9"/>
  <c r="AD8626" i="9"/>
  <c r="W8622" i="9"/>
  <c r="AC8622" i="9"/>
  <c r="AD8622" i="9"/>
  <c r="W8617" i="9"/>
  <c r="AC8617" i="9"/>
  <c r="AD8617" i="9"/>
  <c r="W8613" i="9"/>
  <c r="AC8613" i="9"/>
  <c r="AD8613" i="9"/>
  <c r="W8609" i="9"/>
  <c r="AC8609" i="9"/>
  <c r="AD8609" i="9"/>
  <c r="W8605" i="9"/>
  <c r="AC8605" i="9"/>
  <c r="AD8605" i="9"/>
  <c r="W8601" i="9"/>
  <c r="AC8601" i="9"/>
  <c r="AD8601" i="9"/>
  <c r="W8597" i="9"/>
  <c r="AC8597" i="9"/>
  <c r="AD8597" i="9"/>
  <c r="W8592" i="9"/>
  <c r="AC8592" i="9"/>
  <c r="AD8592" i="9"/>
  <c r="W8588" i="9"/>
  <c r="AC8588" i="9"/>
  <c r="AD8588" i="9"/>
  <c r="W8584" i="9"/>
  <c r="AC8584" i="9"/>
  <c r="AD8584" i="9"/>
  <c r="W8580" i="9"/>
  <c r="AC8580" i="9"/>
  <c r="AD8580" i="9"/>
  <c r="W8576" i="9"/>
  <c r="AC8576" i="9"/>
  <c r="AD8576" i="9"/>
  <c r="W8571" i="9"/>
  <c r="AC8571" i="9"/>
  <c r="AD8571" i="9"/>
  <c r="W8567" i="9"/>
  <c r="AC8567" i="9"/>
  <c r="AD8567" i="9"/>
  <c r="W8563" i="9"/>
  <c r="AC8563" i="9"/>
  <c r="AD8563" i="9"/>
  <c r="W8559" i="9"/>
  <c r="AC8559" i="9"/>
  <c r="AD8559" i="9"/>
  <c r="W8555" i="9"/>
  <c r="AC8555" i="9"/>
  <c r="AD8555" i="9"/>
  <c r="W8551" i="9"/>
  <c r="AC8551" i="9"/>
  <c r="AD8551" i="9"/>
  <c r="W8546" i="9"/>
  <c r="AC8546" i="9"/>
  <c r="AD8546" i="9"/>
  <c r="W8542" i="9"/>
  <c r="AC8542" i="9"/>
  <c r="AD8542" i="9"/>
  <c r="W8538" i="9"/>
  <c r="AC8538" i="9"/>
  <c r="AD8538" i="9"/>
  <c r="W8534" i="9"/>
  <c r="AC8534" i="9"/>
  <c r="AD8534" i="9"/>
  <c r="W8530" i="9"/>
  <c r="AC8530" i="9"/>
  <c r="AD8530" i="9"/>
  <c r="W8526" i="9"/>
  <c r="AC8526" i="9"/>
  <c r="AD8526" i="9"/>
  <c r="W8521" i="9"/>
  <c r="AC8521" i="9"/>
  <c r="AD8521" i="9"/>
  <c r="W8517" i="9"/>
  <c r="AC8517" i="9"/>
  <c r="AD8517" i="9"/>
  <c r="W8513" i="9"/>
  <c r="AC8513" i="9"/>
  <c r="AD8513" i="9"/>
  <c r="W8509" i="9"/>
  <c r="AC8509" i="9"/>
  <c r="AD8509" i="9"/>
  <c r="W8505" i="9"/>
  <c r="AC8505" i="9"/>
  <c r="AD8505" i="9"/>
  <c r="W8501" i="9"/>
  <c r="AC8501" i="9"/>
  <c r="AD8501" i="9"/>
  <c r="W8496" i="9"/>
  <c r="AC8496" i="9"/>
  <c r="AD8496" i="9"/>
  <c r="W8492" i="9"/>
  <c r="AC8492" i="9"/>
  <c r="AD8492" i="9"/>
  <c r="W8488" i="9"/>
  <c r="AC8488" i="9"/>
  <c r="AD8488" i="9"/>
  <c r="W8484" i="9"/>
  <c r="AC8484" i="9"/>
  <c r="AD8484" i="9"/>
  <c r="W8480" i="9"/>
  <c r="AC8480" i="9"/>
  <c r="AD8480" i="9"/>
  <c r="W8475" i="9"/>
  <c r="AC8475" i="9"/>
  <c r="AD8475" i="9"/>
  <c r="W8471" i="9"/>
  <c r="AC8471" i="9"/>
  <c r="AD8471" i="9"/>
  <c r="W8467" i="9"/>
  <c r="AC8467" i="9"/>
  <c r="AD8467" i="9"/>
  <c r="W8463" i="9"/>
  <c r="AC8463" i="9"/>
  <c r="AD8463" i="9"/>
  <c r="W8459" i="9"/>
  <c r="AC8459" i="9"/>
  <c r="AD8459" i="9"/>
  <c r="W8455" i="9"/>
  <c r="AC8455" i="9"/>
  <c r="AD8455" i="9"/>
  <c r="W8450" i="9"/>
  <c r="AC8450" i="9"/>
  <c r="AD8450" i="9"/>
  <c r="W8446" i="9"/>
  <c r="AC8446" i="9"/>
  <c r="AD8446" i="9"/>
  <c r="W8442" i="9"/>
  <c r="AC8442" i="9"/>
  <c r="AD8442" i="9"/>
  <c r="W8438" i="9"/>
  <c r="AC8438" i="9"/>
  <c r="AD8438" i="9"/>
  <c r="W8434" i="9"/>
  <c r="AC8434" i="9"/>
  <c r="AD8434" i="9"/>
  <c r="W8430" i="9"/>
  <c r="AC8430" i="9"/>
  <c r="AD8430" i="9"/>
  <c r="W8425" i="9"/>
  <c r="AC8425" i="9"/>
  <c r="AD8425" i="9"/>
  <c r="W8421" i="9"/>
  <c r="AC8421" i="9"/>
  <c r="AD8421" i="9"/>
  <c r="W8417" i="9"/>
  <c r="AC8417" i="9"/>
  <c r="AD8417" i="9"/>
  <c r="W8413" i="9"/>
  <c r="AC8413" i="9"/>
  <c r="AD8413" i="9"/>
  <c r="W8409" i="9"/>
  <c r="AC8409" i="9"/>
  <c r="AD8409" i="9"/>
  <c r="W8405" i="9"/>
  <c r="AC8405" i="9"/>
  <c r="AD8405" i="9"/>
  <c r="W8400" i="9"/>
  <c r="AC8400" i="9"/>
  <c r="AD8400" i="9"/>
  <c r="W8396" i="9"/>
  <c r="AC8396" i="9"/>
  <c r="AD8396" i="9"/>
  <c r="W8392" i="9"/>
  <c r="AC8392" i="9"/>
  <c r="AD8392" i="9"/>
  <c r="W8388" i="9"/>
  <c r="AC8388" i="9"/>
  <c r="AD8388" i="9"/>
  <c r="W8384" i="9"/>
  <c r="AC8384" i="9"/>
  <c r="AD8384" i="9"/>
  <c r="W8379" i="9"/>
  <c r="AC8379" i="9"/>
  <c r="AD8379" i="9"/>
  <c r="W8375" i="9"/>
  <c r="AC8375" i="9"/>
  <c r="AD8375" i="9"/>
  <c r="W8371" i="9"/>
  <c r="AC8371" i="9"/>
  <c r="AD8371" i="9"/>
  <c r="W8367" i="9"/>
  <c r="AC8367" i="9"/>
  <c r="AD8367" i="9"/>
  <c r="AC8363" i="9"/>
  <c r="AD8363" i="9"/>
  <c r="W8359" i="9"/>
  <c r="AC8359" i="9"/>
  <c r="AD8359" i="9"/>
  <c r="W8354" i="9"/>
  <c r="AC8354" i="9"/>
  <c r="AD8354" i="9"/>
  <c r="W8350" i="9"/>
  <c r="AC8350" i="9"/>
  <c r="AD8350" i="9"/>
  <c r="W8346" i="9"/>
  <c r="AC8346" i="9"/>
  <c r="AD8346" i="9"/>
  <c r="W8342" i="9"/>
  <c r="AC8342" i="9"/>
  <c r="AD8342" i="9"/>
  <c r="W8338" i="9"/>
  <c r="AC8338" i="9"/>
  <c r="AD8338" i="9"/>
  <c r="W8334" i="9"/>
  <c r="AC8334" i="9"/>
  <c r="AD8334" i="9"/>
  <c r="W8329" i="9"/>
  <c r="AC8329" i="9"/>
  <c r="AD8329" i="9"/>
  <c r="W8325" i="9"/>
  <c r="AC8325" i="9"/>
  <c r="AD8325" i="9"/>
  <c r="W8321" i="9"/>
  <c r="AC8321" i="9"/>
  <c r="AD8321" i="9"/>
  <c r="W8317" i="9"/>
  <c r="AC8317" i="9"/>
  <c r="AD8317" i="9"/>
  <c r="W8313" i="9"/>
  <c r="AC8313" i="9"/>
  <c r="AD8313" i="9"/>
  <c r="W8309" i="9"/>
  <c r="AC8309" i="9"/>
  <c r="AD8309" i="9"/>
  <c r="W8304" i="9"/>
  <c r="AC8304" i="9"/>
  <c r="AD8304" i="9"/>
  <c r="W8300" i="9"/>
  <c r="AC8300" i="9"/>
  <c r="AD8300" i="9"/>
  <c r="W8296" i="9"/>
  <c r="AC8296" i="9"/>
  <c r="AD8296" i="9"/>
  <c r="W8292" i="9"/>
  <c r="AC8292" i="9"/>
  <c r="AD8292" i="9"/>
  <c r="W8288" i="9"/>
  <c r="AC8288" i="9"/>
  <c r="AD8288" i="9"/>
  <c r="W8283" i="9"/>
  <c r="AC8283" i="9"/>
  <c r="AD8283" i="9"/>
  <c r="W8279" i="9"/>
  <c r="AC8279" i="9"/>
  <c r="AD8279" i="9"/>
  <c r="W8275" i="9"/>
  <c r="AC8275" i="9"/>
  <c r="AD8275" i="9"/>
  <c r="W8271" i="9"/>
  <c r="AC8271" i="9"/>
  <c r="AD8271" i="9"/>
  <c r="W8267" i="9"/>
  <c r="AC8267" i="9"/>
  <c r="AD8267" i="9"/>
  <c r="W8263" i="9"/>
  <c r="AC8263" i="9"/>
  <c r="AD8263" i="9"/>
  <c r="W8258" i="9"/>
  <c r="AC8258" i="9"/>
  <c r="AD8258" i="9"/>
  <c r="W8254" i="9"/>
  <c r="AC8254" i="9"/>
  <c r="AD8254" i="9"/>
  <c r="W8250" i="9"/>
  <c r="AC8250" i="9"/>
  <c r="AD8250" i="9"/>
  <c r="W8246" i="9"/>
  <c r="AC8246" i="9"/>
  <c r="AD8246" i="9"/>
  <c r="W8242" i="9"/>
  <c r="AC8242" i="9"/>
  <c r="AD8242" i="9"/>
  <c r="W8238" i="9"/>
  <c r="AC8238" i="9"/>
  <c r="AD8238" i="9"/>
  <c r="W8233" i="9"/>
  <c r="AC8233" i="9"/>
  <c r="AD8233" i="9"/>
  <c r="W8229" i="9"/>
  <c r="AC8229" i="9"/>
  <c r="AD8229" i="9"/>
  <c r="W8225" i="9"/>
  <c r="AC8225" i="9"/>
  <c r="AD8225" i="9"/>
  <c r="W8221" i="9"/>
  <c r="AC8221" i="9"/>
  <c r="AD8221" i="9"/>
  <c r="W8217" i="9"/>
  <c r="AC8217" i="9"/>
  <c r="AD8217" i="9"/>
  <c r="W8213" i="9"/>
  <c r="AC8213" i="9"/>
  <c r="AD8213" i="9"/>
  <c r="W8208" i="9"/>
  <c r="AC8208" i="9"/>
  <c r="AD8208" i="9"/>
  <c r="W8204" i="9"/>
  <c r="AC8204" i="9"/>
  <c r="AD8204" i="9"/>
  <c r="W8200" i="9"/>
  <c r="AC8200" i="9"/>
  <c r="AD8200" i="9"/>
  <c r="W8196" i="9"/>
  <c r="AC8196" i="9"/>
  <c r="AD8196" i="9"/>
  <c r="W8192" i="9"/>
  <c r="AC8192" i="9"/>
  <c r="AD8192" i="9"/>
  <c r="W8187" i="9"/>
  <c r="AC8187" i="9"/>
  <c r="AD8187" i="9"/>
  <c r="W8183" i="9"/>
  <c r="AC8183" i="9"/>
  <c r="AD8183" i="9"/>
  <c r="W8179" i="9"/>
  <c r="AC8179" i="9"/>
  <c r="AD8179" i="9"/>
  <c r="W8175" i="9"/>
  <c r="AC8175" i="9"/>
  <c r="AD8175" i="9"/>
  <c r="W8171" i="9"/>
  <c r="AC8171" i="9"/>
  <c r="AD8171" i="9"/>
  <c r="W8167" i="9"/>
  <c r="AC8167" i="9"/>
  <c r="AD8167" i="9"/>
  <c r="W8162" i="9"/>
  <c r="AC8162" i="9"/>
  <c r="AD8162" i="9"/>
  <c r="W8158" i="9"/>
  <c r="AC8158" i="9"/>
  <c r="AD8158" i="9"/>
  <c r="W8154" i="9"/>
  <c r="AC8154" i="9"/>
  <c r="AD8154" i="9"/>
  <c r="W8150" i="9"/>
  <c r="AC8150" i="9"/>
  <c r="AD8150" i="9"/>
  <c r="W8146" i="9"/>
  <c r="AC8146" i="9"/>
  <c r="AD8146" i="9"/>
  <c r="W8142" i="9"/>
  <c r="AC8142" i="9"/>
  <c r="AD8142" i="9"/>
  <c r="W8137" i="9"/>
  <c r="AC8137" i="9"/>
  <c r="AD8137" i="9"/>
  <c r="W8133" i="9"/>
  <c r="AC8133" i="9"/>
  <c r="AD8133" i="9"/>
  <c r="W8129" i="9"/>
  <c r="AC8129" i="9"/>
  <c r="AD8129" i="9"/>
  <c r="W8125" i="9"/>
  <c r="AC8125" i="9"/>
  <c r="AD8125" i="9"/>
  <c r="W8121" i="9"/>
  <c r="AC8121" i="9"/>
  <c r="AD8121" i="9"/>
  <c r="W8117" i="9"/>
  <c r="AC8117" i="9"/>
  <c r="AD8117" i="9"/>
  <c r="W8112" i="9"/>
  <c r="AC8112" i="9"/>
  <c r="AD8112" i="9"/>
  <c r="W8108" i="9"/>
  <c r="AC8108" i="9"/>
  <c r="AD8108" i="9"/>
  <c r="W8104" i="9"/>
  <c r="AC8104" i="9"/>
  <c r="AD8104" i="9"/>
  <c r="W8100" i="9"/>
  <c r="AC8100" i="9"/>
  <c r="AD8100" i="9"/>
  <c r="W8096" i="9"/>
  <c r="AC8096" i="9"/>
  <c r="AD8096" i="9"/>
  <c r="W8091" i="9"/>
  <c r="AC8091" i="9"/>
  <c r="AD8091" i="9"/>
  <c r="W8087" i="9"/>
  <c r="AC8087" i="9"/>
  <c r="AD8087" i="9"/>
  <c r="W8083" i="9"/>
  <c r="AC8083" i="9"/>
  <c r="AD8083" i="9"/>
  <c r="W8079" i="9"/>
  <c r="AC8079" i="9"/>
  <c r="AD8079" i="9"/>
  <c r="W8075" i="9"/>
  <c r="AC8075" i="9"/>
  <c r="AD8075" i="9"/>
  <c r="W8071" i="9"/>
  <c r="AC8071" i="9"/>
  <c r="AD8071" i="9"/>
  <c r="W8066" i="9"/>
  <c r="AC8066" i="9"/>
  <c r="AD8066" i="9"/>
  <c r="W8062" i="9"/>
  <c r="AC8062" i="9"/>
  <c r="AD8062" i="9"/>
  <c r="W8058" i="9"/>
  <c r="AC8058" i="9"/>
  <c r="AD8058" i="9"/>
  <c r="W8054" i="9"/>
  <c r="AC8054" i="9"/>
  <c r="AD8054" i="9"/>
  <c r="W8050" i="9"/>
  <c r="AC8050" i="9"/>
  <c r="AD8050" i="9"/>
  <c r="W8046" i="9"/>
  <c r="AC8046" i="9"/>
  <c r="AD8046" i="9"/>
  <c r="W8041" i="9"/>
  <c r="AC8041" i="9"/>
  <c r="AD8041" i="9"/>
  <c r="W8037" i="9"/>
  <c r="AC8037" i="9"/>
  <c r="AD8037" i="9"/>
  <c r="W8033" i="9"/>
  <c r="AC8033" i="9"/>
  <c r="AD8033" i="9"/>
  <c r="W8029" i="9"/>
  <c r="AC8029" i="9"/>
  <c r="AD8029" i="9"/>
  <c r="W8025" i="9"/>
  <c r="AC8025" i="9"/>
  <c r="AD8025" i="9"/>
  <c r="W8021" i="9"/>
  <c r="AC8021" i="9"/>
  <c r="AD8021" i="9"/>
  <c r="W8016" i="9"/>
  <c r="AC8016" i="9"/>
  <c r="AD8016" i="9"/>
  <c r="W8012" i="9"/>
  <c r="AC8012" i="9"/>
  <c r="AD8012" i="9"/>
  <c r="W8008" i="9"/>
  <c r="AC8008" i="9"/>
  <c r="AD8008" i="9"/>
  <c r="W8004" i="9"/>
  <c r="AC8004" i="9"/>
  <c r="AD8004" i="9"/>
  <c r="W8000" i="9"/>
  <c r="AC8000" i="9"/>
  <c r="AD8000" i="9"/>
  <c r="W7995" i="9"/>
  <c r="AC7995" i="9"/>
  <c r="AD7995" i="9"/>
  <c r="W7991" i="9"/>
  <c r="AC7991" i="9"/>
  <c r="AD7991" i="9"/>
  <c r="W7987" i="9"/>
  <c r="AC7987" i="9"/>
  <c r="AD7987" i="9"/>
  <c r="W7983" i="9"/>
  <c r="AC7983" i="9"/>
  <c r="AD7983" i="9"/>
  <c r="W7979" i="9"/>
  <c r="AC7979" i="9"/>
  <c r="AD7979" i="9"/>
  <c r="W7975" i="9"/>
  <c r="AC7975" i="9"/>
  <c r="AD7975" i="9"/>
  <c r="W7970" i="9"/>
  <c r="AC7970" i="9"/>
  <c r="AD7970" i="9"/>
  <c r="W7966" i="9"/>
  <c r="AC7966" i="9"/>
  <c r="AD7966" i="9"/>
  <c r="W7962" i="9"/>
  <c r="AC7962" i="9"/>
  <c r="AD7962" i="9"/>
  <c r="W7958" i="9"/>
  <c r="AC7958" i="9"/>
  <c r="AD7958" i="9"/>
  <c r="W7954" i="9"/>
  <c r="AC7954" i="9"/>
  <c r="AD7954" i="9"/>
  <c r="W7950" i="9"/>
  <c r="AC7950" i="9"/>
  <c r="AD7950" i="9"/>
  <c r="W7945" i="9"/>
  <c r="AC7945" i="9"/>
  <c r="AD7945" i="9"/>
  <c r="W7941" i="9"/>
  <c r="AC7941" i="9"/>
  <c r="AD7941" i="9"/>
  <c r="W7937" i="9"/>
  <c r="AC7937" i="9"/>
  <c r="AD7937" i="9"/>
  <c r="W7933" i="9"/>
  <c r="AC7933" i="9"/>
  <c r="AD7933" i="9"/>
  <c r="W7929" i="9"/>
  <c r="AC7929" i="9"/>
  <c r="AD7929" i="9"/>
  <c r="W7925" i="9"/>
  <c r="AC7925" i="9"/>
  <c r="AD7925" i="9"/>
  <c r="W7920" i="9"/>
  <c r="AC7920" i="9"/>
  <c r="AD7920" i="9"/>
  <c r="W7916" i="9"/>
  <c r="AC7916" i="9"/>
  <c r="AD7916" i="9"/>
  <c r="W7912" i="9"/>
  <c r="AC7912" i="9"/>
  <c r="AD7912" i="9"/>
  <c r="W7908" i="9"/>
  <c r="AC7908" i="9"/>
  <c r="AD7908" i="9"/>
  <c r="W7904" i="9"/>
  <c r="AC7904" i="9"/>
  <c r="AD7904" i="9"/>
  <c r="W7899" i="9"/>
  <c r="AC7899" i="9"/>
  <c r="AD7899" i="9"/>
  <c r="W7895" i="9"/>
  <c r="AC7895" i="9"/>
  <c r="AD7895" i="9"/>
  <c r="W7891" i="9"/>
  <c r="AC7891" i="9"/>
  <c r="AD7891" i="9"/>
  <c r="W7887" i="9"/>
  <c r="AC7887" i="9"/>
  <c r="AD7887" i="9"/>
  <c r="W7883" i="9"/>
  <c r="AC7883" i="9"/>
  <c r="AD7883" i="9"/>
  <c r="W7879" i="9"/>
  <c r="AC7879" i="9"/>
  <c r="AD7879" i="9"/>
  <c r="W7874" i="9"/>
  <c r="AC7874" i="9"/>
  <c r="AD7874" i="9"/>
  <c r="W7870" i="9"/>
  <c r="AC7870" i="9"/>
  <c r="AD7870" i="9"/>
  <c r="W7866" i="9"/>
  <c r="AC7866" i="9"/>
  <c r="AD7866" i="9"/>
  <c r="W7862" i="9"/>
  <c r="AC7862" i="9"/>
  <c r="AD7862" i="9"/>
  <c r="W7858" i="9"/>
  <c r="AC7858" i="9"/>
  <c r="AD7858" i="9"/>
  <c r="W7854" i="9"/>
  <c r="AC7854" i="9"/>
  <c r="AD7854" i="9"/>
  <c r="W7849" i="9"/>
  <c r="AC7849" i="9"/>
  <c r="AD7849" i="9"/>
  <c r="W7845" i="9"/>
  <c r="AC7845" i="9"/>
  <c r="AD7845" i="9"/>
  <c r="W7841" i="9"/>
  <c r="AC7841" i="9"/>
  <c r="AD7841" i="9"/>
  <c r="W7837" i="9"/>
  <c r="AC7837" i="9"/>
  <c r="AD7837" i="9"/>
  <c r="W7833" i="9"/>
  <c r="AC7833" i="9"/>
  <c r="AD7833" i="9"/>
  <c r="W7829" i="9"/>
  <c r="AC7829" i="9"/>
  <c r="AD7829" i="9"/>
  <c r="W7824" i="9"/>
  <c r="AC7824" i="9"/>
  <c r="AD7824" i="9"/>
  <c r="W7820" i="9"/>
  <c r="AC7820" i="9"/>
  <c r="AD7820" i="9"/>
  <c r="W7816" i="9"/>
  <c r="AC7816" i="9"/>
  <c r="AD7816" i="9"/>
  <c r="W7812" i="9"/>
  <c r="AC7812" i="9"/>
  <c r="AD7812" i="9"/>
  <c r="W7808" i="9"/>
  <c r="AC7808" i="9"/>
  <c r="AD7808" i="9"/>
  <c r="W7803" i="9"/>
  <c r="AC7803" i="9"/>
  <c r="AD7803" i="9"/>
  <c r="W7799" i="9"/>
  <c r="AC7799" i="9"/>
  <c r="AD7799" i="9"/>
  <c r="W7795" i="9"/>
  <c r="AC7795" i="9"/>
  <c r="AD7795" i="9"/>
  <c r="W7791" i="9"/>
  <c r="AC7791" i="9"/>
  <c r="AD7791" i="9"/>
  <c r="W7787" i="9"/>
  <c r="AC7787" i="9"/>
  <c r="AD7787" i="9"/>
  <c r="W7783" i="9"/>
  <c r="AC7783" i="9"/>
  <c r="AD7783" i="9"/>
  <c r="W7778" i="9"/>
  <c r="AC7778" i="9"/>
  <c r="AD7778" i="9"/>
  <c r="W7774" i="9"/>
  <c r="AC7774" i="9"/>
  <c r="AD7774" i="9"/>
  <c r="W7770" i="9"/>
  <c r="AC7770" i="9"/>
  <c r="AD7770" i="9"/>
  <c r="W7766" i="9"/>
  <c r="AC7766" i="9"/>
  <c r="AD7766" i="9"/>
  <c r="W7762" i="9"/>
  <c r="AC7762" i="9"/>
  <c r="AD7762" i="9"/>
  <c r="W7758" i="9"/>
  <c r="AC7758" i="9"/>
  <c r="AD7758" i="9"/>
  <c r="W7753" i="9"/>
  <c r="AC7753" i="9"/>
  <c r="AD7753" i="9"/>
  <c r="W7749" i="9"/>
  <c r="AC7749" i="9"/>
  <c r="AD7749" i="9"/>
  <c r="W7745" i="9"/>
  <c r="AC7745" i="9"/>
  <c r="AD7745" i="9"/>
  <c r="W7741" i="9"/>
  <c r="AC7741" i="9"/>
  <c r="AD7741" i="9"/>
  <c r="W7737" i="9"/>
  <c r="AC7737" i="9"/>
  <c r="AD7737" i="9"/>
  <c r="W7733" i="9"/>
  <c r="AC7733" i="9"/>
  <c r="AD7733" i="9"/>
  <c r="W7728" i="9"/>
  <c r="AC7728" i="9"/>
  <c r="AD7728" i="9"/>
  <c r="W7724" i="9"/>
  <c r="AC7724" i="9"/>
  <c r="AD7724" i="9"/>
  <c r="W7720" i="9"/>
  <c r="AC7720" i="9"/>
  <c r="AD7720" i="9"/>
  <c r="W7716" i="9"/>
  <c r="AC7716" i="9"/>
  <c r="AD7716" i="9"/>
  <c r="W7712" i="9"/>
  <c r="AC7712" i="9"/>
  <c r="AD7712" i="9"/>
  <c r="W7707" i="9"/>
  <c r="AC7707" i="9"/>
  <c r="AD7707" i="9"/>
  <c r="W7703" i="9"/>
  <c r="AC7703" i="9"/>
  <c r="AD7703" i="9"/>
  <c r="W7699" i="9"/>
  <c r="AC7699" i="9"/>
  <c r="AD7699" i="9"/>
  <c r="W7695" i="9"/>
  <c r="AC7695" i="9"/>
  <c r="AD7695" i="9"/>
  <c r="W7691" i="9"/>
  <c r="AC7691" i="9"/>
  <c r="AD7691" i="9"/>
  <c r="W7687" i="9"/>
  <c r="AC7687" i="9"/>
  <c r="AD7687" i="9"/>
  <c r="W7682" i="9"/>
  <c r="AD7682" i="9"/>
  <c r="AC7682" i="9"/>
  <c r="W7678" i="9"/>
  <c r="AD7678" i="9"/>
  <c r="AC7678" i="9"/>
  <c r="W7674" i="9"/>
  <c r="AD7674" i="9"/>
  <c r="AC7674" i="9"/>
  <c r="W7670" i="9"/>
  <c r="AD7670" i="9"/>
  <c r="AC7670" i="9"/>
  <c r="W7666" i="9"/>
  <c r="AD7666" i="9"/>
  <c r="AC7666" i="9"/>
  <c r="W7662" i="9"/>
  <c r="AD7662" i="9"/>
  <c r="AC7662" i="9"/>
  <c r="W7657" i="9"/>
  <c r="AD7657" i="9"/>
  <c r="AC7657" i="9"/>
  <c r="W7653" i="9"/>
  <c r="AD7653" i="9"/>
  <c r="AC7653" i="9"/>
  <c r="W7649" i="9"/>
  <c r="AD7649" i="9"/>
  <c r="AC7649" i="9"/>
  <c r="W7645" i="9"/>
  <c r="AD7645" i="9"/>
  <c r="AC7645" i="9"/>
  <c r="W7641" i="9"/>
  <c r="AD7641" i="9"/>
  <c r="AC7641" i="9"/>
  <c r="W7637" i="9"/>
  <c r="AD7637" i="9"/>
  <c r="AC7637" i="9"/>
  <c r="W7632" i="9"/>
  <c r="AD7632" i="9"/>
  <c r="AC7632" i="9"/>
  <c r="W7628" i="9"/>
  <c r="AD7628" i="9"/>
  <c r="AC7628" i="9"/>
  <c r="W7624" i="9"/>
  <c r="AD7624" i="9"/>
  <c r="AC7624" i="9"/>
  <c r="W7620" i="9"/>
  <c r="AD7620" i="9"/>
  <c r="AC7620" i="9"/>
  <c r="W7616" i="9"/>
  <c r="AD7616" i="9"/>
  <c r="AC7616" i="9"/>
  <c r="W7611" i="9"/>
  <c r="AD7611" i="9"/>
  <c r="AC7611" i="9"/>
  <c r="W7607" i="9"/>
  <c r="AD7607" i="9"/>
  <c r="AC7607" i="9"/>
  <c r="W7603" i="9"/>
  <c r="AD7603" i="9"/>
  <c r="AC7603" i="9"/>
  <c r="W7599" i="9"/>
  <c r="AD7599" i="9"/>
  <c r="AC7599" i="9"/>
  <c r="W7595" i="9"/>
  <c r="AD7595" i="9"/>
  <c r="AC7595" i="9"/>
  <c r="W7591" i="9"/>
  <c r="AD7591" i="9"/>
  <c r="AC7591" i="9"/>
  <c r="W7586" i="9"/>
  <c r="AD7586" i="9"/>
  <c r="AC7586" i="9"/>
  <c r="W7582" i="9"/>
  <c r="AD7582" i="9"/>
  <c r="AC7582" i="9"/>
  <c r="W7578" i="9"/>
  <c r="AD7578" i="9"/>
  <c r="AC7578" i="9"/>
  <c r="W7574" i="9"/>
  <c r="AD7574" i="9"/>
  <c r="AC7574" i="9"/>
  <c r="W7570" i="9"/>
  <c r="AD7570" i="9"/>
  <c r="AC7570" i="9"/>
  <c r="W7566" i="9"/>
  <c r="AD7566" i="9"/>
  <c r="AC7566" i="9"/>
  <c r="W7561" i="9"/>
  <c r="AD7561" i="9"/>
  <c r="AC7561" i="9"/>
  <c r="W7557" i="9"/>
  <c r="AD7557" i="9"/>
  <c r="AC7557" i="9"/>
  <c r="W7553" i="9"/>
  <c r="AD7553" i="9"/>
  <c r="AC7553" i="9"/>
  <c r="W7549" i="9"/>
  <c r="AD7549" i="9"/>
  <c r="AC7549" i="9"/>
  <c r="W7545" i="9"/>
  <c r="AD7545" i="9"/>
  <c r="AC7545" i="9"/>
  <c r="W7541" i="9"/>
  <c r="AD7541" i="9"/>
  <c r="AC7541" i="9"/>
  <c r="W7536" i="9"/>
  <c r="AD7536" i="9"/>
  <c r="AC7536" i="9"/>
  <c r="W7532" i="9"/>
  <c r="AD7532" i="9"/>
  <c r="AC7532" i="9"/>
  <c r="W7528" i="9"/>
  <c r="AD7528" i="9"/>
  <c r="AC7528" i="9"/>
  <c r="W7524" i="9"/>
  <c r="AD7524" i="9"/>
  <c r="AC7524" i="9"/>
  <c r="W7520" i="9"/>
  <c r="AD7520" i="9"/>
  <c r="AC7520" i="9"/>
  <c r="W7515" i="9"/>
  <c r="AD7515" i="9"/>
  <c r="AC7515" i="9"/>
  <c r="W7511" i="9"/>
  <c r="AD7511" i="9"/>
  <c r="AC7511" i="9"/>
  <c r="W7507" i="9"/>
  <c r="AD7507" i="9"/>
  <c r="AC7507" i="9"/>
  <c r="W7503" i="9"/>
  <c r="AD7503" i="9"/>
  <c r="AC7503" i="9"/>
  <c r="W7499" i="9"/>
  <c r="AD7499" i="9"/>
  <c r="AC7499" i="9"/>
  <c r="W7495" i="9"/>
  <c r="AD7495" i="9"/>
  <c r="AC7495" i="9"/>
  <c r="W7490" i="9"/>
  <c r="AD7490" i="9"/>
  <c r="AC7490" i="9"/>
  <c r="W7486" i="9"/>
  <c r="AD7486" i="9"/>
  <c r="AC7486" i="9"/>
  <c r="W7482" i="9"/>
  <c r="AD7482" i="9"/>
  <c r="AC7482" i="9"/>
  <c r="W7478" i="9"/>
  <c r="AD7478" i="9"/>
  <c r="AC7478" i="9"/>
  <c r="W7474" i="9"/>
  <c r="AD7474" i="9"/>
  <c r="AC7474" i="9"/>
  <c r="W7470" i="9"/>
  <c r="AD7470" i="9"/>
  <c r="AC7470" i="9"/>
  <c r="W7465" i="9"/>
  <c r="AD7465" i="9"/>
  <c r="AC7465" i="9"/>
  <c r="W7461" i="9"/>
  <c r="AD7461" i="9"/>
  <c r="AC7461" i="9"/>
  <c r="W7457" i="9"/>
  <c r="AD7457" i="9"/>
  <c r="AC7457" i="9"/>
  <c r="W7453" i="9"/>
  <c r="AD7453" i="9"/>
  <c r="AC7453" i="9"/>
  <c r="W7449" i="9"/>
  <c r="AD7449" i="9"/>
  <c r="AC7449" i="9"/>
  <c r="W7445" i="9"/>
  <c r="AD7445" i="9"/>
  <c r="AC7445" i="9"/>
  <c r="W7440" i="9"/>
  <c r="AD7440" i="9"/>
  <c r="AC7440" i="9"/>
  <c r="W7436" i="9"/>
  <c r="AD7436" i="9"/>
  <c r="AC7436" i="9"/>
  <c r="W7432" i="9"/>
  <c r="AD7432" i="9"/>
  <c r="AC7432" i="9"/>
  <c r="W7428" i="9"/>
  <c r="AD7428" i="9"/>
  <c r="AC7428" i="9"/>
  <c r="W7424" i="9"/>
  <c r="AD7424" i="9"/>
  <c r="AC7424" i="9"/>
  <c r="W7419" i="9"/>
  <c r="AD7419" i="9"/>
  <c r="AC7419" i="9"/>
  <c r="W7415" i="9"/>
  <c r="AD7415" i="9"/>
  <c r="AC7415" i="9"/>
  <c r="W7411" i="9"/>
  <c r="AD7411" i="9"/>
  <c r="AC7411" i="9"/>
  <c r="W7407" i="9"/>
  <c r="AD7407" i="9"/>
  <c r="AC7407" i="9"/>
  <c r="W7403" i="9"/>
  <c r="AD7403" i="9"/>
  <c r="AC7403" i="9"/>
  <c r="W7399" i="9"/>
  <c r="AD7399" i="9"/>
  <c r="AC7399" i="9"/>
  <c r="W7394" i="9"/>
  <c r="AD7394" i="9"/>
  <c r="AC7394" i="9"/>
  <c r="W7390" i="9"/>
  <c r="AD7390" i="9"/>
  <c r="AC7390" i="9"/>
  <c r="W7386" i="9"/>
  <c r="AD7386" i="9"/>
  <c r="AC7386" i="9"/>
  <c r="W7382" i="9"/>
  <c r="AD7382" i="9"/>
  <c r="AC7382" i="9"/>
  <c r="W7378" i="9"/>
  <c r="AD7378" i="9"/>
  <c r="AC7378" i="9"/>
  <c r="W7374" i="9"/>
  <c r="AD7374" i="9"/>
  <c r="AC7374" i="9"/>
  <c r="W7369" i="9"/>
  <c r="AD7369" i="9"/>
  <c r="AC7369" i="9"/>
  <c r="W7365" i="9"/>
  <c r="AD7365" i="9"/>
  <c r="AC7365" i="9"/>
  <c r="W7361" i="9"/>
  <c r="AD7361" i="9"/>
  <c r="AC7361" i="9"/>
  <c r="W7357" i="9"/>
  <c r="AD7357" i="9"/>
  <c r="AC7357" i="9"/>
  <c r="W7353" i="9"/>
  <c r="AD7353" i="9"/>
  <c r="AC7353" i="9"/>
  <c r="W7349" i="9"/>
  <c r="AD7349" i="9"/>
  <c r="AC7349" i="9"/>
  <c r="W7344" i="9"/>
  <c r="AD7344" i="9"/>
  <c r="AC7344" i="9"/>
  <c r="W7340" i="9"/>
  <c r="AD7340" i="9"/>
  <c r="AC7340" i="9"/>
  <c r="W7336" i="9"/>
  <c r="AD7336" i="9"/>
  <c r="AC7336" i="9"/>
  <c r="W7332" i="9"/>
  <c r="AD7332" i="9"/>
  <c r="AC7332" i="9"/>
  <c r="W7328" i="9"/>
  <c r="AD7328" i="9"/>
  <c r="AC7328" i="9"/>
  <c r="W7323" i="9"/>
  <c r="AD7323" i="9"/>
  <c r="AC7323" i="9"/>
  <c r="W7319" i="9"/>
  <c r="AD7319" i="9"/>
  <c r="AC7319" i="9"/>
  <c r="W7315" i="9"/>
  <c r="AD7315" i="9"/>
  <c r="AC7315" i="9"/>
  <c r="W7311" i="9"/>
  <c r="AD7311" i="9"/>
  <c r="AC7311" i="9"/>
  <c r="W7307" i="9"/>
  <c r="AD7307" i="9"/>
  <c r="AC7307" i="9"/>
  <c r="W7303" i="9"/>
  <c r="AD7303" i="9"/>
  <c r="AC7303" i="9"/>
  <c r="W7298" i="9"/>
  <c r="AD7298" i="9"/>
  <c r="AC7298" i="9"/>
  <c r="W7294" i="9"/>
  <c r="AD7294" i="9"/>
  <c r="AC7294" i="9"/>
  <c r="W7290" i="9"/>
  <c r="AD7290" i="9"/>
  <c r="AC7290" i="9"/>
  <c r="W7286" i="9"/>
  <c r="AD7286" i="9"/>
  <c r="AC7286" i="9"/>
  <c r="W7282" i="9"/>
  <c r="AD7282" i="9"/>
  <c r="AC7282" i="9"/>
  <c r="W7278" i="9"/>
  <c r="AD7278" i="9"/>
  <c r="AC7278" i="9"/>
  <c r="W7273" i="9"/>
  <c r="AD7273" i="9"/>
  <c r="AC7273" i="9"/>
  <c r="W7269" i="9"/>
  <c r="AD7269" i="9"/>
  <c r="AC7269" i="9"/>
  <c r="W7265" i="9"/>
  <c r="AD7265" i="9"/>
  <c r="AC7265" i="9"/>
  <c r="W7261" i="9"/>
  <c r="AD7261" i="9"/>
  <c r="AC7261" i="9"/>
  <c r="W7257" i="9"/>
  <c r="AD7257" i="9"/>
  <c r="AC7257" i="9"/>
  <c r="W7253" i="9"/>
  <c r="AD7253" i="9"/>
  <c r="AC7253" i="9"/>
  <c r="W7248" i="9"/>
  <c r="AD7248" i="9"/>
  <c r="AC7248" i="9"/>
  <c r="W7244" i="9"/>
  <c r="AD7244" i="9"/>
  <c r="AC7244" i="9"/>
  <c r="W7240" i="9"/>
  <c r="AD7240" i="9"/>
  <c r="AC7240" i="9"/>
  <c r="W7236" i="9"/>
  <c r="AD7236" i="9"/>
  <c r="AC7236" i="9"/>
  <c r="W7232" i="9"/>
  <c r="AD7232" i="9"/>
  <c r="AC7232" i="9"/>
  <c r="W7227" i="9"/>
  <c r="AD7227" i="9"/>
  <c r="AC7227" i="9"/>
  <c r="W7223" i="9"/>
  <c r="AD7223" i="9"/>
  <c r="AC7223" i="9"/>
  <c r="W7219" i="9"/>
  <c r="AD7219" i="9"/>
  <c r="AC7219" i="9"/>
  <c r="W7215" i="9"/>
  <c r="AD7215" i="9"/>
  <c r="AC7215" i="9"/>
  <c r="W7211" i="9"/>
  <c r="AD7211" i="9"/>
  <c r="AC7211" i="9"/>
  <c r="W7207" i="9"/>
  <c r="AD7207" i="9"/>
  <c r="AC7207" i="9"/>
  <c r="W7202" i="9"/>
  <c r="AD7202" i="9"/>
  <c r="AC7202" i="9"/>
  <c r="W7198" i="9"/>
  <c r="AD7198" i="9"/>
  <c r="AC7198" i="9"/>
  <c r="W7194" i="9"/>
  <c r="AD7194" i="9"/>
  <c r="AC7194" i="9"/>
  <c r="W7190" i="9"/>
  <c r="AD7190" i="9"/>
  <c r="AC7190" i="9"/>
  <c r="W7186" i="9"/>
  <c r="AD7186" i="9"/>
  <c r="AC7186" i="9"/>
  <c r="W7182" i="9"/>
  <c r="AD7182" i="9"/>
  <c r="AC7182" i="9"/>
  <c r="W7177" i="9"/>
  <c r="AD7177" i="9"/>
  <c r="AC7177" i="9"/>
  <c r="W7173" i="9"/>
  <c r="AD7173" i="9"/>
  <c r="AC7173" i="9"/>
  <c r="W7169" i="9"/>
  <c r="AD7169" i="9"/>
  <c r="AC7169" i="9"/>
  <c r="W7165" i="9"/>
  <c r="AD7165" i="9"/>
  <c r="AC7165" i="9"/>
  <c r="W7161" i="9"/>
  <c r="AD7161" i="9"/>
  <c r="AC7161" i="9"/>
  <c r="W7157" i="9"/>
  <c r="AD7157" i="9"/>
  <c r="AC7157" i="9"/>
  <c r="W7152" i="9"/>
  <c r="AD7152" i="9"/>
  <c r="AC7152" i="9"/>
  <c r="W7148" i="9"/>
  <c r="AD7148" i="9"/>
  <c r="AC7148" i="9"/>
  <c r="W7144" i="9"/>
  <c r="AD7144" i="9"/>
  <c r="AC7144" i="9"/>
  <c r="W7140" i="9"/>
  <c r="AD7140" i="9"/>
  <c r="AC7140" i="9"/>
  <c r="W7136" i="9"/>
  <c r="AD7136" i="9"/>
  <c r="AC7136" i="9"/>
  <c r="W7131" i="9"/>
  <c r="AD7131" i="9"/>
  <c r="AC7131" i="9"/>
  <c r="W7127" i="9"/>
  <c r="AD7127" i="9"/>
  <c r="AC7127" i="9"/>
  <c r="W7123" i="9"/>
  <c r="AD7123" i="9"/>
  <c r="AC7123" i="9"/>
  <c r="W7119" i="9"/>
  <c r="AD7119" i="9"/>
  <c r="AC7119" i="9"/>
  <c r="W7115" i="9"/>
  <c r="AD7115" i="9"/>
  <c r="AC7115" i="9"/>
  <c r="W7111" i="9"/>
  <c r="AD7111" i="9"/>
  <c r="AC7111" i="9"/>
  <c r="W7106" i="9"/>
  <c r="AD7106" i="9"/>
  <c r="AC7106" i="9"/>
  <c r="W7102" i="9"/>
  <c r="AD7102" i="9"/>
  <c r="AC7102" i="9"/>
  <c r="W7098" i="9"/>
  <c r="AD7098" i="9"/>
  <c r="AC7098" i="9"/>
  <c r="W7094" i="9"/>
  <c r="AD7094" i="9"/>
  <c r="AC7094" i="9"/>
  <c r="W7090" i="9"/>
  <c r="AD7090" i="9"/>
  <c r="AC7090" i="9"/>
  <c r="W7086" i="9"/>
  <c r="AD7086" i="9"/>
  <c r="AC7086" i="9"/>
  <c r="W7078" i="9"/>
  <c r="AC7078" i="9"/>
  <c r="AD7078" i="9"/>
  <c r="W7074" i="9"/>
  <c r="AC7074" i="9"/>
  <c r="AD7074" i="9"/>
  <c r="W7070" i="9"/>
  <c r="AC7070" i="9"/>
  <c r="AD7070" i="9"/>
  <c r="W7066" i="9"/>
  <c r="AC7066" i="9"/>
  <c r="AD7066" i="9"/>
  <c r="W7062" i="9"/>
  <c r="AC7062" i="9"/>
  <c r="AD7062" i="9"/>
  <c r="W7057" i="9"/>
  <c r="AC7057" i="9"/>
  <c r="AD7057" i="9"/>
  <c r="W7053" i="9"/>
  <c r="AC7053" i="9"/>
  <c r="AD7053" i="9"/>
  <c r="W7049" i="9"/>
  <c r="AC7049" i="9"/>
  <c r="AD7049" i="9"/>
  <c r="W7045" i="9"/>
  <c r="AC7045" i="9"/>
  <c r="AD7045" i="9"/>
  <c r="W7041" i="9"/>
  <c r="AC7041" i="9"/>
  <c r="AD7041" i="9"/>
  <c r="W7037" i="9"/>
  <c r="AC7037" i="9"/>
  <c r="AD7037" i="9"/>
  <c r="W7032" i="9"/>
  <c r="AC7032" i="9"/>
  <c r="AD7032" i="9"/>
  <c r="W7028" i="9"/>
  <c r="AC7028" i="9"/>
  <c r="AD7028" i="9"/>
  <c r="W7024" i="9"/>
  <c r="AC7024" i="9"/>
  <c r="AD7024" i="9"/>
  <c r="W7020" i="9"/>
  <c r="AC7020" i="9"/>
  <c r="AD7020" i="9"/>
  <c r="W7016" i="9"/>
  <c r="AC7016" i="9"/>
  <c r="AD7016" i="9"/>
  <c r="W7011" i="9"/>
  <c r="AC7011" i="9"/>
  <c r="AD7011" i="9"/>
  <c r="W7007" i="9"/>
  <c r="AC7007" i="9"/>
  <c r="AD7007" i="9"/>
  <c r="W7003" i="9"/>
  <c r="AC7003" i="9"/>
  <c r="AD7003" i="9"/>
  <c r="W6999" i="9"/>
  <c r="AC6999" i="9"/>
  <c r="AD6999" i="9"/>
  <c r="W6995" i="9"/>
  <c r="AC6995" i="9"/>
  <c r="AD6995" i="9"/>
  <c r="W6991" i="9"/>
  <c r="AC6991" i="9"/>
  <c r="AD6991" i="9"/>
  <c r="W6986" i="9"/>
  <c r="AC6986" i="9"/>
  <c r="AD6986" i="9"/>
  <c r="W6982" i="9"/>
  <c r="AC6982" i="9"/>
  <c r="AD6982" i="9"/>
  <c r="W6978" i="9"/>
  <c r="AC6978" i="9"/>
  <c r="AD6978" i="9"/>
  <c r="W6974" i="9"/>
  <c r="AC6974" i="9"/>
  <c r="AD6974" i="9"/>
  <c r="W6970" i="9"/>
  <c r="AC6970" i="9"/>
  <c r="AD6970" i="9"/>
  <c r="W6966" i="9"/>
  <c r="AC6966" i="9"/>
  <c r="AD6966" i="9"/>
  <c r="W6961" i="9"/>
  <c r="AC6961" i="9"/>
  <c r="AD6961" i="9"/>
  <c r="W6957" i="9"/>
  <c r="AC6957" i="9"/>
  <c r="AD6957" i="9"/>
  <c r="W6953" i="9"/>
  <c r="AC6953" i="9"/>
  <c r="AD6953" i="9"/>
  <c r="W6949" i="9"/>
  <c r="AC6949" i="9"/>
  <c r="AD6949" i="9"/>
  <c r="W6945" i="9"/>
  <c r="AC6945" i="9"/>
  <c r="AD6945" i="9"/>
  <c r="W6941" i="9"/>
  <c r="AC6941" i="9"/>
  <c r="AD6941" i="9"/>
  <c r="W6936" i="9"/>
  <c r="AC6936" i="9"/>
  <c r="AD6936" i="9"/>
  <c r="W6932" i="9"/>
  <c r="AC6932" i="9"/>
  <c r="AD6932" i="9"/>
  <c r="W6928" i="9"/>
  <c r="AC6928" i="9"/>
  <c r="AD6928" i="9"/>
  <c r="W6924" i="9"/>
  <c r="AC6924" i="9"/>
  <c r="AD6924" i="9"/>
  <c r="W6920" i="9"/>
  <c r="AC6920" i="9"/>
  <c r="AD6920" i="9"/>
  <c r="W6915" i="9"/>
  <c r="AC6915" i="9"/>
  <c r="AD6915" i="9"/>
  <c r="W6911" i="9"/>
  <c r="AC6911" i="9"/>
  <c r="AD6911" i="9"/>
  <c r="W6907" i="9"/>
  <c r="AC6907" i="9"/>
  <c r="AD6907" i="9"/>
  <c r="W6903" i="9"/>
  <c r="AC6903" i="9"/>
  <c r="AD6903" i="9"/>
  <c r="AC6899" i="9"/>
  <c r="AD6899" i="9"/>
  <c r="W6895" i="9"/>
  <c r="AC6895" i="9"/>
  <c r="AD6895" i="9"/>
  <c r="W6890" i="9"/>
  <c r="AC6890" i="9"/>
  <c r="AD6890" i="9"/>
  <c r="W6886" i="9"/>
  <c r="AC6886" i="9"/>
  <c r="AD6886" i="9"/>
  <c r="W6882" i="9"/>
  <c r="AC6882" i="9"/>
  <c r="AD6882" i="9"/>
  <c r="W6878" i="9"/>
  <c r="AC6878" i="9"/>
  <c r="AD6878" i="9"/>
  <c r="W6874" i="9"/>
  <c r="AC6874" i="9"/>
  <c r="AD6874" i="9"/>
  <c r="W6870" i="9"/>
  <c r="AC6870" i="9"/>
  <c r="AD6870" i="9"/>
  <c r="W6865" i="9"/>
  <c r="AC6865" i="9"/>
  <c r="AD6865" i="9"/>
  <c r="AC6861" i="9"/>
  <c r="AD6861" i="9"/>
  <c r="W6857" i="9"/>
  <c r="AC6857" i="9"/>
  <c r="AD6857" i="9"/>
  <c r="W6853" i="9"/>
  <c r="AC6853" i="9"/>
  <c r="AD6853" i="9"/>
  <c r="W6849" i="9"/>
  <c r="AC6849" i="9"/>
  <c r="AD6849" i="9"/>
  <c r="W6845" i="9"/>
  <c r="AC6845" i="9"/>
  <c r="AD6845" i="9"/>
  <c r="W6840" i="9"/>
  <c r="AC6840" i="9"/>
  <c r="AD6840" i="9"/>
  <c r="W6836" i="9"/>
  <c r="AC6836" i="9"/>
  <c r="AD6836" i="9"/>
  <c r="W6832" i="9"/>
  <c r="AC6832" i="9"/>
  <c r="AD6832" i="9"/>
  <c r="W6828" i="9"/>
  <c r="AC6828" i="9"/>
  <c r="AD6828" i="9"/>
  <c r="W6824" i="9"/>
  <c r="AC6824" i="9"/>
  <c r="AD6824" i="9"/>
  <c r="W6819" i="9"/>
  <c r="AC6819" i="9"/>
  <c r="AD6819" i="9"/>
  <c r="W6815" i="9"/>
  <c r="AC6815" i="9"/>
  <c r="AD6815" i="9"/>
  <c r="W6811" i="9"/>
  <c r="AC6811" i="9"/>
  <c r="AD6811" i="9"/>
  <c r="W6807" i="9"/>
  <c r="AC6807" i="9"/>
  <c r="AD6807" i="9"/>
  <c r="W6803" i="9"/>
  <c r="AC6803" i="9"/>
  <c r="AD6803" i="9"/>
  <c r="W6799" i="9"/>
  <c r="AC6799" i="9"/>
  <c r="AD6799" i="9"/>
  <c r="W6794" i="9"/>
  <c r="AC6794" i="9"/>
  <c r="AD6794" i="9"/>
  <c r="W6790" i="9"/>
  <c r="AC6790" i="9"/>
  <c r="AD6790" i="9"/>
  <c r="W6786" i="9"/>
  <c r="AC6786" i="9"/>
  <c r="AD6786" i="9"/>
  <c r="W6782" i="9"/>
  <c r="AC6782" i="9"/>
  <c r="AD6782" i="9"/>
  <c r="W6778" i="9"/>
  <c r="AC6778" i="9"/>
  <c r="AD6778" i="9"/>
  <c r="W6774" i="9"/>
  <c r="AC6774" i="9"/>
  <c r="AD6774" i="9"/>
  <c r="W6769" i="9"/>
  <c r="AC6769" i="9"/>
  <c r="AD6769" i="9"/>
  <c r="W6765" i="9"/>
  <c r="AC6765" i="9"/>
  <c r="AD6765" i="9"/>
  <c r="W6761" i="9"/>
  <c r="AC6761" i="9"/>
  <c r="AD6761" i="9"/>
  <c r="W6757" i="9"/>
  <c r="AC6757" i="9"/>
  <c r="AD6757" i="9"/>
  <c r="W6753" i="9"/>
  <c r="AC6753" i="9"/>
  <c r="AD6753" i="9"/>
  <c r="W6749" i="9"/>
  <c r="AC6749" i="9"/>
  <c r="AD6749" i="9"/>
  <c r="W6744" i="9"/>
  <c r="AC6744" i="9"/>
  <c r="AD6744" i="9"/>
  <c r="W6740" i="9"/>
  <c r="AC6740" i="9"/>
  <c r="AD6740" i="9"/>
  <c r="W6736" i="9"/>
  <c r="AC6736" i="9"/>
  <c r="AD6736" i="9"/>
  <c r="W6732" i="9"/>
  <c r="AC6732" i="9"/>
  <c r="AD6732" i="9"/>
  <c r="W6728" i="9"/>
  <c r="AC6728" i="9"/>
  <c r="AD6728" i="9"/>
  <c r="W6723" i="9"/>
  <c r="AC6723" i="9"/>
  <c r="AD6723" i="9"/>
  <c r="W6719" i="9"/>
  <c r="AC6719" i="9"/>
  <c r="AD6719" i="9"/>
  <c r="W6715" i="9"/>
  <c r="AC6715" i="9"/>
  <c r="AD6715" i="9"/>
  <c r="W6711" i="9"/>
  <c r="AC6711" i="9"/>
  <c r="AD6711" i="9"/>
  <c r="W6707" i="9"/>
  <c r="AC6707" i="9"/>
  <c r="AD6707" i="9"/>
  <c r="W6703" i="9"/>
  <c r="AC6703" i="9"/>
  <c r="AD6703" i="9"/>
  <c r="W6698" i="9"/>
  <c r="AC6698" i="9"/>
  <c r="AD6698" i="9"/>
  <c r="W6694" i="9"/>
  <c r="AC6694" i="9"/>
  <c r="AD6694" i="9"/>
  <c r="W6690" i="9"/>
  <c r="AC6690" i="9"/>
  <c r="AD6690" i="9"/>
  <c r="W6686" i="9"/>
  <c r="AC6686" i="9"/>
  <c r="AD6686" i="9"/>
  <c r="W6682" i="9"/>
  <c r="AC6682" i="9"/>
  <c r="AD6682" i="9"/>
  <c r="W6678" i="9"/>
  <c r="AC6678" i="9"/>
  <c r="AD6678" i="9"/>
  <c r="W6673" i="9"/>
  <c r="AC6673" i="9"/>
  <c r="AD6673" i="9"/>
  <c r="W6669" i="9"/>
  <c r="AC6669" i="9"/>
  <c r="AD6669" i="9"/>
  <c r="W6665" i="9"/>
  <c r="AC6665" i="9"/>
  <c r="AD6665" i="9"/>
  <c r="W6661" i="9"/>
  <c r="AC6661" i="9"/>
  <c r="AD6661" i="9"/>
  <c r="W6657" i="9"/>
  <c r="AC6657" i="9"/>
  <c r="AD6657" i="9"/>
  <c r="W6653" i="9"/>
  <c r="AC6653" i="9"/>
  <c r="AD6653" i="9"/>
  <c r="W6648" i="9"/>
  <c r="AC6648" i="9"/>
  <c r="AD6648" i="9"/>
  <c r="W6644" i="9"/>
  <c r="AC6644" i="9"/>
  <c r="AD6644" i="9"/>
  <c r="W6640" i="9"/>
  <c r="AC6640" i="9"/>
  <c r="AD6640" i="9"/>
  <c r="W6636" i="9"/>
  <c r="AC6636" i="9"/>
  <c r="AD6636" i="9"/>
  <c r="W6632" i="9"/>
  <c r="AC6632" i="9"/>
  <c r="AD6632" i="9"/>
  <c r="W6627" i="9"/>
  <c r="AC6627" i="9"/>
  <c r="AD6627" i="9"/>
  <c r="W6623" i="9"/>
  <c r="AC6623" i="9"/>
  <c r="AD6623" i="9"/>
  <c r="W6619" i="9"/>
  <c r="AC6619" i="9"/>
  <c r="AD6619" i="9"/>
  <c r="W6615" i="9"/>
  <c r="AC6615" i="9"/>
  <c r="AD6615" i="9"/>
  <c r="W6611" i="9"/>
  <c r="AC6611" i="9"/>
  <c r="AD6611" i="9"/>
  <c r="W6607" i="9"/>
  <c r="AC6607" i="9"/>
  <c r="AD6607" i="9"/>
  <c r="W6602" i="9"/>
  <c r="AC6602" i="9"/>
  <c r="AD6602" i="9"/>
  <c r="W6598" i="9"/>
  <c r="AC6598" i="9"/>
  <c r="AD6598" i="9"/>
  <c r="W6594" i="9"/>
  <c r="AC6594" i="9"/>
  <c r="AD6594" i="9"/>
  <c r="W6590" i="9"/>
  <c r="AC6590" i="9"/>
  <c r="AD6590" i="9"/>
  <c r="W6586" i="9"/>
  <c r="AC6586" i="9"/>
  <c r="AD6586" i="9"/>
  <c r="W6582" i="9"/>
  <c r="AC6582" i="9"/>
  <c r="AD6582" i="9"/>
  <c r="W6577" i="9"/>
  <c r="AC6577" i="9"/>
  <c r="AD6577" i="9"/>
  <c r="W6573" i="9"/>
  <c r="AC6573" i="9"/>
  <c r="AD6573" i="9"/>
  <c r="W6569" i="9"/>
  <c r="AC6569" i="9"/>
  <c r="AD6569" i="9"/>
  <c r="W6565" i="9"/>
  <c r="AC6565" i="9"/>
  <c r="AD6565" i="9"/>
  <c r="W6561" i="9"/>
  <c r="AC6561" i="9"/>
  <c r="AD6561" i="9"/>
  <c r="W6557" i="9"/>
  <c r="AC6557" i="9"/>
  <c r="AD6557" i="9"/>
  <c r="W6552" i="9"/>
  <c r="AC6552" i="9"/>
  <c r="AD6552" i="9"/>
  <c r="W6548" i="9"/>
  <c r="AC6548" i="9"/>
  <c r="AD6548" i="9"/>
  <c r="W6544" i="9"/>
  <c r="AC6544" i="9"/>
  <c r="AD6544" i="9"/>
  <c r="W6540" i="9"/>
  <c r="AC6540" i="9"/>
  <c r="AD6540" i="9"/>
  <c r="W6536" i="9"/>
  <c r="AC6536" i="9"/>
  <c r="AD6536" i="9"/>
  <c r="W6531" i="9"/>
  <c r="AC6531" i="9"/>
  <c r="AD6531" i="9"/>
  <c r="W6527" i="9"/>
  <c r="AC6527" i="9"/>
  <c r="AD6527" i="9"/>
  <c r="W6523" i="9"/>
  <c r="AC6523" i="9"/>
  <c r="AD6523" i="9"/>
  <c r="W6519" i="9"/>
  <c r="AC6519" i="9"/>
  <c r="AD6519" i="9"/>
  <c r="W6515" i="9"/>
  <c r="AC6515" i="9"/>
  <c r="AD6515" i="9"/>
  <c r="W6511" i="9"/>
  <c r="AC6511" i="9"/>
  <c r="AD6511" i="9"/>
  <c r="W6506" i="9"/>
  <c r="AC6506" i="9"/>
  <c r="AD6506" i="9"/>
  <c r="W6502" i="9"/>
  <c r="AC6502" i="9"/>
  <c r="AD6502" i="9"/>
  <c r="W6498" i="9"/>
  <c r="AC6498" i="9"/>
  <c r="AD6498" i="9"/>
  <c r="W6494" i="9"/>
  <c r="AC6494" i="9"/>
  <c r="AD6494" i="9"/>
  <c r="W6490" i="9"/>
  <c r="AC6490" i="9"/>
  <c r="AD6490" i="9"/>
  <c r="W6486" i="9"/>
  <c r="AC6486" i="9"/>
  <c r="AD6486" i="9"/>
  <c r="W6481" i="9"/>
  <c r="AC6481" i="9"/>
  <c r="AD6481" i="9"/>
  <c r="W6477" i="9"/>
  <c r="AC6477" i="9"/>
  <c r="AD6477" i="9"/>
  <c r="W6473" i="9"/>
  <c r="AC6473" i="9"/>
  <c r="AD6473" i="9"/>
  <c r="W6469" i="9"/>
  <c r="AC6469" i="9"/>
  <c r="AD6469" i="9"/>
  <c r="W6465" i="9"/>
  <c r="AC6465" i="9"/>
  <c r="AD6465" i="9"/>
  <c r="W6461" i="9"/>
  <c r="AC6461" i="9"/>
  <c r="AD6461" i="9"/>
  <c r="W6456" i="9"/>
  <c r="AC6456" i="9"/>
  <c r="AD6456" i="9"/>
  <c r="W6452" i="9"/>
  <c r="AC6452" i="9"/>
  <c r="AD6452" i="9"/>
  <c r="W6448" i="9"/>
  <c r="AC6448" i="9"/>
  <c r="AD6448" i="9"/>
  <c r="W6444" i="9"/>
  <c r="AC6444" i="9"/>
  <c r="AD6444" i="9"/>
  <c r="W6440" i="9"/>
  <c r="AC6440" i="9"/>
  <c r="AD6440" i="9"/>
  <c r="W6435" i="9"/>
  <c r="AC6435" i="9"/>
  <c r="AD6435" i="9"/>
  <c r="W6431" i="9"/>
  <c r="AC6431" i="9"/>
  <c r="AD6431" i="9"/>
  <c r="W6427" i="9"/>
  <c r="AC6427" i="9"/>
  <c r="AD6427" i="9"/>
  <c r="W6423" i="9"/>
  <c r="AC6423" i="9"/>
  <c r="AD6423" i="9"/>
  <c r="W6419" i="9"/>
  <c r="AC6419" i="9"/>
  <c r="AD6419" i="9"/>
  <c r="W6415" i="9"/>
  <c r="AC6415" i="9"/>
  <c r="AD6415" i="9"/>
  <c r="W6410" i="9"/>
  <c r="AC6410" i="9"/>
  <c r="AD6410" i="9"/>
  <c r="W6406" i="9"/>
  <c r="AC6406" i="9"/>
  <c r="AD6406" i="9"/>
  <c r="W6402" i="9"/>
  <c r="AC6402" i="9"/>
  <c r="AD6402" i="9"/>
  <c r="W6398" i="9"/>
  <c r="AC6398" i="9"/>
  <c r="AD6398" i="9"/>
  <c r="W6394" i="9"/>
  <c r="AC6394" i="9"/>
  <c r="AD6394" i="9"/>
  <c r="W6390" i="9"/>
  <c r="AC6390" i="9"/>
  <c r="AD6390" i="9"/>
  <c r="W6385" i="9"/>
  <c r="AC6385" i="9"/>
  <c r="AD6385" i="9"/>
  <c r="W6381" i="9"/>
  <c r="AC6381" i="9"/>
  <c r="AD6381" i="9"/>
  <c r="W6377" i="9"/>
  <c r="AC6377" i="9"/>
  <c r="AD6377" i="9"/>
  <c r="W6373" i="9"/>
  <c r="AC6373" i="9"/>
  <c r="AD6373" i="9"/>
  <c r="W6369" i="9"/>
  <c r="AC6369" i="9"/>
  <c r="AD6369" i="9"/>
  <c r="W6365" i="9"/>
  <c r="AC6365" i="9"/>
  <c r="AD6365" i="9"/>
  <c r="W6360" i="9"/>
  <c r="AC6360" i="9"/>
  <c r="AD6360" i="9"/>
  <c r="W6356" i="9"/>
  <c r="AC6356" i="9"/>
  <c r="AD6356" i="9"/>
  <c r="W6352" i="9"/>
  <c r="AC6352" i="9"/>
  <c r="AD6352" i="9"/>
  <c r="W6348" i="9"/>
  <c r="AC6348" i="9"/>
  <c r="AD6348" i="9"/>
  <c r="W6344" i="9"/>
  <c r="AC6344" i="9"/>
  <c r="AD6344" i="9"/>
  <c r="W6339" i="9"/>
  <c r="AC6339" i="9"/>
  <c r="AD6339" i="9"/>
  <c r="W6335" i="9"/>
  <c r="AC6335" i="9"/>
  <c r="AD6335" i="9"/>
  <c r="W6331" i="9"/>
  <c r="AC6331" i="9"/>
  <c r="AD6331" i="9"/>
  <c r="W6327" i="9"/>
  <c r="AC6327" i="9"/>
  <c r="AD6327" i="9"/>
  <c r="W6323" i="9"/>
  <c r="AC6323" i="9"/>
  <c r="AD6323" i="9"/>
  <c r="W6319" i="9"/>
  <c r="AC6319" i="9"/>
  <c r="AD6319" i="9"/>
  <c r="W6314" i="9"/>
  <c r="AC6314" i="9"/>
  <c r="AD6314" i="9"/>
  <c r="W6310" i="9"/>
  <c r="AC6310" i="9"/>
  <c r="AD6310" i="9"/>
  <c r="W6306" i="9"/>
  <c r="AC6306" i="9"/>
  <c r="AD6306" i="9"/>
  <c r="W6302" i="9"/>
  <c r="AC6302" i="9"/>
  <c r="AD6302" i="9"/>
  <c r="W6298" i="9"/>
  <c r="AC6298" i="9"/>
  <c r="AD6298" i="9"/>
  <c r="W6294" i="9"/>
  <c r="AC6294" i="9"/>
  <c r="AD6294" i="9"/>
  <c r="W6289" i="9"/>
  <c r="AC6289" i="9"/>
  <c r="AD6289" i="9"/>
  <c r="W6285" i="9"/>
  <c r="AC6285" i="9"/>
  <c r="AD6285" i="9"/>
  <c r="W6281" i="9"/>
  <c r="AC6281" i="9"/>
  <c r="AD6281" i="9"/>
  <c r="W6277" i="9"/>
  <c r="AC6277" i="9"/>
  <c r="AD6277" i="9"/>
  <c r="W6273" i="9"/>
  <c r="AC6273" i="9"/>
  <c r="AD6273" i="9"/>
  <c r="W6269" i="9"/>
  <c r="AC6269" i="9"/>
  <c r="AD6269" i="9"/>
  <c r="W6264" i="9"/>
  <c r="AC6264" i="9"/>
  <c r="AD6264" i="9"/>
  <c r="W6260" i="9"/>
  <c r="AC6260" i="9"/>
  <c r="AD6260" i="9"/>
  <c r="W6256" i="9"/>
  <c r="AC6256" i="9"/>
  <c r="AD6256" i="9"/>
  <c r="W6252" i="9"/>
  <c r="AC6252" i="9"/>
  <c r="AD6252" i="9"/>
  <c r="W6248" i="9"/>
  <c r="AC6248" i="9"/>
  <c r="AD6248" i="9"/>
  <c r="W6245" i="9"/>
  <c r="AD6245" i="9"/>
  <c r="AC6245" i="9"/>
  <c r="W6240" i="9"/>
  <c r="AD6240" i="9"/>
  <c r="AC6240" i="9"/>
  <c r="W6236" i="9"/>
  <c r="AD6236" i="9"/>
  <c r="AC6236" i="9"/>
  <c r="W6232" i="9"/>
  <c r="AD6232" i="9"/>
  <c r="AC6232" i="9"/>
  <c r="W6228" i="9"/>
  <c r="AD6228" i="9"/>
  <c r="AC6228" i="9"/>
  <c r="W6224" i="9"/>
  <c r="AD6224" i="9"/>
  <c r="AC6224" i="9"/>
  <c r="W6219" i="9"/>
  <c r="AD6219" i="9"/>
  <c r="AC6219" i="9"/>
  <c r="W6215" i="9"/>
  <c r="AD6215" i="9"/>
  <c r="AC6215" i="9"/>
  <c r="W6211" i="9"/>
  <c r="AD6211" i="9"/>
  <c r="AC6211" i="9"/>
  <c r="W6207" i="9"/>
  <c r="AD6207" i="9"/>
  <c r="AC6207" i="9"/>
  <c r="W6203" i="9"/>
  <c r="AD6203" i="9"/>
  <c r="AC6203" i="9"/>
  <c r="W6199" i="9"/>
  <c r="AD6199" i="9"/>
  <c r="AC6199" i="9"/>
  <c r="W6194" i="9"/>
  <c r="AD6194" i="9"/>
  <c r="AC6194" i="9"/>
  <c r="W6190" i="9"/>
  <c r="AD6190" i="9"/>
  <c r="AC6190" i="9"/>
  <c r="W6186" i="9"/>
  <c r="AD6186" i="9"/>
  <c r="AC6186" i="9"/>
  <c r="W6182" i="9"/>
  <c r="AD6182" i="9"/>
  <c r="AC6182" i="9"/>
  <c r="W6178" i="9"/>
  <c r="AD6178" i="9"/>
  <c r="AC6178" i="9"/>
  <c r="W6174" i="9"/>
  <c r="AD6174" i="9"/>
  <c r="AC6174" i="9"/>
  <c r="W6169" i="9"/>
  <c r="AD6169" i="9"/>
  <c r="AC6169" i="9"/>
  <c r="W6165" i="9"/>
  <c r="AD6165" i="9"/>
  <c r="AC6165" i="9"/>
  <c r="W6161" i="9"/>
  <c r="AD6161" i="9"/>
  <c r="AC6161" i="9"/>
  <c r="W6157" i="9"/>
  <c r="AD6157" i="9"/>
  <c r="AC6157" i="9"/>
  <c r="W6153" i="9"/>
  <c r="AD6153" i="9"/>
  <c r="AC6153" i="9"/>
  <c r="W6149" i="9"/>
  <c r="AD6149" i="9"/>
  <c r="AC6149" i="9"/>
  <c r="W6144" i="9"/>
  <c r="AD6144" i="9"/>
  <c r="AC6144" i="9"/>
  <c r="W6140" i="9"/>
  <c r="AD6140" i="9"/>
  <c r="AC6140" i="9"/>
  <c r="W6136" i="9"/>
  <c r="AD6136" i="9"/>
  <c r="AC6136" i="9"/>
  <c r="W6132" i="9"/>
  <c r="AD6132" i="9"/>
  <c r="AC6132" i="9"/>
  <c r="W6128" i="9"/>
  <c r="AD6128" i="9"/>
  <c r="AC6128" i="9"/>
  <c r="W6123" i="9"/>
  <c r="AD6123" i="9"/>
  <c r="AC6123" i="9"/>
  <c r="W6119" i="9"/>
  <c r="AD6119" i="9"/>
  <c r="AC6119" i="9"/>
  <c r="W6115" i="9"/>
  <c r="AD6115" i="9"/>
  <c r="AC6115" i="9"/>
  <c r="W6111" i="9"/>
  <c r="AD6111" i="9"/>
  <c r="AC6111" i="9"/>
  <c r="W6107" i="9"/>
  <c r="AD6107" i="9"/>
  <c r="AC6107" i="9"/>
  <c r="W6103" i="9"/>
  <c r="AD6103" i="9"/>
  <c r="AC6103" i="9"/>
  <c r="W6098" i="9"/>
  <c r="AD6098" i="9"/>
  <c r="AC6098" i="9"/>
  <c r="W6094" i="9"/>
  <c r="AD6094" i="9"/>
  <c r="AC6094" i="9"/>
  <c r="W6090" i="9"/>
  <c r="AD6090" i="9"/>
  <c r="AC6090" i="9"/>
  <c r="W6086" i="9"/>
  <c r="AD6086" i="9"/>
  <c r="AC6086" i="9"/>
  <c r="W6082" i="9"/>
  <c r="AD6082" i="9"/>
  <c r="AC6082" i="9"/>
  <c r="W6078" i="9"/>
  <c r="AD6078" i="9"/>
  <c r="AC6078" i="9"/>
  <c r="W6073" i="9"/>
  <c r="AD6073" i="9"/>
  <c r="AC6073" i="9"/>
  <c r="W6069" i="9"/>
  <c r="AD6069" i="9"/>
  <c r="AC6069" i="9"/>
  <c r="W6065" i="9"/>
  <c r="AD6065" i="9"/>
  <c r="AC6065" i="9"/>
  <c r="W6061" i="9"/>
  <c r="AD6061" i="9"/>
  <c r="AC6061" i="9"/>
  <c r="W6057" i="9"/>
  <c r="AD6057" i="9"/>
  <c r="AC6057" i="9"/>
  <c r="W6053" i="9"/>
  <c r="AD6053" i="9"/>
  <c r="AC6053" i="9"/>
  <c r="W6048" i="9"/>
  <c r="AD6048" i="9"/>
  <c r="AC6048" i="9"/>
  <c r="W6044" i="9"/>
  <c r="AD6044" i="9"/>
  <c r="AC6044" i="9"/>
  <c r="W6040" i="9"/>
  <c r="AD6040" i="9"/>
  <c r="AC6040" i="9"/>
  <c r="W6036" i="9"/>
  <c r="AD6036" i="9"/>
  <c r="AC6036" i="9"/>
  <c r="W6032" i="9"/>
  <c r="AD6032" i="9"/>
  <c r="AC6032" i="9"/>
  <c r="W6027" i="9"/>
  <c r="AD6027" i="9"/>
  <c r="AC6027" i="9"/>
  <c r="W6023" i="9"/>
  <c r="AD6023" i="9"/>
  <c r="AC6023" i="9"/>
  <c r="W6019" i="9"/>
  <c r="AD6019" i="9"/>
  <c r="AC6019" i="9"/>
  <c r="W6015" i="9"/>
  <c r="AD6015" i="9"/>
  <c r="AC6015" i="9"/>
  <c r="W6011" i="9"/>
  <c r="AD6011" i="9"/>
  <c r="AC6011" i="9"/>
  <c r="W6007" i="9"/>
  <c r="AD6007" i="9"/>
  <c r="AC6007" i="9"/>
  <c r="W6002" i="9"/>
  <c r="AD6002" i="9"/>
  <c r="AC6002" i="9"/>
  <c r="W5998" i="9"/>
  <c r="AD5998" i="9"/>
  <c r="AC5998" i="9"/>
  <c r="W5994" i="9"/>
  <c r="AD5994" i="9"/>
  <c r="AC5994" i="9"/>
  <c r="W5990" i="9"/>
  <c r="AD5990" i="9"/>
  <c r="AC5990" i="9"/>
  <c r="W5986" i="9"/>
  <c r="AD5986" i="9"/>
  <c r="AC5986" i="9"/>
  <c r="W5982" i="9"/>
  <c r="AD5982" i="9"/>
  <c r="AC5982" i="9"/>
  <c r="W5977" i="9"/>
  <c r="AD5977" i="9"/>
  <c r="AC5977" i="9"/>
  <c r="W5973" i="9"/>
  <c r="AD5973" i="9"/>
  <c r="AC5973" i="9"/>
  <c r="W5969" i="9"/>
  <c r="AD5969" i="9"/>
  <c r="AC5969" i="9"/>
  <c r="W5965" i="9"/>
  <c r="AD5965" i="9"/>
  <c r="AC5965" i="9"/>
  <c r="W5961" i="9"/>
  <c r="AD5961" i="9"/>
  <c r="AC5961" i="9"/>
  <c r="W5957" i="9"/>
  <c r="AD5957" i="9"/>
  <c r="AC5957" i="9"/>
  <c r="W5952" i="9"/>
  <c r="AD5952" i="9"/>
  <c r="AC5952" i="9"/>
  <c r="W5948" i="9"/>
  <c r="AD5948" i="9"/>
  <c r="AC5948" i="9"/>
  <c r="W5944" i="9"/>
  <c r="AD5944" i="9"/>
  <c r="AC5944" i="9"/>
  <c r="W5940" i="9"/>
  <c r="AD5940" i="9"/>
  <c r="AC5940" i="9"/>
  <c r="W5936" i="9"/>
  <c r="AD5936" i="9"/>
  <c r="AC5936" i="9"/>
  <c r="W5931" i="9"/>
  <c r="AD5931" i="9"/>
  <c r="AC5931" i="9"/>
  <c r="W5927" i="9"/>
  <c r="AD5927" i="9"/>
  <c r="AC5927" i="9"/>
  <c r="W5923" i="9"/>
  <c r="AD5923" i="9"/>
  <c r="AC5923" i="9"/>
  <c r="W5919" i="9"/>
  <c r="AD5919" i="9"/>
  <c r="AC5919" i="9"/>
  <c r="W5915" i="9"/>
  <c r="AD5915" i="9"/>
  <c r="AC5915" i="9"/>
  <c r="W5911" i="9"/>
  <c r="AD5911" i="9"/>
  <c r="AC5911" i="9"/>
  <c r="W5906" i="9"/>
  <c r="AD5906" i="9"/>
  <c r="AC5906" i="9"/>
  <c r="W5902" i="9"/>
  <c r="AD5902" i="9"/>
  <c r="AC5902" i="9"/>
  <c r="W5898" i="9"/>
  <c r="AD5898" i="9"/>
  <c r="AC5898" i="9"/>
  <c r="W5894" i="9"/>
  <c r="AD5894" i="9"/>
  <c r="AC5894" i="9"/>
  <c r="W5890" i="9"/>
  <c r="AD5890" i="9"/>
  <c r="AC5890" i="9"/>
  <c r="W5886" i="9"/>
  <c r="AD5886" i="9"/>
  <c r="AC5886" i="9"/>
  <c r="W5881" i="9"/>
  <c r="AD5881" i="9"/>
  <c r="AC5881" i="9"/>
  <c r="W5877" i="9"/>
  <c r="AD5877" i="9"/>
  <c r="AC5877" i="9"/>
  <c r="W5873" i="9"/>
  <c r="AD5873" i="9"/>
  <c r="AC5873" i="9"/>
  <c r="W5869" i="9"/>
  <c r="AD5869" i="9"/>
  <c r="AC5869" i="9"/>
  <c r="W5865" i="9"/>
  <c r="AD5865" i="9"/>
  <c r="AC5865" i="9"/>
  <c r="W5861" i="9"/>
  <c r="AD5861" i="9"/>
  <c r="AC5861" i="9"/>
  <c r="W5856" i="9"/>
  <c r="AD5856" i="9"/>
  <c r="AC5856" i="9"/>
  <c r="W5852" i="9"/>
  <c r="AD5852" i="9"/>
  <c r="AC5852" i="9"/>
  <c r="W5848" i="9"/>
  <c r="AD5848" i="9"/>
  <c r="AC5848" i="9"/>
  <c r="W5844" i="9"/>
  <c r="AD5844" i="9"/>
  <c r="AC5844" i="9"/>
  <c r="W5840" i="9"/>
  <c r="AD5840" i="9"/>
  <c r="AC5840" i="9"/>
  <c r="W5835" i="9"/>
  <c r="AD5835" i="9"/>
  <c r="AC5835" i="9"/>
  <c r="W5831" i="9"/>
  <c r="AD5831" i="9"/>
  <c r="AC5831" i="9"/>
  <c r="W5827" i="9"/>
  <c r="AD5827" i="9"/>
  <c r="AC5827" i="9"/>
  <c r="W5823" i="9"/>
  <c r="AD5823" i="9"/>
  <c r="AC5823" i="9"/>
  <c r="W5819" i="9"/>
  <c r="AD5819" i="9"/>
  <c r="AC5819" i="9"/>
  <c r="W5815" i="9"/>
  <c r="AD5815" i="9"/>
  <c r="AC5815" i="9"/>
  <c r="W5810" i="9"/>
  <c r="AD5810" i="9"/>
  <c r="AC5810" i="9"/>
  <c r="W5806" i="9"/>
  <c r="AD5806" i="9"/>
  <c r="AC5806" i="9"/>
  <c r="W5802" i="9"/>
  <c r="AD5802" i="9"/>
  <c r="AC5802" i="9"/>
  <c r="W5798" i="9"/>
  <c r="AD5798" i="9"/>
  <c r="AC5798" i="9"/>
  <c r="W5794" i="9"/>
  <c r="AD5794" i="9"/>
  <c r="AC5794" i="9"/>
  <c r="W5790" i="9"/>
  <c r="AD5790" i="9"/>
  <c r="AC5790" i="9"/>
  <c r="W5785" i="9"/>
  <c r="AD5785" i="9"/>
  <c r="AC5785" i="9"/>
  <c r="W5781" i="9"/>
  <c r="AD5781" i="9"/>
  <c r="AC5781" i="9"/>
  <c r="W5777" i="9"/>
  <c r="AD5777" i="9"/>
  <c r="AC5777" i="9"/>
  <c r="W5773" i="9"/>
  <c r="AD5773" i="9"/>
  <c r="AC5773" i="9"/>
  <c r="W5769" i="9"/>
  <c r="AD5769" i="9"/>
  <c r="AC5769" i="9"/>
  <c r="W5765" i="9"/>
  <c r="AD5765" i="9"/>
  <c r="AC5765" i="9"/>
  <c r="W5760" i="9"/>
  <c r="AD5760" i="9"/>
  <c r="AC5760" i="9"/>
  <c r="W5756" i="9"/>
  <c r="AD5756" i="9"/>
  <c r="AC5756" i="9"/>
  <c r="W5752" i="9"/>
  <c r="AD5752" i="9"/>
  <c r="AC5752" i="9"/>
  <c r="W5748" i="9"/>
  <c r="AD5748" i="9"/>
  <c r="AC5748" i="9"/>
  <c r="W5744" i="9"/>
  <c r="AD5744" i="9"/>
  <c r="AC5744" i="9"/>
  <c r="W5739" i="9"/>
  <c r="AD5739" i="9"/>
  <c r="AC5739" i="9"/>
  <c r="W5735" i="9"/>
  <c r="AD5735" i="9"/>
  <c r="AC5735" i="9"/>
  <c r="W5731" i="9"/>
  <c r="AD5731" i="9"/>
  <c r="AC5731" i="9"/>
  <c r="W5727" i="9"/>
  <c r="AD5727" i="9"/>
  <c r="AC5727" i="9"/>
  <c r="W5723" i="9"/>
  <c r="AD5723" i="9"/>
  <c r="AC5723" i="9"/>
  <c r="W5719" i="9"/>
  <c r="AD5719" i="9"/>
  <c r="AC5719" i="9"/>
  <c r="W5714" i="9"/>
  <c r="AD5714" i="9"/>
  <c r="AC5714" i="9"/>
  <c r="W5710" i="9"/>
  <c r="AD5710" i="9"/>
  <c r="AC5710" i="9"/>
  <c r="W5706" i="9"/>
  <c r="AD5706" i="9"/>
  <c r="AC5706" i="9"/>
  <c r="W5702" i="9"/>
  <c r="AD5702" i="9"/>
  <c r="AC5702" i="9"/>
  <c r="W55" i="9"/>
  <c r="AC55" i="9"/>
  <c r="AD55" i="9"/>
  <c r="W50" i="9"/>
  <c r="AC50" i="9"/>
  <c r="AD50" i="9"/>
  <c r="W46" i="9"/>
  <c r="AC46" i="9"/>
  <c r="AD46" i="9"/>
  <c r="W42" i="9"/>
  <c r="AC42" i="9"/>
  <c r="AD42" i="9"/>
  <c r="W38" i="9"/>
  <c r="AC38" i="9"/>
  <c r="AD38" i="9"/>
  <c r="W1135" i="9"/>
  <c r="AC1135" i="9"/>
  <c r="AD1135" i="9"/>
  <c r="W1130" i="9"/>
  <c r="AC1130" i="9"/>
  <c r="AD1130" i="9"/>
  <c r="W1126" i="9"/>
  <c r="AC1126" i="9"/>
  <c r="AD1126" i="9"/>
  <c r="W1122" i="9"/>
  <c r="AC1122" i="9"/>
  <c r="AD1122" i="9"/>
  <c r="W1118" i="9"/>
  <c r="AC1118" i="9"/>
  <c r="AD1118" i="9"/>
  <c r="W1114" i="9"/>
  <c r="AC1114" i="9"/>
  <c r="AD1114" i="9"/>
  <c r="W1110" i="9"/>
  <c r="AC1110" i="9"/>
  <c r="AD1110" i="9"/>
  <c r="W1105" i="9"/>
  <c r="AC1105" i="9"/>
  <c r="AD1105" i="9"/>
  <c r="W1101" i="9"/>
  <c r="AC1101" i="9"/>
  <c r="AD1101" i="9"/>
  <c r="W1097" i="9"/>
  <c r="AC1097" i="9"/>
  <c r="AD1097" i="9"/>
  <c r="W1093" i="9"/>
  <c r="AC1093" i="9"/>
  <c r="AD1093" i="9"/>
  <c r="W1089" i="9"/>
  <c r="AC1089" i="9"/>
  <c r="AD1089" i="9"/>
  <c r="W1085" i="9"/>
  <c r="AC1085" i="9"/>
  <c r="AD1085" i="9"/>
  <c r="W1080" i="9"/>
  <c r="AC1080" i="9"/>
  <c r="AD1080" i="9"/>
  <c r="W1076" i="9"/>
  <c r="AC1076" i="9"/>
  <c r="AD1076" i="9"/>
  <c r="W1072" i="9"/>
  <c r="AC1072" i="9"/>
  <c r="AD1072" i="9"/>
  <c r="W1068" i="9"/>
  <c r="AC1068" i="9"/>
  <c r="AD1068" i="9"/>
  <c r="W1064" i="9"/>
  <c r="AC1064" i="9"/>
  <c r="AD1064" i="9"/>
  <c r="W1059" i="9"/>
  <c r="AC1059" i="9"/>
  <c r="AD1059" i="9"/>
  <c r="W1055" i="9"/>
  <c r="AC1055" i="9"/>
  <c r="AD1055" i="9"/>
  <c r="W1051" i="9"/>
  <c r="AC1051" i="9"/>
  <c r="AD1051" i="9"/>
  <c r="W1047" i="9"/>
  <c r="AC1047" i="9"/>
  <c r="AD1047" i="9"/>
  <c r="W1043" i="9"/>
  <c r="AC1043" i="9"/>
  <c r="AD1043" i="9"/>
  <c r="W1039" i="9"/>
  <c r="AC1039" i="9"/>
  <c r="AD1039" i="9"/>
  <c r="W1034" i="9"/>
  <c r="AD1034" i="9"/>
  <c r="AC1034" i="9"/>
  <c r="W1030" i="9"/>
  <c r="AD1030" i="9"/>
  <c r="AC1030" i="9"/>
  <c r="W1026" i="9"/>
  <c r="AD1026" i="9"/>
  <c r="AC1026" i="9"/>
  <c r="W1022" i="9"/>
  <c r="AD1022" i="9"/>
  <c r="AC1022" i="9"/>
  <c r="W1018" i="9"/>
  <c r="AD1018" i="9"/>
  <c r="AC1018" i="9"/>
  <c r="W1014" i="9"/>
  <c r="AD1014" i="9"/>
  <c r="AC1014" i="9"/>
  <c r="W1009" i="9"/>
  <c r="AD1009" i="9"/>
  <c r="AC1009" i="9"/>
  <c r="W1005" i="9"/>
  <c r="AD1005" i="9"/>
  <c r="AC1005" i="9"/>
  <c r="W1001" i="9"/>
  <c r="AD1001" i="9"/>
  <c r="AC1001" i="9"/>
  <c r="W997" i="9"/>
  <c r="AD997" i="9"/>
  <c r="AC997" i="9"/>
  <c r="W993" i="9"/>
  <c r="AD993" i="9"/>
  <c r="AC993" i="9"/>
  <c r="W989" i="9"/>
  <c r="AD989" i="9"/>
  <c r="AC989" i="9"/>
  <c r="W984" i="9"/>
  <c r="AD984" i="9"/>
  <c r="AC984" i="9"/>
  <c r="W980" i="9"/>
  <c r="AD980" i="9"/>
  <c r="AC980" i="9"/>
  <c r="W976" i="9"/>
  <c r="AD976" i="9"/>
  <c r="AC976" i="9"/>
  <c r="W972" i="9"/>
  <c r="AD972" i="9"/>
  <c r="AC972" i="9"/>
  <c r="W968" i="9"/>
  <c r="AD968" i="9"/>
  <c r="AC968" i="9"/>
  <c r="W963" i="9"/>
  <c r="AC963" i="9"/>
  <c r="AD963" i="9"/>
  <c r="W959" i="9"/>
  <c r="AC959" i="9"/>
  <c r="AD959" i="9"/>
  <c r="W955" i="9"/>
  <c r="AC955" i="9"/>
  <c r="AD955" i="9"/>
  <c r="W951" i="9"/>
  <c r="AC951" i="9"/>
  <c r="AD951" i="9"/>
  <c r="W947" i="9"/>
  <c r="AC947" i="9"/>
  <c r="AD947" i="9"/>
  <c r="W943" i="9"/>
  <c r="AC943" i="9"/>
  <c r="AD943" i="9"/>
  <c r="W938" i="9"/>
  <c r="AC938" i="9"/>
  <c r="AD938" i="9"/>
  <c r="W934" i="9"/>
  <c r="AC934" i="9"/>
  <c r="AD934" i="9"/>
  <c r="W930" i="9"/>
  <c r="AC930" i="9"/>
  <c r="AD930" i="9"/>
  <c r="W926" i="9"/>
  <c r="AC926" i="9"/>
  <c r="AD926" i="9"/>
  <c r="W922" i="9"/>
  <c r="AC922" i="9"/>
  <c r="AD922" i="9"/>
  <c r="W918" i="9"/>
  <c r="AC918" i="9"/>
  <c r="AD918" i="9"/>
  <c r="W913" i="9"/>
  <c r="AC913" i="9"/>
  <c r="AD913" i="9"/>
  <c r="W909" i="9"/>
  <c r="AC909" i="9"/>
  <c r="AD909" i="9"/>
  <c r="W905" i="9"/>
  <c r="AC905" i="9"/>
  <c r="AD905" i="9"/>
  <c r="W901" i="9"/>
  <c r="AC901" i="9"/>
  <c r="AD901" i="9"/>
  <c r="W897" i="9"/>
  <c r="AC897" i="9"/>
  <c r="AD897" i="9"/>
  <c r="W893" i="9"/>
  <c r="AC893" i="9"/>
  <c r="AD893" i="9"/>
  <c r="W888" i="9"/>
  <c r="AC888" i="9"/>
  <c r="AD888" i="9"/>
  <c r="W884" i="9"/>
  <c r="AD884" i="9"/>
  <c r="AC884" i="9"/>
  <c r="W880" i="9"/>
  <c r="AD880" i="9"/>
  <c r="AC880" i="9"/>
  <c r="W876" i="9"/>
  <c r="AD876" i="9"/>
  <c r="AC876" i="9"/>
  <c r="W872" i="9"/>
  <c r="AD872" i="9"/>
  <c r="AC872" i="9"/>
  <c r="W867" i="9"/>
  <c r="AD867" i="9"/>
  <c r="AC867" i="9"/>
  <c r="W863" i="9"/>
  <c r="AD863" i="9"/>
  <c r="AC863" i="9"/>
  <c r="W859" i="9"/>
  <c r="AD859" i="9"/>
  <c r="AC859" i="9"/>
  <c r="W855" i="9"/>
  <c r="AD855" i="9"/>
  <c r="AC855" i="9"/>
  <c r="W851" i="9"/>
  <c r="AD851" i="9"/>
  <c r="AC851" i="9"/>
  <c r="W847" i="9"/>
  <c r="AD847" i="9"/>
  <c r="AC847" i="9"/>
  <c r="W842" i="9"/>
  <c r="AD842" i="9"/>
  <c r="AC842" i="9"/>
  <c r="W838" i="9"/>
  <c r="AD838" i="9"/>
  <c r="AC838" i="9"/>
  <c r="W834" i="9"/>
  <c r="AD834" i="9"/>
  <c r="AC834" i="9"/>
  <c r="W830" i="9"/>
  <c r="AD830" i="9"/>
  <c r="AC830" i="9"/>
  <c r="W826" i="9"/>
  <c r="AD826" i="9"/>
  <c r="AC826" i="9"/>
  <c r="W822" i="9"/>
  <c r="AD822" i="9"/>
  <c r="AC822" i="9"/>
  <c r="W817" i="9"/>
  <c r="AD817" i="9"/>
  <c r="AC817" i="9"/>
  <c r="W813" i="9"/>
  <c r="AD813" i="9"/>
  <c r="AC813" i="9"/>
  <c r="W809" i="9"/>
  <c r="AD809" i="9"/>
  <c r="AC809" i="9"/>
  <c r="W805" i="9"/>
  <c r="AD805" i="9"/>
  <c r="AC805" i="9"/>
  <c r="W801" i="9"/>
  <c r="AD801" i="9"/>
  <c r="AC801" i="9"/>
  <c r="W797" i="9"/>
  <c r="AD797" i="9"/>
  <c r="AC797" i="9"/>
  <c r="W792" i="9"/>
  <c r="AD792" i="9"/>
  <c r="AC792" i="9"/>
  <c r="W788" i="9"/>
  <c r="AD788" i="9"/>
  <c r="AC788" i="9"/>
  <c r="W784" i="9"/>
  <c r="AD784" i="9"/>
  <c r="AC784" i="9"/>
  <c r="W780" i="9"/>
  <c r="AD780" i="9"/>
  <c r="AC780" i="9"/>
  <c r="W776" i="9"/>
  <c r="AD776" i="9"/>
  <c r="AC776" i="9"/>
  <c r="W771" i="9"/>
  <c r="AD771" i="9"/>
  <c r="AC771" i="9"/>
  <c r="W767" i="9"/>
  <c r="AD767" i="9"/>
  <c r="AC767" i="9"/>
  <c r="W763" i="9"/>
  <c r="AD763" i="9"/>
  <c r="AC763" i="9"/>
  <c r="W759" i="9"/>
  <c r="AD759" i="9"/>
  <c r="AC759" i="9"/>
  <c r="W755" i="9"/>
  <c r="AD755" i="9"/>
  <c r="AC755" i="9"/>
  <c r="W751" i="9"/>
  <c r="AD751" i="9"/>
  <c r="AC751" i="9"/>
  <c r="W746" i="9"/>
  <c r="AD746" i="9"/>
  <c r="AC746" i="9"/>
  <c r="W742" i="9"/>
  <c r="AD742" i="9"/>
  <c r="AC742" i="9"/>
  <c r="W738" i="9"/>
  <c r="AD738" i="9"/>
  <c r="AC738" i="9"/>
  <c r="W734" i="9"/>
  <c r="AD734" i="9"/>
  <c r="AC734" i="9"/>
  <c r="W730" i="9"/>
  <c r="AD730" i="9"/>
  <c r="AC730" i="9"/>
  <c r="W726" i="9"/>
  <c r="AD726" i="9"/>
  <c r="AC726" i="9"/>
  <c r="W721" i="9"/>
  <c r="AD721" i="9"/>
  <c r="AC721" i="9"/>
  <c r="W717" i="9"/>
  <c r="AD717" i="9"/>
  <c r="AC717" i="9"/>
  <c r="W713" i="9"/>
  <c r="AD713" i="9"/>
  <c r="AC713" i="9"/>
  <c r="W709" i="9"/>
  <c r="AD709" i="9"/>
  <c r="AC709" i="9"/>
  <c r="W705" i="9"/>
  <c r="AD705" i="9"/>
  <c r="AC705" i="9"/>
  <c r="W701" i="9"/>
  <c r="AD701" i="9"/>
  <c r="AC701" i="9"/>
  <c r="W696" i="9"/>
  <c r="AD696" i="9"/>
  <c r="AC696" i="9"/>
  <c r="W692" i="9"/>
  <c r="AD692" i="9"/>
  <c r="AC692" i="9"/>
  <c r="W688" i="9"/>
  <c r="AD688" i="9"/>
  <c r="AC688" i="9"/>
  <c r="W684" i="9"/>
  <c r="AD684" i="9"/>
  <c r="AC684" i="9"/>
  <c r="W680" i="9"/>
  <c r="AD680" i="9"/>
  <c r="AC680" i="9"/>
  <c r="W675" i="9"/>
  <c r="AD675" i="9"/>
  <c r="AC675" i="9"/>
  <c r="W671" i="9"/>
  <c r="AD671" i="9"/>
  <c r="AC671" i="9"/>
  <c r="W667" i="9"/>
  <c r="AC667" i="9"/>
  <c r="AD667" i="9"/>
  <c r="W663" i="9"/>
  <c r="AC663" i="9"/>
  <c r="AD663" i="9"/>
  <c r="W659" i="9"/>
  <c r="AC659" i="9"/>
  <c r="AD659" i="9"/>
  <c r="W655" i="9"/>
  <c r="AC655" i="9"/>
  <c r="AD655" i="9"/>
  <c r="W650" i="9"/>
  <c r="AC650" i="9"/>
  <c r="AD650" i="9"/>
  <c r="W646" i="9"/>
  <c r="AC646" i="9"/>
  <c r="AD646" i="9"/>
  <c r="W642" i="9"/>
  <c r="AC642" i="9"/>
  <c r="AD642" i="9"/>
  <c r="W638" i="9"/>
  <c r="AC638" i="9"/>
  <c r="AD638" i="9"/>
  <c r="W634" i="9"/>
  <c r="AC634" i="9"/>
  <c r="AD634" i="9"/>
  <c r="W630" i="9"/>
  <c r="AC630" i="9"/>
  <c r="AD630" i="9"/>
  <c r="W625" i="9"/>
  <c r="AC625" i="9"/>
  <c r="AD625" i="9"/>
  <c r="W621" i="9"/>
  <c r="AC621" i="9"/>
  <c r="AD621" i="9"/>
  <c r="W617" i="9"/>
  <c r="AC617" i="9"/>
  <c r="AD617" i="9"/>
  <c r="W613" i="9"/>
  <c r="AC613" i="9"/>
  <c r="AD613" i="9"/>
  <c r="W609" i="9"/>
  <c r="AC609" i="9"/>
  <c r="AD609" i="9"/>
  <c r="W605" i="9"/>
  <c r="AC605" i="9"/>
  <c r="AD605" i="9"/>
  <c r="W600" i="9"/>
  <c r="AC600" i="9"/>
  <c r="AD600" i="9"/>
  <c r="W596" i="9"/>
  <c r="AC596" i="9"/>
  <c r="AD596" i="9"/>
  <c r="W592" i="9"/>
  <c r="AC592" i="9"/>
  <c r="AD592" i="9"/>
  <c r="W588" i="9"/>
  <c r="AC588" i="9"/>
  <c r="AD588" i="9"/>
  <c r="W584" i="9"/>
  <c r="AC584" i="9"/>
  <c r="AD584" i="9"/>
  <c r="W579" i="9"/>
  <c r="AC579" i="9"/>
  <c r="AD579" i="9"/>
  <c r="W575" i="9"/>
  <c r="AC575" i="9"/>
  <c r="AD575" i="9"/>
  <c r="W571" i="9"/>
  <c r="AC571" i="9"/>
  <c r="AD571" i="9"/>
  <c r="W567" i="9"/>
  <c r="AC567" i="9"/>
  <c r="AD567" i="9"/>
  <c r="W563" i="9"/>
  <c r="AC563" i="9"/>
  <c r="AD563" i="9"/>
  <c r="W559" i="9"/>
  <c r="AC559" i="9"/>
  <c r="AD559" i="9"/>
  <c r="W554" i="9"/>
  <c r="AC554" i="9"/>
  <c r="AD554" i="9"/>
  <c r="W550" i="9"/>
  <c r="AC550" i="9"/>
  <c r="AD550" i="9"/>
  <c r="W546" i="9"/>
  <c r="AC546" i="9"/>
  <c r="AD546" i="9"/>
  <c r="W542" i="9"/>
  <c r="AC542" i="9"/>
  <c r="AD542" i="9"/>
  <c r="W538" i="9"/>
  <c r="AC538" i="9"/>
  <c r="AD538" i="9"/>
  <c r="W534" i="9"/>
  <c r="AC534" i="9"/>
  <c r="AD534" i="9"/>
  <c r="W529" i="9"/>
  <c r="AC529" i="9"/>
  <c r="AD529" i="9"/>
  <c r="W525" i="9"/>
  <c r="AC525" i="9"/>
  <c r="AD525" i="9"/>
  <c r="W521" i="9"/>
  <c r="AC521" i="9"/>
  <c r="AD521" i="9"/>
  <c r="W517" i="9"/>
  <c r="AC517" i="9"/>
  <c r="AD517" i="9"/>
  <c r="W513" i="9"/>
  <c r="AC513" i="9"/>
  <c r="AD513" i="9"/>
  <c r="W509" i="9"/>
  <c r="AC509" i="9"/>
  <c r="AD509" i="9"/>
  <c r="W504" i="9"/>
  <c r="AC504" i="9"/>
  <c r="AD504" i="9"/>
  <c r="W500" i="9"/>
  <c r="AC500" i="9"/>
  <c r="AD500" i="9"/>
  <c r="W496" i="9"/>
  <c r="AC496" i="9"/>
  <c r="AD496" i="9"/>
  <c r="W492" i="9"/>
  <c r="AC492" i="9"/>
  <c r="AD492" i="9"/>
  <c r="W488" i="9"/>
  <c r="AC488" i="9"/>
  <c r="AD488" i="9"/>
  <c r="W483" i="9"/>
  <c r="AC483" i="9"/>
  <c r="AD483" i="9"/>
  <c r="W479" i="9"/>
  <c r="AC479" i="9"/>
  <c r="AD479" i="9"/>
  <c r="W475" i="9"/>
  <c r="AC475" i="9"/>
  <c r="AD475" i="9"/>
  <c r="W471" i="9"/>
  <c r="AC471" i="9"/>
  <c r="AD471" i="9"/>
  <c r="W467" i="9"/>
  <c r="AC467" i="9"/>
  <c r="AD467" i="9"/>
  <c r="W463" i="9"/>
  <c r="AC463" i="9"/>
  <c r="AD463" i="9"/>
  <c r="W458" i="9"/>
  <c r="AD458" i="9"/>
  <c r="AC458" i="9"/>
  <c r="W454" i="9"/>
  <c r="AD454" i="9"/>
  <c r="AC454" i="9"/>
  <c r="W450" i="9"/>
  <c r="AD450" i="9"/>
  <c r="AC450" i="9"/>
  <c r="W446" i="9"/>
  <c r="AD446" i="9"/>
  <c r="AC446" i="9"/>
  <c r="W442" i="9"/>
  <c r="AD442" i="9"/>
  <c r="AC442" i="9"/>
  <c r="W438" i="9"/>
  <c r="AD438" i="9"/>
  <c r="AC438" i="9"/>
  <c r="W433" i="9"/>
  <c r="AD433" i="9"/>
  <c r="AC433" i="9"/>
  <c r="W429" i="9"/>
  <c r="AD429" i="9"/>
  <c r="AC429" i="9"/>
  <c r="W425" i="9"/>
  <c r="AD425" i="9"/>
  <c r="AC425" i="9"/>
  <c r="W421" i="9"/>
  <c r="AD421" i="9"/>
  <c r="AC421" i="9"/>
  <c r="W417" i="9"/>
  <c r="AD417" i="9"/>
  <c r="AC417" i="9"/>
  <c r="W413" i="9"/>
  <c r="AD413" i="9"/>
  <c r="AC413" i="9"/>
  <c r="W408" i="9"/>
  <c r="AD408" i="9"/>
  <c r="AC408" i="9"/>
  <c r="W404" i="9"/>
  <c r="AD404" i="9"/>
  <c r="AC404" i="9"/>
  <c r="W400" i="9"/>
  <c r="AD400" i="9"/>
  <c r="AC400" i="9"/>
  <c r="W396" i="9"/>
  <c r="AD396" i="9"/>
  <c r="AC396" i="9"/>
  <c r="W392" i="9"/>
  <c r="AD392" i="9"/>
  <c r="AC392" i="9"/>
  <c r="W387" i="9"/>
  <c r="AD387" i="9"/>
  <c r="AC387" i="9"/>
  <c r="W383" i="9"/>
  <c r="AD383" i="9"/>
  <c r="AC383" i="9"/>
  <c r="W379" i="9"/>
  <c r="AD379" i="9"/>
  <c r="AC379" i="9"/>
  <c r="W375" i="9"/>
  <c r="AD375" i="9"/>
  <c r="AC375" i="9"/>
  <c r="W371" i="9"/>
  <c r="AD371" i="9"/>
  <c r="AC371" i="9"/>
  <c r="W367" i="9"/>
  <c r="AD367" i="9"/>
  <c r="AC367" i="9"/>
  <c r="W362" i="9"/>
  <c r="AD362" i="9"/>
  <c r="AC362" i="9"/>
  <c r="W358" i="9"/>
  <c r="AD358" i="9"/>
  <c r="AC358" i="9"/>
  <c r="W354" i="9"/>
  <c r="AD354" i="9"/>
  <c r="AC354" i="9"/>
  <c r="W350" i="9"/>
  <c r="AD350" i="9"/>
  <c r="AC350" i="9"/>
  <c r="W346" i="9"/>
  <c r="AD346" i="9"/>
  <c r="AC346" i="9"/>
  <c r="W342" i="9"/>
  <c r="AD342" i="9"/>
  <c r="AC342" i="9"/>
  <c r="W337" i="9"/>
  <c r="AD337" i="9"/>
  <c r="AC337" i="9"/>
  <c r="W333" i="9"/>
  <c r="AD333" i="9"/>
  <c r="AC333" i="9"/>
  <c r="W329" i="9"/>
  <c r="AD329" i="9"/>
  <c r="AC329" i="9"/>
  <c r="W325" i="9"/>
  <c r="AD325" i="9"/>
  <c r="AC325" i="9"/>
  <c r="W321" i="9"/>
  <c r="AD321" i="9"/>
  <c r="AC321" i="9"/>
  <c r="W317" i="9"/>
  <c r="AD317" i="9"/>
  <c r="AC317" i="9"/>
  <c r="W312" i="9"/>
  <c r="AD312" i="9"/>
  <c r="AC312" i="9"/>
  <c r="W308" i="9"/>
  <c r="AD308" i="9"/>
  <c r="AC308" i="9"/>
  <c r="W304" i="9"/>
  <c r="AD304" i="9"/>
  <c r="AC304" i="9"/>
  <c r="W300" i="9"/>
  <c r="AD300" i="9"/>
  <c r="AC300" i="9"/>
  <c r="W296" i="9"/>
  <c r="AD296" i="9"/>
  <c r="AC296" i="9"/>
  <c r="W291" i="9"/>
  <c r="AD291" i="9"/>
  <c r="AC291" i="9"/>
  <c r="W287" i="9"/>
  <c r="AD287" i="9"/>
  <c r="AC287" i="9"/>
  <c r="W283" i="9"/>
  <c r="AD283" i="9"/>
  <c r="AC283" i="9"/>
  <c r="W279" i="9"/>
  <c r="AD279" i="9"/>
  <c r="AC279" i="9"/>
  <c r="W275" i="9"/>
  <c r="AD275" i="9"/>
  <c r="AC275" i="9"/>
  <c r="W271" i="9"/>
  <c r="AD271" i="9"/>
  <c r="AC271" i="9"/>
  <c r="W266" i="9"/>
  <c r="AD266" i="9"/>
  <c r="AC266" i="9"/>
  <c r="W262" i="9"/>
  <c r="AD262" i="9"/>
  <c r="AC262" i="9"/>
  <c r="W258" i="9"/>
  <c r="AD258" i="9"/>
  <c r="AC258" i="9"/>
  <c r="W254" i="9"/>
  <c r="AD254" i="9"/>
  <c r="AC254" i="9"/>
  <c r="W2958" i="9"/>
  <c r="AC2958" i="9"/>
  <c r="AD2958" i="9"/>
  <c r="W2953" i="9"/>
  <c r="AC2953" i="9"/>
  <c r="AD2953" i="9"/>
  <c r="W2949" i="9"/>
  <c r="AC2949" i="9"/>
  <c r="AD2949" i="9"/>
  <c r="W2945" i="9"/>
  <c r="AC2945" i="9"/>
  <c r="AD2945" i="9"/>
  <c r="W2941" i="9"/>
  <c r="AC2941" i="9"/>
  <c r="AD2941" i="9"/>
  <c r="W2937" i="9"/>
  <c r="AC2937" i="9"/>
  <c r="AD2937" i="9"/>
  <c r="W2933" i="9"/>
  <c r="AC2933" i="9"/>
  <c r="AD2933" i="9"/>
  <c r="W2928" i="9"/>
  <c r="AC2928" i="9"/>
  <c r="AD2928" i="9"/>
  <c r="W2924" i="9"/>
  <c r="AC2924" i="9"/>
  <c r="AD2924" i="9"/>
  <c r="W2920" i="9"/>
  <c r="AC2920" i="9"/>
  <c r="AD2920" i="9"/>
  <c r="W2916" i="9"/>
  <c r="AC2916" i="9"/>
  <c r="AD2916" i="9"/>
  <c r="W2912" i="9"/>
  <c r="AC2912" i="9"/>
  <c r="AD2912" i="9"/>
  <c r="W2907" i="9"/>
  <c r="AC2907" i="9"/>
  <c r="AD2907" i="9"/>
  <c r="W2903" i="9"/>
  <c r="AC2903" i="9"/>
  <c r="AD2903" i="9"/>
  <c r="W2899" i="9"/>
  <c r="AC2899" i="9"/>
  <c r="AD2899" i="9"/>
  <c r="W2895" i="9"/>
  <c r="AC2895" i="9"/>
  <c r="AD2895" i="9"/>
  <c r="W2891" i="9"/>
  <c r="AC2891" i="9"/>
  <c r="AD2891" i="9"/>
  <c r="W2887" i="9"/>
  <c r="AC2887" i="9"/>
  <c r="AD2887" i="9"/>
  <c r="W2882" i="9"/>
  <c r="AC2882" i="9"/>
  <c r="AD2882" i="9"/>
  <c r="W2878" i="9"/>
  <c r="AC2878" i="9"/>
  <c r="AD2878" i="9"/>
  <c r="W2874" i="9"/>
  <c r="AC2874" i="9"/>
  <c r="AD2874" i="9"/>
  <c r="W2870" i="9"/>
  <c r="AC2870" i="9"/>
  <c r="AD2870" i="9"/>
  <c r="W2866" i="9"/>
  <c r="AC2866" i="9"/>
  <c r="AD2866" i="9"/>
  <c r="W2862" i="9"/>
  <c r="AC2862" i="9"/>
  <c r="AD2862" i="9"/>
  <c r="W2857" i="9"/>
  <c r="AC2857" i="9"/>
  <c r="AD2857" i="9"/>
  <c r="W2853" i="9"/>
  <c r="AC2853" i="9"/>
  <c r="AD2853" i="9"/>
  <c r="W2849" i="9"/>
  <c r="AC2849" i="9"/>
  <c r="AD2849" i="9"/>
  <c r="W2845" i="9"/>
  <c r="AC2845" i="9"/>
  <c r="AD2845" i="9"/>
  <c r="W2841" i="9"/>
  <c r="AC2841" i="9"/>
  <c r="AD2841" i="9"/>
  <c r="W2837" i="9"/>
  <c r="AC2837" i="9"/>
  <c r="AD2837" i="9"/>
  <c r="W2832" i="9"/>
  <c r="AC2832" i="9"/>
  <c r="AD2832" i="9"/>
  <c r="W2828" i="9"/>
  <c r="AC2828" i="9"/>
  <c r="AD2828" i="9"/>
  <c r="W2824" i="9"/>
  <c r="AC2824" i="9"/>
  <c r="AD2824" i="9"/>
  <c r="W2820" i="9"/>
  <c r="AC2820" i="9"/>
  <c r="AD2820" i="9"/>
  <c r="W2816" i="9"/>
  <c r="AC2816" i="9"/>
  <c r="AD2816" i="9"/>
  <c r="W2811" i="9"/>
  <c r="AC2811" i="9"/>
  <c r="AD2811" i="9"/>
  <c r="W2807" i="9"/>
  <c r="AC2807" i="9"/>
  <c r="AD2807" i="9"/>
  <c r="W2803" i="9"/>
  <c r="AC2803" i="9"/>
  <c r="AD2803" i="9"/>
  <c r="W2799" i="9"/>
  <c r="AD2799" i="9"/>
  <c r="AC2799" i="9"/>
  <c r="W2795" i="9"/>
  <c r="AD2795" i="9"/>
  <c r="AC2795" i="9"/>
  <c r="W2791" i="9"/>
  <c r="AD2791" i="9"/>
  <c r="AC2791" i="9"/>
  <c r="W2786" i="9"/>
  <c r="AD2786" i="9"/>
  <c r="AC2786" i="9"/>
  <c r="W2782" i="9"/>
  <c r="AD2782" i="9"/>
  <c r="AC2782" i="9"/>
  <c r="W2778" i="9"/>
  <c r="AD2778" i="9"/>
  <c r="AC2778" i="9"/>
  <c r="W2774" i="9"/>
  <c r="AD2774" i="9"/>
  <c r="AC2774" i="9"/>
  <c r="W2770" i="9"/>
  <c r="AD2770" i="9"/>
  <c r="AC2770" i="9"/>
  <c r="W2766" i="9"/>
  <c r="AD2766" i="9"/>
  <c r="AC2766" i="9"/>
  <c r="W2761" i="9"/>
  <c r="AD2761" i="9"/>
  <c r="AC2761" i="9"/>
  <c r="W2757" i="9"/>
  <c r="AD2757" i="9"/>
  <c r="AC2757" i="9"/>
  <c r="W2753" i="9"/>
  <c r="AD2753" i="9"/>
  <c r="AC2753" i="9"/>
  <c r="W2749" i="9"/>
  <c r="AD2749" i="9"/>
  <c r="AC2749" i="9"/>
  <c r="W2745" i="9"/>
  <c r="AD2745" i="9"/>
  <c r="AC2745" i="9"/>
  <c r="W2741" i="9"/>
  <c r="AD2741" i="9"/>
  <c r="AC2741" i="9"/>
  <c r="W2736" i="9"/>
  <c r="AD2736" i="9"/>
  <c r="AC2736" i="9"/>
  <c r="W2732" i="9"/>
  <c r="AD2732" i="9"/>
  <c r="AC2732" i="9"/>
  <c r="W2728" i="9"/>
  <c r="AD2728" i="9"/>
  <c r="AC2728" i="9"/>
  <c r="W2724" i="9"/>
  <c r="AD2724" i="9"/>
  <c r="AC2724" i="9"/>
  <c r="W2720" i="9"/>
  <c r="AD2720" i="9"/>
  <c r="AC2720" i="9"/>
  <c r="W2715" i="9"/>
  <c r="AD2715" i="9"/>
  <c r="AC2715" i="9"/>
  <c r="W2711" i="9"/>
  <c r="AD2711" i="9"/>
  <c r="AC2711" i="9"/>
  <c r="W2707" i="9"/>
  <c r="AD2707" i="9"/>
  <c r="AC2707" i="9"/>
  <c r="W2703" i="9"/>
  <c r="AD2703" i="9"/>
  <c r="AC2703" i="9"/>
  <c r="W2699" i="9"/>
  <c r="AD2699" i="9"/>
  <c r="AC2699" i="9"/>
  <c r="W2695" i="9"/>
  <c r="AD2695" i="9"/>
  <c r="AC2695" i="9"/>
  <c r="W2690" i="9"/>
  <c r="AC2690" i="9"/>
  <c r="AD2690" i="9"/>
  <c r="W2686" i="9"/>
  <c r="AC2686" i="9"/>
  <c r="AD2686" i="9"/>
  <c r="W2682" i="9"/>
  <c r="AC2682" i="9"/>
  <c r="AD2682" i="9"/>
  <c r="W2678" i="9"/>
  <c r="AC2678" i="9"/>
  <c r="AD2678" i="9"/>
  <c r="W2674" i="9"/>
  <c r="AC2674" i="9"/>
  <c r="AD2674" i="9"/>
  <c r="W2670" i="9"/>
  <c r="AC2670" i="9"/>
  <c r="AD2670" i="9"/>
  <c r="W2665" i="9"/>
  <c r="AC2665" i="9"/>
  <c r="AD2665" i="9"/>
  <c r="W2661" i="9"/>
  <c r="AC2661" i="9"/>
  <c r="AD2661" i="9"/>
  <c r="W2657" i="9"/>
  <c r="AC2657" i="9"/>
  <c r="AD2657" i="9"/>
  <c r="W2653" i="9"/>
  <c r="AC2653" i="9"/>
  <c r="AD2653" i="9"/>
  <c r="W2649" i="9"/>
  <c r="AC2649" i="9"/>
  <c r="AD2649" i="9"/>
  <c r="W2645" i="9"/>
  <c r="AC2645" i="9"/>
  <c r="AD2645" i="9"/>
  <c r="W2640" i="9"/>
  <c r="AC2640" i="9"/>
  <c r="AD2640" i="9"/>
  <c r="W2636" i="9"/>
  <c r="AC2636" i="9"/>
  <c r="AD2636" i="9"/>
  <c r="W2632" i="9"/>
  <c r="AC2632" i="9"/>
  <c r="AD2632" i="9"/>
  <c r="W2628" i="9"/>
  <c r="AC2628" i="9"/>
  <c r="AD2628" i="9"/>
  <c r="W2624" i="9"/>
  <c r="AC2624" i="9"/>
  <c r="AD2624" i="9"/>
  <c r="W2619" i="9"/>
  <c r="AC2619" i="9"/>
  <c r="AD2619" i="9"/>
  <c r="W2615" i="9"/>
  <c r="AC2615" i="9"/>
  <c r="AD2615" i="9"/>
  <c r="W2611" i="9"/>
  <c r="AC2611" i="9"/>
  <c r="AD2611" i="9"/>
  <c r="W2607" i="9"/>
  <c r="AC2607" i="9"/>
  <c r="AD2607" i="9"/>
  <c r="W2603" i="9"/>
  <c r="AC2603" i="9"/>
  <c r="AD2603" i="9"/>
  <c r="W2599" i="9"/>
  <c r="AC2599" i="9"/>
  <c r="AD2599" i="9"/>
  <c r="W2594" i="9"/>
  <c r="AC2594" i="9"/>
  <c r="AD2594" i="9"/>
  <c r="W2590" i="9"/>
  <c r="AC2590" i="9"/>
  <c r="AD2590" i="9"/>
  <c r="W2586" i="9"/>
  <c r="AC2586" i="9"/>
  <c r="AD2586" i="9"/>
  <c r="W2582" i="9"/>
  <c r="AC2582" i="9"/>
  <c r="AD2582" i="9"/>
  <c r="W2578" i="9"/>
  <c r="AC2578" i="9"/>
  <c r="AD2578" i="9"/>
  <c r="W2574" i="9"/>
  <c r="AC2574" i="9"/>
  <c r="AD2574" i="9"/>
  <c r="W2569" i="9"/>
  <c r="AC2569" i="9"/>
  <c r="AD2569" i="9"/>
  <c r="W2565" i="9"/>
  <c r="AC2565" i="9"/>
  <c r="AD2565" i="9"/>
  <c r="W2561" i="9"/>
  <c r="AC2561" i="9"/>
  <c r="AD2561" i="9"/>
  <c r="W2557" i="9"/>
  <c r="AC2557" i="9"/>
  <c r="AD2557" i="9"/>
  <c r="W2553" i="9"/>
  <c r="AC2553" i="9"/>
  <c r="AD2553" i="9"/>
  <c r="W2549" i="9"/>
  <c r="AC2549" i="9"/>
  <c r="AD2549" i="9"/>
  <c r="W2544" i="9"/>
  <c r="AC2544" i="9"/>
  <c r="AD2544" i="9"/>
  <c r="W2540" i="9"/>
  <c r="AC2540" i="9"/>
  <c r="AD2540" i="9"/>
  <c r="W2536" i="9"/>
  <c r="AC2536" i="9"/>
  <c r="AD2536" i="9"/>
  <c r="W2532" i="9"/>
  <c r="AC2532" i="9"/>
  <c r="AD2532" i="9"/>
  <c r="W2528" i="9"/>
  <c r="AC2528" i="9"/>
  <c r="AD2528" i="9"/>
  <c r="W2523" i="9"/>
  <c r="AC2523" i="9"/>
  <c r="AD2523" i="9"/>
  <c r="W2519" i="9"/>
  <c r="AC2519" i="9"/>
  <c r="AD2519" i="9"/>
  <c r="W2515" i="9"/>
  <c r="AC2515" i="9"/>
  <c r="AD2515" i="9"/>
  <c r="W2511" i="9"/>
  <c r="AC2511" i="9"/>
  <c r="AD2511" i="9"/>
  <c r="W2507" i="9"/>
  <c r="AC2507" i="9"/>
  <c r="AD2507" i="9"/>
  <c r="W2503" i="9"/>
  <c r="AC2503" i="9"/>
  <c r="AD2503" i="9"/>
  <c r="W2498" i="9"/>
  <c r="AC2498" i="9"/>
  <c r="AD2498" i="9"/>
  <c r="W2494" i="9"/>
  <c r="AC2494" i="9"/>
  <c r="AD2494" i="9"/>
  <c r="W2490" i="9"/>
  <c r="AC2490" i="9"/>
  <c r="AD2490" i="9"/>
  <c r="W2486" i="9"/>
  <c r="AC2486" i="9"/>
  <c r="AD2486" i="9"/>
  <c r="W2482" i="9"/>
  <c r="AC2482" i="9"/>
  <c r="AD2482" i="9"/>
  <c r="W2478" i="9"/>
  <c r="AC2478" i="9"/>
  <c r="AD2478" i="9"/>
  <c r="W2473" i="9"/>
  <c r="AC2473" i="9"/>
  <c r="AD2473" i="9"/>
  <c r="W2469" i="9"/>
  <c r="AC2469" i="9"/>
  <c r="AD2469" i="9"/>
  <c r="W2465" i="9"/>
  <c r="AC2465" i="9"/>
  <c r="AD2465" i="9"/>
  <c r="W2461" i="9"/>
  <c r="AC2461" i="9"/>
  <c r="AD2461" i="9"/>
  <c r="W2457" i="9"/>
  <c r="AC2457" i="9"/>
  <c r="AD2457" i="9"/>
  <c r="W2453" i="9"/>
  <c r="AC2453" i="9"/>
  <c r="AD2453" i="9"/>
  <c r="W2448" i="9"/>
  <c r="AC2448" i="9"/>
  <c r="AD2448" i="9"/>
  <c r="W2444" i="9"/>
  <c r="AC2444" i="9"/>
  <c r="AD2444" i="9"/>
  <c r="W2440" i="9"/>
  <c r="AC2440" i="9"/>
  <c r="AD2440" i="9"/>
  <c r="W2436" i="9"/>
  <c r="AC2436" i="9"/>
  <c r="AD2436" i="9"/>
  <c r="W2432" i="9"/>
  <c r="AC2432" i="9"/>
  <c r="AD2432" i="9"/>
  <c r="W2427" i="9"/>
  <c r="AC2427" i="9"/>
  <c r="AD2427" i="9"/>
  <c r="W2423" i="9"/>
  <c r="AC2423" i="9"/>
  <c r="AD2423" i="9"/>
  <c r="W2419" i="9"/>
  <c r="AC2419" i="9"/>
  <c r="AD2419" i="9"/>
  <c r="W2415" i="9"/>
  <c r="AC2415" i="9"/>
  <c r="AD2415" i="9"/>
  <c r="W2411" i="9"/>
  <c r="AC2411" i="9"/>
  <c r="AD2411" i="9"/>
  <c r="W2407" i="9"/>
  <c r="AC2407" i="9"/>
  <c r="AD2407" i="9"/>
  <c r="W2402" i="9"/>
  <c r="AC2402" i="9"/>
  <c r="AD2402" i="9"/>
  <c r="W2398" i="9"/>
  <c r="AC2398" i="9"/>
  <c r="AD2398" i="9"/>
  <c r="W2394" i="9"/>
  <c r="AC2394" i="9"/>
  <c r="AD2394" i="9"/>
  <c r="W2390" i="9"/>
  <c r="AC2390" i="9"/>
  <c r="AD2390" i="9"/>
  <c r="W2386" i="9"/>
  <c r="AC2386" i="9"/>
  <c r="AD2386" i="9"/>
  <c r="W2382" i="9"/>
  <c r="AC2382" i="9"/>
  <c r="AD2382" i="9"/>
  <c r="W2377" i="9"/>
  <c r="AC2377" i="9"/>
  <c r="AD2377" i="9"/>
  <c r="W2373" i="9"/>
  <c r="AC2373" i="9"/>
  <c r="AD2373" i="9"/>
  <c r="W2369" i="9"/>
  <c r="AC2369" i="9"/>
  <c r="AD2369" i="9"/>
  <c r="W2365" i="9"/>
  <c r="AC2365" i="9"/>
  <c r="AD2365" i="9"/>
  <c r="W2361" i="9"/>
  <c r="AC2361" i="9"/>
  <c r="AD2361" i="9"/>
  <c r="W2357" i="9"/>
  <c r="AC2357" i="9"/>
  <c r="AD2357" i="9"/>
  <c r="W2352" i="9"/>
  <c r="AC2352" i="9"/>
  <c r="AD2352" i="9"/>
  <c r="W2348" i="9"/>
  <c r="AC2348" i="9"/>
  <c r="AD2348" i="9"/>
  <c r="W2344" i="9"/>
  <c r="AC2344" i="9"/>
  <c r="AD2344" i="9"/>
  <c r="W2340" i="9"/>
  <c r="AC2340" i="9"/>
  <c r="AD2340" i="9"/>
  <c r="W2336" i="9"/>
  <c r="AC2336" i="9"/>
  <c r="AD2336" i="9"/>
  <c r="W2331" i="9"/>
  <c r="AC2331" i="9"/>
  <c r="AD2331" i="9"/>
  <c r="W2327" i="9"/>
  <c r="AC2327" i="9"/>
  <c r="AD2327" i="9"/>
  <c r="W2323" i="9"/>
  <c r="AC2323" i="9"/>
  <c r="AD2323" i="9"/>
  <c r="W2319" i="9"/>
  <c r="AC2319" i="9"/>
  <c r="AD2319" i="9"/>
  <c r="W2315" i="9"/>
  <c r="AC2315" i="9"/>
  <c r="AD2315" i="9"/>
  <c r="W2311" i="9"/>
  <c r="AC2311" i="9"/>
  <c r="AD2311" i="9"/>
  <c r="W2306" i="9"/>
  <c r="AC2306" i="9"/>
  <c r="AD2306" i="9"/>
  <c r="W2302" i="9"/>
  <c r="AC2302" i="9"/>
  <c r="AD2302" i="9"/>
  <c r="W2298" i="9"/>
  <c r="AC2298" i="9"/>
  <c r="AD2298" i="9"/>
  <c r="W2294" i="9"/>
  <c r="AC2294" i="9"/>
  <c r="AD2294" i="9"/>
  <c r="W2290" i="9"/>
  <c r="AC2290" i="9"/>
  <c r="AD2290" i="9"/>
  <c r="W2286" i="9"/>
  <c r="AC2286" i="9"/>
  <c r="AD2286" i="9"/>
  <c r="W2281" i="9"/>
  <c r="AC2281" i="9"/>
  <c r="AD2281" i="9"/>
  <c r="W2277" i="9"/>
  <c r="AC2277" i="9"/>
  <c r="AD2277" i="9"/>
  <c r="W2273" i="9"/>
  <c r="AC2273" i="9"/>
  <c r="AD2273" i="9"/>
  <c r="W2269" i="9"/>
  <c r="AC2269" i="9"/>
  <c r="AD2269" i="9"/>
  <c r="W2265" i="9"/>
  <c r="AC2265" i="9"/>
  <c r="AD2265" i="9"/>
  <c r="W2261" i="9"/>
  <c r="AC2261" i="9"/>
  <c r="AD2261" i="9"/>
  <c r="W2256" i="9"/>
  <c r="AC2256" i="9"/>
  <c r="AD2256" i="9"/>
  <c r="W2252" i="9"/>
  <c r="AC2252" i="9"/>
  <c r="AD2252" i="9"/>
  <c r="W2248" i="9"/>
  <c r="AC2248" i="9"/>
  <c r="AD2248" i="9"/>
  <c r="W2244" i="9"/>
  <c r="AC2244" i="9"/>
  <c r="AD2244" i="9"/>
  <c r="W2240" i="9"/>
  <c r="AC2240" i="9"/>
  <c r="AD2240" i="9"/>
  <c r="W2235" i="9"/>
  <c r="AC2235" i="9"/>
  <c r="AD2235" i="9"/>
  <c r="W2231" i="9"/>
  <c r="AC2231" i="9"/>
  <c r="AD2231" i="9"/>
  <c r="W2227" i="9"/>
  <c r="AC2227" i="9"/>
  <c r="AD2227" i="9"/>
  <c r="W2223" i="9"/>
  <c r="AC2223" i="9"/>
  <c r="AD2223" i="9"/>
  <c r="W2219" i="9"/>
  <c r="AC2219" i="9"/>
  <c r="AD2219" i="9"/>
  <c r="W2215" i="9"/>
  <c r="AC2215" i="9"/>
  <c r="AD2215" i="9"/>
  <c r="W2210" i="9"/>
  <c r="AC2210" i="9"/>
  <c r="AD2210" i="9"/>
  <c r="W2206" i="9"/>
  <c r="AC2206" i="9"/>
  <c r="AD2206" i="9"/>
  <c r="W2202" i="9"/>
  <c r="AC2202" i="9"/>
  <c r="AD2202" i="9"/>
  <c r="W2198" i="9"/>
  <c r="AD2198" i="9"/>
  <c r="AC2198" i="9"/>
  <c r="W2194" i="9"/>
  <c r="AD2194" i="9"/>
  <c r="AC2194" i="9"/>
  <c r="W2190" i="9"/>
  <c r="AD2190" i="9"/>
  <c r="AC2190" i="9"/>
  <c r="W2185" i="9"/>
  <c r="AD2185" i="9"/>
  <c r="AC2185" i="9"/>
  <c r="W2181" i="9"/>
  <c r="AD2181" i="9"/>
  <c r="AC2181" i="9"/>
  <c r="W2177" i="9"/>
  <c r="AD2177" i="9"/>
  <c r="AC2177" i="9"/>
  <c r="W2173" i="9"/>
  <c r="AD2173" i="9"/>
  <c r="AC2173" i="9"/>
  <c r="W2169" i="9"/>
  <c r="AD2169" i="9"/>
  <c r="AC2169" i="9"/>
  <c r="W2165" i="9"/>
  <c r="AD2165" i="9"/>
  <c r="AC2165" i="9"/>
  <c r="W2160" i="9"/>
  <c r="AD2160" i="9"/>
  <c r="AC2160" i="9"/>
  <c r="W2156" i="9"/>
  <c r="AD2156" i="9"/>
  <c r="AC2156" i="9"/>
  <c r="W2152" i="9"/>
  <c r="AD2152" i="9"/>
  <c r="AC2152" i="9"/>
  <c r="W2148" i="9"/>
  <c r="AD2148" i="9"/>
  <c r="AC2148" i="9"/>
  <c r="W2144" i="9"/>
  <c r="AD2144" i="9"/>
  <c r="AC2144" i="9"/>
  <c r="W2139" i="9"/>
  <c r="AD2139" i="9"/>
  <c r="AC2139" i="9"/>
  <c r="W2135" i="9"/>
  <c r="AD2135" i="9"/>
  <c r="AC2135" i="9"/>
  <c r="W2131" i="9"/>
  <c r="AD2131" i="9"/>
  <c r="AC2131" i="9"/>
  <c r="W2127" i="9"/>
  <c r="AD2127" i="9"/>
  <c r="AC2127" i="9"/>
  <c r="W2123" i="9"/>
  <c r="AD2123" i="9"/>
  <c r="AC2123" i="9"/>
  <c r="W2119" i="9"/>
  <c r="AD2119" i="9"/>
  <c r="AC2119" i="9"/>
  <c r="W2114" i="9"/>
  <c r="AD2114" i="9"/>
  <c r="AC2114" i="9"/>
  <c r="W2110" i="9"/>
  <c r="AD2110" i="9"/>
  <c r="AC2110" i="9"/>
  <c r="W2106" i="9"/>
  <c r="AD2106" i="9"/>
  <c r="AC2106" i="9"/>
  <c r="W2102" i="9"/>
  <c r="AD2102" i="9"/>
  <c r="AC2102" i="9"/>
  <c r="W2098" i="9"/>
  <c r="AD2098" i="9"/>
  <c r="AC2098" i="9"/>
  <c r="W2094" i="9"/>
  <c r="AD2094" i="9"/>
  <c r="AC2094" i="9"/>
  <c r="W2089" i="9"/>
  <c r="AD2089" i="9"/>
  <c r="AC2089" i="9"/>
  <c r="W2085" i="9"/>
  <c r="AD2085" i="9"/>
  <c r="AC2085" i="9"/>
  <c r="W2081" i="9"/>
  <c r="AD2081" i="9"/>
  <c r="AC2081" i="9"/>
  <c r="W2077" i="9"/>
  <c r="AD2077" i="9"/>
  <c r="AC2077" i="9"/>
  <c r="W2073" i="9"/>
  <c r="AD2073" i="9"/>
  <c r="AC2073" i="9"/>
  <c r="W2069" i="9"/>
  <c r="AD2069" i="9"/>
  <c r="AC2069" i="9"/>
  <c r="W2064" i="9"/>
  <c r="AD2064" i="9"/>
  <c r="AC2064" i="9"/>
  <c r="W2060" i="9"/>
  <c r="AD2060" i="9"/>
  <c r="AC2060" i="9"/>
  <c r="W2056" i="9"/>
  <c r="AD2056" i="9"/>
  <c r="AC2056" i="9"/>
  <c r="W2052" i="9"/>
  <c r="AD2052" i="9"/>
  <c r="AC2052" i="9"/>
  <c r="W2048" i="9"/>
  <c r="AD2048" i="9"/>
  <c r="AC2048" i="9"/>
  <c r="W2043" i="9"/>
  <c r="AD2043" i="9"/>
  <c r="AC2043" i="9"/>
  <c r="W2039" i="9"/>
  <c r="AD2039" i="9"/>
  <c r="AC2039" i="9"/>
  <c r="W2035" i="9"/>
  <c r="AD2035" i="9"/>
  <c r="AC2035" i="9"/>
  <c r="W2031" i="9"/>
  <c r="AD2031" i="9"/>
  <c r="AC2031" i="9"/>
  <c r="W2027" i="9"/>
  <c r="AD2027" i="9"/>
  <c r="AC2027" i="9"/>
  <c r="W2023" i="9"/>
  <c r="AD2023" i="9"/>
  <c r="AC2023" i="9"/>
  <c r="W2018" i="9"/>
  <c r="AD2018" i="9"/>
  <c r="AC2018" i="9"/>
  <c r="W2014" i="9"/>
  <c r="AD2014" i="9"/>
  <c r="AC2014" i="9"/>
  <c r="W2010" i="9"/>
  <c r="AD2010" i="9"/>
  <c r="AC2010" i="9"/>
  <c r="W2006" i="9"/>
  <c r="AD2006" i="9"/>
  <c r="AC2006" i="9"/>
  <c r="W2002" i="9"/>
  <c r="AD2002" i="9"/>
  <c r="AC2002" i="9"/>
  <c r="W1998" i="9"/>
  <c r="AD1998" i="9"/>
  <c r="AC1998" i="9"/>
  <c r="W1993" i="9"/>
  <c r="AD1993" i="9"/>
  <c r="AC1993" i="9"/>
  <c r="W1989" i="9"/>
  <c r="AD1989" i="9"/>
  <c r="AC1989" i="9"/>
  <c r="W1985" i="9"/>
  <c r="AD1985" i="9"/>
  <c r="AC1985" i="9"/>
  <c r="W1981" i="9"/>
  <c r="AD1981" i="9"/>
  <c r="AC1981" i="9"/>
  <c r="W1977" i="9"/>
  <c r="AD1977" i="9"/>
  <c r="AC1977" i="9"/>
  <c r="W1973" i="9"/>
  <c r="AC1973" i="9"/>
  <c r="AD1973" i="9"/>
  <c r="W1968" i="9"/>
  <c r="AC1968" i="9"/>
  <c r="AD1968" i="9"/>
  <c r="W1964" i="9"/>
  <c r="AC1964" i="9"/>
  <c r="AD1964" i="9"/>
  <c r="W1960" i="9"/>
  <c r="AC1960" i="9"/>
  <c r="AD1960" i="9"/>
  <c r="W1956" i="9"/>
  <c r="AC1956" i="9"/>
  <c r="AD1956" i="9"/>
  <c r="W1952" i="9"/>
  <c r="AC1952" i="9"/>
  <c r="AD1952" i="9"/>
  <c r="W1947" i="9"/>
  <c r="AC1947" i="9"/>
  <c r="AD1947" i="9"/>
  <c r="W1943" i="9"/>
  <c r="AC1943" i="9"/>
  <c r="AD1943" i="9"/>
  <c r="W1939" i="9"/>
  <c r="AC1939" i="9"/>
  <c r="AD1939" i="9"/>
  <c r="W1935" i="9"/>
  <c r="AC1935" i="9"/>
  <c r="AD1935" i="9"/>
  <c r="W1931" i="9"/>
  <c r="AC1931" i="9"/>
  <c r="AD1931" i="9"/>
  <c r="W1927" i="9"/>
  <c r="AC1927" i="9"/>
  <c r="AD1927" i="9"/>
  <c r="W1922" i="9"/>
  <c r="AC1922" i="9"/>
  <c r="AD1922" i="9"/>
  <c r="W1918" i="9"/>
  <c r="AC1918" i="9"/>
  <c r="AD1918" i="9"/>
  <c r="W1914" i="9"/>
  <c r="AC1914" i="9"/>
  <c r="AD1914" i="9"/>
  <c r="W1910" i="9"/>
  <c r="AC1910" i="9"/>
  <c r="AD1910" i="9"/>
  <c r="W1906" i="9"/>
  <c r="AC1906" i="9"/>
  <c r="AD1906" i="9"/>
  <c r="W1902" i="9"/>
  <c r="AC1902" i="9"/>
  <c r="AD1902" i="9"/>
  <c r="W1897" i="9"/>
  <c r="AC1897" i="9"/>
  <c r="AD1897" i="9"/>
  <c r="W1893" i="9"/>
  <c r="AC1893" i="9"/>
  <c r="AD1893" i="9"/>
  <c r="W1889" i="9"/>
  <c r="AC1889" i="9"/>
  <c r="AD1889" i="9"/>
  <c r="W1885" i="9"/>
  <c r="AC1885" i="9"/>
  <c r="AD1885" i="9"/>
  <c r="W1881" i="9"/>
  <c r="AC1881" i="9"/>
  <c r="AD1881" i="9"/>
  <c r="W1877" i="9"/>
  <c r="AC1877" i="9"/>
  <c r="AD1877" i="9"/>
  <c r="W1872" i="9"/>
  <c r="AC1872" i="9"/>
  <c r="AD1872" i="9"/>
  <c r="W1868" i="9"/>
  <c r="AC1868" i="9"/>
  <c r="AD1868" i="9"/>
  <c r="W1864" i="9"/>
  <c r="AC1864" i="9"/>
  <c r="AD1864" i="9"/>
  <c r="W1860" i="9"/>
  <c r="AC1860" i="9"/>
  <c r="AD1860" i="9"/>
  <c r="W1856" i="9"/>
  <c r="AC1856" i="9"/>
  <c r="AD1856" i="9"/>
  <c r="W1851" i="9"/>
  <c r="AC1851" i="9"/>
  <c r="AD1851" i="9"/>
  <c r="W1847" i="9"/>
  <c r="AC1847" i="9"/>
  <c r="AD1847" i="9"/>
  <c r="W1843" i="9"/>
  <c r="AC1843" i="9"/>
  <c r="AD1843" i="9"/>
  <c r="W1839" i="9"/>
  <c r="AC1839" i="9"/>
  <c r="AD1839" i="9"/>
  <c r="W1835" i="9"/>
  <c r="AC1835" i="9"/>
  <c r="AD1835" i="9"/>
  <c r="W1831" i="9"/>
  <c r="AC1831" i="9"/>
  <c r="AD1831" i="9"/>
  <c r="W1826" i="9"/>
  <c r="AC1826" i="9"/>
  <c r="AD1826" i="9"/>
  <c r="W1822" i="9"/>
  <c r="AC1822" i="9"/>
  <c r="AD1822" i="9"/>
  <c r="W1818" i="9"/>
  <c r="AC1818" i="9"/>
  <c r="AD1818" i="9"/>
  <c r="W1814" i="9"/>
  <c r="AC1814" i="9"/>
  <c r="AD1814" i="9"/>
  <c r="W1810" i="9"/>
  <c r="AC1810" i="9"/>
  <c r="AD1810" i="9"/>
  <c r="W1806" i="9"/>
  <c r="AC1806" i="9"/>
  <c r="AD1806" i="9"/>
  <c r="W1801" i="9"/>
  <c r="AC1801" i="9"/>
  <c r="AD1801" i="9"/>
  <c r="W1797" i="9"/>
  <c r="AC1797" i="9"/>
  <c r="AD1797" i="9"/>
  <c r="W1793" i="9"/>
  <c r="AC1793" i="9"/>
  <c r="AD1793" i="9"/>
  <c r="W1789" i="9"/>
  <c r="AC1789" i="9"/>
  <c r="AD1789" i="9"/>
  <c r="W1785" i="9"/>
  <c r="AC1785" i="9"/>
  <c r="AD1785" i="9"/>
  <c r="W1781" i="9"/>
  <c r="AC1781" i="9"/>
  <c r="AD1781" i="9"/>
  <c r="W1776" i="9"/>
  <c r="AC1776" i="9"/>
  <c r="AD1776" i="9"/>
  <c r="W1772" i="9"/>
  <c r="AC1772" i="9"/>
  <c r="AD1772" i="9"/>
  <c r="W1768" i="9"/>
  <c r="AC1768" i="9"/>
  <c r="AD1768" i="9"/>
  <c r="W1764" i="9"/>
  <c r="AC1764" i="9"/>
  <c r="AD1764" i="9"/>
  <c r="W1760" i="9"/>
  <c r="AC1760" i="9"/>
  <c r="AD1760" i="9"/>
  <c r="W1755" i="9"/>
  <c r="AC1755" i="9"/>
  <c r="AD1755" i="9"/>
  <c r="W1751" i="9"/>
  <c r="AC1751" i="9"/>
  <c r="AD1751" i="9"/>
  <c r="W1747" i="9"/>
  <c r="AC1747" i="9"/>
  <c r="AD1747" i="9"/>
  <c r="W1743" i="9"/>
  <c r="AC1743" i="9"/>
  <c r="AD1743" i="9"/>
  <c r="W1739" i="9"/>
  <c r="AC1739" i="9"/>
  <c r="AD1739" i="9"/>
  <c r="W1735" i="9"/>
  <c r="AC1735" i="9"/>
  <c r="AD1735" i="9"/>
  <c r="W1730" i="9"/>
  <c r="AC1730" i="9"/>
  <c r="AD1730" i="9"/>
  <c r="W1726" i="9"/>
  <c r="AC1726" i="9"/>
  <c r="AD1726" i="9"/>
  <c r="W1722" i="9"/>
  <c r="AC1722" i="9"/>
  <c r="AD1722" i="9"/>
  <c r="W1718" i="9"/>
  <c r="AC1718" i="9"/>
  <c r="AD1718" i="9"/>
  <c r="W1714" i="9"/>
  <c r="AC1714" i="9"/>
  <c r="AD1714" i="9"/>
  <c r="W1710" i="9"/>
  <c r="AC1710" i="9"/>
  <c r="AD1710" i="9"/>
  <c r="W1705" i="9"/>
  <c r="AC1705" i="9"/>
  <c r="AD1705" i="9"/>
  <c r="W1701" i="9"/>
  <c r="AC1701" i="9"/>
  <c r="AD1701" i="9"/>
  <c r="W1697" i="9"/>
  <c r="AC1697" i="9"/>
  <c r="AD1697" i="9"/>
  <c r="W1693" i="9"/>
  <c r="AC1693" i="9"/>
  <c r="AD1693" i="9"/>
  <c r="W1689" i="9"/>
  <c r="AC1689" i="9"/>
  <c r="AD1689" i="9"/>
  <c r="W1685" i="9"/>
  <c r="AC1685" i="9"/>
  <c r="AD1685" i="9"/>
  <c r="W1680" i="9"/>
  <c r="AC1680" i="9"/>
  <c r="AD1680" i="9"/>
  <c r="W1676" i="9"/>
  <c r="AC1676" i="9"/>
  <c r="AD1676" i="9"/>
  <c r="W1672" i="9"/>
  <c r="AC1672" i="9"/>
  <c r="AD1672" i="9"/>
  <c r="W1668" i="9"/>
  <c r="AC1668" i="9"/>
  <c r="AD1668" i="9"/>
  <c r="W1664" i="9"/>
  <c r="AC1664" i="9"/>
  <c r="AD1664" i="9"/>
  <c r="W1659" i="9"/>
  <c r="AC1659" i="9"/>
  <c r="AD1659" i="9"/>
  <c r="W1655" i="9"/>
  <c r="AC1655" i="9"/>
  <c r="AD1655" i="9"/>
  <c r="W1651" i="9"/>
  <c r="AC1651" i="9"/>
  <c r="AD1651" i="9"/>
  <c r="W1647" i="9"/>
  <c r="AC1647" i="9"/>
  <c r="AD1647" i="9"/>
  <c r="W1643" i="9"/>
  <c r="AC1643" i="9"/>
  <c r="AD1643" i="9"/>
  <c r="W1639" i="9"/>
  <c r="AC1639" i="9"/>
  <c r="AD1639" i="9"/>
  <c r="W1634" i="9"/>
  <c r="AC1634" i="9"/>
  <c r="AD1634" i="9"/>
  <c r="W1630" i="9"/>
  <c r="AC1630" i="9"/>
  <c r="AD1630" i="9"/>
  <c r="W1626" i="9"/>
  <c r="AC1626" i="9"/>
  <c r="AD1626" i="9"/>
  <c r="W1622" i="9"/>
  <c r="AC1622" i="9"/>
  <c r="AD1622" i="9"/>
  <c r="W1618" i="9"/>
  <c r="AC1618" i="9"/>
  <c r="AD1618" i="9"/>
  <c r="W1614" i="9"/>
  <c r="AC1614" i="9"/>
  <c r="AD1614" i="9"/>
  <c r="W1609" i="9"/>
  <c r="AC1609" i="9"/>
  <c r="AD1609" i="9"/>
  <c r="W1605" i="9"/>
  <c r="AC1605" i="9"/>
  <c r="AD1605" i="9"/>
  <c r="W1601" i="9"/>
  <c r="AC1601" i="9"/>
  <c r="AD1601" i="9"/>
  <c r="W1597" i="9"/>
  <c r="AC1597" i="9"/>
  <c r="AD1597" i="9"/>
  <c r="W1593" i="9"/>
  <c r="AC1593" i="9"/>
  <c r="AD1593" i="9"/>
  <c r="W1589" i="9"/>
  <c r="AC1589" i="9"/>
  <c r="AD1589" i="9"/>
  <c r="W1584" i="9"/>
  <c r="AC1584" i="9"/>
  <c r="AD1584" i="9"/>
  <c r="W1580" i="9"/>
  <c r="AC1580" i="9"/>
  <c r="AD1580" i="9"/>
  <c r="W1576" i="9"/>
  <c r="AC1576" i="9"/>
  <c r="AD1576" i="9"/>
  <c r="W1572" i="9"/>
  <c r="AC1572" i="9"/>
  <c r="AD1572" i="9"/>
  <c r="W1568" i="9"/>
  <c r="AC1568" i="9"/>
  <c r="AD1568" i="9"/>
  <c r="W1563" i="9"/>
  <c r="AC1563" i="9"/>
  <c r="AD1563" i="9"/>
  <c r="W1559" i="9"/>
  <c r="AC1559" i="9"/>
  <c r="AD1559" i="9"/>
  <c r="W1555" i="9"/>
  <c r="AC1555" i="9"/>
  <c r="AD1555" i="9"/>
  <c r="W1551" i="9"/>
  <c r="AC1551" i="9"/>
  <c r="AD1551" i="9"/>
  <c r="W1547" i="9"/>
  <c r="AC1547" i="9"/>
  <c r="AD1547" i="9"/>
  <c r="W1543" i="9"/>
  <c r="AC1543" i="9"/>
  <c r="AD1543" i="9"/>
  <c r="W1538" i="9"/>
  <c r="AC1538" i="9"/>
  <c r="AD1538" i="9"/>
  <c r="W1534" i="9"/>
  <c r="AC1534" i="9"/>
  <c r="AD1534" i="9"/>
  <c r="W1530" i="9"/>
  <c r="AC1530" i="9"/>
  <c r="AD1530" i="9"/>
  <c r="W1526" i="9"/>
  <c r="AC1526" i="9"/>
  <c r="AD1526" i="9"/>
  <c r="W1522" i="9"/>
  <c r="AC1522" i="9"/>
  <c r="AD1522" i="9"/>
  <c r="W1518" i="9"/>
  <c r="AC1518" i="9"/>
  <c r="AD1518" i="9"/>
  <c r="W1513" i="9"/>
  <c r="AC1513" i="9"/>
  <c r="AD1513" i="9"/>
  <c r="W1509" i="9"/>
  <c r="AC1509" i="9"/>
  <c r="AD1509" i="9"/>
  <c r="W1505" i="9"/>
  <c r="AC1505" i="9"/>
  <c r="AD1505" i="9"/>
  <c r="W1501" i="9"/>
  <c r="AC1501" i="9"/>
  <c r="AD1501" i="9"/>
  <c r="W1497" i="9"/>
  <c r="AC1497" i="9"/>
  <c r="AD1497" i="9"/>
  <c r="W1493" i="9"/>
  <c r="AC1493" i="9"/>
  <c r="AD1493" i="9"/>
  <c r="W1488" i="9"/>
  <c r="AC1488" i="9"/>
  <c r="AD1488" i="9"/>
  <c r="W1484" i="9"/>
  <c r="AC1484" i="9"/>
  <c r="AD1484" i="9"/>
  <c r="W1480" i="9"/>
  <c r="AC1480" i="9"/>
  <c r="AD1480" i="9"/>
  <c r="W1476" i="9"/>
  <c r="AC1476" i="9"/>
  <c r="AD1476" i="9"/>
  <c r="W1472" i="9"/>
  <c r="AC1472" i="9"/>
  <c r="AD1472" i="9"/>
  <c r="W1467" i="9"/>
  <c r="AC1467" i="9"/>
  <c r="AD1467" i="9"/>
  <c r="W1463" i="9"/>
  <c r="AC1463" i="9"/>
  <c r="AD1463" i="9"/>
  <c r="W1459" i="9"/>
  <c r="AC1459" i="9"/>
  <c r="AD1459" i="9"/>
  <c r="W1455" i="9"/>
  <c r="AC1455" i="9"/>
  <c r="AD1455" i="9"/>
  <c r="W1451" i="9"/>
  <c r="AC1451" i="9"/>
  <c r="AD1451" i="9"/>
  <c r="W1447" i="9"/>
  <c r="AC1447" i="9"/>
  <c r="AD1447" i="9"/>
  <c r="W1442" i="9"/>
  <c r="AC1442" i="9"/>
  <c r="AD1442" i="9"/>
  <c r="W1438" i="9"/>
  <c r="AC1438" i="9"/>
  <c r="AD1438" i="9"/>
  <c r="W1434" i="9"/>
  <c r="AC1434" i="9"/>
  <c r="AD1434" i="9"/>
  <c r="W1430" i="9"/>
  <c r="AC1430" i="9"/>
  <c r="AD1430" i="9"/>
  <c r="W1426" i="9"/>
  <c r="AC1426" i="9"/>
  <c r="AD1426" i="9"/>
  <c r="W1422" i="9"/>
  <c r="AC1422" i="9"/>
  <c r="AD1422" i="9"/>
  <c r="W1417" i="9"/>
  <c r="AC1417" i="9"/>
  <c r="AD1417" i="9"/>
  <c r="W1413" i="9"/>
  <c r="AC1413" i="9"/>
  <c r="AD1413" i="9"/>
  <c r="W1409" i="9"/>
  <c r="AC1409" i="9"/>
  <c r="AD1409" i="9"/>
  <c r="W1405" i="9"/>
  <c r="AC1405" i="9"/>
  <c r="AD1405" i="9"/>
  <c r="W1401" i="9"/>
  <c r="AC1401" i="9"/>
  <c r="AD1401" i="9"/>
  <c r="W1397" i="9"/>
  <c r="AC1397" i="9"/>
  <c r="AD1397" i="9"/>
  <c r="W1392" i="9"/>
  <c r="AC1392" i="9"/>
  <c r="AD1392" i="9"/>
  <c r="W1388" i="9"/>
  <c r="AC1388" i="9"/>
  <c r="AD1388" i="9"/>
  <c r="W1384" i="9"/>
  <c r="AC1384" i="9"/>
  <c r="AD1384" i="9"/>
  <c r="W1380" i="9"/>
  <c r="AC1380" i="9"/>
  <c r="AD1380" i="9"/>
  <c r="W1376" i="9"/>
  <c r="AC1376" i="9"/>
  <c r="AD1376" i="9"/>
  <c r="W1371" i="9"/>
  <c r="AC1371" i="9"/>
  <c r="AD1371" i="9"/>
  <c r="W1367" i="9"/>
  <c r="AC1367" i="9"/>
  <c r="AD1367" i="9"/>
  <c r="W1363" i="9"/>
  <c r="AC1363" i="9"/>
  <c r="AD1363" i="9"/>
  <c r="W1359" i="9"/>
  <c r="AC1359" i="9"/>
  <c r="AD1359" i="9"/>
  <c r="W1355" i="9"/>
  <c r="AC1355" i="9"/>
  <c r="AD1355" i="9"/>
  <c r="W1351" i="9"/>
  <c r="AC1351" i="9"/>
  <c r="AD1351" i="9"/>
  <c r="W1346" i="9"/>
  <c r="AC1346" i="9"/>
  <c r="AD1346" i="9"/>
  <c r="W1342" i="9"/>
  <c r="AC1342" i="9"/>
  <c r="AD1342" i="9"/>
  <c r="W1338" i="9"/>
  <c r="AC1338" i="9"/>
  <c r="AD1338" i="9"/>
  <c r="W1334" i="9"/>
  <c r="AC1334" i="9"/>
  <c r="AD1334" i="9"/>
  <c r="W1330" i="9"/>
  <c r="AC1330" i="9"/>
  <c r="AD1330" i="9"/>
  <c r="W1326" i="9"/>
  <c r="AC1326" i="9"/>
  <c r="AD1326" i="9"/>
  <c r="W1321" i="9"/>
  <c r="AC1321" i="9"/>
  <c r="AD1321" i="9"/>
  <c r="W1317" i="9"/>
  <c r="AC1317" i="9"/>
  <c r="AD1317" i="9"/>
  <c r="W1313" i="9"/>
  <c r="AC1313" i="9"/>
  <c r="AD1313" i="9"/>
  <c r="W1309" i="9"/>
  <c r="AC1309" i="9"/>
  <c r="AD1309" i="9"/>
  <c r="W1305" i="9"/>
  <c r="AC1305" i="9"/>
  <c r="AD1305" i="9"/>
  <c r="W1301" i="9"/>
  <c r="AC1301" i="9"/>
  <c r="AD1301" i="9"/>
  <c r="W1296" i="9"/>
  <c r="AC1296" i="9"/>
  <c r="AD1296" i="9"/>
  <c r="W1292" i="9"/>
  <c r="AC1292" i="9"/>
  <c r="AD1292" i="9"/>
  <c r="W1288" i="9"/>
  <c r="AC1288" i="9"/>
  <c r="AD1288" i="9"/>
  <c r="W1284" i="9"/>
  <c r="AC1284" i="9"/>
  <c r="AD1284" i="9"/>
  <c r="W1280" i="9"/>
  <c r="AC1280" i="9"/>
  <c r="AD1280" i="9"/>
  <c r="W1275" i="9"/>
  <c r="AC1275" i="9"/>
  <c r="AD1275" i="9"/>
  <c r="W1271" i="9"/>
  <c r="AC1271" i="9"/>
  <c r="AD1271" i="9"/>
  <c r="W1267" i="9"/>
  <c r="AC1267" i="9"/>
  <c r="AD1267" i="9"/>
  <c r="W1263" i="9"/>
  <c r="AC1263" i="9"/>
  <c r="AD1263" i="9"/>
  <c r="W1259" i="9"/>
  <c r="AC1259" i="9"/>
  <c r="AD1259" i="9"/>
  <c r="W1255" i="9"/>
  <c r="AC1255" i="9"/>
  <c r="AD1255" i="9"/>
  <c r="W1250" i="9"/>
  <c r="AC1250" i="9"/>
  <c r="AD1250" i="9"/>
  <c r="W1246" i="9"/>
  <c r="AC1246" i="9"/>
  <c r="AD1246" i="9"/>
  <c r="W1242" i="9"/>
  <c r="AC1242" i="9"/>
  <c r="AD1242" i="9"/>
  <c r="W1238" i="9"/>
  <c r="AC1238" i="9"/>
  <c r="AD1238" i="9"/>
  <c r="W1234" i="9"/>
  <c r="AC1234" i="9"/>
  <c r="AD1234" i="9"/>
  <c r="W1230" i="9"/>
  <c r="AC1230" i="9"/>
  <c r="AD1230" i="9"/>
  <c r="W1225" i="9"/>
  <c r="AC1225" i="9"/>
  <c r="AD1225" i="9"/>
  <c r="W1221" i="9"/>
  <c r="AC1221" i="9"/>
  <c r="AD1221" i="9"/>
  <c r="W1217" i="9"/>
  <c r="AC1217" i="9"/>
  <c r="AD1217" i="9"/>
  <c r="W1213" i="9"/>
  <c r="AC1213" i="9"/>
  <c r="AD1213" i="9"/>
  <c r="W1209" i="9"/>
  <c r="AC1209" i="9"/>
  <c r="AD1209" i="9"/>
  <c r="W1205" i="9"/>
  <c r="AC1205" i="9"/>
  <c r="AD1205" i="9"/>
  <c r="W1200" i="9"/>
  <c r="AC1200" i="9"/>
  <c r="AD1200" i="9"/>
  <c r="W1196" i="9"/>
  <c r="AC1196" i="9"/>
  <c r="AD1196" i="9"/>
  <c r="W1192" i="9"/>
  <c r="AC1192" i="9"/>
  <c r="AD1192" i="9"/>
  <c r="W1188" i="9"/>
  <c r="AC1188" i="9"/>
  <c r="AD1188" i="9"/>
  <c r="W1184" i="9"/>
  <c r="AC1184" i="9"/>
  <c r="AD1184" i="9"/>
  <c r="W1179" i="9"/>
  <c r="AC1179" i="9"/>
  <c r="AD1179" i="9"/>
  <c r="W1175" i="9"/>
  <c r="AC1175" i="9"/>
  <c r="AD1175" i="9"/>
  <c r="W1171" i="9"/>
  <c r="AC1171" i="9"/>
  <c r="AD1171" i="9"/>
  <c r="W1167" i="9"/>
  <c r="AC1167" i="9"/>
  <c r="AD1167" i="9"/>
  <c r="W1163" i="9"/>
  <c r="AC1163" i="9"/>
  <c r="AD1163" i="9"/>
  <c r="W1159" i="9"/>
  <c r="AC1159" i="9"/>
  <c r="AD1159" i="9"/>
  <c r="W1154" i="9"/>
  <c r="AC1154" i="9"/>
  <c r="AD1154" i="9"/>
  <c r="W1150" i="9"/>
  <c r="AC1150" i="9"/>
  <c r="AD1150" i="9"/>
  <c r="W1146" i="9"/>
  <c r="AC1146" i="9"/>
  <c r="AD1146" i="9"/>
  <c r="W1142" i="9"/>
  <c r="AC1142" i="9"/>
  <c r="AD1142" i="9"/>
  <c r="W1138" i="9"/>
  <c r="AC1138" i="9"/>
  <c r="AD1138" i="9"/>
  <c r="W3365" i="9"/>
  <c r="AC3365" i="9"/>
  <c r="AD3365" i="9"/>
  <c r="W3360" i="9"/>
  <c r="AC3360" i="9"/>
  <c r="AD3360" i="9"/>
  <c r="W3356" i="9"/>
  <c r="AC3356" i="9"/>
  <c r="AD3356" i="9"/>
  <c r="W3352" i="9"/>
  <c r="AC3352" i="9"/>
  <c r="AD3352" i="9"/>
  <c r="W3348" i="9"/>
  <c r="AC3348" i="9"/>
  <c r="AD3348" i="9"/>
  <c r="W3344" i="9"/>
  <c r="AC3344" i="9"/>
  <c r="AD3344" i="9"/>
  <c r="W3339" i="9"/>
  <c r="AC3339" i="9"/>
  <c r="AD3339" i="9"/>
  <c r="W3335" i="9"/>
  <c r="AC3335" i="9"/>
  <c r="AD3335" i="9"/>
  <c r="W3331" i="9"/>
  <c r="AC3331" i="9"/>
  <c r="AD3331" i="9"/>
  <c r="W3327" i="9"/>
  <c r="AC3327" i="9"/>
  <c r="AD3327" i="9"/>
  <c r="W3323" i="9"/>
  <c r="AC3323" i="9"/>
  <c r="AD3323" i="9"/>
  <c r="W3319" i="9"/>
  <c r="AC3319" i="9"/>
  <c r="AD3319" i="9"/>
  <c r="W3314" i="9"/>
  <c r="AC3314" i="9"/>
  <c r="AD3314" i="9"/>
  <c r="W3310" i="9"/>
  <c r="AC3310" i="9"/>
  <c r="AD3310" i="9"/>
  <c r="W3306" i="9"/>
  <c r="AC3306" i="9"/>
  <c r="AD3306" i="9"/>
  <c r="W3302" i="9"/>
  <c r="AC3302" i="9"/>
  <c r="AD3302" i="9"/>
  <c r="W3298" i="9"/>
  <c r="AC3298" i="9"/>
  <c r="AD3298" i="9"/>
  <c r="W3294" i="9"/>
  <c r="AC3294" i="9"/>
  <c r="AD3294" i="9"/>
  <c r="W3289" i="9"/>
  <c r="AC3289" i="9"/>
  <c r="AD3289" i="9"/>
  <c r="W3285" i="9"/>
  <c r="AC3285" i="9"/>
  <c r="AD3285" i="9"/>
  <c r="W3281" i="9"/>
  <c r="AC3281" i="9"/>
  <c r="AD3281" i="9"/>
  <c r="W3277" i="9"/>
  <c r="AC3277" i="9"/>
  <c r="AD3277" i="9"/>
  <c r="W3273" i="9"/>
  <c r="AC3273" i="9"/>
  <c r="AD3273" i="9"/>
  <c r="W3269" i="9"/>
  <c r="AC3269" i="9"/>
  <c r="AD3269" i="9"/>
  <c r="W3264" i="9"/>
  <c r="AC3264" i="9"/>
  <c r="AD3264" i="9"/>
  <c r="W3260" i="9"/>
  <c r="AC3260" i="9"/>
  <c r="AD3260" i="9"/>
  <c r="W3256" i="9"/>
  <c r="AC3256" i="9"/>
  <c r="AD3256" i="9"/>
  <c r="W3252" i="9"/>
  <c r="AC3252" i="9"/>
  <c r="AD3252" i="9"/>
  <c r="W3248" i="9"/>
  <c r="AC3248" i="9"/>
  <c r="AD3248" i="9"/>
  <c r="W3243" i="9"/>
  <c r="AC3243" i="9"/>
  <c r="AD3243" i="9"/>
  <c r="W3239" i="9"/>
  <c r="AC3239" i="9"/>
  <c r="AD3239" i="9"/>
  <c r="W3235" i="9"/>
  <c r="AC3235" i="9"/>
  <c r="AD3235" i="9"/>
  <c r="W3231" i="9"/>
  <c r="AC3231" i="9"/>
  <c r="AD3231" i="9"/>
  <c r="W3227" i="9"/>
  <c r="AC3227" i="9"/>
  <c r="AD3227" i="9"/>
  <c r="W3223" i="9"/>
  <c r="AC3223" i="9"/>
  <c r="AD3223" i="9"/>
  <c r="W3218" i="9"/>
  <c r="AC3218" i="9"/>
  <c r="AD3218" i="9"/>
  <c r="W3214" i="9"/>
  <c r="AC3214" i="9"/>
  <c r="AD3214" i="9"/>
  <c r="W3210" i="9"/>
  <c r="AC3210" i="9"/>
  <c r="AD3210" i="9"/>
  <c r="W3206" i="9"/>
  <c r="AC3206" i="9"/>
  <c r="AD3206" i="9"/>
  <c r="W3202" i="9"/>
  <c r="AC3202" i="9"/>
  <c r="AD3202" i="9"/>
  <c r="W3198" i="9"/>
  <c r="AC3198" i="9"/>
  <c r="AD3198" i="9"/>
  <c r="W3193" i="9"/>
  <c r="AC3193" i="9"/>
  <c r="AD3193" i="9"/>
  <c r="W3189" i="9"/>
  <c r="AC3189" i="9"/>
  <c r="AD3189" i="9"/>
  <c r="W3185" i="9"/>
  <c r="AC3185" i="9"/>
  <c r="AD3185" i="9"/>
  <c r="W3181" i="9"/>
  <c r="AC3181" i="9"/>
  <c r="AD3181" i="9"/>
  <c r="W3177" i="9"/>
  <c r="AC3177" i="9"/>
  <c r="AD3177" i="9"/>
  <c r="W3173" i="9"/>
  <c r="AC3173" i="9"/>
  <c r="AD3173" i="9"/>
  <c r="W3168" i="9"/>
  <c r="AC3168" i="9"/>
  <c r="AD3168" i="9"/>
  <c r="W3164" i="9"/>
  <c r="AC3164" i="9"/>
  <c r="AD3164" i="9"/>
  <c r="W3160" i="9"/>
  <c r="AC3160" i="9"/>
  <c r="AD3160" i="9"/>
  <c r="W3156" i="9"/>
  <c r="AC3156" i="9"/>
  <c r="AD3156" i="9"/>
  <c r="W3152" i="9"/>
  <c r="AC3152" i="9"/>
  <c r="AD3152" i="9"/>
  <c r="W3147" i="9"/>
  <c r="AC3147" i="9"/>
  <c r="AD3147" i="9"/>
  <c r="W3143" i="9"/>
  <c r="AC3143" i="9"/>
  <c r="AD3143" i="9"/>
  <c r="W3139" i="9"/>
  <c r="AC3139" i="9"/>
  <c r="AD3139" i="9"/>
  <c r="W3135" i="9"/>
  <c r="AC3135" i="9"/>
  <c r="AD3135" i="9"/>
  <c r="W3131" i="9"/>
  <c r="AC3131" i="9"/>
  <c r="AD3131" i="9"/>
  <c r="W3127" i="9"/>
  <c r="AC3127" i="9"/>
  <c r="AD3127" i="9"/>
  <c r="W3122" i="9"/>
  <c r="AC3122" i="9"/>
  <c r="AD3122" i="9"/>
  <c r="W3118" i="9"/>
  <c r="AC3118" i="9"/>
  <c r="AD3118" i="9"/>
  <c r="W3114" i="9"/>
  <c r="AC3114" i="9"/>
  <c r="AD3114" i="9"/>
  <c r="W3110" i="9"/>
  <c r="AC3110" i="9"/>
  <c r="AD3110" i="9"/>
  <c r="W3106" i="9"/>
  <c r="AC3106" i="9"/>
  <c r="AD3106" i="9"/>
  <c r="W3102" i="9"/>
  <c r="AC3102" i="9"/>
  <c r="AD3102" i="9"/>
  <c r="W3097" i="9"/>
  <c r="AC3097" i="9"/>
  <c r="AD3097" i="9"/>
  <c r="W3093" i="9"/>
  <c r="AC3093" i="9"/>
  <c r="AD3093" i="9"/>
  <c r="W3089" i="9"/>
  <c r="AC3089" i="9"/>
  <c r="AD3089" i="9"/>
  <c r="W3085" i="9"/>
  <c r="AC3085" i="9"/>
  <c r="AD3085" i="9"/>
  <c r="W3081" i="9"/>
  <c r="AC3081" i="9"/>
  <c r="AD3081" i="9"/>
  <c r="W3077" i="9"/>
  <c r="AC3077" i="9"/>
  <c r="AD3077" i="9"/>
  <c r="W3072" i="9"/>
  <c r="AC3072" i="9"/>
  <c r="AD3072" i="9"/>
  <c r="W3068" i="9"/>
  <c r="AC3068" i="9"/>
  <c r="AD3068" i="9"/>
  <c r="W3064" i="9"/>
  <c r="AC3064" i="9"/>
  <c r="AD3064" i="9"/>
  <c r="W3060" i="9"/>
  <c r="AC3060" i="9"/>
  <c r="AD3060" i="9"/>
  <c r="W3056" i="9"/>
  <c r="AC3056" i="9"/>
  <c r="AD3056" i="9"/>
  <c r="W3051" i="9"/>
  <c r="AC3051" i="9"/>
  <c r="AD3051" i="9"/>
  <c r="W3047" i="9"/>
  <c r="AC3047" i="9"/>
  <c r="AD3047" i="9"/>
  <c r="W3043" i="9"/>
  <c r="AC3043" i="9"/>
  <c r="AD3043" i="9"/>
  <c r="W3039" i="9"/>
  <c r="AC3039" i="9"/>
  <c r="AD3039" i="9"/>
  <c r="W3035" i="9"/>
  <c r="AC3035" i="9"/>
  <c r="AD3035" i="9"/>
  <c r="W3031" i="9"/>
  <c r="AC3031" i="9"/>
  <c r="AD3031" i="9"/>
  <c r="W3026" i="9"/>
  <c r="AC3026" i="9"/>
  <c r="AD3026" i="9"/>
  <c r="W3022" i="9"/>
  <c r="AC3022" i="9"/>
  <c r="AD3022" i="9"/>
  <c r="W3018" i="9"/>
  <c r="AC3018" i="9"/>
  <c r="AD3018" i="9"/>
  <c r="W3014" i="9"/>
  <c r="AC3014" i="9"/>
  <c r="AD3014" i="9"/>
  <c r="W3010" i="9"/>
  <c r="AC3010" i="9"/>
  <c r="AD3010" i="9"/>
  <c r="W3006" i="9"/>
  <c r="AC3006" i="9"/>
  <c r="AD3006" i="9"/>
  <c r="W3001" i="9"/>
  <c r="AC3001" i="9"/>
  <c r="AD3001" i="9"/>
  <c r="W2997" i="9"/>
  <c r="AC2997" i="9"/>
  <c r="AD2997" i="9"/>
  <c r="W2993" i="9"/>
  <c r="AC2993" i="9"/>
  <c r="AD2993" i="9"/>
  <c r="W2989" i="9"/>
  <c r="AC2989" i="9"/>
  <c r="AD2989" i="9"/>
  <c r="W2985" i="9"/>
  <c r="AC2985" i="9"/>
  <c r="AD2985" i="9"/>
  <c r="W2981" i="9"/>
  <c r="AC2981" i="9"/>
  <c r="AD2981" i="9"/>
  <c r="W2976" i="9"/>
  <c r="AC2976" i="9"/>
  <c r="AD2976" i="9"/>
  <c r="W2972" i="9"/>
  <c r="AC2972" i="9"/>
  <c r="AD2972" i="9"/>
  <c r="W2968" i="9"/>
  <c r="AC2968" i="9"/>
  <c r="AD2968" i="9"/>
  <c r="W2964" i="9"/>
  <c r="AC2964" i="9"/>
  <c r="AD2964" i="9"/>
  <c r="W2960" i="9"/>
  <c r="AC2960" i="9"/>
  <c r="AD2960" i="9"/>
  <c r="W5136" i="9"/>
  <c r="AD5136" i="9"/>
  <c r="AC5136" i="9"/>
  <c r="W5132" i="9"/>
  <c r="AD5132" i="9"/>
  <c r="AC5132" i="9"/>
  <c r="W5128" i="9"/>
  <c r="AD5128" i="9"/>
  <c r="AC5128" i="9"/>
  <c r="W5124" i="9"/>
  <c r="AD5124" i="9"/>
  <c r="AC5124" i="9"/>
  <c r="W5120" i="9"/>
  <c r="AD5120" i="9"/>
  <c r="AC5120" i="9"/>
  <c r="W5115" i="9"/>
  <c r="AD5115" i="9"/>
  <c r="AC5115" i="9"/>
  <c r="W5111" i="9"/>
  <c r="AD5111" i="9"/>
  <c r="AC5111" i="9"/>
  <c r="W5107" i="9"/>
  <c r="AD5107" i="9"/>
  <c r="AC5107" i="9"/>
  <c r="W5103" i="9"/>
  <c r="AD5103" i="9"/>
  <c r="AC5103" i="9"/>
  <c r="W5099" i="9"/>
  <c r="AD5099" i="9"/>
  <c r="AC5099" i="9"/>
  <c r="W5095" i="9"/>
  <c r="AD5095" i="9"/>
  <c r="AC5095" i="9"/>
  <c r="W5090" i="9"/>
  <c r="AD5090" i="9"/>
  <c r="AC5090" i="9"/>
  <c r="W5086" i="9"/>
  <c r="AD5086" i="9"/>
  <c r="AC5086" i="9"/>
  <c r="W5082" i="9"/>
  <c r="AD5082" i="9"/>
  <c r="AC5082" i="9"/>
  <c r="W5078" i="9"/>
  <c r="AD5078" i="9"/>
  <c r="AC5078" i="9"/>
  <c r="W5074" i="9"/>
  <c r="AD5074" i="9"/>
  <c r="AC5074" i="9"/>
  <c r="W5070" i="9"/>
  <c r="AD5070" i="9"/>
  <c r="AC5070" i="9"/>
  <c r="W5065" i="9"/>
  <c r="AD5065" i="9"/>
  <c r="AC5065" i="9"/>
  <c r="W5061" i="9"/>
  <c r="AD5061" i="9"/>
  <c r="AC5061" i="9"/>
  <c r="W5057" i="9"/>
  <c r="AD5057" i="9"/>
  <c r="AC5057" i="9"/>
  <c r="W5053" i="9"/>
  <c r="AD5053" i="9"/>
  <c r="AC5053" i="9"/>
  <c r="W5049" i="9"/>
  <c r="AD5049" i="9"/>
  <c r="AC5049" i="9"/>
  <c r="W5045" i="9"/>
  <c r="AD5045" i="9"/>
  <c r="AC5045" i="9"/>
  <c r="W5040" i="9"/>
  <c r="AD5040" i="9"/>
  <c r="AC5040" i="9"/>
  <c r="W5036" i="9"/>
  <c r="AD5036" i="9"/>
  <c r="AC5036" i="9"/>
  <c r="W5032" i="9"/>
  <c r="AD5032" i="9"/>
  <c r="AC5032" i="9"/>
  <c r="W5028" i="9"/>
  <c r="AD5028" i="9"/>
  <c r="AC5028" i="9"/>
  <c r="W5024" i="9"/>
  <c r="AD5024" i="9"/>
  <c r="AC5024" i="9"/>
  <c r="W5019" i="9"/>
  <c r="AD5019" i="9"/>
  <c r="AC5019" i="9"/>
  <c r="W5015" i="9"/>
  <c r="AD5015" i="9"/>
  <c r="AC5015" i="9"/>
  <c r="W5011" i="9"/>
  <c r="AD5011" i="9"/>
  <c r="AC5011" i="9"/>
  <c r="W5007" i="9"/>
  <c r="AD5007" i="9"/>
  <c r="AC5007" i="9"/>
  <c r="W5003" i="9"/>
  <c r="AD5003" i="9"/>
  <c r="AC5003" i="9"/>
  <c r="W4999" i="9"/>
  <c r="AD4999" i="9"/>
  <c r="AC4999" i="9"/>
  <c r="W4994" i="9"/>
  <c r="AD4994" i="9"/>
  <c r="AC4994" i="9"/>
  <c r="W4990" i="9"/>
  <c r="AD4990" i="9"/>
  <c r="AC4990" i="9"/>
  <c r="W4986" i="9"/>
  <c r="AD4986" i="9"/>
  <c r="AC4986" i="9"/>
  <c r="W4982" i="9"/>
  <c r="AD4982" i="9"/>
  <c r="AC4982" i="9"/>
  <c r="W4978" i="9"/>
  <c r="AD4978" i="9"/>
  <c r="AC4978" i="9"/>
  <c r="W4974" i="9"/>
  <c r="AD4974" i="9"/>
  <c r="AC4974" i="9"/>
  <c r="W4969" i="9"/>
  <c r="AD4969" i="9"/>
  <c r="AC4969" i="9"/>
  <c r="W4965" i="9"/>
  <c r="AD4965" i="9"/>
  <c r="AC4965" i="9"/>
  <c r="W4961" i="9"/>
  <c r="AD4961" i="9"/>
  <c r="AC4961" i="9"/>
  <c r="W4957" i="9"/>
  <c r="AD4957" i="9"/>
  <c r="AC4957" i="9"/>
  <c r="W4953" i="9"/>
  <c r="AD4953" i="9"/>
  <c r="AC4953" i="9"/>
  <c r="W4949" i="9"/>
  <c r="AD4949" i="9"/>
  <c r="AC4949" i="9"/>
  <c r="W4944" i="9"/>
  <c r="AD4944" i="9"/>
  <c r="AC4944" i="9"/>
  <c r="W4940" i="9"/>
  <c r="AD4940" i="9"/>
  <c r="AC4940" i="9"/>
  <c r="W4936" i="9"/>
  <c r="AD4936" i="9"/>
  <c r="AC4936" i="9"/>
  <c r="W4932" i="9"/>
  <c r="AD4932" i="9"/>
  <c r="AC4932" i="9"/>
  <c r="W4928" i="9"/>
  <c r="AD4928" i="9"/>
  <c r="AC4928" i="9"/>
  <c r="W4923" i="9"/>
  <c r="AD4923" i="9"/>
  <c r="AC4923" i="9"/>
  <c r="W4919" i="9"/>
  <c r="AD4919" i="9"/>
  <c r="AC4919" i="9"/>
  <c r="W4915" i="9"/>
  <c r="AD4915" i="9"/>
  <c r="AC4915" i="9"/>
  <c r="W4911" i="9"/>
  <c r="AD4911" i="9"/>
  <c r="AC4911" i="9"/>
  <c r="W4907" i="9"/>
  <c r="AD4907" i="9"/>
  <c r="AC4907" i="9"/>
  <c r="W4903" i="9"/>
  <c r="AD4903" i="9"/>
  <c r="AC4903" i="9"/>
  <c r="W4898" i="9"/>
  <c r="AD4898" i="9"/>
  <c r="AC4898" i="9"/>
  <c r="W4894" i="9"/>
  <c r="AD4894" i="9"/>
  <c r="AC4894" i="9"/>
  <c r="W4890" i="9"/>
  <c r="AD4890" i="9"/>
  <c r="AC4890" i="9"/>
  <c r="W4886" i="9"/>
  <c r="AD4886" i="9"/>
  <c r="AC4886" i="9"/>
  <c r="W4882" i="9"/>
  <c r="AD4882" i="9"/>
  <c r="AC4882" i="9"/>
  <c r="W4878" i="9"/>
  <c r="AD4878" i="9"/>
  <c r="AC4878" i="9"/>
  <c r="W4873" i="9"/>
  <c r="AD4873" i="9"/>
  <c r="AC4873" i="9"/>
  <c r="W4869" i="9"/>
  <c r="AD4869" i="9"/>
  <c r="AC4869" i="9"/>
  <c r="W4865" i="9"/>
  <c r="AD4865" i="9"/>
  <c r="AC4865" i="9"/>
  <c r="W4861" i="9"/>
  <c r="AD4861" i="9"/>
  <c r="AC4861" i="9"/>
  <c r="W4857" i="9"/>
  <c r="AD4857" i="9"/>
  <c r="AC4857" i="9"/>
  <c r="W4853" i="9"/>
  <c r="AD4853" i="9"/>
  <c r="AC4853" i="9"/>
  <c r="W4848" i="9"/>
  <c r="AD4848" i="9"/>
  <c r="AC4848" i="9"/>
  <c r="W4844" i="9"/>
  <c r="AC4844" i="9"/>
  <c r="AD4844" i="9"/>
  <c r="W4840" i="9"/>
  <c r="AC4840" i="9"/>
  <c r="AD4840" i="9"/>
  <c r="W4836" i="9"/>
  <c r="AC4836" i="9"/>
  <c r="AD4836" i="9"/>
  <c r="W4832" i="9"/>
  <c r="AC4832" i="9"/>
  <c r="AD4832" i="9"/>
  <c r="W4827" i="9"/>
  <c r="AC4827" i="9"/>
  <c r="AD4827" i="9"/>
  <c r="W4823" i="9"/>
  <c r="AC4823" i="9"/>
  <c r="AD4823" i="9"/>
  <c r="W4819" i="9"/>
  <c r="AC4819" i="9"/>
  <c r="AD4819" i="9"/>
  <c r="W4815" i="9"/>
  <c r="AC4815" i="9"/>
  <c r="AD4815" i="9"/>
  <c r="W4811" i="9"/>
  <c r="AC4811" i="9"/>
  <c r="AD4811" i="9"/>
  <c r="W4807" i="9"/>
  <c r="AC4807" i="9"/>
  <c r="AD4807" i="9"/>
  <c r="W4802" i="9"/>
  <c r="AC4802" i="9"/>
  <c r="AD4802" i="9"/>
  <c r="W4798" i="9"/>
  <c r="AC4798" i="9"/>
  <c r="AD4798" i="9"/>
  <c r="W4794" i="9"/>
  <c r="AC4794" i="9"/>
  <c r="AD4794" i="9"/>
  <c r="W4790" i="9"/>
  <c r="AC4790" i="9"/>
  <c r="AD4790" i="9"/>
  <c r="W4786" i="9"/>
  <c r="AC4786" i="9"/>
  <c r="AD4786" i="9"/>
  <c r="W4782" i="9"/>
  <c r="AC4782" i="9"/>
  <c r="AD4782" i="9"/>
  <c r="W4777" i="9"/>
  <c r="AC4777" i="9"/>
  <c r="AD4777" i="9"/>
  <c r="W4773" i="9"/>
  <c r="AC4773" i="9"/>
  <c r="AD4773" i="9"/>
  <c r="W4769" i="9"/>
  <c r="AC4769" i="9"/>
  <c r="AD4769" i="9"/>
  <c r="W4765" i="9"/>
  <c r="AC4765" i="9"/>
  <c r="AD4765" i="9"/>
  <c r="W4761" i="9"/>
  <c r="AC4761" i="9"/>
  <c r="AD4761" i="9"/>
  <c r="W4757" i="9"/>
  <c r="AC4757" i="9"/>
  <c r="AD4757" i="9"/>
  <c r="W4752" i="9"/>
  <c r="AC4752" i="9"/>
  <c r="AD4752" i="9"/>
  <c r="W4748" i="9"/>
  <c r="AC4748" i="9"/>
  <c r="AD4748" i="9"/>
  <c r="W4744" i="9"/>
  <c r="AC4744" i="9"/>
  <c r="AD4744" i="9"/>
  <c r="W4740" i="9"/>
  <c r="AC4740" i="9"/>
  <c r="AD4740" i="9"/>
  <c r="W4736" i="9"/>
  <c r="AC4736" i="9"/>
  <c r="AD4736" i="9"/>
  <c r="W4731" i="9"/>
  <c r="AC4731" i="9"/>
  <c r="AD4731" i="9"/>
  <c r="W4727" i="9"/>
  <c r="AC4727" i="9"/>
  <c r="AD4727" i="9"/>
  <c r="W4723" i="9"/>
  <c r="AC4723" i="9"/>
  <c r="AD4723" i="9"/>
  <c r="W4719" i="9"/>
  <c r="AC4719" i="9"/>
  <c r="AD4719" i="9"/>
  <c r="W4715" i="9"/>
  <c r="AC4715" i="9"/>
  <c r="AD4715" i="9"/>
  <c r="W4711" i="9"/>
  <c r="AC4711" i="9"/>
  <c r="AD4711" i="9"/>
  <c r="W4706" i="9"/>
  <c r="AC4706" i="9"/>
  <c r="AD4706" i="9"/>
  <c r="W4702" i="9"/>
  <c r="AC4702" i="9"/>
  <c r="AD4702" i="9"/>
  <c r="W4698" i="9"/>
  <c r="AC4698" i="9"/>
  <c r="AD4698" i="9"/>
  <c r="W4694" i="9"/>
  <c r="AC4694" i="9"/>
  <c r="AD4694" i="9"/>
  <c r="W4690" i="9"/>
  <c r="AC4690" i="9"/>
  <c r="AD4690" i="9"/>
  <c r="W4686" i="9"/>
  <c r="AC4686" i="9"/>
  <c r="AD4686" i="9"/>
  <c r="W4681" i="9"/>
  <c r="AC4681" i="9"/>
  <c r="AD4681" i="9"/>
  <c r="W4677" i="9"/>
  <c r="AC4677" i="9"/>
  <c r="AD4677" i="9"/>
  <c r="W4673" i="9"/>
  <c r="AC4673" i="9"/>
  <c r="AD4673" i="9"/>
  <c r="W4669" i="9"/>
  <c r="AC4669" i="9"/>
  <c r="AD4669" i="9"/>
  <c r="W4665" i="9"/>
  <c r="AC4665" i="9"/>
  <c r="AD4665" i="9"/>
  <c r="W4661" i="9"/>
  <c r="AC4661" i="9"/>
  <c r="AD4661" i="9"/>
  <c r="W4656" i="9"/>
  <c r="AC4656" i="9"/>
  <c r="AD4656" i="9"/>
  <c r="W4652" i="9"/>
  <c r="AC4652" i="9"/>
  <c r="AD4652" i="9"/>
  <c r="W4648" i="9"/>
  <c r="AC4648" i="9"/>
  <c r="AD4648" i="9"/>
  <c r="W4644" i="9"/>
  <c r="AC4644" i="9"/>
  <c r="AD4644" i="9"/>
  <c r="W4640" i="9"/>
  <c r="AC4640" i="9"/>
  <c r="AD4640" i="9"/>
  <c r="W4635" i="9"/>
  <c r="AC4635" i="9"/>
  <c r="AD4635" i="9"/>
  <c r="W4631" i="9"/>
  <c r="AC4631" i="9"/>
  <c r="AD4631" i="9"/>
  <c r="W4627" i="9"/>
  <c r="AC4627" i="9"/>
  <c r="AD4627" i="9"/>
  <c r="W4623" i="9"/>
  <c r="AC4623" i="9"/>
  <c r="AD4623" i="9"/>
  <c r="W4619" i="9"/>
  <c r="AC4619" i="9"/>
  <c r="AD4619" i="9"/>
  <c r="W4615" i="9"/>
  <c r="AC4615" i="9"/>
  <c r="AD4615" i="9"/>
  <c r="W4610" i="9"/>
  <c r="AC4610" i="9"/>
  <c r="AD4610" i="9"/>
  <c r="W4606" i="9"/>
  <c r="AC4606" i="9"/>
  <c r="AD4606" i="9"/>
  <c r="W4602" i="9"/>
  <c r="AC4602" i="9"/>
  <c r="AD4602" i="9"/>
  <c r="W4598" i="9"/>
  <c r="AC4598" i="9"/>
  <c r="AD4598" i="9"/>
  <c r="W4594" i="9"/>
  <c r="AC4594" i="9"/>
  <c r="AD4594" i="9"/>
  <c r="W4590" i="9"/>
  <c r="AC4590" i="9"/>
  <c r="AD4590" i="9"/>
  <c r="W4585" i="9"/>
  <c r="AC4585" i="9"/>
  <c r="AD4585" i="9"/>
  <c r="W4581" i="9"/>
  <c r="AC4581" i="9"/>
  <c r="AD4581" i="9"/>
  <c r="W4577" i="9"/>
  <c r="AC4577" i="9"/>
  <c r="AD4577" i="9"/>
  <c r="W4573" i="9"/>
  <c r="AC4573" i="9"/>
  <c r="AD4573" i="9"/>
  <c r="W4569" i="9"/>
  <c r="AC4569" i="9"/>
  <c r="AD4569" i="9"/>
  <c r="W4565" i="9"/>
  <c r="AC4565" i="9"/>
  <c r="AD4565" i="9"/>
  <c r="W4560" i="9"/>
  <c r="AC4560" i="9"/>
  <c r="AD4560" i="9"/>
  <c r="W4556" i="9"/>
  <c r="AC4556" i="9"/>
  <c r="AD4556" i="9"/>
  <c r="W4552" i="9"/>
  <c r="AC4552" i="9"/>
  <c r="AD4552" i="9"/>
  <c r="W4548" i="9"/>
  <c r="AC4548" i="9"/>
  <c r="AD4548" i="9"/>
  <c r="W4544" i="9"/>
  <c r="AC4544" i="9"/>
  <c r="AD4544" i="9"/>
  <c r="W4539" i="9"/>
  <c r="AC4539" i="9"/>
  <c r="AD4539" i="9"/>
  <c r="W4535" i="9"/>
  <c r="AC4535" i="9"/>
  <c r="AD4535" i="9"/>
  <c r="W4531" i="9"/>
  <c r="AC4531" i="9"/>
  <c r="AD4531" i="9"/>
  <c r="W4527" i="9"/>
  <c r="AC4527" i="9"/>
  <c r="AD4527" i="9"/>
  <c r="W4523" i="9"/>
  <c r="AC4523" i="9"/>
  <c r="AD4523" i="9"/>
  <c r="W4519" i="9"/>
  <c r="AC4519" i="9"/>
  <c r="AD4519" i="9"/>
  <c r="W4514" i="9"/>
  <c r="AC4514" i="9"/>
  <c r="AD4514" i="9"/>
  <c r="W4510" i="9"/>
  <c r="AC4510" i="9"/>
  <c r="AD4510" i="9"/>
  <c r="W4506" i="9"/>
  <c r="AC4506" i="9"/>
  <c r="AD4506" i="9"/>
  <c r="W4502" i="9"/>
  <c r="AC4502" i="9"/>
  <c r="AD4502" i="9"/>
  <c r="W4498" i="9"/>
  <c r="AC4498" i="9"/>
  <c r="AD4498" i="9"/>
  <c r="W4494" i="9"/>
  <c r="AC4494" i="9"/>
  <c r="AD4494" i="9"/>
  <c r="W4489" i="9"/>
  <c r="AC4489" i="9"/>
  <c r="AD4489" i="9"/>
  <c r="W4485" i="9"/>
  <c r="AC4485" i="9"/>
  <c r="AD4485" i="9"/>
  <c r="W4481" i="9"/>
  <c r="AC4481" i="9"/>
  <c r="AD4481" i="9"/>
  <c r="W4477" i="9"/>
  <c r="AC4477" i="9"/>
  <c r="AD4477" i="9"/>
  <c r="W4473" i="9"/>
  <c r="AC4473" i="9"/>
  <c r="AD4473" i="9"/>
  <c r="W4469" i="9"/>
  <c r="AC4469" i="9"/>
  <c r="AD4469" i="9"/>
  <c r="W4464" i="9"/>
  <c r="AC4464" i="9"/>
  <c r="AD4464" i="9"/>
  <c r="W4460" i="9"/>
  <c r="AC4460" i="9"/>
  <c r="AD4460" i="9"/>
  <c r="W4456" i="9"/>
  <c r="AC4456" i="9"/>
  <c r="AD4456" i="9"/>
  <c r="W4452" i="9"/>
  <c r="AC4452" i="9"/>
  <c r="AD4452" i="9"/>
  <c r="W4448" i="9"/>
  <c r="AC4448" i="9"/>
  <c r="AD4448" i="9"/>
  <c r="W4443" i="9"/>
  <c r="AC4443" i="9"/>
  <c r="AD4443" i="9"/>
  <c r="W4439" i="9"/>
  <c r="AC4439" i="9"/>
  <c r="AD4439" i="9"/>
  <c r="W4435" i="9"/>
  <c r="AC4435" i="9"/>
  <c r="AD4435" i="9"/>
  <c r="W4431" i="9"/>
  <c r="AC4431" i="9"/>
  <c r="AD4431" i="9"/>
  <c r="W4427" i="9"/>
  <c r="AC4427" i="9"/>
  <c r="AD4427" i="9"/>
  <c r="W4423" i="9"/>
  <c r="AC4423" i="9"/>
  <c r="AD4423" i="9"/>
  <c r="W4418" i="9"/>
  <c r="AC4418" i="9"/>
  <c r="AD4418" i="9"/>
  <c r="W4414" i="9"/>
  <c r="AC4414" i="9"/>
  <c r="AD4414" i="9"/>
  <c r="W4410" i="9"/>
  <c r="AC4410" i="9"/>
  <c r="AD4410" i="9"/>
  <c r="W4406" i="9"/>
  <c r="AC4406" i="9"/>
  <c r="AD4406" i="9"/>
  <c r="W4402" i="9"/>
  <c r="AC4402" i="9"/>
  <c r="AD4402" i="9"/>
  <c r="W4398" i="9"/>
  <c r="AC4398" i="9"/>
  <c r="AD4398" i="9"/>
  <c r="W4393" i="9"/>
  <c r="AC4393" i="9"/>
  <c r="AD4393" i="9"/>
  <c r="W4389" i="9"/>
  <c r="AC4389" i="9"/>
  <c r="AD4389" i="9"/>
  <c r="W4385" i="9"/>
  <c r="AC4385" i="9"/>
  <c r="AD4385" i="9"/>
  <c r="W4381" i="9"/>
  <c r="AC4381" i="9"/>
  <c r="AD4381" i="9"/>
  <c r="W4377" i="9"/>
  <c r="AC4377" i="9"/>
  <c r="AD4377" i="9"/>
  <c r="W4373" i="9"/>
  <c r="AC4373" i="9"/>
  <c r="AD4373" i="9"/>
  <c r="W4368" i="9"/>
  <c r="AC4368" i="9"/>
  <c r="AD4368" i="9"/>
  <c r="W4364" i="9"/>
  <c r="AC4364" i="9"/>
  <c r="AD4364" i="9"/>
  <c r="W4360" i="9"/>
  <c r="AC4360" i="9"/>
  <c r="AD4360" i="9"/>
  <c r="W4356" i="9"/>
  <c r="AC4356" i="9"/>
  <c r="AD4356" i="9"/>
  <c r="W4352" i="9"/>
  <c r="AC4352" i="9"/>
  <c r="AD4352" i="9"/>
  <c r="W4347" i="9"/>
  <c r="AC4347" i="9"/>
  <c r="AD4347" i="9"/>
  <c r="W4343" i="9"/>
  <c r="AC4343" i="9"/>
  <c r="AD4343" i="9"/>
  <c r="W4339" i="9"/>
  <c r="AC4339" i="9"/>
  <c r="AD4339" i="9"/>
  <c r="W4335" i="9"/>
  <c r="AC4335" i="9"/>
  <c r="AD4335" i="9"/>
  <c r="W4331" i="9"/>
  <c r="AC4331" i="9"/>
  <c r="AD4331" i="9"/>
  <c r="W4327" i="9"/>
  <c r="AC4327" i="9"/>
  <c r="AD4327" i="9"/>
  <c r="W4322" i="9"/>
  <c r="AC4322" i="9"/>
  <c r="AD4322" i="9"/>
  <c r="W4318" i="9"/>
  <c r="AC4318" i="9"/>
  <c r="AD4318" i="9"/>
  <c r="W4314" i="9"/>
  <c r="AC4314" i="9"/>
  <c r="AD4314" i="9"/>
  <c r="W4310" i="9"/>
  <c r="AC4310" i="9"/>
  <c r="AD4310" i="9"/>
  <c r="W4306" i="9"/>
  <c r="AC4306" i="9"/>
  <c r="AD4306" i="9"/>
  <c r="W4302" i="9"/>
  <c r="AC4302" i="9"/>
  <c r="AD4302" i="9"/>
  <c r="W4297" i="9"/>
  <c r="AC4297" i="9"/>
  <c r="AD4297" i="9"/>
  <c r="W4293" i="9"/>
  <c r="AC4293" i="9"/>
  <c r="AD4293" i="9"/>
  <c r="W4289" i="9"/>
  <c r="AC4289" i="9"/>
  <c r="AD4289" i="9"/>
  <c r="W4285" i="9"/>
  <c r="AC4285" i="9"/>
  <c r="AD4285" i="9"/>
  <c r="W4281" i="9"/>
  <c r="AC4281" i="9"/>
  <c r="AD4281" i="9"/>
  <c r="W4277" i="9"/>
  <c r="AC4277" i="9"/>
  <c r="AD4277" i="9"/>
  <c r="W4272" i="9"/>
  <c r="AC4272" i="9"/>
  <c r="AD4272" i="9"/>
  <c r="W4268" i="9"/>
  <c r="AC4268" i="9"/>
  <c r="AD4268" i="9"/>
  <c r="W4264" i="9"/>
  <c r="AC4264" i="9"/>
  <c r="AD4264" i="9"/>
  <c r="W4260" i="9"/>
  <c r="AC4260" i="9"/>
  <c r="AD4260" i="9"/>
  <c r="W4256" i="9"/>
  <c r="AC4256" i="9"/>
  <c r="AD4256" i="9"/>
  <c r="W4251" i="9"/>
  <c r="AC4251" i="9"/>
  <c r="AD4251" i="9"/>
  <c r="W4247" i="9"/>
  <c r="AC4247" i="9"/>
  <c r="AD4247" i="9"/>
  <c r="W4243" i="9"/>
  <c r="AC4243" i="9"/>
  <c r="AD4243" i="9"/>
  <c r="W4239" i="9"/>
  <c r="AC4239" i="9"/>
  <c r="AD4239" i="9"/>
  <c r="W4235" i="9"/>
  <c r="AC4235" i="9"/>
  <c r="AD4235" i="9"/>
  <c r="W4231" i="9"/>
  <c r="AC4231" i="9"/>
  <c r="AD4231" i="9"/>
  <c r="W4226" i="9"/>
  <c r="AC4226" i="9"/>
  <c r="AD4226" i="9"/>
  <c r="W4222" i="9"/>
  <c r="AC4222" i="9"/>
  <c r="AD4222" i="9"/>
  <c r="W4218" i="9"/>
  <c r="AC4218" i="9"/>
  <c r="AD4218" i="9"/>
  <c r="W4214" i="9"/>
  <c r="AC4214" i="9"/>
  <c r="AD4214" i="9"/>
  <c r="W4210" i="9"/>
  <c r="AC4210" i="9"/>
  <c r="AD4210" i="9"/>
  <c r="W4206" i="9"/>
  <c r="AC4206" i="9"/>
  <c r="AD4206" i="9"/>
  <c r="W4201" i="9"/>
  <c r="AC4201" i="9"/>
  <c r="AD4201" i="9"/>
  <c r="W4197" i="9"/>
  <c r="AC4197" i="9"/>
  <c r="AD4197" i="9"/>
  <c r="W4193" i="9"/>
  <c r="AC4193" i="9"/>
  <c r="AD4193" i="9"/>
  <c r="W4189" i="9"/>
  <c r="AC4189" i="9"/>
  <c r="AD4189" i="9"/>
  <c r="W4185" i="9"/>
  <c r="AC4185" i="9"/>
  <c r="AD4185" i="9"/>
  <c r="W4181" i="9"/>
  <c r="AC4181" i="9"/>
  <c r="AD4181" i="9"/>
  <c r="W4176" i="9"/>
  <c r="AC4176" i="9"/>
  <c r="AD4176" i="9"/>
  <c r="W4172" i="9"/>
  <c r="AC4172" i="9"/>
  <c r="AD4172" i="9"/>
  <c r="W4168" i="9"/>
  <c r="AC4168" i="9"/>
  <c r="AD4168" i="9"/>
  <c r="W4164" i="9"/>
  <c r="AC4164" i="9"/>
  <c r="AD4164" i="9"/>
  <c r="W4160" i="9"/>
  <c r="AC4160" i="9"/>
  <c r="AD4160" i="9"/>
  <c r="W4155" i="9"/>
  <c r="AC4155" i="9"/>
  <c r="AD4155" i="9"/>
  <c r="W4151" i="9"/>
  <c r="AC4151" i="9"/>
  <c r="AD4151" i="9"/>
  <c r="W4147" i="9"/>
  <c r="AC4147" i="9"/>
  <c r="AD4147" i="9"/>
  <c r="W4143" i="9"/>
  <c r="AC4143" i="9"/>
  <c r="AD4143" i="9"/>
  <c r="W4139" i="9"/>
  <c r="AC4139" i="9"/>
  <c r="AD4139" i="9"/>
  <c r="W4135" i="9"/>
  <c r="AC4135" i="9"/>
  <c r="AD4135" i="9"/>
  <c r="W4130" i="9"/>
  <c r="AC4130" i="9"/>
  <c r="AD4130" i="9"/>
  <c r="W4126" i="9"/>
  <c r="AC4126" i="9"/>
  <c r="AD4126" i="9"/>
  <c r="W4122" i="9"/>
  <c r="AC4122" i="9"/>
  <c r="AD4122" i="9"/>
  <c r="W4118" i="9"/>
  <c r="AC4118" i="9"/>
  <c r="AD4118" i="9"/>
  <c r="W4114" i="9"/>
  <c r="AC4114" i="9"/>
  <c r="AD4114" i="9"/>
  <c r="W4110" i="9"/>
  <c r="AC4110" i="9"/>
  <c r="AD4110" i="9"/>
  <c r="W4105" i="9"/>
  <c r="AC4105" i="9"/>
  <c r="AD4105" i="9"/>
  <c r="W4101" i="9"/>
  <c r="AC4101" i="9"/>
  <c r="AD4101" i="9"/>
  <c r="W4097" i="9"/>
  <c r="AC4097" i="9"/>
  <c r="AD4097" i="9"/>
  <c r="W4093" i="9"/>
  <c r="AC4093" i="9"/>
  <c r="AD4093" i="9"/>
  <c r="W4089" i="9"/>
  <c r="AC4089" i="9"/>
  <c r="AD4089" i="9"/>
  <c r="W4085" i="9"/>
  <c r="AC4085" i="9"/>
  <c r="AD4085" i="9"/>
  <c r="W4080" i="9"/>
  <c r="AC4080" i="9"/>
  <c r="AD4080" i="9"/>
  <c r="W4076" i="9"/>
  <c r="AC4076" i="9"/>
  <c r="AD4076" i="9"/>
  <c r="W4072" i="9"/>
  <c r="AC4072" i="9"/>
  <c r="AD4072" i="9"/>
  <c r="W4068" i="9"/>
  <c r="AC4068" i="9"/>
  <c r="AD4068" i="9"/>
  <c r="W4064" i="9"/>
  <c r="AC4064" i="9"/>
  <c r="AD4064" i="9"/>
  <c r="W4059" i="9"/>
  <c r="AC4059" i="9"/>
  <c r="AD4059" i="9"/>
  <c r="W4055" i="9"/>
  <c r="AC4055" i="9"/>
  <c r="AD4055" i="9"/>
  <c r="W4051" i="9"/>
  <c r="AC4051" i="9"/>
  <c r="AD4051" i="9"/>
  <c r="W4047" i="9"/>
  <c r="AC4047" i="9"/>
  <c r="AD4047" i="9"/>
  <c r="W4043" i="9"/>
  <c r="AC4043" i="9"/>
  <c r="AD4043" i="9"/>
  <c r="W4039" i="9"/>
  <c r="AC4039" i="9"/>
  <c r="AD4039" i="9"/>
  <c r="W4034" i="9"/>
  <c r="AC4034" i="9"/>
  <c r="AD4034" i="9"/>
  <c r="W4030" i="9"/>
  <c r="AC4030" i="9"/>
  <c r="AD4030" i="9"/>
  <c r="W4026" i="9"/>
  <c r="AC4026" i="9"/>
  <c r="AD4026" i="9"/>
  <c r="W4022" i="9"/>
  <c r="AC4022" i="9"/>
  <c r="AD4022" i="9"/>
  <c r="W4018" i="9"/>
  <c r="AC4018" i="9"/>
  <c r="AD4018" i="9"/>
  <c r="W4014" i="9"/>
  <c r="AC4014" i="9"/>
  <c r="AD4014" i="9"/>
  <c r="W4009" i="9"/>
  <c r="AC4009" i="9"/>
  <c r="AD4009" i="9"/>
  <c r="W4005" i="9"/>
  <c r="AC4005" i="9"/>
  <c r="AD4005" i="9"/>
  <c r="W4001" i="9"/>
  <c r="AC4001" i="9"/>
  <c r="AD4001" i="9"/>
  <c r="W3997" i="9"/>
  <c r="AC3997" i="9"/>
  <c r="AD3997" i="9"/>
  <c r="W3993" i="9"/>
  <c r="AC3993" i="9"/>
  <c r="AD3993" i="9"/>
  <c r="W3989" i="9"/>
  <c r="AC3989" i="9"/>
  <c r="AD3989" i="9"/>
  <c r="W3984" i="9"/>
  <c r="AC3984" i="9"/>
  <c r="AD3984" i="9"/>
  <c r="W3980" i="9"/>
  <c r="AC3980" i="9"/>
  <c r="AD3980" i="9"/>
  <c r="W3976" i="9"/>
  <c r="AC3976" i="9"/>
  <c r="AD3976" i="9"/>
  <c r="W3972" i="9"/>
  <c r="AC3972" i="9"/>
  <c r="AD3972" i="9"/>
  <c r="W3968" i="9"/>
  <c r="AC3968" i="9"/>
  <c r="AD3968" i="9"/>
  <c r="W3963" i="9"/>
  <c r="AC3963" i="9"/>
  <c r="AD3963" i="9"/>
  <c r="W3959" i="9"/>
  <c r="AC3959" i="9"/>
  <c r="AD3959" i="9"/>
  <c r="W3955" i="9"/>
  <c r="AC3955" i="9"/>
  <c r="AD3955" i="9"/>
  <c r="W3951" i="9"/>
  <c r="AC3951" i="9"/>
  <c r="AD3951" i="9"/>
  <c r="W3947" i="9"/>
  <c r="AC3947" i="9"/>
  <c r="AD3947" i="9"/>
  <c r="W3943" i="9"/>
  <c r="AC3943" i="9"/>
  <c r="AD3943" i="9"/>
  <c r="W3938" i="9"/>
  <c r="AC3938" i="9"/>
  <c r="AD3938" i="9"/>
  <c r="W3934" i="9"/>
  <c r="AC3934" i="9"/>
  <c r="AD3934" i="9"/>
  <c r="W3930" i="9"/>
  <c r="AC3930" i="9"/>
  <c r="AD3930" i="9"/>
  <c r="W3926" i="9"/>
  <c r="AC3926" i="9"/>
  <c r="AD3926" i="9"/>
  <c r="W3922" i="9"/>
  <c r="AC3922" i="9"/>
  <c r="AD3922" i="9"/>
  <c r="W3918" i="9"/>
  <c r="AC3918" i="9"/>
  <c r="AD3918" i="9"/>
  <c r="W3913" i="9"/>
  <c r="AC3913" i="9"/>
  <c r="AD3913" i="9"/>
  <c r="W3909" i="9"/>
  <c r="AC3909" i="9"/>
  <c r="AD3909" i="9"/>
  <c r="W3905" i="9"/>
  <c r="AC3905" i="9"/>
  <c r="AD3905" i="9"/>
  <c r="W3901" i="9"/>
  <c r="AC3901" i="9"/>
  <c r="AD3901" i="9"/>
  <c r="W3897" i="9"/>
  <c r="AC3897" i="9"/>
  <c r="AD3897" i="9"/>
  <c r="W3893" i="9"/>
  <c r="AC3893" i="9"/>
  <c r="AD3893" i="9"/>
  <c r="W3888" i="9"/>
  <c r="AC3888" i="9"/>
  <c r="AD3888" i="9"/>
  <c r="W3884" i="9"/>
  <c r="AC3884" i="9"/>
  <c r="AD3884" i="9"/>
  <c r="W3880" i="9"/>
  <c r="AC3880" i="9"/>
  <c r="AD3880" i="9"/>
  <c r="W3876" i="9"/>
  <c r="AC3876" i="9"/>
  <c r="AD3876" i="9"/>
  <c r="W3872" i="9"/>
  <c r="AC3872" i="9"/>
  <c r="AD3872" i="9"/>
  <c r="W3867" i="9"/>
  <c r="AC3867" i="9"/>
  <c r="AD3867" i="9"/>
  <c r="W3863" i="9"/>
  <c r="AC3863" i="9"/>
  <c r="AD3863" i="9"/>
  <c r="W3859" i="9"/>
  <c r="AC3859" i="9"/>
  <c r="AD3859" i="9"/>
  <c r="W3855" i="9"/>
  <c r="AC3855" i="9"/>
  <c r="AD3855" i="9"/>
  <c r="W3851" i="9"/>
  <c r="AC3851" i="9"/>
  <c r="AD3851" i="9"/>
  <c r="W3847" i="9"/>
  <c r="AC3847" i="9"/>
  <c r="AD3847" i="9"/>
  <c r="W3842" i="9"/>
  <c r="AC3842" i="9"/>
  <c r="AD3842" i="9"/>
  <c r="W3838" i="9"/>
  <c r="AC3838" i="9"/>
  <c r="AD3838" i="9"/>
  <c r="W3834" i="9"/>
  <c r="AC3834" i="9"/>
  <c r="AD3834" i="9"/>
  <c r="W3830" i="9"/>
  <c r="AC3830" i="9"/>
  <c r="AD3830" i="9"/>
  <c r="W3826" i="9"/>
  <c r="AC3826" i="9"/>
  <c r="AD3826" i="9"/>
  <c r="W3822" i="9"/>
  <c r="AC3822" i="9"/>
  <c r="AD3822" i="9"/>
  <c r="W3817" i="9"/>
  <c r="AC3817" i="9"/>
  <c r="AD3817" i="9"/>
  <c r="W3813" i="9"/>
  <c r="AC3813" i="9"/>
  <c r="AD3813" i="9"/>
  <c r="W3809" i="9"/>
  <c r="AC3809" i="9"/>
  <c r="AD3809" i="9"/>
  <c r="W3805" i="9"/>
  <c r="AC3805" i="9"/>
  <c r="AD3805" i="9"/>
  <c r="W3801" i="9"/>
  <c r="AC3801" i="9"/>
  <c r="AD3801" i="9"/>
  <c r="W3797" i="9"/>
  <c r="AC3797" i="9"/>
  <c r="AD3797" i="9"/>
  <c r="W3792" i="9"/>
  <c r="AC3792" i="9"/>
  <c r="AD3792" i="9"/>
  <c r="W3788" i="9"/>
  <c r="AC3788" i="9"/>
  <c r="AD3788" i="9"/>
  <c r="W3784" i="9"/>
  <c r="AC3784" i="9"/>
  <c r="AD3784" i="9"/>
  <c r="W3780" i="9"/>
  <c r="AC3780" i="9"/>
  <c r="AD3780" i="9"/>
  <c r="W3776" i="9"/>
  <c r="AC3776" i="9"/>
  <c r="AD3776" i="9"/>
  <c r="W3771" i="9"/>
  <c r="AC3771" i="9"/>
  <c r="AD3771" i="9"/>
  <c r="W3767" i="9"/>
  <c r="AC3767" i="9"/>
  <c r="AD3767" i="9"/>
  <c r="W3763" i="9"/>
  <c r="AC3763" i="9"/>
  <c r="AD3763" i="9"/>
  <c r="W3759" i="9"/>
  <c r="AC3759" i="9"/>
  <c r="AD3759" i="9"/>
  <c r="W3755" i="9"/>
  <c r="AC3755" i="9"/>
  <c r="AD3755" i="9"/>
  <c r="W3751" i="9"/>
  <c r="AC3751" i="9"/>
  <c r="AD3751" i="9"/>
  <c r="W3746" i="9"/>
  <c r="AC3746" i="9"/>
  <c r="AD3746" i="9"/>
  <c r="W3742" i="9"/>
  <c r="AC3742" i="9"/>
  <c r="AD3742" i="9"/>
  <c r="W3738" i="9"/>
  <c r="AC3738" i="9"/>
  <c r="AD3738" i="9"/>
  <c r="W3734" i="9"/>
  <c r="AC3734" i="9"/>
  <c r="AD3734" i="9"/>
  <c r="W3730" i="9"/>
  <c r="AC3730" i="9"/>
  <c r="AD3730" i="9"/>
  <c r="W3726" i="9"/>
  <c r="AC3726" i="9"/>
  <c r="AD3726" i="9"/>
  <c r="W3721" i="9"/>
  <c r="AC3721" i="9"/>
  <c r="AD3721" i="9"/>
  <c r="W3717" i="9"/>
  <c r="AC3717" i="9"/>
  <c r="AD3717" i="9"/>
  <c r="W3713" i="9"/>
  <c r="AC3713" i="9"/>
  <c r="AD3713" i="9"/>
  <c r="W3709" i="9"/>
  <c r="AC3709" i="9"/>
  <c r="AD3709" i="9"/>
  <c r="W3705" i="9"/>
  <c r="AC3705" i="9"/>
  <c r="AD3705" i="9"/>
  <c r="W3701" i="9"/>
  <c r="AC3701" i="9"/>
  <c r="AD3701" i="9"/>
  <c r="W3696" i="9"/>
  <c r="AC3696" i="9"/>
  <c r="AD3696" i="9"/>
  <c r="W3692" i="9"/>
  <c r="AC3692" i="9"/>
  <c r="AD3692" i="9"/>
  <c r="W3688" i="9"/>
  <c r="AC3688" i="9"/>
  <c r="AD3688" i="9"/>
  <c r="W3684" i="9"/>
  <c r="AC3684" i="9"/>
  <c r="AD3684" i="9"/>
  <c r="W3680" i="9"/>
  <c r="AC3680" i="9"/>
  <c r="AD3680" i="9"/>
  <c r="W3675" i="9"/>
  <c r="AC3675" i="9"/>
  <c r="AD3675" i="9"/>
  <c r="W3671" i="9"/>
  <c r="AC3671" i="9"/>
  <c r="AD3671" i="9"/>
  <c r="W3667" i="9"/>
  <c r="AC3667" i="9"/>
  <c r="AD3667" i="9"/>
  <c r="W3663" i="9"/>
  <c r="AC3663" i="9"/>
  <c r="AD3663" i="9"/>
  <c r="W3659" i="9"/>
  <c r="AC3659" i="9"/>
  <c r="AD3659" i="9"/>
  <c r="W3655" i="9"/>
  <c r="AC3655" i="9"/>
  <c r="AD3655" i="9"/>
  <c r="W3650" i="9"/>
  <c r="AC3650" i="9"/>
  <c r="AD3650" i="9"/>
  <c r="W3646" i="9"/>
  <c r="AC3646" i="9"/>
  <c r="AD3646" i="9"/>
  <c r="W3642" i="9"/>
  <c r="AC3642" i="9"/>
  <c r="AD3642" i="9"/>
  <c r="W3638" i="9"/>
  <c r="AC3638" i="9"/>
  <c r="AD3638" i="9"/>
  <c r="W3634" i="9"/>
  <c r="AC3634" i="9"/>
  <c r="AD3634" i="9"/>
  <c r="W3630" i="9"/>
  <c r="AC3630" i="9"/>
  <c r="AD3630" i="9"/>
  <c r="W3625" i="9"/>
  <c r="AC3625" i="9"/>
  <c r="AD3625" i="9"/>
  <c r="W3621" i="9"/>
  <c r="AC3621" i="9"/>
  <c r="AD3621" i="9"/>
  <c r="W3617" i="9"/>
  <c r="AC3617" i="9"/>
  <c r="AD3617" i="9"/>
  <c r="W3613" i="9"/>
  <c r="AC3613" i="9"/>
  <c r="AD3613" i="9"/>
  <c r="W3609" i="9"/>
  <c r="AC3609" i="9"/>
  <c r="AD3609" i="9"/>
  <c r="W3605" i="9"/>
  <c r="AC3605" i="9"/>
  <c r="AD3605" i="9"/>
  <c r="W3600" i="9"/>
  <c r="AC3600" i="9"/>
  <c r="AD3600" i="9"/>
  <c r="W3596" i="9"/>
  <c r="AC3596" i="9"/>
  <c r="AD3596" i="9"/>
  <c r="W3592" i="9"/>
  <c r="AC3592" i="9"/>
  <c r="AD3592" i="9"/>
  <c r="W3588" i="9"/>
  <c r="AC3588" i="9"/>
  <c r="AD3588" i="9"/>
  <c r="W3584" i="9"/>
  <c r="AC3584" i="9"/>
  <c r="AD3584" i="9"/>
  <c r="W3579" i="9"/>
  <c r="AC3579" i="9"/>
  <c r="AD3579" i="9"/>
  <c r="W3575" i="9"/>
  <c r="AC3575" i="9"/>
  <c r="AD3575" i="9"/>
  <c r="W3571" i="9"/>
  <c r="AC3571" i="9"/>
  <c r="AD3571" i="9"/>
  <c r="W3567" i="9"/>
  <c r="AC3567" i="9"/>
  <c r="AD3567" i="9"/>
  <c r="W3563" i="9"/>
  <c r="AC3563" i="9"/>
  <c r="AD3563" i="9"/>
  <c r="W3559" i="9"/>
  <c r="AC3559" i="9"/>
  <c r="AD3559" i="9"/>
  <c r="W3554" i="9"/>
  <c r="AC3554" i="9"/>
  <c r="AD3554" i="9"/>
  <c r="W3550" i="9"/>
  <c r="AC3550" i="9"/>
  <c r="AD3550" i="9"/>
  <c r="W3546" i="9"/>
  <c r="AC3546" i="9"/>
  <c r="AD3546" i="9"/>
  <c r="W3542" i="9"/>
  <c r="AC3542" i="9"/>
  <c r="AD3542" i="9"/>
  <c r="W3538" i="9"/>
  <c r="AC3538" i="9"/>
  <c r="AD3538" i="9"/>
  <c r="W3534" i="9"/>
  <c r="AC3534" i="9"/>
  <c r="AD3534" i="9"/>
  <c r="W3529" i="9"/>
  <c r="AC3529" i="9"/>
  <c r="AD3529" i="9"/>
  <c r="W3525" i="9"/>
  <c r="AC3525" i="9"/>
  <c r="AD3525" i="9"/>
  <c r="W3521" i="9"/>
  <c r="AC3521" i="9"/>
  <c r="AD3521" i="9"/>
  <c r="W3517" i="9"/>
  <c r="AC3517" i="9"/>
  <c r="AD3517" i="9"/>
  <c r="W3513" i="9"/>
  <c r="AC3513" i="9"/>
  <c r="AD3513" i="9"/>
  <c r="W3509" i="9"/>
  <c r="AC3509" i="9"/>
  <c r="AD3509" i="9"/>
  <c r="W3504" i="9"/>
  <c r="AC3504" i="9"/>
  <c r="AD3504" i="9"/>
  <c r="W3500" i="9"/>
  <c r="AC3500" i="9"/>
  <c r="AD3500" i="9"/>
  <c r="W3496" i="9"/>
  <c r="AC3496" i="9"/>
  <c r="AD3496" i="9"/>
  <c r="W3492" i="9"/>
  <c r="AC3492" i="9"/>
  <c r="AD3492" i="9"/>
  <c r="W3488" i="9"/>
  <c r="AC3488" i="9"/>
  <c r="AD3488" i="9"/>
  <c r="W3483" i="9"/>
  <c r="AC3483" i="9"/>
  <c r="AD3483" i="9"/>
  <c r="W3479" i="9"/>
  <c r="AC3479" i="9"/>
  <c r="AD3479" i="9"/>
  <c r="W3475" i="9"/>
  <c r="AC3475" i="9"/>
  <c r="AD3475" i="9"/>
  <c r="W3471" i="9"/>
  <c r="AC3471" i="9"/>
  <c r="AD3471" i="9"/>
  <c r="W3467" i="9"/>
  <c r="AC3467" i="9"/>
  <c r="AD3467" i="9"/>
  <c r="W3463" i="9"/>
  <c r="AC3463" i="9"/>
  <c r="AD3463" i="9"/>
  <c r="W3458" i="9"/>
  <c r="AC3458" i="9"/>
  <c r="AD3458" i="9"/>
  <c r="W3454" i="9"/>
  <c r="AC3454" i="9"/>
  <c r="AD3454" i="9"/>
  <c r="W3450" i="9"/>
  <c r="AC3450" i="9"/>
  <c r="AD3450" i="9"/>
  <c r="W3446" i="9"/>
  <c r="AC3446" i="9"/>
  <c r="AD3446" i="9"/>
  <c r="W3442" i="9"/>
  <c r="AC3442" i="9"/>
  <c r="AD3442" i="9"/>
  <c r="W3438" i="9"/>
  <c r="AC3438" i="9"/>
  <c r="AD3438" i="9"/>
  <c r="W3433" i="9"/>
  <c r="AC3433" i="9"/>
  <c r="AD3433" i="9"/>
  <c r="W3429" i="9"/>
  <c r="AC3429" i="9"/>
  <c r="AD3429" i="9"/>
  <c r="W3425" i="9"/>
  <c r="AC3425" i="9"/>
  <c r="AD3425" i="9"/>
  <c r="W3421" i="9"/>
  <c r="AC3421" i="9"/>
  <c r="AD3421" i="9"/>
  <c r="W3417" i="9"/>
  <c r="AC3417" i="9"/>
  <c r="AD3417" i="9"/>
  <c r="W3413" i="9"/>
  <c r="AC3413" i="9"/>
  <c r="AD3413" i="9"/>
  <c r="W3408" i="9"/>
  <c r="AC3408" i="9"/>
  <c r="AD3408" i="9"/>
  <c r="W3404" i="9"/>
  <c r="AC3404" i="9"/>
  <c r="AD3404" i="9"/>
  <c r="W3400" i="9"/>
  <c r="AC3400" i="9"/>
  <c r="AD3400" i="9"/>
  <c r="W3396" i="9"/>
  <c r="AC3396" i="9"/>
  <c r="AD3396" i="9"/>
  <c r="W3392" i="9"/>
  <c r="AC3392" i="9"/>
  <c r="AD3392" i="9"/>
  <c r="W3387" i="9"/>
  <c r="AC3387" i="9"/>
  <c r="AD3387" i="9"/>
  <c r="W3383" i="9"/>
  <c r="AC3383" i="9"/>
  <c r="AD3383" i="9"/>
  <c r="W3379" i="9"/>
  <c r="AC3379" i="9"/>
  <c r="AD3379" i="9"/>
  <c r="W3375" i="9"/>
  <c r="AC3375" i="9"/>
  <c r="AD3375" i="9"/>
  <c r="W3371" i="9"/>
  <c r="AC3371" i="9"/>
  <c r="AD3371" i="9"/>
  <c r="W3367" i="9"/>
  <c r="AC3367" i="9"/>
  <c r="AD3367" i="9"/>
  <c r="W5697" i="9"/>
  <c r="AC5697" i="9"/>
  <c r="AD5697" i="9"/>
  <c r="W5693" i="9"/>
  <c r="AC5693" i="9"/>
  <c r="AD5693" i="9"/>
  <c r="W5688" i="9"/>
  <c r="AC5688" i="9"/>
  <c r="AD5688" i="9"/>
  <c r="W5684" i="9"/>
  <c r="AC5684" i="9"/>
  <c r="AD5684" i="9"/>
  <c r="W5680" i="9"/>
  <c r="AC5680" i="9"/>
  <c r="AD5680" i="9"/>
  <c r="W5676" i="9"/>
  <c r="AC5676" i="9"/>
  <c r="AD5676" i="9"/>
  <c r="W5672" i="9"/>
  <c r="AC5672" i="9"/>
  <c r="AD5672" i="9"/>
  <c r="W5667" i="9"/>
  <c r="AC5667" i="9"/>
  <c r="AD5667" i="9"/>
  <c r="W5663" i="9"/>
  <c r="AC5663" i="9"/>
  <c r="AD5663" i="9"/>
  <c r="W5659" i="9"/>
  <c r="AC5659" i="9"/>
  <c r="AD5659" i="9"/>
  <c r="W5655" i="9"/>
  <c r="AC5655" i="9"/>
  <c r="AD5655" i="9"/>
  <c r="W5651" i="9"/>
  <c r="AC5651" i="9"/>
  <c r="AD5651" i="9"/>
  <c r="W5647" i="9"/>
  <c r="AC5647" i="9"/>
  <c r="AD5647" i="9"/>
  <c r="W5642" i="9"/>
  <c r="AC5642" i="9"/>
  <c r="AD5642" i="9"/>
  <c r="W5638" i="9"/>
  <c r="AC5638" i="9"/>
  <c r="AD5638" i="9"/>
  <c r="W5634" i="9"/>
  <c r="AC5634" i="9"/>
  <c r="AD5634" i="9"/>
  <c r="W5630" i="9"/>
  <c r="AC5630" i="9"/>
  <c r="AD5630" i="9"/>
  <c r="W5626" i="9"/>
  <c r="AC5626" i="9"/>
  <c r="AD5626" i="9"/>
  <c r="W5622" i="9"/>
  <c r="AC5622" i="9"/>
  <c r="AD5622" i="9"/>
  <c r="W5617" i="9"/>
  <c r="AC5617" i="9"/>
  <c r="AD5617" i="9"/>
  <c r="W5613" i="9"/>
  <c r="AC5613" i="9"/>
  <c r="AD5613" i="9"/>
  <c r="W5609" i="9"/>
  <c r="AC5609" i="9"/>
  <c r="AD5609" i="9"/>
  <c r="W5605" i="9"/>
  <c r="AC5605" i="9"/>
  <c r="AD5605" i="9"/>
  <c r="W5601" i="9"/>
  <c r="AC5601" i="9"/>
  <c r="AD5601" i="9"/>
  <c r="W5597" i="9"/>
  <c r="AC5597" i="9"/>
  <c r="AD5597" i="9"/>
  <c r="W5592" i="9"/>
  <c r="AC5592" i="9"/>
  <c r="AD5592" i="9"/>
  <c r="W5588" i="9"/>
  <c r="AC5588" i="9"/>
  <c r="AD5588" i="9"/>
  <c r="W5584" i="9"/>
  <c r="AC5584" i="9"/>
  <c r="AD5584" i="9"/>
  <c r="W5580" i="9"/>
  <c r="AC5580" i="9"/>
  <c r="AD5580" i="9"/>
  <c r="W5576" i="9"/>
  <c r="AC5576" i="9"/>
  <c r="AD5576" i="9"/>
  <c r="W5571" i="9"/>
  <c r="AC5571" i="9"/>
  <c r="AD5571" i="9"/>
  <c r="W5567" i="9"/>
  <c r="AC5567" i="9"/>
  <c r="AD5567" i="9"/>
  <c r="W5563" i="9"/>
  <c r="AC5563" i="9"/>
  <c r="AD5563" i="9"/>
  <c r="W5559" i="9"/>
  <c r="AC5559" i="9"/>
  <c r="AD5559" i="9"/>
  <c r="W5555" i="9"/>
  <c r="AC5555" i="9"/>
  <c r="AD5555" i="9"/>
  <c r="W5551" i="9"/>
  <c r="AC5551" i="9"/>
  <c r="AD5551" i="9"/>
  <c r="W5546" i="9"/>
  <c r="AC5546" i="9"/>
  <c r="AD5546" i="9"/>
  <c r="W5542" i="9"/>
  <c r="AC5542" i="9"/>
  <c r="AD5542" i="9"/>
  <c r="W5538" i="9"/>
  <c r="AC5538" i="9"/>
  <c r="AD5538" i="9"/>
  <c r="W5534" i="9"/>
  <c r="AC5534" i="9"/>
  <c r="AD5534" i="9"/>
  <c r="W5530" i="9"/>
  <c r="AC5530" i="9"/>
  <c r="AD5530" i="9"/>
  <c r="W5526" i="9"/>
  <c r="AC5526" i="9"/>
  <c r="AD5526" i="9"/>
  <c r="W5521" i="9"/>
  <c r="AC5521" i="9"/>
  <c r="AD5521" i="9"/>
  <c r="W5517" i="9"/>
  <c r="AC5517" i="9"/>
  <c r="AD5517" i="9"/>
  <c r="W5513" i="9"/>
  <c r="AC5513" i="9"/>
  <c r="AD5513" i="9"/>
  <c r="W5509" i="9"/>
  <c r="AC5509" i="9"/>
  <c r="AD5509" i="9"/>
  <c r="W5505" i="9"/>
  <c r="AC5505" i="9"/>
  <c r="AD5505" i="9"/>
  <c r="W5501" i="9"/>
  <c r="AC5501" i="9"/>
  <c r="AD5501" i="9"/>
  <c r="W5496" i="9"/>
  <c r="AC5496" i="9"/>
  <c r="AD5496" i="9"/>
  <c r="W5492" i="9"/>
  <c r="AC5492" i="9"/>
  <c r="AD5492" i="9"/>
  <c r="W5488" i="9"/>
  <c r="AC5488" i="9"/>
  <c r="AD5488" i="9"/>
  <c r="W5484" i="9"/>
  <c r="AC5484" i="9"/>
  <c r="AD5484" i="9"/>
  <c r="W5480" i="9"/>
  <c r="AC5480" i="9"/>
  <c r="AD5480" i="9"/>
  <c r="W5475" i="9"/>
  <c r="AC5475" i="9"/>
  <c r="AD5475" i="9"/>
  <c r="W5471" i="9"/>
  <c r="AC5471" i="9"/>
  <c r="AD5471" i="9"/>
  <c r="W5467" i="9"/>
  <c r="AC5467" i="9"/>
  <c r="AD5467" i="9"/>
  <c r="W5463" i="9"/>
  <c r="AC5463" i="9"/>
  <c r="AD5463" i="9"/>
  <c r="W5459" i="9"/>
  <c r="AC5459" i="9"/>
  <c r="AD5459" i="9"/>
  <c r="W5455" i="9"/>
  <c r="AC5455" i="9"/>
  <c r="AD5455" i="9"/>
  <c r="W5450" i="9"/>
  <c r="AC5450" i="9"/>
  <c r="AD5450" i="9"/>
  <c r="W5446" i="9"/>
  <c r="AC5446" i="9"/>
  <c r="AD5446" i="9"/>
  <c r="W5442" i="9"/>
  <c r="AC5442" i="9"/>
  <c r="AD5442" i="9"/>
  <c r="W5438" i="9"/>
  <c r="AC5438" i="9"/>
  <c r="AD5438" i="9"/>
  <c r="W5434" i="9"/>
  <c r="AC5434" i="9"/>
  <c r="AD5434" i="9"/>
  <c r="W5430" i="9"/>
  <c r="AC5430" i="9"/>
  <c r="AD5430" i="9"/>
  <c r="W5425" i="9"/>
  <c r="AC5425" i="9"/>
  <c r="AD5425" i="9"/>
  <c r="W5421" i="9"/>
  <c r="AC5421" i="9"/>
  <c r="AD5421" i="9"/>
  <c r="W5417" i="9"/>
  <c r="AC5417" i="9"/>
  <c r="AD5417" i="9"/>
  <c r="W5413" i="9"/>
  <c r="AC5413" i="9"/>
  <c r="AD5413" i="9"/>
  <c r="W5409" i="9"/>
  <c r="AC5409" i="9"/>
  <c r="AD5409" i="9"/>
  <c r="W5405" i="9"/>
  <c r="AC5405" i="9"/>
  <c r="AD5405" i="9"/>
  <c r="W5400" i="9"/>
  <c r="AC5400" i="9"/>
  <c r="AD5400" i="9"/>
  <c r="W5396" i="9"/>
  <c r="AC5396" i="9"/>
  <c r="AD5396" i="9"/>
  <c r="W5392" i="9"/>
  <c r="AC5392" i="9"/>
  <c r="AD5392" i="9"/>
  <c r="W5388" i="9"/>
  <c r="AC5388" i="9"/>
  <c r="AD5388" i="9"/>
  <c r="W5384" i="9"/>
  <c r="AC5384" i="9"/>
  <c r="AD5384" i="9"/>
  <c r="W5379" i="9"/>
  <c r="AC5379" i="9"/>
  <c r="AD5379" i="9"/>
  <c r="W5375" i="9"/>
  <c r="AC5375" i="9"/>
  <c r="AD5375" i="9"/>
  <c r="W5371" i="9"/>
  <c r="AC5371" i="9"/>
  <c r="AD5371" i="9"/>
  <c r="W5367" i="9"/>
  <c r="AC5367" i="9"/>
  <c r="AD5367" i="9"/>
  <c r="W5363" i="9"/>
  <c r="AC5363" i="9"/>
  <c r="AD5363" i="9"/>
  <c r="W5359" i="9"/>
  <c r="AC5359" i="9"/>
  <c r="AD5359" i="9"/>
  <c r="W5354" i="9"/>
  <c r="AC5354" i="9"/>
  <c r="AD5354" i="9"/>
  <c r="W5350" i="9"/>
  <c r="AC5350" i="9"/>
  <c r="AD5350" i="9"/>
  <c r="W5346" i="9"/>
  <c r="AC5346" i="9"/>
  <c r="AD5346" i="9"/>
  <c r="W5342" i="9"/>
  <c r="AC5342" i="9"/>
  <c r="AD5342" i="9"/>
  <c r="W5338" i="9"/>
  <c r="AC5338" i="9"/>
  <c r="AD5338" i="9"/>
  <c r="W5334" i="9"/>
  <c r="AC5334" i="9"/>
  <c r="AD5334" i="9"/>
  <c r="W5329" i="9"/>
  <c r="AC5329" i="9"/>
  <c r="AD5329" i="9"/>
  <c r="W5325" i="9"/>
  <c r="AC5325" i="9"/>
  <c r="AD5325" i="9"/>
  <c r="W5321" i="9"/>
  <c r="AC5321" i="9"/>
  <c r="AD5321" i="9"/>
  <c r="W5317" i="9"/>
  <c r="AC5317" i="9"/>
  <c r="AD5317" i="9"/>
  <c r="W5313" i="9"/>
  <c r="AC5313" i="9"/>
  <c r="AD5313" i="9"/>
  <c r="W5309" i="9"/>
  <c r="AC5309" i="9"/>
  <c r="AD5309" i="9"/>
  <c r="W5304" i="9"/>
  <c r="AC5304" i="9"/>
  <c r="AD5304" i="9"/>
  <c r="W5300" i="9"/>
  <c r="AC5300" i="9"/>
  <c r="AD5300" i="9"/>
  <c r="W5296" i="9"/>
  <c r="AC5296" i="9"/>
  <c r="AD5296" i="9"/>
  <c r="W5292" i="9"/>
  <c r="AC5292" i="9"/>
  <c r="AD5292" i="9"/>
  <c r="W5288" i="9"/>
  <c r="AC5288" i="9"/>
  <c r="AD5288" i="9"/>
  <c r="W5283" i="9"/>
  <c r="AC5283" i="9"/>
  <c r="AD5283" i="9"/>
  <c r="W5279" i="9"/>
  <c r="AC5279" i="9"/>
  <c r="AD5279" i="9"/>
  <c r="W5275" i="9"/>
  <c r="AC5275" i="9"/>
  <c r="AD5275" i="9"/>
  <c r="W5271" i="9"/>
  <c r="AC5271" i="9"/>
  <c r="AD5271" i="9"/>
  <c r="W5267" i="9"/>
  <c r="AC5267" i="9"/>
  <c r="AD5267" i="9"/>
  <c r="W5263" i="9"/>
  <c r="AC5263" i="9"/>
  <c r="AD5263" i="9"/>
  <c r="W5258" i="9"/>
  <c r="AC5258" i="9"/>
  <c r="AD5258" i="9"/>
  <c r="W5254" i="9"/>
  <c r="AC5254" i="9"/>
  <c r="AD5254" i="9"/>
  <c r="W5250" i="9"/>
  <c r="AC5250" i="9"/>
  <c r="AD5250" i="9"/>
  <c r="W5246" i="9"/>
  <c r="AC5246" i="9"/>
  <c r="AD5246" i="9"/>
  <c r="W5242" i="9"/>
  <c r="AC5242" i="9"/>
  <c r="AD5242" i="9"/>
  <c r="W5238" i="9"/>
  <c r="AC5238" i="9"/>
  <c r="AD5238" i="9"/>
  <c r="W5233" i="9"/>
  <c r="AC5233" i="9"/>
  <c r="AD5233" i="9"/>
  <c r="W5229" i="9"/>
  <c r="AC5229" i="9"/>
  <c r="AD5229" i="9"/>
  <c r="W5225" i="9"/>
  <c r="AC5225" i="9"/>
  <c r="AD5225" i="9"/>
  <c r="W5221" i="9"/>
  <c r="AC5221" i="9"/>
  <c r="AD5221" i="9"/>
  <c r="W5217" i="9"/>
  <c r="AC5217" i="9"/>
  <c r="AD5217" i="9"/>
  <c r="W5213" i="9"/>
  <c r="AC5213" i="9"/>
  <c r="AD5213" i="9"/>
  <c r="W5208" i="9"/>
  <c r="AC5208" i="9"/>
  <c r="AD5208" i="9"/>
  <c r="W5204" i="9"/>
  <c r="AC5204" i="9"/>
  <c r="AD5204" i="9"/>
  <c r="W5200" i="9"/>
  <c r="AC5200" i="9"/>
  <c r="AD5200" i="9"/>
  <c r="W5196" i="9"/>
  <c r="AC5196" i="9"/>
  <c r="AD5196" i="9"/>
  <c r="W5192" i="9"/>
  <c r="AC5192" i="9"/>
  <c r="AD5192" i="9"/>
  <c r="W5187" i="9"/>
  <c r="AC5187" i="9"/>
  <c r="AD5187" i="9"/>
  <c r="W5183" i="9"/>
  <c r="AC5183" i="9"/>
  <c r="AD5183" i="9"/>
  <c r="W5179" i="9"/>
  <c r="AC5179" i="9"/>
  <c r="AD5179" i="9"/>
  <c r="W5175" i="9"/>
  <c r="AC5175" i="9"/>
  <c r="AD5175" i="9"/>
  <c r="W5171" i="9"/>
  <c r="AC5171" i="9"/>
  <c r="AD5171" i="9"/>
  <c r="W5167" i="9"/>
  <c r="AC5167" i="9"/>
  <c r="AD5167" i="9"/>
  <c r="W5163" i="9"/>
  <c r="AD5163" i="9"/>
  <c r="AC5163" i="9"/>
  <c r="W5159" i="9"/>
  <c r="AD5159" i="9"/>
  <c r="AC5159" i="9"/>
  <c r="W5155" i="9"/>
  <c r="AD5155" i="9"/>
  <c r="AC5155" i="9"/>
  <c r="W5151" i="9"/>
  <c r="AD5151" i="9"/>
  <c r="AC5151" i="9"/>
  <c r="W5147" i="9"/>
  <c r="AD5147" i="9"/>
  <c r="AC5147" i="9"/>
  <c r="W5143" i="9"/>
  <c r="AD5143" i="9"/>
  <c r="AC5143" i="9"/>
  <c r="W8762" i="9"/>
  <c r="AC8762" i="9"/>
  <c r="AD8762" i="9"/>
  <c r="W8758" i="9"/>
  <c r="AC8758" i="9"/>
  <c r="AD8758" i="9"/>
  <c r="W8754" i="9"/>
  <c r="AC8754" i="9"/>
  <c r="AD8754" i="9"/>
  <c r="W8750" i="9"/>
  <c r="AC8750" i="9"/>
  <c r="AD8750" i="9"/>
  <c r="W8746" i="9"/>
  <c r="AC8746" i="9"/>
  <c r="AD8746" i="9"/>
  <c r="W8742" i="9"/>
  <c r="AC8742" i="9"/>
  <c r="AD8742" i="9"/>
  <c r="W8737" i="9"/>
  <c r="AC8737" i="9"/>
  <c r="AD8737" i="9"/>
  <c r="W8733" i="9"/>
  <c r="AC8733" i="9"/>
  <c r="AD8733" i="9"/>
  <c r="W8729" i="9"/>
  <c r="AC8729" i="9"/>
  <c r="AD8729" i="9"/>
  <c r="W8725" i="9"/>
  <c r="AC8725" i="9"/>
  <c r="AD8725" i="9"/>
  <c r="W8721" i="9"/>
  <c r="AC8721" i="9"/>
  <c r="AD8721" i="9"/>
  <c r="W8717" i="9"/>
  <c r="AC8717" i="9"/>
  <c r="AD8717" i="9"/>
  <c r="W8712" i="9"/>
  <c r="AC8712" i="9"/>
  <c r="AD8712" i="9"/>
  <c r="W8708" i="9"/>
  <c r="AC8708" i="9"/>
  <c r="AD8708" i="9"/>
  <c r="W8704" i="9"/>
  <c r="AC8704" i="9"/>
  <c r="AD8704" i="9"/>
  <c r="W8700" i="9"/>
  <c r="AC8700" i="9"/>
  <c r="AD8700" i="9"/>
  <c r="W8696" i="9"/>
  <c r="AC8696" i="9"/>
  <c r="AD8696" i="9"/>
  <c r="W8691" i="9"/>
  <c r="AC8691" i="9"/>
  <c r="AD8691" i="9"/>
  <c r="W8687" i="9"/>
  <c r="AC8687" i="9"/>
  <c r="AD8687" i="9"/>
  <c r="W8683" i="9"/>
  <c r="AC8683" i="9"/>
  <c r="AD8683" i="9"/>
  <c r="W8679" i="9"/>
  <c r="AC8679" i="9"/>
  <c r="AD8679" i="9"/>
  <c r="W8675" i="9"/>
  <c r="AC8675" i="9"/>
  <c r="AD8675" i="9"/>
  <c r="W8671" i="9"/>
  <c r="AC8671" i="9"/>
  <c r="AD8671" i="9"/>
  <c r="W8666" i="9"/>
  <c r="AC8666" i="9"/>
  <c r="AD8666" i="9"/>
  <c r="W8662" i="9"/>
  <c r="AC8662" i="9"/>
  <c r="AD8662" i="9"/>
  <c r="W8658" i="9"/>
  <c r="AC8658" i="9"/>
  <c r="AD8658" i="9"/>
  <c r="W8654" i="9"/>
  <c r="AC8654" i="9"/>
  <c r="AD8654" i="9"/>
  <c r="W8650" i="9"/>
  <c r="AC8650" i="9"/>
  <c r="AD8650" i="9"/>
  <c r="W8646" i="9"/>
  <c r="AC8646" i="9"/>
  <c r="AD8646" i="9"/>
  <c r="W8641" i="9"/>
  <c r="AC8641" i="9"/>
  <c r="AD8641" i="9"/>
  <c r="W8637" i="9"/>
  <c r="AC8637" i="9"/>
  <c r="AD8637" i="9"/>
  <c r="W8633" i="9"/>
  <c r="AC8633" i="9"/>
  <c r="AD8633" i="9"/>
  <c r="W8629" i="9"/>
  <c r="AC8629" i="9"/>
  <c r="AD8629" i="9"/>
  <c r="W8625" i="9"/>
  <c r="AC8625" i="9"/>
  <c r="AD8625" i="9"/>
  <c r="W8621" i="9"/>
  <c r="AC8621" i="9"/>
  <c r="AD8621" i="9"/>
  <c r="W8616" i="9"/>
  <c r="AC8616" i="9"/>
  <c r="AD8616" i="9"/>
  <c r="W8612" i="9"/>
  <c r="AC8612" i="9"/>
  <c r="AD8612" i="9"/>
  <c r="W8608" i="9"/>
  <c r="AC8608" i="9"/>
  <c r="AD8608" i="9"/>
  <c r="W8604" i="9"/>
  <c r="AC8604" i="9"/>
  <c r="AD8604" i="9"/>
  <c r="W8600" i="9"/>
  <c r="AC8600" i="9"/>
  <c r="AD8600" i="9"/>
  <c r="W8595" i="9"/>
  <c r="AC8595" i="9"/>
  <c r="AD8595" i="9"/>
  <c r="W8591" i="9"/>
  <c r="AC8591" i="9"/>
  <c r="AD8591" i="9"/>
  <c r="W8587" i="9"/>
  <c r="AC8587" i="9"/>
  <c r="AD8587" i="9"/>
  <c r="W8583" i="9"/>
  <c r="AC8583" i="9"/>
  <c r="AD8583" i="9"/>
  <c r="W8579" i="9"/>
  <c r="AC8579" i="9"/>
  <c r="AD8579" i="9"/>
  <c r="W8575" i="9"/>
  <c r="AC8575" i="9"/>
  <c r="AD8575" i="9"/>
  <c r="W8570" i="9"/>
  <c r="AC8570" i="9"/>
  <c r="AD8570" i="9"/>
  <c r="W8566" i="9"/>
  <c r="AC8566" i="9"/>
  <c r="AD8566" i="9"/>
  <c r="W8562" i="9"/>
  <c r="AC8562" i="9"/>
  <c r="AD8562" i="9"/>
  <c r="W8558" i="9"/>
  <c r="AC8558" i="9"/>
  <c r="AD8558" i="9"/>
  <c r="W8554" i="9"/>
  <c r="AC8554" i="9"/>
  <c r="AD8554" i="9"/>
  <c r="W8550" i="9"/>
  <c r="AC8550" i="9"/>
  <c r="AD8550" i="9"/>
  <c r="W8545" i="9"/>
  <c r="AC8545" i="9"/>
  <c r="AD8545" i="9"/>
  <c r="W8541" i="9"/>
  <c r="AC8541" i="9"/>
  <c r="AD8541" i="9"/>
  <c r="W8537" i="9"/>
  <c r="AC8537" i="9"/>
  <c r="AD8537" i="9"/>
  <c r="W8533" i="9"/>
  <c r="AC8533" i="9"/>
  <c r="AD8533" i="9"/>
  <c r="W8529" i="9"/>
  <c r="AC8529" i="9"/>
  <c r="AD8529" i="9"/>
  <c r="W8525" i="9"/>
  <c r="AC8525" i="9"/>
  <c r="AD8525" i="9"/>
  <c r="W8520" i="9"/>
  <c r="AC8520" i="9"/>
  <c r="AD8520" i="9"/>
  <c r="W8516" i="9"/>
  <c r="AC8516" i="9"/>
  <c r="AD8516" i="9"/>
  <c r="W8512" i="9"/>
  <c r="AC8512" i="9"/>
  <c r="AD8512" i="9"/>
  <c r="W8508" i="9"/>
  <c r="AC8508" i="9"/>
  <c r="AD8508" i="9"/>
  <c r="W8504" i="9"/>
  <c r="AC8504" i="9"/>
  <c r="AD8504" i="9"/>
  <c r="W8499" i="9"/>
  <c r="AC8499" i="9"/>
  <c r="AD8499" i="9"/>
  <c r="W8495" i="9"/>
  <c r="AC8495" i="9"/>
  <c r="AD8495" i="9"/>
  <c r="W8491" i="9"/>
  <c r="AC8491" i="9"/>
  <c r="AD8491" i="9"/>
  <c r="W8487" i="9"/>
  <c r="AC8487" i="9"/>
  <c r="AD8487" i="9"/>
  <c r="W8483" i="9"/>
  <c r="AC8483" i="9"/>
  <c r="AD8483" i="9"/>
  <c r="W8479" i="9"/>
  <c r="AC8479" i="9"/>
  <c r="AD8479" i="9"/>
  <c r="W8474" i="9"/>
  <c r="AC8474" i="9"/>
  <c r="AD8474" i="9"/>
  <c r="W8470" i="9"/>
  <c r="AC8470" i="9"/>
  <c r="AD8470" i="9"/>
  <c r="W8466" i="9"/>
  <c r="AC8466" i="9"/>
  <c r="AD8466" i="9"/>
  <c r="W8462" i="9"/>
  <c r="AC8462" i="9"/>
  <c r="AD8462" i="9"/>
  <c r="W8458" i="9"/>
  <c r="AC8458" i="9"/>
  <c r="AD8458" i="9"/>
  <c r="W8454" i="9"/>
  <c r="AC8454" i="9"/>
  <c r="AD8454" i="9"/>
  <c r="W8449" i="9"/>
  <c r="AC8449" i="9"/>
  <c r="AD8449" i="9"/>
  <c r="W8445" i="9"/>
  <c r="AC8445" i="9"/>
  <c r="AD8445" i="9"/>
  <c r="W8441" i="9"/>
  <c r="AC8441" i="9"/>
  <c r="AD8441" i="9"/>
  <c r="W8437" i="9"/>
  <c r="AC8437" i="9"/>
  <c r="AD8437" i="9"/>
  <c r="W8433" i="9"/>
  <c r="AC8433" i="9"/>
  <c r="AD8433" i="9"/>
  <c r="W8429" i="9"/>
  <c r="AC8429" i="9"/>
  <c r="AD8429" i="9"/>
  <c r="W8424" i="9"/>
  <c r="AC8424" i="9"/>
  <c r="AD8424" i="9"/>
  <c r="W8420" i="9"/>
  <c r="AC8420" i="9"/>
  <c r="AD8420" i="9"/>
  <c r="W8416" i="9"/>
  <c r="AC8416" i="9"/>
  <c r="AD8416" i="9"/>
  <c r="W8412" i="9"/>
  <c r="AC8412" i="9"/>
  <c r="AD8412" i="9"/>
  <c r="W8408" i="9"/>
  <c r="AC8408" i="9"/>
  <c r="AD8408" i="9"/>
  <c r="W8403" i="9"/>
  <c r="AC8403" i="9"/>
  <c r="AD8403" i="9"/>
  <c r="W8399" i="9"/>
  <c r="AC8399" i="9"/>
  <c r="AD8399" i="9"/>
  <c r="W8395" i="9"/>
  <c r="AC8395" i="9"/>
  <c r="AD8395" i="9"/>
  <c r="W8391" i="9"/>
  <c r="AC8391" i="9"/>
  <c r="AD8391" i="9"/>
  <c r="W8387" i="9"/>
  <c r="AC8387" i="9"/>
  <c r="AD8387" i="9"/>
  <c r="W8383" i="9"/>
  <c r="AC8383" i="9"/>
  <c r="AD8383" i="9"/>
  <c r="W8378" i="9"/>
  <c r="AC8378" i="9"/>
  <c r="AD8378" i="9"/>
  <c r="W8374" i="9"/>
  <c r="AC8374" i="9"/>
  <c r="AD8374" i="9"/>
  <c r="W8370" i="9"/>
  <c r="AC8370" i="9"/>
  <c r="AD8370" i="9"/>
  <c r="W8366" i="9"/>
  <c r="AC8366" i="9"/>
  <c r="AD8366" i="9"/>
  <c r="W8362" i="9"/>
  <c r="AC8362" i="9"/>
  <c r="AD8362" i="9"/>
  <c r="W8358" i="9"/>
  <c r="AC8358" i="9"/>
  <c r="AD8358" i="9"/>
  <c r="W8353" i="9"/>
  <c r="AC8353" i="9"/>
  <c r="AD8353" i="9"/>
  <c r="W8349" i="9"/>
  <c r="AC8349" i="9"/>
  <c r="AD8349" i="9"/>
  <c r="W8345" i="9"/>
  <c r="AC8345" i="9"/>
  <c r="AD8345" i="9"/>
  <c r="W8341" i="9"/>
  <c r="AC8341" i="9"/>
  <c r="AD8341" i="9"/>
  <c r="W8337" i="9"/>
  <c r="AC8337" i="9"/>
  <c r="AD8337" i="9"/>
  <c r="W8333" i="9"/>
  <c r="AC8333" i="9"/>
  <c r="AD8333" i="9"/>
  <c r="W8328" i="9"/>
  <c r="AC8328" i="9"/>
  <c r="AD8328" i="9"/>
  <c r="W8324" i="9"/>
  <c r="AC8324" i="9"/>
  <c r="AD8324" i="9"/>
  <c r="W8320" i="9"/>
  <c r="AC8320" i="9"/>
  <c r="AD8320" i="9"/>
  <c r="W8316" i="9"/>
  <c r="AC8316" i="9"/>
  <c r="AD8316" i="9"/>
  <c r="W8312" i="9"/>
  <c r="AC8312" i="9"/>
  <c r="AD8312" i="9"/>
  <c r="W8307" i="9"/>
  <c r="AC8307" i="9"/>
  <c r="AD8307" i="9"/>
  <c r="W8303" i="9"/>
  <c r="AC8303" i="9"/>
  <c r="AD8303" i="9"/>
  <c r="W8299" i="9"/>
  <c r="AC8299" i="9"/>
  <c r="AD8299" i="9"/>
  <c r="W8295" i="9"/>
  <c r="AC8295" i="9"/>
  <c r="AD8295" i="9"/>
  <c r="W8291" i="9"/>
  <c r="AC8291" i="9"/>
  <c r="AD8291" i="9"/>
  <c r="W8287" i="9"/>
  <c r="AC8287" i="9"/>
  <c r="AD8287" i="9"/>
  <c r="W8282" i="9"/>
  <c r="AC8282" i="9"/>
  <c r="AD8282" i="9"/>
  <c r="W8278" i="9"/>
  <c r="AC8278" i="9"/>
  <c r="AD8278" i="9"/>
  <c r="W8274" i="9"/>
  <c r="AC8274" i="9"/>
  <c r="AD8274" i="9"/>
  <c r="W8270" i="9"/>
  <c r="AC8270" i="9"/>
  <c r="AD8270" i="9"/>
  <c r="W8266" i="9"/>
  <c r="AC8266" i="9"/>
  <c r="AD8266" i="9"/>
  <c r="W8262" i="9"/>
  <c r="AC8262" i="9"/>
  <c r="AD8262" i="9"/>
  <c r="W8257" i="9"/>
  <c r="AC8257" i="9"/>
  <c r="AD8257" i="9"/>
  <c r="W8253" i="9"/>
  <c r="AC8253" i="9"/>
  <c r="AD8253" i="9"/>
  <c r="W8249" i="9"/>
  <c r="AC8249" i="9"/>
  <c r="AD8249" i="9"/>
  <c r="W8245" i="9"/>
  <c r="AC8245" i="9"/>
  <c r="AD8245" i="9"/>
  <c r="W8241" i="9"/>
  <c r="AC8241" i="9"/>
  <c r="AD8241" i="9"/>
  <c r="W8237" i="9"/>
  <c r="AC8237" i="9"/>
  <c r="AD8237" i="9"/>
  <c r="W8232" i="9"/>
  <c r="AC8232" i="9"/>
  <c r="AD8232" i="9"/>
  <c r="W8228" i="9"/>
  <c r="AC8228" i="9"/>
  <c r="AD8228" i="9"/>
  <c r="W8224" i="9"/>
  <c r="AC8224" i="9"/>
  <c r="AD8224" i="9"/>
  <c r="W8220" i="9"/>
  <c r="AC8220" i="9"/>
  <c r="AD8220" i="9"/>
  <c r="W8216" i="9"/>
  <c r="AC8216" i="9"/>
  <c r="AD8216" i="9"/>
  <c r="W8211" i="9"/>
  <c r="AC8211" i="9"/>
  <c r="AD8211" i="9"/>
  <c r="W8207" i="9"/>
  <c r="AC8207" i="9"/>
  <c r="AD8207" i="9"/>
  <c r="W8203" i="9"/>
  <c r="AC8203" i="9"/>
  <c r="AD8203" i="9"/>
  <c r="W8199" i="9"/>
  <c r="AC8199" i="9"/>
  <c r="AD8199" i="9"/>
  <c r="W8195" i="9"/>
  <c r="AC8195" i="9"/>
  <c r="AD8195" i="9"/>
  <c r="W8191" i="9"/>
  <c r="AC8191" i="9"/>
  <c r="AD8191" i="9"/>
  <c r="W8186" i="9"/>
  <c r="AC8186" i="9"/>
  <c r="AD8186" i="9"/>
  <c r="W8182" i="9"/>
  <c r="AC8182" i="9"/>
  <c r="AD8182" i="9"/>
  <c r="W8178" i="9"/>
  <c r="AC8178" i="9"/>
  <c r="AD8178" i="9"/>
  <c r="W8174" i="9"/>
  <c r="AC8174" i="9"/>
  <c r="AD8174" i="9"/>
  <c r="W8170" i="9"/>
  <c r="AC8170" i="9"/>
  <c r="AD8170" i="9"/>
  <c r="W8166" i="9"/>
  <c r="AC8166" i="9"/>
  <c r="AD8166" i="9"/>
  <c r="W8161" i="9"/>
  <c r="AC8161" i="9"/>
  <c r="AD8161" i="9"/>
  <c r="W8157" i="9"/>
  <c r="AC8157" i="9"/>
  <c r="AD8157" i="9"/>
  <c r="W8153" i="9"/>
  <c r="AC8153" i="9"/>
  <c r="AD8153" i="9"/>
  <c r="W8149" i="9"/>
  <c r="AC8149" i="9"/>
  <c r="AD8149" i="9"/>
  <c r="W8145" i="9"/>
  <c r="AC8145" i="9"/>
  <c r="AD8145" i="9"/>
  <c r="W8141" i="9"/>
  <c r="AC8141" i="9"/>
  <c r="AD8141" i="9"/>
  <c r="W8136" i="9"/>
  <c r="AC8136" i="9"/>
  <c r="AD8136" i="9"/>
  <c r="W8132" i="9"/>
  <c r="AC8132" i="9"/>
  <c r="AD8132" i="9"/>
  <c r="W8128" i="9"/>
  <c r="AC8128" i="9"/>
  <c r="AD8128" i="9"/>
  <c r="W8124" i="9"/>
  <c r="AC8124" i="9"/>
  <c r="AD8124" i="9"/>
  <c r="W8120" i="9"/>
  <c r="AC8120" i="9"/>
  <c r="AD8120" i="9"/>
  <c r="W8115" i="9"/>
  <c r="AC8115" i="9"/>
  <c r="AD8115" i="9"/>
  <c r="W8111" i="9"/>
  <c r="AC8111" i="9"/>
  <c r="AD8111" i="9"/>
  <c r="W8107" i="9"/>
  <c r="AC8107" i="9"/>
  <c r="AD8107" i="9"/>
  <c r="W8103" i="9"/>
  <c r="AC8103" i="9"/>
  <c r="AD8103" i="9"/>
  <c r="W8099" i="9"/>
  <c r="AC8099" i="9"/>
  <c r="AD8099" i="9"/>
  <c r="W8095" i="9"/>
  <c r="AC8095" i="9"/>
  <c r="AD8095" i="9"/>
  <c r="W8090" i="9"/>
  <c r="AC8090" i="9"/>
  <c r="AD8090" i="9"/>
  <c r="W8086" i="9"/>
  <c r="AC8086" i="9"/>
  <c r="AD8086" i="9"/>
  <c r="W8082" i="9"/>
  <c r="AC8082" i="9"/>
  <c r="AD8082" i="9"/>
  <c r="W8078" i="9"/>
  <c r="AC8078" i="9"/>
  <c r="AD8078" i="9"/>
  <c r="W8074" i="9"/>
  <c r="AC8074" i="9"/>
  <c r="AD8074" i="9"/>
  <c r="W8070" i="9"/>
  <c r="AC8070" i="9"/>
  <c r="AD8070" i="9"/>
  <c r="W8065" i="9"/>
  <c r="AC8065" i="9"/>
  <c r="AD8065" i="9"/>
  <c r="W8061" i="9"/>
  <c r="AC8061" i="9"/>
  <c r="AD8061" i="9"/>
  <c r="W8057" i="9"/>
  <c r="AC8057" i="9"/>
  <c r="AD8057" i="9"/>
  <c r="W8053" i="9"/>
  <c r="AC8053" i="9"/>
  <c r="AD8053" i="9"/>
  <c r="W8049" i="9"/>
  <c r="AC8049" i="9"/>
  <c r="AD8049" i="9"/>
  <c r="W8045" i="9"/>
  <c r="AC8045" i="9"/>
  <c r="AD8045" i="9"/>
  <c r="W8040" i="9"/>
  <c r="AC8040" i="9"/>
  <c r="AD8040" i="9"/>
  <c r="W8036" i="9"/>
  <c r="AC8036" i="9"/>
  <c r="AD8036" i="9"/>
  <c r="W8032" i="9"/>
  <c r="AC8032" i="9"/>
  <c r="AD8032" i="9"/>
  <c r="W8028" i="9"/>
  <c r="AC8028" i="9"/>
  <c r="AD8028" i="9"/>
  <c r="W8024" i="9"/>
  <c r="AC8024" i="9"/>
  <c r="AD8024" i="9"/>
  <c r="W8019" i="9"/>
  <c r="AC8019" i="9"/>
  <c r="AD8019" i="9"/>
  <c r="W8015" i="9"/>
  <c r="AC8015" i="9"/>
  <c r="AD8015" i="9"/>
  <c r="W8011" i="9"/>
  <c r="AC8011" i="9"/>
  <c r="AD8011" i="9"/>
  <c r="W8007" i="9"/>
  <c r="AC8007" i="9"/>
  <c r="AD8007" i="9"/>
  <c r="W8003" i="9"/>
  <c r="AC8003" i="9"/>
  <c r="AD8003" i="9"/>
  <c r="W7999" i="9"/>
  <c r="AC7999" i="9"/>
  <c r="AD7999" i="9"/>
  <c r="W7994" i="9"/>
  <c r="AC7994" i="9"/>
  <c r="AD7994" i="9"/>
  <c r="W7990" i="9"/>
  <c r="AC7990" i="9"/>
  <c r="AD7990" i="9"/>
  <c r="W7986" i="9"/>
  <c r="AC7986" i="9"/>
  <c r="AD7986" i="9"/>
  <c r="W7982" i="9"/>
  <c r="AC7982" i="9"/>
  <c r="AD7982" i="9"/>
  <c r="W7978" i="9"/>
  <c r="AC7978" i="9"/>
  <c r="AD7978" i="9"/>
  <c r="W7974" i="9"/>
  <c r="AC7974" i="9"/>
  <c r="AD7974" i="9"/>
  <c r="W7969" i="9"/>
  <c r="AC7969" i="9"/>
  <c r="AD7969" i="9"/>
  <c r="W7965" i="9"/>
  <c r="AC7965" i="9"/>
  <c r="AD7965" i="9"/>
  <c r="W7961" i="9"/>
  <c r="AC7961" i="9"/>
  <c r="AD7961" i="9"/>
  <c r="W7957" i="9"/>
  <c r="AC7957" i="9"/>
  <c r="AD7957" i="9"/>
  <c r="W7953" i="9"/>
  <c r="AC7953" i="9"/>
  <c r="AD7953" i="9"/>
  <c r="W7949" i="9"/>
  <c r="AC7949" i="9"/>
  <c r="AD7949" i="9"/>
  <c r="W7944" i="9"/>
  <c r="AC7944" i="9"/>
  <c r="AD7944" i="9"/>
  <c r="W7940" i="9"/>
  <c r="AC7940" i="9"/>
  <c r="AD7940" i="9"/>
  <c r="W7936" i="9"/>
  <c r="AC7936" i="9"/>
  <c r="AD7936" i="9"/>
  <c r="W7932" i="9"/>
  <c r="AC7932" i="9"/>
  <c r="AD7932" i="9"/>
  <c r="W7928" i="9"/>
  <c r="AC7928" i="9"/>
  <c r="AD7928" i="9"/>
  <c r="W7923" i="9"/>
  <c r="AC7923" i="9"/>
  <c r="AD7923" i="9"/>
  <c r="W7919" i="9"/>
  <c r="AC7919" i="9"/>
  <c r="AD7919" i="9"/>
  <c r="W7915" i="9"/>
  <c r="AC7915" i="9"/>
  <c r="AD7915" i="9"/>
  <c r="W7911" i="9"/>
  <c r="AC7911" i="9"/>
  <c r="AD7911" i="9"/>
  <c r="W7907" i="9"/>
  <c r="AC7907" i="9"/>
  <c r="AD7907" i="9"/>
  <c r="W7903" i="9"/>
  <c r="AC7903" i="9"/>
  <c r="AD7903" i="9"/>
  <c r="W7898" i="9"/>
  <c r="AC7898" i="9"/>
  <c r="AD7898" i="9"/>
  <c r="W7894" i="9"/>
  <c r="AC7894" i="9"/>
  <c r="AD7894" i="9"/>
  <c r="W7890" i="9"/>
  <c r="AC7890" i="9"/>
  <c r="AD7890" i="9"/>
  <c r="W7886" i="9"/>
  <c r="AC7886" i="9"/>
  <c r="AD7886" i="9"/>
  <c r="W7882" i="9"/>
  <c r="AC7882" i="9"/>
  <c r="AD7882" i="9"/>
  <c r="W7878" i="9"/>
  <c r="AC7878" i="9"/>
  <c r="AD7878" i="9"/>
  <c r="W7873" i="9"/>
  <c r="AC7873" i="9"/>
  <c r="AD7873" i="9"/>
  <c r="W7869" i="9"/>
  <c r="AC7869" i="9"/>
  <c r="AD7869" i="9"/>
  <c r="W7865" i="9"/>
  <c r="AC7865" i="9"/>
  <c r="AD7865" i="9"/>
  <c r="W7861" i="9"/>
  <c r="AC7861" i="9"/>
  <c r="AD7861" i="9"/>
  <c r="W7857" i="9"/>
  <c r="AC7857" i="9"/>
  <c r="AD7857" i="9"/>
  <c r="W7853" i="9"/>
  <c r="AC7853" i="9"/>
  <c r="AD7853" i="9"/>
  <c r="W7848" i="9"/>
  <c r="AC7848" i="9"/>
  <c r="AD7848" i="9"/>
  <c r="W7844" i="9"/>
  <c r="AC7844" i="9"/>
  <c r="AD7844" i="9"/>
  <c r="W7840" i="9"/>
  <c r="AC7840" i="9"/>
  <c r="AD7840" i="9"/>
  <c r="W7836" i="9"/>
  <c r="AC7836" i="9"/>
  <c r="AD7836" i="9"/>
  <c r="W7832" i="9"/>
  <c r="AC7832" i="9"/>
  <c r="AD7832" i="9"/>
  <c r="W7827" i="9"/>
  <c r="AC7827" i="9"/>
  <c r="AD7827" i="9"/>
  <c r="W7823" i="9"/>
  <c r="AC7823" i="9"/>
  <c r="AD7823" i="9"/>
  <c r="W7819" i="9"/>
  <c r="AC7819" i="9"/>
  <c r="AD7819" i="9"/>
  <c r="W7815" i="9"/>
  <c r="AC7815" i="9"/>
  <c r="AD7815" i="9"/>
  <c r="W7811" i="9"/>
  <c r="AC7811" i="9"/>
  <c r="AD7811" i="9"/>
  <c r="W7807" i="9"/>
  <c r="AC7807" i="9"/>
  <c r="AD7807" i="9"/>
  <c r="W7802" i="9"/>
  <c r="AC7802" i="9"/>
  <c r="AD7802" i="9"/>
  <c r="W7798" i="9"/>
  <c r="AC7798" i="9"/>
  <c r="AD7798" i="9"/>
  <c r="W7794" i="9"/>
  <c r="AC7794" i="9"/>
  <c r="AD7794" i="9"/>
  <c r="W7790" i="9"/>
  <c r="AC7790" i="9"/>
  <c r="AD7790" i="9"/>
  <c r="W7786" i="9"/>
  <c r="AC7786" i="9"/>
  <c r="AD7786" i="9"/>
  <c r="W7782" i="9"/>
  <c r="AC7782" i="9"/>
  <c r="AD7782" i="9"/>
  <c r="W7777" i="9"/>
  <c r="AC7777" i="9"/>
  <c r="AD7777" i="9"/>
  <c r="W7773" i="9"/>
  <c r="AC7773" i="9"/>
  <c r="AD7773" i="9"/>
  <c r="W7769" i="9"/>
  <c r="AC7769" i="9"/>
  <c r="AD7769" i="9"/>
  <c r="W7765" i="9"/>
  <c r="AC7765" i="9"/>
  <c r="AD7765" i="9"/>
  <c r="W7761" i="9"/>
  <c r="AC7761" i="9"/>
  <c r="AD7761" i="9"/>
  <c r="W7757" i="9"/>
  <c r="AC7757" i="9"/>
  <c r="AD7757" i="9"/>
  <c r="W7752" i="9"/>
  <c r="AC7752" i="9"/>
  <c r="AD7752" i="9"/>
  <c r="W7748" i="9"/>
  <c r="AC7748" i="9"/>
  <c r="AD7748" i="9"/>
  <c r="W7744" i="9"/>
  <c r="AC7744" i="9"/>
  <c r="AD7744" i="9"/>
  <c r="W7740" i="9"/>
  <c r="AC7740" i="9"/>
  <c r="AD7740" i="9"/>
  <c r="W7736" i="9"/>
  <c r="AC7736" i="9"/>
  <c r="AD7736" i="9"/>
  <c r="W7731" i="9"/>
  <c r="AC7731" i="9"/>
  <c r="AD7731" i="9"/>
  <c r="W7727" i="9"/>
  <c r="AC7727" i="9"/>
  <c r="AD7727" i="9"/>
  <c r="W7723" i="9"/>
  <c r="AC7723" i="9"/>
  <c r="AD7723" i="9"/>
  <c r="W7719" i="9"/>
  <c r="AC7719" i="9"/>
  <c r="AD7719" i="9"/>
  <c r="W7715" i="9"/>
  <c r="AC7715" i="9"/>
  <c r="AD7715" i="9"/>
  <c r="W7711" i="9"/>
  <c r="AC7711" i="9"/>
  <c r="AD7711" i="9"/>
  <c r="W7706" i="9"/>
  <c r="AC7706" i="9"/>
  <c r="AD7706" i="9"/>
  <c r="W7702" i="9"/>
  <c r="AC7702" i="9"/>
  <c r="AD7702" i="9"/>
  <c r="W7698" i="9"/>
  <c r="AC7698" i="9"/>
  <c r="AD7698" i="9"/>
  <c r="W7694" i="9"/>
  <c r="AC7694" i="9"/>
  <c r="AD7694" i="9"/>
  <c r="W7690" i="9"/>
  <c r="AC7690" i="9"/>
  <c r="AD7690" i="9"/>
  <c r="W7686" i="9"/>
  <c r="AC7686" i="9"/>
  <c r="AD7686" i="9"/>
  <c r="W7681" i="9"/>
  <c r="AC7681" i="9"/>
  <c r="AD7681" i="9"/>
  <c r="W7677" i="9"/>
  <c r="AC7677" i="9"/>
  <c r="AD7677" i="9"/>
  <c r="W7673" i="9"/>
  <c r="AC7673" i="9"/>
  <c r="AD7673" i="9"/>
  <c r="W7669" i="9"/>
  <c r="AC7669" i="9"/>
  <c r="AD7669" i="9"/>
  <c r="W7665" i="9"/>
  <c r="AC7665" i="9"/>
  <c r="AD7665" i="9"/>
  <c r="W7661" i="9"/>
  <c r="AC7661" i="9"/>
  <c r="AD7661" i="9"/>
  <c r="W7656" i="9"/>
  <c r="AC7656" i="9"/>
  <c r="AD7656" i="9"/>
  <c r="W7652" i="9"/>
  <c r="AC7652" i="9"/>
  <c r="AD7652" i="9"/>
  <c r="W7648" i="9"/>
  <c r="AC7648" i="9"/>
  <c r="AD7648" i="9"/>
  <c r="W7644" i="9"/>
  <c r="AC7644" i="9"/>
  <c r="AD7644" i="9"/>
  <c r="W7640" i="9"/>
  <c r="AC7640" i="9"/>
  <c r="AD7640" i="9"/>
  <c r="W7635" i="9"/>
  <c r="AC7635" i="9"/>
  <c r="AD7635" i="9"/>
  <c r="W7631" i="9"/>
  <c r="AC7631" i="9"/>
  <c r="AD7631" i="9"/>
  <c r="W7627" i="9"/>
  <c r="AC7627" i="9"/>
  <c r="AD7627" i="9"/>
  <c r="W7623" i="9"/>
  <c r="AC7623" i="9"/>
  <c r="AD7623" i="9"/>
  <c r="W7619" i="9"/>
  <c r="AC7619" i="9"/>
  <c r="AD7619" i="9"/>
  <c r="W7615" i="9"/>
  <c r="AC7615" i="9"/>
  <c r="AD7615" i="9"/>
  <c r="W7610" i="9"/>
  <c r="AC7610" i="9"/>
  <c r="AD7610" i="9"/>
  <c r="W7606" i="9"/>
  <c r="AC7606" i="9"/>
  <c r="AD7606" i="9"/>
  <c r="W7602" i="9"/>
  <c r="AC7602" i="9"/>
  <c r="AD7602" i="9"/>
  <c r="W7598" i="9"/>
  <c r="AC7598" i="9"/>
  <c r="AD7598" i="9"/>
  <c r="W7594" i="9"/>
  <c r="AC7594" i="9"/>
  <c r="AD7594" i="9"/>
  <c r="W7590" i="9"/>
  <c r="AC7590" i="9"/>
  <c r="AD7590" i="9"/>
  <c r="W7585" i="9"/>
  <c r="AC7585" i="9"/>
  <c r="AD7585" i="9"/>
  <c r="W7581" i="9"/>
  <c r="AC7581" i="9"/>
  <c r="AD7581" i="9"/>
  <c r="W7577" i="9"/>
  <c r="AC7577" i="9"/>
  <c r="AD7577" i="9"/>
  <c r="W7573" i="9"/>
  <c r="AC7573" i="9"/>
  <c r="AD7573" i="9"/>
  <c r="W7569" i="9"/>
  <c r="AC7569" i="9"/>
  <c r="AD7569" i="9"/>
  <c r="W7565" i="9"/>
  <c r="AC7565" i="9"/>
  <c r="AD7565" i="9"/>
  <c r="W7560" i="9"/>
  <c r="AC7560" i="9"/>
  <c r="AD7560" i="9"/>
  <c r="W7556" i="9"/>
  <c r="AC7556" i="9"/>
  <c r="AD7556" i="9"/>
  <c r="W7552" i="9"/>
  <c r="AC7552" i="9"/>
  <c r="AD7552" i="9"/>
  <c r="W7548" i="9"/>
  <c r="AC7548" i="9"/>
  <c r="AD7548" i="9"/>
  <c r="W7544" i="9"/>
  <c r="AC7544" i="9"/>
  <c r="AD7544" i="9"/>
  <c r="W7539" i="9"/>
  <c r="AC7539" i="9"/>
  <c r="AD7539" i="9"/>
  <c r="W7535" i="9"/>
  <c r="AC7535" i="9"/>
  <c r="AD7535" i="9"/>
  <c r="W7531" i="9"/>
  <c r="AC7531" i="9"/>
  <c r="AD7531" i="9"/>
  <c r="W7527" i="9"/>
  <c r="AC7527" i="9"/>
  <c r="AD7527" i="9"/>
  <c r="W7523" i="9"/>
  <c r="AC7523" i="9"/>
  <c r="AD7523" i="9"/>
  <c r="W7519" i="9"/>
  <c r="AC7519" i="9"/>
  <c r="AD7519" i="9"/>
  <c r="W7514" i="9"/>
  <c r="AC7514" i="9"/>
  <c r="AD7514" i="9"/>
  <c r="W7510" i="9"/>
  <c r="AC7510" i="9"/>
  <c r="AD7510" i="9"/>
  <c r="W7506" i="9"/>
  <c r="AC7506" i="9"/>
  <c r="AD7506" i="9"/>
  <c r="W7502" i="9"/>
  <c r="AC7502" i="9"/>
  <c r="AD7502" i="9"/>
  <c r="W7498" i="9"/>
  <c r="AC7498" i="9"/>
  <c r="AD7498" i="9"/>
  <c r="W7494" i="9"/>
  <c r="AC7494" i="9"/>
  <c r="AD7494" i="9"/>
  <c r="W7489" i="9"/>
  <c r="AC7489" i="9"/>
  <c r="AD7489" i="9"/>
  <c r="W7485" i="9"/>
  <c r="AC7485" i="9"/>
  <c r="AD7485" i="9"/>
  <c r="W7481" i="9"/>
  <c r="AC7481" i="9"/>
  <c r="AD7481" i="9"/>
  <c r="W7477" i="9"/>
  <c r="AC7477" i="9"/>
  <c r="AD7477" i="9"/>
  <c r="W7473" i="9"/>
  <c r="AC7473" i="9"/>
  <c r="AD7473" i="9"/>
  <c r="W7469" i="9"/>
  <c r="AC7469" i="9"/>
  <c r="AD7469" i="9"/>
  <c r="W7464" i="9"/>
  <c r="AC7464" i="9"/>
  <c r="AD7464" i="9"/>
  <c r="W7460" i="9"/>
  <c r="AC7460" i="9"/>
  <c r="AD7460" i="9"/>
  <c r="W7456" i="9"/>
  <c r="AC7456" i="9"/>
  <c r="AD7456" i="9"/>
  <c r="W7452" i="9"/>
  <c r="AC7452" i="9"/>
  <c r="AD7452" i="9"/>
  <c r="W7448" i="9"/>
  <c r="AC7448" i="9"/>
  <c r="AD7448" i="9"/>
  <c r="W7443" i="9"/>
  <c r="AC7443" i="9"/>
  <c r="AD7443" i="9"/>
  <c r="W7439" i="9"/>
  <c r="AC7439" i="9"/>
  <c r="AD7439" i="9"/>
  <c r="W7435" i="9"/>
  <c r="AC7435" i="9"/>
  <c r="AD7435" i="9"/>
  <c r="W7431" i="9"/>
  <c r="AC7431" i="9"/>
  <c r="AD7431" i="9"/>
  <c r="W7427" i="9"/>
  <c r="AC7427" i="9"/>
  <c r="AD7427" i="9"/>
  <c r="W7423" i="9"/>
  <c r="AC7423" i="9"/>
  <c r="AD7423" i="9"/>
  <c r="W7418" i="9"/>
  <c r="AC7418" i="9"/>
  <c r="AD7418" i="9"/>
  <c r="W7414" i="9"/>
  <c r="AC7414" i="9"/>
  <c r="AD7414" i="9"/>
  <c r="W7410" i="9"/>
  <c r="AC7410" i="9"/>
  <c r="AD7410" i="9"/>
  <c r="W7406" i="9"/>
  <c r="AC7406" i="9"/>
  <c r="AD7406" i="9"/>
  <c r="W7402" i="9"/>
  <c r="AC7402" i="9"/>
  <c r="AD7402" i="9"/>
  <c r="W7398" i="9"/>
  <c r="AC7398" i="9"/>
  <c r="AD7398" i="9"/>
  <c r="W7393" i="9"/>
  <c r="AC7393" i="9"/>
  <c r="AD7393" i="9"/>
  <c r="W7389" i="9"/>
  <c r="AC7389" i="9"/>
  <c r="AD7389" i="9"/>
  <c r="W7385" i="9"/>
  <c r="AC7385" i="9"/>
  <c r="AD7385" i="9"/>
  <c r="W7381" i="9"/>
  <c r="AC7381" i="9"/>
  <c r="AD7381" i="9"/>
  <c r="W7377" i="9"/>
  <c r="AC7377" i="9"/>
  <c r="AD7377" i="9"/>
  <c r="W7373" i="9"/>
  <c r="AC7373" i="9"/>
  <c r="AD7373" i="9"/>
  <c r="W7368" i="9"/>
  <c r="AC7368" i="9"/>
  <c r="AD7368" i="9"/>
  <c r="W7364" i="9"/>
  <c r="AC7364" i="9"/>
  <c r="AD7364" i="9"/>
  <c r="W7360" i="9"/>
  <c r="AC7360" i="9"/>
  <c r="AD7360" i="9"/>
  <c r="W7356" i="9"/>
  <c r="AC7356" i="9"/>
  <c r="AD7356" i="9"/>
  <c r="W7352" i="9"/>
  <c r="AC7352" i="9"/>
  <c r="AD7352" i="9"/>
  <c r="W7347" i="9"/>
  <c r="AC7347" i="9"/>
  <c r="AD7347" i="9"/>
  <c r="W7343" i="9"/>
  <c r="AC7343" i="9"/>
  <c r="AD7343" i="9"/>
  <c r="W7339" i="9"/>
  <c r="AC7339" i="9"/>
  <c r="AD7339" i="9"/>
  <c r="W7335" i="9"/>
  <c r="AC7335" i="9"/>
  <c r="AD7335" i="9"/>
  <c r="W7331" i="9"/>
  <c r="AC7331" i="9"/>
  <c r="AD7331" i="9"/>
  <c r="W7327" i="9"/>
  <c r="AC7327" i="9"/>
  <c r="AD7327" i="9"/>
  <c r="W7322" i="9"/>
  <c r="AC7322" i="9"/>
  <c r="AD7322" i="9"/>
  <c r="W7318" i="9"/>
  <c r="AC7318" i="9"/>
  <c r="AD7318" i="9"/>
  <c r="W7314" i="9"/>
  <c r="AC7314" i="9"/>
  <c r="AD7314" i="9"/>
  <c r="W7310" i="9"/>
  <c r="AC7310" i="9"/>
  <c r="AD7310" i="9"/>
  <c r="W7306" i="9"/>
  <c r="AC7306" i="9"/>
  <c r="AD7306" i="9"/>
  <c r="W7302" i="9"/>
  <c r="AC7302" i="9"/>
  <c r="AD7302" i="9"/>
  <c r="W7297" i="9"/>
  <c r="AC7297" i="9"/>
  <c r="AD7297" i="9"/>
  <c r="W7293" i="9"/>
  <c r="AC7293" i="9"/>
  <c r="AD7293" i="9"/>
  <c r="W7289" i="9"/>
  <c r="AC7289" i="9"/>
  <c r="AD7289" i="9"/>
  <c r="W7285" i="9"/>
  <c r="AC7285" i="9"/>
  <c r="AD7285" i="9"/>
  <c r="W7281" i="9"/>
  <c r="AC7281" i="9"/>
  <c r="AD7281" i="9"/>
  <c r="W7277" i="9"/>
  <c r="AC7277" i="9"/>
  <c r="AD7277" i="9"/>
  <c r="W7272" i="9"/>
  <c r="AC7272" i="9"/>
  <c r="AD7272" i="9"/>
  <c r="W7268" i="9"/>
  <c r="AC7268" i="9"/>
  <c r="AD7268" i="9"/>
  <c r="W7264" i="9"/>
  <c r="AC7264" i="9"/>
  <c r="AD7264" i="9"/>
  <c r="W7260" i="9"/>
  <c r="AC7260" i="9"/>
  <c r="AD7260" i="9"/>
  <c r="W7256" i="9"/>
  <c r="AC7256" i="9"/>
  <c r="AD7256" i="9"/>
  <c r="W7251" i="9"/>
  <c r="AC7251" i="9"/>
  <c r="AD7251" i="9"/>
  <c r="W7247" i="9"/>
  <c r="AC7247" i="9"/>
  <c r="AD7247" i="9"/>
  <c r="W7243" i="9"/>
  <c r="AC7243" i="9"/>
  <c r="AD7243" i="9"/>
  <c r="W7239" i="9"/>
  <c r="AC7239" i="9"/>
  <c r="AD7239" i="9"/>
  <c r="W7235" i="9"/>
  <c r="AC7235" i="9"/>
  <c r="AD7235" i="9"/>
  <c r="W7231" i="9"/>
  <c r="AC7231" i="9"/>
  <c r="AD7231" i="9"/>
  <c r="W7226" i="9"/>
  <c r="AC7226" i="9"/>
  <c r="AD7226" i="9"/>
  <c r="W7222" i="9"/>
  <c r="AC7222" i="9"/>
  <c r="AD7222" i="9"/>
  <c r="W7218" i="9"/>
  <c r="AC7218" i="9"/>
  <c r="AD7218" i="9"/>
  <c r="W7214" i="9"/>
  <c r="AC7214" i="9"/>
  <c r="AD7214" i="9"/>
  <c r="W7210" i="9"/>
  <c r="AC7210" i="9"/>
  <c r="AD7210" i="9"/>
  <c r="W7206" i="9"/>
  <c r="AC7206" i="9"/>
  <c r="AD7206" i="9"/>
  <c r="W7201" i="9"/>
  <c r="AC7201" i="9"/>
  <c r="AD7201" i="9"/>
  <c r="W7197" i="9"/>
  <c r="AC7197" i="9"/>
  <c r="AD7197" i="9"/>
  <c r="W7193" i="9"/>
  <c r="AC7193" i="9"/>
  <c r="AD7193" i="9"/>
  <c r="W7189" i="9"/>
  <c r="AC7189" i="9"/>
  <c r="AD7189" i="9"/>
  <c r="W7185" i="9"/>
  <c r="AC7185" i="9"/>
  <c r="AD7185" i="9"/>
  <c r="W7181" i="9"/>
  <c r="AC7181" i="9"/>
  <c r="AD7181" i="9"/>
  <c r="W7176" i="9"/>
  <c r="AC7176" i="9"/>
  <c r="AD7176" i="9"/>
  <c r="W7172" i="9"/>
  <c r="AC7172" i="9"/>
  <c r="AD7172" i="9"/>
  <c r="W7168" i="9"/>
  <c r="AC7168" i="9"/>
  <c r="AD7168" i="9"/>
  <c r="W7164" i="9"/>
  <c r="AC7164" i="9"/>
  <c r="AD7164" i="9"/>
  <c r="W7160" i="9"/>
  <c r="AC7160" i="9"/>
  <c r="AD7160" i="9"/>
  <c r="W7155" i="9"/>
  <c r="AC7155" i="9"/>
  <c r="AD7155" i="9"/>
  <c r="W7151" i="9"/>
  <c r="AC7151" i="9"/>
  <c r="AD7151" i="9"/>
  <c r="W7147" i="9"/>
  <c r="AC7147" i="9"/>
  <c r="AD7147" i="9"/>
  <c r="W7143" i="9"/>
  <c r="AC7143" i="9"/>
  <c r="AD7143" i="9"/>
  <c r="W7139" i="9"/>
  <c r="AC7139" i="9"/>
  <c r="AD7139" i="9"/>
  <c r="W7135" i="9"/>
  <c r="AC7135" i="9"/>
  <c r="AD7135" i="9"/>
  <c r="W7130" i="9"/>
  <c r="AC7130" i="9"/>
  <c r="AD7130" i="9"/>
  <c r="W7126" i="9"/>
  <c r="AC7126" i="9"/>
  <c r="AD7126" i="9"/>
  <c r="W7122" i="9"/>
  <c r="AC7122" i="9"/>
  <c r="AD7122" i="9"/>
  <c r="W7118" i="9"/>
  <c r="AC7118" i="9"/>
  <c r="AD7118" i="9"/>
  <c r="W7114" i="9"/>
  <c r="AC7114" i="9"/>
  <c r="AD7114" i="9"/>
  <c r="W7110" i="9"/>
  <c r="AC7110" i="9"/>
  <c r="AD7110" i="9"/>
  <c r="W7105" i="9"/>
  <c r="AC7105" i="9"/>
  <c r="AD7105" i="9"/>
  <c r="W7101" i="9"/>
  <c r="AC7101" i="9"/>
  <c r="AD7101" i="9"/>
  <c r="W7097" i="9"/>
  <c r="AC7097" i="9"/>
  <c r="AD7097" i="9"/>
  <c r="W7093" i="9"/>
  <c r="AC7093" i="9"/>
  <c r="AD7093" i="9"/>
  <c r="W7089" i="9"/>
  <c r="AC7089" i="9"/>
  <c r="AD7089" i="9"/>
  <c r="W7085" i="9"/>
  <c r="AC7085" i="9"/>
  <c r="AD7085" i="9"/>
  <c r="W7081" i="9"/>
  <c r="AD7081" i="9"/>
  <c r="AC7081" i="9"/>
  <c r="W7077" i="9"/>
  <c r="AD7077" i="9"/>
  <c r="AC7077" i="9"/>
  <c r="W7073" i="9"/>
  <c r="AD7073" i="9"/>
  <c r="AC7073" i="9"/>
  <c r="W7069" i="9"/>
  <c r="AD7069" i="9"/>
  <c r="AC7069" i="9"/>
  <c r="W7065" i="9"/>
  <c r="AD7065" i="9"/>
  <c r="AC7065" i="9"/>
  <c r="W7061" i="9"/>
  <c r="AD7061" i="9"/>
  <c r="AC7061" i="9"/>
  <c r="W7056" i="9"/>
  <c r="AD7056" i="9"/>
  <c r="AC7056" i="9"/>
  <c r="W7052" i="9"/>
  <c r="AD7052" i="9"/>
  <c r="AC7052" i="9"/>
  <c r="W7048" i="9"/>
  <c r="AD7048" i="9"/>
  <c r="AC7048" i="9"/>
  <c r="W7044" i="9"/>
  <c r="AD7044" i="9"/>
  <c r="AC7044" i="9"/>
  <c r="W7040" i="9"/>
  <c r="AD7040" i="9"/>
  <c r="AC7040" i="9"/>
  <c r="W7035" i="9"/>
  <c r="AD7035" i="9"/>
  <c r="AC7035" i="9"/>
  <c r="W7031" i="9"/>
  <c r="AD7031" i="9"/>
  <c r="AC7031" i="9"/>
  <c r="AD7027" i="9"/>
  <c r="AC7027" i="9"/>
  <c r="W7023" i="9"/>
  <c r="AD7023" i="9"/>
  <c r="AC7023" i="9"/>
  <c r="W7019" i="9"/>
  <c r="AD7019" i="9"/>
  <c r="AC7019" i="9"/>
  <c r="W7015" i="9"/>
  <c r="AD7015" i="9"/>
  <c r="AC7015" i="9"/>
  <c r="W7010" i="9"/>
  <c r="AD7010" i="9"/>
  <c r="AC7010" i="9"/>
  <c r="W7006" i="9"/>
  <c r="AD7006" i="9"/>
  <c r="AC7006" i="9"/>
  <c r="W7002" i="9"/>
  <c r="AD7002" i="9"/>
  <c r="AC7002" i="9"/>
  <c r="W6998" i="9"/>
  <c r="AD6998" i="9"/>
  <c r="AC6998" i="9"/>
  <c r="W6994" i="9"/>
  <c r="AD6994" i="9"/>
  <c r="AC6994" i="9"/>
  <c r="W6990" i="9"/>
  <c r="AD6990" i="9"/>
  <c r="AC6990" i="9"/>
  <c r="W6985" i="9"/>
  <c r="AD6985" i="9"/>
  <c r="AC6985" i="9"/>
  <c r="W6981" i="9"/>
  <c r="AD6981" i="9"/>
  <c r="AC6981" i="9"/>
  <c r="W6977" i="9"/>
  <c r="AD6977" i="9"/>
  <c r="AC6977" i="9"/>
  <c r="W6973" i="9"/>
  <c r="AD6973" i="9"/>
  <c r="AC6973" i="9"/>
  <c r="W6969" i="9"/>
  <c r="AD6969" i="9"/>
  <c r="AC6969" i="9"/>
  <c r="W6965" i="9"/>
  <c r="AD6965" i="9"/>
  <c r="AC6965" i="9"/>
  <c r="W6960" i="9"/>
  <c r="AD6960" i="9"/>
  <c r="AC6960" i="9"/>
  <c r="W6956" i="9"/>
  <c r="AD6956" i="9"/>
  <c r="AC6956" i="9"/>
  <c r="W6952" i="9"/>
  <c r="AD6952" i="9"/>
  <c r="AC6952" i="9"/>
  <c r="W6948" i="9"/>
  <c r="AD6948" i="9"/>
  <c r="AC6948" i="9"/>
  <c r="W6944" i="9"/>
  <c r="AD6944" i="9"/>
  <c r="AC6944" i="9"/>
  <c r="W6939" i="9"/>
  <c r="AD6939" i="9"/>
  <c r="AC6939" i="9"/>
  <c r="W6935" i="9"/>
  <c r="AD6935" i="9"/>
  <c r="AC6935" i="9"/>
  <c r="W6931" i="9"/>
  <c r="AD6931" i="9"/>
  <c r="AC6931" i="9"/>
  <c r="W6927" i="9"/>
  <c r="AD6927" i="9"/>
  <c r="AC6927" i="9"/>
  <c r="W6923" i="9"/>
  <c r="AD6923" i="9"/>
  <c r="AC6923" i="9"/>
  <c r="W6919" i="9"/>
  <c r="AD6919" i="9"/>
  <c r="AC6919" i="9"/>
  <c r="W6914" i="9"/>
  <c r="AD6914" i="9"/>
  <c r="AC6914" i="9"/>
  <c r="W6910" i="9"/>
  <c r="AD6910" i="9"/>
  <c r="AC6910" i="9"/>
  <c r="W6906" i="9"/>
  <c r="AD6906" i="9"/>
  <c r="AC6906" i="9"/>
  <c r="W6902" i="9"/>
  <c r="AD6902" i="9"/>
  <c r="AC6902" i="9"/>
  <c r="W6898" i="9"/>
  <c r="AD6898" i="9"/>
  <c r="AC6898" i="9"/>
  <c r="W6894" i="9"/>
  <c r="AD6894" i="9"/>
  <c r="AC6894" i="9"/>
  <c r="W6889" i="9"/>
  <c r="AD6889" i="9"/>
  <c r="AC6889" i="9"/>
  <c r="W6885" i="9"/>
  <c r="AD6885" i="9"/>
  <c r="AC6885" i="9"/>
  <c r="W6881" i="9"/>
  <c r="AD6881" i="9"/>
  <c r="AC6881" i="9"/>
  <c r="W6877" i="9"/>
  <c r="AD6877" i="9"/>
  <c r="AC6877" i="9"/>
  <c r="W6873" i="9"/>
  <c r="AD6873" i="9"/>
  <c r="AC6873" i="9"/>
  <c r="W6869" i="9"/>
  <c r="AD6869" i="9"/>
  <c r="AC6869" i="9"/>
  <c r="W6864" i="9"/>
  <c r="AD6864" i="9"/>
  <c r="AC6864" i="9"/>
  <c r="W6860" i="9"/>
  <c r="AD6860" i="9"/>
  <c r="AC6860" i="9"/>
  <c r="W6856" i="9"/>
  <c r="AD6856" i="9"/>
  <c r="AC6856" i="9"/>
  <c r="W6852" i="9"/>
  <c r="AD6852" i="9"/>
  <c r="AC6852" i="9"/>
  <c r="W6848" i="9"/>
  <c r="AD6848" i="9"/>
  <c r="AC6848" i="9"/>
  <c r="W6843" i="9"/>
  <c r="AD6843" i="9"/>
  <c r="AC6843" i="9"/>
  <c r="W6839" i="9"/>
  <c r="AD6839" i="9"/>
  <c r="AC6839" i="9"/>
  <c r="W6835" i="9"/>
  <c r="AD6835" i="9"/>
  <c r="AC6835" i="9"/>
  <c r="W6831" i="9"/>
  <c r="AD6831" i="9"/>
  <c r="AC6831" i="9"/>
  <c r="W6827" i="9"/>
  <c r="AD6827" i="9"/>
  <c r="AC6827" i="9"/>
  <c r="W6823" i="9"/>
  <c r="AD6823" i="9"/>
  <c r="AC6823" i="9"/>
  <c r="W6818" i="9"/>
  <c r="AD6818" i="9"/>
  <c r="AC6818" i="9"/>
  <c r="W6814" i="9"/>
  <c r="AD6814" i="9"/>
  <c r="AC6814" i="9"/>
  <c r="W6810" i="9"/>
  <c r="AD6810" i="9"/>
  <c r="AC6810" i="9"/>
  <c r="W6806" i="9"/>
  <c r="AD6806" i="9"/>
  <c r="AC6806" i="9"/>
  <c r="W6802" i="9"/>
  <c r="AD6802" i="9"/>
  <c r="AC6802" i="9"/>
  <c r="W6798" i="9"/>
  <c r="AD6798" i="9"/>
  <c r="AC6798" i="9"/>
  <c r="W6793" i="9"/>
  <c r="AD6793" i="9"/>
  <c r="AC6793" i="9"/>
  <c r="W6789" i="9"/>
  <c r="AD6789" i="9"/>
  <c r="AC6789" i="9"/>
  <c r="W6785" i="9"/>
  <c r="AD6785" i="9"/>
  <c r="AC6785" i="9"/>
  <c r="W6781" i="9"/>
  <c r="AD6781" i="9"/>
  <c r="AC6781" i="9"/>
  <c r="W6777" i="9"/>
  <c r="AD6777" i="9"/>
  <c r="AC6777" i="9"/>
  <c r="W6773" i="9"/>
  <c r="AD6773" i="9"/>
  <c r="AC6773" i="9"/>
  <c r="W6768" i="9"/>
  <c r="AD6768" i="9"/>
  <c r="AC6768" i="9"/>
  <c r="W6764" i="9"/>
  <c r="AD6764" i="9"/>
  <c r="AC6764" i="9"/>
  <c r="W6760" i="9"/>
  <c r="AD6760" i="9"/>
  <c r="AC6760" i="9"/>
  <c r="W6756" i="9"/>
  <c r="AD6756" i="9"/>
  <c r="AC6756" i="9"/>
  <c r="W6752" i="9"/>
  <c r="AD6752" i="9"/>
  <c r="AC6752" i="9"/>
  <c r="W6747" i="9"/>
  <c r="AD6747" i="9"/>
  <c r="AC6747" i="9"/>
  <c r="W6743" i="9"/>
  <c r="AD6743" i="9"/>
  <c r="AC6743" i="9"/>
  <c r="W6739" i="9"/>
  <c r="AD6739" i="9"/>
  <c r="AC6739" i="9"/>
  <c r="W6735" i="9"/>
  <c r="AD6735" i="9"/>
  <c r="AC6735" i="9"/>
  <c r="W6731" i="9"/>
  <c r="AD6731" i="9"/>
  <c r="AC6731" i="9"/>
  <c r="W6727" i="9"/>
  <c r="AD6727" i="9"/>
  <c r="AC6727" i="9"/>
  <c r="W6722" i="9"/>
  <c r="AD6722" i="9"/>
  <c r="AC6722" i="9"/>
  <c r="W6718" i="9"/>
  <c r="AD6718" i="9"/>
  <c r="AC6718" i="9"/>
  <c r="W6714" i="9"/>
  <c r="AD6714" i="9"/>
  <c r="AC6714" i="9"/>
  <c r="W6710" i="9"/>
  <c r="AD6710" i="9"/>
  <c r="AC6710" i="9"/>
  <c r="W6706" i="9"/>
  <c r="AD6706" i="9"/>
  <c r="AC6706" i="9"/>
  <c r="W6702" i="9"/>
  <c r="AD6702" i="9"/>
  <c r="AC6702" i="9"/>
  <c r="W6697" i="9"/>
  <c r="AD6697" i="9"/>
  <c r="AC6697" i="9"/>
  <c r="W6693" i="9"/>
  <c r="AD6693" i="9"/>
  <c r="AC6693" i="9"/>
  <c r="W6689" i="9"/>
  <c r="AD6689" i="9"/>
  <c r="AC6689" i="9"/>
  <c r="W6685" i="9"/>
  <c r="AD6685" i="9"/>
  <c r="AC6685" i="9"/>
  <c r="W6681" i="9"/>
  <c r="AD6681" i="9"/>
  <c r="AC6681" i="9"/>
  <c r="W6677" i="9"/>
  <c r="AD6677" i="9"/>
  <c r="AC6677" i="9"/>
  <c r="W6672" i="9"/>
  <c r="AD6672" i="9"/>
  <c r="AC6672" i="9"/>
  <c r="W6668" i="9"/>
  <c r="AD6668" i="9"/>
  <c r="AC6668" i="9"/>
  <c r="W6664" i="9"/>
  <c r="AD6664" i="9"/>
  <c r="AC6664" i="9"/>
  <c r="W6660" i="9"/>
  <c r="AD6660" i="9"/>
  <c r="AC6660" i="9"/>
  <c r="W6656" i="9"/>
  <c r="AD6656" i="9"/>
  <c r="AC6656" i="9"/>
  <c r="W6651" i="9"/>
  <c r="AD6651" i="9"/>
  <c r="AC6651" i="9"/>
  <c r="W6647" i="9"/>
  <c r="AD6647" i="9"/>
  <c r="AC6647" i="9"/>
  <c r="W6643" i="9"/>
  <c r="AD6643" i="9"/>
  <c r="AC6643" i="9"/>
  <c r="W6639" i="9"/>
  <c r="AD6639" i="9"/>
  <c r="AC6639" i="9"/>
  <c r="W6635" i="9"/>
  <c r="AD6635" i="9"/>
  <c r="AC6635" i="9"/>
  <c r="W6631" i="9"/>
  <c r="AD6631" i="9"/>
  <c r="AC6631" i="9"/>
  <c r="W6626" i="9"/>
  <c r="AD6626" i="9"/>
  <c r="AC6626" i="9"/>
  <c r="W6622" i="9"/>
  <c r="AD6622" i="9"/>
  <c r="AC6622" i="9"/>
  <c r="W6618" i="9"/>
  <c r="AD6618" i="9"/>
  <c r="AC6618" i="9"/>
  <c r="W6614" i="9"/>
  <c r="AD6614" i="9"/>
  <c r="AC6614" i="9"/>
  <c r="W6610" i="9"/>
  <c r="AD6610" i="9"/>
  <c r="AC6610" i="9"/>
  <c r="W6606" i="9"/>
  <c r="AD6606" i="9"/>
  <c r="AC6606" i="9"/>
  <c r="W6601" i="9"/>
  <c r="AD6601" i="9"/>
  <c r="AC6601" i="9"/>
  <c r="W6597" i="9"/>
  <c r="AD6597" i="9"/>
  <c r="AC6597" i="9"/>
  <c r="W6593" i="9"/>
  <c r="AD6593" i="9"/>
  <c r="AC6593" i="9"/>
  <c r="W6589" i="9"/>
  <c r="AD6589" i="9"/>
  <c r="AC6589" i="9"/>
  <c r="W6585" i="9"/>
  <c r="AD6585" i="9"/>
  <c r="AC6585" i="9"/>
  <c r="W6581" i="9"/>
  <c r="AD6581" i="9"/>
  <c r="AC6581" i="9"/>
  <c r="W6576" i="9"/>
  <c r="AD6576" i="9"/>
  <c r="AC6576" i="9"/>
  <c r="W6572" i="9"/>
  <c r="AD6572" i="9"/>
  <c r="AC6572" i="9"/>
  <c r="W6568" i="9"/>
  <c r="AD6568" i="9"/>
  <c r="AC6568" i="9"/>
  <c r="W6564" i="9"/>
  <c r="AD6564" i="9"/>
  <c r="AC6564" i="9"/>
  <c r="W6560" i="9"/>
  <c r="AD6560" i="9"/>
  <c r="AC6560" i="9"/>
  <c r="W6555" i="9"/>
  <c r="AD6555" i="9"/>
  <c r="AC6555" i="9"/>
  <c r="W6551" i="9"/>
  <c r="AD6551" i="9"/>
  <c r="AC6551" i="9"/>
  <c r="W6547" i="9"/>
  <c r="AD6547" i="9"/>
  <c r="AC6547" i="9"/>
  <c r="W6543" i="9"/>
  <c r="AD6543" i="9"/>
  <c r="AC6543" i="9"/>
  <c r="W6539" i="9"/>
  <c r="AD6539" i="9"/>
  <c r="AC6539" i="9"/>
  <c r="W6535" i="9"/>
  <c r="AD6535" i="9"/>
  <c r="AC6535" i="9"/>
  <c r="W6530" i="9"/>
  <c r="AD6530" i="9"/>
  <c r="AC6530" i="9"/>
  <c r="W6526" i="9"/>
  <c r="AD6526" i="9"/>
  <c r="AC6526" i="9"/>
  <c r="W6522" i="9"/>
  <c r="AD6522" i="9"/>
  <c r="AC6522" i="9"/>
  <c r="W6518" i="9"/>
  <c r="AD6518" i="9"/>
  <c r="AC6518" i="9"/>
  <c r="W6514" i="9"/>
  <c r="AD6514" i="9"/>
  <c r="AC6514" i="9"/>
  <c r="W6510" i="9"/>
  <c r="AD6510" i="9"/>
  <c r="AC6510" i="9"/>
  <c r="W6505" i="9"/>
  <c r="AD6505" i="9"/>
  <c r="AC6505" i="9"/>
  <c r="W6501" i="9"/>
  <c r="AD6501" i="9"/>
  <c r="AC6501" i="9"/>
  <c r="W6497" i="9"/>
  <c r="AD6497" i="9"/>
  <c r="AC6497" i="9"/>
  <c r="W6493" i="9"/>
  <c r="AD6493" i="9"/>
  <c r="AC6493" i="9"/>
  <c r="W6489" i="9"/>
  <c r="AD6489" i="9"/>
  <c r="AC6489" i="9"/>
  <c r="W6485" i="9"/>
  <c r="AD6485" i="9"/>
  <c r="AC6485" i="9"/>
  <c r="W6480" i="9"/>
  <c r="AD6480" i="9"/>
  <c r="AC6480" i="9"/>
  <c r="W6476" i="9"/>
  <c r="AD6476" i="9"/>
  <c r="AC6476" i="9"/>
  <c r="W6472" i="9"/>
  <c r="AD6472" i="9"/>
  <c r="AC6472" i="9"/>
  <c r="W6468" i="9"/>
  <c r="AD6468" i="9"/>
  <c r="AC6468" i="9"/>
  <c r="W6464" i="9"/>
  <c r="AD6464" i="9"/>
  <c r="AC6464" i="9"/>
  <c r="W6459" i="9"/>
  <c r="AD6459" i="9"/>
  <c r="AC6459" i="9"/>
  <c r="W6455" i="9"/>
  <c r="AD6455" i="9"/>
  <c r="AC6455" i="9"/>
  <c r="W6451" i="9"/>
  <c r="AD6451" i="9"/>
  <c r="AC6451" i="9"/>
  <c r="W6447" i="9"/>
  <c r="AD6447" i="9"/>
  <c r="AC6447" i="9"/>
  <c r="W6443" i="9"/>
  <c r="AD6443" i="9"/>
  <c r="AC6443" i="9"/>
  <c r="W6439" i="9"/>
  <c r="AD6439" i="9"/>
  <c r="AC6439" i="9"/>
  <c r="W6434" i="9"/>
  <c r="AD6434" i="9"/>
  <c r="AC6434" i="9"/>
  <c r="W6430" i="9"/>
  <c r="AD6430" i="9"/>
  <c r="AC6430" i="9"/>
  <c r="W6426" i="9"/>
  <c r="AD6426" i="9"/>
  <c r="AC6426" i="9"/>
  <c r="W6422" i="9"/>
  <c r="AD6422" i="9"/>
  <c r="AC6422" i="9"/>
  <c r="W6418" i="9"/>
  <c r="AD6418" i="9"/>
  <c r="AC6418" i="9"/>
  <c r="W6414" i="9"/>
  <c r="AD6414" i="9"/>
  <c r="AC6414" i="9"/>
  <c r="W6409" i="9"/>
  <c r="AD6409" i="9"/>
  <c r="AC6409" i="9"/>
  <c r="W6405" i="9"/>
  <c r="AD6405" i="9"/>
  <c r="AC6405" i="9"/>
  <c r="W6401" i="9"/>
  <c r="AD6401" i="9"/>
  <c r="AC6401" i="9"/>
  <c r="W6397" i="9"/>
  <c r="AD6397" i="9"/>
  <c r="AC6397" i="9"/>
  <c r="W6393" i="9"/>
  <c r="AD6393" i="9"/>
  <c r="AC6393" i="9"/>
  <c r="W6389" i="9"/>
  <c r="AD6389" i="9"/>
  <c r="AC6389" i="9"/>
  <c r="W6384" i="9"/>
  <c r="AD6384" i="9"/>
  <c r="AC6384" i="9"/>
  <c r="W6380" i="9"/>
  <c r="AD6380" i="9"/>
  <c r="AC6380" i="9"/>
  <c r="W6376" i="9"/>
  <c r="AD6376" i="9"/>
  <c r="AC6376" i="9"/>
  <c r="W6372" i="9"/>
  <c r="AD6372" i="9"/>
  <c r="AC6372" i="9"/>
  <c r="W6368" i="9"/>
  <c r="AD6368" i="9"/>
  <c r="AC6368" i="9"/>
  <c r="W6363" i="9"/>
  <c r="AD6363" i="9"/>
  <c r="AC6363" i="9"/>
  <c r="W6359" i="9"/>
  <c r="AD6359" i="9"/>
  <c r="AC6359" i="9"/>
  <c r="W6355" i="9"/>
  <c r="AD6355" i="9"/>
  <c r="AC6355" i="9"/>
  <c r="W6351" i="9"/>
  <c r="AD6351" i="9"/>
  <c r="AC6351" i="9"/>
  <c r="W6347" i="9"/>
  <c r="AD6347" i="9"/>
  <c r="AC6347" i="9"/>
  <c r="W6343" i="9"/>
  <c r="AD6343" i="9"/>
  <c r="AC6343" i="9"/>
  <c r="W6338" i="9"/>
  <c r="AD6338" i="9"/>
  <c r="AC6338" i="9"/>
  <c r="W6334" i="9"/>
  <c r="AD6334" i="9"/>
  <c r="AC6334" i="9"/>
  <c r="W6330" i="9"/>
  <c r="AD6330" i="9"/>
  <c r="AC6330" i="9"/>
  <c r="W6326" i="9"/>
  <c r="AD6326" i="9"/>
  <c r="AC6326" i="9"/>
  <c r="W6322" i="9"/>
  <c r="AD6322" i="9"/>
  <c r="AC6322" i="9"/>
  <c r="W6318" i="9"/>
  <c r="AD6318" i="9"/>
  <c r="AC6318" i="9"/>
  <c r="W6313" i="9"/>
  <c r="AD6313" i="9"/>
  <c r="AC6313" i="9"/>
  <c r="W6309" i="9"/>
  <c r="AD6309" i="9"/>
  <c r="AC6309" i="9"/>
  <c r="W6305" i="9"/>
  <c r="AD6305" i="9"/>
  <c r="AC6305" i="9"/>
  <c r="AD6301" i="9"/>
  <c r="AC6301" i="9"/>
  <c r="W6297" i="9"/>
  <c r="AD6297" i="9"/>
  <c r="AC6297" i="9"/>
  <c r="W6293" i="9"/>
  <c r="AD6293" i="9"/>
  <c r="AC6293" i="9"/>
  <c r="W6288" i="9"/>
  <c r="AD6288" i="9"/>
  <c r="AC6288" i="9"/>
  <c r="W6284" i="9"/>
  <c r="AD6284" i="9"/>
  <c r="AC6284" i="9"/>
  <c r="W6280" i="9"/>
  <c r="AD6280" i="9"/>
  <c r="AC6280" i="9"/>
  <c r="W6276" i="9"/>
  <c r="AD6276" i="9"/>
  <c r="AC6276" i="9"/>
  <c r="W6272" i="9"/>
  <c r="AD6272" i="9"/>
  <c r="AC6272" i="9"/>
  <c r="W6267" i="9"/>
  <c r="AD6267" i="9"/>
  <c r="AC6267" i="9"/>
  <c r="W6263" i="9"/>
  <c r="AD6263" i="9"/>
  <c r="AC6263" i="9"/>
  <c r="W6259" i="9"/>
  <c r="AD6259" i="9"/>
  <c r="AC6259" i="9"/>
  <c r="W6255" i="9"/>
  <c r="AD6255" i="9"/>
  <c r="AC6255" i="9"/>
  <c r="W6251" i="9"/>
  <c r="AD6251" i="9"/>
  <c r="AC6251" i="9"/>
  <c r="W6243" i="9"/>
  <c r="AC6243" i="9"/>
  <c r="AD6243" i="9"/>
  <c r="W6239" i="9"/>
  <c r="AC6239" i="9"/>
  <c r="AD6239" i="9"/>
  <c r="W6235" i="9"/>
  <c r="AC6235" i="9"/>
  <c r="AD6235" i="9"/>
  <c r="W6231" i="9"/>
  <c r="AC6231" i="9"/>
  <c r="AD6231" i="9"/>
  <c r="W6227" i="9"/>
  <c r="AC6227" i="9"/>
  <c r="AD6227" i="9"/>
  <c r="W6223" i="9"/>
  <c r="AC6223" i="9"/>
  <c r="AD6223" i="9"/>
  <c r="W6218" i="9"/>
  <c r="AC6218" i="9"/>
  <c r="AD6218" i="9"/>
  <c r="W6214" i="9"/>
  <c r="AC6214" i="9"/>
  <c r="AD6214" i="9"/>
  <c r="W6210" i="9"/>
  <c r="AC6210" i="9"/>
  <c r="AD6210" i="9"/>
  <c r="W6206" i="9"/>
  <c r="AC6206" i="9"/>
  <c r="AD6206" i="9"/>
  <c r="W6202" i="9"/>
  <c r="AC6202" i="9"/>
  <c r="AD6202" i="9"/>
  <c r="W6198" i="9"/>
  <c r="AC6198" i="9"/>
  <c r="AD6198" i="9"/>
  <c r="W6193" i="9"/>
  <c r="AC6193" i="9"/>
  <c r="AD6193" i="9"/>
  <c r="W6189" i="9"/>
  <c r="AC6189" i="9"/>
  <c r="AD6189" i="9"/>
  <c r="W6185" i="9"/>
  <c r="AC6185" i="9"/>
  <c r="AD6185" i="9"/>
  <c r="W6181" i="9"/>
  <c r="AC6181" i="9"/>
  <c r="AD6181" i="9"/>
  <c r="W6177" i="9"/>
  <c r="AC6177" i="9"/>
  <c r="AD6177" i="9"/>
  <c r="W6173" i="9"/>
  <c r="AC6173" i="9"/>
  <c r="AD6173" i="9"/>
  <c r="W6168" i="9"/>
  <c r="AC6168" i="9"/>
  <c r="AD6168" i="9"/>
  <c r="W6164" i="9"/>
  <c r="AC6164" i="9"/>
  <c r="AD6164" i="9"/>
  <c r="W6160" i="9"/>
  <c r="AC6160" i="9"/>
  <c r="AD6160" i="9"/>
  <c r="W6156" i="9"/>
  <c r="AC6156" i="9"/>
  <c r="AD6156" i="9"/>
  <c r="W6152" i="9"/>
  <c r="AC6152" i="9"/>
  <c r="AD6152" i="9"/>
  <c r="W6147" i="9"/>
  <c r="AC6147" i="9"/>
  <c r="AD6147" i="9"/>
  <c r="W6143" i="9"/>
  <c r="AC6143" i="9"/>
  <c r="AD6143" i="9"/>
  <c r="W6139" i="9"/>
  <c r="AC6139" i="9"/>
  <c r="AD6139" i="9"/>
  <c r="W6135" i="9"/>
  <c r="AC6135" i="9"/>
  <c r="AD6135" i="9"/>
  <c r="W6131" i="9"/>
  <c r="AC6131" i="9"/>
  <c r="AD6131" i="9"/>
  <c r="W6127" i="9"/>
  <c r="AC6127" i="9"/>
  <c r="AD6127" i="9"/>
  <c r="W6122" i="9"/>
  <c r="AC6122" i="9"/>
  <c r="AD6122" i="9"/>
  <c r="W6118" i="9"/>
  <c r="AC6118" i="9"/>
  <c r="AD6118" i="9"/>
  <c r="W6114" i="9"/>
  <c r="AC6114" i="9"/>
  <c r="AD6114" i="9"/>
  <c r="W6110" i="9"/>
  <c r="AC6110" i="9"/>
  <c r="AD6110" i="9"/>
  <c r="W6106" i="9"/>
  <c r="AC6106" i="9"/>
  <c r="AD6106" i="9"/>
  <c r="W6102" i="9"/>
  <c r="AC6102" i="9"/>
  <c r="AD6102" i="9"/>
  <c r="W6097" i="9"/>
  <c r="AC6097" i="9"/>
  <c r="AD6097" i="9"/>
  <c r="W6093" i="9"/>
  <c r="AC6093" i="9"/>
  <c r="AD6093" i="9"/>
  <c r="W6089" i="9"/>
  <c r="AC6089" i="9"/>
  <c r="AD6089" i="9"/>
  <c r="W6085" i="9"/>
  <c r="AC6085" i="9"/>
  <c r="AD6085" i="9"/>
  <c r="W6081" i="9"/>
  <c r="AC6081" i="9"/>
  <c r="AD6081" i="9"/>
  <c r="W6077" i="9"/>
  <c r="AC6077" i="9"/>
  <c r="AD6077" i="9"/>
  <c r="W6072" i="9"/>
  <c r="AC6072" i="9"/>
  <c r="AD6072" i="9"/>
  <c r="W6068" i="9"/>
  <c r="AC6068" i="9"/>
  <c r="AD6068" i="9"/>
  <c r="W6064" i="9"/>
  <c r="AC6064" i="9"/>
  <c r="AD6064" i="9"/>
  <c r="W6060" i="9"/>
  <c r="AC6060" i="9"/>
  <c r="AD6060" i="9"/>
  <c r="W6056" i="9"/>
  <c r="AC6056" i="9"/>
  <c r="AD6056" i="9"/>
  <c r="W6051" i="9"/>
  <c r="AC6051" i="9"/>
  <c r="AD6051" i="9"/>
  <c r="W6047" i="9"/>
  <c r="AC6047" i="9"/>
  <c r="AD6047" i="9"/>
  <c r="W6043" i="9"/>
  <c r="AC6043" i="9"/>
  <c r="AD6043" i="9"/>
  <c r="W6039" i="9"/>
  <c r="AC6039" i="9"/>
  <c r="AD6039" i="9"/>
  <c r="W6035" i="9"/>
  <c r="AC6035" i="9"/>
  <c r="AD6035" i="9"/>
  <c r="W6031" i="9"/>
  <c r="AC6031" i="9"/>
  <c r="AD6031" i="9"/>
  <c r="W6026" i="9"/>
  <c r="AC6026" i="9"/>
  <c r="AD6026" i="9"/>
  <c r="W6022" i="9"/>
  <c r="AC6022" i="9"/>
  <c r="AD6022" i="9"/>
  <c r="W6018" i="9"/>
  <c r="AC6018" i="9"/>
  <c r="AD6018" i="9"/>
  <c r="W6014" i="9"/>
  <c r="AC6014" i="9"/>
  <c r="AD6014" i="9"/>
  <c r="W6010" i="9"/>
  <c r="AC6010" i="9"/>
  <c r="AD6010" i="9"/>
  <c r="W6006" i="9"/>
  <c r="AC6006" i="9"/>
  <c r="AD6006" i="9"/>
  <c r="W6001" i="9"/>
  <c r="AC6001" i="9"/>
  <c r="AD6001" i="9"/>
  <c r="W5997" i="9"/>
  <c r="AC5997" i="9"/>
  <c r="AD5997" i="9"/>
  <c r="W5993" i="9"/>
  <c r="AC5993" i="9"/>
  <c r="AD5993" i="9"/>
  <c r="W5989" i="9"/>
  <c r="AC5989" i="9"/>
  <c r="AD5989" i="9"/>
  <c r="W5985" i="9"/>
  <c r="AC5985" i="9"/>
  <c r="AD5985" i="9"/>
  <c r="W5981" i="9"/>
  <c r="AC5981" i="9"/>
  <c r="AD5981" i="9"/>
  <c r="W5976" i="9"/>
  <c r="AC5976" i="9"/>
  <c r="AD5976" i="9"/>
  <c r="W5972" i="9"/>
  <c r="AC5972" i="9"/>
  <c r="AD5972" i="9"/>
  <c r="W5968" i="9"/>
  <c r="AC5968" i="9"/>
  <c r="AD5968" i="9"/>
  <c r="W5964" i="9"/>
  <c r="AC5964" i="9"/>
  <c r="AD5964" i="9"/>
  <c r="W5960" i="9"/>
  <c r="AC5960" i="9"/>
  <c r="AD5960" i="9"/>
  <c r="W5955" i="9"/>
  <c r="AC5955" i="9"/>
  <c r="AD5955" i="9"/>
  <c r="W5951" i="9"/>
  <c r="AC5951" i="9"/>
  <c r="AD5951" i="9"/>
  <c r="W5947" i="9"/>
  <c r="AC5947" i="9"/>
  <c r="AD5947" i="9"/>
  <c r="W5943" i="9"/>
  <c r="AC5943" i="9"/>
  <c r="AD5943" i="9"/>
  <c r="W5939" i="9"/>
  <c r="AC5939" i="9"/>
  <c r="AD5939" i="9"/>
  <c r="W5935" i="9"/>
  <c r="AC5935" i="9"/>
  <c r="AD5935" i="9"/>
  <c r="W5930" i="9"/>
  <c r="AC5930" i="9"/>
  <c r="AD5930" i="9"/>
  <c r="W5926" i="9"/>
  <c r="AC5926" i="9"/>
  <c r="AD5926" i="9"/>
  <c r="W5922" i="9"/>
  <c r="AC5922" i="9"/>
  <c r="AD5922" i="9"/>
  <c r="W5918" i="9"/>
  <c r="AC5918" i="9"/>
  <c r="AD5918" i="9"/>
  <c r="W5914" i="9"/>
  <c r="AC5914" i="9"/>
  <c r="AD5914" i="9"/>
  <c r="W5910" i="9"/>
  <c r="AC5910" i="9"/>
  <c r="AD5910" i="9"/>
  <c r="W5905" i="9"/>
  <c r="AC5905" i="9"/>
  <c r="AD5905" i="9"/>
  <c r="W5901" i="9"/>
  <c r="AC5901" i="9"/>
  <c r="AD5901" i="9"/>
  <c r="W5897" i="9"/>
  <c r="AC5897" i="9"/>
  <c r="AD5897" i="9"/>
  <c r="W5893" i="9"/>
  <c r="AC5893" i="9"/>
  <c r="AD5893" i="9"/>
  <c r="W5889" i="9"/>
  <c r="AC5889" i="9"/>
  <c r="AD5889" i="9"/>
  <c r="W5885" i="9"/>
  <c r="AC5885" i="9"/>
  <c r="AD5885" i="9"/>
  <c r="W5880" i="9"/>
  <c r="AC5880" i="9"/>
  <c r="AD5880" i="9"/>
  <c r="W5876" i="9"/>
  <c r="AC5876" i="9"/>
  <c r="AD5876" i="9"/>
  <c r="W5872" i="9"/>
  <c r="AC5872" i="9"/>
  <c r="AD5872" i="9"/>
  <c r="W5868" i="9"/>
  <c r="AC5868" i="9"/>
  <c r="AD5868" i="9"/>
  <c r="W5864" i="9"/>
  <c r="AC5864" i="9"/>
  <c r="AD5864" i="9"/>
  <c r="W5859" i="9"/>
  <c r="AC5859" i="9"/>
  <c r="AD5859" i="9"/>
  <c r="W5855" i="9"/>
  <c r="AC5855" i="9"/>
  <c r="AD5855" i="9"/>
  <c r="W5851" i="9"/>
  <c r="AC5851" i="9"/>
  <c r="AD5851" i="9"/>
  <c r="W5847" i="9"/>
  <c r="AC5847" i="9"/>
  <c r="AD5847" i="9"/>
  <c r="W5843" i="9"/>
  <c r="AC5843" i="9"/>
  <c r="AD5843" i="9"/>
  <c r="W5839" i="9"/>
  <c r="AC5839" i="9"/>
  <c r="AD5839" i="9"/>
  <c r="W5834" i="9"/>
  <c r="AC5834" i="9"/>
  <c r="AD5834" i="9"/>
  <c r="W5830" i="9"/>
  <c r="AC5830" i="9"/>
  <c r="AD5830" i="9"/>
  <c r="W5826" i="9"/>
  <c r="AC5826" i="9"/>
  <c r="AD5826" i="9"/>
  <c r="W5822" i="9"/>
  <c r="AC5822" i="9"/>
  <c r="AD5822" i="9"/>
  <c r="W5818" i="9"/>
  <c r="AC5818" i="9"/>
  <c r="AD5818" i="9"/>
  <c r="W5814" i="9"/>
  <c r="AC5814" i="9"/>
  <c r="AD5814" i="9"/>
  <c r="W5809" i="9"/>
  <c r="AC5809" i="9"/>
  <c r="AD5809" i="9"/>
  <c r="W5805" i="9"/>
  <c r="AC5805" i="9"/>
  <c r="AD5805" i="9"/>
  <c r="W5801" i="9"/>
  <c r="AC5801" i="9"/>
  <c r="AD5801" i="9"/>
  <c r="W5797" i="9"/>
  <c r="AC5797" i="9"/>
  <c r="AD5797" i="9"/>
  <c r="W5793" i="9"/>
  <c r="AC5793" i="9"/>
  <c r="AD5793" i="9"/>
  <c r="W5789" i="9"/>
  <c r="AC5789" i="9"/>
  <c r="AD5789" i="9"/>
  <c r="W5784" i="9"/>
  <c r="AC5784" i="9"/>
  <c r="AD5784" i="9"/>
  <c r="W5780" i="9"/>
  <c r="AC5780" i="9"/>
  <c r="AD5780" i="9"/>
  <c r="W5776" i="9"/>
  <c r="AC5776" i="9"/>
  <c r="AD5776" i="9"/>
  <c r="W5772" i="9"/>
  <c r="AC5772" i="9"/>
  <c r="AD5772" i="9"/>
  <c r="W5768" i="9"/>
  <c r="AC5768" i="9"/>
  <c r="AD5768" i="9"/>
  <c r="W5763" i="9"/>
  <c r="AC5763" i="9"/>
  <c r="AD5763" i="9"/>
  <c r="W5759" i="9"/>
  <c r="AC5759" i="9"/>
  <c r="AD5759" i="9"/>
  <c r="W5755" i="9"/>
  <c r="AC5755" i="9"/>
  <c r="AD5755" i="9"/>
  <c r="W5751" i="9"/>
  <c r="AC5751" i="9"/>
  <c r="AD5751" i="9"/>
  <c r="W5747" i="9"/>
  <c r="AC5747" i="9"/>
  <c r="AD5747" i="9"/>
  <c r="W5743" i="9"/>
  <c r="AC5743" i="9"/>
  <c r="AD5743" i="9"/>
  <c r="W5738" i="9"/>
  <c r="AC5738" i="9"/>
  <c r="AD5738" i="9"/>
  <c r="W5734" i="9"/>
  <c r="AC5734" i="9"/>
  <c r="AD5734" i="9"/>
  <c r="W5730" i="9"/>
  <c r="AC5730" i="9"/>
  <c r="AD5730" i="9"/>
  <c r="W5726" i="9"/>
  <c r="AC5726" i="9"/>
  <c r="AD5726" i="9"/>
  <c r="W5722" i="9"/>
  <c r="AC5722" i="9"/>
  <c r="AD5722" i="9"/>
  <c r="W5718" i="9"/>
  <c r="AC5718" i="9"/>
  <c r="AD5718" i="9"/>
  <c r="W5713" i="9"/>
  <c r="AC5713" i="9"/>
  <c r="AD5713" i="9"/>
  <c r="W5709" i="9"/>
  <c r="AC5709" i="9"/>
  <c r="AD5709" i="9"/>
  <c r="W5705" i="9"/>
  <c r="AC5705" i="9"/>
  <c r="AD5705" i="9"/>
  <c r="W5701" i="9"/>
  <c r="AC5701" i="9"/>
  <c r="AD5701" i="9"/>
  <c r="W54" i="9"/>
  <c r="AC54" i="9"/>
  <c r="AD54" i="9"/>
  <c r="W49" i="9"/>
  <c r="AC49" i="9"/>
  <c r="AD49" i="9"/>
  <c r="W45" i="9"/>
  <c r="AC45" i="9"/>
  <c r="AD45" i="9"/>
  <c r="W41" i="9"/>
  <c r="AC41" i="9"/>
  <c r="AD41" i="9"/>
  <c r="W37" i="9"/>
  <c r="AC37" i="9"/>
  <c r="AD37" i="9"/>
  <c r="W1134" i="9"/>
  <c r="AC1134" i="9"/>
  <c r="AD1134" i="9"/>
  <c r="W1129" i="9"/>
  <c r="AC1129" i="9"/>
  <c r="AD1129" i="9"/>
  <c r="W1125" i="9"/>
  <c r="AC1125" i="9"/>
  <c r="AD1125" i="9"/>
  <c r="W1121" i="9"/>
  <c r="AC1121" i="9"/>
  <c r="AD1121" i="9"/>
  <c r="W1117" i="9"/>
  <c r="AC1117" i="9"/>
  <c r="AD1117" i="9"/>
  <c r="W1113" i="9"/>
  <c r="AC1113" i="9"/>
  <c r="AD1113" i="9"/>
  <c r="W1109" i="9"/>
  <c r="AC1109" i="9"/>
  <c r="AD1109" i="9"/>
  <c r="W1104" i="9"/>
  <c r="AC1104" i="9"/>
  <c r="AD1104" i="9"/>
  <c r="W1100" i="9"/>
  <c r="AC1100" i="9"/>
  <c r="AD1100" i="9"/>
  <c r="W1096" i="9"/>
  <c r="AC1096" i="9"/>
  <c r="AD1096" i="9"/>
  <c r="W1092" i="9"/>
  <c r="AC1092" i="9"/>
  <c r="AD1092" i="9"/>
  <c r="W1088" i="9"/>
  <c r="AC1088" i="9"/>
  <c r="AD1088" i="9"/>
  <c r="W1083" i="9"/>
  <c r="AC1083" i="9"/>
  <c r="AD1083" i="9"/>
  <c r="W1079" i="9"/>
  <c r="AC1079" i="9"/>
  <c r="AD1079" i="9"/>
  <c r="W1075" i="9"/>
  <c r="AC1075" i="9"/>
  <c r="AD1075" i="9"/>
  <c r="W1071" i="9"/>
  <c r="AC1071" i="9"/>
  <c r="AD1071" i="9"/>
  <c r="W1067" i="9"/>
  <c r="AC1067" i="9"/>
  <c r="AD1067" i="9"/>
  <c r="W1063" i="9"/>
  <c r="AC1063" i="9"/>
  <c r="AD1063" i="9"/>
  <c r="W1058" i="9"/>
  <c r="AC1058" i="9"/>
  <c r="AD1058" i="9"/>
  <c r="W1054" i="9"/>
  <c r="AC1054" i="9"/>
  <c r="AD1054" i="9"/>
  <c r="W1050" i="9"/>
  <c r="AC1050" i="9"/>
  <c r="AD1050" i="9"/>
  <c r="W1046" i="9"/>
  <c r="AC1046" i="9"/>
  <c r="AD1046" i="9"/>
  <c r="W1042" i="9"/>
  <c r="AC1042" i="9"/>
  <c r="AD1042" i="9"/>
  <c r="W1038" i="9"/>
  <c r="AC1038" i="9"/>
  <c r="AD1038" i="9"/>
  <c r="W1033" i="9"/>
  <c r="AC1033" i="9"/>
  <c r="AD1033" i="9"/>
  <c r="W1029" i="9"/>
  <c r="AC1029" i="9"/>
  <c r="AD1029" i="9"/>
  <c r="W1025" i="9"/>
  <c r="AC1025" i="9"/>
  <c r="AD1025" i="9"/>
  <c r="W1021" i="9"/>
  <c r="AC1021" i="9"/>
  <c r="AD1021" i="9"/>
  <c r="W1017" i="9"/>
  <c r="AC1017" i="9"/>
  <c r="AD1017" i="9"/>
  <c r="W1013" i="9"/>
  <c r="AC1013" i="9"/>
  <c r="AD1013" i="9"/>
  <c r="W1008" i="9"/>
  <c r="AC1008" i="9"/>
  <c r="AD1008" i="9"/>
  <c r="W1004" i="9"/>
  <c r="AC1004" i="9"/>
  <c r="AD1004" i="9"/>
  <c r="W1000" i="9"/>
  <c r="AC1000" i="9"/>
  <c r="AD1000" i="9"/>
  <c r="W996" i="9"/>
  <c r="AC996" i="9"/>
  <c r="AD996" i="9"/>
  <c r="W992" i="9"/>
  <c r="AC992" i="9"/>
  <c r="AD992" i="9"/>
  <c r="W987" i="9"/>
  <c r="AC987" i="9"/>
  <c r="AD987" i="9"/>
  <c r="W983" i="9"/>
  <c r="AC983" i="9"/>
  <c r="AD983" i="9"/>
  <c r="W979" i="9"/>
  <c r="AC979" i="9"/>
  <c r="AD979" i="9"/>
  <c r="W975" i="9"/>
  <c r="AC975" i="9"/>
  <c r="AD975" i="9"/>
  <c r="W971" i="9"/>
  <c r="AC971" i="9"/>
  <c r="AD971" i="9"/>
  <c r="W967" i="9"/>
  <c r="AC967" i="9"/>
  <c r="AD967" i="9"/>
  <c r="W962" i="9"/>
  <c r="AC962" i="9"/>
  <c r="AD962" i="9"/>
  <c r="W958" i="9"/>
  <c r="AC958" i="9"/>
  <c r="AD958" i="9"/>
  <c r="W954" i="9"/>
  <c r="AC954" i="9"/>
  <c r="AD954" i="9"/>
  <c r="W950" i="9"/>
  <c r="AC950" i="9"/>
  <c r="AD950" i="9"/>
  <c r="W946" i="9"/>
  <c r="AC946" i="9"/>
  <c r="AD946" i="9"/>
  <c r="W942" i="9"/>
  <c r="AC942" i="9"/>
  <c r="AD942" i="9"/>
  <c r="W937" i="9"/>
  <c r="AC937" i="9"/>
  <c r="AD937" i="9"/>
  <c r="W933" i="9"/>
  <c r="AC933" i="9"/>
  <c r="AD933" i="9"/>
  <c r="W929" i="9"/>
  <c r="AC929" i="9"/>
  <c r="AD929" i="9"/>
  <c r="W925" i="9"/>
  <c r="AC925" i="9"/>
  <c r="AD925" i="9"/>
  <c r="W921" i="9"/>
  <c r="AC921" i="9"/>
  <c r="AD921" i="9"/>
  <c r="W917" i="9"/>
  <c r="AC917" i="9"/>
  <c r="AD917" i="9"/>
  <c r="W912" i="9"/>
  <c r="AC912" i="9"/>
  <c r="AD912" i="9"/>
  <c r="W908" i="9"/>
  <c r="AC908" i="9"/>
  <c r="AD908" i="9"/>
  <c r="W904" i="9"/>
  <c r="AC904" i="9"/>
  <c r="AD904" i="9"/>
  <c r="W900" i="9"/>
  <c r="AC900" i="9"/>
  <c r="AD900" i="9"/>
  <c r="W896" i="9"/>
  <c r="AC896" i="9"/>
  <c r="AD896" i="9"/>
  <c r="W891" i="9"/>
  <c r="AC891" i="9"/>
  <c r="AD891" i="9"/>
  <c r="W887" i="9"/>
  <c r="AC887" i="9"/>
  <c r="AD887" i="9"/>
  <c r="W883" i="9"/>
  <c r="AC883" i="9"/>
  <c r="AD883" i="9"/>
  <c r="W879" i="9"/>
  <c r="AC879" i="9"/>
  <c r="AD879" i="9"/>
  <c r="W875" i="9"/>
  <c r="AC875" i="9"/>
  <c r="AD875" i="9"/>
  <c r="W871" i="9"/>
  <c r="AC871" i="9"/>
  <c r="AD871" i="9"/>
  <c r="W866" i="9"/>
  <c r="AC866" i="9"/>
  <c r="AD866" i="9"/>
  <c r="W862" i="9"/>
  <c r="AC862" i="9"/>
  <c r="AD862" i="9"/>
  <c r="W858" i="9"/>
  <c r="AC858" i="9"/>
  <c r="AD858" i="9"/>
  <c r="W854" i="9"/>
  <c r="AC854" i="9"/>
  <c r="AD854" i="9"/>
  <c r="W850" i="9"/>
  <c r="AC850" i="9"/>
  <c r="AD850" i="9"/>
  <c r="W846" i="9"/>
  <c r="AC846" i="9"/>
  <c r="AD846" i="9"/>
  <c r="W841" i="9"/>
  <c r="AC841" i="9"/>
  <c r="AD841" i="9"/>
  <c r="W837" i="9"/>
  <c r="AC837" i="9"/>
  <c r="AD837" i="9"/>
  <c r="W833" i="9"/>
  <c r="AC833" i="9"/>
  <c r="AD833" i="9"/>
  <c r="W829" i="9"/>
  <c r="AC829" i="9"/>
  <c r="AD829" i="9"/>
  <c r="W825" i="9"/>
  <c r="AC825" i="9"/>
  <c r="AD825" i="9"/>
  <c r="W821" i="9"/>
  <c r="AC821" i="9"/>
  <c r="AD821" i="9"/>
  <c r="W816" i="9"/>
  <c r="AC816" i="9"/>
  <c r="AD816" i="9"/>
  <c r="W812" i="9"/>
  <c r="AC812" i="9"/>
  <c r="AD812" i="9"/>
  <c r="W808" i="9"/>
  <c r="AC808" i="9"/>
  <c r="AD808" i="9"/>
  <c r="W804" i="9"/>
  <c r="AC804" i="9"/>
  <c r="AD804" i="9"/>
  <c r="W800" i="9"/>
  <c r="AC800" i="9"/>
  <c r="AD800" i="9"/>
  <c r="W795" i="9"/>
  <c r="AC795" i="9"/>
  <c r="AD795" i="9"/>
  <c r="W791" i="9"/>
  <c r="AC791" i="9"/>
  <c r="AD791" i="9"/>
  <c r="W787" i="9"/>
  <c r="AC787" i="9"/>
  <c r="AD787" i="9"/>
  <c r="W783" i="9"/>
  <c r="AC783" i="9"/>
  <c r="AD783" i="9"/>
  <c r="W779" i="9"/>
  <c r="AC779" i="9"/>
  <c r="AD779" i="9"/>
  <c r="W775" i="9"/>
  <c r="AC775" i="9"/>
  <c r="AD775" i="9"/>
  <c r="W770" i="9"/>
  <c r="AC770" i="9"/>
  <c r="AD770" i="9"/>
  <c r="W766" i="9"/>
  <c r="AC766" i="9"/>
  <c r="AD766" i="9"/>
  <c r="W762" i="9"/>
  <c r="AC762" i="9"/>
  <c r="AD762" i="9"/>
  <c r="W758" i="9"/>
  <c r="AC758" i="9"/>
  <c r="AD758" i="9"/>
  <c r="W754" i="9"/>
  <c r="AC754" i="9"/>
  <c r="AD754" i="9"/>
  <c r="W750" i="9"/>
  <c r="AC750" i="9"/>
  <c r="AD750" i="9"/>
  <c r="W745" i="9"/>
  <c r="AC745" i="9"/>
  <c r="AD745" i="9"/>
  <c r="W741" i="9"/>
  <c r="AC741" i="9"/>
  <c r="AD741" i="9"/>
  <c r="W737" i="9"/>
  <c r="AC737" i="9"/>
  <c r="AD737" i="9"/>
  <c r="W733" i="9"/>
  <c r="AC733" i="9"/>
  <c r="AD733" i="9"/>
  <c r="W729" i="9"/>
  <c r="AC729" i="9"/>
  <c r="AD729" i="9"/>
  <c r="W725" i="9"/>
  <c r="AC725" i="9"/>
  <c r="AD725" i="9"/>
  <c r="W720" i="9"/>
  <c r="AC720" i="9"/>
  <c r="AD720" i="9"/>
  <c r="W716" i="9"/>
  <c r="AC716" i="9"/>
  <c r="AD716" i="9"/>
  <c r="W712" i="9"/>
  <c r="AC712" i="9"/>
  <c r="AD712" i="9"/>
  <c r="W708" i="9"/>
  <c r="AC708" i="9"/>
  <c r="AD708" i="9"/>
  <c r="W704" i="9"/>
  <c r="AC704" i="9"/>
  <c r="AD704" i="9"/>
  <c r="W699" i="9"/>
  <c r="AC699" i="9"/>
  <c r="AD699" i="9"/>
  <c r="W695" i="9"/>
  <c r="AC695" i="9"/>
  <c r="AD695" i="9"/>
  <c r="W691" i="9"/>
  <c r="AC691" i="9"/>
  <c r="AD691" i="9"/>
  <c r="W687" i="9"/>
  <c r="AC687" i="9"/>
  <c r="AD687" i="9"/>
  <c r="W683" i="9"/>
  <c r="AC683" i="9"/>
  <c r="AD683" i="9"/>
  <c r="W679" i="9"/>
  <c r="AC679" i="9"/>
  <c r="AD679" i="9"/>
  <c r="W674" i="9"/>
  <c r="AC674" i="9"/>
  <c r="AD674" i="9"/>
  <c r="W670" i="9"/>
  <c r="AC670" i="9"/>
  <c r="AD670" i="9"/>
  <c r="W666" i="9"/>
  <c r="AC666" i="9"/>
  <c r="AD666" i="9"/>
  <c r="W662" i="9"/>
  <c r="AC662" i="9"/>
  <c r="AD662" i="9"/>
  <c r="W658" i="9"/>
  <c r="AC658" i="9"/>
  <c r="AD658" i="9"/>
  <c r="W654" i="9"/>
  <c r="AC654" i="9"/>
  <c r="AD654" i="9"/>
  <c r="W649" i="9"/>
  <c r="AC649" i="9"/>
  <c r="AD649" i="9"/>
  <c r="W645" i="9"/>
  <c r="AC645" i="9"/>
  <c r="AD645" i="9"/>
  <c r="W641" i="9"/>
  <c r="AC641" i="9"/>
  <c r="AD641" i="9"/>
  <c r="W637" i="9"/>
  <c r="AC637" i="9"/>
  <c r="AD637" i="9"/>
  <c r="W633" i="9"/>
  <c r="AC633" i="9"/>
  <c r="AD633" i="9"/>
  <c r="W629" i="9"/>
  <c r="AC629" i="9"/>
  <c r="AD629" i="9"/>
  <c r="W624" i="9"/>
  <c r="AC624" i="9"/>
  <c r="AD624" i="9"/>
  <c r="W620" i="9"/>
  <c r="AC620" i="9"/>
  <c r="AD620" i="9"/>
  <c r="W616" i="9"/>
  <c r="AC616" i="9"/>
  <c r="AD616" i="9"/>
  <c r="W612" i="9"/>
  <c r="AC612" i="9"/>
  <c r="AD612" i="9"/>
  <c r="W608" i="9"/>
  <c r="AC608" i="9"/>
  <c r="AD608" i="9"/>
  <c r="W603" i="9"/>
  <c r="AC603" i="9"/>
  <c r="AD603" i="9"/>
  <c r="W599" i="9"/>
  <c r="AC599" i="9"/>
  <c r="AD599" i="9"/>
  <c r="W595" i="9"/>
  <c r="AC595" i="9"/>
  <c r="AD595" i="9"/>
  <c r="W591" i="9"/>
  <c r="AC591" i="9"/>
  <c r="AD591" i="9"/>
  <c r="W587" i="9"/>
  <c r="AC587" i="9"/>
  <c r="AD587" i="9"/>
  <c r="W583" i="9"/>
  <c r="AC583" i="9"/>
  <c r="AD583" i="9"/>
  <c r="W578" i="9"/>
  <c r="AC578" i="9"/>
  <c r="AD578" i="9"/>
  <c r="W574" i="9"/>
  <c r="AC574" i="9"/>
  <c r="AD574" i="9"/>
  <c r="W570" i="9"/>
  <c r="AC570" i="9"/>
  <c r="AD570" i="9"/>
  <c r="W566" i="9"/>
  <c r="AC566" i="9"/>
  <c r="AD566" i="9"/>
  <c r="W562" i="9"/>
  <c r="AC562" i="9"/>
  <c r="AD562" i="9"/>
  <c r="W558" i="9"/>
  <c r="AC558" i="9"/>
  <c r="AD558" i="9"/>
  <c r="W553" i="9"/>
  <c r="AC553" i="9"/>
  <c r="AD553" i="9"/>
  <c r="W549" i="9"/>
  <c r="AC549" i="9"/>
  <c r="AD549" i="9"/>
  <c r="W545" i="9"/>
  <c r="AD545" i="9"/>
  <c r="AC545" i="9"/>
  <c r="W541" i="9"/>
  <c r="AD541" i="9"/>
  <c r="AC541" i="9"/>
  <c r="W537" i="9"/>
  <c r="AD537" i="9"/>
  <c r="AC537" i="9"/>
  <c r="W533" i="9"/>
  <c r="AD533" i="9"/>
  <c r="AC533" i="9"/>
  <c r="W528" i="9"/>
  <c r="AD528" i="9"/>
  <c r="AC528" i="9"/>
  <c r="W524" i="9"/>
  <c r="AD524" i="9"/>
  <c r="AC524" i="9"/>
  <c r="W520" i="9"/>
  <c r="AD520" i="9"/>
  <c r="AC520" i="9"/>
  <c r="W516" i="9"/>
  <c r="AD516" i="9"/>
  <c r="AC516" i="9"/>
  <c r="W512" i="9"/>
  <c r="AD512" i="9"/>
  <c r="AC512" i="9"/>
  <c r="W507" i="9"/>
  <c r="AD507" i="9"/>
  <c r="AC507" i="9"/>
  <c r="W503" i="9"/>
  <c r="AD503" i="9"/>
  <c r="AC503" i="9"/>
  <c r="W499" i="9"/>
  <c r="AD499" i="9"/>
  <c r="AC499" i="9"/>
  <c r="W495" i="9"/>
  <c r="AD495" i="9"/>
  <c r="AC495" i="9"/>
  <c r="W491" i="9"/>
  <c r="AD491" i="9"/>
  <c r="AC491" i="9"/>
  <c r="W487" i="9"/>
  <c r="AD487" i="9"/>
  <c r="AC487" i="9"/>
  <c r="W482" i="9"/>
  <c r="AD482" i="9"/>
  <c r="AC482" i="9"/>
  <c r="W478" i="9"/>
  <c r="AD478" i="9"/>
  <c r="AC478" i="9"/>
  <c r="W474" i="9"/>
  <c r="AD474" i="9"/>
  <c r="AC474" i="9"/>
  <c r="W470" i="9"/>
  <c r="AD470" i="9"/>
  <c r="AC470" i="9"/>
  <c r="W466" i="9"/>
  <c r="AD466" i="9"/>
  <c r="AC466" i="9"/>
  <c r="W462" i="9"/>
  <c r="AD462" i="9"/>
  <c r="AC462" i="9"/>
  <c r="W457" i="9"/>
  <c r="AD457" i="9"/>
  <c r="AC457" i="9"/>
  <c r="W453" i="9"/>
  <c r="AD453" i="9"/>
  <c r="AC453" i="9"/>
  <c r="W449" i="9"/>
  <c r="AD449" i="9"/>
  <c r="AC449" i="9"/>
  <c r="W445" i="9"/>
  <c r="AD445" i="9"/>
  <c r="AC445" i="9"/>
  <c r="W441" i="9"/>
  <c r="AD441" i="9"/>
  <c r="AC441" i="9"/>
  <c r="W437" i="9"/>
  <c r="AD437" i="9"/>
  <c r="AC437" i="9"/>
  <c r="W432" i="9"/>
  <c r="AD432" i="9"/>
  <c r="AC432" i="9"/>
  <c r="W428" i="9"/>
  <c r="AD428" i="9"/>
  <c r="AC428" i="9"/>
  <c r="W424" i="9"/>
  <c r="AD424" i="9"/>
  <c r="AC424" i="9"/>
  <c r="W420" i="9"/>
  <c r="AD420" i="9"/>
  <c r="AC420" i="9"/>
  <c r="W416" i="9"/>
  <c r="AD416" i="9"/>
  <c r="AC416" i="9"/>
  <c r="W411" i="9"/>
  <c r="AD411" i="9"/>
  <c r="AC411" i="9"/>
  <c r="W407" i="9"/>
  <c r="AD407" i="9"/>
  <c r="AC407" i="9"/>
  <c r="W403" i="9"/>
  <c r="AD403" i="9"/>
  <c r="AC403" i="9"/>
  <c r="W399" i="9"/>
  <c r="AD399" i="9"/>
  <c r="AC399" i="9"/>
  <c r="W395" i="9"/>
  <c r="AD395" i="9"/>
  <c r="AC395" i="9"/>
  <c r="W391" i="9"/>
  <c r="AD391" i="9"/>
  <c r="AC391" i="9"/>
  <c r="W386" i="9"/>
  <c r="AD386" i="9"/>
  <c r="AC386" i="9"/>
  <c r="W382" i="9"/>
  <c r="AD382" i="9"/>
  <c r="AC382" i="9"/>
  <c r="W378" i="9"/>
  <c r="AD378" i="9"/>
  <c r="AC378" i="9"/>
  <c r="W374" i="9"/>
  <c r="AD374" i="9"/>
  <c r="AC374" i="9"/>
  <c r="W370" i="9"/>
  <c r="AD370" i="9"/>
  <c r="AC370" i="9"/>
  <c r="W366" i="9"/>
  <c r="AD366" i="9"/>
  <c r="AC366" i="9"/>
  <c r="W361" i="9"/>
  <c r="AD361" i="9"/>
  <c r="AC361" i="9"/>
  <c r="W357" i="9"/>
  <c r="AD357" i="9"/>
  <c r="AC357" i="9"/>
  <c r="W353" i="9"/>
  <c r="AD353" i="9"/>
  <c r="AC353" i="9"/>
  <c r="W349" i="9"/>
  <c r="AD349" i="9"/>
  <c r="AC349" i="9"/>
  <c r="W345" i="9"/>
  <c r="AD345" i="9"/>
  <c r="AC345" i="9"/>
  <c r="W341" i="9"/>
  <c r="AD341" i="9"/>
  <c r="AC341" i="9"/>
  <c r="W336" i="9"/>
  <c r="AD336" i="9"/>
  <c r="AC336" i="9"/>
  <c r="W332" i="9"/>
  <c r="AD332" i="9"/>
  <c r="AC332" i="9"/>
  <c r="W328" i="9"/>
  <c r="AD328" i="9"/>
  <c r="AC328" i="9"/>
  <c r="W324" i="9"/>
  <c r="AD324" i="9"/>
  <c r="AC324" i="9"/>
  <c r="W320" i="9"/>
  <c r="AD320" i="9"/>
  <c r="AC320" i="9"/>
  <c r="W315" i="9"/>
  <c r="AD315" i="9"/>
  <c r="AC315" i="9"/>
  <c r="W311" i="9"/>
  <c r="AD311" i="9"/>
  <c r="AC311" i="9"/>
  <c r="W307" i="9"/>
  <c r="AD307" i="9"/>
  <c r="AC307" i="9"/>
  <c r="W303" i="9"/>
  <c r="AD303" i="9"/>
  <c r="AC303" i="9"/>
  <c r="W299" i="9"/>
  <c r="AD299" i="9"/>
  <c r="AC299" i="9"/>
  <c r="W295" i="9"/>
  <c r="AD295" i="9"/>
  <c r="AC295" i="9"/>
  <c r="W290" i="9"/>
  <c r="AD290" i="9"/>
  <c r="AC290" i="9"/>
  <c r="W286" i="9"/>
  <c r="AD286" i="9"/>
  <c r="AC286" i="9"/>
  <c r="W282" i="9"/>
  <c r="AD282" i="9"/>
  <c r="AC282" i="9"/>
  <c r="W278" i="9"/>
  <c r="AD278" i="9"/>
  <c r="AC278" i="9"/>
  <c r="W274" i="9"/>
  <c r="AD274" i="9"/>
  <c r="AC274" i="9"/>
  <c r="W270" i="9"/>
  <c r="AD270" i="9"/>
  <c r="AC270" i="9"/>
  <c r="W265" i="9"/>
  <c r="AD265" i="9"/>
  <c r="AC265" i="9"/>
  <c r="W261" i="9"/>
  <c r="AD261" i="9"/>
  <c r="AC261" i="9"/>
  <c r="W257" i="9"/>
  <c r="AD257" i="9"/>
  <c r="AC257" i="9"/>
  <c r="W253" i="9"/>
  <c r="AD253" i="9"/>
  <c r="AC253" i="9"/>
  <c r="W2957" i="9"/>
  <c r="AD2957" i="9"/>
  <c r="AC2957" i="9"/>
  <c r="W2952" i="9"/>
  <c r="AD2952" i="9"/>
  <c r="AC2952" i="9"/>
  <c r="W2948" i="9"/>
  <c r="AD2948" i="9"/>
  <c r="AC2948" i="9"/>
  <c r="W2944" i="9"/>
  <c r="AD2944" i="9"/>
  <c r="AC2944" i="9"/>
  <c r="W2940" i="9"/>
  <c r="AD2940" i="9"/>
  <c r="AC2940" i="9"/>
  <c r="W2936" i="9"/>
  <c r="AD2936" i="9"/>
  <c r="AC2936" i="9"/>
  <c r="W2931" i="9"/>
  <c r="AD2931" i="9"/>
  <c r="AC2931" i="9"/>
  <c r="W2927" i="9"/>
  <c r="AD2927" i="9"/>
  <c r="AC2927" i="9"/>
  <c r="W2923" i="9"/>
  <c r="AD2923" i="9"/>
  <c r="AC2923" i="9"/>
  <c r="W2919" i="9"/>
  <c r="AD2919" i="9"/>
  <c r="AC2919" i="9"/>
  <c r="W2915" i="9"/>
  <c r="AD2915" i="9"/>
  <c r="AC2915" i="9"/>
  <c r="W2911" i="9"/>
  <c r="AD2911" i="9"/>
  <c r="AC2911" i="9"/>
  <c r="W2906" i="9"/>
  <c r="AD2906" i="9"/>
  <c r="AC2906" i="9"/>
  <c r="W2902" i="9"/>
  <c r="AD2902" i="9"/>
  <c r="AC2902" i="9"/>
  <c r="W2898" i="9"/>
  <c r="AD2898" i="9"/>
  <c r="AC2898" i="9"/>
  <c r="W2894" i="9"/>
  <c r="AD2894" i="9"/>
  <c r="AC2894" i="9"/>
  <c r="W2890" i="9"/>
  <c r="AD2890" i="9"/>
  <c r="AC2890" i="9"/>
  <c r="W2886" i="9"/>
  <c r="AD2886" i="9"/>
  <c r="AC2886" i="9"/>
  <c r="W2881" i="9"/>
  <c r="AD2881" i="9"/>
  <c r="AC2881" i="9"/>
  <c r="W2877" i="9"/>
  <c r="AD2877" i="9"/>
  <c r="AC2877" i="9"/>
  <c r="W2873" i="9"/>
  <c r="AD2873" i="9"/>
  <c r="AC2873" i="9"/>
  <c r="W2869" i="9"/>
  <c r="AD2869" i="9"/>
  <c r="AC2869" i="9"/>
  <c r="W2865" i="9"/>
  <c r="AD2865" i="9"/>
  <c r="AC2865" i="9"/>
  <c r="W2861" i="9"/>
  <c r="AD2861" i="9"/>
  <c r="AC2861" i="9"/>
  <c r="W2856" i="9"/>
  <c r="AD2856" i="9"/>
  <c r="AC2856" i="9"/>
  <c r="W2852" i="9"/>
  <c r="AD2852" i="9"/>
  <c r="AC2852" i="9"/>
  <c r="W2848" i="9"/>
  <c r="AD2848" i="9"/>
  <c r="AC2848" i="9"/>
  <c r="W2844" i="9"/>
  <c r="AD2844" i="9"/>
  <c r="AC2844" i="9"/>
  <c r="W2840" i="9"/>
  <c r="AD2840" i="9"/>
  <c r="AC2840" i="9"/>
  <c r="W2835" i="9"/>
  <c r="AD2835" i="9"/>
  <c r="AC2835" i="9"/>
  <c r="W2831" i="9"/>
  <c r="AD2831" i="9"/>
  <c r="AC2831" i="9"/>
  <c r="W2827" i="9"/>
  <c r="AD2827" i="9"/>
  <c r="AC2827" i="9"/>
  <c r="W2823" i="9"/>
  <c r="AD2823" i="9"/>
  <c r="AC2823" i="9"/>
  <c r="W2819" i="9"/>
  <c r="AD2819" i="9"/>
  <c r="AC2819" i="9"/>
  <c r="W2815" i="9"/>
  <c r="AD2815" i="9"/>
  <c r="AC2815" i="9"/>
  <c r="W2810" i="9"/>
  <c r="AD2810" i="9"/>
  <c r="AC2810" i="9"/>
  <c r="W2806" i="9"/>
  <c r="AD2806" i="9"/>
  <c r="AC2806" i="9"/>
  <c r="W2802" i="9"/>
  <c r="AD2802" i="9"/>
  <c r="AC2802" i="9"/>
  <c r="W2798" i="9"/>
  <c r="AD2798" i="9"/>
  <c r="AC2798" i="9"/>
  <c r="W2794" i="9"/>
  <c r="AD2794" i="9"/>
  <c r="AC2794" i="9"/>
  <c r="W2790" i="9"/>
  <c r="AD2790" i="9"/>
  <c r="AC2790" i="9"/>
  <c r="W2785" i="9"/>
  <c r="AD2785" i="9"/>
  <c r="AC2785" i="9"/>
  <c r="W2781" i="9"/>
  <c r="AD2781" i="9"/>
  <c r="AC2781" i="9"/>
  <c r="W2777" i="9"/>
  <c r="AD2777" i="9"/>
  <c r="AC2777" i="9"/>
  <c r="W2773" i="9"/>
  <c r="AD2773" i="9"/>
  <c r="AC2773" i="9"/>
  <c r="W2769" i="9"/>
  <c r="AD2769" i="9"/>
  <c r="AC2769" i="9"/>
  <c r="W2765" i="9"/>
  <c r="AD2765" i="9"/>
  <c r="AC2765" i="9"/>
  <c r="W2760" i="9"/>
  <c r="AD2760" i="9"/>
  <c r="AC2760" i="9"/>
  <c r="W2756" i="9"/>
  <c r="AD2756" i="9"/>
  <c r="AC2756" i="9"/>
  <c r="W2752" i="9"/>
  <c r="AD2752" i="9"/>
  <c r="AC2752" i="9"/>
  <c r="W2748" i="9"/>
  <c r="AD2748" i="9"/>
  <c r="AC2748" i="9"/>
  <c r="W2744" i="9"/>
  <c r="AD2744" i="9"/>
  <c r="AC2744" i="9"/>
  <c r="W2739" i="9"/>
  <c r="AD2739" i="9"/>
  <c r="AC2739" i="9"/>
  <c r="W2735" i="9"/>
  <c r="AD2735" i="9"/>
  <c r="AC2735" i="9"/>
  <c r="W2731" i="9"/>
  <c r="AD2731" i="9"/>
  <c r="AC2731" i="9"/>
  <c r="W2727" i="9"/>
  <c r="AD2727" i="9"/>
  <c r="AC2727" i="9"/>
  <c r="W2723" i="9"/>
  <c r="AD2723" i="9"/>
  <c r="AC2723" i="9"/>
  <c r="W2719" i="9"/>
  <c r="AD2719" i="9"/>
  <c r="AC2719" i="9"/>
  <c r="W2714" i="9"/>
  <c r="AD2714" i="9"/>
  <c r="AC2714" i="9"/>
  <c r="W2710" i="9"/>
  <c r="AD2710" i="9"/>
  <c r="AC2710" i="9"/>
  <c r="W2706" i="9"/>
  <c r="AD2706" i="9"/>
  <c r="AC2706" i="9"/>
  <c r="W2702" i="9"/>
  <c r="AD2702" i="9"/>
  <c r="AC2702" i="9"/>
  <c r="W2698" i="9"/>
  <c r="AD2698" i="9"/>
  <c r="AC2698" i="9"/>
  <c r="W2694" i="9"/>
  <c r="AD2694" i="9"/>
  <c r="AC2694" i="9"/>
  <c r="W2689" i="9"/>
  <c r="AC2689" i="9"/>
  <c r="AD2689" i="9"/>
  <c r="W2685" i="9"/>
  <c r="AC2685" i="9"/>
  <c r="AD2685" i="9"/>
  <c r="W2681" i="9"/>
  <c r="AC2681" i="9"/>
  <c r="AD2681" i="9"/>
  <c r="W2677" i="9"/>
  <c r="AC2677" i="9"/>
  <c r="AD2677" i="9"/>
  <c r="W2673" i="9"/>
  <c r="AC2673" i="9"/>
  <c r="AD2673" i="9"/>
  <c r="W2669" i="9"/>
  <c r="AC2669" i="9"/>
  <c r="AD2669" i="9"/>
  <c r="W2664" i="9"/>
  <c r="AC2664" i="9"/>
  <c r="AD2664" i="9"/>
  <c r="W2660" i="9"/>
  <c r="AC2660" i="9"/>
  <c r="AD2660" i="9"/>
  <c r="W2656" i="9"/>
  <c r="AC2656" i="9"/>
  <c r="AD2656" i="9"/>
  <c r="W2652" i="9"/>
  <c r="AC2652" i="9"/>
  <c r="AD2652" i="9"/>
  <c r="W2648" i="9"/>
  <c r="AC2648" i="9"/>
  <c r="AD2648" i="9"/>
  <c r="W2643" i="9"/>
  <c r="AC2643" i="9"/>
  <c r="AD2643" i="9"/>
  <c r="W2639" i="9"/>
  <c r="AC2639" i="9"/>
  <c r="AD2639" i="9"/>
  <c r="W2635" i="9"/>
  <c r="AC2635" i="9"/>
  <c r="AD2635" i="9"/>
  <c r="W2631" i="9"/>
  <c r="AC2631" i="9"/>
  <c r="AD2631" i="9"/>
  <c r="W2627" i="9"/>
  <c r="AC2627" i="9"/>
  <c r="AD2627" i="9"/>
  <c r="W2623" i="9"/>
  <c r="AC2623" i="9"/>
  <c r="AD2623" i="9"/>
  <c r="W2618" i="9"/>
  <c r="AC2618" i="9"/>
  <c r="AD2618" i="9"/>
  <c r="W2614" i="9"/>
  <c r="AC2614" i="9"/>
  <c r="AD2614" i="9"/>
  <c r="W2610" i="9"/>
  <c r="AC2610" i="9"/>
  <c r="AD2610" i="9"/>
  <c r="W2606" i="9"/>
  <c r="AC2606" i="9"/>
  <c r="AD2606" i="9"/>
  <c r="W2602" i="9"/>
  <c r="AC2602" i="9"/>
  <c r="AD2602" i="9"/>
  <c r="W2598" i="9"/>
  <c r="AC2598" i="9"/>
  <c r="AD2598" i="9"/>
  <c r="W2593" i="9"/>
  <c r="AC2593" i="9"/>
  <c r="AD2593" i="9"/>
  <c r="W2589" i="9"/>
  <c r="AC2589" i="9"/>
  <c r="AD2589" i="9"/>
  <c r="W2585" i="9"/>
  <c r="AC2585" i="9"/>
  <c r="AD2585" i="9"/>
  <c r="W2581" i="9"/>
  <c r="AC2581" i="9"/>
  <c r="AD2581" i="9"/>
  <c r="W2577" i="9"/>
  <c r="AC2577" i="9"/>
  <c r="AD2577" i="9"/>
  <c r="W2573" i="9"/>
  <c r="AC2573" i="9"/>
  <c r="AD2573" i="9"/>
  <c r="W2568" i="9"/>
  <c r="AC2568" i="9"/>
  <c r="AD2568" i="9"/>
  <c r="W2564" i="9"/>
  <c r="AC2564" i="9"/>
  <c r="AD2564" i="9"/>
  <c r="W2560" i="9"/>
  <c r="AC2560" i="9"/>
  <c r="AD2560" i="9"/>
  <c r="W2556" i="9"/>
  <c r="AC2556" i="9"/>
  <c r="AD2556" i="9"/>
  <c r="W2552" i="9"/>
  <c r="AC2552" i="9"/>
  <c r="AD2552" i="9"/>
  <c r="W2547" i="9"/>
  <c r="AC2547" i="9"/>
  <c r="AD2547" i="9"/>
  <c r="W2543" i="9"/>
  <c r="AC2543" i="9"/>
  <c r="AD2543" i="9"/>
  <c r="W2539" i="9"/>
  <c r="AC2539" i="9"/>
  <c r="AD2539" i="9"/>
  <c r="W2535" i="9"/>
  <c r="AC2535" i="9"/>
  <c r="AD2535" i="9"/>
  <c r="W2531" i="9"/>
  <c r="AC2531" i="9"/>
  <c r="AD2531" i="9"/>
  <c r="W2527" i="9"/>
  <c r="AC2527" i="9"/>
  <c r="AD2527" i="9"/>
  <c r="W2522" i="9"/>
  <c r="AC2522" i="9"/>
  <c r="AD2522" i="9"/>
  <c r="W2518" i="9"/>
  <c r="AC2518" i="9"/>
  <c r="AD2518" i="9"/>
  <c r="W2514" i="9"/>
  <c r="AC2514" i="9"/>
  <c r="AD2514" i="9"/>
  <c r="W2510" i="9"/>
  <c r="AC2510" i="9"/>
  <c r="AD2510" i="9"/>
  <c r="W2506" i="9"/>
  <c r="AC2506" i="9"/>
  <c r="AD2506" i="9"/>
  <c r="W2502" i="9"/>
  <c r="AC2502" i="9"/>
  <c r="AD2502" i="9"/>
  <c r="W2497" i="9"/>
  <c r="AC2497" i="9"/>
  <c r="AD2497" i="9"/>
  <c r="W2493" i="9"/>
  <c r="AC2493" i="9"/>
  <c r="AD2493" i="9"/>
  <c r="W2489" i="9"/>
  <c r="AC2489" i="9"/>
  <c r="AD2489" i="9"/>
  <c r="W2485" i="9"/>
  <c r="AC2485" i="9"/>
  <c r="AD2485" i="9"/>
  <c r="W2481" i="9"/>
  <c r="AC2481" i="9"/>
  <c r="AD2481" i="9"/>
  <c r="W2477" i="9"/>
  <c r="AC2477" i="9"/>
  <c r="AD2477" i="9"/>
  <c r="W2472" i="9"/>
  <c r="AC2472" i="9"/>
  <c r="AD2472" i="9"/>
  <c r="W2468" i="9"/>
  <c r="AC2468" i="9"/>
  <c r="AD2468" i="9"/>
  <c r="W2464" i="9"/>
  <c r="AC2464" i="9"/>
  <c r="AD2464" i="9"/>
  <c r="W2460" i="9"/>
  <c r="AC2460" i="9"/>
  <c r="AD2460" i="9"/>
  <c r="W2456" i="9"/>
  <c r="AC2456" i="9"/>
  <c r="AD2456" i="9"/>
  <c r="W2451" i="9"/>
  <c r="AC2451" i="9"/>
  <c r="AD2451" i="9"/>
  <c r="W2447" i="9"/>
  <c r="AC2447" i="9"/>
  <c r="AD2447" i="9"/>
  <c r="W2443" i="9"/>
  <c r="AC2443" i="9"/>
  <c r="AD2443" i="9"/>
  <c r="W2439" i="9"/>
  <c r="AC2439" i="9"/>
  <c r="AD2439" i="9"/>
  <c r="W2435" i="9"/>
  <c r="AC2435" i="9"/>
  <c r="AD2435" i="9"/>
  <c r="W2431" i="9"/>
  <c r="AC2431" i="9"/>
  <c r="AD2431" i="9"/>
  <c r="W2426" i="9"/>
  <c r="AC2426" i="9"/>
  <c r="AD2426" i="9"/>
  <c r="W2422" i="9"/>
  <c r="AC2422" i="9"/>
  <c r="AD2422" i="9"/>
  <c r="W2418" i="9"/>
  <c r="AC2418" i="9"/>
  <c r="AD2418" i="9"/>
  <c r="W2414" i="9"/>
  <c r="AC2414" i="9"/>
  <c r="AD2414" i="9"/>
  <c r="W2410" i="9"/>
  <c r="AC2410" i="9"/>
  <c r="AD2410" i="9"/>
  <c r="W2406" i="9"/>
  <c r="AC2406" i="9"/>
  <c r="AD2406" i="9"/>
  <c r="W2401" i="9"/>
  <c r="AC2401" i="9"/>
  <c r="AD2401" i="9"/>
  <c r="W2397" i="9"/>
  <c r="AC2397" i="9"/>
  <c r="AD2397" i="9"/>
  <c r="W2393" i="9"/>
  <c r="AC2393" i="9"/>
  <c r="AD2393" i="9"/>
  <c r="W2389" i="9"/>
  <c r="AC2389" i="9"/>
  <c r="AD2389" i="9"/>
  <c r="W2385" i="9"/>
  <c r="AC2385" i="9"/>
  <c r="AD2385" i="9"/>
  <c r="W2381" i="9"/>
  <c r="AC2381" i="9"/>
  <c r="AD2381" i="9"/>
  <c r="W2376" i="9"/>
  <c r="AC2376" i="9"/>
  <c r="AD2376" i="9"/>
  <c r="W2372" i="9"/>
  <c r="AC2372" i="9"/>
  <c r="AD2372" i="9"/>
  <c r="W2368" i="9"/>
  <c r="AC2368" i="9"/>
  <c r="AD2368" i="9"/>
  <c r="W2364" i="9"/>
  <c r="AC2364" i="9"/>
  <c r="AD2364" i="9"/>
  <c r="W2360" i="9"/>
  <c r="AC2360" i="9"/>
  <c r="AD2360" i="9"/>
  <c r="W2355" i="9"/>
  <c r="AC2355" i="9"/>
  <c r="AD2355" i="9"/>
  <c r="W2351" i="9"/>
  <c r="AC2351" i="9"/>
  <c r="AD2351" i="9"/>
  <c r="W2347" i="9"/>
  <c r="AC2347" i="9"/>
  <c r="AD2347" i="9"/>
  <c r="W2343" i="9"/>
  <c r="AC2343" i="9"/>
  <c r="AD2343" i="9"/>
  <c r="W2339" i="9"/>
  <c r="AC2339" i="9"/>
  <c r="AD2339" i="9"/>
  <c r="W2335" i="9"/>
  <c r="AC2335" i="9"/>
  <c r="AD2335" i="9"/>
  <c r="W2330" i="9"/>
  <c r="AC2330" i="9"/>
  <c r="AD2330" i="9"/>
  <c r="W2326" i="9"/>
  <c r="AC2326" i="9"/>
  <c r="AD2326" i="9"/>
  <c r="W2322" i="9"/>
  <c r="AC2322" i="9"/>
  <c r="AD2322" i="9"/>
  <c r="W2318" i="9"/>
  <c r="AC2318" i="9"/>
  <c r="AD2318" i="9"/>
  <c r="W2314" i="9"/>
  <c r="AC2314" i="9"/>
  <c r="AD2314" i="9"/>
  <c r="W2310" i="9"/>
  <c r="AC2310" i="9"/>
  <c r="AD2310" i="9"/>
  <c r="W2305" i="9"/>
  <c r="AC2305" i="9"/>
  <c r="AD2305" i="9"/>
  <c r="W2301" i="9"/>
  <c r="AC2301" i="9"/>
  <c r="AD2301" i="9"/>
  <c r="W2297" i="9"/>
  <c r="AC2297" i="9"/>
  <c r="AD2297" i="9"/>
  <c r="W2293" i="9"/>
  <c r="AC2293" i="9"/>
  <c r="AD2293" i="9"/>
  <c r="W2289" i="9"/>
  <c r="AC2289" i="9"/>
  <c r="AD2289" i="9"/>
  <c r="W2285" i="9"/>
  <c r="AC2285" i="9"/>
  <c r="AD2285" i="9"/>
  <c r="W2280" i="9"/>
  <c r="AC2280" i="9"/>
  <c r="AD2280" i="9"/>
  <c r="W2276" i="9"/>
  <c r="AC2276" i="9"/>
  <c r="AD2276" i="9"/>
  <c r="W2272" i="9"/>
  <c r="AC2272" i="9"/>
  <c r="AD2272" i="9"/>
  <c r="W2268" i="9"/>
  <c r="AC2268" i="9"/>
  <c r="AD2268" i="9"/>
  <c r="W2264" i="9"/>
  <c r="AC2264" i="9"/>
  <c r="AD2264" i="9"/>
  <c r="W2259" i="9"/>
  <c r="AC2259" i="9"/>
  <c r="AD2259" i="9"/>
  <c r="W2255" i="9"/>
  <c r="AC2255" i="9"/>
  <c r="AD2255" i="9"/>
  <c r="W2251" i="9"/>
  <c r="AC2251" i="9"/>
  <c r="AD2251" i="9"/>
  <c r="W2247" i="9"/>
  <c r="AC2247" i="9"/>
  <c r="AD2247" i="9"/>
  <c r="W2243" i="9"/>
  <c r="AC2243" i="9"/>
  <c r="AD2243" i="9"/>
  <c r="W2239" i="9"/>
  <c r="AC2239" i="9"/>
  <c r="AD2239" i="9"/>
  <c r="W2234" i="9"/>
  <c r="AC2234" i="9"/>
  <c r="AD2234" i="9"/>
  <c r="W2230" i="9"/>
  <c r="AC2230" i="9"/>
  <c r="AD2230" i="9"/>
  <c r="W2226" i="9"/>
  <c r="AC2226" i="9"/>
  <c r="AD2226" i="9"/>
  <c r="W2222" i="9"/>
  <c r="AC2222" i="9"/>
  <c r="AD2222" i="9"/>
  <c r="W2218" i="9"/>
  <c r="AC2218" i="9"/>
  <c r="AD2218" i="9"/>
  <c r="W2214" i="9"/>
  <c r="AC2214" i="9"/>
  <c r="AD2214" i="9"/>
  <c r="W2209" i="9"/>
  <c r="AC2209" i="9"/>
  <c r="AD2209" i="9"/>
  <c r="W2205" i="9"/>
  <c r="AC2205" i="9"/>
  <c r="AD2205" i="9"/>
  <c r="W2201" i="9"/>
  <c r="AC2201" i="9"/>
  <c r="AD2201" i="9"/>
  <c r="W2197" i="9"/>
  <c r="AD2197" i="9"/>
  <c r="AC2197" i="9"/>
  <c r="W2193" i="9"/>
  <c r="AD2193" i="9"/>
  <c r="AC2193" i="9"/>
  <c r="W2189" i="9"/>
  <c r="AD2189" i="9"/>
  <c r="AC2189" i="9"/>
  <c r="W2184" i="9"/>
  <c r="AD2184" i="9"/>
  <c r="AC2184" i="9"/>
  <c r="W2180" i="9"/>
  <c r="AD2180" i="9"/>
  <c r="AC2180" i="9"/>
  <c r="W2176" i="9"/>
  <c r="AD2176" i="9"/>
  <c r="AC2176" i="9"/>
  <c r="W2172" i="9"/>
  <c r="AD2172" i="9"/>
  <c r="AC2172" i="9"/>
  <c r="W2168" i="9"/>
  <c r="AD2168" i="9"/>
  <c r="AC2168" i="9"/>
  <c r="W2163" i="9"/>
  <c r="AD2163" i="9"/>
  <c r="AC2163" i="9"/>
  <c r="W2159" i="9"/>
  <c r="AD2159" i="9"/>
  <c r="AC2159" i="9"/>
  <c r="W2155" i="9"/>
  <c r="AD2155" i="9"/>
  <c r="AC2155" i="9"/>
  <c r="W2151" i="9"/>
  <c r="AD2151" i="9"/>
  <c r="AC2151" i="9"/>
  <c r="W2147" i="9"/>
  <c r="AD2147" i="9"/>
  <c r="AC2147" i="9"/>
  <c r="W2143" i="9"/>
  <c r="AD2143" i="9"/>
  <c r="AC2143" i="9"/>
  <c r="W2138" i="9"/>
  <c r="AD2138" i="9"/>
  <c r="AC2138" i="9"/>
  <c r="W2134" i="9"/>
  <c r="AD2134" i="9"/>
  <c r="AC2134" i="9"/>
  <c r="W2130" i="9"/>
  <c r="AD2130" i="9"/>
  <c r="AC2130" i="9"/>
  <c r="W2126" i="9"/>
  <c r="AD2126" i="9"/>
  <c r="AC2126" i="9"/>
  <c r="W2122" i="9"/>
  <c r="AD2122" i="9"/>
  <c r="AC2122" i="9"/>
  <c r="W2118" i="9"/>
  <c r="AD2118" i="9"/>
  <c r="AC2118" i="9"/>
  <c r="W2113" i="9"/>
  <c r="AD2113" i="9"/>
  <c r="AC2113" i="9"/>
  <c r="W2109" i="9"/>
  <c r="AD2109" i="9"/>
  <c r="AC2109" i="9"/>
  <c r="W2105" i="9"/>
  <c r="AD2105" i="9"/>
  <c r="AC2105" i="9"/>
  <c r="W2101" i="9"/>
  <c r="AD2101" i="9"/>
  <c r="AC2101" i="9"/>
  <c r="W2097" i="9"/>
  <c r="AD2097" i="9"/>
  <c r="AC2097" i="9"/>
  <c r="W2093" i="9"/>
  <c r="AD2093" i="9"/>
  <c r="AC2093" i="9"/>
  <c r="W2088" i="9"/>
  <c r="AD2088" i="9"/>
  <c r="AC2088" i="9"/>
  <c r="W2084" i="9"/>
  <c r="AD2084" i="9"/>
  <c r="AC2084" i="9"/>
  <c r="W2080" i="9"/>
  <c r="AD2080" i="9"/>
  <c r="AC2080" i="9"/>
  <c r="W2076" i="9"/>
  <c r="AD2076" i="9"/>
  <c r="AC2076" i="9"/>
  <c r="W2072" i="9"/>
  <c r="AD2072" i="9"/>
  <c r="AC2072" i="9"/>
  <c r="W2067" i="9"/>
  <c r="AD2067" i="9"/>
  <c r="AC2067" i="9"/>
  <c r="W2063" i="9"/>
  <c r="AD2063" i="9"/>
  <c r="AC2063" i="9"/>
  <c r="W2059" i="9"/>
  <c r="AD2059" i="9"/>
  <c r="AC2059" i="9"/>
  <c r="W2055" i="9"/>
  <c r="AD2055" i="9"/>
  <c r="AC2055" i="9"/>
  <c r="W2051" i="9"/>
  <c r="AD2051" i="9"/>
  <c r="AC2051" i="9"/>
  <c r="W2047" i="9"/>
  <c r="AD2047" i="9"/>
  <c r="AC2047" i="9"/>
  <c r="W2042" i="9"/>
  <c r="AD2042" i="9"/>
  <c r="AC2042" i="9"/>
  <c r="W2038" i="9"/>
  <c r="AD2038" i="9"/>
  <c r="AC2038" i="9"/>
  <c r="W2034" i="9"/>
  <c r="AD2034" i="9"/>
  <c r="AC2034" i="9"/>
  <c r="W2030" i="9"/>
  <c r="AD2030" i="9"/>
  <c r="AC2030" i="9"/>
  <c r="W2026" i="9"/>
  <c r="AD2026" i="9"/>
  <c r="AC2026" i="9"/>
  <c r="W2022" i="9"/>
  <c r="AD2022" i="9"/>
  <c r="AC2022" i="9"/>
  <c r="W2017" i="9"/>
  <c r="AD2017" i="9"/>
  <c r="AC2017" i="9"/>
  <c r="W2013" i="9"/>
  <c r="AD2013" i="9"/>
  <c r="AC2013" i="9"/>
  <c r="W2009" i="9"/>
  <c r="AD2009" i="9"/>
  <c r="AC2009" i="9"/>
  <c r="W2005" i="9"/>
  <c r="AD2005" i="9"/>
  <c r="AC2005" i="9"/>
  <c r="W2001" i="9"/>
  <c r="AD2001" i="9"/>
  <c r="AC2001" i="9"/>
  <c r="W1997" i="9"/>
  <c r="AD1997" i="9"/>
  <c r="AC1997" i="9"/>
  <c r="W1992" i="9"/>
  <c r="AD1992" i="9"/>
  <c r="AC1992" i="9"/>
  <c r="W1988" i="9"/>
  <c r="AD1988" i="9"/>
  <c r="AC1988" i="9"/>
  <c r="W1984" i="9"/>
  <c r="AD1984" i="9"/>
  <c r="AC1984" i="9"/>
  <c r="W1980" i="9"/>
  <c r="AD1980" i="9"/>
  <c r="AC1980" i="9"/>
  <c r="W1976" i="9"/>
  <c r="AD1976" i="9"/>
  <c r="AC1976" i="9"/>
  <c r="W1971" i="9"/>
  <c r="AC1971" i="9"/>
  <c r="AD1971" i="9"/>
  <c r="W1967" i="9"/>
  <c r="AC1967" i="9"/>
  <c r="AD1967" i="9"/>
  <c r="W1963" i="9"/>
  <c r="AC1963" i="9"/>
  <c r="AD1963" i="9"/>
  <c r="W1959" i="9"/>
  <c r="AC1959" i="9"/>
  <c r="AD1959" i="9"/>
  <c r="W1955" i="9"/>
  <c r="AC1955" i="9"/>
  <c r="AD1955" i="9"/>
  <c r="W1951" i="9"/>
  <c r="AC1951" i="9"/>
  <c r="AD1951" i="9"/>
  <c r="W1946" i="9"/>
  <c r="AC1946" i="9"/>
  <c r="AD1946" i="9"/>
  <c r="W1942" i="9"/>
  <c r="AC1942" i="9"/>
  <c r="AD1942" i="9"/>
  <c r="W1938" i="9"/>
  <c r="AC1938" i="9"/>
  <c r="AD1938" i="9"/>
  <c r="W1934" i="9"/>
  <c r="AC1934" i="9"/>
  <c r="AD1934" i="9"/>
  <c r="W1930" i="9"/>
  <c r="AC1930" i="9"/>
  <c r="AD1930" i="9"/>
  <c r="W1926" i="9"/>
  <c r="AC1926" i="9"/>
  <c r="AD1926" i="9"/>
  <c r="W1921" i="9"/>
  <c r="AC1921" i="9"/>
  <c r="AD1921" i="9"/>
  <c r="W1917" i="9"/>
  <c r="AC1917" i="9"/>
  <c r="AD1917" i="9"/>
  <c r="W1913" i="9"/>
  <c r="AC1913" i="9"/>
  <c r="AD1913" i="9"/>
  <c r="W1909" i="9"/>
  <c r="AC1909" i="9"/>
  <c r="AD1909" i="9"/>
  <c r="W1905" i="9"/>
  <c r="AC1905" i="9"/>
  <c r="AD1905" i="9"/>
  <c r="W1901" i="9"/>
  <c r="AC1901" i="9"/>
  <c r="AD1901" i="9"/>
  <c r="W1896" i="9"/>
  <c r="AC1896" i="9"/>
  <c r="AD1896" i="9"/>
  <c r="W1892" i="9"/>
  <c r="AC1892" i="9"/>
  <c r="AD1892" i="9"/>
  <c r="W1888" i="9"/>
  <c r="AC1888" i="9"/>
  <c r="AD1888" i="9"/>
  <c r="W1884" i="9"/>
  <c r="AC1884" i="9"/>
  <c r="AD1884" i="9"/>
  <c r="W1880" i="9"/>
  <c r="AC1880" i="9"/>
  <c r="AD1880" i="9"/>
  <c r="W1875" i="9"/>
  <c r="AC1875" i="9"/>
  <c r="AD1875" i="9"/>
  <c r="W1871" i="9"/>
  <c r="AC1871" i="9"/>
  <c r="AD1871" i="9"/>
  <c r="W1867" i="9"/>
  <c r="AC1867" i="9"/>
  <c r="AD1867" i="9"/>
  <c r="W1863" i="9"/>
  <c r="AC1863" i="9"/>
  <c r="AD1863" i="9"/>
  <c r="W1859" i="9"/>
  <c r="AC1859" i="9"/>
  <c r="AD1859" i="9"/>
  <c r="W1855" i="9"/>
  <c r="AC1855" i="9"/>
  <c r="AD1855" i="9"/>
  <c r="W1850" i="9"/>
  <c r="AC1850" i="9"/>
  <c r="AD1850" i="9"/>
  <c r="W1846" i="9"/>
  <c r="AC1846" i="9"/>
  <c r="AD1846" i="9"/>
  <c r="W1842" i="9"/>
  <c r="AC1842" i="9"/>
  <c r="AD1842" i="9"/>
  <c r="W1838" i="9"/>
  <c r="AC1838" i="9"/>
  <c r="AD1838" i="9"/>
  <c r="W1834" i="9"/>
  <c r="AC1834" i="9"/>
  <c r="AD1834" i="9"/>
  <c r="W1830" i="9"/>
  <c r="AC1830" i="9"/>
  <c r="AD1830" i="9"/>
  <c r="W1825" i="9"/>
  <c r="AC1825" i="9"/>
  <c r="AD1825" i="9"/>
  <c r="W1821" i="9"/>
  <c r="AC1821" i="9"/>
  <c r="AD1821" i="9"/>
  <c r="W1817" i="9"/>
  <c r="AC1817" i="9"/>
  <c r="AD1817" i="9"/>
  <c r="W1813" i="9"/>
  <c r="AC1813" i="9"/>
  <c r="AD1813" i="9"/>
  <c r="W1809" i="9"/>
  <c r="AC1809" i="9"/>
  <c r="AD1809" i="9"/>
  <c r="W1805" i="9"/>
  <c r="AC1805" i="9"/>
  <c r="AD1805" i="9"/>
  <c r="W1800" i="9"/>
  <c r="AC1800" i="9"/>
  <c r="AD1800" i="9"/>
  <c r="W1796" i="9"/>
  <c r="AC1796" i="9"/>
  <c r="AD1796" i="9"/>
  <c r="W1792" i="9"/>
  <c r="AC1792" i="9"/>
  <c r="AD1792" i="9"/>
  <c r="W1788" i="9"/>
  <c r="AC1788" i="9"/>
  <c r="AD1788" i="9"/>
  <c r="W1784" i="9"/>
  <c r="AC1784" i="9"/>
  <c r="AD1784" i="9"/>
  <c r="W1779" i="9"/>
  <c r="AC1779" i="9"/>
  <c r="AD1779" i="9"/>
  <c r="W1775" i="9"/>
  <c r="AC1775" i="9"/>
  <c r="AD1775" i="9"/>
  <c r="W1771" i="9"/>
  <c r="AC1771" i="9"/>
  <c r="AD1771" i="9"/>
  <c r="W1767" i="9"/>
  <c r="AC1767" i="9"/>
  <c r="AD1767" i="9"/>
  <c r="W1763" i="9"/>
  <c r="AC1763" i="9"/>
  <c r="AD1763" i="9"/>
  <c r="W1759" i="9"/>
  <c r="AC1759" i="9"/>
  <c r="AD1759" i="9"/>
  <c r="W1754" i="9"/>
  <c r="AC1754" i="9"/>
  <c r="AD1754" i="9"/>
  <c r="W1750" i="9"/>
  <c r="AC1750" i="9"/>
  <c r="AD1750" i="9"/>
  <c r="W1746" i="9"/>
  <c r="AC1746" i="9"/>
  <c r="AD1746" i="9"/>
  <c r="W1742" i="9"/>
  <c r="AC1742" i="9"/>
  <c r="AD1742" i="9"/>
  <c r="W1738" i="9"/>
  <c r="AC1738" i="9"/>
  <c r="AD1738" i="9"/>
  <c r="W1734" i="9"/>
  <c r="AC1734" i="9"/>
  <c r="AD1734" i="9"/>
  <c r="W1729" i="9"/>
  <c r="AC1729" i="9"/>
  <c r="AD1729" i="9"/>
  <c r="W1725" i="9"/>
  <c r="AC1725" i="9"/>
  <c r="AD1725" i="9"/>
  <c r="W1721" i="9"/>
  <c r="AC1721" i="9"/>
  <c r="AD1721" i="9"/>
  <c r="W1717" i="9"/>
  <c r="AC1717" i="9"/>
  <c r="AD1717" i="9"/>
  <c r="W1713" i="9"/>
  <c r="AC1713" i="9"/>
  <c r="AD1713" i="9"/>
  <c r="W1709" i="9"/>
  <c r="AC1709" i="9"/>
  <c r="AD1709" i="9"/>
  <c r="W1704" i="9"/>
  <c r="AC1704" i="9"/>
  <c r="AD1704" i="9"/>
  <c r="W1700" i="9"/>
  <c r="AC1700" i="9"/>
  <c r="AD1700" i="9"/>
  <c r="W1696" i="9"/>
  <c r="AC1696" i="9"/>
  <c r="AD1696" i="9"/>
  <c r="W1692" i="9"/>
  <c r="AC1692" i="9"/>
  <c r="AD1692" i="9"/>
  <c r="W1688" i="9"/>
  <c r="AC1688" i="9"/>
  <c r="AD1688" i="9"/>
  <c r="W1683" i="9"/>
  <c r="AC1683" i="9"/>
  <c r="AD1683" i="9"/>
  <c r="W1679" i="9"/>
  <c r="AC1679" i="9"/>
  <c r="AD1679" i="9"/>
  <c r="W1675" i="9"/>
  <c r="AC1675" i="9"/>
  <c r="AD1675" i="9"/>
  <c r="W1671" i="9"/>
  <c r="AC1671" i="9"/>
  <c r="AD1671" i="9"/>
  <c r="W1667" i="9"/>
  <c r="AC1667" i="9"/>
  <c r="AD1667" i="9"/>
  <c r="W1663" i="9"/>
  <c r="AC1663" i="9"/>
  <c r="AD1663" i="9"/>
  <c r="W1658" i="9"/>
  <c r="AC1658" i="9"/>
  <c r="AD1658" i="9"/>
  <c r="W1654" i="9"/>
  <c r="AC1654" i="9"/>
  <c r="AD1654" i="9"/>
  <c r="W1650" i="9"/>
  <c r="AC1650" i="9"/>
  <c r="AD1650" i="9"/>
  <c r="W1646" i="9"/>
  <c r="AC1646" i="9"/>
  <c r="AD1646" i="9"/>
  <c r="W1642" i="9"/>
  <c r="AC1642" i="9"/>
  <c r="AD1642" i="9"/>
  <c r="W1638" i="9"/>
  <c r="AC1638" i="9"/>
  <c r="AD1638" i="9"/>
  <c r="W1633" i="9"/>
  <c r="AC1633" i="9"/>
  <c r="AD1633" i="9"/>
  <c r="W1629" i="9"/>
  <c r="AC1629" i="9"/>
  <c r="AD1629" i="9"/>
  <c r="W1625" i="9"/>
  <c r="AC1625" i="9"/>
  <c r="AD1625" i="9"/>
  <c r="W1621" i="9"/>
  <c r="AC1621" i="9"/>
  <c r="AD1621" i="9"/>
  <c r="W1617" i="9"/>
  <c r="AC1617" i="9"/>
  <c r="AD1617" i="9"/>
  <c r="W1613" i="9"/>
  <c r="AC1613" i="9"/>
  <c r="AD1613" i="9"/>
  <c r="W1608" i="9"/>
  <c r="AC1608" i="9"/>
  <c r="AD1608" i="9"/>
  <c r="W1604" i="9"/>
  <c r="AC1604" i="9"/>
  <c r="AD1604" i="9"/>
  <c r="W1600" i="9"/>
  <c r="AC1600" i="9"/>
  <c r="AD1600" i="9"/>
  <c r="W1596" i="9"/>
  <c r="AC1596" i="9"/>
  <c r="AD1596" i="9"/>
  <c r="W1592" i="9"/>
  <c r="AC1592" i="9"/>
  <c r="AD1592" i="9"/>
  <c r="W1587" i="9"/>
  <c r="AC1587" i="9"/>
  <c r="AD1587" i="9"/>
  <c r="W1583" i="9"/>
  <c r="AC1583" i="9"/>
  <c r="AD1583" i="9"/>
  <c r="W1579" i="9"/>
  <c r="AC1579" i="9"/>
  <c r="AD1579" i="9"/>
  <c r="W1575" i="9"/>
  <c r="AC1575" i="9"/>
  <c r="AD1575" i="9"/>
  <c r="W1571" i="9"/>
  <c r="AC1571" i="9"/>
  <c r="AD1571" i="9"/>
  <c r="W1567" i="9"/>
  <c r="AC1567" i="9"/>
  <c r="AD1567" i="9"/>
  <c r="W1562" i="9"/>
  <c r="AC1562" i="9"/>
  <c r="AD1562" i="9"/>
  <c r="W1558" i="9"/>
  <c r="AC1558" i="9"/>
  <c r="AD1558" i="9"/>
  <c r="W1554" i="9"/>
  <c r="AC1554" i="9"/>
  <c r="AD1554" i="9"/>
  <c r="W1550" i="9"/>
  <c r="AC1550" i="9"/>
  <c r="AD1550" i="9"/>
  <c r="W1546" i="9"/>
  <c r="AC1546" i="9"/>
  <c r="AD1546" i="9"/>
  <c r="W1542" i="9"/>
  <c r="AC1542" i="9"/>
  <c r="AD1542" i="9"/>
  <c r="W1537" i="9"/>
  <c r="AC1537" i="9"/>
  <c r="AD1537" i="9"/>
  <c r="W1533" i="9"/>
  <c r="AC1533" i="9"/>
  <c r="AD1533" i="9"/>
  <c r="W1529" i="9"/>
  <c r="AC1529" i="9"/>
  <c r="AD1529" i="9"/>
  <c r="W1525" i="9"/>
  <c r="AC1525" i="9"/>
  <c r="AD1525" i="9"/>
  <c r="W1521" i="9"/>
  <c r="AC1521" i="9"/>
  <c r="AD1521" i="9"/>
  <c r="W1517" i="9"/>
  <c r="AC1517" i="9"/>
  <c r="AD1517" i="9"/>
  <c r="W1512" i="9"/>
  <c r="AD1512" i="9"/>
  <c r="AC1512" i="9"/>
  <c r="W1508" i="9"/>
  <c r="AD1508" i="9"/>
  <c r="AC1508" i="9"/>
  <c r="W1504" i="9"/>
  <c r="AD1504" i="9"/>
  <c r="AC1504" i="9"/>
  <c r="W1500" i="9"/>
  <c r="AD1500" i="9"/>
  <c r="AC1500" i="9"/>
  <c r="W1496" i="9"/>
  <c r="AD1496" i="9"/>
  <c r="AC1496" i="9"/>
  <c r="W1491" i="9"/>
  <c r="AD1491" i="9"/>
  <c r="AC1491" i="9"/>
  <c r="W1487" i="9"/>
  <c r="AD1487" i="9"/>
  <c r="AC1487" i="9"/>
  <c r="W1483" i="9"/>
  <c r="AD1483" i="9"/>
  <c r="AC1483" i="9"/>
  <c r="W1479" i="9"/>
  <c r="AD1479" i="9"/>
  <c r="AC1479" i="9"/>
  <c r="W1475" i="9"/>
  <c r="AD1475" i="9"/>
  <c r="AC1475" i="9"/>
  <c r="W1471" i="9"/>
  <c r="AD1471" i="9"/>
  <c r="AC1471" i="9"/>
  <c r="W1466" i="9"/>
  <c r="AD1466" i="9"/>
  <c r="AC1466" i="9"/>
  <c r="W1462" i="9"/>
  <c r="AD1462" i="9"/>
  <c r="AC1462" i="9"/>
  <c r="W1458" i="9"/>
  <c r="AD1458" i="9"/>
  <c r="AC1458" i="9"/>
  <c r="W1454" i="9"/>
  <c r="AD1454" i="9"/>
  <c r="AC1454" i="9"/>
  <c r="W1450" i="9"/>
  <c r="AD1450" i="9"/>
  <c r="AC1450" i="9"/>
  <c r="W1446" i="9"/>
  <c r="AD1446" i="9"/>
  <c r="AC1446" i="9"/>
  <c r="W1441" i="9"/>
  <c r="AD1441" i="9"/>
  <c r="AC1441" i="9"/>
  <c r="W1437" i="9"/>
  <c r="AD1437" i="9"/>
  <c r="AC1437" i="9"/>
  <c r="W1433" i="9"/>
  <c r="AD1433" i="9"/>
  <c r="AC1433" i="9"/>
  <c r="W1429" i="9"/>
  <c r="AD1429" i="9"/>
  <c r="AC1429" i="9"/>
  <c r="W1425" i="9"/>
  <c r="AD1425" i="9"/>
  <c r="AC1425" i="9"/>
  <c r="W1421" i="9"/>
  <c r="AD1421" i="9"/>
  <c r="AC1421" i="9"/>
  <c r="W1416" i="9"/>
  <c r="AD1416" i="9"/>
  <c r="AC1416" i="9"/>
  <c r="W1412" i="9"/>
  <c r="AD1412" i="9"/>
  <c r="AC1412" i="9"/>
  <c r="W1408" i="9"/>
  <c r="AD1408" i="9"/>
  <c r="AC1408" i="9"/>
  <c r="W1404" i="9"/>
  <c r="AD1404" i="9"/>
  <c r="AC1404" i="9"/>
  <c r="W1400" i="9"/>
  <c r="AD1400" i="9"/>
  <c r="AC1400" i="9"/>
  <c r="W1395" i="9"/>
  <c r="AD1395" i="9"/>
  <c r="AC1395" i="9"/>
  <c r="W1391" i="9"/>
  <c r="AD1391" i="9"/>
  <c r="AC1391" i="9"/>
  <c r="W1387" i="9"/>
  <c r="AD1387" i="9"/>
  <c r="AC1387" i="9"/>
  <c r="W1383" i="9"/>
  <c r="AD1383" i="9"/>
  <c r="AC1383" i="9"/>
  <c r="W1379" i="9"/>
  <c r="AD1379" i="9"/>
  <c r="AC1379" i="9"/>
  <c r="W1375" i="9"/>
  <c r="AD1375" i="9"/>
  <c r="AC1375" i="9"/>
  <c r="W1370" i="9"/>
  <c r="AD1370" i="9"/>
  <c r="AC1370" i="9"/>
  <c r="W1366" i="9"/>
  <c r="AD1366" i="9"/>
  <c r="AC1366" i="9"/>
  <c r="W1362" i="9"/>
  <c r="AD1362" i="9"/>
  <c r="AC1362" i="9"/>
  <c r="W1358" i="9"/>
  <c r="AD1358" i="9"/>
  <c r="AC1358" i="9"/>
  <c r="W1354" i="9"/>
  <c r="AD1354" i="9"/>
  <c r="AC1354" i="9"/>
  <c r="W1350" i="9"/>
  <c r="AD1350" i="9"/>
  <c r="AC1350" i="9"/>
  <c r="W1345" i="9"/>
  <c r="AD1345" i="9"/>
  <c r="AC1345" i="9"/>
  <c r="W1341" i="9"/>
  <c r="AD1341" i="9"/>
  <c r="AC1341" i="9"/>
  <c r="W1337" i="9"/>
  <c r="AD1337" i="9"/>
  <c r="AC1337" i="9"/>
  <c r="W1333" i="9"/>
  <c r="AD1333" i="9"/>
  <c r="AC1333" i="9"/>
  <c r="W1329" i="9"/>
  <c r="AD1329" i="9"/>
  <c r="AC1329" i="9"/>
  <c r="W1325" i="9"/>
  <c r="AD1325" i="9"/>
  <c r="AC1325" i="9"/>
  <c r="W1320" i="9"/>
  <c r="AD1320" i="9"/>
  <c r="AC1320" i="9"/>
  <c r="W1316" i="9"/>
  <c r="AD1316" i="9"/>
  <c r="AC1316" i="9"/>
  <c r="W1312" i="9"/>
  <c r="AD1312" i="9"/>
  <c r="AC1312" i="9"/>
  <c r="W1308" i="9"/>
  <c r="AD1308" i="9"/>
  <c r="AC1308" i="9"/>
  <c r="W1304" i="9"/>
  <c r="AD1304" i="9"/>
  <c r="AC1304" i="9"/>
  <c r="W1299" i="9"/>
  <c r="AD1299" i="9"/>
  <c r="AC1299" i="9"/>
  <c r="W1295" i="9"/>
  <c r="AD1295" i="9"/>
  <c r="AC1295" i="9"/>
  <c r="W1291" i="9"/>
  <c r="AD1291" i="9"/>
  <c r="AC1291" i="9"/>
  <c r="W1287" i="9"/>
  <c r="AD1287" i="9"/>
  <c r="AC1287" i="9"/>
  <c r="W1283" i="9"/>
  <c r="AD1283" i="9"/>
  <c r="AC1283" i="9"/>
  <c r="W1279" i="9"/>
  <c r="AC1279" i="9"/>
  <c r="AD1279" i="9"/>
  <c r="W1274" i="9"/>
  <c r="AC1274" i="9"/>
  <c r="AD1274" i="9"/>
  <c r="W1270" i="9"/>
  <c r="AC1270" i="9"/>
  <c r="AD1270" i="9"/>
  <c r="W1266" i="9"/>
  <c r="AC1266" i="9"/>
  <c r="AD1266" i="9"/>
  <c r="W1262" i="9"/>
  <c r="AC1262" i="9"/>
  <c r="AD1262" i="9"/>
  <c r="W1258" i="9"/>
  <c r="AC1258" i="9"/>
  <c r="AD1258" i="9"/>
  <c r="W1254" i="9"/>
  <c r="AC1254" i="9"/>
  <c r="AD1254" i="9"/>
  <c r="W1249" i="9"/>
  <c r="AC1249" i="9"/>
  <c r="AD1249" i="9"/>
  <c r="W1245" i="9"/>
  <c r="AC1245" i="9"/>
  <c r="AD1245" i="9"/>
  <c r="W1241" i="9"/>
  <c r="AC1241" i="9"/>
  <c r="AD1241" i="9"/>
  <c r="W1237" i="9"/>
  <c r="AC1237" i="9"/>
  <c r="AD1237" i="9"/>
  <c r="W1233" i="9"/>
  <c r="AC1233" i="9"/>
  <c r="AD1233" i="9"/>
  <c r="W1229" i="9"/>
  <c r="AC1229" i="9"/>
  <c r="AD1229" i="9"/>
  <c r="W1224" i="9"/>
  <c r="AC1224" i="9"/>
  <c r="AD1224" i="9"/>
  <c r="W1220" i="9"/>
  <c r="AC1220" i="9"/>
  <c r="AD1220" i="9"/>
  <c r="W1216" i="9"/>
  <c r="AC1216" i="9"/>
  <c r="AD1216" i="9"/>
  <c r="W1212" i="9"/>
  <c r="AC1212" i="9"/>
  <c r="AD1212" i="9"/>
  <c r="W1208" i="9"/>
  <c r="AC1208" i="9"/>
  <c r="AD1208" i="9"/>
  <c r="W1203" i="9"/>
  <c r="AC1203" i="9"/>
  <c r="AD1203" i="9"/>
  <c r="W1199" i="9"/>
  <c r="AC1199" i="9"/>
  <c r="AD1199" i="9"/>
  <c r="W1195" i="9"/>
  <c r="AC1195" i="9"/>
  <c r="AD1195" i="9"/>
  <c r="W1191" i="9"/>
  <c r="AC1191" i="9"/>
  <c r="AD1191" i="9"/>
  <c r="W1187" i="9"/>
  <c r="AC1187" i="9"/>
  <c r="AD1187" i="9"/>
  <c r="W1183" i="9"/>
  <c r="AC1183" i="9"/>
  <c r="AD1183" i="9"/>
  <c r="W1178" i="9"/>
  <c r="AC1178" i="9"/>
  <c r="AD1178" i="9"/>
  <c r="W1174" i="9"/>
  <c r="AC1174" i="9"/>
  <c r="AD1174" i="9"/>
  <c r="W1170" i="9"/>
  <c r="AC1170" i="9"/>
  <c r="AD1170" i="9"/>
  <c r="W1166" i="9"/>
  <c r="AC1166" i="9"/>
  <c r="AD1166" i="9"/>
  <c r="W1162" i="9"/>
  <c r="AC1162" i="9"/>
  <c r="AD1162" i="9"/>
  <c r="W1158" i="9"/>
  <c r="AC1158" i="9"/>
  <c r="AD1158" i="9"/>
  <c r="W1153" i="9"/>
  <c r="AC1153" i="9"/>
  <c r="AD1153" i="9"/>
  <c r="W1149" i="9"/>
  <c r="AC1149" i="9"/>
  <c r="AD1149" i="9"/>
  <c r="W1145" i="9"/>
  <c r="AC1145" i="9"/>
  <c r="AD1145" i="9"/>
  <c r="W1141" i="9"/>
  <c r="AC1141" i="9"/>
  <c r="AD1141" i="9"/>
  <c r="W1137" i="9"/>
  <c r="AC1137" i="9"/>
  <c r="AD1137" i="9"/>
  <c r="W3363" i="9"/>
  <c r="AC3363" i="9"/>
  <c r="AD3363" i="9"/>
  <c r="W3359" i="9"/>
  <c r="AC3359" i="9"/>
  <c r="AD3359" i="9"/>
  <c r="W3355" i="9"/>
  <c r="AC3355" i="9"/>
  <c r="AD3355" i="9"/>
  <c r="W3351" i="9"/>
  <c r="AD3351" i="9"/>
  <c r="AC3351" i="9"/>
  <c r="W3347" i="9"/>
  <c r="AD3347" i="9"/>
  <c r="AC3347" i="9"/>
  <c r="W3343" i="9"/>
  <c r="AD3343" i="9"/>
  <c r="AC3343" i="9"/>
  <c r="W3338" i="9"/>
  <c r="AD3338" i="9"/>
  <c r="AC3338" i="9"/>
  <c r="W3334" i="9"/>
  <c r="AD3334" i="9"/>
  <c r="AC3334" i="9"/>
  <c r="W3330" i="9"/>
  <c r="AD3330" i="9"/>
  <c r="AC3330" i="9"/>
  <c r="W3326" i="9"/>
  <c r="AD3326" i="9"/>
  <c r="AC3326" i="9"/>
  <c r="W3322" i="9"/>
  <c r="AD3322" i="9"/>
  <c r="AC3322" i="9"/>
  <c r="W3318" i="9"/>
  <c r="AD3318" i="9"/>
  <c r="AC3318" i="9"/>
  <c r="W3313" i="9"/>
  <c r="AD3313" i="9"/>
  <c r="AC3313" i="9"/>
  <c r="W3309" i="9"/>
  <c r="AD3309" i="9"/>
  <c r="AC3309" i="9"/>
  <c r="W3305" i="9"/>
  <c r="AD3305" i="9"/>
  <c r="AC3305" i="9"/>
  <c r="W3301" i="9"/>
  <c r="AD3301" i="9"/>
  <c r="AC3301" i="9"/>
  <c r="W3297" i="9"/>
  <c r="AD3297" i="9"/>
  <c r="AC3297" i="9"/>
  <c r="W3293" i="9"/>
  <c r="AD3293" i="9"/>
  <c r="AC3293" i="9"/>
  <c r="W3288" i="9"/>
  <c r="AD3288" i="9"/>
  <c r="AC3288" i="9"/>
  <c r="W3284" i="9"/>
  <c r="AD3284" i="9"/>
  <c r="AC3284" i="9"/>
  <c r="W3280" i="9"/>
  <c r="AD3280" i="9"/>
  <c r="AC3280" i="9"/>
  <c r="W3276" i="9"/>
  <c r="AD3276" i="9"/>
  <c r="AC3276" i="9"/>
  <c r="W3272" i="9"/>
  <c r="AD3272" i="9"/>
  <c r="AC3272" i="9"/>
  <c r="W3267" i="9"/>
  <c r="AD3267" i="9"/>
  <c r="AC3267" i="9"/>
  <c r="W3263" i="9"/>
  <c r="AD3263" i="9"/>
  <c r="AC3263" i="9"/>
  <c r="W3259" i="9"/>
  <c r="AD3259" i="9"/>
  <c r="AC3259" i="9"/>
  <c r="W3255" i="9"/>
  <c r="AD3255" i="9"/>
  <c r="AC3255" i="9"/>
  <c r="W3251" i="9"/>
  <c r="AD3251" i="9"/>
  <c r="AC3251" i="9"/>
  <c r="W3247" i="9"/>
  <c r="AD3247" i="9"/>
  <c r="AC3247" i="9"/>
  <c r="W3242" i="9"/>
  <c r="AD3242" i="9"/>
  <c r="AC3242" i="9"/>
  <c r="W3238" i="9"/>
  <c r="AD3238" i="9"/>
  <c r="AC3238" i="9"/>
  <c r="W3234" i="9"/>
  <c r="AD3234" i="9"/>
  <c r="AC3234" i="9"/>
  <c r="W3230" i="9"/>
  <c r="AD3230" i="9"/>
  <c r="AC3230" i="9"/>
  <c r="W3226" i="9"/>
  <c r="AD3226" i="9"/>
  <c r="AC3226" i="9"/>
  <c r="W3222" i="9"/>
  <c r="AD3222" i="9"/>
  <c r="AC3222" i="9"/>
  <c r="W3217" i="9"/>
  <c r="AD3217" i="9"/>
  <c r="AC3217" i="9"/>
  <c r="W3213" i="9"/>
  <c r="AD3213" i="9"/>
  <c r="AC3213" i="9"/>
  <c r="W3209" i="9"/>
  <c r="AD3209" i="9"/>
  <c r="AC3209" i="9"/>
  <c r="W3205" i="9"/>
  <c r="AD3205" i="9"/>
  <c r="AC3205" i="9"/>
  <c r="W3201" i="9"/>
  <c r="AD3201" i="9"/>
  <c r="AC3201" i="9"/>
  <c r="W3197" i="9"/>
  <c r="AD3197" i="9"/>
  <c r="AC3197" i="9"/>
  <c r="W3192" i="9"/>
  <c r="AD3192" i="9"/>
  <c r="AC3192" i="9"/>
  <c r="W3188" i="9"/>
  <c r="AD3188" i="9"/>
  <c r="AC3188" i="9"/>
  <c r="W3184" i="9"/>
  <c r="AD3184" i="9"/>
  <c r="AC3184" i="9"/>
  <c r="W3180" i="9"/>
  <c r="AD3180" i="9"/>
  <c r="AC3180" i="9"/>
  <c r="W3176" i="9"/>
  <c r="AD3176" i="9"/>
  <c r="AC3176" i="9"/>
  <c r="W3171" i="9"/>
  <c r="AD3171" i="9"/>
  <c r="AC3171" i="9"/>
  <c r="W3167" i="9"/>
  <c r="AD3167" i="9"/>
  <c r="AC3167" i="9"/>
  <c r="W3163" i="9"/>
  <c r="AD3163" i="9"/>
  <c r="AC3163" i="9"/>
  <c r="W3159" i="9"/>
  <c r="AD3159" i="9"/>
  <c r="AC3159" i="9"/>
  <c r="W3155" i="9"/>
  <c r="AD3155" i="9"/>
  <c r="AC3155" i="9"/>
  <c r="W3151" i="9"/>
  <c r="AD3151" i="9"/>
  <c r="AC3151" i="9"/>
  <c r="W3146" i="9"/>
  <c r="AD3146" i="9"/>
  <c r="AC3146" i="9"/>
  <c r="W3142" i="9"/>
  <c r="AD3142" i="9"/>
  <c r="AC3142" i="9"/>
  <c r="W3138" i="9"/>
  <c r="AD3138" i="9"/>
  <c r="AC3138" i="9"/>
  <c r="W3134" i="9"/>
  <c r="AD3134" i="9"/>
  <c r="AC3134" i="9"/>
  <c r="W3130" i="9"/>
  <c r="AD3130" i="9"/>
  <c r="AC3130" i="9"/>
  <c r="W3126" i="9"/>
  <c r="AD3126" i="9"/>
  <c r="AC3126" i="9"/>
  <c r="W3121" i="9"/>
  <c r="AD3121" i="9"/>
  <c r="AC3121" i="9"/>
  <c r="W3117" i="9"/>
  <c r="AD3117" i="9"/>
  <c r="AC3117" i="9"/>
  <c r="W3113" i="9"/>
  <c r="AD3113" i="9"/>
  <c r="AC3113" i="9"/>
  <c r="W3109" i="9"/>
  <c r="AD3109" i="9"/>
  <c r="AC3109" i="9"/>
  <c r="W3105" i="9"/>
  <c r="AD3105" i="9"/>
  <c r="AC3105" i="9"/>
  <c r="W3101" i="9"/>
  <c r="AD3101" i="9"/>
  <c r="AC3101" i="9"/>
  <c r="W3096" i="9"/>
  <c r="AD3096" i="9"/>
  <c r="AC3096" i="9"/>
  <c r="W3092" i="9"/>
  <c r="AD3092" i="9"/>
  <c r="AC3092" i="9"/>
  <c r="W3088" i="9"/>
  <c r="AD3088" i="9"/>
  <c r="AC3088" i="9"/>
  <c r="W3084" i="9"/>
  <c r="AD3084" i="9"/>
  <c r="AC3084" i="9"/>
  <c r="W3080" i="9"/>
  <c r="AD3080" i="9"/>
  <c r="AC3080" i="9"/>
  <c r="W3075" i="9"/>
  <c r="AD3075" i="9"/>
  <c r="AC3075" i="9"/>
  <c r="W3071" i="9"/>
  <c r="AD3071" i="9"/>
  <c r="AC3071" i="9"/>
  <c r="W3067" i="9"/>
  <c r="AD3067" i="9"/>
  <c r="AC3067" i="9"/>
  <c r="W3063" i="9"/>
  <c r="AD3063" i="9"/>
  <c r="AC3063" i="9"/>
  <c r="W3059" i="9"/>
  <c r="AD3059" i="9"/>
  <c r="AC3059" i="9"/>
  <c r="W3055" i="9"/>
  <c r="AD3055" i="9"/>
  <c r="AC3055" i="9"/>
  <c r="W3050" i="9"/>
  <c r="AD3050" i="9"/>
  <c r="AC3050" i="9"/>
  <c r="W3046" i="9"/>
  <c r="AD3046" i="9"/>
  <c r="AC3046" i="9"/>
  <c r="W3042" i="9"/>
  <c r="AD3042" i="9"/>
  <c r="AC3042" i="9"/>
  <c r="W3038" i="9"/>
  <c r="AD3038" i="9"/>
  <c r="AC3038" i="9"/>
  <c r="W3034" i="9"/>
  <c r="AD3034" i="9"/>
  <c r="AC3034" i="9"/>
  <c r="W3030" i="9"/>
  <c r="AD3030" i="9"/>
  <c r="AC3030" i="9"/>
  <c r="W3025" i="9"/>
  <c r="AD3025" i="9"/>
  <c r="AC3025" i="9"/>
  <c r="W3021" i="9"/>
  <c r="AD3021" i="9"/>
  <c r="AC3021" i="9"/>
  <c r="W3017" i="9"/>
  <c r="AD3017" i="9"/>
  <c r="AC3017" i="9"/>
  <c r="W3013" i="9"/>
  <c r="AD3013" i="9"/>
  <c r="AC3013" i="9"/>
  <c r="W3009" i="9"/>
  <c r="AD3009" i="9"/>
  <c r="AC3009" i="9"/>
  <c r="W3005" i="9"/>
  <c r="AD3005" i="9"/>
  <c r="AC3005" i="9"/>
  <c r="W3000" i="9"/>
  <c r="AD3000" i="9"/>
  <c r="AC3000" i="9"/>
  <c r="W2996" i="9"/>
  <c r="AD2996" i="9"/>
  <c r="AC2996" i="9"/>
  <c r="W2992" i="9"/>
  <c r="AD2992" i="9"/>
  <c r="AC2992" i="9"/>
  <c r="W2988" i="9"/>
  <c r="AD2988" i="9"/>
  <c r="AC2988" i="9"/>
  <c r="W2984" i="9"/>
  <c r="AD2984" i="9"/>
  <c r="AC2984" i="9"/>
  <c r="W2979" i="9"/>
  <c r="AD2979" i="9"/>
  <c r="AC2979" i="9"/>
  <c r="W2975" i="9"/>
  <c r="AD2975" i="9"/>
  <c r="AC2975" i="9"/>
  <c r="W2971" i="9"/>
  <c r="AD2971" i="9"/>
  <c r="AC2971" i="9"/>
  <c r="W2967" i="9"/>
  <c r="AD2967" i="9"/>
  <c r="AC2967" i="9"/>
  <c r="W2963" i="9"/>
  <c r="AD2963" i="9"/>
  <c r="AC2963" i="9"/>
  <c r="W5139" i="9"/>
  <c r="AC5139" i="9"/>
  <c r="AD5139" i="9"/>
  <c r="W5135" i="9"/>
  <c r="AC5135" i="9"/>
  <c r="AD5135" i="9"/>
  <c r="W5131" i="9"/>
  <c r="AC5131" i="9"/>
  <c r="AD5131" i="9"/>
  <c r="W5127" i="9"/>
  <c r="AC5127" i="9"/>
  <c r="AD5127" i="9"/>
  <c r="W5123" i="9"/>
  <c r="AC5123" i="9"/>
  <c r="AD5123" i="9"/>
  <c r="W5119" i="9"/>
  <c r="AC5119" i="9"/>
  <c r="AD5119" i="9"/>
  <c r="W5114" i="9"/>
  <c r="AC5114" i="9"/>
  <c r="AD5114" i="9"/>
  <c r="W5110" i="9"/>
  <c r="AC5110" i="9"/>
  <c r="AD5110" i="9"/>
  <c r="W5106" i="9"/>
  <c r="AC5106" i="9"/>
  <c r="AD5106" i="9"/>
  <c r="W5102" i="9"/>
  <c r="AC5102" i="9"/>
  <c r="AD5102" i="9"/>
  <c r="W5098" i="9"/>
  <c r="AC5098" i="9"/>
  <c r="AD5098" i="9"/>
  <c r="W5094" i="9"/>
  <c r="AC5094" i="9"/>
  <c r="AD5094" i="9"/>
  <c r="W5089" i="9"/>
  <c r="AC5089" i="9"/>
  <c r="AD5089" i="9"/>
  <c r="W5085" i="9"/>
  <c r="AC5085" i="9"/>
  <c r="AD5085" i="9"/>
  <c r="W5081" i="9"/>
  <c r="AC5081" i="9"/>
  <c r="AD5081" i="9"/>
  <c r="W5077" i="9"/>
  <c r="AC5077" i="9"/>
  <c r="AD5077" i="9"/>
  <c r="W5073" i="9"/>
  <c r="AC5073" i="9"/>
  <c r="AD5073" i="9"/>
  <c r="W5069" i="9"/>
  <c r="AC5069" i="9"/>
  <c r="AD5069" i="9"/>
  <c r="W5064" i="9"/>
  <c r="AC5064" i="9"/>
  <c r="AD5064" i="9"/>
  <c r="W5060" i="9"/>
  <c r="AC5060" i="9"/>
  <c r="AD5060" i="9"/>
  <c r="W5056" i="9"/>
  <c r="AC5056" i="9"/>
  <c r="AD5056" i="9"/>
  <c r="W5052" i="9"/>
  <c r="AC5052" i="9"/>
  <c r="AD5052" i="9"/>
  <c r="W5048" i="9"/>
  <c r="AC5048" i="9"/>
  <c r="AD5048" i="9"/>
  <c r="W5043" i="9"/>
  <c r="AC5043" i="9"/>
  <c r="AD5043" i="9"/>
  <c r="W5039" i="9"/>
  <c r="AC5039" i="9"/>
  <c r="AD5039" i="9"/>
  <c r="W5035" i="9"/>
  <c r="AC5035" i="9"/>
  <c r="AD5035" i="9"/>
  <c r="W5031" i="9"/>
  <c r="AC5031" i="9"/>
  <c r="AD5031" i="9"/>
  <c r="W5027" i="9"/>
  <c r="AC5027" i="9"/>
  <c r="AD5027" i="9"/>
  <c r="W5023" i="9"/>
  <c r="AC5023" i="9"/>
  <c r="AD5023" i="9"/>
  <c r="W5018" i="9"/>
  <c r="AC5018" i="9"/>
  <c r="AD5018" i="9"/>
  <c r="W5014" i="9"/>
  <c r="AC5014" i="9"/>
  <c r="AD5014" i="9"/>
  <c r="W5010" i="9"/>
  <c r="AC5010" i="9"/>
  <c r="AD5010" i="9"/>
  <c r="W5006" i="9"/>
  <c r="AC5006" i="9"/>
  <c r="AD5006" i="9"/>
  <c r="W5002" i="9"/>
  <c r="AC5002" i="9"/>
  <c r="AD5002" i="9"/>
  <c r="W4998" i="9"/>
  <c r="AC4998" i="9"/>
  <c r="AD4998" i="9"/>
  <c r="W4993" i="9"/>
  <c r="AC4993" i="9"/>
  <c r="AD4993" i="9"/>
  <c r="W4989" i="9"/>
  <c r="AC4989" i="9"/>
  <c r="AD4989" i="9"/>
  <c r="W4985" i="9"/>
  <c r="AC4985" i="9"/>
  <c r="AD4985" i="9"/>
  <c r="W4981" i="9"/>
  <c r="AC4981" i="9"/>
  <c r="AD4981" i="9"/>
  <c r="W4977" i="9"/>
  <c r="AC4977" i="9"/>
  <c r="AD4977" i="9"/>
  <c r="W4973" i="9"/>
  <c r="AC4973" i="9"/>
  <c r="AD4973" i="9"/>
  <c r="W4968" i="9"/>
  <c r="AC4968" i="9"/>
  <c r="AD4968" i="9"/>
  <c r="W4964" i="9"/>
  <c r="AC4964" i="9"/>
  <c r="AD4964" i="9"/>
  <c r="W4960" i="9"/>
  <c r="AC4960" i="9"/>
  <c r="AD4960" i="9"/>
  <c r="W4956" i="9"/>
  <c r="AC4956" i="9"/>
  <c r="AD4956" i="9"/>
  <c r="W4952" i="9"/>
  <c r="AC4952" i="9"/>
  <c r="AD4952" i="9"/>
  <c r="W4947" i="9"/>
  <c r="AC4947" i="9"/>
  <c r="AD4947" i="9"/>
  <c r="W4943" i="9"/>
  <c r="AC4943" i="9"/>
  <c r="AD4943" i="9"/>
  <c r="W4939" i="9"/>
  <c r="AC4939" i="9"/>
  <c r="AD4939" i="9"/>
  <c r="W4935" i="9"/>
  <c r="AC4935" i="9"/>
  <c r="AD4935" i="9"/>
  <c r="W4931" i="9"/>
  <c r="AC4931" i="9"/>
  <c r="AD4931" i="9"/>
  <c r="W4927" i="9"/>
  <c r="AC4927" i="9"/>
  <c r="AD4927" i="9"/>
  <c r="W4922" i="9"/>
  <c r="AC4922" i="9"/>
  <c r="AD4922" i="9"/>
  <c r="W4918" i="9"/>
  <c r="AC4918" i="9"/>
  <c r="AD4918" i="9"/>
  <c r="W4914" i="9"/>
  <c r="AC4914" i="9"/>
  <c r="AD4914" i="9"/>
  <c r="W4910" i="9"/>
  <c r="AC4910" i="9"/>
  <c r="AD4910" i="9"/>
  <c r="W4906" i="9"/>
  <c r="AC4906" i="9"/>
  <c r="AD4906" i="9"/>
  <c r="W4902" i="9"/>
  <c r="AC4902" i="9"/>
  <c r="AD4902" i="9"/>
  <c r="W4897" i="9"/>
  <c r="AC4897" i="9"/>
  <c r="AD4897" i="9"/>
  <c r="W4893" i="9"/>
  <c r="AC4893" i="9"/>
  <c r="AD4893" i="9"/>
  <c r="W4889" i="9"/>
  <c r="AC4889" i="9"/>
  <c r="AD4889" i="9"/>
  <c r="W4885" i="9"/>
  <c r="AC4885" i="9"/>
  <c r="AD4885" i="9"/>
  <c r="W4881" i="9"/>
  <c r="AC4881" i="9"/>
  <c r="AD4881" i="9"/>
  <c r="W4877" i="9"/>
  <c r="AC4877" i="9"/>
  <c r="AD4877" i="9"/>
  <c r="W4872" i="9"/>
  <c r="AC4872" i="9"/>
  <c r="AD4872" i="9"/>
  <c r="W4868" i="9"/>
  <c r="AC4868" i="9"/>
  <c r="AD4868" i="9"/>
  <c r="W4864" i="9"/>
  <c r="AC4864" i="9"/>
  <c r="AD4864" i="9"/>
  <c r="W4860" i="9"/>
  <c r="AC4860" i="9"/>
  <c r="AD4860" i="9"/>
  <c r="W4856" i="9"/>
  <c r="AC4856" i="9"/>
  <c r="AD4856" i="9"/>
  <c r="W4851" i="9"/>
  <c r="AC4851" i="9"/>
  <c r="AD4851" i="9"/>
  <c r="W4847" i="9"/>
  <c r="AC4847" i="9"/>
  <c r="AD4847" i="9"/>
  <c r="W4843" i="9"/>
  <c r="AC4843" i="9"/>
  <c r="AD4843" i="9"/>
  <c r="W4839" i="9"/>
  <c r="AC4839" i="9"/>
  <c r="AD4839" i="9"/>
  <c r="W4835" i="9"/>
  <c r="AC4835" i="9"/>
  <c r="AD4835" i="9"/>
  <c r="W4831" i="9"/>
  <c r="AC4831" i="9"/>
  <c r="AD4831" i="9"/>
  <c r="W4826" i="9"/>
  <c r="AD4826" i="9"/>
  <c r="AC4826" i="9"/>
  <c r="W4822" i="9"/>
  <c r="AD4822" i="9"/>
  <c r="AC4822" i="9"/>
  <c r="W4818" i="9"/>
  <c r="AD4818" i="9"/>
  <c r="AC4818" i="9"/>
  <c r="W4814" i="9"/>
  <c r="AD4814" i="9"/>
  <c r="AC4814" i="9"/>
  <c r="W4810" i="9"/>
  <c r="AD4810" i="9"/>
  <c r="AC4810" i="9"/>
  <c r="W4806" i="9"/>
  <c r="AD4806" i="9"/>
  <c r="AC4806" i="9"/>
  <c r="W4801" i="9"/>
  <c r="AD4801" i="9"/>
  <c r="AC4801" i="9"/>
  <c r="W4797" i="9"/>
  <c r="AD4797" i="9"/>
  <c r="AC4797" i="9"/>
  <c r="W4793" i="9"/>
  <c r="AD4793" i="9"/>
  <c r="AC4793" i="9"/>
  <c r="W4789" i="9"/>
  <c r="AD4789" i="9"/>
  <c r="AC4789" i="9"/>
  <c r="W4785" i="9"/>
  <c r="AD4785" i="9"/>
  <c r="AC4785" i="9"/>
  <c r="W4781" i="9"/>
  <c r="AD4781" i="9"/>
  <c r="AC4781" i="9"/>
  <c r="W4776" i="9"/>
  <c r="AD4776" i="9"/>
  <c r="AC4776" i="9"/>
  <c r="W4772" i="9"/>
  <c r="AD4772" i="9"/>
  <c r="AC4772" i="9"/>
  <c r="W4768" i="9"/>
  <c r="AD4768" i="9"/>
  <c r="AC4768" i="9"/>
  <c r="W4764" i="9"/>
  <c r="AD4764" i="9"/>
  <c r="AC4764" i="9"/>
  <c r="W4760" i="9"/>
  <c r="AD4760" i="9"/>
  <c r="AC4760" i="9"/>
  <c r="W4755" i="9"/>
  <c r="AD4755" i="9"/>
  <c r="AC4755" i="9"/>
  <c r="W4751" i="9"/>
  <c r="AD4751" i="9"/>
  <c r="AC4751" i="9"/>
  <c r="W4747" i="9"/>
  <c r="AD4747" i="9"/>
  <c r="AC4747" i="9"/>
  <c r="W4743" i="9"/>
  <c r="AD4743" i="9"/>
  <c r="AC4743" i="9"/>
  <c r="W4739" i="9"/>
  <c r="AD4739" i="9"/>
  <c r="AC4739" i="9"/>
  <c r="W4735" i="9"/>
  <c r="AD4735" i="9"/>
  <c r="AC4735" i="9"/>
  <c r="W4730" i="9"/>
  <c r="AD4730" i="9"/>
  <c r="AC4730" i="9"/>
  <c r="W4726" i="9"/>
  <c r="AD4726" i="9"/>
  <c r="AC4726" i="9"/>
  <c r="W4722" i="9"/>
  <c r="AD4722" i="9"/>
  <c r="AC4722" i="9"/>
  <c r="W4718" i="9"/>
  <c r="AD4718" i="9"/>
  <c r="AC4718" i="9"/>
  <c r="W4714" i="9"/>
  <c r="AD4714" i="9"/>
  <c r="AC4714" i="9"/>
  <c r="W4710" i="9"/>
  <c r="AD4710" i="9"/>
  <c r="AC4710" i="9"/>
  <c r="W4705" i="9"/>
  <c r="AD4705" i="9"/>
  <c r="AC4705" i="9"/>
  <c r="W4701" i="9"/>
  <c r="AD4701" i="9"/>
  <c r="AC4701" i="9"/>
  <c r="W4697" i="9"/>
  <c r="AD4697" i="9"/>
  <c r="AC4697" i="9"/>
  <c r="W4693" i="9"/>
  <c r="AD4693" i="9"/>
  <c r="AC4693" i="9"/>
  <c r="W4689" i="9"/>
  <c r="AD4689" i="9"/>
  <c r="AC4689" i="9"/>
  <c r="W4685" i="9"/>
  <c r="AD4685" i="9"/>
  <c r="AC4685" i="9"/>
  <c r="W4680" i="9"/>
  <c r="AD4680" i="9"/>
  <c r="AC4680" i="9"/>
  <c r="W4676" i="9"/>
  <c r="AD4676" i="9"/>
  <c r="AC4676" i="9"/>
  <c r="W4672" i="9"/>
  <c r="AD4672" i="9"/>
  <c r="AC4672" i="9"/>
  <c r="W4668" i="9"/>
  <c r="AD4668" i="9"/>
  <c r="AC4668" i="9"/>
  <c r="W4664" i="9"/>
  <c r="AD4664" i="9"/>
  <c r="AC4664" i="9"/>
  <c r="W4659" i="9"/>
  <c r="AD4659" i="9"/>
  <c r="AC4659" i="9"/>
  <c r="W4655" i="9"/>
  <c r="AD4655" i="9"/>
  <c r="AC4655" i="9"/>
  <c r="W4651" i="9"/>
  <c r="AD4651" i="9"/>
  <c r="AC4651" i="9"/>
  <c r="W4647" i="9"/>
  <c r="AD4647" i="9"/>
  <c r="AC4647" i="9"/>
  <c r="W4643" i="9"/>
  <c r="AD4643" i="9"/>
  <c r="AC4643" i="9"/>
  <c r="W4639" i="9"/>
  <c r="AD4639" i="9"/>
  <c r="AC4639" i="9"/>
  <c r="W4634" i="9"/>
  <c r="AD4634" i="9"/>
  <c r="AC4634" i="9"/>
  <c r="W4630" i="9"/>
  <c r="AD4630" i="9"/>
  <c r="AC4630" i="9"/>
  <c r="W4626" i="9"/>
  <c r="AD4626" i="9"/>
  <c r="AC4626" i="9"/>
  <c r="W4622" i="9"/>
  <c r="AD4622" i="9"/>
  <c r="AC4622" i="9"/>
  <c r="W4618" i="9"/>
  <c r="AD4618" i="9"/>
  <c r="AC4618" i="9"/>
  <c r="W4614" i="9"/>
  <c r="AD4614" i="9"/>
  <c r="AC4614" i="9"/>
  <c r="W4609" i="9"/>
  <c r="AD4609" i="9"/>
  <c r="AC4609" i="9"/>
  <c r="W4605" i="9"/>
  <c r="AD4605" i="9"/>
  <c r="AC4605" i="9"/>
  <c r="W4601" i="9"/>
  <c r="AD4601" i="9"/>
  <c r="AC4601" i="9"/>
  <c r="W4597" i="9"/>
  <c r="AD4597" i="9"/>
  <c r="AC4597" i="9"/>
  <c r="W4593" i="9"/>
  <c r="AD4593" i="9"/>
  <c r="AC4593" i="9"/>
  <c r="W4589" i="9"/>
  <c r="AD4589" i="9"/>
  <c r="AC4589" i="9"/>
  <c r="W4584" i="9"/>
  <c r="AD4584" i="9"/>
  <c r="AC4584" i="9"/>
  <c r="W4580" i="9"/>
  <c r="AD4580" i="9"/>
  <c r="AC4580" i="9"/>
  <c r="W4576" i="9"/>
  <c r="AD4576" i="9"/>
  <c r="AC4576" i="9"/>
  <c r="W4572" i="9"/>
  <c r="AD4572" i="9"/>
  <c r="AC4572" i="9"/>
  <c r="W4568" i="9"/>
  <c r="AD4568" i="9"/>
  <c r="AC4568" i="9"/>
  <c r="W4563" i="9"/>
  <c r="AD4563" i="9"/>
  <c r="AC4563" i="9"/>
  <c r="W4559" i="9"/>
  <c r="AD4559" i="9"/>
  <c r="AC4559" i="9"/>
  <c r="W4555" i="9"/>
  <c r="AD4555" i="9"/>
  <c r="AC4555" i="9"/>
  <c r="W4551" i="9"/>
  <c r="AD4551" i="9"/>
  <c r="AC4551" i="9"/>
  <c r="W4547" i="9"/>
  <c r="AD4547" i="9"/>
  <c r="AC4547" i="9"/>
  <c r="W4543" i="9"/>
  <c r="AD4543" i="9"/>
  <c r="AC4543" i="9"/>
  <c r="W4538" i="9"/>
  <c r="AD4538" i="9"/>
  <c r="AC4538" i="9"/>
  <c r="W4534" i="9"/>
  <c r="AD4534" i="9"/>
  <c r="AC4534" i="9"/>
  <c r="W4530" i="9"/>
  <c r="AD4530" i="9"/>
  <c r="AC4530" i="9"/>
  <c r="W4526" i="9"/>
  <c r="AD4526" i="9"/>
  <c r="AC4526" i="9"/>
  <c r="W4522" i="9"/>
  <c r="AD4522" i="9"/>
  <c r="AC4522" i="9"/>
  <c r="W4518" i="9"/>
  <c r="AD4518" i="9"/>
  <c r="AC4518" i="9"/>
  <c r="W4513" i="9"/>
  <c r="AD4513" i="9"/>
  <c r="AC4513" i="9"/>
  <c r="W4509" i="9"/>
  <c r="AD4509" i="9"/>
  <c r="AC4509" i="9"/>
  <c r="W4505" i="9"/>
  <c r="AD4505" i="9"/>
  <c r="AC4505" i="9"/>
  <c r="W4501" i="9"/>
  <c r="AD4501" i="9"/>
  <c r="AC4501" i="9"/>
  <c r="W4497" i="9"/>
  <c r="AD4497" i="9"/>
  <c r="AC4497" i="9"/>
  <c r="W4493" i="9"/>
  <c r="AD4493" i="9"/>
  <c r="AC4493" i="9"/>
  <c r="W4488" i="9"/>
  <c r="AD4488" i="9"/>
  <c r="AC4488" i="9"/>
  <c r="W4484" i="9"/>
  <c r="AD4484" i="9"/>
  <c r="AC4484" i="9"/>
  <c r="W4480" i="9"/>
  <c r="AD4480" i="9"/>
  <c r="AC4480" i="9"/>
  <c r="W4476" i="9"/>
  <c r="AD4476" i="9"/>
  <c r="AC4476" i="9"/>
  <c r="W4472" i="9"/>
  <c r="AD4472" i="9"/>
  <c r="AC4472" i="9"/>
  <c r="W4467" i="9"/>
  <c r="AD4467" i="9"/>
  <c r="AC4467" i="9"/>
  <c r="W4463" i="9"/>
  <c r="AD4463" i="9"/>
  <c r="AC4463" i="9"/>
  <c r="W4459" i="9"/>
  <c r="AD4459" i="9"/>
  <c r="AC4459" i="9"/>
  <c r="W4455" i="9"/>
  <c r="AD4455" i="9"/>
  <c r="AC4455" i="9"/>
  <c r="W4451" i="9"/>
  <c r="AD4451" i="9"/>
  <c r="AC4451" i="9"/>
  <c r="W4447" i="9"/>
  <c r="AD4447" i="9"/>
  <c r="AC4447" i="9"/>
  <c r="W4442" i="9"/>
  <c r="AD4442" i="9"/>
  <c r="AC4442" i="9"/>
  <c r="W4438" i="9"/>
  <c r="AD4438" i="9"/>
  <c r="AC4438" i="9"/>
  <c r="W4434" i="9"/>
  <c r="AD4434" i="9"/>
  <c r="AC4434" i="9"/>
  <c r="W4430" i="9"/>
  <c r="AD4430" i="9"/>
  <c r="AC4430" i="9"/>
  <c r="W4426" i="9"/>
  <c r="AD4426" i="9"/>
  <c r="AC4426" i="9"/>
  <c r="W4422" i="9"/>
  <c r="AD4422" i="9"/>
  <c r="AC4422" i="9"/>
  <c r="W4417" i="9"/>
  <c r="AD4417" i="9"/>
  <c r="AC4417" i="9"/>
  <c r="W4413" i="9"/>
  <c r="AD4413" i="9"/>
  <c r="AC4413" i="9"/>
  <c r="W4409" i="9"/>
  <c r="AD4409" i="9"/>
  <c r="AC4409" i="9"/>
  <c r="W4405" i="9"/>
  <c r="AD4405" i="9"/>
  <c r="AC4405" i="9"/>
  <c r="W4401" i="9"/>
  <c r="AD4401" i="9"/>
  <c r="AC4401" i="9"/>
  <c r="W4397" i="9"/>
  <c r="AD4397" i="9"/>
  <c r="AC4397" i="9"/>
  <c r="W4392" i="9"/>
  <c r="AD4392" i="9"/>
  <c r="AC4392" i="9"/>
  <c r="W4388" i="9"/>
  <c r="AD4388" i="9"/>
  <c r="AC4388" i="9"/>
  <c r="W4384" i="9"/>
  <c r="AD4384" i="9"/>
  <c r="AC4384" i="9"/>
  <c r="W4380" i="9"/>
  <c r="AD4380" i="9"/>
  <c r="AC4380" i="9"/>
  <c r="W4376" i="9"/>
  <c r="AD4376" i="9"/>
  <c r="AC4376" i="9"/>
  <c r="W4371" i="9"/>
  <c r="AD4371" i="9"/>
  <c r="AC4371" i="9"/>
  <c r="W4367" i="9"/>
  <c r="AD4367" i="9"/>
  <c r="AC4367" i="9"/>
  <c r="W4363" i="9"/>
  <c r="AD4363" i="9"/>
  <c r="AC4363" i="9"/>
  <c r="W4359" i="9"/>
  <c r="AD4359" i="9"/>
  <c r="AC4359" i="9"/>
  <c r="W4355" i="9"/>
  <c r="AD4355" i="9"/>
  <c r="AC4355" i="9"/>
  <c r="W4351" i="9"/>
  <c r="AD4351" i="9"/>
  <c r="AC4351" i="9"/>
  <c r="W4346" i="9"/>
  <c r="AD4346" i="9"/>
  <c r="AC4346" i="9"/>
  <c r="W4342" i="9"/>
  <c r="AD4342" i="9"/>
  <c r="AC4342" i="9"/>
  <c r="W4338" i="9"/>
  <c r="AD4338" i="9"/>
  <c r="AC4338" i="9"/>
  <c r="W4334" i="9"/>
  <c r="AD4334" i="9"/>
  <c r="AC4334" i="9"/>
  <c r="W4330" i="9"/>
  <c r="AD4330" i="9"/>
  <c r="AC4330" i="9"/>
  <c r="W4326" i="9"/>
  <c r="AD4326" i="9"/>
  <c r="AC4326" i="9"/>
  <c r="W4321" i="9"/>
  <c r="AD4321" i="9"/>
  <c r="AC4321" i="9"/>
  <c r="W4317" i="9"/>
  <c r="AD4317" i="9"/>
  <c r="AC4317" i="9"/>
  <c r="W4313" i="9"/>
  <c r="AD4313" i="9"/>
  <c r="AC4313" i="9"/>
  <c r="W4309" i="9"/>
  <c r="AD4309" i="9"/>
  <c r="AC4309" i="9"/>
  <c r="W4305" i="9"/>
  <c r="AD4305" i="9"/>
  <c r="AC4305" i="9"/>
  <c r="W4301" i="9"/>
  <c r="AD4301" i="9"/>
  <c r="AC4301" i="9"/>
  <c r="W4296" i="9"/>
  <c r="AD4296" i="9"/>
  <c r="AC4296" i="9"/>
  <c r="W4292" i="9"/>
  <c r="AD4292" i="9"/>
  <c r="AC4292" i="9"/>
  <c r="W4288" i="9"/>
  <c r="AD4288" i="9"/>
  <c r="AC4288" i="9"/>
  <c r="W4284" i="9"/>
  <c r="AD4284" i="9"/>
  <c r="AC4284" i="9"/>
  <c r="W4280" i="9"/>
  <c r="AD4280" i="9"/>
  <c r="AC4280" i="9"/>
  <c r="W4275" i="9"/>
  <c r="AD4275" i="9"/>
  <c r="AC4275" i="9"/>
  <c r="W4271" i="9"/>
  <c r="AD4271" i="9"/>
  <c r="AC4271" i="9"/>
  <c r="W4267" i="9"/>
  <c r="AD4267" i="9"/>
  <c r="AC4267" i="9"/>
  <c r="W4263" i="9"/>
  <c r="AD4263" i="9"/>
  <c r="AC4263" i="9"/>
  <c r="W4259" i="9"/>
  <c r="AD4259" i="9"/>
  <c r="AC4259" i="9"/>
  <c r="W4255" i="9"/>
  <c r="AD4255" i="9"/>
  <c r="AC4255" i="9"/>
  <c r="W4250" i="9"/>
  <c r="AD4250" i="9"/>
  <c r="AC4250" i="9"/>
  <c r="W4246" i="9"/>
  <c r="AD4246" i="9"/>
  <c r="AC4246" i="9"/>
  <c r="W4242" i="9"/>
  <c r="AD4242" i="9"/>
  <c r="AC4242" i="9"/>
  <c r="W4238" i="9"/>
  <c r="AD4238" i="9"/>
  <c r="AC4238" i="9"/>
  <c r="W4234" i="9"/>
  <c r="AD4234" i="9"/>
  <c r="AC4234" i="9"/>
  <c r="W4230" i="9"/>
  <c r="AD4230" i="9"/>
  <c r="AC4230" i="9"/>
  <c r="W4225" i="9"/>
  <c r="AD4225" i="9"/>
  <c r="AC4225" i="9"/>
  <c r="W4221" i="9"/>
  <c r="AD4221" i="9"/>
  <c r="AC4221" i="9"/>
  <c r="W4217" i="9"/>
  <c r="AD4217" i="9"/>
  <c r="AC4217" i="9"/>
  <c r="W4213" i="9"/>
  <c r="AD4213" i="9"/>
  <c r="AC4213" i="9"/>
  <c r="W4209" i="9"/>
  <c r="AD4209" i="9"/>
  <c r="AC4209" i="9"/>
  <c r="W4205" i="9"/>
  <c r="AD4205" i="9"/>
  <c r="AC4205" i="9"/>
  <c r="W4200" i="9"/>
  <c r="AD4200" i="9"/>
  <c r="AC4200" i="9"/>
  <c r="W4196" i="9"/>
  <c r="AD4196" i="9"/>
  <c r="AC4196" i="9"/>
  <c r="W4192" i="9"/>
  <c r="AD4192" i="9"/>
  <c r="AC4192" i="9"/>
  <c r="W4188" i="9"/>
  <c r="AD4188" i="9"/>
  <c r="AC4188" i="9"/>
  <c r="W4184" i="9"/>
  <c r="AD4184" i="9"/>
  <c r="AC4184" i="9"/>
  <c r="W4179" i="9"/>
  <c r="AD4179" i="9"/>
  <c r="AC4179" i="9"/>
  <c r="W4175" i="9"/>
  <c r="AD4175" i="9"/>
  <c r="AC4175" i="9"/>
  <c r="W4171" i="9"/>
  <c r="AD4171" i="9"/>
  <c r="AC4171" i="9"/>
  <c r="W4167" i="9"/>
  <c r="AD4167" i="9"/>
  <c r="AC4167" i="9"/>
  <c r="W4163" i="9"/>
  <c r="AD4163" i="9"/>
  <c r="AC4163" i="9"/>
  <c r="W4159" i="9"/>
  <c r="AD4159" i="9"/>
  <c r="AC4159" i="9"/>
  <c r="W4154" i="9"/>
  <c r="AD4154" i="9"/>
  <c r="AC4154" i="9"/>
  <c r="W4150" i="9"/>
  <c r="AD4150" i="9"/>
  <c r="AC4150" i="9"/>
  <c r="W4146" i="9"/>
  <c r="AD4146" i="9"/>
  <c r="AC4146" i="9"/>
  <c r="W4142" i="9"/>
  <c r="AD4142" i="9"/>
  <c r="AC4142" i="9"/>
  <c r="W4138" i="9"/>
  <c r="AD4138" i="9"/>
  <c r="AC4138" i="9"/>
  <c r="W4134" i="9"/>
  <c r="AD4134" i="9"/>
  <c r="AC4134" i="9"/>
  <c r="W4129" i="9"/>
  <c r="AD4129" i="9"/>
  <c r="AC4129" i="9"/>
  <c r="W4125" i="9"/>
  <c r="AD4125" i="9"/>
  <c r="AC4125" i="9"/>
  <c r="W4121" i="9"/>
  <c r="AD4121" i="9"/>
  <c r="AC4121" i="9"/>
  <c r="W4117" i="9"/>
  <c r="AC4117" i="9"/>
  <c r="AD4117" i="9"/>
  <c r="W4113" i="9"/>
  <c r="AD4113" i="9"/>
  <c r="AC4113" i="9"/>
  <c r="W4109" i="9"/>
  <c r="AD4109" i="9"/>
  <c r="AC4109" i="9"/>
  <c r="W4104" i="9"/>
  <c r="AD4104" i="9"/>
  <c r="AC4104" i="9"/>
  <c r="W4100" i="9"/>
  <c r="AD4100" i="9"/>
  <c r="AC4100" i="9"/>
  <c r="W4096" i="9"/>
  <c r="AD4096" i="9"/>
  <c r="AC4096" i="9"/>
  <c r="W4092" i="9"/>
  <c r="AD4092" i="9"/>
  <c r="AC4092" i="9"/>
  <c r="W4088" i="9"/>
  <c r="AD4088" i="9"/>
  <c r="AC4088" i="9"/>
  <c r="W4083" i="9"/>
  <c r="AD4083" i="9"/>
  <c r="AC4083" i="9"/>
  <c r="W4079" i="9"/>
  <c r="AD4079" i="9"/>
  <c r="AC4079" i="9"/>
  <c r="W4075" i="9"/>
  <c r="AD4075" i="9"/>
  <c r="AC4075" i="9"/>
  <c r="W4071" i="9"/>
  <c r="AD4071" i="9"/>
  <c r="AC4071" i="9"/>
  <c r="W4067" i="9"/>
  <c r="AD4067" i="9"/>
  <c r="AC4067" i="9"/>
  <c r="W4063" i="9"/>
  <c r="AD4063" i="9"/>
  <c r="AC4063" i="9"/>
  <c r="W4058" i="9"/>
  <c r="AD4058" i="9"/>
  <c r="AC4058" i="9"/>
  <c r="W4054" i="9"/>
  <c r="AD4054" i="9"/>
  <c r="AC4054" i="9"/>
  <c r="W4050" i="9"/>
  <c r="AD4050" i="9"/>
  <c r="AC4050" i="9"/>
  <c r="W4046" i="9"/>
  <c r="AD4046" i="9"/>
  <c r="AC4046" i="9"/>
  <c r="W4042" i="9"/>
  <c r="AD4042" i="9"/>
  <c r="AC4042" i="9"/>
  <c r="W4038" i="9"/>
  <c r="AD4038" i="9"/>
  <c r="AC4038" i="9"/>
  <c r="W4033" i="9"/>
  <c r="AD4033" i="9"/>
  <c r="AC4033" i="9"/>
  <c r="W4029" i="9"/>
  <c r="AD4029" i="9"/>
  <c r="AC4029" i="9"/>
  <c r="W4025" i="9"/>
  <c r="AD4025" i="9"/>
  <c r="AC4025" i="9"/>
  <c r="W4021" i="9"/>
  <c r="AD4021" i="9"/>
  <c r="AC4021" i="9"/>
  <c r="W4017" i="9"/>
  <c r="AD4017" i="9"/>
  <c r="AC4017" i="9"/>
  <c r="W4013" i="9"/>
  <c r="AD4013" i="9"/>
  <c r="AC4013" i="9"/>
  <c r="W4008" i="9"/>
  <c r="AD4008" i="9"/>
  <c r="AC4008" i="9"/>
  <c r="W4004" i="9"/>
  <c r="AD4004" i="9"/>
  <c r="AC4004" i="9"/>
  <c r="W4000" i="9"/>
  <c r="AD4000" i="9"/>
  <c r="AC4000" i="9"/>
  <c r="W3996" i="9"/>
  <c r="AD3996" i="9"/>
  <c r="AC3996" i="9"/>
  <c r="W3992" i="9"/>
  <c r="AD3992" i="9"/>
  <c r="AC3992" i="9"/>
  <c r="W3987" i="9"/>
  <c r="AD3987" i="9"/>
  <c r="AC3987" i="9"/>
  <c r="W3983" i="9"/>
  <c r="AD3983" i="9"/>
  <c r="AC3983" i="9"/>
  <c r="W3979" i="9"/>
  <c r="AD3979" i="9"/>
  <c r="AC3979" i="9"/>
  <c r="W3975" i="9"/>
  <c r="AD3975" i="9"/>
  <c r="AC3975" i="9"/>
  <c r="W3971" i="9"/>
  <c r="AD3971" i="9"/>
  <c r="AC3971" i="9"/>
  <c r="W3967" i="9"/>
  <c r="AD3967" i="9"/>
  <c r="AC3967" i="9"/>
  <c r="W3962" i="9"/>
  <c r="AD3962" i="9"/>
  <c r="AC3962" i="9"/>
  <c r="W3958" i="9"/>
  <c r="AD3958" i="9"/>
  <c r="AC3958" i="9"/>
  <c r="W3954" i="9"/>
  <c r="AD3954" i="9"/>
  <c r="AC3954" i="9"/>
  <c r="W3950" i="9"/>
  <c r="AD3950" i="9"/>
  <c r="AC3950" i="9"/>
  <c r="W3946" i="9"/>
  <c r="AD3946" i="9"/>
  <c r="AC3946" i="9"/>
  <c r="W3942" i="9"/>
  <c r="AD3942" i="9"/>
  <c r="AC3942" i="9"/>
  <c r="W3937" i="9"/>
  <c r="AD3937" i="9"/>
  <c r="AC3937" i="9"/>
  <c r="W3933" i="9"/>
  <c r="AD3933" i="9"/>
  <c r="AC3933" i="9"/>
  <c r="W3929" i="9"/>
  <c r="AD3929" i="9"/>
  <c r="AC3929" i="9"/>
  <c r="W3925" i="9"/>
  <c r="AD3925" i="9"/>
  <c r="AC3925" i="9"/>
  <c r="W3921" i="9"/>
  <c r="AD3921" i="9"/>
  <c r="AC3921" i="9"/>
  <c r="W3917" i="9"/>
  <c r="AD3917" i="9"/>
  <c r="AC3917" i="9"/>
  <c r="W3912" i="9"/>
  <c r="AD3912" i="9"/>
  <c r="AC3912" i="9"/>
  <c r="W3908" i="9"/>
  <c r="AD3908" i="9"/>
  <c r="AC3908" i="9"/>
  <c r="W3904" i="9"/>
  <c r="AD3904" i="9"/>
  <c r="AC3904" i="9"/>
  <c r="W3900" i="9"/>
  <c r="AD3900" i="9"/>
  <c r="AC3900" i="9"/>
  <c r="W3896" i="9"/>
  <c r="AD3896" i="9"/>
  <c r="AC3896" i="9"/>
  <c r="W3891" i="9"/>
  <c r="AD3891" i="9"/>
  <c r="AC3891" i="9"/>
  <c r="W3887" i="9"/>
  <c r="AD3887" i="9"/>
  <c r="AC3887" i="9"/>
  <c r="W3883" i="9"/>
  <c r="AD3883" i="9"/>
  <c r="AC3883" i="9"/>
  <c r="W3879" i="9"/>
  <c r="AD3879" i="9"/>
  <c r="AC3879" i="9"/>
  <c r="W3875" i="9"/>
  <c r="AD3875" i="9"/>
  <c r="AC3875" i="9"/>
  <c r="W3871" i="9"/>
  <c r="AD3871" i="9"/>
  <c r="AC3871" i="9"/>
  <c r="W3866" i="9"/>
  <c r="AD3866" i="9"/>
  <c r="AC3866" i="9"/>
  <c r="W3862" i="9"/>
  <c r="AD3862" i="9"/>
  <c r="AC3862" i="9"/>
  <c r="W3858" i="9"/>
  <c r="AD3858" i="9"/>
  <c r="AC3858" i="9"/>
  <c r="W3854" i="9"/>
  <c r="AD3854" i="9"/>
  <c r="AC3854" i="9"/>
  <c r="W3850" i="9"/>
  <c r="AD3850" i="9"/>
  <c r="AC3850" i="9"/>
  <c r="W3846" i="9"/>
  <c r="AD3846" i="9"/>
  <c r="AC3846" i="9"/>
  <c r="W3841" i="9"/>
  <c r="AD3841" i="9"/>
  <c r="AC3841" i="9"/>
  <c r="W3837" i="9"/>
  <c r="AD3837" i="9"/>
  <c r="AC3837" i="9"/>
  <c r="W3833" i="9"/>
  <c r="AD3833" i="9"/>
  <c r="AC3833" i="9"/>
  <c r="W3829" i="9"/>
  <c r="AD3829" i="9"/>
  <c r="AC3829" i="9"/>
  <c r="W3825" i="9"/>
  <c r="AD3825" i="9"/>
  <c r="AC3825" i="9"/>
  <c r="W3821" i="9"/>
  <c r="AD3821" i="9"/>
  <c r="AC3821" i="9"/>
  <c r="W3816" i="9"/>
  <c r="AD3816" i="9"/>
  <c r="AC3816" i="9"/>
  <c r="W3812" i="9"/>
  <c r="AD3812" i="9"/>
  <c r="AC3812" i="9"/>
  <c r="W3808" i="9"/>
  <c r="AD3808" i="9"/>
  <c r="AC3808" i="9"/>
  <c r="W3804" i="9"/>
  <c r="AD3804" i="9"/>
  <c r="AC3804" i="9"/>
  <c r="W3800" i="9"/>
  <c r="AD3800" i="9"/>
  <c r="AC3800" i="9"/>
  <c r="W3795" i="9"/>
  <c r="AD3795" i="9"/>
  <c r="AC3795" i="9"/>
  <c r="W3791" i="9"/>
  <c r="AD3791" i="9"/>
  <c r="AC3791" i="9"/>
  <c r="W3787" i="9"/>
  <c r="AD3787" i="9"/>
  <c r="AC3787" i="9"/>
  <c r="W3783" i="9"/>
  <c r="AD3783" i="9"/>
  <c r="AC3783" i="9"/>
  <c r="W3779" i="9"/>
  <c r="AD3779" i="9"/>
  <c r="AC3779" i="9"/>
  <c r="W3775" i="9"/>
  <c r="AD3775" i="9"/>
  <c r="AC3775" i="9"/>
  <c r="W3770" i="9"/>
  <c r="AD3770" i="9"/>
  <c r="AC3770" i="9"/>
  <c r="W3766" i="9"/>
  <c r="AD3766" i="9"/>
  <c r="AC3766" i="9"/>
  <c r="W3762" i="9"/>
  <c r="AD3762" i="9"/>
  <c r="AC3762" i="9"/>
  <c r="W3758" i="9"/>
  <c r="AD3758" i="9"/>
  <c r="AC3758" i="9"/>
  <c r="W3754" i="9"/>
  <c r="AD3754" i="9"/>
  <c r="AC3754" i="9"/>
  <c r="W3750" i="9"/>
  <c r="AD3750" i="9"/>
  <c r="AC3750" i="9"/>
  <c r="W3745" i="9"/>
  <c r="AD3745" i="9"/>
  <c r="AC3745" i="9"/>
  <c r="W3741" i="9"/>
  <c r="AD3741" i="9"/>
  <c r="AC3741" i="9"/>
  <c r="W3737" i="9"/>
  <c r="AD3737" i="9"/>
  <c r="AC3737" i="9"/>
  <c r="W3733" i="9"/>
  <c r="AD3733" i="9"/>
  <c r="AC3733" i="9"/>
  <c r="W3729" i="9"/>
  <c r="AD3729" i="9"/>
  <c r="AC3729" i="9"/>
  <c r="W3725" i="9"/>
  <c r="AD3725" i="9"/>
  <c r="AC3725" i="9"/>
  <c r="W3720" i="9"/>
  <c r="AD3720" i="9"/>
  <c r="AC3720" i="9"/>
  <c r="W3716" i="9"/>
  <c r="AD3716" i="9"/>
  <c r="AC3716" i="9"/>
  <c r="W3712" i="9"/>
  <c r="AD3712" i="9"/>
  <c r="AC3712" i="9"/>
  <c r="W3708" i="9"/>
  <c r="AD3708" i="9"/>
  <c r="AC3708" i="9"/>
  <c r="W3704" i="9"/>
  <c r="AD3704" i="9"/>
  <c r="AC3704" i="9"/>
  <c r="W3699" i="9"/>
  <c r="AD3699" i="9"/>
  <c r="AC3699" i="9"/>
  <c r="W3695" i="9"/>
  <c r="AD3695" i="9"/>
  <c r="AC3695" i="9"/>
  <c r="W3691" i="9"/>
  <c r="AD3691" i="9"/>
  <c r="AC3691" i="9"/>
  <c r="W3687" i="9"/>
  <c r="AD3687" i="9"/>
  <c r="AC3687" i="9"/>
  <c r="W3683" i="9"/>
  <c r="AD3683" i="9"/>
  <c r="AC3683" i="9"/>
  <c r="W3679" i="9"/>
  <c r="AD3679" i="9"/>
  <c r="AC3679" i="9"/>
  <c r="W3674" i="9"/>
  <c r="AD3674" i="9"/>
  <c r="AC3674" i="9"/>
  <c r="W3670" i="9"/>
  <c r="AD3670" i="9"/>
  <c r="AC3670" i="9"/>
  <c r="W3666" i="9"/>
  <c r="AD3666" i="9"/>
  <c r="AC3666" i="9"/>
  <c r="W3662" i="9"/>
  <c r="AD3662" i="9"/>
  <c r="AC3662" i="9"/>
  <c r="W3658" i="9"/>
  <c r="AD3658" i="9"/>
  <c r="AC3658" i="9"/>
  <c r="W3654" i="9"/>
  <c r="AD3654" i="9"/>
  <c r="AC3654" i="9"/>
  <c r="W3649" i="9"/>
  <c r="AD3649" i="9"/>
  <c r="AC3649" i="9"/>
  <c r="W3645" i="9"/>
  <c r="AD3645" i="9"/>
  <c r="AC3645" i="9"/>
  <c r="W3641" i="9"/>
  <c r="AD3641" i="9"/>
  <c r="AC3641" i="9"/>
  <c r="W3637" i="9"/>
  <c r="AD3637" i="9"/>
  <c r="AC3637" i="9"/>
  <c r="W3633" i="9"/>
  <c r="AD3633" i="9"/>
  <c r="AC3633" i="9"/>
  <c r="W3629" i="9"/>
  <c r="AD3629" i="9"/>
  <c r="AC3629" i="9"/>
  <c r="W3624" i="9"/>
  <c r="AD3624" i="9"/>
  <c r="AC3624" i="9"/>
  <c r="W3620" i="9"/>
  <c r="AD3620" i="9"/>
  <c r="AC3620" i="9"/>
  <c r="W3616" i="9"/>
  <c r="AD3616" i="9"/>
  <c r="AC3616" i="9"/>
  <c r="W3612" i="9"/>
  <c r="AD3612" i="9"/>
  <c r="AC3612" i="9"/>
  <c r="W3608" i="9"/>
  <c r="AD3608" i="9"/>
  <c r="AC3608" i="9"/>
  <c r="W3603" i="9"/>
  <c r="AD3603" i="9"/>
  <c r="AC3603" i="9"/>
  <c r="W3599" i="9"/>
  <c r="AD3599" i="9"/>
  <c r="AC3599" i="9"/>
  <c r="W3595" i="9"/>
  <c r="AD3595" i="9"/>
  <c r="AC3595" i="9"/>
  <c r="W3591" i="9"/>
  <c r="AD3591" i="9"/>
  <c r="AC3591" i="9"/>
  <c r="W3587" i="9"/>
  <c r="AD3587" i="9"/>
  <c r="AC3587" i="9"/>
  <c r="W3583" i="9"/>
  <c r="AD3583" i="9"/>
  <c r="AC3583" i="9"/>
  <c r="W3578" i="9"/>
  <c r="AD3578" i="9"/>
  <c r="AC3578" i="9"/>
  <c r="W3574" i="9"/>
  <c r="AD3574" i="9"/>
  <c r="AC3574" i="9"/>
  <c r="W3570" i="9"/>
  <c r="AD3570" i="9"/>
  <c r="AC3570" i="9"/>
  <c r="W3566" i="9"/>
  <c r="AD3566" i="9"/>
  <c r="AC3566" i="9"/>
  <c r="W3562" i="9"/>
  <c r="AD3562" i="9"/>
  <c r="AC3562" i="9"/>
  <c r="W3558" i="9"/>
  <c r="AD3558" i="9"/>
  <c r="AC3558" i="9"/>
  <c r="W3553" i="9"/>
  <c r="AD3553" i="9"/>
  <c r="AC3553" i="9"/>
  <c r="W3549" i="9"/>
  <c r="AD3549" i="9"/>
  <c r="AC3549" i="9"/>
  <c r="W3545" i="9"/>
  <c r="AD3545" i="9"/>
  <c r="AC3545" i="9"/>
  <c r="W3541" i="9"/>
  <c r="AD3541" i="9"/>
  <c r="AC3541" i="9"/>
  <c r="W3537" i="9"/>
  <c r="AD3537" i="9"/>
  <c r="AC3537" i="9"/>
  <c r="W3533" i="9"/>
  <c r="AD3533" i="9"/>
  <c r="AC3533" i="9"/>
  <c r="W3528" i="9"/>
  <c r="AD3528" i="9"/>
  <c r="AC3528" i="9"/>
  <c r="W3524" i="9"/>
  <c r="AD3524" i="9"/>
  <c r="AC3524" i="9"/>
  <c r="W3520" i="9"/>
  <c r="AD3520" i="9"/>
  <c r="AC3520" i="9"/>
  <c r="W3516" i="9"/>
  <c r="AD3516" i="9"/>
  <c r="AC3516" i="9"/>
  <c r="W3512" i="9"/>
  <c r="AD3512" i="9"/>
  <c r="AC3512" i="9"/>
  <c r="W3507" i="9"/>
  <c r="AD3507" i="9"/>
  <c r="AC3507" i="9"/>
  <c r="W3503" i="9"/>
  <c r="AD3503" i="9"/>
  <c r="AC3503" i="9"/>
  <c r="W3499" i="9"/>
  <c r="AD3499" i="9"/>
  <c r="AC3499" i="9"/>
  <c r="W3495" i="9"/>
  <c r="AD3495" i="9"/>
  <c r="AC3495" i="9"/>
  <c r="W3491" i="9"/>
  <c r="AD3491" i="9"/>
  <c r="AC3491" i="9"/>
  <c r="W3487" i="9"/>
  <c r="AD3487" i="9"/>
  <c r="AC3487" i="9"/>
  <c r="W3482" i="9"/>
  <c r="AD3482" i="9"/>
  <c r="AC3482" i="9"/>
  <c r="W3478" i="9"/>
  <c r="AD3478" i="9"/>
  <c r="AC3478" i="9"/>
  <c r="W3474" i="9"/>
  <c r="AD3474" i="9"/>
  <c r="AC3474" i="9"/>
  <c r="W3470" i="9"/>
  <c r="AD3470" i="9"/>
  <c r="AC3470" i="9"/>
  <c r="W3466" i="9"/>
  <c r="AD3466" i="9"/>
  <c r="AC3466" i="9"/>
  <c r="W3462" i="9"/>
  <c r="AD3462" i="9"/>
  <c r="AC3462" i="9"/>
  <c r="W3457" i="9"/>
  <c r="AC3457" i="9"/>
  <c r="AD3457" i="9"/>
  <c r="W3453" i="9"/>
  <c r="AC3453" i="9"/>
  <c r="AD3453" i="9"/>
  <c r="W3449" i="9"/>
  <c r="AC3449" i="9"/>
  <c r="AD3449" i="9"/>
  <c r="W3445" i="9"/>
  <c r="AC3445" i="9"/>
  <c r="AD3445" i="9"/>
  <c r="W3441" i="9"/>
  <c r="AC3441" i="9"/>
  <c r="AD3441" i="9"/>
  <c r="W3437" i="9"/>
  <c r="AC3437" i="9"/>
  <c r="AD3437" i="9"/>
  <c r="W3432" i="9"/>
  <c r="AC3432" i="9"/>
  <c r="AD3432" i="9"/>
  <c r="W3428" i="9"/>
  <c r="AC3428" i="9"/>
  <c r="AD3428" i="9"/>
  <c r="W3424" i="9"/>
  <c r="AC3424" i="9"/>
  <c r="AD3424" i="9"/>
  <c r="W3420" i="9"/>
  <c r="AC3420" i="9"/>
  <c r="AD3420" i="9"/>
  <c r="W3416" i="9"/>
  <c r="AC3416" i="9"/>
  <c r="AD3416" i="9"/>
  <c r="W3411" i="9"/>
  <c r="AC3411" i="9"/>
  <c r="AD3411" i="9"/>
  <c r="W3407" i="9"/>
  <c r="AC3407" i="9"/>
  <c r="AD3407" i="9"/>
  <c r="W3403" i="9"/>
  <c r="AC3403" i="9"/>
  <c r="AD3403" i="9"/>
  <c r="W3399" i="9"/>
  <c r="AC3399" i="9"/>
  <c r="AD3399" i="9"/>
  <c r="W3395" i="9"/>
  <c r="AC3395" i="9"/>
  <c r="AD3395" i="9"/>
  <c r="W3391" i="9"/>
  <c r="AC3391" i="9"/>
  <c r="AD3391" i="9"/>
  <c r="W3386" i="9"/>
  <c r="AC3386" i="9"/>
  <c r="AD3386" i="9"/>
  <c r="W3382" i="9"/>
  <c r="AC3382" i="9"/>
  <c r="AD3382" i="9"/>
  <c r="W3378" i="9"/>
  <c r="AC3378" i="9"/>
  <c r="AD3378" i="9"/>
  <c r="W3374" i="9"/>
  <c r="AC3374" i="9"/>
  <c r="AD3374" i="9"/>
  <c r="W3370" i="9"/>
  <c r="AC3370" i="9"/>
  <c r="AD3370" i="9"/>
  <c r="W5696" i="9"/>
  <c r="AD5696" i="9"/>
  <c r="AC5696" i="9"/>
  <c r="W5691" i="9"/>
  <c r="AD5691" i="9"/>
  <c r="AC5691" i="9"/>
  <c r="W5687" i="9"/>
  <c r="AD5687" i="9"/>
  <c r="AC5687" i="9"/>
  <c r="W5683" i="9"/>
  <c r="AD5683" i="9"/>
  <c r="AC5683" i="9"/>
  <c r="W5679" i="9"/>
  <c r="AD5679" i="9"/>
  <c r="AC5679" i="9"/>
  <c r="W5675" i="9"/>
  <c r="AD5675" i="9"/>
  <c r="AC5675" i="9"/>
  <c r="W5671" i="9"/>
  <c r="AD5671" i="9"/>
  <c r="AC5671" i="9"/>
  <c r="W5666" i="9"/>
  <c r="AD5666" i="9"/>
  <c r="AC5666" i="9"/>
  <c r="W5662" i="9"/>
  <c r="AD5662" i="9"/>
  <c r="AC5662" i="9"/>
  <c r="W5658" i="9"/>
  <c r="AD5658" i="9"/>
  <c r="AC5658" i="9"/>
  <c r="W5654" i="9"/>
  <c r="AD5654" i="9"/>
  <c r="AC5654" i="9"/>
  <c r="W5650" i="9"/>
  <c r="AD5650" i="9"/>
  <c r="AC5650" i="9"/>
  <c r="W5646" i="9"/>
  <c r="AD5646" i="9"/>
  <c r="AC5646" i="9"/>
  <c r="W5641" i="9"/>
  <c r="AD5641" i="9"/>
  <c r="AC5641" i="9"/>
  <c r="W5637" i="9"/>
  <c r="AD5637" i="9"/>
  <c r="AC5637" i="9"/>
  <c r="W5633" i="9"/>
  <c r="AD5633" i="9"/>
  <c r="AC5633" i="9"/>
  <c r="W5629" i="9"/>
  <c r="AD5629" i="9"/>
  <c r="AC5629" i="9"/>
  <c r="W5625" i="9"/>
  <c r="AD5625" i="9"/>
  <c r="AC5625" i="9"/>
  <c r="W5621" i="9"/>
  <c r="AD5621" i="9"/>
  <c r="AC5621" i="9"/>
  <c r="W5616" i="9"/>
  <c r="AD5616" i="9"/>
  <c r="AC5616" i="9"/>
  <c r="W5612" i="9"/>
  <c r="AD5612" i="9"/>
  <c r="AC5612" i="9"/>
  <c r="W5608" i="9"/>
  <c r="AD5608" i="9"/>
  <c r="AC5608" i="9"/>
  <c r="W5604" i="9"/>
  <c r="AD5604" i="9"/>
  <c r="AC5604" i="9"/>
  <c r="W5600" i="9"/>
  <c r="AD5600" i="9"/>
  <c r="AC5600" i="9"/>
  <c r="W5595" i="9"/>
  <c r="AD5595" i="9"/>
  <c r="AC5595" i="9"/>
  <c r="W5591" i="9"/>
  <c r="AD5591" i="9"/>
  <c r="AC5591" i="9"/>
  <c r="W5587" i="9"/>
  <c r="AD5587" i="9"/>
  <c r="AC5587" i="9"/>
  <c r="W5583" i="9"/>
  <c r="AD5583" i="9"/>
  <c r="AC5583" i="9"/>
  <c r="W5579" i="9"/>
  <c r="AD5579" i="9"/>
  <c r="AC5579" i="9"/>
  <c r="W5575" i="9"/>
  <c r="AD5575" i="9"/>
  <c r="AC5575" i="9"/>
  <c r="W5570" i="9"/>
  <c r="AD5570" i="9"/>
  <c r="AC5570" i="9"/>
  <c r="W5566" i="9"/>
  <c r="AD5566" i="9"/>
  <c r="AC5566" i="9"/>
  <c r="W5562" i="9"/>
  <c r="AD5562" i="9"/>
  <c r="AC5562" i="9"/>
  <c r="W5558" i="9"/>
  <c r="AD5558" i="9"/>
  <c r="AC5558" i="9"/>
  <c r="W5554" i="9"/>
  <c r="AD5554" i="9"/>
  <c r="AC5554" i="9"/>
  <c r="W5550" i="9"/>
  <c r="AD5550" i="9"/>
  <c r="AC5550" i="9"/>
  <c r="W5545" i="9"/>
  <c r="AD5545" i="9"/>
  <c r="AC5545" i="9"/>
  <c r="W5541" i="9"/>
  <c r="AD5541" i="9"/>
  <c r="AC5541" i="9"/>
  <c r="W5537" i="9"/>
  <c r="AD5537" i="9"/>
  <c r="AC5537" i="9"/>
  <c r="W5533" i="9"/>
  <c r="AD5533" i="9"/>
  <c r="AC5533" i="9"/>
  <c r="W5529" i="9"/>
  <c r="AD5529" i="9"/>
  <c r="AC5529" i="9"/>
  <c r="W5525" i="9"/>
  <c r="AD5525" i="9"/>
  <c r="AC5525" i="9"/>
  <c r="W5520" i="9"/>
  <c r="AD5520" i="9"/>
  <c r="AC5520" i="9"/>
  <c r="W5516" i="9"/>
  <c r="AD5516" i="9"/>
  <c r="AC5516" i="9"/>
  <c r="W5512" i="9"/>
  <c r="AD5512" i="9"/>
  <c r="AC5512" i="9"/>
  <c r="W5508" i="9"/>
  <c r="AD5508" i="9"/>
  <c r="AC5508" i="9"/>
  <c r="W5504" i="9"/>
  <c r="AD5504" i="9"/>
  <c r="AC5504" i="9"/>
  <c r="W5499" i="9"/>
  <c r="AD5499" i="9"/>
  <c r="AC5499" i="9"/>
  <c r="W5495" i="9"/>
  <c r="AD5495" i="9"/>
  <c r="AC5495" i="9"/>
  <c r="W5491" i="9"/>
  <c r="AD5491" i="9"/>
  <c r="AC5491" i="9"/>
  <c r="W5487" i="9"/>
  <c r="AD5487" i="9"/>
  <c r="AC5487" i="9"/>
  <c r="W5483" i="9"/>
  <c r="AD5483" i="9"/>
  <c r="AC5483" i="9"/>
  <c r="W5479" i="9"/>
  <c r="AD5479" i="9"/>
  <c r="AC5479" i="9"/>
  <c r="W5474" i="9"/>
  <c r="AD5474" i="9"/>
  <c r="AC5474" i="9"/>
  <c r="W5470" i="9"/>
  <c r="AD5470" i="9"/>
  <c r="AC5470" i="9"/>
  <c r="W5466" i="9"/>
  <c r="AD5466" i="9"/>
  <c r="AC5466" i="9"/>
  <c r="W5462" i="9"/>
  <c r="AD5462" i="9"/>
  <c r="AC5462" i="9"/>
  <c r="W5458" i="9"/>
  <c r="AD5458" i="9"/>
  <c r="AC5458" i="9"/>
  <c r="W5454" i="9"/>
  <c r="AD5454" i="9"/>
  <c r="AC5454" i="9"/>
  <c r="W5449" i="9"/>
  <c r="AD5449" i="9"/>
  <c r="AC5449" i="9"/>
  <c r="W5445" i="9"/>
  <c r="AD5445" i="9"/>
  <c r="AC5445" i="9"/>
  <c r="W5441" i="9"/>
  <c r="AD5441" i="9"/>
  <c r="AC5441" i="9"/>
  <c r="W5437" i="9"/>
  <c r="AD5437" i="9"/>
  <c r="AC5437" i="9"/>
  <c r="W5433" i="9"/>
  <c r="AD5433" i="9"/>
  <c r="AC5433" i="9"/>
  <c r="W5429" i="9"/>
  <c r="AD5429" i="9"/>
  <c r="AC5429" i="9"/>
  <c r="W5424" i="9"/>
  <c r="AD5424" i="9"/>
  <c r="AC5424" i="9"/>
  <c r="W5420" i="9"/>
  <c r="AD5420" i="9"/>
  <c r="AC5420" i="9"/>
  <c r="W5416" i="9"/>
  <c r="AD5416" i="9"/>
  <c r="AC5416" i="9"/>
  <c r="W5412" i="9"/>
  <c r="AD5412" i="9"/>
  <c r="AC5412" i="9"/>
  <c r="W5408" i="9"/>
  <c r="AD5408" i="9"/>
  <c r="AC5408" i="9"/>
  <c r="W5403" i="9"/>
  <c r="AD5403" i="9"/>
  <c r="AC5403" i="9"/>
  <c r="W5399" i="9"/>
  <c r="AD5399" i="9"/>
  <c r="AC5399" i="9"/>
  <c r="W5395" i="9"/>
  <c r="AD5395" i="9"/>
  <c r="AC5395" i="9"/>
  <c r="W5391" i="9"/>
  <c r="AD5391" i="9"/>
  <c r="AC5391" i="9"/>
  <c r="W5387" i="9"/>
  <c r="AD5387" i="9"/>
  <c r="AC5387" i="9"/>
  <c r="W5383" i="9"/>
  <c r="AD5383" i="9"/>
  <c r="AC5383" i="9"/>
  <c r="W5378" i="9"/>
  <c r="AD5378" i="9"/>
  <c r="AC5378" i="9"/>
  <c r="W5374" i="9"/>
  <c r="AD5374" i="9"/>
  <c r="AC5374" i="9"/>
  <c r="W5370" i="9"/>
  <c r="AD5370" i="9"/>
  <c r="AC5370" i="9"/>
  <c r="W5366" i="9"/>
  <c r="AD5366" i="9"/>
  <c r="AC5366" i="9"/>
  <c r="W5362" i="9"/>
  <c r="AD5362" i="9"/>
  <c r="AC5362" i="9"/>
  <c r="W5358" i="9"/>
  <c r="AD5358" i="9"/>
  <c r="AC5358" i="9"/>
  <c r="W5353" i="9"/>
  <c r="AD5353" i="9"/>
  <c r="AC5353" i="9"/>
  <c r="W5349" i="9"/>
  <c r="AD5349" i="9"/>
  <c r="AC5349" i="9"/>
  <c r="W5345" i="9"/>
  <c r="AD5345" i="9"/>
  <c r="AC5345" i="9"/>
  <c r="W5341" i="9"/>
  <c r="AD5341" i="9"/>
  <c r="AC5341" i="9"/>
  <c r="W5337" i="9"/>
  <c r="AD5337" i="9"/>
  <c r="AC5337" i="9"/>
  <c r="W5333" i="9"/>
  <c r="AD5333" i="9"/>
  <c r="AC5333" i="9"/>
  <c r="W5328" i="9"/>
  <c r="AD5328" i="9"/>
  <c r="AC5328" i="9"/>
  <c r="W5324" i="9"/>
  <c r="AD5324" i="9"/>
  <c r="AC5324" i="9"/>
  <c r="W5320" i="9"/>
  <c r="AD5320" i="9"/>
  <c r="AC5320" i="9"/>
  <c r="W5316" i="9"/>
  <c r="AD5316" i="9"/>
  <c r="AC5316" i="9"/>
  <c r="W5312" i="9"/>
  <c r="AD5312" i="9"/>
  <c r="AC5312" i="9"/>
  <c r="W5307" i="9"/>
  <c r="AD5307" i="9"/>
  <c r="AC5307" i="9"/>
  <c r="W5303" i="9"/>
  <c r="AD5303" i="9"/>
  <c r="AC5303" i="9"/>
  <c r="W5299" i="9"/>
  <c r="AD5299" i="9"/>
  <c r="AC5299" i="9"/>
  <c r="W5295" i="9"/>
  <c r="AD5295" i="9"/>
  <c r="AC5295" i="9"/>
  <c r="W5291" i="9"/>
  <c r="AD5291" i="9"/>
  <c r="AC5291" i="9"/>
  <c r="W5287" i="9"/>
  <c r="AD5287" i="9"/>
  <c r="AC5287" i="9"/>
  <c r="W5282" i="9"/>
  <c r="AD5282" i="9"/>
  <c r="AC5282" i="9"/>
  <c r="W5278" i="9"/>
  <c r="AD5278" i="9"/>
  <c r="AC5278" i="9"/>
  <c r="W5274" i="9"/>
  <c r="AD5274" i="9"/>
  <c r="AC5274" i="9"/>
  <c r="W5270" i="9"/>
  <c r="AD5270" i="9"/>
  <c r="AC5270" i="9"/>
  <c r="W5266" i="9"/>
  <c r="AD5266" i="9"/>
  <c r="AC5266" i="9"/>
  <c r="W5262" i="9"/>
  <c r="AD5262" i="9"/>
  <c r="AC5262" i="9"/>
  <c r="W5257" i="9"/>
  <c r="AD5257" i="9"/>
  <c r="AC5257" i="9"/>
  <c r="W5253" i="9"/>
  <c r="AD5253" i="9"/>
  <c r="AC5253" i="9"/>
  <c r="W5249" i="9"/>
  <c r="AD5249" i="9"/>
  <c r="AC5249" i="9"/>
  <c r="W5245" i="9"/>
  <c r="AD5245" i="9"/>
  <c r="AC5245" i="9"/>
  <c r="W5241" i="9"/>
  <c r="AD5241" i="9"/>
  <c r="AC5241" i="9"/>
  <c r="W5237" i="9"/>
  <c r="AD5237" i="9"/>
  <c r="AC5237" i="9"/>
  <c r="W5232" i="9"/>
  <c r="AD5232" i="9"/>
  <c r="AC5232" i="9"/>
  <c r="W5228" i="9"/>
  <c r="AD5228" i="9"/>
  <c r="AC5228" i="9"/>
  <c r="W5224" i="9"/>
  <c r="AD5224" i="9"/>
  <c r="AC5224" i="9"/>
  <c r="W5220" i="9"/>
  <c r="AD5220" i="9"/>
  <c r="AC5220" i="9"/>
  <c r="W5216" i="9"/>
  <c r="AD5216" i="9"/>
  <c r="AC5216" i="9"/>
  <c r="W5211" i="9"/>
  <c r="AD5211" i="9"/>
  <c r="AC5211" i="9"/>
  <c r="W5207" i="9"/>
  <c r="AD5207" i="9"/>
  <c r="AC5207" i="9"/>
  <c r="W5203" i="9"/>
  <c r="AD5203" i="9"/>
  <c r="AC5203" i="9"/>
  <c r="W5199" i="9"/>
  <c r="AD5199" i="9"/>
  <c r="AC5199" i="9"/>
  <c r="W5195" i="9"/>
  <c r="AD5195" i="9"/>
  <c r="AC5195" i="9"/>
  <c r="W5191" i="9"/>
  <c r="AD5191" i="9"/>
  <c r="AC5191" i="9"/>
  <c r="W5186" i="9"/>
  <c r="AD5186" i="9"/>
  <c r="AC5186" i="9"/>
  <c r="W5182" i="9"/>
  <c r="AD5182" i="9"/>
  <c r="AC5182" i="9"/>
  <c r="W5178" i="9"/>
  <c r="AD5178" i="9"/>
  <c r="AC5178" i="9"/>
  <c r="W5174" i="9"/>
  <c r="AD5174" i="9"/>
  <c r="AC5174" i="9"/>
  <c r="W5170" i="9"/>
  <c r="AD5170" i="9"/>
  <c r="AC5170" i="9"/>
  <c r="W5166" i="9"/>
  <c r="AD5166" i="9"/>
  <c r="AC5166" i="9"/>
  <c r="W5162" i="9"/>
  <c r="AC5162" i="9"/>
  <c r="AD5162" i="9"/>
  <c r="W5158" i="9"/>
  <c r="AC5158" i="9"/>
  <c r="AD5158" i="9"/>
  <c r="W5154" i="9"/>
  <c r="AC5154" i="9"/>
  <c r="AD5154" i="9"/>
  <c r="W5150" i="9"/>
  <c r="AC5150" i="9"/>
  <c r="AD5150" i="9"/>
  <c r="W5146" i="9"/>
  <c r="AC5146" i="9"/>
  <c r="AD5146" i="9"/>
  <c r="W5142" i="9"/>
  <c r="AC5142" i="9"/>
  <c r="AD5142" i="9"/>
  <c r="W8761" i="9"/>
  <c r="AC8761" i="9"/>
  <c r="AD8761" i="9"/>
  <c r="W8757" i="9"/>
  <c r="AC8757" i="9"/>
  <c r="AD8757" i="9"/>
  <c r="W8753" i="9"/>
  <c r="AC8753" i="9"/>
  <c r="AD8753" i="9"/>
  <c r="W8749" i="9"/>
  <c r="AC8749" i="9"/>
  <c r="AD8749" i="9"/>
  <c r="W8745" i="9"/>
  <c r="AC8745" i="9"/>
  <c r="AD8745" i="9"/>
  <c r="W8741" i="9"/>
  <c r="AC8741" i="9"/>
  <c r="AD8741" i="9"/>
  <c r="W8736" i="9"/>
  <c r="AC8736" i="9"/>
  <c r="AD8736" i="9"/>
  <c r="W8732" i="9"/>
  <c r="AC8732" i="9"/>
  <c r="AD8732" i="9"/>
  <c r="W8728" i="9"/>
  <c r="AC8728" i="9"/>
  <c r="AD8728" i="9"/>
  <c r="W8724" i="9"/>
  <c r="AC8724" i="9"/>
  <c r="AD8724" i="9"/>
  <c r="W8720" i="9"/>
  <c r="AC8720" i="9"/>
  <c r="AD8720" i="9"/>
  <c r="W8715" i="9"/>
  <c r="AC8715" i="9"/>
  <c r="AD8715" i="9"/>
  <c r="W8711" i="9"/>
  <c r="AC8711" i="9"/>
  <c r="AD8711" i="9"/>
  <c r="W8707" i="9"/>
  <c r="AC8707" i="9"/>
  <c r="AD8707" i="9"/>
  <c r="W8703" i="9"/>
  <c r="AC8703" i="9"/>
  <c r="AD8703" i="9"/>
  <c r="W8699" i="9"/>
  <c r="AC8699" i="9"/>
  <c r="AD8699" i="9"/>
  <c r="W8695" i="9"/>
  <c r="AC8695" i="9"/>
  <c r="AD8695" i="9"/>
  <c r="W8690" i="9"/>
  <c r="AC8690" i="9"/>
  <c r="AD8690" i="9"/>
  <c r="W8686" i="9"/>
  <c r="AC8686" i="9"/>
  <c r="AD8686" i="9"/>
  <c r="W8682" i="9"/>
  <c r="AC8682" i="9"/>
  <c r="AD8682" i="9"/>
  <c r="W8678" i="9"/>
  <c r="AC8678" i="9"/>
  <c r="AD8678" i="9"/>
  <c r="W8674" i="9"/>
  <c r="AC8674" i="9"/>
  <c r="AD8674" i="9"/>
  <c r="W8670" i="9"/>
  <c r="AC8670" i="9"/>
  <c r="AD8670" i="9"/>
  <c r="W8665" i="9"/>
  <c r="AC8665" i="9"/>
  <c r="AD8665" i="9"/>
  <c r="W8661" i="9"/>
  <c r="AC8661" i="9"/>
  <c r="AD8661" i="9"/>
  <c r="W8657" i="9"/>
  <c r="AC8657" i="9"/>
  <c r="AD8657" i="9"/>
  <c r="W8653" i="9"/>
  <c r="AC8653" i="9"/>
  <c r="AD8653" i="9"/>
  <c r="W8649" i="9"/>
  <c r="AC8649" i="9"/>
  <c r="AD8649" i="9"/>
  <c r="W8645" i="9"/>
  <c r="AC8645" i="9"/>
  <c r="AD8645" i="9"/>
  <c r="W8640" i="9"/>
  <c r="AC8640" i="9"/>
  <c r="AD8640" i="9"/>
  <c r="W8636" i="9"/>
  <c r="AC8636" i="9"/>
  <c r="AD8636" i="9"/>
  <c r="W8632" i="9"/>
  <c r="AC8632" i="9"/>
  <c r="AD8632" i="9"/>
  <c r="W8628" i="9"/>
  <c r="AC8628" i="9"/>
  <c r="AD8628" i="9"/>
  <c r="W8624" i="9"/>
  <c r="AC8624" i="9"/>
  <c r="AD8624" i="9"/>
  <c r="W8619" i="9"/>
  <c r="AC8619" i="9"/>
  <c r="AD8619" i="9"/>
  <c r="W8615" i="9"/>
  <c r="AC8615" i="9"/>
  <c r="AD8615" i="9"/>
  <c r="W8611" i="9"/>
  <c r="AC8611" i="9"/>
  <c r="AD8611" i="9"/>
  <c r="W8607" i="9"/>
  <c r="AC8607" i="9"/>
  <c r="AD8607" i="9"/>
  <c r="W8603" i="9"/>
  <c r="AC8603" i="9"/>
  <c r="AD8603" i="9"/>
  <c r="W8599" i="9"/>
  <c r="AC8599" i="9"/>
  <c r="AD8599" i="9"/>
  <c r="W8594" i="9"/>
  <c r="AC8594" i="9"/>
  <c r="AD8594" i="9"/>
  <c r="W8590" i="9"/>
  <c r="AC8590" i="9"/>
  <c r="AD8590" i="9"/>
  <c r="W8586" i="9"/>
  <c r="AC8586" i="9"/>
  <c r="AD8586" i="9"/>
  <c r="W8582" i="9"/>
  <c r="AC8582" i="9"/>
  <c r="AD8582" i="9"/>
  <c r="W8578" i="9"/>
  <c r="AC8578" i="9"/>
  <c r="AD8578" i="9"/>
  <c r="W8574" i="9"/>
  <c r="AC8574" i="9"/>
  <c r="AD8574" i="9"/>
  <c r="W8569" i="9"/>
  <c r="AC8569" i="9"/>
  <c r="AD8569" i="9"/>
  <c r="W8565" i="9"/>
  <c r="AC8565" i="9"/>
  <c r="AD8565" i="9"/>
  <c r="W8561" i="9"/>
  <c r="AC8561" i="9"/>
  <c r="AD8561" i="9"/>
  <c r="W8557" i="9"/>
  <c r="AC8557" i="9"/>
  <c r="AD8557" i="9"/>
  <c r="W8553" i="9"/>
  <c r="AC8553" i="9"/>
  <c r="AD8553" i="9"/>
  <c r="W8549" i="9"/>
  <c r="AC8549" i="9"/>
  <c r="AD8549" i="9"/>
  <c r="W8544" i="9"/>
  <c r="AC8544" i="9"/>
  <c r="AD8544" i="9"/>
  <c r="W8540" i="9"/>
  <c r="AC8540" i="9"/>
  <c r="AD8540" i="9"/>
  <c r="W8536" i="9"/>
  <c r="AC8536" i="9"/>
  <c r="AD8536" i="9"/>
  <c r="W8532" i="9"/>
  <c r="AC8532" i="9"/>
  <c r="AD8532" i="9"/>
  <c r="W8528" i="9"/>
  <c r="AC8528" i="9"/>
  <c r="AD8528" i="9"/>
  <c r="W8523" i="9"/>
  <c r="AC8523" i="9"/>
  <c r="AD8523" i="9"/>
  <c r="W8519" i="9"/>
  <c r="AC8519" i="9"/>
  <c r="AD8519" i="9"/>
  <c r="W8515" i="9"/>
  <c r="AC8515" i="9"/>
  <c r="AD8515" i="9"/>
  <c r="W8511" i="9"/>
  <c r="AC8511" i="9"/>
  <c r="AD8511" i="9"/>
  <c r="W8507" i="9"/>
  <c r="AC8507" i="9"/>
  <c r="AD8507" i="9"/>
  <c r="W8503" i="9"/>
  <c r="AC8503" i="9"/>
  <c r="AD8503" i="9"/>
  <c r="W8498" i="9"/>
  <c r="AC8498" i="9"/>
  <c r="AD8498" i="9"/>
  <c r="W8494" i="9"/>
  <c r="AC8494" i="9"/>
  <c r="AD8494" i="9"/>
  <c r="W8490" i="9"/>
  <c r="AC8490" i="9"/>
  <c r="AD8490" i="9"/>
  <c r="W8486" i="9"/>
  <c r="AC8486" i="9"/>
  <c r="AD8486" i="9"/>
  <c r="W8482" i="9"/>
  <c r="AC8482" i="9"/>
  <c r="AD8482" i="9"/>
  <c r="W8478" i="9"/>
  <c r="AC8478" i="9"/>
  <c r="AD8478" i="9"/>
  <c r="W8473" i="9"/>
  <c r="AC8473" i="9"/>
  <c r="AD8473" i="9"/>
  <c r="W8469" i="9"/>
  <c r="AC8469" i="9"/>
  <c r="AD8469" i="9"/>
  <c r="W8465" i="9"/>
  <c r="AC8465" i="9"/>
  <c r="AD8465" i="9"/>
  <c r="W8461" i="9"/>
  <c r="AC8461" i="9"/>
  <c r="AD8461" i="9"/>
  <c r="W8457" i="9"/>
  <c r="AC8457" i="9"/>
  <c r="AD8457" i="9"/>
  <c r="W8453" i="9"/>
  <c r="AC8453" i="9"/>
  <c r="AD8453" i="9"/>
  <c r="W8448" i="9"/>
  <c r="AC8448" i="9"/>
  <c r="AD8448" i="9"/>
  <c r="W8444" i="9"/>
  <c r="AC8444" i="9"/>
  <c r="AD8444" i="9"/>
  <c r="W8440" i="9"/>
  <c r="AC8440" i="9"/>
  <c r="AD8440" i="9"/>
  <c r="W8436" i="9"/>
  <c r="AC8436" i="9"/>
  <c r="AD8436" i="9"/>
  <c r="W8432" i="9"/>
  <c r="AC8432" i="9"/>
  <c r="AD8432" i="9"/>
  <c r="W8427" i="9"/>
  <c r="AC8427" i="9"/>
  <c r="AD8427" i="9"/>
  <c r="W8423" i="9"/>
  <c r="AC8423" i="9"/>
  <c r="AD8423" i="9"/>
  <c r="W8419" i="9"/>
  <c r="AC8419" i="9"/>
  <c r="AD8419" i="9"/>
  <c r="W8415" i="9"/>
  <c r="AC8415" i="9"/>
  <c r="AD8415" i="9"/>
  <c r="W8411" i="9"/>
  <c r="AC8411" i="9"/>
  <c r="AD8411" i="9"/>
  <c r="W8407" i="9"/>
  <c r="AC8407" i="9"/>
  <c r="AD8407" i="9"/>
  <c r="W8402" i="9"/>
  <c r="AC8402" i="9"/>
  <c r="AD8402" i="9"/>
  <c r="W8398" i="9"/>
  <c r="AC8398" i="9"/>
  <c r="AD8398" i="9"/>
  <c r="W8394" i="9"/>
  <c r="AC8394" i="9"/>
  <c r="AD8394" i="9"/>
  <c r="W8390" i="9"/>
  <c r="AC8390" i="9"/>
  <c r="AD8390" i="9"/>
  <c r="W8386" i="9"/>
  <c r="AC8386" i="9"/>
  <c r="AD8386" i="9"/>
  <c r="W8382" i="9"/>
  <c r="AC8382" i="9"/>
  <c r="AD8382" i="9"/>
  <c r="W8377" i="9"/>
  <c r="AC8377" i="9"/>
  <c r="AD8377" i="9"/>
  <c r="W8373" i="9"/>
  <c r="AC8373" i="9"/>
  <c r="AD8373" i="9"/>
  <c r="W8369" i="9"/>
  <c r="AC8369" i="9"/>
  <c r="AD8369" i="9"/>
  <c r="W8365" i="9"/>
  <c r="AC8365" i="9"/>
  <c r="AD8365" i="9"/>
  <c r="W8361" i="9"/>
  <c r="AC8361" i="9"/>
  <c r="AD8361" i="9"/>
  <c r="W8357" i="9"/>
  <c r="AC8357" i="9"/>
  <c r="AD8357" i="9"/>
  <c r="W8352" i="9"/>
  <c r="AC8352" i="9"/>
  <c r="AD8352" i="9"/>
  <c r="W8348" i="9"/>
  <c r="AC8348" i="9"/>
  <c r="AD8348" i="9"/>
  <c r="W8344" i="9"/>
  <c r="AC8344" i="9"/>
  <c r="AD8344" i="9"/>
  <c r="W8340" i="9"/>
  <c r="AC8340" i="9"/>
  <c r="AD8340" i="9"/>
  <c r="W8336" i="9"/>
  <c r="AC8336" i="9"/>
  <c r="AD8336" i="9"/>
  <c r="W8331" i="9"/>
  <c r="AC8331" i="9"/>
  <c r="AD8331" i="9"/>
  <c r="W8327" i="9"/>
  <c r="AC8327" i="9"/>
  <c r="AD8327" i="9"/>
  <c r="W8323" i="9"/>
  <c r="AC8323" i="9"/>
  <c r="AD8323" i="9"/>
  <c r="W8319" i="9"/>
  <c r="AC8319" i="9"/>
  <c r="AD8319" i="9"/>
  <c r="W8315" i="9"/>
  <c r="AC8315" i="9"/>
  <c r="AD8315" i="9"/>
  <c r="W8311" i="9"/>
  <c r="AC8311" i="9"/>
  <c r="AD8311" i="9"/>
  <c r="W8306" i="9"/>
  <c r="AC8306" i="9"/>
  <c r="AD8306" i="9"/>
  <c r="W8302" i="9"/>
  <c r="AC8302" i="9"/>
  <c r="AD8302" i="9"/>
  <c r="W8298" i="9"/>
  <c r="AC8298" i="9"/>
  <c r="AD8298" i="9"/>
  <c r="W8294" i="9"/>
  <c r="AC8294" i="9"/>
  <c r="AD8294" i="9"/>
  <c r="W8290" i="9"/>
  <c r="AC8290" i="9"/>
  <c r="AD8290" i="9"/>
  <c r="W8286" i="9"/>
  <c r="AC8286" i="9"/>
  <c r="AD8286" i="9"/>
  <c r="W8281" i="9"/>
  <c r="AC8281" i="9"/>
  <c r="AD8281" i="9"/>
  <c r="W8277" i="9"/>
  <c r="AC8277" i="9"/>
  <c r="AD8277" i="9"/>
  <c r="W8273" i="9"/>
  <c r="AC8273" i="9"/>
  <c r="AD8273" i="9"/>
  <c r="W8269" i="9"/>
  <c r="AC8269" i="9"/>
  <c r="AD8269" i="9"/>
  <c r="W8265" i="9"/>
  <c r="AC8265" i="9"/>
  <c r="AD8265" i="9"/>
  <c r="W8261" i="9"/>
  <c r="AC8261" i="9"/>
  <c r="AD8261" i="9"/>
  <c r="W8256" i="9"/>
  <c r="AC8256" i="9"/>
  <c r="AD8256" i="9"/>
  <c r="W8252" i="9"/>
  <c r="AC8252" i="9"/>
  <c r="AD8252" i="9"/>
  <c r="W8248" i="9"/>
  <c r="AC8248" i="9"/>
  <c r="AD8248" i="9"/>
  <c r="W8244" i="9"/>
  <c r="AC8244" i="9"/>
  <c r="AD8244" i="9"/>
  <c r="W8240" i="9"/>
  <c r="AC8240" i="9"/>
  <c r="AD8240" i="9"/>
  <c r="W8235" i="9"/>
  <c r="AC8235" i="9"/>
  <c r="AD8235" i="9"/>
  <c r="W8231" i="9"/>
  <c r="AC8231" i="9"/>
  <c r="AD8231" i="9"/>
  <c r="W8227" i="9"/>
  <c r="AC8227" i="9"/>
  <c r="AD8227" i="9"/>
  <c r="W8223" i="9"/>
  <c r="AC8223" i="9"/>
  <c r="AD8223" i="9"/>
  <c r="W8219" i="9"/>
  <c r="AC8219" i="9"/>
  <c r="AD8219" i="9"/>
  <c r="W8215" i="9"/>
  <c r="AC8215" i="9"/>
  <c r="AD8215" i="9"/>
  <c r="W8210" i="9"/>
  <c r="AC8210" i="9"/>
  <c r="AD8210" i="9"/>
  <c r="W8206" i="9"/>
  <c r="AC8206" i="9"/>
  <c r="AD8206" i="9"/>
  <c r="W8202" i="9"/>
  <c r="AC8202" i="9"/>
  <c r="AD8202" i="9"/>
  <c r="W8198" i="9"/>
  <c r="AC8198" i="9"/>
  <c r="AD8198" i="9"/>
  <c r="W8194" i="9"/>
  <c r="AC8194" i="9"/>
  <c r="AD8194" i="9"/>
  <c r="W8190" i="9"/>
  <c r="AC8190" i="9"/>
  <c r="AD8190" i="9"/>
  <c r="W8185" i="9"/>
  <c r="AC8185" i="9"/>
  <c r="AD8185" i="9"/>
  <c r="W8181" i="9"/>
  <c r="AC8181" i="9"/>
  <c r="AD8181" i="9"/>
  <c r="W8177" i="9"/>
  <c r="AC8177" i="9"/>
  <c r="AD8177" i="9"/>
  <c r="W8173" i="9"/>
  <c r="AC8173" i="9"/>
  <c r="AD8173" i="9"/>
  <c r="W8169" i="9"/>
  <c r="AC8169" i="9"/>
  <c r="AD8169" i="9"/>
  <c r="W8165" i="9"/>
  <c r="AC8165" i="9"/>
  <c r="AD8165" i="9"/>
  <c r="W8160" i="9"/>
  <c r="AC8160" i="9"/>
  <c r="AD8160" i="9"/>
  <c r="W8156" i="9"/>
  <c r="AC8156" i="9"/>
  <c r="AD8156" i="9"/>
  <c r="W8152" i="9"/>
  <c r="AC8152" i="9"/>
  <c r="AD8152" i="9"/>
  <c r="W8148" i="9"/>
  <c r="AC8148" i="9"/>
  <c r="AD8148" i="9"/>
  <c r="W8144" i="9"/>
  <c r="AC8144" i="9"/>
  <c r="AD8144" i="9"/>
  <c r="W8139" i="9"/>
  <c r="AC8139" i="9"/>
  <c r="AD8139" i="9"/>
  <c r="W8135" i="9"/>
  <c r="AC8135" i="9"/>
  <c r="AD8135" i="9"/>
  <c r="W8131" i="9"/>
  <c r="AC8131" i="9"/>
  <c r="AD8131" i="9"/>
  <c r="W8127" i="9"/>
  <c r="AC8127" i="9"/>
  <c r="AD8127" i="9"/>
  <c r="W8123" i="9"/>
  <c r="AC8123" i="9"/>
  <c r="AD8123" i="9"/>
  <c r="W8119" i="9"/>
  <c r="AC8119" i="9"/>
  <c r="AD8119" i="9"/>
  <c r="W8114" i="9"/>
  <c r="AC8114" i="9"/>
  <c r="AD8114" i="9"/>
  <c r="W8110" i="9"/>
  <c r="AC8110" i="9"/>
  <c r="AD8110" i="9"/>
  <c r="W8106" i="9"/>
  <c r="AC8106" i="9"/>
  <c r="AD8106" i="9"/>
  <c r="W8102" i="9"/>
  <c r="AC8102" i="9"/>
  <c r="AD8102" i="9"/>
  <c r="AC8098" i="9"/>
  <c r="AD8098" i="9"/>
  <c r="W8094" i="9"/>
  <c r="AC8094" i="9"/>
  <c r="AD8094" i="9"/>
  <c r="W8089" i="9"/>
  <c r="AC8089" i="9"/>
  <c r="AD8089" i="9"/>
  <c r="W8085" i="9"/>
  <c r="AC8085" i="9"/>
  <c r="AD8085" i="9"/>
  <c r="W8081" i="9"/>
  <c r="AC8081" i="9"/>
  <c r="AD8081" i="9"/>
  <c r="W8077" i="9"/>
  <c r="AC8077" i="9"/>
  <c r="AD8077" i="9"/>
  <c r="W8073" i="9"/>
  <c r="AC8073" i="9"/>
  <c r="AD8073" i="9"/>
  <c r="W8069" i="9"/>
  <c r="AC8069" i="9"/>
  <c r="AD8069" i="9"/>
  <c r="W8064" i="9"/>
  <c r="AC8064" i="9"/>
  <c r="AD8064" i="9"/>
  <c r="W8060" i="9"/>
  <c r="AC8060" i="9"/>
  <c r="AD8060" i="9"/>
  <c r="W8056" i="9"/>
  <c r="AC8056" i="9"/>
  <c r="AD8056" i="9"/>
  <c r="W8052" i="9"/>
  <c r="AC8052" i="9"/>
  <c r="AD8052" i="9"/>
  <c r="W8048" i="9"/>
  <c r="AC8048" i="9"/>
  <c r="AD8048" i="9"/>
  <c r="W8043" i="9"/>
  <c r="AC8043" i="9"/>
  <c r="AD8043" i="9"/>
  <c r="W8039" i="9"/>
  <c r="AC8039" i="9"/>
  <c r="AD8039" i="9"/>
  <c r="W8035" i="9"/>
  <c r="AC8035" i="9"/>
  <c r="AD8035" i="9"/>
  <c r="W8031" i="9"/>
  <c r="AC8031" i="9"/>
  <c r="AD8031" i="9"/>
  <c r="W8027" i="9"/>
  <c r="AC8027" i="9"/>
  <c r="AD8027" i="9"/>
  <c r="W8023" i="9"/>
  <c r="AC8023" i="9"/>
  <c r="AD8023" i="9"/>
  <c r="W8018" i="9"/>
  <c r="AC8018" i="9"/>
  <c r="AD8018" i="9"/>
  <c r="W8014" i="9"/>
  <c r="AC8014" i="9"/>
  <c r="AD8014" i="9"/>
  <c r="W8010" i="9"/>
  <c r="AC8010" i="9"/>
  <c r="AD8010" i="9"/>
  <c r="W8006" i="9"/>
  <c r="AC8006" i="9"/>
  <c r="AD8006" i="9"/>
  <c r="W8002" i="9"/>
  <c r="AC8002" i="9"/>
  <c r="AD8002" i="9"/>
  <c r="W7998" i="9"/>
  <c r="AC7998" i="9"/>
  <c r="AD7998" i="9"/>
  <c r="W7993" i="9"/>
  <c r="AC7993" i="9"/>
  <c r="AD7993" i="9"/>
  <c r="W7989" i="9"/>
  <c r="AC7989" i="9"/>
  <c r="AD7989" i="9"/>
  <c r="W7985" i="9"/>
  <c r="AC7985" i="9"/>
  <c r="AD7985" i="9"/>
  <c r="W7981" i="9"/>
  <c r="AC7981" i="9"/>
  <c r="AD7981" i="9"/>
  <c r="W7977" i="9"/>
  <c r="AC7977" i="9"/>
  <c r="AD7977" i="9"/>
  <c r="W7973" i="9"/>
  <c r="AC7973" i="9"/>
  <c r="AD7973" i="9"/>
  <c r="W7968" i="9"/>
  <c r="AC7968" i="9"/>
  <c r="AD7968" i="9"/>
  <c r="W7964" i="9"/>
  <c r="AC7964" i="9"/>
  <c r="AD7964" i="9"/>
  <c r="W7960" i="9"/>
  <c r="AC7960" i="9"/>
  <c r="AD7960" i="9"/>
  <c r="W7956" i="9"/>
  <c r="AC7956" i="9"/>
  <c r="AD7956" i="9"/>
  <c r="W7952" i="9"/>
  <c r="AC7952" i="9"/>
  <c r="AD7952" i="9"/>
  <c r="W7947" i="9"/>
  <c r="AC7947" i="9"/>
  <c r="AD7947" i="9"/>
  <c r="W7943" i="9"/>
  <c r="AC7943" i="9"/>
  <c r="AD7943" i="9"/>
  <c r="W7939" i="9"/>
  <c r="AC7939" i="9"/>
  <c r="AD7939" i="9"/>
  <c r="W7935" i="9"/>
  <c r="AC7935" i="9"/>
  <c r="AD7935" i="9"/>
  <c r="W7931" i="9"/>
  <c r="AC7931" i="9"/>
  <c r="AD7931" i="9"/>
  <c r="W7927" i="9"/>
  <c r="AC7927" i="9"/>
  <c r="AD7927" i="9"/>
  <c r="W7922" i="9"/>
  <c r="AC7922" i="9"/>
  <c r="AD7922" i="9"/>
  <c r="W7918" i="9"/>
  <c r="AC7918" i="9"/>
  <c r="AD7918" i="9"/>
  <c r="W7914" i="9"/>
  <c r="AC7914" i="9"/>
  <c r="AD7914" i="9"/>
  <c r="W7910" i="9"/>
  <c r="AC7910" i="9"/>
  <c r="AD7910" i="9"/>
  <c r="W7906" i="9"/>
  <c r="AC7906" i="9"/>
  <c r="AD7906" i="9"/>
  <c r="W7902" i="9"/>
  <c r="AC7902" i="9"/>
  <c r="AD7902" i="9"/>
  <c r="W7897" i="9"/>
  <c r="AC7897" i="9"/>
  <c r="AD7897" i="9"/>
  <c r="W7893" i="9"/>
  <c r="AC7893" i="9"/>
  <c r="AD7893" i="9"/>
  <c r="W7889" i="9"/>
  <c r="AC7889" i="9"/>
  <c r="AD7889" i="9"/>
  <c r="W7885" i="9"/>
  <c r="AC7885" i="9"/>
  <c r="AD7885" i="9"/>
  <c r="W7881" i="9"/>
  <c r="AC7881" i="9"/>
  <c r="AD7881" i="9"/>
  <c r="W7877" i="9"/>
  <c r="AC7877" i="9"/>
  <c r="AD7877" i="9"/>
  <c r="W7872" i="9"/>
  <c r="AC7872" i="9"/>
  <c r="AD7872" i="9"/>
  <c r="W7868" i="9"/>
  <c r="AC7868" i="9"/>
  <c r="AD7868" i="9"/>
  <c r="W7864" i="9"/>
  <c r="AC7864" i="9"/>
  <c r="AD7864" i="9"/>
  <c r="W7860" i="9"/>
  <c r="AC7860" i="9"/>
  <c r="AD7860" i="9"/>
  <c r="W7856" i="9"/>
  <c r="AC7856" i="9"/>
  <c r="AD7856" i="9"/>
  <c r="W7851" i="9"/>
  <c r="AC7851" i="9"/>
  <c r="AD7851" i="9"/>
  <c r="W7847" i="9"/>
  <c r="AC7847" i="9"/>
  <c r="AD7847" i="9"/>
  <c r="W7843" i="9"/>
  <c r="AC7843" i="9"/>
  <c r="AD7843" i="9"/>
  <c r="W7839" i="9"/>
  <c r="AC7839" i="9"/>
  <c r="AD7839" i="9"/>
  <c r="W7835" i="9"/>
  <c r="AC7835" i="9"/>
  <c r="AD7835" i="9"/>
  <c r="W7831" i="9"/>
  <c r="AC7831" i="9"/>
  <c r="AD7831" i="9"/>
  <c r="W7826" i="9"/>
  <c r="AC7826" i="9"/>
  <c r="AD7826" i="9"/>
  <c r="W7822" i="9"/>
  <c r="AC7822" i="9"/>
  <c r="AD7822" i="9"/>
  <c r="W7818" i="9"/>
  <c r="AC7818" i="9"/>
  <c r="AD7818" i="9"/>
  <c r="W7814" i="9"/>
  <c r="AC7814" i="9"/>
  <c r="AD7814" i="9"/>
  <c r="W7810" i="9"/>
  <c r="AC7810" i="9"/>
  <c r="AD7810" i="9"/>
  <c r="W7806" i="9"/>
  <c r="AC7806" i="9"/>
  <c r="AD7806" i="9"/>
  <c r="W7801" i="9"/>
  <c r="AC7801" i="9"/>
  <c r="AD7801" i="9"/>
  <c r="W7797" i="9"/>
  <c r="AC7797" i="9"/>
  <c r="AD7797" i="9"/>
  <c r="W7793" i="9"/>
  <c r="AC7793" i="9"/>
  <c r="AD7793" i="9"/>
  <c r="W7789" i="9"/>
  <c r="AC7789" i="9"/>
  <c r="AD7789" i="9"/>
  <c r="W7785" i="9"/>
  <c r="AC7785" i="9"/>
  <c r="AD7785" i="9"/>
  <c r="W7781" i="9"/>
  <c r="AC7781" i="9"/>
  <c r="AD7781" i="9"/>
  <c r="W7776" i="9"/>
  <c r="AC7776" i="9"/>
  <c r="AD7776" i="9"/>
  <c r="W7772" i="9"/>
  <c r="AC7772" i="9"/>
  <c r="AD7772" i="9"/>
  <c r="W7768" i="9"/>
  <c r="AC7768" i="9"/>
  <c r="AD7768" i="9"/>
  <c r="W7764" i="9"/>
  <c r="AC7764" i="9"/>
  <c r="AD7764" i="9"/>
  <c r="W7760" i="9"/>
  <c r="AC7760" i="9"/>
  <c r="AD7760" i="9"/>
  <c r="W7755" i="9"/>
  <c r="AC7755" i="9"/>
  <c r="AD7755" i="9"/>
  <c r="W7751" i="9"/>
  <c r="AC7751" i="9"/>
  <c r="AD7751" i="9"/>
  <c r="W7747" i="9"/>
  <c r="AC7747" i="9"/>
  <c r="AD7747" i="9"/>
  <c r="W7743" i="9"/>
  <c r="AC7743" i="9"/>
  <c r="AD7743" i="9"/>
  <c r="W7739" i="9"/>
  <c r="AC7739" i="9"/>
  <c r="AD7739" i="9"/>
  <c r="W7735" i="9"/>
  <c r="AC7735" i="9"/>
  <c r="AD7735" i="9"/>
  <c r="W7730" i="9"/>
  <c r="AC7730" i="9"/>
  <c r="AD7730" i="9"/>
  <c r="W7726" i="9"/>
  <c r="AC7726" i="9"/>
  <c r="AD7726" i="9"/>
  <c r="W7722" i="9"/>
  <c r="AC7722" i="9"/>
  <c r="AD7722" i="9"/>
  <c r="W7718" i="9"/>
  <c r="AC7718" i="9"/>
  <c r="AD7718" i="9"/>
  <c r="W7714" i="9"/>
  <c r="AC7714" i="9"/>
  <c r="AD7714" i="9"/>
  <c r="W7710" i="9"/>
  <c r="AC7710" i="9"/>
  <c r="AD7710" i="9"/>
  <c r="W7705" i="9"/>
  <c r="AC7705" i="9"/>
  <c r="AD7705" i="9"/>
  <c r="W7701" i="9"/>
  <c r="AC7701" i="9"/>
  <c r="AD7701" i="9"/>
  <c r="W7697" i="9"/>
  <c r="AC7697" i="9"/>
  <c r="AD7697" i="9"/>
  <c r="W7693" i="9"/>
  <c r="AC7693" i="9"/>
  <c r="AD7693" i="9"/>
  <c r="W7689" i="9"/>
  <c r="AC7689" i="9"/>
  <c r="AD7689" i="9"/>
  <c r="W7685" i="9"/>
  <c r="AD7685" i="9"/>
  <c r="AC7685" i="9"/>
  <c r="W7680" i="9"/>
  <c r="AD7680" i="9"/>
  <c r="AC7680" i="9"/>
  <c r="W7676" i="9"/>
  <c r="AD7676" i="9"/>
  <c r="AC7676" i="9"/>
  <c r="W7672" i="9"/>
  <c r="AD7672" i="9"/>
  <c r="AC7672" i="9"/>
  <c r="W7668" i="9"/>
  <c r="AD7668" i="9"/>
  <c r="AC7668" i="9"/>
  <c r="W7664" i="9"/>
  <c r="AD7664" i="9"/>
  <c r="AC7664" i="9"/>
  <c r="W7659" i="9"/>
  <c r="AD7659" i="9"/>
  <c r="AC7659" i="9"/>
  <c r="W7655" i="9"/>
  <c r="AD7655" i="9"/>
  <c r="AC7655" i="9"/>
  <c r="W7651" i="9"/>
  <c r="AD7651" i="9"/>
  <c r="AC7651" i="9"/>
  <c r="W7647" i="9"/>
  <c r="AD7647" i="9"/>
  <c r="AC7647" i="9"/>
  <c r="W7643" i="9"/>
  <c r="AD7643" i="9"/>
  <c r="AC7643" i="9"/>
  <c r="W7639" i="9"/>
  <c r="AD7639" i="9"/>
  <c r="AC7639" i="9"/>
  <c r="W7634" i="9"/>
  <c r="AD7634" i="9"/>
  <c r="AC7634" i="9"/>
  <c r="W7630" i="9"/>
  <c r="AD7630" i="9"/>
  <c r="AC7630" i="9"/>
  <c r="W7626" i="9"/>
  <c r="AD7626" i="9"/>
  <c r="AC7626" i="9"/>
  <c r="W7622" i="9"/>
  <c r="AD7622" i="9"/>
  <c r="AC7622" i="9"/>
  <c r="W7618" i="9"/>
  <c r="AD7618" i="9"/>
  <c r="AC7618" i="9"/>
  <c r="W7614" i="9"/>
  <c r="AD7614" i="9"/>
  <c r="AC7614" i="9"/>
  <c r="W7609" i="9"/>
  <c r="AD7609" i="9"/>
  <c r="AC7609" i="9"/>
  <c r="W7605" i="9"/>
  <c r="AD7605" i="9"/>
  <c r="AC7605" i="9"/>
  <c r="W7601" i="9"/>
  <c r="AD7601" i="9"/>
  <c r="AC7601" i="9"/>
  <c r="W7597" i="9"/>
  <c r="AD7597" i="9"/>
  <c r="AC7597" i="9"/>
  <c r="W7593" i="9"/>
  <c r="AD7593" i="9"/>
  <c r="AC7593" i="9"/>
  <c r="W7589" i="9"/>
  <c r="AD7589" i="9"/>
  <c r="AC7589" i="9"/>
  <c r="W7584" i="9"/>
  <c r="AD7584" i="9"/>
  <c r="AC7584" i="9"/>
  <c r="W7580" i="9"/>
  <c r="AD7580" i="9"/>
  <c r="AC7580" i="9"/>
  <c r="W7576" i="9"/>
  <c r="AD7576" i="9"/>
  <c r="AC7576" i="9"/>
  <c r="W7572" i="9"/>
  <c r="AD7572" i="9"/>
  <c r="AC7572" i="9"/>
  <c r="W7568" i="9"/>
  <c r="AD7568" i="9"/>
  <c r="AC7568" i="9"/>
  <c r="W7563" i="9"/>
  <c r="AD7563" i="9"/>
  <c r="AC7563" i="9"/>
  <c r="W7559" i="9"/>
  <c r="AD7559" i="9"/>
  <c r="AC7559" i="9"/>
  <c r="W7555" i="9"/>
  <c r="AD7555" i="9"/>
  <c r="AC7555" i="9"/>
  <c r="W7551" i="9"/>
  <c r="AD7551" i="9"/>
  <c r="AC7551" i="9"/>
  <c r="W7547" i="9"/>
  <c r="AD7547" i="9"/>
  <c r="AC7547" i="9"/>
  <c r="W7543" i="9"/>
  <c r="AD7543" i="9"/>
  <c r="AC7543" i="9"/>
  <c r="W7538" i="9"/>
  <c r="AD7538" i="9"/>
  <c r="AC7538" i="9"/>
  <c r="W7534" i="9"/>
  <c r="AD7534" i="9"/>
  <c r="AC7534" i="9"/>
  <c r="W7530" i="9"/>
  <c r="AD7530" i="9"/>
  <c r="AC7530" i="9"/>
  <c r="W7526" i="9"/>
  <c r="AD7526" i="9"/>
  <c r="AC7526" i="9"/>
  <c r="W7522" i="9"/>
  <c r="AD7522" i="9"/>
  <c r="AC7522" i="9"/>
  <c r="W7518" i="9"/>
  <c r="AD7518" i="9"/>
  <c r="AC7518" i="9"/>
  <c r="W7513" i="9"/>
  <c r="AD7513" i="9"/>
  <c r="AC7513" i="9"/>
  <c r="W7509" i="9"/>
  <c r="AD7509" i="9"/>
  <c r="AC7509" i="9"/>
  <c r="W7505" i="9"/>
  <c r="AD7505" i="9"/>
  <c r="AC7505" i="9"/>
  <c r="W7501" i="9"/>
  <c r="AD7501" i="9"/>
  <c r="AC7501" i="9"/>
  <c r="W7497" i="9"/>
  <c r="AD7497" i="9"/>
  <c r="AC7497" i="9"/>
  <c r="AD7493" i="9"/>
  <c r="AC7493" i="9"/>
  <c r="W7488" i="9"/>
  <c r="AD7488" i="9"/>
  <c r="AC7488" i="9"/>
  <c r="W7484" i="9"/>
  <c r="AD7484" i="9"/>
  <c r="AC7484" i="9"/>
  <c r="W7480" i="9"/>
  <c r="AD7480" i="9"/>
  <c r="AC7480" i="9"/>
  <c r="W7476" i="9"/>
  <c r="AD7476" i="9"/>
  <c r="AC7476" i="9"/>
  <c r="W7472" i="9"/>
  <c r="AD7472" i="9"/>
  <c r="AC7472" i="9"/>
  <c r="W7467" i="9"/>
  <c r="AD7467" i="9"/>
  <c r="AC7467" i="9"/>
  <c r="W7463" i="9"/>
  <c r="AD7463" i="9"/>
  <c r="AC7463" i="9"/>
  <c r="W7459" i="9"/>
  <c r="AD7459" i="9"/>
  <c r="AC7459" i="9"/>
  <c r="W7455" i="9"/>
  <c r="AD7455" i="9"/>
  <c r="AC7455" i="9"/>
  <c r="W7451" i="9"/>
  <c r="AD7451" i="9"/>
  <c r="AC7451" i="9"/>
  <c r="W7447" i="9"/>
  <c r="AD7447" i="9"/>
  <c r="AC7447" i="9"/>
  <c r="W7442" i="9"/>
  <c r="AD7442" i="9"/>
  <c r="AC7442" i="9"/>
  <c r="W7438" i="9"/>
  <c r="AD7438" i="9"/>
  <c r="AC7438" i="9"/>
  <c r="W7434" i="9"/>
  <c r="AD7434" i="9"/>
  <c r="AC7434" i="9"/>
  <c r="W7430" i="9"/>
  <c r="AD7430" i="9"/>
  <c r="AC7430" i="9"/>
  <c r="W7426" i="9"/>
  <c r="AD7426" i="9"/>
  <c r="AC7426" i="9"/>
  <c r="W7422" i="9"/>
  <c r="AD7422" i="9"/>
  <c r="AC7422" i="9"/>
  <c r="W7417" i="9"/>
  <c r="AD7417" i="9"/>
  <c r="AC7417" i="9"/>
  <c r="W7413" i="9"/>
  <c r="AD7413" i="9"/>
  <c r="AC7413" i="9"/>
  <c r="W7409" i="9"/>
  <c r="AD7409" i="9"/>
  <c r="AC7409" i="9"/>
  <c r="W7405" i="9"/>
  <c r="AD7405" i="9"/>
  <c r="AC7405" i="9"/>
  <c r="W7401" i="9"/>
  <c r="AD7401" i="9"/>
  <c r="AC7401" i="9"/>
  <c r="W7397" i="9"/>
  <c r="AD7397" i="9"/>
  <c r="AC7397" i="9"/>
  <c r="W7392" i="9"/>
  <c r="AD7392" i="9"/>
  <c r="AC7392" i="9"/>
  <c r="W7388" i="9"/>
  <c r="AD7388" i="9"/>
  <c r="AC7388" i="9"/>
  <c r="W7384" i="9"/>
  <c r="AD7384" i="9"/>
  <c r="AC7384" i="9"/>
  <c r="W7380" i="9"/>
  <c r="AD7380" i="9"/>
  <c r="AC7380" i="9"/>
  <c r="W7376" i="9"/>
  <c r="AD7376" i="9"/>
  <c r="AC7376" i="9"/>
  <c r="W7371" i="9"/>
  <c r="AD7371" i="9"/>
  <c r="AC7371" i="9"/>
  <c r="W7367" i="9"/>
  <c r="AD7367" i="9"/>
  <c r="AC7367" i="9"/>
  <c r="W7363" i="9"/>
  <c r="AD7363" i="9"/>
  <c r="AC7363" i="9"/>
  <c r="W7359" i="9"/>
  <c r="AD7359" i="9"/>
  <c r="AC7359" i="9"/>
  <c r="W7355" i="9"/>
  <c r="AD7355" i="9"/>
  <c r="AC7355" i="9"/>
  <c r="W7351" i="9"/>
  <c r="AD7351" i="9"/>
  <c r="AC7351" i="9"/>
  <c r="W7346" i="9"/>
  <c r="AD7346" i="9"/>
  <c r="AC7346" i="9"/>
  <c r="W7342" i="9"/>
  <c r="AD7342" i="9"/>
  <c r="AC7342" i="9"/>
  <c r="W7338" i="9"/>
  <c r="AD7338" i="9"/>
  <c r="AC7338" i="9"/>
  <c r="W7334" i="9"/>
  <c r="AD7334" i="9"/>
  <c r="AC7334" i="9"/>
  <c r="W7330" i="9"/>
  <c r="AD7330" i="9"/>
  <c r="AC7330" i="9"/>
  <c r="W7326" i="9"/>
  <c r="AD7326" i="9"/>
  <c r="AC7326" i="9"/>
  <c r="W7321" i="9"/>
  <c r="AD7321" i="9"/>
  <c r="AC7321" i="9"/>
  <c r="W7317" i="9"/>
  <c r="AD7317" i="9"/>
  <c r="AC7317" i="9"/>
  <c r="W7313" i="9"/>
  <c r="AD7313" i="9"/>
  <c r="AC7313" i="9"/>
  <c r="W7309" i="9"/>
  <c r="AD7309" i="9"/>
  <c r="AC7309" i="9"/>
  <c r="W7305" i="9"/>
  <c r="AD7305" i="9"/>
  <c r="AC7305" i="9"/>
  <c r="W7301" i="9"/>
  <c r="AD7301" i="9"/>
  <c r="AC7301" i="9"/>
  <c r="W7296" i="9"/>
  <c r="AD7296" i="9"/>
  <c r="AC7296" i="9"/>
  <c r="W7292" i="9"/>
  <c r="AD7292" i="9"/>
  <c r="AC7292" i="9"/>
  <c r="W7288" i="9"/>
  <c r="AD7288" i="9"/>
  <c r="AC7288" i="9"/>
  <c r="W7284" i="9"/>
  <c r="AD7284" i="9"/>
  <c r="AC7284" i="9"/>
  <c r="W7280" i="9"/>
  <c r="AD7280" i="9"/>
  <c r="AC7280" i="9"/>
  <c r="W7275" i="9"/>
  <c r="AD7275" i="9"/>
  <c r="AC7275" i="9"/>
  <c r="W7271" i="9"/>
  <c r="AD7271" i="9"/>
  <c r="AC7271" i="9"/>
  <c r="W7267" i="9"/>
  <c r="AD7267" i="9"/>
  <c r="AC7267" i="9"/>
  <c r="W7263" i="9"/>
  <c r="AD7263" i="9"/>
  <c r="AC7263" i="9"/>
  <c r="W7259" i="9"/>
  <c r="AD7259" i="9"/>
  <c r="AC7259" i="9"/>
  <c r="W7255" i="9"/>
  <c r="AD7255" i="9"/>
  <c r="AC7255" i="9"/>
  <c r="W7250" i="9"/>
  <c r="AD7250" i="9"/>
  <c r="AC7250" i="9"/>
  <c r="W7246" i="9"/>
  <c r="AD7246" i="9"/>
  <c r="AC7246" i="9"/>
  <c r="W7242" i="9"/>
  <c r="AD7242" i="9"/>
  <c r="AC7242" i="9"/>
  <c r="W7238" i="9"/>
  <c r="AD7238" i="9"/>
  <c r="AC7238" i="9"/>
  <c r="W7234" i="9"/>
  <c r="AD7234" i="9"/>
  <c r="AC7234" i="9"/>
  <c r="W7230" i="9"/>
  <c r="AD7230" i="9"/>
  <c r="AC7230" i="9"/>
  <c r="W7225" i="9"/>
  <c r="AD7225" i="9"/>
  <c r="AC7225" i="9"/>
  <c r="W7221" i="9"/>
  <c r="AD7221" i="9"/>
  <c r="AC7221" i="9"/>
  <c r="W7217" i="9"/>
  <c r="AD7217" i="9"/>
  <c r="AC7217" i="9"/>
  <c r="W7213" i="9"/>
  <c r="AD7213" i="9"/>
  <c r="AC7213" i="9"/>
  <c r="W7209" i="9"/>
  <c r="AD7209" i="9"/>
  <c r="AC7209" i="9"/>
  <c r="W7205" i="9"/>
  <c r="AD7205" i="9"/>
  <c r="AC7205" i="9"/>
  <c r="W7200" i="9"/>
  <c r="AD7200" i="9"/>
  <c r="AC7200" i="9"/>
  <c r="W7196" i="9"/>
  <c r="AD7196" i="9"/>
  <c r="AC7196" i="9"/>
  <c r="W7192" i="9"/>
  <c r="AD7192" i="9"/>
  <c r="AC7192" i="9"/>
  <c r="W7188" i="9"/>
  <c r="AD7188" i="9"/>
  <c r="AC7188" i="9"/>
  <c r="W7184" i="9"/>
  <c r="AD7184" i="9"/>
  <c r="AC7184" i="9"/>
  <c r="W7179" i="9"/>
  <c r="AD7179" i="9"/>
  <c r="AC7179" i="9"/>
  <c r="W7175" i="9"/>
  <c r="AD7175" i="9"/>
  <c r="AC7175" i="9"/>
  <c r="W7171" i="9"/>
  <c r="AD7171" i="9"/>
  <c r="AC7171" i="9"/>
  <c r="W7167" i="9"/>
  <c r="AD7167" i="9"/>
  <c r="AC7167" i="9"/>
  <c r="W7163" i="9"/>
  <c r="AD7163" i="9"/>
  <c r="AC7163" i="9"/>
  <c r="W7159" i="9"/>
  <c r="AD7159" i="9"/>
  <c r="AC7159" i="9"/>
  <c r="W7154" i="9"/>
  <c r="AD7154" i="9"/>
  <c r="AC7154" i="9"/>
  <c r="W7150" i="9"/>
  <c r="AD7150" i="9"/>
  <c r="AC7150" i="9"/>
  <c r="W7146" i="9"/>
  <c r="AD7146" i="9"/>
  <c r="AC7146" i="9"/>
  <c r="W7142" i="9"/>
  <c r="AD7142" i="9"/>
  <c r="AC7142" i="9"/>
  <c r="W7138" i="9"/>
  <c r="AD7138" i="9"/>
  <c r="AC7138" i="9"/>
  <c r="W7134" i="9"/>
  <c r="AD7134" i="9"/>
  <c r="AC7134" i="9"/>
  <c r="W7129" i="9"/>
  <c r="AD7129" i="9"/>
  <c r="AC7129" i="9"/>
  <c r="W7125" i="9"/>
  <c r="AD7125" i="9"/>
  <c r="AC7125" i="9"/>
  <c r="W7121" i="9"/>
  <c r="AD7121" i="9"/>
  <c r="AC7121" i="9"/>
  <c r="W7117" i="9"/>
  <c r="AD7117" i="9"/>
  <c r="AC7117" i="9"/>
  <c r="W7113" i="9"/>
  <c r="AD7113" i="9"/>
  <c r="AC7113" i="9"/>
  <c r="W7109" i="9"/>
  <c r="AD7109" i="9"/>
  <c r="AC7109" i="9"/>
  <c r="W7104" i="9"/>
  <c r="AD7104" i="9"/>
  <c r="AC7104" i="9"/>
  <c r="W7100" i="9"/>
  <c r="AD7100" i="9"/>
  <c r="AC7100" i="9"/>
  <c r="W7096" i="9"/>
  <c r="AD7096" i="9"/>
  <c r="AC7096" i="9"/>
  <c r="W7092" i="9"/>
  <c r="AD7092" i="9"/>
  <c r="AC7092" i="9"/>
  <c r="W7088" i="9"/>
  <c r="AD7088" i="9"/>
  <c r="AC7088" i="9"/>
  <c r="W7083" i="9"/>
  <c r="AD7083" i="9"/>
  <c r="AC7083" i="9"/>
  <c r="W7080" i="9"/>
  <c r="AC7080" i="9"/>
  <c r="AD7080" i="9"/>
  <c r="W7076" i="9"/>
  <c r="AC7076" i="9"/>
  <c r="AD7076" i="9"/>
  <c r="W7072" i="9"/>
  <c r="AC7072" i="9"/>
  <c r="AD7072" i="9"/>
  <c r="W7068" i="9"/>
  <c r="AC7068" i="9"/>
  <c r="AD7068" i="9"/>
  <c r="W7064" i="9"/>
  <c r="AC7064" i="9"/>
  <c r="AD7064" i="9"/>
  <c r="W7059" i="9"/>
  <c r="AC7059" i="9"/>
  <c r="AD7059" i="9"/>
  <c r="W7055" i="9"/>
  <c r="AC7055" i="9"/>
  <c r="AD7055" i="9"/>
  <c r="W7051" i="9"/>
  <c r="AC7051" i="9"/>
  <c r="AD7051" i="9"/>
  <c r="W7047" i="9"/>
  <c r="AC7047" i="9"/>
  <c r="AD7047" i="9"/>
  <c r="W7043" i="9"/>
  <c r="AC7043" i="9"/>
  <c r="AD7043" i="9"/>
  <c r="W7039" i="9"/>
  <c r="AC7039" i="9"/>
  <c r="AD7039" i="9"/>
  <c r="W7034" i="9"/>
  <c r="AC7034" i="9"/>
  <c r="AD7034" i="9"/>
  <c r="W7030" i="9"/>
  <c r="AC7030" i="9"/>
  <c r="AD7030" i="9"/>
  <c r="W7026" i="9"/>
  <c r="AC7026" i="9"/>
  <c r="AD7026" i="9"/>
  <c r="W7022" i="9"/>
  <c r="AC7022" i="9"/>
  <c r="AD7022" i="9"/>
  <c r="W7018" i="9"/>
  <c r="AC7018" i="9"/>
  <c r="AD7018" i="9"/>
  <c r="W7014" i="9"/>
  <c r="AC7014" i="9"/>
  <c r="AD7014" i="9"/>
  <c r="W7009" i="9"/>
  <c r="AC7009" i="9"/>
  <c r="AD7009" i="9"/>
  <c r="W7005" i="9"/>
  <c r="AC7005" i="9"/>
  <c r="AD7005" i="9"/>
  <c r="W7001" i="9"/>
  <c r="AC7001" i="9"/>
  <c r="AD7001" i="9"/>
  <c r="W6997" i="9"/>
  <c r="AC6997" i="9"/>
  <c r="AD6997" i="9"/>
  <c r="W6993" i="9"/>
  <c r="AC6993" i="9"/>
  <c r="AD6993" i="9"/>
  <c r="W6989" i="9"/>
  <c r="AC6989" i="9"/>
  <c r="AD6989" i="9"/>
  <c r="W6984" i="9"/>
  <c r="AC6984" i="9"/>
  <c r="AD6984" i="9"/>
  <c r="W6980" i="9"/>
  <c r="AC6980" i="9"/>
  <c r="AD6980" i="9"/>
  <c r="W6976" i="9"/>
  <c r="AC6976" i="9"/>
  <c r="AD6976" i="9"/>
  <c r="W6972" i="9"/>
  <c r="AC6972" i="9"/>
  <c r="AD6972" i="9"/>
  <c r="W6968" i="9"/>
  <c r="AC6968" i="9"/>
  <c r="AD6968" i="9"/>
  <c r="W6963" i="9"/>
  <c r="AC6963" i="9"/>
  <c r="AD6963" i="9"/>
  <c r="W6959" i="9"/>
  <c r="AC6959" i="9"/>
  <c r="AD6959" i="9"/>
  <c r="W6955" i="9"/>
  <c r="AC6955" i="9"/>
  <c r="AD6955" i="9"/>
  <c r="W6951" i="9"/>
  <c r="AC6951" i="9"/>
  <c r="AD6951" i="9"/>
  <c r="W6947" i="9"/>
  <c r="AC6947" i="9"/>
  <c r="AD6947" i="9"/>
  <c r="W6943" i="9"/>
  <c r="AC6943" i="9"/>
  <c r="AD6943" i="9"/>
  <c r="W6938" i="9"/>
  <c r="AC6938" i="9"/>
  <c r="AD6938" i="9"/>
  <c r="W6934" i="9"/>
  <c r="AC6934" i="9"/>
  <c r="AD6934" i="9"/>
  <c r="W6930" i="9"/>
  <c r="AC6930" i="9"/>
  <c r="AD6930" i="9"/>
  <c r="W6926" i="9"/>
  <c r="AC6926" i="9"/>
  <c r="AD6926" i="9"/>
  <c r="W6922" i="9"/>
  <c r="AC6922" i="9"/>
  <c r="AD6922" i="9"/>
  <c r="W6918" i="9"/>
  <c r="AC6918" i="9"/>
  <c r="AD6918" i="9"/>
  <c r="W6913" i="9"/>
  <c r="AC6913" i="9"/>
  <c r="AD6913" i="9"/>
  <c r="W6909" i="9"/>
  <c r="AC6909" i="9"/>
  <c r="AD6909" i="9"/>
  <c r="W6905" i="9"/>
  <c r="AC6905" i="9"/>
  <c r="AD6905" i="9"/>
  <c r="W6901" i="9"/>
  <c r="AC6901" i="9"/>
  <c r="AD6901" i="9"/>
  <c r="W6897" i="9"/>
  <c r="AC6897" i="9"/>
  <c r="AD6897" i="9"/>
  <c r="W6893" i="9"/>
  <c r="AC6893" i="9"/>
  <c r="AD6893" i="9"/>
  <c r="W6888" i="9"/>
  <c r="AC6888" i="9"/>
  <c r="AD6888" i="9"/>
  <c r="W6884" i="9"/>
  <c r="AC6884" i="9"/>
  <c r="AD6884" i="9"/>
  <c r="W6880" i="9"/>
  <c r="AC6880" i="9"/>
  <c r="AD6880" i="9"/>
  <c r="W6876" i="9"/>
  <c r="AC6876" i="9"/>
  <c r="AD6876" i="9"/>
  <c r="W6872" i="9"/>
  <c r="AC6872" i="9"/>
  <c r="AD6872" i="9"/>
  <c r="W6867" i="9"/>
  <c r="AC6867" i="9"/>
  <c r="AD6867" i="9"/>
  <c r="W6863" i="9"/>
  <c r="AC6863" i="9"/>
  <c r="AD6863" i="9"/>
  <c r="W6859" i="9"/>
  <c r="AC6859" i="9"/>
  <c r="AD6859" i="9"/>
  <c r="W6855" i="9"/>
  <c r="AC6855" i="9"/>
  <c r="AD6855" i="9"/>
  <c r="W6851" i="9"/>
  <c r="AC6851" i="9"/>
  <c r="AD6851" i="9"/>
  <c r="W6847" i="9"/>
  <c r="AC6847" i="9"/>
  <c r="AD6847" i="9"/>
  <c r="W6842" i="9"/>
  <c r="AC6842" i="9"/>
  <c r="AD6842" i="9"/>
  <c r="W6838" i="9"/>
  <c r="AC6838" i="9"/>
  <c r="AD6838" i="9"/>
  <c r="W6834" i="9"/>
  <c r="AC6834" i="9"/>
  <c r="AD6834" i="9"/>
  <c r="W6830" i="9"/>
  <c r="AC6830" i="9"/>
  <c r="AD6830" i="9"/>
  <c r="W6826" i="9"/>
  <c r="AC6826" i="9"/>
  <c r="AD6826" i="9"/>
  <c r="W6822" i="9"/>
  <c r="AC6822" i="9"/>
  <c r="AD6822" i="9"/>
  <c r="W6817" i="9"/>
  <c r="AC6817" i="9"/>
  <c r="AD6817" i="9"/>
  <c r="W6813" i="9"/>
  <c r="AC6813" i="9"/>
  <c r="AD6813" i="9"/>
  <c r="W6809" i="9"/>
  <c r="AC6809" i="9"/>
  <c r="AD6809" i="9"/>
  <c r="W6805" i="9"/>
  <c r="AC6805" i="9"/>
  <c r="AD6805" i="9"/>
  <c r="W6801" i="9"/>
  <c r="AC6801" i="9"/>
  <c r="AD6801" i="9"/>
  <c r="W6797" i="9"/>
  <c r="AC6797" i="9"/>
  <c r="AD6797" i="9"/>
  <c r="W6792" i="9"/>
  <c r="AC6792" i="9"/>
  <c r="AD6792" i="9"/>
  <c r="W6788" i="9"/>
  <c r="AC6788" i="9"/>
  <c r="AD6788" i="9"/>
  <c r="W6784" i="9"/>
  <c r="AC6784" i="9"/>
  <c r="AD6784" i="9"/>
  <c r="W6780" i="9"/>
  <c r="AC6780" i="9"/>
  <c r="AD6780" i="9"/>
  <c r="W6776" i="9"/>
  <c r="AC6776" i="9"/>
  <c r="AD6776" i="9"/>
  <c r="W6771" i="9"/>
  <c r="AC6771" i="9"/>
  <c r="AD6771" i="9"/>
  <c r="W6767" i="9"/>
  <c r="AC6767" i="9"/>
  <c r="AD6767" i="9"/>
  <c r="W6763" i="9"/>
  <c r="AC6763" i="9"/>
  <c r="AD6763" i="9"/>
  <c r="W6759" i="9"/>
  <c r="AC6759" i="9"/>
  <c r="AD6759" i="9"/>
  <c r="W6755" i="9"/>
  <c r="AC6755" i="9"/>
  <c r="AD6755" i="9"/>
  <c r="W6751" i="9"/>
  <c r="AC6751" i="9"/>
  <c r="AD6751" i="9"/>
  <c r="W6746" i="9"/>
  <c r="AC6746" i="9"/>
  <c r="AD6746" i="9"/>
  <c r="W6742" i="9"/>
  <c r="AC6742" i="9"/>
  <c r="AD6742" i="9"/>
  <c r="W6738" i="9"/>
  <c r="AC6738" i="9"/>
  <c r="AD6738" i="9"/>
  <c r="W6734" i="9"/>
  <c r="AC6734" i="9"/>
  <c r="AD6734" i="9"/>
  <c r="W6730" i="9"/>
  <c r="AC6730" i="9"/>
  <c r="AD6730" i="9"/>
  <c r="W6726" i="9"/>
  <c r="AC6726" i="9"/>
  <c r="AD6726" i="9"/>
  <c r="W6721" i="9"/>
  <c r="AC6721" i="9"/>
  <c r="AD6721" i="9"/>
  <c r="W6717" i="9"/>
  <c r="AC6717" i="9"/>
  <c r="AD6717" i="9"/>
  <c r="W6713" i="9"/>
  <c r="AC6713" i="9"/>
  <c r="AD6713" i="9"/>
  <c r="W6709" i="9"/>
  <c r="AC6709" i="9"/>
  <c r="AD6709" i="9"/>
  <c r="W6705" i="9"/>
  <c r="AC6705" i="9"/>
  <c r="AD6705" i="9"/>
  <c r="W6701" i="9"/>
  <c r="AC6701" i="9"/>
  <c r="AD6701" i="9"/>
  <c r="W6696" i="9"/>
  <c r="AC6696" i="9"/>
  <c r="AD6696" i="9"/>
  <c r="W6692" i="9"/>
  <c r="AC6692" i="9"/>
  <c r="AD6692" i="9"/>
  <c r="W6688" i="9"/>
  <c r="AC6688" i="9"/>
  <c r="AD6688" i="9"/>
  <c r="W6684" i="9"/>
  <c r="AC6684" i="9"/>
  <c r="AD6684" i="9"/>
  <c r="W6680" i="9"/>
  <c r="AC6680" i="9"/>
  <c r="AD6680" i="9"/>
  <c r="W6675" i="9"/>
  <c r="AC6675" i="9"/>
  <c r="AD6675" i="9"/>
  <c r="W6671" i="9"/>
  <c r="AC6671" i="9"/>
  <c r="AD6671" i="9"/>
  <c r="W6667" i="9"/>
  <c r="AC6667" i="9"/>
  <c r="AD6667" i="9"/>
  <c r="W6663" i="9"/>
  <c r="AC6663" i="9"/>
  <c r="AD6663" i="9"/>
  <c r="W6659" i="9"/>
  <c r="AC6659" i="9"/>
  <c r="AD6659" i="9"/>
  <c r="W6655" i="9"/>
  <c r="AC6655" i="9"/>
  <c r="AD6655" i="9"/>
  <c r="W6650" i="9"/>
  <c r="AC6650" i="9"/>
  <c r="AD6650" i="9"/>
  <c r="W6646" i="9"/>
  <c r="AC6646" i="9"/>
  <c r="AD6646" i="9"/>
  <c r="W6642" i="9"/>
  <c r="AC6642" i="9"/>
  <c r="AD6642" i="9"/>
  <c r="W6638" i="9"/>
  <c r="AC6638" i="9"/>
  <c r="AD6638" i="9"/>
  <c r="W6634" i="9"/>
  <c r="AC6634" i="9"/>
  <c r="AD6634" i="9"/>
  <c r="W6630" i="9"/>
  <c r="AC6630" i="9"/>
  <c r="AD6630" i="9"/>
  <c r="W6625" i="9"/>
  <c r="AC6625" i="9"/>
  <c r="AD6625" i="9"/>
  <c r="W6621" i="9"/>
  <c r="AC6621" i="9"/>
  <c r="AD6621" i="9"/>
  <c r="W6617" i="9"/>
  <c r="AC6617" i="9"/>
  <c r="AD6617" i="9"/>
  <c r="W6613" i="9"/>
  <c r="AC6613" i="9"/>
  <c r="AD6613" i="9"/>
  <c r="W6609" i="9"/>
  <c r="AC6609" i="9"/>
  <c r="AD6609" i="9"/>
  <c r="W6605" i="9"/>
  <c r="AC6605" i="9"/>
  <c r="AD6605" i="9"/>
  <c r="W6600" i="9"/>
  <c r="AC6600" i="9"/>
  <c r="AD6600" i="9"/>
  <c r="W6596" i="9"/>
  <c r="AC6596" i="9"/>
  <c r="AD6596" i="9"/>
  <c r="W6592" i="9"/>
  <c r="AC6592" i="9"/>
  <c r="AD6592" i="9"/>
  <c r="W6588" i="9"/>
  <c r="AC6588" i="9"/>
  <c r="AD6588" i="9"/>
  <c r="W6584" i="9"/>
  <c r="AC6584" i="9"/>
  <c r="AD6584" i="9"/>
  <c r="W6579" i="9"/>
  <c r="AC6579" i="9"/>
  <c r="AD6579" i="9"/>
  <c r="W6575" i="9"/>
  <c r="AC6575" i="9"/>
  <c r="AD6575" i="9"/>
  <c r="W6571" i="9"/>
  <c r="AC6571" i="9"/>
  <c r="AD6571" i="9"/>
  <c r="W6567" i="9"/>
  <c r="AC6567" i="9"/>
  <c r="AD6567" i="9"/>
  <c r="W6563" i="9"/>
  <c r="AC6563" i="9"/>
  <c r="AD6563" i="9"/>
  <c r="W6559" i="9"/>
  <c r="AC6559" i="9"/>
  <c r="AD6559" i="9"/>
  <c r="W6554" i="9"/>
  <c r="AC6554" i="9"/>
  <c r="AD6554" i="9"/>
  <c r="W6550" i="9"/>
  <c r="AC6550" i="9"/>
  <c r="AD6550" i="9"/>
  <c r="W6546" i="9"/>
  <c r="AC6546" i="9"/>
  <c r="AD6546" i="9"/>
  <c r="W6542" i="9"/>
  <c r="AC6542" i="9"/>
  <c r="AD6542" i="9"/>
  <c r="W6538" i="9"/>
  <c r="AC6538" i="9"/>
  <c r="AD6538" i="9"/>
  <c r="W6534" i="9"/>
  <c r="AC6534" i="9"/>
  <c r="AD6534" i="9"/>
  <c r="W6529" i="9"/>
  <c r="AC6529" i="9"/>
  <c r="AD6529" i="9"/>
  <c r="W6525" i="9"/>
  <c r="AC6525" i="9"/>
  <c r="AD6525" i="9"/>
  <c r="W6521" i="9"/>
  <c r="AC6521" i="9"/>
  <c r="AD6521" i="9"/>
  <c r="W6517" i="9"/>
  <c r="AC6517" i="9"/>
  <c r="AD6517" i="9"/>
  <c r="W6513" i="9"/>
  <c r="AC6513" i="9"/>
  <c r="AD6513" i="9"/>
  <c r="W6509" i="9"/>
  <c r="AC6509" i="9"/>
  <c r="AD6509" i="9"/>
  <c r="W6504" i="9"/>
  <c r="AC6504" i="9"/>
  <c r="AD6504" i="9"/>
  <c r="W6500" i="9"/>
  <c r="AC6500" i="9"/>
  <c r="AD6500" i="9"/>
  <c r="W6496" i="9"/>
  <c r="AC6496" i="9"/>
  <c r="AD6496" i="9"/>
  <c r="W6492" i="9"/>
  <c r="AC6492" i="9"/>
  <c r="AD6492" i="9"/>
  <c r="W6488" i="9"/>
  <c r="AC6488" i="9"/>
  <c r="AD6488" i="9"/>
  <c r="W6483" i="9"/>
  <c r="AC6483" i="9"/>
  <c r="AD6483" i="9"/>
  <c r="W6479" i="9"/>
  <c r="AC6479" i="9"/>
  <c r="AD6479" i="9"/>
  <c r="W6475" i="9"/>
  <c r="AC6475" i="9"/>
  <c r="AD6475" i="9"/>
  <c r="W6471" i="9"/>
  <c r="AC6471" i="9"/>
  <c r="AD6471" i="9"/>
  <c r="W6467" i="9"/>
  <c r="AC6467" i="9"/>
  <c r="AD6467" i="9"/>
  <c r="W6463" i="9"/>
  <c r="AC6463" i="9"/>
  <c r="AD6463" i="9"/>
  <c r="W6458" i="9"/>
  <c r="AC6458" i="9"/>
  <c r="AD6458" i="9"/>
  <c r="W6454" i="9"/>
  <c r="AC6454" i="9"/>
  <c r="AD6454" i="9"/>
  <c r="W6450" i="9"/>
  <c r="AC6450" i="9"/>
  <c r="AD6450" i="9"/>
  <c r="W6446" i="9"/>
  <c r="AC6446" i="9"/>
  <c r="AD6446" i="9"/>
  <c r="W6442" i="9"/>
  <c r="AC6442" i="9"/>
  <c r="AD6442" i="9"/>
  <c r="W6438" i="9"/>
  <c r="AC6438" i="9"/>
  <c r="AD6438" i="9"/>
  <c r="W6433" i="9"/>
  <c r="AC6433" i="9"/>
  <c r="AD6433" i="9"/>
  <c r="W6429" i="9"/>
  <c r="AC6429" i="9"/>
  <c r="AD6429" i="9"/>
  <c r="W6425" i="9"/>
  <c r="AC6425" i="9"/>
  <c r="AD6425" i="9"/>
  <c r="W6421" i="9"/>
  <c r="AC6421" i="9"/>
  <c r="AD6421" i="9"/>
  <c r="W6417" i="9"/>
  <c r="AC6417" i="9"/>
  <c r="AD6417" i="9"/>
  <c r="W6413" i="9"/>
  <c r="AC6413" i="9"/>
  <c r="AD6413" i="9"/>
  <c r="W6408" i="9"/>
  <c r="AC6408" i="9"/>
  <c r="AD6408" i="9"/>
  <c r="W6404" i="9"/>
  <c r="AC6404" i="9"/>
  <c r="AD6404" i="9"/>
  <c r="W6400" i="9"/>
  <c r="AC6400" i="9"/>
  <c r="AD6400" i="9"/>
  <c r="W6396" i="9"/>
  <c r="AC6396" i="9"/>
  <c r="AD6396" i="9"/>
  <c r="W6392" i="9"/>
  <c r="AC6392" i="9"/>
  <c r="AD6392" i="9"/>
  <c r="W6387" i="9"/>
  <c r="AC6387" i="9"/>
  <c r="AD6387" i="9"/>
  <c r="W6383" i="9"/>
  <c r="AC6383" i="9"/>
  <c r="AD6383" i="9"/>
  <c r="W6379" i="9"/>
  <c r="AC6379" i="9"/>
  <c r="AD6379" i="9"/>
  <c r="W6375" i="9"/>
  <c r="AC6375" i="9"/>
  <c r="AD6375" i="9"/>
  <c r="W6371" i="9"/>
  <c r="AC6371" i="9"/>
  <c r="AD6371" i="9"/>
  <c r="W6367" i="9"/>
  <c r="AC6367" i="9"/>
  <c r="AD6367" i="9"/>
  <c r="W6362" i="9"/>
  <c r="AC6362" i="9"/>
  <c r="AD6362" i="9"/>
  <c r="W6358" i="9"/>
  <c r="AC6358" i="9"/>
  <c r="AD6358" i="9"/>
  <c r="W6354" i="9"/>
  <c r="AC6354" i="9"/>
  <c r="AD6354" i="9"/>
  <c r="W6350" i="9"/>
  <c r="AC6350" i="9"/>
  <c r="AD6350" i="9"/>
  <c r="W6346" i="9"/>
  <c r="AC6346" i="9"/>
  <c r="AD6346" i="9"/>
  <c r="W6342" i="9"/>
  <c r="AC6342" i="9"/>
  <c r="AD6342" i="9"/>
  <c r="W6337" i="9"/>
  <c r="AC6337" i="9"/>
  <c r="AD6337" i="9"/>
  <c r="W6333" i="9"/>
  <c r="AC6333" i="9"/>
  <c r="AD6333" i="9"/>
  <c r="W6329" i="9"/>
  <c r="AC6329" i="9"/>
  <c r="AD6329" i="9"/>
  <c r="W6325" i="9"/>
  <c r="AC6325" i="9"/>
  <c r="AD6325" i="9"/>
  <c r="W6321" i="9"/>
  <c r="AC6321" i="9"/>
  <c r="AD6321" i="9"/>
  <c r="W6317" i="9"/>
  <c r="AC6317" i="9"/>
  <c r="AD6317" i="9"/>
  <c r="W6312" i="9"/>
  <c r="AC6312" i="9"/>
  <c r="AD6312" i="9"/>
  <c r="W6308" i="9"/>
  <c r="AC6308" i="9"/>
  <c r="AD6308" i="9"/>
  <c r="W6304" i="9"/>
  <c r="AC6304" i="9"/>
  <c r="AD6304" i="9"/>
  <c r="W6300" i="9"/>
  <c r="AC6300" i="9"/>
  <c r="AD6300" i="9"/>
  <c r="W6296" i="9"/>
  <c r="AC6296" i="9"/>
  <c r="AD6296" i="9"/>
  <c r="W6291" i="9"/>
  <c r="AC6291" i="9"/>
  <c r="AD6291" i="9"/>
  <c r="W6287" i="9"/>
  <c r="AC6287" i="9"/>
  <c r="AD6287" i="9"/>
  <c r="W6283" i="9"/>
  <c r="AC6283" i="9"/>
  <c r="AD6283" i="9"/>
  <c r="W6279" i="9"/>
  <c r="AC6279" i="9"/>
  <c r="AD6279" i="9"/>
  <c r="W6275" i="9"/>
  <c r="AC6275" i="9"/>
  <c r="AD6275" i="9"/>
  <c r="W6271" i="9"/>
  <c r="AC6271" i="9"/>
  <c r="AD6271" i="9"/>
  <c r="W6266" i="9"/>
  <c r="AC6266" i="9"/>
  <c r="AD6266" i="9"/>
  <c r="W6262" i="9"/>
  <c r="AC6262" i="9"/>
  <c r="AD6262" i="9"/>
  <c r="W6258" i="9"/>
  <c r="AC6258" i="9"/>
  <c r="AD6258" i="9"/>
  <c r="W6254" i="9"/>
  <c r="AC6254" i="9"/>
  <c r="AD6254" i="9"/>
  <c r="W6250" i="9"/>
  <c r="AC6250" i="9"/>
  <c r="AD6250" i="9"/>
  <c r="W6247" i="9"/>
  <c r="AD6247" i="9"/>
  <c r="AC6247" i="9"/>
  <c r="W6242" i="9"/>
  <c r="AD6242" i="9"/>
  <c r="AC6242" i="9"/>
  <c r="W6238" i="9"/>
  <c r="AD6238" i="9"/>
  <c r="AC6238" i="9"/>
  <c r="W6234" i="9"/>
  <c r="AD6234" i="9"/>
  <c r="AC6234" i="9"/>
  <c r="W6230" i="9"/>
  <c r="AD6230" i="9"/>
  <c r="AC6230" i="9"/>
  <c r="W6226" i="9"/>
  <c r="AD6226" i="9"/>
  <c r="AC6226" i="9"/>
  <c r="W6222" i="9"/>
  <c r="AD6222" i="9"/>
  <c r="AC6222" i="9"/>
  <c r="AD6217" i="9"/>
  <c r="AC6217" i="9"/>
  <c r="W6213" i="9"/>
  <c r="AD6213" i="9"/>
  <c r="AC6213" i="9"/>
  <c r="W6209" i="9"/>
  <c r="AD6209" i="9"/>
  <c r="AC6209" i="9"/>
  <c r="W6205" i="9"/>
  <c r="AD6205" i="9"/>
  <c r="AC6205" i="9"/>
  <c r="W6201" i="9"/>
  <c r="AD6201" i="9"/>
  <c r="AC6201" i="9"/>
  <c r="W6197" i="9"/>
  <c r="AD6197" i="9"/>
  <c r="AC6197" i="9"/>
  <c r="W6192" i="9"/>
  <c r="AD6192" i="9"/>
  <c r="AC6192" i="9"/>
  <c r="W6188" i="9"/>
  <c r="AD6188" i="9"/>
  <c r="AC6188" i="9"/>
  <c r="W6184" i="9"/>
  <c r="AD6184" i="9"/>
  <c r="AC6184" i="9"/>
  <c r="W6180" i="9"/>
  <c r="AD6180" i="9"/>
  <c r="AC6180" i="9"/>
  <c r="W6176" i="9"/>
  <c r="AD6176" i="9"/>
  <c r="AC6176" i="9"/>
  <c r="W6171" i="9"/>
  <c r="AD6171" i="9"/>
  <c r="AC6171" i="9"/>
  <c r="W6167" i="9"/>
  <c r="AD6167" i="9"/>
  <c r="AC6167" i="9"/>
  <c r="W6163" i="9"/>
  <c r="AD6163" i="9"/>
  <c r="AC6163" i="9"/>
  <c r="W6159" i="9"/>
  <c r="AD6159" i="9"/>
  <c r="AC6159" i="9"/>
  <c r="W6155" i="9"/>
  <c r="AD6155" i="9"/>
  <c r="AC6155" i="9"/>
  <c r="W6151" i="9"/>
  <c r="AD6151" i="9"/>
  <c r="AC6151" i="9"/>
  <c r="W6146" i="9"/>
  <c r="AD6146" i="9"/>
  <c r="AC6146" i="9"/>
  <c r="W6142" i="9"/>
  <c r="AD6142" i="9"/>
  <c r="AC6142" i="9"/>
  <c r="W6138" i="9"/>
  <c r="AD6138" i="9"/>
  <c r="AC6138" i="9"/>
  <c r="W6134" i="9"/>
  <c r="AD6134" i="9"/>
  <c r="AC6134" i="9"/>
  <c r="W6130" i="9"/>
  <c r="AD6130" i="9"/>
  <c r="AC6130" i="9"/>
  <c r="W6126" i="9"/>
  <c r="AD6126" i="9"/>
  <c r="AC6126" i="9"/>
  <c r="W6121" i="9"/>
  <c r="AD6121" i="9"/>
  <c r="AC6121" i="9"/>
  <c r="W6117" i="9"/>
  <c r="AD6117" i="9"/>
  <c r="AC6117" i="9"/>
  <c r="W6113" i="9"/>
  <c r="AD6113" i="9"/>
  <c r="AC6113" i="9"/>
  <c r="W6109" i="9"/>
  <c r="AD6109" i="9"/>
  <c r="AC6109" i="9"/>
  <c r="W6105" i="9"/>
  <c r="AD6105" i="9"/>
  <c r="AC6105" i="9"/>
  <c r="W6101" i="9"/>
  <c r="AD6101" i="9"/>
  <c r="AC6101" i="9"/>
  <c r="W6096" i="9"/>
  <c r="AD6096" i="9"/>
  <c r="AC6096" i="9"/>
  <c r="W6092" i="9"/>
  <c r="AD6092" i="9"/>
  <c r="AC6092" i="9"/>
  <c r="W6088" i="9"/>
  <c r="AD6088" i="9"/>
  <c r="AC6088" i="9"/>
  <c r="W6084" i="9"/>
  <c r="AD6084" i="9"/>
  <c r="AC6084" i="9"/>
  <c r="W6080" i="9"/>
  <c r="AD6080" i="9"/>
  <c r="AC6080" i="9"/>
  <c r="W6075" i="9"/>
  <c r="AD6075" i="9"/>
  <c r="AC6075" i="9"/>
  <c r="W6071" i="9"/>
  <c r="AD6071" i="9"/>
  <c r="AC6071" i="9"/>
  <c r="W6067" i="9"/>
  <c r="AD6067" i="9"/>
  <c r="AC6067" i="9"/>
  <c r="W6063" i="9"/>
  <c r="AD6063" i="9"/>
  <c r="AC6063" i="9"/>
  <c r="W6059" i="9"/>
  <c r="AD6059" i="9"/>
  <c r="AC6059" i="9"/>
  <c r="W6055" i="9"/>
  <c r="AD6055" i="9"/>
  <c r="AC6055" i="9"/>
  <c r="W6050" i="9"/>
  <c r="AD6050" i="9"/>
  <c r="AC6050" i="9"/>
  <c r="W6046" i="9"/>
  <c r="AD6046" i="9"/>
  <c r="AC6046" i="9"/>
  <c r="W6042" i="9"/>
  <c r="AD6042" i="9"/>
  <c r="AC6042" i="9"/>
  <c r="W6038" i="9"/>
  <c r="AD6038" i="9"/>
  <c r="AC6038" i="9"/>
  <c r="W6034" i="9"/>
  <c r="AD6034" i="9"/>
  <c r="AC6034" i="9"/>
  <c r="W6030" i="9"/>
  <c r="AD6030" i="9"/>
  <c r="AC6030" i="9"/>
  <c r="W6025" i="9"/>
  <c r="AD6025" i="9"/>
  <c r="AC6025" i="9"/>
  <c r="W6021" i="9"/>
  <c r="AD6021" i="9"/>
  <c r="AC6021" i="9"/>
  <c r="W6017" i="9"/>
  <c r="AD6017" i="9"/>
  <c r="AC6017" i="9"/>
  <c r="W6013" i="9"/>
  <c r="AD6013" i="9"/>
  <c r="AC6013" i="9"/>
  <c r="W6009" i="9"/>
  <c r="AD6009" i="9"/>
  <c r="AC6009" i="9"/>
  <c r="W6005" i="9"/>
  <c r="AD6005" i="9"/>
  <c r="AC6005" i="9"/>
  <c r="W6000" i="9"/>
  <c r="AD6000" i="9"/>
  <c r="AC6000" i="9"/>
  <c r="W5996" i="9"/>
  <c r="AD5996" i="9"/>
  <c r="AC5996" i="9"/>
  <c r="W5992" i="9"/>
  <c r="AD5992" i="9"/>
  <c r="AC5992" i="9"/>
  <c r="W5988" i="9"/>
  <c r="AD5988" i="9"/>
  <c r="AC5988" i="9"/>
  <c r="W5984" i="9"/>
  <c r="AD5984" i="9"/>
  <c r="AC5984" i="9"/>
  <c r="W5979" i="9"/>
  <c r="AD5979" i="9"/>
  <c r="AC5979" i="9"/>
  <c r="W5975" i="9"/>
  <c r="AD5975" i="9"/>
  <c r="AC5975" i="9"/>
  <c r="W5971" i="9"/>
  <c r="AD5971" i="9"/>
  <c r="AC5971" i="9"/>
  <c r="W5967" i="9"/>
  <c r="AD5967" i="9"/>
  <c r="AC5967" i="9"/>
  <c r="W5963" i="9"/>
  <c r="AD5963" i="9"/>
  <c r="AC5963" i="9"/>
  <c r="W5959" i="9"/>
  <c r="AD5959" i="9"/>
  <c r="AC5959" i="9"/>
  <c r="W5954" i="9"/>
  <c r="AD5954" i="9"/>
  <c r="AC5954" i="9"/>
  <c r="W5950" i="9"/>
  <c r="AD5950" i="9"/>
  <c r="AC5950" i="9"/>
  <c r="W5946" i="9"/>
  <c r="AD5946" i="9"/>
  <c r="AC5946" i="9"/>
  <c r="W5942" i="9"/>
  <c r="AD5942" i="9"/>
  <c r="AC5942" i="9"/>
  <c r="W5938" i="9"/>
  <c r="AD5938" i="9"/>
  <c r="AC5938" i="9"/>
  <c r="W5934" i="9"/>
  <c r="AD5934" i="9"/>
  <c r="AC5934" i="9"/>
  <c r="W5929" i="9"/>
  <c r="AD5929" i="9"/>
  <c r="AC5929" i="9"/>
  <c r="W5925" i="9"/>
  <c r="AD5925" i="9"/>
  <c r="AC5925" i="9"/>
  <c r="W5921" i="9"/>
  <c r="AD5921" i="9"/>
  <c r="AC5921" i="9"/>
  <c r="W5917" i="9"/>
  <c r="AD5917" i="9"/>
  <c r="AC5917" i="9"/>
  <c r="W5913" i="9"/>
  <c r="AD5913" i="9"/>
  <c r="AC5913" i="9"/>
  <c r="W5909" i="9"/>
  <c r="AD5909" i="9"/>
  <c r="AC5909" i="9"/>
  <c r="W5904" i="9"/>
  <c r="AD5904" i="9"/>
  <c r="AC5904" i="9"/>
  <c r="W5900" i="9"/>
  <c r="AD5900" i="9"/>
  <c r="AC5900" i="9"/>
  <c r="W5896" i="9"/>
  <c r="AD5896" i="9"/>
  <c r="AC5896" i="9"/>
  <c r="W5892" i="9"/>
  <c r="AD5892" i="9"/>
  <c r="AC5892" i="9"/>
  <c r="W5888" i="9"/>
  <c r="AD5888" i="9"/>
  <c r="AC5888" i="9"/>
  <c r="W5883" i="9"/>
  <c r="AD5883" i="9"/>
  <c r="AC5883" i="9"/>
  <c r="W5879" i="9"/>
  <c r="AD5879" i="9"/>
  <c r="AC5879" i="9"/>
  <c r="W5875" i="9"/>
  <c r="AD5875" i="9"/>
  <c r="AC5875" i="9"/>
  <c r="W5871" i="9"/>
  <c r="AD5871" i="9"/>
  <c r="AC5871" i="9"/>
  <c r="W5867" i="9"/>
  <c r="AD5867" i="9"/>
  <c r="AC5867" i="9"/>
  <c r="W5863" i="9"/>
  <c r="AD5863" i="9"/>
  <c r="AC5863" i="9"/>
  <c r="W5858" i="9"/>
  <c r="AD5858" i="9"/>
  <c r="AC5858" i="9"/>
  <c r="W5854" i="9"/>
  <c r="AD5854" i="9"/>
  <c r="AC5854" i="9"/>
  <c r="W5850" i="9"/>
  <c r="AD5850" i="9"/>
  <c r="AC5850" i="9"/>
  <c r="W5846" i="9"/>
  <c r="AD5846" i="9"/>
  <c r="AC5846" i="9"/>
  <c r="W5842" i="9"/>
  <c r="AD5842" i="9"/>
  <c r="AC5842" i="9"/>
  <c r="W5838" i="9"/>
  <c r="AD5838" i="9"/>
  <c r="AC5838" i="9"/>
  <c r="W5833" i="9"/>
  <c r="AD5833" i="9"/>
  <c r="AC5833" i="9"/>
  <c r="W5829" i="9"/>
  <c r="AD5829" i="9"/>
  <c r="AC5829" i="9"/>
  <c r="W5825" i="9"/>
  <c r="AD5825" i="9"/>
  <c r="AC5825" i="9"/>
  <c r="W5821" i="9"/>
  <c r="AD5821" i="9"/>
  <c r="AC5821" i="9"/>
  <c r="W5817" i="9"/>
  <c r="AD5817" i="9"/>
  <c r="AC5817" i="9"/>
  <c r="W5813" i="9"/>
  <c r="AD5813" i="9"/>
  <c r="AC5813" i="9"/>
  <c r="W5808" i="9"/>
  <c r="AD5808" i="9"/>
  <c r="AC5808" i="9"/>
  <c r="W5804" i="9"/>
  <c r="AD5804" i="9"/>
  <c r="AC5804" i="9"/>
  <c r="W5800" i="9"/>
  <c r="AD5800" i="9"/>
  <c r="AC5800" i="9"/>
  <c r="W5796" i="9"/>
  <c r="AD5796" i="9"/>
  <c r="AC5796" i="9"/>
  <c r="W5792" i="9"/>
  <c r="AD5792" i="9"/>
  <c r="AC5792" i="9"/>
  <c r="W5787" i="9"/>
  <c r="AD5787" i="9"/>
  <c r="AC5787" i="9"/>
  <c r="W5783" i="9"/>
  <c r="AD5783" i="9"/>
  <c r="AC5783" i="9"/>
  <c r="W5779" i="9"/>
  <c r="AD5779" i="9"/>
  <c r="AC5779" i="9"/>
  <c r="W5775" i="9"/>
  <c r="AD5775" i="9"/>
  <c r="AC5775" i="9"/>
  <c r="W5771" i="9"/>
  <c r="AD5771" i="9"/>
  <c r="AC5771" i="9"/>
  <c r="W5767" i="9"/>
  <c r="AD5767" i="9"/>
  <c r="AC5767" i="9"/>
  <c r="W5762" i="9"/>
  <c r="AD5762" i="9"/>
  <c r="AC5762" i="9"/>
  <c r="W5758" i="9"/>
  <c r="AD5758" i="9"/>
  <c r="AC5758" i="9"/>
  <c r="W5754" i="9"/>
  <c r="AD5754" i="9"/>
  <c r="AC5754" i="9"/>
  <c r="W5750" i="9"/>
  <c r="AD5750" i="9"/>
  <c r="AC5750" i="9"/>
  <c r="W5746" i="9"/>
  <c r="AD5746" i="9"/>
  <c r="AC5746" i="9"/>
  <c r="W5742" i="9"/>
  <c r="AD5742" i="9"/>
  <c r="AC5742" i="9"/>
  <c r="W5737" i="9"/>
  <c r="AD5737" i="9"/>
  <c r="AC5737" i="9"/>
  <c r="W5733" i="9"/>
  <c r="AD5733" i="9"/>
  <c r="AC5733" i="9"/>
  <c r="W5729" i="9"/>
  <c r="AD5729" i="9"/>
  <c r="AC5729" i="9"/>
  <c r="W5725" i="9"/>
  <c r="AD5725" i="9"/>
  <c r="AC5725" i="9"/>
  <c r="W5721" i="9"/>
  <c r="AD5721" i="9"/>
  <c r="AC5721" i="9"/>
  <c r="W5717" i="9"/>
  <c r="AD5717" i="9"/>
  <c r="AC5717" i="9"/>
  <c r="W5712" i="9"/>
  <c r="AD5712" i="9"/>
  <c r="AC5712" i="9"/>
  <c r="W5708" i="9"/>
  <c r="AD5708" i="9"/>
  <c r="AC5708" i="9"/>
  <c r="W5704" i="9"/>
  <c r="AD5704" i="9"/>
  <c r="AC5704" i="9"/>
  <c r="W5700" i="9"/>
  <c r="AD5700" i="9"/>
  <c r="AC5700" i="9"/>
  <c r="X5110" i="9"/>
  <c r="X5052" i="9"/>
  <c r="X4376" i="9"/>
  <c r="X4326" i="9"/>
  <c r="X4159" i="9"/>
  <c r="X3491" i="9"/>
  <c r="X3146" i="9"/>
  <c r="X3096" i="9"/>
  <c r="X2468" i="9"/>
  <c r="X2393" i="9"/>
  <c r="X1291" i="9"/>
  <c r="X4810" i="9"/>
  <c r="X4659" i="9"/>
  <c r="X4442" i="9"/>
  <c r="X4008" i="9"/>
  <c r="X3641" i="9"/>
  <c r="X3424" i="9"/>
  <c r="X2827" i="9"/>
  <c r="X1658" i="9"/>
  <c r="X1224" i="9"/>
  <c r="X1063" i="9"/>
  <c r="X303" i="9"/>
  <c r="X4985" i="9"/>
  <c r="X4918" i="9"/>
  <c r="X4860" i="9"/>
  <c r="X4835" i="9"/>
  <c r="X4768" i="9"/>
  <c r="X4618" i="9"/>
  <c r="X4551" i="9"/>
  <c r="X4526" i="9"/>
  <c r="X4467" i="9"/>
  <c r="X4401" i="9"/>
  <c r="X4250" i="9"/>
  <c r="X4184" i="9"/>
  <c r="X4134" i="9"/>
  <c r="X4033" i="9"/>
  <c r="X3967" i="9"/>
  <c r="X3883" i="9"/>
  <c r="X3816" i="9"/>
  <c r="X3716" i="9"/>
  <c r="X3666" i="9"/>
  <c r="X3599" i="9"/>
  <c r="X3449" i="9"/>
  <c r="X3382" i="9"/>
  <c r="X3280" i="9"/>
  <c r="X3197" i="9"/>
  <c r="X3021" i="9"/>
  <c r="X2936" i="9"/>
  <c r="X2677" i="9"/>
  <c r="X2602" i="9"/>
  <c r="X2577" i="9"/>
  <c r="X2552" i="9"/>
  <c r="X2417" i="9"/>
  <c r="X2351" i="9"/>
  <c r="X2293" i="9"/>
  <c r="X2268" i="9"/>
  <c r="X2201" i="9"/>
  <c r="X2051" i="9"/>
  <c r="X1984" i="9"/>
  <c r="X1901" i="9"/>
  <c r="X1834" i="9"/>
  <c r="X1683" i="9"/>
  <c r="X1617" i="9"/>
  <c r="X1466" i="9"/>
  <c r="X1400" i="9"/>
  <c r="X1316" i="9"/>
  <c r="X1249" i="9"/>
  <c r="X1149" i="9"/>
  <c r="X1113" i="9"/>
  <c r="X1088" i="9"/>
  <c r="X912" i="9"/>
  <c r="X846" i="9"/>
  <c r="X745" i="9"/>
  <c r="X695" i="9"/>
  <c r="X629" i="9"/>
  <c r="X478" i="9"/>
  <c r="X411" i="9"/>
  <c r="X353" i="9"/>
  <c r="X328" i="9"/>
  <c r="X261" i="9"/>
  <c r="X246" i="9"/>
  <c r="X112" i="9"/>
  <c r="X5729" i="9"/>
  <c r="X3574" i="9"/>
  <c r="X3516" i="9"/>
  <c r="X3247" i="9"/>
  <c r="X3171" i="9"/>
  <c r="X2852" i="9"/>
  <c r="X2151" i="9"/>
  <c r="X2093" i="9"/>
  <c r="X2026" i="9"/>
  <c r="X1951" i="9"/>
  <c r="X1592" i="9"/>
  <c r="X5060" i="9"/>
  <c r="X5010" i="9"/>
  <c r="X4943" i="9"/>
  <c r="X4793" i="9"/>
  <c r="X4726" i="9"/>
  <c r="X4668" i="9"/>
  <c r="X4643" i="9"/>
  <c r="X4576" i="9"/>
  <c r="X4426" i="9"/>
  <c r="X4359" i="9"/>
  <c r="X4334" i="9"/>
  <c r="X4275" i="9"/>
  <c r="X4209" i="9"/>
  <c r="X4058" i="9"/>
  <c r="X3992" i="9"/>
  <c r="X3942" i="9"/>
  <c r="X3841" i="9"/>
  <c r="X3775" i="9"/>
  <c r="X3691" i="9"/>
  <c r="X3624" i="9"/>
  <c r="X3524" i="9"/>
  <c r="X3474" i="9"/>
  <c r="X3407" i="9"/>
  <c r="X3355" i="9"/>
  <c r="X3330" i="9"/>
  <c r="X3305" i="9"/>
  <c r="X3255" i="9"/>
  <c r="X3105" i="9"/>
  <c r="X3080" i="9"/>
  <c r="X2996" i="9"/>
  <c r="X2971" i="9"/>
  <c r="X2911" i="9"/>
  <c r="X2810" i="9"/>
  <c r="X2785" i="9"/>
  <c r="X2760" i="9"/>
  <c r="X2735" i="9"/>
  <c r="X2652" i="9"/>
  <c r="X2627" i="9"/>
  <c r="X2527" i="9"/>
  <c r="X2426" i="9"/>
  <c r="X2376" i="9"/>
  <c r="X2226" i="9"/>
  <c r="X2159" i="9"/>
  <c r="X2101" i="9"/>
  <c r="X2076" i="9"/>
  <c r="X2009" i="9"/>
  <c r="X1959" i="9"/>
  <c r="X1859" i="9"/>
  <c r="X1792" i="9"/>
  <c r="X1767" i="9"/>
  <c r="X1709" i="9"/>
  <c r="X1642" i="9"/>
  <c r="X1567" i="9"/>
  <c r="X1491" i="9"/>
  <c r="X1425" i="9"/>
  <c r="X1375" i="9"/>
  <c r="X1274" i="9"/>
  <c r="X1208" i="9"/>
  <c r="X1046" i="9"/>
  <c r="X1013" i="9"/>
  <c r="X979" i="9"/>
  <c r="X871" i="9"/>
  <c r="X804" i="9"/>
  <c r="X720" i="9"/>
  <c r="X654" i="9"/>
  <c r="X553" i="9"/>
  <c r="X503" i="9"/>
  <c r="X437" i="9"/>
  <c r="X286" i="9"/>
  <c r="X154" i="9"/>
  <c r="X87" i="9"/>
  <c r="X62" i="9"/>
  <c r="X4718" i="9"/>
  <c r="X4593" i="9"/>
  <c r="X4225" i="9"/>
  <c r="X2418" i="9"/>
  <c r="X2343" i="9"/>
  <c r="X1508" i="9"/>
  <c r="X1441" i="9"/>
  <c r="X1004" i="9"/>
  <c r="X937" i="9"/>
  <c r="X821" i="9"/>
  <c r="X520" i="9"/>
  <c r="X95" i="9"/>
  <c r="X5035" i="9"/>
  <c r="X4968" i="9"/>
  <c r="X4868" i="9"/>
  <c r="X4818" i="9"/>
  <c r="X4751" i="9"/>
  <c r="X4601" i="9"/>
  <c r="X4534" i="9"/>
  <c r="X4476" i="9"/>
  <c r="X4451" i="9"/>
  <c r="X4384" i="9"/>
  <c r="X4234" i="9"/>
  <c r="X4167" i="9"/>
  <c r="X4142" i="9"/>
  <c r="X4083" i="9"/>
  <c r="X4017" i="9"/>
  <c r="X3866" i="9"/>
  <c r="X3800" i="9"/>
  <c r="X3750" i="9"/>
  <c r="X3649" i="9"/>
  <c r="X3583" i="9"/>
  <c r="X3499" i="9"/>
  <c r="X3432" i="9"/>
  <c r="X3205" i="9"/>
  <c r="X3180" i="9"/>
  <c r="X3155" i="9"/>
  <c r="X3130" i="9"/>
  <c r="X2861" i="9"/>
  <c r="X2835" i="9"/>
  <c r="X2685" i="9"/>
  <c r="X2477" i="9"/>
  <c r="X2451" i="9"/>
  <c r="X2401" i="9"/>
  <c r="X2301" i="9"/>
  <c r="X2251" i="9"/>
  <c r="X2184" i="9"/>
  <c r="X2034" i="9"/>
  <c r="X1967" i="9"/>
  <c r="X1909" i="9"/>
  <c r="X1884" i="9"/>
  <c r="X1817" i="9"/>
  <c r="X1667" i="9"/>
  <c r="X1600" i="9"/>
  <c r="X1517" i="9"/>
  <c r="X1450" i="9"/>
  <c r="X1299" i="9"/>
  <c r="X1233" i="9"/>
  <c r="X1071" i="9"/>
  <c r="X896" i="9"/>
  <c r="X829" i="9"/>
  <c r="X679" i="9"/>
  <c r="X612" i="9"/>
  <c r="X528" i="9"/>
  <c r="X462" i="9"/>
  <c r="X361" i="9"/>
  <c r="X311" i="9"/>
  <c r="X170" i="9"/>
  <c r="X7" i="9"/>
  <c r="X7659" i="9"/>
  <c r="X7502" i="9"/>
  <c r="X4960" i="9"/>
  <c r="X3791" i="9"/>
  <c r="X2727" i="9"/>
  <c r="X2243" i="9"/>
  <c r="X2176" i="9"/>
  <c r="X1809" i="9"/>
  <c r="X1038" i="9"/>
  <c r="X971" i="9"/>
  <c r="X545" i="9"/>
  <c r="X403" i="9"/>
  <c r="X5094" i="9"/>
  <c r="X4993" i="9"/>
  <c r="X4927" i="9"/>
  <c r="X4843" i="9"/>
  <c r="X4776" i="9"/>
  <c r="X4676" i="9"/>
  <c r="X4626" i="9"/>
  <c r="X4559" i="9"/>
  <c r="X4409" i="9"/>
  <c r="X4342" i="9"/>
  <c r="X4284" i="9"/>
  <c r="X4259" i="9"/>
  <c r="X4192" i="9"/>
  <c r="X4042" i="9"/>
  <c r="X3975" i="9"/>
  <c r="X3950" i="9"/>
  <c r="X3891" i="9"/>
  <c r="X3825" i="9"/>
  <c r="X3674" i="9"/>
  <c r="X3608" i="9"/>
  <c r="X3558" i="9"/>
  <c r="X3457" i="9"/>
  <c r="X3391" i="9"/>
  <c r="X3313" i="9"/>
  <c r="X3288" i="9"/>
  <c r="X3263" i="9"/>
  <c r="X3055" i="9"/>
  <c r="X2944" i="9"/>
  <c r="X2919" i="9"/>
  <c r="X2744" i="9"/>
  <c r="X2635" i="9"/>
  <c r="X2610" i="9"/>
  <c r="X2585" i="9"/>
  <c r="X2560" i="9"/>
  <c r="X2535" i="9"/>
  <c r="X2360" i="9"/>
  <c r="X2276" i="9"/>
  <c r="X2209" i="9"/>
  <c r="X2109" i="9"/>
  <c r="X2059" i="9"/>
  <c r="X1992" i="9"/>
  <c r="X1842" i="9"/>
  <c r="X1775" i="9"/>
  <c r="X1717" i="9"/>
  <c r="X1692" i="9"/>
  <c r="X1625" i="9"/>
  <c r="X1575" i="9"/>
  <c r="X1475" i="9"/>
  <c r="X1408" i="9"/>
  <c r="X1383" i="9"/>
  <c r="X1325" i="9"/>
  <c r="X1258" i="9"/>
  <c r="X1183" i="9"/>
  <c r="X1121" i="9"/>
  <c r="X1096" i="9"/>
  <c r="X1021" i="9"/>
  <c r="X987" i="9"/>
  <c r="X921" i="9"/>
  <c r="X854" i="9"/>
  <c r="X779" i="9"/>
  <c r="X704" i="9"/>
  <c r="X637" i="9"/>
  <c r="X587" i="9"/>
  <c r="X487" i="9"/>
  <c r="X420" i="9"/>
  <c r="X336" i="9"/>
  <c r="X270" i="9"/>
  <c r="X212" i="9"/>
  <c r="X195" i="9"/>
  <c r="X5027" i="9"/>
  <c r="X3858" i="9"/>
  <c r="X2988" i="9"/>
  <c r="X2802" i="9"/>
  <c r="X1875" i="9"/>
  <c r="X1341" i="9"/>
  <c r="X453" i="9"/>
  <c r="X4902" i="9"/>
  <c r="X4801" i="9"/>
  <c r="X4735" i="9"/>
  <c r="X4651" i="9"/>
  <c r="X4584" i="9"/>
  <c r="X4484" i="9"/>
  <c r="X4434" i="9"/>
  <c r="X4367" i="9"/>
  <c r="X4217" i="9"/>
  <c r="X4150" i="9"/>
  <c r="X4092" i="9"/>
  <c r="X4067" i="9"/>
  <c r="X4000" i="9"/>
  <c r="X3850" i="9"/>
  <c r="X3783" i="9"/>
  <c r="X3758" i="9"/>
  <c r="X3699" i="9"/>
  <c r="X3633" i="9"/>
  <c r="X3482" i="9"/>
  <c r="X3416" i="9"/>
  <c r="X3363" i="9"/>
  <c r="X3338" i="9"/>
  <c r="X3213" i="9"/>
  <c r="X3138" i="9"/>
  <c r="X3113" i="9"/>
  <c r="X3088" i="9"/>
  <c r="X3063" i="9"/>
  <c r="X3005" i="9"/>
  <c r="X2979" i="9"/>
  <c r="X2869" i="9"/>
  <c r="X2844" i="9"/>
  <c r="X2819" i="9"/>
  <c r="X2794" i="9"/>
  <c r="X2769" i="9"/>
  <c r="X2660" i="9"/>
  <c r="X2485" i="9"/>
  <c r="X2460" i="9"/>
  <c r="X2435" i="9"/>
  <c r="X2385" i="9"/>
  <c r="X2234" i="9"/>
  <c r="X2168" i="9"/>
  <c r="X2084" i="9"/>
  <c r="X2017" i="9"/>
  <c r="X1917" i="9"/>
  <c r="X1867" i="9"/>
  <c r="X1800" i="9"/>
  <c r="X1650" i="9"/>
  <c r="X1583" i="9"/>
  <c r="X1525" i="9"/>
  <c r="X1500" i="9"/>
  <c r="X1433" i="9"/>
  <c r="X1283" i="9"/>
  <c r="X1216" i="9"/>
  <c r="X1054" i="9"/>
  <c r="X954" i="9"/>
  <c r="X879" i="9"/>
  <c r="X812" i="9"/>
  <c r="X729" i="9"/>
  <c r="X662" i="9"/>
  <c r="X512" i="9"/>
  <c r="X445" i="9"/>
  <c r="X295" i="9"/>
  <c r="X120" i="9"/>
  <c r="X32" i="9"/>
  <c r="X4743" i="9"/>
  <c r="X4075" i="9"/>
  <c r="X3908" i="9"/>
  <c r="X3121" i="9"/>
  <c r="X2443" i="9"/>
  <c r="X1759" i="9"/>
  <c r="X887" i="9"/>
  <c r="X670" i="9"/>
  <c r="X603" i="9"/>
  <c r="X5018" i="9"/>
  <c r="X4952" i="9"/>
  <c r="X5102" i="9"/>
  <c r="X5043" i="9"/>
  <c r="X4977" i="9"/>
  <c r="X4826" i="9"/>
  <c r="X4760" i="9"/>
  <c r="X4710" i="9"/>
  <c r="X4609" i="9"/>
  <c r="X4543" i="9"/>
  <c r="X4459" i="9"/>
  <c r="X4392" i="9"/>
  <c r="X4292" i="9"/>
  <c r="X4242" i="9"/>
  <c r="X4175" i="9"/>
  <c r="X4025" i="9"/>
  <c r="X3958" i="9"/>
  <c r="X3900" i="9"/>
  <c r="X3875" i="9"/>
  <c r="X3808" i="9"/>
  <c r="X3658" i="9"/>
  <c r="X3591" i="9"/>
  <c r="X3566" i="9"/>
  <c r="X3507" i="9"/>
  <c r="X3441" i="9"/>
  <c r="X3188" i="9"/>
  <c r="X3163" i="9"/>
  <c r="X2952" i="9"/>
  <c r="X2927" i="9"/>
  <c r="X2719" i="9"/>
  <c r="X2568" i="9"/>
  <c r="X2543" i="9"/>
  <c r="X2410" i="9"/>
  <c r="X2335" i="9"/>
  <c r="X2259" i="9"/>
  <c r="X2193" i="9"/>
  <c r="X2143" i="9"/>
  <c r="X2042" i="9"/>
  <c r="X1976" i="9"/>
  <c r="X1892" i="9"/>
  <c r="X1825" i="9"/>
  <c r="X1725" i="9"/>
  <c r="X1675" i="9"/>
  <c r="X1608" i="9"/>
  <c r="X1458" i="9"/>
  <c r="X1391" i="9"/>
  <c r="X1333" i="9"/>
  <c r="X1308" i="9"/>
  <c r="X1241" i="9"/>
  <c r="X1191" i="9"/>
  <c r="X1079" i="9"/>
  <c r="X1029" i="9"/>
  <c r="X996" i="9"/>
  <c r="X929" i="9"/>
  <c r="X904" i="9"/>
  <c r="X837" i="9"/>
  <c r="X787" i="9"/>
  <c r="X687" i="9"/>
  <c r="X620" i="9"/>
  <c r="X595" i="9"/>
  <c r="X537" i="9"/>
  <c r="X470" i="9"/>
  <c r="X395" i="9"/>
  <c r="X320" i="9"/>
  <c r="X253" i="9"/>
  <c r="X187" i="9"/>
  <c r="X162" i="9"/>
  <c r="X54" i="9"/>
  <c r="X23" i="9"/>
  <c r="X5128" i="9"/>
  <c r="X5095" i="9"/>
  <c r="X5028" i="9"/>
  <c r="X4994" i="9"/>
  <c r="X4961" i="9"/>
  <c r="X4928" i="9"/>
  <c r="X4819" i="9"/>
  <c r="X4786" i="9"/>
  <c r="X4752" i="9"/>
  <c r="X4711" i="9"/>
  <c r="X4644" i="9"/>
  <c r="X4610" i="9"/>
  <c r="X4577" i="9"/>
  <c r="X4544" i="9"/>
  <c r="X4435" i="9"/>
  <c r="X4402" i="9"/>
  <c r="X4368" i="9"/>
  <c r="X4327" i="9"/>
  <c r="X4260" i="9"/>
  <c r="X4226" i="9"/>
  <c r="X4193" i="9"/>
  <c r="X4160" i="9"/>
  <c r="X4051" i="9"/>
  <c r="X4018" i="9"/>
  <c r="X3984" i="9"/>
  <c r="X3943" i="9"/>
  <c r="X3876" i="9"/>
  <c r="X3842" i="9"/>
  <c r="X3809" i="9"/>
  <c r="X3776" i="9"/>
  <c r="X3667" i="9"/>
  <c r="X3634" i="9"/>
  <c r="X3600" i="9"/>
  <c r="X3559" i="9"/>
  <c r="X3492" i="9"/>
  <c r="X3458" i="9"/>
  <c r="X3425" i="9"/>
  <c r="X3392" i="9"/>
  <c r="X3231" i="9"/>
  <c r="X3064" i="9"/>
  <c r="X2903" i="9"/>
  <c r="X2695" i="9"/>
  <c r="X2519" i="9"/>
  <c r="X2386" i="9"/>
  <c r="X2352" i="9"/>
  <c r="X2277" i="9"/>
  <c r="X2244" i="9"/>
  <c r="X2210" i="9"/>
  <c r="X2177" i="9"/>
  <c r="X2069" i="9"/>
  <c r="X2035" i="9"/>
  <c r="X2002" i="9"/>
  <c r="X1968" i="9"/>
  <c r="X1893" i="9"/>
  <c r="X1860" i="9"/>
  <c r="X1826" i="9"/>
  <c r="X1793" i="9"/>
  <c r="X1685" i="9"/>
  <c r="X1651" i="9"/>
  <c r="X1618" i="9"/>
  <c r="X1584" i="9"/>
  <c r="X1509" i="9"/>
  <c r="X1476" i="9"/>
  <c r="X1442" i="9"/>
  <c r="X1409" i="9"/>
  <c r="X1301" i="9"/>
  <c r="X1267" i="9"/>
  <c r="X1234" i="9"/>
  <c r="X1200" i="9"/>
  <c r="X1105" i="9"/>
  <c r="X1072" i="9"/>
  <c r="X972" i="9"/>
  <c r="X897" i="9"/>
  <c r="X863" i="9"/>
  <c r="X830" i="9"/>
  <c r="X797" i="9"/>
  <c r="X721" i="9"/>
  <c r="X688" i="9"/>
  <c r="X655" i="9"/>
  <c r="X621" i="9"/>
  <c r="X513" i="9"/>
  <c r="X479" i="9"/>
  <c r="X446" i="9"/>
  <c r="X413" i="9"/>
  <c r="X337" i="9"/>
  <c r="X304" i="9"/>
  <c r="X271" i="9"/>
  <c r="X188" i="9"/>
  <c r="X38" i="9"/>
  <c r="X16" i="9"/>
  <c r="X171" i="9"/>
  <c r="W171" i="9"/>
  <c r="X71" i="9"/>
  <c r="W71" i="9"/>
  <c r="X5103" i="9"/>
  <c r="X4886" i="9"/>
  <c r="X4719" i="9"/>
  <c r="X4502" i="9"/>
  <c r="X4335" i="9"/>
  <c r="X4118" i="9"/>
  <c r="X3951" i="9"/>
  <c r="X3734" i="9"/>
  <c r="X3567" i="9"/>
  <c r="X3348" i="9"/>
  <c r="X3314" i="9"/>
  <c r="X3281" i="9"/>
  <c r="X3173" i="9"/>
  <c r="X3139" i="9"/>
  <c r="X3106" i="9"/>
  <c r="X3072" i="9"/>
  <c r="X2997" i="9"/>
  <c r="X2964" i="9"/>
  <c r="X2953" i="9"/>
  <c r="X2912" i="9"/>
  <c r="X2845" i="9"/>
  <c r="X2811" i="9"/>
  <c r="X2778" i="9"/>
  <c r="X2745" i="9"/>
  <c r="X2636" i="9"/>
  <c r="X2603" i="9"/>
  <c r="X2569" i="9"/>
  <c r="X2528" i="9"/>
  <c r="X2461" i="9"/>
  <c r="X2427" i="9"/>
  <c r="X2311" i="9"/>
  <c r="X2135" i="9"/>
  <c r="X1927" i="9"/>
  <c r="X1751" i="9"/>
  <c r="X1543" i="9"/>
  <c r="X1367" i="9"/>
  <c r="X1159" i="9"/>
  <c r="X1114" i="9"/>
  <c r="X1039" i="9"/>
  <c r="X980" i="9"/>
  <c r="X755" i="9"/>
  <c r="X579" i="9"/>
  <c r="X371" i="9"/>
  <c r="X222" i="9"/>
  <c r="X5241" i="9"/>
  <c r="X7493" i="9"/>
  <c r="W7493" i="9"/>
  <c r="X7184" i="9"/>
  <c r="X6861" i="9"/>
  <c r="W6861" i="9"/>
  <c r="X5753" i="9"/>
  <c r="X238" i="9"/>
  <c r="W238" i="9"/>
  <c r="X5111" i="9"/>
  <c r="X5036" i="9"/>
  <c r="X5003" i="9"/>
  <c r="X4969" i="9"/>
  <c r="X4936" i="9"/>
  <c r="X4827" i="9"/>
  <c r="X4794" i="9"/>
  <c r="X4761" i="9"/>
  <c r="X4727" i="9"/>
  <c r="X4652" i="9"/>
  <c r="X4619" i="9"/>
  <c r="X4585" i="9"/>
  <c r="X4552" i="9"/>
  <c r="X4443" i="9"/>
  <c r="X4410" i="9"/>
  <c r="X4377" i="9"/>
  <c r="X4343" i="9"/>
  <c r="X4268" i="9"/>
  <c r="X4235" i="9"/>
  <c r="X4201" i="9"/>
  <c r="X4168" i="9"/>
  <c r="X4059" i="9"/>
  <c r="X4026" i="9"/>
  <c r="X3993" i="9"/>
  <c r="X3959" i="9"/>
  <c r="X3884" i="9"/>
  <c r="X3851" i="9"/>
  <c r="X3817" i="9"/>
  <c r="X3784" i="9"/>
  <c r="X3675" i="9"/>
  <c r="X3642" i="9"/>
  <c r="X3609" i="9"/>
  <c r="X3575" i="9"/>
  <c r="X3500" i="9"/>
  <c r="X3467" i="9"/>
  <c r="X3433" i="9"/>
  <c r="X3400" i="9"/>
  <c r="X3239" i="9"/>
  <c r="X3031" i="9"/>
  <c r="X2920" i="9"/>
  <c r="X2703" i="9"/>
  <c r="X2536" i="9"/>
  <c r="X2394" i="9"/>
  <c r="X2361" i="9"/>
  <c r="X2252" i="9"/>
  <c r="X2219" i="9"/>
  <c r="X2185" i="9"/>
  <c r="X2144" i="9"/>
  <c r="X2077" i="9"/>
  <c r="X2043" i="9"/>
  <c r="X2010" i="9"/>
  <c r="X1977" i="9"/>
  <c r="X1868" i="9"/>
  <c r="X1835" i="9"/>
  <c r="X1801" i="9"/>
  <c r="X1760" i="9"/>
  <c r="X1693" i="9"/>
  <c r="X1659" i="9"/>
  <c r="X1626" i="9"/>
  <c r="X1593" i="9"/>
  <c r="X1484" i="9"/>
  <c r="X1451" i="9"/>
  <c r="X1417" i="9"/>
  <c r="X1376" i="9"/>
  <c r="X1309" i="9"/>
  <c r="X1275" i="9"/>
  <c r="X1242" i="9"/>
  <c r="X1209" i="9"/>
  <c r="X1080" i="9"/>
  <c r="X1047" i="9"/>
  <c r="X989" i="9"/>
  <c r="X905" i="9"/>
  <c r="X872" i="9"/>
  <c r="X838" i="9"/>
  <c r="X805" i="9"/>
  <c r="X696" i="9"/>
  <c r="X663" i="9"/>
  <c r="X630" i="9"/>
  <c r="X588" i="9"/>
  <c r="X521" i="9"/>
  <c r="X488" i="9"/>
  <c r="X454" i="9"/>
  <c r="X421" i="9"/>
  <c r="X312" i="9"/>
  <c r="X279" i="9"/>
  <c r="X163" i="9"/>
  <c r="X146" i="9"/>
  <c r="X130" i="9"/>
  <c r="X88" i="9"/>
  <c r="X9" i="9"/>
  <c r="X7491" i="9"/>
  <c r="W7491" i="9"/>
  <c r="X7027" i="9"/>
  <c r="W7027" i="9"/>
  <c r="X6301" i="9"/>
  <c r="W6301" i="9"/>
  <c r="X5136" i="9"/>
  <c r="X5070" i="9"/>
  <c r="X4894" i="9"/>
  <c r="X4686" i="9"/>
  <c r="X4510" i="9"/>
  <c r="X4302" i="9"/>
  <c r="X4126" i="9"/>
  <c r="X3918" i="9"/>
  <c r="X3742" i="9"/>
  <c r="X3534" i="9"/>
  <c r="X3356" i="9"/>
  <c r="X3323" i="9"/>
  <c r="X3289" i="9"/>
  <c r="X3248" i="9"/>
  <c r="X3181" i="9"/>
  <c r="X3147" i="9"/>
  <c r="X3114" i="9"/>
  <c r="X3081" i="9"/>
  <c r="X2972" i="9"/>
  <c r="X2928" i="9"/>
  <c r="X2853" i="9"/>
  <c r="X2820" i="9"/>
  <c r="X2786" i="9"/>
  <c r="X2753" i="9"/>
  <c r="X2645" i="9"/>
  <c r="X2611" i="9"/>
  <c r="X2578" i="9"/>
  <c r="X2544" i="9"/>
  <c r="X2469" i="9"/>
  <c r="X2436" i="9"/>
  <c r="X2319" i="9"/>
  <c r="X2152" i="9"/>
  <c r="X1935" i="9"/>
  <c r="X1768" i="9"/>
  <c r="X1551" i="9"/>
  <c r="X1384" i="9"/>
  <c r="X1167" i="9"/>
  <c r="X1122" i="9"/>
  <c r="X997" i="9"/>
  <c r="X763" i="9"/>
  <c r="X596" i="9"/>
  <c r="X379" i="9"/>
  <c r="X180" i="9"/>
  <c r="X25" i="9"/>
  <c r="X8" i="9"/>
  <c r="X5271" i="9"/>
  <c r="X8098" i="9"/>
  <c r="W8098" i="9"/>
  <c r="X6283" i="9"/>
  <c r="X5011" i="9"/>
  <c r="X4978" i="9"/>
  <c r="X4944" i="9"/>
  <c r="X4903" i="9"/>
  <c r="X4836" i="9"/>
  <c r="X4802" i="9"/>
  <c r="X4769" i="9"/>
  <c r="X4736" i="9"/>
  <c r="X4627" i="9"/>
  <c r="X4594" i="9"/>
  <c r="X4560" i="9"/>
  <c r="X4519" i="9"/>
  <c r="X4452" i="9"/>
  <c r="X4418" i="9"/>
  <c r="X4385" i="9"/>
  <c r="X4352" i="9"/>
  <c r="X4243" i="9"/>
  <c r="X4210" i="9"/>
  <c r="X4176" i="9"/>
  <c r="X4135" i="9"/>
  <c r="X4068" i="9"/>
  <c r="X4034" i="9"/>
  <c r="X4001" i="9"/>
  <c r="X3968" i="9"/>
  <c r="X3859" i="9"/>
  <c r="X3826" i="9"/>
  <c r="X3792" i="9"/>
  <c r="X3751" i="9"/>
  <c r="X3684" i="9"/>
  <c r="X3650" i="9"/>
  <c r="X3617" i="9"/>
  <c r="X3584" i="9"/>
  <c r="X3475" i="9"/>
  <c r="X3442" i="9"/>
  <c r="X3408" i="9"/>
  <c r="X3367" i="9"/>
  <c r="X3256" i="9"/>
  <c r="X3039" i="9"/>
  <c r="X2887" i="9"/>
  <c r="X2711" i="9"/>
  <c r="X2503" i="9"/>
  <c r="X2402" i="9"/>
  <c r="X2369" i="9"/>
  <c r="X2261" i="9"/>
  <c r="X2227" i="9"/>
  <c r="X2194" i="9"/>
  <c r="X2160" i="9"/>
  <c r="X2085" i="9"/>
  <c r="X2052" i="9"/>
  <c r="X2018" i="9"/>
  <c r="X1985" i="9"/>
  <c r="X1877" i="9"/>
  <c r="X1843" i="9"/>
  <c r="X1810" i="9"/>
  <c r="X1776" i="9"/>
  <c r="X1701" i="9"/>
  <c r="X1668" i="9"/>
  <c r="X1634" i="9"/>
  <c r="X1601" i="9"/>
  <c r="X1493" i="9"/>
  <c r="X1459" i="9"/>
  <c r="X1426" i="9"/>
  <c r="X1392" i="9"/>
  <c r="X1317" i="9"/>
  <c r="X1284" i="9"/>
  <c r="X1250" i="9"/>
  <c r="X1217" i="9"/>
  <c r="X1089" i="9"/>
  <c r="X1055" i="9"/>
  <c r="X1005" i="9"/>
  <c r="X913" i="9"/>
  <c r="X880" i="9"/>
  <c r="X847" i="9"/>
  <c r="X813" i="9"/>
  <c r="X705" i="9"/>
  <c r="X671" i="9"/>
  <c r="X638" i="9"/>
  <c r="X605" i="9"/>
  <c r="X529" i="9"/>
  <c r="X496" i="9"/>
  <c r="X463" i="9"/>
  <c r="X429" i="9"/>
  <c r="X321" i="9"/>
  <c r="X287" i="9"/>
  <c r="X254" i="9"/>
  <c r="X63" i="9"/>
  <c r="X46" i="9"/>
  <c r="X8363" i="9"/>
  <c r="W8363" i="9"/>
  <c r="X6217" i="9"/>
  <c r="W6217" i="9"/>
  <c r="X5120" i="9"/>
  <c r="X5078" i="9"/>
  <c r="X4911" i="9"/>
  <c r="X4694" i="9"/>
  <c r="X4527" i="9"/>
  <c r="X4310" i="9"/>
  <c r="X4143" i="9"/>
  <c r="X3926" i="9"/>
  <c r="X3759" i="9"/>
  <c r="X3542" i="9"/>
  <c r="X3375" i="9"/>
  <c r="X3365" i="9"/>
  <c r="X3331" i="9"/>
  <c r="X3298" i="9"/>
  <c r="X3264" i="9"/>
  <c r="X3189" i="9"/>
  <c r="X3156" i="9"/>
  <c r="X3122" i="9"/>
  <c r="X3089" i="9"/>
  <c r="X2981" i="9"/>
  <c r="X2937" i="9"/>
  <c r="X2828" i="9"/>
  <c r="X2795" i="9"/>
  <c r="X2761" i="9"/>
  <c r="X2720" i="9"/>
  <c r="X2653" i="9"/>
  <c r="X2619" i="9"/>
  <c r="X2586" i="9"/>
  <c r="X2553" i="9"/>
  <c r="X2444" i="9"/>
  <c r="X2327" i="9"/>
  <c r="X2119" i="9"/>
  <c r="X1943" i="9"/>
  <c r="X1735" i="9"/>
  <c r="X1559" i="9"/>
  <c r="X1351" i="9"/>
  <c r="X1175" i="9"/>
  <c r="X1130" i="9"/>
  <c r="X1014" i="9"/>
  <c r="X947" i="9"/>
  <c r="X771" i="9"/>
  <c r="X563" i="9"/>
  <c r="X387" i="9"/>
  <c r="X197" i="9"/>
  <c r="X80" i="9"/>
  <c r="X240" i="9"/>
  <c r="W240" i="9"/>
  <c r="X7621" i="9"/>
  <c r="W7621" i="9"/>
  <c r="X7181" i="9"/>
  <c r="X6899" i="9"/>
  <c r="W6899" i="9"/>
  <c r="X5019" i="9"/>
  <c r="X4986" i="9"/>
  <c r="X4953" i="9"/>
  <c r="X4919" i="9"/>
  <c r="X4844" i="9"/>
  <c r="X4811" i="9"/>
  <c r="X4777" i="9"/>
  <c r="X4744" i="9"/>
  <c r="X4635" i="9"/>
  <c r="X4602" i="9"/>
  <c r="X4569" i="9"/>
  <c r="X4535" i="9"/>
  <c r="X4460" i="9"/>
  <c r="X4427" i="9"/>
  <c r="X4393" i="9"/>
  <c r="X4360" i="9"/>
  <c r="X4251" i="9"/>
  <c r="X4218" i="9"/>
  <c r="X4185" i="9"/>
  <c r="X4151" i="9"/>
  <c r="X4076" i="9"/>
  <c r="X4043" i="9"/>
  <c r="X4009" i="9"/>
  <c r="X3976" i="9"/>
  <c r="X3867" i="9"/>
  <c r="X3834" i="9"/>
  <c r="X3801" i="9"/>
  <c r="X3767" i="9"/>
  <c r="X3692" i="9"/>
  <c r="X3659" i="9"/>
  <c r="X3625" i="9"/>
  <c r="X3592" i="9"/>
  <c r="X3483" i="9"/>
  <c r="X3450" i="9"/>
  <c r="X3417" i="9"/>
  <c r="X3383" i="9"/>
  <c r="X3223" i="9"/>
  <c r="X3047" i="9"/>
  <c r="X2895" i="9"/>
  <c r="X2728" i="9"/>
  <c r="X2511" i="9"/>
  <c r="X2411" i="9"/>
  <c r="X2377" i="9"/>
  <c r="X2336" i="9"/>
  <c r="X2269" i="9"/>
  <c r="X2235" i="9"/>
  <c r="X2202" i="9"/>
  <c r="X2169" i="9"/>
  <c r="X2060" i="9"/>
  <c r="X2027" i="9"/>
  <c r="X1993" i="9"/>
  <c r="X1952" i="9"/>
  <c r="X1885" i="9"/>
  <c r="X1851" i="9"/>
  <c r="X1818" i="9"/>
  <c r="X1785" i="9"/>
  <c r="X1676" i="9"/>
  <c r="X1643" i="9"/>
  <c r="X1609" i="9"/>
  <c r="X1568" i="9"/>
  <c r="X1501" i="9"/>
  <c r="X1467" i="9"/>
  <c r="X1434" i="9"/>
  <c r="X1401" i="9"/>
  <c r="X1292" i="9"/>
  <c r="X1259" i="9"/>
  <c r="X1225" i="9"/>
  <c r="X1184" i="9"/>
  <c r="X1097" i="9"/>
  <c r="X1064" i="9"/>
  <c r="X1022" i="9"/>
  <c r="X955" i="9"/>
  <c r="X888" i="9"/>
  <c r="X855" i="9"/>
  <c r="X822" i="9"/>
  <c r="X780" i="9"/>
  <c r="X713" i="9"/>
  <c r="X680" i="9"/>
  <c r="X646" i="9"/>
  <c r="X613" i="9"/>
  <c r="X504" i="9"/>
  <c r="X471" i="9"/>
  <c r="X438" i="9"/>
  <c r="X396" i="9"/>
  <c r="X329" i="9"/>
  <c r="X296" i="9"/>
  <c r="X262" i="9"/>
  <c r="X230" i="9"/>
  <c r="X138" i="9"/>
  <c r="X5468" i="9"/>
  <c r="W5468" i="9"/>
  <c r="X5261" i="9"/>
  <c r="W5261" i="9"/>
  <c r="X8361" i="9"/>
  <c r="X15" i="9"/>
  <c r="W15" i="9"/>
  <c r="AA29" i="9"/>
  <c r="AB29" i="9"/>
  <c r="AA20" i="9"/>
  <c r="AB20" i="9"/>
  <c r="AA12" i="9"/>
  <c r="AB12" i="9"/>
  <c r="AA251" i="9"/>
  <c r="AB251" i="9"/>
  <c r="AB242" i="9"/>
  <c r="AA242" i="9"/>
  <c r="AB234" i="9"/>
  <c r="AA234" i="9"/>
  <c r="AB226" i="9"/>
  <c r="AA226" i="9"/>
  <c r="AA217" i="9"/>
  <c r="AB217" i="9"/>
  <c r="AA209" i="9"/>
  <c r="AB209" i="9"/>
  <c r="AA201" i="9"/>
  <c r="AB201" i="9"/>
  <c r="AA192" i="9"/>
  <c r="AB192" i="9"/>
  <c r="AA184" i="9"/>
  <c r="AB184" i="9"/>
  <c r="AA176" i="9"/>
  <c r="AB176" i="9"/>
  <c r="AA167" i="9"/>
  <c r="AB167" i="9"/>
  <c r="AA159" i="9"/>
  <c r="AB159" i="9"/>
  <c r="AA151" i="9"/>
  <c r="AB151" i="9"/>
  <c r="AB142" i="9"/>
  <c r="AA142" i="9"/>
  <c r="AB134" i="9"/>
  <c r="AA134" i="9"/>
  <c r="AB126" i="9"/>
  <c r="AA126" i="9"/>
  <c r="AA117" i="9"/>
  <c r="AB117" i="9"/>
  <c r="AA109" i="9"/>
  <c r="AB109" i="9"/>
  <c r="AA101" i="9"/>
  <c r="AB101" i="9"/>
  <c r="AA92" i="9"/>
  <c r="AB92" i="9"/>
  <c r="AA84" i="9"/>
  <c r="AB84" i="9"/>
  <c r="AA75" i="9"/>
  <c r="AB75" i="9"/>
  <c r="AA67" i="9"/>
  <c r="AB67" i="9"/>
  <c r="AA59" i="9"/>
  <c r="AB59" i="9"/>
  <c r="AB50" i="9"/>
  <c r="AA50" i="9"/>
  <c r="AB42" i="9"/>
  <c r="AA42" i="9"/>
  <c r="AA1135" i="9"/>
  <c r="AB1135" i="9"/>
  <c r="AB1126" i="9"/>
  <c r="AA1126" i="9"/>
  <c r="AB1118" i="9"/>
  <c r="AA1118" i="9"/>
  <c r="AB1110" i="9"/>
  <c r="AA1110" i="9"/>
  <c r="AB1101" i="9"/>
  <c r="AA1101" i="9"/>
  <c r="AB1093" i="9"/>
  <c r="AA1093" i="9"/>
  <c r="AA1085" i="9"/>
  <c r="AB1085" i="9"/>
  <c r="AA1076" i="9"/>
  <c r="AB1076" i="9"/>
  <c r="AA1068" i="9"/>
  <c r="AB1068" i="9"/>
  <c r="AA1059" i="9"/>
  <c r="AB1059" i="9"/>
  <c r="AA1051" i="9"/>
  <c r="AB1051" i="9"/>
  <c r="AA1043" i="9"/>
  <c r="AB1043" i="9"/>
  <c r="AB1034" i="9"/>
  <c r="AA1034" i="9"/>
  <c r="X1118" i="9"/>
  <c r="X1051" i="9"/>
  <c r="X101" i="9"/>
  <c r="AA27" i="9"/>
  <c r="AB27" i="9"/>
  <c r="AA19" i="9"/>
  <c r="AB19" i="9"/>
  <c r="AA11" i="9"/>
  <c r="AB11" i="9"/>
  <c r="AB250" i="9"/>
  <c r="AA250" i="9"/>
  <c r="AA241" i="9"/>
  <c r="AB241" i="9"/>
  <c r="AA233" i="9"/>
  <c r="AB233" i="9"/>
  <c r="AB225" i="9"/>
  <c r="AA225" i="9"/>
  <c r="AA216" i="9"/>
  <c r="AB216" i="9"/>
  <c r="AA208" i="9"/>
  <c r="AB208" i="9"/>
  <c r="AA200" i="9"/>
  <c r="AB200" i="9"/>
  <c r="AA191" i="9"/>
  <c r="AB191" i="9"/>
  <c r="AA183" i="9"/>
  <c r="AB183" i="9"/>
  <c r="AA175" i="9"/>
  <c r="AB175" i="9"/>
  <c r="AB166" i="9"/>
  <c r="AA166" i="9"/>
  <c r="AB158" i="9"/>
  <c r="AA158" i="9"/>
  <c r="AB150" i="9"/>
  <c r="AA150" i="9"/>
  <c r="AA141" i="9"/>
  <c r="AB141" i="9"/>
  <c r="AA133" i="9"/>
  <c r="AB133" i="9"/>
  <c r="AA125" i="9"/>
  <c r="AB125" i="9"/>
  <c r="AA116" i="9"/>
  <c r="AB116" i="9"/>
  <c r="AA108" i="9"/>
  <c r="AB108" i="9"/>
  <c r="AA99" i="9"/>
  <c r="AB99" i="9"/>
  <c r="AA91" i="9"/>
  <c r="AB91" i="9"/>
  <c r="AA83" i="9"/>
  <c r="AB83" i="9"/>
  <c r="AB74" i="9"/>
  <c r="AA74" i="9"/>
  <c r="AB66" i="9"/>
  <c r="AA66" i="9"/>
  <c r="AB58" i="9"/>
  <c r="AA58" i="9"/>
  <c r="AA49" i="9"/>
  <c r="AB49" i="9"/>
  <c r="AA41" i="9"/>
  <c r="AB41" i="9"/>
  <c r="AB1134" i="9"/>
  <c r="AA1134" i="9"/>
  <c r="AB1125" i="9"/>
  <c r="AA1125" i="9"/>
  <c r="AA1117" i="9"/>
  <c r="AB1117" i="9"/>
  <c r="AA1109" i="9"/>
  <c r="AB1109" i="9"/>
  <c r="AA1100" i="9"/>
  <c r="AB1100" i="9"/>
  <c r="AA1092" i="9"/>
  <c r="AB1092" i="9"/>
  <c r="AA1083" i="9"/>
  <c r="AB1083" i="9"/>
  <c r="AA1075" i="9"/>
  <c r="AB1075" i="9"/>
  <c r="AA1067" i="9"/>
  <c r="AB1067" i="9"/>
  <c r="AB1058" i="9"/>
  <c r="AA1058" i="9"/>
  <c r="AB1050" i="9"/>
  <c r="AA1050" i="9"/>
  <c r="AB1042" i="9"/>
  <c r="AA1042" i="9"/>
  <c r="AA1033" i="9"/>
  <c r="AB1033" i="9"/>
  <c r="AA1025" i="9"/>
  <c r="AB1025" i="9"/>
  <c r="AB1017" i="9"/>
  <c r="AA1017" i="9"/>
  <c r="AA1008" i="9"/>
  <c r="AB1008" i="9"/>
  <c r="AA1000" i="9"/>
  <c r="AB1000" i="9"/>
  <c r="AA992" i="9"/>
  <c r="AB992" i="9"/>
  <c r="AA983" i="9"/>
  <c r="AB983" i="9"/>
  <c r="AA975" i="9"/>
  <c r="AB975" i="9"/>
  <c r="AA967" i="9"/>
  <c r="AB967" i="9"/>
  <c r="AB958" i="9"/>
  <c r="AA958" i="9"/>
  <c r="AB950" i="9"/>
  <c r="AA950" i="9"/>
  <c r="AB942" i="9"/>
  <c r="AA942" i="9"/>
  <c r="AA933" i="9"/>
  <c r="AB933" i="9"/>
  <c r="AA925" i="9"/>
  <c r="AB925" i="9"/>
  <c r="AA917" i="9"/>
  <c r="AB917" i="9"/>
  <c r="AA908" i="9"/>
  <c r="AB908" i="9"/>
  <c r="X1126" i="9"/>
  <c r="X1059" i="9"/>
  <c r="X251" i="9"/>
  <c r="X226" i="9"/>
  <c r="X151" i="9"/>
  <c r="X126" i="9"/>
  <c r="X50" i="9"/>
  <c r="AB26" i="9"/>
  <c r="AA26" i="9"/>
  <c r="AB18" i="9"/>
  <c r="AA18" i="9"/>
  <c r="AB10" i="9"/>
  <c r="AA10" i="9"/>
  <c r="AA249" i="9"/>
  <c r="AB249" i="9"/>
  <c r="AA240" i="9"/>
  <c r="AB240" i="9"/>
  <c r="AA232" i="9"/>
  <c r="AB232" i="9"/>
  <c r="AA224" i="9"/>
  <c r="AB224" i="9"/>
  <c r="AA215" i="9"/>
  <c r="AB215" i="9"/>
  <c r="AA207" i="9"/>
  <c r="AB207" i="9"/>
  <c r="AA199" i="9"/>
  <c r="AB199" i="9"/>
  <c r="AB190" i="9"/>
  <c r="AA190" i="9"/>
  <c r="AB182" i="9"/>
  <c r="AA182" i="9"/>
  <c r="AB174" i="9"/>
  <c r="AA174" i="9"/>
  <c r="AA165" i="9"/>
  <c r="AB165" i="9"/>
  <c r="AA157" i="9"/>
  <c r="AB157" i="9"/>
  <c r="AA149" i="9"/>
  <c r="AB149" i="9"/>
  <c r="AA140" i="9"/>
  <c r="AB140" i="9"/>
  <c r="AA132" i="9"/>
  <c r="AB132" i="9"/>
  <c r="AA123" i="9"/>
  <c r="AB123" i="9"/>
  <c r="AA115" i="9"/>
  <c r="AB115" i="9"/>
  <c r="AA107" i="9"/>
  <c r="AB107" i="9"/>
  <c r="AB98" i="9"/>
  <c r="AA98" i="9"/>
  <c r="AB90" i="9"/>
  <c r="AA90" i="9"/>
  <c r="AB82" i="9"/>
  <c r="AA82" i="9"/>
  <c r="AA73" i="9"/>
  <c r="AB73" i="9"/>
  <c r="AA65" i="9"/>
  <c r="AB65" i="9"/>
  <c r="AA57" i="9"/>
  <c r="AB57" i="9"/>
  <c r="AA48" i="9"/>
  <c r="AB48" i="9"/>
  <c r="AA40" i="9"/>
  <c r="AB40" i="9"/>
  <c r="AB1133" i="9"/>
  <c r="AA1133" i="9"/>
  <c r="AA1124" i="9"/>
  <c r="AB1124" i="9"/>
  <c r="AA1116" i="9"/>
  <c r="AB1116" i="9"/>
  <c r="AA1107" i="9"/>
  <c r="AB1107" i="9"/>
  <c r="AA1099" i="9"/>
  <c r="AB1099" i="9"/>
  <c r="AA1091" i="9"/>
  <c r="AB1091" i="9"/>
  <c r="AB1082" i="9"/>
  <c r="AA1082" i="9"/>
  <c r="AB1074" i="9"/>
  <c r="AA1074" i="9"/>
  <c r="AB1066" i="9"/>
  <c r="AA1066" i="9"/>
  <c r="AA1057" i="9"/>
  <c r="AB1057" i="9"/>
  <c r="AA1049" i="9"/>
  <c r="AB1049" i="9"/>
  <c r="AA1041" i="9"/>
  <c r="AB1041" i="9"/>
  <c r="AA1032" i="9"/>
  <c r="AB1032" i="9"/>
  <c r="AA1024" i="9"/>
  <c r="AB1024" i="9"/>
  <c r="AA1016" i="9"/>
  <c r="AB1016" i="9"/>
  <c r="AA1007" i="9"/>
  <c r="AB1007" i="9"/>
  <c r="AA999" i="9"/>
  <c r="AB999" i="9"/>
  <c r="AA991" i="9"/>
  <c r="AB991" i="9"/>
  <c r="AB982" i="9"/>
  <c r="AA982" i="9"/>
  <c r="AB974" i="9"/>
  <c r="AA974" i="9"/>
  <c r="AB966" i="9"/>
  <c r="AA966" i="9"/>
  <c r="AA957" i="9"/>
  <c r="AB957" i="9"/>
  <c r="AA949" i="9"/>
  <c r="AB949" i="9"/>
  <c r="AA941" i="9"/>
  <c r="AB941" i="9"/>
  <c r="AA932" i="9"/>
  <c r="AB932" i="9"/>
  <c r="AA924" i="9"/>
  <c r="AB924" i="9"/>
  <c r="AA915" i="9"/>
  <c r="AB915" i="9"/>
  <c r="X1135" i="9"/>
  <c r="X1068" i="9"/>
  <c r="X250" i="9"/>
  <c r="X224" i="9"/>
  <c r="X184" i="9"/>
  <c r="X150" i="9"/>
  <c r="X123" i="9"/>
  <c r="X98" i="9"/>
  <c r="X84" i="9"/>
  <c r="X48" i="9"/>
  <c r="AB34" i="9"/>
  <c r="AA34" i="9"/>
  <c r="AA25" i="9"/>
  <c r="AB25" i="9"/>
  <c r="AA17" i="9"/>
  <c r="AB17" i="9"/>
  <c r="AA9" i="9"/>
  <c r="AB9" i="9"/>
  <c r="AA248" i="9"/>
  <c r="AB248" i="9"/>
  <c r="AA239" i="9"/>
  <c r="AB239" i="9"/>
  <c r="AA231" i="9"/>
  <c r="AB231" i="9"/>
  <c r="AA223" i="9"/>
  <c r="AB223" i="9"/>
  <c r="AB214" i="9"/>
  <c r="AA214" i="9"/>
  <c r="AB206" i="9"/>
  <c r="AA206" i="9"/>
  <c r="AB198" i="9"/>
  <c r="AA198" i="9"/>
  <c r="AA189" i="9"/>
  <c r="AB189" i="9"/>
  <c r="AA181" i="9"/>
  <c r="AB181" i="9"/>
  <c r="AA173" i="9"/>
  <c r="AB173" i="9"/>
  <c r="AA164" i="9"/>
  <c r="AB164" i="9"/>
  <c r="AA156" i="9"/>
  <c r="AB156" i="9"/>
  <c r="AA147" i="9"/>
  <c r="AB147" i="9"/>
  <c r="AA139" i="9"/>
  <c r="AB139" i="9"/>
  <c r="AA131" i="9"/>
  <c r="AB131" i="9"/>
  <c r="AB122" i="9"/>
  <c r="AA122" i="9"/>
  <c r="AB114" i="9"/>
  <c r="AA114" i="9"/>
  <c r="AB106" i="9"/>
  <c r="AA106" i="9"/>
  <c r="AA97" i="9"/>
  <c r="AB97" i="9"/>
  <c r="AA89" i="9"/>
  <c r="AB89" i="9"/>
  <c r="AA81" i="9"/>
  <c r="AB81" i="9"/>
  <c r="AA72" i="9"/>
  <c r="AB72" i="9"/>
  <c r="AA64" i="9"/>
  <c r="AB64" i="9"/>
  <c r="AA56" i="9"/>
  <c r="AB56" i="9"/>
  <c r="AA47" i="9"/>
  <c r="AB47" i="9"/>
  <c r="AA39" i="9"/>
  <c r="AB39" i="9"/>
  <c r="AA1131" i="9"/>
  <c r="AB1131" i="9"/>
  <c r="AA1123" i="9"/>
  <c r="AB1123" i="9"/>
  <c r="AA1115" i="9"/>
  <c r="AB1115" i="9"/>
  <c r="AB1106" i="9"/>
  <c r="AA1106" i="9"/>
  <c r="AB1098" i="9"/>
  <c r="AA1098" i="9"/>
  <c r="AB1090" i="9"/>
  <c r="AA1090" i="9"/>
  <c r="AB1081" i="9"/>
  <c r="AA1081" i="9"/>
  <c r="AA1073" i="9"/>
  <c r="AB1073" i="9"/>
  <c r="AA1065" i="9"/>
  <c r="AB1065" i="9"/>
  <c r="AA1056" i="9"/>
  <c r="AB1056" i="9"/>
  <c r="AA1048" i="9"/>
  <c r="AB1048" i="9"/>
  <c r="AA1040" i="9"/>
  <c r="AB1040" i="9"/>
  <c r="AA1031" i="9"/>
  <c r="AB1031" i="9"/>
  <c r="AA1023" i="9"/>
  <c r="AB1023" i="9"/>
  <c r="AA1015" i="9"/>
  <c r="AB1015" i="9"/>
  <c r="AB1006" i="9"/>
  <c r="AA1006" i="9"/>
  <c r="AB998" i="9"/>
  <c r="AA998" i="9"/>
  <c r="AB990" i="9"/>
  <c r="AA990" i="9"/>
  <c r="AA981" i="9"/>
  <c r="AB981" i="9"/>
  <c r="AA973" i="9"/>
  <c r="AB973" i="9"/>
  <c r="AB965" i="9"/>
  <c r="AA965" i="9"/>
  <c r="AA956" i="9"/>
  <c r="AB956" i="9"/>
  <c r="AA948" i="9"/>
  <c r="AB948" i="9"/>
  <c r="AA939" i="9"/>
  <c r="AB939" i="9"/>
  <c r="AA931" i="9"/>
  <c r="AB931" i="9"/>
  <c r="AA923" i="9"/>
  <c r="AB923" i="9"/>
  <c r="X1076" i="9"/>
  <c r="X159" i="9"/>
  <c r="X134" i="9"/>
  <c r="X59" i="9"/>
  <c r="AA33" i="9"/>
  <c r="AB33" i="9"/>
  <c r="AA24" i="9"/>
  <c r="AB24" i="9"/>
  <c r="AA16" i="9"/>
  <c r="AB16" i="9"/>
  <c r="AA8" i="9"/>
  <c r="AB8" i="9"/>
  <c r="AA247" i="9"/>
  <c r="AB247" i="9"/>
  <c r="AB238" i="9"/>
  <c r="AA238" i="9"/>
  <c r="AB230" i="9"/>
  <c r="AA230" i="9"/>
  <c r="AB222" i="9"/>
  <c r="AA222" i="9"/>
  <c r="AA213" i="9"/>
  <c r="AB213" i="9"/>
  <c r="AA205" i="9"/>
  <c r="AB205" i="9"/>
  <c r="AA197" i="9"/>
  <c r="AB197" i="9"/>
  <c r="AA188" i="9"/>
  <c r="AB188" i="9"/>
  <c r="AA180" i="9"/>
  <c r="AB180" i="9"/>
  <c r="AA171" i="9"/>
  <c r="AB171" i="9"/>
  <c r="AA163" i="9"/>
  <c r="AB163" i="9"/>
  <c r="AA155" i="9"/>
  <c r="AB155" i="9"/>
  <c r="AB146" i="9"/>
  <c r="AA146" i="9"/>
  <c r="AB138" i="9"/>
  <c r="AA138" i="9"/>
  <c r="AB130" i="9"/>
  <c r="AA130" i="9"/>
  <c r="AA121" i="9"/>
  <c r="AB121" i="9"/>
  <c r="AA113" i="9"/>
  <c r="AB113" i="9"/>
  <c r="AA105" i="9"/>
  <c r="AB105" i="9"/>
  <c r="AA96" i="9"/>
  <c r="AB96" i="9"/>
  <c r="AA88" i="9"/>
  <c r="AB88" i="9"/>
  <c r="AA80" i="9"/>
  <c r="AB80" i="9"/>
  <c r="AA71" i="9"/>
  <c r="AB71" i="9"/>
  <c r="AA63" i="9"/>
  <c r="AB63" i="9"/>
  <c r="AA55" i="9"/>
  <c r="AB55" i="9"/>
  <c r="AB46" i="9"/>
  <c r="AA46" i="9"/>
  <c r="AB38" i="9"/>
  <c r="AA38" i="9"/>
  <c r="AB1130" i="9"/>
  <c r="AA1130" i="9"/>
  <c r="AB1122" i="9"/>
  <c r="AA1122" i="9"/>
  <c r="AB1114" i="9"/>
  <c r="AA1114" i="9"/>
  <c r="AA1105" i="9"/>
  <c r="AB1105" i="9"/>
  <c r="AA1097" i="9"/>
  <c r="AB1097" i="9"/>
  <c r="AA1089" i="9"/>
  <c r="AB1089" i="9"/>
  <c r="AA1080" i="9"/>
  <c r="AB1080" i="9"/>
  <c r="AA1072" i="9"/>
  <c r="AB1072" i="9"/>
  <c r="AA1064" i="9"/>
  <c r="AB1064" i="9"/>
  <c r="AA1055" i="9"/>
  <c r="AB1055" i="9"/>
  <c r="AA1047" i="9"/>
  <c r="AB1047" i="9"/>
  <c r="AA1039" i="9"/>
  <c r="AB1039" i="9"/>
  <c r="AB1030" i="9"/>
  <c r="AA1030" i="9"/>
  <c r="AB1022" i="9"/>
  <c r="AA1022" i="9"/>
  <c r="AB1014" i="9"/>
  <c r="AA1014" i="9"/>
  <c r="AB1005" i="9"/>
  <c r="AA1005" i="9"/>
  <c r="AB997" i="9"/>
  <c r="AA997" i="9"/>
  <c r="X1085" i="9"/>
  <c r="X234" i="9"/>
  <c r="X207" i="9"/>
  <c r="X182" i="9"/>
  <c r="X107" i="9"/>
  <c r="X82" i="9"/>
  <c r="X12" i="9"/>
  <c r="AA32" i="9"/>
  <c r="AB32" i="9"/>
  <c r="AA23" i="9"/>
  <c r="AB23" i="9"/>
  <c r="AA15" i="9"/>
  <c r="AB15" i="9"/>
  <c r="AA7" i="9"/>
  <c r="AB7" i="9"/>
  <c r="AB246" i="9"/>
  <c r="AA246" i="9"/>
  <c r="AA237" i="9"/>
  <c r="AB237" i="9"/>
  <c r="AA229" i="9"/>
  <c r="AB229" i="9"/>
  <c r="AA221" i="9"/>
  <c r="AB221" i="9"/>
  <c r="AA212" i="9"/>
  <c r="AB212" i="9"/>
  <c r="AA204" i="9"/>
  <c r="AB204" i="9"/>
  <c r="AA195" i="9"/>
  <c r="AB195" i="9"/>
  <c r="AA187" i="9"/>
  <c r="AB187" i="9"/>
  <c r="AA179" i="9"/>
  <c r="AB179" i="9"/>
  <c r="AB170" i="9"/>
  <c r="AA170" i="9"/>
  <c r="AB162" i="9"/>
  <c r="AA162" i="9"/>
  <c r="AB154" i="9"/>
  <c r="AA154" i="9"/>
  <c r="AA145" i="9"/>
  <c r="AB145" i="9"/>
  <c r="AA137" i="9"/>
  <c r="AB137" i="9"/>
  <c r="AB129" i="9"/>
  <c r="AA129" i="9"/>
  <c r="AA120" i="9"/>
  <c r="AB120" i="9"/>
  <c r="AA112" i="9"/>
  <c r="AB112" i="9"/>
  <c r="AA104" i="9"/>
  <c r="AB104" i="9"/>
  <c r="AA95" i="9"/>
  <c r="AB95" i="9"/>
  <c r="AA87" i="9"/>
  <c r="AB87" i="9"/>
  <c r="AA79" i="9"/>
  <c r="AB79" i="9"/>
  <c r="AB70" i="9"/>
  <c r="AA70" i="9"/>
  <c r="AB62" i="9"/>
  <c r="AA62" i="9"/>
  <c r="AB54" i="9"/>
  <c r="AA54" i="9"/>
  <c r="AA45" i="9"/>
  <c r="AB45" i="9"/>
  <c r="AA37" i="9"/>
  <c r="AB37" i="9"/>
  <c r="AA1129" i="9"/>
  <c r="AB1129" i="9"/>
  <c r="AA1121" i="9"/>
  <c r="AB1121" i="9"/>
  <c r="AB1113" i="9"/>
  <c r="AA1113" i="9"/>
  <c r="AA1104" i="9"/>
  <c r="AB1104" i="9"/>
  <c r="AA1096" i="9"/>
  <c r="AB1096" i="9"/>
  <c r="AA1088" i="9"/>
  <c r="AB1088" i="9"/>
  <c r="AA1079" i="9"/>
  <c r="AB1079" i="9"/>
  <c r="AA1071" i="9"/>
  <c r="AB1071" i="9"/>
  <c r="AA1063" i="9"/>
  <c r="AB1063" i="9"/>
  <c r="AB1054" i="9"/>
  <c r="AA1054" i="9"/>
  <c r="AB1046" i="9"/>
  <c r="AA1046" i="9"/>
  <c r="AB1038" i="9"/>
  <c r="AA1038" i="9"/>
  <c r="AB1029" i="9"/>
  <c r="AA1029" i="9"/>
  <c r="AA1021" i="9"/>
  <c r="AB1021" i="9"/>
  <c r="AA1013" i="9"/>
  <c r="AB1013" i="9"/>
  <c r="AA1004" i="9"/>
  <c r="AB1004" i="9"/>
  <c r="AA996" i="9"/>
  <c r="AB996" i="9"/>
  <c r="AA987" i="9"/>
  <c r="AB987" i="9"/>
  <c r="AA979" i="9"/>
  <c r="AB979" i="9"/>
  <c r="AA971" i="9"/>
  <c r="AB971" i="9"/>
  <c r="AB962" i="9"/>
  <c r="AA962" i="9"/>
  <c r="AB954" i="9"/>
  <c r="AA954" i="9"/>
  <c r="AB946" i="9"/>
  <c r="AA946" i="9"/>
  <c r="AA937" i="9"/>
  <c r="AB937" i="9"/>
  <c r="AA929" i="9"/>
  <c r="AB929" i="9"/>
  <c r="AA921" i="9"/>
  <c r="AB921" i="9"/>
  <c r="X1093" i="9"/>
  <c r="X232" i="9"/>
  <c r="X192" i="9"/>
  <c r="X167" i="9"/>
  <c r="X132" i="9"/>
  <c r="X92" i="9"/>
  <c r="X67" i="9"/>
  <c r="X10" i="9"/>
  <c r="AA31" i="9"/>
  <c r="AB31" i="9"/>
  <c r="AB22" i="9"/>
  <c r="AA22" i="9"/>
  <c r="AB14" i="9"/>
  <c r="AA14" i="9"/>
  <c r="AB6" i="9"/>
  <c r="AA6" i="9"/>
  <c r="AA245" i="9"/>
  <c r="AB245" i="9"/>
  <c r="AA236" i="9"/>
  <c r="AB236" i="9"/>
  <c r="AA228" i="9"/>
  <c r="AB228" i="9"/>
  <c r="AA219" i="9"/>
  <c r="AB219" i="9"/>
  <c r="AA211" i="9"/>
  <c r="AB211" i="9"/>
  <c r="AA203" i="9"/>
  <c r="AB203" i="9"/>
  <c r="AB194" i="9"/>
  <c r="AA194" i="9"/>
  <c r="AB186" i="9"/>
  <c r="AA186" i="9"/>
  <c r="AB178" i="9"/>
  <c r="AA178" i="9"/>
  <c r="AA169" i="9"/>
  <c r="AB169" i="9"/>
  <c r="AA161" i="9"/>
  <c r="AB161" i="9"/>
  <c r="AA153" i="9"/>
  <c r="AB153" i="9"/>
  <c r="AA144" i="9"/>
  <c r="AB144" i="9"/>
  <c r="AA136" i="9"/>
  <c r="AB136" i="9"/>
  <c r="AA128" i="9"/>
  <c r="AB128" i="9"/>
  <c r="AA119" i="9"/>
  <c r="AB119" i="9"/>
  <c r="AA111" i="9"/>
  <c r="AB111" i="9"/>
  <c r="AA103" i="9"/>
  <c r="AB103" i="9"/>
  <c r="AB94" i="9"/>
  <c r="AA94" i="9"/>
  <c r="AB86" i="9"/>
  <c r="AA86" i="9"/>
  <c r="AB78" i="9"/>
  <c r="AA78" i="9"/>
  <c r="AA69" i="9"/>
  <c r="AB69" i="9"/>
  <c r="AA61" i="9"/>
  <c r="AB61" i="9"/>
  <c r="AA53" i="9"/>
  <c r="AB53" i="9"/>
  <c r="AA44" i="9"/>
  <c r="AB44" i="9"/>
  <c r="AA36" i="9"/>
  <c r="AB36" i="9"/>
  <c r="AA1128" i="9"/>
  <c r="AB1128" i="9"/>
  <c r="AA1120" i="9"/>
  <c r="AB1120" i="9"/>
  <c r="AA1112" i="9"/>
  <c r="AB1112" i="9"/>
  <c r="AA1103" i="9"/>
  <c r="AB1103" i="9"/>
  <c r="AA1095" i="9"/>
  <c r="AB1095" i="9"/>
  <c r="AA1087" i="9"/>
  <c r="AB1087" i="9"/>
  <c r="AB1078" i="9"/>
  <c r="AA1078" i="9"/>
  <c r="AB1070" i="9"/>
  <c r="AA1070" i="9"/>
  <c r="AB1062" i="9"/>
  <c r="AA1062" i="9"/>
  <c r="AA1053" i="9"/>
  <c r="AB1053" i="9"/>
  <c r="AA1045" i="9"/>
  <c r="AB1045" i="9"/>
  <c r="AA1037" i="9"/>
  <c r="AB1037" i="9"/>
  <c r="AA1028" i="9"/>
  <c r="AB1028" i="9"/>
  <c r="AA1020" i="9"/>
  <c r="AB1020" i="9"/>
  <c r="AA1011" i="9"/>
  <c r="AB1011" i="9"/>
  <c r="AA1003" i="9"/>
  <c r="AB1003" i="9"/>
  <c r="AA995" i="9"/>
  <c r="AB995" i="9"/>
  <c r="AB986" i="9"/>
  <c r="AA986" i="9"/>
  <c r="AB978" i="9"/>
  <c r="AA978" i="9"/>
  <c r="AB970" i="9"/>
  <c r="AA970" i="9"/>
  <c r="AA961" i="9"/>
  <c r="AB961" i="9"/>
  <c r="AA953" i="9"/>
  <c r="AB953" i="9"/>
  <c r="AA945" i="9"/>
  <c r="AB945" i="9"/>
  <c r="AA936" i="9"/>
  <c r="AB936" i="9"/>
  <c r="AA928" i="9"/>
  <c r="AB928" i="9"/>
  <c r="AA920" i="9"/>
  <c r="AB920" i="9"/>
  <c r="AA911" i="9"/>
  <c r="AB911" i="9"/>
  <c r="AA903" i="9"/>
  <c r="AB903" i="9"/>
  <c r="AA895" i="9"/>
  <c r="AB895" i="9"/>
  <c r="AB886" i="9"/>
  <c r="AA886" i="9"/>
  <c r="AB878" i="9"/>
  <c r="AA878" i="9"/>
  <c r="X1101" i="9"/>
  <c r="X1034" i="9"/>
  <c r="X216" i="9"/>
  <c r="X204" i="9"/>
  <c r="X191" i="9"/>
  <c r="X179" i="9"/>
  <c r="X166" i="9"/>
  <c r="X155" i="9"/>
  <c r="X142" i="9"/>
  <c r="X116" i="9"/>
  <c r="X104" i="9"/>
  <c r="X91" i="9"/>
  <c r="X79" i="9"/>
  <c r="X66" i="9"/>
  <c r="X55" i="9"/>
  <c r="X42" i="9"/>
  <c r="AB30" i="9"/>
  <c r="AA30" i="9"/>
  <c r="AA21" i="9"/>
  <c r="AB21" i="9"/>
  <c r="AA13" i="9"/>
  <c r="AB13" i="9"/>
  <c r="AA5" i="9"/>
  <c r="AB5" i="9"/>
  <c r="AA243" i="9"/>
  <c r="AB243" i="9"/>
  <c r="AA235" i="9"/>
  <c r="AB235" i="9"/>
  <c r="AA227" i="9"/>
  <c r="AB227" i="9"/>
  <c r="AB218" i="9"/>
  <c r="AA218" i="9"/>
  <c r="AB210" i="9"/>
  <c r="AA210" i="9"/>
  <c r="AB202" i="9"/>
  <c r="AA202" i="9"/>
  <c r="AA193" i="9"/>
  <c r="AB193" i="9"/>
  <c r="AA185" i="9"/>
  <c r="AB185" i="9"/>
  <c r="AA177" i="9"/>
  <c r="AB177" i="9"/>
  <c r="AA168" i="9"/>
  <c r="AB168" i="9"/>
  <c r="AA160" i="9"/>
  <c r="AB160" i="9"/>
  <c r="AA152" i="9"/>
  <c r="AB152" i="9"/>
  <c r="AA143" i="9"/>
  <c r="AB143" i="9"/>
  <c r="AA135" i="9"/>
  <c r="AB135" i="9"/>
  <c r="AA127" i="9"/>
  <c r="AB127" i="9"/>
  <c r="AB118" i="9"/>
  <c r="AA118" i="9"/>
  <c r="AB110" i="9"/>
  <c r="AA110" i="9"/>
  <c r="AB102" i="9"/>
  <c r="AA102" i="9"/>
  <c r="AA93" i="9"/>
  <c r="AB93" i="9"/>
  <c r="AA85" i="9"/>
  <c r="AB85" i="9"/>
  <c r="AA77" i="9"/>
  <c r="AB77" i="9"/>
  <c r="AA68" i="9"/>
  <c r="AB68" i="9"/>
  <c r="AA60" i="9"/>
  <c r="AB60" i="9"/>
  <c r="AA51" i="9"/>
  <c r="AB51" i="9"/>
  <c r="AA43" i="9"/>
  <c r="AB43" i="9"/>
  <c r="AA35" i="9"/>
  <c r="AB35" i="9"/>
  <c r="AA1127" i="9"/>
  <c r="AB1127" i="9"/>
  <c r="AA1119" i="9"/>
  <c r="AB1119" i="9"/>
  <c r="AA1111" i="9"/>
  <c r="AB1111" i="9"/>
  <c r="AB1102" i="9"/>
  <c r="AA1102" i="9"/>
  <c r="AB1094" i="9"/>
  <c r="AA1094" i="9"/>
  <c r="AB1086" i="9"/>
  <c r="AA1086" i="9"/>
  <c r="AA1077" i="9"/>
  <c r="AB1077" i="9"/>
  <c r="AB1069" i="9"/>
  <c r="AA1069" i="9"/>
  <c r="AB1061" i="9"/>
  <c r="AA1061" i="9"/>
  <c r="AA1052" i="9"/>
  <c r="AB1052" i="9"/>
  <c r="AA1044" i="9"/>
  <c r="AB1044" i="9"/>
  <c r="AA1035" i="9"/>
  <c r="AB1035" i="9"/>
  <c r="AA1027" i="9"/>
  <c r="AB1027" i="9"/>
  <c r="AA1019" i="9"/>
  <c r="AB1019" i="9"/>
  <c r="AB1010" i="9"/>
  <c r="AA1010" i="9"/>
  <c r="AB1002" i="9"/>
  <c r="AA1002" i="9"/>
  <c r="AB994" i="9"/>
  <c r="AA994" i="9"/>
  <c r="AA985" i="9"/>
  <c r="AB985" i="9"/>
  <c r="AA977" i="9"/>
  <c r="AB977" i="9"/>
  <c r="AA969" i="9"/>
  <c r="AB969" i="9"/>
  <c r="AA960" i="9"/>
  <c r="AB960" i="9"/>
  <c r="AA952" i="9"/>
  <c r="AB952" i="9"/>
  <c r="AA944" i="9"/>
  <c r="AB944" i="9"/>
  <c r="AA935" i="9"/>
  <c r="AB935" i="9"/>
  <c r="AA927" i="9"/>
  <c r="AB927" i="9"/>
  <c r="AB1026" i="9"/>
  <c r="AA1026" i="9"/>
  <c r="AB1018" i="9"/>
  <c r="AA1018" i="9"/>
  <c r="AA1009" i="9"/>
  <c r="AB1009" i="9"/>
  <c r="AA1001" i="9"/>
  <c r="AB1001" i="9"/>
  <c r="AA993" i="9"/>
  <c r="AB993" i="9"/>
  <c r="AA984" i="9"/>
  <c r="AB984" i="9"/>
  <c r="AA976" i="9"/>
  <c r="AB976" i="9"/>
  <c r="AA968" i="9"/>
  <c r="AB968" i="9"/>
  <c r="AA959" i="9"/>
  <c r="AB959" i="9"/>
  <c r="AA951" i="9"/>
  <c r="AB951" i="9"/>
  <c r="AA943" i="9"/>
  <c r="AB943" i="9"/>
  <c r="AB934" i="9"/>
  <c r="AA934" i="9"/>
  <c r="AB926" i="9"/>
  <c r="AA926" i="9"/>
  <c r="AB918" i="9"/>
  <c r="AA918" i="9"/>
  <c r="AA909" i="9"/>
  <c r="AB909" i="9"/>
  <c r="AA901" i="9"/>
  <c r="AB901" i="9"/>
  <c r="AA893" i="9"/>
  <c r="AB893" i="9"/>
  <c r="AA884" i="9"/>
  <c r="AB884" i="9"/>
  <c r="AA876" i="9"/>
  <c r="AB876" i="9"/>
  <c r="AA867" i="9"/>
  <c r="AB867" i="9"/>
  <c r="AA859" i="9"/>
  <c r="AB859" i="9"/>
  <c r="AA851" i="9"/>
  <c r="AB851" i="9"/>
  <c r="AB842" i="9"/>
  <c r="AA842" i="9"/>
  <c r="AB834" i="9"/>
  <c r="AA834" i="9"/>
  <c r="AB826" i="9"/>
  <c r="AA826" i="9"/>
  <c r="AB817" i="9"/>
  <c r="AA817" i="9"/>
  <c r="AA809" i="9"/>
  <c r="AB809" i="9"/>
  <c r="AA801" i="9"/>
  <c r="AB801" i="9"/>
  <c r="AA792" i="9"/>
  <c r="AB792" i="9"/>
  <c r="AA784" i="9"/>
  <c r="AB784" i="9"/>
  <c r="AA776" i="9"/>
  <c r="AB776" i="9"/>
  <c r="AA767" i="9"/>
  <c r="AB767" i="9"/>
  <c r="AA759" i="9"/>
  <c r="AB759" i="9"/>
  <c r="AA751" i="9"/>
  <c r="AB751" i="9"/>
  <c r="AB742" i="9"/>
  <c r="AA742" i="9"/>
  <c r="AB734" i="9"/>
  <c r="AA734" i="9"/>
  <c r="AB726" i="9"/>
  <c r="AA726" i="9"/>
  <c r="AA717" i="9"/>
  <c r="AB717" i="9"/>
  <c r="AA709" i="9"/>
  <c r="AB709" i="9"/>
  <c r="AA701" i="9"/>
  <c r="AB701" i="9"/>
  <c r="AA692" i="9"/>
  <c r="AB692" i="9"/>
  <c r="AA684" i="9"/>
  <c r="AB684" i="9"/>
  <c r="AA675" i="9"/>
  <c r="AB675" i="9"/>
  <c r="AA667" i="9"/>
  <c r="AB667" i="9"/>
  <c r="AA659" i="9"/>
  <c r="AB659" i="9"/>
  <c r="AB650" i="9"/>
  <c r="AA650" i="9"/>
  <c r="AB642" i="9"/>
  <c r="AA642" i="9"/>
  <c r="AB634" i="9"/>
  <c r="AA634" i="9"/>
  <c r="AA625" i="9"/>
  <c r="AB625" i="9"/>
  <c r="AA617" i="9"/>
  <c r="AB617" i="9"/>
  <c r="AA609" i="9"/>
  <c r="AB609" i="9"/>
  <c r="AA600" i="9"/>
  <c r="AB600" i="9"/>
  <c r="AA592" i="9"/>
  <c r="AB592" i="9"/>
  <c r="AA584" i="9"/>
  <c r="AB584" i="9"/>
  <c r="AA575" i="9"/>
  <c r="AB575" i="9"/>
  <c r="AA567" i="9"/>
  <c r="AB567" i="9"/>
  <c r="AA559" i="9"/>
  <c r="AB559" i="9"/>
  <c r="AB550" i="9"/>
  <c r="AA550" i="9"/>
  <c r="AB542" i="9"/>
  <c r="AA542" i="9"/>
  <c r="AB534" i="9"/>
  <c r="AA534" i="9"/>
  <c r="AA525" i="9"/>
  <c r="AB525" i="9"/>
  <c r="AA517" i="9"/>
  <c r="AB517" i="9"/>
  <c r="AA509" i="9"/>
  <c r="AB509" i="9"/>
  <c r="AA500" i="9"/>
  <c r="AB500" i="9"/>
  <c r="AA492" i="9"/>
  <c r="AB492" i="9"/>
  <c r="AA483" i="9"/>
  <c r="AB483" i="9"/>
  <c r="AA475" i="9"/>
  <c r="AB475" i="9"/>
  <c r="AA467" i="9"/>
  <c r="AB467" i="9"/>
  <c r="AB458" i="9"/>
  <c r="AA458" i="9"/>
  <c r="AB450" i="9"/>
  <c r="AA450" i="9"/>
  <c r="AB442" i="9"/>
  <c r="AA442" i="9"/>
  <c r="AA433" i="9"/>
  <c r="AB433" i="9"/>
  <c r="AA425" i="9"/>
  <c r="AB425" i="9"/>
  <c r="AA417" i="9"/>
  <c r="AB417" i="9"/>
  <c r="AA408" i="9"/>
  <c r="AB408" i="9"/>
  <c r="AA400" i="9"/>
  <c r="AB400" i="9"/>
  <c r="AA392" i="9"/>
  <c r="AB392" i="9"/>
  <c r="AA383" i="9"/>
  <c r="AB383" i="9"/>
  <c r="AA375" i="9"/>
  <c r="AB375" i="9"/>
  <c r="AA367" i="9"/>
  <c r="AB367" i="9"/>
  <c r="AB358" i="9"/>
  <c r="AA358" i="9"/>
  <c r="AB350" i="9"/>
  <c r="AA350" i="9"/>
  <c r="AB342" i="9"/>
  <c r="AA342" i="9"/>
  <c r="AA333" i="9"/>
  <c r="AB333" i="9"/>
  <c r="AA325" i="9"/>
  <c r="AB325" i="9"/>
  <c r="AA317" i="9"/>
  <c r="AB317" i="9"/>
  <c r="AA308" i="9"/>
  <c r="AB308" i="9"/>
  <c r="AA300" i="9"/>
  <c r="AB300" i="9"/>
  <c r="AA291" i="9"/>
  <c r="AB291" i="9"/>
  <c r="AA283" i="9"/>
  <c r="AB283" i="9"/>
  <c r="AA275" i="9"/>
  <c r="AB275" i="9"/>
  <c r="AB266" i="9"/>
  <c r="AA266" i="9"/>
  <c r="AB258" i="9"/>
  <c r="AA258" i="9"/>
  <c r="AA2958" i="9"/>
  <c r="AB2958" i="9"/>
  <c r="AA2949" i="9"/>
  <c r="AB2949" i="9"/>
  <c r="AA2941" i="9"/>
  <c r="AB2941" i="9"/>
  <c r="AA2933" i="9"/>
  <c r="AB2933" i="9"/>
  <c r="AB2924" i="9"/>
  <c r="AA2924" i="9"/>
  <c r="AB2916" i="9"/>
  <c r="AA2916" i="9"/>
  <c r="AA2907" i="9"/>
  <c r="AB2907" i="9"/>
  <c r="AA2899" i="9"/>
  <c r="AB2899" i="9"/>
  <c r="AA2891" i="9"/>
  <c r="AB2891" i="9"/>
  <c r="AA2882" i="9"/>
  <c r="AB2882" i="9"/>
  <c r="AA2874" i="9"/>
  <c r="AB2874" i="9"/>
  <c r="AA2866" i="9"/>
  <c r="AB2866" i="9"/>
  <c r="AA2857" i="9"/>
  <c r="AB2857" i="9"/>
  <c r="AA2849" i="9"/>
  <c r="AB2849" i="9"/>
  <c r="AA2841" i="9"/>
  <c r="AB2841" i="9"/>
  <c r="AB2832" i="9"/>
  <c r="AA2832" i="9"/>
  <c r="AB2824" i="9"/>
  <c r="AA2824" i="9"/>
  <c r="AB2816" i="9"/>
  <c r="AA2816" i="9"/>
  <c r="AA2807" i="9"/>
  <c r="AB2807" i="9"/>
  <c r="AA2799" i="9"/>
  <c r="AB2799" i="9"/>
  <c r="AA2791" i="9"/>
  <c r="AB2791" i="9"/>
  <c r="AA2782" i="9"/>
  <c r="AB2782" i="9"/>
  <c r="AA2774" i="9"/>
  <c r="AB2774" i="9"/>
  <c r="AA2766" i="9"/>
  <c r="AB2766" i="9"/>
  <c r="AA2757" i="9"/>
  <c r="AB2757" i="9"/>
  <c r="AA2749" i="9"/>
  <c r="AB2749" i="9"/>
  <c r="AA2741" i="9"/>
  <c r="AB2741" i="9"/>
  <c r="AB2732" i="9"/>
  <c r="AA2732" i="9"/>
  <c r="AB2724" i="9"/>
  <c r="AA2724" i="9"/>
  <c r="AA2715" i="9"/>
  <c r="AB2715" i="9"/>
  <c r="AA2707" i="9"/>
  <c r="AB2707" i="9"/>
  <c r="AA2699" i="9"/>
  <c r="AB2699" i="9"/>
  <c r="AA2690" i="9"/>
  <c r="AB2690" i="9"/>
  <c r="AA2682" i="9"/>
  <c r="AB2682" i="9"/>
  <c r="AA2674" i="9"/>
  <c r="AB2674" i="9"/>
  <c r="AA2665" i="9"/>
  <c r="AB2665" i="9"/>
  <c r="AA2657" i="9"/>
  <c r="AB2657" i="9"/>
  <c r="AA2649" i="9"/>
  <c r="AB2649" i="9"/>
  <c r="AB2640" i="9"/>
  <c r="AA2640" i="9"/>
  <c r="AB2632" i="9"/>
  <c r="AA2632" i="9"/>
  <c r="AB2624" i="9"/>
  <c r="AA2624" i="9"/>
  <c r="AA2615" i="9"/>
  <c r="AB2615" i="9"/>
  <c r="AA2607" i="9"/>
  <c r="AB2607" i="9"/>
  <c r="AA2599" i="9"/>
  <c r="AB2599" i="9"/>
  <c r="AA2590" i="9"/>
  <c r="AB2590" i="9"/>
  <c r="AA2582" i="9"/>
  <c r="AB2582" i="9"/>
  <c r="AA2574" i="9"/>
  <c r="AB2574" i="9"/>
  <c r="AA2565" i="9"/>
  <c r="AB2565" i="9"/>
  <c r="AA2557" i="9"/>
  <c r="AB2557" i="9"/>
  <c r="AA2549" i="9"/>
  <c r="AB2549" i="9"/>
  <c r="AA2540" i="9"/>
  <c r="AB2540" i="9"/>
  <c r="AA2532" i="9"/>
  <c r="AB2532" i="9"/>
  <c r="AA2523" i="9"/>
  <c r="AB2523" i="9"/>
  <c r="AA2515" i="9"/>
  <c r="AB2515" i="9"/>
  <c r="AA2507" i="9"/>
  <c r="AB2507" i="9"/>
  <c r="AA2498" i="9"/>
  <c r="AB2498" i="9"/>
  <c r="AA2490" i="9"/>
  <c r="AB2490" i="9"/>
  <c r="AA2482" i="9"/>
  <c r="AB2482" i="9"/>
  <c r="AB2473" i="9"/>
  <c r="AA2473" i="9"/>
  <c r="AA2465" i="9"/>
  <c r="AB2465" i="9"/>
  <c r="AA2457" i="9"/>
  <c r="AB2457" i="9"/>
  <c r="AB2448" i="9"/>
  <c r="AA2448" i="9"/>
  <c r="AB2440" i="9"/>
  <c r="AA2440" i="9"/>
  <c r="AB2432" i="9"/>
  <c r="AA2432" i="9"/>
  <c r="AA2423" i="9"/>
  <c r="AB2423" i="9"/>
  <c r="AA2415" i="9"/>
  <c r="AB2415" i="9"/>
  <c r="AA2407" i="9"/>
  <c r="AB2407" i="9"/>
  <c r="AA2398" i="9"/>
  <c r="AB2398" i="9"/>
  <c r="AA2390" i="9"/>
  <c r="AB2390" i="9"/>
  <c r="AA2382" i="9"/>
  <c r="AB2382" i="9"/>
  <c r="AA2373" i="9"/>
  <c r="AB2373" i="9"/>
  <c r="AA2365" i="9"/>
  <c r="AB2365" i="9"/>
  <c r="AA2357" i="9"/>
  <c r="AB2357" i="9"/>
  <c r="AB2348" i="9"/>
  <c r="AA2348" i="9"/>
  <c r="AB2340" i="9"/>
  <c r="AA2340" i="9"/>
  <c r="AA2331" i="9"/>
  <c r="AB2331" i="9"/>
  <c r="AA2323" i="9"/>
  <c r="AB2323" i="9"/>
  <c r="AA2315" i="9"/>
  <c r="AB2315" i="9"/>
  <c r="AA2306" i="9"/>
  <c r="AB2306" i="9"/>
  <c r="AA2298" i="9"/>
  <c r="AB2298" i="9"/>
  <c r="AA2290" i="9"/>
  <c r="AB2290" i="9"/>
  <c r="AA2281" i="9"/>
  <c r="AB2281" i="9"/>
  <c r="AA2273" i="9"/>
  <c r="AB2273" i="9"/>
  <c r="AA2265" i="9"/>
  <c r="AB2265" i="9"/>
  <c r="AA2256" i="9"/>
  <c r="AB2256" i="9"/>
  <c r="AA2248" i="9"/>
  <c r="AB2248" i="9"/>
  <c r="AA2240" i="9"/>
  <c r="AB2240" i="9"/>
  <c r="AA2231" i="9"/>
  <c r="AB2231" i="9"/>
  <c r="AA2223" i="9"/>
  <c r="AB2223" i="9"/>
  <c r="AA2215" i="9"/>
  <c r="AB2215" i="9"/>
  <c r="AA2206" i="9"/>
  <c r="AB2206" i="9"/>
  <c r="AA2198" i="9"/>
  <c r="AB2198" i="9"/>
  <c r="AB2190" i="9"/>
  <c r="AA2190" i="9"/>
  <c r="AB2181" i="9"/>
  <c r="AA2181" i="9"/>
  <c r="AB2173" i="9"/>
  <c r="AA2173" i="9"/>
  <c r="AB2165" i="9"/>
  <c r="AA2165" i="9"/>
  <c r="AA2156" i="9"/>
  <c r="AB2156" i="9"/>
  <c r="AA2148" i="9"/>
  <c r="AB2148" i="9"/>
  <c r="AA2139" i="9"/>
  <c r="AB2139" i="9"/>
  <c r="AA2131" i="9"/>
  <c r="AB2131" i="9"/>
  <c r="AA2123" i="9"/>
  <c r="AB2123" i="9"/>
  <c r="AA2114" i="9"/>
  <c r="AB2114" i="9"/>
  <c r="AA2106" i="9"/>
  <c r="AB2106" i="9"/>
  <c r="AA2098" i="9"/>
  <c r="AB2098" i="9"/>
  <c r="AA2089" i="9"/>
  <c r="AB2089" i="9"/>
  <c r="AA2081" i="9"/>
  <c r="AB2081" i="9"/>
  <c r="AA2073" i="9"/>
  <c r="AB2073" i="9"/>
  <c r="AA2064" i="9"/>
  <c r="AB2064" i="9"/>
  <c r="AA2056" i="9"/>
  <c r="AB2056" i="9"/>
  <c r="AA2048" i="9"/>
  <c r="AB2048" i="9"/>
  <c r="AA2039" i="9"/>
  <c r="AB2039" i="9"/>
  <c r="AA2031" i="9"/>
  <c r="AB2031" i="9"/>
  <c r="AA2023" i="9"/>
  <c r="AB2023" i="9"/>
  <c r="AB2014" i="9"/>
  <c r="AA2014" i="9"/>
  <c r="AB2006" i="9"/>
  <c r="AA2006" i="9"/>
  <c r="AB1998" i="9"/>
  <c r="AA1998" i="9"/>
  <c r="AA1989" i="9"/>
  <c r="AB1989" i="9"/>
  <c r="AA1981" i="9"/>
  <c r="AB1981" i="9"/>
  <c r="AA1973" i="9"/>
  <c r="AB1973" i="9"/>
  <c r="AA1964" i="9"/>
  <c r="AB1964" i="9"/>
  <c r="AA1956" i="9"/>
  <c r="AB1956" i="9"/>
  <c r="AA1947" i="9"/>
  <c r="AB1947" i="9"/>
  <c r="AA1939" i="9"/>
  <c r="AB1939" i="9"/>
  <c r="AA1931" i="9"/>
  <c r="AB1931" i="9"/>
  <c r="AB1922" i="9"/>
  <c r="AA1922" i="9"/>
  <c r="AB1914" i="9"/>
  <c r="AA1914" i="9"/>
  <c r="AB1906" i="9"/>
  <c r="AA1906" i="9"/>
  <c r="AA1897" i="9"/>
  <c r="AB1897" i="9"/>
  <c r="AA1889" i="9"/>
  <c r="AB1889" i="9"/>
  <c r="AA1881" i="9"/>
  <c r="AB1881" i="9"/>
  <c r="AA1872" i="9"/>
  <c r="AB1872" i="9"/>
  <c r="AA1864" i="9"/>
  <c r="AB1864" i="9"/>
  <c r="AA1856" i="9"/>
  <c r="AB1856" i="9"/>
  <c r="AA1847" i="9"/>
  <c r="AB1847" i="9"/>
  <c r="AA1839" i="9"/>
  <c r="AB1839" i="9"/>
  <c r="AA1831" i="9"/>
  <c r="AB1831" i="9"/>
  <c r="AB1822" i="9"/>
  <c r="AA1822" i="9"/>
  <c r="AB1814" i="9"/>
  <c r="AA1814" i="9"/>
  <c r="AB1806" i="9"/>
  <c r="AA1806" i="9"/>
  <c r="AA1797" i="9"/>
  <c r="AB1797" i="9"/>
  <c r="AA1789" i="9"/>
  <c r="AB1789" i="9"/>
  <c r="AA1781" i="9"/>
  <c r="AB1781" i="9"/>
  <c r="AA1772" i="9"/>
  <c r="AB1772" i="9"/>
  <c r="AA1764" i="9"/>
  <c r="AB1764" i="9"/>
  <c r="AA1755" i="9"/>
  <c r="AB1755" i="9"/>
  <c r="AA1747" i="9"/>
  <c r="AB1747" i="9"/>
  <c r="AA1739" i="9"/>
  <c r="AB1739" i="9"/>
  <c r="AA1730" i="9"/>
  <c r="AB1730" i="9"/>
  <c r="AA1722" i="9"/>
  <c r="AB1722" i="9"/>
  <c r="AA1714" i="9"/>
  <c r="AB1714" i="9"/>
  <c r="AA1705" i="9"/>
  <c r="AB1705" i="9"/>
  <c r="AA1697" i="9"/>
  <c r="AB1697" i="9"/>
  <c r="AA1689" i="9"/>
  <c r="AB1689" i="9"/>
  <c r="AA1680" i="9"/>
  <c r="AB1680" i="9"/>
  <c r="AA1672" i="9"/>
  <c r="AB1672" i="9"/>
  <c r="AA1664" i="9"/>
  <c r="AB1664" i="9"/>
  <c r="AA1655" i="9"/>
  <c r="AB1655" i="9"/>
  <c r="AA1647" i="9"/>
  <c r="AB1647" i="9"/>
  <c r="AA1639" i="9"/>
  <c r="AB1639" i="9"/>
  <c r="AA1630" i="9"/>
  <c r="AB1630" i="9"/>
  <c r="AA1622" i="9"/>
  <c r="AB1622" i="9"/>
  <c r="AA1614" i="9"/>
  <c r="AB1614" i="9"/>
  <c r="AA1605" i="9"/>
  <c r="AB1605" i="9"/>
  <c r="AA1597" i="9"/>
  <c r="AB1597" i="9"/>
  <c r="AA1589" i="9"/>
  <c r="AB1589" i="9"/>
  <c r="AA1580" i="9"/>
  <c r="AB1580" i="9"/>
  <c r="AA1572" i="9"/>
  <c r="AB1572" i="9"/>
  <c r="AA1563" i="9"/>
  <c r="AB1563" i="9"/>
  <c r="AA1555" i="9"/>
  <c r="AB1555" i="9"/>
  <c r="AA1547" i="9"/>
  <c r="AB1547" i="9"/>
  <c r="AA1538" i="9"/>
  <c r="AB1538" i="9"/>
  <c r="AA1530" i="9"/>
  <c r="AB1530" i="9"/>
  <c r="AB1522" i="9"/>
  <c r="AA1522" i="9"/>
  <c r="AA1513" i="9"/>
  <c r="AB1513" i="9"/>
  <c r="AA1505" i="9"/>
  <c r="AB1505" i="9"/>
  <c r="AA1497" i="9"/>
  <c r="AB1497" i="9"/>
  <c r="AA1488" i="9"/>
  <c r="AB1488" i="9"/>
  <c r="AA1480" i="9"/>
  <c r="AB1480" i="9"/>
  <c r="AA1472" i="9"/>
  <c r="AB1472" i="9"/>
  <c r="AA1463" i="9"/>
  <c r="AB1463" i="9"/>
  <c r="AA1455" i="9"/>
  <c r="AB1455" i="9"/>
  <c r="AA1447" i="9"/>
  <c r="AB1447" i="9"/>
  <c r="AA1438" i="9"/>
  <c r="AB1438" i="9"/>
  <c r="AB1430" i="9"/>
  <c r="AA1430" i="9"/>
  <c r="AA1422" i="9"/>
  <c r="AB1422" i="9"/>
  <c r="AA1413" i="9"/>
  <c r="AB1413" i="9"/>
  <c r="AA1405" i="9"/>
  <c r="AB1405" i="9"/>
  <c r="AA1397" i="9"/>
  <c r="AB1397" i="9"/>
  <c r="AA1388" i="9"/>
  <c r="AB1388" i="9"/>
  <c r="AA1380" i="9"/>
  <c r="AB1380" i="9"/>
  <c r="AA1371" i="9"/>
  <c r="AB1371" i="9"/>
  <c r="AA1363" i="9"/>
  <c r="AB1363" i="9"/>
  <c r="AA1355" i="9"/>
  <c r="AB1355" i="9"/>
  <c r="AA1346" i="9"/>
  <c r="AB1346" i="9"/>
  <c r="AA1338" i="9"/>
  <c r="AB1338" i="9"/>
  <c r="AA1330" i="9"/>
  <c r="AB1330" i="9"/>
  <c r="AA1321" i="9"/>
  <c r="AB1321" i="9"/>
  <c r="AA1313" i="9"/>
  <c r="AB1313" i="9"/>
  <c r="AA1305" i="9"/>
  <c r="AB1305" i="9"/>
  <c r="AA1296" i="9"/>
  <c r="AB1296" i="9"/>
  <c r="AA1288" i="9"/>
  <c r="AB1288" i="9"/>
  <c r="AA1280" i="9"/>
  <c r="AB1280" i="9"/>
  <c r="AA1271" i="9"/>
  <c r="AB1271" i="9"/>
  <c r="AA1263" i="9"/>
  <c r="AB1263" i="9"/>
  <c r="AA1255" i="9"/>
  <c r="AB1255" i="9"/>
  <c r="AA1246" i="9"/>
  <c r="AB1246" i="9"/>
  <c r="AA1238" i="9"/>
  <c r="AB1238" i="9"/>
  <c r="AA1230" i="9"/>
  <c r="AB1230" i="9"/>
  <c r="AA1221" i="9"/>
  <c r="AB1221" i="9"/>
  <c r="AA1213" i="9"/>
  <c r="AB1213" i="9"/>
  <c r="AA1205" i="9"/>
  <c r="AB1205" i="9"/>
  <c r="AA1196" i="9"/>
  <c r="AB1196" i="9"/>
  <c r="AA1188" i="9"/>
  <c r="AB1188" i="9"/>
  <c r="AA1179" i="9"/>
  <c r="AB1179" i="9"/>
  <c r="AA1171" i="9"/>
  <c r="AB1171" i="9"/>
  <c r="AA1163" i="9"/>
  <c r="AB1163" i="9"/>
  <c r="AB1154" i="9"/>
  <c r="AA1154" i="9"/>
  <c r="AB1146" i="9"/>
  <c r="AA1146" i="9"/>
  <c r="AB1138" i="9"/>
  <c r="AA1138" i="9"/>
  <c r="AA3360" i="9"/>
  <c r="AB3360" i="9"/>
  <c r="AA3352" i="9"/>
  <c r="AB3352" i="9"/>
  <c r="AA3344" i="9"/>
  <c r="AB3344" i="9"/>
  <c r="AA3335" i="9"/>
  <c r="AB3335" i="9"/>
  <c r="AA3327" i="9"/>
  <c r="AB3327" i="9"/>
  <c r="AA3319" i="9"/>
  <c r="AB3319" i="9"/>
  <c r="AA3310" i="9"/>
  <c r="AB3310" i="9"/>
  <c r="AA3302" i="9"/>
  <c r="AB3302" i="9"/>
  <c r="AA3294" i="9"/>
  <c r="AB3294" i="9"/>
  <c r="AA3285" i="9"/>
  <c r="AB3285" i="9"/>
  <c r="AA3277" i="9"/>
  <c r="AB3277" i="9"/>
  <c r="AA3269" i="9"/>
  <c r="AB3269" i="9"/>
  <c r="AA3260" i="9"/>
  <c r="AB3260" i="9"/>
  <c r="AA3252" i="9"/>
  <c r="AB3252" i="9"/>
  <c r="AA3243" i="9"/>
  <c r="AB3243" i="9"/>
  <c r="AA3235" i="9"/>
  <c r="AB3235" i="9"/>
  <c r="AA3227" i="9"/>
  <c r="AB3227" i="9"/>
  <c r="AA3218" i="9"/>
  <c r="AB3218" i="9"/>
  <c r="AA3210" i="9"/>
  <c r="AB3210" i="9"/>
  <c r="AA3202" i="9"/>
  <c r="AB3202" i="9"/>
  <c r="AA3193" i="9"/>
  <c r="AB3193" i="9"/>
  <c r="AA3185" i="9"/>
  <c r="AB3185" i="9"/>
  <c r="AA3177" i="9"/>
  <c r="AB3177" i="9"/>
  <c r="AA3168" i="9"/>
  <c r="AB3168" i="9"/>
  <c r="AA3160" i="9"/>
  <c r="AB3160" i="9"/>
  <c r="AA3152" i="9"/>
  <c r="AB3152" i="9"/>
  <c r="AA3143" i="9"/>
  <c r="AB3143" i="9"/>
  <c r="AA3135" i="9"/>
  <c r="AB3135" i="9"/>
  <c r="AA3127" i="9"/>
  <c r="AB3127" i="9"/>
  <c r="AA3118" i="9"/>
  <c r="AB3118" i="9"/>
  <c r="AA3110" i="9"/>
  <c r="AB3110" i="9"/>
  <c r="AA3102" i="9"/>
  <c r="AB3102" i="9"/>
  <c r="AA3093" i="9"/>
  <c r="AB3093" i="9"/>
  <c r="AA3085" i="9"/>
  <c r="AB3085" i="9"/>
  <c r="AA3077" i="9"/>
  <c r="AB3077" i="9"/>
  <c r="AB3068" i="9"/>
  <c r="AA3068" i="9"/>
  <c r="AB3060" i="9"/>
  <c r="AA3060" i="9"/>
  <c r="AA3051" i="9"/>
  <c r="AB3051" i="9"/>
  <c r="AA3043" i="9"/>
  <c r="AB3043" i="9"/>
  <c r="AA3035" i="9"/>
  <c r="AB3035" i="9"/>
  <c r="AA3026" i="9"/>
  <c r="AB3026" i="9"/>
  <c r="AA3018" i="9"/>
  <c r="AB3018" i="9"/>
  <c r="AA3010" i="9"/>
  <c r="AB3010" i="9"/>
  <c r="AA3001" i="9"/>
  <c r="AB3001" i="9"/>
  <c r="AA2993" i="9"/>
  <c r="AB2993" i="9"/>
  <c r="AA2985" i="9"/>
  <c r="AB2985" i="9"/>
  <c r="AB2976" i="9"/>
  <c r="AA2976" i="9"/>
  <c r="AB2968" i="9"/>
  <c r="AA2968" i="9"/>
  <c r="AB2960" i="9"/>
  <c r="AA2960" i="9"/>
  <c r="AA5132" i="9"/>
  <c r="AB5132" i="9"/>
  <c r="AA5124" i="9"/>
  <c r="AB5124" i="9"/>
  <c r="AB5115" i="9"/>
  <c r="AA5115" i="9"/>
  <c r="AB5107" i="9"/>
  <c r="AA5107" i="9"/>
  <c r="AB5099" i="9"/>
  <c r="AA5099" i="9"/>
  <c r="AA5090" i="9"/>
  <c r="AB5090" i="9"/>
  <c r="AA5082" i="9"/>
  <c r="AB5082" i="9"/>
  <c r="AA5074" i="9"/>
  <c r="AB5074" i="9"/>
  <c r="AA5065" i="9"/>
  <c r="AB5065" i="9"/>
  <c r="AA5057" i="9"/>
  <c r="AB5057" i="9"/>
  <c r="AA5049" i="9"/>
  <c r="AB5049" i="9"/>
  <c r="AA5040" i="9"/>
  <c r="AB5040" i="9"/>
  <c r="AA5032" i="9"/>
  <c r="AB5032" i="9"/>
  <c r="AA5024" i="9"/>
  <c r="AB5024" i="9"/>
  <c r="AB5015" i="9"/>
  <c r="AA5015" i="9"/>
  <c r="AB5007" i="9"/>
  <c r="AA5007" i="9"/>
  <c r="AB4999" i="9"/>
  <c r="AA4999" i="9"/>
  <c r="AA4990" i="9"/>
  <c r="AB4990" i="9"/>
  <c r="AA4982" i="9"/>
  <c r="AB4982" i="9"/>
  <c r="AA4974" i="9"/>
  <c r="AB4974" i="9"/>
  <c r="AA4965" i="9"/>
  <c r="AB4965" i="9"/>
  <c r="AA4957" i="9"/>
  <c r="AB4957" i="9"/>
  <c r="AA4949" i="9"/>
  <c r="AB4949" i="9"/>
  <c r="AA4940" i="9"/>
  <c r="AB4940" i="9"/>
  <c r="AA4932" i="9"/>
  <c r="AB4932" i="9"/>
  <c r="AB4923" i="9"/>
  <c r="AA4923" i="9"/>
  <c r="AB4915" i="9"/>
  <c r="AA4915" i="9"/>
  <c r="AB4907" i="9"/>
  <c r="AA4907" i="9"/>
  <c r="AA4898" i="9"/>
  <c r="AB4898" i="9"/>
  <c r="AA4890" i="9"/>
  <c r="AB4890" i="9"/>
  <c r="AA4882" i="9"/>
  <c r="AB4882" i="9"/>
  <c r="AA4873" i="9"/>
  <c r="AB4873" i="9"/>
  <c r="AA4865" i="9"/>
  <c r="AB4865" i="9"/>
  <c r="AA4857" i="9"/>
  <c r="AB4857" i="9"/>
  <c r="AA4848" i="9"/>
  <c r="AB4848" i="9"/>
  <c r="AA4840" i="9"/>
  <c r="AB4840" i="9"/>
  <c r="AA4832" i="9"/>
  <c r="AB4832" i="9"/>
  <c r="AB4823" i="9"/>
  <c r="AA4823" i="9"/>
  <c r="AB4815" i="9"/>
  <c r="AA4815" i="9"/>
  <c r="AB4807" i="9"/>
  <c r="AA4807" i="9"/>
  <c r="AA4798" i="9"/>
  <c r="AB4798" i="9"/>
  <c r="AA4790" i="9"/>
  <c r="AB4790" i="9"/>
  <c r="AA4782" i="9"/>
  <c r="AB4782" i="9"/>
  <c r="AA4773" i="9"/>
  <c r="AB4773" i="9"/>
  <c r="AA4765" i="9"/>
  <c r="AB4765" i="9"/>
  <c r="AB4757" i="9"/>
  <c r="AA4757" i="9"/>
  <c r="AB4748" i="9"/>
  <c r="AA4748" i="9"/>
  <c r="AB4740" i="9"/>
  <c r="AA4740" i="9"/>
  <c r="AA4731" i="9"/>
  <c r="AB4731" i="9"/>
  <c r="AA4723" i="9"/>
  <c r="AB4723" i="9"/>
  <c r="AA4715" i="9"/>
  <c r="AB4715" i="9"/>
  <c r="AA4706" i="9"/>
  <c r="AB4706" i="9"/>
  <c r="AA4698" i="9"/>
  <c r="AB4698" i="9"/>
  <c r="AA4690" i="9"/>
  <c r="AB4690" i="9"/>
  <c r="AA4681" i="9"/>
  <c r="AB4681" i="9"/>
  <c r="AA4673" i="9"/>
  <c r="AB4673" i="9"/>
  <c r="AA4665" i="9"/>
  <c r="AB4665" i="9"/>
  <c r="AB4656" i="9"/>
  <c r="AA4656" i="9"/>
  <c r="AB4648" i="9"/>
  <c r="AA4648" i="9"/>
  <c r="AB4640" i="9"/>
  <c r="AA4640" i="9"/>
  <c r="AA4631" i="9"/>
  <c r="AB4631" i="9"/>
  <c r="AB4623" i="9"/>
  <c r="AA4623" i="9"/>
  <c r="AA4615" i="9"/>
  <c r="AB4615" i="9"/>
  <c r="AA4606" i="9"/>
  <c r="AB4606" i="9"/>
  <c r="AA4598" i="9"/>
  <c r="AB4598" i="9"/>
  <c r="AA4590" i="9"/>
  <c r="AB4590" i="9"/>
  <c r="AA4581" i="9"/>
  <c r="AB4581" i="9"/>
  <c r="AA4573" i="9"/>
  <c r="AB4573" i="9"/>
  <c r="AB4565" i="9"/>
  <c r="AA4565" i="9"/>
  <c r="AB4556" i="9"/>
  <c r="AA4556" i="9"/>
  <c r="AB4548" i="9"/>
  <c r="AA4548" i="9"/>
  <c r="AA4539" i="9"/>
  <c r="AB4539" i="9"/>
  <c r="AA4531" i="9"/>
  <c r="AB4531" i="9"/>
  <c r="AA4523" i="9"/>
  <c r="AB4523" i="9"/>
  <c r="AA4514" i="9"/>
  <c r="AB4514" i="9"/>
  <c r="AA4506" i="9"/>
  <c r="AB4506" i="9"/>
  <c r="AA4498" i="9"/>
  <c r="AB4498" i="9"/>
  <c r="AA4489" i="9"/>
  <c r="AB4489" i="9"/>
  <c r="AA4481" i="9"/>
  <c r="AB4481" i="9"/>
  <c r="AA4473" i="9"/>
  <c r="AB4473" i="9"/>
  <c r="AB4464" i="9"/>
  <c r="AA4464" i="9"/>
  <c r="AB4456" i="9"/>
  <c r="AA4456" i="9"/>
  <c r="AB4448" i="9"/>
  <c r="AA4448" i="9"/>
  <c r="AA4439" i="9"/>
  <c r="AB4439" i="9"/>
  <c r="AB4431" i="9"/>
  <c r="AA4431" i="9"/>
  <c r="AA4423" i="9"/>
  <c r="AB4423" i="9"/>
  <c r="AA4414" i="9"/>
  <c r="AB4414" i="9"/>
  <c r="AA4406" i="9"/>
  <c r="AB4406" i="9"/>
  <c r="AA4398" i="9"/>
  <c r="AB4398" i="9"/>
  <c r="AA4389" i="9"/>
  <c r="AB4389" i="9"/>
  <c r="AA4381" i="9"/>
  <c r="AB4381" i="9"/>
  <c r="AB4373" i="9"/>
  <c r="AA4373" i="9"/>
  <c r="AB4364" i="9"/>
  <c r="AA4364" i="9"/>
  <c r="AB4356" i="9"/>
  <c r="AA4356" i="9"/>
  <c r="AA4347" i="9"/>
  <c r="AB4347" i="9"/>
  <c r="AA4339" i="9"/>
  <c r="AB4339" i="9"/>
  <c r="AA4331" i="9"/>
  <c r="AB4331" i="9"/>
  <c r="AA4322" i="9"/>
  <c r="AB4322" i="9"/>
  <c r="AA4314" i="9"/>
  <c r="AB4314" i="9"/>
  <c r="AA4306" i="9"/>
  <c r="AB4306" i="9"/>
  <c r="AA4297" i="9"/>
  <c r="AB4297" i="9"/>
  <c r="AA4289" i="9"/>
  <c r="AB4289" i="9"/>
  <c r="AA4281" i="9"/>
  <c r="AB4281" i="9"/>
  <c r="AB4272" i="9"/>
  <c r="AA4272" i="9"/>
  <c r="AB4264" i="9"/>
  <c r="AA4264" i="9"/>
  <c r="AB4256" i="9"/>
  <c r="AA4256" i="9"/>
  <c r="AA4247" i="9"/>
  <c r="AB4247" i="9"/>
  <c r="AA4239" i="9"/>
  <c r="AB4239" i="9"/>
  <c r="AA4231" i="9"/>
  <c r="AB4231" i="9"/>
  <c r="AA4222" i="9"/>
  <c r="AB4222" i="9"/>
  <c r="AA4214" i="9"/>
  <c r="AB4214" i="9"/>
  <c r="AA4206" i="9"/>
  <c r="AB4206" i="9"/>
  <c r="AA4197" i="9"/>
  <c r="AB4197" i="9"/>
  <c r="AA4189" i="9"/>
  <c r="AB4189" i="9"/>
  <c r="AA4181" i="9"/>
  <c r="AB4181" i="9"/>
  <c r="AA4172" i="9"/>
  <c r="AB4172" i="9"/>
  <c r="AA4164" i="9"/>
  <c r="AB4164" i="9"/>
  <c r="AA4155" i="9"/>
  <c r="AB4155" i="9"/>
  <c r="AA4147" i="9"/>
  <c r="AB4147" i="9"/>
  <c r="AA4139" i="9"/>
  <c r="AB4139" i="9"/>
  <c r="AA4130" i="9"/>
  <c r="AB4130" i="9"/>
  <c r="AA4122" i="9"/>
  <c r="AB4122" i="9"/>
  <c r="AA4114" i="9"/>
  <c r="AB4114" i="9"/>
  <c r="AA4105" i="9"/>
  <c r="AB4105" i="9"/>
  <c r="AA4097" i="9"/>
  <c r="AB4097" i="9"/>
  <c r="AA4089" i="9"/>
  <c r="AB4089" i="9"/>
  <c r="AA4080" i="9"/>
  <c r="AB4080" i="9"/>
  <c r="AA4072" i="9"/>
  <c r="AB4072" i="9"/>
  <c r="AA4064" i="9"/>
  <c r="AB4064" i="9"/>
  <c r="AA4055" i="9"/>
  <c r="AB4055" i="9"/>
  <c r="AA4047" i="9"/>
  <c r="AB4047" i="9"/>
  <c r="AA4039" i="9"/>
  <c r="AB4039" i="9"/>
  <c r="AA4030" i="9"/>
  <c r="AB4030" i="9"/>
  <c r="AA4022" i="9"/>
  <c r="AB4022" i="9"/>
  <c r="AA4014" i="9"/>
  <c r="AB4014" i="9"/>
  <c r="AA4005" i="9"/>
  <c r="AB4005" i="9"/>
  <c r="AA3997" i="9"/>
  <c r="AB3997" i="9"/>
  <c r="AA3989" i="9"/>
  <c r="AB3989" i="9"/>
  <c r="AA3980" i="9"/>
  <c r="AB3980" i="9"/>
  <c r="AA3972" i="9"/>
  <c r="AB3972" i="9"/>
  <c r="AA3963" i="9"/>
  <c r="AB3963" i="9"/>
  <c r="AA3955" i="9"/>
  <c r="AB3955" i="9"/>
  <c r="AA3947" i="9"/>
  <c r="AB3947" i="9"/>
  <c r="AA3938" i="9"/>
  <c r="AB3938" i="9"/>
  <c r="AA3930" i="9"/>
  <c r="AB3930" i="9"/>
  <c r="AA3922" i="9"/>
  <c r="AB3922" i="9"/>
  <c r="AA3913" i="9"/>
  <c r="AB3913" i="9"/>
  <c r="AA3905" i="9"/>
  <c r="AB3905" i="9"/>
  <c r="AA3897" i="9"/>
  <c r="AB3897" i="9"/>
  <c r="AB3888" i="9"/>
  <c r="AA3888" i="9"/>
  <c r="AB3880" i="9"/>
  <c r="AA3880" i="9"/>
  <c r="AB3872" i="9"/>
  <c r="AA3872" i="9"/>
  <c r="AA3863" i="9"/>
  <c r="AB3863" i="9"/>
  <c r="AA3855" i="9"/>
  <c r="AB3855" i="9"/>
  <c r="AA3847" i="9"/>
  <c r="AB3847" i="9"/>
  <c r="AA3838" i="9"/>
  <c r="AB3838" i="9"/>
  <c r="AA3830" i="9"/>
  <c r="AB3830" i="9"/>
  <c r="AA3822" i="9"/>
  <c r="AB3822" i="9"/>
  <c r="AA3813" i="9"/>
  <c r="AB3813" i="9"/>
  <c r="AA3805" i="9"/>
  <c r="AB3805" i="9"/>
  <c r="AA3797" i="9"/>
  <c r="AB3797" i="9"/>
  <c r="AB3788" i="9"/>
  <c r="AA3788" i="9"/>
  <c r="AB3780" i="9"/>
  <c r="AA3780" i="9"/>
  <c r="AA3771" i="9"/>
  <c r="AB3771" i="9"/>
  <c r="AA3763" i="9"/>
  <c r="AB3763" i="9"/>
  <c r="AA3755" i="9"/>
  <c r="AB3755" i="9"/>
  <c r="AA3746" i="9"/>
  <c r="AB3746" i="9"/>
  <c r="AA3738" i="9"/>
  <c r="AB3738" i="9"/>
  <c r="AA3730" i="9"/>
  <c r="AB3730" i="9"/>
  <c r="AA3721" i="9"/>
  <c r="AB3721" i="9"/>
  <c r="AA3713" i="9"/>
  <c r="AB3713" i="9"/>
  <c r="AA3705" i="9"/>
  <c r="AB3705" i="9"/>
  <c r="AB3696" i="9"/>
  <c r="AA3696" i="9"/>
  <c r="AB3688" i="9"/>
  <c r="AA3688" i="9"/>
  <c r="AB3680" i="9"/>
  <c r="AA3680" i="9"/>
  <c r="AA3671" i="9"/>
  <c r="AB3671" i="9"/>
  <c r="AA3663" i="9"/>
  <c r="AB3663" i="9"/>
  <c r="AA3655" i="9"/>
  <c r="AB3655" i="9"/>
  <c r="AA3646" i="9"/>
  <c r="AB3646" i="9"/>
  <c r="AA3638" i="9"/>
  <c r="AB3638" i="9"/>
  <c r="AA3630" i="9"/>
  <c r="AB3630" i="9"/>
  <c r="AA3621" i="9"/>
  <c r="AB3621" i="9"/>
  <c r="AA3613" i="9"/>
  <c r="AB3613" i="9"/>
  <c r="AA3605" i="9"/>
  <c r="AB3605" i="9"/>
  <c r="AB3596" i="9"/>
  <c r="AA3596" i="9"/>
  <c r="AB3588" i="9"/>
  <c r="AA3588" i="9"/>
  <c r="AA3579" i="9"/>
  <c r="AB3579" i="9"/>
  <c r="AB3571" i="9"/>
  <c r="AA3571" i="9"/>
  <c r="AA3563" i="9"/>
  <c r="AB3563" i="9"/>
  <c r="AA3554" i="9"/>
  <c r="AB3554" i="9"/>
  <c r="AA3546" i="9"/>
  <c r="AB3546" i="9"/>
  <c r="AA3538" i="9"/>
  <c r="AB3538" i="9"/>
  <c r="AA3529" i="9"/>
  <c r="AB3529" i="9"/>
  <c r="AA3521" i="9"/>
  <c r="AB3521" i="9"/>
  <c r="AA3513" i="9"/>
  <c r="AB3513" i="9"/>
  <c r="AA3504" i="9"/>
  <c r="AB3504" i="9"/>
  <c r="AA3496" i="9"/>
  <c r="AB3496" i="9"/>
  <c r="AA3488" i="9"/>
  <c r="AB3488" i="9"/>
  <c r="AA3479" i="9"/>
  <c r="AB3479" i="9"/>
  <c r="AA3471" i="9"/>
  <c r="AB3471" i="9"/>
  <c r="AA3463" i="9"/>
  <c r="AB3463" i="9"/>
  <c r="AA3454" i="9"/>
  <c r="AB3454" i="9"/>
  <c r="AA3446" i="9"/>
  <c r="AB3446" i="9"/>
  <c r="AA3438" i="9"/>
  <c r="AB3438" i="9"/>
  <c r="AA3429" i="9"/>
  <c r="AB3429" i="9"/>
  <c r="AA3421" i="9"/>
  <c r="AB3421" i="9"/>
  <c r="AA3413" i="9"/>
  <c r="AB3413" i="9"/>
  <c r="AA3404" i="9"/>
  <c r="AB3404" i="9"/>
  <c r="AA3396" i="9"/>
  <c r="AB3396" i="9"/>
  <c r="AA3387" i="9"/>
  <c r="AB3387" i="9"/>
  <c r="AA3379" i="9"/>
  <c r="AB3379" i="9"/>
  <c r="AA3371" i="9"/>
  <c r="AB3371" i="9"/>
  <c r="AA5697" i="9"/>
  <c r="AB5697" i="9"/>
  <c r="AA5688" i="9"/>
  <c r="AB5688" i="9"/>
  <c r="AA5680" i="9"/>
  <c r="AB5680" i="9"/>
  <c r="AA5672" i="9"/>
  <c r="AB5672" i="9"/>
  <c r="AA5663" i="9"/>
  <c r="AB5663" i="9"/>
  <c r="AA5655" i="9"/>
  <c r="AB5655" i="9"/>
  <c r="AA5647" i="9"/>
  <c r="AB5647" i="9"/>
  <c r="AA5638" i="9"/>
  <c r="AB5638" i="9"/>
  <c r="AA5630" i="9"/>
  <c r="AB5630" i="9"/>
  <c r="AA5622" i="9"/>
  <c r="AB5622" i="9"/>
  <c r="AA5613" i="9"/>
  <c r="AB5613" i="9"/>
  <c r="AA5605" i="9"/>
  <c r="AB5605" i="9"/>
  <c r="AA5597" i="9"/>
  <c r="AB5597" i="9"/>
  <c r="AA5588" i="9"/>
  <c r="AB5588" i="9"/>
  <c r="AA5580" i="9"/>
  <c r="AB5580" i="9"/>
  <c r="AB5571" i="9"/>
  <c r="AA5571" i="9"/>
  <c r="AB5563" i="9"/>
  <c r="AA5563" i="9"/>
  <c r="AB5555" i="9"/>
  <c r="AA5555" i="9"/>
  <c r="AA5546" i="9"/>
  <c r="AB5546" i="9"/>
  <c r="AA5538" i="9"/>
  <c r="AB5538" i="9"/>
  <c r="AA5530" i="9"/>
  <c r="AB5530" i="9"/>
  <c r="AA5521" i="9"/>
  <c r="AB5521" i="9"/>
  <c r="AA5513" i="9"/>
  <c r="AB5513" i="9"/>
  <c r="AA5505" i="9"/>
  <c r="AB5505" i="9"/>
  <c r="AA5496" i="9"/>
  <c r="AB5496" i="9"/>
  <c r="AA5488" i="9"/>
  <c r="AB5488" i="9"/>
  <c r="AA5472" i="9"/>
  <c r="AB5472" i="9"/>
  <c r="AA5465" i="9"/>
  <c r="AB5465" i="9"/>
  <c r="AA5457" i="9"/>
  <c r="AB5457" i="9"/>
  <c r="AA5448" i="9"/>
  <c r="AB5448" i="9"/>
  <c r="AA5440" i="9"/>
  <c r="AB5440" i="9"/>
  <c r="AA5432" i="9"/>
  <c r="AB5432" i="9"/>
  <c r="AB5423" i="9"/>
  <c r="AA5423" i="9"/>
  <c r="X5415" i="9"/>
  <c r="AB5415" i="9"/>
  <c r="AA5415" i="9"/>
  <c r="AB5407" i="9"/>
  <c r="AA5407" i="9"/>
  <c r="AA5398" i="9"/>
  <c r="AB5398" i="9"/>
  <c r="AA5390" i="9"/>
  <c r="AB5390" i="9"/>
  <c r="AA5382" i="9"/>
  <c r="AB5382" i="9"/>
  <c r="AA5373" i="9"/>
  <c r="AB5373" i="9"/>
  <c r="AA5365" i="9"/>
  <c r="AB5365" i="9"/>
  <c r="AA5357" i="9"/>
  <c r="AB5357" i="9"/>
  <c r="AA5348" i="9"/>
  <c r="AB5348" i="9"/>
  <c r="AA5340" i="9"/>
  <c r="AB5340" i="9"/>
  <c r="AB5331" i="9"/>
  <c r="AA5331" i="9"/>
  <c r="AB5323" i="9"/>
  <c r="AA5323" i="9"/>
  <c r="AB5315" i="9"/>
  <c r="AA5315" i="9"/>
  <c r="AA5306" i="9"/>
  <c r="AB5306" i="9"/>
  <c r="AA5298" i="9"/>
  <c r="AB5298" i="9"/>
  <c r="AA5290" i="9"/>
  <c r="AB5290" i="9"/>
  <c r="X5281" i="9"/>
  <c r="AA5281" i="9"/>
  <c r="AB5281" i="9"/>
  <c r="AA5273" i="9"/>
  <c r="AB5273" i="9"/>
  <c r="AA5266" i="9"/>
  <c r="AB5266" i="9"/>
  <c r="AA5258" i="9"/>
  <c r="AB5258" i="9"/>
  <c r="AA5250" i="9"/>
  <c r="AB5250" i="9"/>
  <c r="AA5242" i="9"/>
  <c r="AB5242" i="9"/>
  <c r="AA5234" i="9"/>
  <c r="AB5234" i="9"/>
  <c r="AA5226" i="9"/>
  <c r="AB5226" i="9"/>
  <c r="AB5219" i="9"/>
  <c r="AA5219" i="9"/>
  <c r="AA5210" i="9"/>
  <c r="AB5210" i="9"/>
  <c r="AA5202" i="9"/>
  <c r="AB5202" i="9"/>
  <c r="AA5194" i="9"/>
  <c r="AB5194" i="9"/>
  <c r="AA5185" i="9"/>
  <c r="AB5185" i="9"/>
  <c r="AA5177" i="9"/>
  <c r="AB5177" i="9"/>
  <c r="AA5162" i="9"/>
  <c r="AB5162" i="9"/>
  <c r="AA5154" i="9"/>
  <c r="AB5154" i="9"/>
  <c r="AA5146" i="9"/>
  <c r="AB5146" i="9"/>
  <c r="AA8761" i="9"/>
  <c r="AB8761" i="9"/>
  <c r="AA8753" i="9"/>
  <c r="AB8753" i="9"/>
  <c r="AA8745" i="9"/>
  <c r="AB8745" i="9"/>
  <c r="AA8736" i="9"/>
  <c r="AB8736" i="9"/>
  <c r="AA8728" i="9"/>
  <c r="AB8728" i="9"/>
  <c r="AA8720" i="9"/>
  <c r="AB8720" i="9"/>
  <c r="AB8711" i="9"/>
  <c r="AA8711" i="9"/>
  <c r="AB8703" i="9"/>
  <c r="AA8703" i="9"/>
  <c r="AB8695" i="9"/>
  <c r="AA8695" i="9"/>
  <c r="AA8686" i="9"/>
  <c r="AB8686" i="9"/>
  <c r="AA8678" i="9"/>
  <c r="AB8678" i="9"/>
  <c r="AA8670" i="9"/>
  <c r="AB8670" i="9"/>
  <c r="AA8661" i="9"/>
  <c r="AB8661" i="9"/>
  <c r="AA8653" i="9"/>
  <c r="AB8653" i="9"/>
  <c r="AA8645" i="9"/>
  <c r="AB8645" i="9"/>
  <c r="AA8636" i="9"/>
  <c r="AB8636" i="9"/>
  <c r="AB8628" i="9"/>
  <c r="AA8628" i="9"/>
  <c r="AB8619" i="9"/>
  <c r="AA8619" i="9"/>
  <c r="AB8611" i="9"/>
  <c r="AA8611" i="9"/>
  <c r="AB8603" i="9"/>
  <c r="AA8603" i="9"/>
  <c r="AA8594" i="9"/>
  <c r="AB8594" i="9"/>
  <c r="X8586" i="9"/>
  <c r="AA8586" i="9"/>
  <c r="AB8586" i="9"/>
  <c r="AA8578" i="9"/>
  <c r="AB8578" i="9"/>
  <c r="AA8569" i="9"/>
  <c r="AB8569" i="9"/>
  <c r="AA8561" i="9"/>
  <c r="AB8561" i="9"/>
  <c r="AA8553" i="9"/>
  <c r="AB8553" i="9"/>
  <c r="AA8544" i="9"/>
  <c r="AB8544" i="9"/>
  <c r="AA8536" i="9"/>
  <c r="AB8536" i="9"/>
  <c r="AA8528" i="9"/>
  <c r="AB8528" i="9"/>
  <c r="AB8519" i="9"/>
  <c r="AA8519" i="9"/>
  <c r="AB8511" i="9"/>
  <c r="AA8511" i="9"/>
  <c r="AB8503" i="9"/>
  <c r="AA8503" i="9"/>
  <c r="AA8494" i="9"/>
  <c r="AB8494" i="9"/>
  <c r="AA8486" i="9"/>
  <c r="AB8486" i="9"/>
  <c r="AA8478" i="9"/>
  <c r="AB8478" i="9"/>
  <c r="AA8469" i="9"/>
  <c r="AB8469" i="9"/>
  <c r="AA8461" i="9"/>
  <c r="AB8461" i="9"/>
  <c r="AA8453" i="9"/>
  <c r="AB8453" i="9"/>
  <c r="AA8444" i="9"/>
  <c r="AB8444" i="9"/>
  <c r="AA8436" i="9"/>
  <c r="AB8436" i="9"/>
  <c r="AB8427" i="9"/>
  <c r="AA8427" i="9"/>
  <c r="AB8419" i="9"/>
  <c r="AA8419" i="9"/>
  <c r="AB8411" i="9"/>
  <c r="AA8411" i="9"/>
  <c r="AA8402" i="9"/>
  <c r="AB8402" i="9"/>
  <c r="AA8394" i="9"/>
  <c r="AB8394" i="9"/>
  <c r="AA8386" i="9"/>
  <c r="AB8386" i="9"/>
  <c r="AA8377" i="9"/>
  <c r="AB8377" i="9"/>
  <c r="AA8369" i="9"/>
  <c r="AB8369" i="9"/>
  <c r="AA8362" i="9"/>
  <c r="AB8362" i="9"/>
  <c r="AA8354" i="9"/>
  <c r="AB8354" i="9"/>
  <c r="AA8346" i="9"/>
  <c r="AB8346" i="9"/>
  <c r="AA8338" i="9"/>
  <c r="AB8338" i="9"/>
  <c r="AA8329" i="9"/>
  <c r="AB8329" i="9"/>
  <c r="AA8321" i="9"/>
  <c r="AB8321" i="9"/>
  <c r="AA8313" i="9"/>
  <c r="AB8313" i="9"/>
  <c r="AA8304" i="9"/>
  <c r="AB8304" i="9"/>
  <c r="AA8296" i="9"/>
  <c r="AB8296" i="9"/>
  <c r="AA8288" i="9"/>
  <c r="AB8288" i="9"/>
  <c r="AB8279" i="9"/>
  <c r="AA8279" i="9"/>
  <c r="AB8271" i="9"/>
  <c r="AA8271" i="9"/>
  <c r="AB8263" i="9"/>
  <c r="AA8263" i="9"/>
  <c r="AA8254" i="9"/>
  <c r="AB8254" i="9"/>
  <c r="AA8246" i="9"/>
  <c r="AB8246" i="9"/>
  <c r="AA8238" i="9"/>
  <c r="AB8238" i="9"/>
  <c r="AA8229" i="9"/>
  <c r="AB8229" i="9"/>
  <c r="AA8221" i="9"/>
  <c r="AB8221" i="9"/>
  <c r="AA8213" i="9"/>
  <c r="AB8213" i="9"/>
  <c r="AA8204" i="9"/>
  <c r="AB8204" i="9"/>
  <c r="AA8196" i="9"/>
  <c r="AB8196" i="9"/>
  <c r="AA8187" i="9"/>
  <c r="AB8187" i="9"/>
  <c r="AA8179" i="9"/>
  <c r="AB8179" i="9"/>
  <c r="AA8171" i="9"/>
  <c r="AB8171" i="9"/>
  <c r="AB8162" i="9"/>
  <c r="AA8162" i="9"/>
  <c r="AB8154" i="9"/>
  <c r="AA8154" i="9"/>
  <c r="X8146" i="9"/>
  <c r="AB8146" i="9"/>
  <c r="AA8146" i="9"/>
  <c r="AA8137" i="9"/>
  <c r="AB8137" i="9"/>
  <c r="AA8129" i="9"/>
  <c r="AB8129" i="9"/>
  <c r="AA8121" i="9"/>
  <c r="AB8121" i="9"/>
  <c r="AA8112" i="9"/>
  <c r="AB8112" i="9"/>
  <c r="AA8104" i="9"/>
  <c r="AB8104" i="9"/>
  <c r="AA8097" i="9"/>
  <c r="AB8097" i="9"/>
  <c r="AA8088" i="9"/>
  <c r="AB8088" i="9"/>
  <c r="AA8080" i="9"/>
  <c r="AB8080" i="9"/>
  <c r="AA8072" i="9"/>
  <c r="AB8072" i="9"/>
  <c r="AA8063" i="9"/>
  <c r="AB8063" i="9"/>
  <c r="AA8055" i="9"/>
  <c r="AB8055" i="9"/>
  <c r="AA8047" i="9"/>
  <c r="AB8047" i="9"/>
  <c r="AB8038" i="9"/>
  <c r="AA8038" i="9"/>
  <c r="AB8030" i="9"/>
  <c r="AA8030" i="9"/>
  <c r="AB8022" i="9"/>
  <c r="AA8022" i="9"/>
  <c r="AA8013" i="9"/>
  <c r="AB8013" i="9"/>
  <c r="AA8005" i="9"/>
  <c r="AB8005" i="9"/>
  <c r="AA7997" i="9"/>
  <c r="AB7997" i="9"/>
  <c r="AA7988" i="9"/>
  <c r="AB7988" i="9"/>
  <c r="AA7980" i="9"/>
  <c r="AB7980" i="9"/>
  <c r="AA7971" i="9"/>
  <c r="AB7971" i="9"/>
  <c r="AA7963" i="9"/>
  <c r="AB7963" i="9"/>
  <c r="AA7956" i="9"/>
  <c r="AB7956" i="9"/>
  <c r="AA7947" i="9"/>
  <c r="AB7947" i="9"/>
  <c r="AA7939" i="9"/>
  <c r="AB7939" i="9"/>
  <c r="AA7931" i="9"/>
  <c r="AB7931" i="9"/>
  <c r="AB7922" i="9"/>
  <c r="AA7922" i="9"/>
  <c r="AB7914" i="9"/>
  <c r="AA7914" i="9"/>
  <c r="AB7906" i="9"/>
  <c r="AA7906" i="9"/>
  <c r="AA7897" i="9"/>
  <c r="AB7897" i="9"/>
  <c r="AA7889" i="9"/>
  <c r="AB7889" i="9"/>
  <c r="AB7882" i="9"/>
  <c r="AA7882" i="9"/>
  <c r="AA7873" i="9"/>
  <c r="AB7873" i="9"/>
  <c r="AA7865" i="9"/>
  <c r="AB7865" i="9"/>
  <c r="AA7857" i="9"/>
  <c r="AB7857" i="9"/>
  <c r="AA7848" i="9"/>
  <c r="AB7848" i="9"/>
  <c r="AA7840" i="9"/>
  <c r="AB7840" i="9"/>
  <c r="AA7832" i="9"/>
  <c r="AB7832" i="9"/>
  <c r="AA7823" i="9"/>
  <c r="AB7823" i="9"/>
  <c r="AA7816" i="9"/>
  <c r="AB7816" i="9"/>
  <c r="AA7808" i="9"/>
  <c r="AB7808" i="9"/>
  <c r="AA7799" i="9"/>
  <c r="AB7799" i="9"/>
  <c r="AA7791" i="9"/>
  <c r="AB7791" i="9"/>
  <c r="AA7783" i="9"/>
  <c r="AB7783" i="9"/>
  <c r="AB7774" i="9"/>
  <c r="AA7774" i="9"/>
  <c r="AB7766" i="9"/>
  <c r="AA7766" i="9"/>
  <c r="AB7758" i="9"/>
  <c r="AA7758" i="9"/>
  <c r="AA7749" i="9"/>
  <c r="AB7749" i="9"/>
  <c r="AB7742" i="9"/>
  <c r="AA7742" i="9"/>
  <c r="AB7734" i="9"/>
  <c r="AA7734" i="9"/>
  <c r="AA7725" i="9"/>
  <c r="AB7725" i="9"/>
  <c r="AA7717" i="9"/>
  <c r="AB7717" i="9"/>
  <c r="AA7709" i="9"/>
  <c r="AB7709" i="9"/>
  <c r="AA7700" i="9"/>
  <c r="AB7700" i="9"/>
  <c r="AA7692" i="9"/>
  <c r="AB7692" i="9"/>
  <c r="AA7683" i="9"/>
  <c r="AB7683" i="9"/>
  <c r="AA7675" i="9"/>
  <c r="AB7675" i="9"/>
  <c r="AA7667" i="9"/>
  <c r="AB7667" i="9"/>
  <c r="AA7659" i="9"/>
  <c r="AB7659" i="9"/>
  <c r="AA7651" i="9"/>
  <c r="AB7651" i="9"/>
  <c r="AA7643" i="9"/>
  <c r="AB7643" i="9"/>
  <c r="AB7634" i="9"/>
  <c r="AA7634" i="9"/>
  <c r="AB7626" i="9"/>
  <c r="AA7626" i="9"/>
  <c r="AA7619" i="9"/>
  <c r="AB7619" i="9"/>
  <c r="AB7610" i="9"/>
  <c r="AA7610" i="9"/>
  <c r="AB7602" i="9"/>
  <c r="AA7602" i="9"/>
  <c r="AA7595" i="9"/>
  <c r="AB7595" i="9"/>
  <c r="AB7586" i="9"/>
  <c r="AA7586" i="9"/>
  <c r="AB7578" i="9"/>
  <c r="AA7578" i="9"/>
  <c r="AB7570" i="9"/>
  <c r="AA7570" i="9"/>
  <c r="AA7561" i="9"/>
  <c r="AB7561" i="9"/>
  <c r="AA7553" i="9"/>
  <c r="AB7553" i="9"/>
  <c r="AA7545" i="9"/>
  <c r="AB7545" i="9"/>
  <c r="AA7536" i="9"/>
  <c r="AB7536" i="9"/>
  <c r="AA7528" i="9"/>
  <c r="AB7528" i="9"/>
  <c r="AA7520" i="9"/>
  <c r="AB7520" i="9"/>
  <c r="AA7511" i="9"/>
  <c r="AB7511" i="9"/>
  <c r="AA7503" i="9"/>
  <c r="AB7503" i="9"/>
  <c r="AA7496" i="9"/>
  <c r="AB7496" i="9"/>
  <c r="AA7489" i="9"/>
  <c r="AB7489" i="9"/>
  <c r="AA7481" i="9"/>
  <c r="AB7481" i="9"/>
  <c r="AA7473" i="9"/>
  <c r="AB7473" i="9"/>
  <c r="AA7464" i="9"/>
  <c r="AB7464" i="9"/>
  <c r="AA7456" i="9"/>
  <c r="AB7456" i="9"/>
  <c r="AA7448" i="9"/>
  <c r="AB7448" i="9"/>
  <c r="AA7440" i="9"/>
  <c r="AB7440" i="9"/>
  <c r="AA7433" i="9"/>
  <c r="AB7433" i="9"/>
  <c r="AA7425" i="9"/>
  <c r="AB7425" i="9"/>
  <c r="AA7416" i="9"/>
  <c r="AB7416" i="9"/>
  <c r="AA7408" i="9"/>
  <c r="AB7408" i="9"/>
  <c r="AA7400" i="9"/>
  <c r="AB7400" i="9"/>
  <c r="AA7391" i="9"/>
  <c r="AB7391" i="9"/>
  <c r="AA7383" i="9"/>
  <c r="AB7383" i="9"/>
  <c r="AA7375" i="9"/>
  <c r="AB7375" i="9"/>
  <c r="AB7366" i="9"/>
  <c r="AA7366" i="9"/>
  <c r="AB7358" i="9"/>
  <c r="AA7358" i="9"/>
  <c r="AB7350" i="9"/>
  <c r="AA7350" i="9"/>
  <c r="AA7341" i="9"/>
  <c r="AB7341" i="9"/>
  <c r="AA7333" i="9"/>
  <c r="AB7333" i="9"/>
  <c r="AA7325" i="9"/>
  <c r="AB7325" i="9"/>
  <c r="AA7316" i="9"/>
  <c r="AB7316" i="9"/>
  <c r="AA7308" i="9"/>
  <c r="AB7308" i="9"/>
  <c r="AA7299" i="9"/>
  <c r="AB7299" i="9"/>
  <c r="AA7291" i="9"/>
  <c r="AB7291" i="9"/>
  <c r="AA7283" i="9"/>
  <c r="AB7283" i="9"/>
  <c r="AB7274" i="9"/>
  <c r="AA7274" i="9"/>
  <c r="AB7266" i="9"/>
  <c r="AA7266" i="9"/>
  <c r="AB7258" i="9"/>
  <c r="AA7258" i="9"/>
  <c r="AA7249" i="9"/>
  <c r="AB7249" i="9"/>
  <c r="AA7241" i="9"/>
  <c r="AB7241" i="9"/>
  <c r="AB7234" i="9"/>
  <c r="AA7234" i="9"/>
  <c r="AA7225" i="9"/>
  <c r="AB7225" i="9"/>
  <c r="AB7218" i="9"/>
  <c r="AA7218" i="9"/>
  <c r="AB7210" i="9"/>
  <c r="AA7210" i="9"/>
  <c r="AA7201" i="9"/>
  <c r="AB7201" i="9"/>
  <c r="AA7193" i="9"/>
  <c r="AB7193" i="9"/>
  <c r="AA7185" i="9"/>
  <c r="AB7185" i="9"/>
  <c r="AA7179" i="9"/>
  <c r="AB7179" i="9"/>
  <c r="AA7172" i="9"/>
  <c r="AB7172" i="9"/>
  <c r="AA7164" i="9"/>
  <c r="AB7164" i="9"/>
  <c r="AB7158" i="9"/>
  <c r="AA7158" i="9"/>
  <c r="AA7149" i="9"/>
  <c r="AB7149" i="9"/>
  <c r="AA7141" i="9"/>
  <c r="AB7141" i="9"/>
  <c r="AA7133" i="9"/>
  <c r="AB7133" i="9"/>
  <c r="AA7124" i="9"/>
  <c r="AB7124" i="9"/>
  <c r="AA7116" i="9"/>
  <c r="AB7116" i="9"/>
  <c r="AA7107" i="9"/>
  <c r="AB7107" i="9"/>
  <c r="AA7099" i="9"/>
  <c r="AB7099" i="9"/>
  <c r="AA7091" i="9"/>
  <c r="AB7091" i="9"/>
  <c r="AB7082" i="9"/>
  <c r="AA7082" i="9"/>
  <c r="AA7075" i="9"/>
  <c r="AB7075" i="9"/>
  <c r="AA7067" i="9"/>
  <c r="AB7067" i="9"/>
  <c r="AB7058" i="9"/>
  <c r="AA7058" i="9"/>
  <c r="AB7050" i="9"/>
  <c r="AA7050" i="9"/>
  <c r="AB7042" i="9"/>
  <c r="AA7042" i="9"/>
  <c r="AA7033" i="9"/>
  <c r="AB7033" i="9"/>
  <c r="AA7020" i="9"/>
  <c r="AB7020" i="9"/>
  <c r="AA7011" i="9"/>
  <c r="AB7011" i="9"/>
  <c r="AA7003" i="9"/>
  <c r="AB7003" i="9"/>
  <c r="AA6996" i="9"/>
  <c r="AB6996" i="9"/>
  <c r="AA6987" i="9"/>
  <c r="AB6987" i="9"/>
  <c r="AA6979" i="9"/>
  <c r="AB6979" i="9"/>
  <c r="AA6971" i="9"/>
  <c r="AB6971" i="9"/>
  <c r="AB6962" i="9"/>
  <c r="AA6962" i="9"/>
  <c r="AB6954" i="9"/>
  <c r="AA6954" i="9"/>
  <c r="AB6946" i="9"/>
  <c r="AA6946" i="9"/>
  <c r="AA6937" i="9"/>
  <c r="AB6937" i="9"/>
  <c r="AA6929" i="9"/>
  <c r="AB6929" i="9"/>
  <c r="AA6921" i="9"/>
  <c r="AB6921" i="9"/>
  <c r="AA6912" i="9"/>
  <c r="AB6912" i="9"/>
  <c r="AB6904" i="9"/>
  <c r="AA6904" i="9"/>
  <c r="AA6897" i="9"/>
  <c r="AB6897" i="9"/>
  <c r="AB6888" i="9"/>
  <c r="AA6888" i="9"/>
  <c r="AB6880" i="9"/>
  <c r="AA6880" i="9"/>
  <c r="AB6872" i="9"/>
  <c r="AA6872" i="9"/>
  <c r="AA6863" i="9"/>
  <c r="AB6863" i="9"/>
  <c r="AB6856" i="9"/>
  <c r="AA6856" i="9"/>
  <c r="AB6848" i="9"/>
  <c r="AA6848" i="9"/>
  <c r="AA6839" i="9"/>
  <c r="AB6839" i="9"/>
  <c r="AA6831" i="9"/>
  <c r="AB6831" i="9"/>
  <c r="AB6824" i="9"/>
  <c r="AA6824" i="9"/>
  <c r="AB6816" i="9"/>
  <c r="AA6816" i="9"/>
  <c r="AB6808" i="9"/>
  <c r="AA6808" i="9"/>
  <c r="AB6800" i="9"/>
  <c r="AA6800" i="9"/>
  <c r="AA6791" i="9"/>
  <c r="AB6791" i="9"/>
  <c r="AA6783" i="9"/>
  <c r="AB6783" i="9"/>
  <c r="AA6775" i="9"/>
  <c r="AB6775" i="9"/>
  <c r="AA6766" i="9"/>
  <c r="AB6766" i="9"/>
  <c r="AA6759" i="9"/>
  <c r="AB6759" i="9"/>
  <c r="AA6751" i="9"/>
  <c r="AB6751" i="9"/>
  <c r="AA6742" i="9"/>
  <c r="AB6742" i="9"/>
  <c r="AA6735" i="9"/>
  <c r="AB6735" i="9"/>
  <c r="AA6727" i="9"/>
  <c r="AB6727" i="9"/>
  <c r="AA6718" i="9"/>
  <c r="AB6718" i="9"/>
  <c r="AA6710" i="9"/>
  <c r="AB6710" i="9"/>
  <c r="AA6702" i="9"/>
  <c r="AB6702" i="9"/>
  <c r="AA6693" i="9"/>
  <c r="AB6693" i="9"/>
  <c r="AA6685" i="9"/>
  <c r="AB6685" i="9"/>
  <c r="AA6677" i="9"/>
  <c r="AB6677" i="9"/>
  <c r="AB6668" i="9"/>
  <c r="AA6668" i="9"/>
  <c r="AA6661" i="9"/>
  <c r="AB6661" i="9"/>
  <c r="AA6653" i="9"/>
  <c r="AB6653" i="9"/>
  <c r="AB6644" i="9"/>
  <c r="AA6644" i="9"/>
  <c r="AB6636" i="9"/>
  <c r="AA6636" i="9"/>
  <c r="AA6627" i="9"/>
  <c r="AB6627" i="9"/>
  <c r="AA6619" i="9"/>
  <c r="AB6619" i="9"/>
  <c r="X6611" i="9"/>
  <c r="AA6611" i="9"/>
  <c r="AB6611" i="9"/>
  <c r="AA6602" i="9"/>
  <c r="AB6602" i="9"/>
  <c r="AA6594" i="9"/>
  <c r="AB6594" i="9"/>
  <c r="AA6587" i="9"/>
  <c r="AB6587" i="9"/>
  <c r="AA6578" i="9"/>
  <c r="AB6578" i="9"/>
  <c r="AA6570" i="9"/>
  <c r="AB6570" i="9"/>
  <c r="AA6562" i="9"/>
  <c r="AB6562" i="9"/>
  <c r="AA6553" i="9"/>
  <c r="AB6553" i="9"/>
  <c r="AA6545" i="9"/>
  <c r="AB6545" i="9"/>
  <c r="AA6537" i="9"/>
  <c r="AB6537" i="9"/>
  <c r="AB6528" i="9"/>
  <c r="AA6528" i="9"/>
  <c r="AB6520" i="9"/>
  <c r="AA6520" i="9"/>
  <c r="AB6512" i="9"/>
  <c r="AA6512" i="9"/>
  <c r="AA6503" i="9"/>
  <c r="AB6503" i="9"/>
  <c r="AA6495" i="9"/>
  <c r="AB6495" i="9"/>
  <c r="AA6487" i="9"/>
  <c r="AB6487" i="9"/>
  <c r="AA6478" i="9"/>
  <c r="AB6478" i="9"/>
  <c r="AA6470" i="9"/>
  <c r="AB6470" i="9"/>
  <c r="AA6462" i="9"/>
  <c r="AB6462" i="9"/>
  <c r="AA6453" i="9"/>
  <c r="AB6453" i="9"/>
  <c r="AA6446" i="9"/>
  <c r="AB6446" i="9"/>
  <c r="AA6438" i="9"/>
  <c r="AB6438" i="9"/>
  <c r="AA6429" i="9"/>
  <c r="AB6429" i="9"/>
  <c r="AA6422" i="9"/>
  <c r="AB6422" i="9"/>
  <c r="AA6414" i="9"/>
  <c r="AB6414" i="9"/>
  <c r="AA6405" i="9"/>
  <c r="AB6405" i="9"/>
  <c r="AA6397" i="9"/>
  <c r="AB6397" i="9"/>
  <c r="AA6389" i="9"/>
  <c r="AB6389" i="9"/>
  <c r="AB6380" i="9"/>
  <c r="AA6380" i="9"/>
  <c r="AB6372" i="9"/>
  <c r="AA6372" i="9"/>
  <c r="AA6363" i="9"/>
  <c r="AB6363" i="9"/>
  <c r="AA6355" i="9"/>
  <c r="AB6355" i="9"/>
  <c r="AA6347" i="9"/>
  <c r="AB6347" i="9"/>
  <c r="AA6338" i="9"/>
  <c r="AB6338" i="9"/>
  <c r="AA6330" i="9"/>
  <c r="AB6330" i="9"/>
  <c r="AA6322" i="9"/>
  <c r="AB6322" i="9"/>
  <c r="AA6313" i="9"/>
  <c r="AB6313" i="9"/>
  <c r="AA6305" i="9"/>
  <c r="AB6305" i="9"/>
  <c r="AA6298" i="9"/>
  <c r="AB6298" i="9"/>
  <c r="AA6289" i="9"/>
  <c r="AB6289" i="9"/>
  <c r="AA6282" i="9"/>
  <c r="AB6282" i="9"/>
  <c r="AA6274" i="9"/>
  <c r="AB6274" i="9"/>
  <c r="AA6265" i="9"/>
  <c r="AB6265" i="9"/>
  <c r="AA6257" i="9"/>
  <c r="AB6257" i="9"/>
  <c r="AA6250" i="9"/>
  <c r="AB6250" i="9"/>
  <c r="AA6242" i="9"/>
  <c r="AB6242" i="9"/>
  <c r="AA6234" i="9"/>
  <c r="AB6234" i="9"/>
  <c r="AA6226" i="9"/>
  <c r="AB6226" i="9"/>
  <c r="AA6210" i="9"/>
  <c r="AB6210" i="9"/>
  <c r="AA6202" i="9"/>
  <c r="AB6202" i="9"/>
  <c r="AA6193" i="9"/>
  <c r="AB6193" i="9"/>
  <c r="AA6185" i="9"/>
  <c r="AB6185" i="9"/>
  <c r="AA6177" i="9"/>
  <c r="AB6177" i="9"/>
  <c r="AB6168" i="9"/>
  <c r="AA6168" i="9"/>
  <c r="AB6160" i="9"/>
  <c r="AA6160" i="9"/>
  <c r="AB6152" i="9"/>
  <c r="AA6152" i="9"/>
  <c r="AB6143" i="9"/>
  <c r="AA6143" i="9"/>
  <c r="AA6135" i="9"/>
  <c r="AB6135" i="9"/>
  <c r="AB6127" i="9"/>
  <c r="AA6127" i="9"/>
  <c r="AA6118" i="9"/>
  <c r="AB6118" i="9"/>
  <c r="AA6110" i="9"/>
  <c r="AB6110" i="9"/>
  <c r="AA6102" i="9"/>
  <c r="AB6102" i="9"/>
  <c r="AA6093" i="9"/>
  <c r="AB6093" i="9"/>
  <c r="AA6085" i="9"/>
  <c r="AB6085" i="9"/>
  <c r="AA6077" i="9"/>
  <c r="AB6077" i="9"/>
  <c r="AB6068" i="9"/>
  <c r="AA6068" i="9"/>
  <c r="AA6060" i="9"/>
  <c r="AB6060" i="9"/>
  <c r="AA6051" i="9"/>
  <c r="AB6051" i="9"/>
  <c r="AA6043" i="9"/>
  <c r="AB6043" i="9"/>
  <c r="AA6035" i="9"/>
  <c r="AB6035" i="9"/>
  <c r="AA6026" i="9"/>
  <c r="AB6026" i="9"/>
  <c r="AA6018" i="9"/>
  <c r="AB6018" i="9"/>
  <c r="AA6010" i="9"/>
  <c r="AB6010" i="9"/>
  <c r="AA6001" i="9"/>
  <c r="AB6001" i="9"/>
  <c r="AA5993" i="9"/>
  <c r="AB5993" i="9"/>
  <c r="AA5985" i="9"/>
  <c r="AB5985" i="9"/>
  <c r="AA5976" i="9"/>
  <c r="AB5976" i="9"/>
  <c r="AA5968" i="9"/>
  <c r="AB5968" i="9"/>
  <c r="AA5960" i="9"/>
  <c r="AB5960" i="9"/>
  <c r="AA5951" i="9"/>
  <c r="AB5951" i="9"/>
  <c r="AA5943" i="9"/>
  <c r="AB5943" i="9"/>
  <c r="AA5935" i="9"/>
  <c r="AB5935" i="9"/>
  <c r="AA5926" i="9"/>
  <c r="AB5926" i="9"/>
  <c r="AA5918" i="9"/>
  <c r="AB5918" i="9"/>
  <c r="AA5911" i="9"/>
  <c r="AB5911" i="9"/>
  <c r="AA5902" i="9"/>
  <c r="AB5902" i="9"/>
  <c r="AA5894" i="9"/>
  <c r="AB5894" i="9"/>
  <c r="AA5886" i="9"/>
  <c r="AB5886" i="9"/>
  <c r="AA5877" i="9"/>
  <c r="AB5877" i="9"/>
  <c r="AA5869" i="9"/>
  <c r="AB5869" i="9"/>
  <c r="AA5862" i="9"/>
  <c r="AB5862" i="9"/>
  <c r="AA5853" i="9"/>
  <c r="AB5853" i="9"/>
  <c r="AA5845" i="9"/>
  <c r="AB5845" i="9"/>
  <c r="AA5837" i="9"/>
  <c r="AB5837" i="9"/>
  <c r="AB5828" i="9"/>
  <c r="AA5828" i="9"/>
  <c r="AA5820" i="9"/>
  <c r="AB5820" i="9"/>
  <c r="AA5811" i="9"/>
  <c r="AB5811" i="9"/>
  <c r="AA5803" i="9"/>
  <c r="AB5803" i="9"/>
  <c r="AB5796" i="9"/>
  <c r="AA5796" i="9"/>
  <c r="AA5787" i="9"/>
  <c r="AB5787" i="9"/>
  <c r="AA5779" i="9"/>
  <c r="AB5779" i="9"/>
  <c r="AA5771" i="9"/>
  <c r="AB5771" i="9"/>
  <c r="AA5762" i="9"/>
  <c r="AB5762" i="9"/>
  <c r="AA5754" i="9"/>
  <c r="AB5754" i="9"/>
  <c r="AA5747" i="9"/>
  <c r="AB5747" i="9"/>
  <c r="AA5738" i="9"/>
  <c r="AB5738" i="9"/>
  <c r="AA5730" i="9"/>
  <c r="AB5730" i="9"/>
  <c r="AA5723" i="9"/>
  <c r="AB5723" i="9"/>
  <c r="AA5714" i="9"/>
  <c r="AB5714" i="9"/>
  <c r="AA5707" i="9"/>
  <c r="AB5707" i="9"/>
  <c r="AA900" i="9"/>
  <c r="AB900" i="9"/>
  <c r="AA891" i="9"/>
  <c r="AB891" i="9"/>
  <c r="AA883" i="9"/>
  <c r="AB883" i="9"/>
  <c r="AA875" i="9"/>
  <c r="AB875" i="9"/>
  <c r="AB866" i="9"/>
  <c r="AA866" i="9"/>
  <c r="AB858" i="9"/>
  <c r="AA858" i="9"/>
  <c r="AB850" i="9"/>
  <c r="AA850" i="9"/>
  <c r="AA841" i="9"/>
  <c r="AB841" i="9"/>
  <c r="AA833" i="9"/>
  <c r="AB833" i="9"/>
  <c r="AA825" i="9"/>
  <c r="AB825" i="9"/>
  <c r="AA816" i="9"/>
  <c r="AB816" i="9"/>
  <c r="AA808" i="9"/>
  <c r="AB808" i="9"/>
  <c r="AA800" i="9"/>
  <c r="AB800" i="9"/>
  <c r="AA791" i="9"/>
  <c r="AB791" i="9"/>
  <c r="AA783" i="9"/>
  <c r="AB783" i="9"/>
  <c r="AA775" i="9"/>
  <c r="AB775" i="9"/>
  <c r="AB766" i="9"/>
  <c r="AA766" i="9"/>
  <c r="AB758" i="9"/>
  <c r="AA758" i="9"/>
  <c r="AB750" i="9"/>
  <c r="AA750" i="9"/>
  <c r="AA741" i="9"/>
  <c r="AB741" i="9"/>
  <c r="AA733" i="9"/>
  <c r="AB733" i="9"/>
  <c r="AA725" i="9"/>
  <c r="AB725" i="9"/>
  <c r="AA716" i="9"/>
  <c r="AB716" i="9"/>
  <c r="AA708" i="9"/>
  <c r="AB708" i="9"/>
  <c r="AA699" i="9"/>
  <c r="AB699" i="9"/>
  <c r="AA691" i="9"/>
  <c r="AB691" i="9"/>
  <c r="AA683" i="9"/>
  <c r="AB683" i="9"/>
  <c r="AB674" i="9"/>
  <c r="AA674" i="9"/>
  <c r="AB666" i="9"/>
  <c r="AA666" i="9"/>
  <c r="AB658" i="9"/>
  <c r="AA658" i="9"/>
  <c r="AA649" i="9"/>
  <c r="AB649" i="9"/>
  <c r="AB641" i="9"/>
  <c r="AA641" i="9"/>
  <c r="AA633" i="9"/>
  <c r="AB633" i="9"/>
  <c r="AA624" i="9"/>
  <c r="AB624" i="9"/>
  <c r="AA616" i="9"/>
  <c r="AB616" i="9"/>
  <c r="AA608" i="9"/>
  <c r="AB608" i="9"/>
  <c r="AA599" i="9"/>
  <c r="AB599" i="9"/>
  <c r="AA591" i="9"/>
  <c r="AB591" i="9"/>
  <c r="AA583" i="9"/>
  <c r="AB583" i="9"/>
  <c r="AB574" i="9"/>
  <c r="AA574" i="9"/>
  <c r="AB566" i="9"/>
  <c r="AA566" i="9"/>
  <c r="AB558" i="9"/>
  <c r="AA558" i="9"/>
  <c r="AA549" i="9"/>
  <c r="AB549" i="9"/>
  <c r="AA541" i="9"/>
  <c r="AB541" i="9"/>
  <c r="AA533" i="9"/>
  <c r="AB533" i="9"/>
  <c r="AA524" i="9"/>
  <c r="AB524" i="9"/>
  <c r="AA516" i="9"/>
  <c r="AB516" i="9"/>
  <c r="AA507" i="9"/>
  <c r="AB507" i="9"/>
  <c r="AA499" i="9"/>
  <c r="AB499" i="9"/>
  <c r="AA491" i="9"/>
  <c r="AB491" i="9"/>
  <c r="AB482" i="9"/>
  <c r="AA482" i="9"/>
  <c r="AB474" i="9"/>
  <c r="AA474" i="9"/>
  <c r="AB466" i="9"/>
  <c r="AA466" i="9"/>
  <c r="AA457" i="9"/>
  <c r="AB457" i="9"/>
  <c r="AA449" i="9"/>
  <c r="AB449" i="9"/>
  <c r="AA441" i="9"/>
  <c r="AB441" i="9"/>
  <c r="AA432" i="9"/>
  <c r="AB432" i="9"/>
  <c r="AA424" i="9"/>
  <c r="AB424" i="9"/>
  <c r="AA416" i="9"/>
  <c r="AB416" i="9"/>
  <c r="AA407" i="9"/>
  <c r="AB407" i="9"/>
  <c r="AA399" i="9"/>
  <c r="AB399" i="9"/>
  <c r="AA391" i="9"/>
  <c r="AB391" i="9"/>
  <c r="AB382" i="9"/>
  <c r="AA382" i="9"/>
  <c r="AB374" i="9"/>
  <c r="AA374" i="9"/>
  <c r="AB366" i="9"/>
  <c r="AA366" i="9"/>
  <c r="AA357" i="9"/>
  <c r="AB357" i="9"/>
  <c r="AA349" i="9"/>
  <c r="AB349" i="9"/>
  <c r="AA341" i="9"/>
  <c r="AB341" i="9"/>
  <c r="AA332" i="9"/>
  <c r="AB332" i="9"/>
  <c r="AA324" i="9"/>
  <c r="AB324" i="9"/>
  <c r="AA315" i="9"/>
  <c r="AB315" i="9"/>
  <c r="AA307" i="9"/>
  <c r="AB307" i="9"/>
  <c r="AA299" i="9"/>
  <c r="AB299" i="9"/>
  <c r="AB290" i="9"/>
  <c r="AA290" i="9"/>
  <c r="AB282" i="9"/>
  <c r="AA282" i="9"/>
  <c r="AB274" i="9"/>
  <c r="AA274" i="9"/>
  <c r="AA265" i="9"/>
  <c r="AB265" i="9"/>
  <c r="AA257" i="9"/>
  <c r="AB257" i="9"/>
  <c r="AA2957" i="9"/>
  <c r="AB2957" i="9"/>
  <c r="AB2948" i="9"/>
  <c r="AA2948" i="9"/>
  <c r="AB2940" i="9"/>
  <c r="AA2940" i="9"/>
  <c r="AA2931" i="9"/>
  <c r="AB2931" i="9"/>
  <c r="AA2923" i="9"/>
  <c r="AB2923" i="9"/>
  <c r="AA2915" i="9"/>
  <c r="AB2915" i="9"/>
  <c r="AA2906" i="9"/>
  <c r="AB2906" i="9"/>
  <c r="AA2898" i="9"/>
  <c r="AB2898" i="9"/>
  <c r="AA2890" i="9"/>
  <c r="AB2890" i="9"/>
  <c r="AA2881" i="9"/>
  <c r="AB2881" i="9"/>
  <c r="AA2873" i="9"/>
  <c r="AB2873" i="9"/>
  <c r="AA2865" i="9"/>
  <c r="AB2865" i="9"/>
  <c r="AB2856" i="9"/>
  <c r="AA2856" i="9"/>
  <c r="AB2848" i="9"/>
  <c r="AA2848" i="9"/>
  <c r="AB2840" i="9"/>
  <c r="AA2840" i="9"/>
  <c r="AA2831" i="9"/>
  <c r="AB2831" i="9"/>
  <c r="AA2823" i="9"/>
  <c r="AB2823" i="9"/>
  <c r="AA2815" i="9"/>
  <c r="AB2815" i="9"/>
  <c r="AA2806" i="9"/>
  <c r="AB2806" i="9"/>
  <c r="AA2798" i="9"/>
  <c r="AB2798" i="9"/>
  <c r="AA2790" i="9"/>
  <c r="AB2790" i="9"/>
  <c r="AA2781" i="9"/>
  <c r="AB2781" i="9"/>
  <c r="AA2773" i="9"/>
  <c r="AB2773" i="9"/>
  <c r="AA2765" i="9"/>
  <c r="AB2765" i="9"/>
  <c r="AB2756" i="9"/>
  <c r="AA2756" i="9"/>
  <c r="AB2748" i="9"/>
  <c r="AA2748" i="9"/>
  <c r="AA2739" i="9"/>
  <c r="AB2739" i="9"/>
  <c r="AA2731" i="9"/>
  <c r="AB2731" i="9"/>
  <c r="AA2723" i="9"/>
  <c r="AB2723" i="9"/>
  <c r="AA2714" i="9"/>
  <c r="AB2714" i="9"/>
  <c r="AA2706" i="9"/>
  <c r="AB2706" i="9"/>
  <c r="AA2698" i="9"/>
  <c r="AB2698" i="9"/>
  <c r="AA2689" i="9"/>
  <c r="AB2689" i="9"/>
  <c r="AA2681" i="9"/>
  <c r="AB2681" i="9"/>
  <c r="AA2673" i="9"/>
  <c r="AB2673" i="9"/>
  <c r="AB2664" i="9"/>
  <c r="AA2664" i="9"/>
  <c r="AB2656" i="9"/>
  <c r="AA2656" i="9"/>
  <c r="AB2648" i="9"/>
  <c r="AA2648" i="9"/>
  <c r="AA2639" i="9"/>
  <c r="AB2639" i="9"/>
  <c r="AA2631" i="9"/>
  <c r="AB2631" i="9"/>
  <c r="AA2623" i="9"/>
  <c r="AB2623" i="9"/>
  <c r="AA2614" i="9"/>
  <c r="AB2614" i="9"/>
  <c r="AA2606" i="9"/>
  <c r="AB2606" i="9"/>
  <c r="AA2598" i="9"/>
  <c r="AB2598" i="9"/>
  <c r="AA2589" i="9"/>
  <c r="AB2589" i="9"/>
  <c r="AA2581" i="9"/>
  <c r="AB2581" i="9"/>
  <c r="AA2573" i="9"/>
  <c r="AB2573" i="9"/>
  <c r="AA2564" i="9"/>
  <c r="AB2564" i="9"/>
  <c r="AA2556" i="9"/>
  <c r="AB2556" i="9"/>
  <c r="AA2547" i="9"/>
  <c r="AB2547" i="9"/>
  <c r="AA2539" i="9"/>
  <c r="AB2539" i="9"/>
  <c r="AA2531" i="9"/>
  <c r="AB2531" i="9"/>
  <c r="AA2522" i="9"/>
  <c r="AB2522" i="9"/>
  <c r="AA2514" i="9"/>
  <c r="AB2514" i="9"/>
  <c r="AA2506" i="9"/>
  <c r="AB2506" i="9"/>
  <c r="AA2497" i="9"/>
  <c r="AB2497" i="9"/>
  <c r="AA2489" i="9"/>
  <c r="AB2489" i="9"/>
  <c r="AA2481" i="9"/>
  <c r="AB2481" i="9"/>
  <c r="AB2472" i="9"/>
  <c r="AA2472" i="9"/>
  <c r="AB2464" i="9"/>
  <c r="AA2464" i="9"/>
  <c r="AB2456" i="9"/>
  <c r="AA2456" i="9"/>
  <c r="AA2447" i="9"/>
  <c r="AB2447" i="9"/>
  <c r="AA2439" i="9"/>
  <c r="AB2439" i="9"/>
  <c r="AA2431" i="9"/>
  <c r="AB2431" i="9"/>
  <c r="AA2422" i="9"/>
  <c r="AB2422" i="9"/>
  <c r="AA2414" i="9"/>
  <c r="AB2414" i="9"/>
  <c r="AA2406" i="9"/>
  <c r="AB2406" i="9"/>
  <c r="AA2397" i="9"/>
  <c r="AB2397" i="9"/>
  <c r="AA2389" i="9"/>
  <c r="AB2389" i="9"/>
  <c r="AB2381" i="9"/>
  <c r="AA2381" i="9"/>
  <c r="AB2372" i="9"/>
  <c r="AA2372" i="9"/>
  <c r="AB2364" i="9"/>
  <c r="AA2364" i="9"/>
  <c r="AA2355" i="9"/>
  <c r="AB2355" i="9"/>
  <c r="AA2347" i="9"/>
  <c r="AB2347" i="9"/>
  <c r="AA2339" i="9"/>
  <c r="AB2339" i="9"/>
  <c r="AA2330" i="9"/>
  <c r="AB2330" i="9"/>
  <c r="AA2322" i="9"/>
  <c r="AB2322" i="9"/>
  <c r="AA2314" i="9"/>
  <c r="AB2314" i="9"/>
  <c r="AA2305" i="9"/>
  <c r="AB2305" i="9"/>
  <c r="AA2297" i="9"/>
  <c r="AB2297" i="9"/>
  <c r="AA2289" i="9"/>
  <c r="AB2289" i="9"/>
  <c r="AA2280" i="9"/>
  <c r="AB2280" i="9"/>
  <c r="AA2272" i="9"/>
  <c r="AB2272" i="9"/>
  <c r="AA2264" i="9"/>
  <c r="AB2264" i="9"/>
  <c r="AA2255" i="9"/>
  <c r="AB2255" i="9"/>
  <c r="AA2247" i="9"/>
  <c r="AB2247" i="9"/>
  <c r="AA2239" i="9"/>
  <c r="AB2239" i="9"/>
  <c r="AB2230" i="9"/>
  <c r="AA2230" i="9"/>
  <c r="AA2222" i="9"/>
  <c r="AB2222" i="9"/>
  <c r="AA2214" i="9"/>
  <c r="AB2214" i="9"/>
  <c r="AB2205" i="9"/>
  <c r="AA2205" i="9"/>
  <c r="AB2197" i="9"/>
  <c r="AA2197" i="9"/>
  <c r="AB2189" i="9"/>
  <c r="AA2189" i="9"/>
  <c r="AA2180" i="9"/>
  <c r="AB2180" i="9"/>
  <c r="AA2172" i="9"/>
  <c r="AB2172" i="9"/>
  <c r="AA2163" i="9"/>
  <c r="AB2163" i="9"/>
  <c r="AA2155" i="9"/>
  <c r="AB2155" i="9"/>
  <c r="AA2147" i="9"/>
  <c r="AB2147" i="9"/>
  <c r="AA2138" i="9"/>
  <c r="AB2138" i="9"/>
  <c r="AA2130" i="9"/>
  <c r="AB2130" i="9"/>
  <c r="AA2122" i="9"/>
  <c r="AB2122" i="9"/>
  <c r="AA2113" i="9"/>
  <c r="AB2113" i="9"/>
  <c r="AA2105" i="9"/>
  <c r="AB2105" i="9"/>
  <c r="AA2097" i="9"/>
  <c r="AB2097" i="9"/>
  <c r="AA2088" i="9"/>
  <c r="AB2088" i="9"/>
  <c r="AA2080" i="9"/>
  <c r="AB2080" i="9"/>
  <c r="AA2072" i="9"/>
  <c r="AB2072" i="9"/>
  <c r="AA2063" i="9"/>
  <c r="AB2063" i="9"/>
  <c r="AA2055" i="9"/>
  <c r="AB2055" i="9"/>
  <c r="AB2047" i="9"/>
  <c r="AA2047" i="9"/>
  <c r="AB2038" i="9"/>
  <c r="AA2038" i="9"/>
  <c r="AB2030" i="9"/>
  <c r="AA2030" i="9"/>
  <c r="AB2022" i="9"/>
  <c r="AA2022" i="9"/>
  <c r="AA2013" i="9"/>
  <c r="AB2013" i="9"/>
  <c r="AA2005" i="9"/>
  <c r="AB2005" i="9"/>
  <c r="AA1997" i="9"/>
  <c r="AB1997" i="9"/>
  <c r="AA1988" i="9"/>
  <c r="AB1988" i="9"/>
  <c r="AA1980" i="9"/>
  <c r="AB1980" i="9"/>
  <c r="AA1971" i="9"/>
  <c r="AB1971" i="9"/>
  <c r="AA1963" i="9"/>
  <c r="AB1963" i="9"/>
  <c r="AB1955" i="9"/>
  <c r="AA1955" i="9"/>
  <c r="AB1946" i="9"/>
  <c r="AA1946" i="9"/>
  <c r="AB1938" i="9"/>
  <c r="AA1938" i="9"/>
  <c r="AB1930" i="9"/>
  <c r="AA1930" i="9"/>
  <c r="AA1921" i="9"/>
  <c r="AB1921" i="9"/>
  <c r="AA1913" i="9"/>
  <c r="AB1913" i="9"/>
  <c r="AA1905" i="9"/>
  <c r="AB1905" i="9"/>
  <c r="AA1896" i="9"/>
  <c r="AB1896" i="9"/>
  <c r="AA1888" i="9"/>
  <c r="AB1888" i="9"/>
  <c r="AA1880" i="9"/>
  <c r="AB1880" i="9"/>
  <c r="AA1871" i="9"/>
  <c r="AB1871" i="9"/>
  <c r="AA1863" i="9"/>
  <c r="AB1863" i="9"/>
  <c r="AB1855" i="9"/>
  <c r="AA1855" i="9"/>
  <c r="AB1846" i="9"/>
  <c r="AA1846" i="9"/>
  <c r="AB1838" i="9"/>
  <c r="AA1838" i="9"/>
  <c r="AB1830" i="9"/>
  <c r="AA1830" i="9"/>
  <c r="AA1821" i="9"/>
  <c r="AB1821" i="9"/>
  <c r="AA1813" i="9"/>
  <c r="AB1813" i="9"/>
  <c r="AA1805" i="9"/>
  <c r="AB1805" i="9"/>
  <c r="AA1796" i="9"/>
  <c r="AB1796" i="9"/>
  <c r="AA1788" i="9"/>
  <c r="AB1788" i="9"/>
  <c r="AA1779" i="9"/>
  <c r="AB1779" i="9"/>
  <c r="AA1771" i="9"/>
  <c r="AB1771" i="9"/>
  <c r="AA1763" i="9"/>
  <c r="AB1763" i="9"/>
  <c r="AA1754" i="9"/>
  <c r="AB1754" i="9"/>
  <c r="AA1746" i="9"/>
  <c r="AB1746" i="9"/>
  <c r="AA1738" i="9"/>
  <c r="AB1738" i="9"/>
  <c r="AA1729" i="9"/>
  <c r="AB1729" i="9"/>
  <c r="AA1721" i="9"/>
  <c r="AB1721" i="9"/>
  <c r="AA1713" i="9"/>
  <c r="AB1713" i="9"/>
  <c r="AA1704" i="9"/>
  <c r="AB1704" i="9"/>
  <c r="AA1696" i="9"/>
  <c r="AB1696" i="9"/>
  <c r="AA1688" i="9"/>
  <c r="AB1688" i="9"/>
  <c r="AA1679" i="9"/>
  <c r="AB1679" i="9"/>
  <c r="AA1671" i="9"/>
  <c r="AB1671" i="9"/>
  <c r="AA1663" i="9"/>
  <c r="AB1663" i="9"/>
  <c r="AA1654" i="9"/>
  <c r="AB1654" i="9"/>
  <c r="AA1646" i="9"/>
  <c r="AB1646" i="9"/>
  <c r="AA1638" i="9"/>
  <c r="AB1638" i="9"/>
  <c r="AA1629" i="9"/>
  <c r="AB1629" i="9"/>
  <c r="AA1621" i="9"/>
  <c r="AB1621" i="9"/>
  <c r="AA1613" i="9"/>
  <c r="AB1613" i="9"/>
  <c r="AA1604" i="9"/>
  <c r="AB1604" i="9"/>
  <c r="AA1596" i="9"/>
  <c r="AB1596" i="9"/>
  <c r="AA1587" i="9"/>
  <c r="AB1587" i="9"/>
  <c r="AA1579" i="9"/>
  <c r="AB1579" i="9"/>
  <c r="AA1571" i="9"/>
  <c r="AB1571" i="9"/>
  <c r="AA1562" i="9"/>
  <c r="AB1562" i="9"/>
  <c r="AA1554" i="9"/>
  <c r="AB1554" i="9"/>
  <c r="AA1546" i="9"/>
  <c r="AB1546" i="9"/>
  <c r="AA1537" i="9"/>
  <c r="AB1537" i="9"/>
  <c r="AA1529" i="9"/>
  <c r="AB1529" i="9"/>
  <c r="AA1521" i="9"/>
  <c r="AB1521" i="9"/>
  <c r="AA1512" i="9"/>
  <c r="AB1512" i="9"/>
  <c r="AA1504" i="9"/>
  <c r="AB1504" i="9"/>
  <c r="AA1496" i="9"/>
  <c r="AB1496" i="9"/>
  <c r="AA1487" i="9"/>
  <c r="AB1487" i="9"/>
  <c r="AA1479" i="9"/>
  <c r="AB1479" i="9"/>
  <c r="AA1471" i="9"/>
  <c r="AB1471" i="9"/>
  <c r="AA1462" i="9"/>
  <c r="AB1462" i="9"/>
  <c r="AA1454" i="9"/>
  <c r="AB1454" i="9"/>
  <c r="AA1446" i="9"/>
  <c r="AB1446" i="9"/>
  <c r="AA1437" i="9"/>
  <c r="AB1437" i="9"/>
  <c r="AA1429" i="9"/>
  <c r="AB1429" i="9"/>
  <c r="AA1421" i="9"/>
  <c r="AB1421" i="9"/>
  <c r="AA1412" i="9"/>
  <c r="AB1412" i="9"/>
  <c r="AA1404" i="9"/>
  <c r="AB1404" i="9"/>
  <c r="AA1395" i="9"/>
  <c r="AB1395" i="9"/>
  <c r="AA1387" i="9"/>
  <c r="AB1387" i="9"/>
  <c r="AA1379" i="9"/>
  <c r="AB1379" i="9"/>
  <c r="AA1370" i="9"/>
  <c r="AB1370" i="9"/>
  <c r="AA1362" i="9"/>
  <c r="AB1362" i="9"/>
  <c r="AA1354" i="9"/>
  <c r="AB1354" i="9"/>
  <c r="AA1345" i="9"/>
  <c r="AB1345" i="9"/>
  <c r="AA1337" i="9"/>
  <c r="AB1337" i="9"/>
  <c r="AA1329" i="9"/>
  <c r="AB1329" i="9"/>
  <c r="AA1320" i="9"/>
  <c r="AB1320" i="9"/>
  <c r="AA1312" i="9"/>
  <c r="AB1312" i="9"/>
  <c r="AA1304" i="9"/>
  <c r="AB1304" i="9"/>
  <c r="AA1295" i="9"/>
  <c r="AB1295" i="9"/>
  <c r="AA1287" i="9"/>
  <c r="AB1287" i="9"/>
  <c r="AA1279" i="9"/>
  <c r="AB1279" i="9"/>
  <c r="AA1270" i="9"/>
  <c r="AB1270" i="9"/>
  <c r="AA1262" i="9"/>
  <c r="AB1262" i="9"/>
  <c r="AA1254" i="9"/>
  <c r="AB1254" i="9"/>
  <c r="AA1245" i="9"/>
  <c r="AB1245" i="9"/>
  <c r="AA1237" i="9"/>
  <c r="AB1237" i="9"/>
  <c r="AA1229" i="9"/>
  <c r="AB1229" i="9"/>
  <c r="AA1220" i="9"/>
  <c r="AB1220" i="9"/>
  <c r="AA1212" i="9"/>
  <c r="AB1212" i="9"/>
  <c r="AA1203" i="9"/>
  <c r="AB1203" i="9"/>
  <c r="AA1195" i="9"/>
  <c r="AB1195" i="9"/>
  <c r="AA1187" i="9"/>
  <c r="AB1187" i="9"/>
  <c r="AA1178" i="9"/>
  <c r="AB1178" i="9"/>
  <c r="AA1170" i="9"/>
  <c r="AB1170" i="9"/>
  <c r="AA1162" i="9"/>
  <c r="AB1162" i="9"/>
  <c r="AA1153" i="9"/>
  <c r="AB1153" i="9"/>
  <c r="AA1145" i="9"/>
  <c r="AB1145" i="9"/>
  <c r="AA1137" i="9"/>
  <c r="AB1137" i="9"/>
  <c r="AA3359" i="9"/>
  <c r="AB3359" i="9"/>
  <c r="AA3351" i="9"/>
  <c r="AB3351" i="9"/>
  <c r="AA3343" i="9"/>
  <c r="AB3343" i="9"/>
  <c r="AA3334" i="9"/>
  <c r="AB3334" i="9"/>
  <c r="AA3326" i="9"/>
  <c r="AB3326" i="9"/>
  <c r="AA3318" i="9"/>
  <c r="AB3318" i="9"/>
  <c r="AA3309" i="9"/>
  <c r="AB3309" i="9"/>
  <c r="AA3301" i="9"/>
  <c r="AB3301" i="9"/>
  <c r="AA3293" i="9"/>
  <c r="AB3293" i="9"/>
  <c r="AA3284" i="9"/>
  <c r="AB3284" i="9"/>
  <c r="AA3276" i="9"/>
  <c r="AB3276" i="9"/>
  <c r="AA3267" i="9"/>
  <c r="AB3267" i="9"/>
  <c r="AA3259" i="9"/>
  <c r="AB3259" i="9"/>
  <c r="AA3251" i="9"/>
  <c r="AB3251" i="9"/>
  <c r="AA3242" i="9"/>
  <c r="AB3242" i="9"/>
  <c r="AA3234" i="9"/>
  <c r="AB3234" i="9"/>
  <c r="AA3226" i="9"/>
  <c r="AB3226" i="9"/>
  <c r="AA3217" i="9"/>
  <c r="AB3217" i="9"/>
  <c r="AA3209" i="9"/>
  <c r="AB3209" i="9"/>
  <c r="AA3201" i="9"/>
  <c r="AB3201" i="9"/>
  <c r="AA3192" i="9"/>
  <c r="AB3192" i="9"/>
  <c r="AA3184" i="9"/>
  <c r="AB3184" i="9"/>
  <c r="AA3176" i="9"/>
  <c r="AB3176" i="9"/>
  <c r="AA3167" i="9"/>
  <c r="AB3167" i="9"/>
  <c r="AA3159" i="9"/>
  <c r="AB3159" i="9"/>
  <c r="AA3151" i="9"/>
  <c r="AB3151" i="9"/>
  <c r="AA3142" i="9"/>
  <c r="AB3142" i="9"/>
  <c r="AA3134" i="9"/>
  <c r="AB3134" i="9"/>
  <c r="AA3126" i="9"/>
  <c r="AB3126" i="9"/>
  <c r="AA3117" i="9"/>
  <c r="AB3117" i="9"/>
  <c r="AA3109" i="9"/>
  <c r="AB3109" i="9"/>
  <c r="AA3101" i="9"/>
  <c r="AB3101" i="9"/>
  <c r="AB3092" i="9"/>
  <c r="AA3092" i="9"/>
  <c r="AB3084" i="9"/>
  <c r="AA3084" i="9"/>
  <c r="AA3075" i="9"/>
  <c r="AB3075" i="9"/>
  <c r="AA3067" i="9"/>
  <c r="AB3067" i="9"/>
  <c r="AA3059" i="9"/>
  <c r="AB3059" i="9"/>
  <c r="AA3050" i="9"/>
  <c r="AB3050" i="9"/>
  <c r="AA3042" i="9"/>
  <c r="AB3042" i="9"/>
  <c r="AA3034" i="9"/>
  <c r="AB3034" i="9"/>
  <c r="AA3025" i="9"/>
  <c r="AB3025" i="9"/>
  <c r="AA3017" i="9"/>
  <c r="AB3017" i="9"/>
  <c r="AA3009" i="9"/>
  <c r="AB3009" i="9"/>
  <c r="AB3000" i="9"/>
  <c r="AA3000" i="9"/>
  <c r="AB2992" i="9"/>
  <c r="AA2992" i="9"/>
  <c r="AB2984" i="9"/>
  <c r="AA2984" i="9"/>
  <c r="AA2975" i="9"/>
  <c r="AB2975" i="9"/>
  <c r="AA2967" i="9"/>
  <c r="AB2967" i="9"/>
  <c r="AB5139" i="9"/>
  <c r="AA5139" i="9"/>
  <c r="AB5131" i="9"/>
  <c r="AA5131" i="9"/>
  <c r="AB5123" i="9"/>
  <c r="AA5123" i="9"/>
  <c r="AA5114" i="9"/>
  <c r="AB5114" i="9"/>
  <c r="AA5106" i="9"/>
  <c r="AB5106" i="9"/>
  <c r="AA5098" i="9"/>
  <c r="AB5098" i="9"/>
  <c r="AA5089" i="9"/>
  <c r="AB5089" i="9"/>
  <c r="AA5081" i="9"/>
  <c r="AB5081" i="9"/>
  <c r="AA5073" i="9"/>
  <c r="AB5073" i="9"/>
  <c r="AA5064" i="9"/>
  <c r="AB5064" i="9"/>
  <c r="AA5056" i="9"/>
  <c r="AB5056" i="9"/>
  <c r="AA5048" i="9"/>
  <c r="AB5048" i="9"/>
  <c r="AA5039" i="9"/>
  <c r="AB5039" i="9"/>
  <c r="AA5031" i="9"/>
  <c r="AB5031" i="9"/>
  <c r="AA5023" i="9"/>
  <c r="AB5023" i="9"/>
  <c r="AA5014" i="9"/>
  <c r="AB5014" i="9"/>
  <c r="AA5006" i="9"/>
  <c r="AB5006" i="9"/>
  <c r="AA4998" i="9"/>
  <c r="AB4998" i="9"/>
  <c r="AA4989" i="9"/>
  <c r="AB4989" i="9"/>
  <c r="AA4981" i="9"/>
  <c r="AB4981" i="9"/>
  <c r="AA4973" i="9"/>
  <c r="AB4973" i="9"/>
  <c r="AA4964" i="9"/>
  <c r="AB4964" i="9"/>
  <c r="AA4956" i="9"/>
  <c r="AB4956" i="9"/>
  <c r="AB4947" i="9"/>
  <c r="AA4947" i="9"/>
  <c r="AB4939" i="9"/>
  <c r="AA4939" i="9"/>
  <c r="AB4931" i="9"/>
  <c r="AA4931" i="9"/>
  <c r="AA4922" i="9"/>
  <c r="AB4922" i="9"/>
  <c r="AA4914" i="9"/>
  <c r="AB4914" i="9"/>
  <c r="AA4906" i="9"/>
  <c r="AB4906" i="9"/>
  <c r="AA4897" i="9"/>
  <c r="AB4897" i="9"/>
  <c r="AA4889" i="9"/>
  <c r="AB4889" i="9"/>
  <c r="AA4881" i="9"/>
  <c r="AB4881" i="9"/>
  <c r="AA4872" i="9"/>
  <c r="AB4872" i="9"/>
  <c r="AA4864" i="9"/>
  <c r="AB4864" i="9"/>
  <c r="AA4856" i="9"/>
  <c r="AB4856" i="9"/>
  <c r="AB4847" i="9"/>
  <c r="AA4847" i="9"/>
  <c r="AB4839" i="9"/>
  <c r="AA4839" i="9"/>
  <c r="AB4831" i="9"/>
  <c r="AA4831" i="9"/>
  <c r="AA4822" i="9"/>
  <c r="AB4822" i="9"/>
  <c r="AA4814" i="9"/>
  <c r="AB4814" i="9"/>
  <c r="AA4806" i="9"/>
  <c r="AB4806" i="9"/>
  <c r="AA4797" i="9"/>
  <c r="AB4797" i="9"/>
  <c r="AA4789" i="9"/>
  <c r="AB4789" i="9"/>
  <c r="AA4781" i="9"/>
  <c r="AB4781" i="9"/>
  <c r="AB4772" i="9"/>
  <c r="AA4772" i="9"/>
  <c r="AB4764" i="9"/>
  <c r="AA4764" i="9"/>
  <c r="AA4755" i="9"/>
  <c r="AB4755" i="9"/>
  <c r="AA4747" i="9"/>
  <c r="AB4747" i="9"/>
  <c r="AA4739" i="9"/>
  <c r="AB4739" i="9"/>
  <c r="AA4730" i="9"/>
  <c r="AB4730" i="9"/>
  <c r="AA4722" i="9"/>
  <c r="AB4722" i="9"/>
  <c r="AA4714" i="9"/>
  <c r="AB4714" i="9"/>
  <c r="AA4705" i="9"/>
  <c r="AB4705" i="9"/>
  <c r="AA4697" i="9"/>
  <c r="AB4697" i="9"/>
  <c r="AA4689" i="9"/>
  <c r="AB4689" i="9"/>
  <c r="AB4680" i="9"/>
  <c r="AA4680" i="9"/>
  <c r="AB4672" i="9"/>
  <c r="AA4672" i="9"/>
  <c r="AB4664" i="9"/>
  <c r="AA4664" i="9"/>
  <c r="AB4655" i="9"/>
  <c r="AA4655" i="9"/>
  <c r="AA4647" i="9"/>
  <c r="AB4647" i="9"/>
  <c r="AA4639" i="9"/>
  <c r="AB4639" i="9"/>
  <c r="AA4630" i="9"/>
  <c r="AB4630" i="9"/>
  <c r="AA4622" i="9"/>
  <c r="AB4622" i="9"/>
  <c r="AA4614" i="9"/>
  <c r="AB4614" i="9"/>
  <c r="AA4605" i="9"/>
  <c r="AB4605" i="9"/>
  <c r="AB4597" i="9"/>
  <c r="AA4597" i="9"/>
  <c r="AA4589" i="9"/>
  <c r="AB4589" i="9"/>
  <c r="AB4580" i="9"/>
  <c r="AA4580" i="9"/>
  <c r="AB4572" i="9"/>
  <c r="AA4572" i="9"/>
  <c r="AA4563" i="9"/>
  <c r="AB4563" i="9"/>
  <c r="AA4555" i="9"/>
  <c r="AB4555" i="9"/>
  <c r="AA4547" i="9"/>
  <c r="AB4547" i="9"/>
  <c r="AA4538" i="9"/>
  <c r="AB4538" i="9"/>
  <c r="AA4530" i="9"/>
  <c r="AB4530" i="9"/>
  <c r="AA4522" i="9"/>
  <c r="AB4522" i="9"/>
  <c r="AA4513" i="9"/>
  <c r="AB4513" i="9"/>
  <c r="AA4505" i="9"/>
  <c r="AB4505" i="9"/>
  <c r="AA4497" i="9"/>
  <c r="AB4497" i="9"/>
  <c r="AB4488" i="9"/>
  <c r="AA4488" i="9"/>
  <c r="AB4480" i="9"/>
  <c r="AA4480" i="9"/>
  <c r="AB4472" i="9"/>
  <c r="AA4472" i="9"/>
  <c r="AB4463" i="9"/>
  <c r="AA4463" i="9"/>
  <c r="AA4455" i="9"/>
  <c r="AB4455" i="9"/>
  <c r="AA4447" i="9"/>
  <c r="AB4447" i="9"/>
  <c r="AA4438" i="9"/>
  <c r="AB4438" i="9"/>
  <c r="AA4430" i="9"/>
  <c r="AB4430" i="9"/>
  <c r="AA4422" i="9"/>
  <c r="AB4422" i="9"/>
  <c r="AA4413" i="9"/>
  <c r="AB4413" i="9"/>
  <c r="AB4405" i="9"/>
  <c r="AA4405" i="9"/>
  <c r="AA4397" i="9"/>
  <c r="AB4397" i="9"/>
  <c r="AB4388" i="9"/>
  <c r="AA4388" i="9"/>
  <c r="AB4380" i="9"/>
  <c r="AA4380" i="9"/>
  <c r="AA4371" i="9"/>
  <c r="AB4371" i="9"/>
  <c r="AA4363" i="9"/>
  <c r="AB4363" i="9"/>
  <c r="AA4355" i="9"/>
  <c r="AB4355" i="9"/>
  <c r="AA4346" i="9"/>
  <c r="AB4346" i="9"/>
  <c r="AA4338" i="9"/>
  <c r="AB4338" i="9"/>
  <c r="AA4330" i="9"/>
  <c r="AB4330" i="9"/>
  <c r="AA4321" i="9"/>
  <c r="AB4321" i="9"/>
  <c r="AA4313" i="9"/>
  <c r="AB4313" i="9"/>
  <c r="AA4305" i="9"/>
  <c r="AB4305" i="9"/>
  <c r="AB4296" i="9"/>
  <c r="AA4296" i="9"/>
  <c r="AB4288" i="9"/>
  <c r="AA4288" i="9"/>
  <c r="AB4280" i="9"/>
  <c r="AA4280" i="9"/>
  <c r="AA4271" i="9"/>
  <c r="AB4271" i="9"/>
  <c r="AA4263" i="9"/>
  <c r="AB4263" i="9"/>
  <c r="AA4255" i="9"/>
  <c r="AB4255" i="9"/>
  <c r="AA4246" i="9"/>
  <c r="AB4246" i="9"/>
  <c r="AA4238" i="9"/>
  <c r="AB4238" i="9"/>
  <c r="AA4230" i="9"/>
  <c r="AB4230" i="9"/>
  <c r="AA4221" i="9"/>
  <c r="AB4221" i="9"/>
  <c r="AA4213" i="9"/>
  <c r="AB4213" i="9"/>
  <c r="AA4205" i="9"/>
  <c r="AB4205" i="9"/>
  <c r="AA4196" i="9"/>
  <c r="AB4196" i="9"/>
  <c r="AA4188" i="9"/>
  <c r="AB4188" i="9"/>
  <c r="AA4179" i="9"/>
  <c r="AB4179" i="9"/>
  <c r="AA4171" i="9"/>
  <c r="AB4171" i="9"/>
  <c r="AA4163" i="9"/>
  <c r="AB4163" i="9"/>
  <c r="AA4154" i="9"/>
  <c r="AB4154" i="9"/>
  <c r="AA4146" i="9"/>
  <c r="AB4146" i="9"/>
  <c r="AA4138" i="9"/>
  <c r="AB4138" i="9"/>
  <c r="AA4129" i="9"/>
  <c r="AB4129" i="9"/>
  <c r="AA4121" i="9"/>
  <c r="AB4121" i="9"/>
  <c r="AA4113" i="9"/>
  <c r="AB4113" i="9"/>
  <c r="AA4104" i="9"/>
  <c r="AB4104" i="9"/>
  <c r="AA4096" i="9"/>
  <c r="AB4096" i="9"/>
  <c r="AB4088" i="9"/>
  <c r="AA4088" i="9"/>
  <c r="AA4079" i="9"/>
  <c r="AB4079" i="9"/>
  <c r="AA4071" i="9"/>
  <c r="AB4071" i="9"/>
  <c r="AA4063" i="9"/>
  <c r="AB4063" i="9"/>
  <c r="AA4054" i="9"/>
  <c r="AB4054" i="9"/>
  <c r="AA4046" i="9"/>
  <c r="AB4046" i="9"/>
  <c r="AA4038" i="9"/>
  <c r="AB4038" i="9"/>
  <c r="AA4029" i="9"/>
  <c r="AB4029" i="9"/>
  <c r="AA4021" i="9"/>
  <c r="AB4021" i="9"/>
  <c r="AA4013" i="9"/>
  <c r="AB4013" i="9"/>
  <c r="AA4004" i="9"/>
  <c r="AB4004" i="9"/>
  <c r="AB3996" i="9"/>
  <c r="AA3996" i="9"/>
  <c r="AA3987" i="9"/>
  <c r="AB3987" i="9"/>
  <c r="AA3979" i="9"/>
  <c r="AB3979" i="9"/>
  <c r="AA3971" i="9"/>
  <c r="AB3971" i="9"/>
  <c r="AA3962" i="9"/>
  <c r="AB3962" i="9"/>
  <c r="AA3954" i="9"/>
  <c r="AB3954" i="9"/>
  <c r="AA3946" i="9"/>
  <c r="AB3946" i="9"/>
  <c r="AA3937" i="9"/>
  <c r="AB3937" i="9"/>
  <c r="AA3929" i="9"/>
  <c r="AB3929" i="9"/>
  <c r="AA3921" i="9"/>
  <c r="AB3921" i="9"/>
  <c r="AB3912" i="9"/>
  <c r="AA3912" i="9"/>
  <c r="AB3904" i="9"/>
  <c r="AA3904" i="9"/>
  <c r="AB3896" i="9"/>
  <c r="AA3896" i="9"/>
  <c r="AA3887" i="9"/>
  <c r="AB3887" i="9"/>
  <c r="AA3879" i="9"/>
  <c r="AB3879" i="9"/>
  <c r="AA3871" i="9"/>
  <c r="AB3871" i="9"/>
  <c r="AA3862" i="9"/>
  <c r="AB3862" i="9"/>
  <c r="AA3854" i="9"/>
  <c r="AB3854" i="9"/>
  <c r="AA3846" i="9"/>
  <c r="AB3846" i="9"/>
  <c r="AA3837" i="9"/>
  <c r="AB3837" i="9"/>
  <c r="AA3829" i="9"/>
  <c r="AB3829" i="9"/>
  <c r="AA3821" i="9"/>
  <c r="AB3821" i="9"/>
  <c r="AB3812" i="9"/>
  <c r="AA3812" i="9"/>
  <c r="AB3804" i="9"/>
  <c r="AA3804" i="9"/>
  <c r="AA3795" i="9"/>
  <c r="AB3795" i="9"/>
  <c r="AA3787" i="9"/>
  <c r="AB3787" i="9"/>
  <c r="AA3779" i="9"/>
  <c r="AB3779" i="9"/>
  <c r="AA3770" i="9"/>
  <c r="AB3770" i="9"/>
  <c r="AA3762" i="9"/>
  <c r="AB3762" i="9"/>
  <c r="AA3754" i="9"/>
  <c r="AB3754" i="9"/>
  <c r="AA3745" i="9"/>
  <c r="AB3745" i="9"/>
  <c r="AA3737" i="9"/>
  <c r="AB3737" i="9"/>
  <c r="AA3729" i="9"/>
  <c r="AB3729" i="9"/>
  <c r="AB3720" i="9"/>
  <c r="AA3720" i="9"/>
  <c r="AB3712" i="9"/>
  <c r="AA3712" i="9"/>
  <c r="AB3704" i="9"/>
  <c r="AA3704" i="9"/>
  <c r="AA3695" i="9"/>
  <c r="AB3695" i="9"/>
  <c r="AA3687" i="9"/>
  <c r="AB3687" i="9"/>
  <c r="AA3679" i="9"/>
  <c r="AB3679" i="9"/>
  <c r="AA3670" i="9"/>
  <c r="AB3670" i="9"/>
  <c r="AA3662" i="9"/>
  <c r="AB3662" i="9"/>
  <c r="AA3654" i="9"/>
  <c r="AB3654" i="9"/>
  <c r="AA3645" i="9"/>
  <c r="AB3645" i="9"/>
  <c r="AA3637" i="9"/>
  <c r="AB3637" i="9"/>
  <c r="AA3629" i="9"/>
  <c r="AB3629" i="9"/>
  <c r="AB3620" i="9"/>
  <c r="AA3620" i="9"/>
  <c r="AB3612" i="9"/>
  <c r="AA3612" i="9"/>
  <c r="AB3603" i="9"/>
  <c r="AA3603" i="9"/>
  <c r="AA3595" i="9"/>
  <c r="AB3595" i="9"/>
  <c r="AA3587" i="9"/>
  <c r="AB3587" i="9"/>
  <c r="AA3578" i="9"/>
  <c r="AB3578" i="9"/>
  <c r="AA3570" i="9"/>
  <c r="AB3570" i="9"/>
  <c r="AA3562" i="9"/>
  <c r="AB3562" i="9"/>
  <c r="AA3553" i="9"/>
  <c r="AB3553" i="9"/>
  <c r="AA3545" i="9"/>
  <c r="AB3545" i="9"/>
  <c r="AA3537" i="9"/>
  <c r="AB3537" i="9"/>
  <c r="AA3528" i="9"/>
  <c r="AB3528" i="9"/>
  <c r="AA3520" i="9"/>
  <c r="AB3520" i="9"/>
  <c r="AA3512" i="9"/>
  <c r="AB3512" i="9"/>
  <c r="AA3503" i="9"/>
  <c r="AB3503" i="9"/>
  <c r="AA3495" i="9"/>
  <c r="AB3495" i="9"/>
  <c r="AA3487" i="9"/>
  <c r="AB3487" i="9"/>
  <c r="AA3478" i="9"/>
  <c r="AB3478" i="9"/>
  <c r="AA3470" i="9"/>
  <c r="AB3470" i="9"/>
  <c r="AA3462" i="9"/>
  <c r="AB3462" i="9"/>
  <c r="AA3453" i="9"/>
  <c r="AB3453" i="9"/>
  <c r="AA3445" i="9"/>
  <c r="AB3445" i="9"/>
  <c r="AA3437" i="9"/>
  <c r="AB3437" i="9"/>
  <c r="AA3428" i="9"/>
  <c r="AB3428" i="9"/>
  <c r="AA3420" i="9"/>
  <c r="AB3420" i="9"/>
  <c r="AA3411" i="9"/>
  <c r="AB3411" i="9"/>
  <c r="AA3403" i="9"/>
  <c r="AB3403" i="9"/>
  <c r="AA3395" i="9"/>
  <c r="AB3395" i="9"/>
  <c r="AA3386" i="9"/>
  <c r="AB3386" i="9"/>
  <c r="AA3378" i="9"/>
  <c r="AB3378" i="9"/>
  <c r="AA3370" i="9"/>
  <c r="AB3370" i="9"/>
  <c r="AA5696" i="9"/>
  <c r="AB5696" i="9"/>
  <c r="AA5687" i="9"/>
  <c r="AB5687" i="9"/>
  <c r="AA5679" i="9"/>
  <c r="AB5679" i="9"/>
  <c r="AA5671" i="9"/>
  <c r="AB5671" i="9"/>
  <c r="AA5662" i="9"/>
  <c r="AB5662" i="9"/>
  <c r="AA5654" i="9"/>
  <c r="AB5654" i="9"/>
  <c r="AA5646" i="9"/>
  <c r="AB5646" i="9"/>
  <c r="AA5637" i="9"/>
  <c r="AB5637" i="9"/>
  <c r="AA5629" i="9"/>
  <c r="AB5629" i="9"/>
  <c r="AA5621" i="9"/>
  <c r="AB5621" i="9"/>
  <c r="AA5612" i="9"/>
  <c r="AB5612" i="9"/>
  <c r="AA5604" i="9"/>
  <c r="AB5604" i="9"/>
  <c r="AB5595" i="9"/>
  <c r="AA5595" i="9"/>
  <c r="AB5587" i="9"/>
  <c r="AA5587" i="9"/>
  <c r="AB5579" i="9"/>
  <c r="AA5579" i="9"/>
  <c r="AA5570" i="9"/>
  <c r="AB5570" i="9"/>
  <c r="AA5562" i="9"/>
  <c r="AB5562" i="9"/>
  <c r="AA5554" i="9"/>
  <c r="AB5554" i="9"/>
  <c r="AA5545" i="9"/>
  <c r="AB5545" i="9"/>
  <c r="AA5537" i="9"/>
  <c r="AB5537" i="9"/>
  <c r="AA5529" i="9"/>
  <c r="AB5529" i="9"/>
  <c r="AA5520" i="9"/>
  <c r="AB5520" i="9"/>
  <c r="AA5512" i="9"/>
  <c r="AB5512" i="9"/>
  <c r="AA5504" i="9"/>
  <c r="AB5504" i="9"/>
  <c r="AB5495" i="9"/>
  <c r="AA5495" i="9"/>
  <c r="AB5487" i="9"/>
  <c r="AA5487" i="9"/>
  <c r="X5480" i="9"/>
  <c r="AA5480" i="9"/>
  <c r="AB5480" i="9"/>
  <c r="AB5471" i="9"/>
  <c r="AA5471" i="9"/>
  <c r="AA5464" i="9"/>
  <c r="AB5464" i="9"/>
  <c r="AA5456" i="9"/>
  <c r="AB5456" i="9"/>
  <c r="AB5447" i="9"/>
  <c r="AA5447" i="9"/>
  <c r="AB5439" i="9"/>
  <c r="AA5439" i="9"/>
  <c r="AB5431" i="9"/>
  <c r="AA5431" i="9"/>
  <c r="AA5422" i="9"/>
  <c r="AB5422" i="9"/>
  <c r="AA5414" i="9"/>
  <c r="AB5414" i="9"/>
  <c r="AA5406" i="9"/>
  <c r="AB5406" i="9"/>
  <c r="AA5397" i="9"/>
  <c r="AB5397" i="9"/>
  <c r="AA5389" i="9"/>
  <c r="AB5389" i="9"/>
  <c r="AA5381" i="9"/>
  <c r="AB5381" i="9"/>
  <c r="AA5372" i="9"/>
  <c r="AB5372" i="9"/>
  <c r="AA5364" i="9"/>
  <c r="AB5364" i="9"/>
  <c r="AB5355" i="9"/>
  <c r="AA5355" i="9"/>
  <c r="AB5347" i="9"/>
  <c r="AA5347" i="9"/>
  <c r="AB5339" i="9"/>
  <c r="AA5339" i="9"/>
  <c r="AA5330" i="9"/>
  <c r="AB5330" i="9"/>
  <c r="AA5322" i="9"/>
  <c r="AB5322" i="9"/>
  <c r="AA5314" i="9"/>
  <c r="AB5314" i="9"/>
  <c r="AA5305" i="9"/>
  <c r="AB5305" i="9"/>
  <c r="AA5297" i="9"/>
  <c r="AB5297" i="9"/>
  <c r="AA5289" i="9"/>
  <c r="AB5289" i="9"/>
  <c r="AA5280" i="9"/>
  <c r="AB5280" i="9"/>
  <c r="AA5272" i="9"/>
  <c r="AB5272" i="9"/>
  <c r="AA5265" i="9"/>
  <c r="AB5265" i="9"/>
  <c r="AA5257" i="9"/>
  <c r="AB5257" i="9"/>
  <c r="AA5249" i="9"/>
  <c r="AB5249" i="9"/>
  <c r="AA5233" i="9"/>
  <c r="AB5233" i="9"/>
  <c r="AA5218" i="9"/>
  <c r="AB5218" i="9"/>
  <c r="AA5209" i="9"/>
  <c r="AB5209" i="9"/>
  <c r="AA5201" i="9"/>
  <c r="AB5201" i="9"/>
  <c r="AA5193" i="9"/>
  <c r="AB5193" i="9"/>
  <c r="AA5184" i="9"/>
  <c r="AB5184" i="9"/>
  <c r="AA5176" i="9"/>
  <c r="AB5176" i="9"/>
  <c r="AA5169" i="9"/>
  <c r="AB5169" i="9"/>
  <c r="AA5161" i="9"/>
  <c r="AB5161" i="9"/>
  <c r="AA5153" i="9"/>
  <c r="AB5153" i="9"/>
  <c r="AA5145" i="9"/>
  <c r="AB5145" i="9"/>
  <c r="AA8760" i="9"/>
  <c r="AB8760" i="9"/>
  <c r="AA8752" i="9"/>
  <c r="AB8752" i="9"/>
  <c r="AA8744" i="9"/>
  <c r="AB8744" i="9"/>
  <c r="AB8735" i="9"/>
  <c r="AA8735" i="9"/>
  <c r="AB8727" i="9"/>
  <c r="AA8727" i="9"/>
  <c r="AB8719" i="9"/>
  <c r="AA8719" i="9"/>
  <c r="AA8710" i="9"/>
  <c r="AB8710" i="9"/>
  <c r="AA8702" i="9"/>
  <c r="AB8702" i="9"/>
  <c r="AA8694" i="9"/>
  <c r="AB8694" i="9"/>
  <c r="AA8685" i="9"/>
  <c r="AB8685" i="9"/>
  <c r="AA8677" i="9"/>
  <c r="AB8677" i="9"/>
  <c r="AA8669" i="9"/>
  <c r="AB8669" i="9"/>
  <c r="AB8660" i="9"/>
  <c r="AA8660" i="9"/>
  <c r="AA8652" i="9"/>
  <c r="AB8652" i="9"/>
  <c r="X8643" i="9"/>
  <c r="AB8643" i="9"/>
  <c r="AA8643" i="9"/>
  <c r="AB8635" i="9"/>
  <c r="AA8635" i="9"/>
  <c r="X8627" i="9"/>
  <c r="AB8627" i="9"/>
  <c r="AA8627" i="9"/>
  <c r="AA8618" i="9"/>
  <c r="AB8618" i="9"/>
  <c r="AA8610" i="9"/>
  <c r="AB8610" i="9"/>
  <c r="AA8602" i="9"/>
  <c r="AB8602" i="9"/>
  <c r="AA8593" i="9"/>
  <c r="AB8593" i="9"/>
  <c r="AA8585" i="9"/>
  <c r="AB8585" i="9"/>
  <c r="AA8577" i="9"/>
  <c r="AB8577" i="9"/>
  <c r="AA8568" i="9"/>
  <c r="AB8568" i="9"/>
  <c r="AA8560" i="9"/>
  <c r="AB8560" i="9"/>
  <c r="AA8552" i="9"/>
  <c r="AB8552" i="9"/>
  <c r="AB8543" i="9"/>
  <c r="AA8543" i="9"/>
  <c r="AB8535" i="9"/>
  <c r="AA8535" i="9"/>
  <c r="AB8527" i="9"/>
  <c r="AA8527" i="9"/>
  <c r="AA8518" i="9"/>
  <c r="AB8518" i="9"/>
  <c r="AA8510" i="9"/>
  <c r="AB8510" i="9"/>
  <c r="AA8502" i="9"/>
  <c r="AB8502" i="9"/>
  <c r="AA8493" i="9"/>
  <c r="AB8493" i="9"/>
  <c r="AA8485" i="9"/>
  <c r="AB8485" i="9"/>
  <c r="AA8477" i="9"/>
  <c r="AB8477" i="9"/>
  <c r="AA8468" i="9"/>
  <c r="AB8468" i="9"/>
  <c r="AA8460" i="9"/>
  <c r="AB8460" i="9"/>
  <c r="AB8451" i="9"/>
  <c r="AA8451" i="9"/>
  <c r="AB8443" i="9"/>
  <c r="AA8443" i="9"/>
  <c r="AB8435" i="9"/>
  <c r="AA8435" i="9"/>
  <c r="AA8426" i="9"/>
  <c r="AB8426" i="9"/>
  <c r="AA8418" i="9"/>
  <c r="AB8418" i="9"/>
  <c r="AA8410" i="9"/>
  <c r="AB8410" i="9"/>
  <c r="AA8401" i="9"/>
  <c r="AB8401" i="9"/>
  <c r="AA8393" i="9"/>
  <c r="AB8393" i="9"/>
  <c r="X8385" i="9"/>
  <c r="AA8385" i="9"/>
  <c r="AB8385" i="9"/>
  <c r="AA8376" i="9"/>
  <c r="AB8376" i="9"/>
  <c r="AA8368" i="9"/>
  <c r="AB8368" i="9"/>
  <c r="AA8353" i="9"/>
  <c r="AB8353" i="9"/>
  <c r="AA8345" i="9"/>
  <c r="AB8345" i="9"/>
  <c r="AA8337" i="9"/>
  <c r="AB8337" i="9"/>
  <c r="AA8328" i="9"/>
  <c r="AB8328" i="9"/>
  <c r="AA8320" i="9"/>
  <c r="AB8320" i="9"/>
  <c r="AA8312" i="9"/>
  <c r="AB8312" i="9"/>
  <c r="AB8303" i="9"/>
  <c r="AA8303" i="9"/>
  <c r="AB8295" i="9"/>
  <c r="AA8295" i="9"/>
  <c r="X8287" i="9"/>
  <c r="AB8287" i="9"/>
  <c r="AA8287" i="9"/>
  <c r="AA8278" i="9"/>
  <c r="AB8278" i="9"/>
  <c r="AA8270" i="9"/>
  <c r="AB8270" i="9"/>
  <c r="AA8262" i="9"/>
  <c r="AB8262" i="9"/>
  <c r="AA8253" i="9"/>
  <c r="AB8253" i="9"/>
  <c r="AA8245" i="9"/>
  <c r="AB8245" i="9"/>
  <c r="AA8237" i="9"/>
  <c r="AB8237" i="9"/>
  <c r="AA8228" i="9"/>
  <c r="AB8228" i="9"/>
  <c r="AA8220" i="9"/>
  <c r="AB8220" i="9"/>
  <c r="AB8211" i="9"/>
  <c r="AA8211" i="9"/>
  <c r="AB8203" i="9"/>
  <c r="AA8203" i="9"/>
  <c r="AB8195" i="9"/>
  <c r="AA8195" i="9"/>
  <c r="AB8186" i="9"/>
  <c r="AA8186" i="9"/>
  <c r="AB8178" i="9"/>
  <c r="AA8178" i="9"/>
  <c r="AB8170" i="9"/>
  <c r="AA8170" i="9"/>
  <c r="AA8161" i="9"/>
  <c r="AB8161" i="9"/>
  <c r="AA8153" i="9"/>
  <c r="AB8153" i="9"/>
  <c r="AA8145" i="9"/>
  <c r="AB8145" i="9"/>
  <c r="AA8136" i="9"/>
  <c r="AB8136" i="9"/>
  <c r="AA8128" i="9"/>
  <c r="AB8128" i="9"/>
  <c r="AA8120" i="9"/>
  <c r="AB8120" i="9"/>
  <c r="AA8111" i="9"/>
  <c r="AB8111" i="9"/>
  <c r="AA8103" i="9"/>
  <c r="AB8103" i="9"/>
  <c r="AA8096" i="9"/>
  <c r="AB8096" i="9"/>
  <c r="AA8087" i="9"/>
  <c r="AB8087" i="9"/>
  <c r="AA8079" i="9"/>
  <c r="AB8079" i="9"/>
  <c r="AA8071" i="9"/>
  <c r="AB8071" i="9"/>
  <c r="AB8062" i="9"/>
  <c r="AA8062" i="9"/>
  <c r="AB8054" i="9"/>
  <c r="AA8054" i="9"/>
  <c r="AB8046" i="9"/>
  <c r="AA8046" i="9"/>
  <c r="AA8037" i="9"/>
  <c r="AB8037" i="9"/>
  <c r="AA8029" i="9"/>
  <c r="AB8029" i="9"/>
  <c r="AA8021" i="9"/>
  <c r="AB8021" i="9"/>
  <c r="AA8012" i="9"/>
  <c r="AB8012" i="9"/>
  <c r="AA8004" i="9"/>
  <c r="AB8004" i="9"/>
  <c r="AA7995" i="9"/>
  <c r="AB7995" i="9"/>
  <c r="AA7987" i="9"/>
  <c r="AB7987" i="9"/>
  <c r="AA7979" i="9"/>
  <c r="AB7979" i="9"/>
  <c r="AB7970" i="9"/>
  <c r="AA7970" i="9"/>
  <c r="AB7962" i="9"/>
  <c r="AA7962" i="9"/>
  <c r="AA7955" i="9"/>
  <c r="AB7955" i="9"/>
  <c r="AB7946" i="9"/>
  <c r="AA7946" i="9"/>
  <c r="AB7938" i="9"/>
  <c r="AA7938" i="9"/>
  <c r="AB7930" i="9"/>
  <c r="AA7930" i="9"/>
  <c r="AA7921" i="9"/>
  <c r="AB7921" i="9"/>
  <c r="AA7913" i="9"/>
  <c r="AB7913" i="9"/>
  <c r="AA7905" i="9"/>
  <c r="AB7905" i="9"/>
  <c r="AA7896" i="9"/>
  <c r="AB7896" i="9"/>
  <c r="AA7888" i="9"/>
  <c r="AB7888" i="9"/>
  <c r="AA7881" i="9"/>
  <c r="AB7881" i="9"/>
  <c r="AA7872" i="9"/>
  <c r="AB7872" i="9"/>
  <c r="AA7864" i="9"/>
  <c r="AB7864" i="9"/>
  <c r="AA7856" i="9"/>
  <c r="AB7856" i="9"/>
  <c r="AA7847" i="9"/>
  <c r="AB7847" i="9"/>
  <c r="AA7839" i="9"/>
  <c r="AB7839" i="9"/>
  <c r="AA7831" i="9"/>
  <c r="AB7831" i="9"/>
  <c r="AB7822" i="9"/>
  <c r="AA7822" i="9"/>
  <c r="AA7815" i="9"/>
  <c r="AB7815" i="9"/>
  <c r="X7807" i="9"/>
  <c r="AA7807" i="9"/>
  <c r="AB7807" i="9"/>
  <c r="AB7798" i="9"/>
  <c r="AA7798" i="9"/>
  <c r="AB7790" i="9"/>
  <c r="AA7790" i="9"/>
  <c r="AB7782" i="9"/>
  <c r="AA7782" i="9"/>
  <c r="AA7773" i="9"/>
  <c r="AB7773" i="9"/>
  <c r="X7765" i="9"/>
  <c r="AA7765" i="9"/>
  <c r="AB7765" i="9"/>
  <c r="AA7757" i="9"/>
  <c r="AB7757" i="9"/>
  <c r="AA7748" i="9"/>
  <c r="AB7748" i="9"/>
  <c r="AA7741" i="9"/>
  <c r="AB7741" i="9"/>
  <c r="X7733" i="9"/>
  <c r="AA7733" i="9"/>
  <c r="AB7733" i="9"/>
  <c r="AA7724" i="9"/>
  <c r="AB7724" i="9"/>
  <c r="AA7716" i="9"/>
  <c r="AB7716" i="9"/>
  <c r="AA7707" i="9"/>
  <c r="AB7707" i="9"/>
  <c r="AA7699" i="9"/>
  <c r="AB7699" i="9"/>
  <c r="AA7691" i="9"/>
  <c r="AB7691" i="9"/>
  <c r="AB7682" i="9"/>
  <c r="AA7682" i="9"/>
  <c r="AB7674" i="9"/>
  <c r="AA7674" i="9"/>
  <c r="AB7666" i="9"/>
  <c r="AA7666" i="9"/>
  <c r="AB7658" i="9"/>
  <c r="AA7658" i="9"/>
  <c r="AB7650" i="9"/>
  <c r="AA7650" i="9"/>
  <c r="AB7642" i="9"/>
  <c r="AA7642" i="9"/>
  <c r="AA7633" i="9"/>
  <c r="AB7633" i="9"/>
  <c r="AA7625" i="9"/>
  <c r="AB7625" i="9"/>
  <c r="AB7618" i="9"/>
  <c r="AA7618" i="9"/>
  <c r="AA7609" i="9"/>
  <c r="AB7609" i="9"/>
  <c r="AA7601" i="9"/>
  <c r="AB7601" i="9"/>
  <c r="AB7594" i="9"/>
  <c r="AA7594" i="9"/>
  <c r="AA7585" i="9"/>
  <c r="AB7585" i="9"/>
  <c r="AA7577" i="9"/>
  <c r="AB7577" i="9"/>
  <c r="AA7569" i="9"/>
  <c r="AB7569" i="9"/>
  <c r="AA7560" i="9"/>
  <c r="AB7560" i="9"/>
  <c r="AA7552" i="9"/>
  <c r="AB7552" i="9"/>
  <c r="AA7544" i="9"/>
  <c r="AB7544" i="9"/>
  <c r="AA7535" i="9"/>
  <c r="AB7535" i="9"/>
  <c r="AA7527" i="9"/>
  <c r="AB7527" i="9"/>
  <c r="AA7519" i="9"/>
  <c r="AB7519" i="9"/>
  <c r="AB7510" i="9"/>
  <c r="AA7510" i="9"/>
  <c r="AA7495" i="9"/>
  <c r="AB7495" i="9"/>
  <c r="AA7488" i="9"/>
  <c r="AB7488" i="9"/>
  <c r="AA7480" i="9"/>
  <c r="AB7480" i="9"/>
  <c r="AA7472" i="9"/>
  <c r="AB7472" i="9"/>
  <c r="AA7463" i="9"/>
  <c r="AB7463" i="9"/>
  <c r="AA7455" i="9"/>
  <c r="AB7455" i="9"/>
  <c r="AA7447" i="9"/>
  <c r="AB7447" i="9"/>
  <c r="AA7439" i="9"/>
  <c r="AB7439" i="9"/>
  <c r="AA7432" i="9"/>
  <c r="AB7432" i="9"/>
  <c r="AA7424" i="9"/>
  <c r="AB7424" i="9"/>
  <c r="AA7415" i="9"/>
  <c r="AB7415" i="9"/>
  <c r="AA7407" i="9"/>
  <c r="AB7407" i="9"/>
  <c r="AA7399" i="9"/>
  <c r="AB7399" i="9"/>
  <c r="AB7390" i="9"/>
  <c r="AA7390" i="9"/>
  <c r="AB7382" i="9"/>
  <c r="AA7382" i="9"/>
  <c r="AB7374" i="9"/>
  <c r="AA7374" i="9"/>
  <c r="AA7365" i="9"/>
  <c r="AB7365" i="9"/>
  <c r="AA7357" i="9"/>
  <c r="AB7357" i="9"/>
  <c r="AA7349" i="9"/>
  <c r="AB7349" i="9"/>
  <c r="AA7340" i="9"/>
  <c r="AB7340" i="9"/>
  <c r="X7332" i="9"/>
  <c r="AA7332" i="9"/>
  <c r="AB7332" i="9"/>
  <c r="AA7323" i="9"/>
  <c r="AB7323" i="9"/>
  <c r="AA7315" i="9"/>
  <c r="AB7315" i="9"/>
  <c r="AA7307" i="9"/>
  <c r="AB7307" i="9"/>
  <c r="AB7298" i="9"/>
  <c r="AA7298" i="9"/>
  <c r="AB7290" i="9"/>
  <c r="AA7290" i="9"/>
  <c r="AB7282" i="9"/>
  <c r="AA7282" i="9"/>
  <c r="AA7273" i="9"/>
  <c r="AB7273" i="9"/>
  <c r="AA7265" i="9"/>
  <c r="AB7265" i="9"/>
  <c r="AA7257" i="9"/>
  <c r="AB7257" i="9"/>
  <c r="AA7248" i="9"/>
  <c r="AB7248" i="9"/>
  <c r="AA7240" i="9"/>
  <c r="AB7240" i="9"/>
  <c r="AA7233" i="9"/>
  <c r="AB7233" i="9"/>
  <c r="AA7224" i="9"/>
  <c r="AB7224" i="9"/>
  <c r="AA7217" i="9"/>
  <c r="AB7217" i="9"/>
  <c r="AA7209" i="9"/>
  <c r="AB7209" i="9"/>
  <c r="AA7200" i="9"/>
  <c r="AB7200" i="9"/>
  <c r="AA7192" i="9"/>
  <c r="AB7192" i="9"/>
  <c r="AB7178" i="9"/>
  <c r="AA7178" i="9"/>
  <c r="AA7171" i="9"/>
  <c r="AB7171" i="9"/>
  <c r="AA7163" i="9"/>
  <c r="AB7163" i="9"/>
  <c r="AA7157" i="9"/>
  <c r="AB7157" i="9"/>
  <c r="AA7148" i="9"/>
  <c r="AB7148" i="9"/>
  <c r="AA7140" i="9"/>
  <c r="AB7140" i="9"/>
  <c r="AA7131" i="9"/>
  <c r="AB7131" i="9"/>
  <c r="AA7123" i="9"/>
  <c r="AB7123" i="9"/>
  <c r="AA7115" i="9"/>
  <c r="AB7115" i="9"/>
  <c r="AB7106" i="9"/>
  <c r="AA7106" i="9"/>
  <c r="AB7098" i="9"/>
  <c r="AA7098" i="9"/>
  <c r="AB7090" i="9"/>
  <c r="AA7090" i="9"/>
  <c r="AB7074" i="9"/>
  <c r="AA7074" i="9"/>
  <c r="AB7066" i="9"/>
  <c r="AA7066" i="9"/>
  <c r="AA7057" i="9"/>
  <c r="AB7057" i="9"/>
  <c r="AA7049" i="9"/>
  <c r="AB7049" i="9"/>
  <c r="AA7041" i="9"/>
  <c r="AB7041" i="9"/>
  <c r="AA7032" i="9"/>
  <c r="AB7032" i="9"/>
  <c r="AA7027" i="9"/>
  <c r="AB7027" i="9"/>
  <c r="AA7019" i="9"/>
  <c r="AB7019" i="9"/>
  <c r="AB7010" i="9"/>
  <c r="AA7010" i="9"/>
  <c r="AB7002" i="9"/>
  <c r="AA7002" i="9"/>
  <c r="AA6995" i="9"/>
  <c r="AB6995" i="9"/>
  <c r="AB6986" i="9"/>
  <c r="AA6986" i="9"/>
  <c r="AB6978" i="9"/>
  <c r="AA6978" i="9"/>
  <c r="AB6970" i="9"/>
  <c r="AA6970" i="9"/>
  <c r="AA6961" i="9"/>
  <c r="AB6961" i="9"/>
  <c r="AA6953" i="9"/>
  <c r="AB6953" i="9"/>
  <c r="AA6945" i="9"/>
  <c r="AB6945" i="9"/>
  <c r="AA6936" i="9"/>
  <c r="AB6936" i="9"/>
  <c r="AA6928" i="9"/>
  <c r="AB6928" i="9"/>
  <c r="AA6920" i="9"/>
  <c r="AB6920" i="9"/>
  <c r="AA6911" i="9"/>
  <c r="AB6911" i="9"/>
  <c r="AA6903" i="9"/>
  <c r="AB6903" i="9"/>
  <c r="AB6896" i="9"/>
  <c r="AA6896" i="9"/>
  <c r="AA6887" i="9"/>
  <c r="AB6887" i="9"/>
  <c r="AA6879" i="9"/>
  <c r="AB6879" i="9"/>
  <c r="AA6871" i="9"/>
  <c r="AB6871" i="9"/>
  <c r="AA6862" i="9"/>
  <c r="AB6862" i="9"/>
  <c r="AA6855" i="9"/>
  <c r="AB6855" i="9"/>
  <c r="AA6847" i="9"/>
  <c r="AB6847" i="9"/>
  <c r="AA6838" i="9"/>
  <c r="AB6838" i="9"/>
  <c r="AA6830" i="9"/>
  <c r="AB6830" i="9"/>
  <c r="AA6823" i="9"/>
  <c r="AB6823" i="9"/>
  <c r="AA6815" i="9"/>
  <c r="AB6815" i="9"/>
  <c r="AA6807" i="9"/>
  <c r="AB6807" i="9"/>
  <c r="AA6799" i="9"/>
  <c r="AB6799" i="9"/>
  <c r="AA6790" i="9"/>
  <c r="AB6790" i="9"/>
  <c r="AA6782" i="9"/>
  <c r="AB6782" i="9"/>
  <c r="AA6774" i="9"/>
  <c r="AB6774" i="9"/>
  <c r="AA6758" i="9"/>
  <c r="AB6758" i="9"/>
  <c r="AA6750" i="9"/>
  <c r="AB6750" i="9"/>
  <c r="AA6741" i="9"/>
  <c r="AB6741" i="9"/>
  <c r="AA6734" i="9"/>
  <c r="AB6734" i="9"/>
  <c r="AA6726" i="9"/>
  <c r="AB6726" i="9"/>
  <c r="X6717" i="9"/>
  <c r="AA6717" i="9"/>
  <c r="AB6717" i="9"/>
  <c r="AA6709" i="9"/>
  <c r="AB6709" i="9"/>
  <c r="AA6701" i="9"/>
  <c r="AB6701" i="9"/>
  <c r="AB6692" i="9"/>
  <c r="AA6692" i="9"/>
  <c r="AB6684" i="9"/>
  <c r="AA6684" i="9"/>
  <c r="AA6675" i="9"/>
  <c r="AB6675" i="9"/>
  <c r="AA6667" i="9"/>
  <c r="AB6667" i="9"/>
  <c r="AB6660" i="9"/>
  <c r="AA6660" i="9"/>
  <c r="AA6651" i="9"/>
  <c r="AB6651" i="9"/>
  <c r="AA6643" i="9"/>
  <c r="AB6643" i="9"/>
  <c r="AA6635" i="9"/>
  <c r="AB6635" i="9"/>
  <c r="AA6626" i="9"/>
  <c r="AB6626" i="9"/>
  <c r="AA6618" i="9"/>
  <c r="AB6618" i="9"/>
  <c r="AA6610" i="9"/>
  <c r="AB6610" i="9"/>
  <c r="AA6601" i="9"/>
  <c r="AB6601" i="9"/>
  <c r="X6593" i="9"/>
  <c r="AA6593" i="9"/>
  <c r="AB6593" i="9"/>
  <c r="AA6586" i="9"/>
  <c r="AB6586" i="9"/>
  <c r="AA6577" i="9"/>
  <c r="AB6577" i="9"/>
  <c r="AA6569" i="9"/>
  <c r="AB6569" i="9"/>
  <c r="AA6561" i="9"/>
  <c r="AB6561" i="9"/>
  <c r="AB6552" i="9"/>
  <c r="AA6552" i="9"/>
  <c r="AB6544" i="9"/>
  <c r="AA6544" i="9"/>
  <c r="AB6536" i="9"/>
  <c r="AA6536" i="9"/>
  <c r="AA6527" i="9"/>
  <c r="AB6527" i="9"/>
  <c r="AA6519" i="9"/>
  <c r="AB6519" i="9"/>
  <c r="AA6511" i="9"/>
  <c r="AB6511" i="9"/>
  <c r="AA6502" i="9"/>
  <c r="AB6502" i="9"/>
  <c r="AA6494" i="9"/>
  <c r="AB6494" i="9"/>
  <c r="AA6486" i="9"/>
  <c r="AB6486" i="9"/>
  <c r="AA6477" i="9"/>
  <c r="AB6477" i="9"/>
  <c r="AA6469" i="9"/>
  <c r="AB6469" i="9"/>
  <c r="AA6461" i="9"/>
  <c r="AB6461" i="9"/>
  <c r="AB6452" i="9"/>
  <c r="AA6452" i="9"/>
  <c r="AA6445" i="9"/>
  <c r="AB6445" i="9"/>
  <c r="AA6437" i="9"/>
  <c r="AB6437" i="9"/>
  <c r="AB6428" i="9"/>
  <c r="AA6428" i="9"/>
  <c r="AA6421" i="9"/>
  <c r="AB6421" i="9"/>
  <c r="AA6413" i="9"/>
  <c r="AB6413" i="9"/>
  <c r="AB6404" i="9"/>
  <c r="AA6404" i="9"/>
  <c r="AB6396" i="9"/>
  <c r="AA6396" i="9"/>
  <c r="AA6387" i="9"/>
  <c r="AB6387" i="9"/>
  <c r="X6379" i="9"/>
  <c r="AA6379" i="9"/>
  <c r="AB6379" i="9"/>
  <c r="AA6371" i="9"/>
  <c r="AB6371" i="9"/>
  <c r="AA6362" i="9"/>
  <c r="AB6362" i="9"/>
  <c r="AA6354" i="9"/>
  <c r="AB6354" i="9"/>
  <c r="AA6346" i="9"/>
  <c r="AB6346" i="9"/>
  <c r="AA6337" i="9"/>
  <c r="AB6337" i="9"/>
  <c r="AA6329" i="9"/>
  <c r="AB6329" i="9"/>
  <c r="AA6321" i="9"/>
  <c r="AB6321" i="9"/>
  <c r="AB6312" i="9"/>
  <c r="AA6312" i="9"/>
  <c r="AB6304" i="9"/>
  <c r="AA6304" i="9"/>
  <c r="AA6297" i="9"/>
  <c r="AB6297" i="9"/>
  <c r="AB6288" i="9"/>
  <c r="AA6288" i="9"/>
  <c r="AA6281" i="9"/>
  <c r="AB6281" i="9"/>
  <c r="AA6273" i="9"/>
  <c r="AB6273" i="9"/>
  <c r="AB6264" i="9"/>
  <c r="AA6264" i="9"/>
  <c r="AB6256" i="9"/>
  <c r="AA6256" i="9"/>
  <c r="X6249" i="9"/>
  <c r="AA6249" i="9"/>
  <c r="AB6249" i="9"/>
  <c r="AA6241" i="9"/>
  <c r="AB6241" i="9"/>
  <c r="AA6233" i="9"/>
  <c r="AB6233" i="9"/>
  <c r="AA6225" i="9"/>
  <c r="AB6225" i="9"/>
  <c r="AA6217" i="9"/>
  <c r="AB6217" i="9"/>
  <c r="AA6209" i="9"/>
  <c r="AB6209" i="9"/>
  <c r="AA6201" i="9"/>
  <c r="AB6201" i="9"/>
  <c r="AB6192" i="9"/>
  <c r="AA6192" i="9"/>
  <c r="AB6184" i="9"/>
  <c r="AA6184" i="9"/>
  <c r="AB6176" i="9"/>
  <c r="AA6176" i="9"/>
  <c r="AA6167" i="9"/>
  <c r="AB6167" i="9"/>
  <c r="AB6159" i="9"/>
  <c r="AA6159" i="9"/>
  <c r="AA6151" i="9"/>
  <c r="AB6151" i="9"/>
  <c r="AA6142" i="9"/>
  <c r="AB6142" i="9"/>
  <c r="AA6134" i="9"/>
  <c r="AB6134" i="9"/>
  <c r="AA6126" i="9"/>
  <c r="AB6126" i="9"/>
  <c r="AA6117" i="9"/>
  <c r="AB6117" i="9"/>
  <c r="AA6109" i="9"/>
  <c r="AB6109" i="9"/>
  <c r="AA6101" i="9"/>
  <c r="AB6101" i="9"/>
  <c r="AA6092" i="9"/>
  <c r="AB6092" i="9"/>
  <c r="AB6084" i="9"/>
  <c r="AA6084" i="9"/>
  <c r="AA6075" i="9"/>
  <c r="AB6075" i="9"/>
  <c r="AA6067" i="9"/>
  <c r="AB6067" i="9"/>
  <c r="AA6059" i="9"/>
  <c r="AB6059" i="9"/>
  <c r="AA6050" i="9"/>
  <c r="AB6050" i="9"/>
  <c r="AA6042" i="9"/>
  <c r="AB6042" i="9"/>
  <c r="AA6034" i="9"/>
  <c r="AB6034" i="9"/>
  <c r="AA6025" i="9"/>
  <c r="AB6025" i="9"/>
  <c r="AA6017" i="9"/>
  <c r="AB6017" i="9"/>
  <c r="AA6009" i="9"/>
  <c r="AB6009" i="9"/>
  <c r="AA6000" i="9"/>
  <c r="AB6000" i="9"/>
  <c r="AA5992" i="9"/>
  <c r="AB5992" i="9"/>
  <c r="AA5984" i="9"/>
  <c r="AB5984" i="9"/>
  <c r="AA5975" i="9"/>
  <c r="AB5975" i="9"/>
  <c r="AA5967" i="9"/>
  <c r="AB5967" i="9"/>
  <c r="AA5959" i="9"/>
  <c r="AB5959" i="9"/>
  <c r="AA5950" i="9"/>
  <c r="AB5950" i="9"/>
  <c r="AA5942" i="9"/>
  <c r="AB5942" i="9"/>
  <c r="AA5934" i="9"/>
  <c r="AB5934" i="9"/>
  <c r="AA5925" i="9"/>
  <c r="AB5925" i="9"/>
  <c r="AA5917" i="9"/>
  <c r="AB5917" i="9"/>
  <c r="AA5910" i="9"/>
  <c r="AB5910" i="9"/>
  <c r="AA5901" i="9"/>
  <c r="AB5901" i="9"/>
  <c r="AA5893" i="9"/>
  <c r="AB5893" i="9"/>
  <c r="AA5885" i="9"/>
  <c r="AB5885" i="9"/>
  <c r="AB5876" i="9"/>
  <c r="AA5876" i="9"/>
  <c r="AA5868" i="9"/>
  <c r="AB5868" i="9"/>
  <c r="AA5861" i="9"/>
  <c r="AB5861" i="9"/>
  <c r="AA5852" i="9"/>
  <c r="AB5852" i="9"/>
  <c r="AB5844" i="9"/>
  <c r="AA5844" i="9"/>
  <c r="AA5835" i="9"/>
  <c r="AB5835" i="9"/>
  <c r="AA5827" i="9"/>
  <c r="AB5827" i="9"/>
  <c r="AA5819" i="9"/>
  <c r="AB5819" i="9"/>
  <c r="AA5810" i="9"/>
  <c r="AB5810" i="9"/>
  <c r="AA5802" i="9"/>
  <c r="AB5802" i="9"/>
  <c r="AA5795" i="9"/>
  <c r="AB5795" i="9"/>
  <c r="AA5786" i="9"/>
  <c r="AB5786" i="9"/>
  <c r="AA5778" i="9"/>
  <c r="AB5778" i="9"/>
  <c r="AA5770" i="9"/>
  <c r="AB5770" i="9"/>
  <c r="AA5761" i="9"/>
  <c r="AB5761" i="9"/>
  <c r="AA5746" i="9"/>
  <c r="AB5746" i="9"/>
  <c r="AA5737" i="9"/>
  <c r="AB5737" i="9"/>
  <c r="AA5722" i="9"/>
  <c r="AB5722" i="9"/>
  <c r="AA5713" i="9"/>
  <c r="AB5713" i="9"/>
  <c r="AA5706" i="9"/>
  <c r="AB5706" i="9"/>
  <c r="AA907" i="9"/>
  <c r="AB907" i="9"/>
  <c r="AA899" i="9"/>
  <c r="AB899" i="9"/>
  <c r="AB890" i="9"/>
  <c r="AA890" i="9"/>
  <c r="AB882" i="9"/>
  <c r="AA882" i="9"/>
  <c r="AB874" i="9"/>
  <c r="AA874" i="9"/>
  <c r="AA865" i="9"/>
  <c r="AB865" i="9"/>
  <c r="AA857" i="9"/>
  <c r="AB857" i="9"/>
  <c r="AA849" i="9"/>
  <c r="AB849" i="9"/>
  <c r="AA840" i="9"/>
  <c r="AB840" i="9"/>
  <c r="AA832" i="9"/>
  <c r="AB832" i="9"/>
  <c r="AA824" i="9"/>
  <c r="AB824" i="9"/>
  <c r="AA815" i="9"/>
  <c r="AB815" i="9"/>
  <c r="AA807" i="9"/>
  <c r="AB807" i="9"/>
  <c r="AA799" i="9"/>
  <c r="AB799" i="9"/>
  <c r="AB790" i="9"/>
  <c r="AA790" i="9"/>
  <c r="AB782" i="9"/>
  <c r="AA782" i="9"/>
  <c r="AB774" i="9"/>
  <c r="AA774" i="9"/>
  <c r="AA765" i="9"/>
  <c r="AB765" i="9"/>
  <c r="AA757" i="9"/>
  <c r="AB757" i="9"/>
  <c r="AA749" i="9"/>
  <c r="AB749" i="9"/>
  <c r="AA740" i="9"/>
  <c r="AB740" i="9"/>
  <c r="AA732" i="9"/>
  <c r="AB732" i="9"/>
  <c r="AA723" i="9"/>
  <c r="AB723" i="9"/>
  <c r="AA715" i="9"/>
  <c r="AB715" i="9"/>
  <c r="AA707" i="9"/>
  <c r="AB707" i="9"/>
  <c r="AB698" i="9"/>
  <c r="AA698" i="9"/>
  <c r="AB690" i="9"/>
  <c r="AA690" i="9"/>
  <c r="AB682" i="9"/>
  <c r="AA682" i="9"/>
  <c r="AA673" i="9"/>
  <c r="AB673" i="9"/>
  <c r="AA665" i="9"/>
  <c r="AB665" i="9"/>
  <c r="AA657" i="9"/>
  <c r="AB657" i="9"/>
  <c r="AA648" i="9"/>
  <c r="AB648" i="9"/>
  <c r="AA640" i="9"/>
  <c r="AB640" i="9"/>
  <c r="AA632" i="9"/>
  <c r="AB632" i="9"/>
  <c r="AA623" i="9"/>
  <c r="AB623" i="9"/>
  <c r="AA615" i="9"/>
  <c r="AB615" i="9"/>
  <c r="AA607" i="9"/>
  <c r="AB607" i="9"/>
  <c r="AB598" i="9"/>
  <c r="AA598" i="9"/>
  <c r="AB590" i="9"/>
  <c r="AA590" i="9"/>
  <c r="AB582" i="9"/>
  <c r="AA582" i="9"/>
  <c r="AA573" i="9"/>
  <c r="AB573" i="9"/>
  <c r="AA565" i="9"/>
  <c r="AB565" i="9"/>
  <c r="AA557" i="9"/>
  <c r="AB557" i="9"/>
  <c r="AA548" i="9"/>
  <c r="AB548" i="9"/>
  <c r="AA540" i="9"/>
  <c r="AB540" i="9"/>
  <c r="AA531" i="9"/>
  <c r="AB531" i="9"/>
  <c r="AA523" i="9"/>
  <c r="AB523" i="9"/>
  <c r="AA515" i="9"/>
  <c r="AB515" i="9"/>
  <c r="AB506" i="9"/>
  <c r="AA506" i="9"/>
  <c r="AB498" i="9"/>
  <c r="AA498" i="9"/>
  <c r="AB490" i="9"/>
  <c r="AA490" i="9"/>
  <c r="AA481" i="9"/>
  <c r="AB481" i="9"/>
  <c r="AA473" i="9"/>
  <c r="AB473" i="9"/>
  <c r="AB465" i="9"/>
  <c r="AA465" i="9"/>
  <c r="AA456" i="9"/>
  <c r="AB456" i="9"/>
  <c r="AA448" i="9"/>
  <c r="AB448" i="9"/>
  <c r="AA440" i="9"/>
  <c r="AB440" i="9"/>
  <c r="AA431" i="9"/>
  <c r="AB431" i="9"/>
  <c r="AA423" i="9"/>
  <c r="AB423" i="9"/>
  <c r="AA415" i="9"/>
  <c r="AB415" i="9"/>
  <c r="AB406" i="9"/>
  <c r="AA406" i="9"/>
  <c r="AB398" i="9"/>
  <c r="AA398" i="9"/>
  <c r="AB390" i="9"/>
  <c r="AA390" i="9"/>
  <c r="AA381" i="9"/>
  <c r="AB381" i="9"/>
  <c r="AA373" i="9"/>
  <c r="AB373" i="9"/>
  <c r="AA365" i="9"/>
  <c r="AB365" i="9"/>
  <c r="AA356" i="9"/>
  <c r="AB356" i="9"/>
  <c r="AA348" i="9"/>
  <c r="AB348" i="9"/>
  <c r="AA339" i="9"/>
  <c r="AB339" i="9"/>
  <c r="AA331" i="9"/>
  <c r="AB331" i="9"/>
  <c r="AA323" i="9"/>
  <c r="AB323" i="9"/>
  <c r="AB314" i="9"/>
  <c r="AA314" i="9"/>
  <c r="AB306" i="9"/>
  <c r="AA306" i="9"/>
  <c r="AB298" i="9"/>
  <c r="AA298" i="9"/>
  <c r="AA289" i="9"/>
  <c r="AB289" i="9"/>
  <c r="AA281" i="9"/>
  <c r="AB281" i="9"/>
  <c r="AA273" i="9"/>
  <c r="AB273" i="9"/>
  <c r="AA264" i="9"/>
  <c r="AB264" i="9"/>
  <c r="AA256" i="9"/>
  <c r="AB256" i="9"/>
  <c r="AA2955" i="9"/>
  <c r="AB2955" i="9"/>
  <c r="AA2947" i="9"/>
  <c r="AB2947" i="9"/>
  <c r="AA2939" i="9"/>
  <c r="AB2939" i="9"/>
  <c r="AA2930" i="9"/>
  <c r="AB2930" i="9"/>
  <c r="AA2922" i="9"/>
  <c r="AB2922" i="9"/>
  <c r="AA2914" i="9"/>
  <c r="AB2914" i="9"/>
  <c r="AA2905" i="9"/>
  <c r="AB2905" i="9"/>
  <c r="AA2897" i="9"/>
  <c r="AB2897" i="9"/>
  <c r="AA2889" i="9"/>
  <c r="AB2889" i="9"/>
  <c r="AB2880" i="9"/>
  <c r="AA2880" i="9"/>
  <c r="AB2872" i="9"/>
  <c r="AA2872" i="9"/>
  <c r="AB2864" i="9"/>
  <c r="AA2864" i="9"/>
  <c r="AA2855" i="9"/>
  <c r="AB2855" i="9"/>
  <c r="AA2847" i="9"/>
  <c r="AB2847" i="9"/>
  <c r="AA2839" i="9"/>
  <c r="AB2839" i="9"/>
  <c r="AA2830" i="9"/>
  <c r="AB2830" i="9"/>
  <c r="AA2822" i="9"/>
  <c r="AB2822" i="9"/>
  <c r="AA2814" i="9"/>
  <c r="AB2814" i="9"/>
  <c r="AA2805" i="9"/>
  <c r="AB2805" i="9"/>
  <c r="AA2797" i="9"/>
  <c r="AB2797" i="9"/>
  <c r="AA2789" i="9"/>
  <c r="AB2789" i="9"/>
  <c r="AB2780" i="9"/>
  <c r="AA2780" i="9"/>
  <c r="AB2772" i="9"/>
  <c r="AA2772" i="9"/>
  <c r="AA2763" i="9"/>
  <c r="AB2763" i="9"/>
  <c r="AA2755" i="9"/>
  <c r="AB2755" i="9"/>
  <c r="AA2747" i="9"/>
  <c r="AB2747" i="9"/>
  <c r="AA2738" i="9"/>
  <c r="AB2738" i="9"/>
  <c r="AA2730" i="9"/>
  <c r="AB2730" i="9"/>
  <c r="AA2722" i="9"/>
  <c r="AB2722" i="9"/>
  <c r="AA2713" i="9"/>
  <c r="AB2713" i="9"/>
  <c r="AA2705" i="9"/>
  <c r="AB2705" i="9"/>
  <c r="AA2697" i="9"/>
  <c r="AB2697" i="9"/>
  <c r="AB2688" i="9"/>
  <c r="AA2688" i="9"/>
  <c r="AB2680" i="9"/>
  <c r="AA2680" i="9"/>
  <c r="AB2672" i="9"/>
  <c r="AA2672" i="9"/>
  <c r="AA2663" i="9"/>
  <c r="AB2663" i="9"/>
  <c r="AA2655" i="9"/>
  <c r="AB2655" i="9"/>
  <c r="AA2647" i="9"/>
  <c r="AB2647" i="9"/>
  <c r="AA2638" i="9"/>
  <c r="AB2638" i="9"/>
  <c r="AA2630" i="9"/>
  <c r="AB2630" i="9"/>
  <c r="AA2622" i="9"/>
  <c r="AB2622" i="9"/>
  <c r="AA2613" i="9"/>
  <c r="AB2613" i="9"/>
  <c r="AA2605" i="9"/>
  <c r="AB2605" i="9"/>
  <c r="AA2597" i="9"/>
  <c r="AB2597" i="9"/>
  <c r="AA2588" i="9"/>
  <c r="AB2588" i="9"/>
  <c r="AA2580" i="9"/>
  <c r="AB2580" i="9"/>
  <c r="AA2571" i="9"/>
  <c r="AB2571" i="9"/>
  <c r="AA2563" i="9"/>
  <c r="AB2563" i="9"/>
  <c r="AA2555" i="9"/>
  <c r="AB2555" i="9"/>
  <c r="AA2546" i="9"/>
  <c r="AB2546" i="9"/>
  <c r="AA2538" i="9"/>
  <c r="AB2538" i="9"/>
  <c r="AA2530" i="9"/>
  <c r="AB2530" i="9"/>
  <c r="AA2521" i="9"/>
  <c r="AB2521" i="9"/>
  <c r="AA2513" i="9"/>
  <c r="AB2513" i="9"/>
  <c r="AA2505" i="9"/>
  <c r="AB2505" i="9"/>
  <c r="AB2496" i="9"/>
  <c r="AA2496" i="9"/>
  <c r="AB2488" i="9"/>
  <c r="AA2488" i="9"/>
  <c r="AB2480" i="9"/>
  <c r="AA2480" i="9"/>
  <c r="AA2471" i="9"/>
  <c r="AB2471" i="9"/>
  <c r="AA2463" i="9"/>
  <c r="AB2463" i="9"/>
  <c r="AA2455" i="9"/>
  <c r="AB2455" i="9"/>
  <c r="AA2446" i="9"/>
  <c r="AB2446" i="9"/>
  <c r="AA2438" i="9"/>
  <c r="AB2438" i="9"/>
  <c r="AA2430" i="9"/>
  <c r="AB2430" i="9"/>
  <c r="AA2421" i="9"/>
  <c r="AB2421" i="9"/>
  <c r="AB2413" i="9"/>
  <c r="AA2413" i="9"/>
  <c r="AA2405" i="9"/>
  <c r="AB2405" i="9"/>
  <c r="AB2396" i="9"/>
  <c r="AA2396" i="9"/>
  <c r="AB2388" i="9"/>
  <c r="AA2388" i="9"/>
  <c r="AA2379" i="9"/>
  <c r="AB2379" i="9"/>
  <c r="AA2371" i="9"/>
  <c r="AB2371" i="9"/>
  <c r="AA2363" i="9"/>
  <c r="AB2363" i="9"/>
  <c r="AA2354" i="9"/>
  <c r="AB2354" i="9"/>
  <c r="AA2346" i="9"/>
  <c r="AB2346" i="9"/>
  <c r="AA2338" i="9"/>
  <c r="AB2338" i="9"/>
  <c r="AA2329" i="9"/>
  <c r="AB2329" i="9"/>
  <c r="AA2321" i="9"/>
  <c r="AB2321" i="9"/>
  <c r="AA2313" i="9"/>
  <c r="AB2313" i="9"/>
  <c r="AA2304" i="9"/>
  <c r="AB2304" i="9"/>
  <c r="AA2296" i="9"/>
  <c r="AB2296" i="9"/>
  <c r="AA2288" i="9"/>
  <c r="AB2288" i="9"/>
  <c r="AA2279" i="9"/>
  <c r="AB2279" i="9"/>
  <c r="AA2271" i="9"/>
  <c r="AB2271" i="9"/>
  <c r="AA2263" i="9"/>
  <c r="AB2263" i="9"/>
  <c r="AB2254" i="9"/>
  <c r="AA2254" i="9"/>
  <c r="AB2246" i="9"/>
  <c r="AA2246" i="9"/>
  <c r="AA2238" i="9"/>
  <c r="AB2238" i="9"/>
  <c r="AB2229" i="9"/>
  <c r="AA2229" i="9"/>
  <c r="AB2221" i="9"/>
  <c r="AA2221" i="9"/>
  <c r="AB2213" i="9"/>
  <c r="AA2213" i="9"/>
  <c r="AA2204" i="9"/>
  <c r="AB2204" i="9"/>
  <c r="AA2196" i="9"/>
  <c r="AB2196" i="9"/>
  <c r="AA2187" i="9"/>
  <c r="AB2187" i="9"/>
  <c r="AA2179" i="9"/>
  <c r="AB2179" i="9"/>
  <c r="AA2171" i="9"/>
  <c r="AB2171" i="9"/>
  <c r="AA2162" i="9"/>
  <c r="AB2162" i="9"/>
  <c r="AA2154" i="9"/>
  <c r="AB2154" i="9"/>
  <c r="AA2146" i="9"/>
  <c r="AB2146" i="9"/>
  <c r="AA2137" i="9"/>
  <c r="AB2137" i="9"/>
  <c r="AA2129" i="9"/>
  <c r="AB2129" i="9"/>
  <c r="AA2121" i="9"/>
  <c r="AB2121" i="9"/>
  <c r="AA2112" i="9"/>
  <c r="AB2112" i="9"/>
  <c r="AA2104" i="9"/>
  <c r="AB2104" i="9"/>
  <c r="AA2096" i="9"/>
  <c r="AB2096" i="9"/>
  <c r="AA2087" i="9"/>
  <c r="AB2087" i="9"/>
  <c r="AA2079" i="9"/>
  <c r="AB2079" i="9"/>
  <c r="AA2071" i="9"/>
  <c r="AB2071" i="9"/>
  <c r="AB2062" i="9"/>
  <c r="AA2062" i="9"/>
  <c r="AB2054" i="9"/>
  <c r="AA2054" i="9"/>
  <c r="AB2046" i="9"/>
  <c r="AA2046" i="9"/>
  <c r="AA2037" i="9"/>
  <c r="AB2037" i="9"/>
  <c r="AA2029" i="9"/>
  <c r="AB2029" i="9"/>
  <c r="AA2021" i="9"/>
  <c r="AB2021" i="9"/>
  <c r="AA2012" i="9"/>
  <c r="AB2012" i="9"/>
  <c r="AA2004" i="9"/>
  <c r="AB2004" i="9"/>
  <c r="AA1995" i="9"/>
  <c r="AB1995" i="9"/>
  <c r="AB1987" i="9"/>
  <c r="AA1987" i="9"/>
  <c r="AA1979" i="9"/>
  <c r="AB1979" i="9"/>
  <c r="AB1970" i="9"/>
  <c r="AA1970" i="9"/>
  <c r="AB1962" i="9"/>
  <c r="AA1962" i="9"/>
  <c r="AB1954" i="9"/>
  <c r="AA1954" i="9"/>
  <c r="AA1945" i="9"/>
  <c r="AB1945" i="9"/>
  <c r="AA1937" i="9"/>
  <c r="AB1937" i="9"/>
  <c r="AA1929" i="9"/>
  <c r="AB1929" i="9"/>
  <c r="AA1920" i="9"/>
  <c r="AB1920" i="9"/>
  <c r="AA1912" i="9"/>
  <c r="AB1912" i="9"/>
  <c r="AA1904" i="9"/>
  <c r="AB1904" i="9"/>
  <c r="AA1895" i="9"/>
  <c r="AB1895" i="9"/>
  <c r="AA1887" i="9"/>
  <c r="AB1887" i="9"/>
  <c r="AA1879" i="9"/>
  <c r="AB1879" i="9"/>
  <c r="AB1870" i="9"/>
  <c r="AA1870" i="9"/>
  <c r="AB1862" i="9"/>
  <c r="AA1862" i="9"/>
  <c r="AB1854" i="9"/>
  <c r="AA1854" i="9"/>
  <c r="AA1845" i="9"/>
  <c r="AB1845" i="9"/>
  <c r="AA1837" i="9"/>
  <c r="AB1837" i="9"/>
  <c r="AA1829" i="9"/>
  <c r="AB1829" i="9"/>
  <c r="AA1820" i="9"/>
  <c r="AB1820" i="9"/>
  <c r="AA1812" i="9"/>
  <c r="AB1812" i="9"/>
  <c r="AA1803" i="9"/>
  <c r="AB1803" i="9"/>
  <c r="AA1795" i="9"/>
  <c r="AB1795" i="9"/>
  <c r="AA1787" i="9"/>
  <c r="AB1787" i="9"/>
  <c r="AB1778" i="9"/>
  <c r="AA1778" i="9"/>
  <c r="AB1770" i="9"/>
  <c r="AA1770" i="9"/>
  <c r="AB1762" i="9"/>
  <c r="AA1762" i="9"/>
  <c r="AA1753" i="9"/>
  <c r="AB1753" i="9"/>
  <c r="AA1745" i="9"/>
  <c r="AB1745" i="9"/>
  <c r="AA1737" i="9"/>
  <c r="AB1737" i="9"/>
  <c r="AA1728" i="9"/>
  <c r="AB1728" i="9"/>
  <c r="AA1720" i="9"/>
  <c r="AB1720" i="9"/>
  <c r="AA1712" i="9"/>
  <c r="AB1712" i="9"/>
  <c r="AA1703" i="9"/>
  <c r="AB1703" i="9"/>
  <c r="AA1695" i="9"/>
  <c r="AB1695" i="9"/>
  <c r="AA1687" i="9"/>
  <c r="AB1687" i="9"/>
  <c r="AA1678" i="9"/>
  <c r="AB1678" i="9"/>
  <c r="AA1670" i="9"/>
  <c r="AB1670" i="9"/>
  <c r="AA1662" i="9"/>
  <c r="AB1662" i="9"/>
  <c r="AA1653" i="9"/>
  <c r="AB1653" i="9"/>
  <c r="AA1645" i="9"/>
  <c r="AB1645" i="9"/>
  <c r="AA1637" i="9"/>
  <c r="AB1637" i="9"/>
  <c r="AA1628" i="9"/>
  <c r="AB1628" i="9"/>
  <c r="AA1620" i="9"/>
  <c r="AB1620" i="9"/>
  <c r="AA1611" i="9"/>
  <c r="AB1611" i="9"/>
  <c r="AA1603" i="9"/>
  <c r="AB1603" i="9"/>
  <c r="AA1595" i="9"/>
  <c r="AB1595" i="9"/>
  <c r="AA1586" i="9"/>
  <c r="AB1586" i="9"/>
  <c r="AA1578" i="9"/>
  <c r="AB1578" i="9"/>
  <c r="AA1570" i="9"/>
  <c r="AB1570" i="9"/>
  <c r="AA1561" i="9"/>
  <c r="AB1561" i="9"/>
  <c r="AA1553" i="9"/>
  <c r="AB1553" i="9"/>
  <c r="AA1545" i="9"/>
  <c r="AB1545" i="9"/>
  <c r="AA1536" i="9"/>
  <c r="AB1536" i="9"/>
  <c r="AA1528" i="9"/>
  <c r="AB1528" i="9"/>
  <c r="AA1520" i="9"/>
  <c r="AB1520" i="9"/>
  <c r="AA1511" i="9"/>
  <c r="AB1511" i="9"/>
  <c r="AA1503" i="9"/>
  <c r="AB1503" i="9"/>
  <c r="AA1495" i="9"/>
  <c r="AB1495" i="9"/>
  <c r="AB1486" i="9"/>
  <c r="AA1486" i="9"/>
  <c r="AA1478" i="9"/>
  <c r="AB1478" i="9"/>
  <c r="AA1470" i="9"/>
  <c r="AB1470" i="9"/>
  <c r="AA1461" i="9"/>
  <c r="AB1461" i="9"/>
  <c r="AA1453" i="9"/>
  <c r="AB1453" i="9"/>
  <c r="AA1445" i="9"/>
  <c r="AB1445" i="9"/>
  <c r="AA1436" i="9"/>
  <c r="AB1436" i="9"/>
  <c r="AA1428" i="9"/>
  <c r="AB1428" i="9"/>
  <c r="AA1419" i="9"/>
  <c r="AB1419" i="9"/>
  <c r="AA1411" i="9"/>
  <c r="AB1411" i="9"/>
  <c r="AA1403" i="9"/>
  <c r="AB1403" i="9"/>
  <c r="AA1394" i="9"/>
  <c r="AB1394" i="9"/>
  <c r="AA1386" i="9"/>
  <c r="AB1386" i="9"/>
  <c r="AA1378" i="9"/>
  <c r="AB1378" i="9"/>
  <c r="AA1369" i="9"/>
  <c r="AB1369" i="9"/>
  <c r="AA1361" i="9"/>
  <c r="AB1361" i="9"/>
  <c r="AA1353" i="9"/>
  <c r="AB1353" i="9"/>
  <c r="AA1344" i="9"/>
  <c r="AB1344" i="9"/>
  <c r="AA1336" i="9"/>
  <c r="AB1336" i="9"/>
  <c r="AA1328" i="9"/>
  <c r="AB1328" i="9"/>
  <c r="AA1319" i="9"/>
  <c r="AB1319" i="9"/>
  <c r="AA1311" i="9"/>
  <c r="AB1311" i="9"/>
  <c r="AA1303" i="9"/>
  <c r="AB1303" i="9"/>
  <c r="AA1294" i="9"/>
  <c r="AB1294" i="9"/>
  <c r="AA1286" i="9"/>
  <c r="AB1286" i="9"/>
  <c r="AA1278" i="9"/>
  <c r="AB1278" i="9"/>
  <c r="AA1269" i="9"/>
  <c r="AB1269" i="9"/>
  <c r="AA1261" i="9"/>
  <c r="AB1261" i="9"/>
  <c r="AA1253" i="9"/>
  <c r="AB1253" i="9"/>
  <c r="AA1244" i="9"/>
  <c r="AB1244" i="9"/>
  <c r="AA1236" i="9"/>
  <c r="AB1236" i="9"/>
  <c r="AA1227" i="9"/>
  <c r="AB1227" i="9"/>
  <c r="AA1219" i="9"/>
  <c r="AB1219" i="9"/>
  <c r="AA1211" i="9"/>
  <c r="AB1211" i="9"/>
  <c r="AA1202" i="9"/>
  <c r="AB1202" i="9"/>
  <c r="AA1194" i="9"/>
  <c r="AB1194" i="9"/>
  <c r="AB1186" i="9"/>
  <c r="AA1186" i="9"/>
  <c r="AA1177" i="9"/>
  <c r="AB1177" i="9"/>
  <c r="AA1169" i="9"/>
  <c r="AB1169" i="9"/>
  <c r="AA1161" i="9"/>
  <c r="AB1161" i="9"/>
  <c r="AA1152" i="9"/>
  <c r="AB1152" i="9"/>
  <c r="AA1144" i="9"/>
  <c r="AB1144" i="9"/>
  <c r="AA1136" i="9"/>
  <c r="AB1136" i="9"/>
  <c r="AA3358" i="9"/>
  <c r="AB3358" i="9"/>
  <c r="AA3350" i="9"/>
  <c r="AB3350" i="9"/>
  <c r="AA3342" i="9"/>
  <c r="AB3342" i="9"/>
  <c r="AA3333" i="9"/>
  <c r="AB3333" i="9"/>
  <c r="AA3325" i="9"/>
  <c r="AB3325" i="9"/>
  <c r="AA3317" i="9"/>
  <c r="AB3317" i="9"/>
  <c r="AA3308" i="9"/>
  <c r="AB3308" i="9"/>
  <c r="AA3300" i="9"/>
  <c r="AB3300" i="9"/>
  <c r="AA3291" i="9"/>
  <c r="AB3291" i="9"/>
  <c r="AA3283" i="9"/>
  <c r="AB3283" i="9"/>
  <c r="AA3275" i="9"/>
  <c r="AB3275" i="9"/>
  <c r="AA3266" i="9"/>
  <c r="AB3266" i="9"/>
  <c r="AA3258" i="9"/>
  <c r="AB3258" i="9"/>
  <c r="AA3250" i="9"/>
  <c r="AB3250" i="9"/>
  <c r="AA3241" i="9"/>
  <c r="AB3241" i="9"/>
  <c r="AA3233" i="9"/>
  <c r="AB3233" i="9"/>
  <c r="AA3225" i="9"/>
  <c r="AB3225" i="9"/>
  <c r="AA3216" i="9"/>
  <c r="AB3216" i="9"/>
  <c r="AA3208" i="9"/>
  <c r="AB3208" i="9"/>
  <c r="AA3200" i="9"/>
  <c r="AB3200" i="9"/>
  <c r="AA3191" i="9"/>
  <c r="AB3191" i="9"/>
  <c r="AA3183" i="9"/>
  <c r="AB3183" i="9"/>
  <c r="AA3175" i="9"/>
  <c r="AB3175" i="9"/>
  <c r="AA3166" i="9"/>
  <c r="AB3166" i="9"/>
  <c r="AA3158" i="9"/>
  <c r="AB3158" i="9"/>
  <c r="AA3150" i="9"/>
  <c r="AB3150" i="9"/>
  <c r="AA3141" i="9"/>
  <c r="AB3141" i="9"/>
  <c r="AA3133" i="9"/>
  <c r="AB3133" i="9"/>
  <c r="AA3125" i="9"/>
  <c r="AB3125" i="9"/>
  <c r="AA3116" i="9"/>
  <c r="AB3116" i="9"/>
  <c r="AA3108" i="9"/>
  <c r="AB3108" i="9"/>
  <c r="AA3099" i="9"/>
  <c r="AB3099" i="9"/>
  <c r="AA3091" i="9"/>
  <c r="AB3091" i="9"/>
  <c r="AA3083" i="9"/>
  <c r="AB3083" i="9"/>
  <c r="AA3074" i="9"/>
  <c r="AB3074" i="9"/>
  <c r="AA3066" i="9"/>
  <c r="AB3066" i="9"/>
  <c r="AA3058" i="9"/>
  <c r="AB3058" i="9"/>
  <c r="AA3049" i="9"/>
  <c r="AB3049" i="9"/>
  <c r="AA3041" i="9"/>
  <c r="AB3041" i="9"/>
  <c r="AA3033" i="9"/>
  <c r="AB3033" i="9"/>
  <c r="AB3024" i="9"/>
  <c r="AA3024" i="9"/>
  <c r="AB3016" i="9"/>
  <c r="AA3016" i="9"/>
  <c r="AB3008" i="9"/>
  <c r="AA3008" i="9"/>
  <c r="AA2999" i="9"/>
  <c r="AB2999" i="9"/>
  <c r="AA2991" i="9"/>
  <c r="AB2991" i="9"/>
  <c r="AA2983" i="9"/>
  <c r="AB2983" i="9"/>
  <c r="AA2974" i="9"/>
  <c r="AB2974" i="9"/>
  <c r="AA2966" i="9"/>
  <c r="AB2966" i="9"/>
  <c r="AA5138" i="9"/>
  <c r="AB5138" i="9"/>
  <c r="AA5130" i="9"/>
  <c r="AB5130" i="9"/>
  <c r="AA5122" i="9"/>
  <c r="AB5122" i="9"/>
  <c r="AA5113" i="9"/>
  <c r="AB5113" i="9"/>
  <c r="AA5105" i="9"/>
  <c r="AB5105" i="9"/>
  <c r="AA5097" i="9"/>
  <c r="AB5097" i="9"/>
  <c r="AA5088" i="9"/>
  <c r="AB5088" i="9"/>
  <c r="AA5080" i="9"/>
  <c r="AB5080" i="9"/>
  <c r="AA5072" i="9"/>
  <c r="AB5072" i="9"/>
  <c r="AB5063" i="9"/>
  <c r="AA5063" i="9"/>
  <c r="AA5055" i="9"/>
  <c r="AB5055" i="9"/>
  <c r="AA5047" i="9"/>
  <c r="AB5047" i="9"/>
  <c r="AA5038" i="9"/>
  <c r="AB5038" i="9"/>
  <c r="AA5030" i="9"/>
  <c r="AB5030" i="9"/>
  <c r="AA5022" i="9"/>
  <c r="AB5022" i="9"/>
  <c r="AA5013" i="9"/>
  <c r="AB5013" i="9"/>
  <c r="AA5005" i="9"/>
  <c r="AB5005" i="9"/>
  <c r="AA4997" i="9"/>
  <c r="AB4997" i="9"/>
  <c r="AA4988" i="9"/>
  <c r="AB4988" i="9"/>
  <c r="AA4980" i="9"/>
  <c r="AB4980" i="9"/>
  <c r="AB4971" i="9"/>
  <c r="AA4971" i="9"/>
  <c r="AB4963" i="9"/>
  <c r="AA4963" i="9"/>
  <c r="AB4955" i="9"/>
  <c r="AA4955" i="9"/>
  <c r="AA4946" i="9"/>
  <c r="AB4946" i="9"/>
  <c r="AA4938" i="9"/>
  <c r="AB4938" i="9"/>
  <c r="AA4930" i="9"/>
  <c r="AB4930" i="9"/>
  <c r="AA4921" i="9"/>
  <c r="AB4921" i="9"/>
  <c r="AA4913" i="9"/>
  <c r="AB4913" i="9"/>
  <c r="AA4905" i="9"/>
  <c r="AB4905" i="9"/>
  <c r="AA4896" i="9"/>
  <c r="AB4896" i="9"/>
  <c r="AA4888" i="9"/>
  <c r="AB4888" i="9"/>
  <c r="AA4880" i="9"/>
  <c r="AB4880" i="9"/>
  <c r="AB4871" i="9"/>
  <c r="AA4871" i="9"/>
  <c r="AB4863" i="9"/>
  <c r="AA4863" i="9"/>
  <c r="AB4855" i="9"/>
  <c r="AA4855" i="9"/>
  <c r="AA4846" i="9"/>
  <c r="AB4846" i="9"/>
  <c r="AA4838" i="9"/>
  <c r="AB4838" i="9"/>
  <c r="AA4830" i="9"/>
  <c r="AB4830" i="9"/>
  <c r="AA4821" i="9"/>
  <c r="AB4821" i="9"/>
  <c r="AA4813" i="9"/>
  <c r="AB4813" i="9"/>
  <c r="AA4805" i="9"/>
  <c r="AB4805" i="9"/>
  <c r="AA4796" i="9"/>
  <c r="AB4796" i="9"/>
  <c r="AA4788" i="9"/>
  <c r="AB4788" i="9"/>
  <c r="AA4779" i="9"/>
  <c r="AB4779" i="9"/>
  <c r="AA4771" i="9"/>
  <c r="AB4771" i="9"/>
  <c r="AA4763" i="9"/>
  <c r="AB4763" i="9"/>
  <c r="AA4754" i="9"/>
  <c r="AB4754" i="9"/>
  <c r="AA4746" i="9"/>
  <c r="AB4746" i="9"/>
  <c r="AA4738" i="9"/>
  <c r="AB4738" i="9"/>
  <c r="AA4729" i="9"/>
  <c r="AB4729" i="9"/>
  <c r="AA4721" i="9"/>
  <c r="AB4721" i="9"/>
  <c r="AA4713" i="9"/>
  <c r="AB4713" i="9"/>
  <c r="AB4704" i="9"/>
  <c r="AA4704" i="9"/>
  <c r="AB4696" i="9"/>
  <c r="AA4696" i="9"/>
  <c r="AB4688" i="9"/>
  <c r="AA4688" i="9"/>
  <c r="AA4679" i="9"/>
  <c r="AB4679" i="9"/>
  <c r="AA4671" i="9"/>
  <c r="AB4671" i="9"/>
  <c r="AA4663" i="9"/>
  <c r="AB4663" i="9"/>
  <c r="AA4654" i="9"/>
  <c r="AB4654" i="9"/>
  <c r="AA4646" i="9"/>
  <c r="AB4646" i="9"/>
  <c r="AA4638" i="9"/>
  <c r="AB4638" i="9"/>
  <c r="AB4629" i="9"/>
  <c r="AA4629" i="9"/>
  <c r="AA4621" i="9"/>
  <c r="AB4621" i="9"/>
  <c r="AA4613" i="9"/>
  <c r="AB4613" i="9"/>
  <c r="AB4604" i="9"/>
  <c r="AA4604" i="9"/>
  <c r="AB4596" i="9"/>
  <c r="AA4596" i="9"/>
  <c r="AA4587" i="9"/>
  <c r="AB4587" i="9"/>
  <c r="AA4579" i="9"/>
  <c r="AB4579" i="9"/>
  <c r="AA4571" i="9"/>
  <c r="AB4571" i="9"/>
  <c r="AA4562" i="9"/>
  <c r="AB4562" i="9"/>
  <c r="AA4554" i="9"/>
  <c r="AB4554" i="9"/>
  <c r="AA4546" i="9"/>
  <c r="AB4546" i="9"/>
  <c r="AA4537" i="9"/>
  <c r="AB4537" i="9"/>
  <c r="AA4529" i="9"/>
  <c r="AB4529" i="9"/>
  <c r="AA4521" i="9"/>
  <c r="AB4521" i="9"/>
  <c r="AB4512" i="9"/>
  <c r="AA4512" i="9"/>
  <c r="AB4504" i="9"/>
  <c r="AA4504" i="9"/>
  <c r="AB4496" i="9"/>
  <c r="AA4496" i="9"/>
  <c r="AA4487" i="9"/>
  <c r="AB4487" i="9"/>
  <c r="AA4479" i="9"/>
  <c r="AB4479" i="9"/>
  <c r="AA4471" i="9"/>
  <c r="AB4471" i="9"/>
  <c r="AA4462" i="9"/>
  <c r="AB4462" i="9"/>
  <c r="AA4454" i="9"/>
  <c r="AB4454" i="9"/>
  <c r="AA4446" i="9"/>
  <c r="AB4446" i="9"/>
  <c r="AB4437" i="9"/>
  <c r="AA4437" i="9"/>
  <c r="AA4429" i="9"/>
  <c r="AB4429" i="9"/>
  <c r="AA4421" i="9"/>
  <c r="AB4421" i="9"/>
  <c r="AB4412" i="9"/>
  <c r="AA4412" i="9"/>
  <c r="AB4404" i="9"/>
  <c r="AA4404" i="9"/>
  <c r="AA4395" i="9"/>
  <c r="AB4395" i="9"/>
  <c r="AA4387" i="9"/>
  <c r="AB4387" i="9"/>
  <c r="AA4379" i="9"/>
  <c r="AB4379" i="9"/>
  <c r="AA4370" i="9"/>
  <c r="AB4370" i="9"/>
  <c r="AA4362" i="9"/>
  <c r="AB4362" i="9"/>
  <c r="AA4354" i="9"/>
  <c r="AB4354" i="9"/>
  <c r="AA4345" i="9"/>
  <c r="AB4345" i="9"/>
  <c r="AA4337" i="9"/>
  <c r="AB4337" i="9"/>
  <c r="AA4329" i="9"/>
  <c r="AB4329" i="9"/>
  <c r="AB4320" i="9"/>
  <c r="AA4320" i="9"/>
  <c r="AB4312" i="9"/>
  <c r="AA4312" i="9"/>
  <c r="AB4304" i="9"/>
  <c r="AA4304" i="9"/>
  <c r="AA4295" i="9"/>
  <c r="AB4295" i="9"/>
  <c r="AA4287" i="9"/>
  <c r="AB4287" i="9"/>
  <c r="AA4279" i="9"/>
  <c r="AB4279" i="9"/>
  <c r="AA4270" i="9"/>
  <c r="AB4270" i="9"/>
  <c r="AA4262" i="9"/>
  <c r="AB4262" i="9"/>
  <c r="AA4254" i="9"/>
  <c r="AB4254" i="9"/>
  <c r="AA4245" i="9"/>
  <c r="AB4245" i="9"/>
  <c r="AA4237" i="9"/>
  <c r="AB4237" i="9"/>
  <c r="AA4229" i="9"/>
  <c r="AB4229" i="9"/>
  <c r="AA4220" i="9"/>
  <c r="AB4220" i="9"/>
  <c r="AA4212" i="9"/>
  <c r="AB4212" i="9"/>
  <c r="AA4203" i="9"/>
  <c r="AB4203" i="9"/>
  <c r="AA4195" i="9"/>
  <c r="AB4195" i="9"/>
  <c r="AA4187" i="9"/>
  <c r="AB4187" i="9"/>
  <c r="AA4178" i="9"/>
  <c r="AB4178" i="9"/>
  <c r="AA4170" i="9"/>
  <c r="AB4170" i="9"/>
  <c r="AA4162" i="9"/>
  <c r="AB4162" i="9"/>
  <c r="AA4153" i="9"/>
  <c r="AB4153" i="9"/>
  <c r="AA4145" i="9"/>
  <c r="AB4145" i="9"/>
  <c r="AA4137" i="9"/>
  <c r="AB4137" i="9"/>
  <c r="AA4128" i="9"/>
  <c r="AB4128" i="9"/>
  <c r="AB4120" i="9"/>
  <c r="AA4120" i="9"/>
  <c r="AA4112" i="9"/>
  <c r="AB4112" i="9"/>
  <c r="AA4103" i="9"/>
  <c r="AB4103" i="9"/>
  <c r="AA4095" i="9"/>
  <c r="AB4095" i="9"/>
  <c r="AA4087" i="9"/>
  <c r="AB4087" i="9"/>
  <c r="AA4078" i="9"/>
  <c r="AB4078" i="9"/>
  <c r="AA4070" i="9"/>
  <c r="AB4070" i="9"/>
  <c r="AA4062" i="9"/>
  <c r="AB4062" i="9"/>
  <c r="AA4053" i="9"/>
  <c r="AB4053" i="9"/>
  <c r="AA4045" i="9"/>
  <c r="AB4045" i="9"/>
  <c r="AA4037" i="9"/>
  <c r="AB4037" i="9"/>
  <c r="AB4028" i="9"/>
  <c r="AA4028" i="9"/>
  <c r="AA4020" i="9"/>
  <c r="AB4020" i="9"/>
  <c r="AA4011" i="9"/>
  <c r="AB4011" i="9"/>
  <c r="AA4003" i="9"/>
  <c r="AB4003" i="9"/>
  <c r="AA3995" i="9"/>
  <c r="AB3995" i="9"/>
  <c r="AA3986" i="9"/>
  <c r="AB3986" i="9"/>
  <c r="AA3978" i="9"/>
  <c r="AB3978" i="9"/>
  <c r="AA3970" i="9"/>
  <c r="AB3970" i="9"/>
  <c r="AA3961" i="9"/>
  <c r="AB3961" i="9"/>
  <c r="AA3953" i="9"/>
  <c r="AB3953" i="9"/>
  <c r="AA3945" i="9"/>
  <c r="AB3945" i="9"/>
  <c r="AA3936" i="9"/>
  <c r="AB3936" i="9"/>
  <c r="AB3928" i="9"/>
  <c r="AA3928" i="9"/>
  <c r="AB3920" i="9"/>
  <c r="AA3920" i="9"/>
  <c r="AA3911" i="9"/>
  <c r="AB3911" i="9"/>
  <c r="AA3903" i="9"/>
  <c r="AB3903" i="9"/>
  <c r="AA3895" i="9"/>
  <c r="AB3895" i="9"/>
  <c r="AA3886" i="9"/>
  <c r="AB3886" i="9"/>
  <c r="AA3878" i="9"/>
  <c r="AB3878" i="9"/>
  <c r="AA3870" i="9"/>
  <c r="AB3870" i="9"/>
  <c r="AA3861" i="9"/>
  <c r="AB3861" i="9"/>
  <c r="AA3853" i="9"/>
  <c r="AB3853" i="9"/>
  <c r="AA3845" i="9"/>
  <c r="AB3845" i="9"/>
  <c r="AB3836" i="9"/>
  <c r="AA3836" i="9"/>
  <c r="AB3828" i="9"/>
  <c r="AA3828" i="9"/>
  <c r="AA3819" i="9"/>
  <c r="AB3819" i="9"/>
  <c r="AA3811" i="9"/>
  <c r="AB3811" i="9"/>
  <c r="AA3803" i="9"/>
  <c r="AB3803" i="9"/>
  <c r="AA3794" i="9"/>
  <c r="AB3794" i="9"/>
  <c r="AA3786" i="9"/>
  <c r="AB3786" i="9"/>
  <c r="AA3778" i="9"/>
  <c r="AB3778" i="9"/>
  <c r="AA3769" i="9"/>
  <c r="AB3769" i="9"/>
  <c r="AA3761" i="9"/>
  <c r="AB3761" i="9"/>
  <c r="AA3753" i="9"/>
  <c r="AB3753" i="9"/>
  <c r="AB3744" i="9"/>
  <c r="AA3744" i="9"/>
  <c r="AB3736" i="9"/>
  <c r="AA3736" i="9"/>
  <c r="AB3728" i="9"/>
  <c r="AA3728" i="9"/>
  <c r="AA3719" i="9"/>
  <c r="AB3719" i="9"/>
  <c r="AA3711" i="9"/>
  <c r="AB3711" i="9"/>
  <c r="AA3703" i="9"/>
  <c r="AB3703" i="9"/>
  <c r="AA3694" i="9"/>
  <c r="AB3694" i="9"/>
  <c r="AA3686" i="9"/>
  <c r="AB3686" i="9"/>
  <c r="AA3678" i="9"/>
  <c r="AB3678" i="9"/>
  <c r="AA3669" i="9"/>
  <c r="AB3669" i="9"/>
  <c r="AA3661" i="9"/>
  <c r="AB3661" i="9"/>
  <c r="AA3653" i="9"/>
  <c r="AB3653" i="9"/>
  <c r="AB3644" i="9"/>
  <c r="AA3644" i="9"/>
  <c r="AB3636" i="9"/>
  <c r="AA3636" i="9"/>
  <c r="AA3627" i="9"/>
  <c r="AB3627" i="9"/>
  <c r="AA3619" i="9"/>
  <c r="AB3619" i="9"/>
  <c r="AA3611" i="9"/>
  <c r="AB3611" i="9"/>
  <c r="AA3602" i="9"/>
  <c r="AB3602" i="9"/>
  <c r="AA3594" i="9"/>
  <c r="AB3594" i="9"/>
  <c r="AA3586" i="9"/>
  <c r="AB3586" i="9"/>
  <c r="AA3577" i="9"/>
  <c r="AB3577" i="9"/>
  <c r="AA3569" i="9"/>
  <c r="AB3569" i="9"/>
  <c r="AA3561" i="9"/>
  <c r="AB3561" i="9"/>
  <c r="AA3552" i="9"/>
  <c r="AB3552" i="9"/>
  <c r="AA3544" i="9"/>
  <c r="AB3544" i="9"/>
  <c r="AA3536" i="9"/>
  <c r="AB3536" i="9"/>
  <c r="AA3527" i="9"/>
  <c r="AB3527" i="9"/>
  <c r="AA3519" i="9"/>
  <c r="AB3519" i="9"/>
  <c r="AA3511" i="9"/>
  <c r="AB3511" i="9"/>
  <c r="AA3502" i="9"/>
  <c r="AB3502" i="9"/>
  <c r="AA3494" i="9"/>
  <c r="AB3494" i="9"/>
  <c r="AA3486" i="9"/>
  <c r="AB3486" i="9"/>
  <c r="AA3477" i="9"/>
  <c r="AB3477" i="9"/>
  <c r="AA3469" i="9"/>
  <c r="AB3469" i="9"/>
  <c r="AA3461" i="9"/>
  <c r="AB3461" i="9"/>
  <c r="AA3452" i="9"/>
  <c r="AB3452" i="9"/>
  <c r="AA3444" i="9"/>
  <c r="AB3444" i="9"/>
  <c r="AA3435" i="9"/>
  <c r="AB3435" i="9"/>
  <c r="AA3427" i="9"/>
  <c r="AB3427" i="9"/>
  <c r="AA3419" i="9"/>
  <c r="AB3419" i="9"/>
  <c r="AA3410" i="9"/>
  <c r="AB3410" i="9"/>
  <c r="AA3402" i="9"/>
  <c r="AB3402" i="9"/>
  <c r="AA3394" i="9"/>
  <c r="AB3394" i="9"/>
  <c r="AA3385" i="9"/>
  <c r="AB3385" i="9"/>
  <c r="AA3377" i="9"/>
  <c r="AB3377" i="9"/>
  <c r="AA3369" i="9"/>
  <c r="AB3369" i="9"/>
  <c r="AA5695" i="9"/>
  <c r="AB5695" i="9"/>
  <c r="AA5686" i="9"/>
  <c r="AB5686" i="9"/>
  <c r="AA5678" i="9"/>
  <c r="AB5678" i="9"/>
  <c r="AA5670" i="9"/>
  <c r="AB5670" i="9"/>
  <c r="AA5661" i="9"/>
  <c r="AB5661" i="9"/>
  <c r="AA5653" i="9"/>
  <c r="AB5653" i="9"/>
  <c r="AA5645" i="9"/>
  <c r="AB5645" i="9"/>
  <c r="AB5636" i="9"/>
  <c r="AA5636" i="9"/>
  <c r="AA5628" i="9"/>
  <c r="AB5628" i="9"/>
  <c r="AA5619" i="9"/>
  <c r="AB5619" i="9"/>
  <c r="AB5611" i="9"/>
  <c r="AA5611" i="9"/>
  <c r="AB5603" i="9"/>
  <c r="AA5603" i="9"/>
  <c r="AA5594" i="9"/>
  <c r="AB5594" i="9"/>
  <c r="X5586" i="9"/>
  <c r="AA5586" i="9"/>
  <c r="AB5586" i="9"/>
  <c r="AA5578" i="9"/>
  <c r="AB5578" i="9"/>
  <c r="AA5569" i="9"/>
  <c r="AB5569" i="9"/>
  <c r="AA5561" i="9"/>
  <c r="AB5561" i="9"/>
  <c r="AA5553" i="9"/>
  <c r="AB5553" i="9"/>
  <c r="AA5544" i="9"/>
  <c r="AB5544" i="9"/>
  <c r="AA5536" i="9"/>
  <c r="AB5536" i="9"/>
  <c r="AA5528" i="9"/>
  <c r="AB5528" i="9"/>
  <c r="AB5519" i="9"/>
  <c r="AA5519" i="9"/>
  <c r="AB5511" i="9"/>
  <c r="AA5511" i="9"/>
  <c r="AB5503" i="9"/>
  <c r="AA5503" i="9"/>
  <c r="AA5494" i="9"/>
  <c r="AB5494" i="9"/>
  <c r="X5486" i="9"/>
  <c r="AA5486" i="9"/>
  <c r="AB5486" i="9"/>
  <c r="AB5479" i="9"/>
  <c r="AA5479" i="9"/>
  <c r="AA5470" i="9"/>
  <c r="AB5470" i="9"/>
  <c r="AB5463" i="9"/>
  <c r="AA5463" i="9"/>
  <c r="AB5455" i="9"/>
  <c r="AA5455" i="9"/>
  <c r="AA5446" i="9"/>
  <c r="AB5446" i="9"/>
  <c r="AA5438" i="9"/>
  <c r="AB5438" i="9"/>
  <c r="AA5430" i="9"/>
  <c r="AB5430" i="9"/>
  <c r="AA5421" i="9"/>
  <c r="AB5421" i="9"/>
  <c r="AA5413" i="9"/>
  <c r="AB5413" i="9"/>
  <c r="AA5405" i="9"/>
  <c r="AB5405" i="9"/>
  <c r="AA5396" i="9"/>
  <c r="AB5396" i="9"/>
  <c r="AA5388" i="9"/>
  <c r="AB5388" i="9"/>
  <c r="AB5379" i="9"/>
  <c r="AA5379" i="9"/>
  <c r="AB5371" i="9"/>
  <c r="AA5371" i="9"/>
  <c r="AB5363" i="9"/>
  <c r="AA5363" i="9"/>
  <c r="X5354" i="9"/>
  <c r="AA5354" i="9"/>
  <c r="AB5354" i="9"/>
  <c r="AA5346" i="9"/>
  <c r="AB5346" i="9"/>
  <c r="AA5338" i="9"/>
  <c r="AB5338" i="9"/>
  <c r="AA5329" i="9"/>
  <c r="AB5329" i="9"/>
  <c r="AA5321" i="9"/>
  <c r="AB5321" i="9"/>
  <c r="AA5313" i="9"/>
  <c r="AB5313" i="9"/>
  <c r="AA5304" i="9"/>
  <c r="AB5304" i="9"/>
  <c r="AA5296" i="9"/>
  <c r="AB5296" i="9"/>
  <c r="AA5288" i="9"/>
  <c r="AB5288" i="9"/>
  <c r="AB5279" i="9"/>
  <c r="AA5279" i="9"/>
  <c r="AA5264" i="9"/>
  <c r="AB5264" i="9"/>
  <c r="AA5256" i="9"/>
  <c r="AB5256" i="9"/>
  <c r="AA5248" i="9"/>
  <c r="AB5248" i="9"/>
  <c r="AA5241" i="9"/>
  <c r="AB5241" i="9"/>
  <c r="AA5232" i="9"/>
  <c r="AB5232" i="9"/>
  <c r="AA5225" i="9"/>
  <c r="AB5225" i="9"/>
  <c r="AA5217" i="9"/>
  <c r="AB5217" i="9"/>
  <c r="AA5208" i="9"/>
  <c r="AB5208" i="9"/>
  <c r="AA5200" i="9"/>
  <c r="AB5200" i="9"/>
  <c r="AA5192" i="9"/>
  <c r="AB5192" i="9"/>
  <c r="AB5183" i="9"/>
  <c r="AA5183" i="9"/>
  <c r="AB5175" i="9"/>
  <c r="AA5175" i="9"/>
  <c r="AA5168" i="9"/>
  <c r="AB5168" i="9"/>
  <c r="AA5160" i="9"/>
  <c r="AB5160" i="9"/>
  <c r="AA5152" i="9"/>
  <c r="AB5152" i="9"/>
  <c r="AA5144" i="9"/>
  <c r="AB5144" i="9"/>
  <c r="AB8759" i="9"/>
  <c r="AA8759" i="9"/>
  <c r="AB8751" i="9"/>
  <c r="AA8751" i="9"/>
  <c r="AB8743" i="9"/>
  <c r="AA8743" i="9"/>
  <c r="AA8734" i="9"/>
  <c r="AB8734" i="9"/>
  <c r="AA8726" i="9"/>
  <c r="AB8726" i="9"/>
  <c r="AA8718" i="9"/>
  <c r="AB8718" i="9"/>
  <c r="AA8709" i="9"/>
  <c r="AB8709" i="9"/>
  <c r="AA8701" i="9"/>
  <c r="AB8701" i="9"/>
  <c r="AA8693" i="9"/>
  <c r="AB8693" i="9"/>
  <c r="AA8684" i="9"/>
  <c r="AB8684" i="9"/>
  <c r="AA8676" i="9"/>
  <c r="AB8676" i="9"/>
  <c r="AB8667" i="9"/>
  <c r="AA8667" i="9"/>
  <c r="AB8659" i="9"/>
  <c r="AA8659" i="9"/>
  <c r="AB8651" i="9"/>
  <c r="AA8651" i="9"/>
  <c r="AA8642" i="9"/>
  <c r="AB8642" i="9"/>
  <c r="AA8634" i="9"/>
  <c r="AB8634" i="9"/>
  <c r="AA8626" i="9"/>
  <c r="AB8626" i="9"/>
  <c r="AA8617" i="9"/>
  <c r="AB8617" i="9"/>
  <c r="AA8609" i="9"/>
  <c r="AB8609" i="9"/>
  <c r="AA8601" i="9"/>
  <c r="AB8601" i="9"/>
  <c r="AA8592" i="9"/>
  <c r="AB8592" i="9"/>
  <c r="AA8584" i="9"/>
  <c r="AB8584" i="9"/>
  <c r="AA8576" i="9"/>
  <c r="AB8576" i="9"/>
  <c r="AB8567" i="9"/>
  <c r="AA8567" i="9"/>
  <c r="AB8559" i="9"/>
  <c r="AA8559" i="9"/>
  <c r="AB8551" i="9"/>
  <c r="AA8551" i="9"/>
  <c r="AA8542" i="9"/>
  <c r="AB8542" i="9"/>
  <c r="AA8534" i="9"/>
  <c r="AB8534" i="9"/>
  <c r="AA8526" i="9"/>
  <c r="AB8526" i="9"/>
  <c r="AA8517" i="9"/>
  <c r="AB8517" i="9"/>
  <c r="AA8509" i="9"/>
  <c r="AB8509" i="9"/>
  <c r="AA8501" i="9"/>
  <c r="AB8501" i="9"/>
  <c r="AA8492" i="9"/>
  <c r="AB8492" i="9"/>
  <c r="AA8484" i="9"/>
  <c r="AB8484" i="9"/>
  <c r="AB8475" i="9"/>
  <c r="AA8475" i="9"/>
  <c r="AB8467" i="9"/>
  <c r="AA8467" i="9"/>
  <c r="AB8459" i="9"/>
  <c r="AA8459" i="9"/>
  <c r="AA8450" i="9"/>
  <c r="AB8450" i="9"/>
  <c r="AA8442" i="9"/>
  <c r="AB8442" i="9"/>
  <c r="AA8434" i="9"/>
  <c r="AB8434" i="9"/>
  <c r="AA8425" i="9"/>
  <c r="AB8425" i="9"/>
  <c r="AA8417" i="9"/>
  <c r="AB8417" i="9"/>
  <c r="AA8409" i="9"/>
  <c r="AB8409" i="9"/>
  <c r="AA8400" i="9"/>
  <c r="AB8400" i="9"/>
  <c r="AA8392" i="9"/>
  <c r="AB8392" i="9"/>
  <c r="AA8384" i="9"/>
  <c r="AB8384" i="9"/>
  <c r="AB8375" i="9"/>
  <c r="AA8375" i="9"/>
  <c r="AB8367" i="9"/>
  <c r="AA8367" i="9"/>
  <c r="AA8361" i="9"/>
  <c r="AB8361" i="9"/>
  <c r="AA8352" i="9"/>
  <c r="AB8352" i="9"/>
  <c r="AA8344" i="9"/>
  <c r="AB8344" i="9"/>
  <c r="AA8336" i="9"/>
  <c r="AB8336" i="9"/>
  <c r="AB8327" i="9"/>
  <c r="AA8327" i="9"/>
  <c r="AB8319" i="9"/>
  <c r="AA8319" i="9"/>
  <c r="AB8311" i="9"/>
  <c r="AA8311" i="9"/>
  <c r="AA8302" i="9"/>
  <c r="AB8302" i="9"/>
  <c r="AA8294" i="9"/>
  <c r="AB8294" i="9"/>
  <c r="AA8286" i="9"/>
  <c r="AB8286" i="9"/>
  <c r="AA8277" i="9"/>
  <c r="AB8277" i="9"/>
  <c r="AA8269" i="9"/>
  <c r="AB8269" i="9"/>
  <c r="AA8261" i="9"/>
  <c r="AB8261" i="9"/>
  <c r="AA8252" i="9"/>
  <c r="AB8252" i="9"/>
  <c r="AA8244" i="9"/>
  <c r="AB8244" i="9"/>
  <c r="AB8235" i="9"/>
  <c r="AA8235" i="9"/>
  <c r="AB8227" i="9"/>
  <c r="AA8227" i="9"/>
  <c r="AB8219" i="9"/>
  <c r="AA8219" i="9"/>
  <c r="AA8210" i="9"/>
  <c r="AB8210" i="9"/>
  <c r="AA8202" i="9"/>
  <c r="AB8202" i="9"/>
  <c r="AA8194" i="9"/>
  <c r="AB8194" i="9"/>
  <c r="AA8185" i="9"/>
  <c r="AB8185" i="9"/>
  <c r="AA8177" i="9"/>
  <c r="AB8177" i="9"/>
  <c r="AA8169" i="9"/>
  <c r="AB8169" i="9"/>
  <c r="AA8160" i="9"/>
  <c r="AB8160" i="9"/>
  <c r="AA8152" i="9"/>
  <c r="AB8152" i="9"/>
  <c r="AA8144" i="9"/>
  <c r="AB8144" i="9"/>
  <c r="AA8135" i="9"/>
  <c r="AB8135" i="9"/>
  <c r="AA8127" i="9"/>
  <c r="AB8127" i="9"/>
  <c r="AA8119" i="9"/>
  <c r="AB8119" i="9"/>
  <c r="AB8110" i="9"/>
  <c r="AA8110" i="9"/>
  <c r="X8102" i="9"/>
  <c r="AB8102" i="9"/>
  <c r="AA8102" i="9"/>
  <c r="AA8095" i="9"/>
  <c r="AB8095" i="9"/>
  <c r="AB8086" i="9"/>
  <c r="AA8086" i="9"/>
  <c r="AB8078" i="9"/>
  <c r="AA8078" i="9"/>
  <c r="AB8070" i="9"/>
  <c r="AA8070" i="9"/>
  <c r="AA8061" i="9"/>
  <c r="AB8061" i="9"/>
  <c r="AA8053" i="9"/>
  <c r="AB8053" i="9"/>
  <c r="AA8045" i="9"/>
  <c r="AB8045" i="9"/>
  <c r="AA8036" i="9"/>
  <c r="AB8036" i="9"/>
  <c r="AA8028" i="9"/>
  <c r="AB8028" i="9"/>
  <c r="AA8019" i="9"/>
  <c r="AB8019" i="9"/>
  <c r="AA8011" i="9"/>
  <c r="AB8011" i="9"/>
  <c r="AA8003" i="9"/>
  <c r="AB8003" i="9"/>
  <c r="AB7994" i="9"/>
  <c r="AA7994" i="9"/>
  <c r="AB7986" i="9"/>
  <c r="AA7986" i="9"/>
  <c r="AB7978" i="9"/>
  <c r="AA7978" i="9"/>
  <c r="AA7969" i="9"/>
  <c r="AB7969" i="9"/>
  <c r="AA7961" i="9"/>
  <c r="AB7961" i="9"/>
  <c r="AB7954" i="9"/>
  <c r="AA7954" i="9"/>
  <c r="AA7945" i="9"/>
  <c r="AB7945" i="9"/>
  <c r="AA7937" i="9"/>
  <c r="AB7937" i="9"/>
  <c r="AA7929" i="9"/>
  <c r="AB7929" i="9"/>
  <c r="AA7920" i="9"/>
  <c r="AB7920" i="9"/>
  <c r="AA7912" i="9"/>
  <c r="AB7912" i="9"/>
  <c r="AA7904" i="9"/>
  <c r="AB7904" i="9"/>
  <c r="AA7895" i="9"/>
  <c r="AB7895" i="9"/>
  <c r="AA7887" i="9"/>
  <c r="AB7887" i="9"/>
  <c r="AA7880" i="9"/>
  <c r="AB7880" i="9"/>
  <c r="AA7871" i="9"/>
  <c r="AB7871" i="9"/>
  <c r="AA7863" i="9"/>
  <c r="AB7863" i="9"/>
  <c r="AA7855" i="9"/>
  <c r="AB7855" i="9"/>
  <c r="AB7846" i="9"/>
  <c r="AA7846" i="9"/>
  <c r="AB7838" i="9"/>
  <c r="AA7838" i="9"/>
  <c r="AB7830" i="9"/>
  <c r="AA7830" i="9"/>
  <c r="AA7821" i="9"/>
  <c r="AB7821" i="9"/>
  <c r="AB7814" i="9"/>
  <c r="AA7814" i="9"/>
  <c r="AB7806" i="9"/>
  <c r="AA7806" i="9"/>
  <c r="AA7797" i="9"/>
  <c r="AB7797" i="9"/>
  <c r="AA7789" i="9"/>
  <c r="AB7789" i="9"/>
  <c r="AA7781" i="9"/>
  <c r="AB7781" i="9"/>
  <c r="AA7772" i="9"/>
  <c r="AB7772" i="9"/>
  <c r="AA7764" i="9"/>
  <c r="AB7764" i="9"/>
  <c r="AA7755" i="9"/>
  <c r="AB7755" i="9"/>
  <c r="AA7747" i="9"/>
  <c r="AB7747" i="9"/>
  <c r="AA7740" i="9"/>
  <c r="AB7740" i="9"/>
  <c r="AA7731" i="9"/>
  <c r="AB7731" i="9"/>
  <c r="X7723" i="9"/>
  <c r="AA7723" i="9"/>
  <c r="AB7723" i="9"/>
  <c r="AA7715" i="9"/>
  <c r="AB7715" i="9"/>
  <c r="AB7706" i="9"/>
  <c r="AA7706" i="9"/>
  <c r="AB7698" i="9"/>
  <c r="AA7698" i="9"/>
  <c r="AB7690" i="9"/>
  <c r="AA7690" i="9"/>
  <c r="AA7681" i="9"/>
  <c r="AB7681" i="9"/>
  <c r="AA7673" i="9"/>
  <c r="AB7673" i="9"/>
  <c r="AA7665" i="9"/>
  <c r="AB7665" i="9"/>
  <c r="AA7657" i="9"/>
  <c r="AB7657" i="9"/>
  <c r="AA7649" i="9"/>
  <c r="AB7649" i="9"/>
  <c r="AA7641" i="9"/>
  <c r="AB7641" i="9"/>
  <c r="AA7632" i="9"/>
  <c r="AB7632" i="9"/>
  <c r="AA7624" i="9"/>
  <c r="AB7624" i="9"/>
  <c r="AA7617" i="9"/>
  <c r="AB7617" i="9"/>
  <c r="AA7608" i="9"/>
  <c r="AB7608" i="9"/>
  <c r="AA7600" i="9"/>
  <c r="AB7600" i="9"/>
  <c r="AA7593" i="9"/>
  <c r="AB7593" i="9"/>
  <c r="AA7584" i="9"/>
  <c r="AB7584" i="9"/>
  <c r="AA7576" i="9"/>
  <c r="AB7576" i="9"/>
  <c r="AA7568" i="9"/>
  <c r="AB7568" i="9"/>
  <c r="AA7559" i="9"/>
  <c r="AB7559" i="9"/>
  <c r="AA7551" i="9"/>
  <c r="AB7551" i="9"/>
  <c r="AA7543" i="9"/>
  <c r="AB7543" i="9"/>
  <c r="AB7534" i="9"/>
  <c r="AA7534" i="9"/>
  <c r="AB7526" i="9"/>
  <c r="AA7526" i="9"/>
  <c r="AB7518" i="9"/>
  <c r="AA7518" i="9"/>
  <c r="AA7509" i="9"/>
  <c r="AB7509" i="9"/>
  <c r="AB7502" i="9"/>
  <c r="AA7502" i="9"/>
  <c r="AB7494" i="9"/>
  <c r="AA7494" i="9"/>
  <c r="AA7487" i="9"/>
  <c r="AB7487" i="9"/>
  <c r="AA7479" i="9"/>
  <c r="AB7479" i="9"/>
  <c r="AA7471" i="9"/>
  <c r="AB7471" i="9"/>
  <c r="AB7462" i="9"/>
  <c r="AA7462" i="9"/>
  <c r="AB7454" i="9"/>
  <c r="AA7454" i="9"/>
  <c r="AA7431" i="9"/>
  <c r="AB7431" i="9"/>
  <c r="AA7423" i="9"/>
  <c r="AB7423" i="9"/>
  <c r="AB7414" i="9"/>
  <c r="AA7414" i="9"/>
  <c r="AB7406" i="9"/>
  <c r="AA7406" i="9"/>
  <c r="AB7398" i="9"/>
  <c r="AA7398" i="9"/>
  <c r="AA7389" i="9"/>
  <c r="AB7389" i="9"/>
  <c r="AA7381" i="9"/>
  <c r="AB7381" i="9"/>
  <c r="AA7373" i="9"/>
  <c r="AB7373" i="9"/>
  <c r="AA7364" i="9"/>
  <c r="AB7364" i="9"/>
  <c r="AA7356" i="9"/>
  <c r="AB7356" i="9"/>
  <c r="AA7347" i="9"/>
  <c r="AB7347" i="9"/>
  <c r="AA7339" i="9"/>
  <c r="AB7339" i="9"/>
  <c r="AA7331" i="9"/>
  <c r="AB7331" i="9"/>
  <c r="AB7322" i="9"/>
  <c r="AA7322" i="9"/>
  <c r="AB7314" i="9"/>
  <c r="AA7314" i="9"/>
  <c r="AB7306" i="9"/>
  <c r="AA7306" i="9"/>
  <c r="AA7297" i="9"/>
  <c r="AB7297" i="9"/>
  <c r="AA7289" i="9"/>
  <c r="AB7289" i="9"/>
  <c r="AA7281" i="9"/>
  <c r="AB7281" i="9"/>
  <c r="AA7272" i="9"/>
  <c r="AB7272" i="9"/>
  <c r="AA7264" i="9"/>
  <c r="AB7264" i="9"/>
  <c r="AA7256" i="9"/>
  <c r="AB7256" i="9"/>
  <c r="AA7247" i="9"/>
  <c r="AB7247" i="9"/>
  <c r="AA7239" i="9"/>
  <c r="AB7239" i="9"/>
  <c r="AA7232" i="9"/>
  <c r="AB7232" i="9"/>
  <c r="AA7223" i="9"/>
  <c r="AB7223" i="9"/>
  <c r="AA7216" i="9"/>
  <c r="AB7216" i="9"/>
  <c r="AA7208" i="9"/>
  <c r="AB7208" i="9"/>
  <c r="AA7199" i="9"/>
  <c r="AB7199" i="9"/>
  <c r="AA7191" i="9"/>
  <c r="AB7191" i="9"/>
  <c r="AA7184" i="9"/>
  <c r="AB7184" i="9"/>
  <c r="AA7177" i="9"/>
  <c r="AB7177" i="9"/>
  <c r="AB7170" i="9"/>
  <c r="AA7170" i="9"/>
  <c r="AA7155" i="9"/>
  <c r="AB7155" i="9"/>
  <c r="AA7147" i="9"/>
  <c r="AB7147" i="9"/>
  <c r="AA7139" i="9"/>
  <c r="AB7139" i="9"/>
  <c r="AB7130" i="9"/>
  <c r="AA7130" i="9"/>
  <c r="AB7122" i="9"/>
  <c r="AA7122" i="9"/>
  <c r="AB7114" i="9"/>
  <c r="AA7114" i="9"/>
  <c r="AA7105" i="9"/>
  <c r="AB7105" i="9"/>
  <c r="AA7097" i="9"/>
  <c r="AB7097" i="9"/>
  <c r="AA7089" i="9"/>
  <c r="AB7089" i="9"/>
  <c r="AA7081" i="9"/>
  <c r="AB7081" i="9"/>
  <c r="AA7073" i="9"/>
  <c r="AB7073" i="9"/>
  <c r="AA7065" i="9"/>
  <c r="AB7065" i="9"/>
  <c r="AA7056" i="9"/>
  <c r="AB7056" i="9"/>
  <c r="AA7048" i="9"/>
  <c r="AB7048" i="9"/>
  <c r="AA7040" i="9"/>
  <c r="AB7040" i="9"/>
  <c r="AA7031" i="9"/>
  <c r="AB7031" i="9"/>
  <c r="AB7026" i="9"/>
  <c r="AA7026" i="9"/>
  <c r="AB7018" i="9"/>
  <c r="AA7018" i="9"/>
  <c r="AA7009" i="9"/>
  <c r="AB7009" i="9"/>
  <c r="AA7001" i="9"/>
  <c r="AB7001" i="9"/>
  <c r="AB6994" i="9"/>
  <c r="AA6994" i="9"/>
  <c r="AA6985" i="9"/>
  <c r="AB6985" i="9"/>
  <c r="AA6977" i="9"/>
  <c r="AB6977" i="9"/>
  <c r="AA6969" i="9"/>
  <c r="AB6969" i="9"/>
  <c r="AA6960" i="9"/>
  <c r="AB6960" i="9"/>
  <c r="AA6952" i="9"/>
  <c r="AB6952" i="9"/>
  <c r="AA6944" i="9"/>
  <c r="AB6944" i="9"/>
  <c r="AA6935" i="9"/>
  <c r="AB6935" i="9"/>
  <c r="AA6927" i="9"/>
  <c r="AB6927" i="9"/>
  <c r="AA6919" i="9"/>
  <c r="AB6919" i="9"/>
  <c r="AA6910" i="9"/>
  <c r="AB6910" i="9"/>
  <c r="AA6902" i="9"/>
  <c r="AB6902" i="9"/>
  <c r="AA6895" i="9"/>
  <c r="AB6895" i="9"/>
  <c r="AA6886" i="9"/>
  <c r="AB6886" i="9"/>
  <c r="AA6878" i="9"/>
  <c r="AB6878" i="9"/>
  <c r="AA6870" i="9"/>
  <c r="AB6870" i="9"/>
  <c r="AA6854" i="9"/>
  <c r="AB6854" i="9"/>
  <c r="AA6846" i="9"/>
  <c r="AB6846" i="9"/>
  <c r="AA6837" i="9"/>
  <c r="AB6837" i="9"/>
  <c r="AA6829" i="9"/>
  <c r="AB6829" i="9"/>
  <c r="AA6822" i="9"/>
  <c r="AB6822" i="9"/>
  <c r="AA6814" i="9"/>
  <c r="AB6814" i="9"/>
  <c r="AA6806" i="9"/>
  <c r="AB6806" i="9"/>
  <c r="AA6798" i="9"/>
  <c r="AB6798" i="9"/>
  <c r="AA6789" i="9"/>
  <c r="AB6789" i="9"/>
  <c r="AA6781" i="9"/>
  <c r="AB6781" i="9"/>
  <c r="AA6773" i="9"/>
  <c r="AB6773" i="9"/>
  <c r="AA6765" i="9"/>
  <c r="AB6765" i="9"/>
  <c r="AA6757" i="9"/>
  <c r="AB6757" i="9"/>
  <c r="AA6749" i="9"/>
  <c r="AB6749" i="9"/>
  <c r="AB6740" i="9"/>
  <c r="AA6740" i="9"/>
  <c r="AA6733" i="9"/>
  <c r="AB6733" i="9"/>
  <c r="AA6725" i="9"/>
  <c r="AB6725" i="9"/>
  <c r="AB6716" i="9"/>
  <c r="AA6716" i="9"/>
  <c r="AB6708" i="9"/>
  <c r="AA6708" i="9"/>
  <c r="AA6699" i="9"/>
  <c r="AB6699" i="9"/>
  <c r="AA6691" i="9"/>
  <c r="AB6691" i="9"/>
  <c r="AA6683" i="9"/>
  <c r="AB6683" i="9"/>
  <c r="AA6674" i="9"/>
  <c r="AB6674" i="9"/>
  <c r="AA6666" i="9"/>
  <c r="AB6666" i="9"/>
  <c r="AA6659" i="9"/>
  <c r="AB6659" i="9"/>
  <c r="AA6650" i="9"/>
  <c r="AB6650" i="9"/>
  <c r="AA6642" i="9"/>
  <c r="AB6642" i="9"/>
  <c r="AA6634" i="9"/>
  <c r="AB6634" i="9"/>
  <c r="AA6625" i="9"/>
  <c r="AB6625" i="9"/>
  <c r="AA6617" i="9"/>
  <c r="AB6617" i="9"/>
  <c r="AA6609" i="9"/>
  <c r="AB6609" i="9"/>
  <c r="AB6600" i="9"/>
  <c r="AA6600" i="9"/>
  <c r="AB6592" i="9"/>
  <c r="AA6592" i="9"/>
  <c r="AA6585" i="9"/>
  <c r="AB6585" i="9"/>
  <c r="AB6576" i="9"/>
  <c r="AA6576" i="9"/>
  <c r="AB6568" i="9"/>
  <c r="AA6568" i="9"/>
  <c r="AB6560" i="9"/>
  <c r="AA6560" i="9"/>
  <c r="AA6551" i="9"/>
  <c r="AB6551" i="9"/>
  <c r="AA6543" i="9"/>
  <c r="AB6543" i="9"/>
  <c r="AA6535" i="9"/>
  <c r="AB6535" i="9"/>
  <c r="AA6526" i="9"/>
  <c r="AB6526" i="9"/>
  <c r="AA6518" i="9"/>
  <c r="AB6518" i="9"/>
  <c r="AA6510" i="9"/>
  <c r="AB6510" i="9"/>
  <c r="AA6501" i="9"/>
  <c r="AB6501" i="9"/>
  <c r="AA6493" i="9"/>
  <c r="AB6493" i="9"/>
  <c r="AA6485" i="9"/>
  <c r="AB6485" i="9"/>
  <c r="AB6476" i="9"/>
  <c r="AA6476" i="9"/>
  <c r="AB6468" i="9"/>
  <c r="AA6468" i="9"/>
  <c r="AA6459" i="9"/>
  <c r="AB6459" i="9"/>
  <c r="AB6444" i="9"/>
  <c r="AA6444" i="9"/>
  <c r="AA6435" i="9"/>
  <c r="AB6435" i="9"/>
  <c r="AA6427" i="9"/>
  <c r="AB6427" i="9"/>
  <c r="AB6420" i="9"/>
  <c r="AA6420" i="9"/>
  <c r="AA6411" i="9"/>
  <c r="AB6411" i="9"/>
  <c r="AA6403" i="9"/>
  <c r="AB6403" i="9"/>
  <c r="AA6395" i="9"/>
  <c r="AB6395" i="9"/>
  <c r="AA6386" i="9"/>
  <c r="AB6386" i="9"/>
  <c r="AA6378" i="9"/>
  <c r="AB6378" i="9"/>
  <c r="AA6370" i="9"/>
  <c r="AB6370" i="9"/>
  <c r="AA6361" i="9"/>
  <c r="AB6361" i="9"/>
  <c r="AA6353" i="9"/>
  <c r="AB6353" i="9"/>
  <c r="AA6345" i="9"/>
  <c r="AB6345" i="9"/>
  <c r="AB6336" i="9"/>
  <c r="AA6336" i="9"/>
  <c r="AB6328" i="9"/>
  <c r="AA6328" i="9"/>
  <c r="AB6320" i="9"/>
  <c r="AA6320" i="9"/>
  <c r="AA6311" i="9"/>
  <c r="AB6311" i="9"/>
  <c r="AA6303" i="9"/>
  <c r="AB6303" i="9"/>
  <c r="AB6296" i="9"/>
  <c r="AA6296" i="9"/>
  <c r="AB6287" i="9"/>
  <c r="AA6287" i="9"/>
  <c r="AB6280" i="9"/>
  <c r="AA6280" i="9"/>
  <c r="AB6272" i="9"/>
  <c r="AA6272" i="9"/>
  <c r="AA6263" i="9"/>
  <c r="AB6263" i="9"/>
  <c r="AB6255" i="9"/>
  <c r="AA6255" i="9"/>
  <c r="AB6248" i="9"/>
  <c r="AA6248" i="9"/>
  <c r="AB6240" i="9"/>
  <c r="AA6240" i="9"/>
  <c r="AB6232" i="9"/>
  <c r="AA6232" i="9"/>
  <c r="AB6224" i="9"/>
  <c r="AA6224" i="9"/>
  <c r="AB6216" i="9"/>
  <c r="AA6216" i="9"/>
  <c r="AB6208" i="9"/>
  <c r="AA6208" i="9"/>
  <c r="AB6200" i="9"/>
  <c r="AA6200" i="9"/>
  <c r="AB6191" i="9"/>
  <c r="AA6191" i="9"/>
  <c r="AA6183" i="9"/>
  <c r="AB6183" i="9"/>
  <c r="AB6175" i="9"/>
  <c r="AA6175" i="9"/>
  <c r="AA6166" i="9"/>
  <c r="AB6166" i="9"/>
  <c r="AA6158" i="9"/>
  <c r="AB6158" i="9"/>
  <c r="AA6150" i="9"/>
  <c r="AB6150" i="9"/>
  <c r="AA6141" i="9"/>
  <c r="AB6141" i="9"/>
  <c r="AA6133" i="9"/>
  <c r="AB6133" i="9"/>
  <c r="AA6125" i="9"/>
  <c r="AB6125" i="9"/>
  <c r="AB6116" i="9"/>
  <c r="AA6116" i="9"/>
  <c r="AA6108" i="9"/>
  <c r="AB6108" i="9"/>
  <c r="AA6099" i="9"/>
  <c r="AB6099" i="9"/>
  <c r="AA6091" i="9"/>
  <c r="AB6091" i="9"/>
  <c r="AA6083" i="9"/>
  <c r="AB6083" i="9"/>
  <c r="X6074" i="9"/>
  <c r="AA6074" i="9"/>
  <c r="AB6074" i="9"/>
  <c r="AA6066" i="9"/>
  <c r="AB6066" i="9"/>
  <c r="AA6058" i="9"/>
  <c r="AB6058" i="9"/>
  <c r="AA6049" i="9"/>
  <c r="AB6049" i="9"/>
  <c r="AA6041" i="9"/>
  <c r="AB6041" i="9"/>
  <c r="AA6033" i="9"/>
  <c r="AB6033" i="9"/>
  <c r="AA6024" i="9"/>
  <c r="AB6024" i="9"/>
  <c r="AA6016" i="9"/>
  <c r="AB6016" i="9"/>
  <c r="AA6008" i="9"/>
  <c r="AB6008" i="9"/>
  <c r="AA5999" i="9"/>
  <c r="AB5999" i="9"/>
  <c r="AA5991" i="9"/>
  <c r="AB5991" i="9"/>
  <c r="AA5983" i="9"/>
  <c r="AB5983" i="9"/>
  <c r="AA5974" i="9"/>
  <c r="AB5974" i="9"/>
  <c r="AA5966" i="9"/>
  <c r="AB5966" i="9"/>
  <c r="AA5958" i="9"/>
  <c r="AB5958" i="9"/>
  <c r="AA5949" i="9"/>
  <c r="AB5949" i="9"/>
  <c r="AA5941" i="9"/>
  <c r="AB5941" i="9"/>
  <c r="AA5933" i="9"/>
  <c r="AB5933" i="9"/>
  <c r="AB5924" i="9"/>
  <c r="AA5924" i="9"/>
  <c r="AA5916" i="9"/>
  <c r="AB5916" i="9"/>
  <c r="AA5909" i="9"/>
  <c r="AB5909" i="9"/>
  <c r="AA5900" i="9"/>
  <c r="AB5900" i="9"/>
  <c r="AB5892" i="9"/>
  <c r="AA5892" i="9"/>
  <c r="AA5883" i="9"/>
  <c r="AB5883" i="9"/>
  <c r="AA5875" i="9"/>
  <c r="AB5875" i="9"/>
  <c r="AA5859" i="9"/>
  <c r="AB5859" i="9"/>
  <c r="AA5851" i="9"/>
  <c r="AB5851" i="9"/>
  <c r="AA5843" i="9"/>
  <c r="AB5843" i="9"/>
  <c r="AA5834" i="9"/>
  <c r="AB5834" i="9"/>
  <c r="AA5826" i="9"/>
  <c r="AB5826" i="9"/>
  <c r="AA5818" i="9"/>
  <c r="AB5818" i="9"/>
  <c r="AA5809" i="9"/>
  <c r="AB5809" i="9"/>
  <c r="AA5801" i="9"/>
  <c r="AB5801" i="9"/>
  <c r="AA5794" i="9"/>
  <c r="AB5794" i="9"/>
  <c r="AA5785" i="9"/>
  <c r="AB5785" i="9"/>
  <c r="AA5777" i="9"/>
  <c r="AB5777" i="9"/>
  <c r="AA5769" i="9"/>
  <c r="AB5769" i="9"/>
  <c r="AA5760" i="9"/>
  <c r="AB5760" i="9"/>
  <c r="AA5753" i="9"/>
  <c r="AB5753" i="9"/>
  <c r="AA5745" i="9"/>
  <c r="AB5745" i="9"/>
  <c r="AA5736" i="9"/>
  <c r="AB5736" i="9"/>
  <c r="AA5729" i="9"/>
  <c r="AB5729" i="9"/>
  <c r="AA5721" i="9"/>
  <c r="AB5721" i="9"/>
  <c r="AA5712" i="9"/>
  <c r="AB5712" i="9"/>
  <c r="AA5705" i="9"/>
  <c r="AB5705" i="9"/>
  <c r="AB914" i="9"/>
  <c r="AA914" i="9"/>
  <c r="AB906" i="9"/>
  <c r="AA906" i="9"/>
  <c r="AB898" i="9"/>
  <c r="AA898" i="9"/>
  <c r="AA889" i="9"/>
  <c r="AB889" i="9"/>
  <c r="AA881" i="9"/>
  <c r="AB881" i="9"/>
  <c r="AA873" i="9"/>
  <c r="AB873" i="9"/>
  <c r="AA864" i="9"/>
  <c r="AB864" i="9"/>
  <c r="AA856" i="9"/>
  <c r="AB856" i="9"/>
  <c r="AA848" i="9"/>
  <c r="AB848" i="9"/>
  <c r="AA839" i="9"/>
  <c r="AB839" i="9"/>
  <c r="AA831" i="9"/>
  <c r="AB831" i="9"/>
  <c r="AA823" i="9"/>
  <c r="AB823" i="9"/>
  <c r="AB814" i="9"/>
  <c r="AA814" i="9"/>
  <c r="AB806" i="9"/>
  <c r="AA806" i="9"/>
  <c r="AB798" i="9"/>
  <c r="AA798" i="9"/>
  <c r="AA789" i="9"/>
  <c r="AB789" i="9"/>
  <c r="AA781" i="9"/>
  <c r="AB781" i="9"/>
  <c r="AA773" i="9"/>
  <c r="AB773" i="9"/>
  <c r="AA764" i="9"/>
  <c r="AB764" i="9"/>
  <c r="AA756" i="9"/>
  <c r="AB756" i="9"/>
  <c r="AA747" i="9"/>
  <c r="AB747" i="9"/>
  <c r="AA739" i="9"/>
  <c r="AB739" i="9"/>
  <c r="AA731" i="9"/>
  <c r="AB731" i="9"/>
  <c r="AB722" i="9"/>
  <c r="AA722" i="9"/>
  <c r="AB714" i="9"/>
  <c r="AA714" i="9"/>
  <c r="AB706" i="9"/>
  <c r="AA706" i="9"/>
  <c r="AA697" i="9"/>
  <c r="AB697" i="9"/>
  <c r="AA689" i="9"/>
  <c r="AB689" i="9"/>
  <c r="AA681" i="9"/>
  <c r="AB681" i="9"/>
  <c r="AA672" i="9"/>
  <c r="AB672" i="9"/>
  <c r="AA664" i="9"/>
  <c r="AB664" i="9"/>
  <c r="AA656" i="9"/>
  <c r="AB656" i="9"/>
  <c r="AA647" i="9"/>
  <c r="AB647" i="9"/>
  <c r="AA639" i="9"/>
  <c r="AB639" i="9"/>
  <c r="AA631" i="9"/>
  <c r="AB631" i="9"/>
  <c r="AB622" i="9"/>
  <c r="AA622" i="9"/>
  <c r="AB614" i="9"/>
  <c r="AA614" i="9"/>
  <c r="AB606" i="9"/>
  <c r="AA606" i="9"/>
  <c r="AA597" i="9"/>
  <c r="AB597" i="9"/>
  <c r="AA589" i="9"/>
  <c r="AB589" i="9"/>
  <c r="AA581" i="9"/>
  <c r="AB581" i="9"/>
  <c r="AA572" i="9"/>
  <c r="AB572" i="9"/>
  <c r="AA564" i="9"/>
  <c r="AB564" i="9"/>
  <c r="AA555" i="9"/>
  <c r="AB555" i="9"/>
  <c r="AA547" i="9"/>
  <c r="AB547" i="9"/>
  <c r="AA539" i="9"/>
  <c r="AB539" i="9"/>
  <c r="AB530" i="9"/>
  <c r="AA530" i="9"/>
  <c r="AB522" i="9"/>
  <c r="AA522" i="9"/>
  <c r="AB514" i="9"/>
  <c r="AA514" i="9"/>
  <c r="AA505" i="9"/>
  <c r="AB505" i="9"/>
  <c r="AA497" i="9"/>
  <c r="AB497" i="9"/>
  <c r="AA489" i="9"/>
  <c r="AB489" i="9"/>
  <c r="AA480" i="9"/>
  <c r="AB480" i="9"/>
  <c r="AA472" i="9"/>
  <c r="AB472" i="9"/>
  <c r="AA464" i="9"/>
  <c r="AB464" i="9"/>
  <c r="AA455" i="9"/>
  <c r="AB455" i="9"/>
  <c r="AA447" i="9"/>
  <c r="AB447" i="9"/>
  <c r="AA439" i="9"/>
  <c r="AB439" i="9"/>
  <c r="AB430" i="9"/>
  <c r="AA430" i="9"/>
  <c r="AB422" i="9"/>
  <c r="AA422" i="9"/>
  <c r="AB414" i="9"/>
  <c r="AA414" i="9"/>
  <c r="AA405" i="9"/>
  <c r="AB405" i="9"/>
  <c r="AA397" i="9"/>
  <c r="AB397" i="9"/>
  <c r="AA389" i="9"/>
  <c r="AB389" i="9"/>
  <c r="AA380" i="9"/>
  <c r="AB380" i="9"/>
  <c r="AA372" i="9"/>
  <c r="AB372" i="9"/>
  <c r="AA363" i="9"/>
  <c r="AB363" i="9"/>
  <c r="AA355" i="9"/>
  <c r="AB355" i="9"/>
  <c r="AA347" i="9"/>
  <c r="AB347" i="9"/>
  <c r="AB338" i="9"/>
  <c r="AA338" i="9"/>
  <c r="AB330" i="9"/>
  <c r="AA330" i="9"/>
  <c r="AB322" i="9"/>
  <c r="AA322" i="9"/>
  <c r="AA313" i="9"/>
  <c r="AB313" i="9"/>
  <c r="AA305" i="9"/>
  <c r="AB305" i="9"/>
  <c r="AA297" i="9"/>
  <c r="AB297" i="9"/>
  <c r="AA288" i="9"/>
  <c r="AB288" i="9"/>
  <c r="AA280" i="9"/>
  <c r="AB280" i="9"/>
  <c r="AA272" i="9"/>
  <c r="AB272" i="9"/>
  <c r="AA263" i="9"/>
  <c r="AB263" i="9"/>
  <c r="AA255" i="9"/>
  <c r="AB255" i="9"/>
  <c r="AA2954" i="9"/>
  <c r="AB2954" i="9"/>
  <c r="AA2946" i="9"/>
  <c r="AB2946" i="9"/>
  <c r="AA2938" i="9"/>
  <c r="AB2938" i="9"/>
  <c r="AA2929" i="9"/>
  <c r="AB2929" i="9"/>
  <c r="AA2921" i="9"/>
  <c r="AB2921" i="9"/>
  <c r="AA2913" i="9"/>
  <c r="AB2913" i="9"/>
  <c r="AB2904" i="9"/>
  <c r="AA2904" i="9"/>
  <c r="AB2896" i="9"/>
  <c r="AA2896" i="9"/>
  <c r="AB2888" i="9"/>
  <c r="AA2888" i="9"/>
  <c r="AA2879" i="9"/>
  <c r="AB2879" i="9"/>
  <c r="AA2871" i="9"/>
  <c r="AB2871" i="9"/>
  <c r="AA2863" i="9"/>
  <c r="AB2863" i="9"/>
  <c r="AA2854" i="9"/>
  <c r="AB2854" i="9"/>
  <c r="AA2846" i="9"/>
  <c r="AB2846" i="9"/>
  <c r="AA2838" i="9"/>
  <c r="AB2838" i="9"/>
  <c r="AA2829" i="9"/>
  <c r="AB2829" i="9"/>
  <c r="AA2821" i="9"/>
  <c r="AB2821" i="9"/>
  <c r="AA2813" i="9"/>
  <c r="AB2813" i="9"/>
  <c r="AB2804" i="9"/>
  <c r="AA2804" i="9"/>
  <c r="AB2796" i="9"/>
  <c r="AA2796" i="9"/>
  <c r="AA2787" i="9"/>
  <c r="AB2787" i="9"/>
  <c r="AA2779" i="9"/>
  <c r="AB2779" i="9"/>
  <c r="AA2771" i="9"/>
  <c r="AB2771" i="9"/>
  <c r="AA2762" i="9"/>
  <c r="AB2762" i="9"/>
  <c r="AA2754" i="9"/>
  <c r="AB2754" i="9"/>
  <c r="AA2746" i="9"/>
  <c r="AB2746" i="9"/>
  <c r="AA2737" i="9"/>
  <c r="AB2737" i="9"/>
  <c r="AA2729" i="9"/>
  <c r="AB2729" i="9"/>
  <c r="AA2721" i="9"/>
  <c r="AB2721" i="9"/>
  <c r="AB2712" i="9"/>
  <c r="AA2712" i="9"/>
  <c r="AB2704" i="9"/>
  <c r="AA2704" i="9"/>
  <c r="AB2696" i="9"/>
  <c r="AA2696" i="9"/>
  <c r="AA2687" i="9"/>
  <c r="AB2687" i="9"/>
  <c r="AA2679" i="9"/>
  <c r="AB2679" i="9"/>
  <c r="AA2671" i="9"/>
  <c r="AB2671" i="9"/>
  <c r="AA2662" i="9"/>
  <c r="AB2662" i="9"/>
  <c r="AA2654" i="9"/>
  <c r="AB2654" i="9"/>
  <c r="AA2646" i="9"/>
  <c r="AB2646" i="9"/>
  <c r="AA2637" i="9"/>
  <c r="AB2637" i="9"/>
  <c r="AA2629" i="9"/>
  <c r="AB2629" i="9"/>
  <c r="AA2621" i="9"/>
  <c r="AB2621" i="9"/>
  <c r="AB2612" i="9"/>
  <c r="AA2612" i="9"/>
  <c r="AA2604" i="9"/>
  <c r="AB2604" i="9"/>
  <c r="AA2595" i="9"/>
  <c r="AB2595" i="9"/>
  <c r="AA2587" i="9"/>
  <c r="AB2587" i="9"/>
  <c r="AA2579" i="9"/>
  <c r="AB2579" i="9"/>
  <c r="AA2570" i="9"/>
  <c r="AB2570" i="9"/>
  <c r="AA2562" i="9"/>
  <c r="AB2562" i="9"/>
  <c r="AA2554" i="9"/>
  <c r="AB2554" i="9"/>
  <c r="AA2545" i="9"/>
  <c r="AB2545" i="9"/>
  <c r="AA2537" i="9"/>
  <c r="AB2537" i="9"/>
  <c r="AA2529" i="9"/>
  <c r="AB2529" i="9"/>
  <c r="AB2520" i="9"/>
  <c r="AA2520" i="9"/>
  <c r="AB2512" i="9"/>
  <c r="AA2512" i="9"/>
  <c r="AB2504" i="9"/>
  <c r="AA2504" i="9"/>
  <c r="AA2495" i="9"/>
  <c r="AB2495" i="9"/>
  <c r="AA2487" i="9"/>
  <c r="AB2487" i="9"/>
  <c r="AA2479" i="9"/>
  <c r="AB2479" i="9"/>
  <c r="AA2470" i="9"/>
  <c r="AB2470" i="9"/>
  <c r="AA2462" i="9"/>
  <c r="AB2462" i="9"/>
  <c r="AA2454" i="9"/>
  <c r="AB2454" i="9"/>
  <c r="AB2445" i="9"/>
  <c r="AA2445" i="9"/>
  <c r="AA2437" i="9"/>
  <c r="AB2437" i="9"/>
  <c r="AA2429" i="9"/>
  <c r="AB2429" i="9"/>
  <c r="AB2420" i="9"/>
  <c r="AA2420" i="9"/>
  <c r="AB2412" i="9"/>
  <c r="AA2412" i="9"/>
  <c r="AA2403" i="9"/>
  <c r="AB2403" i="9"/>
  <c r="AA2395" i="9"/>
  <c r="AB2395" i="9"/>
  <c r="AA2387" i="9"/>
  <c r="AB2387" i="9"/>
  <c r="AA2378" i="9"/>
  <c r="AB2378" i="9"/>
  <c r="AA2370" i="9"/>
  <c r="AB2370" i="9"/>
  <c r="AA2362" i="9"/>
  <c r="AB2362" i="9"/>
  <c r="AA2353" i="9"/>
  <c r="AB2353" i="9"/>
  <c r="AB2345" i="9"/>
  <c r="AA2345" i="9"/>
  <c r="AA2337" i="9"/>
  <c r="AB2337" i="9"/>
  <c r="AB2328" i="9"/>
  <c r="AA2328" i="9"/>
  <c r="AB2320" i="9"/>
  <c r="AA2320" i="9"/>
  <c r="AA2312" i="9"/>
  <c r="AB2312" i="9"/>
  <c r="AA2303" i="9"/>
  <c r="AB2303" i="9"/>
  <c r="AA2295" i="9"/>
  <c r="AB2295" i="9"/>
  <c r="AA2287" i="9"/>
  <c r="AB2287" i="9"/>
  <c r="AA2278" i="9"/>
  <c r="AB2278" i="9"/>
  <c r="AA2270" i="9"/>
  <c r="AB2270" i="9"/>
  <c r="AA2262" i="9"/>
  <c r="AB2262" i="9"/>
  <c r="AB2253" i="9"/>
  <c r="AA2253" i="9"/>
  <c r="AB2245" i="9"/>
  <c r="AA2245" i="9"/>
  <c r="AB2237" i="9"/>
  <c r="AA2237" i="9"/>
  <c r="AA2228" i="9"/>
  <c r="AB2228" i="9"/>
  <c r="AA2220" i="9"/>
  <c r="AB2220" i="9"/>
  <c r="AA2211" i="9"/>
  <c r="AB2211" i="9"/>
  <c r="AA2203" i="9"/>
  <c r="AB2203" i="9"/>
  <c r="AA2195" i="9"/>
  <c r="AB2195" i="9"/>
  <c r="AA2186" i="9"/>
  <c r="AB2186" i="9"/>
  <c r="AA2178" i="9"/>
  <c r="AB2178" i="9"/>
  <c r="AA2170" i="9"/>
  <c r="AB2170" i="9"/>
  <c r="AA2161" i="9"/>
  <c r="AB2161" i="9"/>
  <c r="AA2153" i="9"/>
  <c r="AB2153" i="9"/>
  <c r="AA2145" i="9"/>
  <c r="AB2145" i="9"/>
  <c r="AA2136" i="9"/>
  <c r="AB2136" i="9"/>
  <c r="AA2128" i="9"/>
  <c r="AB2128" i="9"/>
  <c r="AA2120" i="9"/>
  <c r="AB2120" i="9"/>
  <c r="AA2111" i="9"/>
  <c r="AB2111" i="9"/>
  <c r="AA2103" i="9"/>
  <c r="AB2103" i="9"/>
  <c r="AA2095" i="9"/>
  <c r="AB2095" i="9"/>
  <c r="AB2086" i="9"/>
  <c r="AA2086" i="9"/>
  <c r="AB2078" i="9"/>
  <c r="AA2078" i="9"/>
  <c r="AB2070" i="9"/>
  <c r="AA2070" i="9"/>
  <c r="AA2061" i="9"/>
  <c r="AB2061" i="9"/>
  <c r="AA2053" i="9"/>
  <c r="AB2053" i="9"/>
  <c r="AA2045" i="9"/>
  <c r="AB2045" i="9"/>
  <c r="AA2036" i="9"/>
  <c r="AB2036" i="9"/>
  <c r="AA2028" i="9"/>
  <c r="AB2028" i="9"/>
  <c r="AB2019" i="9"/>
  <c r="AA2019" i="9"/>
  <c r="AA2011" i="9"/>
  <c r="AB2011" i="9"/>
  <c r="AA2003" i="9"/>
  <c r="AB2003" i="9"/>
  <c r="AB1994" i="9"/>
  <c r="AA1994" i="9"/>
  <c r="AB1986" i="9"/>
  <c r="AA1986" i="9"/>
  <c r="AB1978" i="9"/>
  <c r="AA1978" i="9"/>
  <c r="AA1969" i="9"/>
  <c r="AB1969" i="9"/>
  <c r="AA1961" i="9"/>
  <c r="AB1961" i="9"/>
  <c r="AA1953" i="9"/>
  <c r="AB1953" i="9"/>
  <c r="AA1944" i="9"/>
  <c r="AB1944" i="9"/>
  <c r="AA1936" i="9"/>
  <c r="AB1936" i="9"/>
  <c r="AA1928" i="9"/>
  <c r="AB1928" i="9"/>
  <c r="AB1919" i="9"/>
  <c r="AA1919" i="9"/>
  <c r="AA1911" i="9"/>
  <c r="AB1911" i="9"/>
  <c r="AA1903" i="9"/>
  <c r="AB1903" i="9"/>
  <c r="AB1894" i="9"/>
  <c r="AA1894" i="9"/>
  <c r="AB1886" i="9"/>
  <c r="AA1886" i="9"/>
  <c r="AB1878" i="9"/>
  <c r="AA1878" i="9"/>
  <c r="AA1869" i="9"/>
  <c r="AB1869" i="9"/>
  <c r="AA1861" i="9"/>
  <c r="AB1861" i="9"/>
  <c r="AA1853" i="9"/>
  <c r="AB1853" i="9"/>
  <c r="AA1844" i="9"/>
  <c r="AB1844" i="9"/>
  <c r="AA1836" i="9"/>
  <c r="AB1836" i="9"/>
  <c r="AB1827" i="9"/>
  <c r="AA1827" i="9"/>
  <c r="AA1819" i="9"/>
  <c r="AB1819" i="9"/>
  <c r="AA1811" i="9"/>
  <c r="AB1811" i="9"/>
  <c r="AB1802" i="9"/>
  <c r="AA1802" i="9"/>
  <c r="AB1794" i="9"/>
  <c r="AA1794" i="9"/>
  <c r="AB1786" i="9"/>
  <c r="AA1786" i="9"/>
  <c r="AA1777" i="9"/>
  <c r="AB1777" i="9"/>
  <c r="AA1769" i="9"/>
  <c r="AB1769" i="9"/>
  <c r="AA1761" i="9"/>
  <c r="AB1761" i="9"/>
  <c r="AA1752" i="9"/>
  <c r="AB1752" i="9"/>
  <c r="AA1744" i="9"/>
  <c r="AB1744" i="9"/>
  <c r="AA1736" i="9"/>
  <c r="AB1736" i="9"/>
  <c r="AA1727" i="9"/>
  <c r="AB1727" i="9"/>
  <c r="AA1719" i="9"/>
  <c r="AB1719" i="9"/>
  <c r="AA1711" i="9"/>
  <c r="AB1711" i="9"/>
  <c r="AB1702" i="9"/>
  <c r="AA1702" i="9"/>
  <c r="AA1694" i="9"/>
  <c r="AB1694" i="9"/>
  <c r="AA1686" i="9"/>
  <c r="AB1686" i="9"/>
  <c r="AA1677" i="9"/>
  <c r="AB1677" i="9"/>
  <c r="AA1669" i="9"/>
  <c r="AB1669" i="9"/>
  <c r="AA1661" i="9"/>
  <c r="AB1661" i="9"/>
  <c r="AA1652" i="9"/>
  <c r="AB1652" i="9"/>
  <c r="AA1644" i="9"/>
  <c r="AB1644" i="9"/>
  <c r="AA1635" i="9"/>
  <c r="AB1635" i="9"/>
  <c r="AA1627" i="9"/>
  <c r="AB1627" i="9"/>
  <c r="AA1619" i="9"/>
  <c r="AB1619" i="9"/>
  <c r="AB1610" i="9"/>
  <c r="AA1610" i="9"/>
  <c r="AA1602" i="9"/>
  <c r="AB1602" i="9"/>
  <c r="AA1594" i="9"/>
  <c r="AB1594" i="9"/>
  <c r="AA1585" i="9"/>
  <c r="AB1585" i="9"/>
  <c r="AA1577" i="9"/>
  <c r="AB1577" i="9"/>
  <c r="AA1569" i="9"/>
  <c r="AB1569" i="9"/>
  <c r="AA1560" i="9"/>
  <c r="AB1560" i="9"/>
  <c r="AA1552" i="9"/>
  <c r="AB1552" i="9"/>
  <c r="AA1544" i="9"/>
  <c r="AB1544" i="9"/>
  <c r="AA1535" i="9"/>
  <c r="AB1535" i="9"/>
  <c r="AA1527" i="9"/>
  <c r="AB1527" i="9"/>
  <c r="AA1519" i="9"/>
  <c r="AB1519" i="9"/>
  <c r="AA1510" i="9"/>
  <c r="AB1510" i="9"/>
  <c r="AA1502" i="9"/>
  <c r="AB1502" i="9"/>
  <c r="AA1494" i="9"/>
  <c r="AB1494" i="9"/>
  <c r="AA1485" i="9"/>
  <c r="AB1485" i="9"/>
  <c r="AA1477" i="9"/>
  <c r="AB1477" i="9"/>
  <c r="AA1469" i="9"/>
  <c r="AB1469" i="9"/>
  <c r="AA1460" i="9"/>
  <c r="AB1460" i="9"/>
  <c r="AA1452" i="9"/>
  <c r="AB1452" i="9"/>
  <c r="AA1443" i="9"/>
  <c r="AB1443" i="9"/>
  <c r="AA1435" i="9"/>
  <c r="AB1435" i="9"/>
  <c r="AA1427" i="9"/>
  <c r="AB1427" i="9"/>
  <c r="AA1418" i="9"/>
  <c r="AB1418" i="9"/>
  <c r="AB1410" i="9"/>
  <c r="AA1410" i="9"/>
  <c r="AA1402" i="9"/>
  <c r="AB1402" i="9"/>
  <c r="AA1393" i="9"/>
  <c r="AB1393" i="9"/>
  <c r="AA1385" i="9"/>
  <c r="AB1385" i="9"/>
  <c r="AA1377" i="9"/>
  <c r="AB1377" i="9"/>
  <c r="AA1368" i="9"/>
  <c r="AB1368" i="9"/>
  <c r="AA1360" i="9"/>
  <c r="AB1360" i="9"/>
  <c r="AA1352" i="9"/>
  <c r="AB1352" i="9"/>
  <c r="AA1343" i="9"/>
  <c r="AB1343" i="9"/>
  <c r="AA1335" i="9"/>
  <c r="AB1335" i="9"/>
  <c r="AA1327" i="9"/>
  <c r="AB1327" i="9"/>
  <c r="AA1318" i="9"/>
  <c r="AB1318" i="9"/>
  <c r="AB1310" i="9"/>
  <c r="AA1310" i="9"/>
  <c r="AA1302" i="9"/>
  <c r="AB1302" i="9"/>
  <c r="AA1293" i="9"/>
  <c r="AB1293" i="9"/>
  <c r="AA1285" i="9"/>
  <c r="AB1285" i="9"/>
  <c r="AA1277" i="9"/>
  <c r="AB1277" i="9"/>
  <c r="AA1268" i="9"/>
  <c r="AB1268" i="9"/>
  <c r="AA1260" i="9"/>
  <c r="AB1260" i="9"/>
  <c r="AA1251" i="9"/>
  <c r="AB1251" i="9"/>
  <c r="AA1243" i="9"/>
  <c r="AB1243" i="9"/>
  <c r="AA1235" i="9"/>
  <c r="AB1235" i="9"/>
  <c r="AB1226" i="9"/>
  <c r="AA1226" i="9"/>
  <c r="AA1218" i="9"/>
  <c r="AB1218" i="9"/>
  <c r="AA1210" i="9"/>
  <c r="AB1210" i="9"/>
  <c r="AA1201" i="9"/>
  <c r="AB1201" i="9"/>
  <c r="AA1193" i="9"/>
  <c r="AB1193" i="9"/>
  <c r="AA1185" i="9"/>
  <c r="AB1185" i="9"/>
  <c r="AA1176" i="9"/>
  <c r="AB1176" i="9"/>
  <c r="AA1168" i="9"/>
  <c r="AB1168" i="9"/>
  <c r="AA1160" i="9"/>
  <c r="AB1160" i="9"/>
  <c r="AA1151" i="9"/>
  <c r="AB1151" i="9"/>
  <c r="AA1143" i="9"/>
  <c r="AB1143" i="9"/>
  <c r="AA3366" i="9"/>
  <c r="AB3366" i="9"/>
  <c r="AA3357" i="9"/>
  <c r="AB3357" i="9"/>
  <c r="AA3349" i="9"/>
  <c r="AB3349" i="9"/>
  <c r="AA3341" i="9"/>
  <c r="AB3341" i="9"/>
  <c r="AA3332" i="9"/>
  <c r="AB3332" i="9"/>
  <c r="AA3324" i="9"/>
  <c r="AB3324" i="9"/>
  <c r="AA3315" i="9"/>
  <c r="AB3315" i="9"/>
  <c r="AA3307" i="9"/>
  <c r="AB3307" i="9"/>
  <c r="AA3299" i="9"/>
  <c r="AB3299" i="9"/>
  <c r="AA3290" i="9"/>
  <c r="AB3290" i="9"/>
  <c r="AA3282" i="9"/>
  <c r="AB3282" i="9"/>
  <c r="AA3274" i="9"/>
  <c r="AB3274" i="9"/>
  <c r="AA3265" i="9"/>
  <c r="AB3265" i="9"/>
  <c r="AA3257" i="9"/>
  <c r="AB3257" i="9"/>
  <c r="AA3249" i="9"/>
  <c r="AB3249" i="9"/>
  <c r="AA3240" i="9"/>
  <c r="AB3240" i="9"/>
  <c r="AA3232" i="9"/>
  <c r="AB3232" i="9"/>
  <c r="AA3224" i="9"/>
  <c r="AB3224" i="9"/>
  <c r="AA3215" i="9"/>
  <c r="AB3215" i="9"/>
  <c r="AA3207" i="9"/>
  <c r="AB3207" i="9"/>
  <c r="AA3199" i="9"/>
  <c r="AB3199" i="9"/>
  <c r="AA3190" i="9"/>
  <c r="AB3190" i="9"/>
  <c r="AA3182" i="9"/>
  <c r="AB3182" i="9"/>
  <c r="AA3174" i="9"/>
  <c r="AB3174" i="9"/>
  <c r="AA3165" i="9"/>
  <c r="AB3165" i="9"/>
  <c r="AA3157" i="9"/>
  <c r="AB3157" i="9"/>
  <c r="AA3149" i="9"/>
  <c r="AB3149" i="9"/>
  <c r="AA3140" i="9"/>
  <c r="AB3140" i="9"/>
  <c r="AA3132" i="9"/>
  <c r="AB3132" i="9"/>
  <c r="AA3123" i="9"/>
  <c r="AB3123" i="9"/>
  <c r="AA3115" i="9"/>
  <c r="AB3115" i="9"/>
  <c r="AA3107" i="9"/>
  <c r="AB3107" i="9"/>
  <c r="AA3098" i="9"/>
  <c r="AB3098" i="9"/>
  <c r="AA3090" i="9"/>
  <c r="AB3090" i="9"/>
  <c r="AA3082" i="9"/>
  <c r="AB3082" i="9"/>
  <c r="AA3073" i="9"/>
  <c r="AB3073" i="9"/>
  <c r="AA3065" i="9"/>
  <c r="AB3065" i="9"/>
  <c r="AA3057" i="9"/>
  <c r="AB3057" i="9"/>
  <c r="AB3048" i="9"/>
  <c r="AA3048" i="9"/>
  <c r="AB3040" i="9"/>
  <c r="AA3040" i="9"/>
  <c r="AB3032" i="9"/>
  <c r="AA3032" i="9"/>
  <c r="AA3023" i="9"/>
  <c r="AB3023" i="9"/>
  <c r="AA3015" i="9"/>
  <c r="AB3015" i="9"/>
  <c r="AA3007" i="9"/>
  <c r="AB3007" i="9"/>
  <c r="AA2998" i="9"/>
  <c r="AB2998" i="9"/>
  <c r="AA2990" i="9"/>
  <c r="AB2990" i="9"/>
  <c r="AA2982" i="9"/>
  <c r="AB2982" i="9"/>
  <c r="AA2973" i="9"/>
  <c r="AB2973" i="9"/>
  <c r="AA2965" i="9"/>
  <c r="AB2965" i="9"/>
  <c r="AA5137" i="9"/>
  <c r="AB5137" i="9"/>
  <c r="AA5129" i="9"/>
  <c r="AB5129" i="9"/>
  <c r="AA5121" i="9"/>
  <c r="AB5121" i="9"/>
  <c r="AA5112" i="9"/>
  <c r="AB5112" i="9"/>
  <c r="AA5104" i="9"/>
  <c r="AB5104" i="9"/>
  <c r="AA5096" i="9"/>
  <c r="AB5096" i="9"/>
  <c r="AB5087" i="9"/>
  <c r="AA5087" i="9"/>
  <c r="AB5079" i="9"/>
  <c r="AA5079" i="9"/>
  <c r="AB5071" i="9"/>
  <c r="AA5071" i="9"/>
  <c r="AB5062" i="9"/>
  <c r="AA5062" i="9"/>
  <c r="AA5054" i="9"/>
  <c r="AB5054" i="9"/>
  <c r="AA5046" i="9"/>
  <c r="AB5046" i="9"/>
  <c r="AA5037" i="9"/>
  <c r="AB5037" i="9"/>
  <c r="AA5029" i="9"/>
  <c r="AB5029" i="9"/>
  <c r="AA5021" i="9"/>
  <c r="AB5021" i="9"/>
  <c r="AA5012" i="9"/>
  <c r="AB5012" i="9"/>
  <c r="AA5004" i="9"/>
  <c r="AB5004" i="9"/>
  <c r="AB4995" i="9"/>
  <c r="AA4995" i="9"/>
  <c r="AB4987" i="9"/>
  <c r="AA4987" i="9"/>
  <c r="AB4979" i="9"/>
  <c r="AA4979" i="9"/>
  <c r="AA4970" i="9"/>
  <c r="AB4970" i="9"/>
  <c r="AA4962" i="9"/>
  <c r="AB4962" i="9"/>
  <c r="AA4954" i="9"/>
  <c r="AB4954" i="9"/>
  <c r="AA4945" i="9"/>
  <c r="AB4945" i="9"/>
  <c r="AA4937" i="9"/>
  <c r="AB4937" i="9"/>
  <c r="AA4929" i="9"/>
  <c r="AB4929" i="9"/>
  <c r="AA4920" i="9"/>
  <c r="AB4920" i="9"/>
  <c r="AA4912" i="9"/>
  <c r="AB4912" i="9"/>
  <c r="AA4904" i="9"/>
  <c r="AB4904" i="9"/>
  <c r="AB4895" i="9"/>
  <c r="AA4895" i="9"/>
  <c r="AB4887" i="9"/>
  <c r="AA4887" i="9"/>
  <c r="AB4879" i="9"/>
  <c r="AA4879" i="9"/>
  <c r="AA4870" i="9"/>
  <c r="AB4870" i="9"/>
  <c r="AA4862" i="9"/>
  <c r="AB4862" i="9"/>
  <c r="AA4854" i="9"/>
  <c r="AB4854" i="9"/>
  <c r="AA4845" i="9"/>
  <c r="AB4845" i="9"/>
  <c r="AA4837" i="9"/>
  <c r="AB4837" i="9"/>
  <c r="AA4829" i="9"/>
  <c r="AB4829" i="9"/>
  <c r="AA4820" i="9"/>
  <c r="AB4820" i="9"/>
  <c r="AA4812" i="9"/>
  <c r="AB4812" i="9"/>
  <c r="AB4803" i="9"/>
  <c r="AA4803" i="9"/>
  <c r="AB4795" i="9"/>
  <c r="AA4795" i="9"/>
  <c r="AA4787" i="9"/>
  <c r="AB4787" i="9"/>
  <c r="AA4778" i="9"/>
  <c r="AB4778" i="9"/>
  <c r="AA4770" i="9"/>
  <c r="AB4770" i="9"/>
  <c r="AA4762" i="9"/>
  <c r="AB4762" i="9"/>
  <c r="AA4753" i="9"/>
  <c r="AB4753" i="9"/>
  <c r="AA4745" i="9"/>
  <c r="AB4745" i="9"/>
  <c r="AA4737" i="9"/>
  <c r="AB4737" i="9"/>
  <c r="AB4728" i="9"/>
  <c r="AA4728" i="9"/>
  <c r="AB4720" i="9"/>
  <c r="AA4720" i="9"/>
  <c r="AB4712" i="9"/>
  <c r="AA4712" i="9"/>
  <c r="AA4703" i="9"/>
  <c r="AB4703" i="9"/>
  <c r="AA4695" i="9"/>
  <c r="AB4695" i="9"/>
  <c r="AB4687" i="9"/>
  <c r="AA4687" i="9"/>
  <c r="AA4678" i="9"/>
  <c r="AB4678" i="9"/>
  <c r="AA4670" i="9"/>
  <c r="AB4670" i="9"/>
  <c r="AA4662" i="9"/>
  <c r="AB4662" i="9"/>
  <c r="AA4653" i="9"/>
  <c r="AB4653" i="9"/>
  <c r="AA4645" i="9"/>
  <c r="AB4645" i="9"/>
  <c r="AA4637" i="9"/>
  <c r="AB4637" i="9"/>
  <c r="AB4628" i="9"/>
  <c r="AA4628" i="9"/>
  <c r="AB4620" i="9"/>
  <c r="AA4620" i="9"/>
  <c r="AA4611" i="9"/>
  <c r="AB4611" i="9"/>
  <c r="AA4603" i="9"/>
  <c r="AB4603" i="9"/>
  <c r="AA4595" i="9"/>
  <c r="AB4595" i="9"/>
  <c r="AA4586" i="9"/>
  <c r="AB4586" i="9"/>
  <c r="AA4578" i="9"/>
  <c r="AB4578" i="9"/>
  <c r="AA4570" i="9"/>
  <c r="AB4570" i="9"/>
  <c r="AA4561" i="9"/>
  <c r="AB4561" i="9"/>
  <c r="AA4553" i="9"/>
  <c r="AB4553" i="9"/>
  <c r="AA4545" i="9"/>
  <c r="AB4545" i="9"/>
  <c r="AB4536" i="9"/>
  <c r="AA4536" i="9"/>
  <c r="AB4528" i="9"/>
  <c r="AA4528" i="9"/>
  <c r="AB4520" i="9"/>
  <c r="AA4520" i="9"/>
  <c r="AA4511" i="9"/>
  <c r="AB4511" i="9"/>
  <c r="AA4503" i="9"/>
  <c r="AB4503" i="9"/>
  <c r="AB4495" i="9"/>
  <c r="AA4495" i="9"/>
  <c r="AA4486" i="9"/>
  <c r="AB4486" i="9"/>
  <c r="AA4478" i="9"/>
  <c r="AB4478" i="9"/>
  <c r="AA4470" i="9"/>
  <c r="AB4470" i="9"/>
  <c r="AA4461" i="9"/>
  <c r="AB4461" i="9"/>
  <c r="AA4453" i="9"/>
  <c r="AB4453" i="9"/>
  <c r="AA4445" i="9"/>
  <c r="AB4445" i="9"/>
  <c r="AB4436" i="9"/>
  <c r="AA4436" i="9"/>
  <c r="AB4428" i="9"/>
  <c r="AA4428" i="9"/>
  <c r="AA4419" i="9"/>
  <c r="AB4419" i="9"/>
  <c r="AA4411" i="9"/>
  <c r="AB4411" i="9"/>
  <c r="AA4403" i="9"/>
  <c r="AB4403" i="9"/>
  <c r="AA4394" i="9"/>
  <c r="AB4394" i="9"/>
  <c r="AA4386" i="9"/>
  <c r="AB4386" i="9"/>
  <c r="AA4378" i="9"/>
  <c r="AB4378" i="9"/>
  <c r="AA4369" i="9"/>
  <c r="AB4369" i="9"/>
  <c r="AA4361" i="9"/>
  <c r="AB4361" i="9"/>
  <c r="AA4353" i="9"/>
  <c r="AB4353" i="9"/>
  <c r="AB4344" i="9"/>
  <c r="AA4344" i="9"/>
  <c r="AB4336" i="9"/>
  <c r="AA4336" i="9"/>
  <c r="AB4328" i="9"/>
  <c r="AA4328" i="9"/>
  <c r="AA4319" i="9"/>
  <c r="AB4319" i="9"/>
  <c r="AA4311" i="9"/>
  <c r="AB4311" i="9"/>
  <c r="AA4303" i="9"/>
  <c r="AB4303" i="9"/>
  <c r="AA4294" i="9"/>
  <c r="AB4294" i="9"/>
  <c r="AA4286" i="9"/>
  <c r="AB4286" i="9"/>
  <c r="AA4278" i="9"/>
  <c r="AB4278" i="9"/>
  <c r="AA4269" i="9"/>
  <c r="AB4269" i="9"/>
  <c r="AA4261" i="9"/>
  <c r="AB4261" i="9"/>
  <c r="AA4253" i="9"/>
  <c r="AB4253" i="9"/>
  <c r="AA4244" i="9"/>
  <c r="AB4244" i="9"/>
  <c r="AA4236" i="9"/>
  <c r="AB4236" i="9"/>
  <c r="AA4227" i="9"/>
  <c r="AB4227" i="9"/>
  <c r="AA4219" i="9"/>
  <c r="AB4219" i="9"/>
  <c r="AA4211" i="9"/>
  <c r="AB4211" i="9"/>
  <c r="AA4202" i="9"/>
  <c r="AB4202" i="9"/>
  <c r="AA4194" i="9"/>
  <c r="AB4194" i="9"/>
  <c r="AA4186" i="9"/>
  <c r="AB4186" i="9"/>
  <c r="AA4177" i="9"/>
  <c r="AB4177" i="9"/>
  <c r="AA4169" i="9"/>
  <c r="AB4169" i="9"/>
  <c r="AA4161" i="9"/>
  <c r="AB4161" i="9"/>
  <c r="AB4152" i="9"/>
  <c r="AA4152" i="9"/>
  <c r="AA4144" i="9"/>
  <c r="AB4144" i="9"/>
  <c r="AA4136" i="9"/>
  <c r="AB4136" i="9"/>
  <c r="AA4127" i="9"/>
  <c r="AB4127" i="9"/>
  <c r="AA4119" i="9"/>
  <c r="AB4119" i="9"/>
  <c r="AA4111" i="9"/>
  <c r="AB4111" i="9"/>
  <c r="AA4102" i="9"/>
  <c r="AB4102" i="9"/>
  <c r="AA4094" i="9"/>
  <c r="AB4094" i="9"/>
  <c r="AA4086" i="9"/>
  <c r="AB4086" i="9"/>
  <c r="AA4077" i="9"/>
  <c r="AB4077" i="9"/>
  <c r="AA4069" i="9"/>
  <c r="AB4069" i="9"/>
  <c r="AA4061" i="9"/>
  <c r="AB4061" i="9"/>
  <c r="AA4052" i="9"/>
  <c r="AB4052" i="9"/>
  <c r="AA4044" i="9"/>
  <c r="AB4044" i="9"/>
  <c r="AA4035" i="9"/>
  <c r="AB4035" i="9"/>
  <c r="AA4027" i="9"/>
  <c r="AB4027" i="9"/>
  <c r="AA4019" i="9"/>
  <c r="AB4019" i="9"/>
  <c r="AA4010" i="9"/>
  <c r="AB4010" i="9"/>
  <c r="AA4002" i="9"/>
  <c r="AB4002" i="9"/>
  <c r="AA3994" i="9"/>
  <c r="AB3994" i="9"/>
  <c r="AA3985" i="9"/>
  <c r="AB3985" i="9"/>
  <c r="AA3977" i="9"/>
  <c r="AB3977" i="9"/>
  <c r="AA3969" i="9"/>
  <c r="AB3969" i="9"/>
  <c r="AB3960" i="9"/>
  <c r="AA3960" i="9"/>
  <c r="AA3952" i="9"/>
  <c r="AB3952" i="9"/>
  <c r="AB3944" i="9"/>
  <c r="AA3944" i="9"/>
  <c r="AA3935" i="9"/>
  <c r="AB3935" i="9"/>
  <c r="AA3927" i="9"/>
  <c r="AB3927" i="9"/>
  <c r="AA3919" i="9"/>
  <c r="AB3919" i="9"/>
  <c r="AA3910" i="9"/>
  <c r="AB3910" i="9"/>
  <c r="AA3902" i="9"/>
  <c r="AB3902" i="9"/>
  <c r="AA3894" i="9"/>
  <c r="AB3894" i="9"/>
  <c r="AA3885" i="9"/>
  <c r="AB3885" i="9"/>
  <c r="AA3877" i="9"/>
  <c r="AB3877" i="9"/>
  <c r="AA3869" i="9"/>
  <c r="AB3869" i="9"/>
  <c r="AB3860" i="9"/>
  <c r="AA3860" i="9"/>
  <c r="AB3852" i="9"/>
  <c r="AA3852" i="9"/>
  <c r="AA3843" i="9"/>
  <c r="AB3843" i="9"/>
  <c r="AA3835" i="9"/>
  <c r="AB3835" i="9"/>
  <c r="AA3827" i="9"/>
  <c r="AB3827" i="9"/>
  <c r="AA3818" i="9"/>
  <c r="AB3818" i="9"/>
  <c r="AA3810" i="9"/>
  <c r="AB3810" i="9"/>
  <c r="AA3802" i="9"/>
  <c r="AB3802" i="9"/>
  <c r="AA3793" i="9"/>
  <c r="AB3793" i="9"/>
  <c r="AA3785" i="9"/>
  <c r="AB3785" i="9"/>
  <c r="AA3777" i="9"/>
  <c r="AB3777" i="9"/>
  <c r="AB3768" i="9"/>
  <c r="AA3768" i="9"/>
  <c r="AB3760" i="9"/>
  <c r="AA3760" i="9"/>
  <c r="AB3752" i="9"/>
  <c r="AA3752" i="9"/>
  <c r="AA3743" i="9"/>
  <c r="AB3743" i="9"/>
  <c r="AA3735" i="9"/>
  <c r="AB3735" i="9"/>
  <c r="AA3727" i="9"/>
  <c r="AB3727" i="9"/>
  <c r="AA3718" i="9"/>
  <c r="AB3718" i="9"/>
  <c r="AA3710" i="9"/>
  <c r="AB3710" i="9"/>
  <c r="AA3702" i="9"/>
  <c r="AB3702" i="9"/>
  <c r="AA3693" i="9"/>
  <c r="AB3693" i="9"/>
  <c r="AA3685" i="9"/>
  <c r="AB3685" i="9"/>
  <c r="AA3677" i="9"/>
  <c r="AB3677" i="9"/>
  <c r="AB3668" i="9"/>
  <c r="AA3668" i="9"/>
  <c r="AB3660" i="9"/>
  <c r="AA3660" i="9"/>
  <c r="AA3651" i="9"/>
  <c r="AB3651" i="9"/>
  <c r="AA3643" i="9"/>
  <c r="AB3643" i="9"/>
  <c r="AB3635" i="9"/>
  <c r="AA3635" i="9"/>
  <c r="AA3626" i="9"/>
  <c r="AB3626" i="9"/>
  <c r="AA3618" i="9"/>
  <c r="AB3618" i="9"/>
  <c r="AA3610" i="9"/>
  <c r="AB3610" i="9"/>
  <c r="AA3601" i="9"/>
  <c r="AB3601" i="9"/>
  <c r="AA3593" i="9"/>
  <c r="AB3593" i="9"/>
  <c r="AA3585" i="9"/>
  <c r="AB3585" i="9"/>
  <c r="AB3576" i="9"/>
  <c r="AA3576" i="9"/>
  <c r="AB3568" i="9"/>
  <c r="AA3568" i="9"/>
  <c r="AB3560" i="9"/>
  <c r="AA3560" i="9"/>
  <c r="AA3551" i="9"/>
  <c r="AB3551" i="9"/>
  <c r="AA3543" i="9"/>
  <c r="AB3543" i="9"/>
  <c r="AA3535" i="9"/>
  <c r="AB3535" i="9"/>
  <c r="AA3526" i="9"/>
  <c r="AB3526" i="9"/>
  <c r="AA3518" i="9"/>
  <c r="AB3518" i="9"/>
  <c r="AA3510" i="9"/>
  <c r="AB3510" i="9"/>
  <c r="AA3501" i="9"/>
  <c r="AB3501" i="9"/>
  <c r="AA3493" i="9"/>
  <c r="AB3493" i="9"/>
  <c r="AA3485" i="9"/>
  <c r="AB3485" i="9"/>
  <c r="AA3476" i="9"/>
  <c r="AB3476" i="9"/>
  <c r="AA3468" i="9"/>
  <c r="AB3468" i="9"/>
  <c r="AA3459" i="9"/>
  <c r="AB3459" i="9"/>
  <c r="AB3451" i="9"/>
  <c r="AA3451" i="9"/>
  <c r="AA3443" i="9"/>
  <c r="AB3443" i="9"/>
  <c r="AA3434" i="9"/>
  <c r="AB3434" i="9"/>
  <c r="AA3426" i="9"/>
  <c r="AB3426" i="9"/>
  <c r="AA3418" i="9"/>
  <c r="AB3418" i="9"/>
  <c r="AA3409" i="9"/>
  <c r="AB3409" i="9"/>
  <c r="AA3401" i="9"/>
  <c r="AB3401" i="9"/>
  <c r="AA3393" i="9"/>
  <c r="AB3393" i="9"/>
  <c r="AA3384" i="9"/>
  <c r="AB3384" i="9"/>
  <c r="AA3376" i="9"/>
  <c r="AB3376" i="9"/>
  <c r="AA3368" i="9"/>
  <c r="AB3368" i="9"/>
  <c r="AA5694" i="9"/>
  <c r="AB5694" i="9"/>
  <c r="AA5685" i="9"/>
  <c r="AB5685" i="9"/>
  <c r="AA5677" i="9"/>
  <c r="AB5677" i="9"/>
  <c r="AA5669" i="9"/>
  <c r="AB5669" i="9"/>
  <c r="AA5660" i="9"/>
  <c r="AB5660" i="9"/>
  <c r="AB5652" i="9"/>
  <c r="AA5652" i="9"/>
  <c r="AA5643" i="9"/>
  <c r="AB5643" i="9"/>
  <c r="AA5635" i="9"/>
  <c r="AB5635" i="9"/>
  <c r="AA5627" i="9"/>
  <c r="AB5627" i="9"/>
  <c r="AA5618" i="9"/>
  <c r="AB5618" i="9"/>
  <c r="AA5610" i="9"/>
  <c r="AB5610" i="9"/>
  <c r="AA5602" i="9"/>
  <c r="AB5602" i="9"/>
  <c r="AA5593" i="9"/>
  <c r="AB5593" i="9"/>
  <c r="AA5585" i="9"/>
  <c r="AB5585" i="9"/>
  <c r="AA5577" i="9"/>
  <c r="AB5577" i="9"/>
  <c r="AA5568" i="9"/>
  <c r="AB5568" i="9"/>
  <c r="AA5560" i="9"/>
  <c r="AB5560" i="9"/>
  <c r="AA5552" i="9"/>
  <c r="AB5552" i="9"/>
  <c r="AB5543" i="9"/>
  <c r="AA5543" i="9"/>
  <c r="AB5535" i="9"/>
  <c r="AA5535" i="9"/>
  <c r="AB5527" i="9"/>
  <c r="AA5527" i="9"/>
  <c r="AA5518" i="9"/>
  <c r="AB5518" i="9"/>
  <c r="AA5510" i="9"/>
  <c r="AB5510" i="9"/>
  <c r="AA5502" i="9"/>
  <c r="AB5502" i="9"/>
  <c r="AA5493" i="9"/>
  <c r="AB5493" i="9"/>
  <c r="AA5485" i="9"/>
  <c r="AB5485" i="9"/>
  <c r="AA5478" i="9"/>
  <c r="AB5478" i="9"/>
  <c r="AA5469" i="9"/>
  <c r="AB5469" i="9"/>
  <c r="AA5462" i="9"/>
  <c r="AB5462" i="9"/>
  <c r="AA5454" i="9"/>
  <c r="AB5454" i="9"/>
  <c r="AA5445" i="9"/>
  <c r="AB5445" i="9"/>
  <c r="AA5437" i="9"/>
  <c r="AB5437" i="9"/>
  <c r="AA5429" i="9"/>
  <c r="AB5429" i="9"/>
  <c r="AA5420" i="9"/>
  <c r="AB5420" i="9"/>
  <c r="AA5412" i="9"/>
  <c r="AB5412" i="9"/>
  <c r="X5403" i="9"/>
  <c r="AB5403" i="9"/>
  <c r="AA5403" i="9"/>
  <c r="AB5395" i="9"/>
  <c r="AA5395" i="9"/>
  <c r="AB5387" i="9"/>
  <c r="AA5387" i="9"/>
  <c r="AA5378" i="9"/>
  <c r="AB5378" i="9"/>
  <c r="AA5370" i="9"/>
  <c r="AB5370" i="9"/>
  <c r="AA5362" i="9"/>
  <c r="AB5362" i="9"/>
  <c r="AA5353" i="9"/>
  <c r="AB5353" i="9"/>
  <c r="AA5345" i="9"/>
  <c r="AB5345" i="9"/>
  <c r="AA5337" i="9"/>
  <c r="AB5337" i="9"/>
  <c r="AA5328" i="9"/>
  <c r="AB5328" i="9"/>
  <c r="AA5320" i="9"/>
  <c r="AB5320" i="9"/>
  <c r="AA5312" i="9"/>
  <c r="AB5312" i="9"/>
  <c r="AB5303" i="9"/>
  <c r="AA5303" i="9"/>
  <c r="AB5295" i="9"/>
  <c r="AA5295" i="9"/>
  <c r="AB5287" i="9"/>
  <c r="AA5287" i="9"/>
  <c r="AA5278" i="9"/>
  <c r="AB5278" i="9"/>
  <c r="AB5271" i="9"/>
  <c r="AA5271" i="9"/>
  <c r="AB5263" i="9"/>
  <c r="AA5263" i="9"/>
  <c r="AB5255" i="9"/>
  <c r="AA5255" i="9"/>
  <c r="AB5247" i="9"/>
  <c r="AA5247" i="9"/>
  <c r="AA5240" i="9"/>
  <c r="AB5240" i="9"/>
  <c r="AB5231" i="9"/>
  <c r="AA5231" i="9"/>
  <c r="AA5224" i="9"/>
  <c r="AB5224" i="9"/>
  <c r="AA5216" i="9"/>
  <c r="AB5216" i="9"/>
  <c r="AB5207" i="9"/>
  <c r="AA5207" i="9"/>
  <c r="AB5199" i="9"/>
  <c r="AA5199" i="9"/>
  <c r="AB5191" i="9"/>
  <c r="AA5191" i="9"/>
  <c r="AA5182" i="9"/>
  <c r="AB5182" i="9"/>
  <c r="AA5174" i="9"/>
  <c r="AB5174" i="9"/>
  <c r="AB5167" i="9"/>
  <c r="AA5167" i="9"/>
  <c r="AB5159" i="9"/>
  <c r="AA5159" i="9"/>
  <c r="AB5151" i="9"/>
  <c r="AA5151" i="9"/>
  <c r="AB5143" i="9"/>
  <c r="AA5143" i="9"/>
  <c r="AA8758" i="9"/>
  <c r="AB8758" i="9"/>
  <c r="AA8750" i="9"/>
  <c r="AB8750" i="9"/>
  <c r="AA8742" i="9"/>
  <c r="AB8742" i="9"/>
  <c r="AA8733" i="9"/>
  <c r="AB8733" i="9"/>
  <c r="AA8725" i="9"/>
  <c r="AB8725" i="9"/>
  <c r="AA8717" i="9"/>
  <c r="AB8717" i="9"/>
  <c r="AA8708" i="9"/>
  <c r="AB8708" i="9"/>
  <c r="AA8700" i="9"/>
  <c r="AB8700" i="9"/>
  <c r="AB8691" i="9"/>
  <c r="AA8691" i="9"/>
  <c r="AB8683" i="9"/>
  <c r="AA8683" i="9"/>
  <c r="AB8675" i="9"/>
  <c r="AA8675" i="9"/>
  <c r="AA8666" i="9"/>
  <c r="AB8666" i="9"/>
  <c r="AA8658" i="9"/>
  <c r="AB8658" i="9"/>
  <c r="AA8650" i="9"/>
  <c r="AB8650" i="9"/>
  <c r="AA8641" i="9"/>
  <c r="AB8641" i="9"/>
  <c r="AA8633" i="9"/>
  <c r="AB8633" i="9"/>
  <c r="AA8625" i="9"/>
  <c r="AB8625" i="9"/>
  <c r="AA8616" i="9"/>
  <c r="AB8616" i="9"/>
  <c r="AA8608" i="9"/>
  <c r="AB8608" i="9"/>
  <c r="AA8600" i="9"/>
  <c r="AB8600" i="9"/>
  <c r="AB8591" i="9"/>
  <c r="AA8591" i="9"/>
  <c r="AB8583" i="9"/>
  <c r="AA8583" i="9"/>
  <c r="AB8575" i="9"/>
  <c r="AA8575" i="9"/>
  <c r="AA8566" i="9"/>
  <c r="AB8566" i="9"/>
  <c r="AA8558" i="9"/>
  <c r="AB8558" i="9"/>
  <c r="AA8550" i="9"/>
  <c r="AB8550" i="9"/>
  <c r="AA8541" i="9"/>
  <c r="AB8541" i="9"/>
  <c r="AA8533" i="9"/>
  <c r="AB8533" i="9"/>
  <c r="AA8525" i="9"/>
  <c r="AB8525" i="9"/>
  <c r="AA8516" i="9"/>
  <c r="AB8516" i="9"/>
  <c r="AA8508" i="9"/>
  <c r="AB8508" i="9"/>
  <c r="AB8499" i="9"/>
  <c r="AA8499" i="9"/>
  <c r="AB8491" i="9"/>
  <c r="AA8491" i="9"/>
  <c r="AB8483" i="9"/>
  <c r="AA8483" i="9"/>
  <c r="AA8474" i="9"/>
  <c r="AB8474" i="9"/>
  <c r="AA8466" i="9"/>
  <c r="AB8466" i="9"/>
  <c r="AA8458" i="9"/>
  <c r="AB8458" i="9"/>
  <c r="AA8449" i="9"/>
  <c r="AB8449" i="9"/>
  <c r="AA8441" i="9"/>
  <c r="AB8441" i="9"/>
  <c r="AA8433" i="9"/>
  <c r="AB8433" i="9"/>
  <c r="AA8424" i="9"/>
  <c r="AB8424" i="9"/>
  <c r="AA8416" i="9"/>
  <c r="AB8416" i="9"/>
  <c r="AA8408" i="9"/>
  <c r="AB8408" i="9"/>
  <c r="AB8399" i="9"/>
  <c r="AA8399" i="9"/>
  <c r="AB8391" i="9"/>
  <c r="AA8391" i="9"/>
  <c r="X8383" i="9"/>
  <c r="AB8383" i="9"/>
  <c r="AA8383" i="9"/>
  <c r="AA8374" i="9"/>
  <c r="AB8374" i="9"/>
  <c r="AA8366" i="9"/>
  <c r="AB8366" i="9"/>
  <c r="AA8360" i="9"/>
  <c r="AB8360" i="9"/>
  <c r="AB8351" i="9"/>
  <c r="AA8351" i="9"/>
  <c r="AB8343" i="9"/>
  <c r="AA8343" i="9"/>
  <c r="AB8335" i="9"/>
  <c r="AA8335" i="9"/>
  <c r="AA8326" i="9"/>
  <c r="AB8326" i="9"/>
  <c r="AA8318" i="9"/>
  <c r="AB8318" i="9"/>
  <c r="AA8310" i="9"/>
  <c r="AB8310" i="9"/>
  <c r="AA8301" i="9"/>
  <c r="AB8301" i="9"/>
  <c r="AA8293" i="9"/>
  <c r="AB8293" i="9"/>
  <c r="AA8285" i="9"/>
  <c r="AB8285" i="9"/>
  <c r="AA8276" i="9"/>
  <c r="AB8276" i="9"/>
  <c r="AA8268" i="9"/>
  <c r="AB8268" i="9"/>
  <c r="AB8259" i="9"/>
  <c r="AA8259" i="9"/>
  <c r="AB8251" i="9"/>
  <c r="AA8251" i="9"/>
  <c r="AB8243" i="9"/>
  <c r="AA8243" i="9"/>
  <c r="AA8234" i="9"/>
  <c r="AB8234" i="9"/>
  <c r="AA8226" i="9"/>
  <c r="AB8226" i="9"/>
  <c r="AA8218" i="9"/>
  <c r="AB8218" i="9"/>
  <c r="AA8209" i="9"/>
  <c r="AB8209" i="9"/>
  <c r="AA8201" i="9"/>
  <c r="AB8201" i="9"/>
  <c r="AA8193" i="9"/>
  <c r="AB8193" i="9"/>
  <c r="AA8184" i="9"/>
  <c r="AB8184" i="9"/>
  <c r="AA8176" i="9"/>
  <c r="AB8176" i="9"/>
  <c r="AA8168" i="9"/>
  <c r="AB8168" i="9"/>
  <c r="AA8159" i="9"/>
  <c r="AB8159" i="9"/>
  <c r="AA8151" i="9"/>
  <c r="AB8151" i="9"/>
  <c r="AA8143" i="9"/>
  <c r="AB8143" i="9"/>
  <c r="AB8134" i="9"/>
  <c r="AA8134" i="9"/>
  <c r="X8126" i="9"/>
  <c r="AB8126" i="9"/>
  <c r="AA8126" i="9"/>
  <c r="AB8118" i="9"/>
  <c r="AA8118" i="9"/>
  <c r="AA8109" i="9"/>
  <c r="AB8109" i="9"/>
  <c r="AA8101" i="9"/>
  <c r="AB8101" i="9"/>
  <c r="X8094" i="9"/>
  <c r="AB8094" i="9"/>
  <c r="AA8094" i="9"/>
  <c r="AA8085" i="9"/>
  <c r="AB8085" i="9"/>
  <c r="AA8077" i="9"/>
  <c r="AB8077" i="9"/>
  <c r="AA8069" i="9"/>
  <c r="AB8069" i="9"/>
  <c r="AA8060" i="9"/>
  <c r="AB8060" i="9"/>
  <c r="AA8052" i="9"/>
  <c r="AB8052" i="9"/>
  <c r="AA8043" i="9"/>
  <c r="AB8043" i="9"/>
  <c r="AA8035" i="9"/>
  <c r="AB8035" i="9"/>
  <c r="AA8027" i="9"/>
  <c r="AB8027" i="9"/>
  <c r="AB8018" i="9"/>
  <c r="AA8018" i="9"/>
  <c r="X8010" i="9"/>
  <c r="AB8010" i="9"/>
  <c r="AA8010" i="9"/>
  <c r="AB8002" i="9"/>
  <c r="AA8002" i="9"/>
  <c r="AA7993" i="9"/>
  <c r="AB7993" i="9"/>
  <c r="AA7985" i="9"/>
  <c r="AB7985" i="9"/>
  <c r="AA7977" i="9"/>
  <c r="AB7977" i="9"/>
  <c r="AA7968" i="9"/>
  <c r="AB7968" i="9"/>
  <c r="AA7960" i="9"/>
  <c r="AB7960" i="9"/>
  <c r="X7953" i="9"/>
  <c r="AA7953" i="9"/>
  <c r="AB7953" i="9"/>
  <c r="AA7944" i="9"/>
  <c r="AB7944" i="9"/>
  <c r="AA7936" i="9"/>
  <c r="AB7936" i="9"/>
  <c r="AA7928" i="9"/>
  <c r="AB7928" i="9"/>
  <c r="AA7919" i="9"/>
  <c r="AB7919" i="9"/>
  <c r="AA7911" i="9"/>
  <c r="AB7911" i="9"/>
  <c r="AA7903" i="9"/>
  <c r="AB7903" i="9"/>
  <c r="AB7894" i="9"/>
  <c r="AA7894" i="9"/>
  <c r="AB7886" i="9"/>
  <c r="AA7886" i="9"/>
  <c r="AA7879" i="9"/>
  <c r="AB7879" i="9"/>
  <c r="AB7870" i="9"/>
  <c r="AA7870" i="9"/>
  <c r="AB7862" i="9"/>
  <c r="AA7862" i="9"/>
  <c r="AB7854" i="9"/>
  <c r="AA7854" i="9"/>
  <c r="AA7845" i="9"/>
  <c r="AB7845" i="9"/>
  <c r="AA7837" i="9"/>
  <c r="AB7837" i="9"/>
  <c r="AA7829" i="9"/>
  <c r="AB7829" i="9"/>
  <c r="AA7820" i="9"/>
  <c r="AB7820" i="9"/>
  <c r="AA7813" i="9"/>
  <c r="AB7813" i="9"/>
  <c r="AA7805" i="9"/>
  <c r="AB7805" i="9"/>
  <c r="AA7796" i="9"/>
  <c r="AB7796" i="9"/>
  <c r="AA7788" i="9"/>
  <c r="AB7788" i="9"/>
  <c r="AA7779" i="9"/>
  <c r="AB7779" i="9"/>
  <c r="AA7771" i="9"/>
  <c r="AB7771" i="9"/>
  <c r="AA7763" i="9"/>
  <c r="AB7763" i="9"/>
  <c r="AB7754" i="9"/>
  <c r="AA7754" i="9"/>
  <c r="AB7746" i="9"/>
  <c r="AA7746" i="9"/>
  <c r="AA7739" i="9"/>
  <c r="AB7739" i="9"/>
  <c r="AB7730" i="9"/>
  <c r="AA7730" i="9"/>
  <c r="AB7722" i="9"/>
  <c r="AA7722" i="9"/>
  <c r="AB7714" i="9"/>
  <c r="AA7714" i="9"/>
  <c r="AA7705" i="9"/>
  <c r="AB7705" i="9"/>
  <c r="AA7697" i="9"/>
  <c r="AB7697" i="9"/>
  <c r="AA7689" i="9"/>
  <c r="AB7689" i="9"/>
  <c r="AA7680" i="9"/>
  <c r="AB7680" i="9"/>
  <c r="AA7672" i="9"/>
  <c r="AB7672" i="9"/>
  <c r="AA7664" i="9"/>
  <c r="AB7664" i="9"/>
  <c r="AA7656" i="9"/>
  <c r="AB7656" i="9"/>
  <c r="AA7648" i="9"/>
  <c r="AB7648" i="9"/>
  <c r="AA7640" i="9"/>
  <c r="AB7640" i="9"/>
  <c r="AA7631" i="9"/>
  <c r="AB7631" i="9"/>
  <c r="AA7623" i="9"/>
  <c r="AB7623" i="9"/>
  <c r="AA7616" i="9"/>
  <c r="AB7616" i="9"/>
  <c r="AA7607" i="9"/>
  <c r="AB7607" i="9"/>
  <c r="AA7592" i="9"/>
  <c r="AB7592" i="9"/>
  <c r="AA7583" i="9"/>
  <c r="AB7583" i="9"/>
  <c r="AA7575" i="9"/>
  <c r="AB7575" i="9"/>
  <c r="AA7567" i="9"/>
  <c r="AB7567" i="9"/>
  <c r="AB7558" i="9"/>
  <c r="AA7558" i="9"/>
  <c r="AB7550" i="9"/>
  <c r="AA7550" i="9"/>
  <c r="AB7542" i="9"/>
  <c r="AA7542" i="9"/>
  <c r="AA7533" i="9"/>
  <c r="AB7533" i="9"/>
  <c r="AA7525" i="9"/>
  <c r="AB7525" i="9"/>
  <c r="AA7517" i="9"/>
  <c r="AB7517" i="9"/>
  <c r="AA7508" i="9"/>
  <c r="AB7508" i="9"/>
  <c r="AA7501" i="9"/>
  <c r="AB7501" i="9"/>
  <c r="AB7486" i="9"/>
  <c r="AA7486" i="9"/>
  <c r="AB7478" i="9"/>
  <c r="AA7478" i="9"/>
  <c r="AB7470" i="9"/>
  <c r="AA7470" i="9"/>
  <c r="AA7461" i="9"/>
  <c r="AB7461" i="9"/>
  <c r="AA7453" i="9"/>
  <c r="AB7453" i="9"/>
  <c r="AB7446" i="9"/>
  <c r="AA7446" i="9"/>
  <c r="AB7438" i="9"/>
  <c r="AA7438" i="9"/>
  <c r="AB7430" i="9"/>
  <c r="AA7430" i="9"/>
  <c r="AB7422" i="9"/>
  <c r="AA7422" i="9"/>
  <c r="AA7413" i="9"/>
  <c r="AB7413" i="9"/>
  <c r="AA7405" i="9"/>
  <c r="AB7405" i="9"/>
  <c r="AA7397" i="9"/>
  <c r="AB7397" i="9"/>
  <c r="AA7388" i="9"/>
  <c r="AB7388" i="9"/>
  <c r="AA7380" i="9"/>
  <c r="AB7380" i="9"/>
  <c r="AA7371" i="9"/>
  <c r="AB7371" i="9"/>
  <c r="AA7363" i="9"/>
  <c r="AB7363" i="9"/>
  <c r="AA7355" i="9"/>
  <c r="AB7355" i="9"/>
  <c r="AB7346" i="9"/>
  <c r="AA7346" i="9"/>
  <c r="AB7338" i="9"/>
  <c r="AA7338" i="9"/>
  <c r="AB7330" i="9"/>
  <c r="AA7330" i="9"/>
  <c r="AA7321" i="9"/>
  <c r="AB7321" i="9"/>
  <c r="AA7313" i="9"/>
  <c r="AB7313" i="9"/>
  <c r="X7305" i="9"/>
  <c r="AA7305" i="9"/>
  <c r="AB7305" i="9"/>
  <c r="AA7296" i="9"/>
  <c r="AB7296" i="9"/>
  <c r="AA7288" i="9"/>
  <c r="AB7288" i="9"/>
  <c r="AA7280" i="9"/>
  <c r="AB7280" i="9"/>
  <c r="AA7271" i="9"/>
  <c r="AB7271" i="9"/>
  <c r="AA7263" i="9"/>
  <c r="AB7263" i="9"/>
  <c r="AA7255" i="9"/>
  <c r="AB7255" i="9"/>
  <c r="AB7246" i="9"/>
  <c r="AA7246" i="9"/>
  <c r="AB7238" i="9"/>
  <c r="AA7238" i="9"/>
  <c r="AA7231" i="9"/>
  <c r="AB7231" i="9"/>
  <c r="AB7222" i="9"/>
  <c r="AA7222" i="9"/>
  <c r="AA7215" i="9"/>
  <c r="AB7215" i="9"/>
  <c r="AA7207" i="9"/>
  <c r="AB7207" i="9"/>
  <c r="AB7198" i="9"/>
  <c r="AA7198" i="9"/>
  <c r="AB7190" i="9"/>
  <c r="AA7190" i="9"/>
  <c r="AA7183" i="9"/>
  <c r="AB7183" i="9"/>
  <c r="AA7176" i="9"/>
  <c r="AB7176" i="9"/>
  <c r="AA7169" i="9"/>
  <c r="AB7169" i="9"/>
  <c r="AB7162" i="9"/>
  <c r="AA7162" i="9"/>
  <c r="AB7154" i="9"/>
  <c r="AA7154" i="9"/>
  <c r="AB7146" i="9"/>
  <c r="AA7146" i="9"/>
  <c r="AB7138" i="9"/>
  <c r="AA7138" i="9"/>
  <c r="AA7129" i="9"/>
  <c r="AB7129" i="9"/>
  <c r="AA7121" i="9"/>
  <c r="AB7121" i="9"/>
  <c r="AA7113" i="9"/>
  <c r="AB7113" i="9"/>
  <c r="AA7104" i="9"/>
  <c r="AB7104" i="9"/>
  <c r="AA7096" i="9"/>
  <c r="AB7096" i="9"/>
  <c r="AA7088" i="9"/>
  <c r="AB7088" i="9"/>
  <c r="AA7080" i="9"/>
  <c r="AB7080" i="9"/>
  <c r="AA7072" i="9"/>
  <c r="AB7072" i="9"/>
  <c r="AA7064" i="9"/>
  <c r="AB7064" i="9"/>
  <c r="AA7055" i="9"/>
  <c r="AB7055" i="9"/>
  <c r="AA7047" i="9"/>
  <c r="AB7047" i="9"/>
  <c r="AA7039" i="9"/>
  <c r="AB7039" i="9"/>
  <c r="AB7030" i="9"/>
  <c r="AA7030" i="9"/>
  <c r="AA7025" i="9"/>
  <c r="AB7025" i="9"/>
  <c r="AA7017" i="9"/>
  <c r="AB7017" i="9"/>
  <c r="AA7008" i="9"/>
  <c r="AB7008" i="9"/>
  <c r="AA7000" i="9"/>
  <c r="AB7000" i="9"/>
  <c r="AA6993" i="9"/>
  <c r="AB6993" i="9"/>
  <c r="AA6984" i="9"/>
  <c r="AB6984" i="9"/>
  <c r="AA6976" i="9"/>
  <c r="AB6976" i="9"/>
  <c r="AA6968" i="9"/>
  <c r="AB6968" i="9"/>
  <c r="AA6959" i="9"/>
  <c r="AB6959" i="9"/>
  <c r="AA6951" i="9"/>
  <c r="AB6951" i="9"/>
  <c r="AA6943" i="9"/>
  <c r="AB6943" i="9"/>
  <c r="AB6934" i="9"/>
  <c r="AA6934" i="9"/>
  <c r="AB6926" i="9"/>
  <c r="AA6926" i="9"/>
  <c r="AB6918" i="9"/>
  <c r="AA6918" i="9"/>
  <c r="AA6909" i="9"/>
  <c r="AB6909" i="9"/>
  <c r="AA6901" i="9"/>
  <c r="AB6901" i="9"/>
  <c r="AA6894" i="9"/>
  <c r="AB6894" i="9"/>
  <c r="AA6885" i="9"/>
  <c r="AB6885" i="9"/>
  <c r="AA6877" i="9"/>
  <c r="AB6877" i="9"/>
  <c r="AA6869" i="9"/>
  <c r="AB6869" i="9"/>
  <c r="AA6861" i="9"/>
  <c r="AB6861" i="9"/>
  <c r="AA6853" i="9"/>
  <c r="AB6853" i="9"/>
  <c r="AA6845" i="9"/>
  <c r="AB6845" i="9"/>
  <c r="AB6836" i="9"/>
  <c r="AA6836" i="9"/>
  <c r="AB6828" i="9"/>
  <c r="AA6828" i="9"/>
  <c r="AA6821" i="9"/>
  <c r="AB6821" i="9"/>
  <c r="AA6813" i="9"/>
  <c r="AB6813" i="9"/>
  <c r="AA6805" i="9"/>
  <c r="AB6805" i="9"/>
  <c r="AA6797" i="9"/>
  <c r="AB6797" i="9"/>
  <c r="AB6788" i="9"/>
  <c r="AA6788" i="9"/>
  <c r="AB6780" i="9"/>
  <c r="AA6780" i="9"/>
  <c r="AA6771" i="9"/>
  <c r="AB6771" i="9"/>
  <c r="AB6764" i="9"/>
  <c r="AA6764" i="9"/>
  <c r="AB6756" i="9"/>
  <c r="AA6756" i="9"/>
  <c r="AA6747" i="9"/>
  <c r="AB6747" i="9"/>
  <c r="AA6739" i="9"/>
  <c r="AB6739" i="9"/>
  <c r="AB6732" i="9"/>
  <c r="AA6732" i="9"/>
  <c r="AA6723" i="9"/>
  <c r="AB6723" i="9"/>
  <c r="AA6715" i="9"/>
  <c r="AB6715" i="9"/>
  <c r="AA6707" i="9"/>
  <c r="AB6707" i="9"/>
  <c r="AA6698" i="9"/>
  <c r="AB6698" i="9"/>
  <c r="AA6690" i="9"/>
  <c r="AB6690" i="9"/>
  <c r="AA6682" i="9"/>
  <c r="AB6682" i="9"/>
  <c r="X6673" i="9"/>
  <c r="AA6673" i="9"/>
  <c r="AB6673" i="9"/>
  <c r="AA6658" i="9"/>
  <c r="AB6658" i="9"/>
  <c r="AA6649" i="9"/>
  <c r="AB6649" i="9"/>
  <c r="AA6641" i="9"/>
  <c r="AB6641" i="9"/>
  <c r="AA6633" i="9"/>
  <c r="AB6633" i="9"/>
  <c r="AB6624" i="9"/>
  <c r="AA6624" i="9"/>
  <c r="AB6616" i="9"/>
  <c r="AA6616" i="9"/>
  <c r="AB6608" i="9"/>
  <c r="AA6608" i="9"/>
  <c r="AA6599" i="9"/>
  <c r="AB6599" i="9"/>
  <c r="AB6584" i="9"/>
  <c r="AA6584" i="9"/>
  <c r="AA6575" i="9"/>
  <c r="AB6575" i="9"/>
  <c r="AA6567" i="9"/>
  <c r="AB6567" i="9"/>
  <c r="AA6559" i="9"/>
  <c r="AB6559" i="9"/>
  <c r="AA6550" i="9"/>
  <c r="AB6550" i="9"/>
  <c r="AA6542" i="9"/>
  <c r="AB6542" i="9"/>
  <c r="AA6534" i="9"/>
  <c r="AB6534" i="9"/>
  <c r="AA6525" i="9"/>
  <c r="AB6525" i="9"/>
  <c r="AA6517" i="9"/>
  <c r="AB6517" i="9"/>
  <c r="AA6509" i="9"/>
  <c r="AB6509" i="9"/>
  <c r="AB6500" i="9"/>
  <c r="AA6500" i="9"/>
  <c r="AB6492" i="9"/>
  <c r="AA6492" i="9"/>
  <c r="AA6483" i="9"/>
  <c r="AB6483" i="9"/>
  <c r="AA6475" i="9"/>
  <c r="AB6475" i="9"/>
  <c r="AA6467" i="9"/>
  <c r="AB6467" i="9"/>
  <c r="AA6458" i="9"/>
  <c r="AB6458" i="9"/>
  <c r="AA6451" i="9"/>
  <c r="AB6451" i="9"/>
  <c r="AA6443" i="9"/>
  <c r="AB6443" i="9"/>
  <c r="AA6434" i="9"/>
  <c r="AB6434" i="9"/>
  <c r="AA6426" i="9"/>
  <c r="AB6426" i="9"/>
  <c r="AA6419" i="9"/>
  <c r="AB6419" i="9"/>
  <c r="AA6410" i="9"/>
  <c r="AB6410" i="9"/>
  <c r="AA6402" i="9"/>
  <c r="AB6402" i="9"/>
  <c r="AA6394" i="9"/>
  <c r="AB6394" i="9"/>
  <c r="AA6385" i="9"/>
  <c r="AB6385" i="9"/>
  <c r="X6377" i="9"/>
  <c r="AA6377" i="9"/>
  <c r="AB6377" i="9"/>
  <c r="AA6369" i="9"/>
  <c r="AB6369" i="9"/>
  <c r="AB6360" i="9"/>
  <c r="AA6360" i="9"/>
  <c r="AB6352" i="9"/>
  <c r="AA6352" i="9"/>
  <c r="AB6344" i="9"/>
  <c r="AA6344" i="9"/>
  <c r="AA6335" i="9"/>
  <c r="AB6335" i="9"/>
  <c r="AA6327" i="9"/>
  <c r="AB6327" i="9"/>
  <c r="AA6319" i="9"/>
  <c r="AB6319" i="9"/>
  <c r="AA6310" i="9"/>
  <c r="AB6310" i="9"/>
  <c r="AA6302" i="9"/>
  <c r="AB6302" i="9"/>
  <c r="AA6295" i="9"/>
  <c r="AB6295" i="9"/>
  <c r="AA6286" i="9"/>
  <c r="AB6286" i="9"/>
  <c r="AA6279" i="9"/>
  <c r="AB6279" i="9"/>
  <c r="AB6271" i="9"/>
  <c r="AA6271" i="9"/>
  <c r="AA6262" i="9"/>
  <c r="AB6262" i="9"/>
  <c r="AA6254" i="9"/>
  <c r="AB6254" i="9"/>
  <c r="AB6239" i="9"/>
  <c r="AA6239" i="9"/>
  <c r="AA6231" i="9"/>
  <c r="AB6231" i="9"/>
  <c r="AB6223" i="9"/>
  <c r="AA6223" i="9"/>
  <c r="AA6215" i="9"/>
  <c r="AB6215" i="9"/>
  <c r="AB6207" i="9"/>
  <c r="AA6207" i="9"/>
  <c r="AA6199" i="9"/>
  <c r="AB6199" i="9"/>
  <c r="AA6190" i="9"/>
  <c r="AB6190" i="9"/>
  <c r="AA6182" i="9"/>
  <c r="AB6182" i="9"/>
  <c r="AA6174" i="9"/>
  <c r="AB6174" i="9"/>
  <c r="AA6165" i="9"/>
  <c r="AB6165" i="9"/>
  <c r="AA6157" i="9"/>
  <c r="AB6157" i="9"/>
  <c r="AA6149" i="9"/>
  <c r="AB6149" i="9"/>
  <c r="AB6140" i="9"/>
  <c r="AA6140" i="9"/>
  <c r="AB6132" i="9"/>
  <c r="AA6132" i="9"/>
  <c r="AA6123" i="9"/>
  <c r="AB6123" i="9"/>
  <c r="AA6115" i="9"/>
  <c r="AB6115" i="9"/>
  <c r="AA6107" i="9"/>
  <c r="AB6107" i="9"/>
  <c r="AA6098" i="9"/>
  <c r="AB6098" i="9"/>
  <c r="AA6090" i="9"/>
  <c r="AB6090" i="9"/>
  <c r="AA6082" i="9"/>
  <c r="AB6082" i="9"/>
  <c r="AA6073" i="9"/>
  <c r="AB6073" i="9"/>
  <c r="AA6065" i="9"/>
  <c r="AB6065" i="9"/>
  <c r="AA6057" i="9"/>
  <c r="AB6057" i="9"/>
  <c r="AA6048" i="9"/>
  <c r="AB6048" i="9"/>
  <c r="AA6040" i="9"/>
  <c r="AB6040" i="9"/>
  <c r="AA6032" i="9"/>
  <c r="AB6032" i="9"/>
  <c r="AA6023" i="9"/>
  <c r="AB6023" i="9"/>
  <c r="AA6015" i="9"/>
  <c r="AB6015" i="9"/>
  <c r="AA6007" i="9"/>
  <c r="AB6007" i="9"/>
  <c r="AA5998" i="9"/>
  <c r="AB5998" i="9"/>
  <c r="AA5990" i="9"/>
  <c r="AB5990" i="9"/>
  <c r="AA5982" i="9"/>
  <c r="AB5982" i="9"/>
  <c r="AA5973" i="9"/>
  <c r="AB5973" i="9"/>
  <c r="AA5965" i="9"/>
  <c r="AB5965" i="9"/>
  <c r="AA5957" i="9"/>
  <c r="AB5957" i="9"/>
  <c r="AA5948" i="9"/>
  <c r="AB5948" i="9"/>
  <c r="AB5940" i="9"/>
  <c r="AA5940" i="9"/>
  <c r="AA5931" i="9"/>
  <c r="AB5931" i="9"/>
  <c r="AA5923" i="9"/>
  <c r="AB5923" i="9"/>
  <c r="AA5907" i="9"/>
  <c r="AB5907" i="9"/>
  <c r="AA5899" i="9"/>
  <c r="AB5899" i="9"/>
  <c r="AA5891" i="9"/>
  <c r="AB5891" i="9"/>
  <c r="AA5882" i="9"/>
  <c r="AB5882" i="9"/>
  <c r="AA5874" i="9"/>
  <c r="AB5874" i="9"/>
  <c r="AA5867" i="9"/>
  <c r="AB5867" i="9"/>
  <c r="AA5858" i="9"/>
  <c r="AB5858" i="9"/>
  <c r="AA5850" i="9"/>
  <c r="AB5850" i="9"/>
  <c r="AA5842" i="9"/>
  <c r="AB5842" i="9"/>
  <c r="AA5833" i="9"/>
  <c r="AB5833" i="9"/>
  <c r="AA5825" i="9"/>
  <c r="AB5825" i="9"/>
  <c r="AA5817" i="9"/>
  <c r="AB5817" i="9"/>
  <c r="AA5808" i="9"/>
  <c r="AB5808" i="9"/>
  <c r="X5800" i="9"/>
  <c r="AA5800" i="9"/>
  <c r="AB5800" i="9"/>
  <c r="AA5793" i="9"/>
  <c r="AB5793" i="9"/>
  <c r="AA5784" i="9"/>
  <c r="AB5784" i="9"/>
  <c r="AA5776" i="9"/>
  <c r="AB5776" i="9"/>
  <c r="AA5768" i="9"/>
  <c r="AB5768" i="9"/>
  <c r="AA5759" i="9"/>
  <c r="AB5759" i="9"/>
  <c r="AA5752" i="9"/>
  <c r="AB5752" i="9"/>
  <c r="AA5744" i="9"/>
  <c r="AB5744" i="9"/>
  <c r="AA5735" i="9"/>
  <c r="AB5735" i="9"/>
  <c r="AA5728" i="9"/>
  <c r="AB5728" i="9"/>
  <c r="AA5720" i="9"/>
  <c r="AB5720" i="9"/>
  <c r="AA5711" i="9"/>
  <c r="AB5711" i="9"/>
  <c r="AA5704" i="9"/>
  <c r="AB5704" i="9"/>
  <c r="AA989" i="9"/>
  <c r="AB989" i="9"/>
  <c r="AA980" i="9"/>
  <c r="AB980" i="9"/>
  <c r="AA972" i="9"/>
  <c r="AB972" i="9"/>
  <c r="AA963" i="9"/>
  <c r="AB963" i="9"/>
  <c r="AA955" i="9"/>
  <c r="AB955" i="9"/>
  <c r="AA947" i="9"/>
  <c r="AB947" i="9"/>
  <c r="AB938" i="9"/>
  <c r="AA938" i="9"/>
  <c r="AB930" i="9"/>
  <c r="AA930" i="9"/>
  <c r="AB922" i="9"/>
  <c r="AA922" i="9"/>
  <c r="AA913" i="9"/>
  <c r="AB913" i="9"/>
  <c r="AA905" i="9"/>
  <c r="AB905" i="9"/>
  <c r="AB897" i="9"/>
  <c r="AA897" i="9"/>
  <c r="AA888" i="9"/>
  <c r="AB888" i="9"/>
  <c r="AA880" i="9"/>
  <c r="AB880" i="9"/>
  <c r="AA872" i="9"/>
  <c r="AB872" i="9"/>
  <c r="AA863" i="9"/>
  <c r="AB863" i="9"/>
  <c r="AA855" i="9"/>
  <c r="AB855" i="9"/>
  <c r="AA847" i="9"/>
  <c r="AB847" i="9"/>
  <c r="AB838" i="9"/>
  <c r="AA838" i="9"/>
  <c r="AB830" i="9"/>
  <c r="AA830" i="9"/>
  <c r="AB822" i="9"/>
  <c r="AA822" i="9"/>
  <c r="AA813" i="9"/>
  <c r="AB813" i="9"/>
  <c r="AA805" i="9"/>
  <c r="AB805" i="9"/>
  <c r="AA797" i="9"/>
  <c r="AB797" i="9"/>
  <c r="AA788" i="9"/>
  <c r="AB788" i="9"/>
  <c r="AA780" i="9"/>
  <c r="AB780" i="9"/>
  <c r="AA771" i="9"/>
  <c r="AB771" i="9"/>
  <c r="AA763" i="9"/>
  <c r="AB763" i="9"/>
  <c r="AA755" i="9"/>
  <c r="AB755" i="9"/>
  <c r="AB746" i="9"/>
  <c r="AA746" i="9"/>
  <c r="AB738" i="9"/>
  <c r="AA738" i="9"/>
  <c r="AB730" i="9"/>
  <c r="AA730" i="9"/>
  <c r="AA721" i="9"/>
  <c r="AB721" i="9"/>
  <c r="AA713" i="9"/>
  <c r="AB713" i="9"/>
  <c r="AA705" i="9"/>
  <c r="AB705" i="9"/>
  <c r="AA696" i="9"/>
  <c r="AB696" i="9"/>
  <c r="AA688" i="9"/>
  <c r="AB688" i="9"/>
  <c r="AA680" i="9"/>
  <c r="AB680" i="9"/>
  <c r="AA671" i="9"/>
  <c r="AB671" i="9"/>
  <c r="AA663" i="9"/>
  <c r="AB663" i="9"/>
  <c r="AA655" i="9"/>
  <c r="AB655" i="9"/>
  <c r="AB646" i="9"/>
  <c r="AA646" i="9"/>
  <c r="AB638" i="9"/>
  <c r="AA638" i="9"/>
  <c r="AB630" i="9"/>
  <c r="AA630" i="9"/>
  <c r="AA621" i="9"/>
  <c r="AB621" i="9"/>
  <c r="AA613" i="9"/>
  <c r="AB613" i="9"/>
  <c r="AA605" i="9"/>
  <c r="AB605" i="9"/>
  <c r="AA596" i="9"/>
  <c r="AB596" i="9"/>
  <c r="AA588" i="9"/>
  <c r="AB588" i="9"/>
  <c r="AA579" i="9"/>
  <c r="AB579" i="9"/>
  <c r="AA571" i="9"/>
  <c r="AB571" i="9"/>
  <c r="AA563" i="9"/>
  <c r="AB563" i="9"/>
  <c r="AB554" i="9"/>
  <c r="AA554" i="9"/>
  <c r="AB546" i="9"/>
  <c r="AA546" i="9"/>
  <c r="AB538" i="9"/>
  <c r="AA538" i="9"/>
  <c r="AA529" i="9"/>
  <c r="AB529" i="9"/>
  <c r="AA521" i="9"/>
  <c r="AB521" i="9"/>
  <c r="AA513" i="9"/>
  <c r="AB513" i="9"/>
  <c r="AA504" i="9"/>
  <c r="AB504" i="9"/>
  <c r="AA496" i="9"/>
  <c r="AB496" i="9"/>
  <c r="AA488" i="9"/>
  <c r="AB488" i="9"/>
  <c r="AA479" i="9"/>
  <c r="AB479" i="9"/>
  <c r="AA471" i="9"/>
  <c r="AB471" i="9"/>
  <c r="AA463" i="9"/>
  <c r="AB463" i="9"/>
  <c r="AB454" i="9"/>
  <c r="AA454" i="9"/>
  <c r="AB446" i="9"/>
  <c r="AA446" i="9"/>
  <c r="AB438" i="9"/>
  <c r="AA438" i="9"/>
  <c r="AA429" i="9"/>
  <c r="AB429" i="9"/>
  <c r="AA421" i="9"/>
  <c r="AB421" i="9"/>
  <c r="AA413" i="9"/>
  <c r="AB413" i="9"/>
  <c r="AA404" i="9"/>
  <c r="AB404" i="9"/>
  <c r="AA396" i="9"/>
  <c r="AB396" i="9"/>
  <c r="AA387" i="9"/>
  <c r="AB387" i="9"/>
  <c r="AA379" i="9"/>
  <c r="AB379" i="9"/>
  <c r="AA371" i="9"/>
  <c r="AB371" i="9"/>
  <c r="AB362" i="9"/>
  <c r="AA362" i="9"/>
  <c r="AB354" i="9"/>
  <c r="AA354" i="9"/>
  <c r="AB346" i="9"/>
  <c r="AA346" i="9"/>
  <c r="AA337" i="9"/>
  <c r="AB337" i="9"/>
  <c r="AA329" i="9"/>
  <c r="AB329" i="9"/>
  <c r="AB321" i="9"/>
  <c r="AA321" i="9"/>
  <c r="AA312" i="9"/>
  <c r="AB312" i="9"/>
  <c r="AA304" i="9"/>
  <c r="AB304" i="9"/>
  <c r="AA296" i="9"/>
  <c r="AB296" i="9"/>
  <c r="AA287" i="9"/>
  <c r="AB287" i="9"/>
  <c r="AA279" i="9"/>
  <c r="AB279" i="9"/>
  <c r="AA271" i="9"/>
  <c r="AB271" i="9"/>
  <c r="AB262" i="9"/>
  <c r="AA262" i="9"/>
  <c r="AB254" i="9"/>
  <c r="AA254" i="9"/>
  <c r="AA2953" i="9"/>
  <c r="AB2953" i="9"/>
  <c r="AA2945" i="9"/>
  <c r="AB2945" i="9"/>
  <c r="AA2937" i="9"/>
  <c r="AB2937" i="9"/>
  <c r="AB2928" i="9"/>
  <c r="AA2928" i="9"/>
  <c r="AB2920" i="9"/>
  <c r="AA2920" i="9"/>
  <c r="AB2912" i="9"/>
  <c r="AA2912" i="9"/>
  <c r="AA2903" i="9"/>
  <c r="AB2903" i="9"/>
  <c r="AA2895" i="9"/>
  <c r="AB2895" i="9"/>
  <c r="AA2887" i="9"/>
  <c r="AB2887" i="9"/>
  <c r="AA2878" i="9"/>
  <c r="AB2878" i="9"/>
  <c r="AA2870" i="9"/>
  <c r="AB2870" i="9"/>
  <c r="AA2862" i="9"/>
  <c r="AB2862" i="9"/>
  <c r="AA2853" i="9"/>
  <c r="AB2853" i="9"/>
  <c r="AA2845" i="9"/>
  <c r="AB2845" i="9"/>
  <c r="AA2837" i="9"/>
  <c r="AB2837" i="9"/>
  <c r="AB2828" i="9"/>
  <c r="AA2828" i="9"/>
  <c r="AB2820" i="9"/>
  <c r="AA2820" i="9"/>
  <c r="AA2811" i="9"/>
  <c r="AB2811" i="9"/>
  <c r="AA2803" i="9"/>
  <c r="AB2803" i="9"/>
  <c r="AA2795" i="9"/>
  <c r="AB2795" i="9"/>
  <c r="AA2786" i="9"/>
  <c r="AB2786" i="9"/>
  <c r="AA2778" i="9"/>
  <c r="AB2778" i="9"/>
  <c r="AA2770" i="9"/>
  <c r="AB2770" i="9"/>
  <c r="AA2761" i="9"/>
  <c r="AB2761" i="9"/>
  <c r="AA2753" i="9"/>
  <c r="AB2753" i="9"/>
  <c r="AA2745" i="9"/>
  <c r="AB2745" i="9"/>
  <c r="AB2736" i="9"/>
  <c r="AA2736" i="9"/>
  <c r="AB2728" i="9"/>
  <c r="AA2728" i="9"/>
  <c r="AB2720" i="9"/>
  <c r="AA2720" i="9"/>
  <c r="AA2711" i="9"/>
  <c r="AB2711" i="9"/>
  <c r="AA2703" i="9"/>
  <c r="AB2703" i="9"/>
  <c r="AA2695" i="9"/>
  <c r="AB2695" i="9"/>
  <c r="AA2686" i="9"/>
  <c r="AB2686" i="9"/>
  <c r="AA2678" i="9"/>
  <c r="AB2678" i="9"/>
  <c r="AA2670" i="9"/>
  <c r="AB2670" i="9"/>
  <c r="AA2661" i="9"/>
  <c r="AB2661" i="9"/>
  <c r="AA2653" i="9"/>
  <c r="AB2653" i="9"/>
  <c r="AA2645" i="9"/>
  <c r="AB2645" i="9"/>
  <c r="AB2636" i="9"/>
  <c r="AA2636" i="9"/>
  <c r="AB2628" i="9"/>
  <c r="AA2628" i="9"/>
  <c r="AA2619" i="9"/>
  <c r="AB2619" i="9"/>
  <c r="AA2611" i="9"/>
  <c r="AB2611" i="9"/>
  <c r="AA2603" i="9"/>
  <c r="AB2603" i="9"/>
  <c r="AA2594" i="9"/>
  <c r="AB2594" i="9"/>
  <c r="AA2586" i="9"/>
  <c r="AB2586" i="9"/>
  <c r="AA2578" i="9"/>
  <c r="AB2578" i="9"/>
  <c r="AA2569" i="9"/>
  <c r="AB2569" i="9"/>
  <c r="AA2561" i="9"/>
  <c r="AB2561" i="9"/>
  <c r="AA2553" i="9"/>
  <c r="AB2553" i="9"/>
  <c r="AB2544" i="9"/>
  <c r="AA2544" i="9"/>
  <c r="AB2536" i="9"/>
  <c r="AA2536" i="9"/>
  <c r="AB2528" i="9"/>
  <c r="AA2528" i="9"/>
  <c r="AA2519" i="9"/>
  <c r="AB2519" i="9"/>
  <c r="AA2511" i="9"/>
  <c r="AB2511" i="9"/>
  <c r="AA2503" i="9"/>
  <c r="AB2503" i="9"/>
  <c r="AA2494" i="9"/>
  <c r="AB2494" i="9"/>
  <c r="AA2486" i="9"/>
  <c r="AB2486" i="9"/>
  <c r="AA2478" i="9"/>
  <c r="AB2478" i="9"/>
  <c r="AA2469" i="9"/>
  <c r="AB2469" i="9"/>
  <c r="AA2461" i="9"/>
  <c r="AB2461" i="9"/>
  <c r="AA2453" i="9"/>
  <c r="AB2453" i="9"/>
  <c r="AB2444" i="9"/>
  <c r="AA2444" i="9"/>
  <c r="AB2436" i="9"/>
  <c r="AA2436" i="9"/>
  <c r="AA2427" i="9"/>
  <c r="AB2427" i="9"/>
  <c r="AA2419" i="9"/>
  <c r="AB2419" i="9"/>
  <c r="AA2411" i="9"/>
  <c r="AB2411" i="9"/>
  <c r="AA2402" i="9"/>
  <c r="AB2402" i="9"/>
  <c r="AA2394" i="9"/>
  <c r="AB2394" i="9"/>
  <c r="AA2386" i="9"/>
  <c r="AB2386" i="9"/>
  <c r="AB2377" i="9"/>
  <c r="AA2377" i="9"/>
  <c r="AA2369" i="9"/>
  <c r="AB2369" i="9"/>
  <c r="AA2361" i="9"/>
  <c r="AB2361" i="9"/>
  <c r="AB2352" i="9"/>
  <c r="AA2352" i="9"/>
  <c r="AB2344" i="9"/>
  <c r="AA2344" i="9"/>
  <c r="AB2336" i="9"/>
  <c r="AA2336" i="9"/>
  <c r="AA2327" i="9"/>
  <c r="AB2327" i="9"/>
  <c r="AA2319" i="9"/>
  <c r="AB2319" i="9"/>
  <c r="AA2311" i="9"/>
  <c r="AB2311" i="9"/>
  <c r="AA2302" i="9"/>
  <c r="AB2302" i="9"/>
  <c r="AA2294" i="9"/>
  <c r="AB2294" i="9"/>
  <c r="AA2286" i="9"/>
  <c r="AB2286" i="9"/>
  <c r="AB2277" i="9"/>
  <c r="AA2277" i="9"/>
  <c r="AB2269" i="9"/>
  <c r="AA2269" i="9"/>
  <c r="AB2261" i="9"/>
  <c r="AA2261" i="9"/>
  <c r="AA2252" i="9"/>
  <c r="AB2252" i="9"/>
  <c r="AA2244" i="9"/>
  <c r="AB2244" i="9"/>
  <c r="AA2235" i="9"/>
  <c r="AB2235" i="9"/>
  <c r="AA2227" i="9"/>
  <c r="AB2227" i="9"/>
  <c r="AA2219" i="9"/>
  <c r="AB2219" i="9"/>
  <c r="AA2210" i="9"/>
  <c r="AB2210" i="9"/>
  <c r="AA2202" i="9"/>
  <c r="AB2202" i="9"/>
  <c r="AA2194" i="9"/>
  <c r="AB2194" i="9"/>
  <c r="AA2185" i="9"/>
  <c r="AB2185" i="9"/>
  <c r="AA2177" i="9"/>
  <c r="AB2177" i="9"/>
  <c r="AA2169" i="9"/>
  <c r="AB2169" i="9"/>
  <c r="AA2160" i="9"/>
  <c r="AB2160" i="9"/>
  <c r="AA2152" i="9"/>
  <c r="AB2152" i="9"/>
  <c r="AA2144" i="9"/>
  <c r="AB2144" i="9"/>
  <c r="AA2135" i="9"/>
  <c r="AB2135" i="9"/>
  <c r="AA2127" i="9"/>
  <c r="AB2127" i="9"/>
  <c r="AA2119" i="9"/>
  <c r="AB2119" i="9"/>
  <c r="AA2110" i="9"/>
  <c r="AB2110" i="9"/>
  <c r="AA2102" i="9"/>
  <c r="AB2102" i="9"/>
  <c r="AB2094" i="9"/>
  <c r="AA2094" i="9"/>
  <c r="AA2085" i="9"/>
  <c r="AB2085" i="9"/>
  <c r="AA2077" i="9"/>
  <c r="AB2077" i="9"/>
  <c r="AA2069" i="9"/>
  <c r="AB2069" i="9"/>
  <c r="AA2060" i="9"/>
  <c r="AB2060" i="9"/>
  <c r="AA2052" i="9"/>
  <c r="AB2052" i="9"/>
  <c r="AA2043" i="9"/>
  <c r="AB2043" i="9"/>
  <c r="AA2035" i="9"/>
  <c r="AB2035" i="9"/>
  <c r="AA2027" i="9"/>
  <c r="AB2027" i="9"/>
  <c r="AB2018" i="9"/>
  <c r="AA2018" i="9"/>
  <c r="AB2010" i="9"/>
  <c r="AA2010" i="9"/>
  <c r="AB2002" i="9"/>
  <c r="AA2002" i="9"/>
  <c r="AA1993" i="9"/>
  <c r="AB1993" i="9"/>
  <c r="AA1985" i="9"/>
  <c r="AB1985" i="9"/>
  <c r="AA1977" i="9"/>
  <c r="AB1977" i="9"/>
  <c r="AA1968" i="9"/>
  <c r="AB1968" i="9"/>
  <c r="AA1960" i="9"/>
  <c r="AB1960" i="9"/>
  <c r="AA1952" i="9"/>
  <c r="AB1952" i="9"/>
  <c r="AA1943" i="9"/>
  <c r="AB1943" i="9"/>
  <c r="AA1935" i="9"/>
  <c r="AB1935" i="9"/>
  <c r="AA1927" i="9"/>
  <c r="AB1927" i="9"/>
  <c r="AB1918" i="9"/>
  <c r="AA1918" i="9"/>
  <c r="AB1910" i="9"/>
  <c r="AA1910" i="9"/>
  <c r="AB1902" i="9"/>
  <c r="AA1902" i="9"/>
  <c r="AA1893" i="9"/>
  <c r="AB1893" i="9"/>
  <c r="AA1885" i="9"/>
  <c r="AB1885" i="9"/>
  <c r="AA1877" i="9"/>
  <c r="AB1877" i="9"/>
  <c r="AA1868" i="9"/>
  <c r="AB1868" i="9"/>
  <c r="AA1860" i="9"/>
  <c r="AB1860" i="9"/>
  <c r="AA1851" i="9"/>
  <c r="AB1851" i="9"/>
  <c r="AA1843" i="9"/>
  <c r="AB1843" i="9"/>
  <c r="AA1835" i="9"/>
  <c r="AB1835" i="9"/>
  <c r="AB1826" i="9"/>
  <c r="AA1826" i="9"/>
  <c r="AB1818" i="9"/>
  <c r="AA1818" i="9"/>
  <c r="AB1810" i="9"/>
  <c r="AA1810" i="9"/>
  <c r="AA1801" i="9"/>
  <c r="AB1801" i="9"/>
  <c r="AA1793" i="9"/>
  <c r="AB1793" i="9"/>
  <c r="AA1785" i="9"/>
  <c r="AB1785" i="9"/>
  <c r="AA1776" i="9"/>
  <c r="AB1776" i="9"/>
  <c r="AA1768" i="9"/>
  <c r="AB1768" i="9"/>
  <c r="AA1760" i="9"/>
  <c r="AB1760" i="9"/>
  <c r="AA1751" i="9"/>
  <c r="AB1751" i="9"/>
  <c r="AA1743" i="9"/>
  <c r="AB1743" i="9"/>
  <c r="AA1735" i="9"/>
  <c r="AB1735" i="9"/>
  <c r="AA1726" i="9"/>
  <c r="AB1726" i="9"/>
  <c r="AA1718" i="9"/>
  <c r="AB1718" i="9"/>
  <c r="AA1710" i="9"/>
  <c r="AB1710" i="9"/>
  <c r="AA1701" i="9"/>
  <c r="AB1701" i="9"/>
  <c r="AA1693" i="9"/>
  <c r="AB1693" i="9"/>
  <c r="AA1685" i="9"/>
  <c r="AB1685" i="9"/>
  <c r="AA1676" i="9"/>
  <c r="AB1676" i="9"/>
  <c r="AA1668" i="9"/>
  <c r="AB1668" i="9"/>
  <c r="AA1659" i="9"/>
  <c r="AB1659" i="9"/>
  <c r="AA1651" i="9"/>
  <c r="AB1651" i="9"/>
  <c r="AA1643" i="9"/>
  <c r="AB1643" i="9"/>
  <c r="AA1634" i="9"/>
  <c r="AB1634" i="9"/>
  <c r="AA1626" i="9"/>
  <c r="AB1626" i="9"/>
  <c r="AA1618" i="9"/>
  <c r="AB1618" i="9"/>
  <c r="AA1609" i="9"/>
  <c r="AB1609" i="9"/>
  <c r="AA1601" i="9"/>
  <c r="AB1601" i="9"/>
  <c r="AA1593" i="9"/>
  <c r="AB1593" i="9"/>
  <c r="AA1584" i="9"/>
  <c r="AB1584" i="9"/>
  <c r="AA1576" i="9"/>
  <c r="AB1576" i="9"/>
  <c r="AA1568" i="9"/>
  <c r="AB1568" i="9"/>
  <c r="AA1559" i="9"/>
  <c r="AB1559" i="9"/>
  <c r="AA1551" i="9"/>
  <c r="AB1551" i="9"/>
  <c r="AA1543" i="9"/>
  <c r="AB1543" i="9"/>
  <c r="AA1534" i="9"/>
  <c r="AB1534" i="9"/>
  <c r="AA1526" i="9"/>
  <c r="AB1526" i="9"/>
  <c r="AA1518" i="9"/>
  <c r="AB1518" i="9"/>
  <c r="AA1509" i="9"/>
  <c r="AB1509" i="9"/>
  <c r="AA1501" i="9"/>
  <c r="AB1501" i="9"/>
  <c r="AA1493" i="9"/>
  <c r="AB1493" i="9"/>
  <c r="AA1484" i="9"/>
  <c r="AB1484" i="9"/>
  <c r="AA1476" i="9"/>
  <c r="AB1476" i="9"/>
  <c r="AA1467" i="9"/>
  <c r="AB1467" i="9"/>
  <c r="AA1459" i="9"/>
  <c r="AB1459" i="9"/>
  <c r="AA1451" i="9"/>
  <c r="AB1451" i="9"/>
  <c r="AB1442" i="9"/>
  <c r="AA1442" i="9"/>
  <c r="AA1434" i="9"/>
  <c r="AB1434" i="9"/>
  <c r="AA1426" i="9"/>
  <c r="AB1426" i="9"/>
  <c r="AA1417" i="9"/>
  <c r="AB1417" i="9"/>
  <c r="AA1409" i="9"/>
  <c r="AB1409" i="9"/>
  <c r="AA1401" i="9"/>
  <c r="AB1401" i="9"/>
  <c r="AA1392" i="9"/>
  <c r="AB1392" i="9"/>
  <c r="AA1384" i="9"/>
  <c r="AB1384" i="9"/>
  <c r="AA1376" i="9"/>
  <c r="AB1376" i="9"/>
  <c r="AA1367" i="9"/>
  <c r="AB1367" i="9"/>
  <c r="AA1359" i="9"/>
  <c r="AB1359" i="9"/>
  <c r="AA1351" i="9"/>
  <c r="AB1351" i="9"/>
  <c r="AA1342" i="9"/>
  <c r="AB1342" i="9"/>
  <c r="AB1334" i="9"/>
  <c r="AA1334" i="9"/>
  <c r="AB1326" i="9"/>
  <c r="AA1326" i="9"/>
  <c r="AA1317" i="9"/>
  <c r="AB1317" i="9"/>
  <c r="AA1309" i="9"/>
  <c r="AB1309" i="9"/>
  <c r="AA1301" i="9"/>
  <c r="AB1301" i="9"/>
  <c r="AA1292" i="9"/>
  <c r="AB1292" i="9"/>
  <c r="AA1284" i="9"/>
  <c r="AB1284" i="9"/>
  <c r="AA1275" i="9"/>
  <c r="AB1275" i="9"/>
  <c r="AA1267" i="9"/>
  <c r="AB1267" i="9"/>
  <c r="AA1259" i="9"/>
  <c r="AB1259" i="9"/>
  <c r="AB1250" i="9"/>
  <c r="AA1250" i="9"/>
  <c r="AA1242" i="9"/>
  <c r="AB1242" i="9"/>
  <c r="AA1234" i="9"/>
  <c r="AB1234" i="9"/>
  <c r="AA1225" i="9"/>
  <c r="AB1225" i="9"/>
  <c r="AA1217" i="9"/>
  <c r="AB1217" i="9"/>
  <c r="AA1209" i="9"/>
  <c r="AB1209" i="9"/>
  <c r="AA1200" i="9"/>
  <c r="AB1200" i="9"/>
  <c r="AA1192" i="9"/>
  <c r="AB1192" i="9"/>
  <c r="AA1184" i="9"/>
  <c r="AB1184" i="9"/>
  <c r="AA1175" i="9"/>
  <c r="AB1175" i="9"/>
  <c r="AA1167" i="9"/>
  <c r="AB1167" i="9"/>
  <c r="AA1159" i="9"/>
  <c r="AB1159" i="9"/>
  <c r="AB1150" i="9"/>
  <c r="AA1150" i="9"/>
  <c r="AB1142" i="9"/>
  <c r="AA1142" i="9"/>
  <c r="AA3365" i="9"/>
  <c r="AB3365" i="9"/>
  <c r="AA3356" i="9"/>
  <c r="AB3356" i="9"/>
  <c r="AA3348" i="9"/>
  <c r="AB3348" i="9"/>
  <c r="AA3339" i="9"/>
  <c r="AB3339" i="9"/>
  <c r="AA3331" i="9"/>
  <c r="AB3331" i="9"/>
  <c r="AA3323" i="9"/>
  <c r="AB3323" i="9"/>
  <c r="AA3314" i="9"/>
  <c r="AB3314" i="9"/>
  <c r="AA3306" i="9"/>
  <c r="AB3306" i="9"/>
  <c r="AA3298" i="9"/>
  <c r="AB3298" i="9"/>
  <c r="AA3289" i="9"/>
  <c r="AB3289" i="9"/>
  <c r="AA3281" i="9"/>
  <c r="AB3281" i="9"/>
  <c r="AA3273" i="9"/>
  <c r="AB3273" i="9"/>
  <c r="AA3264" i="9"/>
  <c r="AB3264" i="9"/>
  <c r="AA3256" i="9"/>
  <c r="AB3256" i="9"/>
  <c r="AA3248" i="9"/>
  <c r="AB3248" i="9"/>
  <c r="AA3239" i="9"/>
  <c r="AB3239" i="9"/>
  <c r="AA3231" i="9"/>
  <c r="AB3231" i="9"/>
  <c r="AA3223" i="9"/>
  <c r="AB3223" i="9"/>
  <c r="AA3214" i="9"/>
  <c r="AB3214" i="9"/>
  <c r="AA3206" i="9"/>
  <c r="AB3206" i="9"/>
  <c r="AA3198" i="9"/>
  <c r="AB3198" i="9"/>
  <c r="AA3189" i="9"/>
  <c r="AB3189" i="9"/>
  <c r="AA3181" i="9"/>
  <c r="AB3181" i="9"/>
  <c r="AA3173" i="9"/>
  <c r="AB3173" i="9"/>
  <c r="AA3164" i="9"/>
  <c r="AB3164" i="9"/>
  <c r="AA3156" i="9"/>
  <c r="AB3156" i="9"/>
  <c r="AA3147" i="9"/>
  <c r="AB3147" i="9"/>
  <c r="AA3139" i="9"/>
  <c r="AB3139" i="9"/>
  <c r="AA3131" i="9"/>
  <c r="AB3131" i="9"/>
  <c r="AA3122" i="9"/>
  <c r="AB3122" i="9"/>
  <c r="AA3114" i="9"/>
  <c r="AB3114" i="9"/>
  <c r="AA3106" i="9"/>
  <c r="AB3106" i="9"/>
  <c r="AA3097" i="9"/>
  <c r="AB3097" i="9"/>
  <c r="AA3089" i="9"/>
  <c r="AB3089" i="9"/>
  <c r="AA3081" i="9"/>
  <c r="AB3081" i="9"/>
  <c r="AB3072" i="9"/>
  <c r="AA3072" i="9"/>
  <c r="AB3064" i="9"/>
  <c r="AA3064" i="9"/>
  <c r="AB3056" i="9"/>
  <c r="AA3056" i="9"/>
  <c r="AA3047" i="9"/>
  <c r="AB3047" i="9"/>
  <c r="AA3039" i="9"/>
  <c r="AB3039" i="9"/>
  <c r="AA3031" i="9"/>
  <c r="AB3031" i="9"/>
  <c r="AA3022" i="9"/>
  <c r="AB3022" i="9"/>
  <c r="AA3014" i="9"/>
  <c r="AB3014" i="9"/>
  <c r="AA3006" i="9"/>
  <c r="AB3006" i="9"/>
  <c r="AA2997" i="9"/>
  <c r="AB2997" i="9"/>
  <c r="AA2989" i="9"/>
  <c r="AB2989" i="9"/>
  <c r="AA2981" i="9"/>
  <c r="AB2981" i="9"/>
  <c r="AB2972" i="9"/>
  <c r="AA2972" i="9"/>
  <c r="AB2964" i="9"/>
  <c r="AA2964" i="9"/>
  <c r="AA5136" i="9"/>
  <c r="AB5136" i="9"/>
  <c r="AA5128" i="9"/>
  <c r="AB5128" i="9"/>
  <c r="AA5120" i="9"/>
  <c r="AB5120" i="9"/>
  <c r="AB5111" i="9"/>
  <c r="AA5111" i="9"/>
  <c r="AB5103" i="9"/>
  <c r="AA5103" i="9"/>
  <c r="AB5095" i="9"/>
  <c r="AA5095" i="9"/>
  <c r="AA5086" i="9"/>
  <c r="AB5086" i="9"/>
  <c r="AA5078" i="9"/>
  <c r="AB5078" i="9"/>
  <c r="AA5070" i="9"/>
  <c r="AB5070" i="9"/>
  <c r="AA5061" i="9"/>
  <c r="AB5061" i="9"/>
  <c r="AA5053" i="9"/>
  <c r="AB5053" i="9"/>
  <c r="AA5045" i="9"/>
  <c r="AB5045" i="9"/>
  <c r="AA5036" i="9"/>
  <c r="AB5036" i="9"/>
  <c r="AA5028" i="9"/>
  <c r="AB5028" i="9"/>
  <c r="AB5019" i="9"/>
  <c r="AA5019" i="9"/>
  <c r="AB5011" i="9"/>
  <c r="AA5011" i="9"/>
  <c r="AB5003" i="9"/>
  <c r="AA5003" i="9"/>
  <c r="AA4994" i="9"/>
  <c r="AB4994" i="9"/>
  <c r="AA4986" i="9"/>
  <c r="AB4986" i="9"/>
  <c r="AA4978" i="9"/>
  <c r="AB4978" i="9"/>
  <c r="AA4969" i="9"/>
  <c r="AB4969" i="9"/>
  <c r="AA4961" i="9"/>
  <c r="AB4961" i="9"/>
  <c r="AA4953" i="9"/>
  <c r="AB4953" i="9"/>
  <c r="AA4944" i="9"/>
  <c r="AB4944" i="9"/>
  <c r="AA4936" i="9"/>
  <c r="AB4936" i="9"/>
  <c r="AA4928" i="9"/>
  <c r="AB4928" i="9"/>
  <c r="AB4919" i="9"/>
  <c r="AA4919" i="9"/>
  <c r="AB4911" i="9"/>
  <c r="AA4911" i="9"/>
  <c r="AB4903" i="9"/>
  <c r="AA4903" i="9"/>
  <c r="AA4894" i="9"/>
  <c r="AB4894" i="9"/>
  <c r="AA4886" i="9"/>
  <c r="AB4886" i="9"/>
  <c r="AA4878" i="9"/>
  <c r="AB4878" i="9"/>
  <c r="AA4869" i="9"/>
  <c r="AB4869" i="9"/>
  <c r="AA4861" i="9"/>
  <c r="AB4861" i="9"/>
  <c r="AA4853" i="9"/>
  <c r="AB4853" i="9"/>
  <c r="AA4844" i="9"/>
  <c r="AB4844" i="9"/>
  <c r="AA4836" i="9"/>
  <c r="AB4836" i="9"/>
  <c r="AB4827" i="9"/>
  <c r="AA4827" i="9"/>
  <c r="AB4819" i="9"/>
  <c r="AA4819" i="9"/>
  <c r="AB4811" i="9"/>
  <c r="AA4811" i="9"/>
  <c r="AA4802" i="9"/>
  <c r="AB4802" i="9"/>
  <c r="AA4794" i="9"/>
  <c r="AB4794" i="9"/>
  <c r="AA4786" i="9"/>
  <c r="AB4786" i="9"/>
  <c r="AA4777" i="9"/>
  <c r="AB4777" i="9"/>
  <c r="AA4769" i="9"/>
  <c r="AB4769" i="9"/>
  <c r="AA4761" i="9"/>
  <c r="AB4761" i="9"/>
  <c r="AB4752" i="9"/>
  <c r="AA4752" i="9"/>
  <c r="AB4744" i="9"/>
  <c r="AA4744" i="9"/>
  <c r="AB4736" i="9"/>
  <c r="AA4736" i="9"/>
  <c r="AA4727" i="9"/>
  <c r="AB4727" i="9"/>
  <c r="AB4719" i="9"/>
  <c r="AA4719" i="9"/>
  <c r="AA4711" i="9"/>
  <c r="AB4711" i="9"/>
  <c r="AA4702" i="9"/>
  <c r="AB4702" i="9"/>
  <c r="AA4694" i="9"/>
  <c r="AB4694" i="9"/>
  <c r="AA4686" i="9"/>
  <c r="AB4686" i="9"/>
  <c r="AA4677" i="9"/>
  <c r="AB4677" i="9"/>
  <c r="AA4669" i="9"/>
  <c r="AB4669" i="9"/>
  <c r="AB4661" i="9"/>
  <c r="AA4661" i="9"/>
  <c r="AB4652" i="9"/>
  <c r="AA4652" i="9"/>
  <c r="AB4644" i="9"/>
  <c r="AA4644" i="9"/>
  <c r="AA4635" i="9"/>
  <c r="AB4635" i="9"/>
  <c r="AA4627" i="9"/>
  <c r="AB4627" i="9"/>
  <c r="AA4619" i="9"/>
  <c r="AB4619" i="9"/>
  <c r="AA4610" i="9"/>
  <c r="AB4610" i="9"/>
  <c r="AA4602" i="9"/>
  <c r="AB4602" i="9"/>
  <c r="AA4594" i="9"/>
  <c r="AB4594" i="9"/>
  <c r="AA4585" i="9"/>
  <c r="AB4585" i="9"/>
  <c r="AA4577" i="9"/>
  <c r="AB4577" i="9"/>
  <c r="AA4569" i="9"/>
  <c r="AB4569" i="9"/>
  <c r="AB4560" i="9"/>
  <c r="AA4560" i="9"/>
  <c r="AB4552" i="9"/>
  <c r="AA4552" i="9"/>
  <c r="AB4544" i="9"/>
  <c r="AA4544" i="9"/>
  <c r="AA4535" i="9"/>
  <c r="AB4535" i="9"/>
  <c r="AB4527" i="9"/>
  <c r="AA4527" i="9"/>
  <c r="AA4519" i="9"/>
  <c r="AB4519" i="9"/>
  <c r="AA4510" i="9"/>
  <c r="AB4510" i="9"/>
  <c r="AA4502" i="9"/>
  <c r="AB4502" i="9"/>
  <c r="AA4494" i="9"/>
  <c r="AB4494" i="9"/>
  <c r="AA4485" i="9"/>
  <c r="AB4485" i="9"/>
  <c r="AA4477" i="9"/>
  <c r="AB4477" i="9"/>
  <c r="AB4469" i="9"/>
  <c r="AA4469" i="9"/>
  <c r="AB4460" i="9"/>
  <c r="AA4460" i="9"/>
  <c r="AB4452" i="9"/>
  <c r="AA4452" i="9"/>
  <c r="AA4443" i="9"/>
  <c r="AB4443" i="9"/>
  <c r="AA4435" i="9"/>
  <c r="AB4435" i="9"/>
  <c r="AA4427" i="9"/>
  <c r="AB4427" i="9"/>
  <c r="AA4418" i="9"/>
  <c r="AB4418" i="9"/>
  <c r="AA4410" i="9"/>
  <c r="AB4410" i="9"/>
  <c r="AA4402" i="9"/>
  <c r="AB4402" i="9"/>
  <c r="AA4393" i="9"/>
  <c r="AB4393" i="9"/>
  <c r="AA4385" i="9"/>
  <c r="AB4385" i="9"/>
  <c r="AA4377" i="9"/>
  <c r="AB4377" i="9"/>
  <c r="AB4368" i="9"/>
  <c r="AA4368" i="9"/>
  <c r="AB4360" i="9"/>
  <c r="AA4360" i="9"/>
  <c r="AB4352" i="9"/>
  <c r="AA4352" i="9"/>
  <c r="AA4343" i="9"/>
  <c r="AB4343" i="9"/>
  <c r="AB4335" i="9"/>
  <c r="AA4335" i="9"/>
  <c r="AA4327" i="9"/>
  <c r="AB4327" i="9"/>
  <c r="AA4318" i="9"/>
  <c r="AB4318" i="9"/>
  <c r="AA4310" i="9"/>
  <c r="AB4310" i="9"/>
  <c r="AA4302" i="9"/>
  <c r="AB4302" i="9"/>
  <c r="AA4293" i="9"/>
  <c r="AB4293" i="9"/>
  <c r="AA4285" i="9"/>
  <c r="AB4285" i="9"/>
  <c r="AA4277" i="9"/>
  <c r="AB4277" i="9"/>
  <c r="AA4268" i="9"/>
  <c r="AB4268" i="9"/>
  <c r="AA4260" i="9"/>
  <c r="AB4260" i="9"/>
  <c r="AA4251" i="9"/>
  <c r="AB4251" i="9"/>
  <c r="AA4243" i="9"/>
  <c r="AB4243" i="9"/>
  <c r="AA4235" i="9"/>
  <c r="AB4235" i="9"/>
  <c r="AA4226" i="9"/>
  <c r="AB4226" i="9"/>
  <c r="AA4218" i="9"/>
  <c r="AB4218" i="9"/>
  <c r="AA4210" i="9"/>
  <c r="AB4210" i="9"/>
  <c r="AA4201" i="9"/>
  <c r="AB4201" i="9"/>
  <c r="AA4193" i="9"/>
  <c r="AB4193" i="9"/>
  <c r="AA4185" i="9"/>
  <c r="AB4185" i="9"/>
  <c r="AB4176" i="9"/>
  <c r="AA4176" i="9"/>
  <c r="AB4168" i="9"/>
  <c r="AA4168" i="9"/>
  <c r="AB4160" i="9"/>
  <c r="AA4160" i="9"/>
  <c r="AA4151" i="9"/>
  <c r="AB4151" i="9"/>
  <c r="AA4143" i="9"/>
  <c r="AB4143" i="9"/>
  <c r="AA4135" i="9"/>
  <c r="AB4135" i="9"/>
  <c r="AA4126" i="9"/>
  <c r="AB4126" i="9"/>
  <c r="AA4118" i="9"/>
  <c r="AB4118" i="9"/>
  <c r="AA4110" i="9"/>
  <c r="AB4110" i="9"/>
  <c r="AA4101" i="9"/>
  <c r="AB4101" i="9"/>
  <c r="AA4093" i="9"/>
  <c r="AB4093" i="9"/>
  <c r="AA4085" i="9"/>
  <c r="AB4085" i="9"/>
  <c r="AA4076" i="9"/>
  <c r="AB4076" i="9"/>
  <c r="AA4068" i="9"/>
  <c r="AB4068" i="9"/>
  <c r="AA4059" i="9"/>
  <c r="AB4059" i="9"/>
  <c r="AA4051" i="9"/>
  <c r="AB4051" i="9"/>
  <c r="AA4043" i="9"/>
  <c r="AB4043" i="9"/>
  <c r="AA4034" i="9"/>
  <c r="AB4034" i="9"/>
  <c r="AA4026" i="9"/>
  <c r="AB4026" i="9"/>
  <c r="AA4018" i="9"/>
  <c r="AB4018" i="9"/>
  <c r="AA4009" i="9"/>
  <c r="AB4009" i="9"/>
  <c r="AA4001" i="9"/>
  <c r="AB4001" i="9"/>
  <c r="AA3993" i="9"/>
  <c r="AB3993" i="9"/>
  <c r="AA3984" i="9"/>
  <c r="AB3984" i="9"/>
  <c r="AA3976" i="9"/>
  <c r="AB3976" i="9"/>
  <c r="AA3968" i="9"/>
  <c r="AB3968" i="9"/>
  <c r="AA3959" i="9"/>
  <c r="AB3959" i="9"/>
  <c r="AA3951" i="9"/>
  <c r="AB3951" i="9"/>
  <c r="AA3943" i="9"/>
  <c r="AB3943" i="9"/>
  <c r="AA3934" i="9"/>
  <c r="AB3934" i="9"/>
  <c r="AA3926" i="9"/>
  <c r="AB3926" i="9"/>
  <c r="AA3918" i="9"/>
  <c r="AB3918" i="9"/>
  <c r="AA3909" i="9"/>
  <c r="AB3909" i="9"/>
  <c r="AA3901" i="9"/>
  <c r="AB3901" i="9"/>
  <c r="AA3893" i="9"/>
  <c r="AB3893" i="9"/>
  <c r="AB3884" i="9"/>
  <c r="AA3884" i="9"/>
  <c r="AB3876" i="9"/>
  <c r="AA3876" i="9"/>
  <c r="AA3867" i="9"/>
  <c r="AB3867" i="9"/>
  <c r="AA3859" i="9"/>
  <c r="AB3859" i="9"/>
  <c r="AA3851" i="9"/>
  <c r="AB3851" i="9"/>
  <c r="AA3842" i="9"/>
  <c r="AB3842" i="9"/>
  <c r="AA3834" i="9"/>
  <c r="AB3834" i="9"/>
  <c r="AA3826" i="9"/>
  <c r="AB3826" i="9"/>
  <c r="AA3817" i="9"/>
  <c r="AB3817" i="9"/>
  <c r="AA3809" i="9"/>
  <c r="AB3809" i="9"/>
  <c r="AA3801" i="9"/>
  <c r="AB3801" i="9"/>
  <c r="AB3792" i="9"/>
  <c r="AA3792" i="9"/>
  <c r="AB3784" i="9"/>
  <c r="AA3784" i="9"/>
  <c r="AB3776" i="9"/>
  <c r="AA3776" i="9"/>
  <c r="AA3767" i="9"/>
  <c r="AB3767" i="9"/>
  <c r="AA3759" i="9"/>
  <c r="AB3759" i="9"/>
  <c r="AA3751" i="9"/>
  <c r="AB3751" i="9"/>
  <c r="AA3742" i="9"/>
  <c r="AB3742" i="9"/>
  <c r="AA3734" i="9"/>
  <c r="AB3734" i="9"/>
  <c r="AA3726" i="9"/>
  <c r="AB3726" i="9"/>
  <c r="AA3717" i="9"/>
  <c r="AB3717" i="9"/>
  <c r="AA3709" i="9"/>
  <c r="AB3709" i="9"/>
  <c r="AA3701" i="9"/>
  <c r="AB3701" i="9"/>
  <c r="AB3692" i="9"/>
  <c r="AA3692" i="9"/>
  <c r="AB3684" i="9"/>
  <c r="AA3684" i="9"/>
  <c r="AA3675" i="9"/>
  <c r="AB3675" i="9"/>
  <c r="AB3667" i="9"/>
  <c r="AA3667" i="9"/>
  <c r="AA3659" i="9"/>
  <c r="AB3659" i="9"/>
  <c r="AA3650" i="9"/>
  <c r="AB3650" i="9"/>
  <c r="AA3642" i="9"/>
  <c r="AB3642" i="9"/>
  <c r="AA3634" i="9"/>
  <c r="AB3634" i="9"/>
  <c r="AA3625" i="9"/>
  <c r="AB3625" i="9"/>
  <c r="AA3617" i="9"/>
  <c r="AB3617" i="9"/>
  <c r="AA3609" i="9"/>
  <c r="AB3609" i="9"/>
  <c r="AB3600" i="9"/>
  <c r="AA3600" i="9"/>
  <c r="AB3592" i="9"/>
  <c r="AA3592" i="9"/>
  <c r="AB3584" i="9"/>
  <c r="AA3584" i="9"/>
  <c r="AA3575" i="9"/>
  <c r="AB3575" i="9"/>
  <c r="AA3567" i="9"/>
  <c r="AB3567" i="9"/>
  <c r="AA3559" i="9"/>
  <c r="AB3559" i="9"/>
  <c r="AA3550" i="9"/>
  <c r="AB3550" i="9"/>
  <c r="AA3542" i="9"/>
  <c r="AB3542" i="9"/>
  <c r="AA3534" i="9"/>
  <c r="AB3534" i="9"/>
  <c r="AA3525" i="9"/>
  <c r="AB3525" i="9"/>
  <c r="AA3517" i="9"/>
  <c r="AB3517" i="9"/>
  <c r="AA3509" i="9"/>
  <c r="AB3509" i="9"/>
  <c r="AA3500" i="9"/>
  <c r="AB3500" i="9"/>
  <c r="AA3492" i="9"/>
  <c r="AB3492" i="9"/>
  <c r="AB3483" i="9"/>
  <c r="AA3483" i="9"/>
  <c r="AA3475" i="9"/>
  <c r="AB3475" i="9"/>
  <c r="AB3467" i="9"/>
  <c r="AA3467" i="9"/>
  <c r="AA3458" i="9"/>
  <c r="AB3458" i="9"/>
  <c r="AA3450" i="9"/>
  <c r="AB3450" i="9"/>
  <c r="AA3442" i="9"/>
  <c r="AB3442" i="9"/>
  <c r="AA3433" i="9"/>
  <c r="AB3433" i="9"/>
  <c r="AA3425" i="9"/>
  <c r="AB3425" i="9"/>
  <c r="AA3417" i="9"/>
  <c r="AB3417" i="9"/>
  <c r="AA3408" i="9"/>
  <c r="AB3408" i="9"/>
  <c r="AA3400" i="9"/>
  <c r="AB3400" i="9"/>
  <c r="AA3392" i="9"/>
  <c r="AB3392" i="9"/>
  <c r="AA3383" i="9"/>
  <c r="AB3383" i="9"/>
  <c r="AA3375" i="9"/>
  <c r="AB3375" i="9"/>
  <c r="AA3367" i="9"/>
  <c r="AB3367" i="9"/>
  <c r="AA5693" i="9"/>
  <c r="AB5693" i="9"/>
  <c r="AB5684" i="9"/>
  <c r="AA5684" i="9"/>
  <c r="AA5676" i="9"/>
  <c r="AB5676" i="9"/>
  <c r="AA5667" i="9"/>
  <c r="AB5667" i="9"/>
  <c r="AA5659" i="9"/>
  <c r="AB5659" i="9"/>
  <c r="AA5651" i="9"/>
  <c r="AB5651" i="9"/>
  <c r="AA5642" i="9"/>
  <c r="AB5642" i="9"/>
  <c r="AA5634" i="9"/>
  <c r="AB5634" i="9"/>
  <c r="AA5626" i="9"/>
  <c r="AB5626" i="9"/>
  <c r="AA5617" i="9"/>
  <c r="AB5617" i="9"/>
  <c r="AA5609" i="9"/>
  <c r="AB5609" i="9"/>
  <c r="AA5601" i="9"/>
  <c r="AB5601" i="9"/>
  <c r="X5592" i="9"/>
  <c r="AA5592" i="9"/>
  <c r="AB5592" i="9"/>
  <c r="AA5584" i="9"/>
  <c r="AB5584" i="9"/>
  <c r="AA5576" i="9"/>
  <c r="AB5576" i="9"/>
  <c r="AB5567" i="9"/>
  <c r="AA5567" i="9"/>
  <c r="AB5559" i="9"/>
  <c r="AA5559" i="9"/>
  <c r="AB5551" i="9"/>
  <c r="AA5551" i="9"/>
  <c r="AA5542" i="9"/>
  <c r="AB5542" i="9"/>
  <c r="AA5534" i="9"/>
  <c r="AB5534" i="9"/>
  <c r="AA5526" i="9"/>
  <c r="AB5526" i="9"/>
  <c r="AA5517" i="9"/>
  <c r="AB5517" i="9"/>
  <c r="AA5509" i="9"/>
  <c r="AB5509" i="9"/>
  <c r="AA5501" i="9"/>
  <c r="AB5501" i="9"/>
  <c r="AA5492" i="9"/>
  <c r="AB5492" i="9"/>
  <c r="AA5484" i="9"/>
  <c r="AB5484" i="9"/>
  <c r="AA5477" i="9"/>
  <c r="AB5477" i="9"/>
  <c r="AA5461" i="9"/>
  <c r="AB5461" i="9"/>
  <c r="AA5453" i="9"/>
  <c r="AB5453" i="9"/>
  <c r="AA5444" i="9"/>
  <c r="AB5444" i="9"/>
  <c r="AA5436" i="9"/>
  <c r="AB5436" i="9"/>
  <c r="AB5427" i="9"/>
  <c r="AA5427" i="9"/>
  <c r="AB5419" i="9"/>
  <c r="AA5419" i="9"/>
  <c r="AB5411" i="9"/>
  <c r="AA5411" i="9"/>
  <c r="AA5402" i="9"/>
  <c r="AB5402" i="9"/>
  <c r="AA5394" i="9"/>
  <c r="AB5394" i="9"/>
  <c r="AA5386" i="9"/>
  <c r="AB5386" i="9"/>
  <c r="AA5377" i="9"/>
  <c r="AB5377" i="9"/>
  <c r="AA5369" i="9"/>
  <c r="AB5369" i="9"/>
  <c r="AA5361" i="9"/>
  <c r="AB5361" i="9"/>
  <c r="AA5352" i="9"/>
  <c r="AB5352" i="9"/>
  <c r="AA5344" i="9"/>
  <c r="AB5344" i="9"/>
  <c r="AA5336" i="9"/>
  <c r="AB5336" i="9"/>
  <c r="AB5327" i="9"/>
  <c r="AA5327" i="9"/>
  <c r="AB5319" i="9"/>
  <c r="AA5319" i="9"/>
  <c r="AB5311" i="9"/>
  <c r="AA5311" i="9"/>
  <c r="AA5302" i="9"/>
  <c r="AB5302" i="9"/>
  <c r="AA5294" i="9"/>
  <c r="AB5294" i="9"/>
  <c r="AA5286" i="9"/>
  <c r="AB5286" i="9"/>
  <c r="AA5277" i="9"/>
  <c r="AB5277" i="9"/>
  <c r="AA5270" i="9"/>
  <c r="AB5270" i="9"/>
  <c r="AA5262" i="9"/>
  <c r="AB5262" i="9"/>
  <c r="AA5254" i="9"/>
  <c r="AB5254" i="9"/>
  <c r="AA5246" i="9"/>
  <c r="AB5246" i="9"/>
  <c r="AB5239" i="9"/>
  <c r="AA5239" i="9"/>
  <c r="AA5230" i="9"/>
  <c r="AB5230" i="9"/>
  <c r="AB5223" i="9"/>
  <c r="AA5223" i="9"/>
  <c r="AB5215" i="9"/>
  <c r="AA5215" i="9"/>
  <c r="AA5206" i="9"/>
  <c r="AB5206" i="9"/>
  <c r="AA5198" i="9"/>
  <c r="AB5198" i="9"/>
  <c r="AA5190" i="9"/>
  <c r="AB5190" i="9"/>
  <c r="AA5181" i="9"/>
  <c r="AB5181" i="9"/>
  <c r="AA5173" i="9"/>
  <c r="AB5173" i="9"/>
  <c r="AA5166" i="9"/>
  <c r="AB5166" i="9"/>
  <c r="AA5158" i="9"/>
  <c r="AB5158" i="9"/>
  <c r="AA5150" i="9"/>
  <c r="AB5150" i="9"/>
  <c r="AA5142" i="9"/>
  <c r="AB5142" i="9"/>
  <c r="AA8757" i="9"/>
  <c r="AB8757" i="9"/>
  <c r="AA8749" i="9"/>
  <c r="AB8749" i="9"/>
  <c r="AA8741" i="9"/>
  <c r="AB8741" i="9"/>
  <c r="AA8732" i="9"/>
  <c r="AB8732" i="9"/>
  <c r="AA8724" i="9"/>
  <c r="AB8724" i="9"/>
  <c r="AB8715" i="9"/>
  <c r="AA8715" i="9"/>
  <c r="AB8707" i="9"/>
  <c r="AA8707" i="9"/>
  <c r="AB8699" i="9"/>
  <c r="AA8699" i="9"/>
  <c r="AA8690" i="9"/>
  <c r="AB8690" i="9"/>
  <c r="AA8682" i="9"/>
  <c r="AB8682" i="9"/>
  <c r="AA8674" i="9"/>
  <c r="AB8674" i="9"/>
  <c r="AA8665" i="9"/>
  <c r="AB8665" i="9"/>
  <c r="AA8657" i="9"/>
  <c r="AB8657" i="9"/>
  <c r="AA8649" i="9"/>
  <c r="AB8649" i="9"/>
  <c r="AB8640" i="9"/>
  <c r="AA8640" i="9"/>
  <c r="AA8632" i="9"/>
  <c r="AB8632" i="9"/>
  <c r="AA8624" i="9"/>
  <c r="AB8624" i="9"/>
  <c r="AB8615" i="9"/>
  <c r="AA8615" i="9"/>
  <c r="AB8607" i="9"/>
  <c r="AA8607" i="9"/>
  <c r="AB8599" i="9"/>
  <c r="AA8599" i="9"/>
  <c r="AA8590" i="9"/>
  <c r="AB8590" i="9"/>
  <c r="AA8582" i="9"/>
  <c r="AB8582" i="9"/>
  <c r="AA8574" i="9"/>
  <c r="AB8574" i="9"/>
  <c r="AA8565" i="9"/>
  <c r="AB8565" i="9"/>
  <c r="AA8557" i="9"/>
  <c r="AB8557" i="9"/>
  <c r="AA8549" i="9"/>
  <c r="AB8549" i="9"/>
  <c r="AA8540" i="9"/>
  <c r="AB8540" i="9"/>
  <c r="AA8532" i="9"/>
  <c r="AB8532" i="9"/>
  <c r="AB8523" i="9"/>
  <c r="AA8523" i="9"/>
  <c r="AB8515" i="9"/>
  <c r="AA8515" i="9"/>
  <c r="AB8507" i="9"/>
  <c r="AA8507" i="9"/>
  <c r="AA8498" i="9"/>
  <c r="AB8498" i="9"/>
  <c r="AA8490" i="9"/>
  <c r="AB8490" i="9"/>
  <c r="AA8482" i="9"/>
  <c r="AB8482" i="9"/>
  <c r="AA8473" i="9"/>
  <c r="AB8473" i="9"/>
  <c r="AA8465" i="9"/>
  <c r="AB8465" i="9"/>
  <c r="AA8457" i="9"/>
  <c r="AB8457" i="9"/>
  <c r="AA8448" i="9"/>
  <c r="AB8448" i="9"/>
  <c r="AA8440" i="9"/>
  <c r="AB8440" i="9"/>
  <c r="AA8432" i="9"/>
  <c r="AB8432" i="9"/>
  <c r="AB8423" i="9"/>
  <c r="AA8423" i="9"/>
  <c r="AB8415" i="9"/>
  <c r="AA8415" i="9"/>
  <c r="AB8407" i="9"/>
  <c r="AA8407" i="9"/>
  <c r="AA8398" i="9"/>
  <c r="AB8398" i="9"/>
  <c r="AA8390" i="9"/>
  <c r="AB8390" i="9"/>
  <c r="AA8382" i="9"/>
  <c r="AB8382" i="9"/>
  <c r="AA8373" i="9"/>
  <c r="AB8373" i="9"/>
  <c r="AA8365" i="9"/>
  <c r="AB8365" i="9"/>
  <c r="AB8359" i="9"/>
  <c r="AA8359" i="9"/>
  <c r="AA8350" i="9"/>
  <c r="AB8350" i="9"/>
  <c r="AA8342" i="9"/>
  <c r="AB8342" i="9"/>
  <c r="AA8334" i="9"/>
  <c r="AB8334" i="9"/>
  <c r="AA8325" i="9"/>
  <c r="AB8325" i="9"/>
  <c r="AA8317" i="9"/>
  <c r="AB8317" i="9"/>
  <c r="X8309" i="9"/>
  <c r="AA8309" i="9"/>
  <c r="AB8309" i="9"/>
  <c r="AA8300" i="9"/>
  <c r="AB8300" i="9"/>
  <c r="AA8292" i="9"/>
  <c r="AB8292" i="9"/>
  <c r="AB8283" i="9"/>
  <c r="AA8283" i="9"/>
  <c r="AB8275" i="9"/>
  <c r="AA8275" i="9"/>
  <c r="AB8267" i="9"/>
  <c r="AA8267" i="9"/>
  <c r="AA8258" i="9"/>
  <c r="AB8258" i="9"/>
  <c r="AA8250" i="9"/>
  <c r="AB8250" i="9"/>
  <c r="AA8242" i="9"/>
  <c r="AB8242" i="9"/>
  <c r="AA8233" i="9"/>
  <c r="AB8233" i="9"/>
  <c r="AA8225" i="9"/>
  <c r="AB8225" i="9"/>
  <c r="AA8217" i="9"/>
  <c r="AB8217" i="9"/>
  <c r="AA8208" i="9"/>
  <c r="AB8208" i="9"/>
  <c r="AA8200" i="9"/>
  <c r="AB8200" i="9"/>
  <c r="AA8192" i="9"/>
  <c r="AB8192" i="9"/>
  <c r="AA8183" i="9"/>
  <c r="AB8183" i="9"/>
  <c r="AA8175" i="9"/>
  <c r="AB8175" i="9"/>
  <c r="AA8167" i="9"/>
  <c r="AB8167" i="9"/>
  <c r="AB8158" i="9"/>
  <c r="AA8158" i="9"/>
  <c r="AB8150" i="9"/>
  <c r="AA8150" i="9"/>
  <c r="AB8142" i="9"/>
  <c r="AA8142" i="9"/>
  <c r="AA8133" i="9"/>
  <c r="AB8133" i="9"/>
  <c r="AA8125" i="9"/>
  <c r="AB8125" i="9"/>
  <c r="AA8117" i="9"/>
  <c r="AB8117" i="9"/>
  <c r="AA8108" i="9"/>
  <c r="AB8108" i="9"/>
  <c r="AA8100" i="9"/>
  <c r="AB8100" i="9"/>
  <c r="AA8093" i="9"/>
  <c r="AB8093" i="9"/>
  <c r="AA8084" i="9"/>
  <c r="AB8084" i="9"/>
  <c r="X8076" i="9"/>
  <c r="AA8076" i="9"/>
  <c r="AB8076" i="9"/>
  <c r="AA8067" i="9"/>
  <c r="AB8067" i="9"/>
  <c r="AA8059" i="9"/>
  <c r="AB8059" i="9"/>
  <c r="AA8051" i="9"/>
  <c r="AB8051" i="9"/>
  <c r="AB8042" i="9"/>
  <c r="AA8042" i="9"/>
  <c r="AB8034" i="9"/>
  <c r="AA8034" i="9"/>
  <c r="AB8026" i="9"/>
  <c r="AA8026" i="9"/>
  <c r="AA8017" i="9"/>
  <c r="AB8017" i="9"/>
  <c r="AA8009" i="9"/>
  <c r="AB8009" i="9"/>
  <c r="AA8001" i="9"/>
  <c r="AB8001" i="9"/>
  <c r="AA7992" i="9"/>
  <c r="AB7992" i="9"/>
  <c r="AA7984" i="9"/>
  <c r="AB7984" i="9"/>
  <c r="AA7976" i="9"/>
  <c r="AB7976" i="9"/>
  <c r="AA7967" i="9"/>
  <c r="AB7967" i="9"/>
  <c r="AA7959" i="9"/>
  <c r="AB7959" i="9"/>
  <c r="AA7952" i="9"/>
  <c r="AB7952" i="9"/>
  <c r="AA7943" i="9"/>
  <c r="AB7943" i="9"/>
  <c r="AA7935" i="9"/>
  <c r="AB7935" i="9"/>
  <c r="AA7927" i="9"/>
  <c r="AB7927" i="9"/>
  <c r="AB7918" i="9"/>
  <c r="AA7918" i="9"/>
  <c r="AB7910" i="9"/>
  <c r="AA7910" i="9"/>
  <c r="AB7902" i="9"/>
  <c r="AA7902" i="9"/>
  <c r="AA7893" i="9"/>
  <c r="AB7893" i="9"/>
  <c r="AB7878" i="9"/>
  <c r="AA7878" i="9"/>
  <c r="AA7869" i="9"/>
  <c r="AB7869" i="9"/>
  <c r="AA7861" i="9"/>
  <c r="AB7861" i="9"/>
  <c r="AA7853" i="9"/>
  <c r="AB7853" i="9"/>
  <c r="AA7844" i="9"/>
  <c r="AB7844" i="9"/>
  <c r="AA7836" i="9"/>
  <c r="AB7836" i="9"/>
  <c r="AA7827" i="9"/>
  <c r="AB7827" i="9"/>
  <c r="X7819" i="9"/>
  <c r="AA7819" i="9"/>
  <c r="AB7819" i="9"/>
  <c r="AA7812" i="9"/>
  <c r="AB7812" i="9"/>
  <c r="AA7803" i="9"/>
  <c r="AB7803" i="9"/>
  <c r="AA7795" i="9"/>
  <c r="AB7795" i="9"/>
  <c r="AA7787" i="9"/>
  <c r="AB7787" i="9"/>
  <c r="AB7778" i="9"/>
  <c r="AA7778" i="9"/>
  <c r="AB7770" i="9"/>
  <c r="AA7770" i="9"/>
  <c r="AB7762" i="9"/>
  <c r="AA7762" i="9"/>
  <c r="AA7753" i="9"/>
  <c r="AB7753" i="9"/>
  <c r="AA7745" i="9"/>
  <c r="AB7745" i="9"/>
  <c r="AB7738" i="9"/>
  <c r="AA7738" i="9"/>
  <c r="AA7729" i="9"/>
  <c r="AB7729" i="9"/>
  <c r="AA7721" i="9"/>
  <c r="AB7721" i="9"/>
  <c r="AA7713" i="9"/>
  <c r="AB7713" i="9"/>
  <c r="AA7704" i="9"/>
  <c r="AB7704" i="9"/>
  <c r="AA7696" i="9"/>
  <c r="AB7696" i="9"/>
  <c r="AA7688" i="9"/>
  <c r="AB7688" i="9"/>
  <c r="X7679" i="9"/>
  <c r="AA7679" i="9"/>
  <c r="AB7679" i="9"/>
  <c r="AA7671" i="9"/>
  <c r="AB7671" i="9"/>
  <c r="AA7663" i="9"/>
  <c r="AB7663" i="9"/>
  <c r="AA7655" i="9"/>
  <c r="AB7655" i="9"/>
  <c r="AA7647" i="9"/>
  <c r="AB7647" i="9"/>
  <c r="AA7639" i="9"/>
  <c r="AB7639" i="9"/>
  <c r="AB7630" i="9"/>
  <c r="AA7630" i="9"/>
  <c r="AB7622" i="9"/>
  <c r="AA7622" i="9"/>
  <c r="AA7615" i="9"/>
  <c r="AB7615" i="9"/>
  <c r="AB7606" i="9"/>
  <c r="AA7606" i="9"/>
  <c r="AA7599" i="9"/>
  <c r="AB7599" i="9"/>
  <c r="AA7591" i="9"/>
  <c r="AB7591" i="9"/>
  <c r="AB7582" i="9"/>
  <c r="AA7582" i="9"/>
  <c r="AB7574" i="9"/>
  <c r="AA7574" i="9"/>
  <c r="AB7566" i="9"/>
  <c r="AA7566" i="9"/>
  <c r="AA7557" i="9"/>
  <c r="AB7557" i="9"/>
  <c r="AA7549" i="9"/>
  <c r="AB7549" i="9"/>
  <c r="AA7541" i="9"/>
  <c r="AB7541" i="9"/>
  <c r="AA7532" i="9"/>
  <c r="AB7532" i="9"/>
  <c r="AA7524" i="9"/>
  <c r="AB7524" i="9"/>
  <c r="AA7515" i="9"/>
  <c r="AB7515" i="9"/>
  <c r="AA7507" i="9"/>
  <c r="AB7507" i="9"/>
  <c r="AA7500" i="9"/>
  <c r="AB7500" i="9"/>
  <c r="AA7493" i="9"/>
  <c r="AB7493" i="9"/>
  <c r="AA7485" i="9"/>
  <c r="AB7485" i="9"/>
  <c r="AA7477" i="9"/>
  <c r="AB7477" i="9"/>
  <c r="AA7469" i="9"/>
  <c r="AB7469" i="9"/>
  <c r="AA7460" i="9"/>
  <c r="AB7460" i="9"/>
  <c r="AA7452" i="9"/>
  <c r="AB7452" i="9"/>
  <c r="AA7445" i="9"/>
  <c r="AB7445" i="9"/>
  <c r="AA7437" i="9"/>
  <c r="AB7437" i="9"/>
  <c r="AA7429" i="9"/>
  <c r="AB7429" i="9"/>
  <c r="AA7421" i="9"/>
  <c r="AB7421" i="9"/>
  <c r="AA7412" i="9"/>
  <c r="AB7412" i="9"/>
  <c r="AA7404" i="9"/>
  <c r="AB7404" i="9"/>
  <c r="AA7395" i="9"/>
  <c r="AB7395" i="9"/>
  <c r="AA7387" i="9"/>
  <c r="AB7387" i="9"/>
  <c r="X7379" i="9"/>
  <c r="AA7379" i="9"/>
  <c r="AB7379" i="9"/>
  <c r="AB7370" i="9"/>
  <c r="AA7370" i="9"/>
  <c r="AB7362" i="9"/>
  <c r="AA7362" i="9"/>
  <c r="AB7354" i="9"/>
  <c r="AA7354" i="9"/>
  <c r="AA7345" i="9"/>
  <c r="AB7345" i="9"/>
  <c r="AA7337" i="9"/>
  <c r="AB7337" i="9"/>
  <c r="AA7329" i="9"/>
  <c r="AB7329" i="9"/>
  <c r="AA7320" i="9"/>
  <c r="AB7320" i="9"/>
  <c r="AA7312" i="9"/>
  <c r="AB7312" i="9"/>
  <c r="AA7304" i="9"/>
  <c r="AB7304" i="9"/>
  <c r="AA7295" i="9"/>
  <c r="AB7295" i="9"/>
  <c r="AA7287" i="9"/>
  <c r="AB7287" i="9"/>
  <c r="AA7279" i="9"/>
  <c r="AB7279" i="9"/>
  <c r="AB7270" i="9"/>
  <c r="AA7270" i="9"/>
  <c r="AB7262" i="9"/>
  <c r="AA7262" i="9"/>
  <c r="AB7254" i="9"/>
  <c r="AA7254" i="9"/>
  <c r="AA7245" i="9"/>
  <c r="AB7245" i="9"/>
  <c r="AA7237" i="9"/>
  <c r="AB7237" i="9"/>
  <c r="AB7230" i="9"/>
  <c r="AA7230" i="9"/>
  <c r="AA7221" i="9"/>
  <c r="AB7221" i="9"/>
  <c r="AB7214" i="9"/>
  <c r="AA7214" i="9"/>
  <c r="AB7206" i="9"/>
  <c r="AA7206" i="9"/>
  <c r="AA7197" i="9"/>
  <c r="AB7197" i="9"/>
  <c r="AA7189" i="9"/>
  <c r="AB7189" i="9"/>
  <c r="AA7175" i="9"/>
  <c r="AB7175" i="9"/>
  <c r="AA7168" i="9"/>
  <c r="AB7168" i="9"/>
  <c r="AA7161" i="9"/>
  <c r="AB7161" i="9"/>
  <c r="AA7153" i="9"/>
  <c r="AB7153" i="9"/>
  <c r="AA7145" i="9"/>
  <c r="AB7145" i="9"/>
  <c r="AA7137" i="9"/>
  <c r="AB7137" i="9"/>
  <c r="AA7128" i="9"/>
  <c r="AB7128" i="9"/>
  <c r="X7120" i="9"/>
  <c r="AA7120" i="9"/>
  <c r="AB7120" i="9"/>
  <c r="AA7112" i="9"/>
  <c r="AB7112" i="9"/>
  <c r="AA7103" i="9"/>
  <c r="AB7103" i="9"/>
  <c r="AA7095" i="9"/>
  <c r="AB7095" i="9"/>
  <c r="AA7087" i="9"/>
  <c r="AB7087" i="9"/>
  <c r="AA7079" i="9"/>
  <c r="AB7079" i="9"/>
  <c r="AA7071" i="9"/>
  <c r="AB7071" i="9"/>
  <c r="AA7063" i="9"/>
  <c r="AB7063" i="9"/>
  <c r="AB7054" i="9"/>
  <c r="AA7054" i="9"/>
  <c r="AB7046" i="9"/>
  <c r="AA7046" i="9"/>
  <c r="AB7038" i="9"/>
  <c r="AA7038" i="9"/>
  <c r="AA7024" i="9"/>
  <c r="AB7024" i="9"/>
  <c r="AA7016" i="9"/>
  <c r="AB7016" i="9"/>
  <c r="AA7007" i="9"/>
  <c r="AB7007" i="9"/>
  <c r="AA6999" i="9"/>
  <c r="AB6999" i="9"/>
  <c r="AA6992" i="9"/>
  <c r="AB6992" i="9"/>
  <c r="X6983" i="9"/>
  <c r="AA6983" i="9"/>
  <c r="AB6983" i="9"/>
  <c r="AA6975" i="9"/>
  <c r="AB6975" i="9"/>
  <c r="AA6967" i="9"/>
  <c r="AB6967" i="9"/>
  <c r="AB6958" i="9"/>
  <c r="AA6958" i="9"/>
  <c r="AB6950" i="9"/>
  <c r="AA6950" i="9"/>
  <c r="AB6942" i="9"/>
  <c r="AA6942" i="9"/>
  <c r="AA6933" i="9"/>
  <c r="AB6933" i="9"/>
  <c r="AA6925" i="9"/>
  <c r="AB6925" i="9"/>
  <c r="AA6917" i="9"/>
  <c r="AB6917" i="9"/>
  <c r="AB6908" i="9"/>
  <c r="AA6908" i="9"/>
  <c r="AB6900" i="9"/>
  <c r="AA6900" i="9"/>
  <c r="AA6893" i="9"/>
  <c r="AB6893" i="9"/>
  <c r="AB6884" i="9"/>
  <c r="AA6884" i="9"/>
  <c r="AB6876" i="9"/>
  <c r="AA6876" i="9"/>
  <c r="AA6867" i="9"/>
  <c r="AB6867" i="9"/>
  <c r="AB6860" i="9"/>
  <c r="AA6860" i="9"/>
  <c r="AB6852" i="9"/>
  <c r="AA6852" i="9"/>
  <c r="AA6843" i="9"/>
  <c r="AB6843" i="9"/>
  <c r="AA6835" i="9"/>
  <c r="AB6835" i="9"/>
  <c r="AB6812" i="9"/>
  <c r="AA6812" i="9"/>
  <c r="AB6804" i="9"/>
  <c r="AA6804" i="9"/>
  <c r="AA6795" i="9"/>
  <c r="AB6795" i="9"/>
  <c r="AA6787" i="9"/>
  <c r="AB6787" i="9"/>
  <c r="AA6779" i="9"/>
  <c r="AB6779" i="9"/>
  <c r="AA6770" i="9"/>
  <c r="AB6770" i="9"/>
  <c r="AA6763" i="9"/>
  <c r="AB6763" i="9"/>
  <c r="AA6755" i="9"/>
  <c r="AB6755" i="9"/>
  <c r="AA6746" i="9"/>
  <c r="AB6746" i="9"/>
  <c r="AA6738" i="9"/>
  <c r="AB6738" i="9"/>
  <c r="AA6731" i="9"/>
  <c r="AB6731" i="9"/>
  <c r="AA6722" i="9"/>
  <c r="AB6722" i="9"/>
  <c r="AA6714" i="9"/>
  <c r="AB6714" i="9"/>
  <c r="AA6706" i="9"/>
  <c r="AB6706" i="9"/>
  <c r="AA6697" i="9"/>
  <c r="AB6697" i="9"/>
  <c r="AA6689" i="9"/>
  <c r="AB6689" i="9"/>
  <c r="AA6681" i="9"/>
  <c r="AB6681" i="9"/>
  <c r="AB6672" i="9"/>
  <c r="AA6672" i="9"/>
  <c r="AA6665" i="9"/>
  <c r="AB6665" i="9"/>
  <c r="AA6657" i="9"/>
  <c r="AB6657" i="9"/>
  <c r="AB6648" i="9"/>
  <c r="AA6648" i="9"/>
  <c r="AB6640" i="9"/>
  <c r="AA6640" i="9"/>
  <c r="AB6632" i="9"/>
  <c r="AA6632" i="9"/>
  <c r="AA6623" i="9"/>
  <c r="AB6623" i="9"/>
  <c r="AA6615" i="9"/>
  <c r="AB6615" i="9"/>
  <c r="AA6607" i="9"/>
  <c r="AB6607" i="9"/>
  <c r="AA6598" i="9"/>
  <c r="AB6598" i="9"/>
  <c r="AA6591" i="9"/>
  <c r="AB6591" i="9"/>
  <c r="AA6583" i="9"/>
  <c r="AB6583" i="9"/>
  <c r="AA6574" i="9"/>
  <c r="AB6574" i="9"/>
  <c r="AA6566" i="9"/>
  <c r="AB6566" i="9"/>
  <c r="AA6558" i="9"/>
  <c r="AB6558" i="9"/>
  <c r="AA6549" i="9"/>
  <c r="AB6549" i="9"/>
  <c r="AA6541" i="9"/>
  <c r="AB6541" i="9"/>
  <c r="AA6533" i="9"/>
  <c r="AB6533" i="9"/>
  <c r="AB6524" i="9"/>
  <c r="AA6524" i="9"/>
  <c r="AB6516" i="9"/>
  <c r="AA6516" i="9"/>
  <c r="AA6507" i="9"/>
  <c r="AB6507" i="9"/>
  <c r="AA6499" i="9"/>
  <c r="AB6499" i="9"/>
  <c r="AA6491" i="9"/>
  <c r="AB6491" i="9"/>
  <c r="AA6482" i="9"/>
  <c r="AB6482" i="9"/>
  <c r="AA6474" i="9"/>
  <c r="AB6474" i="9"/>
  <c r="AA6466" i="9"/>
  <c r="AB6466" i="9"/>
  <c r="AA6457" i="9"/>
  <c r="AB6457" i="9"/>
  <c r="AA6450" i="9"/>
  <c r="AB6450" i="9"/>
  <c r="AA6442" i="9"/>
  <c r="AB6442" i="9"/>
  <c r="AA6433" i="9"/>
  <c r="AB6433" i="9"/>
  <c r="AA6425" i="9"/>
  <c r="AB6425" i="9"/>
  <c r="AA6418" i="9"/>
  <c r="AB6418" i="9"/>
  <c r="AA6409" i="9"/>
  <c r="AB6409" i="9"/>
  <c r="AA6401" i="9"/>
  <c r="AB6401" i="9"/>
  <c r="AA6393" i="9"/>
  <c r="AB6393" i="9"/>
  <c r="AB6384" i="9"/>
  <c r="AA6384" i="9"/>
  <c r="AB6376" i="9"/>
  <c r="AA6376" i="9"/>
  <c r="AB6368" i="9"/>
  <c r="AA6368" i="9"/>
  <c r="AA6359" i="9"/>
  <c r="AB6359" i="9"/>
  <c r="AA6351" i="9"/>
  <c r="AB6351" i="9"/>
  <c r="AA6343" i="9"/>
  <c r="AB6343" i="9"/>
  <c r="AA6334" i="9"/>
  <c r="AB6334" i="9"/>
  <c r="AA6326" i="9"/>
  <c r="AB6326" i="9"/>
  <c r="AA6318" i="9"/>
  <c r="AB6318" i="9"/>
  <c r="AA6309" i="9"/>
  <c r="AB6309" i="9"/>
  <c r="AA6294" i="9"/>
  <c r="AB6294" i="9"/>
  <c r="AA6285" i="9"/>
  <c r="AB6285" i="9"/>
  <c r="AA6278" i="9"/>
  <c r="AB6278" i="9"/>
  <c r="AA6270" i="9"/>
  <c r="AB6270" i="9"/>
  <c r="AA6261" i="9"/>
  <c r="AB6261" i="9"/>
  <c r="AA6253" i="9"/>
  <c r="AB6253" i="9"/>
  <c r="AA6247" i="9"/>
  <c r="AB6247" i="9"/>
  <c r="AA6238" i="9"/>
  <c r="AB6238" i="9"/>
  <c r="AA6230" i="9"/>
  <c r="AB6230" i="9"/>
  <c r="AA6222" i="9"/>
  <c r="AB6222" i="9"/>
  <c r="AA6214" i="9"/>
  <c r="AB6214" i="9"/>
  <c r="AA6206" i="9"/>
  <c r="AB6206" i="9"/>
  <c r="AA6198" i="9"/>
  <c r="AB6198" i="9"/>
  <c r="AA6189" i="9"/>
  <c r="AB6189" i="9"/>
  <c r="AA6181" i="9"/>
  <c r="AB6181" i="9"/>
  <c r="AA6173" i="9"/>
  <c r="AB6173" i="9"/>
  <c r="AB6164" i="9"/>
  <c r="AA6164" i="9"/>
  <c r="AB6156" i="9"/>
  <c r="AA6156" i="9"/>
  <c r="AA6147" i="9"/>
  <c r="AB6147" i="9"/>
  <c r="AA6139" i="9"/>
  <c r="AB6139" i="9"/>
  <c r="AA6131" i="9"/>
  <c r="AB6131" i="9"/>
  <c r="AA6122" i="9"/>
  <c r="AB6122" i="9"/>
  <c r="AA6114" i="9"/>
  <c r="AB6114" i="9"/>
  <c r="AA6106" i="9"/>
  <c r="AB6106" i="9"/>
  <c r="AA6097" i="9"/>
  <c r="AB6097" i="9"/>
  <c r="AA6089" i="9"/>
  <c r="AB6089" i="9"/>
  <c r="AA6081" i="9"/>
  <c r="AB6081" i="9"/>
  <c r="AA6072" i="9"/>
  <c r="AB6072" i="9"/>
  <c r="AA6064" i="9"/>
  <c r="AB6064" i="9"/>
  <c r="AA6056" i="9"/>
  <c r="AB6056" i="9"/>
  <c r="AA6047" i="9"/>
  <c r="AB6047" i="9"/>
  <c r="AA6039" i="9"/>
  <c r="AB6039" i="9"/>
  <c r="AA6031" i="9"/>
  <c r="AB6031" i="9"/>
  <c r="AA6022" i="9"/>
  <c r="AB6022" i="9"/>
  <c r="AA6014" i="9"/>
  <c r="AB6014" i="9"/>
  <c r="AA6006" i="9"/>
  <c r="AB6006" i="9"/>
  <c r="AA5997" i="9"/>
  <c r="AB5997" i="9"/>
  <c r="AA5989" i="9"/>
  <c r="AB5989" i="9"/>
  <c r="AA5981" i="9"/>
  <c r="AB5981" i="9"/>
  <c r="AB5972" i="9"/>
  <c r="AA5972" i="9"/>
  <c r="AA5964" i="9"/>
  <c r="AB5964" i="9"/>
  <c r="AA5955" i="9"/>
  <c r="AB5955" i="9"/>
  <c r="AA5947" i="9"/>
  <c r="AB5947" i="9"/>
  <c r="AA5939" i="9"/>
  <c r="AB5939" i="9"/>
  <c r="AA5930" i="9"/>
  <c r="AB5930" i="9"/>
  <c r="AA5922" i="9"/>
  <c r="AB5922" i="9"/>
  <c r="AA5915" i="9"/>
  <c r="AB5915" i="9"/>
  <c r="AA5906" i="9"/>
  <c r="AB5906" i="9"/>
  <c r="AA5898" i="9"/>
  <c r="AB5898" i="9"/>
  <c r="AA5890" i="9"/>
  <c r="AB5890" i="9"/>
  <c r="AA5881" i="9"/>
  <c r="AB5881" i="9"/>
  <c r="AA5873" i="9"/>
  <c r="AB5873" i="9"/>
  <c r="AA5866" i="9"/>
  <c r="AB5866" i="9"/>
  <c r="AA5857" i="9"/>
  <c r="AB5857" i="9"/>
  <c r="AA5849" i="9"/>
  <c r="AB5849" i="9"/>
  <c r="AA5841" i="9"/>
  <c r="AB5841" i="9"/>
  <c r="AA5832" i="9"/>
  <c r="AB5832" i="9"/>
  <c r="AA5824" i="9"/>
  <c r="AB5824" i="9"/>
  <c r="AA5816" i="9"/>
  <c r="AB5816" i="9"/>
  <c r="AA5807" i="9"/>
  <c r="AB5807" i="9"/>
  <c r="AA5792" i="9"/>
  <c r="AB5792" i="9"/>
  <c r="AA5783" i="9"/>
  <c r="AB5783" i="9"/>
  <c r="AA5775" i="9"/>
  <c r="AB5775" i="9"/>
  <c r="AA5767" i="9"/>
  <c r="AB5767" i="9"/>
  <c r="AA5758" i="9"/>
  <c r="AB5758" i="9"/>
  <c r="AA5751" i="9"/>
  <c r="AB5751" i="9"/>
  <c r="AA5743" i="9"/>
  <c r="AB5743" i="9"/>
  <c r="AA5734" i="9"/>
  <c r="AB5734" i="9"/>
  <c r="AA5727" i="9"/>
  <c r="AB5727" i="9"/>
  <c r="AA5719" i="9"/>
  <c r="AB5719" i="9"/>
  <c r="AA5710" i="9"/>
  <c r="AB5710" i="9"/>
  <c r="AA5703" i="9"/>
  <c r="AB5703" i="9"/>
  <c r="AA912" i="9"/>
  <c r="AB912" i="9"/>
  <c r="AA904" i="9"/>
  <c r="AB904" i="9"/>
  <c r="AA896" i="9"/>
  <c r="AB896" i="9"/>
  <c r="AA887" i="9"/>
  <c r="AB887" i="9"/>
  <c r="AA879" i="9"/>
  <c r="AB879" i="9"/>
  <c r="AA871" i="9"/>
  <c r="AB871" i="9"/>
  <c r="AB862" i="9"/>
  <c r="AA862" i="9"/>
  <c r="AB854" i="9"/>
  <c r="AA854" i="9"/>
  <c r="AB846" i="9"/>
  <c r="AA846" i="9"/>
  <c r="AA837" i="9"/>
  <c r="AB837" i="9"/>
  <c r="AA829" i="9"/>
  <c r="AB829" i="9"/>
  <c r="AA821" i="9"/>
  <c r="AB821" i="9"/>
  <c r="AA812" i="9"/>
  <c r="AB812" i="9"/>
  <c r="AA804" i="9"/>
  <c r="AB804" i="9"/>
  <c r="AA795" i="9"/>
  <c r="AB795" i="9"/>
  <c r="AA787" i="9"/>
  <c r="AB787" i="9"/>
  <c r="AA779" i="9"/>
  <c r="AB779" i="9"/>
  <c r="AB770" i="9"/>
  <c r="AA770" i="9"/>
  <c r="AB762" i="9"/>
  <c r="AA762" i="9"/>
  <c r="AB754" i="9"/>
  <c r="AA754" i="9"/>
  <c r="AA745" i="9"/>
  <c r="AB745" i="9"/>
  <c r="AB737" i="9"/>
  <c r="AA737" i="9"/>
  <c r="AA729" i="9"/>
  <c r="AB729" i="9"/>
  <c r="AA720" i="9"/>
  <c r="AB720" i="9"/>
  <c r="AA712" i="9"/>
  <c r="AB712" i="9"/>
  <c r="AA704" i="9"/>
  <c r="AB704" i="9"/>
  <c r="AA695" i="9"/>
  <c r="AB695" i="9"/>
  <c r="AA687" i="9"/>
  <c r="AB687" i="9"/>
  <c r="AA679" i="9"/>
  <c r="AB679" i="9"/>
  <c r="AB670" i="9"/>
  <c r="AA670" i="9"/>
  <c r="AB662" i="9"/>
  <c r="AA662" i="9"/>
  <c r="AB654" i="9"/>
  <c r="AA654" i="9"/>
  <c r="AA645" i="9"/>
  <c r="AB645" i="9"/>
  <c r="AA637" i="9"/>
  <c r="AB637" i="9"/>
  <c r="AA629" i="9"/>
  <c r="AB629" i="9"/>
  <c r="AA620" i="9"/>
  <c r="AB620" i="9"/>
  <c r="AA612" i="9"/>
  <c r="AB612" i="9"/>
  <c r="AA603" i="9"/>
  <c r="AB603" i="9"/>
  <c r="AA595" i="9"/>
  <c r="AB595" i="9"/>
  <c r="AA587" i="9"/>
  <c r="AB587" i="9"/>
  <c r="AB578" i="9"/>
  <c r="AA578" i="9"/>
  <c r="AB570" i="9"/>
  <c r="AA570" i="9"/>
  <c r="AB562" i="9"/>
  <c r="AA562" i="9"/>
  <c r="AA553" i="9"/>
  <c r="AB553" i="9"/>
  <c r="AA545" i="9"/>
  <c r="AB545" i="9"/>
  <c r="AA537" i="9"/>
  <c r="AB537" i="9"/>
  <c r="AA528" i="9"/>
  <c r="AB528" i="9"/>
  <c r="AA520" i="9"/>
  <c r="AB520" i="9"/>
  <c r="AA512" i="9"/>
  <c r="AB512" i="9"/>
  <c r="AA503" i="9"/>
  <c r="AB503" i="9"/>
  <c r="AA495" i="9"/>
  <c r="AB495" i="9"/>
  <c r="AA487" i="9"/>
  <c r="AB487" i="9"/>
  <c r="AB478" i="9"/>
  <c r="AA478" i="9"/>
  <c r="AB470" i="9"/>
  <c r="AA470" i="9"/>
  <c r="AB462" i="9"/>
  <c r="AA462" i="9"/>
  <c r="AA453" i="9"/>
  <c r="AB453" i="9"/>
  <c r="AA445" i="9"/>
  <c r="AB445" i="9"/>
  <c r="AA437" i="9"/>
  <c r="AB437" i="9"/>
  <c r="AA428" i="9"/>
  <c r="AB428" i="9"/>
  <c r="AA420" i="9"/>
  <c r="AB420" i="9"/>
  <c r="AA411" i="9"/>
  <c r="AB411" i="9"/>
  <c r="AA403" i="9"/>
  <c r="AB403" i="9"/>
  <c r="AA395" i="9"/>
  <c r="AB395" i="9"/>
  <c r="AB386" i="9"/>
  <c r="AA386" i="9"/>
  <c r="AB378" i="9"/>
  <c r="AA378" i="9"/>
  <c r="AB370" i="9"/>
  <c r="AA370" i="9"/>
  <c r="AA361" i="9"/>
  <c r="AB361" i="9"/>
  <c r="AA353" i="9"/>
  <c r="AB353" i="9"/>
  <c r="AA345" i="9"/>
  <c r="AB345" i="9"/>
  <c r="AA336" i="9"/>
  <c r="AB336" i="9"/>
  <c r="AA328" i="9"/>
  <c r="AB328" i="9"/>
  <c r="AA320" i="9"/>
  <c r="AB320" i="9"/>
  <c r="AA311" i="9"/>
  <c r="AB311" i="9"/>
  <c r="AA303" i="9"/>
  <c r="AB303" i="9"/>
  <c r="AA295" i="9"/>
  <c r="AB295" i="9"/>
  <c r="AB286" i="9"/>
  <c r="AA286" i="9"/>
  <c r="AB278" i="9"/>
  <c r="AA278" i="9"/>
  <c r="AB270" i="9"/>
  <c r="AA270" i="9"/>
  <c r="AA261" i="9"/>
  <c r="AB261" i="9"/>
  <c r="AA253" i="9"/>
  <c r="AB253" i="9"/>
  <c r="AB2952" i="9"/>
  <c r="AA2952" i="9"/>
  <c r="AB2944" i="9"/>
  <c r="AA2944" i="9"/>
  <c r="AB2936" i="9"/>
  <c r="AA2936" i="9"/>
  <c r="AA2927" i="9"/>
  <c r="AB2927" i="9"/>
  <c r="AA2919" i="9"/>
  <c r="AB2919" i="9"/>
  <c r="AA2911" i="9"/>
  <c r="AB2911" i="9"/>
  <c r="AA2902" i="9"/>
  <c r="AB2902" i="9"/>
  <c r="AA2894" i="9"/>
  <c r="AB2894" i="9"/>
  <c r="AA2886" i="9"/>
  <c r="AB2886" i="9"/>
  <c r="AA2877" i="9"/>
  <c r="AB2877" i="9"/>
  <c r="AA2869" i="9"/>
  <c r="AB2869" i="9"/>
  <c r="AA2861" i="9"/>
  <c r="AB2861" i="9"/>
  <c r="AB2852" i="9"/>
  <c r="AA2852" i="9"/>
  <c r="AB2844" i="9"/>
  <c r="AA2844" i="9"/>
  <c r="AA2835" i="9"/>
  <c r="AB2835" i="9"/>
  <c r="AA2827" i="9"/>
  <c r="AB2827" i="9"/>
  <c r="AA2819" i="9"/>
  <c r="AB2819" i="9"/>
  <c r="AA2810" i="9"/>
  <c r="AB2810" i="9"/>
  <c r="AA2802" i="9"/>
  <c r="AB2802" i="9"/>
  <c r="AA2794" i="9"/>
  <c r="AB2794" i="9"/>
  <c r="AA2785" i="9"/>
  <c r="AB2785" i="9"/>
  <c r="AA2777" i="9"/>
  <c r="AB2777" i="9"/>
  <c r="AA2769" i="9"/>
  <c r="AB2769" i="9"/>
  <c r="AB2760" i="9"/>
  <c r="AA2760" i="9"/>
  <c r="AB2752" i="9"/>
  <c r="AA2752" i="9"/>
  <c r="AB2744" i="9"/>
  <c r="AA2744" i="9"/>
  <c r="AA2735" i="9"/>
  <c r="AB2735" i="9"/>
  <c r="AA2727" i="9"/>
  <c r="AB2727" i="9"/>
  <c r="AA2719" i="9"/>
  <c r="AB2719" i="9"/>
  <c r="AA2710" i="9"/>
  <c r="AB2710" i="9"/>
  <c r="AA2702" i="9"/>
  <c r="AB2702" i="9"/>
  <c r="AA2694" i="9"/>
  <c r="AB2694" i="9"/>
  <c r="AA2685" i="9"/>
  <c r="AB2685" i="9"/>
  <c r="AA2677" i="9"/>
  <c r="AB2677" i="9"/>
  <c r="AA2669" i="9"/>
  <c r="AB2669" i="9"/>
  <c r="AB2660" i="9"/>
  <c r="AA2660" i="9"/>
  <c r="AB2652" i="9"/>
  <c r="AA2652" i="9"/>
  <c r="AA2643" i="9"/>
  <c r="AB2643" i="9"/>
  <c r="AA2635" i="9"/>
  <c r="AB2635" i="9"/>
  <c r="AA2627" i="9"/>
  <c r="AB2627" i="9"/>
  <c r="AA2618" i="9"/>
  <c r="AB2618" i="9"/>
  <c r="AA2610" i="9"/>
  <c r="AB2610" i="9"/>
  <c r="AA2602" i="9"/>
  <c r="AB2602" i="9"/>
  <c r="AA2593" i="9"/>
  <c r="AB2593" i="9"/>
  <c r="AA2585" i="9"/>
  <c r="AB2585" i="9"/>
  <c r="AA2577" i="9"/>
  <c r="AB2577" i="9"/>
  <c r="AB2568" i="9"/>
  <c r="AA2568" i="9"/>
  <c r="AB2560" i="9"/>
  <c r="AA2560" i="9"/>
  <c r="AB2552" i="9"/>
  <c r="AA2552" i="9"/>
  <c r="AA2543" i="9"/>
  <c r="AB2543" i="9"/>
  <c r="AA2535" i="9"/>
  <c r="AB2535" i="9"/>
  <c r="AA2527" i="9"/>
  <c r="AB2527" i="9"/>
  <c r="AA2518" i="9"/>
  <c r="AB2518" i="9"/>
  <c r="AA2510" i="9"/>
  <c r="AB2510" i="9"/>
  <c r="AA2502" i="9"/>
  <c r="AB2502" i="9"/>
  <c r="AA2493" i="9"/>
  <c r="AB2493" i="9"/>
  <c r="AA2485" i="9"/>
  <c r="AB2485" i="9"/>
  <c r="AB2477" i="9"/>
  <c r="AA2477" i="9"/>
  <c r="AB2468" i="9"/>
  <c r="AA2468" i="9"/>
  <c r="AB2460" i="9"/>
  <c r="AA2460" i="9"/>
  <c r="AA2451" i="9"/>
  <c r="AB2451" i="9"/>
  <c r="AA2443" i="9"/>
  <c r="AB2443" i="9"/>
  <c r="AA2435" i="9"/>
  <c r="AB2435" i="9"/>
  <c r="AA2426" i="9"/>
  <c r="AB2426" i="9"/>
  <c r="AA2418" i="9"/>
  <c r="AB2418" i="9"/>
  <c r="AA2410" i="9"/>
  <c r="AB2410" i="9"/>
  <c r="AA2401" i="9"/>
  <c r="AB2401" i="9"/>
  <c r="AA2393" i="9"/>
  <c r="AB2393" i="9"/>
  <c r="AA2385" i="9"/>
  <c r="AB2385" i="9"/>
  <c r="AB2376" i="9"/>
  <c r="AA2376" i="9"/>
  <c r="AB2368" i="9"/>
  <c r="AA2368" i="9"/>
  <c r="AB2360" i="9"/>
  <c r="AA2360" i="9"/>
  <c r="AA2351" i="9"/>
  <c r="AB2351" i="9"/>
  <c r="AA2343" i="9"/>
  <c r="AB2343" i="9"/>
  <c r="AA2335" i="9"/>
  <c r="AB2335" i="9"/>
  <c r="AA2326" i="9"/>
  <c r="AB2326" i="9"/>
  <c r="AA2318" i="9"/>
  <c r="AB2318" i="9"/>
  <c r="AB2310" i="9"/>
  <c r="AA2310" i="9"/>
  <c r="AB2301" i="9"/>
  <c r="AA2301" i="9"/>
  <c r="AB2293" i="9"/>
  <c r="AA2293" i="9"/>
  <c r="AB2285" i="9"/>
  <c r="AA2285" i="9"/>
  <c r="AA2276" i="9"/>
  <c r="AB2276" i="9"/>
  <c r="AA2268" i="9"/>
  <c r="AB2268" i="9"/>
  <c r="AA2259" i="9"/>
  <c r="AB2259" i="9"/>
  <c r="AA2251" i="9"/>
  <c r="AB2251" i="9"/>
  <c r="AA2243" i="9"/>
  <c r="AB2243" i="9"/>
  <c r="AA2234" i="9"/>
  <c r="AB2234" i="9"/>
  <c r="AA2226" i="9"/>
  <c r="AB2226" i="9"/>
  <c r="AA2218" i="9"/>
  <c r="AB2218" i="9"/>
  <c r="AA2209" i="9"/>
  <c r="AB2209" i="9"/>
  <c r="AA2201" i="9"/>
  <c r="AB2201" i="9"/>
  <c r="AA2193" i="9"/>
  <c r="AB2193" i="9"/>
  <c r="AA2184" i="9"/>
  <c r="AB2184" i="9"/>
  <c r="AA2176" i="9"/>
  <c r="AB2176" i="9"/>
  <c r="AA2168" i="9"/>
  <c r="AB2168" i="9"/>
  <c r="AA2159" i="9"/>
  <c r="AB2159" i="9"/>
  <c r="AA2151" i="9"/>
  <c r="AB2151" i="9"/>
  <c r="AA2143" i="9"/>
  <c r="AB2143" i="9"/>
  <c r="AA2134" i="9"/>
  <c r="AB2134" i="9"/>
  <c r="AB2126" i="9"/>
  <c r="AA2126" i="9"/>
  <c r="AB2118" i="9"/>
  <c r="AA2118" i="9"/>
  <c r="AB2109" i="9"/>
  <c r="AA2109" i="9"/>
  <c r="AB2101" i="9"/>
  <c r="AA2101" i="9"/>
  <c r="AA2093" i="9"/>
  <c r="AB2093" i="9"/>
  <c r="AA2084" i="9"/>
  <c r="AB2084" i="9"/>
  <c r="AA2076" i="9"/>
  <c r="AB2076" i="9"/>
  <c r="AA2067" i="9"/>
  <c r="AB2067" i="9"/>
  <c r="AA2059" i="9"/>
  <c r="AB2059" i="9"/>
  <c r="AB2051" i="9"/>
  <c r="AA2051" i="9"/>
  <c r="AB2042" i="9"/>
  <c r="AA2042" i="9"/>
  <c r="AB2034" i="9"/>
  <c r="AA2034" i="9"/>
  <c r="AB2026" i="9"/>
  <c r="AA2026" i="9"/>
  <c r="AA2017" i="9"/>
  <c r="AB2017" i="9"/>
  <c r="AA2009" i="9"/>
  <c r="AB2009" i="9"/>
  <c r="AA2001" i="9"/>
  <c r="AB2001" i="9"/>
  <c r="AA1992" i="9"/>
  <c r="AB1992" i="9"/>
  <c r="AA1984" i="9"/>
  <c r="AB1984" i="9"/>
  <c r="AA1976" i="9"/>
  <c r="AB1976" i="9"/>
  <c r="AA1967" i="9"/>
  <c r="AB1967" i="9"/>
  <c r="AA1959" i="9"/>
  <c r="AB1959" i="9"/>
  <c r="AA1951" i="9"/>
  <c r="AB1951" i="9"/>
  <c r="AB1942" i="9"/>
  <c r="AA1942" i="9"/>
  <c r="AB1934" i="9"/>
  <c r="AA1934" i="9"/>
  <c r="AB1926" i="9"/>
  <c r="AA1926" i="9"/>
  <c r="AA1917" i="9"/>
  <c r="AB1917" i="9"/>
  <c r="AA1909" i="9"/>
  <c r="AB1909" i="9"/>
  <c r="AA1901" i="9"/>
  <c r="AB1901" i="9"/>
  <c r="AA1892" i="9"/>
  <c r="AB1892" i="9"/>
  <c r="AA1884" i="9"/>
  <c r="AB1884" i="9"/>
  <c r="AA1875" i="9"/>
  <c r="AB1875" i="9"/>
  <c r="AA1867" i="9"/>
  <c r="AB1867" i="9"/>
  <c r="AB1859" i="9"/>
  <c r="AA1859" i="9"/>
  <c r="AB1850" i="9"/>
  <c r="AA1850" i="9"/>
  <c r="AB1842" i="9"/>
  <c r="AA1842" i="9"/>
  <c r="AB1834" i="9"/>
  <c r="AA1834" i="9"/>
  <c r="AA1825" i="9"/>
  <c r="AB1825" i="9"/>
  <c r="AA1817" i="9"/>
  <c r="AB1817" i="9"/>
  <c r="AA1809" i="9"/>
  <c r="AB1809" i="9"/>
  <c r="AA1800" i="9"/>
  <c r="AB1800" i="9"/>
  <c r="AA1792" i="9"/>
  <c r="AB1792" i="9"/>
  <c r="AA1784" i="9"/>
  <c r="AB1784" i="9"/>
  <c r="AA1775" i="9"/>
  <c r="AB1775" i="9"/>
  <c r="AA1767" i="9"/>
  <c r="AB1767" i="9"/>
  <c r="AA1759" i="9"/>
  <c r="AB1759" i="9"/>
  <c r="AA1750" i="9"/>
  <c r="AB1750" i="9"/>
  <c r="AA1742" i="9"/>
  <c r="AB1742" i="9"/>
  <c r="AB1734" i="9"/>
  <c r="AA1734" i="9"/>
  <c r="AA1725" i="9"/>
  <c r="AB1725" i="9"/>
  <c r="AA1717" i="9"/>
  <c r="AB1717" i="9"/>
  <c r="AA1709" i="9"/>
  <c r="AB1709" i="9"/>
  <c r="AA1700" i="9"/>
  <c r="AB1700" i="9"/>
  <c r="AA1692" i="9"/>
  <c r="AB1692" i="9"/>
  <c r="AA1683" i="9"/>
  <c r="AB1683" i="9"/>
  <c r="AA1675" i="9"/>
  <c r="AB1675" i="9"/>
  <c r="AA1667" i="9"/>
  <c r="AB1667" i="9"/>
  <c r="AA1658" i="9"/>
  <c r="AB1658" i="9"/>
  <c r="AA1650" i="9"/>
  <c r="AB1650" i="9"/>
  <c r="AB1642" i="9"/>
  <c r="AA1642" i="9"/>
  <c r="AA1633" i="9"/>
  <c r="AB1633" i="9"/>
  <c r="AA1625" i="9"/>
  <c r="AB1625" i="9"/>
  <c r="AA1617" i="9"/>
  <c r="AB1617" i="9"/>
  <c r="AA1608" i="9"/>
  <c r="AB1608" i="9"/>
  <c r="AA1600" i="9"/>
  <c r="AB1600" i="9"/>
  <c r="AA1592" i="9"/>
  <c r="AB1592" i="9"/>
  <c r="AA1583" i="9"/>
  <c r="AB1583" i="9"/>
  <c r="AA1575" i="9"/>
  <c r="AB1575" i="9"/>
  <c r="AA1567" i="9"/>
  <c r="AB1567" i="9"/>
  <c r="AA1558" i="9"/>
  <c r="AB1558" i="9"/>
  <c r="AB1550" i="9"/>
  <c r="AA1550" i="9"/>
  <c r="AA1542" i="9"/>
  <c r="AB1542" i="9"/>
  <c r="AA1533" i="9"/>
  <c r="AB1533" i="9"/>
  <c r="AA1525" i="9"/>
  <c r="AB1525" i="9"/>
  <c r="AA1517" i="9"/>
  <c r="AB1517" i="9"/>
  <c r="AA1508" i="9"/>
  <c r="AB1508" i="9"/>
  <c r="AA1500" i="9"/>
  <c r="AB1500" i="9"/>
  <c r="AA1491" i="9"/>
  <c r="AB1491" i="9"/>
  <c r="AA1483" i="9"/>
  <c r="AB1483" i="9"/>
  <c r="AA1475" i="9"/>
  <c r="AB1475" i="9"/>
  <c r="AB1466" i="9"/>
  <c r="AA1466" i="9"/>
  <c r="AA1458" i="9"/>
  <c r="AB1458" i="9"/>
  <c r="AA1450" i="9"/>
  <c r="AB1450" i="9"/>
  <c r="AA1441" i="9"/>
  <c r="AB1441" i="9"/>
  <c r="AA1433" i="9"/>
  <c r="AB1433" i="9"/>
  <c r="AA1425" i="9"/>
  <c r="AB1425" i="9"/>
  <c r="AA1416" i="9"/>
  <c r="AB1416" i="9"/>
  <c r="AA1408" i="9"/>
  <c r="AB1408" i="9"/>
  <c r="AA1400" i="9"/>
  <c r="AB1400" i="9"/>
  <c r="AA1391" i="9"/>
  <c r="AB1391" i="9"/>
  <c r="AA1383" i="9"/>
  <c r="AB1383" i="9"/>
  <c r="AA1375" i="9"/>
  <c r="AB1375" i="9"/>
  <c r="AA1366" i="9"/>
  <c r="AB1366" i="9"/>
  <c r="AB1358" i="9"/>
  <c r="AA1358" i="9"/>
  <c r="AA1350" i="9"/>
  <c r="AB1350" i="9"/>
  <c r="AA1341" i="9"/>
  <c r="AB1341" i="9"/>
  <c r="AA1333" i="9"/>
  <c r="AB1333" i="9"/>
  <c r="AA1325" i="9"/>
  <c r="AB1325" i="9"/>
  <c r="AA1316" i="9"/>
  <c r="AB1316" i="9"/>
  <c r="AA1308" i="9"/>
  <c r="AB1308" i="9"/>
  <c r="AA1299" i="9"/>
  <c r="AB1299" i="9"/>
  <c r="AA1291" i="9"/>
  <c r="AB1291" i="9"/>
  <c r="AA1283" i="9"/>
  <c r="AB1283" i="9"/>
  <c r="AA1274" i="9"/>
  <c r="AB1274" i="9"/>
  <c r="AB1266" i="9"/>
  <c r="AA1266" i="9"/>
  <c r="AA1258" i="9"/>
  <c r="AB1258" i="9"/>
  <c r="AA1249" i="9"/>
  <c r="AB1249" i="9"/>
  <c r="AA1241" i="9"/>
  <c r="AB1241" i="9"/>
  <c r="AA1233" i="9"/>
  <c r="AB1233" i="9"/>
  <c r="AA1224" i="9"/>
  <c r="AB1224" i="9"/>
  <c r="AA1216" i="9"/>
  <c r="AB1216" i="9"/>
  <c r="AA1208" i="9"/>
  <c r="AB1208" i="9"/>
  <c r="AA1199" i="9"/>
  <c r="AB1199" i="9"/>
  <c r="AA1191" i="9"/>
  <c r="AB1191" i="9"/>
  <c r="AA1183" i="9"/>
  <c r="AB1183" i="9"/>
  <c r="AA1174" i="9"/>
  <c r="AB1174" i="9"/>
  <c r="AB1166" i="9"/>
  <c r="AA1166" i="9"/>
  <c r="AB1158" i="9"/>
  <c r="AA1158" i="9"/>
  <c r="AA1149" i="9"/>
  <c r="AB1149" i="9"/>
  <c r="AA1141" i="9"/>
  <c r="AB1141" i="9"/>
  <c r="AA3363" i="9"/>
  <c r="AB3363" i="9"/>
  <c r="AA3355" i="9"/>
  <c r="AB3355" i="9"/>
  <c r="AA3347" i="9"/>
  <c r="AB3347" i="9"/>
  <c r="AA3338" i="9"/>
  <c r="AB3338" i="9"/>
  <c r="AA3330" i="9"/>
  <c r="AB3330" i="9"/>
  <c r="AA3322" i="9"/>
  <c r="AB3322" i="9"/>
  <c r="AA3313" i="9"/>
  <c r="AB3313" i="9"/>
  <c r="AA3305" i="9"/>
  <c r="AB3305" i="9"/>
  <c r="AA3297" i="9"/>
  <c r="AB3297" i="9"/>
  <c r="AA3288" i="9"/>
  <c r="AB3288" i="9"/>
  <c r="AA3280" i="9"/>
  <c r="AB3280" i="9"/>
  <c r="AA3272" i="9"/>
  <c r="AB3272" i="9"/>
  <c r="AA3263" i="9"/>
  <c r="AB3263" i="9"/>
  <c r="AA3255" i="9"/>
  <c r="AB3255" i="9"/>
  <c r="AA3247" i="9"/>
  <c r="AB3247" i="9"/>
  <c r="AA3238" i="9"/>
  <c r="AB3238" i="9"/>
  <c r="AA3230" i="9"/>
  <c r="AB3230" i="9"/>
  <c r="AA3222" i="9"/>
  <c r="AB3222" i="9"/>
  <c r="AA3213" i="9"/>
  <c r="AB3213" i="9"/>
  <c r="AA3205" i="9"/>
  <c r="AB3205" i="9"/>
  <c r="AA3197" i="9"/>
  <c r="AB3197" i="9"/>
  <c r="AA3188" i="9"/>
  <c r="AB3188" i="9"/>
  <c r="AA3180" i="9"/>
  <c r="AB3180" i="9"/>
  <c r="AA3171" i="9"/>
  <c r="AB3171" i="9"/>
  <c r="AA3163" i="9"/>
  <c r="AB3163" i="9"/>
  <c r="AA3155" i="9"/>
  <c r="AB3155" i="9"/>
  <c r="AA3146" i="9"/>
  <c r="AB3146" i="9"/>
  <c r="AA3138" i="9"/>
  <c r="AB3138" i="9"/>
  <c r="AA3130" i="9"/>
  <c r="AB3130" i="9"/>
  <c r="AA3121" i="9"/>
  <c r="AB3121" i="9"/>
  <c r="AA3113" i="9"/>
  <c r="AB3113" i="9"/>
  <c r="AA3105" i="9"/>
  <c r="AB3105" i="9"/>
  <c r="AB3096" i="9"/>
  <c r="AA3096" i="9"/>
  <c r="AB3088" i="9"/>
  <c r="AA3088" i="9"/>
  <c r="AB3080" i="9"/>
  <c r="AA3080" i="9"/>
  <c r="AA3071" i="9"/>
  <c r="AB3071" i="9"/>
  <c r="AA3063" i="9"/>
  <c r="AB3063" i="9"/>
  <c r="AA3055" i="9"/>
  <c r="AB3055" i="9"/>
  <c r="AA3046" i="9"/>
  <c r="AB3046" i="9"/>
  <c r="AA3038" i="9"/>
  <c r="AB3038" i="9"/>
  <c r="AA3030" i="9"/>
  <c r="AB3030" i="9"/>
  <c r="AA3021" i="9"/>
  <c r="AB3021" i="9"/>
  <c r="AA3013" i="9"/>
  <c r="AB3013" i="9"/>
  <c r="AA3005" i="9"/>
  <c r="AB3005" i="9"/>
  <c r="AB2996" i="9"/>
  <c r="AA2996" i="9"/>
  <c r="AB2988" i="9"/>
  <c r="AA2988" i="9"/>
  <c r="AA2979" i="9"/>
  <c r="AB2979" i="9"/>
  <c r="AA2971" i="9"/>
  <c r="AB2971" i="9"/>
  <c r="AA2963" i="9"/>
  <c r="AB2963" i="9"/>
  <c r="AB5135" i="9"/>
  <c r="AA5135" i="9"/>
  <c r="AB5127" i="9"/>
  <c r="AA5127" i="9"/>
  <c r="AB5119" i="9"/>
  <c r="AA5119" i="9"/>
  <c r="AA5110" i="9"/>
  <c r="AB5110" i="9"/>
  <c r="AA5102" i="9"/>
  <c r="AB5102" i="9"/>
  <c r="AA5094" i="9"/>
  <c r="AB5094" i="9"/>
  <c r="AA5085" i="9"/>
  <c r="AB5085" i="9"/>
  <c r="AA5077" i="9"/>
  <c r="AB5077" i="9"/>
  <c r="AA5069" i="9"/>
  <c r="AB5069" i="9"/>
  <c r="AA5060" i="9"/>
  <c r="AB5060" i="9"/>
  <c r="AA5052" i="9"/>
  <c r="AB5052" i="9"/>
  <c r="AB5043" i="9"/>
  <c r="AA5043" i="9"/>
  <c r="AB5035" i="9"/>
  <c r="AA5035" i="9"/>
  <c r="AB5027" i="9"/>
  <c r="AA5027" i="9"/>
  <c r="AA5018" i="9"/>
  <c r="AB5018" i="9"/>
  <c r="AA5010" i="9"/>
  <c r="AB5010" i="9"/>
  <c r="AA5002" i="9"/>
  <c r="AB5002" i="9"/>
  <c r="AA4993" i="9"/>
  <c r="AB4993" i="9"/>
  <c r="AA4985" i="9"/>
  <c r="AB4985" i="9"/>
  <c r="AA4977" i="9"/>
  <c r="AB4977" i="9"/>
  <c r="AA4968" i="9"/>
  <c r="AB4968" i="9"/>
  <c r="AA4960" i="9"/>
  <c r="AB4960" i="9"/>
  <c r="AA4952" i="9"/>
  <c r="AB4952" i="9"/>
  <c r="AB4943" i="9"/>
  <c r="AA4943" i="9"/>
  <c r="AB4935" i="9"/>
  <c r="AA4935" i="9"/>
  <c r="AB4927" i="9"/>
  <c r="AA4927" i="9"/>
  <c r="AA4918" i="9"/>
  <c r="AB4918" i="9"/>
  <c r="AA4910" i="9"/>
  <c r="AB4910" i="9"/>
  <c r="AA4902" i="9"/>
  <c r="AB4902" i="9"/>
  <c r="AA4893" i="9"/>
  <c r="AB4893" i="9"/>
  <c r="AA4885" i="9"/>
  <c r="AB4885" i="9"/>
  <c r="AA4877" i="9"/>
  <c r="AB4877" i="9"/>
  <c r="AA4868" i="9"/>
  <c r="AB4868" i="9"/>
  <c r="AA4860" i="9"/>
  <c r="AB4860" i="9"/>
  <c r="AB4851" i="9"/>
  <c r="AA4851" i="9"/>
  <c r="AB4843" i="9"/>
  <c r="AA4843" i="9"/>
  <c r="AB4835" i="9"/>
  <c r="AA4835" i="9"/>
  <c r="AA4826" i="9"/>
  <c r="AB4826" i="9"/>
  <c r="AA4818" i="9"/>
  <c r="AB4818" i="9"/>
  <c r="AA4810" i="9"/>
  <c r="AB4810" i="9"/>
  <c r="AA4801" i="9"/>
  <c r="AB4801" i="9"/>
  <c r="AA4793" i="9"/>
  <c r="AB4793" i="9"/>
  <c r="AA4785" i="9"/>
  <c r="AB4785" i="9"/>
  <c r="AB4776" i="9"/>
  <c r="AA4776" i="9"/>
  <c r="AB4768" i="9"/>
  <c r="AA4768" i="9"/>
  <c r="AB4760" i="9"/>
  <c r="AA4760" i="9"/>
  <c r="AB4751" i="9"/>
  <c r="AA4751" i="9"/>
  <c r="AA4743" i="9"/>
  <c r="AB4743" i="9"/>
  <c r="AA4735" i="9"/>
  <c r="AB4735" i="9"/>
  <c r="AA4726" i="9"/>
  <c r="AB4726" i="9"/>
  <c r="AA4718" i="9"/>
  <c r="AB4718" i="9"/>
  <c r="AA4710" i="9"/>
  <c r="AB4710" i="9"/>
  <c r="AA4701" i="9"/>
  <c r="AB4701" i="9"/>
  <c r="AB4693" i="9"/>
  <c r="AA4693" i="9"/>
  <c r="AA4685" i="9"/>
  <c r="AB4685" i="9"/>
  <c r="AB4676" i="9"/>
  <c r="AA4676" i="9"/>
  <c r="AB4668" i="9"/>
  <c r="AA4668" i="9"/>
  <c r="AA4659" i="9"/>
  <c r="AB4659" i="9"/>
  <c r="AA4651" i="9"/>
  <c r="AB4651" i="9"/>
  <c r="AA4643" i="9"/>
  <c r="AB4643" i="9"/>
  <c r="AA4634" i="9"/>
  <c r="AB4634" i="9"/>
  <c r="AA4626" i="9"/>
  <c r="AB4626" i="9"/>
  <c r="AA4618" i="9"/>
  <c r="AB4618" i="9"/>
  <c r="AA4609" i="9"/>
  <c r="AB4609" i="9"/>
  <c r="AA4601" i="9"/>
  <c r="AB4601" i="9"/>
  <c r="AA4593" i="9"/>
  <c r="AB4593" i="9"/>
  <c r="AB4584" i="9"/>
  <c r="AA4584" i="9"/>
  <c r="AB4576" i="9"/>
  <c r="AA4576" i="9"/>
  <c r="AB4568" i="9"/>
  <c r="AA4568" i="9"/>
  <c r="AB4559" i="9"/>
  <c r="AA4559" i="9"/>
  <c r="AA4551" i="9"/>
  <c r="AB4551" i="9"/>
  <c r="AA4543" i="9"/>
  <c r="AB4543" i="9"/>
  <c r="AA4534" i="9"/>
  <c r="AB4534" i="9"/>
  <c r="AA4526" i="9"/>
  <c r="AB4526" i="9"/>
  <c r="AA4518" i="9"/>
  <c r="AB4518" i="9"/>
  <c r="AA4509" i="9"/>
  <c r="AB4509" i="9"/>
  <c r="AB4501" i="9"/>
  <c r="AA4501" i="9"/>
  <c r="AA4493" i="9"/>
  <c r="AB4493" i="9"/>
  <c r="AB4484" i="9"/>
  <c r="AA4484" i="9"/>
  <c r="AB4476" i="9"/>
  <c r="AA4476" i="9"/>
  <c r="AA4467" i="9"/>
  <c r="AB4467" i="9"/>
  <c r="AA4459" i="9"/>
  <c r="AB4459" i="9"/>
  <c r="AA4451" i="9"/>
  <c r="AB4451" i="9"/>
  <c r="AA4442" i="9"/>
  <c r="AB4442" i="9"/>
  <c r="AA4434" i="9"/>
  <c r="AB4434" i="9"/>
  <c r="AA4426" i="9"/>
  <c r="AB4426" i="9"/>
  <c r="AA4417" i="9"/>
  <c r="AB4417" i="9"/>
  <c r="AA4409" i="9"/>
  <c r="AB4409" i="9"/>
  <c r="AA4401" i="9"/>
  <c r="AB4401" i="9"/>
  <c r="AB4392" i="9"/>
  <c r="AA4392" i="9"/>
  <c r="AB4384" i="9"/>
  <c r="AA4384" i="9"/>
  <c r="AB4376" i="9"/>
  <c r="AA4376" i="9"/>
  <c r="AB4367" i="9"/>
  <c r="AA4367" i="9"/>
  <c r="AA4359" i="9"/>
  <c r="AB4359" i="9"/>
  <c r="AA4351" i="9"/>
  <c r="AB4351" i="9"/>
  <c r="AA4342" i="9"/>
  <c r="AB4342" i="9"/>
  <c r="AA4334" i="9"/>
  <c r="AB4334" i="9"/>
  <c r="AA4326" i="9"/>
  <c r="AB4326" i="9"/>
  <c r="AA4317" i="9"/>
  <c r="AB4317" i="9"/>
  <c r="AA4309" i="9"/>
  <c r="AB4309" i="9"/>
  <c r="AA4301" i="9"/>
  <c r="AB4301" i="9"/>
  <c r="AB4292" i="9"/>
  <c r="AA4292" i="9"/>
  <c r="AB4284" i="9"/>
  <c r="AA4284" i="9"/>
  <c r="AA4275" i="9"/>
  <c r="AB4275" i="9"/>
  <c r="AA4267" i="9"/>
  <c r="AB4267" i="9"/>
  <c r="AA4259" i="9"/>
  <c r="AB4259" i="9"/>
  <c r="AA4250" i="9"/>
  <c r="AB4250" i="9"/>
  <c r="AA4242" i="9"/>
  <c r="AB4242" i="9"/>
  <c r="AA4234" i="9"/>
  <c r="AB4234" i="9"/>
  <c r="AA4225" i="9"/>
  <c r="AB4225" i="9"/>
  <c r="AA4217" i="9"/>
  <c r="AB4217" i="9"/>
  <c r="AA4209" i="9"/>
  <c r="AB4209" i="9"/>
  <c r="AB4200" i="9"/>
  <c r="AA4200" i="9"/>
  <c r="AB4192" i="9"/>
  <c r="AA4192" i="9"/>
  <c r="AB4184" i="9"/>
  <c r="AA4184" i="9"/>
  <c r="AA4175" i="9"/>
  <c r="AB4175" i="9"/>
  <c r="AA4167" i="9"/>
  <c r="AB4167" i="9"/>
  <c r="AA4159" i="9"/>
  <c r="AB4159" i="9"/>
  <c r="AA4150" i="9"/>
  <c r="AB4150" i="9"/>
  <c r="AA4142" i="9"/>
  <c r="AB4142" i="9"/>
  <c r="AA4134" i="9"/>
  <c r="AB4134" i="9"/>
  <c r="AA4125" i="9"/>
  <c r="AB4125" i="9"/>
  <c r="AA4117" i="9"/>
  <c r="AB4117" i="9"/>
  <c r="AA4109" i="9"/>
  <c r="AB4109" i="9"/>
  <c r="AA4100" i="9"/>
  <c r="AB4100" i="9"/>
  <c r="AB4092" i="9"/>
  <c r="AA4092" i="9"/>
  <c r="AA4083" i="9"/>
  <c r="AB4083" i="9"/>
  <c r="AA4075" i="9"/>
  <c r="AB4075" i="9"/>
  <c r="AA4067" i="9"/>
  <c r="AB4067" i="9"/>
  <c r="AA4058" i="9"/>
  <c r="AB4058" i="9"/>
  <c r="AA4050" i="9"/>
  <c r="AB4050" i="9"/>
  <c r="AA4042" i="9"/>
  <c r="AB4042" i="9"/>
  <c r="AA4033" i="9"/>
  <c r="AB4033" i="9"/>
  <c r="AA4025" i="9"/>
  <c r="AB4025" i="9"/>
  <c r="AA4017" i="9"/>
  <c r="AB4017" i="9"/>
  <c r="AA4008" i="9"/>
  <c r="AB4008" i="9"/>
  <c r="AA4000" i="9"/>
  <c r="AB4000" i="9"/>
  <c r="AB3992" i="9"/>
  <c r="AA3992" i="9"/>
  <c r="AA3983" i="9"/>
  <c r="AB3983" i="9"/>
  <c r="AA3975" i="9"/>
  <c r="AB3975" i="9"/>
  <c r="AA3967" i="9"/>
  <c r="AB3967" i="9"/>
  <c r="AA3958" i="9"/>
  <c r="AB3958" i="9"/>
  <c r="AA3950" i="9"/>
  <c r="AB3950" i="9"/>
  <c r="AA3942" i="9"/>
  <c r="AB3942" i="9"/>
  <c r="AA3933" i="9"/>
  <c r="AB3933" i="9"/>
  <c r="AA3925" i="9"/>
  <c r="AB3925" i="9"/>
  <c r="AA3917" i="9"/>
  <c r="AB3917" i="9"/>
  <c r="AB3908" i="9"/>
  <c r="AA3908" i="9"/>
  <c r="AB3900" i="9"/>
  <c r="AA3900" i="9"/>
  <c r="AA3891" i="9"/>
  <c r="AB3891" i="9"/>
  <c r="AA3883" i="9"/>
  <c r="AB3883" i="9"/>
  <c r="AA3875" i="9"/>
  <c r="AB3875" i="9"/>
  <c r="AA3866" i="9"/>
  <c r="AB3866" i="9"/>
  <c r="AA3858" i="9"/>
  <c r="AB3858" i="9"/>
  <c r="AA3850" i="9"/>
  <c r="AB3850" i="9"/>
  <c r="AA3841" i="9"/>
  <c r="AB3841" i="9"/>
  <c r="AA3833" i="9"/>
  <c r="AB3833" i="9"/>
  <c r="AA3825" i="9"/>
  <c r="AB3825" i="9"/>
  <c r="AB3816" i="9"/>
  <c r="AA3816" i="9"/>
  <c r="AB3808" i="9"/>
  <c r="AA3808" i="9"/>
  <c r="AB3800" i="9"/>
  <c r="AA3800" i="9"/>
  <c r="AA3791" i="9"/>
  <c r="AB3791" i="9"/>
  <c r="AA3783" i="9"/>
  <c r="AB3783" i="9"/>
  <c r="AA3775" i="9"/>
  <c r="AB3775" i="9"/>
  <c r="AA3766" i="9"/>
  <c r="AB3766" i="9"/>
  <c r="AA3758" i="9"/>
  <c r="AB3758" i="9"/>
  <c r="AA3750" i="9"/>
  <c r="AB3750" i="9"/>
  <c r="AA3741" i="9"/>
  <c r="AB3741" i="9"/>
  <c r="AA3733" i="9"/>
  <c r="AB3733" i="9"/>
  <c r="AA3725" i="9"/>
  <c r="AB3725" i="9"/>
  <c r="AB3716" i="9"/>
  <c r="AA3716" i="9"/>
  <c r="AB3708" i="9"/>
  <c r="AA3708" i="9"/>
  <c r="AB3699" i="9"/>
  <c r="AA3699" i="9"/>
  <c r="AA3691" i="9"/>
  <c r="AB3691" i="9"/>
  <c r="AA3683" i="9"/>
  <c r="AB3683" i="9"/>
  <c r="AA3674" i="9"/>
  <c r="AB3674" i="9"/>
  <c r="AA3666" i="9"/>
  <c r="AB3666" i="9"/>
  <c r="AA3658" i="9"/>
  <c r="AB3658" i="9"/>
  <c r="AA3649" i="9"/>
  <c r="AB3649" i="9"/>
  <c r="AA3641" i="9"/>
  <c r="AB3641" i="9"/>
  <c r="AA3633" i="9"/>
  <c r="AB3633" i="9"/>
  <c r="AB3624" i="9"/>
  <c r="AA3624" i="9"/>
  <c r="AB3616" i="9"/>
  <c r="AA3616" i="9"/>
  <c r="AB3608" i="9"/>
  <c r="AA3608" i="9"/>
  <c r="AA3599" i="9"/>
  <c r="AB3599" i="9"/>
  <c r="AA3591" i="9"/>
  <c r="AB3591" i="9"/>
  <c r="AA3583" i="9"/>
  <c r="AB3583" i="9"/>
  <c r="AA3574" i="9"/>
  <c r="AB3574" i="9"/>
  <c r="AA3566" i="9"/>
  <c r="AB3566" i="9"/>
  <c r="AA3558" i="9"/>
  <c r="AB3558" i="9"/>
  <c r="AA3549" i="9"/>
  <c r="AB3549" i="9"/>
  <c r="AA3541" i="9"/>
  <c r="AB3541" i="9"/>
  <c r="AA3533" i="9"/>
  <c r="AB3533" i="9"/>
  <c r="AA3524" i="9"/>
  <c r="AB3524" i="9"/>
  <c r="AA3516" i="9"/>
  <c r="AB3516" i="9"/>
  <c r="AA3507" i="9"/>
  <c r="AB3507" i="9"/>
  <c r="AB3499" i="9"/>
  <c r="AA3499" i="9"/>
  <c r="AA3491" i="9"/>
  <c r="AB3491" i="9"/>
  <c r="AA3482" i="9"/>
  <c r="AB3482" i="9"/>
  <c r="AA3474" i="9"/>
  <c r="AB3474" i="9"/>
  <c r="AA3466" i="9"/>
  <c r="AB3466" i="9"/>
  <c r="AA3457" i="9"/>
  <c r="AB3457" i="9"/>
  <c r="AA3449" i="9"/>
  <c r="AB3449" i="9"/>
  <c r="AA3441" i="9"/>
  <c r="AB3441" i="9"/>
  <c r="AA3432" i="9"/>
  <c r="AB3432" i="9"/>
  <c r="AA3424" i="9"/>
  <c r="AB3424" i="9"/>
  <c r="AA3416" i="9"/>
  <c r="AB3416" i="9"/>
  <c r="AA3407" i="9"/>
  <c r="AB3407" i="9"/>
  <c r="AA3399" i="9"/>
  <c r="AB3399" i="9"/>
  <c r="AA3391" i="9"/>
  <c r="AB3391" i="9"/>
  <c r="AA3382" i="9"/>
  <c r="AB3382" i="9"/>
  <c r="AA3374" i="9"/>
  <c r="AB3374" i="9"/>
  <c r="AA5691" i="9"/>
  <c r="AB5691" i="9"/>
  <c r="AA5683" i="9"/>
  <c r="AB5683" i="9"/>
  <c r="AA5675" i="9"/>
  <c r="AB5675" i="9"/>
  <c r="X5666" i="9"/>
  <c r="AA5666" i="9"/>
  <c r="AB5666" i="9"/>
  <c r="AA5658" i="9"/>
  <c r="AB5658" i="9"/>
  <c r="AA5650" i="9"/>
  <c r="AB5650" i="9"/>
  <c r="AA5641" i="9"/>
  <c r="AB5641" i="9"/>
  <c r="AA5633" i="9"/>
  <c r="AB5633" i="9"/>
  <c r="AA5625" i="9"/>
  <c r="AB5625" i="9"/>
  <c r="AA5616" i="9"/>
  <c r="AB5616" i="9"/>
  <c r="AA5608" i="9"/>
  <c r="AB5608" i="9"/>
  <c r="AA5600" i="9"/>
  <c r="AB5600" i="9"/>
  <c r="AB5591" i="9"/>
  <c r="AA5591" i="9"/>
  <c r="AB5583" i="9"/>
  <c r="AA5583" i="9"/>
  <c r="AB5575" i="9"/>
  <c r="AA5575" i="9"/>
  <c r="AA5566" i="9"/>
  <c r="AB5566" i="9"/>
  <c r="AA5558" i="9"/>
  <c r="AB5558" i="9"/>
  <c r="AA5550" i="9"/>
  <c r="AB5550" i="9"/>
  <c r="AA5541" i="9"/>
  <c r="AB5541" i="9"/>
  <c r="AA5533" i="9"/>
  <c r="AB5533" i="9"/>
  <c r="AA5525" i="9"/>
  <c r="AB5525" i="9"/>
  <c r="AA5516" i="9"/>
  <c r="AB5516" i="9"/>
  <c r="AA5508" i="9"/>
  <c r="AB5508" i="9"/>
  <c r="AB5499" i="9"/>
  <c r="AA5499" i="9"/>
  <c r="AB5491" i="9"/>
  <c r="AA5491" i="9"/>
  <c r="AB5483" i="9"/>
  <c r="AA5483" i="9"/>
  <c r="AB5475" i="9"/>
  <c r="AA5475" i="9"/>
  <c r="AA5468" i="9"/>
  <c r="AB5468" i="9"/>
  <c r="AA5460" i="9"/>
  <c r="AB5460" i="9"/>
  <c r="X5451" i="9"/>
  <c r="AB5451" i="9"/>
  <c r="AA5451" i="9"/>
  <c r="AB5443" i="9"/>
  <c r="AA5443" i="9"/>
  <c r="X5435" i="9"/>
  <c r="AB5435" i="9"/>
  <c r="AA5435" i="9"/>
  <c r="AA5426" i="9"/>
  <c r="AB5426" i="9"/>
  <c r="AA5418" i="9"/>
  <c r="AB5418" i="9"/>
  <c r="AA5410" i="9"/>
  <c r="AB5410" i="9"/>
  <c r="AA5401" i="9"/>
  <c r="AB5401" i="9"/>
  <c r="AA5393" i="9"/>
  <c r="AB5393" i="9"/>
  <c r="AA5385" i="9"/>
  <c r="AB5385" i="9"/>
  <c r="AA5376" i="9"/>
  <c r="AB5376" i="9"/>
  <c r="AA5368" i="9"/>
  <c r="AB5368" i="9"/>
  <c r="AA5360" i="9"/>
  <c r="AB5360" i="9"/>
  <c r="AB5351" i="9"/>
  <c r="AA5351" i="9"/>
  <c r="AB5343" i="9"/>
  <c r="AA5343" i="9"/>
  <c r="AB5335" i="9"/>
  <c r="AA5335" i="9"/>
  <c r="AA5326" i="9"/>
  <c r="AB5326" i="9"/>
  <c r="AA5318" i="9"/>
  <c r="AB5318" i="9"/>
  <c r="AA5310" i="9"/>
  <c r="AB5310" i="9"/>
  <c r="AA5301" i="9"/>
  <c r="AB5301" i="9"/>
  <c r="AA5293" i="9"/>
  <c r="AB5293" i="9"/>
  <c r="AA5285" i="9"/>
  <c r="AB5285" i="9"/>
  <c r="AA5276" i="9"/>
  <c r="AB5276" i="9"/>
  <c r="AA5269" i="9"/>
  <c r="AB5269" i="9"/>
  <c r="AA5253" i="9"/>
  <c r="AB5253" i="9"/>
  <c r="AA5245" i="9"/>
  <c r="AB5245" i="9"/>
  <c r="AA5238" i="9"/>
  <c r="AB5238" i="9"/>
  <c r="AA5229" i="9"/>
  <c r="AB5229" i="9"/>
  <c r="AA5222" i="9"/>
  <c r="AB5222" i="9"/>
  <c r="AA5214" i="9"/>
  <c r="AB5214" i="9"/>
  <c r="AA5205" i="9"/>
  <c r="AB5205" i="9"/>
  <c r="AA5197" i="9"/>
  <c r="AB5197" i="9"/>
  <c r="AA5189" i="9"/>
  <c r="AB5189" i="9"/>
  <c r="AA5180" i="9"/>
  <c r="AB5180" i="9"/>
  <c r="AA5172" i="9"/>
  <c r="AB5172" i="9"/>
  <c r="AA5165" i="9"/>
  <c r="AB5165" i="9"/>
  <c r="AA5157" i="9"/>
  <c r="AB5157" i="9"/>
  <c r="AA5149" i="9"/>
  <c r="AB5149" i="9"/>
  <c r="AA5141" i="9"/>
  <c r="AB5141" i="9"/>
  <c r="AA8756" i="9"/>
  <c r="AB8756" i="9"/>
  <c r="AA8748" i="9"/>
  <c r="AB8748" i="9"/>
  <c r="AB8739" i="9"/>
  <c r="AA8739" i="9"/>
  <c r="AB8731" i="9"/>
  <c r="AA8731" i="9"/>
  <c r="AB8723" i="9"/>
  <c r="AA8723" i="9"/>
  <c r="AA8714" i="9"/>
  <c r="AB8714" i="9"/>
  <c r="AA8706" i="9"/>
  <c r="AB8706" i="9"/>
  <c r="AA8698" i="9"/>
  <c r="AB8698" i="9"/>
  <c r="AA8689" i="9"/>
  <c r="AB8689" i="9"/>
  <c r="AA8681" i="9"/>
  <c r="AB8681" i="9"/>
  <c r="AA8673" i="9"/>
  <c r="AB8673" i="9"/>
  <c r="AA8664" i="9"/>
  <c r="AB8664" i="9"/>
  <c r="AA8656" i="9"/>
  <c r="AB8656" i="9"/>
  <c r="AA8648" i="9"/>
  <c r="AB8648" i="9"/>
  <c r="AB8639" i="9"/>
  <c r="AA8639" i="9"/>
  <c r="AB8631" i="9"/>
  <c r="AA8631" i="9"/>
  <c r="AB8623" i="9"/>
  <c r="AA8623" i="9"/>
  <c r="AA8614" i="9"/>
  <c r="AB8614" i="9"/>
  <c r="AA8606" i="9"/>
  <c r="AB8606" i="9"/>
  <c r="AA8598" i="9"/>
  <c r="AB8598" i="9"/>
  <c r="AA8589" i="9"/>
  <c r="AB8589" i="9"/>
  <c r="AA8581" i="9"/>
  <c r="AB8581" i="9"/>
  <c r="AA8573" i="9"/>
  <c r="AB8573" i="9"/>
  <c r="AA8564" i="9"/>
  <c r="AB8564" i="9"/>
  <c r="AA8556" i="9"/>
  <c r="AB8556" i="9"/>
  <c r="AB8547" i="9"/>
  <c r="AA8547" i="9"/>
  <c r="AB8539" i="9"/>
  <c r="AA8539" i="9"/>
  <c r="AB8531" i="9"/>
  <c r="AA8531" i="9"/>
  <c r="AA8522" i="9"/>
  <c r="AB8522" i="9"/>
  <c r="AA8514" i="9"/>
  <c r="AB8514" i="9"/>
  <c r="AA8506" i="9"/>
  <c r="AB8506" i="9"/>
  <c r="AA8497" i="9"/>
  <c r="AB8497" i="9"/>
  <c r="AA8489" i="9"/>
  <c r="AB8489" i="9"/>
  <c r="AA8481" i="9"/>
  <c r="AB8481" i="9"/>
  <c r="AA8472" i="9"/>
  <c r="AB8472" i="9"/>
  <c r="AA8464" i="9"/>
  <c r="AB8464" i="9"/>
  <c r="AA8456" i="9"/>
  <c r="AB8456" i="9"/>
  <c r="AB8447" i="9"/>
  <c r="AA8447" i="9"/>
  <c r="AB8439" i="9"/>
  <c r="AA8439" i="9"/>
  <c r="AB8431" i="9"/>
  <c r="AA8431" i="9"/>
  <c r="AA8422" i="9"/>
  <c r="AB8422" i="9"/>
  <c r="AA8414" i="9"/>
  <c r="AB8414" i="9"/>
  <c r="AA8406" i="9"/>
  <c r="AB8406" i="9"/>
  <c r="AA8397" i="9"/>
  <c r="AB8397" i="9"/>
  <c r="AA8389" i="9"/>
  <c r="AB8389" i="9"/>
  <c r="AA8381" i="9"/>
  <c r="AB8381" i="9"/>
  <c r="AA8372" i="9"/>
  <c r="AB8372" i="9"/>
  <c r="AA8364" i="9"/>
  <c r="AB8364" i="9"/>
  <c r="AA8358" i="9"/>
  <c r="AB8358" i="9"/>
  <c r="AA8349" i="9"/>
  <c r="AB8349" i="9"/>
  <c r="AA8341" i="9"/>
  <c r="AB8341" i="9"/>
  <c r="AA8333" i="9"/>
  <c r="AB8333" i="9"/>
  <c r="AA8324" i="9"/>
  <c r="AB8324" i="9"/>
  <c r="AA8316" i="9"/>
  <c r="AB8316" i="9"/>
  <c r="AB8307" i="9"/>
  <c r="AA8307" i="9"/>
  <c r="AB8299" i="9"/>
  <c r="AA8299" i="9"/>
  <c r="X8291" i="9"/>
  <c r="AB8291" i="9"/>
  <c r="AA8291" i="9"/>
  <c r="AA8282" i="9"/>
  <c r="AB8282" i="9"/>
  <c r="AA8274" i="9"/>
  <c r="AB8274" i="9"/>
  <c r="AA8266" i="9"/>
  <c r="AB8266" i="9"/>
  <c r="AA8257" i="9"/>
  <c r="AB8257" i="9"/>
  <c r="AA8249" i="9"/>
  <c r="AB8249" i="9"/>
  <c r="AA8241" i="9"/>
  <c r="AB8241" i="9"/>
  <c r="AA8232" i="9"/>
  <c r="AB8232" i="9"/>
  <c r="AA8224" i="9"/>
  <c r="AB8224" i="9"/>
  <c r="AA8216" i="9"/>
  <c r="AB8216" i="9"/>
  <c r="AB8207" i="9"/>
  <c r="AA8207" i="9"/>
  <c r="AB8199" i="9"/>
  <c r="AA8199" i="9"/>
  <c r="AB8191" i="9"/>
  <c r="AA8191" i="9"/>
  <c r="AB8182" i="9"/>
  <c r="AA8182" i="9"/>
  <c r="AB8174" i="9"/>
  <c r="AA8174" i="9"/>
  <c r="AB8166" i="9"/>
  <c r="AA8166" i="9"/>
  <c r="AA8157" i="9"/>
  <c r="AB8157" i="9"/>
  <c r="AA8149" i="9"/>
  <c r="AB8149" i="9"/>
  <c r="AA8141" i="9"/>
  <c r="AB8141" i="9"/>
  <c r="AA8132" i="9"/>
  <c r="AB8132" i="9"/>
  <c r="AA8124" i="9"/>
  <c r="AB8124" i="9"/>
  <c r="AA8115" i="9"/>
  <c r="AB8115" i="9"/>
  <c r="AA8107" i="9"/>
  <c r="AB8107" i="9"/>
  <c r="AA8099" i="9"/>
  <c r="AB8099" i="9"/>
  <c r="AA8091" i="9"/>
  <c r="AB8091" i="9"/>
  <c r="AA8083" i="9"/>
  <c r="AB8083" i="9"/>
  <c r="AA8075" i="9"/>
  <c r="AB8075" i="9"/>
  <c r="AB8066" i="9"/>
  <c r="AA8066" i="9"/>
  <c r="AB8058" i="9"/>
  <c r="AA8058" i="9"/>
  <c r="AB8050" i="9"/>
  <c r="AA8050" i="9"/>
  <c r="AA8041" i="9"/>
  <c r="AB8041" i="9"/>
  <c r="AA8033" i="9"/>
  <c r="AB8033" i="9"/>
  <c r="AA8025" i="9"/>
  <c r="AB8025" i="9"/>
  <c r="AA8016" i="9"/>
  <c r="AB8016" i="9"/>
  <c r="AA8008" i="9"/>
  <c r="AB8008" i="9"/>
  <c r="AA8000" i="9"/>
  <c r="AB8000" i="9"/>
  <c r="AA7991" i="9"/>
  <c r="AB7991" i="9"/>
  <c r="AA7983" i="9"/>
  <c r="AB7983" i="9"/>
  <c r="AA7975" i="9"/>
  <c r="AB7975" i="9"/>
  <c r="AB7966" i="9"/>
  <c r="AA7966" i="9"/>
  <c r="AA7951" i="9"/>
  <c r="AB7951" i="9"/>
  <c r="AB7942" i="9"/>
  <c r="AA7942" i="9"/>
  <c r="AB7934" i="9"/>
  <c r="AA7934" i="9"/>
  <c r="AB7926" i="9"/>
  <c r="AA7926" i="9"/>
  <c r="AA7917" i="9"/>
  <c r="AB7917" i="9"/>
  <c r="AA7909" i="9"/>
  <c r="AB7909" i="9"/>
  <c r="AA7901" i="9"/>
  <c r="AB7901" i="9"/>
  <c r="AA7892" i="9"/>
  <c r="AB7892" i="9"/>
  <c r="AA7885" i="9"/>
  <c r="AB7885" i="9"/>
  <c r="AA7877" i="9"/>
  <c r="AB7877" i="9"/>
  <c r="AA7868" i="9"/>
  <c r="AB7868" i="9"/>
  <c r="AA7860" i="9"/>
  <c r="AB7860" i="9"/>
  <c r="AA7851" i="9"/>
  <c r="AB7851" i="9"/>
  <c r="AA7843" i="9"/>
  <c r="AB7843" i="9"/>
  <c r="AA7835" i="9"/>
  <c r="AB7835" i="9"/>
  <c r="AB7826" i="9"/>
  <c r="AA7826" i="9"/>
  <c r="AA7811" i="9"/>
  <c r="AB7811" i="9"/>
  <c r="AB7802" i="9"/>
  <c r="AA7802" i="9"/>
  <c r="AB7794" i="9"/>
  <c r="AA7794" i="9"/>
  <c r="AB7786" i="9"/>
  <c r="AA7786" i="9"/>
  <c r="AA7777" i="9"/>
  <c r="AB7777" i="9"/>
  <c r="AA7769" i="9"/>
  <c r="AB7769" i="9"/>
  <c r="AA7761" i="9"/>
  <c r="AB7761" i="9"/>
  <c r="AA7752" i="9"/>
  <c r="AB7752" i="9"/>
  <c r="AA7744" i="9"/>
  <c r="AB7744" i="9"/>
  <c r="AA7737" i="9"/>
  <c r="AB7737" i="9"/>
  <c r="AA7728" i="9"/>
  <c r="AB7728" i="9"/>
  <c r="AA7720" i="9"/>
  <c r="AB7720" i="9"/>
  <c r="AA7712" i="9"/>
  <c r="AB7712" i="9"/>
  <c r="AA7703" i="9"/>
  <c r="AB7703" i="9"/>
  <c r="AA7695" i="9"/>
  <c r="AB7695" i="9"/>
  <c r="AA7687" i="9"/>
  <c r="AB7687" i="9"/>
  <c r="AB7678" i="9"/>
  <c r="AA7678" i="9"/>
  <c r="AB7670" i="9"/>
  <c r="AA7670" i="9"/>
  <c r="AB7662" i="9"/>
  <c r="AA7662" i="9"/>
  <c r="AB7654" i="9"/>
  <c r="AA7654" i="9"/>
  <c r="AB7646" i="9"/>
  <c r="AA7646" i="9"/>
  <c r="AB7638" i="9"/>
  <c r="AA7638" i="9"/>
  <c r="AA7629" i="9"/>
  <c r="AB7629" i="9"/>
  <c r="AB7614" i="9"/>
  <c r="AA7614" i="9"/>
  <c r="AA7605" i="9"/>
  <c r="AB7605" i="9"/>
  <c r="AB7598" i="9"/>
  <c r="AA7598" i="9"/>
  <c r="AB7590" i="9"/>
  <c r="AA7590" i="9"/>
  <c r="AA7581" i="9"/>
  <c r="AB7581" i="9"/>
  <c r="AA7573" i="9"/>
  <c r="AB7573" i="9"/>
  <c r="AA7565" i="9"/>
  <c r="AB7565" i="9"/>
  <c r="AA7556" i="9"/>
  <c r="AB7556" i="9"/>
  <c r="AA7548" i="9"/>
  <c r="AB7548" i="9"/>
  <c r="AA7539" i="9"/>
  <c r="AB7539" i="9"/>
  <c r="AA7531" i="9"/>
  <c r="AB7531" i="9"/>
  <c r="AA7523" i="9"/>
  <c r="AB7523" i="9"/>
  <c r="AB7514" i="9"/>
  <c r="AA7514" i="9"/>
  <c r="AB7506" i="9"/>
  <c r="AA7506" i="9"/>
  <c r="AA7499" i="9"/>
  <c r="AB7499" i="9"/>
  <c r="AA7484" i="9"/>
  <c r="AB7484" i="9"/>
  <c r="AA7476" i="9"/>
  <c r="AB7476" i="9"/>
  <c r="X7467" i="9"/>
  <c r="AA7467" i="9"/>
  <c r="AB7467" i="9"/>
  <c r="AA7459" i="9"/>
  <c r="AB7459" i="9"/>
  <c r="AA7451" i="9"/>
  <c r="AB7451" i="9"/>
  <c r="AA7443" i="9"/>
  <c r="AB7443" i="9"/>
  <c r="AA7436" i="9"/>
  <c r="AB7436" i="9"/>
  <c r="AA7428" i="9"/>
  <c r="AB7428" i="9"/>
  <c r="AA7419" i="9"/>
  <c r="AB7419" i="9"/>
  <c r="AA7411" i="9"/>
  <c r="AB7411" i="9"/>
  <c r="AA7403" i="9"/>
  <c r="AB7403" i="9"/>
  <c r="X7394" i="9"/>
  <c r="AB7394" i="9"/>
  <c r="AA7394" i="9"/>
  <c r="AB7386" i="9"/>
  <c r="AA7386" i="9"/>
  <c r="X7378" i="9"/>
  <c r="AB7378" i="9"/>
  <c r="AA7378" i="9"/>
  <c r="AA7369" i="9"/>
  <c r="AB7369" i="9"/>
  <c r="AA7361" i="9"/>
  <c r="AB7361" i="9"/>
  <c r="AA7353" i="9"/>
  <c r="AB7353" i="9"/>
  <c r="AA7344" i="9"/>
  <c r="AB7344" i="9"/>
  <c r="AA7336" i="9"/>
  <c r="AB7336" i="9"/>
  <c r="AA7328" i="9"/>
  <c r="AB7328" i="9"/>
  <c r="AA7319" i="9"/>
  <c r="AB7319" i="9"/>
  <c r="AA7311" i="9"/>
  <c r="AB7311" i="9"/>
  <c r="AA7303" i="9"/>
  <c r="AB7303" i="9"/>
  <c r="AB7294" i="9"/>
  <c r="AA7294" i="9"/>
  <c r="AB7286" i="9"/>
  <c r="AA7286" i="9"/>
  <c r="AB7278" i="9"/>
  <c r="AA7278" i="9"/>
  <c r="AA7269" i="9"/>
  <c r="AB7269" i="9"/>
  <c r="AA7261" i="9"/>
  <c r="AB7261" i="9"/>
  <c r="AA7253" i="9"/>
  <c r="AB7253" i="9"/>
  <c r="AA7244" i="9"/>
  <c r="AB7244" i="9"/>
  <c r="AA7229" i="9"/>
  <c r="AB7229" i="9"/>
  <c r="AA7220" i="9"/>
  <c r="AB7220" i="9"/>
  <c r="AA7213" i="9"/>
  <c r="AB7213" i="9"/>
  <c r="AA7205" i="9"/>
  <c r="AB7205" i="9"/>
  <c r="AA7196" i="9"/>
  <c r="AB7196" i="9"/>
  <c r="AA7188" i="9"/>
  <c r="AB7188" i="9"/>
  <c r="AB7182" i="9"/>
  <c r="AA7182" i="9"/>
  <c r="AB7174" i="9"/>
  <c r="AA7174" i="9"/>
  <c r="AA7167" i="9"/>
  <c r="AB7167" i="9"/>
  <c r="AA7160" i="9"/>
  <c r="AB7160" i="9"/>
  <c r="AA7152" i="9"/>
  <c r="AB7152" i="9"/>
  <c r="AA7144" i="9"/>
  <c r="AB7144" i="9"/>
  <c r="AA7136" i="9"/>
  <c r="AB7136" i="9"/>
  <c r="AA7127" i="9"/>
  <c r="AB7127" i="9"/>
  <c r="AA7119" i="9"/>
  <c r="AB7119" i="9"/>
  <c r="AA7111" i="9"/>
  <c r="AB7111" i="9"/>
  <c r="AB7102" i="9"/>
  <c r="AA7102" i="9"/>
  <c r="AB7094" i="9"/>
  <c r="AA7094" i="9"/>
  <c r="AB7086" i="9"/>
  <c r="AA7086" i="9"/>
  <c r="AB7078" i="9"/>
  <c r="AA7078" i="9"/>
  <c r="AB7070" i="9"/>
  <c r="AA7070" i="9"/>
  <c r="AB7062" i="9"/>
  <c r="AA7062" i="9"/>
  <c r="AA7053" i="9"/>
  <c r="AB7053" i="9"/>
  <c r="AA7045" i="9"/>
  <c r="AB7045" i="9"/>
  <c r="AA7037" i="9"/>
  <c r="AB7037" i="9"/>
  <c r="AA7029" i="9"/>
  <c r="AB7029" i="9"/>
  <c r="AA7023" i="9"/>
  <c r="AB7023" i="9"/>
  <c r="AA7015" i="9"/>
  <c r="AB7015" i="9"/>
  <c r="AB7006" i="9"/>
  <c r="AA7006" i="9"/>
  <c r="AB6998" i="9"/>
  <c r="AA6998" i="9"/>
  <c r="AA6991" i="9"/>
  <c r="AB6991" i="9"/>
  <c r="AB6982" i="9"/>
  <c r="AA6982" i="9"/>
  <c r="AB6974" i="9"/>
  <c r="AA6974" i="9"/>
  <c r="AB6966" i="9"/>
  <c r="AA6966" i="9"/>
  <c r="AA6957" i="9"/>
  <c r="AB6957" i="9"/>
  <c r="AA6949" i="9"/>
  <c r="AB6949" i="9"/>
  <c r="AA6941" i="9"/>
  <c r="AB6941" i="9"/>
  <c r="AA6932" i="9"/>
  <c r="AB6932" i="9"/>
  <c r="AA6924" i="9"/>
  <c r="AB6924" i="9"/>
  <c r="AA6915" i="9"/>
  <c r="AB6915" i="9"/>
  <c r="AA6907" i="9"/>
  <c r="AB6907" i="9"/>
  <c r="AA6891" i="9"/>
  <c r="AB6891" i="9"/>
  <c r="AA6883" i="9"/>
  <c r="AB6883" i="9"/>
  <c r="AA6875" i="9"/>
  <c r="AB6875" i="9"/>
  <c r="AA6866" i="9"/>
  <c r="AB6866" i="9"/>
  <c r="AA6859" i="9"/>
  <c r="AB6859" i="9"/>
  <c r="AA6851" i="9"/>
  <c r="AB6851" i="9"/>
  <c r="AA6842" i="9"/>
  <c r="AB6842" i="9"/>
  <c r="AA6834" i="9"/>
  <c r="AB6834" i="9"/>
  <c r="AA6827" i="9"/>
  <c r="AB6827" i="9"/>
  <c r="AA6819" i="9"/>
  <c r="AB6819" i="9"/>
  <c r="AA6811" i="9"/>
  <c r="AB6811" i="9"/>
  <c r="AA6803" i="9"/>
  <c r="AB6803" i="9"/>
  <c r="AA6794" i="9"/>
  <c r="AB6794" i="9"/>
  <c r="AA6786" i="9"/>
  <c r="AB6786" i="9"/>
  <c r="AA6778" i="9"/>
  <c r="AB6778" i="9"/>
  <c r="AA6769" i="9"/>
  <c r="AB6769" i="9"/>
  <c r="AA6762" i="9"/>
  <c r="AB6762" i="9"/>
  <c r="AA6754" i="9"/>
  <c r="AB6754" i="9"/>
  <c r="AA6745" i="9"/>
  <c r="AB6745" i="9"/>
  <c r="AA6737" i="9"/>
  <c r="AB6737" i="9"/>
  <c r="AA6730" i="9"/>
  <c r="AB6730" i="9"/>
  <c r="AA6721" i="9"/>
  <c r="AB6721" i="9"/>
  <c r="AA6713" i="9"/>
  <c r="AB6713" i="9"/>
  <c r="AA6705" i="9"/>
  <c r="AB6705" i="9"/>
  <c r="AB6696" i="9"/>
  <c r="AA6696" i="9"/>
  <c r="AB6688" i="9"/>
  <c r="AA6688" i="9"/>
  <c r="AB6680" i="9"/>
  <c r="AA6680" i="9"/>
  <c r="AA6671" i="9"/>
  <c r="AB6671" i="9"/>
  <c r="AB6664" i="9"/>
  <c r="AA6664" i="9"/>
  <c r="AB6656" i="9"/>
  <c r="AA6656" i="9"/>
  <c r="AA6647" i="9"/>
  <c r="AB6647" i="9"/>
  <c r="AA6639" i="9"/>
  <c r="AB6639" i="9"/>
  <c r="AA6631" i="9"/>
  <c r="AB6631" i="9"/>
  <c r="AA6622" i="9"/>
  <c r="AB6622" i="9"/>
  <c r="AA6614" i="9"/>
  <c r="AB6614" i="9"/>
  <c r="AA6606" i="9"/>
  <c r="AB6606" i="9"/>
  <c r="AA6597" i="9"/>
  <c r="AB6597" i="9"/>
  <c r="AA6590" i="9"/>
  <c r="AB6590" i="9"/>
  <c r="AA6582" i="9"/>
  <c r="AB6582" i="9"/>
  <c r="AA6573" i="9"/>
  <c r="AB6573" i="9"/>
  <c r="AA6565" i="9"/>
  <c r="AB6565" i="9"/>
  <c r="AA6557" i="9"/>
  <c r="AB6557" i="9"/>
  <c r="AB6548" i="9"/>
  <c r="AA6548" i="9"/>
  <c r="AB6540" i="9"/>
  <c r="AA6540" i="9"/>
  <c r="AA6531" i="9"/>
  <c r="AB6531" i="9"/>
  <c r="AA6523" i="9"/>
  <c r="AB6523" i="9"/>
  <c r="AA6515" i="9"/>
  <c r="AB6515" i="9"/>
  <c r="AA6506" i="9"/>
  <c r="AB6506" i="9"/>
  <c r="AA6498" i="9"/>
  <c r="AB6498" i="9"/>
  <c r="AA6490" i="9"/>
  <c r="AB6490" i="9"/>
  <c r="AA6481" i="9"/>
  <c r="AB6481" i="9"/>
  <c r="AA6473" i="9"/>
  <c r="AB6473" i="9"/>
  <c r="AA6465" i="9"/>
  <c r="AB6465" i="9"/>
  <c r="AB6456" i="9"/>
  <c r="AA6456" i="9"/>
  <c r="AA6449" i="9"/>
  <c r="AB6449" i="9"/>
  <c r="AA6441" i="9"/>
  <c r="AB6441" i="9"/>
  <c r="AB6432" i="9"/>
  <c r="AA6432" i="9"/>
  <c r="AB6424" i="9"/>
  <c r="AA6424" i="9"/>
  <c r="X6417" i="9"/>
  <c r="AA6417" i="9"/>
  <c r="AB6417" i="9"/>
  <c r="AB6408" i="9"/>
  <c r="AA6408" i="9"/>
  <c r="AB6400" i="9"/>
  <c r="AA6400" i="9"/>
  <c r="AB6392" i="9"/>
  <c r="AA6392" i="9"/>
  <c r="AA6383" i="9"/>
  <c r="AB6383" i="9"/>
  <c r="AA6375" i="9"/>
  <c r="AB6375" i="9"/>
  <c r="AA6367" i="9"/>
  <c r="AB6367" i="9"/>
  <c r="AA6358" i="9"/>
  <c r="AB6358" i="9"/>
  <c r="AA6350" i="9"/>
  <c r="AB6350" i="9"/>
  <c r="AA6342" i="9"/>
  <c r="AB6342" i="9"/>
  <c r="AA6333" i="9"/>
  <c r="AB6333" i="9"/>
  <c r="AA6325" i="9"/>
  <c r="AB6325" i="9"/>
  <c r="AA6317" i="9"/>
  <c r="AB6317" i="9"/>
  <c r="AB6308" i="9"/>
  <c r="AA6308" i="9"/>
  <c r="AA6301" i="9"/>
  <c r="AB6301" i="9"/>
  <c r="AA6293" i="9"/>
  <c r="AB6293" i="9"/>
  <c r="AB6284" i="9"/>
  <c r="AA6284" i="9"/>
  <c r="AA6277" i="9"/>
  <c r="AB6277" i="9"/>
  <c r="AA6269" i="9"/>
  <c r="AB6269" i="9"/>
  <c r="AB6260" i="9"/>
  <c r="AA6260" i="9"/>
  <c r="AB6252" i="9"/>
  <c r="AA6252" i="9"/>
  <c r="AA6246" i="9"/>
  <c r="AB6246" i="9"/>
  <c r="AA6237" i="9"/>
  <c r="AB6237" i="9"/>
  <c r="AA6229" i="9"/>
  <c r="AB6229" i="9"/>
  <c r="AA6221" i="9"/>
  <c r="AB6221" i="9"/>
  <c r="AA6213" i="9"/>
  <c r="AB6213" i="9"/>
  <c r="AA6205" i="9"/>
  <c r="AB6205" i="9"/>
  <c r="AA6197" i="9"/>
  <c r="AB6197" i="9"/>
  <c r="AB6188" i="9"/>
  <c r="AA6188" i="9"/>
  <c r="AB6180" i="9"/>
  <c r="AA6180" i="9"/>
  <c r="AA6171" i="9"/>
  <c r="AB6171" i="9"/>
  <c r="AA6163" i="9"/>
  <c r="AB6163" i="9"/>
  <c r="AA6155" i="9"/>
  <c r="AB6155" i="9"/>
  <c r="AA6146" i="9"/>
  <c r="AB6146" i="9"/>
  <c r="AA6138" i="9"/>
  <c r="AB6138" i="9"/>
  <c r="AA6130" i="9"/>
  <c r="AB6130" i="9"/>
  <c r="AA6121" i="9"/>
  <c r="AB6121" i="9"/>
  <c r="AA6113" i="9"/>
  <c r="AB6113" i="9"/>
  <c r="AA6105" i="9"/>
  <c r="AB6105" i="9"/>
  <c r="AA6096" i="9"/>
  <c r="AB6096" i="9"/>
  <c r="AA6088" i="9"/>
  <c r="AB6088" i="9"/>
  <c r="AA6080" i="9"/>
  <c r="AB6080" i="9"/>
  <c r="AA6071" i="9"/>
  <c r="AB6071" i="9"/>
  <c r="AA6063" i="9"/>
  <c r="AB6063" i="9"/>
  <c r="AA6055" i="9"/>
  <c r="AB6055" i="9"/>
  <c r="AA6046" i="9"/>
  <c r="AB6046" i="9"/>
  <c r="AA6038" i="9"/>
  <c r="AB6038" i="9"/>
  <c r="AA6030" i="9"/>
  <c r="AB6030" i="9"/>
  <c r="AA6021" i="9"/>
  <c r="AB6021" i="9"/>
  <c r="AA6013" i="9"/>
  <c r="AB6013" i="9"/>
  <c r="AA6005" i="9"/>
  <c r="AB6005" i="9"/>
  <c r="AA5996" i="9"/>
  <c r="AB5996" i="9"/>
  <c r="AB5988" i="9"/>
  <c r="AA5988" i="9"/>
  <c r="AA5979" i="9"/>
  <c r="AB5979" i="9"/>
  <c r="AA5971" i="9"/>
  <c r="AB5971" i="9"/>
  <c r="AA5963" i="9"/>
  <c r="AB5963" i="9"/>
  <c r="AA5954" i="9"/>
  <c r="AB5954" i="9"/>
  <c r="AA5946" i="9"/>
  <c r="AB5946" i="9"/>
  <c r="AA5938" i="9"/>
  <c r="AB5938" i="9"/>
  <c r="AA5929" i="9"/>
  <c r="AB5929" i="9"/>
  <c r="AA5921" i="9"/>
  <c r="AB5921" i="9"/>
  <c r="AA5914" i="9"/>
  <c r="AB5914" i="9"/>
  <c r="AA5905" i="9"/>
  <c r="AB5905" i="9"/>
  <c r="AA5897" i="9"/>
  <c r="AB5897" i="9"/>
  <c r="AA5889" i="9"/>
  <c r="AB5889" i="9"/>
  <c r="AA5880" i="9"/>
  <c r="AB5880" i="9"/>
  <c r="AA5872" i="9"/>
  <c r="AB5872" i="9"/>
  <c r="X5865" i="9"/>
  <c r="AA5865" i="9"/>
  <c r="AB5865" i="9"/>
  <c r="AA5856" i="9"/>
  <c r="AB5856" i="9"/>
  <c r="AA5848" i="9"/>
  <c r="AB5848" i="9"/>
  <c r="AA5840" i="9"/>
  <c r="AB5840" i="9"/>
  <c r="AA5831" i="9"/>
  <c r="AB5831" i="9"/>
  <c r="AA5823" i="9"/>
  <c r="AB5823" i="9"/>
  <c r="AA5815" i="9"/>
  <c r="AB5815" i="9"/>
  <c r="AA5806" i="9"/>
  <c r="AB5806" i="9"/>
  <c r="AA5799" i="9"/>
  <c r="AB5799" i="9"/>
  <c r="AA5791" i="9"/>
  <c r="AB5791" i="9"/>
  <c r="AA5782" i="9"/>
  <c r="AB5782" i="9"/>
  <c r="AA5774" i="9"/>
  <c r="AB5774" i="9"/>
  <c r="AA5766" i="9"/>
  <c r="AB5766" i="9"/>
  <c r="AA5757" i="9"/>
  <c r="AB5757" i="9"/>
  <c r="AA5750" i="9"/>
  <c r="AB5750" i="9"/>
  <c r="AA5742" i="9"/>
  <c r="AB5742" i="9"/>
  <c r="AA5733" i="9"/>
  <c r="AB5733" i="9"/>
  <c r="AA5726" i="9"/>
  <c r="AB5726" i="9"/>
  <c r="AA5718" i="9"/>
  <c r="AB5718" i="9"/>
  <c r="AA5709" i="9"/>
  <c r="AB5709" i="9"/>
  <c r="AA5702" i="9"/>
  <c r="AB5702" i="9"/>
  <c r="AB870" i="9"/>
  <c r="AA870" i="9"/>
  <c r="AA861" i="9"/>
  <c r="AB861" i="9"/>
  <c r="AA853" i="9"/>
  <c r="AB853" i="9"/>
  <c r="AA845" i="9"/>
  <c r="AB845" i="9"/>
  <c r="AA836" i="9"/>
  <c r="AB836" i="9"/>
  <c r="AA828" i="9"/>
  <c r="AB828" i="9"/>
  <c r="AA819" i="9"/>
  <c r="AB819" i="9"/>
  <c r="AA811" i="9"/>
  <c r="AB811" i="9"/>
  <c r="AA803" i="9"/>
  <c r="AB803" i="9"/>
  <c r="AB794" i="9"/>
  <c r="AA794" i="9"/>
  <c r="AB786" i="9"/>
  <c r="AA786" i="9"/>
  <c r="AB778" i="9"/>
  <c r="AA778" i="9"/>
  <c r="AA769" i="9"/>
  <c r="AB769" i="9"/>
  <c r="AA761" i="9"/>
  <c r="AB761" i="9"/>
  <c r="AA753" i="9"/>
  <c r="AB753" i="9"/>
  <c r="AA744" i="9"/>
  <c r="AB744" i="9"/>
  <c r="AA736" i="9"/>
  <c r="AB736" i="9"/>
  <c r="AA728" i="9"/>
  <c r="AB728" i="9"/>
  <c r="AA719" i="9"/>
  <c r="AB719" i="9"/>
  <c r="AA711" i="9"/>
  <c r="AB711" i="9"/>
  <c r="AA703" i="9"/>
  <c r="AB703" i="9"/>
  <c r="AB694" i="9"/>
  <c r="AA694" i="9"/>
  <c r="AB686" i="9"/>
  <c r="AA686" i="9"/>
  <c r="AB678" i="9"/>
  <c r="AA678" i="9"/>
  <c r="AA669" i="9"/>
  <c r="AB669" i="9"/>
  <c r="AA661" i="9"/>
  <c r="AB661" i="9"/>
  <c r="AA653" i="9"/>
  <c r="AB653" i="9"/>
  <c r="AA644" i="9"/>
  <c r="AB644" i="9"/>
  <c r="AA636" i="9"/>
  <c r="AB636" i="9"/>
  <c r="AA627" i="9"/>
  <c r="AB627" i="9"/>
  <c r="AA619" i="9"/>
  <c r="AB619" i="9"/>
  <c r="AA611" i="9"/>
  <c r="AB611" i="9"/>
  <c r="AB602" i="9"/>
  <c r="AA602" i="9"/>
  <c r="AB594" i="9"/>
  <c r="AA594" i="9"/>
  <c r="AB586" i="9"/>
  <c r="AA586" i="9"/>
  <c r="AA577" i="9"/>
  <c r="AB577" i="9"/>
  <c r="AA569" i="9"/>
  <c r="AB569" i="9"/>
  <c r="AB561" i="9"/>
  <c r="AA561" i="9"/>
  <c r="AA552" i="9"/>
  <c r="AB552" i="9"/>
  <c r="AA544" i="9"/>
  <c r="AB544" i="9"/>
  <c r="AA536" i="9"/>
  <c r="AB536" i="9"/>
  <c r="AA527" i="9"/>
  <c r="AB527" i="9"/>
  <c r="AA519" i="9"/>
  <c r="AB519" i="9"/>
  <c r="AA511" i="9"/>
  <c r="AB511" i="9"/>
  <c r="AB502" i="9"/>
  <c r="AA502" i="9"/>
  <c r="AB494" i="9"/>
  <c r="AA494" i="9"/>
  <c r="AB486" i="9"/>
  <c r="AA486" i="9"/>
  <c r="AA477" i="9"/>
  <c r="AB477" i="9"/>
  <c r="AA469" i="9"/>
  <c r="AB469" i="9"/>
  <c r="AA461" i="9"/>
  <c r="AB461" i="9"/>
  <c r="AA452" i="9"/>
  <c r="AB452" i="9"/>
  <c r="AA444" i="9"/>
  <c r="AB444" i="9"/>
  <c r="AA435" i="9"/>
  <c r="AB435" i="9"/>
  <c r="AA427" i="9"/>
  <c r="AB427" i="9"/>
  <c r="AA419" i="9"/>
  <c r="AB419" i="9"/>
  <c r="AB410" i="9"/>
  <c r="AA410" i="9"/>
  <c r="AB402" i="9"/>
  <c r="AA402" i="9"/>
  <c r="AB394" i="9"/>
  <c r="AA394" i="9"/>
  <c r="AA385" i="9"/>
  <c r="AB385" i="9"/>
  <c r="AA377" i="9"/>
  <c r="AB377" i="9"/>
  <c r="AB369" i="9"/>
  <c r="AA369" i="9"/>
  <c r="AA360" i="9"/>
  <c r="AB360" i="9"/>
  <c r="AA352" i="9"/>
  <c r="AB352" i="9"/>
  <c r="AA344" i="9"/>
  <c r="AB344" i="9"/>
  <c r="AA335" i="9"/>
  <c r="AB335" i="9"/>
  <c r="AA327" i="9"/>
  <c r="AB327" i="9"/>
  <c r="AA319" i="9"/>
  <c r="AB319" i="9"/>
  <c r="AB310" i="9"/>
  <c r="AA310" i="9"/>
  <c r="AB302" i="9"/>
  <c r="AA302" i="9"/>
  <c r="AB294" i="9"/>
  <c r="AA294" i="9"/>
  <c r="AA285" i="9"/>
  <c r="AB285" i="9"/>
  <c r="AA277" i="9"/>
  <c r="AB277" i="9"/>
  <c r="AA269" i="9"/>
  <c r="AB269" i="9"/>
  <c r="AA260" i="9"/>
  <c r="AB260" i="9"/>
  <c r="AA252" i="9"/>
  <c r="AB252" i="9"/>
  <c r="AA2951" i="9"/>
  <c r="AB2951" i="9"/>
  <c r="AA2943" i="9"/>
  <c r="AB2943" i="9"/>
  <c r="AA2935" i="9"/>
  <c r="AB2935" i="9"/>
  <c r="AA2926" i="9"/>
  <c r="AB2926" i="9"/>
  <c r="AA2918" i="9"/>
  <c r="AB2918" i="9"/>
  <c r="AA2910" i="9"/>
  <c r="AB2910" i="9"/>
  <c r="AA2901" i="9"/>
  <c r="AB2901" i="9"/>
  <c r="AA2893" i="9"/>
  <c r="AB2893" i="9"/>
  <c r="AA2885" i="9"/>
  <c r="AB2885" i="9"/>
  <c r="AB2876" i="9"/>
  <c r="AA2876" i="9"/>
  <c r="AB2868" i="9"/>
  <c r="AA2868" i="9"/>
  <c r="AA2859" i="9"/>
  <c r="AB2859" i="9"/>
  <c r="AA2851" i="9"/>
  <c r="AB2851" i="9"/>
  <c r="AA2843" i="9"/>
  <c r="AB2843" i="9"/>
  <c r="AA2834" i="9"/>
  <c r="AB2834" i="9"/>
  <c r="AA2826" i="9"/>
  <c r="AB2826" i="9"/>
  <c r="AA2818" i="9"/>
  <c r="AB2818" i="9"/>
  <c r="AA2809" i="9"/>
  <c r="AB2809" i="9"/>
  <c r="AA2801" i="9"/>
  <c r="AB2801" i="9"/>
  <c r="AA2793" i="9"/>
  <c r="AB2793" i="9"/>
  <c r="AB2784" i="9"/>
  <c r="AA2784" i="9"/>
  <c r="AB2776" i="9"/>
  <c r="AA2776" i="9"/>
  <c r="AB2768" i="9"/>
  <c r="AA2768" i="9"/>
  <c r="AA2759" i="9"/>
  <c r="AB2759" i="9"/>
  <c r="AA2751" i="9"/>
  <c r="AB2751" i="9"/>
  <c r="AA2743" i="9"/>
  <c r="AB2743" i="9"/>
  <c r="AA2734" i="9"/>
  <c r="AB2734" i="9"/>
  <c r="AA2726" i="9"/>
  <c r="AB2726" i="9"/>
  <c r="AA2718" i="9"/>
  <c r="AB2718" i="9"/>
  <c r="AA2709" i="9"/>
  <c r="AB2709" i="9"/>
  <c r="AA2701" i="9"/>
  <c r="AB2701" i="9"/>
  <c r="AA2693" i="9"/>
  <c r="AB2693" i="9"/>
  <c r="AB2684" i="9"/>
  <c r="AA2684" i="9"/>
  <c r="AB2676" i="9"/>
  <c r="AA2676" i="9"/>
  <c r="AA2667" i="9"/>
  <c r="AB2667" i="9"/>
  <c r="AA2659" i="9"/>
  <c r="AB2659" i="9"/>
  <c r="AA2651" i="9"/>
  <c r="AB2651" i="9"/>
  <c r="AA2642" i="9"/>
  <c r="AB2642" i="9"/>
  <c r="AA2634" i="9"/>
  <c r="AB2634" i="9"/>
  <c r="AA2626" i="9"/>
  <c r="AB2626" i="9"/>
  <c r="AA2617" i="9"/>
  <c r="AB2617" i="9"/>
  <c r="AA2609" i="9"/>
  <c r="AB2609" i="9"/>
  <c r="AA2601" i="9"/>
  <c r="AB2601" i="9"/>
  <c r="AB2592" i="9"/>
  <c r="AA2592" i="9"/>
  <c r="AB2584" i="9"/>
  <c r="AA2584" i="9"/>
  <c r="AB2576" i="9"/>
  <c r="AA2576" i="9"/>
  <c r="AA2567" i="9"/>
  <c r="AB2567" i="9"/>
  <c r="AA2559" i="9"/>
  <c r="AB2559" i="9"/>
  <c r="AA2551" i="9"/>
  <c r="AB2551" i="9"/>
  <c r="AA2542" i="9"/>
  <c r="AB2542" i="9"/>
  <c r="AA2534" i="9"/>
  <c r="AB2534" i="9"/>
  <c r="AA2526" i="9"/>
  <c r="AB2526" i="9"/>
  <c r="AA2517" i="9"/>
  <c r="AB2517" i="9"/>
  <c r="AA2509" i="9"/>
  <c r="AB2509" i="9"/>
  <c r="AA2501" i="9"/>
  <c r="AB2501" i="9"/>
  <c r="AA2492" i="9"/>
  <c r="AB2492" i="9"/>
  <c r="AB2484" i="9"/>
  <c r="AA2484" i="9"/>
  <c r="AA2475" i="9"/>
  <c r="AB2475" i="9"/>
  <c r="AA2467" i="9"/>
  <c r="AB2467" i="9"/>
  <c r="AA2459" i="9"/>
  <c r="AB2459" i="9"/>
  <c r="AA2450" i="9"/>
  <c r="AB2450" i="9"/>
  <c r="AA2442" i="9"/>
  <c r="AB2442" i="9"/>
  <c r="AA2434" i="9"/>
  <c r="AB2434" i="9"/>
  <c r="AA2425" i="9"/>
  <c r="AB2425" i="9"/>
  <c r="AA2417" i="9"/>
  <c r="AB2417" i="9"/>
  <c r="AB2409" i="9"/>
  <c r="AA2409" i="9"/>
  <c r="AB2400" i="9"/>
  <c r="AA2400" i="9"/>
  <c r="AB2392" i="9"/>
  <c r="AA2392" i="9"/>
  <c r="AB2384" i="9"/>
  <c r="AA2384" i="9"/>
  <c r="AA2375" i="9"/>
  <c r="AB2375" i="9"/>
  <c r="AA2367" i="9"/>
  <c r="AB2367" i="9"/>
  <c r="AA2359" i="9"/>
  <c r="AB2359" i="9"/>
  <c r="AA2350" i="9"/>
  <c r="AB2350" i="9"/>
  <c r="AA2342" i="9"/>
  <c r="AB2342" i="9"/>
  <c r="AA2334" i="9"/>
  <c r="AB2334" i="9"/>
  <c r="AA2325" i="9"/>
  <c r="AB2325" i="9"/>
  <c r="AB2317" i="9"/>
  <c r="AA2317" i="9"/>
  <c r="AB2309" i="9"/>
  <c r="AA2309" i="9"/>
  <c r="AA2300" i="9"/>
  <c r="AB2300" i="9"/>
  <c r="AA2292" i="9"/>
  <c r="AB2292" i="9"/>
  <c r="AA2283" i="9"/>
  <c r="AB2283" i="9"/>
  <c r="AA2275" i="9"/>
  <c r="AB2275" i="9"/>
  <c r="AA2267" i="9"/>
  <c r="AB2267" i="9"/>
  <c r="AA2258" i="9"/>
  <c r="AB2258" i="9"/>
  <c r="AA2250" i="9"/>
  <c r="AB2250" i="9"/>
  <c r="AA2242" i="9"/>
  <c r="AB2242" i="9"/>
  <c r="AA2233" i="9"/>
  <c r="AB2233" i="9"/>
  <c r="AA2225" i="9"/>
  <c r="AB2225" i="9"/>
  <c r="AA2217" i="9"/>
  <c r="AB2217" i="9"/>
  <c r="AA2208" i="9"/>
  <c r="AB2208" i="9"/>
  <c r="AA2200" i="9"/>
  <c r="AB2200" i="9"/>
  <c r="AA2192" i="9"/>
  <c r="AB2192" i="9"/>
  <c r="AA2183" i="9"/>
  <c r="AB2183" i="9"/>
  <c r="AA2175" i="9"/>
  <c r="AB2175" i="9"/>
  <c r="AA2167" i="9"/>
  <c r="AB2167" i="9"/>
  <c r="AA2158" i="9"/>
  <c r="AB2158" i="9"/>
  <c r="AA2150" i="9"/>
  <c r="AB2150" i="9"/>
  <c r="AA2142" i="9"/>
  <c r="AB2142" i="9"/>
  <c r="AB2133" i="9"/>
  <c r="AA2133" i="9"/>
  <c r="AB2125" i="9"/>
  <c r="AA2125" i="9"/>
  <c r="AB2117" i="9"/>
  <c r="AA2117" i="9"/>
  <c r="AA2108" i="9"/>
  <c r="AB2108" i="9"/>
  <c r="AA2100" i="9"/>
  <c r="AB2100" i="9"/>
  <c r="AA2091" i="9"/>
  <c r="AB2091" i="9"/>
  <c r="AB2083" i="9"/>
  <c r="AA2083" i="9"/>
  <c r="AA2075" i="9"/>
  <c r="AB2075" i="9"/>
  <c r="AB2066" i="9"/>
  <c r="AA2066" i="9"/>
  <c r="AB2058" i="9"/>
  <c r="AA2058" i="9"/>
  <c r="AB2050" i="9"/>
  <c r="AA2050" i="9"/>
  <c r="AA2041" i="9"/>
  <c r="AB2041" i="9"/>
  <c r="AA2033" i="9"/>
  <c r="AB2033" i="9"/>
  <c r="AA2025" i="9"/>
  <c r="AB2025" i="9"/>
  <c r="AA2016" i="9"/>
  <c r="AB2016" i="9"/>
  <c r="AA2008" i="9"/>
  <c r="AB2008" i="9"/>
  <c r="AA2000" i="9"/>
  <c r="AB2000" i="9"/>
  <c r="AA1991" i="9"/>
  <c r="AB1991" i="9"/>
  <c r="AB1983" i="9"/>
  <c r="AA1983" i="9"/>
  <c r="AA1975" i="9"/>
  <c r="AB1975" i="9"/>
  <c r="AB1966" i="9"/>
  <c r="AA1966" i="9"/>
  <c r="AB1958" i="9"/>
  <c r="AA1958" i="9"/>
  <c r="AB1950" i="9"/>
  <c r="AA1950" i="9"/>
  <c r="AA1941" i="9"/>
  <c r="AB1941" i="9"/>
  <c r="AA1933" i="9"/>
  <c r="AB1933" i="9"/>
  <c r="AA1925" i="9"/>
  <c r="AB1925" i="9"/>
  <c r="AA1916" i="9"/>
  <c r="AB1916" i="9"/>
  <c r="AA1908" i="9"/>
  <c r="AB1908" i="9"/>
  <c r="AA1899" i="9"/>
  <c r="AB1899" i="9"/>
  <c r="AB1891" i="9"/>
  <c r="AA1891" i="9"/>
  <c r="AA1883" i="9"/>
  <c r="AB1883" i="9"/>
  <c r="AB1874" i="9"/>
  <c r="AA1874" i="9"/>
  <c r="AB1866" i="9"/>
  <c r="AA1866" i="9"/>
  <c r="AB1858" i="9"/>
  <c r="AA1858" i="9"/>
  <c r="AA1849" i="9"/>
  <c r="AB1849" i="9"/>
  <c r="AA1841" i="9"/>
  <c r="AB1841" i="9"/>
  <c r="AA1833" i="9"/>
  <c r="AB1833" i="9"/>
  <c r="AA1824" i="9"/>
  <c r="AB1824" i="9"/>
  <c r="AA1816" i="9"/>
  <c r="AB1816" i="9"/>
  <c r="AA1808" i="9"/>
  <c r="AB1808" i="9"/>
  <c r="AA1799" i="9"/>
  <c r="AB1799" i="9"/>
  <c r="AA1791" i="9"/>
  <c r="AB1791" i="9"/>
  <c r="AA1783" i="9"/>
  <c r="AB1783" i="9"/>
  <c r="AB1774" i="9"/>
  <c r="AA1774" i="9"/>
  <c r="AB1766" i="9"/>
  <c r="AA1766" i="9"/>
  <c r="AB1758" i="9"/>
  <c r="AA1758" i="9"/>
  <c r="AA1749" i="9"/>
  <c r="AB1749" i="9"/>
  <c r="AA1741" i="9"/>
  <c r="AB1741" i="9"/>
  <c r="AA1733" i="9"/>
  <c r="AB1733" i="9"/>
  <c r="AA1724" i="9"/>
  <c r="AB1724" i="9"/>
  <c r="AA1716" i="9"/>
  <c r="AB1716" i="9"/>
  <c r="AA1707" i="9"/>
  <c r="AB1707" i="9"/>
  <c r="AA1699" i="9"/>
  <c r="AB1699" i="9"/>
  <c r="AA1691" i="9"/>
  <c r="AB1691" i="9"/>
  <c r="AA1682" i="9"/>
  <c r="AB1682" i="9"/>
  <c r="AB1674" i="9"/>
  <c r="AA1674" i="9"/>
  <c r="AA1666" i="9"/>
  <c r="AB1666" i="9"/>
  <c r="AA1657" i="9"/>
  <c r="AB1657" i="9"/>
  <c r="AA1649" i="9"/>
  <c r="AB1649" i="9"/>
  <c r="AA1641" i="9"/>
  <c r="AB1641" i="9"/>
  <c r="AA1632" i="9"/>
  <c r="AB1632" i="9"/>
  <c r="AA1624" i="9"/>
  <c r="AB1624" i="9"/>
  <c r="AA1616" i="9"/>
  <c r="AB1616" i="9"/>
  <c r="AA1607" i="9"/>
  <c r="AB1607" i="9"/>
  <c r="AA1599" i="9"/>
  <c r="AB1599" i="9"/>
  <c r="AA1591" i="9"/>
  <c r="AB1591" i="9"/>
  <c r="AB1582" i="9"/>
  <c r="AA1582" i="9"/>
  <c r="AA1574" i="9"/>
  <c r="AB1574" i="9"/>
  <c r="AA1566" i="9"/>
  <c r="AB1566" i="9"/>
  <c r="AA1557" i="9"/>
  <c r="AB1557" i="9"/>
  <c r="AA1549" i="9"/>
  <c r="AB1549" i="9"/>
  <c r="AA1541" i="9"/>
  <c r="AB1541" i="9"/>
  <c r="AA1532" i="9"/>
  <c r="AB1532" i="9"/>
  <c r="AA1524" i="9"/>
  <c r="AB1524" i="9"/>
  <c r="AA1515" i="9"/>
  <c r="AB1515" i="9"/>
  <c r="AA1507" i="9"/>
  <c r="AB1507" i="9"/>
  <c r="AA1499" i="9"/>
  <c r="AB1499" i="9"/>
  <c r="AA1490" i="9"/>
  <c r="AB1490" i="9"/>
  <c r="AA1482" i="9"/>
  <c r="AB1482" i="9"/>
  <c r="AA1474" i="9"/>
  <c r="AB1474" i="9"/>
  <c r="AA1465" i="9"/>
  <c r="AB1465" i="9"/>
  <c r="AA1457" i="9"/>
  <c r="AB1457" i="9"/>
  <c r="AA1449" i="9"/>
  <c r="AB1449" i="9"/>
  <c r="AA1440" i="9"/>
  <c r="AB1440" i="9"/>
  <c r="AA1432" i="9"/>
  <c r="AB1432" i="9"/>
  <c r="AA1424" i="9"/>
  <c r="AB1424" i="9"/>
  <c r="AA1415" i="9"/>
  <c r="AB1415" i="9"/>
  <c r="AA1407" i="9"/>
  <c r="AB1407" i="9"/>
  <c r="AA1399" i="9"/>
  <c r="AB1399" i="9"/>
  <c r="AB1390" i="9"/>
  <c r="AA1390" i="9"/>
  <c r="AA1382" i="9"/>
  <c r="AB1382" i="9"/>
  <c r="AB1374" i="9"/>
  <c r="AA1374" i="9"/>
  <c r="AA1365" i="9"/>
  <c r="AB1365" i="9"/>
  <c r="AA1357" i="9"/>
  <c r="AB1357" i="9"/>
  <c r="AA1349" i="9"/>
  <c r="AB1349" i="9"/>
  <c r="AA1340" i="9"/>
  <c r="AB1340" i="9"/>
  <c r="AA1332" i="9"/>
  <c r="AB1332" i="9"/>
  <c r="AA1323" i="9"/>
  <c r="AB1323" i="9"/>
  <c r="AA1315" i="9"/>
  <c r="AB1315" i="9"/>
  <c r="AA1307" i="9"/>
  <c r="AB1307" i="9"/>
  <c r="AA1298" i="9"/>
  <c r="AB1298" i="9"/>
  <c r="AB1290" i="9"/>
  <c r="AA1290" i="9"/>
  <c r="AA1282" i="9"/>
  <c r="AB1282" i="9"/>
  <c r="AA1273" i="9"/>
  <c r="AB1273" i="9"/>
  <c r="AA1265" i="9"/>
  <c r="AB1265" i="9"/>
  <c r="AA1257" i="9"/>
  <c r="AB1257" i="9"/>
  <c r="AA1248" i="9"/>
  <c r="AB1248" i="9"/>
  <c r="AA1240" i="9"/>
  <c r="AB1240" i="9"/>
  <c r="AA1232" i="9"/>
  <c r="AB1232" i="9"/>
  <c r="AA1223" i="9"/>
  <c r="AB1223" i="9"/>
  <c r="AA1215" i="9"/>
  <c r="AB1215" i="9"/>
  <c r="AA1207" i="9"/>
  <c r="AB1207" i="9"/>
  <c r="AA1198" i="9"/>
  <c r="AB1198" i="9"/>
  <c r="AA1190" i="9"/>
  <c r="AB1190" i="9"/>
  <c r="AA1182" i="9"/>
  <c r="AB1182" i="9"/>
  <c r="AA1173" i="9"/>
  <c r="AB1173" i="9"/>
  <c r="AA1165" i="9"/>
  <c r="AB1165" i="9"/>
  <c r="AB1157" i="9"/>
  <c r="AA1157" i="9"/>
  <c r="AA1148" i="9"/>
  <c r="AB1148" i="9"/>
  <c r="AA1140" i="9"/>
  <c r="AB1140" i="9"/>
  <c r="AA3362" i="9"/>
  <c r="AB3362" i="9"/>
  <c r="AA3354" i="9"/>
  <c r="AB3354" i="9"/>
  <c r="AA3346" i="9"/>
  <c r="AB3346" i="9"/>
  <c r="AA3337" i="9"/>
  <c r="AB3337" i="9"/>
  <c r="AA3329" i="9"/>
  <c r="AB3329" i="9"/>
  <c r="AA3321" i="9"/>
  <c r="AB3321" i="9"/>
  <c r="AA3312" i="9"/>
  <c r="AB3312" i="9"/>
  <c r="AA3304" i="9"/>
  <c r="AB3304" i="9"/>
  <c r="AA3296" i="9"/>
  <c r="AB3296" i="9"/>
  <c r="AA3287" i="9"/>
  <c r="AB3287" i="9"/>
  <c r="AA3279" i="9"/>
  <c r="AB3279" i="9"/>
  <c r="AA3271" i="9"/>
  <c r="AB3271" i="9"/>
  <c r="AA3262" i="9"/>
  <c r="AB3262" i="9"/>
  <c r="AA3254" i="9"/>
  <c r="AB3254" i="9"/>
  <c r="AA3246" i="9"/>
  <c r="AB3246" i="9"/>
  <c r="AA3237" i="9"/>
  <c r="AB3237" i="9"/>
  <c r="AA3229" i="9"/>
  <c r="AB3229" i="9"/>
  <c r="AA3221" i="9"/>
  <c r="AB3221" i="9"/>
  <c r="AA3212" i="9"/>
  <c r="AB3212" i="9"/>
  <c r="AA3204" i="9"/>
  <c r="AB3204" i="9"/>
  <c r="AA3195" i="9"/>
  <c r="AB3195" i="9"/>
  <c r="AA3187" i="9"/>
  <c r="AB3187" i="9"/>
  <c r="AA3179" i="9"/>
  <c r="AB3179" i="9"/>
  <c r="AA3170" i="9"/>
  <c r="AB3170" i="9"/>
  <c r="AA3162" i="9"/>
  <c r="AB3162" i="9"/>
  <c r="AA3154" i="9"/>
  <c r="AB3154" i="9"/>
  <c r="AA3145" i="9"/>
  <c r="AB3145" i="9"/>
  <c r="AA3137" i="9"/>
  <c r="AB3137" i="9"/>
  <c r="AA3129" i="9"/>
  <c r="AB3129" i="9"/>
  <c r="AA3120" i="9"/>
  <c r="AB3120" i="9"/>
  <c r="AA3112" i="9"/>
  <c r="AB3112" i="9"/>
  <c r="AA3104" i="9"/>
  <c r="AB3104" i="9"/>
  <c r="AA3095" i="9"/>
  <c r="AB3095" i="9"/>
  <c r="AA3087" i="9"/>
  <c r="AB3087" i="9"/>
  <c r="AA3079" i="9"/>
  <c r="AB3079" i="9"/>
  <c r="AA3070" i="9"/>
  <c r="AB3070" i="9"/>
  <c r="AA3062" i="9"/>
  <c r="AB3062" i="9"/>
  <c r="AA3054" i="9"/>
  <c r="AB3054" i="9"/>
  <c r="AA3045" i="9"/>
  <c r="AB3045" i="9"/>
  <c r="AA3037" i="9"/>
  <c r="AB3037" i="9"/>
  <c r="AA3029" i="9"/>
  <c r="AB3029" i="9"/>
  <c r="AB3020" i="9"/>
  <c r="AA3020" i="9"/>
  <c r="AB3012" i="9"/>
  <c r="AA3012" i="9"/>
  <c r="AA3003" i="9"/>
  <c r="AB3003" i="9"/>
  <c r="AA2995" i="9"/>
  <c r="AB2995" i="9"/>
  <c r="AA2987" i="9"/>
  <c r="AB2987" i="9"/>
  <c r="AA2978" i="9"/>
  <c r="AB2978" i="9"/>
  <c r="AA2970" i="9"/>
  <c r="AB2970" i="9"/>
  <c r="AA2962" i="9"/>
  <c r="AB2962" i="9"/>
  <c r="AA5134" i="9"/>
  <c r="AB5134" i="9"/>
  <c r="AA5126" i="9"/>
  <c r="AB5126" i="9"/>
  <c r="AA5118" i="9"/>
  <c r="AB5118" i="9"/>
  <c r="AA5109" i="9"/>
  <c r="AB5109" i="9"/>
  <c r="AA5101" i="9"/>
  <c r="AB5101" i="9"/>
  <c r="AA5093" i="9"/>
  <c r="AB5093" i="9"/>
  <c r="AA5084" i="9"/>
  <c r="AB5084" i="9"/>
  <c r="AA5076" i="9"/>
  <c r="AB5076" i="9"/>
  <c r="AB5067" i="9"/>
  <c r="AA5067" i="9"/>
  <c r="AB5059" i="9"/>
  <c r="AA5059" i="9"/>
  <c r="AB5051" i="9"/>
  <c r="AA5051" i="9"/>
  <c r="AA5042" i="9"/>
  <c r="AB5042" i="9"/>
  <c r="AA5034" i="9"/>
  <c r="AB5034" i="9"/>
  <c r="AA5026" i="9"/>
  <c r="AB5026" i="9"/>
  <c r="AA5017" i="9"/>
  <c r="AB5017" i="9"/>
  <c r="AA5009" i="9"/>
  <c r="AB5009" i="9"/>
  <c r="AA5001" i="9"/>
  <c r="AB5001" i="9"/>
  <c r="AA4992" i="9"/>
  <c r="AB4992" i="9"/>
  <c r="AA4984" i="9"/>
  <c r="AB4984" i="9"/>
  <c r="AA4976" i="9"/>
  <c r="AB4976" i="9"/>
  <c r="AB4967" i="9"/>
  <c r="AA4967" i="9"/>
  <c r="AB4959" i="9"/>
  <c r="AA4959" i="9"/>
  <c r="AB4951" i="9"/>
  <c r="AA4951" i="9"/>
  <c r="AA4942" i="9"/>
  <c r="AB4942" i="9"/>
  <c r="AA4934" i="9"/>
  <c r="AB4934" i="9"/>
  <c r="AA4926" i="9"/>
  <c r="AB4926" i="9"/>
  <c r="AA4917" i="9"/>
  <c r="AB4917" i="9"/>
  <c r="AA4909" i="9"/>
  <c r="AB4909" i="9"/>
  <c r="AA4901" i="9"/>
  <c r="AB4901" i="9"/>
  <c r="AA4892" i="9"/>
  <c r="AB4892" i="9"/>
  <c r="AA4884" i="9"/>
  <c r="AB4884" i="9"/>
  <c r="AB4875" i="9"/>
  <c r="AA4875" i="9"/>
  <c r="AB4867" i="9"/>
  <c r="AA4867" i="9"/>
  <c r="AB4859" i="9"/>
  <c r="AA4859" i="9"/>
  <c r="AA4850" i="9"/>
  <c r="AB4850" i="9"/>
  <c r="AA4842" i="9"/>
  <c r="AB4842" i="9"/>
  <c r="AA4834" i="9"/>
  <c r="AB4834" i="9"/>
  <c r="AA4825" i="9"/>
  <c r="AB4825" i="9"/>
  <c r="AA4817" i="9"/>
  <c r="AB4817" i="9"/>
  <c r="AA4809" i="9"/>
  <c r="AB4809" i="9"/>
  <c r="AA4800" i="9"/>
  <c r="AB4800" i="9"/>
  <c r="AA4792" i="9"/>
  <c r="AB4792" i="9"/>
  <c r="AA4784" i="9"/>
  <c r="AB4784" i="9"/>
  <c r="AA4775" i="9"/>
  <c r="AB4775" i="9"/>
  <c r="AA4767" i="9"/>
  <c r="AB4767" i="9"/>
  <c r="AA4759" i="9"/>
  <c r="AB4759" i="9"/>
  <c r="AA4750" i="9"/>
  <c r="AB4750" i="9"/>
  <c r="AA4742" i="9"/>
  <c r="AB4742" i="9"/>
  <c r="AA4734" i="9"/>
  <c r="AB4734" i="9"/>
  <c r="AB4725" i="9"/>
  <c r="AA4725" i="9"/>
  <c r="AA4717" i="9"/>
  <c r="AB4717" i="9"/>
  <c r="AA4709" i="9"/>
  <c r="AB4709" i="9"/>
  <c r="AB4700" i="9"/>
  <c r="AA4700" i="9"/>
  <c r="AB4692" i="9"/>
  <c r="AA4692" i="9"/>
  <c r="AA4683" i="9"/>
  <c r="AB4683" i="9"/>
  <c r="AA4675" i="9"/>
  <c r="AB4675" i="9"/>
  <c r="AA4667" i="9"/>
  <c r="AB4667" i="9"/>
  <c r="AA4658" i="9"/>
  <c r="AB4658" i="9"/>
  <c r="AA4650" i="9"/>
  <c r="AB4650" i="9"/>
  <c r="AA4642" i="9"/>
  <c r="AB4642" i="9"/>
  <c r="AA4633" i="9"/>
  <c r="AB4633" i="9"/>
  <c r="AA4625" i="9"/>
  <c r="AB4625" i="9"/>
  <c r="AA4617" i="9"/>
  <c r="AB4617" i="9"/>
  <c r="AB4608" i="9"/>
  <c r="AA4608" i="9"/>
  <c r="AB4600" i="9"/>
  <c r="AA4600" i="9"/>
  <c r="AB4592" i="9"/>
  <c r="AA4592" i="9"/>
  <c r="AA4583" i="9"/>
  <c r="AB4583" i="9"/>
  <c r="AA4575" i="9"/>
  <c r="AB4575" i="9"/>
  <c r="AA4567" i="9"/>
  <c r="AB4567" i="9"/>
  <c r="AA4558" i="9"/>
  <c r="AB4558" i="9"/>
  <c r="AA4550" i="9"/>
  <c r="AB4550" i="9"/>
  <c r="AA4542" i="9"/>
  <c r="AB4542" i="9"/>
  <c r="AB4533" i="9"/>
  <c r="AA4533" i="9"/>
  <c r="AA4525" i="9"/>
  <c r="AB4525" i="9"/>
  <c r="AA4517" i="9"/>
  <c r="AB4517" i="9"/>
  <c r="AB4508" i="9"/>
  <c r="AA4508" i="9"/>
  <c r="AB4500" i="9"/>
  <c r="AA4500" i="9"/>
  <c r="AA4491" i="9"/>
  <c r="AB4491" i="9"/>
  <c r="AA4483" i="9"/>
  <c r="AB4483" i="9"/>
  <c r="AA4475" i="9"/>
  <c r="AB4475" i="9"/>
  <c r="AA4466" i="9"/>
  <c r="AB4466" i="9"/>
  <c r="AA4458" i="9"/>
  <c r="AB4458" i="9"/>
  <c r="AA4450" i="9"/>
  <c r="AB4450" i="9"/>
  <c r="AA4441" i="9"/>
  <c r="AB4441" i="9"/>
  <c r="AA4433" i="9"/>
  <c r="AB4433" i="9"/>
  <c r="AA4425" i="9"/>
  <c r="AB4425" i="9"/>
  <c r="AB4416" i="9"/>
  <c r="AA4416" i="9"/>
  <c r="AB4408" i="9"/>
  <c r="AA4408" i="9"/>
  <c r="AB4400" i="9"/>
  <c r="AA4400" i="9"/>
  <c r="AA4391" i="9"/>
  <c r="AB4391" i="9"/>
  <c r="AA4383" i="9"/>
  <c r="AB4383" i="9"/>
  <c r="AA4375" i="9"/>
  <c r="AB4375" i="9"/>
  <c r="AA4366" i="9"/>
  <c r="AB4366" i="9"/>
  <c r="AA4358" i="9"/>
  <c r="AB4358" i="9"/>
  <c r="AA4350" i="9"/>
  <c r="AB4350" i="9"/>
  <c r="AB4341" i="9"/>
  <c r="AA4341" i="9"/>
  <c r="AA4333" i="9"/>
  <c r="AB4333" i="9"/>
  <c r="AA4325" i="9"/>
  <c r="AB4325" i="9"/>
  <c r="AB4316" i="9"/>
  <c r="AA4316" i="9"/>
  <c r="AB4308" i="9"/>
  <c r="AA4308" i="9"/>
  <c r="AA4299" i="9"/>
  <c r="AB4299" i="9"/>
  <c r="AA4291" i="9"/>
  <c r="AB4291" i="9"/>
  <c r="AA4283" i="9"/>
  <c r="AB4283" i="9"/>
  <c r="AA4274" i="9"/>
  <c r="AB4274" i="9"/>
  <c r="AA4266" i="9"/>
  <c r="AB4266" i="9"/>
  <c r="AA4258" i="9"/>
  <c r="AB4258" i="9"/>
  <c r="AA4249" i="9"/>
  <c r="AB4249" i="9"/>
  <c r="AA4241" i="9"/>
  <c r="AB4241" i="9"/>
  <c r="AA4233" i="9"/>
  <c r="AB4233" i="9"/>
  <c r="AB4224" i="9"/>
  <c r="AA4224" i="9"/>
  <c r="AB4216" i="9"/>
  <c r="AA4216" i="9"/>
  <c r="AB4208" i="9"/>
  <c r="AA4208" i="9"/>
  <c r="AA4199" i="9"/>
  <c r="AB4199" i="9"/>
  <c r="AA4191" i="9"/>
  <c r="AB4191" i="9"/>
  <c r="AA4183" i="9"/>
  <c r="AB4183" i="9"/>
  <c r="AA4174" i="9"/>
  <c r="AB4174" i="9"/>
  <c r="AA4166" i="9"/>
  <c r="AB4166" i="9"/>
  <c r="AA4158" i="9"/>
  <c r="AB4158" i="9"/>
  <c r="AA4149" i="9"/>
  <c r="AB4149" i="9"/>
  <c r="AA4141" i="9"/>
  <c r="AB4141" i="9"/>
  <c r="AA4133" i="9"/>
  <c r="AB4133" i="9"/>
  <c r="AB4124" i="9"/>
  <c r="AA4124" i="9"/>
  <c r="AA4116" i="9"/>
  <c r="AB4116" i="9"/>
  <c r="AA4107" i="9"/>
  <c r="AB4107" i="9"/>
  <c r="AA4099" i="9"/>
  <c r="AB4099" i="9"/>
  <c r="AA4091" i="9"/>
  <c r="AB4091" i="9"/>
  <c r="AA4082" i="9"/>
  <c r="AB4082" i="9"/>
  <c r="AA4074" i="9"/>
  <c r="AB4074" i="9"/>
  <c r="AA4066" i="9"/>
  <c r="AB4066" i="9"/>
  <c r="AA4057" i="9"/>
  <c r="AB4057" i="9"/>
  <c r="AA4049" i="9"/>
  <c r="AB4049" i="9"/>
  <c r="AA4041" i="9"/>
  <c r="AB4041" i="9"/>
  <c r="AA4032" i="9"/>
  <c r="AB4032" i="9"/>
  <c r="AB4024" i="9"/>
  <c r="AA4024" i="9"/>
  <c r="AA4016" i="9"/>
  <c r="AB4016" i="9"/>
  <c r="AA4007" i="9"/>
  <c r="AB4007" i="9"/>
  <c r="AA3999" i="9"/>
  <c r="AB3999" i="9"/>
  <c r="AA3991" i="9"/>
  <c r="AB3991" i="9"/>
  <c r="AA3982" i="9"/>
  <c r="AB3982" i="9"/>
  <c r="AA3974" i="9"/>
  <c r="AB3974" i="9"/>
  <c r="AA3966" i="9"/>
  <c r="AB3966" i="9"/>
  <c r="AA3957" i="9"/>
  <c r="AB3957" i="9"/>
  <c r="AA3949" i="9"/>
  <c r="AB3949" i="9"/>
  <c r="AA3941" i="9"/>
  <c r="AB3941" i="9"/>
  <c r="AB3932" i="9"/>
  <c r="AA3932" i="9"/>
  <c r="AB3924" i="9"/>
  <c r="AA3924" i="9"/>
  <c r="AA3915" i="9"/>
  <c r="AB3915" i="9"/>
  <c r="AA3907" i="9"/>
  <c r="AB3907" i="9"/>
  <c r="AA3899" i="9"/>
  <c r="AB3899" i="9"/>
  <c r="AA3890" i="9"/>
  <c r="AB3890" i="9"/>
  <c r="AA3882" i="9"/>
  <c r="AB3882" i="9"/>
  <c r="AA3874" i="9"/>
  <c r="AB3874" i="9"/>
  <c r="AA3865" i="9"/>
  <c r="AB3865" i="9"/>
  <c r="AA3857" i="9"/>
  <c r="AB3857" i="9"/>
  <c r="AA3849" i="9"/>
  <c r="AB3849" i="9"/>
  <c r="AB3840" i="9"/>
  <c r="AA3840" i="9"/>
  <c r="AB3832" i="9"/>
  <c r="AA3832" i="9"/>
  <c r="AB3824" i="9"/>
  <c r="AA3824" i="9"/>
  <c r="AA3815" i="9"/>
  <c r="AB3815" i="9"/>
  <c r="AA3807" i="9"/>
  <c r="AB3807" i="9"/>
  <c r="AA3799" i="9"/>
  <c r="AB3799" i="9"/>
  <c r="AA3790" i="9"/>
  <c r="AB3790" i="9"/>
  <c r="AA3782" i="9"/>
  <c r="AB3782" i="9"/>
  <c r="AA3774" i="9"/>
  <c r="AB3774" i="9"/>
  <c r="AA3765" i="9"/>
  <c r="AB3765" i="9"/>
  <c r="AA3757" i="9"/>
  <c r="AB3757" i="9"/>
  <c r="AA3749" i="9"/>
  <c r="AB3749" i="9"/>
  <c r="AB3740" i="9"/>
  <c r="AA3740" i="9"/>
  <c r="AB3732" i="9"/>
  <c r="AA3732" i="9"/>
  <c r="AA3723" i="9"/>
  <c r="AB3723" i="9"/>
  <c r="AA3715" i="9"/>
  <c r="AB3715" i="9"/>
  <c r="AA3707" i="9"/>
  <c r="AB3707" i="9"/>
  <c r="AA3698" i="9"/>
  <c r="AB3698" i="9"/>
  <c r="AA3690" i="9"/>
  <c r="AB3690" i="9"/>
  <c r="AA3682" i="9"/>
  <c r="AB3682" i="9"/>
  <c r="AA3673" i="9"/>
  <c r="AB3673" i="9"/>
  <c r="AA3665" i="9"/>
  <c r="AB3665" i="9"/>
  <c r="AA3657" i="9"/>
  <c r="AB3657" i="9"/>
  <c r="AB3648" i="9"/>
  <c r="AA3648" i="9"/>
  <c r="AB3640" i="9"/>
  <c r="AA3640" i="9"/>
  <c r="AB3632" i="9"/>
  <c r="AA3632" i="9"/>
  <c r="AA3623" i="9"/>
  <c r="AB3623" i="9"/>
  <c r="AA3615" i="9"/>
  <c r="AB3615" i="9"/>
  <c r="AA3607" i="9"/>
  <c r="AB3607" i="9"/>
  <c r="AA3598" i="9"/>
  <c r="AB3598" i="9"/>
  <c r="AA3590" i="9"/>
  <c r="AB3590" i="9"/>
  <c r="AA3582" i="9"/>
  <c r="AB3582" i="9"/>
  <c r="AA3573" i="9"/>
  <c r="AB3573" i="9"/>
  <c r="AA3565" i="9"/>
  <c r="AB3565" i="9"/>
  <c r="AA3557" i="9"/>
  <c r="AB3557" i="9"/>
  <c r="AA3548" i="9"/>
  <c r="AB3548" i="9"/>
  <c r="AA3540" i="9"/>
  <c r="AB3540" i="9"/>
  <c r="AB3531" i="9"/>
  <c r="AA3531" i="9"/>
  <c r="AA3523" i="9"/>
  <c r="AB3523" i="9"/>
  <c r="AB3515" i="9"/>
  <c r="AA3515" i="9"/>
  <c r="AA3506" i="9"/>
  <c r="AB3506" i="9"/>
  <c r="AA3498" i="9"/>
  <c r="AB3498" i="9"/>
  <c r="AA3490" i="9"/>
  <c r="AB3490" i="9"/>
  <c r="AA3481" i="9"/>
  <c r="AB3481" i="9"/>
  <c r="AA3473" i="9"/>
  <c r="AB3473" i="9"/>
  <c r="AA3465" i="9"/>
  <c r="AB3465" i="9"/>
  <c r="AA3456" i="9"/>
  <c r="AB3456" i="9"/>
  <c r="AA3448" i="9"/>
  <c r="AB3448" i="9"/>
  <c r="AA3440" i="9"/>
  <c r="AB3440" i="9"/>
  <c r="AA3431" i="9"/>
  <c r="AB3431" i="9"/>
  <c r="AA3423" i="9"/>
  <c r="AB3423" i="9"/>
  <c r="AA3415" i="9"/>
  <c r="AB3415" i="9"/>
  <c r="AA3406" i="9"/>
  <c r="AB3406" i="9"/>
  <c r="AA3398" i="9"/>
  <c r="AB3398" i="9"/>
  <c r="AA3390" i="9"/>
  <c r="AB3390" i="9"/>
  <c r="AA3381" i="9"/>
  <c r="AB3381" i="9"/>
  <c r="AA3373" i="9"/>
  <c r="AB3373" i="9"/>
  <c r="AA5699" i="9"/>
  <c r="AB5699" i="9"/>
  <c r="AA5690" i="9"/>
  <c r="AB5690" i="9"/>
  <c r="AA5682" i="9"/>
  <c r="AB5682" i="9"/>
  <c r="AA5674" i="9"/>
  <c r="AB5674" i="9"/>
  <c r="AA5665" i="9"/>
  <c r="AB5665" i="9"/>
  <c r="AA5657" i="9"/>
  <c r="AB5657" i="9"/>
  <c r="AA5649" i="9"/>
  <c r="AB5649" i="9"/>
  <c r="AA5640" i="9"/>
  <c r="AB5640" i="9"/>
  <c r="AA5632" i="9"/>
  <c r="AB5632" i="9"/>
  <c r="AA5624" i="9"/>
  <c r="AB5624" i="9"/>
  <c r="AA5615" i="9"/>
  <c r="AB5615" i="9"/>
  <c r="AB5607" i="9"/>
  <c r="AA5607" i="9"/>
  <c r="AB5599" i="9"/>
  <c r="AA5599" i="9"/>
  <c r="AA5590" i="9"/>
  <c r="AB5590" i="9"/>
  <c r="AA5582" i="9"/>
  <c r="AB5582" i="9"/>
  <c r="AA5574" i="9"/>
  <c r="AB5574" i="9"/>
  <c r="AA5565" i="9"/>
  <c r="AB5565" i="9"/>
  <c r="AA5557" i="9"/>
  <c r="AB5557" i="9"/>
  <c r="AA5549" i="9"/>
  <c r="AB5549" i="9"/>
  <c r="AA5540" i="9"/>
  <c r="AB5540" i="9"/>
  <c r="AA5532" i="9"/>
  <c r="AB5532" i="9"/>
  <c r="AB5523" i="9"/>
  <c r="AA5523" i="9"/>
  <c r="AB5515" i="9"/>
  <c r="AA5515" i="9"/>
  <c r="AB5507" i="9"/>
  <c r="AA5507" i="9"/>
  <c r="AA5498" i="9"/>
  <c r="AB5498" i="9"/>
  <c r="AA5490" i="9"/>
  <c r="AB5490" i="9"/>
  <c r="AA5482" i="9"/>
  <c r="AB5482" i="9"/>
  <c r="AA5474" i="9"/>
  <c r="AB5474" i="9"/>
  <c r="AB5467" i="9"/>
  <c r="AA5467" i="9"/>
  <c r="AB5459" i="9"/>
  <c r="AA5459" i="9"/>
  <c r="AA5450" i="9"/>
  <c r="AB5450" i="9"/>
  <c r="AA5442" i="9"/>
  <c r="AB5442" i="9"/>
  <c r="AA5434" i="9"/>
  <c r="AB5434" i="9"/>
  <c r="AA5425" i="9"/>
  <c r="AB5425" i="9"/>
  <c r="AA5417" i="9"/>
  <c r="AB5417" i="9"/>
  <c r="AA5409" i="9"/>
  <c r="AB5409" i="9"/>
  <c r="AA5400" i="9"/>
  <c r="AB5400" i="9"/>
  <c r="AA5392" i="9"/>
  <c r="AB5392" i="9"/>
  <c r="AA5384" i="9"/>
  <c r="AB5384" i="9"/>
  <c r="X5375" i="9"/>
  <c r="AB5375" i="9"/>
  <c r="AA5375" i="9"/>
  <c r="AB5367" i="9"/>
  <c r="AA5367" i="9"/>
  <c r="AB5359" i="9"/>
  <c r="AA5359" i="9"/>
  <c r="AA5350" i="9"/>
  <c r="AB5350" i="9"/>
  <c r="AA5342" i="9"/>
  <c r="AB5342" i="9"/>
  <c r="AA5334" i="9"/>
  <c r="AB5334" i="9"/>
  <c r="AA5325" i="9"/>
  <c r="AB5325" i="9"/>
  <c r="AA5317" i="9"/>
  <c r="AB5317" i="9"/>
  <c r="AA5309" i="9"/>
  <c r="AB5309" i="9"/>
  <c r="AA5300" i="9"/>
  <c r="AB5300" i="9"/>
  <c r="AA5292" i="9"/>
  <c r="AB5292" i="9"/>
  <c r="AB5283" i="9"/>
  <c r="AA5283" i="9"/>
  <c r="AB5275" i="9"/>
  <c r="AA5275" i="9"/>
  <c r="AA5268" i="9"/>
  <c r="AB5268" i="9"/>
  <c r="AA5261" i="9"/>
  <c r="AB5261" i="9"/>
  <c r="AA5252" i="9"/>
  <c r="AB5252" i="9"/>
  <c r="AA5244" i="9"/>
  <c r="AB5244" i="9"/>
  <c r="AA5237" i="9"/>
  <c r="AB5237" i="9"/>
  <c r="AA5228" i="9"/>
  <c r="AB5228" i="9"/>
  <c r="AA5221" i="9"/>
  <c r="AB5221" i="9"/>
  <c r="AA5213" i="9"/>
  <c r="AB5213" i="9"/>
  <c r="AA5204" i="9"/>
  <c r="AB5204" i="9"/>
  <c r="AA5196" i="9"/>
  <c r="AB5196" i="9"/>
  <c r="AB5187" i="9"/>
  <c r="AA5187" i="9"/>
  <c r="AB5179" i="9"/>
  <c r="AA5179" i="9"/>
  <c r="AB5171" i="9"/>
  <c r="AA5171" i="9"/>
  <c r="AA5156" i="9"/>
  <c r="AB5156" i="9"/>
  <c r="AA5148" i="9"/>
  <c r="AB5148" i="9"/>
  <c r="AB8763" i="9"/>
  <c r="AA8763" i="9"/>
  <c r="AB8755" i="9"/>
  <c r="AA8755" i="9"/>
  <c r="AB8747" i="9"/>
  <c r="AA8747" i="9"/>
  <c r="AA8738" i="9"/>
  <c r="AB8738" i="9"/>
  <c r="AA8730" i="9"/>
  <c r="AB8730" i="9"/>
  <c r="AA8722" i="9"/>
  <c r="AB8722" i="9"/>
  <c r="AA8713" i="9"/>
  <c r="AB8713" i="9"/>
  <c r="AA8705" i="9"/>
  <c r="AB8705" i="9"/>
  <c r="AA8697" i="9"/>
  <c r="AB8697" i="9"/>
  <c r="AA8688" i="9"/>
  <c r="AB8688" i="9"/>
  <c r="AA8680" i="9"/>
  <c r="AB8680" i="9"/>
  <c r="AB8672" i="9"/>
  <c r="AA8672" i="9"/>
  <c r="AB8663" i="9"/>
  <c r="AA8663" i="9"/>
  <c r="AB8655" i="9"/>
  <c r="AA8655" i="9"/>
  <c r="X8647" i="9"/>
  <c r="AB8647" i="9"/>
  <c r="AA8647" i="9"/>
  <c r="AA8638" i="9"/>
  <c r="AB8638" i="9"/>
  <c r="X8630" i="9"/>
  <c r="AA8630" i="9"/>
  <c r="AB8630" i="9"/>
  <c r="AA8622" i="9"/>
  <c r="AB8622" i="9"/>
  <c r="AA8613" i="9"/>
  <c r="AB8613" i="9"/>
  <c r="AA8605" i="9"/>
  <c r="AB8605" i="9"/>
  <c r="AA8597" i="9"/>
  <c r="AB8597" i="9"/>
  <c r="AA8588" i="9"/>
  <c r="AB8588" i="9"/>
  <c r="AA8580" i="9"/>
  <c r="AB8580" i="9"/>
  <c r="AB8571" i="9"/>
  <c r="AA8571" i="9"/>
  <c r="AB8563" i="9"/>
  <c r="AA8563" i="9"/>
  <c r="AB8555" i="9"/>
  <c r="AA8555" i="9"/>
  <c r="AA8546" i="9"/>
  <c r="AB8546" i="9"/>
  <c r="AA8538" i="9"/>
  <c r="AB8538" i="9"/>
  <c r="AA8530" i="9"/>
  <c r="AB8530" i="9"/>
  <c r="AA8521" i="9"/>
  <c r="AB8521" i="9"/>
  <c r="AA8513" i="9"/>
  <c r="AB8513" i="9"/>
  <c r="AA8505" i="9"/>
  <c r="AB8505" i="9"/>
  <c r="AA8496" i="9"/>
  <c r="AB8496" i="9"/>
  <c r="AA8488" i="9"/>
  <c r="AB8488" i="9"/>
  <c r="AA8480" i="9"/>
  <c r="AB8480" i="9"/>
  <c r="AB8471" i="9"/>
  <c r="AA8471" i="9"/>
  <c r="AB8463" i="9"/>
  <c r="AA8463" i="9"/>
  <c r="AB8455" i="9"/>
  <c r="AA8455" i="9"/>
  <c r="AA8446" i="9"/>
  <c r="AB8446" i="9"/>
  <c r="AA8438" i="9"/>
  <c r="AB8438" i="9"/>
  <c r="AA8430" i="9"/>
  <c r="AB8430" i="9"/>
  <c r="AA8421" i="9"/>
  <c r="AB8421" i="9"/>
  <c r="AA8413" i="9"/>
  <c r="AB8413" i="9"/>
  <c r="AA8405" i="9"/>
  <c r="AB8405" i="9"/>
  <c r="AA8396" i="9"/>
  <c r="AB8396" i="9"/>
  <c r="AA8388" i="9"/>
  <c r="AB8388" i="9"/>
  <c r="AB8379" i="9"/>
  <c r="AA8379" i="9"/>
  <c r="AB8371" i="9"/>
  <c r="AA8371" i="9"/>
  <c r="AA8357" i="9"/>
  <c r="AB8357" i="9"/>
  <c r="AA8348" i="9"/>
  <c r="AB8348" i="9"/>
  <c r="AA8340" i="9"/>
  <c r="AB8340" i="9"/>
  <c r="AB8331" i="9"/>
  <c r="AA8331" i="9"/>
  <c r="AB8323" i="9"/>
  <c r="AA8323" i="9"/>
  <c r="AB8315" i="9"/>
  <c r="AA8315" i="9"/>
  <c r="AA8306" i="9"/>
  <c r="AB8306" i="9"/>
  <c r="AA8298" i="9"/>
  <c r="AB8298" i="9"/>
  <c r="AA8290" i="9"/>
  <c r="AB8290" i="9"/>
  <c r="AA8281" i="9"/>
  <c r="AB8281" i="9"/>
  <c r="AA8273" i="9"/>
  <c r="AB8273" i="9"/>
  <c r="AA8265" i="9"/>
  <c r="AB8265" i="9"/>
  <c r="AA8256" i="9"/>
  <c r="AB8256" i="9"/>
  <c r="AA8248" i="9"/>
  <c r="AB8248" i="9"/>
  <c r="AA8240" i="9"/>
  <c r="AB8240" i="9"/>
  <c r="AB8231" i="9"/>
  <c r="AA8231" i="9"/>
  <c r="AB8223" i="9"/>
  <c r="AA8223" i="9"/>
  <c r="AB8215" i="9"/>
  <c r="AA8215" i="9"/>
  <c r="AA8206" i="9"/>
  <c r="AB8206" i="9"/>
  <c r="AA8198" i="9"/>
  <c r="AB8198" i="9"/>
  <c r="AA8190" i="9"/>
  <c r="AB8190" i="9"/>
  <c r="AA8181" i="9"/>
  <c r="AB8181" i="9"/>
  <c r="AA8173" i="9"/>
  <c r="AB8173" i="9"/>
  <c r="AA8165" i="9"/>
  <c r="AB8165" i="9"/>
  <c r="AA8156" i="9"/>
  <c r="AB8156" i="9"/>
  <c r="AA8148" i="9"/>
  <c r="AB8148" i="9"/>
  <c r="AA8139" i="9"/>
  <c r="AB8139" i="9"/>
  <c r="AA8131" i="9"/>
  <c r="AB8131" i="9"/>
  <c r="AA8123" i="9"/>
  <c r="AB8123" i="9"/>
  <c r="AB8114" i="9"/>
  <c r="AA8114" i="9"/>
  <c r="AB8106" i="9"/>
  <c r="AA8106" i="9"/>
  <c r="AB8090" i="9"/>
  <c r="AA8090" i="9"/>
  <c r="AB8082" i="9"/>
  <c r="AA8082" i="9"/>
  <c r="AB8074" i="9"/>
  <c r="AA8074" i="9"/>
  <c r="AA8065" i="9"/>
  <c r="AB8065" i="9"/>
  <c r="AA8057" i="9"/>
  <c r="AB8057" i="9"/>
  <c r="AA8049" i="9"/>
  <c r="AB8049" i="9"/>
  <c r="AA8040" i="9"/>
  <c r="AB8040" i="9"/>
  <c r="AA8032" i="9"/>
  <c r="AB8032" i="9"/>
  <c r="AA8024" i="9"/>
  <c r="AB8024" i="9"/>
  <c r="AA8015" i="9"/>
  <c r="AB8015" i="9"/>
  <c r="AA8007" i="9"/>
  <c r="AB8007" i="9"/>
  <c r="AA7999" i="9"/>
  <c r="AB7999" i="9"/>
  <c r="AB7990" i="9"/>
  <c r="AA7990" i="9"/>
  <c r="AB7982" i="9"/>
  <c r="AA7982" i="9"/>
  <c r="AB7974" i="9"/>
  <c r="AA7974" i="9"/>
  <c r="AA7965" i="9"/>
  <c r="AB7965" i="9"/>
  <c r="AB7958" i="9"/>
  <c r="AA7958" i="9"/>
  <c r="AB7950" i="9"/>
  <c r="AA7950" i="9"/>
  <c r="AA7941" i="9"/>
  <c r="AB7941" i="9"/>
  <c r="AA7933" i="9"/>
  <c r="AB7933" i="9"/>
  <c r="AA7925" i="9"/>
  <c r="AB7925" i="9"/>
  <c r="AA7916" i="9"/>
  <c r="AB7916" i="9"/>
  <c r="AA7908" i="9"/>
  <c r="AB7908" i="9"/>
  <c r="AA7899" i="9"/>
  <c r="AB7899" i="9"/>
  <c r="AA7891" i="9"/>
  <c r="AB7891" i="9"/>
  <c r="X7884" i="9"/>
  <c r="AA7884" i="9"/>
  <c r="AB7884" i="9"/>
  <c r="AA7875" i="9"/>
  <c r="AB7875" i="9"/>
  <c r="AA7867" i="9"/>
  <c r="AB7867" i="9"/>
  <c r="AA7859" i="9"/>
  <c r="AB7859" i="9"/>
  <c r="AB7850" i="9"/>
  <c r="AA7850" i="9"/>
  <c r="AB7842" i="9"/>
  <c r="AA7842" i="9"/>
  <c r="AB7834" i="9"/>
  <c r="AA7834" i="9"/>
  <c r="X7825" i="9"/>
  <c r="AA7825" i="9"/>
  <c r="AB7825" i="9"/>
  <c r="AB7818" i="9"/>
  <c r="AA7818" i="9"/>
  <c r="AB7810" i="9"/>
  <c r="AA7810" i="9"/>
  <c r="AA7801" i="9"/>
  <c r="AB7801" i="9"/>
  <c r="AA7793" i="9"/>
  <c r="AB7793" i="9"/>
  <c r="AA7785" i="9"/>
  <c r="AB7785" i="9"/>
  <c r="AA7776" i="9"/>
  <c r="AB7776" i="9"/>
  <c r="AA7768" i="9"/>
  <c r="AB7768" i="9"/>
  <c r="AA7760" i="9"/>
  <c r="AB7760" i="9"/>
  <c r="AA7751" i="9"/>
  <c r="AB7751" i="9"/>
  <c r="AA7736" i="9"/>
  <c r="AB7736" i="9"/>
  <c r="AA7727" i="9"/>
  <c r="AB7727" i="9"/>
  <c r="AA7719" i="9"/>
  <c r="AB7719" i="9"/>
  <c r="AA7711" i="9"/>
  <c r="AB7711" i="9"/>
  <c r="AB7702" i="9"/>
  <c r="AA7702" i="9"/>
  <c r="AB7694" i="9"/>
  <c r="AA7694" i="9"/>
  <c r="AB7686" i="9"/>
  <c r="AA7686" i="9"/>
  <c r="X7677" i="9"/>
  <c r="AA7677" i="9"/>
  <c r="AB7677" i="9"/>
  <c r="AA7669" i="9"/>
  <c r="AB7669" i="9"/>
  <c r="AA7661" i="9"/>
  <c r="AB7661" i="9"/>
  <c r="AA7653" i="9"/>
  <c r="AB7653" i="9"/>
  <c r="AA7645" i="9"/>
  <c r="AB7645" i="9"/>
  <c r="AA7637" i="9"/>
  <c r="AB7637" i="9"/>
  <c r="AA7628" i="9"/>
  <c r="AB7628" i="9"/>
  <c r="AA7621" i="9"/>
  <c r="AB7621" i="9"/>
  <c r="AA7613" i="9"/>
  <c r="AB7613" i="9"/>
  <c r="AA7604" i="9"/>
  <c r="AB7604" i="9"/>
  <c r="AA7597" i="9"/>
  <c r="AB7597" i="9"/>
  <c r="AA7589" i="9"/>
  <c r="AB7589" i="9"/>
  <c r="AA7580" i="9"/>
  <c r="AB7580" i="9"/>
  <c r="AA7572" i="9"/>
  <c r="AB7572" i="9"/>
  <c r="AA7563" i="9"/>
  <c r="AB7563" i="9"/>
  <c r="AA7555" i="9"/>
  <c r="AB7555" i="9"/>
  <c r="AA7547" i="9"/>
  <c r="AB7547" i="9"/>
  <c r="AB7538" i="9"/>
  <c r="AA7538" i="9"/>
  <c r="AB7530" i="9"/>
  <c r="AA7530" i="9"/>
  <c r="AB7522" i="9"/>
  <c r="AA7522" i="9"/>
  <c r="AA7513" i="9"/>
  <c r="AB7513" i="9"/>
  <c r="AA7505" i="9"/>
  <c r="AB7505" i="9"/>
  <c r="AB7498" i="9"/>
  <c r="AA7498" i="9"/>
  <c r="AA7491" i="9"/>
  <c r="AB7491" i="9"/>
  <c r="AA7483" i="9"/>
  <c r="AB7483" i="9"/>
  <c r="AA7475" i="9"/>
  <c r="AB7475" i="9"/>
  <c r="AB7466" i="9"/>
  <c r="AA7466" i="9"/>
  <c r="AB7458" i="9"/>
  <c r="AA7458" i="9"/>
  <c r="AB7450" i="9"/>
  <c r="AA7450" i="9"/>
  <c r="AB7442" i="9"/>
  <c r="AA7442" i="9"/>
  <c r="AA7435" i="9"/>
  <c r="AB7435" i="9"/>
  <c r="AA7427" i="9"/>
  <c r="AB7427" i="9"/>
  <c r="AB7418" i="9"/>
  <c r="AA7418" i="9"/>
  <c r="AB7410" i="9"/>
  <c r="AA7410" i="9"/>
  <c r="AB7402" i="9"/>
  <c r="AA7402" i="9"/>
  <c r="AA7393" i="9"/>
  <c r="AB7393" i="9"/>
  <c r="AA7385" i="9"/>
  <c r="AB7385" i="9"/>
  <c r="AA7377" i="9"/>
  <c r="AB7377" i="9"/>
  <c r="AA7368" i="9"/>
  <c r="AB7368" i="9"/>
  <c r="X7360" i="9"/>
  <c r="AA7360" i="9"/>
  <c r="AB7360" i="9"/>
  <c r="AA7352" i="9"/>
  <c r="AB7352" i="9"/>
  <c r="AA7343" i="9"/>
  <c r="AB7343" i="9"/>
  <c r="AA7335" i="9"/>
  <c r="AB7335" i="9"/>
  <c r="AA7327" i="9"/>
  <c r="AB7327" i="9"/>
  <c r="AB7318" i="9"/>
  <c r="AA7318" i="9"/>
  <c r="AB7310" i="9"/>
  <c r="AA7310" i="9"/>
  <c r="AB7302" i="9"/>
  <c r="AA7302" i="9"/>
  <c r="AA7293" i="9"/>
  <c r="AB7293" i="9"/>
  <c r="AA7285" i="9"/>
  <c r="AB7285" i="9"/>
  <c r="AA7277" i="9"/>
  <c r="AB7277" i="9"/>
  <c r="AA7268" i="9"/>
  <c r="AB7268" i="9"/>
  <c r="AA7260" i="9"/>
  <c r="AB7260" i="9"/>
  <c r="AA7251" i="9"/>
  <c r="AB7251" i="9"/>
  <c r="AA7243" i="9"/>
  <c r="AB7243" i="9"/>
  <c r="X7236" i="9"/>
  <c r="AA7236" i="9"/>
  <c r="AB7236" i="9"/>
  <c r="AA7227" i="9"/>
  <c r="AB7227" i="9"/>
  <c r="AA7219" i="9"/>
  <c r="AB7219" i="9"/>
  <c r="AA7212" i="9"/>
  <c r="AB7212" i="9"/>
  <c r="AA7203" i="9"/>
  <c r="AB7203" i="9"/>
  <c r="AA7195" i="9"/>
  <c r="AB7195" i="9"/>
  <c r="AA7187" i="9"/>
  <c r="AB7187" i="9"/>
  <c r="AB7166" i="9"/>
  <c r="AA7166" i="9"/>
  <c r="AA7159" i="9"/>
  <c r="AB7159" i="9"/>
  <c r="AA7151" i="9"/>
  <c r="AB7151" i="9"/>
  <c r="AA7143" i="9"/>
  <c r="AB7143" i="9"/>
  <c r="AA7135" i="9"/>
  <c r="AB7135" i="9"/>
  <c r="AB7126" i="9"/>
  <c r="AA7126" i="9"/>
  <c r="AB7118" i="9"/>
  <c r="AA7118" i="9"/>
  <c r="AB7110" i="9"/>
  <c r="AA7110" i="9"/>
  <c r="AA7101" i="9"/>
  <c r="AB7101" i="9"/>
  <c r="AA7093" i="9"/>
  <c r="AB7093" i="9"/>
  <c r="AA7085" i="9"/>
  <c r="AB7085" i="9"/>
  <c r="AA7077" i="9"/>
  <c r="AB7077" i="9"/>
  <c r="AA7069" i="9"/>
  <c r="AB7069" i="9"/>
  <c r="AA7061" i="9"/>
  <c r="AB7061" i="9"/>
  <c r="AA7052" i="9"/>
  <c r="AB7052" i="9"/>
  <c r="AA7044" i="9"/>
  <c r="AB7044" i="9"/>
  <c r="AA7035" i="9"/>
  <c r="AB7035" i="9"/>
  <c r="AB7022" i="9"/>
  <c r="AA7022" i="9"/>
  <c r="AB7014" i="9"/>
  <c r="AA7014" i="9"/>
  <c r="AA7005" i="9"/>
  <c r="AB7005" i="9"/>
  <c r="AA6997" i="9"/>
  <c r="AB6997" i="9"/>
  <c r="AB6990" i="9"/>
  <c r="AA6990" i="9"/>
  <c r="AA6981" i="9"/>
  <c r="AB6981" i="9"/>
  <c r="AA6973" i="9"/>
  <c r="AB6973" i="9"/>
  <c r="AA6965" i="9"/>
  <c r="AB6965" i="9"/>
  <c r="AA6956" i="9"/>
  <c r="AB6956" i="9"/>
  <c r="AA6948" i="9"/>
  <c r="AB6948" i="9"/>
  <c r="AA6939" i="9"/>
  <c r="AB6939" i="9"/>
  <c r="AA6931" i="9"/>
  <c r="AB6931" i="9"/>
  <c r="AA6923" i="9"/>
  <c r="AB6923" i="9"/>
  <c r="AB6914" i="9"/>
  <c r="AA6914" i="9"/>
  <c r="AA6906" i="9"/>
  <c r="AB6906" i="9"/>
  <c r="AA6899" i="9"/>
  <c r="AB6899" i="9"/>
  <c r="AA6890" i="9"/>
  <c r="AB6890" i="9"/>
  <c r="AA6882" i="9"/>
  <c r="AB6882" i="9"/>
  <c r="AA6874" i="9"/>
  <c r="AB6874" i="9"/>
  <c r="AA6865" i="9"/>
  <c r="AB6865" i="9"/>
  <c r="AA6858" i="9"/>
  <c r="AB6858" i="9"/>
  <c r="AA6850" i="9"/>
  <c r="AB6850" i="9"/>
  <c r="AA6841" i="9"/>
  <c r="AB6841" i="9"/>
  <c r="AA6833" i="9"/>
  <c r="AB6833" i="9"/>
  <c r="AA6826" i="9"/>
  <c r="AB6826" i="9"/>
  <c r="AA6818" i="9"/>
  <c r="AB6818" i="9"/>
  <c r="AA6810" i="9"/>
  <c r="AB6810" i="9"/>
  <c r="AA6802" i="9"/>
  <c r="AB6802" i="9"/>
  <c r="AA6793" i="9"/>
  <c r="AB6793" i="9"/>
  <c r="AA6785" i="9"/>
  <c r="AB6785" i="9"/>
  <c r="AA6777" i="9"/>
  <c r="AB6777" i="9"/>
  <c r="AB6768" i="9"/>
  <c r="AA6768" i="9"/>
  <c r="AA6761" i="9"/>
  <c r="AB6761" i="9"/>
  <c r="AA6753" i="9"/>
  <c r="AB6753" i="9"/>
  <c r="AB6744" i="9"/>
  <c r="AA6744" i="9"/>
  <c r="AB6736" i="9"/>
  <c r="AA6736" i="9"/>
  <c r="AA6729" i="9"/>
  <c r="AB6729" i="9"/>
  <c r="AB6720" i="9"/>
  <c r="AA6720" i="9"/>
  <c r="AB6712" i="9"/>
  <c r="AA6712" i="9"/>
  <c r="AB6704" i="9"/>
  <c r="AA6704" i="9"/>
  <c r="AA6695" i="9"/>
  <c r="AB6695" i="9"/>
  <c r="AA6687" i="9"/>
  <c r="AB6687" i="9"/>
  <c r="AA6679" i="9"/>
  <c r="AB6679" i="9"/>
  <c r="AA6670" i="9"/>
  <c r="AB6670" i="9"/>
  <c r="AA6663" i="9"/>
  <c r="AB6663" i="9"/>
  <c r="AA6655" i="9"/>
  <c r="AB6655" i="9"/>
  <c r="AA6646" i="9"/>
  <c r="AB6646" i="9"/>
  <c r="AA6638" i="9"/>
  <c r="AB6638" i="9"/>
  <c r="AA6630" i="9"/>
  <c r="AB6630" i="9"/>
  <c r="AA6621" i="9"/>
  <c r="AB6621" i="9"/>
  <c r="AA6613" i="9"/>
  <c r="AB6613" i="9"/>
  <c r="AA6605" i="9"/>
  <c r="AB6605" i="9"/>
  <c r="AB6596" i="9"/>
  <c r="AA6596" i="9"/>
  <c r="AA6589" i="9"/>
  <c r="AB6589" i="9"/>
  <c r="AA6581" i="9"/>
  <c r="AB6581" i="9"/>
  <c r="AB6572" i="9"/>
  <c r="AA6572" i="9"/>
  <c r="AB6564" i="9"/>
  <c r="AA6564" i="9"/>
  <c r="AA6555" i="9"/>
  <c r="AB6555" i="9"/>
  <c r="AA6547" i="9"/>
  <c r="AB6547" i="9"/>
  <c r="AA6539" i="9"/>
  <c r="AB6539" i="9"/>
  <c r="AA6530" i="9"/>
  <c r="AB6530" i="9"/>
  <c r="AA6522" i="9"/>
  <c r="AB6522" i="9"/>
  <c r="AA6514" i="9"/>
  <c r="AB6514" i="9"/>
  <c r="AA6505" i="9"/>
  <c r="AB6505" i="9"/>
  <c r="AA6497" i="9"/>
  <c r="AB6497" i="9"/>
  <c r="AA6489" i="9"/>
  <c r="AB6489" i="9"/>
  <c r="AB6480" i="9"/>
  <c r="AA6480" i="9"/>
  <c r="X6472" i="9"/>
  <c r="AB6472" i="9"/>
  <c r="AA6472" i="9"/>
  <c r="AB6464" i="9"/>
  <c r="AA6464" i="9"/>
  <c r="AA6455" i="9"/>
  <c r="AB6455" i="9"/>
  <c r="AB6448" i="9"/>
  <c r="AA6448" i="9"/>
  <c r="AB6440" i="9"/>
  <c r="AA6440" i="9"/>
  <c r="AA6431" i="9"/>
  <c r="AB6431" i="9"/>
  <c r="AB6416" i="9"/>
  <c r="AA6416" i="9"/>
  <c r="AA6407" i="9"/>
  <c r="AB6407" i="9"/>
  <c r="AA6399" i="9"/>
  <c r="AB6399" i="9"/>
  <c r="AA6391" i="9"/>
  <c r="AB6391" i="9"/>
  <c r="AA6382" i="9"/>
  <c r="AB6382" i="9"/>
  <c r="AA6374" i="9"/>
  <c r="AB6374" i="9"/>
  <c r="AA6366" i="9"/>
  <c r="AB6366" i="9"/>
  <c r="AA6357" i="9"/>
  <c r="AB6357" i="9"/>
  <c r="AA6349" i="9"/>
  <c r="AB6349" i="9"/>
  <c r="AA6341" i="9"/>
  <c r="AB6341" i="9"/>
  <c r="AB6332" i="9"/>
  <c r="AA6332" i="9"/>
  <c r="AB6324" i="9"/>
  <c r="AA6324" i="9"/>
  <c r="AA6315" i="9"/>
  <c r="AB6315" i="9"/>
  <c r="AA6307" i="9"/>
  <c r="AB6307" i="9"/>
  <c r="AB6300" i="9"/>
  <c r="AA6300" i="9"/>
  <c r="AA6291" i="9"/>
  <c r="AB6291" i="9"/>
  <c r="AB6276" i="9"/>
  <c r="AA6276" i="9"/>
  <c r="AA6267" i="9"/>
  <c r="AB6267" i="9"/>
  <c r="AA6259" i="9"/>
  <c r="AB6259" i="9"/>
  <c r="AA6245" i="9"/>
  <c r="AB6245" i="9"/>
  <c r="AB6236" i="9"/>
  <c r="AA6236" i="9"/>
  <c r="AB6228" i="9"/>
  <c r="AA6228" i="9"/>
  <c r="AA6219" i="9"/>
  <c r="AB6219" i="9"/>
  <c r="AB6212" i="9"/>
  <c r="AA6212" i="9"/>
  <c r="AB6204" i="9"/>
  <c r="AA6204" i="9"/>
  <c r="AA6195" i="9"/>
  <c r="AB6195" i="9"/>
  <c r="AA6187" i="9"/>
  <c r="AB6187" i="9"/>
  <c r="AA6179" i="9"/>
  <c r="AB6179" i="9"/>
  <c r="AA6170" i="9"/>
  <c r="AB6170" i="9"/>
  <c r="AA6162" i="9"/>
  <c r="AB6162" i="9"/>
  <c r="AA6154" i="9"/>
  <c r="AB6154" i="9"/>
  <c r="AA6145" i="9"/>
  <c r="AB6145" i="9"/>
  <c r="AA6137" i="9"/>
  <c r="AB6137" i="9"/>
  <c r="AA6129" i="9"/>
  <c r="AB6129" i="9"/>
  <c r="AA6120" i="9"/>
  <c r="AB6120" i="9"/>
  <c r="AA6112" i="9"/>
  <c r="AB6112" i="9"/>
  <c r="AA6104" i="9"/>
  <c r="AB6104" i="9"/>
  <c r="AA6095" i="9"/>
  <c r="AB6095" i="9"/>
  <c r="AA6087" i="9"/>
  <c r="AB6087" i="9"/>
  <c r="AA6079" i="9"/>
  <c r="AB6079" i="9"/>
  <c r="AA6070" i="9"/>
  <c r="AB6070" i="9"/>
  <c r="AA6062" i="9"/>
  <c r="AB6062" i="9"/>
  <c r="AA6054" i="9"/>
  <c r="AB6054" i="9"/>
  <c r="AA6045" i="9"/>
  <c r="AB6045" i="9"/>
  <c r="AA6037" i="9"/>
  <c r="AB6037" i="9"/>
  <c r="AA6029" i="9"/>
  <c r="AB6029" i="9"/>
  <c r="AB6020" i="9"/>
  <c r="AA6020" i="9"/>
  <c r="AA6012" i="9"/>
  <c r="AB6012" i="9"/>
  <c r="AA6003" i="9"/>
  <c r="AB6003" i="9"/>
  <c r="AA5995" i="9"/>
  <c r="AB5995" i="9"/>
  <c r="AA5987" i="9"/>
  <c r="AB5987" i="9"/>
  <c r="AA5978" i="9"/>
  <c r="AB5978" i="9"/>
  <c r="AA5970" i="9"/>
  <c r="AB5970" i="9"/>
  <c r="AA5962" i="9"/>
  <c r="AB5962" i="9"/>
  <c r="AA5953" i="9"/>
  <c r="AB5953" i="9"/>
  <c r="AA5945" i="9"/>
  <c r="AB5945" i="9"/>
  <c r="AA5937" i="9"/>
  <c r="AB5937" i="9"/>
  <c r="AA5928" i="9"/>
  <c r="AB5928" i="9"/>
  <c r="AA5920" i="9"/>
  <c r="AB5920" i="9"/>
  <c r="AA5913" i="9"/>
  <c r="AB5913" i="9"/>
  <c r="AA5904" i="9"/>
  <c r="AB5904" i="9"/>
  <c r="AA5896" i="9"/>
  <c r="AB5896" i="9"/>
  <c r="AA5888" i="9"/>
  <c r="AB5888" i="9"/>
  <c r="AA5879" i="9"/>
  <c r="AB5879" i="9"/>
  <c r="AA5871" i="9"/>
  <c r="AB5871" i="9"/>
  <c r="AA5864" i="9"/>
  <c r="AB5864" i="9"/>
  <c r="AA5855" i="9"/>
  <c r="AB5855" i="9"/>
  <c r="AA5847" i="9"/>
  <c r="AB5847" i="9"/>
  <c r="AA5839" i="9"/>
  <c r="AB5839" i="9"/>
  <c r="AA5830" i="9"/>
  <c r="AB5830" i="9"/>
  <c r="AA5822" i="9"/>
  <c r="AB5822" i="9"/>
  <c r="AA5814" i="9"/>
  <c r="AB5814" i="9"/>
  <c r="AA5805" i="9"/>
  <c r="AB5805" i="9"/>
  <c r="AA5798" i="9"/>
  <c r="AB5798" i="9"/>
  <c r="AA5790" i="9"/>
  <c r="AB5790" i="9"/>
  <c r="AA5781" i="9"/>
  <c r="AB5781" i="9"/>
  <c r="AA5773" i="9"/>
  <c r="AB5773" i="9"/>
  <c r="AA5765" i="9"/>
  <c r="AB5765" i="9"/>
  <c r="AA5756" i="9"/>
  <c r="AB5756" i="9"/>
  <c r="AA5749" i="9"/>
  <c r="AB5749" i="9"/>
  <c r="AA5741" i="9"/>
  <c r="AB5741" i="9"/>
  <c r="AB5732" i="9"/>
  <c r="AA5732" i="9"/>
  <c r="AA5725" i="9"/>
  <c r="AB5725" i="9"/>
  <c r="AA5717" i="9"/>
  <c r="AB5717" i="9"/>
  <c r="AA5708" i="9"/>
  <c r="AB5708" i="9"/>
  <c r="AA5701" i="9"/>
  <c r="AB5701" i="9"/>
  <c r="AA919" i="9"/>
  <c r="AB919" i="9"/>
  <c r="AB910" i="9"/>
  <c r="AA910" i="9"/>
  <c r="AB902" i="9"/>
  <c r="AA902" i="9"/>
  <c r="AB894" i="9"/>
  <c r="AA894" i="9"/>
  <c r="AA885" i="9"/>
  <c r="AB885" i="9"/>
  <c r="AA877" i="9"/>
  <c r="AB877" i="9"/>
  <c r="AA869" i="9"/>
  <c r="AB869" i="9"/>
  <c r="AA860" i="9"/>
  <c r="AB860" i="9"/>
  <c r="AA852" i="9"/>
  <c r="AB852" i="9"/>
  <c r="AA843" i="9"/>
  <c r="AB843" i="9"/>
  <c r="AA835" i="9"/>
  <c r="AB835" i="9"/>
  <c r="AA827" i="9"/>
  <c r="AB827" i="9"/>
  <c r="AB818" i="9"/>
  <c r="AA818" i="9"/>
  <c r="AB810" i="9"/>
  <c r="AA810" i="9"/>
  <c r="AB802" i="9"/>
  <c r="AA802" i="9"/>
  <c r="AA793" i="9"/>
  <c r="AB793" i="9"/>
  <c r="AA785" i="9"/>
  <c r="AB785" i="9"/>
  <c r="AA777" i="9"/>
  <c r="AB777" i="9"/>
  <c r="AA768" i="9"/>
  <c r="AB768" i="9"/>
  <c r="AA760" i="9"/>
  <c r="AB760" i="9"/>
  <c r="AA752" i="9"/>
  <c r="AB752" i="9"/>
  <c r="AA743" i="9"/>
  <c r="AB743" i="9"/>
  <c r="AA735" i="9"/>
  <c r="AB735" i="9"/>
  <c r="AA727" i="9"/>
  <c r="AB727" i="9"/>
  <c r="AB718" i="9"/>
  <c r="AA718" i="9"/>
  <c r="AB710" i="9"/>
  <c r="AA710" i="9"/>
  <c r="AB702" i="9"/>
  <c r="AA702" i="9"/>
  <c r="AA693" i="9"/>
  <c r="AB693" i="9"/>
  <c r="AA685" i="9"/>
  <c r="AB685" i="9"/>
  <c r="AA677" i="9"/>
  <c r="AB677" i="9"/>
  <c r="AA668" i="9"/>
  <c r="AB668" i="9"/>
  <c r="AA660" i="9"/>
  <c r="AB660" i="9"/>
  <c r="AA651" i="9"/>
  <c r="AB651" i="9"/>
  <c r="AA643" i="9"/>
  <c r="AB643" i="9"/>
  <c r="AA635" i="9"/>
  <c r="AB635" i="9"/>
  <c r="AB626" i="9"/>
  <c r="AA626" i="9"/>
  <c r="AB618" i="9"/>
  <c r="AA618" i="9"/>
  <c r="AB610" i="9"/>
  <c r="AA610" i="9"/>
  <c r="AA601" i="9"/>
  <c r="AB601" i="9"/>
  <c r="AA593" i="9"/>
  <c r="AB593" i="9"/>
  <c r="AA585" i="9"/>
  <c r="AB585" i="9"/>
  <c r="AA576" i="9"/>
  <c r="AB576" i="9"/>
  <c r="AA568" i="9"/>
  <c r="AB568" i="9"/>
  <c r="AA560" i="9"/>
  <c r="AB560" i="9"/>
  <c r="AA551" i="9"/>
  <c r="AB551" i="9"/>
  <c r="AA543" i="9"/>
  <c r="AB543" i="9"/>
  <c r="AA535" i="9"/>
  <c r="AB535" i="9"/>
  <c r="AB526" i="9"/>
  <c r="AA526" i="9"/>
  <c r="AB518" i="9"/>
  <c r="AA518" i="9"/>
  <c r="AB510" i="9"/>
  <c r="AA510" i="9"/>
  <c r="AA501" i="9"/>
  <c r="AB501" i="9"/>
  <c r="AA493" i="9"/>
  <c r="AB493" i="9"/>
  <c r="AA485" i="9"/>
  <c r="AB485" i="9"/>
  <c r="AA476" i="9"/>
  <c r="AB476" i="9"/>
  <c r="AA468" i="9"/>
  <c r="AB468" i="9"/>
  <c r="AA459" i="9"/>
  <c r="AB459" i="9"/>
  <c r="AA451" i="9"/>
  <c r="AB451" i="9"/>
  <c r="AA443" i="9"/>
  <c r="AB443" i="9"/>
  <c r="AB434" i="9"/>
  <c r="AA434" i="9"/>
  <c r="AB426" i="9"/>
  <c r="AA426" i="9"/>
  <c r="AB418" i="9"/>
  <c r="AA418" i="9"/>
  <c r="AA409" i="9"/>
  <c r="AB409" i="9"/>
  <c r="AA401" i="9"/>
  <c r="AB401" i="9"/>
  <c r="AA393" i="9"/>
  <c r="AB393" i="9"/>
  <c r="AA384" i="9"/>
  <c r="AB384" i="9"/>
  <c r="AA376" i="9"/>
  <c r="AB376" i="9"/>
  <c r="AA368" i="9"/>
  <c r="AB368" i="9"/>
  <c r="AA359" i="9"/>
  <c r="AB359" i="9"/>
  <c r="AA351" i="9"/>
  <c r="AB351" i="9"/>
  <c r="AA343" i="9"/>
  <c r="AB343" i="9"/>
  <c r="AB334" i="9"/>
  <c r="AA334" i="9"/>
  <c r="AB326" i="9"/>
  <c r="AA326" i="9"/>
  <c r="AB318" i="9"/>
  <c r="AA318" i="9"/>
  <c r="AA309" i="9"/>
  <c r="AB309" i="9"/>
  <c r="AA301" i="9"/>
  <c r="AB301" i="9"/>
  <c r="AA293" i="9"/>
  <c r="AB293" i="9"/>
  <c r="AA284" i="9"/>
  <c r="AB284" i="9"/>
  <c r="AA276" i="9"/>
  <c r="AB276" i="9"/>
  <c r="AA267" i="9"/>
  <c r="AB267" i="9"/>
  <c r="AA259" i="9"/>
  <c r="AB259" i="9"/>
  <c r="AA2959" i="9"/>
  <c r="AB2959" i="9"/>
  <c r="AA2950" i="9"/>
  <c r="AB2950" i="9"/>
  <c r="AA2942" i="9"/>
  <c r="AB2942" i="9"/>
  <c r="AA2934" i="9"/>
  <c r="AB2934" i="9"/>
  <c r="AA2925" i="9"/>
  <c r="AB2925" i="9"/>
  <c r="AA2917" i="9"/>
  <c r="AB2917" i="9"/>
  <c r="AA2909" i="9"/>
  <c r="AB2909" i="9"/>
  <c r="AB2900" i="9"/>
  <c r="AA2900" i="9"/>
  <c r="AB2892" i="9"/>
  <c r="AA2892" i="9"/>
  <c r="AA2883" i="9"/>
  <c r="AB2883" i="9"/>
  <c r="AA2875" i="9"/>
  <c r="AB2875" i="9"/>
  <c r="AA2867" i="9"/>
  <c r="AB2867" i="9"/>
  <c r="AA2858" i="9"/>
  <c r="AB2858" i="9"/>
  <c r="AA2850" i="9"/>
  <c r="AB2850" i="9"/>
  <c r="AA2842" i="9"/>
  <c r="AB2842" i="9"/>
  <c r="AA2833" i="9"/>
  <c r="AB2833" i="9"/>
  <c r="AA2825" i="9"/>
  <c r="AB2825" i="9"/>
  <c r="AA2817" i="9"/>
  <c r="AB2817" i="9"/>
  <c r="AB2808" i="9"/>
  <c r="AA2808" i="9"/>
  <c r="AB2800" i="9"/>
  <c r="AA2800" i="9"/>
  <c r="AB2792" i="9"/>
  <c r="AA2792" i="9"/>
  <c r="AA2783" i="9"/>
  <c r="AB2783" i="9"/>
  <c r="AA2775" i="9"/>
  <c r="AB2775" i="9"/>
  <c r="AA2767" i="9"/>
  <c r="AB2767" i="9"/>
  <c r="AA2758" i="9"/>
  <c r="AB2758" i="9"/>
  <c r="AA2750" i="9"/>
  <c r="AB2750" i="9"/>
  <c r="AA2742" i="9"/>
  <c r="AB2742" i="9"/>
  <c r="AA2733" i="9"/>
  <c r="AB2733" i="9"/>
  <c r="AA2725" i="9"/>
  <c r="AB2725" i="9"/>
  <c r="AA2717" i="9"/>
  <c r="AB2717" i="9"/>
  <c r="AB2708" i="9"/>
  <c r="AA2708" i="9"/>
  <c r="AB2700" i="9"/>
  <c r="AA2700" i="9"/>
  <c r="AA2691" i="9"/>
  <c r="AB2691" i="9"/>
  <c r="AA2683" i="9"/>
  <c r="AB2683" i="9"/>
  <c r="AA2675" i="9"/>
  <c r="AB2675" i="9"/>
  <c r="AA2666" i="9"/>
  <c r="AB2666" i="9"/>
  <c r="AA2658" i="9"/>
  <c r="AB2658" i="9"/>
  <c r="AA2650" i="9"/>
  <c r="AB2650" i="9"/>
  <c r="AA2641" i="9"/>
  <c r="AB2641" i="9"/>
  <c r="AA2633" i="9"/>
  <c r="AB2633" i="9"/>
  <c r="AA2625" i="9"/>
  <c r="AB2625" i="9"/>
  <c r="AB2616" i="9"/>
  <c r="AA2616" i="9"/>
  <c r="AB2608" i="9"/>
  <c r="AA2608" i="9"/>
  <c r="AB2600" i="9"/>
  <c r="AA2600" i="9"/>
  <c r="AA2591" i="9"/>
  <c r="AB2591" i="9"/>
  <c r="AA2583" i="9"/>
  <c r="AB2583" i="9"/>
  <c r="AA2575" i="9"/>
  <c r="AB2575" i="9"/>
  <c r="AA2566" i="9"/>
  <c r="AB2566" i="9"/>
  <c r="AA2558" i="9"/>
  <c r="AB2558" i="9"/>
  <c r="AA2550" i="9"/>
  <c r="AB2550" i="9"/>
  <c r="AA2541" i="9"/>
  <c r="AB2541" i="9"/>
  <c r="AA2533" i="9"/>
  <c r="AB2533" i="9"/>
  <c r="AA2525" i="9"/>
  <c r="AB2525" i="9"/>
  <c r="AA2516" i="9"/>
  <c r="AB2516" i="9"/>
  <c r="AA2508" i="9"/>
  <c r="AB2508" i="9"/>
  <c r="AA2499" i="9"/>
  <c r="AB2499" i="9"/>
  <c r="AA2491" i="9"/>
  <c r="AB2491" i="9"/>
  <c r="AA2483" i="9"/>
  <c r="AB2483" i="9"/>
  <c r="AA2474" i="9"/>
  <c r="AB2474" i="9"/>
  <c r="AA2466" i="9"/>
  <c r="AB2466" i="9"/>
  <c r="AA2458" i="9"/>
  <c r="AB2458" i="9"/>
  <c r="AA2449" i="9"/>
  <c r="AB2449" i="9"/>
  <c r="AB2441" i="9"/>
  <c r="AA2441" i="9"/>
  <c r="AA2433" i="9"/>
  <c r="AB2433" i="9"/>
  <c r="AB2424" i="9"/>
  <c r="AA2424" i="9"/>
  <c r="AB2416" i="9"/>
  <c r="AA2416" i="9"/>
  <c r="AB2408" i="9"/>
  <c r="AA2408" i="9"/>
  <c r="AA2399" i="9"/>
  <c r="AB2399" i="9"/>
  <c r="AA2391" i="9"/>
  <c r="AB2391" i="9"/>
  <c r="AA2383" i="9"/>
  <c r="AB2383" i="9"/>
  <c r="AA2374" i="9"/>
  <c r="AB2374" i="9"/>
  <c r="AA2366" i="9"/>
  <c r="AB2366" i="9"/>
  <c r="AA2358" i="9"/>
  <c r="AB2358" i="9"/>
  <c r="AB2349" i="9"/>
  <c r="AA2349" i="9"/>
  <c r="AA2341" i="9"/>
  <c r="AB2341" i="9"/>
  <c r="AA2333" i="9"/>
  <c r="AB2333" i="9"/>
  <c r="AB2324" i="9"/>
  <c r="AA2324" i="9"/>
  <c r="AB2316" i="9"/>
  <c r="AA2316" i="9"/>
  <c r="AA2307" i="9"/>
  <c r="AB2307" i="9"/>
  <c r="AA2299" i="9"/>
  <c r="AB2299" i="9"/>
  <c r="AA2291" i="9"/>
  <c r="AB2291" i="9"/>
  <c r="AA2282" i="9"/>
  <c r="AB2282" i="9"/>
  <c r="AA2274" i="9"/>
  <c r="AB2274" i="9"/>
  <c r="AA2266" i="9"/>
  <c r="AB2266" i="9"/>
  <c r="AA2257" i="9"/>
  <c r="AB2257" i="9"/>
  <c r="AA2249" i="9"/>
  <c r="AB2249" i="9"/>
  <c r="AA2241" i="9"/>
  <c r="AB2241" i="9"/>
  <c r="AA2232" i="9"/>
  <c r="AB2232" i="9"/>
  <c r="AA2224" i="9"/>
  <c r="AB2224" i="9"/>
  <c r="AA2216" i="9"/>
  <c r="AB2216" i="9"/>
  <c r="AA2207" i="9"/>
  <c r="AB2207" i="9"/>
  <c r="AA2199" i="9"/>
  <c r="AB2199" i="9"/>
  <c r="AA2191" i="9"/>
  <c r="AB2191" i="9"/>
  <c r="AB2182" i="9"/>
  <c r="AA2182" i="9"/>
  <c r="AA2174" i="9"/>
  <c r="AB2174" i="9"/>
  <c r="AA2166" i="9"/>
  <c r="AB2166" i="9"/>
  <c r="AB2157" i="9"/>
  <c r="AA2157" i="9"/>
  <c r="AB2149" i="9"/>
  <c r="AA2149" i="9"/>
  <c r="AB2141" i="9"/>
  <c r="AA2141" i="9"/>
  <c r="AA2132" i="9"/>
  <c r="AB2132" i="9"/>
  <c r="AA2124" i="9"/>
  <c r="AB2124" i="9"/>
  <c r="AA2115" i="9"/>
  <c r="AB2115" i="9"/>
  <c r="AA2107" i="9"/>
  <c r="AB2107" i="9"/>
  <c r="AA2099" i="9"/>
  <c r="AB2099" i="9"/>
  <c r="AB2090" i="9"/>
  <c r="AA2090" i="9"/>
  <c r="AB2082" i="9"/>
  <c r="AA2082" i="9"/>
  <c r="AB2074" i="9"/>
  <c r="AA2074" i="9"/>
  <c r="AA2065" i="9"/>
  <c r="AB2065" i="9"/>
  <c r="AA2057" i="9"/>
  <c r="AB2057" i="9"/>
  <c r="AA2049" i="9"/>
  <c r="AB2049" i="9"/>
  <c r="AA2040" i="9"/>
  <c r="AB2040" i="9"/>
  <c r="AA2032" i="9"/>
  <c r="AB2032" i="9"/>
  <c r="AA2024" i="9"/>
  <c r="AB2024" i="9"/>
  <c r="AA2015" i="9"/>
  <c r="AB2015" i="9"/>
  <c r="AB2007" i="9"/>
  <c r="AA2007" i="9"/>
  <c r="AA1999" i="9"/>
  <c r="AB1999" i="9"/>
  <c r="AB1990" i="9"/>
  <c r="AA1990" i="9"/>
  <c r="AB1982" i="9"/>
  <c r="AA1982" i="9"/>
  <c r="AB1974" i="9"/>
  <c r="AA1974" i="9"/>
  <c r="AA1965" i="9"/>
  <c r="AB1965" i="9"/>
  <c r="AA1957" i="9"/>
  <c r="AB1957" i="9"/>
  <c r="AA1949" i="9"/>
  <c r="AB1949" i="9"/>
  <c r="AA1940" i="9"/>
  <c r="AB1940" i="9"/>
  <c r="AA1932" i="9"/>
  <c r="AB1932" i="9"/>
  <c r="AB1923" i="9"/>
  <c r="AA1923" i="9"/>
  <c r="AA1915" i="9"/>
  <c r="AB1915" i="9"/>
  <c r="AA1907" i="9"/>
  <c r="AB1907" i="9"/>
  <c r="AB1898" i="9"/>
  <c r="AA1898" i="9"/>
  <c r="AB1890" i="9"/>
  <c r="AA1890" i="9"/>
  <c r="AB1882" i="9"/>
  <c r="AA1882" i="9"/>
  <c r="AA1873" i="9"/>
  <c r="AB1873" i="9"/>
  <c r="AA1865" i="9"/>
  <c r="AB1865" i="9"/>
  <c r="AA1857" i="9"/>
  <c r="AB1857" i="9"/>
  <c r="AA1848" i="9"/>
  <c r="AB1848" i="9"/>
  <c r="AA1840" i="9"/>
  <c r="AB1840" i="9"/>
  <c r="AA1832" i="9"/>
  <c r="AB1832" i="9"/>
  <c r="AA1823" i="9"/>
  <c r="AB1823" i="9"/>
  <c r="AA1815" i="9"/>
  <c r="AB1815" i="9"/>
  <c r="AA1807" i="9"/>
  <c r="AB1807" i="9"/>
  <c r="AB1798" i="9"/>
  <c r="AA1798" i="9"/>
  <c r="AB1790" i="9"/>
  <c r="AA1790" i="9"/>
  <c r="AB1782" i="9"/>
  <c r="AA1782" i="9"/>
  <c r="AA1773" i="9"/>
  <c r="AB1773" i="9"/>
  <c r="AA1765" i="9"/>
  <c r="AB1765" i="9"/>
  <c r="AA1757" i="9"/>
  <c r="AB1757" i="9"/>
  <c r="AA1748" i="9"/>
  <c r="AB1748" i="9"/>
  <c r="AA1740" i="9"/>
  <c r="AB1740" i="9"/>
  <c r="AA1731" i="9"/>
  <c r="AB1731" i="9"/>
  <c r="AA1723" i="9"/>
  <c r="AB1723" i="9"/>
  <c r="AA1715" i="9"/>
  <c r="AB1715" i="9"/>
  <c r="AA1706" i="9"/>
  <c r="AB1706" i="9"/>
  <c r="AA1698" i="9"/>
  <c r="AB1698" i="9"/>
  <c r="AA1690" i="9"/>
  <c r="AB1690" i="9"/>
  <c r="AA1681" i="9"/>
  <c r="AB1681" i="9"/>
  <c r="AA1673" i="9"/>
  <c r="AB1673" i="9"/>
  <c r="AA1665" i="9"/>
  <c r="AB1665" i="9"/>
  <c r="AA1656" i="9"/>
  <c r="AB1656" i="9"/>
  <c r="AA1648" i="9"/>
  <c r="AB1648" i="9"/>
  <c r="AA1640" i="9"/>
  <c r="AB1640" i="9"/>
  <c r="AA1631" i="9"/>
  <c r="AB1631" i="9"/>
  <c r="AA1623" i="9"/>
  <c r="AB1623" i="9"/>
  <c r="AA1615" i="9"/>
  <c r="AB1615" i="9"/>
  <c r="AA1606" i="9"/>
  <c r="AB1606" i="9"/>
  <c r="AA1598" i="9"/>
  <c r="AB1598" i="9"/>
  <c r="AA1590" i="9"/>
  <c r="AB1590" i="9"/>
  <c r="AA1581" i="9"/>
  <c r="AB1581" i="9"/>
  <c r="AA1573" i="9"/>
  <c r="AB1573" i="9"/>
  <c r="AA1565" i="9"/>
  <c r="AB1565" i="9"/>
  <c r="AA1556" i="9"/>
  <c r="AB1556" i="9"/>
  <c r="AA1548" i="9"/>
  <c r="AB1548" i="9"/>
  <c r="AA1539" i="9"/>
  <c r="AB1539" i="9"/>
  <c r="AA1531" i="9"/>
  <c r="AB1531" i="9"/>
  <c r="AA1523" i="9"/>
  <c r="AB1523" i="9"/>
  <c r="AA1514" i="9"/>
  <c r="AB1514" i="9"/>
  <c r="AA1506" i="9"/>
  <c r="AB1506" i="9"/>
  <c r="AA1498" i="9"/>
  <c r="AB1498" i="9"/>
  <c r="AA1489" i="9"/>
  <c r="AB1489" i="9"/>
  <c r="AA1481" i="9"/>
  <c r="AB1481" i="9"/>
  <c r="AA1473" i="9"/>
  <c r="AB1473" i="9"/>
  <c r="AA1464" i="9"/>
  <c r="AB1464" i="9"/>
  <c r="AA1456" i="9"/>
  <c r="AB1456" i="9"/>
  <c r="AA1448" i="9"/>
  <c r="AB1448" i="9"/>
  <c r="AA1439" i="9"/>
  <c r="AB1439" i="9"/>
  <c r="AA1431" i="9"/>
  <c r="AB1431" i="9"/>
  <c r="AA1423" i="9"/>
  <c r="AB1423" i="9"/>
  <c r="AA1414" i="9"/>
  <c r="AB1414" i="9"/>
  <c r="AA1406" i="9"/>
  <c r="AB1406" i="9"/>
  <c r="AA1398" i="9"/>
  <c r="AB1398" i="9"/>
  <c r="AA1389" i="9"/>
  <c r="AB1389" i="9"/>
  <c r="AA1381" i="9"/>
  <c r="AB1381" i="9"/>
  <c r="AA1373" i="9"/>
  <c r="AB1373" i="9"/>
  <c r="AA1364" i="9"/>
  <c r="AB1364" i="9"/>
  <c r="AA1356" i="9"/>
  <c r="AB1356" i="9"/>
  <c r="AA1347" i="9"/>
  <c r="AB1347" i="9"/>
  <c r="AA1339" i="9"/>
  <c r="AB1339" i="9"/>
  <c r="AA1331" i="9"/>
  <c r="AB1331" i="9"/>
  <c r="AA1322" i="9"/>
  <c r="AB1322" i="9"/>
  <c r="AA1314" i="9"/>
  <c r="AB1314" i="9"/>
  <c r="AA1306" i="9"/>
  <c r="AB1306" i="9"/>
  <c r="AA1297" i="9"/>
  <c r="AB1297" i="9"/>
  <c r="AA1289" i="9"/>
  <c r="AB1289" i="9"/>
  <c r="AA1281" i="9"/>
  <c r="AB1281" i="9"/>
  <c r="AA1272" i="9"/>
  <c r="AB1272" i="9"/>
  <c r="AA1264" i="9"/>
  <c r="AB1264" i="9"/>
  <c r="AA1256" i="9"/>
  <c r="AB1256" i="9"/>
  <c r="AA1247" i="9"/>
  <c r="AB1247" i="9"/>
  <c r="AA1239" i="9"/>
  <c r="AB1239" i="9"/>
  <c r="AA1231" i="9"/>
  <c r="AB1231" i="9"/>
  <c r="AA1222" i="9"/>
  <c r="AB1222" i="9"/>
  <c r="AA1214" i="9"/>
  <c r="AB1214" i="9"/>
  <c r="AB1206" i="9"/>
  <c r="AA1206" i="9"/>
  <c r="AA1197" i="9"/>
  <c r="AB1197" i="9"/>
  <c r="AA1189" i="9"/>
  <c r="AB1189" i="9"/>
  <c r="AA1181" i="9"/>
  <c r="AB1181" i="9"/>
  <c r="AA1172" i="9"/>
  <c r="AB1172" i="9"/>
  <c r="AA1164" i="9"/>
  <c r="AB1164" i="9"/>
  <c r="AA1155" i="9"/>
  <c r="AB1155" i="9"/>
  <c r="AA1147" i="9"/>
  <c r="AB1147" i="9"/>
  <c r="AA1139" i="9"/>
  <c r="AB1139" i="9"/>
  <c r="AA3361" i="9"/>
  <c r="AB3361" i="9"/>
  <c r="AA3353" i="9"/>
  <c r="AB3353" i="9"/>
  <c r="AA3345" i="9"/>
  <c r="AB3345" i="9"/>
  <c r="AA3336" i="9"/>
  <c r="AB3336" i="9"/>
  <c r="AA3328" i="9"/>
  <c r="AB3328" i="9"/>
  <c r="AA3320" i="9"/>
  <c r="AB3320" i="9"/>
  <c r="AA3311" i="9"/>
  <c r="AB3311" i="9"/>
  <c r="AA3303" i="9"/>
  <c r="AB3303" i="9"/>
  <c r="AA3295" i="9"/>
  <c r="AB3295" i="9"/>
  <c r="AA3286" i="9"/>
  <c r="AB3286" i="9"/>
  <c r="AA3278" i="9"/>
  <c r="AB3278" i="9"/>
  <c r="AA3270" i="9"/>
  <c r="AB3270" i="9"/>
  <c r="AA3261" i="9"/>
  <c r="AB3261" i="9"/>
  <c r="AA3253" i="9"/>
  <c r="AB3253" i="9"/>
  <c r="AA3245" i="9"/>
  <c r="AB3245" i="9"/>
  <c r="AA3236" i="9"/>
  <c r="AB3236" i="9"/>
  <c r="AA3228" i="9"/>
  <c r="AB3228" i="9"/>
  <c r="AA3219" i="9"/>
  <c r="AB3219" i="9"/>
  <c r="AA3211" i="9"/>
  <c r="AB3211" i="9"/>
  <c r="AA3203" i="9"/>
  <c r="AB3203" i="9"/>
  <c r="AA3194" i="9"/>
  <c r="AB3194" i="9"/>
  <c r="AA3186" i="9"/>
  <c r="AB3186" i="9"/>
  <c r="AA3178" i="9"/>
  <c r="AB3178" i="9"/>
  <c r="AA3169" i="9"/>
  <c r="AB3169" i="9"/>
  <c r="AA3161" i="9"/>
  <c r="AB3161" i="9"/>
  <c r="AA3153" i="9"/>
  <c r="AB3153" i="9"/>
  <c r="AA3144" i="9"/>
  <c r="AB3144" i="9"/>
  <c r="AA3136" i="9"/>
  <c r="AB3136" i="9"/>
  <c r="AA3128" i="9"/>
  <c r="AB3128" i="9"/>
  <c r="AA3119" i="9"/>
  <c r="AB3119" i="9"/>
  <c r="AA3111" i="9"/>
  <c r="AB3111" i="9"/>
  <c r="AA3103" i="9"/>
  <c r="AB3103" i="9"/>
  <c r="AA3094" i="9"/>
  <c r="AB3094" i="9"/>
  <c r="AA3086" i="9"/>
  <c r="AB3086" i="9"/>
  <c r="AA3078" i="9"/>
  <c r="AB3078" i="9"/>
  <c r="AA3069" i="9"/>
  <c r="AB3069" i="9"/>
  <c r="AA3061" i="9"/>
  <c r="AB3061" i="9"/>
  <c r="AA3053" i="9"/>
  <c r="AB3053" i="9"/>
  <c r="AB3044" i="9"/>
  <c r="AA3044" i="9"/>
  <c r="AB3036" i="9"/>
  <c r="AA3036" i="9"/>
  <c r="AA3027" i="9"/>
  <c r="AB3027" i="9"/>
  <c r="AA3019" i="9"/>
  <c r="AB3019" i="9"/>
  <c r="AA3011" i="9"/>
  <c r="AB3011" i="9"/>
  <c r="AA3002" i="9"/>
  <c r="AB3002" i="9"/>
  <c r="AA2994" i="9"/>
  <c r="AB2994" i="9"/>
  <c r="AA2986" i="9"/>
  <c r="AB2986" i="9"/>
  <c r="AA2977" i="9"/>
  <c r="AB2977" i="9"/>
  <c r="AA2969" i="9"/>
  <c r="AB2969" i="9"/>
  <c r="AA2961" i="9"/>
  <c r="AB2961" i="9"/>
  <c r="AA5133" i="9"/>
  <c r="AB5133" i="9"/>
  <c r="AA5125" i="9"/>
  <c r="AB5125" i="9"/>
  <c r="AA5117" i="9"/>
  <c r="AB5117" i="9"/>
  <c r="AA5108" i="9"/>
  <c r="AB5108" i="9"/>
  <c r="AA5100" i="9"/>
  <c r="AB5100" i="9"/>
  <c r="AB5091" i="9"/>
  <c r="AA5091" i="9"/>
  <c r="AB5083" i="9"/>
  <c r="AA5083" i="9"/>
  <c r="AB5075" i="9"/>
  <c r="AA5075" i="9"/>
  <c r="AA5066" i="9"/>
  <c r="AB5066" i="9"/>
  <c r="AA5058" i="9"/>
  <c r="AB5058" i="9"/>
  <c r="AA5050" i="9"/>
  <c r="AB5050" i="9"/>
  <c r="AA5041" i="9"/>
  <c r="AB5041" i="9"/>
  <c r="AA5033" i="9"/>
  <c r="AB5033" i="9"/>
  <c r="AA5025" i="9"/>
  <c r="AB5025" i="9"/>
  <c r="AA5016" i="9"/>
  <c r="AB5016" i="9"/>
  <c r="AA5008" i="9"/>
  <c r="AB5008" i="9"/>
  <c r="AA5000" i="9"/>
  <c r="AB5000" i="9"/>
  <c r="AB4991" i="9"/>
  <c r="AA4991" i="9"/>
  <c r="AB4983" i="9"/>
  <c r="AA4983" i="9"/>
  <c r="AB4975" i="9"/>
  <c r="AA4975" i="9"/>
  <c r="AA4966" i="9"/>
  <c r="AB4966" i="9"/>
  <c r="AA4958" i="9"/>
  <c r="AB4958" i="9"/>
  <c r="AA4950" i="9"/>
  <c r="AB4950" i="9"/>
  <c r="AA4941" i="9"/>
  <c r="AB4941" i="9"/>
  <c r="AA4933" i="9"/>
  <c r="AB4933" i="9"/>
  <c r="AA4925" i="9"/>
  <c r="AB4925" i="9"/>
  <c r="AA4916" i="9"/>
  <c r="AB4916" i="9"/>
  <c r="AA4908" i="9"/>
  <c r="AB4908" i="9"/>
  <c r="AB4899" i="9"/>
  <c r="AA4899" i="9"/>
  <c r="AB4891" i="9"/>
  <c r="AA4891" i="9"/>
  <c r="AB4883" i="9"/>
  <c r="AA4883" i="9"/>
  <c r="AA4874" i="9"/>
  <c r="AB4874" i="9"/>
  <c r="AA4866" i="9"/>
  <c r="AB4866" i="9"/>
  <c r="AA4858" i="9"/>
  <c r="AB4858" i="9"/>
  <c r="AA4849" i="9"/>
  <c r="AB4849" i="9"/>
  <c r="AA4841" i="9"/>
  <c r="AB4841" i="9"/>
  <c r="AA4833" i="9"/>
  <c r="AB4833" i="9"/>
  <c r="AA4824" i="9"/>
  <c r="AB4824" i="9"/>
  <c r="AA4816" i="9"/>
  <c r="AB4816" i="9"/>
  <c r="AA4808" i="9"/>
  <c r="AB4808" i="9"/>
  <c r="AB4799" i="9"/>
  <c r="AA4799" i="9"/>
  <c r="AA4791" i="9"/>
  <c r="AB4791" i="9"/>
  <c r="AA4783" i="9"/>
  <c r="AB4783" i="9"/>
  <c r="AA4774" i="9"/>
  <c r="AB4774" i="9"/>
  <c r="AA4766" i="9"/>
  <c r="AB4766" i="9"/>
  <c r="AA4758" i="9"/>
  <c r="AB4758" i="9"/>
  <c r="AA4749" i="9"/>
  <c r="AB4749" i="9"/>
  <c r="AA4741" i="9"/>
  <c r="AB4741" i="9"/>
  <c r="AA4733" i="9"/>
  <c r="AB4733" i="9"/>
  <c r="AB4724" i="9"/>
  <c r="AA4724" i="9"/>
  <c r="AB4716" i="9"/>
  <c r="AA4716" i="9"/>
  <c r="AA4707" i="9"/>
  <c r="AB4707" i="9"/>
  <c r="AA4699" i="9"/>
  <c r="AB4699" i="9"/>
  <c r="AA4691" i="9"/>
  <c r="AB4691" i="9"/>
  <c r="AA4682" i="9"/>
  <c r="AB4682" i="9"/>
  <c r="AA4674" i="9"/>
  <c r="AB4674" i="9"/>
  <c r="AA4666" i="9"/>
  <c r="AB4666" i="9"/>
  <c r="AA4657" i="9"/>
  <c r="AB4657" i="9"/>
  <c r="AA4649" i="9"/>
  <c r="AB4649" i="9"/>
  <c r="AA4641" i="9"/>
  <c r="AB4641" i="9"/>
  <c r="AB4632" i="9"/>
  <c r="AA4632" i="9"/>
  <c r="AB4624" i="9"/>
  <c r="AA4624" i="9"/>
  <c r="AB4616" i="9"/>
  <c r="AA4616" i="9"/>
  <c r="AA4607" i="9"/>
  <c r="AB4607" i="9"/>
  <c r="AA4599" i="9"/>
  <c r="AB4599" i="9"/>
  <c r="AB4591" i="9"/>
  <c r="AA4591" i="9"/>
  <c r="AA4582" i="9"/>
  <c r="AB4582" i="9"/>
  <c r="AA4574" i="9"/>
  <c r="AB4574" i="9"/>
  <c r="AA4566" i="9"/>
  <c r="AB4566" i="9"/>
  <c r="AA4557" i="9"/>
  <c r="AB4557" i="9"/>
  <c r="AA4549" i="9"/>
  <c r="AB4549" i="9"/>
  <c r="AA4541" i="9"/>
  <c r="AB4541" i="9"/>
  <c r="AB4532" i="9"/>
  <c r="AA4532" i="9"/>
  <c r="AB4524" i="9"/>
  <c r="AA4524" i="9"/>
  <c r="AA4515" i="9"/>
  <c r="AB4515" i="9"/>
  <c r="AA4507" i="9"/>
  <c r="AB4507" i="9"/>
  <c r="AA4499" i="9"/>
  <c r="AB4499" i="9"/>
  <c r="AA4490" i="9"/>
  <c r="AB4490" i="9"/>
  <c r="AA4482" i="9"/>
  <c r="AB4482" i="9"/>
  <c r="AA4474" i="9"/>
  <c r="AB4474" i="9"/>
  <c r="AA4465" i="9"/>
  <c r="AB4465" i="9"/>
  <c r="AA4457" i="9"/>
  <c r="AB4457" i="9"/>
  <c r="AA4449" i="9"/>
  <c r="AB4449" i="9"/>
  <c r="AB4440" i="9"/>
  <c r="AA4440" i="9"/>
  <c r="AB4432" i="9"/>
  <c r="AA4432" i="9"/>
  <c r="AB4424" i="9"/>
  <c r="AA4424" i="9"/>
  <c r="AA4415" i="9"/>
  <c r="AB4415" i="9"/>
  <c r="AA4407" i="9"/>
  <c r="AB4407" i="9"/>
  <c r="AB4399" i="9"/>
  <c r="AA4399" i="9"/>
  <c r="AA4390" i="9"/>
  <c r="AB4390" i="9"/>
  <c r="AA4382" i="9"/>
  <c r="AB4382" i="9"/>
  <c r="AA4374" i="9"/>
  <c r="AB4374" i="9"/>
  <c r="AA4365" i="9"/>
  <c r="AB4365" i="9"/>
  <c r="AA4357" i="9"/>
  <c r="AB4357" i="9"/>
  <c r="AA4349" i="9"/>
  <c r="AB4349" i="9"/>
  <c r="AB4340" i="9"/>
  <c r="AA4340" i="9"/>
  <c r="AB4332" i="9"/>
  <c r="AA4332" i="9"/>
  <c r="AA4323" i="9"/>
  <c r="AB4323" i="9"/>
  <c r="AA4315" i="9"/>
  <c r="AB4315" i="9"/>
  <c r="AA4307" i="9"/>
  <c r="AB4307" i="9"/>
  <c r="AA4298" i="9"/>
  <c r="AB4298" i="9"/>
  <c r="AA4290" i="9"/>
  <c r="AB4290" i="9"/>
  <c r="AA4282" i="9"/>
  <c r="AB4282" i="9"/>
  <c r="AA4273" i="9"/>
  <c r="AB4273" i="9"/>
  <c r="AA4265" i="9"/>
  <c r="AB4265" i="9"/>
  <c r="AA4257" i="9"/>
  <c r="AB4257" i="9"/>
  <c r="AB4248" i="9"/>
  <c r="AA4248" i="9"/>
  <c r="AB4240" i="9"/>
  <c r="AA4240" i="9"/>
  <c r="AB4232" i="9"/>
  <c r="AA4232" i="9"/>
  <c r="AA4223" i="9"/>
  <c r="AB4223" i="9"/>
  <c r="AA4215" i="9"/>
  <c r="AB4215" i="9"/>
  <c r="AA4207" i="9"/>
  <c r="AB4207" i="9"/>
  <c r="AA4198" i="9"/>
  <c r="AB4198" i="9"/>
  <c r="AA4190" i="9"/>
  <c r="AB4190" i="9"/>
  <c r="AA4182" i="9"/>
  <c r="AB4182" i="9"/>
  <c r="AA4173" i="9"/>
  <c r="AB4173" i="9"/>
  <c r="AA4165" i="9"/>
  <c r="AB4165" i="9"/>
  <c r="AA4157" i="9"/>
  <c r="AB4157" i="9"/>
  <c r="AA4148" i="9"/>
  <c r="AB4148" i="9"/>
  <c r="AA4140" i="9"/>
  <c r="AB4140" i="9"/>
  <c r="AA4131" i="9"/>
  <c r="AB4131" i="9"/>
  <c r="AA4123" i="9"/>
  <c r="AB4123" i="9"/>
  <c r="AA4115" i="9"/>
  <c r="AB4115" i="9"/>
  <c r="AA4106" i="9"/>
  <c r="AB4106" i="9"/>
  <c r="AA4098" i="9"/>
  <c r="AB4098" i="9"/>
  <c r="AA4090" i="9"/>
  <c r="AB4090" i="9"/>
  <c r="AA4081" i="9"/>
  <c r="AB4081" i="9"/>
  <c r="AA4073" i="9"/>
  <c r="AB4073" i="9"/>
  <c r="AA4065" i="9"/>
  <c r="AB4065" i="9"/>
  <c r="AB4056" i="9"/>
  <c r="AA4056" i="9"/>
  <c r="AA4048" i="9"/>
  <c r="AB4048" i="9"/>
  <c r="AA4040" i="9"/>
  <c r="AB4040" i="9"/>
  <c r="AA4031" i="9"/>
  <c r="AB4031" i="9"/>
  <c r="AA4023" i="9"/>
  <c r="AB4023" i="9"/>
  <c r="AA4015" i="9"/>
  <c r="AB4015" i="9"/>
  <c r="AA4006" i="9"/>
  <c r="AB4006" i="9"/>
  <c r="AA3998" i="9"/>
  <c r="AB3998" i="9"/>
  <c r="AA3990" i="9"/>
  <c r="AB3990" i="9"/>
  <c r="AA3981" i="9"/>
  <c r="AB3981" i="9"/>
  <c r="AA3973" i="9"/>
  <c r="AB3973" i="9"/>
  <c r="AA3965" i="9"/>
  <c r="AB3965" i="9"/>
  <c r="AA3956" i="9"/>
  <c r="AB3956" i="9"/>
  <c r="AA3948" i="9"/>
  <c r="AB3948" i="9"/>
  <c r="AA3939" i="9"/>
  <c r="AB3939" i="9"/>
  <c r="AA3931" i="9"/>
  <c r="AB3931" i="9"/>
  <c r="AA3923" i="9"/>
  <c r="AB3923" i="9"/>
  <c r="AA3914" i="9"/>
  <c r="AB3914" i="9"/>
  <c r="AA3906" i="9"/>
  <c r="AB3906" i="9"/>
  <c r="AA3898" i="9"/>
  <c r="AB3898" i="9"/>
  <c r="AA3889" i="9"/>
  <c r="AB3889" i="9"/>
  <c r="AA3881" i="9"/>
  <c r="AB3881" i="9"/>
  <c r="AA3873" i="9"/>
  <c r="AB3873" i="9"/>
  <c r="AB3864" i="9"/>
  <c r="AA3864" i="9"/>
  <c r="AB3856" i="9"/>
  <c r="AA3856" i="9"/>
  <c r="AB3848" i="9"/>
  <c r="AA3848" i="9"/>
  <c r="AA3839" i="9"/>
  <c r="AB3839" i="9"/>
  <c r="AA3831" i="9"/>
  <c r="AB3831" i="9"/>
  <c r="AA3823" i="9"/>
  <c r="AB3823" i="9"/>
  <c r="AA3814" i="9"/>
  <c r="AB3814" i="9"/>
  <c r="AA3806" i="9"/>
  <c r="AB3806" i="9"/>
  <c r="AA3798" i="9"/>
  <c r="AB3798" i="9"/>
  <c r="AA3789" i="9"/>
  <c r="AB3789" i="9"/>
  <c r="AA3781" i="9"/>
  <c r="AB3781" i="9"/>
  <c r="AA3773" i="9"/>
  <c r="AB3773" i="9"/>
  <c r="AB3764" i="9"/>
  <c r="AA3764" i="9"/>
  <c r="AB3756" i="9"/>
  <c r="AA3756" i="9"/>
  <c r="AA3747" i="9"/>
  <c r="AB3747" i="9"/>
  <c r="AA3739" i="9"/>
  <c r="AB3739" i="9"/>
  <c r="AB3731" i="9"/>
  <c r="AA3731" i="9"/>
  <c r="AA3722" i="9"/>
  <c r="AB3722" i="9"/>
  <c r="AA3714" i="9"/>
  <c r="AB3714" i="9"/>
  <c r="AA3706" i="9"/>
  <c r="AB3706" i="9"/>
  <c r="AA3697" i="9"/>
  <c r="AB3697" i="9"/>
  <c r="AA3689" i="9"/>
  <c r="AB3689" i="9"/>
  <c r="AA3681" i="9"/>
  <c r="AB3681" i="9"/>
  <c r="AB3672" i="9"/>
  <c r="AA3672" i="9"/>
  <c r="AB3664" i="9"/>
  <c r="AA3664" i="9"/>
  <c r="AB3656" i="9"/>
  <c r="AA3656" i="9"/>
  <c r="AA3647" i="9"/>
  <c r="AB3647" i="9"/>
  <c r="AA3639" i="9"/>
  <c r="AB3639" i="9"/>
  <c r="AA3631" i="9"/>
  <c r="AB3631" i="9"/>
  <c r="AA3622" i="9"/>
  <c r="AB3622" i="9"/>
  <c r="AA3614" i="9"/>
  <c r="AB3614" i="9"/>
  <c r="AA3606" i="9"/>
  <c r="AB3606" i="9"/>
  <c r="AA3597" i="9"/>
  <c r="AB3597" i="9"/>
  <c r="AA3589" i="9"/>
  <c r="AB3589" i="9"/>
  <c r="AA3581" i="9"/>
  <c r="AB3581" i="9"/>
  <c r="AB3572" i="9"/>
  <c r="AA3572" i="9"/>
  <c r="AB3564" i="9"/>
  <c r="AA3564" i="9"/>
  <c r="AA3555" i="9"/>
  <c r="AB3555" i="9"/>
  <c r="AB3547" i="9"/>
  <c r="AA3547" i="9"/>
  <c r="AA3539" i="9"/>
  <c r="AB3539" i="9"/>
  <c r="AA3530" i="9"/>
  <c r="AB3530" i="9"/>
  <c r="AA3522" i="9"/>
  <c r="AB3522" i="9"/>
  <c r="AA3514" i="9"/>
  <c r="AB3514" i="9"/>
  <c r="AA3505" i="9"/>
  <c r="AB3505" i="9"/>
  <c r="AA3497" i="9"/>
  <c r="AB3497" i="9"/>
  <c r="AA3489" i="9"/>
  <c r="AB3489" i="9"/>
  <c r="AA3480" i="9"/>
  <c r="AB3480" i="9"/>
  <c r="AA3472" i="9"/>
  <c r="AB3472" i="9"/>
  <c r="AA3464" i="9"/>
  <c r="AB3464" i="9"/>
  <c r="AA3455" i="9"/>
  <c r="AB3455" i="9"/>
  <c r="AA3447" i="9"/>
  <c r="AB3447" i="9"/>
  <c r="AA3439" i="9"/>
  <c r="AB3439" i="9"/>
  <c r="AA3430" i="9"/>
  <c r="AB3430" i="9"/>
  <c r="AA3422" i="9"/>
  <c r="AB3422" i="9"/>
  <c r="AA3414" i="9"/>
  <c r="AB3414" i="9"/>
  <c r="AA3405" i="9"/>
  <c r="AB3405" i="9"/>
  <c r="AA3397" i="9"/>
  <c r="AB3397" i="9"/>
  <c r="AA3389" i="9"/>
  <c r="AB3389" i="9"/>
  <c r="AA3380" i="9"/>
  <c r="AB3380" i="9"/>
  <c r="AA3372" i="9"/>
  <c r="AB3372" i="9"/>
  <c r="AA5698" i="9"/>
  <c r="AB5698" i="9"/>
  <c r="AA5689" i="9"/>
  <c r="AB5689" i="9"/>
  <c r="AA5681" i="9"/>
  <c r="AB5681" i="9"/>
  <c r="AA5673" i="9"/>
  <c r="AB5673" i="9"/>
  <c r="X5664" i="9"/>
  <c r="AA5664" i="9"/>
  <c r="AB5664" i="9"/>
  <c r="AA5656" i="9"/>
  <c r="AB5656" i="9"/>
  <c r="AA5648" i="9"/>
  <c r="AB5648" i="9"/>
  <c r="AA5639" i="9"/>
  <c r="AB5639" i="9"/>
  <c r="AA5631" i="9"/>
  <c r="AB5631" i="9"/>
  <c r="AA5623" i="9"/>
  <c r="AB5623" i="9"/>
  <c r="AA5614" i="9"/>
  <c r="AB5614" i="9"/>
  <c r="AA5606" i="9"/>
  <c r="AB5606" i="9"/>
  <c r="AA5598" i="9"/>
  <c r="AB5598" i="9"/>
  <c r="AA5589" i="9"/>
  <c r="AB5589" i="9"/>
  <c r="AA5581" i="9"/>
  <c r="AB5581" i="9"/>
  <c r="AA5573" i="9"/>
  <c r="AB5573" i="9"/>
  <c r="AA5564" i="9"/>
  <c r="AB5564" i="9"/>
  <c r="AA5556" i="9"/>
  <c r="AB5556" i="9"/>
  <c r="AB5547" i="9"/>
  <c r="AA5547" i="9"/>
  <c r="AB5539" i="9"/>
  <c r="AA5539" i="9"/>
  <c r="AB5531" i="9"/>
  <c r="AA5531" i="9"/>
  <c r="AA5522" i="9"/>
  <c r="AB5522" i="9"/>
  <c r="AA5514" i="9"/>
  <c r="AB5514" i="9"/>
  <c r="AA5506" i="9"/>
  <c r="AB5506" i="9"/>
  <c r="AA5497" i="9"/>
  <c r="AB5497" i="9"/>
  <c r="AA5489" i="9"/>
  <c r="AB5489" i="9"/>
  <c r="AA5481" i="9"/>
  <c r="AB5481" i="9"/>
  <c r="AA5473" i="9"/>
  <c r="AB5473" i="9"/>
  <c r="AA5466" i="9"/>
  <c r="AB5466" i="9"/>
  <c r="AA5458" i="9"/>
  <c r="AB5458" i="9"/>
  <c r="AA5449" i="9"/>
  <c r="AB5449" i="9"/>
  <c r="AA5441" i="9"/>
  <c r="AB5441" i="9"/>
  <c r="AA5433" i="9"/>
  <c r="AB5433" i="9"/>
  <c r="AA5424" i="9"/>
  <c r="AB5424" i="9"/>
  <c r="AA5416" i="9"/>
  <c r="AB5416" i="9"/>
  <c r="AA5408" i="9"/>
  <c r="AB5408" i="9"/>
  <c r="AB5399" i="9"/>
  <c r="AA5399" i="9"/>
  <c r="AB5391" i="9"/>
  <c r="AA5391" i="9"/>
  <c r="AB5383" i="9"/>
  <c r="AA5383" i="9"/>
  <c r="AA5374" i="9"/>
  <c r="AB5374" i="9"/>
  <c r="AA5366" i="9"/>
  <c r="AB5366" i="9"/>
  <c r="AA5358" i="9"/>
  <c r="AB5358" i="9"/>
  <c r="AA5349" i="9"/>
  <c r="AB5349" i="9"/>
  <c r="AA5341" i="9"/>
  <c r="AB5341" i="9"/>
  <c r="AA5333" i="9"/>
  <c r="AB5333" i="9"/>
  <c r="AA5324" i="9"/>
  <c r="AB5324" i="9"/>
  <c r="AA5316" i="9"/>
  <c r="AB5316" i="9"/>
  <c r="AB5307" i="9"/>
  <c r="AA5307" i="9"/>
  <c r="AB5299" i="9"/>
  <c r="AA5299" i="9"/>
  <c r="AB5291" i="9"/>
  <c r="AA5291" i="9"/>
  <c r="AA5282" i="9"/>
  <c r="AB5282" i="9"/>
  <c r="AA5274" i="9"/>
  <c r="AB5274" i="9"/>
  <c r="AB5267" i="9"/>
  <c r="AA5267" i="9"/>
  <c r="AB5259" i="9"/>
  <c r="AA5259" i="9"/>
  <c r="AB5251" i="9"/>
  <c r="AA5251" i="9"/>
  <c r="AB5243" i="9"/>
  <c r="AA5243" i="9"/>
  <c r="AB5235" i="9"/>
  <c r="AA5235" i="9"/>
  <c r="AB5227" i="9"/>
  <c r="AA5227" i="9"/>
  <c r="AA5220" i="9"/>
  <c r="AB5220" i="9"/>
  <c r="AB5211" i="9"/>
  <c r="AA5211" i="9"/>
  <c r="X5203" i="9"/>
  <c r="AB5203" i="9"/>
  <c r="AA5203" i="9"/>
  <c r="AB5195" i="9"/>
  <c r="AA5195" i="9"/>
  <c r="AA5186" i="9"/>
  <c r="AB5186" i="9"/>
  <c r="AA5178" i="9"/>
  <c r="AB5178" i="9"/>
  <c r="AA5170" i="9"/>
  <c r="AB5170" i="9"/>
  <c r="AB5163" i="9"/>
  <c r="AA5163" i="9"/>
  <c r="AB5155" i="9"/>
  <c r="AA5155" i="9"/>
  <c r="AB5147" i="9"/>
  <c r="AA5147" i="9"/>
  <c r="AB8762" i="9"/>
  <c r="AA8762" i="9"/>
  <c r="AA8754" i="9"/>
  <c r="AB8754" i="9"/>
  <c r="AA8746" i="9"/>
  <c r="AB8746" i="9"/>
  <c r="AA8737" i="9"/>
  <c r="AB8737" i="9"/>
  <c r="AA8729" i="9"/>
  <c r="AB8729" i="9"/>
  <c r="AA8721" i="9"/>
  <c r="AB8721" i="9"/>
  <c r="AA8712" i="9"/>
  <c r="AB8712" i="9"/>
  <c r="AA8704" i="9"/>
  <c r="AB8704" i="9"/>
  <c r="AA8696" i="9"/>
  <c r="AB8696" i="9"/>
  <c r="AB8687" i="9"/>
  <c r="AA8687" i="9"/>
  <c r="AB8679" i="9"/>
  <c r="AA8679" i="9"/>
  <c r="AB8671" i="9"/>
  <c r="AA8671" i="9"/>
  <c r="AA8662" i="9"/>
  <c r="AB8662" i="9"/>
  <c r="AA8654" i="9"/>
  <c r="AB8654" i="9"/>
  <c r="AA8646" i="9"/>
  <c r="AB8646" i="9"/>
  <c r="AA8637" i="9"/>
  <c r="AB8637" i="9"/>
  <c r="AA8629" i="9"/>
  <c r="AB8629" i="9"/>
  <c r="AA8621" i="9"/>
  <c r="AB8621" i="9"/>
  <c r="AA8612" i="9"/>
  <c r="AB8612" i="9"/>
  <c r="AA8604" i="9"/>
  <c r="AB8604" i="9"/>
  <c r="AB8595" i="9"/>
  <c r="AA8595" i="9"/>
  <c r="AB8587" i="9"/>
  <c r="AA8587" i="9"/>
  <c r="AB8579" i="9"/>
  <c r="AA8579" i="9"/>
  <c r="AA8570" i="9"/>
  <c r="AB8570" i="9"/>
  <c r="AA8562" i="9"/>
  <c r="AB8562" i="9"/>
  <c r="AA8554" i="9"/>
  <c r="AB8554" i="9"/>
  <c r="AA8545" i="9"/>
  <c r="AB8545" i="9"/>
  <c r="AA8537" i="9"/>
  <c r="AB8537" i="9"/>
  <c r="AA8529" i="9"/>
  <c r="AB8529" i="9"/>
  <c r="AA8520" i="9"/>
  <c r="AB8520" i="9"/>
  <c r="AA8512" i="9"/>
  <c r="AB8512" i="9"/>
  <c r="AA8504" i="9"/>
  <c r="AB8504" i="9"/>
  <c r="AB8495" i="9"/>
  <c r="AA8495" i="9"/>
  <c r="AB8487" i="9"/>
  <c r="AA8487" i="9"/>
  <c r="AB8479" i="9"/>
  <c r="AA8479" i="9"/>
  <c r="AA8470" i="9"/>
  <c r="AB8470" i="9"/>
  <c r="AA8462" i="9"/>
  <c r="AB8462" i="9"/>
  <c r="AA8454" i="9"/>
  <c r="AB8454" i="9"/>
  <c r="AA8445" i="9"/>
  <c r="AB8445" i="9"/>
  <c r="AA8437" i="9"/>
  <c r="AB8437" i="9"/>
  <c r="AA8429" i="9"/>
  <c r="AB8429" i="9"/>
  <c r="AA8420" i="9"/>
  <c r="AB8420" i="9"/>
  <c r="AA8412" i="9"/>
  <c r="AB8412" i="9"/>
  <c r="AB8403" i="9"/>
  <c r="AA8403" i="9"/>
  <c r="AB8395" i="9"/>
  <c r="AA8395" i="9"/>
  <c r="AB8387" i="9"/>
  <c r="AA8387" i="9"/>
  <c r="AA8378" i="9"/>
  <c r="AB8378" i="9"/>
  <c r="AA8370" i="9"/>
  <c r="AB8370" i="9"/>
  <c r="AB8363" i="9"/>
  <c r="AA8363" i="9"/>
  <c r="AB8355" i="9"/>
  <c r="AA8355" i="9"/>
  <c r="AB8347" i="9"/>
  <c r="AA8347" i="9"/>
  <c r="AB8339" i="9"/>
  <c r="AA8339" i="9"/>
  <c r="AA8330" i="9"/>
  <c r="AB8330" i="9"/>
  <c r="AA8322" i="9"/>
  <c r="AB8322" i="9"/>
  <c r="AA8314" i="9"/>
  <c r="AB8314" i="9"/>
  <c r="AA8305" i="9"/>
  <c r="AB8305" i="9"/>
  <c r="AA8297" i="9"/>
  <c r="AB8297" i="9"/>
  <c r="AA8289" i="9"/>
  <c r="AB8289" i="9"/>
  <c r="AA8280" i="9"/>
  <c r="AB8280" i="9"/>
  <c r="AA8272" i="9"/>
  <c r="AB8272" i="9"/>
  <c r="AA8264" i="9"/>
  <c r="AB8264" i="9"/>
  <c r="AB8255" i="9"/>
  <c r="AA8255" i="9"/>
  <c r="AB8247" i="9"/>
  <c r="AA8247" i="9"/>
  <c r="AB8239" i="9"/>
  <c r="AA8239" i="9"/>
  <c r="AA8230" i="9"/>
  <c r="AB8230" i="9"/>
  <c r="AA8222" i="9"/>
  <c r="AB8222" i="9"/>
  <c r="AA8214" i="9"/>
  <c r="AB8214" i="9"/>
  <c r="AA8205" i="9"/>
  <c r="AB8205" i="9"/>
  <c r="AA8197" i="9"/>
  <c r="AB8197" i="9"/>
  <c r="AA8189" i="9"/>
  <c r="AB8189" i="9"/>
  <c r="AA8180" i="9"/>
  <c r="AB8180" i="9"/>
  <c r="AA8172" i="9"/>
  <c r="AB8172" i="9"/>
  <c r="AA8163" i="9"/>
  <c r="AB8163" i="9"/>
  <c r="AA8155" i="9"/>
  <c r="AB8155" i="9"/>
  <c r="AA8147" i="9"/>
  <c r="AB8147" i="9"/>
  <c r="AB8138" i="9"/>
  <c r="AA8138" i="9"/>
  <c r="AB8130" i="9"/>
  <c r="AA8130" i="9"/>
  <c r="AB8122" i="9"/>
  <c r="AA8122" i="9"/>
  <c r="AA8113" i="9"/>
  <c r="AB8113" i="9"/>
  <c r="AA8105" i="9"/>
  <c r="AB8105" i="9"/>
  <c r="AB8098" i="9"/>
  <c r="AA8098" i="9"/>
  <c r="AA8089" i="9"/>
  <c r="AB8089" i="9"/>
  <c r="AA8081" i="9"/>
  <c r="AB8081" i="9"/>
  <c r="AA8073" i="9"/>
  <c r="AB8073" i="9"/>
  <c r="AA8064" i="9"/>
  <c r="AB8064" i="9"/>
  <c r="AA8056" i="9"/>
  <c r="AB8056" i="9"/>
  <c r="AA8048" i="9"/>
  <c r="AB8048" i="9"/>
  <c r="AA8039" i="9"/>
  <c r="AB8039" i="9"/>
  <c r="AA8031" i="9"/>
  <c r="AB8031" i="9"/>
  <c r="AA8023" i="9"/>
  <c r="AB8023" i="9"/>
  <c r="AB8014" i="9"/>
  <c r="AA8014" i="9"/>
  <c r="AB8006" i="9"/>
  <c r="AA8006" i="9"/>
  <c r="AB7998" i="9"/>
  <c r="AA7998" i="9"/>
  <c r="AA7989" i="9"/>
  <c r="AB7989" i="9"/>
  <c r="AA7981" i="9"/>
  <c r="AB7981" i="9"/>
  <c r="AA7973" i="9"/>
  <c r="AB7973" i="9"/>
  <c r="AA7964" i="9"/>
  <c r="AB7964" i="9"/>
  <c r="AA7957" i="9"/>
  <c r="AB7957" i="9"/>
  <c r="AA7949" i="9"/>
  <c r="AB7949" i="9"/>
  <c r="AA7940" i="9"/>
  <c r="AB7940" i="9"/>
  <c r="AA7932" i="9"/>
  <c r="AB7932" i="9"/>
  <c r="AA7923" i="9"/>
  <c r="AB7923" i="9"/>
  <c r="AA7915" i="9"/>
  <c r="AB7915" i="9"/>
  <c r="AA7907" i="9"/>
  <c r="AB7907" i="9"/>
  <c r="AB7898" i="9"/>
  <c r="AA7898" i="9"/>
  <c r="AB7890" i="9"/>
  <c r="AA7890" i="9"/>
  <c r="AA7883" i="9"/>
  <c r="AB7883" i="9"/>
  <c r="AB7874" i="9"/>
  <c r="AA7874" i="9"/>
  <c r="AB7866" i="9"/>
  <c r="AA7866" i="9"/>
  <c r="AB7858" i="9"/>
  <c r="AA7858" i="9"/>
  <c r="AA7849" i="9"/>
  <c r="AB7849" i="9"/>
  <c r="AA7841" i="9"/>
  <c r="AB7841" i="9"/>
  <c r="AA7833" i="9"/>
  <c r="AB7833" i="9"/>
  <c r="AA7824" i="9"/>
  <c r="AB7824" i="9"/>
  <c r="AA7817" i="9"/>
  <c r="AB7817" i="9"/>
  <c r="AA7809" i="9"/>
  <c r="AB7809" i="9"/>
  <c r="AA7800" i="9"/>
  <c r="AB7800" i="9"/>
  <c r="AA7792" i="9"/>
  <c r="AB7792" i="9"/>
  <c r="AA7784" i="9"/>
  <c r="AB7784" i="9"/>
  <c r="AA7775" i="9"/>
  <c r="AB7775" i="9"/>
  <c r="X7767" i="9"/>
  <c r="AA7767" i="9"/>
  <c r="AB7767" i="9"/>
  <c r="AA7759" i="9"/>
  <c r="AB7759" i="9"/>
  <c r="AB7750" i="9"/>
  <c r="AA7750" i="9"/>
  <c r="AA7743" i="9"/>
  <c r="AB7743" i="9"/>
  <c r="AA7735" i="9"/>
  <c r="AB7735" i="9"/>
  <c r="AB7726" i="9"/>
  <c r="AA7726" i="9"/>
  <c r="AB7718" i="9"/>
  <c r="AA7718" i="9"/>
  <c r="AB7710" i="9"/>
  <c r="AA7710" i="9"/>
  <c r="AA7701" i="9"/>
  <c r="AB7701" i="9"/>
  <c r="AA7693" i="9"/>
  <c r="AB7693" i="9"/>
  <c r="AA7685" i="9"/>
  <c r="AB7685" i="9"/>
  <c r="AA7676" i="9"/>
  <c r="AB7676" i="9"/>
  <c r="AA7668" i="9"/>
  <c r="AB7668" i="9"/>
  <c r="AA7652" i="9"/>
  <c r="AB7652" i="9"/>
  <c r="AA7644" i="9"/>
  <c r="AB7644" i="9"/>
  <c r="AA7635" i="9"/>
  <c r="AB7635" i="9"/>
  <c r="AA7627" i="9"/>
  <c r="AB7627" i="9"/>
  <c r="AA7620" i="9"/>
  <c r="AB7620" i="9"/>
  <c r="AA7611" i="9"/>
  <c r="AB7611" i="9"/>
  <c r="AA7603" i="9"/>
  <c r="AB7603" i="9"/>
  <c r="AA7596" i="9"/>
  <c r="AB7596" i="9"/>
  <c r="AA7587" i="9"/>
  <c r="AB7587" i="9"/>
  <c r="AA7579" i="9"/>
  <c r="AB7579" i="9"/>
  <c r="AA7571" i="9"/>
  <c r="AB7571" i="9"/>
  <c r="AB7562" i="9"/>
  <c r="AA7562" i="9"/>
  <c r="AB7554" i="9"/>
  <c r="AA7554" i="9"/>
  <c r="AB7546" i="9"/>
  <c r="AA7546" i="9"/>
  <c r="AA7537" i="9"/>
  <c r="AB7537" i="9"/>
  <c r="AA7529" i="9"/>
  <c r="AB7529" i="9"/>
  <c r="AA7521" i="9"/>
  <c r="AB7521" i="9"/>
  <c r="AA7512" i="9"/>
  <c r="AB7512" i="9"/>
  <c r="AA7504" i="9"/>
  <c r="AB7504" i="9"/>
  <c r="AA7497" i="9"/>
  <c r="AB7497" i="9"/>
  <c r="AB7490" i="9"/>
  <c r="AA7490" i="9"/>
  <c r="AB7482" i="9"/>
  <c r="AA7482" i="9"/>
  <c r="AB7474" i="9"/>
  <c r="AA7474" i="9"/>
  <c r="AA7465" i="9"/>
  <c r="AB7465" i="9"/>
  <c r="AA7457" i="9"/>
  <c r="AB7457" i="9"/>
  <c r="AA7449" i="9"/>
  <c r="AB7449" i="9"/>
  <c r="AA7441" i="9"/>
  <c r="AB7441" i="9"/>
  <c r="AB7434" i="9"/>
  <c r="AA7434" i="9"/>
  <c r="AB7426" i="9"/>
  <c r="AA7426" i="9"/>
  <c r="AA7417" i="9"/>
  <c r="AB7417" i="9"/>
  <c r="X7409" i="9"/>
  <c r="AA7409" i="9"/>
  <c r="AB7409" i="9"/>
  <c r="AA7401" i="9"/>
  <c r="AB7401" i="9"/>
  <c r="AA7392" i="9"/>
  <c r="AB7392" i="9"/>
  <c r="AA7384" i="9"/>
  <c r="AB7384" i="9"/>
  <c r="AA7376" i="9"/>
  <c r="AB7376" i="9"/>
  <c r="AA7367" i="9"/>
  <c r="AB7367" i="9"/>
  <c r="X7359" i="9"/>
  <c r="AA7359" i="9"/>
  <c r="AB7359" i="9"/>
  <c r="AA7351" i="9"/>
  <c r="AB7351" i="9"/>
  <c r="AB7342" i="9"/>
  <c r="AA7342" i="9"/>
  <c r="AB7334" i="9"/>
  <c r="AA7334" i="9"/>
  <c r="AB7326" i="9"/>
  <c r="AA7326" i="9"/>
  <c r="AA7317" i="9"/>
  <c r="AB7317" i="9"/>
  <c r="AA7309" i="9"/>
  <c r="AB7309" i="9"/>
  <c r="AA7301" i="9"/>
  <c r="AB7301" i="9"/>
  <c r="AA7292" i="9"/>
  <c r="AB7292" i="9"/>
  <c r="AA7284" i="9"/>
  <c r="AB7284" i="9"/>
  <c r="AA7275" i="9"/>
  <c r="AB7275" i="9"/>
  <c r="AA7267" i="9"/>
  <c r="AB7267" i="9"/>
  <c r="AA7259" i="9"/>
  <c r="AB7259" i="9"/>
  <c r="AB7250" i="9"/>
  <c r="AA7250" i="9"/>
  <c r="AB7242" i="9"/>
  <c r="AA7242" i="9"/>
  <c r="AA7235" i="9"/>
  <c r="AB7235" i="9"/>
  <c r="AB7226" i="9"/>
  <c r="AA7226" i="9"/>
  <c r="AA7211" i="9"/>
  <c r="AB7211" i="9"/>
  <c r="AB7202" i="9"/>
  <c r="AA7202" i="9"/>
  <c r="AB7194" i="9"/>
  <c r="AA7194" i="9"/>
  <c r="AB7186" i="9"/>
  <c r="AA7186" i="9"/>
  <c r="AA7181" i="9"/>
  <c r="AB7181" i="9"/>
  <c r="AA7173" i="9"/>
  <c r="AB7173" i="9"/>
  <c r="AA7165" i="9"/>
  <c r="AB7165" i="9"/>
  <c r="AB7150" i="9"/>
  <c r="AA7150" i="9"/>
  <c r="AB7142" i="9"/>
  <c r="AA7142" i="9"/>
  <c r="AB7134" i="9"/>
  <c r="AA7134" i="9"/>
  <c r="AA7125" i="9"/>
  <c r="AB7125" i="9"/>
  <c r="AA7117" i="9"/>
  <c r="AB7117" i="9"/>
  <c r="AA7109" i="9"/>
  <c r="AB7109" i="9"/>
  <c r="AA7100" i="9"/>
  <c r="AB7100" i="9"/>
  <c r="AA7092" i="9"/>
  <c r="AB7092" i="9"/>
  <c r="AA7083" i="9"/>
  <c r="AB7083" i="9"/>
  <c r="AA7076" i="9"/>
  <c r="AB7076" i="9"/>
  <c r="AA7068" i="9"/>
  <c r="AB7068" i="9"/>
  <c r="AA7059" i="9"/>
  <c r="AB7059" i="9"/>
  <c r="AA7051" i="9"/>
  <c r="AB7051" i="9"/>
  <c r="AA7043" i="9"/>
  <c r="AB7043" i="9"/>
  <c r="AB7034" i="9"/>
  <c r="AA7034" i="9"/>
  <c r="AA7028" i="9"/>
  <c r="AB7028" i="9"/>
  <c r="AA7021" i="9"/>
  <c r="AB7021" i="9"/>
  <c r="AA7013" i="9"/>
  <c r="AB7013" i="9"/>
  <c r="AA7004" i="9"/>
  <c r="AB7004" i="9"/>
  <c r="AA6989" i="9"/>
  <c r="AB6989" i="9"/>
  <c r="AA6980" i="9"/>
  <c r="AB6980" i="9"/>
  <c r="AA6972" i="9"/>
  <c r="AB6972" i="9"/>
  <c r="AA6963" i="9"/>
  <c r="AB6963" i="9"/>
  <c r="AA6955" i="9"/>
  <c r="AB6955" i="9"/>
  <c r="X6947" i="9"/>
  <c r="AA6947" i="9"/>
  <c r="AB6947" i="9"/>
  <c r="AB6938" i="9"/>
  <c r="AA6938" i="9"/>
  <c r="AB6930" i="9"/>
  <c r="AA6930" i="9"/>
  <c r="AB6922" i="9"/>
  <c r="AA6922" i="9"/>
  <c r="AA6913" i="9"/>
  <c r="AB6913" i="9"/>
  <c r="AA6905" i="9"/>
  <c r="AB6905" i="9"/>
  <c r="AA6898" i="9"/>
  <c r="AB6898" i="9"/>
  <c r="AA6889" i="9"/>
  <c r="AB6889" i="9"/>
  <c r="AA6881" i="9"/>
  <c r="AB6881" i="9"/>
  <c r="AA6873" i="9"/>
  <c r="AB6873" i="9"/>
  <c r="AB6864" i="9"/>
  <c r="AA6864" i="9"/>
  <c r="AA6857" i="9"/>
  <c r="AB6857" i="9"/>
  <c r="X6849" i="9"/>
  <c r="AA6849" i="9"/>
  <c r="AB6849" i="9"/>
  <c r="AB6840" i="9"/>
  <c r="AA6840" i="9"/>
  <c r="AB6832" i="9"/>
  <c r="AA6832" i="9"/>
  <c r="AA6825" i="9"/>
  <c r="AB6825" i="9"/>
  <c r="AA6817" i="9"/>
  <c r="AB6817" i="9"/>
  <c r="AA6809" i="9"/>
  <c r="AB6809" i="9"/>
  <c r="AA6801" i="9"/>
  <c r="AB6801" i="9"/>
  <c r="AB6792" i="9"/>
  <c r="AA6792" i="9"/>
  <c r="AB6784" i="9"/>
  <c r="AA6784" i="9"/>
  <c r="AB6776" i="9"/>
  <c r="AA6776" i="9"/>
  <c r="AA6767" i="9"/>
  <c r="AB6767" i="9"/>
  <c r="AB6760" i="9"/>
  <c r="AA6760" i="9"/>
  <c r="AB6752" i="9"/>
  <c r="AA6752" i="9"/>
  <c r="AA6743" i="9"/>
  <c r="AB6743" i="9"/>
  <c r="AB6728" i="9"/>
  <c r="AA6728" i="9"/>
  <c r="AA6719" i="9"/>
  <c r="AB6719" i="9"/>
  <c r="AA6711" i="9"/>
  <c r="AB6711" i="9"/>
  <c r="AA6703" i="9"/>
  <c r="AB6703" i="9"/>
  <c r="AA6694" i="9"/>
  <c r="AB6694" i="9"/>
  <c r="AA6686" i="9"/>
  <c r="AB6686" i="9"/>
  <c r="AA6678" i="9"/>
  <c r="AB6678" i="9"/>
  <c r="AA6669" i="9"/>
  <c r="AB6669" i="9"/>
  <c r="AA6662" i="9"/>
  <c r="AB6662" i="9"/>
  <c r="AA6654" i="9"/>
  <c r="AB6654" i="9"/>
  <c r="AA6645" i="9"/>
  <c r="AB6645" i="9"/>
  <c r="AA6637" i="9"/>
  <c r="AB6637" i="9"/>
  <c r="AA6629" i="9"/>
  <c r="AB6629" i="9"/>
  <c r="AB6620" i="9"/>
  <c r="AA6620" i="9"/>
  <c r="AB6612" i="9"/>
  <c r="AA6612" i="9"/>
  <c r="AA6603" i="9"/>
  <c r="AB6603" i="9"/>
  <c r="AA6595" i="9"/>
  <c r="AB6595" i="9"/>
  <c r="AB6588" i="9"/>
  <c r="AA6588" i="9"/>
  <c r="AA6579" i="9"/>
  <c r="AB6579" i="9"/>
  <c r="X6571" i="9"/>
  <c r="AA6571" i="9"/>
  <c r="AB6571" i="9"/>
  <c r="AA6563" i="9"/>
  <c r="AB6563" i="9"/>
  <c r="AA6554" i="9"/>
  <c r="AB6554" i="9"/>
  <c r="AA6546" i="9"/>
  <c r="AB6546" i="9"/>
  <c r="AA6538" i="9"/>
  <c r="AB6538" i="9"/>
  <c r="AA6529" i="9"/>
  <c r="AB6529" i="9"/>
  <c r="AA6521" i="9"/>
  <c r="AB6521" i="9"/>
  <c r="AA6513" i="9"/>
  <c r="AB6513" i="9"/>
  <c r="AB6504" i="9"/>
  <c r="AA6504" i="9"/>
  <c r="AB6496" i="9"/>
  <c r="AA6496" i="9"/>
  <c r="AB6488" i="9"/>
  <c r="AA6488" i="9"/>
  <c r="AA6479" i="9"/>
  <c r="AB6479" i="9"/>
  <c r="AA6471" i="9"/>
  <c r="AB6471" i="9"/>
  <c r="AA6463" i="9"/>
  <c r="AB6463" i="9"/>
  <c r="AA6454" i="9"/>
  <c r="AB6454" i="9"/>
  <c r="AA6447" i="9"/>
  <c r="AB6447" i="9"/>
  <c r="AA6439" i="9"/>
  <c r="AB6439" i="9"/>
  <c r="AA6430" i="9"/>
  <c r="AB6430" i="9"/>
  <c r="AA6423" i="9"/>
  <c r="AB6423" i="9"/>
  <c r="AA6415" i="9"/>
  <c r="AB6415" i="9"/>
  <c r="AA6406" i="9"/>
  <c r="AB6406" i="9"/>
  <c r="AA6398" i="9"/>
  <c r="AB6398" i="9"/>
  <c r="AA6390" i="9"/>
  <c r="AB6390" i="9"/>
  <c r="AA6381" i="9"/>
  <c r="AB6381" i="9"/>
  <c r="AA6373" i="9"/>
  <c r="AB6373" i="9"/>
  <c r="X6365" i="9"/>
  <c r="AA6365" i="9"/>
  <c r="AB6365" i="9"/>
  <c r="AB6356" i="9"/>
  <c r="AA6356" i="9"/>
  <c r="AB6348" i="9"/>
  <c r="AA6348" i="9"/>
  <c r="AA6339" i="9"/>
  <c r="AB6339" i="9"/>
  <c r="AA6331" i="9"/>
  <c r="AB6331" i="9"/>
  <c r="AA6323" i="9"/>
  <c r="AB6323" i="9"/>
  <c r="AA6314" i="9"/>
  <c r="AB6314" i="9"/>
  <c r="AA6306" i="9"/>
  <c r="AB6306" i="9"/>
  <c r="AA6299" i="9"/>
  <c r="AB6299" i="9"/>
  <c r="AA6290" i="9"/>
  <c r="AB6290" i="9"/>
  <c r="AA6283" i="9"/>
  <c r="AB6283" i="9"/>
  <c r="AA6275" i="9"/>
  <c r="AB6275" i="9"/>
  <c r="AA6266" i="9"/>
  <c r="AB6266" i="9"/>
  <c r="AA6258" i="9"/>
  <c r="AB6258" i="9"/>
  <c r="AA6251" i="9"/>
  <c r="AB6251" i="9"/>
  <c r="AA6243" i="9"/>
  <c r="AB6243" i="9"/>
  <c r="AA6235" i="9"/>
  <c r="AB6235" i="9"/>
  <c r="AA6227" i="9"/>
  <c r="AB6227" i="9"/>
  <c r="AA6218" i="9"/>
  <c r="AB6218" i="9"/>
  <c r="AA6211" i="9"/>
  <c r="AB6211" i="9"/>
  <c r="AA6203" i="9"/>
  <c r="AB6203" i="9"/>
  <c r="AA6194" i="9"/>
  <c r="AB6194" i="9"/>
  <c r="AA6186" i="9"/>
  <c r="AB6186" i="9"/>
  <c r="AA6178" i="9"/>
  <c r="AB6178" i="9"/>
  <c r="AA6169" i="9"/>
  <c r="AB6169" i="9"/>
  <c r="AA6161" i="9"/>
  <c r="AB6161" i="9"/>
  <c r="AA6153" i="9"/>
  <c r="AB6153" i="9"/>
  <c r="AB6144" i="9"/>
  <c r="AA6144" i="9"/>
  <c r="AB6136" i="9"/>
  <c r="AA6136" i="9"/>
  <c r="AB6128" i="9"/>
  <c r="AA6128" i="9"/>
  <c r="AA6119" i="9"/>
  <c r="AB6119" i="9"/>
  <c r="AA6111" i="9"/>
  <c r="AB6111" i="9"/>
  <c r="AA6103" i="9"/>
  <c r="AB6103" i="9"/>
  <c r="AA6094" i="9"/>
  <c r="AB6094" i="9"/>
  <c r="AA6086" i="9"/>
  <c r="AB6086" i="9"/>
  <c r="AA6078" i="9"/>
  <c r="AB6078" i="9"/>
  <c r="AA6069" i="9"/>
  <c r="AB6069" i="9"/>
  <c r="AA6061" i="9"/>
  <c r="AB6061" i="9"/>
  <c r="AA6053" i="9"/>
  <c r="AB6053" i="9"/>
  <c r="AA6044" i="9"/>
  <c r="AB6044" i="9"/>
  <c r="AB6036" i="9"/>
  <c r="AA6036" i="9"/>
  <c r="AA6027" i="9"/>
  <c r="AB6027" i="9"/>
  <c r="AA6019" i="9"/>
  <c r="AB6019" i="9"/>
  <c r="AA6011" i="9"/>
  <c r="AB6011" i="9"/>
  <c r="AA6002" i="9"/>
  <c r="AB6002" i="9"/>
  <c r="AA5994" i="9"/>
  <c r="AB5994" i="9"/>
  <c r="AA5986" i="9"/>
  <c r="AB5986" i="9"/>
  <c r="AA5977" i="9"/>
  <c r="AB5977" i="9"/>
  <c r="AA5969" i="9"/>
  <c r="AB5969" i="9"/>
  <c r="AA5961" i="9"/>
  <c r="AB5961" i="9"/>
  <c r="AA5952" i="9"/>
  <c r="AB5952" i="9"/>
  <c r="AA5944" i="9"/>
  <c r="AB5944" i="9"/>
  <c r="AA5936" i="9"/>
  <c r="AB5936" i="9"/>
  <c r="AA5927" i="9"/>
  <c r="AB5927" i="9"/>
  <c r="AA5919" i="9"/>
  <c r="AB5919" i="9"/>
  <c r="AA5912" i="9"/>
  <c r="AB5912" i="9"/>
  <c r="AA5903" i="9"/>
  <c r="AB5903" i="9"/>
  <c r="AA5895" i="9"/>
  <c r="AB5895" i="9"/>
  <c r="AA5887" i="9"/>
  <c r="AB5887" i="9"/>
  <c r="AA5878" i="9"/>
  <c r="AB5878" i="9"/>
  <c r="AA5870" i="9"/>
  <c r="AB5870" i="9"/>
  <c r="AA5863" i="9"/>
  <c r="AB5863" i="9"/>
  <c r="AA5854" i="9"/>
  <c r="AB5854" i="9"/>
  <c r="AA5846" i="9"/>
  <c r="AB5846" i="9"/>
  <c r="AA5838" i="9"/>
  <c r="AB5838" i="9"/>
  <c r="X5829" i="9"/>
  <c r="AA5829" i="9"/>
  <c r="AB5829" i="9"/>
  <c r="AA5821" i="9"/>
  <c r="AB5821" i="9"/>
  <c r="AA5813" i="9"/>
  <c r="AB5813" i="9"/>
  <c r="AA5804" i="9"/>
  <c r="AB5804" i="9"/>
  <c r="AA5797" i="9"/>
  <c r="AB5797" i="9"/>
  <c r="AA5789" i="9"/>
  <c r="AB5789" i="9"/>
  <c r="AB5780" i="9"/>
  <c r="AA5780" i="9"/>
  <c r="AA5772" i="9"/>
  <c r="AB5772" i="9"/>
  <c r="AA5763" i="9"/>
  <c r="AB5763" i="9"/>
  <c r="AA5755" i="9"/>
  <c r="AB5755" i="9"/>
  <c r="AB5748" i="9"/>
  <c r="AA5748" i="9"/>
  <c r="AA5739" i="9"/>
  <c r="AB5739" i="9"/>
  <c r="AA5731" i="9"/>
  <c r="AB5731" i="9"/>
  <c r="AA5724" i="9"/>
  <c r="AB5724" i="9"/>
  <c r="AA5715" i="9"/>
  <c r="AB5715" i="9"/>
  <c r="AB5700" i="9"/>
  <c r="AA5700" i="9"/>
  <c r="X5165" i="9"/>
  <c r="X8100" i="9"/>
  <c r="X7749" i="9"/>
  <c r="X8381" i="9"/>
  <c r="X5584" i="9"/>
  <c r="X8711" i="9"/>
  <c r="X8521" i="9"/>
  <c r="X8746" i="9"/>
  <c r="X8751" i="9"/>
  <c r="X8473" i="9"/>
  <c r="X7759" i="9"/>
  <c r="X5588" i="9"/>
  <c r="X8698" i="9"/>
  <c r="X6845" i="9"/>
  <c r="X6843" i="9"/>
  <c r="X6751" i="9"/>
  <c r="X6621" i="9"/>
  <c r="X6597" i="9"/>
  <c r="X6010" i="9"/>
  <c r="X7637" i="9"/>
  <c r="X7741" i="9"/>
  <c r="X7407" i="9"/>
  <c r="X7249" i="9"/>
  <c r="X7177" i="9"/>
  <c r="X7164" i="9"/>
  <c r="X7063" i="9"/>
  <c r="X7031" i="9"/>
  <c r="X7029" i="9"/>
  <c r="X7011" i="9"/>
  <c r="X6645" i="9"/>
  <c r="X6544" i="9"/>
  <c r="X6411" i="9"/>
  <c r="X6231" i="9"/>
  <c r="X6036" i="9"/>
  <c r="X5652" i="9"/>
  <c r="X5580" i="9"/>
  <c r="X5568" i="9"/>
  <c r="X5550" i="9"/>
  <c r="X5427" i="9"/>
  <c r="X5293" i="9"/>
  <c r="X5287" i="9"/>
  <c r="X5273" i="9"/>
  <c r="X5177" i="9"/>
  <c r="Y8626" i="9"/>
  <c r="Y8575" i="9"/>
  <c r="Y8518" i="9"/>
  <c r="X8510" i="9"/>
  <c r="X8501" i="9"/>
  <c r="X8493" i="9"/>
  <c r="X8470" i="9"/>
  <c r="Y8469" i="9"/>
  <c r="X8465" i="9"/>
  <c r="X8453" i="9"/>
  <c r="X8449" i="9"/>
  <c r="X8430" i="9"/>
  <c r="X8426" i="9"/>
  <c r="X8422" i="9"/>
  <c r="Y8418" i="9"/>
  <c r="Y8414" i="9"/>
  <c r="X8410" i="9"/>
  <c r="X8325" i="9"/>
  <c r="X8289" i="9"/>
  <c r="X8269" i="9"/>
  <c r="X8233" i="9"/>
  <c r="X8220" i="9"/>
  <c r="X7925" i="9"/>
  <c r="X7897" i="9"/>
  <c r="X7893" i="9"/>
  <c r="X7773" i="9"/>
  <c r="X7547" i="9"/>
  <c r="X7515" i="9"/>
  <c r="X7514" i="9"/>
  <c r="X7374" i="9"/>
  <c r="X7363" i="9"/>
  <c r="X7329" i="9"/>
  <c r="X7220" i="9"/>
  <c r="X7117" i="9"/>
  <c r="X7106" i="9"/>
  <c r="X7057" i="9"/>
  <c r="X6945" i="9"/>
  <c r="X6835" i="9"/>
  <c r="X6821" i="9"/>
  <c r="X6767" i="9"/>
  <c r="X6735" i="9"/>
  <c r="X6733" i="9"/>
  <c r="X6715" i="9"/>
  <c r="X6665" i="9"/>
  <c r="X6663" i="9"/>
  <c r="X6568" i="9"/>
  <c r="X6567" i="9"/>
  <c r="X6494" i="9"/>
  <c r="X6453" i="9"/>
  <c r="X6221" i="9"/>
  <c r="X6219" i="9"/>
  <c r="X6213" i="9"/>
  <c r="X6207" i="9"/>
  <c r="X6158" i="9"/>
  <c r="X6138" i="9"/>
  <c r="X6137" i="9"/>
  <c r="X6114" i="9"/>
  <c r="X6008" i="9"/>
  <c r="X5937" i="9"/>
  <c r="X5885" i="9"/>
  <c r="X5793" i="9"/>
  <c r="X5744" i="9"/>
  <c r="X5713" i="9"/>
  <c r="X29" i="9"/>
  <c r="X5612" i="9"/>
  <c r="X5516" i="9"/>
  <c r="X5426" i="9"/>
  <c r="X5410" i="9"/>
  <c r="X5350" i="9"/>
  <c r="X5295" i="9"/>
  <c r="X5211" i="9"/>
  <c r="Y8730" i="9"/>
  <c r="Y8529" i="9"/>
  <c r="Y8520" i="9"/>
  <c r="X8502" i="9"/>
  <c r="X8494" i="9"/>
  <c r="X8485" i="9"/>
  <c r="X8466" i="9"/>
  <c r="Y8462" i="9"/>
  <c r="Y8458" i="9"/>
  <c r="X8454" i="9"/>
  <c r="X8450" i="9"/>
  <c r="Y8419" i="9"/>
  <c r="Y8411" i="9"/>
  <c r="X8303" i="9"/>
  <c r="X8301" i="9"/>
  <c r="X8194" i="9"/>
  <c r="X8184" i="9"/>
  <c r="X8118" i="9"/>
  <c r="X7909" i="9"/>
  <c r="X7899" i="9"/>
  <c r="X7880" i="9"/>
  <c r="X7848" i="9"/>
  <c r="X7803" i="9"/>
  <c r="X7755" i="9"/>
  <c r="X7731" i="9"/>
  <c r="X7715" i="9"/>
  <c r="X7671" i="9"/>
  <c r="X7469" i="9"/>
  <c r="X7425" i="9"/>
  <c r="X7417" i="9"/>
  <c r="X7405" i="9"/>
  <c r="X7256" i="9"/>
  <c r="X7245" i="9"/>
  <c r="X7049" i="9"/>
  <c r="X6837" i="9"/>
  <c r="X6495" i="9"/>
  <c r="X6385" i="9"/>
  <c r="X6347" i="9"/>
  <c r="X6325" i="9"/>
  <c r="X6291" i="9"/>
  <c r="X5902" i="9"/>
  <c r="X5797" i="9"/>
  <c r="X5704" i="9"/>
  <c r="X5622" i="9"/>
  <c r="X5616" i="9"/>
  <c r="X5582" i="9"/>
  <c r="X5464" i="9"/>
  <c r="X5359" i="9"/>
  <c r="X5283" i="9"/>
  <c r="X5215" i="9"/>
  <c r="X5189" i="9"/>
  <c r="Y8739" i="9"/>
  <c r="Y8723" i="9"/>
  <c r="Y8686" i="9"/>
  <c r="Y8670" i="9"/>
  <c r="Y8642" i="9"/>
  <c r="Y8547" i="9"/>
  <c r="X8534" i="9"/>
  <c r="Y8525" i="9"/>
  <c r="Y8516" i="9"/>
  <c r="X8486" i="9"/>
  <c r="X8477" i="9"/>
  <c r="X8446" i="9"/>
  <c r="X8442" i="9"/>
  <c r="X8438" i="9"/>
  <c r="Y8433" i="9"/>
  <c r="Y8420" i="9"/>
  <c r="Y8416" i="9"/>
  <c r="X8407" i="9"/>
  <c r="X8305" i="9"/>
  <c r="X8285" i="9"/>
  <c r="X7705" i="9"/>
  <c r="X7663" i="9"/>
  <c r="X7653" i="9"/>
  <c r="X7557" i="9"/>
  <c r="X7506" i="9"/>
  <c r="X7399" i="9"/>
  <c r="X7365" i="9"/>
  <c r="X7173" i="9"/>
  <c r="X7087" i="9"/>
  <c r="X6985" i="9"/>
  <c r="X6831" i="9"/>
  <c r="X6496" i="9"/>
  <c r="X6457" i="9"/>
  <c r="X6415" i="9"/>
  <c r="X6403" i="9"/>
  <c r="X6395" i="9"/>
  <c r="X6335" i="9"/>
  <c r="X6273" i="9"/>
  <c r="X6209" i="9"/>
  <c r="X5881" i="9"/>
  <c r="X5804" i="9"/>
  <c r="X5737" i="9"/>
  <c r="X5721" i="9"/>
  <c r="X5576" i="9"/>
  <c r="X5466" i="9"/>
  <c r="X5423" i="9"/>
  <c r="X5285" i="9"/>
  <c r="X5251" i="9"/>
  <c r="X5237" i="9"/>
  <c r="X8762" i="9"/>
  <c r="X8695" i="9"/>
  <c r="Y8679" i="9"/>
  <c r="Y8635" i="9"/>
  <c r="Y8591" i="9"/>
  <c r="Y8582" i="9"/>
  <c r="X8540" i="9"/>
  <c r="X8526" i="9"/>
  <c r="X8517" i="9"/>
  <c r="X8509" i="9"/>
  <c r="X8488" i="9"/>
  <c r="X8478" i="9"/>
  <c r="X8469" i="9"/>
  <c r="Y8435" i="9"/>
  <c r="X8434" i="9"/>
  <c r="Y8429" i="9"/>
  <c r="X8417" i="9"/>
  <c r="X8413" i="9"/>
  <c r="X8391" i="9"/>
  <c r="X8267" i="9"/>
  <c r="X8176" i="9"/>
  <c r="X7958" i="9"/>
  <c r="X7545" i="9"/>
  <c r="X7527" i="9"/>
  <c r="X7459" i="9"/>
  <c r="X7441" i="9"/>
  <c r="X7438" i="9"/>
  <c r="X7433" i="9"/>
  <c r="X7373" i="9"/>
  <c r="X7224" i="9"/>
  <c r="X7217" i="9"/>
  <c r="X7144" i="9"/>
  <c r="X7098" i="9"/>
  <c r="X7055" i="9"/>
  <c r="X7047" i="9"/>
  <c r="X6887" i="9"/>
  <c r="X6863" i="9"/>
  <c r="X6819" i="9"/>
  <c r="X6671" i="9"/>
  <c r="X6581" i="9"/>
  <c r="X6461" i="9"/>
  <c r="X6413" i="9"/>
  <c r="X6381" i="9"/>
  <c r="X6363" i="9"/>
  <c r="X6361" i="9"/>
  <c r="X6359" i="9"/>
  <c r="X6195" i="9"/>
  <c r="X6126" i="9"/>
  <c r="X6105" i="9"/>
  <c r="X6006" i="9"/>
  <c r="X5994" i="9"/>
  <c r="X5958" i="9"/>
  <c r="X34" i="9"/>
  <c r="Y34" i="9"/>
  <c r="Z34" i="9"/>
  <c r="X30" i="9"/>
  <c r="Y30" i="9"/>
  <c r="Z30" i="9"/>
  <c r="Y25" i="9"/>
  <c r="Z25" i="9"/>
  <c r="Y21" i="9"/>
  <c r="Z21" i="9"/>
  <c r="Y17" i="9"/>
  <c r="Z17" i="9"/>
  <c r="Y13" i="9"/>
  <c r="Z13" i="9"/>
  <c r="Y9" i="9"/>
  <c r="Z9" i="9"/>
  <c r="Y5" i="9"/>
  <c r="Z5" i="9"/>
  <c r="Y248" i="9"/>
  <c r="Z248" i="9"/>
  <c r="Z243" i="9"/>
  <c r="Y243" i="9"/>
  <c r="Z239" i="9"/>
  <c r="Y239" i="9"/>
  <c r="Z235" i="9"/>
  <c r="Y235" i="9"/>
  <c r="Z231" i="9"/>
  <c r="Y231" i="9"/>
  <c r="Z227" i="9"/>
  <c r="Y227" i="9"/>
  <c r="Z223" i="9"/>
  <c r="Y223" i="9"/>
  <c r="Y218" i="9"/>
  <c r="Z218" i="9"/>
  <c r="Y214" i="9"/>
  <c r="Z214" i="9"/>
  <c r="Y210" i="9"/>
  <c r="Z210" i="9"/>
  <c r="Y206" i="9"/>
  <c r="Z206" i="9"/>
  <c r="Y202" i="9"/>
  <c r="Z202" i="9"/>
  <c r="Y198" i="9"/>
  <c r="Z198" i="9"/>
  <c r="X193" i="9"/>
  <c r="Y193" i="9"/>
  <c r="Z193" i="9"/>
  <c r="X189" i="9"/>
  <c r="Y189" i="9"/>
  <c r="Z189" i="9"/>
  <c r="X185" i="9"/>
  <c r="Y185" i="9"/>
  <c r="Z185" i="9"/>
  <c r="X181" i="9"/>
  <c r="Y181" i="9"/>
  <c r="Z181" i="9"/>
  <c r="X177" i="9"/>
  <c r="Y177" i="9"/>
  <c r="Z177" i="9"/>
  <c r="X173" i="9"/>
  <c r="Y173" i="9"/>
  <c r="Z173" i="9"/>
  <c r="Y168" i="9"/>
  <c r="Z168" i="9"/>
  <c r="Y164" i="9"/>
  <c r="Z164" i="9"/>
  <c r="Y160" i="9"/>
  <c r="Z160" i="9"/>
  <c r="Y156" i="9"/>
  <c r="Z156" i="9"/>
  <c r="Y152" i="9"/>
  <c r="Z152" i="9"/>
  <c r="Y147" i="9"/>
  <c r="Z147" i="9"/>
  <c r="Y143" i="9"/>
  <c r="Z143" i="9"/>
  <c r="Y139" i="9"/>
  <c r="Z139" i="9"/>
  <c r="Y135" i="9"/>
  <c r="Z135" i="9"/>
  <c r="Y131" i="9"/>
  <c r="Z131" i="9"/>
  <c r="Y127" i="9"/>
  <c r="Z127" i="9"/>
  <c r="Y122" i="9"/>
  <c r="Z122" i="9"/>
  <c r="Y118" i="9"/>
  <c r="Z118" i="9"/>
  <c r="Y114" i="9"/>
  <c r="Z114" i="9"/>
  <c r="Y110" i="9"/>
  <c r="Z110" i="9"/>
  <c r="Y106" i="9"/>
  <c r="Z106" i="9"/>
  <c r="Y102" i="9"/>
  <c r="Z102" i="9"/>
  <c r="Y97" i="9"/>
  <c r="Z97" i="9"/>
  <c r="X93" i="9"/>
  <c r="Y93" i="9"/>
  <c r="Z93" i="9"/>
  <c r="Y89" i="9"/>
  <c r="Z89" i="9"/>
  <c r="X85" i="9"/>
  <c r="Y85" i="9"/>
  <c r="Z85" i="9"/>
  <c r="Y81" i="9"/>
  <c r="Z81" i="9"/>
  <c r="X77" i="9"/>
  <c r="Y77" i="9"/>
  <c r="Z77" i="9"/>
  <c r="Y72" i="9"/>
  <c r="Z72" i="9"/>
  <c r="Y68" i="9"/>
  <c r="Z68" i="9"/>
  <c r="Y64" i="9"/>
  <c r="Z64" i="9"/>
  <c r="Y60" i="9"/>
  <c r="Z60" i="9"/>
  <c r="Y56" i="9"/>
  <c r="Z56" i="9"/>
  <c r="Y51" i="9"/>
  <c r="Z51" i="9"/>
  <c r="Y47" i="9"/>
  <c r="Z47" i="9"/>
  <c r="Y43" i="9"/>
  <c r="Z43" i="9"/>
  <c r="Y39" i="9"/>
  <c r="Z39" i="9"/>
  <c r="Y35" i="9"/>
  <c r="Z35" i="9"/>
  <c r="Y1131" i="9"/>
  <c r="Z1131" i="9"/>
  <c r="Y1127" i="9"/>
  <c r="Z1127" i="9"/>
  <c r="Y1123" i="9"/>
  <c r="Z1123" i="9"/>
  <c r="Y1119" i="9"/>
  <c r="Z1119" i="9"/>
  <c r="Y1115" i="9"/>
  <c r="Z1115" i="9"/>
  <c r="Y1111" i="9"/>
  <c r="Z1111" i="9"/>
  <c r="Z1106" i="9"/>
  <c r="Y1106" i="9"/>
  <c r="Z1102" i="9"/>
  <c r="Y1102" i="9"/>
  <c r="Z1098" i="9"/>
  <c r="Y1098" i="9"/>
  <c r="Z1094" i="9"/>
  <c r="Y1094" i="9"/>
  <c r="Z1090" i="9"/>
  <c r="Y1090" i="9"/>
  <c r="Z1086" i="9"/>
  <c r="Y1086" i="9"/>
  <c r="Y1081" i="9"/>
  <c r="Z1081" i="9"/>
  <c r="Y1077" i="9"/>
  <c r="Z1077" i="9"/>
  <c r="Y1073" i="9"/>
  <c r="Z1073" i="9"/>
  <c r="Y1069" i="9"/>
  <c r="Z1069" i="9"/>
  <c r="Y1065" i="9"/>
  <c r="Z1065" i="9"/>
  <c r="Y1061" i="9"/>
  <c r="Z1061" i="9"/>
  <c r="Z1056" i="9"/>
  <c r="Y1056" i="9"/>
  <c r="Z1052" i="9"/>
  <c r="Y1052" i="9"/>
  <c r="Z1048" i="9"/>
  <c r="Y1048" i="9"/>
  <c r="Z1044" i="9"/>
  <c r="Y1044" i="9"/>
  <c r="Z1040" i="9"/>
  <c r="Y1040" i="9"/>
  <c r="Y1035" i="9"/>
  <c r="Z1035" i="9"/>
  <c r="Y1031" i="9"/>
  <c r="Z1031" i="9"/>
  <c r="Y1027" i="9"/>
  <c r="Z1027" i="9"/>
  <c r="Y1023" i="9"/>
  <c r="Z1023" i="9"/>
  <c r="Y1019" i="9"/>
  <c r="Z1019" i="9"/>
  <c r="Y1015" i="9"/>
  <c r="Z1015" i="9"/>
  <c r="Z1010" i="9"/>
  <c r="Y1010" i="9"/>
  <c r="Z1006" i="9"/>
  <c r="Y1006" i="9"/>
  <c r="Z1002" i="9"/>
  <c r="Y1002" i="9"/>
  <c r="Z998" i="9"/>
  <c r="Y998" i="9"/>
  <c r="Z994" i="9"/>
  <c r="Y994" i="9"/>
  <c r="Z990" i="9"/>
  <c r="Y990" i="9"/>
  <c r="Y985" i="9"/>
  <c r="Z985" i="9"/>
  <c r="Y981" i="9"/>
  <c r="Z981" i="9"/>
  <c r="Y977" i="9"/>
  <c r="Z977" i="9"/>
  <c r="Y973" i="9"/>
  <c r="Z973" i="9"/>
  <c r="Y969" i="9"/>
  <c r="Z969" i="9"/>
  <c r="Y965" i="9"/>
  <c r="Z965" i="9"/>
  <c r="Z960" i="9"/>
  <c r="Y960" i="9"/>
  <c r="Z956" i="9"/>
  <c r="Y956" i="9"/>
  <c r="Z952" i="9"/>
  <c r="Y952" i="9"/>
  <c r="Z948" i="9"/>
  <c r="Y948" i="9"/>
  <c r="Z944" i="9"/>
  <c r="Y944" i="9"/>
  <c r="Y939" i="9"/>
  <c r="Z939" i="9"/>
  <c r="Y935" i="9"/>
  <c r="Z935" i="9"/>
  <c r="Y931" i="9"/>
  <c r="Z931" i="9"/>
  <c r="Y927" i="9"/>
  <c r="Z927" i="9"/>
  <c r="Y923" i="9"/>
  <c r="Z923" i="9"/>
  <c r="Y919" i="9"/>
  <c r="Z919" i="9"/>
  <c r="Z914" i="9"/>
  <c r="Y914" i="9"/>
  <c r="Z910" i="9"/>
  <c r="Y910" i="9"/>
  <c r="Z906" i="9"/>
  <c r="Y906" i="9"/>
  <c r="Z902" i="9"/>
  <c r="Y902" i="9"/>
  <c r="Z898" i="9"/>
  <c r="Y898" i="9"/>
  <c r="Z894" i="9"/>
  <c r="Y894" i="9"/>
  <c r="Y889" i="9"/>
  <c r="Z889" i="9"/>
  <c r="Y885" i="9"/>
  <c r="Z885" i="9"/>
  <c r="Y881" i="9"/>
  <c r="Z881" i="9"/>
  <c r="Y877" i="9"/>
  <c r="Z877" i="9"/>
  <c r="Y873" i="9"/>
  <c r="Z873" i="9"/>
  <c r="Y869" i="9"/>
  <c r="Z869" i="9"/>
  <c r="Z864" i="9"/>
  <c r="Y864" i="9"/>
  <c r="Z860" i="9"/>
  <c r="Y860" i="9"/>
  <c r="Z856" i="9"/>
  <c r="Y856" i="9"/>
  <c r="Z852" i="9"/>
  <c r="Y852" i="9"/>
  <c r="Z848" i="9"/>
  <c r="Y848" i="9"/>
  <c r="Y843" i="9"/>
  <c r="Z843" i="9"/>
  <c r="Y839" i="9"/>
  <c r="Z839" i="9"/>
  <c r="Y835" i="9"/>
  <c r="Z835" i="9"/>
  <c r="Y831" i="9"/>
  <c r="Z831" i="9"/>
  <c r="Y827" i="9"/>
  <c r="Z827" i="9"/>
  <c r="Y823" i="9"/>
  <c r="Z823" i="9"/>
  <c r="Z818" i="9"/>
  <c r="Y818" i="9"/>
  <c r="Z814" i="9"/>
  <c r="Y814" i="9"/>
  <c r="Z810" i="9"/>
  <c r="Y810" i="9"/>
  <c r="Z806" i="9"/>
  <c r="Y806" i="9"/>
  <c r="Z802" i="9"/>
  <c r="Y802" i="9"/>
  <c r="Z798" i="9"/>
  <c r="Y798" i="9"/>
  <c r="Y793" i="9"/>
  <c r="Z793" i="9"/>
  <c r="Y789" i="9"/>
  <c r="Z789" i="9"/>
  <c r="Z785" i="9"/>
  <c r="Y785" i="9"/>
  <c r="Z781" i="9"/>
  <c r="Y781" i="9"/>
  <c r="Z777" i="9"/>
  <c r="Y777" i="9"/>
  <c r="Z773" i="9"/>
  <c r="Y773" i="9"/>
  <c r="Y768" i="9"/>
  <c r="Z768" i="9"/>
  <c r="Y764" i="9"/>
  <c r="Z764" i="9"/>
  <c r="Y760" i="9"/>
  <c r="Z760" i="9"/>
  <c r="Y756" i="9"/>
  <c r="Z756" i="9"/>
  <c r="Y752" i="9"/>
  <c r="Z752" i="9"/>
  <c r="Z747" i="9"/>
  <c r="Y747" i="9"/>
  <c r="Z743" i="9"/>
  <c r="Y743" i="9"/>
  <c r="Z739" i="9"/>
  <c r="Y739" i="9"/>
  <c r="Z735" i="9"/>
  <c r="Y735" i="9"/>
  <c r="Z731" i="9"/>
  <c r="Y731" i="9"/>
  <c r="Z727" i="9"/>
  <c r="Y727" i="9"/>
  <c r="Y722" i="9"/>
  <c r="Z722" i="9"/>
  <c r="Y718" i="9"/>
  <c r="Z718" i="9"/>
  <c r="Y714" i="9"/>
  <c r="Z714" i="9"/>
  <c r="Y710" i="9"/>
  <c r="Z710" i="9"/>
  <c r="Y706" i="9"/>
  <c r="Z706" i="9"/>
  <c r="Y702" i="9"/>
  <c r="Z702" i="9"/>
  <c r="Z697" i="9"/>
  <c r="Y697" i="9"/>
  <c r="Z693" i="9"/>
  <c r="Y693" i="9"/>
  <c r="Z689" i="9"/>
  <c r="Y689" i="9"/>
  <c r="Z685" i="9"/>
  <c r="Y685" i="9"/>
  <c r="Z681" i="9"/>
  <c r="Y681" i="9"/>
  <c r="Z677" i="9"/>
  <c r="Y677" i="9"/>
  <c r="Y672" i="9"/>
  <c r="Z672" i="9"/>
  <c r="Y668" i="9"/>
  <c r="Z668" i="9"/>
  <c r="Y664" i="9"/>
  <c r="Z664" i="9"/>
  <c r="Y660" i="9"/>
  <c r="Z660" i="9"/>
  <c r="Y656" i="9"/>
  <c r="Z656" i="9"/>
  <c r="Z651" i="9"/>
  <c r="Y651" i="9"/>
  <c r="Z647" i="9"/>
  <c r="Y647" i="9"/>
  <c r="Z643" i="9"/>
  <c r="Y643" i="9"/>
  <c r="Z639" i="9"/>
  <c r="Y639" i="9"/>
  <c r="Z635" i="9"/>
  <c r="Y635" i="9"/>
  <c r="Z631" i="9"/>
  <c r="Y631" i="9"/>
  <c r="Y626" i="9"/>
  <c r="Z626" i="9"/>
  <c r="Y622" i="9"/>
  <c r="Z622" i="9"/>
  <c r="Y618" i="9"/>
  <c r="Z618" i="9"/>
  <c r="Y614" i="9"/>
  <c r="Z614" i="9"/>
  <c r="Y610" i="9"/>
  <c r="Z610" i="9"/>
  <c r="Y606" i="9"/>
  <c r="Z606" i="9"/>
  <c r="Z601" i="9"/>
  <c r="Y601" i="9"/>
  <c r="Z597" i="9"/>
  <c r="Y597" i="9"/>
  <c r="Z593" i="9"/>
  <c r="Y593" i="9"/>
  <c r="Z589" i="9"/>
  <c r="Y589" i="9"/>
  <c r="Z585" i="9"/>
  <c r="Y585" i="9"/>
  <c r="Y581" i="9"/>
  <c r="Z581" i="9"/>
  <c r="Z576" i="9"/>
  <c r="Y576" i="9"/>
  <c r="Z572" i="9"/>
  <c r="Y572" i="9"/>
  <c r="Z568" i="9"/>
  <c r="Y568" i="9"/>
  <c r="Z564" i="9"/>
  <c r="Y564" i="9"/>
  <c r="Z560" i="9"/>
  <c r="Y560" i="9"/>
  <c r="Y555" i="9"/>
  <c r="Z555" i="9"/>
  <c r="Y551" i="9"/>
  <c r="Z551" i="9"/>
  <c r="Y547" i="9"/>
  <c r="Z547" i="9"/>
  <c r="Y543" i="9"/>
  <c r="Z543" i="9"/>
  <c r="Y539" i="9"/>
  <c r="Z539" i="9"/>
  <c r="Y535" i="9"/>
  <c r="Z535" i="9"/>
  <c r="Z530" i="9"/>
  <c r="Y530" i="9"/>
  <c r="Z526" i="9"/>
  <c r="Y526" i="9"/>
  <c r="Z522" i="9"/>
  <c r="Y522" i="9"/>
  <c r="Z518" i="9"/>
  <c r="Y518" i="9"/>
  <c r="Z514" i="9"/>
  <c r="Y514" i="9"/>
  <c r="Z510" i="9"/>
  <c r="Y510" i="9"/>
  <c r="Y505" i="9"/>
  <c r="Z505" i="9"/>
  <c r="Y501" i="9"/>
  <c r="Z501" i="9"/>
  <c r="Y497" i="9"/>
  <c r="Z497" i="9"/>
  <c r="Y493" i="9"/>
  <c r="Z493" i="9"/>
  <c r="Y489" i="9"/>
  <c r="Z489" i="9"/>
  <c r="Y485" i="9"/>
  <c r="Z485" i="9"/>
  <c r="Z480" i="9"/>
  <c r="Y480" i="9"/>
  <c r="Z476" i="9"/>
  <c r="Y476" i="9"/>
  <c r="Z472" i="9"/>
  <c r="Y472" i="9"/>
  <c r="Z468" i="9"/>
  <c r="Y468" i="9"/>
  <c r="Z464" i="9"/>
  <c r="Y464" i="9"/>
  <c r="Y459" i="9"/>
  <c r="Z459" i="9"/>
  <c r="Y455" i="9"/>
  <c r="Z455" i="9"/>
  <c r="Y451" i="9"/>
  <c r="Z451" i="9"/>
  <c r="Y447" i="9"/>
  <c r="Z447" i="9"/>
  <c r="Y443" i="9"/>
  <c r="Z443" i="9"/>
  <c r="Y439" i="9"/>
  <c r="Z439" i="9"/>
  <c r="Y434" i="9"/>
  <c r="Z434" i="9"/>
  <c r="Y430" i="9"/>
  <c r="Z430" i="9"/>
  <c r="Y426" i="9"/>
  <c r="Z426" i="9"/>
  <c r="Y422" i="9"/>
  <c r="Z422" i="9"/>
  <c r="Y418" i="9"/>
  <c r="Z418" i="9"/>
  <c r="Y414" i="9"/>
  <c r="Z414" i="9"/>
  <c r="Y409" i="9"/>
  <c r="Z409" i="9"/>
  <c r="Y405" i="9"/>
  <c r="Z405" i="9"/>
  <c r="Y401" i="9"/>
  <c r="Z401" i="9"/>
  <c r="Y397" i="9"/>
  <c r="Z397" i="9"/>
  <c r="Y393" i="9"/>
  <c r="Z393" i="9"/>
  <c r="Y389" i="9"/>
  <c r="Z389" i="9"/>
  <c r="Y384" i="9"/>
  <c r="Z384" i="9"/>
  <c r="Y380" i="9"/>
  <c r="Z380" i="9"/>
  <c r="Y376" i="9"/>
  <c r="Z376" i="9"/>
  <c r="Y372" i="9"/>
  <c r="Z372" i="9"/>
  <c r="Y368" i="9"/>
  <c r="Z368" i="9"/>
  <c r="Y363" i="9"/>
  <c r="Z363" i="9"/>
  <c r="Y359" i="9"/>
  <c r="Z359" i="9"/>
  <c r="Y355" i="9"/>
  <c r="Z355" i="9"/>
  <c r="Y351" i="9"/>
  <c r="Z351" i="9"/>
  <c r="Y347" i="9"/>
  <c r="Z347" i="9"/>
  <c r="Y343" i="9"/>
  <c r="Z343" i="9"/>
  <c r="Y338" i="9"/>
  <c r="Z338" i="9"/>
  <c r="Y334" i="9"/>
  <c r="Z334" i="9"/>
  <c r="Y330" i="9"/>
  <c r="Z330" i="9"/>
  <c r="Z326" i="9"/>
  <c r="Y326" i="9"/>
  <c r="Z322" i="9"/>
  <c r="Y322" i="9"/>
  <c r="Y318" i="9"/>
  <c r="Z318" i="9"/>
  <c r="Z313" i="9"/>
  <c r="Y313" i="9"/>
  <c r="Z309" i="9"/>
  <c r="Y309" i="9"/>
  <c r="Z305" i="9"/>
  <c r="Y305" i="9"/>
  <c r="Z301" i="9"/>
  <c r="Y301" i="9"/>
  <c r="Z297" i="9"/>
  <c r="Y297" i="9"/>
  <c r="Z293" i="9"/>
  <c r="Y293" i="9"/>
  <c r="Y288" i="9"/>
  <c r="Z288" i="9"/>
  <c r="Y284" i="9"/>
  <c r="Z284" i="9"/>
  <c r="Y280" i="9"/>
  <c r="Z280" i="9"/>
  <c r="Y276" i="9"/>
  <c r="Z276" i="9"/>
  <c r="Y272" i="9"/>
  <c r="Z272" i="9"/>
  <c r="Z267" i="9"/>
  <c r="Y267" i="9"/>
  <c r="Z263" i="9"/>
  <c r="Y263" i="9"/>
  <c r="Z259" i="9"/>
  <c r="Y259" i="9"/>
  <c r="Z255" i="9"/>
  <c r="Y255" i="9"/>
  <c r="Y2959" i="9"/>
  <c r="Z2959" i="9"/>
  <c r="Z2954" i="9"/>
  <c r="Y2954" i="9"/>
  <c r="X2950" i="9"/>
  <c r="Z2950" i="9"/>
  <c r="Y2950" i="9"/>
  <c r="Z2946" i="9"/>
  <c r="Y2946" i="9"/>
  <c r="X2942" i="9"/>
  <c r="Z2942" i="9"/>
  <c r="Y2942" i="9"/>
  <c r="Z2938" i="9"/>
  <c r="Y2938" i="9"/>
  <c r="X2934" i="9"/>
  <c r="Z2934" i="9"/>
  <c r="Y2934" i="9"/>
  <c r="Y2929" i="9"/>
  <c r="Z2929" i="9"/>
  <c r="Y2925" i="9"/>
  <c r="Z2925" i="9"/>
  <c r="Y2921" i="9"/>
  <c r="Z2921" i="9"/>
  <c r="Y2917" i="9"/>
  <c r="Z2917" i="9"/>
  <c r="Y2913" i="9"/>
  <c r="Z2913" i="9"/>
  <c r="Y2909" i="9"/>
  <c r="Z2909" i="9"/>
  <c r="Z2904" i="9"/>
  <c r="Y2904" i="9"/>
  <c r="Z2900" i="9"/>
  <c r="Y2900" i="9"/>
  <c r="Z2896" i="9"/>
  <c r="Y2896" i="9"/>
  <c r="Z2892" i="9"/>
  <c r="Y2892" i="9"/>
  <c r="Z2888" i="9"/>
  <c r="Y2888" i="9"/>
  <c r="Y2883" i="9"/>
  <c r="Z2883" i="9"/>
  <c r="Y2879" i="9"/>
  <c r="Z2879" i="9"/>
  <c r="Y2875" i="9"/>
  <c r="Z2875" i="9"/>
  <c r="Y2871" i="9"/>
  <c r="Z2871" i="9"/>
  <c r="Y2867" i="9"/>
  <c r="Z2867" i="9"/>
  <c r="Y2863" i="9"/>
  <c r="Z2863" i="9"/>
  <c r="Z2858" i="9"/>
  <c r="Y2858" i="9"/>
  <c r="X2854" i="9"/>
  <c r="Z2854" i="9"/>
  <c r="Y2854" i="9"/>
  <c r="Z2850" i="9"/>
  <c r="Y2850" i="9"/>
  <c r="X2846" i="9"/>
  <c r="Z2846" i="9"/>
  <c r="Y2846" i="9"/>
  <c r="Z2842" i="9"/>
  <c r="Y2842" i="9"/>
  <c r="X2838" i="9"/>
  <c r="Z2838" i="9"/>
  <c r="Y2838" i="9"/>
  <c r="Y2833" i="9"/>
  <c r="Z2833" i="9"/>
  <c r="Y2829" i="9"/>
  <c r="Z2829" i="9"/>
  <c r="Y2825" i="9"/>
  <c r="Z2825" i="9"/>
  <c r="Y2821" i="9"/>
  <c r="Z2821" i="9"/>
  <c r="Y2817" i="9"/>
  <c r="Z2817" i="9"/>
  <c r="Y2813" i="9"/>
  <c r="Z2813" i="9"/>
  <c r="Z2808" i="9"/>
  <c r="Y2808" i="9"/>
  <c r="Z2804" i="9"/>
  <c r="Y2804" i="9"/>
  <c r="Z2800" i="9"/>
  <c r="Y2800" i="9"/>
  <c r="Z2796" i="9"/>
  <c r="Y2796" i="9"/>
  <c r="Z2792" i="9"/>
  <c r="Y2792" i="9"/>
  <c r="Y2787" i="9"/>
  <c r="Z2787" i="9"/>
  <c r="Y2783" i="9"/>
  <c r="Z2783" i="9"/>
  <c r="Y2779" i="9"/>
  <c r="Z2779" i="9"/>
  <c r="Y2775" i="9"/>
  <c r="Z2775" i="9"/>
  <c r="Y2771" i="9"/>
  <c r="Z2771" i="9"/>
  <c r="Y2767" i="9"/>
  <c r="Z2767" i="9"/>
  <c r="Z2762" i="9"/>
  <c r="Y2762" i="9"/>
  <c r="X2758" i="9"/>
  <c r="Z2758" i="9"/>
  <c r="Y2758" i="9"/>
  <c r="Z2754" i="9"/>
  <c r="Y2754" i="9"/>
  <c r="X2750" i="9"/>
  <c r="Z2750" i="9"/>
  <c r="Y2750" i="9"/>
  <c r="Z2746" i="9"/>
  <c r="Y2746" i="9"/>
  <c r="X2742" i="9"/>
  <c r="Z2742" i="9"/>
  <c r="Y2742" i="9"/>
  <c r="Y2737" i="9"/>
  <c r="Z2737" i="9"/>
  <c r="Y2733" i="9"/>
  <c r="Z2733" i="9"/>
  <c r="Y2729" i="9"/>
  <c r="Z2729" i="9"/>
  <c r="Y2725" i="9"/>
  <c r="Z2725" i="9"/>
  <c r="Y2721" i="9"/>
  <c r="Z2721" i="9"/>
  <c r="Y2717" i="9"/>
  <c r="Z2717" i="9"/>
  <c r="Z2712" i="9"/>
  <c r="Y2712" i="9"/>
  <c r="Z2708" i="9"/>
  <c r="Y2708" i="9"/>
  <c r="Z2704" i="9"/>
  <c r="Y2704" i="9"/>
  <c r="Z2700" i="9"/>
  <c r="Y2700" i="9"/>
  <c r="Z2696" i="9"/>
  <c r="Y2696" i="9"/>
  <c r="Y2691" i="9"/>
  <c r="Z2691" i="9"/>
  <c r="Y2687" i="9"/>
  <c r="Z2687" i="9"/>
  <c r="Y2683" i="9"/>
  <c r="Z2683" i="9"/>
  <c r="Y2679" i="9"/>
  <c r="Z2679" i="9"/>
  <c r="Y2675" i="9"/>
  <c r="Z2675" i="9"/>
  <c r="Y2671" i="9"/>
  <c r="Z2671" i="9"/>
  <c r="Z2666" i="9"/>
  <c r="Y2666" i="9"/>
  <c r="X2662" i="9"/>
  <c r="Z2662" i="9"/>
  <c r="Y2662" i="9"/>
  <c r="Z2658" i="9"/>
  <c r="Y2658" i="9"/>
  <c r="X2654" i="9"/>
  <c r="Z2654" i="9"/>
  <c r="Y2654" i="9"/>
  <c r="Z2650" i="9"/>
  <c r="Y2650" i="9"/>
  <c r="X2646" i="9"/>
  <c r="Z2646" i="9"/>
  <c r="Y2646" i="9"/>
  <c r="Y2641" i="9"/>
  <c r="Z2641" i="9"/>
  <c r="Y2637" i="9"/>
  <c r="Z2637" i="9"/>
  <c r="Y2633" i="9"/>
  <c r="Z2633" i="9"/>
  <c r="Y2629" i="9"/>
  <c r="Z2629" i="9"/>
  <c r="Y2625" i="9"/>
  <c r="Z2625" i="9"/>
  <c r="Y2621" i="9"/>
  <c r="Z2621" i="9"/>
  <c r="Z2616" i="9"/>
  <c r="Y2616" i="9"/>
  <c r="Z2612" i="9"/>
  <c r="Y2612" i="9"/>
  <c r="Z2608" i="9"/>
  <c r="Y2608" i="9"/>
  <c r="Z2604" i="9"/>
  <c r="Y2604" i="9"/>
  <c r="Z2600" i="9"/>
  <c r="Y2600" i="9"/>
  <c r="Y2595" i="9"/>
  <c r="Z2595" i="9"/>
  <c r="Y2591" i="9"/>
  <c r="Z2591" i="9"/>
  <c r="Y2587" i="9"/>
  <c r="Z2587" i="9"/>
  <c r="Y2583" i="9"/>
  <c r="Z2583" i="9"/>
  <c r="Y2579" i="9"/>
  <c r="Z2579" i="9"/>
  <c r="Y2575" i="9"/>
  <c r="Z2575" i="9"/>
  <c r="Z2570" i="9"/>
  <c r="Y2570" i="9"/>
  <c r="X2566" i="9"/>
  <c r="Z2566" i="9"/>
  <c r="Y2566" i="9"/>
  <c r="Z2562" i="9"/>
  <c r="Y2562" i="9"/>
  <c r="X2558" i="9"/>
  <c r="Z2558" i="9"/>
  <c r="Y2558" i="9"/>
  <c r="Z2554" i="9"/>
  <c r="Y2554" i="9"/>
  <c r="X2550" i="9"/>
  <c r="Z2550" i="9"/>
  <c r="Y2550" i="9"/>
  <c r="Y2545" i="9"/>
  <c r="Z2545" i="9"/>
  <c r="Y2541" i="9"/>
  <c r="Z2541" i="9"/>
  <c r="Y2537" i="9"/>
  <c r="Z2537" i="9"/>
  <c r="Y2533" i="9"/>
  <c r="Z2533" i="9"/>
  <c r="Y2529" i="9"/>
  <c r="Z2529" i="9"/>
  <c r="Y2525" i="9"/>
  <c r="Z2525" i="9"/>
  <c r="Z2520" i="9"/>
  <c r="Y2520" i="9"/>
  <c r="Z2516" i="9"/>
  <c r="Y2516" i="9"/>
  <c r="Z2512" i="9"/>
  <c r="Y2512" i="9"/>
  <c r="Z2508" i="9"/>
  <c r="Y2508" i="9"/>
  <c r="Z2504" i="9"/>
  <c r="Y2504" i="9"/>
  <c r="Y2499" i="9"/>
  <c r="Z2499" i="9"/>
  <c r="Y2495" i="9"/>
  <c r="Z2495" i="9"/>
  <c r="Y2491" i="9"/>
  <c r="Z2491" i="9"/>
  <c r="Y2487" i="9"/>
  <c r="Z2487" i="9"/>
  <c r="Y2483" i="9"/>
  <c r="Z2483" i="9"/>
  <c r="Y2479" i="9"/>
  <c r="Z2479" i="9"/>
  <c r="Z2474" i="9"/>
  <c r="Y2474" i="9"/>
  <c r="X2470" i="9"/>
  <c r="Z2470" i="9"/>
  <c r="Y2470" i="9"/>
  <c r="Z2466" i="9"/>
  <c r="Y2466" i="9"/>
  <c r="X2462" i="9"/>
  <c r="Z2462" i="9"/>
  <c r="Y2462" i="9"/>
  <c r="Z2458" i="9"/>
  <c r="Y2458" i="9"/>
  <c r="X2454" i="9"/>
  <c r="Z2454" i="9"/>
  <c r="Y2454" i="9"/>
  <c r="Y2449" i="9"/>
  <c r="Z2449" i="9"/>
  <c r="Y2445" i="9"/>
  <c r="Z2445" i="9"/>
  <c r="Y2441" i="9"/>
  <c r="Z2441" i="9"/>
  <c r="Y2437" i="9"/>
  <c r="Z2437" i="9"/>
  <c r="Y2433" i="9"/>
  <c r="Z2433" i="9"/>
  <c r="Y2429" i="9"/>
  <c r="Z2429" i="9"/>
  <c r="Z2424" i="9"/>
  <c r="Y2424" i="9"/>
  <c r="Z2420" i="9"/>
  <c r="Y2420" i="9"/>
  <c r="Z2416" i="9"/>
  <c r="Y2416" i="9"/>
  <c r="Z2412" i="9"/>
  <c r="Y2412" i="9"/>
  <c r="Z2408" i="9"/>
  <c r="Y2408" i="9"/>
  <c r="Y2403" i="9"/>
  <c r="Z2403" i="9"/>
  <c r="Y2399" i="9"/>
  <c r="Z2399" i="9"/>
  <c r="Y2395" i="9"/>
  <c r="Z2395" i="9"/>
  <c r="Y2391" i="9"/>
  <c r="Z2391" i="9"/>
  <c r="Y2387" i="9"/>
  <c r="Z2387" i="9"/>
  <c r="Y2383" i="9"/>
  <c r="Z2383" i="9"/>
  <c r="Z2378" i="9"/>
  <c r="Y2378" i="9"/>
  <c r="X2374" i="9"/>
  <c r="Z2374" i="9"/>
  <c r="Y2374" i="9"/>
  <c r="Z2370" i="9"/>
  <c r="Y2370" i="9"/>
  <c r="X2366" i="9"/>
  <c r="Z2366" i="9"/>
  <c r="Y2366" i="9"/>
  <c r="Z2362" i="9"/>
  <c r="Y2362" i="9"/>
  <c r="X2358" i="9"/>
  <c r="Z2358" i="9"/>
  <c r="Y2358" i="9"/>
  <c r="Y2353" i="9"/>
  <c r="Z2353" i="9"/>
  <c r="Y2349" i="9"/>
  <c r="Z2349" i="9"/>
  <c r="Y2345" i="9"/>
  <c r="Z2345" i="9"/>
  <c r="Y2341" i="9"/>
  <c r="Z2341" i="9"/>
  <c r="Y2337" i="9"/>
  <c r="Z2337" i="9"/>
  <c r="Y2333" i="9"/>
  <c r="Z2333" i="9"/>
  <c r="Z2328" i="9"/>
  <c r="Y2328" i="9"/>
  <c r="Z2324" i="9"/>
  <c r="Y2324" i="9"/>
  <c r="Z2320" i="9"/>
  <c r="Y2320" i="9"/>
  <c r="Z2316" i="9"/>
  <c r="Y2316" i="9"/>
  <c r="Z2312" i="9"/>
  <c r="Y2312" i="9"/>
  <c r="Y2307" i="9"/>
  <c r="Z2307" i="9"/>
  <c r="Y2303" i="9"/>
  <c r="Z2303" i="9"/>
  <c r="Y2299" i="9"/>
  <c r="Z2299" i="9"/>
  <c r="Y2295" i="9"/>
  <c r="Z2295" i="9"/>
  <c r="Y2291" i="9"/>
  <c r="Z2291" i="9"/>
  <c r="Y2287" i="9"/>
  <c r="Z2287" i="9"/>
  <c r="Z2282" i="9"/>
  <c r="Y2282" i="9"/>
  <c r="X2278" i="9"/>
  <c r="Z2278" i="9"/>
  <c r="Y2278" i="9"/>
  <c r="Y2274" i="9"/>
  <c r="Z2274" i="9"/>
  <c r="X2270" i="9"/>
  <c r="Z2270" i="9"/>
  <c r="Y2270" i="9"/>
  <c r="Z2266" i="9"/>
  <c r="Y2266" i="9"/>
  <c r="X2262" i="9"/>
  <c r="Z2262" i="9"/>
  <c r="Y2262" i="9"/>
  <c r="Y2257" i="9"/>
  <c r="Z2257" i="9"/>
  <c r="Y2253" i="9"/>
  <c r="Z2253" i="9"/>
  <c r="Y2249" i="9"/>
  <c r="Z2249" i="9"/>
  <c r="Y2245" i="9"/>
  <c r="Z2245" i="9"/>
  <c r="Y2241" i="9"/>
  <c r="Z2241" i="9"/>
  <c r="Y2237" i="9"/>
  <c r="Z2237" i="9"/>
  <c r="Z2232" i="9"/>
  <c r="Y2232" i="9"/>
  <c r="Z2228" i="9"/>
  <c r="Y2228" i="9"/>
  <c r="Z2224" i="9"/>
  <c r="Y2224" i="9"/>
  <c r="Z2220" i="9"/>
  <c r="Y2220" i="9"/>
  <c r="Z2216" i="9"/>
  <c r="Y2216" i="9"/>
  <c r="Y2211" i="9"/>
  <c r="Z2211" i="9"/>
  <c r="Y2207" i="9"/>
  <c r="Z2207" i="9"/>
  <c r="Y2203" i="9"/>
  <c r="Z2203" i="9"/>
  <c r="Y2199" i="9"/>
  <c r="Z2199" i="9"/>
  <c r="Y2195" i="9"/>
  <c r="Z2195" i="9"/>
  <c r="Y2191" i="9"/>
  <c r="Z2191" i="9"/>
  <c r="Z2186" i="9"/>
  <c r="Y2186" i="9"/>
  <c r="X2182" i="9"/>
  <c r="Z2182" i="9"/>
  <c r="Y2182" i="9"/>
  <c r="Z2178" i="9"/>
  <c r="Y2178" i="9"/>
  <c r="X2174" i="9"/>
  <c r="Z2174" i="9"/>
  <c r="Y2174" i="9"/>
  <c r="Z2170" i="9"/>
  <c r="Y2170" i="9"/>
  <c r="X2166" i="9"/>
  <c r="Z2166" i="9"/>
  <c r="Y2166" i="9"/>
  <c r="Y2161" i="9"/>
  <c r="Z2161" i="9"/>
  <c r="Y2157" i="9"/>
  <c r="Z2157" i="9"/>
  <c r="Y2153" i="9"/>
  <c r="Z2153" i="9"/>
  <c r="Y2149" i="9"/>
  <c r="Z2149" i="9"/>
  <c r="Y2145" i="9"/>
  <c r="Z2145" i="9"/>
  <c r="Y2141" i="9"/>
  <c r="Z2141" i="9"/>
  <c r="Z2136" i="9"/>
  <c r="Y2136" i="9"/>
  <c r="Z2132" i="9"/>
  <c r="Y2132" i="9"/>
  <c r="Z2128" i="9"/>
  <c r="Y2128" i="9"/>
  <c r="Z2124" i="9"/>
  <c r="Y2124" i="9"/>
  <c r="Z2120" i="9"/>
  <c r="Y2120" i="9"/>
  <c r="Y2115" i="9"/>
  <c r="Z2115" i="9"/>
  <c r="Y2111" i="9"/>
  <c r="Z2111" i="9"/>
  <c r="Y2107" i="9"/>
  <c r="Z2107" i="9"/>
  <c r="Y2103" i="9"/>
  <c r="Z2103" i="9"/>
  <c r="Y2099" i="9"/>
  <c r="Z2099" i="9"/>
  <c r="Y2095" i="9"/>
  <c r="Z2095" i="9"/>
  <c r="Z2090" i="9"/>
  <c r="Y2090" i="9"/>
  <c r="X2086" i="9"/>
  <c r="Z2086" i="9"/>
  <c r="Y2086" i="9"/>
  <c r="Z2082" i="9"/>
  <c r="Y2082" i="9"/>
  <c r="X2078" i="9"/>
  <c r="Z2078" i="9"/>
  <c r="Y2078" i="9"/>
  <c r="Z2074" i="9"/>
  <c r="Y2074" i="9"/>
  <c r="X2070" i="9"/>
  <c r="Z2070" i="9"/>
  <c r="Y2070" i="9"/>
  <c r="Y2065" i="9"/>
  <c r="Z2065" i="9"/>
  <c r="Y2061" i="9"/>
  <c r="Z2061" i="9"/>
  <c r="Y2057" i="9"/>
  <c r="Z2057" i="9"/>
  <c r="Y2053" i="9"/>
  <c r="Z2053" i="9"/>
  <c r="Y2049" i="9"/>
  <c r="Z2049" i="9"/>
  <c r="Y2045" i="9"/>
  <c r="Z2045" i="9"/>
  <c r="Z2040" i="9"/>
  <c r="Y2040" i="9"/>
  <c r="Z2036" i="9"/>
  <c r="Y2036" i="9"/>
  <c r="Z2032" i="9"/>
  <c r="Y2032" i="9"/>
  <c r="Z2028" i="9"/>
  <c r="Y2028" i="9"/>
  <c r="Z2024" i="9"/>
  <c r="Y2024" i="9"/>
  <c r="Y2019" i="9"/>
  <c r="Z2019" i="9"/>
  <c r="Y2015" i="9"/>
  <c r="Z2015" i="9"/>
  <c r="Y2011" i="9"/>
  <c r="Z2011" i="9"/>
  <c r="Y2007" i="9"/>
  <c r="Z2007" i="9"/>
  <c r="Y2003" i="9"/>
  <c r="Z2003" i="9"/>
  <c r="Y1999" i="9"/>
  <c r="Z1999" i="9"/>
  <c r="Z1994" i="9"/>
  <c r="Y1994" i="9"/>
  <c r="X1990" i="9"/>
  <c r="Z1990" i="9"/>
  <c r="Y1990" i="9"/>
  <c r="Z1986" i="9"/>
  <c r="Y1986" i="9"/>
  <c r="X1982" i="9"/>
  <c r="Z1982" i="9"/>
  <c r="Y1982" i="9"/>
  <c r="Z1978" i="9"/>
  <c r="Y1978" i="9"/>
  <c r="X1974" i="9"/>
  <c r="Z1974" i="9"/>
  <c r="Y1974" i="9"/>
  <c r="Y1969" i="9"/>
  <c r="Z1969" i="9"/>
  <c r="Y1965" i="9"/>
  <c r="Z1965" i="9"/>
  <c r="Y1961" i="9"/>
  <c r="Z1961" i="9"/>
  <c r="Y1957" i="9"/>
  <c r="Z1957" i="9"/>
  <c r="Y1953" i="9"/>
  <c r="Z1953" i="9"/>
  <c r="Y1949" i="9"/>
  <c r="Z1949" i="9"/>
  <c r="Z1944" i="9"/>
  <c r="Y1944" i="9"/>
  <c r="Z1940" i="9"/>
  <c r="Y1940" i="9"/>
  <c r="Z1936" i="9"/>
  <c r="Y1936" i="9"/>
  <c r="Z1932" i="9"/>
  <c r="Y1932" i="9"/>
  <c r="Z1928" i="9"/>
  <c r="Y1928" i="9"/>
  <c r="Y1923" i="9"/>
  <c r="Z1923" i="9"/>
  <c r="Y1919" i="9"/>
  <c r="Z1919" i="9"/>
  <c r="Y1915" i="9"/>
  <c r="Z1915" i="9"/>
  <c r="Y1911" i="9"/>
  <c r="Z1911" i="9"/>
  <c r="Y1907" i="9"/>
  <c r="Z1907" i="9"/>
  <c r="Y1903" i="9"/>
  <c r="Z1903" i="9"/>
  <c r="Z1898" i="9"/>
  <c r="Y1898" i="9"/>
  <c r="X1894" i="9"/>
  <c r="Z1894" i="9"/>
  <c r="Y1894" i="9"/>
  <c r="Z1890" i="9"/>
  <c r="Y1890" i="9"/>
  <c r="X1886" i="9"/>
  <c r="Z1886" i="9"/>
  <c r="Y1886" i="9"/>
  <c r="Z1882" i="9"/>
  <c r="Y1882" i="9"/>
  <c r="X1878" i="9"/>
  <c r="Z1878" i="9"/>
  <c r="Y1878" i="9"/>
  <c r="Y1873" i="9"/>
  <c r="Z1873" i="9"/>
  <c r="Y1869" i="9"/>
  <c r="Z1869" i="9"/>
  <c r="Y1865" i="9"/>
  <c r="Z1865" i="9"/>
  <c r="Y1861" i="9"/>
  <c r="Z1861" i="9"/>
  <c r="Y1857" i="9"/>
  <c r="Z1857" i="9"/>
  <c r="Y1853" i="9"/>
  <c r="Z1853" i="9"/>
  <c r="Z1848" i="9"/>
  <c r="Y1848" i="9"/>
  <c r="Z1844" i="9"/>
  <c r="Y1844" i="9"/>
  <c r="Z1840" i="9"/>
  <c r="Y1840" i="9"/>
  <c r="Z1836" i="9"/>
  <c r="Y1836" i="9"/>
  <c r="Z1832" i="9"/>
  <c r="Y1832" i="9"/>
  <c r="Y1827" i="9"/>
  <c r="Z1827" i="9"/>
  <c r="Y1823" i="9"/>
  <c r="Z1823" i="9"/>
  <c r="Y1819" i="9"/>
  <c r="Z1819" i="9"/>
  <c r="Y1815" i="9"/>
  <c r="Z1815" i="9"/>
  <c r="Y1811" i="9"/>
  <c r="Z1811" i="9"/>
  <c r="Y1807" i="9"/>
  <c r="Z1807" i="9"/>
  <c r="Z1802" i="9"/>
  <c r="Y1802" i="9"/>
  <c r="X1798" i="9"/>
  <c r="Z1798" i="9"/>
  <c r="Y1798" i="9"/>
  <c r="Z1794" i="9"/>
  <c r="Y1794" i="9"/>
  <c r="X1790" i="9"/>
  <c r="Z1790" i="9"/>
  <c r="Y1790" i="9"/>
  <c r="Z1786" i="9"/>
  <c r="Y1786" i="9"/>
  <c r="X1782" i="9"/>
  <c r="Z1782" i="9"/>
  <c r="Y1782" i="9"/>
  <c r="Y1777" i="9"/>
  <c r="Z1777" i="9"/>
  <c r="Y1773" i="9"/>
  <c r="Z1773" i="9"/>
  <c r="Y1769" i="9"/>
  <c r="Z1769" i="9"/>
  <c r="Y1765" i="9"/>
  <c r="Z1765" i="9"/>
  <c r="Y1761" i="9"/>
  <c r="Z1761" i="9"/>
  <c r="Y1757" i="9"/>
  <c r="Z1757" i="9"/>
  <c r="Z1752" i="9"/>
  <c r="Y1752" i="9"/>
  <c r="Z1748" i="9"/>
  <c r="Y1748" i="9"/>
  <c r="Z1744" i="9"/>
  <c r="Y1744" i="9"/>
  <c r="Z1740" i="9"/>
  <c r="Y1740" i="9"/>
  <c r="Z1736" i="9"/>
  <c r="Y1736" i="9"/>
  <c r="Y1731" i="9"/>
  <c r="Z1731" i="9"/>
  <c r="Y1727" i="9"/>
  <c r="Z1727" i="9"/>
  <c r="Y1723" i="9"/>
  <c r="Z1723" i="9"/>
  <c r="Y1719" i="9"/>
  <c r="Z1719" i="9"/>
  <c r="Y1715" i="9"/>
  <c r="Z1715" i="9"/>
  <c r="Y1711" i="9"/>
  <c r="Z1711" i="9"/>
  <c r="Z1706" i="9"/>
  <c r="Y1706" i="9"/>
  <c r="X1702" i="9"/>
  <c r="Z1702" i="9"/>
  <c r="Y1702" i="9"/>
  <c r="Z1698" i="9"/>
  <c r="Y1698" i="9"/>
  <c r="X1694" i="9"/>
  <c r="Z1694" i="9"/>
  <c r="Y1694" i="9"/>
  <c r="Z1690" i="9"/>
  <c r="Y1690" i="9"/>
  <c r="X1686" i="9"/>
  <c r="Z1686" i="9"/>
  <c r="Y1686" i="9"/>
  <c r="Y1681" i="9"/>
  <c r="Z1681" i="9"/>
  <c r="Y1677" i="9"/>
  <c r="Z1677" i="9"/>
  <c r="Y1673" i="9"/>
  <c r="Z1673" i="9"/>
  <c r="Y1669" i="9"/>
  <c r="Z1669" i="9"/>
  <c r="Y1665" i="9"/>
  <c r="Z1665" i="9"/>
  <c r="Y1661" i="9"/>
  <c r="Z1661" i="9"/>
  <c r="Y1656" i="9"/>
  <c r="Z1656" i="9"/>
  <c r="Y1652" i="9"/>
  <c r="Z1652" i="9"/>
  <c r="Y1648" i="9"/>
  <c r="Z1648" i="9"/>
  <c r="Y1644" i="9"/>
  <c r="Z1644" i="9"/>
  <c r="Y1640" i="9"/>
  <c r="Z1640" i="9"/>
  <c r="Y1635" i="9"/>
  <c r="Z1635" i="9"/>
  <c r="Y1631" i="9"/>
  <c r="Z1631" i="9"/>
  <c r="Y1627" i="9"/>
  <c r="Z1627" i="9"/>
  <c r="Y1623" i="9"/>
  <c r="Z1623" i="9"/>
  <c r="Y1619" i="9"/>
  <c r="Z1619" i="9"/>
  <c r="Y33" i="9"/>
  <c r="Z33" i="9"/>
  <c r="Y29" i="9"/>
  <c r="Z29" i="9"/>
  <c r="Y24" i="9"/>
  <c r="Z24" i="9"/>
  <c r="Y20" i="9"/>
  <c r="Z20" i="9"/>
  <c r="Y16" i="9"/>
  <c r="Z16" i="9"/>
  <c r="Y12" i="9"/>
  <c r="Z12" i="9"/>
  <c r="Y8" i="9"/>
  <c r="Z8" i="9"/>
  <c r="Z251" i="9"/>
  <c r="Y251" i="9"/>
  <c r="Z247" i="9"/>
  <c r="Y247" i="9"/>
  <c r="Y242" i="9"/>
  <c r="Z242" i="9"/>
  <c r="Y238" i="9"/>
  <c r="Z238" i="9"/>
  <c r="Y234" i="9"/>
  <c r="Z234" i="9"/>
  <c r="Y230" i="9"/>
  <c r="Z230" i="9"/>
  <c r="Y226" i="9"/>
  <c r="Z226" i="9"/>
  <c r="Y222" i="9"/>
  <c r="Z222" i="9"/>
  <c r="X217" i="9"/>
  <c r="Z217" i="9"/>
  <c r="Y217" i="9"/>
  <c r="X213" i="9"/>
  <c r="Z213" i="9"/>
  <c r="Y213" i="9"/>
  <c r="X209" i="9"/>
  <c r="Z209" i="9"/>
  <c r="Y209" i="9"/>
  <c r="X205" i="9"/>
  <c r="Z205" i="9"/>
  <c r="Y205" i="9"/>
  <c r="X201" i="9"/>
  <c r="Z201" i="9"/>
  <c r="Y201" i="9"/>
  <c r="Y197" i="9"/>
  <c r="Z197" i="9"/>
  <c r="Y192" i="9"/>
  <c r="Z192" i="9"/>
  <c r="Y188" i="9"/>
  <c r="Z188" i="9"/>
  <c r="Y184" i="9"/>
  <c r="Z184" i="9"/>
  <c r="Y180" i="9"/>
  <c r="Z180" i="9"/>
  <c r="Y176" i="9"/>
  <c r="Z176" i="9"/>
  <c r="Y171" i="9"/>
  <c r="Z171" i="9"/>
  <c r="Y167" i="9"/>
  <c r="Z167" i="9"/>
  <c r="Y163" i="9"/>
  <c r="Z163" i="9"/>
  <c r="Y159" i="9"/>
  <c r="Z159" i="9"/>
  <c r="Y155" i="9"/>
  <c r="Z155" i="9"/>
  <c r="Y151" i="9"/>
  <c r="Z151" i="9"/>
  <c r="Y146" i="9"/>
  <c r="Z146" i="9"/>
  <c r="Y142" i="9"/>
  <c r="Z142" i="9"/>
  <c r="Y138" i="9"/>
  <c r="Z138" i="9"/>
  <c r="Y134" i="9"/>
  <c r="Z134" i="9"/>
  <c r="Y130" i="9"/>
  <c r="Z130" i="9"/>
  <c r="Y126" i="9"/>
  <c r="Z126" i="9"/>
  <c r="Y121" i="9"/>
  <c r="Z121" i="9"/>
  <c r="X117" i="9"/>
  <c r="Y117" i="9"/>
  <c r="Z117" i="9"/>
  <c r="Y113" i="9"/>
  <c r="Z113" i="9"/>
  <c r="X109" i="9"/>
  <c r="Y109" i="9"/>
  <c r="Z109" i="9"/>
  <c r="Y105" i="9"/>
  <c r="Z105" i="9"/>
  <c r="Y101" i="9"/>
  <c r="Z101" i="9"/>
  <c r="Y96" i="9"/>
  <c r="Z96" i="9"/>
  <c r="Y92" i="9"/>
  <c r="Z92" i="9"/>
  <c r="Y88" i="9"/>
  <c r="Z88" i="9"/>
  <c r="Y84" i="9"/>
  <c r="Z84" i="9"/>
  <c r="Y80" i="9"/>
  <c r="Z80" i="9"/>
  <c r="Y75" i="9"/>
  <c r="Z75" i="9"/>
  <c r="Y71" i="9"/>
  <c r="Z71" i="9"/>
  <c r="Y67" i="9"/>
  <c r="Z67" i="9"/>
  <c r="Y63" i="9"/>
  <c r="Z63" i="9"/>
  <c r="Y59" i="9"/>
  <c r="Z59" i="9"/>
  <c r="Y55" i="9"/>
  <c r="Z55" i="9"/>
  <c r="Y50" i="9"/>
  <c r="Z50" i="9"/>
  <c r="Y46" i="9"/>
  <c r="Z46" i="9"/>
  <c r="Y42" i="9"/>
  <c r="Z42" i="9"/>
  <c r="Y38" i="9"/>
  <c r="Z38" i="9"/>
  <c r="Y1135" i="9"/>
  <c r="Z1135" i="9"/>
  <c r="Z1130" i="9"/>
  <c r="Y1130" i="9"/>
  <c r="Z1126" i="9"/>
  <c r="Y1126" i="9"/>
  <c r="Z1122" i="9"/>
  <c r="Y1122" i="9"/>
  <c r="Z1118" i="9"/>
  <c r="Y1118" i="9"/>
  <c r="Z1114" i="9"/>
  <c r="Y1114" i="9"/>
  <c r="Z1110" i="9"/>
  <c r="Y1110" i="9"/>
  <c r="Y1105" i="9"/>
  <c r="Z1105" i="9"/>
  <c r="Y1101" i="9"/>
  <c r="Z1101" i="9"/>
  <c r="Y1097" i="9"/>
  <c r="Z1097" i="9"/>
  <c r="Y1093" i="9"/>
  <c r="Z1093" i="9"/>
  <c r="Y1089" i="9"/>
  <c r="Z1089" i="9"/>
  <c r="Y1085" i="9"/>
  <c r="Z1085" i="9"/>
  <c r="Z1080" i="9"/>
  <c r="Y1080" i="9"/>
  <c r="Z1076" i="9"/>
  <c r="Y1076" i="9"/>
  <c r="Z1072" i="9"/>
  <c r="Y1072" i="9"/>
  <c r="Z1068" i="9"/>
  <c r="Y1068" i="9"/>
  <c r="Z1064" i="9"/>
  <c r="Y1064" i="9"/>
  <c r="Y1059" i="9"/>
  <c r="Z1059" i="9"/>
  <c r="Y1055" i="9"/>
  <c r="Z1055" i="9"/>
  <c r="Y1051" i="9"/>
  <c r="Z1051" i="9"/>
  <c r="Y1047" i="9"/>
  <c r="Z1047" i="9"/>
  <c r="Y1043" i="9"/>
  <c r="Z1043" i="9"/>
  <c r="Y1039" i="9"/>
  <c r="Z1039" i="9"/>
  <c r="Z1034" i="9"/>
  <c r="Y1034" i="9"/>
  <c r="Z1030" i="9"/>
  <c r="Y1030" i="9"/>
  <c r="Z1026" i="9"/>
  <c r="Y1026" i="9"/>
  <c r="Z1022" i="9"/>
  <c r="Y1022" i="9"/>
  <c r="Z1018" i="9"/>
  <c r="Y1018" i="9"/>
  <c r="Z1014" i="9"/>
  <c r="Y1014" i="9"/>
  <c r="Y1009" i="9"/>
  <c r="Z1009" i="9"/>
  <c r="Y1005" i="9"/>
  <c r="Z1005" i="9"/>
  <c r="Y1001" i="9"/>
  <c r="Z1001" i="9"/>
  <c r="Y997" i="9"/>
  <c r="Z997" i="9"/>
  <c r="Y993" i="9"/>
  <c r="Z993" i="9"/>
  <c r="Y989" i="9"/>
  <c r="Z989" i="9"/>
  <c r="Z984" i="9"/>
  <c r="Y984" i="9"/>
  <c r="Z980" i="9"/>
  <c r="Y980" i="9"/>
  <c r="Z976" i="9"/>
  <c r="Y976" i="9"/>
  <c r="Z972" i="9"/>
  <c r="Y972" i="9"/>
  <c r="Z968" i="9"/>
  <c r="Y968" i="9"/>
  <c r="Y963" i="9"/>
  <c r="Z963" i="9"/>
  <c r="Y959" i="9"/>
  <c r="Z959" i="9"/>
  <c r="Y955" i="9"/>
  <c r="Z955" i="9"/>
  <c r="Y951" i="9"/>
  <c r="Z951" i="9"/>
  <c r="Y947" i="9"/>
  <c r="Z947" i="9"/>
  <c r="Y943" i="9"/>
  <c r="Z943" i="9"/>
  <c r="Z938" i="9"/>
  <c r="Y938" i="9"/>
  <c r="Z934" i="9"/>
  <c r="Y934" i="9"/>
  <c r="Z930" i="9"/>
  <c r="Y930" i="9"/>
  <c r="Z926" i="9"/>
  <c r="Y926" i="9"/>
  <c r="Z922" i="9"/>
  <c r="Y922" i="9"/>
  <c r="Z918" i="9"/>
  <c r="Y918" i="9"/>
  <c r="Y913" i="9"/>
  <c r="Z913" i="9"/>
  <c r="Y909" i="9"/>
  <c r="Z909" i="9"/>
  <c r="Y905" i="9"/>
  <c r="Z905" i="9"/>
  <c r="Y901" i="9"/>
  <c r="Z901" i="9"/>
  <c r="Y897" i="9"/>
  <c r="Z897" i="9"/>
  <c r="Y893" i="9"/>
  <c r="Z893" i="9"/>
  <c r="Z888" i="9"/>
  <c r="Y888" i="9"/>
  <c r="Z884" i="9"/>
  <c r="Y884" i="9"/>
  <c r="Z880" i="9"/>
  <c r="Y880" i="9"/>
  <c r="Z876" i="9"/>
  <c r="Y876" i="9"/>
  <c r="Z872" i="9"/>
  <c r="Y872" i="9"/>
  <c r="Y867" i="9"/>
  <c r="Z867" i="9"/>
  <c r="Y863" i="9"/>
  <c r="Z863" i="9"/>
  <c r="Y859" i="9"/>
  <c r="Z859" i="9"/>
  <c r="Y855" i="9"/>
  <c r="Z855" i="9"/>
  <c r="Y851" i="9"/>
  <c r="Z851" i="9"/>
  <c r="Y847" i="9"/>
  <c r="Z847" i="9"/>
  <c r="X842" i="9"/>
  <c r="Z842" i="9"/>
  <c r="Y842" i="9"/>
  <c r="Z838" i="9"/>
  <c r="Y838" i="9"/>
  <c r="X834" i="9"/>
  <c r="Z834" i="9"/>
  <c r="Y834" i="9"/>
  <c r="Z830" i="9"/>
  <c r="Y830" i="9"/>
  <c r="X826" i="9"/>
  <c r="Z826" i="9"/>
  <c r="Y826" i="9"/>
  <c r="Z822" i="9"/>
  <c r="Y822" i="9"/>
  <c r="Y817" i="9"/>
  <c r="Z817" i="9"/>
  <c r="Y813" i="9"/>
  <c r="Z813" i="9"/>
  <c r="Y809" i="9"/>
  <c r="Z809" i="9"/>
  <c r="Y805" i="9"/>
  <c r="Z805" i="9"/>
  <c r="Y801" i="9"/>
  <c r="Z801" i="9"/>
  <c r="Y797" i="9"/>
  <c r="Z797" i="9"/>
  <c r="Z792" i="9"/>
  <c r="Y792" i="9"/>
  <c r="Y788" i="9"/>
  <c r="Z788" i="9"/>
  <c r="Y784" i="9"/>
  <c r="Z784" i="9"/>
  <c r="Y780" i="9"/>
  <c r="Z780" i="9"/>
  <c r="Y776" i="9"/>
  <c r="Z776" i="9"/>
  <c r="Z771" i="9"/>
  <c r="Y771" i="9"/>
  <c r="Z767" i="9"/>
  <c r="Y767" i="9"/>
  <c r="Z763" i="9"/>
  <c r="Y763" i="9"/>
  <c r="Z759" i="9"/>
  <c r="Y759" i="9"/>
  <c r="Z755" i="9"/>
  <c r="Y755" i="9"/>
  <c r="Z751" i="9"/>
  <c r="Y751" i="9"/>
  <c r="Y746" i="9"/>
  <c r="Z746" i="9"/>
  <c r="Y742" i="9"/>
  <c r="Z742" i="9"/>
  <c r="Y738" i="9"/>
  <c r="Z738" i="9"/>
  <c r="Y734" i="9"/>
  <c r="Z734" i="9"/>
  <c r="Y730" i="9"/>
  <c r="Z730" i="9"/>
  <c r="Y726" i="9"/>
  <c r="Z726" i="9"/>
  <c r="Z721" i="9"/>
  <c r="Y721" i="9"/>
  <c r="Z717" i="9"/>
  <c r="Y717" i="9"/>
  <c r="Z713" i="9"/>
  <c r="Y713" i="9"/>
  <c r="Z709" i="9"/>
  <c r="Y709" i="9"/>
  <c r="Z705" i="9"/>
  <c r="Y705" i="9"/>
  <c r="Z701" i="9"/>
  <c r="Y701" i="9"/>
  <c r="Y696" i="9"/>
  <c r="Z696" i="9"/>
  <c r="Y692" i="9"/>
  <c r="Z692" i="9"/>
  <c r="Y688" i="9"/>
  <c r="Z688" i="9"/>
  <c r="Y684" i="9"/>
  <c r="Z684" i="9"/>
  <c r="Y680" i="9"/>
  <c r="Z680" i="9"/>
  <c r="Z675" i="9"/>
  <c r="Y675" i="9"/>
  <c r="Z671" i="9"/>
  <c r="Y671" i="9"/>
  <c r="Z667" i="9"/>
  <c r="Y667" i="9"/>
  <c r="Z663" i="9"/>
  <c r="Y663" i="9"/>
  <c r="Z659" i="9"/>
  <c r="Y659" i="9"/>
  <c r="Z655" i="9"/>
  <c r="Y655" i="9"/>
  <c r="X650" i="9"/>
  <c r="Y650" i="9"/>
  <c r="Z650" i="9"/>
  <c r="Y646" i="9"/>
  <c r="Z646" i="9"/>
  <c r="X642" i="9"/>
  <c r="Y642" i="9"/>
  <c r="Z642" i="9"/>
  <c r="Y638" i="9"/>
  <c r="Z638" i="9"/>
  <c r="X634" i="9"/>
  <c r="Y634" i="9"/>
  <c r="Z634" i="9"/>
  <c r="Y630" i="9"/>
  <c r="Z630" i="9"/>
  <c r="Z625" i="9"/>
  <c r="Y625" i="9"/>
  <c r="Z621" i="9"/>
  <c r="Y621" i="9"/>
  <c r="Z617" i="9"/>
  <c r="Y617" i="9"/>
  <c r="Z613" i="9"/>
  <c r="Y613" i="9"/>
  <c r="Z609" i="9"/>
  <c r="Y609" i="9"/>
  <c r="Z605" i="9"/>
  <c r="Y605" i="9"/>
  <c r="Y600" i="9"/>
  <c r="Z600" i="9"/>
  <c r="Y596" i="9"/>
  <c r="Z596" i="9"/>
  <c r="Y592" i="9"/>
  <c r="Z592" i="9"/>
  <c r="Y588" i="9"/>
  <c r="Z588" i="9"/>
  <c r="Y584" i="9"/>
  <c r="Z584" i="9"/>
  <c r="Y579" i="9"/>
  <c r="Z579" i="9"/>
  <c r="Y575" i="9"/>
  <c r="Z575" i="9"/>
  <c r="Y571" i="9"/>
  <c r="Z571" i="9"/>
  <c r="Y567" i="9"/>
  <c r="Z567" i="9"/>
  <c r="Y563" i="9"/>
  <c r="Z563" i="9"/>
  <c r="Y559" i="9"/>
  <c r="Z559" i="9"/>
  <c r="Z554" i="9"/>
  <c r="Y554" i="9"/>
  <c r="Z550" i="9"/>
  <c r="Y550" i="9"/>
  <c r="Z546" i="9"/>
  <c r="Y546" i="9"/>
  <c r="Z542" i="9"/>
  <c r="Y542" i="9"/>
  <c r="Z538" i="9"/>
  <c r="Y538" i="9"/>
  <c r="Z534" i="9"/>
  <c r="Y534" i="9"/>
  <c r="Y529" i="9"/>
  <c r="Z529" i="9"/>
  <c r="Y525" i="9"/>
  <c r="Z525" i="9"/>
  <c r="Y521" i="9"/>
  <c r="Z521" i="9"/>
  <c r="Y517" i="9"/>
  <c r="Z517" i="9"/>
  <c r="Y513" i="9"/>
  <c r="Z513" i="9"/>
  <c r="Y509" i="9"/>
  <c r="Z509" i="9"/>
  <c r="Z504" i="9"/>
  <c r="Y504" i="9"/>
  <c r="Z500" i="9"/>
  <c r="Y500" i="9"/>
  <c r="Z496" i="9"/>
  <c r="Y496" i="9"/>
  <c r="Z492" i="9"/>
  <c r="Y492" i="9"/>
  <c r="Z488" i="9"/>
  <c r="Y488" i="9"/>
  <c r="Y483" i="9"/>
  <c r="Z483" i="9"/>
  <c r="Y479" i="9"/>
  <c r="Z479" i="9"/>
  <c r="Y475" i="9"/>
  <c r="Z475" i="9"/>
  <c r="Y471" i="9"/>
  <c r="Z471" i="9"/>
  <c r="Y467" i="9"/>
  <c r="Z467" i="9"/>
  <c r="Y463" i="9"/>
  <c r="Z463" i="9"/>
  <c r="X458" i="9"/>
  <c r="Z458" i="9"/>
  <c r="Y458" i="9"/>
  <c r="Y454" i="9"/>
  <c r="Z454" i="9"/>
  <c r="X450" i="9"/>
  <c r="Y450" i="9"/>
  <c r="Z450" i="9"/>
  <c r="Y446" i="9"/>
  <c r="Z446" i="9"/>
  <c r="X442" i="9"/>
  <c r="Y442" i="9"/>
  <c r="Z442" i="9"/>
  <c r="Y438" i="9"/>
  <c r="Z438" i="9"/>
  <c r="Y433" i="9"/>
  <c r="Z433" i="9"/>
  <c r="Y429" i="9"/>
  <c r="Z429" i="9"/>
  <c r="Y425" i="9"/>
  <c r="Z425" i="9"/>
  <c r="Y421" i="9"/>
  <c r="Z421" i="9"/>
  <c r="Y417" i="9"/>
  <c r="Z417" i="9"/>
  <c r="Y413" i="9"/>
  <c r="Z413" i="9"/>
  <c r="Y408" i="9"/>
  <c r="Z408" i="9"/>
  <c r="Y404" i="9"/>
  <c r="Z404" i="9"/>
  <c r="Y400" i="9"/>
  <c r="Z400" i="9"/>
  <c r="Y396" i="9"/>
  <c r="Z396" i="9"/>
  <c r="Y392" i="9"/>
  <c r="Z392" i="9"/>
  <c r="Y387" i="9"/>
  <c r="Z387" i="9"/>
  <c r="Y383" i="9"/>
  <c r="Z383" i="9"/>
  <c r="Y379" i="9"/>
  <c r="Z379" i="9"/>
  <c r="Y375" i="9"/>
  <c r="Z375" i="9"/>
  <c r="Y371" i="9"/>
  <c r="Z371" i="9"/>
  <c r="Y367" i="9"/>
  <c r="Z367" i="9"/>
  <c r="Y362" i="9"/>
  <c r="Z362" i="9"/>
  <c r="Y358" i="9"/>
  <c r="Z358" i="9"/>
  <c r="Y354" i="9"/>
  <c r="Z354" i="9"/>
  <c r="Y350" i="9"/>
  <c r="Z350" i="9"/>
  <c r="Y346" i="9"/>
  <c r="Z346" i="9"/>
  <c r="Y342" i="9"/>
  <c r="Z342" i="9"/>
  <c r="Y337" i="9"/>
  <c r="Z337" i="9"/>
  <c r="Y333" i="9"/>
  <c r="Z333" i="9"/>
  <c r="Y329" i="9"/>
  <c r="Z329" i="9"/>
  <c r="Z325" i="9"/>
  <c r="Y325" i="9"/>
  <c r="Z321" i="9"/>
  <c r="Y321" i="9"/>
  <c r="Z317" i="9"/>
  <c r="Y317" i="9"/>
  <c r="Y312" i="9"/>
  <c r="Z312" i="9"/>
  <c r="Y308" i="9"/>
  <c r="Z308" i="9"/>
  <c r="Y304" i="9"/>
  <c r="Z304" i="9"/>
  <c r="Y300" i="9"/>
  <c r="Z300" i="9"/>
  <c r="Y296" i="9"/>
  <c r="Z296" i="9"/>
  <c r="Z291" i="9"/>
  <c r="Y291" i="9"/>
  <c r="Z287" i="9"/>
  <c r="Y287" i="9"/>
  <c r="Z283" i="9"/>
  <c r="Y283" i="9"/>
  <c r="Z279" i="9"/>
  <c r="Y279" i="9"/>
  <c r="Z275" i="9"/>
  <c r="Y275" i="9"/>
  <c r="Z271" i="9"/>
  <c r="Y271" i="9"/>
  <c r="X266" i="9"/>
  <c r="Y266" i="9"/>
  <c r="Z266" i="9"/>
  <c r="Y262" i="9"/>
  <c r="Z262" i="9"/>
  <c r="X258" i="9"/>
  <c r="Y258" i="9"/>
  <c r="Z258" i="9"/>
  <c r="Y254" i="9"/>
  <c r="Z254" i="9"/>
  <c r="X2958" i="9"/>
  <c r="Y2958" i="9"/>
  <c r="Z2958" i="9"/>
  <c r="Y2953" i="9"/>
  <c r="Z2953" i="9"/>
  <c r="Y2949" i="9"/>
  <c r="Z2949" i="9"/>
  <c r="Y2945" i="9"/>
  <c r="Z2945" i="9"/>
  <c r="Y2941" i="9"/>
  <c r="Z2941" i="9"/>
  <c r="Y2937" i="9"/>
  <c r="Z2937" i="9"/>
  <c r="Y2933" i="9"/>
  <c r="Z2933" i="9"/>
  <c r="Z2928" i="9"/>
  <c r="Y2928" i="9"/>
  <c r="Z2924" i="9"/>
  <c r="Y2924" i="9"/>
  <c r="Z2920" i="9"/>
  <c r="Y2920" i="9"/>
  <c r="Z2916" i="9"/>
  <c r="Y2916" i="9"/>
  <c r="Z2912" i="9"/>
  <c r="Y2912" i="9"/>
  <c r="Y2907" i="9"/>
  <c r="Z2907" i="9"/>
  <c r="Y2903" i="9"/>
  <c r="Z2903" i="9"/>
  <c r="Y2899" i="9"/>
  <c r="Z2899" i="9"/>
  <c r="Y2895" i="9"/>
  <c r="Z2895" i="9"/>
  <c r="Y2891" i="9"/>
  <c r="Z2891" i="9"/>
  <c r="Y2887" i="9"/>
  <c r="Z2887" i="9"/>
  <c r="Z2882" i="9"/>
  <c r="Y2882" i="9"/>
  <c r="X2878" i="9"/>
  <c r="Z2878" i="9"/>
  <c r="Y2878" i="9"/>
  <c r="Z2874" i="9"/>
  <c r="Y2874" i="9"/>
  <c r="X2870" i="9"/>
  <c r="Z2870" i="9"/>
  <c r="Y2870" i="9"/>
  <c r="Z2866" i="9"/>
  <c r="Y2866" i="9"/>
  <c r="X2862" i="9"/>
  <c r="Z2862" i="9"/>
  <c r="Y2862" i="9"/>
  <c r="Y2857" i="9"/>
  <c r="Z2857" i="9"/>
  <c r="Y2853" i="9"/>
  <c r="Z2853" i="9"/>
  <c r="Y2849" i="9"/>
  <c r="Z2849" i="9"/>
  <c r="Y2845" i="9"/>
  <c r="Z2845" i="9"/>
  <c r="Y2841" i="9"/>
  <c r="Z2841" i="9"/>
  <c r="Y2837" i="9"/>
  <c r="Z2837" i="9"/>
  <c r="Z2832" i="9"/>
  <c r="Y2832" i="9"/>
  <c r="Z2828" i="9"/>
  <c r="Y2828" i="9"/>
  <c r="Z2824" i="9"/>
  <c r="Y2824" i="9"/>
  <c r="Z2820" i="9"/>
  <c r="Y2820" i="9"/>
  <c r="Z2816" i="9"/>
  <c r="Y2816" i="9"/>
  <c r="Y2811" i="9"/>
  <c r="Z2811" i="9"/>
  <c r="Y2807" i="9"/>
  <c r="Z2807" i="9"/>
  <c r="Y2803" i="9"/>
  <c r="Z2803" i="9"/>
  <c r="Y2799" i="9"/>
  <c r="Z2799" i="9"/>
  <c r="Y2795" i="9"/>
  <c r="Z2795" i="9"/>
  <c r="Y2791" i="9"/>
  <c r="Z2791" i="9"/>
  <c r="Z2786" i="9"/>
  <c r="Y2786" i="9"/>
  <c r="X2782" i="9"/>
  <c r="Z2782" i="9"/>
  <c r="Y2782" i="9"/>
  <c r="Z2778" i="9"/>
  <c r="Y2778" i="9"/>
  <c r="X2774" i="9"/>
  <c r="Z2774" i="9"/>
  <c r="Y2774" i="9"/>
  <c r="Z2770" i="9"/>
  <c r="Y2770" i="9"/>
  <c r="X2766" i="9"/>
  <c r="Z2766" i="9"/>
  <c r="Y2766" i="9"/>
  <c r="Y2761" i="9"/>
  <c r="Z2761" i="9"/>
  <c r="Y2757" i="9"/>
  <c r="Z2757" i="9"/>
  <c r="Y2753" i="9"/>
  <c r="Z2753" i="9"/>
  <c r="Y2749" i="9"/>
  <c r="Z2749" i="9"/>
  <c r="Y2745" i="9"/>
  <c r="Z2745" i="9"/>
  <c r="Y2741" i="9"/>
  <c r="Z2741" i="9"/>
  <c r="Z2736" i="9"/>
  <c r="Y2736" i="9"/>
  <c r="Z2732" i="9"/>
  <c r="Y2732" i="9"/>
  <c r="Z2728" i="9"/>
  <c r="Y2728" i="9"/>
  <c r="Z2724" i="9"/>
  <c r="Y2724" i="9"/>
  <c r="Z2720" i="9"/>
  <c r="Y2720" i="9"/>
  <c r="Y2715" i="9"/>
  <c r="Z2715" i="9"/>
  <c r="Y2711" i="9"/>
  <c r="Z2711" i="9"/>
  <c r="Y2707" i="9"/>
  <c r="Z2707" i="9"/>
  <c r="Y2703" i="9"/>
  <c r="Z2703" i="9"/>
  <c r="Y2699" i="9"/>
  <c r="Z2699" i="9"/>
  <c r="Y2695" i="9"/>
  <c r="Z2695" i="9"/>
  <c r="Z2690" i="9"/>
  <c r="Y2690" i="9"/>
  <c r="X2686" i="9"/>
  <c r="Z2686" i="9"/>
  <c r="Y2686" i="9"/>
  <c r="Z2682" i="9"/>
  <c r="Y2682" i="9"/>
  <c r="X2678" i="9"/>
  <c r="Z2678" i="9"/>
  <c r="Y2678" i="9"/>
  <c r="Z2674" i="9"/>
  <c r="Y2674" i="9"/>
  <c r="X2670" i="9"/>
  <c r="Z2670" i="9"/>
  <c r="Y2670" i="9"/>
  <c r="Y2665" i="9"/>
  <c r="Z2665" i="9"/>
  <c r="Y2661" i="9"/>
  <c r="Z2661" i="9"/>
  <c r="Y2657" i="9"/>
  <c r="Z2657" i="9"/>
  <c r="Y2653" i="9"/>
  <c r="Z2653" i="9"/>
  <c r="Y2649" i="9"/>
  <c r="Z2649" i="9"/>
  <c r="Y2645" i="9"/>
  <c r="Z2645" i="9"/>
  <c r="Z2640" i="9"/>
  <c r="Y2640" i="9"/>
  <c r="Z2636" i="9"/>
  <c r="Y2636" i="9"/>
  <c r="Z2632" i="9"/>
  <c r="Y2632" i="9"/>
  <c r="Z2628" i="9"/>
  <c r="Y2628" i="9"/>
  <c r="Z2624" i="9"/>
  <c r="Y2624" i="9"/>
  <c r="Y2619" i="9"/>
  <c r="Z2619" i="9"/>
  <c r="Y2615" i="9"/>
  <c r="Z2615" i="9"/>
  <c r="Y2611" i="9"/>
  <c r="Z2611" i="9"/>
  <c r="Y2607" i="9"/>
  <c r="Z2607" i="9"/>
  <c r="Y2603" i="9"/>
  <c r="Z2603" i="9"/>
  <c r="Y2599" i="9"/>
  <c r="Z2599" i="9"/>
  <c r="Z2594" i="9"/>
  <c r="Y2594" i="9"/>
  <c r="X2590" i="9"/>
  <c r="Z2590" i="9"/>
  <c r="Y2590" i="9"/>
  <c r="Z2586" i="9"/>
  <c r="Y2586" i="9"/>
  <c r="X2582" i="9"/>
  <c r="Z2582" i="9"/>
  <c r="Y2582" i="9"/>
  <c r="Z2578" i="9"/>
  <c r="Y2578" i="9"/>
  <c r="X2574" i="9"/>
  <c r="Z2574" i="9"/>
  <c r="Y2574" i="9"/>
  <c r="Y2569" i="9"/>
  <c r="Z2569" i="9"/>
  <c r="Y2565" i="9"/>
  <c r="Z2565" i="9"/>
  <c r="Y2561" i="9"/>
  <c r="Z2561" i="9"/>
  <c r="Y2557" i="9"/>
  <c r="Z2557" i="9"/>
  <c r="Y2553" i="9"/>
  <c r="Z2553" i="9"/>
  <c r="Y2549" i="9"/>
  <c r="Z2549" i="9"/>
  <c r="Z2544" i="9"/>
  <c r="Y2544" i="9"/>
  <c r="Z2540" i="9"/>
  <c r="Y2540" i="9"/>
  <c r="Z2536" i="9"/>
  <c r="Y2536" i="9"/>
  <c r="Z2532" i="9"/>
  <c r="Y2532" i="9"/>
  <c r="Z2528" i="9"/>
  <c r="Y2528" i="9"/>
  <c r="Y2523" i="9"/>
  <c r="Z2523" i="9"/>
  <c r="Y2519" i="9"/>
  <c r="Z2519" i="9"/>
  <c r="Y2515" i="9"/>
  <c r="Z2515" i="9"/>
  <c r="Y2511" i="9"/>
  <c r="Z2511" i="9"/>
  <c r="Y2507" i="9"/>
  <c r="Z2507" i="9"/>
  <c r="Y2503" i="9"/>
  <c r="Z2503" i="9"/>
  <c r="Z2498" i="9"/>
  <c r="Y2498" i="9"/>
  <c r="X2494" i="9"/>
  <c r="Z2494" i="9"/>
  <c r="Y2494" i="9"/>
  <c r="Z2490" i="9"/>
  <c r="Y2490" i="9"/>
  <c r="X2486" i="9"/>
  <c r="Z2486" i="9"/>
  <c r="Y2486" i="9"/>
  <c r="Z2482" i="9"/>
  <c r="Y2482" i="9"/>
  <c r="X2478" i="9"/>
  <c r="Z2478" i="9"/>
  <c r="Y2478" i="9"/>
  <c r="Y2473" i="9"/>
  <c r="Z2473" i="9"/>
  <c r="Y2469" i="9"/>
  <c r="Z2469" i="9"/>
  <c r="Y2465" i="9"/>
  <c r="Z2465" i="9"/>
  <c r="Y2461" i="9"/>
  <c r="Z2461" i="9"/>
  <c r="Y2457" i="9"/>
  <c r="Z2457" i="9"/>
  <c r="Y2453" i="9"/>
  <c r="Z2453" i="9"/>
  <c r="Z2448" i="9"/>
  <c r="Y2448" i="9"/>
  <c r="Z2444" i="9"/>
  <c r="Y2444" i="9"/>
  <c r="Z2440" i="9"/>
  <c r="Y2440" i="9"/>
  <c r="Z2436" i="9"/>
  <c r="Y2436" i="9"/>
  <c r="Z2432" i="9"/>
  <c r="Y2432" i="9"/>
  <c r="Y2427" i="9"/>
  <c r="Z2427" i="9"/>
  <c r="Y2423" i="9"/>
  <c r="Z2423" i="9"/>
  <c r="Y2419" i="9"/>
  <c r="Z2419" i="9"/>
  <c r="Y2415" i="9"/>
  <c r="Z2415" i="9"/>
  <c r="Y2411" i="9"/>
  <c r="Z2411" i="9"/>
  <c r="Y2407" i="9"/>
  <c r="Z2407" i="9"/>
  <c r="Z2402" i="9"/>
  <c r="Y2402" i="9"/>
  <c r="X2398" i="9"/>
  <c r="Z2398" i="9"/>
  <c r="Y2398" i="9"/>
  <c r="Z2394" i="9"/>
  <c r="Y2394" i="9"/>
  <c r="X2390" i="9"/>
  <c r="Z2390" i="9"/>
  <c r="Y2390" i="9"/>
  <c r="Z2386" i="9"/>
  <c r="Y2386" i="9"/>
  <c r="X2382" i="9"/>
  <c r="Z2382" i="9"/>
  <c r="Y2382" i="9"/>
  <c r="Y2377" i="9"/>
  <c r="Z2377" i="9"/>
  <c r="Y2373" i="9"/>
  <c r="Z2373" i="9"/>
  <c r="Y2369" i="9"/>
  <c r="Z2369" i="9"/>
  <c r="Y2365" i="9"/>
  <c r="Z2365" i="9"/>
  <c r="Y2361" i="9"/>
  <c r="Z2361" i="9"/>
  <c r="Y2357" i="9"/>
  <c r="Z2357" i="9"/>
  <c r="Z2352" i="9"/>
  <c r="Y2352" i="9"/>
  <c r="Z2348" i="9"/>
  <c r="Y2348" i="9"/>
  <c r="Z2344" i="9"/>
  <c r="Y2344" i="9"/>
  <c r="Z2340" i="9"/>
  <c r="Y2340" i="9"/>
  <c r="Z2336" i="9"/>
  <c r="Y2336" i="9"/>
  <c r="Y2331" i="9"/>
  <c r="Z2331" i="9"/>
  <c r="Y2327" i="9"/>
  <c r="Z2327" i="9"/>
  <c r="Y2323" i="9"/>
  <c r="Z2323" i="9"/>
  <c r="Y2319" i="9"/>
  <c r="Z2319" i="9"/>
  <c r="Y2315" i="9"/>
  <c r="Z2315" i="9"/>
  <c r="Y2311" i="9"/>
  <c r="Z2311" i="9"/>
  <c r="Z2306" i="9"/>
  <c r="Y2306" i="9"/>
  <c r="X2302" i="9"/>
  <c r="Z2302" i="9"/>
  <c r="Y2302" i="9"/>
  <c r="Z2298" i="9"/>
  <c r="Y2298" i="9"/>
  <c r="X2294" i="9"/>
  <c r="Z2294" i="9"/>
  <c r="Y2294" i="9"/>
  <c r="Z2290" i="9"/>
  <c r="Y2290" i="9"/>
  <c r="X2286" i="9"/>
  <c r="Z2286" i="9"/>
  <c r="Y2286" i="9"/>
  <c r="Y2281" i="9"/>
  <c r="Z2281" i="9"/>
  <c r="Y2277" i="9"/>
  <c r="Z2277" i="9"/>
  <c r="Y2273" i="9"/>
  <c r="Z2273" i="9"/>
  <c r="Y2269" i="9"/>
  <c r="Z2269" i="9"/>
  <c r="Y2265" i="9"/>
  <c r="Z2265" i="9"/>
  <c r="Y2261" i="9"/>
  <c r="Z2261" i="9"/>
  <c r="Z2256" i="9"/>
  <c r="Y2256" i="9"/>
  <c r="Z2252" i="9"/>
  <c r="Y2252" i="9"/>
  <c r="Z2248" i="9"/>
  <c r="Y2248" i="9"/>
  <c r="Z2244" i="9"/>
  <c r="Y2244" i="9"/>
  <c r="Z2240" i="9"/>
  <c r="Y2240" i="9"/>
  <c r="Y2235" i="9"/>
  <c r="Z2235" i="9"/>
  <c r="Y2231" i="9"/>
  <c r="Z2231" i="9"/>
  <c r="Y2227" i="9"/>
  <c r="Z2227" i="9"/>
  <c r="Y2223" i="9"/>
  <c r="Z2223" i="9"/>
  <c r="Y2219" i="9"/>
  <c r="Z2219" i="9"/>
  <c r="Y2215" i="9"/>
  <c r="Z2215" i="9"/>
  <c r="Z2210" i="9"/>
  <c r="Y2210" i="9"/>
  <c r="X2206" i="9"/>
  <c r="Z2206" i="9"/>
  <c r="Y2206" i="9"/>
  <c r="Z2202" i="9"/>
  <c r="Y2202" i="9"/>
  <c r="X2198" i="9"/>
  <c r="Z2198" i="9"/>
  <c r="Y2198" i="9"/>
  <c r="Z2194" i="9"/>
  <c r="Y2194" i="9"/>
  <c r="X2190" i="9"/>
  <c r="Z2190" i="9"/>
  <c r="Y2190" i="9"/>
  <c r="Y2185" i="9"/>
  <c r="Z2185" i="9"/>
  <c r="Y2181" i="9"/>
  <c r="Z2181" i="9"/>
  <c r="Y2177" i="9"/>
  <c r="Z2177" i="9"/>
  <c r="Y2173" i="9"/>
  <c r="Z2173" i="9"/>
  <c r="Y2169" i="9"/>
  <c r="Z2169" i="9"/>
  <c r="Y2165" i="9"/>
  <c r="Z2165" i="9"/>
  <c r="Z2160" i="9"/>
  <c r="Y2160" i="9"/>
  <c r="Z2156" i="9"/>
  <c r="Y2156" i="9"/>
  <c r="Z2152" i="9"/>
  <c r="Y2152" i="9"/>
  <c r="Z2148" i="9"/>
  <c r="Y2148" i="9"/>
  <c r="Z2144" i="9"/>
  <c r="Y2144" i="9"/>
  <c r="Y2139" i="9"/>
  <c r="Z2139" i="9"/>
  <c r="Y2135" i="9"/>
  <c r="Z2135" i="9"/>
  <c r="Y2131" i="9"/>
  <c r="Z2131" i="9"/>
  <c r="Y2127" i="9"/>
  <c r="Z2127" i="9"/>
  <c r="Y2123" i="9"/>
  <c r="Z2123" i="9"/>
  <c r="Y2119" i="9"/>
  <c r="Z2119" i="9"/>
  <c r="Z2114" i="9"/>
  <c r="Y2114" i="9"/>
  <c r="X2110" i="9"/>
  <c r="Z2110" i="9"/>
  <c r="Y2110" i="9"/>
  <c r="Z2106" i="9"/>
  <c r="Y2106" i="9"/>
  <c r="X2102" i="9"/>
  <c r="Z2102" i="9"/>
  <c r="Y2102" i="9"/>
  <c r="Z2098" i="9"/>
  <c r="Y2098" i="9"/>
  <c r="X2094" i="9"/>
  <c r="Z2094" i="9"/>
  <c r="Y2094" i="9"/>
  <c r="Y2089" i="9"/>
  <c r="Z2089" i="9"/>
  <c r="Y2085" i="9"/>
  <c r="Z2085" i="9"/>
  <c r="Y2081" i="9"/>
  <c r="Z2081" i="9"/>
  <c r="Y2077" i="9"/>
  <c r="Z2077" i="9"/>
  <c r="Y2073" i="9"/>
  <c r="Z2073" i="9"/>
  <c r="Y2069" i="9"/>
  <c r="Z2069" i="9"/>
  <c r="Z2064" i="9"/>
  <c r="Y2064" i="9"/>
  <c r="Z2060" i="9"/>
  <c r="Y2060" i="9"/>
  <c r="Z2056" i="9"/>
  <c r="Y2056" i="9"/>
  <c r="Z2052" i="9"/>
  <c r="Y2052" i="9"/>
  <c r="Z2048" i="9"/>
  <c r="Y2048" i="9"/>
  <c r="Y2043" i="9"/>
  <c r="Z2043" i="9"/>
  <c r="Y2039" i="9"/>
  <c r="Z2039" i="9"/>
  <c r="Y2035" i="9"/>
  <c r="Z2035" i="9"/>
  <c r="Y2031" i="9"/>
  <c r="Z2031" i="9"/>
  <c r="Y2027" i="9"/>
  <c r="Z2027" i="9"/>
  <c r="Y2023" i="9"/>
  <c r="Z2023" i="9"/>
  <c r="Z2018" i="9"/>
  <c r="Y2018" i="9"/>
  <c r="X2014" i="9"/>
  <c r="Z2014" i="9"/>
  <c r="Y2014" i="9"/>
  <c r="Z2010" i="9"/>
  <c r="Y2010" i="9"/>
  <c r="X2006" i="9"/>
  <c r="Z2006" i="9"/>
  <c r="Y2006" i="9"/>
  <c r="Z2002" i="9"/>
  <c r="Y2002" i="9"/>
  <c r="X1998" i="9"/>
  <c r="Z1998" i="9"/>
  <c r="Y1998" i="9"/>
  <c r="Y1993" i="9"/>
  <c r="Z1993" i="9"/>
  <c r="Y1989" i="9"/>
  <c r="Z1989" i="9"/>
  <c r="Y1985" i="9"/>
  <c r="Z1985" i="9"/>
  <c r="Y1981" i="9"/>
  <c r="Z1981" i="9"/>
  <c r="Y1977" i="9"/>
  <c r="Z1977" i="9"/>
  <c r="Y1973" i="9"/>
  <c r="Z1973" i="9"/>
  <c r="Z1968" i="9"/>
  <c r="Y1968" i="9"/>
  <c r="Z1964" i="9"/>
  <c r="Y1964" i="9"/>
  <c r="Z1960" i="9"/>
  <c r="Y1960" i="9"/>
  <c r="Z1956" i="9"/>
  <c r="Y1956" i="9"/>
  <c r="Z1952" i="9"/>
  <c r="Y1952" i="9"/>
  <c r="Y1947" i="9"/>
  <c r="Z1947" i="9"/>
  <c r="Y1943" i="9"/>
  <c r="Z1943" i="9"/>
  <c r="Y1939" i="9"/>
  <c r="Z1939" i="9"/>
  <c r="Y1935" i="9"/>
  <c r="Z1935" i="9"/>
  <c r="Y1931" i="9"/>
  <c r="Z1931" i="9"/>
  <c r="Y1927" i="9"/>
  <c r="Z1927" i="9"/>
  <c r="Z1922" i="9"/>
  <c r="Y1922" i="9"/>
  <c r="X1918" i="9"/>
  <c r="Z1918" i="9"/>
  <c r="Y1918" i="9"/>
  <c r="Z1914" i="9"/>
  <c r="Y1914" i="9"/>
  <c r="X1910" i="9"/>
  <c r="Z1910" i="9"/>
  <c r="Y1910" i="9"/>
  <c r="Z1906" i="9"/>
  <c r="Y1906" i="9"/>
  <c r="X1902" i="9"/>
  <c r="Z1902" i="9"/>
  <c r="Y1902" i="9"/>
  <c r="Y1897" i="9"/>
  <c r="Z1897" i="9"/>
  <c r="Y1893" i="9"/>
  <c r="Z1893" i="9"/>
  <c r="Y1889" i="9"/>
  <c r="Z1889" i="9"/>
  <c r="Y1885" i="9"/>
  <c r="Z1885" i="9"/>
  <c r="Y1881" i="9"/>
  <c r="Z1881" i="9"/>
  <c r="Y1877" i="9"/>
  <c r="Z1877" i="9"/>
  <c r="Z1872" i="9"/>
  <c r="Y1872" i="9"/>
  <c r="Z1868" i="9"/>
  <c r="Y1868" i="9"/>
  <c r="Z1864" i="9"/>
  <c r="Y1864" i="9"/>
  <c r="Z1860" i="9"/>
  <c r="Y1860" i="9"/>
  <c r="Z1856" i="9"/>
  <c r="Y1856" i="9"/>
  <c r="Y1851" i="9"/>
  <c r="Z1851" i="9"/>
  <c r="Y1847" i="9"/>
  <c r="Z1847" i="9"/>
  <c r="Y1843" i="9"/>
  <c r="Z1843" i="9"/>
  <c r="Y1839" i="9"/>
  <c r="Z1839" i="9"/>
  <c r="Y1835" i="9"/>
  <c r="Z1835" i="9"/>
  <c r="Y1831" i="9"/>
  <c r="Z1831" i="9"/>
  <c r="Z1826" i="9"/>
  <c r="Y1826" i="9"/>
  <c r="X1822" i="9"/>
  <c r="Z1822" i="9"/>
  <c r="Y1822" i="9"/>
  <c r="Z1818" i="9"/>
  <c r="Y1818" i="9"/>
  <c r="X1814" i="9"/>
  <c r="Z1814" i="9"/>
  <c r="Y1814" i="9"/>
  <c r="Z1810" i="9"/>
  <c r="Y1810" i="9"/>
  <c r="X1806" i="9"/>
  <c r="Z1806" i="9"/>
  <c r="Y1806" i="9"/>
  <c r="Y1801" i="9"/>
  <c r="Z1801" i="9"/>
  <c r="Y1797" i="9"/>
  <c r="Z1797" i="9"/>
  <c r="Y1793" i="9"/>
  <c r="Z1793" i="9"/>
  <c r="Y1789" i="9"/>
  <c r="Z1789" i="9"/>
  <c r="Y1785" i="9"/>
  <c r="Z1785" i="9"/>
  <c r="Y1781" i="9"/>
  <c r="Z1781" i="9"/>
  <c r="Z1776" i="9"/>
  <c r="Y1776" i="9"/>
  <c r="Z1772" i="9"/>
  <c r="Y1772" i="9"/>
  <c r="Z1768" i="9"/>
  <c r="Y1768" i="9"/>
  <c r="Z1764" i="9"/>
  <c r="Y1764" i="9"/>
  <c r="Z1760" i="9"/>
  <c r="Y1760" i="9"/>
  <c r="Y1755" i="9"/>
  <c r="Z1755" i="9"/>
  <c r="Y1751" i="9"/>
  <c r="Z1751" i="9"/>
  <c r="Y1747" i="9"/>
  <c r="Z1747" i="9"/>
  <c r="Y1743" i="9"/>
  <c r="Z1743" i="9"/>
  <c r="Y1739" i="9"/>
  <c r="Z1739" i="9"/>
  <c r="Y1735" i="9"/>
  <c r="Z1735" i="9"/>
  <c r="Z1730" i="9"/>
  <c r="Y1730" i="9"/>
  <c r="X1726" i="9"/>
  <c r="Z1726" i="9"/>
  <c r="Y1726" i="9"/>
  <c r="Z1722" i="9"/>
  <c r="Y1722" i="9"/>
  <c r="X1718" i="9"/>
  <c r="Z1718" i="9"/>
  <c r="Y1718" i="9"/>
  <c r="Z1714" i="9"/>
  <c r="Y1714" i="9"/>
  <c r="X1710" i="9"/>
  <c r="Z1710" i="9"/>
  <c r="Y1710" i="9"/>
  <c r="Y1705" i="9"/>
  <c r="Z1705" i="9"/>
  <c r="Y1701" i="9"/>
  <c r="Z1701" i="9"/>
  <c r="Y1697" i="9"/>
  <c r="Z1697" i="9"/>
  <c r="Y1693" i="9"/>
  <c r="Z1693" i="9"/>
  <c r="Y1689" i="9"/>
  <c r="Z1689" i="9"/>
  <c r="Y1685" i="9"/>
  <c r="Z1685" i="9"/>
  <c r="Z1680" i="9"/>
  <c r="Y1680" i="9"/>
  <c r="Z1676" i="9"/>
  <c r="Y1676" i="9"/>
  <c r="Z1672" i="9"/>
  <c r="Y1672" i="9"/>
  <c r="Z1668" i="9"/>
  <c r="Y1668" i="9"/>
  <c r="Z1664" i="9"/>
  <c r="Y1664" i="9"/>
  <c r="Y1659" i="9"/>
  <c r="Z1659" i="9"/>
  <c r="Y1655" i="9"/>
  <c r="Z1655" i="9"/>
  <c r="Y1651" i="9"/>
  <c r="Z1651" i="9"/>
  <c r="Y1647" i="9"/>
  <c r="Z1647" i="9"/>
  <c r="Y1643" i="9"/>
  <c r="Z1643" i="9"/>
  <c r="Y1639" i="9"/>
  <c r="Z1639" i="9"/>
  <c r="Y1634" i="9"/>
  <c r="Z1634" i="9"/>
  <c r="X1630" i="9"/>
  <c r="Y1630" i="9"/>
  <c r="Z1630" i="9"/>
  <c r="Y1626" i="9"/>
  <c r="Z1626" i="9"/>
  <c r="X1622" i="9"/>
  <c r="Y1622" i="9"/>
  <c r="Z1622" i="9"/>
  <c r="Y1618" i="9"/>
  <c r="Z1618" i="9"/>
  <c r="X1614" i="9"/>
  <c r="Y1614" i="9"/>
  <c r="Z1614" i="9"/>
  <c r="Y1609" i="9"/>
  <c r="Z1609" i="9"/>
  <c r="Y1605" i="9"/>
  <c r="Z1605" i="9"/>
  <c r="X33" i="9"/>
  <c r="X24" i="9"/>
  <c r="Y32" i="9"/>
  <c r="Z32" i="9"/>
  <c r="X27" i="9"/>
  <c r="Y27" i="9"/>
  <c r="Z27" i="9"/>
  <c r="Y23" i="9"/>
  <c r="Z23" i="9"/>
  <c r="X19" i="9"/>
  <c r="Y19" i="9"/>
  <c r="Z19" i="9"/>
  <c r="Y15" i="9"/>
  <c r="Z15" i="9"/>
  <c r="X11" i="9"/>
  <c r="Y11" i="9"/>
  <c r="Z11" i="9"/>
  <c r="Y7" i="9"/>
  <c r="Z7" i="9"/>
  <c r="Y250" i="9"/>
  <c r="Z250" i="9"/>
  <c r="Y246" i="9"/>
  <c r="Z246" i="9"/>
  <c r="X241" i="9"/>
  <c r="Z241" i="9"/>
  <c r="Y241" i="9"/>
  <c r="X237" i="9"/>
  <c r="Z237" i="9"/>
  <c r="Y237" i="9"/>
  <c r="X233" i="9"/>
  <c r="Z233" i="9"/>
  <c r="Y233" i="9"/>
  <c r="X229" i="9"/>
  <c r="Z229" i="9"/>
  <c r="Y229" i="9"/>
  <c r="X225" i="9"/>
  <c r="Z225" i="9"/>
  <c r="Y225" i="9"/>
  <c r="X221" i="9"/>
  <c r="Z221" i="9"/>
  <c r="Y221" i="9"/>
  <c r="Y216" i="9"/>
  <c r="Z216" i="9"/>
  <c r="Y212" i="9"/>
  <c r="Z212" i="9"/>
  <c r="Y208" i="9"/>
  <c r="Z208" i="9"/>
  <c r="Y204" i="9"/>
  <c r="Z204" i="9"/>
  <c r="Y200" i="9"/>
  <c r="Z200" i="9"/>
  <c r="Y195" i="9"/>
  <c r="Z195" i="9"/>
  <c r="Y191" i="9"/>
  <c r="Z191" i="9"/>
  <c r="Y187" i="9"/>
  <c r="Z187" i="9"/>
  <c r="Y183" i="9"/>
  <c r="Z183" i="9"/>
  <c r="Y179" i="9"/>
  <c r="Z179" i="9"/>
  <c r="Y175" i="9"/>
  <c r="Z175" i="9"/>
  <c r="Y170" i="9"/>
  <c r="Z170" i="9"/>
  <c r="Y166" i="9"/>
  <c r="Z166" i="9"/>
  <c r="Y162" i="9"/>
  <c r="Z162" i="9"/>
  <c r="Y158" i="9"/>
  <c r="Z158" i="9"/>
  <c r="Y154" i="9"/>
  <c r="Z154" i="9"/>
  <c r="Y150" i="9"/>
  <c r="Z150" i="9"/>
  <c r="Y145" i="9"/>
  <c r="Z145" i="9"/>
  <c r="X141" i="9"/>
  <c r="Y141" i="9"/>
  <c r="Z141" i="9"/>
  <c r="Y137" i="9"/>
  <c r="Z137" i="9"/>
  <c r="Y133" i="9"/>
  <c r="Z133" i="9"/>
  <c r="Y129" i="9"/>
  <c r="Z129" i="9"/>
  <c r="X125" i="9"/>
  <c r="Y125" i="9"/>
  <c r="Z125" i="9"/>
  <c r="Y120" i="9"/>
  <c r="Z120" i="9"/>
  <c r="Y116" i="9"/>
  <c r="Z116" i="9"/>
  <c r="Y112" i="9"/>
  <c r="Z112" i="9"/>
  <c r="Y108" i="9"/>
  <c r="Z108" i="9"/>
  <c r="Y104" i="9"/>
  <c r="Z104" i="9"/>
  <c r="Y99" i="9"/>
  <c r="Z99" i="9"/>
  <c r="Y95" i="9"/>
  <c r="Z95" i="9"/>
  <c r="Y91" i="9"/>
  <c r="Z91" i="9"/>
  <c r="Y87" i="9"/>
  <c r="Z87" i="9"/>
  <c r="Y83" i="9"/>
  <c r="Z83" i="9"/>
  <c r="Y79" i="9"/>
  <c r="Z79" i="9"/>
  <c r="Y74" i="9"/>
  <c r="Z74" i="9"/>
  <c r="Y70" i="9"/>
  <c r="Z70" i="9"/>
  <c r="Y66" i="9"/>
  <c r="Z66" i="9"/>
  <c r="Y62" i="9"/>
  <c r="Z62" i="9"/>
  <c r="Y58" i="9"/>
  <c r="Z58" i="9"/>
  <c r="Y54" i="9"/>
  <c r="Z54" i="9"/>
  <c r="Y49" i="9"/>
  <c r="Z49" i="9"/>
  <c r="X45" i="9"/>
  <c r="Y45" i="9"/>
  <c r="Z45" i="9"/>
  <c r="X41" i="9"/>
  <c r="Y41" i="9"/>
  <c r="Z41" i="9"/>
  <c r="X37" i="9"/>
  <c r="Y37" i="9"/>
  <c r="Z37" i="9"/>
  <c r="Z1134" i="9"/>
  <c r="Y1134" i="9"/>
  <c r="Y1129" i="9"/>
  <c r="Z1129" i="9"/>
  <c r="Y1125" i="9"/>
  <c r="Z1125" i="9"/>
  <c r="Y1121" i="9"/>
  <c r="Z1121" i="9"/>
  <c r="Y1117" i="9"/>
  <c r="Z1117" i="9"/>
  <c r="Y1113" i="9"/>
  <c r="Z1113" i="9"/>
  <c r="Y1109" i="9"/>
  <c r="Z1109" i="9"/>
  <c r="Z1104" i="9"/>
  <c r="Y1104" i="9"/>
  <c r="Z1100" i="9"/>
  <c r="Y1100" i="9"/>
  <c r="Z1096" i="9"/>
  <c r="Y1096" i="9"/>
  <c r="Z1092" i="9"/>
  <c r="Y1092" i="9"/>
  <c r="Z1088" i="9"/>
  <c r="Y1088" i="9"/>
  <c r="Y1083" i="9"/>
  <c r="Z1083" i="9"/>
  <c r="Y1079" i="9"/>
  <c r="Z1079" i="9"/>
  <c r="Y1075" i="9"/>
  <c r="Z1075" i="9"/>
  <c r="Y1071" i="9"/>
  <c r="Z1071" i="9"/>
  <c r="Y1067" i="9"/>
  <c r="Z1067" i="9"/>
  <c r="Y1063" i="9"/>
  <c r="Z1063" i="9"/>
  <c r="Z1058" i="9"/>
  <c r="Y1058" i="9"/>
  <c r="Z1054" i="9"/>
  <c r="Y1054" i="9"/>
  <c r="Z1050" i="9"/>
  <c r="Y1050" i="9"/>
  <c r="Z1046" i="9"/>
  <c r="Y1046" i="9"/>
  <c r="Z1042" i="9"/>
  <c r="Y1042" i="9"/>
  <c r="Z1038" i="9"/>
  <c r="Y1038" i="9"/>
  <c r="Y1033" i="9"/>
  <c r="Z1033" i="9"/>
  <c r="Y1029" i="9"/>
  <c r="Z1029" i="9"/>
  <c r="Y1025" i="9"/>
  <c r="Z1025" i="9"/>
  <c r="Y1021" i="9"/>
  <c r="Z1021" i="9"/>
  <c r="Y1017" i="9"/>
  <c r="Z1017" i="9"/>
  <c r="Y1013" i="9"/>
  <c r="Z1013" i="9"/>
  <c r="Z1008" i="9"/>
  <c r="Y1008" i="9"/>
  <c r="Z1004" i="9"/>
  <c r="Y1004" i="9"/>
  <c r="Z1000" i="9"/>
  <c r="Y1000" i="9"/>
  <c r="Z996" i="9"/>
  <c r="Y996" i="9"/>
  <c r="Z992" i="9"/>
  <c r="Y992" i="9"/>
  <c r="Y987" i="9"/>
  <c r="Z987" i="9"/>
  <c r="Y983" i="9"/>
  <c r="Z983" i="9"/>
  <c r="Y979" i="9"/>
  <c r="Z979" i="9"/>
  <c r="Y975" i="9"/>
  <c r="Z975" i="9"/>
  <c r="Y971" i="9"/>
  <c r="Z971" i="9"/>
  <c r="Y967" i="9"/>
  <c r="Z967" i="9"/>
  <c r="Z962" i="9"/>
  <c r="Y962" i="9"/>
  <c r="Z958" i="9"/>
  <c r="Y958" i="9"/>
  <c r="Z954" i="9"/>
  <c r="Y954" i="9"/>
  <c r="Z950" i="9"/>
  <c r="Y950" i="9"/>
  <c r="Z946" i="9"/>
  <c r="Y946" i="9"/>
  <c r="Z942" i="9"/>
  <c r="Y942" i="9"/>
  <c r="Y937" i="9"/>
  <c r="Z937" i="9"/>
  <c r="Y933" i="9"/>
  <c r="Z933" i="9"/>
  <c r="Y929" i="9"/>
  <c r="Z929" i="9"/>
  <c r="Y925" i="9"/>
  <c r="Z925" i="9"/>
  <c r="Y921" i="9"/>
  <c r="Z921" i="9"/>
  <c r="Y917" i="9"/>
  <c r="Z917" i="9"/>
  <c r="Z912" i="9"/>
  <c r="Y912" i="9"/>
  <c r="Z908" i="9"/>
  <c r="Y908" i="9"/>
  <c r="Z904" i="9"/>
  <c r="Y904" i="9"/>
  <c r="Z900" i="9"/>
  <c r="Y900" i="9"/>
  <c r="Z896" i="9"/>
  <c r="Y896" i="9"/>
  <c r="Y891" i="9"/>
  <c r="Z891" i="9"/>
  <c r="Y887" i="9"/>
  <c r="Z887" i="9"/>
  <c r="Y883" i="9"/>
  <c r="Z883" i="9"/>
  <c r="Y879" i="9"/>
  <c r="Z879" i="9"/>
  <c r="Y875" i="9"/>
  <c r="Z875" i="9"/>
  <c r="Y871" i="9"/>
  <c r="Z871" i="9"/>
  <c r="Z866" i="9"/>
  <c r="Y866" i="9"/>
  <c r="Z862" i="9"/>
  <c r="Y862" i="9"/>
  <c r="Z858" i="9"/>
  <c r="Y858" i="9"/>
  <c r="Z854" i="9"/>
  <c r="Y854" i="9"/>
  <c r="Z850" i="9"/>
  <c r="Y850" i="9"/>
  <c r="Z846" i="9"/>
  <c r="Y846" i="9"/>
  <c r="Y841" i="9"/>
  <c r="Z841" i="9"/>
  <c r="Y837" i="9"/>
  <c r="Z837" i="9"/>
  <c r="Y833" i="9"/>
  <c r="Z833" i="9"/>
  <c r="Y829" i="9"/>
  <c r="Z829" i="9"/>
  <c r="Y825" i="9"/>
  <c r="Z825" i="9"/>
  <c r="Y821" i="9"/>
  <c r="Z821" i="9"/>
  <c r="Z816" i="9"/>
  <c r="Y816" i="9"/>
  <c r="Z812" i="9"/>
  <c r="Y812" i="9"/>
  <c r="Z808" i="9"/>
  <c r="Y808" i="9"/>
  <c r="Z804" i="9"/>
  <c r="Y804" i="9"/>
  <c r="Z800" i="9"/>
  <c r="Y800" i="9"/>
  <c r="Y795" i="9"/>
  <c r="Z795" i="9"/>
  <c r="Y791" i="9"/>
  <c r="Z791" i="9"/>
  <c r="Z787" i="9"/>
  <c r="Y787" i="9"/>
  <c r="Z783" i="9"/>
  <c r="Y783" i="9"/>
  <c r="Z779" i="9"/>
  <c r="Y779" i="9"/>
  <c r="Z775" i="9"/>
  <c r="Y775" i="9"/>
  <c r="Y770" i="9"/>
  <c r="Z770" i="9"/>
  <c r="Y766" i="9"/>
  <c r="Z766" i="9"/>
  <c r="Y762" i="9"/>
  <c r="Z762" i="9"/>
  <c r="Y758" i="9"/>
  <c r="Z758" i="9"/>
  <c r="Y754" i="9"/>
  <c r="Z754" i="9"/>
  <c r="Y750" i="9"/>
  <c r="Z750" i="9"/>
  <c r="Z745" i="9"/>
  <c r="Y745" i="9"/>
  <c r="Z741" i="9"/>
  <c r="Y741" i="9"/>
  <c r="Z737" i="9"/>
  <c r="Y737" i="9"/>
  <c r="Z733" i="9"/>
  <c r="Y733" i="9"/>
  <c r="Z729" i="9"/>
  <c r="Y729" i="9"/>
  <c r="Z725" i="9"/>
  <c r="Y725" i="9"/>
  <c r="Y720" i="9"/>
  <c r="Z720" i="9"/>
  <c r="Y716" i="9"/>
  <c r="Z716" i="9"/>
  <c r="Y712" i="9"/>
  <c r="Z712" i="9"/>
  <c r="Y708" i="9"/>
  <c r="Z708" i="9"/>
  <c r="Y704" i="9"/>
  <c r="Z704" i="9"/>
  <c r="Z699" i="9"/>
  <c r="Y699" i="9"/>
  <c r="Z695" i="9"/>
  <c r="Y695" i="9"/>
  <c r="Z691" i="9"/>
  <c r="Y691" i="9"/>
  <c r="Z687" i="9"/>
  <c r="Y687" i="9"/>
  <c r="Z683" i="9"/>
  <c r="Y683" i="9"/>
  <c r="Z679" i="9"/>
  <c r="Y679" i="9"/>
  <c r="Y674" i="9"/>
  <c r="Z674" i="9"/>
  <c r="Y670" i="9"/>
  <c r="Z670" i="9"/>
  <c r="Y666" i="9"/>
  <c r="Z666" i="9"/>
  <c r="Y662" i="9"/>
  <c r="Z662" i="9"/>
  <c r="Y658" i="9"/>
  <c r="Z658" i="9"/>
  <c r="Y654" i="9"/>
  <c r="Z654" i="9"/>
  <c r="Z649" i="9"/>
  <c r="Y649" i="9"/>
  <c r="Z645" i="9"/>
  <c r="Y645" i="9"/>
  <c r="Z641" i="9"/>
  <c r="Y641" i="9"/>
  <c r="Z637" i="9"/>
  <c r="Y637" i="9"/>
  <c r="Z633" i="9"/>
  <c r="Y633" i="9"/>
  <c r="Z629" i="9"/>
  <c r="Y629" i="9"/>
  <c r="Y624" i="9"/>
  <c r="Z624" i="9"/>
  <c r="Y620" i="9"/>
  <c r="Z620" i="9"/>
  <c r="Y616" i="9"/>
  <c r="Z616" i="9"/>
  <c r="Y612" i="9"/>
  <c r="Z612" i="9"/>
  <c r="Y608" i="9"/>
  <c r="Z608" i="9"/>
  <c r="Z603" i="9"/>
  <c r="Y603" i="9"/>
  <c r="Z599" i="9"/>
  <c r="Y599" i="9"/>
  <c r="Z595" i="9"/>
  <c r="Y595" i="9"/>
  <c r="Z591" i="9"/>
  <c r="Y591" i="9"/>
  <c r="Z587" i="9"/>
  <c r="Y587" i="9"/>
  <c r="Z583" i="9"/>
  <c r="Y583" i="9"/>
  <c r="Z578" i="9"/>
  <c r="Y578" i="9"/>
  <c r="Z574" i="9"/>
  <c r="Y574" i="9"/>
  <c r="Z570" i="9"/>
  <c r="Y570" i="9"/>
  <c r="Z566" i="9"/>
  <c r="Y566" i="9"/>
  <c r="Z562" i="9"/>
  <c r="Y562" i="9"/>
  <c r="Z558" i="9"/>
  <c r="Y558" i="9"/>
  <c r="Y553" i="9"/>
  <c r="Z553" i="9"/>
  <c r="Y549" i="9"/>
  <c r="Z549" i="9"/>
  <c r="Y545" i="9"/>
  <c r="Z545" i="9"/>
  <c r="Y541" i="9"/>
  <c r="Z541" i="9"/>
  <c r="Y537" i="9"/>
  <c r="Z537" i="9"/>
  <c r="Y533" i="9"/>
  <c r="Z533" i="9"/>
  <c r="Z528" i="9"/>
  <c r="Y528" i="9"/>
  <c r="Z524" i="9"/>
  <c r="Y524" i="9"/>
  <c r="Z520" i="9"/>
  <c r="Y520" i="9"/>
  <c r="Z516" i="9"/>
  <c r="Y516" i="9"/>
  <c r="Z512" i="9"/>
  <c r="Y512" i="9"/>
  <c r="Y507" i="9"/>
  <c r="Z507" i="9"/>
  <c r="Y503" i="9"/>
  <c r="Z503" i="9"/>
  <c r="Y499" i="9"/>
  <c r="Z499" i="9"/>
  <c r="Y495" i="9"/>
  <c r="Z495" i="9"/>
  <c r="Y491" i="9"/>
  <c r="Z491" i="9"/>
  <c r="Y487" i="9"/>
  <c r="Z487" i="9"/>
  <c r="Z482" i="9"/>
  <c r="Y482" i="9"/>
  <c r="Z478" i="9"/>
  <c r="Y478" i="9"/>
  <c r="Z474" i="9"/>
  <c r="Y474" i="9"/>
  <c r="Z470" i="9"/>
  <c r="Y470" i="9"/>
  <c r="Z466" i="9"/>
  <c r="Y466" i="9"/>
  <c r="Z462" i="9"/>
  <c r="Y462" i="9"/>
  <c r="Y457" i="9"/>
  <c r="Z457" i="9"/>
  <c r="Y453" i="9"/>
  <c r="Z453" i="9"/>
  <c r="Y449" i="9"/>
  <c r="Z449" i="9"/>
  <c r="Y445" i="9"/>
  <c r="Z445" i="9"/>
  <c r="Y441" i="9"/>
  <c r="Z441" i="9"/>
  <c r="Y437" i="9"/>
  <c r="Z437" i="9"/>
  <c r="Y432" i="9"/>
  <c r="Z432" i="9"/>
  <c r="Y428" i="9"/>
  <c r="Z428" i="9"/>
  <c r="Y424" i="9"/>
  <c r="Z424" i="9"/>
  <c r="Y420" i="9"/>
  <c r="Z420" i="9"/>
  <c r="Y416" i="9"/>
  <c r="Z416" i="9"/>
  <c r="Y411" i="9"/>
  <c r="Z411" i="9"/>
  <c r="Y407" i="9"/>
  <c r="Z407" i="9"/>
  <c r="Y403" i="9"/>
  <c r="Z403" i="9"/>
  <c r="Y399" i="9"/>
  <c r="Z399" i="9"/>
  <c r="Y395" i="9"/>
  <c r="Z395" i="9"/>
  <c r="Y391" i="9"/>
  <c r="Z391" i="9"/>
  <c r="Y386" i="9"/>
  <c r="Z386" i="9"/>
  <c r="Y382" i="9"/>
  <c r="Z382" i="9"/>
  <c r="Y378" i="9"/>
  <c r="Z378" i="9"/>
  <c r="Y374" i="9"/>
  <c r="Z374" i="9"/>
  <c r="Y370" i="9"/>
  <c r="Z370" i="9"/>
  <c r="Y366" i="9"/>
  <c r="Z366" i="9"/>
  <c r="Y361" i="9"/>
  <c r="Z361" i="9"/>
  <c r="Y357" i="9"/>
  <c r="Z357" i="9"/>
  <c r="Y353" i="9"/>
  <c r="Z353" i="9"/>
  <c r="Y349" i="9"/>
  <c r="Z349" i="9"/>
  <c r="Y345" i="9"/>
  <c r="Z345" i="9"/>
  <c r="Y341" i="9"/>
  <c r="Z341" i="9"/>
  <c r="Y336" i="9"/>
  <c r="Z336" i="9"/>
  <c r="Y332" i="9"/>
  <c r="Z332" i="9"/>
  <c r="Y328" i="9"/>
  <c r="Z328" i="9"/>
  <c r="Z324" i="9"/>
  <c r="Y324" i="9"/>
  <c r="Y320" i="9"/>
  <c r="Z320" i="9"/>
  <c r="Z315" i="9"/>
  <c r="Y315" i="9"/>
  <c r="Z311" i="9"/>
  <c r="Y311" i="9"/>
  <c r="Z307" i="9"/>
  <c r="Y307" i="9"/>
  <c r="Z303" i="9"/>
  <c r="Y303" i="9"/>
  <c r="Z299" i="9"/>
  <c r="Y299" i="9"/>
  <c r="Z295" i="9"/>
  <c r="Y295" i="9"/>
  <c r="Y290" i="9"/>
  <c r="Z290" i="9"/>
  <c r="Y286" i="9"/>
  <c r="Z286" i="9"/>
  <c r="Y282" i="9"/>
  <c r="Z282" i="9"/>
  <c r="Y278" i="9"/>
  <c r="Z278" i="9"/>
  <c r="Y274" i="9"/>
  <c r="Z274" i="9"/>
  <c r="Y270" i="9"/>
  <c r="Z270" i="9"/>
  <c r="Z265" i="9"/>
  <c r="Y265" i="9"/>
  <c r="Z261" i="9"/>
  <c r="Y261" i="9"/>
  <c r="Z257" i="9"/>
  <c r="Y257" i="9"/>
  <c r="Z253" i="9"/>
  <c r="Y253" i="9"/>
  <c r="Y2957" i="9"/>
  <c r="Z2957" i="9"/>
  <c r="Z2952" i="9"/>
  <c r="Y2952" i="9"/>
  <c r="Z2948" i="9"/>
  <c r="Y2948" i="9"/>
  <c r="Z2944" i="9"/>
  <c r="Y2944" i="9"/>
  <c r="Z2940" i="9"/>
  <c r="Y2940" i="9"/>
  <c r="Z2936" i="9"/>
  <c r="Y2936" i="9"/>
  <c r="Y2931" i="9"/>
  <c r="Z2931" i="9"/>
  <c r="Y2927" i="9"/>
  <c r="Z2927" i="9"/>
  <c r="Y2923" i="9"/>
  <c r="Z2923" i="9"/>
  <c r="Y2919" i="9"/>
  <c r="Z2919" i="9"/>
  <c r="Y2915" i="9"/>
  <c r="Z2915" i="9"/>
  <c r="Y2911" i="9"/>
  <c r="Z2911" i="9"/>
  <c r="Z2906" i="9"/>
  <c r="Y2906" i="9"/>
  <c r="X2902" i="9"/>
  <c r="Z2902" i="9"/>
  <c r="Y2902" i="9"/>
  <c r="Z2898" i="9"/>
  <c r="Y2898" i="9"/>
  <c r="X2894" i="9"/>
  <c r="Z2894" i="9"/>
  <c r="Y2894" i="9"/>
  <c r="Z2890" i="9"/>
  <c r="Y2890" i="9"/>
  <c r="X2886" i="9"/>
  <c r="Z2886" i="9"/>
  <c r="Y2886" i="9"/>
  <c r="Y2881" i="9"/>
  <c r="Z2881" i="9"/>
  <c r="Y2877" i="9"/>
  <c r="Z2877" i="9"/>
  <c r="Y2873" i="9"/>
  <c r="Z2873" i="9"/>
  <c r="Y2869" i="9"/>
  <c r="Z2869" i="9"/>
  <c r="Y2865" i="9"/>
  <c r="Z2865" i="9"/>
  <c r="Y2861" i="9"/>
  <c r="Z2861" i="9"/>
  <c r="Z2856" i="9"/>
  <c r="Y2856" i="9"/>
  <c r="Z2852" i="9"/>
  <c r="Y2852" i="9"/>
  <c r="Z2848" i="9"/>
  <c r="Y2848" i="9"/>
  <c r="Z2844" i="9"/>
  <c r="Y2844" i="9"/>
  <c r="Z2840" i="9"/>
  <c r="Y2840" i="9"/>
  <c r="Y2835" i="9"/>
  <c r="Z2835" i="9"/>
  <c r="Y2831" i="9"/>
  <c r="Z2831" i="9"/>
  <c r="Y2827" i="9"/>
  <c r="Z2827" i="9"/>
  <c r="Y2823" i="9"/>
  <c r="Z2823" i="9"/>
  <c r="Y2819" i="9"/>
  <c r="Z2819" i="9"/>
  <c r="Y2815" i="9"/>
  <c r="Z2815" i="9"/>
  <c r="Z2810" i="9"/>
  <c r="Y2810" i="9"/>
  <c r="X2806" i="9"/>
  <c r="Z2806" i="9"/>
  <c r="Y2806" i="9"/>
  <c r="Z2802" i="9"/>
  <c r="Y2802" i="9"/>
  <c r="X2798" i="9"/>
  <c r="Z2798" i="9"/>
  <c r="Y2798" i="9"/>
  <c r="Z2794" i="9"/>
  <c r="Y2794" i="9"/>
  <c r="X2790" i="9"/>
  <c r="Z2790" i="9"/>
  <c r="Y2790" i="9"/>
  <c r="Y2785" i="9"/>
  <c r="Z2785" i="9"/>
  <c r="Y2781" i="9"/>
  <c r="Z2781" i="9"/>
  <c r="Y2777" i="9"/>
  <c r="Z2777" i="9"/>
  <c r="Y2773" i="9"/>
  <c r="Z2773" i="9"/>
  <c r="Y2769" i="9"/>
  <c r="Z2769" i="9"/>
  <c r="Y2765" i="9"/>
  <c r="Z2765" i="9"/>
  <c r="Z2760" i="9"/>
  <c r="Y2760" i="9"/>
  <c r="Z2756" i="9"/>
  <c r="Y2756" i="9"/>
  <c r="Z2752" i="9"/>
  <c r="Y2752" i="9"/>
  <c r="Z2748" i="9"/>
  <c r="Y2748" i="9"/>
  <c r="Z2744" i="9"/>
  <c r="Y2744" i="9"/>
  <c r="Y2739" i="9"/>
  <c r="Z2739" i="9"/>
  <c r="Y2735" i="9"/>
  <c r="Z2735" i="9"/>
  <c r="Y2731" i="9"/>
  <c r="Z2731" i="9"/>
  <c r="Y2727" i="9"/>
  <c r="Z2727" i="9"/>
  <c r="Y2723" i="9"/>
  <c r="Z2723" i="9"/>
  <c r="Y2719" i="9"/>
  <c r="Z2719" i="9"/>
  <c r="Z2714" i="9"/>
  <c r="Y2714" i="9"/>
  <c r="X2710" i="9"/>
  <c r="Z2710" i="9"/>
  <c r="Y2710" i="9"/>
  <c r="Z2706" i="9"/>
  <c r="Y2706" i="9"/>
  <c r="X2702" i="9"/>
  <c r="Z2702" i="9"/>
  <c r="Y2702" i="9"/>
  <c r="Z2698" i="9"/>
  <c r="Y2698" i="9"/>
  <c r="X2694" i="9"/>
  <c r="Z2694" i="9"/>
  <c r="Y2694" i="9"/>
  <c r="Y2689" i="9"/>
  <c r="Z2689" i="9"/>
  <c r="Y2685" i="9"/>
  <c r="Z2685" i="9"/>
  <c r="Y2681" i="9"/>
  <c r="Z2681" i="9"/>
  <c r="Y2677" i="9"/>
  <c r="Z2677" i="9"/>
  <c r="Y2673" i="9"/>
  <c r="Z2673" i="9"/>
  <c r="Y2669" i="9"/>
  <c r="Z2669" i="9"/>
  <c r="Z2664" i="9"/>
  <c r="Y2664" i="9"/>
  <c r="Z2660" i="9"/>
  <c r="Y2660" i="9"/>
  <c r="Z2656" i="9"/>
  <c r="Y2656" i="9"/>
  <c r="Z2652" i="9"/>
  <c r="Y2652" i="9"/>
  <c r="Z2648" i="9"/>
  <c r="Y2648" i="9"/>
  <c r="Y2643" i="9"/>
  <c r="Z2643" i="9"/>
  <c r="Y2639" i="9"/>
  <c r="Z2639" i="9"/>
  <c r="Y2635" i="9"/>
  <c r="Z2635" i="9"/>
  <c r="Y2631" i="9"/>
  <c r="Z2631" i="9"/>
  <c r="Y2627" i="9"/>
  <c r="Z2627" i="9"/>
  <c r="Y2623" i="9"/>
  <c r="Z2623" i="9"/>
  <c r="Z2618" i="9"/>
  <c r="Y2618" i="9"/>
  <c r="X2614" i="9"/>
  <c r="Z2614" i="9"/>
  <c r="Y2614" i="9"/>
  <c r="Z2610" i="9"/>
  <c r="Y2610" i="9"/>
  <c r="X2606" i="9"/>
  <c r="Z2606" i="9"/>
  <c r="Y2606" i="9"/>
  <c r="Z2602" i="9"/>
  <c r="Y2602" i="9"/>
  <c r="X2598" i="9"/>
  <c r="Z2598" i="9"/>
  <c r="Y2598" i="9"/>
  <c r="Y2593" i="9"/>
  <c r="Z2593" i="9"/>
  <c r="Y2589" i="9"/>
  <c r="Z2589" i="9"/>
  <c r="Y2585" i="9"/>
  <c r="Z2585" i="9"/>
  <c r="Y2581" i="9"/>
  <c r="Z2581" i="9"/>
  <c r="Y2577" i="9"/>
  <c r="Z2577" i="9"/>
  <c r="Y2573" i="9"/>
  <c r="Z2573" i="9"/>
  <c r="Z2568" i="9"/>
  <c r="Y2568" i="9"/>
  <c r="Z2564" i="9"/>
  <c r="Y2564" i="9"/>
  <c r="Z2560" i="9"/>
  <c r="Y2560" i="9"/>
  <c r="Z2556" i="9"/>
  <c r="Y2556" i="9"/>
  <c r="Z2552" i="9"/>
  <c r="Y2552" i="9"/>
  <c r="Y2547" i="9"/>
  <c r="Z2547" i="9"/>
  <c r="Y2543" i="9"/>
  <c r="Z2543" i="9"/>
  <c r="Y2539" i="9"/>
  <c r="Z2539" i="9"/>
  <c r="Y2535" i="9"/>
  <c r="Z2535" i="9"/>
  <c r="Y2531" i="9"/>
  <c r="Z2531" i="9"/>
  <c r="Y2527" i="9"/>
  <c r="Z2527" i="9"/>
  <c r="Z2522" i="9"/>
  <c r="Y2522" i="9"/>
  <c r="X2518" i="9"/>
  <c r="Z2518" i="9"/>
  <c r="Y2518" i="9"/>
  <c r="Z2514" i="9"/>
  <c r="Y2514" i="9"/>
  <c r="X2510" i="9"/>
  <c r="Z2510" i="9"/>
  <c r="Y2510" i="9"/>
  <c r="Z2506" i="9"/>
  <c r="Y2506" i="9"/>
  <c r="X2502" i="9"/>
  <c r="Z2502" i="9"/>
  <c r="Y2502" i="9"/>
  <c r="Y2497" i="9"/>
  <c r="Z2497" i="9"/>
  <c r="Y2493" i="9"/>
  <c r="Z2493" i="9"/>
  <c r="Y2489" i="9"/>
  <c r="Z2489" i="9"/>
  <c r="Y2485" i="9"/>
  <c r="Z2485" i="9"/>
  <c r="Y2481" i="9"/>
  <c r="Z2481" i="9"/>
  <c r="Y2477" i="9"/>
  <c r="Z2477" i="9"/>
  <c r="Z2472" i="9"/>
  <c r="Y2472" i="9"/>
  <c r="Z2468" i="9"/>
  <c r="Y2468" i="9"/>
  <c r="Z2464" i="9"/>
  <c r="Y2464" i="9"/>
  <c r="Z2460" i="9"/>
  <c r="Y2460" i="9"/>
  <c r="Z2456" i="9"/>
  <c r="Y2456" i="9"/>
  <c r="Y2451" i="9"/>
  <c r="Z2451" i="9"/>
  <c r="Y2447" i="9"/>
  <c r="Z2447" i="9"/>
  <c r="Y2443" i="9"/>
  <c r="Z2443" i="9"/>
  <c r="Y2439" i="9"/>
  <c r="Z2439" i="9"/>
  <c r="Y2435" i="9"/>
  <c r="Z2435" i="9"/>
  <c r="Y2431" i="9"/>
  <c r="Z2431" i="9"/>
  <c r="Z2426" i="9"/>
  <c r="Y2426" i="9"/>
  <c r="X2422" i="9"/>
  <c r="Z2422" i="9"/>
  <c r="Y2422" i="9"/>
  <c r="Z2418" i="9"/>
  <c r="Y2418" i="9"/>
  <c r="X2414" i="9"/>
  <c r="Z2414" i="9"/>
  <c r="Y2414" i="9"/>
  <c r="Z2410" i="9"/>
  <c r="Y2410" i="9"/>
  <c r="X2406" i="9"/>
  <c r="Z2406" i="9"/>
  <c r="Y2406" i="9"/>
  <c r="Y2401" i="9"/>
  <c r="Z2401" i="9"/>
  <c r="Y2397" i="9"/>
  <c r="Z2397" i="9"/>
  <c r="Y2393" i="9"/>
  <c r="Z2393" i="9"/>
  <c r="Y2389" i="9"/>
  <c r="Z2389" i="9"/>
  <c r="Y2385" i="9"/>
  <c r="Z2385" i="9"/>
  <c r="Y2381" i="9"/>
  <c r="Z2381" i="9"/>
  <c r="Z2376" i="9"/>
  <c r="Y2376" i="9"/>
  <c r="Z2372" i="9"/>
  <c r="Y2372" i="9"/>
  <c r="Z2368" i="9"/>
  <c r="Y2368" i="9"/>
  <c r="Z2364" i="9"/>
  <c r="Y2364" i="9"/>
  <c r="Z2360" i="9"/>
  <c r="Y2360" i="9"/>
  <c r="Y2355" i="9"/>
  <c r="Z2355" i="9"/>
  <c r="Y2351" i="9"/>
  <c r="Z2351" i="9"/>
  <c r="Y2347" i="9"/>
  <c r="Z2347" i="9"/>
  <c r="Y2343" i="9"/>
  <c r="Z2343" i="9"/>
  <c r="Y2339" i="9"/>
  <c r="Z2339" i="9"/>
  <c r="Y2335" i="9"/>
  <c r="Z2335" i="9"/>
  <c r="Z2330" i="9"/>
  <c r="Y2330" i="9"/>
  <c r="X2326" i="9"/>
  <c r="Z2326" i="9"/>
  <c r="Y2326" i="9"/>
  <c r="Z2322" i="9"/>
  <c r="Y2322" i="9"/>
  <c r="X2318" i="9"/>
  <c r="Z2318" i="9"/>
  <c r="Y2318" i="9"/>
  <c r="Z2314" i="9"/>
  <c r="Y2314" i="9"/>
  <c r="X2310" i="9"/>
  <c r="Z2310" i="9"/>
  <c r="Y2310" i="9"/>
  <c r="Y2305" i="9"/>
  <c r="Z2305" i="9"/>
  <c r="Y2301" i="9"/>
  <c r="Z2301" i="9"/>
  <c r="Y2297" i="9"/>
  <c r="Z2297" i="9"/>
  <c r="Y2293" i="9"/>
  <c r="Z2293" i="9"/>
  <c r="Y2289" i="9"/>
  <c r="Z2289" i="9"/>
  <c r="Y2285" i="9"/>
  <c r="Z2285" i="9"/>
  <c r="Z2280" i="9"/>
  <c r="Y2280" i="9"/>
  <c r="Z2276" i="9"/>
  <c r="Y2276" i="9"/>
  <c r="Z2272" i="9"/>
  <c r="Y2272" i="9"/>
  <c r="Z2268" i="9"/>
  <c r="Y2268" i="9"/>
  <c r="Z2264" i="9"/>
  <c r="Y2264" i="9"/>
  <c r="Y2259" i="9"/>
  <c r="Z2259" i="9"/>
  <c r="Y2255" i="9"/>
  <c r="Z2255" i="9"/>
  <c r="Y2251" i="9"/>
  <c r="Z2251" i="9"/>
  <c r="Y2247" i="9"/>
  <c r="Z2247" i="9"/>
  <c r="Y2243" i="9"/>
  <c r="Z2243" i="9"/>
  <c r="Y2239" i="9"/>
  <c r="Z2239" i="9"/>
  <c r="Z2234" i="9"/>
  <c r="Y2234" i="9"/>
  <c r="X2230" i="9"/>
  <c r="Z2230" i="9"/>
  <c r="Y2230" i="9"/>
  <c r="Z2226" i="9"/>
  <c r="Y2226" i="9"/>
  <c r="X2222" i="9"/>
  <c r="Z2222" i="9"/>
  <c r="Y2222" i="9"/>
  <c r="Z2218" i="9"/>
  <c r="Y2218" i="9"/>
  <c r="X2214" i="9"/>
  <c r="Z2214" i="9"/>
  <c r="Y2214" i="9"/>
  <c r="Y2209" i="9"/>
  <c r="Z2209" i="9"/>
  <c r="Y2205" i="9"/>
  <c r="Z2205" i="9"/>
  <c r="Y2201" i="9"/>
  <c r="Z2201" i="9"/>
  <c r="Y2197" i="9"/>
  <c r="Z2197" i="9"/>
  <c r="Y2193" i="9"/>
  <c r="Z2193" i="9"/>
  <c r="Y2189" i="9"/>
  <c r="Z2189" i="9"/>
  <c r="Z2184" i="9"/>
  <c r="Y2184" i="9"/>
  <c r="Z2180" i="9"/>
  <c r="Y2180" i="9"/>
  <c r="Z2176" i="9"/>
  <c r="Y2176" i="9"/>
  <c r="Z2172" i="9"/>
  <c r="Y2172" i="9"/>
  <c r="Z2168" i="9"/>
  <c r="Y2168" i="9"/>
  <c r="Y2163" i="9"/>
  <c r="Z2163" i="9"/>
  <c r="Y2159" i="9"/>
  <c r="Z2159" i="9"/>
  <c r="Y2155" i="9"/>
  <c r="Z2155" i="9"/>
  <c r="Y2151" i="9"/>
  <c r="Z2151" i="9"/>
  <c r="Y2147" i="9"/>
  <c r="Z2147" i="9"/>
  <c r="Y2143" i="9"/>
  <c r="Z2143" i="9"/>
  <c r="Z2138" i="9"/>
  <c r="Y2138" i="9"/>
  <c r="X2134" i="9"/>
  <c r="Z2134" i="9"/>
  <c r="Y2134" i="9"/>
  <c r="Z2130" i="9"/>
  <c r="Y2130" i="9"/>
  <c r="X2126" i="9"/>
  <c r="Z2126" i="9"/>
  <c r="Y2126" i="9"/>
  <c r="Z2122" i="9"/>
  <c r="Y2122" i="9"/>
  <c r="X2118" i="9"/>
  <c r="Z2118" i="9"/>
  <c r="Y2118" i="9"/>
  <c r="Y2113" i="9"/>
  <c r="Z2113" i="9"/>
  <c r="Y2109" i="9"/>
  <c r="Z2109" i="9"/>
  <c r="Y2105" i="9"/>
  <c r="Z2105" i="9"/>
  <c r="Y2101" i="9"/>
  <c r="Z2101" i="9"/>
  <c r="Y2097" i="9"/>
  <c r="Z2097" i="9"/>
  <c r="Y2093" i="9"/>
  <c r="Z2093" i="9"/>
  <c r="Z2088" i="9"/>
  <c r="Y2088" i="9"/>
  <c r="Z2084" i="9"/>
  <c r="Y2084" i="9"/>
  <c r="Z2080" i="9"/>
  <c r="Y2080" i="9"/>
  <c r="Z2076" i="9"/>
  <c r="Y2076" i="9"/>
  <c r="Z2072" i="9"/>
  <c r="Y2072" i="9"/>
  <c r="Y2067" i="9"/>
  <c r="Z2067" i="9"/>
  <c r="Y2063" i="9"/>
  <c r="Z2063" i="9"/>
  <c r="Y2059" i="9"/>
  <c r="Z2059" i="9"/>
  <c r="Y2055" i="9"/>
  <c r="Z2055" i="9"/>
  <c r="Y2051" i="9"/>
  <c r="Z2051" i="9"/>
  <c r="Y2047" i="9"/>
  <c r="Z2047" i="9"/>
  <c r="Z2042" i="9"/>
  <c r="Y2042" i="9"/>
  <c r="X2038" i="9"/>
  <c r="Z2038" i="9"/>
  <c r="Y2038" i="9"/>
  <c r="Z2034" i="9"/>
  <c r="Y2034" i="9"/>
  <c r="X2030" i="9"/>
  <c r="Z2030" i="9"/>
  <c r="Y2030" i="9"/>
  <c r="Z2026" i="9"/>
  <c r="Y2026" i="9"/>
  <c r="X2022" i="9"/>
  <c r="Z2022" i="9"/>
  <c r="Y2022" i="9"/>
  <c r="Y2017" i="9"/>
  <c r="Z2017" i="9"/>
  <c r="Y2013" i="9"/>
  <c r="Z2013" i="9"/>
  <c r="Y2009" i="9"/>
  <c r="Z2009" i="9"/>
  <c r="Y2005" i="9"/>
  <c r="Z2005" i="9"/>
  <c r="Y2001" i="9"/>
  <c r="Z2001" i="9"/>
  <c r="Y1997" i="9"/>
  <c r="Z1997" i="9"/>
  <c r="Z1992" i="9"/>
  <c r="Y1992" i="9"/>
  <c r="Z1988" i="9"/>
  <c r="Y1988" i="9"/>
  <c r="Z1984" i="9"/>
  <c r="Y1984" i="9"/>
  <c r="Z1980" i="9"/>
  <c r="Y1980" i="9"/>
  <c r="Z1976" i="9"/>
  <c r="Y1976" i="9"/>
  <c r="Y1971" i="9"/>
  <c r="Z1971" i="9"/>
  <c r="Y1967" i="9"/>
  <c r="Z1967" i="9"/>
  <c r="Y1963" i="9"/>
  <c r="Z1963" i="9"/>
  <c r="Y1959" i="9"/>
  <c r="Z1959" i="9"/>
  <c r="Y1955" i="9"/>
  <c r="Z1955" i="9"/>
  <c r="Y1951" i="9"/>
  <c r="Z1951" i="9"/>
  <c r="Z1946" i="9"/>
  <c r="Y1946" i="9"/>
  <c r="X1942" i="9"/>
  <c r="Z1942" i="9"/>
  <c r="Y1942" i="9"/>
  <c r="Z1938" i="9"/>
  <c r="Y1938" i="9"/>
  <c r="X1934" i="9"/>
  <c r="Z1934" i="9"/>
  <c r="Y1934" i="9"/>
  <c r="Z1930" i="9"/>
  <c r="Y1930" i="9"/>
  <c r="X1926" i="9"/>
  <c r="Z1926" i="9"/>
  <c r="Y1926" i="9"/>
  <c r="Y1921" i="9"/>
  <c r="Z1921" i="9"/>
  <c r="Y1917" i="9"/>
  <c r="Z1917" i="9"/>
  <c r="Y1913" i="9"/>
  <c r="Z1913" i="9"/>
  <c r="Y1909" i="9"/>
  <c r="Z1909" i="9"/>
  <c r="Y1905" i="9"/>
  <c r="Z1905" i="9"/>
  <c r="Y1901" i="9"/>
  <c r="Z1901" i="9"/>
  <c r="Z1896" i="9"/>
  <c r="Y1896" i="9"/>
  <c r="Z1892" i="9"/>
  <c r="Y1892" i="9"/>
  <c r="Z1888" i="9"/>
  <c r="Y1888" i="9"/>
  <c r="Z1884" i="9"/>
  <c r="Y1884" i="9"/>
  <c r="Z1880" i="9"/>
  <c r="Y1880" i="9"/>
  <c r="Y1875" i="9"/>
  <c r="Z1875" i="9"/>
  <c r="Y1871" i="9"/>
  <c r="Z1871" i="9"/>
  <c r="Y1867" i="9"/>
  <c r="Z1867" i="9"/>
  <c r="Y1863" i="9"/>
  <c r="Z1863" i="9"/>
  <c r="Y1859" i="9"/>
  <c r="Z1859" i="9"/>
  <c r="Y1855" i="9"/>
  <c r="Z1855" i="9"/>
  <c r="Z1850" i="9"/>
  <c r="Y1850" i="9"/>
  <c r="X1846" i="9"/>
  <c r="Z1846" i="9"/>
  <c r="Y1846" i="9"/>
  <c r="Z1842" i="9"/>
  <c r="Y1842" i="9"/>
  <c r="X1838" i="9"/>
  <c r="Z1838" i="9"/>
  <c r="Y1838" i="9"/>
  <c r="Z1834" i="9"/>
  <c r="Y1834" i="9"/>
  <c r="X1830" i="9"/>
  <c r="Z1830" i="9"/>
  <c r="Y1830" i="9"/>
  <c r="Y1825" i="9"/>
  <c r="Z1825" i="9"/>
  <c r="Y1821" i="9"/>
  <c r="Z1821" i="9"/>
  <c r="Y1817" i="9"/>
  <c r="Z1817" i="9"/>
  <c r="Y1813" i="9"/>
  <c r="Z1813" i="9"/>
  <c r="Y1809" i="9"/>
  <c r="Z1809" i="9"/>
  <c r="Y1805" i="9"/>
  <c r="Z1805" i="9"/>
  <c r="Z1800" i="9"/>
  <c r="Y1800" i="9"/>
  <c r="Z1796" i="9"/>
  <c r="Y1796" i="9"/>
  <c r="Z1792" i="9"/>
  <c r="Y1792" i="9"/>
  <c r="Z1788" i="9"/>
  <c r="Y1788" i="9"/>
  <c r="Z1784" i="9"/>
  <c r="Y1784" i="9"/>
  <c r="Y1779" i="9"/>
  <c r="Z1779" i="9"/>
  <c r="Y1775" i="9"/>
  <c r="Z1775" i="9"/>
  <c r="Y1771" i="9"/>
  <c r="Z1771" i="9"/>
  <c r="Y1767" i="9"/>
  <c r="Z1767" i="9"/>
  <c r="Y1763" i="9"/>
  <c r="Z1763" i="9"/>
  <c r="Y1759" i="9"/>
  <c r="Z1759" i="9"/>
  <c r="Z1754" i="9"/>
  <c r="Y1754" i="9"/>
  <c r="X1750" i="9"/>
  <c r="Z1750" i="9"/>
  <c r="Y1750" i="9"/>
  <c r="Z1746" i="9"/>
  <c r="Y1746" i="9"/>
  <c r="X1742" i="9"/>
  <c r="Z1742" i="9"/>
  <c r="Y1742" i="9"/>
  <c r="Z1738" i="9"/>
  <c r="Y1738" i="9"/>
  <c r="X1734" i="9"/>
  <c r="Z1734" i="9"/>
  <c r="Y1734" i="9"/>
  <c r="Y1729" i="9"/>
  <c r="Z1729" i="9"/>
  <c r="Y1725" i="9"/>
  <c r="Z1725" i="9"/>
  <c r="Y1721" i="9"/>
  <c r="Z1721" i="9"/>
  <c r="Y1717" i="9"/>
  <c r="Z1717" i="9"/>
  <c r="Y1713" i="9"/>
  <c r="Z1713" i="9"/>
  <c r="Y1709" i="9"/>
  <c r="Z1709" i="9"/>
  <c r="Z1704" i="9"/>
  <c r="Y1704" i="9"/>
  <c r="Z1700" i="9"/>
  <c r="Y1700" i="9"/>
  <c r="Z1696" i="9"/>
  <c r="Y1696" i="9"/>
  <c r="Z1692" i="9"/>
  <c r="Y1692" i="9"/>
  <c r="Z1688" i="9"/>
  <c r="Y1688" i="9"/>
  <c r="Y1683" i="9"/>
  <c r="Z1683" i="9"/>
  <c r="Y1679" i="9"/>
  <c r="Z1679" i="9"/>
  <c r="Y1675" i="9"/>
  <c r="Z1675" i="9"/>
  <c r="Y1671" i="9"/>
  <c r="Z1671" i="9"/>
  <c r="Y1667" i="9"/>
  <c r="Z1667" i="9"/>
  <c r="Y1663" i="9"/>
  <c r="Z1663" i="9"/>
  <c r="Y1658" i="9"/>
  <c r="Z1658" i="9"/>
  <c r="X1654" i="9"/>
  <c r="Y1654" i="9"/>
  <c r="Z1654" i="9"/>
  <c r="Y1650" i="9"/>
  <c r="Z1650" i="9"/>
  <c r="X1646" i="9"/>
  <c r="Y1646" i="9"/>
  <c r="Z1646" i="9"/>
  <c r="Y1642" i="9"/>
  <c r="Z1642" i="9"/>
  <c r="X1638" i="9"/>
  <c r="Y1638" i="9"/>
  <c r="Z1638" i="9"/>
  <c r="Y1633" i="9"/>
  <c r="Z1633" i="9"/>
  <c r="Y1629" i="9"/>
  <c r="Z1629" i="9"/>
  <c r="Y1625" i="9"/>
  <c r="Z1625" i="9"/>
  <c r="Y1621" i="9"/>
  <c r="Z1621" i="9"/>
  <c r="Y1617" i="9"/>
  <c r="Z1617" i="9"/>
  <c r="Y31" i="9"/>
  <c r="Z31" i="9"/>
  <c r="X26" i="9"/>
  <c r="Y26" i="9"/>
  <c r="Z26" i="9"/>
  <c r="X22" i="9"/>
  <c r="Y22" i="9"/>
  <c r="Z22" i="9"/>
  <c r="X18" i="9"/>
  <c r="Y18" i="9"/>
  <c r="Z18" i="9"/>
  <c r="Y14" i="9"/>
  <c r="Z14" i="9"/>
  <c r="Y10" i="9"/>
  <c r="Z10" i="9"/>
  <c r="Y6" i="9"/>
  <c r="Z6" i="9"/>
  <c r="X249" i="9"/>
  <c r="Z249" i="9"/>
  <c r="Y249" i="9"/>
  <c r="Z245" i="9"/>
  <c r="Y245" i="9"/>
  <c r="Y240" i="9"/>
  <c r="Z240" i="9"/>
  <c r="Y236" i="9"/>
  <c r="Z236" i="9"/>
  <c r="Y232" i="9"/>
  <c r="Z232" i="9"/>
  <c r="Y228" i="9"/>
  <c r="Z228" i="9"/>
  <c r="Y224" i="9"/>
  <c r="Z224" i="9"/>
  <c r="X219" i="9"/>
  <c r="Z219" i="9"/>
  <c r="Y219" i="9"/>
  <c r="Z215" i="9"/>
  <c r="Y215" i="9"/>
  <c r="X211" i="9"/>
  <c r="Z211" i="9"/>
  <c r="Y211" i="9"/>
  <c r="Z207" i="9"/>
  <c r="Y207" i="9"/>
  <c r="X203" i="9"/>
  <c r="Z203" i="9"/>
  <c r="Y203" i="9"/>
  <c r="Y199" i="9"/>
  <c r="Z199" i="9"/>
  <c r="X194" i="9"/>
  <c r="Y194" i="9"/>
  <c r="Z194" i="9"/>
  <c r="Y190" i="9"/>
  <c r="Z190" i="9"/>
  <c r="Y186" i="9"/>
  <c r="Z186" i="9"/>
  <c r="Y182" i="9"/>
  <c r="Z182" i="9"/>
  <c r="Y178" i="9"/>
  <c r="Z178" i="9"/>
  <c r="Y174" i="9"/>
  <c r="Z174" i="9"/>
  <c r="Y169" i="9"/>
  <c r="Z169" i="9"/>
  <c r="X165" i="9"/>
  <c r="Y165" i="9"/>
  <c r="Z165" i="9"/>
  <c r="Y161" i="9"/>
  <c r="Z161" i="9"/>
  <c r="X157" i="9"/>
  <c r="Y157" i="9"/>
  <c r="Z157" i="9"/>
  <c r="Y153" i="9"/>
  <c r="Z153" i="9"/>
  <c r="X149" i="9"/>
  <c r="Y149" i="9"/>
  <c r="Z149" i="9"/>
  <c r="X144" i="9"/>
  <c r="Y144" i="9"/>
  <c r="Z144" i="9"/>
  <c r="Y140" i="9"/>
  <c r="Z140" i="9"/>
  <c r="Y136" i="9"/>
  <c r="Z136" i="9"/>
  <c r="Y132" i="9"/>
  <c r="Z132" i="9"/>
  <c r="Y128" i="9"/>
  <c r="Z128" i="9"/>
  <c r="Y123" i="9"/>
  <c r="Z123" i="9"/>
  <c r="Y119" i="9"/>
  <c r="Z119" i="9"/>
  <c r="Y115" i="9"/>
  <c r="Z115" i="9"/>
  <c r="Y111" i="9"/>
  <c r="Z111" i="9"/>
  <c r="Y107" i="9"/>
  <c r="Z107" i="9"/>
  <c r="Y103" i="9"/>
  <c r="Z103" i="9"/>
  <c r="Y98" i="9"/>
  <c r="Z98" i="9"/>
  <c r="Y94" i="9"/>
  <c r="Z94" i="9"/>
  <c r="Y90" i="9"/>
  <c r="Z90" i="9"/>
  <c r="Y86" i="9"/>
  <c r="Z86" i="9"/>
  <c r="Y82" i="9"/>
  <c r="Z82" i="9"/>
  <c r="Y78" i="9"/>
  <c r="Z78" i="9"/>
  <c r="X73" i="9"/>
  <c r="Y73" i="9"/>
  <c r="Z73" i="9"/>
  <c r="Y69" i="9"/>
  <c r="Z69" i="9"/>
  <c r="X65" i="9"/>
  <c r="Y65" i="9"/>
  <c r="Z65" i="9"/>
  <c r="Y61" i="9"/>
  <c r="Z61" i="9"/>
  <c r="X57" i="9"/>
  <c r="Y57" i="9"/>
  <c r="Z57" i="9"/>
  <c r="X53" i="9"/>
  <c r="Y53" i="9"/>
  <c r="Z53" i="9"/>
  <c r="Y48" i="9"/>
  <c r="Z48" i="9"/>
  <c r="Y44" i="9"/>
  <c r="Z44" i="9"/>
  <c r="Y40" i="9"/>
  <c r="Z40" i="9"/>
  <c r="Y36" i="9"/>
  <c r="Z36" i="9"/>
  <c r="Y1133" i="9"/>
  <c r="Z1133" i="9"/>
  <c r="Z1128" i="9"/>
  <c r="Y1128" i="9"/>
  <c r="Z1124" i="9"/>
  <c r="Y1124" i="9"/>
  <c r="Z1120" i="9"/>
  <c r="Y1120" i="9"/>
  <c r="Z1116" i="9"/>
  <c r="Y1116" i="9"/>
  <c r="Z1112" i="9"/>
  <c r="Y1112" i="9"/>
  <c r="Y1107" i="9"/>
  <c r="Z1107" i="9"/>
  <c r="Y1103" i="9"/>
  <c r="Z1103" i="9"/>
  <c r="Y1099" i="9"/>
  <c r="Z1099" i="9"/>
  <c r="Y1095" i="9"/>
  <c r="Z1095" i="9"/>
  <c r="Y1091" i="9"/>
  <c r="Z1091" i="9"/>
  <c r="X1087" i="9"/>
  <c r="Y1087" i="9"/>
  <c r="Z1087" i="9"/>
  <c r="Z1082" i="9"/>
  <c r="Y1082" i="9"/>
  <c r="Z1078" i="9"/>
  <c r="Y1078" i="9"/>
  <c r="Z1074" i="9"/>
  <c r="Y1074" i="9"/>
  <c r="Z1070" i="9"/>
  <c r="Y1070" i="9"/>
  <c r="Z1066" i="9"/>
  <c r="Y1066" i="9"/>
  <c r="Z1062" i="9"/>
  <c r="Y1062" i="9"/>
  <c r="Y1057" i="9"/>
  <c r="Z1057" i="9"/>
  <c r="Y1053" i="9"/>
  <c r="Z1053" i="9"/>
  <c r="Y1049" i="9"/>
  <c r="Z1049" i="9"/>
  <c r="Y1045" i="9"/>
  <c r="Z1045" i="9"/>
  <c r="Y1041" i="9"/>
  <c r="Z1041" i="9"/>
  <c r="Y1037" i="9"/>
  <c r="Z1037" i="9"/>
  <c r="Z1032" i="9"/>
  <c r="Y1032" i="9"/>
  <c r="Z1028" i="9"/>
  <c r="Y1028" i="9"/>
  <c r="Z1024" i="9"/>
  <c r="Y1024" i="9"/>
  <c r="Z1020" i="9"/>
  <c r="Y1020" i="9"/>
  <c r="Z1016" i="9"/>
  <c r="Y1016" i="9"/>
  <c r="Y1011" i="9"/>
  <c r="Z1011" i="9"/>
  <c r="Y1007" i="9"/>
  <c r="Z1007" i="9"/>
  <c r="Y1003" i="9"/>
  <c r="Z1003" i="9"/>
  <c r="Y999" i="9"/>
  <c r="Z999" i="9"/>
  <c r="X995" i="9"/>
  <c r="Y995" i="9"/>
  <c r="Z995" i="9"/>
  <c r="Y991" i="9"/>
  <c r="Z991" i="9"/>
  <c r="Z986" i="9"/>
  <c r="Y986" i="9"/>
  <c r="Z982" i="9"/>
  <c r="Y982" i="9"/>
  <c r="Z978" i="9"/>
  <c r="Y978" i="9"/>
  <c r="Z974" i="9"/>
  <c r="Y974" i="9"/>
  <c r="Z970" i="9"/>
  <c r="Y970" i="9"/>
  <c r="Z966" i="9"/>
  <c r="Y966" i="9"/>
  <c r="Y961" i="9"/>
  <c r="Z961" i="9"/>
  <c r="Y957" i="9"/>
  <c r="Z957" i="9"/>
  <c r="Y953" i="9"/>
  <c r="Z953" i="9"/>
  <c r="Y949" i="9"/>
  <c r="Z949" i="9"/>
  <c r="Y945" i="9"/>
  <c r="Z945" i="9"/>
  <c r="Y941" i="9"/>
  <c r="Z941" i="9"/>
  <c r="Z936" i="9"/>
  <c r="Y936" i="9"/>
  <c r="Z932" i="9"/>
  <c r="Y932" i="9"/>
  <c r="Z928" i="9"/>
  <c r="Y928" i="9"/>
  <c r="Z924" i="9"/>
  <c r="Y924" i="9"/>
  <c r="Z920" i="9"/>
  <c r="Y920" i="9"/>
  <c r="Y915" i="9"/>
  <c r="Z915" i="9"/>
  <c r="Y911" i="9"/>
  <c r="Z911" i="9"/>
  <c r="Y907" i="9"/>
  <c r="Z907" i="9"/>
  <c r="Y903" i="9"/>
  <c r="Z903" i="9"/>
  <c r="Y899" i="9"/>
  <c r="Z899" i="9"/>
  <c r="Y895" i="9"/>
  <c r="Z895" i="9"/>
  <c r="Z890" i="9"/>
  <c r="Y890" i="9"/>
  <c r="X886" i="9"/>
  <c r="Z886" i="9"/>
  <c r="Y886" i="9"/>
  <c r="Z882" i="9"/>
  <c r="Y882" i="9"/>
  <c r="Z878" i="9"/>
  <c r="Y878" i="9"/>
  <c r="Z874" i="9"/>
  <c r="Y874" i="9"/>
  <c r="Z870" i="9"/>
  <c r="Y870" i="9"/>
  <c r="Y865" i="9"/>
  <c r="Z865" i="9"/>
  <c r="Y861" i="9"/>
  <c r="Z861" i="9"/>
  <c r="Y857" i="9"/>
  <c r="Z857" i="9"/>
  <c r="Y853" i="9"/>
  <c r="Z853" i="9"/>
  <c r="Y849" i="9"/>
  <c r="Z849" i="9"/>
  <c r="Y845" i="9"/>
  <c r="Z845" i="9"/>
  <c r="Z840" i="9"/>
  <c r="Y840" i="9"/>
  <c r="Z836" i="9"/>
  <c r="Y836" i="9"/>
  <c r="Z832" i="9"/>
  <c r="Y832" i="9"/>
  <c r="Z828" i="9"/>
  <c r="Y828" i="9"/>
  <c r="Z824" i="9"/>
  <c r="Y824" i="9"/>
  <c r="Y819" i="9"/>
  <c r="Z819" i="9"/>
  <c r="Y815" i="9"/>
  <c r="Z815" i="9"/>
  <c r="Y811" i="9"/>
  <c r="Z811" i="9"/>
  <c r="Y807" i="9"/>
  <c r="Z807" i="9"/>
  <c r="Y803" i="9"/>
  <c r="Z803" i="9"/>
  <c r="Y799" i="9"/>
  <c r="Z799" i="9"/>
  <c r="Z794" i="9"/>
  <c r="Y794" i="9"/>
  <c r="Z790" i="9"/>
  <c r="Y790" i="9"/>
  <c r="Y786" i="9"/>
  <c r="Z786" i="9"/>
  <c r="Y782" i="9"/>
  <c r="Z782" i="9"/>
  <c r="Y778" i="9"/>
  <c r="Z778" i="9"/>
  <c r="Y774" i="9"/>
  <c r="Z774" i="9"/>
  <c r="Z769" i="9"/>
  <c r="Y769" i="9"/>
  <c r="Z765" i="9"/>
  <c r="Y765" i="9"/>
  <c r="Z761" i="9"/>
  <c r="Y761" i="9"/>
  <c r="Z757" i="9"/>
  <c r="Y757" i="9"/>
  <c r="Z753" i="9"/>
  <c r="Y753" i="9"/>
  <c r="Z749" i="9"/>
  <c r="Y749" i="9"/>
  <c r="Y744" i="9"/>
  <c r="Z744" i="9"/>
  <c r="Y740" i="9"/>
  <c r="Z740" i="9"/>
  <c r="Y736" i="9"/>
  <c r="Z736" i="9"/>
  <c r="Y732" i="9"/>
  <c r="Z732" i="9"/>
  <c r="Y728" i="9"/>
  <c r="Z728" i="9"/>
  <c r="Z723" i="9"/>
  <c r="Y723" i="9"/>
  <c r="Z719" i="9"/>
  <c r="Y719" i="9"/>
  <c r="Z715" i="9"/>
  <c r="Y715" i="9"/>
  <c r="Z711" i="9"/>
  <c r="Y711" i="9"/>
  <c r="Z707" i="9"/>
  <c r="Y707" i="9"/>
  <c r="Z703" i="9"/>
  <c r="Y703" i="9"/>
  <c r="Y698" i="9"/>
  <c r="Z698" i="9"/>
  <c r="Y694" i="9"/>
  <c r="Z694" i="9"/>
  <c r="Y690" i="9"/>
  <c r="Z690" i="9"/>
  <c r="Y686" i="9"/>
  <c r="Z686" i="9"/>
  <c r="Y682" i="9"/>
  <c r="Z682" i="9"/>
  <c r="Y678" i="9"/>
  <c r="Z678" i="9"/>
  <c r="Z673" i="9"/>
  <c r="Y673" i="9"/>
  <c r="X669" i="9"/>
  <c r="Z669" i="9"/>
  <c r="Y669" i="9"/>
  <c r="Z665" i="9"/>
  <c r="Y665" i="9"/>
  <c r="Z661" i="9"/>
  <c r="Y661" i="9"/>
  <c r="Z657" i="9"/>
  <c r="Y657" i="9"/>
  <c r="Z653" i="9"/>
  <c r="Y653" i="9"/>
  <c r="Y648" i="9"/>
  <c r="Z648" i="9"/>
  <c r="Y644" i="9"/>
  <c r="Z644" i="9"/>
  <c r="Y640" i="9"/>
  <c r="Z640" i="9"/>
  <c r="Y636" i="9"/>
  <c r="Z636" i="9"/>
  <c r="Y632" i="9"/>
  <c r="Z632" i="9"/>
  <c r="Z627" i="9"/>
  <c r="Y627" i="9"/>
  <c r="Z623" i="9"/>
  <c r="Y623" i="9"/>
  <c r="Z619" i="9"/>
  <c r="Y619" i="9"/>
  <c r="Z615" i="9"/>
  <c r="Y615" i="9"/>
  <c r="Z611" i="9"/>
  <c r="Y611" i="9"/>
  <c r="Z607" i="9"/>
  <c r="Y607" i="9"/>
  <c r="Y602" i="9"/>
  <c r="Z602" i="9"/>
  <c r="Y598" i="9"/>
  <c r="Z598" i="9"/>
  <c r="Y594" i="9"/>
  <c r="Z594" i="9"/>
  <c r="Y590" i="9"/>
  <c r="Z590" i="9"/>
  <c r="Y586" i="9"/>
  <c r="Z586" i="9"/>
  <c r="Y582" i="9"/>
  <c r="Z582" i="9"/>
  <c r="Y577" i="9"/>
  <c r="Z577" i="9"/>
  <c r="Y573" i="9"/>
  <c r="Z573" i="9"/>
  <c r="Y569" i="9"/>
  <c r="Z569" i="9"/>
  <c r="Y565" i="9"/>
  <c r="Z565" i="9"/>
  <c r="Y561" i="9"/>
  <c r="Z561" i="9"/>
  <c r="Y557" i="9"/>
  <c r="Z557" i="9"/>
  <c r="Z552" i="9"/>
  <c r="Y552" i="9"/>
  <c r="Z548" i="9"/>
  <c r="Y548" i="9"/>
  <c r="Z544" i="9"/>
  <c r="Y544" i="9"/>
  <c r="Z540" i="9"/>
  <c r="Y540" i="9"/>
  <c r="Z536" i="9"/>
  <c r="Y536" i="9"/>
  <c r="Y531" i="9"/>
  <c r="Z531" i="9"/>
  <c r="X527" i="9"/>
  <c r="Y527" i="9"/>
  <c r="Z527" i="9"/>
  <c r="Y523" i="9"/>
  <c r="Z523" i="9"/>
  <c r="Y519" i="9"/>
  <c r="Z519" i="9"/>
  <c r="Y515" i="9"/>
  <c r="Z515" i="9"/>
  <c r="Y511" i="9"/>
  <c r="Z511" i="9"/>
  <c r="Z506" i="9"/>
  <c r="Y506" i="9"/>
  <c r="Z502" i="9"/>
  <c r="Y502" i="9"/>
  <c r="Z498" i="9"/>
  <c r="Y498" i="9"/>
  <c r="Z494" i="9"/>
  <c r="Y494" i="9"/>
  <c r="Z490" i="9"/>
  <c r="Y490" i="9"/>
  <c r="Z486" i="9"/>
  <c r="Y486" i="9"/>
  <c r="Y481" i="9"/>
  <c r="Z481" i="9"/>
  <c r="Y477" i="9"/>
  <c r="Z477" i="9"/>
  <c r="Y473" i="9"/>
  <c r="Z473" i="9"/>
  <c r="Y469" i="9"/>
  <c r="Z469" i="9"/>
  <c r="Y465" i="9"/>
  <c r="Z465" i="9"/>
  <c r="Y461" i="9"/>
  <c r="Z461" i="9"/>
  <c r="Z456" i="9"/>
  <c r="Y456" i="9"/>
  <c r="Y452" i="9"/>
  <c r="Z452" i="9"/>
  <c r="Y448" i="9"/>
  <c r="Z448" i="9"/>
  <c r="Y444" i="9"/>
  <c r="Z444" i="9"/>
  <c r="Y440" i="9"/>
  <c r="Z440" i="9"/>
  <c r="Y435" i="9"/>
  <c r="Z435" i="9"/>
  <c r="Y431" i="9"/>
  <c r="Z431" i="9"/>
  <c r="Y427" i="9"/>
  <c r="Z427" i="9"/>
  <c r="Y423" i="9"/>
  <c r="Z423" i="9"/>
  <c r="Y419" i="9"/>
  <c r="Z419" i="9"/>
  <c r="Y415" i="9"/>
  <c r="Z415" i="9"/>
  <c r="Y410" i="9"/>
  <c r="Z410" i="9"/>
  <c r="Y406" i="9"/>
  <c r="Z406" i="9"/>
  <c r="Y402" i="9"/>
  <c r="Z402" i="9"/>
  <c r="Y398" i="9"/>
  <c r="Z398" i="9"/>
  <c r="Y394" i="9"/>
  <c r="Z394" i="9"/>
  <c r="Y390" i="9"/>
  <c r="Z390" i="9"/>
  <c r="Y385" i="9"/>
  <c r="Z385" i="9"/>
  <c r="Y381" i="9"/>
  <c r="Z381" i="9"/>
  <c r="Y377" i="9"/>
  <c r="Z377" i="9"/>
  <c r="Y373" i="9"/>
  <c r="Z373" i="9"/>
  <c r="Y369" i="9"/>
  <c r="Z369" i="9"/>
  <c r="Y365" i="9"/>
  <c r="Z365" i="9"/>
  <c r="Y360" i="9"/>
  <c r="Z360" i="9"/>
  <c r="Y356" i="9"/>
  <c r="Z356" i="9"/>
  <c r="Y352" i="9"/>
  <c r="Z352" i="9"/>
  <c r="Y348" i="9"/>
  <c r="Z348" i="9"/>
  <c r="Y344" i="9"/>
  <c r="Z344" i="9"/>
  <c r="Y339" i="9"/>
  <c r="Z339" i="9"/>
  <c r="Y335" i="9"/>
  <c r="Z335" i="9"/>
  <c r="Y331" i="9"/>
  <c r="Z331" i="9"/>
  <c r="Z327" i="9"/>
  <c r="Y327" i="9"/>
  <c r="Z323" i="9"/>
  <c r="Y323" i="9"/>
  <c r="Z319" i="9"/>
  <c r="Y319" i="9"/>
  <c r="Y314" i="9"/>
  <c r="Z314" i="9"/>
  <c r="Y310" i="9"/>
  <c r="Z310" i="9"/>
  <c r="Y306" i="9"/>
  <c r="Z306" i="9"/>
  <c r="Y302" i="9"/>
  <c r="Z302" i="9"/>
  <c r="Y298" i="9"/>
  <c r="Z298" i="9"/>
  <c r="Y294" i="9"/>
  <c r="Z294" i="9"/>
  <c r="Z289" i="9"/>
  <c r="Y289" i="9"/>
  <c r="Z285" i="9"/>
  <c r="Y285" i="9"/>
  <c r="Z281" i="9"/>
  <c r="Y281" i="9"/>
  <c r="Z277" i="9"/>
  <c r="Y277" i="9"/>
  <c r="Z273" i="9"/>
  <c r="Y273" i="9"/>
  <c r="Z269" i="9"/>
  <c r="Y269" i="9"/>
  <c r="Y264" i="9"/>
  <c r="Z264" i="9"/>
  <c r="Y260" i="9"/>
  <c r="Z260" i="9"/>
  <c r="Y256" i="9"/>
  <c r="Z256" i="9"/>
  <c r="Y252" i="9"/>
  <c r="Z252" i="9"/>
  <c r="Y2955" i="9"/>
  <c r="Z2955" i="9"/>
  <c r="Y2951" i="9"/>
  <c r="Z2951" i="9"/>
  <c r="Y2947" i="9"/>
  <c r="Z2947" i="9"/>
  <c r="Y2943" i="9"/>
  <c r="Z2943" i="9"/>
  <c r="Y2939" i="9"/>
  <c r="Z2939" i="9"/>
  <c r="Y2935" i="9"/>
  <c r="Z2935" i="9"/>
  <c r="Z2930" i="9"/>
  <c r="Y2930" i="9"/>
  <c r="X2926" i="9"/>
  <c r="Z2926" i="9"/>
  <c r="Y2926" i="9"/>
  <c r="Z2922" i="9"/>
  <c r="Y2922" i="9"/>
  <c r="X2918" i="9"/>
  <c r="Z2918" i="9"/>
  <c r="Y2918" i="9"/>
  <c r="Z2914" i="9"/>
  <c r="Y2914" i="9"/>
  <c r="X2910" i="9"/>
  <c r="Z2910" i="9"/>
  <c r="Y2910" i="9"/>
  <c r="Y2905" i="9"/>
  <c r="Z2905" i="9"/>
  <c r="Y2901" i="9"/>
  <c r="Z2901" i="9"/>
  <c r="Y2897" i="9"/>
  <c r="Z2897" i="9"/>
  <c r="Y2893" i="9"/>
  <c r="Z2893" i="9"/>
  <c r="Y2889" i="9"/>
  <c r="Z2889" i="9"/>
  <c r="Y2885" i="9"/>
  <c r="Z2885" i="9"/>
  <c r="Z2880" i="9"/>
  <c r="Y2880" i="9"/>
  <c r="Z2876" i="9"/>
  <c r="Y2876" i="9"/>
  <c r="Z2872" i="9"/>
  <c r="Y2872" i="9"/>
  <c r="Z2868" i="9"/>
  <c r="Y2868" i="9"/>
  <c r="Z2864" i="9"/>
  <c r="Y2864" i="9"/>
  <c r="Y2859" i="9"/>
  <c r="Z2859" i="9"/>
  <c r="Y2855" i="9"/>
  <c r="Z2855" i="9"/>
  <c r="Y2851" i="9"/>
  <c r="Z2851" i="9"/>
  <c r="Y2847" i="9"/>
  <c r="Z2847" i="9"/>
  <c r="Y2843" i="9"/>
  <c r="Z2843" i="9"/>
  <c r="Y2839" i="9"/>
  <c r="Z2839" i="9"/>
  <c r="Z2834" i="9"/>
  <c r="Y2834" i="9"/>
  <c r="X2830" i="9"/>
  <c r="Z2830" i="9"/>
  <c r="Y2830" i="9"/>
  <c r="Z2826" i="9"/>
  <c r="Y2826" i="9"/>
  <c r="X2822" i="9"/>
  <c r="Z2822" i="9"/>
  <c r="Y2822" i="9"/>
  <c r="Z2818" i="9"/>
  <c r="Y2818" i="9"/>
  <c r="X2814" i="9"/>
  <c r="Z2814" i="9"/>
  <c r="Y2814" i="9"/>
  <c r="Y2809" i="9"/>
  <c r="Z2809" i="9"/>
  <c r="Y2805" i="9"/>
  <c r="Z2805" i="9"/>
  <c r="Y2801" i="9"/>
  <c r="Z2801" i="9"/>
  <c r="Y2797" i="9"/>
  <c r="Z2797" i="9"/>
  <c r="Y2793" i="9"/>
  <c r="Z2793" i="9"/>
  <c r="Y2789" i="9"/>
  <c r="Z2789" i="9"/>
  <c r="X2784" i="9"/>
  <c r="Z2784" i="9"/>
  <c r="Y2784" i="9"/>
  <c r="Z2780" i="9"/>
  <c r="Y2780" i="9"/>
  <c r="Z2776" i="9"/>
  <c r="Y2776" i="9"/>
  <c r="Z2772" i="9"/>
  <c r="Y2772" i="9"/>
  <c r="Z2768" i="9"/>
  <c r="Y2768" i="9"/>
  <c r="Y2763" i="9"/>
  <c r="Z2763" i="9"/>
  <c r="Y2759" i="9"/>
  <c r="Z2759" i="9"/>
  <c r="Y2755" i="9"/>
  <c r="Z2755" i="9"/>
  <c r="Y2751" i="9"/>
  <c r="Z2751" i="9"/>
  <c r="Y2747" i="9"/>
  <c r="Z2747" i="9"/>
  <c r="Y2743" i="9"/>
  <c r="Z2743" i="9"/>
  <c r="Z2738" i="9"/>
  <c r="Y2738" i="9"/>
  <c r="X2734" i="9"/>
  <c r="Z2734" i="9"/>
  <c r="Y2734" i="9"/>
  <c r="Z2730" i="9"/>
  <c r="Y2730" i="9"/>
  <c r="X2726" i="9"/>
  <c r="Z2726" i="9"/>
  <c r="Y2726" i="9"/>
  <c r="Z2722" i="9"/>
  <c r="Y2722" i="9"/>
  <c r="X2718" i="9"/>
  <c r="Z2718" i="9"/>
  <c r="Y2718" i="9"/>
  <c r="Y2713" i="9"/>
  <c r="Z2713" i="9"/>
  <c r="Y2709" i="9"/>
  <c r="Z2709" i="9"/>
  <c r="Y2705" i="9"/>
  <c r="Z2705" i="9"/>
  <c r="Y2701" i="9"/>
  <c r="Z2701" i="9"/>
  <c r="Y2697" i="9"/>
  <c r="Z2697" i="9"/>
  <c r="Y2693" i="9"/>
  <c r="Z2693" i="9"/>
  <c r="Z2688" i="9"/>
  <c r="Y2688" i="9"/>
  <c r="Z2684" i="9"/>
  <c r="Y2684" i="9"/>
  <c r="Z2680" i="9"/>
  <c r="Y2680" i="9"/>
  <c r="Z2676" i="9"/>
  <c r="Y2676" i="9"/>
  <c r="Z2672" i="9"/>
  <c r="Y2672" i="9"/>
  <c r="X2667" i="9"/>
  <c r="Y2667" i="9"/>
  <c r="Z2667" i="9"/>
  <c r="Y2663" i="9"/>
  <c r="Z2663" i="9"/>
  <c r="Y2659" i="9"/>
  <c r="Z2659" i="9"/>
  <c r="Y2655" i="9"/>
  <c r="Z2655" i="9"/>
  <c r="Y2651" i="9"/>
  <c r="Z2651" i="9"/>
  <c r="Y2647" i="9"/>
  <c r="Z2647" i="9"/>
  <c r="Z2642" i="9"/>
  <c r="Y2642" i="9"/>
  <c r="X2638" i="9"/>
  <c r="Z2638" i="9"/>
  <c r="Y2638" i="9"/>
  <c r="Z2634" i="9"/>
  <c r="Y2634" i="9"/>
  <c r="X2630" i="9"/>
  <c r="Z2630" i="9"/>
  <c r="Y2630" i="9"/>
  <c r="Z2626" i="9"/>
  <c r="Y2626" i="9"/>
  <c r="X2622" i="9"/>
  <c r="Z2622" i="9"/>
  <c r="Y2622" i="9"/>
  <c r="X2617" i="9"/>
  <c r="Y2617" i="9"/>
  <c r="Z2617" i="9"/>
  <c r="Y2613" i="9"/>
  <c r="Z2613" i="9"/>
  <c r="Y2609" i="9"/>
  <c r="Z2609" i="9"/>
  <c r="Y2605" i="9"/>
  <c r="Z2605" i="9"/>
  <c r="Y2601" i="9"/>
  <c r="Z2601" i="9"/>
  <c r="Y2597" i="9"/>
  <c r="Z2597" i="9"/>
  <c r="X2592" i="9"/>
  <c r="Z2592" i="9"/>
  <c r="Y2592" i="9"/>
  <c r="Z2588" i="9"/>
  <c r="Y2588" i="9"/>
  <c r="Z2584" i="9"/>
  <c r="Y2584" i="9"/>
  <c r="Z2580" i="9"/>
  <c r="Y2580" i="9"/>
  <c r="Z2576" i="9"/>
  <c r="Y2576" i="9"/>
  <c r="Y2571" i="9"/>
  <c r="Z2571" i="9"/>
  <c r="Y2567" i="9"/>
  <c r="Z2567" i="9"/>
  <c r="Y2563" i="9"/>
  <c r="Z2563" i="9"/>
  <c r="Y2559" i="9"/>
  <c r="Z2559" i="9"/>
  <c r="Y2555" i="9"/>
  <c r="Z2555" i="9"/>
  <c r="X2551" i="9"/>
  <c r="Y2551" i="9"/>
  <c r="Z2551" i="9"/>
  <c r="Z2546" i="9"/>
  <c r="Y2546" i="9"/>
  <c r="X2542" i="9"/>
  <c r="Z2542" i="9"/>
  <c r="Y2542" i="9"/>
  <c r="Z2538" i="9"/>
  <c r="Y2538" i="9"/>
  <c r="X2534" i="9"/>
  <c r="Z2534" i="9"/>
  <c r="Y2534" i="9"/>
  <c r="Z2530" i="9"/>
  <c r="Y2530" i="9"/>
  <c r="X2526" i="9"/>
  <c r="Z2526" i="9"/>
  <c r="Y2526" i="9"/>
  <c r="Y2521" i="9"/>
  <c r="Z2521" i="9"/>
  <c r="Y2517" i="9"/>
  <c r="Z2517" i="9"/>
  <c r="Y2513" i="9"/>
  <c r="Z2513" i="9"/>
  <c r="X2509" i="9"/>
  <c r="Y2509" i="9"/>
  <c r="Z2509" i="9"/>
  <c r="Y2505" i="9"/>
  <c r="Z2505" i="9"/>
  <c r="Y2501" i="9"/>
  <c r="Z2501" i="9"/>
  <c r="Z2496" i="9"/>
  <c r="Y2496" i="9"/>
  <c r="Z2492" i="9"/>
  <c r="Y2492" i="9"/>
  <c r="Z2488" i="9"/>
  <c r="Y2488" i="9"/>
  <c r="Z2484" i="9"/>
  <c r="Y2484" i="9"/>
  <c r="Z2480" i="9"/>
  <c r="Y2480" i="9"/>
  <c r="Y2475" i="9"/>
  <c r="Z2475" i="9"/>
  <c r="Y2471" i="9"/>
  <c r="Z2471" i="9"/>
  <c r="Y2467" i="9"/>
  <c r="Z2467" i="9"/>
  <c r="Y2463" i="9"/>
  <c r="Z2463" i="9"/>
  <c r="X2459" i="9"/>
  <c r="Y2459" i="9"/>
  <c r="Z2459" i="9"/>
  <c r="Y2455" i="9"/>
  <c r="Z2455" i="9"/>
  <c r="Z2450" i="9"/>
  <c r="Y2450" i="9"/>
  <c r="X2446" i="9"/>
  <c r="Z2446" i="9"/>
  <c r="Y2446" i="9"/>
  <c r="Z2442" i="9"/>
  <c r="Y2442" i="9"/>
  <c r="X2438" i="9"/>
  <c r="Z2438" i="9"/>
  <c r="Y2438" i="9"/>
  <c r="Z2434" i="9"/>
  <c r="Y2434" i="9"/>
  <c r="X2430" i="9"/>
  <c r="Z2430" i="9"/>
  <c r="Y2430" i="9"/>
  <c r="Y2425" i="9"/>
  <c r="Z2425" i="9"/>
  <c r="Y2421" i="9"/>
  <c r="Z2421" i="9"/>
  <c r="Y2417" i="9"/>
  <c r="Z2417" i="9"/>
  <c r="Y2413" i="9"/>
  <c r="Z2413" i="9"/>
  <c r="Y2409" i="9"/>
  <c r="Z2409" i="9"/>
  <c r="Y2405" i="9"/>
  <c r="Z2405" i="9"/>
  <c r="X2400" i="9"/>
  <c r="Z2400" i="9"/>
  <c r="Y2400" i="9"/>
  <c r="Z2396" i="9"/>
  <c r="Y2396" i="9"/>
  <c r="X2392" i="9"/>
  <c r="Z2392" i="9"/>
  <c r="Y2392" i="9"/>
  <c r="Z2388" i="9"/>
  <c r="Y2388" i="9"/>
  <c r="Z2384" i="9"/>
  <c r="Y2384" i="9"/>
  <c r="Y2379" i="9"/>
  <c r="Z2379" i="9"/>
  <c r="Y2375" i="9"/>
  <c r="Z2375" i="9"/>
  <c r="Y2371" i="9"/>
  <c r="Z2371" i="9"/>
  <c r="Y2367" i="9"/>
  <c r="Z2367" i="9"/>
  <c r="Y2363" i="9"/>
  <c r="Z2363" i="9"/>
  <c r="Y2359" i="9"/>
  <c r="Z2359" i="9"/>
  <c r="Z2354" i="9"/>
  <c r="Y2354" i="9"/>
  <c r="X2350" i="9"/>
  <c r="Z2350" i="9"/>
  <c r="Y2350" i="9"/>
  <c r="Z2346" i="9"/>
  <c r="Y2346" i="9"/>
  <c r="X2342" i="9"/>
  <c r="Z2342" i="9"/>
  <c r="Y2342" i="9"/>
  <c r="Z2338" i="9"/>
  <c r="Y2338" i="9"/>
  <c r="X2334" i="9"/>
  <c r="Z2334" i="9"/>
  <c r="Y2334" i="9"/>
  <c r="Y2329" i="9"/>
  <c r="Z2329" i="9"/>
  <c r="Y2325" i="9"/>
  <c r="Z2325" i="9"/>
  <c r="Y2321" i="9"/>
  <c r="Z2321" i="9"/>
  <c r="Y2317" i="9"/>
  <c r="Z2317" i="9"/>
  <c r="Y2313" i="9"/>
  <c r="Z2313" i="9"/>
  <c r="Y2309" i="9"/>
  <c r="Z2309" i="9"/>
  <c r="Z2304" i="9"/>
  <c r="Y2304" i="9"/>
  <c r="X2300" i="9"/>
  <c r="Z2300" i="9"/>
  <c r="Y2300" i="9"/>
  <c r="Z2296" i="9"/>
  <c r="Y2296" i="9"/>
  <c r="Z2292" i="9"/>
  <c r="Y2292" i="9"/>
  <c r="Z2288" i="9"/>
  <c r="Y2288" i="9"/>
  <c r="Y2283" i="9"/>
  <c r="Z2283" i="9"/>
  <c r="Y2279" i="9"/>
  <c r="Z2279" i="9"/>
  <c r="Y2275" i="9"/>
  <c r="Z2275" i="9"/>
  <c r="Y2271" i="9"/>
  <c r="Z2271" i="9"/>
  <c r="Y2267" i="9"/>
  <c r="Z2267" i="9"/>
  <c r="Y2263" i="9"/>
  <c r="Z2263" i="9"/>
  <c r="Z2258" i="9"/>
  <c r="Y2258" i="9"/>
  <c r="X2254" i="9"/>
  <c r="Z2254" i="9"/>
  <c r="Y2254" i="9"/>
  <c r="X2250" i="9"/>
  <c r="Z2250" i="9"/>
  <c r="Y2250" i="9"/>
  <c r="X2246" i="9"/>
  <c r="Z2246" i="9"/>
  <c r="Y2246" i="9"/>
  <c r="Z2242" i="9"/>
  <c r="Y2242" i="9"/>
  <c r="X2238" i="9"/>
  <c r="Z2238" i="9"/>
  <c r="Y2238" i="9"/>
  <c r="Y2233" i="9"/>
  <c r="Z2233" i="9"/>
  <c r="Y2229" i="9"/>
  <c r="Z2229" i="9"/>
  <c r="Y2225" i="9"/>
  <c r="Z2225" i="9"/>
  <c r="Y2221" i="9"/>
  <c r="Z2221" i="9"/>
  <c r="Y2217" i="9"/>
  <c r="Z2217" i="9"/>
  <c r="Y2213" i="9"/>
  <c r="Z2213" i="9"/>
  <c r="X2208" i="9"/>
  <c r="Z2208" i="9"/>
  <c r="Y2208" i="9"/>
  <c r="Z2204" i="9"/>
  <c r="Y2204" i="9"/>
  <c r="Z2200" i="9"/>
  <c r="Y2200" i="9"/>
  <c r="Z2196" i="9"/>
  <c r="Y2196" i="9"/>
  <c r="Z2192" i="9"/>
  <c r="Y2192" i="9"/>
  <c r="Y2187" i="9"/>
  <c r="Z2187" i="9"/>
  <c r="X2183" i="9"/>
  <c r="Y2183" i="9"/>
  <c r="Z2183" i="9"/>
  <c r="Y2179" i="9"/>
  <c r="Z2179" i="9"/>
  <c r="Y2175" i="9"/>
  <c r="Z2175" i="9"/>
  <c r="Y2171" i="9"/>
  <c r="Z2171" i="9"/>
  <c r="Y2167" i="9"/>
  <c r="Z2167" i="9"/>
  <c r="Z2162" i="9"/>
  <c r="Y2162" i="9"/>
  <c r="X2158" i="9"/>
  <c r="Z2158" i="9"/>
  <c r="Y2158" i="9"/>
  <c r="Z2154" i="9"/>
  <c r="Y2154" i="9"/>
  <c r="X2150" i="9"/>
  <c r="Z2150" i="9"/>
  <c r="Y2150" i="9"/>
  <c r="Z2146" i="9"/>
  <c r="Y2146" i="9"/>
  <c r="X2142" i="9"/>
  <c r="Z2142" i="9"/>
  <c r="Y2142" i="9"/>
  <c r="Y2137" i="9"/>
  <c r="Z2137" i="9"/>
  <c r="Y2133" i="9"/>
  <c r="Z2133" i="9"/>
  <c r="Y2129" i="9"/>
  <c r="Z2129" i="9"/>
  <c r="Y2125" i="9"/>
  <c r="Z2125" i="9"/>
  <c r="Y2121" i="9"/>
  <c r="Z2121" i="9"/>
  <c r="Y2117" i="9"/>
  <c r="Z2117" i="9"/>
  <c r="Z2112" i="9"/>
  <c r="Y2112" i="9"/>
  <c r="Z2108" i="9"/>
  <c r="Y2108" i="9"/>
  <c r="Z2104" i="9"/>
  <c r="Y2104" i="9"/>
  <c r="Z2100" i="9"/>
  <c r="Y2100" i="9"/>
  <c r="Z2096" i="9"/>
  <c r="Y2096" i="9"/>
  <c r="Y2091" i="9"/>
  <c r="Z2091" i="9"/>
  <c r="Y2087" i="9"/>
  <c r="Z2087" i="9"/>
  <c r="Y2083" i="9"/>
  <c r="Z2083" i="9"/>
  <c r="Y2079" i="9"/>
  <c r="Z2079" i="9"/>
  <c r="Y2075" i="9"/>
  <c r="Z2075" i="9"/>
  <c r="Y2071" i="9"/>
  <c r="Z2071" i="9"/>
  <c r="Z2066" i="9"/>
  <c r="Y2066" i="9"/>
  <c r="X2062" i="9"/>
  <c r="Z2062" i="9"/>
  <c r="Y2062" i="9"/>
  <c r="Z2058" i="9"/>
  <c r="Y2058" i="9"/>
  <c r="X2054" i="9"/>
  <c r="Z2054" i="9"/>
  <c r="Y2054" i="9"/>
  <c r="Z2050" i="9"/>
  <c r="Y2050" i="9"/>
  <c r="X2046" i="9"/>
  <c r="Z2046" i="9"/>
  <c r="Y2046" i="9"/>
  <c r="Y2041" i="9"/>
  <c r="Z2041" i="9"/>
  <c r="Y2037" i="9"/>
  <c r="Z2037" i="9"/>
  <c r="X2033" i="9"/>
  <c r="Y2033" i="9"/>
  <c r="Z2033" i="9"/>
  <c r="Y2029" i="9"/>
  <c r="Z2029" i="9"/>
  <c r="X2025" i="9"/>
  <c r="Y2025" i="9"/>
  <c r="Z2025" i="9"/>
  <c r="Y2021" i="9"/>
  <c r="Z2021" i="9"/>
  <c r="X2016" i="9"/>
  <c r="Z2016" i="9"/>
  <c r="Y2016" i="9"/>
  <c r="Z2012" i="9"/>
  <c r="Y2012" i="9"/>
  <c r="Z2008" i="9"/>
  <c r="Y2008" i="9"/>
  <c r="Z2004" i="9"/>
  <c r="Y2004" i="9"/>
  <c r="Z2000" i="9"/>
  <c r="Y2000" i="9"/>
  <c r="Y1995" i="9"/>
  <c r="Z1995" i="9"/>
  <c r="Y1991" i="9"/>
  <c r="Z1991" i="9"/>
  <c r="Y1987" i="9"/>
  <c r="Z1987" i="9"/>
  <c r="Y1983" i="9"/>
  <c r="Z1983" i="9"/>
  <c r="Y1979" i="9"/>
  <c r="Z1979" i="9"/>
  <c r="Y1975" i="9"/>
  <c r="Z1975" i="9"/>
  <c r="Z1970" i="9"/>
  <c r="Y1970" i="9"/>
  <c r="Z1966" i="9"/>
  <c r="Y1966" i="9"/>
  <c r="Z1962" i="9"/>
  <c r="Y1962" i="9"/>
  <c r="Z1958" i="9"/>
  <c r="Y1958" i="9"/>
  <c r="Z1954" i="9"/>
  <c r="Y1954" i="9"/>
  <c r="Z1950" i="9"/>
  <c r="Y1950" i="9"/>
  <c r="Y1945" i="9"/>
  <c r="Z1945" i="9"/>
  <c r="Y1941" i="9"/>
  <c r="Z1941" i="9"/>
  <c r="Y1937" i="9"/>
  <c r="Z1937" i="9"/>
  <c r="Y1933" i="9"/>
  <c r="Z1933" i="9"/>
  <c r="Y1929" i="9"/>
  <c r="Z1929" i="9"/>
  <c r="Y1925" i="9"/>
  <c r="Z1925" i="9"/>
  <c r="Z1920" i="9"/>
  <c r="Y1920" i="9"/>
  <c r="Z1916" i="9"/>
  <c r="Y1916" i="9"/>
  <c r="Z1912" i="9"/>
  <c r="Y1912" i="9"/>
  <c r="Z1908" i="9"/>
  <c r="Y1908" i="9"/>
  <c r="Z1904" i="9"/>
  <c r="Y1904" i="9"/>
  <c r="Y1899" i="9"/>
  <c r="Z1899" i="9"/>
  <c r="Y1895" i="9"/>
  <c r="Z1895" i="9"/>
  <c r="Y1891" i="9"/>
  <c r="Z1891" i="9"/>
  <c r="Y1887" i="9"/>
  <c r="Z1887" i="9"/>
  <c r="Y1883" i="9"/>
  <c r="Z1883" i="9"/>
  <c r="Y1879" i="9"/>
  <c r="Z1879" i="9"/>
  <c r="Z1874" i="9"/>
  <c r="Y1874" i="9"/>
  <c r="X1870" i="9"/>
  <c r="Z1870" i="9"/>
  <c r="Y1870" i="9"/>
  <c r="Z1866" i="9"/>
  <c r="Y1866" i="9"/>
  <c r="X1862" i="9"/>
  <c r="Z1862" i="9"/>
  <c r="Y1862" i="9"/>
  <c r="Z1858" i="9"/>
  <c r="Y1858" i="9"/>
  <c r="X1854" i="9"/>
  <c r="Z1854" i="9"/>
  <c r="Y1854" i="9"/>
  <c r="Y1849" i="9"/>
  <c r="Z1849" i="9"/>
  <c r="Y1845" i="9"/>
  <c r="Z1845" i="9"/>
  <c r="Y1841" i="9"/>
  <c r="Z1841" i="9"/>
  <c r="Y1837" i="9"/>
  <c r="Z1837" i="9"/>
  <c r="Y1833" i="9"/>
  <c r="Z1833" i="9"/>
  <c r="Y1829" i="9"/>
  <c r="Z1829" i="9"/>
  <c r="X1824" i="9"/>
  <c r="Z1824" i="9"/>
  <c r="Y1824" i="9"/>
  <c r="Z1820" i="9"/>
  <c r="Y1820" i="9"/>
  <c r="Z1816" i="9"/>
  <c r="Y1816" i="9"/>
  <c r="Z1812" i="9"/>
  <c r="Y1812" i="9"/>
  <c r="Z1808" i="9"/>
  <c r="Y1808" i="9"/>
  <c r="Y1803" i="9"/>
  <c r="Z1803" i="9"/>
  <c r="X1799" i="9"/>
  <c r="Y1799" i="9"/>
  <c r="Z1799" i="9"/>
  <c r="Y1795" i="9"/>
  <c r="Z1795" i="9"/>
  <c r="X1791" i="9"/>
  <c r="Y1791" i="9"/>
  <c r="Z1791" i="9"/>
  <c r="Y1787" i="9"/>
  <c r="Z1787" i="9"/>
  <c r="X1783" i="9"/>
  <c r="Y1783" i="9"/>
  <c r="Z1783" i="9"/>
  <c r="Z1778" i="9"/>
  <c r="Y1778" i="9"/>
  <c r="Z1774" i="9"/>
  <c r="Y1774" i="9"/>
  <c r="Z1770" i="9"/>
  <c r="Y1770" i="9"/>
  <c r="Z1766" i="9"/>
  <c r="Y1766" i="9"/>
  <c r="Z1762" i="9"/>
  <c r="Y1762" i="9"/>
  <c r="Z1758" i="9"/>
  <c r="Y1758" i="9"/>
  <c r="Y1753" i="9"/>
  <c r="Z1753" i="9"/>
  <c r="Y1749" i="9"/>
  <c r="Z1749" i="9"/>
  <c r="Y1745" i="9"/>
  <c r="Z1745" i="9"/>
  <c r="Y1741" i="9"/>
  <c r="Z1741" i="9"/>
  <c r="Y1737" i="9"/>
  <c r="Z1737" i="9"/>
  <c r="Y1733" i="9"/>
  <c r="Z1733" i="9"/>
  <c r="Z1728" i="9"/>
  <c r="Y1728" i="9"/>
  <c r="Z1724" i="9"/>
  <c r="Y1724" i="9"/>
  <c r="Z1720" i="9"/>
  <c r="Y1720" i="9"/>
  <c r="Z1716" i="9"/>
  <c r="Y1716" i="9"/>
  <c r="Z1712" i="9"/>
  <c r="Y1712" i="9"/>
  <c r="Y1707" i="9"/>
  <c r="Z1707" i="9"/>
  <c r="Y1703" i="9"/>
  <c r="Z1703" i="9"/>
  <c r="Y1699" i="9"/>
  <c r="Z1699" i="9"/>
  <c r="Y1695" i="9"/>
  <c r="Z1695" i="9"/>
  <c r="Y1691" i="9"/>
  <c r="Z1691" i="9"/>
  <c r="Y1687" i="9"/>
  <c r="Z1687" i="9"/>
  <c r="Z1682" i="9"/>
  <c r="Y1682" i="9"/>
  <c r="X1678" i="9"/>
  <c r="Z1678" i="9"/>
  <c r="Y1678" i="9"/>
  <c r="Z1674" i="9"/>
  <c r="Y1674" i="9"/>
  <c r="X1670" i="9"/>
  <c r="Z1670" i="9"/>
  <c r="Y1670" i="9"/>
  <c r="Z1666" i="9"/>
  <c r="Y1666" i="9"/>
  <c r="X1662" i="9"/>
  <c r="Z1662" i="9"/>
  <c r="Y1662" i="9"/>
  <c r="Y1657" i="9"/>
  <c r="Z1657" i="9"/>
  <c r="Y1653" i="9"/>
  <c r="Z1653" i="9"/>
  <c r="Y1649" i="9"/>
  <c r="Z1649" i="9"/>
  <c r="Y1645" i="9"/>
  <c r="Z1645" i="9"/>
  <c r="Y1641" i="9"/>
  <c r="Z1641" i="9"/>
  <c r="Y1637" i="9"/>
  <c r="Z1637" i="9"/>
  <c r="Y1632" i="9"/>
  <c r="Z1632" i="9"/>
  <c r="Y1628" i="9"/>
  <c r="Z1628" i="9"/>
  <c r="Y1624" i="9"/>
  <c r="Z1624" i="9"/>
  <c r="Y1620" i="9"/>
  <c r="Z1620" i="9"/>
  <c r="Y1616" i="9"/>
  <c r="Z1616" i="9"/>
  <c r="Y1611" i="9"/>
  <c r="Z1611" i="9"/>
  <c r="Y1607" i="9"/>
  <c r="Z1607" i="9"/>
  <c r="Y1603" i="9"/>
  <c r="Z1603" i="9"/>
  <c r="Y1599" i="9"/>
  <c r="Z1599" i="9"/>
  <c r="Y1595" i="9"/>
  <c r="Z1595" i="9"/>
  <c r="Y1591" i="9"/>
  <c r="Z1591" i="9"/>
  <c r="Y1586" i="9"/>
  <c r="Z1586" i="9"/>
  <c r="Y1582" i="9"/>
  <c r="Z1582" i="9"/>
  <c r="Y1615" i="9"/>
  <c r="Z1615" i="9"/>
  <c r="Y1610" i="9"/>
  <c r="Z1610" i="9"/>
  <c r="X1606" i="9"/>
  <c r="Y1606" i="9"/>
  <c r="Z1606" i="9"/>
  <c r="Y1602" i="9"/>
  <c r="Z1602" i="9"/>
  <c r="X1598" i="9"/>
  <c r="Y1598" i="9"/>
  <c r="Z1598" i="9"/>
  <c r="Y1594" i="9"/>
  <c r="Z1594" i="9"/>
  <c r="X1590" i="9"/>
  <c r="Y1590" i="9"/>
  <c r="Z1590" i="9"/>
  <c r="Y1585" i="9"/>
  <c r="Z1585" i="9"/>
  <c r="Y1581" i="9"/>
  <c r="Z1581" i="9"/>
  <c r="Y1577" i="9"/>
  <c r="Z1577" i="9"/>
  <c r="Y1573" i="9"/>
  <c r="Z1573" i="9"/>
  <c r="Y1569" i="9"/>
  <c r="Z1569" i="9"/>
  <c r="Y1565" i="9"/>
  <c r="Z1565" i="9"/>
  <c r="Y1560" i="9"/>
  <c r="Z1560" i="9"/>
  <c r="Y1556" i="9"/>
  <c r="Z1556" i="9"/>
  <c r="Y1552" i="9"/>
  <c r="Z1552" i="9"/>
  <c r="Y1548" i="9"/>
  <c r="Z1548" i="9"/>
  <c r="Y1544" i="9"/>
  <c r="Z1544" i="9"/>
  <c r="Y1539" i="9"/>
  <c r="Z1539" i="9"/>
  <c r="Y1535" i="9"/>
  <c r="Z1535" i="9"/>
  <c r="Y1531" i="9"/>
  <c r="Z1531" i="9"/>
  <c r="Y1527" i="9"/>
  <c r="Z1527" i="9"/>
  <c r="Z1523" i="9"/>
  <c r="Y1523" i="9"/>
  <c r="Z1519" i="9"/>
  <c r="Y1519" i="9"/>
  <c r="Y1514" i="9"/>
  <c r="Z1514" i="9"/>
  <c r="X1510" i="9"/>
  <c r="Y1510" i="9"/>
  <c r="Z1510" i="9"/>
  <c r="Y1506" i="9"/>
  <c r="Z1506" i="9"/>
  <c r="X1502" i="9"/>
  <c r="Y1502" i="9"/>
  <c r="Z1502" i="9"/>
  <c r="Y1498" i="9"/>
  <c r="Z1498" i="9"/>
  <c r="X1494" i="9"/>
  <c r="Y1494" i="9"/>
  <c r="Z1494" i="9"/>
  <c r="Z1489" i="9"/>
  <c r="Y1489" i="9"/>
  <c r="Z1485" i="9"/>
  <c r="Y1485" i="9"/>
  <c r="Z1481" i="9"/>
  <c r="Y1481" i="9"/>
  <c r="Z1477" i="9"/>
  <c r="Y1477" i="9"/>
  <c r="Z1473" i="9"/>
  <c r="Y1473" i="9"/>
  <c r="Z1469" i="9"/>
  <c r="Y1469" i="9"/>
  <c r="Y1464" i="9"/>
  <c r="Z1464" i="9"/>
  <c r="Y1460" i="9"/>
  <c r="Z1460" i="9"/>
  <c r="Y1456" i="9"/>
  <c r="Z1456" i="9"/>
  <c r="Y1452" i="9"/>
  <c r="Z1452" i="9"/>
  <c r="Y1448" i="9"/>
  <c r="Z1448" i="9"/>
  <c r="Z1443" i="9"/>
  <c r="Y1443" i="9"/>
  <c r="Z1439" i="9"/>
  <c r="Y1439" i="9"/>
  <c r="Z1435" i="9"/>
  <c r="Y1435" i="9"/>
  <c r="Z1431" i="9"/>
  <c r="Y1431" i="9"/>
  <c r="Z1427" i="9"/>
  <c r="Y1427" i="9"/>
  <c r="Z1423" i="9"/>
  <c r="Y1423" i="9"/>
  <c r="Y1418" i="9"/>
  <c r="Z1418" i="9"/>
  <c r="X1414" i="9"/>
  <c r="Y1414" i="9"/>
  <c r="Z1414" i="9"/>
  <c r="Y1410" i="9"/>
  <c r="Z1410" i="9"/>
  <c r="X1406" i="9"/>
  <c r="Y1406" i="9"/>
  <c r="Z1406" i="9"/>
  <c r="Y1402" i="9"/>
  <c r="Z1402" i="9"/>
  <c r="X1398" i="9"/>
  <c r="Y1398" i="9"/>
  <c r="Z1398" i="9"/>
  <c r="Z1393" i="9"/>
  <c r="Y1393" i="9"/>
  <c r="Z1389" i="9"/>
  <c r="Y1389" i="9"/>
  <c r="Z1385" i="9"/>
  <c r="Y1385" i="9"/>
  <c r="Z1381" i="9"/>
  <c r="Y1381" i="9"/>
  <c r="Z1377" i="9"/>
  <c r="Y1377" i="9"/>
  <c r="Z1373" i="9"/>
  <c r="Y1373" i="9"/>
  <c r="Y1368" i="9"/>
  <c r="Z1368" i="9"/>
  <c r="Y1364" i="9"/>
  <c r="Z1364" i="9"/>
  <c r="Y1360" i="9"/>
  <c r="Z1360" i="9"/>
  <c r="Y1356" i="9"/>
  <c r="Z1356" i="9"/>
  <c r="Y1352" i="9"/>
  <c r="Z1352" i="9"/>
  <c r="Z1347" i="9"/>
  <c r="Y1347" i="9"/>
  <c r="Z1343" i="9"/>
  <c r="Y1343" i="9"/>
  <c r="Z1339" i="9"/>
  <c r="Y1339" i="9"/>
  <c r="Z1335" i="9"/>
  <c r="Y1335" i="9"/>
  <c r="Z1331" i="9"/>
  <c r="Y1331" i="9"/>
  <c r="Z1327" i="9"/>
  <c r="Y1327" i="9"/>
  <c r="Y1322" i="9"/>
  <c r="Z1322" i="9"/>
  <c r="X1318" i="9"/>
  <c r="Y1318" i="9"/>
  <c r="Z1318" i="9"/>
  <c r="Y1314" i="9"/>
  <c r="Z1314" i="9"/>
  <c r="X1310" i="9"/>
  <c r="Y1310" i="9"/>
  <c r="Z1310" i="9"/>
  <c r="Y1306" i="9"/>
  <c r="Z1306" i="9"/>
  <c r="X1302" i="9"/>
  <c r="Y1302" i="9"/>
  <c r="Z1302" i="9"/>
  <c r="Z1297" i="9"/>
  <c r="Y1297" i="9"/>
  <c r="Z1293" i="9"/>
  <c r="Y1293" i="9"/>
  <c r="Z1289" i="9"/>
  <c r="Y1289" i="9"/>
  <c r="Z1285" i="9"/>
  <c r="Y1285" i="9"/>
  <c r="Z1281" i="9"/>
  <c r="Y1281" i="9"/>
  <c r="Z1277" i="9"/>
  <c r="Y1277" i="9"/>
  <c r="Y1272" i="9"/>
  <c r="Z1272" i="9"/>
  <c r="Y1268" i="9"/>
  <c r="Z1268" i="9"/>
  <c r="Y1264" i="9"/>
  <c r="Z1264" i="9"/>
  <c r="Y1260" i="9"/>
  <c r="Z1260" i="9"/>
  <c r="Y1256" i="9"/>
  <c r="Z1256" i="9"/>
  <c r="Z1251" i="9"/>
  <c r="Y1251" i="9"/>
  <c r="Z1247" i="9"/>
  <c r="Y1247" i="9"/>
  <c r="Z1243" i="9"/>
  <c r="Y1243" i="9"/>
  <c r="Y1239" i="9"/>
  <c r="Z1239" i="9"/>
  <c r="Y1235" i="9"/>
  <c r="Z1235" i="9"/>
  <c r="Y1231" i="9"/>
  <c r="Z1231" i="9"/>
  <c r="Z1226" i="9"/>
  <c r="Y1226" i="9"/>
  <c r="X1222" i="9"/>
  <c r="Z1222" i="9"/>
  <c r="Y1222" i="9"/>
  <c r="Z1218" i="9"/>
  <c r="Y1218" i="9"/>
  <c r="X1214" i="9"/>
  <c r="Z1214" i="9"/>
  <c r="Y1214" i="9"/>
  <c r="Z1210" i="9"/>
  <c r="Y1210" i="9"/>
  <c r="X1206" i="9"/>
  <c r="Z1206" i="9"/>
  <c r="Y1206" i="9"/>
  <c r="Y1201" i="9"/>
  <c r="Z1201" i="9"/>
  <c r="Y1197" i="9"/>
  <c r="Z1197" i="9"/>
  <c r="Y1193" i="9"/>
  <c r="Z1193" i="9"/>
  <c r="Y1189" i="9"/>
  <c r="Z1189" i="9"/>
  <c r="Y1185" i="9"/>
  <c r="Z1185" i="9"/>
  <c r="Y1181" i="9"/>
  <c r="Z1181" i="9"/>
  <c r="Z1176" i="9"/>
  <c r="Y1176" i="9"/>
  <c r="Z1172" i="9"/>
  <c r="Y1172" i="9"/>
  <c r="Z1168" i="9"/>
  <c r="Y1168" i="9"/>
  <c r="Z1164" i="9"/>
  <c r="Y1164" i="9"/>
  <c r="Z1160" i="9"/>
  <c r="Y1160" i="9"/>
  <c r="Y1155" i="9"/>
  <c r="Z1155" i="9"/>
  <c r="Y1151" i="9"/>
  <c r="Z1151" i="9"/>
  <c r="Y1147" i="9"/>
  <c r="Z1147" i="9"/>
  <c r="Y1143" i="9"/>
  <c r="Z1143" i="9"/>
  <c r="Y1139" i="9"/>
  <c r="Z1139" i="9"/>
  <c r="X3366" i="9"/>
  <c r="Y3366" i="9"/>
  <c r="Z3366" i="9"/>
  <c r="Y3361" i="9"/>
  <c r="Z3361" i="9"/>
  <c r="Y3357" i="9"/>
  <c r="Z3357" i="9"/>
  <c r="Y3353" i="9"/>
  <c r="Z3353" i="9"/>
  <c r="Y3349" i="9"/>
  <c r="Z3349" i="9"/>
  <c r="Y3345" i="9"/>
  <c r="Z3345" i="9"/>
  <c r="Y3341" i="9"/>
  <c r="Z3341" i="9"/>
  <c r="Y3336" i="9"/>
  <c r="Z3336" i="9"/>
  <c r="Y3332" i="9"/>
  <c r="Z3332" i="9"/>
  <c r="Y3328" i="9"/>
  <c r="Z3328" i="9"/>
  <c r="Y3324" i="9"/>
  <c r="Z3324" i="9"/>
  <c r="Y3320" i="9"/>
  <c r="Z3320" i="9"/>
  <c r="Y3315" i="9"/>
  <c r="Z3315" i="9"/>
  <c r="Y3311" i="9"/>
  <c r="Z3311" i="9"/>
  <c r="Y3307" i="9"/>
  <c r="Z3307" i="9"/>
  <c r="Y3303" i="9"/>
  <c r="Z3303" i="9"/>
  <c r="Y3299" i="9"/>
  <c r="Z3299" i="9"/>
  <c r="Y3295" i="9"/>
  <c r="Z3295" i="9"/>
  <c r="Y3290" i="9"/>
  <c r="Z3290" i="9"/>
  <c r="Y3286" i="9"/>
  <c r="Z3286" i="9"/>
  <c r="Y3282" i="9"/>
  <c r="Z3282" i="9"/>
  <c r="Y3278" i="9"/>
  <c r="Z3278" i="9"/>
  <c r="Y3274" i="9"/>
  <c r="Z3274" i="9"/>
  <c r="Y3270" i="9"/>
  <c r="Z3270" i="9"/>
  <c r="Y3265" i="9"/>
  <c r="Z3265" i="9"/>
  <c r="Y3261" i="9"/>
  <c r="Z3261" i="9"/>
  <c r="Y3257" i="9"/>
  <c r="Z3257" i="9"/>
  <c r="Y3253" i="9"/>
  <c r="Z3253" i="9"/>
  <c r="Y3249" i="9"/>
  <c r="Z3249" i="9"/>
  <c r="Y3245" i="9"/>
  <c r="Z3245" i="9"/>
  <c r="Y3240" i="9"/>
  <c r="Z3240" i="9"/>
  <c r="Y3236" i="9"/>
  <c r="Z3236" i="9"/>
  <c r="Y3232" i="9"/>
  <c r="Z3232" i="9"/>
  <c r="Y3228" i="9"/>
  <c r="Z3228" i="9"/>
  <c r="Y3224" i="9"/>
  <c r="Z3224" i="9"/>
  <c r="Y3219" i="9"/>
  <c r="Z3219" i="9"/>
  <c r="Y3215" i="9"/>
  <c r="Z3215" i="9"/>
  <c r="Y3211" i="9"/>
  <c r="Z3211" i="9"/>
  <c r="Y3207" i="9"/>
  <c r="Z3207" i="9"/>
  <c r="Y3203" i="9"/>
  <c r="Z3203" i="9"/>
  <c r="Y3199" i="9"/>
  <c r="Z3199" i="9"/>
  <c r="Y3194" i="9"/>
  <c r="Z3194" i="9"/>
  <c r="X3190" i="9"/>
  <c r="Y3190" i="9"/>
  <c r="Z3190" i="9"/>
  <c r="Y3186" i="9"/>
  <c r="Z3186" i="9"/>
  <c r="X3182" i="9"/>
  <c r="Y3182" i="9"/>
  <c r="Z3182" i="9"/>
  <c r="Y3178" i="9"/>
  <c r="Z3178" i="9"/>
  <c r="X3174" i="9"/>
  <c r="Y3174" i="9"/>
  <c r="Z3174" i="9"/>
  <c r="Y3169" i="9"/>
  <c r="Z3169" i="9"/>
  <c r="Y3165" i="9"/>
  <c r="Z3165" i="9"/>
  <c r="Y3161" i="9"/>
  <c r="Z3161" i="9"/>
  <c r="Y3157" i="9"/>
  <c r="Z3157" i="9"/>
  <c r="Y3153" i="9"/>
  <c r="Z3153" i="9"/>
  <c r="Y3149" i="9"/>
  <c r="Z3149" i="9"/>
  <c r="Y3144" i="9"/>
  <c r="Z3144" i="9"/>
  <c r="Y3140" i="9"/>
  <c r="Z3140" i="9"/>
  <c r="Y3136" i="9"/>
  <c r="Z3136" i="9"/>
  <c r="Y3132" i="9"/>
  <c r="Z3132" i="9"/>
  <c r="Y3128" i="9"/>
  <c r="Z3128" i="9"/>
  <c r="Y3123" i="9"/>
  <c r="Z3123" i="9"/>
  <c r="Y3119" i="9"/>
  <c r="Z3119" i="9"/>
  <c r="Y3115" i="9"/>
  <c r="Z3115" i="9"/>
  <c r="Y3111" i="9"/>
  <c r="Z3111" i="9"/>
  <c r="Y3107" i="9"/>
  <c r="Z3107" i="9"/>
  <c r="Y3103" i="9"/>
  <c r="Z3103" i="9"/>
  <c r="Y3098" i="9"/>
  <c r="Z3098" i="9"/>
  <c r="Y3094" i="9"/>
  <c r="Z3094" i="9"/>
  <c r="Y3090" i="9"/>
  <c r="Z3090" i="9"/>
  <c r="Y3086" i="9"/>
  <c r="Z3086" i="9"/>
  <c r="Y3082" i="9"/>
  <c r="Z3082" i="9"/>
  <c r="Y3078" i="9"/>
  <c r="Z3078" i="9"/>
  <c r="Y3073" i="9"/>
  <c r="Z3073" i="9"/>
  <c r="Y3069" i="9"/>
  <c r="Z3069" i="9"/>
  <c r="Y3065" i="9"/>
  <c r="Z3065" i="9"/>
  <c r="Y3061" i="9"/>
  <c r="Z3061" i="9"/>
  <c r="Y3057" i="9"/>
  <c r="Z3057" i="9"/>
  <c r="Y3053" i="9"/>
  <c r="Z3053" i="9"/>
  <c r="Y3048" i="9"/>
  <c r="Z3048" i="9"/>
  <c r="Y3044" i="9"/>
  <c r="Z3044" i="9"/>
  <c r="Y3040" i="9"/>
  <c r="Z3040" i="9"/>
  <c r="Y3036" i="9"/>
  <c r="Z3036" i="9"/>
  <c r="Y3032" i="9"/>
  <c r="Z3032" i="9"/>
  <c r="Y3027" i="9"/>
  <c r="Z3027" i="9"/>
  <c r="Y3023" i="9"/>
  <c r="Z3023" i="9"/>
  <c r="Y3019" i="9"/>
  <c r="Z3019" i="9"/>
  <c r="Y3015" i="9"/>
  <c r="Z3015" i="9"/>
  <c r="Y3011" i="9"/>
  <c r="Z3011" i="9"/>
  <c r="Y3007" i="9"/>
  <c r="Z3007" i="9"/>
  <c r="Y3002" i="9"/>
  <c r="Z3002" i="9"/>
  <c r="X2998" i="9"/>
  <c r="Y2998" i="9"/>
  <c r="Z2998" i="9"/>
  <c r="Y2994" i="9"/>
  <c r="Z2994" i="9"/>
  <c r="X2990" i="9"/>
  <c r="Y2990" i="9"/>
  <c r="Z2990" i="9"/>
  <c r="Y2986" i="9"/>
  <c r="Z2986" i="9"/>
  <c r="X2982" i="9"/>
  <c r="Y2982" i="9"/>
  <c r="Z2982" i="9"/>
  <c r="Y2977" i="9"/>
  <c r="Z2977" i="9"/>
  <c r="Y2973" i="9"/>
  <c r="Z2973" i="9"/>
  <c r="Y2969" i="9"/>
  <c r="Z2969" i="9"/>
  <c r="Y2965" i="9"/>
  <c r="Z2965" i="9"/>
  <c r="Y2961" i="9"/>
  <c r="Z2961" i="9"/>
  <c r="Y5137" i="9"/>
  <c r="Z5137" i="9"/>
  <c r="X5133" i="9"/>
  <c r="Y5133" i="9"/>
  <c r="Z5133" i="9"/>
  <c r="Y5129" i="9"/>
  <c r="Z5129" i="9"/>
  <c r="X5125" i="9"/>
  <c r="Y5125" i="9"/>
  <c r="Z5125" i="9"/>
  <c r="Y5121" i="9"/>
  <c r="Z5121" i="9"/>
  <c r="X5117" i="9"/>
  <c r="Y5117" i="9"/>
  <c r="Z5117" i="9"/>
  <c r="Y5112" i="9"/>
  <c r="Z5112" i="9"/>
  <c r="Y5108" i="9"/>
  <c r="Z5108" i="9"/>
  <c r="Y5104" i="9"/>
  <c r="Z5104" i="9"/>
  <c r="Y5100" i="9"/>
  <c r="Z5100" i="9"/>
  <c r="Y5096" i="9"/>
  <c r="Z5096" i="9"/>
  <c r="Y5091" i="9"/>
  <c r="Z5091" i="9"/>
  <c r="Y5087" i="9"/>
  <c r="Z5087" i="9"/>
  <c r="Y5083" i="9"/>
  <c r="Z5083" i="9"/>
  <c r="Y5079" i="9"/>
  <c r="Z5079" i="9"/>
  <c r="Y5075" i="9"/>
  <c r="Z5075" i="9"/>
  <c r="Y5071" i="9"/>
  <c r="Z5071" i="9"/>
  <c r="Y5066" i="9"/>
  <c r="Z5066" i="9"/>
  <c r="Y5062" i="9"/>
  <c r="Z5062" i="9"/>
  <c r="Y5058" i="9"/>
  <c r="Z5058" i="9"/>
  <c r="Y5054" i="9"/>
  <c r="Z5054" i="9"/>
  <c r="Y5050" i="9"/>
  <c r="Z5050" i="9"/>
  <c r="Y5046" i="9"/>
  <c r="Z5046" i="9"/>
  <c r="Y5041" i="9"/>
  <c r="Z5041" i="9"/>
  <c r="X5037" i="9"/>
  <c r="Y5037" i="9"/>
  <c r="Z5037" i="9"/>
  <c r="Y5033" i="9"/>
  <c r="Z5033" i="9"/>
  <c r="X5029" i="9"/>
  <c r="Y5029" i="9"/>
  <c r="Z5029" i="9"/>
  <c r="Y5025" i="9"/>
  <c r="Z5025" i="9"/>
  <c r="X5021" i="9"/>
  <c r="Y5021" i="9"/>
  <c r="Z5021" i="9"/>
  <c r="Y5016" i="9"/>
  <c r="Z5016" i="9"/>
  <c r="Y5012" i="9"/>
  <c r="Z5012" i="9"/>
  <c r="Y5008" i="9"/>
  <c r="Z5008" i="9"/>
  <c r="Y5004" i="9"/>
  <c r="Z5004" i="9"/>
  <c r="Y5000" i="9"/>
  <c r="Z5000" i="9"/>
  <c r="Y4995" i="9"/>
  <c r="Z4995" i="9"/>
  <c r="Y4991" i="9"/>
  <c r="Z4991" i="9"/>
  <c r="Y4987" i="9"/>
  <c r="Z4987" i="9"/>
  <c r="Y4983" i="9"/>
  <c r="Z4983" i="9"/>
  <c r="Y4979" i="9"/>
  <c r="Z4979" i="9"/>
  <c r="Y4975" i="9"/>
  <c r="Z4975" i="9"/>
  <c r="Y4970" i="9"/>
  <c r="Z4970" i="9"/>
  <c r="Y4966" i="9"/>
  <c r="Z4966" i="9"/>
  <c r="Y4962" i="9"/>
  <c r="Z4962" i="9"/>
  <c r="Y4958" i="9"/>
  <c r="Z4958" i="9"/>
  <c r="Y4954" i="9"/>
  <c r="Z4954" i="9"/>
  <c r="Y4950" i="9"/>
  <c r="Z4950" i="9"/>
  <c r="Y4945" i="9"/>
  <c r="Z4945" i="9"/>
  <c r="X4941" i="9"/>
  <c r="Y4941" i="9"/>
  <c r="Z4941" i="9"/>
  <c r="Y4937" i="9"/>
  <c r="Z4937" i="9"/>
  <c r="X4933" i="9"/>
  <c r="Y4933" i="9"/>
  <c r="Z4933" i="9"/>
  <c r="Y4929" i="9"/>
  <c r="Z4929" i="9"/>
  <c r="X4925" i="9"/>
  <c r="Y4925" i="9"/>
  <c r="Z4925" i="9"/>
  <c r="Y4920" i="9"/>
  <c r="Z4920" i="9"/>
  <c r="Y4916" i="9"/>
  <c r="Z4916" i="9"/>
  <c r="Y4912" i="9"/>
  <c r="Z4912" i="9"/>
  <c r="Y4908" i="9"/>
  <c r="Z4908" i="9"/>
  <c r="Y4904" i="9"/>
  <c r="Z4904" i="9"/>
  <c r="Y4899" i="9"/>
  <c r="Z4899" i="9"/>
  <c r="Y4895" i="9"/>
  <c r="Z4895" i="9"/>
  <c r="Y4891" i="9"/>
  <c r="Z4891" i="9"/>
  <c r="Y4887" i="9"/>
  <c r="Z4887" i="9"/>
  <c r="Y4883" i="9"/>
  <c r="Z4883" i="9"/>
  <c r="Y4879" i="9"/>
  <c r="Z4879" i="9"/>
  <c r="Y4874" i="9"/>
  <c r="Z4874" i="9"/>
  <c r="Y4870" i="9"/>
  <c r="Z4870" i="9"/>
  <c r="Y4866" i="9"/>
  <c r="Z4866" i="9"/>
  <c r="Y4862" i="9"/>
  <c r="Z4862" i="9"/>
  <c r="Y4858" i="9"/>
  <c r="Z4858" i="9"/>
  <c r="Y4854" i="9"/>
  <c r="Z4854" i="9"/>
  <c r="Y4849" i="9"/>
  <c r="Z4849" i="9"/>
  <c r="X4845" i="9"/>
  <c r="Y4845" i="9"/>
  <c r="Z4845" i="9"/>
  <c r="Y4841" i="9"/>
  <c r="Z4841" i="9"/>
  <c r="X4837" i="9"/>
  <c r="Y4837" i="9"/>
  <c r="Z4837" i="9"/>
  <c r="Y4833" i="9"/>
  <c r="Z4833" i="9"/>
  <c r="X4829" i="9"/>
  <c r="Y4829" i="9"/>
  <c r="Z4829" i="9"/>
  <c r="Y4824" i="9"/>
  <c r="Z4824" i="9"/>
  <c r="Y4820" i="9"/>
  <c r="Z4820" i="9"/>
  <c r="Y4816" i="9"/>
  <c r="Z4816" i="9"/>
  <c r="Y4812" i="9"/>
  <c r="Z4812" i="9"/>
  <c r="Y4808" i="9"/>
  <c r="Z4808" i="9"/>
  <c r="Y4803" i="9"/>
  <c r="Z4803" i="9"/>
  <c r="Y4799" i="9"/>
  <c r="Z4799" i="9"/>
  <c r="Y4795" i="9"/>
  <c r="Z4795" i="9"/>
  <c r="Y4791" i="9"/>
  <c r="Z4791" i="9"/>
  <c r="Y4787" i="9"/>
  <c r="Z4787" i="9"/>
  <c r="Y4783" i="9"/>
  <c r="Z4783" i="9"/>
  <c r="Y4778" i="9"/>
  <c r="Z4778" i="9"/>
  <c r="Y4774" i="9"/>
  <c r="Z4774" i="9"/>
  <c r="Y4770" i="9"/>
  <c r="Z4770" i="9"/>
  <c r="Y4766" i="9"/>
  <c r="Z4766" i="9"/>
  <c r="Y4762" i="9"/>
  <c r="Z4762" i="9"/>
  <c r="Y4758" i="9"/>
  <c r="Z4758" i="9"/>
  <c r="Y4753" i="9"/>
  <c r="Z4753" i="9"/>
  <c r="X4749" i="9"/>
  <c r="Y4749" i="9"/>
  <c r="Z4749" i="9"/>
  <c r="Y4745" i="9"/>
  <c r="Z4745" i="9"/>
  <c r="X4741" i="9"/>
  <c r="Y4741" i="9"/>
  <c r="Z4741" i="9"/>
  <c r="Y4737" i="9"/>
  <c r="Z4737" i="9"/>
  <c r="X4733" i="9"/>
  <c r="Y4733" i="9"/>
  <c r="Z4733" i="9"/>
  <c r="Y4728" i="9"/>
  <c r="Z4728" i="9"/>
  <c r="Y4724" i="9"/>
  <c r="Z4724" i="9"/>
  <c r="Y4720" i="9"/>
  <c r="Z4720" i="9"/>
  <c r="Y4716" i="9"/>
  <c r="Z4716" i="9"/>
  <c r="Y4712" i="9"/>
  <c r="Z4712" i="9"/>
  <c r="Y4707" i="9"/>
  <c r="Z4707" i="9"/>
  <c r="Y4703" i="9"/>
  <c r="Z4703" i="9"/>
  <c r="Y4699" i="9"/>
  <c r="Z4699" i="9"/>
  <c r="Y4695" i="9"/>
  <c r="Z4695" i="9"/>
  <c r="Y4691" i="9"/>
  <c r="Z4691" i="9"/>
  <c r="Y4687" i="9"/>
  <c r="Z4687" i="9"/>
  <c r="Y4682" i="9"/>
  <c r="Z4682" i="9"/>
  <c r="Y4678" i="9"/>
  <c r="Z4678" i="9"/>
  <c r="Y4674" i="9"/>
  <c r="Z4674" i="9"/>
  <c r="Y4670" i="9"/>
  <c r="Z4670" i="9"/>
  <c r="Y4666" i="9"/>
  <c r="Z4666" i="9"/>
  <c r="Y4662" i="9"/>
  <c r="Z4662" i="9"/>
  <c r="Y4657" i="9"/>
  <c r="Z4657" i="9"/>
  <c r="X4653" i="9"/>
  <c r="Y4653" i="9"/>
  <c r="Z4653" i="9"/>
  <c r="Y4649" i="9"/>
  <c r="Z4649" i="9"/>
  <c r="X4645" i="9"/>
  <c r="Y4645" i="9"/>
  <c r="Z4645" i="9"/>
  <c r="Y4641" i="9"/>
  <c r="Z4641" i="9"/>
  <c r="X4637" i="9"/>
  <c r="Y4637" i="9"/>
  <c r="Z4637" i="9"/>
  <c r="Y4632" i="9"/>
  <c r="Z4632" i="9"/>
  <c r="Y4628" i="9"/>
  <c r="Z4628" i="9"/>
  <c r="Y4624" i="9"/>
  <c r="Z4624" i="9"/>
  <c r="Y4620" i="9"/>
  <c r="Z4620" i="9"/>
  <c r="Y4616" i="9"/>
  <c r="Z4616" i="9"/>
  <c r="Y4611" i="9"/>
  <c r="Z4611" i="9"/>
  <c r="Y4607" i="9"/>
  <c r="Z4607" i="9"/>
  <c r="Y4603" i="9"/>
  <c r="Z4603" i="9"/>
  <c r="Y4599" i="9"/>
  <c r="Z4599" i="9"/>
  <c r="Y4595" i="9"/>
  <c r="Z4595" i="9"/>
  <c r="Y4591" i="9"/>
  <c r="Z4591" i="9"/>
  <c r="Y4586" i="9"/>
  <c r="Z4586" i="9"/>
  <c r="Y4582" i="9"/>
  <c r="Z4582" i="9"/>
  <c r="Y4578" i="9"/>
  <c r="Z4578" i="9"/>
  <c r="Y4574" i="9"/>
  <c r="Z4574" i="9"/>
  <c r="Y4570" i="9"/>
  <c r="Z4570" i="9"/>
  <c r="Y4566" i="9"/>
  <c r="Z4566" i="9"/>
  <c r="Y4561" i="9"/>
  <c r="Z4561" i="9"/>
  <c r="X4557" i="9"/>
  <c r="Y4557" i="9"/>
  <c r="Z4557" i="9"/>
  <c r="Y4553" i="9"/>
  <c r="Z4553" i="9"/>
  <c r="X4549" i="9"/>
  <c r="Y4549" i="9"/>
  <c r="Z4549" i="9"/>
  <c r="Y4545" i="9"/>
  <c r="Z4545" i="9"/>
  <c r="X4541" i="9"/>
  <c r="Y4541" i="9"/>
  <c r="Z4541" i="9"/>
  <c r="Y4536" i="9"/>
  <c r="Z4536" i="9"/>
  <c r="Y4532" i="9"/>
  <c r="Z4532" i="9"/>
  <c r="Y4528" i="9"/>
  <c r="Z4528" i="9"/>
  <c r="Y4524" i="9"/>
  <c r="Z4524" i="9"/>
  <c r="Y4520" i="9"/>
  <c r="Z4520" i="9"/>
  <c r="Y4515" i="9"/>
  <c r="Z4515" i="9"/>
  <c r="Y4511" i="9"/>
  <c r="Z4511" i="9"/>
  <c r="Y4507" i="9"/>
  <c r="Z4507" i="9"/>
  <c r="Y4503" i="9"/>
  <c r="Z4503" i="9"/>
  <c r="Y4499" i="9"/>
  <c r="Z4499" i="9"/>
  <c r="Y4495" i="9"/>
  <c r="Z4495" i="9"/>
  <c r="Y4490" i="9"/>
  <c r="Z4490" i="9"/>
  <c r="Y4486" i="9"/>
  <c r="Z4486" i="9"/>
  <c r="Y4482" i="9"/>
  <c r="Z4482" i="9"/>
  <c r="Y4478" i="9"/>
  <c r="Z4478" i="9"/>
  <c r="Y4474" i="9"/>
  <c r="Z4474" i="9"/>
  <c r="Y4470" i="9"/>
  <c r="Z4470" i="9"/>
  <c r="Y4465" i="9"/>
  <c r="Z4465" i="9"/>
  <c r="X4461" i="9"/>
  <c r="Y4461" i="9"/>
  <c r="Z4461" i="9"/>
  <c r="Y4457" i="9"/>
  <c r="Z4457" i="9"/>
  <c r="X4453" i="9"/>
  <c r="Y4453" i="9"/>
  <c r="Z4453" i="9"/>
  <c r="Y4449" i="9"/>
  <c r="Z4449" i="9"/>
  <c r="X4445" i="9"/>
  <c r="Y4445" i="9"/>
  <c r="Z4445" i="9"/>
  <c r="Y4440" i="9"/>
  <c r="Z4440" i="9"/>
  <c r="Y4436" i="9"/>
  <c r="Z4436" i="9"/>
  <c r="Y4432" i="9"/>
  <c r="Z4432" i="9"/>
  <c r="Y4428" i="9"/>
  <c r="Z4428" i="9"/>
  <c r="Y4424" i="9"/>
  <c r="Z4424" i="9"/>
  <c r="Y4419" i="9"/>
  <c r="Z4419" i="9"/>
  <c r="Y4415" i="9"/>
  <c r="Z4415" i="9"/>
  <c r="Y4411" i="9"/>
  <c r="Z4411" i="9"/>
  <c r="Y4407" i="9"/>
  <c r="Z4407" i="9"/>
  <c r="Y4403" i="9"/>
  <c r="Z4403" i="9"/>
  <c r="Y4399" i="9"/>
  <c r="Z4399" i="9"/>
  <c r="Y4394" i="9"/>
  <c r="Z4394" i="9"/>
  <c r="Y4390" i="9"/>
  <c r="Z4390" i="9"/>
  <c r="Y4386" i="9"/>
  <c r="Z4386" i="9"/>
  <c r="Y4382" i="9"/>
  <c r="Z4382" i="9"/>
  <c r="Y4378" i="9"/>
  <c r="Z4378" i="9"/>
  <c r="Y4374" i="9"/>
  <c r="Z4374" i="9"/>
  <c r="Y4369" i="9"/>
  <c r="Z4369" i="9"/>
  <c r="X4365" i="9"/>
  <c r="Y4365" i="9"/>
  <c r="Z4365" i="9"/>
  <c r="Y4361" i="9"/>
  <c r="Z4361" i="9"/>
  <c r="X4357" i="9"/>
  <c r="Y4357" i="9"/>
  <c r="Z4357" i="9"/>
  <c r="Y4353" i="9"/>
  <c r="Z4353" i="9"/>
  <c r="X4349" i="9"/>
  <c r="Y4349" i="9"/>
  <c r="Z4349" i="9"/>
  <c r="Y4344" i="9"/>
  <c r="Z4344" i="9"/>
  <c r="Y4340" i="9"/>
  <c r="Z4340" i="9"/>
  <c r="Y4336" i="9"/>
  <c r="Z4336" i="9"/>
  <c r="Y4332" i="9"/>
  <c r="Z4332" i="9"/>
  <c r="Y4328" i="9"/>
  <c r="Z4328" i="9"/>
  <c r="Y4323" i="9"/>
  <c r="Z4323" i="9"/>
  <c r="Y4319" i="9"/>
  <c r="Z4319" i="9"/>
  <c r="Y4315" i="9"/>
  <c r="Z4315" i="9"/>
  <c r="Z4311" i="9"/>
  <c r="Y4311" i="9"/>
  <c r="Z4307" i="9"/>
  <c r="Y4307" i="9"/>
  <c r="Z4303" i="9"/>
  <c r="Y4303" i="9"/>
  <c r="Y4298" i="9"/>
  <c r="Z4298" i="9"/>
  <c r="Y4294" i="9"/>
  <c r="Z4294" i="9"/>
  <c r="Y4290" i="9"/>
  <c r="Z4290" i="9"/>
  <c r="Y4286" i="9"/>
  <c r="Z4286" i="9"/>
  <c r="Y4282" i="9"/>
  <c r="Z4282" i="9"/>
  <c r="Y4278" i="9"/>
  <c r="Z4278" i="9"/>
  <c r="Z4273" i="9"/>
  <c r="Y4273" i="9"/>
  <c r="X4269" i="9"/>
  <c r="Z4269" i="9"/>
  <c r="Y4269" i="9"/>
  <c r="Z4265" i="9"/>
  <c r="Y4265" i="9"/>
  <c r="X4261" i="9"/>
  <c r="Z4261" i="9"/>
  <c r="Y4261" i="9"/>
  <c r="Z4257" i="9"/>
  <c r="Y4257" i="9"/>
  <c r="X4253" i="9"/>
  <c r="Z4253" i="9"/>
  <c r="Y4253" i="9"/>
  <c r="Y4248" i="9"/>
  <c r="Z4248" i="9"/>
  <c r="Y4244" i="9"/>
  <c r="Z4244" i="9"/>
  <c r="Y4240" i="9"/>
  <c r="Z4240" i="9"/>
  <c r="Y4236" i="9"/>
  <c r="Z4236" i="9"/>
  <c r="Y4232" i="9"/>
  <c r="Z4232" i="9"/>
  <c r="Z4227" i="9"/>
  <c r="Y4227" i="9"/>
  <c r="Z4223" i="9"/>
  <c r="Y4223" i="9"/>
  <c r="Z4219" i="9"/>
  <c r="Y4219" i="9"/>
  <c r="Z4215" i="9"/>
  <c r="Y4215" i="9"/>
  <c r="Z4211" i="9"/>
  <c r="Y4211" i="9"/>
  <c r="Z4207" i="9"/>
  <c r="Y4207" i="9"/>
  <c r="Y4202" i="9"/>
  <c r="Z4202" i="9"/>
  <c r="Y4198" i="9"/>
  <c r="Z4198" i="9"/>
  <c r="Y4194" i="9"/>
  <c r="Z4194" i="9"/>
  <c r="Y4190" i="9"/>
  <c r="Z4190" i="9"/>
  <c r="Y4186" i="9"/>
  <c r="Z4186" i="9"/>
  <c r="Y4182" i="9"/>
  <c r="Z4182" i="9"/>
  <c r="Z4177" i="9"/>
  <c r="Y4177" i="9"/>
  <c r="X4173" i="9"/>
  <c r="Z4173" i="9"/>
  <c r="Y4173" i="9"/>
  <c r="Z4169" i="9"/>
  <c r="Y4169" i="9"/>
  <c r="X4165" i="9"/>
  <c r="Z4165" i="9"/>
  <c r="Y4165" i="9"/>
  <c r="Z4161" i="9"/>
  <c r="Y4161" i="9"/>
  <c r="X4157" i="9"/>
  <c r="Z4157" i="9"/>
  <c r="Y4157" i="9"/>
  <c r="Y4152" i="9"/>
  <c r="Z4152" i="9"/>
  <c r="Y4148" i="9"/>
  <c r="Z4148" i="9"/>
  <c r="Y4144" i="9"/>
  <c r="Z4144" i="9"/>
  <c r="Y4140" i="9"/>
  <c r="Z4140" i="9"/>
  <c r="Y4136" i="9"/>
  <c r="Z4136" i="9"/>
  <c r="Z4131" i="9"/>
  <c r="Y4131" i="9"/>
  <c r="Z4127" i="9"/>
  <c r="Y4127" i="9"/>
  <c r="Z4123" i="9"/>
  <c r="Y4123" i="9"/>
  <c r="Z4119" i="9"/>
  <c r="Y4119" i="9"/>
  <c r="Z4115" i="9"/>
  <c r="Y4115" i="9"/>
  <c r="Z4111" i="9"/>
  <c r="Y4111" i="9"/>
  <c r="Y4106" i="9"/>
  <c r="Z4106" i="9"/>
  <c r="Y4102" i="9"/>
  <c r="Z4102" i="9"/>
  <c r="Y4098" i="9"/>
  <c r="Z4098" i="9"/>
  <c r="Y4094" i="9"/>
  <c r="Z4094" i="9"/>
  <c r="Y4090" i="9"/>
  <c r="Z4090" i="9"/>
  <c r="Y4086" i="9"/>
  <c r="Z4086" i="9"/>
  <c r="Z4081" i="9"/>
  <c r="Y4081" i="9"/>
  <c r="X4077" i="9"/>
  <c r="Z4077" i="9"/>
  <c r="Y4077" i="9"/>
  <c r="Z4073" i="9"/>
  <c r="Y4073" i="9"/>
  <c r="X4069" i="9"/>
  <c r="Z4069" i="9"/>
  <c r="Y4069" i="9"/>
  <c r="Z4065" i="9"/>
  <c r="Y4065" i="9"/>
  <c r="X4061" i="9"/>
  <c r="Z4061" i="9"/>
  <c r="Y4061" i="9"/>
  <c r="Y4056" i="9"/>
  <c r="Z4056" i="9"/>
  <c r="Y4052" i="9"/>
  <c r="Z4052" i="9"/>
  <c r="Y4048" i="9"/>
  <c r="Z4048" i="9"/>
  <c r="Y4044" i="9"/>
  <c r="Z4044" i="9"/>
  <c r="Y4040" i="9"/>
  <c r="Z4040" i="9"/>
  <c r="Z4035" i="9"/>
  <c r="Y4035" i="9"/>
  <c r="Z4031" i="9"/>
  <c r="Y4031" i="9"/>
  <c r="Z4027" i="9"/>
  <c r="Y4027" i="9"/>
  <c r="Z4023" i="9"/>
  <c r="Y4023" i="9"/>
  <c r="Z4019" i="9"/>
  <c r="Y4019" i="9"/>
  <c r="Z4015" i="9"/>
  <c r="Y4015" i="9"/>
  <c r="Y4010" i="9"/>
  <c r="Z4010" i="9"/>
  <c r="Y4006" i="9"/>
  <c r="Z4006" i="9"/>
  <c r="Y4002" i="9"/>
  <c r="Z4002" i="9"/>
  <c r="Y3998" i="9"/>
  <c r="Z3998" i="9"/>
  <c r="Y3994" i="9"/>
  <c r="Z3994" i="9"/>
  <c r="Y3990" i="9"/>
  <c r="Z3990" i="9"/>
  <c r="Z3985" i="9"/>
  <c r="Y3985" i="9"/>
  <c r="X3981" i="9"/>
  <c r="Z3981" i="9"/>
  <c r="Y3981" i="9"/>
  <c r="Z3977" i="9"/>
  <c r="Y3977" i="9"/>
  <c r="X3973" i="9"/>
  <c r="Z3973" i="9"/>
  <c r="Y3973" i="9"/>
  <c r="Z3969" i="9"/>
  <c r="Y3969" i="9"/>
  <c r="X3965" i="9"/>
  <c r="Z3965" i="9"/>
  <c r="Y3965" i="9"/>
  <c r="Y3960" i="9"/>
  <c r="Z3960" i="9"/>
  <c r="Y3956" i="9"/>
  <c r="Z3956" i="9"/>
  <c r="Y3952" i="9"/>
  <c r="Z3952" i="9"/>
  <c r="Y3948" i="9"/>
  <c r="Z3948" i="9"/>
  <c r="Y3944" i="9"/>
  <c r="Z3944" i="9"/>
  <c r="Z3939" i="9"/>
  <c r="Y3939" i="9"/>
  <c r="Z3935" i="9"/>
  <c r="Y3935" i="9"/>
  <c r="Z3931" i="9"/>
  <c r="Y3931" i="9"/>
  <c r="Z3927" i="9"/>
  <c r="Y3927" i="9"/>
  <c r="Z3923" i="9"/>
  <c r="Y3923" i="9"/>
  <c r="Z3919" i="9"/>
  <c r="Y3919" i="9"/>
  <c r="Y3914" i="9"/>
  <c r="Z3914" i="9"/>
  <c r="Y3910" i="9"/>
  <c r="Z3910" i="9"/>
  <c r="Y3906" i="9"/>
  <c r="Z3906" i="9"/>
  <c r="Y3902" i="9"/>
  <c r="Z3902" i="9"/>
  <c r="Y3898" i="9"/>
  <c r="Z3898" i="9"/>
  <c r="Y3894" i="9"/>
  <c r="Z3894" i="9"/>
  <c r="Z3889" i="9"/>
  <c r="Y3889" i="9"/>
  <c r="X3885" i="9"/>
  <c r="Z3885" i="9"/>
  <c r="Y3885" i="9"/>
  <c r="Z3881" i="9"/>
  <c r="Y3881" i="9"/>
  <c r="X3877" i="9"/>
  <c r="Z3877" i="9"/>
  <c r="Y3877" i="9"/>
  <c r="Z3873" i="9"/>
  <c r="Y3873" i="9"/>
  <c r="X3869" i="9"/>
  <c r="Z3869" i="9"/>
  <c r="Y3869" i="9"/>
  <c r="Y3864" i="9"/>
  <c r="Z3864" i="9"/>
  <c r="Y3860" i="9"/>
  <c r="Z3860" i="9"/>
  <c r="Y3856" i="9"/>
  <c r="Z3856" i="9"/>
  <c r="Y3852" i="9"/>
  <c r="Z3852" i="9"/>
  <c r="Y3848" i="9"/>
  <c r="Z3848" i="9"/>
  <c r="Z3843" i="9"/>
  <c r="Y3843" i="9"/>
  <c r="Z3839" i="9"/>
  <c r="Y3839" i="9"/>
  <c r="Z3835" i="9"/>
  <c r="Y3835" i="9"/>
  <c r="Z3831" i="9"/>
  <c r="Y3831" i="9"/>
  <c r="Z3827" i="9"/>
  <c r="Y3827" i="9"/>
  <c r="Z3823" i="9"/>
  <c r="Y3823" i="9"/>
  <c r="Y3818" i="9"/>
  <c r="Z3818" i="9"/>
  <c r="Y3814" i="9"/>
  <c r="Z3814" i="9"/>
  <c r="Y3810" i="9"/>
  <c r="Z3810" i="9"/>
  <c r="Y3806" i="9"/>
  <c r="Z3806" i="9"/>
  <c r="Y3802" i="9"/>
  <c r="Z3802" i="9"/>
  <c r="Y3798" i="9"/>
  <c r="Z3798" i="9"/>
  <c r="Z3793" i="9"/>
  <c r="Y3793" i="9"/>
  <c r="X3789" i="9"/>
  <c r="Z3789" i="9"/>
  <c r="Y3789" i="9"/>
  <c r="Z3785" i="9"/>
  <c r="Y3785" i="9"/>
  <c r="X3781" i="9"/>
  <c r="Z3781" i="9"/>
  <c r="Y3781" i="9"/>
  <c r="Z3777" i="9"/>
  <c r="Y3777" i="9"/>
  <c r="X3773" i="9"/>
  <c r="Z3773" i="9"/>
  <c r="Y3773" i="9"/>
  <c r="Y3768" i="9"/>
  <c r="Z3768" i="9"/>
  <c r="Y3764" i="9"/>
  <c r="Z3764" i="9"/>
  <c r="Y3760" i="9"/>
  <c r="Z3760" i="9"/>
  <c r="Y3756" i="9"/>
  <c r="Z3756" i="9"/>
  <c r="Y3752" i="9"/>
  <c r="Z3752" i="9"/>
  <c r="Z3747" i="9"/>
  <c r="Y3747" i="9"/>
  <c r="Z3743" i="9"/>
  <c r="Y3743" i="9"/>
  <c r="Z3739" i="9"/>
  <c r="Y3739" i="9"/>
  <c r="Z3735" i="9"/>
  <c r="Y3735" i="9"/>
  <c r="Z3731" i="9"/>
  <c r="Y3731" i="9"/>
  <c r="Z3727" i="9"/>
  <c r="Y3727" i="9"/>
  <c r="Y3722" i="9"/>
  <c r="Z3722" i="9"/>
  <c r="Y3718" i="9"/>
  <c r="Z3718" i="9"/>
  <c r="Y3714" i="9"/>
  <c r="Z3714" i="9"/>
  <c r="Y3710" i="9"/>
  <c r="Z3710" i="9"/>
  <c r="Y3706" i="9"/>
  <c r="Z3706" i="9"/>
  <c r="Y3702" i="9"/>
  <c r="Z3702" i="9"/>
  <c r="Z3697" i="9"/>
  <c r="Y3697" i="9"/>
  <c r="X3693" i="9"/>
  <c r="Z3693" i="9"/>
  <c r="Y3693" i="9"/>
  <c r="Z3689" i="9"/>
  <c r="Y3689" i="9"/>
  <c r="X3685" i="9"/>
  <c r="Z3685" i="9"/>
  <c r="Y3685" i="9"/>
  <c r="Z3681" i="9"/>
  <c r="Y3681" i="9"/>
  <c r="X3677" i="9"/>
  <c r="Z3677" i="9"/>
  <c r="Y3677" i="9"/>
  <c r="Y3672" i="9"/>
  <c r="Z3672" i="9"/>
  <c r="Y3668" i="9"/>
  <c r="Z3668" i="9"/>
  <c r="Y3664" i="9"/>
  <c r="Z3664" i="9"/>
  <c r="Y3660" i="9"/>
  <c r="Z3660" i="9"/>
  <c r="Y3656" i="9"/>
  <c r="Z3656" i="9"/>
  <c r="Z3651" i="9"/>
  <c r="Y3651" i="9"/>
  <c r="Z3647" i="9"/>
  <c r="Y3647" i="9"/>
  <c r="Z3643" i="9"/>
  <c r="Y3643" i="9"/>
  <c r="Z3639" i="9"/>
  <c r="Y3639" i="9"/>
  <c r="Z3635" i="9"/>
  <c r="Y3635" i="9"/>
  <c r="Z3631" i="9"/>
  <c r="Y3631" i="9"/>
  <c r="Z3626" i="9"/>
  <c r="Y3626" i="9"/>
  <c r="Z3622" i="9"/>
  <c r="Y3622" i="9"/>
  <c r="Y3618" i="9"/>
  <c r="Z3618" i="9"/>
  <c r="Y3614" i="9"/>
  <c r="Z3614" i="9"/>
  <c r="Y3610" i="9"/>
  <c r="Z3610" i="9"/>
  <c r="Y3606" i="9"/>
  <c r="Z3606" i="9"/>
  <c r="Y3601" i="9"/>
  <c r="Z3601" i="9"/>
  <c r="X3597" i="9"/>
  <c r="Y3597" i="9"/>
  <c r="Z3597" i="9"/>
  <c r="Y3593" i="9"/>
  <c r="Z3593" i="9"/>
  <c r="X3589" i="9"/>
  <c r="Y3589" i="9"/>
  <c r="Z3589" i="9"/>
  <c r="Y3585" i="9"/>
  <c r="Z3585" i="9"/>
  <c r="X3581" i="9"/>
  <c r="Y3581" i="9"/>
  <c r="Z3581" i="9"/>
  <c r="Y3576" i="9"/>
  <c r="Z3576" i="9"/>
  <c r="Y3572" i="9"/>
  <c r="Z3572" i="9"/>
  <c r="Y3568" i="9"/>
  <c r="Z3568" i="9"/>
  <c r="Y3564" i="9"/>
  <c r="Z3564" i="9"/>
  <c r="Y3560" i="9"/>
  <c r="Z3560" i="9"/>
  <c r="Y3555" i="9"/>
  <c r="Z3555" i="9"/>
  <c r="Y3551" i="9"/>
  <c r="Z3551" i="9"/>
  <c r="Y3547" i="9"/>
  <c r="Z3547" i="9"/>
  <c r="Y3543" i="9"/>
  <c r="Z3543" i="9"/>
  <c r="Y3539" i="9"/>
  <c r="Z3539" i="9"/>
  <c r="Y3535" i="9"/>
  <c r="Z3535" i="9"/>
  <c r="Y3530" i="9"/>
  <c r="Z3530" i="9"/>
  <c r="Y3526" i="9"/>
  <c r="Z3526" i="9"/>
  <c r="Y3522" i="9"/>
  <c r="Z3522" i="9"/>
  <c r="Y3518" i="9"/>
  <c r="Z3518" i="9"/>
  <c r="Y3514" i="9"/>
  <c r="Z3514" i="9"/>
  <c r="Y3510" i="9"/>
  <c r="Z3510" i="9"/>
  <c r="Y3505" i="9"/>
  <c r="Z3505" i="9"/>
  <c r="X3501" i="9"/>
  <c r="Y3501" i="9"/>
  <c r="Z3501" i="9"/>
  <c r="Y3497" i="9"/>
  <c r="Z3497" i="9"/>
  <c r="X3493" i="9"/>
  <c r="Y3493" i="9"/>
  <c r="Z3493" i="9"/>
  <c r="Y3489" i="9"/>
  <c r="Z3489" i="9"/>
  <c r="X3485" i="9"/>
  <c r="Y3485" i="9"/>
  <c r="Z3485" i="9"/>
  <c r="Y3480" i="9"/>
  <c r="Z3480" i="9"/>
  <c r="Y3476" i="9"/>
  <c r="Z3476" i="9"/>
  <c r="Y3472" i="9"/>
  <c r="Z3472" i="9"/>
  <c r="Y3468" i="9"/>
  <c r="Z3468" i="9"/>
  <c r="Y3464" i="9"/>
  <c r="Z3464" i="9"/>
  <c r="Y3459" i="9"/>
  <c r="Z3459" i="9"/>
  <c r="Y3455" i="9"/>
  <c r="Z3455" i="9"/>
  <c r="Y3451" i="9"/>
  <c r="Z3451" i="9"/>
  <c r="Y3447" i="9"/>
  <c r="Z3447" i="9"/>
  <c r="Y3443" i="9"/>
  <c r="Z3443" i="9"/>
  <c r="Y3439" i="9"/>
  <c r="Z3439" i="9"/>
  <c r="Y3434" i="9"/>
  <c r="Z3434" i="9"/>
  <c r="Y3430" i="9"/>
  <c r="Z3430" i="9"/>
  <c r="Y3426" i="9"/>
  <c r="Z3426" i="9"/>
  <c r="Y3422" i="9"/>
  <c r="Z3422" i="9"/>
  <c r="Y3418" i="9"/>
  <c r="Z3418" i="9"/>
  <c r="Y3414" i="9"/>
  <c r="Z3414" i="9"/>
  <c r="Y3409" i="9"/>
  <c r="Z3409" i="9"/>
  <c r="X3405" i="9"/>
  <c r="Y3405" i="9"/>
  <c r="Z3405" i="9"/>
  <c r="Y3401" i="9"/>
  <c r="Z3401" i="9"/>
  <c r="X3397" i="9"/>
  <c r="Y3397" i="9"/>
  <c r="Z3397" i="9"/>
  <c r="Y3393" i="9"/>
  <c r="Z3393" i="9"/>
  <c r="X3389" i="9"/>
  <c r="Y3389" i="9"/>
  <c r="Z3389" i="9"/>
  <c r="Y3384" i="9"/>
  <c r="Z3384" i="9"/>
  <c r="Y3380" i="9"/>
  <c r="Z3380" i="9"/>
  <c r="Y3376" i="9"/>
  <c r="Z3376" i="9"/>
  <c r="Y3372" i="9"/>
  <c r="Z3372" i="9"/>
  <c r="Y3368" i="9"/>
  <c r="Z3368" i="9"/>
  <c r="Y5698" i="9"/>
  <c r="Z5698" i="9"/>
  <c r="Y5691" i="9"/>
  <c r="Z5691" i="9"/>
  <c r="X5685" i="9"/>
  <c r="Y5685" i="9"/>
  <c r="Z5685" i="9"/>
  <c r="Y5684" i="9"/>
  <c r="Z5684" i="9"/>
  <c r="X5680" i="9"/>
  <c r="Y5680" i="9"/>
  <c r="Z5680" i="9"/>
  <c r="Y5676" i="9"/>
  <c r="Z5676" i="9"/>
  <c r="Y5670" i="9"/>
  <c r="Z5670" i="9"/>
  <c r="X5661" i="9"/>
  <c r="Y5661" i="9"/>
  <c r="Z5661" i="9"/>
  <c r="Y5659" i="9"/>
  <c r="Z5659" i="9"/>
  <c r="Y5654" i="9"/>
  <c r="Z5654" i="9"/>
  <c r="Y5652" i="9"/>
  <c r="Z5652" i="9"/>
  <c r="Y5646" i="9"/>
  <c r="Z5646" i="9"/>
  <c r="X5645" i="9"/>
  <c r="Y5645" i="9"/>
  <c r="Z5645" i="9"/>
  <c r="Y5638" i="9"/>
  <c r="Z5638" i="9"/>
  <c r="X5637" i="9"/>
  <c r="Y5637" i="9"/>
  <c r="Z5637" i="9"/>
  <c r="Y5636" i="9"/>
  <c r="Z5636" i="9"/>
  <c r="Y5632" i="9"/>
  <c r="Z5632" i="9"/>
  <c r="Y5627" i="9"/>
  <c r="Z5627" i="9"/>
  <c r="Y5618" i="9"/>
  <c r="Z5618" i="9"/>
  <c r="Y5616" i="9"/>
  <c r="Z5616" i="9"/>
  <c r="Y5615" i="9"/>
  <c r="Z5615" i="9"/>
  <c r="Y5608" i="9"/>
  <c r="Z5608" i="9"/>
  <c r="Y5604" i="9"/>
  <c r="Z5604" i="9"/>
  <c r="X5597" i="9"/>
  <c r="Y5597" i="9"/>
  <c r="Z5597" i="9"/>
  <c r="Y5581" i="9"/>
  <c r="Z5581" i="9"/>
  <c r="Y5580" i="9"/>
  <c r="Z5580" i="9"/>
  <c r="Y5570" i="9"/>
  <c r="Z5570" i="9"/>
  <c r="X5569" i="9"/>
  <c r="Y5569" i="9"/>
  <c r="Z5569" i="9"/>
  <c r="Y5566" i="9"/>
  <c r="Z5566" i="9"/>
  <c r="X5565" i="9"/>
  <c r="Y5565" i="9"/>
  <c r="Z5565" i="9"/>
  <c r="Y5564" i="9"/>
  <c r="Z5564" i="9"/>
  <c r="Y5562" i="9"/>
  <c r="Z5562" i="9"/>
  <c r="X5557" i="9"/>
  <c r="Y5557" i="9"/>
  <c r="Z5557" i="9"/>
  <c r="X5553" i="9"/>
  <c r="Y5553" i="9"/>
  <c r="Z5553" i="9"/>
  <c r="Y5552" i="9"/>
  <c r="Z5552" i="9"/>
  <c r="Y5551" i="9"/>
  <c r="Z5551" i="9"/>
  <c r="Y5550" i="9"/>
  <c r="Z5550" i="9"/>
  <c r="X5549" i="9"/>
  <c r="Y5549" i="9"/>
  <c r="Z5549" i="9"/>
  <c r="X5541" i="9"/>
  <c r="Y5541" i="9"/>
  <c r="Z5541" i="9"/>
  <c r="Y5540" i="9"/>
  <c r="Z5540" i="9"/>
  <c r="Y5535" i="9"/>
  <c r="Z5535" i="9"/>
  <c r="Y5531" i="9"/>
  <c r="Z5531" i="9"/>
  <c r="Y5523" i="9"/>
  <c r="Z5523" i="9"/>
  <c r="X5513" i="9"/>
  <c r="Y5513" i="9"/>
  <c r="Z5513" i="9"/>
  <c r="X5509" i="9"/>
  <c r="Y5509" i="9"/>
  <c r="Z5509" i="9"/>
  <c r="X5505" i="9"/>
  <c r="Y5505" i="9"/>
  <c r="Z5505" i="9"/>
  <c r="Y5504" i="9"/>
  <c r="Z5504" i="9"/>
  <c r="Y5503" i="9"/>
  <c r="Z5503" i="9"/>
  <c r="Y5497" i="9"/>
  <c r="Z5497" i="9"/>
  <c r="Y5496" i="9"/>
  <c r="Z5496" i="9"/>
  <c r="Y5495" i="9"/>
  <c r="Z5495" i="9"/>
  <c r="X5489" i="9"/>
  <c r="Y5489" i="9"/>
  <c r="Z5489" i="9"/>
  <c r="Y5484" i="9"/>
  <c r="Z5484" i="9"/>
  <c r="Y5480" i="9"/>
  <c r="Z5480" i="9"/>
  <c r="Y5479" i="9"/>
  <c r="Z5479" i="9"/>
  <c r="Y5474" i="9"/>
  <c r="Z5474" i="9"/>
  <c r="Y5463" i="9"/>
  <c r="Z5463" i="9"/>
  <c r="Y5458" i="9"/>
  <c r="Z5458" i="9"/>
  <c r="X5457" i="9"/>
  <c r="Y5457" i="9"/>
  <c r="Z5457" i="9"/>
  <c r="Y5455" i="9"/>
  <c r="Z5455" i="9"/>
  <c r="Y5451" i="9"/>
  <c r="Z5451" i="9"/>
  <c r="Y5446" i="9"/>
  <c r="Z5446" i="9"/>
  <c r="Y5442" i="9"/>
  <c r="Z5442" i="9"/>
  <c r="Y5438" i="9"/>
  <c r="Z5438" i="9"/>
  <c r="Y5429" i="9"/>
  <c r="Z5429" i="9"/>
  <c r="Y5421" i="9"/>
  <c r="Z5421" i="9"/>
  <c r="Y5417" i="9"/>
  <c r="Z5417" i="9"/>
  <c r="X5412" i="9"/>
  <c r="Y5412" i="9"/>
  <c r="Z5412" i="9"/>
  <c r="Y5411" i="9"/>
  <c r="Z5411" i="9"/>
  <c r="Y5409" i="9"/>
  <c r="Z5409" i="9"/>
  <c r="Y5399" i="9"/>
  <c r="Z5399" i="9"/>
  <c r="Y5398" i="9"/>
  <c r="Z5398" i="9"/>
  <c r="Y5394" i="9"/>
  <c r="Z5394" i="9"/>
  <c r="Y5390" i="9"/>
  <c r="Z5390" i="9"/>
  <c r="Y5385" i="9"/>
  <c r="Z5385" i="9"/>
  <c r="X5384" i="9"/>
  <c r="Y5384" i="9"/>
  <c r="Z5384" i="9"/>
  <c r="Y5379" i="9"/>
  <c r="Z5379" i="9"/>
  <c r="Y5378" i="9"/>
  <c r="Z5378" i="9"/>
  <c r="X5372" i="9"/>
  <c r="Y5372" i="9"/>
  <c r="Z5372" i="9"/>
  <c r="X5368" i="9"/>
  <c r="Y5368" i="9"/>
  <c r="Z5368" i="9"/>
  <c r="X5364" i="9"/>
  <c r="Y5364" i="9"/>
  <c r="Z5364" i="9"/>
  <c r="Y5363" i="9"/>
  <c r="Z5363" i="9"/>
  <c r="Y5362" i="9"/>
  <c r="Z5362" i="9"/>
  <c r="Y5351" i="9"/>
  <c r="Z5351" i="9"/>
  <c r="Y5349" i="9"/>
  <c r="Z5349" i="9"/>
  <c r="X5348" i="9"/>
  <c r="Y5348" i="9"/>
  <c r="Z5348" i="9"/>
  <c r="X5344" i="9"/>
  <c r="Y5344" i="9"/>
  <c r="Z5344" i="9"/>
  <c r="X5340" i="9"/>
  <c r="Y5340" i="9"/>
  <c r="Z5340" i="9"/>
  <c r="Y5335" i="9"/>
  <c r="Z5335" i="9"/>
  <c r="Y5334" i="9"/>
  <c r="Z5334" i="9"/>
  <c r="Y5331" i="9"/>
  <c r="Z5331" i="9"/>
  <c r="Y5330" i="9"/>
  <c r="Z5330" i="9"/>
  <c r="Y5325" i="9"/>
  <c r="Z5325" i="9"/>
  <c r="Y5321" i="9"/>
  <c r="Z5321" i="9"/>
  <c r="X5320" i="9"/>
  <c r="Y5320" i="9"/>
  <c r="Z5320" i="9"/>
  <c r="X5316" i="9"/>
  <c r="Y5316" i="9"/>
  <c r="Z5316" i="9"/>
  <c r="Y5315" i="9"/>
  <c r="Z5315" i="9"/>
  <c r="Y5314" i="9"/>
  <c r="Z5314" i="9"/>
  <c r="X5304" i="9"/>
  <c r="Y5304" i="9"/>
  <c r="Z5304" i="9"/>
  <c r="Y5303" i="9"/>
  <c r="Z5303" i="9"/>
  <c r="Y5298" i="9"/>
  <c r="Z5298" i="9"/>
  <c r="X5292" i="9"/>
  <c r="Y5292" i="9"/>
  <c r="Z5292" i="9"/>
  <c r="X5288" i="9"/>
  <c r="Y5288" i="9"/>
  <c r="Z5288" i="9"/>
  <c r="Y5278" i="9"/>
  <c r="Z5278" i="9"/>
  <c r="X5276" i="9"/>
  <c r="Y5276" i="9"/>
  <c r="Z5276" i="9"/>
  <c r="Y5275" i="9"/>
  <c r="Z5275" i="9"/>
  <c r="Y5269" i="9"/>
  <c r="Z5269" i="9"/>
  <c r="X5268" i="9"/>
  <c r="Y5268" i="9"/>
  <c r="Z5268" i="9"/>
  <c r="Y5259" i="9"/>
  <c r="Z5259" i="9"/>
  <c r="Y5258" i="9"/>
  <c r="Z5258" i="9"/>
  <c r="Y5251" i="9"/>
  <c r="Z5251" i="9"/>
  <c r="Y5247" i="9"/>
  <c r="Z5247" i="9"/>
  <c r="X5243" i="9"/>
  <c r="Y5243" i="9"/>
  <c r="Z5243" i="9"/>
  <c r="Y5241" i="9"/>
  <c r="Z5241" i="9"/>
  <c r="Y5233" i="9"/>
  <c r="Z5233" i="9"/>
  <c r="X5229" i="9"/>
  <c r="Y5229" i="9"/>
  <c r="Z5229" i="9"/>
  <c r="Y5226" i="9"/>
  <c r="Z5226" i="9"/>
  <c r="Y5223" i="9"/>
  <c r="Z5223" i="9"/>
  <c r="X5219" i="9"/>
  <c r="Y5219" i="9"/>
  <c r="Z5219" i="9"/>
  <c r="Y5213" i="9"/>
  <c r="Z5213" i="9"/>
  <c r="Y5209" i="9"/>
  <c r="Z5209" i="9"/>
  <c r="X5205" i="9"/>
  <c r="Y5205" i="9"/>
  <c r="Z5205" i="9"/>
  <c r="Y5203" i="9"/>
  <c r="Z5203" i="9"/>
  <c r="X5200" i="9"/>
  <c r="Y5200" i="9"/>
  <c r="Z5200" i="9"/>
  <c r="X5196" i="9"/>
  <c r="Y5196" i="9"/>
  <c r="Z5196" i="9"/>
  <c r="X5193" i="9"/>
  <c r="Y5193" i="9"/>
  <c r="Z5193" i="9"/>
  <c r="X5184" i="9"/>
  <c r="Y5184" i="9"/>
  <c r="Z5184" i="9"/>
  <c r="Y5183" i="9"/>
  <c r="Z5183" i="9"/>
  <c r="Y5182" i="9"/>
  <c r="Z5182" i="9"/>
  <c r="Y5178" i="9"/>
  <c r="Z5178" i="9"/>
  <c r="Y5177" i="9"/>
  <c r="Z5177" i="9"/>
  <c r="X5172" i="9"/>
  <c r="Y5172" i="9"/>
  <c r="Z5172" i="9"/>
  <c r="Y5157" i="9"/>
  <c r="Z5157" i="9"/>
  <c r="Y5151" i="9"/>
  <c r="Z5151" i="9"/>
  <c r="Y5147" i="9"/>
  <c r="Z5147" i="9"/>
  <c r="Y5146" i="9"/>
  <c r="Z5146" i="9"/>
  <c r="X5145" i="9"/>
  <c r="Y5145" i="9"/>
  <c r="Z5145" i="9"/>
  <c r="X5144" i="9"/>
  <c r="Y5144" i="9"/>
  <c r="Z5144" i="9"/>
  <c r="Y5143" i="9"/>
  <c r="Z5143" i="9"/>
  <c r="Y5142" i="9"/>
  <c r="Z5142" i="9"/>
  <c r="X8731" i="9"/>
  <c r="X8718" i="9"/>
  <c r="X8683" i="9"/>
  <c r="X8678" i="9"/>
  <c r="X8607" i="9"/>
  <c r="X8563" i="9"/>
  <c r="X8448" i="9"/>
  <c r="X8431" i="9"/>
  <c r="X8415" i="9"/>
  <c r="X8409" i="9"/>
  <c r="Z8408" i="9"/>
  <c r="Y8408" i="9"/>
  <c r="X8406" i="9"/>
  <c r="Z8406" i="9"/>
  <c r="Y8406" i="9"/>
  <c r="Z8402" i="9"/>
  <c r="Y8402" i="9"/>
  <c r="Y8397" i="9"/>
  <c r="Z8397" i="9"/>
  <c r="X8393" i="9"/>
  <c r="Y8393" i="9"/>
  <c r="Z8393" i="9"/>
  <c r="Z8388" i="9"/>
  <c r="Y8388" i="9"/>
  <c r="X8378" i="9"/>
  <c r="Z8378" i="9"/>
  <c r="Y8378" i="9"/>
  <c r="X8374" i="9"/>
  <c r="Z8374" i="9"/>
  <c r="Y8374" i="9"/>
  <c r="X8370" i="9"/>
  <c r="Z8370" i="9"/>
  <c r="Y8370" i="9"/>
  <c r="Z8366" i="9"/>
  <c r="Y8366" i="9"/>
  <c r="X8358" i="9"/>
  <c r="Z8358" i="9"/>
  <c r="Y8358" i="9"/>
  <c r="X8354" i="9"/>
  <c r="Z8354" i="9"/>
  <c r="Y8354" i="9"/>
  <c r="Y8349" i="9"/>
  <c r="Z8349" i="9"/>
  <c r="Y8345" i="9"/>
  <c r="Z8345" i="9"/>
  <c r="Z8340" i="9"/>
  <c r="Y8340" i="9"/>
  <c r="Y8335" i="9"/>
  <c r="Z8335" i="9"/>
  <c r="X8334" i="9"/>
  <c r="Z8334" i="9"/>
  <c r="Y8334" i="9"/>
  <c r="X8329" i="9"/>
  <c r="Y8329" i="9"/>
  <c r="Z8329" i="9"/>
  <c r="Z8328" i="9"/>
  <c r="Y8328" i="9"/>
  <c r="X8322" i="9"/>
  <c r="Z8322" i="9"/>
  <c r="Y8322" i="9"/>
  <c r="X8318" i="9"/>
  <c r="Z8318" i="9"/>
  <c r="Y8318" i="9"/>
  <c r="X8317" i="9"/>
  <c r="Y8317" i="9"/>
  <c r="Z8317" i="9"/>
  <c r="Y8313" i="9"/>
  <c r="Z8313" i="9"/>
  <c r="Z8312" i="9"/>
  <c r="Y8312" i="9"/>
  <c r="Y8309" i="9"/>
  <c r="Z8309" i="9"/>
  <c r="Y8299" i="9"/>
  <c r="Z8299" i="9"/>
  <c r="Y8295" i="9"/>
  <c r="Z8295" i="9"/>
  <c r="X8294" i="9"/>
  <c r="Z8294" i="9"/>
  <c r="Y8294" i="9"/>
  <c r="Y8283" i="9"/>
  <c r="Z8283" i="9"/>
  <c r="X8282" i="9"/>
  <c r="Z8282" i="9"/>
  <c r="Y8282" i="9"/>
  <c r="Y8281" i="9"/>
  <c r="Z8281" i="9"/>
  <c r="Z8280" i="9"/>
  <c r="Y8280" i="9"/>
  <c r="Y8275" i="9"/>
  <c r="Z8275" i="9"/>
  <c r="Y8271" i="9"/>
  <c r="Z8271" i="9"/>
  <c r="Y8265" i="9"/>
  <c r="Z8265" i="9"/>
  <c r="X8264" i="9"/>
  <c r="Z8264" i="9"/>
  <c r="Y8264" i="9"/>
  <c r="Y8263" i="9"/>
  <c r="Z8263" i="9"/>
  <c r="Z8262" i="9"/>
  <c r="Y8262" i="9"/>
  <c r="Y8261" i="9"/>
  <c r="Z8261" i="9"/>
  <c r="Y8257" i="9"/>
  <c r="Z8257" i="9"/>
  <c r="X8256" i="9"/>
  <c r="Z8256" i="9"/>
  <c r="Y8256" i="9"/>
  <c r="Y8251" i="9"/>
  <c r="Z8251" i="9"/>
  <c r="Y8247" i="9"/>
  <c r="Z8247" i="9"/>
  <c r="Y8243" i="9"/>
  <c r="Z8243" i="9"/>
  <c r="Y8237" i="9"/>
  <c r="Z8237" i="9"/>
  <c r="X8232" i="9"/>
  <c r="Z8232" i="9"/>
  <c r="Y8232" i="9"/>
  <c r="Y8227" i="9"/>
  <c r="Z8227" i="9"/>
  <c r="Y8223" i="9"/>
  <c r="Z8223" i="9"/>
  <c r="Z8218" i="9"/>
  <c r="Y8218" i="9"/>
  <c r="Y8217" i="9"/>
  <c r="Z8217" i="9"/>
  <c r="X8216" i="9"/>
  <c r="Z8216" i="9"/>
  <c r="Y8216" i="9"/>
  <c r="Y8211" i="9"/>
  <c r="Z8211" i="9"/>
  <c r="Z8210" i="9"/>
  <c r="Y8210" i="9"/>
  <c r="Y8205" i="9"/>
  <c r="Z8205" i="9"/>
  <c r="Z8204" i="9"/>
  <c r="Y8204" i="9"/>
  <c r="X8200" i="9"/>
  <c r="Z8200" i="9"/>
  <c r="Y8200" i="9"/>
  <c r="X8196" i="9"/>
  <c r="Z8196" i="9"/>
  <c r="Y8196" i="9"/>
  <c r="Y8191" i="9"/>
  <c r="Z8191" i="9"/>
  <c r="Z8190" i="9"/>
  <c r="Y8190" i="9"/>
  <c r="Y8187" i="9"/>
  <c r="Z8187" i="9"/>
  <c r="Z8186" i="9"/>
  <c r="Y8186" i="9"/>
  <c r="Z8180" i="9"/>
  <c r="Y8180" i="9"/>
  <c r="Y8175" i="9"/>
  <c r="Z8175" i="9"/>
  <c r="Y8171" i="9"/>
  <c r="Z8171" i="9"/>
  <c r="Y8167" i="9"/>
  <c r="Z8167" i="9"/>
  <c r="Z8166" i="9"/>
  <c r="Y8166" i="9"/>
  <c r="Y8163" i="9"/>
  <c r="Z8163" i="9"/>
  <c r="Z8162" i="9"/>
  <c r="Y8162" i="9"/>
  <c r="Y8157" i="9"/>
  <c r="Z8157" i="9"/>
  <c r="Y8153" i="9"/>
  <c r="Z8153" i="9"/>
  <c r="X8152" i="9"/>
  <c r="Z8152" i="9"/>
  <c r="Y8152" i="9"/>
  <c r="X8148" i="9"/>
  <c r="Z8148" i="9"/>
  <c r="Y8148" i="9"/>
  <c r="Y8143" i="9"/>
  <c r="Z8143" i="9"/>
  <c r="Z8142" i="9"/>
  <c r="Y8142" i="9"/>
  <c r="Y8139" i="9"/>
  <c r="Z8139" i="9"/>
  <c r="Z8138" i="9"/>
  <c r="Y8138" i="9"/>
  <c r="Y8133" i="9"/>
  <c r="Z8133" i="9"/>
  <c r="Y8129" i="9"/>
  <c r="Z8129" i="9"/>
  <c r="Y8123" i="9"/>
  <c r="Z8123" i="9"/>
  <c r="Z8112" i="9"/>
  <c r="Y8112" i="9"/>
  <c r="Y8107" i="9"/>
  <c r="Z8107" i="9"/>
  <c r="Y8103" i="9"/>
  <c r="Z8103" i="9"/>
  <c r="Z8102" i="9"/>
  <c r="Y8102" i="9"/>
  <c r="Z8100" i="9"/>
  <c r="Y8100" i="9"/>
  <c r="Z8088" i="9"/>
  <c r="Y8088" i="9"/>
  <c r="Y8083" i="9"/>
  <c r="Z8083" i="9"/>
  <c r="Y8079" i="9"/>
  <c r="Z8079" i="9"/>
  <c r="Z8074" i="9"/>
  <c r="Y8074" i="9"/>
  <c r="Y8069" i="9"/>
  <c r="Z8069" i="9"/>
  <c r="Y8065" i="9"/>
  <c r="Z8065" i="9"/>
  <c r="Z8060" i="9"/>
  <c r="Y8060" i="9"/>
  <c r="Z8056" i="9"/>
  <c r="Y8056" i="9"/>
  <c r="Z8052" i="9"/>
  <c r="Y8052" i="9"/>
  <c r="Z8048" i="9"/>
  <c r="Y8048" i="9"/>
  <c r="Y8039" i="9"/>
  <c r="Z8039" i="9"/>
  <c r="Z8038" i="9"/>
  <c r="Y8038" i="9"/>
  <c r="Z8034" i="9"/>
  <c r="Y8034" i="9"/>
  <c r="Z8030" i="9"/>
  <c r="Y8030" i="9"/>
  <c r="Z8026" i="9"/>
  <c r="Y8026" i="9"/>
  <c r="Y8021" i="9"/>
  <c r="Z8021" i="9"/>
  <c r="Y8017" i="9"/>
  <c r="Z8017" i="9"/>
  <c r="Z8012" i="9"/>
  <c r="Y8012" i="9"/>
  <c r="Z8006" i="9"/>
  <c r="Y8006" i="9"/>
  <c r="Z8002" i="9"/>
  <c r="Y8002" i="9"/>
  <c r="Y7997" i="9"/>
  <c r="Z7997" i="9"/>
  <c r="Y7993" i="9"/>
  <c r="Z7993" i="9"/>
  <c r="Z7988" i="9"/>
  <c r="Y7988" i="9"/>
  <c r="Z7984" i="9"/>
  <c r="Y7984" i="9"/>
  <c r="Y7983" i="9"/>
  <c r="Z7983" i="9"/>
  <c r="Z7982" i="9"/>
  <c r="Y7982" i="9"/>
  <c r="Z7978" i="9"/>
  <c r="Y7978" i="9"/>
  <c r="Z7966" i="9"/>
  <c r="Y7966" i="9"/>
  <c r="Z7962" i="9"/>
  <c r="Y7962" i="9"/>
  <c r="Z7956" i="9"/>
  <c r="Y7956" i="9"/>
  <c r="Z7942" i="9"/>
  <c r="Y7942" i="9"/>
  <c r="X7938" i="9"/>
  <c r="Z7938" i="9"/>
  <c r="Y7938" i="9"/>
  <c r="Z7934" i="9"/>
  <c r="Y7934" i="9"/>
  <c r="Z7930" i="9"/>
  <c r="Y7930" i="9"/>
  <c r="Z7920" i="9"/>
  <c r="Y7920" i="9"/>
  <c r="Y7919" i="9"/>
  <c r="Z7919" i="9"/>
  <c r="Y7915" i="9"/>
  <c r="Z7915" i="9"/>
  <c r="Y7911" i="9"/>
  <c r="Z7911" i="9"/>
  <c r="Z7906" i="9"/>
  <c r="Y7906" i="9"/>
  <c r="Y7901" i="9"/>
  <c r="Z7901" i="9"/>
  <c r="Y7891" i="9"/>
  <c r="Z7891" i="9"/>
  <c r="Y7887" i="9"/>
  <c r="Z7887" i="9"/>
  <c r="X7881" i="9"/>
  <c r="Y7881" i="9"/>
  <c r="Z7881" i="9"/>
  <c r="Z7880" i="9"/>
  <c r="Y7880" i="9"/>
  <c r="Y7879" i="9"/>
  <c r="Z7879" i="9"/>
  <c r="Y7875" i="9"/>
  <c r="Z7875" i="9"/>
  <c r="Z7870" i="9"/>
  <c r="Y7870" i="9"/>
  <c r="Z7866" i="9"/>
  <c r="Y7866" i="9"/>
  <c r="Z7862" i="9"/>
  <c r="Y7862" i="9"/>
  <c r="Z7858" i="9"/>
  <c r="Y7858" i="9"/>
  <c r="Y7853" i="9"/>
  <c r="Z7853" i="9"/>
  <c r="Z7846" i="9"/>
  <c r="Y7846" i="9"/>
  <c r="Z7842" i="9"/>
  <c r="Y7842" i="9"/>
  <c r="Z7838" i="9"/>
  <c r="Y7838" i="9"/>
  <c r="X7836" i="9"/>
  <c r="Z7836" i="9"/>
  <c r="Y7836" i="9"/>
  <c r="X7830" i="9"/>
  <c r="Z7830" i="9"/>
  <c r="Y7830" i="9"/>
  <c r="X7821" i="9"/>
  <c r="Y7821" i="9"/>
  <c r="Z7821" i="9"/>
  <c r="Y7815" i="9"/>
  <c r="Z7815" i="9"/>
  <c r="Y7811" i="9"/>
  <c r="Z7811" i="9"/>
  <c r="X7802" i="9"/>
  <c r="Z7802" i="9"/>
  <c r="Y7802" i="9"/>
  <c r="X7798" i="9"/>
  <c r="Z7798" i="9"/>
  <c r="Y7798" i="9"/>
  <c r="Z7794" i="9"/>
  <c r="Y7794" i="9"/>
  <c r="X7793" i="9"/>
  <c r="Y7793" i="9"/>
  <c r="Z7793" i="9"/>
  <c r="Y7789" i="9"/>
  <c r="Z7789" i="9"/>
  <c r="Y7785" i="9"/>
  <c r="Z7785" i="9"/>
  <c r="Y7779" i="9"/>
  <c r="Z7779" i="9"/>
  <c r="X7777" i="9"/>
  <c r="Y7777" i="9"/>
  <c r="Z7777" i="9"/>
  <c r="Z7774" i="9"/>
  <c r="Y7774" i="9"/>
  <c r="Y7773" i="9"/>
  <c r="Z7773" i="9"/>
  <c r="X7769" i="9"/>
  <c r="Y7769" i="9"/>
  <c r="Z7769" i="9"/>
  <c r="Y7763" i="9"/>
  <c r="Z7763" i="9"/>
  <c r="Z7754" i="9"/>
  <c r="Y7754" i="9"/>
  <c r="Y7753" i="9"/>
  <c r="Z7753" i="9"/>
  <c r="X7751" i="9"/>
  <c r="Y7751" i="9"/>
  <c r="Z7751" i="9"/>
  <c r="Y7749" i="9"/>
  <c r="Z7749" i="9"/>
  <c r="Y7745" i="9"/>
  <c r="Z7745" i="9"/>
  <c r="Z7738" i="9"/>
  <c r="Y7738" i="9"/>
  <c r="Z7728" i="9"/>
  <c r="Y7728" i="9"/>
  <c r="Y7727" i="9"/>
  <c r="Z7727" i="9"/>
  <c r="Z7720" i="9"/>
  <c r="Y7720" i="9"/>
  <c r="Y7713" i="9"/>
  <c r="Z7713" i="9"/>
  <c r="Z7706" i="9"/>
  <c r="Y7706" i="9"/>
  <c r="Z7704" i="9"/>
  <c r="Y7704" i="9"/>
  <c r="Y7703" i="9"/>
  <c r="Z7703" i="9"/>
  <c r="X7699" i="9"/>
  <c r="Y7699" i="9"/>
  <c r="Z7699" i="9"/>
  <c r="Y7695" i="9"/>
  <c r="Z7695" i="9"/>
  <c r="Y7691" i="9"/>
  <c r="Z7691" i="9"/>
  <c r="Z7686" i="9"/>
  <c r="Y7686" i="9"/>
  <c r="Y7685" i="9"/>
  <c r="Z7685" i="9"/>
  <c r="Y7675" i="9"/>
  <c r="Z7675" i="9"/>
  <c r="Z7670" i="9"/>
  <c r="Y7670" i="9"/>
  <c r="Y7669" i="9"/>
  <c r="Z7669" i="9"/>
  <c r="Z7664" i="9"/>
  <c r="Y7664" i="9"/>
  <c r="Z7662" i="9"/>
  <c r="Y7662" i="9"/>
  <c r="Y7661" i="9"/>
  <c r="Z7661" i="9"/>
  <c r="Y7651" i="9"/>
  <c r="Z7651" i="9"/>
  <c r="Y7647" i="9"/>
  <c r="Z7647" i="9"/>
  <c r="Y7643" i="9"/>
  <c r="Z7643" i="9"/>
  <c r="Y7635" i="9"/>
  <c r="Z7635" i="9"/>
  <c r="Z7630" i="9"/>
  <c r="Y7630" i="9"/>
  <c r="Z7626" i="9"/>
  <c r="Y7626" i="9"/>
  <c r="Z7622" i="9"/>
  <c r="Y7622" i="9"/>
  <c r="Y7621" i="9"/>
  <c r="Z7621" i="9"/>
  <c r="Y7617" i="9"/>
  <c r="Z7617" i="9"/>
  <c r="Z7616" i="9"/>
  <c r="Y7616" i="9"/>
  <c r="Y7607" i="9"/>
  <c r="Z7607" i="9"/>
  <c r="Z7602" i="9"/>
  <c r="Y7602" i="9"/>
  <c r="Y7597" i="9"/>
  <c r="Z7597" i="9"/>
  <c r="Y7593" i="9"/>
  <c r="Z7593" i="9"/>
  <c r="Z7584" i="9"/>
  <c r="Y7584" i="9"/>
  <c r="Z7580" i="9"/>
  <c r="Y7580" i="9"/>
  <c r="Z7576" i="9"/>
  <c r="Y7576" i="9"/>
  <c r="Z7572" i="9"/>
  <c r="Y7572" i="9"/>
  <c r="Z7568" i="9"/>
  <c r="Y7568" i="9"/>
  <c r="X7567" i="9"/>
  <c r="Y7567" i="9"/>
  <c r="Z7567" i="9"/>
  <c r="Z7566" i="9"/>
  <c r="Y7566" i="9"/>
  <c r="Y7565" i="9"/>
  <c r="Z7565" i="9"/>
  <c r="Z7562" i="9"/>
  <c r="Y7562" i="9"/>
  <c r="Y7561" i="9"/>
  <c r="Z7561" i="9"/>
  <c r="Z7556" i="9"/>
  <c r="Y7556" i="9"/>
  <c r="Y7555" i="9"/>
  <c r="Z7555" i="9"/>
  <c r="Y7551" i="9"/>
  <c r="Z7551" i="9"/>
  <c r="Z7550" i="9"/>
  <c r="Y7550" i="9"/>
  <c r="Z7544" i="9"/>
  <c r="Y7544" i="9"/>
  <c r="Z7542" i="9"/>
  <c r="Y7542" i="9"/>
  <c r="Y7541" i="9"/>
  <c r="Z7541" i="9"/>
  <c r="Z7538" i="9"/>
  <c r="Y7538" i="9"/>
  <c r="Y7537" i="9"/>
  <c r="Z7537" i="9"/>
  <c r="X7535" i="9"/>
  <c r="Y7535" i="9"/>
  <c r="Z7535" i="9"/>
  <c r="Y7531" i="9"/>
  <c r="Z7531" i="9"/>
  <c r="Z7526" i="9"/>
  <c r="Y7526" i="9"/>
  <c r="Z7522" i="9"/>
  <c r="Y7522" i="9"/>
  <c r="Z7510" i="9"/>
  <c r="Y7510" i="9"/>
  <c r="Z7508" i="9"/>
  <c r="Y7508" i="9"/>
  <c r="Y7505" i="9"/>
  <c r="Z7505" i="9"/>
  <c r="Z7500" i="9"/>
  <c r="Y7500" i="9"/>
  <c r="X7499" i="9"/>
  <c r="Y7499" i="9"/>
  <c r="Z7499" i="9"/>
  <c r="Y7485" i="9"/>
  <c r="Z7485" i="9"/>
  <c r="Z7478" i="9"/>
  <c r="Y7478" i="9"/>
  <c r="Z7474" i="9"/>
  <c r="Y7474" i="9"/>
  <c r="Y7469" i="9"/>
  <c r="Z7469" i="9"/>
  <c r="Y7467" i="9"/>
  <c r="Z7467" i="9"/>
  <c r="X7465" i="9"/>
  <c r="Y7465" i="9"/>
  <c r="Z7465" i="9"/>
  <c r="Y7463" i="9"/>
  <c r="Z7463" i="9"/>
  <c r="Y7457" i="9"/>
  <c r="Z7457" i="9"/>
  <c r="Z7452" i="9"/>
  <c r="Y7452" i="9"/>
  <c r="Y7451" i="9"/>
  <c r="Z7451" i="9"/>
  <c r="X7450" i="9"/>
  <c r="Z7450" i="9"/>
  <c r="Y7450" i="9"/>
  <c r="Z7436" i="9"/>
  <c r="Y7436" i="9"/>
  <c r="Y7433" i="9"/>
  <c r="Z7433" i="9"/>
  <c r="Z7428" i="9"/>
  <c r="Y7428" i="9"/>
  <c r="X7427" i="9"/>
  <c r="Y7427" i="9"/>
  <c r="Z7427" i="9"/>
  <c r="Y7417" i="9"/>
  <c r="Z7417" i="9"/>
  <c r="Y7415" i="9"/>
  <c r="Z7415" i="9"/>
  <c r="Y7411" i="9"/>
  <c r="Z7411" i="9"/>
  <c r="Y7409" i="9"/>
  <c r="Z7409" i="9"/>
  <c r="Y7407" i="9"/>
  <c r="Z7407" i="9"/>
  <c r="Z7402" i="9"/>
  <c r="Y7402" i="9"/>
  <c r="Z7400" i="9"/>
  <c r="Y7400" i="9"/>
  <c r="Z7394" i="9"/>
  <c r="Y7394" i="9"/>
  <c r="Y7391" i="9"/>
  <c r="Z7391" i="9"/>
  <c r="Z7390" i="9"/>
  <c r="Y7390" i="9"/>
  <c r="Y7389" i="9"/>
  <c r="Z7389" i="9"/>
  <c r="Y7385" i="9"/>
  <c r="Z7385" i="9"/>
  <c r="Y7381" i="9"/>
  <c r="Z7381" i="9"/>
  <c r="Z7378" i="9"/>
  <c r="Y7378" i="9"/>
  <c r="X7377" i="9"/>
  <c r="Y7377" i="9"/>
  <c r="Z7377" i="9"/>
  <c r="Z7376" i="9"/>
  <c r="Y7376" i="9"/>
  <c r="Y7375" i="9"/>
  <c r="Z7375" i="9"/>
  <c r="Y7371" i="9"/>
  <c r="Z7371" i="9"/>
  <c r="Y7367" i="9"/>
  <c r="Z7367" i="9"/>
  <c r="X7362" i="9"/>
  <c r="Z7362" i="9"/>
  <c r="Y7362" i="9"/>
  <c r="Z7356" i="9"/>
  <c r="Y7356" i="9"/>
  <c r="Y7351" i="9"/>
  <c r="Z7351" i="9"/>
  <c r="Z7350" i="9"/>
  <c r="Y7350" i="9"/>
  <c r="Z7340" i="9"/>
  <c r="Y7340" i="9"/>
  <c r="Y7335" i="9"/>
  <c r="Z7335" i="9"/>
  <c r="Y7317" i="9"/>
  <c r="Z7317" i="9"/>
  <c r="Z7312" i="9"/>
  <c r="Y7312" i="9"/>
  <c r="Z7308" i="9"/>
  <c r="Y7308" i="9"/>
  <c r="X7302" i="9"/>
  <c r="Z7302" i="9"/>
  <c r="Y7302" i="9"/>
  <c r="Y7297" i="9"/>
  <c r="Z7297" i="9"/>
  <c r="Y7295" i="9"/>
  <c r="Z7295" i="9"/>
  <c r="Y7293" i="9"/>
  <c r="Z7293" i="9"/>
  <c r="Y7289" i="9"/>
  <c r="Z7289" i="9"/>
  <c r="Z7288" i="9"/>
  <c r="Y7288" i="9"/>
  <c r="Y7283" i="9"/>
  <c r="Z7283" i="9"/>
  <c r="X7280" i="9"/>
  <c r="Z7280" i="9"/>
  <c r="Y7280" i="9"/>
  <c r="X7278" i="9"/>
  <c r="Z7278" i="9"/>
  <c r="Y7278" i="9"/>
  <c r="Y7273" i="9"/>
  <c r="Z7273" i="9"/>
  <c r="Z7272" i="9"/>
  <c r="Y7272" i="9"/>
  <c r="Z7266" i="9"/>
  <c r="Y7266" i="9"/>
  <c r="Z7262" i="9"/>
  <c r="Y7262" i="9"/>
  <c r="X7261" i="9"/>
  <c r="Y7261" i="9"/>
  <c r="Z7261" i="9"/>
  <c r="Y7257" i="9"/>
  <c r="Z7257" i="9"/>
  <c r="Y7255" i="9"/>
  <c r="Z7255" i="9"/>
  <c r="X7254" i="9"/>
  <c r="Z7254" i="9"/>
  <c r="Y7254" i="9"/>
  <c r="Y7243" i="9"/>
  <c r="Z7243" i="9"/>
  <c r="Y7239" i="9"/>
  <c r="Z7239" i="9"/>
  <c r="Y7231" i="9"/>
  <c r="Z7231" i="9"/>
  <c r="Z7230" i="9"/>
  <c r="Y7230" i="9"/>
  <c r="X7229" i="9"/>
  <c r="Y7229" i="9"/>
  <c r="Z7229" i="9"/>
  <c r="X7214" i="9"/>
  <c r="Z7214" i="9"/>
  <c r="Y7214" i="9"/>
  <c r="Y7213" i="9"/>
  <c r="Z7213" i="9"/>
  <c r="Y7209" i="9"/>
  <c r="Z7209" i="9"/>
  <c r="Z7208" i="9"/>
  <c r="Y7208" i="9"/>
  <c r="Y7203" i="9"/>
  <c r="Z7203" i="9"/>
  <c r="Z7202" i="9"/>
  <c r="Y7202" i="9"/>
  <c r="Y7199" i="9"/>
  <c r="Z7199" i="9"/>
  <c r="Y7197" i="9"/>
  <c r="Z7197" i="9"/>
  <c r="X7196" i="9"/>
  <c r="Z7196" i="9"/>
  <c r="Y7196" i="9"/>
  <c r="Z7192" i="9"/>
  <c r="Y7192" i="9"/>
  <c r="Z7188" i="9"/>
  <c r="Y7188" i="9"/>
  <c r="Y7181" i="9"/>
  <c r="Z7181" i="9"/>
  <c r="Y7177" i="9"/>
  <c r="Z7177" i="9"/>
  <c r="Y7175" i="9"/>
  <c r="Z7175" i="9"/>
  <c r="Y7171" i="9"/>
  <c r="Z7171" i="9"/>
  <c r="X7166" i="9"/>
  <c r="Z7166" i="9"/>
  <c r="Y7166" i="9"/>
  <c r="X7154" i="9"/>
  <c r="Z7154" i="9"/>
  <c r="Y7154" i="9"/>
  <c r="Z7148" i="9"/>
  <c r="Y7148" i="9"/>
  <c r="Y7143" i="9"/>
  <c r="Z7143" i="9"/>
  <c r="X7142" i="9"/>
  <c r="Z7142" i="9"/>
  <c r="Y7142" i="9"/>
  <c r="Y7137" i="9"/>
  <c r="Z7137" i="9"/>
  <c r="Z7136" i="9"/>
  <c r="Y7136" i="9"/>
  <c r="Y7129" i="9"/>
  <c r="Z7129" i="9"/>
  <c r="Z7128" i="9"/>
  <c r="Y7128" i="9"/>
  <c r="Y7123" i="9"/>
  <c r="Z7123" i="9"/>
  <c r="Y7115" i="9"/>
  <c r="Z7115" i="9"/>
  <c r="Y7105" i="9"/>
  <c r="Z7105" i="9"/>
  <c r="X7104" i="9"/>
  <c r="Z7104" i="9"/>
  <c r="Y7104" i="9"/>
  <c r="Z7100" i="9"/>
  <c r="Y7100" i="9"/>
  <c r="Z7096" i="9"/>
  <c r="Y7096" i="9"/>
  <c r="X7092" i="9"/>
  <c r="Z7092" i="9"/>
  <c r="Y7092" i="9"/>
  <c r="Z7090" i="9"/>
  <c r="Y7090" i="9"/>
  <c r="Y7081" i="9"/>
  <c r="Z7081" i="9"/>
  <c r="X7078" i="9"/>
  <c r="Z7078" i="9"/>
  <c r="Y7078" i="9"/>
  <c r="X7072" i="9"/>
  <c r="Z7072" i="9"/>
  <c r="Y7072" i="9"/>
  <c r="X7071" i="9"/>
  <c r="Y7071" i="9"/>
  <c r="Z7071" i="9"/>
  <c r="Y7067" i="9"/>
  <c r="Z7067" i="9"/>
  <c r="Y7059" i="9"/>
  <c r="Z7059" i="9"/>
  <c r="X7058" i="9"/>
  <c r="Z7058" i="9"/>
  <c r="Y7058" i="9"/>
  <c r="X7046" i="9"/>
  <c r="Z7046" i="9"/>
  <c r="Y7046" i="9"/>
  <c r="X7043" i="9"/>
  <c r="Y7041" i="9"/>
  <c r="Z7041" i="9"/>
  <c r="X7040" i="9"/>
  <c r="Y7040" i="9"/>
  <c r="Z7040" i="9"/>
  <c r="X7039" i="9"/>
  <c r="Y7039" i="9"/>
  <c r="Z7039" i="9"/>
  <c r="X7038" i="9"/>
  <c r="Y7038" i="9"/>
  <c r="Z7038" i="9"/>
  <c r="Y7027" i="9"/>
  <c r="Z7027" i="9"/>
  <c r="Y7023" i="9"/>
  <c r="Z7023" i="9"/>
  <c r="Y7017" i="9"/>
  <c r="Z7017" i="9"/>
  <c r="Y7007" i="9"/>
  <c r="Z7007" i="9"/>
  <c r="X7006" i="9"/>
  <c r="Y7006" i="9"/>
  <c r="Z7006" i="9"/>
  <c r="Y7002" i="9"/>
  <c r="Z7002" i="9"/>
  <c r="Y6998" i="9"/>
  <c r="Z6998" i="9"/>
  <c r="Y6993" i="9"/>
  <c r="Z6993" i="9"/>
  <c r="X6980" i="9"/>
  <c r="Y6980" i="9"/>
  <c r="Z6980" i="9"/>
  <c r="Y6974" i="9"/>
  <c r="Z6974" i="9"/>
  <c r="X6973" i="9"/>
  <c r="Y6973" i="9"/>
  <c r="Z6973" i="9"/>
  <c r="Y6969" i="9"/>
  <c r="Z6969" i="9"/>
  <c r="X6968" i="9"/>
  <c r="Y6968" i="9"/>
  <c r="Z6968" i="9"/>
  <c r="X6967" i="9"/>
  <c r="Y6967" i="9"/>
  <c r="Z6967" i="9"/>
  <c r="X6966" i="9"/>
  <c r="Y6966" i="9"/>
  <c r="Z6966" i="9"/>
  <c r="Y6965" i="9"/>
  <c r="Z6965" i="9"/>
  <c r="Y6961" i="9"/>
  <c r="Z6961" i="9"/>
  <c r="Y6960" i="9"/>
  <c r="Z6960" i="9"/>
  <c r="Y6955" i="9"/>
  <c r="Z6955" i="9"/>
  <c r="Y6951" i="9"/>
  <c r="Z6951" i="9"/>
  <c r="Y6943" i="9"/>
  <c r="Z6943" i="9"/>
  <c r="Y6942" i="9"/>
  <c r="Z6942" i="9"/>
  <c r="Y6935" i="9"/>
  <c r="Z6935" i="9"/>
  <c r="Y6933" i="9"/>
  <c r="Z6933" i="9"/>
  <c r="X6932" i="9"/>
  <c r="Y6932" i="9"/>
  <c r="Z6932" i="9"/>
  <c r="X6928" i="9"/>
  <c r="Y6928" i="9"/>
  <c r="Z6928" i="9"/>
  <c r="Y6924" i="9"/>
  <c r="Z6924" i="9"/>
  <c r="Y6915" i="9"/>
  <c r="Z6915" i="9"/>
  <c r="Y6914" i="9"/>
  <c r="Z6914" i="9"/>
  <c r="X6912" i="9"/>
  <c r="Y6912" i="9"/>
  <c r="Z6912" i="9"/>
  <c r="X6907" i="9"/>
  <c r="Y6907" i="9"/>
  <c r="Z6907" i="9"/>
  <c r="Y6901" i="9"/>
  <c r="Z6901" i="9"/>
  <c r="X6895" i="9"/>
  <c r="Y6895" i="9"/>
  <c r="Z6895" i="9"/>
  <c r="Y6894" i="9"/>
  <c r="Z6894" i="9"/>
  <c r="Y6882" i="9"/>
  <c r="Z6882" i="9"/>
  <c r="X6878" i="9"/>
  <c r="Y6878" i="9"/>
  <c r="Z6878" i="9"/>
  <c r="Y6874" i="9"/>
  <c r="Z6874" i="9"/>
  <c r="Y6873" i="9"/>
  <c r="Z6873" i="9"/>
  <c r="X6872" i="9"/>
  <c r="Y6872" i="9"/>
  <c r="Z6872" i="9"/>
  <c r="X6871" i="9"/>
  <c r="Y6871" i="9"/>
  <c r="Z6871" i="9"/>
  <c r="X6870" i="9"/>
  <c r="Y6870" i="9"/>
  <c r="Z6870" i="9"/>
  <c r="X6869" i="9"/>
  <c r="Y6869" i="9"/>
  <c r="Z6869" i="9"/>
  <c r="Y6857" i="9"/>
  <c r="Z6857" i="9"/>
  <c r="X6852" i="9"/>
  <c r="Y6852" i="9"/>
  <c r="Z6852" i="9"/>
  <c r="Y6830" i="9"/>
  <c r="Z6830" i="9"/>
  <c r="X6829" i="9"/>
  <c r="Y6829" i="9"/>
  <c r="Z6829" i="9"/>
  <c r="Y6812" i="9"/>
  <c r="Z6812" i="9"/>
  <c r="X6808" i="9"/>
  <c r="Y6808" i="9"/>
  <c r="Z6808" i="9"/>
  <c r="X6807" i="9"/>
  <c r="Y6807" i="9"/>
  <c r="Z6807" i="9"/>
  <c r="Y6793" i="9"/>
  <c r="Z6793" i="9"/>
  <c r="Y6792" i="9"/>
  <c r="Z6792" i="9"/>
  <c r="Y6787" i="9"/>
  <c r="Z6787" i="9"/>
  <c r="X6783" i="9"/>
  <c r="Y6783" i="9"/>
  <c r="Z6783" i="9"/>
  <c r="Y6779" i="9"/>
  <c r="Z6779" i="9"/>
  <c r="X6776" i="9"/>
  <c r="Y6776" i="9"/>
  <c r="Z6776" i="9"/>
  <c r="X6775" i="9"/>
  <c r="Y6775" i="9"/>
  <c r="Z6775" i="9"/>
  <c r="Y6774" i="9"/>
  <c r="Z6774" i="9"/>
  <c r="X6773" i="9"/>
  <c r="Y6773" i="9"/>
  <c r="Z6773" i="9"/>
  <c r="X6762" i="9"/>
  <c r="Y6762" i="9"/>
  <c r="Z6762" i="9"/>
  <c r="X6758" i="9"/>
  <c r="Y6758" i="9"/>
  <c r="Z6758" i="9"/>
  <c r="X6757" i="9"/>
  <c r="Y6757" i="9"/>
  <c r="Z6757" i="9"/>
  <c r="Y6745" i="9"/>
  <c r="Z6745" i="9"/>
  <c r="X6744" i="9"/>
  <c r="Y6744" i="9"/>
  <c r="Z6744" i="9"/>
  <c r="X6743" i="9"/>
  <c r="Y6743" i="9"/>
  <c r="Z6743" i="9"/>
  <c r="X6742" i="9"/>
  <c r="Y6742" i="9"/>
  <c r="Z6742" i="9"/>
  <c r="Y6740" i="9"/>
  <c r="Z6740" i="9"/>
  <c r="X6739" i="9"/>
  <c r="Y6739" i="9"/>
  <c r="Z6739" i="9"/>
  <c r="X6730" i="9"/>
  <c r="Y6730" i="9"/>
  <c r="Z6730" i="9"/>
  <c r="Y6725" i="9"/>
  <c r="Z6725" i="9"/>
  <c r="Y6723" i="9"/>
  <c r="Z6723" i="9"/>
  <c r="Y6722" i="9"/>
  <c r="Z6722" i="9"/>
  <c r="X6721" i="9"/>
  <c r="Y6721" i="9"/>
  <c r="Z6721" i="9"/>
  <c r="X6720" i="9"/>
  <c r="Y6720" i="9"/>
  <c r="Z6720" i="9"/>
  <c r="Y6717" i="9"/>
  <c r="Z6717" i="9"/>
  <c r="Y6715" i="9"/>
  <c r="Z6715" i="9"/>
  <c r="X6710" i="9"/>
  <c r="Y6710" i="9"/>
  <c r="Z6710" i="9"/>
  <c r="X6708" i="9"/>
  <c r="Y6708" i="9"/>
  <c r="Z6708" i="9"/>
  <c r="X6706" i="9"/>
  <c r="Y6706" i="9"/>
  <c r="Z6706" i="9"/>
  <c r="X6705" i="9"/>
  <c r="Y6705" i="9"/>
  <c r="Z6705" i="9"/>
  <c r="Y6703" i="9"/>
  <c r="Z6703" i="9"/>
  <c r="X6702" i="9"/>
  <c r="Y6702" i="9"/>
  <c r="Z6702" i="9"/>
  <c r="Y6697" i="9"/>
  <c r="Z6697" i="9"/>
  <c r="X6692" i="9"/>
  <c r="Y6692" i="9"/>
  <c r="Z6692" i="9"/>
  <c r="X6691" i="9"/>
  <c r="Y6691" i="9"/>
  <c r="Z6691" i="9"/>
  <c r="Y6683" i="9"/>
  <c r="Z6683" i="9"/>
  <c r="Y6677" i="9"/>
  <c r="Z6677" i="9"/>
  <c r="Y6671" i="9"/>
  <c r="Z6671" i="9"/>
  <c r="X6670" i="9"/>
  <c r="Y6670" i="9"/>
  <c r="Z6670" i="9"/>
  <c r="Y6660" i="9"/>
  <c r="Z6660" i="9"/>
  <c r="Y6655" i="9"/>
  <c r="Z6655" i="9"/>
  <c r="X6654" i="9"/>
  <c r="Y6654" i="9"/>
  <c r="Z6654" i="9"/>
  <c r="Y6649" i="9"/>
  <c r="Z6649" i="9"/>
  <c r="Y6648" i="9"/>
  <c r="Z6648" i="9"/>
  <c r="X6647" i="9"/>
  <c r="Y6647" i="9"/>
  <c r="Z6647" i="9"/>
  <c r="Y6641" i="9"/>
  <c r="Z6641" i="9"/>
  <c r="X6640" i="9"/>
  <c r="Y6640" i="9"/>
  <c r="Z6640" i="9"/>
  <c r="X6637" i="9"/>
  <c r="Y6633" i="9"/>
  <c r="Z6633" i="9"/>
  <c r="X6631" i="9"/>
  <c r="Y6617" i="9"/>
  <c r="Z6617" i="9"/>
  <c r="X6616" i="9"/>
  <c r="Y6616" i="9"/>
  <c r="Z6616" i="9"/>
  <c r="X6605" i="9"/>
  <c r="Y6605" i="9"/>
  <c r="Z6605" i="9"/>
  <c r="Y6588" i="9"/>
  <c r="Z6588" i="9"/>
  <c r="Y6583" i="9"/>
  <c r="Z6583" i="9"/>
  <c r="Y6577" i="9"/>
  <c r="Z6577" i="9"/>
  <c r="Y6576" i="9"/>
  <c r="Z6576" i="9"/>
  <c r="X6574" i="9"/>
  <c r="Y6574" i="9"/>
  <c r="Z6574" i="9"/>
  <c r="X6573" i="9"/>
  <c r="Y6573" i="9"/>
  <c r="Z6573" i="9"/>
  <c r="Y6570" i="9"/>
  <c r="Z6570" i="9"/>
  <c r="Y6564" i="9"/>
  <c r="Z6564" i="9"/>
  <c r="Y6563" i="9"/>
  <c r="Z6563" i="9"/>
  <c r="Y6562" i="9"/>
  <c r="Z6562" i="9"/>
  <c r="Y6551" i="9"/>
  <c r="Z6551" i="9"/>
  <c r="Y6550" i="9"/>
  <c r="Z6550" i="9"/>
  <c r="Y6546" i="9"/>
  <c r="Z6546" i="9"/>
  <c r="Y6543" i="9"/>
  <c r="Z6543" i="9"/>
  <c r="Y6539" i="9"/>
  <c r="Z6539" i="9"/>
  <c r="Y6535" i="9"/>
  <c r="Z6535" i="9"/>
  <c r="Y6528" i="9"/>
  <c r="Z6528" i="9"/>
  <c r="Y6524" i="9"/>
  <c r="Z6524" i="9"/>
  <c r="Y6520" i="9"/>
  <c r="Z6520" i="9"/>
  <c r="Y6516" i="9"/>
  <c r="Z6516" i="9"/>
  <c r="Y6512" i="9"/>
  <c r="Z6512" i="9"/>
  <c r="Y6505" i="9"/>
  <c r="Z6505" i="9"/>
  <c r="Y6504" i="9"/>
  <c r="Z6504" i="9"/>
  <c r="Y6503" i="9"/>
  <c r="Z6503" i="9"/>
  <c r="Y6502" i="9"/>
  <c r="Z6502" i="9"/>
  <c r="Y6498" i="9"/>
  <c r="Z6498" i="9"/>
  <c r="Y6491" i="9"/>
  <c r="Z6491" i="9"/>
  <c r="Y6487" i="9"/>
  <c r="Z6487" i="9"/>
  <c r="Y6480" i="9"/>
  <c r="Z6480" i="9"/>
  <c r="Y6476" i="9"/>
  <c r="Z6476" i="9"/>
  <c r="Y6471" i="9"/>
  <c r="Z6471" i="9"/>
  <c r="Y6467" i="9"/>
  <c r="Z6467" i="9"/>
  <c r="Y6463" i="9"/>
  <c r="Z6463" i="9"/>
  <c r="Y6459" i="9"/>
  <c r="Z6459" i="9"/>
  <c r="Y6448" i="9"/>
  <c r="Z6448" i="9"/>
  <c r="Y6444" i="9"/>
  <c r="Z6444" i="9"/>
  <c r="Y6441" i="9"/>
  <c r="Z6441" i="9"/>
  <c r="Y6434" i="9"/>
  <c r="Z6434" i="9"/>
  <c r="Y6433" i="9"/>
  <c r="Z6433" i="9"/>
  <c r="Y6427" i="9"/>
  <c r="Z6427" i="9"/>
  <c r="Y6422" i="9"/>
  <c r="Z6422" i="9"/>
  <c r="Y6418" i="9"/>
  <c r="Z6418" i="9"/>
  <c r="Y6416" i="9"/>
  <c r="Z6416" i="9"/>
  <c r="Y6410" i="9"/>
  <c r="Z6410" i="9"/>
  <c r="Y6409" i="9"/>
  <c r="Z6409" i="9"/>
  <c r="X6407" i="9"/>
  <c r="Y6407" i="9"/>
  <c r="Z6407" i="9"/>
  <c r="Y6405" i="9"/>
  <c r="Z6405" i="9"/>
  <c r="Y6400" i="9"/>
  <c r="Z6400" i="9"/>
  <c r="Y6399" i="9"/>
  <c r="Z6399" i="9"/>
  <c r="Y6397" i="9"/>
  <c r="Z6397" i="9"/>
  <c r="Y6375" i="9"/>
  <c r="Z6375" i="9"/>
  <c r="Y6371" i="9"/>
  <c r="Z6371" i="9"/>
  <c r="Y6362" i="9"/>
  <c r="Z6362" i="9"/>
  <c r="Y6360" i="9"/>
  <c r="Z6360" i="9"/>
  <c r="Y6358" i="9"/>
  <c r="Z6358" i="9"/>
  <c r="Y6357" i="9"/>
  <c r="Z6357" i="9"/>
  <c r="Y6353" i="9"/>
  <c r="Z6353" i="9"/>
  <c r="Y6349" i="9"/>
  <c r="Z6349" i="9"/>
  <c r="Y6342" i="9"/>
  <c r="Z6342" i="9"/>
  <c r="Y6341" i="9"/>
  <c r="Z6341" i="9"/>
  <c r="Y6332" i="9"/>
  <c r="Z6332" i="9"/>
  <c r="X6331" i="9"/>
  <c r="Y6331" i="9"/>
  <c r="Z6331" i="9"/>
  <c r="Y6327" i="9"/>
  <c r="Z6327" i="9"/>
  <c r="Y6322" i="9"/>
  <c r="Z6322" i="9"/>
  <c r="Y6321" i="9"/>
  <c r="Z6321" i="9"/>
  <c r="X6319" i="9"/>
  <c r="Y6319" i="9"/>
  <c r="Z6319" i="9"/>
  <c r="Y6317" i="9"/>
  <c r="Z6317" i="9"/>
  <c r="Y6312" i="9"/>
  <c r="Z6312" i="9"/>
  <c r="Y6311" i="9"/>
  <c r="Z6311" i="9"/>
  <c r="X6309" i="9"/>
  <c r="Y6309" i="9"/>
  <c r="Z6309" i="9"/>
  <c r="Y6305" i="9"/>
  <c r="Z6305" i="9"/>
  <c r="Y6300" i="9"/>
  <c r="Z6300" i="9"/>
  <c r="Y6299" i="9"/>
  <c r="Z6299" i="9"/>
  <c r="X6297" i="9"/>
  <c r="Y6297" i="9"/>
  <c r="Z6297" i="9"/>
  <c r="Y6295" i="9"/>
  <c r="Z6295" i="9"/>
  <c r="Y6293" i="9"/>
  <c r="Z6293" i="9"/>
  <c r="Y6286" i="9"/>
  <c r="Z6286" i="9"/>
  <c r="Y6284" i="9"/>
  <c r="Z6284" i="9"/>
  <c r="Y6282" i="9"/>
  <c r="Z6282" i="9"/>
  <c r="Y6278" i="9"/>
  <c r="Z6278" i="9"/>
  <c r="Y6277" i="9"/>
  <c r="Z6277" i="9"/>
  <c r="Y6265" i="9"/>
  <c r="Z6265" i="9"/>
  <c r="Y6263" i="9"/>
  <c r="Z6263" i="9"/>
  <c r="X6261" i="9"/>
  <c r="Y6261" i="9"/>
  <c r="Z6261" i="9"/>
  <c r="Y6257" i="9"/>
  <c r="Z6257" i="9"/>
  <c r="Y6253" i="9"/>
  <c r="Z6253" i="9"/>
  <c r="X6252" i="9"/>
  <c r="Y6252" i="9"/>
  <c r="Z6252" i="9"/>
  <c r="Y6250" i="9"/>
  <c r="Z6250" i="9"/>
  <c r="X6248" i="9"/>
  <c r="Y6248" i="9"/>
  <c r="Z6248" i="9"/>
  <c r="Y6246" i="9"/>
  <c r="Z6246" i="9"/>
  <c r="Y6245" i="9"/>
  <c r="Z6245" i="9"/>
  <c r="Y6240" i="9"/>
  <c r="Z6240" i="9"/>
  <c r="X6239" i="9"/>
  <c r="Y6239" i="9"/>
  <c r="Z6239" i="9"/>
  <c r="Y6234" i="9"/>
  <c r="Z6234" i="9"/>
  <c r="Y6229" i="9"/>
  <c r="Z6229" i="9"/>
  <c r="X6224" i="9"/>
  <c r="Y6224" i="9"/>
  <c r="Z6224" i="9"/>
  <c r="Y6223" i="9"/>
  <c r="Z6223" i="9"/>
  <c r="Y6218" i="9"/>
  <c r="Z6218" i="9"/>
  <c r="Y6216" i="9"/>
  <c r="Z6216" i="9"/>
  <c r="X6215" i="9"/>
  <c r="Y6215" i="9"/>
  <c r="Z6215" i="9"/>
  <c r="Y6212" i="9"/>
  <c r="Z6212" i="9"/>
  <c r="X6211" i="9"/>
  <c r="Y6211" i="9"/>
  <c r="Z6211" i="9"/>
  <c r="X6204" i="9"/>
  <c r="Y6204" i="9"/>
  <c r="Z6204" i="9"/>
  <c r="Y6203" i="9"/>
  <c r="Z6203" i="9"/>
  <c r="X6199" i="9"/>
  <c r="Y6199" i="9"/>
  <c r="Z6199" i="9"/>
  <c r="Y6197" i="9"/>
  <c r="Z6197" i="9"/>
  <c r="Y6190" i="9"/>
  <c r="Z6190" i="9"/>
  <c r="Y6189" i="9"/>
  <c r="Z6189" i="9"/>
  <c r="X6188" i="9"/>
  <c r="Y6188" i="9"/>
  <c r="Z6188" i="9"/>
  <c r="Y6184" i="9"/>
  <c r="Z6184" i="9"/>
  <c r="Y6180" i="9"/>
  <c r="Z6180" i="9"/>
  <c r="Y6176" i="9"/>
  <c r="Z6176" i="9"/>
  <c r="Y6174" i="9"/>
  <c r="Z6174" i="9"/>
  <c r="X6173" i="9"/>
  <c r="Y6173" i="9"/>
  <c r="Z6173" i="9"/>
  <c r="Y6170" i="9"/>
  <c r="Z6170" i="9"/>
  <c r="Y6165" i="9"/>
  <c r="Z6165" i="9"/>
  <c r="Y6160" i="9"/>
  <c r="Z6160" i="9"/>
  <c r="Y6155" i="9"/>
  <c r="Z6155" i="9"/>
  <c r="Y6149" i="9"/>
  <c r="Z6149" i="9"/>
  <c r="Y6142" i="9"/>
  <c r="Z6142" i="9"/>
  <c r="Y6141" i="9"/>
  <c r="Z6141" i="9"/>
  <c r="Y6135" i="9"/>
  <c r="Z6135" i="9"/>
  <c r="X6130" i="9"/>
  <c r="Y6130" i="9"/>
  <c r="Z6130" i="9"/>
  <c r="Y6123" i="9"/>
  <c r="Z6123" i="9"/>
  <c r="X6122" i="9"/>
  <c r="Y6122" i="9"/>
  <c r="Z6122" i="9"/>
  <c r="Y6116" i="9"/>
  <c r="Z6116" i="9"/>
  <c r="Y6111" i="9"/>
  <c r="Z6111" i="9"/>
  <c r="Y6107" i="9"/>
  <c r="Z6107" i="9"/>
  <c r="Y6101" i="9"/>
  <c r="Z6101" i="9"/>
  <c r="Y6097" i="9"/>
  <c r="Z6097" i="9"/>
  <c r="Y6096" i="9"/>
  <c r="Z6096" i="9"/>
  <c r="Y6095" i="9"/>
  <c r="Z6095" i="9"/>
  <c r="Y6091" i="9"/>
  <c r="Z6091" i="9"/>
  <c r="Y6089" i="9"/>
  <c r="Z6089" i="9"/>
  <c r="Y6084" i="9"/>
  <c r="Z6084" i="9"/>
  <c r="Y6080" i="9"/>
  <c r="Z6080" i="9"/>
  <c r="Y6079" i="9"/>
  <c r="Z6079" i="9"/>
  <c r="X6078" i="9"/>
  <c r="Y6078" i="9"/>
  <c r="Z6078" i="9"/>
  <c r="Y6072" i="9"/>
  <c r="Z6072" i="9"/>
  <c r="Y6071" i="9"/>
  <c r="Z6071" i="9"/>
  <c r="Y6069" i="9"/>
  <c r="Z6069" i="9"/>
  <c r="Y6064" i="9"/>
  <c r="Z6064" i="9"/>
  <c r="Y6060" i="9"/>
  <c r="Z6060" i="9"/>
  <c r="Y6056" i="9"/>
  <c r="Z6056" i="9"/>
  <c r="Y6055" i="9"/>
  <c r="Z6055" i="9"/>
  <c r="X6054" i="9"/>
  <c r="Y6054" i="9"/>
  <c r="Z6054" i="9"/>
  <c r="X6050" i="9"/>
  <c r="Y6050" i="9"/>
  <c r="Z6050" i="9"/>
  <c r="Y6048" i="9"/>
  <c r="Z6048" i="9"/>
  <c r="Y6047" i="9"/>
  <c r="Z6047" i="9"/>
  <c r="Y6045" i="9"/>
  <c r="Z6045" i="9"/>
  <c r="Y6041" i="9"/>
  <c r="Z6041" i="9"/>
  <c r="Y6040" i="9"/>
  <c r="Z6040" i="9"/>
  <c r="Y6038" i="9"/>
  <c r="Z6038" i="9"/>
  <c r="Y6032" i="9"/>
  <c r="Z6032" i="9"/>
  <c r="Y6031" i="9"/>
  <c r="Z6031" i="9"/>
  <c r="X6022" i="9"/>
  <c r="Y6022" i="9"/>
  <c r="Z6022" i="9"/>
  <c r="Y6017" i="9"/>
  <c r="Z6017" i="9"/>
  <c r="Y6013" i="9"/>
  <c r="Z6013" i="9"/>
  <c r="X6003" i="9"/>
  <c r="Y6003" i="9"/>
  <c r="Z6003" i="9"/>
  <c r="Y5998" i="9"/>
  <c r="Z5998" i="9"/>
  <c r="Y5997" i="9"/>
  <c r="Z5997" i="9"/>
  <c r="Y5992" i="9"/>
  <c r="Z5992" i="9"/>
  <c r="Y5988" i="9"/>
  <c r="Z5988" i="9"/>
  <c r="X5987" i="9"/>
  <c r="Y5987" i="9"/>
  <c r="Z5987" i="9"/>
  <c r="Y5982" i="9"/>
  <c r="Z5982" i="9"/>
  <c r="Y5981" i="9"/>
  <c r="Z5981" i="9"/>
  <c r="X5975" i="9"/>
  <c r="Y5975" i="9"/>
  <c r="Z5975" i="9"/>
  <c r="Y5970" i="9"/>
  <c r="Z5970" i="9"/>
  <c r="Y5966" i="9"/>
  <c r="Z5966" i="9"/>
  <c r="X5962" i="9"/>
  <c r="Y5962" i="9"/>
  <c r="Z5962" i="9"/>
  <c r="Y5961" i="9"/>
  <c r="Z5961" i="9"/>
  <c r="Y5960" i="9"/>
  <c r="Z5960" i="9"/>
  <c r="Y5954" i="9"/>
  <c r="Z5954" i="9"/>
  <c r="Y5953" i="9"/>
  <c r="Z5953" i="9"/>
  <c r="Y5952" i="9"/>
  <c r="Z5952" i="9"/>
  <c r="X5947" i="9"/>
  <c r="Y5947" i="9"/>
  <c r="Z5947" i="9"/>
  <c r="X5943" i="9"/>
  <c r="Y5943" i="9"/>
  <c r="Z5943" i="9"/>
  <c r="Y5942" i="9"/>
  <c r="Z5942" i="9"/>
  <c r="Y5938" i="9"/>
  <c r="Z5938" i="9"/>
  <c r="Y5934" i="9"/>
  <c r="Z5934" i="9"/>
  <c r="Y5933" i="9"/>
  <c r="Z5933" i="9"/>
  <c r="Y5924" i="9"/>
  <c r="Z5924" i="9"/>
  <c r="Y5920" i="9"/>
  <c r="Z5920" i="9"/>
  <c r="Y5916" i="9"/>
  <c r="Z5916" i="9"/>
  <c r="X5915" i="9"/>
  <c r="Y5915" i="9"/>
  <c r="Z5915" i="9"/>
  <c r="Y5900" i="9"/>
  <c r="Z5900" i="9"/>
  <c r="Y5896" i="9"/>
  <c r="Z5896" i="9"/>
  <c r="Y5892" i="9"/>
  <c r="Z5892" i="9"/>
  <c r="Y5883" i="9"/>
  <c r="Z5883" i="9"/>
  <c r="Y5881" i="9"/>
  <c r="Z5881" i="9"/>
  <c r="Y5880" i="9"/>
  <c r="Z5880" i="9"/>
  <c r="X5879" i="9"/>
  <c r="Y5879" i="9"/>
  <c r="Z5879" i="9"/>
  <c r="Y5873" i="9"/>
  <c r="Z5873" i="9"/>
  <c r="Y5869" i="9"/>
  <c r="Z5869" i="9"/>
  <c r="Y5861" i="9"/>
  <c r="Z5861" i="9"/>
  <c r="Y5856" i="9"/>
  <c r="Z5856" i="9"/>
  <c r="X5855" i="9"/>
  <c r="Y5855" i="9"/>
  <c r="Z5855" i="9"/>
  <c r="Y5850" i="9"/>
  <c r="Z5850" i="9"/>
  <c r="Y5846" i="9"/>
  <c r="Z5846" i="9"/>
  <c r="Y5842" i="9"/>
  <c r="Z5842" i="9"/>
  <c r="Y5837" i="9"/>
  <c r="Z5837" i="9"/>
  <c r="Y5833" i="9"/>
  <c r="Z5833" i="9"/>
  <c r="X5827" i="9"/>
  <c r="Y5827" i="9"/>
  <c r="Z5827" i="9"/>
  <c r="X5823" i="9"/>
  <c r="Y5823" i="9"/>
  <c r="Z5823" i="9"/>
  <c r="Y5819" i="9"/>
  <c r="Z5819" i="9"/>
  <c r="Y5814" i="9"/>
  <c r="Z5814" i="9"/>
  <c r="Y5810" i="9"/>
  <c r="Z5810" i="9"/>
  <c r="X5803" i="9"/>
  <c r="Y5803" i="9"/>
  <c r="Z5803" i="9"/>
  <c r="Y5794" i="9"/>
  <c r="Z5794" i="9"/>
  <c r="Y5792" i="9"/>
  <c r="Z5792" i="9"/>
  <c r="X5791" i="9"/>
  <c r="Y5791" i="9"/>
  <c r="Z5791" i="9"/>
  <c r="Y5786" i="9"/>
  <c r="Z5786" i="9"/>
  <c r="Y5785" i="9"/>
  <c r="Z5785" i="9"/>
  <c r="Y5779" i="9"/>
  <c r="Z5779" i="9"/>
  <c r="Y5774" i="9"/>
  <c r="Z5774" i="9"/>
  <c r="Y5770" i="9"/>
  <c r="Z5770" i="9"/>
  <c r="Y5769" i="9"/>
  <c r="Z5769" i="9"/>
  <c r="X5763" i="9"/>
  <c r="Y5763" i="9"/>
  <c r="Z5763" i="9"/>
  <c r="Y5756" i="9"/>
  <c r="Z5756" i="9"/>
  <c r="X5751" i="9"/>
  <c r="Y5751" i="9"/>
  <c r="Z5751" i="9"/>
  <c r="X5747" i="9"/>
  <c r="Y5747" i="9"/>
  <c r="Z5747" i="9"/>
  <c r="Y5734" i="9"/>
  <c r="Z5734" i="9"/>
  <c r="Y5733" i="9"/>
  <c r="Z5733" i="9"/>
  <c r="Y5726" i="9"/>
  <c r="Z5726" i="9"/>
  <c r="X5719" i="9"/>
  <c r="Y5719" i="9"/>
  <c r="Z5719" i="9"/>
  <c r="Y5714" i="9"/>
  <c r="Z5714" i="9"/>
  <c r="Y5712" i="9"/>
  <c r="Z5712" i="9"/>
  <c r="Y5706" i="9"/>
  <c r="Z5706" i="9"/>
  <c r="Y5701" i="9"/>
  <c r="Z5701" i="9"/>
  <c r="Y5700" i="9"/>
  <c r="Z5700" i="9"/>
  <c r="Z8762" i="9"/>
  <c r="Z8760" i="9"/>
  <c r="Z8758" i="9"/>
  <c r="Z8756" i="9"/>
  <c r="Z8754" i="9"/>
  <c r="Z8752" i="9"/>
  <c r="Z8750" i="9"/>
  <c r="Z8748" i="9"/>
  <c r="Z8746" i="9"/>
  <c r="Z8744" i="9"/>
  <c r="Z8742" i="9"/>
  <c r="Z8738" i="9"/>
  <c r="Z8736" i="9"/>
  <c r="Z8734" i="9"/>
  <c r="Z8732" i="9"/>
  <c r="Z8730" i="9"/>
  <c r="Z8728" i="9"/>
  <c r="Z8726" i="9"/>
  <c r="Z8724" i="9"/>
  <c r="Z8722" i="9"/>
  <c r="Z8720" i="9"/>
  <c r="Z8718" i="9"/>
  <c r="Z8714" i="9"/>
  <c r="Z8712" i="9"/>
  <c r="Z8710" i="9"/>
  <c r="Z8708" i="9"/>
  <c r="Z8706" i="9"/>
  <c r="Z8704" i="9"/>
  <c r="Z8702" i="9"/>
  <c r="Z8700" i="9"/>
  <c r="Z8698" i="9"/>
  <c r="Z8696" i="9"/>
  <c r="Z8694" i="9"/>
  <c r="Z8690" i="9"/>
  <c r="Z8688" i="9"/>
  <c r="Z8686" i="9"/>
  <c r="Z8684" i="9"/>
  <c r="Z8682" i="9"/>
  <c r="Z8680" i="9"/>
  <c r="Z8678" i="9"/>
  <c r="Z8676" i="9"/>
  <c r="Z8674" i="9"/>
  <c r="Z8672" i="9"/>
  <c r="Z8670" i="9"/>
  <c r="Z8666" i="9"/>
  <c r="Z8664" i="9"/>
  <c r="Z8662" i="9"/>
  <c r="Z8660" i="9"/>
  <c r="Z8658" i="9"/>
  <c r="Z8656" i="9"/>
  <c r="Z8654" i="9"/>
  <c r="Z8652" i="9"/>
  <c r="Z8650" i="9"/>
  <c r="Z8648" i="9"/>
  <c r="Z8646" i="9"/>
  <c r="Z8642" i="9"/>
  <c r="Z8640" i="9"/>
  <c r="Z8638" i="9"/>
  <c r="Z8636" i="9"/>
  <c r="Z8634" i="9"/>
  <c r="Z8632" i="9"/>
  <c r="Z8630" i="9"/>
  <c r="Z8628" i="9"/>
  <c r="Z8626" i="9"/>
  <c r="Z8624" i="9"/>
  <c r="Z8622" i="9"/>
  <c r="Z8618" i="9"/>
  <c r="Z8616" i="9"/>
  <c r="Z8614" i="9"/>
  <c r="Z8612" i="9"/>
  <c r="Z8610" i="9"/>
  <c r="Z8608" i="9"/>
  <c r="Z8606" i="9"/>
  <c r="Z8604" i="9"/>
  <c r="Z8602" i="9"/>
  <c r="Z8600" i="9"/>
  <c r="Z8598" i="9"/>
  <c r="Z8594" i="9"/>
  <c r="Z8592" i="9"/>
  <c r="Z8590" i="9"/>
  <c r="Z8588" i="9"/>
  <c r="Z8586" i="9"/>
  <c r="Z8584" i="9"/>
  <c r="Z8582" i="9"/>
  <c r="Z8580" i="9"/>
  <c r="Z8578" i="9"/>
  <c r="Z8576" i="9"/>
  <c r="Z8574" i="9"/>
  <c r="Z8570" i="9"/>
  <c r="Z8568" i="9"/>
  <c r="Z8566" i="9"/>
  <c r="Z8564" i="9"/>
  <c r="Z8562" i="9"/>
  <c r="Z8560" i="9"/>
  <c r="Z8558" i="9"/>
  <c r="Z8556" i="9"/>
  <c r="Z8554" i="9"/>
  <c r="Z8552" i="9"/>
  <c r="Z8550" i="9"/>
  <c r="Z8546" i="9"/>
  <c r="Z8544" i="9"/>
  <c r="Z8542" i="9"/>
  <c r="Z8540" i="9"/>
  <c r="Z8538" i="9"/>
  <c r="Z8536" i="9"/>
  <c r="Z8534" i="9"/>
  <c r="Z8532" i="9"/>
  <c r="Z8530" i="9"/>
  <c r="Z8528" i="9"/>
  <c r="Z8526" i="9"/>
  <c r="Z8522" i="9"/>
  <c r="Z8520" i="9"/>
  <c r="Z8518" i="9"/>
  <c r="Z8516" i="9"/>
  <c r="Z8514" i="9"/>
  <c r="Z8512" i="9"/>
  <c r="Z8510" i="9"/>
  <c r="Z8508" i="9"/>
  <c r="Z8506" i="9"/>
  <c r="Z8504" i="9"/>
  <c r="Z8502" i="9"/>
  <c r="Z8498" i="9"/>
  <c r="Z8496" i="9"/>
  <c r="Z8494" i="9"/>
  <c r="Z8492" i="9"/>
  <c r="Z8490" i="9"/>
  <c r="Z8488" i="9"/>
  <c r="Z8486" i="9"/>
  <c r="Z8484" i="9"/>
  <c r="Z8482" i="9"/>
  <c r="Z8480" i="9"/>
  <c r="Z8478" i="9"/>
  <c r="Z8474" i="9"/>
  <c r="Z8472" i="9"/>
  <c r="Z8470" i="9"/>
  <c r="Z8468" i="9"/>
  <c r="Z8466" i="9"/>
  <c r="Z8464" i="9"/>
  <c r="Z8462" i="9"/>
  <c r="Z8460" i="9"/>
  <c r="Z8458" i="9"/>
  <c r="Z8456" i="9"/>
  <c r="Z8454" i="9"/>
  <c r="Z8450" i="9"/>
  <c r="Z8448" i="9"/>
  <c r="Z8446" i="9"/>
  <c r="Z8444" i="9"/>
  <c r="Z8442" i="9"/>
  <c r="Z8440" i="9"/>
  <c r="Z8438" i="9"/>
  <c r="Z8436" i="9"/>
  <c r="Z8434" i="9"/>
  <c r="Z8432" i="9"/>
  <c r="Z8430" i="9"/>
  <c r="Z8426" i="9"/>
  <c r="Z8424" i="9"/>
  <c r="Z8422" i="9"/>
  <c r="Z8420" i="9"/>
  <c r="Z8418" i="9"/>
  <c r="Z8416" i="9"/>
  <c r="Z8414" i="9"/>
  <c r="Z8412" i="9"/>
  <c r="Z8410" i="9"/>
  <c r="Y1601" i="9"/>
  <c r="Z1601" i="9"/>
  <c r="Y1597" i="9"/>
  <c r="Z1597" i="9"/>
  <c r="Y1593" i="9"/>
  <c r="Z1593" i="9"/>
  <c r="Y1589" i="9"/>
  <c r="Z1589" i="9"/>
  <c r="Y1584" i="9"/>
  <c r="Z1584" i="9"/>
  <c r="Y1580" i="9"/>
  <c r="Z1580" i="9"/>
  <c r="Y1576" i="9"/>
  <c r="Z1576" i="9"/>
  <c r="Y1572" i="9"/>
  <c r="Z1572" i="9"/>
  <c r="Y1568" i="9"/>
  <c r="Z1568" i="9"/>
  <c r="Y1563" i="9"/>
  <c r="Z1563" i="9"/>
  <c r="Y1559" i="9"/>
  <c r="Z1559" i="9"/>
  <c r="Y1555" i="9"/>
  <c r="Z1555" i="9"/>
  <c r="Y1551" i="9"/>
  <c r="Z1551" i="9"/>
  <c r="Y1547" i="9"/>
  <c r="Z1547" i="9"/>
  <c r="Y1543" i="9"/>
  <c r="Z1543" i="9"/>
  <c r="Y1538" i="9"/>
  <c r="Z1538" i="9"/>
  <c r="X1534" i="9"/>
  <c r="Y1534" i="9"/>
  <c r="Z1534" i="9"/>
  <c r="Y1530" i="9"/>
  <c r="Z1530" i="9"/>
  <c r="X1526" i="9"/>
  <c r="Y1526" i="9"/>
  <c r="Z1526" i="9"/>
  <c r="Y1522" i="9"/>
  <c r="Z1522" i="9"/>
  <c r="X1518" i="9"/>
  <c r="Y1518" i="9"/>
  <c r="Z1518" i="9"/>
  <c r="Z1513" i="9"/>
  <c r="Y1513" i="9"/>
  <c r="Z1509" i="9"/>
  <c r="Y1509" i="9"/>
  <c r="Z1505" i="9"/>
  <c r="Y1505" i="9"/>
  <c r="Z1501" i="9"/>
  <c r="Y1501" i="9"/>
  <c r="Z1497" i="9"/>
  <c r="Y1497" i="9"/>
  <c r="Z1493" i="9"/>
  <c r="Y1493" i="9"/>
  <c r="Y1488" i="9"/>
  <c r="Z1488" i="9"/>
  <c r="Y1484" i="9"/>
  <c r="Z1484" i="9"/>
  <c r="Y1480" i="9"/>
  <c r="Z1480" i="9"/>
  <c r="Y1476" i="9"/>
  <c r="Z1476" i="9"/>
  <c r="Y1472" i="9"/>
  <c r="Z1472" i="9"/>
  <c r="Z1467" i="9"/>
  <c r="Y1467" i="9"/>
  <c r="Z1463" i="9"/>
  <c r="Y1463" i="9"/>
  <c r="Z1459" i="9"/>
  <c r="Y1459" i="9"/>
  <c r="Z1455" i="9"/>
  <c r="Y1455" i="9"/>
  <c r="Z1451" i="9"/>
  <c r="Y1451" i="9"/>
  <c r="Z1447" i="9"/>
  <c r="Y1447" i="9"/>
  <c r="Y1442" i="9"/>
  <c r="Z1442" i="9"/>
  <c r="X1438" i="9"/>
  <c r="Y1438" i="9"/>
  <c r="Z1438" i="9"/>
  <c r="Y1434" i="9"/>
  <c r="Z1434" i="9"/>
  <c r="X1430" i="9"/>
  <c r="Y1430" i="9"/>
  <c r="Z1430" i="9"/>
  <c r="Y1426" i="9"/>
  <c r="Z1426" i="9"/>
  <c r="X1422" i="9"/>
  <c r="Y1422" i="9"/>
  <c r="Z1422" i="9"/>
  <c r="Z1417" i="9"/>
  <c r="Y1417" i="9"/>
  <c r="Z1413" i="9"/>
  <c r="Y1413" i="9"/>
  <c r="Z1409" i="9"/>
  <c r="Y1409" i="9"/>
  <c r="Z1405" i="9"/>
  <c r="Y1405" i="9"/>
  <c r="Z1401" i="9"/>
  <c r="Y1401" i="9"/>
  <c r="Z1397" i="9"/>
  <c r="Y1397" i="9"/>
  <c r="Y1392" i="9"/>
  <c r="Z1392" i="9"/>
  <c r="Y1388" i="9"/>
  <c r="Z1388" i="9"/>
  <c r="Y1384" i="9"/>
  <c r="Z1384" i="9"/>
  <c r="Y1380" i="9"/>
  <c r="Z1380" i="9"/>
  <c r="Y1376" i="9"/>
  <c r="Z1376" i="9"/>
  <c r="Z1371" i="9"/>
  <c r="Y1371" i="9"/>
  <c r="Z1367" i="9"/>
  <c r="Y1367" i="9"/>
  <c r="Z1363" i="9"/>
  <c r="Y1363" i="9"/>
  <c r="Z1359" i="9"/>
  <c r="Y1359" i="9"/>
  <c r="Z1355" i="9"/>
  <c r="Y1355" i="9"/>
  <c r="Z1351" i="9"/>
  <c r="Y1351" i="9"/>
  <c r="Y1346" i="9"/>
  <c r="Z1346" i="9"/>
  <c r="X1342" i="9"/>
  <c r="Y1342" i="9"/>
  <c r="Z1342" i="9"/>
  <c r="Y1338" i="9"/>
  <c r="Z1338" i="9"/>
  <c r="X1334" i="9"/>
  <c r="Y1334" i="9"/>
  <c r="Z1334" i="9"/>
  <c r="Y1330" i="9"/>
  <c r="Z1330" i="9"/>
  <c r="X1326" i="9"/>
  <c r="Y1326" i="9"/>
  <c r="Z1326" i="9"/>
  <c r="Z1321" i="9"/>
  <c r="Y1321" i="9"/>
  <c r="Z1317" i="9"/>
  <c r="Y1317" i="9"/>
  <c r="Z1313" i="9"/>
  <c r="Y1313" i="9"/>
  <c r="Z1309" i="9"/>
  <c r="Y1309" i="9"/>
  <c r="Z1305" i="9"/>
  <c r="Y1305" i="9"/>
  <c r="Z1301" i="9"/>
  <c r="Y1301" i="9"/>
  <c r="Y1296" i="9"/>
  <c r="Z1296" i="9"/>
  <c r="Y1292" i="9"/>
  <c r="Z1292" i="9"/>
  <c r="Y1288" i="9"/>
  <c r="Z1288" i="9"/>
  <c r="Y1284" i="9"/>
  <c r="Z1284" i="9"/>
  <c r="Y1280" i="9"/>
  <c r="Z1280" i="9"/>
  <c r="Z1275" i="9"/>
  <c r="Y1275" i="9"/>
  <c r="Z1271" i="9"/>
  <c r="Y1271" i="9"/>
  <c r="Z1267" i="9"/>
  <c r="Y1267" i="9"/>
  <c r="Z1263" i="9"/>
  <c r="Y1263" i="9"/>
  <c r="Z1259" i="9"/>
  <c r="Y1259" i="9"/>
  <c r="Z1255" i="9"/>
  <c r="Y1255" i="9"/>
  <c r="Y1250" i="9"/>
  <c r="Z1250" i="9"/>
  <c r="X1246" i="9"/>
  <c r="Y1246" i="9"/>
  <c r="Z1246" i="9"/>
  <c r="Y1242" i="9"/>
  <c r="Z1242" i="9"/>
  <c r="X1238" i="9"/>
  <c r="Z1238" i="9"/>
  <c r="Y1238" i="9"/>
  <c r="Z1234" i="9"/>
  <c r="Y1234" i="9"/>
  <c r="X1230" i="9"/>
  <c r="Z1230" i="9"/>
  <c r="Y1230" i="9"/>
  <c r="Y1225" i="9"/>
  <c r="Z1225" i="9"/>
  <c r="Y1221" i="9"/>
  <c r="Z1221" i="9"/>
  <c r="Y1217" i="9"/>
  <c r="Z1217" i="9"/>
  <c r="Y1213" i="9"/>
  <c r="Z1213" i="9"/>
  <c r="Y1209" i="9"/>
  <c r="Z1209" i="9"/>
  <c r="Y1205" i="9"/>
  <c r="Z1205" i="9"/>
  <c r="Z1200" i="9"/>
  <c r="Y1200" i="9"/>
  <c r="Z1196" i="9"/>
  <c r="Y1196" i="9"/>
  <c r="Z1192" i="9"/>
  <c r="Y1192" i="9"/>
  <c r="Z1188" i="9"/>
  <c r="Y1188" i="9"/>
  <c r="Z1184" i="9"/>
  <c r="Y1184" i="9"/>
  <c r="Y1179" i="9"/>
  <c r="Z1179" i="9"/>
  <c r="Y1175" i="9"/>
  <c r="Z1175" i="9"/>
  <c r="Y1171" i="9"/>
  <c r="Z1171" i="9"/>
  <c r="Y1167" i="9"/>
  <c r="Z1167" i="9"/>
  <c r="Y1163" i="9"/>
  <c r="Z1163" i="9"/>
  <c r="Y1159" i="9"/>
  <c r="Z1159" i="9"/>
  <c r="Z1154" i="9"/>
  <c r="Y1154" i="9"/>
  <c r="X1150" i="9"/>
  <c r="Z1150" i="9"/>
  <c r="Y1150" i="9"/>
  <c r="Z1146" i="9"/>
  <c r="Y1146" i="9"/>
  <c r="X1142" i="9"/>
  <c r="Z1142" i="9"/>
  <c r="Y1142" i="9"/>
  <c r="Z1138" i="9"/>
  <c r="Y1138" i="9"/>
  <c r="Y3365" i="9"/>
  <c r="Z3365" i="9"/>
  <c r="Y3360" i="9"/>
  <c r="Z3360" i="9"/>
  <c r="Y3356" i="9"/>
  <c r="Z3356" i="9"/>
  <c r="Y3352" i="9"/>
  <c r="Z3352" i="9"/>
  <c r="Y3348" i="9"/>
  <c r="Z3348" i="9"/>
  <c r="Y3344" i="9"/>
  <c r="Z3344" i="9"/>
  <c r="Y3339" i="9"/>
  <c r="Z3339" i="9"/>
  <c r="Y3335" i="9"/>
  <c r="Z3335" i="9"/>
  <c r="Y3331" i="9"/>
  <c r="Z3331" i="9"/>
  <c r="Y3327" i="9"/>
  <c r="Z3327" i="9"/>
  <c r="Y3323" i="9"/>
  <c r="Z3323" i="9"/>
  <c r="Y3319" i="9"/>
  <c r="Z3319" i="9"/>
  <c r="Y3314" i="9"/>
  <c r="Z3314" i="9"/>
  <c r="Y3310" i="9"/>
  <c r="Z3310" i="9"/>
  <c r="Y3306" i="9"/>
  <c r="Z3306" i="9"/>
  <c r="Y3302" i="9"/>
  <c r="Z3302" i="9"/>
  <c r="Y3298" i="9"/>
  <c r="Z3298" i="9"/>
  <c r="Y3294" i="9"/>
  <c r="Z3294" i="9"/>
  <c r="Y3289" i="9"/>
  <c r="Z3289" i="9"/>
  <c r="Y3285" i="9"/>
  <c r="Z3285" i="9"/>
  <c r="Y3281" i="9"/>
  <c r="Z3281" i="9"/>
  <c r="Y3277" i="9"/>
  <c r="Z3277" i="9"/>
  <c r="Y3273" i="9"/>
  <c r="Z3273" i="9"/>
  <c r="Y3269" i="9"/>
  <c r="Z3269" i="9"/>
  <c r="Y3264" i="9"/>
  <c r="Z3264" i="9"/>
  <c r="Y3260" i="9"/>
  <c r="Z3260" i="9"/>
  <c r="Y3256" i="9"/>
  <c r="Z3256" i="9"/>
  <c r="Y3252" i="9"/>
  <c r="Z3252" i="9"/>
  <c r="Y3248" i="9"/>
  <c r="Z3248" i="9"/>
  <c r="Y3243" i="9"/>
  <c r="Z3243" i="9"/>
  <c r="Y3239" i="9"/>
  <c r="Z3239" i="9"/>
  <c r="Y3235" i="9"/>
  <c r="Z3235" i="9"/>
  <c r="Y3231" i="9"/>
  <c r="Z3231" i="9"/>
  <c r="Y3227" i="9"/>
  <c r="Z3227" i="9"/>
  <c r="Y3223" i="9"/>
  <c r="Z3223" i="9"/>
  <c r="Y3218" i="9"/>
  <c r="Z3218" i="9"/>
  <c r="X3214" i="9"/>
  <c r="Y3214" i="9"/>
  <c r="Z3214" i="9"/>
  <c r="Y3210" i="9"/>
  <c r="Z3210" i="9"/>
  <c r="X3206" i="9"/>
  <c r="Y3206" i="9"/>
  <c r="Z3206" i="9"/>
  <c r="Y3202" i="9"/>
  <c r="Z3202" i="9"/>
  <c r="X3198" i="9"/>
  <c r="Y3198" i="9"/>
  <c r="Z3198" i="9"/>
  <c r="Y3193" i="9"/>
  <c r="Z3193" i="9"/>
  <c r="Y3189" i="9"/>
  <c r="Z3189" i="9"/>
  <c r="Y3185" i="9"/>
  <c r="Z3185" i="9"/>
  <c r="Y3181" i="9"/>
  <c r="Z3181" i="9"/>
  <c r="Y3177" i="9"/>
  <c r="Z3177" i="9"/>
  <c r="Y3173" i="9"/>
  <c r="Z3173" i="9"/>
  <c r="Y3168" i="9"/>
  <c r="Z3168" i="9"/>
  <c r="Y3164" i="9"/>
  <c r="Z3164" i="9"/>
  <c r="Y3160" i="9"/>
  <c r="Z3160" i="9"/>
  <c r="Y3156" i="9"/>
  <c r="Z3156" i="9"/>
  <c r="Y3152" i="9"/>
  <c r="Z3152" i="9"/>
  <c r="Y3147" i="9"/>
  <c r="Z3147" i="9"/>
  <c r="Y3143" i="9"/>
  <c r="Z3143" i="9"/>
  <c r="Y3139" i="9"/>
  <c r="Z3139" i="9"/>
  <c r="Y3135" i="9"/>
  <c r="Z3135" i="9"/>
  <c r="Y3131" i="9"/>
  <c r="Z3131" i="9"/>
  <c r="Y3127" i="9"/>
  <c r="Z3127" i="9"/>
  <c r="Y3122" i="9"/>
  <c r="Z3122" i="9"/>
  <c r="Y3118" i="9"/>
  <c r="Z3118" i="9"/>
  <c r="Y3114" i="9"/>
  <c r="Z3114" i="9"/>
  <c r="Y3110" i="9"/>
  <c r="Z3110" i="9"/>
  <c r="Y3106" i="9"/>
  <c r="Z3106" i="9"/>
  <c r="Y3102" i="9"/>
  <c r="Z3102" i="9"/>
  <c r="Y3097" i="9"/>
  <c r="Z3097" i="9"/>
  <c r="Y3093" i="9"/>
  <c r="Z3093" i="9"/>
  <c r="Y3089" i="9"/>
  <c r="Z3089" i="9"/>
  <c r="Y3085" i="9"/>
  <c r="Z3085" i="9"/>
  <c r="Y3081" i="9"/>
  <c r="Z3081" i="9"/>
  <c r="Y3077" i="9"/>
  <c r="Z3077" i="9"/>
  <c r="Y3072" i="9"/>
  <c r="Z3072" i="9"/>
  <c r="Y3068" i="9"/>
  <c r="Z3068" i="9"/>
  <c r="Y3064" i="9"/>
  <c r="Z3064" i="9"/>
  <c r="Y3060" i="9"/>
  <c r="Z3060" i="9"/>
  <c r="Y3056" i="9"/>
  <c r="Z3056" i="9"/>
  <c r="Y3051" i="9"/>
  <c r="Z3051" i="9"/>
  <c r="Y3047" i="9"/>
  <c r="Z3047" i="9"/>
  <c r="Y3043" i="9"/>
  <c r="Z3043" i="9"/>
  <c r="Y3039" i="9"/>
  <c r="Z3039" i="9"/>
  <c r="Y3035" i="9"/>
  <c r="Z3035" i="9"/>
  <c r="Y3031" i="9"/>
  <c r="Z3031" i="9"/>
  <c r="Y3026" i="9"/>
  <c r="Z3026" i="9"/>
  <c r="X3022" i="9"/>
  <c r="Y3022" i="9"/>
  <c r="Z3022" i="9"/>
  <c r="Y3018" i="9"/>
  <c r="Z3018" i="9"/>
  <c r="X3014" i="9"/>
  <c r="Y3014" i="9"/>
  <c r="Z3014" i="9"/>
  <c r="Y3010" i="9"/>
  <c r="Z3010" i="9"/>
  <c r="X3006" i="9"/>
  <c r="Y3006" i="9"/>
  <c r="Z3006" i="9"/>
  <c r="Y3001" i="9"/>
  <c r="Z3001" i="9"/>
  <c r="Y2997" i="9"/>
  <c r="Z2997" i="9"/>
  <c r="Y2993" i="9"/>
  <c r="Z2993" i="9"/>
  <c r="Y2989" i="9"/>
  <c r="Z2989" i="9"/>
  <c r="Y2985" i="9"/>
  <c r="Z2985" i="9"/>
  <c r="Y2981" i="9"/>
  <c r="Z2981" i="9"/>
  <c r="Y2976" i="9"/>
  <c r="Z2976" i="9"/>
  <c r="Y2972" i="9"/>
  <c r="Z2972" i="9"/>
  <c r="Y2968" i="9"/>
  <c r="Z2968" i="9"/>
  <c r="Y2964" i="9"/>
  <c r="Z2964" i="9"/>
  <c r="Y2960" i="9"/>
  <c r="Z2960" i="9"/>
  <c r="Y5136" i="9"/>
  <c r="Z5136" i="9"/>
  <c r="Y5132" i="9"/>
  <c r="Z5132" i="9"/>
  <c r="Y5128" i="9"/>
  <c r="Z5128" i="9"/>
  <c r="Y5124" i="9"/>
  <c r="Z5124" i="9"/>
  <c r="Y5120" i="9"/>
  <c r="Z5120" i="9"/>
  <c r="Y5115" i="9"/>
  <c r="Z5115" i="9"/>
  <c r="Y5111" i="9"/>
  <c r="Z5111" i="9"/>
  <c r="Y5107" i="9"/>
  <c r="Z5107" i="9"/>
  <c r="Y5103" i="9"/>
  <c r="Z5103" i="9"/>
  <c r="Y5099" i="9"/>
  <c r="Z5099" i="9"/>
  <c r="Y5095" i="9"/>
  <c r="Z5095" i="9"/>
  <c r="Y5090" i="9"/>
  <c r="Z5090" i="9"/>
  <c r="Y5086" i="9"/>
  <c r="Z5086" i="9"/>
  <c r="Y5082" i="9"/>
  <c r="Z5082" i="9"/>
  <c r="Y5078" i="9"/>
  <c r="Z5078" i="9"/>
  <c r="Y5074" i="9"/>
  <c r="Z5074" i="9"/>
  <c r="Y5070" i="9"/>
  <c r="Z5070" i="9"/>
  <c r="Y5065" i="9"/>
  <c r="Z5065" i="9"/>
  <c r="X5061" i="9"/>
  <c r="Y5061" i="9"/>
  <c r="Z5061" i="9"/>
  <c r="Y5057" i="9"/>
  <c r="Z5057" i="9"/>
  <c r="X5053" i="9"/>
  <c r="Y5053" i="9"/>
  <c r="Z5053" i="9"/>
  <c r="Y5049" i="9"/>
  <c r="Z5049" i="9"/>
  <c r="X5045" i="9"/>
  <c r="Y5045" i="9"/>
  <c r="Z5045" i="9"/>
  <c r="Y5040" i="9"/>
  <c r="Z5040" i="9"/>
  <c r="Y5036" i="9"/>
  <c r="Z5036" i="9"/>
  <c r="Y5032" i="9"/>
  <c r="Z5032" i="9"/>
  <c r="Y5028" i="9"/>
  <c r="Z5028" i="9"/>
  <c r="Y5024" i="9"/>
  <c r="Z5024" i="9"/>
  <c r="Y5019" i="9"/>
  <c r="Z5019" i="9"/>
  <c r="Y5015" i="9"/>
  <c r="Z5015" i="9"/>
  <c r="Y5011" i="9"/>
  <c r="Z5011" i="9"/>
  <c r="Y5007" i="9"/>
  <c r="Z5007" i="9"/>
  <c r="Y5003" i="9"/>
  <c r="Z5003" i="9"/>
  <c r="Y4999" i="9"/>
  <c r="Z4999" i="9"/>
  <c r="Y4994" i="9"/>
  <c r="Z4994" i="9"/>
  <c r="Y4990" i="9"/>
  <c r="Z4990" i="9"/>
  <c r="Y4986" i="9"/>
  <c r="Z4986" i="9"/>
  <c r="Y4982" i="9"/>
  <c r="Z4982" i="9"/>
  <c r="Y4978" i="9"/>
  <c r="Z4978" i="9"/>
  <c r="Y4974" i="9"/>
  <c r="Z4974" i="9"/>
  <c r="Y4969" i="9"/>
  <c r="Z4969" i="9"/>
  <c r="X4965" i="9"/>
  <c r="Y4965" i="9"/>
  <c r="Z4965" i="9"/>
  <c r="Y4961" i="9"/>
  <c r="Z4961" i="9"/>
  <c r="X4957" i="9"/>
  <c r="Y4957" i="9"/>
  <c r="Z4957" i="9"/>
  <c r="Y4953" i="9"/>
  <c r="Z4953" i="9"/>
  <c r="X4949" i="9"/>
  <c r="Y4949" i="9"/>
  <c r="Z4949" i="9"/>
  <c r="Y4944" i="9"/>
  <c r="Z4944" i="9"/>
  <c r="Y4940" i="9"/>
  <c r="Z4940" i="9"/>
  <c r="Y4936" i="9"/>
  <c r="Z4936" i="9"/>
  <c r="Y4932" i="9"/>
  <c r="Z4932" i="9"/>
  <c r="Y4928" i="9"/>
  <c r="Z4928" i="9"/>
  <c r="Y4923" i="9"/>
  <c r="Z4923" i="9"/>
  <c r="Y4919" i="9"/>
  <c r="Z4919" i="9"/>
  <c r="Y4915" i="9"/>
  <c r="Z4915" i="9"/>
  <c r="Y4911" i="9"/>
  <c r="Z4911" i="9"/>
  <c r="Y4907" i="9"/>
  <c r="Z4907" i="9"/>
  <c r="Y4903" i="9"/>
  <c r="Z4903" i="9"/>
  <c r="Y4898" i="9"/>
  <c r="Z4898" i="9"/>
  <c r="Y4894" i="9"/>
  <c r="Z4894" i="9"/>
  <c r="Y4890" i="9"/>
  <c r="Z4890" i="9"/>
  <c r="Y4886" i="9"/>
  <c r="Z4886" i="9"/>
  <c r="Y4882" i="9"/>
  <c r="Z4882" i="9"/>
  <c r="Y4878" i="9"/>
  <c r="Z4878" i="9"/>
  <c r="Y4873" i="9"/>
  <c r="Z4873" i="9"/>
  <c r="X4869" i="9"/>
  <c r="Y4869" i="9"/>
  <c r="Z4869" i="9"/>
  <c r="Y4865" i="9"/>
  <c r="Z4865" i="9"/>
  <c r="X4861" i="9"/>
  <c r="Y4861" i="9"/>
  <c r="Z4861" i="9"/>
  <c r="Y4857" i="9"/>
  <c r="Z4857" i="9"/>
  <c r="X4853" i="9"/>
  <c r="Y4853" i="9"/>
  <c r="Z4853" i="9"/>
  <c r="Y4848" i="9"/>
  <c r="Z4848" i="9"/>
  <c r="Y4844" i="9"/>
  <c r="Z4844" i="9"/>
  <c r="Y4840" i="9"/>
  <c r="Z4840" i="9"/>
  <c r="Y4836" i="9"/>
  <c r="Z4836" i="9"/>
  <c r="Y4832" i="9"/>
  <c r="Z4832" i="9"/>
  <c r="Y4827" i="9"/>
  <c r="Z4827" i="9"/>
  <c r="Y4823" i="9"/>
  <c r="Z4823" i="9"/>
  <c r="Y4819" i="9"/>
  <c r="Z4819" i="9"/>
  <c r="Y4815" i="9"/>
  <c r="Z4815" i="9"/>
  <c r="Y4811" i="9"/>
  <c r="Z4811" i="9"/>
  <c r="Y4807" i="9"/>
  <c r="Z4807" i="9"/>
  <c r="Y4802" i="9"/>
  <c r="Z4802" i="9"/>
  <c r="Y4798" i="9"/>
  <c r="Z4798" i="9"/>
  <c r="Y4794" i="9"/>
  <c r="Z4794" i="9"/>
  <c r="Y4790" i="9"/>
  <c r="Z4790" i="9"/>
  <c r="Y4786" i="9"/>
  <c r="Z4786" i="9"/>
  <c r="Y4782" i="9"/>
  <c r="Z4782" i="9"/>
  <c r="Y4777" i="9"/>
  <c r="Z4777" i="9"/>
  <c r="X4773" i="9"/>
  <c r="Y4773" i="9"/>
  <c r="Z4773" i="9"/>
  <c r="Y4769" i="9"/>
  <c r="Z4769" i="9"/>
  <c r="X4765" i="9"/>
  <c r="Y4765" i="9"/>
  <c r="Z4765" i="9"/>
  <c r="Y4761" i="9"/>
  <c r="Z4761" i="9"/>
  <c r="X4757" i="9"/>
  <c r="Y4757" i="9"/>
  <c r="Z4757" i="9"/>
  <c r="Y4752" i="9"/>
  <c r="Z4752" i="9"/>
  <c r="Y4748" i="9"/>
  <c r="Z4748" i="9"/>
  <c r="Y4744" i="9"/>
  <c r="Z4744" i="9"/>
  <c r="Y4740" i="9"/>
  <c r="Z4740" i="9"/>
  <c r="Y4736" i="9"/>
  <c r="Z4736" i="9"/>
  <c r="Y4731" i="9"/>
  <c r="Z4731" i="9"/>
  <c r="Y4727" i="9"/>
  <c r="Z4727" i="9"/>
  <c r="Y4723" i="9"/>
  <c r="Z4723" i="9"/>
  <c r="Y4719" i="9"/>
  <c r="Z4719" i="9"/>
  <c r="Y4715" i="9"/>
  <c r="Z4715" i="9"/>
  <c r="Y4711" i="9"/>
  <c r="Z4711" i="9"/>
  <c r="Y4706" i="9"/>
  <c r="Z4706" i="9"/>
  <c r="Y4702" i="9"/>
  <c r="Z4702" i="9"/>
  <c r="Y4698" i="9"/>
  <c r="Z4698" i="9"/>
  <c r="Y4694" i="9"/>
  <c r="Z4694" i="9"/>
  <c r="Y4690" i="9"/>
  <c r="Z4690" i="9"/>
  <c r="Y4686" i="9"/>
  <c r="Z4686" i="9"/>
  <c r="Y4681" i="9"/>
  <c r="Z4681" i="9"/>
  <c r="X4677" i="9"/>
  <c r="Y4677" i="9"/>
  <c r="Z4677" i="9"/>
  <c r="Y4673" i="9"/>
  <c r="Z4673" i="9"/>
  <c r="X4669" i="9"/>
  <c r="Y4669" i="9"/>
  <c r="Z4669" i="9"/>
  <c r="Y4665" i="9"/>
  <c r="Z4665" i="9"/>
  <c r="X4661" i="9"/>
  <c r="Y4661" i="9"/>
  <c r="Z4661" i="9"/>
  <c r="Y4656" i="9"/>
  <c r="Z4656" i="9"/>
  <c r="Y4652" i="9"/>
  <c r="Z4652" i="9"/>
  <c r="Y4648" i="9"/>
  <c r="Z4648" i="9"/>
  <c r="Y4644" i="9"/>
  <c r="Z4644" i="9"/>
  <c r="Y4640" i="9"/>
  <c r="Z4640" i="9"/>
  <c r="Y4635" i="9"/>
  <c r="Z4635" i="9"/>
  <c r="Y4631" i="9"/>
  <c r="Z4631" i="9"/>
  <c r="Y4627" i="9"/>
  <c r="Z4627" i="9"/>
  <c r="Y4623" i="9"/>
  <c r="Z4623" i="9"/>
  <c r="Y4619" i="9"/>
  <c r="Z4619" i="9"/>
  <c r="Y4615" i="9"/>
  <c r="Z4615" i="9"/>
  <c r="Y4610" i="9"/>
  <c r="Z4610" i="9"/>
  <c r="Y4606" i="9"/>
  <c r="Z4606" i="9"/>
  <c r="Y4602" i="9"/>
  <c r="Z4602" i="9"/>
  <c r="Y4598" i="9"/>
  <c r="Z4598" i="9"/>
  <c r="Y4594" i="9"/>
  <c r="Z4594" i="9"/>
  <c r="Y4590" i="9"/>
  <c r="Z4590" i="9"/>
  <c r="Y4585" i="9"/>
  <c r="Z4585" i="9"/>
  <c r="X4581" i="9"/>
  <c r="Y4581" i="9"/>
  <c r="Z4581" i="9"/>
  <c r="Y4577" i="9"/>
  <c r="Z4577" i="9"/>
  <c r="X4573" i="9"/>
  <c r="Y4573" i="9"/>
  <c r="Z4573" i="9"/>
  <c r="Y4569" i="9"/>
  <c r="Z4569" i="9"/>
  <c r="X4565" i="9"/>
  <c r="Y4565" i="9"/>
  <c r="Z4565" i="9"/>
  <c r="Y4560" i="9"/>
  <c r="Z4560" i="9"/>
  <c r="Y4556" i="9"/>
  <c r="Z4556" i="9"/>
  <c r="Y4552" i="9"/>
  <c r="Z4552" i="9"/>
  <c r="Y4548" i="9"/>
  <c r="Z4548" i="9"/>
  <c r="Y4544" i="9"/>
  <c r="Z4544" i="9"/>
  <c r="Y4539" i="9"/>
  <c r="Z4539" i="9"/>
  <c r="Y4535" i="9"/>
  <c r="Z4535" i="9"/>
  <c r="Y4531" i="9"/>
  <c r="Z4531" i="9"/>
  <c r="Y4527" i="9"/>
  <c r="Z4527" i="9"/>
  <c r="Y4523" i="9"/>
  <c r="Z4523" i="9"/>
  <c r="Y4519" i="9"/>
  <c r="Z4519" i="9"/>
  <c r="Y4514" i="9"/>
  <c r="Z4514" i="9"/>
  <c r="Y4510" i="9"/>
  <c r="Z4510" i="9"/>
  <c r="Y4506" i="9"/>
  <c r="Z4506" i="9"/>
  <c r="Y4502" i="9"/>
  <c r="Z4502" i="9"/>
  <c r="Y4498" i="9"/>
  <c r="Z4498" i="9"/>
  <c r="Y4494" i="9"/>
  <c r="Z4494" i="9"/>
  <c r="Y4489" i="9"/>
  <c r="Z4489" i="9"/>
  <c r="X4485" i="9"/>
  <c r="Y4485" i="9"/>
  <c r="Z4485" i="9"/>
  <c r="Y4481" i="9"/>
  <c r="Z4481" i="9"/>
  <c r="X4477" i="9"/>
  <c r="Y4477" i="9"/>
  <c r="Z4477" i="9"/>
  <c r="Y4473" i="9"/>
  <c r="Z4473" i="9"/>
  <c r="X4469" i="9"/>
  <c r="Y4469" i="9"/>
  <c r="Z4469" i="9"/>
  <c r="Y4464" i="9"/>
  <c r="Z4464" i="9"/>
  <c r="Y4460" i="9"/>
  <c r="Z4460" i="9"/>
  <c r="Y4456" i="9"/>
  <c r="Z4456" i="9"/>
  <c r="Y4452" i="9"/>
  <c r="Z4452" i="9"/>
  <c r="Y4448" i="9"/>
  <c r="Z4448" i="9"/>
  <c r="Y4443" i="9"/>
  <c r="Z4443" i="9"/>
  <c r="Y4439" i="9"/>
  <c r="Z4439" i="9"/>
  <c r="Y4435" i="9"/>
  <c r="Z4435" i="9"/>
  <c r="Y4431" i="9"/>
  <c r="Z4431" i="9"/>
  <c r="Y4427" i="9"/>
  <c r="Z4427" i="9"/>
  <c r="Y4423" i="9"/>
  <c r="Z4423" i="9"/>
  <c r="Y4418" i="9"/>
  <c r="Z4418" i="9"/>
  <c r="Y4414" i="9"/>
  <c r="Z4414" i="9"/>
  <c r="Y4410" i="9"/>
  <c r="Z4410" i="9"/>
  <c r="Y4406" i="9"/>
  <c r="Z4406" i="9"/>
  <c r="Y4402" i="9"/>
  <c r="Z4402" i="9"/>
  <c r="Y4398" i="9"/>
  <c r="Z4398" i="9"/>
  <c r="Y4393" i="9"/>
  <c r="Z4393" i="9"/>
  <c r="X4389" i="9"/>
  <c r="Y4389" i="9"/>
  <c r="Z4389" i="9"/>
  <c r="Y4385" i="9"/>
  <c r="Z4385" i="9"/>
  <c r="X4381" i="9"/>
  <c r="Y4381" i="9"/>
  <c r="Z4381" i="9"/>
  <c r="Y4377" i="9"/>
  <c r="Z4377" i="9"/>
  <c r="X4373" i="9"/>
  <c r="Y4373" i="9"/>
  <c r="Z4373" i="9"/>
  <c r="Y4368" i="9"/>
  <c r="Z4368" i="9"/>
  <c r="Y4364" i="9"/>
  <c r="Z4364" i="9"/>
  <c r="Y4360" i="9"/>
  <c r="Z4360" i="9"/>
  <c r="Y4356" i="9"/>
  <c r="Z4356" i="9"/>
  <c r="Y4352" i="9"/>
  <c r="Z4352" i="9"/>
  <c r="Y4347" i="9"/>
  <c r="Z4347" i="9"/>
  <c r="Y4343" i="9"/>
  <c r="Z4343" i="9"/>
  <c r="Y4339" i="9"/>
  <c r="Z4339" i="9"/>
  <c r="Y4335" i="9"/>
  <c r="Z4335" i="9"/>
  <c r="Y4331" i="9"/>
  <c r="Z4331" i="9"/>
  <c r="Y4327" i="9"/>
  <c r="Z4327" i="9"/>
  <c r="Y4322" i="9"/>
  <c r="Z4322" i="9"/>
  <c r="Y4318" i="9"/>
  <c r="Z4318" i="9"/>
  <c r="Y4314" i="9"/>
  <c r="Z4314" i="9"/>
  <c r="Y4310" i="9"/>
  <c r="Z4310" i="9"/>
  <c r="Y4306" i="9"/>
  <c r="Z4306" i="9"/>
  <c r="Y4302" i="9"/>
  <c r="Z4302" i="9"/>
  <c r="Z4297" i="9"/>
  <c r="Y4297" i="9"/>
  <c r="X4293" i="9"/>
  <c r="Z4293" i="9"/>
  <c r="Y4293" i="9"/>
  <c r="Z4289" i="9"/>
  <c r="Y4289" i="9"/>
  <c r="X4285" i="9"/>
  <c r="Z4285" i="9"/>
  <c r="Y4285" i="9"/>
  <c r="Z4281" i="9"/>
  <c r="Y4281" i="9"/>
  <c r="X4277" i="9"/>
  <c r="Z4277" i="9"/>
  <c r="Y4277" i="9"/>
  <c r="Y4272" i="9"/>
  <c r="Z4272" i="9"/>
  <c r="Y4268" i="9"/>
  <c r="Z4268" i="9"/>
  <c r="Y4264" i="9"/>
  <c r="Z4264" i="9"/>
  <c r="Y4260" i="9"/>
  <c r="Z4260" i="9"/>
  <c r="Y4256" i="9"/>
  <c r="Z4256" i="9"/>
  <c r="Z4251" i="9"/>
  <c r="Y4251" i="9"/>
  <c r="Z4247" i="9"/>
  <c r="Y4247" i="9"/>
  <c r="Z4243" i="9"/>
  <c r="Y4243" i="9"/>
  <c r="Z4239" i="9"/>
  <c r="Y4239" i="9"/>
  <c r="Z4235" i="9"/>
  <c r="Y4235" i="9"/>
  <c r="Z4231" i="9"/>
  <c r="Y4231" i="9"/>
  <c r="Y4226" i="9"/>
  <c r="Z4226" i="9"/>
  <c r="Y4222" i="9"/>
  <c r="Z4222" i="9"/>
  <c r="Y4218" i="9"/>
  <c r="Z4218" i="9"/>
  <c r="Y4214" i="9"/>
  <c r="Z4214" i="9"/>
  <c r="Y4210" i="9"/>
  <c r="Z4210" i="9"/>
  <c r="Y4206" i="9"/>
  <c r="Z4206" i="9"/>
  <c r="Z4201" i="9"/>
  <c r="Y4201" i="9"/>
  <c r="X4197" i="9"/>
  <c r="Z4197" i="9"/>
  <c r="Y4197" i="9"/>
  <c r="Z4193" i="9"/>
  <c r="Y4193" i="9"/>
  <c r="X4189" i="9"/>
  <c r="Z4189" i="9"/>
  <c r="Y4189" i="9"/>
  <c r="Z4185" i="9"/>
  <c r="Y4185" i="9"/>
  <c r="X4181" i="9"/>
  <c r="Z4181" i="9"/>
  <c r="Y4181" i="9"/>
  <c r="Y4176" i="9"/>
  <c r="Z4176" i="9"/>
  <c r="Y4172" i="9"/>
  <c r="Z4172" i="9"/>
  <c r="Y4168" i="9"/>
  <c r="Z4168" i="9"/>
  <c r="Y4164" i="9"/>
  <c r="Z4164" i="9"/>
  <c r="Y4160" i="9"/>
  <c r="Z4160" i="9"/>
  <c r="Z4155" i="9"/>
  <c r="Y4155" i="9"/>
  <c r="Z4151" i="9"/>
  <c r="Y4151" i="9"/>
  <c r="Z4147" i="9"/>
  <c r="Y4147" i="9"/>
  <c r="Z4143" i="9"/>
  <c r="Y4143" i="9"/>
  <c r="Z4139" i="9"/>
  <c r="Y4139" i="9"/>
  <c r="Z4135" i="9"/>
  <c r="Y4135" i="9"/>
  <c r="Y4130" i="9"/>
  <c r="Z4130" i="9"/>
  <c r="Y4126" i="9"/>
  <c r="Z4126" i="9"/>
  <c r="Y4122" i="9"/>
  <c r="Z4122" i="9"/>
  <c r="Y4118" i="9"/>
  <c r="Z4118" i="9"/>
  <c r="Y4114" i="9"/>
  <c r="Z4114" i="9"/>
  <c r="Y4110" i="9"/>
  <c r="Z4110" i="9"/>
  <c r="Z4105" i="9"/>
  <c r="Y4105" i="9"/>
  <c r="X4101" i="9"/>
  <c r="Z4101" i="9"/>
  <c r="Y4101" i="9"/>
  <c r="Z4097" i="9"/>
  <c r="Y4097" i="9"/>
  <c r="X4093" i="9"/>
  <c r="Z4093" i="9"/>
  <c r="Y4093" i="9"/>
  <c r="Z4089" i="9"/>
  <c r="Y4089" i="9"/>
  <c r="X4085" i="9"/>
  <c r="Z4085" i="9"/>
  <c r="Y4085" i="9"/>
  <c r="Y4080" i="9"/>
  <c r="Z4080" i="9"/>
  <c r="Y4076" i="9"/>
  <c r="Z4076" i="9"/>
  <c r="Y4072" i="9"/>
  <c r="Z4072" i="9"/>
  <c r="Y4068" i="9"/>
  <c r="Z4068" i="9"/>
  <c r="Y4064" i="9"/>
  <c r="Z4064" i="9"/>
  <c r="Z4059" i="9"/>
  <c r="Y4059" i="9"/>
  <c r="Z4055" i="9"/>
  <c r="Y4055" i="9"/>
  <c r="Z4051" i="9"/>
  <c r="Y4051" i="9"/>
  <c r="Z4047" i="9"/>
  <c r="Y4047" i="9"/>
  <c r="Z4043" i="9"/>
  <c r="Y4043" i="9"/>
  <c r="Z4039" i="9"/>
  <c r="Y4039" i="9"/>
  <c r="Y4034" i="9"/>
  <c r="Z4034" i="9"/>
  <c r="Y4030" i="9"/>
  <c r="Z4030" i="9"/>
  <c r="Y4026" i="9"/>
  <c r="Z4026" i="9"/>
  <c r="Y4022" i="9"/>
  <c r="Z4022" i="9"/>
  <c r="Y4018" i="9"/>
  <c r="Z4018" i="9"/>
  <c r="Y4014" i="9"/>
  <c r="Z4014" i="9"/>
  <c r="Z4009" i="9"/>
  <c r="Y4009" i="9"/>
  <c r="X4005" i="9"/>
  <c r="Z4005" i="9"/>
  <c r="Y4005" i="9"/>
  <c r="Z4001" i="9"/>
  <c r="Y4001" i="9"/>
  <c r="X3997" i="9"/>
  <c r="Z3997" i="9"/>
  <c r="Y3997" i="9"/>
  <c r="Z3993" i="9"/>
  <c r="Y3993" i="9"/>
  <c r="X3989" i="9"/>
  <c r="Z3989" i="9"/>
  <c r="Y3989" i="9"/>
  <c r="Y3984" i="9"/>
  <c r="Z3984" i="9"/>
  <c r="Y3980" i="9"/>
  <c r="Z3980" i="9"/>
  <c r="Y3976" i="9"/>
  <c r="Z3976" i="9"/>
  <c r="Y3972" i="9"/>
  <c r="Z3972" i="9"/>
  <c r="Y3968" i="9"/>
  <c r="Z3968" i="9"/>
  <c r="Z3963" i="9"/>
  <c r="Y3963" i="9"/>
  <c r="Z3959" i="9"/>
  <c r="Y3959" i="9"/>
  <c r="Z3955" i="9"/>
  <c r="Y3955" i="9"/>
  <c r="Z3951" i="9"/>
  <c r="Y3951" i="9"/>
  <c r="Z3947" i="9"/>
  <c r="Y3947" i="9"/>
  <c r="Z3943" i="9"/>
  <c r="Y3943" i="9"/>
  <c r="Y3938" i="9"/>
  <c r="Z3938" i="9"/>
  <c r="Y3934" i="9"/>
  <c r="Z3934" i="9"/>
  <c r="Y3930" i="9"/>
  <c r="Z3930" i="9"/>
  <c r="Y3926" i="9"/>
  <c r="Z3926" i="9"/>
  <c r="Y3922" i="9"/>
  <c r="Z3922" i="9"/>
  <c r="Y3918" i="9"/>
  <c r="Z3918" i="9"/>
  <c r="Z3913" i="9"/>
  <c r="Y3913" i="9"/>
  <c r="X3909" i="9"/>
  <c r="Z3909" i="9"/>
  <c r="Y3909" i="9"/>
  <c r="Z3905" i="9"/>
  <c r="Y3905" i="9"/>
  <c r="X3901" i="9"/>
  <c r="Z3901" i="9"/>
  <c r="Y3901" i="9"/>
  <c r="Z3897" i="9"/>
  <c r="Y3897" i="9"/>
  <c r="X3893" i="9"/>
  <c r="Z3893" i="9"/>
  <c r="Y3893" i="9"/>
  <c r="Y3888" i="9"/>
  <c r="Z3888" i="9"/>
  <c r="Y3884" i="9"/>
  <c r="Z3884" i="9"/>
  <c r="Y3880" i="9"/>
  <c r="Z3880" i="9"/>
  <c r="Y3876" i="9"/>
  <c r="Z3876" i="9"/>
  <c r="Y3872" i="9"/>
  <c r="Z3872" i="9"/>
  <c r="Z3867" i="9"/>
  <c r="Y3867" i="9"/>
  <c r="Z3863" i="9"/>
  <c r="Y3863" i="9"/>
  <c r="Z3859" i="9"/>
  <c r="Y3859" i="9"/>
  <c r="Z3855" i="9"/>
  <c r="Y3855" i="9"/>
  <c r="Z3851" i="9"/>
  <c r="Y3851" i="9"/>
  <c r="Z3847" i="9"/>
  <c r="Y3847" i="9"/>
  <c r="Y3842" i="9"/>
  <c r="Z3842" i="9"/>
  <c r="Y3838" i="9"/>
  <c r="Z3838" i="9"/>
  <c r="Y3834" i="9"/>
  <c r="Z3834" i="9"/>
  <c r="Y3830" i="9"/>
  <c r="Z3830" i="9"/>
  <c r="Y3826" i="9"/>
  <c r="Z3826" i="9"/>
  <c r="Y3822" i="9"/>
  <c r="Z3822" i="9"/>
  <c r="Z3817" i="9"/>
  <c r="Y3817" i="9"/>
  <c r="X3813" i="9"/>
  <c r="Z3813" i="9"/>
  <c r="Y3813" i="9"/>
  <c r="Z3809" i="9"/>
  <c r="Y3809" i="9"/>
  <c r="X3805" i="9"/>
  <c r="Z3805" i="9"/>
  <c r="Y3805" i="9"/>
  <c r="Z3801" i="9"/>
  <c r="Y3801" i="9"/>
  <c r="X3797" i="9"/>
  <c r="Z3797" i="9"/>
  <c r="Y3797" i="9"/>
  <c r="Y3792" i="9"/>
  <c r="Z3792" i="9"/>
  <c r="Y3788" i="9"/>
  <c r="Z3788" i="9"/>
  <c r="Y3784" i="9"/>
  <c r="Z3784" i="9"/>
  <c r="Y3780" i="9"/>
  <c r="Z3780" i="9"/>
  <c r="Y3776" i="9"/>
  <c r="Z3776" i="9"/>
  <c r="Z3771" i="9"/>
  <c r="Y3771" i="9"/>
  <c r="Z3767" i="9"/>
  <c r="Y3767" i="9"/>
  <c r="Z3763" i="9"/>
  <c r="Y3763" i="9"/>
  <c r="Z3759" i="9"/>
  <c r="Y3759" i="9"/>
  <c r="Z3755" i="9"/>
  <c r="Y3755" i="9"/>
  <c r="Z3751" i="9"/>
  <c r="Y3751" i="9"/>
  <c r="Y3746" i="9"/>
  <c r="Z3746" i="9"/>
  <c r="Y3742" i="9"/>
  <c r="Z3742" i="9"/>
  <c r="Y3738" i="9"/>
  <c r="Z3738" i="9"/>
  <c r="Y3734" i="9"/>
  <c r="Z3734" i="9"/>
  <c r="Y3730" i="9"/>
  <c r="Z3730" i="9"/>
  <c r="Y3726" i="9"/>
  <c r="Z3726" i="9"/>
  <c r="Z3721" i="9"/>
  <c r="Y3721" i="9"/>
  <c r="X3717" i="9"/>
  <c r="Z3717" i="9"/>
  <c r="Y3717" i="9"/>
  <c r="Z3713" i="9"/>
  <c r="Y3713" i="9"/>
  <c r="X3709" i="9"/>
  <c r="Z3709" i="9"/>
  <c r="Y3709" i="9"/>
  <c r="Z3705" i="9"/>
  <c r="Y3705" i="9"/>
  <c r="X3701" i="9"/>
  <c r="Z3701" i="9"/>
  <c r="Y3701" i="9"/>
  <c r="Y3696" i="9"/>
  <c r="Z3696" i="9"/>
  <c r="Y3692" i="9"/>
  <c r="Z3692" i="9"/>
  <c r="Y3688" i="9"/>
  <c r="Z3688" i="9"/>
  <c r="Y3684" i="9"/>
  <c r="Z3684" i="9"/>
  <c r="Y3680" i="9"/>
  <c r="Z3680" i="9"/>
  <c r="Z3675" i="9"/>
  <c r="Y3675" i="9"/>
  <c r="Z3671" i="9"/>
  <c r="Y3671" i="9"/>
  <c r="Z3667" i="9"/>
  <c r="Y3667" i="9"/>
  <c r="Z3663" i="9"/>
  <c r="Y3663" i="9"/>
  <c r="Z3659" i="9"/>
  <c r="Y3659" i="9"/>
  <c r="Z3655" i="9"/>
  <c r="Y3655" i="9"/>
  <c r="Y3650" i="9"/>
  <c r="Z3650" i="9"/>
  <c r="Y3646" i="9"/>
  <c r="Z3646" i="9"/>
  <c r="Y3642" i="9"/>
  <c r="Z3642" i="9"/>
  <c r="Z3638" i="9"/>
  <c r="Y3638" i="9"/>
  <c r="Z3634" i="9"/>
  <c r="Y3634" i="9"/>
  <c r="Z3630" i="9"/>
  <c r="Y3630" i="9"/>
  <c r="Z3625" i="9"/>
  <c r="Y3625" i="9"/>
  <c r="X3621" i="9"/>
  <c r="Z3621" i="9"/>
  <c r="Y3621" i="9"/>
  <c r="Y3617" i="9"/>
  <c r="Z3617" i="9"/>
  <c r="X3613" i="9"/>
  <c r="Y3613" i="9"/>
  <c r="Z3613" i="9"/>
  <c r="Y3609" i="9"/>
  <c r="Z3609" i="9"/>
  <c r="X3605" i="9"/>
  <c r="Y3605" i="9"/>
  <c r="Z3605" i="9"/>
  <c r="Y3600" i="9"/>
  <c r="Z3600" i="9"/>
  <c r="Y3596" i="9"/>
  <c r="Z3596" i="9"/>
  <c r="Y3592" i="9"/>
  <c r="Z3592" i="9"/>
  <c r="Y3588" i="9"/>
  <c r="Z3588" i="9"/>
  <c r="Y3584" i="9"/>
  <c r="Z3584" i="9"/>
  <c r="Y3579" i="9"/>
  <c r="Z3579" i="9"/>
  <c r="Y3575" i="9"/>
  <c r="Z3575" i="9"/>
  <c r="Y3571" i="9"/>
  <c r="Z3571" i="9"/>
  <c r="Y3567" i="9"/>
  <c r="Z3567" i="9"/>
  <c r="Y3563" i="9"/>
  <c r="Z3563" i="9"/>
  <c r="Y3559" i="9"/>
  <c r="Z3559" i="9"/>
  <c r="Y3554" i="9"/>
  <c r="Z3554" i="9"/>
  <c r="Y3550" i="9"/>
  <c r="Z3550" i="9"/>
  <c r="Y3546" i="9"/>
  <c r="Z3546" i="9"/>
  <c r="Y3542" i="9"/>
  <c r="Z3542" i="9"/>
  <c r="Y3538" i="9"/>
  <c r="Z3538" i="9"/>
  <c r="Y3534" i="9"/>
  <c r="Z3534" i="9"/>
  <c r="Y3529" i="9"/>
  <c r="Z3529" i="9"/>
  <c r="X3525" i="9"/>
  <c r="Y3525" i="9"/>
  <c r="Z3525" i="9"/>
  <c r="Y3521" i="9"/>
  <c r="Z3521" i="9"/>
  <c r="X3517" i="9"/>
  <c r="Y3517" i="9"/>
  <c r="Z3517" i="9"/>
  <c r="Y3513" i="9"/>
  <c r="Z3513" i="9"/>
  <c r="X3509" i="9"/>
  <c r="Y3509" i="9"/>
  <c r="Z3509" i="9"/>
  <c r="Y3504" i="9"/>
  <c r="Z3504" i="9"/>
  <c r="Y3500" i="9"/>
  <c r="Z3500" i="9"/>
  <c r="Y3496" i="9"/>
  <c r="Z3496" i="9"/>
  <c r="Y3492" i="9"/>
  <c r="Z3492" i="9"/>
  <c r="Y3488" i="9"/>
  <c r="Z3488" i="9"/>
  <c r="Y3483" i="9"/>
  <c r="Z3483" i="9"/>
  <c r="Y3479" i="9"/>
  <c r="Z3479" i="9"/>
  <c r="Y3475" i="9"/>
  <c r="Z3475" i="9"/>
  <c r="Y3471" i="9"/>
  <c r="Z3471" i="9"/>
  <c r="Y3467" i="9"/>
  <c r="Z3467" i="9"/>
  <c r="Y3463" i="9"/>
  <c r="Z3463" i="9"/>
  <c r="Y3458" i="9"/>
  <c r="Z3458" i="9"/>
  <c r="Y3454" i="9"/>
  <c r="Z3454" i="9"/>
  <c r="Y3450" i="9"/>
  <c r="Z3450" i="9"/>
  <c r="Y3446" i="9"/>
  <c r="Z3446" i="9"/>
  <c r="Y3442" i="9"/>
  <c r="Z3442" i="9"/>
  <c r="Y3438" i="9"/>
  <c r="Z3438" i="9"/>
  <c r="Y3433" i="9"/>
  <c r="Z3433" i="9"/>
  <c r="X3429" i="9"/>
  <c r="Y3429" i="9"/>
  <c r="Z3429" i="9"/>
  <c r="Y3425" i="9"/>
  <c r="Z3425" i="9"/>
  <c r="X3421" i="9"/>
  <c r="Y3421" i="9"/>
  <c r="Z3421" i="9"/>
  <c r="Y3417" i="9"/>
  <c r="Z3417" i="9"/>
  <c r="X3413" i="9"/>
  <c r="Y3413" i="9"/>
  <c r="Z3413" i="9"/>
  <c r="Y3408" i="9"/>
  <c r="Z3408" i="9"/>
  <c r="Y3404" i="9"/>
  <c r="Z3404" i="9"/>
  <c r="Y3400" i="9"/>
  <c r="Z3400" i="9"/>
  <c r="Y3396" i="9"/>
  <c r="Z3396" i="9"/>
  <c r="Y3392" i="9"/>
  <c r="Z3392" i="9"/>
  <c r="Y3387" i="9"/>
  <c r="Z3387" i="9"/>
  <c r="Y3383" i="9"/>
  <c r="Z3383" i="9"/>
  <c r="Y3379" i="9"/>
  <c r="Z3379" i="9"/>
  <c r="Y3375" i="9"/>
  <c r="Z3375" i="9"/>
  <c r="Y3371" i="9"/>
  <c r="Z3371" i="9"/>
  <c r="Y3367" i="9"/>
  <c r="Z3367" i="9"/>
  <c r="Y5699" i="9"/>
  <c r="Z5699" i="9"/>
  <c r="X5693" i="9"/>
  <c r="Y5693" i="9"/>
  <c r="Z5693" i="9"/>
  <c r="Y5686" i="9"/>
  <c r="Z5686" i="9"/>
  <c r="X5681" i="9"/>
  <c r="Y5681" i="9"/>
  <c r="Z5681" i="9"/>
  <c r="X5677" i="9"/>
  <c r="Y5677" i="9"/>
  <c r="Z5677" i="9"/>
  <c r="X5673" i="9"/>
  <c r="Y5673" i="9"/>
  <c r="Z5673" i="9"/>
  <c r="Y5672" i="9"/>
  <c r="Z5672" i="9"/>
  <c r="Y5671" i="9"/>
  <c r="Z5671" i="9"/>
  <c r="X5665" i="9"/>
  <c r="Y5665" i="9"/>
  <c r="Z5665" i="9"/>
  <c r="Y5662" i="9"/>
  <c r="Z5662" i="9"/>
  <c r="X5660" i="9"/>
  <c r="Y5660" i="9"/>
  <c r="Z5660" i="9"/>
  <c r="Y5655" i="9"/>
  <c r="Z5655" i="9"/>
  <c r="X5649" i="9"/>
  <c r="Y5649" i="9"/>
  <c r="Z5649" i="9"/>
  <c r="Y5648" i="9"/>
  <c r="Z5648" i="9"/>
  <c r="Y5647" i="9"/>
  <c r="Z5647" i="9"/>
  <c r="X5641" i="9"/>
  <c r="Y5641" i="9"/>
  <c r="Z5641" i="9"/>
  <c r="Y5640" i="9"/>
  <c r="Z5640" i="9"/>
  <c r="Y5639" i="9"/>
  <c r="Z5639" i="9"/>
  <c r="X5633" i="9"/>
  <c r="Y5633" i="9"/>
  <c r="Z5633" i="9"/>
  <c r="X5629" i="9"/>
  <c r="Y5629" i="9"/>
  <c r="Z5629" i="9"/>
  <c r="X5628" i="9"/>
  <c r="Y5628" i="9"/>
  <c r="Z5628" i="9"/>
  <c r="Y5619" i="9"/>
  <c r="Z5619" i="9"/>
  <c r="Y5610" i="9"/>
  <c r="Z5610" i="9"/>
  <c r="X5609" i="9"/>
  <c r="Y5609" i="9"/>
  <c r="Z5609" i="9"/>
  <c r="X5605" i="9"/>
  <c r="Y5605" i="9"/>
  <c r="Z5605" i="9"/>
  <c r="X5598" i="9"/>
  <c r="Y5598" i="9"/>
  <c r="Z5598" i="9"/>
  <c r="X5593" i="9"/>
  <c r="Y5593" i="9"/>
  <c r="Z5593" i="9"/>
  <c r="X5589" i="9"/>
  <c r="Y5589" i="9"/>
  <c r="Z5589" i="9"/>
  <c r="Y5585" i="9"/>
  <c r="Z5585" i="9"/>
  <c r="Y5583" i="9"/>
  <c r="Z5583" i="9"/>
  <c r="Y5582" i="9"/>
  <c r="Z5582" i="9"/>
  <c r="Y5571" i="9"/>
  <c r="Z5571" i="9"/>
  <c r="Y5568" i="9"/>
  <c r="Z5568" i="9"/>
  <c r="Y5567" i="9"/>
  <c r="Z5567" i="9"/>
  <c r="Y5559" i="9"/>
  <c r="Z5559" i="9"/>
  <c r="X5558" i="9"/>
  <c r="Y5558" i="9"/>
  <c r="Z5558" i="9"/>
  <c r="Y5554" i="9"/>
  <c r="Z5554" i="9"/>
  <c r="Y5542" i="9"/>
  <c r="Z5542" i="9"/>
  <c r="Y5536" i="9"/>
  <c r="Z5536" i="9"/>
  <c r="Y5532" i="9"/>
  <c r="Z5532" i="9"/>
  <c r="X5525" i="9"/>
  <c r="Y5525" i="9"/>
  <c r="Z5525" i="9"/>
  <c r="Y5514" i="9"/>
  <c r="Z5514" i="9"/>
  <c r="Y5510" i="9"/>
  <c r="Z5510" i="9"/>
  <c r="Y5506" i="9"/>
  <c r="Z5506" i="9"/>
  <c r="Y5498" i="9"/>
  <c r="Z5498" i="9"/>
  <c r="Y5490" i="9"/>
  <c r="Z5490" i="9"/>
  <c r="X5485" i="9"/>
  <c r="Y5485" i="9"/>
  <c r="Z5485" i="9"/>
  <c r="Y5475" i="9"/>
  <c r="Z5475" i="9"/>
  <c r="X5469" i="9"/>
  <c r="Y5469" i="9"/>
  <c r="Z5469" i="9"/>
  <c r="X5465" i="9"/>
  <c r="Y5465" i="9"/>
  <c r="Z5465" i="9"/>
  <c r="Y5464" i="9"/>
  <c r="Z5464" i="9"/>
  <c r="Y5459" i="9"/>
  <c r="Z5459" i="9"/>
  <c r="X5456" i="9"/>
  <c r="Y5456" i="9"/>
  <c r="Z5456" i="9"/>
  <c r="Y5447" i="9"/>
  <c r="Z5447" i="9"/>
  <c r="Y5443" i="9"/>
  <c r="Z5443" i="9"/>
  <c r="Y5439" i="9"/>
  <c r="Z5439" i="9"/>
  <c r="Y5431" i="9"/>
  <c r="Z5431" i="9"/>
  <c r="Y5430" i="9"/>
  <c r="Z5430" i="9"/>
  <c r="X5424" i="9"/>
  <c r="Y5424" i="9"/>
  <c r="Z5424" i="9"/>
  <c r="Y5423" i="9"/>
  <c r="Z5423" i="9"/>
  <c r="Y5422" i="9"/>
  <c r="Z5422" i="9"/>
  <c r="Y5418" i="9"/>
  <c r="Z5418" i="9"/>
  <c r="Y5413" i="9"/>
  <c r="Z5413" i="9"/>
  <c r="Y5410" i="9"/>
  <c r="Z5410" i="9"/>
  <c r="Y5405" i="9"/>
  <c r="Z5405" i="9"/>
  <c r="X5400" i="9"/>
  <c r="Y5400" i="9"/>
  <c r="Z5400" i="9"/>
  <c r="Y5395" i="9"/>
  <c r="Z5395" i="9"/>
  <c r="Y5391" i="9"/>
  <c r="Z5391" i="9"/>
  <c r="Y5387" i="9"/>
  <c r="Z5387" i="9"/>
  <c r="Y5386" i="9"/>
  <c r="Z5386" i="9"/>
  <c r="Y5373" i="9"/>
  <c r="Z5373" i="9"/>
  <c r="Y5369" i="9"/>
  <c r="Z5369" i="9"/>
  <c r="Y5365" i="9"/>
  <c r="Z5365" i="9"/>
  <c r="Y5357" i="9"/>
  <c r="Z5357" i="9"/>
  <c r="X5352" i="9"/>
  <c r="Y5352" i="9"/>
  <c r="Z5352" i="9"/>
  <c r="Y5350" i="9"/>
  <c r="Z5350" i="9"/>
  <c r="Y5345" i="9"/>
  <c r="Z5345" i="9"/>
  <c r="Y5341" i="9"/>
  <c r="Z5341" i="9"/>
  <c r="X5336" i="9"/>
  <c r="Y5336" i="9"/>
  <c r="Z5336" i="9"/>
  <c r="Y5327" i="9"/>
  <c r="Z5327" i="9"/>
  <c r="Y5326" i="9"/>
  <c r="Z5326" i="9"/>
  <c r="Y5322" i="9"/>
  <c r="Z5322" i="9"/>
  <c r="Y5317" i="9"/>
  <c r="Z5317" i="9"/>
  <c r="Y5309" i="9"/>
  <c r="Z5309" i="9"/>
  <c r="Y5305" i="9"/>
  <c r="Z5305" i="9"/>
  <c r="X5300" i="9"/>
  <c r="Y5300" i="9"/>
  <c r="Z5300" i="9"/>
  <c r="X5299" i="9"/>
  <c r="Y5299" i="9"/>
  <c r="Z5299" i="9"/>
  <c r="Y5294" i="9"/>
  <c r="Z5294" i="9"/>
  <c r="Y5293" i="9"/>
  <c r="Z5293" i="9"/>
  <c r="Y5289" i="9"/>
  <c r="Z5289" i="9"/>
  <c r="Y5286" i="9"/>
  <c r="Z5286" i="9"/>
  <c r="X5280" i="9"/>
  <c r="Y5280" i="9"/>
  <c r="Z5280" i="9"/>
  <c r="Y5279" i="9"/>
  <c r="Z5279" i="9"/>
  <c r="X5277" i="9"/>
  <c r="Y5277" i="9"/>
  <c r="Z5277" i="9"/>
  <c r="Y5270" i="9"/>
  <c r="Z5270" i="9"/>
  <c r="X5264" i="9"/>
  <c r="Y5264" i="9"/>
  <c r="Z5264" i="9"/>
  <c r="X5252" i="9"/>
  <c r="Y5252" i="9"/>
  <c r="Z5252" i="9"/>
  <c r="Y5250" i="9"/>
  <c r="Z5250" i="9"/>
  <c r="Y5246" i="9"/>
  <c r="Z5246" i="9"/>
  <c r="Y5242" i="9"/>
  <c r="Z5242" i="9"/>
  <c r="X5240" i="9"/>
  <c r="Y5240" i="9"/>
  <c r="Z5240" i="9"/>
  <c r="Y5237" i="9"/>
  <c r="Z5237" i="9"/>
  <c r="X5232" i="9"/>
  <c r="Y5232" i="9"/>
  <c r="Z5232" i="9"/>
  <c r="X5228" i="9"/>
  <c r="Y5228" i="9"/>
  <c r="Z5228" i="9"/>
  <c r="Y5222" i="9"/>
  <c r="Z5222" i="9"/>
  <c r="Y5218" i="9"/>
  <c r="Z5218" i="9"/>
  <c r="Y5215" i="9"/>
  <c r="Z5215" i="9"/>
  <c r="X5208" i="9"/>
  <c r="Y5208" i="9"/>
  <c r="Z5208" i="9"/>
  <c r="X5204" i="9"/>
  <c r="Y5204" i="9"/>
  <c r="Z5204" i="9"/>
  <c r="Y5202" i="9"/>
  <c r="Z5202" i="9"/>
  <c r="Y5199" i="9"/>
  <c r="Z5199" i="9"/>
  <c r="Y5195" i="9"/>
  <c r="Z5195" i="9"/>
  <c r="X5192" i="9"/>
  <c r="Y5192" i="9"/>
  <c r="Z5192" i="9"/>
  <c r="Y5189" i="9"/>
  <c r="Z5189" i="9"/>
  <c r="Y5185" i="9"/>
  <c r="Z5185" i="9"/>
  <c r="X5179" i="9"/>
  <c r="Y5179" i="9"/>
  <c r="Z5179" i="9"/>
  <c r="Y5174" i="9"/>
  <c r="Z5174" i="9"/>
  <c r="X5173" i="9"/>
  <c r="Y5173" i="9"/>
  <c r="Z5173" i="9"/>
  <c r="X5160" i="9"/>
  <c r="Y5160" i="9"/>
  <c r="Z5160" i="9"/>
  <c r="Y5159" i="9"/>
  <c r="Z5159" i="9"/>
  <c r="Y5158" i="9"/>
  <c r="Z5158" i="9"/>
  <c r="X5152" i="9"/>
  <c r="Y5152" i="9"/>
  <c r="Z5152" i="9"/>
  <c r="X5148" i="9"/>
  <c r="Y5148" i="9"/>
  <c r="Z5148" i="9"/>
  <c r="Y8407" i="9"/>
  <c r="Z8407" i="9"/>
  <c r="Y8403" i="9"/>
  <c r="Z8403" i="9"/>
  <c r="X8398" i="9"/>
  <c r="Z8398" i="9"/>
  <c r="Y8398" i="9"/>
  <c r="Z8394" i="9"/>
  <c r="Y8394" i="9"/>
  <c r="X8389" i="9"/>
  <c r="Y8389" i="9"/>
  <c r="Z8389" i="9"/>
  <c r="Y8379" i="9"/>
  <c r="Z8379" i="9"/>
  <c r="Y8375" i="9"/>
  <c r="Z8375" i="9"/>
  <c r="Y8371" i="9"/>
  <c r="Z8371" i="9"/>
  <c r="Y8367" i="9"/>
  <c r="Z8367" i="9"/>
  <c r="Y8359" i="9"/>
  <c r="Z8359" i="9"/>
  <c r="Y8355" i="9"/>
  <c r="Z8355" i="9"/>
  <c r="Z8350" i="9"/>
  <c r="Y8350" i="9"/>
  <c r="Z8346" i="9"/>
  <c r="Y8346" i="9"/>
  <c r="Y8341" i="9"/>
  <c r="Z8341" i="9"/>
  <c r="Y8337" i="9"/>
  <c r="Z8337" i="9"/>
  <c r="Z8336" i="9"/>
  <c r="Y8336" i="9"/>
  <c r="Y8331" i="9"/>
  <c r="Z8331" i="9"/>
  <c r="X8330" i="9"/>
  <c r="Z8330" i="9"/>
  <c r="Y8330" i="9"/>
  <c r="Y8323" i="9"/>
  <c r="Z8323" i="9"/>
  <c r="Y8319" i="9"/>
  <c r="Z8319" i="9"/>
  <c r="Z8314" i="9"/>
  <c r="Y8314" i="9"/>
  <c r="X8306" i="9"/>
  <c r="Z8306" i="9"/>
  <c r="Y8306" i="9"/>
  <c r="Z8300" i="9"/>
  <c r="Y8300" i="9"/>
  <c r="Z8296" i="9"/>
  <c r="Y8296" i="9"/>
  <c r="X8290" i="9"/>
  <c r="Z8290" i="9"/>
  <c r="Y8290" i="9"/>
  <c r="X8286" i="9"/>
  <c r="Z8286" i="9"/>
  <c r="Y8286" i="9"/>
  <c r="Y8285" i="9"/>
  <c r="Z8285" i="9"/>
  <c r="Z8276" i="9"/>
  <c r="Y8276" i="9"/>
  <c r="Z8272" i="9"/>
  <c r="Y8272" i="9"/>
  <c r="X8266" i="9"/>
  <c r="Z8266" i="9"/>
  <c r="Y8266" i="9"/>
  <c r="X8258" i="9"/>
  <c r="Z8258" i="9"/>
  <c r="Y8258" i="9"/>
  <c r="Z8252" i="9"/>
  <c r="Y8252" i="9"/>
  <c r="X8248" i="9"/>
  <c r="Z8248" i="9"/>
  <c r="Y8248" i="9"/>
  <c r="Z8244" i="9"/>
  <c r="Y8244" i="9"/>
  <c r="Y8239" i="9"/>
  <c r="Z8239" i="9"/>
  <c r="Z8238" i="9"/>
  <c r="Y8238" i="9"/>
  <c r="Z8234" i="9"/>
  <c r="Y8234" i="9"/>
  <c r="Y8233" i="9"/>
  <c r="Z8233" i="9"/>
  <c r="X8228" i="9"/>
  <c r="Z8228" i="9"/>
  <c r="Y8228" i="9"/>
  <c r="Z8224" i="9"/>
  <c r="Y8224" i="9"/>
  <c r="Y8219" i="9"/>
  <c r="Z8219" i="9"/>
  <c r="Y8207" i="9"/>
  <c r="Z8207" i="9"/>
  <c r="Z8206" i="9"/>
  <c r="Y8206" i="9"/>
  <c r="Y8201" i="9"/>
  <c r="Z8201" i="9"/>
  <c r="Y8197" i="9"/>
  <c r="Z8197" i="9"/>
  <c r="Z8192" i="9"/>
  <c r="Y8192" i="9"/>
  <c r="Y8181" i="9"/>
  <c r="Z8181" i="9"/>
  <c r="Y8177" i="9"/>
  <c r="Z8177" i="9"/>
  <c r="Z8176" i="9"/>
  <c r="Y8176" i="9"/>
  <c r="Z8172" i="9"/>
  <c r="Y8172" i="9"/>
  <c r="Z8168" i="9"/>
  <c r="Y8168" i="9"/>
  <c r="Y8159" i="9"/>
  <c r="Z8159" i="9"/>
  <c r="Z8158" i="9"/>
  <c r="Y8158" i="9"/>
  <c r="Z8154" i="9"/>
  <c r="Y8154" i="9"/>
  <c r="Y8149" i="9"/>
  <c r="Z8149" i="9"/>
  <c r="X8144" i="9"/>
  <c r="Z8144" i="9"/>
  <c r="Y8144" i="9"/>
  <c r="Y8135" i="9"/>
  <c r="Z8135" i="9"/>
  <c r="Z8134" i="9"/>
  <c r="Y8134" i="9"/>
  <c r="Z8130" i="9"/>
  <c r="Y8130" i="9"/>
  <c r="Y8125" i="9"/>
  <c r="Z8125" i="9"/>
  <c r="X8124" i="9"/>
  <c r="Z8124" i="9"/>
  <c r="Y8124" i="9"/>
  <c r="Y8119" i="9"/>
  <c r="Z8119" i="9"/>
  <c r="Y8117" i="9"/>
  <c r="Z8117" i="9"/>
  <c r="Y8113" i="9"/>
  <c r="Z8113" i="9"/>
  <c r="Z8108" i="9"/>
  <c r="Y8108" i="9"/>
  <c r="Z8104" i="9"/>
  <c r="Y8104" i="9"/>
  <c r="Y8095" i="9"/>
  <c r="Z8095" i="9"/>
  <c r="Y8093" i="9"/>
  <c r="Z8093" i="9"/>
  <c r="Y8089" i="9"/>
  <c r="Z8089" i="9"/>
  <c r="Z8084" i="9"/>
  <c r="Y8084" i="9"/>
  <c r="Z8080" i="9"/>
  <c r="Y8080" i="9"/>
  <c r="Y8075" i="9"/>
  <c r="Z8075" i="9"/>
  <c r="Y8071" i="9"/>
  <c r="Z8071" i="9"/>
  <c r="Z8070" i="9"/>
  <c r="Y8070" i="9"/>
  <c r="Y8067" i="9"/>
  <c r="Z8067" i="9"/>
  <c r="Z8066" i="9"/>
  <c r="Y8066" i="9"/>
  <c r="Y8061" i="9"/>
  <c r="Z8061" i="9"/>
  <c r="Y8057" i="9"/>
  <c r="Z8057" i="9"/>
  <c r="Y8053" i="9"/>
  <c r="Z8053" i="9"/>
  <c r="Y8049" i="9"/>
  <c r="Z8049" i="9"/>
  <c r="Z8040" i="9"/>
  <c r="Y8040" i="9"/>
  <c r="Y8035" i="9"/>
  <c r="Z8035" i="9"/>
  <c r="Y8031" i="9"/>
  <c r="Z8031" i="9"/>
  <c r="Y8027" i="9"/>
  <c r="Z8027" i="9"/>
  <c r="Y8023" i="9"/>
  <c r="Z8023" i="9"/>
  <c r="Z8022" i="9"/>
  <c r="Y8022" i="9"/>
  <c r="Y8019" i="9"/>
  <c r="Z8019" i="9"/>
  <c r="Z8018" i="9"/>
  <c r="Y8018" i="9"/>
  <c r="Y8013" i="9"/>
  <c r="Z8013" i="9"/>
  <c r="Y8007" i="9"/>
  <c r="Z8007" i="9"/>
  <c r="Y8003" i="9"/>
  <c r="Z8003" i="9"/>
  <c r="Y7999" i="9"/>
  <c r="Z7999" i="9"/>
  <c r="Z7998" i="9"/>
  <c r="Y7998" i="9"/>
  <c r="Y7995" i="9"/>
  <c r="Z7995" i="9"/>
  <c r="Z7994" i="9"/>
  <c r="Y7994" i="9"/>
  <c r="Y7989" i="9"/>
  <c r="Z7989" i="9"/>
  <c r="Y7985" i="9"/>
  <c r="Z7985" i="9"/>
  <c r="Y7979" i="9"/>
  <c r="Z7979" i="9"/>
  <c r="Y7973" i="9"/>
  <c r="Z7973" i="9"/>
  <c r="Y7969" i="9"/>
  <c r="Z7969" i="9"/>
  <c r="Z7968" i="9"/>
  <c r="Y7968" i="9"/>
  <c r="Y7967" i="9"/>
  <c r="Z7967" i="9"/>
  <c r="Y7963" i="9"/>
  <c r="Z7963" i="9"/>
  <c r="Y7959" i="9"/>
  <c r="Z7959" i="9"/>
  <c r="Y7957" i="9"/>
  <c r="Z7957" i="9"/>
  <c r="X7950" i="9"/>
  <c r="Z7950" i="9"/>
  <c r="Y7950" i="9"/>
  <c r="X7949" i="9"/>
  <c r="Y7949" i="9"/>
  <c r="Z7949" i="9"/>
  <c r="Y7945" i="9"/>
  <c r="Z7945" i="9"/>
  <c r="Z7944" i="9"/>
  <c r="Y7944" i="9"/>
  <c r="Y7943" i="9"/>
  <c r="Z7943" i="9"/>
  <c r="Y7939" i="9"/>
  <c r="Z7939" i="9"/>
  <c r="Y7935" i="9"/>
  <c r="Z7935" i="9"/>
  <c r="Y7931" i="9"/>
  <c r="Z7931" i="9"/>
  <c r="Z7926" i="9"/>
  <c r="Y7926" i="9"/>
  <c r="Y7925" i="9"/>
  <c r="Z7925" i="9"/>
  <c r="Y7921" i="9"/>
  <c r="Z7921" i="9"/>
  <c r="Z7916" i="9"/>
  <c r="Y7916" i="9"/>
  <c r="Z7912" i="9"/>
  <c r="Y7912" i="9"/>
  <c r="Y7907" i="9"/>
  <c r="Z7907" i="9"/>
  <c r="Z7902" i="9"/>
  <c r="Y7902" i="9"/>
  <c r="Z7894" i="9"/>
  <c r="Y7894" i="9"/>
  <c r="Z7892" i="9"/>
  <c r="Y7892" i="9"/>
  <c r="Z7888" i="9"/>
  <c r="Y7888" i="9"/>
  <c r="Z7882" i="9"/>
  <c r="Y7882" i="9"/>
  <c r="Z7872" i="9"/>
  <c r="Y7872" i="9"/>
  <c r="Y7871" i="9"/>
  <c r="Z7871" i="9"/>
  <c r="Y7867" i="9"/>
  <c r="Z7867" i="9"/>
  <c r="Y7863" i="9"/>
  <c r="Z7863" i="9"/>
  <c r="Y7859" i="9"/>
  <c r="Z7859" i="9"/>
  <c r="Z7854" i="9"/>
  <c r="Y7854" i="9"/>
  <c r="Z7850" i="9"/>
  <c r="Y7850" i="9"/>
  <c r="X7849" i="9"/>
  <c r="Y7849" i="9"/>
  <c r="Z7849" i="9"/>
  <c r="Z7848" i="9"/>
  <c r="Y7848" i="9"/>
  <c r="Y7847" i="9"/>
  <c r="Z7847" i="9"/>
  <c r="Y7843" i="9"/>
  <c r="Z7843" i="9"/>
  <c r="Y7839" i="9"/>
  <c r="Z7839" i="9"/>
  <c r="Y7837" i="9"/>
  <c r="Z7837" i="9"/>
  <c r="Y7831" i="9"/>
  <c r="Z7831" i="9"/>
  <c r="X7829" i="9"/>
  <c r="Y7829" i="9"/>
  <c r="Z7829" i="9"/>
  <c r="X7822" i="9"/>
  <c r="Z7822" i="9"/>
  <c r="Y7822" i="9"/>
  <c r="Z7816" i="9"/>
  <c r="Y7816" i="9"/>
  <c r="Z7812" i="9"/>
  <c r="Y7812" i="9"/>
  <c r="Y7803" i="9"/>
  <c r="Z7803" i="9"/>
  <c r="X7801" i="9"/>
  <c r="Y7801" i="9"/>
  <c r="Z7801" i="9"/>
  <c r="Z7800" i="9"/>
  <c r="Y7800" i="9"/>
  <c r="Y7799" i="9"/>
  <c r="Z7799" i="9"/>
  <c r="X7795" i="9"/>
  <c r="Y7795" i="9"/>
  <c r="Z7795" i="9"/>
  <c r="Z7790" i="9"/>
  <c r="Y7790" i="9"/>
  <c r="Z7786" i="9"/>
  <c r="Y7786" i="9"/>
  <c r="Y7775" i="9"/>
  <c r="Z7775" i="9"/>
  <c r="Z7770" i="9"/>
  <c r="Y7770" i="9"/>
  <c r="Z7764" i="9"/>
  <c r="Y7764" i="9"/>
  <c r="Y7755" i="9"/>
  <c r="Z7755" i="9"/>
  <c r="Z7746" i="9"/>
  <c r="Y7746" i="9"/>
  <c r="Y7739" i="9"/>
  <c r="Z7739" i="9"/>
  <c r="Z7730" i="9"/>
  <c r="Y7730" i="9"/>
  <c r="Y7729" i="9"/>
  <c r="Z7729" i="9"/>
  <c r="Y7721" i="9"/>
  <c r="Z7721" i="9"/>
  <c r="Z7716" i="9"/>
  <c r="Y7716" i="9"/>
  <c r="Z7714" i="9"/>
  <c r="Y7714" i="9"/>
  <c r="X7707" i="9"/>
  <c r="Y7707" i="9"/>
  <c r="Z7707" i="9"/>
  <c r="Y7705" i="9"/>
  <c r="Z7705" i="9"/>
  <c r="Z7700" i="9"/>
  <c r="Y7700" i="9"/>
  <c r="Z7696" i="9"/>
  <c r="Y7696" i="9"/>
  <c r="Z7692" i="9"/>
  <c r="Y7692" i="9"/>
  <c r="Z7688" i="9"/>
  <c r="Y7688" i="9"/>
  <c r="Y7687" i="9"/>
  <c r="Z7687" i="9"/>
  <c r="Z7682" i="9"/>
  <c r="Y7682" i="9"/>
  <c r="Z7680" i="9"/>
  <c r="Y7680" i="9"/>
  <c r="Z7676" i="9"/>
  <c r="Y7676" i="9"/>
  <c r="Z7672" i="9"/>
  <c r="Y7672" i="9"/>
  <c r="Y7671" i="9"/>
  <c r="Z7671" i="9"/>
  <c r="Z7666" i="9"/>
  <c r="Y7666" i="9"/>
  <c r="X7665" i="9"/>
  <c r="Y7665" i="9"/>
  <c r="Z7665" i="9"/>
  <c r="Y7663" i="9"/>
  <c r="Z7663" i="9"/>
  <c r="Z7656" i="9"/>
  <c r="Y7656" i="9"/>
  <c r="Z7654" i="9"/>
  <c r="Y7654" i="9"/>
  <c r="Z7652" i="9"/>
  <c r="Y7652" i="9"/>
  <c r="Z7648" i="9"/>
  <c r="Y7648" i="9"/>
  <c r="Z7644" i="9"/>
  <c r="Y7644" i="9"/>
  <c r="Z7640" i="9"/>
  <c r="Y7640" i="9"/>
  <c r="Z7638" i="9"/>
  <c r="Y7638" i="9"/>
  <c r="Y7631" i="9"/>
  <c r="Z7631" i="9"/>
  <c r="Y7627" i="9"/>
  <c r="Z7627" i="9"/>
  <c r="Y7623" i="9"/>
  <c r="Z7623" i="9"/>
  <c r="X7618" i="9"/>
  <c r="Z7618" i="9"/>
  <c r="Y7618" i="9"/>
  <c r="Y7609" i="9"/>
  <c r="Z7609" i="9"/>
  <c r="Z7608" i="9"/>
  <c r="Y7608" i="9"/>
  <c r="Y7603" i="9"/>
  <c r="Z7603" i="9"/>
  <c r="Z7598" i="9"/>
  <c r="Y7598" i="9"/>
  <c r="Z7594" i="9"/>
  <c r="Y7594" i="9"/>
  <c r="Z7590" i="9"/>
  <c r="Y7590" i="9"/>
  <c r="Y7589" i="9"/>
  <c r="Z7589" i="9"/>
  <c r="Z7586" i="9"/>
  <c r="Y7586" i="9"/>
  <c r="Y7585" i="9"/>
  <c r="Z7585" i="9"/>
  <c r="Y7581" i="9"/>
  <c r="Z7581" i="9"/>
  <c r="Y7577" i="9"/>
  <c r="Z7577" i="9"/>
  <c r="Y7573" i="9"/>
  <c r="Z7573" i="9"/>
  <c r="Y7569" i="9"/>
  <c r="Z7569" i="9"/>
  <c r="Y7563" i="9"/>
  <c r="Z7563" i="9"/>
  <c r="Z7558" i="9"/>
  <c r="Y7558" i="9"/>
  <c r="Y7557" i="9"/>
  <c r="Z7557" i="9"/>
  <c r="Z7552" i="9"/>
  <c r="Y7552" i="9"/>
  <c r="Z7546" i="9"/>
  <c r="Y7546" i="9"/>
  <c r="Y7545" i="9"/>
  <c r="Z7545" i="9"/>
  <c r="Y7543" i="9"/>
  <c r="Z7543" i="9"/>
  <c r="X7539" i="9"/>
  <c r="Y7539" i="9"/>
  <c r="Z7539" i="9"/>
  <c r="Z7532" i="9"/>
  <c r="Y7532" i="9"/>
  <c r="Z7528" i="9"/>
  <c r="Y7528" i="9"/>
  <c r="Y7527" i="9"/>
  <c r="Z7527" i="9"/>
  <c r="Y7523" i="9"/>
  <c r="Z7523" i="9"/>
  <c r="Z7518" i="9"/>
  <c r="Y7518" i="9"/>
  <c r="Y7517" i="9"/>
  <c r="Z7517" i="9"/>
  <c r="Y7511" i="9"/>
  <c r="Z7511" i="9"/>
  <c r="Y7509" i="9"/>
  <c r="Z7509" i="9"/>
  <c r="Y7507" i="9"/>
  <c r="Z7507" i="9"/>
  <c r="Z7506" i="9"/>
  <c r="Y7506" i="9"/>
  <c r="Y7501" i="9"/>
  <c r="Z7501" i="9"/>
  <c r="Z7496" i="9"/>
  <c r="Y7496" i="9"/>
  <c r="Z7494" i="9"/>
  <c r="Y7494" i="9"/>
  <c r="Z7488" i="9"/>
  <c r="Y7488" i="9"/>
  <c r="Z7486" i="9"/>
  <c r="Y7486" i="9"/>
  <c r="Z7480" i="9"/>
  <c r="Y7480" i="9"/>
  <c r="X7479" i="9"/>
  <c r="Y7479" i="9"/>
  <c r="Z7479" i="9"/>
  <c r="Y7475" i="9"/>
  <c r="Z7475" i="9"/>
  <c r="Z7460" i="9"/>
  <c r="Y7460" i="9"/>
  <c r="Y7459" i="9"/>
  <c r="Z7459" i="9"/>
  <c r="X7458" i="9"/>
  <c r="Z7458" i="9"/>
  <c r="Y7458" i="9"/>
  <c r="X7453" i="9"/>
  <c r="Y7453" i="9"/>
  <c r="Z7453" i="9"/>
  <c r="Y7443" i="9"/>
  <c r="Z7443" i="9"/>
  <c r="X7442" i="9"/>
  <c r="Z7442" i="9"/>
  <c r="Y7442" i="9"/>
  <c r="Z7440" i="9"/>
  <c r="Y7440" i="9"/>
  <c r="Y7439" i="9"/>
  <c r="Z7439" i="9"/>
  <c r="Y7437" i="9"/>
  <c r="Z7437" i="9"/>
  <c r="Y7429" i="9"/>
  <c r="Z7429" i="9"/>
  <c r="Z7422" i="9"/>
  <c r="Y7422" i="9"/>
  <c r="Y7421" i="9"/>
  <c r="Z7421" i="9"/>
  <c r="Z7412" i="9"/>
  <c r="Y7412" i="9"/>
  <c r="Y7403" i="9"/>
  <c r="Z7403" i="9"/>
  <c r="Y7401" i="9"/>
  <c r="Z7401" i="9"/>
  <c r="X7398" i="9"/>
  <c r="Z7398" i="9"/>
  <c r="Y7398" i="9"/>
  <c r="Y7397" i="9"/>
  <c r="Z7397" i="9"/>
  <c r="Z7386" i="9"/>
  <c r="Y7386" i="9"/>
  <c r="Z7382" i="9"/>
  <c r="Y7382" i="9"/>
  <c r="Z7368" i="9"/>
  <c r="Y7368" i="9"/>
  <c r="X7366" i="9"/>
  <c r="Z7366" i="9"/>
  <c r="Y7366" i="9"/>
  <c r="X7364" i="9"/>
  <c r="Z7364" i="9"/>
  <c r="Y7364" i="9"/>
  <c r="Y7363" i="9"/>
  <c r="Z7363" i="9"/>
  <c r="Y7357" i="9"/>
  <c r="Z7357" i="9"/>
  <c r="Y7353" i="9"/>
  <c r="Z7353" i="9"/>
  <c r="X7352" i="9"/>
  <c r="Z7352" i="9"/>
  <c r="Y7352" i="9"/>
  <c r="Y7347" i="9"/>
  <c r="Z7347" i="9"/>
  <c r="X7346" i="9"/>
  <c r="Z7346" i="9"/>
  <c r="Y7346" i="9"/>
  <c r="X7345" i="9"/>
  <c r="Y7345" i="9"/>
  <c r="Z7345" i="9"/>
  <c r="Z7344" i="9"/>
  <c r="Y7344" i="9"/>
  <c r="Y7343" i="9"/>
  <c r="Z7343" i="9"/>
  <c r="Y7341" i="9"/>
  <c r="Z7341" i="9"/>
  <c r="Z7336" i="9"/>
  <c r="Y7336" i="9"/>
  <c r="Y7331" i="9"/>
  <c r="Z7331" i="9"/>
  <c r="X7330" i="9"/>
  <c r="Z7330" i="9"/>
  <c r="Y7330" i="9"/>
  <c r="Y7327" i="9"/>
  <c r="Z7327" i="9"/>
  <c r="X7326" i="9"/>
  <c r="Z7326" i="9"/>
  <c r="Y7326" i="9"/>
  <c r="X7325" i="9"/>
  <c r="Y7325" i="9"/>
  <c r="Z7325" i="9"/>
  <c r="Y7319" i="9"/>
  <c r="Z7319" i="9"/>
  <c r="Z7318" i="9"/>
  <c r="Y7318" i="9"/>
  <c r="Z7314" i="9"/>
  <c r="Y7314" i="9"/>
  <c r="X7313" i="9"/>
  <c r="Y7313" i="9"/>
  <c r="Z7313" i="9"/>
  <c r="Y7309" i="9"/>
  <c r="Z7309" i="9"/>
  <c r="Y7303" i="9"/>
  <c r="Z7303" i="9"/>
  <c r="Y7299" i="9"/>
  <c r="Z7299" i="9"/>
  <c r="X7298" i="9"/>
  <c r="Z7298" i="9"/>
  <c r="Y7298" i="9"/>
  <c r="X7296" i="9"/>
  <c r="Z7296" i="9"/>
  <c r="Y7296" i="9"/>
  <c r="X7294" i="9"/>
  <c r="Z7294" i="9"/>
  <c r="Y7294" i="9"/>
  <c r="Z7290" i="9"/>
  <c r="Y7290" i="9"/>
  <c r="Y7285" i="9"/>
  <c r="Z7285" i="9"/>
  <c r="X7284" i="9"/>
  <c r="Z7284" i="9"/>
  <c r="Y7284" i="9"/>
  <c r="Y7275" i="9"/>
  <c r="Z7275" i="9"/>
  <c r="X7274" i="9"/>
  <c r="Z7274" i="9"/>
  <c r="Y7274" i="9"/>
  <c r="Y7267" i="9"/>
  <c r="Z7267" i="9"/>
  <c r="Y7263" i="9"/>
  <c r="Z7263" i="9"/>
  <c r="X7258" i="9"/>
  <c r="Z7258" i="9"/>
  <c r="Y7258" i="9"/>
  <c r="Z7256" i="9"/>
  <c r="Y7256" i="9"/>
  <c r="Y7251" i="9"/>
  <c r="Z7251" i="9"/>
  <c r="Y7247" i="9"/>
  <c r="Z7247" i="9"/>
  <c r="Z7246" i="9"/>
  <c r="Y7246" i="9"/>
  <c r="Z7244" i="9"/>
  <c r="Y7244" i="9"/>
  <c r="X7240" i="9"/>
  <c r="Z7240" i="9"/>
  <c r="Y7240" i="9"/>
  <c r="Y7233" i="9"/>
  <c r="Z7233" i="9"/>
  <c r="Z7232" i="9"/>
  <c r="Y7232" i="9"/>
  <c r="X7225" i="9"/>
  <c r="Y7225" i="9"/>
  <c r="Z7225" i="9"/>
  <c r="Y7215" i="9"/>
  <c r="Z7215" i="9"/>
  <c r="Z7210" i="9"/>
  <c r="Y7210" i="9"/>
  <c r="Z7200" i="9"/>
  <c r="Y7200" i="9"/>
  <c r="X7198" i="9"/>
  <c r="Z7198" i="9"/>
  <c r="Y7198" i="9"/>
  <c r="Y7193" i="9"/>
  <c r="Z7193" i="9"/>
  <c r="Y7189" i="9"/>
  <c r="Z7189" i="9"/>
  <c r="Y7185" i="9"/>
  <c r="Z7185" i="9"/>
  <c r="X7176" i="9"/>
  <c r="Z7176" i="9"/>
  <c r="Y7176" i="9"/>
  <c r="X7174" i="9"/>
  <c r="Z7174" i="9"/>
  <c r="Y7174" i="9"/>
  <c r="Z7172" i="9"/>
  <c r="Y7172" i="9"/>
  <c r="Y7167" i="9"/>
  <c r="Z7167" i="9"/>
  <c r="Y7161" i="9"/>
  <c r="Z7161" i="9"/>
  <c r="Y7159" i="9"/>
  <c r="Z7159" i="9"/>
  <c r="Y7157" i="9"/>
  <c r="Z7157" i="9"/>
  <c r="Y7149" i="9"/>
  <c r="Z7149" i="9"/>
  <c r="Y7145" i="9"/>
  <c r="Z7145" i="9"/>
  <c r="Z7144" i="9"/>
  <c r="Y7144" i="9"/>
  <c r="Y7139" i="9"/>
  <c r="Z7139" i="9"/>
  <c r="X7138" i="9"/>
  <c r="Z7138" i="9"/>
  <c r="Y7138" i="9"/>
  <c r="Y7131" i="9"/>
  <c r="Z7131" i="9"/>
  <c r="X7130" i="9"/>
  <c r="Z7130" i="9"/>
  <c r="Y7130" i="9"/>
  <c r="Z7124" i="9"/>
  <c r="Y7124" i="9"/>
  <c r="Y7119" i="9"/>
  <c r="Z7119" i="9"/>
  <c r="X7118" i="9"/>
  <c r="Z7118" i="9"/>
  <c r="Y7118" i="9"/>
  <c r="Z7116" i="9"/>
  <c r="Y7116" i="9"/>
  <c r="Y7109" i="9"/>
  <c r="Z7109" i="9"/>
  <c r="Y7101" i="9"/>
  <c r="Z7101" i="9"/>
  <c r="Y7099" i="9"/>
  <c r="Z7099" i="9"/>
  <c r="Y7097" i="9"/>
  <c r="Z7097" i="9"/>
  <c r="Y7093" i="9"/>
  <c r="Z7093" i="9"/>
  <c r="Y7091" i="9"/>
  <c r="Z7091" i="9"/>
  <c r="X7089" i="9"/>
  <c r="Y7089" i="9"/>
  <c r="Z7089" i="9"/>
  <c r="X7088" i="9"/>
  <c r="Z7088" i="9"/>
  <c r="Y7088" i="9"/>
  <c r="Y7079" i="9"/>
  <c r="Z7079" i="9"/>
  <c r="X7074" i="9"/>
  <c r="Z7074" i="9"/>
  <c r="Y7074" i="9"/>
  <c r="X7073" i="9"/>
  <c r="Y7073" i="9"/>
  <c r="Z7073" i="9"/>
  <c r="X7068" i="9"/>
  <c r="Z7068" i="9"/>
  <c r="Y7068" i="9"/>
  <c r="X7052" i="9"/>
  <c r="Z7052" i="9"/>
  <c r="Y7052" i="9"/>
  <c r="X7051" i="9"/>
  <c r="Y7051" i="9"/>
  <c r="Z7051" i="9"/>
  <c r="X7050" i="9"/>
  <c r="Z7050" i="9"/>
  <c r="Y7050" i="9"/>
  <c r="X7048" i="9"/>
  <c r="Z7048" i="9"/>
  <c r="Y7048" i="9"/>
  <c r="Y7047" i="9"/>
  <c r="Z7047" i="9"/>
  <c r="Y7045" i="9"/>
  <c r="Z7045" i="9"/>
  <c r="X7044" i="9"/>
  <c r="Y7044" i="9"/>
  <c r="Z7044" i="9"/>
  <c r="Y7042" i="9"/>
  <c r="Z7042" i="9"/>
  <c r="Y7037" i="9"/>
  <c r="Z7037" i="9"/>
  <c r="Y7024" i="9"/>
  <c r="Z7024" i="9"/>
  <c r="Y7018" i="9"/>
  <c r="Z7018" i="9"/>
  <c r="Y7013" i="9"/>
  <c r="Z7013" i="9"/>
  <c r="Y7009" i="9"/>
  <c r="Z7009" i="9"/>
  <c r="X7008" i="9"/>
  <c r="Y7008" i="9"/>
  <c r="Z7008" i="9"/>
  <c r="Y7003" i="9"/>
  <c r="Z7003" i="9"/>
  <c r="Y6999" i="9"/>
  <c r="Z6999" i="9"/>
  <c r="Y6994" i="9"/>
  <c r="Z6994" i="9"/>
  <c r="X6987" i="9"/>
  <c r="Y6987" i="9"/>
  <c r="Z6987" i="9"/>
  <c r="X6986" i="9"/>
  <c r="Y6986" i="9"/>
  <c r="Z6986" i="9"/>
  <c r="Y6981" i="9"/>
  <c r="Z6981" i="9"/>
  <c r="X6976" i="9"/>
  <c r="Y6976" i="9"/>
  <c r="Z6976" i="9"/>
  <c r="X6975" i="9"/>
  <c r="Y6975" i="9"/>
  <c r="Z6975" i="9"/>
  <c r="X6970" i="9"/>
  <c r="Y6970" i="9"/>
  <c r="Z6970" i="9"/>
  <c r="Y6962" i="9"/>
  <c r="Z6962" i="9"/>
  <c r="X6956" i="9"/>
  <c r="Y6956" i="9"/>
  <c r="Z6956" i="9"/>
  <c r="Y6952" i="9"/>
  <c r="Z6952" i="9"/>
  <c r="X6946" i="9"/>
  <c r="Y6946" i="9"/>
  <c r="Z6946" i="9"/>
  <c r="Y6945" i="9"/>
  <c r="Z6945" i="9"/>
  <c r="Y6944" i="9"/>
  <c r="Z6944" i="9"/>
  <c r="Y6939" i="9"/>
  <c r="Z6939" i="9"/>
  <c r="Y6937" i="9"/>
  <c r="Z6937" i="9"/>
  <c r="X6936" i="9"/>
  <c r="Y6936" i="9"/>
  <c r="Z6936" i="9"/>
  <c r="X6934" i="9"/>
  <c r="Y6934" i="9"/>
  <c r="Z6934" i="9"/>
  <c r="Y6929" i="9"/>
  <c r="Z6929" i="9"/>
  <c r="Y6925" i="9"/>
  <c r="Z6925" i="9"/>
  <c r="Y6917" i="9"/>
  <c r="Z6917" i="9"/>
  <c r="Y6908" i="9"/>
  <c r="Z6908" i="9"/>
  <c r="X6902" i="9"/>
  <c r="Y6902" i="9"/>
  <c r="Z6902" i="9"/>
  <c r="X6897" i="9"/>
  <c r="Y6897" i="9"/>
  <c r="Z6897" i="9"/>
  <c r="X6896" i="9"/>
  <c r="Y6896" i="9"/>
  <c r="Z6896" i="9"/>
  <c r="Y6891" i="9"/>
  <c r="Z6891" i="9"/>
  <c r="Y6890" i="9"/>
  <c r="Z6890" i="9"/>
  <c r="X6889" i="9"/>
  <c r="Y6889" i="9"/>
  <c r="Z6889" i="9"/>
  <c r="Y6884" i="9"/>
  <c r="Z6884" i="9"/>
  <c r="X6883" i="9"/>
  <c r="Y6883" i="9"/>
  <c r="Z6883" i="9"/>
  <c r="X6879" i="9"/>
  <c r="Y6879" i="9"/>
  <c r="Z6879" i="9"/>
  <c r="Y6875" i="9"/>
  <c r="Z6875" i="9"/>
  <c r="X6865" i="9"/>
  <c r="Y6865" i="9"/>
  <c r="Z6865" i="9"/>
  <c r="Y6864" i="9"/>
  <c r="Z6864" i="9"/>
  <c r="Y6858" i="9"/>
  <c r="Z6858" i="9"/>
  <c r="Y6854" i="9"/>
  <c r="Z6854" i="9"/>
  <c r="X6853" i="9"/>
  <c r="Y6853" i="9"/>
  <c r="Z6853" i="9"/>
  <c r="Y6847" i="9"/>
  <c r="Z6847" i="9"/>
  <c r="X6839" i="9"/>
  <c r="Y6839" i="9"/>
  <c r="Z6839" i="9"/>
  <c r="Y6838" i="9"/>
  <c r="Z6838" i="9"/>
  <c r="X6836" i="9"/>
  <c r="Y6836" i="9"/>
  <c r="Z6836" i="9"/>
  <c r="Y6832" i="9"/>
  <c r="Z6832" i="9"/>
  <c r="Y6831" i="9"/>
  <c r="Z6831" i="9"/>
  <c r="X6825" i="9"/>
  <c r="Y6825" i="9"/>
  <c r="Z6825" i="9"/>
  <c r="Y6824" i="9"/>
  <c r="Z6824" i="9"/>
  <c r="X6823" i="9"/>
  <c r="Y6823" i="9"/>
  <c r="Z6823" i="9"/>
  <c r="Y6822" i="9"/>
  <c r="Z6822" i="9"/>
  <c r="Y6813" i="9"/>
  <c r="Z6813" i="9"/>
  <c r="Y6811" i="9"/>
  <c r="Z6811" i="9"/>
  <c r="X6810" i="9"/>
  <c r="Y6810" i="9"/>
  <c r="Z6810" i="9"/>
  <c r="X6809" i="9"/>
  <c r="Y6809" i="9"/>
  <c r="Z6809" i="9"/>
  <c r="Y6797" i="9"/>
  <c r="Z6797" i="9"/>
  <c r="Y6788" i="9"/>
  <c r="Z6788" i="9"/>
  <c r="Y6784" i="9"/>
  <c r="Z6784" i="9"/>
  <c r="Y6780" i="9"/>
  <c r="Z6780" i="9"/>
  <c r="Y6763" i="9"/>
  <c r="Z6763" i="9"/>
  <c r="Y6759" i="9"/>
  <c r="Z6759" i="9"/>
  <c r="X6754" i="9"/>
  <c r="Y6754" i="9"/>
  <c r="Z6754" i="9"/>
  <c r="X6753" i="9"/>
  <c r="Y6753" i="9"/>
  <c r="Z6753" i="9"/>
  <c r="X6752" i="9"/>
  <c r="Y6752" i="9"/>
  <c r="Z6752" i="9"/>
  <c r="X6747" i="9"/>
  <c r="Y6747" i="9"/>
  <c r="Z6747" i="9"/>
  <c r="Y6746" i="9"/>
  <c r="Z6746" i="9"/>
  <c r="Y6741" i="9"/>
  <c r="Z6741" i="9"/>
  <c r="X6736" i="9"/>
  <c r="Y6736" i="9"/>
  <c r="Z6736" i="9"/>
  <c r="X6734" i="9"/>
  <c r="Y6734" i="9"/>
  <c r="Z6734" i="9"/>
  <c r="X6732" i="9"/>
  <c r="Y6732" i="9"/>
  <c r="Z6732" i="9"/>
  <c r="X6731" i="9"/>
  <c r="Y6731" i="9"/>
  <c r="Z6731" i="9"/>
  <c r="Y6711" i="9"/>
  <c r="Z6711" i="9"/>
  <c r="Y6709" i="9"/>
  <c r="Z6709" i="9"/>
  <c r="Y6707" i="9"/>
  <c r="Z6707" i="9"/>
  <c r="X6704" i="9"/>
  <c r="Y6704" i="9"/>
  <c r="Z6704" i="9"/>
  <c r="Y6701" i="9"/>
  <c r="Z6701" i="9"/>
  <c r="Y6699" i="9"/>
  <c r="Z6699" i="9"/>
  <c r="X6698" i="9"/>
  <c r="Y6698" i="9"/>
  <c r="Z6698" i="9"/>
  <c r="X6696" i="9"/>
  <c r="Y6696" i="9"/>
  <c r="Z6696" i="9"/>
  <c r="X6695" i="9"/>
  <c r="Y6695" i="9"/>
  <c r="Z6695" i="9"/>
  <c r="Y6693" i="9"/>
  <c r="Z6693" i="9"/>
  <c r="X6684" i="9"/>
  <c r="Y6684" i="9"/>
  <c r="Z6684" i="9"/>
  <c r="Y6679" i="9"/>
  <c r="Z6679" i="9"/>
  <c r="X6678" i="9"/>
  <c r="Y6678" i="9"/>
  <c r="Z6678" i="9"/>
  <c r="Y6661" i="9"/>
  <c r="Z6661" i="9"/>
  <c r="Y6651" i="9"/>
  <c r="Z6651" i="9"/>
  <c r="Y6650" i="9"/>
  <c r="Z6650" i="9"/>
  <c r="X6646" i="9"/>
  <c r="Y6646" i="9"/>
  <c r="Z6646" i="9"/>
  <c r="Y6643" i="9"/>
  <c r="Z6643" i="9"/>
  <c r="X6642" i="9"/>
  <c r="Y6642" i="9"/>
  <c r="Z6642" i="9"/>
  <c r="Y6639" i="9"/>
  <c r="Z6639" i="9"/>
  <c r="X6638" i="9"/>
  <c r="Y6638" i="9"/>
  <c r="Z6638" i="9"/>
  <c r="Y6635" i="9"/>
  <c r="Z6635" i="9"/>
  <c r="X6634" i="9"/>
  <c r="Y6634" i="9"/>
  <c r="Z6634" i="9"/>
  <c r="X6632" i="9"/>
  <c r="Y6632" i="9"/>
  <c r="Z6632" i="9"/>
  <c r="X6627" i="9"/>
  <c r="Y6627" i="9"/>
  <c r="Z6627" i="9"/>
  <c r="Y6625" i="9"/>
  <c r="Z6625" i="9"/>
  <c r="Y6623" i="9"/>
  <c r="Z6623" i="9"/>
  <c r="Y6618" i="9"/>
  <c r="Z6618" i="9"/>
  <c r="Y6613" i="9"/>
  <c r="Z6613" i="9"/>
  <c r="X6612" i="9"/>
  <c r="Y6612" i="9"/>
  <c r="Z6612" i="9"/>
  <c r="Y6610" i="9"/>
  <c r="Z6610" i="9"/>
  <c r="X6609" i="9"/>
  <c r="Y6609" i="9"/>
  <c r="Z6609" i="9"/>
  <c r="Y6607" i="9"/>
  <c r="Z6607" i="9"/>
  <c r="Y6606" i="9"/>
  <c r="Z6606" i="9"/>
  <c r="X6599" i="9"/>
  <c r="Y6599" i="9"/>
  <c r="Z6599" i="9"/>
  <c r="X6590" i="9"/>
  <c r="Y6590" i="9"/>
  <c r="Z6590" i="9"/>
  <c r="X6589" i="9"/>
  <c r="Y6589" i="9"/>
  <c r="Z6589" i="9"/>
  <c r="Y6585" i="9"/>
  <c r="Z6585" i="9"/>
  <c r="Y6584" i="9"/>
  <c r="Z6584" i="9"/>
  <c r="X6582" i="9"/>
  <c r="Y6582" i="9"/>
  <c r="Z6582" i="9"/>
  <c r="Y6581" i="9"/>
  <c r="Z6581" i="9"/>
  <c r="Y6578" i="9"/>
  <c r="Z6578" i="9"/>
  <c r="Y6565" i="9"/>
  <c r="Z6565" i="9"/>
  <c r="Y6559" i="9"/>
  <c r="Z6559" i="9"/>
  <c r="Y6558" i="9"/>
  <c r="Z6558" i="9"/>
  <c r="X6557" i="9"/>
  <c r="Y6557" i="9"/>
  <c r="Z6557" i="9"/>
  <c r="Y6553" i="9"/>
  <c r="Z6553" i="9"/>
  <c r="Y6552" i="9"/>
  <c r="Z6552" i="9"/>
  <c r="Y6547" i="9"/>
  <c r="Z6547" i="9"/>
  <c r="Y6545" i="9"/>
  <c r="Z6545" i="9"/>
  <c r="Y6544" i="9"/>
  <c r="Z6544" i="9"/>
  <c r="Y6540" i="9"/>
  <c r="Z6540" i="9"/>
  <c r="Y6536" i="9"/>
  <c r="Z6536" i="9"/>
  <c r="Y6529" i="9"/>
  <c r="Z6529" i="9"/>
  <c r="Y6525" i="9"/>
  <c r="Z6525" i="9"/>
  <c r="Y6521" i="9"/>
  <c r="Z6521" i="9"/>
  <c r="Y6517" i="9"/>
  <c r="Z6517" i="9"/>
  <c r="Y6513" i="9"/>
  <c r="Z6513" i="9"/>
  <c r="Y6509" i="9"/>
  <c r="Z6509" i="9"/>
  <c r="Y6506" i="9"/>
  <c r="Z6506" i="9"/>
  <c r="Y6499" i="9"/>
  <c r="Z6499" i="9"/>
  <c r="Y6492" i="9"/>
  <c r="Z6492" i="9"/>
  <c r="Y6488" i="9"/>
  <c r="Z6488" i="9"/>
  <c r="Y6481" i="9"/>
  <c r="Z6481" i="9"/>
  <c r="Y6477" i="9"/>
  <c r="Z6477" i="9"/>
  <c r="Y6473" i="9"/>
  <c r="Z6473" i="9"/>
  <c r="Y6472" i="9"/>
  <c r="Z6472" i="9"/>
  <c r="Y6468" i="9"/>
  <c r="Z6468" i="9"/>
  <c r="Y6464" i="9"/>
  <c r="Z6464" i="9"/>
  <c r="Y6450" i="9"/>
  <c r="Z6450" i="9"/>
  <c r="X6449" i="9"/>
  <c r="Y6449" i="9"/>
  <c r="Z6449" i="9"/>
  <c r="Y6445" i="9"/>
  <c r="Z6445" i="9"/>
  <c r="X6435" i="9"/>
  <c r="Y6435" i="9"/>
  <c r="Z6435" i="9"/>
  <c r="Y6428" i="9"/>
  <c r="Z6428" i="9"/>
  <c r="Y6424" i="9"/>
  <c r="Z6424" i="9"/>
  <c r="X6423" i="9"/>
  <c r="Y6423" i="9"/>
  <c r="Z6423" i="9"/>
  <c r="X6419" i="9"/>
  <c r="Y6419" i="9"/>
  <c r="Z6419" i="9"/>
  <c r="Y6417" i="9"/>
  <c r="Z6417" i="9"/>
  <c r="Y6414" i="9"/>
  <c r="Z6414" i="9"/>
  <c r="Y6411" i="9"/>
  <c r="Z6411" i="9"/>
  <c r="X6401" i="9"/>
  <c r="Y6401" i="9"/>
  <c r="Z6401" i="9"/>
  <c r="Y6392" i="9"/>
  <c r="Z6392" i="9"/>
  <c r="Y6390" i="9"/>
  <c r="Z6390" i="9"/>
  <c r="X6389" i="9"/>
  <c r="X6387" i="9"/>
  <c r="Y6376" i="9"/>
  <c r="Z6376" i="9"/>
  <c r="Y6372" i="9"/>
  <c r="Z6372" i="9"/>
  <c r="Y6366" i="9"/>
  <c r="Z6366" i="9"/>
  <c r="Y6363" i="9"/>
  <c r="Z6363" i="9"/>
  <c r="Y6361" i="9"/>
  <c r="Z6361" i="9"/>
  <c r="Y6359" i="9"/>
  <c r="Z6359" i="9"/>
  <c r="Y6354" i="9"/>
  <c r="Z6354" i="9"/>
  <c r="Y6350" i="9"/>
  <c r="Z6350" i="9"/>
  <c r="Y6344" i="9"/>
  <c r="Z6344" i="9"/>
  <c r="Y6343" i="9"/>
  <c r="Z6343" i="9"/>
  <c r="Y6338" i="9"/>
  <c r="Z6338" i="9"/>
  <c r="Y6336" i="9"/>
  <c r="Z6336" i="9"/>
  <c r="Y6334" i="9"/>
  <c r="Z6334" i="9"/>
  <c r="Y6333" i="9"/>
  <c r="Z6333" i="9"/>
  <c r="Y6328" i="9"/>
  <c r="Z6328" i="9"/>
  <c r="Y6323" i="9"/>
  <c r="Z6323" i="9"/>
  <c r="Y6314" i="9"/>
  <c r="Z6314" i="9"/>
  <c r="Y6313" i="9"/>
  <c r="Z6313" i="9"/>
  <c r="Y6306" i="9"/>
  <c r="Z6306" i="9"/>
  <c r="Y6302" i="9"/>
  <c r="Z6302" i="9"/>
  <c r="Y6301" i="9"/>
  <c r="Z6301" i="9"/>
  <c r="Y6288" i="9"/>
  <c r="Z6288" i="9"/>
  <c r="Y6287" i="9"/>
  <c r="Z6287" i="9"/>
  <c r="X6285" i="9"/>
  <c r="Y6285" i="9"/>
  <c r="Z6285" i="9"/>
  <c r="Y6283" i="9"/>
  <c r="Z6283" i="9"/>
  <c r="X6279" i="9"/>
  <c r="Y6279" i="9"/>
  <c r="Z6279" i="9"/>
  <c r="Y6270" i="9"/>
  <c r="Z6270" i="9"/>
  <c r="Y6269" i="9"/>
  <c r="Z6269" i="9"/>
  <c r="Y6258" i="9"/>
  <c r="Z6258" i="9"/>
  <c r="Y6254" i="9"/>
  <c r="Z6254" i="9"/>
  <c r="Y6251" i="9"/>
  <c r="Z6251" i="9"/>
  <c r="Y6249" i="9"/>
  <c r="Z6249" i="9"/>
  <c r="Y6247" i="9"/>
  <c r="Z6247" i="9"/>
  <c r="Y6242" i="9"/>
  <c r="Z6242" i="9"/>
  <c r="Y6241" i="9"/>
  <c r="Z6241" i="9"/>
  <c r="X6235" i="9"/>
  <c r="Y6235" i="9"/>
  <c r="Z6235" i="9"/>
  <c r="Y6230" i="9"/>
  <c r="Z6230" i="9"/>
  <c r="Y6226" i="9"/>
  <c r="Z6226" i="9"/>
  <c r="Y6225" i="9"/>
  <c r="Z6225" i="9"/>
  <c r="Y6221" i="9"/>
  <c r="Z6221" i="9"/>
  <c r="Y6219" i="9"/>
  <c r="Z6219" i="9"/>
  <c r="Y6217" i="9"/>
  <c r="Z6217" i="9"/>
  <c r="Y6213" i="9"/>
  <c r="Z6213" i="9"/>
  <c r="Y6205" i="9"/>
  <c r="Z6205" i="9"/>
  <c r="Y6192" i="9"/>
  <c r="Z6192" i="9"/>
  <c r="Y6191" i="9"/>
  <c r="Z6191" i="9"/>
  <c r="Y6185" i="9"/>
  <c r="Z6185" i="9"/>
  <c r="Y6181" i="9"/>
  <c r="Z6181" i="9"/>
  <c r="Y6177" i="9"/>
  <c r="Z6177" i="9"/>
  <c r="X6175" i="9"/>
  <c r="Y6175" i="9"/>
  <c r="Z6175" i="9"/>
  <c r="Y6171" i="9"/>
  <c r="Z6171" i="9"/>
  <c r="Y6167" i="9"/>
  <c r="Z6167" i="9"/>
  <c r="X6166" i="9"/>
  <c r="Y6166" i="9"/>
  <c r="Z6166" i="9"/>
  <c r="Y6162" i="9"/>
  <c r="Z6162" i="9"/>
  <c r="X6161" i="9"/>
  <c r="Y6161" i="9"/>
  <c r="Z6161" i="9"/>
  <c r="Y6156" i="9"/>
  <c r="Z6156" i="9"/>
  <c r="Y6150" i="9"/>
  <c r="Z6150" i="9"/>
  <c r="Y6143" i="9"/>
  <c r="Z6143" i="9"/>
  <c r="Y6136" i="9"/>
  <c r="Z6136" i="9"/>
  <c r="Y6131" i="9"/>
  <c r="Z6131" i="9"/>
  <c r="Y6117" i="9"/>
  <c r="Z6117" i="9"/>
  <c r="Y6112" i="9"/>
  <c r="Z6112" i="9"/>
  <c r="Y6108" i="9"/>
  <c r="Z6108" i="9"/>
  <c r="X6102" i="9"/>
  <c r="Y6102" i="9"/>
  <c r="Z6102" i="9"/>
  <c r="X6098" i="9"/>
  <c r="Y6098" i="9"/>
  <c r="Z6098" i="9"/>
  <c r="Y6092" i="9"/>
  <c r="Z6092" i="9"/>
  <c r="Y6085" i="9"/>
  <c r="Z6085" i="9"/>
  <c r="Y6081" i="9"/>
  <c r="Z6081" i="9"/>
  <c r="Y6075" i="9"/>
  <c r="Z6075" i="9"/>
  <c r="Y6073" i="9"/>
  <c r="Z6073" i="9"/>
  <c r="Y6065" i="9"/>
  <c r="Z6065" i="9"/>
  <c r="Y6061" i="9"/>
  <c r="Z6061" i="9"/>
  <c r="Y6057" i="9"/>
  <c r="Z6057" i="9"/>
  <c r="Y6051" i="9"/>
  <c r="Z6051" i="9"/>
  <c r="Y6049" i="9"/>
  <c r="Z6049" i="9"/>
  <c r="X6042" i="9"/>
  <c r="Y6042" i="9"/>
  <c r="Z6042" i="9"/>
  <c r="Y6034" i="9"/>
  <c r="Z6034" i="9"/>
  <c r="X6033" i="9"/>
  <c r="Y6033" i="9"/>
  <c r="Z6033" i="9"/>
  <c r="Y6023" i="9"/>
  <c r="Z6023" i="9"/>
  <c r="X6019" i="9"/>
  <c r="Y6019" i="9"/>
  <c r="Z6019" i="9"/>
  <c r="X6018" i="9"/>
  <c r="Y6018" i="9"/>
  <c r="Z6018" i="9"/>
  <c r="Y6014" i="9"/>
  <c r="Z6014" i="9"/>
  <c r="X5999" i="9"/>
  <c r="Y5999" i="9"/>
  <c r="Z5999" i="9"/>
  <c r="Y5993" i="9"/>
  <c r="Z5993" i="9"/>
  <c r="Y5989" i="9"/>
  <c r="Z5989" i="9"/>
  <c r="X5983" i="9"/>
  <c r="Y5983" i="9"/>
  <c r="Z5983" i="9"/>
  <c r="Y5978" i="9"/>
  <c r="Z5978" i="9"/>
  <c r="Y5977" i="9"/>
  <c r="Z5977" i="9"/>
  <c r="Y5976" i="9"/>
  <c r="Z5976" i="9"/>
  <c r="Y5971" i="9"/>
  <c r="Z5971" i="9"/>
  <c r="X5967" i="9"/>
  <c r="Y5967" i="9"/>
  <c r="Z5967" i="9"/>
  <c r="X5963" i="9"/>
  <c r="Y5963" i="9"/>
  <c r="Z5963" i="9"/>
  <c r="X5955" i="9"/>
  <c r="Y5955" i="9"/>
  <c r="Z5955" i="9"/>
  <c r="Y5948" i="9"/>
  <c r="Z5948" i="9"/>
  <c r="Y5944" i="9"/>
  <c r="Z5944" i="9"/>
  <c r="X5939" i="9"/>
  <c r="Y5939" i="9"/>
  <c r="Z5939" i="9"/>
  <c r="Y5937" i="9"/>
  <c r="Z5937" i="9"/>
  <c r="Y5936" i="9"/>
  <c r="Z5936" i="9"/>
  <c r="X5935" i="9"/>
  <c r="Y5935" i="9"/>
  <c r="Z5935" i="9"/>
  <c r="X5927" i="9"/>
  <c r="Y5927" i="9"/>
  <c r="Z5927" i="9"/>
  <c r="X5926" i="9"/>
  <c r="Y5926" i="9"/>
  <c r="Z5926" i="9"/>
  <c r="Y5925" i="9"/>
  <c r="Z5925" i="9"/>
  <c r="Y5921" i="9"/>
  <c r="Z5921" i="9"/>
  <c r="Y5917" i="9"/>
  <c r="Z5917" i="9"/>
  <c r="X5910" i="9"/>
  <c r="Y5910" i="9"/>
  <c r="Z5910" i="9"/>
  <c r="Y5909" i="9"/>
  <c r="Z5909" i="9"/>
  <c r="X5903" i="9"/>
  <c r="Y5903" i="9"/>
  <c r="Z5903" i="9"/>
  <c r="Y5902" i="9"/>
  <c r="Z5902" i="9"/>
  <c r="Y5901" i="9"/>
  <c r="Z5901" i="9"/>
  <c r="Y5897" i="9"/>
  <c r="Z5897" i="9"/>
  <c r="Y5893" i="9"/>
  <c r="Z5893" i="9"/>
  <c r="X5887" i="9"/>
  <c r="Y5887" i="9"/>
  <c r="Z5887" i="9"/>
  <c r="X5886" i="9"/>
  <c r="Y5886" i="9"/>
  <c r="Z5886" i="9"/>
  <c r="X5874" i="9"/>
  <c r="Y5874" i="9"/>
  <c r="Z5874" i="9"/>
  <c r="Y5870" i="9"/>
  <c r="Z5870" i="9"/>
  <c r="Y5862" i="9"/>
  <c r="Z5862" i="9"/>
  <c r="Y5858" i="9"/>
  <c r="Z5858" i="9"/>
  <c r="X5857" i="9"/>
  <c r="Y5857" i="9"/>
  <c r="Z5857" i="9"/>
  <c r="X5851" i="9"/>
  <c r="Y5851" i="9"/>
  <c r="Z5851" i="9"/>
  <c r="X5847" i="9"/>
  <c r="Y5847" i="9"/>
  <c r="Z5847" i="9"/>
  <c r="X5843" i="9"/>
  <c r="Y5843" i="9"/>
  <c r="Z5843" i="9"/>
  <c r="Y5838" i="9"/>
  <c r="Z5838" i="9"/>
  <c r="Y5834" i="9"/>
  <c r="Z5834" i="9"/>
  <c r="Y5828" i="9"/>
  <c r="Z5828" i="9"/>
  <c r="Y5824" i="9"/>
  <c r="Z5824" i="9"/>
  <c r="Y5820" i="9"/>
  <c r="Z5820" i="9"/>
  <c r="Y5816" i="9"/>
  <c r="Z5816" i="9"/>
  <c r="X5815" i="9"/>
  <c r="Y5815" i="9"/>
  <c r="Z5815" i="9"/>
  <c r="X5811" i="9"/>
  <c r="Y5811" i="9"/>
  <c r="Z5811" i="9"/>
  <c r="Y5806" i="9"/>
  <c r="Z5806" i="9"/>
  <c r="Y5805" i="9"/>
  <c r="Z5805" i="9"/>
  <c r="Y5804" i="9"/>
  <c r="Z5804" i="9"/>
  <c r="Y5798" i="9"/>
  <c r="Z5798" i="9"/>
  <c r="Y5796" i="9"/>
  <c r="Z5796" i="9"/>
  <c r="X5795" i="9"/>
  <c r="Y5795" i="9"/>
  <c r="Z5795" i="9"/>
  <c r="Y5793" i="9"/>
  <c r="Z5793" i="9"/>
  <c r="X5787" i="9"/>
  <c r="Y5787" i="9"/>
  <c r="Z5787" i="9"/>
  <c r="Y5780" i="9"/>
  <c r="Z5780" i="9"/>
  <c r="Y5776" i="9"/>
  <c r="Z5776" i="9"/>
  <c r="X5775" i="9"/>
  <c r="Y5775" i="9"/>
  <c r="Z5775" i="9"/>
  <c r="X5771" i="9"/>
  <c r="Y5771" i="9"/>
  <c r="Z5771" i="9"/>
  <c r="Y5758" i="9"/>
  <c r="Z5758" i="9"/>
  <c r="Y5757" i="9"/>
  <c r="Z5757" i="9"/>
  <c r="Y5752" i="9"/>
  <c r="Z5752" i="9"/>
  <c r="Y5748" i="9"/>
  <c r="Z5748" i="9"/>
  <c r="Y5742" i="9"/>
  <c r="Z5742" i="9"/>
  <c r="Y5741" i="9"/>
  <c r="Z5741" i="9"/>
  <c r="X5735" i="9"/>
  <c r="Y5735" i="9"/>
  <c r="Z5735" i="9"/>
  <c r="Y5728" i="9"/>
  <c r="Z5728" i="9"/>
  <c r="X5727" i="9"/>
  <c r="Y5727" i="9"/>
  <c r="Z5727" i="9"/>
  <c r="Y5722" i="9"/>
  <c r="Z5722" i="9"/>
  <c r="Y5720" i="9"/>
  <c r="Z5720" i="9"/>
  <c r="X5715" i="9"/>
  <c r="Y5715" i="9"/>
  <c r="Z5715" i="9"/>
  <c r="Y5713" i="9"/>
  <c r="Z5713" i="9"/>
  <c r="Y5708" i="9"/>
  <c r="Z5708" i="9"/>
  <c r="X5707" i="9"/>
  <c r="Y5707" i="9"/>
  <c r="Z5707" i="9"/>
  <c r="Y5702" i="9"/>
  <c r="Z5702" i="9"/>
  <c r="Y8762" i="9"/>
  <c r="Y8760" i="9"/>
  <c r="Y8758" i="9"/>
  <c r="Y8756" i="9"/>
  <c r="Y8754" i="9"/>
  <c r="Y8752" i="9"/>
  <c r="Y8750" i="9"/>
  <c r="Y8748" i="9"/>
  <c r="Y8746" i="9"/>
  <c r="Y8744" i="9"/>
  <c r="Y8742" i="9"/>
  <c r="Y8738" i="9"/>
  <c r="Y8736" i="9"/>
  <c r="Y8734" i="9"/>
  <c r="Y8732" i="9"/>
  <c r="Y8728" i="9"/>
  <c r="Y8726" i="9"/>
  <c r="Y8724" i="9"/>
  <c r="Y8722" i="9"/>
  <c r="Y8720" i="9"/>
  <c r="Y8718" i="9"/>
  <c r="Y8714" i="9"/>
  <c r="Y8712" i="9"/>
  <c r="Y8710" i="9"/>
  <c r="Y8708" i="9"/>
  <c r="Y8706" i="9"/>
  <c r="Y8704" i="9"/>
  <c r="Y8702" i="9"/>
  <c r="Y8700" i="9"/>
  <c r="Y8698" i="9"/>
  <c r="Y8696" i="9"/>
  <c r="Y8694" i="9"/>
  <c r="Y8690" i="9"/>
  <c r="Y8688" i="9"/>
  <c r="Y8684" i="9"/>
  <c r="Y8682" i="9"/>
  <c r="Y8680" i="9"/>
  <c r="Y8678" i="9"/>
  <c r="Y8676" i="9"/>
  <c r="Y8674" i="9"/>
  <c r="Y8672" i="9"/>
  <c r="Y8666" i="9"/>
  <c r="Y8664" i="9"/>
  <c r="Y8662" i="9"/>
  <c r="Y8660" i="9"/>
  <c r="Y8658" i="9"/>
  <c r="Y8656" i="9"/>
  <c r="Y8654" i="9"/>
  <c r="Y8652" i="9"/>
  <c r="Y8650" i="9"/>
  <c r="Y8648" i="9"/>
  <c r="Y8646" i="9"/>
  <c r="Y8640" i="9"/>
  <c r="Y8638" i="9"/>
  <c r="Y8636" i="9"/>
  <c r="Y8634" i="9"/>
  <c r="Y8632" i="9"/>
  <c r="Y8630" i="9"/>
  <c r="Y8628" i="9"/>
  <c r="Y8624" i="9"/>
  <c r="Y8622" i="9"/>
  <c r="Y8618" i="9"/>
  <c r="Y8616" i="9"/>
  <c r="Y8614" i="9"/>
  <c r="Y8612" i="9"/>
  <c r="Y8610" i="9"/>
  <c r="Y8608" i="9"/>
  <c r="Y8606" i="9"/>
  <c r="Y8604" i="9"/>
  <c r="Y8602" i="9"/>
  <c r="Y8600" i="9"/>
  <c r="Y8598" i="9"/>
  <c r="Y8594" i="9"/>
  <c r="Y8592" i="9"/>
  <c r="Y8590" i="9"/>
  <c r="Y8588" i="9"/>
  <c r="Y8586" i="9"/>
  <c r="Y8584" i="9"/>
  <c r="Y8580" i="9"/>
  <c r="Y8578" i="9"/>
  <c r="Y8576" i="9"/>
  <c r="Y8574" i="9"/>
  <c r="Y8570" i="9"/>
  <c r="Y8568" i="9"/>
  <c r="Y8566" i="9"/>
  <c r="Y8564" i="9"/>
  <c r="Y8562" i="9"/>
  <c r="Y8560" i="9"/>
  <c r="Y8558" i="9"/>
  <c r="Y8556" i="9"/>
  <c r="Y8554" i="9"/>
  <c r="Y8552" i="9"/>
  <c r="Y8550" i="9"/>
  <c r="Y8546" i="9"/>
  <c r="Y8544" i="9"/>
  <c r="Y8542" i="9"/>
  <c r="Y8540" i="9"/>
  <c r="Y8538" i="9"/>
  <c r="Y8536" i="9"/>
  <c r="Y8534" i="9"/>
  <c r="Y8532" i="9"/>
  <c r="Y8530" i="9"/>
  <c r="Y8528" i="9"/>
  <c r="Y8526" i="9"/>
  <c r="Y8522" i="9"/>
  <c r="Y8514" i="9"/>
  <c r="Y8512" i="9"/>
  <c r="Y8510" i="9"/>
  <c r="Y8508" i="9"/>
  <c r="Y8506" i="9"/>
  <c r="Y8504" i="9"/>
  <c r="Y8502" i="9"/>
  <c r="Y8498" i="9"/>
  <c r="Y8496" i="9"/>
  <c r="Y8494" i="9"/>
  <c r="Y8492" i="9"/>
  <c r="Y8490" i="9"/>
  <c r="Y8488" i="9"/>
  <c r="Y8486" i="9"/>
  <c r="Y8484" i="9"/>
  <c r="Y8482" i="9"/>
  <c r="Y8480" i="9"/>
  <c r="Y8478" i="9"/>
  <c r="Y8474" i="9"/>
  <c r="Y8472" i="9"/>
  <c r="Y8470" i="9"/>
  <c r="Y8468" i="9"/>
  <c r="Y8466" i="9"/>
  <c r="Y8464" i="9"/>
  <c r="Y8460" i="9"/>
  <c r="Y8456" i="9"/>
  <c r="Y8454" i="9"/>
  <c r="Y8450" i="9"/>
  <c r="Y8448" i="9"/>
  <c r="Y8446" i="9"/>
  <c r="Y8444" i="9"/>
  <c r="Y8442" i="9"/>
  <c r="Y8440" i="9"/>
  <c r="Y8438" i="9"/>
  <c r="Y8436" i="9"/>
  <c r="Y8434" i="9"/>
  <c r="Y8432" i="9"/>
  <c r="Y8430" i="9"/>
  <c r="Y8426" i="9"/>
  <c r="Y8424" i="9"/>
  <c r="Y8422" i="9"/>
  <c r="Y8412" i="9"/>
  <c r="Y8410" i="9"/>
  <c r="Y1613" i="9"/>
  <c r="Z1613" i="9"/>
  <c r="Y1608" i="9"/>
  <c r="Z1608" i="9"/>
  <c r="Y1604" i="9"/>
  <c r="Z1604" i="9"/>
  <c r="Y1600" i="9"/>
  <c r="Z1600" i="9"/>
  <c r="Y1596" i="9"/>
  <c r="Z1596" i="9"/>
  <c r="Y1592" i="9"/>
  <c r="Z1592" i="9"/>
  <c r="Y1587" i="9"/>
  <c r="Z1587" i="9"/>
  <c r="Y1583" i="9"/>
  <c r="Z1583" i="9"/>
  <c r="Y1579" i="9"/>
  <c r="Z1579" i="9"/>
  <c r="Y1575" i="9"/>
  <c r="Z1575" i="9"/>
  <c r="Y1571" i="9"/>
  <c r="Z1571" i="9"/>
  <c r="Y1567" i="9"/>
  <c r="Z1567" i="9"/>
  <c r="Y1562" i="9"/>
  <c r="Z1562" i="9"/>
  <c r="X1558" i="9"/>
  <c r="Y1558" i="9"/>
  <c r="Z1558" i="9"/>
  <c r="Y1554" i="9"/>
  <c r="Z1554" i="9"/>
  <c r="X1550" i="9"/>
  <c r="Y1550" i="9"/>
  <c r="Z1550" i="9"/>
  <c r="Y1546" i="9"/>
  <c r="Z1546" i="9"/>
  <c r="X1542" i="9"/>
  <c r="Y1542" i="9"/>
  <c r="Z1542" i="9"/>
  <c r="Y1537" i="9"/>
  <c r="Z1537" i="9"/>
  <c r="Y1533" i="9"/>
  <c r="Z1533" i="9"/>
  <c r="Y1529" i="9"/>
  <c r="Z1529" i="9"/>
  <c r="Y1525" i="9"/>
  <c r="Z1525" i="9"/>
  <c r="Z1521" i="9"/>
  <c r="Y1521" i="9"/>
  <c r="Z1517" i="9"/>
  <c r="Y1517" i="9"/>
  <c r="Y1512" i="9"/>
  <c r="Z1512" i="9"/>
  <c r="Y1508" i="9"/>
  <c r="Z1508" i="9"/>
  <c r="Y1504" i="9"/>
  <c r="Z1504" i="9"/>
  <c r="Y1500" i="9"/>
  <c r="Z1500" i="9"/>
  <c r="Y1496" i="9"/>
  <c r="Z1496" i="9"/>
  <c r="Z1491" i="9"/>
  <c r="Y1491" i="9"/>
  <c r="Z1487" i="9"/>
  <c r="Y1487" i="9"/>
  <c r="Z1483" i="9"/>
  <c r="Y1483" i="9"/>
  <c r="Z1479" i="9"/>
  <c r="Y1479" i="9"/>
  <c r="Z1475" i="9"/>
  <c r="Y1475" i="9"/>
  <c r="Z1471" i="9"/>
  <c r="Y1471" i="9"/>
  <c r="Y1466" i="9"/>
  <c r="Z1466" i="9"/>
  <c r="X1462" i="9"/>
  <c r="Y1462" i="9"/>
  <c r="Z1462" i="9"/>
  <c r="Y1458" i="9"/>
  <c r="Z1458" i="9"/>
  <c r="X1454" i="9"/>
  <c r="Y1454" i="9"/>
  <c r="Z1454" i="9"/>
  <c r="Y1450" i="9"/>
  <c r="Z1450" i="9"/>
  <c r="X1446" i="9"/>
  <c r="Y1446" i="9"/>
  <c r="Z1446" i="9"/>
  <c r="Z1441" i="9"/>
  <c r="Y1441" i="9"/>
  <c r="Z1437" i="9"/>
  <c r="Y1437" i="9"/>
  <c r="Z1433" i="9"/>
  <c r="Y1433" i="9"/>
  <c r="Z1429" i="9"/>
  <c r="Y1429" i="9"/>
  <c r="Z1425" i="9"/>
  <c r="Y1425" i="9"/>
  <c r="Z1421" i="9"/>
  <c r="Y1421" i="9"/>
  <c r="Y1416" i="9"/>
  <c r="Z1416" i="9"/>
  <c r="Y1412" i="9"/>
  <c r="Z1412" i="9"/>
  <c r="Y1408" i="9"/>
  <c r="Z1408" i="9"/>
  <c r="Y1404" i="9"/>
  <c r="Z1404" i="9"/>
  <c r="Y1400" i="9"/>
  <c r="Z1400" i="9"/>
  <c r="Z1395" i="9"/>
  <c r="Y1395" i="9"/>
  <c r="Z1391" i="9"/>
  <c r="Y1391" i="9"/>
  <c r="Z1387" i="9"/>
  <c r="Y1387" i="9"/>
  <c r="Z1383" i="9"/>
  <c r="Y1383" i="9"/>
  <c r="Z1379" i="9"/>
  <c r="Y1379" i="9"/>
  <c r="Z1375" i="9"/>
  <c r="Y1375" i="9"/>
  <c r="Y1370" i="9"/>
  <c r="Z1370" i="9"/>
  <c r="X1366" i="9"/>
  <c r="Y1366" i="9"/>
  <c r="Z1366" i="9"/>
  <c r="Y1362" i="9"/>
  <c r="Z1362" i="9"/>
  <c r="X1358" i="9"/>
  <c r="Y1358" i="9"/>
  <c r="Z1358" i="9"/>
  <c r="Y1354" i="9"/>
  <c r="Z1354" i="9"/>
  <c r="X1350" i="9"/>
  <c r="Y1350" i="9"/>
  <c r="Z1350" i="9"/>
  <c r="Z1345" i="9"/>
  <c r="Y1345" i="9"/>
  <c r="Z1341" i="9"/>
  <c r="Y1341" i="9"/>
  <c r="Z1337" i="9"/>
  <c r="Y1337" i="9"/>
  <c r="Z1333" i="9"/>
  <c r="Y1333" i="9"/>
  <c r="Z1329" i="9"/>
  <c r="Y1329" i="9"/>
  <c r="Z1325" i="9"/>
  <c r="Y1325" i="9"/>
  <c r="Y1320" i="9"/>
  <c r="Z1320" i="9"/>
  <c r="Y1316" i="9"/>
  <c r="Z1316" i="9"/>
  <c r="Y1312" i="9"/>
  <c r="Z1312" i="9"/>
  <c r="Y1308" i="9"/>
  <c r="Z1308" i="9"/>
  <c r="Y1304" i="9"/>
  <c r="Z1304" i="9"/>
  <c r="Z1299" i="9"/>
  <c r="Y1299" i="9"/>
  <c r="Z1295" i="9"/>
  <c r="Y1295" i="9"/>
  <c r="Z1291" i="9"/>
  <c r="Y1291" i="9"/>
  <c r="Z1287" i="9"/>
  <c r="Y1287" i="9"/>
  <c r="Z1283" i="9"/>
  <c r="Y1283" i="9"/>
  <c r="Z1279" i="9"/>
  <c r="Y1279" i="9"/>
  <c r="Y1274" i="9"/>
  <c r="Z1274" i="9"/>
  <c r="X1270" i="9"/>
  <c r="Y1270" i="9"/>
  <c r="Z1270" i="9"/>
  <c r="Y1266" i="9"/>
  <c r="Z1266" i="9"/>
  <c r="X1262" i="9"/>
  <c r="Y1262" i="9"/>
  <c r="Z1262" i="9"/>
  <c r="Y1258" i="9"/>
  <c r="Z1258" i="9"/>
  <c r="X1254" i="9"/>
  <c r="Y1254" i="9"/>
  <c r="Z1254" i="9"/>
  <c r="Z1249" i="9"/>
  <c r="Y1249" i="9"/>
  <c r="Z1245" i="9"/>
  <c r="Y1245" i="9"/>
  <c r="Y1241" i="9"/>
  <c r="Z1241" i="9"/>
  <c r="Y1237" i="9"/>
  <c r="Z1237" i="9"/>
  <c r="Y1233" i="9"/>
  <c r="Z1233" i="9"/>
  <c r="Y1229" i="9"/>
  <c r="Z1229" i="9"/>
  <c r="Z1224" i="9"/>
  <c r="Y1224" i="9"/>
  <c r="Z1220" i="9"/>
  <c r="Y1220" i="9"/>
  <c r="Z1216" i="9"/>
  <c r="Y1216" i="9"/>
  <c r="Z1212" i="9"/>
  <c r="Y1212" i="9"/>
  <c r="Z1208" i="9"/>
  <c r="Y1208" i="9"/>
  <c r="Y1203" i="9"/>
  <c r="Z1203" i="9"/>
  <c r="Y1199" i="9"/>
  <c r="Z1199" i="9"/>
  <c r="Y1195" i="9"/>
  <c r="Z1195" i="9"/>
  <c r="Y1191" i="9"/>
  <c r="Z1191" i="9"/>
  <c r="Y1187" i="9"/>
  <c r="Z1187" i="9"/>
  <c r="Y1183" i="9"/>
  <c r="Z1183" i="9"/>
  <c r="Z1178" i="9"/>
  <c r="Y1178" i="9"/>
  <c r="X1174" i="9"/>
  <c r="Z1174" i="9"/>
  <c r="Y1174" i="9"/>
  <c r="Z1170" i="9"/>
  <c r="Y1170" i="9"/>
  <c r="X1166" i="9"/>
  <c r="Z1166" i="9"/>
  <c r="Y1166" i="9"/>
  <c r="Z1162" i="9"/>
  <c r="Y1162" i="9"/>
  <c r="X1158" i="9"/>
  <c r="Z1158" i="9"/>
  <c r="Y1158" i="9"/>
  <c r="Y1153" i="9"/>
  <c r="Z1153" i="9"/>
  <c r="Y1149" i="9"/>
  <c r="Z1149" i="9"/>
  <c r="Y1145" i="9"/>
  <c r="Z1145" i="9"/>
  <c r="Y1141" i="9"/>
  <c r="Z1141" i="9"/>
  <c r="Y1137" i="9"/>
  <c r="Z1137" i="9"/>
  <c r="Y3363" i="9"/>
  <c r="Z3363" i="9"/>
  <c r="Y3359" i="9"/>
  <c r="Z3359" i="9"/>
  <c r="Y3355" i="9"/>
  <c r="Z3355" i="9"/>
  <c r="Y3351" i="9"/>
  <c r="Z3351" i="9"/>
  <c r="Y3347" i="9"/>
  <c r="Z3347" i="9"/>
  <c r="Y3343" i="9"/>
  <c r="Z3343" i="9"/>
  <c r="Y3338" i="9"/>
  <c r="Z3338" i="9"/>
  <c r="Y3334" i="9"/>
  <c r="Z3334" i="9"/>
  <c r="Y3330" i="9"/>
  <c r="Z3330" i="9"/>
  <c r="Y3326" i="9"/>
  <c r="Z3326" i="9"/>
  <c r="Y3322" i="9"/>
  <c r="Z3322" i="9"/>
  <c r="Y3318" i="9"/>
  <c r="Z3318" i="9"/>
  <c r="Y3313" i="9"/>
  <c r="Z3313" i="9"/>
  <c r="Y3309" i="9"/>
  <c r="Z3309" i="9"/>
  <c r="Y3305" i="9"/>
  <c r="Z3305" i="9"/>
  <c r="Y3301" i="9"/>
  <c r="Z3301" i="9"/>
  <c r="Y3297" i="9"/>
  <c r="Z3297" i="9"/>
  <c r="Y3293" i="9"/>
  <c r="Z3293" i="9"/>
  <c r="Y3288" i="9"/>
  <c r="Z3288" i="9"/>
  <c r="Y3284" i="9"/>
  <c r="Z3284" i="9"/>
  <c r="Y3280" i="9"/>
  <c r="Z3280" i="9"/>
  <c r="Y3276" i="9"/>
  <c r="Z3276" i="9"/>
  <c r="Y3272" i="9"/>
  <c r="Z3272" i="9"/>
  <c r="Y3267" i="9"/>
  <c r="Z3267" i="9"/>
  <c r="Y3263" i="9"/>
  <c r="Z3263" i="9"/>
  <c r="Y3259" i="9"/>
  <c r="Z3259" i="9"/>
  <c r="Y3255" i="9"/>
  <c r="Z3255" i="9"/>
  <c r="Y3251" i="9"/>
  <c r="Z3251" i="9"/>
  <c r="Y3247" i="9"/>
  <c r="Z3247" i="9"/>
  <c r="Y3242" i="9"/>
  <c r="Z3242" i="9"/>
  <c r="Y3238" i="9"/>
  <c r="Z3238" i="9"/>
  <c r="Y3234" i="9"/>
  <c r="Z3234" i="9"/>
  <c r="Y3230" i="9"/>
  <c r="Z3230" i="9"/>
  <c r="Y3226" i="9"/>
  <c r="Z3226" i="9"/>
  <c r="Y3222" i="9"/>
  <c r="Z3222" i="9"/>
  <c r="Y3217" i="9"/>
  <c r="Z3217" i="9"/>
  <c r="Y3213" i="9"/>
  <c r="Z3213" i="9"/>
  <c r="Y3209" i="9"/>
  <c r="Z3209" i="9"/>
  <c r="Y3205" i="9"/>
  <c r="Z3205" i="9"/>
  <c r="Y3201" i="9"/>
  <c r="Z3201" i="9"/>
  <c r="Y3197" i="9"/>
  <c r="Z3197" i="9"/>
  <c r="Y3192" i="9"/>
  <c r="Z3192" i="9"/>
  <c r="Y3188" i="9"/>
  <c r="Z3188" i="9"/>
  <c r="Y3184" i="9"/>
  <c r="Z3184" i="9"/>
  <c r="Y3180" i="9"/>
  <c r="Z3180" i="9"/>
  <c r="Y3176" i="9"/>
  <c r="Z3176" i="9"/>
  <c r="Y3171" i="9"/>
  <c r="Z3171" i="9"/>
  <c r="Y3167" i="9"/>
  <c r="Z3167" i="9"/>
  <c r="Y3163" i="9"/>
  <c r="Z3163" i="9"/>
  <c r="Y3159" i="9"/>
  <c r="Z3159" i="9"/>
  <c r="Y3155" i="9"/>
  <c r="Z3155" i="9"/>
  <c r="Y3151" i="9"/>
  <c r="Z3151" i="9"/>
  <c r="Y3146" i="9"/>
  <c r="Z3146" i="9"/>
  <c r="Y3142" i="9"/>
  <c r="Z3142" i="9"/>
  <c r="Y3138" i="9"/>
  <c r="Z3138" i="9"/>
  <c r="Y3134" i="9"/>
  <c r="Z3134" i="9"/>
  <c r="Y3130" i="9"/>
  <c r="Z3130" i="9"/>
  <c r="Y3126" i="9"/>
  <c r="Z3126" i="9"/>
  <c r="Y3121" i="9"/>
  <c r="Z3121" i="9"/>
  <c r="Y3117" i="9"/>
  <c r="Z3117" i="9"/>
  <c r="Y3113" i="9"/>
  <c r="Z3113" i="9"/>
  <c r="Y3109" i="9"/>
  <c r="Z3109" i="9"/>
  <c r="Y3105" i="9"/>
  <c r="Z3105" i="9"/>
  <c r="Y3101" i="9"/>
  <c r="Z3101" i="9"/>
  <c r="Y3096" i="9"/>
  <c r="Z3096" i="9"/>
  <c r="Y3092" i="9"/>
  <c r="Z3092" i="9"/>
  <c r="Y3088" i="9"/>
  <c r="Z3088" i="9"/>
  <c r="Y3084" i="9"/>
  <c r="Z3084" i="9"/>
  <c r="Y3080" i="9"/>
  <c r="Z3080" i="9"/>
  <c r="Y3075" i="9"/>
  <c r="Z3075" i="9"/>
  <c r="Y3071" i="9"/>
  <c r="Z3071" i="9"/>
  <c r="Y3067" i="9"/>
  <c r="Z3067" i="9"/>
  <c r="Y3063" i="9"/>
  <c r="Z3063" i="9"/>
  <c r="Y3059" i="9"/>
  <c r="Z3059" i="9"/>
  <c r="Y3055" i="9"/>
  <c r="Z3055" i="9"/>
  <c r="Y3050" i="9"/>
  <c r="Z3050" i="9"/>
  <c r="Y3046" i="9"/>
  <c r="Z3046" i="9"/>
  <c r="Y3042" i="9"/>
  <c r="Z3042" i="9"/>
  <c r="Y3038" i="9"/>
  <c r="Z3038" i="9"/>
  <c r="Y3034" i="9"/>
  <c r="Z3034" i="9"/>
  <c r="Y3030" i="9"/>
  <c r="Z3030" i="9"/>
  <c r="Y3025" i="9"/>
  <c r="Z3025" i="9"/>
  <c r="Y3021" i="9"/>
  <c r="Z3021" i="9"/>
  <c r="Y3017" i="9"/>
  <c r="Z3017" i="9"/>
  <c r="Y3013" i="9"/>
  <c r="Z3013" i="9"/>
  <c r="Y3009" i="9"/>
  <c r="Z3009" i="9"/>
  <c r="Y3005" i="9"/>
  <c r="Z3005" i="9"/>
  <c r="Y3000" i="9"/>
  <c r="Z3000" i="9"/>
  <c r="Y2996" i="9"/>
  <c r="Z2996" i="9"/>
  <c r="Y2992" i="9"/>
  <c r="Z2992" i="9"/>
  <c r="Y2988" i="9"/>
  <c r="Z2988" i="9"/>
  <c r="Y2984" i="9"/>
  <c r="Z2984" i="9"/>
  <c r="Y2979" i="9"/>
  <c r="Z2979" i="9"/>
  <c r="Y2975" i="9"/>
  <c r="Z2975" i="9"/>
  <c r="Y2971" i="9"/>
  <c r="Z2971" i="9"/>
  <c r="Y2967" i="9"/>
  <c r="Z2967" i="9"/>
  <c r="Y2963" i="9"/>
  <c r="Z2963" i="9"/>
  <c r="Y5139" i="9"/>
  <c r="Z5139" i="9"/>
  <c r="Y5135" i="9"/>
  <c r="Z5135" i="9"/>
  <c r="Y5131" i="9"/>
  <c r="Z5131" i="9"/>
  <c r="Y5127" i="9"/>
  <c r="Z5127" i="9"/>
  <c r="Y5123" i="9"/>
  <c r="Z5123" i="9"/>
  <c r="Y5119" i="9"/>
  <c r="Z5119" i="9"/>
  <c r="Y5114" i="9"/>
  <c r="Z5114" i="9"/>
  <c r="Y5110" i="9"/>
  <c r="Z5110" i="9"/>
  <c r="Y5106" i="9"/>
  <c r="Z5106" i="9"/>
  <c r="Y5102" i="9"/>
  <c r="Z5102" i="9"/>
  <c r="Y5098" i="9"/>
  <c r="Z5098" i="9"/>
  <c r="Y5094" i="9"/>
  <c r="Z5094" i="9"/>
  <c r="Y5089" i="9"/>
  <c r="Z5089" i="9"/>
  <c r="X5085" i="9"/>
  <c r="Y5085" i="9"/>
  <c r="Z5085" i="9"/>
  <c r="Y5081" i="9"/>
  <c r="Z5081" i="9"/>
  <c r="X5077" i="9"/>
  <c r="Y5077" i="9"/>
  <c r="Z5077" i="9"/>
  <c r="Y5073" i="9"/>
  <c r="Z5073" i="9"/>
  <c r="X5069" i="9"/>
  <c r="Y5069" i="9"/>
  <c r="Z5069" i="9"/>
  <c r="Y5064" i="9"/>
  <c r="Z5064" i="9"/>
  <c r="Y5060" i="9"/>
  <c r="Z5060" i="9"/>
  <c r="Y5056" i="9"/>
  <c r="Z5056" i="9"/>
  <c r="Y5052" i="9"/>
  <c r="Z5052" i="9"/>
  <c r="Y5048" i="9"/>
  <c r="Z5048" i="9"/>
  <c r="Y5043" i="9"/>
  <c r="Z5043" i="9"/>
  <c r="Y5039" i="9"/>
  <c r="Z5039" i="9"/>
  <c r="Y5035" i="9"/>
  <c r="Z5035" i="9"/>
  <c r="Y5031" i="9"/>
  <c r="Z5031" i="9"/>
  <c r="Y5027" i="9"/>
  <c r="Z5027" i="9"/>
  <c r="Y5023" i="9"/>
  <c r="Z5023" i="9"/>
  <c r="Y5018" i="9"/>
  <c r="Z5018" i="9"/>
  <c r="Y5014" i="9"/>
  <c r="Z5014" i="9"/>
  <c r="Y5010" i="9"/>
  <c r="Z5010" i="9"/>
  <c r="Y5006" i="9"/>
  <c r="Z5006" i="9"/>
  <c r="Y5002" i="9"/>
  <c r="Z5002" i="9"/>
  <c r="Y4998" i="9"/>
  <c r="Z4998" i="9"/>
  <c r="Y4993" i="9"/>
  <c r="Z4993" i="9"/>
  <c r="X4989" i="9"/>
  <c r="Y4989" i="9"/>
  <c r="Z4989" i="9"/>
  <c r="Y4985" i="9"/>
  <c r="Z4985" i="9"/>
  <c r="X4981" i="9"/>
  <c r="Y4981" i="9"/>
  <c r="Z4981" i="9"/>
  <c r="Y4977" i="9"/>
  <c r="Z4977" i="9"/>
  <c r="X4973" i="9"/>
  <c r="Y4973" i="9"/>
  <c r="Z4973" i="9"/>
  <c r="Y4968" i="9"/>
  <c r="Z4968" i="9"/>
  <c r="Y4964" i="9"/>
  <c r="Z4964" i="9"/>
  <c r="Y4960" i="9"/>
  <c r="Z4960" i="9"/>
  <c r="Y4956" i="9"/>
  <c r="Z4956" i="9"/>
  <c r="Y4952" i="9"/>
  <c r="Z4952" i="9"/>
  <c r="Y4947" i="9"/>
  <c r="Z4947" i="9"/>
  <c r="Y4943" i="9"/>
  <c r="Z4943" i="9"/>
  <c r="Y4939" i="9"/>
  <c r="Z4939" i="9"/>
  <c r="Y4935" i="9"/>
  <c r="Z4935" i="9"/>
  <c r="Y4931" i="9"/>
  <c r="Z4931" i="9"/>
  <c r="Y4927" i="9"/>
  <c r="Z4927" i="9"/>
  <c r="Y4922" i="9"/>
  <c r="Z4922" i="9"/>
  <c r="Y4918" i="9"/>
  <c r="Z4918" i="9"/>
  <c r="Y4914" i="9"/>
  <c r="Z4914" i="9"/>
  <c r="Y4910" i="9"/>
  <c r="Z4910" i="9"/>
  <c r="Y4906" i="9"/>
  <c r="Z4906" i="9"/>
  <c r="Y4902" i="9"/>
  <c r="Z4902" i="9"/>
  <c r="Y4897" i="9"/>
  <c r="Z4897" i="9"/>
  <c r="X4893" i="9"/>
  <c r="Y4893" i="9"/>
  <c r="Z4893" i="9"/>
  <c r="Y4889" i="9"/>
  <c r="Z4889" i="9"/>
  <c r="X4885" i="9"/>
  <c r="Y4885" i="9"/>
  <c r="Z4885" i="9"/>
  <c r="Y4881" i="9"/>
  <c r="Z4881" i="9"/>
  <c r="X4877" i="9"/>
  <c r="Y4877" i="9"/>
  <c r="Z4877" i="9"/>
  <c r="Y4872" i="9"/>
  <c r="Z4872" i="9"/>
  <c r="Y4868" i="9"/>
  <c r="Z4868" i="9"/>
  <c r="Y4864" i="9"/>
  <c r="Z4864" i="9"/>
  <c r="Y4860" i="9"/>
  <c r="Z4860" i="9"/>
  <c r="Y4856" i="9"/>
  <c r="Z4856" i="9"/>
  <c r="Y4851" i="9"/>
  <c r="Z4851" i="9"/>
  <c r="Y4847" i="9"/>
  <c r="Z4847" i="9"/>
  <c r="Y4843" i="9"/>
  <c r="Z4843" i="9"/>
  <c r="Y4839" i="9"/>
  <c r="Z4839" i="9"/>
  <c r="Y4835" i="9"/>
  <c r="Z4835" i="9"/>
  <c r="Y4831" i="9"/>
  <c r="Z4831" i="9"/>
  <c r="Y4826" i="9"/>
  <c r="Z4826" i="9"/>
  <c r="Y4822" i="9"/>
  <c r="Z4822" i="9"/>
  <c r="Y4818" i="9"/>
  <c r="Z4818" i="9"/>
  <c r="Y4814" i="9"/>
  <c r="Z4814" i="9"/>
  <c r="Y4810" i="9"/>
  <c r="Z4810" i="9"/>
  <c r="Y4806" i="9"/>
  <c r="Z4806" i="9"/>
  <c r="Y4801" i="9"/>
  <c r="Z4801" i="9"/>
  <c r="X4797" i="9"/>
  <c r="Y4797" i="9"/>
  <c r="Z4797" i="9"/>
  <c r="Y4793" i="9"/>
  <c r="Z4793" i="9"/>
  <c r="X4789" i="9"/>
  <c r="Y4789" i="9"/>
  <c r="Z4789" i="9"/>
  <c r="Y4785" i="9"/>
  <c r="Z4785" i="9"/>
  <c r="X4781" i="9"/>
  <c r="Y4781" i="9"/>
  <c r="Z4781" i="9"/>
  <c r="Y4776" i="9"/>
  <c r="Z4776" i="9"/>
  <c r="Y4772" i="9"/>
  <c r="Z4772" i="9"/>
  <c r="Y4768" i="9"/>
  <c r="Z4768" i="9"/>
  <c r="Y4764" i="9"/>
  <c r="Z4764" i="9"/>
  <c r="Y4760" i="9"/>
  <c r="Z4760" i="9"/>
  <c r="Y4755" i="9"/>
  <c r="Z4755" i="9"/>
  <c r="Y4751" i="9"/>
  <c r="Z4751" i="9"/>
  <c r="Y4747" i="9"/>
  <c r="Z4747" i="9"/>
  <c r="Y4743" i="9"/>
  <c r="Z4743" i="9"/>
  <c r="Y4739" i="9"/>
  <c r="Z4739" i="9"/>
  <c r="Y4735" i="9"/>
  <c r="Z4735" i="9"/>
  <c r="Y4730" i="9"/>
  <c r="Z4730" i="9"/>
  <c r="Y4726" i="9"/>
  <c r="Z4726" i="9"/>
  <c r="Y4722" i="9"/>
  <c r="Z4722" i="9"/>
  <c r="Y4718" i="9"/>
  <c r="Z4718" i="9"/>
  <c r="Y4714" i="9"/>
  <c r="Z4714" i="9"/>
  <c r="Y4710" i="9"/>
  <c r="Z4710" i="9"/>
  <c r="Y4705" i="9"/>
  <c r="Z4705" i="9"/>
  <c r="X4701" i="9"/>
  <c r="Y4701" i="9"/>
  <c r="Z4701" i="9"/>
  <c r="Y4697" i="9"/>
  <c r="Z4697" i="9"/>
  <c r="X4693" i="9"/>
  <c r="Y4693" i="9"/>
  <c r="Z4693" i="9"/>
  <c r="Y4689" i="9"/>
  <c r="Z4689" i="9"/>
  <c r="X4685" i="9"/>
  <c r="Y4685" i="9"/>
  <c r="Z4685" i="9"/>
  <c r="Y4680" i="9"/>
  <c r="Z4680" i="9"/>
  <c r="Y4676" i="9"/>
  <c r="Z4676" i="9"/>
  <c r="Y4672" i="9"/>
  <c r="Z4672" i="9"/>
  <c r="Y4668" i="9"/>
  <c r="Z4668" i="9"/>
  <c r="Y4664" i="9"/>
  <c r="Z4664" i="9"/>
  <c r="Y4659" i="9"/>
  <c r="Z4659" i="9"/>
  <c r="Y4655" i="9"/>
  <c r="Z4655" i="9"/>
  <c r="Y4651" i="9"/>
  <c r="Z4651" i="9"/>
  <c r="Y4647" i="9"/>
  <c r="Z4647" i="9"/>
  <c r="Y4643" i="9"/>
  <c r="Z4643" i="9"/>
  <c r="Y4639" i="9"/>
  <c r="Z4639" i="9"/>
  <c r="Y4634" i="9"/>
  <c r="Z4634" i="9"/>
  <c r="Y4630" i="9"/>
  <c r="Z4630" i="9"/>
  <c r="Y4626" i="9"/>
  <c r="Z4626" i="9"/>
  <c r="Y4622" i="9"/>
  <c r="Z4622" i="9"/>
  <c r="Y4618" i="9"/>
  <c r="Z4618" i="9"/>
  <c r="Y4614" i="9"/>
  <c r="Z4614" i="9"/>
  <c r="Y4609" i="9"/>
  <c r="Z4609" i="9"/>
  <c r="X4605" i="9"/>
  <c r="Y4605" i="9"/>
  <c r="Z4605" i="9"/>
  <c r="Y4601" i="9"/>
  <c r="Z4601" i="9"/>
  <c r="X4597" i="9"/>
  <c r="Y4597" i="9"/>
  <c r="Z4597" i="9"/>
  <c r="Y4593" i="9"/>
  <c r="Z4593" i="9"/>
  <c r="X4589" i="9"/>
  <c r="Y4589" i="9"/>
  <c r="Z4589" i="9"/>
  <c r="Y4584" i="9"/>
  <c r="Z4584" i="9"/>
  <c r="Y4580" i="9"/>
  <c r="Z4580" i="9"/>
  <c r="Y4576" i="9"/>
  <c r="Z4576" i="9"/>
  <c r="Y4572" i="9"/>
  <c r="Z4572" i="9"/>
  <c r="Y4568" i="9"/>
  <c r="Z4568" i="9"/>
  <c r="Y4563" i="9"/>
  <c r="Z4563" i="9"/>
  <c r="Y4559" i="9"/>
  <c r="Z4559" i="9"/>
  <c r="Y4555" i="9"/>
  <c r="Z4555" i="9"/>
  <c r="Y4551" i="9"/>
  <c r="Z4551" i="9"/>
  <c r="Y4547" i="9"/>
  <c r="Z4547" i="9"/>
  <c r="Y4543" i="9"/>
  <c r="Z4543" i="9"/>
  <c r="Y4538" i="9"/>
  <c r="Z4538" i="9"/>
  <c r="Y4534" i="9"/>
  <c r="Z4534" i="9"/>
  <c r="Y4530" i="9"/>
  <c r="Z4530" i="9"/>
  <c r="Y4526" i="9"/>
  <c r="Z4526" i="9"/>
  <c r="Y4522" i="9"/>
  <c r="Z4522" i="9"/>
  <c r="Y4518" i="9"/>
  <c r="Z4518" i="9"/>
  <c r="Y4513" i="9"/>
  <c r="Z4513" i="9"/>
  <c r="X4509" i="9"/>
  <c r="Y4509" i="9"/>
  <c r="Z4509" i="9"/>
  <c r="Y4505" i="9"/>
  <c r="Z4505" i="9"/>
  <c r="X4501" i="9"/>
  <c r="Y4501" i="9"/>
  <c r="Z4501" i="9"/>
  <c r="Y4497" i="9"/>
  <c r="Z4497" i="9"/>
  <c r="X4493" i="9"/>
  <c r="Y4493" i="9"/>
  <c r="Z4493" i="9"/>
  <c r="Y4488" i="9"/>
  <c r="Z4488" i="9"/>
  <c r="Y4484" i="9"/>
  <c r="Z4484" i="9"/>
  <c r="Y4480" i="9"/>
  <c r="Z4480" i="9"/>
  <c r="Y4476" i="9"/>
  <c r="Z4476" i="9"/>
  <c r="Y4472" i="9"/>
  <c r="Z4472" i="9"/>
  <c r="Y4467" i="9"/>
  <c r="Z4467" i="9"/>
  <c r="Y4463" i="9"/>
  <c r="Z4463" i="9"/>
  <c r="Y4459" i="9"/>
  <c r="Z4459" i="9"/>
  <c r="Y4455" i="9"/>
  <c r="Z4455" i="9"/>
  <c r="Y4451" i="9"/>
  <c r="Z4451" i="9"/>
  <c r="Y4447" i="9"/>
  <c r="Z4447" i="9"/>
  <c r="Y4442" i="9"/>
  <c r="Z4442" i="9"/>
  <c r="Y4438" i="9"/>
  <c r="Z4438" i="9"/>
  <c r="Y4434" i="9"/>
  <c r="Z4434" i="9"/>
  <c r="Y4430" i="9"/>
  <c r="Z4430" i="9"/>
  <c r="Y4426" i="9"/>
  <c r="Z4426" i="9"/>
  <c r="Y4422" i="9"/>
  <c r="Z4422" i="9"/>
  <c r="Y4417" i="9"/>
  <c r="Z4417" i="9"/>
  <c r="X4413" i="9"/>
  <c r="Y4413" i="9"/>
  <c r="Z4413" i="9"/>
  <c r="Y4409" i="9"/>
  <c r="Z4409" i="9"/>
  <c r="X4405" i="9"/>
  <c r="Y4405" i="9"/>
  <c r="Z4405" i="9"/>
  <c r="Y4401" i="9"/>
  <c r="Z4401" i="9"/>
  <c r="X4397" i="9"/>
  <c r="Y4397" i="9"/>
  <c r="Z4397" i="9"/>
  <c r="Y4392" i="9"/>
  <c r="Z4392" i="9"/>
  <c r="Y4388" i="9"/>
  <c r="Z4388" i="9"/>
  <c r="Y4384" i="9"/>
  <c r="Z4384" i="9"/>
  <c r="Y4380" i="9"/>
  <c r="Z4380" i="9"/>
  <c r="Y4376" i="9"/>
  <c r="Z4376" i="9"/>
  <c r="Y4371" i="9"/>
  <c r="Z4371" i="9"/>
  <c r="Y4367" i="9"/>
  <c r="Z4367" i="9"/>
  <c r="Y4363" i="9"/>
  <c r="Z4363" i="9"/>
  <c r="Y4359" i="9"/>
  <c r="Z4359" i="9"/>
  <c r="Y4355" i="9"/>
  <c r="Z4355" i="9"/>
  <c r="Y4351" i="9"/>
  <c r="Z4351" i="9"/>
  <c r="Y4346" i="9"/>
  <c r="Z4346" i="9"/>
  <c r="Y4342" i="9"/>
  <c r="Z4342" i="9"/>
  <c r="Y4338" i="9"/>
  <c r="Z4338" i="9"/>
  <c r="Y4334" i="9"/>
  <c r="Z4334" i="9"/>
  <c r="Y4330" i="9"/>
  <c r="Z4330" i="9"/>
  <c r="Y4326" i="9"/>
  <c r="Z4326" i="9"/>
  <c r="Y4321" i="9"/>
  <c r="Z4321" i="9"/>
  <c r="X4317" i="9"/>
  <c r="Y4317" i="9"/>
  <c r="Z4317" i="9"/>
  <c r="Y4313" i="9"/>
  <c r="Z4313" i="9"/>
  <c r="X4309" i="9"/>
  <c r="Z4309" i="9"/>
  <c r="Y4309" i="9"/>
  <c r="Z4305" i="9"/>
  <c r="Y4305" i="9"/>
  <c r="X4301" i="9"/>
  <c r="Z4301" i="9"/>
  <c r="Y4301" i="9"/>
  <c r="Y4296" i="9"/>
  <c r="Z4296" i="9"/>
  <c r="Y4292" i="9"/>
  <c r="Z4292" i="9"/>
  <c r="Y4288" i="9"/>
  <c r="Z4288" i="9"/>
  <c r="Y4284" i="9"/>
  <c r="Z4284" i="9"/>
  <c r="Y4280" i="9"/>
  <c r="Z4280" i="9"/>
  <c r="Z4275" i="9"/>
  <c r="Y4275" i="9"/>
  <c r="Z4271" i="9"/>
  <c r="Y4271" i="9"/>
  <c r="Z4267" i="9"/>
  <c r="Y4267" i="9"/>
  <c r="Z4263" i="9"/>
  <c r="Y4263" i="9"/>
  <c r="Z4259" i="9"/>
  <c r="Y4259" i="9"/>
  <c r="Z4255" i="9"/>
  <c r="Y4255" i="9"/>
  <c r="Y4250" i="9"/>
  <c r="Z4250" i="9"/>
  <c r="Y4246" i="9"/>
  <c r="Z4246" i="9"/>
  <c r="Y4242" i="9"/>
  <c r="Z4242" i="9"/>
  <c r="Y4238" i="9"/>
  <c r="Z4238" i="9"/>
  <c r="Y4234" i="9"/>
  <c r="Z4234" i="9"/>
  <c r="Y4230" i="9"/>
  <c r="Z4230" i="9"/>
  <c r="Z4225" i="9"/>
  <c r="Y4225" i="9"/>
  <c r="X4221" i="9"/>
  <c r="Z4221" i="9"/>
  <c r="Y4221" i="9"/>
  <c r="Z4217" i="9"/>
  <c r="Y4217" i="9"/>
  <c r="X4213" i="9"/>
  <c r="Z4213" i="9"/>
  <c r="Y4213" i="9"/>
  <c r="Z4209" i="9"/>
  <c r="Y4209" i="9"/>
  <c r="X4205" i="9"/>
  <c r="Z4205" i="9"/>
  <c r="Y4205" i="9"/>
  <c r="Y4200" i="9"/>
  <c r="Z4200" i="9"/>
  <c r="Y4196" i="9"/>
  <c r="Z4196" i="9"/>
  <c r="Y4192" i="9"/>
  <c r="Z4192" i="9"/>
  <c r="Y4188" i="9"/>
  <c r="Z4188" i="9"/>
  <c r="Y4184" i="9"/>
  <c r="Z4184" i="9"/>
  <c r="Z4179" i="9"/>
  <c r="Y4179" i="9"/>
  <c r="Z4175" i="9"/>
  <c r="Y4175" i="9"/>
  <c r="Z4171" i="9"/>
  <c r="Y4171" i="9"/>
  <c r="Z4167" i="9"/>
  <c r="Y4167" i="9"/>
  <c r="Z4163" i="9"/>
  <c r="Y4163" i="9"/>
  <c r="Z4159" i="9"/>
  <c r="Y4159" i="9"/>
  <c r="Y4154" i="9"/>
  <c r="Z4154" i="9"/>
  <c r="Y4150" i="9"/>
  <c r="Z4150" i="9"/>
  <c r="Y4146" i="9"/>
  <c r="Z4146" i="9"/>
  <c r="Y4142" i="9"/>
  <c r="Z4142" i="9"/>
  <c r="Y4138" i="9"/>
  <c r="Z4138" i="9"/>
  <c r="Y4134" i="9"/>
  <c r="Z4134" i="9"/>
  <c r="Z4129" i="9"/>
  <c r="Y4129" i="9"/>
  <c r="X4125" i="9"/>
  <c r="Z4125" i="9"/>
  <c r="Y4125" i="9"/>
  <c r="Z4121" i="9"/>
  <c r="Y4121" i="9"/>
  <c r="X4117" i="9"/>
  <c r="Z4117" i="9"/>
  <c r="Y4117" i="9"/>
  <c r="Z4113" i="9"/>
  <c r="Y4113" i="9"/>
  <c r="X4109" i="9"/>
  <c r="Z4109" i="9"/>
  <c r="Y4109" i="9"/>
  <c r="Y4104" i="9"/>
  <c r="Z4104" i="9"/>
  <c r="Y4100" i="9"/>
  <c r="Z4100" i="9"/>
  <c r="Y4096" i="9"/>
  <c r="Z4096" i="9"/>
  <c r="Y4092" i="9"/>
  <c r="Z4092" i="9"/>
  <c r="Y4088" i="9"/>
  <c r="Z4088" i="9"/>
  <c r="Z4083" i="9"/>
  <c r="Y4083" i="9"/>
  <c r="Z4079" i="9"/>
  <c r="Y4079" i="9"/>
  <c r="Z4075" i="9"/>
  <c r="Y4075" i="9"/>
  <c r="Z4071" i="9"/>
  <c r="Y4071" i="9"/>
  <c r="Z4067" i="9"/>
  <c r="Y4067" i="9"/>
  <c r="Z4063" i="9"/>
  <c r="Y4063" i="9"/>
  <c r="Y4058" i="9"/>
  <c r="Z4058" i="9"/>
  <c r="Y4054" i="9"/>
  <c r="Z4054" i="9"/>
  <c r="Y4050" i="9"/>
  <c r="Z4050" i="9"/>
  <c r="Y4046" i="9"/>
  <c r="Z4046" i="9"/>
  <c r="Y4042" i="9"/>
  <c r="Z4042" i="9"/>
  <c r="Y4038" i="9"/>
  <c r="Z4038" i="9"/>
  <c r="Z4033" i="9"/>
  <c r="Y4033" i="9"/>
  <c r="X4029" i="9"/>
  <c r="Z4029" i="9"/>
  <c r="Y4029" i="9"/>
  <c r="Z4025" i="9"/>
  <c r="Y4025" i="9"/>
  <c r="X4021" i="9"/>
  <c r="Z4021" i="9"/>
  <c r="Y4021" i="9"/>
  <c r="Z4017" i="9"/>
  <c r="Y4017" i="9"/>
  <c r="X4013" i="9"/>
  <c r="Z4013" i="9"/>
  <c r="Y4013" i="9"/>
  <c r="Y4008" i="9"/>
  <c r="Z4008" i="9"/>
  <c r="Y4004" i="9"/>
  <c r="Z4004" i="9"/>
  <c r="Y4000" i="9"/>
  <c r="Z4000" i="9"/>
  <c r="Y3996" i="9"/>
  <c r="Z3996" i="9"/>
  <c r="Y3992" i="9"/>
  <c r="Z3992" i="9"/>
  <c r="Z3987" i="9"/>
  <c r="Y3987" i="9"/>
  <c r="Z3983" i="9"/>
  <c r="Y3983" i="9"/>
  <c r="Z3979" i="9"/>
  <c r="Y3979" i="9"/>
  <c r="Z3975" i="9"/>
  <c r="Y3975" i="9"/>
  <c r="Z3971" i="9"/>
  <c r="Y3971" i="9"/>
  <c r="Z3967" i="9"/>
  <c r="Y3967" i="9"/>
  <c r="Y3962" i="9"/>
  <c r="Z3962" i="9"/>
  <c r="Y3958" i="9"/>
  <c r="Z3958" i="9"/>
  <c r="Y3954" i="9"/>
  <c r="Z3954" i="9"/>
  <c r="Y3950" i="9"/>
  <c r="Z3950" i="9"/>
  <c r="Y3946" i="9"/>
  <c r="Z3946" i="9"/>
  <c r="Y3942" i="9"/>
  <c r="Z3942" i="9"/>
  <c r="Z3937" i="9"/>
  <c r="Y3937" i="9"/>
  <c r="X3933" i="9"/>
  <c r="Z3933" i="9"/>
  <c r="Y3933" i="9"/>
  <c r="Z3929" i="9"/>
  <c r="Y3929" i="9"/>
  <c r="X3925" i="9"/>
  <c r="Z3925" i="9"/>
  <c r="Y3925" i="9"/>
  <c r="Z3921" i="9"/>
  <c r="Y3921" i="9"/>
  <c r="X3917" i="9"/>
  <c r="Z3917" i="9"/>
  <c r="Y3917" i="9"/>
  <c r="Y3912" i="9"/>
  <c r="Z3912" i="9"/>
  <c r="Y3908" i="9"/>
  <c r="Z3908" i="9"/>
  <c r="Y3904" i="9"/>
  <c r="Z3904" i="9"/>
  <c r="Y3900" i="9"/>
  <c r="Z3900" i="9"/>
  <c r="Y3896" i="9"/>
  <c r="Z3896" i="9"/>
  <c r="Z3891" i="9"/>
  <c r="Y3891" i="9"/>
  <c r="Z3887" i="9"/>
  <c r="Y3887" i="9"/>
  <c r="Z3883" i="9"/>
  <c r="Y3883" i="9"/>
  <c r="Z3879" i="9"/>
  <c r="Y3879" i="9"/>
  <c r="Z3875" i="9"/>
  <c r="Y3875" i="9"/>
  <c r="Z3871" i="9"/>
  <c r="Y3871" i="9"/>
  <c r="Y3866" i="9"/>
  <c r="Z3866" i="9"/>
  <c r="Y3862" i="9"/>
  <c r="Z3862" i="9"/>
  <c r="Y3858" i="9"/>
  <c r="Z3858" i="9"/>
  <c r="Y3854" i="9"/>
  <c r="Z3854" i="9"/>
  <c r="Y3850" i="9"/>
  <c r="Z3850" i="9"/>
  <c r="Y3846" i="9"/>
  <c r="Z3846" i="9"/>
  <c r="Z3841" i="9"/>
  <c r="Y3841" i="9"/>
  <c r="X3837" i="9"/>
  <c r="Z3837" i="9"/>
  <c r="Y3837" i="9"/>
  <c r="Z3833" i="9"/>
  <c r="Y3833" i="9"/>
  <c r="X3829" i="9"/>
  <c r="Z3829" i="9"/>
  <c r="Y3829" i="9"/>
  <c r="Z3825" i="9"/>
  <c r="Y3825" i="9"/>
  <c r="X3821" i="9"/>
  <c r="Z3821" i="9"/>
  <c r="Y3821" i="9"/>
  <c r="Y3816" i="9"/>
  <c r="Z3816" i="9"/>
  <c r="Y3812" i="9"/>
  <c r="Z3812" i="9"/>
  <c r="Y3808" i="9"/>
  <c r="Z3808" i="9"/>
  <c r="Y3804" i="9"/>
  <c r="Z3804" i="9"/>
  <c r="Y3800" i="9"/>
  <c r="Z3800" i="9"/>
  <c r="Z3795" i="9"/>
  <c r="Y3795" i="9"/>
  <c r="Z3791" i="9"/>
  <c r="Y3791" i="9"/>
  <c r="Z3787" i="9"/>
  <c r="Y3787" i="9"/>
  <c r="Z3783" i="9"/>
  <c r="Y3783" i="9"/>
  <c r="Z3779" i="9"/>
  <c r="Y3779" i="9"/>
  <c r="Z3775" i="9"/>
  <c r="Y3775" i="9"/>
  <c r="Y3770" i="9"/>
  <c r="Z3770" i="9"/>
  <c r="Y3766" i="9"/>
  <c r="Z3766" i="9"/>
  <c r="Y3762" i="9"/>
  <c r="Z3762" i="9"/>
  <c r="Y3758" i="9"/>
  <c r="Z3758" i="9"/>
  <c r="Y3754" i="9"/>
  <c r="Z3754" i="9"/>
  <c r="Y3750" i="9"/>
  <c r="Z3750" i="9"/>
  <c r="Z3745" i="9"/>
  <c r="Y3745" i="9"/>
  <c r="X3741" i="9"/>
  <c r="Z3741" i="9"/>
  <c r="Y3741" i="9"/>
  <c r="Z3737" i="9"/>
  <c r="Y3737" i="9"/>
  <c r="X3733" i="9"/>
  <c r="Z3733" i="9"/>
  <c r="Y3733" i="9"/>
  <c r="Z3729" i="9"/>
  <c r="Y3729" i="9"/>
  <c r="X3725" i="9"/>
  <c r="Z3725" i="9"/>
  <c r="Y3725" i="9"/>
  <c r="Y3720" i="9"/>
  <c r="Z3720" i="9"/>
  <c r="Y3716" i="9"/>
  <c r="Z3716" i="9"/>
  <c r="Y3712" i="9"/>
  <c r="Z3712" i="9"/>
  <c r="Y3708" i="9"/>
  <c r="Z3708" i="9"/>
  <c r="Y3704" i="9"/>
  <c r="Z3704" i="9"/>
  <c r="Z3699" i="9"/>
  <c r="Y3699" i="9"/>
  <c r="Z3695" i="9"/>
  <c r="Y3695" i="9"/>
  <c r="Z3691" i="9"/>
  <c r="Y3691" i="9"/>
  <c r="Z3687" i="9"/>
  <c r="Y3687" i="9"/>
  <c r="Z3683" i="9"/>
  <c r="Y3683" i="9"/>
  <c r="Z3679" i="9"/>
  <c r="Y3679" i="9"/>
  <c r="Y3674" i="9"/>
  <c r="Z3674" i="9"/>
  <c r="Y3670" i="9"/>
  <c r="Z3670" i="9"/>
  <c r="Y3666" i="9"/>
  <c r="Z3666" i="9"/>
  <c r="Y3662" i="9"/>
  <c r="Z3662" i="9"/>
  <c r="Y3658" i="9"/>
  <c r="Z3658" i="9"/>
  <c r="Y3654" i="9"/>
  <c r="Z3654" i="9"/>
  <c r="Z3649" i="9"/>
  <c r="Y3649" i="9"/>
  <c r="X3645" i="9"/>
  <c r="Z3645" i="9"/>
  <c r="Y3645" i="9"/>
  <c r="Z3641" i="9"/>
  <c r="Y3641" i="9"/>
  <c r="X3637" i="9"/>
  <c r="Z3637" i="9"/>
  <c r="Y3637" i="9"/>
  <c r="Z3633" i="9"/>
  <c r="Y3633" i="9"/>
  <c r="X3629" i="9"/>
  <c r="Z3629" i="9"/>
  <c r="Y3629" i="9"/>
  <c r="Z3624" i="9"/>
  <c r="Y3624" i="9"/>
  <c r="Z3620" i="9"/>
  <c r="Y3620" i="9"/>
  <c r="Y3616" i="9"/>
  <c r="Z3616" i="9"/>
  <c r="Y3612" i="9"/>
  <c r="Z3612" i="9"/>
  <c r="Y3608" i="9"/>
  <c r="Z3608" i="9"/>
  <c r="Y3603" i="9"/>
  <c r="Z3603" i="9"/>
  <c r="Y3599" i="9"/>
  <c r="Z3599" i="9"/>
  <c r="Y3595" i="9"/>
  <c r="Z3595" i="9"/>
  <c r="Y3591" i="9"/>
  <c r="Z3591" i="9"/>
  <c r="Y3587" i="9"/>
  <c r="Z3587" i="9"/>
  <c r="Y3583" i="9"/>
  <c r="Z3583" i="9"/>
  <c r="Y3578" i="9"/>
  <c r="Z3578" i="9"/>
  <c r="Y3574" i="9"/>
  <c r="Z3574" i="9"/>
  <c r="Y3570" i="9"/>
  <c r="Z3570" i="9"/>
  <c r="Y3566" i="9"/>
  <c r="Z3566" i="9"/>
  <c r="Y3562" i="9"/>
  <c r="Z3562" i="9"/>
  <c r="Y3558" i="9"/>
  <c r="Z3558" i="9"/>
  <c r="Y3553" i="9"/>
  <c r="Z3553" i="9"/>
  <c r="X3549" i="9"/>
  <c r="Y3549" i="9"/>
  <c r="Z3549" i="9"/>
  <c r="Y3545" i="9"/>
  <c r="Z3545" i="9"/>
  <c r="X3541" i="9"/>
  <c r="Y3541" i="9"/>
  <c r="Z3541" i="9"/>
  <c r="Y3537" i="9"/>
  <c r="Z3537" i="9"/>
  <c r="X3533" i="9"/>
  <c r="Y3533" i="9"/>
  <c r="Z3533" i="9"/>
  <c r="Y3528" i="9"/>
  <c r="Z3528" i="9"/>
  <c r="Y3524" i="9"/>
  <c r="Z3524" i="9"/>
  <c r="Y3520" i="9"/>
  <c r="Z3520" i="9"/>
  <c r="Y3516" i="9"/>
  <c r="Z3516" i="9"/>
  <c r="Y3512" i="9"/>
  <c r="Z3512" i="9"/>
  <c r="Y3507" i="9"/>
  <c r="Z3507" i="9"/>
  <c r="Y3503" i="9"/>
  <c r="Z3503" i="9"/>
  <c r="Y3499" i="9"/>
  <c r="Z3499" i="9"/>
  <c r="Y3495" i="9"/>
  <c r="Z3495" i="9"/>
  <c r="Y3491" i="9"/>
  <c r="Z3491" i="9"/>
  <c r="Y3487" i="9"/>
  <c r="Z3487" i="9"/>
  <c r="Y3482" i="9"/>
  <c r="Z3482" i="9"/>
  <c r="Y3478" i="9"/>
  <c r="Z3478" i="9"/>
  <c r="Y3474" i="9"/>
  <c r="Z3474" i="9"/>
  <c r="Y3470" i="9"/>
  <c r="Z3470" i="9"/>
  <c r="Y3466" i="9"/>
  <c r="Z3466" i="9"/>
  <c r="Y3462" i="9"/>
  <c r="Z3462" i="9"/>
  <c r="Y3457" i="9"/>
  <c r="Z3457" i="9"/>
  <c r="X3453" i="9"/>
  <c r="Y3453" i="9"/>
  <c r="Z3453" i="9"/>
  <c r="Y3449" i="9"/>
  <c r="Z3449" i="9"/>
  <c r="X3445" i="9"/>
  <c r="Y3445" i="9"/>
  <c r="Z3445" i="9"/>
  <c r="Y3441" i="9"/>
  <c r="Z3441" i="9"/>
  <c r="X3437" i="9"/>
  <c r="Y3437" i="9"/>
  <c r="Z3437" i="9"/>
  <c r="Y3432" i="9"/>
  <c r="Z3432" i="9"/>
  <c r="Y3428" i="9"/>
  <c r="Z3428" i="9"/>
  <c r="Y3424" i="9"/>
  <c r="Z3424" i="9"/>
  <c r="Y3420" i="9"/>
  <c r="Z3420" i="9"/>
  <c r="Y3416" i="9"/>
  <c r="Z3416" i="9"/>
  <c r="Y3411" i="9"/>
  <c r="Z3411" i="9"/>
  <c r="Y3407" i="9"/>
  <c r="Z3407" i="9"/>
  <c r="Y3403" i="9"/>
  <c r="Z3403" i="9"/>
  <c r="Y3399" i="9"/>
  <c r="Z3399" i="9"/>
  <c r="Y3395" i="9"/>
  <c r="Z3395" i="9"/>
  <c r="Y3391" i="9"/>
  <c r="Z3391" i="9"/>
  <c r="Y3386" i="9"/>
  <c r="Z3386" i="9"/>
  <c r="Y3382" i="9"/>
  <c r="Z3382" i="9"/>
  <c r="Y3378" i="9"/>
  <c r="Z3378" i="9"/>
  <c r="Y3374" i="9"/>
  <c r="Z3374" i="9"/>
  <c r="Y3370" i="9"/>
  <c r="Z3370" i="9"/>
  <c r="X5694" i="9"/>
  <c r="Y5694" i="9"/>
  <c r="Z5694" i="9"/>
  <c r="X5689" i="9"/>
  <c r="Y5689" i="9"/>
  <c r="Z5689" i="9"/>
  <c r="Y5688" i="9"/>
  <c r="Z5688" i="9"/>
  <c r="Y5687" i="9"/>
  <c r="Z5687" i="9"/>
  <c r="Y5682" i="9"/>
  <c r="Z5682" i="9"/>
  <c r="Y5678" i="9"/>
  <c r="Z5678" i="9"/>
  <c r="Y5674" i="9"/>
  <c r="Z5674" i="9"/>
  <c r="Y5667" i="9"/>
  <c r="Z5667" i="9"/>
  <c r="Y5666" i="9"/>
  <c r="Z5666" i="9"/>
  <c r="Y5664" i="9"/>
  <c r="Z5664" i="9"/>
  <c r="Y5663" i="9"/>
  <c r="Z5663" i="9"/>
  <c r="Y5656" i="9"/>
  <c r="Z5656" i="9"/>
  <c r="Y5650" i="9"/>
  <c r="Z5650" i="9"/>
  <c r="Y5642" i="9"/>
  <c r="Z5642" i="9"/>
  <c r="X5634" i="9"/>
  <c r="Y5634" i="9"/>
  <c r="Z5634" i="9"/>
  <c r="Y5630" i="9"/>
  <c r="Z5630" i="9"/>
  <c r="X5625" i="9"/>
  <c r="Y5625" i="9"/>
  <c r="Z5625" i="9"/>
  <c r="Y5621" i="9"/>
  <c r="Z5621" i="9"/>
  <c r="X5613" i="9"/>
  <c r="Y5613" i="9"/>
  <c r="Z5613" i="9"/>
  <c r="Y5611" i="9"/>
  <c r="Z5611" i="9"/>
  <c r="Y5606" i="9"/>
  <c r="Z5606" i="9"/>
  <c r="X5601" i="9"/>
  <c r="Y5601" i="9"/>
  <c r="Z5601" i="9"/>
  <c r="Y5600" i="9"/>
  <c r="Z5600" i="9"/>
  <c r="Y5599" i="9"/>
  <c r="Z5599" i="9"/>
  <c r="X5594" i="9"/>
  <c r="Y5594" i="9"/>
  <c r="Z5594" i="9"/>
  <c r="Y5590" i="9"/>
  <c r="Z5590" i="9"/>
  <c r="Y5587" i="9"/>
  <c r="Z5587" i="9"/>
  <c r="Y5586" i="9"/>
  <c r="Z5586" i="9"/>
  <c r="Y5584" i="9"/>
  <c r="Z5584" i="9"/>
  <c r="Y5578" i="9"/>
  <c r="Z5578" i="9"/>
  <c r="X5577" i="9"/>
  <c r="Y5577" i="9"/>
  <c r="Z5577" i="9"/>
  <c r="Y5574" i="9"/>
  <c r="Z5574" i="9"/>
  <c r="X5573" i="9"/>
  <c r="Y5573" i="9"/>
  <c r="Z5573" i="9"/>
  <c r="X5562" i="9"/>
  <c r="Y5560" i="9"/>
  <c r="Z5560" i="9"/>
  <c r="Y5555" i="9"/>
  <c r="Z5555" i="9"/>
  <c r="Y5546" i="9"/>
  <c r="Z5546" i="9"/>
  <c r="X5545" i="9"/>
  <c r="Y5545" i="9"/>
  <c r="Z5545" i="9"/>
  <c r="Y5544" i="9"/>
  <c r="Z5544" i="9"/>
  <c r="Y5543" i="9"/>
  <c r="Z5543" i="9"/>
  <c r="Y5538" i="9"/>
  <c r="Z5538" i="9"/>
  <c r="X5537" i="9"/>
  <c r="Y5537" i="9"/>
  <c r="Z5537" i="9"/>
  <c r="X5533" i="9"/>
  <c r="Y5533" i="9"/>
  <c r="Z5533" i="9"/>
  <c r="X5529" i="9"/>
  <c r="Y5529" i="9"/>
  <c r="Z5529" i="9"/>
  <c r="Y5528" i="9"/>
  <c r="Z5528" i="9"/>
  <c r="Y5527" i="9"/>
  <c r="Z5527" i="9"/>
  <c r="X5526" i="9"/>
  <c r="Y5526" i="9"/>
  <c r="Z5526" i="9"/>
  <c r="X5517" i="9"/>
  <c r="Y5517" i="9"/>
  <c r="Z5517" i="9"/>
  <c r="Y5515" i="9"/>
  <c r="Z5515" i="9"/>
  <c r="Y5511" i="9"/>
  <c r="Z5511" i="9"/>
  <c r="Y5507" i="9"/>
  <c r="Z5507" i="9"/>
  <c r="Y5499" i="9"/>
  <c r="Z5499" i="9"/>
  <c r="Y5493" i="9"/>
  <c r="Z5493" i="9"/>
  <c r="Y5491" i="9"/>
  <c r="Z5491" i="9"/>
  <c r="Y5487" i="9"/>
  <c r="Z5487" i="9"/>
  <c r="Y5486" i="9"/>
  <c r="Z5486" i="9"/>
  <c r="X5481" i="9"/>
  <c r="Y5481" i="9"/>
  <c r="Z5481" i="9"/>
  <c r="X5477" i="9"/>
  <c r="Y5477" i="9"/>
  <c r="Z5477" i="9"/>
  <c r="Y5470" i="9"/>
  <c r="Z5470" i="9"/>
  <c r="Y5467" i="9"/>
  <c r="Z5467" i="9"/>
  <c r="Y5466" i="9"/>
  <c r="Z5466" i="9"/>
  <c r="Y5460" i="9"/>
  <c r="Z5460" i="9"/>
  <c r="X5453" i="9"/>
  <c r="Y5453" i="9"/>
  <c r="Z5453" i="9"/>
  <c r="Y5448" i="9"/>
  <c r="Z5448" i="9"/>
  <c r="X5444" i="9"/>
  <c r="Y5444" i="9"/>
  <c r="Z5444" i="9"/>
  <c r="X5440" i="9"/>
  <c r="Y5440" i="9"/>
  <c r="Z5440" i="9"/>
  <c r="Y5433" i="9"/>
  <c r="Z5433" i="9"/>
  <c r="X5432" i="9"/>
  <c r="Y5432" i="9"/>
  <c r="Z5432" i="9"/>
  <c r="Y5427" i="9"/>
  <c r="Z5427" i="9"/>
  <c r="Y5425" i="9"/>
  <c r="Z5425" i="9"/>
  <c r="Y5419" i="9"/>
  <c r="Z5419" i="9"/>
  <c r="Y5414" i="9"/>
  <c r="Z5414" i="9"/>
  <c r="Y5407" i="9"/>
  <c r="Z5407" i="9"/>
  <c r="Y5406" i="9"/>
  <c r="Z5406" i="9"/>
  <c r="Y5401" i="9"/>
  <c r="Z5401" i="9"/>
  <c r="X5396" i="9"/>
  <c r="Y5396" i="9"/>
  <c r="Z5396" i="9"/>
  <c r="X5392" i="9"/>
  <c r="Y5392" i="9"/>
  <c r="Z5392" i="9"/>
  <c r="X5388" i="9"/>
  <c r="Y5388" i="9"/>
  <c r="Z5388" i="9"/>
  <c r="Y5381" i="9"/>
  <c r="Z5381" i="9"/>
  <c r="X5376" i="9"/>
  <c r="Y5376" i="9"/>
  <c r="Z5376" i="9"/>
  <c r="Y5375" i="9"/>
  <c r="Z5375" i="9"/>
  <c r="Y5374" i="9"/>
  <c r="Z5374" i="9"/>
  <c r="Y5370" i="9"/>
  <c r="Z5370" i="9"/>
  <c r="Y5366" i="9"/>
  <c r="Z5366" i="9"/>
  <c r="X5360" i="9"/>
  <c r="Y5360" i="9"/>
  <c r="Z5360" i="9"/>
  <c r="Y5359" i="9"/>
  <c r="Z5359" i="9"/>
  <c r="Y5358" i="9"/>
  <c r="Z5358" i="9"/>
  <c r="Y5355" i="9"/>
  <c r="Z5355" i="9"/>
  <c r="Y5353" i="9"/>
  <c r="Z5353" i="9"/>
  <c r="Y5346" i="9"/>
  <c r="Z5346" i="9"/>
  <c r="Y5342" i="9"/>
  <c r="Z5342" i="9"/>
  <c r="Y5337" i="9"/>
  <c r="Z5337" i="9"/>
  <c r="X5328" i="9"/>
  <c r="Y5328" i="9"/>
  <c r="Z5328" i="9"/>
  <c r="Y5323" i="9"/>
  <c r="Z5323" i="9"/>
  <c r="Y5318" i="9"/>
  <c r="Z5318" i="9"/>
  <c r="Y5311" i="9"/>
  <c r="Z5311" i="9"/>
  <c r="Y5310" i="9"/>
  <c r="Z5310" i="9"/>
  <c r="Y5306" i="9"/>
  <c r="Z5306" i="9"/>
  <c r="Y5301" i="9"/>
  <c r="Z5301" i="9"/>
  <c r="X5296" i="9"/>
  <c r="Y5296" i="9"/>
  <c r="Z5296" i="9"/>
  <c r="Y5295" i="9"/>
  <c r="Z5295" i="9"/>
  <c r="Y5290" i="9"/>
  <c r="Z5290" i="9"/>
  <c r="Y5287" i="9"/>
  <c r="Z5287" i="9"/>
  <c r="Y5285" i="9"/>
  <c r="Z5285" i="9"/>
  <c r="Y5283" i="9"/>
  <c r="Z5283" i="9"/>
  <c r="Y5282" i="9"/>
  <c r="Z5282" i="9"/>
  <c r="Y5281" i="9"/>
  <c r="Z5281" i="9"/>
  <c r="Y5272" i="9"/>
  <c r="Z5272" i="9"/>
  <c r="Y5271" i="9"/>
  <c r="Z5271" i="9"/>
  <c r="X5265" i="9"/>
  <c r="Y5265" i="9"/>
  <c r="Z5265" i="9"/>
  <c r="X5263" i="9"/>
  <c r="Y5263" i="9"/>
  <c r="Z5263" i="9"/>
  <c r="Y5262" i="9"/>
  <c r="Z5262" i="9"/>
  <c r="Y5261" i="9"/>
  <c r="Z5261" i="9"/>
  <c r="X5253" i="9"/>
  <c r="Y5253" i="9"/>
  <c r="Z5253" i="9"/>
  <c r="Y5249" i="9"/>
  <c r="Z5249" i="9"/>
  <c r="Y5245" i="9"/>
  <c r="Z5245" i="9"/>
  <c r="Y5239" i="9"/>
  <c r="Z5239" i="9"/>
  <c r="Y5235" i="9"/>
  <c r="Z5235" i="9"/>
  <c r="Y5231" i="9"/>
  <c r="Z5231" i="9"/>
  <c r="X5225" i="9"/>
  <c r="Y5225" i="9"/>
  <c r="Z5225" i="9"/>
  <c r="X5221" i="9"/>
  <c r="Y5221" i="9"/>
  <c r="Z5221" i="9"/>
  <c r="Y5217" i="9"/>
  <c r="Z5217" i="9"/>
  <c r="Y5214" i="9"/>
  <c r="Z5214" i="9"/>
  <c r="Y5211" i="9"/>
  <c r="Z5211" i="9"/>
  <c r="Y5207" i="9"/>
  <c r="Z5207" i="9"/>
  <c r="Y5198" i="9"/>
  <c r="Z5198" i="9"/>
  <c r="Y5194" i="9"/>
  <c r="Z5194" i="9"/>
  <c r="Y5191" i="9"/>
  <c r="Z5191" i="9"/>
  <c r="X5187" i="9"/>
  <c r="Y5187" i="9"/>
  <c r="Z5187" i="9"/>
  <c r="Y5186" i="9"/>
  <c r="Z5186" i="9"/>
  <c r="X5180" i="9"/>
  <c r="Y5180" i="9"/>
  <c r="Z5180" i="9"/>
  <c r="Y5175" i="9"/>
  <c r="Z5175" i="9"/>
  <c r="X5168" i="9"/>
  <c r="Y5168" i="9"/>
  <c r="Z5168" i="9"/>
  <c r="Y5167" i="9"/>
  <c r="Z5167" i="9"/>
  <c r="Y5166" i="9"/>
  <c r="Z5166" i="9"/>
  <c r="Y5161" i="9"/>
  <c r="Z5161" i="9"/>
  <c r="Y5154" i="9"/>
  <c r="Z5154" i="9"/>
  <c r="X5153" i="9"/>
  <c r="Y5153" i="9"/>
  <c r="Z5153" i="9"/>
  <c r="X5149" i="9"/>
  <c r="Y5149" i="9"/>
  <c r="Z5149" i="9"/>
  <c r="X8690" i="9"/>
  <c r="X8614" i="9"/>
  <c r="X8456" i="9"/>
  <c r="Y8399" i="9"/>
  <c r="Z8399" i="9"/>
  <c r="Y8395" i="9"/>
  <c r="Z8395" i="9"/>
  <c r="X8390" i="9"/>
  <c r="Z8390" i="9"/>
  <c r="Y8390" i="9"/>
  <c r="X8386" i="9"/>
  <c r="Z8386" i="9"/>
  <c r="Y8386" i="9"/>
  <c r="X8382" i="9"/>
  <c r="Z8382" i="9"/>
  <c r="Y8382" i="9"/>
  <c r="Z8376" i="9"/>
  <c r="Y8376" i="9"/>
  <c r="Z8372" i="9"/>
  <c r="Y8372" i="9"/>
  <c r="Z8368" i="9"/>
  <c r="Y8368" i="9"/>
  <c r="Z8364" i="9"/>
  <c r="Y8364" i="9"/>
  <c r="Y8363" i="9"/>
  <c r="Z8363" i="9"/>
  <c r="X8362" i="9"/>
  <c r="Z8362" i="9"/>
  <c r="Y8362" i="9"/>
  <c r="Y8361" i="9"/>
  <c r="Z8361" i="9"/>
  <c r="Z8360" i="9"/>
  <c r="Y8360" i="9"/>
  <c r="Y8351" i="9"/>
  <c r="Z8351" i="9"/>
  <c r="Y8347" i="9"/>
  <c r="Z8347" i="9"/>
  <c r="Y8343" i="9"/>
  <c r="Z8343" i="9"/>
  <c r="X8342" i="9"/>
  <c r="Z8342" i="9"/>
  <c r="Y8342" i="9"/>
  <c r="Z8338" i="9"/>
  <c r="Y8338" i="9"/>
  <c r="Z8326" i="9"/>
  <c r="Y8326" i="9"/>
  <c r="Z8324" i="9"/>
  <c r="Y8324" i="9"/>
  <c r="Z8320" i="9"/>
  <c r="Y8320" i="9"/>
  <c r="Y8315" i="9"/>
  <c r="Z8315" i="9"/>
  <c r="Y8307" i="9"/>
  <c r="Z8307" i="9"/>
  <c r="Y8305" i="9"/>
  <c r="Z8305" i="9"/>
  <c r="Z8304" i="9"/>
  <c r="Y8304" i="9"/>
  <c r="Y8303" i="9"/>
  <c r="Z8303" i="9"/>
  <c r="X8302" i="9"/>
  <c r="Z8302" i="9"/>
  <c r="Y8302" i="9"/>
  <c r="Y8301" i="9"/>
  <c r="Z8301" i="9"/>
  <c r="Y8297" i="9"/>
  <c r="Z8297" i="9"/>
  <c r="Z8292" i="9"/>
  <c r="Y8292" i="9"/>
  <c r="Y8291" i="9"/>
  <c r="Z8291" i="9"/>
  <c r="Y8289" i="9"/>
  <c r="Z8289" i="9"/>
  <c r="Z8288" i="9"/>
  <c r="Y8288" i="9"/>
  <c r="Y8287" i="9"/>
  <c r="Z8287" i="9"/>
  <c r="X8278" i="9"/>
  <c r="Z8278" i="9"/>
  <c r="Y8278" i="9"/>
  <c r="X8277" i="9"/>
  <c r="Y8277" i="9"/>
  <c r="Z8277" i="9"/>
  <c r="Y8273" i="9"/>
  <c r="Z8273" i="9"/>
  <c r="Z8268" i="9"/>
  <c r="Y8268" i="9"/>
  <c r="Y8267" i="9"/>
  <c r="Z8267" i="9"/>
  <c r="Y8259" i="9"/>
  <c r="Z8259" i="9"/>
  <c r="Y8253" i="9"/>
  <c r="Z8253" i="9"/>
  <c r="Y8249" i="9"/>
  <c r="Z8249" i="9"/>
  <c r="Y8245" i="9"/>
  <c r="Z8245" i="9"/>
  <c r="Y8241" i="9"/>
  <c r="Z8241" i="9"/>
  <c r="X8240" i="9"/>
  <c r="Z8240" i="9"/>
  <c r="Y8240" i="9"/>
  <c r="Y8235" i="9"/>
  <c r="Z8235" i="9"/>
  <c r="Y8229" i="9"/>
  <c r="Z8229" i="9"/>
  <c r="Y8225" i="9"/>
  <c r="Z8225" i="9"/>
  <c r="Y8221" i="9"/>
  <c r="Z8221" i="9"/>
  <c r="Z8220" i="9"/>
  <c r="Y8220" i="9"/>
  <c r="Y8213" i="9"/>
  <c r="Z8213" i="9"/>
  <c r="Z8208" i="9"/>
  <c r="Y8208" i="9"/>
  <c r="Z8202" i="9"/>
  <c r="Y8202" i="9"/>
  <c r="Z8198" i="9"/>
  <c r="Y8198" i="9"/>
  <c r="Y8193" i="9"/>
  <c r="Z8193" i="9"/>
  <c r="Y8183" i="9"/>
  <c r="Z8183" i="9"/>
  <c r="Z8182" i="9"/>
  <c r="Y8182" i="9"/>
  <c r="Z8178" i="9"/>
  <c r="Y8178" i="9"/>
  <c r="Y8173" i="9"/>
  <c r="Z8173" i="9"/>
  <c r="Y8169" i="9"/>
  <c r="Z8169" i="9"/>
  <c r="Z8160" i="9"/>
  <c r="Y8160" i="9"/>
  <c r="Y8155" i="9"/>
  <c r="Z8155" i="9"/>
  <c r="Z8150" i="9"/>
  <c r="Y8150" i="9"/>
  <c r="Y8145" i="9"/>
  <c r="Z8145" i="9"/>
  <c r="X8136" i="9"/>
  <c r="Z8136" i="9"/>
  <c r="Y8136" i="9"/>
  <c r="Y8131" i="9"/>
  <c r="Z8131" i="9"/>
  <c r="Y8127" i="9"/>
  <c r="Z8127" i="9"/>
  <c r="Z8126" i="9"/>
  <c r="Y8126" i="9"/>
  <c r="Y8121" i="9"/>
  <c r="Z8121" i="9"/>
  <c r="X8120" i="9"/>
  <c r="Z8120" i="9"/>
  <c r="Y8120" i="9"/>
  <c r="Z8118" i="9"/>
  <c r="Y8118" i="9"/>
  <c r="Y8115" i="9"/>
  <c r="Z8115" i="9"/>
  <c r="Z8114" i="9"/>
  <c r="Y8114" i="9"/>
  <c r="Y8109" i="9"/>
  <c r="Z8109" i="9"/>
  <c r="Y8105" i="9"/>
  <c r="Z8105" i="9"/>
  <c r="Y8097" i="9"/>
  <c r="Z8097" i="9"/>
  <c r="X8096" i="9"/>
  <c r="Z8096" i="9"/>
  <c r="Y8096" i="9"/>
  <c r="Z8094" i="9"/>
  <c r="Y8094" i="9"/>
  <c r="Y8091" i="9"/>
  <c r="Z8091" i="9"/>
  <c r="Z8090" i="9"/>
  <c r="Y8090" i="9"/>
  <c r="Y8085" i="9"/>
  <c r="Z8085" i="9"/>
  <c r="Y8081" i="9"/>
  <c r="Z8081" i="9"/>
  <c r="Y8077" i="9"/>
  <c r="Z8077" i="9"/>
  <c r="Z8076" i="9"/>
  <c r="Y8076" i="9"/>
  <c r="Z8072" i="9"/>
  <c r="Y8072" i="9"/>
  <c r="Y8063" i="9"/>
  <c r="Z8063" i="9"/>
  <c r="Z8062" i="9"/>
  <c r="Y8062" i="9"/>
  <c r="Z8058" i="9"/>
  <c r="Y8058" i="9"/>
  <c r="Z8054" i="9"/>
  <c r="Y8054" i="9"/>
  <c r="Z8050" i="9"/>
  <c r="Y8050" i="9"/>
  <c r="Y8045" i="9"/>
  <c r="Z8045" i="9"/>
  <c r="Y8041" i="9"/>
  <c r="Z8041" i="9"/>
  <c r="Z8036" i="9"/>
  <c r="Y8036" i="9"/>
  <c r="Z8032" i="9"/>
  <c r="Y8032" i="9"/>
  <c r="Z8028" i="9"/>
  <c r="Y8028" i="9"/>
  <c r="Z8024" i="9"/>
  <c r="Y8024" i="9"/>
  <c r="Y8015" i="9"/>
  <c r="Z8015" i="9"/>
  <c r="Z8014" i="9"/>
  <c r="Y8014" i="9"/>
  <c r="Y8009" i="9"/>
  <c r="Z8009" i="9"/>
  <c r="X8008" i="9"/>
  <c r="Z8008" i="9"/>
  <c r="Y8008" i="9"/>
  <c r="Z8004" i="9"/>
  <c r="Y8004" i="9"/>
  <c r="Z8000" i="9"/>
  <c r="Y8000" i="9"/>
  <c r="Z7990" i="9"/>
  <c r="Y7990" i="9"/>
  <c r="Z7986" i="9"/>
  <c r="Y7986" i="9"/>
  <c r="Z7980" i="9"/>
  <c r="Y7980" i="9"/>
  <c r="X7974" i="9"/>
  <c r="Z7974" i="9"/>
  <c r="Y7974" i="9"/>
  <c r="Z7970" i="9"/>
  <c r="Y7970" i="9"/>
  <c r="Z7964" i="9"/>
  <c r="Y7964" i="9"/>
  <c r="Z7960" i="9"/>
  <c r="Y7960" i="9"/>
  <c r="Z7958" i="9"/>
  <c r="Y7958" i="9"/>
  <c r="Z7954" i="9"/>
  <c r="Y7954" i="9"/>
  <c r="Y7953" i="9"/>
  <c r="Z7953" i="9"/>
  <c r="Z7952" i="9"/>
  <c r="Y7952" i="9"/>
  <c r="Y7951" i="9"/>
  <c r="Z7951" i="9"/>
  <c r="Z7946" i="9"/>
  <c r="Y7946" i="9"/>
  <c r="Z7940" i="9"/>
  <c r="Y7940" i="9"/>
  <c r="Z7936" i="9"/>
  <c r="Y7936" i="9"/>
  <c r="Z7932" i="9"/>
  <c r="Y7932" i="9"/>
  <c r="Z7928" i="9"/>
  <c r="Y7928" i="9"/>
  <c r="Y7927" i="9"/>
  <c r="Z7927" i="9"/>
  <c r="Z7922" i="9"/>
  <c r="Y7922" i="9"/>
  <c r="Y7917" i="9"/>
  <c r="Z7917" i="9"/>
  <c r="Y7913" i="9"/>
  <c r="Z7913" i="9"/>
  <c r="Z7908" i="9"/>
  <c r="Y7908" i="9"/>
  <c r="Z7904" i="9"/>
  <c r="Y7904" i="9"/>
  <c r="Y7903" i="9"/>
  <c r="Z7903" i="9"/>
  <c r="Z7898" i="9"/>
  <c r="Y7898" i="9"/>
  <c r="Z7896" i="9"/>
  <c r="Y7896" i="9"/>
  <c r="Y7895" i="9"/>
  <c r="Z7895" i="9"/>
  <c r="Y7893" i="9"/>
  <c r="Z7893" i="9"/>
  <c r="Y7889" i="9"/>
  <c r="Z7889" i="9"/>
  <c r="Y7883" i="9"/>
  <c r="Z7883" i="9"/>
  <c r="X7877" i="9"/>
  <c r="Y7877" i="9"/>
  <c r="Z7877" i="9"/>
  <c r="Y7873" i="9"/>
  <c r="Z7873" i="9"/>
  <c r="Z7868" i="9"/>
  <c r="Y7868" i="9"/>
  <c r="Z7864" i="9"/>
  <c r="Y7864" i="9"/>
  <c r="Z7860" i="9"/>
  <c r="Y7860" i="9"/>
  <c r="Z7856" i="9"/>
  <c r="Y7856" i="9"/>
  <c r="Y7855" i="9"/>
  <c r="Z7855" i="9"/>
  <c r="Y7851" i="9"/>
  <c r="Z7851" i="9"/>
  <c r="Z7844" i="9"/>
  <c r="Y7844" i="9"/>
  <c r="Z7840" i="9"/>
  <c r="Y7840" i="9"/>
  <c r="Y7833" i="9"/>
  <c r="Z7833" i="9"/>
  <c r="Z7832" i="9"/>
  <c r="Y7832" i="9"/>
  <c r="X7826" i="9"/>
  <c r="Z7826" i="9"/>
  <c r="Y7826" i="9"/>
  <c r="Y7823" i="9"/>
  <c r="Z7823" i="9"/>
  <c r="Y7817" i="9"/>
  <c r="Z7817" i="9"/>
  <c r="Y7813" i="9"/>
  <c r="Z7813" i="9"/>
  <c r="X7806" i="9"/>
  <c r="Z7806" i="9"/>
  <c r="Y7806" i="9"/>
  <c r="Y7805" i="9"/>
  <c r="Z7805" i="9"/>
  <c r="Z7796" i="9"/>
  <c r="Y7796" i="9"/>
  <c r="Y7791" i="9"/>
  <c r="Z7791" i="9"/>
  <c r="Y7787" i="9"/>
  <c r="Z7787" i="9"/>
  <c r="Z7782" i="9"/>
  <c r="Y7782" i="9"/>
  <c r="Y7781" i="9"/>
  <c r="Z7781" i="9"/>
  <c r="Y7771" i="9"/>
  <c r="Z7771" i="9"/>
  <c r="Z7766" i="9"/>
  <c r="Y7766" i="9"/>
  <c r="Y7765" i="9"/>
  <c r="Z7765" i="9"/>
  <c r="Z7760" i="9"/>
  <c r="Y7760" i="9"/>
  <c r="Z7758" i="9"/>
  <c r="Y7758" i="9"/>
  <c r="Y7757" i="9"/>
  <c r="Z7757" i="9"/>
  <c r="Y7747" i="9"/>
  <c r="Z7747" i="9"/>
  <c r="Z7742" i="9"/>
  <c r="Y7742" i="9"/>
  <c r="Z7740" i="9"/>
  <c r="Y7740" i="9"/>
  <c r="Z7736" i="9"/>
  <c r="Y7736" i="9"/>
  <c r="Z7734" i="9"/>
  <c r="Y7734" i="9"/>
  <c r="Y7731" i="9"/>
  <c r="Z7731" i="9"/>
  <c r="Z7724" i="9"/>
  <c r="Y7724" i="9"/>
  <c r="Z7722" i="9"/>
  <c r="Y7722" i="9"/>
  <c r="Z7718" i="9"/>
  <c r="Y7718" i="9"/>
  <c r="X7717" i="9"/>
  <c r="Y7717" i="9"/>
  <c r="Z7717" i="9"/>
  <c r="Y7715" i="9"/>
  <c r="Z7715" i="9"/>
  <c r="Z7710" i="9"/>
  <c r="Y7710" i="9"/>
  <c r="X7709" i="9"/>
  <c r="Y7709" i="9"/>
  <c r="Z7709" i="9"/>
  <c r="Y7701" i="9"/>
  <c r="Z7701" i="9"/>
  <c r="X7697" i="9"/>
  <c r="Y7697" i="9"/>
  <c r="Z7697" i="9"/>
  <c r="Y7693" i="9"/>
  <c r="Z7693" i="9"/>
  <c r="Y7689" i="9"/>
  <c r="Z7689" i="9"/>
  <c r="Y7683" i="9"/>
  <c r="Z7683" i="9"/>
  <c r="X7681" i="9"/>
  <c r="Y7681" i="9"/>
  <c r="Z7681" i="9"/>
  <c r="Z7678" i="9"/>
  <c r="Y7678" i="9"/>
  <c r="Y7677" i="9"/>
  <c r="Z7677" i="9"/>
  <c r="X7673" i="9"/>
  <c r="Y7673" i="9"/>
  <c r="Z7673" i="9"/>
  <c r="Y7667" i="9"/>
  <c r="Z7667" i="9"/>
  <c r="Z7658" i="9"/>
  <c r="Y7658" i="9"/>
  <c r="Y7657" i="9"/>
  <c r="Z7657" i="9"/>
  <c r="X7655" i="9"/>
  <c r="Y7655" i="9"/>
  <c r="Z7655" i="9"/>
  <c r="Y7653" i="9"/>
  <c r="Z7653" i="9"/>
  <c r="Y7649" i="9"/>
  <c r="Z7649" i="9"/>
  <c r="Y7645" i="9"/>
  <c r="Z7645" i="9"/>
  <c r="Y7641" i="9"/>
  <c r="Z7641" i="9"/>
  <c r="X7639" i="9"/>
  <c r="Y7639" i="9"/>
  <c r="Z7639" i="9"/>
  <c r="Y7633" i="9"/>
  <c r="Z7633" i="9"/>
  <c r="Z7632" i="9"/>
  <c r="Y7632" i="9"/>
  <c r="Z7628" i="9"/>
  <c r="Y7628" i="9"/>
  <c r="Z7624" i="9"/>
  <c r="Y7624" i="9"/>
  <c r="Y7619" i="9"/>
  <c r="Z7619" i="9"/>
  <c r="Z7614" i="9"/>
  <c r="Y7614" i="9"/>
  <c r="Y7613" i="9"/>
  <c r="Z7613" i="9"/>
  <c r="Z7610" i="9"/>
  <c r="Y7610" i="9"/>
  <c r="Z7604" i="9"/>
  <c r="Y7604" i="9"/>
  <c r="Z7600" i="9"/>
  <c r="Y7600" i="9"/>
  <c r="X7599" i="9"/>
  <c r="Y7599" i="9"/>
  <c r="Z7599" i="9"/>
  <c r="Y7595" i="9"/>
  <c r="Z7595" i="9"/>
  <c r="Y7591" i="9"/>
  <c r="Z7591" i="9"/>
  <c r="Y7587" i="9"/>
  <c r="Z7587" i="9"/>
  <c r="Z7582" i="9"/>
  <c r="Y7582" i="9"/>
  <c r="Z7578" i="9"/>
  <c r="Y7578" i="9"/>
  <c r="Z7574" i="9"/>
  <c r="Y7574" i="9"/>
  <c r="Z7570" i="9"/>
  <c r="Y7570" i="9"/>
  <c r="X7559" i="9"/>
  <c r="Y7559" i="9"/>
  <c r="Z7559" i="9"/>
  <c r="Y7553" i="9"/>
  <c r="Z7553" i="9"/>
  <c r="Z7548" i="9"/>
  <c r="Y7548" i="9"/>
  <c r="Y7547" i="9"/>
  <c r="Z7547" i="9"/>
  <c r="Y7533" i="9"/>
  <c r="Z7533" i="9"/>
  <c r="Y7529" i="9"/>
  <c r="Z7529" i="9"/>
  <c r="Z7524" i="9"/>
  <c r="Y7524" i="9"/>
  <c r="Z7520" i="9"/>
  <c r="Y7520" i="9"/>
  <c r="Y7519" i="9"/>
  <c r="Z7519" i="9"/>
  <c r="Z7512" i="9"/>
  <c r="Y7512" i="9"/>
  <c r="Y7503" i="9"/>
  <c r="Z7503" i="9"/>
  <c r="Z7502" i="9"/>
  <c r="Y7502" i="9"/>
  <c r="Y7497" i="9"/>
  <c r="Z7497" i="9"/>
  <c r="X7495" i="9"/>
  <c r="Y7495" i="9"/>
  <c r="Z7495" i="9"/>
  <c r="Z7490" i="9"/>
  <c r="Y7490" i="9"/>
  <c r="Y7489" i="9"/>
  <c r="Z7489" i="9"/>
  <c r="X7487" i="9"/>
  <c r="Y7487" i="9"/>
  <c r="Z7487" i="9"/>
  <c r="Z7482" i="9"/>
  <c r="Y7482" i="9"/>
  <c r="X7481" i="9"/>
  <c r="Y7481" i="9"/>
  <c r="Z7481" i="9"/>
  <c r="Z7476" i="9"/>
  <c r="Y7476" i="9"/>
  <c r="Z7472" i="9"/>
  <c r="Y7472" i="9"/>
  <c r="Z7470" i="9"/>
  <c r="Y7470" i="9"/>
  <c r="X7461" i="9"/>
  <c r="Y7461" i="9"/>
  <c r="Z7461" i="9"/>
  <c r="Z7454" i="9"/>
  <c r="Y7454" i="9"/>
  <c r="Z7448" i="9"/>
  <c r="Y7448" i="9"/>
  <c r="X7447" i="9"/>
  <c r="Y7447" i="9"/>
  <c r="Z7447" i="9"/>
  <c r="X7446" i="9"/>
  <c r="Z7446" i="9"/>
  <c r="Y7446" i="9"/>
  <c r="Y7441" i="9"/>
  <c r="Z7441" i="9"/>
  <c r="Z7438" i="9"/>
  <c r="Y7438" i="9"/>
  <c r="Y7431" i="9"/>
  <c r="Z7431" i="9"/>
  <c r="X7430" i="9"/>
  <c r="Z7430" i="9"/>
  <c r="Y7430" i="9"/>
  <c r="Z7424" i="9"/>
  <c r="Y7424" i="9"/>
  <c r="Y7423" i="9"/>
  <c r="Z7423" i="9"/>
  <c r="Z7418" i="9"/>
  <c r="Y7418" i="9"/>
  <c r="Y7413" i="9"/>
  <c r="Z7413" i="9"/>
  <c r="Z7404" i="9"/>
  <c r="Y7404" i="9"/>
  <c r="Y7399" i="9"/>
  <c r="Z7399" i="9"/>
  <c r="Y7387" i="9"/>
  <c r="Z7387" i="9"/>
  <c r="Y7383" i="9"/>
  <c r="Z7383" i="9"/>
  <c r="Z7374" i="9"/>
  <c r="Y7374" i="9"/>
  <c r="Y7373" i="9"/>
  <c r="Z7373" i="9"/>
  <c r="Y7369" i="9"/>
  <c r="Z7369" i="9"/>
  <c r="Y7365" i="9"/>
  <c r="Z7365" i="9"/>
  <c r="Z7358" i="9"/>
  <c r="Y7358" i="9"/>
  <c r="Z7354" i="9"/>
  <c r="Y7354" i="9"/>
  <c r="X7342" i="9"/>
  <c r="Z7342" i="9"/>
  <c r="Y7342" i="9"/>
  <c r="X7338" i="9"/>
  <c r="Z7338" i="9"/>
  <c r="Y7338" i="9"/>
  <c r="X7337" i="9"/>
  <c r="Y7337" i="9"/>
  <c r="Z7337" i="9"/>
  <c r="Y7333" i="9"/>
  <c r="Z7333" i="9"/>
  <c r="Z7332" i="9"/>
  <c r="Y7332" i="9"/>
  <c r="Y7329" i="9"/>
  <c r="Z7329" i="9"/>
  <c r="X7328" i="9"/>
  <c r="Z7328" i="9"/>
  <c r="Y7328" i="9"/>
  <c r="Y7321" i="9"/>
  <c r="Z7321" i="9"/>
  <c r="Z7320" i="9"/>
  <c r="Y7320" i="9"/>
  <c r="Y7315" i="9"/>
  <c r="Z7315" i="9"/>
  <c r="Z7310" i="9"/>
  <c r="Y7310" i="9"/>
  <c r="X7306" i="9"/>
  <c r="Z7306" i="9"/>
  <c r="Y7306" i="9"/>
  <c r="Y7305" i="9"/>
  <c r="Z7305" i="9"/>
  <c r="Z7304" i="9"/>
  <c r="Y7304" i="9"/>
  <c r="Y7291" i="9"/>
  <c r="Z7291" i="9"/>
  <c r="Z7286" i="9"/>
  <c r="Y7286" i="9"/>
  <c r="Y7269" i="9"/>
  <c r="Z7269" i="9"/>
  <c r="X7268" i="9"/>
  <c r="Z7268" i="9"/>
  <c r="Y7268" i="9"/>
  <c r="Z7264" i="9"/>
  <c r="Y7264" i="9"/>
  <c r="Y7259" i="9"/>
  <c r="Z7259" i="9"/>
  <c r="X7250" i="9"/>
  <c r="Z7250" i="9"/>
  <c r="Y7250" i="9"/>
  <c r="Y7249" i="9"/>
  <c r="Z7249" i="9"/>
  <c r="Z7248" i="9"/>
  <c r="Y7248" i="9"/>
  <c r="Y7245" i="9"/>
  <c r="Z7245" i="9"/>
  <c r="Y7241" i="9"/>
  <c r="Z7241" i="9"/>
  <c r="Y7237" i="9"/>
  <c r="Z7237" i="9"/>
  <c r="Y7235" i="9"/>
  <c r="Z7235" i="9"/>
  <c r="X7234" i="9"/>
  <c r="Z7234" i="9"/>
  <c r="Y7234" i="9"/>
  <c r="Y7227" i="9"/>
  <c r="Z7227" i="9"/>
  <c r="Z7226" i="9"/>
  <c r="Y7226" i="9"/>
  <c r="Y7223" i="9"/>
  <c r="Z7223" i="9"/>
  <c r="Y7219" i="9"/>
  <c r="Z7219" i="9"/>
  <c r="X7218" i="9"/>
  <c r="Z7218" i="9"/>
  <c r="Y7218" i="9"/>
  <c r="Z7216" i="9"/>
  <c r="Y7216" i="9"/>
  <c r="Y7211" i="9"/>
  <c r="Z7211" i="9"/>
  <c r="Y7205" i="9"/>
  <c r="Z7205" i="9"/>
  <c r="Z7194" i="9"/>
  <c r="Y7194" i="9"/>
  <c r="Z7190" i="9"/>
  <c r="Y7190" i="9"/>
  <c r="X7186" i="9"/>
  <c r="Z7186" i="9"/>
  <c r="Y7186" i="9"/>
  <c r="Y7183" i="9"/>
  <c r="Z7183" i="9"/>
  <c r="Y7179" i="9"/>
  <c r="Z7179" i="9"/>
  <c r="Y7173" i="9"/>
  <c r="Z7173" i="9"/>
  <c r="Z7168" i="9"/>
  <c r="Y7168" i="9"/>
  <c r="Y7163" i="9"/>
  <c r="Z7163" i="9"/>
  <c r="X7162" i="9"/>
  <c r="Z7162" i="9"/>
  <c r="Y7162" i="9"/>
  <c r="X7160" i="9"/>
  <c r="Z7160" i="9"/>
  <c r="Y7160" i="9"/>
  <c r="X7158" i="9"/>
  <c r="Z7158" i="9"/>
  <c r="Y7158" i="9"/>
  <c r="Y7151" i="9"/>
  <c r="Z7151" i="9"/>
  <c r="Z7150" i="9"/>
  <c r="Y7150" i="9"/>
  <c r="X7146" i="9"/>
  <c r="Z7146" i="9"/>
  <c r="Y7146" i="9"/>
  <c r="X7140" i="9"/>
  <c r="Z7140" i="9"/>
  <c r="Y7140" i="9"/>
  <c r="Y7125" i="9"/>
  <c r="Z7125" i="9"/>
  <c r="Y7121" i="9"/>
  <c r="Z7121" i="9"/>
  <c r="Z7120" i="9"/>
  <c r="Y7120" i="9"/>
  <c r="Y7117" i="9"/>
  <c r="Z7117" i="9"/>
  <c r="Z7110" i="9"/>
  <c r="Y7110" i="9"/>
  <c r="Z7102" i="9"/>
  <c r="Y7102" i="9"/>
  <c r="Z7098" i="9"/>
  <c r="Y7098" i="9"/>
  <c r="Z7094" i="9"/>
  <c r="Y7094" i="9"/>
  <c r="Y7087" i="9"/>
  <c r="Z7087" i="9"/>
  <c r="Z7086" i="9"/>
  <c r="Y7086" i="9"/>
  <c r="Y7085" i="9"/>
  <c r="Z7085" i="9"/>
  <c r="X7076" i="9"/>
  <c r="Z7076" i="9"/>
  <c r="Y7076" i="9"/>
  <c r="X7075" i="9"/>
  <c r="Y7075" i="9"/>
  <c r="Z7075" i="9"/>
  <c r="Y7069" i="9"/>
  <c r="Z7069" i="9"/>
  <c r="X7064" i="9"/>
  <c r="Z7064" i="9"/>
  <c r="Y7064" i="9"/>
  <c r="Y7061" i="9"/>
  <c r="Z7061" i="9"/>
  <c r="Y7057" i="9"/>
  <c r="Z7057" i="9"/>
  <c r="X7056" i="9"/>
  <c r="Z7056" i="9"/>
  <c r="Y7056" i="9"/>
  <c r="Y7053" i="9"/>
  <c r="Z7053" i="9"/>
  <c r="Y7049" i="9"/>
  <c r="Z7049" i="9"/>
  <c r="Y7043" i="9"/>
  <c r="Z7043" i="9"/>
  <c r="Y7035" i="9"/>
  <c r="Z7035" i="9"/>
  <c r="Y7034" i="9"/>
  <c r="Z7034" i="9"/>
  <c r="X7033" i="9"/>
  <c r="Y7033" i="9"/>
  <c r="Z7033" i="9"/>
  <c r="X7032" i="9"/>
  <c r="Y7032" i="9"/>
  <c r="Z7032" i="9"/>
  <c r="Y7031" i="9"/>
  <c r="Z7031" i="9"/>
  <c r="X7030" i="9"/>
  <c r="Y7030" i="9"/>
  <c r="Z7030" i="9"/>
  <c r="Y7025" i="9"/>
  <c r="Z7025" i="9"/>
  <c r="X7020" i="9"/>
  <c r="Y7020" i="9"/>
  <c r="Z7020" i="9"/>
  <c r="X7019" i="9"/>
  <c r="Y7019" i="9"/>
  <c r="Z7019" i="9"/>
  <c r="Y7015" i="9"/>
  <c r="Z7015" i="9"/>
  <c r="Y7014" i="9"/>
  <c r="Z7014" i="9"/>
  <c r="Y7010" i="9"/>
  <c r="Z7010" i="9"/>
  <c r="Y7004" i="9"/>
  <c r="Z7004" i="9"/>
  <c r="X7000" i="9"/>
  <c r="Y7000" i="9"/>
  <c r="Z7000" i="9"/>
  <c r="Y6995" i="9"/>
  <c r="Z6995" i="9"/>
  <c r="Y6991" i="9"/>
  <c r="Z6991" i="9"/>
  <c r="X6990" i="9"/>
  <c r="Y6990" i="9"/>
  <c r="Z6990" i="9"/>
  <c r="X6989" i="9"/>
  <c r="Y6989" i="9"/>
  <c r="Z6989" i="9"/>
  <c r="Y6985" i="9"/>
  <c r="Z6985" i="9"/>
  <c r="X6984" i="9"/>
  <c r="Y6984" i="9"/>
  <c r="Z6984" i="9"/>
  <c r="Y6983" i="9"/>
  <c r="Z6983" i="9"/>
  <c r="Y6982" i="9"/>
  <c r="Z6982" i="9"/>
  <c r="X6978" i="9"/>
  <c r="Y6978" i="9"/>
  <c r="Z6978" i="9"/>
  <c r="X6977" i="9"/>
  <c r="Y6977" i="9"/>
  <c r="Z6977" i="9"/>
  <c r="Y6971" i="9"/>
  <c r="Z6971" i="9"/>
  <c r="Y6963" i="9"/>
  <c r="Z6963" i="9"/>
  <c r="Y6957" i="9"/>
  <c r="Z6957" i="9"/>
  <c r="Y6953" i="9"/>
  <c r="Z6953" i="9"/>
  <c r="Y6949" i="9"/>
  <c r="Z6949" i="9"/>
  <c r="X6948" i="9"/>
  <c r="Y6948" i="9"/>
  <c r="Z6948" i="9"/>
  <c r="Y6947" i="9"/>
  <c r="Z6947" i="9"/>
  <c r="X6938" i="9"/>
  <c r="Y6938" i="9"/>
  <c r="Z6938" i="9"/>
  <c r="Y6930" i="9"/>
  <c r="Z6930" i="9"/>
  <c r="Y6926" i="9"/>
  <c r="Z6926" i="9"/>
  <c r="Y6919" i="9"/>
  <c r="Z6919" i="9"/>
  <c r="Y6918" i="9"/>
  <c r="Z6918" i="9"/>
  <c r="Y6909" i="9"/>
  <c r="Z6909" i="9"/>
  <c r="X6904" i="9"/>
  <c r="Y6904" i="9"/>
  <c r="Z6904" i="9"/>
  <c r="X6903" i="9"/>
  <c r="Y6903" i="9"/>
  <c r="Z6903" i="9"/>
  <c r="Y6898" i="9"/>
  <c r="Z6898" i="9"/>
  <c r="X6888" i="9"/>
  <c r="Y6888" i="9"/>
  <c r="Z6888" i="9"/>
  <c r="Y6885" i="9"/>
  <c r="Z6885" i="9"/>
  <c r="X6880" i="9"/>
  <c r="Y6880" i="9"/>
  <c r="Z6880" i="9"/>
  <c r="Y6876" i="9"/>
  <c r="Z6876" i="9"/>
  <c r="Y6867" i="9"/>
  <c r="Z6867" i="9"/>
  <c r="Y6866" i="9"/>
  <c r="Z6866" i="9"/>
  <c r="Y6863" i="9"/>
  <c r="Z6863" i="9"/>
  <c r="Y6862" i="9"/>
  <c r="Z6862" i="9"/>
  <c r="X6859" i="9"/>
  <c r="Y6859" i="9"/>
  <c r="Z6859" i="9"/>
  <c r="Y6855" i="9"/>
  <c r="Z6855" i="9"/>
  <c r="Y6850" i="9"/>
  <c r="Z6850" i="9"/>
  <c r="Y6849" i="9"/>
  <c r="Z6849" i="9"/>
  <c r="Y6848" i="9"/>
  <c r="Z6848" i="9"/>
  <c r="X6846" i="9"/>
  <c r="Y6846" i="9"/>
  <c r="Z6846" i="9"/>
  <c r="Y6841" i="9"/>
  <c r="Z6841" i="9"/>
  <c r="Y6840" i="9"/>
  <c r="Z6840" i="9"/>
  <c r="Y6837" i="9"/>
  <c r="Z6837" i="9"/>
  <c r="Y6835" i="9"/>
  <c r="Z6835" i="9"/>
  <c r="X6834" i="9"/>
  <c r="Y6834" i="9"/>
  <c r="Z6834" i="9"/>
  <c r="X6833" i="9"/>
  <c r="Y6833" i="9"/>
  <c r="Z6833" i="9"/>
  <c r="X6826" i="9"/>
  <c r="Y6826" i="9"/>
  <c r="Z6826" i="9"/>
  <c r="Y6821" i="9"/>
  <c r="Z6821" i="9"/>
  <c r="Y6819" i="9"/>
  <c r="Z6819" i="9"/>
  <c r="X6815" i="9"/>
  <c r="Y6815" i="9"/>
  <c r="Z6815" i="9"/>
  <c r="Y6814" i="9"/>
  <c r="Z6814" i="9"/>
  <c r="Y6804" i="9"/>
  <c r="Z6804" i="9"/>
  <c r="X6803" i="9"/>
  <c r="Y6803" i="9"/>
  <c r="Z6803" i="9"/>
  <c r="X6802" i="9"/>
  <c r="Y6802" i="9"/>
  <c r="Z6802" i="9"/>
  <c r="X6801" i="9"/>
  <c r="Y6801" i="9"/>
  <c r="Z6801" i="9"/>
  <c r="X6799" i="9"/>
  <c r="Y6799" i="9"/>
  <c r="Z6799" i="9"/>
  <c r="Y6798" i="9"/>
  <c r="Z6798" i="9"/>
  <c r="X6793" i="9"/>
  <c r="X6789" i="9"/>
  <c r="Y6789" i="9"/>
  <c r="Z6789" i="9"/>
  <c r="Y6785" i="9"/>
  <c r="Z6785" i="9"/>
  <c r="X6781" i="9"/>
  <c r="Y6781" i="9"/>
  <c r="Z6781" i="9"/>
  <c r="Y6771" i="9"/>
  <c r="Z6771" i="9"/>
  <c r="X6770" i="9"/>
  <c r="Y6770" i="9"/>
  <c r="Z6770" i="9"/>
  <c r="X6769" i="9"/>
  <c r="Y6769" i="9"/>
  <c r="Z6769" i="9"/>
  <c r="X6768" i="9"/>
  <c r="Y6768" i="9"/>
  <c r="Z6768" i="9"/>
  <c r="Y6764" i="9"/>
  <c r="Z6764" i="9"/>
  <c r="X6760" i="9"/>
  <c r="Y6760" i="9"/>
  <c r="Z6760" i="9"/>
  <c r="Y6755" i="9"/>
  <c r="Z6755" i="9"/>
  <c r="Y6751" i="9"/>
  <c r="Z6751" i="9"/>
  <c r="Y6750" i="9"/>
  <c r="Z6750" i="9"/>
  <c r="X6749" i="9"/>
  <c r="Y6749" i="9"/>
  <c r="Z6749" i="9"/>
  <c r="Y6737" i="9"/>
  <c r="Z6737" i="9"/>
  <c r="Y6735" i="9"/>
  <c r="Z6735" i="9"/>
  <c r="Y6733" i="9"/>
  <c r="Z6733" i="9"/>
  <c r="X6725" i="9"/>
  <c r="X6723" i="9"/>
  <c r="X6712" i="9"/>
  <c r="Y6712" i="9"/>
  <c r="Z6712" i="9"/>
  <c r="X6694" i="9"/>
  <c r="Y6694" i="9"/>
  <c r="Z6694" i="9"/>
  <c r="Y6685" i="9"/>
  <c r="Z6685" i="9"/>
  <c r="Y6681" i="9"/>
  <c r="Z6681" i="9"/>
  <c r="X6680" i="9"/>
  <c r="Y6680" i="9"/>
  <c r="Z6680" i="9"/>
  <c r="Y6675" i="9"/>
  <c r="Z6675" i="9"/>
  <c r="X6674" i="9"/>
  <c r="Y6674" i="9"/>
  <c r="Z6674" i="9"/>
  <c r="Y6667" i="9"/>
  <c r="Z6667" i="9"/>
  <c r="X6666" i="9"/>
  <c r="Y6666" i="9"/>
  <c r="Z6666" i="9"/>
  <c r="X6664" i="9"/>
  <c r="Y6664" i="9"/>
  <c r="Z6664" i="9"/>
  <c r="X6662" i="9"/>
  <c r="Y6662" i="9"/>
  <c r="Z6662" i="9"/>
  <c r="Y6657" i="9"/>
  <c r="Z6657" i="9"/>
  <c r="X6655" i="9"/>
  <c r="Y6645" i="9"/>
  <c r="Z6645" i="9"/>
  <c r="X6644" i="9"/>
  <c r="Y6644" i="9"/>
  <c r="Z6644" i="9"/>
  <c r="Y6637" i="9"/>
  <c r="Z6637" i="9"/>
  <c r="X6636" i="9"/>
  <c r="Y6636" i="9"/>
  <c r="Z6636" i="9"/>
  <c r="Y6631" i="9"/>
  <c r="Z6631" i="9"/>
  <c r="X6630" i="9"/>
  <c r="Y6630" i="9"/>
  <c r="Z6630" i="9"/>
  <c r="X6629" i="9"/>
  <c r="Y6629" i="9"/>
  <c r="Z6629" i="9"/>
  <c r="X6626" i="9"/>
  <c r="Y6626" i="9"/>
  <c r="Z6626" i="9"/>
  <c r="X6624" i="9"/>
  <c r="Y6624" i="9"/>
  <c r="Z6624" i="9"/>
  <c r="X6622" i="9"/>
  <c r="Y6622" i="9"/>
  <c r="Z6622" i="9"/>
  <c r="Y6619" i="9"/>
  <c r="Z6619" i="9"/>
  <c r="Y6614" i="9"/>
  <c r="Z6614" i="9"/>
  <c r="Y6611" i="9"/>
  <c r="Z6611" i="9"/>
  <c r="X6608" i="9"/>
  <c r="Y6608" i="9"/>
  <c r="Z6608" i="9"/>
  <c r="Y6601" i="9"/>
  <c r="Z6601" i="9"/>
  <c r="Y6600" i="9"/>
  <c r="Z6600" i="9"/>
  <c r="X6598" i="9"/>
  <c r="Y6598" i="9"/>
  <c r="Z6598" i="9"/>
  <c r="Y6596" i="9"/>
  <c r="Z6596" i="9"/>
  <c r="X6595" i="9"/>
  <c r="Y6595" i="9"/>
  <c r="Z6595" i="9"/>
  <c r="X6594" i="9"/>
  <c r="Y6594" i="9"/>
  <c r="Z6594" i="9"/>
  <c r="Y6592" i="9"/>
  <c r="Z6592" i="9"/>
  <c r="X6591" i="9"/>
  <c r="Y6591" i="9"/>
  <c r="Z6591" i="9"/>
  <c r="Y6586" i="9"/>
  <c r="Z6586" i="9"/>
  <c r="Y6579" i="9"/>
  <c r="Z6579" i="9"/>
  <c r="X6570" i="9"/>
  <c r="Y6566" i="9"/>
  <c r="Z6566" i="9"/>
  <c r="Y6560" i="9"/>
  <c r="Z6560" i="9"/>
  <c r="X6554" i="9"/>
  <c r="Y6554" i="9"/>
  <c r="Z6554" i="9"/>
  <c r="Y6548" i="9"/>
  <c r="Z6548" i="9"/>
  <c r="Y6541" i="9"/>
  <c r="Z6541" i="9"/>
  <c r="Y6537" i="9"/>
  <c r="Z6537" i="9"/>
  <c r="Y6533" i="9"/>
  <c r="Z6533" i="9"/>
  <c r="Y6530" i="9"/>
  <c r="Z6530" i="9"/>
  <c r="Y6526" i="9"/>
  <c r="Z6526" i="9"/>
  <c r="Y6522" i="9"/>
  <c r="Z6522" i="9"/>
  <c r="Y6518" i="9"/>
  <c r="Z6518" i="9"/>
  <c r="Y6514" i="9"/>
  <c r="Z6514" i="9"/>
  <c r="Y6510" i="9"/>
  <c r="Z6510" i="9"/>
  <c r="Y6507" i="9"/>
  <c r="Z6507" i="9"/>
  <c r="Y6500" i="9"/>
  <c r="Z6500" i="9"/>
  <c r="Y6493" i="9"/>
  <c r="Z6493" i="9"/>
  <c r="Y6489" i="9"/>
  <c r="Z6489" i="9"/>
  <c r="Y6485" i="9"/>
  <c r="Z6485" i="9"/>
  <c r="Y6482" i="9"/>
  <c r="Z6482" i="9"/>
  <c r="Y6478" i="9"/>
  <c r="Z6478" i="9"/>
  <c r="Y6474" i="9"/>
  <c r="Z6474" i="9"/>
  <c r="Y6469" i="9"/>
  <c r="Z6469" i="9"/>
  <c r="Y6465" i="9"/>
  <c r="Z6465" i="9"/>
  <c r="Y6456" i="9"/>
  <c r="Z6456" i="9"/>
  <c r="Y6454" i="9"/>
  <c r="Z6454" i="9"/>
  <c r="X6452" i="9"/>
  <c r="Y6452" i="9"/>
  <c r="Z6452" i="9"/>
  <c r="X6451" i="9"/>
  <c r="Y6451" i="9"/>
  <c r="Z6451" i="9"/>
  <c r="Y6446" i="9"/>
  <c r="Z6446" i="9"/>
  <c r="Y6442" i="9"/>
  <c r="Z6442" i="9"/>
  <c r="X6441" i="9"/>
  <c r="Y6438" i="9"/>
  <c r="Z6438" i="9"/>
  <c r="Y6430" i="9"/>
  <c r="Z6430" i="9"/>
  <c r="Y6429" i="9"/>
  <c r="Z6429" i="9"/>
  <c r="X6425" i="9"/>
  <c r="Y6425" i="9"/>
  <c r="Z6425" i="9"/>
  <c r="Y6420" i="9"/>
  <c r="Z6420" i="9"/>
  <c r="Y6415" i="9"/>
  <c r="Z6415" i="9"/>
  <c r="Y6413" i="9"/>
  <c r="Z6413" i="9"/>
  <c r="Y6402" i="9"/>
  <c r="Z6402" i="9"/>
  <c r="X6397" i="9"/>
  <c r="Y6394" i="9"/>
  <c r="Z6394" i="9"/>
  <c r="Y6393" i="9"/>
  <c r="Z6393" i="9"/>
  <c r="X6391" i="9"/>
  <c r="Y6391" i="9"/>
  <c r="Z6391" i="9"/>
  <c r="Y6386" i="9"/>
  <c r="Z6386" i="9"/>
  <c r="Y6384" i="9"/>
  <c r="Z6384" i="9"/>
  <c r="Y6382" i="9"/>
  <c r="Z6382" i="9"/>
  <c r="Y6380" i="9"/>
  <c r="Z6380" i="9"/>
  <c r="Y6378" i="9"/>
  <c r="Z6378" i="9"/>
  <c r="Y6377" i="9"/>
  <c r="Z6377" i="9"/>
  <c r="X6373" i="9"/>
  <c r="Y6373" i="9"/>
  <c r="Z6373" i="9"/>
  <c r="Y6368" i="9"/>
  <c r="Z6368" i="9"/>
  <c r="X6367" i="9"/>
  <c r="Y6367" i="9"/>
  <c r="Z6367" i="9"/>
  <c r="Y6365" i="9"/>
  <c r="Z6365" i="9"/>
  <c r="Y6355" i="9"/>
  <c r="Z6355" i="9"/>
  <c r="Y6351" i="9"/>
  <c r="Z6351" i="9"/>
  <c r="Y6346" i="9"/>
  <c r="Z6346" i="9"/>
  <c r="Y6345" i="9"/>
  <c r="Z6345" i="9"/>
  <c r="Y6339" i="9"/>
  <c r="Z6339" i="9"/>
  <c r="X6337" i="9"/>
  <c r="Y6337" i="9"/>
  <c r="Z6337" i="9"/>
  <c r="Y6335" i="9"/>
  <c r="Z6335" i="9"/>
  <c r="Y6329" i="9"/>
  <c r="Z6329" i="9"/>
  <c r="Y6324" i="9"/>
  <c r="Z6324" i="9"/>
  <c r="Y6315" i="9"/>
  <c r="Z6315" i="9"/>
  <c r="Y6307" i="9"/>
  <c r="Z6307" i="9"/>
  <c r="X6303" i="9"/>
  <c r="Y6303" i="9"/>
  <c r="Z6303" i="9"/>
  <c r="Y6290" i="9"/>
  <c r="Z6290" i="9"/>
  <c r="Y6289" i="9"/>
  <c r="Z6289" i="9"/>
  <c r="Y6280" i="9"/>
  <c r="Z6280" i="9"/>
  <c r="Y6274" i="9"/>
  <c r="Z6274" i="9"/>
  <c r="Y6272" i="9"/>
  <c r="Z6272" i="9"/>
  <c r="Y6271" i="9"/>
  <c r="Z6271" i="9"/>
  <c r="Y6266" i="9"/>
  <c r="Z6266" i="9"/>
  <c r="X6265" i="9"/>
  <c r="Y6259" i="9"/>
  <c r="Z6259" i="9"/>
  <c r="Y6255" i="9"/>
  <c r="Z6255" i="9"/>
  <c r="Y6243" i="9"/>
  <c r="Z6243" i="9"/>
  <c r="X6236" i="9"/>
  <c r="Y6236" i="9"/>
  <c r="Z6236" i="9"/>
  <c r="Y6232" i="9"/>
  <c r="Z6232" i="9"/>
  <c r="Y6231" i="9"/>
  <c r="Z6231" i="9"/>
  <c r="Y6227" i="9"/>
  <c r="Z6227" i="9"/>
  <c r="Y6206" i="9"/>
  <c r="Z6206" i="9"/>
  <c r="Y6194" i="9"/>
  <c r="Z6194" i="9"/>
  <c r="Y6193" i="9"/>
  <c r="Z6193" i="9"/>
  <c r="Y6186" i="9"/>
  <c r="Z6186" i="9"/>
  <c r="Y6182" i="9"/>
  <c r="Z6182" i="9"/>
  <c r="Y6178" i="9"/>
  <c r="Z6178" i="9"/>
  <c r="Y6168" i="9"/>
  <c r="Z6168" i="9"/>
  <c r="Y6163" i="9"/>
  <c r="Z6163" i="9"/>
  <c r="Y6157" i="9"/>
  <c r="Z6157" i="9"/>
  <c r="Y6153" i="9"/>
  <c r="Z6153" i="9"/>
  <c r="Y6152" i="9"/>
  <c r="Z6152" i="9"/>
  <c r="Y6151" i="9"/>
  <c r="Z6151" i="9"/>
  <c r="Y6145" i="9"/>
  <c r="Z6145" i="9"/>
  <c r="Y6144" i="9"/>
  <c r="Z6144" i="9"/>
  <c r="Y6139" i="9"/>
  <c r="Z6139" i="9"/>
  <c r="Y6138" i="9"/>
  <c r="Z6138" i="9"/>
  <c r="Y6137" i="9"/>
  <c r="Z6137" i="9"/>
  <c r="Y6132" i="9"/>
  <c r="Z6132" i="9"/>
  <c r="Y6128" i="9"/>
  <c r="Z6128" i="9"/>
  <c r="Y6127" i="9"/>
  <c r="Z6127" i="9"/>
  <c r="Y6126" i="9"/>
  <c r="Z6126" i="9"/>
  <c r="X6125" i="9"/>
  <c r="Y6125" i="9"/>
  <c r="Z6125" i="9"/>
  <c r="Y6120" i="9"/>
  <c r="Z6120" i="9"/>
  <c r="Y6119" i="9"/>
  <c r="Z6119" i="9"/>
  <c r="X6118" i="9"/>
  <c r="Y6118" i="9"/>
  <c r="Z6118" i="9"/>
  <c r="X6113" i="9"/>
  <c r="Y6113" i="9"/>
  <c r="Z6113" i="9"/>
  <c r="Y6109" i="9"/>
  <c r="Z6109" i="9"/>
  <c r="Y6104" i="9"/>
  <c r="Z6104" i="9"/>
  <c r="Y6103" i="9"/>
  <c r="Z6103" i="9"/>
  <c r="Y6099" i="9"/>
  <c r="Z6099" i="9"/>
  <c r="Y6093" i="9"/>
  <c r="Z6093" i="9"/>
  <c r="X6089" i="9"/>
  <c r="Y6087" i="9"/>
  <c r="Z6087" i="9"/>
  <c r="X6086" i="9"/>
  <c r="Y6086" i="9"/>
  <c r="Z6086" i="9"/>
  <c r="X6082" i="9"/>
  <c r="Y6082" i="9"/>
  <c r="Z6082" i="9"/>
  <c r="Y6074" i="9"/>
  <c r="Z6074" i="9"/>
  <c r="X6069" i="9"/>
  <c r="Y6067" i="9"/>
  <c r="Z6067" i="9"/>
  <c r="X6066" i="9"/>
  <c r="Y6066" i="9"/>
  <c r="Z6066" i="9"/>
  <c r="X6062" i="9"/>
  <c r="Y6062" i="9"/>
  <c r="Z6062" i="9"/>
  <c r="Y6058" i="9"/>
  <c r="Z6058" i="9"/>
  <c r="X6045" i="9"/>
  <c r="Y6043" i="9"/>
  <c r="Z6043" i="9"/>
  <c r="X6038" i="9"/>
  <c r="Y6035" i="9"/>
  <c r="Z6035" i="9"/>
  <c r="Y6029" i="9"/>
  <c r="Z6029" i="9"/>
  <c r="Y6025" i="9"/>
  <c r="Z6025" i="9"/>
  <c r="Y6024" i="9"/>
  <c r="Z6024" i="9"/>
  <c r="Y6020" i="9"/>
  <c r="Z6020" i="9"/>
  <c r="X6015" i="9"/>
  <c r="Y6015" i="9"/>
  <c r="Z6015" i="9"/>
  <c r="X6011" i="9"/>
  <c r="Y6011" i="9"/>
  <c r="Z6011" i="9"/>
  <c r="X6007" i="9"/>
  <c r="Y6007" i="9"/>
  <c r="Z6007" i="9"/>
  <c r="Y6005" i="9"/>
  <c r="Z6005" i="9"/>
  <c r="Y6000" i="9"/>
  <c r="Z6000" i="9"/>
  <c r="X5995" i="9"/>
  <c r="Y5995" i="9"/>
  <c r="Z5995" i="9"/>
  <c r="Y5994" i="9"/>
  <c r="Z5994" i="9"/>
  <c r="Y5990" i="9"/>
  <c r="Z5990" i="9"/>
  <c r="Y5984" i="9"/>
  <c r="Z5984" i="9"/>
  <c r="X5979" i="9"/>
  <c r="Y5979" i="9"/>
  <c r="Z5979" i="9"/>
  <c r="Y5972" i="9"/>
  <c r="Z5972" i="9"/>
  <c r="Y5968" i="9"/>
  <c r="Z5968" i="9"/>
  <c r="Y5964" i="9"/>
  <c r="Z5964" i="9"/>
  <c r="Y5950" i="9"/>
  <c r="Z5950" i="9"/>
  <c r="Y5949" i="9"/>
  <c r="Z5949" i="9"/>
  <c r="Y5945" i="9"/>
  <c r="Z5945" i="9"/>
  <c r="Y5940" i="9"/>
  <c r="Z5940" i="9"/>
  <c r="Y5930" i="9"/>
  <c r="Z5930" i="9"/>
  <c r="Y5929" i="9"/>
  <c r="Z5929" i="9"/>
  <c r="Y5928" i="9"/>
  <c r="Z5928" i="9"/>
  <c r="Y5922" i="9"/>
  <c r="Z5922" i="9"/>
  <c r="Y5918" i="9"/>
  <c r="Z5918" i="9"/>
  <c r="X5911" i="9"/>
  <c r="Y5911" i="9"/>
  <c r="Z5911" i="9"/>
  <c r="Y5906" i="9"/>
  <c r="Z5906" i="9"/>
  <c r="Y5905" i="9"/>
  <c r="Z5905" i="9"/>
  <c r="Y5904" i="9"/>
  <c r="Z5904" i="9"/>
  <c r="Y5898" i="9"/>
  <c r="Z5898" i="9"/>
  <c r="Y5894" i="9"/>
  <c r="Z5894" i="9"/>
  <c r="Y5890" i="9"/>
  <c r="Z5890" i="9"/>
  <c r="Y5889" i="9"/>
  <c r="Z5889" i="9"/>
  <c r="Y5888" i="9"/>
  <c r="Z5888" i="9"/>
  <c r="Y5885" i="9"/>
  <c r="Z5885" i="9"/>
  <c r="X5875" i="9"/>
  <c r="Y5875" i="9"/>
  <c r="Z5875" i="9"/>
  <c r="X5871" i="9"/>
  <c r="Y5871" i="9"/>
  <c r="Z5871" i="9"/>
  <c r="Y5866" i="9"/>
  <c r="Z5866" i="9"/>
  <c r="Y5864" i="9"/>
  <c r="Z5864" i="9"/>
  <c r="X5863" i="9"/>
  <c r="Y5863" i="9"/>
  <c r="Z5863" i="9"/>
  <c r="X5859" i="9"/>
  <c r="Y5859" i="9"/>
  <c r="Z5859" i="9"/>
  <c r="Y5852" i="9"/>
  <c r="Z5852" i="9"/>
  <c r="Y5848" i="9"/>
  <c r="Z5848" i="9"/>
  <c r="Y5844" i="9"/>
  <c r="Z5844" i="9"/>
  <c r="Y5840" i="9"/>
  <c r="Z5840" i="9"/>
  <c r="X5839" i="9"/>
  <c r="Y5839" i="9"/>
  <c r="Z5839" i="9"/>
  <c r="Y5835" i="9"/>
  <c r="Z5835" i="9"/>
  <c r="Y5830" i="9"/>
  <c r="Z5830" i="9"/>
  <c r="Y5829" i="9"/>
  <c r="Z5829" i="9"/>
  <c r="Y5825" i="9"/>
  <c r="Z5825" i="9"/>
  <c r="Y5821" i="9"/>
  <c r="Z5821" i="9"/>
  <c r="Y5817" i="9"/>
  <c r="Z5817" i="9"/>
  <c r="Y5808" i="9"/>
  <c r="Z5808" i="9"/>
  <c r="X5807" i="9"/>
  <c r="Y5807" i="9"/>
  <c r="Z5807" i="9"/>
  <c r="Y5801" i="9"/>
  <c r="Z5801" i="9"/>
  <c r="Y5800" i="9"/>
  <c r="Z5800" i="9"/>
  <c r="X5799" i="9"/>
  <c r="Y5799" i="9"/>
  <c r="Z5799" i="9"/>
  <c r="Y5797" i="9"/>
  <c r="Z5797" i="9"/>
  <c r="Y5782" i="9"/>
  <c r="Z5782" i="9"/>
  <c r="Y5781" i="9"/>
  <c r="Z5781" i="9"/>
  <c r="Y5777" i="9"/>
  <c r="Z5777" i="9"/>
  <c r="Y5772" i="9"/>
  <c r="Z5772" i="9"/>
  <c r="Y5766" i="9"/>
  <c r="Z5766" i="9"/>
  <c r="Y5765" i="9"/>
  <c r="Z5765" i="9"/>
  <c r="Y5760" i="9"/>
  <c r="Z5760" i="9"/>
  <c r="X5759" i="9"/>
  <c r="Y5759" i="9"/>
  <c r="Z5759" i="9"/>
  <c r="Y5754" i="9"/>
  <c r="Z5754" i="9"/>
  <c r="Y5753" i="9"/>
  <c r="Z5753" i="9"/>
  <c r="Y5749" i="9"/>
  <c r="Z5749" i="9"/>
  <c r="X5743" i="9"/>
  <c r="Y5743" i="9"/>
  <c r="Z5743" i="9"/>
  <c r="Y5738" i="9"/>
  <c r="Z5738" i="9"/>
  <c r="Y5736" i="9"/>
  <c r="Z5736" i="9"/>
  <c r="Y5730" i="9"/>
  <c r="Z5730" i="9"/>
  <c r="Y5729" i="9"/>
  <c r="Z5729" i="9"/>
  <c r="Y5724" i="9"/>
  <c r="Z5724" i="9"/>
  <c r="X5723" i="9"/>
  <c r="Y5723" i="9"/>
  <c r="Z5723" i="9"/>
  <c r="Y5721" i="9"/>
  <c r="Z5721" i="9"/>
  <c r="Y5710" i="9"/>
  <c r="Z5710" i="9"/>
  <c r="Y5709" i="9"/>
  <c r="Z5709" i="9"/>
  <c r="X5703" i="9"/>
  <c r="Y5703" i="9"/>
  <c r="Z5703" i="9"/>
  <c r="Z8763" i="9"/>
  <c r="Z8761" i="9"/>
  <c r="Z8759" i="9"/>
  <c r="Z8757" i="9"/>
  <c r="Z8755" i="9"/>
  <c r="Z8753" i="9"/>
  <c r="Z8751" i="9"/>
  <c r="Z8749" i="9"/>
  <c r="Z8747" i="9"/>
  <c r="Z8745" i="9"/>
  <c r="Z8743" i="9"/>
  <c r="Z8741" i="9"/>
  <c r="Z8739" i="9"/>
  <c r="Z8737" i="9"/>
  <c r="Z8735" i="9"/>
  <c r="Z8733" i="9"/>
  <c r="Z8731" i="9"/>
  <c r="Z8729" i="9"/>
  <c r="Z8727" i="9"/>
  <c r="Z8725" i="9"/>
  <c r="Z8723" i="9"/>
  <c r="Z8721" i="9"/>
  <c r="Z8719" i="9"/>
  <c r="Z8717" i="9"/>
  <c r="Z8715" i="9"/>
  <c r="Z8713" i="9"/>
  <c r="Z8711" i="9"/>
  <c r="Z8709" i="9"/>
  <c r="Z8707" i="9"/>
  <c r="Z8705" i="9"/>
  <c r="Z8703" i="9"/>
  <c r="Z8701" i="9"/>
  <c r="Z8699" i="9"/>
  <c r="Z8697" i="9"/>
  <c r="Z8695" i="9"/>
  <c r="Z8693" i="9"/>
  <c r="Z8691" i="9"/>
  <c r="Z8689" i="9"/>
  <c r="Z8687" i="9"/>
  <c r="Z8685" i="9"/>
  <c r="Z8683" i="9"/>
  <c r="Z8681" i="9"/>
  <c r="Z8679" i="9"/>
  <c r="Z8677" i="9"/>
  <c r="Z8675" i="9"/>
  <c r="Z8673" i="9"/>
  <c r="Z8671" i="9"/>
  <c r="Z8669" i="9"/>
  <c r="Z8667" i="9"/>
  <c r="Z8665" i="9"/>
  <c r="Z8663" i="9"/>
  <c r="Z8661" i="9"/>
  <c r="Z8659" i="9"/>
  <c r="Z8657" i="9"/>
  <c r="Z8655" i="9"/>
  <c r="Z8653" i="9"/>
  <c r="Z8651" i="9"/>
  <c r="Z8649" i="9"/>
  <c r="Z8647" i="9"/>
  <c r="Z8645" i="9"/>
  <c r="Z8643" i="9"/>
  <c r="Z8641" i="9"/>
  <c r="Z8639" i="9"/>
  <c r="Z8637" i="9"/>
  <c r="Z8635" i="9"/>
  <c r="Z8633" i="9"/>
  <c r="Z8631" i="9"/>
  <c r="Z8629" i="9"/>
  <c r="Z8627" i="9"/>
  <c r="Z8625" i="9"/>
  <c r="Z8623" i="9"/>
  <c r="Z8621" i="9"/>
  <c r="Z8619" i="9"/>
  <c r="Z8617" i="9"/>
  <c r="Z8615" i="9"/>
  <c r="Z8613" i="9"/>
  <c r="Z8611" i="9"/>
  <c r="Z8609" i="9"/>
  <c r="Z8607" i="9"/>
  <c r="Z8605" i="9"/>
  <c r="Z8603" i="9"/>
  <c r="Z8601" i="9"/>
  <c r="Z8599" i="9"/>
  <c r="Z8597" i="9"/>
  <c r="Z8595" i="9"/>
  <c r="Z8593" i="9"/>
  <c r="Z8591" i="9"/>
  <c r="Z8589" i="9"/>
  <c r="Z8587" i="9"/>
  <c r="Z8585" i="9"/>
  <c r="Z8583" i="9"/>
  <c r="Z8581" i="9"/>
  <c r="Z8579" i="9"/>
  <c r="Z8577" i="9"/>
  <c r="Z8575" i="9"/>
  <c r="Z8573" i="9"/>
  <c r="Z8571" i="9"/>
  <c r="Z8569" i="9"/>
  <c r="Z8567" i="9"/>
  <c r="Z8565" i="9"/>
  <c r="Z8563" i="9"/>
  <c r="Z8561" i="9"/>
  <c r="Z8559" i="9"/>
  <c r="Z8557" i="9"/>
  <c r="Z8555" i="9"/>
  <c r="Z8553" i="9"/>
  <c r="Z8551" i="9"/>
  <c r="Z8549" i="9"/>
  <c r="Z8547" i="9"/>
  <c r="Z8545" i="9"/>
  <c r="Z8543" i="9"/>
  <c r="Z8541" i="9"/>
  <c r="Z8539" i="9"/>
  <c r="Z8537" i="9"/>
  <c r="Z8535" i="9"/>
  <c r="Z8533" i="9"/>
  <c r="Z8531" i="9"/>
  <c r="Z8529" i="9"/>
  <c r="Z8527" i="9"/>
  <c r="Z8525" i="9"/>
  <c r="Z8523" i="9"/>
  <c r="Z8521" i="9"/>
  <c r="Z8519" i="9"/>
  <c r="Z8517" i="9"/>
  <c r="Z8515" i="9"/>
  <c r="Z8513" i="9"/>
  <c r="Z8511" i="9"/>
  <c r="Z8509" i="9"/>
  <c r="Z8507" i="9"/>
  <c r="Z8505" i="9"/>
  <c r="Z8503" i="9"/>
  <c r="Z8501" i="9"/>
  <c r="Z8499" i="9"/>
  <c r="Z8497" i="9"/>
  <c r="Z8495" i="9"/>
  <c r="Z8493" i="9"/>
  <c r="Z8491" i="9"/>
  <c r="Z8489" i="9"/>
  <c r="Z8487" i="9"/>
  <c r="Z8485" i="9"/>
  <c r="Z8483" i="9"/>
  <c r="Z8481" i="9"/>
  <c r="Z8479" i="9"/>
  <c r="Z8477" i="9"/>
  <c r="Z8475" i="9"/>
  <c r="Z8473" i="9"/>
  <c r="Z8471" i="9"/>
  <c r="Z8469" i="9"/>
  <c r="Z8467" i="9"/>
  <c r="Z8465" i="9"/>
  <c r="Z8463" i="9"/>
  <c r="Z8461" i="9"/>
  <c r="Z8459" i="9"/>
  <c r="Z8457" i="9"/>
  <c r="Z8455" i="9"/>
  <c r="Z8453" i="9"/>
  <c r="Z8451" i="9"/>
  <c r="Z8449" i="9"/>
  <c r="Z8447" i="9"/>
  <c r="Z8445" i="9"/>
  <c r="Z8443" i="9"/>
  <c r="Z8441" i="9"/>
  <c r="Z8439" i="9"/>
  <c r="Z8437" i="9"/>
  <c r="Z8435" i="9"/>
  <c r="Z8433" i="9"/>
  <c r="Z8431" i="9"/>
  <c r="Z8429" i="9"/>
  <c r="Z8427" i="9"/>
  <c r="Z8425" i="9"/>
  <c r="Z8423" i="9"/>
  <c r="Z8421" i="9"/>
  <c r="Z8419" i="9"/>
  <c r="Z8417" i="9"/>
  <c r="Z8415" i="9"/>
  <c r="Z8413" i="9"/>
  <c r="Z8411" i="9"/>
  <c r="Z8409" i="9"/>
  <c r="Y1578" i="9"/>
  <c r="Z1578" i="9"/>
  <c r="Y1574" i="9"/>
  <c r="Z1574" i="9"/>
  <c r="Y1570" i="9"/>
  <c r="Z1570" i="9"/>
  <c r="Y1566" i="9"/>
  <c r="Z1566" i="9"/>
  <c r="Y1561" i="9"/>
  <c r="Z1561" i="9"/>
  <c r="Y1557" i="9"/>
  <c r="Z1557" i="9"/>
  <c r="Y1553" i="9"/>
  <c r="Z1553" i="9"/>
  <c r="Y1549" i="9"/>
  <c r="Z1549" i="9"/>
  <c r="Y1545" i="9"/>
  <c r="Z1545" i="9"/>
  <c r="Y1541" i="9"/>
  <c r="Z1541" i="9"/>
  <c r="Y1536" i="9"/>
  <c r="Z1536" i="9"/>
  <c r="Y1532" i="9"/>
  <c r="Z1532" i="9"/>
  <c r="Y1528" i="9"/>
  <c r="Z1528" i="9"/>
  <c r="Y1524" i="9"/>
  <c r="Z1524" i="9"/>
  <c r="Y1520" i="9"/>
  <c r="Z1520" i="9"/>
  <c r="Z1515" i="9"/>
  <c r="Y1515" i="9"/>
  <c r="Z1511" i="9"/>
  <c r="Y1511" i="9"/>
  <c r="Z1507" i="9"/>
  <c r="Y1507" i="9"/>
  <c r="Z1503" i="9"/>
  <c r="Y1503" i="9"/>
  <c r="Z1499" i="9"/>
  <c r="Y1499" i="9"/>
  <c r="Z1495" i="9"/>
  <c r="Y1495" i="9"/>
  <c r="Y1490" i="9"/>
  <c r="Z1490" i="9"/>
  <c r="X1486" i="9"/>
  <c r="Y1486" i="9"/>
  <c r="Z1486" i="9"/>
  <c r="Y1482" i="9"/>
  <c r="Z1482" i="9"/>
  <c r="X1478" i="9"/>
  <c r="Y1478" i="9"/>
  <c r="Z1478" i="9"/>
  <c r="Y1474" i="9"/>
  <c r="Z1474" i="9"/>
  <c r="X1470" i="9"/>
  <c r="Y1470" i="9"/>
  <c r="Z1470" i="9"/>
  <c r="Z1465" i="9"/>
  <c r="Y1465" i="9"/>
  <c r="Z1461" i="9"/>
  <c r="Y1461" i="9"/>
  <c r="Z1457" i="9"/>
  <c r="Y1457" i="9"/>
  <c r="Z1453" i="9"/>
  <c r="Y1453" i="9"/>
  <c r="Z1449" i="9"/>
  <c r="Y1449" i="9"/>
  <c r="Z1445" i="9"/>
  <c r="Y1445" i="9"/>
  <c r="Y1440" i="9"/>
  <c r="Z1440" i="9"/>
  <c r="Y1436" i="9"/>
  <c r="Z1436" i="9"/>
  <c r="Y1432" i="9"/>
  <c r="Z1432" i="9"/>
  <c r="Y1428" i="9"/>
  <c r="Z1428" i="9"/>
  <c r="Y1424" i="9"/>
  <c r="Z1424" i="9"/>
  <c r="Z1419" i="9"/>
  <c r="Y1419" i="9"/>
  <c r="Z1415" i="9"/>
  <c r="Y1415" i="9"/>
  <c r="Z1411" i="9"/>
  <c r="Y1411" i="9"/>
  <c r="Z1407" i="9"/>
  <c r="Y1407" i="9"/>
  <c r="Z1403" i="9"/>
  <c r="Y1403" i="9"/>
  <c r="Z1399" i="9"/>
  <c r="Y1399" i="9"/>
  <c r="Y1394" i="9"/>
  <c r="Z1394" i="9"/>
  <c r="Y1390" i="9"/>
  <c r="Z1390" i="9"/>
  <c r="Y1386" i="9"/>
  <c r="Z1386" i="9"/>
  <c r="Y1382" i="9"/>
  <c r="Z1382" i="9"/>
  <c r="Y1378" i="9"/>
  <c r="Z1378" i="9"/>
  <c r="Y1374" i="9"/>
  <c r="Z1374" i="9"/>
  <c r="Z1369" i="9"/>
  <c r="Y1369" i="9"/>
  <c r="Z1365" i="9"/>
  <c r="Y1365" i="9"/>
  <c r="Z1361" i="9"/>
  <c r="Y1361" i="9"/>
  <c r="Z1357" i="9"/>
  <c r="Y1357" i="9"/>
  <c r="Z1353" i="9"/>
  <c r="Y1353" i="9"/>
  <c r="Z1349" i="9"/>
  <c r="Y1349" i="9"/>
  <c r="Y1344" i="9"/>
  <c r="Z1344" i="9"/>
  <c r="Y1340" i="9"/>
  <c r="Z1340" i="9"/>
  <c r="Y1336" i="9"/>
  <c r="Z1336" i="9"/>
  <c r="Y1332" i="9"/>
  <c r="Z1332" i="9"/>
  <c r="Y1328" i="9"/>
  <c r="Z1328" i="9"/>
  <c r="Z1323" i="9"/>
  <c r="Y1323" i="9"/>
  <c r="Z1319" i="9"/>
  <c r="Y1319" i="9"/>
  <c r="Z1315" i="9"/>
  <c r="Y1315" i="9"/>
  <c r="Z1311" i="9"/>
  <c r="Y1311" i="9"/>
  <c r="Z1307" i="9"/>
  <c r="Y1307" i="9"/>
  <c r="Z1303" i="9"/>
  <c r="Y1303" i="9"/>
  <c r="Y1298" i="9"/>
  <c r="Z1298" i="9"/>
  <c r="X1294" i="9"/>
  <c r="Y1294" i="9"/>
  <c r="Z1294" i="9"/>
  <c r="Y1290" i="9"/>
  <c r="Z1290" i="9"/>
  <c r="X1286" i="9"/>
  <c r="Y1286" i="9"/>
  <c r="Z1286" i="9"/>
  <c r="Y1282" i="9"/>
  <c r="Z1282" i="9"/>
  <c r="X1278" i="9"/>
  <c r="Y1278" i="9"/>
  <c r="Z1278" i="9"/>
  <c r="Z1273" i="9"/>
  <c r="Y1273" i="9"/>
  <c r="Z1269" i="9"/>
  <c r="Y1269" i="9"/>
  <c r="Z1265" i="9"/>
  <c r="Y1265" i="9"/>
  <c r="Z1261" i="9"/>
  <c r="Y1261" i="9"/>
  <c r="Z1257" i="9"/>
  <c r="Y1257" i="9"/>
  <c r="Z1253" i="9"/>
  <c r="Y1253" i="9"/>
  <c r="Y1248" i="9"/>
  <c r="Z1248" i="9"/>
  <c r="Y1244" i="9"/>
  <c r="Z1244" i="9"/>
  <c r="Z1240" i="9"/>
  <c r="Y1240" i="9"/>
  <c r="Z1236" i="9"/>
  <c r="Y1236" i="9"/>
  <c r="Z1232" i="9"/>
  <c r="Y1232" i="9"/>
  <c r="Y1227" i="9"/>
  <c r="Z1227" i="9"/>
  <c r="Y1223" i="9"/>
  <c r="Z1223" i="9"/>
  <c r="Y1219" i="9"/>
  <c r="Z1219" i="9"/>
  <c r="Y1215" i="9"/>
  <c r="Z1215" i="9"/>
  <c r="Y1211" i="9"/>
  <c r="Z1211" i="9"/>
  <c r="Y1207" i="9"/>
  <c r="Z1207" i="9"/>
  <c r="Z1202" i="9"/>
  <c r="Y1202" i="9"/>
  <c r="Z1198" i="9"/>
  <c r="Y1198" i="9"/>
  <c r="Z1194" i="9"/>
  <c r="Y1194" i="9"/>
  <c r="Z1190" i="9"/>
  <c r="Y1190" i="9"/>
  <c r="Z1186" i="9"/>
  <c r="Y1186" i="9"/>
  <c r="Z1182" i="9"/>
  <c r="Y1182" i="9"/>
  <c r="Y1177" i="9"/>
  <c r="Z1177" i="9"/>
  <c r="Y1173" i="9"/>
  <c r="Z1173" i="9"/>
  <c r="Y1169" i="9"/>
  <c r="Z1169" i="9"/>
  <c r="Y1165" i="9"/>
  <c r="Z1165" i="9"/>
  <c r="Y1161" i="9"/>
  <c r="Z1161" i="9"/>
  <c r="Y1157" i="9"/>
  <c r="Z1157" i="9"/>
  <c r="Z1152" i="9"/>
  <c r="Y1152" i="9"/>
  <c r="Z1148" i="9"/>
  <c r="Y1148" i="9"/>
  <c r="Z1144" i="9"/>
  <c r="Y1144" i="9"/>
  <c r="Z1140" i="9"/>
  <c r="Y1140" i="9"/>
  <c r="Z1136" i="9"/>
  <c r="Y1136" i="9"/>
  <c r="X3362" i="9"/>
  <c r="Y3362" i="9"/>
  <c r="Z3362" i="9"/>
  <c r="X3358" i="9"/>
  <c r="Y3358" i="9"/>
  <c r="Z3358" i="9"/>
  <c r="Y3354" i="9"/>
  <c r="Z3354" i="9"/>
  <c r="X3350" i="9"/>
  <c r="Y3350" i="9"/>
  <c r="Z3350" i="9"/>
  <c r="Y3346" i="9"/>
  <c r="Z3346" i="9"/>
  <c r="X3342" i="9"/>
  <c r="Y3342" i="9"/>
  <c r="Z3342" i="9"/>
  <c r="Y3337" i="9"/>
  <c r="Z3337" i="9"/>
  <c r="Y3333" i="9"/>
  <c r="Z3333" i="9"/>
  <c r="Y3329" i="9"/>
  <c r="Z3329" i="9"/>
  <c r="Y3325" i="9"/>
  <c r="Z3325" i="9"/>
  <c r="Y3321" i="9"/>
  <c r="Z3321" i="9"/>
  <c r="Y3317" i="9"/>
  <c r="Z3317" i="9"/>
  <c r="X3312" i="9"/>
  <c r="Y3312" i="9"/>
  <c r="Z3312" i="9"/>
  <c r="Y3308" i="9"/>
  <c r="Z3308" i="9"/>
  <c r="Y3304" i="9"/>
  <c r="Z3304" i="9"/>
  <c r="Y3300" i="9"/>
  <c r="Z3300" i="9"/>
  <c r="Y3296" i="9"/>
  <c r="Z3296" i="9"/>
  <c r="Y3291" i="9"/>
  <c r="Z3291" i="9"/>
  <c r="Y3287" i="9"/>
  <c r="Z3287" i="9"/>
  <c r="Y3283" i="9"/>
  <c r="Z3283" i="9"/>
  <c r="Y3279" i="9"/>
  <c r="Z3279" i="9"/>
  <c r="Y3275" i="9"/>
  <c r="Z3275" i="9"/>
  <c r="Y3271" i="9"/>
  <c r="Z3271" i="9"/>
  <c r="Y3266" i="9"/>
  <c r="Z3266" i="9"/>
  <c r="Y3262" i="9"/>
  <c r="Z3262" i="9"/>
  <c r="Y3258" i="9"/>
  <c r="Z3258" i="9"/>
  <c r="Y3254" i="9"/>
  <c r="Z3254" i="9"/>
  <c r="Y3250" i="9"/>
  <c r="Z3250" i="9"/>
  <c r="Y3246" i="9"/>
  <c r="Z3246" i="9"/>
  <c r="Y3241" i="9"/>
  <c r="Z3241" i="9"/>
  <c r="Y3237" i="9"/>
  <c r="Z3237" i="9"/>
  <c r="Y3233" i="9"/>
  <c r="Z3233" i="9"/>
  <c r="Y3229" i="9"/>
  <c r="Z3229" i="9"/>
  <c r="Y3225" i="9"/>
  <c r="Z3225" i="9"/>
  <c r="Y3221" i="9"/>
  <c r="Z3221" i="9"/>
  <c r="Y3216" i="9"/>
  <c r="Z3216" i="9"/>
  <c r="Y3212" i="9"/>
  <c r="Z3212" i="9"/>
  <c r="Y3208" i="9"/>
  <c r="Z3208" i="9"/>
  <c r="Y3204" i="9"/>
  <c r="Z3204" i="9"/>
  <c r="Y3200" i="9"/>
  <c r="Z3200" i="9"/>
  <c r="Y3195" i="9"/>
  <c r="Z3195" i="9"/>
  <c r="Y3191" i="9"/>
  <c r="Z3191" i="9"/>
  <c r="Y3187" i="9"/>
  <c r="Z3187" i="9"/>
  <c r="Y3183" i="9"/>
  <c r="Z3183" i="9"/>
  <c r="Y3179" i="9"/>
  <c r="Z3179" i="9"/>
  <c r="Y3175" i="9"/>
  <c r="Z3175" i="9"/>
  <c r="Y3170" i="9"/>
  <c r="Z3170" i="9"/>
  <c r="X3166" i="9"/>
  <c r="Y3166" i="9"/>
  <c r="Z3166" i="9"/>
  <c r="Y3162" i="9"/>
  <c r="Z3162" i="9"/>
  <c r="X3158" i="9"/>
  <c r="Y3158" i="9"/>
  <c r="Z3158" i="9"/>
  <c r="Y3154" i="9"/>
  <c r="Z3154" i="9"/>
  <c r="X3150" i="9"/>
  <c r="Y3150" i="9"/>
  <c r="Z3150" i="9"/>
  <c r="X3145" i="9"/>
  <c r="Y3145" i="9"/>
  <c r="Z3145" i="9"/>
  <c r="Y3141" i="9"/>
  <c r="Z3141" i="9"/>
  <c r="Y3137" i="9"/>
  <c r="Z3137" i="9"/>
  <c r="Y3133" i="9"/>
  <c r="Z3133" i="9"/>
  <c r="Y3129" i="9"/>
  <c r="Z3129" i="9"/>
  <c r="Y3125" i="9"/>
  <c r="Z3125" i="9"/>
  <c r="X3120" i="9"/>
  <c r="Y3120" i="9"/>
  <c r="Z3120" i="9"/>
  <c r="Y3116" i="9"/>
  <c r="Z3116" i="9"/>
  <c r="Y3112" i="9"/>
  <c r="Z3112" i="9"/>
  <c r="Y3108" i="9"/>
  <c r="Z3108" i="9"/>
  <c r="Y3104" i="9"/>
  <c r="Z3104" i="9"/>
  <c r="Y3099" i="9"/>
  <c r="Z3099" i="9"/>
  <c r="Y3095" i="9"/>
  <c r="Z3095" i="9"/>
  <c r="Y3091" i="9"/>
  <c r="Z3091" i="9"/>
  <c r="Y3087" i="9"/>
  <c r="Z3087" i="9"/>
  <c r="Y3083" i="9"/>
  <c r="Z3083" i="9"/>
  <c r="Y3079" i="9"/>
  <c r="Z3079" i="9"/>
  <c r="Y3074" i="9"/>
  <c r="Z3074" i="9"/>
  <c r="Y3070" i="9"/>
  <c r="Z3070" i="9"/>
  <c r="Y3066" i="9"/>
  <c r="Z3066" i="9"/>
  <c r="Y3062" i="9"/>
  <c r="Z3062" i="9"/>
  <c r="Y3058" i="9"/>
  <c r="Z3058" i="9"/>
  <c r="Y3054" i="9"/>
  <c r="Z3054" i="9"/>
  <c r="Y3049" i="9"/>
  <c r="Z3049" i="9"/>
  <c r="Y3045" i="9"/>
  <c r="Z3045" i="9"/>
  <c r="Y3041" i="9"/>
  <c r="Z3041" i="9"/>
  <c r="Y3037" i="9"/>
  <c r="Z3037" i="9"/>
  <c r="Y3033" i="9"/>
  <c r="Z3033" i="9"/>
  <c r="Y3029" i="9"/>
  <c r="Z3029" i="9"/>
  <c r="Y3024" i="9"/>
  <c r="Z3024" i="9"/>
  <c r="Y3020" i="9"/>
  <c r="Z3020" i="9"/>
  <c r="Y3016" i="9"/>
  <c r="Z3016" i="9"/>
  <c r="Y3012" i="9"/>
  <c r="Z3012" i="9"/>
  <c r="Y3008" i="9"/>
  <c r="Z3008" i="9"/>
  <c r="X3003" i="9"/>
  <c r="Y3003" i="9"/>
  <c r="Z3003" i="9"/>
  <c r="Y2999" i="9"/>
  <c r="Z2999" i="9"/>
  <c r="Y2995" i="9"/>
  <c r="Z2995" i="9"/>
  <c r="Y2991" i="9"/>
  <c r="Z2991" i="9"/>
  <c r="Y2987" i="9"/>
  <c r="Z2987" i="9"/>
  <c r="Y2983" i="9"/>
  <c r="Z2983" i="9"/>
  <c r="Y2978" i="9"/>
  <c r="Z2978" i="9"/>
  <c r="X2974" i="9"/>
  <c r="Y2974" i="9"/>
  <c r="Z2974" i="9"/>
  <c r="Y2970" i="9"/>
  <c r="Z2970" i="9"/>
  <c r="X2966" i="9"/>
  <c r="Y2966" i="9"/>
  <c r="Z2966" i="9"/>
  <c r="Y2962" i="9"/>
  <c r="Z2962" i="9"/>
  <c r="Y5138" i="9"/>
  <c r="Z5138" i="9"/>
  <c r="Y5134" i="9"/>
  <c r="Z5134" i="9"/>
  <c r="Y5130" i="9"/>
  <c r="Z5130" i="9"/>
  <c r="Y5126" i="9"/>
  <c r="Z5126" i="9"/>
  <c r="Y5122" i="9"/>
  <c r="Z5122" i="9"/>
  <c r="Y5118" i="9"/>
  <c r="Z5118" i="9"/>
  <c r="Y5113" i="9"/>
  <c r="Z5113" i="9"/>
  <c r="X5109" i="9"/>
  <c r="Y5109" i="9"/>
  <c r="Z5109" i="9"/>
  <c r="Y5105" i="9"/>
  <c r="Z5105" i="9"/>
  <c r="X5101" i="9"/>
  <c r="Y5101" i="9"/>
  <c r="Z5101" i="9"/>
  <c r="Y5097" i="9"/>
  <c r="Z5097" i="9"/>
  <c r="X5093" i="9"/>
  <c r="Y5093" i="9"/>
  <c r="Z5093" i="9"/>
  <c r="Y5088" i="9"/>
  <c r="Z5088" i="9"/>
  <c r="Y5084" i="9"/>
  <c r="Z5084" i="9"/>
  <c r="Y5080" i="9"/>
  <c r="Z5080" i="9"/>
  <c r="Y5076" i="9"/>
  <c r="Z5076" i="9"/>
  <c r="Y5072" i="9"/>
  <c r="Z5072" i="9"/>
  <c r="Y5067" i="9"/>
  <c r="Z5067" i="9"/>
  <c r="Y5063" i="9"/>
  <c r="Z5063" i="9"/>
  <c r="X5059" i="9"/>
  <c r="Y5059" i="9"/>
  <c r="Z5059" i="9"/>
  <c r="Y5055" i="9"/>
  <c r="Z5055" i="9"/>
  <c r="Y5051" i="9"/>
  <c r="Z5051" i="9"/>
  <c r="Y5047" i="9"/>
  <c r="Z5047" i="9"/>
  <c r="Y5042" i="9"/>
  <c r="Z5042" i="9"/>
  <c r="Y5038" i="9"/>
  <c r="Z5038" i="9"/>
  <c r="Y5034" i="9"/>
  <c r="Z5034" i="9"/>
  <c r="Y5030" i="9"/>
  <c r="Z5030" i="9"/>
  <c r="Y5026" i="9"/>
  <c r="Z5026" i="9"/>
  <c r="Y5022" i="9"/>
  <c r="Z5022" i="9"/>
  <c r="Y5017" i="9"/>
  <c r="Z5017" i="9"/>
  <c r="X5013" i="9"/>
  <c r="Y5013" i="9"/>
  <c r="Z5013" i="9"/>
  <c r="Y5009" i="9"/>
  <c r="Z5009" i="9"/>
  <c r="X5005" i="9"/>
  <c r="Y5005" i="9"/>
  <c r="Z5005" i="9"/>
  <c r="Y5001" i="9"/>
  <c r="Z5001" i="9"/>
  <c r="X4997" i="9"/>
  <c r="Y4997" i="9"/>
  <c r="Z4997" i="9"/>
  <c r="Y4992" i="9"/>
  <c r="Z4992" i="9"/>
  <c r="Y4988" i="9"/>
  <c r="Z4988" i="9"/>
  <c r="X4984" i="9"/>
  <c r="Y4984" i="9"/>
  <c r="Z4984" i="9"/>
  <c r="Y4980" i="9"/>
  <c r="Z4980" i="9"/>
  <c r="Y4976" i="9"/>
  <c r="Z4976" i="9"/>
  <c r="Y4971" i="9"/>
  <c r="Z4971" i="9"/>
  <c r="Y4967" i="9"/>
  <c r="Z4967" i="9"/>
  <c r="Y4963" i="9"/>
  <c r="Z4963" i="9"/>
  <c r="Y4959" i="9"/>
  <c r="Z4959" i="9"/>
  <c r="Y4955" i="9"/>
  <c r="Z4955" i="9"/>
  <c r="Y4951" i="9"/>
  <c r="Z4951" i="9"/>
  <c r="Y4946" i="9"/>
  <c r="Z4946" i="9"/>
  <c r="Y4942" i="9"/>
  <c r="Z4942" i="9"/>
  <c r="Y4938" i="9"/>
  <c r="Z4938" i="9"/>
  <c r="Y4934" i="9"/>
  <c r="Z4934" i="9"/>
  <c r="Y4930" i="9"/>
  <c r="Z4930" i="9"/>
  <c r="Y4926" i="9"/>
  <c r="Z4926" i="9"/>
  <c r="Y4921" i="9"/>
  <c r="Z4921" i="9"/>
  <c r="X4917" i="9"/>
  <c r="Y4917" i="9"/>
  <c r="Z4917" i="9"/>
  <c r="Y4913" i="9"/>
  <c r="Z4913" i="9"/>
  <c r="X4909" i="9"/>
  <c r="Y4909" i="9"/>
  <c r="Z4909" i="9"/>
  <c r="Y4905" i="9"/>
  <c r="Z4905" i="9"/>
  <c r="X4901" i="9"/>
  <c r="Y4901" i="9"/>
  <c r="Z4901" i="9"/>
  <c r="Y4896" i="9"/>
  <c r="Z4896" i="9"/>
  <c r="X4892" i="9"/>
  <c r="Y4892" i="9"/>
  <c r="Z4892" i="9"/>
  <c r="Y4888" i="9"/>
  <c r="Z4888" i="9"/>
  <c r="Y4884" i="9"/>
  <c r="Z4884" i="9"/>
  <c r="Y4880" i="9"/>
  <c r="Z4880" i="9"/>
  <c r="Y4875" i="9"/>
  <c r="Z4875" i="9"/>
  <c r="Y4871" i="9"/>
  <c r="Z4871" i="9"/>
  <c r="Y4867" i="9"/>
  <c r="Z4867" i="9"/>
  <c r="Y4863" i="9"/>
  <c r="Z4863" i="9"/>
  <c r="Y4859" i="9"/>
  <c r="Z4859" i="9"/>
  <c r="Y4855" i="9"/>
  <c r="Z4855" i="9"/>
  <c r="X4850" i="9"/>
  <c r="Y4850" i="9"/>
  <c r="Z4850" i="9"/>
  <c r="Y4846" i="9"/>
  <c r="Z4846" i="9"/>
  <c r="Y4842" i="9"/>
  <c r="Z4842" i="9"/>
  <c r="Y4838" i="9"/>
  <c r="Z4838" i="9"/>
  <c r="Y4834" i="9"/>
  <c r="Z4834" i="9"/>
  <c r="Y4830" i="9"/>
  <c r="Z4830" i="9"/>
  <c r="Y4825" i="9"/>
  <c r="Z4825" i="9"/>
  <c r="X4821" i="9"/>
  <c r="Y4821" i="9"/>
  <c r="Z4821" i="9"/>
  <c r="Y4817" i="9"/>
  <c r="Z4817" i="9"/>
  <c r="X4813" i="9"/>
  <c r="Y4813" i="9"/>
  <c r="Z4813" i="9"/>
  <c r="Y4809" i="9"/>
  <c r="Z4809" i="9"/>
  <c r="X4805" i="9"/>
  <c r="Y4805" i="9"/>
  <c r="Z4805" i="9"/>
  <c r="X4800" i="9"/>
  <c r="Y4800" i="9"/>
  <c r="Z4800" i="9"/>
  <c r="Y4796" i="9"/>
  <c r="Z4796" i="9"/>
  <c r="Y4792" i="9"/>
  <c r="Z4792" i="9"/>
  <c r="Y4788" i="9"/>
  <c r="Z4788" i="9"/>
  <c r="Y4784" i="9"/>
  <c r="Z4784" i="9"/>
  <c r="Y4779" i="9"/>
  <c r="Z4779" i="9"/>
  <c r="Y4775" i="9"/>
  <c r="Z4775" i="9"/>
  <c r="Y4771" i="9"/>
  <c r="Z4771" i="9"/>
  <c r="Y4767" i="9"/>
  <c r="Z4767" i="9"/>
  <c r="Y4763" i="9"/>
  <c r="Z4763" i="9"/>
  <c r="Y4759" i="9"/>
  <c r="Z4759" i="9"/>
  <c r="Y4754" i="9"/>
  <c r="Z4754" i="9"/>
  <c r="Y4750" i="9"/>
  <c r="Z4750" i="9"/>
  <c r="Y4746" i="9"/>
  <c r="Z4746" i="9"/>
  <c r="Y4742" i="9"/>
  <c r="Z4742" i="9"/>
  <c r="Y4738" i="9"/>
  <c r="Z4738" i="9"/>
  <c r="X4734" i="9"/>
  <c r="Y4734" i="9"/>
  <c r="Z4734" i="9"/>
  <c r="Y4729" i="9"/>
  <c r="Z4729" i="9"/>
  <c r="X4725" i="9"/>
  <c r="Y4725" i="9"/>
  <c r="Z4725" i="9"/>
  <c r="Y4721" i="9"/>
  <c r="Z4721" i="9"/>
  <c r="X4717" i="9"/>
  <c r="Y4717" i="9"/>
  <c r="Z4717" i="9"/>
  <c r="Y4713" i="9"/>
  <c r="Z4713" i="9"/>
  <c r="X4709" i="9"/>
  <c r="Y4709" i="9"/>
  <c r="Z4709" i="9"/>
  <c r="Y4704" i="9"/>
  <c r="Z4704" i="9"/>
  <c r="X4700" i="9"/>
  <c r="Y4700" i="9"/>
  <c r="Z4700" i="9"/>
  <c r="Y4696" i="9"/>
  <c r="Z4696" i="9"/>
  <c r="X4692" i="9"/>
  <c r="Y4692" i="9"/>
  <c r="Z4692" i="9"/>
  <c r="Y4688" i="9"/>
  <c r="Z4688" i="9"/>
  <c r="Y4683" i="9"/>
  <c r="Z4683" i="9"/>
  <c r="Y4679" i="9"/>
  <c r="Z4679" i="9"/>
  <c r="Y4675" i="9"/>
  <c r="Z4675" i="9"/>
  <c r="Y4671" i="9"/>
  <c r="Z4671" i="9"/>
  <c r="Y4667" i="9"/>
  <c r="Z4667" i="9"/>
  <c r="Y4663" i="9"/>
  <c r="Z4663" i="9"/>
  <c r="X4658" i="9"/>
  <c r="Y4658" i="9"/>
  <c r="Z4658" i="9"/>
  <c r="Y4654" i="9"/>
  <c r="Z4654" i="9"/>
  <c r="Y4650" i="9"/>
  <c r="Z4650" i="9"/>
  <c r="Y4646" i="9"/>
  <c r="Z4646" i="9"/>
  <c r="X4642" i="9"/>
  <c r="Y4642" i="9"/>
  <c r="Z4642" i="9"/>
  <c r="Y4638" i="9"/>
  <c r="Z4638" i="9"/>
  <c r="Y4633" i="9"/>
  <c r="Z4633" i="9"/>
  <c r="X4629" i="9"/>
  <c r="Y4629" i="9"/>
  <c r="Z4629" i="9"/>
  <c r="Y4625" i="9"/>
  <c r="Z4625" i="9"/>
  <c r="X4621" i="9"/>
  <c r="Y4621" i="9"/>
  <c r="Z4621" i="9"/>
  <c r="Y4617" i="9"/>
  <c r="Z4617" i="9"/>
  <c r="X4613" i="9"/>
  <c r="Y4613" i="9"/>
  <c r="Z4613" i="9"/>
  <c r="X4608" i="9"/>
  <c r="Y4608" i="9"/>
  <c r="Z4608" i="9"/>
  <c r="Y4604" i="9"/>
  <c r="Z4604" i="9"/>
  <c r="Y4600" i="9"/>
  <c r="Z4600" i="9"/>
  <c r="Y4596" i="9"/>
  <c r="Z4596" i="9"/>
  <c r="X4592" i="9"/>
  <c r="Y4592" i="9"/>
  <c r="Z4592" i="9"/>
  <c r="Y4587" i="9"/>
  <c r="Z4587" i="9"/>
  <c r="Y4583" i="9"/>
  <c r="Z4583" i="9"/>
  <c r="Y4579" i="9"/>
  <c r="Z4579" i="9"/>
  <c r="Y4575" i="9"/>
  <c r="Z4575" i="9"/>
  <c r="Y4571" i="9"/>
  <c r="Z4571" i="9"/>
  <c r="Y4567" i="9"/>
  <c r="Z4567" i="9"/>
  <c r="Y4562" i="9"/>
  <c r="Z4562" i="9"/>
  <c r="Y4558" i="9"/>
  <c r="Z4558" i="9"/>
  <c r="Y4554" i="9"/>
  <c r="Z4554" i="9"/>
  <c r="Y4550" i="9"/>
  <c r="Z4550" i="9"/>
  <c r="Y4546" i="9"/>
  <c r="Z4546" i="9"/>
  <c r="X4542" i="9"/>
  <c r="Y4542" i="9"/>
  <c r="Z4542" i="9"/>
  <c r="Y4537" i="9"/>
  <c r="Z4537" i="9"/>
  <c r="X4533" i="9"/>
  <c r="Y4533" i="9"/>
  <c r="Z4533" i="9"/>
  <c r="Y4529" i="9"/>
  <c r="Z4529" i="9"/>
  <c r="X4525" i="9"/>
  <c r="Y4525" i="9"/>
  <c r="Z4525" i="9"/>
  <c r="Y4521" i="9"/>
  <c r="Z4521" i="9"/>
  <c r="X4517" i="9"/>
  <c r="Y4517" i="9"/>
  <c r="Z4517" i="9"/>
  <c r="Y4512" i="9"/>
  <c r="Z4512" i="9"/>
  <c r="X4508" i="9"/>
  <c r="Y4508" i="9"/>
  <c r="Z4508" i="9"/>
  <c r="Y4504" i="9"/>
  <c r="Z4504" i="9"/>
  <c r="X4500" i="9"/>
  <c r="Y4500" i="9"/>
  <c r="Z4500" i="9"/>
  <c r="Y4496" i="9"/>
  <c r="Z4496" i="9"/>
  <c r="Y4491" i="9"/>
  <c r="Z4491" i="9"/>
  <c r="Y4487" i="9"/>
  <c r="Z4487" i="9"/>
  <c r="X4483" i="9"/>
  <c r="Y4483" i="9"/>
  <c r="Z4483" i="9"/>
  <c r="Y4479" i="9"/>
  <c r="Z4479" i="9"/>
  <c r="Y4475" i="9"/>
  <c r="Z4475" i="9"/>
  <c r="Y4471" i="9"/>
  <c r="Z4471" i="9"/>
  <c r="Y4466" i="9"/>
  <c r="Z4466" i="9"/>
  <c r="Y4462" i="9"/>
  <c r="Z4462" i="9"/>
  <c r="Y4458" i="9"/>
  <c r="Z4458" i="9"/>
  <c r="Y4454" i="9"/>
  <c r="Z4454" i="9"/>
  <c r="X4450" i="9"/>
  <c r="Y4450" i="9"/>
  <c r="Z4450" i="9"/>
  <c r="Y4446" i="9"/>
  <c r="Z4446" i="9"/>
  <c r="Y4441" i="9"/>
  <c r="Z4441" i="9"/>
  <c r="X4437" i="9"/>
  <c r="Y4437" i="9"/>
  <c r="Z4437" i="9"/>
  <c r="X4433" i="9"/>
  <c r="Y4433" i="9"/>
  <c r="Z4433" i="9"/>
  <c r="X4429" i="9"/>
  <c r="Y4429" i="9"/>
  <c r="Z4429" i="9"/>
  <c r="Y4425" i="9"/>
  <c r="Z4425" i="9"/>
  <c r="X4421" i="9"/>
  <c r="Y4421" i="9"/>
  <c r="Z4421" i="9"/>
  <c r="Y4416" i="9"/>
  <c r="Z4416" i="9"/>
  <c r="Y4412" i="9"/>
  <c r="Z4412" i="9"/>
  <c r="Y4408" i="9"/>
  <c r="Z4408" i="9"/>
  <c r="Y4404" i="9"/>
  <c r="Z4404" i="9"/>
  <c r="X4400" i="9"/>
  <c r="Y4400" i="9"/>
  <c r="Z4400" i="9"/>
  <c r="Y4395" i="9"/>
  <c r="Z4395" i="9"/>
  <c r="Y4391" i="9"/>
  <c r="Z4391" i="9"/>
  <c r="Y4387" i="9"/>
  <c r="Z4387" i="9"/>
  <c r="X4383" i="9"/>
  <c r="Y4383" i="9"/>
  <c r="Z4383" i="9"/>
  <c r="Y4379" i="9"/>
  <c r="Z4379" i="9"/>
  <c r="X4375" i="9"/>
  <c r="Y4375" i="9"/>
  <c r="Z4375" i="9"/>
  <c r="Y4370" i="9"/>
  <c r="Z4370" i="9"/>
  <c r="X4366" i="9"/>
  <c r="Y4366" i="9"/>
  <c r="Z4366" i="9"/>
  <c r="Y4362" i="9"/>
  <c r="Z4362" i="9"/>
  <c r="Y4358" i="9"/>
  <c r="Z4358" i="9"/>
  <c r="Y4354" i="9"/>
  <c r="Z4354" i="9"/>
  <c r="Y4350" i="9"/>
  <c r="Z4350" i="9"/>
  <c r="Y4345" i="9"/>
  <c r="Z4345" i="9"/>
  <c r="X4341" i="9"/>
  <c r="Y4341" i="9"/>
  <c r="Z4341" i="9"/>
  <c r="Y4337" i="9"/>
  <c r="Z4337" i="9"/>
  <c r="X4333" i="9"/>
  <c r="Y4333" i="9"/>
  <c r="Z4333" i="9"/>
  <c r="Y4329" i="9"/>
  <c r="Z4329" i="9"/>
  <c r="X4325" i="9"/>
  <c r="Y4325" i="9"/>
  <c r="Z4325" i="9"/>
  <c r="Y4320" i="9"/>
  <c r="Z4320" i="9"/>
  <c r="X4316" i="9"/>
  <c r="Y4316" i="9"/>
  <c r="Z4316" i="9"/>
  <c r="Y4312" i="9"/>
  <c r="Z4312" i="9"/>
  <c r="Y4308" i="9"/>
  <c r="Z4308" i="9"/>
  <c r="Y4304" i="9"/>
  <c r="Z4304" i="9"/>
  <c r="Z4299" i="9"/>
  <c r="Y4299" i="9"/>
  <c r="Z4295" i="9"/>
  <c r="Y4295" i="9"/>
  <c r="X4291" i="9"/>
  <c r="Z4291" i="9"/>
  <c r="Y4291" i="9"/>
  <c r="Z4287" i="9"/>
  <c r="Y4287" i="9"/>
  <c r="Z4283" i="9"/>
  <c r="Y4283" i="9"/>
  <c r="Z4279" i="9"/>
  <c r="Y4279" i="9"/>
  <c r="Y4274" i="9"/>
  <c r="Z4274" i="9"/>
  <c r="Y4270" i="9"/>
  <c r="Z4270" i="9"/>
  <c r="Y4266" i="9"/>
  <c r="Z4266" i="9"/>
  <c r="Y4262" i="9"/>
  <c r="Z4262" i="9"/>
  <c r="Y4258" i="9"/>
  <c r="Z4258" i="9"/>
  <c r="Y4254" i="9"/>
  <c r="Z4254" i="9"/>
  <c r="Z4249" i="9"/>
  <c r="Y4249" i="9"/>
  <c r="X4245" i="9"/>
  <c r="Z4245" i="9"/>
  <c r="Y4245" i="9"/>
  <c r="X4241" i="9"/>
  <c r="Z4241" i="9"/>
  <c r="Y4241" i="9"/>
  <c r="X4237" i="9"/>
  <c r="Z4237" i="9"/>
  <c r="Y4237" i="9"/>
  <c r="Z4233" i="9"/>
  <c r="Y4233" i="9"/>
  <c r="X4229" i="9"/>
  <c r="Z4229" i="9"/>
  <c r="Y4229" i="9"/>
  <c r="Y4224" i="9"/>
  <c r="Z4224" i="9"/>
  <c r="Y4220" i="9"/>
  <c r="Z4220" i="9"/>
  <c r="Y4216" i="9"/>
  <c r="Z4216" i="9"/>
  <c r="Y4212" i="9"/>
  <c r="Z4212" i="9"/>
  <c r="Y4208" i="9"/>
  <c r="Z4208" i="9"/>
  <c r="Z4203" i="9"/>
  <c r="Y4203" i="9"/>
  <c r="Z4199" i="9"/>
  <c r="Y4199" i="9"/>
  <c r="Z4195" i="9"/>
  <c r="Y4195" i="9"/>
  <c r="X4191" i="9"/>
  <c r="Z4191" i="9"/>
  <c r="Y4191" i="9"/>
  <c r="Z4187" i="9"/>
  <c r="Y4187" i="9"/>
  <c r="X4183" i="9"/>
  <c r="Z4183" i="9"/>
  <c r="Y4183" i="9"/>
  <c r="Y4178" i="9"/>
  <c r="Z4178" i="9"/>
  <c r="X4174" i="9"/>
  <c r="Y4174" i="9"/>
  <c r="Z4174" i="9"/>
  <c r="Y4170" i="9"/>
  <c r="Z4170" i="9"/>
  <c r="Y4166" i="9"/>
  <c r="Z4166" i="9"/>
  <c r="Y4162" i="9"/>
  <c r="Z4162" i="9"/>
  <c r="Y4158" i="9"/>
  <c r="Z4158" i="9"/>
  <c r="Z4153" i="9"/>
  <c r="Y4153" i="9"/>
  <c r="X4149" i="9"/>
  <c r="Z4149" i="9"/>
  <c r="Y4149" i="9"/>
  <c r="Z4145" i="9"/>
  <c r="Y4145" i="9"/>
  <c r="X4141" i="9"/>
  <c r="Z4141" i="9"/>
  <c r="Y4141" i="9"/>
  <c r="Z4137" i="9"/>
  <c r="Y4137" i="9"/>
  <c r="X4133" i="9"/>
  <c r="Z4133" i="9"/>
  <c r="Y4133" i="9"/>
  <c r="Y4128" i="9"/>
  <c r="Z4128" i="9"/>
  <c r="X4124" i="9"/>
  <c r="Y4124" i="9"/>
  <c r="Z4124" i="9"/>
  <c r="Y4120" i="9"/>
  <c r="Z4120" i="9"/>
  <c r="Y4116" i="9"/>
  <c r="Z4116" i="9"/>
  <c r="Y4112" i="9"/>
  <c r="Z4112" i="9"/>
  <c r="X4107" i="9"/>
  <c r="Z4107" i="9"/>
  <c r="Y4107" i="9"/>
  <c r="Z4103" i="9"/>
  <c r="Y4103" i="9"/>
  <c r="Z4099" i="9"/>
  <c r="Y4099" i="9"/>
  <c r="Z4095" i="9"/>
  <c r="Y4095" i="9"/>
  <c r="Z4091" i="9"/>
  <c r="Y4091" i="9"/>
  <c r="Z4087" i="9"/>
  <c r="Y4087" i="9"/>
  <c r="Y4082" i="9"/>
  <c r="Z4082" i="9"/>
  <c r="Y4078" i="9"/>
  <c r="Z4078" i="9"/>
  <c r="Y4074" i="9"/>
  <c r="Z4074" i="9"/>
  <c r="Y4070" i="9"/>
  <c r="Z4070" i="9"/>
  <c r="Y4066" i="9"/>
  <c r="Z4066" i="9"/>
  <c r="Y4062" i="9"/>
  <c r="Z4062" i="9"/>
  <c r="X4057" i="9"/>
  <c r="Z4057" i="9"/>
  <c r="Y4057" i="9"/>
  <c r="X4053" i="9"/>
  <c r="Z4053" i="9"/>
  <c r="Y4053" i="9"/>
  <c r="Z4049" i="9"/>
  <c r="Y4049" i="9"/>
  <c r="X4045" i="9"/>
  <c r="Z4045" i="9"/>
  <c r="Y4045" i="9"/>
  <c r="Z4041" i="9"/>
  <c r="Y4041" i="9"/>
  <c r="X4037" i="9"/>
  <c r="Z4037" i="9"/>
  <c r="Y4037" i="9"/>
  <c r="Y4032" i="9"/>
  <c r="Z4032" i="9"/>
  <c r="Y4028" i="9"/>
  <c r="Z4028" i="9"/>
  <c r="Y4024" i="9"/>
  <c r="Z4024" i="9"/>
  <c r="Y4020" i="9"/>
  <c r="Z4020" i="9"/>
  <c r="Y4016" i="9"/>
  <c r="Z4016" i="9"/>
  <c r="Z4011" i="9"/>
  <c r="Y4011" i="9"/>
  <c r="X4007" i="9"/>
  <c r="Z4007" i="9"/>
  <c r="Y4007" i="9"/>
  <c r="Z4003" i="9"/>
  <c r="Y4003" i="9"/>
  <c r="Z3999" i="9"/>
  <c r="Y3999" i="9"/>
  <c r="Z3995" i="9"/>
  <c r="Y3995" i="9"/>
  <c r="Z3991" i="9"/>
  <c r="Y3991" i="9"/>
  <c r="Y3986" i="9"/>
  <c r="Z3986" i="9"/>
  <c r="Y3982" i="9"/>
  <c r="Z3982" i="9"/>
  <c r="Y3978" i="9"/>
  <c r="Z3978" i="9"/>
  <c r="Y3974" i="9"/>
  <c r="Z3974" i="9"/>
  <c r="Y3970" i="9"/>
  <c r="Z3970" i="9"/>
  <c r="Y3966" i="9"/>
  <c r="Z3966" i="9"/>
  <c r="Z3961" i="9"/>
  <c r="Y3961" i="9"/>
  <c r="X3957" i="9"/>
  <c r="Z3957" i="9"/>
  <c r="Y3957" i="9"/>
  <c r="Z3953" i="9"/>
  <c r="Y3953" i="9"/>
  <c r="X3949" i="9"/>
  <c r="Z3949" i="9"/>
  <c r="Y3949" i="9"/>
  <c r="Z3945" i="9"/>
  <c r="Y3945" i="9"/>
  <c r="X3941" i="9"/>
  <c r="Z3941" i="9"/>
  <c r="Y3941" i="9"/>
  <c r="Y3936" i="9"/>
  <c r="Z3936" i="9"/>
  <c r="X3932" i="9"/>
  <c r="Y3932" i="9"/>
  <c r="Z3932" i="9"/>
  <c r="Y3928" i="9"/>
  <c r="Z3928" i="9"/>
  <c r="Y3924" i="9"/>
  <c r="Z3924" i="9"/>
  <c r="Y3920" i="9"/>
  <c r="Z3920" i="9"/>
  <c r="X3915" i="9"/>
  <c r="Z3915" i="9"/>
  <c r="Y3915" i="9"/>
  <c r="Z3911" i="9"/>
  <c r="Y3911" i="9"/>
  <c r="Z3907" i="9"/>
  <c r="Y3907" i="9"/>
  <c r="Z3903" i="9"/>
  <c r="Y3903" i="9"/>
  <c r="X3899" i="9"/>
  <c r="Z3899" i="9"/>
  <c r="Y3899" i="9"/>
  <c r="Z3895" i="9"/>
  <c r="Y3895" i="9"/>
  <c r="Y3890" i="9"/>
  <c r="Z3890" i="9"/>
  <c r="Y3886" i="9"/>
  <c r="Z3886" i="9"/>
  <c r="Y3882" i="9"/>
  <c r="Z3882" i="9"/>
  <c r="Y3878" i="9"/>
  <c r="Z3878" i="9"/>
  <c r="Y3874" i="9"/>
  <c r="Z3874" i="9"/>
  <c r="Y3870" i="9"/>
  <c r="Z3870" i="9"/>
  <c r="X3865" i="9"/>
  <c r="Z3865" i="9"/>
  <c r="Y3865" i="9"/>
  <c r="X3861" i="9"/>
  <c r="Z3861" i="9"/>
  <c r="Y3861" i="9"/>
  <c r="Z3857" i="9"/>
  <c r="Y3857" i="9"/>
  <c r="X3853" i="9"/>
  <c r="Z3853" i="9"/>
  <c r="Y3853" i="9"/>
  <c r="X3849" i="9"/>
  <c r="Z3849" i="9"/>
  <c r="Y3849" i="9"/>
  <c r="X3845" i="9"/>
  <c r="Z3845" i="9"/>
  <c r="Y3845" i="9"/>
  <c r="Y3840" i="9"/>
  <c r="Z3840" i="9"/>
  <c r="Y3836" i="9"/>
  <c r="Z3836" i="9"/>
  <c r="Y3832" i="9"/>
  <c r="Z3832" i="9"/>
  <c r="Y3828" i="9"/>
  <c r="Z3828" i="9"/>
  <c r="Y3824" i="9"/>
  <c r="Z3824" i="9"/>
  <c r="Z3819" i="9"/>
  <c r="Y3819" i="9"/>
  <c r="X3815" i="9"/>
  <c r="Z3815" i="9"/>
  <c r="Y3815" i="9"/>
  <c r="Z3811" i="9"/>
  <c r="Y3811" i="9"/>
  <c r="Z3807" i="9"/>
  <c r="Y3807" i="9"/>
  <c r="Z3803" i="9"/>
  <c r="Y3803" i="9"/>
  <c r="Z3799" i="9"/>
  <c r="Y3799" i="9"/>
  <c r="Y3794" i="9"/>
  <c r="Z3794" i="9"/>
  <c r="Y3790" i="9"/>
  <c r="Z3790" i="9"/>
  <c r="Y3786" i="9"/>
  <c r="Z3786" i="9"/>
  <c r="Y3782" i="9"/>
  <c r="Z3782" i="9"/>
  <c r="Y3778" i="9"/>
  <c r="Z3778" i="9"/>
  <c r="Y3774" i="9"/>
  <c r="Z3774" i="9"/>
  <c r="Z3769" i="9"/>
  <c r="Y3769" i="9"/>
  <c r="X3765" i="9"/>
  <c r="Z3765" i="9"/>
  <c r="Y3765" i="9"/>
  <c r="Z3761" i="9"/>
  <c r="Y3761" i="9"/>
  <c r="X3757" i="9"/>
  <c r="Z3757" i="9"/>
  <c r="Y3757" i="9"/>
  <c r="Z3753" i="9"/>
  <c r="Y3753" i="9"/>
  <c r="X3749" i="9"/>
  <c r="Z3749" i="9"/>
  <c r="Y3749" i="9"/>
  <c r="Y3744" i="9"/>
  <c r="Z3744" i="9"/>
  <c r="X3740" i="9"/>
  <c r="Y3740" i="9"/>
  <c r="Z3740" i="9"/>
  <c r="Y3736" i="9"/>
  <c r="Z3736" i="9"/>
  <c r="Y3732" i="9"/>
  <c r="Z3732" i="9"/>
  <c r="Y3728" i="9"/>
  <c r="Z3728" i="9"/>
  <c r="Z3723" i="9"/>
  <c r="Y3723" i="9"/>
  <c r="Z3719" i="9"/>
  <c r="Y3719" i="9"/>
  <c r="Z3715" i="9"/>
  <c r="Y3715" i="9"/>
  <c r="Z3711" i="9"/>
  <c r="Y3711" i="9"/>
  <c r="X3707" i="9"/>
  <c r="Z3707" i="9"/>
  <c r="Y3707" i="9"/>
  <c r="Z3703" i="9"/>
  <c r="Y3703" i="9"/>
  <c r="Y3698" i="9"/>
  <c r="Z3698" i="9"/>
  <c r="Y3694" i="9"/>
  <c r="Z3694" i="9"/>
  <c r="Y3690" i="9"/>
  <c r="Z3690" i="9"/>
  <c r="Y3686" i="9"/>
  <c r="Z3686" i="9"/>
  <c r="Y3682" i="9"/>
  <c r="Z3682" i="9"/>
  <c r="Y3678" i="9"/>
  <c r="Z3678" i="9"/>
  <c r="Z3673" i="9"/>
  <c r="Y3673" i="9"/>
  <c r="X3669" i="9"/>
  <c r="Z3669" i="9"/>
  <c r="Y3669" i="9"/>
  <c r="Z3665" i="9"/>
  <c r="Y3665" i="9"/>
  <c r="X3661" i="9"/>
  <c r="Z3661" i="9"/>
  <c r="Y3661" i="9"/>
  <c r="X3657" i="9"/>
  <c r="Z3657" i="9"/>
  <c r="Y3657" i="9"/>
  <c r="X3653" i="9"/>
  <c r="Z3653" i="9"/>
  <c r="Y3653" i="9"/>
  <c r="Y3648" i="9"/>
  <c r="Z3648" i="9"/>
  <c r="Y3644" i="9"/>
  <c r="Z3644" i="9"/>
  <c r="Y3640" i="9"/>
  <c r="Z3640" i="9"/>
  <c r="Z3636" i="9"/>
  <c r="Y3636" i="9"/>
  <c r="Z3632" i="9"/>
  <c r="Y3632" i="9"/>
  <c r="Z3627" i="9"/>
  <c r="Y3627" i="9"/>
  <c r="Z3623" i="9"/>
  <c r="Y3623" i="9"/>
  <c r="Z3619" i="9"/>
  <c r="Y3619" i="9"/>
  <c r="Y3615" i="9"/>
  <c r="Z3615" i="9"/>
  <c r="Y3611" i="9"/>
  <c r="Z3611" i="9"/>
  <c r="Y3607" i="9"/>
  <c r="Z3607" i="9"/>
  <c r="Y3602" i="9"/>
  <c r="Z3602" i="9"/>
  <c r="Y3598" i="9"/>
  <c r="Z3598" i="9"/>
  <c r="Y3594" i="9"/>
  <c r="Z3594" i="9"/>
  <c r="X3590" i="9"/>
  <c r="Y3590" i="9"/>
  <c r="Z3590" i="9"/>
  <c r="Y3586" i="9"/>
  <c r="Z3586" i="9"/>
  <c r="Y3582" i="9"/>
  <c r="Z3582" i="9"/>
  <c r="Y3577" i="9"/>
  <c r="Z3577" i="9"/>
  <c r="X3573" i="9"/>
  <c r="Y3573" i="9"/>
  <c r="Z3573" i="9"/>
  <c r="Y3569" i="9"/>
  <c r="Z3569" i="9"/>
  <c r="X3565" i="9"/>
  <c r="Y3565" i="9"/>
  <c r="Z3565" i="9"/>
  <c r="Y3561" i="9"/>
  <c r="Z3561" i="9"/>
  <c r="X3557" i="9"/>
  <c r="Y3557" i="9"/>
  <c r="Z3557" i="9"/>
  <c r="Y3552" i="9"/>
  <c r="Z3552" i="9"/>
  <c r="X3548" i="9"/>
  <c r="Y3548" i="9"/>
  <c r="Z3548" i="9"/>
  <c r="Y3544" i="9"/>
  <c r="Z3544" i="9"/>
  <c r="Y3540" i="9"/>
  <c r="Z3540" i="9"/>
  <c r="Y3536" i="9"/>
  <c r="Z3536" i="9"/>
  <c r="Y3531" i="9"/>
  <c r="Z3531" i="9"/>
  <c r="Y3527" i="9"/>
  <c r="Z3527" i="9"/>
  <c r="Y3523" i="9"/>
  <c r="Z3523" i="9"/>
  <c r="Y3519" i="9"/>
  <c r="Z3519" i="9"/>
  <c r="Y3515" i="9"/>
  <c r="Z3515" i="9"/>
  <c r="Y3511" i="9"/>
  <c r="Z3511" i="9"/>
  <c r="Y3506" i="9"/>
  <c r="Z3506" i="9"/>
  <c r="Y3502" i="9"/>
  <c r="Z3502" i="9"/>
  <c r="X3498" i="9"/>
  <c r="Y3498" i="9"/>
  <c r="Z3498" i="9"/>
  <c r="Y3494" i="9"/>
  <c r="Z3494" i="9"/>
  <c r="Y3490" i="9"/>
  <c r="Z3490" i="9"/>
  <c r="Y3486" i="9"/>
  <c r="Z3486" i="9"/>
  <c r="Y3481" i="9"/>
  <c r="Z3481" i="9"/>
  <c r="X3477" i="9"/>
  <c r="Y3477" i="9"/>
  <c r="Z3477" i="9"/>
  <c r="Y3473" i="9"/>
  <c r="Z3473" i="9"/>
  <c r="X3469" i="9"/>
  <c r="Y3469" i="9"/>
  <c r="Z3469" i="9"/>
  <c r="Y3465" i="9"/>
  <c r="Z3465" i="9"/>
  <c r="X3461" i="9"/>
  <c r="Y3461" i="9"/>
  <c r="Z3461" i="9"/>
  <c r="Y3456" i="9"/>
  <c r="Z3456" i="9"/>
  <c r="Y3452" i="9"/>
  <c r="Z3452" i="9"/>
  <c r="X3448" i="9"/>
  <c r="Y3448" i="9"/>
  <c r="Z3448" i="9"/>
  <c r="Y3444" i="9"/>
  <c r="Z3444" i="9"/>
  <c r="Y3440" i="9"/>
  <c r="Z3440" i="9"/>
  <c r="Y3435" i="9"/>
  <c r="Z3435" i="9"/>
  <c r="Y3431" i="9"/>
  <c r="Z3431" i="9"/>
  <c r="Y3427" i="9"/>
  <c r="Z3427" i="9"/>
  <c r="Y3423" i="9"/>
  <c r="Z3423" i="9"/>
  <c r="Y3419" i="9"/>
  <c r="Z3419" i="9"/>
  <c r="Y3415" i="9"/>
  <c r="Z3415" i="9"/>
  <c r="Y3410" i="9"/>
  <c r="Z3410" i="9"/>
  <c r="Y3406" i="9"/>
  <c r="Z3406" i="9"/>
  <c r="Y3402" i="9"/>
  <c r="Z3402" i="9"/>
  <c r="Y3398" i="9"/>
  <c r="Z3398" i="9"/>
  <c r="Y3394" i="9"/>
  <c r="Z3394" i="9"/>
  <c r="Y3390" i="9"/>
  <c r="Z3390" i="9"/>
  <c r="Y3385" i="9"/>
  <c r="Z3385" i="9"/>
  <c r="X3381" i="9"/>
  <c r="Y3381" i="9"/>
  <c r="Z3381" i="9"/>
  <c r="Y3377" i="9"/>
  <c r="Z3377" i="9"/>
  <c r="X3373" i="9"/>
  <c r="Y3373" i="9"/>
  <c r="Z3373" i="9"/>
  <c r="Y3369" i="9"/>
  <c r="Z3369" i="9"/>
  <c r="X5697" i="9"/>
  <c r="Y5697" i="9"/>
  <c r="Z5697" i="9"/>
  <c r="Y5696" i="9"/>
  <c r="Z5696" i="9"/>
  <c r="Y5695" i="9"/>
  <c r="Z5695" i="9"/>
  <c r="Y5690" i="9"/>
  <c r="Z5690" i="9"/>
  <c r="Y5683" i="9"/>
  <c r="Z5683" i="9"/>
  <c r="Y5679" i="9"/>
  <c r="Z5679" i="9"/>
  <c r="Y5675" i="9"/>
  <c r="Z5675" i="9"/>
  <c r="X5669" i="9"/>
  <c r="Y5669" i="9"/>
  <c r="Z5669" i="9"/>
  <c r="Y5658" i="9"/>
  <c r="Z5658" i="9"/>
  <c r="X5657" i="9"/>
  <c r="Y5657" i="9"/>
  <c r="Z5657" i="9"/>
  <c r="X5653" i="9"/>
  <c r="Y5653" i="9"/>
  <c r="Z5653" i="9"/>
  <c r="Y5651" i="9"/>
  <c r="Z5651" i="9"/>
  <c r="Y5643" i="9"/>
  <c r="Z5643" i="9"/>
  <c r="Y5635" i="9"/>
  <c r="Z5635" i="9"/>
  <c r="Y5631" i="9"/>
  <c r="Z5631" i="9"/>
  <c r="Y5626" i="9"/>
  <c r="Z5626" i="9"/>
  <c r="X5624" i="9"/>
  <c r="Y5624" i="9"/>
  <c r="Z5624" i="9"/>
  <c r="Y5623" i="9"/>
  <c r="Z5623" i="9"/>
  <c r="Y5622" i="9"/>
  <c r="Z5622" i="9"/>
  <c r="X5617" i="9"/>
  <c r="Y5617" i="9"/>
  <c r="Z5617" i="9"/>
  <c r="Y5614" i="9"/>
  <c r="Z5614" i="9"/>
  <c r="Y5612" i="9"/>
  <c r="Z5612" i="9"/>
  <c r="Y5607" i="9"/>
  <c r="Z5607" i="9"/>
  <c r="Y5603" i="9"/>
  <c r="Z5603" i="9"/>
  <c r="X5602" i="9"/>
  <c r="Y5602" i="9"/>
  <c r="Z5602" i="9"/>
  <c r="Y5595" i="9"/>
  <c r="Z5595" i="9"/>
  <c r="Y5592" i="9"/>
  <c r="Z5592" i="9"/>
  <c r="Y5591" i="9"/>
  <c r="Z5591" i="9"/>
  <c r="Y5588" i="9"/>
  <c r="Z5588" i="9"/>
  <c r="Y5579" i="9"/>
  <c r="Z5579" i="9"/>
  <c r="Y5576" i="9"/>
  <c r="Z5576" i="9"/>
  <c r="Y5575" i="9"/>
  <c r="Z5575" i="9"/>
  <c r="Y5563" i="9"/>
  <c r="Z5563" i="9"/>
  <c r="X5561" i="9"/>
  <c r="Y5561" i="9"/>
  <c r="Z5561" i="9"/>
  <c r="X5556" i="9"/>
  <c r="Y5556" i="9"/>
  <c r="Z5556" i="9"/>
  <c r="Y5547" i="9"/>
  <c r="Z5547" i="9"/>
  <c r="Y5539" i="9"/>
  <c r="Z5539" i="9"/>
  <c r="Y5534" i="9"/>
  <c r="Z5534" i="9"/>
  <c r="Y5530" i="9"/>
  <c r="Z5530" i="9"/>
  <c r="Y5522" i="9"/>
  <c r="Z5522" i="9"/>
  <c r="X5521" i="9"/>
  <c r="Y5521" i="9"/>
  <c r="Z5521" i="9"/>
  <c r="Y5520" i="9"/>
  <c r="Z5520" i="9"/>
  <c r="Y5519" i="9"/>
  <c r="Z5519" i="9"/>
  <c r="X5518" i="9"/>
  <c r="Y5518" i="9"/>
  <c r="Z5518" i="9"/>
  <c r="Y5516" i="9"/>
  <c r="Z5516" i="9"/>
  <c r="Y5512" i="9"/>
  <c r="Z5512" i="9"/>
  <c r="Y5508" i="9"/>
  <c r="Z5508" i="9"/>
  <c r="Y5502" i="9"/>
  <c r="Z5502" i="9"/>
  <c r="X5501" i="9"/>
  <c r="Y5501" i="9"/>
  <c r="Z5501" i="9"/>
  <c r="Y5494" i="9"/>
  <c r="Z5494" i="9"/>
  <c r="X5492" i="9"/>
  <c r="Y5492" i="9"/>
  <c r="Z5492" i="9"/>
  <c r="Y5488" i="9"/>
  <c r="Z5488" i="9"/>
  <c r="Y5483" i="9"/>
  <c r="Z5483" i="9"/>
  <c r="X5482" i="9"/>
  <c r="Y5482" i="9"/>
  <c r="Z5482" i="9"/>
  <c r="Y5478" i="9"/>
  <c r="Z5478" i="9"/>
  <c r="X5473" i="9"/>
  <c r="Y5473" i="9"/>
  <c r="Z5473" i="9"/>
  <c r="Y5472" i="9"/>
  <c r="Z5472" i="9"/>
  <c r="Y5471" i="9"/>
  <c r="Z5471" i="9"/>
  <c r="Y5468" i="9"/>
  <c r="Z5468" i="9"/>
  <c r="Y5462" i="9"/>
  <c r="Z5462" i="9"/>
  <c r="X5461" i="9"/>
  <c r="Y5461" i="9"/>
  <c r="Z5461" i="9"/>
  <c r="X5454" i="9"/>
  <c r="Y5454" i="9"/>
  <c r="Z5454" i="9"/>
  <c r="X5450" i="9"/>
  <c r="Y5450" i="9"/>
  <c r="Z5450" i="9"/>
  <c r="X5449" i="9"/>
  <c r="Y5449" i="9"/>
  <c r="Z5449" i="9"/>
  <c r="Y5445" i="9"/>
  <c r="Z5445" i="9"/>
  <c r="Y5441" i="9"/>
  <c r="Z5441" i="9"/>
  <c r="Y5437" i="9"/>
  <c r="Z5437" i="9"/>
  <c r="X5436" i="9"/>
  <c r="Y5436" i="9"/>
  <c r="Z5436" i="9"/>
  <c r="Y5435" i="9"/>
  <c r="Z5435" i="9"/>
  <c r="Y5434" i="9"/>
  <c r="Z5434" i="9"/>
  <c r="Y5426" i="9"/>
  <c r="Z5426" i="9"/>
  <c r="X5420" i="9"/>
  <c r="Y5420" i="9"/>
  <c r="Z5420" i="9"/>
  <c r="X5416" i="9"/>
  <c r="Y5416" i="9"/>
  <c r="Z5416" i="9"/>
  <c r="Y5415" i="9"/>
  <c r="Z5415" i="9"/>
  <c r="X5411" i="9"/>
  <c r="X5408" i="9"/>
  <c r="Y5408" i="9"/>
  <c r="Z5408" i="9"/>
  <c r="Y5403" i="9"/>
  <c r="Z5403" i="9"/>
  <c r="Y5402" i="9"/>
  <c r="Z5402" i="9"/>
  <c r="Y5397" i="9"/>
  <c r="Z5397" i="9"/>
  <c r="Y5393" i="9"/>
  <c r="Z5393" i="9"/>
  <c r="Y5389" i="9"/>
  <c r="Z5389" i="9"/>
  <c r="Y5383" i="9"/>
  <c r="Z5383" i="9"/>
  <c r="Y5382" i="9"/>
  <c r="Z5382" i="9"/>
  <c r="X5379" i="9"/>
  <c r="Y5377" i="9"/>
  <c r="Z5377" i="9"/>
  <c r="Y5371" i="9"/>
  <c r="Z5371" i="9"/>
  <c r="Y5367" i="9"/>
  <c r="Z5367" i="9"/>
  <c r="X5363" i="9"/>
  <c r="Y5361" i="9"/>
  <c r="Z5361" i="9"/>
  <c r="Y5354" i="9"/>
  <c r="Z5354" i="9"/>
  <c r="Y5347" i="9"/>
  <c r="Z5347" i="9"/>
  <c r="Y5343" i="9"/>
  <c r="Z5343" i="9"/>
  <c r="Y5339" i="9"/>
  <c r="Z5339" i="9"/>
  <c r="Y5338" i="9"/>
  <c r="Z5338" i="9"/>
  <c r="Y5333" i="9"/>
  <c r="Z5333" i="9"/>
  <c r="Y5329" i="9"/>
  <c r="Z5329" i="9"/>
  <c r="X5324" i="9"/>
  <c r="Y5324" i="9"/>
  <c r="Z5324" i="9"/>
  <c r="Y5319" i="9"/>
  <c r="Z5319" i="9"/>
  <c r="X5315" i="9"/>
  <c r="Y5313" i="9"/>
  <c r="Z5313" i="9"/>
  <c r="X5312" i="9"/>
  <c r="Y5312" i="9"/>
  <c r="Z5312" i="9"/>
  <c r="Y5307" i="9"/>
  <c r="Z5307" i="9"/>
  <c r="Y5302" i="9"/>
  <c r="Z5302" i="9"/>
  <c r="X5297" i="9"/>
  <c r="Y5297" i="9"/>
  <c r="Z5297" i="9"/>
  <c r="Y5291" i="9"/>
  <c r="Z5291" i="9"/>
  <c r="X5275" i="9"/>
  <c r="Y5274" i="9"/>
  <c r="Z5274" i="9"/>
  <c r="Y5273" i="9"/>
  <c r="Z5273" i="9"/>
  <c r="X5267" i="9"/>
  <c r="Y5267" i="9"/>
  <c r="Z5267" i="9"/>
  <c r="Y5266" i="9"/>
  <c r="Z5266" i="9"/>
  <c r="Y5257" i="9"/>
  <c r="Z5257" i="9"/>
  <c r="X5256" i="9"/>
  <c r="Y5256" i="9"/>
  <c r="Z5256" i="9"/>
  <c r="Y5255" i="9"/>
  <c r="Z5255" i="9"/>
  <c r="Y5254" i="9"/>
  <c r="Z5254" i="9"/>
  <c r="Y5248" i="9"/>
  <c r="Z5248" i="9"/>
  <c r="X5244" i="9"/>
  <c r="Y5244" i="9"/>
  <c r="Z5244" i="9"/>
  <c r="Y5238" i="9"/>
  <c r="Z5238" i="9"/>
  <c r="Y5234" i="9"/>
  <c r="Z5234" i="9"/>
  <c r="Y5230" i="9"/>
  <c r="Z5230" i="9"/>
  <c r="X5227" i="9"/>
  <c r="Y5227" i="9"/>
  <c r="Z5227" i="9"/>
  <c r="Y5224" i="9"/>
  <c r="Z5224" i="9"/>
  <c r="X5220" i="9"/>
  <c r="Y5220" i="9"/>
  <c r="Z5220" i="9"/>
  <c r="X5216" i="9"/>
  <c r="Y5216" i="9"/>
  <c r="Z5216" i="9"/>
  <c r="X5213" i="9"/>
  <c r="Y5210" i="9"/>
  <c r="Z5210" i="9"/>
  <c r="Y5206" i="9"/>
  <c r="Z5206" i="9"/>
  <c r="X5201" i="9"/>
  <c r="Y5201" i="9"/>
  <c r="Z5201" i="9"/>
  <c r="Y5197" i="9"/>
  <c r="Z5197" i="9"/>
  <c r="Y5190" i="9"/>
  <c r="Z5190" i="9"/>
  <c r="Y5181" i="9"/>
  <c r="Z5181" i="9"/>
  <c r="X5176" i="9"/>
  <c r="Y5176" i="9"/>
  <c r="Z5176" i="9"/>
  <c r="Y5171" i="9"/>
  <c r="Z5171" i="9"/>
  <c r="Y5170" i="9"/>
  <c r="Z5170" i="9"/>
  <c r="X5169" i="9"/>
  <c r="Y5169" i="9"/>
  <c r="Z5169" i="9"/>
  <c r="Y5165" i="9"/>
  <c r="Z5165" i="9"/>
  <c r="Y5163" i="9"/>
  <c r="Z5163" i="9"/>
  <c r="Y5162" i="9"/>
  <c r="Z5162" i="9"/>
  <c r="X5156" i="9"/>
  <c r="Y5156" i="9"/>
  <c r="Z5156" i="9"/>
  <c r="X5155" i="9"/>
  <c r="Y5155" i="9"/>
  <c r="Z5155" i="9"/>
  <c r="Y5150" i="9"/>
  <c r="Z5150" i="9"/>
  <c r="Y5141" i="9"/>
  <c r="Z5141" i="9"/>
  <c r="X8433" i="9"/>
  <c r="X8429" i="9"/>
  <c r="X8405" i="9"/>
  <c r="Y8405" i="9"/>
  <c r="Z8405" i="9"/>
  <c r="Y8401" i="9"/>
  <c r="Z8401" i="9"/>
  <c r="Z8400" i="9"/>
  <c r="Y8400" i="9"/>
  <c r="Z8396" i="9"/>
  <c r="Y8396" i="9"/>
  <c r="Z8392" i="9"/>
  <c r="Y8392" i="9"/>
  <c r="Y8391" i="9"/>
  <c r="Z8391" i="9"/>
  <c r="Y8387" i="9"/>
  <c r="Z8387" i="9"/>
  <c r="Y8385" i="9"/>
  <c r="Z8385" i="9"/>
  <c r="Z8384" i="9"/>
  <c r="Y8384" i="9"/>
  <c r="Y8383" i="9"/>
  <c r="Z8383" i="9"/>
  <c r="Y8381" i="9"/>
  <c r="Z8381" i="9"/>
  <c r="X8377" i="9"/>
  <c r="Y8377" i="9"/>
  <c r="Z8377" i="9"/>
  <c r="X8373" i="9"/>
  <c r="Y8373" i="9"/>
  <c r="Z8373" i="9"/>
  <c r="X8369" i="9"/>
  <c r="Y8369" i="9"/>
  <c r="Z8369" i="9"/>
  <c r="Y8365" i="9"/>
  <c r="Z8365" i="9"/>
  <c r="X8357" i="9"/>
  <c r="Y8357" i="9"/>
  <c r="Z8357" i="9"/>
  <c r="X8353" i="9"/>
  <c r="Y8353" i="9"/>
  <c r="Z8353" i="9"/>
  <c r="Z8352" i="9"/>
  <c r="Y8352" i="9"/>
  <c r="Z8348" i="9"/>
  <c r="Y8348" i="9"/>
  <c r="Z8344" i="9"/>
  <c r="Y8344" i="9"/>
  <c r="Y8339" i="9"/>
  <c r="Z8339" i="9"/>
  <c r="Y8333" i="9"/>
  <c r="Z8333" i="9"/>
  <c r="Y8327" i="9"/>
  <c r="Z8327" i="9"/>
  <c r="Y8325" i="9"/>
  <c r="Z8325" i="9"/>
  <c r="Y8321" i="9"/>
  <c r="Z8321" i="9"/>
  <c r="Z8316" i="9"/>
  <c r="Y8316" i="9"/>
  <c r="Y8311" i="9"/>
  <c r="Z8311" i="9"/>
  <c r="X8310" i="9"/>
  <c r="Z8310" i="9"/>
  <c r="Y8310" i="9"/>
  <c r="X8298" i="9"/>
  <c r="Z8298" i="9"/>
  <c r="Y8298" i="9"/>
  <c r="X8293" i="9"/>
  <c r="Y8293" i="9"/>
  <c r="Z8293" i="9"/>
  <c r="X8283" i="9"/>
  <c r="X8281" i="9"/>
  <c r="Y8279" i="9"/>
  <c r="Z8279" i="9"/>
  <c r="Z8274" i="9"/>
  <c r="Y8274" i="9"/>
  <c r="Z8270" i="9"/>
  <c r="Y8270" i="9"/>
  <c r="Y8269" i="9"/>
  <c r="Z8269" i="9"/>
  <c r="X8263" i="9"/>
  <c r="X8261" i="9"/>
  <c r="Y8255" i="9"/>
  <c r="Z8255" i="9"/>
  <c r="Z8254" i="9"/>
  <c r="Y8254" i="9"/>
  <c r="X8250" i="9"/>
  <c r="Z8250" i="9"/>
  <c r="Y8250" i="9"/>
  <c r="Z8246" i="9"/>
  <c r="Y8246" i="9"/>
  <c r="X8242" i="9"/>
  <c r="Z8242" i="9"/>
  <c r="Y8242" i="9"/>
  <c r="Y8231" i="9"/>
  <c r="Z8231" i="9"/>
  <c r="Z8230" i="9"/>
  <c r="Y8230" i="9"/>
  <c r="Z8226" i="9"/>
  <c r="Y8226" i="9"/>
  <c r="Z8222" i="9"/>
  <c r="Y8222" i="9"/>
  <c r="X8217" i="9"/>
  <c r="Y8215" i="9"/>
  <c r="Z8215" i="9"/>
  <c r="Z8214" i="9"/>
  <c r="Y8214" i="9"/>
  <c r="X8211" i="9"/>
  <c r="Y8209" i="9"/>
  <c r="Z8209" i="9"/>
  <c r="X8204" i="9"/>
  <c r="Y8203" i="9"/>
  <c r="Z8203" i="9"/>
  <c r="Y8199" i="9"/>
  <c r="Z8199" i="9"/>
  <c r="Y8195" i="9"/>
  <c r="Z8195" i="9"/>
  <c r="Z8194" i="9"/>
  <c r="Y8194" i="9"/>
  <c r="Y8189" i="9"/>
  <c r="Z8189" i="9"/>
  <c r="Y8185" i="9"/>
  <c r="Z8185" i="9"/>
  <c r="Z8184" i="9"/>
  <c r="Y8184" i="9"/>
  <c r="Y8179" i="9"/>
  <c r="Z8179" i="9"/>
  <c r="Z8174" i="9"/>
  <c r="Y8174" i="9"/>
  <c r="Z8170" i="9"/>
  <c r="Y8170" i="9"/>
  <c r="Y8165" i="9"/>
  <c r="Z8165" i="9"/>
  <c r="Y8161" i="9"/>
  <c r="Z8161" i="9"/>
  <c r="Z8156" i="9"/>
  <c r="Y8156" i="9"/>
  <c r="Y8151" i="9"/>
  <c r="Z8151" i="9"/>
  <c r="Y8147" i="9"/>
  <c r="Z8147" i="9"/>
  <c r="Z8146" i="9"/>
  <c r="Y8146" i="9"/>
  <c r="Y8141" i="9"/>
  <c r="Z8141" i="9"/>
  <c r="Y8137" i="9"/>
  <c r="Z8137" i="9"/>
  <c r="Z8132" i="9"/>
  <c r="Y8132" i="9"/>
  <c r="X8128" i="9"/>
  <c r="Z8128" i="9"/>
  <c r="Y8128" i="9"/>
  <c r="Z8122" i="9"/>
  <c r="Y8122" i="9"/>
  <c r="Y8111" i="9"/>
  <c r="Z8111" i="9"/>
  <c r="Z8110" i="9"/>
  <c r="Y8110" i="9"/>
  <c r="Z8106" i="9"/>
  <c r="Y8106" i="9"/>
  <c r="Y8101" i="9"/>
  <c r="Z8101" i="9"/>
  <c r="Y8099" i="9"/>
  <c r="Z8099" i="9"/>
  <c r="Z8098" i="9"/>
  <c r="Y8098" i="9"/>
  <c r="Y8087" i="9"/>
  <c r="Z8087" i="9"/>
  <c r="Z8086" i="9"/>
  <c r="Y8086" i="9"/>
  <c r="Z8082" i="9"/>
  <c r="Y8082" i="9"/>
  <c r="Z8078" i="9"/>
  <c r="Y8078" i="9"/>
  <c r="Y8073" i="9"/>
  <c r="Z8073" i="9"/>
  <c r="Z8064" i="9"/>
  <c r="Y8064" i="9"/>
  <c r="Y8059" i="9"/>
  <c r="Z8059" i="9"/>
  <c r="Y8055" i="9"/>
  <c r="Z8055" i="9"/>
  <c r="Y8051" i="9"/>
  <c r="Z8051" i="9"/>
  <c r="Y8047" i="9"/>
  <c r="Z8047" i="9"/>
  <c r="Z8046" i="9"/>
  <c r="Y8046" i="9"/>
  <c r="Y8043" i="9"/>
  <c r="Z8043" i="9"/>
  <c r="Z8042" i="9"/>
  <c r="Y8042" i="9"/>
  <c r="Y8037" i="9"/>
  <c r="Z8037" i="9"/>
  <c r="Y8033" i="9"/>
  <c r="Z8033" i="9"/>
  <c r="Y8029" i="9"/>
  <c r="Z8029" i="9"/>
  <c r="Y8025" i="9"/>
  <c r="Z8025" i="9"/>
  <c r="Z8016" i="9"/>
  <c r="Y8016" i="9"/>
  <c r="Y8011" i="9"/>
  <c r="Z8011" i="9"/>
  <c r="Z8010" i="9"/>
  <c r="Y8010" i="9"/>
  <c r="Y8005" i="9"/>
  <c r="Z8005" i="9"/>
  <c r="Y8001" i="9"/>
  <c r="Z8001" i="9"/>
  <c r="Z7992" i="9"/>
  <c r="Y7992" i="9"/>
  <c r="Y7991" i="9"/>
  <c r="Z7991" i="9"/>
  <c r="Y7987" i="9"/>
  <c r="Z7987" i="9"/>
  <c r="X7983" i="9"/>
  <c r="X7982" i="9"/>
  <c r="Y7981" i="9"/>
  <c r="Z7981" i="9"/>
  <c r="Y7977" i="9"/>
  <c r="Z7977" i="9"/>
  <c r="Z7976" i="9"/>
  <c r="Y7976" i="9"/>
  <c r="Y7975" i="9"/>
  <c r="Z7975" i="9"/>
  <c r="Y7971" i="9"/>
  <c r="Z7971" i="9"/>
  <c r="Y7965" i="9"/>
  <c r="Z7965" i="9"/>
  <c r="Y7961" i="9"/>
  <c r="Z7961" i="9"/>
  <c r="Y7955" i="9"/>
  <c r="Z7955" i="9"/>
  <c r="Y7947" i="9"/>
  <c r="Z7947" i="9"/>
  <c r="Y7941" i="9"/>
  <c r="Z7941" i="9"/>
  <c r="Y7937" i="9"/>
  <c r="Z7937" i="9"/>
  <c r="Y7933" i="9"/>
  <c r="Z7933" i="9"/>
  <c r="Y7929" i="9"/>
  <c r="Z7929" i="9"/>
  <c r="Y7923" i="9"/>
  <c r="Z7923" i="9"/>
  <c r="Z7918" i="9"/>
  <c r="Y7918" i="9"/>
  <c r="Z7914" i="9"/>
  <c r="Y7914" i="9"/>
  <c r="Z7910" i="9"/>
  <c r="Y7910" i="9"/>
  <c r="Y7909" i="9"/>
  <c r="Z7909" i="9"/>
  <c r="Y7905" i="9"/>
  <c r="Z7905" i="9"/>
  <c r="Y7899" i="9"/>
  <c r="Z7899" i="9"/>
  <c r="Y7897" i="9"/>
  <c r="Z7897" i="9"/>
  <c r="Z7890" i="9"/>
  <c r="Y7890" i="9"/>
  <c r="Z7886" i="9"/>
  <c r="Y7886" i="9"/>
  <c r="X7885" i="9"/>
  <c r="Y7885" i="9"/>
  <c r="Z7885" i="9"/>
  <c r="Z7884" i="9"/>
  <c r="Y7884" i="9"/>
  <c r="Z7878" i="9"/>
  <c r="Y7878" i="9"/>
  <c r="Z7874" i="9"/>
  <c r="Y7874" i="9"/>
  <c r="Y7869" i="9"/>
  <c r="Z7869" i="9"/>
  <c r="Y7865" i="9"/>
  <c r="Z7865" i="9"/>
  <c r="Y7861" i="9"/>
  <c r="Z7861" i="9"/>
  <c r="Y7857" i="9"/>
  <c r="Z7857" i="9"/>
  <c r="X7845" i="9"/>
  <c r="Y7845" i="9"/>
  <c r="Z7845" i="9"/>
  <c r="Y7841" i="9"/>
  <c r="Z7841" i="9"/>
  <c r="X7837" i="9"/>
  <c r="Y7835" i="9"/>
  <c r="Z7835" i="9"/>
  <c r="X7834" i="9"/>
  <c r="Z7834" i="9"/>
  <c r="Y7834" i="9"/>
  <c r="Y7827" i="9"/>
  <c r="Z7827" i="9"/>
  <c r="Y7825" i="9"/>
  <c r="Z7825" i="9"/>
  <c r="Z7824" i="9"/>
  <c r="Y7824" i="9"/>
  <c r="Z7820" i="9"/>
  <c r="Y7820" i="9"/>
  <c r="Y7819" i="9"/>
  <c r="Z7819" i="9"/>
  <c r="X7818" i="9"/>
  <c r="Z7818" i="9"/>
  <c r="Y7818" i="9"/>
  <c r="X7814" i="9"/>
  <c r="Z7814" i="9"/>
  <c r="Y7814" i="9"/>
  <c r="X7810" i="9"/>
  <c r="Z7810" i="9"/>
  <c r="Y7810" i="9"/>
  <c r="X7809" i="9"/>
  <c r="Y7809" i="9"/>
  <c r="Z7809" i="9"/>
  <c r="Z7808" i="9"/>
  <c r="Y7808" i="9"/>
  <c r="Y7807" i="9"/>
  <c r="Z7807" i="9"/>
  <c r="Y7797" i="9"/>
  <c r="Z7797" i="9"/>
  <c r="Z7792" i="9"/>
  <c r="Y7792" i="9"/>
  <c r="Z7788" i="9"/>
  <c r="Y7788" i="9"/>
  <c r="Z7784" i="9"/>
  <c r="Y7784" i="9"/>
  <c r="Y7783" i="9"/>
  <c r="Z7783" i="9"/>
  <c r="Z7778" i="9"/>
  <c r="Y7778" i="9"/>
  <c r="Z7776" i="9"/>
  <c r="Y7776" i="9"/>
  <c r="X7775" i="9"/>
  <c r="Z7772" i="9"/>
  <c r="Y7772" i="9"/>
  <c r="Z7768" i="9"/>
  <c r="Y7768" i="9"/>
  <c r="Y7767" i="9"/>
  <c r="Z7767" i="9"/>
  <c r="Z7762" i="9"/>
  <c r="Y7762" i="9"/>
  <c r="X7761" i="9"/>
  <c r="Y7761" i="9"/>
  <c r="Z7761" i="9"/>
  <c r="Y7759" i="9"/>
  <c r="Z7759" i="9"/>
  <c r="Z7752" i="9"/>
  <c r="Y7752" i="9"/>
  <c r="Z7750" i="9"/>
  <c r="Y7750" i="9"/>
  <c r="Z7748" i="9"/>
  <c r="Y7748" i="9"/>
  <c r="Z7744" i="9"/>
  <c r="Y7744" i="9"/>
  <c r="X7743" i="9"/>
  <c r="Y7743" i="9"/>
  <c r="Z7743" i="9"/>
  <c r="Y7741" i="9"/>
  <c r="Z7741" i="9"/>
  <c r="Y7737" i="9"/>
  <c r="Z7737" i="9"/>
  <c r="X7735" i="9"/>
  <c r="Y7735" i="9"/>
  <c r="Z7735" i="9"/>
  <c r="Y7733" i="9"/>
  <c r="Z7733" i="9"/>
  <c r="Z7726" i="9"/>
  <c r="Y7726" i="9"/>
  <c r="X7725" i="9"/>
  <c r="Y7725" i="9"/>
  <c r="Z7725" i="9"/>
  <c r="Y7723" i="9"/>
  <c r="Z7723" i="9"/>
  <c r="Y7719" i="9"/>
  <c r="Z7719" i="9"/>
  <c r="Z7712" i="9"/>
  <c r="Y7712" i="9"/>
  <c r="Y7711" i="9"/>
  <c r="Z7711" i="9"/>
  <c r="Z7702" i="9"/>
  <c r="Y7702" i="9"/>
  <c r="Z7698" i="9"/>
  <c r="Y7698" i="9"/>
  <c r="Z7694" i="9"/>
  <c r="Y7694" i="9"/>
  <c r="Z7690" i="9"/>
  <c r="Y7690" i="9"/>
  <c r="Y7679" i="9"/>
  <c r="Z7679" i="9"/>
  <c r="Z7674" i="9"/>
  <c r="Y7674" i="9"/>
  <c r="X7669" i="9"/>
  <c r="Z7668" i="9"/>
  <c r="Y7668" i="9"/>
  <c r="Y7659" i="9"/>
  <c r="Z7659" i="9"/>
  <c r="Z7650" i="9"/>
  <c r="Y7650" i="9"/>
  <c r="Z7646" i="9"/>
  <c r="Y7646" i="9"/>
  <c r="Z7642" i="9"/>
  <c r="Y7642" i="9"/>
  <c r="Y7637" i="9"/>
  <c r="Z7637" i="9"/>
  <c r="Z7634" i="9"/>
  <c r="Y7634" i="9"/>
  <c r="Y7629" i="9"/>
  <c r="Z7629" i="9"/>
  <c r="Y7625" i="9"/>
  <c r="Z7625" i="9"/>
  <c r="Z7620" i="9"/>
  <c r="Y7620" i="9"/>
  <c r="Y7615" i="9"/>
  <c r="Z7615" i="9"/>
  <c r="Y7611" i="9"/>
  <c r="Z7611" i="9"/>
  <c r="Z7606" i="9"/>
  <c r="Y7606" i="9"/>
  <c r="X7605" i="9"/>
  <c r="Y7605" i="9"/>
  <c r="Z7605" i="9"/>
  <c r="Y7601" i="9"/>
  <c r="Z7601" i="9"/>
  <c r="Z7596" i="9"/>
  <c r="Y7596" i="9"/>
  <c r="Z7592" i="9"/>
  <c r="Y7592" i="9"/>
  <c r="Y7583" i="9"/>
  <c r="Z7583" i="9"/>
  <c r="Y7579" i="9"/>
  <c r="Z7579" i="9"/>
  <c r="Y7575" i="9"/>
  <c r="Z7575" i="9"/>
  <c r="X7571" i="9"/>
  <c r="Y7571" i="9"/>
  <c r="Z7571" i="9"/>
  <c r="X7566" i="9"/>
  <c r="Z7560" i="9"/>
  <c r="Y7560" i="9"/>
  <c r="X7555" i="9"/>
  <c r="Z7554" i="9"/>
  <c r="Y7554" i="9"/>
  <c r="X7550" i="9"/>
  <c r="Y7549" i="9"/>
  <c r="Z7549" i="9"/>
  <c r="X7543" i="9"/>
  <c r="Z7536" i="9"/>
  <c r="Y7536" i="9"/>
  <c r="Z7534" i="9"/>
  <c r="Y7534" i="9"/>
  <c r="Z7530" i="9"/>
  <c r="Y7530" i="9"/>
  <c r="Y7525" i="9"/>
  <c r="Z7525" i="9"/>
  <c r="Y7521" i="9"/>
  <c r="Z7521" i="9"/>
  <c r="Y7515" i="9"/>
  <c r="Z7515" i="9"/>
  <c r="Z7514" i="9"/>
  <c r="Y7514" i="9"/>
  <c r="Y7513" i="9"/>
  <c r="Z7513" i="9"/>
  <c r="X7509" i="9"/>
  <c r="X7507" i="9"/>
  <c r="Z7504" i="9"/>
  <c r="Y7504" i="9"/>
  <c r="Z7498" i="9"/>
  <c r="Y7498" i="9"/>
  <c r="Y7493" i="9"/>
  <c r="Z7493" i="9"/>
  <c r="Y7491" i="9"/>
  <c r="Z7491" i="9"/>
  <c r="Z7484" i="9"/>
  <c r="Y7484" i="9"/>
  <c r="X7483" i="9"/>
  <c r="Y7483" i="9"/>
  <c r="Z7483" i="9"/>
  <c r="Y7477" i="9"/>
  <c r="Z7477" i="9"/>
  <c r="Y7473" i="9"/>
  <c r="Z7473" i="9"/>
  <c r="X7471" i="9"/>
  <c r="Y7471" i="9"/>
  <c r="Z7471" i="9"/>
  <c r="Z7466" i="9"/>
  <c r="Y7466" i="9"/>
  <c r="Z7464" i="9"/>
  <c r="Y7464" i="9"/>
  <c r="X7463" i="9"/>
  <c r="Z7462" i="9"/>
  <c r="Y7462" i="9"/>
  <c r="Z7456" i="9"/>
  <c r="Y7456" i="9"/>
  <c r="X7455" i="9"/>
  <c r="Y7455" i="9"/>
  <c r="Z7455" i="9"/>
  <c r="X7451" i="9"/>
  <c r="Y7449" i="9"/>
  <c r="Z7449" i="9"/>
  <c r="X7445" i="9"/>
  <c r="Y7445" i="9"/>
  <c r="Z7445" i="9"/>
  <c r="Y7435" i="9"/>
  <c r="Z7435" i="9"/>
  <c r="X7434" i="9"/>
  <c r="Z7434" i="9"/>
  <c r="Y7434" i="9"/>
  <c r="Z7432" i="9"/>
  <c r="Y7432" i="9"/>
  <c r="X7426" i="9"/>
  <c r="Z7426" i="9"/>
  <c r="Y7426" i="9"/>
  <c r="Y7425" i="9"/>
  <c r="Z7425" i="9"/>
  <c r="Y7419" i="9"/>
  <c r="Z7419" i="9"/>
  <c r="Z7416" i="9"/>
  <c r="Y7416" i="9"/>
  <c r="X7415" i="9"/>
  <c r="Z7414" i="9"/>
  <c r="Y7414" i="9"/>
  <c r="Z7410" i="9"/>
  <c r="Y7410" i="9"/>
  <c r="Z7408" i="9"/>
  <c r="Y7408" i="9"/>
  <c r="X7406" i="9"/>
  <c r="Z7406" i="9"/>
  <c r="Y7406" i="9"/>
  <c r="Y7405" i="9"/>
  <c r="Z7405" i="9"/>
  <c r="X7401" i="9"/>
  <c r="Y7395" i="9"/>
  <c r="Z7395" i="9"/>
  <c r="X7393" i="9"/>
  <c r="Y7393" i="9"/>
  <c r="Z7393" i="9"/>
  <c r="Z7392" i="9"/>
  <c r="Y7392" i="9"/>
  <c r="X7391" i="9"/>
  <c r="X7389" i="9"/>
  <c r="Z7388" i="9"/>
  <c r="Y7388" i="9"/>
  <c r="Z7384" i="9"/>
  <c r="Y7384" i="9"/>
  <c r="Z7380" i="9"/>
  <c r="Y7380" i="9"/>
  <c r="Y7379" i="9"/>
  <c r="Z7379" i="9"/>
  <c r="Z7370" i="9"/>
  <c r="Y7370" i="9"/>
  <c r="Y7361" i="9"/>
  <c r="Z7361" i="9"/>
  <c r="Z7360" i="9"/>
  <c r="Y7360" i="9"/>
  <c r="Y7359" i="9"/>
  <c r="Z7359" i="9"/>
  <c r="Y7355" i="9"/>
  <c r="Z7355" i="9"/>
  <c r="X7349" i="9"/>
  <c r="Y7349" i="9"/>
  <c r="Z7349" i="9"/>
  <c r="Y7339" i="9"/>
  <c r="Z7339" i="9"/>
  <c r="X7334" i="9"/>
  <c r="Z7334" i="9"/>
  <c r="Y7334" i="9"/>
  <c r="Y7323" i="9"/>
  <c r="Z7323" i="9"/>
  <c r="X7322" i="9"/>
  <c r="Z7322" i="9"/>
  <c r="Y7322" i="9"/>
  <c r="X7316" i="9"/>
  <c r="Z7316" i="9"/>
  <c r="Y7316" i="9"/>
  <c r="Y7311" i="9"/>
  <c r="Z7311" i="9"/>
  <c r="Y7307" i="9"/>
  <c r="Z7307" i="9"/>
  <c r="Y7301" i="9"/>
  <c r="Z7301" i="9"/>
  <c r="Z7292" i="9"/>
  <c r="Y7292" i="9"/>
  <c r="X7288" i="9"/>
  <c r="Y7287" i="9"/>
  <c r="Z7287" i="9"/>
  <c r="X7282" i="9"/>
  <c r="Z7282" i="9"/>
  <c r="Y7282" i="9"/>
  <c r="X7281" i="9"/>
  <c r="Y7281" i="9"/>
  <c r="Z7281" i="9"/>
  <c r="Y7279" i="9"/>
  <c r="Z7279" i="9"/>
  <c r="Y7277" i="9"/>
  <c r="Z7277" i="9"/>
  <c r="Y7271" i="9"/>
  <c r="Z7271" i="9"/>
  <c r="Z7270" i="9"/>
  <c r="Y7270" i="9"/>
  <c r="Y7265" i="9"/>
  <c r="Z7265" i="9"/>
  <c r="Z7260" i="9"/>
  <c r="Y7260" i="9"/>
  <c r="Y7253" i="9"/>
  <c r="Z7253" i="9"/>
  <c r="Z7242" i="9"/>
  <c r="Y7242" i="9"/>
  <c r="X7238" i="9"/>
  <c r="Z7238" i="9"/>
  <c r="Y7238" i="9"/>
  <c r="Z7236" i="9"/>
  <c r="Y7236" i="9"/>
  <c r="Z7224" i="9"/>
  <c r="Y7224" i="9"/>
  <c r="X7222" i="9"/>
  <c r="Z7222" i="9"/>
  <c r="Y7222" i="9"/>
  <c r="X7221" i="9"/>
  <c r="Y7221" i="9"/>
  <c r="Z7221" i="9"/>
  <c r="Z7220" i="9"/>
  <c r="Y7220" i="9"/>
  <c r="Y7217" i="9"/>
  <c r="Z7217" i="9"/>
  <c r="X7213" i="9"/>
  <c r="Z7212" i="9"/>
  <c r="Y7212" i="9"/>
  <c r="Y7207" i="9"/>
  <c r="Z7207" i="9"/>
  <c r="Z7206" i="9"/>
  <c r="Y7206" i="9"/>
  <c r="Y7201" i="9"/>
  <c r="Z7201" i="9"/>
  <c r="X7200" i="9"/>
  <c r="Y7195" i="9"/>
  <c r="Z7195" i="9"/>
  <c r="Y7191" i="9"/>
  <c r="Z7191" i="9"/>
  <c r="Y7187" i="9"/>
  <c r="Z7187" i="9"/>
  <c r="Z7184" i="9"/>
  <c r="Y7184" i="9"/>
  <c r="X7182" i="9"/>
  <c r="Z7182" i="9"/>
  <c r="Y7182" i="9"/>
  <c r="X7178" i="9"/>
  <c r="Z7178" i="9"/>
  <c r="Y7178" i="9"/>
  <c r="X7170" i="9"/>
  <c r="Z7170" i="9"/>
  <c r="Y7170" i="9"/>
  <c r="X7169" i="9"/>
  <c r="Y7169" i="9"/>
  <c r="Z7169" i="9"/>
  <c r="Y7165" i="9"/>
  <c r="Z7165" i="9"/>
  <c r="Z7164" i="9"/>
  <c r="Y7164" i="9"/>
  <c r="Y7155" i="9"/>
  <c r="Z7155" i="9"/>
  <c r="Y7153" i="9"/>
  <c r="Z7153" i="9"/>
  <c r="Z7152" i="9"/>
  <c r="Y7152" i="9"/>
  <c r="Y7147" i="9"/>
  <c r="Z7147" i="9"/>
  <c r="Y7141" i="9"/>
  <c r="Z7141" i="9"/>
  <c r="Y7135" i="9"/>
  <c r="Z7135" i="9"/>
  <c r="X7134" i="9"/>
  <c r="Z7134" i="9"/>
  <c r="Y7134" i="9"/>
  <c r="X7133" i="9"/>
  <c r="Y7133" i="9"/>
  <c r="Z7133" i="9"/>
  <c r="Y7127" i="9"/>
  <c r="Z7127" i="9"/>
  <c r="X7126" i="9"/>
  <c r="Z7126" i="9"/>
  <c r="Y7126" i="9"/>
  <c r="X7122" i="9"/>
  <c r="Z7122" i="9"/>
  <c r="Y7122" i="9"/>
  <c r="Z7114" i="9"/>
  <c r="Y7114" i="9"/>
  <c r="X7113" i="9"/>
  <c r="Y7113" i="9"/>
  <c r="Z7113" i="9"/>
  <c r="X7112" i="9"/>
  <c r="Z7112" i="9"/>
  <c r="Y7112" i="9"/>
  <c r="Y7111" i="9"/>
  <c r="Z7111" i="9"/>
  <c r="Y7107" i="9"/>
  <c r="Z7107" i="9"/>
  <c r="Z7106" i="9"/>
  <c r="Y7106" i="9"/>
  <c r="X7105" i="9"/>
  <c r="Y7103" i="9"/>
  <c r="Z7103" i="9"/>
  <c r="X7099" i="9"/>
  <c r="Y7095" i="9"/>
  <c r="Z7095" i="9"/>
  <c r="X7091" i="9"/>
  <c r="Y7083" i="9"/>
  <c r="Z7083" i="9"/>
  <c r="Z7082" i="9"/>
  <c r="Y7082" i="9"/>
  <c r="X7080" i="9"/>
  <c r="Z7080" i="9"/>
  <c r="Y7080" i="9"/>
  <c r="X7079" i="9"/>
  <c r="Y7077" i="9"/>
  <c r="Z7077" i="9"/>
  <c r="Z7070" i="9"/>
  <c r="Y7070" i="9"/>
  <c r="Z7066" i="9"/>
  <c r="Y7066" i="9"/>
  <c r="X7065" i="9"/>
  <c r="Y7065" i="9"/>
  <c r="Z7065" i="9"/>
  <c r="Y7063" i="9"/>
  <c r="Z7063" i="9"/>
  <c r="X7062" i="9"/>
  <c r="Z7062" i="9"/>
  <c r="Y7062" i="9"/>
  <c r="Y7055" i="9"/>
  <c r="Z7055" i="9"/>
  <c r="Z7054" i="9"/>
  <c r="Y7054" i="9"/>
  <c r="X7045" i="9"/>
  <c r="X7037" i="9"/>
  <c r="Y7029" i="9"/>
  <c r="Z7029" i="9"/>
  <c r="X7028" i="9"/>
  <c r="Y7028" i="9"/>
  <c r="Z7028" i="9"/>
  <c r="Y7026" i="9"/>
  <c r="Z7026" i="9"/>
  <c r="X7022" i="9"/>
  <c r="Y7022" i="9"/>
  <c r="Z7022" i="9"/>
  <c r="X7021" i="9"/>
  <c r="Y7021" i="9"/>
  <c r="Z7021" i="9"/>
  <c r="Y7016" i="9"/>
  <c r="Z7016" i="9"/>
  <c r="Y7011" i="9"/>
  <c r="Z7011" i="9"/>
  <c r="X7005" i="9"/>
  <c r="Y7005" i="9"/>
  <c r="Z7005" i="9"/>
  <c r="Y7001" i="9"/>
  <c r="Z7001" i="9"/>
  <c r="Y6997" i="9"/>
  <c r="Z6997" i="9"/>
  <c r="X6996" i="9"/>
  <c r="Y6996" i="9"/>
  <c r="Z6996" i="9"/>
  <c r="Y6992" i="9"/>
  <c r="Z6992" i="9"/>
  <c r="Y6979" i="9"/>
  <c r="Z6979" i="9"/>
  <c r="Y6972" i="9"/>
  <c r="Z6972" i="9"/>
  <c r="X6965" i="9"/>
  <c r="Y6959" i="9"/>
  <c r="Z6959" i="9"/>
  <c r="X6958" i="9"/>
  <c r="Y6958" i="9"/>
  <c r="Z6958" i="9"/>
  <c r="X6954" i="9"/>
  <c r="Y6954" i="9"/>
  <c r="Z6954" i="9"/>
  <c r="Y6950" i="9"/>
  <c r="Z6950" i="9"/>
  <c r="Y6941" i="9"/>
  <c r="Z6941" i="9"/>
  <c r="Y6931" i="9"/>
  <c r="Z6931" i="9"/>
  <c r="Y6927" i="9"/>
  <c r="Z6927" i="9"/>
  <c r="Y6923" i="9"/>
  <c r="Z6923" i="9"/>
  <c r="X6922" i="9"/>
  <c r="Y6922" i="9"/>
  <c r="Z6922" i="9"/>
  <c r="X6921" i="9"/>
  <c r="Y6921" i="9"/>
  <c r="Z6921" i="9"/>
  <c r="X6920" i="9"/>
  <c r="Y6920" i="9"/>
  <c r="Z6920" i="9"/>
  <c r="X6915" i="9"/>
  <c r="Y6913" i="9"/>
  <c r="Z6913" i="9"/>
  <c r="X6911" i="9"/>
  <c r="Y6911" i="9"/>
  <c r="Z6911" i="9"/>
  <c r="X6910" i="9"/>
  <c r="Y6910" i="9"/>
  <c r="Z6910" i="9"/>
  <c r="X6906" i="9"/>
  <c r="Y6906" i="9"/>
  <c r="Z6906" i="9"/>
  <c r="X6905" i="9"/>
  <c r="Y6905" i="9"/>
  <c r="Z6905" i="9"/>
  <c r="Y6900" i="9"/>
  <c r="Z6900" i="9"/>
  <c r="Y6899" i="9"/>
  <c r="Z6899" i="9"/>
  <c r="Y6893" i="9"/>
  <c r="Z6893" i="9"/>
  <c r="Y6887" i="9"/>
  <c r="Z6887" i="9"/>
  <c r="X6886" i="9"/>
  <c r="Y6886" i="9"/>
  <c r="Z6886" i="9"/>
  <c r="Y6881" i="9"/>
  <c r="Z6881" i="9"/>
  <c r="X6877" i="9"/>
  <c r="Y6877" i="9"/>
  <c r="Z6877" i="9"/>
  <c r="X6873" i="9"/>
  <c r="Y6861" i="9"/>
  <c r="Z6861" i="9"/>
  <c r="X6860" i="9"/>
  <c r="Y6860" i="9"/>
  <c r="Z6860" i="9"/>
  <c r="Y6856" i="9"/>
  <c r="Z6856" i="9"/>
  <c r="Y6851" i="9"/>
  <c r="Z6851" i="9"/>
  <c r="Y6845" i="9"/>
  <c r="Z6845" i="9"/>
  <c r="Y6843" i="9"/>
  <c r="Z6843" i="9"/>
  <c r="X6842" i="9"/>
  <c r="Y6842" i="9"/>
  <c r="Z6842" i="9"/>
  <c r="X6828" i="9"/>
  <c r="Y6828" i="9"/>
  <c r="Z6828" i="9"/>
  <c r="X6827" i="9"/>
  <c r="Y6827" i="9"/>
  <c r="Z6827" i="9"/>
  <c r="X6818" i="9"/>
  <c r="Y6818" i="9"/>
  <c r="Z6818" i="9"/>
  <c r="X6817" i="9"/>
  <c r="Y6817" i="9"/>
  <c r="Z6817" i="9"/>
  <c r="X6816" i="9"/>
  <c r="Y6816" i="9"/>
  <c r="Z6816" i="9"/>
  <c r="X6811" i="9"/>
  <c r="Y6806" i="9"/>
  <c r="Z6806" i="9"/>
  <c r="X6805" i="9"/>
  <c r="Y6805" i="9"/>
  <c r="Z6805" i="9"/>
  <c r="X6800" i="9"/>
  <c r="Y6800" i="9"/>
  <c r="Z6800" i="9"/>
  <c r="Y6795" i="9"/>
  <c r="Z6795" i="9"/>
  <c r="Y6794" i="9"/>
  <c r="Z6794" i="9"/>
  <c r="X6791" i="9"/>
  <c r="Y6791" i="9"/>
  <c r="Z6791" i="9"/>
  <c r="X6790" i="9"/>
  <c r="Y6790" i="9"/>
  <c r="Z6790" i="9"/>
  <c r="Y6786" i="9"/>
  <c r="Z6786" i="9"/>
  <c r="Y6782" i="9"/>
  <c r="Z6782" i="9"/>
  <c r="Y6778" i="9"/>
  <c r="Z6778" i="9"/>
  <c r="X6777" i="9"/>
  <c r="Y6777" i="9"/>
  <c r="Z6777" i="9"/>
  <c r="Y6767" i="9"/>
  <c r="Z6767" i="9"/>
  <c r="X6766" i="9"/>
  <c r="Y6766" i="9"/>
  <c r="Z6766" i="9"/>
  <c r="X6765" i="9"/>
  <c r="Y6765" i="9"/>
  <c r="Z6765" i="9"/>
  <c r="Y6761" i="9"/>
  <c r="Z6761" i="9"/>
  <c r="Y6756" i="9"/>
  <c r="Z6756" i="9"/>
  <c r="X6741" i="9"/>
  <c r="Y6738" i="9"/>
  <c r="Z6738" i="9"/>
  <c r="Y6729" i="9"/>
  <c r="Z6729" i="9"/>
  <c r="X6728" i="9"/>
  <c r="Y6728" i="9"/>
  <c r="Z6728" i="9"/>
  <c r="X6727" i="9"/>
  <c r="Y6727" i="9"/>
  <c r="Z6727" i="9"/>
  <c r="X6726" i="9"/>
  <c r="Y6726" i="9"/>
  <c r="Z6726" i="9"/>
  <c r="Y6719" i="9"/>
  <c r="Z6719" i="9"/>
  <c r="X6718" i="9"/>
  <c r="Y6718" i="9"/>
  <c r="Z6718" i="9"/>
  <c r="X6716" i="9"/>
  <c r="Y6716" i="9"/>
  <c r="Z6716" i="9"/>
  <c r="Y6714" i="9"/>
  <c r="Z6714" i="9"/>
  <c r="X6713" i="9"/>
  <c r="Y6713" i="9"/>
  <c r="Z6713" i="9"/>
  <c r="X6709" i="9"/>
  <c r="X6707" i="9"/>
  <c r="X6701" i="9"/>
  <c r="X6699" i="9"/>
  <c r="X6690" i="9"/>
  <c r="Y6690" i="9"/>
  <c r="Z6690" i="9"/>
  <c r="X6689" i="9"/>
  <c r="Y6689" i="9"/>
  <c r="Z6689" i="9"/>
  <c r="X6688" i="9"/>
  <c r="Y6688" i="9"/>
  <c r="Z6688" i="9"/>
  <c r="X6687" i="9"/>
  <c r="Y6687" i="9"/>
  <c r="Z6687" i="9"/>
  <c r="X6686" i="9"/>
  <c r="Y6686" i="9"/>
  <c r="Z6686" i="9"/>
  <c r="X6682" i="9"/>
  <c r="Y6682" i="9"/>
  <c r="Z6682" i="9"/>
  <c r="Y6673" i="9"/>
  <c r="Z6673" i="9"/>
  <c r="X6672" i="9"/>
  <c r="Y6672" i="9"/>
  <c r="Z6672" i="9"/>
  <c r="Y6669" i="9"/>
  <c r="Z6669" i="9"/>
  <c r="X6668" i="9"/>
  <c r="Y6668" i="9"/>
  <c r="Z6668" i="9"/>
  <c r="Y6665" i="9"/>
  <c r="Z6665" i="9"/>
  <c r="Y6663" i="9"/>
  <c r="Z6663" i="9"/>
  <c r="Y6659" i="9"/>
  <c r="Z6659" i="9"/>
  <c r="X6658" i="9"/>
  <c r="Y6658" i="9"/>
  <c r="Z6658" i="9"/>
  <c r="X6656" i="9"/>
  <c r="Y6656" i="9"/>
  <c r="Z6656" i="9"/>
  <c r="Y6653" i="9"/>
  <c r="Z6653" i="9"/>
  <c r="X6639" i="9"/>
  <c r="Y6621" i="9"/>
  <c r="Z6621" i="9"/>
  <c r="X6620" i="9"/>
  <c r="Y6620" i="9"/>
  <c r="Z6620" i="9"/>
  <c r="Y6615" i="9"/>
  <c r="Z6615" i="9"/>
  <c r="X6603" i="9"/>
  <c r="Y6603" i="9"/>
  <c r="Z6603" i="9"/>
  <c r="Y6602" i="9"/>
  <c r="Z6602" i="9"/>
  <c r="Y6597" i="9"/>
  <c r="Z6597" i="9"/>
  <c r="Y6593" i="9"/>
  <c r="Z6593" i="9"/>
  <c r="Y6587" i="9"/>
  <c r="Z6587" i="9"/>
  <c r="X6576" i="9"/>
  <c r="Y6575" i="9"/>
  <c r="Z6575" i="9"/>
  <c r="Y6572" i="9"/>
  <c r="Z6572" i="9"/>
  <c r="Y6571" i="9"/>
  <c r="Z6571" i="9"/>
  <c r="Y6569" i="9"/>
  <c r="Z6569" i="9"/>
  <c r="Y6568" i="9"/>
  <c r="Z6568" i="9"/>
  <c r="Y6567" i="9"/>
  <c r="Z6567" i="9"/>
  <c r="X6563" i="9"/>
  <c r="X6562" i="9"/>
  <c r="Y6561" i="9"/>
  <c r="Z6561" i="9"/>
  <c r="Y6555" i="9"/>
  <c r="Z6555" i="9"/>
  <c r="Y6549" i="9"/>
  <c r="Z6549" i="9"/>
  <c r="X6545" i="9"/>
  <c r="Y6542" i="9"/>
  <c r="Z6542" i="9"/>
  <c r="Y6538" i="9"/>
  <c r="Z6538" i="9"/>
  <c r="Y6534" i="9"/>
  <c r="Z6534" i="9"/>
  <c r="Y6531" i="9"/>
  <c r="Z6531" i="9"/>
  <c r="Y6527" i="9"/>
  <c r="Z6527" i="9"/>
  <c r="Y6523" i="9"/>
  <c r="Z6523" i="9"/>
  <c r="Y6519" i="9"/>
  <c r="Z6519" i="9"/>
  <c r="Y6515" i="9"/>
  <c r="Z6515" i="9"/>
  <c r="Y6511" i="9"/>
  <c r="Z6511" i="9"/>
  <c r="X6504" i="9"/>
  <c r="X6503" i="9"/>
  <c r="X6502" i="9"/>
  <c r="Y6501" i="9"/>
  <c r="Z6501" i="9"/>
  <c r="Y6497" i="9"/>
  <c r="Z6497" i="9"/>
  <c r="Y6496" i="9"/>
  <c r="Z6496" i="9"/>
  <c r="Y6495" i="9"/>
  <c r="Z6495" i="9"/>
  <c r="Y6494" i="9"/>
  <c r="Z6494" i="9"/>
  <c r="Y6490" i="9"/>
  <c r="Z6490" i="9"/>
  <c r="Y6486" i="9"/>
  <c r="Z6486" i="9"/>
  <c r="Y6483" i="9"/>
  <c r="Z6483" i="9"/>
  <c r="Y6479" i="9"/>
  <c r="Z6479" i="9"/>
  <c r="Y6475" i="9"/>
  <c r="Z6475" i="9"/>
  <c r="Y6470" i="9"/>
  <c r="Z6470" i="9"/>
  <c r="Y6466" i="9"/>
  <c r="Z6466" i="9"/>
  <c r="Y6462" i="9"/>
  <c r="Z6462" i="9"/>
  <c r="Y6461" i="9"/>
  <c r="Z6461" i="9"/>
  <c r="Y6458" i="9"/>
  <c r="Z6458" i="9"/>
  <c r="Y6457" i="9"/>
  <c r="Z6457" i="9"/>
  <c r="X6455" i="9"/>
  <c r="Y6455" i="9"/>
  <c r="Z6455" i="9"/>
  <c r="Y6453" i="9"/>
  <c r="Z6453" i="9"/>
  <c r="Y6447" i="9"/>
  <c r="Z6447" i="9"/>
  <c r="X6443" i="9"/>
  <c r="Y6443" i="9"/>
  <c r="Z6443" i="9"/>
  <c r="Y6440" i="9"/>
  <c r="Z6440" i="9"/>
  <c r="Y6439" i="9"/>
  <c r="Z6439" i="9"/>
  <c r="X6437" i="9"/>
  <c r="Y6437" i="9"/>
  <c r="Z6437" i="9"/>
  <c r="Y6432" i="9"/>
  <c r="Z6432" i="9"/>
  <c r="Y6431" i="9"/>
  <c r="Z6431" i="9"/>
  <c r="Y6426" i="9"/>
  <c r="Z6426" i="9"/>
  <c r="Y6421" i="9"/>
  <c r="Z6421" i="9"/>
  <c r="Y6408" i="9"/>
  <c r="Z6408" i="9"/>
  <c r="Y6406" i="9"/>
  <c r="Z6406" i="9"/>
  <c r="X6405" i="9"/>
  <c r="Y6404" i="9"/>
  <c r="Z6404" i="9"/>
  <c r="Y6403" i="9"/>
  <c r="Z6403" i="9"/>
  <c r="X6399" i="9"/>
  <c r="Y6398" i="9"/>
  <c r="Z6398" i="9"/>
  <c r="Y6396" i="9"/>
  <c r="Z6396" i="9"/>
  <c r="Y6395" i="9"/>
  <c r="Z6395" i="9"/>
  <c r="Y6389" i="9"/>
  <c r="Z6389" i="9"/>
  <c r="Y6387" i="9"/>
  <c r="Z6387" i="9"/>
  <c r="Y6385" i="9"/>
  <c r="Z6385" i="9"/>
  <c r="X6383" i="9"/>
  <c r="Y6383" i="9"/>
  <c r="Z6383" i="9"/>
  <c r="Y6381" i="9"/>
  <c r="Z6381" i="9"/>
  <c r="Y6379" i="9"/>
  <c r="Z6379" i="9"/>
  <c r="Y6374" i="9"/>
  <c r="Z6374" i="9"/>
  <c r="Y6370" i="9"/>
  <c r="Z6370" i="9"/>
  <c r="Y6369" i="9"/>
  <c r="Z6369" i="9"/>
  <c r="Y6356" i="9"/>
  <c r="Z6356" i="9"/>
  <c r="Y6352" i="9"/>
  <c r="Z6352" i="9"/>
  <c r="Y6348" i="9"/>
  <c r="Z6348" i="9"/>
  <c r="Y6347" i="9"/>
  <c r="Z6347" i="9"/>
  <c r="Y6330" i="9"/>
  <c r="Z6330" i="9"/>
  <c r="Y6326" i="9"/>
  <c r="Z6326" i="9"/>
  <c r="Y6325" i="9"/>
  <c r="Z6325" i="9"/>
  <c r="Y6320" i="9"/>
  <c r="Z6320" i="9"/>
  <c r="Y6318" i="9"/>
  <c r="Z6318" i="9"/>
  <c r="X6317" i="9"/>
  <c r="Y6310" i="9"/>
  <c r="Z6310" i="9"/>
  <c r="Y6308" i="9"/>
  <c r="Z6308" i="9"/>
  <c r="Y6304" i="9"/>
  <c r="Z6304" i="9"/>
  <c r="X6299" i="9"/>
  <c r="Y6298" i="9"/>
  <c r="Z6298" i="9"/>
  <c r="Y6296" i="9"/>
  <c r="Z6296" i="9"/>
  <c r="X6295" i="9"/>
  <c r="Y6294" i="9"/>
  <c r="Z6294" i="9"/>
  <c r="X6293" i="9"/>
  <c r="Y6291" i="9"/>
  <c r="Z6291" i="9"/>
  <c r="Y6281" i="9"/>
  <c r="Z6281" i="9"/>
  <c r="X6277" i="9"/>
  <c r="Y6276" i="9"/>
  <c r="Z6276" i="9"/>
  <c r="X6275" i="9"/>
  <c r="Y6275" i="9"/>
  <c r="Z6275" i="9"/>
  <c r="Y6273" i="9"/>
  <c r="Z6273" i="9"/>
  <c r="Y6267" i="9"/>
  <c r="Z6267" i="9"/>
  <c r="Y6264" i="9"/>
  <c r="Z6264" i="9"/>
  <c r="X6263" i="9"/>
  <c r="Y6262" i="9"/>
  <c r="Z6262" i="9"/>
  <c r="Y6260" i="9"/>
  <c r="Z6260" i="9"/>
  <c r="Y6256" i="9"/>
  <c r="Z6256" i="9"/>
  <c r="X6251" i="9"/>
  <c r="Y6238" i="9"/>
  <c r="Z6238" i="9"/>
  <c r="Y6237" i="9"/>
  <c r="Z6237" i="9"/>
  <c r="Y6233" i="9"/>
  <c r="Z6233" i="9"/>
  <c r="X6228" i="9"/>
  <c r="Y6228" i="9"/>
  <c r="Z6228" i="9"/>
  <c r="Y6222" i="9"/>
  <c r="Z6222" i="9"/>
  <c r="Y6214" i="9"/>
  <c r="Z6214" i="9"/>
  <c r="Y6210" i="9"/>
  <c r="Z6210" i="9"/>
  <c r="Y6209" i="9"/>
  <c r="Z6209" i="9"/>
  <c r="X6208" i="9"/>
  <c r="Y6208" i="9"/>
  <c r="Z6208" i="9"/>
  <c r="Y6207" i="9"/>
  <c r="Z6207" i="9"/>
  <c r="X6203" i="9"/>
  <c r="Y6202" i="9"/>
  <c r="Z6202" i="9"/>
  <c r="Y6201" i="9"/>
  <c r="Z6201" i="9"/>
  <c r="X6200" i="9"/>
  <c r="Y6200" i="9"/>
  <c r="Z6200" i="9"/>
  <c r="Y6198" i="9"/>
  <c r="Z6198" i="9"/>
  <c r="X6197" i="9"/>
  <c r="Y6195" i="9"/>
  <c r="Z6195" i="9"/>
  <c r="Y6187" i="9"/>
  <c r="Z6187" i="9"/>
  <c r="Y6183" i="9"/>
  <c r="Z6183" i="9"/>
  <c r="Y6179" i="9"/>
  <c r="Z6179" i="9"/>
  <c r="Y6169" i="9"/>
  <c r="Z6169" i="9"/>
  <c r="Y6164" i="9"/>
  <c r="Z6164" i="9"/>
  <c r="Y6159" i="9"/>
  <c r="Z6159" i="9"/>
  <c r="Y6158" i="9"/>
  <c r="Z6158" i="9"/>
  <c r="Y6154" i="9"/>
  <c r="Z6154" i="9"/>
  <c r="Y6147" i="9"/>
  <c r="Z6147" i="9"/>
  <c r="X6146" i="9"/>
  <c r="Y6146" i="9"/>
  <c r="Z6146" i="9"/>
  <c r="X6141" i="9"/>
  <c r="Y6140" i="9"/>
  <c r="Z6140" i="9"/>
  <c r="Y6134" i="9"/>
  <c r="Z6134" i="9"/>
  <c r="X6133" i="9"/>
  <c r="Y6133" i="9"/>
  <c r="Z6133" i="9"/>
  <c r="Y6129" i="9"/>
  <c r="Z6129" i="9"/>
  <c r="X6121" i="9"/>
  <c r="Y6121" i="9"/>
  <c r="Z6121" i="9"/>
  <c r="Y6115" i="9"/>
  <c r="Z6115" i="9"/>
  <c r="Y6114" i="9"/>
  <c r="Z6114" i="9"/>
  <c r="X6110" i="9"/>
  <c r="Y6110" i="9"/>
  <c r="Z6110" i="9"/>
  <c r="X6106" i="9"/>
  <c r="Y6106" i="9"/>
  <c r="Z6106" i="9"/>
  <c r="Y6105" i="9"/>
  <c r="Z6105" i="9"/>
  <c r="X6096" i="9"/>
  <c r="Y6094" i="9"/>
  <c r="Z6094" i="9"/>
  <c r="X6090" i="9"/>
  <c r="Y6090" i="9"/>
  <c r="Z6090" i="9"/>
  <c r="Y6088" i="9"/>
  <c r="Z6088" i="9"/>
  <c r="Y6083" i="9"/>
  <c r="Z6083" i="9"/>
  <c r="Y6077" i="9"/>
  <c r="Z6077" i="9"/>
  <c r="X6070" i="9"/>
  <c r="Y6070" i="9"/>
  <c r="Z6070" i="9"/>
  <c r="Y6068" i="9"/>
  <c r="Z6068" i="9"/>
  <c r="Y6063" i="9"/>
  <c r="Z6063" i="9"/>
  <c r="Y6059" i="9"/>
  <c r="Z6059" i="9"/>
  <c r="Y6053" i="9"/>
  <c r="Z6053" i="9"/>
  <c r="X6049" i="9"/>
  <c r="X6046" i="9"/>
  <c r="Y6046" i="9"/>
  <c r="Z6046" i="9"/>
  <c r="Y6044" i="9"/>
  <c r="Z6044" i="9"/>
  <c r="X6040" i="9"/>
  <c r="Y6039" i="9"/>
  <c r="Z6039" i="9"/>
  <c r="Y6037" i="9"/>
  <c r="Z6037" i="9"/>
  <c r="Y6036" i="9"/>
  <c r="Z6036" i="9"/>
  <c r="Y6030" i="9"/>
  <c r="Z6030" i="9"/>
  <c r="Y6027" i="9"/>
  <c r="Z6027" i="9"/>
  <c r="Y6026" i="9"/>
  <c r="Z6026" i="9"/>
  <c r="Y6021" i="9"/>
  <c r="Z6021" i="9"/>
  <c r="Y6016" i="9"/>
  <c r="Z6016" i="9"/>
  <c r="Y6012" i="9"/>
  <c r="Z6012" i="9"/>
  <c r="Y6010" i="9"/>
  <c r="Z6010" i="9"/>
  <c r="Y6009" i="9"/>
  <c r="Z6009" i="9"/>
  <c r="Y6008" i="9"/>
  <c r="Z6008" i="9"/>
  <c r="Y6006" i="9"/>
  <c r="Z6006" i="9"/>
  <c r="Y6002" i="9"/>
  <c r="Z6002" i="9"/>
  <c r="Y6001" i="9"/>
  <c r="Z6001" i="9"/>
  <c r="Y5996" i="9"/>
  <c r="Z5996" i="9"/>
  <c r="Y5991" i="9"/>
  <c r="Z5991" i="9"/>
  <c r="Y5986" i="9"/>
  <c r="Z5986" i="9"/>
  <c r="Y5985" i="9"/>
  <c r="Z5985" i="9"/>
  <c r="Y5974" i="9"/>
  <c r="Z5974" i="9"/>
  <c r="Y5973" i="9"/>
  <c r="Z5973" i="9"/>
  <c r="Y5969" i="9"/>
  <c r="Z5969" i="9"/>
  <c r="Y5965" i="9"/>
  <c r="Z5965" i="9"/>
  <c r="X5959" i="9"/>
  <c r="Y5959" i="9"/>
  <c r="Z5959" i="9"/>
  <c r="Y5958" i="9"/>
  <c r="Z5958" i="9"/>
  <c r="Y5957" i="9"/>
  <c r="Z5957" i="9"/>
  <c r="Y5951" i="9"/>
  <c r="Z5951" i="9"/>
  <c r="Y5946" i="9"/>
  <c r="Z5946" i="9"/>
  <c r="X5942" i="9"/>
  <c r="Y5941" i="9"/>
  <c r="Z5941" i="9"/>
  <c r="X5931" i="9"/>
  <c r="Y5931" i="9"/>
  <c r="Z5931" i="9"/>
  <c r="X5923" i="9"/>
  <c r="Y5923" i="9"/>
  <c r="Z5923" i="9"/>
  <c r="Y5919" i="9"/>
  <c r="Z5919" i="9"/>
  <c r="Y5914" i="9"/>
  <c r="Z5914" i="9"/>
  <c r="Y5913" i="9"/>
  <c r="Z5913" i="9"/>
  <c r="Y5912" i="9"/>
  <c r="Z5912" i="9"/>
  <c r="X5907" i="9"/>
  <c r="Y5907" i="9"/>
  <c r="Z5907" i="9"/>
  <c r="X5899" i="9"/>
  <c r="Y5899" i="9"/>
  <c r="Z5899" i="9"/>
  <c r="X5895" i="9"/>
  <c r="Y5895" i="9"/>
  <c r="Z5895" i="9"/>
  <c r="X5891" i="9"/>
  <c r="Y5891" i="9"/>
  <c r="Z5891" i="9"/>
  <c r="Y5882" i="9"/>
  <c r="Z5882" i="9"/>
  <c r="Y5878" i="9"/>
  <c r="Z5878" i="9"/>
  <c r="Y5877" i="9"/>
  <c r="Z5877" i="9"/>
  <c r="Y5876" i="9"/>
  <c r="Z5876" i="9"/>
  <c r="Y5872" i="9"/>
  <c r="Z5872" i="9"/>
  <c r="Y5868" i="9"/>
  <c r="Z5868" i="9"/>
  <c r="X5867" i="9"/>
  <c r="Y5867" i="9"/>
  <c r="Z5867" i="9"/>
  <c r="Y5865" i="9"/>
  <c r="Z5865" i="9"/>
  <c r="Y5854" i="9"/>
  <c r="Z5854" i="9"/>
  <c r="Y5853" i="9"/>
  <c r="Z5853" i="9"/>
  <c r="Y5849" i="9"/>
  <c r="Z5849" i="9"/>
  <c r="Y5845" i="9"/>
  <c r="Z5845" i="9"/>
  <c r="Y5841" i="9"/>
  <c r="Z5841" i="9"/>
  <c r="Y5832" i="9"/>
  <c r="Z5832" i="9"/>
  <c r="X5831" i="9"/>
  <c r="Y5831" i="9"/>
  <c r="Z5831" i="9"/>
  <c r="Y5826" i="9"/>
  <c r="Z5826" i="9"/>
  <c r="Y5822" i="9"/>
  <c r="Z5822" i="9"/>
  <c r="Y5818" i="9"/>
  <c r="Z5818" i="9"/>
  <c r="Y5813" i="9"/>
  <c r="Z5813" i="9"/>
  <c r="Y5809" i="9"/>
  <c r="Z5809" i="9"/>
  <c r="Y5802" i="9"/>
  <c r="Z5802" i="9"/>
  <c r="Y5790" i="9"/>
  <c r="Z5790" i="9"/>
  <c r="X5789" i="9"/>
  <c r="Y5789" i="9"/>
  <c r="Z5789" i="9"/>
  <c r="Y5784" i="9"/>
  <c r="Z5784" i="9"/>
  <c r="X5783" i="9"/>
  <c r="Y5783" i="9"/>
  <c r="Z5783" i="9"/>
  <c r="Y5778" i="9"/>
  <c r="Z5778" i="9"/>
  <c r="Y5773" i="9"/>
  <c r="Z5773" i="9"/>
  <c r="Y5768" i="9"/>
  <c r="Z5768" i="9"/>
  <c r="X5767" i="9"/>
  <c r="Y5767" i="9"/>
  <c r="Z5767" i="9"/>
  <c r="Y5762" i="9"/>
  <c r="Z5762" i="9"/>
  <c r="Y5761" i="9"/>
  <c r="Z5761" i="9"/>
  <c r="X5755" i="9"/>
  <c r="Y5755" i="9"/>
  <c r="Z5755" i="9"/>
  <c r="Y5750" i="9"/>
  <c r="Z5750" i="9"/>
  <c r="Y5746" i="9"/>
  <c r="Z5746" i="9"/>
  <c r="Y5745" i="9"/>
  <c r="Z5745" i="9"/>
  <c r="Y5744" i="9"/>
  <c r="Z5744" i="9"/>
  <c r="X5739" i="9"/>
  <c r="Y5739" i="9"/>
  <c r="Z5739" i="9"/>
  <c r="Y5737" i="9"/>
  <c r="Z5737" i="9"/>
  <c r="Y5732" i="9"/>
  <c r="Z5732" i="9"/>
  <c r="X5731" i="9"/>
  <c r="Y5731" i="9"/>
  <c r="Z5731" i="9"/>
  <c r="Y5725" i="9"/>
  <c r="Z5725" i="9"/>
  <c r="Y5718" i="9"/>
  <c r="Z5718" i="9"/>
  <c r="Y5717" i="9"/>
  <c r="Z5717" i="9"/>
  <c r="X5711" i="9"/>
  <c r="Y5711" i="9"/>
  <c r="Z5711" i="9"/>
  <c r="Y5705" i="9"/>
  <c r="Z5705" i="9"/>
  <c r="Y5704" i="9"/>
  <c r="Z5704" i="9"/>
  <c r="X5700" i="9"/>
  <c r="Y8763" i="9"/>
  <c r="Y8761" i="9"/>
  <c r="Y8759" i="9"/>
  <c r="Y8757" i="9"/>
  <c r="Y8755" i="9"/>
  <c r="Y8753" i="9"/>
  <c r="Y8751" i="9"/>
  <c r="Y8749" i="9"/>
  <c r="Y8747" i="9"/>
  <c r="Y8745" i="9"/>
  <c r="Y8743" i="9"/>
  <c r="Y8741" i="9"/>
  <c r="Y8737" i="9"/>
  <c r="Y8735" i="9"/>
  <c r="Y8733" i="9"/>
  <c r="Y8731" i="9"/>
  <c r="Y8729" i="9"/>
  <c r="Y8727" i="9"/>
  <c r="Y8725" i="9"/>
  <c r="Y8721" i="9"/>
  <c r="Y8719" i="9"/>
  <c r="Y8717" i="9"/>
  <c r="Y8715" i="9"/>
  <c r="Y8713" i="9"/>
  <c r="Y8711" i="9"/>
  <c r="Y8709" i="9"/>
  <c r="Y8707" i="9"/>
  <c r="Y8705" i="9"/>
  <c r="Y8703" i="9"/>
  <c r="Y8701" i="9"/>
  <c r="Y8699" i="9"/>
  <c r="Y8697" i="9"/>
  <c r="Y8695" i="9"/>
  <c r="Y8693" i="9"/>
  <c r="Y8691" i="9"/>
  <c r="Y8689" i="9"/>
  <c r="Y8687" i="9"/>
  <c r="Y8685" i="9"/>
  <c r="Y8683" i="9"/>
  <c r="Y8681" i="9"/>
  <c r="Y8677" i="9"/>
  <c r="Y8675" i="9"/>
  <c r="Y8673" i="9"/>
  <c r="Y8671" i="9"/>
  <c r="Y8669" i="9"/>
  <c r="Y8667" i="9"/>
  <c r="Y8665" i="9"/>
  <c r="Y8663" i="9"/>
  <c r="Y8661" i="9"/>
  <c r="Y8659" i="9"/>
  <c r="Y8657" i="9"/>
  <c r="Y8655" i="9"/>
  <c r="Y8653" i="9"/>
  <c r="Y8651" i="9"/>
  <c r="Y8649" i="9"/>
  <c r="Y8647" i="9"/>
  <c r="Y8645" i="9"/>
  <c r="Y8643" i="9"/>
  <c r="Y8641" i="9"/>
  <c r="Y8639" i="9"/>
  <c r="Y8637" i="9"/>
  <c r="Y8633" i="9"/>
  <c r="Y8631" i="9"/>
  <c r="Y8629" i="9"/>
  <c r="Y8627" i="9"/>
  <c r="Y8625" i="9"/>
  <c r="Y8623" i="9"/>
  <c r="Y8621" i="9"/>
  <c r="Y8619" i="9"/>
  <c r="Y8617" i="9"/>
  <c r="Y8615" i="9"/>
  <c r="Y8613" i="9"/>
  <c r="Y8611" i="9"/>
  <c r="Y8609" i="9"/>
  <c r="Y8607" i="9"/>
  <c r="Y8605" i="9"/>
  <c r="Y8603" i="9"/>
  <c r="Y8601" i="9"/>
  <c r="Y8599" i="9"/>
  <c r="Y8597" i="9"/>
  <c r="Y8595" i="9"/>
  <c r="Y8593" i="9"/>
  <c r="Y8589" i="9"/>
  <c r="Y8587" i="9"/>
  <c r="Y8585" i="9"/>
  <c r="Y8583" i="9"/>
  <c r="Y8581" i="9"/>
  <c r="Y8579" i="9"/>
  <c r="Y8577" i="9"/>
  <c r="Y8573" i="9"/>
  <c r="Y8571" i="9"/>
  <c r="Y8569" i="9"/>
  <c r="Y8567" i="9"/>
  <c r="Y8565" i="9"/>
  <c r="Y8563" i="9"/>
  <c r="Y8561" i="9"/>
  <c r="Y8559" i="9"/>
  <c r="Y8557" i="9"/>
  <c r="Y8555" i="9"/>
  <c r="Y8553" i="9"/>
  <c r="Y8551" i="9"/>
  <c r="Y8549" i="9"/>
  <c r="Y8545" i="9"/>
  <c r="Y8543" i="9"/>
  <c r="Y8541" i="9"/>
  <c r="Y8539" i="9"/>
  <c r="Y8537" i="9"/>
  <c r="Y8535" i="9"/>
  <c r="Y8533" i="9"/>
  <c r="Y8531" i="9"/>
  <c r="Y8527" i="9"/>
  <c r="Y8523" i="9"/>
  <c r="Y8521" i="9"/>
  <c r="Y8519" i="9"/>
  <c r="Y8517" i="9"/>
  <c r="Y8515" i="9"/>
  <c r="Y8513" i="9"/>
  <c r="Y8511" i="9"/>
  <c r="Y8509" i="9"/>
  <c r="Y8507" i="9"/>
  <c r="Y8505" i="9"/>
  <c r="Y8503" i="9"/>
  <c r="Y8501" i="9"/>
  <c r="Y8499" i="9"/>
  <c r="Y8497" i="9"/>
  <c r="Y8495" i="9"/>
  <c r="Y8493" i="9"/>
  <c r="Y8491" i="9"/>
  <c r="Y8489" i="9"/>
  <c r="Y8487" i="9"/>
  <c r="Y8485" i="9"/>
  <c r="Y8483" i="9"/>
  <c r="Y8481" i="9"/>
  <c r="Y8479" i="9"/>
  <c r="Y8477" i="9"/>
  <c r="Y8475" i="9"/>
  <c r="Y8473" i="9"/>
  <c r="Y8471" i="9"/>
  <c r="Y8467" i="9"/>
  <c r="Y8465" i="9"/>
  <c r="Y8463" i="9"/>
  <c r="Y8461" i="9"/>
  <c r="Y8459" i="9"/>
  <c r="Y8457" i="9"/>
  <c r="Y8455" i="9"/>
  <c r="Y8453" i="9"/>
  <c r="Y8451" i="9"/>
  <c r="Y8449" i="9"/>
  <c r="Y8447" i="9"/>
  <c r="Y8445" i="9"/>
  <c r="Y8443" i="9"/>
  <c r="Y8441" i="9"/>
  <c r="Y8439" i="9"/>
  <c r="Y8437" i="9"/>
  <c r="Y8431" i="9"/>
  <c r="Y8427" i="9"/>
  <c r="Y8425" i="9"/>
  <c r="Y8423" i="9"/>
  <c r="Y8421" i="9"/>
  <c r="Y8417" i="9"/>
  <c r="Y8415" i="9"/>
  <c r="Y8413" i="9"/>
  <c r="Y8409" i="9"/>
  <c r="X228" i="9"/>
  <c r="X178" i="9"/>
  <c r="X111" i="9"/>
  <c r="X44" i="9"/>
  <c r="X1078" i="9"/>
  <c r="X928" i="9"/>
  <c r="X836" i="9"/>
  <c r="X753" i="9"/>
  <c r="X694" i="9"/>
  <c r="X627" i="9"/>
  <c r="X577" i="9"/>
  <c r="X494" i="9"/>
  <c r="X427" i="9"/>
  <c r="X352" i="9"/>
  <c r="X294" i="9"/>
  <c r="X2951" i="9"/>
  <c r="X2885" i="9"/>
  <c r="X2826" i="9"/>
  <c r="X2768" i="9"/>
  <c r="X2701" i="9"/>
  <c r="X2567" i="9"/>
  <c r="X2517" i="9"/>
  <c r="X2475" i="9"/>
  <c r="X2442" i="9"/>
  <c r="X2384" i="9"/>
  <c r="X2233" i="9"/>
  <c r="X2083" i="9"/>
  <c r="X2041" i="9"/>
  <c r="X1975" i="9"/>
  <c r="X1908" i="9"/>
  <c r="X1858" i="9"/>
  <c r="X1816" i="9"/>
  <c r="X1766" i="9"/>
  <c r="X1674" i="9"/>
  <c r="X1591" i="9"/>
  <c r="X1499" i="9"/>
  <c r="X1365" i="9"/>
  <c r="X1095" i="9"/>
  <c r="X1011" i="9"/>
  <c r="X811" i="9"/>
  <c r="X728" i="9"/>
  <c r="X644" i="9"/>
  <c r="X444" i="9"/>
  <c r="X369" i="9"/>
  <c r="X285" i="9"/>
  <c r="X2943" i="9"/>
  <c r="X2868" i="9"/>
  <c r="X2801" i="9"/>
  <c r="X2642" i="9"/>
  <c r="X2584" i="9"/>
  <c r="X2450" i="9"/>
  <c r="X2275" i="9"/>
  <c r="X2225" i="9"/>
  <c r="X2050" i="9"/>
  <c r="X2000" i="9"/>
  <c r="X1950" i="9"/>
  <c r="X1883" i="9"/>
  <c r="X1833" i="9"/>
  <c r="X1758" i="9"/>
  <c r="X1682" i="9"/>
  <c r="X1616" i="9"/>
  <c r="X1566" i="9"/>
  <c r="X1524" i="9"/>
  <c r="X1482" i="9"/>
  <c r="X1440" i="9"/>
  <c r="X1424" i="9"/>
  <c r="X1407" i="9"/>
  <c r="X1390" i="9"/>
  <c r="X1374" i="9"/>
  <c r="X1323" i="9"/>
  <c r="X1290" i="9"/>
  <c r="X1273" i="9"/>
  <c r="X1257" i="9"/>
  <c r="X1240" i="9"/>
  <c r="X1223" i="9"/>
  <c r="X1207" i="9"/>
  <c r="X1190" i="9"/>
  <c r="X1173" i="9"/>
  <c r="X1165" i="9"/>
  <c r="X1148" i="9"/>
  <c r="X1140" i="9"/>
  <c r="X3354" i="9"/>
  <c r="X3337" i="9"/>
  <c r="X3329" i="9"/>
  <c r="X3304" i="9"/>
  <c r="X3287" i="9"/>
  <c r="X3271" i="9"/>
  <c r="X3237" i="9"/>
  <c r="X3221" i="9"/>
  <c r="X3204" i="9"/>
  <c r="X3187" i="9"/>
  <c r="X3170" i="9"/>
  <c r="X3104" i="9"/>
  <c r="X3087" i="9"/>
  <c r="X3079" i="9"/>
  <c r="X3045" i="9"/>
  <c r="X3029" i="9"/>
  <c r="X2995" i="9"/>
  <c r="X2978" i="9"/>
  <c r="X2962" i="9"/>
  <c r="X5126" i="9"/>
  <c r="X5118" i="9"/>
  <c r="X5084" i="9"/>
  <c r="X5042" i="9"/>
  <c r="X5026" i="9"/>
  <c r="X5009" i="9"/>
  <c r="X4967" i="9"/>
  <c r="X4951" i="9"/>
  <c r="X4934" i="9"/>
  <c r="X4875" i="9"/>
  <c r="X4834" i="9"/>
  <c r="X4792" i="9"/>
  <c r="X4775" i="9"/>
  <c r="X4759" i="9"/>
  <c r="X4742" i="9"/>
  <c r="X4675" i="9"/>
  <c r="X4650" i="9"/>
  <c r="X4617" i="9"/>
  <c r="X4575" i="9"/>
  <c r="X4558" i="9"/>
  <c r="X4550" i="9"/>
  <c r="X4458" i="9"/>
  <c r="X4416" i="9"/>
  <c r="X4408" i="9"/>
  <c r="X4391" i="9"/>
  <c r="X4358" i="9"/>
  <c r="X4266" i="9"/>
  <c r="X4224" i="9"/>
  <c r="X4216" i="9"/>
  <c r="X4158" i="9"/>
  <c r="X4116" i="9"/>
  <c r="X4099" i="9"/>
  <c r="X4082" i="9"/>
  <c r="X4074" i="9"/>
  <c r="X4049" i="9"/>
  <c r="X4041" i="9"/>
  <c r="X4032" i="9"/>
  <c r="X4024" i="9"/>
  <c r="X4016" i="9"/>
  <c r="X3999" i="9"/>
  <c r="X3991" i="9"/>
  <c r="X3982" i="9"/>
  <c r="X3974" i="9"/>
  <c r="X3966" i="9"/>
  <c r="X3924" i="9"/>
  <c r="X3907" i="9"/>
  <c r="X3890" i="9"/>
  <c r="X3882" i="9"/>
  <c r="X3874" i="9"/>
  <c r="X3857" i="9"/>
  <c r="X3840" i="9"/>
  <c r="X3832" i="9"/>
  <c r="X3824" i="9"/>
  <c r="X3807" i="9"/>
  <c r="X3799" i="9"/>
  <c r="X3790" i="9"/>
  <c r="X3782" i="9"/>
  <c r="X3774" i="9"/>
  <c r="X3732" i="9"/>
  <c r="X3723" i="9"/>
  <c r="X3715" i="9"/>
  <c r="X3698" i="9"/>
  <c r="X3690" i="9"/>
  <c r="X3682" i="9"/>
  <c r="X3673" i="9"/>
  <c r="X3665" i="9"/>
  <c r="X3648" i="9"/>
  <c r="X3640" i="9"/>
  <c r="X3632" i="9"/>
  <c r="X3623" i="9"/>
  <c r="X3615" i="9"/>
  <c r="X3607" i="9"/>
  <c r="X3598" i="9"/>
  <c r="X3582" i="9"/>
  <c r="X3540" i="9"/>
  <c r="X3531" i="9"/>
  <c r="X3523" i="9"/>
  <c r="X3515" i="9"/>
  <c r="X3506" i="9"/>
  <c r="X3490" i="9"/>
  <c r="X3481" i="9"/>
  <c r="X3473" i="9"/>
  <c r="X3465" i="9"/>
  <c r="X3456" i="9"/>
  <c r="X3440" i="9"/>
  <c r="X3431" i="9"/>
  <c r="X3423" i="9"/>
  <c r="X3415" i="9"/>
  <c r="X3406" i="9"/>
  <c r="X3398" i="9"/>
  <c r="X3390" i="9"/>
  <c r="X5522" i="9"/>
  <c r="X5508" i="9"/>
  <c r="X236" i="9"/>
  <c r="X103" i="9"/>
  <c r="X1128" i="9"/>
  <c r="X1062" i="9"/>
  <c r="X986" i="9"/>
  <c r="X945" i="9"/>
  <c r="X878" i="9"/>
  <c r="X803" i="9"/>
  <c r="X719" i="9"/>
  <c r="X661" i="9"/>
  <c r="X519" i="9"/>
  <c r="X435" i="9"/>
  <c r="X335" i="9"/>
  <c r="X277" i="9"/>
  <c r="X2851" i="9"/>
  <c r="X2809" i="9"/>
  <c r="X2751" i="9"/>
  <c r="X2676" i="9"/>
  <c r="X2601" i="9"/>
  <c r="X2484" i="9"/>
  <c r="X2434" i="9"/>
  <c r="X2375" i="9"/>
  <c r="X2309" i="9"/>
  <c r="X2242" i="9"/>
  <c r="X2091" i="9"/>
  <c r="X1958" i="9"/>
  <c r="X1916" i="9"/>
  <c r="X1849" i="9"/>
  <c r="X1716" i="9"/>
  <c r="X1657" i="9"/>
  <c r="X1607" i="9"/>
  <c r="X1557" i="9"/>
  <c r="X1490" i="9"/>
  <c r="X1465" i="9"/>
  <c r="X1432" i="9"/>
  <c r="X1415" i="9"/>
  <c r="X1399" i="9"/>
  <c r="X1382" i="9"/>
  <c r="X1340" i="9"/>
  <c r="X1298" i="9"/>
  <c r="X1282" i="9"/>
  <c r="X1265" i="9"/>
  <c r="X1248" i="9"/>
  <c r="X1232" i="9"/>
  <c r="X1215" i="9"/>
  <c r="X1198" i="9"/>
  <c r="X1182" i="9"/>
  <c r="X1157" i="9"/>
  <c r="X3346" i="9"/>
  <c r="X3321" i="9"/>
  <c r="X3296" i="9"/>
  <c r="X3279" i="9"/>
  <c r="X3229" i="9"/>
  <c r="X3212" i="9"/>
  <c r="X3195" i="9"/>
  <c r="X3179" i="9"/>
  <c r="X3162" i="9"/>
  <c r="X3154" i="9"/>
  <c r="X3137" i="9"/>
  <c r="X3129" i="9"/>
  <c r="X3112" i="9"/>
  <c r="X3095" i="9"/>
  <c r="X3037" i="9"/>
  <c r="X3020" i="9"/>
  <c r="X2987" i="9"/>
  <c r="X2970" i="9"/>
  <c r="X5134" i="9"/>
  <c r="X5076" i="9"/>
  <c r="X5067" i="9"/>
  <c r="X5051" i="9"/>
  <c r="X5034" i="9"/>
  <c r="X5017" i="9"/>
  <c r="X5001" i="9"/>
  <c r="X4992" i="9"/>
  <c r="X4976" i="9"/>
  <c r="X4959" i="9"/>
  <c r="X4942" i="9"/>
  <c r="X4926" i="9"/>
  <c r="X4884" i="9"/>
  <c r="X4867" i="9"/>
  <c r="X4859" i="9"/>
  <c r="X4842" i="9"/>
  <c r="X4825" i="9"/>
  <c r="X4817" i="9"/>
  <c r="X4784" i="9"/>
  <c r="X4767" i="9"/>
  <c r="X4750" i="9"/>
  <c r="X4683" i="9"/>
  <c r="X4633" i="9"/>
  <c r="X4600" i="9"/>
  <c r="X4583" i="9"/>
  <c r="X4567" i="9"/>
  <c r="X4441" i="9"/>
  <c r="X4425" i="9"/>
  <c r="X4350" i="9"/>
  <c r="X4308" i="9"/>
  <c r="X4299" i="9"/>
  <c r="X4283" i="9"/>
  <c r="X4274" i="9"/>
  <c r="X4258" i="9"/>
  <c r="X4249" i="9"/>
  <c r="X4233" i="9"/>
  <c r="X4208" i="9"/>
  <c r="X4199" i="9"/>
  <c r="X4166" i="9"/>
  <c r="X4091" i="9"/>
  <c r="X4066" i="9"/>
  <c r="X1649" i="9"/>
  <c r="X245" i="9"/>
  <c r="X78" i="9"/>
  <c r="X1112" i="9"/>
  <c r="X1053" i="9"/>
  <c r="X978" i="9"/>
  <c r="X920" i="9"/>
  <c r="X870" i="9"/>
  <c r="X819" i="9"/>
  <c r="X769" i="9"/>
  <c r="X711" i="9"/>
  <c r="X653" i="9"/>
  <c r="X544" i="9"/>
  <c r="X477" i="9"/>
  <c r="X344" i="9"/>
  <c r="X269" i="9"/>
  <c r="X2935" i="9"/>
  <c r="X2859" i="9"/>
  <c r="X2759" i="9"/>
  <c r="X2693" i="9"/>
  <c r="X2626" i="9"/>
  <c r="X2367" i="9"/>
  <c r="X2317" i="9"/>
  <c r="X2258" i="9"/>
  <c r="X2217" i="9"/>
  <c r="X2167" i="9"/>
  <c r="X2100" i="9"/>
  <c r="X2058" i="9"/>
  <c r="X1991" i="9"/>
  <c r="X1925" i="9"/>
  <c r="X1874" i="9"/>
  <c r="X1841" i="9"/>
  <c r="X1774" i="9"/>
  <c r="X1707" i="9"/>
  <c r="X1632" i="9"/>
  <c r="X1549" i="9"/>
  <c r="X1474" i="9"/>
  <c r="X1332" i="9"/>
  <c r="X4809" i="9"/>
  <c r="X4625" i="9"/>
  <c r="X31" i="9"/>
  <c r="X186" i="9"/>
  <c r="X119" i="9"/>
  <c r="X69" i="9"/>
  <c r="X1103" i="9"/>
  <c r="X1045" i="9"/>
  <c r="X970" i="9"/>
  <c r="X911" i="9"/>
  <c r="X853" i="9"/>
  <c r="X736" i="9"/>
  <c r="X678" i="9"/>
  <c r="X611" i="9"/>
  <c r="X561" i="9"/>
  <c r="X502" i="9"/>
  <c r="X461" i="9"/>
  <c r="X360" i="9"/>
  <c r="X319" i="9"/>
  <c r="X260" i="9"/>
  <c r="X2901" i="9"/>
  <c r="X2818" i="9"/>
  <c r="X2743" i="9"/>
  <c r="X2492" i="9"/>
  <c r="X2425" i="9"/>
  <c r="X2292" i="9"/>
  <c r="X2175" i="9"/>
  <c r="X2117" i="9"/>
  <c r="X2066" i="9"/>
  <c r="X1983" i="9"/>
  <c r="X1899" i="9"/>
  <c r="X1749" i="9"/>
  <c r="X1699" i="9"/>
  <c r="X1624" i="9"/>
  <c r="X1541" i="9"/>
  <c r="X1449" i="9"/>
  <c r="X1307" i="9"/>
  <c r="X4475" i="9"/>
  <c r="X4667" i="9"/>
  <c r="X14" i="9"/>
  <c r="X94" i="9"/>
  <c r="X1037" i="9"/>
  <c r="X1003" i="9"/>
  <c r="X936" i="9"/>
  <c r="X861" i="9"/>
  <c r="X744" i="9"/>
  <c r="X686" i="9"/>
  <c r="X619" i="9"/>
  <c r="X536" i="9"/>
  <c r="X452" i="9"/>
  <c r="X377" i="9"/>
  <c r="X302" i="9"/>
  <c r="X252" i="9"/>
  <c r="X2893" i="9"/>
  <c r="X2793" i="9"/>
  <c r="X2659" i="9"/>
  <c r="X2609" i="9"/>
  <c r="X2576" i="9"/>
  <c r="X2501" i="9"/>
  <c r="X2409" i="9"/>
  <c r="X2200" i="9"/>
  <c r="X2133" i="9"/>
  <c r="X1933" i="9"/>
  <c r="X1741" i="9"/>
  <c r="X1582" i="9"/>
  <c r="X1507" i="9"/>
  <c r="X1357" i="9"/>
  <c r="X128" i="9"/>
  <c r="X61" i="9"/>
  <c r="X1120" i="9"/>
  <c r="X1028" i="9"/>
  <c r="X953" i="9"/>
  <c r="X903" i="9"/>
  <c r="X828" i="9"/>
  <c r="X761" i="9"/>
  <c r="X552" i="9"/>
  <c r="X486" i="9"/>
  <c r="X419" i="9"/>
  <c r="X385" i="9"/>
  <c r="X310" i="9"/>
  <c r="X2876" i="9"/>
  <c r="X2843" i="9"/>
  <c r="X2776" i="9"/>
  <c r="X2709" i="9"/>
  <c r="X2651" i="9"/>
  <c r="X2467" i="9"/>
  <c r="X2359" i="9"/>
  <c r="X2283" i="9"/>
  <c r="X2108" i="9"/>
  <c r="X1966" i="9"/>
  <c r="X1891" i="9"/>
  <c r="X1724" i="9"/>
  <c r="X1666" i="9"/>
  <c r="X1599" i="9"/>
  <c r="X1515" i="9"/>
  <c r="X1349" i="9"/>
  <c r="X4491" i="9"/>
  <c r="X3012" i="9"/>
  <c r="X6" i="9"/>
  <c r="X136" i="9"/>
  <c r="X86" i="9"/>
  <c r="X36" i="9"/>
  <c r="X1070" i="9"/>
  <c r="X1020" i="9"/>
  <c r="X961" i="9"/>
  <c r="X895" i="9"/>
  <c r="X845" i="9"/>
  <c r="X703" i="9"/>
  <c r="X636" i="9"/>
  <c r="X569" i="9"/>
  <c r="X511" i="9"/>
  <c r="X469" i="9"/>
  <c r="X327" i="9"/>
  <c r="X2834" i="9"/>
  <c r="X2684" i="9"/>
  <c r="X2634" i="9"/>
  <c r="X2559" i="9"/>
  <c r="X2325" i="9"/>
  <c r="X2267" i="9"/>
  <c r="X2192" i="9"/>
  <c r="X2125" i="9"/>
  <c r="X2075" i="9"/>
  <c r="X2008" i="9"/>
  <c r="X1941" i="9"/>
  <c r="X1866" i="9"/>
  <c r="X1808" i="9"/>
  <c r="X1733" i="9"/>
  <c r="X1691" i="9"/>
  <c r="X1641" i="9"/>
  <c r="X1574" i="9"/>
  <c r="X1532" i="9"/>
  <c r="X1457" i="9"/>
  <c r="X1315" i="9"/>
  <c r="X4466" i="9"/>
  <c r="X5419" i="9"/>
  <c r="X5346" i="9"/>
  <c r="X5638" i="9"/>
  <c r="X5581" i="9"/>
  <c r="X5585" i="9"/>
  <c r="X5439" i="9"/>
  <c r="X5327" i="9"/>
  <c r="X5621" i="9"/>
  <c r="X5493" i="9"/>
  <c r="X5470" i="9"/>
  <c r="X5406" i="9"/>
  <c r="X5512" i="9"/>
  <c r="X5472" i="9"/>
  <c r="X5646" i="9"/>
  <c r="X5540" i="9"/>
  <c r="X5497" i="9"/>
  <c r="X5648" i="9"/>
  <c r="X5387" i="9"/>
  <c r="X7813" i="9"/>
  <c r="X7561" i="9"/>
  <c r="X7551" i="9"/>
  <c r="X7470" i="9"/>
  <c r="X7413" i="9"/>
  <c r="X7387" i="9"/>
  <c r="X7321" i="9"/>
  <c r="X7269" i="9"/>
  <c r="X7248" i="9"/>
  <c r="X7241" i="9"/>
  <c r="X7194" i="9"/>
  <c r="X7086" i="9"/>
  <c r="X7061" i="9"/>
  <c r="X7014" i="9"/>
  <c r="X7004" i="9"/>
  <c r="X6957" i="9"/>
  <c r="X6465" i="9"/>
  <c r="X6345" i="9"/>
  <c r="X6315" i="9"/>
  <c r="X6109" i="9"/>
  <c r="X5777" i="9"/>
  <c r="X5662" i="9"/>
  <c r="X5658" i="9"/>
  <c r="X5656" i="9"/>
  <c r="X5443" i="9"/>
  <c r="X5414" i="9"/>
  <c r="X5391" i="9"/>
  <c r="X8755" i="9"/>
  <c r="X8579" i="9"/>
  <c r="X8574" i="9"/>
  <c r="X8505" i="9"/>
  <c r="X8480" i="9"/>
  <c r="X8351" i="9"/>
  <c r="X8323" i="9"/>
  <c r="X8321" i="9"/>
  <c r="X8243" i="9"/>
  <c r="X8239" i="9"/>
  <c r="X8208" i="9"/>
  <c r="X8180" i="9"/>
  <c r="X8122" i="9"/>
  <c r="X7967" i="9"/>
  <c r="X7951" i="9"/>
  <c r="X7936" i="9"/>
  <c r="X7920" i="9"/>
  <c r="X7913" i="9"/>
  <c r="X7901" i="9"/>
  <c r="X7827" i="9"/>
  <c r="X7787" i="9"/>
  <c r="X7739" i="9"/>
  <c r="X7721" i="9"/>
  <c r="X7589" i="9"/>
  <c r="X7563" i="9"/>
  <c r="X7510" i="9"/>
  <c r="X7477" i="9"/>
  <c r="X7462" i="9"/>
  <c r="X7435" i="9"/>
  <c r="X7395" i="9"/>
  <c r="X7384" i="9"/>
  <c r="X7103" i="9"/>
  <c r="X7070" i="9"/>
  <c r="X7001" i="9"/>
  <c r="X5626" i="9"/>
  <c r="X5618" i="9"/>
  <c r="X5608" i="9"/>
  <c r="X5532" i="9"/>
  <c r="X5407" i="9"/>
  <c r="X5245" i="9"/>
  <c r="X7815" i="9"/>
  <c r="X7578" i="9"/>
  <c r="X7371" i="9"/>
  <c r="X7289" i="9"/>
  <c r="X7266" i="9"/>
  <c r="X7188" i="9"/>
  <c r="X7137" i="9"/>
  <c r="X6961" i="9"/>
  <c r="X6942" i="9"/>
  <c r="X5674" i="9"/>
  <c r="X5418" i="9"/>
  <c r="X5367" i="9"/>
  <c r="X5197" i="9"/>
  <c r="X5143" i="9"/>
  <c r="X8742" i="9"/>
  <c r="X8727" i="9"/>
  <c r="X8722" i="9"/>
  <c r="X8707" i="9"/>
  <c r="X8702" i="9"/>
  <c r="X8687" i="9"/>
  <c r="X8667" i="9"/>
  <c r="X8639" i="9"/>
  <c r="X8634" i="9"/>
  <c r="X8104" i="9"/>
  <c r="X8000" i="9"/>
  <c r="X7989" i="9"/>
  <c r="X7975" i="9"/>
  <c r="X7973" i="9"/>
  <c r="X7959" i="9"/>
  <c r="X7942" i="9"/>
  <c r="X7933" i="9"/>
  <c r="X7905" i="9"/>
  <c r="X7888" i="9"/>
  <c r="X7840" i="9"/>
  <c r="X7833" i="9"/>
  <c r="X7695" i="9"/>
  <c r="X7626" i="9"/>
  <c r="X7443" i="9"/>
  <c r="X7397" i="9"/>
  <c r="X7341" i="9"/>
  <c r="X7336" i="9"/>
  <c r="X7318" i="9"/>
  <c r="X7185" i="9"/>
  <c r="X7149" i="9"/>
  <c r="X7003" i="9"/>
  <c r="X6944" i="9"/>
  <c r="X5554" i="9"/>
  <c r="X5552" i="9"/>
  <c r="X5546" i="9"/>
  <c r="X5496" i="9"/>
  <c r="X5490" i="9"/>
  <c r="X5447" i="9"/>
  <c r="X5431" i="9"/>
  <c r="X5249" i="9"/>
  <c r="X5235" i="9"/>
  <c r="X5191" i="9"/>
  <c r="X8734" i="9"/>
  <c r="X8714" i="9"/>
  <c r="X8598" i="9"/>
  <c r="X8583" i="9"/>
  <c r="X8484" i="9"/>
  <c r="X8463" i="9"/>
  <c r="X8436" i="9"/>
  <c r="X8345" i="9"/>
  <c r="X8343" i="9"/>
  <c r="X8341" i="9"/>
  <c r="X8244" i="9"/>
  <c r="X8201" i="9"/>
  <c r="X8191" i="9"/>
  <c r="X8112" i="9"/>
  <c r="X8108" i="9"/>
  <c r="X8106" i="9"/>
  <c r="X8004" i="9"/>
  <c r="X8002" i="9"/>
  <c r="X7998" i="9"/>
  <c r="X7937" i="9"/>
  <c r="X7921" i="9"/>
  <c r="X7917" i="9"/>
  <c r="X7896" i="9"/>
  <c r="X7687" i="9"/>
  <c r="X7534" i="9"/>
  <c r="X7503" i="9"/>
  <c r="X7454" i="9"/>
  <c r="X7320" i="9"/>
  <c r="X7310" i="9"/>
  <c r="X7286" i="9"/>
  <c r="X7216" i="9"/>
  <c r="X7035" i="9"/>
  <c r="X7015" i="9"/>
  <c r="X6995" i="9"/>
  <c r="X6982" i="9"/>
  <c r="X6963" i="9"/>
  <c r="X6909" i="9"/>
  <c r="X5632" i="9"/>
  <c r="X5544" i="9"/>
  <c r="X5536" i="9"/>
  <c r="X5422" i="9"/>
  <c r="X5362" i="9"/>
  <c r="X5358" i="9"/>
  <c r="X5335" i="9"/>
  <c r="X5259" i="9"/>
  <c r="X8674" i="9"/>
  <c r="X8651" i="9"/>
  <c r="X8595" i="9"/>
  <c r="X8590" i="9"/>
  <c r="X8570" i="9"/>
  <c r="X8315" i="9"/>
  <c r="X8246" i="9"/>
  <c r="X8226" i="9"/>
  <c r="X8207" i="9"/>
  <c r="X8203" i="9"/>
  <c r="X8114" i="9"/>
  <c r="X8110" i="9"/>
  <c r="X8006" i="9"/>
  <c r="X7966" i="9"/>
  <c r="X7939" i="9"/>
  <c r="X7923" i="9"/>
  <c r="X7844" i="9"/>
  <c r="X7791" i="9"/>
  <c r="X7747" i="9"/>
  <c r="X7713" i="9"/>
  <c r="X7689" i="9"/>
  <c r="X7645" i="9"/>
  <c r="X7603" i="9"/>
  <c r="X7598" i="9"/>
  <c r="X7531" i="9"/>
  <c r="X7473" i="9"/>
  <c r="X7414" i="9"/>
  <c r="X7380" i="9"/>
  <c r="X7270" i="9"/>
  <c r="X7265" i="9"/>
  <c r="X7153" i="9"/>
  <c r="X7141" i="9"/>
  <c r="X7054" i="9"/>
  <c r="X6997" i="9"/>
  <c r="X6992" i="9"/>
  <c r="X6972" i="9"/>
  <c r="X6913" i="9"/>
  <c r="X6881" i="9"/>
  <c r="X5642" i="9"/>
  <c r="X5542" i="9"/>
  <c r="X5510" i="9"/>
  <c r="X5506" i="9"/>
  <c r="X5474" i="9"/>
  <c r="X5460" i="9"/>
  <c r="X5399" i="9"/>
  <c r="X5371" i="9"/>
  <c r="X5339" i="9"/>
  <c r="X5323" i="9"/>
  <c r="X5309" i="9"/>
  <c r="X5307" i="9"/>
  <c r="X5305" i="9"/>
  <c r="X5239" i="9"/>
  <c r="X5217" i="9"/>
  <c r="X5167" i="9"/>
  <c r="X8425" i="9"/>
  <c r="X8365" i="9"/>
  <c r="X8268" i="9"/>
  <c r="X8132" i="9"/>
  <c r="X8016" i="9"/>
  <c r="X8012" i="9"/>
  <c r="X7990" i="9"/>
  <c r="X7889" i="9"/>
  <c r="X7783" i="9"/>
  <c r="X7613" i="9"/>
  <c r="X7293" i="9"/>
  <c r="X7272" i="9"/>
  <c r="X7148" i="9"/>
  <c r="X7129" i="9"/>
  <c r="X7059" i="9"/>
  <c r="X7017" i="9"/>
  <c r="X6960" i="9"/>
  <c r="X6955" i="9"/>
  <c r="X6943" i="9"/>
  <c r="X8758" i="9"/>
  <c r="X8738" i="9"/>
  <c r="X8671" i="9"/>
  <c r="X8658" i="9"/>
  <c r="X8623" i="9"/>
  <c r="X8554" i="9"/>
  <c r="X8546" i="9"/>
  <c r="X8528" i="9"/>
  <c r="X8367" i="9"/>
  <c r="X8275" i="9"/>
  <c r="X8235" i="9"/>
  <c r="X8168" i="9"/>
  <c r="X8134" i="9"/>
  <c r="X8072" i="9"/>
  <c r="X8018" i="9"/>
  <c r="X8014" i="9"/>
  <c r="X7943" i="9"/>
  <c r="X7891" i="9"/>
  <c r="X7841" i="9"/>
  <c r="X7785" i="9"/>
  <c r="X7691" i="9"/>
  <c r="X7647" i="9"/>
  <c r="X7475" i="9"/>
  <c r="X7422" i="9"/>
  <c r="X7309" i="9"/>
  <c r="X7285" i="9"/>
  <c r="X7246" i="9"/>
  <c r="X7189" i="9"/>
  <c r="X7157" i="9"/>
  <c r="X7124" i="9"/>
  <c r="X7024" i="9"/>
  <c r="X7009" i="9"/>
  <c r="X6999" i="9"/>
  <c r="X6929" i="9"/>
  <c r="X7623" i="9"/>
  <c r="X7529" i="9"/>
  <c r="X7498" i="9"/>
  <c r="X7490" i="9"/>
  <c r="X7486" i="9"/>
  <c r="X7376" i="9"/>
  <c r="X7344" i="9"/>
  <c r="X6953" i="9"/>
  <c r="X6937" i="9"/>
  <c r="X6935" i="9"/>
  <c r="X6933" i="9"/>
  <c r="X6926" i="9"/>
  <c r="X6919" i="9"/>
  <c r="X6917" i="9"/>
  <c r="X6891" i="9"/>
  <c r="X6761" i="9"/>
  <c r="X6555" i="9"/>
  <c r="X6187" i="9"/>
  <c r="X6053" i="9"/>
  <c r="X5991" i="9"/>
  <c r="X5969" i="9"/>
  <c r="X6950" i="9"/>
  <c r="X6893" i="9"/>
  <c r="X6867" i="9"/>
  <c r="X6854" i="9"/>
  <c r="X6847" i="9"/>
  <c r="X6697" i="9"/>
  <c r="X6660" i="9"/>
  <c r="X6480" i="9"/>
  <c r="X6349" i="9"/>
  <c r="X6321" i="9"/>
  <c r="X6189" i="9"/>
  <c r="X5779" i="9"/>
  <c r="X6488" i="9"/>
  <c r="X6269" i="9"/>
  <c r="X5757" i="9"/>
  <c r="X6952" i="9"/>
  <c r="X6930" i="9"/>
  <c r="X6925" i="9"/>
  <c r="X6914" i="9"/>
  <c r="X6851" i="9"/>
  <c r="X6681" i="9"/>
  <c r="X6579" i="9"/>
  <c r="X6307" i="9"/>
  <c r="X6029" i="9"/>
  <c r="X6875" i="9"/>
  <c r="X6782" i="9"/>
  <c r="X6549" i="9"/>
  <c r="X6447" i="9"/>
  <c r="X6002" i="9"/>
  <c r="X5951" i="9"/>
  <c r="X5725" i="9"/>
  <c r="X7811" i="9"/>
  <c r="X7805" i="9"/>
  <c r="X7799" i="9"/>
  <c r="X7757" i="9"/>
  <c r="X7729" i="9"/>
  <c r="X7703" i="9"/>
  <c r="X7661" i="9"/>
  <c r="X7643" i="9"/>
  <c r="X7615" i="9"/>
  <c r="X7601" i="9"/>
  <c r="X7579" i="9"/>
  <c r="X7518" i="9"/>
  <c r="X7474" i="9"/>
  <c r="X7375" i="9"/>
  <c r="X7343" i="9"/>
  <c r="X7339" i="9"/>
  <c r="X7201" i="9"/>
  <c r="X6993" i="9"/>
  <c r="X6981" i="9"/>
  <c r="X6927" i="9"/>
  <c r="X6792" i="9"/>
  <c r="X6683" i="9"/>
  <c r="X6648" i="9"/>
  <c r="X6551" i="9"/>
  <c r="X6311" i="9"/>
  <c r="X6212" i="9"/>
  <c r="X5982" i="9"/>
  <c r="X5953" i="9"/>
  <c r="X6951" i="9"/>
  <c r="X6924" i="9"/>
  <c r="X6898" i="9"/>
  <c r="X6855" i="9"/>
  <c r="X6784" i="9"/>
  <c r="X6759" i="9"/>
  <c r="X6650" i="9"/>
  <c r="X6618" i="9"/>
  <c r="X6343" i="9"/>
  <c r="X6313" i="9"/>
  <c r="X6185" i="9"/>
  <c r="X5989" i="9"/>
  <c r="X5917" i="9"/>
  <c r="X5820" i="9"/>
  <c r="X6353" i="9"/>
  <c r="X6327" i="9"/>
  <c r="X6227" i="9"/>
  <c r="X6201" i="9"/>
  <c r="X6156" i="9"/>
  <c r="X6017" i="9"/>
  <c r="X6012" i="9"/>
  <c r="X6787" i="9"/>
  <c r="X6785" i="9"/>
  <c r="X6657" i="9"/>
  <c r="X6619" i="9"/>
  <c r="X6615" i="9"/>
  <c r="X6607" i="9"/>
  <c r="X6601" i="9"/>
  <c r="X6329" i="9"/>
  <c r="X6281" i="9"/>
  <c r="X6225" i="9"/>
  <c r="X6223" i="9"/>
  <c r="X5973" i="9"/>
  <c r="X5954" i="9"/>
  <c r="X5853" i="9"/>
  <c r="X5833" i="9"/>
  <c r="X5824" i="9"/>
  <c r="X5709" i="9"/>
  <c r="X6587" i="9"/>
  <c r="X6578" i="9"/>
  <c r="X6552" i="9"/>
  <c r="X6548" i="9"/>
  <c r="X6466" i="9"/>
  <c r="X6433" i="9"/>
  <c r="X6431" i="9"/>
  <c r="X6245" i="9"/>
  <c r="X6243" i="9"/>
  <c r="X6162" i="9"/>
  <c r="X6153" i="9"/>
  <c r="X6094" i="9"/>
  <c r="X6058" i="9"/>
  <c r="X6023" i="9"/>
  <c r="X6021" i="9"/>
  <c r="X5990" i="9"/>
  <c r="X5950" i="9"/>
  <c r="X5938" i="9"/>
  <c r="X5918" i="9"/>
  <c r="X5890" i="9"/>
  <c r="X5882" i="9"/>
  <c r="X5809" i="9"/>
  <c r="X5733" i="9"/>
  <c r="X6429" i="9"/>
  <c r="X6371" i="9"/>
  <c r="X6289" i="9"/>
  <c r="X6257" i="9"/>
  <c r="X6255" i="9"/>
  <c r="X6241" i="9"/>
  <c r="X6237" i="9"/>
  <c r="X6233" i="9"/>
  <c r="X6174" i="9"/>
  <c r="X6164" i="9"/>
  <c r="X6085" i="9"/>
  <c r="X6080" i="9"/>
  <c r="X6065" i="9"/>
  <c r="X6060" i="9"/>
  <c r="X5816" i="9"/>
  <c r="X6369" i="9"/>
  <c r="X6259" i="9"/>
  <c r="X5998" i="9"/>
  <c r="X5978" i="9"/>
  <c r="X5974" i="9"/>
  <c r="X5906" i="9"/>
  <c r="X5837" i="9"/>
  <c r="X5784" i="9"/>
  <c r="X5773" i="9"/>
  <c r="X5717" i="9"/>
  <c r="X5922" i="9"/>
  <c r="X5870" i="9"/>
  <c r="X5768" i="9"/>
  <c r="X5748" i="9"/>
  <c r="X818" i="9"/>
  <c r="X810" i="9"/>
  <c r="X802" i="9"/>
  <c r="X626" i="9"/>
  <c r="X618" i="9"/>
  <c r="X610" i="9"/>
  <c r="X434" i="9"/>
  <c r="X426" i="9"/>
  <c r="X418" i="9"/>
  <c r="X866" i="9"/>
  <c r="X858" i="9"/>
  <c r="X850" i="9"/>
  <c r="X674" i="9"/>
  <c r="X666" i="9"/>
  <c r="X658" i="9"/>
  <c r="X482" i="9"/>
  <c r="X474" i="9"/>
  <c r="X466" i="9"/>
  <c r="X890" i="9"/>
  <c r="X882" i="9"/>
  <c r="X874" i="9"/>
  <c r="X698" i="9"/>
  <c r="X690" i="9"/>
  <c r="X682" i="9"/>
  <c r="X506" i="9"/>
  <c r="X498" i="9"/>
  <c r="X490" i="9"/>
  <c r="X914" i="9"/>
  <c r="X906" i="9"/>
  <c r="X898" i="9"/>
  <c r="X722" i="9"/>
  <c r="X714" i="9"/>
  <c r="X706" i="9"/>
  <c r="X530" i="9"/>
  <c r="X522" i="9"/>
  <c r="X514" i="9"/>
  <c r="X338" i="9"/>
  <c r="X330" i="9"/>
  <c r="X322" i="9"/>
  <c r="X938" i="9"/>
  <c r="X930" i="9"/>
  <c r="X922" i="9"/>
  <c r="X746" i="9"/>
  <c r="X738" i="9"/>
  <c r="X730" i="9"/>
  <c r="X554" i="9"/>
  <c r="X546" i="9"/>
  <c r="X538" i="9"/>
  <c r="X362" i="9"/>
  <c r="X354" i="9"/>
  <c r="X346" i="9"/>
  <c r="X946" i="9"/>
  <c r="X770" i="9"/>
  <c r="X762" i="9"/>
  <c r="X754" i="9"/>
  <c r="X578" i="9"/>
  <c r="X570" i="9"/>
  <c r="X562" i="9"/>
  <c r="X386" i="9"/>
  <c r="X378" i="9"/>
  <c r="X370" i="9"/>
  <c r="X794" i="9"/>
  <c r="X786" i="9"/>
  <c r="X778" i="9"/>
  <c r="X602" i="9"/>
  <c r="X594" i="9"/>
  <c r="X586" i="9"/>
  <c r="X410" i="9"/>
  <c r="X402" i="9"/>
  <c r="X394" i="9"/>
  <c r="X314" i="9"/>
  <c r="X306" i="9"/>
  <c r="X298" i="9"/>
  <c r="X290" i="9"/>
  <c r="X282" i="9"/>
  <c r="X274" i="9"/>
  <c r="X5672" i="9"/>
  <c r="X5606" i="9"/>
  <c r="X5566" i="9"/>
  <c r="X5530" i="9"/>
  <c r="X5383" i="9"/>
  <c r="X5224" i="9"/>
  <c r="X8723" i="9"/>
  <c r="X8635" i="9"/>
  <c r="X8582" i="9"/>
  <c r="X8313" i="9"/>
  <c r="X8274" i="9"/>
  <c r="X5698" i="9"/>
  <c r="X5670" i="9"/>
  <c r="X5630" i="9"/>
  <c r="X5590" i="9"/>
  <c r="X5514" i="9"/>
  <c r="X5504" i="9"/>
  <c r="X5478" i="9"/>
  <c r="X5311" i="9"/>
  <c r="X5272" i="9"/>
  <c r="X5207" i="9"/>
  <c r="X8516" i="9"/>
  <c r="X8401" i="9"/>
  <c r="X5654" i="9"/>
  <c r="X5640" i="9"/>
  <c r="X5614" i="9"/>
  <c r="X5604" i="9"/>
  <c r="X5578" i="9"/>
  <c r="X5564" i="9"/>
  <c r="X5538" i="9"/>
  <c r="X5528" i="9"/>
  <c r="X5502" i="9"/>
  <c r="X5498" i="9"/>
  <c r="X5488" i="9"/>
  <c r="X5462" i="9"/>
  <c r="X5378" i="9"/>
  <c r="X5374" i="9"/>
  <c r="X5370" i="9"/>
  <c r="X5366" i="9"/>
  <c r="X5303" i="9"/>
  <c r="X5301" i="9"/>
  <c r="X5279" i="9"/>
  <c r="X5248" i="9"/>
  <c r="X8730" i="9"/>
  <c r="X8642" i="9"/>
  <c r="X8591" i="9"/>
  <c r="X8518" i="9"/>
  <c r="X8462" i="9"/>
  <c r="X7779" i="9"/>
  <c r="X5455" i="9"/>
  <c r="X5395" i="9"/>
  <c r="X5355" i="9"/>
  <c r="X5351" i="9"/>
  <c r="X5347" i="9"/>
  <c r="X5343" i="9"/>
  <c r="X5319" i="9"/>
  <c r="X5195" i="9"/>
  <c r="X5147" i="9"/>
  <c r="X8670" i="9"/>
  <c r="X8520" i="9"/>
  <c r="X8435" i="9"/>
  <c r="X8333" i="9"/>
  <c r="X5255" i="9"/>
  <c r="X5231" i="9"/>
  <c r="T5212" i="9"/>
  <c r="U5212" i="9" s="1"/>
  <c r="X8739" i="9"/>
  <c r="X8547" i="9"/>
  <c r="X8525" i="9"/>
  <c r="X8335" i="9"/>
  <c r="X7961" i="9"/>
  <c r="X5686" i="9"/>
  <c r="X5682" i="9"/>
  <c r="X5676" i="9"/>
  <c r="X5650" i="9"/>
  <c r="X5636" i="9"/>
  <c r="X5610" i="9"/>
  <c r="X5600" i="9"/>
  <c r="X5574" i="9"/>
  <c r="X5570" i="9"/>
  <c r="X5560" i="9"/>
  <c r="X5534" i="9"/>
  <c r="X5520" i="9"/>
  <c r="X5494" i="9"/>
  <c r="X5484" i="9"/>
  <c r="X5458" i="9"/>
  <c r="X5446" i="9"/>
  <c r="X5291" i="9"/>
  <c r="X5289" i="9"/>
  <c r="X5171" i="9"/>
  <c r="X5157" i="9"/>
  <c r="X8679" i="9"/>
  <c r="X8529" i="9"/>
  <c r="X8414" i="9"/>
  <c r="X8346" i="9"/>
  <c r="X8060" i="9"/>
  <c r="X8052" i="9"/>
  <c r="X7610" i="9"/>
  <c r="X5690" i="9"/>
  <c r="X5442" i="9"/>
  <c r="X5438" i="9"/>
  <c r="X5434" i="9"/>
  <c r="X5430" i="9"/>
  <c r="X5331" i="9"/>
  <c r="X8626" i="9"/>
  <c r="X8575" i="9"/>
  <c r="X8458" i="9"/>
  <c r="X8416" i="9"/>
  <c r="X5181" i="9"/>
  <c r="X8686" i="9"/>
  <c r="X8394" i="9"/>
  <c r="X8355" i="9"/>
  <c r="X5257" i="9"/>
  <c r="X5247" i="9"/>
  <c r="X5233" i="9"/>
  <c r="X5223" i="9"/>
  <c r="X5209" i="9"/>
  <c r="X5199" i="9"/>
  <c r="X5185" i="9"/>
  <c r="X5175" i="9"/>
  <c r="X5161" i="9"/>
  <c r="X5151" i="9"/>
  <c r="X8513" i="9"/>
  <c r="X8420" i="9"/>
  <c r="X8403" i="9"/>
  <c r="X8387" i="9"/>
  <c r="X8379" i="9"/>
  <c r="X8337" i="9"/>
  <c r="X8326" i="9"/>
  <c r="X7675" i="9"/>
  <c r="X7591" i="9"/>
  <c r="X5269" i="9"/>
  <c r="X8759" i="9"/>
  <c r="X8750" i="9"/>
  <c r="X8743" i="9"/>
  <c r="X8715" i="9"/>
  <c r="X8706" i="9"/>
  <c r="X8699" i="9"/>
  <c r="X8662" i="9"/>
  <c r="X8655" i="9"/>
  <c r="X8646" i="9"/>
  <c r="X8618" i="9"/>
  <c r="X8611" i="9"/>
  <c r="X8602" i="9"/>
  <c r="X8567" i="9"/>
  <c r="X8558" i="9"/>
  <c r="X8551" i="9"/>
  <c r="X8537" i="9"/>
  <c r="X8496" i="9"/>
  <c r="X8492" i="9"/>
  <c r="X8467" i="9"/>
  <c r="X8451" i="9"/>
  <c r="X8440" i="9"/>
  <c r="X8350" i="9"/>
  <c r="X8295" i="9"/>
  <c r="X8062" i="9"/>
  <c r="X8054" i="9"/>
  <c r="X7963" i="9"/>
  <c r="X7941" i="9"/>
  <c r="X7781" i="9"/>
  <c r="X7727" i="9"/>
  <c r="X5183" i="9"/>
  <c r="X5159" i="9"/>
  <c r="X8481" i="9"/>
  <c r="X8461" i="9"/>
  <c r="X8457" i="9"/>
  <c r="X8359" i="9"/>
  <c r="X8143" i="9"/>
  <c r="X8064" i="9"/>
  <c r="X8046" i="9"/>
  <c r="X7994" i="9"/>
  <c r="X7985" i="9"/>
  <c r="X7869" i="9"/>
  <c r="X7861" i="9"/>
  <c r="X7763" i="9"/>
  <c r="X7583" i="9"/>
  <c r="X7573" i="9"/>
  <c r="X7482" i="9"/>
  <c r="X7478" i="9"/>
  <c r="X8763" i="9"/>
  <c r="X8754" i="9"/>
  <c r="X8747" i="9"/>
  <c r="X8710" i="9"/>
  <c r="X8703" i="9"/>
  <c r="X8694" i="9"/>
  <c r="X8666" i="9"/>
  <c r="X8659" i="9"/>
  <c r="X8650" i="9"/>
  <c r="X8615" i="9"/>
  <c r="X8606" i="9"/>
  <c r="X8599" i="9"/>
  <c r="X8571" i="9"/>
  <c r="X8562" i="9"/>
  <c r="X8555" i="9"/>
  <c r="X8489" i="9"/>
  <c r="X8447" i="9"/>
  <c r="X8445" i="9"/>
  <c r="X8419" i="9"/>
  <c r="X8402" i="9"/>
  <c r="X8395" i="9"/>
  <c r="X8347" i="9"/>
  <c r="X8297" i="9"/>
  <c r="X8172" i="9"/>
  <c r="X8056" i="9"/>
  <c r="X8048" i="9"/>
  <c r="X7965" i="9"/>
  <c r="X7853" i="9"/>
  <c r="X7711" i="9"/>
  <c r="X7657" i="9"/>
  <c r="X8735" i="9"/>
  <c r="X8726" i="9"/>
  <c r="X8719" i="9"/>
  <c r="X8691" i="9"/>
  <c r="X8682" i="9"/>
  <c r="X8675" i="9"/>
  <c r="X8638" i="9"/>
  <c r="X8631" i="9"/>
  <c r="X8622" i="9"/>
  <c r="X8594" i="9"/>
  <c r="X8587" i="9"/>
  <c r="X8578" i="9"/>
  <c r="X8543" i="9"/>
  <c r="X8532" i="9"/>
  <c r="X8504" i="9"/>
  <c r="X8497" i="9"/>
  <c r="X8472" i="9"/>
  <c r="X8441" i="9"/>
  <c r="X8437" i="9"/>
  <c r="X8421" i="9"/>
  <c r="X8411" i="9"/>
  <c r="X8397" i="9"/>
  <c r="X8371" i="9"/>
  <c r="X8349" i="9"/>
  <c r="X8327" i="9"/>
  <c r="X8314" i="9"/>
  <c r="X8159" i="9"/>
  <c r="X8066" i="9"/>
  <c r="X7823" i="9"/>
  <c r="X7641" i="9"/>
  <c r="X7595" i="9"/>
  <c r="X7585" i="9"/>
  <c r="X7575" i="9"/>
  <c r="X7358" i="9"/>
  <c r="X8663" i="9"/>
  <c r="X8654" i="9"/>
  <c r="X8619" i="9"/>
  <c r="X8610" i="9"/>
  <c r="X8603" i="9"/>
  <c r="X8566" i="9"/>
  <c r="X8559" i="9"/>
  <c r="X8550" i="9"/>
  <c r="X8536" i="9"/>
  <c r="X8512" i="9"/>
  <c r="X8508" i="9"/>
  <c r="X8468" i="9"/>
  <c r="X8443" i="9"/>
  <c r="X8338" i="9"/>
  <c r="X8331" i="9"/>
  <c r="X8307" i="9"/>
  <c r="X8174" i="9"/>
  <c r="X8058" i="9"/>
  <c r="X8050" i="9"/>
  <c r="X7873" i="9"/>
  <c r="X7745" i="9"/>
  <c r="X7629" i="9"/>
  <c r="X7587" i="9"/>
  <c r="X7513" i="9"/>
  <c r="X7410" i="9"/>
  <c r="X8418" i="9"/>
  <c r="X8408" i="9"/>
  <c r="X8399" i="9"/>
  <c r="X8375" i="9"/>
  <c r="X8366" i="9"/>
  <c r="X8311" i="9"/>
  <c r="X8245" i="9"/>
  <c r="X8151" i="9"/>
  <c r="X7865" i="9"/>
  <c r="X7857" i="9"/>
  <c r="X7835" i="9"/>
  <c r="X7797" i="9"/>
  <c r="X7693" i="9"/>
  <c r="X8252" i="9"/>
  <c r="X8088" i="9"/>
  <c r="X8084" i="9"/>
  <c r="X8080" i="9"/>
  <c r="X7981" i="9"/>
  <c r="X7977" i="9"/>
  <c r="X7957" i="9"/>
  <c r="X7929" i="9"/>
  <c r="X7651" i="9"/>
  <c r="X7519" i="9"/>
  <c r="X7494" i="9"/>
  <c r="X7368" i="9"/>
  <c r="X7297" i="9"/>
  <c r="X8319" i="9"/>
  <c r="X8279" i="9"/>
  <c r="X8237" i="9"/>
  <c r="X8224" i="9"/>
  <c r="X8187" i="9"/>
  <c r="X8179" i="9"/>
  <c r="X8175" i="9"/>
  <c r="X8160" i="9"/>
  <c r="X8090" i="9"/>
  <c r="X8086" i="9"/>
  <c r="X8082" i="9"/>
  <c r="X8078" i="9"/>
  <c r="X8074" i="9"/>
  <c r="X8070" i="9"/>
  <c r="X7995" i="9"/>
  <c r="X7986" i="9"/>
  <c r="X7979" i="9"/>
  <c r="X7955" i="9"/>
  <c r="X7931" i="9"/>
  <c r="X7919" i="9"/>
  <c r="X7915" i="9"/>
  <c r="X7907" i="9"/>
  <c r="X7831" i="9"/>
  <c r="X7817" i="9"/>
  <c r="X7789" i="9"/>
  <c r="X7771" i="9"/>
  <c r="X7753" i="9"/>
  <c r="X7737" i="9"/>
  <c r="X7719" i="9"/>
  <c r="X7701" i="9"/>
  <c r="X7685" i="9"/>
  <c r="X7683" i="9"/>
  <c r="X7667" i="9"/>
  <c r="X7649" i="9"/>
  <c r="X7634" i="9"/>
  <c r="X7607" i="9"/>
  <c r="X8273" i="9"/>
  <c r="X8162" i="9"/>
  <c r="X8156" i="9"/>
  <c r="X8040" i="9"/>
  <c r="X8036" i="9"/>
  <c r="X8032" i="9"/>
  <c r="X8028" i="9"/>
  <c r="X8024" i="9"/>
  <c r="X7993" i="9"/>
  <c r="X7969" i="9"/>
  <c r="X7945" i="9"/>
  <c r="X7872" i="9"/>
  <c r="X7868" i="9"/>
  <c r="X7864" i="9"/>
  <c r="X7860" i="9"/>
  <c r="X7856" i="9"/>
  <c r="X7594" i="9"/>
  <c r="X7582" i="9"/>
  <c r="X7541" i="9"/>
  <c r="X7466" i="9"/>
  <c r="X7457" i="9"/>
  <c r="X7392" i="9"/>
  <c r="X7350" i="9"/>
  <c r="X7262" i="9"/>
  <c r="X7257" i="9"/>
  <c r="X7237" i="9"/>
  <c r="X7226" i="9"/>
  <c r="X7208" i="9"/>
  <c r="X7190" i="9"/>
  <c r="X6848" i="9"/>
  <c r="X8271" i="9"/>
  <c r="X8259" i="9"/>
  <c r="X8255" i="9"/>
  <c r="X8253" i="9"/>
  <c r="X8158" i="9"/>
  <c r="X8139" i="9"/>
  <c r="X8135" i="9"/>
  <c r="X8042" i="9"/>
  <c r="X8038" i="9"/>
  <c r="X8034" i="9"/>
  <c r="X8030" i="9"/>
  <c r="X8026" i="9"/>
  <c r="X8022" i="9"/>
  <c r="X7991" i="9"/>
  <c r="X7971" i="9"/>
  <c r="X7947" i="9"/>
  <c r="X7523" i="9"/>
  <c r="X7419" i="9"/>
  <c r="X7381" i="9"/>
  <c r="X7301" i="9"/>
  <c r="X7290" i="9"/>
  <c r="X6890" i="9"/>
  <c r="X7449" i="9"/>
  <c r="X7423" i="9"/>
  <c r="X7411" i="9"/>
  <c r="X7361" i="9"/>
  <c r="X7314" i="9"/>
  <c r="X7264" i="9"/>
  <c r="X7230" i="9"/>
  <c r="X7192" i="9"/>
  <c r="X6974" i="9"/>
  <c r="X8339" i="9"/>
  <c r="X8299" i="9"/>
  <c r="X8251" i="9"/>
  <c r="X8247" i="9"/>
  <c r="X8238" i="9"/>
  <c r="X8227" i="9"/>
  <c r="X8223" i="9"/>
  <c r="X8219" i="9"/>
  <c r="X8210" i="9"/>
  <c r="X8195" i="9"/>
  <c r="X8182" i="9"/>
  <c r="X8166" i="9"/>
  <c r="X7987" i="9"/>
  <c r="X7932" i="9"/>
  <c r="X7928" i="9"/>
  <c r="X7912" i="9"/>
  <c r="X7904" i="9"/>
  <c r="X7631" i="9"/>
  <c r="X7569" i="9"/>
  <c r="X7525" i="9"/>
  <c r="X7511" i="9"/>
  <c r="X7497" i="9"/>
  <c r="X7485" i="9"/>
  <c r="X7431" i="9"/>
  <c r="X7429" i="9"/>
  <c r="X7421" i="9"/>
  <c r="X7292" i="9"/>
  <c r="X7232" i="9"/>
  <c r="X7212" i="9"/>
  <c r="X7501" i="9"/>
  <c r="X7489" i="9"/>
  <c r="X7439" i="9"/>
  <c r="X7437" i="9"/>
  <c r="X7418" i="9"/>
  <c r="X7402" i="9"/>
  <c r="X7403" i="9"/>
  <c r="X7390" i="9"/>
  <c r="X7382" i="9"/>
  <c r="X7317" i="9"/>
  <c r="X7260" i="9"/>
  <c r="X7253" i="9"/>
  <c r="X7233" i="9"/>
  <c r="X7150" i="9"/>
  <c r="X7100" i="9"/>
  <c r="X7067" i="9"/>
  <c r="X6939" i="9"/>
  <c r="X6714" i="9"/>
  <c r="X7335" i="9"/>
  <c r="X7333" i="9"/>
  <c r="X7304" i="9"/>
  <c r="X7277" i="9"/>
  <c r="X7273" i="9"/>
  <c r="X7244" i="9"/>
  <c r="X7242" i="9"/>
  <c r="X7209" i="9"/>
  <c r="X7205" i="9"/>
  <c r="X7197" i="9"/>
  <c r="X7193" i="9"/>
  <c r="X7152" i="9"/>
  <c r="X7093" i="9"/>
  <c r="X6949" i="9"/>
  <c r="X6923" i="9"/>
  <c r="X6862" i="9"/>
  <c r="X6722" i="9"/>
  <c r="X7357" i="9"/>
  <c r="X7355" i="9"/>
  <c r="X7347" i="9"/>
  <c r="X7102" i="9"/>
  <c r="X7023" i="9"/>
  <c r="X6998" i="9"/>
  <c r="X6969" i="9"/>
  <c r="X6941" i="9"/>
  <c r="X6931" i="9"/>
  <c r="X7114" i="9"/>
  <c r="X6771" i="9"/>
  <c r="X6500" i="9"/>
  <c r="X7202" i="9"/>
  <c r="X7145" i="9"/>
  <c r="X7053" i="9"/>
  <c r="X6740" i="9"/>
  <c r="X6583" i="9"/>
  <c r="X7116" i="9"/>
  <c r="X7016" i="9"/>
  <c r="X6979" i="9"/>
  <c r="X6885" i="9"/>
  <c r="X6841" i="9"/>
  <c r="X6750" i="9"/>
  <c r="X7210" i="9"/>
  <c r="X7206" i="9"/>
  <c r="X6962" i="9"/>
  <c r="X6649" i="9"/>
  <c r="X6876" i="9"/>
  <c r="X6832" i="9"/>
  <c r="X6763" i="9"/>
  <c r="X6755" i="9"/>
  <c r="X6729" i="9"/>
  <c r="X6351" i="9"/>
  <c r="X6016" i="9"/>
  <c r="X7172" i="9"/>
  <c r="X7165" i="9"/>
  <c r="X7136" i="9"/>
  <c r="X7125" i="9"/>
  <c r="X7083" i="9"/>
  <c r="X6874" i="9"/>
  <c r="X6858" i="9"/>
  <c r="X6830" i="9"/>
  <c r="X6814" i="9"/>
  <c r="X6798" i="9"/>
  <c r="X6780" i="9"/>
  <c r="X6745" i="9"/>
  <c r="X6737" i="9"/>
  <c r="X6711" i="9"/>
  <c r="X6641" i="9"/>
  <c r="X6633" i="9"/>
  <c r="X6546" i="9"/>
  <c r="X6232" i="9"/>
  <c r="X6900" i="9"/>
  <c r="X6856" i="9"/>
  <c r="X6812" i="9"/>
  <c r="X6794" i="9"/>
  <c r="X6778" i="9"/>
  <c r="X6719" i="9"/>
  <c r="X6703" i="9"/>
  <c r="X6355" i="9"/>
  <c r="X6884" i="9"/>
  <c r="X6840" i="9"/>
  <c r="X6602" i="9"/>
  <c r="X6558" i="9"/>
  <c r="X6253" i="9"/>
  <c r="X7168" i="9"/>
  <c r="X7161" i="9"/>
  <c r="X7128" i="9"/>
  <c r="X7121" i="9"/>
  <c r="X7111" i="9"/>
  <c r="X7109" i="9"/>
  <c r="X7107" i="9"/>
  <c r="X7095" i="9"/>
  <c r="X7077" i="9"/>
  <c r="X7069" i="9"/>
  <c r="X7041" i="9"/>
  <c r="X7025" i="9"/>
  <c r="X7013" i="9"/>
  <c r="X7007" i="9"/>
  <c r="X6991" i="9"/>
  <c r="X6971" i="9"/>
  <c r="X6959" i="9"/>
  <c r="X6908" i="9"/>
  <c r="X6901" i="9"/>
  <c r="X6882" i="9"/>
  <c r="X6866" i="9"/>
  <c r="X6857" i="9"/>
  <c r="X6838" i="9"/>
  <c r="X6813" i="9"/>
  <c r="X6797" i="9"/>
  <c r="X6795" i="9"/>
  <c r="X6779" i="9"/>
  <c r="X6774" i="9"/>
  <c r="X6675" i="9"/>
  <c r="X6606" i="9"/>
  <c r="X6560" i="9"/>
  <c r="X6439" i="9"/>
  <c r="X6864" i="9"/>
  <c r="X6824" i="9"/>
  <c r="X6806" i="9"/>
  <c r="X6788" i="9"/>
  <c r="X6764" i="9"/>
  <c r="X6756" i="9"/>
  <c r="X6693" i="9"/>
  <c r="X6685" i="9"/>
  <c r="X6667" i="9"/>
  <c r="X6659" i="9"/>
  <c r="X6623" i="9"/>
  <c r="X6445" i="9"/>
  <c r="X6918" i="9"/>
  <c r="X6894" i="9"/>
  <c r="X6850" i="9"/>
  <c r="X6822" i="9"/>
  <c r="X6804" i="9"/>
  <c r="X6786" i="9"/>
  <c r="X6746" i="9"/>
  <c r="X6738" i="9"/>
  <c r="X6677" i="9"/>
  <c r="X6613" i="9"/>
  <c r="X6267" i="9"/>
  <c r="X6184" i="9"/>
  <c r="X6600" i="9"/>
  <c r="X6462" i="9"/>
  <c r="X6357" i="9"/>
  <c r="X6271" i="9"/>
  <c r="X6216" i="9"/>
  <c r="X6192" i="9"/>
  <c r="X6469" i="9"/>
  <c r="X6459" i="9"/>
  <c r="X6393" i="9"/>
  <c r="X6375" i="9"/>
  <c r="X6287" i="9"/>
  <c r="X6596" i="9"/>
  <c r="X6566" i="9"/>
  <c r="X6559" i="9"/>
  <c r="X6492" i="9"/>
  <c r="X6305" i="9"/>
  <c r="X6229" i="9"/>
  <c r="X6077" i="9"/>
  <c r="X6679" i="9"/>
  <c r="X6669" i="9"/>
  <c r="X6661" i="9"/>
  <c r="X6653" i="9"/>
  <c r="X6651" i="9"/>
  <c r="X6643" i="9"/>
  <c r="X6635" i="9"/>
  <c r="X6625" i="9"/>
  <c r="X6617" i="9"/>
  <c r="X6614" i="9"/>
  <c r="X6409" i="9"/>
  <c r="X6323" i="9"/>
  <c r="X5883" i="9"/>
  <c r="X6592" i="9"/>
  <c r="X6586" i="9"/>
  <c r="X6584" i="9"/>
  <c r="X6575" i="9"/>
  <c r="X6421" i="9"/>
  <c r="X6339" i="9"/>
  <c r="X6333" i="9"/>
  <c r="X5971" i="9"/>
  <c r="X5792" i="9"/>
  <c r="X5781" i="9"/>
  <c r="X5772" i="9"/>
  <c r="X6610" i="9"/>
  <c r="X6565" i="9"/>
  <c r="X6240" i="9"/>
  <c r="X6205" i="9"/>
  <c r="X6182" i="9"/>
  <c r="X6177" i="9"/>
  <c r="X6168" i="9"/>
  <c r="X5986" i="9"/>
  <c r="X5901" i="9"/>
  <c r="X6470" i="9"/>
  <c r="X6427" i="9"/>
  <c r="X6341" i="9"/>
  <c r="X5840" i="9"/>
  <c r="X6129" i="9"/>
  <c r="X6057" i="9"/>
  <c r="X6157" i="9"/>
  <c r="X6142" i="9"/>
  <c r="X5957" i="9"/>
  <c r="X5946" i="9"/>
  <c r="X5844" i="9"/>
  <c r="X5765" i="9"/>
  <c r="X5752" i="9"/>
  <c r="X5705" i="9"/>
  <c r="X6044" i="9"/>
  <c r="X5869" i="9"/>
  <c r="X6193" i="9"/>
  <c r="X6191" i="9"/>
  <c r="X6183" i="9"/>
  <c r="X6165" i="9"/>
  <c r="X5919" i="9"/>
  <c r="X6104" i="9"/>
  <c r="X6093" i="9"/>
  <c r="X6084" i="9"/>
  <c r="X6037" i="9"/>
  <c r="X5921" i="9"/>
  <c r="X5848" i="9"/>
  <c r="X6476" i="9"/>
  <c r="X6154" i="9"/>
  <c r="X6150" i="9"/>
  <c r="X6134" i="9"/>
  <c r="X6073" i="9"/>
  <c r="X6014" i="9"/>
  <c r="X5993" i="9"/>
  <c r="X5894" i="9"/>
  <c r="X5808" i="9"/>
  <c r="X5801" i="9"/>
  <c r="X6180" i="9"/>
  <c r="X6117" i="9"/>
  <c r="X6064" i="9"/>
  <c r="X5761" i="9"/>
  <c r="X5949" i="9"/>
  <c r="X5933" i="9"/>
  <c r="X5897" i="9"/>
  <c r="X5861" i="9"/>
  <c r="X5849" i="9"/>
  <c r="X6160" i="9"/>
  <c r="X6092" i="9"/>
  <c r="X6072" i="9"/>
  <c r="X6056" i="9"/>
  <c r="X6034" i="9"/>
  <c r="X5965" i="9"/>
  <c r="X5929" i="9"/>
  <c r="X5913" i="9"/>
  <c r="X5877" i="9"/>
  <c r="X5845" i="9"/>
  <c r="X5841" i="9"/>
  <c r="X5825" i="9"/>
  <c r="X5780" i="9"/>
  <c r="X5760" i="9"/>
  <c r="X6101" i="9"/>
  <c r="X6097" i="9"/>
  <c r="X6081" i="9"/>
  <c r="X6061" i="9"/>
  <c r="X6041" i="9"/>
  <c r="X6013" i="9"/>
  <c r="X5985" i="9"/>
  <c r="X5970" i="9"/>
  <c r="X5945" i="9"/>
  <c r="X5934" i="9"/>
  <c r="X5898" i="9"/>
  <c r="X5893" i="9"/>
  <c r="X5868" i="9"/>
  <c r="X5821" i="9"/>
  <c r="X5817" i="9"/>
  <c r="X5813" i="9"/>
  <c r="X5805" i="9"/>
  <c r="X5785" i="9"/>
  <c r="X5769" i="9"/>
  <c r="X5749" i="9"/>
  <c r="X5745" i="9"/>
  <c r="X5741" i="9"/>
  <c r="X5712" i="9"/>
  <c r="X5708" i="9"/>
  <c r="X6108" i="9"/>
  <c r="X6088" i="9"/>
  <c r="X6068" i="9"/>
  <c r="X6048" i="9"/>
  <c r="X6032" i="9"/>
  <c r="X6030" i="9"/>
  <c r="X6026" i="9"/>
  <c r="X6001" i="9"/>
  <c r="X5981" i="9"/>
  <c r="X5966" i="9"/>
  <c r="X5961" i="9"/>
  <c r="X5930" i="9"/>
  <c r="X5925" i="9"/>
  <c r="X5914" i="9"/>
  <c r="X5909" i="9"/>
  <c r="X5878" i="9"/>
  <c r="X5873" i="9"/>
  <c r="X5852" i="9"/>
  <c r="X5796" i="9"/>
  <c r="X5776" i="9"/>
  <c r="X5756" i="9"/>
  <c r="X5997" i="9"/>
  <c r="X5977" i="9"/>
  <c r="X5941" i="9"/>
  <c r="X5905" i="9"/>
  <c r="X5889" i="9"/>
  <c r="X5864" i="9"/>
  <c r="X5832" i="9"/>
  <c r="X5828" i="9"/>
  <c r="X5736" i="9"/>
  <c r="X5732" i="9"/>
  <c r="X5728" i="9"/>
  <c r="X5724" i="9"/>
  <c r="X5720" i="9"/>
  <c r="X5678" i="9"/>
  <c r="X8424" i="9"/>
  <c r="X8360" i="9"/>
  <c r="X5688" i="9"/>
  <c r="X8538" i="9"/>
  <c r="X8535" i="9"/>
  <c r="X8530" i="9"/>
  <c r="X8527" i="9"/>
  <c r="X8522" i="9"/>
  <c r="X8519" i="9"/>
  <c r="X8514" i="9"/>
  <c r="X8511" i="9"/>
  <c r="X8506" i="9"/>
  <c r="X8503" i="9"/>
  <c r="X8498" i="9"/>
  <c r="X8495" i="9"/>
  <c r="X8490" i="9"/>
  <c r="X8487" i="9"/>
  <c r="X8482" i="9"/>
  <c r="X8479" i="9"/>
  <c r="X8474" i="9"/>
  <c r="X8471" i="9"/>
  <c r="X8444" i="9"/>
  <c r="X8439" i="9"/>
  <c r="X8412" i="9"/>
  <c r="X8400" i="9"/>
  <c r="X8384" i="9"/>
  <c r="X8760" i="9"/>
  <c r="X8756" i="9"/>
  <c r="X8752" i="9"/>
  <c r="X8748" i="9"/>
  <c r="X8744" i="9"/>
  <c r="X8736" i="9"/>
  <c r="X8732" i="9"/>
  <c r="X8728" i="9"/>
  <c r="X8724" i="9"/>
  <c r="X8720" i="9"/>
  <c r="X8712" i="9"/>
  <c r="X8708" i="9"/>
  <c r="X8704" i="9"/>
  <c r="X8700" i="9"/>
  <c r="X8696" i="9"/>
  <c r="X8688" i="9"/>
  <c r="X8684" i="9"/>
  <c r="X8680" i="9"/>
  <c r="X8676" i="9"/>
  <c r="X8672" i="9"/>
  <c r="X8664" i="9"/>
  <c r="X8660" i="9"/>
  <c r="X8656" i="9"/>
  <c r="X8652" i="9"/>
  <c r="X8648" i="9"/>
  <c r="X8640" i="9"/>
  <c r="X8636" i="9"/>
  <c r="X8632" i="9"/>
  <c r="X8628" i="9"/>
  <c r="X8624" i="9"/>
  <c r="X8616" i="9"/>
  <c r="X8612" i="9"/>
  <c r="X8608" i="9"/>
  <c r="X8604" i="9"/>
  <c r="X8600" i="9"/>
  <c r="X8592" i="9"/>
  <c r="X8588" i="9"/>
  <c r="X8584" i="9"/>
  <c r="X8580" i="9"/>
  <c r="X8576" i="9"/>
  <c r="X8568" i="9"/>
  <c r="X8564" i="9"/>
  <c r="X8560" i="9"/>
  <c r="X8556" i="9"/>
  <c r="X8552" i="9"/>
  <c r="X8544" i="9"/>
  <c r="X8541" i="9"/>
  <c r="X8533" i="9"/>
  <c r="X8464" i="9"/>
  <c r="X8459" i="9"/>
  <c r="X8432" i="9"/>
  <c r="X8427" i="9"/>
  <c r="X8396" i="9"/>
  <c r="X5684" i="9"/>
  <c r="X8761" i="9"/>
  <c r="X8757" i="9"/>
  <c r="X8753" i="9"/>
  <c r="X8749" i="9"/>
  <c r="X8745" i="9"/>
  <c r="X8741" i="9"/>
  <c r="X8737" i="9"/>
  <c r="X8733" i="9"/>
  <c r="X8729" i="9"/>
  <c r="X8725" i="9"/>
  <c r="X8721" i="9"/>
  <c r="X8717" i="9"/>
  <c r="X8713" i="9"/>
  <c r="X8709" i="9"/>
  <c r="X8705" i="9"/>
  <c r="X8701" i="9"/>
  <c r="X8697" i="9"/>
  <c r="X8693" i="9"/>
  <c r="X8689" i="9"/>
  <c r="X8685" i="9"/>
  <c r="X8681" i="9"/>
  <c r="X8677" i="9"/>
  <c r="X8673" i="9"/>
  <c r="X8669" i="9"/>
  <c r="X8665" i="9"/>
  <c r="X8661" i="9"/>
  <c r="X8657" i="9"/>
  <c r="X8653" i="9"/>
  <c r="X8649" i="9"/>
  <c r="X8645" i="9"/>
  <c r="X8641" i="9"/>
  <c r="X8637" i="9"/>
  <c r="X8633" i="9"/>
  <c r="X8629" i="9"/>
  <c r="X8625" i="9"/>
  <c r="X8621" i="9"/>
  <c r="X8617" i="9"/>
  <c r="X8613" i="9"/>
  <c r="X8609" i="9"/>
  <c r="X8605" i="9"/>
  <c r="X8601" i="9"/>
  <c r="X8597" i="9"/>
  <c r="X8593" i="9"/>
  <c r="X8589" i="9"/>
  <c r="X8585" i="9"/>
  <c r="X8581" i="9"/>
  <c r="X8577" i="9"/>
  <c r="X8573" i="9"/>
  <c r="X8569" i="9"/>
  <c r="X8565" i="9"/>
  <c r="X8561" i="9"/>
  <c r="X8557" i="9"/>
  <c r="X8553" i="9"/>
  <c r="X8549" i="9"/>
  <c r="X8545" i="9"/>
  <c r="X8542" i="9"/>
  <c r="X8376" i="9"/>
  <c r="X8539" i="9"/>
  <c r="X8531" i="9"/>
  <c r="X8523" i="9"/>
  <c r="X8515" i="9"/>
  <c r="X8507" i="9"/>
  <c r="X8499" i="9"/>
  <c r="X8491" i="9"/>
  <c r="X8483" i="9"/>
  <c r="X8475" i="9"/>
  <c r="X8460" i="9"/>
  <c r="X8455" i="9"/>
  <c r="X8423" i="9"/>
  <c r="X8392" i="9"/>
  <c r="X8372" i="9"/>
  <c r="X5696" i="9"/>
  <c r="X8368" i="9"/>
  <c r="X8388" i="9"/>
  <c r="X8364" i="9"/>
  <c r="X8234" i="9"/>
  <c r="X8225" i="9"/>
  <c r="X8218" i="9"/>
  <c r="X8209" i="9"/>
  <c r="X8202" i="9"/>
  <c r="X8193" i="9"/>
  <c r="X8178" i="9"/>
  <c r="X8157" i="9"/>
  <c r="X8155" i="9"/>
  <c r="X8142" i="9"/>
  <c r="X8138" i="9"/>
  <c r="X8043" i="9"/>
  <c r="X8039" i="9"/>
  <c r="X8035" i="9"/>
  <c r="X8031" i="9"/>
  <c r="X8027" i="9"/>
  <c r="X8023" i="9"/>
  <c r="X7908" i="9"/>
  <c r="X7906" i="9"/>
  <c r="X8352" i="9"/>
  <c r="X8348" i="9"/>
  <c r="X8344" i="9"/>
  <c r="X8340" i="9"/>
  <c r="X8336" i="9"/>
  <c r="X8328" i="9"/>
  <c r="X8324" i="9"/>
  <c r="X8320" i="9"/>
  <c r="X8316" i="9"/>
  <c r="X8312" i="9"/>
  <c r="X8304" i="9"/>
  <c r="X8300" i="9"/>
  <c r="X8296" i="9"/>
  <c r="X8292" i="9"/>
  <c r="X8288" i="9"/>
  <c r="X8280" i="9"/>
  <c r="X8276" i="9"/>
  <c r="X8272" i="9"/>
  <c r="X8153" i="9"/>
  <c r="X7976" i="9"/>
  <c r="X7952" i="9"/>
  <c r="X8230" i="9"/>
  <c r="X8221" i="9"/>
  <c r="X8214" i="9"/>
  <c r="X8205" i="9"/>
  <c r="X8198" i="9"/>
  <c r="X8189" i="9"/>
  <c r="X8185" i="9"/>
  <c r="X8183" i="9"/>
  <c r="X8170" i="9"/>
  <c r="X8149" i="9"/>
  <c r="X8147" i="9"/>
  <c r="X8130" i="9"/>
  <c r="X8067" i="9"/>
  <c r="X8063" i="9"/>
  <c r="X8059" i="9"/>
  <c r="X8055" i="9"/>
  <c r="X8051" i="9"/>
  <c r="X8047" i="9"/>
  <c r="X7992" i="9"/>
  <c r="X8181" i="9"/>
  <c r="X8145" i="9"/>
  <c r="X7968" i="9"/>
  <c r="X7944" i="9"/>
  <c r="X8270" i="9"/>
  <c r="X8262" i="9"/>
  <c r="X8254" i="9"/>
  <c r="X8192" i="9"/>
  <c r="X8177" i="9"/>
  <c r="X8141" i="9"/>
  <c r="X8137" i="9"/>
  <c r="X8091" i="9"/>
  <c r="X8089" i="9"/>
  <c r="X8087" i="9"/>
  <c r="X8085" i="9"/>
  <c r="X8083" i="9"/>
  <c r="X8081" i="9"/>
  <c r="X8079" i="9"/>
  <c r="X8077" i="9"/>
  <c r="X8075" i="9"/>
  <c r="X8073" i="9"/>
  <c r="X8071" i="9"/>
  <c r="X7895" i="9"/>
  <c r="X8265" i="9"/>
  <c r="X8257" i="9"/>
  <c r="X8249" i="9"/>
  <c r="X8241" i="9"/>
  <c r="X8231" i="9"/>
  <c r="X8215" i="9"/>
  <c r="X8199" i="9"/>
  <c r="X8173" i="9"/>
  <c r="X8171" i="9"/>
  <c r="X8154" i="9"/>
  <c r="X8133" i="9"/>
  <c r="X8131" i="9"/>
  <c r="X8115" i="9"/>
  <c r="X8113" i="9"/>
  <c r="X8111" i="9"/>
  <c r="X8109" i="9"/>
  <c r="X8107" i="9"/>
  <c r="X8105" i="9"/>
  <c r="X8103" i="9"/>
  <c r="X8101" i="9"/>
  <c r="X8099" i="9"/>
  <c r="X8097" i="9"/>
  <c r="X8095" i="9"/>
  <c r="X8093" i="9"/>
  <c r="X7927" i="9"/>
  <c r="X8229" i="9"/>
  <c r="X8222" i="9"/>
  <c r="X8213" i="9"/>
  <c r="X8206" i="9"/>
  <c r="X8197" i="9"/>
  <c r="X8190" i="9"/>
  <c r="X8186" i="9"/>
  <c r="X8169" i="9"/>
  <c r="X8167" i="9"/>
  <c r="X8163" i="9"/>
  <c r="X8150" i="9"/>
  <c r="X8129" i="9"/>
  <c r="X8127" i="9"/>
  <c r="X8125" i="9"/>
  <c r="X8123" i="9"/>
  <c r="X8121" i="9"/>
  <c r="X8119" i="9"/>
  <c r="X8117" i="9"/>
  <c r="X8019" i="9"/>
  <c r="X8015" i="9"/>
  <c r="X8011" i="9"/>
  <c r="X8007" i="9"/>
  <c r="X8003" i="9"/>
  <c r="X7999" i="9"/>
  <c r="X7984" i="9"/>
  <c r="X7960" i="9"/>
  <c r="X8165" i="9"/>
  <c r="X8161" i="9"/>
  <c r="X7934" i="9"/>
  <c r="X7910" i="9"/>
  <c r="X7902" i="9"/>
  <c r="X7887" i="9"/>
  <c r="X7883" i="9"/>
  <c r="X7879" i="9"/>
  <c r="X7875" i="9"/>
  <c r="X7871" i="9"/>
  <c r="X7867" i="9"/>
  <c r="X7863" i="9"/>
  <c r="X8069" i="9"/>
  <c r="X8065" i="9"/>
  <c r="X8061" i="9"/>
  <c r="X8057" i="9"/>
  <c r="X8053" i="9"/>
  <c r="X8049" i="9"/>
  <c r="X8045" i="9"/>
  <c r="X8041" i="9"/>
  <c r="X8037" i="9"/>
  <c r="X8033" i="9"/>
  <c r="X8029" i="9"/>
  <c r="X8025" i="9"/>
  <c r="X8021" i="9"/>
  <c r="X8017" i="9"/>
  <c r="X8013" i="9"/>
  <c r="X8009" i="9"/>
  <c r="X8005" i="9"/>
  <c r="X8001" i="9"/>
  <c r="X7997" i="9"/>
  <c r="X7930" i="9"/>
  <c r="X7898" i="9"/>
  <c r="X7988" i="9"/>
  <c r="X7980" i="9"/>
  <c r="X7964" i="9"/>
  <c r="X7956" i="9"/>
  <c r="X7940" i="9"/>
  <c r="X7935" i="9"/>
  <c r="X7926" i="9"/>
  <c r="X7911" i="9"/>
  <c r="X7894" i="9"/>
  <c r="X7892" i="9"/>
  <c r="X7978" i="9"/>
  <c r="X7970" i="9"/>
  <c r="X7962" i="9"/>
  <c r="X7954" i="9"/>
  <c r="X7946" i="9"/>
  <c r="X7922" i="9"/>
  <c r="X7890" i="9"/>
  <c r="X7918" i="9"/>
  <c r="X7916" i="9"/>
  <c r="X7903" i="9"/>
  <c r="X7914" i="9"/>
  <c r="X7886" i="9"/>
  <c r="X7882" i="9"/>
  <c r="X7878" i="9"/>
  <c r="X7874" i="9"/>
  <c r="X7870" i="9"/>
  <c r="X7866" i="9"/>
  <c r="X7862" i="9"/>
  <c r="X7858" i="9"/>
  <c r="X7854" i="9"/>
  <c r="X7850" i="9"/>
  <c r="X7846" i="9"/>
  <c r="X7842" i="9"/>
  <c r="X7838" i="9"/>
  <c r="X7792" i="9"/>
  <c r="X7776" i="9"/>
  <c r="X7760" i="9"/>
  <c r="X7744" i="9"/>
  <c r="X7728" i="9"/>
  <c r="X7624" i="9"/>
  <c r="X7790" i="9"/>
  <c r="X7774" i="9"/>
  <c r="X7758" i="9"/>
  <c r="X7742" i="9"/>
  <c r="X7726" i="9"/>
  <c r="X7710" i="9"/>
  <c r="X7632" i="9"/>
  <c r="X7611" i="9"/>
  <c r="X7592" i="9"/>
  <c r="X7586" i="9"/>
  <c r="X7577" i="9"/>
  <c r="X7460" i="9"/>
  <c r="X7452" i="9"/>
  <c r="X7436" i="9"/>
  <c r="X7428" i="9"/>
  <c r="X7412" i="9"/>
  <c r="X7404" i="9"/>
  <c r="X7859" i="9"/>
  <c r="X7855" i="9"/>
  <c r="X7851" i="9"/>
  <c r="X7847" i="9"/>
  <c r="X7843" i="9"/>
  <c r="X7839" i="9"/>
  <c r="X7832" i="9"/>
  <c r="X7824" i="9"/>
  <c r="X7816" i="9"/>
  <c r="X7808" i="9"/>
  <c r="X7800" i="9"/>
  <c r="X7788" i="9"/>
  <c r="X7772" i="9"/>
  <c r="X7740" i="9"/>
  <c r="X7724" i="9"/>
  <c r="X7706" i="9"/>
  <c r="X7553" i="9"/>
  <c r="X7786" i="9"/>
  <c r="X7770" i="9"/>
  <c r="X7754" i="9"/>
  <c r="X7738" i="9"/>
  <c r="X7722" i="9"/>
  <c r="X7619" i="9"/>
  <c r="X7521" i="9"/>
  <c r="X7784" i="9"/>
  <c r="X7768" i="9"/>
  <c r="X7752" i="9"/>
  <c r="X7736" i="9"/>
  <c r="X7720" i="9"/>
  <c r="X7702" i="9"/>
  <c r="X7627" i="9"/>
  <c r="X7782" i="9"/>
  <c r="X7766" i="9"/>
  <c r="X7750" i="9"/>
  <c r="X7734" i="9"/>
  <c r="X7718" i="9"/>
  <c r="X7635" i="9"/>
  <c r="X7608" i="9"/>
  <c r="X7820" i="9"/>
  <c r="X7812" i="9"/>
  <c r="X7796" i="9"/>
  <c r="X7764" i="9"/>
  <c r="X7748" i="9"/>
  <c r="X7716" i="9"/>
  <c r="X7602" i="9"/>
  <c r="X7556" i="9"/>
  <c r="X7546" i="9"/>
  <c r="X7794" i="9"/>
  <c r="X7778" i="9"/>
  <c r="X7762" i="9"/>
  <c r="X7746" i="9"/>
  <c r="X7730" i="9"/>
  <c r="X7714" i="9"/>
  <c r="X7616" i="9"/>
  <c r="X7524" i="9"/>
  <c r="X7712" i="9"/>
  <c r="X7704" i="9"/>
  <c r="X7700" i="9"/>
  <c r="X7696" i="9"/>
  <c r="X7692" i="9"/>
  <c r="X7688" i="9"/>
  <c r="X7680" i="9"/>
  <c r="X7676" i="9"/>
  <c r="X7672" i="9"/>
  <c r="X7668" i="9"/>
  <c r="X7664" i="9"/>
  <c r="X7656" i="9"/>
  <c r="X7652" i="9"/>
  <c r="X7648" i="9"/>
  <c r="X7644" i="9"/>
  <c r="X7640" i="9"/>
  <c r="X7633" i="9"/>
  <c r="X7630" i="9"/>
  <c r="X7620" i="9"/>
  <c r="X7617" i="9"/>
  <c r="X7614" i="9"/>
  <c r="X7604" i="9"/>
  <c r="X7590" i="9"/>
  <c r="X7581" i="9"/>
  <c r="X7572" i="9"/>
  <c r="X7554" i="9"/>
  <c r="X7549" i="9"/>
  <c r="X7544" i="9"/>
  <c r="X7522" i="9"/>
  <c r="X7517" i="9"/>
  <c r="X7512" i="9"/>
  <c r="X7480" i="9"/>
  <c r="X7383" i="9"/>
  <c r="X7311" i="9"/>
  <c r="X6525" i="9"/>
  <c r="X6517" i="9"/>
  <c r="X6509" i="9"/>
  <c r="X6490" i="9"/>
  <c r="X7593" i="9"/>
  <c r="X7584" i="9"/>
  <c r="X7570" i="9"/>
  <c r="X7542" i="9"/>
  <c r="X7537" i="9"/>
  <c r="X7532" i="9"/>
  <c r="X7505" i="9"/>
  <c r="X7500" i="9"/>
  <c r="X7596" i="9"/>
  <c r="X7562" i="9"/>
  <c r="X7552" i="9"/>
  <c r="X7530" i="9"/>
  <c r="X7520" i="9"/>
  <c r="X7488" i="9"/>
  <c r="X7354" i="9"/>
  <c r="X7010" i="9"/>
  <c r="X6994" i="9"/>
  <c r="X7576" i="9"/>
  <c r="X7508" i="9"/>
  <c r="X7476" i="9"/>
  <c r="X7456" i="9"/>
  <c r="X7448" i="9"/>
  <c r="X7440" i="9"/>
  <c r="X7432" i="9"/>
  <c r="X7424" i="9"/>
  <c r="X7416" i="9"/>
  <c r="X7408" i="9"/>
  <c r="X7400" i="9"/>
  <c r="X7370" i="9"/>
  <c r="X7110" i="9"/>
  <c r="X7096" i="9"/>
  <c r="X7698" i="9"/>
  <c r="X7694" i="9"/>
  <c r="X7690" i="9"/>
  <c r="X7686" i="9"/>
  <c r="X7682" i="9"/>
  <c r="X7678" i="9"/>
  <c r="X7674" i="9"/>
  <c r="X7670" i="9"/>
  <c r="X7666" i="9"/>
  <c r="X7662" i="9"/>
  <c r="X7658" i="9"/>
  <c r="X7654" i="9"/>
  <c r="X7650" i="9"/>
  <c r="X7646" i="9"/>
  <c r="X7642" i="9"/>
  <c r="X7638" i="9"/>
  <c r="X7628" i="9"/>
  <c r="X7625" i="9"/>
  <c r="X7622" i="9"/>
  <c r="X7609" i="9"/>
  <c r="X7606" i="9"/>
  <c r="X7597" i="9"/>
  <c r="X7574" i="9"/>
  <c r="X7565" i="9"/>
  <c r="X7560" i="9"/>
  <c r="X7538" i="9"/>
  <c r="X7533" i="9"/>
  <c r="X7528" i="9"/>
  <c r="X7496" i="9"/>
  <c r="X7464" i="9"/>
  <c r="X7267" i="9"/>
  <c r="X7600" i="9"/>
  <c r="X7568" i="9"/>
  <c r="X7558" i="9"/>
  <c r="X7548" i="9"/>
  <c r="X7526" i="9"/>
  <c r="X7484" i="9"/>
  <c r="X7386" i="9"/>
  <c r="X7351" i="9"/>
  <c r="X7580" i="9"/>
  <c r="X7536" i="9"/>
  <c r="X7504" i="9"/>
  <c r="X7472" i="9"/>
  <c r="X7367" i="9"/>
  <c r="X7308" i="9"/>
  <c r="X7279" i="9"/>
  <c r="X7323" i="9"/>
  <c r="X7291" i="9"/>
  <c r="X7331" i="9"/>
  <c r="X7299" i="9"/>
  <c r="X7042" i="9"/>
  <c r="X7026" i="9"/>
  <c r="X6572" i="9"/>
  <c r="X7319" i="9"/>
  <c r="X7287" i="9"/>
  <c r="X7275" i="9"/>
  <c r="X7066" i="9"/>
  <c r="X7388" i="9"/>
  <c r="X7385" i="9"/>
  <c r="X7369" i="9"/>
  <c r="X7356" i="9"/>
  <c r="X7353" i="9"/>
  <c r="X7340" i="9"/>
  <c r="X7312" i="9"/>
  <c r="X7307" i="9"/>
  <c r="X7263" i="9"/>
  <c r="X7085" i="9"/>
  <c r="X7327" i="9"/>
  <c r="X7295" i="9"/>
  <c r="X7034" i="9"/>
  <c r="X7002" i="9"/>
  <c r="X7315" i="9"/>
  <c r="X7283" i="9"/>
  <c r="X7271" i="9"/>
  <c r="X7303" i="9"/>
  <c r="X7082" i="9"/>
  <c r="X7018" i="9"/>
  <c r="X6539" i="9"/>
  <c r="X6475" i="9"/>
  <c r="X7259" i="9"/>
  <c r="X7255" i="9"/>
  <c r="X7251" i="9"/>
  <c r="X7247" i="9"/>
  <c r="X7243" i="9"/>
  <c r="X7239" i="9"/>
  <c r="X7235" i="9"/>
  <c r="X7231" i="9"/>
  <c r="X7227" i="9"/>
  <c r="X7223" i="9"/>
  <c r="X7219" i="9"/>
  <c r="X7215" i="9"/>
  <c r="X7211" i="9"/>
  <c r="X7207" i="9"/>
  <c r="X7203" i="9"/>
  <c r="X7199" i="9"/>
  <c r="X7195" i="9"/>
  <c r="X7191" i="9"/>
  <c r="X7187" i="9"/>
  <c r="X7183" i="9"/>
  <c r="X7179" i="9"/>
  <c r="X7175" i="9"/>
  <c r="X7171" i="9"/>
  <c r="X7167" i="9"/>
  <c r="X7163" i="9"/>
  <c r="X7159" i="9"/>
  <c r="X7155" i="9"/>
  <c r="X7151" i="9"/>
  <c r="X7147" i="9"/>
  <c r="X7143" i="9"/>
  <c r="X7139" i="9"/>
  <c r="X7135" i="9"/>
  <c r="X7131" i="9"/>
  <c r="X7127" i="9"/>
  <c r="X7123" i="9"/>
  <c r="X7119" i="9"/>
  <c r="X7115" i="9"/>
  <c r="X7097" i="9"/>
  <c r="X7090" i="9"/>
  <c r="X6553" i="9"/>
  <c r="X6541" i="9"/>
  <c r="X6533" i="9"/>
  <c r="X7101" i="9"/>
  <c r="X7094" i="9"/>
  <c r="X6585" i="9"/>
  <c r="X6527" i="9"/>
  <c r="X6519" i="9"/>
  <c r="X6511" i="9"/>
  <c r="X6543" i="9"/>
  <c r="X6535" i="9"/>
  <c r="X6529" i="9"/>
  <c r="X6521" i="9"/>
  <c r="X6513" i="9"/>
  <c r="X6588" i="9"/>
  <c r="X6569" i="9"/>
  <c r="X6537" i="9"/>
  <c r="X6507" i="9"/>
  <c r="X6550" i="9"/>
  <c r="X6531" i="9"/>
  <c r="X6523" i="9"/>
  <c r="X6515" i="9"/>
  <c r="X6498" i="9"/>
  <c r="X6468" i="9"/>
  <c r="X6132" i="9"/>
  <c r="X5964" i="9"/>
  <c r="X6577" i="9"/>
  <c r="X6564" i="9"/>
  <c r="X6561" i="9"/>
  <c r="X6487" i="9"/>
  <c r="X6354" i="9"/>
  <c r="X6302" i="9"/>
  <c r="X6542" i="9"/>
  <c r="X6540" i="9"/>
  <c r="X6538" i="9"/>
  <c r="X6536" i="9"/>
  <c r="X6534" i="9"/>
  <c r="X6530" i="9"/>
  <c r="X6528" i="9"/>
  <c r="X6526" i="9"/>
  <c r="X6524" i="9"/>
  <c r="X6522" i="9"/>
  <c r="X6520" i="9"/>
  <c r="X6518" i="9"/>
  <c r="X6516" i="9"/>
  <c r="X6514" i="9"/>
  <c r="X6512" i="9"/>
  <c r="X6510" i="9"/>
  <c r="X6506" i="9"/>
  <c r="X6491" i="9"/>
  <c r="X6479" i="9"/>
  <c r="X6386" i="9"/>
  <c r="X6370" i="9"/>
  <c r="X6493" i="9"/>
  <c r="X6456" i="9"/>
  <c r="X6402" i="9"/>
  <c r="X6547" i="9"/>
  <c r="X6499" i="9"/>
  <c r="X6497" i="9"/>
  <c r="X6471" i="9"/>
  <c r="X6434" i="9"/>
  <c r="X6418" i="9"/>
  <c r="X6501" i="9"/>
  <c r="X6483" i="9"/>
  <c r="X6505" i="9"/>
  <c r="X6448" i="9"/>
  <c r="X6420" i="9"/>
  <c r="X6404" i="9"/>
  <c r="X6372" i="9"/>
  <c r="X6338" i="9"/>
  <c r="X6322" i="9"/>
  <c r="X6286" i="9"/>
  <c r="X6159" i="9"/>
  <c r="X6432" i="9"/>
  <c r="X6416" i="9"/>
  <c r="X6400" i="9"/>
  <c r="X6384" i="9"/>
  <c r="X6368" i="9"/>
  <c r="X6334" i="9"/>
  <c r="X6318" i="9"/>
  <c r="X6282" i="9"/>
  <c r="X6489" i="9"/>
  <c r="X6485" i="9"/>
  <c r="X6481" i="9"/>
  <c r="X6477" i="9"/>
  <c r="X6473" i="9"/>
  <c r="X6463" i="9"/>
  <c r="X6454" i="9"/>
  <c r="X6446" i="9"/>
  <c r="X6430" i="9"/>
  <c r="X6414" i="9"/>
  <c r="X6398" i="9"/>
  <c r="X6382" i="9"/>
  <c r="X6366" i="9"/>
  <c r="X6350" i="9"/>
  <c r="X6314" i="9"/>
  <c r="X6298" i="9"/>
  <c r="X6107" i="9"/>
  <c r="X6444" i="9"/>
  <c r="X6428" i="9"/>
  <c r="X6396" i="9"/>
  <c r="X6380" i="9"/>
  <c r="X6330" i="9"/>
  <c r="X6181" i="9"/>
  <c r="X6149" i="9"/>
  <c r="X6116" i="9"/>
  <c r="X6486" i="9"/>
  <c r="X6482" i="9"/>
  <c r="X6478" i="9"/>
  <c r="X6474" i="9"/>
  <c r="X6467" i="9"/>
  <c r="X6464" i="9"/>
  <c r="X6442" i="9"/>
  <c r="X6426" i="9"/>
  <c r="X6410" i="9"/>
  <c r="X6394" i="9"/>
  <c r="X6378" i="9"/>
  <c r="X6362" i="9"/>
  <c r="X6346" i="9"/>
  <c r="X6310" i="9"/>
  <c r="X6294" i="9"/>
  <c r="X6440" i="9"/>
  <c r="X6424" i="9"/>
  <c r="X6408" i="9"/>
  <c r="X6392" i="9"/>
  <c r="X6376" i="9"/>
  <c r="X6326" i="9"/>
  <c r="X6290" i="9"/>
  <c r="X6178" i="9"/>
  <c r="X6123" i="9"/>
  <c r="X6458" i="9"/>
  <c r="X6450" i="9"/>
  <c r="X6438" i="9"/>
  <c r="X6422" i="9"/>
  <c r="X6406" i="9"/>
  <c r="X6390" i="9"/>
  <c r="X6374" i="9"/>
  <c r="X6358" i="9"/>
  <c r="X6342" i="9"/>
  <c r="X6306" i="9"/>
  <c r="X6169" i="9"/>
  <c r="X6144" i="9"/>
  <c r="X6139" i="9"/>
  <c r="X6278" i="9"/>
  <c r="X6274" i="9"/>
  <c r="X6270" i="9"/>
  <c r="X6266" i="9"/>
  <c r="X6262" i="9"/>
  <c r="X6258" i="9"/>
  <c r="X6254" i="9"/>
  <c r="X6250" i="9"/>
  <c r="X6246" i="9"/>
  <c r="X6242" i="9"/>
  <c r="X6238" i="9"/>
  <c r="X6234" i="9"/>
  <c r="X6230" i="9"/>
  <c r="X6226" i="9"/>
  <c r="X6222" i="9"/>
  <c r="X6218" i="9"/>
  <c r="X6214" i="9"/>
  <c r="X6210" i="9"/>
  <c r="X6206" i="9"/>
  <c r="X6202" i="9"/>
  <c r="X6198" i="9"/>
  <c r="X6194" i="9"/>
  <c r="X6190" i="9"/>
  <c r="X6186" i="9"/>
  <c r="X6179" i="9"/>
  <c r="X6170" i="9"/>
  <c r="X6167" i="9"/>
  <c r="X6152" i="9"/>
  <c r="X6147" i="9"/>
  <c r="X6145" i="9"/>
  <c r="X6128" i="9"/>
  <c r="X6112" i="9"/>
  <c r="X6176" i="9"/>
  <c r="X6140" i="9"/>
  <c r="X6135" i="9"/>
  <c r="X6119" i="9"/>
  <c r="X6103" i="9"/>
  <c r="X5996" i="9"/>
  <c r="X6155" i="9"/>
  <c r="X6099" i="9"/>
  <c r="X6143" i="9"/>
  <c r="X6131" i="9"/>
  <c r="X6115" i="9"/>
  <c r="X6360" i="9"/>
  <c r="X6356" i="9"/>
  <c r="X6352" i="9"/>
  <c r="X6348" i="9"/>
  <c r="X6344" i="9"/>
  <c r="X6336" i="9"/>
  <c r="X6332" i="9"/>
  <c r="X6328" i="9"/>
  <c r="X6324" i="9"/>
  <c r="X6320" i="9"/>
  <c r="X6312" i="9"/>
  <c r="X6308" i="9"/>
  <c r="X6304" i="9"/>
  <c r="X6300" i="9"/>
  <c r="X6296" i="9"/>
  <c r="X6288" i="9"/>
  <c r="X6284" i="9"/>
  <c r="X6280" i="9"/>
  <c r="X6276" i="9"/>
  <c r="X6272" i="9"/>
  <c r="X6264" i="9"/>
  <c r="X6260" i="9"/>
  <c r="X6256" i="9"/>
  <c r="X6171" i="9"/>
  <c r="X6163" i="9"/>
  <c r="X6136" i="9"/>
  <c r="X6120" i="9"/>
  <c r="X6020" i="9"/>
  <c r="X6151" i="9"/>
  <c r="X6127" i="9"/>
  <c r="X6111" i="9"/>
  <c r="X6027" i="9"/>
  <c r="X5992" i="9"/>
  <c r="X5976" i="9"/>
  <c r="X5960" i="9"/>
  <c r="X6095" i="9"/>
  <c r="X6091" i="9"/>
  <c r="X6087" i="9"/>
  <c r="X6083" i="9"/>
  <c r="X6079" i="9"/>
  <c r="X6075" i="9"/>
  <c r="X6071" i="9"/>
  <c r="X6067" i="9"/>
  <c r="X6063" i="9"/>
  <c r="X6059" i="9"/>
  <c r="X6055" i="9"/>
  <c r="X6051" i="9"/>
  <c r="X6047" i="9"/>
  <c r="X6043" i="9"/>
  <c r="X6039" i="9"/>
  <c r="X6035" i="9"/>
  <c r="X6031" i="9"/>
  <c r="X6024" i="9"/>
  <c r="X6009" i="9"/>
  <c r="X5988" i="9"/>
  <c r="X5972" i="9"/>
  <c r="X5835" i="9"/>
  <c r="X6025" i="9"/>
  <c r="X6005" i="9"/>
  <c r="X6000" i="9"/>
  <c r="X5984" i="9"/>
  <c r="X5968" i="9"/>
  <c r="X5819" i="9"/>
  <c r="X5856" i="9"/>
  <c r="X5952" i="9"/>
  <c r="X5948" i="9"/>
  <c r="X5944" i="9"/>
  <c r="X5940" i="9"/>
  <c r="X5936" i="9"/>
  <c r="X5928" i="9"/>
  <c r="X5924" i="9"/>
  <c r="X5920" i="9"/>
  <c r="X5916" i="9"/>
  <c r="X5912" i="9"/>
  <c r="X5904" i="9"/>
  <c r="X5900" i="9"/>
  <c r="X5896" i="9"/>
  <c r="X5892" i="9"/>
  <c r="X5888" i="9"/>
  <c r="X5880" i="9"/>
  <c r="X5876" i="9"/>
  <c r="X5872" i="9"/>
  <c r="X5701" i="9"/>
  <c r="X5866" i="9"/>
  <c r="X5862" i="9"/>
  <c r="X5858" i="9"/>
  <c r="X5854" i="9"/>
  <c r="X5850" i="9"/>
  <c r="X5846" i="9"/>
  <c r="X5842" i="9"/>
  <c r="X5838" i="9"/>
  <c r="X5834" i="9"/>
  <c r="X5830" i="9"/>
  <c r="X5826" i="9"/>
  <c r="X5822" i="9"/>
  <c r="X5818" i="9"/>
  <c r="X5814" i="9"/>
  <c r="X5810" i="9"/>
  <c r="X5806" i="9"/>
  <c r="X5802" i="9"/>
  <c r="X5798" i="9"/>
  <c r="X5794" i="9"/>
  <c r="X5790" i="9"/>
  <c r="X5786" i="9"/>
  <c r="X5782" i="9"/>
  <c r="X5778" i="9"/>
  <c r="X5774" i="9"/>
  <c r="X5770" i="9"/>
  <c r="X5766" i="9"/>
  <c r="X5762" i="9"/>
  <c r="X5758" i="9"/>
  <c r="X5754" i="9"/>
  <c r="X5750" i="9"/>
  <c r="X5746" i="9"/>
  <c r="X5742" i="9"/>
  <c r="X5738" i="9"/>
  <c r="X5734" i="9"/>
  <c r="X5730" i="9"/>
  <c r="X5726" i="9"/>
  <c r="X5722" i="9"/>
  <c r="X5718" i="9"/>
  <c r="X5714" i="9"/>
  <c r="X5710" i="9"/>
  <c r="X5706" i="9"/>
  <c r="X5702" i="9"/>
  <c r="X5397" i="9"/>
  <c r="X5401" i="9"/>
  <c r="X5448" i="9"/>
  <c r="X5334" i="9"/>
  <c r="X5381" i="9"/>
  <c r="X5385" i="9"/>
  <c r="X5393" i="9"/>
  <c r="X5445" i="9"/>
  <c r="X5389" i="9"/>
  <c r="X5377" i="9"/>
  <c r="X5373" i="9"/>
  <c r="X5369" i="9"/>
  <c r="X5365" i="9"/>
  <c r="X5361" i="9"/>
  <c r="X5357" i="9"/>
  <c r="X5286" i="9"/>
  <c r="X5425" i="9"/>
  <c r="X5421" i="9"/>
  <c r="X5417" i="9"/>
  <c r="X5413" i="9"/>
  <c r="X5409" i="9"/>
  <c r="X5405" i="9"/>
  <c r="X5338" i="9"/>
  <c r="X5310" i="9"/>
  <c r="X5441" i="9"/>
  <c r="X5437" i="9"/>
  <c r="X5433" i="9"/>
  <c r="X5429" i="9"/>
  <c r="X5342" i="9"/>
  <c r="X5314" i="9"/>
  <c r="X5302" i="9"/>
  <c r="X5699" i="9"/>
  <c r="X5695" i="9"/>
  <c r="X5691" i="9"/>
  <c r="X5687" i="9"/>
  <c r="X5683" i="9"/>
  <c r="X5679" i="9"/>
  <c r="X5675" i="9"/>
  <c r="X5671" i="9"/>
  <c r="X5667" i="9"/>
  <c r="X5663" i="9"/>
  <c r="X5659" i="9"/>
  <c r="X5655" i="9"/>
  <c r="X5651" i="9"/>
  <c r="X5647" i="9"/>
  <c r="X5643" i="9"/>
  <c r="X5639" i="9"/>
  <c r="X5635" i="9"/>
  <c r="X5631" i="9"/>
  <c r="X5627" i="9"/>
  <c r="X5623" i="9"/>
  <c r="X5619" i="9"/>
  <c r="X5615" i="9"/>
  <c r="X5611" i="9"/>
  <c r="X5607" i="9"/>
  <c r="X5603" i="9"/>
  <c r="X5599" i="9"/>
  <c r="X5595" i="9"/>
  <c r="X5591" i="9"/>
  <c r="X5587" i="9"/>
  <c r="X5583" i="9"/>
  <c r="X5579" i="9"/>
  <c r="X5575" i="9"/>
  <c r="X5571" i="9"/>
  <c r="X5567" i="9"/>
  <c r="X5563" i="9"/>
  <c r="X5559" i="9"/>
  <c r="X5555" i="9"/>
  <c r="X5551" i="9"/>
  <c r="X5547" i="9"/>
  <c r="X5543" i="9"/>
  <c r="X5539" i="9"/>
  <c r="X5535" i="9"/>
  <c r="X5531" i="9"/>
  <c r="X5527" i="9"/>
  <c r="X5523" i="9"/>
  <c r="X5519" i="9"/>
  <c r="X5515" i="9"/>
  <c r="X5511" i="9"/>
  <c r="X5507" i="9"/>
  <c r="X5503" i="9"/>
  <c r="X5499" i="9"/>
  <c r="X5495" i="9"/>
  <c r="X5491" i="9"/>
  <c r="X5487" i="9"/>
  <c r="X5483" i="9"/>
  <c r="X5479" i="9"/>
  <c r="X5475" i="9"/>
  <c r="X5471" i="9"/>
  <c r="X5467" i="9"/>
  <c r="X5463" i="9"/>
  <c r="X5459" i="9"/>
  <c r="X5318" i="9"/>
  <c r="X5402" i="9"/>
  <c r="X5398" i="9"/>
  <c r="X5394" i="9"/>
  <c r="X5390" i="9"/>
  <c r="X5386" i="9"/>
  <c r="X5382" i="9"/>
  <c r="X5322" i="9"/>
  <c r="X5294" i="9"/>
  <c r="X5326" i="9"/>
  <c r="X5353" i="9"/>
  <c r="X5349" i="9"/>
  <c r="X5345" i="9"/>
  <c r="X5330" i="9"/>
  <c r="X5282" i="9"/>
  <c r="X5341" i="9"/>
  <c r="X5337" i="9"/>
  <c r="X5333" i="9"/>
  <c r="X5329" i="9"/>
  <c r="X5325" i="9"/>
  <c r="X5321" i="9"/>
  <c r="X5317" i="9"/>
  <c r="X5313" i="9"/>
  <c r="X5306" i="9"/>
  <c r="X5298" i="9"/>
  <c r="X5290" i="9"/>
  <c r="X5278" i="9"/>
  <c r="X5141" i="9"/>
  <c r="X5274" i="9"/>
  <c r="X5270" i="9"/>
  <c r="X5266" i="9"/>
  <c r="X5262" i="9"/>
  <c r="X5258" i="9"/>
  <c r="X5254" i="9"/>
  <c r="X5250" i="9"/>
  <c r="X5246" i="9"/>
  <c r="X5242" i="9"/>
  <c r="X5238" i="9"/>
  <c r="X5234" i="9"/>
  <c r="X5230" i="9"/>
  <c r="X5226" i="9"/>
  <c r="X5222" i="9"/>
  <c r="X5218" i="9"/>
  <c r="X5214" i="9"/>
  <c r="X5210" i="9"/>
  <c r="X5206" i="9"/>
  <c r="X5202" i="9"/>
  <c r="X5198" i="9"/>
  <c r="X5194" i="9"/>
  <c r="X5190" i="9"/>
  <c r="X5186" i="9"/>
  <c r="X5182" i="9"/>
  <c r="X5178" i="9"/>
  <c r="X5174" i="9"/>
  <c r="X5170" i="9"/>
  <c r="X5166" i="9"/>
  <c r="X5162" i="9"/>
  <c r="X5158" i="9"/>
  <c r="X5154" i="9"/>
  <c r="X5150" i="9"/>
  <c r="X5146" i="9"/>
  <c r="X5142" i="9"/>
  <c r="X5119" i="9"/>
  <c r="X5127" i="9"/>
  <c r="X5135" i="9"/>
  <c r="X3334" i="9"/>
  <c r="X3326" i="9"/>
  <c r="X3318" i="9"/>
  <c r="X3310" i="9"/>
  <c r="X3302" i="9"/>
  <c r="X3294" i="9"/>
  <c r="X3286" i="9"/>
  <c r="X3278" i="9"/>
  <c r="X3270" i="9"/>
  <c r="X3262" i="9"/>
  <c r="X3254" i="9"/>
  <c r="X3246" i="9"/>
  <c r="X3238" i="9"/>
  <c r="X3230" i="9"/>
  <c r="X3222" i="9"/>
  <c r="X3142" i="9"/>
  <c r="X3134" i="9"/>
  <c r="X3126" i="9"/>
  <c r="X3118" i="9"/>
  <c r="X3110" i="9"/>
  <c r="X3102" i="9"/>
  <c r="X3094" i="9"/>
  <c r="X3086" i="9"/>
  <c r="X3078" i="9"/>
  <c r="X3070" i="9"/>
  <c r="X3062" i="9"/>
  <c r="X3054" i="9"/>
  <c r="X3046" i="9"/>
  <c r="X3038" i="9"/>
  <c r="X3030" i="9"/>
  <c r="X169" i="9"/>
  <c r="X161" i="9"/>
  <c r="X153" i="9"/>
  <c r="X145" i="9"/>
  <c r="X137" i="9"/>
  <c r="X129" i="9"/>
  <c r="X121" i="9"/>
  <c r="X113" i="9"/>
  <c r="X105" i="9"/>
  <c r="X97" i="9"/>
  <c r="X89" i="9"/>
  <c r="X81" i="9"/>
  <c r="X49" i="9"/>
  <c r="B9" i="9" l="1"/>
  <c r="K5140" i="9" l="1"/>
  <c r="K5141" i="9"/>
  <c r="S5141" i="9" l="1"/>
  <c r="T5141" i="9"/>
  <c r="T5140" i="9"/>
  <c r="S5140" i="9"/>
  <c r="U5140" i="9" s="1"/>
  <c r="E44" i="2"/>
  <c r="E56" i="2"/>
  <c r="E55" i="2"/>
  <c r="E54" i="2"/>
  <c r="E53" i="2"/>
  <c r="E52" i="2"/>
  <c r="U5141" i="9" l="1"/>
  <c r="T162" i="3"/>
  <c r="T163" i="3"/>
  <c r="T164" i="3"/>
  <c r="T165" i="3"/>
  <c r="T161" i="3"/>
  <c r="I165" i="3"/>
  <c r="I162" i="3"/>
  <c r="I163" i="3"/>
  <c r="I164" i="3"/>
  <c r="I161" i="3"/>
  <c r="I159" i="3"/>
  <c r="I160" i="3"/>
  <c r="B16" i="9"/>
  <c r="B17" i="9"/>
  <c r="B18" i="9"/>
  <c r="B19" i="9"/>
  <c r="B15" i="9"/>
  <c r="D15" i="9" l="1"/>
  <c r="I166" i="3"/>
  <c r="D16" i="9"/>
  <c r="D17" i="9" s="1"/>
  <c r="D18" i="9" s="1"/>
  <c r="D19" i="9" s="1"/>
  <c r="G9" i="5" l="1"/>
  <c r="D14" i="9"/>
  <c r="Q4" i="9" s="1"/>
  <c r="R4" i="9" s="1"/>
  <c r="D10" i="9"/>
  <c r="D9" i="9"/>
  <c r="B10" i="9"/>
  <c r="H137" i="3"/>
  <c r="H138" i="3" s="1"/>
  <c r="I137" i="3"/>
  <c r="I138" i="3" s="1"/>
  <c r="J137" i="3"/>
  <c r="K137" i="3"/>
  <c r="L137" i="3"/>
  <c r="M137" i="3"/>
  <c r="J138" i="3"/>
  <c r="K138" i="3"/>
  <c r="L138" i="3"/>
  <c r="M138" i="3"/>
  <c r="G137" i="3"/>
  <c r="G138" i="3" s="1"/>
  <c r="Q6862" i="9" l="1"/>
  <c r="Q8758" i="9"/>
  <c r="Q8727" i="9"/>
  <c r="Q8686" i="9"/>
  <c r="Q8638" i="9"/>
  <c r="Q8590" i="9"/>
  <c r="Q8542" i="9"/>
  <c r="Q8494" i="9"/>
  <c r="Q8446" i="9"/>
  <c r="Q8398" i="9"/>
  <c r="Q8350" i="9"/>
  <c r="Q8302" i="9"/>
  <c r="Q8254" i="9"/>
  <c r="Q8206" i="9"/>
  <c r="Q8158" i="9"/>
  <c r="Q8110" i="9"/>
  <c r="Q8062" i="9"/>
  <c r="Q8014" i="9"/>
  <c r="Q7966" i="9"/>
  <c r="Q7918" i="9"/>
  <c r="Q7870" i="9"/>
  <c r="Q7822" i="9"/>
  <c r="Q7774" i="9"/>
  <c r="Q7726" i="9"/>
  <c r="Q7678" i="9"/>
  <c r="Q7630" i="9"/>
  <c r="Q7582" i="9"/>
  <c r="Q7534" i="9"/>
  <c r="Q7486" i="9"/>
  <c r="Q7438" i="9"/>
  <c r="Q7390" i="9"/>
  <c r="Q7342" i="9"/>
  <c r="Q7294" i="9"/>
  <c r="Q7246" i="9"/>
  <c r="Q7198" i="9"/>
  <c r="Q7150" i="9"/>
  <c r="Q7102" i="9"/>
  <c r="Q7054" i="9"/>
  <c r="Q7006" i="9"/>
  <c r="Q6914" i="9"/>
  <c r="Q8755" i="9"/>
  <c r="Q8736" i="9"/>
  <c r="Q8705" i="9"/>
  <c r="Q8661" i="9"/>
  <c r="Q8613" i="9"/>
  <c r="Q8565" i="9"/>
  <c r="Q8517" i="9"/>
  <c r="Q8469" i="9"/>
  <c r="Q8421" i="9"/>
  <c r="Q8373" i="9"/>
  <c r="Q8325" i="9"/>
  <c r="Q8277" i="9"/>
  <c r="Q8229" i="9"/>
  <c r="Q8181" i="9"/>
  <c r="Q8133" i="9"/>
  <c r="Q8085" i="9"/>
  <c r="Q8037" i="9"/>
  <c r="Q7989" i="9"/>
  <c r="Q7941" i="9"/>
  <c r="Q7893" i="9"/>
  <c r="Q7845" i="9"/>
  <c r="Q7797" i="9"/>
  <c r="Q7749" i="9"/>
  <c r="Q7701" i="9"/>
  <c r="Q7653" i="9"/>
  <c r="Q7605" i="9"/>
  <c r="Q7557" i="9"/>
  <c r="Q7509" i="9"/>
  <c r="Q7461" i="9"/>
  <c r="Q7413" i="9"/>
  <c r="Q7365" i="9"/>
  <c r="Q7317" i="9"/>
  <c r="Q7269" i="9"/>
  <c r="Q7221" i="9"/>
  <c r="Q7173" i="9"/>
  <c r="Q7125" i="9"/>
  <c r="Q7077" i="9"/>
  <c r="Q7029" i="9"/>
  <c r="Q6961" i="9"/>
  <c r="Q6865" i="9"/>
  <c r="Q8731" i="9"/>
  <c r="Q8688" i="9"/>
  <c r="Q8640" i="9"/>
  <c r="Q8592" i="9"/>
  <c r="Q8544" i="9"/>
  <c r="Q8760" i="9"/>
  <c r="Q8754" i="9"/>
  <c r="Q8712" i="9"/>
  <c r="Q8666" i="9"/>
  <c r="Q8618" i="9"/>
  <c r="Q8570" i="9"/>
  <c r="Q8522" i="9"/>
  <c r="Q8474" i="9"/>
  <c r="Q8426" i="9"/>
  <c r="Q8378" i="9"/>
  <c r="Q8330" i="9"/>
  <c r="Q8282" i="9"/>
  <c r="Q8234" i="9"/>
  <c r="Q8186" i="9"/>
  <c r="Q8138" i="9"/>
  <c r="Q8090" i="9"/>
  <c r="Q8042" i="9"/>
  <c r="Q7994" i="9"/>
  <c r="Q7946" i="9"/>
  <c r="Q7898" i="9"/>
  <c r="Q7850" i="9"/>
  <c r="Q7802" i="9"/>
  <c r="Q7754" i="9"/>
  <c r="Q7706" i="9"/>
  <c r="Q7658" i="9"/>
  <c r="Q7610" i="9"/>
  <c r="Q7562" i="9"/>
  <c r="Q7514" i="9"/>
  <c r="Q7466" i="9"/>
  <c r="Q7418" i="9"/>
  <c r="Q7370" i="9"/>
  <c r="Q7322" i="9"/>
  <c r="Q7274" i="9"/>
  <c r="Q7226" i="9"/>
  <c r="Q7178" i="9"/>
  <c r="Q7130" i="9"/>
  <c r="Q7082" i="9"/>
  <c r="Q7034" i="9"/>
  <c r="Q6986" i="9"/>
  <c r="Q6890" i="9"/>
  <c r="Q8761" i="9"/>
  <c r="Q8732" i="9"/>
  <c r="Q8689" i="9"/>
  <c r="Q8641" i="9"/>
  <c r="Q8593" i="9"/>
  <c r="Q8545" i="9"/>
  <c r="Q8497" i="9"/>
  <c r="Q8449" i="9"/>
  <c r="Q8401" i="9"/>
  <c r="Q8353" i="9"/>
  <c r="Q8305" i="9"/>
  <c r="Q8257" i="9"/>
  <c r="Q8209" i="9"/>
  <c r="Q8161" i="9"/>
  <c r="Q8113" i="9"/>
  <c r="Q8065" i="9"/>
  <c r="Q8017" i="9"/>
  <c r="Q7969" i="9"/>
  <c r="Q7921" i="9"/>
  <c r="Q7873" i="9"/>
  <c r="Q7825" i="9"/>
  <c r="Q7777" i="9"/>
  <c r="Q7729" i="9"/>
  <c r="Q7681" i="9"/>
  <c r="Q7633" i="9"/>
  <c r="Q7585" i="9"/>
  <c r="Q7537" i="9"/>
  <c r="Q7489" i="9"/>
  <c r="Q7441" i="9"/>
  <c r="Q7393" i="9"/>
  <c r="Q7345" i="9"/>
  <c r="Q7297" i="9"/>
  <c r="Q7249" i="9"/>
  <c r="Q7201" i="9"/>
  <c r="Q7153" i="9"/>
  <c r="Q7105" i="9"/>
  <c r="Q7057" i="9"/>
  <c r="Q7009" i="9"/>
  <c r="Q6937" i="9"/>
  <c r="Q8756" i="9"/>
  <c r="Q8714" i="9"/>
  <c r="Q8684" i="9"/>
  <c r="Q8636" i="9"/>
  <c r="Q8588" i="9"/>
  <c r="Q8540" i="9"/>
  <c r="Q8759" i="9"/>
  <c r="Q8708" i="9"/>
  <c r="Q8614" i="9"/>
  <c r="Q8518" i="9"/>
  <c r="Q8422" i="9"/>
  <c r="Q8326" i="9"/>
  <c r="Q8230" i="9"/>
  <c r="Q8134" i="9"/>
  <c r="Q8038" i="9"/>
  <c r="Q7942" i="9"/>
  <c r="Q7846" i="9"/>
  <c r="Q7750" i="9"/>
  <c r="Q7654" i="9"/>
  <c r="Q7558" i="9"/>
  <c r="Q7462" i="9"/>
  <c r="Q7366" i="9"/>
  <c r="Q7270" i="9"/>
  <c r="Q7174" i="9"/>
  <c r="Q7078" i="9"/>
  <c r="Q6962" i="9"/>
  <c r="Q8757" i="9"/>
  <c r="Q8685" i="9"/>
  <c r="Q8589" i="9"/>
  <c r="Q8493" i="9"/>
  <c r="Q8397" i="9"/>
  <c r="Q8301" i="9"/>
  <c r="Q8205" i="9"/>
  <c r="Q8109" i="9"/>
  <c r="Q8013" i="9"/>
  <c r="Q7917" i="9"/>
  <c r="Q7821" i="9"/>
  <c r="Q7725" i="9"/>
  <c r="Q7629" i="9"/>
  <c r="Q7533" i="9"/>
  <c r="Q7437" i="9"/>
  <c r="Q7341" i="9"/>
  <c r="Q7245" i="9"/>
  <c r="Q7149" i="9"/>
  <c r="Q7053" i="9"/>
  <c r="Q6913" i="9"/>
  <c r="Q8710" i="9"/>
  <c r="Q8616" i="9"/>
  <c r="Q8520" i="9"/>
  <c r="Q8472" i="9"/>
  <c r="Q8424" i="9"/>
  <c r="Q8376" i="9"/>
  <c r="Q8328" i="9"/>
  <c r="Q8280" i="9"/>
  <c r="Q8232" i="9"/>
  <c r="Q8184" i="9"/>
  <c r="Q8136" i="9"/>
  <c r="Q8088" i="9"/>
  <c r="Q8040" i="9"/>
  <c r="Q7992" i="9"/>
  <c r="Q7944" i="9"/>
  <c r="Q7896" i="9"/>
  <c r="Q7848" i="9"/>
  <c r="Q7800" i="9"/>
  <c r="Q7752" i="9"/>
  <c r="Q7704" i="9"/>
  <c r="Q7656" i="9"/>
  <c r="Q7608" i="9"/>
  <c r="Q7560" i="9"/>
  <c r="Q7512" i="9"/>
  <c r="Q7464" i="9"/>
  <c r="Q7416" i="9"/>
  <c r="Q7368" i="9"/>
  <c r="Q7320" i="9"/>
  <c r="Q7272" i="9"/>
  <c r="Q7224" i="9"/>
  <c r="Q7176" i="9"/>
  <c r="Q7128" i="9"/>
  <c r="Q7080" i="9"/>
  <c r="Q7032" i="9"/>
  <c r="Q6982" i="9"/>
  <c r="Q6886" i="9"/>
  <c r="Q45" i="9"/>
  <c r="Q93" i="9"/>
  <c r="Q141" i="9"/>
  <c r="Q189" i="9"/>
  <c r="Q237" i="9"/>
  <c r="Q285" i="9"/>
  <c r="Q333" i="9"/>
  <c r="Q381" i="9"/>
  <c r="Q429" i="9"/>
  <c r="Q477" i="9"/>
  <c r="Q8737" i="9"/>
  <c r="Q8662" i="9"/>
  <c r="Q8566" i="9"/>
  <c r="Q8470" i="9"/>
  <c r="Q8374" i="9"/>
  <c r="Q8278" i="9"/>
  <c r="Q8182" i="9"/>
  <c r="Q8086" i="9"/>
  <c r="Q7990" i="9"/>
  <c r="Q7894" i="9"/>
  <c r="Q7798" i="9"/>
  <c r="Q7702" i="9"/>
  <c r="Q7606" i="9"/>
  <c r="Q7510" i="9"/>
  <c r="Q7414" i="9"/>
  <c r="Q7318" i="9"/>
  <c r="Q7222" i="9"/>
  <c r="Q7126" i="9"/>
  <c r="Q7030" i="9"/>
  <c r="Q6866" i="9"/>
  <c r="Q8715" i="9"/>
  <c r="Q8637" i="9"/>
  <c r="Q8541" i="9"/>
  <c r="Q8445" i="9"/>
  <c r="Q8349" i="9"/>
  <c r="Q8253" i="9"/>
  <c r="Q8157" i="9"/>
  <c r="Q8061" i="9"/>
  <c r="Q7965" i="9"/>
  <c r="Q7869" i="9"/>
  <c r="Q7773" i="9"/>
  <c r="Q7677" i="9"/>
  <c r="Q7581" i="9"/>
  <c r="Q7485" i="9"/>
  <c r="Q7389" i="9"/>
  <c r="Q7293" i="9"/>
  <c r="Q7197" i="9"/>
  <c r="Q7101" i="9"/>
  <c r="Q7005" i="9"/>
  <c r="Q8739" i="9"/>
  <c r="Q8664" i="9"/>
  <c r="Q8568" i="9"/>
  <c r="Q8496" i="9"/>
  <c r="Q8448" i="9"/>
  <c r="Q8400" i="9"/>
  <c r="Q8352" i="9"/>
  <c r="Q8304" i="9"/>
  <c r="Q8256" i="9"/>
  <c r="Q8208" i="9"/>
  <c r="Q8160" i="9"/>
  <c r="Q8112" i="9"/>
  <c r="Q8064" i="9"/>
  <c r="Q8016" i="9"/>
  <c r="Q7968" i="9"/>
  <c r="Q7920" i="9"/>
  <c r="Q7872" i="9"/>
  <c r="Q7824" i="9"/>
  <c r="Q7776" i="9"/>
  <c r="Q7728" i="9"/>
  <c r="Q7680" i="9"/>
  <c r="Q7632" i="9"/>
  <c r="Q7584" i="9"/>
  <c r="Q7536" i="9"/>
  <c r="Q7488" i="9"/>
  <c r="Q7440" i="9"/>
  <c r="Q7392" i="9"/>
  <c r="Q7344" i="9"/>
  <c r="Q7296" i="9"/>
  <c r="Q7248" i="9"/>
  <c r="Q7200" i="9"/>
  <c r="Q7152" i="9"/>
  <c r="Q7104" i="9"/>
  <c r="Q7056" i="9"/>
  <c r="Q7008" i="9"/>
  <c r="Q6934" i="9"/>
  <c r="Q21" i="9"/>
  <c r="Q69" i="9"/>
  <c r="Q117" i="9"/>
  <c r="Q165" i="9"/>
  <c r="Q213" i="9"/>
  <c r="Q261" i="9"/>
  <c r="Q309" i="9"/>
  <c r="Q357" i="9"/>
  <c r="Q405" i="9"/>
  <c r="Q453" i="9"/>
  <c r="Q8762" i="9"/>
  <c r="Q8594" i="9"/>
  <c r="Q8402" i="9"/>
  <c r="Q8210" i="9"/>
  <c r="Q8018" i="9"/>
  <c r="Q7826" i="9"/>
  <c r="Q7634" i="9"/>
  <c r="Q7442" i="9"/>
  <c r="Q7250" i="9"/>
  <c r="Q7058" i="9"/>
  <c r="Q8751" i="9"/>
  <c r="Q8569" i="9"/>
  <c r="Q8377" i="9"/>
  <c r="Q8185" i="9"/>
  <c r="Q7993" i="9"/>
  <c r="Q7801" i="9"/>
  <c r="Q7609" i="9"/>
  <c r="Q7417" i="9"/>
  <c r="Q7225" i="9"/>
  <c r="Q7033" i="9"/>
  <c r="Q8704" i="9"/>
  <c r="Q8516" i="9"/>
  <c r="Q8420" i="9"/>
  <c r="Q8324" i="9"/>
  <c r="Q8228" i="9"/>
  <c r="Q8132" i="9"/>
  <c r="Q8036" i="9"/>
  <c r="Q7940" i="9"/>
  <c r="Q7844" i="9"/>
  <c r="Q7748" i="9"/>
  <c r="Q7652" i="9"/>
  <c r="Q7556" i="9"/>
  <c r="Q7460" i="9"/>
  <c r="Q7364" i="9"/>
  <c r="Q7268" i="9"/>
  <c r="Q7172" i="9"/>
  <c r="Q7076" i="9"/>
  <c r="Q6958" i="9"/>
  <c r="Q49" i="9"/>
  <c r="Q145" i="9"/>
  <c r="Q241" i="9"/>
  <c r="Q337" i="9"/>
  <c r="Q433" i="9"/>
  <c r="Q505" i="9"/>
  <c r="Q553" i="9"/>
  <c r="Q601" i="9"/>
  <c r="Q649" i="9"/>
  <c r="Q697" i="9"/>
  <c r="Q745" i="9"/>
  <c r="Q793" i="9"/>
  <c r="Q841" i="9"/>
  <c r="Q889" i="9"/>
  <c r="Q937" i="9"/>
  <c r="Q985" i="9"/>
  <c r="Q22" i="9"/>
  <c r="Q70" i="9"/>
  <c r="Q118" i="9"/>
  <c r="Q166" i="9"/>
  <c r="Q214" i="9"/>
  <c r="Q262" i="9"/>
  <c r="Q310" i="9"/>
  <c r="Q358" i="9"/>
  <c r="Q406" i="9"/>
  <c r="Q454" i="9"/>
  <c r="Q502" i="9"/>
  <c r="Q550" i="9"/>
  <c r="Q598" i="9"/>
  <c r="Q646" i="9"/>
  <c r="Q694" i="9"/>
  <c r="Q742" i="9"/>
  <c r="Q790" i="9"/>
  <c r="Q838" i="9"/>
  <c r="Q886" i="9"/>
  <c r="Q934" i="9"/>
  <c r="Q982" i="9"/>
  <c r="Q47" i="9"/>
  <c r="Q95" i="9"/>
  <c r="Q143" i="9"/>
  <c r="Q191" i="9"/>
  <c r="Q239" i="9"/>
  <c r="Q287" i="9"/>
  <c r="Q335" i="9"/>
  <c r="Q383" i="9"/>
  <c r="Q431" i="9"/>
  <c r="Q479" i="9"/>
  <c r="Q527" i="9"/>
  <c r="Q575" i="9"/>
  <c r="Q623" i="9"/>
  <c r="Q671" i="9"/>
  <c r="Q719" i="9"/>
  <c r="Q767" i="9"/>
  <c r="Q815" i="9"/>
  <c r="Q863" i="9"/>
  <c r="Q911" i="9"/>
  <c r="Q959" i="9"/>
  <c r="Q1007" i="9"/>
  <c r="Q72" i="9"/>
  <c r="Q264" i="9"/>
  <c r="Q456" i="9"/>
  <c r="Q648" i="9"/>
  <c r="Q840" i="9"/>
  <c r="Q1010" i="9"/>
  <c r="Q1077" i="9"/>
  <c r="Q1125" i="9"/>
  <c r="Q1173" i="9"/>
  <c r="Q1221" i="9"/>
  <c r="Q1269" i="9"/>
  <c r="Q1317" i="9"/>
  <c r="Q1365" i="9"/>
  <c r="Q1413" i="9"/>
  <c r="Q1461" i="9"/>
  <c r="Q1509" i="9"/>
  <c r="Q1557" i="9"/>
  <c r="Q1605" i="9"/>
  <c r="Q1653" i="9"/>
  <c r="Q1701" i="9"/>
  <c r="Q1749" i="9"/>
  <c r="Q44" i="9"/>
  <c r="Q236" i="9"/>
  <c r="Q428" i="9"/>
  <c r="Q620" i="9"/>
  <c r="Q812" i="9"/>
  <c r="Q1004" i="9"/>
  <c r="Q1058" i="9"/>
  <c r="Q1106" i="9"/>
  <c r="Q1154" i="9"/>
  <c r="Q1202" i="9"/>
  <c r="Q1250" i="9"/>
  <c r="Q1298" i="9"/>
  <c r="Q1346" i="9"/>
  <c r="Q1394" i="9"/>
  <c r="Q1442" i="9"/>
  <c r="Q1490" i="9"/>
  <c r="Q1538" i="9"/>
  <c r="Q1586" i="9"/>
  <c r="Q1634" i="9"/>
  <c r="Q96" i="9"/>
  <c r="Q288" i="9"/>
  <c r="Q480" i="9"/>
  <c r="Q672" i="9"/>
  <c r="Q864" i="9"/>
  <c r="Q1030" i="9"/>
  <c r="Q1079" i="9"/>
  <c r="Q1127" i="9"/>
  <c r="Q1175" i="9"/>
  <c r="Q1223" i="9"/>
  <c r="Q1271" i="9"/>
  <c r="Q1319" i="9"/>
  <c r="Q1367" i="9"/>
  <c r="Q1415" i="9"/>
  <c r="Q1463" i="9"/>
  <c r="Q1511" i="9"/>
  <c r="Q1559" i="9"/>
  <c r="Q1607" i="9"/>
  <c r="Q1655" i="9"/>
  <c r="Q1703" i="9"/>
  <c r="Q1751" i="9"/>
  <c r="Q68" i="9"/>
  <c r="Q836" i="9"/>
  <c r="Q1172" i="9"/>
  <c r="Q1364" i="9"/>
  <c r="Q1556" i="9"/>
  <c r="Q1704" i="9"/>
  <c r="Q1798" i="9"/>
  <c r="Q1846" i="9"/>
  <c r="Q1894" i="9"/>
  <c r="Q1942" i="9"/>
  <c r="Q1990" i="9"/>
  <c r="Q2038" i="9"/>
  <c r="Q2086" i="9"/>
  <c r="Q8733" i="9"/>
  <c r="Q8546" i="9"/>
  <c r="Q8354" i="9"/>
  <c r="Q8162" i="9"/>
  <c r="Q7970" i="9"/>
  <c r="Q7778" i="9"/>
  <c r="Q7586" i="9"/>
  <c r="Q7394" i="9"/>
  <c r="Q7202" i="9"/>
  <c r="Q7010" i="9"/>
  <c r="Q8711" i="9"/>
  <c r="Q8521" i="9"/>
  <c r="Q8329" i="9"/>
  <c r="Q8137" i="9"/>
  <c r="Q7945" i="9"/>
  <c r="Q7753" i="9"/>
  <c r="Q7561" i="9"/>
  <c r="Q7369" i="9"/>
  <c r="Q7177" i="9"/>
  <c r="Q6985" i="9"/>
  <c r="Q8660" i="9"/>
  <c r="Q8492" i="9"/>
  <c r="Q8396" i="9"/>
  <c r="Q8300" i="9"/>
  <c r="Q8204" i="9"/>
  <c r="Q8108" i="9"/>
  <c r="Q8012" i="9"/>
  <c r="Q7916" i="9"/>
  <c r="Q7820" i="9"/>
  <c r="Q7724" i="9"/>
  <c r="Q7628" i="9"/>
  <c r="Q7532" i="9"/>
  <c r="Q7436" i="9"/>
  <c r="Q7340" i="9"/>
  <c r="Q7244" i="9"/>
  <c r="Q7148" i="9"/>
  <c r="Q7052" i="9"/>
  <c r="Q6910" i="9"/>
  <c r="Q73" i="9"/>
  <c r="Q169" i="9"/>
  <c r="Q265" i="9"/>
  <c r="Q361" i="9"/>
  <c r="Q457" i="9"/>
  <c r="Q525" i="9"/>
  <c r="Q573" i="9"/>
  <c r="Q621" i="9"/>
  <c r="Q669" i="9"/>
  <c r="Q717" i="9"/>
  <c r="Q765" i="9"/>
  <c r="Q813" i="9"/>
  <c r="Q861" i="9"/>
  <c r="Q909" i="9"/>
  <c r="Q957" i="9"/>
  <c r="Q1005" i="9"/>
  <c r="Q26" i="9"/>
  <c r="Q74" i="9"/>
  <c r="Q122" i="9"/>
  <c r="Q170" i="9"/>
  <c r="Q218" i="9"/>
  <c r="Q266" i="9"/>
  <c r="Q314" i="9"/>
  <c r="Q362" i="9"/>
  <c r="Q410" i="9"/>
  <c r="Q458" i="9"/>
  <c r="Q506" i="9"/>
  <c r="Q554" i="9"/>
  <c r="Q602" i="9"/>
  <c r="Q650" i="9"/>
  <c r="Q698" i="9"/>
  <c r="Q746" i="9"/>
  <c r="Q794" i="9"/>
  <c r="Q842" i="9"/>
  <c r="Q890" i="9"/>
  <c r="Q938" i="9"/>
  <c r="Q986" i="9"/>
  <c r="Q51" i="9"/>
  <c r="Q99" i="9"/>
  <c r="Q147" i="9"/>
  <c r="Q195" i="9"/>
  <c r="Q243" i="9"/>
  <c r="Q291" i="9"/>
  <c r="Q339" i="9"/>
  <c r="Q387" i="9"/>
  <c r="Q435" i="9"/>
  <c r="Q483" i="9"/>
  <c r="Q8690" i="9"/>
  <c r="Q8306" i="9"/>
  <c r="Q7922" i="9"/>
  <c r="Q8642" i="9"/>
  <c r="Q8258" i="9"/>
  <c r="Q7874" i="9"/>
  <c r="Q7490" i="9"/>
  <c r="Q7106" i="9"/>
  <c r="Q8617" i="9"/>
  <c r="Q8233" i="9"/>
  <c r="Q7849" i="9"/>
  <c r="Q7465" i="9"/>
  <c r="Q7081" i="9"/>
  <c r="Q8564" i="9"/>
  <c r="Q8348" i="9"/>
  <c r="Q8156" i="9"/>
  <c r="Q7964" i="9"/>
  <c r="Q7772" i="9"/>
  <c r="Q7580" i="9"/>
  <c r="Q7388" i="9"/>
  <c r="Q7196" i="9"/>
  <c r="Q7004" i="9"/>
  <c r="Q121" i="9"/>
  <c r="Q313" i="9"/>
  <c r="Q501" i="9"/>
  <c r="Q597" i="9"/>
  <c r="Q693" i="9"/>
  <c r="Q789" i="9"/>
  <c r="Q885" i="9"/>
  <c r="Q981" i="9"/>
  <c r="Q50" i="9"/>
  <c r="Q146" i="9"/>
  <c r="Q242" i="9"/>
  <c r="Q338" i="9"/>
  <c r="Q434" i="9"/>
  <c r="Q530" i="9"/>
  <c r="Q626" i="9"/>
  <c r="Q722" i="9"/>
  <c r="Q818" i="9"/>
  <c r="Q914" i="9"/>
  <c r="Q27" i="9"/>
  <c r="Q123" i="9"/>
  <c r="Q219" i="9"/>
  <c r="Q315" i="9"/>
  <c r="Q411" i="9"/>
  <c r="Q507" i="9"/>
  <c r="Q579" i="9"/>
  <c r="Q647" i="9"/>
  <c r="Q699" i="9"/>
  <c r="Q771" i="9"/>
  <c r="Q839" i="9"/>
  <c r="Q891" i="9"/>
  <c r="Q963" i="9"/>
  <c r="Q1031" i="9"/>
  <c r="Q216" i="9"/>
  <c r="Q504" i="9"/>
  <c r="Q744" i="9"/>
  <c r="Q984" i="9"/>
  <c r="Q1081" i="9"/>
  <c r="Q1149" i="9"/>
  <c r="Q1201" i="9"/>
  <c r="Q1273" i="9"/>
  <c r="Q1341" i="9"/>
  <c r="Q1393" i="9"/>
  <c r="Q1465" i="9"/>
  <c r="Q1533" i="9"/>
  <c r="Q1585" i="9"/>
  <c r="Q1657" i="9"/>
  <c r="Q1725" i="9"/>
  <c r="Q1777" i="9"/>
  <c r="Q284" i="9"/>
  <c r="Q524" i="9"/>
  <c r="Q764" i="9"/>
  <c r="Q1028" i="9"/>
  <c r="Q1082" i="9"/>
  <c r="Q1150" i="9"/>
  <c r="Q1222" i="9"/>
  <c r="Q1274" i="9"/>
  <c r="Q1342" i="9"/>
  <c r="Q1414" i="9"/>
  <c r="Q1466" i="9"/>
  <c r="Q1534" i="9"/>
  <c r="Q1606" i="9"/>
  <c r="Q1658" i="9"/>
  <c r="Q240" i="9"/>
  <c r="Q528" i="9"/>
  <c r="Q768" i="9"/>
  <c r="Q1006" i="9"/>
  <c r="Q8498" i="9"/>
  <c r="Q7730" i="9"/>
  <c r="Q7298" i="9"/>
  <c r="Q8665" i="9"/>
  <c r="Q8089" i="9"/>
  <c r="Q7657" i="9"/>
  <c r="Q7129" i="9"/>
  <c r="Q8468" i="9"/>
  <c r="Q8252" i="9"/>
  <c r="Q7988" i="9"/>
  <c r="Q7700" i="9"/>
  <c r="Q7484" i="9"/>
  <c r="Q7220" i="9"/>
  <c r="Q18" i="9"/>
  <c r="Q217" i="9"/>
  <c r="Q481" i="9"/>
  <c r="Q625" i="9"/>
  <c r="Q741" i="9"/>
  <c r="Q865" i="9"/>
  <c r="Q1009" i="9"/>
  <c r="Q98" i="9"/>
  <c r="Q238" i="9"/>
  <c r="Q382" i="9"/>
  <c r="Q482" i="9"/>
  <c r="Q622" i="9"/>
  <c r="Q766" i="9"/>
  <c r="Q866" i="9"/>
  <c r="Q23" i="9"/>
  <c r="Q167" i="9"/>
  <c r="Q267" i="9"/>
  <c r="Q407" i="9"/>
  <c r="Q531" i="9"/>
  <c r="Q603" i="9"/>
  <c r="Q695" i="9"/>
  <c r="Q791" i="9"/>
  <c r="Q867" i="9"/>
  <c r="Q939" i="9"/>
  <c r="Q24" i="9"/>
  <c r="Q360" i="9"/>
  <c r="Q696" i="9"/>
  <c r="Q1033" i="9"/>
  <c r="Q1105" i="9"/>
  <c r="Q1197" i="9"/>
  <c r="Q1293" i="9"/>
  <c r="Q1369" i="9"/>
  <c r="Q1441" i="9"/>
  <c r="Q1537" i="9"/>
  <c r="Q1629" i="9"/>
  <c r="Q1705" i="9"/>
  <c r="Q92" i="9"/>
  <c r="Q380" i="9"/>
  <c r="Q716" i="9"/>
  <c r="Q1034" i="9"/>
  <c r="Q1126" i="9"/>
  <c r="Q1198" i="9"/>
  <c r="Q1294" i="9"/>
  <c r="Q1370" i="9"/>
  <c r="Q1462" i="9"/>
  <c r="Q1558" i="9"/>
  <c r="Q1630" i="9"/>
  <c r="Q192" i="9"/>
  <c r="Q576" i="9"/>
  <c r="Q912" i="9"/>
  <c r="Q1059" i="9"/>
  <c r="Q1131" i="9"/>
  <c r="Q1199" i="9"/>
  <c r="Q1251" i="9"/>
  <c r="Q1323" i="9"/>
  <c r="Q1391" i="9"/>
  <c r="Q1443" i="9"/>
  <c r="Q1515" i="9"/>
  <c r="Q1583" i="9"/>
  <c r="Q1635" i="9"/>
  <c r="Q1707" i="9"/>
  <c r="Q1775" i="9"/>
  <c r="Q644" i="9"/>
  <c r="Q1220" i="9"/>
  <c r="Q1460" i="9"/>
  <c r="Q1680" i="9"/>
  <c r="Q1802" i="9"/>
  <c r="Q1870" i="9"/>
  <c r="Q1922" i="9"/>
  <c r="Q1994" i="9"/>
  <c r="Q2062" i="9"/>
  <c r="Q2114" i="9"/>
  <c r="Q2162" i="9"/>
  <c r="Q2210" i="9"/>
  <c r="Q2258" i="9"/>
  <c r="Q2306" i="9"/>
  <c r="Q2354" i="9"/>
  <c r="Q2402" i="9"/>
  <c r="Q2450" i="9"/>
  <c r="Q2498" i="9"/>
  <c r="Q2546" i="9"/>
  <c r="Q2594" i="9"/>
  <c r="Q692" i="9"/>
  <c r="Q1128" i="9"/>
  <c r="Q1320" i="9"/>
  <c r="Q1512" i="9"/>
  <c r="Q1682" i="9"/>
  <c r="Q1778" i="9"/>
  <c r="Q1827" i="9"/>
  <c r="Q1875" i="9"/>
  <c r="Q1923" i="9"/>
  <c r="Q1971" i="9"/>
  <c r="Q2019" i="9"/>
  <c r="Q2067" i="9"/>
  <c r="Q2115" i="9"/>
  <c r="Q2163" i="9"/>
  <c r="Q8450" i="9"/>
  <c r="Q7682" i="9"/>
  <c r="Q7154" i="9"/>
  <c r="Q8473" i="9"/>
  <c r="Q8041" i="9"/>
  <c r="Q7513" i="9"/>
  <c r="Q6889" i="9"/>
  <c r="Q8444" i="9"/>
  <c r="Q8180" i="9"/>
  <c r="Q7892" i="9"/>
  <c r="Q7676" i="9"/>
  <c r="Q7412" i="9"/>
  <c r="Q7124" i="9"/>
  <c r="Q25" i="9"/>
  <c r="Q289" i="9"/>
  <c r="Q529" i="9"/>
  <c r="Q645" i="9"/>
  <c r="Q769" i="9"/>
  <c r="Q913" i="9"/>
  <c r="Q1029" i="9"/>
  <c r="Q142" i="9"/>
  <c r="Q286" i="9"/>
  <c r="Q386" i="9"/>
  <c r="Q526" i="9"/>
  <c r="Q670" i="9"/>
  <c r="Q770" i="9"/>
  <c r="Q910" i="9"/>
  <c r="Q71" i="9"/>
  <c r="Q171" i="9"/>
  <c r="Q311" i="9"/>
  <c r="Q455" i="9"/>
  <c r="Q551" i="9"/>
  <c r="Q627" i="9"/>
  <c r="Q723" i="9"/>
  <c r="Q795" i="9"/>
  <c r="Q887" i="9"/>
  <c r="Q983" i="9"/>
  <c r="Q120" i="9"/>
  <c r="Q408" i="9"/>
  <c r="Q792" i="9"/>
  <c r="Q1053" i="9"/>
  <c r="Q1129" i="9"/>
  <c r="Q1225" i="9"/>
  <c r="Q1297" i="9"/>
  <c r="Q1389" i="9"/>
  <c r="Q1485" i="9"/>
  <c r="Q1561" i="9"/>
  <c r="Q1633" i="9"/>
  <c r="Q1729" i="9"/>
  <c r="Q140" i="9"/>
  <c r="Q476" i="9"/>
  <c r="Q860" i="9"/>
  <c r="Q1054" i="9"/>
  <c r="Q1130" i="9"/>
  <c r="Q1226" i="9"/>
  <c r="Q1318" i="9"/>
  <c r="Q1390" i="9"/>
  <c r="Q1486" i="9"/>
  <c r="Q1562" i="9"/>
  <c r="Q1654" i="9"/>
  <c r="Q336" i="9"/>
  <c r="Q624" i="9"/>
  <c r="Q960" i="9"/>
  <c r="Q1083" i="9"/>
  <c r="Q1151" i="9"/>
  <c r="Q1203" i="9"/>
  <c r="Q1275" i="9"/>
  <c r="Q1343" i="9"/>
  <c r="Q1395" i="9"/>
  <c r="Q1467" i="9"/>
  <c r="Q1535" i="9"/>
  <c r="Q1587" i="9"/>
  <c r="Q1659" i="9"/>
  <c r="Q1727" i="9"/>
  <c r="Q1779" i="9"/>
  <c r="Q1008" i="9"/>
  <c r="Q1268" i="9"/>
  <c r="Q1508" i="9"/>
  <c r="Q1728" i="9"/>
  <c r="Q1822" i="9"/>
  <c r="Q1874" i="9"/>
  <c r="Q1946" i="9"/>
  <c r="Q2014" i="9"/>
  <c r="Q2066" i="9"/>
  <c r="Q2134" i="9"/>
  <c r="Q2182" i="9"/>
  <c r="Q2230" i="9"/>
  <c r="Q2278" i="9"/>
  <c r="Q2326" i="9"/>
  <c r="Q2374" i="9"/>
  <c r="Q2422" i="9"/>
  <c r="Q2470" i="9"/>
  <c r="Q2518" i="9"/>
  <c r="Q2566" i="9"/>
  <c r="Q116" i="9"/>
  <c r="Q884" i="9"/>
  <c r="Q1176" i="9"/>
  <c r="Q1368" i="9"/>
  <c r="Q1560" i="9"/>
  <c r="Q1706" i="9"/>
  <c r="Q1799" i="9"/>
  <c r="Q1847" i="9"/>
  <c r="Q8066" i="9"/>
  <c r="Q7346" i="9"/>
  <c r="Q6842" i="9"/>
  <c r="Q8281" i="9"/>
  <c r="Q7705" i="9"/>
  <c r="Q7273" i="9"/>
  <c r="Q8612" i="9"/>
  <c r="Q8276" i="9"/>
  <c r="Q8060" i="9"/>
  <c r="Q7796" i="9"/>
  <c r="Q7508" i="9"/>
  <c r="Q7292" i="9"/>
  <c r="Q7028" i="9"/>
  <c r="Q193" i="9"/>
  <c r="Q409" i="9"/>
  <c r="Q577" i="9"/>
  <c r="Q721" i="9"/>
  <c r="Q837" i="9"/>
  <c r="Q961" i="9"/>
  <c r="Q94" i="9"/>
  <c r="Q194" i="9"/>
  <c r="Q334" i="9"/>
  <c r="Q478" i="9"/>
  <c r="Q578" i="9"/>
  <c r="Q718" i="9"/>
  <c r="Q862" i="9"/>
  <c r="Q962" i="9"/>
  <c r="Q119" i="9"/>
  <c r="Q263" i="9"/>
  <c r="Q363" i="9"/>
  <c r="Q503" i="9"/>
  <c r="Q599" i="9"/>
  <c r="Q675" i="9"/>
  <c r="Q747" i="9"/>
  <c r="Q843" i="9"/>
  <c r="Q935" i="9"/>
  <c r="Q1011" i="9"/>
  <c r="Q312" i="9"/>
  <c r="Q600" i="9"/>
  <c r="Q936" i="9"/>
  <c r="Q1101" i="9"/>
  <c r="Q1177" i="9"/>
  <c r="Q1249" i="9"/>
  <c r="Q1345" i="9"/>
  <c r="Q1437" i="9"/>
  <c r="Q1513" i="9"/>
  <c r="Q1609" i="9"/>
  <c r="Q1681" i="9"/>
  <c r="Q1773" i="9"/>
  <c r="Q332" i="9"/>
  <c r="Q668" i="9"/>
  <c r="Q956" i="9"/>
  <c r="Q1102" i="9"/>
  <c r="Q1178" i="9"/>
  <c r="Q1270" i="9"/>
  <c r="Q1366" i="9"/>
  <c r="Q1438" i="9"/>
  <c r="Q1514" i="9"/>
  <c r="Q1610" i="9"/>
  <c r="Q144" i="9"/>
  <c r="Q432" i="9"/>
  <c r="Q816" i="9"/>
  <c r="Q1055" i="9"/>
  <c r="Q1107" i="9"/>
  <c r="Q1179" i="9"/>
  <c r="Q1247" i="9"/>
  <c r="Q1299" i="9"/>
  <c r="Q1371" i="9"/>
  <c r="Q1439" i="9"/>
  <c r="Q1491" i="9"/>
  <c r="Q1563" i="9"/>
  <c r="Q1631" i="9"/>
  <c r="Q1683" i="9"/>
  <c r="Q1755" i="9"/>
  <c r="Q452" i="9"/>
  <c r="Q1124" i="9"/>
  <c r="Q1412" i="9"/>
  <c r="Q1652" i="9"/>
  <c r="Q1776" i="9"/>
  <c r="Q1850" i="9"/>
  <c r="Q1918" i="9"/>
  <c r="Q1970" i="9"/>
  <c r="Q2042" i="9"/>
  <c r="Q2110" i="9"/>
  <c r="Q2158" i="9"/>
  <c r="Q8114" i="9"/>
  <c r="Q7897" i="9"/>
  <c r="Q8084" i="9"/>
  <c r="Q7100" i="9"/>
  <c r="Q673" i="9"/>
  <c r="Q190" i="9"/>
  <c r="Q674" i="9"/>
  <c r="Q215" i="9"/>
  <c r="Q651" i="9"/>
  <c r="Q987" i="9"/>
  <c r="Q1057" i="9"/>
  <c r="Q1417" i="9"/>
  <c r="Q1753" i="9"/>
  <c r="Q1078" i="9"/>
  <c r="Q1418" i="9"/>
  <c r="Q384" i="9"/>
  <c r="Q1155" i="9"/>
  <c r="Q1419" i="9"/>
  <c r="Q1679" i="9"/>
  <c r="Q1316" i="9"/>
  <c r="Q1898" i="9"/>
  <c r="Q2138" i="9"/>
  <c r="Q2254" i="9"/>
  <c r="Q2350" i="9"/>
  <c r="Q2446" i="9"/>
  <c r="Q2542" i="9"/>
  <c r="Q500" i="9"/>
  <c r="Q1272" i="9"/>
  <c r="Q1656" i="9"/>
  <c r="Q1823" i="9"/>
  <c r="Q1899" i="9"/>
  <c r="Q1967" i="9"/>
  <c r="Q2039" i="9"/>
  <c r="Q2091" i="9"/>
  <c r="Q2159" i="9"/>
  <c r="Q2211" i="9"/>
  <c r="Q2259" i="9"/>
  <c r="Q2307" i="9"/>
  <c r="Q2355" i="9"/>
  <c r="Q2403" i="9"/>
  <c r="Q2451" i="9"/>
  <c r="Q2499" i="9"/>
  <c r="Q548" i="9"/>
  <c r="Q1100" i="9"/>
  <c r="Q1292" i="9"/>
  <c r="Q1484" i="9"/>
  <c r="Q1676" i="9"/>
  <c r="Q1772" i="9"/>
  <c r="Q1824" i="9"/>
  <c r="Q1872" i="9"/>
  <c r="Q1920" i="9"/>
  <c r="Q1968" i="9"/>
  <c r="Q2016" i="9"/>
  <c r="Q2064" i="9"/>
  <c r="Q2112" i="9"/>
  <c r="Q2160" i="9"/>
  <c r="Q2208" i="9"/>
  <c r="Q2256" i="9"/>
  <c r="Q2304" i="9"/>
  <c r="Q2352" i="9"/>
  <c r="Q2400" i="9"/>
  <c r="Q2448" i="9"/>
  <c r="Q2496" i="9"/>
  <c r="Q2544" i="9"/>
  <c r="Q2592" i="9"/>
  <c r="Q1392" i="9"/>
  <c r="Q1849" i="9"/>
  <c r="Q2041" i="9"/>
  <c r="Q2233" i="9"/>
  <c r="Q2425" i="9"/>
  <c r="Q2569" i="9"/>
  <c r="Q2638" i="9"/>
  <c r="Q2686" i="9"/>
  <c r="Q2734" i="9"/>
  <c r="Q2782" i="9"/>
  <c r="Q2830" i="9"/>
  <c r="Q2878" i="9"/>
  <c r="Q2926" i="9"/>
  <c r="Q2974" i="9"/>
  <c r="Q3022" i="9"/>
  <c r="Q3070" i="9"/>
  <c r="Q3118" i="9"/>
  <c r="Q3166" i="9"/>
  <c r="Q3214" i="9"/>
  <c r="Q3262" i="9"/>
  <c r="Q3310" i="9"/>
  <c r="Q3358" i="9"/>
  <c r="Q3406" i="9"/>
  <c r="Q3454" i="9"/>
  <c r="Q3502" i="9"/>
  <c r="Q3550" i="9"/>
  <c r="Q3598" i="9"/>
  <c r="Q3646" i="9"/>
  <c r="Q3694" i="9"/>
  <c r="Q3742" i="9"/>
  <c r="Q3790" i="9"/>
  <c r="Q3838" i="9"/>
  <c r="Q3886" i="9"/>
  <c r="Q3934" i="9"/>
  <c r="Q3982" i="9"/>
  <c r="Q4030" i="9"/>
  <c r="Q4078" i="9"/>
  <c r="Q4126" i="9"/>
  <c r="Q4174" i="9"/>
  <c r="Q4222" i="9"/>
  <c r="Q4270" i="9"/>
  <c r="Q4318" i="9"/>
  <c r="Q1056" i="9"/>
  <c r="Q1750" i="9"/>
  <c r="Q1965" i="9"/>
  <c r="Q7538" i="9"/>
  <c r="Q7321" i="9"/>
  <c r="Q7868" i="9"/>
  <c r="Q97" i="9"/>
  <c r="Q817" i="9"/>
  <c r="Q290" i="9"/>
  <c r="Q814" i="9"/>
  <c r="Q359" i="9"/>
  <c r="Q743" i="9"/>
  <c r="Q168" i="9"/>
  <c r="Q1153" i="9"/>
  <c r="Q1489" i="9"/>
  <c r="Q188" i="9"/>
  <c r="Q1174" i="9"/>
  <c r="Q1510" i="9"/>
  <c r="Q720" i="9"/>
  <c r="Q1227" i="9"/>
  <c r="Q1487" i="9"/>
  <c r="Q1731" i="9"/>
  <c r="Q1604" i="9"/>
  <c r="Q1966" i="9"/>
  <c r="Q2186" i="9"/>
  <c r="Q2282" i="9"/>
  <c r="Q2378" i="9"/>
  <c r="Q2474" i="9"/>
  <c r="Q2570" i="9"/>
  <c r="Q1032" i="9"/>
  <c r="Q1416" i="9"/>
  <c r="Q1730" i="9"/>
  <c r="Q1851" i="9"/>
  <c r="Q1919" i="9"/>
  <c r="Q1991" i="9"/>
  <c r="Q2043" i="9"/>
  <c r="Q2111" i="9"/>
  <c r="Q2183" i="9"/>
  <c r="Q2231" i="9"/>
  <c r="Q2279" i="9"/>
  <c r="Q2327" i="9"/>
  <c r="Q2375" i="9"/>
  <c r="Q2423" i="9"/>
  <c r="Q2471" i="9"/>
  <c r="Q2519" i="9"/>
  <c r="Q740" i="9"/>
  <c r="Q1148" i="9"/>
  <c r="Q1340" i="9"/>
  <c r="Q1532" i="9"/>
  <c r="Q1700" i="9"/>
  <c r="Q1796" i="9"/>
  <c r="Q1844" i="9"/>
  <c r="Q1892" i="9"/>
  <c r="Q1940" i="9"/>
  <c r="Q1988" i="9"/>
  <c r="Q2036" i="9"/>
  <c r="Q2084" i="9"/>
  <c r="Q2132" i="9"/>
  <c r="Q2180" i="9"/>
  <c r="Q2228" i="9"/>
  <c r="Q2276" i="9"/>
  <c r="Q2324" i="9"/>
  <c r="Q2372" i="9"/>
  <c r="Q2420" i="9"/>
  <c r="Q2468" i="9"/>
  <c r="Q2516" i="9"/>
  <c r="Q2564" i="9"/>
  <c r="Q212" i="9"/>
  <c r="Q1584" i="9"/>
  <c r="Q1897" i="9"/>
  <c r="Q2089" i="9"/>
  <c r="Q2281" i="9"/>
  <c r="Q2473" i="9"/>
  <c r="Q2593" i="9"/>
  <c r="Q2642" i="9"/>
  <c r="Q2690" i="9"/>
  <c r="Q2738" i="9"/>
  <c r="Q2786" i="9"/>
  <c r="Q2834" i="9"/>
  <c r="Q2882" i="9"/>
  <c r="Q2930" i="9"/>
  <c r="Q2978" i="9"/>
  <c r="Q3026" i="9"/>
  <c r="Q3074" i="9"/>
  <c r="Q3122" i="9"/>
  <c r="Q3170" i="9"/>
  <c r="Q3218" i="9"/>
  <c r="Q3266" i="9"/>
  <c r="Q3314" i="9"/>
  <c r="Q3362" i="9"/>
  <c r="Q3410" i="9"/>
  <c r="Q3458" i="9"/>
  <c r="Q3506" i="9"/>
  <c r="Q3554" i="9"/>
  <c r="Q3602" i="9"/>
  <c r="Q3650" i="9"/>
  <c r="Q3698" i="9"/>
  <c r="Q3746" i="9"/>
  <c r="Q3794" i="9"/>
  <c r="Q3842" i="9"/>
  <c r="Q3890" i="9"/>
  <c r="Q3938" i="9"/>
  <c r="Q3986" i="9"/>
  <c r="Q4034" i="9"/>
  <c r="Q4082" i="9"/>
  <c r="Q4130" i="9"/>
  <c r="Q4178" i="9"/>
  <c r="Q4226" i="9"/>
  <c r="Q4274" i="9"/>
  <c r="Q4322" i="9"/>
  <c r="Q1248" i="9"/>
  <c r="Q1821" i="9"/>
  <c r="Q2013" i="9"/>
  <c r="Q2205" i="9"/>
  <c r="Q2397" i="9"/>
  <c r="Q2547" i="9"/>
  <c r="Q2619" i="9"/>
  <c r="Q2667" i="9"/>
  <c r="Q2715" i="9"/>
  <c r="Q2763" i="9"/>
  <c r="Q2811" i="9"/>
  <c r="Q2859" i="9"/>
  <c r="Q2907" i="9"/>
  <c r="Q2955" i="9"/>
  <c r="Q3003" i="9"/>
  <c r="Q3051" i="9"/>
  <c r="Q3099" i="9"/>
  <c r="Q3147" i="9"/>
  <c r="Q3195" i="9"/>
  <c r="Q3243" i="9"/>
  <c r="Q3291" i="9"/>
  <c r="Q3339" i="9"/>
  <c r="Q3387" i="9"/>
  <c r="Q3435" i="9"/>
  <c r="Q3483" i="9"/>
  <c r="Q3531" i="9"/>
  <c r="Q3579" i="9"/>
  <c r="Q3627" i="9"/>
  <c r="Q3675" i="9"/>
  <c r="Q3723" i="9"/>
  <c r="Q3771" i="9"/>
  <c r="Q3819" i="9"/>
  <c r="Q3867" i="9"/>
  <c r="Q3915" i="9"/>
  <c r="Q3963" i="9"/>
  <c r="Q4011" i="9"/>
  <c r="Q4059" i="9"/>
  <c r="Q4107" i="9"/>
  <c r="Q4155" i="9"/>
  <c r="Q4203" i="9"/>
  <c r="Q4251" i="9"/>
  <c r="Q1488" i="9"/>
  <c r="Q1873" i="9"/>
  <c r="Q2065" i="9"/>
  <c r="Q2257" i="9"/>
  <c r="Q2449" i="9"/>
  <c r="Q2589" i="9"/>
  <c r="Q2640" i="9"/>
  <c r="Q2688" i="9"/>
  <c r="Q2736" i="9"/>
  <c r="Q2784" i="9"/>
  <c r="Q2832" i="9"/>
  <c r="Q2880" i="9"/>
  <c r="Q2928" i="9"/>
  <c r="Q2976" i="9"/>
  <c r="Q3024" i="9"/>
  <c r="Q3072" i="9"/>
  <c r="Q3120" i="9"/>
  <c r="Q3168" i="9"/>
  <c r="Q3216" i="9"/>
  <c r="Q3264" i="9"/>
  <c r="Q3312" i="9"/>
  <c r="Q3360" i="9"/>
  <c r="Q6938" i="9"/>
  <c r="Q8735" i="9"/>
  <c r="Q7604" i="9"/>
  <c r="Q385" i="9"/>
  <c r="Q933" i="9"/>
  <c r="Q430" i="9"/>
  <c r="Q958" i="9"/>
  <c r="Q459" i="9"/>
  <c r="Q819" i="9"/>
  <c r="Q552" i="9"/>
  <c r="Q1245" i="9"/>
  <c r="Q1581" i="9"/>
  <c r="Q572" i="9"/>
  <c r="Q1246" i="9"/>
  <c r="Q1582" i="9"/>
  <c r="Q1035" i="9"/>
  <c r="Q1295" i="9"/>
  <c r="Q1539" i="9"/>
  <c r="Q260" i="9"/>
  <c r="Q1752" i="9"/>
  <c r="Q2018" i="9"/>
  <c r="Q2206" i="9"/>
  <c r="Q2302" i="9"/>
  <c r="Q2398" i="9"/>
  <c r="Q2494" i="9"/>
  <c r="Q2590" i="9"/>
  <c r="Q1080" i="9"/>
  <c r="Q1464" i="9"/>
  <c r="Q1754" i="9"/>
  <c r="Q1871" i="9"/>
  <c r="Q1943" i="9"/>
  <c r="Q1995" i="9"/>
  <c r="Q2063" i="9"/>
  <c r="Q2135" i="9"/>
  <c r="Q2187" i="9"/>
  <c r="Q2235" i="9"/>
  <c r="Q2283" i="9"/>
  <c r="Q2331" i="9"/>
  <c r="Q2379" i="9"/>
  <c r="Q2427" i="9"/>
  <c r="Q2475" i="9"/>
  <c r="Q164" i="9"/>
  <c r="Q932" i="9"/>
  <c r="Q1196" i="9"/>
  <c r="Q1388" i="9"/>
  <c r="Q1580" i="9"/>
  <c r="Q1724" i="9"/>
  <c r="Q1800" i="9"/>
  <c r="Q1848" i="9"/>
  <c r="Q1896" i="9"/>
  <c r="Q1944" i="9"/>
  <c r="Q1992" i="9"/>
  <c r="Q2040" i="9"/>
  <c r="Q2088" i="9"/>
  <c r="Q2136" i="9"/>
  <c r="Q2184" i="9"/>
  <c r="Q2232" i="9"/>
  <c r="Q2280" i="9"/>
  <c r="Q2328" i="9"/>
  <c r="Q2376" i="9"/>
  <c r="Q2424" i="9"/>
  <c r="Q2472" i="9"/>
  <c r="Q2520" i="9"/>
  <c r="Q2568" i="9"/>
  <c r="Q980" i="9"/>
  <c r="Q1726" i="9"/>
  <c r="Q1945" i="9"/>
  <c r="Q2137" i="9"/>
  <c r="Q2329" i="9"/>
  <c r="Q2521" i="9"/>
  <c r="Q2614" i="9"/>
  <c r="Q2662" i="9"/>
  <c r="Q2710" i="9"/>
  <c r="Q2758" i="9"/>
  <c r="Q2806" i="9"/>
  <c r="Q2854" i="9"/>
  <c r="Q2902" i="9"/>
  <c r="Q2950" i="9"/>
  <c r="Q2998" i="9"/>
  <c r="Q3046" i="9"/>
  <c r="Q3094" i="9"/>
  <c r="Q3142" i="9"/>
  <c r="Q3190" i="9"/>
  <c r="Q3238" i="9"/>
  <c r="Q3286" i="9"/>
  <c r="Q3334" i="9"/>
  <c r="Q3382" i="9"/>
  <c r="Q3430" i="9"/>
  <c r="Q3478" i="9"/>
  <c r="Q3526" i="9"/>
  <c r="Q3574" i="9"/>
  <c r="Q3622" i="9"/>
  <c r="Q3670" i="9"/>
  <c r="Q3718" i="9"/>
  <c r="Q3766" i="9"/>
  <c r="Q3814" i="9"/>
  <c r="Q3862" i="9"/>
  <c r="Q3910" i="9"/>
  <c r="Q3958" i="9"/>
  <c r="Q4006" i="9"/>
  <c r="Q4054" i="9"/>
  <c r="Q4102" i="9"/>
  <c r="Q4150" i="9"/>
  <c r="Q4198" i="9"/>
  <c r="Q4246" i="9"/>
  <c r="Q4294" i="9"/>
  <c r="Q4342" i="9"/>
  <c r="Q1440" i="9"/>
  <c r="Q1869" i="9"/>
  <c r="Q2061" i="9"/>
  <c r="Q2253" i="9"/>
  <c r="Q2445" i="9"/>
  <c r="Q2571" i="9"/>
  <c r="Q2639" i="9"/>
  <c r="Q2687" i="9"/>
  <c r="Q2735" i="9"/>
  <c r="Q2783" i="9"/>
  <c r="Q2831" i="9"/>
  <c r="Q2879" i="9"/>
  <c r="Q2927" i="9"/>
  <c r="Q2975" i="9"/>
  <c r="Q3023" i="9"/>
  <c r="Q3071" i="9"/>
  <c r="Q3119" i="9"/>
  <c r="Q3167" i="9"/>
  <c r="Q3215" i="9"/>
  <c r="Q3263" i="9"/>
  <c r="Q3311" i="9"/>
  <c r="Q3359" i="9"/>
  <c r="Q3407" i="9"/>
  <c r="Q3455" i="9"/>
  <c r="Q3503" i="9"/>
  <c r="Q3551" i="9"/>
  <c r="Q3599" i="9"/>
  <c r="Q3647" i="9"/>
  <c r="Q3695" i="9"/>
  <c r="Q3743" i="9"/>
  <c r="Q3791" i="9"/>
  <c r="Q3839" i="9"/>
  <c r="Q3887" i="9"/>
  <c r="Q3935" i="9"/>
  <c r="Q3983" i="9"/>
  <c r="Q4031" i="9"/>
  <c r="Q4079" i="9"/>
  <c r="Q4127" i="9"/>
  <c r="Q4175" i="9"/>
  <c r="Q4223" i="9"/>
  <c r="Q596" i="9"/>
  <c r="Q1678" i="9"/>
  <c r="Q1921" i="9"/>
  <c r="Q2113" i="9"/>
  <c r="Q2305" i="9"/>
  <c r="Q2497" i="9"/>
  <c r="Q2612" i="9"/>
  <c r="Q2660" i="9"/>
  <c r="Q2708" i="9"/>
  <c r="Q2756" i="9"/>
  <c r="Q2804" i="9"/>
  <c r="Q2852" i="9"/>
  <c r="Q2900" i="9"/>
  <c r="Q2948" i="9"/>
  <c r="Q2996" i="9"/>
  <c r="Q3044" i="9"/>
  <c r="Q3092" i="9"/>
  <c r="Q3140" i="9"/>
  <c r="Q3188" i="9"/>
  <c r="Q3236" i="9"/>
  <c r="Q3284" i="9"/>
  <c r="Q3332" i="9"/>
  <c r="Q3380" i="9"/>
  <c r="Q8425" i="9"/>
  <c r="Q46" i="9"/>
  <c r="Q915" i="9"/>
  <c r="Q908" i="9"/>
  <c r="Q1347" i="9"/>
  <c r="Q2090" i="9"/>
  <c r="Q2522" i="9"/>
  <c r="Q1803" i="9"/>
  <c r="Q2087" i="9"/>
  <c r="Q2303" i="9"/>
  <c r="Q2495" i="9"/>
  <c r="Q1436" i="9"/>
  <c r="Q1868" i="9"/>
  <c r="Q2060" i="9"/>
  <c r="Q2252" i="9"/>
  <c r="Q2444" i="9"/>
  <c r="Q1200" i="9"/>
  <c r="Q2377" i="9"/>
  <c r="Q2714" i="9"/>
  <c r="Q2906" i="9"/>
  <c r="Q3098" i="9"/>
  <c r="Q3290" i="9"/>
  <c r="Q3482" i="9"/>
  <c r="Q3674" i="9"/>
  <c r="Q3866" i="9"/>
  <c r="Q4058" i="9"/>
  <c r="Q4250" i="9"/>
  <c r="Q1917" i="9"/>
  <c r="Q2349" i="9"/>
  <c r="Q2615" i="9"/>
  <c r="Q2711" i="9"/>
  <c r="Q2807" i="9"/>
  <c r="Q2903" i="9"/>
  <c r="Q2999" i="9"/>
  <c r="Q3095" i="9"/>
  <c r="Q3191" i="9"/>
  <c r="Q3287" i="9"/>
  <c r="Q3383" i="9"/>
  <c r="Q3479" i="9"/>
  <c r="Q3575" i="9"/>
  <c r="Q3671" i="9"/>
  <c r="Q3767" i="9"/>
  <c r="Q3863" i="9"/>
  <c r="Q3959" i="9"/>
  <c r="Q4055" i="9"/>
  <c r="Q4151" i="9"/>
  <c r="Q4247" i="9"/>
  <c r="Q1825" i="9"/>
  <c r="Q2209" i="9"/>
  <c r="Q2565" i="9"/>
  <c r="Q2684" i="9"/>
  <c r="Q2780" i="9"/>
  <c r="Q2876" i="9"/>
  <c r="Q2972" i="9"/>
  <c r="Q3068" i="9"/>
  <c r="Q3164" i="9"/>
  <c r="Q3260" i="9"/>
  <c r="Q3356" i="9"/>
  <c r="Q3428" i="9"/>
  <c r="Q3476" i="9"/>
  <c r="Q3524" i="9"/>
  <c r="Q3572" i="9"/>
  <c r="Q3620" i="9"/>
  <c r="Q3668" i="9"/>
  <c r="Q3716" i="9"/>
  <c r="Q3764" i="9"/>
  <c r="Q3812" i="9"/>
  <c r="Q3860" i="9"/>
  <c r="Q3908" i="9"/>
  <c r="Q3956" i="9"/>
  <c r="Q4004" i="9"/>
  <c r="Q4052" i="9"/>
  <c r="Q4100" i="9"/>
  <c r="Q4148" i="9"/>
  <c r="Q4196" i="9"/>
  <c r="Q4244" i="9"/>
  <c r="Q4292" i="9"/>
  <c r="Q4340" i="9"/>
  <c r="Q1152" i="9"/>
  <c r="Q1797" i="9"/>
  <c r="Q1989" i="9"/>
  <c r="Q2181" i="9"/>
  <c r="Q2373" i="9"/>
  <c r="Q2543" i="9"/>
  <c r="Q2617" i="9"/>
  <c r="Q2665" i="9"/>
  <c r="Q2713" i="9"/>
  <c r="Q2761" i="9"/>
  <c r="Q2809" i="9"/>
  <c r="Q2857" i="9"/>
  <c r="Q2905" i="9"/>
  <c r="Q2953" i="9"/>
  <c r="Q3001" i="9"/>
  <c r="Q3049" i="9"/>
  <c r="Q3097" i="9"/>
  <c r="Q3145" i="9"/>
  <c r="Q3313" i="9"/>
  <c r="Q3505" i="9"/>
  <c r="Q3697" i="9"/>
  <c r="Q3889" i="9"/>
  <c r="Q4081" i="9"/>
  <c r="Q4271" i="9"/>
  <c r="Q4364" i="9"/>
  <c r="Q4412" i="9"/>
  <c r="Q4460" i="9"/>
  <c r="Q4508" i="9"/>
  <c r="Q4556" i="9"/>
  <c r="Q8372" i="9"/>
  <c r="Q574" i="9"/>
  <c r="Q888" i="9"/>
  <c r="Q1322" i="9"/>
  <c r="Q1611" i="9"/>
  <c r="Q2234" i="9"/>
  <c r="Q308" i="9"/>
  <c r="Q1895" i="9"/>
  <c r="Q2139" i="9"/>
  <c r="Q2351" i="9"/>
  <c r="Q356" i="9"/>
  <c r="Q1628" i="9"/>
  <c r="Q1916" i="9"/>
  <c r="Q2108" i="9"/>
  <c r="Q2300" i="9"/>
  <c r="Q2492" i="9"/>
  <c r="Q1801" i="9"/>
  <c r="Q2545" i="9"/>
  <c r="Q2762" i="9"/>
  <c r="Q2954" i="9"/>
  <c r="Q3146" i="9"/>
  <c r="Q3338" i="9"/>
  <c r="Q3530" i="9"/>
  <c r="Q3722" i="9"/>
  <c r="Q3914" i="9"/>
  <c r="Q4106" i="9"/>
  <c r="Q4298" i="9"/>
  <c r="Q2109" i="9"/>
  <c r="Q2493" i="9"/>
  <c r="Q2643" i="9"/>
  <c r="Q2739" i="9"/>
  <c r="Q2835" i="9"/>
  <c r="Q2931" i="9"/>
  <c r="Q3027" i="9"/>
  <c r="Q3123" i="9"/>
  <c r="Q3219" i="9"/>
  <c r="Q3315" i="9"/>
  <c r="Q3411" i="9"/>
  <c r="Q3507" i="9"/>
  <c r="Q3603" i="9"/>
  <c r="Q3699" i="9"/>
  <c r="Q3795" i="9"/>
  <c r="Q3891" i="9"/>
  <c r="Q3987" i="9"/>
  <c r="Q4083" i="9"/>
  <c r="Q4179" i="9"/>
  <c r="Q1104" i="9"/>
  <c r="Q1969" i="9"/>
  <c r="Q2353" i="9"/>
  <c r="Q2616" i="9"/>
  <c r="Q2712" i="9"/>
  <c r="Q2808" i="9"/>
  <c r="Q2904" i="9"/>
  <c r="Q3000" i="9"/>
  <c r="Q3096" i="9"/>
  <c r="Q3192" i="9"/>
  <c r="Q3288" i="9"/>
  <c r="Q3384" i="9"/>
  <c r="Q3432" i="9"/>
  <c r="Q3480" i="9"/>
  <c r="Q3528" i="9"/>
  <c r="Q3576" i="9"/>
  <c r="Q3624" i="9"/>
  <c r="Q3672" i="9"/>
  <c r="Q3720" i="9"/>
  <c r="Q3768" i="9"/>
  <c r="Q3816" i="9"/>
  <c r="Q3864" i="9"/>
  <c r="Q3912" i="9"/>
  <c r="Q3960" i="9"/>
  <c r="Q4008" i="9"/>
  <c r="Q4056" i="9"/>
  <c r="Q4104" i="9"/>
  <c r="Q4152" i="9"/>
  <c r="Q4200" i="9"/>
  <c r="Q4248" i="9"/>
  <c r="Q4296" i="9"/>
  <c r="Q4344" i="9"/>
  <c r="Q1344" i="9"/>
  <c r="Q1845" i="9"/>
  <c r="Q2037" i="9"/>
  <c r="Q2229" i="9"/>
  <c r="Q2421" i="9"/>
  <c r="Q2567" i="9"/>
  <c r="Q2637" i="9"/>
  <c r="Q2685" i="9"/>
  <c r="Q2733" i="9"/>
  <c r="Q2781" i="9"/>
  <c r="Q2829" i="9"/>
  <c r="Q2877" i="9"/>
  <c r="Q2925" i="9"/>
  <c r="Q2973" i="9"/>
  <c r="Q3021" i="9"/>
  <c r="Q3069" i="9"/>
  <c r="Q3117" i="9"/>
  <c r="Q3169" i="9"/>
  <c r="Q3361" i="9"/>
  <c r="Q3553" i="9"/>
  <c r="Q3745" i="9"/>
  <c r="Q3937" i="9"/>
  <c r="Q4129" i="9"/>
  <c r="Q4295" i="9"/>
  <c r="Q4368" i="9"/>
  <c r="Q4416" i="9"/>
  <c r="Q4464" i="9"/>
  <c r="Q4512" i="9"/>
  <c r="Q4560" i="9"/>
  <c r="Q4608" i="9"/>
  <c r="Q4656" i="9"/>
  <c r="Q4704" i="9"/>
  <c r="Q4752" i="9"/>
  <c r="Q4800" i="9"/>
  <c r="Q4848" i="9"/>
  <c r="Q4896" i="9"/>
  <c r="Q3285" i="9"/>
  <c r="Q3477" i="9"/>
  <c r="Q3669" i="9"/>
  <c r="Q3861" i="9"/>
  <c r="Q4053" i="9"/>
  <c r="Q4245" i="9"/>
  <c r="Q4345" i="9"/>
  <c r="Q4393" i="9"/>
  <c r="Q4441" i="9"/>
  <c r="Q4489" i="9"/>
  <c r="Q4537" i="9"/>
  <c r="Q4585" i="9"/>
  <c r="Q4633" i="9"/>
  <c r="Q4681" i="9"/>
  <c r="Q4729" i="9"/>
  <c r="Q4777" i="9"/>
  <c r="Q4825" i="9"/>
  <c r="Q4873" i="9"/>
  <c r="Q3241" i="9"/>
  <c r="Q3433" i="9"/>
  <c r="Q3625" i="9"/>
  <c r="Q3817" i="9"/>
  <c r="Q4009" i="9"/>
  <c r="Q4201" i="9"/>
  <c r="Q4323" i="9"/>
  <c r="Q4390" i="9"/>
  <c r="Q4438" i="9"/>
  <c r="Q4486" i="9"/>
  <c r="Q4534" i="9"/>
  <c r="Q4582" i="9"/>
  <c r="Q4630" i="9"/>
  <c r="Q4678" i="9"/>
  <c r="Q4726" i="9"/>
  <c r="Q4774" i="9"/>
  <c r="Q4822" i="9"/>
  <c r="Q4870" i="9"/>
  <c r="Q4918" i="9"/>
  <c r="Q3165" i="9"/>
  <c r="Q3357" i="9"/>
  <c r="Q3549" i="9"/>
  <c r="Q3741" i="9"/>
  <c r="Q3933" i="9"/>
  <c r="Q4125" i="9"/>
  <c r="Q4293" i="9"/>
  <c r="Q4367" i="9"/>
  <c r="Q4415" i="9"/>
  <c r="Q4463" i="9"/>
  <c r="Q4511" i="9"/>
  <c r="Q4559" i="9"/>
  <c r="Q4607" i="9"/>
  <c r="Q4655" i="9"/>
  <c r="Q4703" i="9"/>
  <c r="Q4751" i="9"/>
  <c r="Q4799" i="9"/>
  <c r="Q4847" i="9"/>
  <c r="Q4895" i="9"/>
  <c r="Q4943" i="9"/>
  <c r="Q7316" i="9"/>
  <c r="Q75" i="9"/>
  <c r="Q1321" i="9"/>
  <c r="Q48" i="9"/>
  <c r="Q1076" i="9"/>
  <c r="Q2330" i="9"/>
  <c r="Q1224" i="9"/>
  <c r="Q1947" i="9"/>
  <c r="Q2207" i="9"/>
  <c r="Q2399" i="9"/>
  <c r="Q1052" i="9"/>
  <c r="Q1748" i="9"/>
  <c r="Q1964" i="9"/>
  <c r="Q2156" i="9"/>
  <c r="Q2348" i="9"/>
  <c r="Q2540" i="9"/>
  <c r="Q1993" i="9"/>
  <c r="Q2618" i="9"/>
  <c r="Q2810" i="9"/>
  <c r="Q3002" i="9"/>
  <c r="Q3194" i="9"/>
  <c r="Q3386" i="9"/>
  <c r="Q3578" i="9"/>
  <c r="Q3770" i="9"/>
  <c r="Q3962" i="9"/>
  <c r="Q4154" i="9"/>
  <c r="Q404" i="9"/>
  <c r="Q2157" i="9"/>
  <c r="Q2523" i="9"/>
  <c r="Q2663" i="9"/>
  <c r="Q2759" i="9"/>
  <c r="Q2855" i="9"/>
  <c r="Q2951" i="9"/>
  <c r="Q3047" i="9"/>
  <c r="Q3143" i="9"/>
  <c r="Q3239" i="9"/>
  <c r="Q3335" i="9"/>
  <c r="Q3431" i="9"/>
  <c r="Q3527" i="9"/>
  <c r="Q3623" i="9"/>
  <c r="Q3719" i="9"/>
  <c r="Q3815" i="9"/>
  <c r="Q3911" i="9"/>
  <c r="Q4007" i="9"/>
  <c r="Q4103" i="9"/>
  <c r="Q4199" i="9"/>
  <c r="Q1296" i="9"/>
  <c r="Q2017" i="9"/>
  <c r="Q2401" i="9"/>
  <c r="Q2636" i="9"/>
  <c r="Q2732" i="9"/>
  <c r="Q2828" i="9"/>
  <c r="Q2924" i="9"/>
  <c r="Q3020" i="9"/>
  <c r="Q3116" i="9"/>
  <c r="Q3212" i="9"/>
  <c r="Q3308" i="9"/>
  <c r="Q3404" i="9"/>
  <c r="Q3452" i="9"/>
  <c r="Q3500" i="9"/>
  <c r="Q3548" i="9"/>
  <c r="Q3596" i="9"/>
  <c r="Q3644" i="9"/>
  <c r="Q3692" i="9"/>
  <c r="Q3740" i="9"/>
  <c r="Q3788" i="9"/>
  <c r="Q3836" i="9"/>
  <c r="Q3884" i="9"/>
  <c r="Q3932" i="9"/>
  <c r="Q3980" i="9"/>
  <c r="Q4028" i="9"/>
  <c r="Q4076" i="9"/>
  <c r="Q4124" i="9"/>
  <c r="Q4172" i="9"/>
  <c r="Q4220" i="9"/>
  <c r="Q4268" i="9"/>
  <c r="Q4316" i="9"/>
  <c r="Q20" i="9"/>
  <c r="Q1536" i="9"/>
  <c r="Q1893" i="9"/>
  <c r="Q2085" i="9"/>
  <c r="Q2277" i="9"/>
  <c r="Q2469" i="9"/>
  <c r="Q2591" i="9"/>
  <c r="Q2641" i="9"/>
  <c r="Q2689" i="9"/>
  <c r="Q2737" i="9"/>
  <c r="Q2785" i="9"/>
  <c r="Q2833" i="9"/>
  <c r="Q2881" i="9"/>
  <c r="Q2929" i="9"/>
  <c r="Q2977" i="9"/>
  <c r="Q3025" i="9"/>
  <c r="Q3073" i="9"/>
  <c r="Q3121" i="9"/>
  <c r="Q3217" i="9"/>
  <c r="Q3409" i="9"/>
  <c r="Q3601" i="9"/>
  <c r="Q3793" i="9"/>
  <c r="Q3985" i="9"/>
  <c r="Q4177" i="9"/>
  <c r="Q4319" i="9"/>
  <c r="Q4388" i="9"/>
  <c r="Q4436" i="9"/>
  <c r="Q4484" i="9"/>
  <c r="Q4532" i="9"/>
  <c r="Q549" i="9"/>
  <c r="Q555" i="9"/>
  <c r="Q1677" i="9"/>
  <c r="Q1103" i="9"/>
  <c r="Q1826" i="9"/>
  <c r="Q2426" i="9"/>
  <c r="Q1608" i="9"/>
  <c r="Q2015" i="9"/>
  <c r="Q2255" i="9"/>
  <c r="Q2447" i="9"/>
  <c r="Q1244" i="9"/>
  <c r="Q1820" i="9"/>
  <c r="Q2012" i="9"/>
  <c r="Q2204" i="9"/>
  <c r="Q2396" i="9"/>
  <c r="Q2588" i="9"/>
  <c r="Q2185" i="9"/>
  <c r="Q2666" i="9"/>
  <c r="Q2858" i="9"/>
  <c r="Q3050" i="9"/>
  <c r="Q3242" i="9"/>
  <c r="Q3434" i="9"/>
  <c r="Q3626" i="9"/>
  <c r="Q3818" i="9"/>
  <c r="Q4010" i="9"/>
  <c r="Q4202" i="9"/>
  <c r="Q1632" i="9"/>
  <c r="Q2301" i="9"/>
  <c r="Q2595" i="9"/>
  <c r="Q2691" i="9"/>
  <c r="Q2787" i="9"/>
  <c r="Q2883" i="9"/>
  <c r="Q2979" i="9"/>
  <c r="Q3075" i="9"/>
  <c r="Q3171" i="9"/>
  <c r="Q3267" i="9"/>
  <c r="Q3363" i="9"/>
  <c r="Q3459" i="9"/>
  <c r="Q3555" i="9"/>
  <c r="Q3651" i="9"/>
  <c r="Q3747" i="9"/>
  <c r="Q3843" i="9"/>
  <c r="Q3939" i="9"/>
  <c r="Q4035" i="9"/>
  <c r="Q4131" i="9"/>
  <c r="Q4227" i="9"/>
  <c r="Q1774" i="9"/>
  <c r="Q2161" i="9"/>
  <c r="Q2541" i="9"/>
  <c r="Q2664" i="9"/>
  <c r="Q2760" i="9"/>
  <c r="Q2856" i="9"/>
  <c r="Q2952" i="9"/>
  <c r="Q3048" i="9"/>
  <c r="Q3144" i="9"/>
  <c r="Q3240" i="9"/>
  <c r="Q3336" i="9"/>
  <c r="Q3408" i="9"/>
  <c r="Q3456" i="9"/>
  <c r="Q3504" i="9"/>
  <c r="Q3552" i="9"/>
  <c r="Q3600" i="9"/>
  <c r="Q3648" i="9"/>
  <c r="Q3696" i="9"/>
  <c r="Q3744" i="9"/>
  <c r="Q3792" i="9"/>
  <c r="Q3840" i="9"/>
  <c r="Q3888" i="9"/>
  <c r="Q3936" i="9"/>
  <c r="Q3984" i="9"/>
  <c r="Q4032" i="9"/>
  <c r="Q4080" i="9"/>
  <c r="Q4128" i="9"/>
  <c r="Q4176" i="9"/>
  <c r="Q4224" i="9"/>
  <c r="Q4272" i="9"/>
  <c r="Q4320" i="9"/>
  <c r="Q788" i="9"/>
  <c r="Q1702" i="9"/>
  <c r="Q1941" i="9"/>
  <c r="Q2133" i="9"/>
  <c r="Q2325" i="9"/>
  <c r="Q2517" i="9"/>
  <c r="Q2613" i="9"/>
  <c r="Q2661" i="9"/>
  <c r="Q2709" i="9"/>
  <c r="Q2757" i="9"/>
  <c r="Q2805" i="9"/>
  <c r="Q2853" i="9"/>
  <c r="Q2901" i="9"/>
  <c r="Q2949" i="9"/>
  <c r="Q2997" i="9"/>
  <c r="Q3045" i="9"/>
  <c r="Q3093" i="9"/>
  <c r="Q3141" i="9"/>
  <c r="Q3265" i="9"/>
  <c r="Q3457" i="9"/>
  <c r="Q3649" i="9"/>
  <c r="Q3841" i="9"/>
  <c r="Q4033" i="9"/>
  <c r="Q4225" i="9"/>
  <c r="Q4343" i="9"/>
  <c r="Q4392" i="9"/>
  <c r="Q4440" i="9"/>
  <c r="Q4488" i="9"/>
  <c r="Q4536" i="9"/>
  <c r="Q4584" i="9"/>
  <c r="Q4632" i="9"/>
  <c r="Q4680" i="9"/>
  <c r="Q4728" i="9"/>
  <c r="Q4776" i="9"/>
  <c r="Q4824" i="9"/>
  <c r="Q4872" i="9"/>
  <c r="Q3189" i="9"/>
  <c r="Q3381" i="9"/>
  <c r="Q3573" i="9"/>
  <c r="Q3765" i="9"/>
  <c r="Q3957" i="9"/>
  <c r="Q4149" i="9"/>
  <c r="Q4297" i="9"/>
  <c r="Q4369" i="9"/>
  <c r="Q4417" i="9"/>
  <c r="Q4465" i="9"/>
  <c r="Q4513" i="9"/>
  <c r="Q4561" i="9"/>
  <c r="Q4609" i="9"/>
  <c r="Q4657" i="9"/>
  <c r="Q4705" i="9"/>
  <c r="Q4753" i="9"/>
  <c r="Q4801" i="9"/>
  <c r="Q4849" i="9"/>
  <c r="Q4897" i="9"/>
  <c r="Q3337" i="9"/>
  <c r="Q3529" i="9"/>
  <c r="Q3721" i="9"/>
  <c r="Q3913" i="9"/>
  <c r="Q4105" i="9"/>
  <c r="Q4275" i="9"/>
  <c r="Q4366" i="9"/>
  <c r="Q4414" i="9"/>
  <c r="Q4462" i="9"/>
  <c r="Q4510" i="9"/>
  <c r="Q4558" i="9"/>
  <c r="Q4606" i="9"/>
  <c r="Q4654" i="9"/>
  <c r="Q4702" i="9"/>
  <c r="Q4750" i="9"/>
  <c r="Q4798" i="9"/>
  <c r="Q4846" i="9"/>
  <c r="Q4894" i="9"/>
  <c r="Q4942" i="9"/>
  <c r="Q3261" i="9"/>
  <c r="Q3453" i="9"/>
  <c r="Q3645" i="9"/>
  <c r="Q3837" i="9"/>
  <c r="Q4029" i="9"/>
  <c r="Q4221" i="9"/>
  <c r="Q4341" i="9"/>
  <c r="Q4391" i="9"/>
  <c r="Q4439" i="9"/>
  <c r="Q4487" i="9"/>
  <c r="Q4535" i="9"/>
  <c r="Q4583" i="9"/>
  <c r="Q4631" i="9"/>
  <c r="Q4679" i="9"/>
  <c r="Q4727" i="9"/>
  <c r="Q4775" i="9"/>
  <c r="Q4823" i="9"/>
  <c r="Q4871" i="9"/>
  <c r="Q4919" i="9"/>
  <c r="Q4580" i="9"/>
  <c r="Q4676" i="9"/>
  <c r="Q4772" i="9"/>
  <c r="Q4868" i="9"/>
  <c r="Q3333" i="9"/>
  <c r="Q3717" i="9"/>
  <c r="Q4101" i="9"/>
  <c r="Q4365" i="9"/>
  <c r="Q4461" i="9"/>
  <c r="Q4557" i="9"/>
  <c r="Q4653" i="9"/>
  <c r="Q4749" i="9"/>
  <c r="Q4845" i="9"/>
  <c r="Q3289" i="9"/>
  <c r="Q3673" i="9"/>
  <c r="Q4057" i="9"/>
  <c r="Q4346" i="9"/>
  <c r="Q4442" i="9"/>
  <c r="Q4538" i="9"/>
  <c r="Q4634" i="9"/>
  <c r="Q4730" i="9"/>
  <c r="Q4826" i="9"/>
  <c r="Q4922" i="9"/>
  <c r="Q3405" i="9"/>
  <c r="Q3789" i="9"/>
  <c r="Q4173" i="9"/>
  <c r="Q4371" i="9"/>
  <c r="Q4467" i="9"/>
  <c r="Q4563" i="9"/>
  <c r="Q4659" i="9"/>
  <c r="Q4755" i="9"/>
  <c r="Q4851" i="9"/>
  <c r="Q4947" i="9"/>
  <c r="Q4995" i="9"/>
  <c r="Q4920" i="9"/>
  <c r="Q4993" i="9"/>
  <c r="Q5061" i="9"/>
  <c r="Q5109" i="9"/>
  <c r="Q5157" i="9"/>
  <c r="Q5205" i="9"/>
  <c r="Q5253" i="9"/>
  <c r="Q5301" i="9"/>
  <c r="Q5349" i="9"/>
  <c r="Q5397" i="9"/>
  <c r="Q5445" i="9"/>
  <c r="Q5493" i="9"/>
  <c r="Q5541" i="9"/>
  <c r="Q5589" i="9"/>
  <c r="Q5637" i="9"/>
  <c r="Q5685" i="9"/>
  <c r="Q5733" i="9"/>
  <c r="Q5781" i="9"/>
  <c r="Q5829" i="9"/>
  <c r="Q5877" i="9"/>
  <c r="Q5925" i="9"/>
  <c r="Q5973" i="9"/>
  <c r="Q6021" i="9"/>
  <c r="Q6069" i="9"/>
  <c r="Q6117" i="9"/>
  <c r="Q6165" i="9"/>
  <c r="Q6213" i="9"/>
  <c r="Q6261" i="9"/>
  <c r="Q6309" i="9"/>
  <c r="Q6357" i="9"/>
  <c r="Q6405" i="9"/>
  <c r="Q6453" i="9"/>
  <c r="Q6501" i="9"/>
  <c r="Q6549" i="9"/>
  <c r="Q6597" i="9"/>
  <c r="Q6645" i="9"/>
  <c r="Q6693" i="9"/>
  <c r="Q6741" i="9"/>
  <c r="Q6789" i="9"/>
  <c r="Q6837" i="9"/>
  <c r="Q4968" i="9"/>
  <c r="Q5037" i="9"/>
  <c r="Q5086" i="9"/>
  <c r="Q5134" i="9"/>
  <c r="Q5182" i="9"/>
  <c r="Q5230" i="9"/>
  <c r="Q5278" i="9"/>
  <c r="Q5326" i="9"/>
  <c r="Q5374" i="9"/>
  <c r="Q5422" i="9"/>
  <c r="Q5470" i="9"/>
  <c r="Q5518" i="9"/>
  <c r="Q5566" i="9"/>
  <c r="Q5614" i="9"/>
  <c r="Q5662" i="9"/>
  <c r="Q5710" i="9"/>
  <c r="Q5758" i="9"/>
  <c r="Q5806" i="9"/>
  <c r="Q5854" i="9"/>
  <c r="Q5902" i="9"/>
  <c r="Q5950" i="9"/>
  <c r="Q5998" i="9"/>
  <c r="Q6046" i="9"/>
  <c r="Q6094" i="9"/>
  <c r="Q6142" i="9"/>
  <c r="Q6190" i="9"/>
  <c r="Q6238" i="9"/>
  <c r="Q6286" i="9"/>
  <c r="Q6334" i="9"/>
  <c r="Q6382" i="9"/>
  <c r="Q6430" i="9"/>
  <c r="Q6478" i="9"/>
  <c r="Q6526" i="9"/>
  <c r="Q6574" i="9"/>
  <c r="Q6622" i="9"/>
  <c r="Q6670" i="9"/>
  <c r="Q6718" i="9"/>
  <c r="Q6766" i="9"/>
  <c r="Q6814" i="9"/>
  <c r="Q4964" i="9"/>
  <c r="Q5017" i="9"/>
  <c r="Q5067" i="9"/>
  <c r="Q5115" i="9"/>
  <c r="Q5163" i="9"/>
  <c r="Q5211" i="9"/>
  <c r="Q5259" i="9"/>
  <c r="Q5307" i="9"/>
  <c r="Q5355" i="9"/>
  <c r="Q5403" i="9"/>
  <c r="Q5451" i="9"/>
  <c r="Q5499" i="9"/>
  <c r="Q5547" i="9"/>
  <c r="Q5595" i="9"/>
  <c r="Q5643" i="9"/>
  <c r="Q5691" i="9"/>
  <c r="Q5739" i="9"/>
  <c r="Q5787" i="9"/>
  <c r="Q5835" i="9"/>
  <c r="Q5883" i="9"/>
  <c r="Q5931" i="9"/>
  <c r="Q5979" i="9"/>
  <c r="Q6027" i="9"/>
  <c r="Q6075" i="9"/>
  <c r="Q6123" i="9"/>
  <c r="Q6171" i="9"/>
  <c r="Q6219" i="9"/>
  <c r="Q6267" i="9"/>
  <c r="Q6315" i="9"/>
  <c r="Q6363" i="9"/>
  <c r="Q6411" i="9"/>
  <c r="Q6459" i="9"/>
  <c r="Q6507" i="9"/>
  <c r="Q6555" i="9"/>
  <c r="Q6603" i="9"/>
  <c r="Q6651" i="9"/>
  <c r="Q6699" i="9"/>
  <c r="Q6747" i="9"/>
  <c r="Q6795" i="9"/>
  <c r="Q6843" i="9"/>
  <c r="Q6891" i="9"/>
  <c r="Q6939" i="9"/>
  <c r="Q4917" i="9"/>
  <c r="Q4992" i="9"/>
  <c r="Q5060" i="9"/>
  <c r="Q5108" i="9"/>
  <c r="Q5156" i="9"/>
  <c r="Q5204" i="9"/>
  <c r="Q5252" i="9"/>
  <c r="Q5300" i="9"/>
  <c r="Q5348" i="9"/>
  <c r="Q5396" i="9"/>
  <c r="Q5444" i="9"/>
  <c r="Q5492" i="9"/>
  <c r="Q5540" i="9"/>
  <c r="Q5588" i="9"/>
  <c r="Q5636" i="9"/>
  <c r="Q5684" i="9"/>
  <c r="Q5732" i="9"/>
  <c r="Q5780" i="9"/>
  <c r="Q5828" i="9"/>
  <c r="Q5876" i="9"/>
  <c r="Q4604" i="9"/>
  <c r="Q4700" i="9"/>
  <c r="Q4796" i="9"/>
  <c r="Q4892" i="9"/>
  <c r="Q3429" i="9"/>
  <c r="Q3813" i="9"/>
  <c r="Q4197" i="9"/>
  <c r="Q4389" i="9"/>
  <c r="Q4485" i="9"/>
  <c r="Q4581" i="9"/>
  <c r="Q4677" i="9"/>
  <c r="Q4773" i="9"/>
  <c r="Q4869" i="9"/>
  <c r="Q3385" i="9"/>
  <c r="Q3769" i="9"/>
  <c r="Q4153" i="9"/>
  <c r="Q4370" i="9"/>
  <c r="Q4466" i="9"/>
  <c r="Q4562" i="9"/>
  <c r="Q4658" i="9"/>
  <c r="Q4754" i="9"/>
  <c r="Q4850" i="9"/>
  <c r="Q4946" i="9"/>
  <c r="Q3501" i="9"/>
  <c r="Q3885" i="9"/>
  <c r="Q4269" i="9"/>
  <c r="Q4395" i="9"/>
  <c r="Q4491" i="9"/>
  <c r="Q4587" i="9"/>
  <c r="Q4683" i="9"/>
  <c r="Q4779" i="9"/>
  <c r="Q4875" i="9"/>
  <c r="Q4967" i="9"/>
  <c r="Q5015" i="9"/>
  <c r="Q4944" i="9"/>
  <c r="Q5014" i="9"/>
  <c r="Q5065" i="9"/>
  <c r="Q5113" i="9"/>
  <c r="Q5161" i="9"/>
  <c r="Q5209" i="9"/>
  <c r="Q5257" i="9"/>
  <c r="Q5305" i="9"/>
  <c r="Q5353" i="9"/>
  <c r="Q5401" i="9"/>
  <c r="Q5449" i="9"/>
  <c r="Q5497" i="9"/>
  <c r="Q5545" i="9"/>
  <c r="Q5593" i="9"/>
  <c r="Q5641" i="9"/>
  <c r="Q5689" i="9"/>
  <c r="Q5737" i="9"/>
  <c r="Q5785" i="9"/>
  <c r="Q5833" i="9"/>
  <c r="Q5881" i="9"/>
  <c r="Q5929" i="9"/>
  <c r="Q5977" i="9"/>
  <c r="Q6025" i="9"/>
  <c r="Q6073" i="9"/>
  <c r="Q6121" i="9"/>
  <c r="Q6169" i="9"/>
  <c r="Q6217" i="9"/>
  <c r="Q6265" i="9"/>
  <c r="Q6313" i="9"/>
  <c r="Q6361" i="9"/>
  <c r="Q6409" i="9"/>
  <c r="Q6457" i="9"/>
  <c r="Q6505" i="9"/>
  <c r="Q6553" i="9"/>
  <c r="Q6601" i="9"/>
  <c r="Q6649" i="9"/>
  <c r="Q6697" i="9"/>
  <c r="Q6745" i="9"/>
  <c r="Q6793" i="9"/>
  <c r="Q6841" i="9"/>
  <c r="Q4989" i="9"/>
  <c r="Q5042" i="9"/>
  <c r="Q5090" i="9"/>
  <c r="Q5138" i="9"/>
  <c r="Q5186" i="9"/>
  <c r="Q5234" i="9"/>
  <c r="Q5282" i="9"/>
  <c r="Q5330" i="9"/>
  <c r="Q5378" i="9"/>
  <c r="Q5426" i="9"/>
  <c r="Q5474" i="9"/>
  <c r="Q5522" i="9"/>
  <c r="Q5570" i="9"/>
  <c r="Q5618" i="9"/>
  <c r="Q5666" i="9"/>
  <c r="Q5714" i="9"/>
  <c r="Q5762" i="9"/>
  <c r="Q5810" i="9"/>
  <c r="Q5858" i="9"/>
  <c r="Q5906" i="9"/>
  <c r="Q5954" i="9"/>
  <c r="Q6002" i="9"/>
  <c r="Q6050" i="9"/>
  <c r="Q6098" i="9"/>
  <c r="Q6146" i="9"/>
  <c r="Q6194" i="9"/>
  <c r="Q6242" i="9"/>
  <c r="Q6290" i="9"/>
  <c r="Q6338" i="9"/>
  <c r="Q6386" i="9"/>
  <c r="Q6434" i="9"/>
  <c r="Q6482" i="9"/>
  <c r="Q6530" i="9"/>
  <c r="Q6578" i="9"/>
  <c r="Q6626" i="9"/>
  <c r="Q6674" i="9"/>
  <c r="Q6722" i="9"/>
  <c r="Q6770" i="9"/>
  <c r="Q6818" i="9"/>
  <c r="Q4969" i="9"/>
  <c r="Q5038" i="9"/>
  <c r="Q5087" i="9"/>
  <c r="Q5135" i="9"/>
  <c r="Q5183" i="9"/>
  <c r="Q5231" i="9"/>
  <c r="Q5279" i="9"/>
  <c r="Q5327" i="9"/>
  <c r="Q5375" i="9"/>
  <c r="Q5423" i="9"/>
  <c r="Q5471" i="9"/>
  <c r="Q5519" i="9"/>
  <c r="Q5567" i="9"/>
  <c r="Q5615" i="9"/>
  <c r="Q5663" i="9"/>
  <c r="Q5711" i="9"/>
  <c r="Q5759" i="9"/>
  <c r="Q5807" i="9"/>
  <c r="Q5855" i="9"/>
  <c r="Q5903" i="9"/>
  <c r="Q5951" i="9"/>
  <c r="Q5999" i="9"/>
  <c r="Q6047" i="9"/>
  <c r="Q6095" i="9"/>
  <c r="Q6143" i="9"/>
  <c r="Q6191" i="9"/>
  <c r="Q6239" i="9"/>
  <c r="Q6287" i="9"/>
  <c r="Q6335" i="9"/>
  <c r="Q6383" i="9"/>
  <c r="Q6431" i="9"/>
  <c r="Q6479" i="9"/>
  <c r="Q6527" i="9"/>
  <c r="Q6575" i="9"/>
  <c r="Q6623" i="9"/>
  <c r="Q6671" i="9"/>
  <c r="Q6719" i="9"/>
  <c r="Q6767" i="9"/>
  <c r="Q6815" i="9"/>
  <c r="Q6863" i="9"/>
  <c r="Q6911" i="9"/>
  <c r="Q6959" i="9"/>
  <c r="Q4941" i="9"/>
  <c r="Q5013" i="9"/>
  <c r="Q5064" i="9"/>
  <c r="Q5112" i="9"/>
  <c r="Q5160" i="9"/>
  <c r="Q5208" i="9"/>
  <c r="Q5256" i="9"/>
  <c r="Q5304" i="9"/>
  <c r="Q5352" i="9"/>
  <c r="Q5400" i="9"/>
  <c r="Q5448" i="9"/>
  <c r="Q5496" i="9"/>
  <c r="Q5544" i="9"/>
  <c r="Q5592" i="9"/>
  <c r="Q5640" i="9"/>
  <c r="Q5688" i="9"/>
  <c r="Q5736" i="9"/>
  <c r="Q5784" i="9"/>
  <c r="Q5832" i="9"/>
  <c r="Q5880" i="9"/>
  <c r="Q5928" i="9"/>
  <c r="Q5976" i="9"/>
  <c r="Q6024" i="9"/>
  <c r="Q6072" i="9"/>
  <c r="Q6120" i="9"/>
  <c r="Q6168" i="9"/>
  <c r="Q6216" i="9"/>
  <c r="Q6264" i="9"/>
  <c r="Q6312" i="9"/>
  <c r="Q6360" i="9"/>
  <c r="Q6408" i="9"/>
  <c r="Q6456" i="9"/>
  <c r="Q6504" i="9"/>
  <c r="Q6552" i="9"/>
  <c r="Q6600" i="9"/>
  <c r="Q6648" i="9"/>
  <c r="Q6696" i="9"/>
  <c r="Q6744" i="9"/>
  <c r="Q6792" i="9"/>
  <c r="Q6840" i="9"/>
  <c r="Q6888" i="9"/>
  <c r="Q6936" i="9"/>
  <c r="Q6984" i="9"/>
  <c r="Q8728" i="9"/>
  <c r="Q8687" i="9"/>
  <c r="Q8639" i="9"/>
  <c r="Q8591" i="9"/>
  <c r="Q8543" i="9"/>
  <c r="Q8495" i="9"/>
  <c r="Q8447" i="9"/>
  <c r="Q8399" i="9"/>
  <c r="Q8351" i="9"/>
  <c r="Q8303" i="9"/>
  <c r="Q8255" i="9"/>
  <c r="Q4628" i="9"/>
  <c r="Q4724" i="9"/>
  <c r="Q4820" i="9"/>
  <c r="Q4916" i="9"/>
  <c r="Q3525" i="9"/>
  <c r="Q3909" i="9"/>
  <c r="Q4273" i="9"/>
  <c r="Q4413" i="9"/>
  <c r="Q4509" i="9"/>
  <c r="Q4605" i="9"/>
  <c r="Q4701" i="9"/>
  <c r="Q4797" i="9"/>
  <c r="Q4893" i="9"/>
  <c r="Q3481" i="9"/>
  <c r="Q3865" i="9"/>
  <c r="Q4249" i="9"/>
  <c r="Q4394" i="9"/>
  <c r="Q4490" i="9"/>
  <c r="Q4586" i="9"/>
  <c r="Q4682" i="9"/>
  <c r="Q4778" i="9"/>
  <c r="Q4874" i="9"/>
  <c r="Q3213" i="9"/>
  <c r="Q3597" i="9"/>
  <c r="Q3981" i="9"/>
  <c r="Q4317" i="9"/>
  <c r="Q4419" i="9"/>
  <c r="Q4515" i="9"/>
  <c r="Q4611" i="9"/>
  <c r="Q4707" i="9"/>
  <c r="Q4803" i="9"/>
  <c r="Q4899" i="9"/>
  <c r="Q4971" i="9"/>
  <c r="Q5019" i="9"/>
  <c r="Q4966" i="9"/>
  <c r="Q5036" i="9"/>
  <c r="Q5085" i="9"/>
  <c r="Q5133" i="9"/>
  <c r="Q5181" i="9"/>
  <c r="Q5229" i="9"/>
  <c r="Q5277" i="9"/>
  <c r="Q5325" i="9"/>
  <c r="Q5373" i="9"/>
  <c r="Q5421" i="9"/>
  <c r="Q5469" i="9"/>
  <c r="Q5517" i="9"/>
  <c r="Q5565" i="9"/>
  <c r="Q5613" i="9"/>
  <c r="Q5661" i="9"/>
  <c r="Q5709" i="9"/>
  <c r="Q5757" i="9"/>
  <c r="Q5805" i="9"/>
  <c r="Q5853" i="9"/>
  <c r="Q5901" i="9"/>
  <c r="Q5949" i="9"/>
  <c r="Q5997" i="9"/>
  <c r="Q6045" i="9"/>
  <c r="Q6093" i="9"/>
  <c r="Q6141" i="9"/>
  <c r="Q6189" i="9"/>
  <c r="Q6237" i="9"/>
  <c r="Q6285" i="9"/>
  <c r="Q6333" i="9"/>
  <c r="Q6381" i="9"/>
  <c r="Q6429" i="9"/>
  <c r="Q6477" i="9"/>
  <c r="Q6525" i="9"/>
  <c r="Q6573" i="9"/>
  <c r="Q6621" i="9"/>
  <c r="Q6669" i="9"/>
  <c r="Q6717" i="9"/>
  <c r="Q6765" i="9"/>
  <c r="Q6813" i="9"/>
  <c r="Q4921" i="9"/>
  <c r="Q4994" i="9"/>
  <c r="Q5062" i="9"/>
  <c r="Q5110" i="9"/>
  <c r="Q5158" i="9"/>
  <c r="Q5206" i="9"/>
  <c r="Q5254" i="9"/>
  <c r="Q5302" i="9"/>
  <c r="Q5350" i="9"/>
  <c r="Q5398" i="9"/>
  <c r="Q5446" i="9"/>
  <c r="Q5494" i="9"/>
  <c r="Q5542" i="9"/>
  <c r="Q5590" i="9"/>
  <c r="Q5638" i="9"/>
  <c r="Q5686" i="9"/>
  <c r="Q5734" i="9"/>
  <c r="Q5782" i="9"/>
  <c r="Q5830" i="9"/>
  <c r="Q5878" i="9"/>
  <c r="Q5926" i="9"/>
  <c r="Q5974" i="9"/>
  <c r="Q6022" i="9"/>
  <c r="Q6070" i="9"/>
  <c r="Q6118" i="9"/>
  <c r="Q6166" i="9"/>
  <c r="Q6214" i="9"/>
  <c r="Q6262" i="9"/>
  <c r="Q6310" i="9"/>
  <c r="Q6358" i="9"/>
  <c r="Q6406" i="9"/>
  <c r="Q6454" i="9"/>
  <c r="Q6502" i="9"/>
  <c r="Q6550" i="9"/>
  <c r="Q6598" i="9"/>
  <c r="Q6646" i="9"/>
  <c r="Q6694" i="9"/>
  <c r="Q6742" i="9"/>
  <c r="Q6790" i="9"/>
  <c r="Q6838" i="9"/>
  <c r="Q4990" i="9"/>
  <c r="Q5043" i="9"/>
  <c r="Q5091" i="9"/>
  <c r="Q5139" i="9"/>
  <c r="Q5187" i="9"/>
  <c r="Q5235" i="9"/>
  <c r="Q5283" i="9"/>
  <c r="Q5331" i="9"/>
  <c r="Q5379" i="9"/>
  <c r="Q5427" i="9"/>
  <c r="Q5475" i="9"/>
  <c r="Q5523" i="9"/>
  <c r="Q5571" i="9"/>
  <c r="Q5619" i="9"/>
  <c r="Q5667" i="9"/>
  <c r="Q5715" i="9"/>
  <c r="Q5763" i="9"/>
  <c r="Q5811" i="9"/>
  <c r="Q5859" i="9"/>
  <c r="Q5907" i="9"/>
  <c r="Q5955" i="9"/>
  <c r="Q6003" i="9"/>
  <c r="Q6051" i="9"/>
  <c r="Q6099" i="9"/>
  <c r="Q6147" i="9"/>
  <c r="Q6195" i="9"/>
  <c r="Q6243" i="9"/>
  <c r="Q6291" i="9"/>
  <c r="Q6339" i="9"/>
  <c r="Q6387" i="9"/>
  <c r="Q6435" i="9"/>
  <c r="Q6483" i="9"/>
  <c r="Q6531" i="9"/>
  <c r="Q6579" i="9"/>
  <c r="Q6627" i="9"/>
  <c r="Q6675" i="9"/>
  <c r="Q6723" i="9"/>
  <c r="Q6771" i="9"/>
  <c r="Q6819" i="9"/>
  <c r="Q6867" i="9"/>
  <c r="Q6915" i="9"/>
  <c r="Q6963" i="9"/>
  <c r="Q4965" i="9"/>
  <c r="Q5018" i="9"/>
  <c r="Q5084" i="9"/>
  <c r="Q5132" i="9"/>
  <c r="Q5180" i="9"/>
  <c r="Q5228" i="9"/>
  <c r="Q5276" i="9"/>
  <c r="Q5324" i="9"/>
  <c r="Q5372" i="9"/>
  <c r="Q5420" i="9"/>
  <c r="Q5468" i="9"/>
  <c r="Q5516" i="9"/>
  <c r="Q5564" i="9"/>
  <c r="Q5612" i="9"/>
  <c r="Q5660" i="9"/>
  <c r="Q4652" i="9"/>
  <c r="Q4748" i="9"/>
  <c r="Q4844" i="9"/>
  <c r="Q3237" i="9"/>
  <c r="Q3621" i="9"/>
  <c r="Q4005" i="9"/>
  <c r="Q4321" i="9"/>
  <c r="Q4437" i="9"/>
  <c r="Q4533" i="9"/>
  <c r="Q4629" i="9"/>
  <c r="Q4725" i="9"/>
  <c r="Q4821" i="9"/>
  <c r="Q3193" i="9"/>
  <c r="Q3577" i="9"/>
  <c r="Q3961" i="9"/>
  <c r="Q4299" i="9"/>
  <c r="Q4418" i="9"/>
  <c r="Q4514" i="9"/>
  <c r="Q4610" i="9"/>
  <c r="Q4706" i="9"/>
  <c r="Q4802" i="9"/>
  <c r="Q4898" i="9"/>
  <c r="Q3309" i="9"/>
  <c r="Q3693" i="9"/>
  <c r="Q4077" i="9"/>
  <c r="Q4347" i="9"/>
  <c r="Q4443" i="9"/>
  <c r="Q4539" i="9"/>
  <c r="Q4635" i="9"/>
  <c r="Q4731" i="9"/>
  <c r="Q4827" i="9"/>
  <c r="Q4923" i="9"/>
  <c r="Q4991" i="9"/>
  <c r="Q5039" i="9"/>
  <c r="Q4988" i="9"/>
  <c r="Q5041" i="9"/>
  <c r="Q5089" i="9"/>
  <c r="Q5137" i="9"/>
  <c r="Q5185" i="9"/>
  <c r="Q5233" i="9"/>
  <c r="Q5281" i="9"/>
  <c r="Q5329" i="9"/>
  <c r="Q5377" i="9"/>
  <c r="Q5425" i="9"/>
  <c r="Q5473" i="9"/>
  <c r="Q5521" i="9"/>
  <c r="Q5569" i="9"/>
  <c r="Q5617" i="9"/>
  <c r="Q5665" i="9"/>
  <c r="Q5713" i="9"/>
  <c r="Q5761" i="9"/>
  <c r="Q5809" i="9"/>
  <c r="Q5857" i="9"/>
  <c r="Q5905" i="9"/>
  <c r="Q5953" i="9"/>
  <c r="Q6001" i="9"/>
  <c r="Q6049" i="9"/>
  <c r="Q6097" i="9"/>
  <c r="Q6145" i="9"/>
  <c r="Q6193" i="9"/>
  <c r="Q6241" i="9"/>
  <c r="Q6289" i="9"/>
  <c r="Q6337" i="9"/>
  <c r="Q6385" i="9"/>
  <c r="Q6433" i="9"/>
  <c r="Q6481" i="9"/>
  <c r="Q6529" i="9"/>
  <c r="Q6577" i="9"/>
  <c r="Q6625" i="9"/>
  <c r="Q6673" i="9"/>
  <c r="Q6721" i="9"/>
  <c r="Q6769" i="9"/>
  <c r="Q6817" i="9"/>
  <c r="Q4945" i="9"/>
  <c r="Q5016" i="9"/>
  <c r="Q5066" i="9"/>
  <c r="Q5114" i="9"/>
  <c r="Q5162" i="9"/>
  <c r="Q5210" i="9"/>
  <c r="Q5258" i="9"/>
  <c r="Q5306" i="9"/>
  <c r="Q5354" i="9"/>
  <c r="Q5402" i="9"/>
  <c r="Q5450" i="9"/>
  <c r="Q5498" i="9"/>
  <c r="Q5546" i="9"/>
  <c r="Q5594" i="9"/>
  <c r="Q5642" i="9"/>
  <c r="Q5690" i="9"/>
  <c r="Q5738" i="9"/>
  <c r="Q5786" i="9"/>
  <c r="Q5834" i="9"/>
  <c r="Q5882" i="9"/>
  <c r="Q5930" i="9"/>
  <c r="Q5978" i="9"/>
  <c r="Q6026" i="9"/>
  <c r="Q6074" i="9"/>
  <c r="Q6122" i="9"/>
  <c r="Q6170" i="9"/>
  <c r="Q6218" i="9"/>
  <c r="Q6266" i="9"/>
  <c r="Q6314" i="9"/>
  <c r="Q6362" i="9"/>
  <c r="Q6410" i="9"/>
  <c r="Q6458" i="9"/>
  <c r="Q6506" i="9"/>
  <c r="Q6554" i="9"/>
  <c r="Q6602" i="9"/>
  <c r="Q6650" i="9"/>
  <c r="Q6698" i="9"/>
  <c r="Q6746" i="9"/>
  <c r="Q6794" i="9"/>
  <c r="Q4940" i="9"/>
  <c r="Q5012" i="9"/>
  <c r="Q5063" i="9"/>
  <c r="Q5111" i="9"/>
  <c r="Q5159" i="9"/>
  <c r="Q5207" i="9"/>
  <c r="Q5255" i="9"/>
  <c r="Q5303" i="9"/>
  <c r="Q5351" i="9"/>
  <c r="Q5399" i="9"/>
  <c r="Q5447" i="9"/>
  <c r="Q5495" i="9"/>
  <c r="Q5543" i="9"/>
  <c r="Q5591" i="9"/>
  <c r="Q5639" i="9"/>
  <c r="Q5687" i="9"/>
  <c r="Q5735" i="9"/>
  <c r="Q5783" i="9"/>
  <c r="Q5831" i="9"/>
  <c r="Q5879" i="9"/>
  <c r="Q5927" i="9"/>
  <c r="Q5975" i="9"/>
  <c r="Q6023" i="9"/>
  <c r="Q6071" i="9"/>
  <c r="Q6119" i="9"/>
  <c r="Q6167" i="9"/>
  <c r="Q6215" i="9"/>
  <c r="Q6263" i="9"/>
  <c r="Q6311" i="9"/>
  <c r="Q6359" i="9"/>
  <c r="Q6407" i="9"/>
  <c r="Q6455" i="9"/>
  <c r="Q6503" i="9"/>
  <c r="Q6551" i="9"/>
  <c r="Q6599" i="9"/>
  <c r="Q6647" i="9"/>
  <c r="Q6695" i="9"/>
  <c r="Q6743" i="9"/>
  <c r="Q6791" i="9"/>
  <c r="Q6839" i="9"/>
  <c r="Q6887" i="9"/>
  <c r="Q6935" i="9"/>
  <c r="Q6983" i="9"/>
  <c r="Q4970" i="9"/>
  <c r="Q5040" i="9"/>
  <c r="Q5088" i="9"/>
  <c r="Q5136" i="9"/>
  <c r="Q5184" i="9"/>
  <c r="Q5232" i="9"/>
  <c r="Q5280" i="9"/>
  <c r="Q5328" i="9"/>
  <c r="Q5376" i="9"/>
  <c r="Q5424" i="9"/>
  <c r="Q5472" i="9"/>
  <c r="Q5520" i="9"/>
  <c r="Q5568" i="9"/>
  <c r="Q5616" i="9"/>
  <c r="Q5664" i="9"/>
  <c r="Q5712" i="9"/>
  <c r="Q5760" i="9"/>
  <c r="Q5808" i="9"/>
  <c r="Q5856" i="9"/>
  <c r="Q5904" i="9"/>
  <c r="Q5952" i="9"/>
  <c r="Q6000" i="9"/>
  <c r="Q6048" i="9"/>
  <c r="Q6096" i="9"/>
  <c r="Q6144" i="9"/>
  <c r="Q6192" i="9"/>
  <c r="Q6240" i="9"/>
  <c r="Q6288" i="9"/>
  <c r="Q6336" i="9"/>
  <c r="Q6384" i="9"/>
  <c r="Q6432" i="9"/>
  <c r="Q6480" i="9"/>
  <c r="Q6528" i="9"/>
  <c r="Q6576" i="9"/>
  <c r="Q6624" i="9"/>
  <c r="Q6672" i="9"/>
  <c r="Q6720" i="9"/>
  <c r="Q6768" i="9"/>
  <c r="Q6816" i="9"/>
  <c r="Q6864" i="9"/>
  <c r="Q6912" i="9"/>
  <c r="Q6960" i="9"/>
  <c r="Q8738" i="9"/>
  <c r="Q8709" i="9"/>
  <c r="Q8663" i="9"/>
  <c r="Q8615" i="9"/>
  <c r="Q8567" i="9"/>
  <c r="Q8519" i="9"/>
  <c r="Q8471" i="9"/>
  <c r="Q8423" i="9"/>
  <c r="Q8375" i="9"/>
  <c r="Q8327" i="9"/>
  <c r="Q8279" i="9"/>
  <c r="Q8231" i="9"/>
  <c r="Q5708" i="9"/>
  <c r="Q5900" i="9"/>
  <c r="Q5996" i="9"/>
  <c r="Q6092" i="9"/>
  <c r="Q6188" i="9"/>
  <c r="Q6284" i="9"/>
  <c r="Q6380" i="9"/>
  <c r="Q6476" i="9"/>
  <c r="Q6572" i="9"/>
  <c r="Q6668" i="9"/>
  <c r="Q6764" i="9"/>
  <c r="Q6860" i="9"/>
  <c r="Q6956" i="9"/>
  <c r="Q8713" i="9"/>
  <c r="Q8619" i="9"/>
  <c r="Q8523" i="9"/>
  <c r="Q8427" i="9"/>
  <c r="Q8331" i="9"/>
  <c r="Q8235" i="9"/>
  <c r="Q8183" i="9"/>
  <c r="Q8135" i="9"/>
  <c r="Q8087" i="9"/>
  <c r="Q8039" i="9"/>
  <c r="Q7991" i="9"/>
  <c r="Q7943" i="9"/>
  <c r="Q7895" i="9"/>
  <c r="Q7847" i="9"/>
  <c r="Q7799" i="9"/>
  <c r="Q7751" i="9"/>
  <c r="Q7703" i="9"/>
  <c r="Q7655" i="9"/>
  <c r="Q7607" i="9"/>
  <c r="Q7559" i="9"/>
  <c r="Q7511" i="9"/>
  <c r="Q7463" i="9"/>
  <c r="Q7415" i="9"/>
  <c r="Q7367" i="9"/>
  <c r="Q7319" i="9"/>
  <c r="Q7271" i="9"/>
  <c r="Q7223" i="9"/>
  <c r="Q7175" i="9"/>
  <c r="Q7127" i="9"/>
  <c r="Q7079" i="9"/>
  <c r="Q7031" i="9"/>
  <c r="Q6981" i="9"/>
  <c r="Q6885" i="9"/>
  <c r="Q43" i="9"/>
  <c r="Q135" i="9"/>
  <c r="Q208" i="9"/>
  <c r="Q281" i="9"/>
  <c r="Q354" i="9"/>
  <c r="Q427" i="9"/>
  <c r="Q519" i="9"/>
  <c r="Q592" i="9"/>
  <c r="Q665" i="9"/>
  <c r="Q738" i="9"/>
  <c r="Q811" i="9"/>
  <c r="Q903" i="9"/>
  <c r="Q976" i="9"/>
  <c r="Q1049" i="9"/>
  <c r="Q1122" i="9"/>
  <c r="Q1195" i="9"/>
  <c r="Q1287" i="9"/>
  <c r="Q1360" i="9"/>
  <c r="Q1433" i="9"/>
  <c r="Q1506" i="9"/>
  <c r="Q1579" i="9"/>
  <c r="Q67" i="9"/>
  <c r="Q159" i="9"/>
  <c r="Q232" i="9"/>
  <c r="Q305" i="9"/>
  <c r="Q378" i="9"/>
  <c r="Q451" i="9"/>
  <c r="Q543" i="9"/>
  <c r="Q616" i="9"/>
  <c r="Q689" i="9"/>
  <c r="Q762" i="9"/>
  <c r="Q835" i="9"/>
  <c r="Q927" i="9"/>
  <c r="Q1000" i="9"/>
  <c r="Q1073" i="9"/>
  <c r="Q1146" i="9"/>
  <c r="Q1219" i="9"/>
  <c r="Q1311" i="9"/>
  <c r="Q1384" i="9"/>
  <c r="Q1457" i="9"/>
  <c r="Q1530" i="9"/>
  <c r="Q64" i="9"/>
  <c r="Q137" i="9"/>
  <c r="Q210" i="9"/>
  <c r="Q283" i="9"/>
  <c r="Q375" i="9"/>
  <c r="Q448" i="9"/>
  <c r="Q521" i="9"/>
  <c r="Q594" i="9"/>
  <c r="Q667" i="9"/>
  <c r="Q759" i="9"/>
  <c r="Q832" i="9"/>
  <c r="Q905" i="9"/>
  <c r="Q978" i="9"/>
  <c r="Q1051" i="9"/>
  <c r="Q1143" i="9"/>
  <c r="Q1216" i="9"/>
  <c r="Q1289" i="9"/>
  <c r="Q1362" i="9"/>
  <c r="Q1435" i="9"/>
  <c r="Q1527" i="9"/>
  <c r="Q1600" i="9"/>
  <c r="Q111" i="9"/>
  <c r="Q403" i="9"/>
  <c r="Q714" i="9"/>
  <c r="Q1025" i="9"/>
  <c r="Q1336" i="9"/>
  <c r="Q1602" i="9"/>
  <c r="Q1696" i="9"/>
  <c r="Q1769" i="9"/>
  <c r="Q1842" i="9"/>
  <c r="Q1915" i="9"/>
  <c r="Q2007" i="9"/>
  <c r="Q2080" i="9"/>
  <c r="Q2153" i="9"/>
  <c r="Q2226" i="9"/>
  <c r="Q2299" i="9"/>
  <c r="Q2391" i="9"/>
  <c r="Q2464" i="9"/>
  <c r="Q2537" i="9"/>
  <c r="Q2610" i="9"/>
  <c r="Q2683" i="9"/>
  <c r="Q280" i="9"/>
  <c r="Q591" i="9"/>
  <c r="Q883" i="9"/>
  <c r="Q1194" i="9"/>
  <c r="Q1505" i="9"/>
  <c r="Q1651" i="9"/>
  <c r="Q1743" i="9"/>
  <c r="Q1816" i="9"/>
  <c r="Q1889" i="9"/>
  <c r="Q1962" i="9"/>
  <c r="Q2035" i="9"/>
  <c r="Q2127" i="9"/>
  <c r="Q2200" i="9"/>
  <c r="Q2273" i="9"/>
  <c r="Q2346" i="9"/>
  <c r="Q2419" i="9"/>
  <c r="Q2511" i="9"/>
  <c r="Q2584" i="9"/>
  <c r="Q2657" i="9"/>
  <c r="Q2730" i="9"/>
  <c r="Q2803" i="9"/>
  <c r="Q211" i="9"/>
  <c r="Q522" i="9"/>
  <c r="Q833" i="9"/>
  <c r="Q1144" i="9"/>
  <c r="Q1455" i="9"/>
  <c r="Q1648" i="9"/>
  <c r="Q1721" i="9"/>
  <c r="Q1794" i="9"/>
  <c r="Q1867" i="9"/>
  <c r="Q1959" i="9"/>
  <c r="Q2032" i="9"/>
  <c r="Q2105" i="9"/>
  <c r="Q2178" i="9"/>
  <c r="Q2251" i="9"/>
  <c r="Q2343" i="9"/>
  <c r="Q2416" i="9"/>
  <c r="Q2489" i="9"/>
  <c r="Q2562" i="9"/>
  <c r="Q2635" i="9"/>
  <c r="Q2727" i="9"/>
  <c r="Q234" i="9"/>
  <c r="Q545" i="9"/>
  <c r="Q856" i="9"/>
  <c r="Q1167" i="9"/>
  <c r="Q1459" i="9"/>
  <c r="Q1649" i="9"/>
  <c r="Q1722" i="9"/>
  <c r="Q1795" i="9"/>
  <c r="Q1887" i="9"/>
  <c r="Q1960" i="9"/>
  <c r="Q2033" i="9"/>
  <c r="Q2106" i="9"/>
  <c r="Q2179" i="9"/>
  <c r="Q2271" i="9"/>
  <c r="Q2344" i="9"/>
  <c r="Q2417" i="9"/>
  <c r="Q2490" i="9"/>
  <c r="Q2563" i="9"/>
  <c r="Q2655" i="9"/>
  <c r="Q2728" i="9"/>
  <c r="Q2801" i="9"/>
  <c r="Q2802" i="9"/>
  <c r="Q2897" i="9"/>
  <c r="Q2970" i="9"/>
  <c r="Q3043" i="9"/>
  <c r="Q3135" i="9"/>
  <c r="Q3208" i="9"/>
  <c r="Q3281" i="9"/>
  <c r="Q3354" i="9"/>
  <c r="Q3427" i="9"/>
  <c r="Q3519" i="9"/>
  <c r="Q3592" i="9"/>
  <c r="Q3665" i="9"/>
  <c r="Q3738" i="9"/>
  <c r="Q3811" i="9"/>
  <c r="Q3903" i="9"/>
  <c r="Q3976" i="9"/>
  <c r="Q4049" i="9"/>
  <c r="Q4122" i="9"/>
  <c r="Q4195" i="9"/>
  <c r="Q2731" i="9"/>
  <c r="Q2871" i="9"/>
  <c r="Q2944" i="9"/>
  <c r="Q3017" i="9"/>
  <c r="Q3090" i="9"/>
  <c r="Q3163" i="9"/>
  <c r="Q3255" i="9"/>
  <c r="Q3328" i="9"/>
  <c r="Q3401" i="9"/>
  <c r="Q3474" i="9"/>
  <c r="Q3547" i="9"/>
  <c r="Q3639" i="9"/>
  <c r="Q3712" i="9"/>
  <c r="Q3785" i="9"/>
  <c r="Q3858" i="9"/>
  <c r="Q3931" i="9"/>
  <c r="Q4023" i="9"/>
  <c r="Q4096" i="9"/>
  <c r="Q4169" i="9"/>
  <c r="Q4242" i="9"/>
  <c r="Q4315" i="9"/>
  <c r="Q4407" i="9"/>
  <c r="Q2849" i="9"/>
  <c r="Q2922" i="9"/>
  <c r="Q2995" i="9"/>
  <c r="Q3087" i="9"/>
  <c r="Q3160" i="9"/>
  <c r="Q3233" i="9"/>
  <c r="Q3306" i="9"/>
  <c r="Q3379" i="9"/>
  <c r="Q3471" i="9"/>
  <c r="Q3544" i="9"/>
  <c r="Q3617" i="9"/>
  <c r="Q3690" i="9"/>
  <c r="Q3763" i="9"/>
  <c r="Q3855" i="9"/>
  <c r="Q3928" i="9"/>
  <c r="Q4001" i="9"/>
  <c r="Q4074" i="9"/>
  <c r="Q4147" i="9"/>
  <c r="Q4239" i="9"/>
  <c r="Q2800" i="9"/>
  <c r="Q2896" i="9"/>
  <c r="Q2969" i="9"/>
  <c r="Q3042" i="9"/>
  <c r="Q3115" i="9"/>
  <c r="Q3207" i="9"/>
  <c r="Q3280" i="9"/>
  <c r="Q3353" i="9"/>
  <c r="Q3426" i="9"/>
  <c r="Q3499" i="9"/>
  <c r="Q3591" i="9"/>
  <c r="Q3664" i="9"/>
  <c r="Q3737" i="9"/>
  <c r="Q3810" i="9"/>
  <c r="Q3883" i="9"/>
  <c r="Q3975" i="9"/>
  <c r="Q4048" i="9"/>
  <c r="Q4121" i="9"/>
  <c r="Q4194" i="9"/>
  <c r="Q4267" i="9"/>
  <c r="Q4359" i="9"/>
  <c r="Q4287" i="9"/>
  <c r="Q4431" i="9"/>
  <c r="Q4504" i="9"/>
  <c r="Q4577" i="9"/>
  <c r="Q4650" i="9"/>
  <c r="Q4723" i="9"/>
  <c r="Q4815" i="9"/>
  <c r="Q4888" i="9"/>
  <c r="Q4961" i="9"/>
  <c r="Q5034" i="9"/>
  <c r="Q5107" i="9"/>
  <c r="Q5199" i="9"/>
  <c r="Q5272" i="9"/>
  <c r="Q5345" i="9"/>
  <c r="Q5418" i="9"/>
  <c r="Q5491" i="9"/>
  <c r="Q5583" i="9"/>
  <c r="Q5656" i="9"/>
  <c r="Q5729" i="9"/>
  <c r="Q5802" i="9"/>
  <c r="Q5875" i="9"/>
  <c r="Q5967" i="9"/>
  <c r="Q4408" i="9"/>
  <c r="Q4482" i="9"/>
  <c r="Q4555" i="9"/>
  <c r="Q4647" i="9"/>
  <c r="Q4720" i="9"/>
  <c r="Q4793" i="9"/>
  <c r="Q4866" i="9"/>
  <c r="Q4939" i="9"/>
  <c r="Q5031" i="9"/>
  <c r="Q5104" i="9"/>
  <c r="Q5177" i="9"/>
  <c r="Q5250" i="9"/>
  <c r="Q5323" i="9"/>
  <c r="Q5415" i="9"/>
  <c r="Q5488" i="9"/>
  <c r="Q5561" i="9"/>
  <c r="Q5634" i="9"/>
  <c r="Q5707" i="9"/>
  <c r="Q5799" i="9"/>
  <c r="Q5872" i="9"/>
  <c r="Q5945" i="9"/>
  <c r="Q6018" i="9"/>
  <c r="Q6091" i="9"/>
  <c r="Q4337" i="9"/>
  <c r="Q4456" i="9"/>
  <c r="Q4529" i="9"/>
  <c r="Q4602" i="9"/>
  <c r="Q4675" i="9"/>
  <c r="Q4767" i="9"/>
  <c r="Q4840" i="9"/>
  <c r="Q4913" i="9"/>
  <c r="Q4986" i="9"/>
  <c r="Q5059" i="9"/>
  <c r="Q5151" i="9"/>
  <c r="Q5224" i="9"/>
  <c r="Q5756" i="9"/>
  <c r="Q5924" i="9"/>
  <c r="Q6020" i="9"/>
  <c r="Q6116" i="9"/>
  <c r="Q6212" i="9"/>
  <c r="Q6308" i="9"/>
  <c r="Q6404" i="9"/>
  <c r="Q6500" i="9"/>
  <c r="Q6596" i="9"/>
  <c r="Q6692" i="9"/>
  <c r="Q6788" i="9"/>
  <c r="Q6884" i="9"/>
  <c r="Q6980" i="9"/>
  <c r="Q8691" i="9"/>
  <c r="Q8595" i="9"/>
  <c r="Q8499" i="9"/>
  <c r="Q8403" i="9"/>
  <c r="Q8307" i="9"/>
  <c r="Q8211" i="9"/>
  <c r="Q8163" i="9"/>
  <c r="Q8115" i="9"/>
  <c r="Q8067" i="9"/>
  <c r="Q8019" i="9"/>
  <c r="Q7971" i="9"/>
  <c r="Q7923" i="9"/>
  <c r="Q7875" i="9"/>
  <c r="Q7827" i="9"/>
  <c r="Q7779" i="9"/>
  <c r="Q7731" i="9"/>
  <c r="Q7683" i="9"/>
  <c r="Q7635" i="9"/>
  <c r="Q7587" i="9"/>
  <c r="Q7539" i="9"/>
  <c r="Q7491" i="9"/>
  <c r="Q7443" i="9"/>
  <c r="Q7395" i="9"/>
  <c r="Q7347" i="9"/>
  <c r="Q7299" i="9"/>
  <c r="Q7251" i="9"/>
  <c r="Q7203" i="9"/>
  <c r="Q7155" i="9"/>
  <c r="Q7107" i="9"/>
  <c r="Q7059" i="9"/>
  <c r="Q7011" i="9"/>
  <c r="Q6957" i="9"/>
  <c r="Q6861" i="9"/>
  <c r="Q66" i="9"/>
  <c r="Q139" i="9"/>
  <c r="Q231" i="9"/>
  <c r="Q304" i="9"/>
  <c r="Q377" i="9"/>
  <c r="Q450" i="9"/>
  <c r="Q523" i="9"/>
  <c r="Q615" i="9"/>
  <c r="Q688" i="9"/>
  <c r="Q761" i="9"/>
  <c r="Q834" i="9"/>
  <c r="Q907" i="9"/>
  <c r="Q999" i="9"/>
  <c r="Q1072" i="9"/>
  <c r="Q1145" i="9"/>
  <c r="Q1218" i="9"/>
  <c r="Q1291" i="9"/>
  <c r="Q1383" i="9"/>
  <c r="Q1456" i="9"/>
  <c r="Q1529" i="9"/>
  <c r="Q17" i="9"/>
  <c r="Q90" i="9"/>
  <c r="Q163" i="9"/>
  <c r="Q255" i="9"/>
  <c r="Q328" i="9"/>
  <c r="Q401" i="9"/>
  <c r="Q474" i="9"/>
  <c r="Q547" i="9"/>
  <c r="Q639" i="9"/>
  <c r="Q712" i="9"/>
  <c r="Q785" i="9"/>
  <c r="Q858" i="9"/>
  <c r="Q931" i="9"/>
  <c r="Q1023" i="9"/>
  <c r="Q1096" i="9"/>
  <c r="Q1169" i="9"/>
  <c r="Q1242" i="9"/>
  <c r="Q1315" i="9"/>
  <c r="Q1407" i="9"/>
  <c r="Q1480" i="9"/>
  <c r="Q1553" i="9"/>
  <c r="Q87" i="9"/>
  <c r="Q160" i="9"/>
  <c r="Q233" i="9"/>
  <c r="Q306" i="9"/>
  <c r="Q379" i="9"/>
  <c r="Q471" i="9"/>
  <c r="Q544" i="9"/>
  <c r="Q617" i="9"/>
  <c r="Q690" i="9"/>
  <c r="Q763" i="9"/>
  <c r="Q855" i="9"/>
  <c r="Q928" i="9"/>
  <c r="Q1001" i="9"/>
  <c r="Q1074" i="9"/>
  <c r="Q1147" i="9"/>
  <c r="Q1239" i="9"/>
  <c r="Q1312" i="9"/>
  <c r="Q1385" i="9"/>
  <c r="Q1458" i="9"/>
  <c r="Q1531" i="9"/>
  <c r="Q1623" i="9"/>
  <c r="Q184" i="9"/>
  <c r="Q495" i="9"/>
  <c r="Q787" i="9"/>
  <c r="Q1098" i="9"/>
  <c r="Q1409" i="9"/>
  <c r="Q1626" i="9"/>
  <c r="Q1719" i="9"/>
  <c r="Q1792" i="9"/>
  <c r="Q1865" i="9"/>
  <c r="Q1938" i="9"/>
  <c r="Q2011" i="9"/>
  <c r="Q2103" i="9"/>
  <c r="Q2176" i="9"/>
  <c r="Q2249" i="9"/>
  <c r="Q2322" i="9"/>
  <c r="Q2395" i="9"/>
  <c r="Q2487" i="9"/>
  <c r="Q2560" i="9"/>
  <c r="Q2633" i="9"/>
  <c r="Q42" i="9"/>
  <c r="Q353" i="9"/>
  <c r="Q664" i="9"/>
  <c r="Q975" i="9"/>
  <c r="Q1267" i="9"/>
  <c r="Q1578" i="9"/>
  <c r="Q1674" i="9"/>
  <c r="Q1747" i="9"/>
  <c r="Q1839" i="9"/>
  <c r="Q1912" i="9"/>
  <c r="Q1985" i="9"/>
  <c r="Q2058" i="9"/>
  <c r="Q2131" i="9"/>
  <c r="Q2223" i="9"/>
  <c r="Q2296" i="9"/>
  <c r="Q2369" i="9"/>
  <c r="Q2442" i="9"/>
  <c r="Q2515" i="9"/>
  <c r="Q2607" i="9"/>
  <c r="Q2680" i="9"/>
  <c r="Q2753" i="9"/>
  <c r="Q2826" i="9"/>
  <c r="Q303" i="9"/>
  <c r="Q595" i="9"/>
  <c r="Q906" i="9"/>
  <c r="Q1217" i="9"/>
  <c r="Q1528" i="9"/>
  <c r="Q1671" i="9"/>
  <c r="Q1744" i="9"/>
  <c r="Q1817" i="9"/>
  <c r="Q1890" i="9"/>
  <c r="Q1963" i="9"/>
  <c r="Q2055" i="9"/>
  <c r="Q2128" i="9"/>
  <c r="Q2201" i="9"/>
  <c r="Q2274" i="9"/>
  <c r="Q2347" i="9"/>
  <c r="Q2439" i="9"/>
  <c r="Q2512" i="9"/>
  <c r="Q2585" i="9"/>
  <c r="Q2658" i="9"/>
  <c r="Q15" i="9"/>
  <c r="Q307" i="9"/>
  <c r="Q618" i="9"/>
  <c r="Q929" i="9"/>
  <c r="Q1240" i="9"/>
  <c r="Q1551" i="9"/>
  <c r="Q1672" i="9"/>
  <c r="Q1745" i="9"/>
  <c r="Q1818" i="9"/>
  <c r="Q1891" i="9"/>
  <c r="Q1983" i="9"/>
  <c r="Q2056" i="9"/>
  <c r="Q2129" i="9"/>
  <c r="Q2202" i="9"/>
  <c r="Q2275" i="9"/>
  <c r="Q2367" i="9"/>
  <c r="Q2440" i="9"/>
  <c r="Q2513" i="9"/>
  <c r="Q2586" i="9"/>
  <c r="Q2659" i="9"/>
  <c r="Q2751" i="9"/>
  <c r="Q2824" i="9"/>
  <c r="Q2847" i="9"/>
  <c r="Q2920" i="9"/>
  <c r="Q2993" i="9"/>
  <c r="Q3066" i="9"/>
  <c r="Q3139" i="9"/>
  <c r="Q3231" i="9"/>
  <c r="Q3304" i="9"/>
  <c r="Q3377" i="9"/>
  <c r="Q3450" i="9"/>
  <c r="Q3523" i="9"/>
  <c r="Q3615" i="9"/>
  <c r="Q3688" i="9"/>
  <c r="Q3761" i="9"/>
  <c r="Q3834" i="9"/>
  <c r="Q3907" i="9"/>
  <c r="Q3999" i="9"/>
  <c r="Q4072" i="9"/>
  <c r="Q4145" i="9"/>
  <c r="Q4218" i="9"/>
  <c r="Q2777" i="9"/>
  <c r="Q2875" i="9"/>
  <c r="Q2967" i="9"/>
  <c r="Q3040" i="9"/>
  <c r="Q3113" i="9"/>
  <c r="Q3186" i="9"/>
  <c r="Q3259" i="9"/>
  <c r="Q3351" i="9"/>
  <c r="Q3424" i="9"/>
  <c r="Q3497" i="9"/>
  <c r="Q3570" i="9"/>
  <c r="Q3643" i="9"/>
  <c r="Q3735" i="9"/>
  <c r="Q3808" i="9"/>
  <c r="Q3881" i="9"/>
  <c r="Q3954" i="9"/>
  <c r="Q4027" i="9"/>
  <c r="Q4119" i="9"/>
  <c r="Q4192" i="9"/>
  <c r="Q4265" i="9"/>
  <c r="Q4338" i="9"/>
  <c r="Q2752" i="9"/>
  <c r="Q2872" i="9"/>
  <c r="Q2945" i="9"/>
  <c r="Q3018" i="9"/>
  <c r="Q3091" i="9"/>
  <c r="Q3183" i="9"/>
  <c r="Q3256" i="9"/>
  <c r="Q3329" i="9"/>
  <c r="Q3402" i="9"/>
  <c r="Q3475" i="9"/>
  <c r="Q3567" i="9"/>
  <c r="Q3640" i="9"/>
  <c r="Q3713" i="9"/>
  <c r="Q3786" i="9"/>
  <c r="Q3859" i="9"/>
  <c r="Q3951" i="9"/>
  <c r="Q4024" i="9"/>
  <c r="Q4097" i="9"/>
  <c r="Q4170" i="9"/>
  <c r="Q4243" i="9"/>
  <c r="Q2827" i="9"/>
  <c r="Q2919" i="9"/>
  <c r="Q2992" i="9"/>
  <c r="Q3065" i="9"/>
  <c r="Q3138" i="9"/>
  <c r="Q3211" i="9"/>
  <c r="Q3303" i="9"/>
  <c r="Q3376" i="9"/>
  <c r="Q3449" i="9"/>
  <c r="Q3522" i="9"/>
  <c r="Q3595" i="9"/>
  <c r="Q3687" i="9"/>
  <c r="Q3760" i="9"/>
  <c r="Q3833" i="9"/>
  <c r="Q3906" i="9"/>
  <c r="Q3979" i="9"/>
  <c r="Q4071" i="9"/>
  <c r="Q4144" i="9"/>
  <c r="Q4217" i="9"/>
  <c r="Q4290" i="9"/>
  <c r="Q4363" i="9"/>
  <c r="Q4314" i="9"/>
  <c r="Q4435" i="9"/>
  <c r="Q4527" i="9"/>
  <c r="Q4600" i="9"/>
  <c r="Q4673" i="9"/>
  <c r="Q4746" i="9"/>
  <c r="Q4819" i="9"/>
  <c r="Q4911" i="9"/>
  <c r="Q4984" i="9"/>
  <c r="Q5057" i="9"/>
  <c r="Q5130" i="9"/>
  <c r="Q5203" i="9"/>
  <c r="Q5295" i="9"/>
  <c r="Q5368" i="9"/>
  <c r="Q5441" i="9"/>
  <c r="Q5514" i="9"/>
  <c r="Q5587" i="9"/>
  <c r="Q5679" i="9"/>
  <c r="Q5752" i="9"/>
  <c r="Q5825" i="9"/>
  <c r="Q5898" i="9"/>
  <c r="Q4289" i="9"/>
  <c r="Q4432" i="9"/>
  <c r="Q4505" i="9"/>
  <c r="Q4578" i="9"/>
  <c r="Q4651" i="9"/>
  <c r="Q4743" i="9"/>
  <c r="Q4816" i="9"/>
  <c r="Q4889" i="9"/>
  <c r="Q4962" i="9"/>
  <c r="Q5035" i="9"/>
  <c r="Q5127" i="9"/>
  <c r="Q5200" i="9"/>
  <c r="Q5273" i="9"/>
  <c r="Q5346" i="9"/>
  <c r="Q5419" i="9"/>
  <c r="Q5511" i="9"/>
  <c r="Q5584" i="9"/>
  <c r="Q5657" i="9"/>
  <c r="Q5730" i="9"/>
  <c r="Q5803" i="9"/>
  <c r="Q5895" i="9"/>
  <c r="Q5968" i="9"/>
  <c r="Q6041" i="9"/>
  <c r="Q6114" i="9"/>
  <c r="Q4383" i="9"/>
  <c r="Q4479" i="9"/>
  <c r="Q4552" i="9"/>
  <c r="Q4625" i="9"/>
  <c r="Q4698" i="9"/>
  <c r="Q4771" i="9"/>
  <c r="Q4863" i="9"/>
  <c r="Q4936" i="9"/>
  <c r="Q5009" i="9"/>
  <c r="Q5082" i="9"/>
  <c r="Q5155" i="9"/>
  <c r="Q5247" i="9"/>
  <c r="Q5320" i="9"/>
  <c r="Q5393" i="9"/>
  <c r="Q5466" i="9"/>
  <c r="Q5539" i="9"/>
  <c r="Q5631" i="9"/>
  <c r="Q5704" i="9"/>
  <c r="Q5777" i="9"/>
  <c r="Q5850" i="9"/>
  <c r="Q5923" i="9"/>
  <c r="Q4312" i="9"/>
  <c r="Q4434" i="9"/>
  <c r="Q4507" i="9"/>
  <c r="Q4599" i="9"/>
  <c r="Q5804" i="9"/>
  <c r="Q5948" i="9"/>
  <c r="Q6044" i="9"/>
  <c r="Q6140" i="9"/>
  <c r="Q6236" i="9"/>
  <c r="Q6332" i="9"/>
  <c r="Q6428" i="9"/>
  <c r="Q6524" i="9"/>
  <c r="Q6620" i="9"/>
  <c r="Q6716" i="9"/>
  <c r="Q6812" i="9"/>
  <c r="Q6908" i="9"/>
  <c r="Q8763" i="9"/>
  <c r="Q8667" i="9"/>
  <c r="Q8571" i="9"/>
  <c r="Q8475" i="9"/>
  <c r="Q8379" i="9"/>
  <c r="Q8283" i="9"/>
  <c r="Q8207" i="9"/>
  <c r="Q8159" i="9"/>
  <c r="Q8111" i="9"/>
  <c r="Q8063" i="9"/>
  <c r="Q8015" i="9"/>
  <c r="Q7967" i="9"/>
  <c r="Q7919" i="9"/>
  <c r="Q7871" i="9"/>
  <c r="Q7823" i="9"/>
  <c r="Q7775" i="9"/>
  <c r="Q7727" i="9"/>
  <c r="Q7679" i="9"/>
  <c r="Q7631" i="9"/>
  <c r="Q7583" i="9"/>
  <c r="Q7535" i="9"/>
  <c r="Q7487" i="9"/>
  <c r="Q7439" i="9"/>
  <c r="Q7391" i="9"/>
  <c r="Q7343" i="9"/>
  <c r="Q7295" i="9"/>
  <c r="Q7247" i="9"/>
  <c r="Q7199" i="9"/>
  <c r="Q7151" i="9"/>
  <c r="Q7103" i="9"/>
  <c r="Q7055" i="9"/>
  <c r="Q7007" i="9"/>
  <c r="Q6933" i="9"/>
  <c r="Q16" i="9"/>
  <c r="Q89" i="9"/>
  <c r="Q162" i="9"/>
  <c r="Q235" i="9"/>
  <c r="Q327" i="9"/>
  <c r="Q400" i="9"/>
  <c r="Q473" i="9"/>
  <c r="Q546" i="9"/>
  <c r="Q619" i="9"/>
  <c r="Q711" i="9"/>
  <c r="Q784" i="9"/>
  <c r="Q857" i="9"/>
  <c r="Q930" i="9"/>
  <c r="Q1003" i="9"/>
  <c r="Q1095" i="9"/>
  <c r="Q1168" i="9"/>
  <c r="Q1241" i="9"/>
  <c r="Q1314" i="9"/>
  <c r="Q1387" i="9"/>
  <c r="Q1479" i="9"/>
  <c r="Q1552" i="9"/>
  <c r="Q40" i="9"/>
  <c r="Q113" i="9"/>
  <c r="Q186" i="9"/>
  <c r="Q259" i="9"/>
  <c r="Q351" i="9"/>
  <c r="Q424" i="9"/>
  <c r="Q497" i="9"/>
  <c r="Q570" i="9"/>
  <c r="Q643" i="9"/>
  <c r="Q735" i="9"/>
  <c r="Q808" i="9"/>
  <c r="Q881" i="9"/>
  <c r="Q954" i="9"/>
  <c r="Q1027" i="9"/>
  <c r="Q1119" i="9"/>
  <c r="Q1192" i="9"/>
  <c r="Q1265" i="9"/>
  <c r="Q1338" i="9"/>
  <c r="Q1411" i="9"/>
  <c r="Q1503" i="9"/>
  <c r="Q1576" i="9"/>
  <c r="Q91" i="9"/>
  <c r="Q183" i="9"/>
  <c r="Q256" i="9"/>
  <c r="Q329" i="9"/>
  <c r="Q402" i="9"/>
  <c r="Q475" i="9"/>
  <c r="Q567" i="9"/>
  <c r="Q640" i="9"/>
  <c r="Q713" i="9"/>
  <c r="Q786" i="9"/>
  <c r="Q859" i="9"/>
  <c r="Q951" i="9"/>
  <c r="Q1024" i="9"/>
  <c r="Q1097" i="9"/>
  <c r="Q1170" i="9"/>
  <c r="Q1243" i="9"/>
  <c r="Q1335" i="9"/>
  <c r="Q1408" i="9"/>
  <c r="Q1481" i="9"/>
  <c r="Q1554" i="9"/>
  <c r="Q1627" i="9"/>
  <c r="Q257" i="9"/>
  <c r="Q568" i="9"/>
  <c r="Q879" i="9"/>
  <c r="Q1171" i="9"/>
  <c r="Q1482" i="9"/>
  <c r="Q1650" i="9"/>
  <c r="Q1723" i="9"/>
  <c r="Q1815" i="9"/>
  <c r="Q1888" i="9"/>
  <c r="Q1961" i="9"/>
  <c r="Q2034" i="9"/>
  <c r="Q2107" i="9"/>
  <c r="Q2199" i="9"/>
  <c r="Q2272" i="9"/>
  <c r="Q2345" i="9"/>
  <c r="Q2418" i="9"/>
  <c r="Q2491" i="9"/>
  <c r="Q2583" i="9"/>
  <c r="Q2656" i="9"/>
  <c r="Q115" i="9"/>
  <c r="Q426" i="9"/>
  <c r="Q737" i="9"/>
  <c r="Q1048" i="9"/>
  <c r="Q1359" i="9"/>
  <c r="Q1603" i="9"/>
  <c r="Q1697" i="9"/>
  <c r="Q1770" i="9"/>
  <c r="Q1843" i="9"/>
  <c r="Q1935" i="9"/>
  <c r="Q2008" i="9"/>
  <c r="Q2081" i="9"/>
  <c r="Q2154" i="9"/>
  <c r="Q2227" i="9"/>
  <c r="Q2319" i="9"/>
  <c r="Q2392" i="9"/>
  <c r="Q2465" i="9"/>
  <c r="Q2538" i="9"/>
  <c r="Q2611" i="9"/>
  <c r="Q2703" i="9"/>
  <c r="Q2776" i="9"/>
  <c r="Q65" i="9"/>
  <c r="Q376" i="9"/>
  <c r="Q687" i="9"/>
  <c r="Q979" i="9"/>
  <c r="Q1290" i="9"/>
  <c r="Q1599" i="9"/>
  <c r="Q1675" i="9"/>
  <c r="Q1767" i="9"/>
  <c r="Q1840" i="9"/>
  <c r="Q1913" i="9"/>
  <c r="Q1986" i="9"/>
  <c r="Q2059" i="9"/>
  <c r="Q2151" i="9"/>
  <c r="Q2224" i="9"/>
  <c r="Q2297" i="9"/>
  <c r="Q2370" i="9"/>
  <c r="Q2443" i="9"/>
  <c r="Q2535" i="9"/>
  <c r="Q2608" i="9"/>
  <c r="Q2681" i="9"/>
  <c r="Q88" i="9"/>
  <c r="Q399" i="9"/>
  <c r="Q691" i="9"/>
  <c r="Q1002" i="9"/>
  <c r="Q1313" i="9"/>
  <c r="Q1601" i="9"/>
  <c r="Q1695" i="9"/>
  <c r="Q1768" i="9"/>
  <c r="Q1841" i="9"/>
  <c r="Q1914" i="9"/>
  <c r="Q1987" i="9"/>
  <c r="Q2079" i="9"/>
  <c r="Q2152" i="9"/>
  <c r="Q2225" i="9"/>
  <c r="Q2298" i="9"/>
  <c r="Q2371" i="9"/>
  <c r="Q2463" i="9"/>
  <c r="Q2536" i="9"/>
  <c r="Q2609" i="9"/>
  <c r="Q2682" i="9"/>
  <c r="Q2755" i="9"/>
  <c r="Q2729" i="9"/>
  <c r="Q2851" i="9"/>
  <c r="Q2943" i="9"/>
  <c r="Q3016" i="9"/>
  <c r="Q3089" i="9"/>
  <c r="Q3162" i="9"/>
  <c r="Q3235" i="9"/>
  <c r="Q3327" i="9"/>
  <c r="Q3400" i="9"/>
  <c r="Q3473" i="9"/>
  <c r="Q3546" i="9"/>
  <c r="Q3619" i="9"/>
  <c r="Q3711" i="9"/>
  <c r="Q3784" i="9"/>
  <c r="Q3857" i="9"/>
  <c r="Q3930" i="9"/>
  <c r="Q4003" i="9"/>
  <c r="Q4095" i="9"/>
  <c r="Q4168" i="9"/>
  <c r="Q4241" i="9"/>
  <c r="Q2823" i="9"/>
  <c r="Q2898" i="9"/>
  <c r="Q2971" i="9"/>
  <c r="Q3063" i="9"/>
  <c r="Q3136" i="9"/>
  <c r="Q3209" i="9"/>
  <c r="Q3282" i="9"/>
  <c r="Q3355" i="9"/>
  <c r="Q3447" i="9"/>
  <c r="Q3520" i="9"/>
  <c r="Q3593" i="9"/>
  <c r="Q3666" i="9"/>
  <c r="Q3739" i="9"/>
  <c r="Q3831" i="9"/>
  <c r="Q3904" i="9"/>
  <c r="Q3977" i="9"/>
  <c r="Q4050" i="9"/>
  <c r="Q4123" i="9"/>
  <c r="Q4215" i="9"/>
  <c r="Q4288" i="9"/>
  <c r="Q4361" i="9"/>
  <c r="Q2779" i="9"/>
  <c r="Q2895" i="9"/>
  <c r="Q2968" i="9"/>
  <c r="Q3041" i="9"/>
  <c r="Q3114" i="9"/>
  <c r="Q3187" i="9"/>
  <c r="Q3279" i="9"/>
  <c r="Q3352" i="9"/>
  <c r="Q3425" i="9"/>
  <c r="Q3498" i="9"/>
  <c r="Q3571" i="9"/>
  <c r="Q3663" i="9"/>
  <c r="Q3736" i="9"/>
  <c r="Q3809" i="9"/>
  <c r="Q3882" i="9"/>
  <c r="Q3955" i="9"/>
  <c r="Q4047" i="9"/>
  <c r="Q4120" i="9"/>
  <c r="Q4193" i="9"/>
  <c r="Q2706" i="9"/>
  <c r="Q2850" i="9"/>
  <c r="Q2923" i="9"/>
  <c r="Q3015" i="9"/>
  <c r="Q3088" i="9"/>
  <c r="Q3161" i="9"/>
  <c r="Q3234" i="9"/>
  <c r="Q3307" i="9"/>
  <c r="Q3399" i="9"/>
  <c r="Q3472" i="9"/>
  <c r="Q3545" i="9"/>
  <c r="Q3618" i="9"/>
  <c r="Q3691" i="9"/>
  <c r="Q3783" i="9"/>
  <c r="Q3856" i="9"/>
  <c r="Q3929" i="9"/>
  <c r="Q4002" i="9"/>
  <c r="Q4075" i="9"/>
  <c r="Q4167" i="9"/>
  <c r="Q4240" i="9"/>
  <c r="Q4313" i="9"/>
  <c r="Q4386" i="9"/>
  <c r="Q4360" i="9"/>
  <c r="Q4458" i="9"/>
  <c r="Q4531" i="9"/>
  <c r="Q4623" i="9"/>
  <c r="Q4696" i="9"/>
  <c r="Q4769" i="9"/>
  <c r="Q4842" i="9"/>
  <c r="Q4915" i="9"/>
  <c r="Q5007" i="9"/>
  <c r="Q5080" i="9"/>
  <c r="Q5153" i="9"/>
  <c r="Q5226" i="9"/>
  <c r="Q5299" i="9"/>
  <c r="Q5391" i="9"/>
  <c r="Q5464" i="9"/>
  <c r="Q5537" i="9"/>
  <c r="Q5610" i="9"/>
  <c r="Q5683" i="9"/>
  <c r="Q5775" i="9"/>
  <c r="Q5848" i="9"/>
  <c r="Q5921" i="9"/>
  <c r="Q4335" i="9"/>
  <c r="Q4455" i="9"/>
  <c r="Q4528" i="9"/>
  <c r="Q4601" i="9"/>
  <c r="Q4674" i="9"/>
  <c r="Q4747" i="9"/>
  <c r="Q4839" i="9"/>
  <c r="Q4912" i="9"/>
  <c r="Q4985" i="9"/>
  <c r="Q5058" i="9"/>
  <c r="Q5131" i="9"/>
  <c r="Q5223" i="9"/>
  <c r="Q5296" i="9"/>
  <c r="Q5369" i="9"/>
  <c r="Q5442" i="9"/>
  <c r="Q5515" i="9"/>
  <c r="Q5607" i="9"/>
  <c r="Q5680" i="9"/>
  <c r="Q5753" i="9"/>
  <c r="Q5826" i="9"/>
  <c r="Q5899" i="9"/>
  <c r="Q5991" i="9"/>
  <c r="Q6064" i="9"/>
  <c r="Q6137" i="9"/>
  <c r="Q4410" i="9"/>
  <c r="Q4483" i="9"/>
  <c r="Q4575" i="9"/>
  <c r="Q4648" i="9"/>
  <c r="Q4721" i="9"/>
  <c r="Q4794" i="9"/>
  <c r="Q4867" i="9"/>
  <c r="Q4959" i="9"/>
  <c r="Q5032" i="9"/>
  <c r="Q5105" i="9"/>
  <c r="Q5852" i="9"/>
  <c r="Q5972" i="9"/>
  <c r="Q6068" i="9"/>
  <c r="Q6164" i="9"/>
  <c r="Q6260" i="9"/>
  <c r="Q6356" i="9"/>
  <c r="Q6452" i="9"/>
  <c r="Q6548" i="9"/>
  <c r="Q6644" i="9"/>
  <c r="Q6740" i="9"/>
  <c r="Q6836" i="9"/>
  <c r="Q6932" i="9"/>
  <c r="Q8734" i="9"/>
  <c r="Q8643" i="9"/>
  <c r="Q8547" i="9"/>
  <c r="Q8451" i="9"/>
  <c r="Q8355" i="9"/>
  <c r="Q8259" i="9"/>
  <c r="Q8187" i="9"/>
  <c r="Q8139" i="9"/>
  <c r="Q8091" i="9"/>
  <c r="Q8043" i="9"/>
  <c r="Q7995" i="9"/>
  <c r="Q7947" i="9"/>
  <c r="Q7899" i="9"/>
  <c r="Q7851" i="9"/>
  <c r="Q7803" i="9"/>
  <c r="Q7755" i="9"/>
  <c r="Q7707" i="9"/>
  <c r="Q7659" i="9"/>
  <c r="Q7611" i="9"/>
  <c r="Q7563" i="9"/>
  <c r="Q7515" i="9"/>
  <c r="Q7467" i="9"/>
  <c r="Q7419" i="9"/>
  <c r="Q7371" i="9"/>
  <c r="Q7323" i="9"/>
  <c r="Q7275" i="9"/>
  <c r="Q7227" i="9"/>
  <c r="Q7179" i="9"/>
  <c r="Q7131" i="9"/>
  <c r="Q7083" i="9"/>
  <c r="Q7035" i="9"/>
  <c r="Q6987" i="9"/>
  <c r="Q6909" i="9"/>
  <c r="Q39" i="9"/>
  <c r="Q112" i="9"/>
  <c r="Q185" i="9"/>
  <c r="Q258" i="9"/>
  <c r="Q331" i="9"/>
  <c r="Q423" i="9"/>
  <c r="Q496" i="9"/>
  <c r="Q569" i="9"/>
  <c r="Q642" i="9"/>
  <c r="Q715" i="9"/>
  <c r="Q807" i="9"/>
  <c r="Q880" i="9"/>
  <c r="Q953" i="9"/>
  <c r="Q1026" i="9"/>
  <c r="Q1099" i="9"/>
  <c r="Q1191" i="9"/>
  <c r="Q1264" i="9"/>
  <c r="Q1337" i="9"/>
  <c r="Q1410" i="9"/>
  <c r="Q1483" i="9"/>
  <c r="Q1575" i="9"/>
  <c r="Q63" i="9"/>
  <c r="Q136" i="9"/>
  <c r="Q209" i="9"/>
  <c r="Q282" i="9"/>
  <c r="Q355" i="9"/>
  <c r="Q447" i="9"/>
  <c r="Q520" i="9"/>
  <c r="Q593" i="9"/>
  <c r="Q666" i="9"/>
  <c r="Q739" i="9"/>
  <c r="Q831" i="9"/>
  <c r="Q904" i="9"/>
  <c r="Q977" i="9"/>
  <c r="Q1050" i="9"/>
  <c r="Q1123" i="9"/>
  <c r="Q1215" i="9"/>
  <c r="Q1288" i="9"/>
  <c r="Q1361" i="9"/>
  <c r="Q1434" i="9"/>
  <c r="Q1507" i="9"/>
  <c r="Q41" i="9"/>
  <c r="Q114" i="9"/>
  <c r="Q187" i="9"/>
  <c r="Q279" i="9"/>
  <c r="Q352" i="9"/>
  <c r="Q425" i="9"/>
  <c r="Q498" i="9"/>
  <c r="Q571" i="9"/>
  <c r="Q663" i="9"/>
  <c r="Q736" i="9"/>
  <c r="Q809" i="9"/>
  <c r="Q882" i="9"/>
  <c r="Q955" i="9"/>
  <c r="Q1047" i="9"/>
  <c r="Q1120" i="9"/>
  <c r="Q1193" i="9"/>
  <c r="Q1266" i="9"/>
  <c r="Q1339" i="9"/>
  <c r="Q1431" i="9"/>
  <c r="Q1504" i="9"/>
  <c r="Q1577" i="9"/>
  <c r="Q19" i="9"/>
  <c r="Q330" i="9"/>
  <c r="Q641" i="9"/>
  <c r="Q952" i="9"/>
  <c r="Q1263" i="9"/>
  <c r="Q1555" i="9"/>
  <c r="Q1673" i="9"/>
  <c r="Q1746" i="9"/>
  <c r="Q1819" i="9"/>
  <c r="Q1911" i="9"/>
  <c r="Q1984" i="9"/>
  <c r="Q2057" i="9"/>
  <c r="Q2130" i="9"/>
  <c r="Q2203" i="9"/>
  <c r="Q2295" i="9"/>
  <c r="Q2368" i="9"/>
  <c r="Q2441" i="9"/>
  <c r="Q2514" i="9"/>
  <c r="Q2587" i="9"/>
  <c r="Q2679" i="9"/>
  <c r="Q207" i="9"/>
  <c r="Q499" i="9"/>
  <c r="Q810" i="9"/>
  <c r="Q1121" i="9"/>
  <c r="Q1432" i="9"/>
  <c r="Q1647" i="9"/>
  <c r="Q1720" i="9"/>
  <c r="Q1793" i="9"/>
  <c r="Q1866" i="9"/>
  <c r="Q1939" i="9"/>
  <c r="Q2031" i="9"/>
  <c r="Q2104" i="9"/>
  <c r="Q2177" i="9"/>
  <c r="Q2250" i="9"/>
  <c r="Q2323" i="9"/>
  <c r="Q2415" i="9"/>
  <c r="Q2488" i="9"/>
  <c r="Q2561" i="9"/>
  <c r="Q2634" i="9"/>
  <c r="Q2707" i="9"/>
  <c r="Q2799" i="9"/>
  <c r="Q138" i="9"/>
  <c r="Q449" i="9"/>
  <c r="Q760" i="9"/>
  <c r="Q1071" i="9"/>
  <c r="Q1363" i="9"/>
  <c r="Q1624" i="9"/>
  <c r="Q1698" i="9"/>
  <c r="Q1771" i="9"/>
  <c r="Q1863" i="9"/>
  <c r="Q1936" i="9"/>
  <c r="Q2009" i="9"/>
  <c r="Q2082" i="9"/>
  <c r="Q2155" i="9"/>
  <c r="Q2247" i="9"/>
  <c r="Q2320" i="9"/>
  <c r="Q2393" i="9"/>
  <c r="Q2466" i="9"/>
  <c r="Q2539" i="9"/>
  <c r="Q2631" i="9"/>
  <c r="Q2704" i="9"/>
  <c r="Q161" i="9"/>
  <c r="Q472" i="9"/>
  <c r="Q783" i="9"/>
  <c r="Q1075" i="9"/>
  <c r="Q1386" i="9"/>
  <c r="Q1625" i="9"/>
  <c r="Q1699" i="9"/>
  <c r="Q1791" i="9"/>
  <c r="Q1864" i="9"/>
  <c r="Q1937" i="9"/>
  <c r="Q2010" i="9"/>
  <c r="Q2083" i="9"/>
  <c r="Q2175" i="9"/>
  <c r="Q2248" i="9"/>
  <c r="Q2321" i="9"/>
  <c r="Q2394" i="9"/>
  <c r="Q2467" i="9"/>
  <c r="Q2559" i="9"/>
  <c r="Q2632" i="9"/>
  <c r="Q2705" i="9"/>
  <c r="Q2778" i="9"/>
  <c r="Q2775" i="9"/>
  <c r="Q2874" i="9"/>
  <c r="Q2947" i="9"/>
  <c r="Q3039" i="9"/>
  <c r="Q3112" i="9"/>
  <c r="Q3185" i="9"/>
  <c r="Q3258" i="9"/>
  <c r="Q3331" i="9"/>
  <c r="Q3423" i="9"/>
  <c r="Q3496" i="9"/>
  <c r="Q3569" i="9"/>
  <c r="Q3642" i="9"/>
  <c r="Q3715" i="9"/>
  <c r="Q3807" i="9"/>
  <c r="Q3880" i="9"/>
  <c r="Q3953" i="9"/>
  <c r="Q4026" i="9"/>
  <c r="Q4099" i="9"/>
  <c r="Q4191" i="9"/>
  <c r="Q4264" i="9"/>
  <c r="Q2848" i="9"/>
  <c r="Q2921" i="9"/>
  <c r="Q2994" i="9"/>
  <c r="Q3067" i="9"/>
  <c r="Q3159" i="9"/>
  <c r="Q3232" i="9"/>
  <c r="Q3305" i="9"/>
  <c r="Q3378" i="9"/>
  <c r="Q3451" i="9"/>
  <c r="Q3543" i="9"/>
  <c r="Q3616" i="9"/>
  <c r="Q3689" i="9"/>
  <c r="Q3762" i="9"/>
  <c r="Q3835" i="9"/>
  <c r="Q3927" i="9"/>
  <c r="Q4000" i="9"/>
  <c r="Q4073" i="9"/>
  <c r="Q4146" i="9"/>
  <c r="Q4219" i="9"/>
  <c r="Q4311" i="9"/>
  <c r="Q4384" i="9"/>
  <c r="Q2825" i="9"/>
  <c r="Q2899" i="9"/>
  <c r="Q2991" i="9"/>
  <c r="Q3064" i="9"/>
  <c r="Q3137" i="9"/>
  <c r="Q3210" i="9"/>
  <c r="Q3283" i="9"/>
  <c r="Q3375" i="9"/>
  <c r="Q3448" i="9"/>
  <c r="Q3521" i="9"/>
  <c r="Q3594" i="9"/>
  <c r="Q3667" i="9"/>
  <c r="Q3759" i="9"/>
  <c r="Q3832" i="9"/>
  <c r="Q3905" i="9"/>
  <c r="Q3978" i="9"/>
  <c r="Q4051" i="9"/>
  <c r="Q4143" i="9"/>
  <c r="Q4216" i="9"/>
  <c r="Q2754" i="9"/>
  <c r="Q2873" i="9"/>
  <c r="Q2946" i="9"/>
  <c r="Q3019" i="9"/>
  <c r="Q3111" i="9"/>
  <c r="Q3184" i="9"/>
  <c r="Q3257" i="9"/>
  <c r="Q3330" i="9"/>
  <c r="Q3403" i="9"/>
  <c r="Q3495" i="9"/>
  <c r="Q3568" i="9"/>
  <c r="Q3641" i="9"/>
  <c r="Q3714" i="9"/>
  <c r="Q3787" i="9"/>
  <c r="Q3879" i="9"/>
  <c r="Q3952" i="9"/>
  <c r="Q4025" i="9"/>
  <c r="Q4098" i="9"/>
  <c r="Q4171" i="9"/>
  <c r="Q4263" i="9"/>
  <c r="Q4336" i="9"/>
  <c r="Q4409" i="9"/>
  <c r="Q4387" i="9"/>
  <c r="Q4481" i="9"/>
  <c r="Q4554" i="9"/>
  <c r="Q4627" i="9"/>
  <c r="Q4719" i="9"/>
  <c r="Q4792" i="9"/>
  <c r="Q4865" i="9"/>
  <c r="Q4938" i="9"/>
  <c r="Q5011" i="9"/>
  <c r="Q5103" i="9"/>
  <c r="Q5176" i="9"/>
  <c r="Q5249" i="9"/>
  <c r="Q5322" i="9"/>
  <c r="Q5395" i="9"/>
  <c r="Q5487" i="9"/>
  <c r="Q5560" i="9"/>
  <c r="Q5633" i="9"/>
  <c r="Q5706" i="9"/>
  <c r="Q5779" i="9"/>
  <c r="Q5871" i="9"/>
  <c r="Q5944" i="9"/>
  <c r="Q4362" i="9"/>
  <c r="Q4459" i="9"/>
  <c r="Q4551" i="9"/>
  <c r="Q4624" i="9"/>
  <c r="Q4697" i="9"/>
  <c r="Q4770" i="9"/>
  <c r="Q4843" i="9"/>
  <c r="Q4935" i="9"/>
  <c r="Q5008" i="9"/>
  <c r="Q5081" i="9"/>
  <c r="Q5154" i="9"/>
  <c r="Q5227" i="9"/>
  <c r="Q5319" i="9"/>
  <c r="Q5392" i="9"/>
  <c r="Q5465" i="9"/>
  <c r="Q5538" i="9"/>
  <c r="Q5611" i="9"/>
  <c r="Q5703" i="9"/>
  <c r="Q5776" i="9"/>
  <c r="Q5849" i="9"/>
  <c r="Q5922" i="9"/>
  <c r="Q5995" i="9"/>
  <c r="Q6087" i="9"/>
  <c r="Q4291" i="9"/>
  <c r="Q4433" i="9"/>
  <c r="Q4506" i="9"/>
  <c r="Q4579" i="9"/>
  <c r="Q4671" i="9"/>
  <c r="Q4744" i="9"/>
  <c r="Q4817" i="9"/>
  <c r="Q4890" i="9"/>
  <c r="Q4963" i="9"/>
  <c r="Q5055" i="9"/>
  <c r="Q5128" i="9"/>
  <c r="Q5201" i="9"/>
  <c r="Q5274" i="9"/>
  <c r="Q5347" i="9"/>
  <c r="Q5439" i="9"/>
  <c r="Q5512" i="9"/>
  <c r="Q5585" i="9"/>
  <c r="Q5658" i="9"/>
  <c r="Q5731" i="9"/>
  <c r="Q5823" i="9"/>
  <c r="Q5896" i="9"/>
  <c r="Q5969" i="9"/>
  <c r="Q4385" i="9"/>
  <c r="Q4480" i="9"/>
  <c r="Q4553" i="9"/>
  <c r="Q4626" i="9"/>
  <c r="Q5178" i="9"/>
  <c r="Q5370" i="9"/>
  <c r="Q5535" i="9"/>
  <c r="Q5681" i="9"/>
  <c r="Q5827" i="9"/>
  <c r="Q4266" i="9"/>
  <c r="Q4503" i="9"/>
  <c r="Q4649" i="9"/>
  <c r="Q4722" i="9"/>
  <c r="Q4795" i="9"/>
  <c r="Q4887" i="9"/>
  <c r="Q4960" i="9"/>
  <c r="Q5033" i="9"/>
  <c r="Q5106" i="9"/>
  <c r="Q5179" i="9"/>
  <c r="Q5271" i="9"/>
  <c r="Q5344" i="9"/>
  <c r="Q5417" i="9"/>
  <c r="Q5490" i="9"/>
  <c r="Q5563" i="9"/>
  <c r="Q5655" i="9"/>
  <c r="Q5728" i="9"/>
  <c r="Q5801" i="9"/>
  <c r="Q5874" i="9"/>
  <c r="Q5947" i="9"/>
  <c r="Q6039" i="9"/>
  <c r="Q6112" i="9"/>
  <c r="Q8730" i="9"/>
  <c r="Q8657" i="9"/>
  <c r="Q8584" i="9"/>
  <c r="Q8511" i="9"/>
  <c r="Q8419" i="9"/>
  <c r="Q8346" i="9"/>
  <c r="Q8273" i="9"/>
  <c r="Q8200" i="9"/>
  <c r="Q8127" i="9"/>
  <c r="Q8035" i="9"/>
  <c r="Q7962" i="9"/>
  <c r="Q7889" i="9"/>
  <c r="Q7816" i="9"/>
  <c r="Q7743" i="9"/>
  <c r="Q7651" i="9"/>
  <c r="Q7578" i="9"/>
  <c r="Q7505" i="9"/>
  <c r="Q7432" i="9"/>
  <c r="Q7359" i="9"/>
  <c r="Q7267" i="9"/>
  <c r="Q7194" i="9"/>
  <c r="Q7121" i="9"/>
  <c r="Q7048" i="9"/>
  <c r="Q6975" i="9"/>
  <c r="Q6883" i="9"/>
  <c r="Q6810" i="9"/>
  <c r="Q6737" i="9"/>
  <c r="Q6664" i="9"/>
  <c r="Q6591" i="9"/>
  <c r="Q6499" i="9"/>
  <c r="Q6426" i="9"/>
  <c r="Q6353" i="9"/>
  <c r="Q6280" i="9"/>
  <c r="Q6207" i="9"/>
  <c r="Q6090" i="9"/>
  <c r="Q8752" i="9"/>
  <c r="Q8679" i="9"/>
  <c r="Q8587" i="9"/>
  <c r="Q8514" i="9"/>
  <c r="Q8441" i="9"/>
  <c r="Q8368" i="9"/>
  <c r="Q8295" i="9"/>
  <c r="Q8203" i="9"/>
  <c r="Q8130" i="9"/>
  <c r="Q8057" i="9"/>
  <c r="Q7984" i="9"/>
  <c r="Q7911" i="9"/>
  <c r="Q7819" i="9"/>
  <c r="Q7746" i="9"/>
  <c r="Q7673" i="9"/>
  <c r="Q7600" i="9"/>
  <c r="Q7527" i="9"/>
  <c r="Q7435" i="9"/>
  <c r="Q7362" i="9"/>
  <c r="Q7289" i="9"/>
  <c r="Q7216" i="9"/>
  <c r="Q7143" i="9"/>
  <c r="Q7051" i="9"/>
  <c r="Q6978" i="9"/>
  <c r="Q6905" i="9"/>
  <c r="Q6832" i="9"/>
  <c r="Q6759" i="9"/>
  <c r="Q6667" i="9"/>
  <c r="Q6594" i="9"/>
  <c r="Q6521" i="9"/>
  <c r="Q6448" i="9"/>
  <c r="Q6375" i="9"/>
  <c r="Q6283" i="9"/>
  <c r="Q6210" i="9"/>
  <c r="Q6115" i="9"/>
  <c r="Q8682" i="9"/>
  <c r="Q8609" i="9"/>
  <c r="Q8536" i="9"/>
  <c r="Q8463" i="9"/>
  <c r="Q8371" i="9"/>
  <c r="Q8298" i="9"/>
  <c r="Q8225" i="9"/>
  <c r="Q8152" i="9"/>
  <c r="Q8079" i="9"/>
  <c r="Q7987" i="9"/>
  <c r="Q7914" i="9"/>
  <c r="Q7841" i="9"/>
  <c r="Q7768" i="9"/>
  <c r="Q7695" i="9"/>
  <c r="Q7603" i="9"/>
  <c r="Q7530" i="9"/>
  <c r="Q7457" i="9"/>
  <c r="Q7384" i="9"/>
  <c r="Q7311" i="9"/>
  <c r="Q7219" i="9"/>
  <c r="Q7146" i="9"/>
  <c r="Q7073" i="9"/>
  <c r="Q7000" i="9"/>
  <c r="Q6927" i="9"/>
  <c r="Q6835" i="9"/>
  <c r="Q6762" i="9"/>
  <c r="Q6689" i="9"/>
  <c r="Q6616" i="9"/>
  <c r="Q6543" i="9"/>
  <c r="Q6451" i="9"/>
  <c r="Q6378" i="9"/>
  <c r="Q6305" i="9"/>
  <c r="Q6232" i="9"/>
  <c r="Q6159" i="9"/>
  <c r="Q5994" i="9"/>
  <c r="Q8631" i="9"/>
  <c r="Q8539" i="9"/>
  <c r="Q8466" i="9"/>
  <c r="Q8393" i="9"/>
  <c r="Q8320" i="9"/>
  <c r="Q8155" i="9"/>
  <c r="Q8082" i="9"/>
  <c r="Q7936" i="9"/>
  <c r="Q7698" i="9"/>
  <c r="Q7552" i="9"/>
  <c r="Q7314" i="9"/>
  <c r="Q7168" i="9"/>
  <c r="Q7003" i="9"/>
  <c r="Q6857" i="9"/>
  <c r="Q6619" i="9"/>
  <c r="Q6473" i="9"/>
  <c r="Q6235" i="9"/>
  <c r="Q6019" i="9"/>
  <c r="Q5251" i="9"/>
  <c r="Q5416" i="9"/>
  <c r="Q5562" i="9"/>
  <c r="Q5727" i="9"/>
  <c r="Q5873" i="9"/>
  <c r="Q4339" i="9"/>
  <c r="Q4530" i="9"/>
  <c r="Q4672" i="9"/>
  <c r="Q4745" i="9"/>
  <c r="Q4818" i="9"/>
  <c r="Q4891" i="9"/>
  <c r="Q4983" i="9"/>
  <c r="Q5056" i="9"/>
  <c r="Q5129" i="9"/>
  <c r="Q5202" i="9"/>
  <c r="Q5275" i="9"/>
  <c r="Q5367" i="9"/>
  <c r="Q5440" i="9"/>
  <c r="Q5513" i="9"/>
  <c r="Q5586" i="9"/>
  <c r="Q5659" i="9"/>
  <c r="Q5751" i="9"/>
  <c r="Q5824" i="9"/>
  <c r="Q5897" i="9"/>
  <c r="Q5970" i="9"/>
  <c r="Q6043" i="9"/>
  <c r="Q6135" i="9"/>
  <c r="Q8707" i="9"/>
  <c r="Q8634" i="9"/>
  <c r="Q8561" i="9"/>
  <c r="Q8488" i="9"/>
  <c r="Q8415" i="9"/>
  <c r="Q8323" i="9"/>
  <c r="Q8250" i="9"/>
  <c r="Q8177" i="9"/>
  <c r="Q8104" i="9"/>
  <c r="Q8031" i="9"/>
  <c r="Q7939" i="9"/>
  <c r="Q7866" i="9"/>
  <c r="Q7793" i="9"/>
  <c r="Q7720" i="9"/>
  <c r="Q7647" i="9"/>
  <c r="Q7555" i="9"/>
  <c r="Q7482" i="9"/>
  <c r="Q7409" i="9"/>
  <c r="Q7336" i="9"/>
  <c r="Q7263" i="9"/>
  <c r="Q7171" i="9"/>
  <c r="Q7098" i="9"/>
  <c r="Q7025" i="9"/>
  <c r="Q6952" i="9"/>
  <c r="Q6879" i="9"/>
  <c r="Q6787" i="9"/>
  <c r="Q6714" i="9"/>
  <c r="Q6641" i="9"/>
  <c r="Q6568" i="9"/>
  <c r="Q6495" i="9"/>
  <c r="Q6403" i="9"/>
  <c r="Q6330" i="9"/>
  <c r="Q6257" i="9"/>
  <c r="Q6184" i="9"/>
  <c r="Q6063" i="9"/>
  <c r="Q8729" i="9"/>
  <c r="Q8656" i="9"/>
  <c r="Q8583" i="9"/>
  <c r="Q8491" i="9"/>
  <c r="Q8418" i="9"/>
  <c r="Q8345" i="9"/>
  <c r="Q8272" i="9"/>
  <c r="Q8199" i="9"/>
  <c r="Q8107" i="9"/>
  <c r="Q8034" i="9"/>
  <c r="Q7961" i="9"/>
  <c r="Q7888" i="9"/>
  <c r="Q7815" i="9"/>
  <c r="Q7723" i="9"/>
  <c r="Q7650" i="9"/>
  <c r="Q7577" i="9"/>
  <c r="Q7504" i="9"/>
  <c r="Q7431" i="9"/>
  <c r="Q7339" i="9"/>
  <c r="Q7266" i="9"/>
  <c r="Q7193" i="9"/>
  <c r="Q7120" i="9"/>
  <c r="Q7047" i="9"/>
  <c r="Q6955" i="9"/>
  <c r="Q6882" i="9"/>
  <c r="Q6809" i="9"/>
  <c r="Q6736" i="9"/>
  <c r="Q6663" i="9"/>
  <c r="Q6571" i="9"/>
  <c r="Q6498" i="9"/>
  <c r="Q6425" i="9"/>
  <c r="Q6352" i="9"/>
  <c r="Q6279" i="9"/>
  <c r="Q6187" i="9"/>
  <c r="Q6088" i="9"/>
  <c r="Q8659" i="9"/>
  <c r="Q8586" i="9"/>
  <c r="Q8513" i="9"/>
  <c r="Q8440" i="9"/>
  <c r="Q8367" i="9"/>
  <c r="Q8275" i="9"/>
  <c r="Q8202" i="9"/>
  <c r="Q8129" i="9"/>
  <c r="Q8056" i="9"/>
  <c r="Q7983" i="9"/>
  <c r="Q7891" i="9"/>
  <c r="Q7818" i="9"/>
  <c r="Q7745" i="9"/>
  <c r="Q7672" i="9"/>
  <c r="Q7599" i="9"/>
  <c r="Q7507" i="9"/>
  <c r="Q7434" i="9"/>
  <c r="Q7361" i="9"/>
  <c r="Q7288" i="9"/>
  <c r="Q7215" i="9"/>
  <c r="Q7123" i="9"/>
  <c r="Q7050" i="9"/>
  <c r="Q6977" i="9"/>
  <c r="Q6904" i="9"/>
  <c r="Q6831" i="9"/>
  <c r="Q6739" i="9"/>
  <c r="Q6666" i="9"/>
  <c r="Q6593" i="9"/>
  <c r="Q6520" i="9"/>
  <c r="Q6447" i="9"/>
  <c r="Q6355" i="9"/>
  <c r="Q6282" i="9"/>
  <c r="Q6209" i="9"/>
  <c r="Q6113" i="9"/>
  <c r="Q8681" i="9"/>
  <c r="Q8608" i="9"/>
  <c r="Q8535" i="9"/>
  <c r="Q8443" i="9"/>
  <c r="Q8370" i="9"/>
  <c r="Q8297" i="9"/>
  <c r="Q8224" i="9"/>
  <c r="Q8151" i="9"/>
  <c r="Q8059" i="9"/>
  <c r="Q7986" i="9"/>
  <c r="Q7913" i="9"/>
  <c r="Q7840" i="9"/>
  <c r="Q7767" i="9"/>
  <c r="Q7675" i="9"/>
  <c r="Q7602" i="9"/>
  <c r="Q7529" i="9"/>
  <c r="Q7456" i="9"/>
  <c r="Q7383" i="9"/>
  <c r="Q7291" i="9"/>
  <c r="Q7218" i="9"/>
  <c r="Q7145" i="9"/>
  <c r="Q7072" i="9"/>
  <c r="Q6999" i="9"/>
  <c r="Q6907" i="9"/>
  <c r="Q6834" i="9"/>
  <c r="Q6761" i="9"/>
  <c r="Q6688" i="9"/>
  <c r="Q6615" i="9"/>
  <c r="Q6523" i="9"/>
  <c r="Q6450" i="9"/>
  <c r="Q6377" i="9"/>
  <c r="Q6304" i="9"/>
  <c r="Q6231" i="9"/>
  <c r="Q6138" i="9"/>
  <c r="Q5992" i="9"/>
  <c r="Q8274" i="9"/>
  <c r="Q8055" i="9"/>
  <c r="Q7817" i="9"/>
  <c r="Q7671" i="9"/>
  <c r="Q7506" i="9"/>
  <c r="Q7360" i="9"/>
  <c r="Q7195" i="9"/>
  <c r="Q7049" i="9"/>
  <c r="Q6903" i="9"/>
  <c r="Q6738" i="9"/>
  <c r="Q6592" i="9"/>
  <c r="Q6427" i="9"/>
  <c r="Q6354" i="9"/>
  <c r="Q6208" i="9"/>
  <c r="Q5297" i="9"/>
  <c r="Q5443" i="9"/>
  <c r="Q5608" i="9"/>
  <c r="Q5754" i="9"/>
  <c r="Q5919" i="9"/>
  <c r="Q4411" i="9"/>
  <c r="Q4576" i="9"/>
  <c r="Q4695" i="9"/>
  <c r="Q4768" i="9"/>
  <c r="Q4841" i="9"/>
  <c r="Q4914" i="9"/>
  <c r="Q4987" i="9"/>
  <c r="Q5079" i="9"/>
  <c r="Q5152" i="9"/>
  <c r="Q5225" i="9"/>
  <c r="Q5298" i="9"/>
  <c r="Q5371" i="9"/>
  <c r="Q5463" i="9"/>
  <c r="Q5536" i="9"/>
  <c r="Q5609" i="9"/>
  <c r="Q5682" i="9"/>
  <c r="Q5755" i="9"/>
  <c r="Q5847" i="9"/>
  <c r="Q5920" i="9"/>
  <c r="Q5993" i="9"/>
  <c r="Q6066" i="9"/>
  <c r="Q6139" i="9"/>
  <c r="Q8703" i="9"/>
  <c r="Q8611" i="9"/>
  <c r="Q8538" i="9"/>
  <c r="Q8465" i="9"/>
  <c r="Q8392" i="9"/>
  <c r="Q8319" i="9"/>
  <c r="Q8227" i="9"/>
  <c r="Q8154" i="9"/>
  <c r="Q8081" i="9"/>
  <c r="Q8008" i="9"/>
  <c r="Q7935" i="9"/>
  <c r="Q7843" i="9"/>
  <c r="Q7770" i="9"/>
  <c r="Q7697" i="9"/>
  <c r="Q7624" i="9"/>
  <c r="Q7551" i="9"/>
  <c r="Q7459" i="9"/>
  <c r="Q7386" i="9"/>
  <c r="Q7313" i="9"/>
  <c r="Q7240" i="9"/>
  <c r="Q7167" i="9"/>
  <c r="Q7075" i="9"/>
  <c r="Q7002" i="9"/>
  <c r="Q6929" i="9"/>
  <c r="Q6856" i="9"/>
  <c r="Q6783" i="9"/>
  <c r="Q6691" i="9"/>
  <c r="Q6618" i="9"/>
  <c r="Q6545" i="9"/>
  <c r="Q6472" i="9"/>
  <c r="Q6399" i="9"/>
  <c r="Q6307" i="9"/>
  <c r="Q6234" i="9"/>
  <c r="Q6161" i="9"/>
  <c r="Q6017" i="9"/>
  <c r="Q8706" i="9"/>
  <c r="Q8633" i="9"/>
  <c r="Q8560" i="9"/>
  <c r="Q8487" i="9"/>
  <c r="Q8395" i="9"/>
  <c r="Q8322" i="9"/>
  <c r="Q8249" i="9"/>
  <c r="Q8176" i="9"/>
  <c r="Q8103" i="9"/>
  <c r="Q8011" i="9"/>
  <c r="Q7938" i="9"/>
  <c r="Q7865" i="9"/>
  <c r="Q7792" i="9"/>
  <c r="Q7719" i="9"/>
  <c r="Q7627" i="9"/>
  <c r="Q7554" i="9"/>
  <c r="Q7481" i="9"/>
  <c r="Q7408" i="9"/>
  <c r="Q7335" i="9"/>
  <c r="Q7243" i="9"/>
  <c r="Q7170" i="9"/>
  <c r="Q7097" i="9"/>
  <c r="Q7024" i="9"/>
  <c r="Q6951" i="9"/>
  <c r="Q6859" i="9"/>
  <c r="Q6786" i="9"/>
  <c r="Q6713" i="9"/>
  <c r="Q6640" i="9"/>
  <c r="Q6567" i="9"/>
  <c r="Q6475" i="9"/>
  <c r="Q6402" i="9"/>
  <c r="Q6329" i="9"/>
  <c r="Q6256" i="9"/>
  <c r="Q6183" i="9"/>
  <c r="Q6042" i="9"/>
  <c r="Q8655" i="9"/>
  <c r="Q8563" i="9"/>
  <c r="Q8490" i="9"/>
  <c r="Q8417" i="9"/>
  <c r="Q8344" i="9"/>
  <c r="Q8271" i="9"/>
  <c r="Q8179" i="9"/>
  <c r="Q8106" i="9"/>
  <c r="Q8033" i="9"/>
  <c r="Q7960" i="9"/>
  <c r="Q7887" i="9"/>
  <c r="Q7795" i="9"/>
  <c r="Q7722" i="9"/>
  <c r="Q7649" i="9"/>
  <c r="Q7576" i="9"/>
  <c r="Q7503" i="9"/>
  <c r="Q7411" i="9"/>
  <c r="Q7338" i="9"/>
  <c r="Q7265" i="9"/>
  <c r="Q7192" i="9"/>
  <c r="Q7119" i="9"/>
  <c r="Q7027" i="9"/>
  <c r="Q6954" i="9"/>
  <c r="Q6881" i="9"/>
  <c r="Q6808" i="9"/>
  <c r="Q6735" i="9"/>
  <c r="Q6643" i="9"/>
  <c r="Q6570" i="9"/>
  <c r="Q6497" i="9"/>
  <c r="Q6424" i="9"/>
  <c r="Q6351" i="9"/>
  <c r="Q6259" i="9"/>
  <c r="Q6186" i="9"/>
  <c r="Q6067" i="9"/>
  <c r="Q8658" i="9"/>
  <c r="Q8585" i="9"/>
  <c r="Q8512" i="9"/>
  <c r="Q8439" i="9"/>
  <c r="Q8347" i="9"/>
  <c r="Q8201" i="9"/>
  <c r="Q8128" i="9"/>
  <c r="Q7963" i="9"/>
  <c r="Q7890" i="9"/>
  <c r="Q7744" i="9"/>
  <c r="Q7579" i="9"/>
  <c r="Q7433" i="9"/>
  <c r="Q7287" i="9"/>
  <c r="Q7122" i="9"/>
  <c r="Q6976" i="9"/>
  <c r="Q6811" i="9"/>
  <c r="Q6665" i="9"/>
  <c r="Q6519" i="9"/>
  <c r="Q6281" i="9"/>
  <c r="Q6111" i="9"/>
  <c r="Q5343" i="9"/>
  <c r="Q5489" i="9"/>
  <c r="Q5635" i="9"/>
  <c r="Q5800" i="9"/>
  <c r="Q5946" i="9"/>
  <c r="Q4457" i="9"/>
  <c r="Q4603" i="9"/>
  <c r="Q4699" i="9"/>
  <c r="Q4791" i="9"/>
  <c r="Q4864" i="9"/>
  <c r="Q4937" i="9"/>
  <c r="Q5010" i="9"/>
  <c r="Q5083" i="9"/>
  <c r="Q5175" i="9"/>
  <c r="Q5248" i="9"/>
  <c r="Q5321" i="9"/>
  <c r="Q5394" i="9"/>
  <c r="Q5467" i="9"/>
  <c r="Q5559" i="9"/>
  <c r="Q5632" i="9"/>
  <c r="Q5705" i="9"/>
  <c r="Q5778" i="9"/>
  <c r="Q5851" i="9"/>
  <c r="Q5943" i="9"/>
  <c r="Q6016" i="9"/>
  <c r="Q6089" i="9"/>
  <c r="Q8753" i="9"/>
  <c r="Q8680" i="9"/>
  <c r="Q8607" i="9"/>
  <c r="Q8515" i="9"/>
  <c r="Q8442" i="9"/>
  <c r="Q8369" i="9"/>
  <c r="Q8296" i="9"/>
  <c r="Q8223" i="9"/>
  <c r="Q8131" i="9"/>
  <c r="Q8058" i="9"/>
  <c r="Q7985" i="9"/>
  <c r="Q7912" i="9"/>
  <c r="Q7839" i="9"/>
  <c r="Q7747" i="9"/>
  <c r="Q7674" i="9"/>
  <c r="Q7601" i="9"/>
  <c r="Q7528" i="9"/>
  <c r="Q7455" i="9"/>
  <c r="Q7363" i="9"/>
  <c r="Q7290" i="9"/>
  <c r="Q7217" i="9"/>
  <c r="Q7144" i="9"/>
  <c r="Q7071" i="9"/>
  <c r="Q6979" i="9"/>
  <c r="Q6906" i="9"/>
  <c r="Q6833" i="9"/>
  <c r="Q6760" i="9"/>
  <c r="Q6687" i="9"/>
  <c r="Q6595" i="9"/>
  <c r="Q6522" i="9"/>
  <c r="Q6449" i="9"/>
  <c r="Q6376" i="9"/>
  <c r="Q6303" i="9"/>
  <c r="Q6211" i="9"/>
  <c r="Q6136" i="9"/>
  <c r="Q5971" i="9"/>
  <c r="Q8683" i="9"/>
  <c r="Q8610" i="9"/>
  <c r="Q8537" i="9"/>
  <c r="Q8464" i="9"/>
  <c r="Q8391" i="9"/>
  <c r="Q8299" i="9"/>
  <c r="Q8226" i="9"/>
  <c r="Q8153" i="9"/>
  <c r="Q8080" i="9"/>
  <c r="Q8007" i="9"/>
  <c r="Q7915" i="9"/>
  <c r="Q7842" i="9"/>
  <c r="Q7769" i="9"/>
  <c r="Q7696" i="9"/>
  <c r="Q7623" i="9"/>
  <c r="Q7531" i="9"/>
  <c r="Q7458" i="9"/>
  <c r="Q7385" i="9"/>
  <c r="Q7312" i="9"/>
  <c r="Q7239" i="9"/>
  <c r="Q7147" i="9"/>
  <c r="Q7074" i="9"/>
  <c r="Q7001" i="9"/>
  <c r="Q6928" i="9"/>
  <c r="Q6855" i="9"/>
  <c r="Q6763" i="9"/>
  <c r="Q6690" i="9"/>
  <c r="Q6617" i="9"/>
  <c r="Q6544" i="9"/>
  <c r="Q6471" i="9"/>
  <c r="Q6379" i="9"/>
  <c r="Q6306" i="9"/>
  <c r="Q6233" i="9"/>
  <c r="Q6160" i="9"/>
  <c r="Q6015" i="9"/>
  <c r="Q8632" i="9"/>
  <c r="Q8559" i="9"/>
  <c r="Q8467" i="9"/>
  <c r="Q8394" i="9"/>
  <c r="Q8321" i="9"/>
  <c r="Q8248" i="9"/>
  <c r="Q8175" i="9"/>
  <c r="Q8083" i="9"/>
  <c r="Q8010" i="9"/>
  <c r="Q7937" i="9"/>
  <c r="Q7864" i="9"/>
  <c r="Q7791" i="9"/>
  <c r="Q7699" i="9"/>
  <c r="Q7626" i="9"/>
  <c r="Q7553" i="9"/>
  <c r="Q7480" i="9"/>
  <c r="Q7407" i="9"/>
  <c r="Q7315" i="9"/>
  <c r="Q7242" i="9"/>
  <c r="Q7169" i="9"/>
  <c r="Q7096" i="9"/>
  <c r="Q7023" i="9"/>
  <c r="Q6931" i="9"/>
  <c r="Q6858" i="9"/>
  <c r="Q6785" i="9"/>
  <c r="Q6712" i="9"/>
  <c r="Q6639" i="9"/>
  <c r="Q6547" i="9"/>
  <c r="Q6474" i="9"/>
  <c r="Q6401" i="9"/>
  <c r="Q6328" i="9"/>
  <c r="Q6255" i="9"/>
  <c r="Q6163" i="9"/>
  <c r="Q6040" i="9"/>
  <c r="Q8635" i="9"/>
  <c r="Q8562" i="9"/>
  <c r="Q8489" i="9"/>
  <c r="Q8416" i="9"/>
  <c r="Q8343" i="9"/>
  <c r="Q8251" i="9"/>
  <c r="Q8178" i="9"/>
  <c r="Q8105" i="9"/>
  <c r="Q8032" i="9"/>
  <c r="Q7959" i="9"/>
  <c r="Q7867" i="9"/>
  <c r="Q7794" i="9"/>
  <c r="Q7721" i="9"/>
  <c r="Q7648" i="9"/>
  <c r="Q7575" i="9"/>
  <c r="Q7483" i="9"/>
  <c r="Q7410" i="9"/>
  <c r="Q7337" i="9"/>
  <c r="Q7264" i="9"/>
  <c r="Q7191" i="9"/>
  <c r="Q7099" i="9"/>
  <c r="Q7026" i="9"/>
  <c r="Q6953" i="9"/>
  <c r="Q6880" i="9"/>
  <c r="Q6807" i="9"/>
  <c r="Q6715" i="9"/>
  <c r="Q6642" i="9"/>
  <c r="Q6569" i="9"/>
  <c r="Q6496" i="9"/>
  <c r="Q6423" i="9"/>
  <c r="Q6331" i="9"/>
  <c r="Q6258" i="9"/>
  <c r="Q6185" i="9"/>
  <c r="Q6065" i="9"/>
  <c r="Q8247" i="9"/>
  <c r="Q8009" i="9"/>
  <c r="Q7863" i="9"/>
  <c r="Q7771" i="9"/>
  <c r="Q7625" i="9"/>
  <c r="Q7479" i="9"/>
  <c r="Q7387" i="9"/>
  <c r="Q7241" i="9"/>
  <c r="Q7095" i="9"/>
  <c r="Q6930" i="9"/>
  <c r="Q6784" i="9"/>
  <c r="Q6711" i="9"/>
  <c r="Q6546" i="9"/>
  <c r="Q6400" i="9"/>
  <c r="Q6327" i="9"/>
  <c r="Q6162" i="9"/>
  <c r="Q5" i="9"/>
  <c r="Q29" i="9"/>
  <c r="Q53" i="9"/>
  <c r="Q77" i="9"/>
  <c r="Q101" i="9"/>
  <c r="Q125" i="9"/>
  <c r="Q149" i="9"/>
  <c r="Q173" i="9"/>
  <c r="Q197" i="9"/>
  <c r="Q221" i="9"/>
  <c r="Q245" i="9"/>
  <c r="Q269" i="9"/>
  <c r="Q293" i="9"/>
  <c r="Q317" i="9"/>
  <c r="Q341" i="9"/>
  <c r="Q365" i="9"/>
  <c r="Q389" i="9"/>
  <c r="Q413" i="9"/>
  <c r="Q437" i="9"/>
  <c r="Q461" i="9"/>
  <c r="Q485" i="9"/>
  <c r="Q509" i="9"/>
  <c r="Q533" i="9"/>
  <c r="Q557" i="9"/>
  <c r="Q581" i="9"/>
  <c r="Q605" i="9"/>
  <c r="Q629" i="9"/>
  <c r="Q653" i="9"/>
  <c r="Q677" i="9"/>
  <c r="Q701" i="9"/>
  <c r="Q725" i="9"/>
  <c r="Q749" i="9"/>
  <c r="Q773" i="9"/>
  <c r="Q797" i="9"/>
  <c r="Q821" i="9"/>
  <c r="Q845" i="9"/>
  <c r="Q869" i="9"/>
  <c r="Q893" i="9"/>
  <c r="Q917" i="9"/>
  <c r="Q941" i="9"/>
  <c r="Q965" i="9"/>
  <c r="Q989" i="9"/>
  <c r="Q1013" i="9"/>
  <c r="Q1037" i="9"/>
  <c r="Q1061" i="9"/>
  <c r="Q1085" i="9"/>
  <c r="Q1109" i="9"/>
  <c r="Q1133" i="9"/>
  <c r="Q1157" i="9"/>
  <c r="Q1181" i="9"/>
  <c r="Q1205" i="9"/>
  <c r="Q1229" i="9"/>
  <c r="Q1253" i="9"/>
  <c r="Q1277" i="9"/>
  <c r="Q1301" i="9"/>
  <c r="Q1325" i="9"/>
  <c r="Q1349" i="9"/>
  <c r="Q1373" i="9"/>
  <c r="Q1397" i="9"/>
  <c r="Q1421" i="9"/>
  <c r="Q1445" i="9"/>
  <c r="Q1469" i="9"/>
  <c r="Q1493" i="9"/>
  <c r="Q1517" i="9"/>
  <c r="Q1541" i="9"/>
  <c r="Q1565" i="9"/>
  <c r="Q1589" i="9"/>
  <c r="Q1613" i="9"/>
  <c r="Q1637" i="9"/>
  <c r="Q1661" i="9"/>
  <c r="Q1685" i="9"/>
  <c r="Q1709" i="9"/>
  <c r="Q1733" i="9"/>
  <c r="Q1757" i="9"/>
  <c r="Q1781" i="9"/>
  <c r="Q1805" i="9"/>
  <c r="Q1829" i="9"/>
  <c r="Q1853" i="9"/>
  <c r="Q1877" i="9"/>
  <c r="Q1901" i="9"/>
  <c r="Q1925" i="9"/>
  <c r="Q1949" i="9"/>
  <c r="Q1973" i="9"/>
  <c r="Q1997" i="9"/>
  <c r="Q2021" i="9"/>
  <c r="Q6" i="9"/>
  <c r="Q30" i="9"/>
  <c r="Q54" i="9"/>
  <c r="Q78" i="9"/>
  <c r="Q102" i="9"/>
  <c r="Q126" i="9"/>
  <c r="Q150" i="9"/>
  <c r="Q174" i="9"/>
  <c r="Q198" i="9"/>
  <c r="Q222" i="9"/>
  <c r="Q246" i="9"/>
  <c r="Q270" i="9"/>
  <c r="Q294" i="9"/>
  <c r="Q318" i="9"/>
  <c r="Q342" i="9"/>
  <c r="Q366" i="9"/>
  <c r="Q390" i="9"/>
  <c r="Q414" i="9"/>
  <c r="Q438" i="9"/>
  <c r="Q462" i="9"/>
  <c r="Q486" i="9"/>
  <c r="Q510" i="9"/>
  <c r="Q534" i="9"/>
  <c r="Q558" i="9"/>
  <c r="Q582" i="9"/>
  <c r="Q606" i="9"/>
  <c r="Q630" i="9"/>
  <c r="Q654" i="9"/>
  <c r="Q678" i="9"/>
  <c r="Q702" i="9"/>
  <c r="Q726" i="9"/>
  <c r="Q750" i="9"/>
  <c r="Q774" i="9"/>
  <c r="Q798" i="9"/>
  <c r="Q822" i="9"/>
  <c r="Q846" i="9"/>
  <c r="Q870" i="9"/>
  <c r="Q894" i="9"/>
  <c r="Q918" i="9"/>
  <c r="Q942" i="9"/>
  <c r="Q966" i="9"/>
  <c r="Q990" i="9"/>
  <c r="Q1014" i="9"/>
  <c r="Q1038" i="9"/>
  <c r="Q1062" i="9"/>
  <c r="Q1086" i="9"/>
  <c r="Q1110" i="9"/>
  <c r="Q1134" i="9"/>
  <c r="Q1158" i="9"/>
  <c r="Q1182" i="9"/>
  <c r="Q1206" i="9"/>
  <c r="Q1230" i="9"/>
  <c r="Q1254" i="9"/>
  <c r="Q1278" i="9"/>
  <c r="Q1302" i="9"/>
  <c r="Q1326" i="9"/>
  <c r="Q1350" i="9"/>
  <c r="Q1374" i="9"/>
  <c r="Q1398" i="9"/>
  <c r="Q1422" i="9"/>
  <c r="Q1446" i="9"/>
  <c r="Q1470" i="9"/>
  <c r="Q1494" i="9"/>
  <c r="Q1518" i="9"/>
  <c r="Q1542" i="9"/>
  <c r="Q1566" i="9"/>
  <c r="Q1590" i="9"/>
  <c r="Q1614" i="9"/>
  <c r="Q1638" i="9"/>
  <c r="Q1662" i="9"/>
  <c r="Q1686" i="9"/>
  <c r="Q1710" i="9"/>
  <c r="Q1734" i="9"/>
  <c r="Q1758" i="9"/>
  <c r="Q1782" i="9"/>
  <c r="Q1806" i="9"/>
  <c r="Q1830" i="9"/>
  <c r="Q1854" i="9"/>
  <c r="Q1878" i="9"/>
  <c r="Q1902" i="9"/>
  <c r="Q1926" i="9"/>
  <c r="Q1950" i="9"/>
  <c r="Q1974" i="9"/>
  <c r="Q1998" i="9"/>
  <c r="Q2022" i="9"/>
  <c r="Q7" i="9"/>
  <c r="Q31" i="9"/>
  <c r="Q55" i="9"/>
  <c r="Q79" i="9"/>
  <c r="Q103" i="9"/>
  <c r="Q127" i="9"/>
  <c r="Q151" i="9"/>
  <c r="Q175" i="9"/>
  <c r="Q199" i="9"/>
  <c r="Q223" i="9"/>
  <c r="Q247" i="9"/>
  <c r="Q271" i="9"/>
  <c r="Q295" i="9"/>
  <c r="Q319" i="9"/>
  <c r="Q343" i="9"/>
  <c r="Q367" i="9"/>
  <c r="Q391" i="9"/>
  <c r="Q415" i="9"/>
  <c r="Q439" i="9"/>
  <c r="Q463" i="9"/>
  <c r="Q487" i="9"/>
  <c r="Q511" i="9"/>
  <c r="Q535" i="9"/>
  <c r="Q559" i="9"/>
  <c r="Q583" i="9"/>
  <c r="Q607" i="9"/>
  <c r="Q631" i="9"/>
  <c r="Q655" i="9"/>
  <c r="Q679" i="9"/>
  <c r="Q703" i="9"/>
  <c r="Q727" i="9"/>
  <c r="Q751" i="9"/>
  <c r="Q775" i="9"/>
  <c r="Q799" i="9"/>
  <c r="Q823" i="9"/>
  <c r="Q847" i="9"/>
  <c r="Q871" i="9"/>
  <c r="Q895" i="9"/>
  <c r="Q919" i="9"/>
  <c r="Q943" i="9"/>
  <c r="Q967" i="9"/>
  <c r="Q991" i="9"/>
  <c r="Q1015" i="9"/>
  <c r="Q1039" i="9"/>
  <c r="Q1063" i="9"/>
  <c r="Q1087" i="9"/>
  <c r="Q1111" i="9"/>
  <c r="Q1135" i="9"/>
  <c r="Q1159" i="9"/>
  <c r="Q1183" i="9"/>
  <c r="Q1207" i="9"/>
  <c r="Q1231" i="9"/>
  <c r="Q1255" i="9"/>
  <c r="Q1279" i="9"/>
  <c r="Q1303" i="9"/>
  <c r="Q1327" i="9"/>
  <c r="Q1351" i="9"/>
  <c r="Q1375" i="9"/>
  <c r="Q1399" i="9"/>
  <c r="Q1423" i="9"/>
  <c r="Q1447" i="9"/>
  <c r="Q1471" i="9"/>
  <c r="Q1495" i="9"/>
  <c r="Q1519" i="9"/>
  <c r="Q1543" i="9"/>
  <c r="Q1567" i="9"/>
  <c r="Q1591" i="9"/>
  <c r="Q1615" i="9"/>
  <c r="Q1639" i="9"/>
  <c r="Q1663" i="9"/>
  <c r="Q1687" i="9"/>
  <c r="Q1711" i="9"/>
  <c r="Q1735" i="9"/>
  <c r="Q1759" i="9"/>
  <c r="Q1783" i="9"/>
  <c r="Q1807" i="9"/>
  <c r="Q1831" i="9"/>
  <c r="Q1855" i="9"/>
  <c r="Q1879" i="9"/>
  <c r="Q1903" i="9"/>
  <c r="Q1927" i="9"/>
  <c r="Q1951" i="9"/>
  <c r="Q1975" i="9"/>
  <c r="Q1999" i="9"/>
  <c r="Q2023" i="9"/>
  <c r="Q28" i="9"/>
  <c r="Q124" i="9"/>
  <c r="Q220" i="9"/>
  <c r="Q316" i="9"/>
  <c r="Q412" i="9"/>
  <c r="Q508" i="9"/>
  <c r="Q604" i="9"/>
  <c r="Q700" i="9"/>
  <c r="Q796" i="9"/>
  <c r="Q892" i="9"/>
  <c r="Q988" i="9"/>
  <c r="Q1084" i="9"/>
  <c r="Q1180" i="9"/>
  <c r="Q1276" i="9"/>
  <c r="Q1372" i="9"/>
  <c r="Q1468" i="9"/>
  <c r="Q1564" i="9"/>
  <c r="Q1660" i="9"/>
  <c r="Q1756" i="9"/>
  <c r="Q1852" i="9"/>
  <c r="Q1948" i="9"/>
  <c r="Q2044" i="9"/>
  <c r="Q2068" i="9"/>
  <c r="Q2092" i="9"/>
  <c r="Q2116" i="9"/>
  <c r="Q2140" i="9"/>
  <c r="Q2164" i="9"/>
  <c r="Q2188" i="9"/>
  <c r="Q2212" i="9"/>
  <c r="Q2236" i="9"/>
  <c r="Q2260" i="9"/>
  <c r="Q2284" i="9"/>
  <c r="Q2308" i="9"/>
  <c r="Q2332" i="9"/>
  <c r="Q2356" i="9"/>
  <c r="Q2380" i="9"/>
  <c r="Q2404" i="9"/>
  <c r="Q2428" i="9"/>
  <c r="Q2452" i="9"/>
  <c r="Q2476" i="9"/>
  <c r="Q2500" i="9"/>
  <c r="Q2524" i="9"/>
  <c r="Q2548" i="9"/>
  <c r="Q2572" i="9"/>
  <c r="Q2596" i="9"/>
  <c r="Q2620" i="9"/>
  <c r="Q2644" i="9"/>
  <c r="Q2668" i="9"/>
  <c r="Q2692" i="9"/>
  <c r="Q2716" i="9"/>
  <c r="Q2740" i="9"/>
  <c r="Q2764" i="9"/>
  <c r="Q2788" i="9"/>
  <c r="Q2812" i="9"/>
  <c r="Q2836" i="9"/>
  <c r="Q2860" i="9"/>
  <c r="Q2884" i="9"/>
  <c r="Q2908" i="9"/>
  <c r="Q2932" i="9"/>
  <c r="Q2956" i="9"/>
  <c r="Q2980" i="9"/>
  <c r="Q3004" i="9"/>
  <c r="Q3028" i="9"/>
  <c r="Q3052" i="9"/>
  <c r="Q3076" i="9"/>
  <c r="Q3100" i="9"/>
  <c r="Q3124" i="9"/>
  <c r="Q3148" i="9"/>
  <c r="Q3172" i="9"/>
  <c r="Q3196" i="9"/>
  <c r="Q3220" i="9"/>
  <c r="Q3244" i="9"/>
  <c r="Q3268" i="9"/>
  <c r="Q3292" i="9"/>
  <c r="Q3316" i="9"/>
  <c r="Q3340" i="9"/>
  <c r="Q3364" i="9"/>
  <c r="Q3388" i="9"/>
  <c r="Q3412" i="9"/>
  <c r="Q3436" i="9"/>
  <c r="Q3460" i="9"/>
  <c r="Q3484" i="9"/>
  <c r="Q3508" i="9"/>
  <c r="Q3532" i="9"/>
  <c r="Q3556" i="9"/>
  <c r="Q3580" i="9"/>
  <c r="Q52" i="9"/>
  <c r="Q148" i="9"/>
  <c r="Q244" i="9"/>
  <c r="Q340" i="9"/>
  <c r="Q436" i="9"/>
  <c r="Q532" i="9"/>
  <c r="Q628" i="9"/>
  <c r="Q724" i="9"/>
  <c r="Q820" i="9"/>
  <c r="Q916" i="9"/>
  <c r="Q1012" i="9"/>
  <c r="Q1108" i="9"/>
  <c r="Q1204" i="9"/>
  <c r="Q1300" i="9"/>
  <c r="Q1396" i="9"/>
  <c r="Q1492" i="9"/>
  <c r="Q1588" i="9"/>
  <c r="Q1684" i="9"/>
  <c r="Q1780" i="9"/>
  <c r="Q1876" i="9"/>
  <c r="Q1972" i="9"/>
  <c r="Q2045" i="9"/>
  <c r="Q2069" i="9"/>
  <c r="Q2093" i="9"/>
  <c r="Q2117" i="9"/>
  <c r="Q2141" i="9"/>
  <c r="Q2165" i="9"/>
  <c r="Q2189" i="9"/>
  <c r="Q2213" i="9"/>
  <c r="Q2237" i="9"/>
  <c r="Q2261" i="9"/>
  <c r="Q2285" i="9"/>
  <c r="Q2309" i="9"/>
  <c r="Q2333" i="9"/>
  <c r="Q2357" i="9"/>
  <c r="Q2381" i="9"/>
  <c r="Q2405" i="9"/>
  <c r="Q2429" i="9"/>
  <c r="Q2453" i="9"/>
  <c r="Q2477" i="9"/>
  <c r="Q2501" i="9"/>
  <c r="Q2525" i="9"/>
  <c r="Q2549" i="9"/>
  <c r="Q2573" i="9"/>
  <c r="Q2597" i="9"/>
  <c r="Q2621" i="9"/>
  <c r="Q2645" i="9"/>
  <c r="Q2669" i="9"/>
  <c r="Q2693" i="9"/>
  <c r="Q2717" i="9"/>
  <c r="Q2741" i="9"/>
  <c r="Q2765" i="9"/>
  <c r="Q2789" i="9"/>
  <c r="Q2813" i="9"/>
  <c r="Q2837" i="9"/>
  <c r="Q2861" i="9"/>
  <c r="Q2885" i="9"/>
  <c r="Q2909" i="9"/>
  <c r="Q2933" i="9"/>
  <c r="Q2957" i="9"/>
  <c r="Q2981" i="9"/>
  <c r="Q3005" i="9"/>
  <c r="Q3029" i="9"/>
  <c r="Q3053" i="9"/>
  <c r="Q3077" i="9"/>
  <c r="Q3101" i="9"/>
  <c r="Q3125" i="9"/>
  <c r="Q3149" i="9"/>
  <c r="Q3173" i="9"/>
  <c r="Q3197" i="9"/>
  <c r="Q3221" i="9"/>
  <c r="Q3245" i="9"/>
  <c r="Q3269" i="9"/>
  <c r="Q3293" i="9"/>
  <c r="Q3317" i="9"/>
  <c r="Q3341" i="9"/>
  <c r="Q3365" i="9"/>
  <c r="Q3389" i="9"/>
  <c r="Q3413" i="9"/>
  <c r="Q3437" i="9"/>
  <c r="Q3461" i="9"/>
  <c r="Q3485" i="9"/>
  <c r="Q3509" i="9"/>
  <c r="Q3533" i="9"/>
  <c r="Q3557" i="9"/>
  <c r="Q3581" i="9"/>
  <c r="Q76" i="9"/>
  <c r="Q172" i="9"/>
  <c r="Q268" i="9"/>
  <c r="Q364" i="9"/>
  <c r="Q460" i="9"/>
  <c r="Q556" i="9"/>
  <c r="Q652" i="9"/>
  <c r="Q748" i="9"/>
  <c r="Q844" i="9"/>
  <c r="Q940" i="9"/>
  <c r="Q1036" i="9"/>
  <c r="Q1132" i="9"/>
  <c r="Q1228" i="9"/>
  <c r="Q1324" i="9"/>
  <c r="Q1420" i="9"/>
  <c r="Q1516" i="9"/>
  <c r="Q1612" i="9"/>
  <c r="Q1708" i="9"/>
  <c r="Q1804" i="9"/>
  <c r="Q1900" i="9"/>
  <c r="Q1996" i="9"/>
  <c r="Q2046" i="9"/>
  <c r="Q2070" i="9"/>
  <c r="Q2094" i="9"/>
  <c r="Q2118" i="9"/>
  <c r="Q2142" i="9"/>
  <c r="Q2166" i="9"/>
  <c r="Q2190" i="9"/>
  <c r="Q2214" i="9"/>
  <c r="Q2238" i="9"/>
  <c r="Q2262" i="9"/>
  <c r="Q2286" i="9"/>
  <c r="Q2310" i="9"/>
  <c r="Q2334" i="9"/>
  <c r="Q2358" i="9"/>
  <c r="Q2382" i="9"/>
  <c r="Q2406" i="9"/>
  <c r="Q2430" i="9"/>
  <c r="Q2454" i="9"/>
  <c r="Q2478" i="9"/>
  <c r="Q2502" i="9"/>
  <c r="Q2526" i="9"/>
  <c r="Q2550" i="9"/>
  <c r="Q2574" i="9"/>
  <c r="Q2598" i="9"/>
  <c r="Q2622" i="9"/>
  <c r="Q2646" i="9"/>
  <c r="Q2670" i="9"/>
  <c r="Q2694" i="9"/>
  <c r="Q2718" i="9"/>
  <c r="Q2742" i="9"/>
  <c r="Q2766" i="9"/>
  <c r="Q2790" i="9"/>
  <c r="Q2814" i="9"/>
  <c r="Q2838" i="9"/>
  <c r="Q2862" i="9"/>
  <c r="Q2886" i="9"/>
  <c r="Q2910" i="9"/>
  <c r="Q2934" i="9"/>
  <c r="Q2958" i="9"/>
  <c r="Q2982" i="9"/>
  <c r="Q3006" i="9"/>
  <c r="Q3030" i="9"/>
  <c r="Q3054" i="9"/>
  <c r="Q3078" i="9"/>
  <c r="Q3102" i="9"/>
  <c r="Q3126" i="9"/>
  <c r="Q3150" i="9"/>
  <c r="Q3174" i="9"/>
  <c r="Q3198" i="9"/>
  <c r="Q3222" i="9"/>
  <c r="Q3246" i="9"/>
  <c r="Q3270" i="9"/>
  <c r="Q3294" i="9"/>
  <c r="Q3318" i="9"/>
  <c r="Q3342" i="9"/>
  <c r="Q3366" i="9"/>
  <c r="Q3390" i="9"/>
  <c r="Q3414" i="9"/>
  <c r="Q3438" i="9"/>
  <c r="Q3462" i="9"/>
  <c r="Q3486" i="9"/>
  <c r="Q3510" i="9"/>
  <c r="Q3534" i="9"/>
  <c r="Q3558" i="9"/>
  <c r="Q100" i="9"/>
  <c r="Q484" i="9"/>
  <c r="Q868" i="9"/>
  <c r="Q1252" i="9"/>
  <c r="Q1636" i="9"/>
  <c r="Q2020" i="9"/>
  <c r="Q2119" i="9"/>
  <c r="Q2215" i="9"/>
  <c r="Q2311" i="9"/>
  <c r="Q2407" i="9"/>
  <c r="Q2503" i="9"/>
  <c r="Q2599" i="9"/>
  <c r="Q2695" i="9"/>
  <c r="Q2791" i="9"/>
  <c r="Q2887" i="9"/>
  <c r="Q2983" i="9"/>
  <c r="Q3079" i="9"/>
  <c r="Q3175" i="9"/>
  <c r="Q3271" i="9"/>
  <c r="Q3367" i="9"/>
  <c r="Q3463" i="9"/>
  <c r="Q3559" i="9"/>
  <c r="Q3605" i="9"/>
  <c r="Q3629" i="9"/>
  <c r="Q3653" i="9"/>
  <c r="Q3677" i="9"/>
  <c r="Q3701" i="9"/>
  <c r="Q3725" i="9"/>
  <c r="Q3749" i="9"/>
  <c r="Q3773" i="9"/>
  <c r="Q3797" i="9"/>
  <c r="Q3821" i="9"/>
  <c r="Q3845" i="9"/>
  <c r="Q3869" i="9"/>
  <c r="Q3893" i="9"/>
  <c r="Q3917" i="9"/>
  <c r="Q3941" i="9"/>
  <c r="Q3965" i="9"/>
  <c r="Q3989" i="9"/>
  <c r="Q4013" i="9"/>
  <c r="Q4037" i="9"/>
  <c r="Q4061" i="9"/>
  <c r="Q4085" i="9"/>
  <c r="Q4109" i="9"/>
  <c r="Q4133" i="9"/>
  <c r="Q4157" i="9"/>
  <c r="Q4181" i="9"/>
  <c r="Q4205" i="9"/>
  <c r="Q4229" i="9"/>
  <c r="Q4253" i="9"/>
  <c r="Q4277" i="9"/>
  <c r="Q4301" i="9"/>
  <c r="Q4325" i="9"/>
  <c r="Q4349" i="9"/>
  <c r="Q4373" i="9"/>
  <c r="Q4397" i="9"/>
  <c r="Q4421" i="9"/>
  <c r="Q4445" i="9"/>
  <c r="Q4469" i="9"/>
  <c r="Q4493" i="9"/>
  <c r="Q4517" i="9"/>
  <c r="Q4541" i="9"/>
  <c r="Q4565" i="9"/>
  <c r="Q4589" i="9"/>
  <c r="Q4613" i="9"/>
  <c r="Q4637" i="9"/>
  <c r="Q4661" i="9"/>
  <c r="Q4685" i="9"/>
  <c r="Q4709" i="9"/>
  <c r="Q4733" i="9"/>
  <c r="Q4757" i="9"/>
  <c r="Q4781" i="9"/>
  <c r="Q4805" i="9"/>
  <c r="Q4829" i="9"/>
  <c r="Q4853" i="9"/>
  <c r="Q4877" i="9"/>
  <c r="Q4901" i="9"/>
  <c r="Q4925" i="9"/>
  <c r="Q4949" i="9"/>
  <c r="Q4973" i="9"/>
  <c r="Q4997" i="9"/>
  <c r="Q5021" i="9"/>
  <c r="Q5045" i="9"/>
  <c r="Q5069" i="9"/>
  <c r="Q5093" i="9"/>
  <c r="Q5117" i="9"/>
  <c r="Q5141" i="9"/>
  <c r="Q5165" i="9"/>
  <c r="Q5189" i="9"/>
  <c r="Q5213" i="9"/>
  <c r="Q5237" i="9"/>
  <c r="Q5261" i="9"/>
  <c r="Q5285" i="9"/>
  <c r="Q5309" i="9"/>
  <c r="Q5333" i="9"/>
  <c r="Q5357" i="9"/>
  <c r="Q5381" i="9"/>
  <c r="Q5405" i="9"/>
  <c r="Q5429" i="9"/>
  <c r="Q5453" i="9"/>
  <c r="Q5477" i="9"/>
  <c r="Q5501" i="9"/>
  <c r="Q5525" i="9"/>
  <c r="Q5549" i="9"/>
  <c r="Q5573" i="9"/>
  <c r="Q5597" i="9"/>
  <c r="Q5621" i="9"/>
  <c r="Q5645" i="9"/>
  <c r="Q5669" i="9"/>
  <c r="Q5693" i="9"/>
  <c r="Q5717" i="9"/>
  <c r="Q5741" i="9"/>
  <c r="Q5765" i="9"/>
  <c r="Q5789" i="9"/>
  <c r="Q5813" i="9"/>
  <c r="Q5837" i="9"/>
  <c r="Q5861" i="9"/>
  <c r="Q5885" i="9"/>
  <c r="Q5909" i="9"/>
  <c r="Q5933" i="9"/>
  <c r="Q5957" i="9"/>
  <c r="Q5981" i="9"/>
  <c r="Q6005" i="9"/>
  <c r="Q6029" i="9"/>
  <c r="Q6053" i="9"/>
  <c r="Q6077" i="9"/>
  <c r="Q6101" i="9"/>
  <c r="Q6125" i="9"/>
  <c r="Q6149" i="9"/>
  <c r="Q6173" i="9"/>
  <c r="Q6197" i="9"/>
  <c r="Q6221" i="9"/>
  <c r="Q6245" i="9"/>
  <c r="Q6269" i="9"/>
  <c r="Q6293" i="9"/>
  <c r="Q6317" i="9"/>
  <c r="Q6341" i="9"/>
  <c r="Q6365" i="9"/>
  <c r="Q6389" i="9"/>
  <c r="Q6413" i="9"/>
  <c r="Q6437" i="9"/>
  <c r="Q6461" i="9"/>
  <c r="Q6485" i="9"/>
  <c r="Q6509" i="9"/>
  <c r="Q6533" i="9"/>
  <c r="Q6557" i="9"/>
  <c r="Q6581" i="9"/>
  <c r="Q6605" i="9"/>
  <c r="Q6629" i="9"/>
  <c r="Q6653" i="9"/>
  <c r="Q6677" i="9"/>
  <c r="Q6701" i="9"/>
  <c r="Q6725" i="9"/>
  <c r="Q6749" i="9"/>
  <c r="Q6773" i="9"/>
  <c r="Q6797" i="9"/>
  <c r="Q6821" i="9"/>
  <c r="Q6845" i="9"/>
  <c r="Q6869" i="9"/>
  <c r="Q6893" i="9"/>
  <c r="Q6917" i="9"/>
  <c r="Q6941" i="9"/>
  <c r="Q6965" i="9"/>
  <c r="Q6989" i="9"/>
  <c r="Q7013" i="9"/>
  <c r="Q7037" i="9"/>
  <c r="Q7061" i="9"/>
  <c r="Q7085" i="9"/>
  <c r="Q7109" i="9"/>
  <c r="Q7133" i="9"/>
  <c r="Q196" i="9"/>
  <c r="Q580" i="9"/>
  <c r="Q964" i="9"/>
  <c r="Q1348" i="9"/>
  <c r="Q1732" i="9"/>
  <c r="Q2047" i="9"/>
  <c r="Q2143" i="9"/>
  <c r="Q2239" i="9"/>
  <c r="Q2335" i="9"/>
  <c r="Q2431" i="9"/>
  <c r="Q2527" i="9"/>
  <c r="Q2623" i="9"/>
  <c r="Q2719" i="9"/>
  <c r="Q2815" i="9"/>
  <c r="Q2911" i="9"/>
  <c r="Q3007" i="9"/>
  <c r="Q3103" i="9"/>
  <c r="Q3199" i="9"/>
  <c r="Q3295" i="9"/>
  <c r="Q3391" i="9"/>
  <c r="Q3487" i="9"/>
  <c r="Q3582" i="9"/>
  <c r="Q3606" i="9"/>
  <c r="Q3630" i="9"/>
  <c r="Q3654" i="9"/>
  <c r="Q3678" i="9"/>
  <c r="Q3702" i="9"/>
  <c r="Q3726" i="9"/>
  <c r="Q3750" i="9"/>
  <c r="Q3774" i="9"/>
  <c r="Q3798" i="9"/>
  <c r="Q3822" i="9"/>
  <c r="Q3846" i="9"/>
  <c r="Q3870" i="9"/>
  <c r="Q3894" i="9"/>
  <c r="Q3918" i="9"/>
  <c r="Q3942" i="9"/>
  <c r="Q3966" i="9"/>
  <c r="Q3990" i="9"/>
  <c r="Q4014" i="9"/>
  <c r="Q4038" i="9"/>
  <c r="Q4062" i="9"/>
  <c r="Q4086" i="9"/>
  <c r="Q4110" i="9"/>
  <c r="Q4134" i="9"/>
  <c r="Q4158" i="9"/>
  <c r="Q4182" i="9"/>
  <c r="Q4206" i="9"/>
  <c r="Q4230" i="9"/>
  <c r="Q4254" i="9"/>
  <c r="Q4278" i="9"/>
  <c r="Q4302" i="9"/>
  <c r="Q4326" i="9"/>
  <c r="Q4350" i="9"/>
  <c r="Q4374" i="9"/>
  <c r="Q4398" i="9"/>
  <c r="Q4422" i="9"/>
  <c r="Q4446" i="9"/>
  <c r="Q4470" i="9"/>
  <c r="Q4494" i="9"/>
  <c r="Q4518" i="9"/>
  <c r="Q4542" i="9"/>
  <c r="Q4566" i="9"/>
  <c r="Q4590" i="9"/>
  <c r="Q4614" i="9"/>
  <c r="Q4638" i="9"/>
  <c r="Q4662" i="9"/>
  <c r="Q4686" i="9"/>
  <c r="Q4710" i="9"/>
  <c r="Q4734" i="9"/>
  <c r="Q4758" i="9"/>
  <c r="Q4782" i="9"/>
  <c r="Q4806" i="9"/>
  <c r="Q4830" i="9"/>
  <c r="Q4854" i="9"/>
  <c r="Q4878" i="9"/>
  <c r="Q4902" i="9"/>
  <c r="Q4926" i="9"/>
  <c r="Q4950" i="9"/>
  <c r="Q4974" i="9"/>
  <c r="Q4998" i="9"/>
  <c r="Q5022" i="9"/>
  <c r="Q5046" i="9"/>
  <c r="Q5070" i="9"/>
  <c r="Q5094" i="9"/>
  <c r="Q5118" i="9"/>
  <c r="Q5142" i="9"/>
  <c r="Q5166" i="9"/>
  <c r="Q5190" i="9"/>
  <c r="Q5214" i="9"/>
  <c r="Q5238" i="9"/>
  <c r="Q5262" i="9"/>
  <c r="Q5286" i="9"/>
  <c r="Q5310" i="9"/>
  <c r="Q5334" i="9"/>
  <c r="Q5358" i="9"/>
  <c r="Q5382" i="9"/>
  <c r="Q5406" i="9"/>
  <c r="Q5430" i="9"/>
  <c r="Q5454" i="9"/>
  <c r="Q5478" i="9"/>
  <c r="Q5502" i="9"/>
  <c r="Q5526" i="9"/>
  <c r="Q5550" i="9"/>
  <c r="Q5574" i="9"/>
  <c r="Q5598" i="9"/>
  <c r="Q5622" i="9"/>
  <c r="Q5646" i="9"/>
  <c r="Q5670" i="9"/>
  <c r="Q5694" i="9"/>
  <c r="Q5718" i="9"/>
  <c r="Q5742" i="9"/>
  <c r="Q5766" i="9"/>
  <c r="Q5790" i="9"/>
  <c r="Q5814" i="9"/>
  <c r="Q5838" i="9"/>
  <c r="Q5862" i="9"/>
  <c r="Q5886" i="9"/>
  <c r="Q5910" i="9"/>
  <c r="Q5934" i="9"/>
  <c r="Q5958" i="9"/>
  <c r="Q5982" i="9"/>
  <c r="Q6006" i="9"/>
  <c r="Q6030" i="9"/>
  <c r="Q6054" i="9"/>
  <c r="Q6078" i="9"/>
  <c r="Q6102" i="9"/>
  <c r="Q6126" i="9"/>
  <c r="Q6150" i="9"/>
  <c r="Q6174" i="9"/>
  <c r="Q6198" i="9"/>
  <c r="Q6222" i="9"/>
  <c r="Q6246" i="9"/>
  <c r="Q6270" i="9"/>
  <c r="Q6294" i="9"/>
  <c r="Q6318" i="9"/>
  <c r="Q6342" i="9"/>
  <c r="Q6366" i="9"/>
  <c r="Q6390" i="9"/>
  <c r="Q6414" i="9"/>
  <c r="Q6438" i="9"/>
  <c r="Q6462" i="9"/>
  <c r="Q6486" i="9"/>
  <c r="Q6510" i="9"/>
  <c r="Q6534" i="9"/>
  <c r="Q6558" i="9"/>
  <c r="Q6582" i="9"/>
  <c r="Q6606" i="9"/>
  <c r="Q6630" i="9"/>
  <c r="Q6654" i="9"/>
  <c r="Q6678" i="9"/>
  <c r="Q6702" i="9"/>
  <c r="Q6726" i="9"/>
  <c r="Q6750" i="9"/>
  <c r="Q6774" i="9"/>
  <c r="Q6798" i="9"/>
  <c r="Q6822" i="9"/>
  <c r="Q6846" i="9"/>
  <c r="Q6870" i="9"/>
  <c r="Q6894" i="9"/>
  <c r="Q6918" i="9"/>
  <c r="Q6942" i="9"/>
  <c r="Q6966" i="9"/>
  <c r="Q6990" i="9"/>
  <c r="Q7014" i="9"/>
  <c r="Q7038" i="9"/>
  <c r="Q7062" i="9"/>
  <c r="Q7086" i="9"/>
  <c r="Q7110" i="9"/>
  <c r="Q7134" i="9"/>
  <c r="Q292" i="9"/>
  <c r="Q676" i="9"/>
  <c r="Q1060" i="9"/>
  <c r="Q1444" i="9"/>
  <c r="Q1828" i="9"/>
  <c r="Q2071" i="9"/>
  <c r="Q2167" i="9"/>
  <c r="Q2263" i="9"/>
  <c r="Q2359" i="9"/>
  <c r="Q2455" i="9"/>
  <c r="Q2551" i="9"/>
  <c r="Q2647" i="9"/>
  <c r="Q2743" i="9"/>
  <c r="Q2839" i="9"/>
  <c r="Q2935" i="9"/>
  <c r="Q3031" i="9"/>
  <c r="Q3127" i="9"/>
  <c r="Q3223" i="9"/>
  <c r="Q3319" i="9"/>
  <c r="Q3415" i="9"/>
  <c r="Q3511" i="9"/>
  <c r="Q3583" i="9"/>
  <c r="Q3607" i="9"/>
  <c r="Q3631" i="9"/>
  <c r="Q3655" i="9"/>
  <c r="Q3679" i="9"/>
  <c r="Q3703" i="9"/>
  <c r="Q3727" i="9"/>
  <c r="Q3751" i="9"/>
  <c r="Q3775" i="9"/>
  <c r="Q3799" i="9"/>
  <c r="Q3823" i="9"/>
  <c r="Q3847" i="9"/>
  <c r="Q3871" i="9"/>
  <c r="Q3895" i="9"/>
  <c r="Q3919" i="9"/>
  <c r="Q3943" i="9"/>
  <c r="Q3967" i="9"/>
  <c r="Q3991" i="9"/>
  <c r="Q4015" i="9"/>
  <c r="Q4039" i="9"/>
  <c r="Q4063" i="9"/>
  <c r="Q4087" i="9"/>
  <c r="Q4111" i="9"/>
  <c r="Q4135" i="9"/>
  <c r="Q4159" i="9"/>
  <c r="Q4183" i="9"/>
  <c r="Q4207" i="9"/>
  <c r="Q4231" i="9"/>
  <c r="Q4255" i="9"/>
  <c r="Q4279" i="9"/>
  <c r="Q4303" i="9"/>
  <c r="Q4327" i="9"/>
  <c r="Q4351" i="9"/>
  <c r="Q4375" i="9"/>
  <c r="Q4399" i="9"/>
  <c r="Q4423" i="9"/>
  <c r="Q4447" i="9"/>
  <c r="Q4471" i="9"/>
  <c r="Q4495" i="9"/>
  <c r="Q4519" i="9"/>
  <c r="Q4543" i="9"/>
  <c r="Q4567" i="9"/>
  <c r="Q4591" i="9"/>
  <c r="Q4615" i="9"/>
  <c r="Q4639" i="9"/>
  <c r="Q4663" i="9"/>
  <c r="Q4687" i="9"/>
  <c r="Q4711" i="9"/>
  <c r="Q4735" i="9"/>
  <c r="Q4759" i="9"/>
  <c r="Q4783" i="9"/>
  <c r="Q4807" i="9"/>
  <c r="Q4831" i="9"/>
  <c r="Q4855" i="9"/>
  <c r="Q4879" i="9"/>
  <c r="Q4903" i="9"/>
  <c r="Q4927" i="9"/>
  <c r="Q4951" i="9"/>
  <c r="Q4975" i="9"/>
  <c r="Q4999" i="9"/>
  <c r="Q5023" i="9"/>
  <c r="Q5047" i="9"/>
  <c r="Q5071" i="9"/>
  <c r="Q5095" i="9"/>
  <c r="Q5119" i="9"/>
  <c r="Q5143" i="9"/>
  <c r="Q5167" i="9"/>
  <c r="Q5191" i="9"/>
  <c r="Q5215" i="9"/>
  <c r="Q5239" i="9"/>
  <c r="Q5263" i="9"/>
  <c r="Q5287" i="9"/>
  <c r="Q5311" i="9"/>
  <c r="Q5335" i="9"/>
  <c r="Q5359" i="9"/>
  <c r="Q5383" i="9"/>
  <c r="Q5407" i="9"/>
  <c r="Q5431" i="9"/>
  <c r="Q5455" i="9"/>
  <c r="Q5479" i="9"/>
  <c r="Q5503" i="9"/>
  <c r="Q5527" i="9"/>
  <c r="Q5551" i="9"/>
  <c r="Q5575" i="9"/>
  <c r="Q5599" i="9"/>
  <c r="Q5623" i="9"/>
  <c r="Q5647" i="9"/>
  <c r="Q5671" i="9"/>
  <c r="Q5695" i="9"/>
  <c r="Q5719" i="9"/>
  <c r="Q5743" i="9"/>
  <c r="Q5767" i="9"/>
  <c r="Q5791" i="9"/>
  <c r="Q5815" i="9"/>
  <c r="Q5839" i="9"/>
  <c r="Q5863" i="9"/>
  <c r="Q5887" i="9"/>
  <c r="Q5911" i="9"/>
  <c r="Q5935" i="9"/>
  <c r="Q5959" i="9"/>
  <c r="Q5983" i="9"/>
  <c r="Q6007" i="9"/>
  <c r="Q6031" i="9"/>
  <c r="Q6055" i="9"/>
  <c r="Q6079" i="9"/>
  <c r="Q6103" i="9"/>
  <c r="Q6127" i="9"/>
  <c r="Q6151" i="9"/>
  <c r="Q6175" i="9"/>
  <c r="Q6199" i="9"/>
  <c r="Q6223" i="9"/>
  <c r="Q6247" i="9"/>
  <c r="Q6271" i="9"/>
  <c r="Q6295" i="9"/>
  <c r="Q6319" i="9"/>
  <c r="Q6343" i="9"/>
  <c r="Q6367" i="9"/>
  <c r="Q6391" i="9"/>
  <c r="Q6415" i="9"/>
  <c r="Q6439" i="9"/>
  <c r="Q6463" i="9"/>
  <c r="Q6487" i="9"/>
  <c r="Q6511" i="9"/>
  <c r="Q6535" i="9"/>
  <c r="Q6559" i="9"/>
  <c r="Q6583" i="9"/>
  <c r="Q6607" i="9"/>
  <c r="Q6631" i="9"/>
  <c r="Q6655" i="9"/>
  <c r="Q6679" i="9"/>
  <c r="Q6703" i="9"/>
  <c r="Q6727" i="9"/>
  <c r="Q6751" i="9"/>
  <c r="Q6775" i="9"/>
  <c r="Q6799" i="9"/>
  <c r="Q6823" i="9"/>
  <c r="Q6847" i="9"/>
  <c r="Q6871" i="9"/>
  <c r="Q6895" i="9"/>
  <c r="Q6919" i="9"/>
  <c r="Q6943" i="9"/>
  <c r="Q6967" i="9"/>
  <c r="Q6991" i="9"/>
  <c r="Q7015" i="9"/>
  <c r="Q7039" i="9"/>
  <c r="Q7063" i="9"/>
  <c r="Q7087" i="9"/>
  <c r="Q7111" i="9"/>
  <c r="Q7135" i="9"/>
  <c r="Q388" i="9"/>
  <c r="Q1924" i="9"/>
  <c r="Q2383" i="9"/>
  <c r="Q2767" i="9"/>
  <c r="Q3151" i="9"/>
  <c r="Q3535" i="9"/>
  <c r="Q3676" i="9"/>
  <c r="Q3772" i="9"/>
  <c r="Q3868" i="9"/>
  <c r="Q3964" i="9"/>
  <c r="Q4060" i="9"/>
  <c r="Q4156" i="9"/>
  <c r="Q4252" i="9"/>
  <c r="Q4348" i="9"/>
  <c r="Q4444" i="9"/>
  <c r="Q4540" i="9"/>
  <c r="Q4636" i="9"/>
  <c r="Q4732" i="9"/>
  <c r="Q4828" i="9"/>
  <c r="Q4924" i="9"/>
  <c r="Q5020" i="9"/>
  <c r="Q5116" i="9"/>
  <c r="Q5212" i="9"/>
  <c r="Q5308" i="9"/>
  <c r="Q5404" i="9"/>
  <c r="Q5500" i="9"/>
  <c r="Q5596" i="9"/>
  <c r="Q5692" i="9"/>
  <c r="Q5788" i="9"/>
  <c r="Q5884" i="9"/>
  <c r="Q5980" i="9"/>
  <c r="Q6076" i="9"/>
  <c r="Q6172" i="9"/>
  <c r="Q6268" i="9"/>
  <c r="Q6364" i="9"/>
  <c r="Q6460" i="9"/>
  <c r="Q6556" i="9"/>
  <c r="Q6652" i="9"/>
  <c r="Q6748" i="9"/>
  <c r="Q6844" i="9"/>
  <c r="Q6940" i="9"/>
  <c r="Q7036" i="9"/>
  <c r="Q7132" i="9"/>
  <c r="Q7159" i="9"/>
  <c r="Q7183" i="9"/>
  <c r="Q7207" i="9"/>
  <c r="Q7231" i="9"/>
  <c r="Q7255" i="9"/>
  <c r="Q7279" i="9"/>
  <c r="Q7303" i="9"/>
  <c r="Q7327" i="9"/>
  <c r="Q7351" i="9"/>
  <c r="Q7375" i="9"/>
  <c r="Q7399" i="9"/>
  <c r="Q7423" i="9"/>
  <c r="Q7447" i="9"/>
  <c r="Q7471" i="9"/>
  <c r="Q7495" i="9"/>
  <c r="Q7519" i="9"/>
  <c r="Q7543" i="9"/>
  <c r="Q7567" i="9"/>
  <c r="Q7591" i="9"/>
  <c r="Q7615" i="9"/>
  <c r="Q7639" i="9"/>
  <c r="Q7663" i="9"/>
  <c r="Q7687" i="9"/>
  <c r="Q7711" i="9"/>
  <c r="Q7735" i="9"/>
  <c r="Q7759" i="9"/>
  <c r="Q7783" i="9"/>
  <c r="Q7807" i="9"/>
  <c r="Q7831" i="9"/>
  <c r="Q7855" i="9"/>
  <c r="Q7879" i="9"/>
  <c r="Q7903" i="9"/>
  <c r="Q7927" i="9"/>
  <c r="Q7951" i="9"/>
  <c r="Q7975" i="9"/>
  <c r="Q7999" i="9"/>
  <c r="Q8023" i="9"/>
  <c r="Q8047" i="9"/>
  <c r="Q8071" i="9"/>
  <c r="Q8095" i="9"/>
  <c r="Q8119" i="9"/>
  <c r="Q8143" i="9"/>
  <c r="Q8167" i="9"/>
  <c r="Q8191" i="9"/>
  <c r="Q8215" i="9"/>
  <c r="Q8239" i="9"/>
  <c r="Q8263" i="9"/>
  <c r="Q8287" i="9"/>
  <c r="Q8311" i="9"/>
  <c r="Q8335" i="9"/>
  <c r="Q8359" i="9"/>
  <c r="Q8383" i="9"/>
  <c r="Q8407" i="9"/>
  <c r="Q8431" i="9"/>
  <c r="Q8455" i="9"/>
  <c r="Q8479" i="9"/>
  <c r="Q8503" i="9"/>
  <c r="Q8527" i="9"/>
  <c r="Q8551" i="9"/>
  <c r="Q8575" i="9"/>
  <c r="Q8599" i="9"/>
  <c r="Q8623" i="9"/>
  <c r="Q8647" i="9"/>
  <c r="Q8671" i="9"/>
  <c r="Q8695" i="9"/>
  <c r="Q8719" i="9"/>
  <c r="Q8743" i="9"/>
  <c r="Q2287" i="9"/>
  <c r="Q4516" i="9"/>
  <c r="Q4996" i="9"/>
  <c r="Q5284" i="9"/>
  <c r="Q5572" i="9"/>
  <c r="Q5860" i="9"/>
  <c r="Q6148" i="9"/>
  <c r="Q6436" i="9"/>
  <c r="Q6724" i="9"/>
  <c r="Q7012" i="9"/>
  <c r="Q7182" i="9"/>
  <c r="Q7278" i="9"/>
  <c r="Q7350" i="9"/>
  <c r="Q7422" i="9"/>
  <c r="Q7494" i="9"/>
  <c r="Q7566" i="9"/>
  <c r="Q7686" i="9"/>
  <c r="Q7758" i="9"/>
  <c r="Q7830" i="9"/>
  <c r="Q7902" i="9"/>
  <c r="Q7974" i="9"/>
  <c r="Q8046" i="9"/>
  <c r="Q8118" i="9"/>
  <c r="Q8190" i="9"/>
  <c r="Q8262" i="9"/>
  <c r="Q8334" i="9"/>
  <c r="Q8406" i="9"/>
  <c r="Q8526" i="9"/>
  <c r="Q8598" i="9"/>
  <c r="Q8670" i="9"/>
  <c r="Q8742" i="9"/>
  <c r="Q772" i="9"/>
  <c r="Q2095" i="9"/>
  <c r="Q2479" i="9"/>
  <c r="Q2863" i="9"/>
  <c r="Q3247" i="9"/>
  <c r="Q3604" i="9"/>
  <c r="Q3700" i="9"/>
  <c r="Q3796" i="9"/>
  <c r="Q3892" i="9"/>
  <c r="Q3988" i="9"/>
  <c r="Q4084" i="9"/>
  <c r="Q4180" i="9"/>
  <c r="Q4276" i="9"/>
  <c r="Q4372" i="9"/>
  <c r="Q4468" i="9"/>
  <c r="Q4564" i="9"/>
  <c r="Q4660" i="9"/>
  <c r="Q4756" i="9"/>
  <c r="Q4852" i="9"/>
  <c r="Q4948" i="9"/>
  <c r="Q5044" i="9"/>
  <c r="Q5140" i="9"/>
  <c r="Q5236" i="9"/>
  <c r="Q5332" i="9"/>
  <c r="Q5428" i="9"/>
  <c r="Q5524" i="9"/>
  <c r="Q5620" i="9"/>
  <c r="Q5716" i="9"/>
  <c r="Q5812" i="9"/>
  <c r="Q5908" i="9"/>
  <c r="Q6004" i="9"/>
  <c r="Q6100" i="9"/>
  <c r="Q6196" i="9"/>
  <c r="Q6292" i="9"/>
  <c r="Q6388" i="9"/>
  <c r="Q6484" i="9"/>
  <c r="Q6580" i="9"/>
  <c r="Q6676" i="9"/>
  <c r="Q6772" i="9"/>
  <c r="Q6868" i="9"/>
  <c r="Q6964" i="9"/>
  <c r="Q7060" i="9"/>
  <c r="Q7156" i="9"/>
  <c r="Q7180" i="9"/>
  <c r="Q7204" i="9"/>
  <c r="Q7228" i="9"/>
  <c r="Q7252" i="9"/>
  <c r="Q7276" i="9"/>
  <c r="Q7300" i="9"/>
  <c r="Q7324" i="9"/>
  <c r="Q7348" i="9"/>
  <c r="Q7372" i="9"/>
  <c r="Q7396" i="9"/>
  <c r="Q7420" i="9"/>
  <c r="Q7444" i="9"/>
  <c r="Q7468" i="9"/>
  <c r="Q7492" i="9"/>
  <c r="Q7516" i="9"/>
  <c r="Q7540" i="9"/>
  <c r="Q7564" i="9"/>
  <c r="Q7588" i="9"/>
  <c r="Q7612" i="9"/>
  <c r="Q7636" i="9"/>
  <c r="Q7660" i="9"/>
  <c r="Q7684" i="9"/>
  <c r="Q7708" i="9"/>
  <c r="Q7732" i="9"/>
  <c r="Q7756" i="9"/>
  <c r="Q7780" i="9"/>
  <c r="Q7804" i="9"/>
  <c r="Q7828" i="9"/>
  <c r="Q7852" i="9"/>
  <c r="Q7876" i="9"/>
  <c r="Q7900" i="9"/>
  <c r="Q7924" i="9"/>
  <c r="Q7948" i="9"/>
  <c r="Q7972" i="9"/>
  <c r="Q7996" i="9"/>
  <c r="Q8020" i="9"/>
  <c r="Q8044" i="9"/>
  <c r="Q8068" i="9"/>
  <c r="Q8092" i="9"/>
  <c r="Q8116" i="9"/>
  <c r="Q8140" i="9"/>
  <c r="Q8164" i="9"/>
  <c r="Q8188" i="9"/>
  <c r="Q8212" i="9"/>
  <c r="Q8236" i="9"/>
  <c r="Q8260" i="9"/>
  <c r="Q8284" i="9"/>
  <c r="Q8308" i="9"/>
  <c r="Q8332" i="9"/>
  <c r="Q8356" i="9"/>
  <c r="Q8380" i="9"/>
  <c r="Q8404" i="9"/>
  <c r="Q8428" i="9"/>
  <c r="Q8452" i="9"/>
  <c r="Q8476" i="9"/>
  <c r="Q8500" i="9"/>
  <c r="Q8524" i="9"/>
  <c r="Q8548" i="9"/>
  <c r="Q8572" i="9"/>
  <c r="Q8596" i="9"/>
  <c r="Q8620" i="9"/>
  <c r="Q8644" i="9"/>
  <c r="Q8668" i="9"/>
  <c r="Q8692" i="9"/>
  <c r="Q8716" i="9"/>
  <c r="Q8740" i="9"/>
  <c r="Q2671" i="9"/>
  <c r="Q3844" i="9"/>
  <c r="Q4036" i="9"/>
  <c r="Q4228" i="9"/>
  <c r="Q4324" i="9"/>
  <c r="Q4612" i="9"/>
  <c r="Q4804" i="9"/>
  <c r="Q5092" i="9"/>
  <c r="Q5380" i="9"/>
  <c r="Q5668" i="9"/>
  <c r="Q6052" i="9"/>
  <c r="Q6340" i="9"/>
  <c r="Q6628" i="9"/>
  <c r="Q6916" i="9"/>
  <c r="Q7158" i="9"/>
  <c r="Q7230" i="9"/>
  <c r="Q7302" i="9"/>
  <c r="Q7374" i="9"/>
  <c r="Q7446" i="9"/>
  <c r="Q7518" i="9"/>
  <c r="Q7590" i="9"/>
  <c r="Q7638" i="9"/>
  <c r="Q7710" i="9"/>
  <c r="Q7782" i="9"/>
  <c r="Q7854" i="9"/>
  <c r="Q7926" i="9"/>
  <c r="Q8022" i="9"/>
  <c r="Q8094" i="9"/>
  <c r="Q8166" i="9"/>
  <c r="Q8238" i="9"/>
  <c r="Q8286" i="9"/>
  <c r="Q8358" i="9"/>
  <c r="Q8430" i="9"/>
  <c r="Q8478" i="9"/>
  <c r="Q8550" i="9"/>
  <c r="Q8622" i="9"/>
  <c r="Q8718" i="9"/>
  <c r="Q1156" i="9"/>
  <c r="Q2191" i="9"/>
  <c r="Q2575" i="9"/>
  <c r="Q2959" i="9"/>
  <c r="Q3343" i="9"/>
  <c r="Q3628" i="9"/>
  <c r="Q3724" i="9"/>
  <c r="Q3820" i="9"/>
  <c r="Q3916" i="9"/>
  <c r="Q4012" i="9"/>
  <c r="Q4108" i="9"/>
  <c r="Q4204" i="9"/>
  <c r="Q4300" i="9"/>
  <c r="Q4396" i="9"/>
  <c r="Q4492" i="9"/>
  <c r="Q4588" i="9"/>
  <c r="Q4684" i="9"/>
  <c r="Q4780" i="9"/>
  <c r="Q4876" i="9"/>
  <c r="Q4972" i="9"/>
  <c r="Q5068" i="9"/>
  <c r="Q5164" i="9"/>
  <c r="Q5260" i="9"/>
  <c r="Q5356" i="9"/>
  <c r="Q5452" i="9"/>
  <c r="Q5548" i="9"/>
  <c r="Q5644" i="9"/>
  <c r="Q5740" i="9"/>
  <c r="Q5836" i="9"/>
  <c r="Q5932" i="9"/>
  <c r="Q6028" i="9"/>
  <c r="Q6124" i="9"/>
  <c r="Q6220" i="9"/>
  <c r="Q6316" i="9"/>
  <c r="Q6412" i="9"/>
  <c r="Q6508" i="9"/>
  <c r="Q6604" i="9"/>
  <c r="Q6700" i="9"/>
  <c r="Q6796" i="9"/>
  <c r="Q6892" i="9"/>
  <c r="Q6988" i="9"/>
  <c r="Q7084" i="9"/>
  <c r="Q7157" i="9"/>
  <c r="Q7181" i="9"/>
  <c r="Q7205" i="9"/>
  <c r="Q7229" i="9"/>
  <c r="Q7253" i="9"/>
  <c r="Q7277" i="9"/>
  <c r="Q7301" i="9"/>
  <c r="Q7325" i="9"/>
  <c r="Q7349" i="9"/>
  <c r="Q7373" i="9"/>
  <c r="Q7397" i="9"/>
  <c r="Q7421" i="9"/>
  <c r="Q7445" i="9"/>
  <c r="Q7469" i="9"/>
  <c r="Q7493" i="9"/>
  <c r="Q7517" i="9"/>
  <c r="Q7541" i="9"/>
  <c r="Q7565" i="9"/>
  <c r="Q7589" i="9"/>
  <c r="Q7613" i="9"/>
  <c r="Q7637" i="9"/>
  <c r="Q7661" i="9"/>
  <c r="Q7685" i="9"/>
  <c r="Q7709" i="9"/>
  <c r="Q7733" i="9"/>
  <c r="Q7757" i="9"/>
  <c r="Q7781" i="9"/>
  <c r="Q7805" i="9"/>
  <c r="Q7829" i="9"/>
  <c r="Q7853" i="9"/>
  <c r="Q7877" i="9"/>
  <c r="Q7901" i="9"/>
  <c r="Q7925" i="9"/>
  <c r="Q7949" i="9"/>
  <c r="Q7973" i="9"/>
  <c r="Q7997" i="9"/>
  <c r="Q8021" i="9"/>
  <c r="Q8045" i="9"/>
  <c r="Q8069" i="9"/>
  <c r="Q8093" i="9"/>
  <c r="Q8117" i="9"/>
  <c r="Q8141" i="9"/>
  <c r="Q8165" i="9"/>
  <c r="Q8189" i="9"/>
  <c r="Q8213" i="9"/>
  <c r="Q8237" i="9"/>
  <c r="Q8261" i="9"/>
  <c r="Q8285" i="9"/>
  <c r="Q8309" i="9"/>
  <c r="Q8333" i="9"/>
  <c r="Q8357" i="9"/>
  <c r="Q8381" i="9"/>
  <c r="Q8405" i="9"/>
  <c r="Q8429" i="9"/>
  <c r="Q8453" i="9"/>
  <c r="Q8477" i="9"/>
  <c r="Q8501" i="9"/>
  <c r="Q8525" i="9"/>
  <c r="Q8549" i="9"/>
  <c r="Q8573" i="9"/>
  <c r="Q8597" i="9"/>
  <c r="Q8621" i="9"/>
  <c r="Q8645" i="9"/>
  <c r="Q8669" i="9"/>
  <c r="Q8693" i="9"/>
  <c r="Q8717" i="9"/>
  <c r="Q8741" i="9"/>
  <c r="Q1540" i="9"/>
  <c r="Q3055" i="9"/>
  <c r="Q3439" i="9"/>
  <c r="Q3652" i="9"/>
  <c r="Q3748" i="9"/>
  <c r="Q3940" i="9"/>
  <c r="Q4132" i="9"/>
  <c r="Q4420" i="9"/>
  <c r="Q4708" i="9"/>
  <c r="Q4900" i="9"/>
  <c r="Q5188" i="9"/>
  <c r="Q5476" i="9"/>
  <c r="Q5764" i="9"/>
  <c r="Q5956" i="9"/>
  <c r="Q6244" i="9"/>
  <c r="Q6532" i="9"/>
  <c r="Q6820" i="9"/>
  <c r="Q7108" i="9"/>
  <c r="Q7206" i="9"/>
  <c r="Q7254" i="9"/>
  <c r="Q7326" i="9"/>
  <c r="Q7398" i="9"/>
  <c r="Q7470" i="9"/>
  <c r="Q7542" i="9"/>
  <c r="Q7614" i="9"/>
  <c r="Q7662" i="9"/>
  <c r="Q7734" i="9"/>
  <c r="Q7806" i="9"/>
  <c r="Q7878" i="9"/>
  <c r="Q7950" i="9"/>
  <c r="Q7998" i="9"/>
  <c r="Q8070" i="9"/>
  <c r="Q8142" i="9"/>
  <c r="Q8214" i="9"/>
  <c r="Q8310" i="9"/>
  <c r="Q8382" i="9"/>
  <c r="Q8454" i="9"/>
  <c r="Q8502" i="9"/>
  <c r="Q8574" i="9"/>
  <c r="Q8646" i="9"/>
  <c r="Q8694" i="9"/>
  <c r="Q12" i="9"/>
  <c r="Q35" i="9"/>
  <c r="Q62" i="9"/>
  <c r="Q85" i="9"/>
  <c r="Q108" i="9"/>
  <c r="Q131" i="9"/>
  <c r="Q158" i="9"/>
  <c r="Q181" i="9"/>
  <c r="Q204" i="9"/>
  <c r="Q227" i="9"/>
  <c r="Q254" i="9"/>
  <c r="Q277" i="9"/>
  <c r="Q300" i="9"/>
  <c r="Q323" i="9"/>
  <c r="Q350" i="9"/>
  <c r="Q373" i="9"/>
  <c r="Q396" i="9"/>
  <c r="Q419" i="9"/>
  <c r="Q446" i="9"/>
  <c r="Q469" i="9"/>
  <c r="Q492" i="9"/>
  <c r="Q515" i="9"/>
  <c r="Q542" i="9"/>
  <c r="Q565" i="9"/>
  <c r="Q588" i="9"/>
  <c r="Q611" i="9"/>
  <c r="Q638" i="9"/>
  <c r="Q661" i="9"/>
  <c r="Q684" i="9"/>
  <c r="Q707" i="9"/>
  <c r="Q734" i="9"/>
  <c r="Q757" i="9"/>
  <c r="Q780" i="9"/>
  <c r="Q803" i="9"/>
  <c r="Q830" i="9"/>
  <c r="Q853" i="9"/>
  <c r="Q876" i="9"/>
  <c r="Q899" i="9"/>
  <c r="Q926" i="9"/>
  <c r="Q949" i="9"/>
  <c r="Q972" i="9"/>
  <c r="Q995" i="9"/>
  <c r="Q1022" i="9"/>
  <c r="Q1045" i="9"/>
  <c r="Q1068" i="9"/>
  <c r="Q1091" i="9"/>
  <c r="Q1118" i="9"/>
  <c r="Q1141" i="9"/>
  <c r="Q1164" i="9"/>
  <c r="Q1187" i="9"/>
  <c r="Q1214" i="9"/>
  <c r="Q1237" i="9"/>
  <c r="Q1260" i="9"/>
  <c r="Q1283" i="9"/>
  <c r="Q1310" i="9"/>
  <c r="Q1333" i="9"/>
  <c r="Q1356" i="9"/>
  <c r="Q1379" i="9"/>
  <c r="Q1406" i="9"/>
  <c r="Q1429" i="9"/>
  <c r="Q1452" i="9"/>
  <c r="Q1475" i="9"/>
  <c r="Q1502" i="9"/>
  <c r="Q1525" i="9"/>
  <c r="Q1548" i="9"/>
  <c r="Q1571" i="9"/>
  <c r="Q1598" i="9"/>
  <c r="Q1621" i="9"/>
  <c r="Q1644" i="9"/>
  <c r="Q1667" i="9"/>
  <c r="Q1694" i="9"/>
  <c r="Q1717" i="9"/>
  <c r="Q1740" i="9"/>
  <c r="Q1763" i="9"/>
  <c r="Q1790" i="9"/>
  <c r="Q1813" i="9"/>
  <c r="Q1836" i="9"/>
  <c r="Q1859" i="9"/>
  <c r="Q1886" i="9"/>
  <c r="Q1909" i="9"/>
  <c r="Q1932" i="9"/>
  <c r="Q1955" i="9"/>
  <c r="Q1982" i="9"/>
  <c r="Q2005" i="9"/>
  <c r="Q2028" i="9"/>
  <c r="Q13" i="9"/>
  <c r="Q36" i="9"/>
  <c r="Q59" i="9"/>
  <c r="Q86" i="9"/>
  <c r="Q109" i="9"/>
  <c r="Q132" i="9"/>
  <c r="Q155" i="9"/>
  <c r="Q182" i="9"/>
  <c r="Q205" i="9"/>
  <c r="Q228" i="9"/>
  <c r="Q251" i="9"/>
  <c r="Q278" i="9"/>
  <c r="Q301" i="9"/>
  <c r="Q324" i="9"/>
  <c r="Q347" i="9"/>
  <c r="Q374" i="9"/>
  <c r="Q397" i="9"/>
  <c r="Q420" i="9"/>
  <c r="Q443" i="9"/>
  <c r="Q470" i="9"/>
  <c r="Q493" i="9"/>
  <c r="Q516" i="9"/>
  <c r="Q539" i="9"/>
  <c r="Q566" i="9"/>
  <c r="Q589" i="9"/>
  <c r="Q612" i="9"/>
  <c r="Q635" i="9"/>
  <c r="Q662" i="9"/>
  <c r="Q685" i="9"/>
  <c r="Q708" i="9"/>
  <c r="Q731" i="9"/>
  <c r="Q758" i="9"/>
  <c r="Q781" i="9"/>
  <c r="Q804" i="9"/>
  <c r="Q827" i="9"/>
  <c r="Q854" i="9"/>
  <c r="Q877" i="9"/>
  <c r="Q900" i="9"/>
  <c r="Q923" i="9"/>
  <c r="Q950" i="9"/>
  <c r="Q973" i="9"/>
  <c r="Q996" i="9"/>
  <c r="Q1019" i="9"/>
  <c r="Q1046" i="9"/>
  <c r="Q1069" i="9"/>
  <c r="Q1092" i="9"/>
  <c r="Q1115" i="9"/>
  <c r="Q1142" i="9"/>
  <c r="Q1165" i="9"/>
  <c r="Q1188" i="9"/>
  <c r="Q1211" i="9"/>
  <c r="Q1238" i="9"/>
  <c r="Q1261" i="9"/>
  <c r="Q1284" i="9"/>
  <c r="Q1307" i="9"/>
  <c r="Q1334" i="9"/>
  <c r="Q1357" i="9"/>
  <c r="Q1380" i="9"/>
  <c r="Q1403" i="9"/>
  <c r="Q1430" i="9"/>
  <c r="Q1453" i="9"/>
  <c r="Q1476" i="9"/>
  <c r="Q1499" i="9"/>
  <c r="Q1526" i="9"/>
  <c r="Q1549" i="9"/>
  <c r="Q1572" i="9"/>
  <c r="Q1595" i="9"/>
  <c r="Q1622" i="9"/>
  <c r="Q1645" i="9"/>
  <c r="Q1668" i="9"/>
  <c r="Q1691" i="9"/>
  <c r="Q1718" i="9"/>
  <c r="Q1741" i="9"/>
  <c r="Q1764" i="9"/>
  <c r="Q1787" i="9"/>
  <c r="Q1814" i="9"/>
  <c r="Q1837" i="9"/>
  <c r="Q1860" i="9"/>
  <c r="Q1883" i="9"/>
  <c r="Q1910" i="9"/>
  <c r="Q1933" i="9"/>
  <c r="Q1956" i="9"/>
  <c r="Q1979" i="9"/>
  <c r="Q2006" i="9"/>
  <c r="Q2029" i="9"/>
  <c r="Q14" i="9"/>
  <c r="Q37" i="9"/>
  <c r="Q60" i="9"/>
  <c r="Q83" i="9"/>
  <c r="Q110" i="9"/>
  <c r="Q133" i="9"/>
  <c r="Q156" i="9"/>
  <c r="Q179" i="9"/>
  <c r="Q206" i="9"/>
  <c r="Q229" i="9"/>
  <c r="Q252" i="9"/>
  <c r="Q275" i="9"/>
  <c r="Q302" i="9"/>
  <c r="Q325" i="9"/>
  <c r="Q348" i="9"/>
  <c r="Q371" i="9"/>
  <c r="Q398" i="9"/>
  <c r="Q421" i="9"/>
  <c r="Q444" i="9"/>
  <c r="Q467" i="9"/>
  <c r="Q494" i="9"/>
  <c r="Q517" i="9"/>
  <c r="Q540" i="9"/>
  <c r="Q563" i="9"/>
  <c r="Q590" i="9"/>
  <c r="Q613" i="9"/>
  <c r="Q636" i="9"/>
  <c r="Q659" i="9"/>
  <c r="Q686" i="9"/>
  <c r="Q709" i="9"/>
  <c r="Q732" i="9"/>
  <c r="Q755" i="9"/>
  <c r="Q782" i="9"/>
  <c r="Q805" i="9"/>
  <c r="Q828" i="9"/>
  <c r="Q851" i="9"/>
  <c r="Q878" i="9"/>
  <c r="Q901" i="9"/>
  <c r="Q924" i="9"/>
  <c r="Q947" i="9"/>
  <c r="Q974" i="9"/>
  <c r="Q997" i="9"/>
  <c r="Q1020" i="9"/>
  <c r="Q1043" i="9"/>
  <c r="Q1070" i="9"/>
  <c r="Q1093" i="9"/>
  <c r="Q1116" i="9"/>
  <c r="Q1139" i="9"/>
  <c r="Q1166" i="9"/>
  <c r="Q1189" i="9"/>
  <c r="Q1212" i="9"/>
  <c r="Q1235" i="9"/>
  <c r="Q1262" i="9"/>
  <c r="Q1285" i="9"/>
  <c r="Q1308" i="9"/>
  <c r="Q1331" i="9"/>
  <c r="Q1358" i="9"/>
  <c r="Q1381" i="9"/>
  <c r="Q1404" i="9"/>
  <c r="Q1427" i="9"/>
  <c r="Q1454" i="9"/>
  <c r="Q1477" i="9"/>
  <c r="Q1500" i="9"/>
  <c r="Q1523" i="9"/>
  <c r="Q1550" i="9"/>
  <c r="Q1573" i="9"/>
  <c r="Q1596" i="9"/>
  <c r="Q1619" i="9"/>
  <c r="Q1646" i="9"/>
  <c r="Q1669" i="9"/>
  <c r="Q1692" i="9"/>
  <c r="Q1715" i="9"/>
  <c r="Q1742" i="9"/>
  <c r="Q1765" i="9"/>
  <c r="Q1788" i="9"/>
  <c r="Q1811" i="9"/>
  <c r="Q1838" i="9"/>
  <c r="Q1861" i="9"/>
  <c r="Q1884" i="9"/>
  <c r="Q1907" i="9"/>
  <c r="Q1934" i="9"/>
  <c r="Q1957" i="9"/>
  <c r="Q1980" i="9"/>
  <c r="Q2003" i="9"/>
  <c r="Q2030" i="9"/>
  <c r="Q2053" i="9"/>
  <c r="Q2076" i="9"/>
  <c r="Q2099" i="9"/>
  <c r="Q2126" i="9"/>
  <c r="Q2149" i="9"/>
  <c r="Q2172" i="9"/>
  <c r="Q2195" i="9"/>
  <c r="Q2222" i="9"/>
  <c r="Q2245" i="9"/>
  <c r="Q2268" i="9"/>
  <c r="Q2291" i="9"/>
  <c r="Q2318" i="9"/>
  <c r="Q2341" i="9"/>
  <c r="Q2364" i="9"/>
  <c r="Q2387" i="9"/>
  <c r="Q2414" i="9"/>
  <c r="Q2437" i="9"/>
  <c r="Q2460" i="9"/>
  <c r="Q2483" i="9"/>
  <c r="Q2510" i="9"/>
  <c r="Q2533" i="9"/>
  <c r="Q2556" i="9"/>
  <c r="Q2579" i="9"/>
  <c r="Q2606" i="9"/>
  <c r="Q2629" i="9"/>
  <c r="Q2652" i="9"/>
  <c r="Q2675" i="9"/>
  <c r="Q2702" i="9"/>
  <c r="Q2725" i="9"/>
  <c r="Q2748" i="9"/>
  <c r="Q2771" i="9"/>
  <c r="Q2798" i="9"/>
  <c r="Q2821" i="9"/>
  <c r="Q2844" i="9"/>
  <c r="Q2867" i="9"/>
  <c r="Q2894" i="9"/>
  <c r="Q2917" i="9"/>
  <c r="Q2940" i="9"/>
  <c r="Q2963" i="9"/>
  <c r="Q2990" i="9"/>
  <c r="Q3013" i="9"/>
  <c r="Q3036" i="9"/>
  <c r="Q3059" i="9"/>
  <c r="Q38" i="9"/>
  <c r="Q84" i="9"/>
  <c r="Q134" i="9"/>
  <c r="Q180" i="9"/>
  <c r="Q230" i="9"/>
  <c r="Q276" i="9"/>
  <c r="Q326" i="9"/>
  <c r="Q372" i="9"/>
  <c r="Q422" i="9"/>
  <c r="Q468" i="9"/>
  <c r="Q518" i="9"/>
  <c r="Q564" i="9"/>
  <c r="Q614" i="9"/>
  <c r="Q660" i="9"/>
  <c r="Q710" i="9"/>
  <c r="Q756" i="9"/>
  <c r="Q806" i="9"/>
  <c r="Q852" i="9"/>
  <c r="Q902" i="9"/>
  <c r="Q948" i="9"/>
  <c r="Q998" i="9"/>
  <c r="Q1044" i="9"/>
  <c r="Q1094" i="9"/>
  <c r="Q1140" i="9"/>
  <c r="Q1190" i="9"/>
  <c r="Q1236" i="9"/>
  <c r="Q1286" i="9"/>
  <c r="Q1332" i="9"/>
  <c r="Q1382" i="9"/>
  <c r="Q1428" i="9"/>
  <c r="Q1478" i="9"/>
  <c r="Q1524" i="9"/>
  <c r="Q1574" i="9"/>
  <c r="Q1620" i="9"/>
  <c r="Q1670" i="9"/>
  <c r="Q1716" i="9"/>
  <c r="Q1766" i="9"/>
  <c r="Q1812" i="9"/>
  <c r="Q1862" i="9"/>
  <c r="Q1908" i="9"/>
  <c r="Q1958" i="9"/>
  <c r="Q2004" i="9"/>
  <c r="Q2054" i="9"/>
  <c r="Q2077" i="9"/>
  <c r="Q2100" i="9"/>
  <c r="Q2123" i="9"/>
  <c r="Q2150" i="9"/>
  <c r="Q2173" i="9"/>
  <c r="Q2196" i="9"/>
  <c r="Q2219" i="9"/>
  <c r="Q2246" i="9"/>
  <c r="Q2269" i="9"/>
  <c r="Q2292" i="9"/>
  <c r="Q2315" i="9"/>
  <c r="Q2342" i="9"/>
  <c r="Q2365" i="9"/>
  <c r="Q2388" i="9"/>
  <c r="Q2411" i="9"/>
  <c r="Q2438" i="9"/>
  <c r="Q2461" i="9"/>
  <c r="Q2484" i="9"/>
  <c r="Q2507" i="9"/>
  <c r="Q2534" i="9"/>
  <c r="Q2557" i="9"/>
  <c r="Q2580" i="9"/>
  <c r="Q2603" i="9"/>
  <c r="Q2630" i="9"/>
  <c r="Q2653" i="9"/>
  <c r="Q2676" i="9"/>
  <c r="Q2699" i="9"/>
  <c r="Q2726" i="9"/>
  <c r="Q2749" i="9"/>
  <c r="Q2772" i="9"/>
  <c r="Q2795" i="9"/>
  <c r="Q2822" i="9"/>
  <c r="Q2845" i="9"/>
  <c r="Q2868" i="9"/>
  <c r="Q2891" i="9"/>
  <c r="Q2918" i="9"/>
  <c r="Q2941" i="9"/>
  <c r="Q2964" i="9"/>
  <c r="Q2987" i="9"/>
  <c r="Q3014" i="9"/>
  <c r="Q2051" i="9"/>
  <c r="Q2078" i="9"/>
  <c r="Q2101" i="9"/>
  <c r="Q2124" i="9"/>
  <c r="Q2147" i="9"/>
  <c r="Q2174" i="9"/>
  <c r="Q2197" i="9"/>
  <c r="Q2220" i="9"/>
  <c r="Q2243" i="9"/>
  <c r="Q2270" i="9"/>
  <c r="Q2293" i="9"/>
  <c r="Q2316" i="9"/>
  <c r="Q2339" i="9"/>
  <c r="Q2366" i="9"/>
  <c r="Q2389" i="9"/>
  <c r="Q2412" i="9"/>
  <c r="Q2435" i="9"/>
  <c r="Q2462" i="9"/>
  <c r="Q2485" i="9"/>
  <c r="Q2508" i="9"/>
  <c r="Q2531" i="9"/>
  <c r="Q2558" i="9"/>
  <c r="Q2581" i="9"/>
  <c r="Q2604" i="9"/>
  <c r="Q2627" i="9"/>
  <c r="Q2654" i="9"/>
  <c r="Q2677" i="9"/>
  <c r="Q2700" i="9"/>
  <c r="Q2723" i="9"/>
  <c r="Q2750" i="9"/>
  <c r="Q2773" i="9"/>
  <c r="Q2796" i="9"/>
  <c r="Q2819" i="9"/>
  <c r="Q2846" i="9"/>
  <c r="Q2869" i="9"/>
  <c r="Q2892" i="9"/>
  <c r="Q2915" i="9"/>
  <c r="Q2942" i="9"/>
  <c r="Q2965" i="9"/>
  <c r="Q2988" i="9"/>
  <c r="Q3011" i="9"/>
  <c r="Q3038" i="9"/>
  <c r="Q3061" i="9"/>
  <c r="Q3084" i="9"/>
  <c r="Q3107" i="9"/>
  <c r="Q11" i="9"/>
  <c r="Q61" i="9"/>
  <c r="Q107" i="9"/>
  <c r="Q157" i="9"/>
  <c r="Q203" i="9"/>
  <c r="Q253" i="9"/>
  <c r="Q299" i="9"/>
  <c r="Q349" i="9"/>
  <c r="Q395" i="9"/>
  <c r="Q445" i="9"/>
  <c r="Q491" i="9"/>
  <c r="Q541" i="9"/>
  <c r="Q587" i="9"/>
  <c r="Q637" i="9"/>
  <c r="Q683" i="9"/>
  <c r="Q733" i="9"/>
  <c r="Q779" i="9"/>
  <c r="Q829" i="9"/>
  <c r="Q875" i="9"/>
  <c r="Q925" i="9"/>
  <c r="Q971" i="9"/>
  <c r="Q1021" i="9"/>
  <c r="Q1067" i="9"/>
  <c r="Q1117" i="9"/>
  <c r="Q1163" i="9"/>
  <c r="Q1213" i="9"/>
  <c r="Q1259" i="9"/>
  <c r="Q1309" i="9"/>
  <c r="Q1355" i="9"/>
  <c r="Q1405" i="9"/>
  <c r="Q1451" i="9"/>
  <c r="Q1501" i="9"/>
  <c r="Q1547" i="9"/>
  <c r="Q1597" i="9"/>
  <c r="Q1643" i="9"/>
  <c r="Q1693" i="9"/>
  <c r="Q1739" i="9"/>
  <c r="Q1789" i="9"/>
  <c r="Q1835" i="9"/>
  <c r="Q1885" i="9"/>
  <c r="Q1931" i="9"/>
  <c r="Q1981" i="9"/>
  <c r="Q2027" i="9"/>
  <c r="Q2052" i="9"/>
  <c r="Q2075" i="9"/>
  <c r="Q2102" i="9"/>
  <c r="Q2125" i="9"/>
  <c r="Q2148" i="9"/>
  <c r="Q2171" i="9"/>
  <c r="Q2198" i="9"/>
  <c r="Q2221" i="9"/>
  <c r="Q2244" i="9"/>
  <c r="Q2267" i="9"/>
  <c r="Q2294" i="9"/>
  <c r="Q2317" i="9"/>
  <c r="Q2340" i="9"/>
  <c r="Q2363" i="9"/>
  <c r="Q2390" i="9"/>
  <c r="Q2413" i="9"/>
  <c r="Q2436" i="9"/>
  <c r="Q2459" i="9"/>
  <c r="Q2486" i="9"/>
  <c r="Q2509" i="9"/>
  <c r="Q2532" i="9"/>
  <c r="Q2555" i="9"/>
  <c r="Q2582" i="9"/>
  <c r="Q2605" i="9"/>
  <c r="Q2628" i="9"/>
  <c r="Q2651" i="9"/>
  <c r="Q2678" i="9"/>
  <c r="Q2701" i="9"/>
  <c r="Q2724" i="9"/>
  <c r="Q2747" i="9"/>
  <c r="Q2774" i="9"/>
  <c r="Q2797" i="9"/>
  <c r="Q2820" i="9"/>
  <c r="Q2843" i="9"/>
  <c r="Q2870" i="9"/>
  <c r="Q2893" i="9"/>
  <c r="Q2916" i="9"/>
  <c r="Q2939" i="9"/>
  <c r="Q2966" i="9"/>
  <c r="Q2989" i="9"/>
  <c r="Q3012" i="9"/>
  <c r="Q3035" i="9"/>
  <c r="Q3062" i="9"/>
  <c r="Q3086" i="9"/>
  <c r="Q3110" i="9"/>
  <c r="Q3133" i="9"/>
  <c r="Q3156" i="9"/>
  <c r="Q3179" i="9"/>
  <c r="Q3206" i="9"/>
  <c r="Q3229" i="9"/>
  <c r="Q3252" i="9"/>
  <c r="Q3275" i="9"/>
  <c r="Q3302" i="9"/>
  <c r="Q3325" i="9"/>
  <c r="Q3348" i="9"/>
  <c r="Q3371" i="9"/>
  <c r="Q3398" i="9"/>
  <c r="Q3421" i="9"/>
  <c r="Q3444" i="9"/>
  <c r="Q3467" i="9"/>
  <c r="Q3494" i="9"/>
  <c r="Q3517" i="9"/>
  <c r="Q3540" i="9"/>
  <c r="Q3563" i="9"/>
  <c r="Q3590" i="9"/>
  <c r="Q3613" i="9"/>
  <c r="Q3636" i="9"/>
  <c r="Q3659" i="9"/>
  <c r="Q3686" i="9"/>
  <c r="Q3709" i="9"/>
  <c r="Q3732" i="9"/>
  <c r="Q3755" i="9"/>
  <c r="Q3782" i="9"/>
  <c r="Q3805" i="9"/>
  <c r="Q3828" i="9"/>
  <c r="Q3851" i="9"/>
  <c r="Q3878" i="9"/>
  <c r="Q3901" i="9"/>
  <c r="Q3924" i="9"/>
  <c r="Q3947" i="9"/>
  <c r="Q3974" i="9"/>
  <c r="Q3997" i="9"/>
  <c r="Q4020" i="9"/>
  <c r="Q4043" i="9"/>
  <c r="Q4070" i="9"/>
  <c r="Q4093" i="9"/>
  <c r="Q4116" i="9"/>
  <c r="Q4139" i="9"/>
  <c r="Q4166" i="9"/>
  <c r="Q4189" i="9"/>
  <c r="Q4212" i="9"/>
  <c r="Q4235" i="9"/>
  <c r="Q4262" i="9"/>
  <c r="Q4285" i="9"/>
  <c r="Q4308" i="9"/>
  <c r="Q4331" i="9"/>
  <c r="Q4358" i="9"/>
  <c r="Q4381" i="9"/>
  <c r="Q4404" i="9"/>
  <c r="Q4427" i="9"/>
  <c r="Q4454" i="9"/>
  <c r="Q4477" i="9"/>
  <c r="Q4500" i="9"/>
  <c r="Q4523" i="9"/>
  <c r="Q4550" i="9"/>
  <c r="Q4573" i="9"/>
  <c r="Q4596" i="9"/>
  <c r="Q4619" i="9"/>
  <c r="Q4646" i="9"/>
  <c r="Q4669" i="9"/>
  <c r="Q4692" i="9"/>
  <c r="Q4715" i="9"/>
  <c r="Q4742" i="9"/>
  <c r="Q4765" i="9"/>
  <c r="Q4788" i="9"/>
  <c r="Q4811" i="9"/>
  <c r="Q4838" i="9"/>
  <c r="Q4861" i="9"/>
  <c r="Q4884" i="9"/>
  <c r="Q4907" i="9"/>
  <c r="Q4934" i="9"/>
  <c r="Q4957" i="9"/>
  <c r="Q4980" i="9"/>
  <c r="Q5003" i="9"/>
  <c r="Q5030" i="9"/>
  <c r="Q5053" i="9"/>
  <c r="Q5076" i="9"/>
  <c r="Q5099" i="9"/>
  <c r="Q3037" i="9"/>
  <c r="Q3134" i="9"/>
  <c r="Q3157" i="9"/>
  <c r="Q3180" i="9"/>
  <c r="Q3203" i="9"/>
  <c r="Q3230" i="9"/>
  <c r="Q3253" i="9"/>
  <c r="Q3276" i="9"/>
  <c r="Q3299" i="9"/>
  <c r="Q3326" i="9"/>
  <c r="Q3349" i="9"/>
  <c r="Q3372" i="9"/>
  <c r="Q3395" i="9"/>
  <c r="Q3422" i="9"/>
  <c r="Q3445" i="9"/>
  <c r="Q3468" i="9"/>
  <c r="Q3491" i="9"/>
  <c r="Q3518" i="9"/>
  <c r="Q3541" i="9"/>
  <c r="Q3564" i="9"/>
  <c r="Q3587" i="9"/>
  <c r="Q3614" i="9"/>
  <c r="Q3637" i="9"/>
  <c r="Q3660" i="9"/>
  <c r="Q3683" i="9"/>
  <c r="Q3710" i="9"/>
  <c r="Q3733" i="9"/>
  <c r="Q3756" i="9"/>
  <c r="Q3779" i="9"/>
  <c r="Q3806" i="9"/>
  <c r="Q3829" i="9"/>
  <c r="Q3852" i="9"/>
  <c r="Q3875" i="9"/>
  <c r="Q3902" i="9"/>
  <c r="Q3925" i="9"/>
  <c r="Q3948" i="9"/>
  <c r="Q3971" i="9"/>
  <c r="Q3998" i="9"/>
  <c r="Q4021" i="9"/>
  <c r="Q4044" i="9"/>
  <c r="Q4067" i="9"/>
  <c r="Q4094" i="9"/>
  <c r="Q4117" i="9"/>
  <c r="Q4140" i="9"/>
  <c r="Q4163" i="9"/>
  <c r="Q4190" i="9"/>
  <c r="Q4213" i="9"/>
  <c r="Q4236" i="9"/>
  <c r="Q4259" i="9"/>
  <c r="Q4286" i="9"/>
  <c r="Q4309" i="9"/>
  <c r="Q4332" i="9"/>
  <c r="Q4355" i="9"/>
  <c r="Q4382" i="9"/>
  <c r="Q4405" i="9"/>
  <c r="Q4428" i="9"/>
  <c r="Q4451" i="9"/>
  <c r="Q4478" i="9"/>
  <c r="Q4501" i="9"/>
  <c r="Q4524" i="9"/>
  <c r="Q4547" i="9"/>
  <c r="Q4574" i="9"/>
  <c r="Q4597" i="9"/>
  <c r="Q4620" i="9"/>
  <c r="Q4643" i="9"/>
  <c r="Q4670" i="9"/>
  <c r="Q4693" i="9"/>
  <c r="Q4716" i="9"/>
  <c r="Q4739" i="9"/>
  <c r="Q4766" i="9"/>
  <c r="Q4789" i="9"/>
  <c r="Q4812" i="9"/>
  <c r="Q4835" i="9"/>
  <c r="Q4862" i="9"/>
  <c r="Q4885" i="9"/>
  <c r="Q4908" i="9"/>
  <c r="Q4931" i="9"/>
  <c r="Q4958" i="9"/>
  <c r="Q4981" i="9"/>
  <c r="Q5004" i="9"/>
  <c r="Q5027" i="9"/>
  <c r="Q5054" i="9"/>
  <c r="Q5077" i="9"/>
  <c r="Q5100" i="9"/>
  <c r="Q5123" i="9"/>
  <c r="Q5150" i="9"/>
  <c r="Q5173" i="9"/>
  <c r="Q5196" i="9"/>
  <c r="Q5219" i="9"/>
  <c r="Q3083" i="9"/>
  <c r="Q3108" i="9"/>
  <c r="Q3131" i="9"/>
  <c r="Q3158" i="9"/>
  <c r="Q3181" i="9"/>
  <c r="Q3204" i="9"/>
  <c r="Q3227" i="9"/>
  <c r="Q3254" i="9"/>
  <c r="Q3277" i="9"/>
  <c r="Q3300" i="9"/>
  <c r="Q3323" i="9"/>
  <c r="Q3350" i="9"/>
  <c r="Q3373" i="9"/>
  <c r="Q3396" i="9"/>
  <c r="Q3419" i="9"/>
  <c r="Q3446" i="9"/>
  <c r="Q3469" i="9"/>
  <c r="Q3492" i="9"/>
  <c r="Q3515" i="9"/>
  <c r="Q3542" i="9"/>
  <c r="Q3565" i="9"/>
  <c r="Q3588" i="9"/>
  <c r="Q3611" i="9"/>
  <c r="Q3638" i="9"/>
  <c r="Q3661" i="9"/>
  <c r="Q3684" i="9"/>
  <c r="Q3707" i="9"/>
  <c r="Q3734" i="9"/>
  <c r="Q3757" i="9"/>
  <c r="Q3780" i="9"/>
  <c r="Q3803" i="9"/>
  <c r="Q3830" i="9"/>
  <c r="Q3853" i="9"/>
  <c r="Q3876" i="9"/>
  <c r="Q3899" i="9"/>
  <c r="Q3926" i="9"/>
  <c r="Q3949" i="9"/>
  <c r="Q3972" i="9"/>
  <c r="Q3995" i="9"/>
  <c r="Q4022" i="9"/>
  <c r="Q4045" i="9"/>
  <c r="Q4068" i="9"/>
  <c r="Q4091" i="9"/>
  <c r="Q4118" i="9"/>
  <c r="Q4141" i="9"/>
  <c r="Q4164" i="9"/>
  <c r="Q4187" i="9"/>
  <c r="Q4214" i="9"/>
  <c r="Q4237" i="9"/>
  <c r="Q4260" i="9"/>
  <c r="Q4283" i="9"/>
  <c r="Q4310" i="9"/>
  <c r="Q4333" i="9"/>
  <c r="Q4356" i="9"/>
  <c r="Q4379" i="9"/>
  <c r="Q4406" i="9"/>
  <c r="Q4429" i="9"/>
  <c r="Q4452" i="9"/>
  <c r="Q4475" i="9"/>
  <c r="Q4502" i="9"/>
  <c r="Q4525" i="9"/>
  <c r="Q4548" i="9"/>
  <c r="Q4571" i="9"/>
  <c r="Q4598" i="9"/>
  <c r="Q4621" i="9"/>
  <c r="Q4644" i="9"/>
  <c r="Q4667" i="9"/>
  <c r="Q4694" i="9"/>
  <c r="Q4717" i="9"/>
  <c r="Q4740" i="9"/>
  <c r="Q4763" i="9"/>
  <c r="Q4790" i="9"/>
  <c r="Q4813" i="9"/>
  <c r="Q4836" i="9"/>
  <c r="Q4859" i="9"/>
  <c r="Q4886" i="9"/>
  <c r="Q4909" i="9"/>
  <c r="Q4932" i="9"/>
  <c r="Q4955" i="9"/>
  <c r="Q4982" i="9"/>
  <c r="Q5005" i="9"/>
  <c r="Q5028" i="9"/>
  <c r="Q5051" i="9"/>
  <c r="Q5078" i="9"/>
  <c r="Q5101" i="9"/>
  <c r="Q3060" i="9"/>
  <c r="Q3085" i="9"/>
  <c r="Q3109" i="9"/>
  <c r="Q3132" i="9"/>
  <c r="Q3155" i="9"/>
  <c r="Q3182" i="9"/>
  <c r="Q3205" i="9"/>
  <c r="Q3228" i="9"/>
  <c r="Q3251" i="9"/>
  <c r="Q3278" i="9"/>
  <c r="Q3301" i="9"/>
  <c r="Q3324" i="9"/>
  <c r="Q3347" i="9"/>
  <c r="Q3374" i="9"/>
  <c r="Q3397" i="9"/>
  <c r="Q3420" i="9"/>
  <c r="Q3443" i="9"/>
  <c r="Q3470" i="9"/>
  <c r="Q3493" i="9"/>
  <c r="Q3516" i="9"/>
  <c r="Q3539" i="9"/>
  <c r="Q3566" i="9"/>
  <c r="Q3589" i="9"/>
  <c r="Q3612" i="9"/>
  <c r="Q3635" i="9"/>
  <c r="Q3662" i="9"/>
  <c r="Q3685" i="9"/>
  <c r="Q3708" i="9"/>
  <c r="Q3731" i="9"/>
  <c r="Q3758" i="9"/>
  <c r="Q3781" i="9"/>
  <c r="Q3804" i="9"/>
  <c r="Q3827" i="9"/>
  <c r="Q3854" i="9"/>
  <c r="Q3877" i="9"/>
  <c r="Q3900" i="9"/>
  <c r="Q3923" i="9"/>
  <c r="Q3950" i="9"/>
  <c r="Q3973" i="9"/>
  <c r="Q3996" i="9"/>
  <c r="Q4019" i="9"/>
  <c r="Q4046" i="9"/>
  <c r="Q4069" i="9"/>
  <c r="Q4092" i="9"/>
  <c r="Q4115" i="9"/>
  <c r="Q4142" i="9"/>
  <c r="Q4165" i="9"/>
  <c r="Q4188" i="9"/>
  <c r="Q4211" i="9"/>
  <c r="Q4238" i="9"/>
  <c r="Q4261" i="9"/>
  <c r="Q4284" i="9"/>
  <c r="Q4307" i="9"/>
  <c r="Q4334" i="9"/>
  <c r="Q4357" i="9"/>
  <c r="Q4380" i="9"/>
  <c r="Q4403" i="9"/>
  <c r="Q4430" i="9"/>
  <c r="Q4453" i="9"/>
  <c r="Q4476" i="9"/>
  <c r="Q4499" i="9"/>
  <c r="Q4526" i="9"/>
  <c r="Q4549" i="9"/>
  <c r="Q4572" i="9"/>
  <c r="Q4595" i="9"/>
  <c r="Q4622" i="9"/>
  <c r="Q4645" i="9"/>
  <c r="Q4668" i="9"/>
  <c r="Q4691" i="9"/>
  <c r="Q4718" i="9"/>
  <c r="Q4741" i="9"/>
  <c r="Q4764" i="9"/>
  <c r="Q4787" i="9"/>
  <c r="Q4814" i="9"/>
  <c r="Q4837" i="9"/>
  <c r="Q4860" i="9"/>
  <c r="Q4883" i="9"/>
  <c r="Q4910" i="9"/>
  <c r="Q4933" i="9"/>
  <c r="Q4956" i="9"/>
  <c r="Q4979" i="9"/>
  <c r="Q5006" i="9"/>
  <c r="Q5029" i="9"/>
  <c r="Q5052" i="9"/>
  <c r="Q5075" i="9"/>
  <c r="Q5102" i="9"/>
  <c r="Q5125" i="9"/>
  <c r="Q5148" i="9"/>
  <c r="Q5171" i="9"/>
  <c r="Q5198" i="9"/>
  <c r="Q5221" i="9"/>
  <c r="Q5124" i="9"/>
  <c r="Q5149" i="9"/>
  <c r="Q5220" i="9"/>
  <c r="Q5244" i="9"/>
  <c r="Q5267" i="9"/>
  <c r="Q5294" i="9"/>
  <c r="Q5317" i="9"/>
  <c r="Q5340" i="9"/>
  <c r="Q5363" i="9"/>
  <c r="Q5390" i="9"/>
  <c r="Q5413" i="9"/>
  <c r="Q5436" i="9"/>
  <c r="Q5459" i="9"/>
  <c r="Q5486" i="9"/>
  <c r="Q5509" i="9"/>
  <c r="Q5532" i="9"/>
  <c r="Q5555" i="9"/>
  <c r="Q5582" i="9"/>
  <c r="Q5605" i="9"/>
  <c r="Q5628" i="9"/>
  <c r="Q5651" i="9"/>
  <c r="Q5678" i="9"/>
  <c r="Q5701" i="9"/>
  <c r="Q5724" i="9"/>
  <c r="Q5747" i="9"/>
  <c r="Q5774" i="9"/>
  <c r="Q5797" i="9"/>
  <c r="Q5820" i="9"/>
  <c r="Q5843" i="9"/>
  <c r="Q5870" i="9"/>
  <c r="Q5893" i="9"/>
  <c r="Q5916" i="9"/>
  <c r="Q5939" i="9"/>
  <c r="Q5966" i="9"/>
  <c r="Q5989" i="9"/>
  <c r="Q6012" i="9"/>
  <c r="Q6035" i="9"/>
  <c r="Q6062" i="9"/>
  <c r="Q6085" i="9"/>
  <c r="Q6108" i="9"/>
  <c r="Q6131" i="9"/>
  <c r="Q6158" i="9"/>
  <c r="Q6181" i="9"/>
  <c r="Q6204" i="9"/>
  <c r="Q6227" i="9"/>
  <c r="Q6254" i="9"/>
  <c r="Q6277" i="9"/>
  <c r="Q6300" i="9"/>
  <c r="Q6323" i="9"/>
  <c r="Q6350" i="9"/>
  <c r="Q6373" i="9"/>
  <c r="Q6396" i="9"/>
  <c r="Q6419" i="9"/>
  <c r="Q6446" i="9"/>
  <c r="Q6469" i="9"/>
  <c r="Q6492" i="9"/>
  <c r="Q6515" i="9"/>
  <c r="Q6542" i="9"/>
  <c r="Q6565" i="9"/>
  <c r="Q6588" i="9"/>
  <c r="Q6611" i="9"/>
  <c r="Q6638" i="9"/>
  <c r="Q6661" i="9"/>
  <c r="Q6684" i="9"/>
  <c r="Q6707" i="9"/>
  <c r="Q6734" i="9"/>
  <c r="Q6757" i="9"/>
  <c r="Q6780" i="9"/>
  <c r="Q6803" i="9"/>
  <c r="Q6830" i="9"/>
  <c r="Q6853" i="9"/>
  <c r="Q6876" i="9"/>
  <c r="Q6899" i="9"/>
  <c r="Q6926" i="9"/>
  <c r="Q6949" i="9"/>
  <c r="Q6972" i="9"/>
  <c r="Q6995" i="9"/>
  <c r="Q7022" i="9"/>
  <c r="Q7045" i="9"/>
  <c r="Q7068" i="9"/>
  <c r="Q7091" i="9"/>
  <c r="Q7118" i="9"/>
  <c r="Q7141" i="9"/>
  <c r="Q7164" i="9"/>
  <c r="Q7187" i="9"/>
  <c r="Q7214" i="9"/>
  <c r="Q7237" i="9"/>
  <c r="Q7260" i="9"/>
  <c r="Q7283" i="9"/>
  <c r="Q7310" i="9"/>
  <c r="Q7333" i="9"/>
  <c r="Q7356" i="9"/>
  <c r="Q7379" i="9"/>
  <c r="Q7406" i="9"/>
  <c r="Q7429" i="9"/>
  <c r="Q7452" i="9"/>
  <c r="Q7475" i="9"/>
  <c r="Q7502" i="9"/>
  <c r="Q7525" i="9"/>
  <c r="Q7548" i="9"/>
  <c r="Q7571" i="9"/>
  <c r="Q7598" i="9"/>
  <c r="Q7621" i="9"/>
  <c r="Q7644" i="9"/>
  <c r="Q7667" i="9"/>
  <c r="Q7694" i="9"/>
  <c r="Q7717" i="9"/>
  <c r="Q7740" i="9"/>
  <c r="Q7763" i="9"/>
  <c r="Q7790" i="9"/>
  <c r="Q7813" i="9"/>
  <c r="Q7836" i="9"/>
  <c r="Q7859" i="9"/>
  <c r="Q7886" i="9"/>
  <c r="Q7909" i="9"/>
  <c r="Q7932" i="9"/>
  <c r="Q7955" i="9"/>
  <c r="Q7982" i="9"/>
  <c r="Q8005" i="9"/>
  <c r="Q8028" i="9"/>
  <c r="Q8051" i="9"/>
  <c r="Q8078" i="9"/>
  <c r="Q8101" i="9"/>
  <c r="Q8124" i="9"/>
  <c r="Q8147" i="9"/>
  <c r="Q8174" i="9"/>
  <c r="Q8197" i="9"/>
  <c r="Q8220" i="9"/>
  <c r="Q8243" i="9"/>
  <c r="Q8270" i="9"/>
  <c r="Q8293" i="9"/>
  <c r="Q8316" i="9"/>
  <c r="Q8339" i="9"/>
  <c r="Q8366" i="9"/>
  <c r="Q8389" i="9"/>
  <c r="Q8412" i="9"/>
  <c r="Q8435" i="9"/>
  <c r="Q8462" i="9"/>
  <c r="Q8485" i="9"/>
  <c r="Q8508" i="9"/>
  <c r="Q8531" i="9"/>
  <c r="Q8558" i="9"/>
  <c r="Q8581" i="9"/>
  <c r="Q8604" i="9"/>
  <c r="Q8627" i="9"/>
  <c r="Q8654" i="9"/>
  <c r="Q8677" i="9"/>
  <c r="Q8700" i="9"/>
  <c r="Q8723" i="9"/>
  <c r="Q8750" i="9"/>
  <c r="Q5126" i="9"/>
  <c r="Q5195" i="9"/>
  <c r="Q5222" i="9"/>
  <c r="Q5245" i="9"/>
  <c r="Q5268" i="9"/>
  <c r="Q5291" i="9"/>
  <c r="Q5318" i="9"/>
  <c r="Q5341" i="9"/>
  <c r="Q5364" i="9"/>
  <c r="Q5387" i="9"/>
  <c r="Q5414" i="9"/>
  <c r="Q5437" i="9"/>
  <c r="Q5460" i="9"/>
  <c r="Q5483" i="9"/>
  <c r="Q5510" i="9"/>
  <c r="Q5533" i="9"/>
  <c r="Q5556" i="9"/>
  <c r="Q5579" i="9"/>
  <c r="Q5606" i="9"/>
  <c r="Q5629" i="9"/>
  <c r="Q5652" i="9"/>
  <c r="Q5675" i="9"/>
  <c r="Q5702" i="9"/>
  <c r="Q5725" i="9"/>
  <c r="Q5748" i="9"/>
  <c r="Q5771" i="9"/>
  <c r="Q5798" i="9"/>
  <c r="Q5821" i="9"/>
  <c r="Q5844" i="9"/>
  <c r="Q5867" i="9"/>
  <c r="Q5894" i="9"/>
  <c r="Q5917" i="9"/>
  <c r="Q5940" i="9"/>
  <c r="Q5963" i="9"/>
  <c r="Q5990" i="9"/>
  <c r="Q6013" i="9"/>
  <c r="Q6036" i="9"/>
  <c r="Q6059" i="9"/>
  <c r="Q6086" i="9"/>
  <c r="Q6109" i="9"/>
  <c r="Q6132" i="9"/>
  <c r="Q6155" i="9"/>
  <c r="Q6182" i="9"/>
  <c r="Q6205" i="9"/>
  <c r="Q6228" i="9"/>
  <c r="Q6251" i="9"/>
  <c r="Q6278" i="9"/>
  <c r="Q6301" i="9"/>
  <c r="Q6324" i="9"/>
  <c r="Q6347" i="9"/>
  <c r="Q6374" i="9"/>
  <c r="Q6397" i="9"/>
  <c r="Q6420" i="9"/>
  <c r="Q6443" i="9"/>
  <c r="Q6470" i="9"/>
  <c r="Q6493" i="9"/>
  <c r="Q6516" i="9"/>
  <c r="Q6539" i="9"/>
  <c r="Q6566" i="9"/>
  <c r="Q6589" i="9"/>
  <c r="Q6612" i="9"/>
  <c r="Q6635" i="9"/>
  <c r="Q6662" i="9"/>
  <c r="Q6685" i="9"/>
  <c r="Q6708" i="9"/>
  <c r="Q6731" i="9"/>
  <c r="Q6758" i="9"/>
  <c r="Q6781" i="9"/>
  <c r="Q6804" i="9"/>
  <c r="Q6827" i="9"/>
  <c r="Q6854" i="9"/>
  <c r="Q6877" i="9"/>
  <c r="Q6900" i="9"/>
  <c r="Q6923" i="9"/>
  <c r="Q6950" i="9"/>
  <c r="Q6973" i="9"/>
  <c r="Q6996" i="9"/>
  <c r="Q7019" i="9"/>
  <c r="Q7046" i="9"/>
  <c r="Q7069" i="9"/>
  <c r="Q7092" i="9"/>
  <c r="Q7115" i="9"/>
  <c r="Q7142" i="9"/>
  <c r="Q7165" i="9"/>
  <c r="Q7188" i="9"/>
  <c r="Q7211" i="9"/>
  <c r="Q7238" i="9"/>
  <c r="Q7261" i="9"/>
  <c r="Q7284" i="9"/>
  <c r="Q7307" i="9"/>
  <c r="Q7334" i="9"/>
  <c r="Q7357" i="9"/>
  <c r="Q7380" i="9"/>
  <c r="Q7403" i="9"/>
  <c r="Q7430" i="9"/>
  <c r="Q7453" i="9"/>
  <c r="Q7476" i="9"/>
  <c r="Q7499" i="9"/>
  <c r="Q7526" i="9"/>
  <c r="Q7549" i="9"/>
  <c r="Q7572" i="9"/>
  <c r="Q7595" i="9"/>
  <c r="Q7622" i="9"/>
  <c r="Q7645" i="9"/>
  <c r="Q7668" i="9"/>
  <c r="Q7691" i="9"/>
  <c r="Q7718" i="9"/>
  <c r="Q7741" i="9"/>
  <c r="Q7764" i="9"/>
  <c r="Q7787" i="9"/>
  <c r="Q7814" i="9"/>
  <c r="Q7837" i="9"/>
  <c r="Q7860" i="9"/>
  <c r="Q7883" i="9"/>
  <c r="Q7910" i="9"/>
  <c r="Q7933" i="9"/>
  <c r="Q7956" i="9"/>
  <c r="Q7979" i="9"/>
  <c r="Q8006" i="9"/>
  <c r="Q8029" i="9"/>
  <c r="Q8052" i="9"/>
  <c r="Q8075" i="9"/>
  <c r="Q8102" i="9"/>
  <c r="Q8125" i="9"/>
  <c r="Q8148" i="9"/>
  <c r="Q8171" i="9"/>
  <c r="Q8198" i="9"/>
  <c r="Q8221" i="9"/>
  <c r="Q8244" i="9"/>
  <c r="Q8267" i="9"/>
  <c r="Q8294" i="9"/>
  <c r="Q8317" i="9"/>
  <c r="Q8340" i="9"/>
  <c r="Q8363" i="9"/>
  <c r="Q8390" i="9"/>
  <c r="Q8413" i="9"/>
  <c r="Q8436" i="9"/>
  <c r="Q8459" i="9"/>
  <c r="Q8486" i="9"/>
  <c r="Q8509" i="9"/>
  <c r="Q8532" i="9"/>
  <c r="Q8555" i="9"/>
  <c r="Q8582" i="9"/>
  <c r="Q8605" i="9"/>
  <c r="Q8628" i="9"/>
  <c r="Q8651" i="9"/>
  <c r="Q8678" i="9"/>
  <c r="Q8701" i="9"/>
  <c r="Q8724" i="9"/>
  <c r="Q8747" i="9"/>
  <c r="Q5172" i="9"/>
  <c r="Q5197" i="9"/>
  <c r="Q5246" i="9"/>
  <c r="Q5269" i="9"/>
  <c r="Q5292" i="9"/>
  <c r="Q5315" i="9"/>
  <c r="Q5342" i="9"/>
  <c r="Q5365" i="9"/>
  <c r="Q5388" i="9"/>
  <c r="Q5411" i="9"/>
  <c r="Q5438" i="9"/>
  <c r="Q5461" i="9"/>
  <c r="Q5484" i="9"/>
  <c r="Q5507" i="9"/>
  <c r="Q5534" i="9"/>
  <c r="Q5557" i="9"/>
  <c r="Q5580" i="9"/>
  <c r="Q5603" i="9"/>
  <c r="Q5630" i="9"/>
  <c r="Q5653" i="9"/>
  <c r="Q5676" i="9"/>
  <c r="Q5699" i="9"/>
  <c r="Q5726" i="9"/>
  <c r="Q5749" i="9"/>
  <c r="Q5772" i="9"/>
  <c r="Q5795" i="9"/>
  <c r="Q5822" i="9"/>
  <c r="Q5845" i="9"/>
  <c r="Q5868" i="9"/>
  <c r="Q5891" i="9"/>
  <c r="Q5918" i="9"/>
  <c r="Q5941" i="9"/>
  <c r="Q5964" i="9"/>
  <c r="Q5987" i="9"/>
  <c r="Q6014" i="9"/>
  <c r="Q6037" i="9"/>
  <c r="Q6060" i="9"/>
  <c r="Q6083" i="9"/>
  <c r="Q6110" i="9"/>
  <c r="Q6133" i="9"/>
  <c r="Q6156" i="9"/>
  <c r="Q6179" i="9"/>
  <c r="Q6206" i="9"/>
  <c r="Q6229" i="9"/>
  <c r="Q6252" i="9"/>
  <c r="Q6275" i="9"/>
  <c r="Q6302" i="9"/>
  <c r="Q6325" i="9"/>
  <c r="Q6348" i="9"/>
  <c r="Q6371" i="9"/>
  <c r="Q6398" i="9"/>
  <c r="Q6421" i="9"/>
  <c r="Q6444" i="9"/>
  <c r="Q6467" i="9"/>
  <c r="Q6494" i="9"/>
  <c r="Q6517" i="9"/>
  <c r="Q6540" i="9"/>
  <c r="Q6563" i="9"/>
  <c r="Q6590" i="9"/>
  <c r="Q6613" i="9"/>
  <c r="Q6636" i="9"/>
  <c r="Q6659" i="9"/>
  <c r="Q6686" i="9"/>
  <c r="Q6709" i="9"/>
  <c r="Q6732" i="9"/>
  <c r="Q6755" i="9"/>
  <c r="Q6782" i="9"/>
  <c r="Q6805" i="9"/>
  <c r="Q6828" i="9"/>
  <c r="Q6851" i="9"/>
  <c r="Q6878" i="9"/>
  <c r="Q6901" i="9"/>
  <c r="Q6924" i="9"/>
  <c r="Q6947" i="9"/>
  <c r="Q6974" i="9"/>
  <c r="Q6997" i="9"/>
  <c r="Q7020" i="9"/>
  <c r="Q7043" i="9"/>
  <c r="Q7070" i="9"/>
  <c r="Q7093" i="9"/>
  <c r="Q7116" i="9"/>
  <c r="Q7139" i="9"/>
  <c r="Q7166" i="9"/>
  <c r="Q7189" i="9"/>
  <c r="Q7212" i="9"/>
  <c r="Q7235" i="9"/>
  <c r="Q7262" i="9"/>
  <c r="Q7285" i="9"/>
  <c r="Q7308" i="9"/>
  <c r="Q7331" i="9"/>
  <c r="Q7358" i="9"/>
  <c r="Q7381" i="9"/>
  <c r="Q7404" i="9"/>
  <c r="Q7427" i="9"/>
  <c r="Q7454" i="9"/>
  <c r="Q7477" i="9"/>
  <c r="Q7500" i="9"/>
  <c r="Q7523" i="9"/>
  <c r="Q7550" i="9"/>
  <c r="Q7573" i="9"/>
  <c r="Q7596" i="9"/>
  <c r="Q7619" i="9"/>
  <c r="Q7646" i="9"/>
  <c r="Q7669" i="9"/>
  <c r="Q7692" i="9"/>
  <c r="Q7715" i="9"/>
  <c r="Q7742" i="9"/>
  <c r="Q7765" i="9"/>
  <c r="Q7788" i="9"/>
  <c r="Q7811" i="9"/>
  <c r="Q7838" i="9"/>
  <c r="Q7861" i="9"/>
  <c r="Q7884" i="9"/>
  <c r="Q7907" i="9"/>
  <c r="Q7934" i="9"/>
  <c r="Q7957" i="9"/>
  <c r="Q7980" i="9"/>
  <c r="Q8003" i="9"/>
  <c r="Q8030" i="9"/>
  <c r="Q8053" i="9"/>
  <c r="Q8076" i="9"/>
  <c r="Q8099" i="9"/>
  <c r="Q8126" i="9"/>
  <c r="Q8149" i="9"/>
  <c r="Q8172" i="9"/>
  <c r="Q8195" i="9"/>
  <c r="Q8222" i="9"/>
  <c r="Q8245" i="9"/>
  <c r="Q8268" i="9"/>
  <c r="Q8291" i="9"/>
  <c r="Q8318" i="9"/>
  <c r="Q8341" i="9"/>
  <c r="Q8364" i="9"/>
  <c r="Q8387" i="9"/>
  <c r="Q8414" i="9"/>
  <c r="Q8437" i="9"/>
  <c r="Q8460" i="9"/>
  <c r="Q8483" i="9"/>
  <c r="Q8510" i="9"/>
  <c r="Q8533" i="9"/>
  <c r="Q8556" i="9"/>
  <c r="Q8579" i="9"/>
  <c r="Q8606" i="9"/>
  <c r="Q8629" i="9"/>
  <c r="Q8652" i="9"/>
  <c r="Q8675" i="9"/>
  <c r="Q8702" i="9"/>
  <c r="Q8725" i="9"/>
  <c r="Q8748" i="9"/>
  <c r="Q5147" i="9"/>
  <c r="Q5174" i="9"/>
  <c r="Q5243" i="9"/>
  <c r="Q5270" i="9"/>
  <c r="Q5293" i="9"/>
  <c r="Q5316" i="9"/>
  <c r="Q5339" i="9"/>
  <c r="Q5366" i="9"/>
  <c r="Q5389" i="9"/>
  <c r="Q5412" i="9"/>
  <c r="Q5435" i="9"/>
  <c r="Q5462" i="9"/>
  <c r="Q5485" i="9"/>
  <c r="Q5508" i="9"/>
  <c r="Q5531" i="9"/>
  <c r="Q5558" i="9"/>
  <c r="Q5581" i="9"/>
  <c r="Q5604" i="9"/>
  <c r="Q5627" i="9"/>
  <c r="Q5654" i="9"/>
  <c r="Q5677" i="9"/>
  <c r="Q5700" i="9"/>
  <c r="Q5723" i="9"/>
  <c r="Q5750" i="9"/>
  <c r="Q5773" i="9"/>
  <c r="Q5796" i="9"/>
  <c r="Q5819" i="9"/>
  <c r="Q5846" i="9"/>
  <c r="Q5869" i="9"/>
  <c r="Q5892" i="9"/>
  <c r="Q5915" i="9"/>
  <c r="Q5942" i="9"/>
  <c r="Q5965" i="9"/>
  <c r="Q5988" i="9"/>
  <c r="Q6011" i="9"/>
  <c r="Q6038" i="9"/>
  <c r="Q6061" i="9"/>
  <c r="Q6084" i="9"/>
  <c r="Q6107" i="9"/>
  <c r="Q6134" i="9"/>
  <c r="Q6157" i="9"/>
  <c r="Q6180" i="9"/>
  <c r="Q6203" i="9"/>
  <c r="Q6230" i="9"/>
  <c r="Q6253" i="9"/>
  <c r="Q6276" i="9"/>
  <c r="Q6299" i="9"/>
  <c r="Q6326" i="9"/>
  <c r="Q6349" i="9"/>
  <c r="Q6372" i="9"/>
  <c r="Q6395" i="9"/>
  <c r="Q6422" i="9"/>
  <c r="Q6445" i="9"/>
  <c r="Q6468" i="9"/>
  <c r="Q6491" i="9"/>
  <c r="Q6518" i="9"/>
  <c r="Q6541" i="9"/>
  <c r="Q6564" i="9"/>
  <c r="Q6587" i="9"/>
  <c r="Q6614" i="9"/>
  <c r="Q6637" i="9"/>
  <c r="Q6660" i="9"/>
  <c r="Q6683" i="9"/>
  <c r="Q6710" i="9"/>
  <c r="Q6733" i="9"/>
  <c r="Q6756" i="9"/>
  <c r="Q6779" i="9"/>
  <c r="Q6806" i="9"/>
  <c r="Q6829" i="9"/>
  <c r="Q6852" i="9"/>
  <c r="Q6875" i="9"/>
  <c r="Q6902" i="9"/>
  <c r="Q6925" i="9"/>
  <c r="Q6948" i="9"/>
  <c r="Q6971" i="9"/>
  <c r="Q6998" i="9"/>
  <c r="Q7021" i="9"/>
  <c r="Q7044" i="9"/>
  <c r="Q7067" i="9"/>
  <c r="Q7094" i="9"/>
  <c r="Q7117" i="9"/>
  <c r="Q7140" i="9"/>
  <c r="Q7163" i="9"/>
  <c r="Q7190" i="9"/>
  <c r="Q7213" i="9"/>
  <c r="Q7236" i="9"/>
  <c r="Q7259" i="9"/>
  <c r="Q7286" i="9"/>
  <c r="Q7309" i="9"/>
  <c r="Q7332" i="9"/>
  <c r="Q7355" i="9"/>
  <c r="Q7382" i="9"/>
  <c r="Q7405" i="9"/>
  <c r="Q7428" i="9"/>
  <c r="Q7451" i="9"/>
  <c r="Q7478" i="9"/>
  <c r="Q7501" i="9"/>
  <c r="Q7524" i="9"/>
  <c r="Q7547" i="9"/>
  <c r="Q7574" i="9"/>
  <c r="Q7597" i="9"/>
  <c r="Q7620" i="9"/>
  <c r="Q7643" i="9"/>
  <c r="Q7670" i="9"/>
  <c r="Q7693" i="9"/>
  <c r="Q7716" i="9"/>
  <c r="Q7739" i="9"/>
  <c r="Q7766" i="9"/>
  <c r="Q7789" i="9"/>
  <c r="Q7812" i="9"/>
  <c r="Q7835" i="9"/>
  <c r="Q7862" i="9"/>
  <c r="Q7885" i="9"/>
  <c r="Q7908" i="9"/>
  <c r="Q7931" i="9"/>
  <c r="Q7958" i="9"/>
  <c r="Q7981" i="9"/>
  <c r="Q8004" i="9"/>
  <c r="Q8027" i="9"/>
  <c r="Q8054" i="9"/>
  <c r="Q8077" i="9"/>
  <c r="Q8100" i="9"/>
  <c r="Q8123" i="9"/>
  <c r="Q8150" i="9"/>
  <c r="Q8173" i="9"/>
  <c r="Q8196" i="9"/>
  <c r="Q8219" i="9"/>
  <c r="Q8246" i="9"/>
  <c r="Q8269" i="9"/>
  <c r="Q8292" i="9"/>
  <c r="Q8315" i="9"/>
  <c r="Q8342" i="9"/>
  <c r="Q8365" i="9"/>
  <c r="Q8388" i="9"/>
  <c r="Q8411" i="9"/>
  <c r="Q8438" i="9"/>
  <c r="Q8461" i="9"/>
  <c r="Q8484" i="9"/>
  <c r="Q8507" i="9"/>
  <c r="Q8534" i="9"/>
  <c r="Q8557" i="9"/>
  <c r="Q8580" i="9"/>
  <c r="Q8603" i="9"/>
  <c r="Q8630" i="9"/>
  <c r="Q8653" i="9"/>
  <c r="Q8676" i="9"/>
  <c r="Q8699" i="9"/>
  <c r="Q8726" i="9"/>
  <c r="Q8749" i="9"/>
  <c r="Q10" i="9"/>
  <c r="Q81" i="9"/>
  <c r="Q106" i="9"/>
  <c r="Q177" i="9"/>
  <c r="Q202" i="9"/>
  <c r="Q273" i="9"/>
  <c r="Q298" i="9"/>
  <c r="Q369" i="9"/>
  <c r="Q394" i="9"/>
  <c r="Q465" i="9"/>
  <c r="Q490" i="9"/>
  <c r="Q561" i="9"/>
  <c r="Q586" i="9"/>
  <c r="Q657" i="9"/>
  <c r="Q682" i="9"/>
  <c r="Q753" i="9"/>
  <c r="Q778" i="9"/>
  <c r="Q849" i="9"/>
  <c r="Q874" i="9"/>
  <c r="Q945" i="9"/>
  <c r="Q970" i="9"/>
  <c r="Q1041" i="9"/>
  <c r="Q1066" i="9"/>
  <c r="Q1137" i="9"/>
  <c r="Q1162" i="9"/>
  <c r="Q1233" i="9"/>
  <c r="Q1258" i="9"/>
  <c r="Q1329" i="9"/>
  <c r="Q1354" i="9"/>
  <c r="Q1425" i="9"/>
  <c r="Q1450" i="9"/>
  <c r="Q1521" i="9"/>
  <c r="Q1546" i="9"/>
  <c r="Q1617" i="9"/>
  <c r="Q1642" i="9"/>
  <c r="Q1713" i="9"/>
  <c r="Q1738" i="9"/>
  <c r="Q1809" i="9"/>
  <c r="Q1834" i="9"/>
  <c r="Q1905" i="9"/>
  <c r="Q1930" i="9"/>
  <c r="Q2001" i="9"/>
  <c r="Q2026" i="9"/>
  <c r="Q2097" i="9"/>
  <c r="Q2122" i="9"/>
  <c r="Q2193" i="9"/>
  <c r="Q2218" i="9"/>
  <c r="Q2289" i="9"/>
  <c r="Q2314" i="9"/>
  <c r="Q2385" i="9"/>
  <c r="Q2410" i="9"/>
  <c r="Q2481" i="9"/>
  <c r="Q2506" i="9"/>
  <c r="Q2577" i="9"/>
  <c r="Q2602" i="9"/>
  <c r="Q2673" i="9"/>
  <c r="Q2698" i="9"/>
  <c r="Q2769" i="9"/>
  <c r="Q2794" i="9"/>
  <c r="Q2865" i="9"/>
  <c r="Q2890" i="9"/>
  <c r="Q2961" i="9"/>
  <c r="Q2986" i="9"/>
  <c r="Q3057" i="9"/>
  <c r="Q3082" i="9"/>
  <c r="Q3153" i="9"/>
  <c r="Q3178" i="9"/>
  <c r="Q3249" i="9"/>
  <c r="Q3274" i="9"/>
  <c r="Q3345" i="9"/>
  <c r="Q3370" i="9"/>
  <c r="Q3441" i="9"/>
  <c r="Q3466" i="9"/>
  <c r="Q3537" i="9"/>
  <c r="Q3562" i="9"/>
  <c r="Q3633" i="9"/>
  <c r="Q3658" i="9"/>
  <c r="Q3729" i="9"/>
  <c r="Q3754" i="9"/>
  <c r="Q3825" i="9"/>
  <c r="Q3850" i="9"/>
  <c r="Q3921" i="9"/>
  <c r="Q3946" i="9"/>
  <c r="Q4017" i="9"/>
  <c r="Q4042" i="9"/>
  <c r="Q57" i="9"/>
  <c r="Q82" i="9"/>
  <c r="Q153" i="9"/>
  <c r="Q178" i="9"/>
  <c r="Q249" i="9"/>
  <c r="Q274" i="9"/>
  <c r="Q345" i="9"/>
  <c r="Q370" i="9"/>
  <c r="Q441" i="9"/>
  <c r="Q466" i="9"/>
  <c r="Q537" i="9"/>
  <c r="Q562" i="9"/>
  <c r="Q633" i="9"/>
  <c r="Q658" i="9"/>
  <c r="Q729" i="9"/>
  <c r="Q754" i="9"/>
  <c r="Q825" i="9"/>
  <c r="Q850" i="9"/>
  <c r="Q921" i="9"/>
  <c r="Q946" i="9"/>
  <c r="Q1017" i="9"/>
  <c r="Q1042" i="9"/>
  <c r="Q1113" i="9"/>
  <c r="Q1138" i="9"/>
  <c r="Q1209" i="9"/>
  <c r="Q1234" i="9"/>
  <c r="Q1305" i="9"/>
  <c r="Q1330" i="9"/>
  <c r="Q1401" i="9"/>
  <c r="Q1426" i="9"/>
  <c r="Q1497" i="9"/>
  <c r="Q1522" i="9"/>
  <c r="Q1593" i="9"/>
  <c r="Q1618" i="9"/>
  <c r="Q1689" i="9"/>
  <c r="Q1714" i="9"/>
  <c r="Q1785" i="9"/>
  <c r="Q1810" i="9"/>
  <c r="Q1881" i="9"/>
  <c r="Q1906" i="9"/>
  <c r="Q1977" i="9"/>
  <c r="Q2002" i="9"/>
  <c r="Q2073" i="9"/>
  <c r="Q2098" i="9"/>
  <c r="Q2169" i="9"/>
  <c r="Q2194" i="9"/>
  <c r="Q2265" i="9"/>
  <c r="Q2290" i="9"/>
  <c r="Q2361" i="9"/>
  <c r="Q2386" i="9"/>
  <c r="Q2457" i="9"/>
  <c r="Q2482" i="9"/>
  <c r="Q2553" i="9"/>
  <c r="Q2578" i="9"/>
  <c r="Q2649" i="9"/>
  <c r="Q2674" i="9"/>
  <c r="Q2745" i="9"/>
  <c r="Q2770" i="9"/>
  <c r="Q2841" i="9"/>
  <c r="Q2866" i="9"/>
  <c r="Q2937" i="9"/>
  <c r="Q2962" i="9"/>
  <c r="Q3033" i="9"/>
  <c r="Q3058" i="9"/>
  <c r="Q3129" i="9"/>
  <c r="Q3154" i="9"/>
  <c r="Q3225" i="9"/>
  <c r="Q3250" i="9"/>
  <c r="Q3321" i="9"/>
  <c r="Q3346" i="9"/>
  <c r="Q3417" i="9"/>
  <c r="Q3442" i="9"/>
  <c r="Q3513" i="9"/>
  <c r="Q3538" i="9"/>
  <c r="Q3609" i="9"/>
  <c r="Q3634" i="9"/>
  <c r="Q3705" i="9"/>
  <c r="Q3730" i="9"/>
  <c r="Q3801" i="9"/>
  <c r="Q3826" i="9"/>
  <c r="Q3897" i="9"/>
  <c r="Q3922" i="9"/>
  <c r="Q3993" i="9"/>
  <c r="Q4018" i="9"/>
  <c r="Q33" i="9"/>
  <c r="Q58" i="9"/>
  <c r="Q129" i="9"/>
  <c r="Q154" i="9"/>
  <c r="Q225" i="9"/>
  <c r="Q250" i="9"/>
  <c r="Q321" i="9"/>
  <c r="Q346" i="9"/>
  <c r="Q417" i="9"/>
  <c r="Q442" i="9"/>
  <c r="Q513" i="9"/>
  <c r="Q538" i="9"/>
  <c r="Q609" i="9"/>
  <c r="Q634" i="9"/>
  <c r="Q705" i="9"/>
  <c r="Q730" i="9"/>
  <c r="Q801" i="9"/>
  <c r="Q826" i="9"/>
  <c r="Q897" i="9"/>
  <c r="Q922" i="9"/>
  <c r="Q993" i="9"/>
  <c r="Q1018" i="9"/>
  <c r="Q1089" i="9"/>
  <c r="Q1114" i="9"/>
  <c r="Q1185" i="9"/>
  <c r="Q1210" i="9"/>
  <c r="Q1281" i="9"/>
  <c r="Q1306" i="9"/>
  <c r="Q1377" i="9"/>
  <c r="Q1402" i="9"/>
  <c r="Q1473" i="9"/>
  <c r="Q1498" i="9"/>
  <c r="Q1569" i="9"/>
  <c r="Q1594" i="9"/>
  <c r="Q1665" i="9"/>
  <c r="Q1690" i="9"/>
  <c r="Q1761" i="9"/>
  <c r="Q1786" i="9"/>
  <c r="Q1857" i="9"/>
  <c r="Q1882" i="9"/>
  <c r="Q1953" i="9"/>
  <c r="Q1978" i="9"/>
  <c r="Q2049" i="9"/>
  <c r="Q2074" i="9"/>
  <c r="Q2145" i="9"/>
  <c r="Q2170" i="9"/>
  <c r="Q2241" i="9"/>
  <c r="Q2266" i="9"/>
  <c r="Q2337" i="9"/>
  <c r="Q2362" i="9"/>
  <c r="Q2433" i="9"/>
  <c r="Q2458" i="9"/>
  <c r="Q2529" i="9"/>
  <c r="Q2554" i="9"/>
  <c r="Q2625" i="9"/>
  <c r="Q2650" i="9"/>
  <c r="Q2721" i="9"/>
  <c r="Q2746" i="9"/>
  <c r="Q2817" i="9"/>
  <c r="Q2842" i="9"/>
  <c r="Q2913" i="9"/>
  <c r="Q2938" i="9"/>
  <c r="Q3009" i="9"/>
  <c r="Q3034" i="9"/>
  <c r="Q3105" i="9"/>
  <c r="Q3130" i="9"/>
  <c r="Q3201" i="9"/>
  <c r="Q3226" i="9"/>
  <c r="Q3297" i="9"/>
  <c r="Q3322" i="9"/>
  <c r="Q3393" i="9"/>
  <c r="Q3418" i="9"/>
  <c r="Q3489" i="9"/>
  <c r="Q3514" i="9"/>
  <c r="Q3585" i="9"/>
  <c r="Q3610" i="9"/>
  <c r="Q3681" i="9"/>
  <c r="Q3706" i="9"/>
  <c r="Q3777" i="9"/>
  <c r="Q3802" i="9"/>
  <c r="Q3873" i="9"/>
  <c r="Q3898" i="9"/>
  <c r="Q3969" i="9"/>
  <c r="Q3994" i="9"/>
  <c r="Q9" i="9"/>
  <c r="Q34" i="9"/>
  <c r="Q105" i="9"/>
  <c r="Q130" i="9"/>
  <c r="Q201" i="9"/>
  <c r="Q226" i="9"/>
  <c r="Q297" i="9"/>
  <c r="Q322" i="9"/>
  <c r="Q393" i="9"/>
  <c r="Q418" i="9"/>
  <c r="Q489" i="9"/>
  <c r="Q514" i="9"/>
  <c r="Q585" i="9"/>
  <c r="Q610" i="9"/>
  <c r="Q681" i="9"/>
  <c r="Q706" i="9"/>
  <c r="Q777" i="9"/>
  <c r="Q802" i="9"/>
  <c r="Q873" i="9"/>
  <c r="Q898" i="9"/>
  <c r="Q969" i="9"/>
  <c r="Q994" i="9"/>
  <c r="Q1065" i="9"/>
  <c r="Q1090" i="9"/>
  <c r="Q1161" i="9"/>
  <c r="Q1186" i="9"/>
  <c r="Q1257" i="9"/>
  <c r="Q1282" i="9"/>
  <c r="Q1353" i="9"/>
  <c r="Q1378" i="9"/>
  <c r="Q1449" i="9"/>
  <c r="Q1474" i="9"/>
  <c r="Q4089" i="9"/>
  <c r="Q4114" i="9"/>
  <c r="Q4185" i="9"/>
  <c r="Q4210" i="9"/>
  <c r="Q4281" i="9"/>
  <c r="Q4306" i="9"/>
  <c r="Q4377" i="9"/>
  <c r="Q4402" i="9"/>
  <c r="Q4473" i="9"/>
  <c r="Q4498" i="9"/>
  <c r="Q4569" i="9"/>
  <c r="Q4594" i="9"/>
  <c r="Q4665" i="9"/>
  <c r="Q4690" i="9"/>
  <c r="Q4761" i="9"/>
  <c r="Q4786" i="9"/>
  <c r="Q4857" i="9"/>
  <c r="Q4882" i="9"/>
  <c r="Q4953" i="9"/>
  <c r="Q4978" i="9"/>
  <c r="Q5049" i="9"/>
  <c r="Q5074" i="9"/>
  <c r="Q5145" i="9"/>
  <c r="Q5170" i="9"/>
  <c r="Q5241" i="9"/>
  <c r="Q5266" i="9"/>
  <c r="Q5337" i="9"/>
  <c r="Q5362" i="9"/>
  <c r="Q5433" i="9"/>
  <c r="Q5458" i="9"/>
  <c r="Q5529" i="9"/>
  <c r="Q5554" i="9"/>
  <c r="Q5625" i="9"/>
  <c r="Q5650" i="9"/>
  <c r="Q5721" i="9"/>
  <c r="Q5746" i="9"/>
  <c r="Q5817" i="9"/>
  <c r="Q5842" i="9"/>
  <c r="Q5913" i="9"/>
  <c r="Q5938" i="9"/>
  <c r="Q6009" i="9"/>
  <c r="Q6034" i="9"/>
  <c r="Q6105" i="9"/>
  <c r="Q6130" i="9"/>
  <c r="Q6201" i="9"/>
  <c r="Q6226" i="9"/>
  <c r="Q6297" i="9"/>
  <c r="Q6322" i="9"/>
  <c r="Q6393" i="9"/>
  <c r="Q6418" i="9"/>
  <c r="Q6489" i="9"/>
  <c r="Q6514" i="9"/>
  <c r="Q6585" i="9"/>
  <c r="Q6610" i="9"/>
  <c r="Q6681" i="9"/>
  <c r="Q6706" i="9"/>
  <c r="Q6777" i="9"/>
  <c r="Q6802" i="9"/>
  <c r="Q6873" i="9"/>
  <c r="Q6898" i="9"/>
  <c r="Q6969" i="9"/>
  <c r="Q6994" i="9"/>
  <c r="Q7065" i="9"/>
  <c r="Q7090" i="9"/>
  <c r="Q7161" i="9"/>
  <c r="Q7186" i="9"/>
  <c r="Q7257" i="9"/>
  <c r="Q7282" i="9"/>
  <c r="Q7353" i="9"/>
  <c r="Q7378" i="9"/>
  <c r="Q7449" i="9"/>
  <c r="Q1570" i="9"/>
  <c r="Q1641" i="9"/>
  <c r="Q1762" i="9"/>
  <c r="Q1833" i="9"/>
  <c r="Q1954" i="9"/>
  <c r="Q2025" i="9"/>
  <c r="Q2146" i="9"/>
  <c r="Q2217" i="9"/>
  <c r="Q2338" i="9"/>
  <c r="Q2409" i="9"/>
  <c r="Q2530" i="9"/>
  <c r="Q2601" i="9"/>
  <c r="Q2722" i="9"/>
  <c r="Q2793" i="9"/>
  <c r="Q2914" i="9"/>
  <c r="Q2985" i="9"/>
  <c r="Q3106" i="9"/>
  <c r="Q3177" i="9"/>
  <c r="Q3298" i="9"/>
  <c r="Q3369" i="9"/>
  <c r="Q3490" i="9"/>
  <c r="Q3561" i="9"/>
  <c r="Q3682" i="9"/>
  <c r="Q3753" i="9"/>
  <c r="Q3874" i="9"/>
  <c r="Q3945" i="9"/>
  <c r="Q4065" i="9"/>
  <c r="Q4090" i="9"/>
  <c r="Q4161" i="9"/>
  <c r="Q4186" i="9"/>
  <c r="Q4257" i="9"/>
  <c r="Q4282" i="9"/>
  <c r="Q4353" i="9"/>
  <c r="Q4378" i="9"/>
  <c r="Q4449" i="9"/>
  <c r="Q4474" i="9"/>
  <c r="Q4545" i="9"/>
  <c r="Q4570" i="9"/>
  <c r="Q4641" i="9"/>
  <c r="Q4666" i="9"/>
  <c r="Q4737" i="9"/>
  <c r="Q4762" i="9"/>
  <c r="Q4833" i="9"/>
  <c r="Q4858" i="9"/>
  <c r="Q4929" i="9"/>
  <c r="Q4954" i="9"/>
  <c r="Q5025" i="9"/>
  <c r="Q5050" i="9"/>
  <c r="Q5121" i="9"/>
  <c r="Q5146" i="9"/>
  <c r="Q5217" i="9"/>
  <c r="Q5242" i="9"/>
  <c r="Q5313" i="9"/>
  <c r="Q5338" i="9"/>
  <c r="Q5409" i="9"/>
  <c r="Q5434" i="9"/>
  <c r="Q5505" i="9"/>
  <c r="Q5530" i="9"/>
  <c r="Q5601" i="9"/>
  <c r="Q5626" i="9"/>
  <c r="Q5697" i="9"/>
  <c r="Q5722" i="9"/>
  <c r="Q5793" i="9"/>
  <c r="Q5818" i="9"/>
  <c r="Q5889" i="9"/>
  <c r="Q5914" i="9"/>
  <c r="Q5985" i="9"/>
  <c r="Q6010" i="9"/>
  <c r="Q6081" i="9"/>
  <c r="Q6106" i="9"/>
  <c r="Q6177" i="9"/>
  <c r="Q6202" i="9"/>
  <c r="Q6273" i="9"/>
  <c r="Q6298" i="9"/>
  <c r="Q6369" i="9"/>
  <c r="Q6394" i="9"/>
  <c r="Q6465" i="9"/>
  <c r="Q6490" i="9"/>
  <c r="Q6561" i="9"/>
  <c r="Q6586" i="9"/>
  <c r="Q6657" i="9"/>
  <c r="Q6682" i="9"/>
  <c r="Q6753" i="9"/>
  <c r="Q6778" i="9"/>
  <c r="Q4066" i="9"/>
  <c r="Q4137" i="9"/>
  <c r="Q4162" i="9"/>
  <c r="Q4233" i="9"/>
  <c r="Q4258" i="9"/>
  <c r="Q4329" i="9"/>
  <c r="Q4354" i="9"/>
  <c r="Q4425" i="9"/>
  <c r="Q4450" i="9"/>
  <c r="Q4521" i="9"/>
  <c r="Q4546" i="9"/>
  <c r="Q4617" i="9"/>
  <c r="Q4642" i="9"/>
  <c r="Q4713" i="9"/>
  <c r="Q4738" i="9"/>
  <c r="Q4809" i="9"/>
  <c r="Q4834" i="9"/>
  <c r="Q4905" i="9"/>
  <c r="Q4930" i="9"/>
  <c r="Q5001" i="9"/>
  <c r="Q5026" i="9"/>
  <c r="Q5097" i="9"/>
  <c r="Q5122" i="9"/>
  <c r="Q5193" i="9"/>
  <c r="Q5218" i="9"/>
  <c r="Q5289" i="9"/>
  <c r="Q5314" i="9"/>
  <c r="Q5385" i="9"/>
  <c r="Q5410" i="9"/>
  <c r="Q5481" i="9"/>
  <c r="Q5506" i="9"/>
  <c r="Q5577" i="9"/>
  <c r="Q5602" i="9"/>
  <c r="Q5673" i="9"/>
  <c r="Q5698" i="9"/>
  <c r="Q5769" i="9"/>
  <c r="Q5794" i="9"/>
  <c r="Q5865" i="9"/>
  <c r="Q5890" i="9"/>
  <c r="Q5961" i="9"/>
  <c r="Q5986" i="9"/>
  <c r="Q6057" i="9"/>
  <c r="Q6082" i="9"/>
  <c r="Q6153" i="9"/>
  <c r="Q6178" i="9"/>
  <c r="Q6249" i="9"/>
  <c r="Q6274" i="9"/>
  <c r="Q6345" i="9"/>
  <c r="Q6370" i="9"/>
  <c r="Q6441" i="9"/>
  <c r="Q6466" i="9"/>
  <c r="Q6537" i="9"/>
  <c r="Q6562" i="9"/>
  <c r="Q6633" i="9"/>
  <c r="Q6658" i="9"/>
  <c r="Q6729" i="9"/>
  <c r="Q6754" i="9"/>
  <c r="Q6825" i="9"/>
  <c r="Q6850" i="9"/>
  <c r="Q6921" i="9"/>
  <c r="Q6946" i="9"/>
  <c r="Q7017" i="9"/>
  <c r="Q7042" i="9"/>
  <c r="Q7113" i="9"/>
  <c r="Q7138" i="9"/>
  <c r="Q7209" i="9"/>
  <c r="Q7234" i="9"/>
  <c r="Q7305" i="9"/>
  <c r="Q7330" i="9"/>
  <c r="Q7401" i="9"/>
  <c r="Q7426" i="9"/>
  <c r="Q1545" i="9"/>
  <c r="Q1666" i="9"/>
  <c r="Q1737" i="9"/>
  <c r="Q1858" i="9"/>
  <c r="Q1929" i="9"/>
  <c r="Q2050" i="9"/>
  <c r="Q2121" i="9"/>
  <c r="Q2242" i="9"/>
  <c r="Q2313" i="9"/>
  <c r="Q2434" i="9"/>
  <c r="Q2505" i="9"/>
  <c r="Q2626" i="9"/>
  <c r="Q2697" i="9"/>
  <c r="Q2818" i="9"/>
  <c r="Q2889" i="9"/>
  <c r="Q3010" i="9"/>
  <c r="Q3081" i="9"/>
  <c r="Q3202" i="9"/>
  <c r="Q3273" i="9"/>
  <c r="Q3394" i="9"/>
  <c r="Q3465" i="9"/>
  <c r="Q3586" i="9"/>
  <c r="Q3657" i="9"/>
  <c r="Q3778" i="9"/>
  <c r="Q3849" i="9"/>
  <c r="Q3970" i="9"/>
  <c r="Q4041" i="9"/>
  <c r="Q4113" i="9"/>
  <c r="Q4138" i="9"/>
  <c r="Q4209" i="9"/>
  <c r="Q4234" i="9"/>
  <c r="Q4305" i="9"/>
  <c r="Q4330" i="9"/>
  <c r="Q4401" i="9"/>
  <c r="Q4426" i="9"/>
  <c r="Q4497" i="9"/>
  <c r="Q4522" i="9"/>
  <c r="Q4593" i="9"/>
  <c r="Q4618" i="9"/>
  <c r="Q4689" i="9"/>
  <c r="Q4714" i="9"/>
  <c r="Q4785" i="9"/>
  <c r="Q4810" i="9"/>
  <c r="Q4881" i="9"/>
  <c r="Q4906" i="9"/>
  <c r="Q4977" i="9"/>
  <c r="Q5002" i="9"/>
  <c r="Q5073" i="9"/>
  <c r="Q5098" i="9"/>
  <c r="Q5169" i="9"/>
  <c r="Q5194" i="9"/>
  <c r="Q5265" i="9"/>
  <c r="Q5290" i="9"/>
  <c r="Q5361" i="9"/>
  <c r="Q5386" i="9"/>
  <c r="Q5457" i="9"/>
  <c r="Q5482" i="9"/>
  <c r="Q5553" i="9"/>
  <c r="Q5578" i="9"/>
  <c r="Q5649" i="9"/>
  <c r="Q5674" i="9"/>
  <c r="Q5745" i="9"/>
  <c r="Q5770" i="9"/>
  <c r="Q5841" i="9"/>
  <c r="Q5866" i="9"/>
  <c r="Q5937" i="9"/>
  <c r="Q5962" i="9"/>
  <c r="Q6033" i="9"/>
  <c r="Q6058" i="9"/>
  <c r="Q6129" i="9"/>
  <c r="Q6154" i="9"/>
  <c r="Q6225" i="9"/>
  <c r="Q6250" i="9"/>
  <c r="Q6321" i="9"/>
  <c r="Q6346" i="9"/>
  <c r="Q6417" i="9"/>
  <c r="Q6442" i="9"/>
  <c r="Q6513" i="9"/>
  <c r="Q6538" i="9"/>
  <c r="Q6609" i="9"/>
  <c r="Q6634" i="9"/>
  <c r="Q6705" i="9"/>
  <c r="Q6730" i="9"/>
  <c r="Q6801" i="9"/>
  <c r="Q6826" i="9"/>
  <c r="Q6849" i="9"/>
  <c r="Q6897" i="9"/>
  <c r="Q6945" i="9"/>
  <c r="Q6993" i="9"/>
  <c r="Q7041" i="9"/>
  <c r="Q7089" i="9"/>
  <c r="Q7137" i="9"/>
  <c r="Q7185" i="9"/>
  <c r="Q7233" i="9"/>
  <c r="Q7281" i="9"/>
  <c r="Q7329" i="9"/>
  <c r="Q7377" i="9"/>
  <c r="Q7425" i="9"/>
  <c r="Q7473" i="9"/>
  <c r="Q7498" i="9"/>
  <c r="Q7569" i="9"/>
  <c r="Q7594" i="9"/>
  <c r="Q7665" i="9"/>
  <c r="Q7690" i="9"/>
  <c r="Q7761" i="9"/>
  <c r="Q7786" i="9"/>
  <c r="Q7857" i="9"/>
  <c r="Q7882" i="9"/>
  <c r="Q7953" i="9"/>
  <c r="Q7978" i="9"/>
  <c r="Q8049" i="9"/>
  <c r="Q8074" i="9"/>
  <c r="Q8145" i="9"/>
  <c r="Q8170" i="9"/>
  <c r="Q8241" i="9"/>
  <c r="Q8266" i="9"/>
  <c r="Q8337" i="9"/>
  <c r="Q8362" i="9"/>
  <c r="Q8433" i="9"/>
  <c r="Q8458" i="9"/>
  <c r="Q8529" i="9"/>
  <c r="Q8554" i="9"/>
  <c r="Q8625" i="9"/>
  <c r="Q8650" i="9"/>
  <c r="Q7474" i="9"/>
  <c r="Q7545" i="9"/>
  <c r="Q7570" i="9"/>
  <c r="Q7641" i="9"/>
  <c r="Q7666" i="9"/>
  <c r="Q7737" i="9"/>
  <c r="Q7762" i="9"/>
  <c r="Q7833" i="9"/>
  <c r="Q7858" i="9"/>
  <c r="Q7929" i="9"/>
  <c r="Q7954" i="9"/>
  <c r="Q8025" i="9"/>
  <c r="Q8050" i="9"/>
  <c r="Q8121" i="9"/>
  <c r="Q8146" i="9"/>
  <c r="Q8217" i="9"/>
  <c r="Q8242" i="9"/>
  <c r="Q8313" i="9"/>
  <c r="Q8338" i="9"/>
  <c r="Q8409" i="9"/>
  <c r="Q8434" i="9"/>
  <c r="Q8505" i="9"/>
  <c r="Q8530" i="9"/>
  <c r="Q8601" i="9"/>
  <c r="Q8626" i="9"/>
  <c r="Q8697" i="9"/>
  <c r="Q8722" i="9"/>
  <c r="Q8698" i="9"/>
  <c r="Q6874" i="9"/>
  <c r="Q6922" i="9"/>
  <c r="Q6970" i="9"/>
  <c r="Q7018" i="9"/>
  <c r="Q7066" i="9"/>
  <c r="Q7114" i="9"/>
  <c r="Q7162" i="9"/>
  <c r="Q7210" i="9"/>
  <c r="Q7258" i="9"/>
  <c r="Q7306" i="9"/>
  <c r="Q7354" i="9"/>
  <c r="Q7402" i="9"/>
  <c r="Q7450" i="9"/>
  <c r="Q7521" i="9"/>
  <c r="Q7546" i="9"/>
  <c r="Q7617" i="9"/>
  <c r="Q7642" i="9"/>
  <c r="Q7713" i="9"/>
  <c r="Q7738" i="9"/>
  <c r="Q7809" i="9"/>
  <c r="Q7834" i="9"/>
  <c r="Q7905" i="9"/>
  <c r="Q7930" i="9"/>
  <c r="Q8001" i="9"/>
  <c r="Q8026" i="9"/>
  <c r="Q8097" i="9"/>
  <c r="Q8122" i="9"/>
  <c r="Q8193" i="9"/>
  <c r="Q8218" i="9"/>
  <c r="Q8289" i="9"/>
  <c r="Q8314" i="9"/>
  <c r="Q8385" i="9"/>
  <c r="Q8410" i="9"/>
  <c r="Q8481" i="9"/>
  <c r="Q8506" i="9"/>
  <c r="Q8577" i="9"/>
  <c r="Q8602" i="9"/>
  <c r="Q8673" i="9"/>
  <c r="Q7497" i="9"/>
  <c r="Q7522" i="9"/>
  <c r="Q7593" i="9"/>
  <c r="Q7618" i="9"/>
  <c r="Q7689" i="9"/>
  <c r="Q7714" i="9"/>
  <c r="Q7785" i="9"/>
  <c r="Q7810" i="9"/>
  <c r="Q7881" i="9"/>
  <c r="Q7906" i="9"/>
  <c r="Q7977" i="9"/>
  <c r="Q8002" i="9"/>
  <c r="Q8073" i="9"/>
  <c r="Q8098" i="9"/>
  <c r="Q8169" i="9"/>
  <c r="Q8194" i="9"/>
  <c r="Q8265" i="9"/>
  <c r="Q8290" i="9"/>
  <c r="Q8361" i="9"/>
  <c r="Q8386" i="9"/>
  <c r="Q8457" i="9"/>
  <c r="Q8482" i="9"/>
  <c r="Q8553" i="9"/>
  <c r="Q8578" i="9"/>
  <c r="Q8649" i="9"/>
  <c r="Q8674" i="9"/>
  <c r="Q8745" i="9"/>
  <c r="Q8721" i="9"/>
  <c r="Q8746" i="9"/>
  <c r="Q8" i="9"/>
  <c r="Q32" i="9"/>
  <c r="Q56" i="9"/>
  <c r="Q80" i="9"/>
  <c r="Q104" i="9"/>
  <c r="Q128" i="9"/>
  <c r="Q152" i="9"/>
  <c r="Q176" i="9"/>
  <c r="Q200" i="9"/>
  <c r="Q224" i="9"/>
  <c r="Q248" i="9"/>
  <c r="Q272" i="9"/>
  <c r="Q296" i="9"/>
  <c r="Q320" i="9"/>
  <c r="Q344" i="9"/>
  <c r="Q368" i="9"/>
  <c r="Q392" i="9"/>
  <c r="Q416" i="9"/>
  <c r="Q440" i="9"/>
  <c r="Q464" i="9"/>
  <c r="Q488" i="9"/>
  <c r="Q512" i="9"/>
  <c r="Q536" i="9"/>
  <c r="Q560" i="9"/>
  <c r="Q584" i="9"/>
  <c r="Q608" i="9"/>
  <c r="Q632" i="9"/>
  <c r="Q656" i="9"/>
  <c r="Q680" i="9"/>
  <c r="Q704" i="9"/>
  <c r="Q728" i="9"/>
  <c r="Q752" i="9"/>
  <c r="Q776" i="9"/>
  <c r="Q800" i="9"/>
  <c r="Q824" i="9"/>
  <c r="Q848" i="9"/>
  <c r="Q872" i="9"/>
  <c r="Q896" i="9"/>
  <c r="Q920" i="9"/>
  <c r="Q944" i="9"/>
  <c r="Q968" i="9"/>
  <c r="Q992" i="9"/>
  <c r="Q1016" i="9"/>
  <c r="Q1040" i="9"/>
  <c r="Q1064" i="9"/>
  <c r="Q1088" i="9"/>
  <c r="Q1112" i="9"/>
  <c r="Q1136" i="9"/>
  <c r="Q1160" i="9"/>
  <c r="Q1184" i="9"/>
  <c r="Q1208" i="9"/>
  <c r="Q1232" i="9"/>
  <c r="Q1256" i="9"/>
  <c r="Q1280" i="9"/>
  <c r="Q1304" i="9"/>
  <c r="Q1328" i="9"/>
  <c r="Q1352" i="9"/>
  <c r="Q1376" i="9"/>
  <c r="Q1400" i="9"/>
  <c r="Q1424" i="9"/>
  <c r="Q1448" i="9"/>
  <c r="Q1472" i="9"/>
  <c r="Q1496" i="9"/>
  <c r="Q1520" i="9"/>
  <c r="Q1544" i="9"/>
  <c r="Q1568" i="9"/>
  <c r="Q1592" i="9"/>
  <c r="Q1616" i="9"/>
  <c r="Q1640" i="9"/>
  <c r="Q1664" i="9"/>
  <c r="Q1688" i="9"/>
  <c r="Q1712" i="9"/>
  <c r="Q1736" i="9"/>
  <c r="Q1760" i="9"/>
  <c r="Q1784" i="9"/>
  <c r="Q1808" i="9"/>
  <c r="Q1832" i="9"/>
  <c r="Q1856" i="9"/>
  <c r="Q1880" i="9"/>
  <c r="Q1904" i="9"/>
  <c r="Q1928" i="9"/>
  <c r="Q1952" i="9"/>
  <c r="Q1976" i="9"/>
  <c r="Q2000" i="9"/>
  <c r="Q2024" i="9"/>
  <c r="Q2048" i="9"/>
  <c r="Q2072" i="9"/>
  <c r="Q2096" i="9"/>
  <c r="Q2120" i="9"/>
  <c r="Q2144" i="9"/>
  <c r="Q2168" i="9"/>
  <c r="Q2192" i="9"/>
  <c r="Q2216" i="9"/>
  <c r="Q2240" i="9"/>
  <c r="Q2264" i="9"/>
  <c r="Q2288" i="9"/>
  <c r="Q2312" i="9"/>
  <c r="Q2336" i="9"/>
  <c r="Q2360" i="9"/>
  <c r="Q2384" i="9"/>
  <c r="Q2408" i="9"/>
  <c r="Q2432" i="9"/>
  <c r="Q2456" i="9"/>
  <c r="Q2480" i="9"/>
  <c r="Q2504" i="9"/>
  <c r="Q2528" i="9"/>
  <c r="Q2552" i="9"/>
  <c r="Q2576" i="9"/>
  <c r="Q2600" i="9"/>
  <c r="Q2624" i="9"/>
  <c r="Q2648" i="9"/>
  <c r="Q2672" i="9"/>
  <c r="Q2696" i="9"/>
  <c r="Q2720" i="9"/>
  <c r="Q2744" i="9"/>
  <c r="Q2768" i="9"/>
  <c r="Q2792" i="9"/>
  <c r="Q2816" i="9"/>
  <c r="Q2840" i="9"/>
  <c r="Q2864" i="9"/>
  <c r="Q2888" i="9"/>
  <c r="Q2912" i="9"/>
  <c r="Q2936" i="9"/>
  <c r="Q2960" i="9"/>
  <c r="Q2984" i="9"/>
  <c r="Q3008" i="9"/>
  <c r="Q3032" i="9"/>
  <c r="Q3056" i="9"/>
  <c r="Q3080" i="9"/>
  <c r="Q3104" i="9"/>
  <c r="Q3128" i="9"/>
  <c r="Q3152" i="9"/>
  <c r="Q3176" i="9"/>
  <c r="Q3200" i="9"/>
  <c r="Q3224" i="9"/>
  <c r="Q3248" i="9"/>
  <c r="Q3272" i="9"/>
  <c r="Q3296" i="9"/>
  <c r="Q3320" i="9"/>
  <c r="Q3344" i="9"/>
  <c r="Q3368" i="9"/>
  <c r="Q3392" i="9"/>
  <c r="Q3416" i="9"/>
  <c r="Q3440" i="9"/>
  <c r="Q3464" i="9"/>
  <c r="Q3488" i="9"/>
  <c r="Q3512" i="9"/>
  <c r="Q3536" i="9"/>
  <c r="Q3560" i="9"/>
  <c r="Q3584" i="9"/>
  <c r="Q3608" i="9"/>
  <c r="Q3632" i="9"/>
  <c r="Q3656" i="9"/>
  <c r="Q3680" i="9"/>
  <c r="Q3704" i="9"/>
  <c r="Q3728" i="9"/>
  <c r="Q3752" i="9"/>
  <c r="Q3776" i="9"/>
  <c r="Q3800" i="9"/>
  <c r="Q3824" i="9"/>
  <c r="Q3848" i="9"/>
  <c r="Q3872" i="9"/>
  <c r="Q3896" i="9"/>
  <c r="Q3920" i="9"/>
  <c r="Q3944" i="9"/>
  <c r="Q3968" i="9"/>
  <c r="Q3992" i="9"/>
  <c r="Q4016" i="9"/>
  <c r="Q4040" i="9"/>
  <c r="Q4064" i="9"/>
  <c r="Q4088" i="9"/>
  <c r="Q4112" i="9"/>
  <c r="Q4136" i="9"/>
  <c r="Q4160" i="9"/>
  <c r="Q4184" i="9"/>
  <c r="Q4208" i="9"/>
  <c r="Q4232" i="9"/>
  <c r="Q4256" i="9"/>
  <c r="Q4280" i="9"/>
  <c r="Q4304" i="9"/>
  <c r="Q4328" i="9"/>
  <c r="Q4352" i="9"/>
  <c r="Q4376" i="9"/>
  <c r="Q4400" i="9"/>
  <c r="Q4424" i="9"/>
  <c r="Q4448" i="9"/>
  <c r="Q4472" i="9"/>
  <c r="Q4496" i="9"/>
  <c r="Q4520" i="9"/>
  <c r="Q4544" i="9"/>
  <c r="Q4568" i="9"/>
  <c r="Q4592" i="9"/>
  <c r="Q4616" i="9"/>
  <c r="Q4640" i="9"/>
  <c r="Q4664" i="9"/>
  <c r="Q4688" i="9"/>
  <c r="Q4712" i="9"/>
  <c r="Q4736" i="9"/>
  <c r="Q4760" i="9"/>
  <c r="Q4784" i="9"/>
  <c r="Q4808" i="9"/>
  <c r="Q4832" i="9"/>
  <c r="Q4856" i="9"/>
  <c r="Q4880" i="9"/>
  <c r="Q4904" i="9"/>
  <c r="Q4928" i="9"/>
  <c r="Q4952" i="9"/>
  <c r="Q4976" i="9"/>
  <c r="Q5000" i="9"/>
  <c r="Q5024" i="9"/>
  <c r="Q5048" i="9"/>
  <c r="Q5072" i="9"/>
  <c r="Q5096" i="9"/>
  <c r="Q5120" i="9"/>
  <c r="Q5144" i="9"/>
  <c r="Q5168" i="9"/>
  <c r="Q5192" i="9"/>
  <c r="Q5216" i="9"/>
  <c r="Q5240" i="9"/>
  <c r="Q5264" i="9"/>
  <c r="Q5288" i="9"/>
  <c r="Q5312" i="9"/>
  <c r="Q5336" i="9"/>
  <c r="Q5360" i="9"/>
  <c r="Q5384" i="9"/>
  <c r="Q5408" i="9"/>
  <c r="Q5432" i="9"/>
  <c r="Q5456" i="9"/>
  <c r="Q5480" i="9"/>
  <c r="Q5504" i="9"/>
  <c r="Q5528" i="9"/>
  <c r="Q5552" i="9"/>
  <c r="Q5576" i="9"/>
  <c r="Q5600" i="9"/>
  <c r="Q5624" i="9"/>
  <c r="Q5648" i="9"/>
  <c r="Q5672" i="9"/>
  <c r="Q5696" i="9"/>
  <c r="Q5720" i="9"/>
  <c r="Q5744" i="9"/>
  <c r="Q5768" i="9"/>
  <c r="Q5792" i="9"/>
  <c r="Q5816" i="9"/>
  <c r="Q5840" i="9"/>
  <c r="Q5864" i="9"/>
  <c r="Q5888" i="9"/>
  <c r="Q5912" i="9"/>
  <c r="Q5936" i="9"/>
  <c r="Q5960" i="9"/>
  <c r="Q5984" i="9"/>
  <c r="Q6008" i="9"/>
  <c r="Q6032" i="9"/>
  <c r="Q6056" i="9"/>
  <c r="Q6080" i="9"/>
  <c r="Q6104" i="9"/>
  <c r="Q6128" i="9"/>
  <c r="Q6152" i="9"/>
  <c r="Q6176" i="9"/>
  <c r="Q6200" i="9"/>
  <c r="Q6224" i="9"/>
  <c r="Q6248" i="9"/>
  <c r="Q6272" i="9"/>
  <c r="Q6296" i="9"/>
  <c r="Q6320" i="9"/>
  <c r="Q6344" i="9"/>
  <c r="Q6368" i="9"/>
  <c r="Q6392" i="9"/>
  <c r="Q6416" i="9"/>
  <c r="Q6440" i="9"/>
  <c r="Q6464" i="9"/>
  <c r="Q6488" i="9"/>
  <c r="Q6512" i="9"/>
  <c r="Q6536" i="9"/>
  <c r="Q6560" i="9"/>
  <c r="Q6584" i="9"/>
  <c r="Q6608" i="9"/>
  <c r="Q6632" i="9"/>
  <c r="Q6656" i="9"/>
  <c r="Q6680" i="9"/>
  <c r="Q6704" i="9"/>
  <c r="Q6728" i="9"/>
  <c r="Q6752" i="9"/>
  <c r="Q6776" i="9"/>
  <c r="Q6800" i="9"/>
  <c r="Q6824" i="9"/>
  <c r="Q6848" i="9"/>
  <c r="Q6872" i="9"/>
  <c r="Q6896" i="9"/>
  <c r="Q6920" i="9"/>
  <c r="Q6944" i="9"/>
  <c r="Q6968" i="9"/>
  <c r="Q6992" i="9"/>
  <c r="Q7016" i="9"/>
  <c r="Q7040" i="9"/>
  <c r="Q7160" i="9"/>
  <c r="Q7232" i="9"/>
  <c r="Q7352" i="9"/>
  <c r="Q7448" i="9"/>
  <c r="Q7520" i="9"/>
  <c r="Q7616" i="9"/>
  <c r="Q7736" i="9"/>
  <c r="Q7832" i="9"/>
  <c r="Q7928" i="9"/>
  <c r="Q8048" i="9"/>
  <c r="Q8168" i="9"/>
  <c r="Q8264" i="9"/>
  <c r="Q8360" i="9"/>
  <c r="Q8456" i="9"/>
  <c r="Q8552" i="9"/>
  <c r="Q8648" i="9"/>
  <c r="Q8744" i="9"/>
  <c r="Q7064" i="9"/>
  <c r="Q7136" i="9"/>
  <c r="Q7256" i="9"/>
  <c r="Q7328" i="9"/>
  <c r="Q7424" i="9"/>
  <c r="Q7544" i="9"/>
  <c r="Q7640" i="9"/>
  <c r="Q7712" i="9"/>
  <c r="Q7808" i="9"/>
  <c r="Q7904" i="9"/>
  <c r="Q8072" i="9"/>
  <c r="Q8144" i="9"/>
  <c r="Q8240" i="9"/>
  <c r="Q8336" i="9"/>
  <c r="Q8432" i="9"/>
  <c r="Q8528" i="9"/>
  <c r="Q8624" i="9"/>
  <c r="Q8720" i="9"/>
  <c r="Q7088" i="9"/>
  <c r="Q7184" i="9"/>
  <c r="Q7304" i="9"/>
  <c r="Q7400" i="9"/>
  <c r="Q7496" i="9"/>
  <c r="Q7592" i="9"/>
  <c r="Q7688" i="9"/>
  <c r="Q7760" i="9"/>
  <c r="Q7856" i="9"/>
  <c r="Q7952" i="9"/>
  <c r="Q8000" i="9"/>
  <c r="Q8120" i="9"/>
  <c r="Q8216" i="9"/>
  <c r="Q8288" i="9"/>
  <c r="Q8408" i="9"/>
  <c r="Q8480" i="9"/>
  <c r="Q8600" i="9"/>
  <c r="Q8672" i="9"/>
  <c r="Q7112" i="9"/>
  <c r="Q7208" i="9"/>
  <c r="Q7280" i="9"/>
  <c r="Q7376" i="9"/>
  <c r="Q7472" i="9"/>
  <c r="Q7568" i="9"/>
  <c r="Q7664" i="9"/>
  <c r="Q7784" i="9"/>
  <c r="Q7880" i="9"/>
  <c r="Q7976" i="9"/>
  <c r="Q8024" i="9"/>
  <c r="Q8096" i="9"/>
  <c r="Q8192" i="9"/>
  <c r="Q8312" i="9"/>
  <c r="Q8384" i="9"/>
  <c r="Q8504" i="9"/>
  <c r="Q8576" i="9"/>
  <c r="Q8696" i="9"/>
  <c r="N138" i="3"/>
  <c r="I37" i="5" s="1"/>
  <c r="C58" i="5" l="1"/>
  <c r="C59" i="5"/>
  <c r="C60" i="5"/>
  <c r="J58" i="5"/>
  <c r="C83" i="5" s="1"/>
  <c r="J59" i="5"/>
  <c r="C84" i="5" s="1"/>
  <c r="J60" i="5"/>
  <c r="J57" i="5"/>
  <c r="C57" i="5"/>
  <c r="H101" i="3"/>
  <c r="I101" i="3" s="1"/>
  <c r="E58" i="5" s="1"/>
  <c r="H102" i="3"/>
  <c r="I102" i="3" s="1"/>
  <c r="E59" i="5" s="1"/>
  <c r="H103" i="3"/>
  <c r="I103" i="3" s="1"/>
  <c r="E60" i="5" s="1"/>
  <c r="H100" i="3"/>
  <c r="I100" i="3" s="1"/>
  <c r="Y38" i="3"/>
  <c r="J48" i="5" s="1"/>
  <c r="C73" i="5" s="1"/>
  <c r="Y39" i="3"/>
  <c r="J49" i="5" s="1"/>
  <c r="X39" i="3"/>
  <c r="E49" i="5" s="1"/>
  <c r="W38" i="3"/>
  <c r="C48" i="5" s="1"/>
  <c r="W39" i="3"/>
  <c r="C49" i="5" s="1"/>
  <c r="D49" i="5" s="1"/>
  <c r="W37" i="3"/>
  <c r="C47" i="5" s="1"/>
  <c r="G11" i="5" s="1"/>
  <c r="E45" i="2"/>
  <c r="H45" i="2" s="1"/>
  <c r="C68" i="2"/>
  <c r="G88" i="3"/>
  <c r="G89" i="3"/>
  <c r="G90" i="3"/>
  <c r="G91" i="3"/>
  <c r="G92" i="3"/>
  <c r="G93" i="3"/>
  <c r="G94" i="3"/>
  <c r="G87" i="3"/>
  <c r="N75" i="3"/>
  <c r="N76" i="3"/>
  <c r="N77" i="3"/>
  <c r="N78" i="3"/>
  <c r="N79" i="3"/>
  <c r="N80" i="3"/>
  <c r="N81" i="3"/>
  <c r="N74" i="3"/>
  <c r="G63" i="3"/>
  <c r="I63" i="3" s="1"/>
  <c r="K70" i="3" s="1"/>
  <c r="G64" i="3"/>
  <c r="G65" i="3"/>
  <c r="G66" i="3"/>
  <c r="G67" i="3"/>
  <c r="G68" i="3"/>
  <c r="G69" i="3"/>
  <c r="G62" i="3"/>
  <c r="N45" i="3"/>
  <c r="O45" i="3" s="1"/>
  <c r="I64" i="3"/>
  <c r="I65" i="3"/>
  <c r="I66" i="3"/>
  <c r="I67" i="3"/>
  <c r="I68" i="3"/>
  <c r="I69" i="3"/>
  <c r="N46" i="3"/>
  <c r="O46" i="3" s="1"/>
  <c r="Q53" i="3" s="1"/>
  <c r="N47" i="3"/>
  <c r="O47" i="3" s="1"/>
  <c r="N48" i="3"/>
  <c r="N49" i="3"/>
  <c r="N50" i="3"/>
  <c r="N51" i="3"/>
  <c r="N52" i="3"/>
  <c r="G45" i="3"/>
  <c r="I45" i="3" s="1"/>
  <c r="O48" i="3"/>
  <c r="O49" i="3"/>
  <c r="O50" i="3"/>
  <c r="O51" i="3"/>
  <c r="O52" i="3"/>
  <c r="G75" i="3"/>
  <c r="G76" i="3"/>
  <c r="G77" i="3"/>
  <c r="G78" i="3"/>
  <c r="G79" i="3"/>
  <c r="G80" i="3"/>
  <c r="G81" i="3"/>
  <c r="G74" i="3"/>
  <c r="I48" i="3"/>
  <c r="I49" i="3"/>
  <c r="I50" i="3"/>
  <c r="I51" i="3"/>
  <c r="I52" i="3"/>
  <c r="G46" i="3"/>
  <c r="I46" i="3" s="1"/>
  <c r="G47" i="3"/>
  <c r="I47" i="3" s="1"/>
  <c r="X38" i="3" s="1"/>
  <c r="E48" i="5" s="1"/>
  <c r="G48" i="3"/>
  <c r="G49" i="3"/>
  <c r="G50" i="3"/>
  <c r="G51" i="3"/>
  <c r="G52" i="3"/>
  <c r="J32" i="3"/>
  <c r="J33" i="3"/>
  <c r="J34" i="3"/>
  <c r="J35" i="3"/>
  <c r="J36" i="3"/>
  <c r="J37" i="3"/>
  <c r="J38" i="3"/>
  <c r="J31" i="3"/>
  <c r="P34" i="3"/>
  <c r="P35" i="3"/>
  <c r="P36" i="3"/>
  <c r="P37" i="3"/>
  <c r="P38" i="3"/>
  <c r="AH18" i="9"/>
  <c r="AG18" i="9"/>
  <c r="AH19" i="9"/>
  <c r="AG19" i="9"/>
  <c r="AL5" i="9" s="1"/>
  <c r="AL3" i="9"/>
  <c r="AL12" i="9" l="1"/>
  <c r="AL13" i="9" s="1"/>
  <c r="C85" i="5"/>
  <c r="D60" i="5"/>
  <c r="D59" i="5"/>
  <c r="D58" i="5"/>
  <c r="E57" i="5"/>
  <c r="C82" i="5" s="1"/>
  <c r="K53" i="3"/>
  <c r="C74" i="5"/>
  <c r="D48" i="5"/>
  <c r="X37" i="3"/>
  <c r="E47" i="5" s="1"/>
  <c r="D47" i="5" s="1"/>
  <c r="Y37" i="3"/>
  <c r="I45" i="2"/>
  <c r="AL14" i="9" l="1"/>
  <c r="AL15" i="9" s="1"/>
  <c r="D57" i="5"/>
  <c r="J47" i="5"/>
  <c r="C72" i="5" s="1"/>
  <c r="AL16" i="9" l="1"/>
  <c r="F10" i="9"/>
  <c r="G10" i="9" s="1"/>
  <c r="F9" i="9"/>
  <c r="G9" i="9" s="1"/>
  <c r="K8763" i="9" l="1"/>
  <c r="K8762" i="9"/>
  <c r="K8761" i="9"/>
  <c r="K8760" i="9"/>
  <c r="K8759" i="9"/>
  <c r="K8758" i="9"/>
  <c r="K8757" i="9"/>
  <c r="K8756" i="9"/>
  <c r="K8755" i="9"/>
  <c r="K8754" i="9"/>
  <c r="K8753" i="9"/>
  <c r="K8752" i="9"/>
  <c r="K8751" i="9"/>
  <c r="K8750" i="9"/>
  <c r="K8749" i="9"/>
  <c r="K8748" i="9"/>
  <c r="K8747" i="9"/>
  <c r="K8746" i="9"/>
  <c r="K8745" i="9"/>
  <c r="K8744" i="9"/>
  <c r="K8743" i="9"/>
  <c r="K8742" i="9"/>
  <c r="K8741" i="9"/>
  <c r="K8740" i="9"/>
  <c r="K8739" i="9"/>
  <c r="K8738" i="9"/>
  <c r="K8737" i="9"/>
  <c r="K8736" i="9"/>
  <c r="K8735" i="9"/>
  <c r="K8734" i="9"/>
  <c r="K8733" i="9"/>
  <c r="K8732" i="9"/>
  <c r="K8731" i="9"/>
  <c r="K8730" i="9"/>
  <c r="K8729" i="9"/>
  <c r="K8728" i="9"/>
  <c r="K8727" i="9"/>
  <c r="K8726" i="9"/>
  <c r="K8725" i="9"/>
  <c r="K8724" i="9"/>
  <c r="K8723" i="9"/>
  <c r="K8722" i="9"/>
  <c r="K8721" i="9"/>
  <c r="K8720" i="9"/>
  <c r="K8719" i="9"/>
  <c r="K8718" i="9"/>
  <c r="K8717" i="9"/>
  <c r="K8716" i="9"/>
  <c r="K8715" i="9"/>
  <c r="K8714" i="9"/>
  <c r="K8713" i="9"/>
  <c r="K8712" i="9"/>
  <c r="K8711" i="9"/>
  <c r="K8710" i="9"/>
  <c r="K8709" i="9"/>
  <c r="K8708" i="9"/>
  <c r="K8707" i="9"/>
  <c r="K8706" i="9"/>
  <c r="K8705" i="9"/>
  <c r="K8704" i="9"/>
  <c r="K8703" i="9"/>
  <c r="K8702" i="9"/>
  <c r="K8701" i="9"/>
  <c r="K8700" i="9"/>
  <c r="K8699" i="9"/>
  <c r="K8698" i="9"/>
  <c r="K8697" i="9"/>
  <c r="K8696" i="9"/>
  <c r="K8695" i="9"/>
  <c r="K8694" i="9"/>
  <c r="K8693" i="9"/>
  <c r="K8692" i="9"/>
  <c r="K8691" i="9"/>
  <c r="K8690" i="9"/>
  <c r="K8689" i="9"/>
  <c r="K8688" i="9"/>
  <c r="K8687" i="9"/>
  <c r="K8686" i="9"/>
  <c r="K8685" i="9"/>
  <c r="K8684" i="9"/>
  <c r="K8683" i="9"/>
  <c r="K8682" i="9"/>
  <c r="K8681" i="9"/>
  <c r="K8680" i="9"/>
  <c r="K8679" i="9"/>
  <c r="K8678" i="9"/>
  <c r="K8677" i="9"/>
  <c r="K8676" i="9"/>
  <c r="K8675" i="9"/>
  <c r="K8674" i="9"/>
  <c r="K8673" i="9"/>
  <c r="K8672" i="9"/>
  <c r="K8671" i="9"/>
  <c r="K8670" i="9"/>
  <c r="K8669" i="9"/>
  <c r="K8668" i="9"/>
  <c r="K8667" i="9"/>
  <c r="K8666" i="9"/>
  <c r="K8665" i="9"/>
  <c r="K8664" i="9"/>
  <c r="K8663" i="9"/>
  <c r="K8662" i="9"/>
  <c r="K8661" i="9"/>
  <c r="K8660" i="9"/>
  <c r="K8659" i="9"/>
  <c r="K8658" i="9"/>
  <c r="K8657" i="9"/>
  <c r="K8656" i="9"/>
  <c r="K8655" i="9"/>
  <c r="K8654" i="9"/>
  <c r="K8653" i="9"/>
  <c r="K8652" i="9"/>
  <c r="K8651" i="9"/>
  <c r="K8650" i="9"/>
  <c r="K8649" i="9"/>
  <c r="K8648" i="9"/>
  <c r="K8647" i="9"/>
  <c r="K8646" i="9"/>
  <c r="K8645" i="9"/>
  <c r="K8644" i="9"/>
  <c r="K8643" i="9"/>
  <c r="K8642" i="9"/>
  <c r="K8641" i="9"/>
  <c r="K8640" i="9"/>
  <c r="K8639" i="9"/>
  <c r="K8638" i="9"/>
  <c r="K8637" i="9"/>
  <c r="K8636" i="9"/>
  <c r="K8635" i="9"/>
  <c r="K8634" i="9"/>
  <c r="K8633" i="9"/>
  <c r="K8632" i="9"/>
  <c r="K8631" i="9"/>
  <c r="K8630" i="9"/>
  <c r="K8629" i="9"/>
  <c r="K8628" i="9"/>
  <c r="K8627" i="9"/>
  <c r="K8626" i="9"/>
  <c r="K8625" i="9"/>
  <c r="K8624" i="9"/>
  <c r="K8623" i="9"/>
  <c r="K8622" i="9"/>
  <c r="K8621" i="9"/>
  <c r="K8620" i="9"/>
  <c r="K8619" i="9"/>
  <c r="K8618" i="9"/>
  <c r="K8617" i="9"/>
  <c r="K8616" i="9"/>
  <c r="K8615" i="9"/>
  <c r="K8614" i="9"/>
  <c r="K8613" i="9"/>
  <c r="K8612" i="9"/>
  <c r="K8611" i="9"/>
  <c r="K8610" i="9"/>
  <c r="K8609" i="9"/>
  <c r="K8608" i="9"/>
  <c r="K8607" i="9"/>
  <c r="K8606" i="9"/>
  <c r="K8605" i="9"/>
  <c r="K8604" i="9"/>
  <c r="K8603" i="9"/>
  <c r="K8602" i="9"/>
  <c r="K8601" i="9"/>
  <c r="K8600" i="9"/>
  <c r="K8599" i="9"/>
  <c r="K8598" i="9"/>
  <c r="K8597" i="9"/>
  <c r="K8596" i="9"/>
  <c r="K8595" i="9"/>
  <c r="K8594" i="9"/>
  <c r="K8593" i="9"/>
  <c r="K8592" i="9"/>
  <c r="K8591" i="9"/>
  <c r="K8590" i="9"/>
  <c r="K8589" i="9"/>
  <c r="K8588" i="9"/>
  <c r="K8587" i="9"/>
  <c r="K8586" i="9"/>
  <c r="K8585" i="9"/>
  <c r="K8584" i="9"/>
  <c r="K8583" i="9"/>
  <c r="K8582" i="9"/>
  <c r="K8581" i="9"/>
  <c r="K8580" i="9"/>
  <c r="K8579" i="9"/>
  <c r="K8578" i="9"/>
  <c r="K8577" i="9"/>
  <c r="K8576" i="9"/>
  <c r="K8575" i="9"/>
  <c r="K8574" i="9"/>
  <c r="K8573" i="9"/>
  <c r="K8572" i="9"/>
  <c r="K8571" i="9"/>
  <c r="K8570" i="9"/>
  <c r="K8569" i="9"/>
  <c r="K8568" i="9"/>
  <c r="K8567" i="9"/>
  <c r="K8566" i="9"/>
  <c r="K8565" i="9"/>
  <c r="K8564" i="9"/>
  <c r="K8563" i="9"/>
  <c r="K8562" i="9"/>
  <c r="K8561" i="9"/>
  <c r="K8560" i="9"/>
  <c r="K8559" i="9"/>
  <c r="K8558" i="9"/>
  <c r="K8557" i="9"/>
  <c r="K8556" i="9"/>
  <c r="K8555" i="9"/>
  <c r="K8554" i="9"/>
  <c r="K8553" i="9"/>
  <c r="K8552" i="9"/>
  <c r="K8551" i="9"/>
  <c r="K8550" i="9"/>
  <c r="K8549" i="9"/>
  <c r="K8548" i="9"/>
  <c r="K8547" i="9"/>
  <c r="K8546" i="9"/>
  <c r="K8545" i="9"/>
  <c r="K8544" i="9"/>
  <c r="K8543" i="9"/>
  <c r="K8542" i="9"/>
  <c r="K8541" i="9"/>
  <c r="K8540" i="9"/>
  <c r="K8539" i="9"/>
  <c r="K8538" i="9"/>
  <c r="K8537" i="9"/>
  <c r="K8536" i="9"/>
  <c r="K8535" i="9"/>
  <c r="K8534" i="9"/>
  <c r="K8533" i="9"/>
  <c r="K8532" i="9"/>
  <c r="K8531" i="9"/>
  <c r="K8530" i="9"/>
  <c r="K8529" i="9"/>
  <c r="K8528" i="9"/>
  <c r="K8527" i="9"/>
  <c r="K8526" i="9"/>
  <c r="K8525" i="9"/>
  <c r="K8524" i="9"/>
  <c r="K8523" i="9"/>
  <c r="K8522" i="9"/>
  <c r="K8521" i="9"/>
  <c r="K8520" i="9"/>
  <c r="K8519" i="9"/>
  <c r="K8518" i="9"/>
  <c r="K8517" i="9"/>
  <c r="K8516" i="9"/>
  <c r="K8515" i="9"/>
  <c r="K8514" i="9"/>
  <c r="K8513" i="9"/>
  <c r="K8512" i="9"/>
  <c r="K8511" i="9"/>
  <c r="K8510" i="9"/>
  <c r="K8509" i="9"/>
  <c r="K8508" i="9"/>
  <c r="K8507" i="9"/>
  <c r="K8506" i="9"/>
  <c r="K8505" i="9"/>
  <c r="K8504" i="9"/>
  <c r="K8503" i="9"/>
  <c r="K8502" i="9"/>
  <c r="K8501" i="9"/>
  <c r="K8500" i="9"/>
  <c r="K8499" i="9"/>
  <c r="K8498" i="9"/>
  <c r="K8497" i="9"/>
  <c r="K8496" i="9"/>
  <c r="K8495" i="9"/>
  <c r="K8494" i="9"/>
  <c r="K8493" i="9"/>
  <c r="K8492" i="9"/>
  <c r="K8491" i="9"/>
  <c r="K8490" i="9"/>
  <c r="K8489" i="9"/>
  <c r="K8488" i="9"/>
  <c r="K8487" i="9"/>
  <c r="K8486" i="9"/>
  <c r="K8485" i="9"/>
  <c r="K8484" i="9"/>
  <c r="K8483" i="9"/>
  <c r="K8482" i="9"/>
  <c r="K8481" i="9"/>
  <c r="K8480" i="9"/>
  <c r="K8479" i="9"/>
  <c r="K8478" i="9"/>
  <c r="K8477" i="9"/>
  <c r="K8476" i="9"/>
  <c r="K8475" i="9"/>
  <c r="K8474" i="9"/>
  <c r="K8473" i="9"/>
  <c r="K8472" i="9"/>
  <c r="K8471" i="9"/>
  <c r="K8470" i="9"/>
  <c r="K8469" i="9"/>
  <c r="K8468" i="9"/>
  <c r="K8467" i="9"/>
  <c r="K8466" i="9"/>
  <c r="K8465" i="9"/>
  <c r="K8464" i="9"/>
  <c r="K8463" i="9"/>
  <c r="K8462" i="9"/>
  <c r="K8461" i="9"/>
  <c r="K8460" i="9"/>
  <c r="K8459" i="9"/>
  <c r="K8458" i="9"/>
  <c r="K8457" i="9"/>
  <c r="K8456" i="9"/>
  <c r="K8455" i="9"/>
  <c r="K8454" i="9"/>
  <c r="K8453" i="9"/>
  <c r="K8452" i="9"/>
  <c r="K8451" i="9"/>
  <c r="K8450" i="9"/>
  <c r="K8449" i="9"/>
  <c r="K8448" i="9"/>
  <c r="K8447" i="9"/>
  <c r="K8446" i="9"/>
  <c r="K8445" i="9"/>
  <c r="K8444" i="9"/>
  <c r="K8443" i="9"/>
  <c r="K8442" i="9"/>
  <c r="K8441" i="9"/>
  <c r="K8440" i="9"/>
  <c r="K8439" i="9"/>
  <c r="K8438" i="9"/>
  <c r="K8437" i="9"/>
  <c r="K8436" i="9"/>
  <c r="K8435" i="9"/>
  <c r="K8434" i="9"/>
  <c r="K8433" i="9"/>
  <c r="K8432" i="9"/>
  <c r="K8431" i="9"/>
  <c r="K8430" i="9"/>
  <c r="K8429" i="9"/>
  <c r="K8428" i="9"/>
  <c r="K8427" i="9"/>
  <c r="K8426" i="9"/>
  <c r="K8425" i="9"/>
  <c r="K8424" i="9"/>
  <c r="K8423" i="9"/>
  <c r="K8422" i="9"/>
  <c r="K8421" i="9"/>
  <c r="K8420" i="9"/>
  <c r="K8419" i="9"/>
  <c r="K8418" i="9"/>
  <c r="K8417" i="9"/>
  <c r="K8416" i="9"/>
  <c r="K8415" i="9"/>
  <c r="K8414" i="9"/>
  <c r="K8413" i="9"/>
  <c r="K8412" i="9"/>
  <c r="K8411" i="9"/>
  <c r="K8410" i="9"/>
  <c r="K8409" i="9"/>
  <c r="K8408" i="9"/>
  <c r="K8407" i="9"/>
  <c r="K8406" i="9"/>
  <c r="K8405" i="9"/>
  <c r="K8404" i="9"/>
  <c r="K8403" i="9"/>
  <c r="K8402" i="9"/>
  <c r="K8401" i="9"/>
  <c r="K8400" i="9"/>
  <c r="K8399" i="9"/>
  <c r="K8398" i="9"/>
  <c r="K8397" i="9"/>
  <c r="K8396" i="9"/>
  <c r="K8395" i="9"/>
  <c r="K8394" i="9"/>
  <c r="K8393" i="9"/>
  <c r="K8392" i="9"/>
  <c r="K8391" i="9"/>
  <c r="K8390" i="9"/>
  <c r="K8389" i="9"/>
  <c r="K8388" i="9"/>
  <c r="K8387" i="9"/>
  <c r="K8386" i="9"/>
  <c r="K8385" i="9"/>
  <c r="K8384" i="9"/>
  <c r="K8383" i="9"/>
  <c r="K8382" i="9"/>
  <c r="K8381" i="9"/>
  <c r="K8380" i="9"/>
  <c r="K8379" i="9"/>
  <c r="K8378" i="9"/>
  <c r="K8377" i="9"/>
  <c r="K8376" i="9"/>
  <c r="K8375" i="9"/>
  <c r="K8374" i="9"/>
  <c r="K8373" i="9"/>
  <c r="K8372" i="9"/>
  <c r="K8371" i="9"/>
  <c r="K8370" i="9"/>
  <c r="K8369" i="9"/>
  <c r="K8368" i="9"/>
  <c r="K8367" i="9"/>
  <c r="K8366" i="9"/>
  <c r="K8365" i="9"/>
  <c r="K8364" i="9"/>
  <c r="K8363" i="9"/>
  <c r="K8362" i="9"/>
  <c r="K8361" i="9"/>
  <c r="K8360" i="9"/>
  <c r="K8359" i="9"/>
  <c r="K8358" i="9"/>
  <c r="K8357" i="9"/>
  <c r="K8356" i="9"/>
  <c r="K8355" i="9"/>
  <c r="K8354" i="9"/>
  <c r="K8353" i="9"/>
  <c r="K8352" i="9"/>
  <c r="K8351" i="9"/>
  <c r="K8350" i="9"/>
  <c r="K8349" i="9"/>
  <c r="K8348" i="9"/>
  <c r="K8347" i="9"/>
  <c r="K8346" i="9"/>
  <c r="K8345" i="9"/>
  <c r="K8344" i="9"/>
  <c r="K8343" i="9"/>
  <c r="K8342" i="9"/>
  <c r="K8341" i="9"/>
  <c r="K8340" i="9"/>
  <c r="K8339" i="9"/>
  <c r="K8338" i="9"/>
  <c r="K8337" i="9"/>
  <c r="K8336" i="9"/>
  <c r="K8335" i="9"/>
  <c r="K8334" i="9"/>
  <c r="K8333" i="9"/>
  <c r="K8332" i="9"/>
  <c r="K8331" i="9"/>
  <c r="K8330" i="9"/>
  <c r="K8329" i="9"/>
  <c r="K8328" i="9"/>
  <c r="K8327" i="9"/>
  <c r="K8326" i="9"/>
  <c r="K8325" i="9"/>
  <c r="K8324" i="9"/>
  <c r="K8323" i="9"/>
  <c r="K8322" i="9"/>
  <c r="K8321" i="9"/>
  <c r="K8320" i="9"/>
  <c r="K8319" i="9"/>
  <c r="K8318" i="9"/>
  <c r="K8317" i="9"/>
  <c r="K8316" i="9"/>
  <c r="K8315" i="9"/>
  <c r="K8314" i="9"/>
  <c r="K8313" i="9"/>
  <c r="K8312" i="9"/>
  <c r="K8311" i="9"/>
  <c r="K8310" i="9"/>
  <c r="K8309" i="9"/>
  <c r="K8308" i="9"/>
  <c r="K8307" i="9"/>
  <c r="K8306" i="9"/>
  <c r="K8305" i="9"/>
  <c r="K8304" i="9"/>
  <c r="K8303" i="9"/>
  <c r="K8302" i="9"/>
  <c r="K8301" i="9"/>
  <c r="K8300" i="9"/>
  <c r="K8299" i="9"/>
  <c r="K8298" i="9"/>
  <c r="K8297" i="9"/>
  <c r="K8296" i="9"/>
  <c r="K8295" i="9"/>
  <c r="K8294" i="9"/>
  <c r="K8293" i="9"/>
  <c r="K8292" i="9"/>
  <c r="K8291" i="9"/>
  <c r="K8290" i="9"/>
  <c r="K8289" i="9"/>
  <c r="K8288" i="9"/>
  <c r="K8287" i="9"/>
  <c r="K8286" i="9"/>
  <c r="K8285" i="9"/>
  <c r="K8284" i="9"/>
  <c r="K8283" i="9"/>
  <c r="K8282" i="9"/>
  <c r="K8281" i="9"/>
  <c r="K8280" i="9"/>
  <c r="K8279" i="9"/>
  <c r="K8278" i="9"/>
  <c r="K8277" i="9"/>
  <c r="K8276" i="9"/>
  <c r="K8275" i="9"/>
  <c r="K8274" i="9"/>
  <c r="K8273" i="9"/>
  <c r="K8272" i="9"/>
  <c r="K8271" i="9"/>
  <c r="K8270" i="9"/>
  <c r="K8269" i="9"/>
  <c r="K8268" i="9"/>
  <c r="K8267" i="9"/>
  <c r="K8266" i="9"/>
  <c r="K8265" i="9"/>
  <c r="K8264" i="9"/>
  <c r="K8263" i="9"/>
  <c r="K8262" i="9"/>
  <c r="K8261" i="9"/>
  <c r="K8260" i="9"/>
  <c r="K8259" i="9"/>
  <c r="K8258" i="9"/>
  <c r="K8257" i="9"/>
  <c r="K8256" i="9"/>
  <c r="K8255" i="9"/>
  <c r="K8254" i="9"/>
  <c r="K8253" i="9"/>
  <c r="K8252" i="9"/>
  <c r="K8251" i="9"/>
  <c r="K8250" i="9"/>
  <c r="K8249" i="9"/>
  <c r="K8248" i="9"/>
  <c r="K8247" i="9"/>
  <c r="K8246" i="9"/>
  <c r="K8245" i="9"/>
  <c r="K8244" i="9"/>
  <c r="K8243" i="9"/>
  <c r="K8242" i="9"/>
  <c r="K8241" i="9"/>
  <c r="K8240" i="9"/>
  <c r="K8239" i="9"/>
  <c r="K8238" i="9"/>
  <c r="K8237" i="9"/>
  <c r="K8236" i="9"/>
  <c r="K8235" i="9"/>
  <c r="K8234" i="9"/>
  <c r="K8233" i="9"/>
  <c r="K8232" i="9"/>
  <c r="K8231" i="9"/>
  <c r="K8230" i="9"/>
  <c r="K8229" i="9"/>
  <c r="K8228" i="9"/>
  <c r="K8227" i="9"/>
  <c r="K8226" i="9"/>
  <c r="K8225" i="9"/>
  <c r="K8224" i="9"/>
  <c r="K8223" i="9"/>
  <c r="K8222" i="9"/>
  <c r="K8221" i="9"/>
  <c r="K8220" i="9"/>
  <c r="K8219" i="9"/>
  <c r="K8218" i="9"/>
  <c r="K8217" i="9"/>
  <c r="K8216" i="9"/>
  <c r="K8215" i="9"/>
  <c r="K8214" i="9"/>
  <c r="K8213" i="9"/>
  <c r="K8212" i="9"/>
  <c r="K8211" i="9"/>
  <c r="K8210" i="9"/>
  <c r="K8209" i="9"/>
  <c r="K8208" i="9"/>
  <c r="K8207" i="9"/>
  <c r="K8206" i="9"/>
  <c r="K8205" i="9"/>
  <c r="K8204" i="9"/>
  <c r="K8203" i="9"/>
  <c r="K8202" i="9"/>
  <c r="K8201" i="9"/>
  <c r="K8200" i="9"/>
  <c r="K8199" i="9"/>
  <c r="K8198" i="9"/>
  <c r="K8197" i="9"/>
  <c r="K8196" i="9"/>
  <c r="K8195" i="9"/>
  <c r="K8194" i="9"/>
  <c r="K8193" i="9"/>
  <c r="K8192" i="9"/>
  <c r="K8191" i="9"/>
  <c r="K8190" i="9"/>
  <c r="K8189" i="9"/>
  <c r="K8188" i="9"/>
  <c r="K8187" i="9"/>
  <c r="K8186" i="9"/>
  <c r="K8185" i="9"/>
  <c r="K8184" i="9"/>
  <c r="K8183" i="9"/>
  <c r="K8182" i="9"/>
  <c r="K8181" i="9"/>
  <c r="K8180" i="9"/>
  <c r="K8179" i="9"/>
  <c r="K8178" i="9"/>
  <c r="K8177" i="9"/>
  <c r="K8176" i="9"/>
  <c r="K8175" i="9"/>
  <c r="K8174" i="9"/>
  <c r="K8173" i="9"/>
  <c r="K8172" i="9"/>
  <c r="K8171" i="9"/>
  <c r="K8170" i="9"/>
  <c r="K8169" i="9"/>
  <c r="K8168" i="9"/>
  <c r="K8167" i="9"/>
  <c r="K8166" i="9"/>
  <c r="K8165" i="9"/>
  <c r="K8164" i="9"/>
  <c r="K8163" i="9"/>
  <c r="K8162" i="9"/>
  <c r="K8161" i="9"/>
  <c r="K8160" i="9"/>
  <c r="K8159" i="9"/>
  <c r="K8158" i="9"/>
  <c r="K8157" i="9"/>
  <c r="K8156" i="9"/>
  <c r="K8155" i="9"/>
  <c r="K8154" i="9"/>
  <c r="K8153" i="9"/>
  <c r="K8152" i="9"/>
  <c r="K8151" i="9"/>
  <c r="K8150" i="9"/>
  <c r="K8149" i="9"/>
  <c r="K8148" i="9"/>
  <c r="K8147" i="9"/>
  <c r="K8146" i="9"/>
  <c r="K8145" i="9"/>
  <c r="K8144" i="9"/>
  <c r="K8143" i="9"/>
  <c r="K8142" i="9"/>
  <c r="K8141" i="9"/>
  <c r="K8140" i="9"/>
  <c r="K8139" i="9"/>
  <c r="K8138" i="9"/>
  <c r="K8137" i="9"/>
  <c r="K8136" i="9"/>
  <c r="K8135" i="9"/>
  <c r="K8134" i="9"/>
  <c r="K8133" i="9"/>
  <c r="K8132" i="9"/>
  <c r="K8131" i="9"/>
  <c r="K8130" i="9"/>
  <c r="K8129" i="9"/>
  <c r="K8128" i="9"/>
  <c r="K8127" i="9"/>
  <c r="K8126" i="9"/>
  <c r="K8125" i="9"/>
  <c r="K8124" i="9"/>
  <c r="K8123" i="9"/>
  <c r="K8122" i="9"/>
  <c r="K8121" i="9"/>
  <c r="K8120" i="9"/>
  <c r="K8119" i="9"/>
  <c r="K8118" i="9"/>
  <c r="K8117" i="9"/>
  <c r="K8116" i="9"/>
  <c r="K8115" i="9"/>
  <c r="K8114" i="9"/>
  <c r="K8113" i="9"/>
  <c r="K8112" i="9"/>
  <c r="K8111" i="9"/>
  <c r="K8110" i="9"/>
  <c r="K8109" i="9"/>
  <c r="K8108" i="9"/>
  <c r="K8107" i="9"/>
  <c r="K8106" i="9"/>
  <c r="K8105" i="9"/>
  <c r="K8104" i="9"/>
  <c r="K8103" i="9"/>
  <c r="K8102" i="9"/>
  <c r="K8101" i="9"/>
  <c r="K8100" i="9"/>
  <c r="K8099" i="9"/>
  <c r="K8098" i="9"/>
  <c r="K8097" i="9"/>
  <c r="K8096" i="9"/>
  <c r="K8095" i="9"/>
  <c r="K8094" i="9"/>
  <c r="K8093" i="9"/>
  <c r="K8092" i="9"/>
  <c r="K8091" i="9"/>
  <c r="K8090" i="9"/>
  <c r="K8089" i="9"/>
  <c r="K8088" i="9"/>
  <c r="K8087" i="9"/>
  <c r="K8086" i="9"/>
  <c r="K8085" i="9"/>
  <c r="K8084" i="9"/>
  <c r="K8083" i="9"/>
  <c r="K8082" i="9"/>
  <c r="K8081" i="9"/>
  <c r="K8080" i="9"/>
  <c r="K8079" i="9"/>
  <c r="K8078" i="9"/>
  <c r="K8077" i="9"/>
  <c r="K8076" i="9"/>
  <c r="K8075" i="9"/>
  <c r="K8074" i="9"/>
  <c r="K8073" i="9"/>
  <c r="K8072" i="9"/>
  <c r="K8071" i="9"/>
  <c r="K8070" i="9"/>
  <c r="K8069" i="9"/>
  <c r="K8068" i="9"/>
  <c r="K8067" i="9"/>
  <c r="K8066" i="9"/>
  <c r="K8065" i="9"/>
  <c r="K8064" i="9"/>
  <c r="K8063" i="9"/>
  <c r="K8062" i="9"/>
  <c r="K8061" i="9"/>
  <c r="K8060" i="9"/>
  <c r="K8059" i="9"/>
  <c r="K8058" i="9"/>
  <c r="K8057" i="9"/>
  <c r="K8056" i="9"/>
  <c r="K8055" i="9"/>
  <c r="K8054" i="9"/>
  <c r="K8053" i="9"/>
  <c r="K8052" i="9"/>
  <c r="K8051" i="9"/>
  <c r="K8050" i="9"/>
  <c r="K8049" i="9"/>
  <c r="K8048" i="9"/>
  <c r="K8047" i="9"/>
  <c r="K8046" i="9"/>
  <c r="K8045" i="9"/>
  <c r="K8044" i="9"/>
  <c r="K8043" i="9"/>
  <c r="K8042" i="9"/>
  <c r="K8041" i="9"/>
  <c r="K8040" i="9"/>
  <c r="K8039" i="9"/>
  <c r="K8038" i="9"/>
  <c r="K8037" i="9"/>
  <c r="K8036" i="9"/>
  <c r="K8035" i="9"/>
  <c r="K8034" i="9"/>
  <c r="K8033" i="9"/>
  <c r="K8032" i="9"/>
  <c r="K8031" i="9"/>
  <c r="K8030" i="9"/>
  <c r="K8029" i="9"/>
  <c r="K8028" i="9"/>
  <c r="K8027" i="9"/>
  <c r="K8026" i="9"/>
  <c r="K8025" i="9"/>
  <c r="K8024" i="9"/>
  <c r="K8023" i="9"/>
  <c r="K8022" i="9"/>
  <c r="K8021" i="9"/>
  <c r="K8020" i="9"/>
  <c r="K8019" i="9"/>
  <c r="K8018" i="9"/>
  <c r="K8017" i="9"/>
  <c r="K8016" i="9"/>
  <c r="K8015" i="9"/>
  <c r="K8014" i="9"/>
  <c r="K8013" i="9"/>
  <c r="K8012" i="9"/>
  <c r="K8011" i="9"/>
  <c r="K8010" i="9"/>
  <c r="K8009" i="9"/>
  <c r="K8008" i="9"/>
  <c r="K8007" i="9"/>
  <c r="K8006" i="9"/>
  <c r="K8005" i="9"/>
  <c r="K8004" i="9"/>
  <c r="K8003" i="9"/>
  <c r="K8002" i="9"/>
  <c r="K8001" i="9"/>
  <c r="K8000" i="9"/>
  <c r="K7999" i="9"/>
  <c r="K7998" i="9"/>
  <c r="K7997" i="9"/>
  <c r="K7996" i="9"/>
  <c r="K7995" i="9"/>
  <c r="K7994" i="9"/>
  <c r="K7993" i="9"/>
  <c r="K7992" i="9"/>
  <c r="K7991" i="9"/>
  <c r="K7990" i="9"/>
  <c r="K7989" i="9"/>
  <c r="K7988" i="9"/>
  <c r="K7987" i="9"/>
  <c r="K7986" i="9"/>
  <c r="K7985" i="9"/>
  <c r="K7984" i="9"/>
  <c r="K7983" i="9"/>
  <c r="K7982" i="9"/>
  <c r="K7981" i="9"/>
  <c r="K7980" i="9"/>
  <c r="K7979" i="9"/>
  <c r="K7978" i="9"/>
  <c r="K7977" i="9"/>
  <c r="K7976" i="9"/>
  <c r="K7975" i="9"/>
  <c r="K7974" i="9"/>
  <c r="K7973" i="9"/>
  <c r="K7972" i="9"/>
  <c r="K7971" i="9"/>
  <c r="K7970" i="9"/>
  <c r="K7969" i="9"/>
  <c r="K7968" i="9"/>
  <c r="K7967" i="9"/>
  <c r="K7966" i="9"/>
  <c r="K7965" i="9"/>
  <c r="K7964" i="9"/>
  <c r="K7963" i="9"/>
  <c r="K7962" i="9"/>
  <c r="K7961" i="9"/>
  <c r="K7960" i="9"/>
  <c r="K7959" i="9"/>
  <c r="K7958" i="9"/>
  <c r="K7957" i="9"/>
  <c r="K7956" i="9"/>
  <c r="K7955" i="9"/>
  <c r="K7954" i="9"/>
  <c r="K7953" i="9"/>
  <c r="K7952" i="9"/>
  <c r="K7951" i="9"/>
  <c r="K7950" i="9"/>
  <c r="K7949" i="9"/>
  <c r="K7948" i="9"/>
  <c r="K7947" i="9"/>
  <c r="K7946" i="9"/>
  <c r="K7945" i="9"/>
  <c r="K7944" i="9"/>
  <c r="K7943" i="9"/>
  <c r="K7942" i="9"/>
  <c r="K7941" i="9"/>
  <c r="K7940" i="9"/>
  <c r="K7939" i="9"/>
  <c r="K7938" i="9"/>
  <c r="K7937" i="9"/>
  <c r="K7936" i="9"/>
  <c r="K7935" i="9"/>
  <c r="K7934" i="9"/>
  <c r="K7933" i="9"/>
  <c r="K7932" i="9"/>
  <c r="K7931" i="9"/>
  <c r="K7930" i="9"/>
  <c r="K7929" i="9"/>
  <c r="K7928" i="9"/>
  <c r="K7927" i="9"/>
  <c r="K7926" i="9"/>
  <c r="K7925" i="9"/>
  <c r="K7924" i="9"/>
  <c r="K7923" i="9"/>
  <c r="K7922" i="9"/>
  <c r="K7921" i="9"/>
  <c r="K7920" i="9"/>
  <c r="K7919" i="9"/>
  <c r="K7918" i="9"/>
  <c r="K7917" i="9"/>
  <c r="K7916" i="9"/>
  <c r="K7915" i="9"/>
  <c r="K7914" i="9"/>
  <c r="K7913" i="9"/>
  <c r="K7912" i="9"/>
  <c r="K7911" i="9"/>
  <c r="K7910" i="9"/>
  <c r="K7909" i="9"/>
  <c r="K7908" i="9"/>
  <c r="K7907" i="9"/>
  <c r="K7906" i="9"/>
  <c r="K7905" i="9"/>
  <c r="K7904" i="9"/>
  <c r="K7903" i="9"/>
  <c r="K7902" i="9"/>
  <c r="K7901" i="9"/>
  <c r="K7900" i="9"/>
  <c r="K7899" i="9"/>
  <c r="K7898" i="9"/>
  <c r="K7897" i="9"/>
  <c r="K7896" i="9"/>
  <c r="K7895" i="9"/>
  <c r="K7894" i="9"/>
  <c r="K7893" i="9"/>
  <c r="K7892" i="9"/>
  <c r="K7891" i="9"/>
  <c r="K7890" i="9"/>
  <c r="K7889" i="9"/>
  <c r="K7888" i="9"/>
  <c r="K7887" i="9"/>
  <c r="K7886" i="9"/>
  <c r="K7885" i="9"/>
  <c r="K7884" i="9"/>
  <c r="K7883" i="9"/>
  <c r="K7882" i="9"/>
  <c r="K7881" i="9"/>
  <c r="K7880" i="9"/>
  <c r="K7879" i="9"/>
  <c r="K7878" i="9"/>
  <c r="K7877" i="9"/>
  <c r="K7876" i="9"/>
  <c r="K7875" i="9"/>
  <c r="K7874" i="9"/>
  <c r="K7873" i="9"/>
  <c r="K7872" i="9"/>
  <c r="K7871" i="9"/>
  <c r="K7870" i="9"/>
  <c r="K7869" i="9"/>
  <c r="K7868" i="9"/>
  <c r="K7867" i="9"/>
  <c r="K7866" i="9"/>
  <c r="K7865" i="9"/>
  <c r="K7864" i="9"/>
  <c r="K7863" i="9"/>
  <c r="K7862" i="9"/>
  <c r="K7861" i="9"/>
  <c r="K7860" i="9"/>
  <c r="K7859" i="9"/>
  <c r="K7858" i="9"/>
  <c r="K7857" i="9"/>
  <c r="K7856" i="9"/>
  <c r="K7855" i="9"/>
  <c r="K7854" i="9"/>
  <c r="K7853" i="9"/>
  <c r="K7852" i="9"/>
  <c r="K7851" i="9"/>
  <c r="K7850" i="9"/>
  <c r="K7849" i="9"/>
  <c r="K7848" i="9"/>
  <c r="K7847" i="9"/>
  <c r="K7846" i="9"/>
  <c r="K7845" i="9"/>
  <c r="K7844" i="9"/>
  <c r="K7843" i="9"/>
  <c r="K7842" i="9"/>
  <c r="K7841" i="9"/>
  <c r="K7840" i="9"/>
  <c r="K7839" i="9"/>
  <c r="K7838" i="9"/>
  <c r="K7837" i="9"/>
  <c r="K7836" i="9"/>
  <c r="K7835" i="9"/>
  <c r="K7834" i="9"/>
  <c r="K7833" i="9"/>
  <c r="K7832" i="9"/>
  <c r="K7831" i="9"/>
  <c r="K7830" i="9"/>
  <c r="K7829" i="9"/>
  <c r="K7828" i="9"/>
  <c r="K7827" i="9"/>
  <c r="K7826" i="9"/>
  <c r="K7825" i="9"/>
  <c r="K7824" i="9"/>
  <c r="K7823" i="9"/>
  <c r="K7822" i="9"/>
  <c r="K7821" i="9"/>
  <c r="K7820" i="9"/>
  <c r="K7819" i="9"/>
  <c r="K7818" i="9"/>
  <c r="K7817" i="9"/>
  <c r="K7816" i="9"/>
  <c r="K7815" i="9"/>
  <c r="K7814" i="9"/>
  <c r="K7813" i="9"/>
  <c r="K7812" i="9"/>
  <c r="K7811" i="9"/>
  <c r="K7810" i="9"/>
  <c r="K7809" i="9"/>
  <c r="K7808" i="9"/>
  <c r="K7807" i="9"/>
  <c r="K7806" i="9"/>
  <c r="K7805" i="9"/>
  <c r="K7804" i="9"/>
  <c r="K7803" i="9"/>
  <c r="K7802" i="9"/>
  <c r="K7801" i="9"/>
  <c r="K7800" i="9"/>
  <c r="K7799" i="9"/>
  <c r="K7798" i="9"/>
  <c r="K7797" i="9"/>
  <c r="K7796" i="9"/>
  <c r="K7795" i="9"/>
  <c r="K7794" i="9"/>
  <c r="K7793" i="9"/>
  <c r="K7792" i="9"/>
  <c r="K7791" i="9"/>
  <c r="K7790" i="9"/>
  <c r="K7789" i="9"/>
  <c r="K7788" i="9"/>
  <c r="K7787" i="9"/>
  <c r="K7786" i="9"/>
  <c r="K7785" i="9"/>
  <c r="K7784" i="9"/>
  <c r="K7783" i="9"/>
  <c r="K7782" i="9"/>
  <c r="K7781" i="9"/>
  <c r="K7780" i="9"/>
  <c r="K7779" i="9"/>
  <c r="K7778" i="9"/>
  <c r="K7777" i="9"/>
  <c r="K7776" i="9"/>
  <c r="K7775" i="9"/>
  <c r="K7774" i="9"/>
  <c r="K7773" i="9"/>
  <c r="K7772" i="9"/>
  <c r="K7771" i="9"/>
  <c r="K7770" i="9"/>
  <c r="K7769" i="9"/>
  <c r="K7768" i="9"/>
  <c r="K7767" i="9"/>
  <c r="K7766" i="9"/>
  <c r="K7765" i="9"/>
  <c r="K7764" i="9"/>
  <c r="K7763" i="9"/>
  <c r="K7762" i="9"/>
  <c r="K7761" i="9"/>
  <c r="K7760" i="9"/>
  <c r="K7759" i="9"/>
  <c r="K7758" i="9"/>
  <c r="K7757" i="9"/>
  <c r="K7756" i="9"/>
  <c r="K7755" i="9"/>
  <c r="K7754" i="9"/>
  <c r="K7753" i="9"/>
  <c r="K7752" i="9"/>
  <c r="K7751" i="9"/>
  <c r="K7750" i="9"/>
  <c r="K7749" i="9"/>
  <c r="K7748" i="9"/>
  <c r="K7747" i="9"/>
  <c r="K7746" i="9"/>
  <c r="K7745" i="9"/>
  <c r="K7744" i="9"/>
  <c r="K7743" i="9"/>
  <c r="K7742" i="9"/>
  <c r="K7741" i="9"/>
  <c r="K7740" i="9"/>
  <c r="K7739" i="9"/>
  <c r="K7738" i="9"/>
  <c r="K7737" i="9"/>
  <c r="K7736" i="9"/>
  <c r="K7735" i="9"/>
  <c r="K7734" i="9"/>
  <c r="K7733" i="9"/>
  <c r="K7732" i="9"/>
  <c r="K7731" i="9"/>
  <c r="K7730" i="9"/>
  <c r="K7729" i="9"/>
  <c r="K7728" i="9"/>
  <c r="K7727" i="9"/>
  <c r="K7726" i="9"/>
  <c r="K7725" i="9"/>
  <c r="K7724" i="9"/>
  <c r="K7723" i="9"/>
  <c r="K7722" i="9"/>
  <c r="K7721" i="9"/>
  <c r="K7720" i="9"/>
  <c r="K7719" i="9"/>
  <c r="K7718" i="9"/>
  <c r="K7717" i="9"/>
  <c r="K7716" i="9"/>
  <c r="K7715" i="9"/>
  <c r="K7714" i="9"/>
  <c r="K7713" i="9"/>
  <c r="K7712" i="9"/>
  <c r="K7711" i="9"/>
  <c r="K7710" i="9"/>
  <c r="K7709" i="9"/>
  <c r="K7708" i="9"/>
  <c r="K7707" i="9"/>
  <c r="K7706" i="9"/>
  <c r="K7705" i="9"/>
  <c r="K7704" i="9"/>
  <c r="K7703" i="9"/>
  <c r="K7702" i="9"/>
  <c r="K7701" i="9"/>
  <c r="K7700" i="9"/>
  <c r="K7699" i="9"/>
  <c r="K7698" i="9"/>
  <c r="K7697" i="9"/>
  <c r="K7696" i="9"/>
  <c r="K7695" i="9"/>
  <c r="K7694" i="9"/>
  <c r="K7693" i="9"/>
  <c r="K7692" i="9"/>
  <c r="K7691" i="9"/>
  <c r="K7690" i="9"/>
  <c r="K7689" i="9"/>
  <c r="K7688" i="9"/>
  <c r="K7687" i="9"/>
  <c r="K7686" i="9"/>
  <c r="K7685" i="9"/>
  <c r="K7684" i="9"/>
  <c r="K7683" i="9"/>
  <c r="K7682" i="9"/>
  <c r="K7681" i="9"/>
  <c r="K7680" i="9"/>
  <c r="K7679" i="9"/>
  <c r="K7678" i="9"/>
  <c r="K7677" i="9"/>
  <c r="K7676" i="9"/>
  <c r="K7675" i="9"/>
  <c r="K7674" i="9"/>
  <c r="K7673" i="9"/>
  <c r="K7672" i="9"/>
  <c r="K7671" i="9"/>
  <c r="K7670" i="9"/>
  <c r="K7669" i="9"/>
  <c r="K7668" i="9"/>
  <c r="K7667" i="9"/>
  <c r="K7666" i="9"/>
  <c r="K7665" i="9"/>
  <c r="K7664" i="9"/>
  <c r="K7663" i="9"/>
  <c r="K7662" i="9"/>
  <c r="K7661" i="9"/>
  <c r="K7660" i="9"/>
  <c r="K7659" i="9"/>
  <c r="K7658" i="9"/>
  <c r="K7657" i="9"/>
  <c r="K7656" i="9"/>
  <c r="K7655" i="9"/>
  <c r="K7654" i="9"/>
  <c r="K7653" i="9"/>
  <c r="K7652" i="9"/>
  <c r="K7651" i="9"/>
  <c r="K7650" i="9"/>
  <c r="K7649" i="9"/>
  <c r="K7648" i="9"/>
  <c r="K7647" i="9"/>
  <c r="K7646" i="9"/>
  <c r="K7645" i="9"/>
  <c r="K7644" i="9"/>
  <c r="K7643" i="9"/>
  <c r="K7642" i="9"/>
  <c r="K7641" i="9"/>
  <c r="K7640" i="9"/>
  <c r="K7639" i="9"/>
  <c r="K7638" i="9"/>
  <c r="K7637" i="9"/>
  <c r="K7636" i="9"/>
  <c r="K7635" i="9"/>
  <c r="K7634" i="9"/>
  <c r="K7633" i="9"/>
  <c r="K7632" i="9"/>
  <c r="K7631" i="9"/>
  <c r="K7630" i="9"/>
  <c r="K7629" i="9"/>
  <c r="K7628" i="9"/>
  <c r="K7627" i="9"/>
  <c r="K7626" i="9"/>
  <c r="K7625" i="9"/>
  <c r="K7624" i="9"/>
  <c r="K7623" i="9"/>
  <c r="K7622" i="9"/>
  <c r="K7621" i="9"/>
  <c r="K7620" i="9"/>
  <c r="K7619" i="9"/>
  <c r="K7618" i="9"/>
  <c r="K7617" i="9"/>
  <c r="K7616" i="9"/>
  <c r="K7615" i="9"/>
  <c r="K7614" i="9"/>
  <c r="K7613" i="9"/>
  <c r="K7612" i="9"/>
  <c r="K7611" i="9"/>
  <c r="K7610" i="9"/>
  <c r="K7609" i="9"/>
  <c r="K7608" i="9"/>
  <c r="K7607" i="9"/>
  <c r="K7606" i="9"/>
  <c r="K7605" i="9"/>
  <c r="K7604" i="9"/>
  <c r="K7603" i="9"/>
  <c r="K7602" i="9"/>
  <c r="K7601" i="9"/>
  <c r="K7600" i="9"/>
  <c r="K7599" i="9"/>
  <c r="K7598" i="9"/>
  <c r="K7597" i="9"/>
  <c r="K7596" i="9"/>
  <c r="K7595" i="9"/>
  <c r="K7594" i="9"/>
  <c r="K7593" i="9"/>
  <c r="K7592" i="9"/>
  <c r="K7591" i="9"/>
  <c r="K7590" i="9"/>
  <c r="K7589" i="9"/>
  <c r="K7588" i="9"/>
  <c r="K7587" i="9"/>
  <c r="K7586" i="9"/>
  <c r="K7585" i="9"/>
  <c r="K7584" i="9"/>
  <c r="K7583" i="9"/>
  <c r="K7582" i="9"/>
  <c r="K7581" i="9"/>
  <c r="K7580" i="9"/>
  <c r="K7579" i="9"/>
  <c r="K7578" i="9"/>
  <c r="K7577" i="9"/>
  <c r="K7576" i="9"/>
  <c r="K7575" i="9"/>
  <c r="K7574" i="9"/>
  <c r="K7573" i="9"/>
  <c r="K7572" i="9"/>
  <c r="K7571" i="9"/>
  <c r="K7570" i="9"/>
  <c r="K7569" i="9"/>
  <c r="K7568" i="9"/>
  <c r="K7567" i="9"/>
  <c r="K7566" i="9"/>
  <c r="K7565" i="9"/>
  <c r="K7564" i="9"/>
  <c r="K7563" i="9"/>
  <c r="K7562" i="9"/>
  <c r="K7561" i="9"/>
  <c r="K7560" i="9"/>
  <c r="K7559" i="9"/>
  <c r="K7558" i="9"/>
  <c r="K7557" i="9"/>
  <c r="K7556" i="9"/>
  <c r="K7555" i="9"/>
  <c r="K7554" i="9"/>
  <c r="K7553" i="9"/>
  <c r="K7552" i="9"/>
  <c r="K7551" i="9"/>
  <c r="K7550" i="9"/>
  <c r="K7549" i="9"/>
  <c r="K7548" i="9"/>
  <c r="K7547" i="9"/>
  <c r="K7546" i="9"/>
  <c r="K7545" i="9"/>
  <c r="K7544" i="9"/>
  <c r="K7543" i="9"/>
  <c r="K7542" i="9"/>
  <c r="K7541" i="9"/>
  <c r="K7540" i="9"/>
  <c r="K7539" i="9"/>
  <c r="K7538" i="9"/>
  <c r="K7537" i="9"/>
  <c r="K7536" i="9"/>
  <c r="K7535" i="9"/>
  <c r="K7534" i="9"/>
  <c r="K7533" i="9"/>
  <c r="K7532" i="9"/>
  <c r="K7531" i="9"/>
  <c r="K7530" i="9"/>
  <c r="K7529" i="9"/>
  <c r="K7528" i="9"/>
  <c r="K7527" i="9"/>
  <c r="K7526" i="9"/>
  <c r="K7525" i="9"/>
  <c r="K7524" i="9"/>
  <c r="K7523" i="9"/>
  <c r="K7522" i="9"/>
  <c r="K7521" i="9"/>
  <c r="K7520" i="9"/>
  <c r="K7519" i="9"/>
  <c r="K7518" i="9"/>
  <c r="K7517" i="9"/>
  <c r="K7516" i="9"/>
  <c r="K7515" i="9"/>
  <c r="K7514" i="9"/>
  <c r="K7513" i="9"/>
  <c r="K7512" i="9"/>
  <c r="K7511" i="9"/>
  <c r="K7510" i="9"/>
  <c r="K7509" i="9"/>
  <c r="K7508" i="9"/>
  <c r="K7507" i="9"/>
  <c r="K7506" i="9"/>
  <c r="K7505" i="9"/>
  <c r="K7504" i="9"/>
  <c r="K7503" i="9"/>
  <c r="K7502" i="9"/>
  <c r="K7501" i="9"/>
  <c r="K7500" i="9"/>
  <c r="K7499" i="9"/>
  <c r="K7498" i="9"/>
  <c r="K7497" i="9"/>
  <c r="K7496" i="9"/>
  <c r="K7495" i="9"/>
  <c r="K7494" i="9"/>
  <c r="K7493" i="9"/>
  <c r="K7492" i="9"/>
  <c r="K7491" i="9"/>
  <c r="K7490" i="9"/>
  <c r="K7489" i="9"/>
  <c r="K7488" i="9"/>
  <c r="K7487" i="9"/>
  <c r="K7486" i="9"/>
  <c r="K7485" i="9"/>
  <c r="K7484" i="9"/>
  <c r="K7483" i="9"/>
  <c r="K7482" i="9"/>
  <c r="K7481" i="9"/>
  <c r="K7480" i="9"/>
  <c r="K7479" i="9"/>
  <c r="K7478" i="9"/>
  <c r="K7477" i="9"/>
  <c r="K7476" i="9"/>
  <c r="K7475" i="9"/>
  <c r="K7474" i="9"/>
  <c r="K7473" i="9"/>
  <c r="K7472" i="9"/>
  <c r="K7471" i="9"/>
  <c r="K7470" i="9"/>
  <c r="K7469" i="9"/>
  <c r="K7468" i="9"/>
  <c r="K7467" i="9"/>
  <c r="K7466" i="9"/>
  <c r="K7465" i="9"/>
  <c r="K7464" i="9"/>
  <c r="K7463" i="9"/>
  <c r="K7462" i="9"/>
  <c r="K7461" i="9"/>
  <c r="K7460" i="9"/>
  <c r="K7459" i="9"/>
  <c r="K7458" i="9"/>
  <c r="K7457" i="9"/>
  <c r="K7456" i="9"/>
  <c r="K7455" i="9"/>
  <c r="K7454" i="9"/>
  <c r="K7453" i="9"/>
  <c r="K7452" i="9"/>
  <c r="K7451" i="9"/>
  <c r="K7450" i="9"/>
  <c r="K7449" i="9"/>
  <c r="K7448" i="9"/>
  <c r="K7447" i="9"/>
  <c r="K7446" i="9"/>
  <c r="K7445" i="9"/>
  <c r="K7444" i="9"/>
  <c r="K7443" i="9"/>
  <c r="K7442" i="9"/>
  <c r="K7441" i="9"/>
  <c r="K7440" i="9"/>
  <c r="K7439" i="9"/>
  <c r="K7438" i="9"/>
  <c r="K7437" i="9"/>
  <c r="K7436" i="9"/>
  <c r="K7435" i="9"/>
  <c r="K7434" i="9"/>
  <c r="K7433" i="9"/>
  <c r="K7432" i="9"/>
  <c r="K7431" i="9"/>
  <c r="K7430" i="9"/>
  <c r="K7429" i="9"/>
  <c r="K7428" i="9"/>
  <c r="K7427" i="9"/>
  <c r="K7426" i="9"/>
  <c r="K7425" i="9"/>
  <c r="K7424" i="9"/>
  <c r="K7423" i="9"/>
  <c r="K7422" i="9"/>
  <c r="K7421" i="9"/>
  <c r="K7420" i="9"/>
  <c r="K7419" i="9"/>
  <c r="K7418" i="9"/>
  <c r="K7417" i="9"/>
  <c r="K7416" i="9"/>
  <c r="K7415" i="9"/>
  <c r="K7414" i="9"/>
  <c r="K7413" i="9"/>
  <c r="K7412" i="9"/>
  <c r="K7411" i="9"/>
  <c r="K7410" i="9"/>
  <c r="K7409" i="9"/>
  <c r="K7408" i="9"/>
  <c r="K7407" i="9"/>
  <c r="K7406" i="9"/>
  <c r="K7405" i="9"/>
  <c r="K7404" i="9"/>
  <c r="K7403" i="9"/>
  <c r="K7402" i="9"/>
  <c r="K7401" i="9"/>
  <c r="K7400" i="9"/>
  <c r="K7399" i="9"/>
  <c r="K7398" i="9"/>
  <c r="K7397" i="9"/>
  <c r="K7396" i="9"/>
  <c r="K7395" i="9"/>
  <c r="K7394" i="9"/>
  <c r="K7393" i="9"/>
  <c r="K7392" i="9"/>
  <c r="K7391" i="9"/>
  <c r="K7390" i="9"/>
  <c r="K7389" i="9"/>
  <c r="K7388" i="9"/>
  <c r="K7387" i="9"/>
  <c r="K7386" i="9"/>
  <c r="K7385" i="9"/>
  <c r="K7384" i="9"/>
  <c r="K7383" i="9"/>
  <c r="K7382" i="9"/>
  <c r="K7381" i="9"/>
  <c r="K7380" i="9"/>
  <c r="K7379" i="9"/>
  <c r="K7378" i="9"/>
  <c r="K7377" i="9"/>
  <c r="K7376" i="9"/>
  <c r="K7375" i="9"/>
  <c r="K7374" i="9"/>
  <c r="K7373" i="9"/>
  <c r="K7372" i="9"/>
  <c r="K7371" i="9"/>
  <c r="K7370" i="9"/>
  <c r="K7369" i="9"/>
  <c r="K7368" i="9"/>
  <c r="K7367" i="9"/>
  <c r="K7366" i="9"/>
  <c r="K7365" i="9"/>
  <c r="K7364" i="9"/>
  <c r="K7363" i="9"/>
  <c r="K7362" i="9"/>
  <c r="K7361" i="9"/>
  <c r="K7360" i="9"/>
  <c r="K7359" i="9"/>
  <c r="K7358" i="9"/>
  <c r="K7357" i="9"/>
  <c r="K7356" i="9"/>
  <c r="K7355" i="9"/>
  <c r="K7354" i="9"/>
  <c r="K7353" i="9"/>
  <c r="K7352" i="9"/>
  <c r="K7351" i="9"/>
  <c r="K7350" i="9"/>
  <c r="K7349" i="9"/>
  <c r="K7348" i="9"/>
  <c r="K7347" i="9"/>
  <c r="K7346" i="9"/>
  <c r="K7345" i="9"/>
  <c r="K7344" i="9"/>
  <c r="K7343" i="9"/>
  <c r="K7342" i="9"/>
  <c r="K7341" i="9"/>
  <c r="K7340" i="9"/>
  <c r="K7339" i="9"/>
  <c r="K7338" i="9"/>
  <c r="K7337" i="9"/>
  <c r="K7336" i="9"/>
  <c r="K7335" i="9"/>
  <c r="K7334" i="9"/>
  <c r="K7333" i="9"/>
  <c r="K7332" i="9"/>
  <c r="K7331" i="9"/>
  <c r="K7330" i="9"/>
  <c r="K7329" i="9"/>
  <c r="K7328" i="9"/>
  <c r="K7327" i="9"/>
  <c r="K7326" i="9"/>
  <c r="K7325" i="9"/>
  <c r="K7324" i="9"/>
  <c r="K7323" i="9"/>
  <c r="K7322" i="9"/>
  <c r="K7321" i="9"/>
  <c r="K7320" i="9"/>
  <c r="K7319" i="9"/>
  <c r="K7318" i="9"/>
  <c r="K7317" i="9"/>
  <c r="K7316" i="9"/>
  <c r="K7315" i="9"/>
  <c r="K7314" i="9"/>
  <c r="K7313" i="9"/>
  <c r="K7312" i="9"/>
  <c r="K7311" i="9"/>
  <c r="K7310" i="9"/>
  <c r="K7309" i="9"/>
  <c r="K7308" i="9"/>
  <c r="K7307" i="9"/>
  <c r="K7306" i="9"/>
  <c r="K7305" i="9"/>
  <c r="K7304" i="9"/>
  <c r="K7303" i="9"/>
  <c r="K7302" i="9"/>
  <c r="K7301" i="9"/>
  <c r="K7300" i="9"/>
  <c r="K7299" i="9"/>
  <c r="K7298" i="9"/>
  <c r="K7297" i="9"/>
  <c r="K7296" i="9"/>
  <c r="K7295" i="9"/>
  <c r="K7294" i="9"/>
  <c r="K7293" i="9"/>
  <c r="K7292" i="9"/>
  <c r="K7291" i="9"/>
  <c r="K7290" i="9"/>
  <c r="K7289" i="9"/>
  <c r="K7288" i="9"/>
  <c r="K7287" i="9"/>
  <c r="K7286" i="9"/>
  <c r="K7285" i="9"/>
  <c r="K7284" i="9"/>
  <c r="K7283" i="9"/>
  <c r="K7282" i="9"/>
  <c r="K7281" i="9"/>
  <c r="K7280" i="9"/>
  <c r="K7279" i="9"/>
  <c r="K7278" i="9"/>
  <c r="K7277" i="9"/>
  <c r="K7276" i="9"/>
  <c r="K7275" i="9"/>
  <c r="K7274" i="9"/>
  <c r="K7273" i="9"/>
  <c r="K7272" i="9"/>
  <c r="K7271" i="9"/>
  <c r="K7270" i="9"/>
  <c r="K7269" i="9"/>
  <c r="K7268" i="9"/>
  <c r="K7267" i="9"/>
  <c r="K7266" i="9"/>
  <c r="K7265" i="9"/>
  <c r="K7264" i="9"/>
  <c r="K7263" i="9"/>
  <c r="K7262" i="9"/>
  <c r="K7261" i="9"/>
  <c r="K7260" i="9"/>
  <c r="K7259" i="9"/>
  <c r="K7258" i="9"/>
  <c r="K7257" i="9"/>
  <c r="K7256" i="9"/>
  <c r="K7255" i="9"/>
  <c r="K7254" i="9"/>
  <c r="K7253" i="9"/>
  <c r="K7252" i="9"/>
  <c r="K7251" i="9"/>
  <c r="K7250" i="9"/>
  <c r="K7249" i="9"/>
  <c r="K7248" i="9"/>
  <c r="K7247" i="9"/>
  <c r="K7246" i="9"/>
  <c r="K7245" i="9"/>
  <c r="K7244" i="9"/>
  <c r="K7243" i="9"/>
  <c r="K7242" i="9"/>
  <c r="K7241" i="9"/>
  <c r="K7240" i="9"/>
  <c r="K7239" i="9"/>
  <c r="K7238" i="9"/>
  <c r="K7237" i="9"/>
  <c r="K7236" i="9"/>
  <c r="K7235" i="9"/>
  <c r="K7234" i="9"/>
  <c r="K7233" i="9"/>
  <c r="K7232" i="9"/>
  <c r="K7231" i="9"/>
  <c r="K7230" i="9"/>
  <c r="K7229" i="9"/>
  <c r="K7228" i="9"/>
  <c r="K7227" i="9"/>
  <c r="K7226" i="9"/>
  <c r="K7225" i="9"/>
  <c r="K7224" i="9"/>
  <c r="K7223" i="9"/>
  <c r="K7222" i="9"/>
  <c r="K7221" i="9"/>
  <c r="K7220" i="9"/>
  <c r="K7219" i="9"/>
  <c r="K7218" i="9"/>
  <c r="K7217" i="9"/>
  <c r="K7216" i="9"/>
  <c r="K7215" i="9"/>
  <c r="K7214" i="9"/>
  <c r="K7213" i="9"/>
  <c r="K7212" i="9"/>
  <c r="K7211" i="9"/>
  <c r="K7210" i="9"/>
  <c r="K7209" i="9"/>
  <c r="K7208" i="9"/>
  <c r="K7207" i="9"/>
  <c r="K7206" i="9"/>
  <c r="K7205" i="9"/>
  <c r="K7204" i="9"/>
  <c r="K7203" i="9"/>
  <c r="K7202" i="9"/>
  <c r="K7201" i="9"/>
  <c r="K7200" i="9"/>
  <c r="K7199" i="9"/>
  <c r="K7198" i="9"/>
  <c r="K7197" i="9"/>
  <c r="K7196" i="9"/>
  <c r="K7195" i="9"/>
  <c r="K7194" i="9"/>
  <c r="K7193" i="9"/>
  <c r="K7192" i="9"/>
  <c r="K7191" i="9"/>
  <c r="K7190" i="9"/>
  <c r="K7189" i="9"/>
  <c r="K7188" i="9"/>
  <c r="K7187" i="9"/>
  <c r="K7186" i="9"/>
  <c r="K7185" i="9"/>
  <c r="K7184" i="9"/>
  <c r="K7183" i="9"/>
  <c r="K7182" i="9"/>
  <c r="K7181" i="9"/>
  <c r="K7180" i="9"/>
  <c r="K7179" i="9"/>
  <c r="K7178" i="9"/>
  <c r="K7177" i="9"/>
  <c r="K7176" i="9"/>
  <c r="K7175" i="9"/>
  <c r="K7174" i="9"/>
  <c r="K7173" i="9"/>
  <c r="K7172" i="9"/>
  <c r="K7171" i="9"/>
  <c r="K7170" i="9"/>
  <c r="K7169" i="9"/>
  <c r="K7168" i="9"/>
  <c r="K7167" i="9"/>
  <c r="K7166" i="9"/>
  <c r="K7165" i="9"/>
  <c r="K7164" i="9"/>
  <c r="K7163" i="9"/>
  <c r="K7162" i="9"/>
  <c r="K7161" i="9"/>
  <c r="K7160" i="9"/>
  <c r="K7159" i="9"/>
  <c r="K7158" i="9"/>
  <c r="K7157" i="9"/>
  <c r="K7156" i="9"/>
  <c r="K7155" i="9"/>
  <c r="K7154" i="9"/>
  <c r="K7153" i="9"/>
  <c r="K7152" i="9"/>
  <c r="K7151" i="9"/>
  <c r="K7150" i="9"/>
  <c r="K7149" i="9"/>
  <c r="K7148" i="9"/>
  <c r="K7147" i="9"/>
  <c r="K7146" i="9"/>
  <c r="K7145" i="9"/>
  <c r="K7144" i="9"/>
  <c r="K7143" i="9"/>
  <c r="K7142" i="9"/>
  <c r="K7141" i="9"/>
  <c r="K7140" i="9"/>
  <c r="K7139" i="9"/>
  <c r="K7138" i="9"/>
  <c r="K7137" i="9"/>
  <c r="K7136" i="9"/>
  <c r="K7135" i="9"/>
  <c r="K7134" i="9"/>
  <c r="K7133" i="9"/>
  <c r="K7132" i="9"/>
  <c r="K7131" i="9"/>
  <c r="K7130" i="9"/>
  <c r="K7129" i="9"/>
  <c r="K7128" i="9"/>
  <c r="K7127" i="9"/>
  <c r="K7126" i="9"/>
  <c r="K7125" i="9"/>
  <c r="K7124" i="9"/>
  <c r="K7123" i="9"/>
  <c r="K7122" i="9"/>
  <c r="K7121" i="9"/>
  <c r="K7120" i="9"/>
  <c r="K7119" i="9"/>
  <c r="K7118" i="9"/>
  <c r="K7117" i="9"/>
  <c r="K7116" i="9"/>
  <c r="K7115" i="9"/>
  <c r="K7114" i="9"/>
  <c r="K7113" i="9"/>
  <c r="K7112" i="9"/>
  <c r="K7111" i="9"/>
  <c r="K7110" i="9"/>
  <c r="K7109" i="9"/>
  <c r="K7108" i="9"/>
  <c r="K7107" i="9"/>
  <c r="K7106" i="9"/>
  <c r="K7105" i="9"/>
  <c r="K7104" i="9"/>
  <c r="K7103" i="9"/>
  <c r="K7102" i="9"/>
  <c r="K7101" i="9"/>
  <c r="K7100" i="9"/>
  <c r="K7099" i="9"/>
  <c r="K7098" i="9"/>
  <c r="K7097" i="9"/>
  <c r="K7096" i="9"/>
  <c r="K7095" i="9"/>
  <c r="K7094" i="9"/>
  <c r="K7093" i="9"/>
  <c r="K7092" i="9"/>
  <c r="K7091" i="9"/>
  <c r="K7090" i="9"/>
  <c r="K7089" i="9"/>
  <c r="K7088" i="9"/>
  <c r="K7087" i="9"/>
  <c r="K7086" i="9"/>
  <c r="K7085" i="9"/>
  <c r="K7084" i="9"/>
  <c r="K7083" i="9"/>
  <c r="K7082" i="9"/>
  <c r="K7081" i="9"/>
  <c r="K7080" i="9"/>
  <c r="K7079" i="9"/>
  <c r="K7078" i="9"/>
  <c r="K7077" i="9"/>
  <c r="K7076" i="9"/>
  <c r="K7075" i="9"/>
  <c r="K7074" i="9"/>
  <c r="K7073" i="9"/>
  <c r="K7072" i="9"/>
  <c r="K7071" i="9"/>
  <c r="K7070" i="9"/>
  <c r="K7069" i="9"/>
  <c r="K7068" i="9"/>
  <c r="K7067" i="9"/>
  <c r="K7066" i="9"/>
  <c r="K7065" i="9"/>
  <c r="K7064" i="9"/>
  <c r="K7063" i="9"/>
  <c r="K7062" i="9"/>
  <c r="K7061" i="9"/>
  <c r="K7060" i="9"/>
  <c r="K7059" i="9"/>
  <c r="K7058" i="9"/>
  <c r="K7057" i="9"/>
  <c r="K7056" i="9"/>
  <c r="K7055" i="9"/>
  <c r="K7054" i="9"/>
  <c r="K7053" i="9"/>
  <c r="K7052" i="9"/>
  <c r="K7051" i="9"/>
  <c r="K7050" i="9"/>
  <c r="K7049" i="9"/>
  <c r="K7048" i="9"/>
  <c r="K7047" i="9"/>
  <c r="K7046" i="9"/>
  <c r="K7045" i="9"/>
  <c r="K7044" i="9"/>
  <c r="K7043" i="9"/>
  <c r="K7042" i="9"/>
  <c r="K7041" i="9"/>
  <c r="K7040" i="9"/>
  <c r="K7039" i="9"/>
  <c r="K7038" i="9"/>
  <c r="K7037" i="9"/>
  <c r="K7036" i="9"/>
  <c r="K7035" i="9"/>
  <c r="K7034" i="9"/>
  <c r="K7033" i="9"/>
  <c r="K7032" i="9"/>
  <c r="K7031" i="9"/>
  <c r="K7030" i="9"/>
  <c r="K7029" i="9"/>
  <c r="K7028" i="9"/>
  <c r="K7027" i="9"/>
  <c r="K7026" i="9"/>
  <c r="K7025" i="9"/>
  <c r="K7024" i="9"/>
  <c r="K7023" i="9"/>
  <c r="K7022" i="9"/>
  <c r="K7021" i="9"/>
  <c r="K7020" i="9"/>
  <c r="K7019" i="9"/>
  <c r="K7018" i="9"/>
  <c r="K7017" i="9"/>
  <c r="K7016" i="9"/>
  <c r="K7015" i="9"/>
  <c r="K7014" i="9"/>
  <c r="K7013" i="9"/>
  <c r="K7012" i="9"/>
  <c r="K7011" i="9"/>
  <c r="K7010" i="9"/>
  <c r="K7009" i="9"/>
  <c r="K7008" i="9"/>
  <c r="K7007" i="9"/>
  <c r="K7006" i="9"/>
  <c r="K7005" i="9"/>
  <c r="K7004" i="9"/>
  <c r="K7003" i="9"/>
  <c r="K7002" i="9"/>
  <c r="K7001" i="9"/>
  <c r="K7000" i="9"/>
  <c r="K6999" i="9"/>
  <c r="K6998" i="9"/>
  <c r="K6997" i="9"/>
  <c r="K6996" i="9"/>
  <c r="K6995" i="9"/>
  <c r="K6994" i="9"/>
  <c r="K6993" i="9"/>
  <c r="K6992" i="9"/>
  <c r="K6991" i="9"/>
  <c r="K6990" i="9"/>
  <c r="K6989" i="9"/>
  <c r="K6988" i="9"/>
  <c r="K6987" i="9"/>
  <c r="K6986" i="9"/>
  <c r="K6985" i="9"/>
  <c r="K6984" i="9"/>
  <c r="K6983" i="9"/>
  <c r="K6982" i="9"/>
  <c r="K6981" i="9"/>
  <c r="K6980" i="9"/>
  <c r="K6979" i="9"/>
  <c r="K6978" i="9"/>
  <c r="K6977" i="9"/>
  <c r="K6976" i="9"/>
  <c r="K6975" i="9"/>
  <c r="K6974" i="9"/>
  <c r="K6973" i="9"/>
  <c r="K6972" i="9"/>
  <c r="K6971" i="9"/>
  <c r="K6970" i="9"/>
  <c r="K6969" i="9"/>
  <c r="K6968" i="9"/>
  <c r="K6967" i="9"/>
  <c r="K6966" i="9"/>
  <c r="K6965" i="9"/>
  <c r="K6964" i="9"/>
  <c r="K6963" i="9"/>
  <c r="K6962" i="9"/>
  <c r="K6961" i="9"/>
  <c r="K6960" i="9"/>
  <c r="K6959" i="9"/>
  <c r="K6958" i="9"/>
  <c r="K6957" i="9"/>
  <c r="K6956" i="9"/>
  <c r="K6955" i="9"/>
  <c r="K6954" i="9"/>
  <c r="K6953" i="9"/>
  <c r="K6952" i="9"/>
  <c r="K6951" i="9"/>
  <c r="K6950" i="9"/>
  <c r="K6949" i="9"/>
  <c r="K6948" i="9"/>
  <c r="K6947" i="9"/>
  <c r="K6946" i="9"/>
  <c r="K6945" i="9"/>
  <c r="K6944" i="9"/>
  <c r="K6943" i="9"/>
  <c r="K6942" i="9"/>
  <c r="K6941" i="9"/>
  <c r="K6940" i="9"/>
  <c r="K6939" i="9"/>
  <c r="K6938" i="9"/>
  <c r="K6937" i="9"/>
  <c r="K6936" i="9"/>
  <c r="K6935" i="9"/>
  <c r="K6934" i="9"/>
  <c r="K6933" i="9"/>
  <c r="K6932" i="9"/>
  <c r="K6931" i="9"/>
  <c r="K6930" i="9"/>
  <c r="K6929" i="9"/>
  <c r="K6928" i="9"/>
  <c r="K6927" i="9"/>
  <c r="K6926" i="9"/>
  <c r="K6925" i="9"/>
  <c r="K6924" i="9"/>
  <c r="K6923" i="9"/>
  <c r="K6922" i="9"/>
  <c r="K6921" i="9"/>
  <c r="K6920" i="9"/>
  <c r="K6919" i="9"/>
  <c r="K6918" i="9"/>
  <c r="K6917" i="9"/>
  <c r="K6916" i="9"/>
  <c r="K6915" i="9"/>
  <c r="K6914" i="9"/>
  <c r="K6913" i="9"/>
  <c r="K6912" i="9"/>
  <c r="K6911" i="9"/>
  <c r="K6910" i="9"/>
  <c r="K6909" i="9"/>
  <c r="K6908" i="9"/>
  <c r="K6907" i="9"/>
  <c r="K6906" i="9"/>
  <c r="K6905" i="9"/>
  <c r="K6904" i="9"/>
  <c r="K6903" i="9"/>
  <c r="K6902" i="9"/>
  <c r="K6901" i="9"/>
  <c r="K6900" i="9"/>
  <c r="K6899" i="9"/>
  <c r="K6898" i="9"/>
  <c r="K6897" i="9"/>
  <c r="K6896" i="9"/>
  <c r="K6895" i="9"/>
  <c r="K6894" i="9"/>
  <c r="K6893" i="9"/>
  <c r="K6892" i="9"/>
  <c r="K6891" i="9"/>
  <c r="K6890" i="9"/>
  <c r="K6889" i="9"/>
  <c r="K6888" i="9"/>
  <c r="K6887" i="9"/>
  <c r="K6886" i="9"/>
  <c r="K6885" i="9"/>
  <c r="K6884" i="9"/>
  <c r="K6883" i="9"/>
  <c r="K6882" i="9"/>
  <c r="K6881" i="9"/>
  <c r="K6880" i="9"/>
  <c r="K6879" i="9"/>
  <c r="K6878" i="9"/>
  <c r="K6877" i="9"/>
  <c r="K6876" i="9"/>
  <c r="K6875" i="9"/>
  <c r="K6874" i="9"/>
  <c r="K6873" i="9"/>
  <c r="K6872" i="9"/>
  <c r="K6871" i="9"/>
  <c r="K6870" i="9"/>
  <c r="K6869" i="9"/>
  <c r="K6868" i="9"/>
  <c r="K6867" i="9"/>
  <c r="K6866" i="9"/>
  <c r="K6865" i="9"/>
  <c r="K6864" i="9"/>
  <c r="K6863" i="9"/>
  <c r="K6862" i="9"/>
  <c r="K6861" i="9"/>
  <c r="K6860" i="9"/>
  <c r="K6859" i="9"/>
  <c r="K6858" i="9"/>
  <c r="K6857" i="9"/>
  <c r="K6856" i="9"/>
  <c r="K6855" i="9"/>
  <c r="K6854" i="9"/>
  <c r="K6853" i="9"/>
  <c r="K6852" i="9"/>
  <c r="K6851" i="9"/>
  <c r="K6850" i="9"/>
  <c r="K6849" i="9"/>
  <c r="K6848" i="9"/>
  <c r="K6847" i="9"/>
  <c r="K6846" i="9"/>
  <c r="K6845" i="9"/>
  <c r="K6844" i="9"/>
  <c r="K6843" i="9"/>
  <c r="K6842" i="9"/>
  <c r="K6841" i="9"/>
  <c r="K6840" i="9"/>
  <c r="K6839" i="9"/>
  <c r="K6838" i="9"/>
  <c r="K6837" i="9"/>
  <c r="K6836" i="9"/>
  <c r="K6835" i="9"/>
  <c r="K6834" i="9"/>
  <c r="K6833" i="9"/>
  <c r="K6832" i="9"/>
  <c r="K6831" i="9"/>
  <c r="K6830" i="9"/>
  <c r="K6829" i="9"/>
  <c r="K6828" i="9"/>
  <c r="K6827" i="9"/>
  <c r="K6826" i="9"/>
  <c r="K6825" i="9"/>
  <c r="K6824" i="9"/>
  <c r="K6823" i="9"/>
  <c r="K6822" i="9"/>
  <c r="K6821" i="9"/>
  <c r="K6820" i="9"/>
  <c r="K6819" i="9"/>
  <c r="K6818" i="9"/>
  <c r="K6817" i="9"/>
  <c r="K6816" i="9"/>
  <c r="K6815" i="9"/>
  <c r="K6814" i="9"/>
  <c r="K6813" i="9"/>
  <c r="K6812" i="9"/>
  <c r="K6811" i="9"/>
  <c r="K6810" i="9"/>
  <c r="K6809" i="9"/>
  <c r="K6808" i="9"/>
  <c r="K6807" i="9"/>
  <c r="K6806" i="9"/>
  <c r="K6805" i="9"/>
  <c r="K6804" i="9"/>
  <c r="K6803" i="9"/>
  <c r="K6802" i="9"/>
  <c r="K6801" i="9"/>
  <c r="K6800" i="9"/>
  <c r="K6799" i="9"/>
  <c r="K6798" i="9"/>
  <c r="K6797" i="9"/>
  <c r="K6796" i="9"/>
  <c r="K6795" i="9"/>
  <c r="K6794" i="9"/>
  <c r="K6793" i="9"/>
  <c r="K6792" i="9"/>
  <c r="K6791" i="9"/>
  <c r="K6790" i="9"/>
  <c r="K6789" i="9"/>
  <c r="K6788" i="9"/>
  <c r="K6787" i="9"/>
  <c r="K6786" i="9"/>
  <c r="K6785" i="9"/>
  <c r="K6784" i="9"/>
  <c r="K6783" i="9"/>
  <c r="K6782" i="9"/>
  <c r="K6781" i="9"/>
  <c r="K6780" i="9"/>
  <c r="K6779" i="9"/>
  <c r="K6778" i="9"/>
  <c r="K6777" i="9"/>
  <c r="K6776" i="9"/>
  <c r="K6775" i="9"/>
  <c r="K6774" i="9"/>
  <c r="K6773" i="9"/>
  <c r="K6772" i="9"/>
  <c r="K6771" i="9"/>
  <c r="K6770" i="9"/>
  <c r="K6769" i="9"/>
  <c r="K6768" i="9"/>
  <c r="K6767" i="9"/>
  <c r="K6766" i="9"/>
  <c r="K6765" i="9"/>
  <c r="K6764" i="9"/>
  <c r="K6763" i="9"/>
  <c r="K6762" i="9"/>
  <c r="K6761" i="9"/>
  <c r="K6760" i="9"/>
  <c r="K6759" i="9"/>
  <c r="K6758" i="9"/>
  <c r="K6757" i="9"/>
  <c r="K6756" i="9"/>
  <c r="K6755" i="9"/>
  <c r="K6754" i="9"/>
  <c r="K6753" i="9"/>
  <c r="K6752" i="9"/>
  <c r="K6751" i="9"/>
  <c r="K6750" i="9"/>
  <c r="K6749" i="9"/>
  <c r="K6748" i="9"/>
  <c r="K6747" i="9"/>
  <c r="K6746" i="9"/>
  <c r="K6745" i="9"/>
  <c r="K6744" i="9"/>
  <c r="K6743" i="9"/>
  <c r="K6742" i="9"/>
  <c r="K6741" i="9"/>
  <c r="K6740" i="9"/>
  <c r="K6739" i="9"/>
  <c r="K6738" i="9"/>
  <c r="K6737" i="9"/>
  <c r="K6736" i="9"/>
  <c r="K6735" i="9"/>
  <c r="K6734" i="9"/>
  <c r="K6733" i="9"/>
  <c r="K6732" i="9"/>
  <c r="K6731" i="9"/>
  <c r="K6730" i="9"/>
  <c r="K6729" i="9"/>
  <c r="K6728" i="9"/>
  <c r="K6727" i="9"/>
  <c r="K6726" i="9"/>
  <c r="K6725" i="9"/>
  <c r="K6724" i="9"/>
  <c r="K6723" i="9"/>
  <c r="K6722" i="9"/>
  <c r="K6721" i="9"/>
  <c r="K6720" i="9"/>
  <c r="K6719" i="9"/>
  <c r="K6718" i="9"/>
  <c r="K6717" i="9"/>
  <c r="K6716" i="9"/>
  <c r="K6715" i="9"/>
  <c r="K6714" i="9"/>
  <c r="K6713" i="9"/>
  <c r="K6712" i="9"/>
  <c r="K6711" i="9"/>
  <c r="K6710" i="9"/>
  <c r="K6709" i="9"/>
  <c r="K6708" i="9"/>
  <c r="K6707" i="9"/>
  <c r="K6706" i="9"/>
  <c r="K6705" i="9"/>
  <c r="K6704" i="9"/>
  <c r="K6703" i="9"/>
  <c r="K6702" i="9"/>
  <c r="K6701" i="9"/>
  <c r="K6700" i="9"/>
  <c r="K6699" i="9"/>
  <c r="K6698" i="9"/>
  <c r="K6697" i="9"/>
  <c r="K6696" i="9"/>
  <c r="K6695" i="9"/>
  <c r="K6694" i="9"/>
  <c r="K6693" i="9"/>
  <c r="K6692" i="9"/>
  <c r="K6691" i="9"/>
  <c r="K6690" i="9"/>
  <c r="K6689" i="9"/>
  <c r="K6688" i="9"/>
  <c r="K6687" i="9"/>
  <c r="K6686" i="9"/>
  <c r="K6685" i="9"/>
  <c r="K6684" i="9"/>
  <c r="K6683" i="9"/>
  <c r="K6682" i="9"/>
  <c r="K6681" i="9"/>
  <c r="K6680" i="9"/>
  <c r="K6679" i="9"/>
  <c r="K6678" i="9"/>
  <c r="K6677" i="9"/>
  <c r="K6676" i="9"/>
  <c r="K6675" i="9"/>
  <c r="K6674" i="9"/>
  <c r="K6673" i="9"/>
  <c r="K6672" i="9"/>
  <c r="K6671" i="9"/>
  <c r="K6670" i="9"/>
  <c r="K6669" i="9"/>
  <c r="K6668" i="9"/>
  <c r="K6667" i="9"/>
  <c r="K6666" i="9"/>
  <c r="K6665" i="9"/>
  <c r="K6664" i="9"/>
  <c r="K6663" i="9"/>
  <c r="K6662" i="9"/>
  <c r="K6661" i="9"/>
  <c r="K6660" i="9"/>
  <c r="K6659" i="9"/>
  <c r="K6658" i="9"/>
  <c r="K6657" i="9"/>
  <c r="K6656" i="9"/>
  <c r="K6655" i="9"/>
  <c r="K6654" i="9"/>
  <c r="K6653" i="9"/>
  <c r="K6652" i="9"/>
  <c r="K6651" i="9"/>
  <c r="K6650" i="9"/>
  <c r="K6649" i="9"/>
  <c r="K6648" i="9"/>
  <c r="K6647" i="9"/>
  <c r="K6646" i="9"/>
  <c r="K6645" i="9"/>
  <c r="K6644" i="9"/>
  <c r="K6643" i="9"/>
  <c r="K6642" i="9"/>
  <c r="K6641" i="9"/>
  <c r="K6640" i="9"/>
  <c r="K6639" i="9"/>
  <c r="K6638" i="9"/>
  <c r="K6637" i="9"/>
  <c r="K6636" i="9"/>
  <c r="K6635" i="9"/>
  <c r="K6634" i="9"/>
  <c r="K6633" i="9"/>
  <c r="K6632" i="9"/>
  <c r="K6631" i="9"/>
  <c r="K6630" i="9"/>
  <c r="K6629" i="9"/>
  <c r="K6628" i="9"/>
  <c r="K6627" i="9"/>
  <c r="K6626" i="9"/>
  <c r="K6625" i="9"/>
  <c r="K6624" i="9"/>
  <c r="K6623" i="9"/>
  <c r="K6622" i="9"/>
  <c r="K6621" i="9"/>
  <c r="K6620" i="9"/>
  <c r="K6619" i="9"/>
  <c r="K6618" i="9"/>
  <c r="K6617" i="9"/>
  <c r="K6616" i="9"/>
  <c r="K6615" i="9"/>
  <c r="K6614" i="9"/>
  <c r="K6613" i="9"/>
  <c r="K6612" i="9"/>
  <c r="K6611" i="9"/>
  <c r="K6610" i="9"/>
  <c r="K6609" i="9"/>
  <c r="K6608" i="9"/>
  <c r="K6607" i="9"/>
  <c r="K6606" i="9"/>
  <c r="K6605" i="9"/>
  <c r="K6604" i="9"/>
  <c r="K6603" i="9"/>
  <c r="K6602" i="9"/>
  <c r="K6601" i="9"/>
  <c r="K6600" i="9"/>
  <c r="K6599" i="9"/>
  <c r="K6598" i="9"/>
  <c r="K6597" i="9"/>
  <c r="K6596" i="9"/>
  <c r="K6595" i="9"/>
  <c r="K6594" i="9"/>
  <c r="K6593" i="9"/>
  <c r="K6592" i="9"/>
  <c r="K6591" i="9"/>
  <c r="K6590" i="9"/>
  <c r="K6589" i="9"/>
  <c r="K6588" i="9"/>
  <c r="K6587" i="9"/>
  <c r="K6586" i="9"/>
  <c r="K6585" i="9"/>
  <c r="K6584" i="9"/>
  <c r="K6583" i="9"/>
  <c r="K6582" i="9"/>
  <c r="K6581" i="9"/>
  <c r="K6580" i="9"/>
  <c r="K6579" i="9"/>
  <c r="K6578" i="9"/>
  <c r="K6577" i="9"/>
  <c r="K6576" i="9"/>
  <c r="K6575" i="9"/>
  <c r="K6574" i="9"/>
  <c r="K6573" i="9"/>
  <c r="K6572" i="9"/>
  <c r="K6571" i="9"/>
  <c r="K6570" i="9"/>
  <c r="K6569" i="9"/>
  <c r="K6568" i="9"/>
  <c r="K6567" i="9"/>
  <c r="K6566" i="9"/>
  <c r="K6565" i="9"/>
  <c r="K6564" i="9"/>
  <c r="K6563" i="9"/>
  <c r="K6562" i="9"/>
  <c r="K6561" i="9"/>
  <c r="K6560" i="9"/>
  <c r="K6559" i="9"/>
  <c r="K6558" i="9"/>
  <c r="K6557" i="9"/>
  <c r="K6556" i="9"/>
  <c r="K6555" i="9"/>
  <c r="K6554" i="9"/>
  <c r="K6553" i="9"/>
  <c r="K6552" i="9"/>
  <c r="K6551" i="9"/>
  <c r="K6550" i="9"/>
  <c r="K6549" i="9"/>
  <c r="K6548" i="9"/>
  <c r="K6547" i="9"/>
  <c r="K6546" i="9"/>
  <c r="K6545" i="9"/>
  <c r="K6544" i="9"/>
  <c r="K6543" i="9"/>
  <c r="K6542" i="9"/>
  <c r="K6541" i="9"/>
  <c r="K6540" i="9"/>
  <c r="K6539" i="9"/>
  <c r="K6538" i="9"/>
  <c r="K6537" i="9"/>
  <c r="K6536" i="9"/>
  <c r="K6535" i="9"/>
  <c r="K6534" i="9"/>
  <c r="K6533" i="9"/>
  <c r="K6532" i="9"/>
  <c r="K6531" i="9"/>
  <c r="K6530" i="9"/>
  <c r="K6529" i="9"/>
  <c r="K6528" i="9"/>
  <c r="K6527" i="9"/>
  <c r="K6526" i="9"/>
  <c r="K6525" i="9"/>
  <c r="K6524" i="9"/>
  <c r="K6523" i="9"/>
  <c r="K6522" i="9"/>
  <c r="K6521" i="9"/>
  <c r="K6520" i="9"/>
  <c r="K6519" i="9"/>
  <c r="K6518" i="9"/>
  <c r="K6517" i="9"/>
  <c r="K6516" i="9"/>
  <c r="K6515" i="9"/>
  <c r="K6514" i="9"/>
  <c r="K6513" i="9"/>
  <c r="K6512" i="9"/>
  <c r="K6511" i="9"/>
  <c r="K6510" i="9"/>
  <c r="K6509" i="9"/>
  <c r="K6508" i="9"/>
  <c r="K6507" i="9"/>
  <c r="K6506" i="9"/>
  <c r="K6505" i="9"/>
  <c r="K6504" i="9"/>
  <c r="K6503" i="9"/>
  <c r="K6502" i="9"/>
  <c r="K6501" i="9"/>
  <c r="K6500" i="9"/>
  <c r="K6499" i="9"/>
  <c r="K6498" i="9"/>
  <c r="K6497" i="9"/>
  <c r="K6496" i="9"/>
  <c r="K6495" i="9"/>
  <c r="K6494" i="9"/>
  <c r="K6493" i="9"/>
  <c r="K6492" i="9"/>
  <c r="K6491" i="9"/>
  <c r="K6490" i="9"/>
  <c r="K6489" i="9"/>
  <c r="K6488" i="9"/>
  <c r="K6487" i="9"/>
  <c r="K6486" i="9"/>
  <c r="K6485" i="9"/>
  <c r="K6484" i="9"/>
  <c r="K6483" i="9"/>
  <c r="K6482" i="9"/>
  <c r="K6481" i="9"/>
  <c r="K6480" i="9"/>
  <c r="K6479" i="9"/>
  <c r="K6478" i="9"/>
  <c r="K6477" i="9"/>
  <c r="K6476" i="9"/>
  <c r="K6475" i="9"/>
  <c r="K6474" i="9"/>
  <c r="K6473" i="9"/>
  <c r="K6472" i="9"/>
  <c r="K6471" i="9"/>
  <c r="K6470" i="9"/>
  <c r="K6469" i="9"/>
  <c r="K6468" i="9"/>
  <c r="K6467" i="9"/>
  <c r="K6466" i="9"/>
  <c r="K6465" i="9"/>
  <c r="K6464" i="9"/>
  <c r="K6463" i="9"/>
  <c r="K6462" i="9"/>
  <c r="K6461" i="9"/>
  <c r="K6460" i="9"/>
  <c r="K6459" i="9"/>
  <c r="K6458" i="9"/>
  <c r="K6457" i="9"/>
  <c r="K6456" i="9"/>
  <c r="K6455" i="9"/>
  <c r="K6454" i="9"/>
  <c r="K6453" i="9"/>
  <c r="K6452" i="9"/>
  <c r="K6451" i="9"/>
  <c r="K6450" i="9"/>
  <c r="K6449" i="9"/>
  <c r="K6448" i="9"/>
  <c r="K6447" i="9"/>
  <c r="K6446" i="9"/>
  <c r="K6445" i="9"/>
  <c r="K6444" i="9"/>
  <c r="K6443" i="9"/>
  <c r="K6442" i="9"/>
  <c r="K6441" i="9"/>
  <c r="K6440" i="9"/>
  <c r="K6439" i="9"/>
  <c r="K6438" i="9"/>
  <c r="K6437" i="9"/>
  <c r="K6436" i="9"/>
  <c r="K6435" i="9"/>
  <c r="K6434" i="9"/>
  <c r="K6433" i="9"/>
  <c r="K6432" i="9"/>
  <c r="K6431" i="9"/>
  <c r="K6430" i="9"/>
  <c r="K6429" i="9"/>
  <c r="K6428" i="9"/>
  <c r="K6427" i="9"/>
  <c r="K6426" i="9"/>
  <c r="K6425" i="9"/>
  <c r="K6424" i="9"/>
  <c r="K6423" i="9"/>
  <c r="K6422" i="9"/>
  <c r="K6421" i="9"/>
  <c r="K6420" i="9"/>
  <c r="K6419" i="9"/>
  <c r="K6418" i="9"/>
  <c r="K6417" i="9"/>
  <c r="K6416" i="9"/>
  <c r="K6415" i="9"/>
  <c r="K6414" i="9"/>
  <c r="K6413" i="9"/>
  <c r="K6412" i="9"/>
  <c r="K6411" i="9"/>
  <c r="K6410" i="9"/>
  <c r="K6409" i="9"/>
  <c r="K6408" i="9"/>
  <c r="K6407" i="9"/>
  <c r="K6406" i="9"/>
  <c r="K6405" i="9"/>
  <c r="K6404" i="9"/>
  <c r="K6403" i="9"/>
  <c r="K6402" i="9"/>
  <c r="K6401" i="9"/>
  <c r="K6400" i="9"/>
  <c r="K6399" i="9"/>
  <c r="K6398" i="9"/>
  <c r="K6397" i="9"/>
  <c r="K6396" i="9"/>
  <c r="K6395" i="9"/>
  <c r="K6394" i="9"/>
  <c r="K6393" i="9"/>
  <c r="K6392" i="9"/>
  <c r="K6391" i="9"/>
  <c r="K6390" i="9"/>
  <c r="K6389" i="9"/>
  <c r="K6388" i="9"/>
  <c r="K6387" i="9"/>
  <c r="K6386" i="9"/>
  <c r="K6385" i="9"/>
  <c r="K6384" i="9"/>
  <c r="K6383" i="9"/>
  <c r="K6382" i="9"/>
  <c r="K6381" i="9"/>
  <c r="K6380" i="9"/>
  <c r="K6379" i="9"/>
  <c r="K6378" i="9"/>
  <c r="K6377" i="9"/>
  <c r="K6376" i="9"/>
  <c r="K6375" i="9"/>
  <c r="K6374" i="9"/>
  <c r="K6373" i="9"/>
  <c r="K6372" i="9"/>
  <c r="K6371" i="9"/>
  <c r="K6370" i="9"/>
  <c r="K6369" i="9"/>
  <c r="K6368" i="9"/>
  <c r="K6367" i="9"/>
  <c r="K6366" i="9"/>
  <c r="K6365" i="9"/>
  <c r="K6364" i="9"/>
  <c r="K6363" i="9"/>
  <c r="K6362" i="9"/>
  <c r="K6361" i="9"/>
  <c r="K6360" i="9"/>
  <c r="K6359" i="9"/>
  <c r="K6358" i="9"/>
  <c r="K6357" i="9"/>
  <c r="K6356" i="9"/>
  <c r="K6355" i="9"/>
  <c r="K6354" i="9"/>
  <c r="K6353" i="9"/>
  <c r="K6352" i="9"/>
  <c r="K6351" i="9"/>
  <c r="K6350" i="9"/>
  <c r="K6349" i="9"/>
  <c r="K6348" i="9"/>
  <c r="K6347" i="9"/>
  <c r="K6346" i="9"/>
  <c r="K6345" i="9"/>
  <c r="K6344" i="9"/>
  <c r="K6343" i="9"/>
  <c r="K6342" i="9"/>
  <c r="K6341" i="9"/>
  <c r="K6340" i="9"/>
  <c r="K6339" i="9"/>
  <c r="K6338" i="9"/>
  <c r="K6337" i="9"/>
  <c r="K6336" i="9"/>
  <c r="K6335" i="9"/>
  <c r="K6334" i="9"/>
  <c r="K6333" i="9"/>
  <c r="K6332" i="9"/>
  <c r="K6331" i="9"/>
  <c r="K6330" i="9"/>
  <c r="K6329" i="9"/>
  <c r="K6328" i="9"/>
  <c r="K6327" i="9"/>
  <c r="K6326" i="9"/>
  <c r="K6325" i="9"/>
  <c r="K6324" i="9"/>
  <c r="K6323" i="9"/>
  <c r="K6322" i="9"/>
  <c r="K6321" i="9"/>
  <c r="K6320" i="9"/>
  <c r="K6319" i="9"/>
  <c r="K6318" i="9"/>
  <c r="K6317" i="9"/>
  <c r="K6316" i="9"/>
  <c r="K6315" i="9"/>
  <c r="K6314" i="9"/>
  <c r="K6313" i="9"/>
  <c r="K6312" i="9"/>
  <c r="K6311" i="9"/>
  <c r="K6310" i="9"/>
  <c r="K6309" i="9"/>
  <c r="K6308" i="9"/>
  <c r="K6307" i="9"/>
  <c r="K6306" i="9"/>
  <c r="K6305" i="9"/>
  <c r="K6304" i="9"/>
  <c r="K6303" i="9"/>
  <c r="K6302" i="9"/>
  <c r="K6301" i="9"/>
  <c r="K6300" i="9"/>
  <c r="K6299" i="9"/>
  <c r="K6298" i="9"/>
  <c r="K6297" i="9"/>
  <c r="K6296" i="9"/>
  <c r="K6295" i="9"/>
  <c r="K6294" i="9"/>
  <c r="K6293" i="9"/>
  <c r="K6292" i="9"/>
  <c r="K6291" i="9"/>
  <c r="K6290" i="9"/>
  <c r="K6289" i="9"/>
  <c r="K6288" i="9"/>
  <c r="K6287" i="9"/>
  <c r="K6286" i="9"/>
  <c r="K6285" i="9"/>
  <c r="K6284" i="9"/>
  <c r="K6283" i="9"/>
  <c r="K6282" i="9"/>
  <c r="K6281" i="9"/>
  <c r="K6280" i="9"/>
  <c r="K6279" i="9"/>
  <c r="K6278" i="9"/>
  <c r="K6277" i="9"/>
  <c r="K6276" i="9"/>
  <c r="K6275" i="9"/>
  <c r="K6274" i="9"/>
  <c r="K6273" i="9"/>
  <c r="K6272" i="9"/>
  <c r="K6271" i="9"/>
  <c r="K6270" i="9"/>
  <c r="K6269" i="9"/>
  <c r="K6268" i="9"/>
  <c r="K6267" i="9"/>
  <c r="K6266" i="9"/>
  <c r="K6265" i="9"/>
  <c r="K6264" i="9"/>
  <c r="K6263" i="9"/>
  <c r="K6262" i="9"/>
  <c r="K6261" i="9"/>
  <c r="K6260" i="9"/>
  <c r="K6259" i="9"/>
  <c r="K6258" i="9"/>
  <c r="K6257" i="9"/>
  <c r="K6256" i="9"/>
  <c r="K6255" i="9"/>
  <c r="K6254" i="9"/>
  <c r="K6253" i="9"/>
  <c r="K6252" i="9"/>
  <c r="K6251" i="9"/>
  <c r="K6250" i="9"/>
  <c r="K6249" i="9"/>
  <c r="K6248" i="9"/>
  <c r="K6247" i="9"/>
  <c r="K6246" i="9"/>
  <c r="K6245" i="9"/>
  <c r="K6244" i="9"/>
  <c r="K6243" i="9"/>
  <c r="K6242" i="9"/>
  <c r="K6241" i="9"/>
  <c r="K6240" i="9"/>
  <c r="K6239" i="9"/>
  <c r="K6238" i="9"/>
  <c r="K6237" i="9"/>
  <c r="K6236" i="9"/>
  <c r="K6235" i="9"/>
  <c r="K6234" i="9"/>
  <c r="K6233" i="9"/>
  <c r="K6232" i="9"/>
  <c r="K6231" i="9"/>
  <c r="K6230" i="9"/>
  <c r="K6229" i="9"/>
  <c r="K6228" i="9"/>
  <c r="K6227" i="9"/>
  <c r="K6226" i="9"/>
  <c r="K6225" i="9"/>
  <c r="K6224" i="9"/>
  <c r="K6223" i="9"/>
  <c r="K6222" i="9"/>
  <c r="K6221" i="9"/>
  <c r="K6220" i="9"/>
  <c r="K6219" i="9"/>
  <c r="K6218" i="9"/>
  <c r="K6217" i="9"/>
  <c r="K6216" i="9"/>
  <c r="K6215" i="9"/>
  <c r="K6214" i="9"/>
  <c r="K6213" i="9"/>
  <c r="K6212" i="9"/>
  <c r="K6211" i="9"/>
  <c r="K6210" i="9"/>
  <c r="K6209" i="9"/>
  <c r="K6208" i="9"/>
  <c r="K6207" i="9"/>
  <c r="K6206" i="9"/>
  <c r="K6205" i="9"/>
  <c r="K6204" i="9"/>
  <c r="K6203" i="9"/>
  <c r="K6202" i="9"/>
  <c r="K6201" i="9"/>
  <c r="K6200" i="9"/>
  <c r="K6199" i="9"/>
  <c r="K6198" i="9"/>
  <c r="K6197" i="9"/>
  <c r="K6196" i="9"/>
  <c r="K6195" i="9"/>
  <c r="K6194" i="9"/>
  <c r="K6193" i="9"/>
  <c r="K6192" i="9"/>
  <c r="K6191" i="9"/>
  <c r="K6190" i="9"/>
  <c r="K6189" i="9"/>
  <c r="K6188" i="9"/>
  <c r="K6187" i="9"/>
  <c r="K6186" i="9"/>
  <c r="K6185" i="9"/>
  <c r="K6184" i="9"/>
  <c r="K6183" i="9"/>
  <c r="K6182" i="9"/>
  <c r="K6181" i="9"/>
  <c r="K6180" i="9"/>
  <c r="K6179" i="9"/>
  <c r="K6178" i="9"/>
  <c r="K6177" i="9"/>
  <c r="K6176" i="9"/>
  <c r="K6175" i="9"/>
  <c r="K6174" i="9"/>
  <c r="K6173" i="9"/>
  <c r="K6172" i="9"/>
  <c r="K6171" i="9"/>
  <c r="K6170" i="9"/>
  <c r="K6169" i="9"/>
  <c r="K6168" i="9"/>
  <c r="K6167" i="9"/>
  <c r="K6166" i="9"/>
  <c r="K6165" i="9"/>
  <c r="K6164" i="9"/>
  <c r="K6163" i="9"/>
  <c r="K6162" i="9"/>
  <c r="K6161" i="9"/>
  <c r="K6160" i="9"/>
  <c r="K6159" i="9"/>
  <c r="K6158" i="9"/>
  <c r="K6157" i="9"/>
  <c r="K6156" i="9"/>
  <c r="K6155" i="9"/>
  <c r="K6154" i="9"/>
  <c r="K6153" i="9"/>
  <c r="K6152" i="9"/>
  <c r="K6151" i="9"/>
  <c r="K6150" i="9"/>
  <c r="K6149" i="9"/>
  <c r="K6148" i="9"/>
  <c r="K6147" i="9"/>
  <c r="K6146" i="9"/>
  <c r="K6145" i="9"/>
  <c r="K6144" i="9"/>
  <c r="K6143" i="9"/>
  <c r="K6142" i="9"/>
  <c r="K6141" i="9"/>
  <c r="K6140" i="9"/>
  <c r="K6139" i="9"/>
  <c r="K6138" i="9"/>
  <c r="K6137" i="9"/>
  <c r="K6136" i="9"/>
  <c r="K6135" i="9"/>
  <c r="K6134" i="9"/>
  <c r="K6133" i="9"/>
  <c r="K6132" i="9"/>
  <c r="K6131" i="9"/>
  <c r="K6130" i="9"/>
  <c r="K6129" i="9"/>
  <c r="K6128" i="9"/>
  <c r="K6127" i="9"/>
  <c r="K6126" i="9"/>
  <c r="K6125" i="9"/>
  <c r="K6124" i="9"/>
  <c r="K6123" i="9"/>
  <c r="K6122" i="9"/>
  <c r="K6121" i="9"/>
  <c r="K6120" i="9"/>
  <c r="K6119" i="9"/>
  <c r="K6118" i="9"/>
  <c r="K6117" i="9"/>
  <c r="K6116" i="9"/>
  <c r="K6115" i="9"/>
  <c r="K6114" i="9"/>
  <c r="K6113" i="9"/>
  <c r="K6112" i="9"/>
  <c r="K6111" i="9"/>
  <c r="K6110" i="9"/>
  <c r="K6109" i="9"/>
  <c r="K6108" i="9"/>
  <c r="K6107" i="9"/>
  <c r="K6106" i="9"/>
  <c r="K6105" i="9"/>
  <c r="K6104" i="9"/>
  <c r="K6103" i="9"/>
  <c r="K6102" i="9"/>
  <c r="K6101" i="9"/>
  <c r="K6100" i="9"/>
  <c r="K6099" i="9"/>
  <c r="K6098" i="9"/>
  <c r="K6097" i="9"/>
  <c r="K6096" i="9"/>
  <c r="K6095" i="9"/>
  <c r="K6094" i="9"/>
  <c r="K6093" i="9"/>
  <c r="K6092" i="9"/>
  <c r="K6091" i="9"/>
  <c r="K6090" i="9"/>
  <c r="K6089" i="9"/>
  <c r="K6088" i="9"/>
  <c r="K6087" i="9"/>
  <c r="K6086" i="9"/>
  <c r="K6085" i="9"/>
  <c r="K6084" i="9"/>
  <c r="K6083" i="9"/>
  <c r="K6082" i="9"/>
  <c r="K6081" i="9"/>
  <c r="K6080" i="9"/>
  <c r="K6079" i="9"/>
  <c r="K6078" i="9"/>
  <c r="K6077" i="9"/>
  <c r="K6076" i="9"/>
  <c r="K6075" i="9"/>
  <c r="K6074" i="9"/>
  <c r="K6073" i="9"/>
  <c r="K6072" i="9"/>
  <c r="K6071" i="9"/>
  <c r="K6070" i="9"/>
  <c r="K6069" i="9"/>
  <c r="K6068" i="9"/>
  <c r="K6067" i="9"/>
  <c r="K6066" i="9"/>
  <c r="K6065" i="9"/>
  <c r="K6064" i="9"/>
  <c r="K6063" i="9"/>
  <c r="K6062" i="9"/>
  <c r="K6061" i="9"/>
  <c r="K6060" i="9"/>
  <c r="K6059" i="9"/>
  <c r="K6058" i="9"/>
  <c r="K6057" i="9"/>
  <c r="K6056" i="9"/>
  <c r="K6055" i="9"/>
  <c r="K6054" i="9"/>
  <c r="K6053" i="9"/>
  <c r="K6052" i="9"/>
  <c r="K6051" i="9"/>
  <c r="K6050" i="9"/>
  <c r="K6049" i="9"/>
  <c r="K6048" i="9"/>
  <c r="K6047" i="9"/>
  <c r="K6046" i="9"/>
  <c r="K6045" i="9"/>
  <c r="K6044" i="9"/>
  <c r="K6043" i="9"/>
  <c r="K6042" i="9"/>
  <c r="K6041" i="9"/>
  <c r="K6040" i="9"/>
  <c r="K6039" i="9"/>
  <c r="K6038" i="9"/>
  <c r="K6037" i="9"/>
  <c r="K6036" i="9"/>
  <c r="K6035" i="9"/>
  <c r="K6034" i="9"/>
  <c r="K6033" i="9"/>
  <c r="K6032" i="9"/>
  <c r="K6031" i="9"/>
  <c r="K6030" i="9"/>
  <c r="K6029" i="9"/>
  <c r="K6028" i="9"/>
  <c r="K6027" i="9"/>
  <c r="K6026" i="9"/>
  <c r="K6025" i="9"/>
  <c r="K6024" i="9"/>
  <c r="K6023" i="9"/>
  <c r="K6022" i="9"/>
  <c r="K6021" i="9"/>
  <c r="K6020" i="9"/>
  <c r="K6019" i="9"/>
  <c r="K6018" i="9"/>
  <c r="K6017" i="9"/>
  <c r="K6016" i="9"/>
  <c r="K6015" i="9"/>
  <c r="K6014" i="9"/>
  <c r="K6013" i="9"/>
  <c r="K6012" i="9"/>
  <c r="K6011" i="9"/>
  <c r="K6010" i="9"/>
  <c r="K6009" i="9"/>
  <c r="K6008" i="9"/>
  <c r="K6007" i="9"/>
  <c r="K6006" i="9"/>
  <c r="K6005" i="9"/>
  <c r="K6004" i="9"/>
  <c r="K6003" i="9"/>
  <c r="K6002" i="9"/>
  <c r="K6001" i="9"/>
  <c r="K6000" i="9"/>
  <c r="K5999" i="9"/>
  <c r="K5998" i="9"/>
  <c r="K5997" i="9"/>
  <c r="K5996" i="9"/>
  <c r="K5995" i="9"/>
  <c r="K5994" i="9"/>
  <c r="K5993" i="9"/>
  <c r="K5992" i="9"/>
  <c r="K5991" i="9"/>
  <c r="K5990" i="9"/>
  <c r="K5989" i="9"/>
  <c r="K5988" i="9"/>
  <c r="K5987" i="9"/>
  <c r="K5986" i="9"/>
  <c r="K5985" i="9"/>
  <c r="K5984" i="9"/>
  <c r="K5983" i="9"/>
  <c r="K5982" i="9"/>
  <c r="K5981" i="9"/>
  <c r="K5980" i="9"/>
  <c r="K5979" i="9"/>
  <c r="K5978" i="9"/>
  <c r="K5977" i="9"/>
  <c r="K5976" i="9"/>
  <c r="K5975" i="9"/>
  <c r="K5974" i="9"/>
  <c r="K5973" i="9"/>
  <c r="K5972" i="9"/>
  <c r="K5971" i="9"/>
  <c r="K5970" i="9"/>
  <c r="K5969" i="9"/>
  <c r="K5968" i="9"/>
  <c r="K5967" i="9"/>
  <c r="K5966" i="9"/>
  <c r="K5965" i="9"/>
  <c r="K5964" i="9"/>
  <c r="K5963" i="9"/>
  <c r="K5962" i="9"/>
  <c r="K5961" i="9"/>
  <c r="K5960" i="9"/>
  <c r="K5959" i="9"/>
  <c r="K5958" i="9"/>
  <c r="K5957" i="9"/>
  <c r="K5956" i="9"/>
  <c r="K5955" i="9"/>
  <c r="K5954" i="9"/>
  <c r="K5953" i="9"/>
  <c r="K5952" i="9"/>
  <c r="K5951" i="9"/>
  <c r="K5950" i="9"/>
  <c r="K5949" i="9"/>
  <c r="K5948" i="9"/>
  <c r="K5947" i="9"/>
  <c r="K5946" i="9"/>
  <c r="K5945" i="9"/>
  <c r="K5944" i="9"/>
  <c r="K5943" i="9"/>
  <c r="K5942" i="9"/>
  <c r="K5941" i="9"/>
  <c r="K5940" i="9"/>
  <c r="K5939" i="9"/>
  <c r="K5938" i="9"/>
  <c r="K5937" i="9"/>
  <c r="K5936" i="9"/>
  <c r="K5935" i="9"/>
  <c r="K5934" i="9"/>
  <c r="K5933" i="9"/>
  <c r="K5932" i="9"/>
  <c r="K5931" i="9"/>
  <c r="K5930" i="9"/>
  <c r="K5929" i="9"/>
  <c r="K5928" i="9"/>
  <c r="K5927" i="9"/>
  <c r="K5926" i="9"/>
  <c r="K5925" i="9"/>
  <c r="K5924" i="9"/>
  <c r="K5923" i="9"/>
  <c r="K5922" i="9"/>
  <c r="K5921" i="9"/>
  <c r="K5920" i="9"/>
  <c r="K5919" i="9"/>
  <c r="K5918" i="9"/>
  <c r="K5917" i="9"/>
  <c r="K5916" i="9"/>
  <c r="K5915" i="9"/>
  <c r="K5914" i="9"/>
  <c r="K5913" i="9"/>
  <c r="K5912" i="9"/>
  <c r="K5911" i="9"/>
  <c r="K5910" i="9"/>
  <c r="K5909" i="9"/>
  <c r="K5908" i="9"/>
  <c r="K5907" i="9"/>
  <c r="K5906" i="9"/>
  <c r="K5905" i="9"/>
  <c r="K5904" i="9"/>
  <c r="K5903" i="9"/>
  <c r="K5902" i="9"/>
  <c r="K5901" i="9"/>
  <c r="K5900" i="9"/>
  <c r="K5899" i="9"/>
  <c r="K5898" i="9"/>
  <c r="K5897" i="9"/>
  <c r="K5896" i="9"/>
  <c r="K5895" i="9"/>
  <c r="K5894" i="9"/>
  <c r="K5893" i="9"/>
  <c r="K5892" i="9"/>
  <c r="K5891" i="9"/>
  <c r="K5890" i="9"/>
  <c r="K5889" i="9"/>
  <c r="K5888" i="9"/>
  <c r="K5887" i="9"/>
  <c r="K5886" i="9"/>
  <c r="K5885" i="9"/>
  <c r="K5884" i="9"/>
  <c r="K5883" i="9"/>
  <c r="K5882" i="9"/>
  <c r="K5881" i="9"/>
  <c r="K5880" i="9"/>
  <c r="K5879" i="9"/>
  <c r="K5878" i="9"/>
  <c r="K5877" i="9"/>
  <c r="K5876" i="9"/>
  <c r="K5875" i="9"/>
  <c r="K5874" i="9"/>
  <c r="K5873" i="9"/>
  <c r="K5872" i="9"/>
  <c r="K5871" i="9"/>
  <c r="K5870" i="9"/>
  <c r="K5869" i="9"/>
  <c r="K5868" i="9"/>
  <c r="K5867" i="9"/>
  <c r="K5866" i="9"/>
  <c r="K5865" i="9"/>
  <c r="K5864" i="9"/>
  <c r="K5863" i="9"/>
  <c r="K5862" i="9"/>
  <c r="K5861" i="9"/>
  <c r="K5860" i="9"/>
  <c r="K5859" i="9"/>
  <c r="K5858" i="9"/>
  <c r="K5857" i="9"/>
  <c r="K5856" i="9"/>
  <c r="K5855" i="9"/>
  <c r="K5854" i="9"/>
  <c r="K5853" i="9"/>
  <c r="K5852" i="9"/>
  <c r="K5851" i="9"/>
  <c r="K5850" i="9"/>
  <c r="K5849" i="9"/>
  <c r="K5848" i="9"/>
  <c r="K5847" i="9"/>
  <c r="K5846" i="9"/>
  <c r="K5845" i="9"/>
  <c r="K5844" i="9"/>
  <c r="K5843" i="9"/>
  <c r="K5842" i="9"/>
  <c r="K5841" i="9"/>
  <c r="K5840" i="9"/>
  <c r="K5839" i="9"/>
  <c r="K5838" i="9"/>
  <c r="K5837" i="9"/>
  <c r="K5836" i="9"/>
  <c r="K5835" i="9"/>
  <c r="K5834" i="9"/>
  <c r="K5833" i="9"/>
  <c r="K5832" i="9"/>
  <c r="K5831" i="9"/>
  <c r="K5830" i="9"/>
  <c r="K5829" i="9"/>
  <c r="K5828" i="9"/>
  <c r="K5827" i="9"/>
  <c r="K5826" i="9"/>
  <c r="K5825" i="9"/>
  <c r="K5824" i="9"/>
  <c r="K5823" i="9"/>
  <c r="K5822" i="9"/>
  <c r="K5821" i="9"/>
  <c r="K5820" i="9"/>
  <c r="K5819" i="9"/>
  <c r="K5818" i="9"/>
  <c r="K5817" i="9"/>
  <c r="K5816" i="9"/>
  <c r="K5815" i="9"/>
  <c r="K5814" i="9"/>
  <c r="K5813" i="9"/>
  <c r="K5812" i="9"/>
  <c r="K5811" i="9"/>
  <c r="K5810" i="9"/>
  <c r="K5809" i="9"/>
  <c r="K5808" i="9"/>
  <c r="K5807" i="9"/>
  <c r="K5806" i="9"/>
  <c r="K5805" i="9"/>
  <c r="K5804" i="9"/>
  <c r="K5803" i="9"/>
  <c r="K5802" i="9"/>
  <c r="K5801" i="9"/>
  <c r="K5800" i="9"/>
  <c r="K5799" i="9"/>
  <c r="K5798" i="9"/>
  <c r="K5797" i="9"/>
  <c r="K5796" i="9"/>
  <c r="K5795" i="9"/>
  <c r="K5794" i="9"/>
  <c r="K5793" i="9"/>
  <c r="K5792" i="9"/>
  <c r="K5791" i="9"/>
  <c r="K5790" i="9"/>
  <c r="K5789" i="9"/>
  <c r="K5788" i="9"/>
  <c r="K5787" i="9"/>
  <c r="K5786" i="9"/>
  <c r="K5785" i="9"/>
  <c r="K5784" i="9"/>
  <c r="K5783" i="9"/>
  <c r="K5782" i="9"/>
  <c r="K5781" i="9"/>
  <c r="K5780" i="9"/>
  <c r="K5779" i="9"/>
  <c r="K5778" i="9"/>
  <c r="K5777" i="9"/>
  <c r="K5776" i="9"/>
  <c r="K5775" i="9"/>
  <c r="K5774" i="9"/>
  <c r="K5773" i="9"/>
  <c r="K5772" i="9"/>
  <c r="K5771" i="9"/>
  <c r="K5770" i="9"/>
  <c r="K5769" i="9"/>
  <c r="K5768" i="9"/>
  <c r="K5767" i="9"/>
  <c r="K5766" i="9"/>
  <c r="K5765" i="9"/>
  <c r="K5764" i="9"/>
  <c r="K5763" i="9"/>
  <c r="K5762" i="9"/>
  <c r="K5761" i="9"/>
  <c r="K5760" i="9"/>
  <c r="K5759" i="9"/>
  <c r="K5758" i="9"/>
  <c r="K5757" i="9"/>
  <c r="K5756" i="9"/>
  <c r="K5755" i="9"/>
  <c r="K5754" i="9"/>
  <c r="K5753" i="9"/>
  <c r="K5752" i="9"/>
  <c r="K5751" i="9"/>
  <c r="K5750" i="9"/>
  <c r="K5749" i="9"/>
  <c r="K5748" i="9"/>
  <c r="K5747" i="9"/>
  <c r="K5746" i="9"/>
  <c r="K5745" i="9"/>
  <c r="K5744" i="9"/>
  <c r="K5743" i="9"/>
  <c r="K5742" i="9"/>
  <c r="K5741" i="9"/>
  <c r="K5740" i="9"/>
  <c r="K5739" i="9"/>
  <c r="K5738" i="9"/>
  <c r="K5737" i="9"/>
  <c r="K5736" i="9"/>
  <c r="K5735" i="9"/>
  <c r="K5734" i="9"/>
  <c r="K5733" i="9"/>
  <c r="K5732" i="9"/>
  <c r="K5731" i="9"/>
  <c r="K5730" i="9"/>
  <c r="K5729" i="9"/>
  <c r="K5728" i="9"/>
  <c r="K5727" i="9"/>
  <c r="K5726" i="9"/>
  <c r="K5725" i="9"/>
  <c r="K5724" i="9"/>
  <c r="K5723" i="9"/>
  <c r="K5722" i="9"/>
  <c r="K5721" i="9"/>
  <c r="K5720" i="9"/>
  <c r="K5719" i="9"/>
  <c r="K5718" i="9"/>
  <c r="K5717" i="9"/>
  <c r="K5716" i="9"/>
  <c r="K5715" i="9"/>
  <c r="K5714" i="9"/>
  <c r="K5713" i="9"/>
  <c r="K5712" i="9"/>
  <c r="K5711" i="9"/>
  <c r="K5710" i="9"/>
  <c r="K5709" i="9"/>
  <c r="K5708" i="9"/>
  <c r="K5707" i="9"/>
  <c r="K5706" i="9"/>
  <c r="K5705" i="9"/>
  <c r="K5704" i="9"/>
  <c r="K5703" i="9"/>
  <c r="K5702" i="9"/>
  <c r="K5701" i="9"/>
  <c r="K5700" i="9"/>
  <c r="K5699" i="9"/>
  <c r="K5698" i="9"/>
  <c r="K5697" i="9"/>
  <c r="K5696" i="9"/>
  <c r="K5695" i="9"/>
  <c r="K5694" i="9"/>
  <c r="K5693" i="9"/>
  <c r="K5692" i="9"/>
  <c r="K5691" i="9"/>
  <c r="K5690" i="9"/>
  <c r="K5689" i="9"/>
  <c r="K5688" i="9"/>
  <c r="K5687" i="9"/>
  <c r="K5686" i="9"/>
  <c r="K5685" i="9"/>
  <c r="K5684" i="9"/>
  <c r="K5683" i="9"/>
  <c r="K5682" i="9"/>
  <c r="K5681" i="9"/>
  <c r="K5680" i="9"/>
  <c r="K5679" i="9"/>
  <c r="K5678" i="9"/>
  <c r="K5677" i="9"/>
  <c r="K5676" i="9"/>
  <c r="K5675" i="9"/>
  <c r="K5674" i="9"/>
  <c r="K5673" i="9"/>
  <c r="K5672" i="9"/>
  <c r="K5671" i="9"/>
  <c r="K5670" i="9"/>
  <c r="K5669" i="9"/>
  <c r="K5668" i="9"/>
  <c r="K5667" i="9"/>
  <c r="K5666" i="9"/>
  <c r="K5665" i="9"/>
  <c r="K5664" i="9"/>
  <c r="K5663" i="9"/>
  <c r="K5662" i="9"/>
  <c r="K5661" i="9"/>
  <c r="K5660" i="9"/>
  <c r="K5659" i="9"/>
  <c r="K5658" i="9"/>
  <c r="K5657" i="9"/>
  <c r="K5656" i="9"/>
  <c r="K5655" i="9"/>
  <c r="K5654" i="9"/>
  <c r="K5653" i="9"/>
  <c r="K5652" i="9"/>
  <c r="K5651" i="9"/>
  <c r="K5650" i="9"/>
  <c r="K5649" i="9"/>
  <c r="K5648" i="9"/>
  <c r="K5647" i="9"/>
  <c r="K5646" i="9"/>
  <c r="K5645" i="9"/>
  <c r="K5644" i="9"/>
  <c r="K5643" i="9"/>
  <c r="K5642" i="9"/>
  <c r="K5641" i="9"/>
  <c r="K5640" i="9"/>
  <c r="K5639" i="9"/>
  <c r="K5638" i="9"/>
  <c r="K5637" i="9"/>
  <c r="K5636" i="9"/>
  <c r="K5635" i="9"/>
  <c r="K5634" i="9"/>
  <c r="K5633" i="9"/>
  <c r="K5632" i="9"/>
  <c r="K5631" i="9"/>
  <c r="K5630" i="9"/>
  <c r="K5629" i="9"/>
  <c r="K5628" i="9"/>
  <c r="K5627" i="9"/>
  <c r="K5626" i="9"/>
  <c r="K5625" i="9"/>
  <c r="K5624" i="9"/>
  <c r="K5623" i="9"/>
  <c r="K5622" i="9"/>
  <c r="K5621" i="9"/>
  <c r="K5620" i="9"/>
  <c r="K5619" i="9"/>
  <c r="K5618" i="9"/>
  <c r="K5617" i="9"/>
  <c r="K5616" i="9"/>
  <c r="K5615" i="9"/>
  <c r="K5614" i="9"/>
  <c r="K5613" i="9"/>
  <c r="K5612" i="9"/>
  <c r="K5611" i="9"/>
  <c r="K5610" i="9"/>
  <c r="K5609" i="9"/>
  <c r="K5608" i="9"/>
  <c r="K5607" i="9"/>
  <c r="K5606" i="9"/>
  <c r="K5605" i="9"/>
  <c r="K5604" i="9"/>
  <c r="K5603" i="9"/>
  <c r="K5602" i="9"/>
  <c r="K5601" i="9"/>
  <c r="K5600" i="9"/>
  <c r="K5599" i="9"/>
  <c r="K5598" i="9"/>
  <c r="K5597" i="9"/>
  <c r="K5596" i="9"/>
  <c r="K5595" i="9"/>
  <c r="K5594" i="9"/>
  <c r="K5593" i="9"/>
  <c r="K5592" i="9"/>
  <c r="K5591" i="9"/>
  <c r="K5590" i="9"/>
  <c r="K5589" i="9"/>
  <c r="K5588" i="9"/>
  <c r="K5587" i="9"/>
  <c r="K5586" i="9"/>
  <c r="K5585" i="9"/>
  <c r="K5584" i="9"/>
  <c r="K5583" i="9"/>
  <c r="K5582" i="9"/>
  <c r="K5581" i="9"/>
  <c r="K5580" i="9"/>
  <c r="K5579" i="9"/>
  <c r="K5578" i="9"/>
  <c r="K5577" i="9"/>
  <c r="K5576" i="9"/>
  <c r="K5575" i="9"/>
  <c r="K5574" i="9"/>
  <c r="K5573" i="9"/>
  <c r="K5572" i="9"/>
  <c r="K5571" i="9"/>
  <c r="K5570" i="9"/>
  <c r="K5569" i="9"/>
  <c r="K5568" i="9"/>
  <c r="K5567" i="9"/>
  <c r="K5566" i="9"/>
  <c r="K5565" i="9"/>
  <c r="K5564" i="9"/>
  <c r="K5563" i="9"/>
  <c r="K5562" i="9"/>
  <c r="K5561" i="9"/>
  <c r="K5560" i="9"/>
  <c r="K5559" i="9"/>
  <c r="K5558" i="9"/>
  <c r="K5557" i="9"/>
  <c r="K5556" i="9"/>
  <c r="K5555" i="9"/>
  <c r="K5554" i="9"/>
  <c r="K5553" i="9"/>
  <c r="K5552" i="9"/>
  <c r="K5551" i="9"/>
  <c r="K5550" i="9"/>
  <c r="K5549" i="9"/>
  <c r="K5548" i="9"/>
  <c r="K5547" i="9"/>
  <c r="K5546" i="9"/>
  <c r="K5545" i="9"/>
  <c r="K5544" i="9"/>
  <c r="K5543" i="9"/>
  <c r="K5542" i="9"/>
  <c r="K5541" i="9"/>
  <c r="K5540" i="9"/>
  <c r="K5539" i="9"/>
  <c r="K5538" i="9"/>
  <c r="K5537" i="9"/>
  <c r="K5536" i="9"/>
  <c r="K5535" i="9"/>
  <c r="K5534" i="9"/>
  <c r="K5533" i="9"/>
  <c r="K5532" i="9"/>
  <c r="K5531" i="9"/>
  <c r="K5530" i="9"/>
  <c r="K5529" i="9"/>
  <c r="K5528" i="9"/>
  <c r="K5527" i="9"/>
  <c r="K5526" i="9"/>
  <c r="K5525" i="9"/>
  <c r="K5524" i="9"/>
  <c r="K5523" i="9"/>
  <c r="K5522" i="9"/>
  <c r="K5521" i="9"/>
  <c r="K5520" i="9"/>
  <c r="K5519" i="9"/>
  <c r="K5518" i="9"/>
  <c r="K5517" i="9"/>
  <c r="K5516" i="9"/>
  <c r="K5515" i="9"/>
  <c r="K5514" i="9"/>
  <c r="K5513" i="9"/>
  <c r="K5512" i="9"/>
  <c r="K5511" i="9"/>
  <c r="K5510" i="9"/>
  <c r="K5509" i="9"/>
  <c r="K5508" i="9"/>
  <c r="K5507" i="9"/>
  <c r="K5506" i="9"/>
  <c r="K5505" i="9"/>
  <c r="K5504" i="9"/>
  <c r="K5503" i="9"/>
  <c r="K5502" i="9"/>
  <c r="K5501" i="9"/>
  <c r="K5500" i="9"/>
  <c r="K5499" i="9"/>
  <c r="K5498" i="9"/>
  <c r="K5497" i="9"/>
  <c r="K5496" i="9"/>
  <c r="K5495" i="9"/>
  <c r="K5494" i="9"/>
  <c r="K5493" i="9"/>
  <c r="K5492" i="9"/>
  <c r="K5491" i="9"/>
  <c r="K5490" i="9"/>
  <c r="K5489" i="9"/>
  <c r="K5488" i="9"/>
  <c r="K5487" i="9"/>
  <c r="K5486" i="9"/>
  <c r="K5485" i="9"/>
  <c r="K5484" i="9"/>
  <c r="K5483" i="9"/>
  <c r="K5482" i="9"/>
  <c r="K5481" i="9"/>
  <c r="K5480" i="9"/>
  <c r="K5479" i="9"/>
  <c r="K5478" i="9"/>
  <c r="K5477" i="9"/>
  <c r="K5476" i="9"/>
  <c r="K5475" i="9"/>
  <c r="K5474" i="9"/>
  <c r="K5473" i="9"/>
  <c r="K5472" i="9"/>
  <c r="K5471" i="9"/>
  <c r="K5470" i="9"/>
  <c r="K5469" i="9"/>
  <c r="K5468" i="9"/>
  <c r="K5467" i="9"/>
  <c r="K5466" i="9"/>
  <c r="K5465" i="9"/>
  <c r="K5464" i="9"/>
  <c r="K5463" i="9"/>
  <c r="K5462" i="9"/>
  <c r="K5461" i="9"/>
  <c r="K5460" i="9"/>
  <c r="K5459" i="9"/>
  <c r="K5458" i="9"/>
  <c r="K5457" i="9"/>
  <c r="K5456" i="9"/>
  <c r="K5455" i="9"/>
  <c r="K5454" i="9"/>
  <c r="K5453" i="9"/>
  <c r="K5452" i="9"/>
  <c r="K5451" i="9"/>
  <c r="K5450" i="9"/>
  <c r="K5449" i="9"/>
  <c r="K5448" i="9"/>
  <c r="K5447" i="9"/>
  <c r="K5446" i="9"/>
  <c r="K5445" i="9"/>
  <c r="K5444" i="9"/>
  <c r="K5443" i="9"/>
  <c r="K5442" i="9"/>
  <c r="K5441" i="9"/>
  <c r="K5440" i="9"/>
  <c r="K5439" i="9"/>
  <c r="K5438" i="9"/>
  <c r="K5437" i="9"/>
  <c r="K5436" i="9"/>
  <c r="K5435" i="9"/>
  <c r="K5434" i="9"/>
  <c r="K5433" i="9"/>
  <c r="K5432" i="9"/>
  <c r="K5431" i="9"/>
  <c r="K5430" i="9"/>
  <c r="K5429" i="9"/>
  <c r="K5428" i="9"/>
  <c r="K5427" i="9"/>
  <c r="K5426" i="9"/>
  <c r="K5425" i="9"/>
  <c r="K5424" i="9"/>
  <c r="K5423" i="9"/>
  <c r="K5422" i="9"/>
  <c r="K5421" i="9"/>
  <c r="K5420" i="9"/>
  <c r="K5419" i="9"/>
  <c r="K5418" i="9"/>
  <c r="K5417" i="9"/>
  <c r="K5416" i="9"/>
  <c r="K5415" i="9"/>
  <c r="K5414" i="9"/>
  <c r="K5413" i="9"/>
  <c r="K5412" i="9"/>
  <c r="K5411" i="9"/>
  <c r="K5410" i="9"/>
  <c r="K5409" i="9"/>
  <c r="K5408" i="9"/>
  <c r="K5407" i="9"/>
  <c r="K5406" i="9"/>
  <c r="K5405" i="9"/>
  <c r="K5404" i="9"/>
  <c r="K5403" i="9"/>
  <c r="K5402" i="9"/>
  <c r="K5401" i="9"/>
  <c r="K5400" i="9"/>
  <c r="K5399" i="9"/>
  <c r="K5398" i="9"/>
  <c r="K5397" i="9"/>
  <c r="K5396" i="9"/>
  <c r="K5395" i="9"/>
  <c r="K5394" i="9"/>
  <c r="K5393" i="9"/>
  <c r="K5392" i="9"/>
  <c r="K5391" i="9"/>
  <c r="K5390" i="9"/>
  <c r="K5389" i="9"/>
  <c r="K5388" i="9"/>
  <c r="K5387" i="9"/>
  <c r="K5386" i="9"/>
  <c r="K5385" i="9"/>
  <c r="K5384" i="9"/>
  <c r="K5383" i="9"/>
  <c r="K5382" i="9"/>
  <c r="K5381" i="9"/>
  <c r="K5380" i="9"/>
  <c r="K5379" i="9"/>
  <c r="K5378" i="9"/>
  <c r="K5377" i="9"/>
  <c r="K5376" i="9"/>
  <c r="K5375" i="9"/>
  <c r="K5374" i="9"/>
  <c r="K5373" i="9"/>
  <c r="K5372" i="9"/>
  <c r="K5371" i="9"/>
  <c r="K5370" i="9"/>
  <c r="K5369" i="9"/>
  <c r="K5368" i="9"/>
  <c r="K5367" i="9"/>
  <c r="K5366" i="9"/>
  <c r="K5365" i="9"/>
  <c r="K5364" i="9"/>
  <c r="K5363" i="9"/>
  <c r="K5362" i="9"/>
  <c r="K5361" i="9"/>
  <c r="K5360" i="9"/>
  <c r="K5359" i="9"/>
  <c r="K5358" i="9"/>
  <c r="K5357" i="9"/>
  <c r="K5356" i="9"/>
  <c r="K5355" i="9"/>
  <c r="K5354" i="9"/>
  <c r="K5353" i="9"/>
  <c r="K5352" i="9"/>
  <c r="K5351" i="9"/>
  <c r="K5350" i="9"/>
  <c r="K5349" i="9"/>
  <c r="K5348" i="9"/>
  <c r="K5347" i="9"/>
  <c r="K5346" i="9"/>
  <c r="K5345" i="9"/>
  <c r="K5344" i="9"/>
  <c r="K5343" i="9"/>
  <c r="K5342" i="9"/>
  <c r="K5341" i="9"/>
  <c r="K5340" i="9"/>
  <c r="K5339" i="9"/>
  <c r="K5338" i="9"/>
  <c r="K5337" i="9"/>
  <c r="K5336" i="9"/>
  <c r="K5335" i="9"/>
  <c r="K5334" i="9"/>
  <c r="K5333" i="9"/>
  <c r="K5332" i="9"/>
  <c r="K5331" i="9"/>
  <c r="K5330" i="9"/>
  <c r="K5329" i="9"/>
  <c r="K5328" i="9"/>
  <c r="K5327" i="9"/>
  <c r="K5326" i="9"/>
  <c r="K5325" i="9"/>
  <c r="K5324" i="9"/>
  <c r="K5323" i="9"/>
  <c r="K5322" i="9"/>
  <c r="K5321" i="9"/>
  <c r="K5320" i="9"/>
  <c r="K5319" i="9"/>
  <c r="K5318" i="9"/>
  <c r="K5317" i="9"/>
  <c r="K5316" i="9"/>
  <c r="K5315" i="9"/>
  <c r="K5314" i="9"/>
  <c r="K5313" i="9"/>
  <c r="K5312" i="9"/>
  <c r="K5311" i="9"/>
  <c r="K5310" i="9"/>
  <c r="K5309" i="9"/>
  <c r="K5308" i="9"/>
  <c r="K5307" i="9"/>
  <c r="K5306" i="9"/>
  <c r="K5305" i="9"/>
  <c r="K5304" i="9"/>
  <c r="K5303" i="9"/>
  <c r="K5302" i="9"/>
  <c r="K5301" i="9"/>
  <c r="K5300" i="9"/>
  <c r="K5299" i="9"/>
  <c r="K5298" i="9"/>
  <c r="K5297" i="9"/>
  <c r="K5296" i="9"/>
  <c r="K5295" i="9"/>
  <c r="K5294" i="9"/>
  <c r="K5293" i="9"/>
  <c r="K5292" i="9"/>
  <c r="K5291" i="9"/>
  <c r="K5290" i="9"/>
  <c r="K5289" i="9"/>
  <c r="K5288" i="9"/>
  <c r="K5287" i="9"/>
  <c r="K5286" i="9"/>
  <c r="K5285" i="9"/>
  <c r="K5284" i="9"/>
  <c r="K5283" i="9"/>
  <c r="K5282" i="9"/>
  <c r="K5281" i="9"/>
  <c r="K5280" i="9"/>
  <c r="K5279" i="9"/>
  <c r="K5278" i="9"/>
  <c r="K5277" i="9"/>
  <c r="K5276" i="9"/>
  <c r="K5275" i="9"/>
  <c r="K5274" i="9"/>
  <c r="K5273" i="9"/>
  <c r="K5272" i="9"/>
  <c r="K5271" i="9"/>
  <c r="K5270" i="9"/>
  <c r="K5269" i="9"/>
  <c r="K5268" i="9"/>
  <c r="K5267" i="9"/>
  <c r="K5266" i="9"/>
  <c r="K5265" i="9"/>
  <c r="K5264" i="9"/>
  <c r="K5263" i="9"/>
  <c r="K5262" i="9"/>
  <c r="K5261" i="9"/>
  <c r="K5260" i="9"/>
  <c r="K5259" i="9"/>
  <c r="K5258" i="9"/>
  <c r="K5257" i="9"/>
  <c r="K5256" i="9"/>
  <c r="K5255" i="9"/>
  <c r="K5254" i="9"/>
  <c r="K5253" i="9"/>
  <c r="K5252" i="9"/>
  <c r="K5251" i="9"/>
  <c r="K5250" i="9"/>
  <c r="K5249" i="9"/>
  <c r="K5248" i="9"/>
  <c r="K5247" i="9"/>
  <c r="K5246" i="9"/>
  <c r="K5245" i="9"/>
  <c r="K5244" i="9"/>
  <c r="K5243" i="9"/>
  <c r="K5242" i="9"/>
  <c r="K5241" i="9"/>
  <c r="K5240" i="9"/>
  <c r="K5239" i="9"/>
  <c r="K5238" i="9"/>
  <c r="K5237" i="9"/>
  <c r="K5236" i="9"/>
  <c r="K5235" i="9"/>
  <c r="K5234" i="9"/>
  <c r="K5233" i="9"/>
  <c r="K5232" i="9"/>
  <c r="K5231" i="9"/>
  <c r="K5230" i="9"/>
  <c r="K5229" i="9"/>
  <c r="K5228" i="9"/>
  <c r="K5227" i="9"/>
  <c r="K5226" i="9"/>
  <c r="K5225" i="9"/>
  <c r="K5224" i="9"/>
  <c r="K5223" i="9"/>
  <c r="K5222" i="9"/>
  <c r="K5221" i="9"/>
  <c r="K5220" i="9"/>
  <c r="K5219" i="9"/>
  <c r="K5218" i="9"/>
  <c r="K5217" i="9"/>
  <c r="K5216" i="9"/>
  <c r="K5215" i="9"/>
  <c r="K5214" i="9"/>
  <c r="K5213" i="9"/>
  <c r="K5211" i="9"/>
  <c r="K5210" i="9"/>
  <c r="K5209" i="9"/>
  <c r="K5208" i="9"/>
  <c r="K5207" i="9"/>
  <c r="K5206" i="9"/>
  <c r="K5205" i="9"/>
  <c r="K5204" i="9"/>
  <c r="K5203" i="9"/>
  <c r="K5202" i="9"/>
  <c r="K5201" i="9"/>
  <c r="K5200" i="9"/>
  <c r="K5199" i="9"/>
  <c r="K5198" i="9"/>
  <c r="K5197" i="9"/>
  <c r="K5196" i="9"/>
  <c r="K5195" i="9"/>
  <c r="K5194" i="9"/>
  <c r="K5193" i="9"/>
  <c r="K5192" i="9"/>
  <c r="K5191" i="9"/>
  <c r="K5190" i="9"/>
  <c r="K5189" i="9"/>
  <c r="K5188" i="9"/>
  <c r="K5187" i="9"/>
  <c r="K5186" i="9"/>
  <c r="K5185" i="9"/>
  <c r="K5184" i="9"/>
  <c r="K5183" i="9"/>
  <c r="K5182" i="9"/>
  <c r="K5181" i="9"/>
  <c r="K5180" i="9"/>
  <c r="K5179" i="9"/>
  <c r="K5178" i="9"/>
  <c r="K5177" i="9"/>
  <c r="K5176" i="9"/>
  <c r="K5175" i="9"/>
  <c r="K5174" i="9"/>
  <c r="K5173" i="9"/>
  <c r="K5172" i="9"/>
  <c r="K5171" i="9"/>
  <c r="K5170" i="9"/>
  <c r="K5169" i="9"/>
  <c r="K5168" i="9"/>
  <c r="K5167" i="9"/>
  <c r="K5166" i="9"/>
  <c r="K5165" i="9"/>
  <c r="K5164" i="9"/>
  <c r="K5163" i="9"/>
  <c r="K5162" i="9"/>
  <c r="K5161" i="9"/>
  <c r="K5160" i="9"/>
  <c r="K5159" i="9"/>
  <c r="K5158" i="9"/>
  <c r="K5157" i="9"/>
  <c r="K5156" i="9"/>
  <c r="K5155" i="9"/>
  <c r="K5154" i="9"/>
  <c r="K5153" i="9"/>
  <c r="K5152" i="9"/>
  <c r="K5151" i="9"/>
  <c r="K5150" i="9"/>
  <c r="K5149" i="9"/>
  <c r="K5148" i="9"/>
  <c r="K5147" i="9"/>
  <c r="K5146" i="9"/>
  <c r="K5145" i="9"/>
  <c r="K5144" i="9"/>
  <c r="K5143" i="9"/>
  <c r="K5142" i="9"/>
  <c r="K5139" i="9"/>
  <c r="K5138" i="9"/>
  <c r="K5137" i="9"/>
  <c r="K5136" i="9"/>
  <c r="K5135" i="9"/>
  <c r="K5134" i="9"/>
  <c r="K5133" i="9"/>
  <c r="K5132" i="9"/>
  <c r="K5131" i="9"/>
  <c r="K5130" i="9"/>
  <c r="K5129" i="9"/>
  <c r="K5128" i="9"/>
  <c r="K5127" i="9"/>
  <c r="K5126" i="9"/>
  <c r="K5125" i="9"/>
  <c r="K5124" i="9"/>
  <c r="K5123" i="9"/>
  <c r="K5122" i="9"/>
  <c r="K5121" i="9"/>
  <c r="K5120" i="9"/>
  <c r="K5119" i="9"/>
  <c r="K5118" i="9"/>
  <c r="K5117" i="9"/>
  <c r="K5116" i="9"/>
  <c r="K5115" i="9"/>
  <c r="K5114" i="9"/>
  <c r="K5113" i="9"/>
  <c r="K5112" i="9"/>
  <c r="K5111" i="9"/>
  <c r="K5110" i="9"/>
  <c r="K5109" i="9"/>
  <c r="K5108" i="9"/>
  <c r="K5107" i="9"/>
  <c r="K5106" i="9"/>
  <c r="K5105" i="9"/>
  <c r="K5104" i="9"/>
  <c r="K5103" i="9"/>
  <c r="K5102" i="9"/>
  <c r="K5101" i="9"/>
  <c r="K5100" i="9"/>
  <c r="K5099" i="9"/>
  <c r="K5098" i="9"/>
  <c r="K5097" i="9"/>
  <c r="K5096" i="9"/>
  <c r="K5095" i="9"/>
  <c r="K5094" i="9"/>
  <c r="K5093" i="9"/>
  <c r="K5092" i="9"/>
  <c r="K5091" i="9"/>
  <c r="K5090" i="9"/>
  <c r="K5089" i="9"/>
  <c r="K5088" i="9"/>
  <c r="K5087" i="9"/>
  <c r="K5086" i="9"/>
  <c r="K5085" i="9"/>
  <c r="K5084" i="9"/>
  <c r="K5083" i="9"/>
  <c r="K5082" i="9"/>
  <c r="K5081" i="9"/>
  <c r="K5080" i="9"/>
  <c r="K5079" i="9"/>
  <c r="K5078" i="9"/>
  <c r="K5077" i="9"/>
  <c r="K5076" i="9"/>
  <c r="K5075" i="9"/>
  <c r="K5074" i="9"/>
  <c r="K5073" i="9"/>
  <c r="K5072" i="9"/>
  <c r="K5071" i="9"/>
  <c r="K5070" i="9"/>
  <c r="K5069" i="9"/>
  <c r="K5068" i="9"/>
  <c r="K5067" i="9"/>
  <c r="K5066" i="9"/>
  <c r="K5065" i="9"/>
  <c r="K5064" i="9"/>
  <c r="K5063" i="9"/>
  <c r="K5062" i="9"/>
  <c r="K5061" i="9"/>
  <c r="K5060" i="9"/>
  <c r="K5059" i="9"/>
  <c r="K5058" i="9"/>
  <c r="K5057" i="9"/>
  <c r="K5056" i="9"/>
  <c r="K5055" i="9"/>
  <c r="K5054" i="9"/>
  <c r="K5053" i="9"/>
  <c r="K5052" i="9"/>
  <c r="K5051" i="9"/>
  <c r="K5050" i="9"/>
  <c r="K5049" i="9"/>
  <c r="K5048" i="9"/>
  <c r="K5047" i="9"/>
  <c r="K5046" i="9"/>
  <c r="K5045" i="9"/>
  <c r="K5044" i="9"/>
  <c r="K5043" i="9"/>
  <c r="K5042" i="9"/>
  <c r="K5041" i="9"/>
  <c r="K5040" i="9"/>
  <c r="K5039" i="9"/>
  <c r="K5038" i="9"/>
  <c r="K5037" i="9"/>
  <c r="K5036" i="9"/>
  <c r="K5035" i="9"/>
  <c r="K5034" i="9"/>
  <c r="K5033" i="9"/>
  <c r="K5032" i="9"/>
  <c r="K5031" i="9"/>
  <c r="K5030" i="9"/>
  <c r="K5029" i="9"/>
  <c r="K5028" i="9"/>
  <c r="K5027" i="9"/>
  <c r="K5026" i="9"/>
  <c r="K5025" i="9"/>
  <c r="K5024" i="9"/>
  <c r="K5023" i="9"/>
  <c r="K5022" i="9"/>
  <c r="K5021" i="9"/>
  <c r="K5020" i="9"/>
  <c r="K5019" i="9"/>
  <c r="K5018" i="9"/>
  <c r="K5017" i="9"/>
  <c r="K5016" i="9"/>
  <c r="K5015" i="9"/>
  <c r="K5014" i="9"/>
  <c r="K5013" i="9"/>
  <c r="K5012" i="9"/>
  <c r="K5011" i="9"/>
  <c r="K5010" i="9"/>
  <c r="K5009" i="9"/>
  <c r="K5008" i="9"/>
  <c r="K5007" i="9"/>
  <c r="K5006" i="9"/>
  <c r="K5005" i="9"/>
  <c r="K5004" i="9"/>
  <c r="K5003" i="9"/>
  <c r="K5002" i="9"/>
  <c r="K5001" i="9"/>
  <c r="K5000" i="9"/>
  <c r="K4999" i="9"/>
  <c r="K4998" i="9"/>
  <c r="K4997" i="9"/>
  <c r="K4996" i="9"/>
  <c r="K4995" i="9"/>
  <c r="K4994" i="9"/>
  <c r="K4993" i="9"/>
  <c r="K4992" i="9"/>
  <c r="K4991" i="9"/>
  <c r="K4990" i="9"/>
  <c r="K4989" i="9"/>
  <c r="K4988" i="9"/>
  <c r="K4987" i="9"/>
  <c r="K4986" i="9"/>
  <c r="K4985" i="9"/>
  <c r="K4984" i="9"/>
  <c r="K4983" i="9"/>
  <c r="K4982" i="9"/>
  <c r="K4981" i="9"/>
  <c r="K4980" i="9"/>
  <c r="K4979" i="9"/>
  <c r="K4978" i="9"/>
  <c r="K4977" i="9"/>
  <c r="K4976" i="9"/>
  <c r="K4975" i="9"/>
  <c r="K4974" i="9"/>
  <c r="K4973" i="9"/>
  <c r="K4972" i="9"/>
  <c r="K4971" i="9"/>
  <c r="K4970" i="9"/>
  <c r="K4969" i="9"/>
  <c r="K4968" i="9"/>
  <c r="K4967" i="9"/>
  <c r="K4966" i="9"/>
  <c r="K4965" i="9"/>
  <c r="K4964" i="9"/>
  <c r="K4963" i="9"/>
  <c r="K4962" i="9"/>
  <c r="K4961" i="9"/>
  <c r="K4960" i="9"/>
  <c r="K4959" i="9"/>
  <c r="K4958" i="9"/>
  <c r="K4957" i="9"/>
  <c r="K4956" i="9"/>
  <c r="K4955" i="9"/>
  <c r="K4954" i="9"/>
  <c r="K4953" i="9"/>
  <c r="K4952" i="9"/>
  <c r="K4951" i="9"/>
  <c r="K4950" i="9"/>
  <c r="K4949" i="9"/>
  <c r="K4948" i="9"/>
  <c r="K4947" i="9"/>
  <c r="K4946" i="9"/>
  <c r="K4945" i="9"/>
  <c r="K4944" i="9"/>
  <c r="K4943" i="9"/>
  <c r="K4942" i="9"/>
  <c r="K4941" i="9"/>
  <c r="K4940" i="9"/>
  <c r="K4939" i="9"/>
  <c r="K4938" i="9"/>
  <c r="K4937" i="9"/>
  <c r="K4936" i="9"/>
  <c r="K4935" i="9"/>
  <c r="K4934" i="9"/>
  <c r="K4933" i="9"/>
  <c r="K4932" i="9"/>
  <c r="K4931" i="9"/>
  <c r="K4930" i="9"/>
  <c r="K4929" i="9"/>
  <c r="K4928" i="9"/>
  <c r="K4927" i="9"/>
  <c r="K4926" i="9"/>
  <c r="K4925" i="9"/>
  <c r="K4924" i="9"/>
  <c r="K4923" i="9"/>
  <c r="K4922" i="9"/>
  <c r="K4921" i="9"/>
  <c r="K4920" i="9"/>
  <c r="K4919" i="9"/>
  <c r="K4918" i="9"/>
  <c r="K4917" i="9"/>
  <c r="K4916" i="9"/>
  <c r="K4915" i="9"/>
  <c r="K4914" i="9"/>
  <c r="K4913" i="9"/>
  <c r="K4912" i="9"/>
  <c r="K4911" i="9"/>
  <c r="K4910" i="9"/>
  <c r="K4909" i="9"/>
  <c r="K4908" i="9"/>
  <c r="K4907" i="9"/>
  <c r="K4906" i="9"/>
  <c r="K4905" i="9"/>
  <c r="K4904" i="9"/>
  <c r="K4903" i="9"/>
  <c r="K4902" i="9"/>
  <c r="K4901" i="9"/>
  <c r="K4900" i="9"/>
  <c r="K4899" i="9"/>
  <c r="K4898" i="9"/>
  <c r="K4897" i="9"/>
  <c r="K4896" i="9"/>
  <c r="K4895" i="9"/>
  <c r="K4894" i="9"/>
  <c r="K4893" i="9"/>
  <c r="K4892" i="9"/>
  <c r="K4891" i="9"/>
  <c r="K4890" i="9"/>
  <c r="K4889" i="9"/>
  <c r="K4888" i="9"/>
  <c r="K4887" i="9"/>
  <c r="K4886" i="9"/>
  <c r="K4885" i="9"/>
  <c r="K4884" i="9"/>
  <c r="K4883" i="9"/>
  <c r="K4882" i="9"/>
  <c r="K4881" i="9"/>
  <c r="K4880" i="9"/>
  <c r="K4879" i="9"/>
  <c r="K4878" i="9"/>
  <c r="K4877" i="9"/>
  <c r="K4876" i="9"/>
  <c r="K4875" i="9"/>
  <c r="K4874" i="9"/>
  <c r="K4873" i="9"/>
  <c r="K4872" i="9"/>
  <c r="K4871" i="9"/>
  <c r="K4870" i="9"/>
  <c r="K4869" i="9"/>
  <c r="K4868" i="9"/>
  <c r="K4867" i="9"/>
  <c r="K4866" i="9"/>
  <c r="K4865" i="9"/>
  <c r="K4864" i="9"/>
  <c r="K4863" i="9"/>
  <c r="K4862" i="9"/>
  <c r="K4861" i="9"/>
  <c r="K4860" i="9"/>
  <c r="K4859" i="9"/>
  <c r="K4858" i="9"/>
  <c r="K4857" i="9"/>
  <c r="K4856" i="9"/>
  <c r="K4855" i="9"/>
  <c r="K4854" i="9"/>
  <c r="K4853" i="9"/>
  <c r="K4852" i="9"/>
  <c r="K4851" i="9"/>
  <c r="K4850" i="9"/>
  <c r="K4849" i="9"/>
  <c r="K4848" i="9"/>
  <c r="K4847" i="9"/>
  <c r="K4846" i="9"/>
  <c r="K4845" i="9"/>
  <c r="K4844" i="9"/>
  <c r="K4843" i="9"/>
  <c r="K4842" i="9"/>
  <c r="K4841" i="9"/>
  <c r="K4840" i="9"/>
  <c r="K4839" i="9"/>
  <c r="K4838" i="9"/>
  <c r="K4837" i="9"/>
  <c r="K4836" i="9"/>
  <c r="K4835" i="9"/>
  <c r="K4834" i="9"/>
  <c r="K4833" i="9"/>
  <c r="K4832" i="9"/>
  <c r="K4831" i="9"/>
  <c r="K4830" i="9"/>
  <c r="K4829" i="9"/>
  <c r="K4828" i="9"/>
  <c r="K4827" i="9"/>
  <c r="K4826" i="9"/>
  <c r="K4825" i="9"/>
  <c r="K4824" i="9"/>
  <c r="K4823" i="9"/>
  <c r="K4822" i="9"/>
  <c r="K4821" i="9"/>
  <c r="K4820" i="9"/>
  <c r="K4819" i="9"/>
  <c r="K4818" i="9"/>
  <c r="K4817" i="9"/>
  <c r="K4816" i="9"/>
  <c r="K4815" i="9"/>
  <c r="K4814" i="9"/>
  <c r="K4813" i="9"/>
  <c r="K4812" i="9"/>
  <c r="K4811" i="9"/>
  <c r="K4810" i="9"/>
  <c r="K4809" i="9"/>
  <c r="K4808" i="9"/>
  <c r="K4807" i="9"/>
  <c r="K4806" i="9"/>
  <c r="K4805" i="9"/>
  <c r="K4804" i="9"/>
  <c r="K4803" i="9"/>
  <c r="K4802" i="9"/>
  <c r="K4801" i="9"/>
  <c r="K4800" i="9"/>
  <c r="K4799" i="9"/>
  <c r="K4798" i="9"/>
  <c r="K4797" i="9"/>
  <c r="K4796" i="9"/>
  <c r="K4795" i="9"/>
  <c r="K4794" i="9"/>
  <c r="K4793" i="9"/>
  <c r="K4792" i="9"/>
  <c r="K4791" i="9"/>
  <c r="K4790" i="9"/>
  <c r="K4789" i="9"/>
  <c r="K4788" i="9"/>
  <c r="K4787" i="9"/>
  <c r="K4786" i="9"/>
  <c r="K4785" i="9"/>
  <c r="K4784" i="9"/>
  <c r="K4783" i="9"/>
  <c r="K4782" i="9"/>
  <c r="K4781" i="9"/>
  <c r="K4780" i="9"/>
  <c r="K4779" i="9"/>
  <c r="K4778" i="9"/>
  <c r="K4777" i="9"/>
  <c r="K4776" i="9"/>
  <c r="K4775" i="9"/>
  <c r="K4774" i="9"/>
  <c r="K4773" i="9"/>
  <c r="K4772" i="9"/>
  <c r="K4771" i="9"/>
  <c r="K4770" i="9"/>
  <c r="K4769" i="9"/>
  <c r="K4768" i="9"/>
  <c r="K4767" i="9"/>
  <c r="K4766" i="9"/>
  <c r="K4765" i="9"/>
  <c r="K4764" i="9"/>
  <c r="K4763" i="9"/>
  <c r="K4762" i="9"/>
  <c r="K4761" i="9"/>
  <c r="K4760" i="9"/>
  <c r="K4759" i="9"/>
  <c r="K4758" i="9"/>
  <c r="K4757" i="9"/>
  <c r="K4756" i="9"/>
  <c r="K4755" i="9"/>
  <c r="K4754" i="9"/>
  <c r="K4753" i="9"/>
  <c r="K4752" i="9"/>
  <c r="K4751" i="9"/>
  <c r="K4750" i="9"/>
  <c r="K4749" i="9"/>
  <c r="K4748" i="9"/>
  <c r="K4747" i="9"/>
  <c r="K4746" i="9"/>
  <c r="K4745" i="9"/>
  <c r="K4744" i="9"/>
  <c r="K4743" i="9"/>
  <c r="K4742" i="9"/>
  <c r="K4741" i="9"/>
  <c r="K4740" i="9"/>
  <c r="K4739" i="9"/>
  <c r="K4738" i="9"/>
  <c r="K4737" i="9"/>
  <c r="K4736" i="9"/>
  <c r="K4735" i="9"/>
  <c r="K4734" i="9"/>
  <c r="K4733" i="9"/>
  <c r="K4732" i="9"/>
  <c r="K4731" i="9"/>
  <c r="K4730" i="9"/>
  <c r="K4729" i="9"/>
  <c r="K4728" i="9"/>
  <c r="K4727" i="9"/>
  <c r="K4726" i="9"/>
  <c r="K4725" i="9"/>
  <c r="K4724" i="9"/>
  <c r="K4723" i="9"/>
  <c r="K4722" i="9"/>
  <c r="K4721" i="9"/>
  <c r="K4720" i="9"/>
  <c r="K4719" i="9"/>
  <c r="K4718" i="9"/>
  <c r="K4717" i="9"/>
  <c r="K4716" i="9"/>
  <c r="K4715" i="9"/>
  <c r="K4714" i="9"/>
  <c r="K4713" i="9"/>
  <c r="K4712" i="9"/>
  <c r="K4711" i="9"/>
  <c r="K4710" i="9"/>
  <c r="K4709" i="9"/>
  <c r="K4708" i="9"/>
  <c r="K4707" i="9"/>
  <c r="K4706" i="9"/>
  <c r="K4705" i="9"/>
  <c r="K4704" i="9"/>
  <c r="K4703" i="9"/>
  <c r="K4702" i="9"/>
  <c r="K4701" i="9"/>
  <c r="K4700" i="9"/>
  <c r="K4699" i="9"/>
  <c r="K4698" i="9"/>
  <c r="K4697" i="9"/>
  <c r="K4696" i="9"/>
  <c r="K4695" i="9"/>
  <c r="K4694" i="9"/>
  <c r="K4693" i="9"/>
  <c r="K4692" i="9"/>
  <c r="K4691" i="9"/>
  <c r="K4690" i="9"/>
  <c r="K4689" i="9"/>
  <c r="K4688" i="9"/>
  <c r="K4687" i="9"/>
  <c r="K4686" i="9"/>
  <c r="K4685" i="9"/>
  <c r="K4684" i="9"/>
  <c r="K4683" i="9"/>
  <c r="K4682" i="9"/>
  <c r="K4681" i="9"/>
  <c r="K4680" i="9"/>
  <c r="K4679" i="9"/>
  <c r="K4678" i="9"/>
  <c r="K4677" i="9"/>
  <c r="K4676" i="9"/>
  <c r="K4675" i="9"/>
  <c r="K4674" i="9"/>
  <c r="K4673" i="9"/>
  <c r="K4672" i="9"/>
  <c r="K4671" i="9"/>
  <c r="K4670" i="9"/>
  <c r="K4669" i="9"/>
  <c r="K4668" i="9"/>
  <c r="K4667" i="9"/>
  <c r="K4666" i="9"/>
  <c r="K4665" i="9"/>
  <c r="K4664" i="9"/>
  <c r="K4663" i="9"/>
  <c r="K4662" i="9"/>
  <c r="K4661" i="9"/>
  <c r="K4660" i="9"/>
  <c r="K4659" i="9"/>
  <c r="K4658" i="9"/>
  <c r="K4657" i="9"/>
  <c r="K4656" i="9"/>
  <c r="K4655" i="9"/>
  <c r="K4654" i="9"/>
  <c r="K4653" i="9"/>
  <c r="K4652" i="9"/>
  <c r="K4651" i="9"/>
  <c r="K4650" i="9"/>
  <c r="K4649" i="9"/>
  <c r="K4648" i="9"/>
  <c r="K4647" i="9"/>
  <c r="K4646" i="9"/>
  <c r="K4645" i="9"/>
  <c r="K4644" i="9"/>
  <c r="K4643" i="9"/>
  <c r="K4642" i="9"/>
  <c r="K4641" i="9"/>
  <c r="K4640" i="9"/>
  <c r="K4639" i="9"/>
  <c r="K4638" i="9"/>
  <c r="K4637" i="9"/>
  <c r="K4636" i="9"/>
  <c r="K4635" i="9"/>
  <c r="K4634" i="9"/>
  <c r="K4633" i="9"/>
  <c r="K4632" i="9"/>
  <c r="K4631" i="9"/>
  <c r="K4630" i="9"/>
  <c r="K4629" i="9"/>
  <c r="K4628" i="9"/>
  <c r="K4627" i="9"/>
  <c r="K4626" i="9"/>
  <c r="K4625" i="9"/>
  <c r="K4624" i="9"/>
  <c r="K4623" i="9"/>
  <c r="K4622" i="9"/>
  <c r="K4621" i="9"/>
  <c r="K4620" i="9"/>
  <c r="K4619" i="9"/>
  <c r="K4618" i="9"/>
  <c r="K4617" i="9"/>
  <c r="K4616" i="9"/>
  <c r="K4615" i="9"/>
  <c r="K4614" i="9"/>
  <c r="K4613" i="9"/>
  <c r="K4612" i="9"/>
  <c r="K4611" i="9"/>
  <c r="K4610" i="9"/>
  <c r="K4609" i="9"/>
  <c r="K4608" i="9"/>
  <c r="K4607" i="9"/>
  <c r="K4606" i="9"/>
  <c r="K4605" i="9"/>
  <c r="K4604" i="9"/>
  <c r="K4603" i="9"/>
  <c r="K4602" i="9"/>
  <c r="K4601" i="9"/>
  <c r="K4600" i="9"/>
  <c r="K4599" i="9"/>
  <c r="K4598" i="9"/>
  <c r="K4597" i="9"/>
  <c r="K4596" i="9"/>
  <c r="K4595" i="9"/>
  <c r="K4594" i="9"/>
  <c r="K4593" i="9"/>
  <c r="K4592" i="9"/>
  <c r="K4591" i="9"/>
  <c r="K4590" i="9"/>
  <c r="K4589" i="9"/>
  <c r="K4588" i="9"/>
  <c r="K4587" i="9"/>
  <c r="K4586" i="9"/>
  <c r="K4585" i="9"/>
  <c r="K4584" i="9"/>
  <c r="K4583" i="9"/>
  <c r="K4582" i="9"/>
  <c r="K4581" i="9"/>
  <c r="K4580" i="9"/>
  <c r="K4579" i="9"/>
  <c r="K4578" i="9"/>
  <c r="K4577" i="9"/>
  <c r="K4576" i="9"/>
  <c r="K4575" i="9"/>
  <c r="K4574" i="9"/>
  <c r="K4573" i="9"/>
  <c r="K4572" i="9"/>
  <c r="K4571" i="9"/>
  <c r="K4570" i="9"/>
  <c r="K4569" i="9"/>
  <c r="K4568" i="9"/>
  <c r="K4567" i="9"/>
  <c r="K4566" i="9"/>
  <c r="K4565" i="9"/>
  <c r="K4564" i="9"/>
  <c r="K4563" i="9"/>
  <c r="K4562" i="9"/>
  <c r="K4561" i="9"/>
  <c r="K4560" i="9"/>
  <c r="K4559" i="9"/>
  <c r="K4558" i="9"/>
  <c r="K4557" i="9"/>
  <c r="K4556" i="9"/>
  <c r="K4555" i="9"/>
  <c r="K4554" i="9"/>
  <c r="K4553" i="9"/>
  <c r="K4552" i="9"/>
  <c r="K4551" i="9"/>
  <c r="K4550" i="9"/>
  <c r="K4549" i="9"/>
  <c r="K4548" i="9"/>
  <c r="K4547" i="9"/>
  <c r="K4546" i="9"/>
  <c r="K4545" i="9"/>
  <c r="K4544" i="9"/>
  <c r="K4543" i="9"/>
  <c r="K4542" i="9"/>
  <c r="K4541" i="9"/>
  <c r="K4540" i="9"/>
  <c r="K4539" i="9"/>
  <c r="K4538" i="9"/>
  <c r="K4537" i="9"/>
  <c r="K4536" i="9"/>
  <c r="K4535" i="9"/>
  <c r="K4534" i="9"/>
  <c r="K4533" i="9"/>
  <c r="K4532" i="9"/>
  <c r="K4531" i="9"/>
  <c r="K4530" i="9"/>
  <c r="K4529" i="9"/>
  <c r="K4528" i="9"/>
  <c r="K4527" i="9"/>
  <c r="K4526" i="9"/>
  <c r="K4525" i="9"/>
  <c r="K4524" i="9"/>
  <c r="K4523" i="9"/>
  <c r="K4522" i="9"/>
  <c r="K4521" i="9"/>
  <c r="K4520" i="9"/>
  <c r="K4519" i="9"/>
  <c r="K4518" i="9"/>
  <c r="K4517" i="9"/>
  <c r="K4516" i="9"/>
  <c r="K4515" i="9"/>
  <c r="K4514" i="9"/>
  <c r="K4513" i="9"/>
  <c r="K4512" i="9"/>
  <c r="K4511" i="9"/>
  <c r="K4510" i="9"/>
  <c r="K4509" i="9"/>
  <c r="K4508" i="9"/>
  <c r="K4507" i="9"/>
  <c r="K4506" i="9"/>
  <c r="K4505" i="9"/>
  <c r="K4504" i="9"/>
  <c r="K4503" i="9"/>
  <c r="K4502" i="9"/>
  <c r="K4501" i="9"/>
  <c r="K4500" i="9"/>
  <c r="K4499" i="9"/>
  <c r="K4498" i="9"/>
  <c r="K4497" i="9"/>
  <c r="K4496" i="9"/>
  <c r="K4495" i="9"/>
  <c r="K4494" i="9"/>
  <c r="K4493" i="9"/>
  <c r="K4492" i="9"/>
  <c r="K4491" i="9"/>
  <c r="K4490" i="9"/>
  <c r="K4489" i="9"/>
  <c r="K4488" i="9"/>
  <c r="K4487" i="9"/>
  <c r="K4486" i="9"/>
  <c r="K4485" i="9"/>
  <c r="K4484" i="9"/>
  <c r="K4483" i="9"/>
  <c r="K4482" i="9"/>
  <c r="K4481" i="9"/>
  <c r="K4480" i="9"/>
  <c r="K4479" i="9"/>
  <c r="K4478" i="9"/>
  <c r="K4477" i="9"/>
  <c r="K4476" i="9"/>
  <c r="K4475" i="9"/>
  <c r="K4474" i="9"/>
  <c r="K4473" i="9"/>
  <c r="K4472" i="9"/>
  <c r="K4471" i="9"/>
  <c r="K4470" i="9"/>
  <c r="K4469" i="9"/>
  <c r="K4468" i="9"/>
  <c r="K4467" i="9"/>
  <c r="K4466" i="9"/>
  <c r="K4465" i="9"/>
  <c r="K4464" i="9"/>
  <c r="K4463" i="9"/>
  <c r="K4462" i="9"/>
  <c r="K4461" i="9"/>
  <c r="K4460" i="9"/>
  <c r="K4459" i="9"/>
  <c r="K4458" i="9"/>
  <c r="K4457" i="9"/>
  <c r="K4456" i="9"/>
  <c r="K4455" i="9"/>
  <c r="K4454" i="9"/>
  <c r="K4453" i="9"/>
  <c r="K4452" i="9"/>
  <c r="K4451" i="9"/>
  <c r="K4450" i="9"/>
  <c r="K4449" i="9"/>
  <c r="K4448" i="9"/>
  <c r="K4447" i="9"/>
  <c r="K4446" i="9"/>
  <c r="K4445" i="9"/>
  <c r="K4444" i="9"/>
  <c r="K4443" i="9"/>
  <c r="K4442" i="9"/>
  <c r="K4441" i="9"/>
  <c r="K4440" i="9"/>
  <c r="K4439" i="9"/>
  <c r="K4438" i="9"/>
  <c r="K4437" i="9"/>
  <c r="K4436" i="9"/>
  <c r="K4435" i="9"/>
  <c r="K4434" i="9"/>
  <c r="K4433" i="9"/>
  <c r="K4432" i="9"/>
  <c r="K4431" i="9"/>
  <c r="K4430" i="9"/>
  <c r="K4429" i="9"/>
  <c r="K4428" i="9"/>
  <c r="K4427" i="9"/>
  <c r="K4426" i="9"/>
  <c r="K4425" i="9"/>
  <c r="K4424" i="9"/>
  <c r="K4423" i="9"/>
  <c r="K4422" i="9"/>
  <c r="K4421" i="9"/>
  <c r="K4420" i="9"/>
  <c r="K4419" i="9"/>
  <c r="K4418" i="9"/>
  <c r="K4417" i="9"/>
  <c r="K4416" i="9"/>
  <c r="K4415" i="9"/>
  <c r="K4414" i="9"/>
  <c r="K4413" i="9"/>
  <c r="K4412" i="9"/>
  <c r="K4411" i="9"/>
  <c r="K4410" i="9"/>
  <c r="K4409" i="9"/>
  <c r="K4408" i="9"/>
  <c r="K4407" i="9"/>
  <c r="K4406" i="9"/>
  <c r="K4405" i="9"/>
  <c r="K4404" i="9"/>
  <c r="K4403" i="9"/>
  <c r="K4402" i="9"/>
  <c r="K4401" i="9"/>
  <c r="K4400" i="9"/>
  <c r="K4399" i="9"/>
  <c r="K4398" i="9"/>
  <c r="K4397" i="9"/>
  <c r="K4396" i="9"/>
  <c r="K4395" i="9"/>
  <c r="K4394" i="9"/>
  <c r="K4393" i="9"/>
  <c r="K4392" i="9"/>
  <c r="K4391" i="9"/>
  <c r="K4390" i="9"/>
  <c r="K4389" i="9"/>
  <c r="K4388" i="9"/>
  <c r="K4387" i="9"/>
  <c r="K4386" i="9"/>
  <c r="K4385" i="9"/>
  <c r="K4384" i="9"/>
  <c r="K4383" i="9"/>
  <c r="K4382" i="9"/>
  <c r="K4381" i="9"/>
  <c r="K4380" i="9"/>
  <c r="K4379" i="9"/>
  <c r="K4378" i="9"/>
  <c r="K4377" i="9"/>
  <c r="K4376" i="9"/>
  <c r="K4375" i="9"/>
  <c r="K4374" i="9"/>
  <c r="K4373" i="9"/>
  <c r="K4372" i="9"/>
  <c r="K4371" i="9"/>
  <c r="K4370" i="9"/>
  <c r="K4369" i="9"/>
  <c r="K4368" i="9"/>
  <c r="K4367" i="9"/>
  <c r="K4366" i="9"/>
  <c r="K4365" i="9"/>
  <c r="K4364" i="9"/>
  <c r="K4363" i="9"/>
  <c r="K4362" i="9"/>
  <c r="K4361" i="9"/>
  <c r="K4360" i="9"/>
  <c r="K4359" i="9"/>
  <c r="K4358" i="9"/>
  <c r="K4357" i="9"/>
  <c r="K4356" i="9"/>
  <c r="K4355" i="9"/>
  <c r="K4354" i="9"/>
  <c r="K4353" i="9"/>
  <c r="K4352" i="9"/>
  <c r="K4351" i="9"/>
  <c r="K4350" i="9"/>
  <c r="K4349" i="9"/>
  <c r="K4348" i="9"/>
  <c r="K4347" i="9"/>
  <c r="K4346" i="9"/>
  <c r="K4345" i="9"/>
  <c r="K4344" i="9"/>
  <c r="K4343" i="9"/>
  <c r="K4342" i="9"/>
  <c r="K4341" i="9"/>
  <c r="K4340" i="9"/>
  <c r="K4339" i="9"/>
  <c r="K4338" i="9"/>
  <c r="K4337" i="9"/>
  <c r="K4336" i="9"/>
  <c r="K4335" i="9"/>
  <c r="K4334" i="9"/>
  <c r="K4333" i="9"/>
  <c r="K4332" i="9"/>
  <c r="K4331" i="9"/>
  <c r="K4330" i="9"/>
  <c r="K4329" i="9"/>
  <c r="K4328" i="9"/>
  <c r="K4327" i="9"/>
  <c r="K4326" i="9"/>
  <c r="K4325" i="9"/>
  <c r="K4324" i="9"/>
  <c r="K4323" i="9"/>
  <c r="K4322" i="9"/>
  <c r="K4321" i="9"/>
  <c r="K4320" i="9"/>
  <c r="K4319" i="9"/>
  <c r="K4318" i="9"/>
  <c r="K4317" i="9"/>
  <c r="K4316" i="9"/>
  <c r="K4315" i="9"/>
  <c r="K4314" i="9"/>
  <c r="K4313" i="9"/>
  <c r="K4312" i="9"/>
  <c r="K4311" i="9"/>
  <c r="K4310" i="9"/>
  <c r="K4309" i="9"/>
  <c r="K4308" i="9"/>
  <c r="K4307" i="9"/>
  <c r="K4306" i="9"/>
  <c r="K4305" i="9"/>
  <c r="K4304" i="9"/>
  <c r="K4303" i="9"/>
  <c r="K4302" i="9"/>
  <c r="K4301" i="9"/>
  <c r="K4300" i="9"/>
  <c r="K4299" i="9"/>
  <c r="K4298" i="9"/>
  <c r="K4297" i="9"/>
  <c r="K4296" i="9"/>
  <c r="K4295" i="9"/>
  <c r="K4294" i="9"/>
  <c r="K4293" i="9"/>
  <c r="K4292" i="9"/>
  <c r="K4291" i="9"/>
  <c r="K4290" i="9"/>
  <c r="K4289" i="9"/>
  <c r="K4288" i="9"/>
  <c r="K4287" i="9"/>
  <c r="K4286" i="9"/>
  <c r="K4285" i="9"/>
  <c r="K4284" i="9"/>
  <c r="K4283" i="9"/>
  <c r="K4282" i="9"/>
  <c r="K4281" i="9"/>
  <c r="K4280" i="9"/>
  <c r="K4279" i="9"/>
  <c r="K4278" i="9"/>
  <c r="K4277" i="9"/>
  <c r="K4276" i="9"/>
  <c r="K4275" i="9"/>
  <c r="K4274" i="9"/>
  <c r="K4273" i="9"/>
  <c r="K4272" i="9"/>
  <c r="K4271" i="9"/>
  <c r="K4270" i="9"/>
  <c r="K4269" i="9"/>
  <c r="K4268" i="9"/>
  <c r="K4267" i="9"/>
  <c r="K4266" i="9"/>
  <c r="K4265" i="9"/>
  <c r="K4264" i="9"/>
  <c r="K4263" i="9"/>
  <c r="K4262" i="9"/>
  <c r="K4261" i="9"/>
  <c r="K4260" i="9"/>
  <c r="K4259" i="9"/>
  <c r="K4258" i="9"/>
  <c r="K4257" i="9"/>
  <c r="K4256" i="9"/>
  <c r="K4255" i="9"/>
  <c r="K4254" i="9"/>
  <c r="K4253" i="9"/>
  <c r="K4252" i="9"/>
  <c r="K4251" i="9"/>
  <c r="K4250" i="9"/>
  <c r="K4249" i="9"/>
  <c r="K4248" i="9"/>
  <c r="K4247" i="9"/>
  <c r="K4246" i="9"/>
  <c r="K4245" i="9"/>
  <c r="K4244" i="9"/>
  <c r="K4243" i="9"/>
  <c r="K4242" i="9"/>
  <c r="K4241" i="9"/>
  <c r="K4240" i="9"/>
  <c r="K4239" i="9"/>
  <c r="K4238" i="9"/>
  <c r="K4237" i="9"/>
  <c r="K4236" i="9"/>
  <c r="K4235" i="9"/>
  <c r="K4234" i="9"/>
  <c r="K4233" i="9"/>
  <c r="K4232" i="9"/>
  <c r="K4231" i="9"/>
  <c r="K4230" i="9"/>
  <c r="K4229" i="9"/>
  <c r="K4228" i="9"/>
  <c r="K4227" i="9"/>
  <c r="K4226" i="9"/>
  <c r="K4225" i="9"/>
  <c r="K4224" i="9"/>
  <c r="K4223" i="9"/>
  <c r="K4222" i="9"/>
  <c r="K4221" i="9"/>
  <c r="K4220" i="9"/>
  <c r="K4219" i="9"/>
  <c r="K4218" i="9"/>
  <c r="K4217" i="9"/>
  <c r="K4216" i="9"/>
  <c r="K4215" i="9"/>
  <c r="K4214" i="9"/>
  <c r="K4213" i="9"/>
  <c r="K4212" i="9"/>
  <c r="K4211" i="9"/>
  <c r="K4210" i="9"/>
  <c r="K4209" i="9"/>
  <c r="K4208" i="9"/>
  <c r="K4207" i="9"/>
  <c r="K4206" i="9"/>
  <c r="K4205" i="9"/>
  <c r="K4204" i="9"/>
  <c r="K4203" i="9"/>
  <c r="K4202" i="9"/>
  <c r="K4201" i="9"/>
  <c r="K4200" i="9"/>
  <c r="K4199" i="9"/>
  <c r="K4198" i="9"/>
  <c r="K4197" i="9"/>
  <c r="K4196" i="9"/>
  <c r="K4195" i="9"/>
  <c r="K4194" i="9"/>
  <c r="K4193" i="9"/>
  <c r="K4192" i="9"/>
  <c r="K4191" i="9"/>
  <c r="K4190" i="9"/>
  <c r="K4189" i="9"/>
  <c r="K4188" i="9"/>
  <c r="K4187" i="9"/>
  <c r="K4186" i="9"/>
  <c r="K4185" i="9"/>
  <c r="K4184" i="9"/>
  <c r="K4183" i="9"/>
  <c r="K4182" i="9"/>
  <c r="K4181" i="9"/>
  <c r="K4180" i="9"/>
  <c r="K4179" i="9"/>
  <c r="K4178" i="9"/>
  <c r="K4177" i="9"/>
  <c r="K4176" i="9"/>
  <c r="K4175" i="9"/>
  <c r="K4174" i="9"/>
  <c r="K4173" i="9"/>
  <c r="K4172" i="9"/>
  <c r="K4171" i="9"/>
  <c r="K4170" i="9"/>
  <c r="K4169" i="9"/>
  <c r="K4168" i="9"/>
  <c r="K4167" i="9"/>
  <c r="K4166" i="9"/>
  <c r="K4165" i="9"/>
  <c r="K4164" i="9"/>
  <c r="K4163" i="9"/>
  <c r="K4162" i="9"/>
  <c r="K4161" i="9"/>
  <c r="K4160" i="9"/>
  <c r="K4159" i="9"/>
  <c r="K4158" i="9"/>
  <c r="K4157" i="9"/>
  <c r="K4156" i="9"/>
  <c r="K4155" i="9"/>
  <c r="K4154" i="9"/>
  <c r="K4153" i="9"/>
  <c r="K4152" i="9"/>
  <c r="K4151" i="9"/>
  <c r="K4150" i="9"/>
  <c r="K4149" i="9"/>
  <c r="K4148" i="9"/>
  <c r="K4147" i="9"/>
  <c r="K4146" i="9"/>
  <c r="K4145" i="9"/>
  <c r="K4144" i="9"/>
  <c r="K4143" i="9"/>
  <c r="K4142" i="9"/>
  <c r="K4141" i="9"/>
  <c r="K4140" i="9"/>
  <c r="K4139" i="9"/>
  <c r="K4138" i="9"/>
  <c r="K4137" i="9"/>
  <c r="K4136" i="9"/>
  <c r="K4135" i="9"/>
  <c r="K4134" i="9"/>
  <c r="K4133" i="9"/>
  <c r="K4132" i="9"/>
  <c r="K4131" i="9"/>
  <c r="K4130" i="9"/>
  <c r="K4129" i="9"/>
  <c r="K4128" i="9"/>
  <c r="K4127" i="9"/>
  <c r="K4126" i="9"/>
  <c r="K4125" i="9"/>
  <c r="K4124" i="9"/>
  <c r="K4123" i="9"/>
  <c r="K4122" i="9"/>
  <c r="K4121" i="9"/>
  <c r="K4120" i="9"/>
  <c r="K4119" i="9"/>
  <c r="K4118" i="9"/>
  <c r="K4117" i="9"/>
  <c r="K4116" i="9"/>
  <c r="K4115" i="9"/>
  <c r="K4114" i="9"/>
  <c r="K4113" i="9"/>
  <c r="K4112" i="9"/>
  <c r="K4111" i="9"/>
  <c r="K4110" i="9"/>
  <c r="K4109" i="9"/>
  <c r="K4108" i="9"/>
  <c r="K4107" i="9"/>
  <c r="K4106" i="9"/>
  <c r="K4105" i="9"/>
  <c r="K4104" i="9"/>
  <c r="K4103" i="9"/>
  <c r="K4102" i="9"/>
  <c r="K4101" i="9"/>
  <c r="K4100" i="9"/>
  <c r="K4099" i="9"/>
  <c r="K4098" i="9"/>
  <c r="K4097" i="9"/>
  <c r="K4096" i="9"/>
  <c r="K4095" i="9"/>
  <c r="K4094" i="9"/>
  <c r="K4093" i="9"/>
  <c r="K4092" i="9"/>
  <c r="K4091" i="9"/>
  <c r="K4090" i="9"/>
  <c r="K4089" i="9"/>
  <c r="K4088" i="9"/>
  <c r="K4087" i="9"/>
  <c r="K4086" i="9"/>
  <c r="K4085" i="9"/>
  <c r="K4084" i="9"/>
  <c r="K4083" i="9"/>
  <c r="K4082" i="9"/>
  <c r="K4081" i="9"/>
  <c r="K4080" i="9"/>
  <c r="K4079" i="9"/>
  <c r="K4078" i="9"/>
  <c r="K4077" i="9"/>
  <c r="K4076" i="9"/>
  <c r="K4075" i="9"/>
  <c r="K4074" i="9"/>
  <c r="K4073" i="9"/>
  <c r="K4072" i="9"/>
  <c r="K4071" i="9"/>
  <c r="K4070" i="9"/>
  <c r="K4069" i="9"/>
  <c r="K4068" i="9"/>
  <c r="K4067" i="9"/>
  <c r="K4066" i="9"/>
  <c r="K4065" i="9"/>
  <c r="K4064" i="9"/>
  <c r="K4063" i="9"/>
  <c r="K4062" i="9"/>
  <c r="K4061" i="9"/>
  <c r="K4060" i="9"/>
  <c r="K4059" i="9"/>
  <c r="K4058" i="9"/>
  <c r="K4057" i="9"/>
  <c r="K4056" i="9"/>
  <c r="K4055" i="9"/>
  <c r="K4054" i="9"/>
  <c r="K4053" i="9"/>
  <c r="K4052" i="9"/>
  <c r="K4051" i="9"/>
  <c r="K4050" i="9"/>
  <c r="K4049" i="9"/>
  <c r="K4048" i="9"/>
  <c r="K4047" i="9"/>
  <c r="K4046" i="9"/>
  <c r="K4045" i="9"/>
  <c r="K4044" i="9"/>
  <c r="K4043" i="9"/>
  <c r="K4042" i="9"/>
  <c r="K4041" i="9"/>
  <c r="K4040" i="9"/>
  <c r="K4039" i="9"/>
  <c r="K4038" i="9"/>
  <c r="K4037" i="9"/>
  <c r="K4036" i="9"/>
  <c r="K4035" i="9"/>
  <c r="K4034" i="9"/>
  <c r="K4033" i="9"/>
  <c r="K4032" i="9"/>
  <c r="K4031" i="9"/>
  <c r="K4030" i="9"/>
  <c r="K4029" i="9"/>
  <c r="K4028" i="9"/>
  <c r="K4027" i="9"/>
  <c r="K4026" i="9"/>
  <c r="K4025" i="9"/>
  <c r="K4024" i="9"/>
  <c r="K4023" i="9"/>
  <c r="K4022" i="9"/>
  <c r="K4021" i="9"/>
  <c r="K4020" i="9"/>
  <c r="K4019" i="9"/>
  <c r="K4018" i="9"/>
  <c r="K4017" i="9"/>
  <c r="K4016" i="9"/>
  <c r="K4015" i="9"/>
  <c r="K4014" i="9"/>
  <c r="K4013" i="9"/>
  <c r="K4012" i="9"/>
  <c r="K4011" i="9"/>
  <c r="K4010" i="9"/>
  <c r="K4009" i="9"/>
  <c r="K4008" i="9"/>
  <c r="K4007" i="9"/>
  <c r="K4006" i="9"/>
  <c r="K4005" i="9"/>
  <c r="K4004" i="9"/>
  <c r="K4003" i="9"/>
  <c r="K4002" i="9"/>
  <c r="K4001" i="9"/>
  <c r="K4000" i="9"/>
  <c r="K3999" i="9"/>
  <c r="K3998" i="9"/>
  <c r="K3997" i="9"/>
  <c r="K3996" i="9"/>
  <c r="K3995" i="9"/>
  <c r="K3994" i="9"/>
  <c r="K3993" i="9"/>
  <c r="K3992" i="9"/>
  <c r="K3991" i="9"/>
  <c r="K3990" i="9"/>
  <c r="K3989" i="9"/>
  <c r="K3988" i="9"/>
  <c r="K3987" i="9"/>
  <c r="K3986" i="9"/>
  <c r="K3985" i="9"/>
  <c r="K3984" i="9"/>
  <c r="K3983" i="9"/>
  <c r="K3982" i="9"/>
  <c r="K3981" i="9"/>
  <c r="K3980" i="9"/>
  <c r="K3979" i="9"/>
  <c r="K3978" i="9"/>
  <c r="K3977" i="9"/>
  <c r="K3976" i="9"/>
  <c r="K3975" i="9"/>
  <c r="K3974" i="9"/>
  <c r="K3973" i="9"/>
  <c r="K3972" i="9"/>
  <c r="K3971" i="9"/>
  <c r="K3970" i="9"/>
  <c r="K3969" i="9"/>
  <c r="K3968" i="9"/>
  <c r="K3967" i="9"/>
  <c r="K3966" i="9"/>
  <c r="K3965" i="9"/>
  <c r="K3964" i="9"/>
  <c r="K3963" i="9"/>
  <c r="K3962" i="9"/>
  <c r="K3961" i="9"/>
  <c r="K3960" i="9"/>
  <c r="K3959" i="9"/>
  <c r="K3958" i="9"/>
  <c r="K3957" i="9"/>
  <c r="K3956" i="9"/>
  <c r="K3955" i="9"/>
  <c r="K3954" i="9"/>
  <c r="K3953" i="9"/>
  <c r="K3952" i="9"/>
  <c r="K3951" i="9"/>
  <c r="K3950" i="9"/>
  <c r="K3949" i="9"/>
  <c r="K3948" i="9"/>
  <c r="K3947" i="9"/>
  <c r="K3946" i="9"/>
  <c r="K3945" i="9"/>
  <c r="K3944" i="9"/>
  <c r="K3943" i="9"/>
  <c r="K3942" i="9"/>
  <c r="K3941" i="9"/>
  <c r="K3940" i="9"/>
  <c r="K3939" i="9"/>
  <c r="K3938" i="9"/>
  <c r="K3937" i="9"/>
  <c r="K3936" i="9"/>
  <c r="K3935" i="9"/>
  <c r="K3934" i="9"/>
  <c r="K3933" i="9"/>
  <c r="K3932" i="9"/>
  <c r="K3931" i="9"/>
  <c r="K3930" i="9"/>
  <c r="K3929" i="9"/>
  <c r="K3928" i="9"/>
  <c r="K3927" i="9"/>
  <c r="K3926" i="9"/>
  <c r="K3925" i="9"/>
  <c r="K3924" i="9"/>
  <c r="K3923" i="9"/>
  <c r="K3922" i="9"/>
  <c r="K3921" i="9"/>
  <c r="K3920" i="9"/>
  <c r="K3919" i="9"/>
  <c r="K3918" i="9"/>
  <c r="K3917" i="9"/>
  <c r="K3916" i="9"/>
  <c r="K3915" i="9"/>
  <c r="K3914" i="9"/>
  <c r="K3913" i="9"/>
  <c r="K3912" i="9"/>
  <c r="K3911" i="9"/>
  <c r="K3910" i="9"/>
  <c r="K3909" i="9"/>
  <c r="K3908" i="9"/>
  <c r="K3907" i="9"/>
  <c r="K3906" i="9"/>
  <c r="K3905" i="9"/>
  <c r="K3904" i="9"/>
  <c r="K3903" i="9"/>
  <c r="K3902" i="9"/>
  <c r="K3901" i="9"/>
  <c r="K3900" i="9"/>
  <c r="K3899" i="9"/>
  <c r="K3898" i="9"/>
  <c r="K3897" i="9"/>
  <c r="K3896" i="9"/>
  <c r="K3895" i="9"/>
  <c r="K3894" i="9"/>
  <c r="K3893" i="9"/>
  <c r="K3892" i="9"/>
  <c r="K3891" i="9"/>
  <c r="K3890" i="9"/>
  <c r="K3889" i="9"/>
  <c r="K3888" i="9"/>
  <c r="K3887" i="9"/>
  <c r="K3886" i="9"/>
  <c r="K3885" i="9"/>
  <c r="K3884" i="9"/>
  <c r="K3883" i="9"/>
  <c r="K3882" i="9"/>
  <c r="K3881" i="9"/>
  <c r="K3880" i="9"/>
  <c r="K3879" i="9"/>
  <c r="K3878" i="9"/>
  <c r="K3877" i="9"/>
  <c r="K3876" i="9"/>
  <c r="K3875" i="9"/>
  <c r="K3874" i="9"/>
  <c r="K3873" i="9"/>
  <c r="K3872" i="9"/>
  <c r="K3871" i="9"/>
  <c r="K3870" i="9"/>
  <c r="K3869" i="9"/>
  <c r="K3868" i="9"/>
  <c r="K3867" i="9"/>
  <c r="K3866" i="9"/>
  <c r="K3865" i="9"/>
  <c r="K3864" i="9"/>
  <c r="K3863" i="9"/>
  <c r="K3862" i="9"/>
  <c r="K3861" i="9"/>
  <c r="K3860" i="9"/>
  <c r="K3859" i="9"/>
  <c r="K3858" i="9"/>
  <c r="K3857" i="9"/>
  <c r="K3856" i="9"/>
  <c r="K3855" i="9"/>
  <c r="K3854" i="9"/>
  <c r="K3853" i="9"/>
  <c r="K3852" i="9"/>
  <c r="K3851" i="9"/>
  <c r="K3850" i="9"/>
  <c r="K3849" i="9"/>
  <c r="K3848" i="9"/>
  <c r="K3847" i="9"/>
  <c r="K3846" i="9"/>
  <c r="K3845" i="9"/>
  <c r="K3844" i="9"/>
  <c r="K3843" i="9"/>
  <c r="K3842" i="9"/>
  <c r="K3841" i="9"/>
  <c r="K3840" i="9"/>
  <c r="K3839" i="9"/>
  <c r="K3838" i="9"/>
  <c r="K3837" i="9"/>
  <c r="K3836" i="9"/>
  <c r="K3835" i="9"/>
  <c r="K3834" i="9"/>
  <c r="K3833" i="9"/>
  <c r="K3832" i="9"/>
  <c r="K3831" i="9"/>
  <c r="K3830" i="9"/>
  <c r="K3829" i="9"/>
  <c r="K3828" i="9"/>
  <c r="K3827" i="9"/>
  <c r="K3826" i="9"/>
  <c r="K3825" i="9"/>
  <c r="K3824" i="9"/>
  <c r="K3823" i="9"/>
  <c r="K3822" i="9"/>
  <c r="K3821" i="9"/>
  <c r="K3820" i="9"/>
  <c r="K3819" i="9"/>
  <c r="K3818" i="9"/>
  <c r="K3817" i="9"/>
  <c r="K3816" i="9"/>
  <c r="K3815" i="9"/>
  <c r="K3814" i="9"/>
  <c r="K3813" i="9"/>
  <c r="K3812" i="9"/>
  <c r="K3811" i="9"/>
  <c r="K3810" i="9"/>
  <c r="K3809" i="9"/>
  <c r="K3808" i="9"/>
  <c r="K3807" i="9"/>
  <c r="K3806" i="9"/>
  <c r="K3805" i="9"/>
  <c r="K3804" i="9"/>
  <c r="K3803" i="9"/>
  <c r="K3802" i="9"/>
  <c r="K3801" i="9"/>
  <c r="K3800" i="9"/>
  <c r="K3799" i="9"/>
  <c r="K3798" i="9"/>
  <c r="K3797" i="9"/>
  <c r="K3796" i="9"/>
  <c r="K3795" i="9"/>
  <c r="K3794" i="9"/>
  <c r="K3793" i="9"/>
  <c r="K3792" i="9"/>
  <c r="K3791" i="9"/>
  <c r="K3790" i="9"/>
  <c r="K3789" i="9"/>
  <c r="K3788" i="9"/>
  <c r="K3787" i="9"/>
  <c r="K3786" i="9"/>
  <c r="K3785" i="9"/>
  <c r="K3784" i="9"/>
  <c r="K3783" i="9"/>
  <c r="K3782" i="9"/>
  <c r="K3781" i="9"/>
  <c r="K3780" i="9"/>
  <c r="K3779" i="9"/>
  <c r="K3778" i="9"/>
  <c r="K3777" i="9"/>
  <c r="K3776" i="9"/>
  <c r="K3775" i="9"/>
  <c r="K3774" i="9"/>
  <c r="K3773" i="9"/>
  <c r="K3772" i="9"/>
  <c r="K3771" i="9"/>
  <c r="K3770" i="9"/>
  <c r="K3769" i="9"/>
  <c r="K3768" i="9"/>
  <c r="K3767" i="9"/>
  <c r="K3766" i="9"/>
  <c r="K3765" i="9"/>
  <c r="K3764" i="9"/>
  <c r="K3763" i="9"/>
  <c r="K3762" i="9"/>
  <c r="K3761" i="9"/>
  <c r="K3760" i="9"/>
  <c r="K3759" i="9"/>
  <c r="K3758" i="9"/>
  <c r="K3757" i="9"/>
  <c r="K3756" i="9"/>
  <c r="K3755" i="9"/>
  <c r="K3754" i="9"/>
  <c r="K3753" i="9"/>
  <c r="K3752" i="9"/>
  <c r="K3751" i="9"/>
  <c r="K3750" i="9"/>
  <c r="K3749" i="9"/>
  <c r="K3748" i="9"/>
  <c r="K3747" i="9"/>
  <c r="K3746" i="9"/>
  <c r="K3745" i="9"/>
  <c r="K3744" i="9"/>
  <c r="K3743" i="9"/>
  <c r="K3742" i="9"/>
  <c r="K3741" i="9"/>
  <c r="K3740" i="9"/>
  <c r="K3739" i="9"/>
  <c r="K3738" i="9"/>
  <c r="K3737" i="9"/>
  <c r="K3736" i="9"/>
  <c r="K3735" i="9"/>
  <c r="K3734" i="9"/>
  <c r="K3733" i="9"/>
  <c r="K3732" i="9"/>
  <c r="K3731" i="9"/>
  <c r="K3730" i="9"/>
  <c r="K3729" i="9"/>
  <c r="K3728" i="9"/>
  <c r="K3727" i="9"/>
  <c r="K3726" i="9"/>
  <c r="K3725" i="9"/>
  <c r="K3724" i="9"/>
  <c r="K3723" i="9"/>
  <c r="K3722" i="9"/>
  <c r="K3721" i="9"/>
  <c r="K3720" i="9"/>
  <c r="K3719" i="9"/>
  <c r="K3718" i="9"/>
  <c r="K3717" i="9"/>
  <c r="K3716" i="9"/>
  <c r="K3715" i="9"/>
  <c r="K3714" i="9"/>
  <c r="K3713" i="9"/>
  <c r="K3712" i="9"/>
  <c r="K3711" i="9"/>
  <c r="K3710" i="9"/>
  <c r="K3709" i="9"/>
  <c r="K3708" i="9"/>
  <c r="K3707" i="9"/>
  <c r="K3706" i="9"/>
  <c r="K3705" i="9"/>
  <c r="K3704" i="9"/>
  <c r="K3703" i="9"/>
  <c r="K3702" i="9"/>
  <c r="K3701" i="9"/>
  <c r="K3700" i="9"/>
  <c r="K3699" i="9"/>
  <c r="K3698" i="9"/>
  <c r="K3697" i="9"/>
  <c r="K3696" i="9"/>
  <c r="K3695" i="9"/>
  <c r="K3694" i="9"/>
  <c r="K3693" i="9"/>
  <c r="K3692" i="9"/>
  <c r="K3691" i="9"/>
  <c r="K3690" i="9"/>
  <c r="K3689" i="9"/>
  <c r="K3688" i="9"/>
  <c r="K3687" i="9"/>
  <c r="K3686" i="9"/>
  <c r="K3685" i="9"/>
  <c r="K3684" i="9"/>
  <c r="K3683" i="9"/>
  <c r="K3682" i="9"/>
  <c r="K3681" i="9"/>
  <c r="K3680" i="9"/>
  <c r="K3679" i="9"/>
  <c r="K3678" i="9"/>
  <c r="K3677" i="9"/>
  <c r="K3676" i="9"/>
  <c r="K3675" i="9"/>
  <c r="K3674" i="9"/>
  <c r="K3673" i="9"/>
  <c r="K3672" i="9"/>
  <c r="K3671" i="9"/>
  <c r="K3670" i="9"/>
  <c r="K3669" i="9"/>
  <c r="K3668" i="9"/>
  <c r="K3667" i="9"/>
  <c r="K3666" i="9"/>
  <c r="K3665" i="9"/>
  <c r="K3664" i="9"/>
  <c r="K3663" i="9"/>
  <c r="K3662" i="9"/>
  <c r="K3661" i="9"/>
  <c r="K3660" i="9"/>
  <c r="K3659" i="9"/>
  <c r="K3658" i="9"/>
  <c r="K3657" i="9"/>
  <c r="K3656" i="9"/>
  <c r="K3655" i="9"/>
  <c r="K3654" i="9"/>
  <c r="K3653" i="9"/>
  <c r="K3652" i="9"/>
  <c r="K3651" i="9"/>
  <c r="K3650" i="9"/>
  <c r="K3649" i="9"/>
  <c r="K3648" i="9"/>
  <c r="K3647" i="9"/>
  <c r="K3646" i="9"/>
  <c r="K3645" i="9"/>
  <c r="K3644" i="9"/>
  <c r="K3643" i="9"/>
  <c r="K3642" i="9"/>
  <c r="K3641" i="9"/>
  <c r="K3640" i="9"/>
  <c r="K3639" i="9"/>
  <c r="K3638" i="9"/>
  <c r="K3637" i="9"/>
  <c r="K3636" i="9"/>
  <c r="K3635" i="9"/>
  <c r="K3634" i="9"/>
  <c r="K3633" i="9"/>
  <c r="K3632" i="9"/>
  <c r="K3631" i="9"/>
  <c r="K3630" i="9"/>
  <c r="K3629" i="9"/>
  <c r="K3628" i="9"/>
  <c r="K3627" i="9"/>
  <c r="K3626" i="9"/>
  <c r="K3625" i="9"/>
  <c r="K3624" i="9"/>
  <c r="K3623" i="9"/>
  <c r="K3622" i="9"/>
  <c r="K3621" i="9"/>
  <c r="K3620" i="9"/>
  <c r="K3619" i="9"/>
  <c r="K3618" i="9"/>
  <c r="K3617" i="9"/>
  <c r="K3616" i="9"/>
  <c r="K3615" i="9"/>
  <c r="K3614" i="9"/>
  <c r="K3613" i="9"/>
  <c r="K3612" i="9"/>
  <c r="K3611" i="9"/>
  <c r="K3610" i="9"/>
  <c r="K3609" i="9"/>
  <c r="K3608" i="9"/>
  <c r="K3607" i="9"/>
  <c r="K3606" i="9"/>
  <c r="K3605" i="9"/>
  <c r="K3604" i="9"/>
  <c r="K3603" i="9"/>
  <c r="K3602" i="9"/>
  <c r="K3601" i="9"/>
  <c r="K3600" i="9"/>
  <c r="K3599" i="9"/>
  <c r="K3598" i="9"/>
  <c r="K3597" i="9"/>
  <c r="K3596" i="9"/>
  <c r="K3595" i="9"/>
  <c r="K3594" i="9"/>
  <c r="K3593" i="9"/>
  <c r="K3592" i="9"/>
  <c r="K3591" i="9"/>
  <c r="K3590" i="9"/>
  <c r="K3589" i="9"/>
  <c r="K3588" i="9"/>
  <c r="K3587" i="9"/>
  <c r="K3586" i="9"/>
  <c r="K3585" i="9"/>
  <c r="K3584" i="9"/>
  <c r="K3583" i="9"/>
  <c r="K3582" i="9"/>
  <c r="K3581" i="9"/>
  <c r="K3580" i="9"/>
  <c r="K3579" i="9"/>
  <c r="K3578" i="9"/>
  <c r="K3577" i="9"/>
  <c r="K3576" i="9"/>
  <c r="K3575" i="9"/>
  <c r="K3574" i="9"/>
  <c r="K3573" i="9"/>
  <c r="K3572" i="9"/>
  <c r="K3571" i="9"/>
  <c r="K3570" i="9"/>
  <c r="K3569" i="9"/>
  <c r="K3568" i="9"/>
  <c r="K3567" i="9"/>
  <c r="K3566" i="9"/>
  <c r="K3565" i="9"/>
  <c r="K3564" i="9"/>
  <c r="K3563" i="9"/>
  <c r="K3562" i="9"/>
  <c r="K3561" i="9"/>
  <c r="K3560" i="9"/>
  <c r="K3559" i="9"/>
  <c r="K3558" i="9"/>
  <c r="K3557" i="9"/>
  <c r="K3556" i="9"/>
  <c r="K3555" i="9"/>
  <c r="K3554" i="9"/>
  <c r="K3553" i="9"/>
  <c r="K3552" i="9"/>
  <c r="K3551" i="9"/>
  <c r="K3550" i="9"/>
  <c r="K3549" i="9"/>
  <c r="K3548" i="9"/>
  <c r="K3547" i="9"/>
  <c r="K3546" i="9"/>
  <c r="K3545" i="9"/>
  <c r="K3544" i="9"/>
  <c r="K3543" i="9"/>
  <c r="K3542" i="9"/>
  <c r="K3541" i="9"/>
  <c r="K3540" i="9"/>
  <c r="K3539" i="9"/>
  <c r="K3538" i="9"/>
  <c r="K3537" i="9"/>
  <c r="K3536" i="9"/>
  <c r="K3535" i="9"/>
  <c r="K3534" i="9"/>
  <c r="K3533" i="9"/>
  <c r="K3532" i="9"/>
  <c r="K3531" i="9"/>
  <c r="K3530" i="9"/>
  <c r="K3529" i="9"/>
  <c r="K3528" i="9"/>
  <c r="K3527" i="9"/>
  <c r="K3526" i="9"/>
  <c r="K3525" i="9"/>
  <c r="K3524" i="9"/>
  <c r="K3523" i="9"/>
  <c r="K3522" i="9"/>
  <c r="K3521" i="9"/>
  <c r="K3520" i="9"/>
  <c r="K3519" i="9"/>
  <c r="K3518" i="9"/>
  <c r="K3517" i="9"/>
  <c r="K3516" i="9"/>
  <c r="K3515" i="9"/>
  <c r="K3514" i="9"/>
  <c r="K3513" i="9"/>
  <c r="K3512" i="9"/>
  <c r="K3511" i="9"/>
  <c r="K3510" i="9"/>
  <c r="K3509" i="9"/>
  <c r="K3508" i="9"/>
  <c r="K3507" i="9"/>
  <c r="K3506" i="9"/>
  <c r="K3505" i="9"/>
  <c r="K3504" i="9"/>
  <c r="K3503" i="9"/>
  <c r="K3502" i="9"/>
  <c r="K3501" i="9"/>
  <c r="K3500" i="9"/>
  <c r="K3499" i="9"/>
  <c r="K3498" i="9"/>
  <c r="K3497" i="9"/>
  <c r="K3496" i="9"/>
  <c r="K3495" i="9"/>
  <c r="K3494" i="9"/>
  <c r="K3493" i="9"/>
  <c r="K3492" i="9"/>
  <c r="K3491" i="9"/>
  <c r="K3490" i="9"/>
  <c r="K3489" i="9"/>
  <c r="K3488" i="9"/>
  <c r="K3487" i="9"/>
  <c r="K3486" i="9"/>
  <c r="K3485" i="9"/>
  <c r="K3484" i="9"/>
  <c r="K3483" i="9"/>
  <c r="K3482" i="9"/>
  <c r="K3481" i="9"/>
  <c r="K3480" i="9"/>
  <c r="K3479" i="9"/>
  <c r="K3478" i="9"/>
  <c r="K3477" i="9"/>
  <c r="K3476" i="9"/>
  <c r="K3475" i="9"/>
  <c r="K3474" i="9"/>
  <c r="K3473" i="9"/>
  <c r="K3472" i="9"/>
  <c r="K3471" i="9"/>
  <c r="K3470" i="9"/>
  <c r="K3469" i="9"/>
  <c r="K3468" i="9"/>
  <c r="K3467" i="9"/>
  <c r="K3466" i="9"/>
  <c r="K3465" i="9"/>
  <c r="K3464" i="9"/>
  <c r="K3463" i="9"/>
  <c r="K3462" i="9"/>
  <c r="K3461" i="9"/>
  <c r="K3460" i="9"/>
  <c r="K3459" i="9"/>
  <c r="K3458" i="9"/>
  <c r="K3457" i="9"/>
  <c r="K3456" i="9"/>
  <c r="K3455" i="9"/>
  <c r="K3454" i="9"/>
  <c r="K3453" i="9"/>
  <c r="K3452" i="9"/>
  <c r="K3451" i="9"/>
  <c r="K3450" i="9"/>
  <c r="K3449" i="9"/>
  <c r="K3448" i="9"/>
  <c r="K3447" i="9"/>
  <c r="K3446" i="9"/>
  <c r="K3445" i="9"/>
  <c r="K3444" i="9"/>
  <c r="K3443" i="9"/>
  <c r="K3442" i="9"/>
  <c r="K3441" i="9"/>
  <c r="K3440" i="9"/>
  <c r="K3439" i="9"/>
  <c r="K3438" i="9"/>
  <c r="K3437" i="9"/>
  <c r="K3436" i="9"/>
  <c r="K3435" i="9"/>
  <c r="K3434" i="9"/>
  <c r="K3433" i="9"/>
  <c r="K3432" i="9"/>
  <c r="K3431" i="9"/>
  <c r="K3430" i="9"/>
  <c r="K3429" i="9"/>
  <c r="K3428" i="9"/>
  <c r="K3427" i="9"/>
  <c r="K3426" i="9"/>
  <c r="K3425" i="9"/>
  <c r="K3424" i="9"/>
  <c r="K3423" i="9"/>
  <c r="K3422" i="9"/>
  <c r="K3421" i="9"/>
  <c r="K3420" i="9"/>
  <c r="K3419" i="9"/>
  <c r="K3418" i="9"/>
  <c r="K3417" i="9"/>
  <c r="K3416" i="9"/>
  <c r="K3415" i="9"/>
  <c r="K3414" i="9"/>
  <c r="K3413" i="9"/>
  <c r="K3412" i="9"/>
  <c r="K3411" i="9"/>
  <c r="K3410" i="9"/>
  <c r="K3409" i="9"/>
  <c r="K3408" i="9"/>
  <c r="K3407" i="9"/>
  <c r="K3406" i="9"/>
  <c r="K3405" i="9"/>
  <c r="K3404" i="9"/>
  <c r="K3403" i="9"/>
  <c r="K3402" i="9"/>
  <c r="K3401" i="9"/>
  <c r="K3400" i="9"/>
  <c r="K3399" i="9"/>
  <c r="K3398" i="9"/>
  <c r="K3397" i="9"/>
  <c r="K3396" i="9"/>
  <c r="K3395" i="9"/>
  <c r="K3394" i="9"/>
  <c r="K3393" i="9"/>
  <c r="K3392" i="9"/>
  <c r="K3391" i="9"/>
  <c r="K3390" i="9"/>
  <c r="K3389" i="9"/>
  <c r="K3388" i="9"/>
  <c r="K3387" i="9"/>
  <c r="K3386" i="9"/>
  <c r="K3385" i="9"/>
  <c r="K3384" i="9"/>
  <c r="K3383" i="9"/>
  <c r="K3382" i="9"/>
  <c r="K3381" i="9"/>
  <c r="K3380" i="9"/>
  <c r="K3379" i="9"/>
  <c r="K3378" i="9"/>
  <c r="K3377" i="9"/>
  <c r="K3376" i="9"/>
  <c r="K3375" i="9"/>
  <c r="K3374" i="9"/>
  <c r="K3373" i="9"/>
  <c r="K3372" i="9"/>
  <c r="K3371" i="9"/>
  <c r="K3370" i="9"/>
  <c r="K3369" i="9"/>
  <c r="K3368" i="9"/>
  <c r="K3367" i="9"/>
  <c r="K3366" i="9"/>
  <c r="K3365" i="9"/>
  <c r="K3364" i="9"/>
  <c r="K3363" i="9"/>
  <c r="K3362" i="9"/>
  <c r="K3361" i="9"/>
  <c r="K3360" i="9"/>
  <c r="K3359" i="9"/>
  <c r="K3358" i="9"/>
  <c r="K3357" i="9"/>
  <c r="K3356" i="9"/>
  <c r="K3355" i="9"/>
  <c r="K3354" i="9"/>
  <c r="K3353" i="9"/>
  <c r="K3352" i="9"/>
  <c r="K3351" i="9"/>
  <c r="K3350" i="9"/>
  <c r="K3349" i="9"/>
  <c r="K3348" i="9"/>
  <c r="K3347" i="9"/>
  <c r="K3346" i="9"/>
  <c r="K3345" i="9"/>
  <c r="K3344" i="9"/>
  <c r="K3343" i="9"/>
  <c r="K3342" i="9"/>
  <c r="K3341" i="9"/>
  <c r="K3340" i="9"/>
  <c r="K3339" i="9"/>
  <c r="K3338" i="9"/>
  <c r="K3337" i="9"/>
  <c r="K3336" i="9"/>
  <c r="K3335" i="9"/>
  <c r="K3334" i="9"/>
  <c r="K3333" i="9"/>
  <c r="K3332" i="9"/>
  <c r="K3331" i="9"/>
  <c r="K3330" i="9"/>
  <c r="K3329" i="9"/>
  <c r="K3328" i="9"/>
  <c r="K3327" i="9"/>
  <c r="K3326" i="9"/>
  <c r="K3325" i="9"/>
  <c r="K3324" i="9"/>
  <c r="K3323" i="9"/>
  <c r="K3322" i="9"/>
  <c r="K3321" i="9"/>
  <c r="K3320" i="9"/>
  <c r="K3319" i="9"/>
  <c r="K3318" i="9"/>
  <c r="K3317" i="9"/>
  <c r="K3316" i="9"/>
  <c r="K3315" i="9"/>
  <c r="K3314" i="9"/>
  <c r="K3313" i="9"/>
  <c r="K3312" i="9"/>
  <c r="K3311" i="9"/>
  <c r="K3310" i="9"/>
  <c r="K3309" i="9"/>
  <c r="K3308" i="9"/>
  <c r="K3307" i="9"/>
  <c r="K3306" i="9"/>
  <c r="K3305" i="9"/>
  <c r="K3304" i="9"/>
  <c r="K3303" i="9"/>
  <c r="K3302" i="9"/>
  <c r="K3301" i="9"/>
  <c r="K3300" i="9"/>
  <c r="K3299" i="9"/>
  <c r="K3298" i="9"/>
  <c r="K3297" i="9"/>
  <c r="K3296" i="9"/>
  <c r="K3295" i="9"/>
  <c r="K3294" i="9"/>
  <c r="K3293" i="9"/>
  <c r="K3292" i="9"/>
  <c r="K3291" i="9"/>
  <c r="K3290" i="9"/>
  <c r="K3289" i="9"/>
  <c r="K3288" i="9"/>
  <c r="K3287" i="9"/>
  <c r="K3286" i="9"/>
  <c r="K3285" i="9"/>
  <c r="K3284" i="9"/>
  <c r="K3283" i="9"/>
  <c r="K3282" i="9"/>
  <c r="K3281" i="9"/>
  <c r="K3280" i="9"/>
  <c r="K3279" i="9"/>
  <c r="K3278" i="9"/>
  <c r="K3277" i="9"/>
  <c r="K3276" i="9"/>
  <c r="K3275" i="9"/>
  <c r="K3274" i="9"/>
  <c r="K3273" i="9"/>
  <c r="K3272" i="9"/>
  <c r="K3271" i="9"/>
  <c r="K3270" i="9"/>
  <c r="K3269" i="9"/>
  <c r="K3268" i="9"/>
  <c r="K3267" i="9"/>
  <c r="K3266" i="9"/>
  <c r="K3265" i="9"/>
  <c r="K3264" i="9"/>
  <c r="K3263" i="9"/>
  <c r="K3262" i="9"/>
  <c r="K3261" i="9"/>
  <c r="K3260" i="9"/>
  <c r="K3259" i="9"/>
  <c r="K3258" i="9"/>
  <c r="K3257" i="9"/>
  <c r="K3256" i="9"/>
  <c r="K3255" i="9"/>
  <c r="K3254" i="9"/>
  <c r="K3253" i="9"/>
  <c r="K3252" i="9"/>
  <c r="K3251" i="9"/>
  <c r="K3250" i="9"/>
  <c r="K3249" i="9"/>
  <c r="K3248" i="9"/>
  <c r="K3247" i="9"/>
  <c r="K3246" i="9"/>
  <c r="K3245" i="9"/>
  <c r="K3244" i="9"/>
  <c r="K3243" i="9"/>
  <c r="K3242" i="9"/>
  <c r="K3241" i="9"/>
  <c r="K3240" i="9"/>
  <c r="K3239" i="9"/>
  <c r="K3238" i="9"/>
  <c r="K3237" i="9"/>
  <c r="K3236" i="9"/>
  <c r="K3235" i="9"/>
  <c r="K3234" i="9"/>
  <c r="K3233" i="9"/>
  <c r="K3232" i="9"/>
  <c r="K3231" i="9"/>
  <c r="K3230" i="9"/>
  <c r="K3229" i="9"/>
  <c r="K3228" i="9"/>
  <c r="K3227" i="9"/>
  <c r="K3226" i="9"/>
  <c r="K3225" i="9"/>
  <c r="K3224" i="9"/>
  <c r="K3223" i="9"/>
  <c r="K3222" i="9"/>
  <c r="K3221" i="9"/>
  <c r="K3220" i="9"/>
  <c r="K3219" i="9"/>
  <c r="K3218" i="9"/>
  <c r="K3217" i="9"/>
  <c r="K3216" i="9"/>
  <c r="K3215" i="9"/>
  <c r="K3214" i="9"/>
  <c r="K3213" i="9"/>
  <c r="K3212" i="9"/>
  <c r="K3211" i="9"/>
  <c r="K3210" i="9"/>
  <c r="K3209" i="9"/>
  <c r="K3208" i="9"/>
  <c r="K3207" i="9"/>
  <c r="K3206" i="9"/>
  <c r="K3205" i="9"/>
  <c r="K3204" i="9"/>
  <c r="K3203" i="9"/>
  <c r="K3202" i="9"/>
  <c r="K3201" i="9"/>
  <c r="K3200" i="9"/>
  <c r="K3199" i="9"/>
  <c r="K3198" i="9"/>
  <c r="K3197" i="9"/>
  <c r="K3196" i="9"/>
  <c r="K3195" i="9"/>
  <c r="K3194" i="9"/>
  <c r="K3193" i="9"/>
  <c r="K3192" i="9"/>
  <c r="K3191" i="9"/>
  <c r="K3190" i="9"/>
  <c r="K3189" i="9"/>
  <c r="K3188" i="9"/>
  <c r="K3187" i="9"/>
  <c r="K3186" i="9"/>
  <c r="K3185" i="9"/>
  <c r="K3184" i="9"/>
  <c r="K3183" i="9"/>
  <c r="K3182" i="9"/>
  <c r="K3181" i="9"/>
  <c r="K3180" i="9"/>
  <c r="K3179" i="9"/>
  <c r="K3178" i="9"/>
  <c r="K3177" i="9"/>
  <c r="K3176" i="9"/>
  <c r="K3175" i="9"/>
  <c r="K3174" i="9"/>
  <c r="K3173" i="9"/>
  <c r="K3172" i="9"/>
  <c r="K3171" i="9"/>
  <c r="K3170" i="9"/>
  <c r="K3169" i="9"/>
  <c r="K3168" i="9"/>
  <c r="K3167" i="9"/>
  <c r="K3166" i="9"/>
  <c r="K3165" i="9"/>
  <c r="K3164" i="9"/>
  <c r="K3163" i="9"/>
  <c r="K3162" i="9"/>
  <c r="K3161" i="9"/>
  <c r="K3160" i="9"/>
  <c r="K3159" i="9"/>
  <c r="K3158" i="9"/>
  <c r="K3157" i="9"/>
  <c r="K3156" i="9"/>
  <c r="K3155" i="9"/>
  <c r="K3154" i="9"/>
  <c r="K3153" i="9"/>
  <c r="K3152" i="9"/>
  <c r="K3151" i="9"/>
  <c r="K3150" i="9"/>
  <c r="K3149" i="9"/>
  <c r="K3148" i="9"/>
  <c r="K3147" i="9"/>
  <c r="K3146" i="9"/>
  <c r="K3145" i="9"/>
  <c r="K3144" i="9"/>
  <c r="K3143" i="9"/>
  <c r="K3142" i="9"/>
  <c r="K3141" i="9"/>
  <c r="K3140" i="9"/>
  <c r="K3139" i="9"/>
  <c r="K3138" i="9"/>
  <c r="K3137" i="9"/>
  <c r="K3136" i="9"/>
  <c r="K3135" i="9"/>
  <c r="K3134" i="9"/>
  <c r="K3133" i="9"/>
  <c r="K3132" i="9"/>
  <c r="K3131" i="9"/>
  <c r="K3130" i="9"/>
  <c r="K3129" i="9"/>
  <c r="K3128" i="9"/>
  <c r="K3127" i="9"/>
  <c r="K3126" i="9"/>
  <c r="K3125" i="9"/>
  <c r="K3124" i="9"/>
  <c r="K3123" i="9"/>
  <c r="K3122" i="9"/>
  <c r="K3121" i="9"/>
  <c r="K3120" i="9"/>
  <c r="K3119" i="9"/>
  <c r="K3118" i="9"/>
  <c r="K3117" i="9"/>
  <c r="K3116" i="9"/>
  <c r="K3115" i="9"/>
  <c r="K3114" i="9"/>
  <c r="K3113" i="9"/>
  <c r="K3112" i="9"/>
  <c r="K3111" i="9"/>
  <c r="K3110" i="9"/>
  <c r="K3109" i="9"/>
  <c r="K3108" i="9"/>
  <c r="K3107" i="9"/>
  <c r="K3106" i="9"/>
  <c r="K3105" i="9"/>
  <c r="K3104" i="9"/>
  <c r="K3103" i="9"/>
  <c r="K3102" i="9"/>
  <c r="K3101" i="9"/>
  <c r="K3100" i="9"/>
  <c r="K3099" i="9"/>
  <c r="K3098" i="9"/>
  <c r="K3097" i="9"/>
  <c r="K3096" i="9"/>
  <c r="K3095" i="9"/>
  <c r="K3094" i="9"/>
  <c r="K3093" i="9"/>
  <c r="K3092" i="9"/>
  <c r="K3091" i="9"/>
  <c r="K3090" i="9"/>
  <c r="K3089" i="9"/>
  <c r="K3088" i="9"/>
  <c r="K3087" i="9"/>
  <c r="K3086" i="9"/>
  <c r="K3085" i="9"/>
  <c r="K3084" i="9"/>
  <c r="K3083" i="9"/>
  <c r="K3082" i="9"/>
  <c r="K3081" i="9"/>
  <c r="K3080" i="9"/>
  <c r="K3079" i="9"/>
  <c r="K3078" i="9"/>
  <c r="K3077" i="9"/>
  <c r="K3076" i="9"/>
  <c r="K3075" i="9"/>
  <c r="K3074" i="9"/>
  <c r="K3073" i="9"/>
  <c r="K3072" i="9"/>
  <c r="K3071" i="9"/>
  <c r="K3070" i="9"/>
  <c r="K3069" i="9"/>
  <c r="K3068" i="9"/>
  <c r="K3067" i="9"/>
  <c r="K3066" i="9"/>
  <c r="K3065" i="9"/>
  <c r="K3064" i="9"/>
  <c r="K3063" i="9"/>
  <c r="K3062" i="9"/>
  <c r="K3061" i="9"/>
  <c r="K3060" i="9"/>
  <c r="K3059" i="9"/>
  <c r="K3058" i="9"/>
  <c r="K3057" i="9"/>
  <c r="K3056" i="9"/>
  <c r="K3055" i="9"/>
  <c r="K3054" i="9"/>
  <c r="K3053" i="9"/>
  <c r="K3052" i="9"/>
  <c r="K3051" i="9"/>
  <c r="K3050" i="9"/>
  <c r="K3049" i="9"/>
  <c r="K3048" i="9"/>
  <c r="K3047" i="9"/>
  <c r="K3046" i="9"/>
  <c r="K3045" i="9"/>
  <c r="K3044" i="9"/>
  <c r="K3043" i="9"/>
  <c r="K3042" i="9"/>
  <c r="K3041" i="9"/>
  <c r="K3040" i="9"/>
  <c r="K3039" i="9"/>
  <c r="K3038" i="9"/>
  <c r="K3037" i="9"/>
  <c r="K3036" i="9"/>
  <c r="K3035" i="9"/>
  <c r="K3034" i="9"/>
  <c r="K3033" i="9"/>
  <c r="K3032" i="9"/>
  <c r="K3031" i="9"/>
  <c r="K3030" i="9"/>
  <c r="K3029" i="9"/>
  <c r="K3028" i="9"/>
  <c r="K3027" i="9"/>
  <c r="K3026" i="9"/>
  <c r="K3025" i="9"/>
  <c r="K3024" i="9"/>
  <c r="K3023" i="9"/>
  <c r="K3022" i="9"/>
  <c r="K3021" i="9"/>
  <c r="K3020" i="9"/>
  <c r="K3019" i="9"/>
  <c r="K3018" i="9"/>
  <c r="K3017" i="9"/>
  <c r="K3016" i="9"/>
  <c r="K3015" i="9"/>
  <c r="K3014" i="9"/>
  <c r="K3013" i="9"/>
  <c r="K3012" i="9"/>
  <c r="K3011" i="9"/>
  <c r="K3010" i="9"/>
  <c r="K3009" i="9"/>
  <c r="K3008" i="9"/>
  <c r="K3007" i="9"/>
  <c r="K3006" i="9"/>
  <c r="K3005" i="9"/>
  <c r="K3004" i="9"/>
  <c r="K3003" i="9"/>
  <c r="K3002" i="9"/>
  <c r="K3001" i="9"/>
  <c r="K3000" i="9"/>
  <c r="K2999" i="9"/>
  <c r="K2998" i="9"/>
  <c r="K2997" i="9"/>
  <c r="K2996" i="9"/>
  <c r="K2995" i="9"/>
  <c r="K2994" i="9"/>
  <c r="K2993" i="9"/>
  <c r="K2992" i="9"/>
  <c r="K2991" i="9"/>
  <c r="K2990" i="9"/>
  <c r="K2989" i="9"/>
  <c r="K2988" i="9"/>
  <c r="K2987" i="9"/>
  <c r="K2986" i="9"/>
  <c r="K2985" i="9"/>
  <c r="K2984" i="9"/>
  <c r="K2983" i="9"/>
  <c r="K2982" i="9"/>
  <c r="K2981" i="9"/>
  <c r="K2980" i="9"/>
  <c r="K2979" i="9"/>
  <c r="K2978" i="9"/>
  <c r="K2977" i="9"/>
  <c r="K2976" i="9"/>
  <c r="K2975" i="9"/>
  <c r="K2974" i="9"/>
  <c r="K2973" i="9"/>
  <c r="K2972" i="9"/>
  <c r="K2971" i="9"/>
  <c r="K2970" i="9"/>
  <c r="K2969" i="9"/>
  <c r="K2968" i="9"/>
  <c r="K2967" i="9"/>
  <c r="K2966" i="9"/>
  <c r="K2965" i="9"/>
  <c r="K2964" i="9"/>
  <c r="K2963" i="9"/>
  <c r="K2962" i="9"/>
  <c r="K2961" i="9"/>
  <c r="K2960" i="9"/>
  <c r="K2959" i="9"/>
  <c r="K2958" i="9"/>
  <c r="K2957" i="9"/>
  <c r="K2956" i="9"/>
  <c r="K2955" i="9"/>
  <c r="K2954" i="9"/>
  <c r="K2953" i="9"/>
  <c r="K2952" i="9"/>
  <c r="K2951" i="9"/>
  <c r="K2950" i="9"/>
  <c r="K2949" i="9"/>
  <c r="K2948" i="9"/>
  <c r="K2947" i="9"/>
  <c r="K2946" i="9"/>
  <c r="K2945" i="9"/>
  <c r="K2944" i="9"/>
  <c r="K2943" i="9"/>
  <c r="K2942" i="9"/>
  <c r="K2941" i="9"/>
  <c r="K2940" i="9"/>
  <c r="K2939" i="9"/>
  <c r="K2938" i="9"/>
  <c r="K2937" i="9"/>
  <c r="K2936" i="9"/>
  <c r="K2935" i="9"/>
  <c r="K2934" i="9"/>
  <c r="K2933" i="9"/>
  <c r="K2932" i="9"/>
  <c r="K2931" i="9"/>
  <c r="K2930" i="9"/>
  <c r="K2929" i="9"/>
  <c r="K2928" i="9"/>
  <c r="K2927" i="9"/>
  <c r="K2926" i="9"/>
  <c r="K2925" i="9"/>
  <c r="K2924" i="9"/>
  <c r="K2923" i="9"/>
  <c r="K2922" i="9"/>
  <c r="K2921" i="9"/>
  <c r="K2920" i="9"/>
  <c r="K2919" i="9"/>
  <c r="K2918" i="9"/>
  <c r="K2917" i="9"/>
  <c r="K2916" i="9"/>
  <c r="K2915" i="9"/>
  <c r="K2914" i="9"/>
  <c r="K2913" i="9"/>
  <c r="K2912" i="9"/>
  <c r="K2911" i="9"/>
  <c r="K2910" i="9"/>
  <c r="K2909" i="9"/>
  <c r="K2908" i="9"/>
  <c r="K2907" i="9"/>
  <c r="K2906" i="9"/>
  <c r="K2905" i="9"/>
  <c r="K2904" i="9"/>
  <c r="K2903" i="9"/>
  <c r="K2902" i="9"/>
  <c r="K2901" i="9"/>
  <c r="K2900" i="9"/>
  <c r="K2899" i="9"/>
  <c r="K2898" i="9"/>
  <c r="K2897" i="9"/>
  <c r="K2896" i="9"/>
  <c r="K2895" i="9"/>
  <c r="K2894" i="9"/>
  <c r="K2893" i="9"/>
  <c r="K2892" i="9"/>
  <c r="K2891" i="9"/>
  <c r="K2890" i="9"/>
  <c r="K2889" i="9"/>
  <c r="K2888" i="9"/>
  <c r="K2887" i="9"/>
  <c r="K2886" i="9"/>
  <c r="K2885" i="9"/>
  <c r="K2884" i="9"/>
  <c r="K2883" i="9"/>
  <c r="K2882" i="9"/>
  <c r="K2881" i="9"/>
  <c r="K2880" i="9"/>
  <c r="K2879" i="9"/>
  <c r="K2878" i="9"/>
  <c r="K2877" i="9"/>
  <c r="K2876" i="9"/>
  <c r="K2875" i="9"/>
  <c r="K2874" i="9"/>
  <c r="K2873" i="9"/>
  <c r="K2872" i="9"/>
  <c r="K2871" i="9"/>
  <c r="K2870" i="9"/>
  <c r="K2869" i="9"/>
  <c r="K2868" i="9"/>
  <c r="K2867" i="9"/>
  <c r="K2866" i="9"/>
  <c r="K2865" i="9"/>
  <c r="K2864" i="9"/>
  <c r="K2863" i="9"/>
  <c r="K2862" i="9"/>
  <c r="K2861" i="9"/>
  <c r="K2860" i="9"/>
  <c r="K2859" i="9"/>
  <c r="K2858" i="9"/>
  <c r="K2857" i="9"/>
  <c r="K2856" i="9"/>
  <c r="K2855" i="9"/>
  <c r="K2854" i="9"/>
  <c r="K2853" i="9"/>
  <c r="K2852" i="9"/>
  <c r="K2851" i="9"/>
  <c r="K2850" i="9"/>
  <c r="K2849" i="9"/>
  <c r="K2848" i="9"/>
  <c r="K2847" i="9"/>
  <c r="K2846" i="9"/>
  <c r="K2845" i="9"/>
  <c r="K2844" i="9"/>
  <c r="K2843" i="9"/>
  <c r="K2842" i="9"/>
  <c r="K2841" i="9"/>
  <c r="K2840" i="9"/>
  <c r="K2839" i="9"/>
  <c r="K2838" i="9"/>
  <c r="K2837" i="9"/>
  <c r="K2836" i="9"/>
  <c r="K2835" i="9"/>
  <c r="K2834" i="9"/>
  <c r="K2833" i="9"/>
  <c r="K2832" i="9"/>
  <c r="K2831" i="9"/>
  <c r="K2830" i="9"/>
  <c r="K2829" i="9"/>
  <c r="K2828" i="9"/>
  <c r="K2827" i="9"/>
  <c r="K2826" i="9"/>
  <c r="K2825" i="9"/>
  <c r="K2824" i="9"/>
  <c r="K2823" i="9"/>
  <c r="K2822" i="9"/>
  <c r="K2821" i="9"/>
  <c r="K2820" i="9"/>
  <c r="K2819" i="9"/>
  <c r="K2818" i="9"/>
  <c r="K2817" i="9"/>
  <c r="K2816" i="9"/>
  <c r="K2815" i="9"/>
  <c r="K2814" i="9"/>
  <c r="K2813" i="9"/>
  <c r="K2812" i="9"/>
  <c r="K2811" i="9"/>
  <c r="K2810" i="9"/>
  <c r="K2809" i="9"/>
  <c r="K2808" i="9"/>
  <c r="K2807" i="9"/>
  <c r="K2806" i="9"/>
  <c r="K2805" i="9"/>
  <c r="K2804" i="9"/>
  <c r="K2803" i="9"/>
  <c r="K2802" i="9"/>
  <c r="K2801" i="9"/>
  <c r="K2800" i="9"/>
  <c r="K2799" i="9"/>
  <c r="K2798" i="9"/>
  <c r="K2797" i="9"/>
  <c r="K2796" i="9"/>
  <c r="K2795" i="9"/>
  <c r="K2794" i="9"/>
  <c r="K2793" i="9"/>
  <c r="K2792" i="9"/>
  <c r="K2791" i="9"/>
  <c r="K2790" i="9"/>
  <c r="K2789" i="9"/>
  <c r="K2788" i="9"/>
  <c r="K2787" i="9"/>
  <c r="K2786" i="9"/>
  <c r="K2785" i="9"/>
  <c r="K2784" i="9"/>
  <c r="K2783" i="9"/>
  <c r="K2782" i="9"/>
  <c r="K2781" i="9"/>
  <c r="K2780" i="9"/>
  <c r="K2779" i="9"/>
  <c r="K2778" i="9"/>
  <c r="K2777" i="9"/>
  <c r="K2776" i="9"/>
  <c r="K2775" i="9"/>
  <c r="K2774" i="9"/>
  <c r="K2773" i="9"/>
  <c r="K2772" i="9"/>
  <c r="K2771" i="9"/>
  <c r="K2770" i="9"/>
  <c r="K2769" i="9"/>
  <c r="K2768" i="9"/>
  <c r="K2767" i="9"/>
  <c r="K2766" i="9"/>
  <c r="K2765" i="9"/>
  <c r="K2764" i="9"/>
  <c r="K2763" i="9"/>
  <c r="K2762" i="9"/>
  <c r="K2761" i="9"/>
  <c r="K2760" i="9"/>
  <c r="K2759" i="9"/>
  <c r="K2758" i="9"/>
  <c r="K2757" i="9"/>
  <c r="K2756" i="9"/>
  <c r="K2755" i="9"/>
  <c r="K2754" i="9"/>
  <c r="K2753" i="9"/>
  <c r="K2752" i="9"/>
  <c r="K2751" i="9"/>
  <c r="K2750" i="9"/>
  <c r="K2749" i="9"/>
  <c r="K2748" i="9"/>
  <c r="K2747" i="9"/>
  <c r="K2746" i="9"/>
  <c r="K2745" i="9"/>
  <c r="K2744" i="9"/>
  <c r="K2743" i="9"/>
  <c r="K2742" i="9"/>
  <c r="K2741" i="9"/>
  <c r="K2740" i="9"/>
  <c r="K2739" i="9"/>
  <c r="K2738" i="9"/>
  <c r="K2737" i="9"/>
  <c r="K2736" i="9"/>
  <c r="K2735" i="9"/>
  <c r="K2734" i="9"/>
  <c r="K2733" i="9"/>
  <c r="K2732" i="9"/>
  <c r="K2731" i="9"/>
  <c r="K2730" i="9"/>
  <c r="K2729" i="9"/>
  <c r="K2728" i="9"/>
  <c r="K2727" i="9"/>
  <c r="K2726" i="9"/>
  <c r="K2725" i="9"/>
  <c r="K2724" i="9"/>
  <c r="K2723" i="9"/>
  <c r="K2722" i="9"/>
  <c r="K2721" i="9"/>
  <c r="K2720" i="9"/>
  <c r="K2719" i="9"/>
  <c r="K2718" i="9"/>
  <c r="K2717" i="9"/>
  <c r="K2716" i="9"/>
  <c r="K2715" i="9"/>
  <c r="K2714" i="9"/>
  <c r="K2713" i="9"/>
  <c r="K2712" i="9"/>
  <c r="K2711" i="9"/>
  <c r="K2710" i="9"/>
  <c r="K2709" i="9"/>
  <c r="K2708" i="9"/>
  <c r="K2707" i="9"/>
  <c r="K2706" i="9"/>
  <c r="K2705" i="9"/>
  <c r="K2704" i="9"/>
  <c r="K2703" i="9"/>
  <c r="K2702" i="9"/>
  <c r="K2701" i="9"/>
  <c r="K2700" i="9"/>
  <c r="K2699" i="9"/>
  <c r="K2698" i="9"/>
  <c r="K2697" i="9"/>
  <c r="K2696" i="9"/>
  <c r="K2695" i="9"/>
  <c r="K2694" i="9"/>
  <c r="K2693" i="9"/>
  <c r="K2692" i="9"/>
  <c r="K2691" i="9"/>
  <c r="K2690" i="9"/>
  <c r="K2689" i="9"/>
  <c r="K2688" i="9"/>
  <c r="K2687" i="9"/>
  <c r="K2686" i="9"/>
  <c r="K2685" i="9"/>
  <c r="K2684" i="9"/>
  <c r="K2683" i="9"/>
  <c r="K2682" i="9"/>
  <c r="K2681" i="9"/>
  <c r="K2680" i="9"/>
  <c r="K2679" i="9"/>
  <c r="K2678" i="9"/>
  <c r="K2677" i="9"/>
  <c r="K2676" i="9"/>
  <c r="K2675" i="9"/>
  <c r="K2674" i="9"/>
  <c r="K2673" i="9"/>
  <c r="K2672" i="9"/>
  <c r="K2671" i="9"/>
  <c r="K2670" i="9"/>
  <c r="K2669" i="9"/>
  <c r="K2668" i="9"/>
  <c r="K2667" i="9"/>
  <c r="K2666" i="9"/>
  <c r="K2665" i="9"/>
  <c r="K2664" i="9"/>
  <c r="K2663" i="9"/>
  <c r="K2662" i="9"/>
  <c r="K2661" i="9"/>
  <c r="K2660" i="9"/>
  <c r="K2659" i="9"/>
  <c r="K2658" i="9"/>
  <c r="K2657" i="9"/>
  <c r="K2656" i="9"/>
  <c r="K2655" i="9"/>
  <c r="K2654" i="9"/>
  <c r="K2653" i="9"/>
  <c r="K2652" i="9"/>
  <c r="K2651" i="9"/>
  <c r="K2650" i="9"/>
  <c r="K2649" i="9"/>
  <c r="K2648" i="9"/>
  <c r="K2647" i="9"/>
  <c r="K2646" i="9"/>
  <c r="K2645" i="9"/>
  <c r="K2644" i="9"/>
  <c r="K2643" i="9"/>
  <c r="K2642" i="9"/>
  <c r="K2641" i="9"/>
  <c r="K2640" i="9"/>
  <c r="K2639" i="9"/>
  <c r="K2638" i="9"/>
  <c r="K2637" i="9"/>
  <c r="K2636" i="9"/>
  <c r="K2635" i="9"/>
  <c r="K2634" i="9"/>
  <c r="K2633" i="9"/>
  <c r="K2632" i="9"/>
  <c r="K2631" i="9"/>
  <c r="K2630" i="9"/>
  <c r="K2629" i="9"/>
  <c r="K2628" i="9"/>
  <c r="K2627" i="9"/>
  <c r="K2626" i="9"/>
  <c r="K2625" i="9"/>
  <c r="K2624" i="9"/>
  <c r="K2623" i="9"/>
  <c r="K2622" i="9"/>
  <c r="K2621" i="9"/>
  <c r="K2620" i="9"/>
  <c r="K2619" i="9"/>
  <c r="K2618" i="9"/>
  <c r="K2617" i="9"/>
  <c r="K2616" i="9"/>
  <c r="K2615" i="9"/>
  <c r="K2614" i="9"/>
  <c r="K2613" i="9"/>
  <c r="K2612" i="9"/>
  <c r="K2611" i="9"/>
  <c r="K2610" i="9"/>
  <c r="K2609" i="9"/>
  <c r="K2608" i="9"/>
  <c r="K2607" i="9"/>
  <c r="K2606" i="9"/>
  <c r="K2605" i="9"/>
  <c r="K2604" i="9"/>
  <c r="K2603" i="9"/>
  <c r="K2602" i="9"/>
  <c r="K2601" i="9"/>
  <c r="K2600" i="9"/>
  <c r="K2599" i="9"/>
  <c r="K2598" i="9"/>
  <c r="K2597" i="9"/>
  <c r="K2596" i="9"/>
  <c r="K2595" i="9"/>
  <c r="K2594" i="9"/>
  <c r="K2593" i="9"/>
  <c r="K2592" i="9"/>
  <c r="K2591" i="9"/>
  <c r="K2590" i="9"/>
  <c r="K2589" i="9"/>
  <c r="K2588" i="9"/>
  <c r="K2587" i="9"/>
  <c r="K2586" i="9"/>
  <c r="K2585" i="9"/>
  <c r="K2584" i="9"/>
  <c r="K2583" i="9"/>
  <c r="K2582" i="9"/>
  <c r="K2581" i="9"/>
  <c r="K2580" i="9"/>
  <c r="K2579" i="9"/>
  <c r="K2578" i="9"/>
  <c r="K2577" i="9"/>
  <c r="K2576" i="9"/>
  <c r="K2575" i="9"/>
  <c r="K2574" i="9"/>
  <c r="K2573" i="9"/>
  <c r="K2572" i="9"/>
  <c r="K2571" i="9"/>
  <c r="K2570" i="9"/>
  <c r="K2569" i="9"/>
  <c r="K2568" i="9"/>
  <c r="K2567" i="9"/>
  <c r="K2566" i="9"/>
  <c r="K2565" i="9"/>
  <c r="K2564" i="9"/>
  <c r="K2563" i="9"/>
  <c r="K2562" i="9"/>
  <c r="K2561" i="9"/>
  <c r="K2560" i="9"/>
  <c r="K2559" i="9"/>
  <c r="K2558" i="9"/>
  <c r="K2557" i="9"/>
  <c r="K2556" i="9"/>
  <c r="K2555" i="9"/>
  <c r="K2554" i="9"/>
  <c r="K2553" i="9"/>
  <c r="K2552" i="9"/>
  <c r="K2551" i="9"/>
  <c r="K2550" i="9"/>
  <c r="K2549" i="9"/>
  <c r="K2548" i="9"/>
  <c r="K2547" i="9"/>
  <c r="K2546" i="9"/>
  <c r="K2545" i="9"/>
  <c r="K2544" i="9"/>
  <c r="K2543" i="9"/>
  <c r="K2542" i="9"/>
  <c r="K2541" i="9"/>
  <c r="K2540" i="9"/>
  <c r="K2539" i="9"/>
  <c r="K2538" i="9"/>
  <c r="K2537" i="9"/>
  <c r="K2536" i="9"/>
  <c r="K2535" i="9"/>
  <c r="K2534" i="9"/>
  <c r="K2533" i="9"/>
  <c r="K2532" i="9"/>
  <c r="K2531" i="9"/>
  <c r="K2530" i="9"/>
  <c r="K2529" i="9"/>
  <c r="K2528" i="9"/>
  <c r="K2527" i="9"/>
  <c r="K2526" i="9"/>
  <c r="K2525" i="9"/>
  <c r="K2524" i="9"/>
  <c r="K2523" i="9"/>
  <c r="K2522" i="9"/>
  <c r="K2521" i="9"/>
  <c r="K2520" i="9"/>
  <c r="K2519" i="9"/>
  <c r="K2518" i="9"/>
  <c r="K2517" i="9"/>
  <c r="K2516" i="9"/>
  <c r="K2515" i="9"/>
  <c r="K2514" i="9"/>
  <c r="K2513" i="9"/>
  <c r="K2512" i="9"/>
  <c r="K2511" i="9"/>
  <c r="K2510" i="9"/>
  <c r="K2509" i="9"/>
  <c r="K2508" i="9"/>
  <c r="K2507" i="9"/>
  <c r="K2506" i="9"/>
  <c r="K2505" i="9"/>
  <c r="K2504" i="9"/>
  <c r="K2503" i="9"/>
  <c r="K2502" i="9"/>
  <c r="K2501" i="9"/>
  <c r="K2500" i="9"/>
  <c r="K2499" i="9"/>
  <c r="K2498" i="9"/>
  <c r="K2497" i="9"/>
  <c r="K2496" i="9"/>
  <c r="K2495" i="9"/>
  <c r="K2494" i="9"/>
  <c r="K2493" i="9"/>
  <c r="K2492" i="9"/>
  <c r="K2491" i="9"/>
  <c r="K2490" i="9"/>
  <c r="K2489" i="9"/>
  <c r="K2488" i="9"/>
  <c r="K2487" i="9"/>
  <c r="K2486" i="9"/>
  <c r="K2485" i="9"/>
  <c r="K2484" i="9"/>
  <c r="K2483" i="9"/>
  <c r="K2482" i="9"/>
  <c r="K2481" i="9"/>
  <c r="K2480" i="9"/>
  <c r="K2479" i="9"/>
  <c r="K2478" i="9"/>
  <c r="K2477" i="9"/>
  <c r="K2476" i="9"/>
  <c r="K2475" i="9"/>
  <c r="K2474" i="9"/>
  <c r="K2473" i="9"/>
  <c r="K2472" i="9"/>
  <c r="K2471" i="9"/>
  <c r="K2470" i="9"/>
  <c r="K2469" i="9"/>
  <c r="K2468" i="9"/>
  <c r="K2467" i="9"/>
  <c r="K2466" i="9"/>
  <c r="K2465" i="9"/>
  <c r="K2464" i="9"/>
  <c r="K2463" i="9"/>
  <c r="K2462" i="9"/>
  <c r="K2461" i="9"/>
  <c r="K2460" i="9"/>
  <c r="K2459" i="9"/>
  <c r="K2458" i="9"/>
  <c r="K2457" i="9"/>
  <c r="K2456" i="9"/>
  <c r="K2455" i="9"/>
  <c r="K2454" i="9"/>
  <c r="K2453" i="9"/>
  <c r="K2452" i="9"/>
  <c r="K2451" i="9"/>
  <c r="K2450" i="9"/>
  <c r="K2449" i="9"/>
  <c r="K2448" i="9"/>
  <c r="K2447" i="9"/>
  <c r="K2446" i="9"/>
  <c r="K2445" i="9"/>
  <c r="K2444" i="9"/>
  <c r="K2443" i="9"/>
  <c r="K2442" i="9"/>
  <c r="K2441" i="9"/>
  <c r="K2440" i="9"/>
  <c r="K2439" i="9"/>
  <c r="K2438" i="9"/>
  <c r="K2437" i="9"/>
  <c r="K2436" i="9"/>
  <c r="K2435" i="9"/>
  <c r="K2434" i="9"/>
  <c r="K2433" i="9"/>
  <c r="K2432" i="9"/>
  <c r="K2431" i="9"/>
  <c r="K2430" i="9"/>
  <c r="K2429" i="9"/>
  <c r="K2428" i="9"/>
  <c r="K2427" i="9"/>
  <c r="K2426" i="9"/>
  <c r="K2425" i="9"/>
  <c r="K2424" i="9"/>
  <c r="K2423" i="9"/>
  <c r="K2422" i="9"/>
  <c r="K2421" i="9"/>
  <c r="K2420" i="9"/>
  <c r="K2419" i="9"/>
  <c r="K2418" i="9"/>
  <c r="K2417" i="9"/>
  <c r="K2416" i="9"/>
  <c r="K2415" i="9"/>
  <c r="K2414" i="9"/>
  <c r="K2413" i="9"/>
  <c r="K2412" i="9"/>
  <c r="K2411" i="9"/>
  <c r="K2410" i="9"/>
  <c r="K2409" i="9"/>
  <c r="K2408" i="9"/>
  <c r="K2407" i="9"/>
  <c r="K2406" i="9"/>
  <c r="K2405" i="9"/>
  <c r="K2404" i="9"/>
  <c r="K2403" i="9"/>
  <c r="K2402" i="9"/>
  <c r="K2401" i="9"/>
  <c r="K2400" i="9"/>
  <c r="K2399" i="9"/>
  <c r="K2398" i="9"/>
  <c r="K2397" i="9"/>
  <c r="K2396" i="9"/>
  <c r="K2395" i="9"/>
  <c r="K2394" i="9"/>
  <c r="K2393" i="9"/>
  <c r="K2392" i="9"/>
  <c r="K2391" i="9"/>
  <c r="K2390" i="9"/>
  <c r="K2389" i="9"/>
  <c r="K2388" i="9"/>
  <c r="K2387" i="9"/>
  <c r="K2386" i="9"/>
  <c r="K2385" i="9"/>
  <c r="K2384" i="9"/>
  <c r="K2383" i="9"/>
  <c r="K2382" i="9"/>
  <c r="K2381" i="9"/>
  <c r="K2380" i="9"/>
  <c r="K2379" i="9"/>
  <c r="K2378" i="9"/>
  <c r="K2377" i="9"/>
  <c r="K2376" i="9"/>
  <c r="K2375" i="9"/>
  <c r="K2374" i="9"/>
  <c r="K2373" i="9"/>
  <c r="K2372" i="9"/>
  <c r="K2371" i="9"/>
  <c r="K2370" i="9"/>
  <c r="K2369" i="9"/>
  <c r="K2368" i="9"/>
  <c r="K2367" i="9"/>
  <c r="K2366" i="9"/>
  <c r="K2365" i="9"/>
  <c r="K2364" i="9"/>
  <c r="K2363" i="9"/>
  <c r="K2362" i="9"/>
  <c r="K2361" i="9"/>
  <c r="K2360" i="9"/>
  <c r="K2359" i="9"/>
  <c r="K2358" i="9"/>
  <c r="K2357" i="9"/>
  <c r="K2356" i="9"/>
  <c r="K2355" i="9"/>
  <c r="K2354" i="9"/>
  <c r="K2353" i="9"/>
  <c r="K2352" i="9"/>
  <c r="K2351" i="9"/>
  <c r="K2350" i="9"/>
  <c r="K2349" i="9"/>
  <c r="K2348" i="9"/>
  <c r="K2347" i="9"/>
  <c r="K2346" i="9"/>
  <c r="K2345" i="9"/>
  <c r="K2344" i="9"/>
  <c r="K2343" i="9"/>
  <c r="K2342" i="9"/>
  <c r="K2341" i="9"/>
  <c r="K2340" i="9"/>
  <c r="K2339" i="9"/>
  <c r="K2338" i="9"/>
  <c r="K2337" i="9"/>
  <c r="K2336" i="9"/>
  <c r="K2335" i="9"/>
  <c r="K2334" i="9"/>
  <c r="K2333" i="9"/>
  <c r="K2332" i="9"/>
  <c r="K2331" i="9"/>
  <c r="K2330" i="9"/>
  <c r="K2329" i="9"/>
  <c r="K2328" i="9"/>
  <c r="K2327" i="9"/>
  <c r="K2326" i="9"/>
  <c r="K2325" i="9"/>
  <c r="K2324" i="9"/>
  <c r="K2323" i="9"/>
  <c r="K2322" i="9"/>
  <c r="K2321" i="9"/>
  <c r="K2320" i="9"/>
  <c r="K2319" i="9"/>
  <c r="K2318" i="9"/>
  <c r="K2317" i="9"/>
  <c r="K2316" i="9"/>
  <c r="K2315" i="9"/>
  <c r="K2314" i="9"/>
  <c r="K2313" i="9"/>
  <c r="K2312" i="9"/>
  <c r="K2311" i="9"/>
  <c r="K2310" i="9"/>
  <c r="K2309" i="9"/>
  <c r="K2308" i="9"/>
  <c r="K2307" i="9"/>
  <c r="K2306" i="9"/>
  <c r="K2305" i="9"/>
  <c r="K2304" i="9"/>
  <c r="K2303" i="9"/>
  <c r="K2302" i="9"/>
  <c r="K2301" i="9"/>
  <c r="K2300" i="9"/>
  <c r="K2299" i="9"/>
  <c r="K2298" i="9"/>
  <c r="K2297" i="9"/>
  <c r="K2296" i="9"/>
  <c r="K2295" i="9"/>
  <c r="K2294" i="9"/>
  <c r="K2293" i="9"/>
  <c r="K2292" i="9"/>
  <c r="K2291" i="9"/>
  <c r="K2290" i="9"/>
  <c r="K2289" i="9"/>
  <c r="K2288" i="9"/>
  <c r="K2287" i="9"/>
  <c r="K2286" i="9"/>
  <c r="K2285" i="9"/>
  <c r="K2284" i="9"/>
  <c r="K2283" i="9"/>
  <c r="K2282" i="9"/>
  <c r="K2281" i="9"/>
  <c r="K2280" i="9"/>
  <c r="K2279" i="9"/>
  <c r="K2278" i="9"/>
  <c r="K2277" i="9"/>
  <c r="K2276" i="9"/>
  <c r="K2275" i="9"/>
  <c r="K2274" i="9"/>
  <c r="K2273" i="9"/>
  <c r="K2272" i="9"/>
  <c r="K2271" i="9"/>
  <c r="K2270" i="9"/>
  <c r="K2269" i="9"/>
  <c r="K2268" i="9"/>
  <c r="K2267" i="9"/>
  <c r="K2266" i="9"/>
  <c r="K2265" i="9"/>
  <c r="K2264" i="9"/>
  <c r="K2263" i="9"/>
  <c r="K2262" i="9"/>
  <c r="K2261" i="9"/>
  <c r="K2260" i="9"/>
  <c r="K2259" i="9"/>
  <c r="K2258" i="9"/>
  <c r="K2257" i="9"/>
  <c r="K2256" i="9"/>
  <c r="K2255" i="9"/>
  <c r="K2254" i="9"/>
  <c r="K2253" i="9"/>
  <c r="K2252" i="9"/>
  <c r="K2251" i="9"/>
  <c r="K2250" i="9"/>
  <c r="K2249" i="9"/>
  <c r="K2248" i="9"/>
  <c r="K2247" i="9"/>
  <c r="K2246" i="9"/>
  <c r="K2245" i="9"/>
  <c r="K2244" i="9"/>
  <c r="K2243" i="9"/>
  <c r="K2242" i="9"/>
  <c r="K2241" i="9"/>
  <c r="K2240" i="9"/>
  <c r="K2239" i="9"/>
  <c r="K2238" i="9"/>
  <c r="K2237" i="9"/>
  <c r="K2236" i="9"/>
  <c r="K2235" i="9"/>
  <c r="K2234" i="9"/>
  <c r="K2233" i="9"/>
  <c r="K2232" i="9"/>
  <c r="K2231" i="9"/>
  <c r="K2230" i="9"/>
  <c r="K2229" i="9"/>
  <c r="K2228" i="9"/>
  <c r="K2227" i="9"/>
  <c r="K2226" i="9"/>
  <c r="K2225" i="9"/>
  <c r="K2224" i="9"/>
  <c r="K2223" i="9"/>
  <c r="K2222" i="9"/>
  <c r="K2221" i="9"/>
  <c r="K2220" i="9"/>
  <c r="K2219" i="9"/>
  <c r="K2218" i="9"/>
  <c r="K2217" i="9"/>
  <c r="K2216" i="9"/>
  <c r="K2215" i="9"/>
  <c r="K2214" i="9"/>
  <c r="K2213" i="9"/>
  <c r="K2212" i="9"/>
  <c r="K2211" i="9"/>
  <c r="K2210" i="9"/>
  <c r="K2209" i="9"/>
  <c r="K2208" i="9"/>
  <c r="K2207" i="9"/>
  <c r="K2206" i="9"/>
  <c r="K2205" i="9"/>
  <c r="K2204" i="9"/>
  <c r="K2203" i="9"/>
  <c r="K2202" i="9"/>
  <c r="K2201" i="9"/>
  <c r="K2200" i="9"/>
  <c r="K2199" i="9"/>
  <c r="K2198" i="9"/>
  <c r="K2197" i="9"/>
  <c r="K2196" i="9"/>
  <c r="K2195" i="9"/>
  <c r="K2194" i="9"/>
  <c r="K2193" i="9"/>
  <c r="K2192" i="9"/>
  <c r="K2191" i="9"/>
  <c r="K2190" i="9"/>
  <c r="K2189" i="9"/>
  <c r="K2188" i="9"/>
  <c r="K2187" i="9"/>
  <c r="K2186" i="9"/>
  <c r="K2185" i="9"/>
  <c r="K2184" i="9"/>
  <c r="K2183" i="9"/>
  <c r="K2182" i="9"/>
  <c r="K2181" i="9"/>
  <c r="K2180" i="9"/>
  <c r="K2179" i="9"/>
  <c r="K2178" i="9"/>
  <c r="K2177" i="9"/>
  <c r="K2176" i="9"/>
  <c r="K2175" i="9"/>
  <c r="K2174" i="9"/>
  <c r="K2173" i="9"/>
  <c r="K2172" i="9"/>
  <c r="K2171" i="9"/>
  <c r="K2170" i="9"/>
  <c r="K2169" i="9"/>
  <c r="K2168" i="9"/>
  <c r="K2167" i="9"/>
  <c r="K2166" i="9"/>
  <c r="K2165" i="9"/>
  <c r="K2164" i="9"/>
  <c r="K2163" i="9"/>
  <c r="K2162" i="9"/>
  <c r="K2161" i="9"/>
  <c r="K2160" i="9"/>
  <c r="K2159" i="9"/>
  <c r="K2158" i="9"/>
  <c r="K2157" i="9"/>
  <c r="K2156" i="9"/>
  <c r="K2155" i="9"/>
  <c r="K2154" i="9"/>
  <c r="K2153" i="9"/>
  <c r="K2152" i="9"/>
  <c r="K2151" i="9"/>
  <c r="K2150" i="9"/>
  <c r="K2149" i="9"/>
  <c r="K2148" i="9"/>
  <c r="K2147" i="9"/>
  <c r="K2146" i="9"/>
  <c r="K2145" i="9"/>
  <c r="K2144" i="9"/>
  <c r="K2143" i="9"/>
  <c r="K2142" i="9"/>
  <c r="K2141" i="9"/>
  <c r="K2140" i="9"/>
  <c r="K2139" i="9"/>
  <c r="K2138" i="9"/>
  <c r="K2137" i="9"/>
  <c r="K2136" i="9"/>
  <c r="K2135" i="9"/>
  <c r="K2134" i="9"/>
  <c r="K2133" i="9"/>
  <c r="K2132" i="9"/>
  <c r="K2131" i="9"/>
  <c r="K2130" i="9"/>
  <c r="K2129" i="9"/>
  <c r="K2128" i="9"/>
  <c r="K2127" i="9"/>
  <c r="K2126" i="9"/>
  <c r="K2125" i="9"/>
  <c r="K2124" i="9"/>
  <c r="K2123" i="9"/>
  <c r="K2122" i="9"/>
  <c r="K2121" i="9"/>
  <c r="K2120" i="9"/>
  <c r="K2119" i="9"/>
  <c r="K2118" i="9"/>
  <c r="K2117" i="9"/>
  <c r="K2116" i="9"/>
  <c r="K2115" i="9"/>
  <c r="K2114" i="9"/>
  <c r="K2113" i="9"/>
  <c r="K2112" i="9"/>
  <c r="K2111" i="9"/>
  <c r="K2110" i="9"/>
  <c r="K2109" i="9"/>
  <c r="K2108" i="9"/>
  <c r="K2107" i="9"/>
  <c r="K2106" i="9"/>
  <c r="K2105" i="9"/>
  <c r="K2104" i="9"/>
  <c r="K2103" i="9"/>
  <c r="K2102" i="9"/>
  <c r="K2101" i="9"/>
  <c r="K2100" i="9"/>
  <c r="K2099" i="9"/>
  <c r="K2098" i="9"/>
  <c r="K2097" i="9"/>
  <c r="K2096" i="9"/>
  <c r="K2095" i="9"/>
  <c r="K2094" i="9"/>
  <c r="K2093" i="9"/>
  <c r="K2092" i="9"/>
  <c r="K2091" i="9"/>
  <c r="K2090" i="9"/>
  <c r="K2089" i="9"/>
  <c r="K2088" i="9"/>
  <c r="K2087" i="9"/>
  <c r="K2086" i="9"/>
  <c r="K2085" i="9"/>
  <c r="K2084" i="9"/>
  <c r="K2083" i="9"/>
  <c r="K2082" i="9"/>
  <c r="K2081" i="9"/>
  <c r="K2080" i="9"/>
  <c r="K2079" i="9"/>
  <c r="K2078" i="9"/>
  <c r="K2077" i="9"/>
  <c r="K2076" i="9"/>
  <c r="K2075" i="9"/>
  <c r="K2074" i="9"/>
  <c r="K2073" i="9"/>
  <c r="K2072" i="9"/>
  <c r="K2071" i="9"/>
  <c r="K2070" i="9"/>
  <c r="K2069" i="9"/>
  <c r="K2068" i="9"/>
  <c r="K2067" i="9"/>
  <c r="K2066" i="9"/>
  <c r="K2065" i="9"/>
  <c r="K2064" i="9"/>
  <c r="K2063" i="9"/>
  <c r="K2062" i="9"/>
  <c r="K2061" i="9"/>
  <c r="K2060" i="9"/>
  <c r="K2059" i="9"/>
  <c r="K2058" i="9"/>
  <c r="K2057" i="9"/>
  <c r="K2056" i="9"/>
  <c r="K2055" i="9"/>
  <c r="K2054" i="9"/>
  <c r="K2053" i="9"/>
  <c r="K2052" i="9"/>
  <c r="K2051" i="9"/>
  <c r="K2050" i="9"/>
  <c r="K2049" i="9"/>
  <c r="K2048" i="9"/>
  <c r="K2047" i="9"/>
  <c r="K2046" i="9"/>
  <c r="K2045" i="9"/>
  <c r="K2044" i="9"/>
  <c r="K2043" i="9"/>
  <c r="K2042" i="9"/>
  <c r="K2041" i="9"/>
  <c r="K2040" i="9"/>
  <c r="K2039" i="9"/>
  <c r="K2038" i="9"/>
  <c r="K2037" i="9"/>
  <c r="K2036" i="9"/>
  <c r="K2035" i="9"/>
  <c r="K2034" i="9"/>
  <c r="K2033" i="9"/>
  <c r="K2032" i="9"/>
  <c r="K2031" i="9"/>
  <c r="K2030" i="9"/>
  <c r="K2029" i="9"/>
  <c r="K2028" i="9"/>
  <c r="K2027" i="9"/>
  <c r="K2026" i="9"/>
  <c r="K2025" i="9"/>
  <c r="K2024" i="9"/>
  <c r="K2023" i="9"/>
  <c r="K2022" i="9"/>
  <c r="K2021" i="9"/>
  <c r="K2020" i="9"/>
  <c r="K2019" i="9"/>
  <c r="K2018" i="9"/>
  <c r="K2017" i="9"/>
  <c r="K2016" i="9"/>
  <c r="K2015" i="9"/>
  <c r="K2014" i="9"/>
  <c r="K2013" i="9"/>
  <c r="K2012" i="9"/>
  <c r="K2011" i="9"/>
  <c r="K2010" i="9"/>
  <c r="K2009" i="9"/>
  <c r="K2008" i="9"/>
  <c r="K2007" i="9"/>
  <c r="K2006" i="9"/>
  <c r="K2005" i="9"/>
  <c r="K2004" i="9"/>
  <c r="K2003" i="9"/>
  <c r="K2002" i="9"/>
  <c r="K2001" i="9"/>
  <c r="K2000" i="9"/>
  <c r="K1999" i="9"/>
  <c r="K1998" i="9"/>
  <c r="K1997" i="9"/>
  <c r="K1996" i="9"/>
  <c r="K1995" i="9"/>
  <c r="K1994" i="9"/>
  <c r="K1993" i="9"/>
  <c r="K1992" i="9"/>
  <c r="K1991" i="9"/>
  <c r="K1990" i="9"/>
  <c r="K1989" i="9"/>
  <c r="K1988" i="9"/>
  <c r="K1987" i="9"/>
  <c r="K1986" i="9"/>
  <c r="K1985" i="9"/>
  <c r="K1984" i="9"/>
  <c r="K1983" i="9"/>
  <c r="K1982" i="9"/>
  <c r="K1981" i="9"/>
  <c r="K1980" i="9"/>
  <c r="K1979" i="9"/>
  <c r="K1978" i="9"/>
  <c r="K1977" i="9"/>
  <c r="K1976" i="9"/>
  <c r="K1975" i="9"/>
  <c r="K1974" i="9"/>
  <c r="K1973" i="9"/>
  <c r="K1972" i="9"/>
  <c r="K1971" i="9"/>
  <c r="K1970" i="9"/>
  <c r="K1969" i="9"/>
  <c r="K1968" i="9"/>
  <c r="K1967" i="9"/>
  <c r="K1966" i="9"/>
  <c r="K1965" i="9"/>
  <c r="K1964" i="9"/>
  <c r="K1963" i="9"/>
  <c r="K1962" i="9"/>
  <c r="K1961" i="9"/>
  <c r="K1960" i="9"/>
  <c r="K1959" i="9"/>
  <c r="K1958" i="9"/>
  <c r="K1957" i="9"/>
  <c r="K1956" i="9"/>
  <c r="K1955" i="9"/>
  <c r="K1954" i="9"/>
  <c r="K1953" i="9"/>
  <c r="K1952" i="9"/>
  <c r="K1951" i="9"/>
  <c r="K1950" i="9"/>
  <c r="K1949" i="9"/>
  <c r="K1948" i="9"/>
  <c r="K1947" i="9"/>
  <c r="K1946" i="9"/>
  <c r="K1945" i="9"/>
  <c r="K1944" i="9"/>
  <c r="K1943" i="9"/>
  <c r="K1942" i="9"/>
  <c r="K1941" i="9"/>
  <c r="K1940" i="9"/>
  <c r="K1939" i="9"/>
  <c r="K1938" i="9"/>
  <c r="K1937" i="9"/>
  <c r="K1936" i="9"/>
  <c r="K1935" i="9"/>
  <c r="K1934" i="9"/>
  <c r="K1933" i="9"/>
  <c r="K1932" i="9"/>
  <c r="K1931" i="9"/>
  <c r="K1930" i="9"/>
  <c r="K1929" i="9"/>
  <c r="K1928" i="9"/>
  <c r="K1927" i="9"/>
  <c r="K1926" i="9"/>
  <c r="K1925" i="9"/>
  <c r="K1924" i="9"/>
  <c r="K1923" i="9"/>
  <c r="K1922" i="9"/>
  <c r="K1921" i="9"/>
  <c r="K1920" i="9"/>
  <c r="K1919" i="9"/>
  <c r="K1918" i="9"/>
  <c r="K1917" i="9"/>
  <c r="K1916" i="9"/>
  <c r="K1915" i="9"/>
  <c r="K1914" i="9"/>
  <c r="K1913" i="9"/>
  <c r="K1912" i="9"/>
  <c r="K1911" i="9"/>
  <c r="K1910" i="9"/>
  <c r="K1909" i="9"/>
  <c r="K1908" i="9"/>
  <c r="K1907" i="9"/>
  <c r="K1906" i="9"/>
  <c r="K1905" i="9"/>
  <c r="K1904" i="9"/>
  <c r="K1903" i="9"/>
  <c r="K1902" i="9"/>
  <c r="K1901" i="9"/>
  <c r="K1900" i="9"/>
  <c r="K1899" i="9"/>
  <c r="K1898" i="9"/>
  <c r="K1897" i="9"/>
  <c r="K1896" i="9"/>
  <c r="K1895" i="9"/>
  <c r="K1894" i="9"/>
  <c r="K1893" i="9"/>
  <c r="K1892" i="9"/>
  <c r="K1891" i="9"/>
  <c r="K1890" i="9"/>
  <c r="K1889" i="9"/>
  <c r="K1888" i="9"/>
  <c r="K1887" i="9"/>
  <c r="K1886" i="9"/>
  <c r="K1885" i="9"/>
  <c r="K1884" i="9"/>
  <c r="K1883" i="9"/>
  <c r="K1882" i="9"/>
  <c r="K1881" i="9"/>
  <c r="K1880" i="9"/>
  <c r="K1879" i="9"/>
  <c r="K1878" i="9"/>
  <c r="K1877" i="9"/>
  <c r="K1876" i="9"/>
  <c r="K1875" i="9"/>
  <c r="K1874" i="9"/>
  <c r="K1873" i="9"/>
  <c r="K1872" i="9"/>
  <c r="K1871" i="9"/>
  <c r="K1870" i="9"/>
  <c r="K1869" i="9"/>
  <c r="K1868" i="9"/>
  <c r="K1867" i="9"/>
  <c r="K1866" i="9"/>
  <c r="K1865" i="9"/>
  <c r="K1864" i="9"/>
  <c r="K1863" i="9"/>
  <c r="K1862" i="9"/>
  <c r="K1861" i="9"/>
  <c r="K1860" i="9"/>
  <c r="K1859" i="9"/>
  <c r="K1858" i="9"/>
  <c r="K1857" i="9"/>
  <c r="K1856" i="9"/>
  <c r="K1855" i="9"/>
  <c r="K1854" i="9"/>
  <c r="K1853" i="9"/>
  <c r="K1852" i="9"/>
  <c r="K1851" i="9"/>
  <c r="K1850" i="9"/>
  <c r="K1849" i="9"/>
  <c r="K1848" i="9"/>
  <c r="K1847" i="9"/>
  <c r="K1846" i="9"/>
  <c r="K1845" i="9"/>
  <c r="K1844" i="9"/>
  <c r="K1843" i="9"/>
  <c r="K1842" i="9"/>
  <c r="K1841" i="9"/>
  <c r="K1840" i="9"/>
  <c r="K1839" i="9"/>
  <c r="K1838" i="9"/>
  <c r="K1837" i="9"/>
  <c r="K1836" i="9"/>
  <c r="K1835" i="9"/>
  <c r="K1834" i="9"/>
  <c r="K1833" i="9"/>
  <c r="K1832" i="9"/>
  <c r="K1831" i="9"/>
  <c r="K1830" i="9"/>
  <c r="K1829" i="9"/>
  <c r="K1828" i="9"/>
  <c r="K1827" i="9"/>
  <c r="K1826" i="9"/>
  <c r="K1825" i="9"/>
  <c r="K1824" i="9"/>
  <c r="K1823" i="9"/>
  <c r="K1822" i="9"/>
  <c r="K1821" i="9"/>
  <c r="K1820" i="9"/>
  <c r="K1819" i="9"/>
  <c r="K1818" i="9"/>
  <c r="K1817" i="9"/>
  <c r="K1816" i="9"/>
  <c r="K1815" i="9"/>
  <c r="K1814" i="9"/>
  <c r="K1813" i="9"/>
  <c r="K1812" i="9"/>
  <c r="K1811" i="9"/>
  <c r="K1810" i="9"/>
  <c r="K1809" i="9"/>
  <c r="K1808" i="9"/>
  <c r="K1807" i="9"/>
  <c r="K1806" i="9"/>
  <c r="K1805" i="9"/>
  <c r="K1804" i="9"/>
  <c r="K1803" i="9"/>
  <c r="K1802" i="9"/>
  <c r="K1801" i="9"/>
  <c r="K1800" i="9"/>
  <c r="K1799" i="9"/>
  <c r="K1798" i="9"/>
  <c r="K1797" i="9"/>
  <c r="K1796" i="9"/>
  <c r="K1795" i="9"/>
  <c r="K1794" i="9"/>
  <c r="K1793" i="9"/>
  <c r="K1792" i="9"/>
  <c r="K1791" i="9"/>
  <c r="K1790" i="9"/>
  <c r="K1789" i="9"/>
  <c r="K1788" i="9"/>
  <c r="K1787" i="9"/>
  <c r="K1786" i="9"/>
  <c r="K1785" i="9"/>
  <c r="K1784" i="9"/>
  <c r="K1783" i="9"/>
  <c r="K1782" i="9"/>
  <c r="K1781" i="9"/>
  <c r="K1780" i="9"/>
  <c r="K1779" i="9"/>
  <c r="K1778" i="9"/>
  <c r="K1777" i="9"/>
  <c r="K1776" i="9"/>
  <c r="K1775" i="9"/>
  <c r="K1774" i="9"/>
  <c r="K1773" i="9"/>
  <c r="K1772" i="9"/>
  <c r="K1771" i="9"/>
  <c r="K1770" i="9"/>
  <c r="K1769" i="9"/>
  <c r="K1768" i="9"/>
  <c r="K1767" i="9"/>
  <c r="K1766" i="9"/>
  <c r="K1765" i="9"/>
  <c r="K1764" i="9"/>
  <c r="K1763" i="9"/>
  <c r="K1762" i="9"/>
  <c r="K1761" i="9"/>
  <c r="K1760" i="9"/>
  <c r="K1759" i="9"/>
  <c r="K1758" i="9"/>
  <c r="K1757" i="9"/>
  <c r="K1756" i="9"/>
  <c r="K1755" i="9"/>
  <c r="K1754" i="9"/>
  <c r="K1753" i="9"/>
  <c r="K1752" i="9"/>
  <c r="K1751" i="9"/>
  <c r="K1750" i="9"/>
  <c r="K1749" i="9"/>
  <c r="K1748" i="9"/>
  <c r="K1747" i="9"/>
  <c r="K1746" i="9"/>
  <c r="K1745" i="9"/>
  <c r="K1744" i="9"/>
  <c r="K1743" i="9"/>
  <c r="K1742" i="9"/>
  <c r="K1741" i="9"/>
  <c r="K1740" i="9"/>
  <c r="K1739" i="9"/>
  <c r="K1738" i="9"/>
  <c r="K1737" i="9"/>
  <c r="K1736" i="9"/>
  <c r="K1735" i="9"/>
  <c r="K1734" i="9"/>
  <c r="K1733" i="9"/>
  <c r="K1732" i="9"/>
  <c r="K1731" i="9"/>
  <c r="K1730" i="9"/>
  <c r="K1729" i="9"/>
  <c r="K1728" i="9"/>
  <c r="K1727" i="9"/>
  <c r="K1726" i="9"/>
  <c r="K1725" i="9"/>
  <c r="K1724" i="9"/>
  <c r="K1723" i="9"/>
  <c r="K1722" i="9"/>
  <c r="K1721" i="9"/>
  <c r="K1720" i="9"/>
  <c r="K1719" i="9"/>
  <c r="K1718" i="9"/>
  <c r="K1717" i="9"/>
  <c r="K1716" i="9"/>
  <c r="K1715" i="9"/>
  <c r="K1714" i="9"/>
  <c r="K1713" i="9"/>
  <c r="K1712" i="9"/>
  <c r="K1711" i="9"/>
  <c r="K1710" i="9"/>
  <c r="K1709" i="9"/>
  <c r="K1708" i="9"/>
  <c r="K1707" i="9"/>
  <c r="K1706" i="9"/>
  <c r="K1705" i="9"/>
  <c r="K1704" i="9"/>
  <c r="K1703" i="9"/>
  <c r="K1702" i="9"/>
  <c r="K1701" i="9"/>
  <c r="K1700" i="9"/>
  <c r="K1699" i="9"/>
  <c r="K1698" i="9"/>
  <c r="K1697" i="9"/>
  <c r="K1696" i="9"/>
  <c r="K1695" i="9"/>
  <c r="K1694" i="9"/>
  <c r="K1693" i="9"/>
  <c r="K1692" i="9"/>
  <c r="K1691" i="9"/>
  <c r="K1690" i="9"/>
  <c r="K1689" i="9"/>
  <c r="K1688" i="9"/>
  <c r="K1687" i="9"/>
  <c r="K1686" i="9"/>
  <c r="K1685" i="9"/>
  <c r="K1684" i="9"/>
  <c r="K1683" i="9"/>
  <c r="K1682" i="9"/>
  <c r="K1681" i="9"/>
  <c r="K1680" i="9"/>
  <c r="K1679" i="9"/>
  <c r="K1678" i="9"/>
  <c r="K1677" i="9"/>
  <c r="K1676" i="9"/>
  <c r="K1675" i="9"/>
  <c r="K1674" i="9"/>
  <c r="K1673" i="9"/>
  <c r="K1672" i="9"/>
  <c r="K1671" i="9"/>
  <c r="K1670" i="9"/>
  <c r="K1669" i="9"/>
  <c r="K1668" i="9"/>
  <c r="K1667" i="9"/>
  <c r="K1666" i="9"/>
  <c r="K1665" i="9"/>
  <c r="K1664" i="9"/>
  <c r="K1663" i="9"/>
  <c r="K1662" i="9"/>
  <c r="K1661" i="9"/>
  <c r="K1660" i="9"/>
  <c r="K1659" i="9"/>
  <c r="K1658" i="9"/>
  <c r="K1657" i="9"/>
  <c r="K1656" i="9"/>
  <c r="K1655" i="9"/>
  <c r="K1654" i="9"/>
  <c r="K1653" i="9"/>
  <c r="K1652" i="9"/>
  <c r="K1651" i="9"/>
  <c r="K1650" i="9"/>
  <c r="K1649" i="9"/>
  <c r="K1648" i="9"/>
  <c r="K1647" i="9"/>
  <c r="K1646" i="9"/>
  <c r="K1645" i="9"/>
  <c r="K1644" i="9"/>
  <c r="K1643" i="9"/>
  <c r="K1642" i="9"/>
  <c r="K1641" i="9"/>
  <c r="K1640" i="9"/>
  <c r="K1639" i="9"/>
  <c r="K1638" i="9"/>
  <c r="K1637" i="9"/>
  <c r="K1636" i="9"/>
  <c r="K1635" i="9"/>
  <c r="K1634" i="9"/>
  <c r="K1633" i="9"/>
  <c r="K1632" i="9"/>
  <c r="K1631" i="9"/>
  <c r="K1630" i="9"/>
  <c r="K1629" i="9"/>
  <c r="K1628" i="9"/>
  <c r="K1627" i="9"/>
  <c r="K1626" i="9"/>
  <c r="K1625" i="9"/>
  <c r="K1624" i="9"/>
  <c r="K1623" i="9"/>
  <c r="K1622" i="9"/>
  <c r="K1621" i="9"/>
  <c r="K1620" i="9"/>
  <c r="K1619" i="9"/>
  <c r="K1618" i="9"/>
  <c r="K1617" i="9"/>
  <c r="K1616" i="9"/>
  <c r="K1615" i="9"/>
  <c r="K1614" i="9"/>
  <c r="K1613" i="9"/>
  <c r="K1612" i="9"/>
  <c r="K1611" i="9"/>
  <c r="K1610" i="9"/>
  <c r="K1609" i="9"/>
  <c r="K1608" i="9"/>
  <c r="K1607" i="9"/>
  <c r="K1606" i="9"/>
  <c r="K1605" i="9"/>
  <c r="K1604" i="9"/>
  <c r="K1603" i="9"/>
  <c r="K1602" i="9"/>
  <c r="K1601" i="9"/>
  <c r="K1600" i="9"/>
  <c r="K1599" i="9"/>
  <c r="K1598" i="9"/>
  <c r="K1597" i="9"/>
  <c r="K1596" i="9"/>
  <c r="K1595" i="9"/>
  <c r="K1594" i="9"/>
  <c r="K1593" i="9"/>
  <c r="K1592" i="9"/>
  <c r="K1591" i="9"/>
  <c r="K1590" i="9"/>
  <c r="K1589" i="9"/>
  <c r="K1588" i="9"/>
  <c r="K1587" i="9"/>
  <c r="K1586" i="9"/>
  <c r="K1585" i="9"/>
  <c r="K1584" i="9"/>
  <c r="K1583" i="9"/>
  <c r="K1582" i="9"/>
  <c r="K1581" i="9"/>
  <c r="K1580" i="9"/>
  <c r="K1579" i="9"/>
  <c r="K1578" i="9"/>
  <c r="K1577" i="9"/>
  <c r="K1576" i="9"/>
  <c r="K1575" i="9"/>
  <c r="K1574" i="9"/>
  <c r="K1573" i="9"/>
  <c r="K1572" i="9"/>
  <c r="K1571" i="9"/>
  <c r="K1570" i="9"/>
  <c r="K1569" i="9"/>
  <c r="K1568" i="9"/>
  <c r="K1567" i="9"/>
  <c r="K1566" i="9"/>
  <c r="K1565" i="9"/>
  <c r="K1564" i="9"/>
  <c r="K1563" i="9"/>
  <c r="K1562" i="9"/>
  <c r="K1561" i="9"/>
  <c r="K1560" i="9"/>
  <c r="K1559" i="9"/>
  <c r="K1558" i="9"/>
  <c r="K1557" i="9"/>
  <c r="K1556" i="9"/>
  <c r="K1555" i="9"/>
  <c r="K1554" i="9"/>
  <c r="K1553" i="9"/>
  <c r="K1552" i="9"/>
  <c r="K1551" i="9"/>
  <c r="K1550" i="9"/>
  <c r="K1549" i="9"/>
  <c r="K1548" i="9"/>
  <c r="K1547" i="9"/>
  <c r="K1546" i="9"/>
  <c r="K1545" i="9"/>
  <c r="K1544" i="9"/>
  <c r="K1543" i="9"/>
  <c r="K1542" i="9"/>
  <c r="K1541" i="9"/>
  <c r="K1540" i="9"/>
  <c r="K1539" i="9"/>
  <c r="K1538" i="9"/>
  <c r="K1537" i="9"/>
  <c r="K1536" i="9"/>
  <c r="K1535" i="9"/>
  <c r="K1534" i="9"/>
  <c r="K1533" i="9"/>
  <c r="K1532" i="9"/>
  <c r="K1531" i="9"/>
  <c r="K1530" i="9"/>
  <c r="K1529" i="9"/>
  <c r="K1528" i="9"/>
  <c r="K1527" i="9"/>
  <c r="K1526" i="9"/>
  <c r="K1525" i="9"/>
  <c r="K1524" i="9"/>
  <c r="K1523" i="9"/>
  <c r="K1522" i="9"/>
  <c r="K1521" i="9"/>
  <c r="K1520" i="9"/>
  <c r="K1519" i="9"/>
  <c r="K1518" i="9"/>
  <c r="K1517" i="9"/>
  <c r="K1516" i="9"/>
  <c r="K1515" i="9"/>
  <c r="K1514" i="9"/>
  <c r="K1513" i="9"/>
  <c r="K1512" i="9"/>
  <c r="K1511" i="9"/>
  <c r="K1510" i="9"/>
  <c r="K1509" i="9"/>
  <c r="K1508" i="9"/>
  <c r="K1507" i="9"/>
  <c r="K1506" i="9"/>
  <c r="K1505" i="9"/>
  <c r="K1504" i="9"/>
  <c r="K1503" i="9"/>
  <c r="K1502" i="9"/>
  <c r="K1501" i="9"/>
  <c r="K1500" i="9"/>
  <c r="K1499" i="9"/>
  <c r="K1498" i="9"/>
  <c r="K1497" i="9"/>
  <c r="K1496" i="9"/>
  <c r="K1495" i="9"/>
  <c r="K1494" i="9"/>
  <c r="K1493" i="9"/>
  <c r="K1492" i="9"/>
  <c r="K1491" i="9"/>
  <c r="K1490" i="9"/>
  <c r="K1489" i="9"/>
  <c r="K1488" i="9"/>
  <c r="K1487" i="9"/>
  <c r="K1486" i="9"/>
  <c r="K1485" i="9"/>
  <c r="K1484" i="9"/>
  <c r="K1483" i="9"/>
  <c r="K1482" i="9"/>
  <c r="K1481" i="9"/>
  <c r="K1480" i="9"/>
  <c r="K1479" i="9"/>
  <c r="K1478" i="9"/>
  <c r="K1477" i="9"/>
  <c r="K1476" i="9"/>
  <c r="K1475" i="9"/>
  <c r="K1474" i="9"/>
  <c r="K1473" i="9"/>
  <c r="K1472" i="9"/>
  <c r="K1471" i="9"/>
  <c r="K1470" i="9"/>
  <c r="K1469" i="9"/>
  <c r="K1468" i="9"/>
  <c r="K1467" i="9"/>
  <c r="K1466" i="9"/>
  <c r="K1465" i="9"/>
  <c r="K1464" i="9"/>
  <c r="K1463" i="9"/>
  <c r="K1462" i="9"/>
  <c r="K1461" i="9"/>
  <c r="K1460" i="9"/>
  <c r="K1459" i="9"/>
  <c r="K1458" i="9"/>
  <c r="K1457" i="9"/>
  <c r="K1456" i="9"/>
  <c r="K1455" i="9"/>
  <c r="K1454" i="9"/>
  <c r="K1453" i="9"/>
  <c r="K1452" i="9"/>
  <c r="K1451" i="9"/>
  <c r="K1450" i="9"/>
  <c r="K1449" i="9"/>
  <c r="K1448" i="9"/>
  <c r="K1447" i="9"/>
  <c r="K1446" i="9"/>
  <c r="K1445" i="9"/>
  <c r="K1444" i="9"/>
  <c r="K1443" i="9"/>
  <c r="K1442" i="9"/>
  <c r="K1441" i="9"/>
  <c r="K1440" i="9"/>
  <c r="K1439" i="9"/>
  <c r="K1438" i="9"/>
  <c r="K1437" i="9"/>
  <c r="K1436" i="9"/>
  <c r="K1435" i="9"/>
  <c r="K1434" i="9"/>
  <c r="K1433" i="9"/>
  <c r="K1432" i="9"/>
  <c r="K1431" i="9"/>
  <c r="K1430" i="9"/>
  <c r="K1429" i="9"/>
  <c r="K1428" i="9"/>
  <c r="K1427" i="9"/>
  <c r="K1426" i="9"/>
  <c r="K1425" i="9"/>
  <c r="K1424" i="9"/>
  <c r="K1423" i="9"/>
  <c r="K1422" i="9"/>
  <c r="K1421" i="9"/>
  <c r="K1420" i="9"/>
  <c r="K1419" i="9"/>
  <c r="K1418" i="9"/>
  <c r="K1417" i="9"/>
  <c r="K1416" i="9"/>
  <c r="K1415" i="9"/>
  <c r="K1414" i="9"/>
  <c r="K1413" i="9"/>
  <c r="K1412" i="9"/>
  <c r="K1411" i="9"/>
  <c r="K1410" i="9"/>
  <c r="K1409" i="9"/>
  <c r="K1408" i="9"/>
  <c r="K1407" i="9"/>
  <c r="K1406" i="9"/>
  <c r="K1405" i="9"/>
  <c r="K1404" i="9"/>
  <c r="K1403" i="9"/>
  <c r="K1402" i="9"/>
  <c r="K1401" i="9"/>
  <c r="K1400" i="9"/>
  <c r="K1399" i="9"/>
  <c r="K1398" i="9"/>
  <c r="K1397" i="9"/>
  <c r="K1396" i="9"/>
  <c r="K1395" i="9"/>
  <c r="K1394" i="9"/>
  <c r="K1393" i="9"/>
  <c r="K1392" i="9"/>
  <c r="K1391" i="9"/>
  <c r="K1390" i="9"/>
  <c r="K1389" i="9"/>
  <c r="K1388" i="9"/>
  <c r="K1387" i="9"/>
  <c r="K1386" i="9"/>
  <c r="K1385" i="9"/>
  <c r="K1384" i="9"/>
  <c r="K1383" i="9"/>
  <c r="K1382" i="9"/>
  <c r="K1381" i="9"/>
  <c r="K1380" i="9"/>
  <c r="K1379" i="9"/>
  <c r="K1378" i="9"/>
  <c r="K1377" i="9"/>
  <c r="K1376" i="9"/>
  <c r="K1375" i="9"/>
  <c r="K1374" i="9"/>
  <c r="K1373" i="9"/>
  <c r="K1372" i="9"/>
  <c r="K1371" i="9"/>
  <c r="K1370" i="9"/>
  <c r="K1369" i="9"/>
  <c r="K1368" i="9"/>
  <c r="K1367" i="9"/>
  <c r="K1366" i="9"/>
  <c r="K1365" i="9"/>
  <c r="K1364" i="9"/>
  <c r="K1363" i="9"/>
  <c r="K1362" i="9"/>
  <c r="K1361" i="9"/>
  <c r="K1360" i="9"/>
  <c r="K1359" i="9"/>
  <c r="K1358" i="9"/>
  <c r="K1357" i="9"/>
  <c r="K1356" i="9"/>
  <c r="K1355" i="9"/>
  <c r="K1354" i="9"/>
  <c r="K1353" i="9"/>
  <c r="K1352" i="9"/>
  <c r="K1351" i="9"/>
  <c r="K1350" i="9"/>
  <c r="K1349" i="9"/>
  <c r="K1348" i="9"/>
  <c r="K1347" i="9"/>
  <c r="K1346" i="9"/>
  <c r="K1345" i="9"/>
  <c r="K1344" i="9"/>
  <c r="K1343" i="9"/>
  <c r="K1342" i="9"/>
  <c r="K1341" i="9"/>
  <c r="K1340" i="9"/>
  <c r="K1339" i="9"/>
  <c r="K1338" i="9"/>
  <c r="K1337" i="9"/>
  <c r="K1336" i="9"/>
  <c r="K1335" i="9"/>
  <c r="K1334" i="9"/>
  <c r="K1333" i="9"/>
  <c r="K1332" i="9"/>
  <c r="K1331" i="9"/>
  <c r="K1330" i="9"/>
  <c r="K1329" i="9"/>
  <c r="K1328" i="9"/>
  <c r="K1327" i="9"/>
  <c r="K1326" i="9"/>
  <c r="K1325" i="9"/>
  <c r="K1324" i="9"/>
  <c r="K1323" i="9"/>
  <c r="K1322" i="9"/>
  <c r="K1321" i="9"/>
  <c r="K1320" i="9"/>
  <c r="K1319" i="9"/>
  <c r="K1318" i="9"/>
  <c r="K1317" i="9"/>
  <c r="K1316" i="9"/>
  <c r="K1315" i="9"/>
  <c r="K1314" i="9"/>
  <c r="K1313" i="9"/>
  <c r="K1312" i="9"/>
  <c r="K1311" i="9"/>
  <c r="K1310" i="9"/>
  <c r="K1309" i="9"/>
  <c r="K1308" i="9"/>
  <c r="K1307" i="9"/>
  <c r="K1306" i="9"/>
  <c r="K1305" i="9"/>
  <c r="K1304" i="9"/>
  <c r="K1303" i="9"/>
  <c r="K1302" i="9"/>
  <c r="K1301" i="9"/>
  <c r="K1300" i="9"/>
  <c r="K1299" i="9"/>
  <c r="K1298" i="9"/>
  <c r="K1297" i="9"/>
  <c r="K1296" i="9"/>
  <c r="K1295" i="9"/>
  <c r="K1294" i="9"/>
  <c r="K1293" i="9"/>
  <c r="K1292" i="9"/>
  <c r="K1291" i="9"/>
  <c r="K1290" i="9"/>
  <c r="K1289" i="9"/>
  <c r="K1288" i="9"/>
  <c r="K1287" i="9"/>
  <c r="K1286" i="9"/>
  <c r="K1285" i="9"/>
  <c r="K1284" i="9"/>
  <c r="K1283" i="9"/>
  <c r="K1282" i="9"/>
  <c r="K1281" i="9"/>
  <c r="K1280" i="9"/>
  <c r="K1279" i="9"/>
  <c r="K1278" i="9"/>
  <c r="K1277" i="9"/>
  <c r="K1276" i="9"/>
  <c r="K1275" i="9"/>
  <c r="K1274" i="9"/>
  <c r="K1273" i="9"/>
  <c r="K1272" i="9"/>
  <c r="K1271" i="9"/>
  <c r="K1270" i="9"/>
  <c r="K1269" i="9"/>
  <c r="K1268" i="9"/>
  <c r="K1267" i="9"/>
  <c r="K1266" i="9"/>
  <c r="K1265" i="9"/>
  <c r="K1264" i="9"/>
  <c r="K1263" i="9"/>
  <c r="K1262" i="9"/>
  <c r="K1261" i="9"/>
  <c r="K1260" i="9"/>
  <c r="K1259" i="9"/>
  <c r="K1258" i="9"/>
  <c r="K1257" i="9"/>
  <c r="K1256" i="9"/>
  <c r="K1255" i="9"/>
  <c r="K1254" i="9"/>
  <c r="K1253" i="9"/>
  <c r="K1252" i="9"/>
  <c r="K1251" i="9"/>
  <c r="K1250" i="9"/>
  <c r="K1249" i="9"/>
  <c r="K1248" i="9"/>
  <c r="K1247" i="9"/>
  <c r="K1246" i="9"/>
  <c r="K1245" i="9"/>
  <c r="K1244" i="9"/>
  <c r="K1243" i="9"/>
  <c r="K1242" i="9"/>
  <c r="K1241" i="9"/>
  <c r="K1240" i="9"/>
  <c r="K1239" i="9"/>
  <c r="K1238" i="9"/>
  <c r="K1237" i="9"/>
  <c r="K1236" i="9"/>
  <c r="K1235" i="9"/>
  <c r="K1234" i="9"/>
  <c r="K1233" i="9"/>
  <c r="K1232" i="9"/>
  <c r="K1231" i="9"/>
  <c r="K1230" i="9"/>
  <c r="K1229" i="9"/>
  <c r="K1228" i="9"/>
  <c r="K1227" i="9"/>
  <c r="K1226" i="9"/>
  <c r="K1225" i="9"/>
  <c r="K1224" i="9"/>
  <c r="K1223" i="9"/>
  <c r="K1222" i="9"/>
  <c r="K1221" i="9"/>
  <c r="K1220" i="9"/>
  <c r="K1219" i="9"/>
  <c r="K1218" i="9"/>
  <c r="K1217" i="9"/>
  <c r="K1216" i="9"/>
  <c r="K1215" i="9"/>
  <c r="K1214" i="9"/>
  <c r="K1213" i="9"/>
  <c r="K1212" i="9"/>
  <c r="K1211" i="9"/>
  <c r="K1210" i="9"/>
  <c r="K1209" i="9"/>
  <c r="K1208" i="9"/>
  <c r="K1207" i="9"/>
  <c r="K1206" i="9"/>
  <c r="K1205" i="9"/>
  <c r="K1204" i="9"/>
  <c r="K1203" i="9"/>
  <c r="K1202" i="9"/>
  <c r="K1201" i="9"/>
  <c r="K1200" i="9"/>
  <c r="K1199" i="9"/>
  <c r="K1198" i="9"/>
  <c r="K1197" i="9"/>
  <c r="K1196" i="9"/>
  <c r="K1195" i="9"/>
  <c r="K1194" i="9"/>
  <c r="K1193" i="9"/>
  <c r="K1192" i="9"/>
  <c r="K1191" i="9"/>
  <c r="K1190" i="9"/>
  <c r="K1189" i="9"/>
  <c r="K1188" i="9"/>
  <c r="K1187" i="9"/>
  <c r="K1186" i="9"/>
  <c r="K1185" i="9"/>
  <c r="K1184" i="9"/>
  <c r="K1183" i="9"/>
  <c r="K1182" i="9"/>
  <c r="K1181" i="9"/>
  <c r="K1180" i="9"/>
  <c r="K1179" i="9"/>
  <c r="K1178" i="9"/>
  <c r="K1177" i="9"/>
  <c r="K1176" i="9"/>
  <c r="K1175" i="9"/>
  <c r="K1174" i="9"/>
  <c r="K1173" i="9"/>
  <c r="K1172" i="9"/>
  <c r="K1171" i="9"/>
  <c r="K1170" i="9"/>
  <c r="K1169" i="9"/>
  <c r="K1168" i="9"/>
  <c r="K1167" i="9"/>
  <c r="K1166" i="9"/>
  <c r="K1165" i="9"/>
  <c r="K1164" i="9"/>
  <c r="K1163" i="9"/>
  <c r="K1162" i="9"/>
  <c r="K1161" i="9"/>
  <c r="K1160" i="9"/>
  <c r="K1159" i="9"/>
  <c r="K1158" i="9"/>
  <c r="K1157" i="9"/>
  <c r="K1156" i="9"/>
  <c r="K1155" i="9"/>
  <c r="K1154" i="9"/>
  <c r="K1153" i="9"/>
  <c r="K1152" i="9"/>
  <c r="K1151" i="9"/>
  <c r="K1150" i="9"/>
  <c r="K1149" i="9"/>
  <c r="K1148" i="9"/>
  <c r="K1147" i="9"/>
  <c r="K1146" i="9"/>
  <c r="K1145" i="9"/>
  <c r="K1144" i="9"/>
  <c r="K1143" i="9"/>
  <c r="K1142" i="9"/>
  <c r="K1141" i="9"/>
  <c r="K1140" i="9"/>
  <c r="K1139" i="9"/>
  <c r="K1138" i="9"/>
  <c r="K1137" i="9"/>
  <c r="K1136" i="9"/>
  <c r="K1135" i="9"/>
  <c r="K1134" i="9"/>
  <c r="K1133" i="9"/>
  <c r="K1132" i="9"/>
  <c r="K1131" i="9"/>
  <c r="K1130" i="9"/>
  <c r="K1129" i="9"/>
  <c r="K1128" i="9"/>
  <c r="K1127" i="9"/>
  <c r="K1126" i="9"/>
  <c r="K1125" i="9"/>
  <c r="K1124" i="9"/>
  <c r="K1123" i="9"/>
  <c r="K1122" i="9"/>
  <c r="K1121" i="9"/>
  <c r="K1120" i="9"/>
  <c r="K1119" i="9"/>
  <c r="K1118" i="9"/>
  <c r="K1117" i="9"/>
  <c r="K1116" i="9"/>
  <c r="K1115" i="9"/>
  <c r="K1114" i="9"/>
  <c r="K1113" i="9"/>
  <c r="K1112" i="9"/>
  <c r="K1111" i="9"/>
  <c r="K1110" i="9"/>
  <c r="K1109" i="9"/>
  <c r="K1108" i="9"/>
  <c r="K1107" i="9"/>
  <c r="K1106" i="9"/>
  <c r="K1105" i="9"/>
  <c r="K1104" i="9"/>
  <c r="K1103" i="9"/>
  <c r="K1102" i="9"/>
  <c r="K1101" i="9"/>
  <c r="K1100" i="9"/>
  <c r="K1099" i="9"/>
  <c r="K1098" i="9"/>
  <c r="K1097" i="9"/>
  <c r="K1096" i="9"/>
  <c r="K1095" i="9"/>
  <c r="K1094" i="9"/>
  <c r="K1093" i="9"/>
  <c r="K1092" i="9"/>
  <c r="K1091" i="9"/>
  <c r="K1090" i="9"/>
  <c r="K1089" i="9"/>
  <c r="K1088" i="9"/>
  <c r="K1087" i="9"/>
  <c r="K1086" i="9"/>
  <c r="K1085" i="9"/>
  <c r="K1084" i="9"/>
  <c r="K1083" i="9"/>
  <c r="K1082" i="9"/>
  <c r="K1081" i="9"/>
  <c r="K1080" i="9"/>
  <c r="K1079" i="9"/>
  <c r="K1078" i="9"/>
  <c r="K1077" i="9"/>
  <c r="K1076" i="9"/>
  <c r="K1075" i="9"/>
  <c r="K1074" i="9"/>
  <c r="K1073" i="9"/>
  <c r="K1072" i="9"/>
  <c r="K1071" i="9"/>
  <c r="K1070" i="9"/>
  <c r="K1069" i="9"/>
  <c r="K1068" i="9"/>
  <c r="K1067" i="9"/>
  <c r="K1066" i="9"/>
  <c r="K1065" i="9"/>
  <c r="K1064" i="9"/>
  <c r="K1063" i="9"/>
  <c r="K1062" i="9"/>
  <c r="K1061" i="9"/>
  <c r="K1060" i="9"/>
  <c r="K1059" i="9"/>
  <c r="K1058" i="9"/>
  <c r="K1057" i="9"/>
  <c r="K1056" i="9"/>
  <c r="K1055" i="9"/>
  <c r="K1054" i="9"/>
  <c r="K1053" i="9"/>
  <c r="K1052" i="9"/>
  <c r="K1051" i="9"/>
  <c r="K1050" i="9"/>
  <c r="K1049" i="9"/>
  <c r="K1048" i="9"/>
  <c r="K1047" i="9"/>
  <c r="K1046" i="9"/>
  <c r="K1045" i="9"/>
  <c r="K1044" i="9"/>
  <c r="K1043" i="9"/>
  <c r="K1042" i="9"/>
  <c r="K1041" i="9"/>
  <c r="K1040" i="9"/>
  <c r="K1039" i="9"/>
  <c r="K1038" i="9"/>
  <c r="K1037" i="9"/>
  <c r="K1036" i="9"/>
  <c r="K1035" i="9"/>
  <c r="K1034" i="9"/>
  <c r="K1033" i="9"/>
  <c r="K1032" i="9"/>
  <c r="K1031" i="9"/>
  <c r="K1030" i="9"/>
  <c r="K1029" i="9"/>
  <c r="K1028" i="9"/>
  <c r="K1027" i="9"/>
  <c r="K1026" i="9"/>
  <c r="K1025" i="9"/>
  <c r="K1024" i="9"/>
  <c r="K1023" i="9"/>
  <c r="K1022" i="9"/>
  <c r="K1021" i="9"/>
  <c r="K1020" i="9"/>
  <c r="K1019" i="9"/>
  <c r="K1018" i="9"/>
  <c r="K1017" i="9"/>
  <c r="K1016" i="9"/>
  <c r="K1015" i="9"/>
  <c r="K1014" i="9"/>
  <c r="K1013" i="9"/>
  <c r="K1012" i="9"/>
  <c r="K1011" i="9"/>
  <c r="K1010" i="9"/>
  <c r="K1009" i="9"/>
  <c r="K1008" i="9"/>
  <c r="K1007" i="9"/>
  <c r="K1006" i="9"/>
  <c r="K1005" i="9"/>
  <c r="K1004" i="9"/>
  <c r="K1003" i="9"/>
  <c r="K1002" i="9"/>
  <c r="K1001" i="9"/>
  <c r="K1000" i="9"/>
  <c r="K999" i="9"/>
  <c r="K998" i="9"/>
  <c r="K997" i="9"/>
  <c r="K996" i="9"/>
  <c r="K995" i="9"/>
  <c r="K994" i="9"/>
  <c r="K993" i="9"/>
  <c r="K992" i="9"/>
  <c r="K991" i="9"/>
  <c r="K990" i="9"/>
  <c r="K989" i="9"/>
  <c r="K988" i="9"/>
  <c r="K987" i="9"/>
  <c r="K986" i="9"/>
  <c r="K985" i="9"/>
  <c r="K984" i="9"/>
  <c r="K983" i="9"/>
  <c r="K982" i="9"/>
  <c r="K981" i="9"/>
  <c r="K980" i="9"/>
  <c r="K979" i="9"/>
  <c r="K978" i="9"/>
  <c r="K977" i="9"/>
  <c r="K976" i="9"/>
  <c r="K975" i="9"/>
  <c r="K974" i="9"/>
  <c r="K973" i="9"/>
  <c r="K972" i="9"/>
  <c r="K971" i="9"/>
  <c r="K970" i="9"/>
  <c r="K969" i="9"/>
  <c r="K968" i="9"/>
  <c r="K967" i="9"/>
  <c r="K966" i="9"/>
  <c r="K965" i="9"/>
  <c r="K964" i="9"/>
  <c r="K963" i="9"/>
  <c r="K962" i="9"/>
  <c r="K961" i="9"/>
  <c r="K960" i="9"/>
  <c r="K959" i="9"/>
  <c r="K958" i="9"/>
  <c r="K957" i="9"/>
  <c r="K956" i="9"/>
  <c r="K955" i="9"/>
  <c r="K954" i="9"/>
  <c r="K953" i="9"/>
  <c r="K952" i="9"/>
  <c r="K951" i="9"/>
  <c r="K950" i="9"/>
  <c r="K949" i="9"/>
  <c r="K948" i="9"/>
  <c r="K947" i="9"/>
  <c r="K946" i="9"/>
  <c r="K945" i="9"/>
  <c r="K944" i="9"/>
  <c r="K943" i="9"/>
  <c r="K942" i="9"/>
  <c r="K941" i="9"/>
  <c r="K940" i="9"/>
  <c r="K939" i="9"/>
  <c r="K938" i="9"/>
  <c r="K937" i="9"/>
  <c r="K936" i="9"/>
  <c r="K935" i="9"/>
  <c r="K934" i="9"/>
  <c r="K933" i="9"/>
  <c r="K932" i="9"/>
  <c r="K931" i="9"/>
  <c r="K930" i="9"/>
  <c r="K929" i="9"/>
  <c r="K928" i="9"/>
  <c r="K927" i="9"/>
  <c r="K926" i="9"/>
  <c r="K925" i="9"/>
  <c r="K924" i="9"/>
  <c r="K923" i="9"/>
  <c r="K922" i="9"/>
  <c r="K921" i="9"/>
  <c r="K920" i="9"/>
  <c r="K919" i="9"/>
  <c r="K918" i="9"/>
  <c r="K917" i="9"/>
  <c r="K916" i="9"/>
  <c r="K915" i="9"/>
  <c r="K914" i="9"/>
  <c r="K913" i="9"/>
  <c r="K912" i="9"/>
  <c r="K911" i="9"/>
  <c r="K910" i="9"/>
  <c r="K909" i="9"/>
  <c r="K908" i="9"/>
  <c r="K907" i="9"/>
  <c r="K906" i="9"/>
  <c r="K905" i="9"/>
  <c r="K904" i="9"/>
  <c r="K903" i="9"/>
  <c r="K902" i="9"/>
  <c r="K901" i="9"/>
  <c r="K900" i="9"/>
  <c r="K899" i="9"/>
  <c r="K898" i="9"/>
  <c r="K897" i="9"/>
  <c r="K896" i="9"/>
  <c r="K895" i="9"/>
  <c r="K894" i="9"/>
  <c r="K893" i="9"/>
  <c r="K892" i="9"/>
  <c r="K891" i="9"/>
  <c r="K890" i="9"/>
  <c r="K889" i="9"/>
  <c r="K888" i="9"/>
  <c r="K887" i="9"/>
  <c r="K886" i="9"/>
  <c r="K885" i="9"/>
  <c r="K884" i="9"/>
  <c r="K883" i="9"/>
  <c r="K882" i="9"/>
  <c r="K881" i="9"/>
  <c r="K880" i="9"/>
  <c r="K879" i="9"/>
  <c r="K878" i="9"/>
  <c r="K877" i="9"/>
  <c r="K876" i="9"/>
  <c r="K875" i="9"/>
  <c r="K874" i="9"/>
  <c r="K873" i="9"/>
  <c r="K872" i="9"/>
  <c r="K871" i="9"/>
  <c r="K870" i="9"/>
  <c r="K869" i="9"/>
  <c r="K868" i="9"/>
  <c r="K867" i="9"/>
  <c r="K866" i="9"/>
  <c r="K865" i="9"/>
  <c r="K864" i="9"/>
  <c r="K863" i="9"/>
  <c r="K862" i="9"/>
  <c r="K861" i="9"/>
  <c r="K860" i="9"/>
  <c r="K859" i="9"/>
  <c r="K858" i="9"/>
  <c r="K857" i="9"/>
  <c r="K856" i="9"/>
  <c r="K855" i="9"/>
  <c r="K854" i="9"/>
  <c r="K853" i="9"/>
  <c r="K852" i="9"/>
  <c r="K851" i="9"/>
  <c r="K850" i="9"/>
  <c r="K849" i="9"/>
  <c r="K848" i="9"/>
  <c r="K847" i="9"/>
  <c r="K846" i="9"/>
  <c r="K845" i="9"/>
  <c r="K844" i="9"/>
  <c r="K843" i="9"/>
  <c r="K842" i="9"/>
  <c r="K841" i="9"/>
  <c r="K840" i="9"/>
  <c r="K839" i="9"/>
  <c r="K838" i="9"/>
  <c r="K837" i="9"/>
  <c r="K836" i="9"/>
  <c r="K835" i="9"/>
  <c r="K834" i="9"/>
  <c r="K833" i="9"/>
  <c r="K832" i="9"/>
  <c r="K831" i="9"/>
  <c r="K830" i="9"/>
  <c r="K829" i="9"/>
  <c r="K828" i="9"/>
  <c r="K827" i="9"/>
  <c r="K826" i="9"/>
  <c r="K825" i="9"/>
  <c r="K824" i="9"/>
  <c r="K823" i="9"/>
  <c r="K822" i="9"/>
  <c r="K821" i="9"/>
  <c r="K820" i="9"/>
  <c r="K819" i="9"/>
  <c r="K818" i="9"/>
  <c r="K817" i="9"/>
  <c r="K816" i="9"/>
  <c r="K815" i="9"/>
  <c r="K814" i="9"/>
  <c r="K813" i="9"/>
  <c r="K812" i="9"/>
  <c r="K811" i="9"/>
  <c r="K810" i="9"/>
  <c r="K809" i="9"/>
  <c r="K808" i="9"/>
  <c r="K807" i="9"/>
  <c r="K806" i="9"/>
  <c r="K805" i="9"/>
  <c r="K804" i="9"/>
  <c r="K803" i="9"/>
  <c r="K802" i="9"/>
  <c r="K801" i="9"/>
  <c r="K800" i="9"/>
  <c r="K799" i="9"/>
  <c r="K798" i="9"/>
  <c r="K797" i="9"/>
  <c r="K796" i="9"/>
  <c r="K795" i="9"/>
  <c r="K794" i="9"/>
  <c r="K793" i="9"/>
  <c r="K792" i="9"/>
  <c r="K791" i="9"/>
  <c r="K790" i="9"/>
  <c r="K789" i="9"/>
  <c r="K788" i="9"/>
  <c r="K787" i="9"/>
  <c r="K786" i="9"/>
  <c r="K785" i="9"/>
  <c r="K784" i="9"/>
  <c r="K783" i="9"/>
  <c r="K782" i="9"/>
  <c r="K781" i="9"/>
  <c r="K780" i="9"/>
  <c r="K779" i="9"/>
  <c r="K778" i="9"/>
  <c r="K777" i="9"/>
  <c r="K776" i="9"/>
  <c r="K775" i="9"/>
  <c r="K774" i="9"/>
  <c r="K773" i="9"/>
  <c r="K772" i="9"/>
  <c r="K771" i="9"/>
  <c r="K770" i="9"/>
  <c r="K769" i="9"/>
  <c r="K768" i="9"/>
  <c r="K767" i="9"/>
  <c r="K766" i="9"/>
  <c r="K765" i="9"/>
  <c r="K764" i="9"/>
  <c r="K763" i="9"/>
  <c r="K762" i="9"/>
  <c r="K761" i="9"/>
  <c r="K760" i="9"/>
  <c r="K759" i="9"/>
  <c r="K758" i="9"/>
  <c r="K757" i="9"/>
  <c r="K756" i="9"/>
  <c r="K755" i="9"/>
  <c r="K754" i="9"/>
  <c r="K753" i="9"/>
  <c r="K752" i="9"/>
  <c r="K751" i="9"/>
  <c r="K750" i="9"/>
  <c r="K749" i="9"/>
  <c r="K748" i="9"/>
  <c r="K747" i="9"/>
  <c r="K746" i="9"/>
  <c r="K745" i="9"/>
  <c r="K744" i="9"/>
  <c r="K743" i="9"/>
  <c r="K742" i="9"/>
  <c r="K741" i="9"/>
  <c r="K740" i="9"/>
  <c r="K739" i="9"/>
  <c r="K738" i="9"/>
  <c r="K737" i="9"/>
  <c r="K736" i="9"/>
  <c r="K735" i="9"/>
  <c r="K734" i="9"/>
  <c r="K733" i="9"/>
  <c r="K732" i="9"/>
  <c r="K731" i="9"/>
  <c r="K730" i="9"/>
  <c r="K729" i="9"/>
  <c r="K728" i="9"/>
  <c r="K727" i="9"/>
  <c r="K726" i="9"/>
  <c r="K725" i="9"/>
  <c r="K724" i="9"/>
  <c r="K723" i="9"/>
  <c r="K722" i="9"/>
  <c r="K721" i="9"/>
  <c r="K720" i="9"/>
  <c r="K719" i="9"/>
  <c r="K718" i="9"/>
  <c r="K717" i="9"/>
  <c r="K716" i="9"/>
  <c r="K715" i="9"/>
  <c r="K714" i="9"/>
  <c r="K713" i="9"/>
  <c r="K712" i="9"/>
  <c r="K711" i="9"/>
  <c r="K710" i="9"/>
  <c r="K709" i="9"/>
  <c r="K708" i="9"/>
  <c r="K707" i="9"/>
  <c r="K706" i="9"/>
  <c r="K705" i="9"/>
  <c r="K704" i="9"/>
  <c r="K703" i="9"/>
  <c r="K702" i="9"/>
  <c r="K701" i="9"/>
  <c r="K700" i="9"/>
  <c r="K699" i="9"/>
  <c r="K698" i="9"/>
  <c r="K697" i="9"/>
  <c r="K696" i="9"/>
  <c r="K695" i="9"/>
  <c r="K694" i="9"/>
  <c r="K693" i="9"/>
  <c r="K692" i="9"/>
  <c r="K691" i="9"/>
  <c r="K690" i="9"/>
  <c r="K689" i="9"/>
  <c r="K688" i="9"/>
  <c r="K687" i="9"/>
  <c r="K686" i="9"/>
  <c r="K685" i="9"/>
  <c r="K684" i="9"/>
  <c r="K683" i="9"/>
  <c r="K682" i="9"/>
  <c r="K681" i="9"/>
  <c r="K680" i="9"/>
  <c r="K679" i="9"/>
  <c r="K678" i="9"/>
  <c r="K677" i="9"/>
  <c r="K676" i="9"/>
  <c r="K675" i="9"/>
  <c r="K674" i="9"/>
  <c r="K673" i="9"/>
  <c r="K672" i="9"/>
  <c r="K671" i="9"/>
  <c r="K670" i="9"/>
  <c r="K669" i="9"/>
  <c r="K668" i="9"/>
  <c r="K667" i="9"/>
  <c r="K666" i="9"/>
  <c r="K665" i="9"/>
  <c r="K664" i="9"/>
  <c r="K663" i="9"/>
  <c r="K662" i="9"/>
  <c r="K661" i="9"/>
  <c r="K660" i="9"/>
  <c r="K659" i="9"/>
  <c r="K658" i="9"/>
  <c r="K657" i="9"/>
  <c r="K656" i="9"/>
  <c r="K655" i="9"/>
  <c r="K654" i="9"/>
  <c r="K653" i="9"/>
  <c r="K652" i="9"/>
  <c r="K651" i="9"/>
  <c r="K650" i="9"/>
  <c r="K649" i="9"/>
  <c r="K648" i="9"/>
  <c r="K647" i="9"/>
  <c r="K646" i="9"/>
  <c r="K645" i="9"/>
  <c r="K644" i="9"/>
  <c r="K643" i="9"/>
  <c r="K642" i="9"/>
  <c r="K641" i="9"/>
  <c r="K640" i="9"/>
  <c r="K639" i="9"/>
  <c r="K638" i="9"/>
  <c r="K637" i="9"/>
  <c r="K636" i="9"/>
  <c r="K635" i="9"/>
  <c r="K634" i="9"/>
  <c r="K633" i="9"/>
  <c r="K632" i="9"/>
  <c r="K631" i="9"/>
  <c r="K630" i="9"/>
  <c r="K629" i="9"/>
  <c r="K628" i="9"/>
  <c r="K627" i="9"/>
  <c r="K626" i="9"/>
  <c r="K625" i="9"/>
  <c r="K624" i="9"/>
  <c r="K623" i="9"/>
  <c r="K622" i="9"/>
  <c r="K621" i="9"/>
  <c r="K620" i="9"/>
  <c r="K619" i="9"/>
  <c r="K618" i="9"/>
  <c r="K617" i="9"/>
  <c r="K616" i="9"/>
  <c r="K615" i="9"/>
  <c r="K614" i="9"/>
  <c r="K613" i="9"/>
  <c r="K612" i="9"/>
  <c r="K611" i="9"/>
  <c r="K610" i="9"/>
  <c r="K609" i="9"/>
  <c r="K608" i="9"/>
  <c r="K607" i="9"/>
  <c r="K606" i="9"/>
  <c r="K605" i="9"/>
  <c r="K604" i="9"/>
  <c r="K603" i="9"/>
  <c r="K602" i="9"/>
  <c r="K601" i="9"/>
  <c r="K600" i="9"/>
  <c r="K599" i="9"/>
  <c r="K598" i="9"/>
  <c r="K597" i="9"/>
  <c r="K596" i="9"/>
  <c r="K595" i="9"/>
  <c r="K594" i="9"/>
  <c r="K593" i="9"/>
  <c r="K592" i="9"/>
  <c r="K591" i="9"/>
  <c r="K590" i="9"/>
  <c r="K589" i="9"/>
  <c r="K588" i="9"/>
  <c r="K587" i="9"/>
  <c r="K586" i="9"/>
  <c r="K585" i="9"/>
  <c r="K584" i="9"/>
  <c r="K583" i="9"/>
  <c r="K582" i="9"/>
  <c r="K581" i="9"/>
  <c r="K580" i="9"/>
  <c r="K579" i="9"/>
  <c r="K578" i="9"/>
  <c r="K577" i="9"/>
  <c r="K576" i="9"/>
  <c r="K575" i="9"/>
  <c r="K574" i="9"/>
  <c r="K573" i="9"/>
  <c r="K572" i="9"/>
  <c r="K571" i="9"/>
  <c r="K570" i="9"/>
  <c r="K569" i="9"/>
  <c r="K568" i="9"/>
  <c r="K567" i="9"/>
  <c r="K566" i="9"/>
  <c r="K565" i="9"/>
  <c r="K564" i="9"/>
  <c r="K563" i="9"/>
  <c r="K562" i="9"/>
  <c r="K561" i="9"/>
  <c r="K560" i="9"/>
  <c r="K559" i="9"/>
  <c r="K558" i="9"/>
  <c r="K557" i="9"/>
  <c r="K556" i="9"/>
  <c r="K555" i="9"/>
  <c r="K554" i="9"/>
  <c r="K553" i="9"/>
  <c r="K552" i="9"/>
  <c r="K551" i="9"/>
  <c r="K550" i="9"/>
  <c r="K549" i="9"/>
  <c r="K548" i="9"/>
  <c r="K547" i="9"/>
  <c r="K546" i="9"/>
  <c r="K545" i="9"/>
  <c r="K544" i="9"/>
  <c r="K543" i="9"/>
  <c r="K542" i="9"/>
  <c r="K541" i="9"/>
  <c r="K540" i="9"/>
  <c r="K539" i="9"/>
  <c r="K538" i="9"/>
  <c r="K537" i="9"/>
  <c r="K536" i="9"/>
  <c r="K535" i="9"/>
  <c r="K534" i="9"/>
  <c r="K533" i="9"/>
  <c r="K532" i="9"/>
  <c r="K531" i="9"/>
  <c r="K530" i="9"/>
  <c r="K529" i="9"/>
  <c r="K528" i="9"/>
  <c r="K527" i="9"/>
  <c r="K526" i="9"/>
  <c r="K525" i="9"/>
  <c r="K524" i="9"/>
  <c r="K523" i="9"/>
  <c r="K522" i="9"/>
  <c r="K521" i="9"/>
  <c r="K520" i="9"/>
  <c r="K519" i="9"/>
  <c r="K518" i="9"/>
  <c r="K517" i="9"/>
  <c r="K516" i="9"/>
  <c r="K515" i="9"/>
  <c r="K514" i="9"/>
  <c r="K513" i="9"/>
  <c r="K512" i="9"/>
  <c r="K511" i="9"/>
  <c r="K510" i="9"/>
  <c r="K509" i="9"/>
  <c r="K508" i="9"/>
  <c r="K507" i="9"/>
  <c r="K506" i="9"/>
  <c r="K505" i="9"/>
  <c r="K504" i="9"/>
  <c r="K503" i="9"/>
  <c r="K502" i="9"/>
  <c r="K501" i="9"/>
  <c r="K500" i="9"/>
  <c r="K499" i="9"/>
  <c r="K498" i="9"/>
  <c r="K497" i="9"/>
  <c r="K496" i="9"/>
  <c r="K495" i="9"/>
  <c r="K494" i="9"/>
  <c r="K493" i="9"/>
  <c r="K492" i="9"/>
  <c r="K491" i="9"/>
  <c r="K490" i="9"/>
  <c r="K489" i="9"/>
  <c r="K488" i="9"/>
  <c r="K487" i="9"/>
  <c r="K486" i="9"/>
  <c r="K485" i="9"/>
  <c r="K484" i="9"/>
  <c r="K483" i="9"/>
  <c r="K482" i="9"/>
  <c r="K481" i="9"/>
  <c r="K480" i="9"/>
  <c r="K479" i="9"/>
  <c r="K478" i="9"/>
  <c r="K477" i="9"/>
  <c r="K476" i="9"/>
  <c r="K475" i="9"/>
  <c r="K474" i="9"/>
  <c r="K473" i="9"/>
  <c r="K472" i="9"/>
  <c r="K471" i="9"/>
  <c r="K470" i="9"/>
  <c r="K469" i="9"/>
  <c r="K468" i="9"/>
  <c r="K467" i="9"/>
  <c r="K466" i="9"/>
  <c r="K465" i="9"/>
  <c r="K464" i="9"/>
  <c r="K463" i="9"/>
  <c r="K462" i="9"/>
  <c r="K461" i="9"/>
  <c r="K460" i="9"/>
  <c r="K459" i="9"/>
  <c r="K458" i="9"/>
  <c r="K457" i="9"/>
  <c r="K456" i="9"/>
  <c r="K455" i="9"/>
  <c r="K454" i="9"/>
  <c r="K453" i="9"/>
  <c r="K452" i="9"/>
  <c r="K451" i="9"/>
  <c r="K450" i="9"/>
  <c r="K449" i="9"/>
  <c r="K448" i="9"/>
  <c r="K447" i="9"/>
  <c r="K446" i="9"/>
  <c r="K445" i="9"/>
  <c r="K444" i="9"/>
  <c r="K443" i="9"/>
  <c r="K442" i="9"/>
  <c r="K441" i="9"/>
  <c r="K440" i="9"/>
  <c r="K439" i="9"/>
  <c r="K438" i="9"/>
  <c r="K437" i="9"/>
  <c r="K436" i="9"/>
  <c r="K435" i="9"/>
  <c r="K434" i="9"/>
  <c r="K433" i="9"/>
  <c r="K432" i="9"/>
  <c r="K431" i="9"/>
  <c r="K430" i="9"/>
  <c r="K429" i="9"/>
  <c r="K428" i="9"/>
  <c r="K427" i="9"/>
  <c r="K426" i="9"/>
  <c r="K425" i="9"/>
  <c r="K424" i="9"/>
  <c r="K423" i="9"/>
  <c r="K422" i="9"/>
  <c r="K421" i="9"/>
  <c r="K420" i="9"/>
  <c r="K419" i="9"/>
  <c r="K418" i="9"/>
  <c r="K417" i="9"/>
  <c r="K416" i="9"/>
  <c r="K415" i="9"/>
  <c r="K414" i="9"/>
  <c r="K413" i="9"/>
  <c r="K412" i="9"/>
  <c r="K411" i="9"/>
  <c r="K410" i="9"/>
  <c r="K409" i="9"/>
  <c r="K408" i="9"/>
  <c r="K407" i="9"/>
  <c r="K406" i="9"/>
  <c r="K405" i="9"/>
  <c r="K404" i="9"/>
  <c r="K403" i="9"/>
  <c r="K402" i="9"/>
  <c r="K401" i="9"/>
  <c r="K400" i="9"/>
  <c r="K399" i="9"/>
  <c r="K398" i="9"/>
  <c r="K397" i="9"/>
  <c r="K396" i="9"/>
  <c r="K395" i="9"/>
  <c r="K394" i="9"/>
  <c r="K393" i="9"/>
  <c r="K392" i="9"/>
  <c r="K391" i="9"/>
  <c r="K390" i="9"/>
  <c r="K389" i="9"/>
  <c r="K388" i="9"/>
  <c r="K387"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AH3" i="9" l="1"/>
  <c r="S5142" i="9"/>
  <c r="T5142" i="9"/>
  <c r="T5146" i="9"/>
  <c r="S5146" i="9"/>
  <c r="U5146" i="9" s="1"/>
  <c r="S5150" i="9"/>
  <c r="T5150" i="9"/>
  <c r="S5154" i="9"/>
  <c r="T5154" i="9"/>
  <c r="S5158" i="9"/>
  <c r="U5158" i="9" s="1"/>
  <c r="T5158" i="9"/>
  <c r="T5162" i="9"/>
  <c r="S5162" i="9"/>
  <c r="U5162" i="9" s="1"/>
  <c r="S5166" i="9"/>
  <c r="T5166" i="9"/>
  <c r="T5170" i="9"/>
  <c r="S5170" i="9"/>
  <c r="S5174" i="9"/>
  <c r="T5174" i="9"/>
  <c r="S5178" i="9"/>
  <c r="T5178" i="9"/>
  <c r="S5182" i="9"/>
  <c r="T5182" i="9"/>
  <c r="S5186" i="9"/>
  <c r="T5186" i="9"/>
  <c r="S5255" i="9"/>
  <c r="U5255" i="9" s="1"/>
  <c r="T5255" i="9"/>
  <c r="S5259" i="9"/>
  <c r="T5259" i="9"/>
  <c r="S5263" i="9"/>
  <c r="T5263" i="9"/>
  <c r="T5267" i="9"/>
  <c r="S5267" i="9"/>
  <c r="U5267" i="9" s="1"/>
  <c r="S5271" i="9"/>
  <c r="T5271" i="9"/>
  <c r="S5275" i="9"/>
  <c r="T5275" i="9"/>
  <c r="S5279" i="9"/>
  <c r="T5279" i="9"/>
  <c r="S5283" i="9"/>
  <c r="T5283" i="9"/>
  <c r="S5287" i="9"/>
  <c r="U5287" i="9" s="1"/>
  <c r="T5287" i="9"/>
  <c r="S5291" i="9"/>
  <c r="T5291" i="9"/>
  <c r="S5295" i="9"/>
  <c r="T5295" i="9"/>
  <c r="S5299" i="9"/>
  <c r="T5299" i="9"/>
  <c r="S5303" i="9"/>
  <c r="U5303" i="9" s="1"/>
  <c r="T5303" i="9"/>
  <c r="S5307" i="9"/>
  <c r="T5307" i="9"/>
  <c r="S5311" i="9"/>
  <c r="T5311" i="9"/>
  <c r="T5315" i="9"/>
  <c r="S5315" i="9"/>
  <c r="U5315" i="9" s="1"/>
  <c r="S5319" i="9"/>
  <c r="T5319" i="9"/>
  <c r="S5323" i="9"/>
  <c r="T5323" i="9"/>
  <c r="S5327" i="9"/>
  <c r="T5327" i="9"/>
  <c r="S5331" i="9"/>
  <c r="T5331" i="9"/>
  <c r="S5335" i="9"/>
  <c r="U5335" i="9" s="1"/>
  <c r="T5335" i="9"/>
  <c r="S5339" i="9"/>
  <c r="T5339" i="9"/>
  <c r="T5343" i="9"/>
  <c r="S5343" i="9"/>
  <c r="T5347" i="9"/>
  <c r="S5347" i="9"/>
  <c r="T5351" i="9"/>
  <c r="S5351" i="9"/>
  <c r="S5355" i="9"/>
  <c r="T5355" i="9"/>
  <c r="S5359" i="9"/>
  <c r="T5359" i="9"/>
  <c r="S5363" i="9"/>
  <c r="T5363" i="9"/>
  <c r="T5367" i="9"/>
  <c r="S5367" i="9"/>
  <c r="T5371" i="9"/>
  <c r="S5371" i="9"/>
  <c r="T5375" i="9"/>
  <c r="S5375" i="9"/>
  <c r="S5379" i="9"/>
  <c r="T5379" i="9"/>
  <c r="S5383" i="9"/>
  <c r="U5383" i="9" s="1"/>
  <c r="T5383" i="9"/>
  <c r="S5387" i="9"/>
  <c r="T5387" i="9"/>
  <c r="T5391" i="9"/>
  <c r="S5391" i="9"/>
  <c r="T5395" i="9"/>
  <c r="S5395" i="9"/>
  <c r="T5399" i="9"/>
  <c r="S5399" i="9"/>
  <c r="S5403" i="9"/>
  <c r="T5403" i="9"/>
  <c r="S5407" i="9"/>
  <c r="T5407" i="9"/>
  <c r="S5411" i="9"/>
  <c r="T5411" i="9"/>
  <c r="T5415" i="9"/>
  <c r="S5415" i="9"/>
  <c r="S5419" i="9"/>
  <c r="T5419" i="9"/>
  <c r="S5423" i="9"/>
  <c r="T5423" i="9"/>
  <c r="S5427" i="9"/>
  <c r="T5427" i="9"/>
  <c r="S5431" i="9"/>
  <c r="U5431" i="9" s="1"/>
  <c r="T5431" i="9"/>
  <c r="T5435" i="9"/>
  <c r="S5435" i="9"/>
  <c r="S5439" i="9"/>
  <c r="T5439" i="9"/>
  <c r="S5443" i="9"/>
  <c r="T5443" i="9"/>
  <c r="S5447" i="9"/>
  <c r="U5447" i="9" s="1"/>
  <c r="T5447" i="9"/>
  <c r="S5451" i="9"/>
  <c r="T5451" i="9"/>
  <c r="S5455" i="9"/>
  <c r="T5455" i="9"/>
  <c r="S5459" i="9"/>
  <c r="T5459" i="9"/>
  <c r="S5463" i="9"/>
  <c r="T5463" i="9"/>
  <c r="S5467" i="9"/>
  <c r="T5467" i="9"/>
  <c r="S5471" i="9"/>
  <c r="T5471" i="9"/>
  <c r="S5475" i="9"/>
  <c r="T5475" i="9"/>
  <c r="T5479" i="9"/>
  <c r="S5479" i="9"/>
  <c r="T5483" i="9"/>
  <c r="S5483" i="9"/>
  <c r="S5487" i="9"/>
  <c r="T5487" i="9"/>
  <c r="S5491" i="9"/>
  <c r="T5491" i="9"/>
  <c r="S5495" i="9"/>
  <c r="U5495" i="9" s="1"/>
  <c r="T5495" i="9"/>
  <c r="T5499" i="9"/>
  <c r="S5499" i="9"/>
  <c r="S5503" i="9"/>
  <c r="T5503" i="9"/>
  <c r="S5507" i="9"/>
  <c r="T5507" i="9"/>
  <c r="S5511" i="9"/>
  <c r="T5511" i="9"/>
  <c r="S5515" i="9"/>
  <c r="T5515" i="9"/>
  <c r="T5519" i="9"/>
  <c r="S5519" i="9"/>
  <c r="S5523" i="9"/>
  <c r="T5523" i="9"/>
  <c r="T5527" i="9"/>
  <c r="S5527" i="9"/>
  <c r="S5531" i="9"/>
  <c r="T5531" i="9"/>
  <c r="S5535" i="9"/>
  <c r="T5535" i="9"/>
  <c r="S5539" i="9"/>
  <c r="T5539" i="9"/>
  <c r="S5543" i="9"/>
  <c r="U5543" i="9" s="1"/>
  <c r="T5543" i="9"/>
  <c r="S5547" i="9"/>
  <c r="T5547" i="9"/>
  <c r="S5551" i="9"/>
  <c r="T5551" i="9"/>
  <c r="T5555" i="9"/>
  <c r="S5555" i="9"/>
  <c r="T5559" i="9"/>
  <c r="S5559" i="9"/>
  <c r="S5563" i="9"/>
  <c r="T5563" i="9"/>
  <c r="S5567" i="9"/>
  <c r="T5567" i="9"/>
  <c r="S5571" i="9"/>
  <c r="T5571" i="9"/>
  <c r="S5575" i="9"/>
  <c r="U5575" i="9" s="1"/>
  <c r="T5575" i="9"/>
  <c r="S5579" i="9"/>
  <c r="T5579" i="9"/>
  <c r="S5583" i="9"/>
  <c r="T5583" i="9"/>
  <c r="T5587" i="9"/>
  <c r="S5587" i="9"/>
  <c r="S5591" i="9"/>
  <c r="U5591" i="9" s="1"/>
  <c r="T5591" i="9"/>
  <c r="T5595" i="9"/>
  <c r="S5595" i="9"/>
  <c r="S5599" i="9"/>
  <c r="T5599" i="9"/>
  <c r="S5603" i="9"/>
  <c r="T5603" i="9"/>
  <c r="S5607" i="9"/>
  <c r="T5607" i="9"/>
  <c r="S5611" i="9"/>
  <c r="T5611" i="9"/>
  <c r="T5615" i="9"/>
  <c r="S5615" i="9"/>
  <c r="S5619" i="9"/>
  <c r="T5619" i="9"/>
  <c r="S5623" i="9"/>
  <c r="U5623" i="9" s="1"/>
  <c r="T5623" i="9"/>
  <c r="S5627" i="9"/>
  <c r="T5627" i="9"/>
  <c r="S5631" i="9"/>
  <c r="T5631" i="9"/>
  <c r="S5635" i="9"/>
  <c r="T5635" i="9"/>
  <c r="S5639" i="9"/>
  <c r="U5639" i="9" s="1"/>
  <c r="T5639" i="9"/>
  <c r="S5643" i="9"/>
  <c r="T5643" i="9"/>
  <c r="S5647" i="9"/>
  <c r="T5647" i="9"/>
  <c r="S5651" i="9"/>
  <c r="T5651" i="9"/>
  <c r="S5655" i="9"/>
  <c r="T5655" i="9"/>
  <c r="S5659" i="9"/>
  <c r="T5659" i="9"/>
  <c r="S5663" i="9"/>
  <c r="U5663" i="9" s="1"/>
  <c r="T5663" i="9"/>
  <c r="S5667" i="9"/>
  <c r="T5667" i="9"/>
  <c r="T5671" i="9"/>
  <c r="S5671" i="9"/>
  <c r="S5675" i="9"/>
  <c r="T5675" i="9"/>
  <c r="S5679" i="9"/>
  <c r="T5679" i="9"/>
  <c r="S5683" i="9"/>
  <c r="T5683" i="9"/>
  <c r="S5687" i="9"/>
  <c r="U5687" i="9" s="1"/>
  <c r="T5687" i="9"/>
  <c r="S5691" i="9"/>
  <c r="T5691" i="9"/>
  <c r="S5695" i="9"/>
  <c r="U5695" i="9" s="1"/>
  <c r="T5695" i="9"/>
  <c r="T5699" i="9"/>
  <c r="S5699" i="9"/>
  <c r="S5703" i="9"/>
  <c r="T5703" i="9"/>
  <c r="S5707" i="9"/>
  <c r="T5707" i="9"/>
  <c r="S5711" i="9"/>
  <c r="U5711" i="9" s="1"/>
  <c r="T5711" i="9"/>
  <c r="T5715" i="9"/>
  <c r="S5715" i="9"/>
  <c r="T5719" i="9"/>
  <c r="S5719" i="9"/>
  <c r="S5723" i="9"/>
  <c r="T5723" i="9"/>
  <c r="S5727" i="9"/>
  <c r="T5727" i="9"/>
  <c r="S5731" i="9"/>
  <c r="T5731" i="9"/>
  <c r="S5735" i="9"/>
  <c r="U5735" i="9" s="1"/>
  <c r="T5735" i="9"/>
  <c r="T5739" i="9"/>
  <c r="S5739" i="9"/>
  <c r="T5743" i="9"/>
  <c r="S5743" i="9"/>
  <c r="S5747" i="9"/>
  <c r="T5747" i="9"/>
  <c r="S5751" i="9"/>
  <c r="T5751" i="9"/>
  <c r="S5755" i="9"/>
  <c r="T5755" i="9"/>
  <c r="S5759" i="9"/>
  <c r="U5759" i="9" s="1"/>
  <c r="T5759" i="9"/>
  <c r="S5763" i="9"/>
  <c r="T5763" i="9"/>
  <c r="S5767" i="9"/>
  <c r="U5767" i="9" s="1"/>
  <c r="T5767" i="9"/>
  <c r="T5771" i="9"/>
  <c r="S5771" i="9"/>
  <c r="T5775" i="9"/>
  <c r="S5775" i="9"/>
  <c r="T5779" i="9"/>
  <c r="S5779" i="9"/>
  <c r="S5783" i="9"/>
  <c r="U5783" i="9" s="1"/>
  <c r="T5783" i="9"/>
  <c r="S5787" i="9"/>
  <c r="T5787" i="9"/>
  <c r="T5791" i="9"/>
  <c r="S5791" i="9"/>
  <c r="S5795" i="9"/>
  <c r="T5795" i="9"/>
  <c r="S5799" i="9"/>
  <c r="T5799" i="9"/>
  <c r="S5803" i="9"/>
  <c r="T5803" i="9"/>
  <c r="S5807" i="9"/>
  <c r="U5807" i="9" s="1"/>
  <c r="T5807" i="9"/>
  <c r="S5811" i="9"/>
  <c r="T5811" i="9"/>
  <c r="S5815" i="9"/>
  <c r="U5815" i="9" s="1"/>
  <c r="T5815" i="9"/>
  <c r="T5819" i="9"/>
  <c r="S5819" i="9"/>
  <c r="T5823" i="9"/>
  <c r="S5823" i="9"/>
  <c r="T5827" i="9"/>
  <c r="S5827" i="9"/>
  <c r="S5831" i="9"/>
  <c r="U5831" i="9" s="1"/>
  <c r="T5831" i="9"/>
  <c r="S5835" i="9"/>
  <c r="T5835" i="9"/>
  <c r="S5839" i="9"/>
  <c r="U5839" i="9" s="1"/>
  <c r="T5839" i="9"/>
  <c r="S5843" i="9"/>
  <c r="T5843" i="9"/>
  <c r="S5847" i="9"/>
  <c r="T5847" i="9"/>
  <c r="S5851" i="9"/>
  <c r="T5851" i="9"/>
  <c r="T5855" i="9"/>
  <c r="S5855" i="9"/>
  <c r="S5859" i="9"/>
  <c r="T5859" i="9"/>
  <c r="S5863" i="9"/>
  <c r="U5863" i="9" s="1"/>
  <c r="T5863" i="9"/>
  <c r="T5867" i="9"/>
  <c r="S5867" i="9"/>
  <c r="S5871" i="9"/>
  <c r="T5871" i="9"/>
  <c r="S5875" i="9"/>
  <c r="T5875" i="9"/>
  <c r="S5879" i="9"/>
  <c r="T5879" i="9"/>
  <c r="S5883" i="9"/>
  <c r="T5883" i="9"/>
  <c r="S5887" i="9"/>
  <c r="T5887" i="9"/>
  <c r="S5891" i="9"/>
  <c r="T5891" i="9"/>
  <c r="S5895" i="9"/>
  <c r="T5895" i="9"/>
  <c r="S5899" i="9"/>
  <c r="T5899" i="9"/>
  <c r="S5903" i="9"/>
  <c r="T5903" i="9"/>
  <c r="T5907" i="9"/>
  <c r="S5907" i="9"/>
  <c r="S5911" i="9"/>
  <c r="T5911" i="9"/>
  <c r="S5915" i="9"/>
  <c r="T5915" i="9"/>
  <c r="T5919" i="9"/>
  <c r="S5919" i="9"/>
  <c r="T5923" i="9"/>
  <c r="S5923" i="9"/>
  <c r="S5927" i="9"/>
  <c r="T5927" i="9"/>
  <c r="S5931" i="9"/>
  <c r="T5931" i="9"/>
  <c r="T5935" i="9"/>
  <c r="U5935" i="9" s="1"/>
  <c r="S5935" i="9"/>
  <c r="S5939" i="9"/>
  <c r="T5939" i="9"/>
  <c r="S5943" i="9"/>
  <c r="T5943" i="9"/>
  <c r="S5947" i="9"/>
  <c r="T5947" i="9"/>
  <c r="T5951" i="9"/>
  <c r="U5951" i="9" s="1"/>
  <c r="S5951" i="9"/>
  <c r="S5955" i="9"/>
  <c r="T5955" i="9"/>
  <c r="S5959" i="9"/>
  <c r="T5959" i="9"/>
  <c r="S5963" i="9"/>
  <c r="T5963" i="9"/>
  <c r="S5967" i="9"/>
  <c r="T5967" i="9"/>
  <c r="S5971" i="9"/>
  <c r="T5971" i="9"/>
  <c r="S5975" i="9"/>
  <c r="T5975" i="9"/>
  <c r="T5979" i="9"/>
  <c r="S5979" i="9"/>
  <c r="S5983" i="9"/>
  <c r="T5983" i="9"/>
  <c r="S5987" i="9"/>
  <c r="T5987" i="9"/>
  <c r="S5991" i="9"/>
  <c r="T5991" i="9"/>
  <c r="S5995" i="9"/>
  <c r="T5995" i="9"/>
  <c r="S5999" i="9"/>
  <c r="T5999" i="9"/>
  <c r="T6003" i="9"/>
  <c r="S6003" i="9"/>
  <c r="T6007" i="9"/>
  <c r="U6007" i="9" s="1"/>
  <c r="S6007" i="9"/>
  <c r="S6011" i="9"/>
  <c r="T6011" i="9"/>
  <c r="S6015" i="9"/>
  <c r="T6015" i="9"/>
  <c r="S6019" i="9"/>
  <c r="T6019" i="9"/>
  <c r="S6023" i="9"/>
  <c r="T6023" i="9"/>
  <c r="S6027" i="9"/>
  <c r="T6027" i="9"/>
  <c r="S6031" i="9"/>
  <c r="U6031" i="9" s="1"/>
  <c r="T6031" i="9"/>
  <c r="S6035" i="9"/>
  <c r="T6035" i="9"/>
  <c r="T6039" i="9"/>
  <c r="S6039" i="9"/>
  <c r="T6043" i="9"/>
  <c r="S6043" i="9"/>
  <c r="T6047" i="9"/>
  <c r="S6047" i="9"/>
  <c r="S6051" i="9"/>
  <c r="T6051" i="9"/>
  <c r="S6055" i="9"/>
  <c r="U6055" i="9" s="1"/>
  <c r="T6055" i="9"/>
  <c r="S6059" i="9"/>
  <c r="T6059" i="9"/>
  <c r="S6063" i="9"/>
  <c r="T6063" i="9"/>
  <c r="S6067" i="9"/>
  <c r="T6067" i="9"/>
  <c r="S6071" i="9"/>
  <c r="U6071" i="9" s="1"/>
  <c r="T6071" i="9"/>
  <c r="S6075" i="9"/>
  <c r="T6075" i="9"/>
  <c r="S6079" i="9"/>
  <c r="U6079" i="9" s="1"/>
  <c r="T6079" i="9"/>
  <c r="S6083" i="9"/>
  <c r="T6083" i="9"/>
  <c r="S6087" i="9"/>
  <c r="T6087" i="9"/>
  <c r="S6091" i="9"/>
  <c r="T6091" i="9"/>
  <c r="S6095" i="9"/>
  <c r="U6095" i="9" s="1"/>
  <c r="T6095" i="9"/>
  <c r="T6099" i="9"/>
  <c r="S6099" i="9"/>
  <c r="T6103" i="9"/>
  <c r="S6103" i="9"/>
  <c r="S6107" i="9"/>
  <c r="T6107" i="9"/>
  <c r="S6111" i="9"/>
  <c r="T6111" i="9"/>
  <c r="S6115" i="9"/>
  <c r="T6115" i="9"/>
  <c r="S6119" i="9"/>
  <c r="U6119" i="9" s="1"/>
  <c r="T6119" i="9"/>
  <c r="S6123" i="9"/>
  <c r="T6123" i="9"/>
  <c r="S6127" i="9"/>
  <c r="U6127" i="9" s="1"/>
  <c r="T6127" i="9"/>
  <c r="S6131" i="9"/>
  <c r="T6131" i="9"/>
  <c r="S6135" i="9"/>
  <c r="T6135" i="9"/>
  <c r="S6139" i="9"/>
  <c r="T6139" i="9"/>
  <c r="S6143" i="9"/>
  <c r="U6143" i="9" s="1"/>
  <c r="T6143" i="9"/>
  <c r="T6147" i="9"/>
  <c r="S6147" i="9"/>
  <c r="S6151" i="9"/>
  <c r="U6151" i="9" s="1"/>
  <c r="T6151" i="9"/>
  <c r="S6155" i="9"/>
  <c r="T6155" i="9"/>
  <c r="S6159" i="9"/>
  <c r="T6159" i="9"/>
  <c r="T6163" i="9"/>
  <c r="S6163" i="9"/>
  <c r="S6167" i="9"/>
  <c r="U6167" i="9" s="1"/>
  <c r="T6167" i="9"/>
  <c r="S6171" i="9"/>
  <c r="T6171" i="9"/>
  <c r="T6175" i="9"/>
  <c r="S6175" i="9"/>
  <c r="S6179" i="9"/>
  <c r="T6179" i="9"/>
  <c r="S6183" i="9"/>
  <c r="T6183" i="9"/>
  <c r="S6187" i="9"/>
  <c r="T6187" i="9"/>
  <c r="S6191" i="9"/>
  <c r="U6191" i="9" s="1"/>
  <c r="T6191" i="9"/>
  <c r="S6195" i="9"/>
  <c r="T6195" i="9"/>
  <c r="S6199" i="9"/>
  <c r="U6199" i="9" s="1"/>
  <c r="T6199" i="9"/>
  <c r="T6203" i="9"/>
  <c r="S6203" i="9"/>
  <c r="T6207" i="9"/>
  <c r="S6207" i="9"/>
  <c r="T6211" i="9"/>
  <c r="S6211" i="9"/>
  <c r="S6215" i="9"/>
  <c r="U6215" i="9" s="1"/>
  <c r="T6215" i="9"/>
  <c r="S6219" i="9"/>
  <c r="T6219" i="9"/>
  <c r="T6223" i="9"/>
  <c r="S6223" i="9"/>
  <c r="S6227" i="9"/>
  <c r="T6227" i="9"/>
  <c r="S6231" i="9"/>
  <c r="T6231" i="9"/>
  <c r="S6235" i="9"/>
  <c r="T6235" i="9"/>
  <c r="T6239" i="9"/>
  <c r="S6239" i="9"/>
  <c r="S6243" i="9"/>
  <c r="T6243" i="9"/>
  <c r="S6247" i="9"/>
  <c r="U6247" i="9" s="1"/>
  <c r="T6247" i="9"/>
  <c r="S6251" i="9"/>
  <c r="T6251" i="9"/>
  <c r="T6255" i="9"/>
  <c r="S6255" i="9"/>
  <c r="T6259" i="9"/>
  <c r="S6259" i="9"/>
  <c r="S6263" i="9"/>
  <c r="U6263" i="9" s="1"/>
  <c r="T6263" i="9"/>
  <c r="S6267" i="9"/>
  <c r="T6267" i="9"/>
  <c r="T6271" i="9"/>
  <c r="S6271" i="9"/>
  <c r="S6275" i="9"/>
  <c r="T6275" i="9"/>
  <c r="S6279" i="9"/>
  <c r="T6279" i="9"/>
  <c r="S6283" i="9"/>
  <c r="T6283" i="9"/>
  <c r="S6287" i="9"/>
  <c r="U6287" i="9" s="1"/>
  <c r="T6287" i="9"/>
  <c r="T6291" i="9"/>
  <c r="S6291" i="9"/>
  <c r="S6295" i="9"/>
  <c r="U6295" i="9" s="1"/>
  <c r="T6295" i="9"/>
  <c r="S6299" i="9"/>
  <c r="T6299" i="9"/>
  <c r="T6303" i="9"/>
  <c r="S6303" i="9"/>
  <c r="T6307" i="9"/>
  <c r="S6307" i="9"/>
  <c r="S6311" i="9"/>
  <c r="U6311" i="9" s="1"/>
  <c r="T6311" i="9"/>
  <c r="S6315" i="9"/>
  <c r="T6315" i="9"/>
  <c r="T6319" i="9"/>
  <c r="S6319" i="9"/>
  <c r="S6323" i="9"/>
  <c r="T6323" i="9"/>
  <c r="S6327" i="9"/>
  <c r="T6327" i="9"/>
  <c r="S6331" i="9"/>
  <c r="T6331" i="9"/>
  <c r="S6335" i="9"/>
  <c r="U6335" i="9" s="1"/>
  <c r="T6335" i="9"/>
  <c r="S6339" i="9"/>
  <c r="T6339" i="9"/>
  <c r="S6343" i="9"/>
  <c r="U6343" i="9" s="1"/>
  <c r="T6343" i="9"/>
  <c r="T6347" i="9"/>
  <c r="S6347" i="9"/>
  <c r="T6351" i="9"/>
  <c r="S6351" i="9"/>
  <c r="T6355" i="9"/>
  <c r="S6355" i="9"/>
  <c r="S6359" i="9"/>
  <c r="U6359" i="9" s="1"/>
  <c r="T6359" i="9"/>
  <c r="S6363" i="9"/>
  <c r="T6363" i="9"/>
  <c r="S6367" i="9"/>
  <c r="U6367" i="9" s="1"/>
  <c r="T6367" i="9"/>
  <c r="S6371" i="9"/>
  <c r="T6371" i="9"/>
  <c r="S6375" i="9"/>
  <c r="T6375" i="9"/>
  <c r="T6379" i="9"/>
  <c r="S6379" i="9"/>
  <c r="S6383" i="9"/>
  <c r="U6383" i="9" s="1"/>
  <c r="T6383" i="9"/>
  <c r="T6387" i="9"/>
  <c r="S6387" i="9"/>
  <c r="S6391" i="9"/>
  <c r="U6391" i="9" s="1"/>
  <c r="T6391" i="9"/>
  <c r="S6395" i="9"/>
  <c r="T6395" i="9"/>
  <c r="S6399" i="9"/>
  <c r="T6399" i="9"/>
  <c r="S6403" i="9"/>
  <c r="T6403" i="9"/>
  <c r="T6407" i="9"/>
  <c r="S6407" i="9"/>
  <c r="S6411" i="9"/>
  <c r="T6411" i="9"/>
  <c r="T6415" i="9"/>
  <c r="S6415" i="9"/>
  <c r="S6419" i="9"/>
  <c r="T6419" i="9"/>
  <c r="S6423" i="9"/>
  <c r="T6423" i="9"/>
  <c r="T6427" i="9"/>
  <c r="S6427" i="9"/>
  <c r="S6431" i="9"/>
  <c r="U6431" i="9" s="1"/>
  <c r="T6431" i="9"/>
  <c r="S6435" i="9"/>
  <c r="T6435" i="9"/>
  <c r="T6439" i="9"/>
  <c r="S6439" i="9"/>
  <c r="S6443" i="9"/>
  <c r="T6443" i="9"/>
  <c r="S6447" i="9"/>
  <c r="T6447" i="9"/>
  <c r="S6451" i="9"/>
  <c r="T6451" i="9"/>
  <c r="S6455" i="9"/>
  <c r="U6455" i="9" s="1"/>
  <c r="T6455" i="9"/>
  <c r="S6459" i="9"/>
  <c r="T6459" i="9"/>
  <c r="S6463" i="9"/>
  <c r="T6463" i="9"/>
  <c r="S6467" i="9"/>
  <c r="T6467" i="9"/>
  <c r="S6471" i="9"/>
  <c r="T6471" i="9"/>
  <c r="S6475" i="9"/>
  <c r="T6475" i="9"/>
  <c r="S6479" i="9"/>
  <c r="U6479" i="9" s="1"/>
  <c r="T6479" i="9"/>
  <c r="S6483" i="9"/>
  <c r="T6483" i="9"/>
  <c r="S6487" i="9"/>
  <c r="U6487" i="9" s="1"/>
  <c r="T6487" i="9"/>
  <c r="S6491" i="9"/>
  <c r="T6491" i="9"/>
  <c r="S6495" i="9"/>
  <c r="T6495" i="9"/>
  <c r="S6499" i="9"/>
  <c r="T6499" i="9"/>
  <c r="S6503" i="9"/>
  <c r="U6503" i="9" s="1"/>
  <c r="T6503" i="9"/>
  <c r="S6507" i="9"/>
  <c r="T6507" i="9"/>
  <c r="T6511" i="9"/>
  <c r="S6511" i="9"/>
  <c r="T6515" i="9"/>
  <c r="S6515" i="9"/>
  <c r="T6519" i="9"/>
  <c r="S6519" i="9"/>
  <c r="T6523" i="9"/>
  <c r="S6523" i="9"/>
  <c r="T6527" i="9"/>
  <c r="S6527" i="9"/>
  <c r="T6531" i="9"/>
  <c r="S6531" i="9"/>
  <c r="S6535" i="9"/>
  <c r="U6535" i="9" s="1"/>
  <c r="T6535" i="9"/>
  <c r="S6539" i="9"/>
  <c r="T6539" i="9"/>
  <c r="S6543" i="9"/>
  <c r="T6543" i="9"/>
  <c r="S6547" i="9"/>
  <c r="T6547" i="9"/>
  <c r="S6551" i="9"/>
  <c r="U6551" i="9" s="1"/>
  <c r="T6551" i="9"/>
  <c r="S6555" i="9"/>
  <c r="T6555" i="9"/>
  <c r="S6559" i="9"/>
  <c r="U6559" i="9" s="1"/>
  <c r="T6559" i="9"/>
  <c r="T6563" i="9"/>
  <c r="S6563" i="9"/>
  <c r="T6567" i="9"/>
  <c r="S6567" i="9"/>
  <c r="T6571" i="9"/>
  <c r="S6571" i="9"/>
  <c r="S6575" i="9"/>
  <c r="U6575" i="9" s="1"/>
  <c r="T6575" i="9"/>
  <c r="S6579" i="9"/>
  <c r="T6579" i="9"/>
  <c r="S6583" i="9"/>
  <c r="U6583" i="9" s="1"/>
  <c r="T6583" i="9"/>
  <c r="S6587" i="9"/>
  <c r="T6587" i="9"/>
  <c r="S6591" i="9"/>
  <c r="T6591" i="9"/>
  <c r="S6595" i="9"/>
  <c r="T6595" i="9"/>
  <c r="T6599" i="9"/>
  <c r="S6599" i="9"/>
  <c r="S6603" i="9"/>
  <c r="T6603" i="9"/>
  <c r="T6607" i="9"/>
  <c r="S6607" i="9"/>
  <c r="S6611" i="9"/>
  <c r="T6611" i="9"/>
  <c r="S6615" i="9"/>
  <c r="T6615" i="9"/>
  <c r="S6619" i="9"/>
  <c r="T6619" i="9"/>
  <c r="T6623" i="9"/>
  <c r="S6623" i="9"/>
  <c r="S6627" i="9"/>
  <c r="T6627" i="9"/>
  <c r="T6631" i="9"/>
  <c r="S6631" i="9"/>
  <c r="T6635" i="9"/>
  <c r="S6635" i="9"/>
  <c r="T6639" i="9"/>
  <c r="S6639" i="9"/>
  <c r="S6643" i="9"/>
  <c r="T6643" i="9"/>
  <c r="S6647" i="9"/>
  <c r="U6647" i="9" s="1"/>
  <c r="T6647" i="9"/>
  <c r="S6651" i="9"/>
  <c r="T6651" i="9"/>
  <c r="T6655" i="9"/>
  <c r="S6655" i="9"/>
  <c r="T6659" i="9"/>
  <c r="S6659" i="9"/>
  <c r="T6663" i="9"/>
  <c r="S6663" i="9"/>
  <c r="S6667" i="9"/>
  <c r="T6667" i="9"/>
  <c r="S6671" i="9"/>
  <c r="U6671" i="9" s="1"/>
  <c r="T6671" i="9"/>
  <c r="S6675" i="9"/>
  <c r="T6675" i="9"/>
  <c r="S6679" i="9"/>
  <c r="U6679" i="9" s="1"/>
  <c r="T6679" i="9"/>
  <c r="S6683" i="9"/>
  <c r="T6683" i="9"/>
  <c r="S6687" i="9"/>
  <c r="T6687" i="9"/>
  <c r="S6691" i="9"/>
  <c r="T6691" i="9"/>
  <c r="S6695" i="9"/>
  <c r="U6695" i="9" s="1"/>
  <c r="T6695" i="9"/>
  <c r="S6699" i="9"/>
  <c r="T6699" i="9"/>
  <c r="T6703" i="9"/>
  <c r="S6703" i="9"/>
  <c r="S6707" i="9"/>
  <c r="T6707" i="9"/>
  <c r="S6711" i="9"/>
  <c r="T6711" i="9"/>
  <c r="S6715" i="9"/>
  <c r="T6715" i="9"/>
  <c r="S6719" i="9"/>
  <c r="U6719" i="9" s="1"/>
  <c r="T6719" i="9"/>
  <c r="S6723" i="9"/>
  <c r="T6723" i="9"/>
  <c r="S6727" i="9"/>
  <c r="U6727" i="9" s="1"/>
  <c r="T6727" i="9"/>
  <c r="S6731" i="9"/>
  <c r="T6731" i="9"/>
  <c r="S6735" i="9"/>
  <c r="T6735" i="9"/>
  <c r="S6739" i="9"/>
  <c r="T6739" i="9"/>
  <c r="S6743" i="9"/>
  <c r="U6743" i="9" s="1"/>
  <c r="T6743" i="9"/>
  <c r="S6747" i="9"/>
  <c r="T6747" i="9"/>
  <c r="S6751" i="9"/>
  <c r="U6751" i="9" s="1"/>
  <c r="T6751" i="9"/>
  <c r="S6755" i="9"/>
  <c r="T6755" i="9"/>
  <c r="S6759" i="9"/>
  <c r="T6759" i="9"/>
  <c r="S6763" i="9"/>
  <c r="T6763" i="9"/>
  <c r="T6767" i="9"/>
  <c r="S6767" i="9"/>
  <c r="S6771" i="9"/>
  <c r="T6771" i="9"/>
  <c r="T6775" i="9"/>
  <c r="S6775" i="9"/>
  <c r="S6779" i="9"/>
  <c r="T6779" i="9"/>
  <c r="S6783" i="9"/>
  <c r="T6783" i="9"/>
  <c r="S6787" i="9"/>
  <c r="T6787" i="9"/>
  <c r="S6791" i="9"/>
  <c r="U6791" i="9" s="1"/>
  <c r="T6791" i="9"/>
  <c r="T6795" i="9"/>
  <c r="S6795" i="9"/>
  <c r="S6799" i="9"/>
  <c r="U6799" i="9" s="1"/>
  <c r="T6799" i="9"/>
  <c r="S6803" i="9"/>
  <c r="T6803" i="9"/>
  <c r="T6807" i="9"/>
  <c r="S6807" i="9"/>
  <c r="T6811" i="9"/>
  <c r="S6811" i="9"/>
  <c r="T6815" i="9"/>
  <c r="S6815" i="9"/>
  <c r="T6819" i="9"/>
  <c r="S6819" i="9"/>
  <c r="S6823" i="9"/>
  <c r="U6823" i="9" s="1"/>
  <c r="T6823" i="9"/>
  <c r="S6827" i="9"/>
  <c r="T6827" i="9"/>
  <c r="S6831" i="9"/>
  <c r="T6831" i="9"/>
  <c r="T6835" i="9"/>
  <c r="S6835" i="9"/>
  <c r="S6839" i="9"/>
  <c r="U6839" i="9" s="1"/>
  <c r="T6839" i="9"/>
  <c r="S6843" i="9"/>
  <c r="T6843" i="9"/>
  <c r="S6847" i="9"/>
  <c r="U6847" i="9" s="1"/>
  <c r="T6847" i="9"/>
  <c r="T6851" i="9"/>
  <c r="S6851" i="9"/>
  <c r="T6855" i="9"/>
  <c r="S6855" i="9"/>
  <c r="T6859" i="9"/>
  <c r="S6859" i="9"/>
  <c r="S6863" i="9"/>
  <c r="U6863" i="9" s="1"/>
  <c r="T6863" i="9"/>
  <c r="S6867" i="9"/>
  <c r="T6867" i="9"/>
  <c r="S6871" i="9"/>
  <c r="U6871" i="9" s="1"/>
  <c r="T6871" i="9"/>
  <c r="S6875" i="9"/>
  <c r="T6875" i="9"/>
  <c r="S6879" i="9"/>
  <c r="T6879" i="9"/>
  <c r="S6883" i="9"/>
  <c r="T6883" i="9"/>
  <c r="S6887" i="9"/>
  <c r="U6887" i="9" s="1"/>
  <c r="T6887" i="9"/>
  <c r="T6891" i="9"/>
  <c r="S6891" i="9"/>
  <c r="S6895" i="9"/>
  <c r="U6895" i="9" s="1"/>
  <c r="T6895" i="9"/>
  <c r="S6899" i="9"/>
  <c r="T6899" i="9"/>
  <c r="T6903" i="9"/>
  <c r="S6903" i="9"/>
  <c r="S6907" i="9"/>
  <c r="T6907" i="9"/>
  <c r="S6911" i="9"/>
  <c r="U6911" i="9" s="1"/>
  <c r="T6911" i="9"/>
  <c r="S6915" i="9"/>
  <c r="T6915" i="9"/>
  <c r="T6919" i="9"/>
  <c r="S6919" i="9"/>
  <c r="S6923" i="9"/>
  <c r="T6923" i="9"/>
  <c r="S6927" i="9"/>
  <c r="T6927" i="9"/>
  <c r="S6931" i="9"/>
  <c r="T6931" i="9"/>
  <c r="S6935" i="9"/>
  <c r="U6935" i="9" s="1"/>
  <c r="T6935" i="9"/>
  <c r="S6939" i="9"/>
  <c r="T6939" i="9"/>
  <c r="S6943" i="9"/>
  <c r="U6943" i="9" s="1"/>
  <c r="T6943" i="9"/>
  <c r="T6947" i="9"/>
  <c r="S6947" i="9"/>
  <c r="S6951" i="9"/>
  <c r="T6951" i="9"/>
  <c r="S6955" i="9"/>
  <c r="T6955" i="9"/>
  <c r="S6959" i="9"/>
  <c r="U6959" i="9" s="1"/>
  <c r="T6959" i="9"/>
  <c r="T6963" i="9"/>
  <c r="S6963" i="9"/>
  <c r="T6967" i="9"/>
  <c r="S6967" i="9"/>
  <c r="S6971" i="9"/>
  <c r="T6971" i="9"/>
  <c r="S6975" i="9"/>
  <c r="T6975" i="9"/>
  <c r="S6979" i="9"/>
  <c r="T6979" i="9"/>
  <c r="S6983" i="9"/>
  <c r="U6983" i="9" s="1"/>
  <c r="T6983" i="9"/>
  <c r="S6987" i="9"/>
  <c r="T6987" i="9"/>
  <c r="S6991" i="9"/>
  <c r="U6991" i="9" s="1"/>
  <c r="T6991" i="9"/>
  <c r="T6995" i="9"/>
  <c r="S6995" i="9"/>
  <c r="S6999" i="9"/>
  <c r="T6999" i="9"/>
  <c r="S7003" i="9"/>
  <c r="T7003" i="9"/>
  <c r="S7007" i="9"/>
  <c r="U7007" i="9" s="1"/>
  <c r="T7007" i="9"/>
  <c r="S7011" i="9"/>
  <c r="T7011" i="9"/>
  <c r="S7015" i="9"/>
  <c r="U7015" i="9" s="1"/>
  <c r="T7015" i="9"/>
  <c r="S7019" i="9"/>
  <c r="T7019" i="9"/>
  <c r="S7023" i="9"/>
  <c r="T7023" i="9"/>
  <c r="S7027" i="9"/>
  <c r="T7027" i="9"/>
  <c r="S7031" i="9"/>
  <c r="U7031" i="9" s="1"/>
  <c r="T7031" i="9"/>
  <c r="T7035" i="9"/>
  <c r="S7035" i="9"/>
  <c r="U7035" i="9" s="1"/>
  <c r="T7039" i="9"/>
  <c r="S7039" i="9"/>
  <c r="S7043" i="9"/>
  <c r="T7043" i="9"/>
  <c r="S7047" i="9"/>
  <c r="T7047" i="9"/>
  <c r="S7051" i="9"/>
  <c r="T7051" i="9"/>
  <c r="S7055" i="9"/>
  <c r="U7055" i="9" s="1"/>
  <c r="T7055" i="9"/>
  <c r="T7059" i="9"/>
  <c r="S7059" i="9"/>
  <c r="S7063" i="9"/>
  <c r="U7063" i="9" s="1"/>
  <c r="T7063" i="9"/>
  <c r="S7067" i="9"/>
  <c r="T7067" i="9"/>
  <c r="S7071" i="9"/>
  <c r="T7071" i="9"/>
  <c r="S7075" i="9"/>
  <c r="T7075" i="9"/>
  <c r="S7079" i="9"/>
  <c r="U7079" i="9" s="1"/>
  <c r="T7079" i="9"/>
  <c r="T7083" i="9"/>
  <c r="S7083" i="9"/>
  <c r="U7083" i="9" s="1"/>
  <c r="S7087" i="9"/>
  <c r="U7087" i="9" s="1"/>
  <c r="T7087" i="9"/>
  <c r="S7091" i="9"/>
  <c r="T7091" i="9"/>
  <c r="S7095" i="9"/>
  <c r="T7095" i="9"/>
  <c r="T7099" i="9"/>
  <c r="S7099" i="9"/>
  <c r="T7103" i="9"/>
  <c r="S7103" i="9"/>
  <c r="S7107" i="9"/>
  <c r="T7107" i="9"/>
  <c r="S7111" i="9"/>
  <c r="T7111" i="9"/>
  <c r="S7115" i="9"/>
  <c r="T7115" i="9"/>
  <c r="T7119" i="9"/>
  <c r="S7119" i="9"/>
  <c r="S7123" i="9"/>
  <c r="T7123" i="9"/>
  <c r="S7127" i="9"/>
  <c r="U7127" i="9" s="1"/>
  <c r="T7127" i="9"/>
  <c r="S7131" i="9"/>
  <c r="T7131" i="9"/>
  <c r="S7135" i="9"/>
  <c r="U7135" i="9" s="1"/>
  <c r="T7135" i="9"/>
  <c r="S7139" i="9"/>
  <c r="T7139" i="9"/>
  <c r="S7143" i="9"/>
  <c r="T7143" i="9"/>
  <c r="S7147" i="9"/>
  <c r="T7147" i="9"/>
  <c r="S7151" i="9"/>
  <c r="U7151" i="9" s="1"/>
  <c r="T7151" i="9"/>
  <c r="S7155" i="9"/>
  <c r="T7155" i="9"/>
  <c r="S7159" i="9"/>
  <c r="U7159" i="9" s="1"/>
  <c r="T7159" i="9"/>
  <c r="S7163" i="9"/>
  <c r="T7163" i="9"/>
  <c r="T7167" i="9"/>
  <c r="S7167" i="9"/>
  <c r="S7171" i="9"/>
  <c r="T7171" i="9"/>
  <c r="S7175" i="9"/>
  <c r="U7175" i="9" s="1"/>
  <c r="T7175" i="9"/>
  <c r="S7179" i="9"/>
  <c r="T7179" i="9"/>
  <c r="S7183" i="9"/>
  <c r="U7183" i="9" s="1"/>
  <c r="T7183" i="9"/>
  <c r="S7187" i="9"/>
  <c r="T7187" i="9"/>
  <c r="S7191" i="9"/>
  <c r="T7191" i="9"/>
  <c r="S7195" i="9"/>
  <c r="T7195" i="9"/>
  <c r="S7199" i="9"/>
  <c r="U7199" i="9" s="1"/>
  <c r="T7199" i="9"/>
  <c r="S7203" i="9"/>
  <c r="T7203" i="9"/>
  <c r="T7207" i="9"/>
  <c r="S7207" i="9"/>
  <c r="S7211" i="9"/>
  <c r="T7211" i="9"/>
  <c r="S7215" i="9"/>
  <c r="T7215" i="9"/>
  <c r="S7219" i="9"/>
  <c r="T7219" i="9"/>
  <c r="S7223" i="9"/>
  <c r="U7223" i="9" s="1"/>
  <c r="T7223" i="9"/>
  <c r="S7227" i="9"/>
  <c r="T7227" i="9"/>
  <c r="S7231" i="9"/>
  <c r="U7231" i="9" s="1"/>
  <c r="T7231" i="9"/>
  <c r="T7235" i="9"/>
  <c r="S7235" i="9"/>
  <c r="S7239" i="9"/>
  <c r="T7239" i="9"/>
  <c r="S7243" i="9"/>
  <c r="T7243" i="9"/>
  <c r="S7247" i="9"/>
  <c r="U7247" i="9" s="1"/>
  <c r="T7247" i="9"/>
  <c r="S7251" i="9"/>
  <c r="T7251" i="9"/>
  <c r="S7255" i="9"/>
  <c r="U7255" i="9" s="1"/>
  <c r="T7255" i="9"/>
  <c r="S7259" i="9"/>
  <c r="T7259" i="9"/>
  <c r="S7263" i="9"/>
  <c r="T7263" i="9"/>
  <c r="S7267" i="9"/>
  <c r="T7267" i="9"/>
  <c r="S7271" i="9"/>
  <c r="U7271" i="9" s="1"/>
  <c r="T7271" i="9"/>
  <c r="S7275" i="9"/>
  <c r="T7275" i="9"/>
  <c r="T7279" i="9"/>
  <c r="S7279" i="9"/>
  <c r="S7283" i="9"/>
  <c r="T7283" i="9"/>
  <c r="S7287" i="9"/>
  <c r="T7287" i="9"/>
  <c r="S7291" i="9"/>
  <c r="T7291" i="9"/>
  <c r="S7295" i="9"/>
  <c r="U7295" i="9" s="1"/>
  <c r="T7295" i="9"/>
  <c r="S7299" i="9"/>
  <c r="T7299" i="9"/>
  <c r="S7303" i="9"/>
  <c r="T7303" i="9"/>
  <c r="T7307" i="9"/>
  <c r="S7307" i="9"/>
  <c r="T7311" i="9"/>
  <c r="S7311" i="9"/>
  <c r="T7315" i="9"/>
  <c r="S7315" i="9"/>
  <c r="T7319" i="9"/>
  <c r="S7319" i="9"/>
  <c r="S7323" i="9"/>
  <c r="T7323" i="9"/>
  <c r="S7327" i="9"/>
  <c r="U7327" i="9" s="1"/>
  <c r="T7327" i="9"/>
  <c r="S7331" i="9"/>
  <c r="T7331" i="9"/>
  <c r="S7335" i="9"/>
  <c r="T7335" i="9"/>
  <c r="T7339" i="9"/>
  <c r="S7339" i="9"/>
  <c r="T7343" i="9"/>
  <c r="S7343" i="9"/>
  <c r="S7347" i="9"/>
  <c r="T7347" i="9"/>
  <c r="S7351" i="9"/>
  <c r="U7351" i="9" s="1"/>
  <c r="T7351" i="9"/>
  <c r="T7355" i="9"/>
  <c r="S7355" i="9"/>
  <c r="T7359" i="9"/>
  <c r="S7359" i="9"/>
  <c r="S7363" i="9"/>
  <c r="T7363" i="9"/>
  <c r="S7367" i="9"/>
  <c r="U7367" i="9" s="1"/>
  <c r="T7367" i="9"/>
  <c r="S7371" i="9"/>
  <c r="T7371" i="9"/>
  <c r="S7375" i="9"/>
  <c r="U7375" i="9" s="1"/>
  <c r="T7375" i="9"/>
  <c r="S7379" i="9"/>
  <c r="T7379" i="9"/>
  <c r="T7383" i="9"/>
  <c r="S7383" i="9"/>
  <c r="T7387" i="9"/>
  <c r="S7387" i="9"/>
  <c r="T7391" i="9"/>
  <c r="S7391" i="9"/>
  <c r="T7395" i="9"/>
  <c r="S7395" i="9"/>
  <c r="S7399" i="9"/>
  <c r="U7399" i="9" s="1"/>
  <c r="T7399" i="9"/>
  <c r="S7403" i="9"/>
  <c r="T7403" i="9"/>
  <c r="S7407" i="9"/>
  <c r="T7407" i="9"/>
  <c r="T7411" i="9"/>
  <c r="S7411" i="9"/>
  <c r="T7415" i="9"/>
  <c r="S7415" i="9"/>
  <c r="S7419" i="9"/>
  <c r="T7419" i="9"/>
  <c r="S7423" i="9"/>
  <c r="U7423" i="9" s="1"/>
  <c r="T7423" i="9"/>
  <c r="T7427" i="9"/>
  <c r="S7427" i="9"/>
  <c r="T7431" i="9"/>
  <c r="S7431" i="9"/>
  <c r="T7435" i="9"/>
  <c r="S7435" i="9"/>
  <c r="S7439" i="9"/>
  <c r="U7439" i="9" s="1"/>
  <c r="T7439" i="9"/>
  <c r="S7443" i="9"/>
  <c r="T7443" i="9"/>
  <c r="S7447" i="9"/>
  <c r="U7447" i="9" s="1"/>
  <c r="T7447" i="9"/>
  <c r="S7451" i="9"/>
  <c r="T7451" i="9"/>
  <c r="S7455" i="9"/>
  <c r="T7455" i="9"/>
  <c r="S7459" i="9"/>
  <c r="T7459" i="9"/>
  <c r="S7463" i="9"/>
  <c r="U7463" i="9" s="1"/>
  <c r="T7463" i="9"/>
  <c r="T7467" i="9"/>
  <c r="S7467" i="9"/>
  <c r="U7467" i="9" s="1"/>
  <c r="S7471" i="9"/>
  <c r="U7471" i="9" s="1"/>
  <c r="T7471" i="9"/>
  <c r="S7475" i="9"/>
  <c r="T7475" i="9"/>
  <c r="S7479" i="9"/>
  <c r="T7479" i="9"/>
  <c r="S7483" i="9"/>
  <c r="T7483" i="9"/>
  <c r="T7487" i="9"/>
  <c r="S7487" i="9"/>
  <c r="S7491" i="9"/>
  <c r="T7491" i="9"/>
  <c r="S7495" i="9"/>
  <c r="U7495" i="9" s="1"/>
  <c r="T7495" i="9"/>
  <c r="T7499" i="9"/>
  <c r="S7499" i="9"/>
  <c r="S7503" i="9"/>
  <c r="T7503" i="9"/>
  <c r="S7507" i="9"/>
  <c r="T7507" i="9"/>
  <c r="S7511" i="9"/>
  <c r="U7511" i="9" s="1"/>
  <c r="T7511" i="9"/>
  <c r="S7515" i="9"/>
  <c r="T7515" i="9"/>
  <c r="S7519" i="9"/>
  <c r="U7519" i="9" s="1"/>
  <c r="T7519" i="9"/>
  <c r="S7523" i="9"/>
  <c r="T7523" i="9"/>
  <c r="S7527" i="9"/>
  <c r="T7527" i="9"/>
  <c r="S7531" i="9"/>
  <c r="T7531" i="9"/>
  <c r="S7535" i="9"/>
  <c r="U7535" i="9" s="1"/>
  <c r="T7535" i="9"/>
  <c r="S7539" i="9"/>
  <c r="T7539" i="9"/>
  <c r="S7543" i="9"/>
  <c r="U7543" i="9" s="1"/>
  <c r="T7543" i="9"/>
  <c r="S7547" i="9"/>
  <c r="T7547" i="9"/>
  <c r="S7551" i="9"/>
  <c r="T7551" i="9"/>
  <c r="S7555" i="9"/>
  <c r="T7555" i="9"/>
  <c r="S7559" i="9"/>
  <c r="U7559" i="9" s="1"/>
  <c r="T7559" i="9"/>
  <c r="S7563" i="9"/>
  <c r="T7563" i="9"/>
  <c r="S7567" i="9"/>
  <c r="U7567" i="9" s="1"/>
  <c r="T7567" i="9"/>
  <c r="S7571" i="9"/>
  <c r="T7571" i="9"/>
  <c r="S7575" i="9"/>
  <c r="T7575" i="9"/>
  <c r="S7579" i="9"/>
  <c r="T7579" i="9"/>
  <c r="S7583" i="9"/>
  <c r="U7583" i="9" s="1"/>
  <c r="T7583" i="9"/>
  <c r="S7587" i="9"/>
  <c r="T7587" i="9"/>
  <c r="S7591" i="9"/>
  <c r="U7591" i="9" s="1"/>
  <c r="T7591" i="9"/>
  <c r="S7595" i="9"/>
  <c r="T7595" i="9"/>
  <c r="S7599" i="9"/>
  <c r="T7599" i="9"/>
  <c r="T7603" i="9"/>
  <c r="S7603" i="9"/>
  <c r="S7607" i="9"/>
  <c r="U7607" i="9" s="1"/>
  <c r="T7607" i="9"/>
  <c r="S7611" i="9"/>
  <c r="T7611" i="9"/>
  <c r="S7615" i="9"/>
  <c r="U7615" i="9" s="1"/>
  <c r="T7615" i="9"/>
  <c r="S7619" i="9"/>
  <c r="T7619" i="9"/>
  <c r="T7623" i="9"/>
  <c r="S7623" i="9"/>
  <c r="T7627" i="9"/>
  <c r="S7627" i="9"/>
  <c r="T7631" i="9"/>
  <c r="S7631" i="9"/>
  <c r="S7635" i="9"/>
  <c r="T7635" i="9"/>
  <c r="S7639" i="9"/>
  <c r="U7639" i="9" s="1"/>
  <c r="T7639" i="9"/>
  <c r="T7643" i="9"/>
  <c r="S7643" i="9"/>
  <c r="T7647" i="9"/>
  <c r="S7647" i="9"/>
  <c r="T7651" i="9"/>
  <c r="S7651" i="9"/>
  <c r="T7655" i="9"/>
  <c r="S7655" i="9"/>
  <c r="S7659" i="9"/>
  <c r="T7659" i="9"/>
  <c r="S7663" i="9"/>
  <c r="U7663" i="9" s="1"/>
  <c r="T7663" i="9"/>
  <c r="S7667" i="9"/>
  <c r="T7667" i="9"/>
  <c r="S7671" i="9"/>
  <c r="T7671" i="9"/>
  <c r="S7675" i="9"/>
  <c r="T7675" i="9"/>
  <c r="S7679" i="9"/>
  <c r="U7679" i="9" s="1"/>
  <c r="T7679" i="9"/>
  <c r="T7683" i="9"/>
  <c r="S7683" i="9"/>
  <c r="S7687" i="9"/>
  <c r="U7687" i="9" s="1"/>
  <c r="T7687" i="9"/>
  <c r="S7691" i="9"/>
  <c r="T7691" i="9"/>
  <c r="S7695" i="9"/>
  <c r="T7695" i="9"/>
  <c r="S7699" i="9"/>
  <c r="T7699" i="9"/>
  <c r="S7703" i="9"/>
  <c r="U7703" i="9" s="1"/>
  <c r="T7703" i="9"/>
  <c r="T7707" i="9"/>
  <c r="S7707" i="9"/>
  <c r="U7707" i="9" s="1"/>
  <c r="S7711" i="9"/>
  <c r="U7711" i="9" s="1"/>
  <c r="T7711" i="9"/>
  <c r="S7715" i="9"/>
  <c r="T7715" i="9"/>
  <c r="S7719" i="9"/>
  <c r="T7719" i="9"/>
  <c r="S7723" i="9"/>
  <c r="T7723" i="9"/>
  <c r="S7727" i="9"/>
  <c r="U7727" i="9" s="1"/>
  <c r="T7727" i="9"/>
  <c r="S7731" i="9"/>
  <c r="T7731" i="9"/>
  <c r="S7735" i="9"/>
  <c r="U7735" i="9" s="1"/>
  <c r="T7735" i="9"/>
  <c r="S7739" i="9"/>
  <c r="T7739" i="9"/>
  <c r="S7743" i="9"/>
  <c r="T7743" i="9"/>
  <c r="S7747" i="9"/>
  <c r="T7747" i="9"/>
  <c r="T7751" i="9"/>
  <c r="S7751" i="9"/>
  <c r="S7755" i="9"/>
  <c r="T7755" i="9"/>
  <c r="T7759" i="9"/>
  <c r="S7759" i="9"/>
  <c r="S7763" i="9"/>
  <c r="T7763" i="9"/>
  <c r="S7767" i="9"/>
  <c r="T7767" i="9"/>
  <c r="T7771" i="9"/>
  <c r="S7771" i="9"/>
  <c r="T7775" i="9"/>
  <c r="S7775" i="9"/>
  <c r="S7779" i="9"/>
  <c r="T7779" i="9"/>
  <c r="T7783" i="9"/>
  <c r="S7783" i="9"/>
  <c r="S7787" i="9"/>
  <c r="T7787" i="9"/>
  <c r="S7791" i="9"/>
  <c r="T7791" i="9"/>
  <c r="S7795" i="9"/>
  <c r="T7795" i="9"/>
  <c r="S7799" i="9"/>
  <c r="U7799" i="9" s="1"/>
  <c r="T7799" i="9"/>
  <c r="S7803" i="9"/>
  <c r="T7803" i="9"/>
  <c r="S7807" i="9"/>
  <c r="U7807" i="9" s="1"/>
  <c r="T7807" i="9"/>
  <c r="S7811" i="9"/>
  <c r="T7811" i="9"/>
  <c r="S7815" i="9"/>
  <c r="T7815" i="9"/>
  <c r="S7819" i="9"/>
  <c r="T7819" i="9"/>
  <c r="S7823" i="9"/>
  <c r="U7823" i="9" s="1"/>
  <c r="T7823" i="9"/>
  <c r="S7827" i="9"/>
  <c r="T7827" i="9"/>
  <c r="S7831" i="9"/>
  <c r="U7831" i="9" s="1"/>
  <c r="T7831" i="9"/>
  <c r="S7835" i="9"/>
  <c r="T7835" i="9"/>
  <c r="S7839" i="9"/>
  <c r="T7839" i="9"/>
  <c r="S7843" i="9"/>
  <c r="T7843" i="9"/>
  <c r="S7847" i="9"/>
  <c r="U7847" i="9" s="1"/>
  <c r="T7847" i="9"/>
  <c r="S7851" i="9"/>
  <c r="T7851" i="9"/>
  <c r="S7855" i="9"/>
  <c r="U7855" i="9" s="1"/>
  <c r="T7855" i="9"/>
  <c r="S7859" i="9"/>
  <c r="T7859" i="9"/>
  <c r="S7863" i="9"/>
  <c r="T7863" i="9"/>
  <c r="S7867" i="9"/>
  <c r="T7867" i="9"/>
  <c r="S7871" i="9"/>
  <c r="U7871" i="9" s="1"/>
  <c r="T7871" i="9"/>
  <c r="T7875" i="9"/>
  <c r="S7875" i="9"/>
  <c r="T7879" i="9"/>
  <c r="S7879" i="9"/>
  <c r="S7883" i="9"/>
  <c r="T7883" i="9"/>
  <c r="S7887" i="9"/>
  <c r="T7887" i="9"/>
  <c r="S7891" i="9"/>
  <c r="T7891" i="9"/>
  <c r="T7895" i="9"/>
  <c r="S7895" i="9"/>
  <c r="S7899" i="9"/>
  <c r="T7899" i="9"/>
  <c r="S7903" i="9"/>
  <c r="U7903" i="9" s="1"/>
  <c r="T7903" i="9"/>
  <c r="S7907" i="9"/>
  <c r="T7907" i="9"/>
  <c r="S7911" i="9"/>
  <c r="T7911" i="9"/>
  <c r="S7915" i="9"/>
  <c r="T7915" i="9"/>
  <c r="S7919" i="9"/>
  <c r="U7919" i="9" s="1"/>
  <c r="T7919" i="9"/>
  <c r="S7923" i="9"/>
  <c r="T7923" i="9"/>
  <c r="S7927" i="9"/>
  <c r="U7927" i="9" s="1"/>
  <c r="T7927" i="9"/>
  <c r="T7931" i="9"/>
  <c r="S7931" i="9"/>
  <c r="T7935" i="9"/>
  <c r="S7935" i="9"/>
  <c r="T7939" i="9"/>
  <c r="S7939" i="9"/>
  <c r="T7943" i="9"/>
  <c r="S7943" i="9"/>
  <c r="S7947" i="9"/>
  <c r="T7947" i="9"/>
  <c r="S7951" i="9"/>
  <c r="U7951" i="9" s="1"/>
  <c r="T7951" i="9"/>
  <c r="S7955" i="9"/>
  <c r="T7955" i="9"/>
  <c r="S7959" i="9"/>
  <c r="T7959" i="9"/>
  <c r="S7963" i="9"/>
  <c r="T7963" i="9"/>
  <c r="S7967" i="9"/>
  <c r="U7967" i="9" s="1"/>
  <c r="T7967" i="9"/>
  <c r="T7971" i="9"/>
  <c r="S7971" i="9"/>
  <c r="T7975" i="9"/>
  <c r="S7975" i="9"/>
  <c r="S7979" i="9"/>
  <c r="T7979" i="9"/>
  <c r="S7983" i="9"/>
  <c r="T7983" i="9"/>
  <c r="S7987" i="9"/>
  <c r="T7987" i="9"/>
  <c r="S7991" i="9"/>
  <c r="U7991" i="9" s="1"/>
  <c r="T7991" i="9"/>
  <c r="S7995" i="9"/>
  <c r="T7995" i="9"/>
  <c r="S7999" i="9"/>
  <c r="U7999" i="9" s="1"/>
  <c r="T7999" i="9"/>
  <c r="T8003" i="9"/>
  <c r="S8003" i="9"/>
  <c r="T8007" i="9"/>
  <c r="S8007" i="9"/>
  <c r="S8011" i="9"/>
  <c r="T8011" i="9"/>
  <c r="S8015" i="9"/>
  <c r="U8015" i="9" s="1"/>
  <c r="T8015" i="9"/>
  <c r="S8019" i="9"/>
  <c r="T8019" i="9"/>
  <c r="S8023" i="9"/>
  <c r="U8023" i="9" s="1"/>
  <c r="T8023" i="9"/>
  <c r="T8027" i="9"/>
  <c r="S8027" i="9"/>
  <c r="T8031" i="9"/>
  <c r="S8031" i="9"/>
  <c r="T8035" i="9"/>
  <c r="S8035" i="9"/>
  <c r="T8039" i="9"/>
  <c r="S8039" i="9"/>
  <c r="S8043" i="9"/>
  <c r="T8043" i="9"/>
  <c r="S8047" i="9"/>
  <c r="U8047" i="9" s="1"/>
  <c r="T8047" i="9"/>
  <c r="S8051" i="9"/>
  <c r="T8051" i="9"/>
  <c r="S8055" i="9"/>
  <c r="T8055" i="9"/>
  <c r="S8059" i="9"/>
  <c r="T8059" i="9"/>
  <c r="S8063" i="9"/>
  <c r="U8063" i="9" s="1"/>
  <c r="T8063" i="9"/>
  <c r="S8067" i="9"/>
  <c r="T8067" i="9"/>
  <c r="S8071" i="9"/>
  <c r="U8071" i="9" s="1"/>
  <c r="T8071" i="9"/>
  <c r="T8075" i="9"/>
  <c r="S8075" i="9"/>
  <c r="S8079" i="9"/>
  <c r="T8079" i="9"/>
  <c r="S8083" i="9"/>
  <c r="T8083" i="9"/>
  <c r="S8087" i="9"/>
  <c r="U8087" i="9" s="1"/>
  <c r="T8087" i="9"/>
  <c r="S8091" i="9"/>
  <c r="T8091" i="9"/>
  <c r="S8095" i="9"/>
  <c r="U8095" i="9" s="1"/>
  <c r="T8095" i="9"/>
  <c r="S8099" i="9"/>
  <c r="T8099" i="9"/>
  <c r="S8103" i="9"/>
  <c r="T8103" i="9"/>
  <c r="S8107" i="9"/>
  <c r="T8107" i="9"/>
  <c r="S8111" i="9"/>
  <c r="U8111" i="9" s="1"/>
  <c r="T8111" i="9"/>
  <c r="S8115" i="9"/>
  <c r="T8115" i="9"/>
  <c r="S8119" i="9"/>
  <c r="U8119" i="9" s="1"/>
  <c r="T8119" i="9"/>
  <c r="S8123" i="9"/>
  <c r="T8123" i="9"/>
  <c r="T8127" i="9"/>
  <c r="S8127" i="9"/>
  <c r="T8131" i="9"/>
  <c r="S8131" i="9"/>
  <c r="T8135" i="9"/>
  <c r="S8135" i="9"/>
  <c r="S8139" i="9"/>
  <c r="T8139" i="9"/>
  <c r="S8143" i="9"/>
  <c r="U8143" i="9" s="1"/>
  <c r="T8143" i="9"/>
  <c r="S8147" i="9"/>
  <c r="T8147" i="9"/>
  <c r="S8151" i="9"/>
  <c r="T8151" i="9"/>
  <c r="S8155" i="9"/>
  <c r="T8155" i="9"/>
  <c r="S8159" i="9"/>
  <c r="U8159" i="9" s="1"/>
  <c r="T8159" i="9"/>
  <c r="T8163" i="9"/>
  <c r="S8163" i="9"/>
  <c r="T8167" i="9"/>
  <c r="S8167" i="9"/>
  <c r="S8171" i="9"/>
  <c r="T8171" i="9"/>
  <c r="S8175" i="9"/>
  <c r="T8175" i="9"/>
  <c r="S8179" i="9"/>
  <c r="T8179" i="9"/>
  <c r="S8183" i="9"/>
  <c r="U8183" i="9" s="1"/>
  <c r="T8183" i="9"/>
  <c r="S8187" i="9"/>
  <c r="T8187" i="9"/>
  <c r="S8191" i="9"/>
  <c r="U8191" i="9" s="1"/>
  <c r="T8191" i="9"/>
  <c r="S8195" i="9"/>
  <c r="T8195" i="9"/>
  <c r="S8199" i="9"/>
  <c r="T8199" i="9"/>
  <c r="S8203" i="9"/>
  <c r="T8203" i="9"/>
  <c r="S8207" i="9"/>
  <c r="U8207" i="9" s="1"/>
  <c r="T8207" i="9"/>
  <c r="T8211" i="9"/>
  <c r="S8211" i="9"/>
  <c r="T8215" i="9"/>
  <c r="S8215" i="9"/>
  <c r="S8219" i="9"/>
  <c r="T8219" i="9"/>
  <c r="S8223" i="9"/>
  <c r="T8223" i="9"/>
  <c r="S8227" i="9"/>
  <c r="T8227" i="9"/>
  <c r="S8231" i="9"/>
  <c r="U8231" i="9" s="1"/>
  <c r="T8231" i="9"/>
  <c r="S8235" i="9"/>
  <c r="T8235" i="9"/>
  <c r="U8235" i="9" s="1"/>
  <c r="S8239" i="9"/>
  <c r="U8239" i="9" s="1"/>
  <c r="T8239" i="9"/>
  <c r="T8243" i="9"/>
  <c r="S8243" i="9"/>
  <c r="T8247" i="9"/>
  <c r="S8247" i="9"/>
  <c r="T8251" i="9"/>
  <c r="S8251" i="9"/>
  <c r="T8255" i="9"/>
  <c r="S8255" i="9"/>
  <c r="S8259" i="9"/>
  <c r="T8259" i="9"/>
  <c r="S8263" i="9"/>
  <c r="U8263" i="9" s="1"/>
  <c r="T8263" i="9"/>
  <c r="T8267" i="9"/>
  <c r="S8267" i="9"/>
  <c r="T8271" i="9"/>
  <c r="S8271" i="9"/>
  <c r="T8275" i="9"/>
  <c r="S8275" i="9"/>
  <c r="T8279" i="9"/>
  <c r="S8279" i="9"/>
  <c r="S8283" i="9"/>
  <c r="T8283" i="9"/>
  <c r="S8287" i="9"/>
  <c r="U8287" i="9" s="1"/>
  <c r="T8287" i="9"/>
  <c r="S8291" i="9"/>
  <c r="T8291" i="9"/>
  <c r="T8295" i="9"/>
  <c r="S8295" i="9"/>
  <c r="T8299" i="9"/>
  <c r="S8299" i="9"/>
  <c r="T8303" i="9"/>
  <c r="S8303" i="9"/>
  <c r="S8307" i="9"/>
  <c r="T8307" i="9"/>
  <c r="S8311" i="9"/>
  <c r="U8311" i="9" s="1"/>
  <c r="T8311" i="9"/>
  <c r="S8315" i="9"/>
  <c r="T8315" i="9"/>
  <c r="S8319" i="9"/>
  <c r="T8319" i="9"/>
  <c r="S8323" i="9"/>
  <c r="T8323" i="9"/>
  <c r="S8327" i="9"/>
  <c r="U8327" i="9" s="1"/>
  <c r="T8327" i="9"/>
  <c r="T8331" i="9"/>
  <c r="S8331" i="9"/>
  <c r="T8335" i="9"/>
  <c r="S8335" i="9"/>
  <c r="S8339" i="9"/>
  <c r="T8339" i="9"/>
  <c r="S8343" i="9"/>
  <c r="T8343" i="9"/>
  <c r="S8347" i="9"/>
  <c r="T8347" i="9"/>
  <c r="S8351" i="9"/>
  <c r="U8351" i="9" s="1"/>
  <c r="T8351" i="9"/>
  <c r="S8355" i="9"/>
  <c r="T8355" i="9"/>
  <c r="S8359" i="9"/>
  <c r="U8359" i="9" s="1"/>
  <c r="T8359" i="9"/>
  <c r="S8363" i="9"/>
  <c r="T8363" i="9"/>
  <c r="S8367" i="9"/>
  <c r="T8367" i="9"/>
  <c r="S8371" i="9"/>
  <c r="T8371" i="9"/>
  <c r="S8375" i="9"/>
  <c r="U8375" i="9" s="1"/>
  <c r="T8375" i="9"/>
  <c r="S8379" i="9"/>
  <c r="T8379" i="9"/>
  <c r="S8383" i="9"/>
  <c r="U8383" i="9" s="1"/>
  <c r="T8383" i="9"/>
  <c r="T8387" i="9"/>
  <c r="S8387" i="9"/>
  <c r="T8391" i="9"/>
  <c r="S8391" i="9"/>
  <c r="T8395" i="9"/>
  <c r="S8395" i="9"/>
  <c r="T8399" i="9"/>
  <c r="S8399" i="9"/>
  <c r="S8403" i="9"/>
  <c r="T8403" i="9"/>
  <c r="S8407" i="9"/>
  <c r="U8407" i="9" s="1"/>
  <c r="T8407" i="9"/>
  <c r="S8411" i="9"/>
  <c r="T8411" i="9"/>
  <c r="S8415" i="9"/>
  <c r="T8415" i="9"/>
  <c r="S8419" i="9"/>
  <c r="T8419" i="9"/>
  <c r="S8423" i="9"/>
  <c r="U8423" i="9" s="1"/>
  <c r="T8423" i="9"/>
  <c r="S8427" i="9"/>
  <c r="T8427" i="9"/>
  <c r="S8431" i="9"/>
  <c r="U8431" i="9" s="1"/>
  <c r="T8431" i="9"/>
  <c r="T8435" i="9"/>
  <c r="S8435" i="9"/>
  <c r="T8439" i="9"/>
  <c r="S8439" i="9"/>
  <c r="T8443" i="9"/>
  <c r="S8443" i="9"/>
  <c r="T8447" i="9"/>
  <c r="S8447" i="9"/>
  <c r="S8451" i="9"/>
  <c r="T8451" i="9"/>
  <c r="S8455" i="9"/>
  <c r="U8455" i="9" s="1"/>
  <c r="T8455" i="9"/>
  <c r="S8459" i="9"/>
  <c r="T8459" i="9"/>
  <c r="S8463" i="9"/>
  <c r="T8463" i="9"/>
  <c r="S8467" i="9"/>
  <c r="T8467" i="9"/>
  <c r="S8471" i="9"/>
  <c r="U8471" i="9" s="1"/>
  <c r="T8471" i="9"/>
  <c r="S8475" i="9"/>
  <c r="T8475" i="9"/>
  <c r="S8479" i="9"/>
  <c r="U8479" i="9" s="1"/>
  <c r="T8479" i="9"/>
  <c r="S8483" i="9"/>
  <c r="T8483" i="9"/>
  <c r="S8487" i="9"/>
  <c r="T8487" i="9"/>
  <c r="S8491" i="9"/>
  <c r="T8491" i="9"/>
  <c r="S8495" i="9"/>
  <c r="U8495" i="9" s="1"/>
  <c r="T8495" i="9"/>
  <c r="S8499" i="9"/>
  <c r="T8499" i="9"/>
  <c r="S8503" i="9"/>
  <c r="U8503" i="9" s="1"/>
  <c r="T8503" i="9"/>
  <c r="S8507" i="9"/>
  <c r="T8507" i="9"/>
  <c r="S8511" i="9"/>
  <c r="T8511" i="9"/>
  <c r="S8515" i="9"/>
  <c r="T8515" i="9"/>
  <c r="S8519" i="9"/>
  <c r="U8519" i="9" s="1"/>
  <c r="T8519" i="9"/>
  <c r="T8523" i="9"/>
  <c r="S8523" i="9"/>
  <c r="S8527" i="9"/>
  <c r="U8527" i="9" s="1"/>
  <c r="T8527" i="9"/>
  <c r="T8531" i="9"/>
  <c r="S8531" i="9"/>
  <c r="T8535" i="9"/>
  <c r="S8535" i="9"/>
  <c r="T8539" i="9"/>
  <c r="S8539" i="9"/>
  <c r="T8543" i="9"/>
  <c r="S8543" i="9"/>
  <c r="T8547" i="9"/>
  <c r="S8547" i="9"/>
  <c r="S8551" i="9"/>
  <c r="T8551" i="9"/>
  <c r="S8555" i="9"/>
  <c r="T8555" i="9"/>
  <c r="S8559" i="9"/>
  <c r="T8559" i="9"/>
  <c r="S8563" i="9"/>
  <c r="T8563" i="9"/>
  <c r="S8567" i="9"/>
  <c r="T8567" i="9"/>
  <c r="S8571" i="9"/>
  <c r="T8571" i="9"/>
  <c r="S8575" i="9"/>
  <c r="T8575" i="9"/>
  <c r="S8579" i="9"/>
  <c r="T8579" i="9"/>
  <c r="S8583" i="9"/>
  <c r="T8583" i="9"/>
  <c r="S8587" i="9"/>
  <c r="T8587" i="9"/>
  <c r="S8591" i="9"/>
  <c r="T8591" i="9"/>
  <c r="S8595" i="9"/>
  <c r="T8595" i="9"/>
  <c r="S8599" i="9"/>
  <c r="T8599" i="9"/>
  <c r="S8603" i="9"/>
  <c r="T8603" i="9"/>
  <c r="S8607" i="9"/>
  <c r="T8607" i="9"/>
  <c r="S8611" i="9"/>
  <c r="T8611" i="9"/>
  <c r="S8615" i="9"/>
  <c r="T8615" i="9"/>
  <c r="S8619" i="9"/>
  <c r="T8619" i="9"/>
  <c r="U8619" i="9" s="1"/>
  <c r="S8623" i="9"/>
  <c r="T8623" i="9"/>
  <c r="S8627" i="9"/>
  <c r="T8627" i="9"/>
  <c r="S8631" i="9"/>
  <c r="T8631" i="9"/>
  <c r="S8635" i="9"/>
  <c r="T8635" i="9"/>
  <c r="S8639" i="9"/>
  <c r="T8639" i="9"/>
  <c r="S8643" i="9"/>
  <c r="T8643" i="9"/>
  <c r="S8647" i="9"/>
  <c r="T8647" i="9"/>
  <c r="T8651" i="9"/>
  <c r="S8651" i="9"/>
  <c r="T8655" i="9"/>
  <c r="S8655" i="9"/>
  <c r="T8659" i="9"/>
  <c r="S8659" i="9"/>
  <c r="T8663" i="9"/>
  <c r="U8663" i="9" s="1"/>
  <c r="S8663" i="9"/>
  <c r="T8667" i="9"/>
  <c r="S8667" i="9"/>
  <c r="S8671" i="9"/>
  <c r="T8671" i="9"/>
  <c r="S8675" i="9"/>
  <c r="T8675" i="9"/>
  <c r="S8679" i="9"/>
  <c r="T8679" i="9"/>
  <c r="S8683" i="9"/>
  <c r="T8683" i="9"/>
  <c r="S8687" i="9"/>
  <c r="T8687" i="9"/>
  <c r="S8691" i="9"/>
  <c r="T8691" i="9"/>
  <c r="S8695" i="9"/>
  <c r="T8695" i="9"/>
  <c r="S8699" i="9"/>
  <c r="T8699" i="9"/>
  <c r="S8703" i="9"/>
  <c r="T8703" i="9"/>
  <c r="S8707" i="9"/>
  <c r="T8707" i="9"/>
  <c r="S8711" i="9"/>
  <c r="T8711" i="9"/>
  <c r="S8715" i="9"/>
  <c r="T8715" i="9"/>
  <c r="U8715" i="9" s="1"/>
  <c r="S8719" i="9"/>
  <c r="T8719" i="9"/>
  <c r="S8723" i="9"/>
  <c r="T8723" i="9"/>
  <c r="S8727" i="9"/>
  <c r="T8727" i="9"/>
  <c r="S8731" i="9"/>
  <c r="T8731" i="9"/>
  <c r="S8735" i="9"/>
  <c r="T8735" i="9"/>
  <c r="S8739" i="9"/>
  <c r="T8739" i="9"/>
  <c r="T8743" i="9"/>
  <c r="U8743" i="9" s="1"/>
  <c r="S8743" i="9"/>
  <c r="T8747" i="9"/>
  <c r="S8747" i="9"/>
  <c r="T8751" i="9"/>
  <c r="S8751" i="9"/>
  <c r="T8755" i="9"/>
  <c r="S8755" i="9"/>
  <c r="T8759" i="9"/>
  <c r="U8759" i="9" s="1"/>
  <c r="S8759" i="9"/>
  <c r="T8763" i="9"/>
  <c r="S8763" i="9"/>
  <c r="S5143" i="9"/>
  <c r="U5143" i="9" s="1"/>
  <c r="T5143" i="9"/>
  <c r="S5147" i="9"/>
  <c r="T5147" i="9"/>
  <c r="T5151" i="9"/>
  <c r="S5151" i="9"/>
  <c r="T5155" i="9"/>
  <c r="S5155" i="9"/>
  <c r="S5159" i="9"/>
  <c r="U5159" i="9" s="1"/>
  <c r="T5159" i="9"/>
  <c r="S5163" i="9"/>
  <c r="T5163" i="9"/>
  <c r="T5167" i="9"/>
  <c r="S5167" i="9"/>
  <c r="S5171" i="9"/>
  <c r="T5171" i="9"/>
  <c r="T5175" i="9"/>
  <c r="S5175" i="9"/>
  <c r="T5179" i="9"/>
  <c r="S5179" i="9"/>
  <c r="T5183" i="9"/>
  <c r="S5183" i="9"/>
  <c r="S5187" i="9"/>
  <c r="T5187" i="9"/>
  <c r="S5256" i="9"/>
  <c r="U5256" i="9" s="1"/>
  <c r="T5256" i="9"/>
  <c r="S5260" i="9"/>
  <c r="T5260" i="9"/>
  <c r="S5264" i="9"/>
  <c r="U5264" i="9" s="1"/>
  <c r="T5264" i="9"/>
  <c r="T5268" i="9"/>
  <c r="S5268" i="9"/>
  <c r="S5272" i="9"/>
  <c r="T5272" i="9"/>
  <c r="S5276" i="9"/>
  <c r="T5276" i="9"/>
  <c r="S5280" i="9"/>
  <c r="U5280" i="9" s="1"/>
  <c r="T5280" i="9"/>
  <c r="S5284" i="9"/>
  <c r="T5284" i="9"/>
  <c r="S5288" i="9"/>
  <c r="U5288" i="9" s="1"/>
  <c r="T5288" i="9"/>
  <c r="T5292" i="9"/>
  <c r="S5292" i="9"/>
  <c r="T5296" i="9"/>
  <c r="S5296" i="9"/>
  <c r="T5300" i="9"/>
  <c r="S5300" i="9"/>
  <c r="T5304" i="9"/>
  <c r="S5304" i="9"/>
  <c r="S5308" i="9"/>
  <c r="T5308" i="9"/>
  <c r="S5312" i="9"/>
  <c r="U5312" i="9" s="1"/>
  <c r="T5312" i="9"/>
  <c r="T5316" i="9"/>
  <c r="S5316" i="9"/>
  <c r="T5320" i="9"/>
  <c r="S5320" i="9"/>
  <c r="T5324" i="9"/>
  <c r="S5324" i="9"/>
  <c r="S5328" i="9"/>
  <c r="U5328" i="9" s="1"/>
  <c r="T5328" i="9"/>
  <c r="S5332" i="9"/>
  <c r="T5332" i="9"/>
  <c r="S5336" i="9"/>
  <c r="U5336" i="9" s="1"/>
  <c r="T5336" i="9"/>
  <c r="S5340" i="9"/>
  <c r="T5340" i="9"/>
  <c r="S5344" i="9"/>
  <c r="T5344" i="9"/>
  <c r="S5348" i="9"/>
  <c r="T5348" i="9"/>
  <c r="T5352" i="9"/>
  <c r="S5352" i="9"/>
  <c r="S5356" i="9"/>
  <c r="T5356" i="9"/>
  <c r="S5360" i="9"/>
  <c r="U5360" i="9" s="1"/>
  <c r="T5360" i="9"/>
  <c r="S5364" i="9"/>
  <c r="T5364" i="9"/>
  <c r="S5368" i="9"/>
  <c r="T5368" i="9"/>
  <c r="S5372" i="9"/>
  <c r="T5372" i="9"/>
  <c r="S5376" i="9"/>
  <c r="U5376" i="9" s="1"/>
  <c r="T5376" i="9"/>
  <c r="S5380" i="9"/>
  <c r="T5380" i="9"/>
  <c r="S5384" i="9"/>
  <c r="U5384" i="9" s="1"/>
  <c r="T5384" i="9"/>
  <c r="S5388" i="9"/>
  <c r="T5388" i="9"/>
  <c r="S5392" i="9"/>
  <c r="T5392" i="9"/>
  <c r="S5396" i="9"/>
  <c r="T5396" i="9"/>
  <c r="T5400" i="9"/>
  <c r="S5400" i="9"/>
  <c r="S5404" i="9"/>
  <c r="T5404" i="9"/>
  <c r="S5408" i="9"/>
  <c r="T5408" i="9"/>
  <c r="S5412" i="9"/>
  <c r="T5412" i="9"/>
  <c r="T5416" i="9"/>
  <c r="S5416" i="9"/>
  <c r="T5420" i="9"/>
  <c r="S5420" i="9"/>
  <c r="S5424" i="9"/>
  <c r="U5424" i="9" s="1"/>
  <c r="T5424" i="9"/>
  <c r="S5428" i="9"/>
  <c r="T5428" i="9"/>
  <c r="S5432" i="9"/>
  <c r="U5432" i="9" s="1"/>
  <c r="T5432" i="9"/>
  <c r="S5436" i="9"/>
  <c r="T5436" i="9"/>
  <c r="S5440" i="9"/>
  <c r="T5440" i="9"/>
  <c r="S5444" i="9"/>
  <c r="T5444" i="9"/>
  <c r="S5448" i="9"/>
  <c r="T5448" i="9"/>
  <c r="S5452" i="9"/>
  <c r="T5452" i="9"/>
  <c r="S5456" i="9"/>
  <c r="U5456" i="9" s="1"/>
  <c r="T5456" i="9"/>
  <c r="S5460" i="9"/>
  <c r="T5460" i="9"/>
  <c r="S5464" i="9"/>
  <c r="T5464" i="9"/>
  <c r="S5468" i="9"/>
  <c r="T5468" i="9"/>
  <c r="T5472" i="9"/>
  <c r="S5472" i="9"/>
  <c r="S5476" i="9"/>
  <c r="T5476" i="9"/>
  <c r="S5480" i="9"/>
  <c r="U5480" i="9" s="1"/>
  <c r="T5480" i="9"/>
  <c r="S5484" i="9"/>
  <c r="T5484" i="9"/>
  <c r="T5488" i="9"/>
  <c r="S5488" i="9"/>
  <c r="T5492" i="9"/>
  <c r="S5492" i="9"/>
  <c r="S5496" i="9"/>
  <c r="U5496" i="9" s="1"/>
  <c r="T5496" i="9"/>
  <c r="S5500" i="9"/>
  <c r="T5500" i="9"/>
  <c r="T5504" i="9"/>
  <c r="S5504" i="9"/>
  <c r="S5508" i="9"/>
  <c r="T5508" i="9"/>
  <c r="S5512" i="9"/>
  <c r="T5512" i="9"/>
  <c r="S5516" i="9"/>
  <c r="T5516" i="9"/>
  <c r="S5520" i="9"/>
  <c r="U5520" i="9" s="1"/>
  <c r="T5520" i="9"/>
  <c r="S5524" i="9"/>
  <c r="T5524" i="9"/>
  <c r="S5528" i="9"/>
  <c r="U5528" i="9" s="1"/>
  <c r="T5528" i="9"/>
  <c r="S5532" i="9"/>
  <c r="T5532" i="9"/>
  <c r="S5536" i="9"/>
  <c r="T5536" i="9"/>
  <c r="S5540" i="9"/>
  <c r="T5540" i="9"/>
  <c r="S5544" i="9"/>
  <c r="U5544" i="9" s="1"/>
  <c r="T5544" i="9"/>
  <c r="T5548" i="9"/>
  <c r="S5548" i="9"/>
  <c r="U5548" i="9" s="1"/>
  <c r="S5552" i="9"/>
  <c r="U5552" i="9" s="1"/>
  <c r="T5552" i="9"/>
  <c r="S5556" i="9"/>
  <c r="T5556" i="9"/>
  <c r="S5560" i="9"/>
  <c r="T5560" i="9"/>
  <c r="T5564" i="9"/>
  <c r="S5564" i="9"/>
  <c r="S5568" i="9"/>
  <c r="U5568" i="9" s="1"/>
  <c r="T5568" i="9"/>
  <c r="T5572" i="9"/>
  <c r="S5572" i="9"/>
  <c r="U5572" i="9" s="1"/>
  <c r="S5576" i="9"/>
  <c r="U5576" i="9" s="1"/>
  <c r="T5576" i="9"/>
  <c r="T5580" i="9"/>
  <c r="S5580" i="9"/>
  <c r="T5584" i="9"/>
  <c r="S5584" i="9"/>
  <c r="S5588" i="9"/>
  <c r="T5588" i="9"/>
  <c r="T5592" i="9"/>
  <c r="S5592" i="9"/>
  <c r="S5596" i="9"/>
  <c r="T5596" i="9"/>
  <c r="T5600" i="9"/>
  <c r="S5600" i="9"/>
  <c r="S5604" i="9"/>
  <c r="T5604" i="9"/>
  <c r="S5608" i="9"/>
  <c r="T5608" i="9"/>
  <c r="S5612" i="9"/>
  <c r="T5612" i="9"/>
  <c r="S5616" i="9"/>
  <c r="U5616" i="9" s="1"/>
  <c r="T5616" i="9"/>
  <c r="S5620" i="9"/>
  <c r="T5620" i="9"/>
  <c r="S5624" i="9"/>
  <c r="U5624" i="9" s="1"/>
  <c r="T5624" i="9"/>
  <c r="T5628" i="9"/>
  <c r="S5628" i="9"/>
  <c r="T5632" i="9"/>
  <c r="S5632" i="9"/>
  <c r="T5636" i="9"/>
  <c r="S5636" i="9"/>
  <c r="S5640" i="9"/>
  <c r="U5640" i="9" s="1"/>
  <c r="T5640" i="9"/>
  <c r="T5644" i="9"/>
  <c r="S5644" i="9"/>
  <c r="S5648" i="9"/>
  <c r="U5648" i="9" s="1"/>
  <c r="T5648" i="9"/>
  <c r="T5652" i="9"/>
  <c r="S5652" i="9"/>
  <c r="S5656" i="9"/>
  <c r="T5656" i="9"/>
  <c r="S5660" i="9"/>
  <c r="T5660" i="9"/>
  <c r="S5664" i="9"/>
  <c r="U5664" i="9" s="1"/>
  <c r="T5664" i="9"/>
  <c r="S5668" i="9"/>
  <c r="T5668" i="9"/>
  <c r="S5672" i="9"/>
  <c r="U5672" i="9" s="1"/>
  <c r="T5672" i="9"/>
  <c r="S5676" i="9"/>
  <c r="T5676" i="9"/>
  <c r="S5680" i="9"/>
  <c r="T5680" i="9"/>
  <c r="S5684" i="9"/>
  <c r="T5684" i="9"/>
  <c r="S5688" i="9"/>
  <c r="U5688" i="9" s="1"/>
  <c r="T5688" i="9"/>
  <c r="T5692" i="9"/>
  <c r="S5692" i="9"/>
  <c r="S5696" i="9"/>
  <c r="U5696" i="9" s="1"/>
  <c r="T5696" i="9"/>
  <c r="T5700" i="9"/>
  <c r="S5700" i="9"/>
  <c r="T5704" i="9"/>
  <c r="S5704" i="9"/>
  <c r="S5708" i="9"/>
  <c r="T5708" i="9"/>
  <c r="S5712" i="9"/>
  <c r="T5712" i="9"/>
  <c r="S5716" i="9"/>
  <c r="T5716" i="9"/>
  <c r="S5720" i="9"/>
  <c r="U5720" i="9" s="1"/>
  <c r="T5720" i="9"/>
  <c r="T5724" i="9"/>
  <c r="S5724" i="9"/>
  <c r="T5728" i="9"/>
  <c r="S5728" i="9"/>
  <c r="S5732" i="9"/>
  <c r="T5732" i="9"/>
  <c r="S5736" i="9"/>
  <c r="U5736" i="9" s="1"/>
  <c r="T5736" i="9"/>
  <c r="S5740" i="9"/>
  <c r="T5740" i="9"/>
  <c r="S5744" i="9"/>
  <c r="U5744" i="9" s="1"/>
  <c r="T5744" i="9"/>
  <c r="T5748" i="9"/>
  <c r="S5748" i="9"/>
  <c r="T5752" i="9"/>
  <c r="S5752" i="9"/>
  <c r="S5756" i="9"/>
  <c r="T5756" i="9"/>
  <c r="S5760" i="9"/>
  <c r="U5760" i="9" s="1"/>
  <c r="T5760" i="9"/>
  <c r="T5764" i="9"/>
  <c r="S5764" i="9"/>
  <c r="S5768" i="9"/>
  <c r="U5768" i="9" s="1"/>
  <c r="T5768" i="9"/>
  <c r="S5772" i="9"/>
  <c r="T5772" i="9"/>
  <c r="S5776" i="9"/>
  <c r="T5776" i="9"/>
  <c r="S5780" i="9"/>
  <c r="T5780" i="9"/>
  <c r="T5784" i="9"/>
  <c r="S5784" i="9"/>
  <c r="S5788" i="9"/>
  <c r="T5788" i="9"/>
  <c r="S5792" i="9"/>
  <c r="U5792" i="9" s="1"/>
  <c r="T5792" i="9"/>
  <c r="S5796" i="9"/>
  <c r="T5796" i="9"/>
  <c r="S5800" i="9"/>
  <c r="T5800" i="9"/>
  <c r="T5804" i="9"/>
  <c r="S5804" i="9"/>
  <c r="S5808" i="9"/>
  <c r="U5808" i="9" s="1"/>
  <c r="T5808" i="9"/>
  <c r="S5812" i="9"/>
  <c r="T5812" i="9"/>
  <c r="S5816" i="9"/>
  <c r="U5816" i="9" s="1"/>
  <c r="T5816" i="9"/>
  <c r="S5820" i="9"/>
  <c r="T5820" i="9"/>
  <c r="S5824" i="9"/>
  <c r="T5824" i="9"/>
  <c r="S5828" i="9"/>
  <c r="T5828" i="9"/>
  <c r="T5832" i="9"/>
  <c r="S5832" i="9"/>
  <c r="S5836" i="9"/>
  <c r="T5836" i="9"/>
  <c r="S5840" i="9"/>
  <c r="U5840" i="9" s="1"/>
  <c r="T5840" i="9"/>
  <c r="S5844" i="9"/>
  <c r="T5844" i="9"/>
  <c r="S5848" i="9"/>
  <c r="T5848" i="9"/>
  <c r="S5852" i="9"/>
  <c r="T5852" i="9"/>
  <c r="S5856" i="9"/>
  <c r="U5856" i="9" s="1"/>
  <c r="T5856" i="9"/>
  <c r="T5860" i="9"/>
  <c r="S5860" i="9"/>
  <c r="T5864" i="9"/>
  <c r="S5864" i="9"/>
  <c r="T5868" i="9"/>
  <c r="S5868" i="9"/>
  <c r="T5872" i="9"/>
  <c r="S5872" i="9"/>
  <c r="T5876" i="9"/>
  <c r="S5876" i="9"/>
  <c r="S5880" i="9"/>
  <c r="U5880" i="9" s="1"/>
  <c r="T5880" i="9"/>
  <c r="S5884" i="9"/>
  <c r="T5884" i="9"/>
  <c r="S5888" i="9"/>
  <c r="U5888" i="9" s="1"/>
  <c r="T5888" i="9"/>
  <c r="T5892" i="9"/>
  <c r="S5892" i="9"/>
  <c r="T5896" i="9"/>
  <c r="S5896" i="9"/>
  <c r="T5900" i="9"/>
  <c r="S5900" i="9"/>
  <c r="S5904" i="9"/>
  <c r="U5904" i="9" s="1"/>
  <c r="T5904" i="9"/>
  <c r="S5908" i="9"/>
  <c r="T5908" i="9"/>
  <c r="T5912" i="9"/>
  <c r="S5912" i="9"/>
  <c r="S5916" i="9"/>
  <c r="T5916" i="9"/>
  <c r="S5920" i="9"/>
  <c r="T5920" i="9"/>
  <c r="S5924" i="9"/>
  <c r="T5924" i="9"/>
  <c r="T5928" i="9"/>
  <c r="S5928" i="9"/>
  <c r="S5932" i="9"/>
  <c r="T5932" i="9"/>
  <c r="T5936" i="9"/>
  <c r="S5936" i="9"/>
  <c r="S5940" i="9"/>
  <c r="T5940" i="9"/>
  <c r="S5944" i="9"/>
  <c r="T5944" i="9"/>
  <c r="S5948" i="9"/>
  <c r="T5948" i="9"/>
  <c r="S5952" i="9"/>
  <c r="U5952" i="9" s="1"/>
  <c r="T5952" i="9"/>
  <c r="S5956" i="9"/>
  <c r="T5956" i="9"/>
  <c r="S5960" i="9"/>
  <c r="U5960" i="9" s="1"/>
  <c r="T5960" i="9"/>
  <c r="T5964" i="9"/>
  <c r="S5964" i="9"/>
  <c r="T5968" i="9"/>
  <c r="S5968" i="9"/>
  <c r="T5972" i="9"/>
  <c r="S5972" i="9"/>
  <c r="S5976" i="9"/>
  <c r="U5976" i="9" s="1"/>
  <c r="T5976" i="9"/>
  <c r="S5980" i="9"/>
  <c r="T5980" i="9"/>
  <c r="T5984" i="9"/>
  <c r="S5984" i="9"/>
  <c r="S5988" i="9"/>
  <c r="T5988" i="9"/>
  <c r="S5992" i="9"/>
  <c r="T5992" i="9"/>
  <c r="S5996" i="9"/>
  <c r="T5996" i="9"/>
  <c r="S6000" i="9"/>
  <c r="U6000" i="9" s="1"/>
  <c r="T6000" i="9"/>
  <c r="S6004" i="9"/>
  <c r="T6004" i="9"/>
  <c r="S6008" i="9"/>
  <c r="U6008" i="9" s="1"/>
  <c r="T6008" i="9"/>
  <c r="T6012" i="9"/>
  <c r="S6012" i="9"/>
  <c r="T6016" i="9"/>
  <c r="S6016" i="9"/>
  <c r="T6020" i="9"/>
  <c r="S6020" i="9"/>
  <c r="T6024" i="9"/>
  <c r="S6024" i="9"/>
  <c r="S6028" i="9"/>
  <c r="T6028" i="9"/>
  <c r="S6032" i="9"/>
  <c r="U6032" i="9" s="1"/>
  <c r="T6032" i="9"/>
  <c r="S6036" i="9"/>
  <c r="T6036" i="9"/>
  <c r="S6040" i="9"/>
  <c r="T6040" i="9"/>
  <c r="S6044" i="9"/>
  <c r="T6044" i="9"/>
  <c r="S6048" i="9"/>
  <c r="U6048" i="9" s="1"/>
  <c r="T6048" i="9"/>
  <c r="T6052" i="9"/>
  <c r="S6052" i="9"/>
  <c r="T6056" i="9"/>
  <c r="S6056" i="9"/>
  <c r="S6060" i="9"/>
  <c r="T6060" i="9"/>
  <c r="S6064" i="9"/>
  <c r="T6064" i="9"/>
  <c r="S6068" i="9"/>
  <c r="T6068" i="9"/>
  <c r="S6072" i="9"/>
  <c r="U6072" i="9" s="1"/>
  <c r="T6072" i="9"/>
  <c r="T6076" i="9"/>
  <c r="S6076" i="9"/>
  <c r="T6080" i="9"/>
  <c r="S6080" i="9"/>
  <c r="S6084" i="9"/>
  <c r="T6084" i="9"/>
  <c r="S6088" i="9"/>
  <c r="T6088" i="9"/>
  <c r="S6092" i="9"/>
  <c r="T6092" i="9"/>
  <c r="S6096" i="9"/>
  <c r="U6096" i="9" s="1"/>
  <c r="T6096" i="9"/>
  <c r="S6100" i="9"/>
  <c r="T6100" i="9"/>
  <c r="S6104" i="9"/>
  <c r="U6104" i="9" s="1"/>
  <c r="T6104" i="9"/>
  <c r="T6108" i="9"/>
  <c r="S6108" i="9"/>
  <c r="T6112" i="9"/>
  <c r="S6112" i="9"/>
  <c r="T6116" i="9"/>
  <c r="S6116" i="9"/>
  <c r="T6120" i="9"/>
  <c r="S6120" i="9"/>
  <c r="S6124" i="9"/>
  <c r="T6124" i="9"/>
  <c r="S6128" i="9"/>
  <c r="U6128" i="9" s="1"/>
  <c r="T6128" i="9"/>
  <c r="S6132" i="9"/>
  <c r="T6132" i="9"/>
  <c r="S6136" i="9"/>
  <c r="T6136" i="9"/>
  <c r="S6140" i="9"/>
  <c r="T6140" i="9"/>
  <c r="S6144" i="9"/>
  <c r="T6144" i="9"/>
  <c r="S6148" i="9"/>
  <c r="T6148" i="9"/>
  <c r="T6152" i="9"/>
  <c r="S6152" i="9"/>
  <c r="S6156" i="9"/>
  <c r="T6156" i="9"/>
  <c r="S6160" i="9"/>
  <c r="T6160" i="9"/>
  <c r="S6164" i="9"/>
  <c r="T6164" i="9"/>
  <c r="T6168" i="9"/>
  <c r="S6168" i="9"/>
  <c r="T6172" i="9"/>
  <c r="S6172" i="9"/>
  <c r="T6176" i="9"/>
  <c r="S6176" i="9"/>
  <c r="S6180" i="9"/>
  <c r="T6180" i="9"/>
  <c r="S6184" i="9"/>
  <c r="T6184" i="9"/>
  <c r="S6188" i="9"/>
  <c r="T6188" i="9"/>
  <c r="S6192" i="9"/>
  <c r="U6192" i="9" s="1"/>
  <c r="T6192" i="9"/>
  <c r="T6196" i="9"/>
  <c r="S6196" i="9"/>
  <c r="S6200" i="9"/>
  <c r="U6200" i="9" s="1"/>
  <c r="T6200" i="9"/>
  <c r="S6204" i="9"/>
  <c r="T6204" i="9"/>
  <c r="S6208" i="9"/>
  <c r="T6208" i="9"/>
  <c r="S6212" i="9"/>
  <c r="T6212" i="9"/>
  <c r="S6216" i="9"/>
  <c r="U6216" i="9" s="1"/>
  <c r="T6216" i="9"/>
  <c r="S6220" i="9"/>
  <c r="T6220" i="9"/>
  <c r="S6224" i="9"/>
  <c r="U6224" i="9" s="1"/>
  <c r="T6224" i="9"/>
  <c r="S6228" i="9"/>
  <c r="T6228" i="9"/>
  <c r="S6232" i="9"/>
  <c r="T6232" i="9"/>
  <c r="S6236" i="9"/>
  <c r="T6236" i="9"/>
  <c r="S6240" i="9"/>
  <c r="U6240" i="9" s="1"/>
  <c r="T6240" i="9"/>
  <c r="S6244" i="9"/>
  <c r="T6244" i="9"/>
  <c r="S6248" i="9"/>
  <c r="U6248" i="9" s="1"/>
  <c r="T6248" i="9"/>
  <c r="S6252" i="9"/>
  <c r="T6252" i="9"/>
  <c r="S6256" i="9"/>
  <c r="T6256" i="9"/>
  <c r="S6260" i="9"/>
  <c r="T6260" i="9"/>
  <c r="T6264" i="9"/>
  <c r="S6264" i="9"/>
  <c r="S6268" i="9"/>
  <c r="T6268" i="9"/>
  <c r="S6272" i="9"/>
  <c r="U6272" i="9" s="1"/>
  <c r="T6272" i="9"/>
  <c r="S6276" i="9"/>
  <c r="T6276" i="9"/>
  <c r="S6280" i="9"/>
  <c r="T6280" i="9"/>
  <c r="S6284" i="9"/>
  <c r="T6284" i="9"/>
  <c r="S6288" i="9"/>
  <c r="U6288" i="9" s="1"/>
  <c r="T6288" i="9"/>
  <c r="S6292" i="9"/>
  <c r="T6292" i="9"/>
  <c r="T6296" i="9"/>
  <c r="S6296" i="9"/>
  <c r="S6300" i="9"/>
  <c r="T6300" i="9"/>
  <c r="S6304" i="9"/>
  <c r="T6304" i="9"/>
  <c r="S6308" i="9"/>
  <c r="T6308" i="9"/>
  <c r="T6312" i="9"/>
  <c r="S6312" i="9"/>
  <c r="S6316" i="9"/>
  <c r="T6316" i="9"/>
  <c r="S6320" i="9"/>
  <c r="U6320" i="9" s="1"/>
  <c r="T6320" i="9"/>
  <c r="S6324" i="9"/>
  <c r="T6324" i="9"/>
  <c r="S6328" i="9"/>
  <c r="T6328" i="9"/>
  <c r="S6332" i="9"/>
  <c r="T6332" i="9"/>
  <c r="S6336" i="9"/>
  <c r="U6336" i="9" s="1"/>
  <c r="T6336" i="9"/>
  <c r="T6340" i="9"/>
  <c r="S6340" i="9"/>
  <c r="S6344" i="9"/>
  <c r="U6344" i="9" s="1"/>
  <c r="T6344" i="9"/>
  <c r="S6348" i="9"/>
  <c r="T6348" i="9"/>
  <c r="S6352" i="9"/>
  <c r="T6352" i="9"/>
  <c r="S6356" i="9"/>
  <c r="T6356" i="9"/>
  <c r="T6360" i="9"/>
  <c r="S6360" i="9"/>
  <c r="S6364" i="9"/>
  <c r="T6364" i="9"/>
  <c r="T6368" i="9"/>
  <c r="S6368" i="9"/>
  <c r="S6372" i="9"/>
  <c r="T6372" i="9"/>
  <c r="S6376" i="9"/>
  <c r="T6376" i="9"/>
  <c r="T6380" i="9"/>
  <c r="S6380" i="9"/>
  <c r="S6384" i="9"/>
  <c r="U6384" i="9" s="1"/>
  <c r="T6384" i="9"/>
  <c r="S6388" i="9"/>
  <c r="T6388" i="9"/>
  <c r="T6392" i="9"/>
  <c r="S6392" i="9"/>
  <c r="S6396" i="9"/>
  <c r="T6396" i="9"/>
  <c r="S6400" i="9"/>
  <c r="T6400" i="9"/>
  <c r="S6404" i="9"/>
  <c r="T6404" i="9"/>
  <c r="S6408" i="9"/>
  <c r="U6408" i="9" s="1"/>
  <c r="T6408" i="9"/>
  <c r="S6412" i="9"/>
  <c r="T6412" i="9"/>
  <c r="S6416" i="9"/>
  <c r="U6416" i="9" s="1"/>
  <c r="T6416" i="9"/>
  <c r="S6420" i="9"/>
  <c r="T6420" i="9"/>
  <c r="S6424" i="9"/>
  <c r="T6424" i="9"/>
  <c r="S6428" i="9"/>
  <c r="T6428" i="9"/>
  <c r="T6432" i="9"/>
  <c r="S6432" i="9"/>
  <c r="S6436" i="9"/>
  <c r="T6436" i="9"/>
  <c r="S6440" i="9"/>
  <c r="U6440" i="9" s="1"/>
  <c r="T6440" i="9"/>
  <c r="S6444" i="9"/>
  <c r="T6444" i="9"/>
  <c r="S6448" i="9"/>
  <c r="T6448" i="9"/>
  <c r="S6452" i="9"/>
  <c r="T6452" i="9"/>
  <c r="T6456" i="9"/>
  <c r="S6456" i="9"/>
  <c r="S6460" i="9"/>
  <c r="T6460" i="9"/>
  <c r="T6464" i="9"/>
  <c r="U6464" i="9" s="1"/>
  <c r="S6464" i="9"/>
  <c r="T6468" i="9"/>
  <c r="S6468" i="9"/>
  <c r="T6472" i="9"/>
  <c r="S6472" i="9"/>
  <c r="S6476" i="9"/>
  <c r="T6476" i="9"/>
  <c r="S6480" i="9"/>
  <c r="T6480" i="9"/>
  <c r="S6484" i="9"/>
  <c r="T6484" i="9"/>
  <c r="T6488" i="9"/>
  <c r="U6488" i="9" s="1"/>
  <c r="S6488" i="9"/>
  <c r="T6492" i="9"/>
  <c r="S6492" i="9"/>
  <c r="T6496" i="9"/>
  <c r="S6496" i="9"/>
  <c r="T6500" i="9"/>
  <c r="S6500" i="9"/>
  <c r="T6504" i="9"/>
  <c r="U6504" i="9" s="1"/>
  <c r="S6504" i="9"/>
  <c r="T6508" i="9"/>
  <c r="S6508" i="9"/>
  <c r="S6512" i="9"/>
  <c r="T6512" i="9"/>
  <c r="S6516" i="9"/>
  <c r="T6516" i="9"/>
  <c r="S6520" i="9"/>
  <c r="T6520" i="9"/>
  <c r="S6524" i="9"/>
  <c r="T6524" i="9"/>
  <c r="S6528" i="9"/>
  <c r="T6528" i="9"/>
  <c r="S6532" i="9"/>
  <c r="T6532" i="9"/>
  <c r="S6536" i="9"/>
  <c r="T6536" i="9"/>
  <c r="S6540" i="9"/>
  <c r="T6540" i="9"/>
  <c r="S6544" i="9"/>
  <c r="T6544" i="9"/>
  <c r="T6548" i="9"/>
  <c r="S6548" i="9"/>
  <c r="S6552" i="9"/>
  <c r="T6552" i="9"/>
  <c r="S6556" i="9"/>
  <c r="T6556" i="9"/>
  <c r="S6560" i="9"/>
  <c r="U6560" i="9" s="1"/>
  <c r="T6560" i="9"/>
  <c r="S6564" i="9"/>
  <c r="T6564" i="9"/>
  <c r="S6568" i="9"/>
  <c r="T6568" i="9"/>
  <c r="T6572" i="9"/>
  <c r="S6572" i="9"/>
  <c r="S6576" i="9"/>
  <c r="U6576" i="9" s="1"/>
  <c r="T6576" i="9"/>
  <c r="S6580" i="9"/>
  <c r="T6580" i="9"/>
  <c r="S6584" i="9"/>
  <c r="U6584" i="9" s="1"/>
  <c r="T6584" i="9"/>
  <c r="S6588" i="9"/>
  <c r="T6588" i="9"/>
  <c r="S6592" i="9"/>
  <c r="T6592" i="9"/>
  <c r="S6596" i="9"/>
  <c r="T6596" i="9"/>
  <c r="T6600" i="9"/>
  <c r="S6600" i="9"/>
  <c r="S6604" i="9"/>
  <c r="T6604" i="9"/>
  <c r="T6608" i="9"/>
  <c r="S6608" i="9"/>
  <c r="S6612" i="9"/>
  <c r="T6612" i="9"/>
  <c r="T6616" i="9"/>
  <c r="S6616" i="9"/>
  <c r="T6620" i="9"/>
  <c r="S6620" i="9"/>
  <c r="T6624" i="9"/>
  <c r="S6624" i="9"/>
  <c r="S6628" i="9"/>
  <c r="T6628" i="9"/>
  <c r="T6632" i="9"/>
  <c r="S6632" i="9"/>
  <c r="S6636" i="9"/>
  <c r="T6636" i="9"/>
  <c r="S6640" i="9"/>
  <c r="T6640" i="9"/>
  <c r="T6644" i="9"/>
  <c r="S6644" i="9"/>
  <c r="S6648" i="9"/>
  <c r="U6648" i="9" s="1"/>
  <c r="T6648" i="9"/>
  <c r="S6652" i="9"/>
  <c r="T6652" i="9"/>
  <c r="T6656" i="9"/>
  <c r="S6656" i="9"/>
  <c r="S6660" i="9"/>
  <c r="T6660" i="9"/>
  <c r="T6664" i="9"/>
  <c r="S6664" i="9"/>
  <c r="S6668" i="9"/>
  <c r="T6668" i="9"/>
  <c r="S6672" i="9"/>
  <c r="U6672" i="9" s="1"/>
  <c r="T6672" i="9"/>
  <c r="S6676" i="9"/>
  <c r="T6676" i="9"/>
  <c r="S6680" i="9"/>
  <c r="U6680" i="9" s="1"/>
  <c r="T6680" i="9"/>
  <c r="T6684" i="9"/>
  <c r="S6684" i="9"/>
  <c r="T6688" i="9"/>
  <c r="S6688" i="9"/>
  <c r="T6692" i="9"/>
  <c r="S6692" i="9"/>
  <c r="S6696" i="9"/>
  <c r="U6696" i="9" s="1"/>
  <c r="T6696" i="9"/>
  <c r="S6700" i="9"/>
  <c r="T6700" i="9"/>
  <c r="T6704" i="9"/>
  <c r="S6704" i="9"/>
  <c r="S6708" i="9"/>
  <c r="T6708" i="9"/>
  <c r="S6712" i="9"/>
  <c r="T6712" i="9"/>
  <c r="S6716" i="9"/>
  <c r="T6716" i="9"/>
  <c r="S6720" i="9"/>
  <c r="U6720" i="9" s="1"/>
  <c r="T6720" i="9"/>
  <c r="S6724" i="9"/>
  <c r="T6724" i="9"/>
  <c r="S6728" i="9"/>
  <c r="U6728" i="9" s="1"/>
  <c r="T6728" i="9"/>
  <c r="T6732" i="9"/>
  <c r="S6732" i="9"/>
  <c r="S6736" i="9"/>
  <c r="T6736" i="9"/>
  <c r="S6740" i="9"/>
  <c r="T6740" i="9"/>
  <c r="S6744" i="9"/>
  <c r="U6744" i="9" s="1"/>
  <c r="T6744" i="9"/>
  <c r="S6748" i="9"/>
  <c r="T6748" i="9"/>
  <c r="S6752" i="9"/>
  <c r="U6752" i="9" s="1"/>
  <c r="T6752" i="9"/>
  <c r="S6756" i="9"/>
  <c r="T6756" i="9"/>
  <c r="S6760" i="9"/>
  <c r="T6760" i="9"/>
  <c r="S6764" i="9"/>
  <c r="T6764" i="9"/>
  <c r="S6768" i="9"/>
  <c r="U6768" i="9" s="1"/>
  <c r="T6768" i="9"/>
  <c r="S6772" i="9"/>
  <c r="T6772" i="9"/>
  <c r="T6776" i="9"/>
  <c r="S6776" i="9"/>
  <c r="S6780" i="9"/>
  <c r="T6780" i="9"/>
  <c r="S6784" i="9"/>
  <c r="T6784" i="9"/>
  <c r="S6788" i="9"/>
  <c r="T6788" i="9"/>
  <c r="S6792" i="9"/>
  <c r="U6792" i="9" s="1"/>
  <c r="T6792" i="9"/>
  <c r="T6796" i="9"/>
  <c r="S6796" i="9"/>
  <c r="S6800" i="9"/>
  <c r="U6800" i="9" s="1"/>
  <c r="T6800" i="9"/>
  <c r="S6804" i="9"/>
  <c r="T6804" i="9"/>
  <c r="S6808" i="9"/>
  <c r="T6808" i="9"/>
  <c r="S6812" i="9"/>
  <c r="T6812" i="9"/>
  <c r="T6816" i="9"/>
  <c r="S6816" i="9"/>
  <c r="S6820" i="9"/>
  <c r="T6820" i="9"/>
  <c r="S6824" i="9"/>
  <c r="U6824" i="9" s="1"/>
  <c r="T6824" i="9"/>
  <c r="S6828" i="9"/>
  <c r="T6828" i="9"/>
  <c r="S6832" i="9"/>
  <c r="T6832" i="9"/>
  <c r="T6836" i="9"/>
  <c r="S6836" i="9"/>
  <c r="S6840" i="9"/>
  <c r="U6840" i="9" s="1"/>
  <c r="T6840" i="9"/>
  <c r="S6844" i="9"/>
  <c r="T6844" i="9"/>
  <c r="S6848" i="9"/>
  <c r="U6848" i="9" s="1"/>
  <c r="T6848" i="9"/>
  <c r="S6852" i="9"/>
  <c r="T6852" i="9"/>
  <c r="S6856" i="9"/>
  <c r="T6856" i="9"/>
  <c r="S6860" i="9"/>
  <c r="T6860" i="9"/>
  <c r="T6864" i="9"/>
  <c r="S6864" i="9"/>
  <c r="S6868" i="9"/>
  <c r="T6868" i="9"/>
  <c r="S6872" i="9"/>
  <c r="U6872" i="9" s="1"/>
  <c r="T6872" i="9"/>
  <c r="T6876" i="9"/>
  <c r="S6876" i="9"/>
  <c r="T6880" i="9"/>
  <c r="S6880" i="9"/>
  <c r="T6884" i="9"/>
  <c r="S6884" i="9"/>
  <c r="S6888" i="9"/>
  <c r="U6888" i="9" s="1"/>
  <c r="T6888" i="9"/>
  <c r="T6892" i="9"/>
  <c r="S6892" i="9"/>
  <c r="S6896" i="9"/>
  <c r="U6896" i="9" s="1"/>
  <c r="T6896" i="9"/>
  <c r="S6900" i="9"/>
  <c r="T6900" i="9"/>
  <c r="S6904" i="9"/>
  <c r="T6904" i="9"/>
  <c r="T6908" i="9"/>
  <c r="S6908" i="9"/>
  <c r="S6912" i="9"/>
  <c r="U6912" i="9" s="1"/>
  <c r="T6912" i="9"/>
  <c r="S6916" i="9"/>
  <c r="T6916" i="9"/>
  <c r="T6920" i="9"/>
  <c r="S6920" i="9"/>
  <c r="S6924" i="9"/>
  <c r="T6924" i="9"/>
  <c r="S6928" i="9"/>
  <c r="T6928" i="9"/>
  <c r="S6932" i="9"/>
  <c r="T6932" i="9"/>
  <c r="S6936" i="9"/>
  <c r="U6936" i="9" s="1"/>
  <c r="T6936" i="9"/>
  <c r="S6940" i="9"/>
  <c r="T6940" i="9"/>
  <c r="S6944" i="9"/>
  <c r="U6944" i="9" s="1"/>
  <c r="T6944" i="9"/>
  <c r="T6948" i="9"/>
  <c r="S6948" i="9"/>
  <c r="S6952" i="9"/>
  <c r="T6952" i="9"/>
  <c r="S6956" i="9"/>
  <c r="T6956" i="9"/>
  <c r="S6960" i="9"/>
  <c r="U6960" i="9" s="1"/>
  <c r="T6960" i="9"/>
  <c r="S6964" i="9"/>
  <c r="T6964" i="9"/>
  <c r="T6968" i="9"/>
  <c r="S6968" i="9"/>
  <c r="S6972" i="9"/>
  <c r="T6972" i="9"/>
  <c r="S6976" i="9"/>
  <c r="T6976" i="9"/>
  <c r="S6980" i="9"/>
  <c r="T6980" i="9"/>
  <c r="T6984" i="9"/>
  <c r="S6984" i="9"/>
  <c r="S6988" i="9"/>
  <c r="T6988" i="9"/>
  <c r="S6992" i="9"/>
  <c r="U6992" i="9" s="1"/>
  <c r="T6992" i="9"/>
  <c r="S6996" i="9"/>
  <c r="T6996" i="9"/>
  <c r="T7000" i="9"/>
  <c r="S7000" i="9"/>
  <c r="T7004" i="9"/>
  <c r="S7004" i="9"/>
  <c r="S7008" i="9"/>
  <c r="U7008" i="9" s="1"/>
  <c r="T7008" i="9"/>
  <c r="S7012" i="9"/>
  <c r="T7012" i="9"/>
  <c r="S7016" i="9"/>
  <c r="U7016" i="9" s="1"/>
  <c r="T7016" i="9"/>
  <c r="S7020" i="9"/>
  <c r="T7020" i="9"/>
  <c r="T7024" i="9"/>
  <c r="S7024" i="9"/>
  <c r="S7028" i="9"/>
  <c r="T7028" i="9"/>
  <c r="S7032" i="9"/>
  <c r="U7032" i="9" s="1"/>
  <c r="T7032" i="9"/>
  <c r="T7036" i="9"/>
  <c r="S7036" i="9"/>
  <c r="T7040" i="9"/>
  <c r="S7040" i="9"/>
  <c r="S7044" i="9"/>
  <c r="T7044" i="9"/>
  <c r="S7048" i="9"/>
  <c r="T7048" i="9"/>
  <c r="S7052" i="9"/>
  <c r="T7052" i="9"/>
  <c r="S7056" i="9"/>
  <c r="U7056" i="9" s="1"/>
  <c r="T7056" i="9"/>
  <c r="T7060" i="9"/>
  <c r="S7060" i="9"/>
  <c r="S7064" i="9"/>
  <c r="U7064" i="9" s="1"/>
  <c r="T7064" i="9"/>
  <c r="T7068" i="9"/>
  <c r="S7068" i="9"/>
  <c r="T7072" i="9"/>
  <c r="S7072" i="9"/>
  <c r="S7076" i="9"/>
  <c r="T7076" i="9"/>
  <c r="S7080" i="9"/>
  <c r="U7080" i="9" s="1"/>
  <c r="T7080" i="9"/>
  <c r="T7084" i="9"/>
  <c r="S7084" i="9"/>
  <c r="S7088" i="9"/>
  <c r="U7088" i="9" s="1"/>
  <c r="T7088" i="9"/>
  <c r="S7092" i="9"/>
  <c r="T7092" i="9"/>
  <c r="S7096" i="9"/>
  <c r="T7096" i="9"/>
  <c r="S7100" i="9"/>
  <c r="T7100" i="9"/>
  <c r="S7104" i="9"/>
  <c r="T7104" i="9"/>
  <c r="T7108" i="9"/>
  <c r="S7108" i="9"/>
  <c r="T7112" i="9"/>
  <c r="S7112" i="9"/>
  <c r="S7116" i="9"/>
  <c r="T7116" i="9"/>
  <c r="S7120" i="9"/>
  <c r="T7120" i="9"/>
  <c r="T7124" i="9"/>
  <c r="S7124" i="9"/>
  <c r="S7128" i="9"/>
  <c r="U7128" i="9" s="1"/>
  <c r="T7128" i="9"/>
  <c r="S7132" i="9"/>
  <c r="T7132" i="9"/>
  <c r="S7136" i="9"/>
  <c r="U7136" i="9" s="1"/>
  <c r="T7136" i="9"/>
  <c r="S7140" i="9"/>
  <c r="T7140" i="9"/>
  <c r="S7144" i="9"/>
  <c r="T7144" i="9"/>
  <c r="S7148" i="9"/>
  <c r="T7148" i="9"/>
  <c r="S7152" i="9"/>
  <c r="U7152" i="9" s="1"/>
  <c r="T7152" i="9"/>
  <c r="S7156" i="9"/>
  <c r="T7156" i="9"/>
  <c r="S7160" i="9"/>
  <c r="U7160" i="9" s="1"/>
  <c r="T7160" i="9"/>
  <c r="S7164" i="9"/>
  <c r="T7164" i="9"/>
  <c r="S7168" i="9"/>
  <c r="T7168" i="9"/>
  <c r="T7172" i="9"/>
  <c r="S7172" i="9"/>
  <c r="S7176" i="9"/>
  <c r="U7176" i="9" s="1"/>
  <c r="T7176" i="9"/>
  <c r="S7180" i="9"/>
  <c r="T7180" i="9"/>
  <c r="S7184" i="9"/>
  <c r="U7184" i="9" s="1"/>
  <c r="T7184" i="9"/>
  <c r="T7188" i="9"/>
  <c r="S7188" i="9"/>
  <c r="T7192" i="9"/>
  <c r="S7192" i="9"/>
  <c r="T7196" i="9"/>
  <c r="S7196" i="9"/>
  <c r="S7200" i="9"/>
  <c r="U7200" i="9" s="1"/>
  <c r="T7200" i="9"/>
  <c r="S7204" i="9"/>
  <c r="T7204" i="9"/>
  <c r="T7208" i="9"/>
  <c r="S7208" i="9"/>
  <c r="S7212" i="9"/>
  <c r="T7212" i="9"/>
  <c r="S7216" i="9"/>
  <c r="T7216" i="9"/>
  <c r="S7220" i="9"/>
  <c r="T7220" i="9"/>
  <c r="S7224" i="9"/>
  <c r="U7224" i="9" s="1"/>
  <c r="T7224" i="9"/>
  <c r="S7228" i="9"/>
  <c r="T7228" i="9"/>
  <c r="S7232" i="9"/>
  <c r="U7232" i="9" s="1"/>
  <c r="T7232" i="9"/>
  <c r="S7236" i="9"/>
  <c r="T7236" i="9"/>
  <c r="S7240" i="9"/>
  <c r="T7240" i="9"/>
  <c r="S7244" i="9"/>
  <c r="T7244" i="9"/>
  <c r="S7248" i="9"/>
  <c r="U7248" i="9" s="1"/>
  <c r="T7248" i="9"/>
  <c r="S7252" i="9"/>
  <c r="T7252" i="9"/>
  <c r="S7256" i="9"/>
  <c r="U7256" i="9" s="1"/>
  <c r="T7256" i="9"/>
  <c r="T7260" i="9"/>
  <c r="S7260" i="9"/>
  <c r="T7264" i="9"/>
  <c r="S7264" i="9"/>
  <c r="T7268" i="9"/>
  <c r="S7268" i="9"/>
  <c r="S7272" i="9"/>
  <c r="U7272" i="9" s="1"/>
  <c r="T7272" i="9"/>
  <c r="S7276" i="9"/>
  <c r="T7276" i="9"/>
  <c r="T7280" i="9"/>
  <c r="S7280" i="9"/>
  <c r="S7284" i="9"/>
  <c r="T7284" i="9"/>
  <c r="S7288" i="9"/>
  <c r="T7288" i="9"/>
  <c r="S7292" i="9"/>
  <c r="T7292" i="9"/>
  <c r="S7296" i="9"/>
  <c r="U7296" i="9" s="1"/>
  <c r="T7296" i="9"/>
  <c r="S7300" i="9"/>
  <c r="T7300" i="9"/>
  <c r="S7304" i="9"/>
  <c r="U7304" i="9" s="1"/>
  <c r="T7304" i="9"/>
  <c r="S7308" i="9"/>
  <c r="T7308" i="9"/>
  <c r="S7312" i="9"/>
  <c r="T7312" i="9"/>
  <c r="S7316" i="9"/>
  <c r="T7316" i="9"/>
  <c r="T7320" i="9"/>
  <c r="S7320" i="9"/>
  <c r="S7324" i="9"/>
  <c r="T7324" i="9"/>
  <c r="S7328" i="9"/>
  <c r="U7328" i="9" s="1"/>
  <c r="T7328" i="9"/>
  <c r="S7332" i="9"/>
  <c r="T7332" i="9"/>
  <c r="S7336" i="9"/>
  <c r="T7336" i="9"/>
  <c r="S7340" i="9"/>
  <c r="T7340" i="9"/>
  <c r="T7344" i="9"/>
  <c r="S7344" i="9"/>
  <c r="S7348" i="9"/>
  <c r="T7348" i="9"/>
  <c r="S7352" i="9"/>
  <c r="T7352" i="9"/>
  <c r="S7356" i="9"/>
  <c r="T7356" i="9"/>
  <c r="T7360" i="9"/>
  <c r="S7360" i="9"/>
  <c r="S7364" i="9"/>
  <c r="T7364" i="9"/>
  <c r="S7368" i="9"/>
  <c r="T7368" i="9"/>
  <c r="S7372" i="9"/>
  <c r="T7372" i="9"/>
  <c r="S7376" i="9"/>
  <c r="U7376" i="9" s="1"/>
  <c r="T7376" i="9"/>
  <c r="S7380" i="9"/>
  <c r="T7380" i="9"/>
  <c r="S7384" i="9"/>
  <c r="T7384" i="9"/>
  <c r="S7388" i="9"/>
  <c r="T7388" i="9"/>
  <c r="T7392" i="9"/>
  <c r="S7392" i="9"/>
  <c r="S7396" i="9"/>
  <c r="T7396" i="9"/>
  <c r="T7400" i="9"/>
  <c r="S7400" i="9"/>
  <c r="S7404" i="9"/>
  <c r="T7404" i="9"/>
  <c r="S7408" i="9"/>
  <c r="T7408" i="9"/>
  <c r="S7412" i="9"/>
  <c r="T7412" i="9"/>
  <c r="S7416" i="9"/>
  <c r="U7416" i="9" s="1"/>
  <c r="T7416" i="9"/>
  <c r="S7420" i="9"/>
  <c r="T7420" i="9"/>
  <c r="S7424" i="9"/>
  <c r="U7424" i="9" s="1"/>
  <c r="T7424" i="9"/>
  <c r="S7428" i="9"/>
  <c r="T7428" i="9"/>
  <c r="S7432" i="9"/>
  <c r="T7432" i="9"/>
  <c r="S7436" i="9"/>
  <c r="T7436" i="9"/>
  <c r="T7440" i="9"/>
  <c r="S7440" i="9"/>
  <c r="S7444" i="9"/>
  <c r="T7444" i="9"/>
  <c r="T7448" i="9"/>
  <c r="S7448" i="9"/>
  <c r="S7452" i="9"/>
  <c r="T7452" i="9"/>
  <c r="S7456" i="9"/>
  <c r="T7456" i="9"/>
  <c r="S7460" i="9"/>
  <c r="T7460" i="9"/>
  <c r="S7464" i="9"/>
  <c r="U7464" i="9" s="1"/>
  <c r="T7464" i="9"/>
  <c r="T7468" i="9"/>
  <c r="S7468" i="9"/>
  <c r="S7472" i="9"/>
  <c r="U7472" i="9" s="1"/>
  <c r="T7472" i="9"/>
  <c r="S7476" i="9"/>
  <c r="T7476" i="9"/>
  <c r="S7480" i="9"/>
  <c r="T7480" i="9"/>
  <c r="S7484" i="9"/>
  <c r="T7484" i="9"/>
  <c r="S7488" i="9"/>
  <c r="U7488" i="9" s="1"/>
  <c r="T7488" i="9"/>
  <c r="S7492" i="9"/>
  <c r="T7492" i="9"/>
  <c r="S7496" i="9"/>
  <c r="U7496" i="9" s="1"/>
  <c r="T7496" i="9"/>
  <c r="S7500" i="9"/>
  <c r="T7500" i="9"/>
  <c r="T7504" i="9"/>
  <c r="S7504" i="9"/>
  <c r="T7508" i="9"/>
  <c r="S7508" i="9"/>
  <c r="T7512" i="9"/>
  <c r="U7512" i="9" s="1"/>
  <c r="S7512" i="9"/>
  <c r="S7516" i="9"/>
  <c r="T7516" i="9"/>
  <c r="S7520" i="9"/>
  <c r="U7520" i="9" s="1"/>
  <c r="T7520" i="9"/>
  <c r="S7524" i="9"/>
  <c r="T7524" i="9"/>
  <c r="S7528" i="9"/>
  <c r="T7528" i="9"/>
  <c r="S7532" i="9"/>
  <c r="T7532" i="9"/>
  <c r="S7536" i="9"/>
  <c r="U7536" i="9" s="1"/>
  <c r="T7536" i="9"/>
  <c r="T7540" i="9"/>
  <c r="S7540" i="9"/>
  <c r="T7544" i="9"/>
  <c r="U7544" i="9" s="1"/>
  <c r="S7544" i="9"/>
  <c r="T7548" i="9"/>
  <c r="S7548" i="9"/>
  <c r="T7552" i="9"/>
  <c r="S7552" i="9"/>
  <c r="T7556" i="9"/>
  <c r="S7556" i="9"/>
  <c r="T7560" i="9"/>
  <c r="U7560" i="9" s="1"/>
  <c r="S7560" i="9"/>
  <c r="S7564" i="9"/>
  <c r="T7564" i="9"/>
  <c r="S7568" i="9"/>
  <c r="T7568" i="9"/>
  <c r="S7572" i="9"/>
  <c r="T7572" i="9"/>
  <c r="S7576" i="9"/>
  <c r="T7576" i="9"/>
  <c r="S7580" i="9"/>
  <c r="T7580" i="9"/>
  <c r="S7584" i="9"/>
  <c r="T7584" i="9"/>
  <c r="S7588" i="9"/>
  <c r="T7588" i="9"/>
  <c r="S7592" i="9"/>
  <c r="U7592" i="9" s="1"/>
  <c r="T7592" i="9"/>
  <c r="S7596" i="9"/>
  <c r="T7596" i="9"/>
  <c r="S7600" i="9"/>
  <c r="T7600" i="9"/>
  <c r="S7604" i="9"/>
  <c r="T7604" i="9"/>
  <c r="T7608" i="9"/>
  <c r="S7608" i="9"/>
  <c r="S7612" i="9"/>
  <c r="T7612" i="9"/>
  <c r="S7616" i="9"/>
  <c r="U7616" i="9" s="1"/>
  <c r="T7616" i="9"/>
  <c r="S7620" i="9"/>
  <c r="T7620" i="9"/>
  <c r="S7624" i="9"/>
  <c r="T7624" i="9"/>
  <c r="S7628" i="9"/>
  <c r="T7628" i="9"/>
  <c r="S7632" i="9"/>
  <c r="U7632" i="9" s="1"/>
  <c r="T7632" i="9"/>
  <c r="T7636" i="9"/>
  <c r="S7636" i="9"/>
  <c r="S7640" i="9"/>
  <c r="U7640" i="9" s="1"/>
  <c r="T7640" i="9"/>
  <c r="S7644" i="9"/>
  <c r="T7644" i="9"/>
  <c r="S7648" i="9"/>
  <c r="T7648" i="9"/>
  <c r="S7652" i="9"/>
  <c r="T7652" i="9"/>
  <c r="T7656" i="9"/>
  <c r="S7656" i="9"/>
  <c r="S7660" i="9"/>
  <c r="T7660" i="9"/>
  <c r="T7664" i="9"/>
  <c r="S7664" i="9"/>
  <c r="S7668" i="9"/>
  <c r="T7668" i="9"/>
  <c r="S7672" i="9"/>
  <c r="T7672" i="9"/>
  <c r="S7676" i="9"/>
  <c r="T7676" i="9"/>
  <c r="T7680" i="9"/>
  <c r="S7680" i="9"/>
  <c r="S7684" i="9"/>
  <c r="T7684" i="9"/>
  <c r="T7688" i="9"/>
  <c r="S7688" i="9"/>
  <c r="S7692" i="9"/>
  <c r="T7692" i="9"/>
  <c r="S7696" i="9"/>
  <c r="T7696" i="9"/>
  <c r="S7700" i="9"/>
  <c r="T7700" i="9"/>
  <c r="S7704" i="9"/>
  <c r="U7704" i="9" s="1"/>
  <c r="T7704" i="9"/>
  <c r="S7708" i="9"/>
  <c r="T7708" i="9"/>
  <c r="T7712" i="9"/>
  <c r="S7712" i="9"/>
  <c r="S7716" i="9"/>
  <c r="T7716" i="9"/>
  <c r="S7720" i="9"/>
  <c r="T7720" i="9"/>
  <c r="S7724" i="9"/>
  <c r="T7724" i="9"/>
  <c r="T7728" i="9"/>
  <c r="S7728" i="9"/>
  <c r="S7732" i="9"/>
  <c r="T7732" i="9"/>
  <c r="S7736" i="9"/>
  <c r="U7736" i="9" s="1"/>
  <c r="T7736" i="9"/>
  <c r="S7740" i="9"/>
  <c r="T7740" i="9"/>
  <c r="S7744" i="9"/>
  <c r="T7744" i="9"/>
  <c r="S7748" i="9"/>
  <c r="T7748" i="9"/>
  <c r="T7752" i="9"/>
  <c r="S7752" i="9"/>
  <c r="T7756" i="9"/>
  <c r="S7756" i="9"/>
  <c r="T7760" i="9"/>
  <c r="S7760" i="9"/>
  <c r="T7764" i="9"/>
  <c r="S7764" i="9"/>
  <c r="S7768" i="9"/>
  <c r="T7768" i="9"/>
  <c r="S7772" i="9"/>
  <c r="T7772" i="9"/>
  <c r="S7776" i="9"/>
  <c r="U7776" i="9" s="1"/>
  <c r="T7776" i="9"/>
  <c r="S7780" i="9"/>
  <c r="T7780" i="9"/>
  <c r="S7784" i="9"/>
  <c r="U7784" i="9" s="1"/>
  <c r="T7784" i="9"/>
  <c r="T7788" i="9"/>
  <c r="S7788" i="9"/>
  <c r="T7792" i="9"/>
  <c r="S7792" i="9"/>
  <c r="S7796" i="9"/>
  <c r="T7796" i="9"/>
  <c r="S7800" i="9"/>
  <c r="U7800" i="9" s="1"/>
  <c r="T7800" i="9"/>
  <c r="T7804" i="9"/>
  <c r="S7804" i="9"/>
  <c r="S7808" i="9"/>
  <c r="U7808" i="9" s="1"/>
  <c r="T7808" i="9"/>
  <c r="T7812" i="9"/>
  <c r="S7812" i="9"/>
  <c r="T7816" i="9"/>
  <c r="S7816" i="9"/>
  <c r="S7820" i="9"/>
  <c r="T7820" i="9"/>
  <c r="S7824" i="9"/>
  <c r="U7824" i="9" s="1"/>
  <c r="T7824" i="9"/>
  <c r="S7828" i="9"/>
  <c r="T7828" i="9"/>
  <c r="S7832" i="9"/>
  <c r="U7832" i="9" s="1"/>
  <c r="T7832" i="9"/>
  <c r="T7836" i="9"/>
  <c r="S7836" i="9"/>
  <c r="T7840" i="9"/>
  <c r="S7840" i="9"/>
  <c r="T7844" i="9"/>
  <c r="S7844" i="9"/>
  <c r="T7848" i="9"/>
  <c r="S7848" i="9"/>
  <c r="S7852" i="9"/>
  <c r="T7852" i="9"/>
  <c r="S7856" i="9"/>
  <c r="U7856" i="9" s="1"/>
  <c r="T7856" i="9"/>
  <c r="S7860" i="9"/>
  <c r="T7860" i="9"/>
  <c r="S7864" i="9"/>
  <c r="T7864" i="9"/>
  <c r="S7868" i="9"/>
  <c r="T7868" i="9"/>
  <c r="S7872" i="9"/>
  <c r="U7872" i="9" s="1"/>
  <c r="T7872" i="9"/>
  <c r="S7876" i="9"/>
  <c r="T7876" i="9"/>
  <c r="S7880" i="9"/>
  <c r="U7880" i="9" s="1"/>
  <c r="T7880" i="9"/>
  <c r="T7884" i="9"/>
  <c r="S7884" i="9"/>
  <c r="S7888" i="9"/>
  <c r="T7888" i="9"/>
  <c r="S7892" i="9"/>
  <c r="T7892" i="9"/>
  <c r="S7896" i="9"/>
  <c r="U7896" i="9" s="1"/>
  <c r="T7896" i="9"/>
  <c r="T7900" i="9"/>
  <c r="S7900" i="9"/>
  <c r="T7904" i="9"/>
  <c r="S7904" i="9"/>
  <c r="S7908" i="9"/>
  <c r="T7908" i="9"/>
  <c r="S7912" i="9"/>
  <c r="T7912" i="9"/>
  <c r="S7916" i="9"/>
  <c r="T7916" i="9"/>
  <c r="S7920" i="9"/>
  <c r="U7920" i="9" s="1"/>
  <c r="T7920" i="9"/>
  <c r="S7924" i="9"/>
  <c r="T7924" i="9"/>
  <c r="S7928" i="9"/>
  <c r="U7928" i="9" s="1"/>
  <c r="T7928" i="9"/>
  <c r="S7932" i="9"/>
  <c r="T7932" i="9"/>
  <c r="S7936" i="9"/>
  <c r="T7936" i="9"/>
  <c r="S7940" i="9"/>
  <c r="T7940" i="9"/>
  <c r="S7944" i="9"/>
  <c r="U7944" i="9" s="1"/>
  <c r="T7944" i="9"/>
  <c r="S7948" i="9"/>
  <c r="T7948" i="9"/>
  <c r="S7952" i="9"/>
  <c r="U7952" i="9" s="1"/>
  <c r="T7952" i="9"/>
  <c r="T7956" i="9"/>
  <c r="S7956" i="9"/>
  <c r="S7960" i="9"/>
  <c r="T7960" i="9"/>
  <c r="S7964" i="9"/>
  <c r="T7964" i="9"/>
  <c r="S7968" i="9"/>
  <c r="U7968" i="9" s="1"/>
  <c r="T7968" i="9"/>
  <c r="S7972" i="9"/>
  <c r="T7972" i="9"/>
  <c r="S7976" i="9"/>
  <c r="U7976" i="9" s="1"/>
  <c r="T7976" i="9"/>
  <c r="S7980" i="9"/>
  <c r="T7980" i="9"/>
  <c r="S7984" i="9"/>
  <c r="T7984" i="9"/>
  <c r="S7988" i="9"/>
  <c r="T7988" i="9"/>
  <c r="S7992" i="9"/>
  <c r="U7992" i="9" s="1"/>
  <c r="T7992" i="9"/>
  <c r="S7996" i="9"/>
  <c r="T7996" i="9"/>
  <c r="S8000" i="9"/>
  <c r="U8000" i="9" s="1"/>
  <c r="T8000" i="9"/>
  <c r="S8004" i="9"/>
  <c r="T8004" i="9"/>
  <c r="S8008" i="9"/>
  <c r="T8008" i="9"/>
  <c r="S8012" i="9"/>
  <c r="T8012" i="9"/>
  <c r="S8016" i="9"/>
  <c r="U8016" i="9" s="1"/>
  <c r="T8016" i="9"/>
  <c r="S8020" i="9"/>
  <c r="T8020" i="9"/>
  <c r="S8024" i="9"/>
  <c r="U8024" i="9" s="1"/>
  <c r="T8024" i="9"/>
  <c r="S8028" i="9"/>
  <c r="T8028" i="9"/>
  <c r="S8032" i="9"/>
  <c r="T8032" i="9"/>
  <c r="S8036" i="9"/>
  <c r="T8036" i="9"/>
  <c r="T8040" i="9"/>
  <c r="S8040" i="9"/>
  <c r="S8044" i="9"/>
  <c r="T8044" i="9"/>
  <c r="S8048" i="9"/>
  <c r="U8048" i="9" s="1"/>
  <c r="T8048" i="9"/>
  <c r="S8052" i="9"/>
  <c r="T8052" i="9"/>
  <c r="S8056" i="9"/>
  <c r="T8056" i="9"/>
  <c r="S8060" i="9"/>
  <c r="T8060" i="9"/>
  <c r="S8064" i="9"/>
  <c r="U8064" i="9" s="1"/>
  <c r="T8064" i="9"/>
  <c r="S8068" i="9"/>
  <c r="T8068" i="9"/>
  <c r="S8072" i="9"/>
  <c r="U8072" i="9" s="1"/>
  <c r="T8072" i="9"/>
  <c r="S8076" i="9"/>
  <c r="T8076" i="9"/>
  <c r="T8080" i="9"/>
  <c r="S8080" i="9"/>
  <c r="T8084" i="9"/>
  <c r="S8084" i="9"/>
  <c r="S8088" i="9"/>
  <c r="U8088" i="9" s="1"/>
  <c r="T8088" i="9"/>
  <c r="S8092" i="9"/>
  <c r="T8092" i="9"/>
  <c r="S8096" i="9"/>
  <c r="U8096" i="9" s="1"/>
  <c r="T8096" i="9"/>
  <c r="S8100" i="9"/>
  <c r="T8100" i="9"/>
  <c r="T8104" i="9"/>
  <c r="S8104" i="9"/>
  <c r="T8108" i="9"/>
  <c r="S8108" i="9"/>
  <c r="S8112" i="9"/>
  <c r="U8112" i="9" s="1"/>
  <c r="T8112" i="9"/>
  <c r="S8116" i="9"/>
  <c r="T8116" i="9"/>
  <c r="S8120" i="9"/>
  <c r="U8120" i="9" s="1"/>
  <c r="T8120" i="9"/>
  <c r="S8124" i="9"/>
  <c r="T8124" i="9"/>
  <c r="S8128" i="9"/>
  <c r="T8128" i="9"/>
  <c r="S8132" i="9"/>
  <c r="T8132" i="9"/>
  <c r="T8136" i="9"/>
  <c r="S8136" i="9"/>
  <c r="S8140" i="9"/>
  <c r="T8140" i="9"/>
  <c r="S8144" i="9"/>
  <c r="U8144" i="9" s="1"/>
  <c r="T8144" i="9"/>
  <c r="S8148" i="9"/>
  <c r="T8148" i="9"/>
  <c r="S8152" i="9"/>
  <c r="T8152" i="9"/>
  <c r="S8156" i="9"/>
  <c r="T8156" i="9"/>
  <c r="S8160" i="9"/>
  <c r="U8160" i="9" s="1"/>
  <c r="T8160" i="9"/>
  <c r="T8164" i="9"/>
  <c r="S8164" i="9"/>
  <c r="T8168" i="9"/>
  <c r="S8168" i="9"/>
  <c r="T8172" i="9"/>
  <c r="S8172" i="9"/>
  <c r="T8176" i="9"/>
  <c r="S8176" i="9"/>
  <c r="T8180" i="9"/>
  <c r="S8180" i="9"/>
  <c r="S8184" i="9"/>
  <c r="U8184" i="9" s="1"/>
  <c r="T8184" i="9"/>
  <c r="S8188" i="9"/>
  <c r="T8188" i="9"/>
  <c r="S8192" i="9"/>
  <c r="U8192" i="9" s="1"/>
  <c r="T8192" i="9"/>
  <c r="S8196" i="9"/>
  <c r="T8196" i="9"/>
  <c r="S8200" i="9"/>
  <c r="T8200" i="9"/>
  <c r="S8204" i="9"/>
  <c r="T8204" i="9"/>
  <c r="S8208" i="9"/>
  <c r="U8208" i="9" s="1"/>
  <c r="T8208" i="9"/>
  <c r="T8212" i="9"/>
  <c r="S8212" i="9"/>
  <c r="T8216" i="9"/>
  <c r="S8216" i="9"/>
  <c r="T8220" i="9"/>
  <c r="S8220" i="9"/>
  <c r="T8224" i="9"/>
  <c r="S8224" i="9"/>
  <c r="T8228" i="9"/>
  <c r="S8228" i="9"/>
  <c r="S8232" i="9"/>
  <c r="U8232" i="9" s="1"/>
  <c r="T8232" i="9"/>
  <c r="S8236" i="9"/>
  <c r="T8236" i="9"/>
  <c r="S8240" i="9"/>
  <c r="U8240" i="9" s="1"/>
  <c r="T8240" i="9"/>
  <c r="S8244" i="9"/>
  <c r="T8244" i="9"/>
  <c r="S8248" i="9"/>
  <c r="T8248" i="9"/>
  <c r="S8252" i="9"/>
  <c r="T8252" i="9"/>
  <c r="T8256" i="9"/>
  <c r="S8256" i="9"/>
  <c r="S8260" i="9"/>
  <c r="T8260" i="9"/>
  <c r="S8264" i="9"/>
  <c r="U8264" i="9" s="1"/>
  <c r="T8264" i="9"/>
  <c r="S8268" i="9"/>
  <c r="T8268" i="9"/>
  <c r="S8272" i="9"/>
  <c r="T8272" i="9"/>
  <c r="S8276" i="9"/>
  <c r="T8276" i="9"/>
  <c r="S8280" i="9"/>
  <c r="U8280" i="9" s="1"/>
  <c r="T8280" i="9"/>
  <c r="T8284" i="9"/>
  <c r="S8284" i="9"/>
  <c r="S8288" i="9"/>
  <c r="U8288" i="9" s="1"/>
  <c r="T8288" i="9"/>
  <c r="S8292" i="9"/>
  <c r="T8292" i="9"/>
  <c r="S8296" i="9"/>
  <c r="T8296" i="9"/>
  <c r="S8300" i="9"/>
  <c r="T8300" i="9"/>
  <c r="S8304" i="9"/>
  <c r="U8304" i="9" s="1"/>
  <c r="T8304" i="9"/>
  <c r="T8308" i="9"/>
  <c r="S8308" i="9"/>
  <c r="S8312" i="9"/>
  <c r="U8312" i="9" s="1"/>
  <c r="T8312" i="9"/>
  <c r="S8316" i="9"/>
  <c r="T8316" i="9"/>
  <c r="S8320" i="9"/>
  <c r="T8320" i="9"/>
  <c r="S8324" i="9"/>
  <c r="T8324" i="9"/>
  <c r="S8328" i="9"/>
  <c r="U8328" i="9" s="1"/>
  <c r="T8328" i="9"/>
  <c r="S8332" i="9"/>
  <c r="T8332" i="9"/>
  <c r="S8336" i="9"/>
  <c r="U8336" i="9" s="1"/>
  <c r="T8336" i="9"/>
  <c r="T8340" i="9"/>
  <c r="S8340" i="9"/>
  <c r="S8344" i="9"/>
  <c r="T8344" i="9"/>
  <c r="S8348" i="9"/>
  <c r="T8348" i="9"/>
  <c r="S8352" i="9"/>
  <c r="U8352" i="9" s="1"/>
  <c r="T8352" i="9"/>
  <c r="S8356" i="9"/>
  <c r="T8356" i="9"/>
  <c r="S8360" i="9"/>
  <c r="U8360" i="9" s="1"/>
  <c r="T8360" i="9"/>
  <c r="S8364" i="9"/>
  <c r="T8364" i="9"/>
  <c r="S8368" i="9"/>
  <c r="T8368" i="9"/>
  <c r="S8372" i="9"/>
  <c r="T8372" i="9"/>
  <c r="S8376" i="9"/>
  <c r="U8376" i="9" s="1"/>
  <c r="T8376" i="9"/>
  <c r="S8380" i="9"/>
  <c r="T8380" i="9"/>
  <c r="S8384" i="9"/>
  <c r="U8384" i="9" s="1"/>
  <c r="T8384" i="9"/>
  <c r="S8388" i="9"/>
  <c r="T8388" i="9"/>
  <c r="S8392" i="9"/>
  <c r="T8392" i="9"/>
  <c r="S8396" i="9"/>
  <c r="T8396" i="9"/>
  <c r="S8400" i="9"/>
  <c r="U8400" i="9" s="1"/>
  <c r="T8400" i="9"/>
  <c r="T8404" i="9"/>
  <c r="S8404" i="9"/>
  <c r="T8408" i="9"/>
  <c r="S8408" i="9"/>
  <c r="S8412" i="9"/>
  <c r="T8412" i="9"/>
  <c r="S8416" i="9"/>
  <c r="T8416" i="9"/>
  <c r="S8420" i="9"/>
  <c r="T8420" i="9"/>
  <c r="S8424" i="9"/>
  <c r="U8424" i="9" s="1"/>
  <c r="T8424" i="9"/>
  <c r="S8428" i="9"/>
  <c r="T8428" i="9"/>
  <c r="S8432" i="9"/>
  <c r="U8432" i="9" s="1"/>
  <c r="T8432" i="9"/>
  <c r="S8436" i="9"/>
  <c r="T8436" i="9"/>
  <c r="S8440" i="9"/>
  <c r="T8440" i="9"/>
  <c r="S8444" i="9"/>
  <c r="T8444" i="9"/>
  <c r="S8448" i="9"/>
  <c r="U8448" i="9" s="1"/>
  <c r="T8448" i="9"/>
  <c r="T8452" i="9"/>
  <c r="S8452" i="9"/>
  <c r="T8456" i="9"/>
  <c r="S8456" i="9"/>
  <c r="T8460" i="9"/>
  <c r="S8460" i="9"/>
  <c r="T8464" i="9"/>
  <c r="S8464" i="9"/>
  <c r="T8468" i="9"/>
  <c r="S8468" i="9"/>
  <c r="T8472" i="9"/>
  <c r="S8472" i="9"/>
  <c r="S8476" i="9"/>
  <c r="T8476" i="9"/>
  <c r="T8480" i="9"/>
  <c r="S8480" i="9"/>
  <c r="S8484" i="9"/>
  <c r="T8484" i="9"/>
  <c r="S8488" i="9"/>
  <c r="T8488" i="9"/>
  <c r="S8492" i="9"/>
  <c r="T8492" i="9"/>
  <c r="S8496" i="9"/>
  <c r="U8496" i="9" s="1"/>
  <c r="T8496" i="9"/>
  <c r="S8500" i="9"/>
  <c r="T8500" i="9"/>
  <c r="S8504" i="9"/>
  <c r="U8504" i="9" s="1"/>
  <c r="T8504" i="9"/>
  <c r="S8508" i="9"/>
  <c r="T8508" i="9"/>
  <c r="S8512" i="9"/>
  <c r="T8512" i="9"/>
  <c r="S8516" i="9"/>
  <c r="T8516" i="9"/>
  <c r="S8520" i="9"/>
  <c r="U8520" i="9" s="1"/>
  <c r="T8520" i="9"/>
  <c r="S8524" i="9"/>
  <c r="T8524" i="9"/>
  <c r="S8528" i="9"/>
  <c r="U8528" i="9" s="1"/>
  <c r="T8528" i="9"/>
  <c r="S8532" i="9"/>
  <c r="T8532" i="9"/>
  <c r="S8536" i="9"/>
  <c r="T8536" i="9"/>
  <c r="S8540" i="9"/>
  <c r="T8540" i="9"/>
  <c r="S8544" i="9"/>
  <c r="U8544" i="9" s="1"/>
  <c r="T8544" i="9"/>
  <c r="S8548" i="9"/>
  <c r="T8548" i="9"/>
  <c r="S8552" i="9"/>
  <c r="U8552" i="9" s="1"/>
  <c r="T8552" i="9"/>
  <c r="S8556" i="9"/>
  <c r="T8556" i="9"/>
  <c r="S8560" i="9"/>
  <c r="T8560" i="9"/>
  <c r="S8564" i="9"/>
  <c r="T8564" i="9"/>
  <c r="S8568" i="9"/>
  <c r="U8568" i="9" s="1"/>
  <c r="T8568" i="9"/>
  <c r="S8572" i="9"/>
  <c r="T8572" i="9"/>
  <c r="S8576" i="9"/>
  <c r="U8576" i="9" s="1"/>
  <c r="T8576" i="9"/>
  <c r="S8580" i="9"/>
  <c r="T8580" i="9"/>
  <c r="S8584" i="9"/>
  <c r="T8584" i="9"/>
  <c r="S8588" i="9"/>
  <c r="T8588" i="9"/>
  <c r="S8592" i="9"/>
  <c r="U8592" i="9" s="1"/>
  <c r="T8592" i="9"/>
  <c r="S8596" i="9"/>
  <c r="T8596" i="9"/>
  <c r="S8600" i="9"/>
  <c r="U8600" i="9" s="1"/>
  <c r="T8600" i="9"/>
  <c r="S8604" i="9"/>
  <c r="T8604" i="9"/>
  <c r="S8608" i="9"/>
  <c r="T8608" i="9"/>
  <c r="S8612" i="9"/>
  <c r="T8612" i="9"/>
  <c r="S8616" i="9"/>
  <c r="U8616" i="9" s="1"/>
  <c r="T8616" i="9"/>
  <c r="S8620" i="9"/>
  <c r="T8620" i="9"/>
  <c r="T8624" i="9"/>
  <c r="S8624" i="9"/>
  <c r="S8628" i="9"/>
  <c r="T8628" i="9"/>
  <c r="S8632" i="9"/>
  <c r="T8632" i="9"/>
  <c r="S8636" i="9"/>
  <c r="T8636" i="9"/>
  <c r="S8640" i="9"/>
  <c r="U8640" i="9" s="1"/>
  <c r="T8640" i="9"/>
  <c r="S8644" i="9"/>
  <c r="T8644" i="9"/>
  <c r="S8648" i="9"/>
  <c r="U8648" i="9" s="1"/>
  <c r="T8648" i="9"/>
  <c r="S8652" i="9"/>
  <c r="T8652" i="9"/>
  <c r="S8656" i="9"/>
  <c r="T8656" i="9"/>
  <c r="S8660" i="9"/>
  <c r="T8660" i="9"/>
  <c r="S8664" i="9"/>
  <c r="U8664" i="9" s="1"/>
  <c r="T8664" i="9"/>
  <c r="S8668" i="9"/>
  <c r="T8668" i="9"/>
  <c r="S8672" i="9"/>
  <c r="U8672" i="9" s="1"/>
  <c r="T8672" i="9"/>
  <c r="S8676" i="9"/>
  <c r="T8676" i="9"/>
  <c r="S8680" i="9"/>
  <c r="T8680" i="9"/>
  <c r="S8684" i="9"/>
  <c r="T8684" i="9"/>
  <c r="S8688" i="9"/>
  <c r="U8688" i="9" s="1"/>
  <c r="T8688" i="9"/>
  <c r="S8692" i="9"/>
  <c r="T8692" i="9"/>
  <c r="S8696" i="9"/>
  <c r="U8696" i="9" s="1"/>
  <c r="T8696" i="9"/>
  <c r="S8700" i="9"/>
  <c r="T8700" i="9"/>
  <c r="S8704" i="9"/>
  <c r="T8704" i="9"/>
  <c r="S8708" i="9"/>
  <c r="T8708" i="9"/>
  <c r="S8712" i="9"/>
  <c r="U8712" i="9" s="1"/>
  <c r="T8712" i="9"/>
  <c r="S8716" i="9"/>
  <c r="T8716" i="9"/>
  <c r="T8720" i="9"/>
  <c r="S8720" i="9"/>
  <c r="T8724" i="9"/>
  <c r="S8724" i="9"/>
  <c r="T8728" i="9"/>
  <c r="S8728" i="9"/>
  <c r="T8732" i="9"/>
  <c r="S8732" i="9"/>
  <c r="T8736" i="9"/>
  <c r="S8736" i="9"/>
  <c r="T8740" i="9"/>
  <c r="S8740" i="9"/>
  <c r="S8744" i="9"/>
  <c r="U8744" i="9" s="1"/>
  <c r="T8744" i="9"/>
  <c r="S8748" i="9"/>
  <c r="T8748" i="9"/>
  <c r="S8752" i="9"/>
  <c r="T8752" i="9"/>
  <c r="S8756" i="9"/>
  <c r="T8756" i="9"/>
  <c r="S8760" i="9"/>
  <c r="U8760" i="9" s="1"/>
  <c r="T8760" i="9"/>
  <c r="S5144" i="9"/>
  <c r="T5144" i="9"/>
  <c r="S5148" i="9"/>
  <c r="T5148" i="9"/>
  <c r="S5152" i="9"/>
  <c r="T5152" i="9"/>
  <c r="T5156" i="9"/>
  <c r="S5156" i="9"/>
  <c r="S5160" i="9"/>
  <c r="T5160" i="9"/>
  <c r="S5164" i="9"/>
  <c r="U5164" i="9" s="1"/>
  <c r="T5164" i="9"/>
  <c r="T5168" i="9"/>
  <c r="S5168" i="9"/>
  <c r="S5172" i="9"/>
  <c r="T5172" i="9"/>
  <c r="S5176" i="9"/>
  <c r="T5176" i="9"/>
  <c r="S5180" i="9"/>
  <c r="T5180" i="9"/>
  <c r="T5184" i="9"/>
  <c r="S5184" i="9"/>
  <c r="S5188" i="9"/>
  <c r="U5188" i="9" s="1"/>
  <c r="T5188" i="9"/>
  <c r="S5253" i="9"/>
  <c r="T5253" i="9"/>
  <c r="S5257" i="9"/>
  <c r="U5257" i="9" s="1"/>
  <c r="T5257" i="9"/>
  <c r="S5261" i="9"/>
  <c r="T5261" i="9"/>
  <c r="S5265" i="9"/>
  <c r="U5265" i="9" s="1"/>
  <c r="T5265" i="9"/>
  <c r="S5269" i="9"/>
  <c r="T5269" i="9"/>
  <c r="T5273" i="9"/>
  <c r="S5273" i="9"/>
  <c r="T5277" i="9"/>
  <c r="S5277" i="9"/>
  <c r="S5281" i="9"/>
  <c r="U5281" i="9" s="1"/>
  <c r="T5281" i="9"/>
  <c r="T5285" i="9"/>
  <c r="S5285" i="9"/>
  <c r="S5289" i="9"/>
  <c r="U5289" i="9" s="1"/>
  <c r="T5289" i="9"/>
  <c r="S5293" i="9"/>
  <c r="T5293" i="9"/>
  <c r="S5297" i="9"/>
  <c r="T5297" i="9"/>
  <c r="S5301" i="9"/>
  <c r="T5301" i="9"/>
  <c r="T5305" i="9"/>
  <c r="S5305" i="9"/>
  <c r="T5309" i="9"/>
  <c r="S5309" i="9"/>
  <c r="S5313" i="9"/>
  <c r="T5313" i="9"/>
  <c r="S5317" i="9"/>
  <c r="T5317" i="9"/>
  <c r="S5321" i="9"/>
  <c r="T5321" i="9"/>
  <c r="S5325" i="9"/>
  <c r="T5325" i="9"/>
  <c r="T5329" i="9"/>
  <c r="U5329" i="9" s="1"/>
  <c r="S5329" i="9"/>
  <c r="T5333" i="9"/>
  <c r="S5333" i="9"/>
  <c r="S5337" i="9"/>
  <c r="T5337" i="9"/>
  <c r="S5341" i="9"/>
  <c r="T5341" i="9"/>
  <c r="S5345" i="9"/>
  <c r="T5345" i="9"/>
  <c r="S5349" i="9"/>
  <c r="T5349" i="9"/>
  <c r="S5353" i="9"/>
  <c r="T5353" i="9"/>
  <c r="T5357" i="9"/>
  <c r="S5357" i="9"/>
  <c r="S5361" i="9"/>
  <c r="T5361" i="9"/>
  <c r="S5365" i="9"/>
  <c r="T5365" i="9"/>
  <c r="S5369" i="9"/>
  <c r="T5369" i="9"/>
  <c r="S5373" i="9"/>
  <c r="T5373" i="9"/>
  <c r="T5377" i="9"/>
  <c r="U5377" i="9" s="1"/>
  <c r="S5377" i="9"/>
  <c r="T5381" i="9"/>
  <c r="S5381" i="9"/>
  <c r="S5385" i="9"/>
  <c r="T5385" i="9"/>
  <c r="S5389" i="9"/>
  <c r="T5389" i="9"/>
  <c r="S5393" i="9"/>
  <c r="T5393" i="9"/>
  <c r="S5397" i="9"/>
  <c r="T5397" i="9"/>
  <c r="S5401" i="9"/>
  <c r="T5401" i="9"/>
  <c r="T5405" i="9"/>
  <c r="S5405" i="9"/>
  <c r="S5409" i="9"/>
  <c r="T5409" i="9"/>
  <c r="S5413" i="9"/>
  <c r="T5413" i="9"/>
  <c r="S5417" i="9"/>
  <c r="T5417" i="9"/>
  <c r="S5421" i="9"/>
  <c r="T5421" i="9"/>
  <c r="T5425" i="9"/>
  <c r="U5425" i="9" s="1"/>
  <c r="S5425" i="9"/>
  <c r="T5429" i="9"/>
  <c r="S5429" i="9"/>
  <c r="S5433" i="9"/>
  <c r="T5433" i="9"/>
  <c r="T5437" i="9"/>
  <c r="S5437" i="9"/>
  <c r="T5441" i="9"/>
  <c r="S5441" i="9"/>
  <c r="T5445" i="9"/>
  <c r="S5445" i="9"/>
  <c r="T5449" i="9"/>
  <c r="U5449" i="9" s="1"/>
  <c r="S5449" i="9"/>
  <c r="T5453" i="9"/>
  <c r="S5453" i="9"/>
  <c r="T5457" i="9"/>
  <c r="S5457" i="9"/>
  <c r="S5461" i="9"/>
  <c r="T5461" i="9"/>
  <c r="S5465" i="9"/>
  <c r="T5465" i="9"/>
  <c r="S5469" i="9"/>
  <c r="T5469" i="9"/>
  <c r="T5473" i="9"/>
  <c r="S5473" i="9"/>
  <c r="S5477" i="9"/>
  <c r="T5477" i="9"/>
  <c r="S5481" i="9"/>
  <c r="U5481" i="9" s="1"/>
  <c r="T5481" i="9"/>
  <c r="S5485" i="9"/>
  <c r="T5485" i="9"/>
  <c r="S5489" i="9"/>
  <c r="T5489" i="9"/>
  <c r="S5493" i="9"/>
  <c r="T5493" i="9"/>
  <c r="S5497" i="9"/>
  <c r="U5497" i="9" s="1"/>
  <c r="T5497" i="9"/>
  <c r="S5501" i="9"/>
  <c r="T5501" i="9"/>
  <c r="T5505" i="9"/>
  <c r="S5505" i="9"/>
  <c r="S5509" i="9"/>
  <c r="T5509" i="9"/>
  <c r="S5513" i="9"/>
  <c r="T5513" i="9"/>
  <c r="S5517" i="9"/>
  <c r="T5517" i="9"/>
  <c r="S5521" i="9"/>
  <c r="U5521" i="9" s="1"/>
  <c r="T5521" i="9"/>
  <c r="T5525" i="9"/>
  <c r="S5525" i="9"/>
  <c r="S5529" i="9"/>
  <c r="U5529" i="9" s="1"/>
  <c r="T5529" i="9"/>
  <c r="T5533" i="9"/>
  <c r="S5533" i="9"/>
  <c r="T5537" i="9"/>
  <c r="S5537" i="9"/>
  <c r="T5541" i="9"/>
  <c r="S5541" i="9"/>
  <c r="S5545" i="9"/>
  <c r="U5545" i="9" s="1"/>
  <c r="T5545" i="9"/>
  <c r="S5549" i="9"/>
  <c r="T5549" i="9"/>
  <c r="S5553" i="9"/>
  <c r="U5553" i="9" s="1"/>
  <c r="T5553" i="9"/>
  <c r="S5557" i="9"/>
  <c r="T5557" i="9"/>
  <c r="S5561" i="9"/>
  <c r="T5561" i="9"/>
  <c r="S5565" i="9"/>
  <c r="T5565" i="9"/>
  <c r="S5569" i="9"/>
  <c r="U5569" i="9" s="1"/>
  <c r="T5569" i="9"/>
  <c r="S5573" i="9"/>
  <c r="T5573" i="9"/>
  <c r="S5577" i="9"/>
  <c r="U5577" i="9" s="1"/>
  <c r="T5577" i="9"/>
  <c r="S5581" i="9"/>
  <c r="T5581" i="9"/>
  <c r="S5585" i="9"/>
  <c r="T5585" i="9"/>
  <c r="S5589" i="9"/>
  <c r="T5589" i="9"/>
  <c r="S5593" i="9"/>
  <c r="U5593" i="9" s="1"/>
  <c r="T5593" i="9"/>
  <c r="S5597" i="9"/>
  <c r="T5597" i="9"/>
  <c r="T5601" i="9"/>
  <c r="S5601" i="9"/>
  <c r="S5605" i="9"/>
  <c r="T5605" i="9"/>
  <c r="S5609" i="9"/>
  <c r="T5609" i="9"/>
  <c r="S5613" i="9"/>
  <c r="T5613" i="9"/>
  <c r="S5617" i="9"/>
  <c r="U5617" i="9" s="1"/>
  <c r="T5617" i="9"/>
  <c r="T5621" i="9"/>
  <c r="S5621" i="9"/>
  <c r="S5625" i="9"/>
  <c r="U5625" i="9" s="1"/>
  <c r="T5625" i="9"/>
  <c r="S5629" i="9"/>
  <c r="T5629" i="9"/>
  <c r="S5633" i="9"/>
  <c r="T5633" i="9"/>
  <c r="S5637" i="9"/>
  <c r="T5637" i="9"/>
  <c r="S5641" i="9"/>
  <c r="U5641" i="9" s="1"/>
  <c r="T5641" i="9"/>
  <c r="S5645" i="9"/>
  <c r="T5645" i="9"/>
  <c r="S5649" i="9"/>
  <c r="U5649" i="9" s="1"/>
  <c r="T5649" i="9"/>
  <c r="T5653" i="9"/>
  <c r="S5653" i="9"/>
  <c r="T5657" i="9"/>
  <c r="S5657" i="9"/>
  <c r="T5661" i="9"/>
  <c r="S5661" i="9"/>
  <c r="S5665" i="9"/>
  <c r="U5665" i="9" s="1"/>
  <c r="T5665" i="9"/>
  <c r="S5669" i="9"/>
  <c r="T5669" i="9"/>
  <c r="S5673" i="9"/>
  <c r="U5673" i="9" s="1"/>
  <c r="T5673" i="9"/>
  <c r="T5677" i="9"/>
  <c r="S5677" i="9"/>
  <c r="T5681" i="9"/>
  <c r="S5681" i="9"/>
  <c r="T5685" i="9"/>
  <c r="S5685" i="9"/>
  <c r="S5689" i="9"/>
  <c r="U5689" i="9" s="1"/>
  <c r="T5689" i="9"/>
  <c r="S5693" i="9"/>
  <c r="T5693" i="9"/>
  <c r="S5697" i="9"/>
  <c r="U5697" i="9" s="1"/>
  <c r="T5697" i="9"/>
  <c r="S5701" i="9"/>
  <c r="T5701" i="9"/>
  <c r="S5705" i="9"/>
  <c r="T5705" i="9"/>
  <c r="T5709" i="9"/>
  <c r="S5709" i="9"/>
  <c r="S5713" i="9"/>
  <c r="U5713" i="9" s="1"/>
  <c r="T5713" i="9"/>
  <c r="S5717" i="9"/>
  <c r="T5717" i="9"/>
  <c r="S5721" i="9"/>
  <c r="U5721" i="9" s="1"/>
  <c r="T5721" i="9"/>
  <c r="S5725" i="9"/>
  <c r="T5725" i="9"/>
  <c r="S5729" i="9"/>
  <c r="T5729" i="9"/>
  <c r="T5733" i="9"/>
  <c r="S5733" i="9"/>
  <c r="S5737" i="9"/>
  <c r="U5737" i="9" s="1"/>
  <c r="T5737" i="9"/>
  <c r="S5741" i="9"/>
  <c r="T5741" i="9"/>
  <c r="S5745" i="9"/>
  <c r="U5745" i="9" s="1"/>
  <c r="T5745" i="9"/>
  <c r="S5749" i="9"/>
  <c r="T5749" i="9"/>
  <c r="S5753" i="9"/>
  <c r="T5753" i="9"/>
  <c r="T5757" i="9"/>
  <c r="S5757" i="9"/>
  <c r="S5761" i="9"/>
  <c r="U5761" i="9" s="1"/>
  <c r="T5761" i="9"/>
  <c r="S5765" i="9"/>
  <c r="T5765" i="9"/>
  <c r="S5769" i="9"/>
  <c r="U5769" i="9" s="1"/>
  <c r="T5769" i="9"/>
  <c r="S5773" i="9"/>
  <c r="T5773" i="9"/>
  <c r="S5777" i="9"/>
  <c r="T5777" i="9"/>
  <c r="S5781" i="9"/>
  <c r="T5781" i="9"/>
  <c r="T5785" i="9"/>
  <c r="S5785" i="9"/>
  <c r="S5789" i="9"/>
  <c r="T5789" i="9"/>
  <c r="S5793" i="9"/>
  <c r="U5793" i="9" s="1"/>
  <c r="T5793" i="9"/>
  <c r="T5797" i="9"/>
  <c r="S5797" i="9"/>
  <c r="S5801" i="9"/>
  <c r="T5801" i="9"/>
  <c r="S5805" i="9"/>
  <c r="T5805" i="9"/>
  <c r="S5809" i="9"/>
  <c r="U5809" i="9" s="1"/>
  <c r="T5809" i="9"/>
  <c r="S5813" i="9"/>
  <c r="T5813" i="9"/>
  <c r="S5817" i="9"/>
  <c r="U5817" i="9" s="1"/>
  <c r="T5817" i="9"/>
  <c r="S5821" i="9"/>
  <c r="T5821" i="9"/>
  <c r="S5825" i="9"/>
  <c r="T5825" i="9"/>
  <c r="S5829" i="9"/>
  <c r="T5829" i="9"/>
  <c r="T5833" i="9"/>
  <c r="S5833" i="9"/>
  <c r="T5837" i="9"/>
  <c r="S5837" i="9"/>
  <c r="S5841" i="9"/>
  <c r="U5841" i="9" s="1"/>
  <c r="T5841" i="9"/>
  <c r="S5845" i="9"/>
  <c r="T5845" i="9"/>
  <c r="S5849" i="9"/>
  <c r="T5849" i="9"/>
  <c r="S5853" i="9"/>
  <c r="T5853" i="9"/>
  <c r="S5857" i="9"/>
  <c r="U5857" i="9" s="1"/>
  <c r="T5857" i="9"/>
  <c r="S5861" i="9"/>
  <c r="T5861" i="9"/>
  <c r="T5865" i="9"/>
  <c r="S5865" i="9"/>
  <c r="S5869" i="9"/>
  <c r="T5869" i="9"/>
  <c r="S5873" i="9"/>
  <c r="T5873" i="9"/>
  <c r="S5877" i="9"/>
  <c r="T5877" i="9"/>
  <c r="S5881" i="9"/>
  <c r="U5881" i="9" s="1"/>
  <c r="T5881" i="9"/>
  <c r="S5885" i="9"/>
  <c r="T5885" i="9"/>
  <c r="S5889" i="9"/>
  <c r="U5889" i="9" s="1"/>
  <c r="T5889" i="9"/>
  <c r="S5893" i="9"/>
  <c r="T5893" i="9"/>
  <c r="S5897" i="9"/>
  <c r="T5897" i="9"/>
  <c r="S5901" i="9"/>
  <c r="T5901" i="9"/>
  <c r="T5905" i="9"/>
  <c r="S5905" i="9"/>
  <c r="S5909" i="9"/>
  <c r="T5909" i="9"/>
  <c r="S5913" i="9"/>
  <c r="U5913" i="9" s="1"/>
  <c r="T5913" i="9"/>
  <c r="S5917" i="9"/>
  <c r="T5917" i="9"/>
  <c r="S5921" i="9"/>
  <c r="T5921" i="9"/>
  <c r="S5925" i="9"/>
  <c r="T5925" i="9"/>
  <c r="S5929" i="9"/>
  <c r="U5929" i="9" s="1"/>
  <c r="T5929" i="9"/>
  <c r="T5933" i="9"/>
  <c r="S5933" i="9"/>
  <c r="S5937" i="9"/>
  <c r="U5937" i="9" s="1"/>
  <c r="T5937" i="9"/>
  <c r="S5941" i="9"/>
  <c r="T5941" i="9"/>
  <c r="S5945" i="9"/>
  <c r="T5945" i="9"/>
  <c r="S5949" i="9"/>
  <c r="T5949" i="9"/>
  <c r="S5953" i="9"/>
  <c r="U5953" i="9" s="1"/>
  <c r="T5953" i="9"/>
  <c r="S5957" i="9"/>
  <c r="T5957" i="9"/>
  <c r="S5961" i="9"/>
  <c r="U5961" i="9" s="1"/>
  <c r="T5961" i="9"/>
  <c r="S5965" i="9"/>
  <c r="T5965" i="9"/>
  <c r="S5969" i="9"/>
  <c r="T5969" i="9"/>
  <c r="S5973" i="9"/>
  <c r="T5973" i="9"/>
  <c r="T5977" i="9"/>
  <c r="S5977" i="9"/>
  <c r="S5981" i="9"/>
  <c r="T5981" i="9"/>
  <c r="S5985" i="9"/>
  <c r="U5985" i="9" s="1"/>
  <c r="T5985" i="9"/>
  <c r="T5989" i="9"/>
  <c r="S5989" i="9"/>
  <c r="T5993" i="9"/>
  <c r="S5993" i="9"/>
  <c r="T5997" i="9"/>
  <c r="S5997" i="9"/>
  <c r="S6001" i="9"/>
  <c r="U6001" i="9" s="1"/>
  <c r="T6001" i="9"/>
  <c r="S6005" i="9"/>
  <c r="T6005" i="9"/>
  <c r="S6009" i="9"/>
  <c r="U6009" i="9" s="1"/>
  <c r="T6009" i="9"/>
  <c r="S6013" i="9"/>
  <c r="T6013" i="9"/>
  <c r="S6017" i="9"/>
  <c r="T6017" i="9"/>
  <c r="S6021" i="9"/>
  <c r="T6021" i="9"/>
  <c r="S6025" i="9"/>
  <c r="U6025" i="9" s="1"/>
  <c r="T6025" i="9"/>
  <c r="T6029" i="9"/>
  <c r="S6029" i="9"/>
  <c r="S6033" i="9"/>
  <c r="U6033" i="9" s="1"/>
  <c r="T6033" i="9"/>
  <c r="S6037" i="9"/>
  <c r="T6037" i="9"/>
  <c r="S6041" i="9"/>
  <c r="T6041" i="9"/>
  <c r="S6045" i="9"/>
  <c r="T6045" i="9"/>
  <c r="S6049" i="9"/>
  <c r="U6049" i="9" s="1"/>
  <c r="T6049" i="9"/>
  <c r="S6053" i="9"/>
  <c r="T6053" i="9"/>
  <c r="T6057" i="9"/>
  <c r="S6057" i="9"/>
  <c r="T6061" i="9"/>
  <c r="S6061" i="9"/>
  <c r="T6065" i="9"/>
  <c r="S6065" i="9"/>
  <c r="T6069" i="9"/>
  <c r="S6069" i="9"/>
  <c r="S6073" i="9"/>
  <c r="U6073" i="9" s="1"/>
  <c r="T6073" i="9"/>
  <c r="S6077" i="9"/>
  <c r="T6077" i="9"/>
  <c r="T6081" i="9"/>
  <c r="S6081" i="9"/>
  <c r="T6085" i="9"/>
  <c r="S6085" i="9"/>
  <c r="S6089" i="9"/>
  <c r="T6089" i="9"/>
  <c r="S6093" i="9"/>
  <c r="T6093" i="9"/>
  <c r="S6097" i="9"/>
  <c r="U6097" i="9" s="1"/>
  <c r="T6097" i="9"/>
  <c r="S6101" i="9"/>
  <c r="T6101" i="9"/>
  <c r="S6105" i="9"/>
  <c r="U6105" i="9" s="1"/>
  <c r="T6105" i="9"/>
  <c r="S6109" i="9"/>
  <c r="T6109" i="9"/>
  <c r="S6113" i="9"/>
  <c r="T6113" i="9"/>
  <c r="S6117" i="9"/>
  <c r="T6117" i="9"/>
  <c r="T6121" i="9"/>
  <c r="S6121" i="9"/>
  <c r="T6125" i="9"/>
  <c r="S6125" i="9"/>
  <c r="S6129" i="9"/>
  <c r="U6129" i="9" s="1"/>
  <c r="T6129" i="9"/>
  <c r="S6133" i="9"/>
  <c r="T6133" i="9"/>
  <c r="S6137" i="9"/>
  <c r="T6137" i="9"/>
  <c r="S6141" i="9"/>
  <c r="T6141" i="9"/>
  <c r="S6145" i="9"/>
  <c r="U6145" i="9" s="1"/>
  <c r="T6145" i="9"/>
  <c r="S6149" i="9"/>
  <c r="T6149" i="9"/>
  <c r="T6153" i="9"/>
  <c r="S6153" i="9"/>
  <c r="S6157" i="9"/>
  <c r="T6157" i="9"/>
  <c r="S6161" i="9"/>
  <c r="T6161" i="9"/>
  <c r="S6165" i="9"/>
  <c r="T6165" i="9"/>
  <c r="S6169" i="9"/>
  <c r="T6169" i="9"/>
  <c r="S6173" i="9"/>
  <c r="T6173" i="9"/>
  <c r="T6177" i="9"/>
  <c r="U6177" i="9" s="1"/>
  <c r="S6177" i="9"/>
  <c r="T6181" i="9"/>
  <c r="S6181" i="9"/>
  <c r="T6185" i="9"/>
  <c r="S6185" i="9"/>
  <c r="T6189" i="9"/>
  <c r="S6189" i="9"/>
  <c r="S6193" i="9"/>
  <c r="U6193" i="9" s="1"/>
  <c r="T6193" i="9"/>
  <c r="S6197" i="9"/>
  <c r="T6197" i="9"/>
  <c r="S6201" i="9"/>
  <c r="U6201" i="9" s="1"/>
  <c r="T6201" i="9"/>
  <c r="S6205" i="9"/>
  <c r="T6205" i="9"/>
  <c r="S6209" i="9"/>
  <c r="T6209" i="9"/>
  <c r="S6213" i="9"/>
  <c r="T6213" i="9"/>
  <c r="S6217" i="9"/>
  <c r="U6217" i="9" s="1"/>
  <c r="T6217" i="9"/>
  <c r="T6221" i="9"/>
  <c r="S6221" i="9"/>
  <c r="S6225" i="9"/>
  <c r="U6225" i="9" s="1"/>
  <c r="T6225" i="9"/>
  <c r="T6229" i="9"/>
  <c r="S6229" i="9"/>
  <c r="S6233" i="9"/>
  <c r="T6233" i="9"/>
  <c r="S6237" i="9"/>
  <c r="T6237" i="9"/>
  <c r="S6241" i="9"/>
  <c r="U6241" i="9" s="1"/>
  <c r="T6241" i="9"/>
  <c r="T6245" i="9"/>
  <c r="S6245" i="9"/>
  <c r="S6249" i="9"/>
  <c r="U6249" i="9" s="1"/>
  <c r="T6249" i="9"/>
  <c r="S6253" i="9"/>
  <c r="T6253" i="9"/>
  <c r="S6257" i="9"/>
  <c r="T6257" i="9"/>
  <c r="S6261" i="9"/>
  <c r="T6261" i="9"/>
  <c r="T6265" i="9"/>
  <c r="S6265" i="9"/>
  <c r="S6269" i="9"/>
  <c r="T6269" i="9"/>
  <c r="S6273" i="9"/>
  <c r="U6273" i="9" s="1"/>
  <c r="T6273" i="9"/>
  <c r="T6277" i="9"/>
  <c r="S6277" i="9"/>
  <c r="T6281" i="9"/>
  <c r="S6281" i="9"/>
  <c r="S6285" i="9"/>
  <c r="T6285" i="9"/>
  <c r="S6289" i="9"/>
  <c r="U6289" i="9" s="1"/>
  <c r="T6289" i="9"/>
  <c r="S6293" i="9"/>
  <c r="T6293" i="9"/>
  <c r="T6297" i="9"/>
  <c r="S6297" i="9"/>
  <c r="S6301" i="9"/>
  <c r="T6301" i="9"/>
  <c r="S6305" i="9"/>
  <c r="T6305" i="9"/>
  <c r="S6309" i="9"/>
  <c r="T6309" i="9"/>
  <c r="T6313" i="9"/>
  <c r="S6313" i="9"/>
  <c r="S6317" i="9"/>
  <c r="T6317" i="9"/>
  <c r="S6321" i="9"/>
  <c r="U6321" i="9" s="1"/>
  <c r="T6321" i="9"/>
  <c r="T6325" i="9"/>
  <c r="S6325" i="9"/>
  <c r="T6329" i="9"/>
  <c r="S6329" i="9"/>
  <c r="T6333" i="9"/>
  <c r="S6333" i="9"/>
  <c r="S6337" i="9"/>
  <c r="U6337" i="9" s="1"/>
  <c r="T6337" i="9"/>
  <c r="S6341" i="9"/>
  <c r="T6341" i="9"/>
  <c r="S6345" i="9"/>
  <c r="U6345" i="9" s="1"/>
  <c r="T6345" i="9"/>
  <c r="S6349" i="9"/>
  <c r="T6349" i="9"/>
  <c r="S6353" i="9"/>
  <c r="T6353" i="9"/>
  <c r="S6357" i="9"/>
  <c r="T6357" i="9"/>
  <c r="T6361" i="9"/>
  <c r="S6361" i="9"/>
  <c r="S6365" i="9"/>
  <c r="T6365" i="9"/>
  <c r="T6369" i="9"/>
  <c r="S6369" i="9"/>
  <c r="S6373" i="9"/>
  <c r="T6373" i="9"/>
  <c r="S6377" i="9"/>
  <c r="T6377" i="9"/>
  <c r="S6381" i="9"/>
  <c r="T6381" i="9"/>
  <c r="S6385" i="9"/>
  <c r="U6385" i="9" s="1"/>
  <c r="T6385" i="9"/>
  <c r="S6389" i="9"/>
  <c r="T6389" i="9"/>
  <c r="T6393" i="9"/>
  <c r="S6393" i="9"/>
  <c r="S6397" i="9"/>
  <c r="T6397" i="9"/>
  <c r="S6401" i="9"/>
  <c r="T6401" i="9"/>
  <c r="S6405" i="9"/>
  <c r="T6405" i="9"/>
  <c r="S6409" i="9"/>
  <c r="U6409" i="9" s="1"/>
  <c r="T6409" i="9"/>
  <c r="S6413" i="9"/>
  <c r="T6413" i="9"/>
  <c r="S6417" i="9"/>
  <c r="U6417" i="9" s="1"/>
  <c r="T6417" i="9"/>
  <c r="S6421" i="9"/>
  <c r="T6421" i="9"/>
  <c r="S6425" i="9"/>
  <c r="T6425" i="9"/>
  <c r="S6429" i="9"/>
  <c r="T6429" i="9"/>
  <c r="T6433" i="9"/>
  <c r="S6433" i="9"/>
  <c r="S6437" i="9"/>
  <c r="T6437" i="9"/>
  <c r="S6441" i="9"/>
  <c r="U6441" i="9" s="1"/>
  <c r="T6441" i="9"/>
  <c r="T6445" i="9"/>
  <c r="S6445" i="9"/>
  <c r="T6449" i="9"/>
  <c r="S6449" i="9"/>
  <c r="S6453" i="9"/>
  <c r="T6453" i="9"/>
  <c r="T6457" i="9"/>
  <c r="S6457" i="9"/>
  <c r="S6461" i="9"/>
  <c r="T6461" i="9"/>
  <c r="S6465" i="9"/>
  <c r="U6465" i="9" s="1"/>
  <c r="T6465" i="9"/>
  <c r="S6469" i="9"/>
  <c r="T6469" i="9"/>
  <c r="T6473" i="9"/>
  <c r="S6473" i="9"/>
  <c r="T6477" i="9"/>
  <c r="S6477" i="9"/>
  <c r="T6481" i="9"/>
  <c r="U6481" i="9" s="1"/>
  <c r="S6481" i="9"/>
  <c r="S6485" i="9"/>
  <c r="T6485" i="9"/>
  <c r="S6489" i="9"/>
  <c r="T6489" i="9"/>
  <c r="S6493" i="9"/>
  <c r="T6493" i="9"/>
  <c r="S6497" i="9"/>
  <c r="T6497" i="9"/>
  <c r="S6501" i="9"/>
  <c r="T6501" i="9"/>
  <c r="S6505" i="9"/>
  <c r="T6505" i="9"/>
  <c r="S6509" i="9"/>
  <c r="T6509" i="9"/>
  <c r="S6513" i="9"/>
  <c r="T6513" i="9"/>
  <c r="S6517" i="9"/>
  <c r="T6517" i="9"/>
  <c r="S6521" i="9"/>
  <c r="T6521" i="9"/>
  <c r="S6525" i="9"/>
  <c r="T6525" i="9"/>
  <c r="S6529" i="9"/>
  <c r="T6529" i="9"/>
  <c r="S6533" i="9"/>
  <c r="T6533" i="9"/>
  <c r="S6537" i="9"/>
  <c r="T6537" i="9"/>
  <c r="S6541" i="9"/>
  <c r="T6541" i="9"/>
  <c r="S6545" i="9"/>
  <c r="T6545" i="9"/>
  <c r="S6549" i="9"/>
  <c r="T6549" i="9"/>
  <c r="T6553" i="9"/>
  <c r="S6553" i="9"/>
  <c r="S6557" i="9"/>
  <c r="T6557" i="9"/>
  <c r="S6561" i="9"/>
  <c r="T6561" i="9"/>
  <c r="S6565" i="9"/>
  <c r="T6565" i="9"/>
  <c r="S6569" i="9"/>
  <c r="T6569" i="9"/>
  <c r="S6573" i="9"/>
  <c r="T6573" i="9"/>
  <c r="T6577" i="9"/>
  <c r="U6577" i="9" s="1"/>
  <c r="S6577" i="9"/>
  <c r="S6581" i="9"/>
  <c r="T6581" i="9"/>
  <c r="T6585" i="9"/>
  <c r="S6585" i="9"/>
  <c r="S6589" i="9"/>
  <c r="T6589" i="9"/>
  <c r="S6593" i="9"/>
  <c r="T6593" i="9"/>
  <c r="T6597" i="9"/>
  <c r="S6597" i="9"/>
  <c r="S6601" i="9"/>
  <c r="U6601" i="9" s="1"/>
  <c r="T6601" i="9"/>
  <c r="S6605" i="9"/>
  <c r="T6605" i="9"/>
  <c r="S6609" i="9"/>
  <c r="U6609" i="9" s="1"/>
  <c r="T6609" i="9"/>
  <c r="S6613" i="9"/>
  <c r="T6613" i="9"/>
  <c r="S6617" i="9"/>
  <c r="T6617" i="9"/>
  <c r="T6621" i="9"/>
  <c r="S6621" i="9"/>
  <c r="S6625" i="9"/>
  <c r="U6625" i="9" s="1"/>
  <c r="T6625" i="9"/>
  <c r="S6629" i="9"/>
  <c r="T6629" i="9"/>
  <c r="T6633" i="9"/>
  <c r="S6633" i="9"/>
  <c r="S6637" i="9"/>
  <c r="T6637" i="9"/>
  <c r="S6641" i="9"/>
  <c r="T6641" i="9"/>
  <c r="S6645" i="9"/>
  <c r="T6645" i="9"/>
  <c r="T6649" i="9"/>
  <c r="S6649" i="9"/>
  <c r="S6653" i="9"/>
  <c r="T6653" i="9"/>
  <c r="T6657" i="9"/>
  <c r="S6657" i="9"/>
  <c r="S6661" i="9"/>
  <c r="T6661" i="9"/>
  <c r="S6665" i="9"/>
  <c r="T6665" i="9"/>
  <c r="S6669" i="9"/>
  <c r="T6669" i="9"/>
  <c r="S6673" i="9"/>
  <c r="U6673" i="9" s="1"/>
  <c r="T6673" i="9"/>
  <c r="T6677" i="9"/>
  <c r="S6677" i="9"/>
  <c r="S6681" i="9"/>
  <c r="U6681" i="9" s="1"/>
  <c r="T6681" i="9"/>
  <c r="S6685" i="9"/>
  <c r="T6685" i="9"/>
  <c r="S6689" i="9"/>
  <c r="T6689" i="9"/>
  <c r="S6693" i="9"/>
  <c r="T6693" i="9"/>
  <c r="T6697" i="9"/>
  <c r="S6697" i="9"/>
  <c r="S6701" i="9"/>
  <c r="T6701" i="9"/>
  <c r="S6705" i="9"/>
  <c r="U6705" i="9" s="1"/>
  <c r="T6705" i="9"/>
  <c r="T6709" i="9"/>
  <c r="S6709" i="9"/>
  <c r="T6713" i="9"/>
  <c r="S6713" i="9"/>
  <c r="T6717" i="9"/>
  <c r="S6717" i="9"/>
  <c r="S6721" i="9"/>
  <c r="U6721" i="9" s="1"/>
  <c r="T6721" i="9"/>
  <c r="S6725" i="9"/>
  <c r="T6725" i="9"/>
  <c r="S6729" i="9"/>
  <c r="U6729" i="9" s="1"/>
  <c r="T6729" i="9"/>
  <c r="S6733" i="9"/>
  <c r="T6733" i="9"/>
  <c r="S6737" i="9"/>
  <c r="T6737" i="9"/>
  <c r="S6741" i="9"/>
  <c r="T6741" i="9"/>
  <c r="S6745" i="9"/>
  <c r="U6745" i="9" s="1"/>
  <c r="T6745" i="9"/>
  <c r="S6749" i="9"/>
  <c r="T6749" i="9"/>
  <c r="T6753" i="9"/>
  <c r="S6753" i="9"/>
  <c r="S6757" i="9"/>
  <c r="T6757" i="9"/>
  <c r="S6761" i="9"/>
  <c r="T6761" i="9"/>
  <c r="S6765" i="9"/>
  <c r="T6765" i="9"/>
  <c r="T6769" i="9"/>
  <c r="S6769" i="9"/>
  <c r="S6773" i="9"/>
  <c r="T6773" i="9"/>
  <c r="S6777" i="9"/>
  <c r="U6777" i="9" s="1"/>
  <c r="T6777" i="9"/>
  <c r="T6781" i="9"/>
  <c r="S6781" i="9"/>
  <c r="T6785" i="9"/>
  <c r="S6785" i="9"/>
  <c r="T6789" i="9"/>
  <c r="S6789" i="9"/>
  <c r="S6793" i="9"/>
  <c r="U6793" i="9" s="1"/>
  <c r="T6793" i="9"/>
  <c r="S6797" i="9"/>
  <c r="T6797" i="9"/>
  <c r="S6801" i="9"/>
  <c r="U6801" i="9" s="1"/>
  <c r="T6801" i="9"/>
  <c r="S6805" i="9"/>
  <c r="T6805" i="9"/>
  <c r="S6809" i="9"/>
  <c r="T6809" i="9"/>
  <c r="S6813" i="9"/>
  <c r="T6813" i="9"/>
  <c r="S6817" i="9"/>
  <c r="U6817" i="9" s="1"/>
  <c r="T6817" i="9"/>
  <c r="S6821" i="9"/>
  <c r="T6821" i="9"/>
  <c r="S6825" i="9"/>
  <c r="U6825" i="9" s="1"/>
  <c r="T6825" i="9"/>
  <c r="T6829" i="9"/>
  <c r="S6829" i="9"/>
  <c r="T6833" i="9"/>
  <c r="S6833" i="9"/>
  <c r="S6837" i="9"/>
  <c r="T6837" i="9"/>
  <c r="T6841" i="9"/>
  <c r="S6841" i="9"/>
  <c r="S6845" i="9"/>
  <c r="T6845" i="9"/>
  <c r="T6849" i="9"/>
  <c r="S6849" i="9"/>
  <c r="S6853" i="9"/>
  <c r="T6853" i="9"/>
  <c r="S6857" i="9"/>
  <c r="T6857" i="9"/>
  <c r="S6861" i="9"/>
  <c r="T6861" i="9"/>
  <c r="S6865" i="9"/>
  <c r="U6865" i="9" s="1"/>
  <c r="T6865" i="9"/>
  <c r="T6869" i="9"/>
  <c r="S6869" i="9"/>
  <c r="S6873" i="9"/>
  <c r="U6873" i="9" s="1"/>
  <c r="T6873" i="9"/>
  <c r="S6877" i="9"/>
  <c r="T6877" i="9"/>
  <c r="S6881" i="9"/>
  <c r="T6881" i="9"/>
  <c r="S6885" i="9"/>
  <c r="T6885" i="9"/>
  <c r="S6889" i="9"/>
  <c r="U6889" i="9" s="1"/>
  <c r="T6889" i="9"/>
  <c r="S6893" i="9"/>
  <c r="T6893" i="9"/>
  <c r="T6897" i="9"/>
  <c r="S6897" i="9"/>
  <c r="S6901" i="9"/>
  <c r="T6901" i="9"/>
  <c r="S6905" i="9"/>
  <c r="T6905" i="9"/>
  <c r="S6909" i="9"/>
  <c r="T6909" i="9"/>
  <c r="T6913" i="9"/>
  <c r="S6913" i="9"/>
  <c r="S6917" i="9"/>
  <c r="T6917" i="9"/>
  <c r="S6921" i="9"/>
  <c r="U6921" i="9" s="1"/>
  <c r="T6921" i="9"/>
  <c r="S6925" i="9"/>
  <c r="T6925" i="9"/>
  <c r="S6929" i="9"/>
  <c r="T6929" i="9"/>
  <c r="S6933" i="9"/>
  <c r="T6933" i="9"/>
  <c r="S6937" i="9"/>
  <c r="U6937" i="9" s="1"/>
  <c r="T6937" i="9"/>
  <c r="S6941" i="9"/>
  <c r="T6941" i="9"/>
  <c r="S6945" i="9"/>
  <c r="U6945" i="9" s="1"/>
  <c r="T6945" i="9"/>
  <c r="T6949" i="9"/>
  <c r="S6949" i="9"/>
  <c r="T6953" i="9"/>
  <c r="S6953" i="9"/>
  <c r="T6957" i="9"/>
  <c r="S6957" i="9"/>
  <c r="S6961" i="9"/>
  <c r="U6961" i="9" s="1"/>
  <c r="T6961" i="9"/>
  <c r="S6965" i="9"/>
  <c r="T6965" i="9"/>
  <c r="S6969" i="9"/>
  <c r="U6969" i="9" s="1"/>
  <c r="T6969" i="9"/>
  <c r="T6973" i="9"/>
  <c r="S6973" i="9"/>
  <c r="T6977" i="9"/>
  <c r="S6977" i="9"/>
  <c r="S6981" i="9"/>
  <c r="T6981" i="9"/>
  <c r="S6985" i="9"/>
  <c r="U6985" i="9" s="1"/>
  <c r="T6985" i="9"/>
  <c r="T6989" i="9"/>
  <c r="S6989" i="9"/>
  <c r="S6993" i="9"/>
  <c r="T6993" i="9"/>
  <c r="S6997" i="9"/>
  <c r="T6997" i="9"/>
  <c r="S7001" i="9"/>
  <c r="T7001" i="9"/>
  <c r="S7005" i="9"/>
  <c r="T7005" i="9"/>
  <c r="T7009" i="9"/>
  <c r="U7009" i="9" s="1"/>
  <c r="S7009" i="9"/>
  <c r="T7013" i="9"/>
  <c r="S7013" i="9"/>
  <c r="S7017" i="9"/>
  <c r="T7017" i="9"/>
  <c r="S7021" i="9"/>
  <c r="T7021" i="9"/>
  <c r="S7025" i="9"/>
  <c r="T7025" i="9"/>
  <c r="S7029" i="9"/>
  <c r="T7029" i="9"/>
  <c r="S7033" i="9"/>
  <c r="U7033" i="9" s="1"/>
  <c r="T7033" i="9"/>
  <c r="S7037" i="9"/>
  <c r="T7037" i="9"/>
  <c r="S7041" i="9"/>
  <c r="U7041" i="9" s="1"/>
  <c r="T7041" i="9"/>
  <c r="T7045" i="9"/>
  <c r="S7045" i="9"/>
  <c r="T7049" i="9"/>
  <c r="S7049" i="9"/>
  <c r="T7053" i="9"/>
  <c r="S7053" i="9"/>
  <c r="S7057" i="9"/>
  <c r="T7057" i="9"/>
  <c r="S7061" i="9"/>
  <c r="T7061" i="9"/>
  <c r="S7065" i="9"/>
  <c r="U7065" i="9" s="1"/>
  <c r="T7065" i="9"/>
  <c r="S7069" i="9"/>
  <c r="T7069" i="9"/>
  <c r="S7073" i="9"/>
  <c r="T7073" i="9"/>
  <c r="T7077" i="9"/>
  <c r="S7077" i="9"/>
  <c r="S7081" i="9"/>
  <c r="U7081" i="9" s="1"/>
  <c r="T7081" i="9"/>
  <c r="S7085" i="9"/>
  <c r="T7085" i="9"/>
  <c r="T7089" i="9"/>
  <c r="S7089" i="9"/>
  <c r="S7093" i="9"/>
  <c r="T7093" i="9"/>
  <c r="S7097" i="9"/>
  <c r="T7097" i="9"/>
  <c r="S7101" i="9"/>
  <c r="T7101" i="9"/>
  <c r="S7105" i="9"/>
  <c r="U7105" i="9" s="1"/>
  <c r="T7105" i="9"/>
  <c r="S7109" i="9"/>
  <c r="T7109" i="9"/>
  <c r="T7113" i="9"/>
  <c r="S7113" i="9"/>
  <c r="S7117" i="9"/>
  <c r="T7117" i="9"/>
  <c r="S7121" i="9"/>
  <c r="T7121" i="9"/>
  <c r="S7125" i="9"/>
  <c r="T7125" i="9"/>
  <c r="T7129" i="9"/>
  <c r="S7129" i="9"/>
  <c r="S7133" i="9"/>
  <c r="T7133" i="9"/>
  <c r="T7137" i="9"/>
  <c r="S7137" i="9"/>
  <c r="S7141" i="9"/>
  <c r="T7141" i="9"/>
  <c r="S7145" i="9"/>
  <c r="T7145" i="9"/>
  <c r="S7149" i="9"/>
  <c r="T7149" i="9"/>
  <c r="S7153" i="9"/>
  <c r="U7153" i="9" s="1"/>
  <c r="T7153" i="9"/>
  <c r="S7157" i="9"/>
  <c r="T7157" i="9"/>
  <c r="S7161" i="9"/>
  <c r="U7161" i="9" s="1"/>
  <c r="T7161" i="9"/>
  <c r="S7165" i="9"/>
  <c r="T7165" i="9"/>
  <c r="S7169" i="9"/>
  <c r="T7169" i="9"/>
  <c r="S7173" i="9"/>
  <c r="T7173" i="9"/>
  <c r="S7177" i="9"/>
  <c r="U7177" i="9" s="1"/>
  <c r="T7177" i="9"/>
  <c r="T7181" i="9"/>
  <c r="S7181" i="9"/>
  <c r="S7185" i="9"/>
  <c r="U7185" i="9" s="1"/>
  <c r="T7185" i="9"/>
  <c r="S7189" i="9"/>
  <c r="T7189" i="9"/>
  <c r="S7193" i="9"/>
  <c r="T7193" i="9"/>
  <c r="S7197" i="9"/>
  <c r="T7197" i="9"/>
  <c r="T7201" i="9"/>
  <c r="S7201" i="9"/>
  <c r="S7205" i="9"/>
  <c r="T7205" i="9"/>
  <c r="S7209" i="9"/>
  <c r="U7209" i="9" s="1"/>
  <c r="T7209" i="9"/>
  <c r="T7213" i="9"/>
  <c r="S7213" i="9"/>
  <c r="T7217" i="9"/>
  <c r="S7217" i="9"/>
  <c r="S7221" i="9"/>
  <c r="T7221" i="9"/>
  <c r="S7225" i="9"/>
  <c r="U7225" i="9" s="1"/>
  <c r="T7225" i="9"/>
  <c r="S7229" i="9"/>
  <c r="T7229" i="9"/>
  <c r="S7233" i="9"/>
  <c r="U7233" i="9" s="1"/>
  <c r="T7233" i="9"/>
  <c r="T7237" i="9"/>
  <c r="S7237" i="9"/>
  <c r="T7241" i="9"/>
  <c r="S7241" i="9"/>
  <c r="T7245" i="9"/>
  <c r="S7245" i="9"/>
  <c r="S7249" i="9"/>
  <c r="U7249" i="9" s="1"/>
  <c r="T7249" i="9"/>
  <c r="T7253" i="9"/>
  <c r="S7253" i="9"/>
  <c r="S7257" i="9"/>
  <c r="U7257" i="9" s="1"/>
  <c r="T7257" i="9"/>
  <c r="S7261" i="9"/>
  <c r="T7261" i="9"/>
  <c r="S7265" i="9"/>
  <c r="T7265" i="9"/>
  <c r="S7269" i="9"/>
  <c r="T7269" i="9"/>
  <c r="T7273" i="9"/>
  <c r="S7273" i="9"/>
  <c r="S7277" i="9"/>
  <c r="T7277" i="9"/>
  <c r="S7281" i="9"/>
  <c r="U7281" i="9" s="1"/>
  <c r="T7281" i="9"/>
  <c r="S7285" i="9"/>
  <c r="T7285" i="9"/>
  <c r="S7289" i="9"/>
  <c r="T7289" i="9"/>
  <c r="S7293" i="9"/>
  <c r="T7293" i="9"/>
  <c r="S7297" i="9"/>
  <c r="U7297" i="9" s="1"/>
  <c r="T7297" i="9"/>
  <c r="S7301" i="9"/>
  <c r="T7301" i="9"/>
  <c r="T7305" i="9"/>
  <c r="S7305" i="9"/>
  <c r="S7309" i="9"/>
  <c r="T7309" i="9"/>
  <c r="S7313" i="9"/>
  <c r="T7313" i="9"/>
  <c r="S7317" i="9"/>
  <c r="T7317" i="9"/>
  <c r="S7321" i="9"/>
  <c r="U7321" i="9" s="1"/>
  <c r="T7321" i="9"/>
  <c r="T7325" i="9"/>
  <c r="S7325" i="9"/>
  <c r="S7329" i="9"/>
  <c r="U7329" i="9" s="1"/>
  <c r="T7329" i="9"/>
  <c r="S7333" i="9"/>
  <c r="T7333" i="9"/>
  <c r="S7337" i="9"/>
  <c r="T7337" i="9"/>
  <c r="S7341" i="9"/>
  <c r="T7341" i="9"/>
  <c r="T7345" i="9"/>
  <c r="S7345" i="9"/>
  <c r="S7349" i="9"/>
  <c r="T7349" i="9"/>
  <c r="S7353" i="9"/>
  <c r="T7353" i="9"/>
  <c r="S7357" i="9"/>
  <c r="T7357" i="9"/>
  <c r="T7361" i="9"/>
  <c r="S7361" i="9"/>
  <c r="T7365" i="9"/>
  <c r="S7365" i="9"/>
  <c r="S7369" i="9"/>
  <c r="T7369" i="9"/>
  <c r="T7373" i="9"/>
  <c r="S7373" i="9"/>
  <c r="S7377" i="9"/>
  <c r="U7377" i="9" s="1"/>
  <c r="T7377" i="9"/>
  <c r="S7381" i="9"/>
  <c r="T7381" i="9"/>
  <c r="S7385" i="9"/>
  <c r="T7385" i="9"/>
  <c r="S7389" i="9"/>
  <c r="T7389" i="9"/>
  <c r="T7393" i="9"/>
  <c r="S7393" i="9"/>
  <c r="S7397" i="9"/>
  <c r="T7397" i="9"/>
  <c r="T7401" i="9"/>
  <c r="S7401" i="9"/>
  <c r="T7405" i="9"/>
  <c r="S7405" i="9"/>
  <c r="S7409" i="9"/>
  <c r="T7409" i="9"/>
  <c r="S7413" i="9"/>
  <c r="T7413" i="9"/>
  <c r="S7417" i="9"/>
  <c r="U7417" i="9" s="1"/>
  <c r="T7417" i="9"/>
  <c r="T7421" i="9"/>
  <c r="S7421" i="9"/>
  <c r="S7425" i="9"/>
  <c r="U7425" i="9" s="1"/>
  <c r="T7425" i="9"/>
  <c r="S7429" i="9"/>
  <c r="T7429" i="9"/>
  <c r="S7433" i="9"/>
  <c r="T7433" i="9"/>
  <c r="S7437" i="9"/>
  <c r="T7437" i="9"/>
  <c r="T7441" i="9"/>
  <c r="S7441" i="9"/>
  <c r="S7445" i="9"/>
  <c r="T7445" i="9"/>
  <c r="T7449" i="9"/>
  <c r="S7449" i="9"/>
  <c r="T7453" i="9"/>
  <c r="S7453" i="9"/>
  <c r="T7457" i="9"/>
  <c r="S7457" i="9"/>
  <c r="T7461" i="9"/>
  <c r="S7461" i="9"/>
  <c r="S7465" i="9"/>
  <c r="U7465" i="9" s="1"/>
  <c r="T7465" i="9"/>
  <c r="S7469" i="9"/>
  <c r="T7469" i="9"/>
  <c r="S7473" i="9"/>
  <c r="U7473" i="9" s="1"/>
  <c r="T7473" i="9"/>
  <c r="S7477" i="9"/>
  <c r="T7477" i="9"/>
  <c r="S7481" i="9"/>
  <c r="T7481" i="9"/>
  <c r="S7485" i="9"/>
  <c r="T7485" i="9"/>
  <c r="S7489" i="9"/>
  <c r="U7489" i="9" s="1"/>
  <c r="T7489" i="9"/>
  <c r="S7493" i="9"/>
  <c r="T7493" i="9"/>
  <c r="S7497" i="9"/>
  <c r="U7497" i="9" s="1"/>
  <c r="T7497" i="9"/>
  <c r="S7501" i="9"/>
  <c r="T7501" i="9"/>
  <c r="S7505" i="9"/>
  <c r="T7505" i="9"/>
  <c r="S7509" i="9"/>
  <c r="T7509" i="9"/>
  <c r="S7513" i="9"/>
  <c r="U7513" i="9" s="1"/>
  <c r="T7513" i="9"/>
  <c r="S7517" i="9"/>
  <c r="T7517" i="9"/>
  <c r="S7521" i="9"/>
  <c r="U7521" i="9" s="1"/>
  <c r="T7521" i="9"/>
  <c r="S7525" i="9"/>
  <c r="T7525" i="9"/>
  <c r="S7529" i="9"/>
  <c r="T7529" i="9"/>
  <c r="S7533" i="9"/>
  <c r="T7533" i="9"/>
  <c r="S7537" i="9"/>
  <c r="U7537" i="9" s="1"/>
  <c r="T7537" i="9"/>
  <c r="S7541" i="9"/>
  <c r="T7541" i="9"/>
  <c r="S7545" i="9"/>
  <c r="U7545" i="9" s="1"/>
  <c r="T7545" i="9"/>
  <c r="S7549" i="9"/>
  <c r="T7549" i="9"/>
  <c r="S7553" i="9"/>
  <c r="T7553" i="9"/>
  <c r="S7557" i="9"/>
  <c r="T7557" i="9"/>
  <c r="S7561" i="9"/>
  <c r="U7561" i="9" s="1"/>
  <c r="T7561" i="9"/>
  <c r="S7565" i="9"/>
  <c r="T7565" i="9"/>
  <c r="T7569" i="9"/>
  <c r="U7569" i="9" s="1"/>
  <c r="S7569" i="9"/>
  <c r="T7573" i="9"/>
  <c r="S7573" i="9"/>
  <c r="T7577" i="9"/>
  <c r="S7577" i="9"/>
  <c r="T7581" i="9"/>
  <c r="S7581" i="9"/>
  <c r="T7585" i="9"/>
  <c r="U7585" i="9" s="1"/>
  <c r="S7585" i="9"/>
  <c r="T7589" i="9"/>
  <c r="S7589" i="9"/>
  <c r="S7593" i="9"/>
  <c r="U7593" i="9" s="1"/>
  <c r="T7593" i="9"/>
  <c r="S7597" i="9"/>
  <c r="T7597" i="9"/>
  <c r="S7601" i="9"/>
  <c r="T7601" i="9"/>
  <c r="S7605" i="9"/>
  <c r="T7605" i="9"/>
  <c r="S7609" i="9"/>
  <c r="U7609" i="9" s="1"/>
  <c r="T7609" i="9"/>
  <c r="S7613" i="9"/>
  <c r="T7613" i="9"/>
  <c r="T7617" i="9"/>
  <c r="S7617" i="9"/>
  <c r="S7621" i="9"/>
  <c r="T7621" i="9"/>
  <c r="S7625" i="9"/>
  <c r="T7625" i="9"/>
  <c r="S7629" i="9"/>
  <c r="T7629" i="9"/>
  <c r="S7633" i="9"/>
  <c r="U7633" i="9" s="1"/>
  <c r="T7633" i="9"/>
  <c r="S7637" i="9"/>
  <c r="T7637" i="9"/>
  <c r="S7641" i="9"/>
  <c r="U7641" i="9" s="1"/>
  <c r="T7641" i="9"/>
  <c r="S7645" i="9"/>
  <c r="T7645" i="9"/>
  <c r="S7649" i="9"/>
  <c r="T7649" i="9"/>
  <c r="S7653" i="9"/>
  <c r="T7653" i="9"/>
  <c r="T7657" i="9"/>
  <c r="S7657" i="9"/>
  <c r="S7661" i="9"/>
  <c r="T7661" i="9"/>
  <c r="T7665" i="9"/>
  <c r="S7665" i="9"/>
  <c r="T7669" i="9"/>
  <c r="S7669" i="9"/>
  <c r="T7673" i="9"/>
  <c r="S7673" i="9"/>
  <c r="T7677" i="9"/>
  <c r="S7677" i="9"/>
  <c r="T7681" i="9"/>
  <c r="S7681" i="9"/>
  <c r="S7685" i="9"/>
  <c r="T7685" i="9"/>
  <c r="T7689" i="9"/>
  <c r="S7689" i="9"/>
  <c r="T7693" i="9"/>
  <c r="S7693" i="9"/>
  <c r="T7697" i="9"/>
  <c r="S7697" i="9"/>
  <c r="T7701" i="9"/>
  <c r="S7701" i="9"/>
  <c r="S7705" i="9"/>
  <c r="U7705" i="9" s="1"/>
  <c r="T7705" i="9"/>
  <c r="S7709" i="9"/>
  <c r="T7709" i="9"/>
  <c r="T7713" i="9"/>
  <c r="S7713" i="9"/>
  <c r="T7717" i="9"/>
  <c r="S7717" i="9"/>
  <c r="T7721" i="9"/>
  <c r="S7721" i="9"/>
  <c r="S7725" i="9"/>
  <c r="T7725" i="9"/>
  <c r="T7729" i="9"/>
  <c r="S7729" i="9"/>
  <c r="S7733" i="9"/>
  <c r="T7733" i="9"/>
  <c r="S7737" i="9"/>
  <c r="U7737" i="9" s="1"/>
  <c r="T7737" i="9"/>
  <c r="S7741" i="9"/>
  <c r="T7741" i="9"/>
  <c r="T7745" i="9"/>
  <c r="S7745" i="9"/>
  <c r="T7749" i="9"/>
  <c r="S7749" i="9"/>
  <c r="T7753" i="9"/>
  <c r="S7753" i="9"/>
  <c r="S7757" i="9"/>
  <c r="T7757" i="9"/>
  <c r="T7761" i="9"/>
  <c r="S7761" i="9"/>
  <c r="S7765" i="9"/>
  <c r="T7765" i="9"/>
  <c r="S7769" i="9"/>
  <c r="T7769" i="9"/>
  <c r="S7773" i="9"/>
  <c r="T7773" i="9"/>
  <c r="S7777" i="9"/>
  <c r="U7777" i="9" s="1"/>
  <c r="T7777" i="9"/>
  <c r="S7781" i="9"/>
  <c r="T7781" i="9"/>
  <c r="S7785" i="9"/>
  <c r="U7785" i="9" s="1"/>
  <c r="T7785" i="9"/>
  <c r="S7789" i="9"/>
  <c r="T7789" i="9"/>
  <c r="S7793" i="9"/>
  <c r="T7793" i="9"/>
  <c r="T7797" i="9"/>
  <c r="S7797" i="9"/>
  <c r="S7801" i="9"/>
  <c r="U7801" i="9" s="1"/>
  <c r="T7801" i="9"/>
  <c r="S7805" i="9"/>
  <c r="T7805" i="9"/>
  <c r="S7809" i="9"/>
  <c r="U7809" i="9" s="1"/>
  <c r="T7809" i="9"/>
  <c r="S7813" i="9"/>
  <c r="T7813" i="9"/>
  <c r="S7817" i="9"/>
  <c r="T7817" i="9"/>
  <c r="S7821" i="9"/>
  <c r="T7821" i="9"/>
  <c r="S7825" i="9"/>
  <c r="U7825" i="9" s="1"/>
  <c r="T7825" i="9"/>
  <c r="T7829" i="9"/>
  <c r="S7829" i="9"/>
  <c r="S7833" i="9"/>
  <c r="U7833" i="9" s="1"/>
  <c r="T7833" i="9"/>
  <c r="S7837" i="9"/>
  <c r="T7837" i="9"/>
  <c r="S7841" i="9"/>
  <c r="T7841" i="9"/>
  <c r="S7845" i="9"/>
  <c r="T7845" i="9"/>
  <c r="T7849" i="9"/>
  <c r="U7849" i="9" s="1"/>
  <c r="S7849" i="9"/>
  <c r="T7853" i="9"/>
  <c r="S7853" i="9"/>
  <c r="S7857" i="9"/>
  <c r="T7857" i="9"/>
  <c r="S7861" i="9"/>
  <c r="T7861" i="9"/>
  <c r="S7865" i="9"/>
  <c r="T7865" i="9"/>
  <c r="S7869" i="9"/>
  <c r="T7869" i="9"/>
  <c r="S7873" i="9"/>
  <c r="T7873" i="9"/>
  <c r="S7877" i="9"/>
  <c r="T7877" i="9"/>
  <c r="S7881" i="9"/>
  <c r="T7881" i="9"/>
  <c r="T7885" i="9"/>
  <c r="S7885" i="9"/>
  <c r="S7889" i="9"/>
  <c r="T7889" i="9"/>
  <c r="S7893" i="9"/>
  <c r="T7893" i="9"/>
  <c r="S7897" i="9"/>
  <c r="T7897" i="9"/>
  <c r="S7901" i="9"/>
  <c r="T7901" i="9"/>
  <c r="T7905" i="9"/>
  <c r="U7905" i="9" s="1"/>
  <c r="S7905" i="9"/>
  <c r="T7909" i="9"/>
  <c r="S7909" i="9"/>
  <c r="T7913" i="9"/>
  <c r="S7913" i="9"/>
  <c r="T7917" i="9"/>
  <c r="S7917" i="9"/>
  <c r="S7921" i="9"/>
  <c r="T7921" i="9"/>
  <c r="S7925" i="9"/>
  <c r="T7925" i="9"/>
  <c r="S7929" i="9"/>
  <c r="T7929" i="9"/>
  <c r="S7933" i="9"/>
  <c r="T7933" i="9"/>
  <c r="S7937" i="9"/>
  <c r="T7937" i="9"/>
  <c r="S7941" i="9"/>
  <c r="T7941" i="9"/>
  <c r="S7945" i="9"/>
  <c r="U7945" i="9" s="1"/>
  <c r="T7945" i="9"/>
  <c r="S7949" i="9"/>
  <c r="T7949" i="9"/>
  <c r="S7953" i="9"/>
  <c r="U7953" i="9" s="1"/>
  <c r="T7953" i="9"/>
  <c r="S7957" i="9"/>
  <c r="T7957" i="9"/>
  <c r="T7961" i="9"/>
  <c r="S7961" i="9"/>
  <c r="T7965" i="9"/>
  <c r="S7965" i="9"/>
  <c r="S7969" i="9"/>
  <c r="U7969" i="9" s="1"/>
  <c r="T7969" i="9"/>
  <c r="S7973" i="9"/>
  <c r="T7973" i="9"/>
  <c r="S7977" i="9"/>
  <c r="U7977" i="9" s="1"/>
  <c r="T7977" i="9"/>
  <c r="T7981" i="9"/>
  <c r="S7981" i="9"/>
  <c r="T7985" i="9"/>
  <c r="S7985" i="9"/>
  <c r="T7989" i="9"/>
  <c r="S7989" i="9"/>
  <c r="S7993" i="9"/>
  <c r="T7993" i="9"/>
  <c r="S7997" i="9"/>
  <c r="T7997" i="9"/>
  <c r="S8001" i="9"/>
  <c r="T8001" i="9"/>
  <c r="S8005" i="9"/>
  <c r="T8005" i="9"/>
  <c r="S8009" i="9"/>
  <c r="T8009" i="9"/>
  <c r="T8013" i="9"/>
  <c r="S8013" i="9"/>
  <c r="S8017" i="9"/>
  <c r="T8017" i="9"/>
  <c r="S8021" i="9"/>
  <c r="T8021" i="9"/>
  <c r="S8025" i="9"/>
  <c r="T8025" i="9"/>
  <c r="S8029" i="9"/>
  <c r="T8029" i="9"/>
  <c r="S8033" i="9"/>
  <c r="T8033" i="9"/>
  <c r="S8037" i="9"/>
  <c r="T8037" i="9"/>
  <c r="S8041" i="9"/>
  <c r="T8041" i="9"/>
  <c r="S8045" i="9"/>
  <c r="T8045" i="9"/>
  <c r="T8049" i="9"/>
  <c r="U8049" i="9" s="1"/>
  <c r="S8049" i="9"/>
  <c r="T8053" i="9"/>
  <c r="S8053" i="9"/>
  <c r="T8057" i="9"/>
  <c r="S8057" i="9"/>
  <c r="T8061" i="9"/>
  <c r="S8061" i="9"/>
  <c r="S8065" i="9"/>
  <c r="T8065" i="9"/>
  <c r="S8069" i="9"/>
  <c r="T8069" i="9"/>
  <c r="S8073" i="9"/>
  <c r="T8073" i="9"/>
  <c r="S8077" i="9"/>
  <c r="T8077" i="9"/>
  <c r="S8081" i="9"/>
  <c r="T8081" i="9"/>
  <c r="S8085" i="9"/>
  <c r="T8085" i="9"/>
  <c r="T8089" i="9"/>
  <c r="U8089" i="9" s="1"/>
  <c r="S8089" i="9"/>
  <c r="T8093" i="9"/>
  <c r="S8093" i="9"/>
  <c r="S8097" i="9"/>
  <c r="T8097" i="9"/>
  <c r="S8101" i="9"/>
  <c r="T8101" i="9"/>
  <c r="S8105" i="9"/>
  <c r="T8105" i="9"/>
  <c r="S8109" i="9"/>
  <c r="T8109" i="9"/>
  <c r="T8113" i="9"/>
  <c r="U8113" i="9" s="1"/>
  <c r="S8113" i="9"/>
  <c r="T8117" i="9"/>
  <c r="S8117" i="9"/>
  <c r="S8121" i="9"/>
  <c r="T8121" i="9"/>
  <c r="S8125" i="9"/>
  <c r="T8125" i="9"/>
  <c r="S8129" i="9"/>
  <c r="T8129" i="9"/>
  <c r="S8133" i="9"/>
  <c r="T8133" i="9"/>
  <c r="S8137" i="9"/>
  <c r="T8137" i="9"/>
  <c r="S8141" i="9"/>
  <c r="T8141" i="9"/>
  <c r="T8145" i="9"/>
  <c r="U8145" i="9" s="1"/>
  <c r="S8145" i="9"/>
  <c r="S8149" i="9"/>
  <c r="T8149" i="9"/>
  <c r="S8153" i="9"/>
  <c r="T8153" i="9"/>
  <c r="S8157" i="9"/>
  <c r="T8157" i="9"/>
  <c r="S8161" i="9"/>
  <c r="T8161" i="9"/>
  <c r="S8165" i="9"/>
  <c r="T8165" i="9"/>
  <c r="S8169" i="9"/>
  <c r="T8169" i="9"/>
  <c r="S8173" i="9"/>
  <c r="T8173" i="9"/>
  <c r="S8177" i="9"/>
  <c r="T8177" i="9"/>
  <c r="S8181" i="9"/>
  <c r="T8181" i="9"/>
  <c r="T8185" i="9"/>
  <c r="U8185" i="9" s="1"/>
  <c r="S8185" i="9"/>
  <c r="T8189" i="9"/>
  <c r="S8189" i="9"/>
  <c r="S8193" i="9"/>
  <c r="T8193" i="9"/>
  <c r="S8197" i="9"/>
  <c r="T8197" i="9"/>
  <c r="S8201" i="9"/>
  <c r="T8201" i="9"/>
  <c r="S8205" i="9"/>
  <c r="T8205" i="9"/>
  <c r="S8209" i="9"/>
  <c r="T8209" i="9"/>
  <c r="S8213" i="9"/>
  <c r="T8213" i="9"/>
  <c r="S8217" i="9"/>
  <c r="T8217" i="9"/>
  <c r="S8221" i="9"/>
  <c r="T8221" i="9"/>
  <c r="S8225" i="9"/>
  <c r="T8225" i="9"/>
  <c r="S8229" i="9"/>
  <c r="T8229" i="9"/>
  <c r="T8233" i="9"/>
  <c r="U8233" i="9" s="1"/>
  <c r="S8233" i="9"/>
  <c r="S8237" i="9"/>
  <c r="T8237" i="9"/>
  <c r="S8241" i="9"/>
  <c r="U8241" i="9" s="1"/>
  <c r="T8241" i="9"/>
  <c r="S8245" i="9"/>
  <c r="T8245" i="9"/>
  <c r="S8249" i="9"/>
  <c r="T8249" i="9"/>
  <c r="S8253" i="9"/>
  <c r="T8253" i="9"/>
  <c r="S8257" i="9"/>
  <c r="U8257" i="9" s="1"/>
  <c r="T8257" i="9"/>
  <c r="S8261" i="9"/>
  <c r="T8261" i="9"/>
  <c r="S8265" i="9"/>
  <c r="U8265" i="9" s="1"/>
  <c r="T8265" i="9"/>
  <c r="S8269" i="9"/>
  <c r="T8269" i="9"/>
  <c r="S8273" i="9"/>
  <c r="T8273" i="9"/>
  <c r="S8277" i="9"/>
  <c r="T8277" i="9"/>
  <c r="S8281" i="9"/>
  <c r="U8281" i="9" s="1"/>
  <c r="T8281" i="9"/>
  <c r="S8285" i="9"/>
  <c r="T8285" i="9"/>
  <c r="T8289" i="9"/>
  <c r="S8289" i="9"/>
  <c r="S8293" i="9"/>
  <c r="T8293" i="9"/>
  <c r="S8297" i="9"/>
  <c r="T8297" i="9"/>
  <c r="S8301" i="9"/>
  <c r="T8301" i="9"/>
  <c r="S8305" i="9"/>
  <c r="U8305" i="9" s="1"/>
  <c r="T8305" i="9"/>
  <c r="S8309" i="9"/>
  <c r="T8309" i="9"/>
  <c r="T8313" i="9"/>
  <c r="S8313" i="9"/>
  <c r="S8317" i="9"/>
  <c r="T8317" i="9"/>
  <c r="S8321" i="9"/>
  <c r="T8321" i="9"/>
  <c r="S8325" i="9"/>
  <c r="T8325" i="9"/>
  <c r="S8329" i="9"/>
  <c r="U8329" i="9" s="1"/>
  <c r="T8329" i="9"/>
  <c r="S8333" i="9"/>
  <c r="T8333" i="9"/>
  <c r="S8337" i="9"/>
  <c r="U8337" i="9" s="1"/>
  <c r="T8337" i="9"/>
  <c r="S8341" i="9"/>
  <c r="T8341" i="9"/>
  <c r="T8345" i="9"/>
  <c r="S8345" i="9"/>
  <c r="T8349" i="9"/>
  <c r="S8349" i="9"/>
  <c r="T8353" i="9"/>
  <c r="S8353" i="9"/>
  <c r="T8357" i="9"/>
  <c r="S8357" i="9"/>
  <c r="S8361" i="9"/>
  <c r="U8361" i="9" s="1"/>
  <c r="T8361" i="9"/>
  <c r="S8365" i="9"/>
  <c r="T8365" i="9"/>
  <c r="S8369" i="9"/>
  <c r="T8369" i="9"/>
  <c r="S8373" i="9"/>
  <c r="T8373" i="9"/>
  <c r="S8377" i="9"/>
  <c r="T8377" i="9"/>
  <c r="T8381" i="9"/>
  <c r="S8381" i="9"/>
  <c r="T8385" i="9"/>
  <c r="S8385" i="9"/>
  <c r="S8389" i="9"/>
  <c r="T8389" i="9"/>
  <c r="S8393" i="9"/>
  <c r="T8393" i="9"/>
  <c r="S8397" i="9"/>
  <c r="T8397" i="9"/>
  <c r="S8401" i="9"/>
  <c r="U8401" i="9" s="1"/>
  <c r="T8401" i="9"/>
  <c r="S8405" i="9"/>
  <c r="T8405" i="9"/>
  <c r="T8409" i="9"/>
  <c r="U8409" i="9" s="1"/>
  <c r="S8409" i="9"/>
  <c r="T8413" i="9"/>
  <c r="S8413" i="9"/>
  <c r="T8417" i="9"/>
  <c r="S8417" i="9"/>
  <c r="T8421" i="9"/>
  <c r="S8421" i="9"/>
  <c r="T8425" i="9"/>
  <c r="U8425" i="9" s="1"/>
  <c r="S8425" i="9"/>
  <c r="T8429" i="9"/>
  <c r="S8429" i="9"/>
  <c r="T8433" i="9"/>
  <c r="S8433" i="9"/>
  <c r="S8437" i="9"/>
  <c r="T8437" i="9"/>
  <c r="S8441" i="9"/>
  <c r="T8441" i="9"/>
  <c r="S8445" i="9"/>
  <c r="T8445" i="9"/>
  <c r="S8449" i="9"/>
  <c r="U8449" i="9" s="1"/>
  <c r="T8449" i="9"/>
  <c r="S8453" i="9"/>
  <c r="T8453" i="9"/>
  <c r="S8457" i="9"/>
  <c r="T8457" i="9"/>
  <c r="S8461" i="9"/>
  <c r="T8461" i="9"/>
  <c r="S8465" i="9"/>
  <c r="T8465" i="9"/>
  <c r="S8469" i="9"/>
  <c r="T8469" i="9"/>
  <c r="T8473" i="9"/>
  <c r="U8473" i="9" s="1"/>
  <c r="S8473" i="9"/>
  <c r="S8477" i="9"/>
  <c r="T8477" i="9"/>
  <c r="T8481" i="9"/>
  <c r="U8481" i="9" s="1"/>
  <c r="S8481" i="9"/>
  <c r="T8485" i="9"/>
  <c r="S8485" i="9"/>
  <c r="T8489" i="9"/>
  <c r="S8489" i="9"/>
  <c r="T8493" i="9"/>
  <c r="S8493" i="9"/>
  <c r="S8497" i="9"/>
  <c r="T8497" i="9"/>
  <c r="T8501" i="9"/>
  <c r="S8501" i="9"/>
  <c r="S8505" i="9"/>
  <c r="T8505" i="9"/>
  <c r="S8509" i="9"/>
  <c r="T8509" i="9"/>
  <c r="S8513" i="9"/>
  <c r="T8513" i="9"/>
  <c r="S8517" i="9"/>
  <c r="T8517" i="9"/>
  <c r="S8521" i="9"/>
  <c r="T8521" i="9"/>
  <c r="S8525" i="9"/>
  <c r="T8525" i="9"/>
  <c r="S8529" i="9"/>
  <c r="T8529" i="9"/>
  <c r="S8533" i="9"/>
  <c r="T8533" i="9"/>
  <c r="S8537" i="9"/>
  <c r="T8537" i="9"/>
  <c r="S8541" i="9"/>
  <c r="T8541" i="9"/>
  <c r="S8545" i="9"/>
  <c r="T8545" i="9"/>
  <c r="S8549" i="9"/>
  <c r="T8549" i="9"/>
  <c r="S8553" i="9"/>
  <c r="T8553" i="9"/>
  <c r="S8557" i="9"/>
  <c r="T8557" i="9"/>
  <c r="S8561" i="9"/>
  <c r="T8561" i="9"/>
  <c r="S8565" i="9"/>
  <c r="T8565" i="9"/>
  <c r="S8569" i="9"/>
  <c r="T8569" i="9"/>
  <c r="T8573" i="9"/>
  <c r="S8573" i="9"/>
  <c r="T8577" i="9"/>
  <c r="U8577" i="9" s="1"/>
  <c r="S8577" i="9"/>
  <c r="T8581" i="9"/>
  <c r="S8581" i="9"/>
  <c r="T8585" i="9"/>
  <c r="S8585" i="9"/>
  <c r="S8589" i="9"/>
  <c r="T8589" i="9"/>
  <c r="S8593" i="9"/>
  <c r="T8593" i="9"/>
  <c r="T8597" i="9"/>
  <c r="S8597" i="9"/>
  <c r="T8601" i="9"/>
  <c r="U8601" i="9" s="1"/>
  <c r="S8601" i="9"/>
  <c r="T8605" i="9"/>
  <c r="S8605" i="9"/>
  <c r="T8609" i="9"/>
  <c r="S8609" i="9"/>
  <c r="T8613" i="9"/>
  <c r="S8613" i="9"/>
  <c r="T8617" i="9"/>
  <c r="U8617" i="9" s="1"/>
  <c r="S8617" i="9"/>
  <c r="S8621" i="9"/>
  <c r="T8621" i="9"/>
  <c r="S8625" i="9"/>
  <c r="T8625" i="9"/>
  <c r="T8629" i="9"/>
  <c r="S8629" i="9"/>
  <c r="S8633" i="9"/>
  <c r="T8633" i="9"/>
  <c r="S8637" i="9"/>
  <c r="T8637" i="9"/>
  <c r="S8641" i="9"/>
  <c r="T8641" i="9"/>
  <c r="S8645" i="9"/>
  <c r="T8645" i="9"/>
  <c r="S8649" i="9"/>
  <c r="T8649" i="9"/>
  <c r="S8653" i="9"/>
  <c r="T8653" i="9"/>
  <c r="S8657" i="9"/>
  <c r="T8657" i="9"/>
  <c r="S8661" i="9"/>
  <c r="T8661" i="9"/>
  <c r="S8665" i="9"/>
  <c r="T8665" i="9"/>
  <c r="S8669" i="9"/>
  <c r="T8669" i="9"/>
  <c r="S8673" i="9"/>
  <c r="T8673" i="9"/>
  <c r="S8677" i="9"/>
  <c r="T8677" i="9"/>
  <c r="S8681" i="9"/>
  <c r="T8681" i="9"/>
  <c r="S8685" i="9"/>
  <c r="T8685" i="9"/>
  <c r="S8689" i="9"/>
  <c r="T8689" i="9"/>
  <c r="T8693" i="9"/>
  <c r="S8693" i="9"/>
  <c r="T8697" i="9"/>
  <c r="U8697" i="9" s="1"/>
  <c r="S8697" i="9"/>
  <c r="T8701" i="9"/>
  <c r="S8701" i="9"/>
  <c r="T8705" i="9"/>
  <c r="S8705" i="9"/>
  <c r="T8709" i="9"/>
  <c r="S8709" i="9"/>
  <c r="T8713" i="9"/>
  <c r="U8713" i="9" s="1"/>
  <c r="S8713" i="9"/>
  <c r="S8717" i="9"/>
  <c r="T8717" i="9"/>
  <c r="S8721" i="9"/>
  <c r="T8721" i="9"/>
  <c r="S8725" i="9"/>
  <c r="T8725" i="9"/>
  <c r="S8729" i="9"/>
  <c r="T8729" i="9"/>
  <c r="S8733" i="9"/>
  <c r="T8733" i="9"/>
  <c r="S8737" i="9"/>
  <c r="T8737" i="9"/>
  <c r="S8741" i="9"/>
  <c r="T8741" i="9"/>
  <c r="S8745" i="9"/>
  <c r="T8745" i="9"/>
  <c r="S8749" i="9"/>
  <c r="T8749" i="9"/>
  <c r="S8753" i="9"/>
  <c r="T8753" i="9"/>
  <c r="S8757" i="9"/>
  <c r="T8757" i="9"/>
  <c r="S8761" i="9"/>
  <c r="T8761" i="9"/>
  <c r="S5145" i="9"/>
  <c r="T5145" i="9"/>
  <c r="S5149" i="9"/>
  <c r="T5149" i="9"/>
  <c r="S5153" i="9"/>
  <c r="T5153" i="9"/>
  <c r="S5157" i="9"/>
  <c r="U5157" i="9" s="1"/>
  <c r="T5157" i="9"/>
  <c r="S5161" i="9"/>
  <c r="T5161" i="9"/>
  <c r="T5165" i="9"/>
  <c r="S5165" i="9"/>
  <c r="T5169" i="9"/>
  <c r="S5169" i="9"/>
  <c r="S5173" i="9"/>
  <c r="T5173" i="9"/>
  <c r="S5177" i="9"/>
  <c r="T5177" i="9"/>
  <c r="S5181" i="9"/>
  <c r="U5181" i="9" s="1"/>
  <c r="T5181" i="9"/>
  <c r="T5185" i="9"/>
  <c r="S5185" i="9"/>
  <c r="S5254" i="9"/>
  <c r="U5254" i="9" s="1"/>
  <c r="T5254" i="9"/>
  <c r="T5258" i="9"/>
  <c r="S5258" i="9"/>
  <c r="S5262" i="9"/>
  <c r="U5262" i="9" s="1"/>
  <c r="T5262" i="9"/>
  <c r="S5266" i="9"/>
  <c r="T5266" i="9"/>
  <c r="S5270" i="9"/>
  <c r="T5270" i="9"/>
  <c r="S5274" i="9"/>
  <c r="T5274" i="9"/>
  <c r="S5278" i="9"/>
  <c r="U5278" i="9" s="1"/>
  <c r="T5278" i="9"/>
  <c r="S5282" i="9"/>
  <c r="T5282" i="9"/>
  <c r="T5286" i="9"/>
  <c r="S5286" i="9"/>
  <c r="S5290" i="9"/>
  <c r="T5290" i="9"/>
  <c r="S5294" i="9"/>
  <c r="T5294" i="9"/>
  <c r="S5298" i="9"/>
  <c r="T5298" i="9"/>
  <c r="S5302" i="9"/>
  <c r="U5302" i="9" s="1"/>
  <c r="T5302" i="9"/>
  <c r="S5306" i="9"/>
  <c r="T5306" i="9"/>
  <c r="S5310" i="9"/>
  <c r="U5310" i="9" s="1"/>
  <c r="T5310" i="9"/>
  <c r="S5314" i="9"/>
  <c r="T5314" i="9"/>
  <c r="S5318" i="9"/>
  <c r="T5318" i="9"/>
  <c r="S5322" i="9"/>
  <c r="T5322" i="9"/>
  <c r="S5326" i="9"/>
  <c r="U5326" i="9" s="1"/>
  <c r="T5326" i="9"/>
  <c r="S5330" i="9"/>
  <c r="T5330" i="9"/>
  <c r="S5334" i="9"/>
  <c r="U5334" i="9" s="1"/>
  <c r="T5334" i="9"/>
  <c r="T5338" i="9"/>
  <c r="S5338" i="9"/>
  <c r="S5342" i="9"/>
  <c r="T5342" i="9"/>
  <c r="S5346" i="9"/>
  <c r="T5346" i="9"/>
  <c r="S5350" i="9"/>
  <c r="U5350" i="9" s="1"/>
  <c r="T5350" i="9"/>
  <c r="S5354" i="9"/>
  <c r="T5354" i="9"/>
  <c r="S5358" i="9"/>
  <c r="U5358" i="9" s="1"/>
  <c r="T5358" i="9"/>
  <c r="T5362" i="9"/>
  <c r="S5362" i="9"/>
  <c r="S5366" i="9"/>
  <c r="T5366" i="9"/>
  <c r="S5370" i="9"/>
  <c r="T5370" i="9"/>
  <c r="S5374" i="9"/>
  <c r="U5374" i="9" s="1"/>
  <c r="T5374" i="9"/>
  <c r="S5378" i="9"/>
  <c r="T5378" i="9"/>
  <c r="S5382" i="9"/>
  <c r="U5382" i="9" s="1"/>
  <c r="T5382" i="9"/>
  <c r="T5386" i="9"/>
  <c r="S5386" i="9"/>
  <c r="S5390" i="9"/>
  <c r="T5390" i="9"/>
  <c r="S5394" i="9"/>
  <c r="T5394" i="9"/>
  <c r="S5398" i="9"/>
  <c r="U5398" i="9" s="1"/>
  <c r="T5398" i="9"/>
  <c r="S5402" i="9"/>
  <c r="T5402" i="9"/>
  <c r="S5406" i="9"/>
  <c r="U5406" i="9" s="1"/>
  <c r="T5406" i="9"/>
  <c r="T5410" i="9"/>
  <c r="S5410" i="9"/>
  <c r="S5414" i="9"/>
  <c r="T5414" i="9"/>
  <c r="S5418" i="9"/>
  <c r="T5418" i="9"/>
  <c r="S5422" i="9"/>
  <c r="U5422" i="9" s="1"/>
  <c r="T5422" i="9"/>
  <c r="S5426" i="9"/>
  <c r="T5426" i="9"/>
  <c r="S5430" i="9"/>
  <c r="U5430" i="9" s="1"/>
  <c r="T5430" i="9"/>
  <c r="S5434" i="9"/>
  <c r="T5434" i="9"/>
  <c r="S5438" i="9"/>
  <c r="T5438" i="9"/>
  <c r="S5442" i="9"/>
  <c r="T5442" i="9"/>
  <c r="S5446" i="9"/>
  <c r="U5446" i="9" s="1"/>
  <c r="T5446" i="9"/>
  <c r="S5450" i="9"/>
  <c r="T5450" i="9"/>
  <c r="S5454" i="9"/>
  <c r="U5454" i="9" s="1"/>
  <c r="T5454" i="9"/>
  <c r="T5458" i="9"/>
  <c r="S5458" i="9"/>
  <c r="T5462" i="9"/>
  <c r="S5462" i="9"/>
  <c r="T5466" i="9"/>
  <c r="S5466" i="9"/>
  <c r="S5470" i="9"/>
  <c r="U5470" i="9" s="1"/>
  <c r="T5470" i="9"/>
  <c r="T5474" i="9"/>
  <c r="S5474" i="9"/>
  <c r="S5478" i="9"/>
  <c r="U5478" i="9" s="1"/>
  <c r="T5478" i="9"/>
  <c r="S5482" i="9"/>
  <c r="T5482" i="9"/>
  <c r="S5486" i="9"/>
  <c r="T5486" i="9"/>
  <c r="S5490" i="9"/>
  <c r="T5490" i="9"/>
  <c r="S5494" i="9"/>
  <c r="U5494" i="9" s="1"/>
  <c r="T5494" i="9"/>
  <c r="S5498" i="9"/>
  <c r="T5498" i="9"/>
  <c r="S5502" i="9"/>
  <c r="U5502" i="9" s="1"/>
  <c r="T5502" i="9"/>
  <c r="T5506" i="9"/>
  <c r="S5506" i="9"/>
  <c r="T5510" i="9"/>
  <c r="S5510" i="9"/>
  <c r="T5514" i="9"/>
  <c r="S5514" i="9"/>
  <c r="S5518" i="9"/>
  <c r="U5518" i="9" s="1"/>
  <c r="T5518" i="9"/>
  <c r="S5522" i="9"/>
  <c r="T5522" i="9"/>
  <c r="T5526" i="9"/>
  <c r="S5526" i="9"/>
  <c r="S5530" i="9"/>
  <c r="T5530" i="9"/>
  <c r="S5534" i="9"/>
  <c r="T5534" i="9"/>
  <c r="S5538" i="9"/>
  <c r="T5538" i="9"/>
  <c r="T5542" i="9"/>
  <c r="S5542" i="9"/>
  <c r="S5546" i="9"/>
  <c r="T5546" i="9"/>
  <c r="S5550" i="9"/>
  <c r="U5550" i="9" s="1"/>
  <c r="T5550" i="9"/>
  <c r="S5554" i="9"/>
  <c r="T5554" i="9"/>
  <c r="S5558" i="9"/>
  <c r="T5558" i="9"/>
  <c r="S5562" i="9"/>
  <c r="T5562" i="9"/>
  <c r="S5566" i="9"/>
  <c r="U5566" i="9" s="1"/>
  <c r="T5566" i="9"/>
  <c r="S5570" i="9"/>
  <c r="T5570" i="9"/>
  <c r="T5574" i="9"/>
  <c r="S5574" i="9"/>
  <c r="S5578" i="9"/>
  <c r="T5578" i="9"/>
  <c r="S5582" i="9"/>
  <c r="T5582" i="9"/>
  <c r="T5586" i="9"/>
  <c r="S5586" i="9"/>
  <c r="S5590" i="9"/>
  <c r="U5590" i="9" s="1"/>
  <c r="T5590" i="9"/>
  <c r="S5594" i="9"/>
  <c r="T5594" i="9"/>
  <c r="S5598" i="9"/>
  <c r="U5598" i="9" s="1"/>
  <c r="T5598" i="9"/>
  <c r="T5602" i="9"/>
  <c r="S5602" i="9"/>
  <c r="T5606" i="9"/>
  <c r="S5606" i="9"/>
  <c r="T5610" i="9"/>
  <c r="S5610" i="9"/>
  <c r="S5614" i="9"/>
  <c r="U5614" i="9" s="1"/>
  <c r="T5614" i="9"/>
  <c r="S5618" i="9"/>
  <c r="T5618" i="9"/>
  <c r="T5622" i="9"/>
  <c r="S5622" i="9"/>
  <c r="S5626" i="9"/>
  <c r="T5626" i="9"/>
  <c r="S5630" i="9"/>
  <c r="T5630" i="9"/>
  <c r="S5634" i="9"/>
  <c r="T5634" i="9"/>
  <c r="T5638" i="9"/>
  <c r="S5638" i="9"/>
  <c r="S5642" i="9"/>
  <c r="T5642" i="9"/>
  <c r="T5646" i="9"/>
  <c r="S5646" i="9"/>
  <c r="S5650" i="9"/>
  <c r="T5650" i="9"/>
  <c r="S5654" i="9"/>
  <c r="T5654" i="9"/>
  <c r="S5658" i="9"/>
  <c r="T5658" i="9"/>
  <c r="T5662" i="9"/>
  <c r="S5662" i="9"/>
  <c r="S5666" i="9"/>
  <c r="T5666" i="9"/>
  <c r="S5670" i="9"/>
  <c r="U5670" i="9" s="1"/>
  <c r="T5670" i="9"/>
  <c r="S5674" i="9"/>
  <c r="T5674" i="9"/>
  <c r="S5678" i="9"/>
  <c r="T5678" i="9"/>
  <c r="S5682" i="9"/>
  <c r="T5682" i="9"/>
  <c r="T5686" i="9"/>
  <c r="S5686" i="9"/>
  <c r="S5690" i="9"/>
  <c r="T5690" i="9"/>
  <c r="S5694" i="9"/>
  <c r="U5694" i="9" s="1"/>
  <c r="T5694" i="9"/>
  <c r="S5698" i="9"/>
  <c r="T5698" i="9"/>
  <c r="S5702" i="9"/>
  <c r="T5702" i="9"/>
  <c r="S5706" i="9"/>
  <c r="T5706" i="9"/>
  <c r="S5710" i="9"/>
  <c r="U5710" i="9" s="1"/>
  <c r="T5710" i="9"/>
  <c r="T5714" i="9"/>
  <c r="S5714" i="9"/>
  <c r="T5718" i="9"/>
  <c r="S5718" i="9"/>
  <c r="S5722" i="9"/>
  <c r="T5722" i="9"/>
  <c r="S5726" i="9"/>
  <c r="T5726" i="9"/>
  <c r="S5730" i="9"/>
  <c r="T5730" i="9"/>
  <c r="S5734" i="9"/>
  <c r="U5734" i="9" s="1"/>
  <c r="T5734" i="9"/>
  <c r="T5738" i="9"/>
  <c r="S5738" i="9"/>
  <c r="T5742" i="9"/>
  <c r="S5742" i="9"/>
  <c r="S5746" i="9"/>
  <c r="T5746" i="9"/>
  <c r="S5750" i="9"/>
  <c r="T5750" i="9"/>
  <c r="S5754" i="9"/>
  <c r="T5754" i="9"/>
  <c r="S5758" i="9"/>
  <c r="U5758" i="9" s="1"/>
  <c r="T5758" i="9"/>
  <c r="S5762" i="9"/>
  <c r="T5762" i="9"/>
  <c r="S5766" i="9"/>
  <c r="U5766" i="9" s="1"/>
  <c r="T5766" i="9"/>
  <c r="T5770" i="9"/>
  <c r="S5770" i="9"/>
  <c r="S5774" i="9"/>
  <c r="T5774" i="9"/>
  <c r="S5778" i="9"/>
  <c r="T5778" i="9"/>
  <c r="S5782" i="9"/>
  <c r="U5782" i="9" s="1"/>
  <c r="T5782" i="9"/>
  <c r="S5786" i="9"/>
  <c r="T5786" i="9"/>
  <c r="T5790" i="9"/>
  <c r="S5790" i="9"/>
  <c r="S5794" i="9"/>
  <c r="T5794" i="9"/>
  <c r="T5798" i="9"/>
  <c r="S5798" i="9"/>
  <c r="S5802" i="9"/>
  <c r="T5802" i="9"/>
  <c r="S5806" i="9"/>
  <c r="U5806" i="9" s="1"/>
  <c r="T5806" i="9"/>
  <c r="T5810" i="9"/>
  <c r="S5810" i="9"/>
  <c r="T5814" i="9"/>
  <c r="U5814" i="9" s="1"/>
  <c r="S5814" i="9"/>
  <c r="S5818" i="9"/>
  <c r="T5818" i="9"/>
  <c r="S5822" i="9"/>
  <c r="T5822" i="9"/>
  <c r="S5826" i="9"/>
  <c r="T5826" i="9"/>
  <c r="S5830" i="9"/>
  <c r="T5830" i="9"/>
  <c r="S5834" i="9"/>
  <c r="T5834" i="9"/>
  <c r="S5838" i="9"/>
  <c r="T5838" i="9"/>
  <c r="T5842" i="9"/>
  <c r="S5842" i="9"/>
  <c r="T5846" i="9"/>
  <c r="S5846" i="9"/>
  <c r="T5850" i="9"/>
  <c r="S5850" i="9"/>
  <c r="T5854" i="9"/>
  <c r="S5854" i="9"/>
  <c r="S5858" i="9"/>
  <c r="T5858" i="9"/>
  <c r="U5858" i="9" s="1"/>
  <c r="S5862" i="9"/>
  <c r="T5862" i="9"/>
  <c r="T5866" i="9"/>
  <c r="S5866" i="9"/>
  <c r="S5870" i="9"/>
  <c r="T5870" i="9"/>
  <c r="S5874" i="9"/>
  <c r="T5874" i="9"/>
  <c r="S5878" i="9"/>
  <c r="U5878" i="9" s="1"/>
  <c r="T5878" i="9"/>
  <c r="S5882" i="9"/>
  <c r="T5882" i="9"/>
  <c r="S5886" i="9"/>
  <c r="U5886" i="9" s="1"/>
  <c r="T5886" i="9"/>
  <c r="S5890" i="9"/>
  <c r="T5890" i="9"/>
  <c r="S5894" i="9"/>
  <c r="T5894" i="9"/>
  <c r="S5898" i="9"/>
  <c r="T5898" i="9"/>
  <c r="S5902" i="9"/>
  <c r="U5902" i="9" s="1"/>
  <c r="T5902" i="9"/>
  <c r="T5906" i="9"/>
  <c r="S5906" i="9"/>
  <c r="U5906" i="9" s="1"/>
  <c r="S5910" i="9"/>
  <c r="U5910" i="9" s="1"/>
  <c r="T5910" i="9"/>
  <c r="S5914" i="9"/>
  <c r="T5914" i="9"/>
  <c r="S5918" i="9"/>
  <c r="T5918" i="9"/>
  <c r="S5922" i="9"/>
  <c r="T5922" i="9"/>
  <c r="S5926" i="9"/>
  <c r="U5926" i="9" s="1"/>
  <c r="T5926" i="9"/>
  <c r="S5930" i="9"/>
  <c r="T5930" i="9"/>
  <c r="T5934" i="9"/>
  <c r="S5934" i="9"/>
  <c r="S5938" i="9"/>
  <c r="T5938" i="9"/>
  <c r="T5942" i="9"/>
  <c r="S5942" i="9"/>
  <c r="T5946" i="9"/>
  <c r="S5946" i="9"/>
  <c r="T5950" i="9"/>
  <c r="S5950" i="9"/>
  <c r="S5954" i="9"/>
  <c r="T5954" i="9"/>
  <c r="S5958" i="9"/>
  <c r="U5958" i="9" s="1"/>
  <c r="T5958" i="9"/>
  <c r="S5962" i="9"/>
  <c r="T5962" i="9"/>
  <c r="S5966" i="9"/>
  <c r="T5966" i="9"/>
  <c r="S5970" i="9"/>
  <c r="T5970" i="9"/>
  <c r="S5974" i="9"/>
  <c r="U5974" i="9" s="1"/>
  <c r="T5974" i="9"/>
  <c r="T5978" i="9"/>
  <c r="S5978" i="9"/>
  <c r="S5982" i="9"/>
  <c r="U5982" i="9" s="1"/>
  <c r="T5982" i="9"/>
  <c r="S5986" i="9"/>
  <c r="T5986" i="9"/>
  <c r="S5990" i="9"/>
  <c r="T5990" i="9"/>
  <c r="S5994" i="9"/>
  <c r="T5994" i="9"/>
  <c r="S5998" i="9"/>
  <c r="U5998" i="9" s="1"/>
  <c r="T5998" i="9"/>
  <c r="T6002" i="9"/>
  <c r="S6002" i="9"/>
  <c r="U6002" i="9" s="1"/>
  <c r="S6006" i="9"/>
  <c r="T6006" i="9"/>
  <c r="S6010" i="9"/>
  <c r="T6010" i="9"/>
  <c r="S6014" i="9"/>
  <c r="T6014" i="9"/>
  <c r="S6018" i="9"/>
  <c r="T6018" i="9"/>
  <c r="S6022" i="9"/>
  <c r="T6022" i="9"/>
  <c r="S6026" i="9"/>
  <c r="T6026" i="9"/>
  <c r="S6030" i="9"/>
  <c r="U6030" i="9" s="1"/>
  <c r="T6030" i="9"/>
  <c r="T6034" i="9"/>
  <c r="S6034" i="9"/>
  <c r="S6038" i="9"/>
  <c r="T6038" i="9"/>
  <c r="S6042" i="9"/>
  <c r="T6042" i="9"/>
  <c r="S6046" i="9"/>
  <c r="T6046" i="9"/>
  <c r="S6050" i="9"/>
  <c r="T6050" i="9"/>
  <c r="U6050" i="9" s="1"/>
  <c r="S6054" i="9"/>
  <c r="T6054" i="9"/>
  <c r="S6058" i="9"/>
  <c r="T6058" i="9"/>
  <c r="S6062" i="9"/>
  <c r="T6062" i="9"/>
  <c r="S6066" i="9"/>
  <c r="T6066" i="9"/>
  <c r="S6070" i="9"/>
  <c r="T6070" i="9"/>
  <c r="T6074" i="9"/>
  <c r="S6074" i="9"/>
  <c r="S6078" i="9"/>
  <c r="T6078" i="9"/>
  <c r="S6082" i="9"/>
  <c r="T6082" i="9"/>
  <c r="U6082" i="9" s="1"/>
  <c r="S6086" i="9"/>
  <c r="T6086" i="9"/>
  <c r="T6090" i="9"/>
  <c r="S6090" i="9"/>
  <c r="T6094" i="9"/>
  <c r="U6094" i="9" s="1"/>
  <c r="S6094" i="9"/>
  <c r="S6098" i="9"/>
  <c r="T6098" i="9"/>
  <c r="U6098" i="9" s="1"/>
  <c r="S6102" i="9"/>
  <c r="T6102" i="9"/>
  <c r="S6106" i="9"/>
  <c r="T6106" i="9"/>
  <c r="S6110" i="9"/>
  <c r="T6110" i="9"/>
  <c r="S6114" i="9"/>
  <c r="T6114" i="9"/>
  <c r="S6118" i="9"/>
  <c r="T6118" i="9"/>
  <c r="S6122" i="9"/>
  <c r="T6122" i="9"/>
  <c r="S6126" i="9"/>
  <c r="T6126" i="9"/>
  <c r="T6130" i="9"/>
  <c r="S6130" i="9"/>
  <c r="T6134" i="9"/>
  <c r="S6134" i="9"/>
  <c r="T6138" i="9"/>
  <c r="S6138" i="9"/>
  <c r="T6142" i="9"/>
  <c r="U6142" i="9" s="1"/>
  <c r="S6142" i="9"/>
  <c r="S6146" i="9"/>
  <c r="T6146" i="9"/>
  <c r="U6146" i="9" s="1"/>
  <c r="S6150" i="9"/>
  <c r="T6150" i="9"/>
  <c r="T6154" i="9"/>
  <c r="S6154" i="9"/>
  <c r="T6158" i="9"/>
  <c r="S6158" i="9"/>
  <c r="S6162" i="9"/>
  <c r="T6162" i="9"/>
  <c r="S6166" i="9"/>
  <c r="T6166" i="9"/>
  <c r="S6170" i="9"/>
  <c r="T6170" i="9"/>
  <c r="S6174" i="9"/>
  <c r="T6174" i="9"/>
  <c r="S6178" i="9"/>
  <c r="T6178" i="9"/>
  <c r="U6178" i="9" s="1"/>
  <c r="S6182" i="9"/>
  <c r="T6182" i="9"/>
  <c r="S6186" i="9"/>
  <c r="T6186" i="9"/>
  <c r="S6190" i="9"/>
  <c r="U6190" i="9" s="1"/>
  <c r="T6190" i="9"/>
  <c r="S6194" i="9"/>
  <c r="T6194" i="9"/>
  <c r="S6198" i="9"/>
  <c r="U6198" i="9" s="1"/>
  <c r="T6198" i="9"/>
  <c r="T6202" i="9"/>
  <c r="S6202" i="9"/>
  <c r="S6206" i="9"/>
  <c r="T6206" i="9"/>
  <c r="S6210" i="9"/>
  <c r="T6210" i="9"/>
  <c r="S6214" i="9"/>
  <c r="U6214" i="9" s="1"/>
  <c r="T6214" i="9"/>
  <c r="S6218" i="9"/>
  <c r="T6218" i="9"/>
  <c r="T6222" i="9"/>
  <c r="S6222" i="9"/>
  <c r="S6226" i="9"/>
  <c r="T6226" i="9"/>
  <c r="S6230" i="9"/>
  <c r="T6230" i="9"/>
  <c r="T6234" i="9"/>
  <c r="S6234" i="9"/>
  <c r="T6238" i="9"/>
  <c r="S6238" i="9"/>
  <c r="S6242" i="9"/>
  <c r="T6242" i="9"/>
  <c r="S6246" i="9"/>
  <c r="U6246" i="9" s="1"/>
  <c r="T6246" i="9"/>
  <c r="S6250" i="9"/>
  <c r="T6250" i="9"/>
  <c r="S6254" i="9"/>
  <c r="T6254" i="9"/>
  <c r="S6258" i="9"/>
  <c r="T6258" i="9"/>
  <c r="S6262" i="9"/>
  <c r="U6262" i="9" s="1"/>
  <c r="T6262" i="9"/>
  <c r="S6266" i="9"/>
  <c r="T6266" i="9"/>
  <c r="T6270" i="9"/>
  <c r="S6270" i="9"/>
  <c r="S6274" i="9"/>
  <c r="T6274" i="9"/>
  <c r="S6278" i="9"/>
  <c r="T6278" i="9"/>
  <c r="S6282" i="9"/>
  <c r="T6282" i="9"/>
  <c r="S6286" i="9"/>
  <c r="U6286" i="9" s="1"/>
  <c r="T6286" i="9"/>
  <c r="T6290" i="9"/>
  <c r="S6290" i="9"/>
  <c r="U6290" i="9" s="1"/>
  <c r="S6294" i="9"/>
  <c r="U6294" i="9" s="1"/>
  <c r="T6294" i="9"/>
  <c r="S6298" i="9"/>
  <c r="T6298" i="9"/>
  <c r="S6302" i="9"/>
  <c r="T6302" i="9"/>
  <c r="S6306" i="9"/>
  <c r="T6306" i="9"/>
  <c r="S6310" i="9"/>
  <c r="U6310" i="9" s="1"/>
  <c r="T6310" i="9"/>
  <c r="S6314" i="9"/>
  <c r="T6314" i="9"/>
  <c r="T6318" i="9"/>
  <c r="S6318" i="9"/>
  <c r="S6322" i="9"/>
  <c r="T6322" i="9"/>
  <c r="S6326" i="9"/>
  <c r="T6326" i="9"/>
  <c r="S6330" i="9"/>
  <c r="T6330" i="9"/>
  <c r="S6334" i="9"/>
  <c r="U6334" i="9" s="1"/>
  <c r="T6334" i="9"/>
  <c r="S6338" i="9"/>
  <c r="T6338" i="9"/>
  <c r="S6342" i="9"/>
  <c r="U6342" i="9" s="1"/>
  <c r="T6342" i="9"/>
  <c r="T6346" i="9"/>
  <c r="S6346" i="9"/>
  <c r="S6350" i="9"/>
  <c r="T6350" i="9"/>
  <c r="S6354" i="9"/>
  <c r="T6354" i="9"/>
  <c r="S6358" i="9"/>
  <c r="U6358" i="9" s="1"/>
  <c r="T6358" i="9"/>
  <c r="S6362" i="9"/>
  <c r="T6362" i="9"/>
  <c r="S6366" i="9"/>
  <c r="U6366" i="9" s="1"/>
  <c r="T6366" i="9"/>
  <c r="S6370" i="9"/>
  <c r="T6370" i="9"/>
  <c r="T6374" i="9"/>
  <c r="S6374" i="9"/>
  <c r="S6378" i="9"/>
  <c r="T6378" i="9"/>
  <c r="S6382" i="9"/>
  <c r="U6382" i="9" s="1"/>
  <c r="T6382" i="9"/>
  <c r="T6386" i="9"/>
  <c r="S6386" i="9"/>
  <c r="U6386" i="9" s="1"/>
  <c r="S6390" i="9"/>
  <c r="U6390" i="9" s="1"/>
  <c r="T6390" i="9"/>
  <c r="S6394" i="9"/>
  <c r="T6394" i="9"/>
  <c r="T6398" i="9"/>
  <c r="S6398" i="9"/>
  <c r="T6402" i="9"/>
  <c r="S6402" i="9"/>
  <c r="T6406" i="9"/>
  <c r="S6406" i="9"/>
  <c r="S6410" i="9"/>
  <c r="T6410" i="9"/>
  <c r="T6414" i="9"/>
  <c r="S6414" i="9"/>
  <c r="S6418" i="9"/>
  <c r="T6418" i="9"/>
  <c r="T6422" i="9"/>
  <c r="S6422" i="9"/>
  <c r="S6426" i="9"/>
  <c r="T6426" i="9"/>
  <c r="S6430" i="9"/>
  <c r="U6430" i="9" s="1"/>
  <c r="T6430" i="9"/>
  <c r="S6434" i="9"/>
  <c r="T6434" i="9"/>
  <c r="T6438" i="9"/>
  <c r="S6438" i="9"/>
  <c r="S6442" i="9"/>
  <c r="T6442" i="9"/>
  <c r="S6446" i="9"/>
  <c r="T6446" i="9"/>
  <c r="T6450" i="9"/>
  <c r="S6450" i="9"/>
  <c r="S6454" i="9"/>
  <c r="U6454" i="9" s="1"/>
  <c r="T6454" i="9"/>
  <c r="S6458" i="9"/>
  <c r="T6458" i="9"/>
  <c r="S6462" i="9"/>
  <c r="U6462" i="9" s="1"/>
  <c r="T6462" i="9"/>
  <c r="S6466" i="9"/>
  <c r="T6466" i="9"/>
  <c r="S6470" i="9"/>
  <c r="T6470" i="9"/>
  <c r="S6474" i="9"/>
  <c r="T6474" i="9"/>
  <c r="S6478" i="9"/>
  <c r="U6478" i="9" s="1"/>
  <c r="T6478" i="9"/>
  <c r="S6482" i="9"/>
  <c r="T6482" i="9"/>
  <c r="S6486" i="9"/>
  <c r="U6486" i="9" s="1"/>
  <c r="T6486" i="9"/>
  <c r="S6490" i="9"/>
  <c r="T6490" i="9"/>
  <c r="S6494" i="9"/>
  <c r="T6494" i="9"/>
  <c r="S6498" i="9"/>
  <c r="T6498" i="9"/>
  <c r="S6502" i="9"/>
  <c r="U6502" i="9" s="1"/>
  <c r="T6502" i="9"/>
  <c r="S6506" i="9"/>
  <c r="T6506" i="9"/>
  <c r="S6510" i="9"/>
  <c r="U6510" i="9" s="1"/>
  <c r="T6510" i="9"/>
  <c r="S6514" i="9"/>
  <c r="T6514" i="9"/>
  <c r="S6518" i="9"/>
  <c r="T6518" i="9"/>
  <c r="S6522" i="9"/>
  <c r="T6522" i="9"/>
  <c r="S6526" i="9"/>
  <c r="U6526" i="9" s="1"/>
  <c r="T6526" i="9"/>
  <c r="S6530" i="9"/>
  <c r="T6530" i="9"/>
  <c r="T6534" i="9"/>
  <c r="S6534" i="9"/>
  <c r="T6538" i="9"/>
  <c r="S6538" i="9"/>
  <c r="T6542" i="9"/>
  <c r="S6542" i="9"/>
  <c r="S6546" i="9"/>
  <c r="T6546" i="9"/>
  <c r="S6550" i="9"/>
  <c r="U6550" i="9" s="1"/>
  <c r="T6550" i="9"/>
  <c r="T6554" i="9"/>
  <c r="S6554" i="9"/>
  <c r="T6558" i="9"/>
  <c r="S6558" i="9"/>
  <c r="S6562" i="9"/>
  <c r="T6562" i="9"/>
  <c r="S6566" i="9"/>
  <c r="T6566" i="9"/>
  <c r="S6570" i="9"/>
  <c r="T6570" i="9"/>
  <c r="S6574" i="9"/>
  <c r="U6574" i="9" s="1"/>
  <c r="T6574" i="9"/>
  <c r="S6578" i="9"/>
  <c r="T6578" i="9"/>
  <c r="S6582" i="9"/>
  <c r="U6582" i="9" s="1"/>
  <c r="T6582" i="9"/>
  <c r="T6586" i="9"/>
  <c r="S6586" i="9"/>
  <c r="T6590" i="9"/>
  <c r="S6590" i="9"/>
  <c r="S6594" i="9"/>
  <c r="T6594" i="9"/>
  <c r="S6598" i="9"/>
  <c r="U6598" i="9" s="1"/>
  <c r="T6598" i="9"/>
  <c r="S6602" i="9"/>
  <c r="T6602" i="9"/>
  <c r="S6606" i="9"/>
  <c r="U6606" i="9" s="1"/>
  <c r="T6606" i="9"/>
  <c r="T6610" i="9"/>
  <c r="S6610" i="9"/>
  <c r="U6610" i="9" s="1"/>
  <c r="S6614" i="9"/>
  <c r="T6614" i="9"/>
  <c r="S6618" i="9"/>
  <c r="T6618" i="9"/>
  <c r="S6622" i="9"/>
  <c r="U6622" i="9" s="1"/>
  <c r="T6622" i="9"/>
  <c r="S6626" i="9"/>
  <c r="T6626" i="9"/>
  <c r="S6630" i="9"/>
  <c r="U6630" i="9" s="1"/>
  <c r="T6630" i="9"/>
  <c r="T6634" i="9"/>
  <c r="S6634" i="9"/>
  <c r="S6638" i="9"/>
  <c r="T6638" i="9"/>
  <c r="S6642" i="9"/>
  <c r="T6642" i="9"/>
  <c r="S6646" i="9"/>
  <c r="U6646" i="9" s="1"/>
  <c r="T6646" i="9"/>
  <c r="T6650" i="9"/>
  <c r="S6650" i="9"/>
  <c r="S6654" i="9"/>
  <c r="U6654" i="9" s="1"/>
  <c r="T6654" i="9"/>
  <c r="T6658" i="9"/>
  <c r="S6658" i="9"/>
  <c r="U6658" i="9" s="1"/>
  <c r="S6662" i="9"/>
  <c r="T6662" i="9"/>
  <c r="S6666" i="9"/>
  <c r="T6666" i="9"/>
  <c r="T6670" i="9"/>
  <c r="S6670" i="9"/>
  <c r="S6674" i="9"/>
  <c r="T6674" i="9"/>
  <c r="T6678" i="9"/>
  <c r="S6678" i="9"/>
  <c r="S6682" i="9"/>
  <c r="T6682" i="9"/>
  <c r="S6686" i="9"/>
  <c r="T6686" i="9"/>
  <c r="S6690" i="9"/>
  <c r="T6690" i="9"/>
  <c r="S6694" i="9"/>
  <c r="U6694" i="9" s="1"/>
  <c r="T6694" i="9"/>
  <c r="T6698" i="9"/>
  <c r="S6698" i="9"/>
  <c r="S6702" i="9"/>
  <c r="U6702" i="9" s="1"/>
  <c r="T6702" i="9"/>
  <c r="S6706" i="9"/>
  <c r="T6706" i="9"/>
  <c r="S6710" i="9"/>
  <c r="T6710" i="9"/>
  <c r="S6714" i="9"/>
  <c r="T6714" i="9"/>
  <c r="T6718" i="9"/>
  <c r="S6718" i="9"/>
  <c r="S6722" i="9"/>
  <c r="T6722" i="9"/>
  <c r="S6726" i="9"/>
  <c r="U6726" i="9" s="1"/>
  <c r="T6726" i="9"/>
  <c r="S6730" i="9"/>
  <c r="T6730" i="9"/>
  <c r="S6734" i="9"/>
  <c r="T6734" i="9"/>
  <c r="T6738" i="9"/>
  <c r="S6738" i="9"/>
  <c r="T6742" i="9"/>
  <c r="S6742" i="9"/>
  <c r="S6746" i="9"/>
  <c r="T6746" i="9"/>
  <c r="T6750" i="9"/>
  <c r="S6750" i="9"/>
  <c r="T6754" i="9"/>
  <c r="S6754" i="9"/>
  <c r="U6754" i="9" s="1"/>
  <c r="T6758" i="9"/>
  <c r="S6758" i="9"/>
  <c r="T6762" i="9"/>
  <c r="S6762" i="9"/>
  <c r="S6766" i="9"/>
  <c r="U6766" i="9" s="1"/>
  <c r="T6766" i="9"/>
  <c r="T6770" i="9"/>
  <c r="S6770" i="9"/>
  <c r="U6770" i="9" s="1"/>
  <c r="S6774" i="9"/>
  <c r="U6774" i="9" s="1"/>
  <c r="T6774" i="9"/>
  <c r="S6778" i="9"/>
  <c r="T6778" i="9"/>
  <c r="S6782" i="9"/>
  <c r="T6782" i="9"/>
  <c r="S6786" i="9"/>
  <c r="T6786" i="9"/>
  <c r="S6790" i="9"/>
  <c r="U6790" i="9" s="1"/>
  <c r="T6790" i="9"/>
  <c r="S6794" i="9"/>
  <c r="T6794" i="9"/>
  <c r="S6798" i="9"/>
  <c r="U6798" i="9" s="1"/>
  <c r="T6798" i="9"/>
  <c r="S6802" i="9"/>
  <c r="T6802" i="9"/>
  <c r="S6806" i="9"/>
  <c r="T6806" i="9"/>
  <c r="S6810" i="9"/>
  <c r="T6810" i="9"/>
  <c r="S6814" i="9"/>
  <c r="U6814" i="9" s="1"/>
  <c r="T6814" i="9"/>
  <c r="T6818" i="9"/>
  <c r="S6818" i="9"/>
  <c r="U6818" i="9" s="1"/>
  <c r="T6822" i="9"/>
  <c r="S6822" i="9"/>
  <c r="S6826" i="9"/>
  <c r="T6826" i="9"/>
  <c r="S6830" i="9"/>
  <c r="T6830" i="9"/>
  <c r="T6834" i="9"/>
  <c r="S6834" i="9"/>
  <c r="S6838" i="9"/>
  <c r="U6838" i="9" s="1"/>
  <c r="T6838" i="9"/>
  <c r="T6842" i="9"/>
  <c r="S6842" i="9"/>
  <c r="S6846" i="9"/>
  <c r="U6846" i="9" s="1"/>
  <c r="T6846" i="9"/>
  <c r="S6850" i="9"/>
  <c r="T6850" i="9"/>
  <c r="S6854" i="9"/>
  <c r="T6854" i="9"/>
  <c r="S6858" i="9"/>
  <c r="T6858" i="9"/>
  <c r="T6862" i="9"/>
  <c r="S6862" i="9"/>
  <c r="S6866" i="9"/>
  <c r="T6866" i="9"/>
  <c r="T6870" i="9"/>
  <c r="S6870" i="9"/>
  <c r="S6874" i="9"/>
  <c r="T6874" i="9"/>
  <c r="S6878" i="9"/>
  <c r="T6878" i="9"/>
  <c r="S6882" i="9"/>
  <c r="T6882" i="9"/>
  <c r="S6886" i="9"/>
  <c r="U6886" i="9" s="1"/>
  <c r="T6886" i="9"/>
  <c r="S6890" i="9"/>
  <c r="T6890" i="9"/>
  <c r="S6894" i="9"/>
  <c r="U6894" i="9" s="1"/>
  <c r="T6894" i="9"/>
  <c r="T6898" i="9"/>
  <c r="S6898" i="9"/>
  <c r="U6898" i="9" s="1"/>
  <c r="S6902" i="9"/>
  <c r="T6902" i="9"/>
  <c r="S6906" i="9"/>
  <c r="T6906" i="9"/>
  <c r="S6910" i="9"/>
  <c r="U6910" i="9" s="1"/>
  <c r="T6910" i="9"/>
  <c r="T6914" i="9"/>
  <c r="S6914" i="9"/>
  <c r="U6914" i="9" s="1"/>
  <c r="S6918" i="9"/>
  <c r="U6918" i="9" s="1"/>
  <c r="T6918" i="9"/>
  <c r="T6922" i="9"/>
  <c r="S6922" i="9"/>
  <c r="T6926" i="9"/>
  <c r="S6926" i="9"/>
  <c r="T6930" i="9"/>
  <c r="S6930" i="9"/>
  <c r="T6934" i="9"/>
  <c r="S6934" i="9"/>
  <c r="S6938" i="9"/>
  <c r="T6938" i="9"/>
  <c r="S6942" i="9"/>
  <c r="U6942" i="9" s="1"/>
  <c r="T6942" i="9"/>
  <c r="S6946" i="9"/>
  <c r="T6946" i="9"/>
  <c r="S6950" i="9"/>
  <c r="T6950" i="9"/>
  <c r="S6954" i="9"/>
  <c r="T6954" i="9"/>
  <c r="S6958" i="9"/>
  <c r="U6958" i="9" s="1"/>
  <c r="T6958" i="9"/>
  <c r="S6962" i="9"/>
  <c r="T6962" i="9"/>
  <c r="S6966" i="9"/>
  <c r="U6966" i="9" s="1"/>
  <c r="T6966" i="9"/>
  <c r="S6970" i="9"/>
  <c r="T6970" i="9"/>
  <c r="S6974" i="9"/>
  <c r="T6974" i="9"/>
  <c r="T6978" i="9"/>
  <c r="S6978" i="9"/>
  <c r="T6982" i="9"/>
  <c r="S6982" i="9"/>
  <c r="T6986" i="9"/>
  <c r="S6986" i="9"/>
  <c r="T6990" i="9"/>
  <c r="S6990" i="9"/>
  <c r="S6994" i="9"/>
  <c r="T6994" i="9"/>
  <c r="S6998" i="9"/>
  <c r="T6998" i="9"/>
  <c r="S7002" i="9"/>
  <c r="T7002" i="9"/>
  <c r="S7006" i="9"/>
  <c r="U7006" i="9" s="1"/>
  <c r="T7006" i="9"/>
  <c r="S7010" i="9"/>
  <c r="T7010" i="9"/>
  <c r="S7014" i="9"/>
  <c r="U7014" i="9" s="1"/>
  <c r="T7014" i="9"/>
  <c r="T7018" i="9"/>
  <c r="S7018" i="9"/>
  <c r="S7022" i="9"/>
  <c r="T7022" i="9"/>
  <c r="S7026" i="9"/>
  <c r="T7026" i="9"/>
  <c r="S7030" i="9"/>
  <c r="U7030" i="9" s="1"/>
  <c r="T7030" i="9"/>
  <c r="S7034" i="9"/>
  <c r="T7034" i="9"/>
  <c r="S7038" i="9"/>
  <c r="U7038" i="9" s="1"/>
  <c r="T7038" i="9"/>
  <c r="S7042" i="9"/>
  <c r="T7042" i="9"/>
  <c r="S7046" i="9"/>
  <c r="T7046" i="9"/>
  <c r="S7050" i="9"/>
  <c r="T7050" i="9"/>
  <c r="S7054" i="9"/>
  <c r="U7054" i="9" s="1"/>
  <c r="T7054" i="9"/>
  <c r="T7058" i="9"/>
  <c r="S7058" i="9"/>
  <c r="U7058" i="9" s="1"/>
  <c r="S7062" i="9"/>
  <c r="U7062" i="9" s="1"/>
  <c r="T7062" i="9"/>
  <c r="S7066" i="9"/>
  <c r="T7066" i="9"/>
  <c r="S7070" i="9"/>
  <c r="T7070" i="9"/>
  <c r="S7074" i="9"/>
  <c r="T7074" i="9"/>
  <c r="S7078" i="9"/>
  <c r="U7078" i="9" s="1"/>
  <c r="T7078" i="9"/>
  <c r="S7082" i="9"/>
  <c r="T7082" i="9"/>
  <c r="S7086" i="9"/>
  <c r="U7086" i="9" s="1"/>
  <c r="T7086" i="9"/>
  <c r="S7090" i="9"/>
  <c r="T7090" i="9"/>
  <c r="T7094" i="9"/>
  <c r="S7094" i="9"/>
  <c r="T7098" i="9"/>
  <c r="S7098" i="9"/>
  <c r="S7102" i="9"/>
  <c r="U7102" i="9" s="1"/>
  <c r="T7102" i="9"/>
  <c r="S7106" i="9"/>
  <c r="T7106" i="9"/>
  <c r="S7110" i="9"/>
  <c r="U7110" i="9" s="1"/>
  <c r="T7110" i="9"/>
  <c r="T7114" i="9"/>
  <c r="S7114" i="9"/>
  <c r="S7118" i="9"/>
  <c r="T7118" i="9"/>
  <c r="S7122" i="9"/>
  <c r="T7122" i="9"/>
  <c r="S7126" i="9"/>
  <c r="U7126" i="9" s="1"/>
  <c r="T7126" i="9"/>
  <c r="T7130" i="9"/>
  <c r="S7130" i="9"/>
  <c r="S7134" i="9"/>
  <c r="U7134" i="9" s="1"/>
  <c r="T7134" i="9"/>
  <c r="T7138" i="9"/>
  <c r="S7138" i="9"/>
  <c r="U7138" i="9" s="1"/>
  <c r="T7142" i="9"/>
  <c r="S7142" i="9"/>
  <c r="T7146" i="9"/>
  <c r="S7146" i="9"/>
  <c r="T7150" i="9"/>
  <c r="S7150" i="9"/>
  <c r="S7154" i="9"/>
  <c r="T7154" i="9"/>
  <c r="S7158" i="9"/>
  <c r="U7158" i="9" s="1"/>
  <c r="T7158" i="9"/>
  <c r="S7162" i="9"/>
  <c r="T7162" i="9"/>
  <c r="S7166" i="9"/>
  <c r="T7166" i="9"/>
  <c r="S7170" i="9"/>
  <c r="T7170" i="9"/>
  <c r="S7174" i="9"/>
  <c r="U7174" i="9" s="1"/>
  <c r="T7174" i="9"/>
  <c r="S7178" i="9"/>
  <c r="T7178" i="9"/>
  <c r="S7182" i="9"/>
  <c r="U7182" i="9" s="1"/>
  <c r="T7182" i="9"/>
  <c r="S7186" i="9"/>
  <c r="T7186" i="9"/>
  <c r="S7190" i="9"/>
  <c r="T7190" i="9"/>
  <c r="S7194" i="9"/>
  <c r="T7194" i="9"/>
  <c r="S7198" i="9"/>
  <c r="U7198" i="9" s="1"/>
  <c r="T7198" i="9"/>
  <c r="T7202" i="9"/>
  <c r="S7202" i="9"/>
  <c r="U7202" i="9" s="1"/>
  <c r="S7206" i="9"/>
  <c r="U7206" i="9" s="1"/>
  <c r="T7206" i="9"/>
  <c r="S7210" i="9"/>
  <c r="T7210" i="9"/>
  <c r="S7214" i="9"/>
  <c r="T7214" i="9"/>
  <c r="S7218" i="9"/>
  <c r="T7218" i="9"/>
  <c r="T7222" i="9"/>
  <c r="S7222" i="9"/>
  <c r="S7226" i="9"/>
  <c r="T7226" i="9"/>
  <c r="S7230" i="9"/>
  <c r="U7230" i="9" s="1"/>
  <c r="T7230" i="9"/>
  <c r="S7234" i="9"/>
  <c r="T7234" i="9"/>
  <c r="S7238" i="9"/>
  <c r="T7238" i="9"/>
  <c r="S7242" i="9"/>
  <c r="T7242" i="9"/>
  <c r="S7246" i="9"/>
  <c r="U7246" i="9" s="1"/>
  <c r="T7246" i="9"/>
  <c r="S7250" i="9"/>
  <c r="T7250" i="9"/>
  <c r="T7254" i="9"/>
  <c r="S7254" i="9"/>
  <c r="S7258" i="9"/>
  <c r="T7258" i="9"/>
  <c r="S7262" i="9"/>
  <c r="T7262" i="9"/>
  <c r="S7266" i="9"/>
  <c r="T7266" i="9"/>
  <c r="S7270" i="9"/>
  <c r="U7270" i="9" s="1"/>
  <c r="T7270" i="9"/>
  <c r="T7274" i="9"/>
  <c r="S7274" i="9"/>
  <c r="S7278" i="9"/>
  <c r="U7278" i="9" s="1"/>
  <c r="T7278" i="9"/>
  <c r="T7282" i="9"/>
  <c r="S7282" i="9"/>
  <c r="U7282" i="9" s="1"/>
  <c r="T7286" i="9"/>
  <c r="S7286" i="9"/>
  <c r="T7290" i="9"/>
  <c r="S7290" i="9"/>
  <c r="T7294" i="9"/>
  <c r="S7294" i="9"/>
  <c r="S7298" i="9"/>
  <c r="T7298" i="9"/>
  <c r="S7302" i="9"/>
  <c r="U7302" i="9" s="1"/>
  <c r="T7302" i="9"/>
  <c r="S7306" i="9"/>
  <c r="T7306" i="9"/>
  <c r="S7310" i="9"/>
  <c r="T7310" i="9"/>
  <c r="S7314" i="9"/>
  <c r="T7314" i="9"/>
  <c r="S7318" i="9"/>
  <c r="T7318" i="9"/>
  <c r="S7322" i="9"/>
  <c r="T7322" i="9"/>
  <c r="T7326" i="9"/>
  <c r="S7326" i="9"/>
  <c r="S7330" i="9"/>
  <c r="T7330" i="9"/>
  <c r="T7334" i="9"/>
  <c r="S7334" i="9"/>
  <c r="S7338" i="9"/>
  <c r="T7338" i="9"/>
  <c r="S7342" i="9"/>
  <c r="T7342" i="9"/>
  <c r="T7346" i="9"/>
  <c r="S7346" i="9"/>
  <c r="U7346" i="9" s="1"/>
  <c r="T7350" i="9"/>
  <c r="S7350" i="9"/>
  <c r="S7354" i="9"/>
  <c r="T7354" i="9"/>
  <c r="S7358" i="9"/>
  <c r="T7358" i="9"/>
  <c r="S7362" i="9"/>
  <c r="T7362" i="9"/>
  <c r="S7366" i="9"/>
  <c r="T7366" i="9"/>
  <c r="T7370" i="9"/>
  <c r="S7370" i="9"/>
  <c r="T7374" i="9"/>
  <c r="S7374" i="9"/>
  <c r="S7378" i="9"/>
  <c r="T7378" i="9"/>
  <c r="S7382" i="9"/>
  <c r="T7382" i="9"/>
  <c r="S7386" i="9"/>
  <c r="T7386" i="9"/>
  <c r="S7390" i="9"/>
  <c r="T7390" i="9"/>
  <c r="T7394" i="9"/>
  <c r="S7394" i="9"/>
  <c r="U7394" i="9" s="1"/>
  <c r="S7398" i="9"/>
  <c r="T7398" i="9"/>
  <c r="S7402" i="9"/>
  <c r="T7402" i="9"/>
  <c r="S7406" i="9"/>
  <c r="T7406" i="9"/>
  <c r="S7410" i="9"/>
  <c r="T7410" i="9"/>
  <c r="S7414" i="9"/>
  <c r="T7414" i="9"/>
  <c r="S7418" i="9"/>
  <c r="T7418" i="9"/>
  <c r="S7422" i="9"/>
  <c r="T7422" i="9"/>
  <c r="S7426" i="9"/>
  <c r="T7426" i="9"/>
  <c r="S7430" i="9"/>
  <c r="T7430" i="9"/>
  <c r="S7434" i="9"/>
  <c r="T7434" i="9"/>
  <c r="S7438" i="9"/>
  <c r="T7438" i="9"/>
  <c r="S7442" i="9"/>
  <c r="T7442" i="9"/>
  <c r="T7446" i="9"/>
  <c r="S7446" i="9"/>
  <c r="S7450" i="9"/>
  <c r="T7450" i="9"/>
  <c r="S7454" i="9"/>
  <c r="T7454" i="9"/>
  <c r="S7458" i="9"/>
  <c r="T7458" i="9"/>
  <c r="S7462" i="9"/>
  <c r="T7462" i="9"/>
  <c r="T7466" i="9"/>
  <c r="S7466" i="9"/>
  <c r="S7470" i="9"/>
  <c r="T7470" i="9"/>
  <c r="T7474" i="9"/>
  <c r="S7474" i="9"/>
  <c r="T7478" i="9"/>
  <c r="S7478" i="9"/>
  <c r="T7482" i="9"/>
  <c r="S7482" i="9"/>
  <c r="S7486" i="9"/>
  <c r="T7486" i="9"/>
  <c r="S7490" i="9"/>
  <c r="T7490" i="9"/>
  <c r="S7494" i="9"/>
  <c r="U7494" i="9" s="1"/>
  <c r="T7494" i="9"/>
  <c r="S7498" i="9"/>
  <c r="T7498" i="9"/>
  <c r="S7502" i="9"/>
  <c r="T7502" i="9"/>
  <c r="S7506" i="9"/>
  <c r="T7506" i="9"/>
  <c r="S7510" i="9"/>
  <c r="T7510" i="9"/>
  <c r="S7514" i="9"/>
  <c r="T7514" i="9"/>
  <c r="S7518" i="9"/>
  <c r="U7518" i="9" s="1"/>
  <c r="T7518" i="9"/>
  <c r="T7522" i="9"/>
  <c r="S7522" i="9"/>
  <c r="T7526" i="9"/>
  <c r="S7526" i="9"/>
  <c r="T7530" i="9"/>
  <c r="S7530" i="9"/>
  <c r="T7534" i="9"/>
  <c r="S7534" i="9"/>
  <c r="S7538" i="9"/>
  <c r="T7538" i="9"/>
  <c r="S7542" i="9"/>
  <c r="U7542" i="9" s="1"/>
  <c r="T7542" i="9"/>
  <c r="S7546" i="9"/>
  <c r="T7546" i="9"/>
  <c r="S7550" i="9"/>
  <c r="T7550" i="9"/>
  <c r="S7554" i="9"/>
  <c r="T7554" i="9"/>
  <c r="S7558" i="9"/>
  <c r="T7558" i="9"/>
  <c r="S7562" i="9"/>
  <c r="T7562" i="9"/>
  <c r="S7566" i="9"/>
  <c r="U7566" i="9" s="1"/>
  <c r="T7566" i="9"/>
  <c r="S7570" i="9"/>
  <c r="T7570" i="9"/>
  <c r="S7574" i="9"/>
  <c r="T7574" i="9"/>
  <c r="S7578" i="9"/>
  <c r="T7578" i="9"/>
  <c r="S7582" i="9"/>
  <c r="T7582" i="9"/>
  <c r="S7586" i="9"/>
  <c r="T7586" i="9"/>
  <c r="S7590" i="9"/>
  <c r="U7590" i="9" s="1"/>
  <c r="T7590" i="9"/>
  <c r="T7594" i="9"/>
  <c r="S7594" i="9"/>
  <c r="T7598" i="9"/>
  <c r="S7598" i="9"/>
  <c r="S7602" i="9"/>
  <c r="T7602" i="9"/>
  <c r="S7606" i="9"/>
  <c r="T7606" i="9"/>
  <c r="S7610" i="9"/>
  <c r="T7610" i="9"/>
  <c r="S7614" i="9"/>
  <c r="U7614" i="9" s="1"/>
  <c r="T7614" i="9"/>
  <c r="T7618" i="9"/>
  <c r="S7618" i="9"/>
  <c r="S7622" i="9"/>
  <c r="T7622" i="9"/>
  <c r="S7626" i="9"/>
  <c r="T7626" i="9"/>
  <c r="S7630" i="9"/>
  <c r="T7630" i="9"/>
  <c r="S7634" i="9"/>
  <c r="T7634" i="9"/>
  <c r="U7634" i="9" s="1"/>
  <c r="S7638" i="9"/>
  <c r="U7638" i="9" s="1"/>
  <c r="T7638" i="9"/>
  <c r="S7642" i="9"/>
  <c r="T7642" i="9"/>
  <c r="S7646" i="9"/>
  <c r="T7646" i="9"/>
  <c r="S7650" i="9"/>
  <c r="T7650" i="9"/>
  <c r="S7654" i="9"/>
  <c r="T7654" i="9"/>
  <c r="S7658" i="9"/>
  <c r="T7658" i="9"/>
  <c r="S7662" i="9"/>
  <c r="U7662" i="9" s="1"/>
  <c r="T7662" i="9"/>
  <c r="S7666" i="9"/>
  <c r="T7666" i="9"/>
  <c r="S7670" i="9"/>
  <c r="T7670" i="9"/>
  <c r="S7674" i="9"/>
  <c r="T7674" i="9"/>
  <c r="T7678" i="9"/>
  <c r="S7678" i="9"/>
  <c r="T7682" i="9"/>
  <c r="S7682" i="9"/>
  <c r="U7682" i="9" s="1"/>
  <c r="S7686" i="9"/>
  <c r="U7686" i="9" s="1"/>
  <c r="T7686" i="9"/>
  <c r="S7690" i="9"/>
  <c r="T7690" i="9"/>
  <c r="S7694" i="9"/>
  <c r="T7694" i="9"/>
  <c r="S7698" i="9"/>
  <c r="T7698" i="9"/>
  <c r="S7702" i="9"/>
  <c r="T7702" i="9"/>
  <c r="T7706" i="9"/>
  <c r="S7706" i="9"/>
  <c r="S7710" i="9"/>
  <c r="U7710" i="9" s="1"/>
  <c r="T7710" i="9"/>
  <c r="S7714" i="9"/>
  <c r="T7714" i="9"/>
  <c r="S7718" i="9"/>
  <c r="T7718" i="9"/>
  <c r="S7722" i="9"/>
  <c r="T7722" i="9"/>
  <c r="S7726" i="9"/>
  <c r="T7726" i="9"/>
  <c r="S7730" i="9"/>
  <c r="T7730" i="9"/>
  <c r="S7734" i="9"/>
  <c r="U7734" i="9" s="1"/>
  <c r="T7734" i="9"/>
  <c r="T7738" i="9"/>
  <c r="S7738" i="9"/>
  <c r="S7742" i="9"/>
  <c r="T7742" i="9"/>
  <c r="S7746" i="9"/>
  <c r="T7746" i="9"/>
  <c r="S7750" i="9"/>
  <c r="T7750" i="9"/>
  <c r="S7754" i="9"/>
  <c r="T7754" i="9"/>
  <c r="T7758" i="9"/>
  <c r="S7758" i="9"/>
  <c r="T7762" i="9"/>
  <c r="S7762" i="9"/>
  <c r="S7766" i="9"/>
  <c r="T7766" i="9"/>
  <c r="S7770" i="9"/>
  <c r="T7770" i="9"/>
  <c r="S7774" i="9"/>
  <c r="T7774" i="9"/>
  <c r="S7778" i="9"/>
  <c r="T7778" i="9"/>
  <c r="T7782" i="9"/>
  <c r="S7782" i="9"/>
  <c r="S7786" i="9"/>
  <c r="T7786" i="9"/>
  <c r="S7790" i="9"/>
  <c r="T7790" i="9"/>
  <c r="S7794" i="9"/>
  <c r="T7794" i="9"/>
  <c r="S7798" i="9"/>
  <c r="T7798" i="9"/>
  <c r="S7802" i="9"/>
  <c r="T7802" i="9"/>
  <c r="S7806" i="9"/>
  <c r="U7806" i="9" s="1"/>
  <c r="T7806" i="9"/>
  <c r="S7810" i="9"/>
  <c r="T7810" i="9"/>
  <c r="S7814" i="9"/>
  <c r="T7814" i="9"/>
  <c r="S7818" i="9"/>
  <c r="T7818" i="9"/>
  <c r="T7822" i="9"/>
  <c r="S7822" i="9"/>
  <c r="S7826" i="9"/>
  <c r="T7826" i="9"/>
  <c r="S7830" i="9"/>
  <c r="U7830" i="9" s="1"/>
  <c r="T7830" i="9"/>
  <c r="S7834" i="9"/>
  <c r="T7834" i="9"/>
  <c r="S7838" i="9"/>
  <c r="T7838" i="9"/>
  <c r="S7842" i="9"/>
  <c r="T7842" i="9"/>
  <c r="S7846" i="9"/>
  <c r="T7846" i="9"/>
  <c r="S7850" i="9"/>
  <c r="T7850" i="9"/>
  <c r="S7854" i="9"/>
  <c r="U7854" i="9" s="1"/>
  <c r="T7854" i="9"/>
  <c r="T7858" i="9"/>
  <c r="S7858" i="9"/>
  <c r="T7862" i="9"/>
  <c r="S7862" i="9"/>
  <c r="T7866" i="9"/>
  <c r="S7866" i="9"/>
  <c r="T7870" i="9"/>
  <c r="S7870" i="9"/>
  <c r="S7874" i="9"/>
  <c r="T7874" i="9"/>
  <c r="S7878" i="9"/>
  <c r="U7878" i="9" s="1"/>
  <c r="T7878" i="9"/>
  <c r="S7882" i="9"/>
  <c r="T7882" i="9"/>
  <c r="T7886" i="9"/>
  <c r="S7886" i="9"/>
  <c r="T7890" i="9"/>
  <c r="S7890" i="9"/>
  <c r="S7894" i="9"/>
  <c r="T7894" i="9"/>
  <c r="S7898" i="9"/>
  <c r="T7898" i="9"/>
  <c r="S7902" i="9"/>
  <c r="U7902" i="9" s="1"/>
  <c r="T7902" i="9"/>
  <c r="S7906" i="9"/>
  <c r="T7906" i="9"/>
  <c r="S7910" i="9"/>
  <c r="T7910" i="9"/>
  <c r="S7914" i="9"/>
  <c r="T7914" i="9"/>
  <c r="S7918" i="9"/>
  <c r="T7918" i="9"/>
  <c r="T7922" i="9"/>
  <c r="S7922" i="9"/>
  <c r="U7922" i="9" s="1"/>
  <c r="T7926" i="9"/>
  <c r="S7926" i="9"/>
  <c r="S7930" i="9"/>
  <c r="T7930" i="9"/>
  <c r="S7934" i="9"/>
  <c r="T7934" i="9"/>
  <c r="S7938" i="9"/>
  <c r="T7938" i="9"/>
  <c r="S7942" i="9"/>
  <c r="T7942" i="9"/>
  <c r="S7946" i="9"/>
  <c r="T7946" i="9"/>
  <c r="S7950" i="9"/>
  <c r="U7950" i="9" s="1"/>
  <c r="T7950" i="9"/>
  <c r="S7954" i="9"/>
  <c r="T7954" i="9"/>
  <c r="S7958" i="9"/>
  <c r="T7958" i="9"/>
  <c r="S7962" i="9"/>
  <c r="T7962" i="9"/>
  <c r="S7966" i="9"/>
  <c r="T7966" i="9"/>
  <c r="S7970" i="9"/>
  <c r="T7970" i="9"/>
  <c r="S7974" i="9"/>
  <c r="U7974" i="9" s="1"/>
  <c r="T7974" i="9"/>
  <c r="S7978" i="9"/>
  <c r="T7978" i="9"/>
  <c r="S7982" i="9"/>
  <c r="T7982" i="9"/>
  <c r="S7986" i="9"/>
  <c r="T7986" i="9"/>
  <c r="S7990" i="9"/>
  <c r="T7990" i="9"/>
  <c r="T7994" i="9"/>
  <c r="S7994" i="9"/>
  <c r="T7998" i="9"/>
  <c r="S7998" i="9"/>
  <c r="S8002" i="9"/>
  <c r="T8002" i="9"/>
  <c r="S8006" i="9"/>
  <c r="T8006" i="9"/>
  <c r="S8010" i="9"/>
  <c r="T8010" i="9"/>
  <c r="S8014" i="9"/>
  <c r="T8014" i="9"/>
  <c r="T8018" i="9"/>
  <c r="S8018" i="9"/>
  <c r="U8018" i="9" s="1"/>
  <c r="T8022" i="9"/>
  <c r="S8022" i="9"/>
  <c r="S8026" i="9"/>
  <c r="T8026" i="9"/>
  <c r="S8030" i="9"/>
  <c r="T8030" i="9"/>
  <c r="S8034" i="9"/>
  <c r="T8034" i="9"/>
  <c r="S8038" i="9"/>
  <c r="T8038" i="9"/>
  <c r="S8042" i="9"/>
  <c r="T8042" i="9"/>
  <c r="S8046" i="9"/>
  <c r="U8046" i="9" s="1"/>
  <c r="T8046" i="9"/>
  <c r="S8050" i="9"/>
  <c r="T8050" i="9"/>
  <c r="S8054" i="9"/>
  <c r="T8054" i="9"/>
  <c r="S8058" i="9"/>
  <c r="T8058" i="9"/>
  <c r="S8062" i="9"/>
  <c r="T8062" i="9"/>
  <c r="T8066" i="9"/>
  <c r="S8066" i="9"/>
  <c r="U8066" i="9" s="1"/>
  <c r="T8070" i="9"/>
  <c r="S8070" i="9"/>
  <c r="S8074" i="9"/>
  <c r="T8074" i="9"/>
  <c r="S8078" i="9"/>
  <c r="T8078" i="9"/>
  <c r="S8082" i="9"/>
  <c r="T8082" i="9"/>
  <c r="S8086" i="9"/>
  <c r="T8086" i="9"/>
  <c r="S8090" i="9"/>
  <c r="T8090" i="9"/>
  <c r="S8094" i="9"/>
  <c r="U8094" i="9" s="1"/>
  <c r="T8094" i="9"/>
  <c r="S8098" i="9"/>
  <c r="T8098" i="9"/>
  <c r="S8102" i="9"/>
  <c r="T8102" i="9"/>
  <c r="S8106" i="9"/>
  <c r="T8106" i="9"/>
  <c r="S8110" i="9"/>
  <c r="T8110" i="9"/>
  <c r="S8114" i="9"/>
  <c r="T8114" i="9"/>
  <c r="S8118" i="9"/>
  <c r="U8118" i="9" s="1"/>
  <c r="T8118" i="9"/>
  <c r="T8122" i="9"/>
  <c r="S8122" i="9"/>
  <c r="T8126" i="9"/>
  <c r="S8126" i="9"/>
  <c r="S8130" i="9"/>
  <c r="T8130" i="9"/>
  <c r="S8134" i="9"/>
  <c r="T8134" i="9"/>
  <c r="S8138" i="9"/>
  <c r="T8138" i="9"/>
  <c r="S8142" i="9"/>
  <c r="U8142" i="9" s="1"/>
  <c r="T8142" i="9"/>
  <c r="S8146" i="9"/>
  <c r="T8146" i="9"/>
  <c r="T8150" i="9"/>
  <c r="S8150" i="9"/>
  <c r="T8154" i="9"/>
  <c r="S8154" i="9"/>
  <c r="T8158" i="9"/>
  <c r="S8158" i="9"/>
  <c r="S8162" i="9"/>
  <c r="T8162" i="9"/>
  <c r="S8166" i="9"/>
  <c r="U8166" i="9" s="1"/>
  <c r="T8166" i="9"/>
  <c r="S8170" i="9"/>
  <c r="T8170" i="9"/>
  <c r="S8174" i="9"/>
  <c r="T8174" i="9"/>
  <c r="S8178" i="9"/>
  <c r="T8178" i="9"/>
  <c r="S8182" i="9"/>
  <c r="T8182" i="9"/>
  <c r="S8186" i="9"/>
  <c r="T8186" i="9"/>
  <c r="S8190" i="9"/>
  <c r="U8190" i="9" s="1"/>
  <c r="T8190" i="9"/>
  <c r="T8194" i="9"/>
  <c r="S8194" i="9"/>
  <c r="T8198" i="9"/>
  <c r="S8198" i="9"/>
  <c r="T8202" i="9"/>
  <c r="S8202" i="9"/>
  <c r="T8206" i="9"/>
  <c r="S8206" i="9"/>
  <c r="S8210" i="9"/>
  <c r="T8210" i="9"/>
  <c r="S8214" i="9"/>
  <c r="U8214" i="9" s="1"/>
  <c r="T8214" i="9"/>
  <c r="S8218" i="9"/>
  <c r="T8218" i="9"/>
  <c r="S8222" i="9"/>
  <c r="T8222" i="9"/>
  <c r="S8226" i="9"/>
  <c r="T8226" i="9"/>
  <c r="S8230" i="9"/>
  <c r="T8230" i="9"/>
  <c r="S8234" i="9"/>
  <c r="T8234" i="9"/>
  <c r="S8238" i="9"/>
  <c r="U8238" i="9" s="1"/>
  <c r="T8238" i="9"/>
  <c r="S8242" i="9"/>
  <c r="T8242" i="9"/>
  <c r="S8246" i="9"/>
  <c r="T8246" i="9"/>
  <c r="S8250" i="9"/>
  <c r="T8250" i="9"/>
  <c r="S8254" i="9"/>
  <c r="T8254" i="9"/>
  <c r="S8258" i="9"/>
  <c r="T8258" i="9"/>
  <c r="S8262" i="9"/>
  <c r="U8262" i="9" s="1"/>
  <c r="T8262" i="9"/>
  <c r="S8266" i="9"/>
  <c r="T8266" i="9"/>
  <c r="S8270" i="9"/>
  <c r="T8270" i="9"/>
  <c r="S8274" i="9"/>
  <c r="T8274" i="9"/>
  <c r="S8278" i="9"/>
  <c r="T8278" i="9"/>
  <c r="S8282" i="9"/>
  <c r="T8282" i="9"/>
  <c r="S8286" i="9"/>
  <c r="U8286" i="9" s="1"/>
  <c r="T8286" i="9"/>
  <c r="T8290" i="9"/>
  <c r="S8290" i="9"/>
  <c r="S8294" i="9"/>
  <c r="T8294" i="9"/>
  <c r="S8298" i="9"/>
  <c r="T8298" i="9"/>
  <c r="S8302" i="9"/>
  <c r="T8302" i="9"/>
  <c r="S8306" i="9"/>
  <c r="T8306" i="9"/>
  <c r="S8310" i="9"/>
  <c r="U8310" i="9" s="1"/>
  <c r="T8310" i="9"/>
  <c r="T8314" i="9"/>
  <c r="S8314" i="9"/>
  <c r="T8318" i="9"/>
  <c r="S8318" i="9"/>
  <c r="T8322" i="9"/>
  <c r="S8322" i="9"/>
  <c r="T8326" i="9"/>
  <c r="S8326" i="9"/>
  <c r="S8330" i="9"/>
  <c r="T8330" i="9"/>
  <c r="S8334" i="9"/>
  <c r="U8334" i="9" s="1"/>
  <c r="T8334" i="9"/>
  <c r="S8338" i="9"/>
  <c r="T8338" i="9"/>
  <c r="S8342" i="9"/>
  <c r="T8342" i="9"/>
  <c r="S8346" i="9"/>
  <c r="T8346" i="9"/>
  <c r="S8350" i="9"/>
  <c r="T8350" i="9"/>
  <c r="T8354" i="9"/>
  <c r="S8354" i="9"/>
  <c r="T8358" i="9"/>
  <c r="U8358" i="9" s="1"/>
  <c r="S8358" i="9"/>
  <c r="S8362" i="9"/>
  <c r="T8362" i="9"/>
  <c r="T8366" i="9"/>
  <c r="S8366" i="9"/>
  <c r="T8370" i="9"/>
  <c r="S8370" i="9"/>
  <c r="T8374" i="9"/>
  <c r="S8374" i="9"/>
  <c r="T8378" i="9"/>
  <c r="S8378" i="9"/>
  <c r="S8382" i="9"/>
  <c r="T8382" i="9"/>
  <c r="S8386" i="9"/>
  <c r="T8386" i="9"/>
  <c r="S8390" i="9"/>
  <c r="T8390" i="9"/>
  <c r="S8394" i="9"/>
  <c r="T8394" i="9"/>
  <c r="S8398" i="9"/>
  <c r="T8398" i="9"/>
  <c r="S8402" i="9"/>
  <c r="T8402" i="9"/>
  <c r="U8402" i="9" s="1"/>
  <c r="S8406" i="9"/>
  <c r="T8406" i="9"/>
  <c r="S8410" i="9"/>
  <c r="T8410" i="9"/>
  <c r="S8414" i="9"/>
  <c r="T8414" i="9"/>
  <c r="S8418" i="9"/>
  <c r="T8418" i="9"/>
  <c r="S8422" i="9"/>
  <c r="T8422" i="9"/>
  <c r="S8426" i="9"/>
  <c r="T8426" i="9"/>
  <c r="S8430" i="9"/>
  <c r="T8430" i="9"/>
  <c r="T8434" i="9"/>
  <c r="S8434" i="9"/>
  <c r="S8438" i="9"/>
  <c r="T8438" i="9"/>
  <c r="S8442" i="9"/>
  <c r="T8442" i="9"/>
  <c r="S8446" i="9"/>
  <c r="T8446" i="9"/>
  <c r="S8450" i="9"/>
  <c r="T8450" i="9"/>
  <c r="U8450" i="9" s="1"/>
  <c r="S8454" i="9"/>
  <c r="T8454" i="9"/>
  <c r="S8458" i="9"/>
  <c r="T8458" i="9"/>
  <c r="S8462" i="9"/>
  <c r="T8462" i="9"/>
  <c r="S8466" i="9"/>
  <c r="T8466" i="9"/>
  <c r="S8470" i="9"/>
  <c r="T8470" i="9"/>
  <c r="S8474" i="9"/>
  <c r="T8474" i="9"/>
  <c r="S8478" i="9"/>
  <c r="T8478" i="9"/>
  <c r="S8482" i="9"/>
  <c r="T8482" i="9"/>
  <c r="S8486" i="9"/>
  <c r="T8486" i="9"/>
  <c r="S8490" i="9"/>
  <c r="T8490" i="9"/>
  <c r="S8494" i="9"/>
  <c r="T8494" i="9"/>
  <c r="T8498" i="9"/>
  <c r="S8498" i="9"/>
  <c r="S8502" i="9"/>
  <c r="T8502" i="9"/>
  <c r="T8506" i="9"/>
  <c r="S8506" i="9"/>
  <c r="T8510" i="9"/>
  <c r="S8510" i="9"/>
  <c r="T8514" i="9"/>
  <c r="S8514" i="9"/>
  <c r="T8518" i="9"/>
  <c r="S8518" i="9"/>
  <c r="S8522" i="9"/>
  <c r="T8522" i="9"/>
  <c r="T8526" i="9"/>
  <c r="U8526" i="9" s="1"/>
  <c r="S8526" i="9"/>
  <c r="S8530" i="9"/>
  <c r="T8530" i="9"/>
  <c r="S8534" i="9"/>
  <c r="T8534" i="9"/>
  <c r="S8538" i="9"/>
  <c r="T8538" i="9"/>
  <c r="S8542" i="9"/>
  <c r="T8542" i="9"/>
  <c r="S8546" i="9"/>
  <c r="T8546" i="9"/>
  <c r="T8550" i="9"/>
  <c r="S8550" i="9"/>
  <c r="T8554" i="9"/>
  <c r="S8554" i="9"/>
  <c r="T8558" i="9"/>
  <c r="S8558" i="9"/>
  <c r="T8562" i="9"/>
  <c r="S8562" i="9"/>
  <c r="T8566" i="9"/>
  <c r="S8566" i="9"/>
  <c r="T8570" i="9"/>
  <c r="S8570" i="9"/>
  <c r="S8574" i="9"/>
  <c r="U8574" i="9" s="1"/>
  <c r="T8574" i="9"/>
  <c r="S8578" i="9"/>
  <c r="T8578" i="9"/>
  <c r="S8582" i="9"/>
  <c r="T8582" i="9"/>
  <c r="S8586" i="9"/>
  <c r="T8586" i="9"/>
  <c r="T8590" i="9"/>
  <c r="S8590" i="9"/>
  <c r="T8594" i="9"/>
  <c r="S8594" i="9"/>
  <c r="U8594" i="9" s="1"/>
  <c r="S8598" i="9"/>
  <c r="U8598" i="9" s="1"/>
  <c r="T8598" i="9"/>
  <c r="S8602" i="9"/>
  <c r="T8602" i="9"/>
  <c r="S8606" i="9"/>
  <c r="T8606" i="9"/>
  <c r="S8610" i="9"/>
  <c r="T8610" i="9"/>
  <c r="S8614" i="9"/>
  <c r="T8614" i="9"/>
  <c r="S8618" i="9"/>
  <c r="T8618" i="9"/>
  <c r="S8622" i="9"/>
  <c r="U8622" i="9" s="1"/>
  <c r="T8622" i="9"/>
  <c r="S8626" i="9"/>
  <c r="T8626" i="9"/>
  <c r="S8630" i="9"/>
  <c r="T8630" i="9"/>
  <c r="T8634" i="9"/>
  <c r="S8634" i="9"/>
  <c r="T8638" i="9"/>
  <c r="S8638" i="9"/>
  <c r="T8642" i="9"/>
  <c r="S8642" i="9"/>
  <c r="U8642" i="9" s="1"/>
  <c r="T8646" i="9"/>
  <c r="S8646" i="9"/>
  <c r="S8650" i="9"/>
  <c r="T8650" i="9"/>
  <c r="S8654" i="9"/>
  <c r="T8654" i="9"/>
  <c r="S8658" i="9"/>
  <c r="T8658" i="9"/>
  <c r="S8662" i="9"/>
  <c r="T8662" i="9"/>
  <c r="S8666" i="9"/>
  <c r="T8666" i="9"/>
  <c r="T8670" i="9"/>
  <c r="S8670" i="9"/>
  <c r="T8674" i="9"/>
  <c r="S8674" i="9"/>
  <c r="T8678" i="9"/>
  <c r="S8678" i="9"/>
  <c r="T8682" i="9"/>
  <c r="S8682" i="9"/>
  <c r="T8686" i="9"/>
  <c r="S8686" i="9"/>
  <c r="T8690" i="9"/>
  <c r="S8690" i="9"/>
  <c r="U8690" i="9" s="1"/>
  <c r="S8694" i="9"/>
  <c r="U8694" i="9" s="1"/>
  <c r="T8694" i="9"/>
  <c r="S8698" i="9"/>
  <c r="T8698" i="9"/>
  <c r="S8702" i="9"/>
  <c r="T8702" i="9"/>
  <c r="S8706" i="9"/>
  <c r="T8706" i="9"/>
  <c r="S8710" i="9"/>
  <c r="T8710" i="9"/>
  <c r="S8714" i="9"/>
  <c r="T8714" i="9"/>
  <c r="S8718" i="9"/>
  <c r="U8718" i="9" s="1"/>
  <c r="T8718" i="9"/>
  <c r="S8722" i="9"/>
  <c r="T8722" i="9"/>
  <c r="S8726" i="9"/>
  <c r="T8726" i="9"/>
  <c r="S8730" i="9"/>
  <c r="T8730" i="9"/>
  <c r="S8734" i="9"/>
  <c r="T8734" i="9"/>
  <c r="S8738" i="9"/>
  <c r="T8738" i="9"/>
  <c r="S8742" i="9"/>
  <c r="U8742" i="9" s="1"/>
  <c r="T8742" i="9"/>
  <c r="S8746" i="9"/>
  <c r="T8746" i="9"/>
  <c r="S8750" i="9"/>
  <c r="T8750" i="9"/>
  <c r="S8754" i="9"/>
  <c r="T8754" i="9"/>
  <c r="S8758" i="9"/>
  <c r="T8758" i="9"/>
  <c r="S8762" i="9"/>
  <c r="T8762" i="9"/>
  <c r="S5195" i="9"/>
  <c r="U5195" i="9" s="1"/>
  <c r="T5195" i="9"/>
  <c r="S5203" i="9"/>
  <c r="T5203" i="9"/>
  <c r="T5211" i="9"/>
  <c r="S5211" i="9"/>
  <c r="S5220" i="9"/>
  <c r="T5220" i="9"/>
  <c r="T5228" i="9"/>
  <c r="S5228" i="9"/>
  <c r="T5236" i="9"/>
  <c r="S5236" i="9"/>
  <c r="U5236" i="9" s="1"/>
  <c r="S5244" i="9"/>
  <c r="T5244" i="9"/>
  <c r="T5252" i="9"/>
  <c r="S5252" i="9"/>
  <c r="S5196" i="9"/>
  <c r="T5196" i="9"/>
  <c r="S5189" i="9"/>
  <c r="T5189" i="9"/>
  <c r="T5197" i="9"/>
  <c r="S5197" i="9"/>
  <c r="S5205" i="9"/>
  <c r="T5205" i="9"/>
  <c r="T5214" i="9"/>
  <c r="S5214" i="9"/>
  <c r="S5222" i="9"/>
  <c r="T5222" i="9"/>
  <c r="S5230" i="9"/>
  <c r="T5230" i="9"/>
  <c r="S5238" i="9"/>
  <c r="T5238" i="9"/>
  <c r="S5246" i="9"/>
  <c r="T5246" i="9"/>
  <c r="T5204" i="9"/>
  <c r="S5204" i="9"/>
  <c r="S5213" i="9"/>
  <c r="T5213" i="9"/>
  <c r="S5221" i="9"/>
  <c r="T5221" i="9"/>
  <c r="S5229" i="9"/>
  <c r="U5229" i="9" s="1"/>
  <c r="T5229" i="9"/>
  <c r="S5245" i="9"/>
  <c r="T5245" i="9"/>
  <c r="S5190" i="9"/>
  <c r="T5190" i="9"/>
  <c r="S5198" i="9"/>
  <c r="T5198" i="9"/>
  <c r="S5206" i="9"/>
  <c r="U5206" i="9" s="1"/>
  <c r="T5206" i="9"/>
  <c r="S5215" i="9"/>
  <c r="T5215" i="9"/>
  <c r="S5223" i="9"/>
  <c r="T5223" i="9"/>
  <c r="S5231" i="9"/>
  <c r="T5231" i="9"/>
  <c r="S5239" i="9"/>
  <c r="U5239" i="9" s="1"/>
  <c r="T5239" i="9"/>
  <c r="T5247" i="9"/>
  <c r="S5247" i="9"/>
  <c r="S5237" i="9"/>
  <c r="T5237" i="9"/>
  <c r="S5191" i="9"/>
  <c r="T5191" i="9"/>
  <c r="T5199" i="9"/>
  <c r="S5199" i="9"/>
  <c r="S5207" i="9"/>
  <c r="T5207" i="9"/>
  <c r="S5216" i="9"/>
  <c r="T5216" i="9"/>
  <c r="S5224" i="9"/>
  <c r="T5224" i="9"/>
  <c r="S5232" i="9"/>
  <c r="U5232" i="9" s="1"/>
  <c r="T5232" i="9"/>
  <c r="S5240" i="9"/>
  <c r="T5240" i="9"/>
  <c r="S5248" i="9"/>
  <c r="T5248" i="9"/>
  <c r="T5192" i="9"/>
  <c r="S5192" i="9"/>
  <c r="T5200" i="9"/>
  <c r="S5200" i="9"/>
  <c r="S5208" i="9"/>
  <c r="T5208" i="9"/>
  <c r="S5217" i="9"/>
  <c r="T5217" i="9"/>
  <c r="S5225" i="9"/>
  <c r="T5225" i="9"/>
  <c r="T5233" i="9"/>
  <c r="S5233" i="9"/>
  <c r="S5241" i="9"/>
  <c r="T5241" i="9"/>
  <c r="S5249" i="9"/>
  <c r="T5249" i="9"/>
  <c r="S5193" i="9"/>
  <c r="T5193" i="9"/>
  <c r="S5201" i="9"/>
  <c r="T5201" i="9"/>
  <c r="T5209" i="9"/>
  <c r="S5209" i="9"/>
  <c r="U5209" i="9" s="1"/>
  <c r="S5218" i="9"/>
  <c r="T5218" i="9"/>
  <c r="S5226" i="9"/>
  <c r="T5226" i="9"/>
  <c r="S5234" i="9"/>
  <c r="U5234" i="9" s="1"/>
  <c r="T5234" i="9"/>
  <c r="S5242" i="9"/>
  <c r="T5242" i="9"/>
  <c r="S5250" i="9"/>
  <c r="T5250" i="9"/>
  <c r="S5194" i="9"/>
  <c r="T5194" i="9"/>
  <c r="S5202" i="9"/>
  <c r="T5202" i="9"/>
  <c r="S5210" i="9"/>
  <c r="T5210" i="9"/>
  <c r="S5219" i="9"/>
  <c r="T5219" i="9"/>
  <c r="S5227" i="9"/>
  <c r="T5227" i="9"/>
  <c r="T5235" i="9"/>
  <c r="S5235" i="9"/>
  <c r="S5243" i="9"/>
  <c r="T5243" i="9"/>
  <c r="S5251" i="9"/>
  <c r="T5251" i="9"/>
  <c r="T7" i="9"/>
  <c r="S7" i="9"/>
  <c r="S11" i="9"/>
  <c r="T11" i="9"/>
  <c r="T15" i="9"/>
  <c r="S15" i="9"/>
  <c r="S19" i="9"/>
  <c r="T19" i="9"/>
  <c r="S23" i="9"/>
  <c r="T23" i="9"/>
  <c r="S27" i="9"/>
  <c r="U27" i="9" s="1"/>
  <c r="T27" i="9"/>
  <c r="S31" i="9"/>
  <c r="T31" i="9"/>
  <c r="S35" i="9"/>
  <c r="T35" i="9"/>
  <c r="S39" i="9"/>
  <c r="T39" i="9"/>
  <c r="S43" i="9"/>
  <c r="T43" i="9"/>
  <c r="S47" i="9"/>
  <c r="T47" i="9"/>
  <c r="S51" i="9"/>
  <c r="U51" i="9" s="1"/>
  <c r="T51" i="9"/>
  <c r="S55" i="9"/>
  <c r="T55" i="9"/>
  <c r="S59" i="9"/>
  <c r="T59" i="9"/>
  <c r="S63" i="9"/>
  <c r="T63" i="9"/>
  <c r="S67" i="9"/>
  <c r="T67" i="9"/>
  <c r="S71" i="9"/>
  <c r="T71" i="9"/>
  <c r="S75" i="9"/>
  <c r="U75" i="9" s="1"/>
  <c r="T75" i="9"/>
  <c r="S79" i="9"/>
  <c r="T79" i="9"/>
  <c r="S83" i="9"/>
  <c r="T83" i="9"/>
  <c r="S87" i="9"/>
  <c r="T87" i="9"/>
  <c r="S91" i="9"/>
  <c r="T91" i="9"/>
  <c r="S95" i="9"/>
  <c r="T95" i="9"/>
  <c r="S99" i="9"/>
  <c r="U99" i="9" s="1"/>
  <c r="T99" i="9"/>
  <c r="S103" i="9"/>
  <c r="T103" i="9"/>
  <c r="S107" i="9"/>
  <c r="T107" i="9"/>
  <c r="S111" i="9"/>
  <c r="T111" i="9"/>
  <c r="S115" i="9"/>
  <c r="T115" i="9"/>
  <c r="S119" i="9"/>
  <c r="T119" i="9"/>
  <c r="S123" i="9"/>
  <c r="U123" i="9" s="1"/>
  <c r="T123" i="9"/>
  <c r="S127" i="9"/>
  <c r="T127" i="9"/>
  <c r="S131" i="9"/>
  <c r="T131" i="9"/>
  <c r="S135" i="9"/>
  <c r="T135" i="9"/>
  <c r="S139" i="9"/>
  <c r="T139" i="9"/>
  <c r="S143" i="9"/>
  <c r="T143" i="9"/>
  <c r="S147" i="9"/>
  <c r="U147" i="9" s="1"/>
  <c r="T147" i="9"/>
  <c r="S151" i="9"/>
  <c r="T151" i="9"/>
  <c r="S155" i="9"/>
  <c r="T155" i="9"/>
  <c r="S159" i="9"/>
  <c r="T159" i="9"/>
  <c r="S163" i="9"/>
  <c r="T163" i="9"/>
  <c r="S167" i="9"/>
  <c r="T167" i="9"/>
  <c r="S171" i="9"/>
  <c r="U171" i="9" s="1"/>
  <c r="T171" i="9"/>
  <c r="S175" i="9"/>
  <c r="T175" i="9"/>
  <c r="S179" i="9"/>
  <c r="T179" i="9"/>
  <c r="S183" i="9"/>
  <c r="T183" i="9"/>
  <c r="S187" i="9"/>
  <c r="T187" i="9"/>
  <c r="S191" i="9"/>
  <c r="T191" i="9"/>
  <c r="S195" i="9"/>
  <c r="U195" i="9" s="1"/>
  <c r="T195" i="9"/>
  <c r="S199" i="9"/>
  <c r="T199" i="9"/>
  <c r="S203" i="9"/>
  <c r="T203" i="9"/>
  <c r="S207" i="9"/>
  <c r="T207" i="9"/>
  <c r="S211" i="9"/>
  <c r="T211" i="9"/>
  <c r="S215" i="9"/>
  <c r="T215" i="9"/>
  <c r="S219" i="9"/>
  <c r="U219" i="9" s="1"/>
  <c r="T219" i="9"/>
  <c r="S223" i="9"/>
  <c r="T223" i="9"/>
  <c r="S227" i="9"/>
  <c r="T227" i="9"/>
  <c r="S231" i="9"/>
  <c r="T231" i="9"/>
  <c r="S235" i="9"/>
  <c r="T235" i="9"/>
  <c r="S239" i="9"/>
  <c r="T239" i="9"/>
  <c r="S243" i="9"/>
  <c r="U243" i="9" s="1"/>
  <c r="T243" i="9"/>
  <c r="S247" i="9"/>
  <c r="T247" i="9"/>
  <c r="S251" i="9"/>
  <c r="T251" i="9"/>
  <c r="S255" i="9"/>
  <c r="T255" i="9"/>
  <c r="S259" i="9"/>
  <c r="T259" i="9"/>
  <c r="S263" i="9"/>
  <c r="T263" i="9"/>
  <c r="S267" i="9"/>
  <c r="U267" i="9" s="1"/>
  <c r="T267" i="9"/>
  <c r="S271" i="9"/>
  <c r="T271" i="9"/>
  <c r="S275" i="9"/>
  <c r="T275" i="9"/>
  <c r="S279" i="9"/>
  <c r="T279" i="9"/>
  <c r="S283" i="9"/>
  <c r="T283" i="9"/>
  <c r="S287" i="9"/>
  <c r="T287" i="9"/>
  <c r="S291" i="9"/>
  <c r="U291" i="9" s="1"/>
  <c r="T291" i="9"/>
  <c r="S295" i="9"/>
  <c r="T295" i="9"/>
  <c r="S299" i="9"/>
  <c r="T299" i="9"/>
  <c r="S303" i="9"/>
  <c r="T303" i="9"/>
  <c r="S307" i="9"/>
  <c r="T307" i="9"/>
  <c r="S311" i="9"/>
  <c r="T311" i="9"/>
  <c r="S315" i="9"/>
  <c r="U315" i="9" s="1"/>
  <c r="T315" i="9"/>
  <c r="S319" i="9"/>
  <c r="T319" i="9"/>
  <c r="S323" i="9"/>
  <c r="T323" i="9"/>
  <c r="S327" i="9"/>
  <c r="T327" i="9"/>
  <c r="S331" i="9"/>
  <c r="T331" i="9"/>
  <c r="S335" i="9"/>
  <c r="T335" i="9"/>
  <c r="S339" i="9"/>
  <c r="U339" i="9" s="1"/>
  <c r="T339" i="9"/>
  <c r="S343" i="9"/>
  <c r="T343" i="9"/>
  <c r="S347" i="9"/>
  <c r="T347" i="9"/>
  <c r="S351" i="9"/>
  <c r="T351" i="9"/>
  <c r="S355" i="9"/>
  <c r="T355" i="9"/>
  <c r="S359" i="9"/>
  <c r="T359" i="9"/>
  <c r="S363" i="9"/>
  <c r="U363" i="9" s="1"/>
  <c r="T363" i="9"/>
  <c r="S367" i="9"/>
  <c r="T367" i="9"/>
  <c r="S371" i="9"/>
  <c r="T371" i="9"/>
  <c r="S375" i="9"/>
  <c r="T375" i="9"/>
  <c r="S379" i="9"/>
  <c r="T379" i="9"/>
  <c r="S383" i="9"/>
  <c r="T383" i="9"/>
  <c r="S387" i="9"/>
  <c r="U387" i="9" s="1"/>
  <c r="T387" i="9"/>
  <c r="S391" i="9"/>
  <c r="T391" i="9"/>
  <c r="S395" i="9"/>
  <c r="T395" i="9"/>
  <c r="S399" i="9"/>
  <c r="T399" i="9"/>
  <c r="S403" i="9"/>
  <c r="T403" i="9"/>
  <c r="S407" i="9"/>
  <c r="T407" i="9"/>
  <c r="S411" i="9"/>
  <c r="U411" i="9" s="1"/>
  <c r="T411" i="9"/>
  <c r="S415" i="9"/>
  <c r="T415" i="9"/>
  <c r="S419" i="9"/>
  <c r="T419" i="9"/>
  <c r="S423" i="9"/>
  <c r="T423" i="9"/>
  <c r="S427" i="9"/>
  <c r="T427" i="9"/>
  <c r="S431" i="9"/>
  <c r="T431" i="9"/>
  <c r="S435" i="9"/>
  <c r="U435" i="9" s="1"/>
  <c r="T435" i="9"/>
  <c r="S439" i="9"/>
  <c r="T439" i="9"/>
  <c r="S443" i="9"/>
  <c r="T443" i="9"/>
  <c r="S447" i="9"/>
  <c r="T447" i="9"/>
  <c r="S451" i="9"/>
  <c r="T451" i="9"/>
  <c r="S455" i="9"/>
  <c r="T455" i="9"/>
  <c r="S459" i="9"/>
  <c r="U459" i="9" s="1"/>
  <c r="T459" i="9"/>
  <c r="S463" i="9"/>
  <c r="T463" i="9"/>
  <c r="S467" i="9"/>
  <c r="T467" i="9"/>
  <c r="S471" i="9"/>
  <c r="T471" i="9"/>
  <c r="S475" i="9"/>
  <c r="T475" i="9"/>
  <c r="S479" i="9"/>
  <c r="T479" i="9"/>
  <c r="S483" i="9"/>
  <c r="U483" i="9" s="1"/>
  <c r="T483" i="9"/>
  <c r="S487" i="9"/>
  <c r="T487" i="9"/>
  <c r="S491" i="9"/>
  <c r="T491" i="9"/>
  <c r="S495" i="9"/>
  <c r="T495" i="9"/>
  <c r="S499" i="9"/>
  <c r="T499" i="9"/>
  <c r="S503" i="9"/>
  <c r="T503" i="9"/>
  <c r="S507" i="9"/>
  <c r="U507" i="9" s="1"/>
  <c r="T507" i="9"/>
  <c r="S511" i="9"/>
  <c r="T511" i="9"/>
  <c r="S515" i="9"/>
  <c r="T515" i="9"/>
  <c r="S519" i="9"/>
  <c r="T519" i="9"/>
  <c r="S523" i="9"/>
  <c r="T523" i="9"/>
  <c r="S527" i="9"/>
  <c r="T527" i="9"/>
  <c r="S531" i="9"/>
  <c r="U531" i="9" s="1"/>
  <c r="T531" i="9"/>
  <c r="S535" i="9"/>
  <c r="T535" i="9"/>
  <c r="S539" i="9"/>
  <c r="T539" i="9"/>
  <c r="S543" i="9"/>
  <c r="T543" i="9"/>
  <c r="S547" i="9"/>
  <c r="T547" i="9"/>
  <c r="S551" i="9"/>
  <c r="T551" i="9"/>
  <c r="S555" i="9"/>
  <c r="U555" i="9" s="1"/>
  <c r="T555" i="9"/>
  <c r="S559" i="9"/>
  <c r="T559" i="9"/>
  <c r="S563" i="9"/>
  <c r="T563" i="9"/>
  <c r="S567" i="9"/>
  <c r="T567" i="9"/>
  <c r="S571" i="9"/>
  <c r="T571" i="9"/>
  <c r="S575" i="9"/>
  <c r="T575" i="9"/>
  <c r="S579" i="9"/>
  <c r="U579" i="9" s="1"/>
  <c r="T579" i="9"/>
  <c r="S583" i="9"/>
  <c r="T583" i="9"/>
  <c r="S587" i="9"/>
  <c r="T587" i="9"/>
  <c r="S591" i="9"/>
  <c r="T591" i="9"/>
  <c r="S595" i="9"/>
  <c r="T595" i="9"/>
  <c r="S599" i="9"/>
  <c r="T599" i="9"/>
  <c r="S603" i="9"/>
  <c r="U603" i="9" s="1"/>
  <c r="T603" i="9"/>
  <c r="S607" i="9"/>
  <c r="T607" i="9"/>
  <c r="S611" i="9"/>
  <c r="T611" i="9"/>
  <c r="S615" i="9"/>
  <c r="T615" i="9"/>
  <c r="S619" i="9"/>
  <c r="T619" i="9"/>
  <c r="S623" i="9"/>
  <c r="T623" i="9"/>
  <c r="S627" i="9"/>
  <c r="U627" i="9" s="1"/>
  <c r="T627" i="9"/>
  <c r="S631" i="9"/>
  <c r="T631" i="9"/>
  <c r="S635" i="9"/>
  <c r="T635" i="9"/>
  <c r="S639" i="9"/>
  <c r="T639" i="9"/>
  <c r="S643" i="9"/>
  <c r="T643" i="9"/>
  <c r="S647" i="9"/>
  <c r="T647" i="9"/>
  <c r="S651" i="9"/>
  <c r="U651" i="9" s="1"/>
  <c r="T651" i="9"/>
  <c r="S655" i="9"/>
  <c r="T655" i="9"/>
  <c r="S659" i="9"/>
  <c r="T659" i="9"/>
  <c r="S663" i="9"/>
  <c r="T663" i="9"/>
  <c r="S667" i="9"/>
  <c r="T667" i="9"/>
  <c r="S671" i="9"/>
  <c r="T671" i="9"/>
  <c r="S675" i="9"/>
  <c r="U675" i="9" s="1"/>
  <c r="T675" i="9"/>
  <c r="S679" i="9"/>
  <c r="T679" i="9"/>
  <c r="S683" i="9"/>
  <c r="T683" i="9"/>
  <c r="S687" i="9"/>
  <c r="T687" i="9"/>
  <c r="S691" i="9"/>
  <c r="T691" i="9"/>
  <c r="S695" i="9"/>
  <c r="T695" i="9"/>
  <c r="S699" i="9"/>
  <c r="U699" i="9" s="1"/>
  <c r="T699" i="9"/>
  <c r="S703" i="9"/>
  <c r="T703" i="9"/>
  <c r="S707" i="9"/>
  <c r="T707" i="9"/>
  <c r="S711" i="9"/>
  <c r="T711" i="9"/>
  <c r="S715" i="9"/>
  <c r="T715" i="9"/>
  <c r="S719" i="9"/>
  <c r="T719" i="9"/>
  <c r="S723" i="9"/>
  <c r="U723" i="9" s="1"/>
  <c r="T723" i="9"/>
  <c r="S727" i="9"/>
  <c r="T727" i="9"/>
  <c r="S731" i="9"/>
  <c r="T731" i="9"/>
  <c r="S735" i="9"/>
  <c r="T735" i="9"/>
  <c r="S739" i="9"/>
  <c r="T739" i="9"/>
  <c r="S743" i="9"/>
  <c r="T743" i="9"/>
  <c r="S747" i="9"/>
  <c r="U747" i="9" s="1"/>
  <c r="T747" i="9"/>
  <c r="S751" i="9"/>
  <c r="T751" i="9"/>
  <c r="S755" i="9"/>
  <c r="T755" i="9"/>
  <c r="S759" i="9"/>
  <c r="T759" i="9"/>
  <c r="S763" i="9"/>
  <c r="T763" i="9"/>
  <c r="S767" i="9"/>
  <c r="T767" i="9"/>
  <c r="S771" i="9"/>
  <c r="U771" i="9" s="1"/>
  <c r="T771" i="9"/>
  <c r="S775" i="9"/>
  <c r="T775" i="9"/>
  <c r="S779" i="9"/>
  <c r="T779" i="9"/>
  <c r="S783" i="9"/>
  <c r="T783" i="9"/>
  <c r="S787" i="9"/>
  <c r="T787" i="9"/>
  <c r="S791" i="9"/>
  <c r="T791" i="9"/>
  <c r="S795" i="9"/>
  <c r="U795" i="9" s="1"/>
  <c r="T795" i="9"/>
  <c r="S799" i="9"/>
  <c r="T799" i="9"/>
  <c r="S803" i="9"/>
  <c r="T803" i="9"/>
  <c r="S807" i="9"/>
  <c r="T807" i="9"/>
  <c r="S811" i="9"/>
  <c r="T811" i="9"/>
  <c r="S815" i="9"/>
  <c r="T815" i="9"/>
  <c r="S819" i="9"/>
  <c r="U819" i="9" s="1"/>
  <c r="T819" i="9"/>
  <c r="S823" i="9"/>
  <c r="T823" i="9"/>
  <c r="S827" i="9"/>
  <c r="T827" i="9"/>
  <c r="S831" i="9"/>
  <c r="T831" i="9"/>
  <c r="S835" i="9"/>
  <c r="T835" i="9"/>
  <c r="S839" i="9"/>
  <c r="T839" i="9"/>
  <c r="S843" i="9"/>
  <c r="U843" i="9" s="1"/>
  <c r="T843" i="9"/>
  <c r="S847" i="9"/>
  <c r="T847" i="9"/>
  <c r="S851" i="9"/>
  <c r="T851" i="9"/>
  <c r="S855" i="9"/>
  <c r="T855" i="9"/>
  <c r="S859" i="9"/>
  <c r="T859" i="9"/>
  <c r="S863" i="9"/>
  <c r="T863" i="9"/>
  <c r="S867" i="9"/>
  <c r="U867" i="9" s="1"/>
  <c r="T867" i="9"/>
  <c r="T871" i="9"/>
  <c r="S871" i="9"/>
  <c r="T875" i="9"/>
  <c r="S875" i="9"/>
  <c r="T879" i="9"/>
  <c r="S879" i="9"/>
  <c r="T883" i="9"/>
  <c r="S883" i="9"/>
  <c r="T887" i="9"/>
  <c r="S887" i="9"/>
  <c r="T891" i="9"/>
  <c r="S891" i="9"/>
  <c r="T895" i="9"/>
  <c r="S895" i="9"/>
  <c r="U895" i="9" s="1"/>
  <c r="T899" i="9"/>
  <c r="S899" i="9"/>
  <c r="T903" i="9"/>
  <c r="S903" i="9"/>
  <c r="T907" i="9"/>
  <c r="S907" i="9"/>
  <c r="T911" i="9"/>
  <c r="S911" i="9"/>
  <c r="S915" i="9"/>
  <c r="U915" i="9" s="1"/>
  <c r="T915" i="9"/>
  <c r="S919" i="9"/>
  <c r="T919" i="9"/>
  <c r="S923" i="9"/>
  <c r="T923" i="9"/>
  <c r="S927" i="9"/>
  <c r="T927" i="9"/>
  <c r="S931" i="9"/>
  <c r="T931" i="9"/>
  <c r="S935" i="9"/>
  <c r="T935" i="9"/>
  <c r="S939" i="9"/>
  <c r="U939" i="9" s="1"/>
  <c r="T939" i="9"/>
  <c r="S943" i="9"/>
  <c r="T943" i="9"/>
  <c r="S947" i="9"/>
  <c r="T947" i="9"/>
  <c r="S951" i="9"/>
  <c r="T951" i="9"/>
  <c r="S955" i="9"/>
  <c r="T955" i="9"/>
  <c r="S959" i="9"/>
  <c r="T959" i="9"/>
  <c r="S963" i="9"/>
  <c r="U963" i="9" s="1"/>
  <c r="T963" i="9"/>
  <c r="S967" i="9"/>
  <c r="T967" i="9"/>
  <c r="S971" i="9"/>
  <c r="T971" i="9"/>
  <c r="S975" i="9"/>
  <c r="T975" i="9"/>
  <c r="S979" i="9"/>
  <c r="T979" i="9"/>
  <c r="S983" i="9"/>
  <c r="T983" i="9"/>
  <c r="S987" i="9"/>
  <c r="U987" i="9" s="1"/>
  <c r="T987" i="9"/>
  <c r="S991" i="9"/>
  <c r="T991" i="9"/>
  <c r="S995" i="9"/>
  <c r="T995" i="9"/>
  <c r="S999" i="9"/>
  <c r="T999" i="9"/>
  <c r="S1003" i="9"/>
  <c r="T1003" i="9"/>
  <c r="S1007" i="9"/>
  <c r="T1007" i="9"/>
  <c r="S1011" i="9"/>
  <c r="U1011" i="9" s="1"/>
  <c r="T1011" i="9"/>
  <c r="S1015" i="9"/>
  <c r="T1015" i="9"/>
  <c r="S1019" i="9"/>
  <c r="T1019" i="9"/>
  <c r="S1023" i="9"/>
  <c r="T1023" i="9"/>
  <c r="S1027" i="9"/>
  <c r="T1027" i="9"/>
  <c r="S1031" i="9"/>
  <c r="T1031" i="9"/>
  <c r="S1035" i="9"/>
  <c r="U1035" i="9" s="1"/>
  <c r="T1035" i="9"/>
  <c r="S1039" i="9"/>
  <c r="T1039" i="9"/>
  <c r="S1043" i="9"/>
  <c r="T1043" i="9"/>
  <c r="S1047" i="9"/>
  <c r="T1047" i="9"/>
  <c r="S1051" i="9"/>
  <c r="T1051" i="9"/>
  <c r="S1055" i="9"/>
  <c r="T1055" i="9"/>
  <c r="S1059" i="9"/>
  <c r="U1059" i="9" s="1"/>
  <c r="T1059" i="9"/>
  <c r="S1063" i="9"/>
  <c r="T1063" i="9"/>
  <c r="S1067" i="9"/>
  <c r="T1067" i="9"/>
  <c r="S1071" i="9"/>
  <c r="T1071" i="9"/>
  <c r="S1075" i="9"/>
  <c r="T1075" i="9"/>
  <c r="S1079" i="9"/>
  <c r="T1079" i="9"/>
  <c r="S1083" i="9"/>
  <c r="U1083" i="9" s="1"/>
  <c r="T1083" i="9"/>
  <c r="S1087" i="9"/>
  <c r="T1087" i="9"/>
  <c r="S1091" i="9"/>
  <c r="T1091" i="9"/>
  <c r="S1095" i="9"/>
  <c r="T1095" i="9"/>
  <c r="S1099" i="9"/>
  <c r="T1099" i="9"/>
  <c r="S1103" i="9"/>
  <c r="T1103" i="9"/>
  <c r="S1107" i="9"/>
  <c r="U1107" i="9" s="1"/>
  <c r="T1107" i="9"/>
  <c r="S1111" i="9"/>
  <c r="T1111" i="9"/>
  <c r="S1115" i="9"/>
  <c r="T1115" i="9"/>
  <c r="S1119" i="9"/>
  <c r="T1119" i="9"/>
  <c r="S1123" i="9"/>
  <c r="T1123" i="9"/>
  <c r="S1127" i="9"/>
  <c r="T1127" i="9"/>
  <c r="S1131" i="9"/>
  <c r="U1131" i="9" s="1"/>
  <c r="T1131" i="9"/>
  <c r="S1135" i="9"/>
  <c r="T1135" i="9"/>
  <c r="S1139" i="9"/>
  <c r="T1139" i="9"/>
  <c r="S1143" i="9"/>
  <c r="T1143" i="9"/>
  <c r="S1147" i="9"/>
  <c r="T1147" i="9"/>
  <c r="S1151" i="9"/>
  <c r="T1151" i="9"/>
  <c r="S1155" i="9"/>
  <c r="U1155" i="9" s="1"/>
  <c r="T1155" i="9"/>
  <c r="S1159" i="9"/>
  <c r="T1159" i="9"/>
  <c r="S1163" i="9"/>
  <c r="T1163" i="9"/>
  <c r="S1167" i="9"/>
  <c r="T1167" i="9"/>
  <c r="S1171" i="9"/>
  <c r="T1171" i="9"/>
  <c r="S1175" i="9"/>
  <c r="T1175" i="9"/>
  <c r="S1179" i="9"/>
  <c r="U1179" i="9" s="1"/>
  <c r="T1179" i="9"/>
  <c r="S1183" i="9"/>
  <c r="T1183" i="9"/>
  <c r="S1187" i="9"/>
  <c r="T1187" i="9"/>
  <c r="S1191" i="9"/>
  <c r="T1191" i="9"/>
  <c r="S1195" i="9"/>
  <c r="T1195" i="9"/>
  <c r="S1199" i="9"/>
  <c r="T1199" i="9"/>
  <c r="S1203" i="9"/>
  <c r="U1203" i="9" s="1"/>
  <c r="T1203" i="9"/>
  <c r="S1207" i="9"/>
  <c r="T1207" i="9"/>
  <c r="S1211" i="9"/>
  <c r="T1211" i="9"/>
  <c r="S1215" i="9"/>
  <c r="T1215" i="9"/>
  <c r="S1219" i="9"/>
  <c r="T1219" i="9"/>
  <c r="S1223" i="9"/>
  <c r="T1223" i="9"/>
  <c r="S1227" i="9"/>
  <c r="U1227" i="9" s="1"/>
  <c r="T1227" i="9"/>
  <c r="S1231" i="9"/>
  <c r="T1231" i="9"/>
  <c r="S1235" i="9"/>
  <c r="T1235" i="9"/>
  <c r="S1239" i="9"/>
  <c r="T1239" i="9"/>
  <c r="S1243" i="9"/>
  <c r="T1243" i="9"/>
  <c r="S1247" i="9"/>
  <c r="T1247" i="9"/>
  <c r="S1251" i="9"/>
  <c r="U1251" i="9" s="1"/>
  <c r="T1251" i="9"/>
  <c r="S1255" i="9"/>
  <c r="T1255" i="9"/>
  <c r="S1259" i="9"/>
  <c r="T1259" i="9"/>
  <c r="S1263" i="9"/>
  <c r="T1263" i="9"/>
  <c r="S1267" i="9"/>
  <c r="T1267" i="9"/>
  <c r="S1271" i="9"/>
  <c r="T1271" i="9"/>
  <c r="S1275" i="9"/>
  <c r="U1275" i="9" s="1"/>
  <c r="T1275" i="9"/>
  <c r="S1279" i="9"/>
  <c r="T1279" i="9"/>
  <c r="S1283" i="9"/>
  <c r="T1283" i="9"/>
  <c r="S1287" i="9"/>
  <c r="T1287" i="9"/>
  <c r="S1291" i="9"/>
  <c r="T1291" i="9"/>
  <c r="S1295" i="9"/>
  <c r="T1295" i="9"/>
  <c r="S1299" i="9"/>
  <c r="U1299" i="9" s="1"/>
  <c r="T1299" i="9"/>
  <c r="S1303" i="9"/>
  <c r="T1303" i="9"/>
  <c r="S1307" i="9"/>
  <c r="T1307" i="9"/>
  <c r="S1311" i="9"/>
  <c r="T1311" i="9"/>
  <c r="S1315" i="9"/>
  <c r="T1315" i="9"/>
  <c r="S1319" i="9"/>
  <c r="T1319" i="9"/>
  <c r="S1323" i="9"/>
  <c r="U1323" i="9" s="1"/>
  <c r="T1323" i="9"/>
  <c r="S1327" i="9"/>
  <c r="T1327" i="9"/>
  <c r="S1331" i="9"/>
  <c r="T1331" i="9"/>
  <c r="S1335" i="9"/>
  <c r="T1335" i="9"/>
  <c r="S1339" i="9"/>
  <c r="T1339" i="9"/>
  <c r="S1343" i="9"/>
  <c r="T1343" i="9"/>
  <c r="S1347" i="9"/>
  <c r="U1347" i="9" s="1"/>
  <c r="T1347" i="9"/>
  <c r="S1351" i="9"/>
  <c r="T1351" i="9"/>
  <c r="S1355" i="9"/>
  <c r="T1355" i="9"/>
  <c r="S1359" i="9"/>
  <c r="T1359" i="9"/>
  <c r="S1363" i="9"/>
  <c r="T1363" i="9"/>
  <c r="S1367" i="9"/>
  <c r="T1367" i="9"/>
  <c r="S1371" i="9"/>
  <c r="U1371" i="9" s="1"/>
  <c r="T1371" i="9"/>
  <c r="S1375" i="9"/>
  <c r="T1375" i="9"/>
  <c r="S1379" i="9"/>
  <c r="T1379" i="9"/>
  <c r="S1383" i="9"/>
  <c r="T1383" i="9"/>
  <c r="S1387" i="9"/>
  <c r="T1387" i="9"/>
  <c r="S1391" i="9"/>
  <c r="T1391" i="9"/>
  <c r="S1395" i="9"/>
  <c r="U1395" i="9" s="1"/>
  <c r="T1395" i="9"/>
  <c r="S1399" i="9"/>
  <c r="T1399" i="9"/>
  <c r="S1403" i="9"/>
  <c r="T1403" i="9"/>
  <c r="S1407" i="9"/>
  <c r="T1407" i="9"/>
  <c r="S1411" i="9"/>
  <c r="T1411" i="9"/>
  <c r="S1415" i="9"/>
  <c r="T1415" i="9"/>
  <c r="S1419" i="9"/>
  <c r="U1419" i="9" s="1"/>
  <c r="T1419" i="9"/>
  <c r="S1423" i="9"/>
  <c r="T1423" i="9"/>
  <c r="S1427" i="9"/>
  <c r="T1427" i="9"/>
  <c r="S1431" i="9"/>
  <c r="T1431" i="9"/>
  <c r="S1435" i="9"/>
  <c r="T1435" i="9"/>
  <c r="S1439" i="9"/>
  <c r="T1439" i="9"/>
  <c r="S1443" i="9"/>
  <c r="U1443" i="9" s="1"/>
  <c r="T1443" i="9"/>
  <c r="S1447" i="9"/>
  <c r="T1447" i="9"/>
  <c r="S1451" i="9"/>
  <c r="T1451" i="9"/>
  <c r="S1455" i="9"/>
  <c r="T1455" i="9"/>
  <c r="S1459" i="9"/>
  <c r="T1459" i="9"/>
  <c r="S1463" i="9"/>
  <c r="T1463" i="9"/>
  <c r="S1467" i="9"/>
  <c r="U1467" i="9" s="1"/>
  <c r="T1467" i="9"/>
  <c r="S1471" i="9"/>
  <c r="T1471" i="9"/>
  <c r="S1475" i="9"/>
  <c r="T1475" i="9"/>
  <c r="S1479" i="9"/>
  <c r="T1479" i="9"/>
  <c r="S1483" i="9"/>
  <c r="T1483" i="9"/>
  <c r="S1487" i="9"/>
  <c r="T1487" i="9"/>
  <c r="S1491" i="9"/>
  <c r="U1491" i="9" s="1"/>
  <c r="T1491" i="9"/>
  <c r="S1495" i="9"/>
  <c r="T1495" i="9"/>
  <c r="S1499" i="9"/>
  <c r="T1499" i="9"/>
  <c r="S1503" i="9"/>
  <c r="T1503" i="9"/>
  <c r="S1507" i="9"/>
  <c r="T1507" i="9"/>
  <c r="S1511" i="9"/>
  <c r="T1511" i="9"/>
  <c r="S1515" i="9"/>
  <c r="U1515" i="9" s="1"/>
  <c r="T1515" i="9"/>
  <c r="S1519" i="9"/>
  <c r="T1519" i="9"/>
  <c r="S1523" i="9"/>
  <c r="T1523" i="9"/>
  <c r="S1527" i="9"/>
  <c r="T1527" i="9"/>
  <c r="S1531" i="9"/>
  <c r="T1531" i="9"/>
  <c r="S1535" i="9"/>
  <c r="T1535" i="9"/>
  <c r="S1539" i="9"/>
  <c r="U1539" i="9" s="1"/>
  <c r="T1539" i="9"/>
  <c r="S1543" i="9"/>
  <c r="T1543" i="9"/>
  <c r="S1547" i="9"/>
  <c r="T1547" i="9"/>
  <c r="S1551" i="9"/>
  <c r="T1551" i="9"/>
  <c r="S1555" i="9"/>
  <c r="T1555" i="9"/>
  <c r="S1559" i="9"/>
  <c r="T1559" i="9"/>
  <c r="S1563" i="9"/>
  <c r="U1563" i="9" s="1"/>
  <c r="T1563" i="9"/>
  <c r="S1567" i="9"/>
  <c r="T1567" i="9"/>
  <c r="S1571" i="9"/>
  <c r="T1571" i="9"/>
  <c r="S1575" i="9"/>
  <c r="T1575" i="9"/>
  <c r="S1579" i="9"/>
  <c r="T1579" i="9"/>
  <c r="S1583" i="9"/>
  <c r="T1583" i="9"/>
  <c r="S1587" i="9"/>
  <c r="U1587" i="9" s="1"/>
  <c r="T1587" i="9"/>
  <c r="T1591" i="9"/>
  <c r="S1591" i="9"/>
  <c r="S1595" i="9"/>
  <c r="T1595" i="9"/>
  <c r="T1599" i="9"/>
  <c r="S1599" i="9"/>
  <c r="T1603" i="9"/>
  <c r="S1603" i="9"/>
  <c r="T1607" i="9"/>
  <c r="S1607" i="9"/>
  <c r="T1611" i="9"/>
  <c r="S1611" i="9"/>
  <c r="T1615" i="9"/>
  <c r="S1615" i="9"/>
  <c r="U1615" i="9" s="1"/>
  <c r="T1619" i="9"/>
  <c r="S1619" i="9"/>
  <c r="T1623" i="9"/>
  <c r="S1623" i="9"/>
  <c r="T1627" i="9"/>
  <c r="S1627" i="9"/>
  <c r="T1631" i="9"/>
  <c r="S1631" i="9"/>
  <c r="U1631" i="9" s="1"/>
  <c r="T1635" i="9"/>
  <c r="S1635" i="9"/>
  <c r="T1639" i="9"/>
  <c r="S1639" i="9"/>
  <c r="T1643" i="9"/>
  <c r="S1643" i="9"/>
  <c r="T1647" i="9"/>
  <c r="S1647" i="9"/>
  <c r="T1651" i="9"/>
  <c r="S1651" i="9"/>
  <c r="T1655" i="9"/>
  <c r="S1655" i="9"/>
  <c r="T1659" i="9"/>
  <c r="S1659" i="9"/>
  <c r="T1663" i="9"/>
  <c r="S1663" i="9"/>
  <c r="U1663" i="9" s="1"/>
  <c r="T1667" i="9"/>
  <c r="S1667" i="9"/>
  <c r="T1671" i="9"/>
  <c r="S1671" i="9"/>
  <c r="T1675" i="9"/>
  <c r="S1675" i="9"/>
  <c r="T1679" i="9"/>
  <c r="S1679" i="9"/>
  <c r="U1679" i="9" s="1"/>
  <c r="T1683" i="9"/>
  <c r="S1683" i="9"/>
  <c r="T1687" i="9"/>
  <c r="S1687" i="9"/>
  <c r="T1691" i="9"/>
  <c r="S1691" i="9"/>
  <c r="T1695" i="9"/>
  <c r="S1695" i="9"/>
  <c r="T1699" i="9"/>
  <c r="S1699" i="9"/>
  <c r="T1703" i="9"/>
  <c r="S1703" i="9"/>
  <c r="T1707" i="9"/>
  <c r="S1707" i="9"/>
  <c r="T1711" i="9"/>
  <c r="S1711" i="9"/>
  <c r="U1711" i="9" s="1"/>
  <c r="T1715" i="9"/>
  <c r="S1715" i="9"/>
  <c r="T1719" i="9"/>
  <c r="S1719" i="9"/>
  <c r="T1723" i="9"/>
  <c r="S1723" i="9"/>
  <c r="T1727" i="9"/>
  <c r="S1727" i="9"/>
  <c r="U1727" i="9" s="1"/>
  <c r="T1731" i="9"/>
  <c r="S1731" i="9"/>
  <c r="T1735" i="9"/>
  <c r="S1735" i="9"/>
  <c r="S1739" i="9"/>
  <c r="T1739" i="9"/>
  <c r="S1743" i="9"/>
  <c r="T1743" i="9"/>
  <c r="S1747" i="9"/>
  <c r="T1747" i="9"/>
  <c r="S1751" i="9"/>
  <c r="T1751" i="9"/>
  <c r="S1755" i="9"/>
  <c r="U1755" i="9" s="1"/>
  <c r="T1755" i="9"/>
  <c r="S1759" i="9"/>
  <c r="T1759" i="9"/>
  <c r="S1763" i="9"/>
  <c r="T1763" i="9"/>
  <c r="S1767" i="9"/>
  <c r="T1767" i="9"/>
  <c r="S1771" i="9"/>
  <c r="T1771" i="9"/>
  <c r="S1775" i="9"/>
  <c r="T1775" i="9"/>
  <c r="S1779" i="9"/>
  <c r="U1779" i="9" s="1"/>
  <c r="T1779" i="9"/>
  <c r="S1783" i="9"/>
  <c r="T1783" i="9"/>
  <c r="S1787" i="9"/>
  <c r="T1787" i="9"/>
  <c r="S1791" i="9"/>
  <c r="T1791" i="9"/>
  <c r="S1795" i="9"/>
  <c r="T1795" i="9"/>
  <c r="S1799" i="9"/>
  <c r="T1799" i="9"/>
  <c r="S1803" i="9"/>
  <c r="U1803" i="9" s="1"/>
  <c r="T1803" i="9"/>
  <c r="S1807" i="9"/>
  <c r="T1807" i="9"/>
  <c r="S1811" i="9"/>
  <c r="T1811" i="9"/>
  <c r="S1815" i="9"/>
  <c r="T1815" i="9"/>
  <c r="S1819" i="9"/>
  <c r="T1819" i="9"/>
  <c r="S1823" i="9"/>
  <c r="T1823" i="9"/>
  <c r="S1827" i="9"/>
  <c r="U1827" i="9" s="1"/>
  <c r="T1827" i="9"/>
  <c r="S1831" i="9"/>
  <c r="T1831" i="9"/>
  <c r="S1835" i="9"/>
  <c r="T1835" i="9"/>
  <c r="S1839" i="9"/>
  <c r="T1839" i="9"/>
  <c r="S1843" i="9"/>
  <c r="T1843" i="9"/>
  <c r="S1847" i="9"/>
  <c r="T1847" i="9"/>
  <c r="S1851" i="9"/>
  <c r="U1851" i="9" s="1"/>
  <c r="T1851" i="9"/>
  <c r="S1855" i="9"/>
  <c r="T1855" i="9"/>
  <c r="S1859" i="9"/>
  <c r="T1859" i="9"/>
  <c r="S1863" i="9"/>
  <c r="T1863" i="9"/>
  <c r="S1867" i="9"/>
  <c r="T1867" i="9"/>
  <c r="S1871" i="9"/>
  <c r="T1871" i="9"/>
  <c r="S1875" i="9"/>
  <c r="U1875" i="9" s="1"/>
  <c r="T1875" i="9"/>
  <c r="S1879" i="9"/>
  <c r="T1879" i="9"/>
  <c r="S1883" i="9"/>
  <c r="T1883" i="9"/>
  <c r="S1887" i="9"/>
  <c r="T1887" i="9"/>
  <c r="S1891" i="9"/>
  <c r="T1891" i="9"/>
  <c r="S1895" i="9"/>
  <c r="T1895" i="9"/>
  <c r="S1899" i="9"/>
  <c r="U1899" i="9" s="1"/>
  <c r="T1899" i="9"/>
  <c r="S1903" i="9"/>
  <c r="T1903" i="9"/>
  <c r="S1907" i="9"/>
  <c r="T1907" i="9"/>
  <c r="S1911" i="9"/>
  <c r="T1911" i="9"/>
  <c r="S1915" i="9"/>
  <c r="T1915" i="9"/>
  <c r="S1919" i="9"/>
  <c r="T1919" i="9"/>
  <c r="S1923" i="9"/>
  <c r="U1923" i="9" s="1"/>
  <c r="T1923" i="9"/>
  <c r="S1927" i="9"/>
  <c r="T1927" i="9"/>
  <c r="S1931" i="9"/>
  <c r="T1931" i="9"/>
  <c r="S1935" i="9"/>
  <c r="T1935" i="9"/>
  <c r="S1939" i="9"/>
  <c r="T1939" i="9"/>
  <c r="S1943" i="9"/>
  <c r="T1943" i="9"/>
  <c r="S1947" i="9"/>
  <c r="U1947" i="9" s="1"/>
  <c r="T1947" i="9"/>
  <c r="S1951" i="9"/>
  <c r="T1951" i="9"/>
  <c r="S1955" i="9"/>
  <c r="T1955" i="9"/>
  <c r="S1959" i="9"/>
  <c r="T1959" i="9"/>
  <c r="S1963" i="9"/>
  <c r="T1963" i="9"/>
  <c r="S1967" i="9"/>
  <c r="T1967" i="9"/>
  <c r="S1971" i="9"/>
  <c r="U1971" i="9" s="1"/>
  <c r="T1971" i="9"/>
  <c r="S1975" i="9"/>
  <c r="T1975" i="9"/>
  <c r="S1979" i="9"/>
  <c r="T1979" i="9"/>
  <c r="S1983" i="9"/>
  <c r="T1983" i="9"/>
  <c r="S1987" i="9"/>
  <c r="T1987" i="9"/>
  <c r="S1991" i="9"/>
  <c r="T1991" i="9"/>
  <c r="S1995" i="9"/>
  <c r="U1995" i="9" s="1"/>
  <c r="T1995" i="9"/>
  <c r="S1999" i="9"/>
  <c r="T1999" i="9"/>
  <c r="S2003" i="9"/>
  <c r="T2003" i="9"/>
  <c r="S2007" i="9"/>
  <c r="T2007" i="9"/>
  <c r="S2011" i="9"/>
  <c r="T2011" i="9"/>
  <c r="S2015" i="9"/>
  <c r="T2015" i="9"/>
  <c r="S2019" i="9"/>
  <c r="U2019" i="9" s="1"/>
  <c r="T2019" i="9"/>
  <c r="S2023" i="9"/>
  <c r="T2023" i="9"/>
  <c r="S2027" i="9"/>
  <c r="T2027" i="9"/>
  <c r="S2031" i="9"/>
  <c r="T2031" i="9"/>
  <c r="S2035" i="9"/>
  <c r="T2035" i="9"/>
  <c r="S2039" i="9"/>
  <c r="T2039" i="9"/>
  <c r="S2043" i="9"/>
  <c r="U2043" i="9" s="1"/>
  <c r="T2043" i="9"/>
  <c r="S2047" i="9"/>
  <c r="T2047" i="9"/>
  <c r="S2051" i="9"/>
  <c r="T2051" i="9"/>
  <c r="S2055" i="9"/>
  <c r="T2055" i="9"/>
  <c r="S2059" i="9"/>
  <c r="T2059" i="9"/>
  <c r="S2063" i="9"/>
  <c r="T2063" i="9"/>
  <c r="S2067" i="9"/>
  <c r="U2067" i="9" s="1"/>
  <c r="T2067" i="9"/>
  <c r="S2071" i="9"/>
  <c r="T2071" i="9"/>
  <c r="S2075" i="9"/>
  <c r="T2075" i="9"/>
  <c r="S2079" i="9"/>
  <c r="T2079" i="9"/>
  <c r="S2083" i="9"/>
  <c r="T2083" i="9"/>
  <c r="S2087" i="9"/>
  <c r="T2087" i="9"/>
  <c r="S2091" i="9"/>
  <c r="U2091" i="9" s="1"/>
  <c r="T2091" i="9"/>
  <c r="S2095" i="9"/>
  <c r="T2095" i="9"/>
  <c r="S2099" i="9"/>
  <c r="T2099" i="9"/>
  <c r="S2103" i="9"/>
  <c r="T2103" i="9"/>
  <c r="S2107" i="9"/>
  <c r="T2107" i="9"/>
  <c r="S2111" i="9"/>
  <c r="T2111" i="9"/>
  <c r="S2115" i="9"/>
  <c r="U2115" i="9" s="1"/>
  <c r="T2115" i="9"/>
  <c r="S2119" i="9"/>
  <c r="T2119" i="9"/>
  <c r="S2123" i="9"/>
  <c r="T2123" i="9"/>
  <c r="S2127" i="9"/>
  <c r="T2127" i="9"/>
  <c r="S2131" i="9"/>
  <c r="T2131" i="9"/>
  <c r="S2135" i="9"/>
  <c r="T2135" i="9"/>
  <c r="S2139" i="9"/>
  <c r="U2139" i="9" s="1"/>
  <c r="T2139" i="9"/>
  <c r="S2143" i="9"/>
  <c r="T2143" i="9"/>
  <c r="S2147" i="9"/>
  <c r="T2147" i="9"/>
  <c r="S2151" i="9"/>
  <c r="T2151" i="9"/>
  <c r="S2155" i="9"/>
  <c r="T2155" i="9"/>
  <c r="S2159" i="9"/>
  <c r="T2159" i="9"/>
  <c r="S2163" i="9"/>
  <c r="U2163" i="9" s="1"/>
  <c r="T2163" i="9"/>
  <c r="S2167" i="9"/>
  <c r="T2167" i="9"/>
  <c r="S2171" i="9"/>
  <c r="T2171" i="9"/>
  <c r="S2175" i="9"/>
  <c r="T2175" i="9"/>
  <c r="S2179" i="9"/>
  <c r="T2179" i="9"/>
  <c r="S2183" i="9"/>
  <c r="T2183" i="9"/>
  <c r="S2187" i="9"/>
  <c r="U2187" i="9" s="1"/>
  <c r="T2187" i="9"/>
  <c r="S2191" i="9"/>
  <c r="T2191" i="9"/>
  <c r="S2195" i="9"/>
  <c r="T2195" i="9"/>
  <c r="S2199" i="9"/>
  <c r="T2199" i="9"/>
  <c r="S2203" i="9"/>
  <c r="T2203" i="9"/>
  <c r="S2207" i="9"/>
  <c r="T2207" i="9"/>
  <c r="S2211" i="9"/>
  <c r="U2211" i="9" s="1"/>
  <c r="T2211" i="9"/>
  <c r="S2215" i="9"/>
  <c r="T2215" i="9"/>
  <c r="S2219" i="9"/>
  <c r="T2219" i="9"/>
  <c r="S2223" i="9"/>
  <c r="T2223" i="9"/>
  <c r="S2227" i="9"/>
  <c r="T2227" i="9"/>
  <c r="S2231" i="9"/>
  <c r="T2231" i="9"/>
  <c r="S2235" i="9"/>
  <c r="U2235" i="9" s="1"/>
  <c r="T2235" i="9"/>
  <c r="S2239" i="9"/>
  <c r="T2239" i="9"/>
  <c r="S2243" i="9"/>
  <c r="T2243" i="9"/>
  <c r="S2247" i="9"/>
  <c r="T2247" i="9"/>
  <c r="S2251" i="9"/>
  <c r="T2251" i="9"/>
  <c r="S2255" i="9"/>
  <c r="T2255" i="9"/>
  <c r="S2259" i="9"/>
  <c r="U2259" i="9" s="1"/>
  <c r="T2259" i="9"/>
  <c r="S2263" i="9"/>
  <c r="T2263" i="9"/>
  <c r="S2267" i="9"/>
  <c r="T2267" i="9"/>
  <c r="S2271" i="9"/>
  <c r="T2271" i="9"/>
  <c r="S2275" i="9"/>
  <c r="T2275" i="9"/>
  <c r="S2279" i="9"/>
  <c r="T2279" i="9"/>
  <c r="S2283" i="9"/>
  <c r="U2283" i="9" s="1"/>
  <c r="T2283" i="9"/>
  <c r="S2287" i="9"/>
  <c r="T2287" i="9"/>
  <c r="S2291" i="9"/>
  <c r="T2291" i="9"/>
  <c r="S2295" i="9"/>
  <c r="T2295" i="9"/>
  <c r="S2299" i="9"/>
  <c r="T2299" i="9"/>
  <c r="S2303" i="9"/>
  <c r="T2303" i="9"/>
  <c r="S2307" i="9"/>
  <c r="U2307" i="9" s="1"/>
  <c r="T2307" i="9"/>
  <c r="S2311" i="9"/>
  <c r="T2311" i="9"/>
  <c r="S2315" i="9"/>
  <c r="T2315" i="9"/>
  <c r="S2319" i="9"/>
  <c r="T2319" i="9"/>
  <c r="S2323" i="9"/>
  <c r="T2323" i="9"/>
  <c r="S2327" i="9"/>
  <c r="T2327" i="9"/>
  <c r="S2331" i="9"/>
  <c r="U2331" i="9" s="1"/>
  <c r="T2331" i="9"/>
  <c r="S2335" i="9"/>
  <c r="T2335" i="9"/>
  <c r="S2339" i="9"/>
  <c r="T2339" i="9"/>
  <c r="S2343" i="9"/>
  <c r="T2343" i="9"/>
  <c r="S2347" i="9"/>
  <c r="T2347" i="9"/>
  <c r="S2351" i="9"/>
  <c r="T2351" i="9"/>
  <c r="S2355" i="9"/>
  <c r="U2355" i="9" s="1"/>
  <c r="T2355" i="9"/>
  <c r="S2359" i="9"/>
  <c r="T2359" i="9"/>
  <c r="S2363" i="9"/>
  <c r="T2363" i="9"/>
  <c r="S2367" i="9"/>
  <c r="T2367" i="9"/>
  <c r="S2371" i="9"/>
  <c r="T2371" i="9"/>
  <c r="S2375" i="9"/>
  <c r="T2375" i="9"/>
  <c r="S2379" i="9"/>
  <c r="U2379" i="9" s="1"/>
  <c r="T2379" i="9"/>
  <c r="S2383" i="9"/>
  <c r="T2383" i="9"/>
  <c r="S2387" i="9"/>
  <c r="T2387" i="9"/>
  <c r="S2391" i="9"/>
  <c r="T2391" i="9"/>
  <c r="S2395" i="9"/>
  <c r="T2395" i="9"/>
  <c r="S2399" i="9"/>
  <c r="T2399" i="9"/>
  <c r="S2403" i="9"/>
  <c r="U2403" i="9" s="1"/>
  <c r="T2403" i="9"/>
  <c r="S2407" i="9"/>
  <c r="T2407" i="9"/>
  <c r="S2411" i="9"/>
  <c r="T2411" i="9"/>
  <c r="S2415" i="9"/>
  <c r="T2415" i="9"/>
  <c r="S2419" i="9"/>
  <c r="T2419" i="9"/>
  <c r="S2423" i="9"/>
  <c r="T2423" i="9"/>
  <c r="S2427" i="9"/>
  <c r="U2427" i="9" s="1"/>
  <c r="T2427" i="9"/>
  <c r="S2431" i="9"/>
  <c r="T2431" i="9"/>
  <c r="S2435" i="9"/>
  <c r="T2435" i="9"/>
  <c r="S2439" i="9"/>
  <c r="T2439" i="9"/>
  <c r="S2443" i="9"/>
  <c r="T2443" i="9"/>
  <c r="S2447" i="9"/>
  <c r="T2447" i="9"/>
  <c r="S2451" i="9"/>
  <c r="U2451" i="9" s="1"/>
  <c r="T2451" i="9"/>
  <c r="S2455" i="9"/>
  <c r="T2455" i="9"/>
  <c r="S2459" i="9"/>
  <c r="T2459" i="9"/>
  <c r="S2463" i="9"/>
  <c r="T2463" i="9"/>
  <c r="S2467" i="9"/>
  <c r="T2467" i="9"/>
  <c r="S2471" i="9"/>
  <c r="T2471" i="9"/>
  <c r="S2475" i="9"/>
  <c r="U2475" i="9" s="1"/>
  <c r="T2475" i="9"/>
  <c r="S2479" i="9"/>
  <c r="T2479" i="9"/>
  <c r="S2483" i="9"/>
  <c r="T2483" i="9"/>
  <c r="S2487" i="9"/>
  <c r="T2487" i="9"/>
  <c r="S2491" i="9"/>
  <c r="T2491" i="9"/>
  <c r="S2495" i="9"/>
  <c r="T2495" i="9"/>
  <c r="S2499" i="9"/>
  <c r="U2499" i="9" s="1"/>
  <c r="T2499" i="9"/>
  <c r="S2503" i="9"/>
  <c r="T2503" i="9"/>
  <c r="S2507" i="9"/>
  <c r="T2507" i="9"/>
  <c r="S2511" i="9"/>
  <c r="T2511" i="9"/>
  <c r="S2515" i="9"/>
  <c r="T2515" i="9"/>
  <c r="S2519" i="9"/>
  <c r="T2519" i="9"/>
  <c r="S2523" i="9"/>
  <c r="U2523" i="9" s="1"/>
  <c r="T2523" i="9"/>
  <c r="S2527" i="9"/>
  <c r="T2527" i="9"/>
  <c r="S2531" i="9"/>
  <c r="T2531" i="9"/>
  <c r="S2535" i="9"/>
  <c r="T2535" i="9"/>
  <c r="S2539" i="9"/>
  <c r="T2539" i="9"/>
  <c r="S2543" i="9"/>
  <c r="T2543" i="9"/>
  <c r="S2547" i="9"/>
  <c r="U2547" i="9" s="1"/>
  <c r="T2547" i="9"/>
  <c r="S2551" i="9"/>
  <c r="T2551" i="9"/>
  <c r="S2555" i="9"/>
  <c r="T2555" i="9"/>
  <c r="S2559" i="9"/>
  <c r="T2559" i="9"/>
  <c r="S2563" i="9"/>
  <c r="T2563" i="9"/>
  <c r="S2567" i="9"/>
  <c r="T2567" i="9"/>
  <c r="S2571" i="9"/>
  <c r="U2571" i="9" s="1"/>
  <c r="T2571" i="9"/>
  <c r="S2575" i="9"/>
  <c r="T2575" i="9"/>
  <c r="S2579" i="9"/>
  <c r="T2579" i="9"/>
  <c r="S2583" i="9"/>
  <c r="T2583" i="9"/>
  <c r="S2587" i="9"/>
  <c r="T2587" i="9"/>
  <c r="S2591" i="9"/>
  <c r="T2591" i="9"/>
  <c r="S2595" i="9"/>
  <c r="U2595" i="9" s="1"/>
  <c r="T2595" i="9"/>
  <c r="S2599" i="9"/>
  <c r="T2599" i="9"/>
  <c r="S2603" i="9"/>
  <c r="T2603" i="9"/>
  <c r="S2607" i="9"/>
  <c r="T2607" i="9"/>
  <c r="S2611" i="9"/>
  <c r="T2611" i="9"/>
  <c r="S2615" i="9"/>
  <c r="T2615" i="9"/>
  <c r="S2619" i="9"/>
  <c r="U2619" i="9" s="1"/>
  <c r="T2619" i="9"/>
  <c r="S2623" i="9"/>
  <c r="T2623" i="9"/>
  <c r="S2627" i="9"/>
  <c r="T2627" i="9"/>
  <c r="S2631" i="9"/>
  <c r="T2631" i="9"/>
  <c r="S2635" i="9"/>
  <c r="T2635" i="9"/>
  <c r="S2639" i="9"/>
  <c r="T2639" i="9"/>
  <c r="S2643" i="9"/>
  <c r="U2643" i="9" s="1"/>
  <c r="T2643" i="9"/>
  <c r="S2647" i="9"/>
  <c r="T2647" i="9"/>
  <c r="S2651" i="9"/>
  <c r="T2651" i="9"/>
  <c r="S2655" i="9"/>
  <c r="T2655" i="9"/>
  <c r="S2659" i="9"/>
  <c r="T2659" i="9"/>
  <c r="S2663" i="9"/>
  <c r="T2663" i="9"/>
  <c r="S2667" i="9"/>
  <c r="U2667" i="9" s="1"/>
  <c r="T2667" i="9"/>
  <c r="S2671" i="9"/>
  <c r="T2671" i="9"/>
  <c r="S2675" i="9"/>
  <c r="T2675" i="9"/>
  <c r="S2679" i="9"/>
  <c r="T2679" i="9"/>
  <c r="S2683" i="9"/>
  <c r="T2683" i="9"/>
  <c r="S2687" i="9"/>
  <c r="T2687" i="9"/>
  <c r="S2691" i="9"/>
  <c r="U2691" i="9" s="1"/>
  <c r="T2691" i="9"/>
  <c r="S2695" i="9"/>
  <c r="T2695" i="9"/>
  <c r="S2699" i="9"/>
  <c r="T2699" i="9"/>
  <c r="S2703" i="9"/>
  <c r="T2703" i="9"/>
  <c r="S2707" i="9"/>
  <c r="T2707" i="9"/>
  <c r="S2711" i="9"/>
  <c r="T2711" i="9"/>
  <c r="S2715" i="9"/>
  <c r="U2715" i="9" s="1"/>
  <c r="T2715" i="9"/>
  <c r="S2719" i="9"/>
  <c r="T2719" i="9"/>
  <c r="S2723" i="9"/>
  <c r="T2723" i="9"/>
  <c r="S2727" i="9"/>
  <c r="T2727" i="9"/>
  <c r="S2731" i="9"/>
  <c r="T2731" i="9"/>
  <c r="S2735" i="9"/>
  <c r="T2735" i="9"/>
  <c r="S2739" i="9"/>
  <c r="U2739" i="9" s="1"/>
  <c r="T2739" i="9"/>
  <c r="S2743" i="9"/>
  <c r="T2743" i="9"/>
  <c r="S2747" i="9"/>
  <c r="T2747" i="9"/>
  <c r="S2751" i="9"/>
  <c r="T2751" i="9"/>
  <c r="S2755" i="9"/>
  <c r="T2755" i="9"/>
  <c r="S2759" i="9"/>
  <c r="T2759" i="9"/>
  <c r="S2763" i="9"/>
  <c r="U2763" i="9" s="1"/>
  <c r="T2763" i="9"/>
  <c r="T2767" i="9"/>
  <c r="S2767" i="9"/>
  <c r="U2767" i="9" s="1"/>
  <c r="T2771" i="9"/>
  <c r="S2771" i="9"/>
  <c r="T2775" i="9"/>
  <c r="S2775" i="9"/>
  <c r="T2779" i="9"/>
  <c r="S2779" i="9"/>
  <c r="T2783" i="9"/>
  <c r="S2783" i="9"/>
  <c r="U2783" i="9" s="1"/>
  <c r="T2787" i="9"/>
  <c r="S2787" i="9"/>
  <c r="T2791" i="9"/>
  <c r="S2791" i="9"/>
  <c r="T2795" i="9"/>
  <c r="S2795" i="9"/>
  <c r="T2799" i="9"/>
  <c r="S2799" i="9"/>
  <c r="T2803" i="9"/>
  <c r="S2803" i="9"/>
  <c r="T2807" i="9"/>
  <c r="S2807" i="9"/>
  <c r="T2811" i="9"/>
  <c r="S2811" i="9"/>
  <c r="T2815" i="9"/>
  <c r="S2815" i="9"/>
  <c r="U2815" i="9" s="1"/>
  <c r="T2819" i="9"/>
  <c r="S2819" i="9"/>
  <c r="T2823" i="9"/>
  <c r="S2823" i="9"/>
  <c r="T2827" i="9"/>
  <c r="S2827" i="9"/>
  <c r="T2831" i="9"/>
  <c r="S2831" i="9"/>
  <c r="U2831" i="9" s="1"/>
  <c r="T2835" i="9"/>
  <c r="S2835" i="9"/>
  <c r="T2839" i="9"/>
  <c r="S2839" i="9"/>
  <c r="T2843" i="9"/>
  <c r="S2843" i="9"/>
  <c r="T2847" i="9"/>
  <c r="S2847" i="9"/>
  <c r="T2851" i="9"/>
  <c r="S2851" i="9"/>
  <c r="T2855" i="9"/>
  <c r="S2855" i="9"/>
  <c r="T2859" i="9"/>
  <c r="S2859" i="9"/>
  <c r="T2863" i="9"/>
  <c r="S2863" i="9"/>
  <c r="U2863" i="9" s="1"/>
  <c r="T2867" i="9"/>
  <c r="S2867" i="9"/>
  <c r="T2871" i="9"/>
  <c r="S2871" i="9"/>
  <c r="T2875" i="9"/>
  <c r="S2875" i="9"/>
  <c r="T2879" i="9"/>
  <c r="S2879" i="9"/>
  <c r="U2879" i="9" s="1"/>
  <c r="T2883" i="9"/>
  <c r="S2883" i="9"/>
  <c r="T2887" i="9"/>
  <c r="S2887" i="9"/>
  <c r="T2891" i="9"/>
  <c r="S2891" i="9"/>
  <c r="T2895" i="9"/>
  <c r="S2895" i="9"/>
  <c r="T2899" i="9"/>
  <c r="S2899" i="9"/>
  <c r="T2903" i="9"/>
  <c r="S2903" i="9"/>
  <c r="T2907" i="9"/>
  <c r="S2907" i="9"/>
  <c r="T2911" i="9"/>
  <c r="S2911" i="9"/>
  <c r="U2911" i="9" s="1"/>
  <c r="T2915" i="9"/>
  <c r="S2915" i="9"/>
  <c r="T2919" i="9"/>
  <c r="S2919" i="9"/>
  <c r="T2923" i="9"/>
  <c r="S2923" i="9"/>
  <c r="T2927" i="9"/>
  <c r="S2927" i="9"/>
  <c r="U2927" i="9" s="1"/>
  <c r="T2931" i="9"/>
  <c r="S2931" i="9"/>
  <c r="T2935" i="9"/>
  <c r="S2935" i="9"/>
  <c r="T2939" i="9"/>
  <c r="S2939" i="9"/>
  <c r="T2943" i="9"/>
  <c r="S2943" i="9"/>
  <c r="T2947" i="9"/>
  <c r="S2947" i="9"/>
  <c r="T2951" i="9"/>
  <c r="S2951" i="9"/>
  <c r="T2955" i="9"/>
  <c r="S2955" i="9"/>
  <c r="T2959" i="9"/>
  <c r="S2959" i="9"/>
  <c r="U2959" i="9" s="1"/>
  <c r="T2963" i="9"/>
  <c r="S2963" i="9"/>
  <c r="T2967" i="9"/>
  <c r="S2967" i="9"/>
  <c r="S2971" i="9"/>
  <c r="T2971" i="9"/>
  <c r="S2975" i="9"/>
  <c r="T2975" i="9"/>
  <c r="S2979" i="9"/>
  <c r="U2979" i="9" s="1"/>
  <c r="T2979" i="9"/>
  <c r="S2983" i="9"/>
  <c r="T2983" i="9"/>
  <c r="S2987" i="9"/>
  <c r="T2987" i="9"/>
  <c r="S2991" i="9"/>
  <c r="T2991" i="9"/>
  <c r="S2995" i="9"/>
  <c r="T2995" i="9"/>
  <c r="S2999" i="9"/>
  <c r="T2999" i="9"/>
  <c r="S3003" i="9"/>
  <c r="U3003" i="9" s="1"/>
  <c r="T3003" i="9"/>
  <c r="S3007" i="9"/>
  <c r="T3007" i="9"/>
  <c r="S3011" i="9"/>
  <c r="T3011" i="9"/>
  <c r="S3015" i="9"/>
  <c r="T3015" i="9"/>
  <c r="S3019" i="9"/>
  <c r="T3019" i="9"/>
  <c r="S3023" i="9"/>
  <c r="T3023" i="9"/>
  <c r="S3027" i="9"/>
  <c r="U3027" i="9" s="1"/>
  <c r="T3027" i="9"/>
  <c r="S3031" i="9"/>
  <c r="T3031" i="9"/>
  <c r="S3035" i="9"/>
  <c r="T3035" i="9"/>
  <c r="S3039" i="9"/>
  <c r="T3039" i="9"/>
  <c r="S3043" i="9"/>
  <c r="T3043" i="9"/>
  <c r="S3047" i="9"/>
  <c r="T3047" i="9"/>
  <c r="S3051" i="9"/>
  <c r="U3051" i="9" s="1"/>
  <c r="T3051" i="9"/>
  <c r="S3055" i="9"/>
  <c r="T3055" i="9"/>
  <c r="S3059" i="9"/>
  <c r="T3059" i="9"/>
  <c r="S3063" i="9"/>
  <c r="T3063" i="9"/>
  <c r="S3067" i="9"/>
  <c r="T3067" i="9"/>
  <c r="S3071" i="9"/>
  <c r="T3071" i="9"/>
  <c r="S3075" i="9"/>
  <c r="U3075" i="9" s="1"/>
  <c r="T3075" i="9"/>
  <c r="S3079" i="9"/>
  <c r="T3079" i="9"/>
  <c r="S3083" i="9"/>
  <c r="T3083" i="9"/>
  <c r="S3087" i="9"/>
  <c r="T3087" i="9"/>
  <c r="S3091" i="9"/>
  <c r="T3091" i="9"/>
  <c r="S3095" i="9"/>
  <c r="T3095" i="9"/>
  <c r="S3099" i="9"/>
  <c r="U3099" i="9" s="1"/>
  <c r="T3099" i="9"/>
  <c r="S3103" i="9"/>
  <c r="T3103" i="9"/>
  <c r="S3107" i="9"/>
  <c r="T3107" i="9"/>
  <c r="S3111" i="9"/>
  <c r="T3111" i="9"/>
  <c r="S3115" i="9"/>
  <c r="T3115" i="9"/>
  <c r="S3119" i="9"/>
  <c r="T3119" i="9"/>
  <c r="S3123" i="9"/>
  <c r="U3123" i="9" s="1"/>
  <c r="T3123" i="9"/>
  <c r="S3127" i="9"/>
  <c r="T3127" i="9"/>
  <c r="S3131" i="9"/>
  <c r="T3131" i="9"/>
  <c r="S3135" i="9"/>
  <c r="T3135" i="9"/>
  <c r="S3139" i="9"/>
  <c r="T3139" i="9"/>
  <c r="S3143" i="9"/>
  <c r="T3143" i="9"/>
  <c r="S3147" i="9"/>
  <c r="U3147" i="9" s="1"/>
  <c r="T3147" i="9"/>
  <c r="S3151" i="9"/>
  <c r="T3151" i="9"/>
  <c r="S3155" i="9"/>
  <c r="T3155" i="9"/>
  <c r="S3159" i="9"/>
  <c r="T3159" i="9"/>
  <c r="S3163" i="9"/>
  <c r="T3163" i="9"/>
  <c r="S3167" i="9"/>
  <c r="T3167" i="9"/>
  <c r="S3171" i="9"/>
  <c r="U3171" i="9" s="1"/>
  <c r="T3171" i="9"/>
  <c r="S3175" i="9"/>
  <c r="T3175" i="9"/>
  <c r="S3179" i="9"/>
  <c r="T3179" i="9"/>
  <c r="S3183" i="9"/>
  <c r="T3183" i="9"/>
  <c r="S3187" i="9"/>
  <c r="T3187" i="9"/>
  <c r="S3191" i="9"/>
  <c r="T3191" i="9"/>
  <c r="S3195" i="9"/>
  <c r="U3195" i="9" s="1"/>
  <c r="T3195" i="9"/>
  <c r="S3199" i="9"/>
  <c r="T3199" i="9"/>
  <c r="S3203" i="9"/>
  <c r="T3203" i="9"/>
  <c r="S3207" i="9"/>
  <c r="T3207" i="9"/>
  <c r="S3211" i="9"/>
  <c r="T3211" i="9"/>
  <c r="S3215" i="9"/>
  <c r="T3215" i="9"/>
  <c r="S3219" i="9"/>
  <c r="U3219" i="9" s="1"/>
  <c r="T3219" i="9"/>
  <c r="S3223" i="9"/>
  <c r="T3223" i="9"/>
  <c r="S3227" i="9"/>
  <c r="T3227" i="9"/>
  <c r="S3231" i="9"/>
  <c r="T3231" i="9"/>
  <c r="S3235" i="9"/>
  <c r="T3235" i="9"/>
  <c r="S3239" i="9"/>
  <c r="T3239" i="9"/>
  <c r="S3243" i="9"/>
  <c r="U3243" i="9" s="1"/>
  <c r="T3243" i="9"/>
  <c r="S3247" i="9"/>
  <c r="T3247" i="9"/>
  <c r="S3251" i="9"/>
  <c r="T3251" i="9"/>
  <c r="S3255" i="9"/>
  <c r="T3255" i="9"/>
  <c r="S3259" i="9"/>
  <c r="T3259" i="9"/>
  <c r="S3263" i="9"/>
  <c r="T3263" i="9"/>
  <c r="S3267" i="9"/>
  <c r="U3267" i="9" s="1"/>
  <c r="T3267" i="9"/>
  <c r="S3271" i="9"/>
  <c r="T3271" i="9"/>
  <c r="S3275" i="9"/>
  <c r="T3275" i="9"/>
  <c r="S3279" i="9"/>
  <c r="T3279" i="9"/>
  <c r="S3283" i="9"/>
  <c r="T3283" i="9"/>
  <c r="S3287" i="9"/>
  <c r="T3287" i="9"/>
  <c r="S3291" i="9"/>
  <c r="U3291" i="9" s="1"/>
  <c r="T3291" i="9"/>
  <c r="S3295" i="9"/>
  <c r="T3295" i="9"/>
  <c r="S3299" i="9"/>
  <c r="T3299" i="9"/>
  <c r="S3303" i="9"/>
  <c r="T3303" i="9"/>
  <c r="S3307" i="9"/>
  <c r="T3307" i="9"/>
  <c r="S3311" i="9"/>
  <c r="T3311" i="9"/>
  <c r="S3315" i="9"/>
  <c r="U3315" i="9" s="1"/>
  <c r="T3315" i="9"/>
  <c r="S3319" i="9"/>
  <c r="T3319" i="9"/>
  <c r="S3323" i="9"/>
  <c r="T3323" i="9"/>
  <c r="S3327" i="9"/>
  <c r="T3327" i="9"/>
  <c r="S3331" i="9"/>
  <c r="T3331" i="9"/>
  <c r="S3335" i="9"/>
  <c r="T3335" i="9"/>
  <c r="S3339" i="9"/>
  <c r="U3339" i="9" s="1"/>
  <c r="T3339" i="9"/>
  <c r="S3343" i="9"/>
  <c r="T3343" i="9"/>
  <c r="S3347" i="9"/>
  <c r="T3347" i="9"/>
  <c r="S3351" i="9"/>
  <c r="T3351" i="9"/>
  <c r="S3355" i="9"/>
  <c r="T3355" i="9"/>
  <c r="S3359" i="9"/>
  <c r="T3359" i="9"/>
  <c r="S3363" i="9"/>
  <c r="U3363" i="9" s="1"/>
  <c r="T3363" i="9"/>
  <c r="S3367" i="9"/>
  <c r="T3367" i="9"/>
  <c r="S3371" i="9"/>
  <c r="T3371" i="9"/>
  <c r="S3375" i="9"/>
  <c r="T3375" i="9"/>
  <c r="S3379" i="9"/>
  <c r="T3379" i="9"/>
  <c r="S3383" i="9"/>
  <c r="T3383" i="9"/>
  <c r="S3387" i="9"/>
  <c r="U3387" i="9" s="1"/>
  <c r="T3387" i="9"/>
  <c r="S3391" i="9"/>
  <c r="T3391" i="9"/>
  <c r="S3395" i="9"/>
  <c r="T3395" i="9"/>
  <c r="S3399" i="9"/>
  <c r="T3399" i="9"/>
  <c r="S3403" i="9"/>
  <c r="T3403" i="9"/>
  <c r="S3407" i="9"/>
  <c r="T3407" i="9"/>
  <c r="S3411" i="9"/>
  <c r="U3411" i="9" s="1"/>
  <c r="T3411" i="9"/>
  <c r="S3415" i="9"/>
  <c r="T3415" i="9"/>
  <c r="S3419" i="9"/>
  <c r="T3419" i="9"/>
  <c r="S3423" i="9"/>
  <c r="T3423" i="9"/>
  <c r="S3427" i="9"/>
  <c r="T3427" i="9"/>
  <c r="S3431" i="9"/>
  <c r="T3431" i="9"/>
  <c r="S3435" i="9"/>
  <c r="U3435" i="9" s="1"/>
  <c r="T3435" i="9"/>
  <c r="S3439" i="9"/>
  <c r="T3439" i="9"/>
  <c r="S3443" i="9"/>
  <c r="T3443" i="9"/>
  <c r="S3447" i="9"/>
  <c r="T3447" i="9"/>
  <c r="S3451" i="9"/>
  <c r="T3451" i="9"/>
  <c r="S3455" i="9"/>
  <c r="T3455" i="9"/>
  <c r="S3459" i="9"/>
  <c r="U3459" i="9" s="1"/>
  <c r="T3459" i="9"/>
  <c r="S3463" i="9"/>
  <c r="T3463" i="9"/>
  <c r="S3467" i="9"/>
  <c r="T3467" i="9"/>
  <c r="S3471" i="9"/>
  <c r="T3471" i="9"/>
  <c r="S3475" i="9"/>
  <c r="T3475" i="9"/>
  <c r="S3479" i="9"/>
  <c r="T3479" i="9"/>
  <c r="S3483" i="9"/>
  <c r="U3483" i="9" s="1"/>
  <c r="T3483" i="9"/>
  <c r="S3487" i="9"/>
  <c r="T3487" i="9"/>
  <c r="S3491" i="9"/>
  <c r="T3491" i="9"/>
  <c r="S3495" i="9"/>
  <c r="T3495" i="9"/>
  <c r="S3499" i="9"/>
  <c r="T3499" i="9"/>
  <c r="S3503" i="9"/>
  <c r="T3503" i="9"/>
  <c r="S3507" i="9"/>
  <c r="U3507" i="9" s="1"/>
  <c r="T3507" i="9"/>
  <c r="S3511" i="9"/>
  <c r="T3511" i="9"/>
  <c r="S3515" i="9"/>
  <c r="T3515" i="9"/>
  <c r="S3519" i="9"/>
  <c r="T3519" i="9"/>
  <c r="S3523" i="9"/>
  <c r="T3523" i="9"/>
  <c r="S3527" i="9"/>
  <c r="T3527" i="9"/>
  <c r="S3531" i="9"/>
  <c r="U3531" i="9" s="1"/>
  <c r="T3531" i="9"/>
  <c r="S3535" i="9"/>
  <c r="T3535" i="9"/>
  <c r="S3539" i="9"/>
  <c r="T3539" i="9"/>
  <c r="S3543" i="9"/>
  <c r="T3543" i="9"/>
  <c r="S3547" i="9"/>
  <c r="T3547" i="9"/>
  <c r="S3551" i="9"/>
  <c r="T3551" i="9"/>
  <c r="S3555" i="9"/>
  <c r="U3555" i="9" s="1"/>
  <c r="T3555" i="9"/>
  <c r="S3559" i="9"/>
  <c r="T3559" i="9"/>
  <c r="S3563" i="9"/>
  <c r="T3563" i="9"/>
  <c r="S3567" i="9"/>
  <c r="T3567" i="9"/>
  <c r="S3571" i="9"/>
  <c r="T3571" i="9"/>
  <c r="S3575" i="9"/>
  <c r="T3575" i="9"/>
  <c r="S3579" i="9"/>
  <c r="U3579" i="9" s="1"/>
  <c r="T3579" i="9"/>
  <c r="S3583" i="9"/>
  <c r="T3583" i="9"/>
  <c r="S3587" i="9"/>
  <c r="T3587" i="9"/>
  <c r="S3591" i="9"/>
  <c r="T3591" i="9"/>
  <c r="S3595" i="9"/>
  <c r="T3595" i="9"/>
  <c r="S3599" i="9"/>
  <c r="T3599" i="9"/>
  <c r="S3603" i="9"/>
  <c r="U3603" i="9" s="1"/>
  <c r="T3603" i="9"/>
  <c r="S3607" i="9"/>
  <c r="T3607" i="9"/>
  <c r="S3611" i="9"/>
  <c r="T3611" i="9"/>
  <c r="S3615" i="9"/>
  <c r="T3615" i="9"/>
  <c r="S3619" i="9"/>
  <c r="T3619" i="9"/>
  <c r="S3623" i="9"/>
  <c r="T3623" i="9"/>
  <c r="S3627" i="9"/>
  <c r="U3627" i="9" s="1"/>
  <c r="T3627" i="9"/>
  <c r="S3631" i="9"/>
  <c r="T3631" i="9"/>
  <c r="S3635" i="9"/>
  <c r="T3635" i="9"/>
  <c r="S3639" i="9"/>
  <c r="T3639" i="9"/>
  <c r="S3643" i="9"/>
  <c r="T3643" i="9"/>
  <c r="S3647" i="9"/>
  <c r="T3647" i="9"/>
  <c r="S3651" i="9"/>
  <c r="U3651" i="9" s="1"/>
  <c r="T3651" i="9"/>
  <c r="S3655" i="9"/>
  <c r="T3655" i="9"/>
  <c r="S3659" i="9"/>
  <c r="T3659" i="9"/>
  <c r="S3663" i="9"/>
  <c r="T3663" i="9"/>
  <c r="S3667" i="9"/>
  <c r="T3667" i="9"/>
  <c r="S3671" i="9"/>
  <c r="T3671" i="9"/>
  <c r="S3675" i="9"/>
  <c r="U3675" i="9" s="1"/>
  <c r="T3675" i="9"/>
  <c r="S3679" i="9"/>
  <c r="T3679" i="9"/>
  <c r="S3683" i="9"/>
  <c r="T3683" i="9"/>
  <c r="S3687" i="9"/>
  <c r="T3687" i="9"/>
  <c r="S3691" i="9"/>
  <c r="T3691" i="9"/>
  <c r="S3695" i="9"/>
  <c r="T3695" i="9"/>
  <c r="S3699" i="9"/>
  <c r="U3699" i="9" s="1"/>
  <c r="T3699" i="9"/>
  <c r="S3703" i="9"/>
  <c r="T3703" i="9"/>
  <c r="S3707" i="9"/>
  <c r="T3707" i="9"/>
  <c r="S3711" i="9"/>
  <c r="T3711" i="9"/>
  <c r="S3715" i="9"/>
  <c r="T3715" i="9"/>
  <c r="S3719" i="9"/>
  <c r="T3719" i="9"/>
  <c r="S3723" i="9"/>
  <c r="U3723" i="9" s="1"/>
  <c r="T3723" i="9"/>
  <c r="S3727" i="9"/>
  <c r="T3727" i="9"/>
  <c r="S3731" i="9"/>
  <c r="T3731" i="9"/>
  <c r="S3735" i="9"/>
  <c r="T3735" i="9"/>
  <c r="S3739" i="9"/>
  <c r="T3739" i="9"/>
  <c r="S3743" i="9"/>
  <c r="T3743" i="9"/>
  <c r="S3747" i="9"/>
  <c r="U3747" i="9" s="1"/>
  <c r="T3747" i="9"/>
  <c r="S3751" i="9"/>
  <c r="T3751" i="9"/>
  <c r="S3755" i="9"/>
  <c r="T3755" i="9"/>
  <c r="S3759" i="9"/>
  <c r="T3759" i="9"/>
  <c r="S3763" i="9"/>
  <c r="T3763" i="9"/>
  <c r="S3767" i="9"/>
  <c r="T3767" i="9"/>
  <c r="S3771" i="9"/>
  <c r="U3771" i="9" s="1"/>
  <c r="T3771" i="9"/>
  <c r="S3775" i="9"/>
  <c r="T3775" i="9"/>
  <c r="S3779" i="9"/>
  <c r="T3779" i="9"/>
  <c r="S3783" i="9"/>
  <c r="T3783" i="9"/>
  <c r="S3787" i="9"/>
  <c r="T3787" i="9"/>
  <c r="S3791" i="9"/>
  <c r="T3791" i="9"/>
  <c r="S3795" i="9"/>
  <c r="U3795" i="9" s="1"/>
  <c r="T3795" i="9"/>
  <c r="S3799" i="9"/>
  <c r="T3799" i="9"/>
  <c r="S3803" i="9"/>
  <c r="T3803" i="9"/>
  <c r="S3807" i="9"/>
  <c r="T3807" i="9"/>
  <c r="S3811" i="9"/>
  <c r="T3811" i="9"/>
  <c r="S3815" i="9"/>
  <c r="T3815" i="9"/>
  <c r="S3819" i="9"/>
  <c r="U3819" i="9" s="1"/>
  <c r="T3819" i="9"/>
  <c r="S3823" i="9"/>
  <c r="T3823" i="9"/>
  <c r="S3827" i="9"/>
  <c r="T3827" i="9"/>
  <c r="S3831" i="9"/>
  <c r="T3831" i="9"/>
  <c r="S3835" i="9"/>
  <c r="T3835" i="9"/>
  <c r="S3839" i="9"/>
  <c r="T3839" i="9"/>
  <c r="S3843" i="9"/>
  <c r="U3843" i="9" s="1"/>
  <c r="T3843" i="9"/>
  <c r="S3847" i="9"/>
  <c r="T3847" i="9"/>
  <c r="S3851" i="9"/>
  <c r="T3851" i="9"/>
  <c r="S3855" i="9"/>
  <c r="T3855" i="9"/>
  <c r="S3859" i="9"/>
  <c r="T3859" i="9"/>
  <c r="S3863" i="9"/>
  <c r="T3863" i="9"/>
  <c r="S3867" i="9"/>
  <c r="U3867" i="9" s="1"/>
  <c r="T3867" i="9"/>
  <c r="S3871" i="9"/>
  <c r="T3871" i="9"/>
  <c r="S3875" i="9"/>
  <c r="T3875" i="9"/>
  <c r="S3879" i="9"/>
  <c r="T3879" i="9"/>
  <c r="S3883" i="9"/>
  <c r="T3883" i="9"/>
  <c r="S3887" i="9"/>
  <c r="T3887" i="9"/>
  <c r="S3891" i="9"/>
  <c r="U3891" i="9" s="1"/>
  <c r="T3891" i="9"/>
  <c r="S3895" i="9"/>
  <c r="T3895" i="9"/>
  <c r="S3899" i="9"/>
  <c r="T3899" i="9"/>
  <c r="S3903" i="9"/>
  <c r="T3903" i="9"/>
  <c r="S3907" i="9"/>
  <c r="T3907" i="9"/>
  <c r="S3911" i="9"/>
  <c r="T3911" i="9"/>
  <c r="S3915" i="9"/>
  <c r="U3915" i="9" s="1"/>
  <c r="T3915" i="9"/>
  <c r="S3919" i="9"/>
  <c r="T3919" i="9"/>
  <c r="S3923" i="9"/>
  <c r="T3923" i="9"/>
  <c r="S3927" i="9"/>
  <c r="T3927" i="9"/>
  <c r="S3931" i="9"/>
  <c r="T3931" i="9"/>
  <c r="S3935" i="9"/>
  <c r="T3935" i="9"/>
  <c r="S3939" i="9"/>
  <c r="U3939" i="9" s="1"/>
  <c r="T3939" i="9"/>
  <c r="S3943" i="9"/>
  <c r="T3943" i="9"/>
  <c r="S3947" i="9"/>
  <c r="T3947" i="9"/>
  <c r="S3951" i="9"/>
  <c r="T3951" i="9"/>
  <c r="S3955" i="9"/>
  <c r="T3955" i="9"/>
  <c r="S3959" i="9"/>
  <c r="T3959" i="9"/>
  <c r="S3963" i="9"/>
  <c r="U3963" i="9" s="1"/>
  <c r="T3963" i="9"/>
  <c r="S3967" i="9"/>
  <c r="T3967" i="9"/>
  <c r="S3971" i="9"/>
  <c r="T3971" i="9"/>
  <c r="S3975" i="9"/>
  <c r="T3975" i="9"/>
  <c r="S3979" i="9"/>
  <c r="T3979" i="9"/>
  <c r="S3983" i="9"/>
  <c r="T3983" i="9"/>
  <c r="S3987" i="9"/>
  <c r="U3987" i="9" s="1"/>
  <c r="T3987" i="9"/>
  <c r="S3991" i="9"/>
  <c r="T3991" i="9"/>
  <c r="S3995" i="9"/>
  <c r="T3995" i="9"/>
  <c r="S3999" i="9"/>
  <c r="T3999" i="9"/>
  <c r="S4003" i="9"/>
  <c r="T4003" i="9"/>
  <c r="S4007" i="9"/>
  <c r="T4007" i="9"/>
  <c r="S4011" i="9"/>
  <c r="U4011" i="9" s="1"/>
  <c r="T4011" i="9"/>
  <c r="T4015" i="9"/>
  <c r="S4015" i="9"/>
  <c r="U4015" i="9" s="1"/>
  <c r="T4019" i="9"/>
  <c r="S4019" i="9"/>
  <c r="T4023" i="9"/>
  <c r="S4023" i="9"/>
  <c r="T4027" i="9"/>
  <c r="S4027" i="9"/>
  <c r="T4031" i="9"/>
  <c r="S4031" i="9"/>
  <c r="U4031" i="9" s="1"/>
  <c r="T4035" i="9"/>
  <c r="S4035" i="9"/>
  <c r="T4039" i="9"/>
  <c r="S4039" i="9"/>
  <c r="T4043" i="9"/>
  <c r="S4043" i="9"/>
  <c r="T4047" i="9"/>
  <c r="S4047" i="9"/>
  <c r="T4051" i="9"/>
  <c r="S4051" i="9"/>
  <c r="T4055" i="9"/>
  <c r="S4055" i="9"/>
  <c r="T4059" i="9"/>
  <c r="S4059" i="9"/>
  <c r="T4063" i="9"/>
  <c r="S4063" i="9"/>
  <c r="U4063" i="9" s="1"/>
  <c r="T4067" i="9"/>
  <c r="S4067" i="9"/>
  <c r="T4071" i="9"/>
  <c r="S4071" i="9"/>
  <c r="T4075" i="9"/>
  <c r="S4075" i="9"/>
  <c r="S4079" i="9"/>
  <c r="T4079" i="9"/>
  <c r="T4083" i="9"/>
  <c r="S4083" i="9"/>
  <c r="S4087" i="9"/>
  <c r="T4087" i="9"/>
  <c r="T4091" i="9"/>
  <c r="S4091" i="9"/>
  <c r="S4095" i="9"/>
  <c r="T4095" i="9"/>
  <c r="T4099" i="9"/>
  <c r="S4099" i="9"/>
  <c r="S4103" i="9"/>
  <c r="T4103" i="9"/>
  <c r="T4107" i="9"/>
  <c r="S4107" i="9"/>
  <c r="S4111" i="9"/>
  <c r="T4111" i="9"/>
  <c r="T4115" i="9"/>
  <c r="S4115" i="9"/>
  <c r="S4119" i="9"/>
  <c r="T4119" i="9"/>
  <c r="T4123" i="9"/>
  <c r="S4123" i="9"/>
  <c r="S4127" i="9"/>
  <c r="T4127" i="9"/>
  <c r="T4131" i="9"/>
  <c r="S4131" i="9"/>
  <c r="S4135" i="9"/>
  <c r="T4135" i="9"/>
  <c r="T4139" i="9"/>
  <c r="S4139" i="9"/>
  <c r="S4143" i="9"/>
  <c r="T4143" i="9"/>
  <c r="T4147" i="9"/>
  <c r="S4147" i="9"/>
  <c r="S4151" i="9"/>
  <c r="T4151" i="9"/>
  <c r="T4155" i="9"/>
  <c r="S4155" i="9"/>
  <c r="S4159" i="9"/>
  <c r="T4159" i="9"/>
  <c r="T4163" i="9"/>
  <c r="S4163" i="9"/>
  <c r="S4167" i="9"/>
  <c r="T4167" i="9"/>
  <c r="T4171" i="9"/>
  <c r="S4171" i="9"/>
  <c r="S4175" i="9"/>
  <c r="T4175" i="9"/>
  <c r="S4179" i="9"/>
  <c r="U4179" i="9" s="1"/>
  <c r="T4179" i="9"/>
  <c r="S4183" i="9"/>
  <c r="T4183" i="9"/>
  <c r="S4187" i="9"/>
  <c r="T4187" i="9"/>
  <c r="S4191" i="9"/>
  <c r="T4191" i="9"/>
  <c r="S4195" i="9"/>
  <c r="T4195" i="9"/>
  <c r="S4199" i="9"/>
  <c r="T4199" i="9"/>
  <c r="S4203" i="9"/>
  <c r="U4203" i="9" s="1"/>
  <c r="T4203" i="9"/>
  <c r="S4207" i="9"/>
  <c r="T4207" i="9"/>
  <c r="S4211" i="9"/>
  <c r="T4211" i="9"/>
  <c r="S4215" i="9"/>
  <c r="T4215" i="9"/>
  <c r="S4219" i="9"/>
  <c r="T4219" i="9"/>
  <c r="S4223" i="9"/>
  <c r="T4223" i="9"/>
  <c r="S4227" i="9"/>
  <c r="U4227" i="9" s="1"/>
  <c r="T4227" i="9"/>
  <c r="S4231" i="9"/>
  <c r="T4231" i="9"/>
  <c r="S4235" i="9"/>
  <c r="T4235" i="9"/>
  <c r="S4239" i="9"/>
  <c r="T4239" i="9"/>
  <c r="S4243" i="9"/>
  <c r="T4243" i="9"/>
  <c r="S4247" i="9"/>
  <c r="T4247" i="9"/>
  <c r="S4251" i="9"/>
  <c r="U4251" i="9" s="1"/>
  <c r="T4251" i="9"/>
  <c r="S4255" i="9"/>
  <c r="T4255" i="9"/>
  <c r="S4259" i="9"/>
  <c r="T4259" i="9"/>
  <c r="S4263" i="9"/>
  <c r="T4263" i="9"/>
  <c r="S4267" i="9"/>
  <c r="T4267" i="9"/>
  <c r="S4271" i="9"/>
  <c r="T4271" i="9"/>
  <c r="S4275" i="9"/>
  <c r="U4275" i="9" s="1"/>
  <c r="T4275" i="9"/>
  <c r="S4279" i="9"/>
  <c r="T4279" i="9"/>
  <c r="S4283" i="9"/>
  <c r="T4283" i="9"/>
  <c r="S4287" i="9"/>
  <c r="T4287" i="9"/>
  <c r="S4291" i="9"/>
  <c r="T4291" i="9"/>
  <c r="S4295" i="9"/>
  <c r="T4295" i="9"/>
  <c r="S4299" i="9"/>
  <c r="U4299" i="9" s="1"/>
  <c r="T4299" i="9"/>
  <c r="S4303" i="9"/>
  <c r="T4303" i="9"/>
  <c r="S4307" i="9"/>
  <c r="T4307" i="9"/>
  <c r="S4311" i="9"/>
  <c r="T4311" i="9"/>
  <c r="S4315" i="9"/>
  <c r="T4315" i="9"/>
  <c r="S4319" i="9"/>
  <c r="T4319" i="9"/>
  <c r="S4323" i="9"/>
  <c r="U4323" i="9" s="1"/>
  <c r="T4323" i="9"/>
  <c r="S4327" i="9"/>
  <c r="T4327" i="9"/>
  <c r="T4331" i="9"/>
  <c r="S4331" i="9"/>
  <c r="S4335" i="9"/>
  <c r="T4335" i="9"/>
  <c r="S4339" i="9"/>
  <c r="T4339" i="9"/>
  <c r="T4343" i="9"/>
  <c r="S4343" i="9"/>
  <c r="S4347" i="9"/>
  <c r="U4347" i="9" s="1"/>
  <c r="T4347" i="9"/>
  <c r="T4351" i="9"/>
  <c r="S4351" i="9"/>
  <c r="U4351" i="9" s="1"/>
  <c r="S4355" i="9"/>
  <c r="T4355" i="9"/>
  <c r="S4359" i="9"/>
  <c r="T4359" i="9"/>
  <c r="T4363" i="9"/>
  <c r="S4363" i="9"/>
  <c r="S4367" i="9"/>
  <c r="T4367" i="9"/>
  <c r="S4371" i="9"/>
  <c r="U4371" i="9" s="1"/>
  <c r="T4371" i="9"/>
  <c r="S4375" i="9"/>
  <c r="T4375" i="9"/>
  <c r="S4379" i="9"/>
  <c r="T4379" i="9"/>
  <c r="S4383" i="9"/>
  <c r="T4383" i="9"/>
  <c r="S4387" i="9"/>
  <c r="T4387" i="9"/>
  <c r="S4391" i="9"/>
  <c r="T4391" i="9"/>
  <c r="S4395" i="9"/>
  <c r="U4395" i="9" s="1"/>
  <c r="T4395" i="9"/>
  <c r="S4399" i="9"/>
  <c r="T4399" i="9"/>
  <c r="S4403" i="9"/>
  <c r="T4403" i="9"/>
  <c r="S4407" i="9"/>
  <c r="T4407" i="9"/>
  <c r="S4411" i="9"/>
  <c r="T4411" i="9"/>
  <c r="S4415" i="9"/>
  <c r="T4415" i="9"/>
  <c r="S4419" i="9"/>
  <c r="U4419" i="9" s="1"/>
  <c r="T4419" i="9"/>
  <c r="S4423" i="9"/>
  <c r="T4423" i="9"/>
  <c r="S4427" i="9"/>
  <c r="T4427" i="9"/>
  <c r="S4431" i="9"/>
  <c r="T4431" i="9"/>
  <c r="S4435" i="9"/>
  <c r="T4435" i="9"/>
  <c r="S4439" i="9"/>
  <c r="T4439" i="9"/>
  <c r="S4443" i="9"/>
  <c r="U4443" i="9" s="1"/>
  <c r="T4443" i="9"/>
  <c r="S4447" i="9"/>
  <c r="T4447" i="9"/>
  <c r="S4451" i="9"/>
  <c r="T4451" i="9"/>
  <c r="S4455" i="9"/>
  <c r="T4455" i="9"/>
  <c r="S4459" i="9"/>
  <c r="T4459" i="9"/>
  <c r="S4463" i="9"/>
  <c r="T4463" i="9"/>
  <c r="S4467" i="9"/>
  <c r="U4467" i="9" s="1"/>
  <c r="T4467" i="9"/>
  <c r="S4471" i="9"/>
  <c r="T4471" i="9"/>
  <c r="S4475" i="9"/>
  <c r="T4475" i="9"/>
  <c r="S4479" i="9"/>
  <c r="T4479" i="9"/>
  <c r="S4483" i="9"/>
  <c r="T4483" i="9"/>
  <c r="S4487" i="9"/>
  <c r="T4487" i="9"/>
  <c r="S4491" i="9"/>
  <c r="U4491" i="9" s="1"/>
  <c r="T4491" i="9"/>
  <c r="S4495" i="9"/>
  <c r="T4495" i="9"/>
  <c r="S4499" i="9"/>
  <c r="T4499" i="9"/>
  <c r="S4503" i="9"/>
  <c r="T4503" i="9"/>
  <c r="S4507" i="9"/>
  <c r="T4507" i="9"/>
  <c r="S4511" i="9"/>
  <c r="T4511" i="9"/>
  <c r="S4515" i="9"/>
  <c r="U4515" i="9" s="1"/>
  <c r="T4515" i="9"/>
  <c r="S4519" i="9"/>
  <c r="T4519" i="9"/>
  <c r="S4523" i="9"/>
  <c r="T4523" i="9"/>
  <c r="S4527" i="9"/>
  <c r="T4527" i="9"/>
  <c r="S4531" i="9"/>
  <c r="T4531" i="9"/>
  <c r="S4535" i="9"/>
  <c r="T4535" i="9"/>
  <c r="S4539" i="9"/>
  <c r="U4539" i="9" s="1"/>
  <c r="T4539" i="9"/>
  <c r="S4543" i="9"/>
  <c r="T4543" i="9"/>
  <c r="S4547" i="9"/>
  <c r="T4547" i="9"/>
  <c r="S4551" i="9"/>
  <c r="T4551" i="9"/>
  <c r="S4555" i="9"/>
  <c r="T4555" i="9"/>
  <c r="S4559" i="9"/>
  <c r="T4559" i="9"/>
  <c r="S4563" i="9"/>
  <c r="U4563" i="9" s="1"/>
  <c r="T4563" i="9"/>
  <c r="S4567" i="9"/>
  <c r="T4567" i="9"/>
  <c r="S4571" i="9"/>
  <c r="T4571" i="9"/>
  <c r="S4575" i="9"/>
  <c r="T4575" i="9"/>
  <c r="S4579" i="9"/>
  <c r="T4579" i="9"/>
  <c r="S4583" i="9"/>
  <c r="T4583" i="9"/>
  <c r="S4587" i="9"/>
  <c r="U4587" i="9" s="1"/>
  <c r="T4587" i="9"/>
  <c r="S4591" i="9"/>
  <c r="T4591" i="9"/>
  <c r="S4595" i="9"/>
  <c r="T4595" i="9"/>
  <c r="S4599" i="9"/>
  <c r="T4599" i="9"/>
  <c r="S4603" i="9"/>
  <c r="T4603" i="9"/>
  <c r="S4607" i="9"/>
  <c r="T4607" i="9"/>
  <c r="S4611" i="9"/>
  <c r="U4611" i="9" s="1"/>
  <c r="T4611" i="9"/>
  <c r="S4615" i="9"/>
  <c r="T4615" i="9"/>
  <c r="S4619" i="9"/>
  <c r="T4619" i="9"/>
  <c r="S4623" i="9"/>
  <c r="T4623" i="9"/>
  <c r="S4627" i="9"/>
  <c r="T4627" i="9"/>
  <c r="S4631" i="9"/>
  <c r="T4631" i="9"/>
  <c r="S4635" i="9"/>
  <c r="U4635" i="9" s="1"/>
  <c r="T4635" i="9"/>
  <c r="S4639" i="9"/>
  <c r="T4639" i="9"/>
  <c r="S4643" i="9"/>
  <c r="T4643" i="9"/>
  <c r="S4647" i="9"/>
  <c r="T4647" i="9"/>
  <c r="S4651" i="9"/>
  <c r="T4651" i="9"/>
  <c r="S4655" i="9"/>
  <c r="T4655" i="9"/>
  <c r="S4659" i="9"/>
  <c r="U4659" i="9" s="1"/>
  <c r="T4659" i="9"/>
  <c r="S4663" i="9"/>
  <c r="T4663" i="9"/>
  <c r="S4667" i="9"/>
  <c r="T4667" i="9"/>
  <c r="S4671" i="9"/>
  <c r="T4671" i="9"/>
  <c r="S4675" i="9"/>
  <c r="T4675" i="9"/>
  <c r="S4679" i="9"/>
  <c r="T4679" i="9"/>
  <c r="S4683" i="9"/>
  <c r="U4683" i="9" s="1"/>
  <c r="T4683" i="9"/>
  <c r="S4687" i="9"/>
  <c r="T4687" i="9"/>
  <c r="S4691" i="9"/>
  <c r="T4691" i="9"/>
  <c r="S4695" i="9"/>
  <c r="T4695" i="9"/>
  <c r="S4699" i="9"/>
  <c r="T4699" i="9"/>
  <c r="S4703" i="9"/>
  <c r="T4703" i="9"/>
  <c r="S4707" i="9"/>
  <c r="U4707" i="9" s="1"/>
  <c r="T4707" i="9"/>
  <c r="S4711" i="9"/>
  <c r="T4711" i="9"/>
  <c r="S4715" i="9"/>
  <c r="T4715" i="9"/>
  <c r="S4719" i="9"/>
  <c r="T4719" i="9"/>
  <c r="S4723" i="9"/>
  <c r="T4723" i="9"/>
  <c r="S4727" i="9"/>
  <c r="T4727" i="9"/>
  <c r="S4731" i="9"/>
  <c r="U4731" i="9" s="1"/>
  <c r="T4731" i="9"/>
  <c r="S4735" i="9"/>
  <c r="T4735" i="9"/>
  <c r="S4739" i="9"/>
  <c r="T4739" i="9"/>
  <c r="S4743" i="9"/>
  <c r="T4743" i="9"/>
  <c r="S4747" i="9"/>
  <c r="T4747" i="9"/>
  <c r="S4751" i="9"/>
  <c r="T4751" i="9"/>
  <c r="S4755" i="9"/>
  <c r="U4755" i="9" s="1"/>
  <c r="T4755" i="9"/>
  <c r="S4759" i="9"/>
  <c r="T4759" i="9"/>
  <c r="S4763" i="9"/>
  <c r="T4763" i="9"/>
  <c r="S4767" i="9"/>
  <c r="T4767" i="9"/>
  <c r="S4771" i="9"/>
  <c r="T4771" i="9"/>
  <c r="S4775" i="9"/>
  <c r="T4775" i="9"/>
  <c r="S4779" i="9"/>
  <c r="U4779" i="9" s="1"/>
  <c r="T4779" i="9"/>
  <c r="S4783" i="9"/>
  <c r="T4783" i="9"/>
  <c r="S4787" i="9"/>
  <c r="T4787" i="9"/>
  <c r="S4791" i="9"/>
  <c r="T4791" i="9"/>
  <c r="S4795" i="9"/>
  <c r="T4795" i="9"/>
  <c r="S4799" i="9"/>
  <c r="T4799" i="9"/>
  <c r="S4803" i="9"/>
  <c r="U4803" i="9" s="1"/>
  <c r="T4803" i="9"/>
  <c r="S4807" i="9"/>
  <c r="T4807" i="9"/>
  <c r="S4811" i="9"/>
  <c r="T4811" i="9"/>
  <c r="S4815" i="9"/>
  <c r="T4815" i="9"/>
  <c r="S4819" i="9"/>
  <c r="T4819" i="9"/>
  <c r="S4823" i="9"/>
  <c r="T4823" i="9"/>
  <c r="S4827" i="9"/>
  <c r="U4827" i="9" s="1"/>
  <c r="T4827" i="9"/>
  <c r="S4831" i="9"/>
  <c r="T4831" i="9"/>
  <c r="S4835" i="9"/>
  <c r="T4835" i="9"/>
  <c r="S4839" i="9"/>
  <c r="T4839" i="9"/>
  <c r="S4843" i="9"/>
  <c r="T4843" i="9"/>
  <c r="S4847" i="9"/>
  <c r="T4847" i="9"/>
  <c r="S4851" i="9"/>
  <c r="U4851" i="9" s="1"/>
  <c r="T4851" i="9"/>
  <c r="S4855" i="9"/>
  <c r="T4855" i="9"/>
  <c r="S4859" i="9"/>
  <c r="T4859" i="9"/>
  <c r="S4863" i="9"/>
  <c r="T4863" i="9"/>
  <c r="S4867" i="9"/>
  <c r="T4867" i="9"/>
  <c r="S4871" i="9"/>
  <c r="T4871" i="9"/>
  <c r="S4875" i="9"/>
  <c r="U4875" i="9" s="1"/>
  <c r="T4875" i="9"/>
  <c r="S4879" i="9"/>
  <c r="T4879" i="9"/>
  <c r="S4883" i="9"/>
  <c r="T4883" i="9"/>
  <c r="S4887" i="9"/>
  <c r="T4887" i="9"/>
  <c r="S4891" i="9"/>
  <c r="T4891" i="9"/>
  <c r="S4895" i="9"/>
  <c r="T4895" i="9"/>
  <c r="S4899" i="9"/>
  <c r="U4899" i="9" s="1"/>
  <c r="T4899" i="9"/>
  <c r="S4903" i="9"/>
  <c r="T4903" i="9"/>
  <c r="S4907" i="9"/>
  <c r="T4907" i="9"/>
  <c r="S4911" i="9"/>
  <c r="T4911" i="9"/>
  <c r="S4915" i="9"/>
  <c r="T4915" i="9"/>
  <c r="S4919" i="9"/>
  <c r="T4919" i="9"/>
  <c r="S4923" i="9"/>
  <c r="U4923" i="9" s="1"/>
  <c r="T4923" i="9"/>
  <c r="S4927" i="9"/>
  <c r="T4927" i="9"/>
  <c r="S4931" i="9"/>
  <c r="T4931" i="9"/>
  <c r="S4935" i="9"/>
  <c r="T4935" i="9"/>
  <c r="S4939" i="9"/>
  <c r="T4939" i="9"/>
  <c r="S4943" i="9"/>
  <c r="T4943" i="9"/>
  <c r="S4947" i="9"/>
  <c r="U4947" i="9" s="1"/>
  <c r="T4947" i="9"/>
  <c r="S4951" i="9"/>
  <c r="T4951" i="9"/>
  <c r="S4955" i="9"/>
  <c r="T4955" i="9"/>
  <c r="S4959" i="9"/>
  <c r="T4959" i="9"/>
  <c r="S4963" i="9"/>
  <c r="T4963" i="9"/>
  <c r="S4967" i="9"/>
  <c r="T4967" i="9"/>
  <c r="S4971" i="9"/>
  <c r="U4971" i="9" s="1"/>
  <c r="T4971" i="9"/>
  <c r="S4975" i="9"/>
  <c r="T4975" i="9"/>
  <c r="S4979" i="9"/>
  <c r="T4979" i="9"/>
  <c r="S4983" i="9"/>
  <c r="T4983" i="9"/>
  <c r="S4987" i="9"/>
  <c r="T4987" i="9"/>
  <c r="S4991" i="9"/>
  <c r="T4991" i="9"/>
  <c r="S4995" i="9"/>
  <c r="U4995" i="9" s="1"/>
  <c r="T4995" i="9"/>
  <c r="S4999" i="9"/>
  <c r="T4999" i="9"/>
  <c r="S5003" i="9"/>
  <c r="T5003" i="9"/>
  <c r="S5007" i="9"/>
  <c r="T5007" i="9"/>
  <c r="S5011" i="9"/>
  <c r="T5011" i="9"/>
  <c r="S5015" i="9"/>
  <c r="T5015" i="9"/>
  <c r="S5019" i="9"/>
  <c r="U5019" i="9" s="1"/>
  <c r="T5019" i="9"/>
  <c r="S5023" i="9"/>
  <c r="T5023" i="9"/>
  <c r="S5027" i="9"/>
  <c r="T5027" i="9"/>
  <c r="S5031" i="9"/>
  <c r="T5031" i="9"/>
  <c r="S5035" i="9"/>
  <c r="T5035" i="9"/>
  <c r="S5039" i="9"/>
  <c r="T5039" i="9"/>
  <c r="S5043" i="9"/>
  <c r="U5043" i="9" s="1"/>
  <c r="T5043" i="9"/>
  <c r="S5047" i="9"/>
  <c r="T5047" i="9"/>
  <c r="S5051" i="9"/>
  <c r="T5051" i="9"/>
  <c r="S5055" i="9"/>
  <c r="T5055" i="9"/>
  <c r="S5059" i="9"/>
  <c r="T5059" i="9"/>
  <c r="S5063" i="9"/>
  <c r="T5063" i="9"/>
  <c r="S5067" i="9"/>
  <c r="U5067" i="9" s="1"/>
  <c r="T5067" i="9"/>
  <c r="S5071" i="9"/>
  <c r="T5071" i="9"/>
  <c r="S5075" i="9"/>
  <c r="T5075" i="9"/>
  <c r="S5079" i="9"/>
  <c r="T5079" i="9"/>
  <c r="S5083" i="9"/>
  <c r="T5083" i="9"/>
  <c r="S5087" i="9"/>
  <c r="T5087" i="9"/>
  <c r="S5091" i="9"/>
  <c r="U5091" i="9" s="1"/>
  <c r="T5091" i="9"/>
  <c r="S5095" i="9"/>
  <c r="T5095" i="9"/>
  <c r="S5099" i="9"/>
  <c r="T5099" i="9"/>
  <c r="S5103" i="9"/>
  <c r="T5103" i="9"/>
  <c r="S5107" i="9"/>
  <c r="T5107" i="9"/>
  <c r="S5111" i="9"/>
  <c r="T5111" i="9"/>
  <c r="S5115" i="9"/>
  <c r="U5115" i="9" s="1"/>
  <c r="T5115" i="9"/>
  <c r="S5119" i="9"/>
  <c r="T5119" i="9"/>
  <c r="S5123" i="9"/>
  <c r="T5123" i="9"/>
  <c r="S5127" i="9"/>
  <c r="T5127" i="9"/>
  <c r="S5131" i="9"/>
  <c r="T5131" i="9"/>
  <c r="S5135" i="9"/>
  <c r="T5135" i="9"/>
  <c r="S5139" i="9"/>
  <c r="T5139" i="9"/>
  <c r="T8" i="9"/>
  <c r="S8" i="9"/>
  <c r="S12" i="9"/>
  <c r="T12" i="9"/>
  <c r="S16" i="9"/>
  <c r="T16" i="9"/>
  <c r="T20" i="9"/>
  <c r="S20" i="9"/>
  <c r="T24" i="9"/>
  <c r="S24" i="9"/>
  <c r="T28" i="9"/>
  <c r="S28" i="9"/>
  <c r="T32" i="9"/>
  <c r="S32" i="9"/>
  <c r="U32" i="9" s="1"/>
  <c r="T36" i="9"/>
  <c r="S36" i="9"/>
  <c r="T40" i="9"/>
  <c r="S40" i="9"/>
  <c r="T44" i="9"/>
  <c r="S44" i="9"/>
  <c r="T48" i="9"/>
  <c r="S48" i="9"/>
  <c r="U48" i="9" s="1"/>
  <c r="T52" i="9"/>
  <c r="S52" i="9"/>
  <c r="S56" i="9"/>
  <c r="T56" i="9"/>
  <c r="S60" i="9"/>
  <c r="T60" i="9"/>
  <c r="S64" i="9"/>
  <c r="T64" i="9"/>
  <c r="S68" i="9"/>
  <c r="T68" i="9"/>
  <c r="S72" i="9"/>
  <c r="T72" i="9"/>
  <c r="S76" i="9"/>
  <c r="U76" i="9" s="1"/>
  <c r="T76" i="9"/>
  <c r="S80" i="9"/>
  <c r="T80" i="9"/>
  <c r="S84" i="9"/>
  <c r="T84" i="9"/>
  <c r="S88" i="9"/>
  <c r="T88" i="9"/>
  <c r="S92" i="9"/>
  <c r="T92" i="9"/>
  <c r="S96" i="9"/>
  <c r="T96" i="9"/>
  <c r="S100" i="9"/>
  <c r="U100" i="9" s="1"/>
  <c r="T100" i="9"/>
  <c r="S104" i="9"/>
  <c r="T104" i="9"/>
  <c r="S108" i="9"/>
  <c r="T108" i="9"/>
  <c r="S112" i="9"/>
  <c r="T112" i="9"/>
  <c r="S116" i="9"/>
  <c r="T116" i="9"/>
  <c r="S120" i="9"/>
  <c r="T120" i="9"/>
  <c r="S124" i="9"/>
  <c r="U124" i="9" s="1"/>
  <c r="T124" i="9"/>
  <c r="S128" i="9"/>
  <c r="T128" i="9"/>
  <c r="S132" i="9"/>
  <c r="T132" i="9"/>
  <c r="S136" i="9"/>
  <c r="T136" i="9"/>
  <c r="S140" i="9"/>
  <c r="T140" i="9"/>
  <c r="S144" i="9"/>
  <c r="T144" i="9"/>
  <c r="S148" i="9"/>
  <c r="U148" i="9" s="1"/>
  <c r="T148" i="9"/>
  <c r="S152" i="9"/>
  <c r="T152" i="9"/>
  <c r="S156" i="9"/>
  <c r="T156" i="9"/>
  <c r="S160" i="9"/>
  <c r="T160" i="9"/>
  <c r="S164" i="9"/>
  <c r="T164" i="9"/>
  <c r="S168" i="9"/>
  <c r="T168" i="9"/>
  <c r="S172" i="9"/>
  <c r="U172" i="9" s="1"/>
  <c r="T172" i="9"/>
  <c r="S176" i="9"/>
  <c r="T176" i="9"/>
  <c r="S180" i="9"/>
  <c r="T180" i="9"/>
  <c r="S184" i="9"/>
  <c r="T184" i="9"/>
  <c r="S188" i="9"/>
  <c r="T188" i="9"/>
  <c r="S192" i="9"/>
  <c r="T192" i="9"/>
  <c r="S196" i="9"/>
  <c r="U196" i="9" s="1"/>
  <c r="T196" i="9"/>
  <c r="S200" i="9"/>
  <c r="T200" i="9"/>
  <c r="S204" i="9"/>
  <c r="T204" i="9"/>
  <c r="S208" i="9"/>
  <c r="T208" i="9"/>
  <c r="S212" i="9"/>
  <c r="T212" i="9"/>
  <c r="S216" i="9"/>
  <c r="T216" i="9"/>
  <c r="S220" i="9"/>
  <c r="U220" i="9" s="1"/>
  <c r="T220" i="9"/>
  <c r="S224" i="9"/>
  <c r="T224" i="9"/>
  <c r="S228" i="9"/>
  <c r="T228" i="9"/>
  <c r="S232" i="9"/>
  <c r="T232" i="9"/>
  <c r="S236" i="9"/>
  <c r="T236" i="9"/>
  <c r="S240" i="9"/>
  <c r="T240" i="9"/>
  <c r="S244" i="9"/>
  <c r="U244" i="9" s="1"/>
  <c r="T244" i="9"/>
  <c r="S248" i="9"/>
  <c r="T248" i="9"/>
  <c r="S252" i="9"/>
  <c r="T252" i="9"/>
  <c r="S256" i="9"/>
  <c r="T256" i="9"/>
  <c r="S260" i="9"/>
  <c r="T260" i="9"/>
  <c r="S264" i="9"/>
  <c r="T264" i="9"/>
  <c r="S268" i="9"/>
  <c r="U268" i="9" s="1"/>
  <c r="T268" i="9"/>
  <c r="S272" i="9"/>
  <c r="T272" i="9"/>
  <c r="S276" i="9"/>
  <c r="T276" i="9"/>
  <c r="S280" i="9"/>
  <c r="T280" i="9"/>
  <c r="S284" i="9"/>
  <c r="T284" i="9"/>
  <c r="S288" i="9"/>
  <c r="T288" i="9"/>
  <c r="S292" i="9"/>
  <c r="U292" i="9" s="1"/>
  <c r="T292" i="9"/>
  <c r="S296" i="9"/>
  <c r="T296" i="9"/>
  <c r="S300" i="9"/>
  <c r="T300" i="9"/>
  <c r="S304" i="9"/>
  <c r="T304" i="9"/>
  <c r="S308" i="9"/>
  <c r="T308" i="9"/>
  <c r="S312" i="9"/>
  <c r="T312" i="9"/>
  <c r="S316" i="9"/>
  <c r="U316" i="9" s="1"/>
  <c r="T316" i="9"/>
  <c r="S320" i="9"/>
  <c r="T320" i="9"/>
  <c r="S324" i="9"/>
  <c r="T324" i="9"/>
  <c r="S328" i="9"/>
  <c r="T328" i="9"/>
  <c r="S332" i="9"/>
  <c r="T332" i="9"/>
  <c r="S336" i="9"/>
  <c r="T336" i="9"/>
  <c r="S340" i="9"/>
  <c r="U340" i="9" s="1"/>
  <c r="T340" i="9"/>
  <c r="S344" i="9"/>
  <c r="T344" i="9"/>
  <c r="S348" i="9"/>
  <c r="T348" i="9"/>
  <c r="S352" i="9"/>
  <c r="T352" i="9"/>
  <c r="S356" i="9"/>
  <c r="T356" i="9"/>
  <c r="S360" i="9"/>
  <c r="T360" i="9"/>
  <c r="S364" i="9"/>
  <c r="U364" i="9" s="1"/>
  <c r="T364" i="9"/>
  <c r="S368" i="9"/>
  <c r="T368" i="9"/>
  <c r="S372" i="9"/>
  <c r="T372" i="9"/>
  <c r="S376" i="9"/>
  <c r="T376" i="9"/>
  <c r="S380" i="9"/>
  <c r="T380" i="9"/>
  <c r="S384" i="9"/>
  <c r="T384" i="9"/>
  <c r="S388" i="9"/>
  <c r="U388" i="9" s="1"/>
  <c r="T388" i="9"/>
  <c r="S392" i="9"/>
  <c r="T392" i="9"/>
  <c r="S396" i="9"/>
  <c r="T396" i="9"/>
  <c r="S400" i="9"/>
  <c r="T400" i="9"/>
  <c r="S404" i="9"/>
  <c r="T404" i="9"/>
  <c r="S408" i="9"/>
  <c r="T408" i="9"/>
  <c r="S412" i="9"/>
  <c r="U412" i="9" s="1"/>
  <c r="T412" i="9"/>
  <c r="S416" i="9"/>
  <c r="T416" i="9"/>
  <c r="S420" i="9"/>
  <c r="T420" i="9"/>
  <c r="S424" i="9"/>
  <c r="T424" i="9"/>
  <c r="S428" i="9"/>
  <c r="T428" i="9"/>
  <c r="S432" i="9"/>
  <c r="T432" i="9"/>
  <c r="S436" i="9"/>
  <c r="U436" i="9" s="1"/>
  <c r="T436" i="9"/>
  <c r="S440" i="9"/>
  <c r="T440" i="9"/>
  <c r="S444" i="9"/>
  <c r="T444" i="9"/>
  <c r="S448" i="9"/>
  <c r="T448" i="9"/>
  <c r="S452" i="9"/>
  <c r="T452" i="9"/>
  <c r="S456" i="9"/>
  <c r="T456" i="9"/>
  <c r="S460" i="9"/>
  <c r="U460" i="9" s="1"/>
  <c r="T460" i="9"/>
  <c r="S464" i="9"/>
  <c r="T464" i="9"/>
  <c r="S468" i="9"/>
  <c r="T468" i="9"/>
  <c r="S472" i="9"/>
  <c r="T472" i="9"/>
  <c r="S476" i="9"/>
  <c r="T476" i="9"/>
  <c r="S480" i="9"/>
  <c r="T480" i="9"/>
  <c r="S484" i="9"/>
  <c r="U484" i="9" s="1"/>
  <c r="T484" i="9"/>
  <c r="S488" i="9"/>
  <c r="T488" i="9"/>
  <c r="S492" i="9"/>
  <c r="T492" i="9"/>
  <c r="S496" i="9"/>
  <c r="T496" i="9"/>
  <c r="S500" i="9"/>
  <c r="T500" i="9"/>
  <c r="S504" i="9"/>
  <c r="T504" i="9"/>
  <c r="S508" i="9"/>
  <c r="U508" i="9" s="1"/>
  <c r="T508" i="9"/>
  <c r="S512" i="9"/>
  <c r="T512" i="9"/>
  <c r="S516" i="9"/>
  <c r="T516" i="9"/>
  <c r="S520" i="9"/>
  <c r="T520" i="9"/>
  <c r="S524" i="9"/>
  <c r="T524" i="9"/>
  <c r="S528" i="9"/>
  <c r="T528" i="9"/>
  <c r="S532" i="9"/>
  <c r="U532" i="9" s="1"/>
  <c r="T532" i="9"/>
  <c r="S536" i="9"/>
  <c r="T536" i="9"/>
  <c r="S540" i="9"/>
  <c r="T540" i="9"/>
  <c r="S544" i="9"/>
  <c r="T544" i="9"/>
  <c r="S548" i="9"/>
  <c r="T548" i="9"/>
  <c r="S552" i="9"/>
  <c r="T552" i="9"/>
  <c r="S556" i="9"/>
  <c r="U556" i="9" s="1"/>
  <c r="T556" i="9"/>
  <c r="S560" i="9"/>
  <c r="T560" i="9"/>
  <c r="S564" i="9"/>
  <c r="T564" i="9"/>
  <c r="S568" i="9"/>
  <c r="T568" i="9"/>
  <c r="S572" i="9"/>
  <c r="T572" i="9"/>
  <c r="S576" i="9"/>
  <c r="T576" i="9"/>
  <c r="S580" i="9"/>
  <c r="U580" i="9" s="1"/>
  <c r="T580" i="9"/>
  <c r="S584" i="9"/>
  <c r="T584" i="9"/>
  <c r="S588" i="9"/>
  <c r="T588" i="9"/>
  <c r="S592" i="9"/>
  <c r="T592" i="9"/>
  <c r="S596" i="9"/>
  <c r="T596" i="9"/>
  <c r="S600" i="9"/>
  <c r="T600" i="9"/>
  <c r="S604" i="9"/>
  <c r="U604" i="9" s="1"/>
  <c r="T604" i="9"/>
  <c r="S608" i="9"/>
  <c r="T608" i="9"/>
  <c r="S612" i="9"/>
  <c r="T612" i="9"/>
  <c r="S616" i="9"/>
  <c r="T616" i="9"/>
  <c r="S620" i="9"/>
  <c r="T620" i="9"/>
  <c r="S624" i="9"/>
  <c r="T624" i="9"/>
  <c r="S628" i="9"/>
  <c r="U628" i="9" s="1"/>
  <c r="T628" i="9"/>
  <c r="S632" i="9"/>
  <c r="T632" i="9"/>
  <c r="S636" i="9"/>
  <c r="T636" i="9"/>
  <c r="S640" i="9"/>
  <c r="T640" i="9"/>
  <c r="S644" i="9"/>
  <c r="T644" i="9"/>
  <c r="S648" i="9"/>
  <c r="T648" i="9"/>
  <c r="S652" i="9"/>
  <c r="U652" i="9" s="1"/>
  <c r="T652" i="9"/>
  <c r="S656" i="9"/>
  <c r="T656" i="9"/>
  <c r="S660" i="9"/>
  <c r="T660" i="9"/>
  <c r="S664" i="9"/>
  <c r="T664" i="9"/>
  <c r="S668" i="9"/>
  <c r="T668" i="9"/>
  <c r="S672" i="9"/>
  <c r="T672" i="9"/>
  <c r="S676" i="9"/>
  <c r="U676" i="9" s="1"/>
  <c r="T676" i="9"/>
  <c r="S680" i="9"/>
  <c r="T680" i="9"/>
  <c r="S684" i="9"/>
  <c r="T684" i="9"/>
  <c r="S688" i="9"/>
  <c r="T688" i="9"/>
  <c r="S692" i="9"/>
  <c r="T692" i="9"/>
  <c r="S696" i="9"/>
  <c r="T696" i="9"/>
  <c r="S700" i="9"/>
  <c r="U700" i="9" s="1"/>
  <c r="T700" i="9"/>
  <c r="S704" i="9"/>
  <c r="T704" i="9"/>
  <c r="S708" i="9"/>
  <c r="T708" i="9"/>
  <c r="S712" i="9"/>
  <c r="T712" i="9"/>
  <c r="S716" i="9"/>
  <c r="T716" i="9"/>
  <c r="S720" i="9"/>
  <c r="T720" i="9"/>
  <c r="S724" i="9"/>
  <c r="U724" i="9" s="1"/>
  <c r="T724" i="9"/>
  <c r="S728" i="9"/>
  <c r="T728" i="9"/>
  <c r="S732" i="9"/>
  <c r="T732" i="9"/>
  <c r="S736" i="9"/>
  <c r="T736" i="9"/>
  <c r="S740" i="9"/>
  <c r="T740" i="9"/>
  <c r="S744" i="9"/>
  <c r="T744" i="9"/>
  <c r="S748" i="9"/>
  <c r="U748" i="9" s="1"/>
  <c r="T748" i="9"/>
  <c r="S752" i="9"/>
  <c r="T752" i="9"/>
  <c r="S756" i="9"/>
  <c r="T756" i="9"/>
  <c r="S760" i="9"/>
  <c r="T760" i="9"/>
  <c r="S764" i="9"/>
  <c r="T764" i="9"/>
  <c r="S768" i="9"/>
  <c r="T768" i="9"/>
  <c r="S772" i="9"/>
  <c r="U772" i="9" s="1"/>
  <c r="T772" i="9"/>
  <c r="S776" i="9"/>
  <c r="T776" i="9"/>
  <c r="S780" i="9"/>
  <c r="T780" i="9"/>
  <c r="S784" i="9"/>
  <c r="T784" i="9"/>
  <c r="S788" i="9"/>
  <c r="T788" i="9"/>
  <c r="S792" i="9"/>
  <c r="T792" i="9"/>
  <c r="S796" i="9"/>
  <c r="U796" i="9" s="1"/>
  <c r="T796" i="9"/>
  <c r="S800" i="9"/>
  <c r="T800" i="9"/>
  <c r="S804" i="9"/>
  <c r="T804" i="9"/>
  <c r="S808" i="9"/>
  <c r="T808" i="9"/>
  <c r="S812" i="9"/>
  <c r="T812" i="9"/>
  <c r="S816" i="9"/>
  <c r="T816" i="9"/>
  <c r="S820" i="9"/>
  <c r="U820" i="9" s="1"/>
  <c r="T820" i="9"/>
  <c r="S824" i="9"/>
  <c r="T824" i="9"/>
  <c r="S828" i="9"/>
  <c r="T828" i="9"/>
  <c r="S832" i="9"/>
  <c r="T832" i="9"/>
  <c r="S836" i="9"/>
  <c r="T836" i="9"/>
  <c r="S840" i="9"/>
  <c r="T840" i="9"/>
  <c r="S844" i="9"/>
  <c r="U844" i="9" s="1"/>
  <c r="T844" i="9"/>
  <c r="S848" i="9"/>
  <c r="T848" i="9"/>
  <c r="S852" i="9"/>
  <c r="T852" i="9"/>
  <c r="S856" i="9"/>
  <c r="T856" i="9"/>
  <c r="S860" i="9"/>
  <c r="T860" i="9"/>
  <c r="S864" i="9"/>
  <c r="T864" i="9"/>
  <c r="S868" i="9"/>
  <c r="U868" i="9" s="1"/>
  <c r="T868" i="9"/>
  <c r="S872" i="9"/>
  <c r="T872" i="9"/>
  <c r="S876" i="9"/>
  <c r="T876" i="9"/>
  <c r="S880" i="9"/>
  <c r="T880" i="9"/>
  <c r="S884" i="9"/>
  <c r="T884" i="9"/>
  <c r="S888" i="9"/>
  <c r="T888" i="9"/>
  <c r="S892" i="9"/>
  <c r="U892" i="9" s="1"/>
  <c r="T892" i="9"/>
  <c r="S896" i="9"/>
  <c r="T896" i="9"/>
  <c r="S900" i="9"/>
  <c r="T900" i="9"/>
  <c r="S904" i="9"/>
  <c r="T904" i="9"/>
  <c r="S908" i="9"/>
  <c r="T908" i="9"/>
  <c r="S912" i="9"/>
  <c r="T912" i="9"/>
  <c r="S916" i="9"/>
  <c r="U916" i="9" s="1"/>
  <c r="T916" i="9"/>
  <c r="S920" i="9"/>
  <c r="T920" i="9"/>
  <c r="S924" i="9"/>
  <c r="T924" i="9"/>
  <c r="S928" i="9"/>
  <c r="T928" i="9"/>
  <c r="S932" i="9"/>
  <c r="T932" i="9"/>
  <c r="S936" i="9"/>
  <c r="T936" i="9"/>
  <c r="S940" i="9"/>
  <c r="U940" i="9" s="1"/>
  <c r="T940" i="9"/>
  <c r="S944" i="9"/>
  <c r="T944" i="9"/>
  <c r="S948" i="9"/>
  <c r="T948" i="9"/>
  <c r="S952" i="9"/>
  <c r="T952" i="9"/>
  <c r="S956" i="9"/>
  <c r="T956" i="9"/>
  <c r="S960" i="9"/>
  <c r="T960" i="9"/>
  <c r="S964" i="9"/>
  <c r="U964" i="9" s="1"/>
  <c r="T964" i="9"/>
  <c r="S968" i="9"/>
  <c r="T968" i="9"/>
  <c r="S972" i="9"/>
  <c r="T972" i="9"/>
  <c r="S976" i="9"/>
  <c r="T976" i="9"/>
  <c r="S980" i="9"/>
  <c r="T980" i="9"/>
  <c r="S984" i="9"/>
  <c r="T984" i="9"/>
  <c r="S988" i="9"/>
  <c r="U988" i="9" s="1"/>
  <c r="T988" i="9"/>
  <c r="S992" i="9"/>
  <c r="T992" i="9"/>
  <c r="S996" i="9"/>
  <c r="T996" i="9"/>
  <c r="S1000" i="9"/>
  <c r="T1000" i="9"/>
  <c r="S1004" i="9"/>
  <c r="T1004" i="9"/>
  <c r="S1008" i="9"/>
  <c r="T1008" i="9"/>
  <c r="S1012" i="9"/>
  <c r="U1012" i="9" s="1"/>
  <c r="T1012" i="9"/>
  <c r="S1016" i="9"/>
  <c r="T1016" i="9"/>
  <c r="S1020" i="9"/>
  <c r="T1020" i="9"/>
  <c r="S1024" i="9"/>
  <c r="T1024" i="9"/>
  <c r="S1028" i="9"/>
  <c r="T1028" i="9"/>
  <c r="S1032" i="9"/>
  <c r="T1032" i="9"/>
  <c r="S1036" i="9"/>
  <c r="U1036" i="9" s="1"/>
  <c r="T1036" i="9"/>
  <c r="S1040" i="9"/>
  <c r="T1040" i="9"/>
  <c r="S1044" i="9"/>
  <c r="T1044" i="9"/>
  <c r="S1048" i="9"/>
  <c r="T1048" i="9"/>
  <c r="S1052" i="9"/>
  <c r="T1052" i="9"/>
  <c r="S1056" i="9"/>
  <c r="T1056" i="9"/>
  <c r="S1060" i="9"/>
  <c r="U1060" i="9" s="1"/>
  <c r="T1060" i="9"/>
  <c r="S1064" i="9"/>
  <c r="T1064" i="9"/>
  <c r="S1068" i="9"/>
  <c r="T1068" i="9"/>
  <c r="S1072" i="9"/>
  <c r="T1072" i="9"/>
  <c r="S1076" i="9"/>
  <c r="T1076" i="9"/>
  <c r="S1080" i="9"/>
  <c r="T1080" i="9"/>
  <c r="T1084" i="9"/>
  <c r="S1084" i="9"/>
  <c r="T1088" i="9"/>
  <c r="S1088" i="9"/>
  <c r="U1088" i="9" s="1"/>
  <c r="T1092" i="9"/>
  <c r="S1092" i="9"/>
  <c r="T1096" i="9"/>
  <c r="S1096" i="9"/>
  <c r="T1100" i="9"/>
  <c r="S1100" i="9"/>
  <c r="T1104" i="9"/>
  <c r="S1104" i="9"/>
  <c r="U1104" i="9" s="1"/>
  <c r="T1108" i="9"/>
  <c r="S1108" i="9"/>
  <c r="T1112" i="9"/>
  <c r="S1112" i="9"/>
  <c r="T1116" i="9"/>
  <c r="S1116" i="9"/>
  <c r="T1120" i="9"/>
  <c r="S1120" i="9"/>
  <c r="T1124" i="9"/>
  <c r="S1124" i="9"/>
  <c r="T1128" i="9"/>
  <c r="S1128" i="9"/>
  <c r="T1132" i="9"/>
  <c r="S1132" i="9"/>
  <c r="T1136" i="9"/>
  <c r="S1136" i="9"/>
  <c r="U1136" i="9" s="1"/>
  <c r="T1140" i="9"/>
  <c r="S1140" i="9"/>
  <c r="T1144" i="9"/>
  <c r="S1144" i="9"/>
  <c r="T1148" i="9"/>
  <c r="S1148" i="9"/>
  <c r="T1152" i="9"/>
  <c r="S1152" i="9"/>
  <c r="U1152" i="9" s="1"/>
  <c r="T1156" i="9"/>
  <c r="S1156" i="9"/>
  <c r="T1160" i="9"/>
  <c r="S1160" i="9"/>
  <c r="T1164" i="9"/>
  <c r="S1164" i="9"/>
  <c r="T1168" i="9"/>
  <c r="S1168" i="9"/>
  <c r="T1172" i="9"/>
  <c r="S1172" i="9"/>
  <c r="T1176" i="9"/>
  <c r="S1176" i="9"/>
  <c r="T1180" i="9"/>
  <c r="S1180" i="9"/>
  <c r="T1184" i="9"/>
  <c r="S1184" i="9"/>
  <c r="U1184" i="9" s="1"/>
  <c r="T1188" i="9"/>
  <c r="S1188" i="9"/>
  <c r="T1192" i="9"/>
  <c r="S1192" i="9"/>
  <c r="S1196" i="9"/>
  <c r="T1196" i="9"/>
  <c r="S1200" i="9"/>
  <c r="T1200" i="9"/>
  <c r="S1204" i="9"/>
  <c r="U1204" i="9" s="1"/>
  <c r="T1204" i="9"/>
  <c r="S1208" i="9"/>
  <c r="T1208" i="9"/>
  <c r="S1212" i="9"/>
  <c r="T1212" i="9"/>
  <c r="S1216" i="9"/>
  <c r="T1216" i="9"/>
  <c r="S1220" i="9"/>
  <c r="T1220" i="9"/>
  <c r="S1224" i="9"/>
  <c r="T1224" i="9"/>
  <c r="S1228" i="9"/>
  <c r="U1228" i="9" s="1"/>
  <c r="T1228" i="9"/>
  <c r="S1232" i="9"/>
  <c r="T1232" i="9"/>
  <c r="S1236" i="9"/>
  <c r="T1236" i="9"/>
  <c r="S1240" i="9"/>
  <c r="T1240" i="9"/>
  <c r="S1244" i="9"/>
  <c r="T1244" i="9"/>
  <c r="S1248" i="9"/>
  <c r="T1248" i="9"/>
  <c r="S1252" i="9"/>
  <c r="U1252" i="9" s="1"/>
  <c r="T1252" i="9"/>
  <c r="S1256" i="9"/>
  <c r="T1256" i="9"/>
  <c r="S1260" i="9"/>
  <c r="T1260" i="9"/>
  <c r="S1264" i="9"/>
  <c r="T1264" i="9"/>
  <c r="S1268" i="9"/>
  <c r="T1268" i="9"/>
  <c r="S1272" i="9"/>
  <c r="T1272" i="9"/>
  <c r="S1276" i="9"/>
  <c r="U1276" i="9" s="1"/>
  <c r="T1276" i="9"/>
  <c r="S1280" i="9"/>
  <c r="T1280" i="9"/>
  <c r="S1284" i="9"/>
  <c r="T1284" i="9"/>
  <c r="S1288" i="9"/>
  <c r="T1288" i="9"/>
  <c r="S1292" i="9"/>
  <c r="T1292" i="9"/>
  <c r="S1296" i="9"/>
  <c r="T1296" i="9"/>
  <c r="S1300" i="9"/>
  <c r="U1300" i="9" s="1"/>
  <c r="T1300" i="9"/>
  <c r="S1304" i="9"/>
  <c r="T1304" i="9"/>
  <c r="S1308" i="9"/>
  <c r="T1308" i="9"/>
  <c r="S1312" i="9"/>
  <c r="T1312" i="9"/>
  <c r="S1316" i="9"/>
  <c r="T1316" i="9"/>
  <c r="S1320" i="9"/>
  <c r="T1320" i="9"/>
  <c r="S1324" i="9"/>
  <c r="U1324" i="9" s="1"/>
  <c r="T1324" i="9"/>
  <c r="S1328" i="9"/>
  <c r="T1328" i="9"/>
  <c r="S1332" i="9"/>
  <c r="T1332" i="9"/>
  <c r="S1336" i="9"/>
  <c r="T1336" i="9"/>
  <c r="S1340" i="9"/>
  <c r="T1340" i="9"/>
  <c r="S1344" i="9"/>
  <c r="T1344" i="9"/>
  <c r="S1348" i="9"/>
  <c r="U1348" i="9" s="1"/>
  <c r="T1348" i="9"/>
  <c r="S1352" i="9"/>
  <c r="T1352" i="9"/>
  <c r="S1356" i="9"/>
  <c r="T1356" i="9"/>
  <c r="S1360" i="9"/>
  <c r="T1360" i="9"/>
  <c r="S1364" i="9"/>
  <c r="T1364" i="9"/>
  <c r="S1368" i="9"/>
  <c r="T1368" i="9"/>
  <c r="S1372" i="9"/>
  <c r="U1372" i="9" s="1"/>
  <c r="T1372" i="9"/>
  <c r="S1376" i="9"/>
  <c r="T1376" i="9"/>
  <c r="S1380" i="9"/>
  <c r="T1380" i="9"/>
  <c r="S1384" i="9"/>
  <c r="T1384" i="9"/>
  <c r="S1388" i="9"/>
  <c r="T1388" i="9"/>
  <c r="S1392" i="9"/>
  <c r="T1392" i="9"/>
  <c r="S1396" i="9"/>
  <c r="U1396" i="9" s="1"/>
  <c r="T1396" i="9"/>
  <c r="S1400" i="9"/>
  <c r="T1400" i="9"/>
  <c r="S1404" i="9"/>
  <c r="T1404" i="9"/>
  <c r="S1408" i="9"/>
  <c r="T1408" i="9"/>
  <c r="S1412" i="9"/>
  <c r="T1412" i="9"/>
  <c r="S1416" i="9"/>
  <c r="T1416" i="9"/>
  <c r="S1420" i="9"/>
  <c r="U1420" i="9" s="1"/>
  <c r="T1420" i="9"/>
  <c r="S1424" i="9"/>
  <c r="T1424" i="9"/>
  <c r="S1428" i="9"/>
  <c r="T1428" i="9"/>
  <c r="S1432" i="9"/>
  <c r="T1432" i="9"/>
  <c r="S1436" i="9"/>
  <c r="T1436" i="9"/>
  <c r="S1440" i="9"/>
  <c r="T1440" i="9"/>
  <c r="S1444" i="9"/>
  <c r="U1444" i="9" s="1"/>
  <c r="T1444" i="9"/>
  <c r="S1448" i="9"/>
  <c r="T1448" i="9"/>
  <c r="S1452" i="9"/>
  <c r="T1452" i="9"/>
  <c r="S1456" i="9"/>
  <c r="T1456" i="9"/>
  <c r="S1460" i="9"/>
  <c r="T1460" i="9"/>
  <c r="S1464" i="9"/>
  <c r="T1464" i="9"/>
  <c r="S1468" i="9"/>
  <c r="U1468" i="9" s="1"/>
  <c r="T1468" i="9"/>
  <c r="S1472" i="9"/>
  <c r="T1472" i="9"/>
  <c r="S1476" i="9"/>
  <c r="T1476" i="9"/>
  <c r="S1480" i="9"/>
  <c r="T1480" i="9"/>
  <c r="S1484" i="9"/>
  <c r="T1484" i="9"/>
  <c r="S1488" i="9"/>
  <c r="T1488" i="9"/>
  <c r="S1492" i="9"/>
  <c r="U1492" i="9" s="1"/>
  <c r="T1492" i="9"/>
  <c r="S1496" i="9"/>
  <c r="T1496" i="9"/>
  <c r="S1500" i="9"/>
  <c r="T1500" i="9"/>
  <c r="S1504" i="9"/>
  <c r="T1504" i="9"/>
  <c r="S1508" i="9"/>
  <c r="T1508" i="9"/>
  <c r="S1512" i="9"/>
  <c r="T1512" i="9"/>
  <c r="S1516" i="9"/>
  <c r="U1516" i="9" s="1"/>
  <c r="T1516" i="9"/>
  <c r="S1520" i="9"/>
  <c r="T1520" i="9"/>
  <c r="S1524" i="9"/>
  <c r="T1524" i="9"/>
  <c r="S1528" i="9"/>
  <c r="T1528" i="9"/>
  <c r="S1532" i="9"/>
  <c r="T1532" i="9"/>
  <c r="S1536" i="9"/>
  <c r="T1536" i="9"/>
  <c r="S1540" i="9"/>
  <c r="U1540" i="9" s="1"/>
  <c r="T1540" i="9"/>
  <c r="S1544" i="9"/>
  <c r="T1544" i="9"/>
  <c r="S1548" i="9"/>
  <c r="T1548" i="9"/>
  <c r="S1552" i="9"/>
  <c r="T1552" i="9"/>
  <c r="S1556" i="9"/>
  <c r="T1556" i="9"/>
  <c r="S1560" i="9"/>
  <c r="T1560" i="9"/>
  <c r="S1564" i="9"/>
  <c r="U1564" i="9" s="1"/>
  <c r="T1564" i="9"/>
  <c r="S1568" i="9"/>
  <c r="T1568" i="9"/>
  <c r="S1572" i="9"/>
  <c r="T1572" i="9"/>
  <c r="S1576" i="9"/>
  <c r="T1576" i="9"/>
  <c r="S1580" i="9"/>
  <c r="T1580" i="9"/>
  <c r="S1584" i="9"/>
  <c r="T1584" i="9"/>
  <c r="S1588" i="9"/>
  <c r="U1588" i="9" s="1"/>
  <c r="T1588" i="9"/>
  <c r="S1592" i="9"/>
  <c r="T1592" i="9"/>
  <c r="S1596" i="9"/>
  <c r="T1596" i="9"/>
  <c r="S1600" i="9"/>
  <c r="T1600" i="9"/>
  <c r="S1604" i="9"/>
  <c r="T1604" i="9"/>
  <c r="S1608" i="9"/>
  <c r="T1608" i="9"/>
  <c r="S1612" i="9"/>
  <c r="U1612" i="9" s="1"/>
  <c r="T1612" i="9"/>
  <c r="S1616" i="9"/>
  <c r="T1616" i="9"/>
  <c r="S1620" i="9"/>
  <c r="T1620" i="9"/>
  <c r="S1624" i="9"/>
  <c r="T1624" i="9"/>
  <c r="S1628" i="9"/>
  <c r="T1628" i="9"/>
  <c r="S1632" i="9"/>
  <c r="T1632" i="9"/>
  <c r="S1636" i="9"/>
  <c r="U1636" i="9" s="1"/>
  <c r="T1636" i="9"/>
  <c r="S1640" i="9"/>
  <c r="T1640" i="9"/>
  <c r="S1644" i="9"/>
  <c r="T1644" i="9"/>
  <c r="S1648" i="9"/>
  <c r="T1648" i="9"/>
  <c r="S1652" i="9"/>
  <c r="T1652" i="9"/>
  <c r="S1656" i="9"/>
  <c r="T1656" i="9"/>
  <c r="S1660" i="9"/>
  <c r="U1660" i="9" s="1"/>
  <c r="T1660" i="9"/>
  <c r="S1664" i="9"/>
  <c r="T1664" i="9"/>
  <c r="S1668" i="9"/>
  <c r="T1668" i="9"/>
  <c r="S1672" i="9"/>
  <c r="T1672" i="9"/>
  <c r="S1676" i="9"/>
  <c r="T1676" i="9"/>
  <c r="S1680" i="9"/>
  <c r="T1680" i="9"/>
  <c r="S1684" i="9"/>
  <c r="U1684" i="9" s="1"/>
  <c r="T1684" i="9"/>
  <c r="S1688" i="9"/>
  <c r="T1688" i="9"/>
  <c r="S1692" i="9"/>
  <c r="T1692" i="9"/>
  <c r="S1696" i="9"/>
  <c r="T1696" i="9"/>
  <c r="S1700" i="9"/>
  <c r="T1700" i="9"/>
  <c r="S1704" i="9"/>
  <c r="T1704" i="9"/>
  <c r="S1708" i="9"/>
  <c r="U1708" i="9" s="1"/>
  <c r="T1708" i="9"/>
  <c r="S1712" i="9"/>
  <c r="T1712" i="9"/>
  <c r="S1716" i="9"/>
  <c r="T1716" i="9"/>
  <c r="S1720" i="9"/>
  <c r="T1720" i="9"/>
  <c r="S1724" i="9"/>
  <c r="T1724" i="9"/>
  <c r="S1728" i="9"/>
  <c r="T1728" i="9"/>
  <c r="S1732" i="9"/>
  <c r="U1732" i="9" s="1"/>
  <c r="T1732" i="9"/>
  <c r="S1736" i="9"/>
  <c r="T1736" i="9"/>
  <c r="S1740" i="9"/>
  <c r="T1740" i="9"/>
  <c r="S1744" i="9"/>
  <c r="T1744" i="9"/>
  <c r="S1748" i="9"/>
  <c r="T1748" i="9"/>
  <c r="S1752" i="9"/>
  <c r="T1752" i="9"/>
  <c r="S1756" i="9"/>
  <c r="U1756" i="9" s="1"/>
  <c r="T1756" i="9"/>
  <c r="S1760" i="9"/>
  <c r="T1760" i="9"/>
  <c r="S1764" i="9"/>
  <c r="T1764" i="9"/>
  <c r="S1768" i="9"/>
  <c r="T1768" i="9"/>
  <c r="S1772" i="9"/>
  <c r="T1772" i="9"/>
  <c r="S1776" i="9"/>
  <c r="T1776" i="9"/>
  <c r="S1780" i="9"/>
  <c r="U1780" i="9" s="1"/>
  <c r="T1780" i="9"/>
  <c r="S1784" i="9"/>
  <c r="T1784" i="9"/>
  <c r="S1788" i="9"/>
  <c r="T1788" i="9"/>
  <c r="S1792" i="9"/>
  <c r="T1792" i="9"/>
  <c r="S1796" i="9"/>
  <c r="T1796" i="9"/>
  <c r="S1800" i="9"/>
  <c r="T1800" i="9"/>
  <c r="S1804" i="9"/>
  <c r="U1804" i="9" s="1"/>
  <c r="T1804" i="9"/>
  <c r="S1808" i="9"/>
  <c r="T1808" i="9"/>
  <c r="S1812" i="9"/>
  <c r="T1812" i="9"/>
  <c r="S1816" i="9"/>
  <c r="T1816" i="9"/>
  <c r="S1820" i="9"/>
  <c r="T1820" i="9"/>
  <c r="S1824" i="9"/>
  <c r="T1824" i="9"/>
  <c r="S1828" i="9"/>
  <c r="U1828" i="9" s="1"/>
  <c r="T1828" i="9"/>
  <c r="S1832" i="9"/>
  <c r="T1832" i="9"/>
  <c r="S1836" i="9"/>
  <c r="T1836" i="9"/>
  <c r="S1840" i="9"/>
  <c r="T1840" i="9"/>
  <c r="S1844" i="9"/>
  <c r="T1844" i="9"/>
  <c r="S1848" i="9"/>
  <c r="T1848" i="9"/>
  <c r="S1852" i="9"/>
  <c r="U1852" i="9" s="1"/>
  <c r="T1852" i="9"/>
  <c r="S1856" i="9"/>
  <c r="T1856" i="9"/>
  <c r="S1860" i="9"/>
  <c r="T1860" i="9"/>
  <c r="S1864" i="9"/>
  <c r="T1864" i="9"/>
  <c r="S1868" i="9"/>
  <c r="T1868" i="9"/>
  <c r="S1872" i="9"/>
  <c r="T1872" i="9"/>
  <c r="S1876" i="9"/>
  <c r="U1876" i="9" s="1"/>
  <c r="T1876" i="9"/>
  <c r="S1880" i="9"/>
  <c r="T1880" i="9"/>
  <c r="S1884" i="9"/>
  <c r="T1884" i="9"/>
  <c r="S1888" i="9"/>
  <c r="T1888" i="9"/>
  <c r="S1892" i="9"/>
  <c r="T1892" i="9"/>
  <c r="S1896" i="9"/>
  <c r="T1896" i="9"/>
  <c r="S1900" i="9"/>
  <c r="U1900" i="9" s="1"/>
  <c r="T1900" i="9"/>
  <c r="S1904" i="9"/>
  <c r="T1904" i="9"/>
  <c r="S1908" i="9"/>
  <c r="T1908" i="9"/>
  <c r="S1912" i="9"/>
  <c r="T1912" i="9"/>
  <c r="S1916" i="9"/>
  <c r="T1916" i="9"/>
  <c r="S1920" i="9"/>
  <c r="T1920" i="9"/>
  <c r="S1924" i="9"/>
  <c r="U1924" i="9" s="1"/>
  <c r="T1924" i="9"/>
  <c r="S1928" i="9"/>
  <c r="T1928" i="9"/>
  <c r="S1932" i="9"/>
  <c r="T1932" i="9"/>
  <c r="S1936" i="9"/>
  <c r="T1936" i="9"/>
  <c r="S1940" i="9"/>
  <c r="T1940" i="9"/>
  <c r="S1944" i="9"/>
  <c r="T1944" i="9"/>
  <c r="S1948" i="9"/>
  <c r="U1948" i="9" s="1"/>
  <c r="T1948" i="9"/>
  <c r="S1952" i="9"/>
  <c r="T1952" i="9"/>
  <c r="S1956" i="9"/>
  <c r="T1956" i="9"/>
  <c r="S1960" i="9"/>
  <c r="T1960" i="9"/>
  <c r="S1964" i="9"/>
  <c r="T1964" i="9"/>
  <c r="S1968" i="9"/>
  <c r="T1968" i="9"/>
  <c r="S1972" i="9"/>
  <c r="U1972" i="9" s="1"/>
  <c r="T1972" i="9"/>
  <c r="S1976" i="9"/>
  <c r="T1976" i="9"/>
  <c r="S1980" i="9"/>
  <c r="T1980" i="9"/>
  <c r="S1984" i="9"/>
  <c r="T1984" i="9"/>
  <c r="S1988" i="9"/>
  <c r="T1988" i="9"/>
  <c r="S1992" i="9"/>
  <c r="T1992" i="9"/>
  <c r="S1996" i="9"/>
  <c r="U1996" i="9" s="1"/>
  <c r="T1996" i="9"/>
  <c r="S2000" i="9"/>
  <c r="T2000" i="9"/>
  <c r="S2004" i="9"/>
  <c r="T2004" i="9"/>
  <c r="S2008" i="9"/>
  <c r="T2008" i="9"/>
  <c r="S2012" i="9"/>
  <c r="T2012" i="9"/>
  <c r="S2016" i="9"/>
  <c r="T2016" i="9"/>
  <c r="S2020" i="9"/>
  <c r="U2020" i="9" s="1"/>
  <c r="T2020" i="9"/>
  <c r="S2024" i="9"/>
  <c r="T2024" i="9"/>
  <c r="S2028" i="9"/>
  <c r="T2028" i="9"/>
  <c r="S2032" i="9"/>
  <c r="T2032" i="9"/>
  <c r="S2036" i="9"/>
  <c r="T2036" i="9"/>
  <c r="S2040" i="9"/>
  <c r="T2040" i="9"/>
  <c r="S2044" i="9"/>
  <c r="U2044" i="9" s="1"/>
  <c r="T2044" i="9"/>
  <c r="S2048" i="9"/>
  <c r="T2048" i="9"/>
  <c r="S2052" i="9"/>
  <c r="T2052" i="9"/>
  <c r="S2056" i="9"/>
  <c r="T2056" i="9"/>
  <c r="S2060" i="9"/>
  <c r="T2060" i="9"/>
  <c r="S2064" i="9"/>
  <c r="T2064" i="9"/>
  <c r="S2068" i="9"/>
  <c r="U2068" i="9" s="1"/>
  <c r="T2068" i="9"/>
  <c r="T2072" i="9"/>
  <c r="S2072" i="9"/>
  <c r="S2076" i="9"/>
  <c r="T2076" i="9"/>
  <c r="T2080" i="9"/>
  <c r="S2080" i="9"/>
  <c r="S2084" i="9"/>
  <c r="T2084" i="9"/>
  <c r="S2088" i="9"/>
  <c r="T2088" i="9"/>
  <c r="S2092" i="9"/>
  <c r="U2092" i="9" s="1"/>
  <c r="T2092" i="9"/>
  <c r="S2096" i="9"/>
  <c r="T2096" i="9"/>
  <c r="S2100" i="9"/>
  <c r="T2100" i="9"/>
  <c r="S2104" i="9"/>
  <c r="T2104" i="9"/>
  <c r="S2108" i="9"/>
  <c r="T2108" i="9"/>
  <c r="S2112" i="9"/>
  <c r="T2112" i="9"/>
  <c r="S2116" i="9"/>
  <c r="U2116" i="9" s="1"/>
  <c r="T2116" i="9"/>
  <c r="S2120" i="9"/>
  <c r="T2120" i="9"/>
  <c r="S2124" i="9"/>
  <c r="T2124" i="9"/>
  <c r="S2128" i="9"/>
  <c r="T2128" i="9"/>
  <c r="S2132" i="9"/>
  <c r="T2132" i="9"/>
  <c r="S2136" i="9"/>
  <c r="T2136" i="9"/>
  <c r="S2140" i="9"/>
  <c r="U2140" i="9" s="1"/>
  <c r="T2140" i="9"/>
  <c r="S2144" i="9"/>
  <c r="T2144" i="9"/>
  <c r="S2148" i="9"/>
  <c r="T2148" i="9"/>
  <c r="S2152" i="9"/>
  <c r="T2152" i="9"/>
  <c r="S2156" i="9"/>
  <c r="T2156" i="9"/>
  <c r="S2160" i="9"/>
  <c r="T2160" i="9"/>
  <c r="S2164" i="9"/>
  <c r="U2164" i="9" s="1"/>
  <c r="T2164" i="9"/>
  <c r="S2168" i="9"/>
  <c r="T2168" i="9"/>
  <c r="S2172" i="9"/>
  <c r="T2172" i="9"/>
  <c r="S2176" i="9"/>
  <c r="T2176" i="9"/>
  <c r="S2180" i="9"/>
  <c r="T2180" i="9"/>
  <c r="S2184" i="9"/>
  <c r="T2184" i="9"/>
  <c r="S2188" i="9"/>
  <c r="U2188" i="9" s="1"/>
  <c r="T2188" i="9"/>
  <c r="S2192" i="9"/>
  <c r="T2192" i="9"/>
  <c r="S2196" i="9"/>
  <c r="T2196" i="9"/>
  <c r="S2200" i="9"/>
  <c r="T2200" i="9"/>
  <c r="S2204" i="9"/>
  <c r="T2204" i="9"/>
  <c r="S2208" i="9"/>
  <c r="T2208" i="9"/>
  <c r="S2212" i="9"/>
  <c r="U2212" i="9" s="1"/>
  <c r="T2212" i="9"/>
  <c r="S2216" i="9"/>
  <c r="T2216" i="9"/>
  <c r="S2220" i="9"/>
  <c r="T2220" i="9"/>
  <c r="S2224" i="9"/>
  <c r="T2224" i="9"/>
  <c r="S2228" i="9"/>
  <c r="T2228" i="9"/>
  <c r="S2232" i="9"/>
  <c r="T2232" i="9"/>
  <c r="S2236" i="9"/>
  <c r="U2236" i="9" s="1"/>
  <c r="T2236" i="9"/>
  <c r="S2240" i="9"/>
  <c r="T2240" i="9"/>
  <c r="S2244" i="9"/>
  <c r="T2244" i="9"/>
  <c r="S2248" i="9"/>
  <c r="T2248" i="9"/>
  <c r="S2252" i="9"/>
  <c r="T2252" i="9"/>
  <c r="S2256" i="9"/>
  <c r="T2256" i="9"/>
  <c r="S2260" i="9"/>
  <c r="U2260" i="9" s="1"/>
  <c r="T2260" i="9"/>
  <c r="S2264" i="9"/>
  <c r="T2264" i="9"/>
  <c r="S2268" i="9"/>
  <c r="T2268" i="9"/>
  <c r="S2272" i="9"/>
  <c r="T2272" i="9"/>
  <c r="S2276" i="9"/>
  <c r="T2276" i="9"/>
  <c r="S2280" i="9"/>
  <c r="T2280" i="9"/>
  <c r="S2284" i="9"/>
  <c r="U2284" i="9" s="1"/>
  <c r="T2284" i="9"/>
  <c r="S2288" i="9"/>
  <c r="T2288" i="9"/>
  <c r="S2292" i="9"/>
  <c r="T2292" i="9"/>
  <c r="S2296" i="9"/>
  <c r="T2296" i="9"/>
  <c r="S2300" i="9"/>
  <c r="T2300" i="9"/>
  <c r="S2304" i="9"/>
  <c r="T2304" i="9"/>
  <c r="S2308" i="9"/>
  <c r="U2308" i="9" s="1"/>
  <c r="T2308" i="9"/>
  <c r="S2312" i="9"/>
  <c r="T2312" i="9"/>
  <c r="S2316" i="9"/>
  <c r="T2316" i="9"/>
  <c r="S2320" i="9"/>
  <c r="T2320" i="9"/>
  <c r="S2324" i="9"/>
  <c r="T2324" i="9"/>
  <c r="S2328" i="9"/>
  <c r="T2328" i="9"/>
  <c r="S2332" i="9"/>
  <c r="U2332" i="9" s="1"/>
  <c r="T2332" i="9"/>
  <c r="S2336" i="9"/>
  <c r="T2336" i="9"/>
  <c r="S2340" i="9"/>
  <c r="T2340" i="9"/>
  <c r="S2344" i="9"/>
  <c r="T2344" i="9"/>
  <c r="S2348" i="9"/>
  <c r="T2348" i="9"/>
  <c r="S2352" i="9"/>
  <c r="T2352" i="9"/>
  <c r="S2356" i="9"/>
  <c r="U2356" i="9" s="1"/>
  <c r="T2356" i="9"/>
  <c r="S2360" i="9"/>
  <c r="T2360" i="9"/>
  <c r="S2364" i="9"/>
  <c r="T2364" i="9"/>
  <c r="S2368" i="9"/>
  <c r="T2368" i="9"/>
  <c r="S2372" i="9"/>
  <c r="T2372" i="9"/>
  <c r="S2376" i="9"/>
  <c r="T2376" i="9"/>
  <c r="S2380" i="9"/>
  <c r="U2380" i="9" s="1"/>
  <c r="T2380" i="9"/>
  <c r="S2384" i="9"/>
  <c r="T2384" i="9"/>
  <c r="S2388" i="9"/>
  <c r="T2388" i="9"/>
  <c r="S2392" i="9"/>
  <c r="T2392" i="9"/>
  <c r="S2396" i="9"/>
  <c r="T2396" i="9"/>
  <c r="S2400" i="9"/>
  <c r="T2400" i="9"/>
  <c r="S2404" i="9"/>
  <c r="U2404" i="9" s="1"/>
  <c r="T2404" i="9"/>
  <c r="S2408" i="9"/>
  <c r="T2408" i="9"/>
  <c r="S2412" i="9"/>
  <c r="T2412" i="9"/>
  <c r="S2416" i="9"/>
  <c r="T2416" i="9"/>
  <c r="S2420" i="9"/>
  <c r="T2420" i="9"/>
  <c r="S2424" i="9"/>
  <c r="T2424" i="9"/>
  <c r="S2428" i="9"/>
  <c r="U2428" i="9" s="1"/>
  <c r="T2428" i="9"/>
  <c r="S2432" i="9"/>
  <c r="T2432" i="9"/>
  <c r="S2436" i="9"/>
  <c r="T2436" i="9"/>
  <c r="S2440" i="9"/>
  <c r="T2440" i="9"/>
  <c r="S2444" i="9"/>
  <c r="T2444" i="9"/>
  <c r="S2448" i="9"/>
  <c r="T2448" i="9"/>
  <c r="S2452" i="9"/>
  <c r="U2452" i="9" s="1"/>
  <c r="T2452" i="9"/>
  <c r="S2456" i="9"/>
  <c r="T2456" i="9"/>
  <c r="S2460" i="9"/>
  <c r="T2460" i="9"/>
  <c r="S2464" i="9"/>
  <c r="T2464" i="9"/>
  <c r="S2468" i="9"/>
  <c r="T2468" i="9"/>
  <c r="S2472" i="9"/>
  <c r="T2472" i="9"/>
  <c r="S2476" i="9"/>
  <c r="U2476" i="9" s="1"/>
  <c r="T2476" i="9"/>
  <c r="S2480" i="9"/>
  <c r="T2480" i="9"/>
  <c r="S2484" i="9"/>
  <c r="T2484" i="9"/>
  <c r="S2488" i="9"/>
  <c r="T2488" i="9"/>
  <c r="S2492" i="9"/>
  <c r="T2492" i="9"/>
  <c r="S2496" i="9"/>
  <c r="T2496" i="9"/>
  <c r="S2500" i="9"/>
  <c r="U2500" i="9" s="1"/>
  <c r="T2500" i="9"/>
  <c r="S2504" i="9"/>
  <c r="T2504" i="9"/>
  <c r="S2508" i="9"/>
  <c r="T2508" i="9"/>
  <c r="S2512" i="9"/>
  <c r="T2512" i="9"/>
  <c r="S2516" i="9"/>
  <c r="T2516" i="9"/>
  <c r="S2520" i="9"/>
  <c r="T2520" i="9"/>
  <c r="S2524" i="9"/>
  <c r="U2524" i="9" s="1"/>
  <c r="T2524" i="9"/>
  <c r="S2528" i="9"/>
  <c r="T2528" i="9"/>
  <c r="S2532" i="9"/>
  <c r="T2532" i="9"/>
  <c r="S2536" i="9"/>
  <c r="T2536" i="9"/>
  <c r="S2540" i="9"/>
  <c r="T2540" i="9"/>
  <c r="S2544" i="9"/>
  <c r="T2544" i="9"/>
  <c r="S2548" i="9"/>
  <c r="U2548" i="9" s="1"/>
  <c r="T2548" i="9"/>
  <c r="S2552" i="9"/>
  <c r="T2552" i="9"/>
  <c r="S2556" i="9"/>
  <c r="T2556" i="9"/>
  <c r="S2560" i="9"/>
  <c r="T2560" i="9"/>
  <c r="T2564" i="9"/>
  <c r="S2564" i="9"/>
  <c r="T2568" i="9"/>
  <c r="S2568" i="9"/>
  <c r="T2572" i="9"/>
  <c r="S2572" i="9"/>
  <c r="T2576" i="9"/>
  <c r="S2576" i="9"/>
  <c r="U2576" i="9" s="1"/>
  <c r="T2580" i="9"/>
  <c r="S2580" i="9"/>
  <c r="T2584" i="9"/>
  <c r="S2584" i="9"/>
  <c r="T2588" i="9"/>
  <c r="S2588" i="9"/>
  <c r="T2592" i="9"/>
  <c r="S2592" i="9"/>
  <c r="U2592" i="9" s="1"/>
  <c r="T2596" i="9"/>
  <c r="S2596" i="9"/>
  <c r="T2600" i="9"/>
  <c r="S2600" i="9"/>
  <c r="T2604" i="9"/>
  <c r="S2604" i="9"/>
  <c r="T2608" i="9"/>
  <c r="S2608" i="9"/>
  <c r="T2612" i="9"/>
  <c r="S2612" i="9"/>
  <c r="T2616" i="9"/>
  <c r="S2616" i="9"/>
  <c r="T2620" i="9"/>
  <c r="S2620" i="9"/>
  <c r="T2624" i="9"/>
  <c r="S2624" i="9"/>
  <c r="U2624" i="9" s="1"/>
  <c r="T2628" i="9"/>
  <c r="S2628" i="9"/>
  <c r="T2632" i="9"/>
  <c r="S2632" i="9"/>
  <c r="T2636" i="9"/>
  <c r="S2636" i="9"/>
  <c r="T2640" i="9"/>
  <c r="S2640" i="9"/>
  <c r="U2640" i="9" s="1"/>
  <c r="T2644" i="9"/>
  <c r="S2644" i="9"/>
  <c r="T2648" i="9"/>
  <c r="S2648" i="9"/>
  <c r="T2652" i="9"/>
  <c r="S2652" i="9"/>
  <c r="T2656" i="9"/>
  <c r="S2656" i="9"/>
  <c r="T2660" i="9"/>
  <c r="S2660" i="9"/>
  <c r="T2664" i="9"/>
  <c r="S2664" i="9"/>
  <c r="T2668" i="9"/>
  <c r="S2668" i="9"/>
  <c r="T2672" i="9"/>
  <c r="S2672" i="9"/>
  <c r="U2672" i="9" s="1"/>
  <c r="T2676" i="9"/>
  <c r="S2676" i="9"/>
  <c r="T2680" i="9"/>
  <c r="S2680" i="9"/>
  <c r="T2684" i="9"/>
  <c r="S2684" i="9"/>
  <c r="T2688" i="9"/>
  <c r="S2688" i="9"/>
  <c r="U2688" i="9" s="1"/>
  <c r="T2692" i="9"/>
  <c r="S2692" i="9"/>
  <c r="T2696" i="9"/>
  <c r="S2696" i="9"/>
  <c r="T2700" i="9"/>
  <c r="S2700" i="9"/>
  <c r="T2704" i="9"/>
  <c r="S2704" i="9"/>
  <c r="T2708" i="9"/>
  <c r="S2708" i="9"/>
  <c r="T2712" i="9"/>
  <c r="S2712" i="9"/>
  <c r="T2716" i="9"/>
  <c r="S2716" i="9"/>
  <c r="T2720" i="9"/>
  <c r="S2720" i="9"/>
  <c r="U2720" i="9" s="1"/>
  <c r="T2724" i="9"/>
  <c r="S2724" i="9"/>
  <c r="T2728" i="9"/>
  <c r="S2728" i="9"/>
  <c r="T2732" i="9"/>
  <c r="S2732" i="9"/>
  <c r="T2736" i="9"/>
  <c r="S2736" i="9"/>
  <c r="U2736" i="9" s="1"/>
  <c r="T2740" i="9"/>
  <c r="S2740" i="9"/>
  <c r="T2744" i="9"/>
  <c r="S2744" i="9"/>
  <c r="T2748" i="9"/>
  <c r="S2748" i="9"/>
  <c r="T2752" i="9"/>
  <c r="S2752" i="9"/>
  <c r="T2756" i="9"/>
  <c r="S2756" i="9"/>
  <c r="T2760" i="9"/>
  <c r="S2760" i="9"/>
  <c r="T2764" i="9"/>
  <c r="S2764" i="9"/>
  <c r="S2768" i="9"/>
  <c r="T2768" i="9"/>
  <c r="S2772" i="9"/>
  <c r="T2772" i="9"/>
  <c r="S2776" i="9"/>
  <c r="T2776" i="9"/>
  <c r="S2780" i="9"/>
  <c r="T2780" i="9"/>
  <c r="S2784" i="9"/>
  <c r="T2784" i="9"/>
  <c r="S2788" i="9"/>
  <c r="U2788" i="9" s="1"/>
  <c r="T2788" i="9"/>
  <c r="S2792" i="9"/>
  <c r="T2792" i="9"/>
  <c r="S2796" i="9"/>
  <c r="T2796" i="9"/>
  <c r="S2800" i="9"/>
  <c r="T2800" i="9"/>
  <c r="S2804" i="9"/>
  <c r="T2804" i="9"/>
  <c r="S2808" i="9"/>
  <c r="T2808" i="9"/>
  <c r="S2812" i="9"/>
  <c r="U2812" i="9" s="1"/>
  <c r="T2812" i="9"/>
  <c r="S2816" i="9"/>
  <c r="T2816" i="9"/>
  <c r="S2820" i="9"/>
  <c r="T2820" i="9"/>
  <c r="S2824" i="9"/>
  <c r="T2824" i="9"/>
  <c r="S2828" i="9"/>
  <c r="T2828" i="9"/>
  <c r="S2832" i="9"/>
  <c r="T2832" i="9"/>
  <c r="S2836" i="9"/>
  <c r="U2836" i="9" s="1"/>
  <c r="T2836" i="9"/>
  <c r="S2840" i="9"/>
  <c r="T2840" i="9"/>
  <c r="S2844" i="9"/>
  <c r="T2844" i="9"/>
  <c r="S2848" i="9"/>
  <c r="T2848" i="9"/>
  <c r="S2852" i="9"/>
  <c r="T2852" i="9"/>
  <c r="S2856" i="9"/>
  <c r="T2856" i="9"/>
  <c r="S2860" i="9"/>
  <c r="U2860" i="9" s="1"/>
  <c r="T2860" i="9"/>
  <c r="S2864" i="9"/>
  <c r="T2864" i="9"/>
  <c r="S2868" i="9"/>
  <c r="T2868" i="9"/>
  <c r="S2872" i="9"/>
  <c r="T2872" i="9"/>
  <c r="S2876" i="9"/>
  <c r="T2876" i="9"/>
  <c r="S2880" i="9"/>
  <c r="T2880" i="9"/>
  <c r="S2884" i="9"/>
  <c r="U2884" i="9" s="1"/>
  <c r="T2884" i="9"/>
  <c r="S2888" i="9"/>
  <c r="T2888" i="9"/>
  <c r="S2892" i="9"/>
  <c r="T2892" i="9"/>
  <c r="S2896" i="9"/>
  <c r="T2896" i="9"/>
  <c r="S2900" i="9"/>
  <c r="T2900" i="9"/>
  <c r="S2904" i="9"/>
  <c r="T2904" i="9"/>
  <c r="S2908" i="9"/>
  <c r="U2908" i="9" s="1"/>
  <c r="T2908" i="9"/>
  <c r="S2912" i="9"/>
  <c r="T2912" i="9"/>
  <c r="S2916" i="9"/>
  <c r="T2916" i="9"/>
  <c r="S2920" i="9"/>
  <c r="T2920" i="9"/>
  <c r="S2924" i="9"/>
  <c r="T2924" i="9"/>
  <c r="S2928" i="9"/>
  <c r="T2928" i="9"/>
  <c r="S2932" i="9"/>
  <c r="U2932" i="9" s="1"/>
  <c r="T2932" i="9"/>
  <c r="S2936" i="9"/>
  <c r="T2936" i="9"/>
  <c r="S2940" i="9"/>
  <c r="T2940" i="9"/>
  <c r="S2944" i="9"/>
  <c r="T2944" i="9"/>
  <c r="S2948" i="9"/>
  <c r="T2948" i="9"/>
  <c r="S2952" i="9"/>
  <c r="T2952" i="9"/>
  <c r="S2956" i="9"/>
  <c r="U2956" i="9" s="1"/>
  <c r="T2956" i="9"/>
  <c r="S2960" i="9"/>
  <c r="T2960" i="9"/>
  <c r="S2964" i="9"/>
  <c r="T2964" i="9"/>
  <c r="S2968" i="9"/>
  <c r="T2968" i="9"/>
  <c r="S2972" i="9"/>
  <c r="T2972" i="9"/>
  <c r="S2976" i="9"/>
  <c r="T2976" i="9"/>
  <c r="S2980" i="9"/>
  <c r="U2980" i="9" s="1"/>
  <c r="T2980" i="9"/>
  <c r="S2984" i="9"/>
  <c r="T2984" i="9"/>
  <c r="S2988" i="9"/>
  <c r="T2988" i="9"/>
  <c r="S2992" i="9"/>
  <c r="T2992" i="9"/>
  <c r="S2996" i="9"/>
  <c r="T2996" i="9"/>
  <c r="S3000" i="9"/>
  <c r="T3000" i="9"/>
  <c r="S3004" i="9"/>
  <c r="U3004" i="9" s="1"/>
  <c r="T3004" i="9"/>
  <c r="S3008" i="9"/>
  <c r="T3008" i="9"/>
  <c r="S3012" i="9"/>
  <c r="T3012" i="9"/>
  <c r="S3016" i="9"/>
  <c r="T3016" i="9"/>
  <c r="S3020" i="9"/>
  <c r="T3020" i="9"/>
  <c r="S3024" i="9"/>
  <c r="T3024" i="9"/>
  <c r="S3028" i="9"/>
  <c r="U3028" i="9" s="1"/>
  <c r="T3028" i="9"/>
  <c r="S3032" i="9"/>
  <c r="T3032" i="9"/>
  <c r="S3036" i="9"/>
  <c r="T3036" i="9"/>
  <c r="S3040" i="9"/>
  <c r="T3040" i="9"/>
  <c r="S3044" i="9"/>
  <c r="T3044" i="9"/>
  <c r="S3048" i="9"/>
  <c r="T3048" i="9"/>
  <c r="S3052" i="9"/>
  <c r="U3052" i="9" s="1"/>
  <c r="T3052" i="9"/>
  <c r="S3056" i="9"/>
  <c r="T3056" i="9"/>
  <c r="S3060" i="9"/>
  <c r="T3060" i="9"/>
  <c r="S3064" i="9"/>
  <c r="T3064" i="9"/>
  <c r="S3068" i="9"/>
  <c r="T3068" i="9"/>
  <c r="S3072" i="9"/>
  <c r="T3072" i="9"/>
  <c r="S3076" i="9"/>
  <c r="U3076" i="9" s="1"/>
  <c r="T3076" i="9"/>
  <c r="S3080" i="9"/>
  <c r="T3080" i="9"/>
  <c r="S3084" i="9"/>
  <c r="T3084" i="9"/>
  <c r="S3088" i="9"/>
  <c r="T3088" i="9"/>
  <c r="S3092" i="9"/>
  <c r="T3092" i="9"/>
  <c r="S3096" i="9"/>
  <c r="T3096" i="9"/>
  <c r="S3100" i="9"/>
  <c r="U3100" i="9" s="1"/>
  <c r="T3100" i="9"/>
  <c r="S3104" i="9"/>
  <c r="T3104" i="9"/>
  <c r="S3108" i="9"/>
  <c r="T3108" i="9"/>
  <c r="S3112" i="9"/>
  <c r="T3112" i="9"/>
  <c r="S3116" i="9"/>
  <c r="T3116" i="9"/>
  <c r="S3120" i="9"/>
  <c r="T3120" i="9"/>
  <c r="S3124" i="9"/>
  <c r="U3124" i="9" s="1"/>
  <c r="T3124" i="9"/>
  <c r="S3128" i="9"/>
  <c r="T3128" i="9"/>
  <c r="S3132" i="9"/>
  <c r="T3132" i="9"/>
  <c r="S3136" i="9"/>
  <c r="T3136" i="9"/>
  <c r="S3140" i="9"/>
  <c r="T3140" i="9"/>
  <c r="S3144" i="9"/>
  <c r="T3144" i="9"/>
  <c r="S3148" i="9"/>
  <c r="U3148" i="9" s="1"/>
  <c r="T3148" i="9"/>
  <c r="S3152" i="9"/>
  <c r="T3152" i="9"/>
  <c r="S3156" i="9"/>
  <c r="T3156" i="9"/>
  <c r="S3160" i="9"/>
  <c r="T3160" i="9"/>
  <c r="S3164" i="9"/>
  <c r="T3164" i="9"/>
  <c r="S3168" i="9"/>
  <c r="T3168" i="9"/>
  <c r="S3172" i="9"/>
  <c r="U3172" i="9" s="1"/>
  <c r="T3172" i="9"/>
  <c r="S3176" i="9"/>
  <c r="T3176" i="9"/>
  <c r="S3180" i="9"/>
  <c r="T3180" i="9"/>
  <c r="S3184" i="9"/>
  <c r="T3184" i="9"/>
  <c r="S3188" i="9"/>
  <c r="T3188" i="9"/>
  <c r="S3192" i="9"/>
  <c r="T3192" i="9"/>
  <c r="S3196" i="9"/>
  <c r="U3196" i="9" s="1"/>
  <c r="T3196" i="9"/>
  <c r="S3200" i="9"/>
  <c r="T3200" i="9"/>
  <c r="S3204" i="9"/>
  <c r="T3204" i="9"/>
  <c r="S3208" i="9"/>
  <c r="T3208" i="9"/>
  <c r="S3212" i="9"/>
  <c r="T3212" i="9"/>
  <c r="S3216" i="9"/>
  <c r="T3216" i="9"/>
  <c r="S3220" i="9"/>
  <c r="U3220" i="9" s="1"/>
  <c r="T3220" i="9"/>
  <c r="S3224" i="9"/>
  <c r="T3224" i="9"/>
  <c r="S3228" i="9"/>
  <c r="T3228" i="9"/>
  <c r="S3232" i="9"/>
  <c r="T3232" i="9"/>
  <c r="S3236" i="9"/>
  <c r="T3236" i="9"/>
  <c r="S3240" i="9"/>
  <c r="T3240" i="9"/>
  <c r="S3244" i="9"/>
  <c r="U3244" i="9" s="1"/>
  <c r="T3244" i="9"/>
  <c r="S3248" i="9"/>
  <c r="T3248" i="9"/>
  <c r="S3252" i="9"/>
  <c r="T3252" i="9"/>
  <c r="S3256" i="9"/>
  <c r="T3256" i="9"/>
  <c r="S3260" i="9"/>
  <c r="T3260" i="9"/>
  <c r="S3264" i="9"/>
  <c r="T3264" i="9"/>
  <c r="S3268" i="9"/>
  <c r="U3268" i="9" s="1"/>
  <c r="T3268" i="9"/>
  <c r="S3272" i="9"/>
  <c r="T3272" i="9"/>
  <c r="S3276" i="9"/>
  <c r="T3276" i="9"/>
  <c r="S3280" i="9"/>
  <c r="T3280" i="9"/>
  <c r="S3284" i="9"/>
  <c r="T3284" i="9"/>
  <c r="S3288" i="9"/>
  <c r="T3288" i="9"/>
  <c r="S3292" i="9"/>
  <c r="U3292" i="9" s="1"/>
  <c r="T3292" i="9"/>
  <c r="S3296" i="9"/>
  <c r="T3296" i="9"/>
  <c r="S3300" i="9"/>
  <c r="T3300" i="9"/>
  <c r="S3304" i="9"/>
  <c r="T3304" i="9"/>
  <c r="S3308" i="9"/>
  <c r="T3308" i="9"/>
  <c r="S3312" i="9"/>
  <c r="T3312" i="9"/>
  <c r="S3316" i="9"/>
  <c r="U3316" i="9" s="1"/>
  <c r="T3316" i="9"/>
  <c r="S3320" i="9"/>
  <c r="T3320" i="9"/>
  <c r="S3324" i="9"/>
  <c r="T3324" i="9"/>
  <c r="S3328" i="9"/>
  <c r="T3328" i="9"/>
  <c r="S3332" i="9"/>
  <c r="T3332" i="9"/>
  <c r="S3336" i="9"/>
  <c r="T3336" i="9"/>
  <c r="S3340" i="9"/>
  <c r="U3340" i="9" s="1"/>
  <c r="T3340" i="9"/>
  <c r="S3344" i="9"/>
  <c r="T3344" i="9"/>
  <c r="S3348" i="9"/>
  <c r="T3348" i="9"/>
  <c r="S3352" i="9"/>
  <c r="T3352" i="9"/>
  <c r="S3356" i="9"/>
  <c r="T3356" i="9"/>
  <c r="S3360" i="9"/>
  <c r="T3360" i="9"/>
  <c r="S3364" i="9"/>
  <c r="U3364" i="9" s="1"/>
  <c r="T3364" i="9"/>
  <c r="S3368" i="9"/>
  <c r="T3368" i="9"/>
  <c r="S3372" i="9"/>
  <c r="T3372" i="9"/>
  <c r="S3376" i="9"/>
  <c r="T3376" i="9"/>
  <c r="S3380" i="9"/>
  <c r="T3380" i="9"/>
  <c r="S3384" i="9"/>
  <c r="T3384" i="9"/>
  <c r="S3388" i="9"/>
  <c r="U3388" i="9" s="1"/>
  <c r="T3388" i="9"/>
  <c r="S3392" i="9"/>
  <c r="T3392" i="9"/>
  <c r="S3396" i="9"/>
  <c r="T3396" i="9"/>
  <c r="S3400" i="9"/>
  <c r="T3400" i="9"/>
  <c r="S3404" i="9"/>
  <c r="T3404" i="9"/>
  <c r="S3408" i="9"/>
  <c r="T3408" i="9"/>
  <c r="S3412" i="9"/>
  <c r="U3412" i="9" s="1"/>
  <c r="T3412" i="9"/>
  <c r="S3416" i="9"/>
  <c r="T3416" i="9"/>
  <c r="S3420" i="9"/>
  <c r="T3420" i="9"/>
  <c r="S3424" i="9"/>
  <c r="T3424" i="9"/>
  <c r="S3428" i="9"/>
  <c r="T3428" i="9"/>
  <c r="S3432" i="9"/>
  <c r="T3432" i="9"/>
  <c r="S3436" i="9"/>
  <c r="U3436" i="9" s="1"/>
  <c r="T3436" i="9"/>
  <c r="S3440" i="9"/>
  <c r="T3440" i="9"/>
  <c r="S3444" i="9"/>
  <c r="T3444" i="9"/>
  <c r="S3448" i="9"/>
  <c r="T3448" i="9"/>
  <c r="S3452" i="9"/>
  <c r="T3452" i="9"/>
  <c r="S3456" i="9"/>
  <c r="T3456" i="9"/>
  <c r="S3460" i="9"/>
  <c r="U3460" i="9" s="1"/>
  <c r="T3460" i="9"/>
  <c r="S3464" i="9"/>
  <c r="T3464" i="9"/>
  <c r="S3468" i="9"/>
  <c r="T3468" i="9"/>
  <c r="S3472" i="9"/>
  <c r="T3472" i="9"/>
  <c r="S3476" i="9"/>
  <c r="T3476" i="9"/>
  <c r="S3480" i="9"/>
  <c r="T3480" i="9"/>
  <c r="S3484" i="9"/>
  <c r="U3484" i="9" s="1"/>
  <c r="T3484" i="9"/>
  <c r="S3488" i="9"/>
  <c r="T3488" i="9"/>
  <c r="S3492" i="9"/>
  <c r="T3492" i="9"/>
  <c r="S3496" i="9"/>
  <c r="T3496" i="9"/>
  <c r="S3500" i="9"/>
  <c r="T3500" i="9"/>
  <c r="S3504" i="9"/>
  <c r="T3504" i="9"/>
  <c r="S3508" i="9"/>
  <c r="U3508" i="9" s="1"/>
  <c r="T3508" i="9"/>
  <c r="S3512" i="9"/>
  <c r="T3512" i="9"/>
  <c r="S3516" i="9"/>
  <c r="T3516" i="9"/>
  <c r="S3520" i="9"/>
  <c r="T3520" i="9"/>
  <c r="S3524" i="9"/>
  <c r="T3524" i="9"/>
  <c r="S3528" i="9"/>
  <c r="T3528" i="9"/>
  <c r="S3532" i="9"/>
  <c r="U3532" i="9" s="1"/>
  <c r="T3532" i="9"/>
  <c r="S3536" i="9"/>
  <c r="T3536" i="9"/>
  <c r="S3540" i="9"/>
  <c r="T3540" i="9"/>
  <c r="S3544" i="9"/>
  <c r="T3544" i="9"/>
  <c r="S3548" i="9"/>
  <c r="T3548" i="9"/>
  <c r="S3552" i="9"/>
  <c r="T3552" i="9"/>
  <c r="S3556" i="9"/>
  <c r="U3556" i="9" s="1"/>
  <c r="T3556" i="9"/>
  <c r="S3560" i="9"/>
  <c r="T3560" i="9"/>
  <c r="S3564" i="9"/>
  <c r="T3564" i="9"/>
  <c r="S3568" i="9"/>
  <c r="T3568" i="9"/>
  <c r="S3572" i="9"/>
  <c r="T3572" i="9"/>
  <c r="S3576" i="9"/>
  <c r="T3576" i="9"/>
  <c r="S3580" i="9"/>
  <c r="U3580" i="9" s="1"/>
  <c r="T3580" i="9"/>
  <c r="S3584" i="9"/>
  <c r="T3584" i="9"/>
  <c r="S3588" i="9"/>
  <c r="T3588" i="9"/>
  <c r="S3592" i="9"/>
  <c r="T3592" i="9"/>
  <c r="S3596" i="9"/>
  <c r="T3596" i="9"/>
  <c r="S3600" i="9"/>
  <c r="T3600" i="9"/>
  <c r="S3604" i="9"/>
  <c r="U3604" i="9" s="1"/>
  <c r="T3604" i="9"/>
  <c r="S3608" i="9"/>
  <c r="T3608" i="9"/>
  <c r="S3612" i="9"/>
  <c r="T3612" i="9"/>
  <c r="S3616" i="9"/>
  <c r="T3616" i="9"/>
  <c r="S3620" i="9"/>
  <c r="T3620" i="9"/>
  <c r="S3624" i="9"/>
  <c r="T3624" i="9"/>
  <c r="S3628" i="9"/>
  <c r="U3628" i="9" s="1"/>
  <c r="T3628" i="9"/>
  <c r="S3632" i="9"/>
  <c r="T3632" i="9"/>
  <c r="S3636" i="9"/>
  <c r="T3636" i="9"/>
  <c r="S3640" i="9"/>
  <c r="T3640" i="9"/>
  <c r="S3644" i="9"/>
  <c r="T3644" i="9"/>
  <c r="T3648" i="9"/>
  <c r="S3648" i="9"/>
  <c r="U3648" i="9" s="1"/>
  <c r="T3652" i="9"/>
  <c r="S3652" i="9"/>
  <c r="T3656" i="9"/>
  <c r="S3656" i="9"/>
  <c r="T3660" i="9"/>
  <c r="S3660" i="9"/>
  <c r="T3664" i="9"/>
  <c r="S3664" i="9"/>
  <c r="T3668" i="9"/>
  <c r="S3668" i="9"/>
  <c r="T3672" i="9"/>
  <c r="S3672" i="9"/>
  <c r="T3676" i="9"/>
  <c r="S3676" i="9"/>
  <c r="T3680" i="9"/>
  <c r="S3680" i="9"/>
  <c r="U3680" i="9" s="1"/>
  <c r="T3684" i="9"/>
  <c r="S3684" i="9"/>
  <c r="T3688" i="9"/>
  <c r="S3688" i="9"/>
  <c r="T3692" i="9"/>
  <c r="S3692" i="9"/>
  <c r="T3696" i="9"/>
  <c r="S3696" i="9"/>
  <c r="U3696" i="9" s="1"/>
  <c r="T3700" i="9"/>
  <c r="S3700" i="9"/>
  <c r="T3704" i="9"/>
  <c r="S3704" i="9"/>
  <c r="T3708" i="9"/>
  <c r="S3708" i="9"/>
  <c r="T3712" i="9"/>
  <c r="S3712" i="9"/>
  <c r="T3716" i="9"/>
  <c r="S3716" i="9"/>
  <c r="T3720" i="9"/>
  <c r="S3720" i="9"/>
  <c r="T3724" i="9"/>
  <c r="S3724" i="9"/>
  <c r="T3728" i="9"/>
  <c r="S3728" i="9"/>
  <c r="U3728" i="9" s="1"/>
  <c r="T3732" i="9"/>
  <c r="S3732" i="9"/>
  <c r="T3736" i="9"/>
  <c r="S3736" i="9"/>
  <c r="T3740" i="9"/>
  <c r="S3740" i="9"/>
  <c r="T3744" i="9"/>
  <c r="S3744" i="9"/>
  <c r="U3744" i="9" s="1"/>
  <c r="T3748" i="9"/>
  <c r="S3748" i="9"/>
  <c r="T3752" i="9"/>
  <c r="S3752" i="9"/>
  <c r="T3756" i="9"/>
  <c r="S3756" i="9"/>
  <c r="T3760" i="9"/>
  <c r="S3760" i="9"/>
  <c r="T3764" i="9"/>
  <c r="S3764" i="9"/>
  <c r="T3768" i="9"/>
  <c r="S3768" i="9"/>
  <c r="T3772" i="9"/>
  <c r="S3772" i="9"/>
  <c r="T3776" i="9"/>
  <c r="S3776" i="9"/>
  <c r="U3776" i="9" s="1"/>
  <c r="T3780" i="9"/>
  <c r="S3780" i="9"/>
  <c r="T3784" i="9"/>
  <c r="S3784" i="9"/>
  <c r="T3788" i="9"/>
  <c r="S3788" i="9"/>
  <c r="T3792" i="9"/>
  <c r="S3792" i="9"/>
  <c r="U3792" i="9" s="1"/>
  <c r="T3796" i="9"/>
  <c r="S3796" i="9"/>
  <c r="T3800" i="9"/>
  <c r="S3800" i="9"/>
  <c r="T3804" i="9"/>
  <c r="S3804" i="9"/>
  <c r="T3808" i="9"/>
  <c r="S3808" i="9"/>
  <c r="T3812" i="9"/>
  <c r="S3812" i="9"/>
  <c r="T3816" i="9"/>
  <c r="S3816" i="9"/>
  <c r="T3820" i="9"/>
  <c r="S3820" i="9"/>
  <c r="T3824" i="9"/>
  <c r="S3824" i="9"/>
  <c r="U3824" i="9" s="1"/>
  <c r="T3828" i="9"/>
  <c r="S3828" i="9"/>
  <c r="T3832" i="9"/>
  <c r="S3832" i="9"/>
  <c r="T3836" i="9"/>
  <c r="S3836" i="9"/>
  <c r="T3840" i="9"/>
  <c r="S3840" i="9"/>
  <c r="U3840" i="9" s="1"/>
  <c r="T3844" i="9"/>
  <c r="S3844" i="9"/>
  <c r="T3848" i="9"/>
  <c r="S3848" i="9"/>
  <c r="T3852" i="9"/>
  <c r="S3852" i="9"/>
  <c r="T3856" i="9"/>
  <c r="S3856" i="9"/>
  <c r="T3860" i="9"/>
  <c r="S3860" i="9"/>
  <c r="T3864" i="9"/>
  <c r="S3864" i="9"/>
  <c r="T3868" i="9"/>
  <c r="S3868" i="9"/>
  <c r="T3872" i="9"/>
  <c r="S3872" i="9"/>
  <c r="U3872" i="9" s="1"/>
  <c r="T3876" i="9"/>
  <c r="S3876" i="9"/>
  <c r="T3880" i="9"/>
  <c r="S3880" i="9"/>
  <c r="T3884" i="9"/>
  <c r="S3884" i="9"/>
  <c r="T3888" i="9"/>
  <c r="S3888" i="9"/>
  <c r="U3888" i="9" s="1"/>
  <c r="T3892" i="9"/>
  <c r="S3892" i="9"/>
  <c r="T3896" i="9"/>
  <c r="S3896" i="9"/>
  <c r="T3900" i="9"/>
  <c r="S3900" i="9"/>
  <c r="T3904" i="9"/>
  <c r="S3904" i="9"/>
  <c r="T3908" i="9"/>
  <c r="S3908" i="9"/>
  <c r="T3912" i="9"/>
  <c r="S3912" i="9"/>
  <c r="T3916" i="9"/>
  <c r="S3916" i="9"/>
  <c r="T3920" i="9"/>
  <c r="S3920" i="9"/>
  <c r="U3920" i="9" s="1"/>
  <c r="T3924" i="9"/>
  <c r="S3924" i="9"/>
  <c r="T3928" i="9"/>
  <c r="S3928" i="9"/>
  <c r="T3932" i="9"/>
  <c r="S3932" i="9"/>
  <c r="T3936" i="9"/>
  <c r="S3936" i="9"/>
  <c r="U3936" i="9" s="1"/>
  <c r="T3940" i="9"/>
  <c r="S3940" i="9"/>
  <c r="T3944" i="9"/>
  <c r="S3944" i="9"/>
  <c r="T3948" i="9"/>
  <c r="S3948" i="9"/>
  <c r="T3952" i="9"/>
  <c r="S3952" i="9"/>
  <c r="T3956" i="9"/>
  <c r="S3956" i="9"/>
  <c r="T3960" i="9"/>
  <c r="S3960" i="9"/>
  <c r="T3964" i="9"/>
  <c r="S3964" i="9"/>
  <c r="T3968" i="9"/>
  <c r="S3968" i="9"/>
  <c r="U3968" i="9" s="1"/>
  <c r="T3972" i="9"/>
  <c r="S3972" i="9"/>
  <c r="T3976" i="9"/>
  <c r="S3976" i="9"/>
  <c r="T3980" i="9"/>
  <c r="S3980" i="9"/>
  <c r="T3984" i="9"/>
  <c r="S3984" i="9"/>
  <c r="U3984" i="9" s="1"/>
  <c r="T3988" i="9"/>
  <c r="S3988" i="9"/>
  <c r="T3992" i="9"/>
  <c r="S3992" i="9"/>
  <c r="T3996" i="9"/>
  <c r="S3996" i="9"/>
  <c r="T4000" i="9"/>
  <c r="S4000" i="9"/>
  <c r="T4004" i="9"/>
  <c r="S4004" i="9"/>
  <c r="T4008" i="9"/>
  <c r="S4008" i="9"/>
  <c r="T4012" i="9"/>
  <c r="S4012" i="9"/>
  <c r="T4016" i="9"/>
  <c r="S4016" i="9"/>
  <c r="U4016" i="9" s="1"/>
  <c r="T4020" i="9"/>
  <c r="S4020" i="9"/>
  <c r="T4024" i="9"/>
  <c r="S4024" i="9"/>
  <c r="T4028" i="9"/>
  <c r="S4028" i="9"/>
  <c r="T4032" i="9"/>
  <c r="S4032" i="9"/>
  <c r="U4032" i="9" s="1"/>
  <c r="T4036" i="9"/>
  <c r="S4036" i="9"/>
  <c r="T4040" i="9"/>
  <c r="S4040" i="9"/>
  <c r="T4044" i="9"/>
  <c r="S4044" i="9"/>
  <c r="T4048" i="9"/>
  <c r="S4048" i="9"/>
  <c r="T4052" i="9"/>
  <c r="S4052" i="9"/>
  <c r="T4056" i="9"/>
  <c r="S4056" i="9"/>
  <c r="T4060" i="9"/>
  <c r="S4060" i="9"/>
  <c r="T4064" i="9"/>
  <c r="S4064" i="9"/>
  <c r="U4064" i="9" s="1"/>
  <c r="T4068" i="9"/>
  <c r="S4068" i="9"/>
  <c r="T4072" i="9"/>
  <c r="S4072" i="9"/>
  <c r="T4076" i="9"/>
  <c r="S4076" i="9"/>
  <c r="T4080" i="9"/>
  <c r="S4080" i="9"/>
  <c r="U4080" i="9" s="1"/>
  <c r="T4084" i="9"/>
  <c r="S4084" i="9"/>
  <c r="T4088" i="9"/>
  <c r="S4088" i="9"/>
  <c r="T4092" i="9"/>
  <c r="S4092" i="9"/>
  <c r="T4096" i="9"/>
  <c r="S4096" i="9"/>
  <c r="T4100" i="9"/>
  <c r="S4100" i="9"/>
  <c r="T4104" i="9"/>
  <c r="S4104" i="9"/>
  <c r="T4108" i="9"/>
  <c r="S4108" i="9"/>
  <c r="T4112" i="9"/>
  <c r="S4112" i="9"/>
  <c r="U4112" i="9" s="1"/>
  <c r="T4116" i="9"/>
  <c r="S4116" i="9"/>
  <c r="T4120" i="9"/>
  <c r="S4120" i="9"/>
  <c r="T4124" i="9"/>
  <c r="S4124" i="9"/>
  <c r="T4128" i="9"/>
  <c r="S4128" i="9"/>
  <c r="U4128" i="9" s="1"/>
  <c r="T4132" i="9"/>
  <c r="S4132" i="9"/>
  <c r="T4136" i="9"/>
  <c r="S4136" i="9"/>
  <c r="T4140" i="9"/>
  <c r="S4140" i="9"/>
  <c r="T4144" i="9"/>
  <c r="S4144" i="9"/>
  <c r="T4148" i="9"/>
  <c r="S4148" i="9"/>
  <c r="T4152" i="9"/>
  <c r="S4152" i="9"/>
  <c r="T4156" i="9"/>
  <c r="S4156" i="9"/>
  <c r="T4160" i="9"/>
  <c r="S4160" i="9"/>
  <c r="U4160" i="9" s="1"/>
  <c r="T4164" i="9"/>
  <c r="S4164" i="9"/>
  <c r="T4168" i="9"/>
  <c r="S4168" i="9"/>
  <c r="T4172" i="9"/>
  <c r="S4172" i="9"/>
  <c r="T4176" i="9"/>
  <c r="S4176" i="9"/>
  <c r="U4176" i="9" s="1"/>
  <c r="T4180" i="9"/>
  <c r="S4180" i="9"/>
  <c r="T4184" i="9"/>
  <c r="S4184" i="9"/>
  <c r="T4188" i="9"/>
  <c r="S4188" i="9"/>
  <c r="T4192" i="9"/>
  <c r="S4192" i="9"/>
  <c r="T4196" i="9"/>
  <c r="S4196" i="9"/>
  <c r="T4200" i="9"/>
  <c r="S4200" i="9"/>
  <c r="S4204" i="9"/>
  <c r="U4204" i="9" s="1"/>
  <c r="T4204" i="9"/>
  <c r="S4208" i="9"/>
  <c r="T4208" i="9"/>
  <c r="T4212" i="9"/>
  <c r="S4212" i="9"/>
  <c r="T4216" i="9"/>
  <c r="S4216" i="9"/>
  <c r="S4220" i="9"/>
  <c r="T4220" i="9"/>
  <c r="S4224" i="9"/>
  <c r="T4224" i="9"/>
  <c r="T4228" i="9"/>
  <c r="S4228" i="9"/>
  <c r="T4232" i="9"/>
  <c r="S4232" i="9"/>
  <c r="T4236" i="9"/>
  <c r="S4236" i="9"/>
  <c r="S4240" i="9"/>
  <c r="T4240" i="9"/>
  <c r="S4244" i="9"/>
  <c r="T4244" i="9"/>
  <c r="T4248" i="9"/>
  <c r="S4248" i="9"/>
  <c r="S4252" i="9"/>
  <c r="U4252" i="9" s="1"/>
  <c r="T4252" i="9"/>
  <c r="S4256" i="9"/>
  <c r="T4256" i="9"/>
  <c r="S4260" i="9"/>
  <c r="T4260" i="9"/>
  <c r="T4264" i="9"/>
  <c r="S4264" i="9"/>
  <c r="S4268" i="9"/>
  <c r="T4268" i="9"/>
  <c r="S4272" i="9"/>
  <c r="T4272" i="9"/>
  <c r="S4276" i="9"/>
  <c r="U4276" i="9" s="1"/>
  <c r="T4276" i="9"/>
  <c r="T4280" i="9"/>
  <c r="S4280" i="9"/>
  <c r="S4284" i="9"/>
  <c r="T4284" i="9"/>
  <c r="T4288" i="9"/>
  <c r="S4288" i="9"/>
  <c r="S4292" i="9"/>
  <c r="T4292" i="9"/>
  <c r="S4296" i="9"/>
  <c r="T4296" i="9"/>
  <c r="S4300" i="9"/>
  <c r="U4300" i="9" s="1"/>
  <c r="T4300" i="9"/>
  <c r="S4304" i="9"/>
  <c r="T4304" i="9"/>
  <c r="T4308" i="9"/>
  <c r="S4308" i="9"/>
  <c r="T4312" i="9"/>
  <c r="S4312" i="9"/>
  <c r="S4316" i="9"/>
  <c r="T4316" i="9"/>
  <c r="T4320" i="9"/>
  <c r="S4320" i="9"/>
  <c r="U4320" i="9" s="1"/>
  <c r="T4324" i="9"/>
  <c r="S4324" i="9"/>
  <c r="S4328" i="9"/>
  <c r="T4328" i="9"/>
  <c r="T4332" i="9"/>
  <c r="S4332" i="9"/>
  <c r="T4336" i="9"/>
  <c r="S4336" i="9"/>
  <c r="S4340" i="9"/>
  <c r="T4340" i="9"/>
  <c r="S4344" i="9"/>
  <c r="T4344" i="9"/>
  <c r="T4348" i="9"/>
  <c r="S4348" i="9"/>
  <c r="T4352" i="9"/>
  <c r="S4352" i="9"/>
  <c r="U4352" i="9" s="1"/>
  <c r="T4356" i="9"/>
  <c r="S4356" i="9"/>
  <c r="S4360" i="9"/>
  <c r="T4360" i="9"/>
  <c r="T4364" i="9"/>
  <c r="S4364" i="9"/>
  <c r="S4368" i="9"/>
  <c r="T4368" i="9"/>
  <c r="S4372" i="9"/>
  <c r="U4372" i="9" s="1"/>
  <c r="T4372" i="9"/>
  <c r="S4376" i="9"/>
  <c r="T4376" i="9"/>
  <c r="S4380" i="9"/>
  <c r="T4380" i="9"/>
  <c r="S4384" i="9"/>
  <c r="T4384" i="9"/>
  <c r="S4388" i="9"/>
  <c r="T4388" i="9"/>
  <c r="S4392" i="9"/>
  <c r="T4392" i="9"/>
  <c r="S4396" i="9"/>
  <c r="U4396" i="9" s="1"/>
  <c r="T4396" i="9"/>
  <c r="S4400" i="9"/>
  <c r="T4400" i="9"/>
  <c r="S4404" i="9"/>
  <c r="T4404" i="9"/>
  <c r="S4408" i="9"/>
  <c r="T4408" i="9"/>
  <c r="S4412" i="9"/>
  <c r="T4412" i="9"/>
  <c r="S4416" i="9"/>
  <c r="T4416" i="9"/>
  <c r="S4420" i="9"/>
  <c r="U4420" i="9" s="1"/>
  <c r="T4420" i="9"/>
  <c r="S4424" i="9"/>
  <c r="T4424" i="9"/>
  <c r="S4428" i="9"/>
  <c r="T4428" i="9"/>
  <c r="S4432" i="9"/>
  <c r="T4432" i="9"/>
  <c r="S4436" i="9"/>
  <c r="T4436" i="9"/>
  <c r="S4440" i="9"/>
  <c r="T4440" i="9"/>
  <c r="S4444" i="9"/>
  <c r="U4444" i="9" s="1"/>
  <c r="T4444" i="9"/>
  <c r="S4448" i="9"/>
  <c r="T4448" i="9"/>
  <c r="S4452" i="9"/>
  <c r="T4452" i="9"/>
  <c r="S4456" i="9"/>
  <c r="T4456" i="9"/>
  <c r="S4460" i="9"/>
  <c r="T4460" i="9"/>
  <c r="S4464" i="9"/>
  <c r="T4464" i="9"/>
  <c r="S4468" i="9"/>
  <c r="U4468" i="9" s="1"/>
  <c r="T4468" i="9"/>
  <c r="S4472" i="9"/>
  <c r="T4472" i="9"/>
  <c r="S4476" i="9"/>
  <c r="T4476" i="9"/>
  <c r="S4480" i="9"/>
  <c r="T4480" i="9"/>
  <c r="S4484" i="9"/>
  <c r="T4484" i="9"/>
  <c r="S4488" i="9"/>
  <c r="T4488" i="9"/>
  <c r="S4492" i="9"/>
  <c r="U4492" i="9" s="1"/>
  <c r="T4492" i="9"/>
  <c r="S4496" i="9"/>
  <c r="T4496" i="9"/>
  <c r="S4500" i="9"/>
  <c r="T4500" i="9"/>
  <c r="S4504" i="9"/>
  <c r="T4504" i="9"/>
  <c r="S4508" i="9"/>
  <c r="T4508" i="9"/>
  <c r="S4512" i="9"/>
  <c r="T4512" i="9"/>
  <c r="S4516" i="9"/>
  <c r="U4516" i="9" s="1"/>
  <c r="T4516" i="9"/>
  <c r="S4520" i="9"/>
  <c r="T4520" i="9"/>
  <c r="S4524" i="9"/>
  <c r="T4524" i="9"/>
  <c r="S4528" i="9"/>
  <c r="T4528" i="9"/>
  <c r="S4532" i="9"/>
  <c r="T4532" i="9"/>
  <c r="S4536" i="9"/>
  <c r="T4536" i="9"/>
  <c r="S4540" i="9"/>
  <c r="U4540" i="9" s="1"/>
  <c r="T4540" i="9"/>
  <c r="S4544" i="9"/>
  <c r="T4544" i="9"/>
  <c r="S4548" i="9"/>
  <c r="T4548" i="9"/>
  <c r="S4552" i="9"/>
  <c r="T4552" i="9"/>
  <c r="S4556" i="9"/>
  <c r="T4556" i="9"/>
  <c r="S4560" i="9"/>
  <c r="T4560" i="9"/>
  <c r="S4564" i="9"/>
  <c r="U4564" i="9" s="1"/>
  <c r="T4564" i="9"/>
  <c r="S4568" i="9"/>
  <c r="T4568" i="9"/>
  <c r="S4572" i="9"/>
  <c r="T4572" i="9"/>
  <c r="S4576" i="9"/>
  <c r="T4576" i="9"/>
  <c r="S4580" i="9"/>
  <c r="T4580" i="9"/>
  <c r="S4584" i="9"/>
  <c r="T4584" i="9"/>
  <c r="S4588" i="9"/>
  <c r="U4588" i="9" s="1"/>
  <c r="T4588" i="9"/>
  <c r="S4592" i="9"/>
  <c r="T4592" i="9"/>
  <c r="S4596" i="9"/>
  <c r="T4596" i="9"/>
  <c r="S4600" i="9"/>
  <c r="T4600" i="9"/>
  <c r="S4604" i="9"/>
  <c r="T4604" i="9"/>
  <c r="S4608" i="9"/>
  <c r="T4608" i="9"/>
  <c r="S4612" i="9"/>
  <c r="U4612" i="9" s="1"/>
  <c r="T4612" i="9"/>
  <c r="S4616" i="9"/>
  <c r="T4616" i="9"/>
  <c r="S4620" i="9"/>
  <c r="T4620" i="9"/>
  <c r="S4624" i="9"/>
  <c r="T4624" i="9"/>
  <c r="S4628" i="9"/>
  <c r="T4628" i="9"/>
  <c r="S4632" i="9"/>
  <c r="T4632" i="9"/>
  <c r="S4636" i="9"/>
  <c r="U4636" i="9" s="1"/>
  <c r="T4636" i="9"/>
  <c r="S4640" i="9"/>
  <c r="T4640" i="9"/>
  <c r="S4644" i="9"/>
  <c r="T4644" i="9"/>
  <c r="S4648" i="9"/>
  <c r="T4648" i="9"/>
  <c r="S4652" i="9"/>
  <c r="T4652" i="9"/>
  <c r="S4656" i="9"/>
  <c r="T4656" i="9"/>
  <c r="S4660" i="9"/>
  <c r="U4660" i="9" s="1"/>
  <c r="T4660" i="9"/>
  <c r="S4664" i="9"/>
  <c r="T4664" i="9"/>
  <c r="S4668" i="9"/>
  <c r="T4668" i="9"/>
  <c r="S4672" i="9"/>
  <c r="T4672" i="9"/>
  <c r="S4676" i="9"/>
  <c r="T4676" i="9"/>
  <c r="S4680" i="9"/>
  <c r="T4680" i="9"/>
  <c r="S4684" i="9"/>
  <c r="U4684" i="9" s="1"/>
  <c r="T4684" i="9"/>
  <c r="S4688" i="9"/>
  <c r="T4688" i="9"/>
  <c r="S4692" i="9"/>
  <c r="T4692" i="9"/>
  <c r="S4696" i="9"/>
  <c r="T4696" i="9"/>
  <c r="S4700" i="9"/>
  <c r="T4700" i="9"/>
  <c r="S4704" i="9"/>
  <c r="T4704" i="9"/>
  <c r="S4708" i="9"/>
  <c r="U4708" i="9" s="1"/>
  <c r="T4708" i="9"/>
  <c r="S4712" i="9"/>
  <c r="T4712" i="9"/>
  <c r="S4716" i="9"/>
  <c r="T4716" i="9"/>
  <c r="S4720" i="9"/>
  <c r="T4720" i="9"/>
  <c r="S4724" i="9"/>
  <c r="T4724" i="9"/>
  <c r="S4728" i="9"/>
  <c r="T4728" i="9"/>
  <c r="S4732" i="9"/>
  <c r="U4732" i="9" s="1"/>
  <c r="T4732" i="9"/>
  <c r="S4736" i="9"/>
  <c r="T4736" i="9"/>
  <c r="S4740" i="9"/>
  <c r="T4740" i="9"/>
  <c r="S4744" i="9"/>
  <c r="T4744" i="9"/>
  <c r="S4748" i="9"/>
  <c r="T4748" i="9"/>
  <c r="S4752" i="9"/>
  <c r="T4752" i="9"/>
  <c r="S4756" i="9"/>
  <c r="U4756" i="9" s="1"/>
  <c r="T4756" i="9"/>
  <c r="S4760" i="9"/>
  <c r="T4760" i="9"/>
  <c r="S4764" i="9"/>
  <c r="T4764" i="9"/>
  <c r="S4768" i="9"/>
  <c r="T4768" i="9"/>
  <c r="S4772" i="9"/>
  <c r="T4772" i="9"/>
  <c r="S4776" i="9"/>
  <c r="T4776" i="9"/>
  <c r="S4780" i="9"/>
  <c r="U4780" i="9" s="1"/>
  <c r="T4780" i="9"/>
  <c r="S4784" i="9"/>
  <c r="T4784" i="9"/>
  <c r="S4788" i="9"/>
  <c r="T4788" i="9"/>
  <c r="S4792" i="9"/>
  <c r="T4792" i="9"/>
  <c r="S4796" i="9"/>
  <c r="T4796" i="9"/>
  <c r="S4800" i="9"/>
  <c r="T4800" i="9"/>
  <c r="S4804" i="9"/>
  <c r="U4804" i="9" s="1"/>
  <c r="T4804" i="9"/>
  <c r="S4808" i="9"/>
  <c r="T4808" i="9"/>
  <c r="S4812" i="9"/>
  <c r="T4812" i="9"/>
  <c r="S4816" i="9"/>
  <c r="T4816" i="9"/>
  <c r="S4820" i="9"/>
  <c r="T4820" i="9"/>
  <c r="S4824" i="9"/>
  <c r="T4824" i="9"/>
  <c r="S4828" i="9"/>
  <c r="U4828" i="9" s="1"/>
  <c r="T4828" i="9"/>
  <c r="S4832" i="9"/>
  <c r="T4832" i="9"/>
  <c r="S4836" i="9"/>
  <c r="T4836" i="9"/>
  <c r="S4840" i="9"/>
  <c r="T4840" i="9"/>
  <c r="S4844" i="9"/>
  <c r="T4844" i="9"/>
  <c r="S4848" i="9"/>
  <c r="T4848" i="9"/>
  <c r="S4852" i="9"/>
  <c r="U4852" i="9" s="1"/>
  <c r="T4852" i="9"/>
  <c r="S4856" i="9"/>
  <c r="T4856" i="9"/>
  <c r="S4860" i="9"/>
  <c r="T4860" i="9"/>
  <c r="S4864" i="9"/>
  <c r="T4864" i="9"/>
  <c r="S4868" i="9"/>
  <c r="T4868" i="9"/>
  <c r="S4872" i="9"/>
  <c r="T4872" i="9"/>
  <c r="S4876" i="9"/>
  <c r="U4876" i="9" s="1"/>
  <c r="T4876" i="9"/>
  <c r="S4880" i="9"/>
  <c r="T4880" i="9"/>
  <c r="S4884" i="9"/>
  <c r="T4884" i="9"/>
  <c r="S4888" i="9"/>
  <c r="T4888" i="9"/>
  <c r="S4892" i="9"/>
  <c r="T4892" i="9"/>
  <c r="S4896" i="9"/>
  <c r="T4896" i="9"/>
  <c r="S4900" i="9"/>
  <c r="U4900" i="9" s="1"/>
  <c r="T4900" i="9"/>
  <c r="S4904" i="9"/>
  <c r="T4904" i="9"/>
  <c r="S4908" i="9"/>
  <c r="T4908" i="9"/>
  <c r="S4912" i="9"/>
  <c r="T4912" i="9"/>
  <c r="S4916" i="9"/>
  <c r="T4916" i="9"/>
  <c r="S4920" i="9"/>
  <c r="T4920" i="9"/>
  <c r="S4924" i="9"/>
  <c r="U4924" i="9" s="1"/>
  <c r="T4924" i="9"/>
  <c r="S4928" i="9"/>
  <c r="T4928" i="9"/>
  <c r="S4932" i="9"/>
  <c r="T4932" i="9"/>
  <c r="S4936" i="9"/>
  <c r="T4936" i="9"/>
  <c r="S4940" i="9"/>
  <c r="T4940" i="9"/>
  <c r="S4944" i="9"/>
  <c r="T4944" i="9"/>
  <c r="S4948" i="9"/>
  <c r="U4948" i="9" s="1"/>
  <c r="T4948" i="9"/>
  <c r="S4952" i="9"/>
  <c r="T4952" i="9"/>
  <c r="S4956" i="9"/>
  <c r="T4956" i="9"/>
  <c r="S4960" i="9"/>
  <c r="T4960" i="9"/>
  <c r="S4964" i="9"/>
  <c r="T4964" i="9"/>
  <c r="S4968" i="9"/>
  <c r="T4968" i="9"/>
  <c r="S4972" i="9"/>
  <c r="U4972" i="9" s="1"/>
  <c r="T4972" i="9"/>
  <c r="S4976" i="9"/>
  <c r="T4976" i="9"/>
  <c r="S4980" i="9"/>
  <c r="T4980" i="9"/>
  <c r="S4984" i="9"/>
  <c r="T4984" i="9"/>
  <c r="S4988" i="9"/>
  <c r="T4988" i="9"/>
  <c r="S4992" i="9"/>
  <c r="T4992" i="9"/>
  <c r="S4996" i="9"/>
  <c r="U4996" i="9" s="1"/>
  <c r="T4996" i="9"/>
  <c r="S5000" i="9"/>
  <c r="T5000" i="9"/>
  <c r="S5004" i="9"/>
  <c r="T5004" i="9"/>
  <c r="S5008" i="9"/>
  <c r="T5008" i="9"/>
  <c r="S5012" i="9"/>
  <c r="T5012" i="9"/>
  <c r="S5016" i="9"/>
  <c r="T5016" i="9"/>
  <c r="S5020" i="9"/>
  <c r="U5020" i="9" s="1"/>
  <c r="T5020" i="9"/>
  <c r="S5024" i="9"/>
  <c r="T5024" i="9"/>
  <c r="S5028" i="9"/>
  <c r="T5028" i="9"/>
  <c r="S5032" i="9"/>
  <c r="T5032" i="9"/>
  <c r="S5036" i="9"/>
  <c r="T5036" i="9"/>
  <c r="S5040" i="9"/>
  <c r="T5040" i="9"/>
  <c r="S5044" i="9"/>
  <c r="U5044" i="9" s="1"/>
  <c r="T5044" i="9"/>
  <c r="S5048" i="9"/>
  <c r="T5048" i="9"/>
  <c r="S5052" i="9"/>
  <c r="T5052" i="9"/>
  <c r="S5056" i="9"/>
  <c r="T5056" i="9"/>
  <c r="S5060" i="9"/>
  <c r="T5060" i="9"/>
  <c r="S5064" i="9"/>
  <c r="T5064" i="9"/>
  <c r="S5068" i="9"/>
  <c r="U5068" i="9" s="1"/>
  <c r="T5068" i="9"/>
  <c r="S5072" i="9"/>
  <c r="T5072" i="9"/>
  <c r="S5076" i="9"/>
  <c r="T5076" i="9"/>
  <c r="S5080" i="9"/>
  <c r="T5080" i="9"/>
  <c r="S5084" i="9"/>
  <c r="T5084" i="9"/>
  <c r="S5088" i="9"/>
  <c r="T5088" i="9"/>
  <c r="S5092" i="9"/>
  <c r="U5092" i="9" s="1"/>
  <c r="T5092" i="9"/>
  <c r="S5096" i="9"/>
  <c r="T5096" i="9"/>
  <c r="S5100" i="9"/>
  <c r="T5100" i="9"/>
  <c r="S5104" i="9"/>
  <c r="T5104" i="9"/>
  <c r="S5108" i="9"/>
  <c r="T5108" i="9"/>
  <c r="S5112" i="9"/>
  <c r="T5112" i="9"/>
  <c r="S5116" i="9"/>
  <c r="U5116" i="9" s="1"/>
  <c r="T5116" i="9"/>
  <c r="S5120" i="9"/>
  <c r="T5120" i="9"/>
  <c r="S5124" i="9"/>
  <c r="T5124" i="9"/>
  <c r="S5128" i="9"/>
  <c r="T5128" i="9"/>
  <c r="S5132" i="9"/>
  <c r="T5132" i="9"/>
  <c r="S5136" i="9"/>
  <c r="T5136" i="9"/>
  <c r="S5" i="9"/>
  <c r="U5" i="9" s="1"/>
  <c r="T5" i="9"/>
  <c r="S9" i="9"/>
  <c r="T9" i="9"/>
  <c r="S13" i="9"/>
  <c r="T13" i="9"/>
  <c r="S17" i="9"/>
  <c r="T17" i="9"/>
  <c r="S21" i="9"/>
  <c r="T21" i="9"/>
  <c r="S25" i="9"/>
  <c r="T25" i="9"/>
  <c r="S29" i="9"/>
  <c r="U29" i="9" s="1"/>
  <c r="T29" i="9"/>
  <c r="S33" i="9"/>
  <c r="T33" i="9"/>
  <c r="S37" i="9"/>
  <c r="T37" i="9"/>
  <c r="S41" i="9"/>
  <c r="T41" i="9"/>
  <c r="S45" i="9"/>
  <c r="T45" i="9"/>
  <c r="S49" i="9"/>
  <c r="T49" i="9"/>
  <c r="S53" i="9"/>
  <c r="U53" i="9" s="1"/>
  <c r="T53" i="9"/>
  <c r="S57" i="9"/>
  <c r="T57" i="9"/>
  <c r="S61" i="9"/>
  <c r="T61" i="9"/>
  <c r="S65" i="9"/>
  <c r="T65" i="9"/>
  <c r="S69" i="9"/>
  <c r="T69" i="9"/>
  <c r="S73" i="9"/>
  <c r="T73" i="9"/>
  <c r="S77" i="9"/>
  <c r="U77" i="9" s="1"/>
  <c r="T77" i="9"/>
  <c r="S81" i="9"/>
  <c r="T81" i="9"/>
  <c r="S85" i="9"/>
  <c r="T85" i="9"/>
  <c r="S89" i="9"/>
  <c r="T89" i="9"/>
  <c r="S93" i="9"/>
  <c r="T93" i="9"/>
  <c r="S97" i="9"/>
  <c r="T97" i="9"/>
  <c r="S101" i="9"/>
  <c r="U101" i="9" s="1"/>
  <c r="T101" i="9"/>
  <c r="S105" i="9"/>
  <c r="T105" i="9"/>
  <c r="S109" i="9"/>
  <c r="T109" i="9"/>
  <c r="S113" i="9"/>
  <c r="T113" i="9"/>
  <c r="S117" i="9"/>
  <c r="T117" i="9"/>
  <c r="S121" i="9"/>
  <c r="T121" i="9"/>
  <c r="S125" i="9"/>
  <c r="U125" i="9" s="1"/>
  <c r="T125" i="9"/>
  <c r="S129" i="9"/>
  <c r="T129" i="9"/>
  <c r="S133" i="9"/>
  <c r="T133" i="9"/>
  <c r="S137" i="9"/>
  <c r="T137" i="9"/>
  <c r="S141" i="9"/>
  <c r="T141" i="9"/>
  <c r="S145" i="9"/>
  <c r="T145" i="9"/>
  <c r="S149" i="9"/>
  <c r="U149" i="9" s="1"/>
  <c r="T149" i="9"/>
  <c r="S153" i="9"/>
  <c r="T153" i="9"/>
  <c r="S157" i="9"/>
  <c r="T157" i="9"/>
  <c r="S161" i="9"/>
  <c r="T161" i="9"/>
  <c r="S165" i="9"/>
  <c r="T165" i="9"/>
  <c r="S169" i="9"/>
  <c r="T169" i="9"/>
  <c r="S173" i="9"/>
  <c r="U173" i="9" s="1"/>
  <c r="T173" i="9"/>
  <c r="S177" i="9"/>
  <c r="T177" i="9"/>
  <c r="S181" i="9"/>
  <c r="T181" i="9"/>
  <c r="S185" i="9"/>
  <c r="T185" i="9"/>
  <c r="S189" i="9"/>
  <c r="T189" i="9"/>
  <c r="S193" i="9"/>
  <c r="T193" i="9"/>
  <c r="S197" i="9"/>
  <c r="U197" i="9" s="1"/>
  <c r="T197" i="9"/>
  <c r="S201" i="9"/>
  <c r="T201" i="9"/>
  <c r="S205" i="9"/>
  <c r="T205" i="9"/>
  <c r="S209" i="9"/>
  <c r="T209" i="9"/>
  <c r="S213" i="9"/>
  <c r="T213" i="9"/>
  <c r="S217" i="9"/>
  <c r="T217" i="9"/>
  <c r="S221" i="9"/>
  <c r="U221" i="9" s="1"/>
  <c r="T221" i="9"/>
  <c r="S225" i="9"/>
  <c r="T225" i="9"/>
  <c r="S229" i="9"/>
  <c r="T229" i="9"/>
  <c r="S233" i="9"/>
  <c r="T233" i="9"/>
  <c r="S237" i="9"/>
  <c r="T237" i="9"/>
  <c r="S241" i="9"/>
  <c r="T241" i="9"/>
  <c r="S245" i="9"/>
  <c r="U245" i="9" s="1"/>
  <c r="T245" i="9"/>
  <c r="S249" i="9"/>
  <c r="T249" i="9"/>
  <c r="S253" i="9"/>
  <c r="T253" i="9"/>
  <c r="S257" i="9"/>
  <c r="T257" i="9"/>
  <c r="S261" i="9"/>
  <c r="T261" i="9"/>
  <c r="S265" i="9"/>
  <c r="T265" i="9"/>
  <c r="S269" i="9"/>
  <c r="U269" i="9" s="1"/>
  <c r="T269" i="9"/>
  <c r="S273" i="9"/>
  <c r="T273" i="9"/>
  <c r="S277" i="9"/>
  <c r="T277" i="9"/>
  <c r="S281" i="9"/>
  <c r="T281" i="9"/>
  <c r="S285" i="9"/>
  <c r="T285" i="9"/>
  <c r="S289" i="9"/>
  <c r="T289" i="9"/>
  <c r="S293" i="9"/>
  <c r="U293" i="9" s="1"/>
  <c r="T293" i="9"/>
  <c r="S297" i="9"/>
  <c r="T297" i="9"/>
  <c r="S301" i="9"/>
  <c r="T301" i="9"/>
  <c r="S305" i="9"/>
  <c r="T305" i="9"/>
  <c r="S309" i="9"/>
  <c r="T309" i="9"/>
  <c r="S313" i="9"/>
  <c r="T313" i="9"/>
  <c r="S317" i="9"/>
  <c r="U317" i="9" s="1"/>
  <c r="T317" i="9"/>
  <c r="S321" i="9"/>
  <c r="T321" i="9"/>
  <c r="S325" i="9"/>
  <c r="T325" i="9"/>
  <c r="S329" i="9"/>
  <c r="T329" i="9"/>
  <c r="S333" i="9"/>
  <c r="T333" i="9"/>
  <c r="S337" i="9"/>
  <c r="T337" i="9"/>
  <c r="S341" i="9"/>
  <c r="U341" i="9" s="1"/>
  <c r="T341" i="9"/>
  <c r="S345" i="9"/>
  <c r="T345" i="9"/>
  <c r="S349" i="9"/>
  <c r="T349" i="9"/>
  <c r="S353" i="9"/>
  <c r="T353" i="9"/>
  <c r="S357" i="9"/>
  <c r="T357" i="9"/>
  <c r="S361" i="9"/>
  <c r="T361" i="9"/>
  <c r="S365" i="9"/>
  <c r="U365" i="9" s="1"/>
  <c r="T365" i="9"/>
  <c r="S369" i="9"/>
  <c r="T369" i="9"/>
  <c r="S373" i="9"/>
  <c r="T373" i="9"/>
  <c r="S377" i="9"/>
  <c r="T377" i="9"/>
  <c r="S381" i="9"/>
  <c r="T381" i="9"/>
  <c r="S385" i="9"/>
  <c r="T385" i="9"/>
  <c r="S389" i="9"/>
  <c r="U389" i="9" s="1"/>
  <c r="T389" i="9"/>
  <c r="S393" i="9"/>
  <c r="T393" i="9"/>
  <c r="S397" i="9"/>
  <c r="T397" i="9"/>
  <c r="S401" i="9"/>
  <c r="T401" i="9"/>
  <c r="S405" i="9"/>
  <c r="T405" i="9"/>
  <c r="S409" i="9"/>
  <c r="T409" i="9"/>
  <c r="S413" i="9"/>
  <c r="U413" i="9" s="1"/>
  <c r="T413" i="9"/>
  <c r="S417" i="9"/>
  <c r="T417" i="9"/>
  <c r="S421" i="9"/>
  <c r="T421" i="9"/>
  <c r="S425" i="9"/>
  <c r="T425" i="9"/>
  <c r="S429" i="9"/>
  <c r="T429" i="9"/>
  <c r="S433" i="9"/>
  <c r="T433" i="9"/>
  <c r="S437" i="9"/>
  <c r="U437" i="9" s="1"/>
  <c r="T437" i="9"/>
  <c r="S441" i="9"/>
  <c r="T441" i="9"/>
  <c r="S445" i="9"/>
  <c r="T445" i="9"/>
  <c r="S449" i="9"/>
  <c r="T449" i="9"/>
  <c r="S453" i="9"/>
  <c r="T453" i="9"/>
  <c r="S457" i="9"/>
  <c r="T457" i="9"/>
  <c r="S461" i="9"/>
  <c r="U461" i="9" s="1"/>
  <c r="T461" i="9"/>
  <c r="S465" i="9"/>
  <c r="T465" i="9"/>
  <c r="S469" i="9"/>
  <c r="T469" i="9"/>
  <c r="S473" i="9"/>
  <c r="T473" i="9"/>
  <c r="S477" i="9"/>
  <c r="T477" i="9"/>
  <c r="S481" i="9"/>
  <c r="T481" i="9"/>
  <c r="S485" i="9"/>
  <c r="U485" i="9" s="1"/>
  <c r="T485" i="9"/>
  <c r="S489" i="9"/>
  <c r="T489" i="9"/>
  <c r="S493" i="9"/>
  <c r="T493" i="9"/>
  <c r="S497" i="9"/>
  <c r="T497" i="9"/>
  <c r="S501" i="9"/>
  <c r="T501" i="9"/>
  <c r="S505" i="9"/>
  <c r="T505" i="9"/>
  <c r="S509" i="9"/>
  <c r="U509" i="9" s="1"/>
  <c r="T509" i="9"/>
  <c r="S513" i="9"/>
  <c r="T513" i="9"/>
  <c r="S517" i="9"/>
  <c r="T517" i="9"/>
  <c r="S521" i="9"/>
  <c r="T521" i="9"/>
  <c r="S525" i="9"/>
  <c r="T525" i="9"/>
  <c r="S529" i="9"/>
  <c r="T529" i="9"/>
  <c r="S533" i="9"/>
  <c r="U533" i="9" s="1"/>
  <c r="T533" i="9"/>
  <c r="S537" i="9"/>
  <c r="T537" i="9"/>
  <c r="S541" i="9"/>
  <c r="T541" i="9"/>
  <c r="S545" i="9"/>
  <c r="T545" i="9"/>
  <c r="S549" i="9"/>
  <c r="T549" i="9"/>
  <c r="S553" i="9"/>
  <c r="T553" i="9"/>
  <c r="S557" i="9"/>
  <c r="U557" i="9" s="1"/>
  <c r="T557" i="9"/>
  <c r="S561" i="9"/>
  <c r="T561" i="9"/>
  <c r="S565" i="9"/>
  <c r="T565" i="9"/>
  <c r="S569" i="9"/>
  <c r="T569" i="9"/>
  <c r="S573" i="9"/>
  <c r="T573" i="9"/>
  <c r="S577" i="9"/>
  <c r="T577" i="9"/>
  <c r="S581" i="9"/>
  <c r="U581" i="9" s="1"/>
  <c r="T581" i="9"/>
  <c r="S585" i="9"/>
  <c r="T585" i="9"/>
  <c r="S589" i="9"/>
  <c r="T589" i="9"/>
  <c r="S593" i="9"/>
  <c r="T593" i="9"/>
  <c r="S597" i="9"/>
  <c r="T597" i="9"/>
  <c r="S601" i="9"/>
  <c r="T601" i="9"/>
  <c r="S605" i="9"/>
  <c r="U605" i="9" s="1"/>
  <c r="T605" i="9"/>
  <c r="S609" i="9"/>
  <c r="T609" i="9"/>
  <c r="S613" i="9"/>
  <c r="T613" i="9"/>
  <c r="S617" i="9"/>
  <c r="T617" i="9"/>
  <c r="S621" i="9"/>
  <c r="T621" i="9"/>
  <c r="S625" i="9"/>
  <c r="T625" i="9"/>
  <c r="S629" i="9"/>
  <c r="U629" i="9" s="1"/>
  <c r="T629" i="9"/>
  <c r="S633" i="9"/>
  <c r="T633" i="9"/>
  <c r="S637" i="9"/>
  <c r="T637" i="9"/>
  <c r="S641" i="9"/>
  <c r="T641" i="9"/>
  <c r="S645" i="9"/>
  <c r="T645" i="9"/>
  <c r="S649" i="9"/>
  <c r="T649" i="9"/>
  <c r="S653" i="9"/>
  <c r="U653" i="9" s="1"/>
  <c r="T653" i="9"/>
  <c r="S657" i="9"/>
  <c r="T657" i="9"/>
  <c r="S661" i="9"/>
  <c r="T661" i="9"/>
  <c r="S665" i="9"/>
  <c r="T665" i="9"/>
  <c r="S669" i="9"/>
  <c r="T669" i="9"/>
  <c r="S673" i="9"/>
  <c r="T673" i="9"/>
  <c r="S677" i="9"/>
  <c r="U677" i="9" s="1"/>
  <c r="T677" i="9"/>
  <c r="S681" i="9"/>
  <c r="T681" i="9"/>
  <c r="S685" i="9"/>
  <c r="T685" i="9"/>
  <c r="S689" i="9"/>
  <c r="T689" i="9"/>
  <c r="S693" i="9"/>
  <c r="T693" i="9"/>
  <c r="S697" i="9"/>
  <c r="T697" i="9"/>
  <c r="S701" i="9"/>
  <c r="U701" i="9" s="1"/>
  <c r="T701" i="9"/>
  <c r="S705" i="9"/>
  <c r="T705" i="9"/>
  <c r="S709" i="9"/>
  <c r="T709" i="9"/>
  <c r="S713" i="9"/>
  <c r="T713" i="9"/>
  <c r="S717" i="9"/>
  <c r="T717" i="9"/>
  <c r="S721" i="9"/>
  <c r="T721" i="9"/>
  <c r="S725" i="9"/>
  <c r="U725" i="9" s="1"/>
  <c r="T725" i="9"/>
  <c r="S729" i="9"/>
  <c r="T729" i="9"/>
  <c r="S733" i="9"/>
  <c r="T733" i="9"/>
  <c r="S737" i="9"/>
  <c r="T737" i="9"/>
  <c r="S741" i="9"/>
  <c r="T741" i="9"/>
  <c r="S745" i="9"/>
  <c r="T745" i="9"/>
  <c r="S749" i="9"/>
  <c r="U749" i="9" s="1"/>
  <c r="T749" i="9"/>
  <c r="S753" i="9"/>
  <c r="T753" i="9"/>
  <c r="S757" i="9"/>
  <c r="T757" i="9"/>
  <c r="S761" i="9"/>
  <c r="T761" i="9"/>
  <c r="S765" i="9"/>
  <c r="T765" i="9"/>
  <c r="S769" i="9"/>
  <c r="T769" i="9"/>
  <c r="S773" i="9"/>
  <c r="U773" i="9" s="1"/>
  <c r="T773" i="9"/>
  <c r="S777" i="9"/>
  <c r="T777" i="9"/>
  <c r="S781" i="9"/>
  <c r="T781" i="9"/>
  <c r="S785" i="9"/>
  <c r="T785" i="9"/>
  <c r="S789" i="9"/>
  <c r="T789" i="9"/>
  <c r="S793" i="9"/>
  <c r="T793" i="9"/>
  <c r="S797" i="9"/>
  <c r="U797" i="9" s="1"/>
  <c r="T797" i="9"/>
  <c r="S801" i="9"/>
  <c r="T801" i="9"/>
  <c r="S805" i="9"/>
  <c r="T805" i="9"/>
  <c r="S809" i="9"/>
  <c r="T809" i="9"/>
  <c r="S813" i="9"/>
  <c r="T813" i="9"/>
  <c r="S817" i="9"/>
  <c r="T817" i="9"/>
  <c r="S821" i="9"/>
  <c r="U821" i="9" s="1"/>
  <c r="T821" i="9"/>
  <c r="S825" i="9"/>
  <c r="T825" i="9"/>
  <c r="S829" i="9"/>
  <c r="T829" i="9"/>
  <c r="S833" i="9"/>
  <c r="T833" i="9"/>
  <c r="S837" i="9"/>
  <c r="T837" i="9"/>
  <c r="S841" i="9"/>
  <c r="T841" i="9"/>
  <c r="S845" i="9"/>
  <c r="U845" i="9" s="1"/>
  <c r="T845" i="9"/>
  <c r="S849" i="9"/>
  <c r="T849" i="9"/>
  <c r="S853" i="9"/>
  <c r="T853" i="9"/>
  <c r="S857" i="9"/>
  <c r="T857" i="9"/>
  <c r="S861" i="9"/>
  <c r="T861" i="9"/>
  <c r="S865" i="9"/>
  <c r="T865" i="9"/>
  <c r="S869" i="9"/>
  <c r="U869" i="9" s="1"/>
  <c r="T869" i="9"/>
  <c r="S873" i="9"/>
  <c r="T873" i="9"/>
  <c r="S877" i="9"/>
  <c r="T877" i="9"/>
  <c r="S881" i="9"/>
  <c r="T881" i="9"/>
  <c r="S885" i="9"/>
  <c r="T885" i="9"/>
  <c r="S889" i="9"/>
  <c r="T889" i="9"/>
  <c r="S893" i="9"/>
  <c r="U893" i="9" s="1"/>
  <c r="T893" i="9"/>
  <c r="S897" i="9"/>
  <c r="T897" i="9"/>
  <c r="S901" i="9"/>
  <c r="T901" i="9"/>
  <c r="S905" i="9"/>
  <c r="T905" i="9"/>
  <c r="S909" i="9"/>
  <c r="T909" i="9"/>
  <c r="S913" i="9"/>
  <c r="T913" i="9"/>
  <c r="S917" i="9"/>
  <c r="U917" i="9" s="1"/>
  <c r="T917" i="9"/>
  <c r="S921" i="9"/>
  <c r="T921" i="9"/>
  <c r="S925" i="9"/>
  <c r="T925" i="9"/>
  <c r="S929" i="9"/>
  <c r="T929" i="9"/>
  <c r="S933" i="9"/>
  <c r="T933" i="9"/>
  <c r="S937" i="9"/>
  <c r="T937" i="9"/>
  <c r="S941" i="9"/>
  <c r="U941" i="9" s="1"/>
  <c r="T941" i="9"/>
  <c r="S945" i="9"/>
  <c r="T945" i="9"/>
  <c r="S949" i="9"/>
  <c r="T949" i="9"/>
  <c r="S953" i="9"/>
  <c r="T953" i="9"/>
  <c r="S957" i="9"/>
  <c r="T957" i="9"/>
  <c r="S961" i="9"/>
  <c r="T961" i="9"/>
  <c r="S965" i="9"/>
  <c r="U965" i="9" s="1"/>
  <c r="T965" i="9"/>
  <c r="S969" i="9"/>
  <c r="T969" i="9"/>
  <c r="S973" i="9"/>
  <c r="T973" i="9"/>
  <c r="S977" i="9"/>
  <c r="T977" i="9"/>
  <c r="S981" i="9"/>
  <c r="T981" i="9"/>
  <c r="S985" i="9"/>
  <c r="T985" i="9"/>
  <c r="S989" i="9"/>
  <c r="U989" i="9" s="1"/>
  <c r="T989" i="9"/>
  <c r="S993" i="9"/>
  <c r="T993" i="9"/>
  <c r="S997" i="9"/>
  <c r="T997" i="9"/>
  <c r="S1001" i="9"/>
  <c r="T1001" i="9"/>
  <c r="S1005" i="9"/>
  <c r="T1005" i="9"/>
  <c r="S1009" i="9"/>
  <c r="T1009" i="9"/>
  <c r="S1013" i="9"/>
  <c r="U1013" i="9" s="1"/>
  <c r="T1013" i="9"/>
  <c r="S1017" i="9"/>
  <c r="T1017" i="9"/>
  <c r="S1021" i="9"/>
  <c r="T1021" i="9"/>
  <c r="S1025" i="9"/>
  <c r="T1025" i="9"/>
  <c r="S1029" i="9"/>
  <c r="T1029" i="9"/>
  <c r="S1033" i="9"/>
  <c r="T1033" i="9"/>
  <c r="S1037" i="9"/>
  <c r="U1037" i="9" s="1"/>
  <c r="T1037" i="9"/>
  <c r="S1041" i="9"/>
  <c r="T1041" i="9"/>
  <c r="S1045" i="9"/>
  <c r="T1045" i="9"/>
  <c r="S1049" i="9"/>
  <c r="T1049" i="9"/>
  <c r="S1053" i="9"/>
  <c r="T1053" i="9"/>
  <c r="S1057" i="9"/>
  <c r="T1057" i="9"/>
  <c r="S1061" i="9"/>
  <c r="U1061" i="9" s="1"/>
  <c r="T1061" i="9"/>
  <c r="S1065" i="9"/>
  <c r="T1065" i="9"/>
  <c r="S1069" i="9"/>
  <c r="T1069" i="9"/>
  <c r="S1073" i="9"/>
  <c r="T1073" i="9"/>
  <c r="S1077" i="9"/>
  <c r="T1077" i="9"/>
  <c r="S1081" i="9"/>
  <c r="T1081" i="9"/>
  <c r="S1085" i="9"/>
  <c r="U1085" i="9" s="1"/>
  <c r="T1085" i="9"/>
  <c r="S1089" i="9"/>
  <c r="T1089" i="9"/>
  <c r="S1093" i="9"/>
  <c r="T1093" i="9"/>
  <c r="S1097" i="9"/>
  <c r="T1097" i="9"/>
  <c r="S1101" i="9"/>
  <c r="T1101" i="9"/>
  <c r="S1105" i="9"/>
  <c r="T1105" i="9"/>
  <c r="S1109" i="9"/>
  <c r="U1109" i="9" s="1"/>
  <c r="T1109" i="9"/>
  <c r="S1113" i="9"/>
  <c r="T1113" i="9"/>
  <c r="S1117" i="9"/>
  <c r="T1117" i="9"/>
  <c r="S1121" i="9"/>
  <c r="T1121" i="9"/>
  <c r="S1125" i="9"/>
  <c r="T1125" i="9"/>
  <c r="S1129" i="9"/>
  <c r="T1129" i="9"/>
  <c r="S1133" i="9"/>
  <c r="U1133" i="9" s="1"/>
  <c r="T1133" i="9"/>
  <c r="S1137" i="9"/>
  <c r="T1137" i="9"/>
  <c r="S1141" i="9"/>
  <c r="T1141" i="9"/>
  <c r="S1145" i="9"/>
  <c r="T1145" i="9"/>
  <c r="S1149" i="9"/>
  <c r="T1149" i="9"/>
  <c r="S1153" i="9"/>
  <c r="T1153" i="9"/>
  <c r="S1157" i="9"/>
  <c r="U1157" i="9" s="1"/>
  <c r="T1157" i="9"/>
  <c r="S1161" i="9"/>
  <c r="T1161" i="9"/>
  <c r="S1165" i="9"/>
  <c r="T1165" i="9"/>
  <c r="S1169" i="9"/>
  <c r="T1169" i="9"/>
  <c r="S1173" i="9"/>
  <c r="T1173" i="9"/>
  <c r="S1177" i="9"/>
  <c r="T1177" i="9"/>
  <c r="S1181" i="9"/>
  <c r="U1181" i="9" s="1"/>
  <c r="T1181" i="9"/>
  <c r="S1185" i="9"/>
  <c r="T1185" i="9"/>
  <c r="S1189" i="9"/>
  <c r="T1189" i="9"/>
  <c r="S1193" i="9"/>
  <c r="T1193" i="9"/>
  <c r="S1197" i="9"/>
  <c r="T1197" i="9"/>
  <c r="S1201" i="9"/>
  <c r="T1201" i="9"/>
  <c r="S1205" i="9"/>
  <c r="U1205" i="9" s="1"/>
  <c r="T1205" i="9"/>
  <c r="S1209" i="9"/>
  <c r="T1209" i="9"/>
  <c r="S1213" i="9"/>
  <c r="T1213" i="9"/>
  <c r="S1217" i="9"/>
  <c r="T1217" i="9"/>
  <c r="S1221" i="9"/>
  <c r="T1221" i="9"/>
  <c r="S1225" i="9"/>
  <c r="T1225" i="9"/>
  <c r="S1229" i="9"/>
  <c r="U1229" i="9" s="1"/>
  <c r="T1229" i="9"/>
  <c r="S1233" i="9"/>
  <c r="T1233" i="9"/>
  <c r="S1237" i="9"/>
  <c r="T1237" i="9"/>
  <c r="S1241" i="9"/>
  <c r="T1241" i="9"/>
  <c r="S1245" i="9"/>
  <c r="T1245" i="9"/>
  <c r="S1249" i="9"/>
  <c r="T1249" i="9"/>
  <c r="S1253" i="9"/>
  <c r="U1253" i="9" s="1"/>
  <c r="T1253" i="9"/>
  <c r="S1257" i="9"/>
  <c r="T1257" i="9"/>
  <c r="S1261" i="9"/>
  <c r="T1261" i="9"/>
  <c r="S1265" i="9"/>
  <c r="T1265" i="9"/>
  <c r="S1269" i="9"/>
  <c r="T1269" i="9"/>
  <c r="S1273" i="9"/>
  <c r="T1273" i="9"/>
  <c r="S1277" i="9"/>
  <c r="U1277" i="9" s="1"/>
  <c r="T1277" i="9"/>
  <c r="S1281" i="9"/>
  <c r="T1281" i="9"/>
  <c r="S1285" i="9"/>
  <c r="T1285" i="9"/>
  <c r="S1289" i="9"/>
  <c r="T1289" i="9"/>
  <c r="S1293" i="9"/>
  <c r="T1293" i="9"/>
  <c r="S1297" i="9"/>
  <c r="T1297" i="9"/>
  <c r="S1301" i="9"/>
  <c r="U1301" i="9" s="1"/>
  <c r="T1301" i="9"/>
  <c r="S1305" i="9"/>
  <c r="T1305" i="9"/>
  <c r="S1309" i="9"/>
  <c r="T1309" i="9"/>
  <c r="S1313" i="9"/>
  <c r="T1313" i="9"/>
  <c r="S1317" i="9"/>
  <c r="T1317" i="9"/>
  <c r="S1321" i="9"/>
  <c r="T1321" i="9"/>
  <c r="S1325" i="9"/>
  <c r="U1325" i="9" s="1"/>
  <c r="T1325" i="9"/>
  <c r="S1329" i="9"/>
  <c r="T1329" i="9"/>
  <c r="S1333" i="9"/>
  <c r="T1333" i="9"/>
  <c r="S1337" i="9"/>
  <c r="T1337" i="9"/>
  <c r="S1341" i="9"/>
  <c r="T1341" i="9"/>
  <c r="S1345" i="9"/>
  <c r="T1345" i="9"/>
  <c r="S1349" i="9"/>
  <c r="U1349" i="9" s="1"/>
  <c r="T1349" i="9"/>
  <c r="S1353" i="9"/>
  <c r="T1353" i="9"/>
  <c r="S1357" i="9"/>
  <c r="T1357" i="9"/>
  <c r="S1361" i="9"/>
  <c r="T1361" i="9"/>
  <c r="S1365" i="9"/>
  <c r="T1365" i="9"/>
  <c r="S1369" i="9"/>
  <c r="T1369" i="9"/>
  <c r="S1373" i="9"/>
  <c r="U1373" i="9" s="1"/>
  <c r="T1373" i="9"/>
  <c r="S1377" i="9"/>
  <c r="T1377" i="9"/>
  <c r="S1381" i="9"/>
  <c r="T1381" i="9"/>
  <c r="S1385" i="9"/>
  <c r="T1385" i="9"/>
  <c r="S1389" i="9"/>
  <c r="T1389" i="9"/>
  <c r="S1393" i="9"/>
  <c r="T1393" i="9"/>
  <c r="S1397" i="9"/>
  <c r="U1397" i="9" s="1"/>
  <c r="T1397" i="9"/>
  <c r="S1401" i="9"/>
  <c r="T1401" i="9"/>
  <c r="S1405" i="9"/>
  <c r="T1405" i="9"/>
  <c r="S1409" i="9"/>
  <c r="T1409" i="9"/>
  <c r="S1413" i="9"/>
  <c r="T1413" i="9"/>
  <c r="S1417" i="9"/>
  <c r="T1417" i="9"/>
  <c r="S1421" i="9"/>
  <c r="U1421" i="9" s="1"/>
  <c r="T1421" i="9"/>
  <c r="S1425" i="9"/>
  <c r="T1425" i="9"/>
  <c r="S1429" i="9"/>
  <c r="T1429" i="9"/>
  <c r="S1433" i="9"/>
  <c r="T1433" i="9"/>
  <c r="S1437" i="9"/>
  <c r="T1437" i="9"/>
  <c r="S1441" i="9"/>
  <c r="T1441" i="9"/>
  <c r="S1445" i="9"/>
  <c r="U1445" i="9" s="1"/>
  <c r="T1445" i="9"/>
  <c r="S1449" i="9"/>
  <c r="T1449" i="9"/>
  <c r="S1453" i="9"/>
  <c r="T1453" i="9"/>
  <c r="S1457" i="9"/>
  <c r="T1457" i="9"/>
  <c r="S1461" i="9"/>
  <c r="T1461" i="9"/>
  <c r="S1465" i="9"/>
  <c r="T1465" i="9"/>
  <c r="S1469" i="9"/>
  <c r="U1469" i="9" s="1"/>
  <c r="T1469" i="9"/>
  <c r="S1473" i="9"/>
  <c r="T1473" i="9"/>
  <c r="S1477" i="9"/>
  <c r="T1477" i="9"/>
  <c r="S1481" i="9"/>
  <c r="T1481" i="9"/>
  <c r="S1485" i="9"/>
  <c r="T1485" i="9"/>
  <c r="S1489" i="9"/>
  <c r="T1489" i="9"/>
  <c r="S1493" i="9"/>
  <c r="U1493" i="9" s="1"/>
  <c r="T1493" i="9"/>
  <c r="S1497" i="9"/>
  <c r="T1497" i="9"/>
  <c r="S1501" i="9"/>
  <c r="T1501" i="9"/>
  <c r="S1505" i="9"/>
  <c r="T1505" i="9"/>
  <c r="S1509" i="9"/>
  <c r="T1509" i="9"/>
  <c r="S1513" i="9"/>
  <c r="T1513" i="9"/>
  <c r="S1517" i="9"/>
  <c r="U1517" i="9" s="1"/>
  <c r="T1517" i="9"/>
  <c r="S1521" i="9"/>
  <c r="T1521" i="9"/>
  <c r="S1525" i="9"/>
  <c r="T1525" i="9"/>
  <c r="S1529" i="9"/>
  <c r="T1529" i="9"/>
  <c r="S1533" i="9"/>
  <c r="T1533" i="9"/>
  <c r="S1537" i="9"/>
  <c r="T1537" i="9"/>
  <c r="S1541" i="9"/>
  <c r="U1541" i="9" s="1"/>
  <c r="T1541" i="9"/>
  <c r="S1545" i="9"/>
  <c r="T1545" i="9"/>
  <c r="S1549" i="9"/>
  <c r="T1549" i="9"/>
  <c r="S1553" i="9"/>
  <c r="T1553" i="9"/>
  <c r="S1557" i="9"/>
  <c r="T1557" i="9"/>
  <c r="S1561" i="9"/>
  <c r="T1561" i="9"/>
  <c r="S1565" i="9"/>
  <c r="U1565" i="9" s="1"/>
  <c r="T1565" i="9"/>
  <c r="S1569" i="9"/>
  <c r="T1569" i="9"/>
  <c r="S1573" i="9"/>
  <c r="T1573" i="9"/>
  <c r="S1577" i="9"/>
  <c r="T1577" i="9"/>
  <c r="S1581" i="9"/>
  <c r="T1581" i="9"/>
  <c r="S1585" i="9"/>
  <c r="T1585" i="9"/>
  <c r="S1589" i="9"/>
  <c r="U1589" i="9" s="1"/>
  <c r="T1589" i="9"/>
  <c r="S1593" i="9"/>
  <c r="T1593" i="9"/>
  <c r="S1597" i="9"/>
  <c r="T1597" i="9"/>
  <c r="T1601" i="9"/>
  <c r="S1601" i="9"/>
  <c r="T1605" i="9"/>
  <c r="S1605" i="9"/>
  <c r="T1609" i="9"/>
  <c r="S1609" i="9"/>
  <c r="T1613" i="9"/>
  <c r="S1613" i="9"/>
  <c r="T1617" i="9"/>
  <c r="S1617" i="9"/>
  <c r="U1617" i="9" s="1"/>
  <c r="T1621" i="9"/>
  <c r="S1621" i="9"/>
  <c r="T1625" i="9"/>
  <c r="S1625" i="9"/>
  <c r="T1629" i="9"/>
  <c r="S1629" i="9"/>
  <c r="T1633" i="9"/>
  <c r="S1633" i="9"/>
  <c r="U1633" i="9" s="1"/>
  <c r="T1637" i="9"/>
  <c r="S1637" i="9"/>
  <c r="T1641" i="9"/>
  <c r="S1641" i="9"/>
  <c r="T1645" i="9"/>
  <c r="S1645" i="9"/>
  <c r="T1649" i="9"/>
  <c r="S1649" i="9"/>
  <c r="T1653" i="9"/>
  <c r="S1653" i="9"/>
  <c r="T1657" i="9"/>
  <c r="S1657" i="9"/>
  <c r="T1661" i="9"/>
  <c r="S1661" i="9"/>
  <c r="T1665" i="9"/>
  <c r="S1665" i="9"/>
  <c r="U1665" i="9" s="1"/>
  <c r="T1669" i="9"/>
  <c r="S1669" i="9"/>
  <c r="T1673" i="9"/>
  <c r="S1673" i="9"/>
  <c r="T1677" i="9"/>
  <c r="S1677" i="9"/>
  <c r="T1681" i="9"/>
  <c r="S1681" i="9"/>
  <c r="U1681" i="9" s="1"/>
  <c r="T1685" i="9"/>
  <c r="S1685" i="9"/>
  <c r="T1689" i="9"/>
  <c r="S1689" i="9"/>
  <c r="T1693" i="9"/>
  <c r="S1693" i="9"/>
  <c r="T1697" i="9"/>
  <c r="S1697" i="9"/>
  <c r="T1701" i="9"/>
  <c r="S1701" i="9"/>
  <c r="T1705" i="9"/>
  <c r="S1705" i="9"/>
  <c r="T1709" i="9"/>
  <c r="S1709" i="9"/>
  <c r="T1713" i="9"/>
  <c r="S1713" i="9"/>
  <c r="U1713" i="9" s="1"/>
  <c r="T1717" i="9"/>
  <c r="S1717" i="9"/>
  <c r="T1721" i="9"/>
  <c r="S1721" i="9"/>
  <c r="T1725" i="9"/>
  <c r="S1725" i="9"/>
  <c r="T1729" i="9"/>
  <c r="S1729" i="9"/>
  <c r="U1729" i="9" s="1"/>
  <c r="T1733" i="9"/>
  <c r="S1733" i="9"/>
  <c r="T1737" i="9"/>
  <c r="S1737" i="9"/>
  <c r="S1741" i="9"/>
  <c r="T1741" i="9"/>
  <c r="S1745" i="9"/>
  <c r="T1745" i="9"/>
  <c r="S1749" i="9"/>
  <c r="T1749" i="9"/>
  <c r="S1753" i="9"/>
  <c r="T1753" i="9"/>
  <c r="S1757" i="9"/>
  <c r="U1757" i="9" s="1"/>
  <c r="T1757" i="9"/>
  <c r="S1761" i="9"/>
  <c r="T1761" i="9"/>
  <c r="S1765" i="9"/>
  <c r="T1765" i="9"/>
  <c r="S1769" i="9"/>
  <c r="T1769" i="9"/>
  <c r="S1773" i="9"/>
  <c r="T1773" i="9"/>
  <c r="S1777" i="9"/>
  <c r="T1777" i="9"/>
  <c r="S1781" i="9"/>
  <c r="U1781" i="9" s="1"/>
  <c r="T1781" i="9"/>
  <c r="S1785" i="9"/>
  <c r="T1785" i="9"/>
  <c r="S1789" i="9"/>
  <c r="T1789" i="9"/>
  <c r="S1793" i="9"/>
  <c r="T1793" i="9"/>
  <c r="S1797" i="9"/>
  <c r="T1797" i="9"/>
  <c r="S1801" i="9"/>
  <c r="T1801" i="9"/>
  <c r="S1805" i="9"/>
  <c r="U1805" i="9" s="1"/>
  <c r="T1805" i="9"/>
  <c r="S1809" i="9"/>
  <c r="T1809" i="9"/>
  <c r="S1813" i="9"/>
  <c r="T1813" i="9"/>
  <c r="S1817" i="9"/>
  <c r="T1817" i="9"/>
  <c r="S1821" i="9"/>
  <c r="T1821" i="9"/>
  <c r="S1825" i="9"/>
  <c r="T1825" i="9"/>
  <c r="S1829" i="9"/>
  <c r="U1829" i="9" s="1"/>
  <c r="T1829" i="9"/>
  <c r="S1833" i="9"/>
  <c r="T1833" i="9"/>
  <c r="S1837" i="9"/>
  <c r="T1837" i="9"/>
  <c r="S1841" i="9"/>
  <c r="T1841" i="9"/>
  <c r="S1845" i="9"/>
  <c r="T1845" i="9"/>
  <c r="S1849" i="9"/>
  <c r="T1849" i="9"/>
  <c r="S1853" i="9"/>
  <c r="U1853" i="9" s="1"/>
  <c r="T1853" i="9"/>
  <c r="S1857" i="9"/>
  <c r="T1857" i="9"/>
  <c r="S1861" i="9"/>
  <c r="T1861" i="9"/>
  <c r="S1865" i="9"/>
  <c r="T1865" i="9"/>
  <c r="S1869" i="9"/>
  <c r="T1869" i="9"/>
  <c r="S1873" i="9"/>
  <c r="T1873" i="9"/>
  <c r="S1877" i="9"/>
  <c r="U1877" i="9" s="1"/>
  <c r="T1877" i="9"/>
  <c r="S1881" i="9"/>
  <c r="T1881" i="9"/>
  <c r="S1885" i="9"/>
  <c r="T1885" i="9"/>
  <c r="S1889" i="9"/>
  <c r="T1889" i="9"/>
  <c r="S1893" i="9"/>
  <c r="T1893" i="9"/>
  <c r="S1897" i="9"/>
  <c r="T1897" i="9"/>
  <c r="S1901" i="9"/>
  <c r="U1901" i="9" s="1"/>
  <c r="T1901" i="9"/>
  <c r="S1905" i="9"/>
  <c r="T1905" i="9"/>
  <c r="S1909" i="9"/>
  <c r="T1909" i="9"/>
  <c r="S1913" i="9"/>
  <c r="T1913" i="9"/>
  <c r="S1917" i="9"/>
  <c r="T1917" i="9"/>
  <c r="S1921" i="9"/>
  <c r="T1921" i="9"/>
  <c r="S1925" i="9"/>
  <c r="U1925" i="9" s="1"/>
  <c r="T1925" i="9"/>
  <c r="S1929" i="9"/>
  <c r="T1929" i="9"/>
  <c r="S1933" i="9"/>
  <c r="T1933" i="9"/>
  <c r="S1937" i="9"/>
  <c r="T1937" i="9"/>
  <c r="S1941" i="9"/>
  <c r="T1941" i="9"/>
  <c r="S1945" i="9"/>
  <c r="T1945" i="9"/>
  <c r="S1949" i="9"/>
  <c r="U1949" i="9" s="1"/>
  <c r="T1949" i="9"/>
  <c r="S1953" i="9"/>
  <c r="T1953" i="9"/>
  <c r="S1957" i="9"/>
  <c r="T1957" i="9"/>
  <c r="S1961" i="9"/>
  <c r="T1961" i="9"/>
  <c r="S1965" i="9"/>
  <c r="T1965" i="9"/>
  <c r="S1969" i="9"/>
  <c r="T1969" i="9"/>
  <c r="S1973" i="9"/>
  <c r="U1973" i="9" s="1"/>
  <c r="T1973" i="9"/>
  <c r="S1977" i="9"/>
  <c r="T1977" i="9"/>
  <c r="S1981" i="9"/>
  <c r="T1981" i="9"/>
  <c r="S1985" i="9"/>
  <c r="T1985" i="9"/>
  <c r="S1989" i="9"/>
  <c r="T1989" i="9"/>
  <c r="S1993" i="9"/>
  <c r="T1993" i="9"/>
  <c r="S1997" i="9"/>
  <c r="U1997" i="9" s="1"/>
  <c r="T1997" i="9"/>
  <c r="S2001" i="9"/>
  <c r="T2001" i="9"/>
  <c r="S2005" i="9"/>
  <c r="T2005" i="9"/>
  <c r="S2009" i="9"/>
  <c r="T2009" i="9"/>
  <c r="S2013" i="9"/>
  <c r="T2013" i="9"/>
  <c r="S2017" i="9"/>
  <c r="T2017" i="9"/>
  <c r="S2021" i="9"/>
  <c r="U2021" i="9" s="1"/>
  <c r="T2021" i="9"/>
  <c r="S2025" i="9"/>
  <c r="T2025" i="9"/>
  <c r="S2029" i="9"/>
  <c r="T2029" i="9"/>
  <c r="S2033" i="9"/>
  <c r="T2033" i="9"/>
  <c r="S2037" i="9"/>
  <c r="T2037" i="9"/>
  <c r="S2041" i="9"/>
  <c r="T2041" i="9"/>
  <c r="S2045" i="9"/>
  <c r="U2045" i="9" s="1"/>
  <c r="T2045" i="9"/>
  <c r="S2049" i="9"/>
  <c r="T2049" i="9"/>
  <c r="S2053" i="9"/>
  <c r="T2053" i="9"/>
  <c r="S2057" i="9"/>
  <c r="T2057" i="9"/>
  <c r="S2061" i="9"/>
  <c r="T2061" i="9"/>
  <c r="S2065" i="9"/>
  <c r="T2065" i="9"/>
  <c r="S2069" i="9"/>
  <c r="U2069" i="9" s="1"/>
  <c r="T2069" i="9"/>
  <c r="S2073" i="9"/>
  <c r="T2073" i="9"/>
  <c r="S2077" i="9"/>
  <c r="T2077" i="9"/>
  <c r="S2081" i="9"/>
  <c r="T2081" i="9"/>
  <c r="S2085" i="9"/>
  <c r="T2085" i="9"/>
  <c r="S2089" i="9"/>
  <c r="T2089" i="9"/>
  <c r="S2093" i="9"/>
  <c r="U2093" i="9" s="1"/>
  <c r="T2093" i="9"/>
  <c r="S2097" i="9"/>
  <c r="T2097" i="9"/>
  <c r="S2101" i="9"/>
  <c r="T2101" i="9"/>
  <c r="S2105" i="9"/>
  <c r="T2105" i="9"/>
  <c r="S2109" i="9"/>
  <c r="T2109" i="9"/>
  <c r="S2113" i="9"/>
  <c r="T2113" i="9"/>
  <c r="S2117" i="9"/>
  <c r="U2117" i="9" s="1"/>
  <c r="T2117" i="9"/>
  <c r="S2121" i="9"/>
  <c r="T2121" i="9"/>
  <c r="S2125" i="9"/>
  <c r="T2125" i="9"/>
  <c r="S2129" i="9"/>
  <c r="T2129" i="9"/>
  <c r="S2133" i="9"/>
  <c r="T2133" i="9"/>
  <c r="S2137" i="9"/>
  <c r="T2137" i="9"/>
  <c r="S2141" i="9"/>
  <c r="U2141" i="9" s="1"/>
  <c r="T2141" i="9"/>
  <c r="S2145" i="9"/>
  <c r="T2145" i="9"/>
  <c r="S2149" i="9"/>
  <c r="T2149" i="9"/>
  <c r="S2153" i="9"/>
  <c r="T2153" i="9"/>
  <c r="S2157" i="9"/>
  <c r="T2157" i="9"/>
  <c r="S2161" i="9"/>
  <c r="T2161" i="9"/>
  <c r="S2165" i="9"/>
  <c r="U2165" i="9" s="1"/>
  <c r="T2165" i="9"/>
  <c r="S2169" i="9"/>
  <c r="T2169" i="9"/>
  <c r="S2173" i="9"/>
  <c r="T2173" i="9"/>
  <c r="S2177" i="9"/>
  <c r="T2177" i="9"/>
  <c r="S2181" i="9"/>
  <c r="T2181" i="9"/>
  <c r="S2185" i="9"/>
  <c r="T2185" i="9"/>
  <c r="S2189" i="9"/>
  <c r="U2189" i="9" s="1"/>
  <c r="T2189" i="9"/>
  <c r="S2193" i="9"/>
  <c r="T2193" i="9"/>
  <c r="S2197" i="9"/>
  <c r="T2197" i="9"/>
  <c r="S2201" i="9"/>
  <c r="T2201" i="9"/>
  <c r="S2205" i="9"/>
  <c r="T2205" i="9"/>
  <c r="S2209" i="9"/>
  <c r="T2209" i="9"/>
  <c r="S2213" i="9"/>
  <c r="U2213" i="9" s="1"/>
  <c r="T2213" i="9"/>
  <c r="S2217" i="9"/>
  <c r="T2217" i="9"/>
  <c r="S2221" i="9"/>
  <c r="T2221" i="9"/>
  <c r="S2225" i="9"/>
  <c r="T2225" i="9"/>
  <c r="S2229" i="9"/>
  <c r="T2229" i="9"/>
  <c r="S2233" i="9"/>
  <c r="T2233" i="9"/>
  <c r="S2237" i="9"/>
  <c r="U2237" i="9" s="1"/>
  <c r="T2237" i="9"/>
  <c r="S2241" i="9"/>
  <c r="T2241" i="9"/>
  <c r="S2245" i="9"/>
  <c r="T2245" i="9"/>
  <c r="S2249" i="9"/>
  <c r="T2249" i="9"/>
  <c r="S2253" i="9"/>
  <c r="T2253" i="9"/>
  <c r="S2257" i="9"/>
  <c r="T2257" i="9"/>
  <c r="S2261" i="9"/>
  <c r="U2261" i="9" s="1"/>
  <c r="T2261" i="9"/>
  <c r="S2265" i="9"/>
  <c r="T2265" i="9"/>
  <c r="S2269" i="9"/>
  <c r="T2269" i="9"/>
  <c r="S2273" i="9"/>
  <c r="T2273" i="9"/>
  <c r="S2277" i="9"/>
  <c r="T2277" i="9"/>
  <c r="S2281" i="9"/>
  <c r="T2281" i="9"/>
  <c r="S2285" i="9"/>
  <c r="U2285" i="9" s="1"/>
  <c r="T2285" i="9"/>
  <c r="S2289" i="9"/>
  <c r="T2289" i="9"/>
  <c r="S2293" i="9"/>
  <c r="T2293" i="9"/>
  <c r="S2297" i="9"/>
  <c r="T2297" i="9"/>
  <c r="S2301" i="9"/>
  <c r="T2301" i="9"/>
  <c r="S2305" i="9"/>
  <c r="T2305" i="9"/>
  <c r="S2309" i="9"/>
  <c r="U2309" i="9" s="1"/>
  <c r="T2309" i="9"/>
  <c r="S2313" i="9"/>
  <c r="T2313" i="9"/>
  <c r="S2317" i="9"/>
  <c r="T2317" i="9"/>
  <c r="S2321" i="9"/>
  <c r="T2321" i="9"/>
  <c r="S2325" i="9"/>
  <c r="T2325" i="9"/>
  <c r="S2329" i="9"/>
  <c r="T2329" i="9"/>
  <c r="S2333" i="9"/>
  <c r="U2333" i="9" s="1"/>
  <c r="T2333" i="9"/>
  <c r="S2337" i="9"/>
  <c r="T2337" i="9"/>
  <c r="S2341" i="9"/>
  <c r="T2341" i="9"/>
  <c r="S2345" i="9"/>
  <c r="T2345" i="9"/>
  <c r="S2349" i="9"/>
  <c r="T2349" i="9"/>
  <c r="S2353" i="9"/>
  <c r="T2353" i="9"/>
  <c r="S2357" i="9"/>
  <c r="U2357" i="9" s="1"/>
  <c r="T2357" i="9"/>
  <c r="S2361" i="9"/>
  <c r="T2361" i="9"/>
  <c r="S2365" i="9"/>
  <c r="T2365" i="9"/>
  <c r="S2369" i="9"/>
  <c r="T2369" i="9"/>
  <c r="S2373" i="9"/>
  <c r="T2373" i="9"/>
  <c r="S2377" i="9"/>
  <c r="T2377" i="9"/>
  <c r="S2381" i="9"/>
  <c r="U2381" i="9" s="1"/>
  <c r="T2381" i="9"/>
  <c r="S2385" i="9"/>
  <c r="T2385" i="9"/>
  <c r="S2389" i="9"/>
  <c r="T2389" i="9"/>
  <c r="S2393" i="9"/>
  <c r="T2393" i="9"/>
  <c r="S2397" i="9"/>
  <c r="T2397" i="9"/>
  <c r="S2401" i="9"/>
  <c r="T2401" i="9"/>
  <c r="S2405" i="9"/>
  <c r="U2405" i="9" s="1"/>
  <c r="T2405" i="9"/>
  <c r="S2409" i="9"/>
  <c r="T2409" i="9"/>
  <c r="S2413" i="9"/>
  <c r="T2413" i="9"/>
  <c r="S2417" i="9"/>
  <c r="T2417" i="9"/>
  <c r="S2421" i="9"/>
  <c r="T2421" i="9"/>
  <c r="S2425" i="9"/>
  <c r="T2425" i="9"/>
  <c r="S2429" i="9"/>
  <c r="U2429" i="9" s="1"/>
  <c r="T2429" i="9"/>
  <c r="S2433" i="9"/>
  <c r="T2433" i="9"/>
  <c r="S2437" i="9"/>
  <c r="T2437" i="9"/>
  <c r="S2441" i="9"/>
  <c r="T2441" i="9"/>
  <c r="S2445" i="9"/>
  <c r="T2445" i="9"/>
  <c r="S2449" i="9"/>
  <c r="T2449" i="9"/>
  <c r="S2453" i="9"/>
  <c r="U2453" i="9" s="1"/>
  <c r="T2453" i="9"/>
  <c r="S2457" i="9"/>
  <c r="T2457" i="9"/>
  <c r="S2461" i="9"/>
  <c r="T2461" i="9"/>
  <c r="S2465" i="9"/>
  <c r="T2465" i="9"/>
  <c r="S2469" i="9"/>
  <c r="T2469" i="9"/>
  <c r="S2473" i="9"/>
  <c r="T2473" i="9"/>
  <c r="S2477" i="9"/>
  <c r="U2477" i="9" s="1"/>
  <c r="T2477" i="9"/>
  <c r="S2481" i="9"/>
  <c r="T2481" i="9"/>
  <c r="S2485" i="9"/>
  <c r="T2485" i="9"/>
  <c r="S2489" i="9"/>
  <c r="T2489" i="9"/>
  <c r="S2493" i="9"/>
  <c r="T2493" i="9"/>
  <c r="S2497" i="9"/>
  <c r="T2497" i="9"/>
  <c r="S2501" i="9"/>
  <c r="U2501" i="9" s="1"/>
  <c r="T2501" i="9"/>
  <c r="S2505" i="9"/>
  <c r="T2505" i="9"/>
  <c r="S2509" i="9"/>
  <c r="T2509" i="9"/>
  <c r="S2513" i="9"/>
  <c r="T2513" i="9"/>
  <c r="S2517" i="9"/>
  <c r="T2517" i="9"/>
  <c r="S2521" i="9"/>
  <c r="T2521" i="9"/>
  <c r="S2525" i="9"/>
  <c r="U2525" i="9" s="1"/>
  <c r="T2525" i="9"/>
  <c r="S2529" i="9"/>
  <c r="T2529" i="9"/>
  <c r="S2533" i="9"/>
  <c r="T2533" i="9"/>
  <c r="S2537" i="9"/>
  <c r="T2537" i="9"/>
  <c r="S2541" i="9"/>
  <c r="T2541" i="9"/>
  <c r="S2545" i="9"/>
  <c r="T2545" i="9"/>
  <c r="S2549" i="9"/>
  <c r="U2549" i="9" s="1"/>
  <c r="T2549" i="9"/>
  <c r="S2553" i="9"/>
  <c r="T2553" i="9"/>
  <c r="S2557" i="9"/>
  <c r="T2557" i="9"/>
  <c r="S2561" i="9"/>
  <c r="T2561" i="9"/>
  <c r="S2565" i="9"/>
  <c r="T2565" i="9"/>
  <c r="S2569" i="9"/>
  <c r="T2569" i="9"/>
  <c r="S2573" i="9"/>
  <c r="U2573" i="9" s="1"/>
  <c r="T2573" i="9"/>
  <c r="S2577" i="9"/>
  <c r="T2577" i="9"/>
  <c r="S2581" i="9"/>
  <c r="T2581" i="9"/>
  <c r="S2585" i="9"/>
  <c r="T2585" i="9"/>
  <c r="S2589" i="9"/>
  <c r="T2589" i="9"/>
  <c r="S2593" i="9"/>
  <c r="T2593" i="9"/>
  <c r="S2597" i="9"/>
  <c r="U2597" i="9" s="1"/>
  <c r="T2597" i="9"/>
  <c r="S2601" i="9"/>
  <c r="T2601" i="9"/>
  <c r="S2605" i="9"/>
  <c r="T2605" i="9"/>
  <c r="S2609" i="9"/>
  <c r="T2609" i="9"/>
  <c r="S2613" i="9"/>
  <c r="T2613" i="9"/>
  <c r="S2617" i="9"/>
  <c r="T2617" i="9"/>
  <c r="S2621" i="9"/>
  <c r="U2621" i="9" s="1"/>
  <c r="T2621" i="9"/>
  <c r="S2625" i="9"/>
  <c r="T2625" i="9"/>
  <c r="S2629" i="9"/>
  <c r="T2629" i="9"/>
  <c r="S2633" i="9"/>
  <c r="T2633" i="9"/>
  <c r="S2637" i="9"/>
  <c r="T2637" i="9"/>
  <c r="S2641" i="9"/>
  <c r="T2641" i="9"/>
  <c r="S2645" i="9"/>
  <c r="U2645" i="9" s="1"/>
  <c r="T2645" i="9"/>
  <c r="S2649" i="9"/>
  <c r="T2649" i="9"/>
  <c r="S2653" i="9"/>
  <c r="T2653" i="9"/>
  <c r="S2657" i="9"/>
  <c r="T2657" i="9"/>
  <c r="S2661" i="9"/>
  <c r="T2661" i="9"/>
  <c r="S2665" i="9"/>
  <c r="T2665" i="9"/>
  <c r="S2669" i="9"/>
  <c r="U2669" i="9" s="1"/>
  <c r="T2669" i="9"/>
  <c r="S2673" i="9"/>
  <c r="T2673" i="9"/>
  <c r="S2677" i="9"/>
  <c r="T2677" i="9"/>
  <c r="S2681" i="9"/>
  <c r="T2681" i="9"/>
  <c r="S2685" i="9"/>
  <c r="T2685" i="9"/>
  <c r="S2689" i="9"/>
  <c r="T2689" i="9"/>
  <c r="S2693" i="9"/>
  <c r="U2693" i="9" s="1"/>
  <c r="T2693" i="9"/>
  <c r="S2697" i="9"/>
  <c r="T2697" i="9"/>
  <c r="S2701" i="9"/>
  <c r="T2701" i="9"/>
  <c r="S2705" i="9"/>
  <c r="T2705" i="9"/>
  <c r="S2709" i="9"/>
  <c r="T2709" i="9"/>
  <c r="S2713" i="9"/>
  <c r="T2713" i="9"/>
  <c r="S2717" i="9"/>
  <c r="U2717" i="9" s="1"/>
  <c r="T2717" i="9"/>
  <c r="S2721" i="9"/>
  <c r="T2721" i="9"/>
  <c r="S2725" i="9"/>
  <c r="T2725" i="9"/>
  <c r="S2729" i="9"/>
  <c r="T2729" i="9"/>
  <c r="S2733" i="9"/>
  <c r="T2733" i="9"/>
  <c r="S2737" i="9"/>
  <c r="T2737" i="9"/>
  <c r="S2741" i="9"/>
  <c r="U2741" i="9" s="1"/>
  <c r="T2741" i="9"/>
  <c r="S2745" i="9"/>
  <c r="T2745" i="9"/>
  <c r="S2749" i="9"/>
  <c r="T2749" i="9"/>
  <c r="S2753" i="9"/>
  <c r="T2753" i="9"/>
  <c r="S2757" i="9"/>
  <c r="T2757" i="9"/>
  <c r="S2761" i="9"/>
  <c r="T2761" i="9"/>
  <c r="S2765" i="9"/>
  <c r="U2765" i="9" s="1"/>
  <c r="T2765" i="9"/>
  <c r="T2769" i="9"/>
  <c r="S2769" i="9"/>
  <c r="T2773" i="9"/>
  <c r="S2773" i="9"/>
  <c r="T2777" i="9"/>
  <c r="S2777" i="9"/>
  <c r="T2781" i="9"/>
  <c r="S2781" i="9"/>
  <c r="T2785" i="9"/>
  <c r="S2785" i="9"/>
  <c r="T2789" i="9"/>
  <c r="S2789" i="9"/>
  <c r="T2793" i="9"/>
  <c r="S2793" i="9"/>
  <c r="T2797" i="9"/>
  <c r="S2797" i="9"/>
  <c r="T2801" i="9"/>
  <c r="S2801" i="9"/>
  <c r="T2805" i="9"/>
  <c r="S2805" i="9"/>
  <c r="T2809" i="9"/>
  <c r="S2809" i="9"/>
  <c r="T2813" i="9"/>
  <c r="S2813" i="9"/>
  <c r="T2817" i="9"/>
  <c r="S2817" i="9"/>
  <c r="T2821" i="9"/>
  <c r="S2821" i="9"/>
  <c r="T2825" i="9"/>
  <c r="S2825" i="9"/>
  <c r="T2829" i="9"/>
  <c r="S2829" i="9"/>
  <c r="T2833" i="9"/>
  <c r="S2833" i="9"/>
  <c r="T2837" i="9"/>
  <c r="S2837" i="9"/>
  <c r="T2841" i="9"/>
  <c r="S2841" i="9"/>
  <c r="T2845" i="9"/>
  <c r="S2845" i="9"/>
  <c r="T2849" i="9"/>
  <c r="S2849" i="9"/>
  <c r="T2853" i="9"/>
  <c r="S2853" i="9"/>
  <c r="T2857" i="9"/>
  <c r="S2857" i="9"/>
  <c r="T2861" i="9"/>
  <c r="S2861" i="9"/>
  <c r="T2865" i="9"/>
  <c r="S2865" i="9"/>
  <c r="T2869" i="9"/>
  <c r="S2869" i="9"/>
  <c r="T2873" i="9"/>
  <c r="S2873" i="9"/>
  <c r="T2877" i="9"/>
  <c r="S2877" i="9"/>
  <c r="T2881" i="9"/>
  <c r="S2881" i="9"/>
  <c r="T2885" i="9"/>
  <c r="S2885" i="9"/>
  <c r="T2889" i="9"/>
  <c r="S2889" i="9"/>
  <c r="T2893" i="9"/>
  <c r="S2893" i="9"/>
  <c r="T2897" i="9"/>
  <c r="S2897" i="9"/>
  <c r="T2901" i="9"/>
  <c r="S2901" i="9"/>
  <c r="T2905" i="9"/>
  <c r="S2905" i="9"/>
  <c r="T2909" i="9"/>
  <c r="S2909" i="9"/>
  <c r="T2913" i="9"/>
  <c r="S2913" i="9"/>
  <c r="T2917" i="9"/>
  <c r="S2917" i="9"/>
  <c r="T2921" i="9"/>
  <c r="S2921" i="9"/>
  <c r="T2925" i="9"/>
  <c r="S2925" i="9"/>
  <c r="T2929" i="9"/>
  <c r="S2929" i="9"/>
  <c r="T2933" i="9"/>
  <c r="S2933" i="9"/>
  <c r="T2937" i="9"/>
  <c r="S2937" i="9"/>
  <c r="T2941" i="9"/>
  <c r="S2941" i="9"/>
  <c r="T2945" i="9"/>
  <c r="S2945" i="9"/>
  <c r="T2949" i="9"/>
  <c r="S2949" i="9"/>
  <c r="T2953" i="9"/>
  <c r="S2953" i="9"/>
  <c r="T2957" i="9"/>
  <c r="S2957" i="9"/>
  <c r="T2961" i="9"/>
  <c r="S2961" i="9"/>
  <c r="T2965" i="9"/>
  <c r="S2965" i="9"/>
  <c r="S2969" i="9"/>
  <c r="T2969" i="9"/>
  <c r="S2973" i="9"/>
  <c r="T2973" i="9"/>
  <c r="S2977" i="9"/>
  <c r="T2977" i="9"/>
  <c r="S2981" i="9"/>
  <c r="U2981" i="9" s="1"/>
  <c r="T2981" i="9"/>
  <c r="S2985" i="9"/>
  <c r="T2985" i="9"/>
  <c r="S2989" i="9"/>
  <c r="T2989" i="9"/>
  <c r="S2993" i="9"/>
  <c r="T2993" i="9"/>
  <c r="S2997" i="9"/>
  <c r="T2997" i="9"/>
  <c r="S3001" i="9"/>
  <c r="T3001" i="9"/>
  <c r="S3005" i="9"/>
  <c r="U3005" i="9" s="1"/>
  <c r="T3005" i="9"/>
  <c r="S3009" i="9"/>
  <c r="T3009" i="9"/>
  <c r="S3013" i="9"/>
  <c r="T3013" i="9"/>
  <c r="S3017" i="9"/>
  <c r="T3017" i="9"/>
  <c r="S3021" i="9"/>
  <c r="T3021" i="9"/>
  <c r="S3025" i="9"/>
  <c r="T3025" i="9"/>
  <c r="S3029" i="9"/>
  <c r="U3029" i="9" s="1"/>
  <c r="T3029" i="9"/>
  <c r="S3033" i="9"/>
  <c r="T3033" i="9"/>
  <c r="S3037" i="9"/>
  <c r="T3037" i="9"/>
  <c r="S3041" i="9"/>
  <c r="T3041" i="9"/>
  <c r="S3045" i="9"/>
  <c r="T3045" i="9"/>
  <c r="S3049" i="9"/>
  <c r="T3049" i="9"/>
  <c r="S3053" i="9"/>
  <c r="U3053" i="9" s="1"/>
  <c r="T3053" i="9"/>
  <c r="S3057" i="9"/>
  <c r="T3057" i="9"/>
  <c r="S3061" i="9"/>
  <c r="T3061" i="9"/>
  <c r="S3065" i="9"/>
  <c r="T3065" i="9"/>
  <c r="S3069" i="9"/>
  <c r="T3069" i="9"/>
  <c r="S3073" i="9"/>
  <c r="T3073" i="9"/>
  <c r="S3077" i="9"/>
  <c r="U3077" i="9" s="1"/>
  <c r="T3077" i="9"/>
  <c r="S3081" i="9"/>
  <c r="T3081" i="9"/>
  <c r="S3085" i="9"/>
  <c r="T3085" i="9"/>
  <c r="S3089" i="9"/>
  <c r="T3089" i="9"/>
  <c r="S3093" i="9"/>
  <c r="T3093" i="9"/>
  <c r="S3097" i="9"/>
  <c r="T3097" i="9"/>
  <c r="S3101" i="9"/>
  <c r="U3101" i="9" s="1"/>
  <c r="T3101" i="9"/>
  <c r="S3105" i="9"/>
  <c r="T3105" i="9"/>
  <c r="S3109" i="9"/>
  <c r="T3109" i="9"/>
  <c r="S3113" i="9"/>
  <c r="T3113" i="9"/>
  <c r="S3117" i="9"/>
  <c r="T3117" i="9"/>
  <c r="S3121" i="9"/>
  <c r="T3121" i="9"/>
  <c r="S3125" i="9"/>
  <c r="U3125" i="9" s="1"/>
  <c r="T3125" i="9"/>
  <c r="S3129" i="9"/>
  <c r="T3129" i="9"/>
  <c r="S3133" i="9"/>
  <c r="T3133" i="9"/>
  <c r="S3137" i="9"/>
  <c r="T3137" i="9"/>
  <c r="S3141" i="9"/>
  <c r="T3141" i="9"/>
  <c r="S3145" i="9"/>
  <c r="T3145" i="9"/>
  <c r="S3149" i="9"/>
  <c r="U3149" i="9" s="1"/>
  <c r="T3149" i="9"/>
  <c r="S3153" i="9"/>
  <c r="T3153" i="9"/>
  <c r="S3157" i="9"/>
  <c r="T3157" i="9"/>
  <c r="S3161" i="9"/>
  <c r="T3161" i="9"/>
  <c r="S3165" i="9"/>
  <c r="T3165" i="9"/>
  <c r="S3169" i="9"/>
  <c r="T3169" i="9"/>
  <c r="S3173" i="9"/>
  <c r="U3173" i="9" s="1"/>
  <c r="T3173" i="9"/>
  <c r="S3177" i="9"/>
  <c r="T3177" i="9"/>
  <c r="S3181" i="9"/>
  <c r="T3181" i="9"/>
  <c r="S3185" i="9"/>
  <c r="T3185" i="9"/>
  <c r="S3189" i="9"/>
  <c r="T3189" i="9"/>
  <c r="S3193" i="9"/>
  <c r="T3193" i="9"/>
  <c r="S3197" i="9"/>
  <c r="U3197" i="9" s="1"/>
  <c r="T3197" i="9"/>
  <c r="S3201" i="9"/>
  <c r="T3201" i="9"/>
  <c r="S3205" i="9"/>
  <c r="T3205" i="9"/>
  <c r="S3209" i="9"/>
  <c r="T3209" i="9"/>
  <c r="S3213" i="9"/>
  <c r="T3213" i="9"/>
  <c r="S3217" i="9"/>
  <c r="T3217" i="9"/>
  <c r="S3221" i="9"/>
  <c r="U3221" i="9" s="1"/>
  <c r="T3221" i="9"/>
  <c r="S3225" i="9"/>
  <c r="T3225" i="9"/>
  <c r="S3229" i="9"/>
  <c r="T3229" i="9"/>
  <c r="S3233" i="9"/>
  <c r="T3233" i="9"/>
  <c r="S3237" i="9"/>
  <c r="T3237" i="9"/>
  <c r="S3241" i="9"/>
  <c r="T3241" i="9"/>
  <c r="S3245" i="9"/>
  <c r="U3245" i="9" s="1"/>
  <c r="T3245" i="9"/>
  <c r="S3249" i="9"/>
  <c r="T3249" i="9"/>
  <c r="S3253" i="9"/>
  <c r="T3253" i="9"/>
  <c r="S3257" i="9"/>
  <c r="T3257" i="9"/>
  <c r="S3261" i="9"/>
  <c r="T3261" i="9"/>
  <c r="S3265" i="9"/>
  <c r="T3265" i="9"/>
  <c r="S3269" i="9"/>
  <c r="U3269" i="9" s="1"/>
  <c r="T3269" i="9"/>
  <c r="S3273" i="9"/>
  <c r="T3273" i="9"/>
  <c r="S3277" i="9"/>
  <c r="T3277" i="9"/>
  <c r="S3281" i="9"/>
  <c r="T3281" i="9"/>
  <c r="S3285" i="9"/>
  <c r="T3285" i="9"/>
  <c r="S3289" i="9"/>
  <c r="T3289" i="9"/>
  <c r="S3293" i="9"/>
  <c r="U3293" i="9" s="1"/>
  <c r="T3293" i="9"/>
  <c r="S3297" i="9"/>
  <c r="T3297" i="9"/>
  <c r="S3301" i="9"/>
  <c r="T3301" i="9"/>
  <c r="S3305" i="9"/>
  <c r="T3305" i="9"/>
  <c r="S3309" i="9"/>
  <c r="T3309" i="9"/>
  <c r="S3313" i="9"/>
  <c r="T3313" i="9"/>
  <c r="S3317" i="9"/>
  <c r="U3317" i="9" s="1"/>
  <c r="T3317" i="9"/>
  <c r="S3321" i="9"/>
  <c r="T3321" i="9"/>
  <c r="S3325" i="9"/>
  <c r="T3325" i="9"/>
  <c r="S3329" i="9"/>
  <c r="T3329" i="9"/>
  <c r="S3333" i="9"/>
  <c r="T3333" i="9"/>
  <c r="S3337" i="9"/>
  <c r="T3337" i="9"/>
  <c r="S3341" i="9"/>
  <c r="U3341" i="9" s="1"/>
  <c r="T3341" i="9"/>
  <c r="S3345" i="9"/>
  <c r="T3345" i="9"/>
  <c r="S3349" i="9"/>
  <c r="T3349" i="9"/>
  <c r="S3353" i="9"/>
  <c r="T3353" i="9"/>
  <c r="S3357" i="9"/>
  <c r="T3357" i="9"/>
  <c r="S3361" i="9"/>
  <c r="T3361" i="9"/>
  <c r="S3365" i="9"/>
  <c r="U3365" i="9" s="1"/>
  <c r="T3365" i="9"/>
  <c r="S3369" i="9"/>
  <c r="T3369" i="9"/>
  <c r="S3373" i="9"/>
  <c r="T3373" i="9"/>
  <c r="S3377" i="9"/>
  <c r="T3377" i="9"/>
  <c r="S3381" i="9"/>
  <c r="T3381" i="9"/>
  <c r="S3385" i="9"/>
  <c r="T3385" i="9"/>
  <c r="S3389" i="9"/>
  <c r="U3389" i="9" s="1"/>
  <c r="T3389" i="9"/>
  <c r="S3393" i="9"/>
  <c r="T3393" i="9"/>
  <c r="S3397" i="9"/>
  <c r="T3397" i="9"/>
  <c r="S3401" i="9"/>
  <c r="T3401" i="9"/>
  <c r="S3405" i="9"/>
  <c r="T3405" i="9"/>
  <c r="S3409" i="9"/>
  <c r="T3409" i="9"/>
  <c r="S3413" i="9"/>
  <c r="U3413" i="9" s="1"/>
  <c r="T3413" i="9"/>
  <c r="S3417" i="9"/>
  <c r="T3417" i="9"/>
  <c r="S3421" i="9"/>
  <c r="T3421" i="9"/>
  <c r="S3425" i="9"/>
  <c r="T3425" i="9"/>
  <c r="S3429" i="9"/>
  <c r="T3429" i="9"/>
  <c r="S3433" i="9"/>
  <c r="T3433" i="9"/>
  <c r="S3437" i="9"/>
  <c r="U3437" i="9" s="1"/>
  <c r="T3437" i="9"/>
  <c r="S3441" i="9"/>
  <c r="T3441" i="9"/>
  <c r="S3445" i="9"/>
  <c r="T3445" i="9"/>
  <c r="S3449" i="9"/>
  <c r="T3449" i="9"/>
  <c r="S3453" i="9"/>
  <c r="T3453" i="9"/>
  <c r="S3457" i="9"/>
  <c r="T3457" i="9"/>
  <c r="S3461" i="9"/>
  <c r="U3461" i="9" s="1"/>
  <c r="T3461" i="9"/>
  <c r="S3465" i="9"/>
  <c r="T3465" i="9"/>
  <c r="S3469" i="9"/>
  <c r="T3469" i="9"/>
  <c r="S3473" i="9"/>
  <c r="T3473" i="9"/>
  <c r="S3477" i="9"/>
  <c r="T3477" i="9"/>
  <c r="S3481" i="9"/>
  <c r="T3481" i="9"/>
  <c r="S3485" i="9"/>
  <c r="U3485" i="9" s="1"/>
  <c r="T3485" i="9"/>
  <c r="S3489" i="9"/>
  <c r="T3489" i="9"/>
  <c r="S3493" i="9"/>
  <c r="T3493" i="9"/>
  <c r="S3497" i="9"/>
  <c r="T3497" i="9"/>
  <c r="S3501" i="9"/>
  <c r="T3501" i="9"/>
  <c r="S3505" i="9"/>
  <c r="T3505" i="9"/>
  <c r="S3509" i="9"/>
  <c r="U3509" i="9" s="1"/>
  <c r="T3509" i="9"/>
  <c r="S3513" i="9"/>
  <c r="T3513" i="9"/>
  <c r="S3517" i="9"/>
  <c r="T3517" i="9"/>
  <c r="S3521" i="9"/>
  <c r="T3521" i="9"/>
  <c r="S3525" i="9"/>
  <c r="T3525" i="9"/>
  <c r="S3529" i="9"/>
  <c r="T3529" i="9"/>
  <c r="S3533" i="9"/>
  <c r="U3533" i="9" s="1"/>
  <c r="T3533" i="9"/>
  <c r="S3537" i="9"/>
  <c r="T3537" i="9"/>
  <c r="S3541" i="9"/>
  <c r="T3541" i="9"/>
  <c r="S3545" i="9"/>
  <c r="T3545" i="9"/>
  <c r="S3549" i="9"/>
  <c r="T3549" i="9"/>
  <c r="S3553" i="9"/>
  <c r="T3553" i="9"/>
  <c r="S3557" i="9"/>
  <c r="U3557" i="9" s="1"/>
  <c r="T3557" i="9"/>
  <c r="S3561" i="9"/>
  <c r="T3561" i="9"/>
  <c r="S3565" i="9"/>
  <c r="T3565" i="9"/>
  <c r="S3569" i="9"/>
  <c r="T3569" i="9"/>
  <c r="S3573" i="9"/>
  <c r="T3573" i="9"/>
  <c r="S3577" i="9"/>
  <c r="T3577" i="9"/>
  <c r="S3581" i="9"/>
  <c r="U3581" i="9" s="1"/>
  <c r="T3581" i="9"/>
  <c r="S3585" i="9"/>
  <c r="T3585" i="9"/>
  <c r="S3589" i="9"/>
  <c r="T3589" i="9"/>
  <c r="S3593" i="9"/>
  <c r="T3593" i="9"/>
  <c r="S3597" i="9"/>
  <c r="T3597" i="9"/>
  <c r="S3601" i="9"/>
  <c r="T3601" i="9"/>
  <c r="S3605" i="9"/>
  <c r="U3605" i="9" s="1"/>
  <c r="T3605" i="9"/>
  <c r="S3609" i="9"/>
  <c r="T3609" i="9"/>
  <c r="S3613" i="9"/>
  <c r="T3613" i="9"/>
  <c r="S3617" i="9"/>
  <c r="T3617" i="9"/>
  <c r="S3621" i="9"/>
  <c r="T3621" i="9"/>
  <c r="S3625" i="9"/>
  <c r="T3625" i="9"/>
  <c r="S3629" i="9"/>
  <c r="U3629" i="9" s="1"/>
  <c r="T3629" i="9"/>
  <c r="S3633" i="9"/>
  <c r="T3633" i="9"/>
  <c r="S3637" i="9"/>
  <c r="T3637" i="9"/>
  <c r="S3641" i="9"/>
  <c r="T3641" i="9"/>
  <c r="S3645" i="9"/>
  <c r="T3645" i="9"/>
  <c r="S3649" i="9"/>
  <c r="T3649" i="9"/>
  <c r="S3653" i="9"/>
  <c r="U3653" i="9" s="1"/>
  <c r="T3653" i="9"/>
  <c r="S3657" i="9"/>
  <c r="T3657" i="9"/>
  <c r="S3661" i="9"/>
  <c r="T3661" i="9"/>
  <c r="S3665" i="9"/>
  <c r="T3665" i="9"/>
  <c r="S3669" i="9"/>
  <c r="T3669" i="9"/>
  <c r="S3673" i="9"/>
  <c r="T3673" i="9"/>
  <c r="S3677" i="9"/>
  <c r="U3677" i="9" s="1"/>
  <c r="T3677" i="9"/>
  <c r="S3681" i="9"/>
  <c r="T3681" i="9"/>
  <c r="S3685" i="9"/>
  <c r="T3685" i="9"/>
  <c r="S3689" i="9"/>
  <c r="T3689" i="9"/>
  <c r="S3693" i="9"/>
  <c r="U3693" i="9" s="1"/>
  <c r="T3693" i="9"/>
  <c r="S3697" i="9"/>
  <c r="T3697" i="9"/>
  <c r="S3701" i="9"/>
  <c r="U3701" i="9" s="1"/>
  <c r="T3701" i="9"/>
  <c r="S3705" i="9"/>
  <c r="T3705" i="9"/>
  <c r="S3709" i="9"/>
  <c r="T3709" i="9"/>
  <c r="S3713" i="9"/>
  <c r="T3713" i="9"/>
  <c r="S3717" i="9"/>
  <c r="U3717" i="9" s="1"/>
  <c r="T3717" i="9"/>
  <c r="S3721" i="9"/>
  <c r="T3721" i="9"/>
  <c r="S3725" i="9"/>
  <c r="U3725" i="9" s="1"/>
  <c r="T3725" i="9"/>
  <c r="S3729" i="9"/>
  <c r="T3729" i="9"/>
  <c r="S3733" i="9"/>
  <c r="T3733" i="9"/>
  <c r="S3737" i="9"/>
  <c r="T3737" i="9"/>
  <c r="S3741" i="9"/>
  <c r="U3741" i="9" s="1"/>
  <c r="T3741" i="9"/>
  <c r="S3745" i="9"/>
  <c r="T3745" i="9"/>
  <c r="S3749" i="9"/>
  <c r="U3749" i="9" s="1"/>
  <c r="T3749" i="9"/>
  <c r="S3753" i="9"/>
  <c r="T3753" i="9"/>
  <c r="S3757" i="9"/>
  <c r="T3757" i="9"/>
  <c r="S3761" i="9"/>
  <c r="T3761" i="9"/>
  <c r="S3765" i="9"/>
  <c r="U3765" i="9" s="1"/>
  <c r="T3765" i="9"/>
  <c r="S3769" i="9"/>
  <c r="T3769" i="9"/>
  <c r="S3773" i="9"/>
  <c r="U3773" i="9" s="1"/>
  <c r="T3773" i="9"/>
  <c r="S3777" i="9"/>
  <c r="T3777" i="9"/>
  <c r="S3781" i="9"/>
  <c r="T3781" i="9"/>
  <c r="S3785" i="9"/>
  <c r="T3785" i="9"/>
  <c r="S3789" i="9"/>
  <c r="U3789" i="9" s="1"/>
  <c r="T3789" i="9"/>
  <c r="S3793" i="9"/>
  <c r="T3793" i="9"/>
  <c r="S3797" i="9"/>
  <c r="U3797" i="9" s="1"/>
  <c r="T3797" i="9"/>
  <c r="S3801" i="9"/>
  <c r="T3801" i="9"/>
  <c r="S3805" i="9"/>
  <c r="T3805" i="9"/>
  <c r="S3809" i="9"/>
  <c r="T3809" i="9"/>
  <c r="S3813" i="9"/>
  <c r="U3813" i="9" s="1"/>
  <c r="T3813" i="9"/>
  <c r="S3817" i="9"/>
  <c r="T3817" i="9"/>
  <c r="S3821" i="9"/>
  <c r="U3821" i="9" s="1"/>
  <c r="T3821" i="9"/>
  <c r="S3825" i="9"/>
  <c r="T3825" i="9"/>
  <c r="S3829" i="9"/>
  <c r="T3829" i="9"/>
  <c r="S3833" i="9"/>
  <c r="T3833" i="9"/>
  <c r="S3837" i="9"/>
  <c r="U3837" i="9" s="1"/>
  <c r="T3837" i="9"/>
  <c r="S3841" i="9"/>
  <c r="T3841" i="9"/>
  <c r="S3845" i="9"/>
  <c r="U3845" i="9" s="1"/>
  <c r="T3845" i="9"/>
  <c r="S3849" i="9"/>
  <c r="T3849" i="9"/>
  <c r="S3853" i="9"/>
  <c r="T3853" i="9"/>
  <c r="S3857" i="9"/>
  <c r="T3857" i="9"/>
  <c r="S3861" i="9"/>
  <c r="U3861" i="9" s="1"/>
  <c r="T3861" i="9"/>
  <c r="S3865" i="9"/>
  <c r="T3865" i="9"/>
  <c r="S3869" i="9"/>
  <c r="U3869" i="9" s="1"/>
  <c r="T3869" i="9"/>
  <c r="S3873" i="9"/>
  <c r="T3873" i="9"/>
  <c r="S3877" i="9"/>
  <c r="T3877" i="9"/>
  <c r="S3881" i="9"/>
  <c r="T3881" i="9"/>
  <c r="S3885" i="9"/>
  <c r="U3885" i="9" s="1"/>
  <c r="T3885" i="9"/>
  <c r="S3889" i="9"/>
  <c r="T3889" i="9"/>
  <c r="S3893" i="9"/>
  <c r="U3893" i="9" s="1"/>
  <c r="T3893" i="9"/>
  <c r="S3897" i="9"/>
  <c r="T3897" i="9"/>
  <c r="S3901" i="9"/>
  <c r="T3901" i="9"/>
  <c r="S3905" i="9"/>
  <c r="T3905" i="9"/>
  <c r="S3909" i="9"/>
  <c r="U3909" i="9" s="1"/>
  <c r="T3909" i="9"/>
  <c r="S3913" i="9"/>
  <c r="T3913" i="9"/>
  <c r="S3917" i="9"/>
  <c r="U3917" i="9" s="1"/>
  <c r="T3917" i="9"/>
  <c r="S3921" i="9"/>
  <c r="T3921" i="9"/>
  <c r="S3925" i="9"/>
  <c r="T3925" i="9"/>
  <c r="S3929" i="9"/>
  <c r="T3929" i="9"/>
  <c r="S3933" i="9"/>
  <c r="U3933" i="9" s="1"/>
  <c r="T3933" i="9"/>
  <c r="S3937" i="9"/>
  <c r="T3937" i="9"/>
  <c r="S3941" i="9"/>
  <c r="U3941" i="9" s="1"/>
  <c r="T3941" i="9"/>
  <c r="S3945" i="9"/>
  <c r="T3945" i="9"/>
  <c r="S3949" i="9"/>
  <c r="T3949" i="9"/>
  <c r="S3953" i="9"/>
  <c r="T3953" i="9"/>
  <c r="S3957" i="9"/>
  <c r="U3957" i="9" s="1"/>
  <c r="T3957" i="9"/>
  <c r="S3961" i="9"/>
  <c r="T3961" i="9"/>
  <c r="S3965" i="9"/>
  <c r="U3965" i="9" s="1"/>
  <c r="T3965" i="9"/>
  <c r="S3969" i="9"/>
  <c r="T3969" i="9"/>
  <c r="S3973" i="9"/>
  <c r="T3973" i="9"/>
  <c r="S3977" i="9"/>
  <c r="T3977" i="9"/>
  <c r="S3981" i="9"/>
  <c r="U3981" i="9" s="1"/>
  <c r="T3981" i="9"/>
  <c r="S3985" i="9"/>
  <c r="T3985" i="9"/>
  <c r="S3989" i="9"/>
  <c r="U3989" i="9" s="1"/>
  <c r="T3989" i="9"/>
  <c r="S3993" i="9"/>
  <c r="T3993" i="9"/>
  <c r="S3997" i="9"/>
  <c r="T3997" i="9"/>
  <c r="S4001" i="9"/>
  <c r="T4001" i="9"/>
  <c r="S4005" i="9"/>
  <c r="U4005" i="9" s="1"/>
  <c r="T4005" i="9"/>
  <c r="S4009" i="9"/>
  <c r="T4009" i="9"/>
  <c r="S4013" i="9"/>
  <c r="U4013" i="9" s="1"/>
  <c r="T4013" i="9"/>
  <c r="T4017" i="9"/>
  <c r="S4017" i="9"/>
  <c r="T4021" i="9"/>
  <c r="S4021" i="9"/>
  <c r="T4025" i="9"/>
  <c r="S4025" i="9"/>
  <c r="T4029" i="9"/>
  <c r="S4029" i="9"/>
  <c r="T4033" i="9"/>
  <c r="S4033" i="9"/>
  <c r="T4037" i="9"/>
  <c r="S4037" i="9"/>
  <c r="T4041" i="9"/>
  <c r="S4041" i="9"/>
  <c r="T4045" i="9"/>
  <c r="S4045" i="9"/>
  <c r="T4049" i="9"/>
  <c r="S4049" i="9"/>
  <c r="T4053" i="9"/>
  <c r="S4053" i="9"/>
  <c r="T4057" i="9"/>
  <c r="S4057" i="9"/>
  <c r="T4061" i="9"/>
  <c r="S4061" i="9"/>
  <c r="T4065" i="9"/>
  <c r="S4065" i="9"/>
  <c r="T4069" i="9"/>
  <c r="S4069" i="9"/>
  <c r="T4073" i="9"/>
  <c r="S4073" i="9"/>
  <c r="T4077" i="9"/>
  <c r="S4077" i="9"/>
  <c r="S4081" i="9"/>
  <c r="T4081" i="9"/>
  <c r="S4085" i="9"/>
  <c r="T4085" i="9"/>
  <c r="S4089" i="9"/>
  <c r="T4089" i="9"/>
  <c r="S4093" i="9"/>
  <c r="T4093" i="9"/>
  <c r="S4097" i="9"/>
  <c r="T4097" i="9"/>
  <c r="S4101" i="9"/>
  <c r="U4101" i="9" s="1"/>
  <c r="T4101" i="9"/>
  <c r="S4105" i="9"/>
  <c r="T4105" i="9"/>
  <c r="S4109" i="9"/>
  <c r="U4109" i="9" s="1"/>
  <c r="T4109" i="9"/>
  <c r="S4113" i="9"/>
  <c r="T4113" i="9"/>
  <c r="S4117" i="9"/>
  <c r="T4117" i="9"/>
  <c r="S4121" i="9"/>
  <c r="T4121" i="9"/>
  <c r="S4125" i="9"/>
  <c r="U4125" i="9" s="1"/>
  <c r="T4125" i="9"/>
  <c r="S4129" i="9"/>
  <c r="T4129" i="9"/>
  <c r="S4133" i="9"/>
  <c r="U4133" i="9" s="1"/>
  <c r="T4133" i="9"/>
  <c r="S4137" i="9"/>
  <c r="T4137" i="9"/>
  <c r="S4141" i="9"/>
  <c r="T4141" i="9"/>
  <c r="S4145" i="9"/>
  <c r="T4145" i="9"/>
  <c r="S4149" i="9"/>
  <c r="U4149" i="9" s="1"/>
  <c r="T4149" i="9"/>
  <c r="S4153" i="9"/>
  <c r="T4153" i="9"/>
  <c r="S4157" i="9"/>
  <c r="U4157" i="9" s="1"/>
  <c r="T4157" i="9"/>
  <c r="S4161" i="9"/>
  <c r="T4161" i="9"/>
  <c r="S4165" i="9"/>
  <c r="T4165" i="9"/>
  <c r="S4169" i="9"/>
  <c r="T4169" i="9"/>
  <c r="S4173" i="9"/>
  <c r="U4173" i="9" s="1"/>
  <c r="T4173" i="9"/>
  <c r="S4177" i="9"/>
  <c r="T4177" i="9"/>
  <c r="S4181" i="9"/>
  <c r="U4181" i="9" s="1"/>
  <c r="T4181" i="9"/>
  <c r="S4185" i="9"/>
  <c r="T4185" i="9"/>
  <c r="S4189" i="9"/>
  <c r="T4189" i="9"/>
  <c r="S4193" i="9"/>
  <c r="T4193" i="9"/>
  <c r="S4197" i="9"/>
  <c r="U4197" i="9" s="1"/>
  <c r="T4197" i="9"/>
  <c r="S4201" i="9"/>
  <c r="T4201" i="9"/>
  <c r="S4205" i="9"/>
  <c r="U4205" i="9" s="1"/>
  <c r="T4205" i="9"/>
  <c r="S4209" i="9"/>
  <c r="T4209" i="9"/>
  <c r="S4213" i="9"/>
  <c r="T4213" i="9"/>
  <c r="S4217" i="9"/>
  <c r="T4217" i="9"/>
  <c r="S4221" i="9"/>
  <c r="U4221" i="9" s="1"/>
  <c r="T4221" i="9"/>
  <c r="S4225" i="9"/>
  <c r="T4225" i="9"/>
  <c r="S4229" i="9"/>
  <c r="U4229" i="9" s="1"/>
  <c r="T4229" i="9"/>
  <c r="S4233" i="9"/>
  <c r="T4233" i="9"/>
  <c r="S4237" i="9"/>
  <c r="T4237" i="9"/>
  <c r="S4241" i="9"/>
  <c r="T4241" i="9"/>
  <c r="S4245" i="9"/>
  <c r="U4245" i="9" s="1"/>
  <c r="T4245" i="9"/>
  <c r="S4249" i="9"/>
  <c r="T4249" i="9"/>
  <c r="S4253" i="9"/>
  <c r="U4253" i="9" s="1"/>
  <c r="T4253" i="9"/>
  <c r="S4257" i="9"/>
  <c r="T4257" i="9"/>
  <c r="S4261" i="9"/>
  <c r="T4261" i="9"/>
  <c r="S4265" i="9"/>
  <c r="T4265" i="9"/>
  <c r="S4269" i="9"/>
  <c r="U4269" i="9" s="1"/>
  <c r="T4269" i="9"/>
  <c r="S4273" i="9"/>
  <c r="T4273" i="9"/>
  <c r="S4277" i="9"/>
  <c r="U4277" i="9" s="1"/>
  <c r="T4277" i="9"/>
  <c r="S4281" i="9"/>
  <c r="T4281" i="9"/>
  <c r="S4285" i="9"/>
  <c r="T4285" i="9"/>
  <c r="S4289" i="9"/>
  <c r="T4289" i="9"/>
  <c r="S4293" i="9"/>
  <c r="U4293" i="9" s="1"/>
  <c r="T4293" i="9"/>
  <c r="S4297" i="9"/>
  <c r="T4297" i="9"/>
  <c r="S4301" i="9"/>
  <c r="U4301" i="9" s="1"/>
  <c r="T4301" i="9"/>
  <c r="S4305" i="9"/>
  <c r="T4305" i="9"/>
  <c r="S4309" i="9"/>
  <c r="T4309" i="9"/>
  <c r="S4313" i="9"/>
  <c r="T4313" i="9"/>
  <c r="S4317" i="9"/>
  <c r="U4317" i="9" s="1"/>
  <c r="T4317" i="9"/>
  <c r="S4321" i="9"/>
  <c r="T4321" i="9"/>
  <c r="S4325" i="9"/>
  <c r="U4325" i="9" s="1"/>
  <c r="T4325" i="9"/>
  <c r="S4329" i="9"/>
  <c r="T4329" i="9"/>
  <c r="S4333" i="9"/>
  <c r="T4333" i="9"/>
  <c r="S4337" i="9"/>
  <c r="T4337" i="9"/>
  <c r="S4341" i="9"/>
  <c r="U4341" i="9" s="1"/>
  <c r="T4341" i="9"/>
  <c r="S4345" i="9"/>
  <c r="T4345" i="9"/>
  <c r="S4349" i="9"/>
  <c r="U4349" i="9" s="1"/>
  <c r="T4349" i="9"/>
  <c r="S4353" i="9"/>
  <c r="T4353" i="9"/>
  <c r="T4357" i="9"/>
  <c r="S4357" i="9"/>
  <c r="S4361" i="9"/>
  <c r="T4361" i="9"/>
  <c r="S4365" i="9"/>
  <c r="U4365" i="9" s="1"/>
  <c r="T4365" i="9"/>
  <c r="S4369" i="9"/>
  <c r="T4369" i="9"/>
  <c r="S4373" i="9"/>
  <c r="U4373" i="9" s="1"/>
  <c r="T4373" i="9"/>
  <c r="S4377" i="9"/>
  <c r="T4377" i="9"/>
  <c r="S4381" i="9"/>
  <c r="T4381" i="9"/>
  <c r="S4385" i="9"/>
  <c r="T4385" i="9"/>
  <c r="S4389" i="9"/>
  <c r="U4389" i="9" s="1"/>
  <c r="T4389" i="9"/>
  <c r="S4393" i="9"/>
  <c r="T4393" i="9"/>
  <c r="S4397" i="9"/>
  <c r="U4397" i="9" s="1"/>
  <c r="T4397" i="9"/>
  <c r="S4401" i="9"/>
  <c r="T4401" i="9"/>
  <c r="S4405" i="9"/>
  <c r="T4405" i="9"/>
  <c r="S4409" i="9"/>
  <c r="T4409" i="9"/>
  <c r="S4413" i="9"/>
  <c r="T4413" i="9"/>
  <c r="S4417" i="9"/>
  <c r="T4417" i="9"/>
  <c r="S4421" i="9"/>
  <c r="U4421" i="9" s="1"/>
  <c r="T4421" i="9"/>
  <c r="S4425" i="9"/>
  <c r="T4425" i="9"/>
  <c r="S4429" i="9"/>
  <c r="T4429" i="9"/>
  <c r="S4433" i="9"/>
  <c r="T4433" i="9"/>
  <c r="S4437" i="9"/>
  <c r="T4437" i="9"/>
  <c r="S4441" i="9"/>
  <c r="T4441" i="9"/>
  <c r="S4445" i="9"/>
  <c r="U4445" i="9" s="1"/>
  <c r="T4445" i="9"/>
  <c r="S4449" i="9"/>
  <c r="T4449" i="9"/>
  <c r="S4453" i="9"/>
  <c r="T4453" i="9"/>
  <c r="S4457" i="9"/>
  <c r="T4457" i="9"/>
  <c r="S4461" i="9"/>
  <c r="T4461" i="9"/>
  <c r="S4465" i="9"/>
  <c r="T4465" i="9"/>
  <c r="S4469" i="9"/>
  <c r="U4469" i="9" s="1"/>
  <c r="T4469" i="9"/>
  <c r="S4473" i="9"/>
  <c r="T4473" i="9"/>
  <c r="S4477" i="9"/>
  <c r="T4477" i="9"/>
  <c r="S4481" i="9"/>
  <c r="T4481" i="9"/>
  <c r="S4485" i="9"/>
  <c r="T4485" i="9"/>
  <c r="S4489" i="9"/>
  <c r="T4489" i="9"/>
  <c r="S4493" i="9"/>
  <c r="U4493" i="9" s="1"/>
  <c r="T4493" i="9"/>
  <c r="S4497" i="9"/>
  <c r="T4497" i="9"/>
  <c r="S4501" i="9"/>
  <c r="T4501" i="9"/>
  <c r="S4505" i="9"/>
  <c r="T4505" i="9"/>
  <c r="S4509" i="9"/>
  <c r="T4509" i="9"/>
  <c r="S4513" i="9"/>
  <c r="T4513" i="9"/>
  <c r="S4517" i="9"/>
  <c r="U4517" i="9" s="1"/>
  <c r="T4517" i="9"/>
  <c r="T4521" i="9"/>
  <c r="S4521" i="9"/>
  <c r="S4525" i="9"/>
  <c r="T4525" i="9"/>
  <c r="T4529" i="9"/>
  <c r="S4529" i="9"/>
  <c r="S4533" i="9"/>
  <c r="T4533" i="9"/>
  <c r="S4537" i="9"/>
  <c r="T4537" i="9"/>
  <c r="S4541" i="9"/>
  <c r="U4541" i="9" s="1"/>
  <c r="T4541" i="9"/>
  <c r="S4545" i="9"/>
  <c r="T4545" i="9"/>
  <c r="S4549" i="9"/>
  <c r="T4549" i="9"/>
  <c r="S4553" i="9"/>
  <c r="T4553" i="9"/>
  <c r="S4557" i="9"/>
  <c r="T4557" i="9"/>
  <c r="S4561" i="9"/>
  <c r="T4561" i="9"/>
  <c r="S4565" i="9"/>
  <c r="U4565" i="9" s="1"/>
  <c r="T4565" i="9"/>
  <c r="S4569" i="9"/>
  <c r="T4569" i="9"/>
  <c r="S4573" i="9"/>
  <c r="T4573" i="9"/>
  <c r="S4577" i="9"/>
  <c r="T4577" i="9"/>
  <c r="S4581" i="9"/>
  <c r="T4581" i="9"/>
  <c r="S4585" i="9"/>
  <c r="T4585" i="9"/>
  <c r="S4589" i="9"/>
  <c r="U4589" i="9" s="1"/>
  <c r="T4589" i="9"/>
  <c r="S4593" i="9"/>
  <c r="T4593" i="9"/>
  <c r="S4597" i="9"/>
  <c r="T4597" i="9"/>
  <c r="S4601" i="9"/>
  <c r="T4601" i="9"/>
  <c r="S4605" i="9"/>
  <c r="T4605" i="9"/>
  <c r="S4609" i="9"/>
  <c r="T4609" i="9"/>
  <c r="S4613" i="9"/>
  <c r="U4613" i="9" s="1"/>
  <c r="T4613" i="9"/>
  <c r="S4617" i="9"/>
  <c r="T4617" i="9"/>
  <c r="S4621" i="9"/>
  <c r="T4621" i="9"/>
  <c r="S4625" i="9"/>
  <c r="T4625" i="9"/>
  <c r="S4629" i="9"/>
  <c r="T4629" i="9"/>
  <c r="S4633" i="9"/>
  <c r="T4633" i="9"/>
  <c r="S4637" i="9"/>
  <c r="U4637" i="9" s="1"/>
  <c r="T4637" i="9"/>
  <c r="S4641" i="9"/>
  <c r="T4641" i="9"/>
  <c r="S4645" i="9"/>
  <c r="T4645" i="9"/>
  <c r="S4649" i="9"/>
  <c r="T4649" i="9"/>
  <c r="S4653" i="9"/>
  <c r="T4653" i="9"/>
  <c r="S4657" i="9"/>
  <c r="T4657" i="9"/>
  <c r="S4661" i="9"/>
  <c r="U4661" i="9" s="1"/>
  <c r="T4661" i="9"/>
  <c r="S4665" i="9"/>
  <c r="T4665" i="9"/>
  <c r="S4669" i="9"/>
  <c r="T4669" i="9"/>
  <c r="S4673" i="9"/>
  <c r="T4673" i="9"/>
  <c r="S4677" i="9"/>
  <c r="T4677" i="9"/>
  <c r="S4681" i="9"/>
  <c r="T4681" i="9"/>
  <c r="S4685" i="9"/>
  <c r="U4685" i="9" s="1"/>
  <c r="T4685" i="9"/>
  <c r="S4689" i="9"/>
  <c r="T4689" i="9"/>
  <c r="S4693" i="9"/>
  <c r="T4693" i="9"/>
  <c r="S4697" i="9"/>
  <c r="T4697" i="9"/>
  <c r="S4701" i="9"/>
  <c r="T4701" i="9"/>
  <c r="S4705" i="9"/>
  <c r="T4705" i="9"/>
  <c r="S4709" i="9"/>
  <c r="U4709" i="9" s="1"/>
  <c r="T4709" i="9"/>
  <c r="S4713" i="9"/>
  <c r="T4713" i="9"/>
  <c r="S4717" i="9"/>
  <c r="T4717" i="9"/>
  <c r="S4721" i="9"/>
  <c r="T4721" i="9"/>
  <c r="S4725" i="9"/>
  <c r="T4725" i="9"/>
  <c r="S4729" i="9"/>
  <c r="T4729" i="9"/>
  <c r="S4733" i="9"/>
  <c r="U4733" i="9" s="1"/>
  <c r="T4733" i="9"/>
  <c r="S4737" i="9"/>
  <c r="T4737" i="9"/>
  <c r="S4741" i="9"/>
  <c r="T4741" i="9"/>
  <c r="S4745" i="9"/>
  <c r="T4745" i="9"/>
  <c r="S4749" i="9"/>
  <c r="T4749" i="9"/>
  <c r="S4753" i="9"/>
  <c r="T4753" i="9"/>
  <c r="S4757" i="9"/>
  <c r="U4757" i="9" s="1"/>
  <c r="T4757" i="9"/>
  <c r="S4761" i="9"/>
  <c r="T4761" i="9"/>
  <c r="S4765" i="9"/>
  <c r="T4765" i="9"/>
  <c r="S4769" i="9"/>
  <c r="T4769" i="9"/>
  <c r="S4773" i="9"/>
  <c r="T4773" i="9"/>
  <c r="S4777" i="9"/>
  <c r="T4777" i="9"/>
  <c r="S4781" i="9"/>
  <c r="U4781" i="9" s="1"/>
  <c r="T4781" i="9"/>
  <c r="S4785" i="9"/>
  <c r="T4785" i="9"/>
  <c r="S4789" i="9"/>
  <c r="T4789" i="9"/>
  <c r="S4793" i="9"/>
  <c r="T4793" i="9"/>
  <c r="S4797" i="9"/>
  <c r="T4797" i="9"/>
  <c r="S4801" i="9"/>
  <c r="T4801" i="9"/>
  <c r="S4805" i="9"/>
  <c r="U4805" i="9" s="1"/>
  <c r="T4805" i="9"/>
  <c r="S4809" i="9"/>
  <c r="T4809" i="9"/>
  <c r="S4813" i="9"/>
  <c r="T4813" i="9"/>
  <c r="S4817" i="9"/>
  <c r="T4817" i="9"/>
  <c r="S4821" i="9"/>
  <c r="T4821" i="9"/>
  <c r="S4825" i="9"/>
  <c r="T4825" i="9"/>
  <c r="S4829" i="9"/>
  <c r="U4829" i="9" s="1"/>
  <c r="T4829" i="9"/>
  <c r="S4833" i="9"/>
  <c r="T4833" i="9"/>
  <c r="S4837" i="9"/>
  <c r="T4837" i="9"/>
  <c r="S4841" i="9"/>
  <c r="T4841" i="9"/>
  <c r="S4845" i="9"/>
  <c r="T4845" i="9"/>
  <c r="S4849" i="9"/>
  <c r="T4849" i="9"/>
  <c r="S4853" i="9"/>
  <c r="U4853" i="9" s="1"/>
  <c r="T4853" i="9"/>
  <c r="S4857" i="9"/>
  <c r="T4857" i="9"/>
  <c r="S4861" i="9"/>
  <c r="T4861" i="9"/>
  <c r="S4865" i="9"/>
  <c r="T4865" i="9"/>
  <c r="S4869" i="9"/>
  <c r="T4869" i="9"/>
  <c r="S4873" i="9"/>
  <c r="T4873" i="9"/>
  <c r="S4877" i="9"/>
  <c r="U4877" i="9" s="1"/>
  <c r="T4877" i="9"/>
  <c r="S4881" i="9"/>
  <c r="T4881" i="9"/>
  <c r="S4885" i="9"/>
  <c r="T4885" i="9"/>
  <c r="S4889" i="9"/>
  <c r="T4889" i="9"/>
  <c r="S4893" i="9"/>
  <c r="T4893" i="9"/>
  <c r="S4897" i="9"/>
  <c r="T4897" i="9"/>
  <c r="S4901" i="9"/>
  <c r="U4901" i="9" s="1"/>
  <c r="T4901" i="9"/>
  <c r="S4905" i="9"/>
  <c r="T4905" i="9"/>
  <c r="S4909" i="9"/>
  <c r="T4909" i="9"/>
  <c r="S4913" i="9"/>
  <c r="T4913" i="9"/>
  <c r="S4917" i="9"/>
  <c r="T4917" i="9"/>
  <c r="S4921" i="9"/>
  <c r="T4921" i="9"/>
  <c r="S4925" i="9"/>
  <c r="U4925" i="9" s="1"/>
  <c r="T4925" i="9"/>
  <c r="S4929" i="9"/>
  <c r="T4929" i="9"/>
  <c r="S4933" i="9"/>
  <c r="T4933" i="9"/>
  <c r="S4937" i="9"/>
  <c r="T4937" i="9"/>
  <c r="S4941" i="9"/>
  <c r="T4941" i="9"/>
  <c r="S4945" i="9"/>
  <c r="T4945" i="9"/>
  <c r="S4949" i="9"/>
  <c r="U4949" i="9" s="1"/>
  <c r="T4949" i="9"/>
  <c r="S4953" i="9"/>
  <c r="T4953" i="9"/>
  <c r="S4957" i="9"/>
  <c r="T4957" i="9"/>
  <c r="S4961" i="9"/>
  <c r="T4961" i="9"/>
  <c r="S4965" i="9"/>
  <c r="T4965" i="9"/>
  <c r="S4969" i="9"/>
  <c r="T4969" i="9"/>
  <c r="S4973" i="9"/>
  <c r="U4973" i="9" s="1"/>
  <c r="T4973" i="9"/>
  <c r="S4977" i="9"/>
  <c r="T4977" i="9"/>
  <c r="S4981" i="9"/>
  <c r="T4981" i="9"/>
  <c r="S4985" i="9"/>
  <c r="T4985" i="9"/>
  <c r="S4989" i="9"/>
  <c r="T4989" i="9"/>
  <c r="S4993" i="9"/>
  <c r="T4993" i="9"/>
  <c r="S4997" i="9"/>
  <c r="U4997" i="9" s="1"/>
  <c r="T4997" i="9"/>
  <c r="S5001" i="9"/>
  <c r="T5001" i="9"/>
  <c r="S5005" i="9"/>
  <c r="T5005" i="9"/>
  <c r="S5009" i="9"/>
  <c r="T5009" i="9"/>
  <c r="S5013" i="9"/>
  <c r="T5013" i="9"/>
  <c r="S5017" i="9"/>
  <c r="T5017" i="9"/>
  <c r="S5021" i="9"/>
  <c r="U5021" i="9" s="1"/>
  <c r="T5021" i="9"/>
  <c r="S5025" i="9"/>
  <c r="T5025" i="9"/>
  <c r="S5029" i="9"/>
  <c r="T5029" i="9"/>
  <c r="S5033" i="9"/>
  <c r="T5033" i="9"/>
  <c r="S5037" i="9"/>
  <c r="T5037" i="9"/>
  <c r="S5041" i="9"/>
  <c r="T5041" i="9"/>
  <c r="S5045" i="9"/>
  <c r="U5045" i="9" s="1"/>
  <c r="T5045" i="9"/>
  <c r="S5049" i="9"/>
  <c r="T5049" i="9"/>
  <c r="S5053" i="9"/>
  <c r="T5053" i="9"/>
  <c r="S5057" i="9"/>
  <c r="T5057" i="9"/>
  <c r="S5061" i="9"/>
  <c r="T5061" i="9"/>
  <c r="S5065" i="9"/>
  <c r="T5065" i="9"/>
  <c r="S5069" i="9"/>
  <c r="U5069" i="9" s="1"/>
  <c r="T5069" i="9"/>
  <c r="S5073" i="9"/>
  <c r="T5073" i="9"/>
  <c r="S5077" i="9"/>
  <c r="T5077" i="9"/>
  <c r="S5081" i="9"/>
  <c r="T5081" i="9"/>
  <c r="S5085" i="9"/>
  <c r="T5085" i="9"/>
  <c r="S5089" i="9"/>
  <c r="T5089" i="9"/>
  <c r="S5093" i="9"/>
  <c r="U5093" i="9" s="1"/>
  <c r="T5093" i="9"/>
  <c r="S5097" i="9"/>
  <c r="T5097" i="9"/>
  <c r="S5101" i="9"/>
  <c r="T5101" i="9"/>
  <c r="S5105" i="9"/>
  <c r="T5105" i="9"/>
  <c r="S5109" i="9"/>
  <c r="T5109" i="9"/>
  <c r="S5113" i="9"/>
  <c r="T5113" i="9"/>
  <c r="S5117" i="9"/>
  <c r="U5117" i="9" s="1"/>
  <c r="T5117" i="9"/>
  <c r="S5121" i="9"/>
  <c r="T5121" i="9"/>
  <c r="S5125" i="9"/>
  <c r="T5125" i="9"/>
  <c r="S5129" i="9"/>
  <c r="T5129" i="9"/>
  <c r="S5133" i="9"/>
  <c r="T5133" i="9"/>
  <c r="S5137" i="9"/>
  <c r="T5137" i="9"/>
  <c r="T4" i="9"/>
  <c r="S4" i="9"/>
  <c r="S6" i="9"/>
  <c r="T6" i="9"/>
  <c r="S10" i="9"/>
  <c r="T10" i="9"/>
  <c r="T14" i="9"/>
  <c r="S14" i="9"/>
  <c r="S18" i="9"/>
  <c r="T18" i="9"/>
  <c r="T22" i="9"/>
  <c r="S22" i="9"/>
  <c r="T26" i="9"/>
  <c r="S26" i="9"/>
  <c r="T30" i="9"/>
  <c r="S30" i="9"/>
  <c r="U30" i="9" s="1"/>
  <c r="T34" i="9"/>
  <c r="S34" i="9"/>
  <c r="T38" i="9"/>
  <c r="S38" i="9"/>
  <c r="T42" i="9"/>
  <c r="S42" i="9"/>
  <c r="T46" i="9"/>
  <c r="S46" i="9"/>
  <c r="T50" i="9"/>
  <c r="S50" i="9"/>
  <c r="T54" i="9"/>
  <c r="S54" i="9"/>
  <c r="S58" i="9"/>
  <c r="T58" i="9"/>
  <c r="S62" i="9"/>
  <c r="T62" i="9"/>
  <c r="S66" i="9"/>
  <c r="T66" i="9"/>
  <c r="S70" i="9"/>
  <c r="T70" i="9"/>
  <c r="S74" i="9"/>
  <c r="U74" i="9" s="1"/>
  <c r="T74" i="9"/>
  <c r="S78" i="9"/>
  <c r="T78" i="9"/>
  <c r="S82" i="9"/>
  <c r="T82" i="9"/>
  <c r="S86" i="9"/>
  <c r="T86" i="9"/>
  <c r="S90" i="9"/>
  <c r="T90" i="9"/>
  <c r="S94" i="9"/>
  <c r="T94" i="9"/>
  <c r="S98" i="9"/>
  <c r="U98" i="9" s="1"/>
  <c r="T98" i="9"/>
  <c r="S102" i="9"/>
  <c r="T102" i="9"/>
  <c r="S106" i="9"/>
  <c r="T106" i="9"/>
  <c r="S110" i="9"/>
  <c r="T110" i="9"/>
  <c r="S114" i="9"/>
  <c r="T114" i="9"/>
  <c r="S118" i="9"/>
  <c r="T118" i="9"/>
  <c r="S122" i="9"/>
  <c r="U122" i="9" s="1"/>
  <c r="T122" i="9"/>
  <c r="S126" i="9"/>
  <c r="T126" i="9"/>
  <c r="S130" i="9"/>
  <c r="T130" i="9"/>
  <c r="S134" i="9"/>
  <c r="T134" i="9"/>
  <c r="S138" i="9"/>
  <c r="T138" i="9"/>
  <c r="S142" i="9"/>
  <c r="T142" i="9"/>
  <c r="S146" i="9"/>
  <c r="U146" i="9" s="1"/>
  <c r="T146" i="9"/>
  <c r="S150" i="9"/>
  <c r="T150" i="9"/>
  <c r="S154" i="9"/>
  <c r="T154" i="9"/>
  <c r="S158" i="9"/>
  <c r="T158" i="9"/>
  <c r="S162" i="9"/>
  <c r="T162" i="9"/>
  <c r="S166" i="9"/>
  <c r="T166" i="9"/>
  <c r="S170" i="9"/>
  <c r="U170" i="9" s="1"/>
  <c r="T170" i="9"/>
  <c r="S174" i="9"/>
  <c r="T174" i="9"/>
  <c r="S178" i="9"/>
  <c r="T178" i="9"/>
  <c r="S182" i="9"/>
  <c r="T182" i="9"/>
  <c r="S186" i="9"/>
  <c r="T186" i="9"/>
  <c r="S190" i="9"/>
  <c r="T190" i="9"/>
  <c r="S194" i="9"/>
  <c r="U194" i="9" s="1"/>
  <c r="T194" i="9"/>
  <c r="S198" i="9"/>
  <c r="T198" i="9"/>
  <c r="S202" i="9"/>
  <c r="T202" i="9"/>
  <c r="S206" i="9"/>
  <c r="T206" i="9"/>
  <c r="S210" i="9"/>
  <c r="T210" i="9"/>
  <c r="S214" i="9"/>
  <c r="T214" i="9"/>
  <c r="S218" i="9"/>
  <c r="U218" i="9" s="1"/>
  <c r="T218" i="9"/>
  <c r="S222" i="9"/>
  <c r="T222" i="9"/>
  <c r="S226" i="9"/>
  <c r="T226" i="9"/>
  <c r="S230" i="9"/>
  <c r="T230" i="9"/>
  <c r="S234" i="9"/>
  <c r="T234" i="9"/>
  <c r="S238" i="9"/>
  <c r="T238" i="9"/>
  <c r="S242" i="9"/>
  <c r="U242" i="9" s="1"/>
  <c r="T242" i="9"/>
  <c r="S246" i="9"/>
  <c r="T246" i="9"/>
  <c r="S250" i="9"/>
  <c r="T250" i="9"/>
  <c r="S254" i="9"/>
  <c r="T254" i="9"/>
  <c r="S258" i="9"/>
  <c r="T258" i="9"/>
  <c r="S262" i="9"/>
  <c r="T262" i="9"/>
  <c r="S266" i="9"/>
  <c r="U266" i="9" s="1"/>
  <c r="T266" i="9"/>
  <c r="S270" i="9"/>
  <c r="T270" i="9"/>
  <c r="S274" i="9"/>
  <c r="T274" i="9"/>
  <c r="S278" i="9"/>
  <c r="T278" i="9"/>
  <c r="S282" i="9"/>
  <c r="T282" i="9"/>
  <c r="S286" i="9"/>
  <c r="T286" i="9"/>
  <c r="S290" i="9"/>
  <c r="U290" i="9" s="1"/>
  <c r="T290" i="9"/>
  <c r="S294" i="9"/>
  <c r="T294" i="9"/>
  <c r="S298" i="9"/>
  <c r="T298" i="9"/>
  <c r="S302" i="9"/>
  <c r="T302" i="9"/>
  <c r="S306" i="9"/>
  <c r="T306" i="9"/>
  <c r="S310" i="9"/>
  <c r="T310" i="9"/>
  <c r="S314" i="9"/>
  <c r="U314" i="9" s="1"/>
  <c r="T314" i="9"/>
  <c r="S318" i="9"/>
  <c r="T318" i="9"/>
  <c r="S322" i="9"/>
  <c r="T322" i="9"/>
  <c r="S326" i="9"/>
  <c r="T326" i="9"/>
  <c r="S330" i="9"/>
  <c r="T330" i="9"/>
  <c r="S334" i="9"/>
  <c r="T334" i="9"/>
  <c r="S338" i="9"/>
  <c r="U338" i="9" s="1"/>
  <c r="T338" i="9"/>
  <c r="S342" i="9"/>
  <c r="T342" i="9"/>
  <c r="S346" i="9"/>
  <c r="T346" i="9"/>
  <c r="S350" i="9"/>
  <c r="T350" i="9"/>
  <c r="S354" i="9"/>
  <c r="T354" i="9"/>
  <c r="T358" i="9"/>
  <c r="S358" i="9"/>
  <c r="S362" i="9"/>
  <c r="U362" i="9" s="1"/>
  <c r="T362" i="9"/>
  <c r="T366" i="9"/>
  <c r="S366" i="9"/>
  <c r="S370" i="9"/>
  <c r="T370" i="9"/>
  <c r="T374" i="9"/>
  <c r="S374" i="9"/>
  <c r="S378" i="9"/>
  <c r="T378" i="9"/>
  <c r="T382" i="9"/>
  <c r="S382" i="9"/>
  <c r="S386" i="9"/>
  <c r="U386" i="9" s="1"/>
  <c r="T386" i="9"/>
  <c r="S390" i="9"/>
  <c r="T390" i="9"/>
  <c r="S394" i="9"/>
  <c r="T394" i="9"/>
  <c r="S398" i="9"/>
  <c r="T398" i="9"/>
  <c r="S402" i="9"/>
  <c r="T402" i="9"/>
  <c r="S406" i="9"/>
  <c r="T406" i="9"/>
  <c r="S410" i="9"/>
  <c r="U410" i="9" s="1"/>
  <c r="T410" i="9"/>
  <c r="S414" i="9"/>
  <c r="T414" i="9"/>
  <c r="S418" i="9"/>
  <c r="T418" i="9"/>
  <c r="S422" i="9"/>
  <c r="T422" i="9"/>
  <c r="S426" i="9"/>
  <c r="T426" i="9"/>
  <c r="S430" i="9"/>
  <c r="T430" i="9"/>
  <c r="S434" i="9"/>
  <c r="U434" i="9" s="1"/>
  <c r="T434" i="9"/>
  <c r="S438" i="9"/>
  <c r="T438" i="9"/>
  <c r="S442" i="9"/>
  <c r="T442" i="9"/>
  <c r="S446" i="9"/>
  <c r="T446" i="9"/>
  <c r="S450" i="9"/>
  <c r="T450" i="9"/>
  <c r="S454" i="9"/>
  <c r="T454" i="9"/>
  <c r="S458" i="9"/>
  <c r="U458" i="9" s="1"/>
  <c r="T458" i="9"/>
  <c r="S462" i="9"/>
  <c r="T462" i="9"/>
  <c r="S466" i="9"/>
  <c r="T466" i="9"/>
  <c r="S470" i="9"/>
  <c r="T470" i="9"/>
  <c r="S474" i="9"/>
  <c r="T474" i="9"/>
  <c r="S478" i="9"/>
  <c r="T478" i="9"/>
  <c r="S482" i="9"/>
  <c r="U482" i="9" s="1"/>
  <c r="T482" i="9"/>
  <c r="S486" i="9"/>
  <c r="T486" i="9"/>
  <c r="S490" i="9"/>
  <c r="T490" i="9"/>
  <c r="S494" i="9"/>
  <c r="T494" i="9"/>
  <c r="S498" i="9"/>
  <c r="T498" i="9"/>
  <c r="S502" i="9"/>
  <c r="T502" i="9"/>
  <c r="S506" i="9"/>
  <c r="U506" i="9" s="1"/>
  <c r="T506" i="9"/>
  <c r="S510" i="9"/>
  <c r="T510" i="9"/>
  <c r="S514" i="9"/>
  <c r="T514" i="9"/>
  <c r="S518" i="9"/>
  <c r="T518" i="9"/>
  <c r="S522" i="9"/>
  <c r="T522" i="9"/>
  <c r="S526" i="9"/>
  <c r="T526" i="9"/>
  <c r="S530" i="9"/>
  <c r="U530" i="9" s="1"/>
  <c r="T530" i="9"/>
  <c r="S534" i="9"/>
  <c r="T534" i="9"/>
  <c r="S538" i="9"/>
  <c r="T538" i="9"/>
  <c r="S542" i="9"/>
  <c r="T542" i="9"/>
  <c r="S546" i="9"/>
  <c r="T546" i="9"/>
  <c r="S550" i="9"/>
  <c r="T550" i="9"/>
  <c r="S554" i="9"/>
  <c r="U554" i="9" s="1"/>
  <c r="T554" i="9"/>
  <c r="S558" i="9"/>
  <c r="T558" i="9"/>
  <c r="S562" i="9"/>
  <c r="T562" i="9"/>
  <c r="S566" i="9"/>
  <c r="T566" i="9"/>
  <c r="S570" i="9"/>
  <c r="T570" i="9"/>
  <c r="S574" i="9"/>
  <c r="T574" i="9"/>
  <c r="S578" i="9"/>
  <c r="U578" i="9" s="1"/>
  <c r="T578" i="9"/>
  <c r="S582" i="9"/>
  <c r="T582" i="9"/>
  <c r="S586" i="9"/>
  <c r="T586" i="9"/>
  <c r="S590" i="9"/>
  <c r="T590" i="9"/>
  <c r="S594" i="9"/>
  <c r="T594" i="9"/>
  <c r="S598" i="9"/>
  <c r="T598" i="9"/>
  <c r="S602" i="9"/>
  <c r="U602" i="9" s="1"/>
  <c r="T602" i="9"/>
  <c r="S606" i="9"/>
  <c r="T606" i="9"/>
  <c r="S610" i="9"/>
  <c r="T610" i="9"/>
  <c r="S614" i="9"/>
  <c r="T614" i="9"/>
  <c r="S618" i="9"/>
  <c r="T618" i="9"/>
  <c r="S622" i="9"/>
  <c r="T622" i="9"/>
  <c r="S626" i="9"/>
  <c r="U626" i="9" s="1"/>
  <c r="T626" i="9"/>
  <c r="S630" i="9"/>
  <c r="T630" i="9"/>
  <c r="S634" i="9"/>
  <c r="T634" i="9"/>
  <c r="S638" i="9"/>
  <c r="T638" i="9"/>
  <c r="S642" i="9"/>
  <c r="T642" i="9"/>
  <c r="S646" i="9"/>
  <c r="T646" i="9"/>
  <c r="S650" i="9"/>
  <c r="U650" i="9" s="1"/>
  <c r="T650" i="9"/>
  <c r="S654" i="9"/>
  <c r="T654" i="9"/>
  <c r="S658" i="9"/>
  <c r="T658" i="9"/>
  <c r="S662" i="9"/>
  <c r="T662" i="9"/>
  <c r="S666" i="9"/>
  <c r="T666" i="9"/>
  <c r="S670" i="9"/>
  <c r="T670" i="9"/>
  <c r="S674" i="9"/>
  <c r="U674" i="9" s="1"/>
  <c r="T674" i="9"/>
  <c r="S678" i="9"/>
  <c r="T678" i="9"/>
  <c r="S682" i="9"/>
  <c r="T682" i="9"/>
  <c r="S686" i="9"/>
  <c r="T686" i="9"/>
  <c r="S690" i="9"/>
  <c r="T690" i="9"/>
  <c r="S694" i="9"/>
  <c r="T694" i="9"/>
  <c r="S698" i="9"/>
  <c r="U698" i="9" s="1"/>
  <c r="T698" i="9"/>
  <c r="S702" i="9"/>
  <c r="T702" i="9"/>
  <c r="S706" i="9"/>
  <c r="T706" i="9"/>
  <c r="S710" i="9"/>
  <c r="T710" i="9"/>
  <c r="S714" i="9"/>
  <c r="T714" i="9"/>
  <c r="S718" i="9"/>
  <c r="T718" i="9"/>
  <c r="S722" i="9"/>
  <c r="U722" i="9" s="1"/>
  <c r="T722" i="9"/>
  <c r="S726" i="9"/>
  <c r="T726" i="9"/>
  <c r="S730" i="9"/>
  <c r="T730" i="9"/>
  <c r="S734" i="9"/>
  <c r="T734" i="9"/>
  <c r="S738" i="9"/>
  <c r="T738" i="9"/>
  <c r="S742" i="9"/>
  <c r="T742" i="9"/>
  <c r="S746" i="9"/>
  <c r="U746" i="9" s="1"/>
  <c r="T746" i="9"/>
  <c r="S750" i="9"/>
  <c r="T750" i="9"/>
  <c r="S754" i="9"/>
  <c r="T754" i="9"/>
  <c r="S758" i="9"/>
  <c r="T758" i="9"/>
  <c r="S762" i="9"/>
  <c r="T762" i="9"/>
  <c r="S766" i="9"/>
  <c r="T766" i="9"/>
  <c r="S770" i="9"/>
  <c r="U770" i="9" s="1"/>
  <c r="T770" i="9"/>
  <c r="S774" i="9"/>
  <c r="T774" i="9"/>
  <c r="S778" i="9"/>
  <c r="T778" i="9"/>
  <c r="S782" i="9"/>
  <c r="T782" i="9"/>
  <c r="S786" i="9"/>
  <c r="T786" i="9"/>
  <c r="S790" i="9"/>
  <c r="T790" i="9"/>
  <c r="S794" i="9"/>
  <c r="U794" i="9" s="1"/>
  <c r="T794" i="9"/>
  <c r="S798" i="9"/>
  <c r="T798" i="9"/>
  <c r="S802" i="9"/>
  <c r="T802" i="9"/>
  <c r="S806" i="9"/>
  <c r="T806" i="9"/>
  <c r="S810" i="9"/>
  <c r="T810" i="9"/>
  <c r="S814" i="9"/>
  <c r="T814" i="9"/>
  <c r="S818" i="9"/>
  <c r="U818" i="9" s="1"/>
  <c r="T818" i="9"/>
  <c r="S822" i="9"/>
  <c r="T822" i="9"/>
  <c r="S826" i="9"/>
  <c r="T826" i="9"/>
  <c r="S830" i="9"/>
  <c r="T830" i="9"/>
  <c r="S834" i="9"/>
  <c r="T834" i="9"/>
  <c r="S838" i="9"/>
  <c r="T838" i="9"/>
  <c r="S842" i="9"/>
  <c r="U842" i="9" s="1"/>
  <c r="T842" i="9"/>
  <c r="S846" i="9"/>
  <c r="T846" i="9"/>
  <c r="S850" i="9"/>
  <c r="T850" i="9"/>
  <c r="S854" i="9"/>
  <c r="T854" i="9"/>
  <c r="S858" i="9"/>
  <c r="T858" i="9"/>
  <c r="S862" i="9"/>
  <c r="T862" i="9"/>
  <c r="S866" i="9"/>
  <c r="U866" i="9" s="1"/>
  <c r="T866" i="9"/>
  <c r="S870" i="9"/>
  <c r="T870" i="9"/>
  <c r="S874" i="9"/>
  <c r="T874" i="9"/>
  <c r="S878" i="9"/>
  <c r="T878" i="9"/>
  <c r="S882" i="9"/>
  <c r="T882" i="9"/>
  <c r="S886" i="9"/>
  <c r="T886" i="9"/>
  <c r="S890" i="9"/>
  <c r="U890" i="9" s="1"/>
  <c r="T890" i="9"/>
  <c r="S894" i="9"/>
  <c r="T894" i="9"/>
  <c r="S898" i="9"/>
  <c r="T898" i="9"/>
  <c r="S902" i="9"/>
  <c r="T902" i="9"/>
  <c r="S906" i="9"/>
  <c r="T906" i="9"/>
  <c r="S910" i="9"/>
  <c r="T910" i="9"/>
  <c r="S914" i="9"/>
  <c r="U914" i="9" s="1"/>
  <c r="T914" i="9"/>
  <c r="S918" i="9"/>
  <c r="T918" i="9"/>
  <c r="S922" i="9"/>
  <c r="T922" i="9"/>
  <c r="S926" i="9"/>
  <c r="T926" i="9"/>
  <c r="S930" i="9"/>
  <c r="T930" i="9"/>
  <c r="S934" i="9"/>
  <c r="T934" i="9"/>
  <c r="S938" i="9"/>
  <c r="U938" i="9" s="1"/>
  <c r="T938" i="9"/>
  <c r="S942" i="9"/>
  <c r="T942" i="9"/>
  <c r="S946" i="9"/>
  <c r="T946" i="9"/>
  <c r="S950" i="9"/>
  <c r="T950" i="9"/>
  <c r="S954" i="9"/>
  <c r="T954" i="9"/>
  <c r="S958" i="9"/>
  <c r="T958" i="9"/>
  <c r="S962" i="9"/>
  <c r="U962" i="9" s="1"/>
  <c r="T962" i="9"/>
  <c r="S966" i="9"/>
  <c r="T966" i="9"/>
  <c r="S970" i="9"/>
  <c r="T970" i="9"/>
  <c r="S974" i="9"/>
  <c r="T974" i="9"/>
  <c r="S978" i="9"/>
  <c r="T978" i="9"/>
  <c r="S982" i="9"/>
  <c r="T982" i="9"/>
  <c r="S986" i="9"/>
  <c r="U986" i="9" s="1"/>
  <c r="T986" i="9"/>
  <c r="S990" i="9"/>
  <c r="T990" i="9"/>
  <c r="S994" i="9"/>
  <c r="T994" i="9"/>
  <c r="S998" i="9"/>
  <c r="T998" i="9"/>
  <c r="S1002" i="9"/>
  <c r="T1002" i="9"/>
  <c r="S1006" i="9"/>
  <c r="T1006" i="9"/>
  <c r="S1010" i="9"/>
  <c r="U1010" i="9" s="1"/>
  <c r="T1010" i="9"/>
  <c r="S1014" i="9"/>
  <c r="T1014" i="9"/>
  <c r="S1018" i="9"/>
  <c r="T1018" i="9"/>
  <c r="S1022" i="9"/>
  <c r="T1022" i="9"/>
  <c r="S1026" i="9"/>
  <c r="T1026" i="9"/>
  <c r="S1030" i="9"/>
  <c r="T1030" i="9"/>
  <c r="S1034" i="9"/>
  <c r="U1034" i="9" s="1"/>
  <c r="T1034" i="9"/>
  <c r="S1038" i="9"/>
  <c r="T1038" i="9"/>
  <c r="S1042" i="9"/>
  <c r="T1042" i="9"/>
  <c r="S1046" i="9"/>
  <c r="T1046" i="9"/>
  <c r="S1050" i="9"/>
  <c r="T1050" i="9"/>
  <c r="S1054" i="9"/>
  <c r="T1054" i="9"/>
  <c r="S1058" i="9"/>
  <c r="U1058" i="9" s="1"/>
  <c r="T1058" i="9"/>
  <c r="S1062" i="9"/>
  <c r="T1062" i="9"/>
  <c r="S1066" i="9"/>
  <c r="T1066" i="9"/>
  <c r="S1070" i="9"/>
  <c r="T1070" i="9"/>
  <c r="S1074" i="9"/>
  <c r="T1074" i="9"/>
  <c r="S1078" i="9"/>
  <c r="T1078" i="9"/>
  <c r="S1082" i="9"/>
  <c r="U1082" i="9" s="1"/>
  <c r="T1082" i="9"/>
  <c r="T1086" i="9"/>
  <c r="S1086" i="9"/>
  <c r="T1090" i="9"/>
  <c r="S1090" i="9"/>
  <c r="T1094" i="9"/>
  <c r="S1094" i="9"/>
  <c r="T1098" i="9"/>
  <c r="S1098" i="9"/>
  <c r="T1102" i="9"/>
  <c r="S1102" i="9"/>
  <c r="T1106" i="9"/>
  <c r="S1106" i="9"/>
  <c r="T1110" i="9"/>
  <c r="S1110" i="9"/>
  <c r="T1114" i="9"/>
  <c r="S1114" i="9"/>
  <c r="T1118" i="9"/>
  <c r="S1118" i="9"/>
  <c r="T1122" i="9"/>
  <c r="S1122" i="9"/>
  <c r="T1126" i="9"/>
  <c r="S1126" i="9"/>
  <c r="T1130" i="9"/>
  <c r="S1130" i="9"/>
  <c r="T1134" i="9"/>
  <c r="S1134" i="9"/>
  <c r="T1138" i="9"/>
  <c r="S1138" i="9"/>
  <c r="T1142" i="9"/>
  <c r="S1142" i="9"/>
  <c r="T1146" i="9"/>
  <c r="S1146" i="9"/>
  <c r="T1150" i="9"/>
  <c r="S1150" i="9"/>
  <c r="T1154" i="9"/>
  <c r="S1154" i="9"/>
  <c r="T1158" i="9"/>
  <c r="S1158" i="9"/>
  <c r="T1162" i="9"/>
  <c r="S1162" i="9"/>
  <c r="T1166" i="9"/>
  <c r="S1166" i="9"/>
  <c r="T1170" i="9"/>
  <c r="S1170" i="9"/>
  <c r="T1174" i="9"/>
  <c r="S1174" i="9"/>
  <c r="T1178" i="9"/>
  <c r="S1178" i="9"/>
  <c r="T1182" i="9"/>
  <c r="S1182" i="9"/>
  <c r="T1186" i="9"/>
  <c r="S1186" i="9"/>
  <c r="T1190" i="9"/>
  <c r="S1190" i="9"/>
  <c r="T1194" i="9"/>
  <c r="S1194" i="9"/>
  <c r="S1198" i="9"/>
  <c r="T1198" i="9"/>
  <c r="S1202" i="9"/>
  <c r="U1202" i="9" s="1"/>
  <c r="T1202" i="9"/>
  <c r="S1206" i="9"/>
  <c r="T1206" i="9"/>
  <c r="S1210" i="9"/>
  <c r="T1210" i="9"/>
  <c r="S1214" i="9"/>
  <c r="T1214" i="9"/>
  <c r="S1218" i="9"/>
  <c r="T1218" i="9"/>
  <c r="S1222" i="9"/>
  <c r="T1222" i="9"/>
  <c r="S1226" i="9"/>
  <c r="U1226" i="9" s="1"/>
  <c r="T1226" i="9"/>
  <c r="S1230" i="9"/>
  <c r="T1230" i="9"/>
  <c r="S1234" i="9"/>
  <c r="T1234" i="9"/>
  <c r="S1238" i="9"/>
  <c r="T1238" i="9"/>
  <c r="S1242" i="9"/>
  <c r="T1242" i="9"/>
  <c r="S1246" i="9"/>
  <c r="T1246" i="9"/>
  <c r="S1250" i="9"/>
  <c r="U1250" i="9" s="1"/>
  <c r="T1250" i="9"/>
  <c r="S1254" i="9"/>
  <c r="T1254" i="9"/>
  <c r="S1258" i="9"/>
  <c r="T1258" i="9"/>
  <c r="S1262" i="9"/>
  <c r="T1262" i="9"/>
  <c r="S1266" i="9"/>
  <c r="T1266" i="9"/>
  <c r="S1270" i="9"/>
  <c r="T1270" i="9"/>
  <c r="S1274" i="9"/>
  <c r="U1274" i="9" s="1"/>
  <c r="T1274" i="9"/>
  <c r="S1278" i="9"/>
  <c r="T1278" i="9"/>
  <c r="S1282" i="9"/>
  <c r="T1282" i="9"/>
  <c r="S1286" i="9"/>
  <c r="T1286" i="9"/>
  <c r="S1290" i="9"/>
  <c r="T1290" i="9"/>
  <c r="S1294" i="9"/>
  <c r="T1294" i="9"/>
  <c r="S1298" i="9"/>
  <c r="U1298" i="9" s="1"/>
  <c r="T1298" i="9"/>
  <c r="S1302" i="9"/>
  <c r="T1302" i="9"/>
  <c r="S1306" i="9"/>
  <c r="T1306" i="9"/>
  <c r="S1310" i="9"/>
  <c r="T1310" i="9"/>
  <c r="S1314" i="9"/>
  <c r="T1314" i="9"/>
  <c r="S1318" i="9"/>
  <c r="T1318" i="9"/>
  <c r="S1322" i="9"/>
  <c r="U1322" i="9" s="1"/>
  <c r="T1322" i="9"/>
  <c r="S1326" i="9"/>
  <c r="T1326" i="9"/>
  <c r="S1330" i="9"/>
  <c r="T1330" i="9"/>
  <c r="S1334" i="9"/>
  <c r="T1334" i="9"/>
  <c r="S1338" i="9"/>
  <c r="T1338" i="9"/>
  <c r="S1342" i="9"/>
  <c r="T1342" i="9"/>
  <c r="S1346" i="9"/>
  <c r="U1346" i="9" s="1"/>
  <c r="T1346" i="9"/>
  <c r="S1350" i="9"/>
  <c r="T1350" i="9"/>
  <c r="S1354" i="9"/>
  <c r="T1354" i="9"/>
  <c r="S1358" i="9"/>
  <c r="T1358" i="9"/>
  <c r="S1362" i="9"/>
  <c r="T1362" i="9"/>
  <c r="S1366" i="9"/>
  <c r="T1366" i="9"/>
  <c r="S1370" i="9"/>
  <c r="U1370" i="9" s="1"/>
  <c r="T1370" i="9"/>
  <c r="S1374" i="9"/>
  <c r="T1374" i="9"/>
  <c r="S1378" i="9"/>
  <c r="T1378" i="9"/>
  <c r="S1382" i="9"/>
  <c r="T1382" i="9"/>
  <c r="S1386" i="9"/>
  <c r="T1386" i="9"/>
  <c r="S1390" i="9"/>
  <c r="T1390" i="9"/>
  <c r="S1394" i="9"/>
  <c r="U1394" i="9" s="1"/>
  <c r="T1394" i="9"/>
  <c r="S1398" i="9"/>
  <c r="T1398" i="9"/>
  <c r="S1402" i="9"/>
  <c r="T1402" i="9"/>
  <c r="S1406" i="9"/>
  <c r="T1406" i="9"/>
  <c r="S1410" i="9"/>
  <c r="T1410" i="9"/>
  <c r="S1414" i="9"/>
  <c r="T1414" i="9"/>
  <c r="S1418" i="9"/>
  <c r="U1418" i="9" s="1"/>
  <c r="T1418" i="9"/>
  <c r="S1422" i="9"/>
  <c r="T1422" i="9"/>
  <c r="S1426" i="9"/>
  <c r="T1426" i="9"/>
  <c r="S1430" i="9"/>
  <c r="T1430" i="9"/>
  <c r="S1434" i="9"/>
  <c r="T1434" i="9"/>
  <c r="S1438" i="9"/>
  <c r="T1438" i="9"/>
  <c r="S1442" i="9"/>
  <c r="U1442" i="9" s="1"/>
  <c r="T1442" i="9"/>
  <c r="S1446" i="9"/>
  <c r="T1446" i="9"/>
  <c r="S1450" i="9"/>
  <c r="T1450" i="9"/>
  <c r="S1454" i="9"/>
  <c r="T1454" i="9"/>
  <c r="S1458" i="9"/>
  <c r="T1458" i="9"/>
  <c r="S1462" i="9"/>
  <c r="T1462" i="9"/>
  <c r="S1466" i="9"/>
  <c r="U1466" i="9" s="1"/>
  <c r="T1466" i="9"/>
  <c r="S1470" i="9"/>
  <c r="T1470" i="9"/>
  <c r="S1474" i="9"/>
  <c r="T1474" i="9"/>
  <c r="S1478" i="9"/>
  <c r="T1478" i="9"/>
  <c r="S1482" i="9"/>
  <c r="T1482" i="9"/>
  <c r="S1486" i="9"/>
  <c r="T1486" i="9"/>
  <c r="S1490" i="9"/>
  <c r="U1490" i="9" s="1"/>
  <c r="T1490" i="9"/>
  <c r="S1494" i="9"/>
  <c r="T1494" i="9"/>
  <c r="S1498" i="9"/>
  <c r="T1498" i="9"/>
  <c r="S1502" i="9"/>
  <c r="T1502" i="9"/>
  <c r="S1506" i="9"/>
  <c r="T1506" i="9"/>
  <c r="S1510" i="9"/>
  <c r="T1510" i="9"/>
  <c r="S1514" i="9"/>
  <c r="U1514" i="9" s="1"/>
  <c r="T1514" i="9"/>
  <c r="S1518" i="9"/>
  <c r="T1518" i="9"/>
  <c r="S1522" i="9"/>
  <c r="T1522" i="9"/>
  <c r="S1526" i="9"/>
  <c r="T1526" i="9"/>
  <c r="S1530" i="9"/>
  <c r="T1530" i="9"/>
  <c r="S1534" i="9"/>
  <c r="T1534" i="9"/>
  <c r="S1538" i="9"/>
  <c r="U1538" i="9" s="1"/>
  <c r="T1538" i="9"/>
  <c r="S1542" i="9"/>
  <c r="T1542" i="9"/>
  <c r="S1546" i="9"/>
  <c r="T1546" i="9"/>
  <c r="S1550" i="9"/>
  <c r="T1550" i="9"/>
  <c r="S1554" i="9"/>
  <c r="T1554" i="9"/>
  <c r="S1558" i="9"/>
  <c r="T1558" i="9"/>
  <c r="S1562" i="9"/>
  <c r="U1562" i="9" s="1"/>
  <c r="T1562" i="9"/>
  <c r="S1566" i="9"/>
  <c r="T1566" i="9"/>
  <c r="S1570" i="9"/>
  <c r="T1570" i="9"/>
  <c r="S1574" i="9"/>
  <c r="T1574" i="9"/>
  <c r="S1578" i="9"/>
  <c r="T1578" i="9"/>
  <c r="S1582" i="9"/>
  <c r="T1582" i="9"/>
  <c r="S1586" i="9"/>
  <c r="U1586" i="9" s="1"/>
  <c r="T1586" i="9"/>
  <c r="S1590" i="9"/>
  <c r="T1590" i="9"/>
  <c r="S1594" i="9"/>
  <c r="T1594" i="9"/>
  <c r="S1598" i="9"/>
  <c r="T1598" i="9"/>
  <c r="S1602" i="9"/>
  <c r="T1602" i="9"/>
  <c r="S1606" i="9"/>
  <c r="T1606" i="9"/>
  <c r="S1610" i="9"/>
  <c r="U1610" i="9" s="1"/>
  <c r="T1610" i="9"/>
  <c r="S1614" i="9"/>
  <c r="T1614" i="9"/>
  <c r="S1618" i="9"/>
  <c r="T1618" i="9"/>
  <c r="S1622" i="9"/>
  <c r="T1622" i="9"/>
  <c r="S1626" i="9"/>
  <c r="T1626" i="9"/>
  <c r="S1630" i="9"/>
  <c r="T1630" i="9"/>
  <c r="S1634" i="9"/>
  <c r="U1634" i="9" s="1"/>
  <c r="T1634" i="9"/>
  <c r="S1638" i="9"/>
  <c r="T1638" i="9"/>
  <c r="S1642" i="9"/>
  <c r="T1642" i="9"/>
  <c r="S1646" i="9"/>
  <c r="T1646" i="9"/>
  <c r="S1650" i="9"/>
  <c r="T1650" i="9"/>
  <c r="S1654" i="9"/>
  <c r="T1654" i="9"/>
  <c r="S1658" i="9"/>
  <c r="U1658" i="9" s="1"/>
  <c r="T1658" i="9"/>
  <c r="S1662" i="9"/>
  <c r="T1662" i="9"/>
  <c r="S1666" i="9"/>
  <c r="T1666" i="9"/>
  <c r="S1670" i="9"/>
  <c r="T1670" i="9"/>
  <c r="S1674" i="9"/>
  <c r="T1674" i="9"/>
  <c r="S1678" i="9"/>
  <c r="T1678" i="9"/>
  <c r="S1682" i="9"/>
  <c r="U1682" i="9" s="1"/>
  <c r="T1682" i="9"/>
  <c r="S1686" i="9"/>
  <c r="T1686" i="9"/>
  <c r="S1690" i="9"/>
  <c r="T1690" i="9"/>
  <c r="S1694" i="9"/>
  <c r="T1694" i="9"/>
  <c r="S1698" i="9"/>
  <c r="T1698" i="9"/>
  <c r="S1702" i="9"/>
  <c r="T1702" i="9"/>
  <c r="S1706" i="9"/>
  <c r="U1706" i="9" s="1"/>
  <c r="T1706" i="9"/>
  <c r="S1710" i="9"/>
  <c r="T1710" i="9"/>
  <c r="S1714" i="9"/>
  <c r="T1714" i="9"/>
  <c r="S1718" i="9"/>
  <c r="T1718" i="9"/>
  <c r="S1722" i="9"/>
  <c r="T1722" i="9"/>
  <c r="S1726" i="9"/>
  <c r="T1726" i="9"/>
  <c r="S1730" i="9"/>
  <c r="U1730" i="9" s="1"/>
  <c r="T1730" i="9"/>
  <c r="S1734" i="9"/>
  <c r="T1734" i="9"/>
  <c r="S1738" i="9"/>
  <c r="T1738" i="9"/>
  <c r="S1742" i="9"/>
  <c r="T1742" i="9"/>
  <c r="S1746" i="9"/>
  <c r="T1746" i="9"/>
  <c r="S1750" i="9"/>
  <c r="T1750" i="9"/>
  <c r="S1754" i="9"/>
  <c r="U1754" i="9" s="1"/>
  <c r="T1754" i="9"/>
  <c r="S1758" i="9"/>
  <c r="T1758" i="9"/>
  <c r="S1762" i="9"/>
  <c r="T1762" i="9"/>
  <c r="S1766" i="9"/>
  <c r="T1766" i="9"/>
  <c r="S1770" i="9"/>
  <c r="T1770" i="9"/>
  <c r="S1774" i="9"/>
  <c r="T1774" i="9"/>
  <c r="S1778" i="9"/>
  <c r="U1778" i="9" s="1"/>
  <c r="T1778" i="9"/>
  <c r="S1782" i="9"/>
  <c r="T1782" i="9"/>
  <c r="S1786" i="9"/>
  <c r="T1786" i="9"/>
  <c r="S1790" i="9"/>
  <c r="T1790" i="9"/>
  <c r="S1794" i="9"/>
  <c r="T1794" i="9"/>
  <c r="S1798" i="9"/>
  <c r="T1798" i="9"/>
  <c r="S1802" i="9"/>
  <c r="U1802" i="9" s="1"/>
  <c r="T1802" i="9"/>
  <c r="S1806" i="9"/>
  <c r="T1806" i="9"/>
  <c r="S1810" i="9"/>
  <c r="T1810" i="9"/>
  <c r="S1814" i="9"/>
  <c r="T1814" i="9"/>
  <c r="S1818" i="9"/>
  <c r="T1818" i="9"/>
  <c r="S1822" i="9"/>
  <c r="T1822" i="9"/>
  <c r="S1826" i="9"/>
  <c r="U1826" i="9" s="1"/>
  <c r="T1826" i="9"/>
  <c r="S1830" i="9"/>
  <c r="T1830" i="9"/>
  <c r="S1834" i="9"/>
  <c r="T1834" i="9"/>
  <c r="S1838" i="9"/>
  <c r="T1838" i="9"/>
  <c r="S1842" i="9"/>
  <c r="T1842" i="9"/>
  <c r="S1846" i="9"/>
  <c r="T1846" i="9"/>
  <c r="S1850" i="9"/>
  <c r="U1850" i="9" s="1"/>
  <c r="T1850" i="9"/>
  <c r="S1854" i="9"/>
  <c r="T1854" i="9"/>
  <c r="S1858" i="9"/>
  <c r="T1858" i="9"/>
  <c r="S1862" i="9"/>
  <c r="T1862" i="9"/>
  <c r="S1866" i="9"/>
  <c r="T1866" i="9"/>
  <c r="S1870" i="9"/>
  <c r="T1870" i="9"/>
  <c r="S1874" i="9"/>
  <c r="U1874" i="9" s="1"/>
  <c r="T1874" i="9"/>
  <c r="S1878" i="9"/>
  <c r="T1878" i="9"/>
  <c r="S1882" i="9"/>
  <c r="T1882" i="9"/>
  <c r="S1886" i="9"/>
  <c r="T1886" i="9"/>
  <c r="S1890" i="9"/>
  <c r="T1890" i="9"/>
  <c r="S1894" i="9"/>
  <c r="T1894" i="9"/>
  <c r="S1898" i="9"/>
  <c r="U1898" i="9" s="1"/>
  <c r="T1898" i="9"/>
  <c r="S1902" i="9"/>
  <c r="T1902" i="9"/>
  <c r="S1906" i="9"/>
  <c r="T1906" i="9"/>
  <c r="S1910" i="9"/>
  <c r="T1910" i="9"/>
  <c r="S1914" i="9"/>
  <c r="T1914" i="9"/>
  <c r="S1918" i="9"/>
  <c r="T1918" i="9"/>
  <c r="S1922" i="9"/>
  <c r="U1922" i="9" s="1"/>
  <c r="T1922" i="9"/>
  <c r="S1926" i="9"/>
  <c r="T1926" i="9"/>
  <c r="S1930" i="9"/>
  <c r="T1930" i="9"/>
  <c r="S1934" i="9"/>
  <c r="T1934" i="9"/>
  <c r="S1938" i="9"/>
  <c r="T1938" i="9"/>
  <c r="S1942" i="9"/>
  <c r="T1942" i="9"/>
  <c r="S1946" i="9"/>
  <c r="U1946" i="9" s="1"/>
  <c r="T1946" i="9"/>
  <c r="S1950" i="9"/>
  <c r="T1950" i="9"/>
  <c r="S1954" i="9"/>
  <c r="T1954" i="9"/>
  <c r="S1958" i="9"/>
  <c r="T1958" i="9"/>
  <c r="S1962" i="9"/>
  <c r="T1962" i="9"/>
  <c r="S1966" i="9"/>
  <c r="T1966" i="9"/>
  <c r="S1970" i="9"/>
  <c r="U1970" i="9" s="1"/>
  <c r="T1970" i="9"/>
  <c r="S1974" i="9"/>
  <c r="T1974" i="9"/>
  <c r="S1978" i="9"/>
  <c r="T1978" i="9"/>
  <c r="S1982" i="9"/>
  <c r="T1982" i="9"/>
  <c r="S1986" i="9"/>
  <c r="T1986" i="9"/>
  <c r="S1990" i="9"/>
  <c r="T1990" i="9"/>
  <c r="S1994" i="9"/>
  <c r="U1994" i="9" s="1"/>
  <c r="T1994" i="9"/>
  <c r="S1998" i="9"/>
  <c r="T1998" i="9"/>
  <c r="S2002" i="9"/>
  <c r="T2002" i="9"/>
  <c r="S2006" i="9"/>
  <c r="T2006" i="9"/>
  <c r="S2010" i="9"/>
  <c r="T2010" i="9"/>
  <c r="S2014" i="9"/>
  <c r="T2014" i="9"/>
  <c r="S2018" i="9"/>
  <c r="U2018" i="9" s="1"/>
  <c r="T2018" i="9"/>
  <c r="S2022" i="9"/>
  <c r="T2022" i="9"/>
  <c r="S2026" i="9"/>
  <c r="T2026" i="9"/>
  <c r="S2030" i="9"/>
  <c r="T2030" i="9"/>
  <c r="S2034" i="9"/>
  <c r="T2034" i="9"/>
  <c r="S2038" i="9"/>
  <c r="T2038" i="9"/>
  <c r="S2042" i="9"/>
  <c r="U2042" i="9" s="1"/>
  <c r="T2042" i="9"/>
  <c r="S2046" i="9"/>
  <c r="T2046" i="9"/>
  <c r="S2050" i="9"/>
  <c r="T2050" i="9"/>
  <c r="S2054" i="9"/>
  <c r="T2054" i="9"/>
  <c r="S2058" i="9"/>
  <c r="T2058" i="9"/>
  <c r="S2062" i="9"/>
  <c r="T2062" i="9"/>
  <c r="S2066" i="9"/>
  <c r="U2066" i="9" s="1"/>
  <c r="T2066" i="9"/>
  <c r="S2070" i="9"/>
  <c r="T2070" i="9"/>
  <c r="S2074" i="9"/>
  <c r="T2074" i="9"/>
  <c r="S2078" i="9"/>
  <c r="T2078" i="9"/>
  <c r="S2082" i="9"/>
  <c r="T2082" i="9"/>
  <c r="S2086" i="9"/>
  <c r="T2086" i="9"/>
  <c r="S2090" i="9"/>
  <c r="U2090" i="9" s="1"/>
  <c r="T2090" i="9"/>
  <c r="S2094" i="9"/>
  <c r="T2094" i="9"/>
  <c r="S2098" i="9"/>
  <c r="T2098" i="9"/>
  <c r="S2102" i="9"/>
  <c r="T2102" i="9"/>
  <c r="S2106" i="9"/>
  <c r="T2106" i="9"/>
  <c r="S2110" i="9"/>
  <c r="T2110" i="9"/>
  <c r="S2114" i="9"/>
  <c r="U2114" i="9" s="1"/>
  <c r="T2114" i="9"/>
  <c r="S2118" i="9"/>
  <c r="T2118" i="9"/>
  <c r="S2122" i="9"/>
  <c r="T2122" i="9"/>
  <c r="S2126" i="9"/>
  <c r="T2126" i="9"/>
  <c r="S2130" i="9"/>
  <c r="T2130" i="9"/>
  <c r="S2134" i="9"/>
  <c r="T2134" i="9"/>
  <c r="S2138" i="9"/>
  <c r="U2138" i="9" s="1"/>
  <c r="T2138" i="9"/>
  <c r="S2142" i="9"/>
  <c r="T2142" i="9"/>
  <c r="S2146" i="9"/>
  <c r="T2146" i="9"/>
  <c r="S2150" i="9"/>
  <c r="T2150" i="9"/>
  <c r="S2154" i="9"/>
  <c r="T2154" i="9"/>
  <c r="S2158" i="9"/>
  <c r="T2158" i="9"/>
  <c r="S2162" i="9"/>
  <c r="U2162" i="9" s="1"/>
  <c r="T2162" i="9"/>
  <c r="S2166" i="9"/>
  <c r="T2166" i="9"/>
  <c r="S2170" i="9"/>
  <c r="T2170" i="9"/>
  <c r="S2174" i="9"/>
  <c r="T2174" i="9"/>
  <c r="S2178" i="9"/>
  <c r="T2178" i="9"/>
  <c r="S2182" i="9"/>
  <c r="T2182" i="9"/>
  <c r="S2186" i="9"/>
  <c r="U2186" i="9" s="1"/>
  <c r="T2186" i="9"/>
  <c r="S2190" i="9"/>
  <c r="T2190" i="9"/>
  <c r="S2194" i="9"/>
  <c r="T2194" i="9"/>
  <c r="S2198" i="9"/>
  <c r="T2198" i="9"/>
  <c r="S2202" i="9"/>
  <c r="T2202" i="9"/>
  <c r="S2206" i="9"/>
  <c r="T2206" i="9"/>
  <c r="S2210" i="9"/>
  <c r="U2210" i="9" s="1"/>
  <c r="T2210" i="9"/>
  <c r="S2214" i="9"/>
  <c r="T2214" i="9"/>
  <c r="S2218" i="9"/>
  <c r="T2218" i="9"/>
  <c r="S2222" i="9"/>
  <c r="T2222" i="9"/>
  <c r="S2226" i="9"/>
  <c r="T2226" i="9"/>
  <c r="S2230" i="9"/>
  <c r="T2230" i="9"/>
  <c r="S2234" i="9"/>
  <c r="U2234" i="9" s="1"/>
  <c r="T2234" i="9"/>
  <c r="S2238" i="9"/>
  <c r="T2238" i="9"/>
  <c r="S2242" i="9"/>
  <c r="T2242" i="9"/>
  <c r="S2246" i="9"/>
  <c r="T2246" i="9"/>
  <c r="S2250" i="9"/>
  <c r="T2250" i="9"/>
  <c r="S2254" i="9"/>
  <c r="T2254" i="9"/>
  <c r="S2258" i="9"/>
  <c r="U2258" i="9" s="1"/>
  <c r="T2258" i="9"/>
  <c r="S2262" i="9"/>
  <c r="T2262" i="9"/>
  <c r="S2266" i="9"/>
  <c r="T2266" i="9"/>
  <c r="S2270" i="9"/>
  <c r="T2270" i="9"/>
  <c r="S2274" i="9"/>
  <c r="T2274" i="9"/>
  <c r="S2278" i="9"/>
  <c r="T2278" i="9"/>
  <c r="S2282" i="9"/>
  <c r="U2282" i="9" s="1"/>
  <c r="T2282" i="9"/>
  <c r="S2286" i="9"/>
  <c r="T2286" i="9"/>
  <c r="S2290" i="9"/>
  <c r="T2290" i="9"/>
  <c r="S2294" i="9"/>
  <c r="T2294" i="9"/>
  <c r="S2298" i="9"/>
  <c r="T2298" i="9"/>
  <c r="S2302" i="9"/>
  <c r="T2302" i="9"/>
  <c r="S2306" i="9"/>
  <c r="U2306" i="9" s="1"/>
  <c r="T2306" i="9"/>
  <c r="S2310" i="9"/>
  <c r="T2310" i="9"/>
  <c r="S2314" i="9"/>
  <c r="T2314" i="9"/>
  <c r="S2318" i="9"/>
  <c r="T2318" i="9"/>
  <c r="S2322" i="9"/>
  <c r="T2322" i="9"/>
  <c r="S2326" i="9"/>
  <c r="T2326" i="9"/>
  <c r="S2330" i="9"/>
  <c r="U2330" i="9" s="1"/>
  <c r="T2330" i="9"/>
  <c r="S2334" i="9"/>
  <c r="T2334" i="9"/>
  <c r="S2338" i="9"/>
  <c r="T2338" i="9"/>
  <c r="S2342" i="9"/>
  <c r="T2342" i="9"/>
  <c r="S2346" i="9"/>
  <c r="T2346" i="9"/>
  <c r="S2350" i="9"/>
  <c r="T2350" i="9"/>
  <c r="S2354" i="9"/>
  <c r="U2354" i="9" s="1"/>
  <c r="T2354" i="9"/>
  <c r="S2358" i="9"/>
  <c r="T2358" i="9"/>
  <c r="S2362" i="9"/>
  <c r="T2362" i="9"/>
  <c r="S2366" i="9"/>
  <c r="T2366" i="9"/>
  <c r="S2370" i="9"/>
  <c r="T2370" i="9"/>
  <c r="S2374" i="9"/>
  <c r="T2374" i="9"/>
  <c r="S2378" i="9"/>
  <c r="U2378" i="9" s="1"/>
  <c r="T2378" i="9"/>
  <c r="S2382" i="9"/>
  <c r="T2382" i="9"/>
  <c r="S2386" i="9"/>
  <c r="T2386" i="9"/>
  <c r="S2390" i="9"/>
  <c r="T2390" i="9"/>
  <c r="S2394" i="9"/>
  <c r="T2394" i="9"/>
  <c r="S2398" i="9"/>
  <c r="T2398" i="9"/>
  <c r="S2402" i="9"/>
  <c r="U2402" i="9" s="1"/>
  <c r="T2402" i="9"/>
  <c r="S2406" i="9"/>
  <c r="T2406" i="9"/>
  <c r="S2410" i="9"/>
  <c r="T2410" i="9"/>
  <c r="S2414" i="9"/>
  <c r="T2414" i="9"/>
  <c r="S2418" i="9"/>
  <c r="T2418" i="9"/>
  <c r="S2422" i="9"/>
  <c r="T2422" i="9"/>
  <c r="S2426" i="9"/>
  <c r="U2426" i="9" s="1"/>
  <c r="T2426" i="9"/>
  <c r="S2430" i="9"/>
  <c r="T2430" i="9"/>
  <c r="S2434" i="9"/>
  <c r="T2434" i="9"/>
  <c r="S2438" i="9"/>
  <c r="T2438" i="9"/>
  <c r="S2442" i="9"/>
  <c r="T2442" i="9"/>
  <c r="S2446" i="9"/>
  <c r="T2446" i="9"/>
  <c r="S2450" i="9"/>
  <c r="U2450" i="9" s="1"/>
  <c r="T2450" i="9"/>
  <c r="S2454" i="9"/>
  <c r="T2454" i="9"/>
  <c r="S2458" i="9"/>
  <c r="T2458" i="9"/>
  <c r="S2462" i="9"/>
  <c r="T2462" i="9"/>
  <c r="S2466" i="9"/>
  <c r="T2466" i="9"/>
  <c r="S2470" i="9"/>
  <c r="T2470" i="9"/>
  <c r="S2474" i="9"/>
  <c r="U2474" i="9" s="1"/>
  <c r="T2474" i="9"/>
  <c r="S2478" i="9"/>
  <c r="T2478" i="9"/>
  <c r="S2482" i="9"/>
  <c r="T2482" i="9"/>
  <c r="S2486" i="9"/>
  <c r="T2486" i="9"/>
  <c r="S2490" i="9"/>
  <c r="T2490" i="9"/>
  <c r="S2494" i="9"/>
  <c r="T2494" i="9"/>
  <c r="S2498" i="9"/>
  <c r="U2498" i="9" s="1"/>
  <c r="T2498" i="9"/>
  <c r="S2502" i="9"/>
  <c r="T2502" i="9"/>
  <c r="S2506" i="9"/>
  <c r="T2506" i="9"/>
  <c r="S2510" i="9"/>
  <c r="T2510" i="9"/>
  <c r="S2514" i="9"/>
  <c r="T2514" i="9"/>
  <c r="S2518" i="9"/>
  <c r="T2518" i="9"/>
  <c r="S2522" i="9"/>
  <c r="U2522" i="9" s="1"/>
  <c r="T2522" i="9"/>
  <c r="S2526" i="9"/>
  <c r="T2526" i="9"/>
  <c r="S2530" i="9"/>
  <c r="T2530" i="9"/>
  <c r="S2534" i="9"/>
  <c r="T2534" i="9"/>
  <c r="S2538" i="9"/>
  <c r="T2538" i="9"/>
  <c r="S2542" i="9"/>
  <c r="T2542" i="9"/>
  <c r="S2546" i="9"/>
  <c r="U2546" i="9" s="1"/>
  <c r="T2546" i="9"/>
  <c r="S2550" i="9"/>
  <c r="T2550" i="9"/>
  <c r="S2554" i="9"/>
  <c r="T2554" i="9"/>
  <c r="S2558" i="9"/>
  <c r="T2558" i="9"/>
  <c r="S2562" i="9"/>
  <c r="T2562" i="9"/>
  <c r="T2566" i="9"/>
  <c r="S2566" i="9"/>
  <c r="T2570" i="9"/>
  <c r="S2570" i="9"/>
  <c r="T2574" i="9"/>
  <c r="S2574" i="9"/>
  <c r="T2578" i="9"/>
  <c r="S2578" i="9"/>
  <c r="T2582" i="9"/>
  <c r="S2582" i="9"/>
  <c r="T2586" i="9"/>
  <c r="S2586" i="9"/>
  <c r="T2590" i="9"/>
  <c r="S2590" i="9"/>
  <c r="T2594" i="9"/>
  <c r="S2594" i="9"/>
  <c r="T2598" i="9"/>
  <c r="S2598" i="9"/>
  <c r="T2602" i="9"/>
  <c r="S2602" i="9"/>
  <c r="T2606" i="9"/>
  <c r="S2606" i="9"/>
  <c r="T2610" i="9"/>
  <c r="S2610" i="9"/>
  <c r="T2614" i="9"/>
  <c r="S2614" i="9"/>
  <c r="T2618" i="9"/>
  <c r="S2618" i="9"/>
  <c r="T2622" i="9"/>
  <c r="S2622" i="9"/>
  <c r="T2626" i="9"/>
  <c r="S2626" i="9"/>
  <c r="T2630" i="9"/>
  <c r="S2630" i="9"/>
  <c r="T2634" i="9"/>
  <c r="S2634" i="9"/>
  <c r="T2638" i="9"/>
  <c r="S2638" i="9"/>
  <c r="T2642" i="9"/>
  <c r="S2642" i="9"/>
  <c r="T2646" i="9"/>
  <c r="S2646" i="9"/>
  <c r="T2650" i="9"/>
  <c r="S2650" i="9"/>
  <c r="T2654" i="9"/>
  <c r="S2654" i="9"/>
  <c r="T2658" i="9"/>
  <c r="S2658" i="9"/>
  <c r="T2662" i="9"/>
  <c r="S2662" i="9"/>
  <c r="T2666" i="9"/>
  <c r="S2666" i="9"/>
  <c r="T2670" i="9"/>
  <c r="S2670" i="9"/>
  <c r="T2674" i="9"/>
  <c r="S2674" i="9"/>
  <c r="T2678" i="9"/>
  <c r="S2678" i="9"/>
  <c r="T2682" i="9"/>
  <c r="S2682" i="9"/>
  <c r="T2686" i="9"/>
  <c r="S2686" i="9"/>
  <c r="T2690" i="9"/>
  <c r="S2690" i="9"/>
  <c r="T2694" i="9"/>
  <c r="S2694" i="9"/>
  <c r="T2698" i="9"/>
  <c r="S2698" i="9"/>
  <c r="T2702" i="9"/>
  <c r="S2702" i="9"/>
  <c r="T2706" i="9"/>
  <c r="S2706" i="9"/>
  <c r="T2710" i="9"/>
  <c r="S2710" i="9"/>
  <c r="T2714" i="9"/>
  <c r="S2714" i="9"/>
  <c r="T2718" i="9"/>
  <c r="S2718" i="9"/>
  <c r="T2722" i="9"/>
  <c r="S2722" i="9"/>
  <c r="T2726" i="9"/>
  <c r="S2726" i="9"/>
  <c r="T2730" i="9"/>
  <c r="S2730" i="9"/>
  <c r="T2734" i="9"/>
  <c r="S2734" i="9"/>
  <c r="T2738" i="9"/>
  <c r="S2738" i="9"/>
  <c r="T2742" i="9"/>
  <c r="S2742" i="9"/>
  <c r="T2746" i="9"/>
  <c r="S2746" i="9"/>
  <c r="T2750" i="9"/>
  <c r="S2750" i="9"/>
  <c r="T2754" i="9"/>
  <c r="S2754" i="9"/>
  <c r="T2758" i="9"/>
  <c r="S2758" i="9"/>
  <c r="T2762" i="9"/>
  <c r="S2762" i="9"/>
  <c r="S2766" i="9"/>
  <c r="T2766" i="9"/>
  <c r="S2770" i="9"/>
  <c r="T2770" i="9"/>
  <c r="S2774" i="9"/>
  <c r="T2774" i="9"/>
  <c r="S2778" i="9"/>
  <c r="T2778" i="9"/>
  <c r="S2782" i="9"/>
  <c r="T2782" i="9"/>
  <c r="S2786" i="9"/>
  <c r="U2786" i="9" s="1"/>
  <c r="T2786" i="9"/>
  <c r="S2790" i="9"/>
  <c r="T2790" i="9"/>
  <c r="S2794" i="9"/>
  <c r="T2794" i="9"/>
  <c r="S2798" i="9"/>
  <c r="T2798" i="9"/>
  <c r="S2802" i="9"/>
  <c r="T2802" i="9"/>
  <c r="S2806" i="9"/>
  <c r="T2806" i="9"/>
  <c r="S2810" i="9"/>
  <c r="U2810" i="9" s="1"/>
  <c r="T2810" i="9"/>
  <c r="S2814" i="9"/>
  <c r="T2814" i="9"/>
  <c r="S2818" i="9"/>
  <c r="T2818" i="9"/>
  <c r="S2822" i="9"/>
  <c r="T2822" i="9"/>
  <c r="S2826" i="9"/>
  <c r="T2826" i="9"/>
  <c r="S2830" i="9"/>
  <c r="T2830" i="9"/>
  <c r="S2834" i="9"/>
  <c r="U2834" i="9" s="1"/>
  <c r="T2834" i="9"/>
  <c r="S2838" i="9"/>
  <c r="T2838" i="9"/>
  <c r="S2842" i="9"/>
  <c r="T2842" i="9"/>
  <c r="S2846" i="9"/>
  <c r="T2846" i="9"/>
  <c r="S2850" i="9"/>
  <c r="T2850" i="9"/>
  <c r="S2854" i="9"/>
  <c r="T2854" i="9"/>
  <c r="S2858" i="9"/>
  <c r="U2858" i="9" s="1"/>
  <c r="T2858" i="9"/>
  <c r="S2862" i="9"/>
  <c r="T2862" i="9"/>
  <c r="S2866" i="9"/>
  <c r="T2866" i="9"/>
  <c r="S2870" i="9"/>
  <c r="T2870" i="9"/>
  <c r="S2874" i="9"/>
  <c r="T2874" i="9"/>
  <c r="T2878" i="9"/>
  <c r="S2878" i="9"/>
  <c r="S2882" i="9"/>
  <c r="U2882" i="9" s="1"/>
  <c r="T2882" i="9"/>
  <c r="T2886" i="9"/>
  <c r="S2886" i="9"/>
  <c r="S2890" i="9"/>
  <c r="T2890" i="9"/>
  <c r="T2894" i="9"/>
  <c r="S2894" i="9"/>
  <c r="S2898" i="9"/>
  <c r="T2898" i="9"/>
  <c r="T2902" i="9"/>
  <c r="S2902" i="9"/>
  <c r="S2906" i="9"/>
  <c r="U2906" i="9" s="1"/>
  <c r="T2906" i="9"/>
  <c r="T2910" i="9"/>
  <c r="S2910" i="9"/>
  <c r="S2914" i="9"/>
  <c r="T2914" i="9"/>
  <c r="T2918" i="9"/>
  <c r="S2918" i="9"/>
  <c r="S2922" i="9"/>
  <c r="T2922" i="9"/>
  <c r="T2926" i="9"/>
  <c r="S2926" i="9"/>
  <c r="S2930" i="9"/>
  <c r="U2930" i="9" s="1"/>
  <c r="T2930" i="9"/>
  <c r="T2934" i="9"/>
  <c r="S2934" i="9"/>
  <c r="S2938" i="9"/>
  <c r="T2938" i="9"/>
  <c r="T2942" i="9"/>
  <c r="S2942" i="9"/>
  <c r="S2946" i="9"/>
  <c r="T2946" i="9"/>
  <c r="T2950" i="9"/>
  <c r="S2950" i="9"/>
  <c r="S2954" i="9"/>
  <c r="U2954" i="9" s="1"/>
  <c r="T2954" i="9"/>
  <c r="T2958" i="9"/>
  <c r="S2958" i="9"/>
  <c r="S2962" i="9"/>
  <c r="T2962" i="9"/>
  <c r="T2966" i="9"/>
  <c r="S2966" i="9"/>
  <c r="S2970" i="9"/>
  <c r="T2970" i="9"/>
  <c r="S2974" i="9"/>
  <c r="T2974" i="9"/>
  <c r="S2978" i="9"/>
  <c r="U2978" i="9" s="1"/>
  <c r="T2978" i="9"/>
  <c r="S2982" i="9"/>
  <c r="T2982" i="9"/>
  <c r="S2986" i="9"/>
  <c r="T2986" i="9"/>
  <c r="S2990" i="9"/>
  <c r="T2990" i="9"/>
  <c r="S2994" i="9"/>
  <c r="T2994" i="9"/>
  <c r="S2998" i="9"/>
  <c r="T2998" i="9"/>
  <c r="S3002" i="9"/>
  <c r="U3002" i="9" s="1"/>
  <c r="T3002" i="9"/>
  <c r="S3006" i="9"/>
  <c r="T3006" i="9"/>
  <c r="S3010" i="9"/>
  <c r="T3010" i="9"/>
  <c r="S3014" i="9"/>
  <c r="T3014" i="9"/>
  <c r="S3018" i="9"/>
  <c r="T3018" i="9"/>
  <c r="S3022" i="9"/>
  <c r="T3022" i="9"/>
  <c r="S3026" i="9"/>
  <c r="U3026" i="9" s="1"/>
  <c r="T3026" i="9"/>
  <c r="S3030" i="9"/>
  <c r="T3030" i="9"/>
  <c r="S3034" i="9"/>
  <c r="T3034" i="9"/>
  <c r="S3038" i="9"/>
  <c r="T3038" i="9"/>
  <c r="S3042" i="9"/>
  <c r="T3042" i="9"/>
  <c r="S3046" i="9"/>
  <c r="T3046" i="9"/>
  <c r="S3050" i="9"/>
  <c r="U3050" i="9" s="1"/>
  <c r="T3050" i="9"/>
  <c r="S3054" i="9"/>
  <c r="T3054" i="9"/>
  <c r="S3058" i="9"/>
  <c r="T3058" i="9"/>
  <c r="S3062" i="9"/>
  <c r="T3062" i="9"/>
  <c r="S3066" i="9"/>
  <c r="T3066" i="9"/>
  <c r="S3070" i="9"/>
  <c r="T3070" i="9"/>
  <c r="S3074" i="9"/>
  <c r="U3074" i="9" s="1"/>
  <c r="T3074" i="9"/>
  <c r="S3078" i="9"/>
  <c r="T3078" i="9"/>
  <c r="S3082" i="9"/>
  <c r="T3082" i="9"/>
  <c r="S3086" i="9"/>
  <c r="T3086" i="9"/>
  <c r="S3090" i="9"/>
  <c r="T3090" i="9"/>
  <c r="S3094" i="9"/>
  <c r="T3094" i="9"/>
  <c r="S3098" i="9"/>
  <c r="U3098" i="9" s="1"/>
  <c r="T3098" i="9"/>
  <c r="S3102" i="9"/>
  <c r="T3102" i="9"/>
  <c r="S3106" i="9"/>
  <c r="T3106" i="9"/>
  <c r="S3110" i="9"/>
  <c r="T3110" i="9"/>
  <c r="S3114" i="9"/>
  <c r="T3114" i="9"/>
  <c r="S3118" i="9"/>
  <c r="T3118" i="9"/>
  <c r="S3122" i="9"/>
  <c r="U3122" i="9" s="1"/>
  <c r="T3122" i="9"/>
  <c r="S3126" i="9"/>
  <c r="T3126" i="9"/>
  <c r="S3130" i="9"/>
  <c r="T3130" i="9"/>
  <c r="S3134" i="9"/>
  <c r="T3134" i="9"/>
  <c r="S3138" i="9"/>
  <c r="T3138" i="9"/>
  <c r="S3142" i="9"/>
  <c r="T3142" i="9"/>
  <c r="S3146" i="9"/>
  <c r="U3146" i="9" s="1"/>
  <c r="T3146" i="9"/>
  <c r="S3150" i="9"/>
  <c r="T3150" i="9"/>
  <c r="S3154" i="9"/>
  <c r="T3154" i="9"/>
  <c r="S3158" i="9"/>
  <c r="T3158" i="9"/>
  <c r="S3162" i="9"/>
  <c r="T3162" i="9"/>
  <c r="S3166" i="9"/>
  <c r="T3166" i="9"/>
  <c r="S3170" i="9"/>
  <c r="U3170" i="9" s="1"/>
  <c r="T3170" i="9"/>
  <c r="S3174" i="9"/>
  <c r="T3174" i="9"/>
  <c r="S3178" i="9"/>
  <c r="T3178" i="9"/>
  <c r="S3182" i="9"/>
  <c r="T3182" i="9"/>
  <c r="S3186" i="9"/>
  <c r="T3186" i="9"/>
  <c r="S3190" i="9"/>
  <c r="T3190" i="9"/>
  <c r="S3194" i="9"/>
  <c r="U3194" i="9" s="1"/>
  <c r="T3194" i="9"/>
  <c r="S3198" i="9"/>
  <c r="T3198" i="9"/>
  <c r="S3202" i="9"/>
  <c r="T3202" i="9"/>
  <c r="S3206" i="9"/>
  <c r="T3206" i="9"/>
  <c r="S3210" i="9"/>
  <c r="T3210" i="9"/>
  <c r="S3214" i="9"/>
  <c r="T3214" i="9"/>
  <c r="S3218" i="9"/>
  <c r="U3218" i="9" s="1"/>
  <c r="T3218" i="9"/>
  <c r="S3222" i="9"/>
  <c r="T3222" i="9"/>
  <c r="S3226" i="9"/>
  <c r="T3226" i="9"/>
  <c r="S3230" i="9"/>
  <c r="T3230" i="9"/>
  <c r="S3234" i="9"/>
  <c r="T3234" i="9"/>
  <c r="S3238" i="9"/>
  <c r="T3238" i="9"/>
  <c r="S3242" i="9"/>
  <c r="U3242" i="9" s="1"/>
  <c r="T3242" i="9"/>
  <c r="S3246" i="9"/>
  <c r="T3246" i="9"/>
  <c r="S3250" i="9"/>
  <c r="T3250" i="9"/>
  <c r="S3254" i="9"/>
  <c r="T3254" i="9"/>
  <c r="S3258" i="9"/>
  <c r="T3258" i="9"/>
  <c r="S3262" i="9"/>
  <c r="T3262" i="9"/>
  <c r="S3266" i="9"/>
  <c r="U3266" i="9" s="1"/>
  <c r="T3266" i="9"/>
  <c r="S3270" i="9"/>
  <c r="T3270" i="9"/>
  <c r="S3274" i="9"/>
  <c r="T3274" i="9"/>
  <c r="S3278" i="9"/>
  <c r="T3278" i="9"/>
  <c r="S3282" i="9"/>
  <c r="T3282" i="9"/>
  <c r="S3286" i="9"/>
  <c r="T3286" i="9"/>
  <c r="S3290" i="9"/>
  <c r="U3290" i="9" s="1"/>
  <c r="T3290" i="9"/>
  <c r="S3294" i="9"/>
  <c r="T3294" i="9"/>
  <c r="S3298" i="9"/>
  <c r="T3298" i="9"/>
  <c r="S3302" i="9"/>
  <c r="T3302" i="9"/>
  <c r="S3306" i="9"/>
  <c r="T3306" i="9"/>
  <c r="S3310" i="9"/>
  <c r="T3310" i="9"/>
  <c r="S3314" i="9"/>
  <c r="U3314" i="9" s="1"/>
  <c r="T3314" i="9"/>
  <c r="S3318" i="9"/>
  <c r="T3318" i="9"/>
  <c r="S3322" i="9"/>
  <c r="T3322" i="9"/>
  <c r="S3326" i="9"/>
  <c r="T3326" i="9"/>
  <c r="S3330" i="9"/>
  <c r="T3330" i="9"/>
  <c r="S3334" i="9"/>
  <c r="T3334" i="9"/>
  <c r="S3338" i="9"/>
  <c r="U3338" i="9" s="1"/>
  <c r="T3338" i="9"/>
  <c r="S3342" i="9"/>
  <c r="T3342" i="9"/>
  <c r="S3346" i="9"/>
  <c r="T3346" i="9"/>
  <c r="S3350" i="9"/>
  <c r="T3350" i="9"/>
  <c r="S3354" i="9"/>
  <c r="T3354" i="9"/>
  <c r="S3358" i="9"/>
  <c r="T3358" i="9"/>
  <c r="S3362" i="9"/>
  <c r="U3362" i="9" s="1"/>
  <c r="T3362" i="9"/>
  <c r="S3366" i="9"/>
  <c r="T3366" i="9"/>
  <c r="S3370" i="9"/>
  <c r="T3370" i="9"/>
  <c r="S3374" i="9"/>
  <c r="T3374" i="9"/>
  <c r="S3378" i="9"/>
  <c r="T3378" i="9"/>
  <c r="S3382" i="9"/>
  <c r="T3382" i="9"/>
  <c r="S3386" i="9"/>
  <c r="U3386" i="9" s="1"/>
  <c r="T3386" i="9"/>
  <c r="S3390" i="9"/>
  <c r="T3390" i="9"/>
  <c r="S3394" i="9"/>
  <c r="T3394" i="9"/>
  <c r="S3398" i="9"/>
  <c r="T3398" i="9"/>
  <c r="S3402" i="9"/>
  <c r="T3402" i="9"/>
  <c r="S3406" i="9"/>
  <c r="T3406" i="9"/>
  <c r="S3410" i="9"/>
  <c r="U3410" i="9" s="1"/>
  <c r="T3410" i="9"/>
  <c r="S3414" i="9"/>
  <c r="T3414" i="9"/>
  <c r="S3418" i="9"/>
  <c r="T3418" i="9"/>
  <c r="S3422" i="9"/>
  <c r="T3422" i="9"/>
  <c r="S3426" i="9"/>
  <c r="T3426" i="9"/>
  <c r="S3430" i="9"/>
  <c r="T3430" i="9"/>
  <c r="S3434" i="9"/>
  <c r="U3434" i="9" s="1"/>
  <c r="T3434" i="9"/>
  <c r="S3438" i="9"/>
  <c r="T3438" i="9"/>
  <c r="S3442" i="9"/>
  <c r="T3442" i="9"/>
  <c r="S3446" i="9"/>
  <c r="T3446" i="9"/>
  <c r="S3450" i="9"/>
  <c r="T3450" i="9"/>
  <c r="S3454" i="9"/>
  <c r="T3454" i="9"/>
  <c r="S3458" i="9"/>
  <c r="U3458" i="9" s="1"/>
  <c r="T3458" i="9"/>
  <c r="S3462" i="9"/>
  <c r="T3462" i="9"/>
  <c r="S3466" i="9"/>
  <c r="T3466" i="9"/>
  <c r="S3470" i="9"/>
  <c r="T3470" i="9"/>
  <c r="S3474" i="9"/>
  <c r="T3474" i="9"/>
  <c r="S3478" i="9"/>
  <c r="T3478" i="9"/>
  <c r="S3482" i="9"/>
  <c r="U3482" i="9" s="1"/>
  <c r="T3482" i="9"/>
  <c r="S3486" i="9"/>
  <c r="T3486" i="9"/>
  <c r="S3490" i="9"/>
  <c r="T3490" i="9"/>
  <c r="S3494" i="9"/>
  <c r="T3494" i="9"/>
  <c r="S3498" i="9"/>
  <c r="T3498" i="9"/>
  <c r="S3502" i="9"/>
  <c r="T3502" i="9"/>
  <c r="S3506" i="9"/>
  <c r="U3506" i="9" s="1"/>
  <c r="T3506" i="9"/>
  <c r="S3510" i="9"/>
  <c r="T3510" i="9"/>
  <c r="S3514" i="9"/>
  <c r="T3514" i="9"/>
  <c r="S3518" i="9"/>
  <c r="T3518" i="9"/>
  <c r="S3522" i="9"/>
  <c r="T3522" i="9"/>
  <c r="S3526" i="9"/>
  <c r="T3526" i="9"/>
  <c r="S3530" i="9"/>
  <c r="U3530" i="9" s="1"/>
  <c r="T3530" i="9"/>
  <c r="S3534" i="9"/>
  <c r="T3534" i="9"/>
  <c r="S3538" i="9"/>
  <c r="T3538" i="9"/>
  <c r="S3542" i="9"/>
  <c r="T3542" i="9"/>
  <c r="S3546" i="9"/>
  <c r="T3546" i="9"/>
  <c r="S3550" i="9"/>
  <c r="T3550" i="9"/>
  <c r="S3554" i="9"/>
  <c r="U3554" i="9" s="1"/>
  <c r="T3554" i="9"/>
  <c r="S3558" i="9"/>
  <c r="T3558" i="9"/>
  <c r="S3562" i="9"/>
  <c r="T3562" i="9"/>
  <c r="S3566" i="9"/>
  <c r="T3566" i="9"/>
  <c r="S3570" i="9"/>
  <c r="T3570" i="9"/>
  <c r="S3574" i="9"/>
  <c r="T3574" i="9"/>
  <c r="S3578" i="9"/>
  <c r="U3578" i="9" s="1"/>
  <c r="T3578" i="9"/>
  <c r="S3582" i="9"/>
  <c r="T3582" i="9"/>
  <c r="S3586" i="9"/>
  <c r="T3586" i="9"/>
  <c r="S3590" i="9"/>
  <c r="T3590" i="9"/>
  <c r="S3594" i="9"/>
  <c r="T3594" i="9"/>
  <c r="S3598" i="9"/>
  <c r="T3598" i="9"/>
  <c r="S3602" i="9"/>
  <c r="U3602" i="9" s="1"/>
  <c r="T3602" i="9"/>
  <c r="S3606" i="9"/>
  <c r="T3606" i="9"/>
  <c r="S3610" i="9"/>
  <c r="T3610" i="9"/>
  <c r="S3614" i="9"/>
  <c r="T3614" i="9"/>
  <c r="S3618" i="9"/>
  <c r="T3618" i="9"/>
  <c r="S3622" i="9"/>
  <c r="T3622" i="9"/>
  <c r="S3626" i="9"/>
  <c r="U3626" i="9" s="1"/>
  <c r="T3626" i="9"/>
  <c r="S3630" i="9"/>
  <c r="T3630" i="9"/>
  <c r="S3634" i="9"/>
  <c r="T3634" i="9"/>
  <c r="S3638" i="9"/>
  <c r="T3638" i="9"/>
  <c r="S3642" i="9"/>
  <c r="T3642" i="9"/>
  <c r="S3646" i="9"/>
  <c r="T3646" i="9"/>
  <c r="T3650" i="9"/>
  <c r="S3650" i="9"/>
  <c r="T3654" i="9"/>
  <c r="S3654" i="9"/>
  <c r="T3658" i="9"/>
  <c r="S3658" i="9"/>
  <c r="T3662" i="9"/>
  <c r="S3662" i="9"/>
  <c r="T3666" i="9"/>
  <c r="S3666" i="9"/>
  <c r="T3670" i="9"/>
  <c r="S3670" i="9"/>
  <c r="T3674" i="9"/>
  <c r="S3674" i="9"/>
  <c r="T3678" i="9"/>
  <c r="S3678" i="9"/>
  <c r="T3682" i="9"/>
  <c r="S3682" i="9"/>
  <c r="T3686" i="9"/>
  <c r="S3686" i="9"/>
  <c r="T3690" i="9"/>
  <c r="S3690" i="9"/>
  <c r="T3694" i="9"/>
  <c r="S3694" i="9"/>
  <c r="T3698" i="9"/>
  <c r="S3698" i="9"/>
  <c r="T3702" i="9"/>
  <c r="S3702" i="9"/>
  <c r="T3706" i="9"/>
  <c r="S3706" i="9"/>
  <c r="T3710" i="9"/>
  <c r="S3710" i="9"/>
  <c r="T3714" i="9"/>
  <c r="S3714" i="9"/>
  <c r="T3718" i="9"/>
  <c r="S3718" i="9"/>
  <c r="T3722" i="9"/>
  <c r="S3722" i="9"/>
  <c r="T3726" i="9"/>
  <c r="S3726" i="9"/>
  <c r="T3730" i="9"/>
  <c r="S3730" i="9"/>
  <c r="T3734" i="9"/>
  <c r="S3734" i="9"/>
  <c r="T3738" i="9"/>
  <c r="S3738" i="9"/>
  <c r="T3742" i="9"/>
  <c r="S3742" i="9"/>
  <c r="T3746" i="9"/>
  <c r="S3746" i="9"/>
  <c r="T3750" i="9"/>
  <c r="S3750" i="9"/>
  <c r="T3754" i="9"/>
  <c r="S3754" i="9"/>
  <c r="T3758" i="9"/>
  <c r="S3758" i="9"/>
  <c r="T3762" i="9"/>
  <c r="S3762" i="9"/>
  <c r="T3766" i="9"/>
  <c r="S3766" i="9"/>
  <c r="T3770" i="9"/>
  <c r="S3770" i="9"/>
  <c r="T3774" i="9"/>
  <c r="S3774" i="9"/>
  <c r="T3778" i="9"/>
  <c r="S3778" i="9"/>
  <c r="T3782" i="9"/>
  <c r="S3782" i="9"/>
  <c r="T3786" i="9"/>
  <c r="S3786" i="9"/>
  <c r="T3790" i="9"/>
  <c r="S3790" i="9"/>
  <c r="T3794" i="9"/>
  <c r="S3794" i="9"/>
  <c r="T3798" i="9"/>
  <c r="S3798" i="9"/>
  <c r="T3802" i="9"/>
  <c r="S3802" i="9"/>
  <c r="T3806" i="9"/>
  <c r="S3806" i="9"/>
  <c r="T3810" i="9"/>
  <c r="S3810" i="9"/>
  <c r="T3814" i="9"/>
  <c r="S3814" i="9"/>
  <c r="T3818" i="9"/>
  <c r="S3818" i="9"/>
  <c r="T3822" i="9"/>
  <c r="S3822" i="9"/>
  <c r="T3826" i="9"/>
  <c r="S3826" i="9"/>
  <c r="T3830" i="9"/>
  <c r="S3830" i="9"/>
  <c r="T3834" i="9"/>
  <c r="S3834" i="9"/>
  <c r="T3838" i="9"/>
  <c r="S3838" i="9"/>
  <c r="T3842" i="9"/>
  <c r="S3842" i="9"/>
  <c r="T3846" i="9"/>
  <c r="S3846" i="9"/>
  <c r="T3850" i="9"/>
  <c r="S3850" i="9"/>
  <c r="T3854" i="9"/>
  <c r="S3854" i="9"/>
  <c r="T3858" i="9"/>
  <c r="S3858" i="9"/>
  <c r="T3862" i="9"/>
  <c r="S3862" i="9"/>
  <c r="T3866" i="9"/>
  <c r="S3866" i="9"/>
  <c r="T3870" i="9"/>
  <c r="S3870" i="9"/>
  <c r="T3874" i="9"/>
  <c r="S3874" i="9"/>
  <c r="T3878" i="9"/>
  <c r="S3878" i="9"/>
  <c r="T3882" i="9"/>
  <c r="S3882" i="9"/>
  <c r="T3886" i="9"/>
  <c r="S3886" i="9"/>
  <c r="T3890" i="9"/>
  <c r="S3890" i="9"/>
  <c r="T3894" i="9"/>
  <c r="S3894" i="9"/>
  <c r="T3898" i="9"/>
  <c r="S3898" i="9"/>
  <c r="T3902" i="9"/>
  <c r="S3902" i="9"/>
  <c r="T3906" i="9"/>
  <c r="S3906" i="9"/>
  <c r="T3910" i="9"/>
  <c r="S3910" i="9"/>
  <c r="T3914" i="9"/>
  <c r="S3914" i="9"/>
  <c r="T3918" i="9"/>
  <c r="S3918" i="9"/>
  <c r="T3922" i="9"/>
  <c r="S3922" i="9"/>
  <c r="T3926" i="9"/>
  <c r="S3926" i="9"/>
  <c r="T3930" i="9"/>
  <c r="S3930" i="9"/>
  <c r="T3934" i="9"/>
  <c r="S3934" i="9"/>
  <c r="T3938" i="9"/>
  <c r="S3938" i="9"/>
  <c r="T3942" i="9"/>
  <c r="S3942" i="9"/>
  <c r="T3946" i="9"/>
  <c r="S3946" i="9"/>
  <c r="T3950" i="9"/>
  <c r="S3950" i="9"/>
  <c r="T3954" i="9"/>
  <c r="S3954" i="9"/>
  <c r="T3958" i="9"/>
  <c r="S3958" i="9"/>
  <c r="T3962" i="9"/>
  <c r="S3962" i="9"/>
  <c r="T3966" i="9"/>
  <c r="S3966" i="9"/>
  <c r="T3970" i="9"/>
  <c r="S3970" i="9"/>
  <c r="T3974" i="9"/>
  <c r="S3974" i="9"/>
  <c r="T3978" i="9"/>
  <c r="S3978" i="9"/>
  <c r="T3982" i="9"/>
  <c r="S3982" i="9"/>
  <c r="T3986" i="9"/>
  <c r="S3986" i="9"/>
  <c r="T3990" i="9"/>
  <c r="S3990" i="9"/>
  <c r="T3994" i="9"/>
  <c r="S3994" i="9"/>
  <c r="T3998" i="9"/>
  <c r="S3998" i="9"/>
  <c r="T4002" i="9"/>
  <c r="S4002" i="9"/>
  <c r="T4006" i="9"/>
  <c r="S4006" i="9"/>
  <c r="T4010" i="9"/>
  <c r="S4010" i="9"/>
  <c r="T4014" i="9"/>
  <c r="S4014" i="9"/>
  <c r="T4018" i="9"/>
  <c r="S4018" i="9"/>
  <c r="T4022" i="9"/>
  <c r="S4022" i="9"/>
  <c r="T4026" i="9"/>
  <c r="S4026" i="9"/>
  <c r="T4030" i="9"/>
  <c r="S4030" i="9"/>
  <c r="T4034" i="9"/>
  <c r="S4034" i="9"/>
  <c r="T4038" i="9"/>
  <c r="S4038" i="9"/>
  <c r="T4042" i="9"/>
  <c r="S4042" i="9"/>
  <c r="T4046" i="9"/>
  <c r="S4046" i="9"/>
  <c r="T4050" i="9"/>
  <c r="S4050" i="9"/>
  <c r="T4054" i="9"/>
  <c r="S4054" i="9"/>
  <c r="T4058" i="9"/>
  <c r="S4058" i="9"/>
  <c r="T4062" i="9"/>
  <c r="S4062" i="9"/>
  <c r="T4066" i="9"/>
  <c r="S4066" i="9"/>
  <c r="T4070" i="9"/>
  <c r="S4070" i="9"/>
  <c r="T4074" i="9"/>
  <c r="S4074" i="9"/>
  <c r="T4078" i="9"/>
  <c r="S4078" i="9"/>
  <c r="T4082" i="9"/>
  <c r="S4082" i="9"/>
  <c r="T4086" i="9"/>
  <c r="S4086" i="9"/>
  <c r="T4090" i="9"/>
  <c r="S4090" i="9"/>
  <c r="T4094" i="9"/>
  <c r="S4094" i="9"/>
  <c r="T4098" i="9"/>
  <c r="S4098" i="9"/>
  <c r="T4102" i="9"/>
  <c r="S4102" i="9"/>
  <c r="T4106" i="9"/>
  <c r="S4106" i="9"/>
  <c r="T4110" i="9"/>
  <c r="S4110" i="9"/>
  <c r="T4114" i="9"/>
  <c r="S4114" i="9"/>
  <c r="T4118" i="9"/>
  <c r="S4118" i="9"/>
  <c r="T4122" i="9"/>
  <c r="S4122" i="9"/>
  <c r="T4126" i="9"/>
  <c r="S4126" i="9"/>
  <c r="T4130" i="9"/>
  <c r="S4130" i="9"/>
  <c r="T4134" i="9"/>
  <c r="S4134" i="9"/>
  <c r="T4138" i="9"/>
  <c r="S4138" i="9"/>
  <c r="T4142" i="9"/>
  <c r="S4142" i="9"/>
  <c r="T4146" i="9"/>
  <c r="S4146" i="9"/>
  <c r="T4150" i="9"/>
  <c r="S4150" i="9"/>
  <c r="T4154" i="9"/>
  <c r="S4154" i="9"/>
  <c r="T4158" i="9"/>
  <c r="S4158" i="9"/>
  <c r="T4162" i="9"/>
  <c r="S4162" i="9"/>
  <c r="T4166" i="9"/>
  <c r="S4166" i="9"/>
  <c r="T4170" i="9"/>
  <c r="S4170" i="9"/>
  <c r="T4174" i="9"/>
  <c r="S4174" i="9"/>
  <c r="T4178" i="9"/>
  <c r="S4178" i="9"/>
  <c r="T4182" i="9"/>
  <c r="S4182" i="9"/>
  <c r="T4186" i="9"/>
  <c r="S4186" i="9"/>
  <c r="T4190" i="9"/>
  <c r="S4190" i="9"/>
  <c r="T4194" i="9"/>
  <c r="S4194" i="9"/>
  <c r="T4198" i="9"/>
  <c r="S4198" i="9"/>
  <c r="T4202" i="9"/>
  <c r="S4202" i="9"/>
  <c r="T4206" i="9"/>
  <c r="S4206" i="9"/>
  <c r="S4210" i="9"/>
  <c r="T4210" i="9"/>
  <c r="S4214" i="9"/>
  <c r="T4214" i="9"/>
  <c r="S4218" i="9"/>
  <c r="T4218" i="9"/>
  <c r="T4222" i="9"/>
  <c r="S4222" i="9"/>
  <c r="T4226" i="9"/>
  <c r="S4226" i="9"/>
  <c r="S4230" i="9"/>
  <c r="T4230" i="9"/>
  <c r="S4234" i="9"/>
  <c r="T4234" i="9"/>
  <c r="S4238" i="9"/>
  <c r="T4238" i="9"/>
  <c r="T4242" i="9"/>
  <c r="S4242" i="9"/>
  <c r="S4246" i="9"/>
  <c r="T4246" i="9"/>
  <c r="S4250" i="9"/>
  <c r="T4250" i="9"/>
  <c r="T4254" i="9"/>
  <c r="S4254" i="9"/>
  <c r="T4258" i="9"/>
  <c r="S4258" i="9"/>
  <c r="S4262" i="9"/>
  <c r="T4262" i="9"/>
  <c r="S4266" i="9"/>
  <c r="T4266" i="9"/>
  <c r="T4270" i="9"/>
  <c r="S4270" i="9"/>
  <c r="T4274" i="9"/>
  <c r="S4274" i="9"/>
  <c r="S4278" i="9"/>
  <c r="T4278" i="9"/>
  <c r="S4282" i="9"/>
  <c r="T4282" i="9"/>
  <c r="S4286" i="9"/>
  <c r="T4286" i="9"/>
  <c r="S4290" i="9"/>
  <c r="T4290" i="9"/>
  <c r="T4294" i="9"/>
  <c r="S4294" i="9"/>
  <c r="S4298" i="9"/>
  <c r="T4298" i="9"/>
  <c r="T4302" i="9"/>
  <c r="S4302" i="9"/>
  <c r="S4306" i="9"/>
  <c r="T4306" i="9"/>
  <c r="S4310" i="9"/>
  <c r="T4310" i="9"/>
  <c r="S4314" i="9"/>
  <c r="T4314" i="9"/>
  <c r="S4318" i="9"/>
  <c r="T4318" i="9"/>
  <c r="S4322" i="9"/>
  <c r="T4322" i="9"/>
  <c r="S4326" i="9"/>
  <c r="T4326" i="9"/>
  <c r="S4330" i="9"/>
  <c r="T4330" i="9"/>
  <c r="S4334" i="9"/>
  <c r="T4334" i="9"/>
  <c r="S4338" i="9"/>
  <c r="T4338" i="9"/>
  <c r="T4342" i="9"/>
  <c r="S4342" i="9"/>
  <c r="S4346" i="9"/>
  <c r="T4346" i="9"/>
  <c r="S4350" i="9"/>
  <c r="T4350" i="9"/>
  <c r="S4354" i="9"/>
  <c r="T4354" i="9"/>
  <c r="S4358" i="9"/>
  <c r="T4358" i="9"/>
  <c r="S4362" i="9"/>
  <c r="T4362" i="9"/>
  <c r="S4366" i="9"/>
  <c r="T4366" i="9"/>
  <c r="S4370" i="9"/>
  <c r="T4370" i="9"/>
  <c r="S4374" i="9"/>
  <c r="T4374" i="9"/>
  <c r="S4378" i="9"/>
  <c r="T4378" i="9"/>
  <c r="S4382" i="9"/>
  <c r="T4382" i="9"/>
  <c r="S4386" i="9"/>
  <c r="T4386" i="9"/>
  <c r="S4390" i="9"/>
  <c r="T4390" i="9"/>
  <c r="S4394" i="9"/>
  <c r="T4394" i="9"/>
  <c r="S4398" i="9"/>
  <c r="T4398" i="9"/>
  <c r="S4402" i="9"/>
  <c r="T4402" i="9"/>
  <c r="S4406" i="9"/>
  <c r="T4406" i="9"/>
  <c r="S4410" i="9"/>
  <c r="T4410" i="9"/>
  <c r="S4414" i="9"/>
  <c r="T4414" i="9"/>
  <c r="S4418" i="9"/>
  <c r="T4418" i="9"/>
  <c r="S4422" i="9"/>
  <c r="T4422" i="9"/>
  <c r="S4426" i="9"/>
  <c r="T4426" i="9"/>
  <c r="S4430" i="9"/>
  <c r="T4430" i="9"/>
  <c r="S4434" i="9"/>
  <c r="T4434" i="9"/>
  <c r="S4438" i="9"/>
  <c r="T4438" i="9"/>
  <c r="S4442" i="9"/>
  <c r="T4442" i="9"/>
  <c r="S4446" i="9"/>
  <c r="T4446" i="9"/>
  <c r="S4450" i="9"/>
  <c r="T4450" i="9"/>
  <c r="S4454" i="9"/>
  <c r="T4454" i="9"/>
  <c r="S4458" i="9"/>
  <c r="T4458" i="9"/>
  <c r="S4462" i="9"/>
  <c r="T4462" i="9"/>
  <c r="S4466" i="9"/>
  <c r="T4466" i="9"/>
  <c r="S4470" i="9"/>
  <c r="T4470" i="9"/>
  <c r="S4474" i="9"/>
  <c r="T4474" i="9"/>
  <c r="S4478" i="9"/>
  <c r="T4478" i="9"/>
  <c r="S4482" i="9"/>
  <c r="T4482" i="9"/>
  <c r="S4486" i="9"/>
  <c r="T4486" i="9"/>
  <c r="S4490" i="9"/>
  <c r="U4490" i="9" s="1"/>
  <c r="T4490" i="9"/>
  <c r="S4494" i="9"/>
  <c r="T4494" i="9"/>
  <c r="S4498" i="9"/>
  <c r="T4498" i="9"/>
  <c r="S4502" i="9"/>
  <c r="T4502" i="9"/>
  <c r="S4506" i="9"/>
  <c r="T4506" i="9"/>
  <c r="S4510" i="9"/>
  <c r="T4510" i="9"/>
  <c r="S4514" i="9"/>
  <c r="U4514" i="9" s="1"/>
  <c r="T4514" i="9"/>
  <c r="S4518" i="9"/>
  <c r="T4518" i="9"/>
  <c r="S4522" i="9"/>
  <c r="T4522" i="9"/>
  <c r="S4526" i="9"/>
  <c r="T4526" i="9"/>
  <c r="S4530" i="9"/>
  <c r="T4530" i="9"/>
  <c r="S4534" i="9"/>
  <c r="T4534" i="9"/>
  <c r="S4538" i="9"/>
  <c r="U4538" i="9" s="1"/>
  <c r="T4538" i="9"/>
  <c r="S4542" i="9"/>
  <c r="T4542" i="9"/>
  <c r="S4546" i="9"/>
  <c r="T4546" i="9"/>
  <c r="S4550" i="9"/>
  <c r="T4550" i="9"/>
  <c r="S4554" i="9"/>
  <c r="T4554" i="9"/>
  <c r="S4558" i="9"/>
  <c r="T4558" i="9"/>
  <c r="S4562" i="9"/>
  <c r="U4562" i="9" s="1"/>
  <c r="T4562" i="9"/>
  <c r="S4566" i="9"/>
  <c r="T4566" i="9"/>
  <c r="S4570" i="9"/>
  <c r="T4570" i="9"/>
  <c r="S4574" i="9"/>
  <c r="T4574" i="9"/>
  <c r="S4578" i="9"/>
  <c r="T4578" i="9"/>
  <c r="S4582" i="9"/>
  <c r="T4582" i="9"/>
  <c r="S4586" i="9"/>
  <c r="U4586" i="9" s="1"/>
  <c r="T4586" i="9"/>
  <c r="S4590" i="9"/>
  <c r="T4590" i="9"/>
  <c r="S4594" i="9"/>
  <c r="T4594" i="9"/>
  <c r="S4598" i="9"/>
  <c r="T4598" i="9"/>
  <c r="S4602" i="9"/>
  <c r="T4602" i="9"/>
  <c r="S4606" i="9"/>
  <c r="T4606" i="9"/>
  <c r="S4610" i="9"/>
  <c r="U4610" i="9" s="1"/>
  <c r="T4610" i="9"/>
  <c r="S4614" i="9"/>
  <c r="T4614" i="9"/>
  <c r="S4618" i="9"/>
  <c r="T4618" i="9"/>
  <c r="S4622" i="9"/>
  <c r="T4622" i="9"/>
  <c r="S4626" i="9"/>
  <c r="T4626" i="9"/>
  <c r="S4630" i="9"/>
  <c r="T4630" i="9"/>
  <c r="S4634" i="9"/>
  <c r="U4634" i="9" s="1"/>
  <c r="T4634" i="9"/>
  <c r="S4638" i="9"/>
  <c r="T4638" i="9"/>
  <c r="S4642" i="9"/>
  <c r="T4642" i="9"/>
  <c r="S4646" i="9"/>
  <c r="T4646" i="9"/>
  <c r="S4650" i="9"/>
  <c r="T4650" i="9"/>
  <c r="S4654" i="9"/>
  <c r="T4654" i="9"/>
  <c r="S4658" i="9"/>
  <c r="U4658" i="9" s="1"/>
  <c r="T4658" i="9"/>
  <c r="S4662" i="9"/>
  <c r="T4662" i="9"/>
  <c r="S4666" i="9"/>
  <c r="T4666" i="9"/>
  <c r="S4670" i="9"/>
  <c r="T4670" i="9"/>
  <c r="S4674" i="9"/>
  <c r="T4674" i="9"/>
  <c r="S4678" i="9"/>
  <c r="T4678" i="9"/>
  <c r="S4682" i="9"/>
  <c r="U4682" i="9" s="1"/>
  <c r="T4682" i="9"/>
  <c r="S4686" i="9"/>
  <c r="T4686" i="9"/>
  <c r="S4690" i="9"/>
  <c r="T4690" i="9"/>
  <c r="S4694" i="9"/>
  <c r="T4694" i="9"/>
  <c r="S4698" i="9"/>
  <c r="T4698" i="9"/>
  <c r="S4702" i="9"/>
  <c r="T4702" i="9"/>
  <c r="S4706" i="9"/>
  <c r="U4706" i="9" s="1"/>
  <c r="T4706" i="9"/>
  <c r="S4710" i="9"/>
  <c r="T4710" i="9"/>
  <c r="S4714" i="9"/>
  <c r="T4714" i="9"/>
  <c r="S4718" i="9"/>
  <c r="T4718" i="9"/>
  <c r="S4722" i="9"/>
  <c r="T4722" i="9"/>
  <c r="S4726" i="9"/>
  <c r="T4726" i="9"/>
  <c r="S4730" i="9"/>
  <c r="U4730" i="9" s="1"/>
  <c r="T4730" i="9"/>
  <c r="S4734" i="9"/>
  <c r="T4734" i="9"/>
  <c r="S4738" i="9"/>
  <c r="T4738" i="9"/>
  <c r="S4742" i="9"/>
  <c r="T4742" i="9"/>
  <c r="S4746" i="9"/>
  <c r="T4746" i="9"/>
  <c r="S4750" i="9"/>
  <c r="T4750" i="9"/>
  <c r="S4754" i="9"/>
  <c r="U4754" i="9" s="1"/>
  <c r="T4754" i="9"/>
  <c r="S4758" i="9"/>
  <c r="T4758" i="9"/>
  <c r="S4762" i="9"/>
  <c r="T4762" i="9"/>
  <c r="S4766" i="9"/>
  <c r="T4766" i="9"/>
  <c r="S4770" i="9"/>
  <c r="T4770" i="9"/>
  <c r="S4774" i="9"/>
  <c r="T4774" i="9"/>
  <c r="S4778" i="9"/>
  <c r="U4778" i="9" s="1"/>
  <c r="T4778" i="9"/>
  <c r="S4782" i="9"/>
  <c r="T4782" i="9"/>
  <c r="S4786" i="9"/>
  <c r="T4786" i="9"/>
  <c r="S4790" i="9"/>
  <c r="T4790" i="9"/>
  <c r="S4794" i="9"/>
  <c r="T4794" i="9"/>
  <c r="S4798" i="9"/>
  <c r="T4798" i="9"/>
  <c r="S4802" i="9"/>
  <c r="U4802" i="9" s="1"/>
  <c r="T4802" i="9"/>
  <c r="S4806" i="9"/>
  <c r="T4806" i="9"/>
  <c r="S4810" i="9"/>
  <c r="T4810" i="9"/>
  <c r="S4814" i="9"/>
  <c r="T4814" i="9"/>
  <c r="S4818" i="9"/>
  <c r="T4818" i="9"/>
  <c r="S4822" i="9"/>
  <c r="T4822" i="9"/>
  <c r="S4826" i="9"/>
  <c r="U4826" i="9" s="1"/>
  <c r="T4826" i="9"/>
  <c r="S4830" i="9"/>
  <c r="T4830" i="9"/>
  <c r="S4834" i="9"/>
  <c r="T4834" i="9"/>
  <c r="S4838" i="9"/>
  <c r="T4838" i="9"/>
  <c r="S4842" i="9"/>
  <c r="T4842" i="9"/>
  <c r="S4846" i="9"/>
  <c r="T4846" i="9"/>
  <c r="S4850" i="9"/>
  <c r="U4850" i="9" s="1"/>
  <c r="T4850" i="9"/>
  <c r="S4854" i="9"/>
  <c r="T4854" i="9"/>
  <c r="S4858" i="9"/>
  <c r="T4858" i="9"/>
  <c r="S4862" i="9"/>
  <c r="T4862" i="9"/>
  <c r="S4866" i="9"/>
  <c r="T4866" i="9"/>
  <c r="S4870" i="9"/>
  <c r="T4870" i="9"/>
  <c r="S4874" i="9"/>
  <c r="U4874" i="9" s="1"/>
  <c r="T4874" i="9"/>
  <c r="S4878" i="9"/>
  <c r="T4878" i="9"/>
  <c r="S4882" i="9"/>
  <c r="T4882" i="9"/>
  <c r="S4886" i="9"/>
  <c r="T4886" i="9"/>
  <c r="S4890" i="9"/>
  <c r="T4890" i="9"/>
  <c r="S4894" i="9"/>
  <c r="T4894" i="9"/>
  <c r="S4898" i="9"/>
  <c r="U4898" i="9" s="1"/>
  <c r="T4898" i="9"/>
  <c r="S4902" i="9"/>
  <c r="T4902" i="9"/>
  <c r="S4906" i="9"/>
  <c r="T4906" i="9"/>
  <c r="S4910" i="9"/>
  <c r="T4910" i="9"/>
  <c r="S4914" i="9"/>
  <c r="T4914" i="9"/>
  <c r="S4918" i="9"/>
  <c r="T4918" i="9"/>
  <c r="S4922" i="9"/>
  <c r="U4922" i="9" s="1"/>
  <c r="T4922" i="9"/>
  <c r="S4926" i="9"/>
  <c r="T4926" i="9"/>
  <c r="S4930" i="9"/>
  <c r="T4930" i="9"/>
  <c r="S4934" i="9"/>
  <c r="T4934" i="9"/>
  <c r="S4938" i="9"/>
  <c r="T4938" i="9"/>
  <c r="S4942" i="9"/>
  <c r="T4942" i="9"/>
  <c r="S4946" i="9"/>
  <c r="U4946" i="9" s="1"/>
  <c r="T4946" i="9"/>
  <c r="S4950" i="9"/>
  <c r="T4950" i="9"/>
  <c r="S4954" i="9"/>
  <c r="T4954" i="9"/>
  <c r="S4958" i="9"/>
  <c r="T4958" i="9"/>
  <c r="S4962" i="9"/>
  <c r="T4962" i="9"/>
  <c r="S4966" i="9"/>
  <c r="T4966" i="9"/>
  <c r="S4970" i="9"/>
  <c r="U4970" i="9" s="1"/>
  <c r="T4970" i="9"/>
  <c r="S4974" i="9"/>
  <c r="T4974" i="9"/>
  <c r="S4978" i="9"/>
  <c r="T4978" i="9"/>
  <c r="S4982" i="9"/>
  <c r="T4982" i="9"/>
  <c r="S4986" i="9"/>
  <c r="T4986" i="9"/>
  <c r="S4990" i="9"/>
  <c r="T4990" i="9"/>
  <c r="S4994" i="9"/>
  <c r="U4994" i="9" s="1"/>
  <c r="T4994" i="9"/>
  <c r="S4998" i="9"/>
  <c r="T4998" i="9"/>
  <c r="S5002" i="9"/>
  <c r="T5002" i="9"/>
  <c r="S5006" i="9"/>
  <c r="T5006" i="9"/>
  <c r="S5010" i="9"/>
  <c r="T5010" i="9"/>
  <c r="S5014" i="9"/>
  <c r="T5014" i="9"/>
  <c r="S5018" i="9"/>
  <c r="U5018" i="9" s="1"/>
  <c r="T5018" i="9"/>
  <c r="S5022" i="9"/>
  <c r="T5022" i="9"/>
  <c r="S5026" i="9"/>
  <c r="T5026" i="9"/>
  <c r="S5030" i="9"/>
  <c r="T5030" i="9"/>
  <c r="S5034" i="9"/>
  <c r="T5034" i="9"/>
  <c r="S5038" i="9"/>
  <c r="T5038" i="9"/>
  <c r="S5042" i="9"/>
  <c r="U5042" i="9" s="1"/>
  <c r="T5042" i="9"/>
  <c r="S5046" i="9"/>
  <c r="T5046" i="9"/>
  <c r="S5050" i="9"/>
  <c r="T5050" i="9"/>
  <c r="S5054" i="9"/>
  <c r="T5054" i="9"/>
  <c r="S5058" i="9"/>
  <c r="T5058" i="9"/>
  <c r="S5062" i="9"/>
  <c r="T5062" i="9"/>
  <c r="S5066" i="9"/>
  <c r="U5066" i="9" s="1"/>
  <c r="T5066" i="9"/>
  <c r="S5070" i="9"/>
  <c r="T5070" i="9"/>
  <c r="S5074" i="9"/>
  <c r="T5074" i="9"/>
  <c r="S5078" i="9"/>
  <c r="T5078" i="9"/>
  <c r="S5082" i="9"/>
  <c r="T5082" i="9"/>
  <c r="S5086" i="9"/>
  <c r="T5086" i="9"/>
  <c r="S5090" i="9"/>
  <c r="U5090" i="9" s="1"/>
  <c r="T5090" i="9"/>
  <c r="S5094" i="9"/>
  <c r="T5094" i="9"/>
  <c r="S5098" i="9"/>
  <c r="T5098" i="9"/>
  <c r="S5102" i="9"/>
  <c r="T5102" i="9"/>
  <c r="S5106" i="9"/>
  <c r="T5106" i="9"/>
  <c r="S5110" i="9"/>
  <c r="T5110" i="9"/>
  <c r="S5114" i="9"/>
  <c r="U5114" i="9" s="1"/>
  <c r="T5114" i="9"/>
  <c r="S5118" i="9"/>
  <c r="T5118" i="9"/>
  <c r="S5122" i="9"/>
  <c r="T5122" i="9"/>
  <c r="S5126" i="9"/>
  <c r="T5126" i="9"/>
  <c r="S5130" i="9"/>
  <c r="T5130" i="9"/>
  <c r="S5134" i="9"/>
  <c r="T5134" i="9"/>
  <c r="S5138" i="9"/>
  <c r="T5138" i="9"/>
  <c r="R11" i="9"/>
  <c r="U11" i="9" s="1"/>
  <c r="R7" i="9"/>
  <c r="R15" i="9"/>
  <c r="U15" i="9" s="1"/>
  <c r="R1437" i="9"/>
  <c r="R1440" i="9"/>
  <c r="R1445" i="9"/>
  <c r="R1448" i="9"/>
  <c r="R1453" i="9"/>
  <c r="U1453" i="9" s="1"/>
  <c r="R1461" i="9"/>
  <c r="U1461" i="9" s="1"/>
  <c r="R1464" i="9"/>
  <c r="R1469" i="9"/>
  <c r="R1472" i="9"/>
  <c r="R1477" i="9"/>
  <c r="U1477" i="9" s="1"/>
  <c r="R1480" i="9"/>
  <c r="R1485" i="9"/>
  <c r="R1493" i="9"/>
  <c r="R1496" i="9"/>
  <c r="R1501" i="9"/>
  <c r="U1501" i="9" s="1"/>
  <c r="R1504" i="9"/>
  <c r="U1504" i="9" s="1"/>
  <c r="R1509" i="9"/>
  <c r="U1509" i="9" s="1"/>
  <c r="R1512" i="9"/>
  <c r="R1517" i="9"/>
  <c r="R1525" i="9"/>
  <c r="U1525" i="9" s="1"/>
  <c r="R1528" i="9"/>
  <c r="U1528" i="9" s="1"/>
  <c r="R1533" i="9"/>
  <c r="R1536" i="9"/>
  <c r="R1541" i="9"/>
  <c r="R1544" i="9"/>
  <c r="R1549" i="9"/>
  <c r="R1557" i="9"/>
  <c r="U1557" i="9" s="1"/>
  <c r="R1565" i="9"/>
  <c r="R1568" i="9"/>
  <c r="R1573" i="9"/>
  <c r="U1573" i="9" s="1"/>
  <c r="R1576" i="9"/>
  <c r="U1576" i="9" s="1"/>
  <c r="R1581" i="9"/>
  <c r="R1589" i="9"/>
  <c r="R1592" i="9"/>
  <c r="R1597" i="9"/>
  <c r="R1600" i="9"/>
  <c r="U1600" i="9" s="1"/>
  <c r="R1605" i="9"/>
  <c r="U1605" i="9" s="1"/>
  <c r="R1608" i="9"/>
  <c r="R1613" i="9"/>
  <c r="R1621" i="9"/>
  <c r="U1621" i="9" s="1"/>
  <c r="R1624" i="9"/>
  <c r="R1629" i="9"/>
  <c r="R1632" i="9"/>
  <c r="R1637" i="9"/>
  <c r="R1640" i="9"/>
  <c r="R1645" i="9"/>
  <c r="R1653" i="9"/>
  <c r="U1653" i="9" s="1"/>
  <c r="R1656" i="9"/>
  <c r="R1661" i="9"/>
  <c r="R1664" i="9"/>
  <c r="R1669" i="9"/>
  <c r="U1669" i="9" s="1"/>
  <c r="R1677" i="9"/>
  <c r="R1685" i="9"/>
  <c r="R1688" i="9"/>
  <c r="R1693" i="9"/>
  <c r="U1693" i="9" s="1"/>
  <c r="R1696" i="9"/>
  <c r="U1696" i="9" s="1"/>
  <c r="R1701" i="9"/>
  <c r="U1701" i="9" s="1"/>
  <c r="R1704" i="9"/>
  <c r="R1709" i="9"/>
  <c r="R1717" i="9"/>
  <c r="U1717" i="9" s="1"/>
  <c r="R1725" i="9"/>
  <c r="U1725" i="9" s="1"/>
  <c r="R1728" i="9"/>
  <c r="R1733" i="9"/>
  <c r="R1736" i="9"/>
  <c r="R1741" i="9"/>
  <c r="R1749" i="9"/>
  <c r="U1749" i="9" s="1"/>
  <c r="R1752" i="9"/>
  <c r="R1757" i="9"/>
  <c r="R1760" i="9"/>
  <c r="R1765" i="9"/>
  <c r="U1765" i="9" s="1"/>
  <c r="R1768" i="9"/>
  <c r="U1768" i="9" s="1"/>
  <c r="R1773" i="9"/>
  <c r="R1781" i="9"/>
  <c r="R1784" i="9"/>
  <c r="R1789" i="9"/>
  <c r="R1792" i="9"/>
  <c r="U1792" i="9" s="1"/>
  <c r="R1797" i="9"/>
  <c r="U1797" i="9" s="1"/>
  <c r="R1800" i="9"/>
  <c r="R1805" i="9"/>
  <c r="R1813" i="9"/>
  <c r="U1813" i="9" s="1"/>
  <c r="R1816" i="9"/>
  <c r="R1821" i="9"/>
  <c r="R1824" i="9"/>
  <c r="R1829" i="9"/>
  <c r="R1832" i="9"/>
  <c r="R1837" i="9"/>
  <c r="R1845" i="9"/>
  <c r="U1845" i="9" s="1"/>
  <c r="R1848" i="9"/>
  <c r="R1853" i="9"/>
  <c r="R1856" i="9"/>
  <c r="R1861" i="9"/>
  <c r="U1861" i="9" s="1"/>
  <c r="R1864" i="9"/>
  <c r="R1869" i="9"/>
  <c r="U1869" i="9" s="1"/>
  <c r="R1877" i="9"/>
  <c r="R1880" i="9"/>
  <c r="R1885" i="9"/>
  <c r="R1888" i="9"/>
  <c r="R1893" i="9"/>
  <c r="U1893" i="9" s="1"/>
  <c r="R1896" i="9"/>
  <c r="R1901" i="9"/>
  <c r="R1909" i="9"/>
  <c r="U1909" i="9" s="1"/>
  <c r="R1912" i="9"/>
  <c r="R1917" i="9"/>
  <c r="U1917" i="9" s="1"/>
  <c r="R1920" i="9"/>
  <c r="R1923" i="9"/>
  <c r="R1929" i="9"/>
  <c r="R1945" i="9"/>
  <c r="R1955" i="9"/>
  <c r="U1955" i="9" s="1"/>
  <c r="R1961" i="9"/>
  <c r="U1961" i="9" s="1"/>
  <c r="R1977" i="9"/>
  <c r="R1993" i="9"/>
  <c r="R2003" i="9"/>
  <c r="U2003" i="9" s="1"/>
  <c r="R2009" i="9"/>
  <c r="R2019" i="9"/>
  <c r="R2025" i="9"/>
  <c r="R2041" i="9"/>
  <c r="R2051" i="9"/>
  <c r="U2051" i="9" s="1"/>
  <c r="R2057" i="9"/>
  <c r="R2067" i="9"/>
  <c r="R2073" i="9"/>
  <c r="R2083" i="9"/>
  <c r="U2083" i="9" s="1"/>
  <c r="R2089" i="9"/>
  <c r="R2105" i="9"/>
  <c r="R2115" i="9"/>
  <c r="R2121" i="9"/>
  <c r="R2131" i="9"/>
  <c r="U2131" i="9" s="1"/>
  <c r="R2137" i="9"/>
  <c r="R2147" i="9"/>
  <c r="U2147" i="9" s="1"/>
  <c r="R2153" i="9"/>
  <c r="R2169" i="9"/>
  <c r="R2179" i="9"/>
  <c r="U2179" i="9" s="1"/>
  <c r="R2185" i="9"/>
  <c r="R2195" i="9"/>
  <c r="U2195" i="9" s="1"/>
  <c r="R2201" i="9"/>
  <c r="R2211" i="9"/>
  <c r="R2217" i="9"/>
  <c r="R2233" i="9"/>
  <c r="R2243" i="9"/>
  <c r="U2243" i="9" s="1"/>
  <c r="R2249" i="9"/>
  <c r="R2259" i="9"/>
  <c r="R2265" i="9"/>
  <c r="R2275" i="9"/>
  <c r="U2275" i="9" s="1"/>
  <c r="R2281" i="9"/>
  <c r="R2297" i="9"/>
  <c r="R2307" i="9"/>
  <c r="R2313" i="9"/>
  <c r="R2323" i="9"/>
  <c r="U2323" i="9" s="1"/>
  <c r="R2329" i="9"/>
  <c r="R2339" i="9"/>
  <c r="U2339" i="9" s="1"/>
  <c r="R2345" i="9"/>
  <c r="R2361" i="9"/>
  <c r="R2371" i="9"/>
  <c r="U2371" i="9" s="1"/>
  <c r="R2377" i="9"/>
  <c r="R2387" i="9"/>
  <c r="U2387" i="9" s="1"/>
  <c r="R2393" i="9"/>
  <c r="R2409" i="9"/>
  <c r="R2425" i="9"/>
  <c r="R2435" i="9"/>
  <c r="U2435" i="9" s="1"/>
  <c r="R2441" i="9"/>
  <c r="U2441" i="9" s="1"/>
  <c r="R2451" i="9"/>
  <c r="R2457" i="9"/>
  <c r="R2467" i="9"/>
  <c r="U2467" i="9" s="1"/>
  <c r="R2473" i="9"/>
  <c r="R2489" i="9"/>
  <c r="R2499" i="9"/>
  <c r="R2505" i="9"/>
  <c r="R2521" i="9"/>
  <c r="R2531" i="9"/>
  <c r="U2531" i="9" s="1"/>
  <c r="R2537" i="9"/>
  <c r="R2553" i="9"/>
  <c r="R2563" i="9"/>
  <c r="U2563" i="9" s="1"/>
  <c r="R2569" i="9"/>
  <c r="R2579" i="9"/>
  <c r="U2579" i="9" s="1"/>
  <c r="R2585" i="9"/>
  <c r="R2595" i="9"/>
  <c r="R2601" i="9"/>
  <c r="R2617" i="9"/>
  <c r="R2627" i="9"/>
  <c r="U2627" i="9" s="1"/>
  <c r="R2633" i="9"/>
  <c r="R2643" i="9"/>
  <c r="R6" i="9"/>
  <c r="R10" i="9"/>
  <c r="R14" i="9"/>
  <c r="R17" i="9"/>
  <c r="R19" i="9"/>
  <c r="U19" i="9" s="1"/>
  <c r="R21" i="9"/>
  <c r="U21" i="9" s="1"/>
  <c r="R23" i="9"/>
  <c r="R25" i="9"/>
  <c r="R27" i="9"/>
  <c r="R29" i="9"/>
  <c r="R31" i="9"/>
  <c r="R33" i="9"/>
  <c r="R35" i="9"/>
  <c r="U35" i="9" s="1"/>
  <c r="R37" i="9"/>
  <c r="U37" i="9" s="1"/>
  <c r="R39" i="9"/>
  <c r="R41" i="9"/>
  <c r="R43" i="9"/>
  <c r="U43" i="9" s="1"/>
  <c r="R45" i="9"/>
  <c r="U45" i="9" s="1"/>
  <c r="R47" i="9"/>
  <c r="U47" i="9" s="1"/>
  <c r="R49" i="9"/>
  <c r="R51" i="9"/>
  <c r="R53" i="9"/>
  <c r="R55" i="9"/>
  <c r="R57" i="9"/>
  <c r="R59" i="9"/>
  <c r="U59" i="9" s="1"/>
  <c r="R61" i="9"/>
  <c r="U61" i="9" s="1"/>
  <c r="R63" i="9"/>
  <c r="U63" i="9" s="1"/>
  <c r="R65" i="9"/>
  <c r="R67" i="9"/>
  <c r="U67" i="9" s="1"/>
  <c r="R69" i="9"/>
  <c r="U69" i="9" s="1"/>
  <c r="R71" i="9"/>
  <c r="R73" i="9"/>
  <c r="R75" i="9"/>
  <c r="R77" i="9"/>
  <c r="R79" i="9"/>
  <c r="R81" i="9"/>
  <c r="R83" i="9"/>
  <c r="U83" i="9" s="1"/>
  <c r="R85" i="9"/>
  <c r="U85" i="9" s="1"/>
  <c r="R87" i="9"/>
  <c r="R89" i="9"/>
  <c r="R91" i="9"/>
  <c r="U91" i="9" s="1"/>
  <c r="R93" i="9"/>
  <c r="U93" i="9" s="1"/>
  <c r="R95" i="9"/>
  <c r="U95" i="9" s="1"/>
  <c r="R97" i="9"/>
  <c r="R99" i="9"/>
  <c r="R101" i="9"/>
  <c r="R103" i="9"/>
  <c r="R105" i="9"/>
  <c r="R107" i="9"/>
  <c r="U107" i="9" s="1"/>
  <c r="R109" i="9"/>
  <c r="U109" i="9" s="1"/>
  <c r="R111" i="9"/>
  <c r="U111" i="9" s="1"/>
  <c r="R113" i="9"/>
  <c r="R115" i="9"/>
  <c r="U115" i="9" s="1"/>
  <c r="R117" i="9"/>
  <c r="U117" i="9" s="1"/>
  <c r="R119" i="9"/>
  <c r="R121" i="9"/>
  <c r="R123" i="9"/>
  <c r="R125" i="9"/>
  <c r="R127" i="9"/>
  <c r="R129" i="9"/>
  <c r="R131" i="9"/>
  <c r="U131" i="9" s="1"/>
  <c r="R133" i="9"/>
  <c r="U133" i="9" s="1"/>
  <c r="R135" i="9"/>
  <c r="R137" i="9"/>
  <c r="R139" i="9"/>
  <c r="U139" i="9" s="1"/>
  <c r="R141" i="9"/>
  <c r="U141" i="9" s="1"/>
  <c r="R143" i="9"/>
  <c r="U143" i="9" s="1"/>
  <c r="R145" i="9"/>
  <c r="R147" i="9"/>
  <c r="R149" i="9"/>
  <c r="R151" i="9"/>
  <c r="R153" i="9"/>
  <c r="R155" i="9"/>
  <c r="U155" i="9" s="1"/>
  <c r="R157" i="9"/>
  <c r="U157" i="9" s="1"/>
  <c r="R159" i="9"/>
  <c r="U159" i="9" s="1"/>
  <c r="R161" i="9"/>
  <c r="R163" i="9"/>
  <c r="U163" i="9" s="1"/>
  <c r="R165" i="9"/>
  <c r="U165" i="9" s="1"/>
  <c r="R167" i="9"/>
  <c r="R169" i="9"/>
  <c r="R171" i="9"/>
  <c r="R173" i="9"/>
  <c r="R175" i="9"/>
  <c r="R177" i="9"/>
  <c r="R179" i="9"/>
  <c r="U179" i="9" s="1"/>
  <c r="R181" i="9"/>
  <c r="U181" i="9" s="1"/>
  <c r="R183" i="9"/>
  <c r="R185" i="9"/>
  <c r="R187" i="9"/>
  <c r="U187" i="9" s="1"/>
  <c r="R189" i="9"/>
  <c r="U189" i="9" s="1"/>
  <c r="R191" i="9"/>
  <c r="U191" i="9" s="1"/>
  <c r="R193" i="9"/>
  <c r="R195" i="9"/>
  <c r="R197" i="9"/>
  <c r="R199" i="9"/>
  <c r="R201" i="9"/>
  <c r="R203" i="9"/>
  <c r="U203" i="9" s="1"/>
  <c r="R205" i="9"/>
  <c r="U205" i="9" s="1"/>
  <c r="R207" i="9"/>
  <c r="U207" i="9" s="1"/>
  <c r="R209" i="9"/>
  <c r="R211" i="9"/>
  <c r="U211" i="9" s="1"/>
  <c r="R213" i="9"/>
  <c r="U213" i="9" s="1"/>
  <c r="R215" i="9"/>
  <c r="R217" i="9"/>
  <c r="R219" i="9"/>
  <c r="R221" i="9"/>
  <c r="R223" i="9"/>
  <c r="R225" i="9"/>
  <c r="R227" i="9"/>
  <c r="U227" i="9" s="1"/>
  <c r="R229" i="9"/>
  <c r="U229" i="9" s="1"/>
  <c r="R231" i="9"/>
  <c r="R233" i="9"/>
  <c r="R235" i="9"/>
  <c r="U235" i="9" s="1"/>
  <c r="R237" i="9"/>
  <c r="U237" i="9" s="1"/>
  <c r="R239" i="9"/>
  <c r="U239" i="9" s="1"/>
  <c r="R241" i="9"/>
  <c r="R243" i="9"/>
  <c r="R245" i="9"/>
  <c r="R247" i="9"/>
  <c r="R249" i="9"/>
  <c r="R251" i="9"/>
  <c r="U251" i="9" s="1"/>
  <c r="R253" i="9"/>
  <c r="U253" i="9" s="1"/>
  <c r="R255" i="9"/>
  <c r="U255" i="9" s="1"/>
  <c r="R257" i="9"/>
  <c r="R259" i="9"/>
  <c r="U259" i="9" s="1"/>
  <c r="R261" i="9"/>
  <c r="U261" i="9" s="1"/>
  <c r="R263" i="9"/>
  <c r="R265" i="9"/>
  <c r="R267" i="9"/>
  <c r="R269" i="9"/>
  <c r="R271" i="9"/>
  <c r="R273" i="9"/>
  <c r="R275" i="9"/>
  <c r="U275" i="9" s="1"/>
  <c r="R277" i="9"/>
  <c r="U277" i="9" s="1"/>
  <c r="R279" i="9"/>
  <c r="R281" i="9"/>
  <c r="R283" i="9"/>
  <c r="U283" i="9" s="1"/>
  <c r="R285" i="9"/>
  <c r="U285" i="9" s="1"/>
  <c r="R287" i="9"/>
  <c r="U287" i="9" s="1"/>
  <c r="R289" i="9"/>
  <c r="R291" i="9"/>
  <c r="R293" i="9"/>
  <c r="R295" i="9"/>
  <c r="R297" i="9"/>
  <c r="R299" i="9"/>
  <c r="U299" i="9" s="1"/>
  <c r="R301" i="9"/>
  <c r="U301" i="9" s="1"/>
  <c r="R303" i="9"/>
  <c r="U303" i="9" s="1"/>
  <c r="R305" i="9"/>
  <c r="R307" i="9"/>
  <c r="U307" i="9" s="1"/>
  <c r="R309" i="9"/>
  <c r="U309" i="9" s="1"/>
  <c r="R311" i="9"/>
  <c r="R313" i="9"/>
  <c r="R315" i="9"/>
  <c r="R317" i="9"/>
  <c r="R319" i="9"/>
  <c r="R321" i="9"/>
  <c r="R323" i="9"/>
  <c r="U323" i="9" s="1"/>
  <c r="R325" i="9"/>
  <c r="U325" i="9" s="1"/>
  <c r="R327" i="9"/>
  <c r="R329" i="9"/>
  <c r="R331" i="9"/>
  <c r="U331" i="9" s="1"/>
  <c r="R333" i="9"/>
  <c r="U333" i="9" s="1"/>
  <c r="R335" i="9"/>
  <c r="U335" i="9" s="1"/>
  <c r="R337" i="9"/>
  <c r="R339" i="9"/>
  <c r="R341" i="9"/>
  <c r="R343" i="9"/>
  <c r="R345" i="9"/>
  <c r="R347" i="9"/>
  <c r="U347" i="9" s="1"/>
  <c r="R349" i="9"/>
  <c r="U349" i="9" s="1"/>
  <c r="R351" i="9"/>
  <c r="U351" i="9" s="1"/>
  <c r="R353" i="9"/>
  <c r="R355" i="9"/>
  <c r="U355" i="9" s="1"/>
  <c r="R357" i="9"/>
  <c r="U357" i="9" s="1"/>
  <c r="R359" i="9"/>
  <c r="R361" i="9"/>
  <c r="R363" i="9"/>
  <c r="R365" i="9"/>
  <c r="R367" i="9"/>
  <c r="R369" i="9"/>
  <c r="R371" i="9"/>
  <c r="U371" i="9" s="1"/>
  <c r="R373" i="9"/>
  <c r="U373" i="9" s="1"/>
  <c r="R375" i="9"/>
  <c r="R377" i="9"/>
  <c r="R379" i="9"/>
  <c r="U379" i="9" s="1"/>
  <c r="R381" i="9"/>
  <c r="U381" i="9" s="1"/>
  <c r="R383" i="9"/>
  <c r="U383" i="9" s="1"/>
  <c r="R385" i="9"/>
  <c r="R387" i="9"/>
  <c r="R389" i="9"/>
  <c r="R391" i="9"/>
  <c r="R393" i="9"/>
  <c r="R395" i="9"/>
  <c r="U395" i="9" s="1"/>
  <c r="R397" i="9"/>
  <c r="R399" i="9"/>
  <c r="U399" i="9" s="1"/>
  <c r="R401" i="9"/>
  <c r="R403" i="9"/>
  <c r="U403" i="9" s="1"/>
  <c r="R405" i="9"/>
  <c r="U405" i="9" s="1"/>
  <c r="R407" i="9"/>
  <c r="R409" i="9"/>
  <c r="R411" i="9"/>
  <c r="R413" i="9"/>
  <c r="R415" i="9"/>
  <c r="R417" i="9"/>
  <c r="R419" i="9"/>
  <c r="U419" i="9" s="1"/>
  <c r="R421" i="9"/>
  <c r="U421" i="9" s="1"/>
  <c r="R423" i="9"/>
  <c r="R425" i="9"/>
  <c r="R427" i="9"/>
  <c r="U427" i="9" s="1"/>
  <c r="R429" i="9"/>
  <c r="R431" i="9"/>
  <c r="U431" i="9" s="1"/>
  <c r="R433" i="9"/>
  <c r="R435" i="9"/>
  <c r="R437" i="9"/>
  <c r="R439" i="9"/>
  <c r="R441" i="9"/>
  <c r="R443" i="9"/>
  <c r="U443" i="9" s="1"/>
  <c r="R445" i="9"/>
  <c r="R447" i="9"/>
  <c r="U447" i="9" s="1"/>
  <c r="R449" i="9"/>
  <c r="R451" i="9"/>
  <c r="U451" i="9" s="1"/>
  <c r="R453" i="9"/>
  <c r="U453" i="9" s="1"/>
  <c r="R455" i="9"/>
  <c r="R457" i="9"/>
  <c r="R459" i="9"/>
  <c r="R461" i="9"/>
  <c r="R463" i="9"/>
  <c r="R465" i="9"/>
  <c r="R467" i="9"/>
  <c r="U467" i="9" s="1"/>
  <c r="R469" i="9"/>
  <c r="U469" i="9" s="1"/>
  <c r="R471" i="9"/>
  <c r="R473" i="9"/>
  <c r="R475" i="9"/>
  <c r="U475" i="9" s="1"/>
  <c r="R477" i="9"/>
  <c r="R479" i="9"/>
  <c r="U479" i="9" s="1"/>
  <c r="R481" i="9"/>
  <c r="R483" i="9"/>
  <c r="R485" i="9"/>
  <c r="R487" i="9"/>
  <c r="R489" i="9"/>
  <c r="R491" i="9"/>
  <c r="U491" i="9" s="1"/>
  <c r="R493" i="9"/>
  <c r="R495" i="9"/>
  <c r="U495" i="9" s="1"/>
  <c r="R497" i="9"/>
  <c r="R499" i="9"/>
  <c r="U499" i="9" s="1"/>
  <c r="R501" i="9"/>
  <c r="U501" i="9" s="1"/>
  <c r="R503" i="9"/>
  <c r="R505" i="9"/>
  <c r="R507" i="9"/>
  <c r="R509" i="9"/>
  <c r="R511" i="9"/>
  <c r="R513" i="9"/>
  <c r="R515" i="9"/>
  <c r="U515" i="9" s="1"/>
  <c r="R517" i="9"/>
  <c r="U517" i="9" s="1"/>
  <c r="R519" i="9"/>
  <c r="R521" i="9"/>
  <c r="R523" i="9"/>
  <c r="U523" i="9" s="1"/>
  <c r="R525" i="9"/>
  <c r="R527" i="9"/>
  <c r="U527" i="9" s="1"/>
  <c r="R529" i="9"/>
  <c r="R531" i="9"/>
  <c r="R533" i="9"/>
  <c r="R535" i="9"/>
  <c r="R537" i="9"/>
  <c r="R539" i="9"/>
  <c r="U539" i="9" s="1"/>
  <c r="R541" i="9"/>
  <c r="R543" i="9"/>
  <c r="U543" i="9" s="1"/>
  <c r="R545" i="9"/>
  <c r="R547" i="9"/>
  <c r="U547" i="9" s="1"/>
  <c r="R549" i="9"/>
  <c r="U549" i="9" s="1"/>
  <c r="R551" i="9"/>
  <c r="R553" i="9"/>
  <c r="R555" i="9"/>
  <c r="R557" i="9"/>
  <c r="R559" i="9"/>
  <c r="R561" i="9"/>
  <c r="R563" i="9"/>
  <c r="U563" i="9" s="1"/>
  <c r="R565" i="9"/>
  <c r="U565" i="9" s="1"/>
  <c r="R567" i="9"/>
  <c r="R569" i="9"/>
  <c r="R571" i="9"/>
  <c r="U571" i="9" s="1"/>
  <c r="R573" i="9"/>
  <c r="R575" i="9"/>
  <c r="U575" i="9" s="1"/>
  <c r="R577" i="9"/>
  <c r="R579" i="9"/>
  <c r="R581" i="9"/>
  <c r="R583" i="9"/>
  <c r="R585" i="9"/>
  <c r="R587" i="9"/>
  <c r="U587" i="9" s="1"/>
  <c r="R589" i="9"/>
  <c r="R591" i="9"/>
  <c r="U591" i="9" s="1"/>
  <c r="R593" i="9"/>
  <c r="R595" i="9"/>
  <c r="U595" i="9" s="1"/>
  <c r="R597" i="9"/>
  <c r="U597" i="9" s="1"/>
  <c r="R599" i="9"/>
  <c r="R601" i="9"/>
  <c r="R603" i="9"/>
  <c r="R605" i="9"/>
  <c r="R607" i="9"/>
  <c r="R609" i="9"/>
  <c r="R611" i="9"/>
  <c r="U611" i="9" s="1"/>
  <c r="R613" i="9"/>
  <c r="U613" i="9" s="1"/>
  <c r="R615" i="9"/>
  <c r="R617" i="9"/>
  <c r="R619" i="9"/>
  <c r="U619" i="9" s="1"/>
  <c r="R621" i="9"/>
  <c r="R623" i="9"/>
  <c r="U623" i="9" s="1"/>
  <c r="R625" i="9"/>
  <c r="R627" i="9"/>
  <c r="R629" i="9"/>
  <c r="R631" i="9"/>
  <c r="R633" i="9"/>
  <c r="R635" i="9"/>
  <c r="U635" i="9" s="1"/>
  <c r="R637" i="9"/>
  <c r="R639" i="9"/>
  <c r="U639" i="9" s="1"/>
  <c r="R641" i="9"/>
  <c r="R643" i="9"/>
  <c r="U643" i="9" s="1"/>
  <c r="R645" i="9"/>
  <c r="U645" i="9" s="1"/>
  <c r="R647" i="9"/>
  <c r="R649" i="9"/>
  <c r="R651" i="9"/>
  <c r="R653" i="9"/>
  <c r="R655" i="9"/>
  <c r="R657" i="9"/>
  <c r="R659" i="9"/>
  <c r="U659" i="9" s="1"/>
  <c r="R661" i="9"/>
  <c r="U661" i="9" s="1"/>
  <c r="R663" i="9"/>
  <c r="R665" i="9"/>
  <c r="R667" i="9"/>
  <c r="U667" i="9" s="1"/>
  <c r="R669" i="9"/>
  <c r="R671" i="9"/>
  <c r="U671" i="9" s="1"/>
  <c r="R673" i="9"/>
  <c r="R675" i="9"/>
  <c r="R677" i="9"/>
  <c r="R679" i="9"/>
  <c r="R681" i="9"/>
  <c r="R683" i="9"/>
  <c r="U683" i="9" s="1"/>
  <c r="R685" i="9"/>
  <c r="R687" i="9"/>
  <c r="U687" i="9" s="1"/>
  <c r="R689" i="9"/>
  <c r="R691" i="9"/>
  <c r="U691" i="9" s="1"/>
  <c r="R693" i="9"/>
  <c r="U693" i="9" s="1"/>
  <c r="R695" i="9"/>
  <c r="R697" i="9"/>
  <c r="R699" i="9"/>
  <c r="R701" i="9"/>
  <c r="R703" i="9"/>
  <c r="R705" i="9"/>
  <c r="R707" i="9"/>
  <c r="U707" i="9" s="1"/>
  <c r="R709" i="9"/>
  <c r="U709" i="9" s="1"/>
  <c r="R711" i="9"/>
  <c r="R713" i="9"/>
  <c r="R715" i="9"/>
  <c r="U715" i="9" s="1"/>
  <c r="R717" i="9"/>
  <c r="R719" i="9"/>
  <c r="U719" i="9" s="1"/>
  <c r="R721" i="9"/>
  <c r="R723" i="9"/>
  <c r="R725" i="9"/>
  <c r="R727" i="9"/>
  <c r="R729" i="9"/>
  <c r="R731" i="9"/>
  <c r="U731" i="9" s="1"/>
  <c r="R733" i="9"/>
  <c r="R735" i="9"/>
  <c r="U735" i="9" s="1"/>
  <c r="R737" i="9"/>
  <c r="R739" i="9"/>
  <c r="U739" i="9" s="1"/>
  <c r="R741" i="9"/>
  <c r="U741" i="9" s="1"/>
  <c r="R743" i="9"/>
  <c r="R745" i="9"/>
  <c r="R747" i="9"/>
  <c r="R749" i="9"/>
  <c r="R751" i="9"/>
  <c r="R753" i="9"/>
  <c r="R755" i="9"/>
  <c r="U755" i="9" s="1"/>
  <c r="R757" i="9"/>
  <c r="U757" i="9" s="1"/>
  <c r="R759" i="9"/>
  <c r="R761" i="9"/>
  <c r="R763" i="9"/>
  <c r="U763" i="9" s="1"/>
  <c r="R765" i="9"/>
  <c r="R767" i="9"/>
  <c r="U767" i="9" s="1"/>
  <c r="R769" i="9"/>
  <c r="R771" i="9"/>
  <c r="R773" i="9"/>
  <c r="R775" i="9"/>
  <c r="R777" i="9"/>
  <c r="R779" i="9"/>
  <c r="U779" i="9" s="1"/>
  <c r="R781" i="9"/>
  <c r="R783" i="9"/>
  <c r="U783" i="9" s="1"/>
  <c r="R785" i="9"/>
  <c r="R787" i="9"/>
  <c r="U787" i="9" s="1"/>
  <c r="R789" i="9"/>
  <c r="U789" i="9" s="1"/>
  <c r="R791" i="9"/>
  <c r="R793" i="9"/>
  <c r="R795" i="9"/>
  <c r="R797" i="9"/>
  <c r="R799" i="9"/>
  <c r="R801" i="9"/>
  <c r="R803" i="9"/>
  <c r="U803" i="9" s="1"/>
  <c r="R805" i="9"/>
  <c r="U805" i="9" s="1"/>
  <c r="R807" i="9"/>
  <c r="R809" i="9"/>
  <c r="R811" i="9"/>
  <c r="U811" i="9" s="1"/>
  <c r="R813" i="9"/>
  <c r="R815" i="9"/>
  <c r="U815" i="9" s="1"/>
  <c r="R817" i="9"/>
  <c r="R819" i="9"/>
  <c r="R821" i="9"/>
  <c r="R823" i="9"/>
  <c r="R825" i="9"/>
  <c r="R827" i="9"/>
  <c r="U827" i="9" s="1"/>
  <c r="R829" i="9"/>
  <c r="R831" i="9"/>
  <c r="U831" i="9" s="1"/>
  <c r="R833" i="9"/>
  <c r="R835" i="9"/>
  <c r="U835" i="9" s="1"/>
  <c r="R837" i="9"/>
  <c r="U837" i="9" s="1"/>
  <c r="R839" i="9"/>
  <c r="R841" i="9"/>
  <c r="R843" i="9"/>
  <c r="R845" i="9"/>
  <c r="R847" i="9"/>
  <c r="R849" i="9"/>
  <c r="R851" i="9"/>
  <c r="U851" i="9" s="1"/>
  <c r="R853" i="9"/>
  <c r="U853" i="9" s="1"/>
  <c r="R855" i="9"/>
  <c r="R857" i="9"/>
  <c r="R859" i="9"/>
  <c r="U859" i="9" s="1"/>
  <c r="R861" i="9"/>
  <c r="R863" i="9"/>
  <c r="U863" i="9" s="1"/>
  <c r="R865" i="9"/>
  <c r="R867" i="9"/>
  <c r="R869" i="9"/>
  <c r="R871" i="9"/>
  <c r="R873" i="9"/>
  <c r="R875" i="9"/>
  <c r="U875" i="9" s="1"/>
  <c r="R877" i="9"/>
  <c r="R879" i="9"/>
  <c r="U879" i="9" s="1"/>
  <c r="R881" i="9"/>
  <c r="R883" i="9"/>
  <c r="U883" i="9" s="1"/>
  <c r="R885" i="9"/>
  <c r="U885" i="9" s="1"/>
  <c r="R887" i="9"/>
  <c r="R889" i="9"/>
  <c r="R891" i="9"/>
  <c r="R893" i="9"/>
  <c r="R895" i="9"/>
  <c r="R897" i="9"/>
  <c r="R899" i="9"/>
  <c r="U899" i="9" s="1"/>
  <c r="R901" i="9"/>
  <c r="U901" i="9" s="1"/>
  <c r="R903" i="9"/>
  <c r="R905" i="9"/>
  <c r="R907" i="9"/>
  <c r="U907" i="9" s="1"/>
  <c r="R909" i="9"/>
  <c r="R911" i="9"/>
  <c r="U911" i="9" s="1"/>
  <c r="R913" i="9"/>
  <c r="R915" i="9"/>
  <c r="R917" i="9"/>
  <c r="R919" i="9"/>
  <c r="R921" i="9"/>
  <c r="R923" i="9"/>
  <c r="U923" i="9" s="1"/>
  <c r="R925" i="9"/>
  <c r="R927" i="9"/>
  <c r="U927" i="9" s="1"/>
  <c r="R929" i="9"/>
  <c r="R931" i="9"/>
  <c r="U931" i="9" s="1"/>
  <c r="R933" i="9"/>
  <c r="U933" i="9" s="1"/>
  <c r="R935" i="9"/>
  <c r="R937" i="9"/>
  <c r="R939" i="9"/>
  <c r="R941" i="9"/>
  <c r="R943" i="9"/>
  <c r="R945" i="9"/>
  <c r="R947" i="9"/>
  <c r="U947" i="9" s="1"/>
  <c r="R949" i="9"/>
  <c r="U949" i="9" s="1"/>
  <c r="R951" i="9"/>
  <c r="R953" i="9"/>
  <c r="R955" i="9"/>
  <c r="U955" i="9" s="1"/>
  <c r="R957" i="9"/>
  <c r="R959" i="9"/>
  <c r="U959" i="9" s="1"/>
  <c r="R961" i="9"/>
  <c r="R963" i="9"/>
  <c r="R965" i="9"/>
  <c r="R967" i="9"/>
  <c r="R969" i="9"/>
  <c r="R971" i="9"/>
  <c r="U971" i="9" s="1"/>
  <c r="R973" i="9"/>
  <c r="R975" i="9"/>
  <c r="U975" i="9" s="1"/>
  <c r="R977" i="9"/>
  <c r="R979" i="9"/>
  <c r="U979" i="9" s="1"/>
  <c r="R981" i="9"/>
  <c r="U981" i="9" s="1"/>
  <c r="R983" i="9"/>
  <c r="R985" i="9"/>
  <c r="R987" i="9"/>
  <c r="R989" i="9"/>
  <c r="R991" i="9"/>
  <c r="R993" i="9"/>
  <c r="R995" i="9"/>
  <c r="U995" i="9" s="1"/>
  <c r="R997" i="9"/>
  <c r="U997" i="9" s="1"/>
  <c r="R999" i="9"/>
  <c r="R1001" i="9"/>
  <c r="R1003" i="9"/>
  <c r="U1003" i="9" s="1"/>
  <c r="R1005" i="9"/>
  <c r="R1007" i="9"/>
  <c r="U1007" i="9" s="1"/>
  <c r="R1009" i="9"/>
  <c r="R1011" i="9"/>
  <c r="R1013" i="9"/>
  <c r="R1015" i="9"/>
  <c r="R1017" i="9"/>
  <c r="R1019" i="9"/>
  <c r="U1019" i="9" s="1"/>
  <c r="R1021" i="9"/>
  <c r="R1023" i="9"/>
  <c r="U1023" i="9" s="1"/>
  <c r="R1025" i="9"/>
  <c r="R1027" i="9"/>
  <c r="U1027" i="9" s="1"/>
  <c r="R1029" i="9"/>
  <c r="U1029" i="9" s="1"/>
  <c r="R1031" i="9"/>
  <c r="R1033" i="9"/>
  <c r="R1035" i="9"/>
  <c r="R1037" i="9"/>
  <c r="R1039" i="9"/>
  <c r="R1041" i="9"/>
  <c r="R1043" i="9"/>
  <c r="U1043" i="9" s="1"/>
  <c r="R1045" i="9"/>
  <c r="U1045" i="9" s="1"/>
  <c r="R1047" i="9"/>
  <c r="R1049" i="9"/>
  <c r="R1051" i="9"/>
  <c r="U1051" i="9" s="1"/>
  <c r="R1053" i="9"/>
  <c r="R1055" i="9"/>
  <c r="U1055" i="9" s="1"/>
  <c r="R1057" i="9"/>
  <c r="R1059" i="9"/>
  <c r="R1061" i="9"/>
  <c r="R1063" i="9"/>
  <c r="R1065" i="9"/>
  <c r="R1067" i="9"/>
  <c r="U1067" i="9" s="1"/>
  <c r="R1069" i="9"/>
  <c r="R1071" i="9"/>
  <c r="U1071" i="9" s="1"/>
  <c r="R1073" i="9"/>
  <c r="R1075" i="9"/>
  <c r="U1075" i="9" s="1"/>
  <c r="R1077" i="9"/>
  <c r="U1077" i="9" s="1"/>
  <c r="R1079" i="9"/>
  <c r="R1081" i="9"/>
  <c r="R1083" i="9"/>
  <c r="R1085" i="9"/>
  <c r="R1087" i="9"/>
  <c r="R1089" i="9"/>
  <c r="R1091" i="9"/>
  <c r="U1091" i="9" s="1"/>
  <c r="R1093" i="9"/>
  <c r="U1093" i="9" s="1"/>
  <c r="R1095" i="9"/>
  <c r="R1097" i="9"/>
  <c r="R1099" i="9"/>
  <c r="U1099" i="9" s="1"/>
  <c r="R1101" i="9"/>
  <c r="R1103" i="9"/>
  <c r="U1103" i="9" s="1"/>
  <c r="R1105" i="9"/>
  <c r="R1107" i="9"/>
  <c r="R1109" i="9"/>
  <c r="R1111" i="9"/>
  <c r="R1113" i="9"/>
  <c r="R1115" i="9"/>
  <c r="U1115" i="9" s="1"/>
  <c r="R1117" i="9"/>
  <c r="R1119" i="9"/>
  <c r="U1119" i="9" s="1"/>
  <c r="R1121" i="9"/>
  <c r="R1123" i="9"/>
  <c r="U1123" i="9" s="1"/>
  <c r="R1125" i="9"/>
  <c r="U1125" i="9" s="1"/>
  <c r="R1127" i="9"/>
  <c r="R1129" i="9"/>
  <c r="R1131" i="9"/>
  <c r="R1133" i="9"/>
  <c r="R1135" i="9"/>
  <c r="R1137" i="9"/>
  <c r="R1139" i="9"/>
  <c r="U1139" i="9" s="1"/>
  <c r="R1141" i="9"/>
  <c r="U1141" i="9" s="1"/>
  <c r="R1143" i="9"/>
  <c r="R1145" i="9"/>
  <c r="R1147" i="9"/>
  <c r="U1147" i="9" s="1"/>
  <c r="R1149" i="9"/>
  <c r="R1151" i="9"/>
  <c r="U1151" i="9" s="1"/>
  <c r="R1153" i="9"/>
  <c r="R1155" i="9"/>
  <c r="R1157" i="9"/>
  <c r="R1159" i="9"/>
  <c r="R1161" i="9"/>
  <c r="R1163" i="9"/>
  <c r="U1163" i="9" s="1"/>
  <c r="R1165" i="9"/>
  <c r="R1167" i="9"/>
  <c r="U1167" i="9" s="1"/>
  <c r="R1169" i="9"/>
  <c r="R1171" i="9"/>
  <c r="U1171" i="9" s="1"/>
  <c r="R1173" i="9"/>
  <c r="U1173" i="9" s="1"/>
  <c r="R1175" i="9"/>
  <c r="R1177" i="9"/>
  <c r="R1179" i="9"/>
  <c r="R1181" i="9"/>
  <c r="R1183" i="9"/>
  <c r="R1185" i="9"/>
  <c r="R1187" i="9"/>
  <c r="U1187" i="9" s="1"/>
  <c r="R1189" i="9"/>
  <c r="U1189" i="9" s="1"/>
  <c r="R1191" i="9"/>
  <c r="R1193" i="9"/>
  <c r="R1195" i="9"/>
  <c r="U1195" i="9" s="1"/>
  <c r="R1197" i="9"/>
  <c r="R1199" i="9"/>
  <c r="U1199" i="9" s="1"/>
  <c r="R1201" i="9"/>
  <c r="R1203" i="9"/>
  <c r="R1205" i="9"/>
  <c r="R1207" i="9"/>
  <c r="R1209" i="9"/>
  <c r="R1211" i="9"/>
  <c r="U1211" i="9" s="1"/>
  <c r="R1213" i="9"/>
  <c r="R1215" i="9"/>
  <c r="U1215" i="9" s="1"/>
  <c r="R1217" i="9"/>
  <c r="R1219" i="9"/>
  <c r="U1219" i="9" s="1"/>
  <c r="R1221" i="9"/>
  <c r="U1221" i="9" s="1"/>
  <c r="R1223" i="9"/>
  <c r="R1225" i="9"/>
  <c r="R1227" i="9"/>
  <c r="R1229" i="9"/>
  <c r="R1231" i="9"/>
  <c r="R1233" i="9"/>
  <c r="R1235" i="9"/>
  <c r="U1235" i="9" s="1"/>
  <c r="R1237" i="9"/>
  <c r="U1237" i="9" s="1"/>
  <c r="R1239" i="9"/>
  <c r="R1241" i="9"/>
  <c r="R1243" i="9"/>
  <c r="U1243" i="9" s="1"/>
  <c r="R1245" i="9"/>
  <c r="R1247" i="9"/>
  <c r="U1247" i="9" s="1"/>
  <c r="R1249" i="9"/>
  <c r="R1251" i="9"/>
  <c r="R1253" i="9"/>
  <c r="R1255" i="9"/>
  <c r="R1257" i="9"/>
  <c r="R1259" i="9"/>
  <c r="U1259" i="9" s="1"/>
  <c r="R1261" i="9"/>
  <c r="R1263" i="9"/>
  <c r="U1263" i="9" s="1"/>
  <c r="R1265" i="9"/>
  <c r="R1267" i="9"/>
  <c r="U1267" i="9" s="1"/>
  <c r="R1269" i="9"/>
  <c r="U1269" i="9" s="1"/>
  <c r="R1271" i="9"/>
  <c r="R1273" i="9"/>
  <c r="R1275" i="9"/>
  <c r="R1277" i="9"/>
  <c r="R1279" i="9"/>
  <c r="R1281" i="9"/>
  <c r="R1283" i="9"/>
  <c r="U1283" i="9" s="1"/>
  <c r="R1285" i="9"/>
  <c r="U1285" i="9" s="1"/>
  <c r="R1287" i="9"/>
  <c r="R1289" i="9"/>
  <c r="R1291" i="9"/>
  <c r="U1291" i="9" s="1"/>
  <c r="R1293" i="9"/>
  <c r="R1295" i="9"/>
  <c r="U1295" i="9" s="1"/>
  <c r="R1297" i="9"/>
  <c r="R1299" i="9"/>
  <c r="R1301" i="9"/>
  <c r="R1303" i="9"/>
  <c r="R1305" i="9"/>
  <c r="R1307" i="9"/>
  <c r="U1307" i="9" s="1"/>
  <c r="R1309" i="9"/>
  <c r="R1311" i="9"/>
  <c r="U1311" i="9" s="1"/>
  <c r="R1313" i="9"/>
  <c r="R1315" i="9"/>
  <c r="U1315" i="9" s="1"/>
  <c r="R1317" i="9"/>
  <c r="U1317" i="9" s="1"/>
  <c r="R1319" i="9"/>
  <c r="R1321" i="9"/>
  <c r="R1323" i="9"/>
  <c r="R1325" i="9"/>
  <c r="R1327" i="9"/>
  <c r="R1329" i="9"/>
  <c r="R1331" i="9"/>
  <c r="U1331" i="9" s="1"/>
  <c r="R1333" i="9"/>
  <c r="U1333" i="9" s="1"/>
  <c r="R1335" i="9"/>
  <c r="R1337" i="9"/>
  <c r="R1339" i="9"/>
  <c r="U1339" i="9" s="1"/>
  <c r="R1341" i="9"/>
  <c r="R1343" i="9"/>
  <c r="U1343" i="9" s="1"/>
  <c r="R1345" i="9"/>
  <c r="R1347" i="9"/>
  <c r="R1349" i="9"/>
  <c r="R1351" i="9"/>
  <c r="R1353" i="9"/>
  <c r="R1355" i="9"/>
  <c r="U1355" i="9" s="1"/>
  <c r="R1357" i="9"/>
  <c r="R1359" i="9"/>
  <c r="U1359" i="9" s="1"/>
  <c r="R1361" i="9"/>
  <c r="R1363" i="9"/>
  <c r="U1363" i="9" s="1"/>
  <c r="R1365" i="9"/>
  <c r="U1365" i="9" s="1"/>
  <c r="R1367" i="9"/>
  <c r="R1369" i="9"/>
  <c r="R1371" i="9"/>
  <c r="R1373" i="9"/>
  <c r="R1375" i="9"/>
  <c r="R1377" i="9"/>
  <c r="R1379" i="9"/>
  <c r="U1379" i="9" s="1"/>
  <c r="R1381" i="9"/>
  <c r="U1381" i="9" s="1"/>
  <c r="R1383" i="9"/>
  <c r="R1385" i="9"/>
  <c r="R1387" i="9"/>
  <c r="U1387" i="9" s="1"/>
  <c r="R1389" i="9"/>
  <c r="R1391" i="9"/>
  <c r="U1391" i="9" s="1"/>
  <c r="R1393" i="9"/>
  <c r="R1395" i="9"/>
  <c r="R1397" i="9"/>
  <c r="R1399" i="9"/>
  <c r="R1401" i="9"/>
  <c r="R1403" i="9"/>
  <c r="U1403" i="9" s="1"/>
  <c r="R1405" i="9"/>
  <c r="R1407" i="9"/>
  <c r="U1407" i="9" s="1"/>
  <c r="R1409" i="9"/>
  <c r="R1411" i="9"/>
  <c r="U1411" i="9" s="1"/>
  <c r="R1413" i="9"/>
  <c r="U1413" i="9" s="1"/>
  <c r="R1415" i="9"/>
  <c r="R1417" i="9"/>
  <c r="R1419" i="9"/>
  <c r="R1421" i="9"/>
  <c r="R1423" i="9"/>
  <c r="R1425" i="9"/>
  <c r="R1427" i="9"/>
  <c r="U1427" i="9" s="1"/>
  <c r="R1429" i="9"/>
  <c r="U1429" i="9" s="1"/>
  <c r="R1431" i="9"/>
  <c r="R1433" i="9"/>
  <c r="R1435" i="9"/>
  <c r="U1435" i="9" s="1"/>
  <c r="R1443" i="9"/>
  <c r="R1451" i="9"/>
  <c r="U1451" i="9" s="1"/>
  <c r="R1456" i="9"/>
  <c r="U1456" i="9" s="1"/>
  <c r="R1459" i="9"/>
  <c r="U1459" i="9" s="1"/>
  <c r="R1467" i="9"/>
  <c r="R1475" i="9"/>
  <c r="U1475" i="9" s="1"/>
  <c r="R1483" i="9"/>
  <c r="U1483" i="9" s="1"/>
  <c r="R1488" i="9"/>
  <c r="R1491" i="9"/>
  <c r="R1499" i="9"/>
  <c r="U1499" i="9" s="1"/>
  <c r="R1507" i="9"/>
  <c r="U1507" i="9" s="1"/>
  <c r="R1515" i="9"/>
  <c r="R1520" i="9"/>
  <c r="R1523" i="9"/>
  <c r="U1523" i="9" s="1"/>
  <c r="R1539" i="9"/>
  <c r="R1547" i="9"/>
  <c r="U1547" i="9" s="1"/>
  <c r="R1552" i="9"/>
  <c r="U1552" i="9" s="1"/>
  <c r="R1555" i="9"/>
  <c r="U1555" i="9" s="1"/>
  <c r="R1560" i="9"/>
  <c r="R1571" i="9"/>
  <c r="U1571" i="9" s="1"/>
  <c r="R1579" i="9"/>
  <c r="U1579" i="9" s="1"/>
  <c r="R1584" i="9"/>
  <c r="R1587" i="9"/>
  <c r="R1595" i="9"/>
  <c r="U1595" i="9" s="1"/>
  <c r="R1603" i="9"/>
  <c r="U1603" i="9" s="1"/>
  <c r="R1611" i="9"/>
  <c r="R1616" i="9"/>
  <c r="R1619" i="9"/>
  <c r="U1619" i="9" s="1"/>
  <c r="R1635" i="9"/>
  <c r="R1643" i="9"/>
  <c r="U1643" i="9" s="1"/>
  <c r="R1648" i="9"/>
  <c r="U1648" i="9" s="1"/>
  <c r="R1651" i="9"/>
  <c r="U1651" i="9" s="1"/>
  <c r="R1659" i="9"/>
  <c r="R1667" i="9"/>
  <c r="U1667" i="9" s="1"/>
  <c r="R1672" i="9"/>
  <c r="R1675" i="9"/>
  <c r="U1675" i="9" s="1"/>
  <c r="R1680" i="9"/>
  <c r="R1683" i="9"/>
  <c r="R1699" i="9"/>
  <c r="U1699" i="9" s="1"/>
  <c r="R1707" i="9"/>
  <c r="R1712" i="9"/>
  <c r="R1715" i="9"/>
  <c r="U1715" i="9" s="1"/>
  <c r="R1720" i="9"/>
  <c r="R1723" i="9"/>
  <c r="U1723" i="9" s="1"/>
  <c r="R1731" i="9"/>
  <c r="R1739" i="9"/>
  <c r="U1739" i="9" s="1"/>
  <c r="R1744" i="9"/>
  <c r="U1744" i="9" s="1"/>
  <c r="R1747" i="9"/>
  <c r="U1747" i="9" s="1"/>
  <c r="R1755" i="9"/>
  <c r="R1763" i="9"/>
  <c r="U1763" i="9" s="1"/>
  <c r="R1771" i="9"/>
  <c r="U1771" i="9" s="1"/>
  <c r="R1776" i="9"/>
  <c r="R1779" i="9"/>
  <c r="R1795" i="9"/>
  <c r="U1795" i="9" s="1"/>
  <c r="R1803" i="9"/>
  <c r="R1808" i="9"/>
  <c r="R1811" i="9"/>
  <c r="U1811" i="9" s="1"/>
  <c r="R1827" i="9"/>
  <c r="R1835" i="9"/>
  <c r="U1835" i="9" s="1"/>
  <c r="R1840" i="9"/>
  <c r="U1840" i="9" s="1"/>
  <c r="R1843" i="9"/>
  <c r="U1843" i="9" s="1"/>
  <c r="R1851" i="9"/>
  <c r="R1859" i="9"/>
  <c r="U1859" i="9" s="1"/>
  <c r="R1867" i="9"/>
  <c r="U1867" i="9" s="1"/>
  <c r="R1872" i="9"/>
  <c r="R1875" i="9"/>
  <c r="R1883" i="9"/>
  <c r="U1883" i="9" s="1"/>
  <c r="R1891" i="9"/>
  <c r="U1891" i="9" s="1"/>
  <c r="R1899" i="9"/>
  <c r="R1904" i="9"/>
  <c r="R1907" i="9"/>
  <c r="U1907" i="9" s="1"/>
  <c r="R1915" i="9"/>
  <c r="U1915" i="9" s="1"/>
  <c r="R1933" i="9"/>
  <c r="R1939" i="9"/>
  <c r="U1939" i="9" s="1"/>
  <c r="R1949" i="9"/>
  <c r="R1971" i="9"/>
  <c r="R1981" i="9"/>
  <c r="R1987" i="9"/>
  <c r="U1987" i="9" s="1"/>
  <c r="R1997" i="9"/>
  <c r="R2013" i="9"/>
  <c r="U2013" i="9" s="1"/>
  <c r="R2029" i="9"/>
  <c r="R2035" i="9"/>
  <c r="U2035" i="9" s="1"/>
  <c r="R2045" i="9"/>
  <c r="R2061" i="9"/>
  <c r="R2077" i="9"/>
  <c r="R2099" i="9"/>
  <c r="U2099" i="9" s="1"/>
  <c r="R2109" i="9"/>
  <c r="R2141" i="9"/>
  <c r="R2157" i="9"/>
  <c r="R2163" i="9"/>
  <c r="R2173" i="9"/>
  <c r="R2189" i="9"/>
  <c r="R2205" i="9"/>
  <c r="R2221" i="9"/>
  <c r="R2227" i="9"/>
  <c r="U2227" i="9" s="1"/>
  <c r="R2237" i="9"/>
  <c r="R2253" i="9"/>
  <c r="R2269" i="9"/>
  <c r="U2269" i="9" s="1"/>
  <c r="R2285" i="9"/>
  <c r="R2291" i="9"/>
  <c r="U2291" i="9" s="1"/>
  <c r="R2301" i="9"/>
  <c r="R2317" i="9"/>
  <c r="R2333" i="9"/>
  <c r="R2349" i="9"/>
  <c r="U2349" i="9" s="1"/>
  <c r="R2355" i="9"/>
  <c r="R2365" i="9"/>
  <c r="U2365" i="9" s="1"/>
  <c r="R2381" i="9"/>
  <c r="R2403" i="9"/>
  <c r="R2413" i="9"/>
  <c r="R2419" i="9"/>
  <c r="U2419" i="9" s="1"/>
  <c r="R2429" i="9"/>
  <c r="R2445" i="9"/>
  <c r="U2445" i="9" s="1"/>
  <c r="R2461" i="9"/>
  <c r="R2483" i="9"/>
  <c r="U2483" i="9" s="1"/>
  <c r="R2509" i="9"/>
  <c r="R2515" i="9"/>
  <c r="U2515" i="9" s="1"/>
  <c r="R2525" i="9"/>
  <c r="R2541" i="9"/>
  <c r="R2547" i="9"/>
  <c r="R2557" i="9"/>
  <c r="U2557" i="9" s="1"/>
  <c r="R2573" i="9"/>
  <c r="R2589" i="9"/>
  <c r="U2589" i="9" s="1"/>
  <c r="R2605" i="9"/>
  <c r="R2611" i="9"/>
  <c r="U2611" i="9" s="1"/>
  <c r="R2621" i="9"/>
  <c r="R2637" i="9"/>
  <c r="R2799" i="9"/>
  <c r="U2799" i="9" s="1"/>
  <c r="R1446" i="9"/>
  <c r="R1462" i="9"/>
  <c r="R1494" i="9"/>
  <c r="R1510" i="9"/>
  <c r="R1518" i="9"/>
  <c r="R1526" i="9"/>
  <c r="R1531" i="9"/>
  <c r="U1531" i="9" s="1"/>
  <c r="R1558" i="9"/>
  <c r="R1563" i="9"/>
  <c r="R1566" i="9"/>
  <c r="R1590" i="9"/>
  <c r="R1598" i="9"/>
  <c r="R1622" i="9"/>
  <c r="R1627" i="9"/>
  <c r="U1627" i="9" s="1"/>
  <c r="R1654" i="9"/>
  <c r="R1678" i="9"/>
  <c r="R1686" i="9"/>
  <c r="R1691" i="9"/>
  <c r="U1691" i="9" s="1"/>
  <c r="R1718" i="9"/>
  <c r="U1718" i="9" s="1"/>
  <c r="R1734" i="9"/>
  <c r="R1742" i="9"/>
  <c r="R1750" i="9"/>
  <c r="R1766" i="9"/>
  <c r="R1782" i="9"/>
  <c r="R1787" i="9"/>
  <c r="U1787" i="9" s="1"/>
  <c r="R1790" i="9"/>
  <c r="R1798" i="9"/>
  <c r="U1798" i="9" s="1"/>
  <c r="R1814" i="9"/>
  <c r="R1819" i="9"/>
  <c r="U1819" i="9" s="1"/>
  <c r="R1846" i="9"/>
  <c r="R1854" i="9"/>
  <c r="R1878" i="9"/>
  <c r="R1910" i="9"/>
  <c r="U1910" i="9" s="1"/>
  <c r="R1918" i="9"/>
  <c r="R1959" i="9"/>
  <c r="U1959" i="9" s="1"/>
  <c r="R1965" i="9"/>
  <c r="R2007" i="9"/>
  <c r="R2023" i="9"/>
  <c r="R2039" i="9"/>
  <c r="R2093" i="9"/>
  <c r="R2119" i="9"/>
  <c r="R2125" i="9"/>
  <c r="R2167" i="9"/>
  <c r="R2231" i="9"/>
  <c r="R2295" i="9"/>
  <c r="R2343" i="9"/>
  <c r="R2359" i="9"/>
  <c r="R2397" i="9"/>
  <c r="R2423" i="9"/>
  <c r="R2455" i="9"/>
  <c r="R2471" i="9"/>
  <c r="R2477" i="9"/>
  <c r="R2493" i="9"/>
  <c r="R2535" i="9"/>
  <c r="R2551" i="9"/>
  <c r="R8761" i="9"/>
  <c r="R8745" i="9"/>
  <c r="R8741" i="9"/>
  <c r="R8729" i="9"/>
  <c r="U8729" i="9" s="1"/>
  <c r="R8725" i="9"/>
  <c r="U8725" i="9" s="1"/>
  <c r="R8713" i="9"/>
  <c r="R8709" i="9"/>
  <c r="U8709" i="9" s="1"/>
  <c r="R8697" i="9"/>
  <c r="R8681" i="9"/>
  <c r="U8681" i="9" s="1"/>
  <c r="R8665" i="9"/>
  <c r="R8661" i="9"/>
  <c r="U8661" i="9" s="1"/>
  <c r="R8649" i="9"/>
  <c r="R8645" i="9"/>
  <c r="R8633" i="9"/>
  <c r="U8633" i="9" s="1"/>
  <c r="R8617" i="9"/>
  <c r="R8613" i="9"/>
  <c r="U8613" i="9" s="1"/>
  <c r="R8760" i="9"/>
  <c r="R8756" i="9"/>
  <c r="U8756" i="9" s="1"/>
  <c r="R8754" i="9"/>
  <c r="U8754" i="9" s="1"/>
  <c r="R8740" i="9"/>
  <c r="R8738" i="9"/>
  <c r="R8728" i="9"/>
  <c r="U8728" i="9" s="1"/>
  <c r="R8724" i="9"/>
  <c r="U8724" i="9" s="1"/>
  <c r="R8722" i="9"/>
  <c r="U8722" i="9" s="1"/>
  <c r="R8708" i="9"/>
  <c r="U8708" i="9" s="1"/>
  <c r="R8706" i="9"/>
  <c r="U8706" i="9" s="1"/>
  <c r="R8696" i="9"/>
  <c r="R8692" i="9"/>
  <c r="R8690" i="9"/>
  <c r="R8676" i="9"/>
  <c r="U8676" i="9" s="1"/>
  <c r="R8674" i="9"/>
  <c r="U8674" i="9" s="1"/>
  <c r="R8664" i="9"/>
  <c r="R8660" i="9"/>
  <c r="U8660" i="9" s="1"/>
  <c r="R8658" i="9"/>
  <c r="U8658" i="9" s="1"/>
  <c r="R8644" i="9"/>
  <c r="R8642" i="9"/>
  <c r="R8632" i="9"/>
  <c r="U8632" i="9" s="1"/>
  <c r="R8628" i="9"/>
  <c r="U8628" i="9" s="1"/>
  <c r="R8626" i="9"/>
  <c r="U8626" i="9" s="1"/>
  <c r="R8603" i="9"/>
  <c r="U8603" i="9" s="1"/>
  <c r="R8618" i="9"/>
  <c r="R8597" i="9"/>
  <c r="R8592" i="9"/>
  <c r="R8590" i="9"/>
  <c r="U8590" i="9" s="1"/>
  <c r="R8588" i="9"/>
  <c r="U8588" i="9" s="1"/>
  <c r="R8586" i="9"/>
  <c r="R8584" i="9"/>
  <c r="U8584" i="9" s="1"/>
  <c r="R8582" i="9"/>
  <c r="U8582" i="9" s="1"/>
  <c r="R8580" i="9"/>
  <c r="U8580" i="9" s="1"/>
  <c r="R8578" i="9"/>
  <c r="U8578" i="9" s="1"/>
  <c r="R8576" i="9"/>
  <c r="R8574" i="9"/>
  <c r="R8572" i="9"/>
  <c r="R8570" i="9"/>
  <c r="R8568" i="9"/>
  <c r="R8566" i="9"/>
  <c r="U8566" i="9" s="1"/>
  <c r="R8564" i="9"/>
  <c r="U8564" i="9" s="1"/>
  <c r="R8562" i="9"/>
  <c r="U8562" i="9" s="1"/>
  <c r="R8560" i="9"/>
  <c r="U8560" i="9" s="1"/>
  <c r="R8558" i="9"/>
  <c r="U8558" i="9" s="1"/>
  <c r="R8556" i="9"/>
  <c r="U8556" i="9" s="1"/>
  <c r="R8554" i="9"/>
  <c r="R8552" i="9"/>
  <c r="R8550" i="9"/>
  <c r="R8548" i="9"/>
  <c r="R8546" i="9"/>
  <c r="R8544" i="9"/>
  <c r="R8542" i="9"/>
  <c r="U8542" i="9" s="1"/>
  <c r="R8540" i="9"/>
  <c r="U8540" i="9" s="1"/>
  <c r="R8538" i="9"/>
  <c r="R8534" i="9"/>
  <c r="U8534" i="9" s="1"/>
  <c r="R8532" i="9"/>
  <c r="U8532" i="9" s="1"/>
  <c r="R8528" i="9"/>
  <c r="R8526" i="9"/>
  <c r="R8522" i="9"/>
  <c r="R8518" i="9"/>
  <c r="U8518" i="9" s="1"/>
  <c r="R8516" i="9"/>
  <c r="U8516" i="9" s="1"/>
  <c r="R8512" i="9"/>
  <c r="U8512" i="9" s="1"/>
  <c r="R8510" i="9"/>
  <c r="U8510" i="9" s="1"/>
  <c r="R8614" i="9"/>
  <c r="U8614" i="9" s="1"/>
  <c r="R8533" i="9"/>
  <c r="U8533" i="9" s="1"/>
  <c r="R8601" i="9"/>
  <c r="R8583" i="9"/>
  <c r="U8583" i="9" s="1"/>
  <c r="R8567" i="9"/>
  <c r="R8551" i="9"/>
  <c r="R8535" i="9"/>
  <c r="U8535" i="9" s="1"/>
  <c r="R8519" i="9"/>
  <c r="R8585" i="9"/>
  <c r="U8585" i="9" s="1"/>
  <c r="R8569" i="9"/>
  <c r="R8553" i="9"/>
  <c r="R8537" i="9"/>
  <c r="U8537" i="9" s="1"/>
  <c r="R8521" i="9"/>
  <c r="R8571" i="9"/>
  <c r="R8539" i="9"/>
  <c r="U8539" i="9" s="1"/>
  <c r="R8523" i="9"/>
  <c r="R8499" i="9"/>
  <c r="R8495" i="9"/>
  <c r="R8493" i="9"/>
  <c r="U8493" i="9" s="1"/>
  <c r="R8483" i="9"/>
  <c r="U8483" i="9" s="1"/>
  <c r="R8467" i="9"/>
  <c r="U8467" i="9" s="1"/>
  <c r="R8463" i="9"/>
  <c r="U8463" i="9" s="1"/>
  <c r="R8461" i="9"/>
  <c r="R8447" i="9"/>
  <c r="R8445" i="9"/>
  <c r="U8445" i="9" s="1"/>
  <c r="R8435" i="9"/>
  <c r="U8435" i="9" s="1"/>
  <c r="R8431" i="9"/>
  <c r="R8419" i="9"/>
  <c r="U8419" i="9" s="1"/>
  <c r="R8403" i="9"/>
  <c r="R8399" i="9"/>
  <c r="R8387" i="9"/>
  <c r="U8387" i="9" s="1"/>
  <c r="R8383" i="9"/>
  <c r="R8589" i="9"/>
  <c r="U8589" i="9" s="1"/>
  <c r="R8573" i="9"/>
  <c r="R8557" i="9"/>
  <c r="U8557" i="9" s="1"/>
  <c r="R8541" i="9"/>
  <c r="R8525" i="9"/>
  <c r="R8509" i="9"/>
  <c r="U8509" i="9" s="1"/>
  <c r="R8591" i="9"/>
  <c r="R8575" i="9"/>
  <c r="R8559" i="9"/>
  <c r="U8559" i="9" s="1"/>
  <c r="R8543" i="9"/>
  <c r="R8527" i="9"/>
  <c r="R8511" i="9"/>
  <c r="U8511" i="9" s="1"/>
  <c r="R8502" i="9"/>
  <c r="R8470" i="9"/>
  <c r="U8470" i="9" s="1"/>
  <c r="R8374" i="9"/>
  <c r="U8374" i="9" s="1"/>
  <c r="R8358" i="9"/>
  <c r="R8310" i="9"/>
  <c r="R8246" i="9"/>
  <c r="U8246" i="9" s="1"/>
  <c r="R8492" i="9"/>
  <c r="U8492" i="9" s="1"/>
  <c r="R8396" i="9"/>
  <c r="U8396" i="9" s="1"/>
  <c r="R8371" i="9"/>
  <c r="U8371" i="9" s="1"/>
  <c r="R8363" i="9"/>
  <c r="U8363" i="9" s="1"/>
  <c r="R8307" i="9"/>
  <c r="R8299" i="9"/>
  <c r="U8299" i="9" s="1"/>
  <c r="R8259" i="9"/>
  <c r="R8243" i="9"/>
  <c r="U8243" i="9" s="1"/>
  <c r="R8238" i="9"/>
  <c r="R8236" i="9"/>
  <c r="R8234" i="9"/>
  <c r="R8232" i="9"/>
  <c r="R8230" i="9"/>
  <c r="U8230" i="9" s="1"/>
  <c r="R8228" i="9"/>
  <c r="U8228" i="9" s="1"/>
  <c r="R8226" i="9"/>
  <c r="U8226" i="9" s="1"/>
  <c r="R8224" i="9"/>
  <c r="U8224" i="9" s="1"/>
  <c r="R8222" i="9"/>
  <c r="U8222" i="9" s="1"/>
  <c r="R8220" i="9"/>
  <c r="U8220" i="9" s="1"/>
  <c r="R8218" i="9"/>
  <c r="U8218" i="9" s="1"/>
  <c r="R8216" i="9"/>
  <c r="R8214" i="9"/>
  <c r="R8212" i="9"/>
  <c r="R8210" i="9"/>
  <c r="R8208" i="9"/>
  <c r="R8206" i="9"/>
  <c r="U8206" i="9" s="1"/>
  <c r="R8204" i="9"/>
  <c r="U8204" i="9" s="1"/>
  <c r="R8202" i="9"/>
  <c r="U8202" i="9" s="1"/>
  <c r="R8200" i="9"/>
  <c r="U8200" i="9" s="1"/>
  <c r="R8198" i="9"/>
  <c r="U8198" i="9" s="1"/>
  <c r="R8196" i="9"/>
  <c r="U8196" i="9" s="1"/>
  <c r="R8194" i="9"/>
  <c r="U8194" i="9" s="1"/>
  <c r="R8192" i="9"/>
  <c r="R8190" i="9"/>
  <c r="R8188" i="9"/>
  <c r="R8186" i="9"/>
  <c r="R8184" i="9"/>
  <c r="R8182" i="9"/>
  <c r="U8182" i="9" s="1"/>
  <c r="R8180" i="9"/>
  <c r="U8180" i="9" s="1"/>
  <c r="R8178" i="9"/>
  <c r="U8178" i="9" s="1"/>
  <c r="R8176" i="9"/>
  <c r="U8176" i="9" s="1"/>
  <c r="R8172" i="9"/>
  <c r="U8172" i="9" s="1"/>
  <c r="R8170" i="9"/>
  <c r="R8166" i="9"/>
  <c r="R8164" i="9"/>
  <c r="R8162" i="9"/>
  <c r="R8160" i="9"/>
  <c r="R8156" i="9"/>
  <c r="U8156" i="9" s="1"/>
  <c r="R8154" i="9"/>
  <c r="R8150" i="9"/>
  <c r="U8150" i="9" s="1"/>
  <c r="R8148" i="9"/>
  <c r="U8148" i="9" s="1"/>
  <c r="R8146" i="9"/>
  <c r="U8146" i="9" s="1"/>
  <c r="R8144" i="9"/>
  <c r="R8140" i="9"/>
  <c r="R8138" i="9"/>
  <c r="R8134" i="9"/>
  <c r="U8134" i="9" s="1"/>
  <c r="R8132" i="9"/>
  <c r="U8132" i="9" s="1"/>
  <c r="R8130" i="9"/>
  <c r="U8130" i="9" s="1"/>
  <c r="R8128" i="9"/>
  <c r="U8128" i="9" s="1"/>
  <c r="R8124" i="9"/>
  <c r="U8124" i="9" s="1"/>
  <c r="R8122" i="9"/>
  <c r="U8122" i="9" s="1"/>
  <c r="R8118" i="9"/>
  <c r="R8116" i="9"/>
  <c r="R8114" i="9"/>
  <c r="R8112" i="9"/>
  <c r="R8110" i="9"/>
  <c r="U8110" i="9" s="1"/>
  <c r="R8108" i="9"/>
  <c r="U8108" i="9" s="1"/>
  <c r="R8106" i="9"/>
  <c r="U8106" i="9" s="1"/>
  <c r="R8102" i="9"/>
  <c r="U8102" i="9" s="1"/>
  <c r="R8100" i="9"/>
  <c r="U8100" i="9" s="1"/>
  <c r="R8098" i="9"/>
  <c r="U8098" i="9" s="1"/>
  <c r="R8096" i="9"/>
  <c r="R8092" i="9"/>
  <c r="R8090" i="9"/>
  <c r="R8086" i="9"/>
  <c r="U8086" i="9" s="1"/>
  <c r="R8084" i="9"/>
  <c r="U8084" i="9" s="1"/>
  <c r="R8498" i="9"/>
  <c r="R8402" i="9"/>
  <c r="R8368" i="9"/>
  <c r="U8368" i="9" s="1"/>
  <c r="R8360" i="9"/>
  <c r="R8320" i="9"/>
  <c r="U8320" i="9" s="1"/>
  <c r="R8304" i="9"/>
  <c r="R8296" i="9"/>
  <c r="U8296" i="9" s="1"/>
  <c r="R8256" i="9"/>
  <c r="R8561" i="9"/>
  <c r="U8561" i="9" s="1"/>
  <c r="R8440" i="9"/>
  <c r="U8440" i="9" s="1"/>
  <c r="R8408" i="9"/>
  <c r="R8392" i="9"/>
  <c r="U8392" i="9" s="1"/>
  <c r="R8333" i="9"/>
  <c r="R8269" i="9"/>
  <c r="U8269" i="9" s="1"/>
  <c r="R8478" i="9"/>
  <c r="R8446" i="9"/>
  <c r="U8446" i="9" s="1"/>
  <c r="R8430" i="9"/>
  <c r="R8362" i="9"/>
  <c r="R8346" i="9"/>
  <c r="R8338" i="9"/>
  <c r="U8338" i="9" s="1"/>
  <c r="R8298" i="9"/>
  <c r="R8282" i="9"/>
  <c r="R8274" i="9"/>
  <c r="U8274" i="9" s="1"/>
  <c r="R8500" i="9"/>
  <c r="R8404" i="9"/>
  <c r="R8367" i="9"/>
  <c r="U8367" i="9" s="1"/>
  <c r="R8319" i="9"/>
  <c r="U8319" i="9" s="1"/>
  <c r="R8303" i="9"/>
  <c r="R8255" i="9"/>
  <c r="R8239" i="9"/>
  <c r="R8237" i="9"/>
  <c r="R8235" i="9"/>
  <c r="R8233" i="9"/>
  <c r="R8231" i="9"/>
  <c r="R8229" i="9"/>
  <c r="U8229" i="9" s="1"/>
  <c r="R8227" i="9"/>
  <c r="U8227" i="9" s="1"/>
  <c r="R8225" i="9"/>
  <c r="U8225" i="9" s="1"/>
  <c r="R8223" i="9"/>
  <c r="U8223" i="9" s="1"/>
  <c r="R8211" i="9"/>
  <c r="R8207" i="9"/>
  <c r="R8205" i="9"/>
  <c r="U8205" i="9" s="1"/>
  <c r="R8195" i="9"/>
  <c r="U8195" i="9" s="1"/>
  <c r="R8191" i="9"/>
  <c r="R8179" i="9"/>
  <c r="U8179" i="9" s="1"/>
  <c r="R8175" i="9"/>
  <c r="U8175" i="9" s="1"/>
  <c r="R8163" i="9"/>
  <c r="R8159" i="9"/>
  <c r="R8147" i="9"/>
  <c r="U8147" i="9" s="1"/>
  <c r="R8143" i="9"/>
  <c r="R8141" i="9"/>
  <c r="R8131" i="9"/>
  <c r="U8131" i="9" s="1"/>
  <c r="R8127" i="9"/>
  <c r="U8127" i="9" s="1"/>
  <c r="R8115" i="9"/>
  <c r="R8111" i="9"/>
  <c r="R8099" i="9"/>
  <c r="U8099" i="9" s="1"/>
  <c r="R8095" i="9"/>
  <c r="R8083" i="9"/>
  <c r="U8083" i="9" s="1"/>
  <c r="R8079" i="9"/>
  <c r="U8079" i="9" s="1"/>
  <c r="R8276" i="9"/>
  <c r="U8276" i="9" s="1"/>
  <c r="R8076" i="9"/>
  <c r="U8076" i="9" s="1"/>
  <c r="R8060" i="9"/>
  <c r="U8060" i="9" s="1"/>
  <c r="R8458" i="9"/>
  <c r="U8458" i="9" s="1"/>
  <c r="R8361" i="9"/>
  <c r="R8329" i="9"/>
  <c r="R8364" i="9"/>
  <c r="U8364" i="9" s="1"/>
  <c r="R8300" i="9"/>
  <c r="U8300" i="9" s="1"/>
  <c r="R8268" i="9"/>
  <c r="U8268" i="9" s="1"/>
  <c r="R8353" i="9"/>
  <c r="R8289" i="9"/>
  <c r="R8080" i="9"/>
  <c r="U8080" i="9" s="1"/>
  <c r="R8066" i="9"/>
  <c r="R8050" i="9"/>
  <c r="U8050" i="9" s="1"/>
  <c r="R8034" i="9"/>
  <c r="U8034" i="9" s="1"/>
  <c r="R8529" i="9"/>
  <c r="R8292" i="9"/>
  <c r="U8292" i="9" s="1"/>
  <c r="R8077" i="9"/>
  <c r="U8077" i="9" s="1"/>
  <c r="R8068" i="9"/>
  <c r="R8052" i="9"/>
  <c r="U8052" i="9" s="1"/>
  <c r="R8036" i="9"/>
  <c r="U8036" i="9" s="1"/>
  <c r="R8490" i="9"/>
  <c r="U8490" i="9" s="1"/>
  <c r="R8345" i="9"/>
  <c r="U8345" i="9" s="1"/>
  <c r="R8082" i="9"/>
  <c r="U8082" i="9" s="1"/>
  <c r="R8070" i="9"/>
  <c r="R8063" i="9"/>
  <c r="R8054" i="9"/>
  <c r="U8054" i="9" s="1"/>
  <c r="R8047" i="9"/>
  <c r="R8038" i="9"/>
  <c r="U8038" i="9" s="1"/>
  <c r="R8024" i="9"/>
  <c r="R7960" i="9"/>
  <c r="U7960" i="9" s="1"/>
  <c r="R8410" i="9"/>
  <c r="R8013" i="9"/>
  <c r="U8013" i="9" s="1"/>
  <c r="R7997" i="9"/>
  <c r="R8078" i="9"/>
  <c r="U8078" i="9" s="1"/>
  <c r="R8072" i="9"/>
  <c r="R8046" i="9"/>
  <c r="R8002" i="9"/>
  <c r="U8002" i="9" s="1"/>
  <c r="R7986" i="9"/>
  <c r="U7986" i="9" s="1"/>
  <c r="R7947" i="9"/>
  <c r="R7943" i="9"/>
  <c r="R7931" i="9"/>
  <c r="U7931" i="9" s="1"/>
  <c r="R7927" i="9"/>
  <c r="R7925" i="9"/>
  <c r="R7915" i="9"/>
  <c r="U7915" i="9" s="1"/>
  <c r="R7911" i="9"/>
  <c r="U7911" i="9" s="1"/>
  <c r="R7909" i="9"/>
  <c r="U7909" i="9" s="1"/>
  <c r="R7895" i="9"/>
  <c r="R7883" i="9"/>
  <c r="U7883" i="9" s="1"/>
  <c r="R7879" i="9"/>
  <c r="R7867" i="9"/>
  <c r="U7867" i="9" s="1"/>
  <c r="R8057" i="9"/>
  <c r="U8057" i="9" s="1"/>
  <c r="R7999" i="9"/>
  <c r="R7983" i="9"/>
  <c r="U7983" i="9" s="1"/>
  <c r="R8241" i="9"/>
  <c r="R8001" i="9"/>
  <c r="R7985" i="9"/>
  <c r="U7985" i="9" s="1"/>
  <c r="R8011" i="9"/>
  <c r="U8011" i="9" s="1"/>
  <c r="R7950" i="9"/>
  <c r="R7942" i="9"/>
  <c r="U7942" i="9" s="1"/>
  <c r="R7934" i="9"/>
  <c r="U7934" i="9" s="1"/>
  <c r="R7926" i="9"/>
  <c r="R7918" i="9"/>
  <c r="U7918" i="9" s="1"/>
  <c r="R7910" i="9"/>
  <c r="U7910" i="9" s="1"/>
  <c r="R7902" i="9"/>
  <c r="R7894" i="9"/>
  <c r="U7894" i="9" s="1"/>
  <c r="R7886" i="9"/>
  <c r="U7886" i="9" s="1"/>
  <c r="R7878" i="9"/>
  <c r="R7870" i="9"/>
  <c r="U7870" i="9" s="1"/>
  <c r="R7858" i="9"/>
  <c r="U7858" i="9" s="1"/>
  <c r="R7842" i="9"/>
  <c r="U7842" i="9" s="1"/>
  <c r="R7826" i="9"/>
  <c r="R7819" i="9"/>
  <c r="U7819" i="9" s="1"/>
  <c r="R7810" i="9"/>
  <c r="U7810" i="9" s="1"/>
  <c r="R7794" i="9"/>
  <c r="U7794" i="9" s="1"/>
  <c r="R7785" i="9"/>
  <c r="R7783" i="9"/>
  <c r="R7781" i="9"/>
  <c r="R7779" i="9"/>
  <c r="R7777" i="9"/>
  <c r="R7775" i="9"/>
  <c r="R7771" i="9"/>
  <c r="U7771" i="9" s="1"/>
  <c r="R7767" i="9"/>
  <c r="U7767" i="9" s="1"/>
  <c r="R7763" i="9"/>
  <c r="U7763" i="9" s="1"/>
  <c r="R7759" i="9"/>
  <c r="R7751" i="9"/>
  <c r="R7747" i="9"/>
  <c r="U7747" i="9" s="1"/>
  <c r="R7745" i="9"/>
  <c r="U7745" i="9" s="1"/>
  <c r="R7743" i="9"/>
  <c r="U7743" i="9" s="1"/>
  <c r="R7735" i="9"/>
  <c r="R7731" i="9"/>
  <c r="R7729" i="9"/>
  <c r="R7727" i="9"/>
  <c r="R7723" i="9"/>
  <c r="U7723" i="9" s="1"/>
  <c r="R7719" i="9"/>
  <c r="U7719" i="9" s="1"/>
  <c r="R7715" i="9"/>
  <c r="U7715" i="9" s="1"/>
  <c r="R7713" i="9"/>
  <c r="R7711" i="9"/>
  <c r="R7707" i="9"/>
  <c r="R7703" i="9"/>
  <c r="R7699" i="9"/>
  <c r="U7699" i="9" s="1"/>
  <c r="R7697" i="9"/>
  <c r="U7697" i="9" s="1"/>
  <c r="R7695" i="9"/>
  <c r="U7695" i="9" s="1"/>
  <c r="R7691" i="9"/>
  <c r="U7691" i="9" s="1"/>
  <c r="R7687" i="9"/>
  <c r="R7683" i="9"/>
  <c r="R7681" i="9"/>
  <c r="R7679" i="9"/>
  <c r="R7675" i="9"/>
  <c r="U7675" i="9" s="1"/>
  <c r="R7671" i="9"/>
  <c r="U7671" i="9" s="1"/>
  <c r="R7667" i="9"/>
  <c r="U7667" i="9" s="1"/>
  <c r="R7665" i="9"/>
  <c r="R7663" i="9"/>
  <c r="R7659" i="9"/>
  <c r="R7655" i="9"/>
  <c r="R7651" i="9"/>
  <c r="U7651" i="9" s="1"/>
  <c r="R7647" i="9"/>
  <c r="U7647" i="9" s="1"/>
  <c r="R7643" i="9"/>
  <c r="U7643" i="9" s="1"/>
  <c r="R7639" i="9"/>
  <c r="R7635" i="9"/>
  <c r="R7633" i="9"/>
  <c r="R7631" i="9"/>
  <c r="R7629" i="9"/>
  <c r="U7629" i="9" s="1"/>
  <c r="R7625" i="9"/>
  <c r="U7625" i="9" s="1"/>
  <c r="R7623" i="9"/>
  <c r="U7623" i="9" s="1"/>
  <c r="R7619" i="9"/>
  <c r="U7619" i="9" s="1"/>
  <c r="R7617" i="9"/>
  <c r="R7615" i="9"/>
  <c r="R7609" i="9"/>
  <c r="R7607" i="9"/>
  <c r="R7603" i="9"/>
  <c r="U7603" i="9" s="1"/>
  <c r="R7601" i="9"/>
  <c r="U7601" i="9" s="1"/>
  <c r="R7599" i="9"/>
  <c r="U7599" i="9" s="1"/>
  <c r="R7597" i="9"/>
  <c r="U7597" i="9" s="1"/>
  <c r="R7593" i="9"/>
  <c r="R7591" i="9"/>
  <c r="R7587" i="9"/>
  <c r="R7585" i="9"/>
  <c r="R7583" i="9"/>
  <c r="R7577" i="9"/>
  <c r="U7577" i="9" s="1"/>
  <c r="R8073" i="9"/>
  <c r="R7990" i="9"/>
  <c r="U7990" i="9" s="1"/>
  <c r="R7987" i="9"/>
  <c r="U7987" i="9" s="1"/>
  <c r="R7860" i="9"/>
  <c r="U7860" i="9" s="1"/>
  <c r="R7844" i="9"/>
  <c r="U7844" i="9" s="1"/>
  <c r="R7837" i="9"/>
  <c r="U7837" i="9" s="1"/>
  <c r="R7828" i="9"/>
  <c r="R7821" i="9"/>
  <c r="U7821" i="9" s="1"/>
  <c r="R7812" i="9"/>
  <c r="U7812" i="9" s="1"/>
  <c r="R7796" i="9"/>
  <c r="U7796" i="9" s="1"/>
  <c r="R8337" i="9"/>
  <c r="R8003" i="9"/>
  <c r="U8003" i="9" s="1"/>
  <c r="R7832" i="9"/>
  <c r="R7809" i="9"/>
  <c r="R7979" i="9"/>
  <c r="U7979" i="9" s="1"/>
  <c r="R7946" i="9"/>
  <c r="R7938" i="9"/>
  <c r="U7938" i="9" s="1"/>
  <c r="R7930" i="9"/>
  <c r="U7930" i="9" s="1"/>
  <c r="R7922" i="9"/>
  <c r="R7914" i="9"/>
  <c r="R7906" i="9"/>
  <c r="U7906" i="9" s="1"/>
  <c r="R7898" i="9"/>
  <c r="R7890" i="9"/>
  <c r="U7890" i="9" s="1"/>
  <c r="R7882" i="9"/>
  <c r="U7882" i="9" s="1"/>
  <c r="R7874" i="9"/>
  <c r="R7866" i="9"/>
  <c r="U7866" i="9" s="1"/>
  <c r="R7850" i="9"/>
  <c r="R7834" i="9"/>
  <c r="R7818" i="9"/>
  <c r="R7811" i="9"/>
  <c r="U7811" i="9" s="1"/>
  <c r="R7802" i="9"/>
  <c r="R7786" i="9"/>
  <c r="U7786" i="9" s="1"/>
  <c r="R7784" i="9"/>
  <c r="R7782" i="9"/>
  <c r="R7780" i="9"/>
  <c r="R7778" i="9"/>
  <c r="R7776" i="9"/>
  <c r="R7774" i="9"/>
  <c r="U7774" i="9" s="1"/>
  <c r="R7772" i="9"/>
  <c r="U7772" i="9" s="1"/>
  <c r="R7770" i="9"/>
  <c r="U7770" i="9" s="1"/>
  <c r="R7768" i="9"/>
  <c r="U7768" i="9" s="1"/>
  <c r="R7766" i="9"/>
  <c r="U7766" i="9" s="1"/>
  <c r="R7764" i="9"/>
  <c r="U7764" i="9" s="1"/>
  <c r="R7762" i="9"/>
  <c r="U7762" i="9" s="1"/>
  <c r="R7760" i="9"/>
  <c r="R7758" i="9"/>
  <c r="R7756" i="9"/>
  <c r="R7754" i="9"/>
  <c r="R7752" i="9"/>
  <c r="R7750" i="9"/>
  <c r="U7750" i="9" s="1"/>
  <c r="R7748" i="9"/>
  <c r="U7748" i="9" s="1"/>
  <c r="R7746" i="9"/>
  <c r="U7746" i="9" s="1"/>
  <c r="R7744" i="9"/>
  <c r="U7744" i="9" s="1"/>
  <c r="R7740" i="9"/>
  <c r="U7740" i="9" s="1"/>
  <c r="R7738" i="9"/>
  <c r="R7736" i="9"/>
  <c r="R7732" i="9"/>
  <c r="R7730" i="9"/>
  <c r="R7728" i="9"/>
  <c r="R7724" i="9"/>
  <c r="U7724" i="9" s="1"/>
  <c r="R7722" i="9"/>
  <c r="R7720" i="9"/>
  <c r="U7720" i="9" s="1"/>
  <c r="R7718" i="9"/>
  <c r="U7718" i="9" s="1"/>
  <c r="R7716" i="9"/>
  <c r="U7716" i="9" s="1"/>
  <c r="R7714" i="9"/>
  <c r="U7714" i="9" s="1"/>
  <c r="R7712" i="9"/>
  <c r="R7708" i="9"/>
  <c r="R7704" i="9"/>
  <c r="R7702" i="9"/>
  <c r="U7702" i="9" s="1"/>
  <c r="R7700" i="9"/>
  <c r="U7700" i="9" s="1"/>
  <c r="R7698" i="9"/>
  <c r="U7698" i="9" s="1"/>
  <c r="R7696" i="9"/>
  <c r="U7696" i="9" s="1"/>
  <c r="R7692" i="9"/>
  <c r="U7692" i="9" s="1"/>
  <c r="R7688" i="9"/>
  <c r="R7686" i="9"/>
  <c r="R7684" i="9"/>
  <c r="R7682" i="9"/>
  <c r="R7680" i="9"/>
  <c r="R7676" i="9"/>
  <c r="U7676" i="9" s="1"/>
  <c r="R7672" i="9"/>
  <c r="U7672" i="9" s="1"/>
  <c r="R7670" i="9"/>
  <c r="U7670" i="9" s="1"/>
  <c r="R7668" i="9"/>
  <c r="U7668" i="9" s="1"/>
  <c r="R7666" i="9"/>
  <c r="U7666" i="9" s="1"/>
  <c r="R7664" i="9"/>
  <c r="R7660" i="9"/>
  <c r="R7656" i="9"/>
  <c r="R7654" i="9"/>
  <c r="U7654" i="9" s="1"/>
  <c r="R7652" i="9"/>
  <c r="U7652" i="9" s="1"/>
  <c r="R7650" i="9"/>
  <c r="U7650" i="9" s="1"/>
  <c r="R7648" i="9"/>
  <c r="U7648" i="9" s="1"/>
  <c r="R7644" i="9"/>
  <c r="U7644" i="9" s="1"/>
  <c r="R7640" i="9"/>
  <c r="R7638" i="9"/>
  <c r="R7636" i="9"/>
  <c r="R7634" i="9"/>
  <c r="R7632" i="9"/>
  <c r="R8035" i="9"/>
  <c r="U8035" i="9" s="1"/>
  <c r="R7974" i="9"/>
  <c r="R7971" i="9"/>
  <c r="R7840" i="9"/>
  <c r="U7840" i="9" s="1"/>
  <c r="R7824" i="9"/>
  <c r="R7817" i="9"/>
  <c r="U7817" i="9" s="1"/>
  <c r="R7792" i="9"/>
  <c r="U7792" i="9" s="1"/>
  <c r="R7958" i="9"/>
  <c r="U7958" i="9" s="1"/>
  <c r="R8284" i="9"/>
  <c r="R7896" i="9"/>
  <c r="R7861" i="9"/>
  <c r="U7861" i="9" s="1"/>
  <c r="R7839" i="9"/>
  <c r="U7839" i="9" s="1"/>
  <c r="R7823" i="9"/>
  <c r="R7820" i="9"/>
  <c r="U7820" i="9" s="1"/>
  <c r="R7798" i="9"/>
  <c r="U7798" i="9" s="1"/>
  <c r="R7622" i="9"/>
  <c r="U7622" i="9" s="1"/>
  <c r="R7590" i="9"/>
  <c r="R8062" i="9"/>
  <c r="U8062" i="9" s="1"/>
  <c r="R7940" i="9"/>
  <c r="U7940" i="9" s="1"/>
  <c r="R7908" i="9"/>
  <c r="U7908" i="9" s="1"/>
  <c r="R7807" i="9"/>
  <c r="R7804" i="9"/>
  <c r="R7624" i="9"/>
  <c r="U7624" i="9" s="1"/>
  <c r="R7608" i="9"/>
  <c r="R7592" i="9"/>
  <c r="R7576" i="9"/>
  <c r="U7576" i="9" s="1"/>
  <c r="R7574" i="9"/>
  <c r="U7574" i="9" s="1"/>
  <c r="R7572" i="9"/>
  <c r="U7572" i="9" s="1"/>
  <c r="R7570" i="9"/>
  <c r="U7570" i="9" s="1"/>
  <c r="R7568" i="9"/>
  <c r="R7566" i="9"/>
  <c r="R7564" i="9"/>
  <c r="R7562" i="9"/>
  <c r="R7556" i="9"/>
  <c r="U7556" i="9" s="1"/>
  <c r="R7554" i="9"/>
  <c r="U7554" i="9" s="1"/>
  <c r="R7550" i="9"/>
  <c r="U7550" i="9" s="1"/>
  <c r="R7548" i="9"/>
  <c r="U7548" i="9" s="1"/>
  <c r="R7546" i="9"/>
  <c r="U7546" i="9" s="1"/>
  <c r="R7540" i="9"/>
  <c r="R7538" i="9"/>
  <c r="R7534" i="9"/>
  <c r="U7534" i="9" s="1"/>
  <c r="R7532" i="9"/>
  <c r="U7532" i="9" s="1"/>
  <c r="R7530" i="9"/>
  <c r="U7530" i="9" s="1"/>
  <c r="R7524" i="9"/>
  <c r="U7524" i="9" s="1"/>
  <c r="R7522" i="9"/>
  <c r="U7522" i="9" s="1"/>
  <c r="R7518" i="9"/>
  <c r="R7512" i="9"/>
  <c r="R7508" i="9"/>
  <c r="U7508" i="9" s="1"/>
  <c r="R7506" i="9"/>
  <c r="U7506" i="9" s="1"/>
  <c r="R7502" i="9"/>
  <c r="U7502" i="9" s="1"/>
  <c r="R7496" i="9"/>
  <c r="R7492" i="9"/>
  <c r="R7490" i="9"/>
  <c r="R7486" i="9"/>
  <c r="U7486" i="9" s="1"/>
  <c r="R7480" i="9"/>
  <c r="U7480" i="9" s="1"/>
  <c r="R7476" i="9"/>
  <c r="U7476" i="9" s="1"/>
  <c r="R7470" i="9"/>
  <c r="R7464" i="9"/>
  <c r="R7460" i="9"/>
  <c r="U7460" i="9" s="1"/>
  <c r="R7458" i="9"/>
  <c r="U7458" i="9" s="1"/>
  <c r="R7454" i="9"/>
  <c r="U7454" i="9" s="1"/>
  <c r="R7448" i="9"/>
  <c r="R7444" i="9"/>
  <c r="R7442" i="9"/>
  <c r="R7438" i="9"/>
  <c r="U7438" i="9" s="1"/>
  <c r="R7432" i="9"/>
  <c r="U7432" i="9" s="1"/>
  <c r="R7428" i="9"/>
  <c r="U7428" i="9" s="1"/>
  <c r="R7426" i="9"/>
  <c r="U7426" i="9" s="1"/>
  <c r="R7422" i="9"/>
  <c r="R7416" i="9"/>
  <c r="R7412" i="9"/>
  <c r="U7412" i="9" s="1"/>
  <c r="R7410" i="9"/>
  <c r="U7410" i="9" s="1"/>
  <c r="R7406" i="9"/>
  <c r="U7406" i="9" s="1"/>
  <c r="R7400" i="9"/>
  <c r="R7396" i="9"/>
  <c r="R7394" i="9"/>
  <c r="R7390" i="9"/>
  <c r="U7390" i="9" s="1"/>
  <c r="R7384" i="9"/>
  <c r="U7384" i="9" s="1"/>
  <c r="R8020" i="9"/>
  <c r="R7838" i="9"/>
  <c r="U7838" i="9" s="1"/>
  <c r="R7788" i="9"/>
  <c r="U7788" i="9" s="1"/>
  <c r="R7626" i="9"/>
  <c r="U7626" i="9" s="1"/>
  <c r="R7610" i="9"/>
  <c r="R7594" i="9"/>
  <c r="R7578" i="9"/>
  <c r="R8022" i="9"/>
  <c r="R7948" i="9"/>
  <c r="R7846" i="9"/>
  <c r="U7846" i="9" s="1"/>
  <c r="R7799" i="9"/>
  <c r="R7616" i="9"/>
  <c r="R7584" i="9"/>
  <c r="R7575" i="9"/>
  <c r="U7575" i="9" s="1"/>
  <c r="R7573" i="9"/>
  <c r="U7573" i="9" s="1"/>
  <c r="R7571" i="9"/>
  <c r="U7571" i="9" s="1"/>
  <c r="R7563" i="9"/>
  <c r="R7559" i="9"/>
  <c r="R7557" i="9"/>
  <c r="U7557" i="9" s="1"/>
  <c r="R7555" i="9"/>
  <c r="U7555" i="9" s="1"/>
  <c r="R7547" i="9"/>
  <c r="U7547" i="9" s="1"/>
  <c r="R7541" i="9"/>
  <c r="R7539" i="9"/>
  <c r="R7531" i="9"/>
  <c r="U7531" i="9" s="1"/>
  <c r="R7527" i="9"/>
  <c r="U7527" i="9" s="1"/>
  <c r="R7525" i="9"/>
  <c r="U7525" i="9" s="1"/>
  <c r="R7523" i="9"/>
  <c r="U7523" i="9" s="1"/>
  <c r="R7517" i="9"/>
  <c r="R7501" i="9"/>
  <c r="U7501" i="9" s="1"/>
  <c r="R7485" i="9"/>
  <c r="U7485" i="9" s="1"/>
  <c r="R7831" i="9"/>
  <c r="R7503" i="9"/>
  <c r="U7503" i="9" s="1"/>
  <c r="R7471" i="9"/>
  <c r="R7455" i="9"/>
  <c r="U7455" i="9" s="1"/>
  <c r="R7378" i="9"/>
  <c r="U7378" i="9" s="1"/>
  <c r="R7366" i="9"/>
  <c r="U7366" i="9" s="1"/>
  <c r="R7362" i="9"/>
  <c r="U7362" i="9" s="1"/>
  <c r="R7350" i="9"/>
  <c r="R7346" i="9"/>
  <c r="R7344" i="9"/>
  <c r="R7334" i="9"/>
  <c r="U7334" i="9" s="1"/>
  <c r="R7330" i="9"/>
  <c r="U7330" i="9" s="1"/>
  <c r="R7314" i="9"/>
  <c r="U7314" i="9" s="1"/>
  <c r="R7312" i="9"/>
  <c r="U7312" i="9" s="1"/>
  <c r="R7302" i="9"/>
  <c r="R7298" i="9"/>
  <c r="R7296" i="9"/>
  <c r="R7286" i="9"/>
  <c r="U7286" i="9" s="1"/>
  <c r="R7282" i="9"/>
  <c r="R7274" i="9"/>
  <c r="R7270" i="9"/>
  <c r="R7266" i="9"/>
  <c r="U7266" i="9" s="1"/>
  <c r="R7264" i="9"/>
  <c r="U7264" i="9" s="1"/>
  <c r="R7258" i="9"/>
  <c r="R7250" i="9"/>
  <c r="R7238" i="9"/>
  <c r="U7238" i="9" s="1"/>
  <c r="R7234" i="9"/>
  <c r="R7232" i="9"/>
  <c r="R7222" i="9"/>
  <c r="R7218" i="9"/>
  <c r="U7218" i="9" s="1"/>
  <c r="R7210" i="9"/>
  <c r="R7206" i="9"/>
  <c r="R7202" i="9"/>
  <c r="R7194" i="9"/>
  <c r="U7194" i="9" s="1"/>
  <c r="R7186" i="9"/>
  <c r="R7184" i="9"/>
  <c r="R7174" i="9"/>
  <c r="R7618" i="9"/>
  <c r="U7618" i="9" s="1"/>
  <c r="R7586" i="9"/>
  <c r="R7505" i="9"/>
  <c r="U7505" i="9" s="1"/>
  <c r="R7489" i="9"/>
  <c r="R7473" i="9"/>
  <c r="R7457" i="9"/>
  <c r="U7457" i="9" s="1"/>
  <c r="R7441" i="9"/>
  <c r="R7425" i="9"/>
  <c r="R7409" i="9"/>
  <c r="U7409" i="9" s="1"/>
  <c r="R7393" i="9"/>
  <c r="R7507" i="9"/>
  <c r="U7507" i="9" s="1"/>
  <c r="R7475" i="9"/>
  <c r="U7475" i="9" s="1"/>
  <c r="R7904" i="9"/>
  <c r="R7588" i="9"/>
  <c r="R7493" i="9"/>
  <c r="R7429" i="9"/>
  <c r="U7429" i="9" s="1"/>
  <c r="R7397" i="9"/>
  <c r="R7963" i="9"/>
  <c r="U7963" i="9" s="1"/>
  <c r="R7467" i="9"/>
  <c r="R7435" i="9"/>
  <c r="U7435" i="9" s="1"/>
  <c r="R7862" i="9"/>
  <c r="U7862" i="9" s="1"/>
  <c r="R7465" i="9"/>
  <c r="R7401" i="9"/>
  <c r="R7171" i="9"/>
  <c r="U7171" i="9" s="1"/>
  <c r="R7815" i="9"/>
  <c r="U7815" i="9" s="1"/>
  <c r="R7511" i="9"/>
  <c r="R7459" i="9"/>
  <c r="U7459" i="9" s="1"/>
  <c r="R7381" i="9"/>
  <c r="U7381" i="9" s="1"/>
  <c r="R7373" i="9"/>
  <c r="R7365" i="9"/>
  <c r="U7365" i="9" s="1"/>
  <c r="R7357" i="9"/>
  <c r="U7357" i="9" s="1"/>
  <c r="R7349" i="9"/>
  <c r="R7341" i="9"/>
  <c r="U7341" i="9" s="1"/>
  <c r="R7333" i="9"/>
  <c r="U7333" i="9" s="1"/>
  <c r="R7325" i="9"/>
  <c r="R7317" i="9"/>
  <c r="U7317" i="9" s="1"/>
  <c r="R7309" i="9"/>
  <c r="U7309" i="9" s="1"/>
  <c r="R7301" i="9"/>
  <c r="R7293" i="9"/>
  <c r="U7293" i="9" s="1"/>
  <c r="R7285" i="9"/>
  <c r="U7285" i="9" s="1"/>
  <c r="R7277" i="9"/>
  <c r="R7269" i="9"/>
  <c r="U7269" i="9" s="1"/>
  <c r="R7261" i="9"/>
  <c r="U7261" i="9" s="1"/>
  <c r="R7253" i="9"/>
  <c r="R7245" i="9"/>
  <c r="U7245" i="9" s="1"/>
  <c r="R7237" i="9"/>
  <c r="U7237" i="9" s="1"/>
  <c r="R7229" i="9"/>
  <c r="R7221" i="9"/>
  <c r="U7221" i="9" s="1"/>
  <c r="R7213" i="9"/>
  <c r="U7213" i="9" s="1"/>
  <c r="R7205" i="9"/>
  <c r="R7197" i="9"/>
  <c r="U7197" i="9" s="1"/>
  <c r="R7189" i="9"/>
  <c r="U7189" i="9" s="1"/>
  <c r="R7181" i="9"/>
  <c r="R7173" i="9"/>
  <c r="U7173" i="9" s="1"/>
  <c r="R7157" i="9"/>
  <c r="R7148" i="9"/>
  <c r="U7148" i="9" s="1"/>
  <c r="R7146" i="9"/>
  <c r="U7146" i="9" s="1"/>
  <c r="R7144" i="9"/>
  <c r="U7144" i="9" s="1"/>
  <c r="R7142" i="9"/>
  <c r="U7142" i="9" s="1"/>
  <c r="R7140" i="9"/>
  <c r="U7140" i="9" s="1"/>
  <c r="R7138" i="9"/>
  <c r="R7136" i="9"/>
  <c r="R7134" i="9"/>
  <c r="R7132" i="9"/>
  <c r="R7130" i="9"/>
  <c r="R7128" i="9"/>
  <c r="R7124" i="9"/>
  <c r="U7124" i="9" s="1"/>
  <c r="R7122" i="9"/>
  <c r="U7122" i="9" s="1"/>
  <c r="R7120" i="9"/>
  <c r="U7120" i="9" s="1"/>
  <c r="R7118" i="9"/>
  <c r="U7118" i="9" s="1"/>
  <c r="R7114" i="9"/>
  <c r="R7112" i="9"/>
  <c r="R7108" i="9"/>
  <c r="R7106" i="9"/>
  <c r="R7104" i="9"/>
  <c r="R7102" i="9"/>
  <c r="R7098" i="9"/>
  <c r="U7098" i="9" s="1"/>
  <c r="R7096" i="9"/>
  <c r="U7096" i="9" s="1"/>
  <c r="R7094" i="9"/>
  <c r="U7094" i="9" s="1"/>
  <c r="R7092" i="9"/>
  <c r="U7092" i="9" s="1"/>
  <c r="R7088" i="9"/>
  <c r="R7086" i="9"/>
  <c r="R7082" i="9"/>
  <c r="R7080" i="9"/>
  <c r="R7078" i="9"/>
  <c r="R7076" i="9"/>
  <c r="U7076" i="9" s="1"/>
  <c r="R7074" i="9"/>
  <c r="U7074" i="9" s="1"/>
  <c r="R7072" i="9"/>
  <c r="U7072" i="9" s="1"/>
  <c r="R7070" i="9"/>
  <c r="U7070" i="9" s="1"/>
  <c r="R7453" i="9"/>
  <c r="U7453" i="9" s="1"/>
  <c r="R7421" i="9"/>
  <c r="R7389" i="9"/>
  <c r="U7389" i="9" s="1"/>
  <c r="R7159" i="9"/>
  <c r="R7152" i="9"/>
  <c r="R7447" i="9"/>
  <c r="R7415" i="9"/>
  <c r="R7383" i="9"/>
  <c r="U7383" i="9" s="1"/>
  <c r="R7375" i="9"/>
  <c r="R7367" i="9"/>
  <c r="R7359" i="9"/>
  <c r="U7359" i="9" s="1"/>
  <c r="R7351" i="9"/>
  <c r="R7343" i="9"/>
  <c r="R7335" i="9"/>
  <c r="U7335" i="9" s="1"/>
  <c r="R7327" i="9"/>
  <c r="R7319" i="9"/>
  <c r="R7311" i="9"/>
  <c r="U7311" i="9" s="1"/>
  <c r="R7303" i="9"/>
  <c r="R7295" i="9"/>
  <c r="R7287" i="9"/>
  <c r="U7287" i="9" s="1"/>
  <c r="R7279" i="9"/>
  <c r="R7255" i="9"/>
  <c r="R7239" i="9"/>
  <c r="U7239" i="9" s="1"/>
  <c r="R7207" i="9"/>
  <c r="R7191" i="9"/>
  <c r="U7191" i="9" s="1"/>
  <c r="R7175" i="9"/>
  <c r="R7170" i="9"/>
  <c r="U7170" i="9" s="1"/>
  <c r="R8030" i="9"/>
  <c r="U8030" i="9" s="1"/>
  <c r="R7602" i="9"/>
  <c r="U7602" i="9" s="1"/>
  <c r="R7513" i="9"/>
  <c r="R7417" i="9"/>
  <c r="R7156" i="9"/>
  <c r="R7479" i="9"/>
  <c r="U7479" i="9" s="1"/>
  <c r="R7411" i="9"/>
  <c r="U7411" i="9" s="1"/>
  <c r="R7377" i="9"/>
  <c r="R7369" i="9"/>
  <c r="R7361" i="9"/>
  <c r="U7361" i="9" s="1"/>
  <c r="R7353" i="9"/>
  <c r="R7345" i="9"/>
  <c r="R7337" i="9"/>
  <c r="U7337" i="9" s="1"/>
  <c r="R7329" i="9"/>
  <c r="R7321" i="9"/>
  <c r="R7313" i="9"/>
  <c r="U7313" i="9" s="1"/>
  <c r="R7305" i="9"/>
  <c r="R7297" i="9"/>
  <c r="R7289" i="9"/>
  <c r="U7289" i="9" s="1"/>
  <c r="R7281" i="9"/>
  <c r="R7273" i="9"/>
  <c r="R7265" i="9"/>
  <c r="U7265" i="9" s="1"/>
  <c r="R7257" i="9"/>
  <c r="R7249" i="9"/>
  <c r="R7241" i="9"/>
  <c r="U7241" i="9" s="1"/>
  <c r="R7233" i="9"/>
  <c r="R7225" i="9"/>
  <c r="R7217" i="9"/>
  <c r="U7217" i="9" s="1"/>
  <c r="R7209" i="9"/>
  <c r="R7201" i="9"/>
  <c r="R7193" i="9"/>
  <c r="U7193" i="9" s="1"/>
  <c r="R7185" i="9"/>
  <c r="R7177" i="9"/>
  <c r="R7165" i="9"/>
  <c r="U7165" i="9" s="1"/>
  <c r="R7158" i="9"/>
  <c r="R7149" i="9"/>
  <c r="U7149" i="9" s="1"/>
  <c r="R7147" i="9"/>
  <c r="U7147" i="9" s="1"/>
  <c r="R7145" i="9"/>
  <c r="U7145" i="9" s="1"/>
  <c r="R7143" i="9"/>
  <c r="U7143" i="9" s="1"/>
  <c r="R7141" i="9"/>
  <c r="U7141" i="9" s="1"/>
  <c r="R7135" i="9"/>
  <c r="R7131" i="9"/>
  <c r="R7127" i="9"/>
  <c r="R7125" i="9"/>
  <c r="U7125" i="9" s="1"/>
  <c r="R7115" i="9"/>
  <c r="U7115" i="9" s="1"/>
  <c r="R7111" i="9"/>
  <c r="R7103" i="9"/>
  <c r="R7099" i="9"/>
  <c r="U7099" i="9" s="1"/>
  <c r="R7095" i="9"/>
  <c r="U7095" i="9" s="1"/>
  <c r="R7087" i="9"/>
  <c r="R7437" i="9"/>
  <c r="U7437" i="9" s="1"/>
  <c r="R7379" i="9"/>
  <c r="U7379" i="9" s="1"/>
  <c r="R7315" i="9"/>
  <c r="U7315" i="9" s="1"/>
  <c r="R7283" i="9"/>
  <c r="U7283" i="9" s="1"/>
  <c r="R7187" i="9"/>
  <c r="U7187" i="9" s="1"/>
  <c r="R7169" i="9"/>
  <c r="U7169" i="9" s="1"/>
  <c r="R7075" i="9"/>
  <c r="U7075" i="9" s="1"/>
  <c r="R7066" i="9"/>
  <c r="R7064" i="9"/>
  <c r="R7062" i="9"/>
  <c r="R7060" i="9"/>
  <c r="R7058" i="9"/>
  <c r="R7056" i="9"/>
  <c r="R7054" i="9"/>
  <c r="R7052" i="9"/>
  <c r="U7052" i="9" s="1"/>
  <c r="R7050" i="9"/>
  <c r="R7048" i="9"/>
  <c r="U7048" i="9" s="1"/>
  <c r="R7046" i="9"/>
  <c r="U7046" i="9" s="1"/>
  <c r="R7044" i="9"/>
  <c r="U7044" i="9" s="1"/>
  <c r="R7042" i="9"/>
  <c r="R7040" i="9"/>
  <c r="R7038" i="9"/>
  <c r="R7036" i="9"/>
  <c r="R7034" i="9"/>
  <c r="R7032" i="9"/>
  <c r="R7030" i="9"/>
  <c r="R7028" i="9"/>
  <c r="U7028" i="9" s="1"/>
  <c r="R7026" i="9"/>
  <c r="U7026" i="9" s="1"/>
  <c r="R7024" i="9"/>
  <c r="U7024" i="9" s="1"/>
  <c r="R7022" i="9"/>
  <c r="U7022" i="9" s="1"/>
  <c r="R7020" i="9"/>
  <c r="U7020" i="9" s="1"/>
  <c r="R7018" i="9"/>
  <c r="R7016" i="9"/>
  <c r="R7014" i="9"/>
  <c r="R7012" i="9"/>
  <c r="R7010" i="9"/>
  <c r="R7008" i="9"/>
  <c r="R7006" i="9"/>
  <c r="R7004" i="9"/>
  <c r="U7004" i="9" s="1"/>
  <c r="R7002" i="9"/>
  <c r="R7000" i="9"/>
  <c r="U7000" i="9" s="1"/>
  <c r="R6998" i="9"/>
  <c r="U6998" i="9" s="1"/>
  <c r="R6996" i="9"/>
  <c r="U6996" i="9" s="1"/>
  <c r="R6994" i="9"/>
  <c r="R6992" i="9"/>
  <c r="R6990" i="9"/>
  <c r="R6988" i="9"/>
  <c r="R6986" i="9"/>
  <c r="R6984" i="9"/>
  <c r="R6982" i="9"/>
  <c r="R6980" i="9"/>
  <c r="U6980" i="9" s="1"/>
  <c r="R6978" i="9"/>
  <c r="U6978" i="9" s="1"/>
  <c r="R6976" i="9"/>
  <c r="U6976" i="9" s="1"/>
  <c r="R6974" i="9"/>
  <c r="U6974" i="9" s="1"/>
  <c r="R6972" i="9"/>
  <c r="U6972" i="9" s="1"/>
  <c r="R6970" i="9"/>
  <c r="R6968" i="9"/>
  <c r="R6966" i="9"/>
  <c r="R6964" i="9"/>
  <c r="R6962" i="9"/>
  <c r="R6960" i="9"/>
  <c r="R6958" i="9"/>
  <c r="R6956" i="9"/>
  <c r="U6956" i="9" s="1"/>
  <c r="R6954" i="9"/>
  <c r="R6952" i="9"/>
  <c r="U6952" i="9" s="1"/>
  <c r="R6950" i="9"/>
  <c r="U6950" i="9" s="1"/>
  <c r="R6948" i="9"/>
  <c r="U6948" i="9" s="1"/>
  <c r="R6946" i="9"/>
  <c r="R6944" i="9"/>
  <c r="R6942" i="9"/>
  <c r="R6940" i="9"/>
  <c r="R6938" i="9"/>
  <c r="R6936" i="9"/>
  <c r="R6934" i="9"/>
  <c r="R6932" i="9"/>
  <c r="U6932" i="9" s="1"/>
  <c r="R6930" i="9"/>
  <c r="U6930" i="9" s="1"/>
  <c r="R6928" i="9"/>
  <c r="U6928" i="9" s="1"/>
  <c r="R6926" i="9"/>
  <c r="U6926" i="9" s="1"/>
  <c r="R6924" i="9"/>
  <c r="U6924" i="9" s="1"/>
  <c r="R6922" i="9"/>
  <c r="R6920" i="9"/>
  <c r="R6918" i="9"/>
  <c r="R6916" i="9"/>
  <c r="R6914" i="9"/>
  <c r="R6912" i="9"/>
  <c r="R6910" i="9"/>
  <c r="R6908" i="9"/>
  <c r="U6908" i="9" s="1"/>
  <c r="R6906" i="9"/>
  <c r="R6904" i="9"/>
  <c r="U6904" i="9" s="1"/>
  <c r="R6902" i="9"/>
  <c r="U6902" i="9" s="1"/>
  <c r="R6896" i="9"/>
  <c r="R6892" i="9"/>
  <c r="R6890" i="9"/>
  <c r="R6888" i="9"/>
  <c r="R6880" i="9"/>
  <c r="U6880" i="9" s="1"/>
  <c r="R6876" i="9"/>
  <c r="U6876" i="9" s="1"/>
  <c r="R6874" i="9"/>
  <c r="R6868" i="9"/>
  <c r="R6860" i="9"/>
  <c r="U6860" i="9" s="1"/>
  <c r="R6858" i="9"/>
  <c r="U6858" i="9" s="1"/>
  <c r="R6856" i="9"/>
  <c r="U6856" i="9" s="1"/>
  <c r="R6852" i="9"/>
  <c r="U6852" i="9" s="1"/>
  <c r="R6848" i="9"/>
  <c r="R6844" i="9"/>
  <c r="R6842" i="9"/>
  <c r="R6840" i="9"/>
  <c r="R6836" i="9"/>
  <c r="U6836" i="9" s="1"/>
  <c r="R6832" i="9"/>
  <c r="U6832" i="9" s="1"/>
  <c r="R6828" i="9"/>
  <c r="U6828" i="9" s="1"/>
  <c r="R6826" i="9"/>
  <c r="R6824" i="9"/>
  <c r="R6820" i="9"/>
  <c r="R6816" i="9"/>
  <c r="R6810" i="9"/>
  <c r="R6804" i="9"/>
  <c r="U6804" i="9" s="1"/>
  <c r="R6796" i="9"/>
  <c r="R6794" i="9"/>
  <c r="R6784" i="9"/>
  <c r="U6784" i="9" s="1"/>
  <c r="R6780" i="9"/>
  <c r="U6780" i="9" s="1"/>
  <c r="R6776" i="9"/>
  <c r="R6772" i="9"/>
  <c r="R6768" i="9"/>
  <c r="R6764" i="9"/>
  <c r="U6764" i="9" s="1"/>
  <c r="R6762" i="9"/>
  <c r="U6762" i="9" s="1"/>
  <c r="R6760" i="9"/>
  <c r="U6760" i="9" s="1"/>
  <c r="R6756" i="9"/>
  <c r="U6756" i="9" s="1"/>
  <c r="R6752" i="9"/>
  <c r="R6748" i="9"/>
  <c r="R6746" i="9"/>
  <c r="R6744" i="9"/>
  <c r="R6736" i="9"/>
  <c r="U6736" i="9" s="1"/>
  <c r="R6732" i="9"/>
  <c r="U6732" i="9" s="1"/>
  <c r="R6730" i="9"/>
  <c r="R6724" i="9"/>
  <c r="R6716" i="9"/>
  <c r="U6716" i="9" s="1"/>
  <c r="R6714" i="9"/>
  <c r="R6712" i="9"/>
  <c r="U6712" i="9" s="1"/>
  <c r="R6708" i="9"/>
  <c r="U6708" i="9" s="1"/>
  <c r="R6704" i="9"/>
  <c r="R6700" i="9"/>
  <c r="R6698" i="9"/>
  <c r="R6696" i="9"/>
  <c r="R6692" i="9"/>
  <c r="U6692" i="9" s="1"/>
  <c r="R6688" i="9"/>
  <c r="U6688" i="9" s="1"/>
  <c r="R6684" i="9"/>
  <c r="U6684" i="9" s="1"/>
  <c r="R6676" i="9"/>
  <c r="R6672" i="9"/>
  <c r="R6668" i="9"/>
  <c r="U6668" i="9" s="1"/>
  <c r="R6666" i="9"/>
  <c r="R6664" i="9"/>
  <c r="U6664" i="9" s="1"/>
  <c r="R6660" i="9"/>
  <c r="U6660" i="9" s="1"/>
  <c r="R6656" i="9"/>
  <c r="R6652" i="9"/>
  <c r="R6650" i="9"/>
  <c r="R6648" i="9"/>
  <c r="R6644" i="9"/>
  <c r="U6644" i="9" s="1"/>
  <c r="R6640" i="9"/>
  <c r="U6640" i="9" s="1"/>
  <c r="R6634" i="9"/>
  <c r="R6628" i="9"/>
  <c r="R6624" i="9"/>
  <c r="R6620" i="9"/>
  <c r="U6620" i="9" s="1"/>
  <c r="R6618" i="9"/>
  <c r="R6610" i="9"/>
  <c r="R6608" i="9"/>
  <c r="R6604" i="9"/>
  <c r="R6602" i="9"/>
  <c r="R6600" i="9"/>
  <c r="R7469" i="9"/>
  <c r="R7371" i="9"/>
  <c r="R7339" i="9"/>
  <c r="U7339" i="9" s="1"/>
  <c r="R7275" i="9"/>
  <c r="R7211" i="9"/>
  <c r="U7211" i="9" s="1"/>
  <c r="R7077" i="9"/>
  <c r="U7077" i="9" s="1"/>
  <c r="R7399" i="9"/>
  <c r="R7079" i="9"/>
  <c r="R7331" i="9"/>
  <c r="U7331" i="9" s="1"/>
  <c r="R7299" i="9"/>
  <c r="R7267" i="9"/>
  <c r="U7267" i="9" s="1"/>
  <c r="R7203" i="9"/>
  <c r="R7431" i="9"/>
  <c r="U7431" i="9" s="1"/>
  <c r="R7323" i="9"/>
  <c r="R7195" i="9"/>
  <c r="U7195" i="9" s="1"/>
  <c r="R7153" i="9"/>
  <c r="R7063" i="9"/>
  <c r="R7055" i="9"/>
  <c r="R7047" i="9"/>
  <c r="U7047" i="9" s="1"/>
  <c r="R7039" i="9"/>
  <c r="R7031" i="9"/>
  <c r="R7023" i="9"/>
  <c r="U7023" i="9" s="1"/>
  <c r="R6991" i="9"/>
  <c r="R6975" i="9"/>
  <c r="U6975" i="9" s="1"/>
  <c r="R6959" i="9"/>
  <c r="R6951" i="9"/>
  <c r="U6951" i="9" s="1"/>
  <c r="R6943" i="9"/>
  <c r="R6927" i="9"/>
  <c r="U6927" i="9" s="1"/>
  <c r="R6911" i="9"/>
  <c r="R6895" i="9"/>
  <c r="R6879" i="9"/>
  <c r="U6879" i="9" s="1"/>
  <c r="R6863" i="9"/>
  <c r="R6847" i="9"/>
  <c r="R6831" i="9"/>
  <c r="U6831" i="9" s="1"/>
  <c r="R6815" i="9"/>
  <c r="R6783" i="9"/>
  <c r="U6783" i="9" s="1"/>
  <c r="R6767" i="9"/>
  <c r="R6759" i="9"/>
  <c r="U6759" i="9" s="1"/>
  <c r="R6703" i="9"/>
  <c r="R6695" i="9"/>
  <c r="R6687" i="9"/>
  <c r="U6687" i="9" s="1"/>
  <c r="R6671" i="9"/>
  <c r="R6655" i="9"/>
  <c r="R6639" i="9"/>
  <c r="U6639" i="9" s="1"/>
  <c r="R6623" i="9"/>
  <c r="R6607" i="9"/>
  <c r="R6592" i="9"/>
  <c r="U6592" i="9" s="1"/>
  <c r="R6576" i="9"/>
  <c r="R6569" i="9"/>
  <c r="U6569" i="9" s="1"/>
  <c r="R6560" i="9"/>
  <c r="R6544" i="9"/>
  <c r="U6544" i="9" s="1"/>
  <c r="R6528" i="9"/>
  <c r="R6512" i="9"/>
  <c r="R6505" i="9"/>
  <c r="R6496" i="9"/>
  <c r="U6496" i="9" s="1"/>
  <c r="R6480" i="9"/>
  <c r="R6464" i="9"/>
  <c r="R7160" i="9"/>
  <c r="R7291" i="9"/>
  <c r="U7291" i="9" s="1"/>
  <c r="R7167" i="9"/>
  <c r="U7167" i="9" s="1"/>
  <c r="R7065" i="9"/>
  <c r="R7057" i="9"/>
  <c r="R7049" i="9"/>
  <c r="U7049" i="9" s="1"/>
  <c r="R7041" i="9"/>
  <c r="R7033" i="9"/>
  <c r="R7017" i="9"/>
  <c r="R7001" i="9"/>
  <c r="U7001" i="9" s="1"/>
  <c r="R6985" i="9"/>
  <c r="R6969" i="9"/>
  <c r="R6953" i="9"/>
  <c r="U6953" i="9" s="1"/>
  <c r="R6937" i="9"/>
  <c r="R6921" i="9"/>
  <c r="R6905" i="9"/>
  <c r="U6905" i="9" s="1"/>
  <c r="R6889" i="9"/>
  <c r="R6873" i="9"/>
  <c r="R6857" i="9"/>
  <c r="U6857" i="9" s="1"/>
  <c r="R6841" i="9"/>
  <c r="R6825" i="9"/>
  <c r="R6809" i="9"/>
  <c r="U6809" i="9" s="1"/>
  <c r="R6793" i="9"/>
  <c r="R6777" i="9"/>
  <c r="R6745" i="9"/>
  <c r="R6713" i="9"/>
  <c r="U6713" i="9" s="1"/>
  <c r="R6705" i="9"/>
  <c r="R6697" i="9"/>
  <c r="R6681" i="9"/>
  <c r="R6649" i="9"/>
  <c r="R6641" i="9"/>
  <c r="U6641" i="9" s="1"/>
  <c r="R6633" i="9"/>
  <c r="R6617" i="9"/>
  <c r="U6617" i="9" s="1"/>
  <c r="R6601" i="9"/>
  <c r="R6589" i="9"/>
  <c r="U6589" i="9" s="1"/>
  <c r="R6573" i="9"/>
  <c r="U6573" i="9" s="1"/>
  <c r="R6557" i="9"/>
  <c r="R6541" i="9"/>
  <c r="U6541" i="9" s="1"/>
  <c r="R6525" i="9"/>
  <c r="U6525" i="9" s="1"/>
  <c r="R6516" i="9"/>
  <c r="U6516" i="9" s="1"/>
  <c r="R6493" i="9"/>
  <c r="U6493" i="9" s="1"/>
  <c r="R6461" i="9"/>
  <c r="R7083" i="9"/>
  <c r="R7259" i="9"/>
  <c r="U7259" i="9" s="1"/>
  <c r="R7067" i="9"/>
  <c r="U7067" i="9" s="1"/>
  <c r="R7059" i="9"/>
  <c r="R7051" i="9"/>
  <c r="U7051" i="9" s="1"/>
  <c r="R7043" i="9"/>
  <c r="U7043" i="9" s="1"/>
  <c r="R7035" i="9"/>
  <c r="R7027" i="9"/>
  <c r="U7027" i="9" s="1"/>
  <c r="R6995" i="9"/>
  <c r="U6995" i="9" s="1"/>
  <c r="R6979" i="9"/>
  <c r="U6979" i="9" s="1"/>
  <c r="R6963" i="9"/>
  <c r="R6947" i="9"/>
  <c r="U6947" i="9" s="1"/>
  <c r="R6931" i="9"/>
  <c r="U6931" i="9" s="1"/>
  <c r="R6915" i="9"/>
  <c r="R6899" i="9"/>
  <c r="U6899" i="9" s="1"/>
  <c r="R6883" i="9"/>
  <c r="U6883" i="9" s="1"/>
  <c r="R6867" i="9"/>
  <c r="R6851" i="9"/>
  <c r="U6851" i="9" s="1"/>
  <c r="R6835" i="9"/>
  <c r="U6835" i="9" s="1"/>
  <c r="R6819" i="9"/>
  <c r="R6803" i="9"/>
  <c r="U6803" i="9" s="1"/>
  <c r="R6787" i="9"/>
  <c r="U6787" i="9" s="1"/>
  <c r="R6771" i="9"/>
  <c r="R6755" i="9"/>
  <c r="U6755" i="9" s="1"/>
  <c r="R6739" i="9"/>
  <c r="U6739" i="9" s="1"/>
  <c r="R6723" i="9"/>
  <c r="R6707" i="9"/>
  <c r="U6707" i="9" s="1"/>
  <c r="R6691" i="9"/>
  <c r="U6691" i="9" s="1"/>
  <c r="R6675" i="9"/>
  <c r="R6659" i="9"/>
  <c r="U6659" i="9" s="1"/>
  <c r="R6643" i="9"/>
  <c r="U6643" i="9" s="1"/>
  <c r="R6635" i="9"/>
  <c r="U6635" i="9" s="1"/>
  <c r="R6627" i="9"/>
  <c r="R7495" i="9"/>
  <c r="R6587" i="9"/>
  <c r="U6587" i="9" s="1"/>
  <c r="R6582" i="9"/>
  <c r="R6579" i="9"/>
  <c r="R6554" i="9"/>
  <c r="R6551" i="9"/>
  <c r="R6546" i="9"/>
  <c r="U6546" i="9" s="1"/>
  <c r="R6523" i="9"/>
  <c r="U6523" i="9" s="1"/>
  <c r="R6518" i="9"/>
  <c r="U6518" i="9" s="1"/>
  <c r="R6487" i="9"/>
  <c r="R6482" i="9"/>
  <c r="R6459" i="9"/>
  <c r="R6454" i="9"/>
  <c r="R7405" i="9"/>
  <c r="U7405" i="9" s="1"/>
  <c r="R7053" i="9"/>
  <c r="U7053" i="9" s="1"/>
  <c r="R6989" i="9"/>
  <c r="R6925" i="9"/>
  <c r="U6925" i="9" s="1"/>
  <c r="R6861" i="9"/>
  <c r="U6861" i="9" s="1"/>
  <c r="R6797" i="9"/>
  <c r="R6733" i="9"/>
  <c r="U6733" i="9" s="1"/>
  <c r="R6669" i="9"/>
  <c r="U6669" i="9" s="1"/>
  <c r="R6637" i="9"/>
  <c r="U6637" i="9" s="1"/>
  <c r="R6584" i="9"/>
  <c r="R6574" i="9"/>
  <c r="R6561" i="9"/>
  <c r="R6543" i="9"/>
  <c r="U6543" i="9" s="1"/>
  <c r="R6520" i="9"/>
  <c r="U6520" i="9" s="1"/>
  <c r="R6510" i="9"/>
  <c r="R6492" i="9"/>
  <c r="U6492" i="9" s="1"/>
  <c r="R6456" i="9"/>
  <c r="R6451" i="9"/>
  <c r="U6451" i="9" s="1"/>
  <c r="R6449" i="9"/>
  <c r="U6449" i="9" s="1"/>
  <c r="R6447" i="9"/>
  <c r="U6447" i="9" s="1"/>
  <c r="R6445" i="9"/>
  <c r="U6445" i="9" s="1"/>
  <c r="R6443" i="9"/>
  <c r="U6443" i="9" s="1"/>
  <c r="R6441" i="9"/>
  <c r="R6439" i="9"/>
  <c r="R6437" i="9"/>
  <c r="R6435" i="9"/>
  <c r="R6433" i="9"/>
  <c r="R6431" i="9"/>
  <c r="R6429" i="9"/>
  <c r="U6429" i="9" s="1"/>
  <c r="R6427" i="9"/>
  <c r="U6427" i="9" s="1"/>
  <c r="R6425" i="9"/>
  <c r="U6425" i="9" s="1"/>
  <c r="R6423" i="9"/>
  <c r="U6423" i="9" s="1"/>
  <c r="R6421" i="9"/>
  <c r="U6421" i="9" s="1"/>
  <c r="R6419" i="9"/>
  <c r="U6419" i="9" s="1"/>
  <c r="R6417" i="9"/>
  <c r="R6415" i="9"/>
  <c r="R6413" i="9"/>
  <c r="R6411" i="9"/>
  <c r="R6409" i="9"/>
  <c r="R6405" i="9"/>
  <c r="U6405" i="9" s="1"/>
  <c r="R6403" i="9"/>
  <c r="U6403" i="9" s="1"/>
  <c r="R6401" i="9"/>
  <c r="U6401" i="9" s="1"/>
  <c r="R6399" i="9"/>
  <c r="U6399" i="9" s="1"/>
  <c r="R6397" i="9"/>
  <c r="U6397" i="9" s="1"/>
  <c r="R6395" i="9"/>
  <c r="U6395" i="9" s="1"/>
  <c r="R6389" i="9"/>
  <c r="R6387" i="9"/>
  <c r="R6385" i="9"/>
  <c r="R6383" i="9"/>
  <c r="R6381" i="9"/>
  <c r="U6381" i="9" s="1"/>
  <c r="R6379" i="9"/>
  <c r="U6379" i="9" s="1"/>
  <c r="R6377" i="9"/>
  <c r="U6377" i="9" s="1"/>
  <c r="R6373" i="9"/>
  <c r="U6373" i="9" s="1"/>
  <c r="R6371" i="9"/>
  <c r="U6371" i="9" s="1"/>
  <c r="R6369" i="9"/>
  <c r="R6367" i="9"/>
  <c r="R6365" i="9"/>
  <c r="R6363" i="9"/>
  <c r="R6357" i="9"/>
  <c r="U6357" i="9" s="1"/>
  <c r="R6355" i="9"/>
  <c r="U6355" i="9" s="1"/>
  <c r="R6353" i="9"/>
  <c r="U6353" i="9" s="1"/>
  <c r="R6351" i="9"/>
  <c r="U6351" i="9" s="1"/>
  <c r="R6349" i="9"/>
  <c r="U6349" i="9" s="1"/>
  <c r="R6347" i="9"/>
  <c r="U6347" i="9" s="1"/>
  <c r="R6345" i="9"/>
  <c r="R6341" i="9"/>
  <c r="R6339" i="9"/>
  <c r="R6337" i="9"/>
  <c r="R6335" i="9"/>
  <c r="R6333" i="9"/>
  <c r="U6333" i="9" s="1"/>
  <c r="R6331" i="9"/>
  <c r="U6331" i="9" s="1"/>
  <c r="R6329" i="9"/>
  <c r="U6329" i="9" s="1"/>
  <c r="R6325" i="9"/>
  <c r="U6325" i="9" s="1"/>
  <c r="R6323" i="9"/>
  <c r="U6323" i="9" s="1"/>
  <c r="R6319" i="9"/>
  <c r="R6317" i="9"/>
  <c r="R6315" i="9"/>
  <c r="R6313" i="9"/>
  <c r="R6309" i="9"/>
  <c r="U6309" i="9" s="1"/>
  <c r="R6307" i="9"/>
  <c r="U6307" i="9" s="1"/>
  <c r="R6305" i="9"/>
  <c r="U6305" i="9" s="1"/>
  <c r="R6303" i="9"/>
  <c r="U6303" i="9" s="1"/>
  <c r="R6301" i="9"/>
  <c r="U6301" i="9" s="1"/>
  <c r="R6299" i="9"/>
  <c r="U6299" i="9" s="1"/>
  <c r="R6297" i="9"/>
  <c r="R6293" i="9"/>
  <c r="R6291" i="9"/>
  <c r="R6289" i="9"/>
  <c r="R6287" i="9"/>
  <c r="R6285" i="9"/>
  <c r="U6285" i="9" s="1"/>
  <c r="R6283" i="9"/>
  <c r="U6283" i="9" s="1"/>
  <c r="R6281" i="9"/>
  <c r="U6281" i="9" s="1"/>
  <c r="R6277" i="9"/>
  <c r="U6277" i="9" s="1"/>
  <c r="R6275" i="9"/>
  <c r="U6275" i="9" s="1"/>
  <c r="R6273" i="9"/>
  <c r="R6271" i="9"/>
  <c r="R6269" i="9"/>
  <c r="R6267" i="9"/>
  <c r="R6265" i="9"/>
  <c r="R6261" i="9"/>
  <c r="U6261" i="9" s="1"/>
  <c r="R6259" i="9"/>
  <c r="U6259" i="9" s="1"/>
  <c r="R6257" i="9"/>
  <c r="U6257" i="9" s="1"/>
  <c r="R6255" i="9"/>
  <c r="U6255" i="9" s="1"/>
  <c r="R6253" i="9"/>
  <c r="U6253" i="9" s="1"/>
  <c r="R6251" i="9"/>
  <c r="U6251" i="9" s="1"/>
  <c r="R6249" i="9"/>
  <c r="R6245" i="9"/>
  <c r="R6243" i="9"/>
  <c r="R6241" i="9"/>
  <c r="R6239" i="9"/>
  <c r="R6237" i="9"/>
  <c r="U6237" i="9" s="1"/>
  <c r="R6235" i="9"/>
  <c r="U6235" i="9" s="1"/>
  <c r="R6233" i="9"/>
  <c r="U6233" i="9" s="1"/>
  <c r="R6229" i="9"/>
  <c r="U6229" i="9" s="1"/>
  <c r="R6227" i="9"/>
  <c r="U6227" i="9" s="1"/>
  <c r="R6225" i="9"/>
  <c r="R6223" i="9"/>
  <c r="R6221" i="9"/>
  <c r="R6219" i="9"/>
  <c r="R6217" i="9"/>
  <c r="R6619" i="9"/>
  <c r="U6619" i="9" s="1"/>
  <c r="R6603" i="9"/>
  <c r="R6594" i="9"/>
  <c r="U6594" i="9" s="1"/>
  <c r="R6566" i="9"/>
  <c r="U6566" i="9" s="1"/>
  <c r="R6538" i="9"/>
  <c r="R6530" i="9"/>
  <c r="R6507" i="9"/>
  <c r="R6502" i="9"/>
  <c r="R6474" i="9"/>
  <c r="U6474" i="9" s="1"/>
  <c r="R6466" i="9"/>
  <c r="R7463" i="9"/>
  <c r="R7045" i="9"/>
  <c r="U7045" i="9" s="1"/>
  <c r="R6981" i="9"/>
  <c r="U6981" i="9" s="1"/>
  <c r="R6853" i="9"/>
  <c r="U6853" i="9" s="1"/>
  <c r="R6789" i="9"/>
  <c r="U6789" i="9" s="1"/>
  <c r="R6757" i="9"/>
  <c r="U6757" i="9" s="1"/>
  <c r="R6725" i="9"/>
  <c r="R6661" i="9"/>
  <c r="U6661" i="9" s="1"/>
  <c r="R6591" i="9"/>
  <c r="U6591" i="9" s="1"/>
  <c r="R6568" i="9"/>
  <c r="U6568" i="9" s="1"/>
  <c r="R6558" i="9"/>
  <c r="R6545" i="9"/>
  <c r="U6545" i="9" s="1"/>
  <c r="R6527" i="9"/>
  <c r="R6504" i="9"/>
  <c r="R6481" i="9"/>
  <c r="R6476" i="9"/>
  <c r="U6476" i="9" s="1"/>
  <c r="R6463" i="9"/>
  <c r="R6586" i="9"/>
  <c r="R6578" i="9"/>
  <c r="R6550" i="9"/>
  <c r="R6547" i="9"/>
  <c r="U6547" i="9" s="1"/>
  <c r="R7037" i="9"/>
  <c r="R7005" i="9"/>
  <c r="U7005" i="9" s="1"/>
  <c r="R6941" i="9"/>
  <c r="R6877" i="9"/>
  <c r="U6877" i="9" s="1"/>
  <c r="R6845" i="9"/>
  <c r="R6813" i="9"/>
  <c r="U6813" i="9" s="1"/>
  <c r="R6749" i="9"/>
  <c r="R6685" i="9"/>
  <c r="U6685" i="9" s="1"/>
  <c r="R6621" i="9"/>
  <c r="U6621" i="9" s="1"/>
  <c r="R6605" i="9"/>
  <c r="R6593" i="9"/>
  <c r="U6593" i="9" s="1"/>
  <c r="R6575" i="9"/>
  <c r="R6552" i="9"/>
  <c r="R6529" i="9"/>
  <c r="R6524" i="9"/>
  <c r="U6524" i="9" s="1"/>
  <c r="R6511" i="9"/>
  <c r="R6488" i="9"/>
  <c r="R6465" i="9"/>
  <c r="R6450" i="9"/>
  <c r="U6450" i="9" s="1"/>
  <c r="R6448" i="9"/>
  <c r="U6448" i="9" s="1"/>
  <c r="R6446" i="9"/>
  <c r="U6446" i="9" s="1"/>
  <c r="R6444" i="9"/>
  <c r="U6444" i="9" s="1"/>
  <c r="R6442" i="9"/>
  <c r="R6440" i="9"/>
  <c r="R6438" i="9"/>
  <c r="R6436" i="9"/>
  <c r="R6434" i="9"/>
  <c r="R6430" i="9"/>
  <c r="R6426" i="9"/>
  <c r="U6426" i="9" s="1"/>
  <c r="R6422" i="9"/>
  <c r="U6422" i="9" s="1"/>
  <c r="R6418" i="9"/>
  <c r="R6416" i="9"/>
  <c r="R6414" i="9"/>
  <c r="R6406" i="9"/>
  <c r="R6402" i="9"/>
  <c r="U6402" i="9" s="1"/>
  <c r="R6400" i="9"/>
  <c r="U6400" i="9" s="1"/>
  <c r="R6394" i="9"/>
  <c r="R6390" i="9"/>
  <c r="R6386" i="9"/>
  <c r="R6382" i="9"/>
  <c r="R6378" i="9"/>
  <c r="U6378" i="9" s="1"/>
  <c r="R6374" i="9"/>
  <c r="U6374" i="9" s="1"/>
  <c r="R6370" i="9"/>
  <c r="R6368" i="9"/>
  <c r="R6366" i="9"/>
  <c r="R6362" i="9"/>
  <c r="R6358" i="9"/>
  <c r="R6354" i="9"/>
  <c r="U6354" i="9" s="1"/>
  <c r="R6350" i="9"/>
  <c r="U6350" i="9" s="1"/>
  <c r="R6346" i="9"/>
  <c r="R6342" i="9"/>
  <c r="R6338" i="9"/>
  <c r="R6336" i="9"/>
  <c r="R6334" i="9"/>
  <c r="R6322" i="9"/>
  <c r="R6320" i="9"/>
  <c r="R6318" i="9"/>
  <c r="R6314" i="9"/>
  <c r="R6310" i="9"/>
  <c r="R6306" i="9"/>
  <c r="U6306" i="9" s="1"/>
  <c r="R6302" i="9"/>
  <c r="U6302" i="9" s="1"/>
  <c r="R6298" i="9"/>
  <c r="R6294" i="9"/>
  <c r="R6290" i="9"/>
  <c r="R6288" i="9"/>
  <c r="R6286" i="9"/>
  <c r="R6278" i="9"/>
  <c r="U6278" i="9" s="1"/>
  <c r="R6274" i="9"/>
  <c r="R6272" i="9"/>
  <c r="R6266" i="9"/>
  <c r="R6262" i="9"/>
  <c r="R6258" i="9"/>
  <c r="U6258" i="9" s="1"/>
  <c r="R6254" i="9"/>
  <c r="U6254" i="9" s="1"/>
  <c r="R6250" i="9"/>
  <c r="R6246" i="9"/>
  <c r="R6242" i="9"/>
  <c r="R6240" i="9"/>
  <c r="R6238" i="9"/>
  <c r="R6234" i="9"/>
  <c r="U6234" i="9" s="1"/>
  <c r="R6230" i="9"/>
  <c r="U6230" i="9" s="1"/>
  <c r="R6226" i="9"/>
  <c r="R6222" i="9"/>
  <c r="R6218" i="9"/>
  <c r="R6210" i="9"/>
  <c r="U6210" i="9" s="1"/>
  <c r="R6208" i="9"/>
  <c r="U6208" i="9" s="1"/>
  <c r="R6206" i="9"/>
  <c r="U6206" i="9" s="1"/>
  <c r="R6198" i="9"/>
  <c r="R6194" i="9"/>
  <c r="R6192" i="9"/>
  <c r="R6190" i="9"/>
  <c r="R6186" i="9"/>
  <c r="U6186" i="9" s="1"/>
  <c r="R6182" i="9"/>
  <c r="U6182" i="9" s="1"/>
  <c r="R6178" i="9"/>
  <c r="R6176" i="9"/>
  <c r="R6174" i="9"/>
  <c r="R6170" i="9"/>
  <c r="R6166" i="9"/>
  <c r="R6162" i="9"/>
  <c r="U6162" i="9" s="1"/>
  <c r="R6160" i="9"/>
  <c r="U6160" i="9" s="1"/>
  <c r="R6154" i="9"/>
  <c r="R6150" i="9"/>
  <c r="R6146" i="9"/>
  <c r="R6144" i="9"/>
  <c r="R6142" i="9"/>
  <c r="R6134" i="9"/>
  <c r="U6134" i="9" s="1"/>
  <c r="R6130" i="9"/>
  <c r="R6128" i="9"/>
  <c r="R6126" i="9"/>
  <c r="R6122" i="9"/>
  <c r="R6118" i="9"/>
  <c r="R6114" i="9"/>
  <c r="U6114" i="9" s="1"/>
  <c r="R6112" i="9"/>
  <c r="U6112" i="9" s="1"/>
  <c r="R6110" i="9"/>
  <c r="U6110" i="9" s="1"/>
  <c r="R6106" i="9"/>
  <c r="R6098" i="9"/>
  <c r="R6090" i="9"/>
  <c r="U6090" i="9" s="1"/>
  <c r="R6086" i="9"/>
  <c r="U6086" i="9" s="1"/>
  <c r="R6082" i="9"/>
  <c r="R6078" i="9"/>
  <c r="R6070" i="9"/>
  <c r="R6066" i="9"/>
  <c r="U6066" i="9" s="1"/>
  <c r="R6062" i="9"/>
  <c r="U6062" i="9" s="1"/>
  <c r="R6058" i="9"/>
  <c r="R6054" i="9"/>
  <c r="R6050" i="9"/>
  <c r="R6046" i="9"/>
  <c r="R6042" i="9"/>
  <c r="U6042" i="9" s="1"/>
  <c r="R6038" i="9"/>
  <c r="U6038" i="9" s="1"/>
  <c r="R6034" i="9"/>
  <c r="R6026" i="9"/>
  <c r="R6022" i="9"/>
  <c r="R6014" i="9"/>
  <c r="U6014" i="9" s="1"/>
  <c r="R6002" i="9"/>
  <c r="R6000" i="9"/>
  <c r="R5998" i="9"/>
  <c r="R5994" i="9"/>
  <c r="U5994" i="9" s="1"/>
  <c r="R5990" i="9"/>
  <c r="U5990" i="9" s="1"/>
  <c r="R5986" i="9"/>
  <c r="R5984" i="9"/>
  <c r="R5982" i="9"/>
  <c r="R5978" i="9"/>
  <c r="R5974" i="9"/>
  <c r="R5970" i="9"/>
  <c r="U5970" i="9" s="1"/>
  <c r="R5966" i="9"/>
  <c r="U5966" i="9" s="1"/>
  <c r="R5962" i="9"/>
  <c r="R5960" i="9"/>
  <c r="R5958" i="9"/>
  <c r="R5956" i="9"/>
  <c r="R5954" i="9"/>
  <c r="R5950" i="9"/>
  <c r="R5944" i="9"/>
  <c r="U5944" i="9" s="1"/>
  <c r="R5942" i="9"/>
  <c r="U5942" i="9" s="1"/>
  <c r="R5940" i="9"/>
  <c r="U5940" i="9" s="1"/>
  <c r="R5938" i="9"/>
  <c r="R5936" i="9"/>
  <c r="R6595" i="9"/>
  <c r="U6595" i="9" s="1"/>
  <c r="R6567" i="9"/>
  <c r="U6567" i="9" s="1"/>
  <c r="R6522" i="9"/>
  <c r="U6522" i="9" s="1"/>
  <c r="R6506" i="9"/>
  <c r="R6486" i="9"/>
  <c r="R5945" i="9"/>
  <c r="U5945" i="9" s="1"/>
  <c r="R6773" i="9"/>
  <c r="R6570" i="9"/>
  <c r="U6570" i="9" s="1"/>
  <c r="R6472" i="9"/>
  <c r="U6472" i="9" s="1"/>
  <c r="R6213" i="9"/>
  <c r="U6213" i="9" s="1"/>
  <c r="R6205" i="9"/>
  <c r="U6205" i="9" s="1"/>
  <c r="R6197" i="9"/>
  <c r="R6189" i="9"/>
  <c r="U6189" i="9" s="1"/>
  <c r="R6181" i="9"/>
  <c r="U6181" i="9" s="1"/>
  <c r="R6173" i="9"/>
  <c r="R6165" i="9"/>
  <c r="U6165" i="9" s="1"/>
  <c r="R6157" i="9"/>
  <c r="U6157" i="9" s="1"/>
  <c r="R6149" i="9"/>
  <c r="R6141" i="9"/>
  <c r="U6141" i="9" s="1"/>
  <c r="R6133" i="9"/>
  <c r="U6133" i="9" s="1"/>
  <c r="R6125" i="9"/>
  <c r="R6117" i="9"/>
  <c r="U6117" i="9" s="1"/>
  <c r="R6109" i="9"/>
  <c r="U6109" i="9" s="1"/>
  <c r="R6101" i="9"/>
  <c r="R6093" i="9"/>
  <c r="U6093" i="9" s="1"/>
  <c r="R6085" i="9"/>
  <c r="U6085" i="9" s="1"/>
  <c r="R6077" i="9"/>
  <c r="R6069" i="9"/>
  <c r="U6069" i="9" s="1"/>
  <c r="R6061" i="9"/>
  <c r="U6061" i="9" s="1"/>
  <c r="R6053" i="9"/>
  <c r="R6045" i="9"/>
  <c r="U6045" i="9" s="1"/>
  <c r="R6037" i="9"/>
  <c r="U6037" i="9" s="1"/>
  <c r="R6029" i="9"/>
  <c r="R6021" i="9"/>
  <c r="U6021" i="9" s="1"/>
  <c r="R6013" i="9"/>
  <c r="U6013" i="9" s="1"/>
  <c r="R6005" i="9"/>
  <c r="R5997" i="9"/>
  <c r="U5997" i="9" s="1"/>
  <c r="R5989" i="9"/>
  <c r="U5989" i="9" s="1"/>
  <c r="R5981" i="9"/>
  <c r="R5973" i="9"/>
  <c r="U5973" i="9" s="1"/>
  <c r="R5963" i="9"/>
  <c r="U5963" i="9" s="1"/>
  <c r="R5947" i="9"/>
  <c r="U5947" i="9" s="1"/>
  <c r="R6559" i="9"/>
  <c r="R6495" i="9"/>
  <c r="U6495" i="9" s="1"/>
  <c r="R6462" i="9"/>
  <c r="R6455" i="9"/>
  <c r="R6452" i="9"/>
  <c r="U6452" i="9" s="1"/>
  <c r="R6869" i="9"/>
  <c r="R6562" i="9"/>
  <c r="R6514" i="9"/>
  <c r="R6498" i="9"/>
  <c r="U6498" i="9" s="1"/>
  <c r="R6485" i="9"/>
  <c r="R6458" i="9"/>
  <c r="R6215" i="9"/>
  <c r="R6199" i="9"/>
  <c r="R6183" i="9"/>
  <c r="U6183" i="9" s="1"/>
  <c r="R6175" i="9"/>
  <c r="R6167" i="9"/>
  <c r="R6151" i="9"/>
  <c r="R6135" i="9"/>
  <c r="U6135" i="9" s="1"/>
  <c r="R6119" i="9"/>
  <c r="R6103" i="9"/>
  <c r="R6087" i="9"/>
  <c r="U6087" i="9" s="1"/>
  <c r="R6071" i="9"/>
  <c r="R6055" i="9"/>
  <c r="R6039" i="9"/>
  <c r="U6039" i="9" s="1"/>
  <c r="R6023" i="9"/>
  <c r="R6007" i="9"/>
  <c r="R5991" i="9"/>
  <c r="U5991" i="9" s="1"/>
  <c r="R5983" i="9"/>
  <c r="R5975" i="9"/>
  <c r="R5951" i="9"/>
  <c r="R5933" i="9"/>
  <c r="R5929" i="9"/>
  <c r="R5927" i="9"/>
  <c r="R5925" i="9"/>
  <c r="U5925" i="9" s="1"/>
  <c r="R5921" i="9"/>
  <c r="U5921" i="9" s="1"/>
  <c r="R5917" i="9"/>
  <c r="U5917" i="9" s="1"/>
  <c r="R5913" i="9"/>
  <c r="R5911" i="9"/>
  <c r="R5905" i="9"/>
  <c r="R5901" i="9"/>
  <c r="U5901" i="9" s="1"/>
  <c r="R5897" i="9"/>
  <c r="U5897" i="9" s="1"/>
  <c r="R5893" i="9"/>
  <c r="U5893" i="9" s="1"/>
  <c r="R5889" i="9"/>
  <c r="R5881" i="9"/>
  <c r="R5879" i="9"/>
  <c r="R5877" i="9"/>
  <c r="R5869" i="9"/>
  <c r="U5869" i="9" s="1"/>
  <c r="R5865" i="9"/>
  <c r="R5863" i="9"/>
  <c r="R5861" i="9"/>
  <c r="R5857" i="9"/>
  <c r="R5853" i="9"/>
  <c r="R5849" i="9"/>
  <c r="U5849" i="9" s="1"/>
  <c r="R5847" i="9"/>
  <c r="U5847" i="9" s="1"/>
  <c r="R5841" i="9"/>
  <c r="R5837" i="9"/>
  <c r="R5833" i="9"/>
  <c r="R5829" i="9"/>
  <c r="R5825" i="9"/>
  <c r="U5825" i="9" s="1"/>
  <c r="R5821" i="9"/>
  <c r="U5821" i="9" s="1"/>
  <c r="R5817" i="9"/>
  <c r="R5815" i="9"/>
  <c r="R5813" i="9"/>
  <c r="R5805" i="9"/>
  <c r="R5801" i="9"/>
  <c r="U5801" i="9" s="1"/>
  <c r="R5797" i="9"/>
  <c r="U5797" i="9" s="1"/>
  <c r="R5793" i="9"/>
  <c r="R5789" i="9"/>
  <c r="R5785" i="9"/>
  <c r="R5781" i="9"/>
  <c r="R5777" i="9"/>
  <c r="U5777" i="9" s="1"/>
  <c r="R5773" i="9"/>
  <c r="U5773" i="9" s="1"/>
  <c r="R5769" i="9"/>
  <c r="R5767" i="9"/>
  <c r="R5765" i="9"/>
  <c r="R5757" i="9"/>
  <c r="R5753" i="9"/>
  <c r="U5753" i="9" s="1"/>
  <c r="R5751" i="9"/>
  <c r="U5751" i="9" s="1"/>
  <c r="R5749" i="9"/>
  <c r="U5749" i="9" s="1"/>
  <c r="R5745" i="9"/>
  <c r="R5737" i="9"/>
  <c r="R5735" i="9"/>
  <c r="R5733" i="9"/>
  <c r="R5729" i="9"/>
  <c r="U5729" i="9" s="1"/>
  <c r="R5725" i="9"/>
  <c r="U5725" i="9" s="1"/>
  <c r="R5721" i="9"/>
  <c r="R5719" i="9"/>
  <c r="R5717" i="9"/>
  <c r="R5713" i="9"/>
  <c r="R5709" i="9"/>
  <c r="R5705" i="9"/>
  <c r="U5705" i="9" s="1"/>
  <c r="R5701" i="9"/>
  <c r="U5701" i="9" s="1"/>
  <c r="R5693" i="9"/>
  <c r="R5689" i="9"/>
  <c r="R5687" i="9"/>
  <c r="R5685" i="9"/>
  <c r="R5681" i="9"/>
  <c r="U5681" i="9" s="1"/>
  <c r="R5677" i="9"/>
  <c r="U5677" i="9" s="1"/>
  <c r="R5673" i="9"/>
  <c r="R5669" i="9"/>
  <c r="R5665" i="9"/>
  <c r="R5661" i="9"/>
  <c r="R5657" i="9"/>
  <c r="U5657" i="9" s="1"/>
  <c r="R5653" i="9"/>
  <c r="U5653" i="9" s="1"/>
  <c r="R5649" i="9"/>
  <c r="R5645" i="9"/>
  <c r="R5641" i="9"/>
  <c r="R5639" i="9"/>
  <c r="R5637" i="9"/>
  <c r="R5629" i="9"/>
  <c r="U5629" i="9" s="1"/>
  <c r="R5625" i="9"/>
  <c r="R5623" i="9"/>
  <c r="R5621" i="9"/>
  <c r="R5617" i="9"/>
  <c r="R5609" i="9"/>
  <c r="U5609" i="9" s="1"/>
  <c r="R5607" i="9"/>
  <c r="U5607" i="9" s="1"/>
  <c r="R5605" i="9"/>
  <c r="U5605" i="9" s="1"/>
  <c r="R5601" i="9"/>
  <c r="R5597" i="9"/>
  <c r="R5593" i="9"/>
  <c r="R5591" i="9"/>
  <c r="R5589" i="9"/>
  <c r="R5585" i="9"/>
  <c r="U5585" i="9" s="1"/>
  <c r="R5581" i="9"/>
  <c r="U5581" i="9" s="1"/>
  <c r="R5577" i="9"/>
  <c r="R5573" i="9"/>
  <c r="R5565" i="9"/>
  <c r="R5561" i="9"/>
  <c r="U5561" i="9" s="1"/>
  <c r="R5559" i="9"/>
  <c r="U5559" i="9" s="1"/>
  <c r="R5557" i="9"/>
  <c r="U5557" i="9" s="1"/>
  <c r="R5553" i="9"/>
  <c r="R5551" i="9"/>
  <c r="R5545" i="9"/>
  <c r="R5543" i="9"/>
  <c r="R5541" i="9"/>
  <c r="R5537" i="9"/>
  <c r="U5537" i="9" s="1"/>
  <c r="R5535" i="9"/>
  <c r="U5535" i="9" s="1"/>
  <c r="R5533" i="9"/>
  <c r="U5533" i="9" s="1"/>
  <c r="R5529" i="9"/>
  <c r="R5527" i="9"/>
  <c r="R5521" i="9"/>
  <c r="R5519" i="9"/>
  <c r="R5517" i="9"/>
  <c r="R5513" i="9"/>
  <c r="U5513" i="9" s="1"/>
  <c r="R5511" i="9"/>
  <c r="U5511" i="9" s="1"/>
  <c r="R5509" i="9"/>
  <c r="U5509" i="9" s="1"/>
  <c r="R5505" i="9"/>
  <c r="R6572" i="9"/>
  <c r="U6572" i="9" s="1"/>
  <c r="R6534" i="9"/>
  <c r="R6491" i="9"/>
  <c r="U6491" i="9" s="1"/>
  <c r="R5953" i="9"/>
  <c r="R5937" i="9"/>
  <c r="R6209" i="9"/>
  <c r="U6209" i="9" s="1"/>
  <c r="R6201" i="9"/>
  <c r="R6193" i="9"/>
  <c r="R6177" i="9"/>
  <c r="R6145" i="9"/>
  <c r="R6129" i="9"/>
  <c r="R6113" i="9"/>
  <c r="U6113" i="9" s="1"/>
  <c r="R6097" i="9"/>
  <c r="R6065" i="9"/>
  <c r="U6065" i="9" s="1"/>
  <c r="R6057" i="9"/>
  <c r="R6049" i="9"/>
  <c r="R6033" i="9"/>
  <c r="R6017" i="9"/>
  <c r="U6017" i="9" s="1"/>
  <c r="R6001" i="9"/>
  <c r="R5993" i="9"/>
  <c r="U5993" i="9" s="1"/>
  <c r="R5985" i="9"/>
  <c r="R6513" i="9"/>
  <c r="R5957" i="9"/>
  <c r="R6211" i="9"/>
  <c r="U6211" i="9" s="1"/>
  <c r="R6179" i="9"/>
  <c r="U6179" i="9" s="1"/>
  <c r="R6147" i="9"/>
  <c r="R6115" i="9"/>
  <c r="U6115" i="9" s="1"/>
  <c r="R6083" i="9"/>
  <c r="U6083" i="9" s="1"/>
  <c r="R6051" i="9"/>
  <c r="R6019" i="9"/>
  <c r="U6019" i="9" s="1"/>
  <c r="R5987" i="9"/>
  <c r="U5987" i="9" s="1"/>
  <c r="R5977" i="9"/>
  <c r="R5939" i="9"/>
  <c r="U5939" i="9" s="1"/>
  <c r="R5928" i="9"/>
  <c r="R5920" i="9"/>
  <c r="U5920" i="9" s="1"/>
  <c r="R5912" i="9"/>
  <c r="R5904" i="9"/>
  <c r="R5896" i="9"/>
  <c r="U5896" i="9" s="1"/>
  <c r="R5888" i="9"/>
  <c r="R5880" i="9"/>
  <c r="R5872" i="9"/>
  <c r="U5872" i="9" s="1"/>
  <c r="R5864" i="9"/>
  <c r="R5856" i="9"/>
  <c r="R5848" i="9"/>
  <c r="U5848" i="9" s="1"/>
  <c r="R5840" i="9"/>
  <c r="R5832" i="9"/>
  <c r="R6470" i="9"/>
  <c r="U6470" i="9" s="1"/>
  <c r="R6203" i="9"/>
  <c r="U6203" i="9" s="1"/>
  <c r="R6171" i="9"/>
  <c r="R6139" i="9"/>
  <c r="U6139" i="9" s="1"/>
  <c r="R6107" i="9"/>
  <c r="U6107" i="9" s="1"/>
  <c r="R6075" i="9"/>
  <c r="R6043" i="9"/>
  <c r="U6043" i="9" s="1"/>
  <c r="R6011" i="9"/>
  <c r="U6011" i="9" s="1"/>
  <c r="R5930" i="9"/>
  <c r="R5922" i="9"/>
  <c r="U5922" i="9" s="1"/>
  <c r="R5914" i="9"/>
  <c r="R5906" i="9"/>
  <c r="R5898" i="9"/>
  <c r="U5898" i="9" s="1"/>
  <c r="R5890" i="9"/>
  <c r="R5882" i="9"/>
  <c r="R5874" i="9"/>
  <c r="U5874" i="9" s="1"/>
  <c r="R5866" i="9"/>
  <c r="R5858" i="9"/>
  <c r="R5850" i="9"/>
  <c r="U5850" i="9" s="1"/>
  <c r="R5842" i="9"/>
  <c r="R5834" i="9"/>
  <c r="R5826" i="9"/>
  <c r="U5826" i="9" s="1"/>
  <c r="R5818" i="9"/>
  <c r="R5810" i="9"/>
  <c r="R5802" i="9"/>
  <c r="U5802" i="9" s="1"/>
  <c r="R6677" i="9"/>
  <c r="R5979" i="9"/>
  <c r="R6195" i="9"/>
  <c r="R6163" i="9"/>
  <c r="U6163" i="9" s="1"/>
  <c r="R6131" i="9"/>
  <c r="U6131" i="9" s="1"/>
  <c r="R6099" i="9"/>
  <c r="R6067" i="9"/>
  <c r="U6067" i="9" s="1"/>
  <c r="R6035" i="9"/>
  <c r="U6035" i="9" s="1"/>
  <c r="R6003" i="9"/>
  <c r="R5932" i="9"/>
  <c r="R5924" i="9"/>
  <c r="U5924" i="9" s="1"/>
  <c r="R5916" i="9"/>
  <c r="U5916" i="9" s="1"/>
  <c r="R5908" i="9"/>
  <c r="R5900" i="9"/>
  <c r="U5900" i="9" s="1"/>
  <c r="R5892" i="9"/>
  <c r="U5892" i="9" s="1"/>
  <c r="R5884" i="9"/>
  <c r="R5876" i="9"/>
  <c r="U5876" i="9" s="1"/>
  <c r="R5868" i="9"/>
  <c r="U5868" i="9" s="1"/>
  <c r="R5860" i="9"/>
  <c r="R5852" i="9"/>
  <c r="U5852" i="9" s="1"/>
  <c r="R5844" i="9"/>
  <c r="U5844" i="9" s="1"/>
  <c r="R5836" i="9"/>
  <c r="R5828" i="9"/>
  <c r="U5828" i="9" s="1"/>
  <c r="R5820" i="9"/>
  <c r="U5820" i="9" s="1"/>
  <c r="R5812" i="9"/>
  <c r="R5804" i="9"/>
  <c r="U5804" i="9" s="1"/>
  <c r="R7061" i="9"/>
  <c r="R6526" i="9"/>
  <c r="R6187" i="9"/>
  <c r="U6187" i="9" s="1"/>
  <c r="R6155" i="9"/>
  <c r="U6155" i="9" s="1"/>
  <c r="R6123" i="9"/>
  <c r="R6091" i="9"/>
  <c r="U6091" i="9" s="1"/>
  <c r="R6059" i="9"/>
  <c r="U6059" i="9" s="1"/>
  <c r="R6027" i="9"/>
  <c r="R5995" i="9"/>
  <c r="U5995" i="9" s="1"/>
  <c r="R5965" i="9"/>
  <c r="U5965" i="9" s="1"/>
  <c r="R5959" i="9"/>
  <c r="R5934" i="9"/>
  <c r="R5926" i="9"/>
  <c r="R5918" i="9"/>
  <c r="U5918" i="9" s="1"/>
  <c r="R5910" i="9"/>
  <c r="R5902" i="9"/>
  <c r="R5894" i="9"/>
  <c r="U5894" i="9" s="1"/>
  <c r="R5886" i="9"/>
  <c r="R5878" i="9"/>
  <c r="R5870" i="9"/>
  <c r="U5870" i="9" s="1"/>
  <c r="R5862" i="9"/>
  <c r="R5943" i="9"/>
  <c r="U5943" i="9" s="1"/>
  <c r="R5824" i="9"/>
  <c r="U5824" i="9" s="1"/>
  <c r="R5796" i="9"/>
  <c r="U5796" i="9" s="1"/>
  <c r="R5788" i="9"/>
  <c r="R5780" i="9"/>
  <c r="U5780" i="9" s="1"/>
  <c r="R5772" i="9"/>
  <c r="U5772" i="9" s="1"/>
  <c r="R5764" i="9"/>
  <c r="R5756" i="9"/>
  <c r="U5756" i="9" s="1"/>
  <c r="R5748" i="9"/>
  <c r="U5748" i="9" s="1"/>
  <c r="R5740" i="9"/>
  <c r="R5732" i="9"/>
  <c r="U5732" i="9" s="1"/>
  <c r="R5724" i="9"/>
  <c r="U5724" i="9" s="1"/>
  <c r="R5716" i="9"/>
  <c r="R5708" i="9"/>
  <c r="U5708" i="9" s="1"/>
  <c r="R5700" i="9"/>
  <c r="U5700" i="9" s="1"/>
  <c r="R5692" i="9"/>
  <c r="R5684" i="9"/>
  <c r="U5684" i="9" s="1"/>
  <c r="R5676" i="9"/>
  <c r="U5676" i="9" s="1"/>
  <c r="R5668" i="9"/>
  <c r="R5660" i="9"/>
  <c r="U5660" i="9" s="1"/>
  <c r="R5652" i="9"/>
  <c r="U5652" i="9" s="1"/>
  <c r="R5644" i="9"/>
  <c r="R5636" i="9"/>
  <c r="U5636" i="9" s="1"/>
  <c r="R5628" i="9"/>
  <c r="U5628" i="9" s="1"/>
  <c r="R5620" i="9"/>
  <c r="R5612" i="9"/>
  <c r="U5612" i="9" s="1"/>
  <c r="R5604" i="9"/>
  <c r="U5604" i="9" s="1"/>
  <c r="R5596" i="9"/>
  <c r="R5588" i="9"/>
  <c r="U5588" i="9" s="1"/>
  <c r="R5580" i="9"/>
  <c r="U5580" i="9" s="1"/>
  <c r="R5572" i="9"/>
  <c r="R5564" i="9"/>
  <c r="U5564" i="9" s="1"/>
  <c r="R5556" i="9"/>
  <c r="U5556" i="9" s="1"/>
  <c r="R5526" i="9"/>
  <c r="R5510" i="9"/>
  <c r="U5510" i="9" s="1"/>
  <c r="R5830" i="9"/>
  <c r="R5814" i="9"/>
  <c r="R5544" i="9"/>
  <c r="R5528" i="9"/>
  <c r="R5512" i="9"/>
  <c r="U5512" i="9" s="1"/>
  <c r="R5503" i="9"/>
  <c r="R5501" i="9"/>
  <c r="R5499" i="9"/>
  <c r="R5497" i="9"/>
  <c r="R5495" i="9"/>
  <c r="R5493" i="9"/>
  <c r="R5491" i="9"/>
  <c r="U5491" i="9" s="1"/>
  <c r="R5489" i="9"/>
  <c r="U5489" i="9" s="1"/>
  <c r="R5487" i="9"/>
  <c r="U5487" i="9" s="1"/>
  <c r="R5485" i="9"/>
  <c r="U5485" i="9" s="1"/>
  <c r="R5483" i="9"/>
  <c r="R5481" i="9"/>
  <c r="R5479" i="9"/>
  <c r="R5477" i="9"/>
  <c r="R5475" i="9"/>
  <c r="R5473" i="9"/>
  <c r="R5471" i="9"/>
  <c r="R5469" i="9"/>
  <c r="R5467" i="9"/>
  <c r="U5467" i="9" s="1"/>
  <c r="R5465" i="9"/>
  <c r="U5465" i="9" s="1"/>
  <c r="R5463" i="9"/>
  <c r="U5463" i="9" s="1"/>
  <c r="R5461" i="9"/>
  <c r="U5461" i="9" s="1"/>
  <c r="R5459" i="9"/>
  <c r="R5457" i="9"/>
  <c r="R5455" i="9"/>
  <c r="R5453" i="9"/>
  <c r="R5451" i="9"/>
  <c r="R5449" i="9"/>
  <c r="R5447" i="9"/>
  <c r="R5445" i="9"/>
  <c r="R5443" i="9"/>
  <c r="U5443" i="9" s="1"/>
  <c r="R5441" i="9"/>
  <c r="U5441" i="9" s="1"/>
  <c r="R5439" i="9"/>
  <c r="U5439" i="9" s="1"/>
  <c r="R5437" i="9"/>
  <c r="U5437" i="9" s="1"/>
  <c r="R5435" i="9"/>
  <c r="R5433" i="9"/>
  <c r="R5431" i="9"/>
  <c r="R5429" i="9"/>
  <c r="R5427" i="9"/>
  <c r="R5425" i="9"/>
  <c r="R5423" i="9"/>
  <c r="R5421" i="9"/>
  <c r="R5419" i="9"/>
  <c r="U5419" i="9" s="1"/>
  <c r="R5417" i="9"/>
  <c r="U5417" i="9" s="1"/>
  <c r="R5415" i="9"/>
  <c r="U5415" i="9" s="1"/>
  <c r="R5413" i="9"/>
  <c r="U5413" i="9" s="1"/>
  <c r="R5411" i="9"/>
  <c r="R5409" i="9"/>
  <c r="R5407" i="9"/>
  <c r="R5405" i="9"/>
  <c r="R5403" i="9"/>
  <c r="R5401" i="9"/>
  <c r="R5399" i="9"/>
  <c r="R5397" i="9"/>
  <c r="R5395" i="9"/>
  <c r="U5395" i="9" s="1"/>
  <c r="R5393" i="9"/>
  <c r="U5393" i="9" s="1"/>
  <c r="R5391" i="9"/>
  <c r="U5391" i="9" s="1"/>
  <c r="R5389" i="9"/>
  <c r="U5389" i="9" s="1"/>
  <c r="R5387" i="9"/>
  <c r="R5385" i="9"/>
  <c r="R5383" i="9"/>
  <c r="R5381" i="9"/>
  <c r="R5379" i="9"/>
  <c r="R5377" i="9"/>
  <c r="R5375" i="9"/>
  <c r="R5373" i="9"/>
  <c r="R5371" i="9"/>
  <c r="U5371" i="9" s="1"/>
  <c r="R5369" i="9"/>
  <c r="U5369" i="9" s="1"/>
  <c r="R5367" i="9"/>
  <c r="U5367" i="9" s="1"/>
  <c r="R5365" i="9"/>
  <c r="U5365" i="9" s="1"/>
  <c r="R5363" i="9"/>
  <c r="R5361" i="9"/>
  <c r="R5359" i="9"/>
  <c r="R5357" i="9"/>
  <c r="R5355" i="9"/>
  <c r="R5353" i="9"/>
  <c r="R5351" i="9"/>
  <c r="R5349" i="9"/>
  <c r="R5347" i="9"/>
  <c r="U5347" i="9" s="1"/>
  <c r="R5345" i="9"/>
  <c r="U5345" i="9" s="1"/>
  <c r="R5343" i="9"/>
  <c r="U5343" i="9" s="1"/>
  <c r="R5341" i="9"/>
  <c r="U5341" i="9" s="1"/>
  <c r="R5339" i="9"/>
  <c r="R5337" i="9"/>
  <c r="R5335" i="9"/>
  <c r="R5333" i="9"/>
  <c r="R5331" i="9"/>
  <c r="R5329" i="9"/>
  <c r="R5327" i="9"/>
  <c r="R5325" i="9"/>
  <c r="R5323" i="9"/>
  <c r="U5323" i="9" s="1"/>
  <c r="R5321" i="9"/>
  <c r="U5321" i="9" s="1"/>
  <c r="R5319" i="9"/>
  <c r="U5319" i="9" s="1"/>
  <c r="R5317" i="9"/>
  <c r="U5317" i="9" s="1"/>
  <c r="R5315" i="9"/>
  <c r="R5313" i="9"/>
  <c r="R5311" i="9"/>
  <c r="R5309" i="9"/>
  <c r="R5307" i="9"/>
  <c r="R5305" i="9"/>
  <c r="R5303" i="9"/>
  <c r="R5301" i="9"/>
  <c r="R5299" i="9"/>
  <c r="U5299" i="9" s="1"/>
  <c r="R5297" i="9"/>
  <c r="U5297" i="9" s="1"/>
  <c r="R5295" i="9"/>
  <c r="U5295" i="9" s="1"/>
  <c r="R5293" i="9"/>
  <c r="U5293" i="9" s="1"/>
  <c r="R5291" i="9"/>
  <c r="R5289" i="9"/>
  <c r="R5287" i="9"/>
  <c r="R5285" i="9"/>
  <c r="R5283" i="9"/>
  <c r="R5281" i="9"/>
  <c r="R5279" i="9"/>
  <c r="R5277" i="9"/>
  <c r="R5275" i="9"/>
  <c r="U5275" i="9" s="1"/>
  <c r="R5273" i="9"/>
  <c r="U5273" i="9" s="1"/>
  <c r="R5271" i="9"/>
  <c r="U5271" i="9" s="1"/>
  <c r="R5269" i="9"/>
  <c r="U5269" i="9" s="1"/>
  <c r="R5267" i="9"/>
  <c r="R5265" i="9"/>
  <c r="R5263" i="9"/>
  <c r="R5261" i="9"/>
  <c r="R5259" i="9"/>
  <c r="R5257" i="9"/>
  <c r="R5255" i="9"/>
  <c r="R5253" i="9"/>
  <c r="R5251" i="9"/>
  <c r="R5249" i="9"/>
  <c r="R5247" i="9"/>
  <c r="R5245" i="9"/>
  <c r="R5243" i="9"/>
  <c r="R5241" i="9"/>
  <c r="R5239" i="9"/>
  <c r="R5237" i="9"/>
  <c r="R5235" i="9"/>
  <c r="R5233" i="9"/>
  <c r="R5231" i="9"/>
  <c r="R5229" i="9"/>
  <c r="R5227" i="9"/>
  <c r="R5225" i="9"/>
  <c r="R5223" i="9"/>
  <c r="R5221" i="9"/>
  <c r="R5219" i="9"/>
  <c r="R5217" i="9"/>
  <c r="R5215" i="9"/>
  <c r="R5213" i="9"/>
  <c r="R5211" i="9"/>
  <c r="R5209" i="9"/>
  <c r="R5207" i="9"/>
  <c r="R5205" i="9"/>
  <c r="R5203" i="9"/>
  <c r="R5201" i="9"/>
  <c r="R5199" i="9"/>
  <c r="R5197" i="9"/>
  <c r="R5195" i="9"/>
  <c r="R5193" i="9"/>
  <c r="R5191" i="9"/>
  <c r="R5189" i="9"/>
  <c r="R5187" i="9"/>
  <c r="R5185" i="9"/>
  <c r="R5183" i="9"/>
  <c r="R5181" i="9"/>
  <c r="R5179" i="9"/>
  <c r="U5179" i="9" s="1"/>
  <c r="R5177" i="9"/>
  <c r="U5177" i="9" s="1"/>
  <c r="R5175" i="9"/>
  <c r="U5175" i="9" s="1"/>
  <c r="R5173" i="9"/>
  <c r="U5173" i="9" s="1"/>
  <c r="R5171" i="9"/>
  <c r="R5169" i="9"/>
  <c r="R5167" i="9"/>
  <c r="R5165" i="9"/>
  <c r="R5163" i="9"/>
  <c r="R5161" i="9"/>
  <c r="R5159" i="9"/>
  <c r="R5157" i="9"/>
  <c r="R5155" i="9"/>
  <c r="U5155" i="9" s="1"/>
  <c r="R5153" i="9"/>
  <c r="U5153" i="9" s="1"/>
  <c r="R5151" i="9"/>
  <c r="U5151" i="9" s="1"/>
  <c r="R5149" i="9"/>
  <c r="U5149" i="9" s="1"/>
  <c r="R5147" i="9"/>
  <c r="R5145" i="9"/>
  <c r="R5143" i="9"/>
  <c r="R5141" i="9"/>
  <c r="R5139" i="9"/>
  <c r="R5137" i="9"/>
  <c r="R5135" i="9"/>
  <c r="R5133" i="9"/>
  <c r="R5131" i="9"/>
  <c r="U5131" i="9" s="1"/>
  <c r="R5129" i="9"/>
  <c r="U5129" i="9" s="1"/>
  <c r="R5127" i="9"/>
  <c r="R5125" i="9"/>
  <c r="U5125" i="9" s="1"/>
  <c r="R5123" i="9"/>
  <c r="U5123" i="9" s="1"/>
  <c r="R5121" i="9"/>
  <c r="R5119" i="9"/>
  <c r="R5117" i="9"/>
  <c r="R5115" i="9"/>
  <c r="R5113" i="9"/>
  <c r="R5111" i="9"/>
  <c r="R5109" i="9"/>
  <c r="U5109" i="9" s="1"/>
  <c r="R5107" i="9"/>
  <c r="U5107" i="9" s="1"/>
  <c r="R5105" i="9"/>
  <c r="R5103" i="9"/>
  <c r="U5103" i="9" s="1"/>
  <c r="R5101" i="9"/>
  <c r="R5099" i="9"/>
  <c r="U5099" i="9" s="1"/>
  <c r="R5097" i="9"/>
  <c r="R5095" i="9"/>
  <c r="R5093" i="9"/>
  <c r="R5091" i="9"/>
  <c r="R5087" i="9"/>
  <c r="R5085" i="9"/>
  <c r="R5083" i="9"/>
  <c r="U5083" i="9" s="1"/>
  <c r="R5081" i="9"/>
  <c r="R5079" i="9"/>
  <c r="U5079" i="9" s="1"/>
  <c r="R5075" i="9"/>
  <c r="U5075" i="9" s="1"/>
  <c r="R5073" i="9"/>
  <c r="R5071" i="9"/>
  <c r="R5069" i="9"/>
  <c r="R5067" i="9"/>
  <c r="R5065" i="9"/>
  <c r="R5063" i="9"/>
  <c r="R5061" i="9"/>
  <c r="U5061" i="9" s="1"/>
  <c r="R5059" i="9"/>
  <c r="U5059" i="9" s="1"/>
  <c r="R5057" i="9"/>
  <c r="R5055" i="9"/>
  <c r="U5055" i="9" s="1"/>
  <c r="R5053" i="9"/>
  <c r="R5051" i="9"/>
  <c r="U5051" i="9" s="1"/>
  <c r="R5049" i="9"/>
  <c r="R5047" i="9"/>
  <c r="R5043" i="9"/>
  <c r="R5041" i="9"/>
  <c r="R5039" i="9"/>
  <c r="R5037" i="9"/>
  <c r="R5035" i="9"/>
  <c r="U5035" i="9" s="1"/>
  <c r="R5033" i="9"/>
  <c r="R5031" i="9"/>
  <c r="R5029" i="9"/>
  <c r="U5029" i="9" s="1"/>
  <c r="R5027" i="9"/>
  <c r="U5027" i="9" s="1"/>
  <c r="R5025" i="9"/>
  <c r="R5023" i="9"/>
  <c r="R5021" i="9"/>
  <c r="R5019" i="9"/>
  <c r="R5017" i="9"/>
  <c r="R5015" i="9"/>
  <c r="R5013" i="9"/>
  <c r="U5013" i="9" s="1"/>
  <c r="R5011" i="9"/>
  <c r="U5011" i="9" s="1"/>
  <c r="R5009" i="9"/>
  <c r="R5007" i="9"/>
  <c r="U5007" i="9" s="1"/>
  <c r="R5005" i="9"/>
  <c r="R5003" i="9"/>
  <c r="U5003" i="9" s="1"/>
  <c r="R5001" i="9"/>
  <c r="R4999" i="9"/>
  <c r="R4997" i="9"/>
  <c r="R4995" i="9"/>
  <c r="R4993" i="9"/>
  <c r="R4991" i="9"/>
  <c r="R4989" i="9"/>
  <c r="R4987" i="9"/>
  <c r="U4987" i="9" s="1"/>
  <c r="R4985" i="9"/>
  <c r="R4983" i="9"/>
  <c r="R4979" i="9"/>
  <c r="U4979" i="9" s="1"/>
  <c r="R4977" i="9"/>
  <c r="R4975" i="9"/>
  <c r="R4973" i="9"/>
  <c r="R4971" i="9"/>
  <c r="R4969" i="9"/>
  <c r="R4967" i="9"/>
  <c r="R4963" i="9"/>
  <c r="U4963" i="9" s="1"/>
  <c r="R4961" i="9"/>
  <c r="U4961" i="9" s="1"/>
  <c r="R4959" i="9"/>
  <c r="U4959" i="9" s="1"/>
  <c r="R4957" i="9"/>
  <c r="R4955" i="9"/>
  <c r="U4955" i="9" s="1"/>
  <c r="R4953" i="9"/>
  <c r="R4951" i="9"/>
  <c r="R4949" i="9"/>
  <c r="R4947" i="9"/>
  <c r="R4945" i="9"/>
  <c r="R4943" i="9"/>
  <c r="R4941" i="9"/>
  <c r="R4939" i="9"/>
  <c r="U4939" i="9" s="1"/>
  <c r="R4937" i="9"/>
  <c r="R4935" i="9"/>
  <c r="R4933" i="9"/>
  <c r="U4933" i="9" s="1"/>
  <c r="R4931" i="9"/>
  <c r="U4931" i="9" s="1"/>
  <c r="R4929" i="9"/>
  <c r="R4927" i="9"/>
  <c r="R4925" i="9"/>
  <c r="R4923" i="9"/>
  <c r="R4921" i="9"/>
  <c r="R4919" i="9"/>
  <c r="R4917" i="9"/>
  <c r="U4917" i="9" s="1"/>
  <c r="R4915" i="9"/>
  <c r="U4915" i="9" s="1"/>
  <c r="R4913" i="9"/>
  <c r="U4913" i="9" s="1"/>
  <c r="R4911" i="9"/>
  <c r="U4911" i="9" s="1"/>
  <c r="R4909" i="9"/>
  <c r="R4907" i="9"/>
  <c r="U4907" i="9" s="1"/>
  <c r="R4905" i="9"/>
  <c r="R4903" i="9"/>
  <c r="R4901" i="9"/>
  <c r="R4899" i="9"/>
  <c r="R4895" i="9"/>
  <c r="R4893" i="9"/>
  <c r="U4893" i="9" s="1"/>
  <c r="R4891" i="9"/>
  <c r="U4891" i="9" s="1"/>
  <c r="R4889" i="9"/>
  <c r="U4889" i="9" s="1"/>
  <c r="R4887" i="9"/>
  <c r="U4887" i="9" s="1"/>
  <c r="R4885" i="9"/>
  <c r="U4885" i="9" s="1"/>
  <c r="R4883" i="9"/>
  <c r="U4883" i="9" s="1"/>
  <c r="R4879" i="9"/>
  <c r="R4877" i="9"/>
  <c r="R4875" i="9"/>
  <c r="R4873" i="9"/>
  <c r="R4871" i="9"/>
  <c r="R4869" i="9"/>
  <c r="U4869" i="9" s="1"/>
  <c r="R4867" i="9"/>
  <c r="U4867" i="9" s="1"/>
  <c r="R4865" i="9"/>
  <c r="R4863" i="9"/>
  <c r="U4863" i="9" s="1"/>
  <c r="R4861" i="9"/>
  <c r="R4859" i="9"/>
  <c r="U4859" i="9" s="1"/>
  <c r="R4857" i="9"/>
  <c r="R4855" i="9"/>
  <c r="R4853" i="9"/>
  <c r="R4851" i="9"/>
  <c r="R4847" i="9"/>
  <c r="R4845" i="9"/>
  <c r="R4843" i="9"/>
  <c r="U4843" i="9" s="1"/>
  <c r="R4841" i="9"/>
  <c r="U4841" i="9" s="1"/>
  <c r="R4839" i="9"/>
  <c r="R4837" i="9"/>
  <c r="U4837" i="9" s="1"/>
  <c r="R4835" i="9"/>
  <c r="U4835" i="9" s="1"/>
  <c r="R4833" i="9"/>
  <c r="R4831" i="9"/>
  <c r="R4829" i="9"/>
  <c r="R4827" i="9"/>
  <c r="R4825" i="9"/>
  <c r="R4823" i="9"/>
  <c r="R4819" i="9"/>
  <c r="U4819" i="9" s="1"/>
  <c r="R4817" i="9"/>
  <c r="U4817" i="9" s="1"/>
  <c r="R4815" i="9"/>
  <c r="U4815" i="9" s="1"/>
  <c r="R4813" i="9"/>
  <c r="R4811" i="9"/>
  <c r="U4811" i="9" s="1"/>
  <c r="R4809" i="9"/>
  <c r="R4807" i="9"/>
  <c r="R4805" i="9"/>
  <c r="R4803" i="9"/>
  <c r="R4801" i="9"/>
  <c r="R4799" i="9"/>
  <c r="R4797" i="9"/>
  <c r="R4795" i="9"/>
  <c r="U4795" i="9" s="1"/>
  <c r="R4793" i="9"/>
  <c r="R4791" i="9"/>
  <c r="U4791" i="9" s="1"/>
  <c r="R4789" i="9"/>
  <c r="U4789" i="9" s="1"/>
  <c r="R4787" i="9"/>
  <c r="U4787" i="9" s="1"/>
  <c r="R4785" i="9"/>
  <c r="R4783" i="9"/>
  <c r="R4781" i="9"/>
  <c r="R4779" i="9"/>
  <c r="R4777" i="9"/>
  <c r="R4773" i="9"/>
  <c r="U4773" i="9" s="1"/>
  <c r="R4771" i="9"/>
  <c r="U4771" i="9" s="1"/>
  <c r="R4769" i="9"/>
  <c r="R4767" i="9"/>
  <c r="U4767" i="9" s="1"/>
  <c r="R4765" i="9"/>
  <c r="R4763" i="9"/>
  <c r="U4763" i="9" s="1"/>
  <c r="R4761" i="9"/>
  <c r="R4759" i="9"/>
  <c r="R4757" i="9"/>
  <c r="R4755" i="9"/>
  <c r="R4753" i="9"/>
  <c r="R4751" i="9"/>
  <c r="R4749" i="9"/>
  <c r="R4747" i="9"/>
  <c r="U4747" i="9" s="1"/>
  <c r="R4745" i="9"/>
  <c r="R4743" i="9"/>
  <c r="R4741" i="9"/>
  <c r="U4741" i="9" s="1"/>
  <c r="R4739" i="9"/>
  <c r="U4739" i="9" s="1"/>
  <c r="R4737" i="9"/>
  <c r="R4735" i="9"/>
  <c r="R4733" i="9"/>
  <c r="R4731" i="9"/>
  <c r="R4729" i="9"/>
  <c r="R4723" i="9"/>
  <c r="U4723" i="9" s="1"/>
  <c r="R4721" i="9"/>
  <c r="R4719" i="9"/>
  <c r="U4719" i="9" s="1"/>
  <c r="R4717" i="9"/>
  <c r="U4717" i="9" s="1"/>
  <c r="R4715" i="9"/>
  <c r="U4715" i="9" s="1"/>
  <c r="R4713" i="9"/>
  <c r="R4709" i="9"/>
  <c r="R4707" i="9"/>
  <c r="R4705" i="9"/>
  <c r="R4703" i="9"/>
  <c r="R4701" i="9"/>
  <c r="R4699" i="9"/>
  <c r="U4699" i="9" s="1"/>
  <c r="R4697" i="9"/>
  <c r="R4693" i="9"/>
  <c r="U4693" i="9" s="1"/>
  <c r="R4691" i="9"/>
  <c r="U4691" i="9" s="1"/>
  <c r="R4689" i="9"/>
  <c r="R4687" i="9"/>
  <c r="R4685" i="9"/>
  <c r="R4683" i="9"/>
  <c r="R4681" i="9"/>
  <c r="R4679" i="9"/>
  <c r="R4677" i="9"/>
  <c r="U4677" i="9" s="1"/>
  <c r="R4675" i="9"/>
  <c r="U4675" i="9" s="1"/>
  <c r="R4673" i="9"/>
  <c r="U4673" i="9" s="1"/>
  <c r="R4671" i="9"/>
  <c r="U4671" i="9" s="1"/>
  <c r="R4669" i="9"/>
  <c r="U4669" i="9" s="1"/>
  <c r="R4667" i="9"/>
  <c r="U4667" i="9" s="1"/>
  <c r="R4665" i="9"/>
  <c r="R4661" i="9"/>
  <c r="R4659" i="9"/>
  <c r="R4655" i="9"/>
  <c r="R4653" i="9"/>
  <c r="R4651" i="9"/>
  <c r="U4651" i="9" s="1"/>
  <c r="R4649" i="9"/>
  <c r="U4649" i="9" s="1"/>
  <c r="R4645" i="9"/>
  <c r="U4645" i="9" s="1"/>
  <c r="R4643" i="9"/>
  <c r="U4643" i="9" s="1"/>
  <c r="R4641" i="9"/>
  <c r="R4639" i="9"/>
  <c r="R4637" i="9"/>
  <c r="R4635" i="9"/>
  <c r="R4633" i="9"/>
  <c r="R4627" i="9"/>
  <c r="U4627" i="9" s="1"/>
  <c r="R4623" i="9"/>
  <c r="U4623" i="9" s="1"/>
  <c r="R4621" i="9"/>
  <c r="U4621" i="9" s="1"/>
  <c r="R4619" i="9"/>
  <c r="U4619" i="9" s="1"/>
  <c r="R4617" i="9"/>
  <c r="R4613" i="9"/>
  <c r="R4611" i="9"/>
  <c r="R4609" i="9"/>
  <c r="R4607" i="9"/>
  <c r="R4605" i="9"/>
  <c r="R4603" i="9"/>
  <c r="U4603" i="9" s="1"/>
  <c r="R4601" i="9"/>
  <c r="R4597" i="9"/>
  <c r="U4597" i="9" s="1"/>
  <c r="R4595" i="9"/>
  <c r="U4595" i="9" s="1"/>
  <c r="R4591" i="9"/>
  <c r="R4589" i="9"/>
  <c r="R4587" i="9"/>
  <c r="R4585" i="9"/>
  <c r="R4581" i="9"/>
  <c r="U4581" i="9" s="1"/>
  <c r="R4579" i="9"/>
  <c r="U4579" i="9" s="1"/>
  <c r="R4577" i="9"/>
  <c r="R4575" i="9"/>
  <c r="U4575" i="9" s="1"/>
  <c r="R4573" i="9"/>
  <c r="R4571" i="9"/>
  <c r="U4571" i="9" s="1"/>
  <c r="R4569" i="9"/>
  <c r="R4565" i="9"/>
  <c r="R4563" i="9"/>
  <c r="R4561" i="9"/>
  <c r="R4559" i="9"/>
  <c r="R4557" i="9"/>
  <c r="R4555" i="9"/>
  <c r="U4555" i="9" s="1"/>
  <c r="R4553" i="9"/>
  <c r="R4549" i="9"/>
  <c r="U4549" i="9" s="1"/>
  <c r="R4547" i="9"/>
  <c r="U4547" i="9" s="1"/>
  <c r="R4545" i="9"/>
  <c r="R4543" i="9"/>
  <c r="R4541" i="9"/>
  <c r="R4539" i="9"/>
  <c r="R4537" i="9"/>
  <c r="R4533" i="9"/>
  <c r="U4533" i="9" s="1"/>
  <c r="R4531" i="9"/>
  <c r="U4531" i="9" s="1"/>
  <c r="R4529" i="9"/>
  <c r="R4527" i="9"/>
  <c r="U4527" i="9" s="1"/>
  <c r="R4525" i="9"/>
  <c r="R4523" i="9"/>
  <c r="U4523" i="9" s="1"/>
  <c r="R4521" i="9"/>
  <c r="R4517" i="9"/>
  <c r="R4515" i="9"/>
  <c r="R4513" i="9"/>
  <c r="R4511" i="9"/>
  <c r="R4509" i="9"/>
  <c r="U4509" i="9" s="1"/>
  <c r="R4507" i="9"/>
  <c r="U4507" i="9" s="1"/>
  <c r="R4505" i="9"/>
  <c r="R4499" i="9"/>
  <c r="U4499" i="9" s="1"/>
  <c r="R4497" i="9"/>
  <c r="R4495" i="9"/>
  <c r="R4493" i="9"/>
  <c r="R4491" i="9"/>
  <c r="R4489" i="9"/>
  <c r="R4485" i="9"/>
  <c r="U4485" i="9" s="1"/>
  <c r="R4483" i="9"/>
  <c r="U4483" i="9" s="1"/>
  <c r="R4481" i="9"/>
  <c r="R4479" i="9"/>
  <c r="U4479" i="9" s="1"/>
  <c r="R4477" i="9"/>
  <c r="R4475" i="9"/>
  <c r="U4475" i="9" s="1"/>
  <c r="R4473" i="9"/>
  <c r="R4469" i="9"/>
  <c r="R4467" i="9"/>
  <c r="R4465" i="9"/>
  <c r="R4461" i="9"/>
  <c r="R4459" i="9"/>
  <c r="U4459" i="9" s="1"/>
  <c r="R4457" i="9"/>
  <c r="R4453" i="9"/>
  <c r="U4453" i="9" s="1"/>
  <c r="R4451" i="9"/>
  <c r="U4451" i="9" s="1"/>
  <c r="R4449" i="9"/>
  <c r="R4447" i="9"/>
  <c r="R4445" i="9"/>
  <c r="R4443" i="9"/>
  <c r="R4441" i="9"/>
  <c r="R4437" i="9"/>
  <c r="U4437" i="9" s="1"/>
  <c r="R4435" i="9"/>
  <c r="U4435" i="9" s="1"/>
  <c r="R4433" i="9"/>
  <c r="R4429" i="9"/>
  <c r="U4429" i="9" s="1"/>
  <c r="R4427" i="9"/>
  <c r="U4427" i="9" s="1"/>
  <c r="R4425" i="9"/>
  <c r="R4421" i="9"/>
  <c r="R4419" i="9"/>
  <c r="R4417" i="9"/>
  <c r="R4413" i="9"/>
  <c r="U4413" i="9" s="1"/>
  <c r="R4411" i="9"/>
  <c r="U4411" i="9" s="1"/>
  <c r="R4409" i="9"/>
  <c r="U4409" i="9" s="1"/>
  <c r="R4405" i="9"/>
  <c r="U4405" i="9" s="1"/>
  <c r="R4403" i="9"/>
  <c r="U4403" i="9" s="1"/>
  <c r="R4401" i="9"/>
  <c r="R4397" i="9"/>
  <c r="R4395" i="9"/>
  <c r="R4393" i="9"/>
  <c r="R4389" i="9"/>
  <c r="R4387" i="9"/>
  <c r="U4387" i="9" s="1"/>
  <c r="R4385" i="9"/>
  <c r="U4385" i="9" s="1"/>
  <c r="R4381" i="9"/>
  <c r="R4379" i="9"/>
  <c r="U4379" i="9" s="1"/>
  <c r="R4377" i="9"/>
  <c r="R4373" i="9"/>
  <c r="R4371" i="9"/>
  <c r="R4369" i="9"/>
  <c r="R4365" i="9"/>
  <c r="R4363" i="9"/>
  <c r="U4363" i="9" s="1"/>
  <c r="R4361" i="9"/>
  <c r="R4357" i="9"/>
  <c r="U4357" i="9" s="1"/>
  <c r="R4355" i="9"/>
  <c r="U4355" i="9" s="1"/>
  <c r="R4353" i="9"/>
  <c r="R4349" i="9"/>
  <c r="R4347" i="9"/>
  <c r="R4345" i="9"/>
  <c r="R4339" i="9"/>
  <c r="U4339" i="9" s="1"/>
  <c r="R4337" i="9"/>
  <c r="R4333" i="9"/>
  <c r="R4331" i="9"/>
  <c r="U4331" i="9" s="1"/>
  <c r="R4329" i="9"/>
  <c r="R4325" i="9"/>
  <c r="R4323" i="9"/>
  <c r="R4317" i="9"/>
  <c r="R4315" i="9"/>
  <c r="U4315" i="9" s="1"/>
  <c r="R4313" i="9"/>
  <c r="R4311" i="9"/>
  <c r="R4309" i="9"/>
  <c r="U4309" i="9" s="1"/>
  <c r="R4307" i="9"/>
  <c r="U4307" i="9" s="1"/>
  <c r="R4305" i="9"/>
  <c r="R4301" i="9"/>
  <c r="R4299" i="9"/>
  <c r="R4297" i="9"/>
  <c r="R4293" i="9"/>
  <c r="R4291" i="9"/>
  <c r="U4291" i="9" s="1"/>
  <c r="R4289" i="9"/>
  <c r="U4289" i="9" s="1"/>
  <c r="R4285" i="9"/>
  <c r="R4283" i="9"/>
  <c r="U4283" i="9" s="1"/>
  <c r="R4281" i="9"/>
  <c r="R4277" i="9"/>
  <c r="R4275" i="9"/>
  <c r="R4273" i="9"/>
  <c r="R4269" i="9"/>
  <c r="R4267" i="9"/>
  <c r="U4267" i="9" s="1"/>
  <c r="R4265" i="9"/>
  <c r="R4261" i="9"/>
  <c r="U4261" i="9" s="1"/>
  <c r="R4259" i="9"/>
  <c r="U4259" i="9" s="1"/>
  <c r="R4257" i="9"/>
  <c r="R4253" i="9"/>
  <c r="R4251" i="9"/>
  <c r="R4249" i="9"/>
  <c r="R4243" i="9"/>
  <c r="U4243" i="9" s="1"/>
  <c r="R4241" i="9"/>
  <c r="U4241" i="9" s="1"/>
  <c r="R4237" i="9"/>
  <c r="U4237" i="9" s="1"/>
  <c r="R4235" i="9"/>
  <c r="U4235" i="9" s="1"/>
  <c r="R4233" i="9"/>
  <c r="R4229" i="9"/>
  <c r="R4227" i="9"/>
  <c r="R4225" i="9"/>
  <c r="R4221" i="9"/>
  <c r="R4219" i="9"/>
  <c r="U4219" i="9" s="1"/>
  <c r="R4217" i="9"/>
  <c r="U4217" i="9" s="1"/>
  <c r="R4213" i="9"/>
  <c r="U4213" i="9" s="1"/>
  <c r="R4211" i="9"/>
  <c r="U4211" i="9" s="1"/>
  <c r="R4209" i="9"/>
  <c r="R4205" i="9"/>
  <c r="R4203" i="9"/>
  <c r="R4201" i="9"/>
  <c r="R4199" i="9"/>
  <c r="R4197" i="9"/>
  <c r="R4195" i="9"/>
  <c r="U4195" i="9" s="1"/>
  <c r="R4193" i="9"/>
  <c r="R4189" i="9"/>
  <c r="R5798" i="9"/>
  <c r="U5798" i="9" s="1"/>
  <c r="R5790" i="9"/>
  <c r="R5782" i="9"/>
  <c r="R5774" i="9"/>
  <c r="U5774" i="9" s="1"/>
  <c r="R5766" i="9"/>
  <c r="R5758" i="9"/>
  <c r="R5750" i="9"/>
  <c r="U5750" i="9" s="1"/>
  <c r="R5742" i="9"/>
  <c r="R5734" i="9"/>
  <c r="R5726" i="9"/>
  <c r="U5726" i="9" s="1"/>
  <c r="R5718" i="9"/>
  <c r="R5710" i="9"/>
  <c r="R5702" i="9"/>
  <c r="U5702" i="9" s="1"/>
  <c r="R5694" i="9"/>
  <c r="R5686" i="9"/>
  <c r="R5678" i="9"/>
  <c r="U5678" i="9" s="1"/>
  <c r="R5670" i="9"/>
  <c r="R5662" i="9"/>
  <c r="R5654" i="9"/>
  <c r="U5654" i="9" s="1"/>
  <c r="R5646" i="9"/>
  <c r="R5638" i="9"/>
  <c r="R5630" i="9"/>
  <c r="U5630" i="9" s="1"/>
  <c r="R5622" i="9"/>
  <c r="R5614" i="9"/>
  <c r="R5606" i="9"/>
  <c r="U5606" i="9" s="1"/>
  <c r="R5598" i="9"/>
  <c r="R5590" i="9"/>
  <c r="R5582" i="9"/>
  <c r="U5582" i="9" s="1"/>
  <c r="R5574" i="9"/>
  <c r="R5566" i="9"/>
  <c r="R5558" i="9"/>
  <c r="U5558" i="9" s="1"/>
  <c r="R5546" i="9"/>
  <c r="R5530" i="9"/>
  <c r="R5514" i="9"/>
  <c r="U5514" i="9" s="1"/>
  <c r="R5949" i="9"/>
  <c r="U5949" i="9" s="1"/>
  <c r="R5854" i="9"/>
  <c r="R5532" i="9"/>
  <c r="U5532" i="9" s="1"/>
  <c r="R5816" i="9"/>
  <c r="R5800" i="9"/>
  <c r="U5800" i="9" s="1"/>
  <c r="R5792" i="9"/>
  <c r="R5776" i="9"/>
  <c r="U5776" i="9" s="1"/>
  <c r="R5760" i="9"/>
  <c r="R5744" i="9"/>
  <c r="R5736" i="9"/>
  <c r="R5728" i="9"/>
  <c r="U5728" i="9" s="1"/>
  <c r="R5696" i="9"/>
  <c r="R5680" i="9"/>
  <c r="U5680" i="9" s="1"/>
  <c r="R5672" i="9"/>
  <c r="R5664" i="9"/>
  <c r="R5648" i="9"/>
  <c r="R5616" i="9"/>
  <c r="R5608" i="9"/>
  <c r="U5608" i="9" s="1"/>
  <c r="R5600" i="9"/>
  <c r="R5568" i="9"/>
  <c r="R5550" i="9"/>
  <c r="R5518" i="9"/>
  <c r="R5971" i="9"/>
  <c r="U5971" i="9" s="1"/>
  <c r="R5846" i="9"/>
  <c r="U5846" i="9" s="1"/>
  <c r="R5822" i="9"/>
  <c r="U5822" i="9" s="1"/>
  <c r="R5806" i="9"/>
  <c r="R5552" i="9"/>
  <c r="R5536" i="9"/>
  <c r="U5536" i="9" s="1"/>
  <c r="R5520" i="9"/>
  <c r="R5504" i="9"/>
  <c r="R5502" i="9"/>
  <c r="R5500" i="9"/>
  <c r="R5498" i="9"/>
  <c r="R5496" i="9"/>
  <c r="R5494" i="9"/>
  <c r="R5492" i="9"/>
  <c r="U5492" i="9" s="1"/>
  <c r="R5490" i="9"/>
  <c r="U5490" i="9" s="1"/>
  <c r="R5488" i="9"/>
  <c r="U5488" i="9" s="1"/>
  <c r="R5486" i="9"/>
  <c r="U5486" i="9" s="1"/>
  <c r="R5484" i="9"/>
  <c r="U5484" i="9" s="1"/>
  <c r="R5482" i="9"/>
  <c r="R5480" i="9"/>
  <c r="R5478" i="9"/>
  <c r="R5476" i="9"/>
  <c r="R5474" i="9"/>
  <c r="R5472" i="9"/>
  <c r="R5470" i="9"/>
  <c r="R5468" i="9"/>
  <c r="U5468" i="9" s="1"/>
  <c r="R5466" i="9"/>
  <c r="U5466" i="9" s="1"/>
  <c r="R5464" i="9"/>
  <c r="U5464" i="9" s="1"/>
  <c r="R5462" i="9"/>
  <c r="U5462" i="9" s="1"/>
  <c r="R5460" i="9"/>
  <c r="U5460" i="9" s="1"/>
  <c r="R5458" i="9"/>
  <c r="R5456" i="9"/>
  <c r="R5454" i="9"/>
  <c r="R5452" i="9"/>
  <c r="R5450" i="9"/>
  <c r="R5448" i="9"/>
  <c r="R5446" i="9"/>
  <c r="R5444" i="9"/>
  <c r="U5444" i="9" s="1"/>
  <c r="R5442" i="9"/>
  <c r="U5442" i="9" s="1"/>
  <c r="R5430" i="9"/>
  <c r="R5428" i="9"/>
  <c r="R5426" i="9"/>
  <c r="R5422" i="9"/>
  <c r="R5418" i="9"/>
  <c r="U5418" i="9" s="1"/>
  <c r="R5414" i="9"/>
  <c r="U5414" i="9" s="1"/>
  <c r="R5412" i="9"/>
  <c r="U5412" i="9" s="1"/>
  <c r="R5406" i="9"/>
  <c r="R5402" i="9"/>
  <c r="R5398" i="9"/>
  <c r="R5394" i="9"/>
  <c r="U5394" i="9" s="1"/>
  <c r="R5386" i="9"/>
  <c r="R5382" i="9"/>
  <c r="R5380" i="9"/>
  <c r="R5378" i="9"/>
  <c r="R5374" i="9"/>
  <c r="R5370" i="9"/>
  <c r="U5370" i="9" s="1"/>
  <c r="R5366" i="9"/>
  <c r="U5366" i="9" s="1"/>
  <c r="R5364" i="9"/>
  <c r="U5364" i="9" s="1"/>
  <c r="R5362" i="9"/>
  <c r="R5358" i="9"/>
  <c r="R5354" i="9"/>
  <c r="R5350" i="9"/>
  <c r="R5348" i="9"/>
  <c r="U5348" i="9" s="1"/>
  <c r="R5346" i="9"/>
  <c r="U5346" i="9" s="1"/>
  <c r="R5342" i="9"/>
  <c r="U5342" i="9" s="1"/>
  <c r="R5338" i="9"/>
  <c r="R5334" i="9"/>
  <c r="R5332" i="9"/>
  <c r="R5330" i="9"/>
  <c r="R5326" i="9"/>
  <c r="R5322" i="9"/>
  <c r="U5322" i="9" s="1"/>
  <c r="R5318" i="9"/>
  <c r="U5318" i="9" s="1"/>
  <c r="R5316" i="9"/>
  <c r="U5316" i="9" s="1"/>
  <c r="R5314" i="9"/>
  <c r="R5302" i="9"/>
  <c r="R5300" i="9"/>
  <c r="U5300" i="9" s="1"/>
  <c r="R5298" i="9"/>
  <c r="U5298" i="9" s="1"/>
  <c r="R5294" i="9"/>
  <c r="U5294" i="9" s="1"/>
  <c r="R5290" i="9"/>
  <c r="R5286" i="9"/>
  <c r="R5284" i="9"/>
  <c r="R5278" i="9"/>
  <c r="R5274" i="9"/>
  <c r="U5274" i="9" s="1"/>
  <c r="R5270" i="9"/>
  <c r="U5270" i="9" s="1"/>
  <c r="R5268" i="9"/>
  <c r="U5268" i="9" s="1"/>
  <c r="R5266" i="9"/>
  <c r="R5258" i="9"/>
  <c r="R5254" i="9"/>
  <c r="R5252" i="9"/>
  <c r="R5250" i="9"/>
  <c r="R5246" i="9"/>
  <c r="R5242" i="9"/>
  <c r="R5238" i="9"/>
  <c r="R5236" i="9"/>
  <c r="R5234" i="9"/>
  <c r="R5230" i="9"/>
  <c r="R5226" i="9"/>
  <c r="R5222" i="9"/>
  <c r="R5218" i="9"/>
  <c r="R5214" i="9"/>
  <c r="R5210" i="9"/>
  <c r="R5206" i="9"/>
  <c r="R5204" i="9"/>
  <c r="R5202" i="9"/>
  <c r="R5198" i="9"/>
  <c r="R5194" i="9"/>
  <c r="R5190" i="9"/>
  <c r="R5188" i="9"/>
  <c r="R5186" i="9"/>
  <c r="R5174" i="9"/>
  <c r="U5174" i="9" s="1"/>
  <c r="R5172" i="9"/>
  <c r="U5172" i="9" s="1"/>
  <c r="R5170" i="9"/>
  <c r="R5166" i="9"/>
  <c r="R5162" i="9"/>
  <c r="R5158" i="9"/>
  <c r="R5156" i="9"/>
  <c r="U5156" i="9" s="1"/>
  <c r="R5150" i="9"/>
  <c r="U5150" i="9" s="1"/>
  <c r="R5146" i="9"/>
  <c r="R5142" i="9"/>
  <c r="R5138" i="9"/>
  <c r="R5130" i="9"/>
  <c r="R5126" i="9"/>
  <c r="R5124" i="9"/>
  <c r="U5124" i="9" s="1"/>
  <c r="R5122" i="9"/>
  <c r="U5122" i="9" s="1"/>
  <c r="R5118" i="9"/>
  <c r="R5114" i="9"/>
  <c r="R5110" i="9"/>
  <c r="U5110" i="9" s="1"/>
  <c r="R5108" i="9"/>
  <c r="U5108" i="9" s="1"/>
  <c r="R5106" i="9"/>
  <c r="U5106" i="9" s="1"/>
  <c r="R5102" i="9"/>
  <c r="R5098" i="9"/>
  <c r="R5094" i="9"/>
  <c r="R5090" i="9"/>
  <c r="R5086" i="9"/>
  <c r="R5082" i="9"/>
  <c r="U5082" i="9" s="1"/>
  <c r="R5078" i="9"/>
  <c r="R5076" i="9"/>
  <c r="U5076" i="9" s="1"/>
  <c r="R5074" i="9"/>
  <c r="U5074" i="9" s="1"/>
  <c r="R5070" i="9"/>
  <c r="R5066" i="9"/>
  <c r="R5062" i="9"/>
  <c r="U5062" i="9" s="1"/>
  <c r="R5060" i="9"/>
  <c r="U5060" i="9" s="1"/>
  <c r="R5058" i="9"/>
  <c r="U5058" i="9" s="1"/>
  <c r="R5044" i="9"/>
  <c r="R5042" i="9"/>
  <c r="R5038" i="9"/>
  <c r="R5034" i="9"/>
  <c r="R5032" i="9"/>
  <c r="R5030" i="9"/>
  <c r="U5030" i="9" s="1"/>
  <c r="R5028" i="9"/>
  <c r="U5028" i="9" s="1"/>
  <c r="R5022" i="9"/>
  <c r="R5018" i="9"/>
  <c r="R5014" i="9"/>
  <c r="R5010" i="9"/>
  <c r="U5010" i="9" s="1"/>
  <c r="R5002" i="9"/>
  <c r="R4998" i="9"/>
  <c r="R4996" i="9"/>
  <c r="R4994" i="9"/>
  <c r="R4990" i="9"/>
  <c r="R4986" i="9"/>
  <c r="R4982" i="9"/>
  <c r="R4980" i="9"/>
  <c r="U4980" i="9" s="1"/>
  <c r="R4978" i="9"/>
  <c r="U4978" i="9" s="1"/>
  <c r="R4974" i="9"/>
  <c r="R4970" i="9"/>
  <c r="R4966" i="9"/>
  <c r="R4964" i="9"/>
  <c r="U4964" i="9" s="1"/>
  <c r="R4962" i="9"/>
  <c r="U4962" i="9" s="1"/>
  <c r="R4958" i="9"/>
  <c r="R4954" i="9"/>
  <c r="R4950" i="9"/>
  <c r="R4948" i="9"/>
  <c r="R4946" i="9"/>
  <c r="R4942" i="9"/>
  <c r="R4938" i="9"/>
  <c r="U4938" i="9" s="1"/>
  <c r="R4934" i="9"/>
  <c r="R4932" i="9"/>
  <c r="U4932" i="9" s="1"/>
  <c r="R4930" i="9"/>
  <c r="U4930" i="9" s="1"/>
  <c r="R4918" i="9"/>
  <c r="R4916" i="9"/>
  <c r="U4916" i="9" s="1"/>
  <c r="R4914" i="9"/>
  <c r="U4914" i="9" s="1"/>
  <c r="R4910" i="9"/>
  <c r="R4906" i="9"/>
  <c r="U4906" i="9" s="1"/>
  <c r="R4902" i="9"/>
  <c r="R4900" i="9"/>
  <c r="R4894" i="9"/>
  <c r="R4890" i="9"/>
  <c r="R4886" i="9"/>
  <c r="R4884" i="9"/>
  <c r="U4884" i="9" s="1"/>
  <c r="R4882" i="9"/>
  <c r="U4882" i="9" s="1"/>
  <c r="R4878" i="9"/>
  <c r="R4874" i="9"/>
  <c r="R4870" i="9"/>
  <c r="R4868" i="9"/>
  <c r="U4868" i="9" s="1"/>
  <c r="R4866" i="9"/>
  <c r="U4866" i="9" s="1"/>
  <c r="R4862" i="9"/>
  <c r="R4858" i="9"/>
  <c r="U4858" i="9" s="1"/>
  <c r="R4854" i="9"/>
  <c r="R4852" i="9"/>
  <c r="R4850" i="9"/>
  <c r="R4846" i="9"/>
  <c r="R4842" i="9"/>
  <c r="R4838" i="9"/>
  <c r="R4836" i="9"/>
  <c r="U4836" i="9" s="1"/>
  <c r="R4834" i="9"/>
  <c r="U4834" i="9" s="1"/>
  <c r="R4830" i="9"/>
  <c r="R4826" i="9"/>
  <c r="R4822" i="9"/>
  <c r="R4820" i="9"/>
  <c r="U4820" i="9" s="1"/>
  <c r="R4818" i="9"/>
  <c r="U4818" i="9" s="1"/>
  <c r="R4814" i="9"/>
  <c r="U4814" i="9" s="1"/>
  <c r="R4810" i="9"/>
  <c r="R4806" i="9"/>
  <c r="R4804" i="9"/>
  <c r="R4802" i="9"/>
  <c r="R4790" i="9"/>
  <c r="R4788" i="9"/>
  <c r="U4788" i="9" s="1"/>
  <c r="R4786" i="9"/>
  <c r="U4786" i="9" s="1"/>
  <c r="R4782" i="9"/>
  <c r="R4778" i="9"/>
  <c r="R4774" i="9"/>
  <c r="U4774" i="9" s="1"/>
  <c r="R4772" i="9"/>
  <c r="U4772" i="9" s="1"/>
  <c r="R4770" i="9"/>
  <c r="U4770" i="9" s="1"/>
  <c r="R4766" i="9"/>
  <c r="R4762" i="9"/>
  <c r="R4758" i="9"/>
  <c r="R4756" i="9"/>
  <c r="R4750" i="9"/>
  <c r="R4746" i="9"/>
  <c r="U4746" i="9" s="1"/>
  <c r="R4742" i="9"/>
  <c r="R4740" i="9"/>
  <c r="U4740" i="9" s="1"/>
  <c r="R4738" i="9"/>
  <c r="U4738" i="9" s="1"/>
  <c r="R4734" i="9"/>
  <c r="R4730" i="9"/>
  <c r="R4726" i="9"/>
  <c r="R4724" i="9"/>
  <c r="U4724" i="9" s="1"/>
  <c r="R4722" i="9"/>
  <c r="U4722" i="9" s="1"/>
  <c r="R4718" i="9"/>
  <c r="R4714" i="9"/>
  <c r="U4714" i="9" s="1"/>
  <c r="R4710" i="9"/>
  <c r="R4708" i="9"/>
  <c r="R4706" i="9"/>
  <c r="R4702" i="9"/>
  <c r="U4702" i="9" s="1"/>
  <c r="R4698" i="9"/>
  <c r="R4694" i="9"/>
  <c r="U4694" i="9" s="1"/>
  <c r="R4692" i="9"/>
  <c r="U4692" i="9" s="1"/>
  <c r="R4690" i="9"/>
  <c r="U4690" i="9" s="1"/>
  <c r="R4686" i="9"/>
  <c r="R4682" i="9"/>
  <c r="R4678" i="9"/>
  <c r="R4676" i="9"/>
  <c r="U4676" i="9" s="1"/>
  <c r="R4674" i="9"/>
  <c r="U4674" i="9" s="1"/>
  <c r="R4662" i="9"/>
  <c r="R4660" i="9"/>
  <c r="R4658" i="9"/>
  <c r="R4654" i="9"/>
  <c r="R4650" i="9"/>
  <c r="R4646" i="9"/>
  <c r="R4644" i="9"/>
  <c r="U4644" i="9" s="1"/>
  <c r="R4642" i="9"/>
  <c r="U4642" i="9" s="1"/>
  <c r="R4638" i="9"/>
  <c r="R4634" i="9"/>
  <c r="R4630" i="9"/>
  <c r="U4630" i="9" s="1"/>
  <c r="R4628" i="9"/>
  <c r="U4628" i="9" s="1"/>
  <c r="R4626" i="9"/>
  <c r="U4626" i="9" s="1"/>
  <c r="R4622" i="9"/>
  <c r="R4618" i="9"/>
  <c r="R4614" i="9"/>
  <c r="R4612" i="9"/>
  <c r="R4606" i="9"/>
  <c r="R4602" i="9"/>
  <c r="U4602" i="9" s="1"/>
  <c r="R4598" i="9"/>
  <c r="R4596" i="9"/>
  <c r="U4596" i="9" s="1"/>
  <c r="R4594" i="9"/>
  <c r="U4594" i="9" s="1"/>
  <c r="R4590" i="9"/>
  <c r="R4586" i="9"/>
  <c r="R4582" i="9"/>
  <c r="U4582" i="9" s="1"/>
  <c r="R4580" i="9"/>
  <c r="U4580" i="9" s="1"/>
  <c r="R4578" i="9"/>
  <c r="U4578" i="9" s="1"/>
  <c r="R4574" i="9"/>
  <c r="R4570" i="9"/>
  <c r="R4566" i="9"/>
  <c r="R4564" i="9"/>
  <c r="R4562" i="9"/>
  <c r="R4558" i="9"/>
  <c r="R4554" i="9"/>
  <c r="R4550" i="9"/>
  <c r="U4550" i="9" s="1"/>
  <c r="R4548" i="9"/>
  <c r="U4548" i="9" s="1"/>
  <c r="R4546" i="9"/>
  <c r="U4546" i="9" s="1"/>
  <c r="R4534" i="9"/>
  <c r="R4532" i="9"/>
  <c r="U4532" i="9" s="1"/>
  <c r="R4530" i="9"/>
  <c r="U4530" i="9" s="1"/>
  <c r="R4526" i="9"/>
  <c r="R4522" i="9"/>
  <c r="R4518" i="9"/>
  <c r="R4516" i="9"/>
  <c r="R4514" i="9"/>
  <c r="R4510" i="9"/>
  <c r="R4506" i="9"/>
  <c r="R4502" i="9"/>
  <c r="R4500" i="9"/>
  <c r="U4500" i="9" s="1"/>
  <c r="R4498" i="9"/>
  <c r="U4498" i="9" s="1"/>
  <c r="R4494" i="9"/>
  <c r="R4490" i="9"/>
  <c r="R4486" i="9"/>
  <c r="R4484" i="9"/>
  <c r="U4484" i="9" s="1"/>
  <c r="R4482" i="9"/>
  <c r="U4482" i="9" s="1"/>
  <c r="R4478" i="9"/>
  <c r="R4474" i="9"/>
  <c r="U4474" i="9" s="1"/>
  <c r="R4470" i="9"/>
  <c r="R4468" i="9"/>
  <c r="R4462" i="9"/>
  <c r="R4458" i="9"/>
  <c r="R4454" i="9"/>
  <c r="R4452" i="9"/>
  <c r="U4452" i="9" s="1"/>
  <c r="R4450" i="9"/>
  <c r="U4450" i="9" s="1"/>
  <c r="R4446" i="9"/>
  <c r="R4442" i="9"/>
  <c r="R4438" i="9"/>
  <c r="U4438" i="9" s="1"/>
  <c r="R4436" i="9"/>
  <c r="U4436" i="9" s="1"/>
  <c r="R4434" i="9"/>
  <c r="U4434" i="9" s="1"/>
  <c r="R4430" i="9"/>
  <c r="R4426" i="9"/>
  <c r="R4422" i="9"/>
  <c r="R4420" i="9"/>
  <c r="R4418" i="9"/>
  <c r="R4406" i="9"/>
  <c r="U4406" i="9" s="1"/>
  <c r="R4402" i="9"/>
  <c r="U4402" i="9" s="1"/>
  <c r="R4398" i="9"/>
  <c r="R4394" i="9"/>
  <c r="R4390" i="9"/>
  <c r="R4388" i="9"/>
  <c r="U4388" i="9" s="1"/>
  <c r="R4386" i="9"/>
  <c r="U4386" i="9" s="1"/>
  <c r="R4382" i="9"/>
  <c r="R4378" i="9"/>
  <c r="R4374" i="9"/>
  <c r="R4370" i="9"/>
  <c r="R4366" i="9"/>
  <c r="R4362" i="9"/>
  <c r="R4358" i="9"/>
  <c r="R4356" i="9"/>
  <c r="U4356" i="9" s="1"/>
  <c r="R4354" i="9"/>
  <c r="R4350" i="9"/>
  <c r="R4346" i="9"/>
  <c r="R4342" i="9"/>
  <c r="R4340" i="9"/>
  <c r="U4340" i="9" s="1"/>
  <c r="R4338" i="9"/>
  <c r="U4338" i="9" s="1"/>
  <c r="R4334" i="9"/>
  <c r="R4330" i="9"/>
  <c r="R4326" i="9"/>
  <c r="R4324" i="9"/>
  <c r="R4322" i="9"/>
  <c r="R4318" i="9"/>
  <c r="R4314" i="9"/>
  <c r="R4310" i="9"/>
  <c r="R4308" i="9"/>
  <c r="U4308" i="9" s="1"/>
  <c r="R4302" i="9"/>
  <c r="R4298" i="9"/>
  <c r="R4294" i="9"/>
  <c r="R4292" i="9"/>
  <c r="U4292" i="9" s="1"/>
  <c r="R4290" i="9"/>
  <c r="U4290" i="9" s="1"/>
  <c r="R4278" i="9"/>
  <c r="R4276" i="9"/>
  <c r="R4274" i="9"/>
  <c r="R4270" i="9"/>
  <c r="R4266" i="9"/>
  <c r="R4262" i="9"/>
  <c r="U4262" i="9" s="1"/>
  <c r="R4260" i="9"/>
  <c r="U4260" i="9" s="1"/>
  <c r="R4258" i="9"/>
  <c r="R4254" i="9"/>
  <c r="R4250" i="9"/>
  <c r="R4246" i="9"/>
  <c r="R4244" i="9"/>
  <c r="U4244" i="9" s="1"/>
  <c r="R4242" i="9"/>
  <c r="U4242" i="9" s="1"/>
  <c r="R4238" i="9"/>
  <c r="R4234" i="9"/>
  <c r="R4230" i="9"/>
  <c r="R4228" i="9"/>
  <c r="R4226" i="9"/>
  <c r="R4222" i="9"/>
  <c r="R4218" i="9"/>
  <c r="U4218" i="9" s="1"/>
  <c r="R4214" i="9"/>
  <c r="R4212" i="9"/>
  <c r="U4212" i="9" s="1"/>
  <c r="R4210" i="9"/>
  <c r="R4206" i="9"/>
  <c r="R4202" i="9"/>
  <c r="R4198" i="9"/>
  <c r="R4196" i="9"/>
  <c r="U4196" i="9" s="1"/>
  <c r="R4194" i="9"/>
  <c r="U4194" i="9" s="1"/>
  <c r="R4190" i="9"/>
  <c r="R5794" i="9"/>
  <c r="R5762" i="9"/>
  <c r="R5730" i="9"/>
  <c r="U5730" i="9" s="1"/>
  <c r="R5698" i="9"/>
  <c r="R5666" i="9"/>
  <c r="R5634" i="9"/>
  <c r="U5634" i="9" s="1"/>
  <c r="R5602" i="9"/>
  <c r="R5570" i="9"/>
  <c r="R5522" i="9"/>
  <c r="R4183" i="9"/>
  <c r="R4179" i="9"/>
  <c r="R4175" i="9"/>
  <c r="R4171" i="9"/>
  <c r="U4171" i="9" s="1"/>
  <c r="R5786" i="9"/>
  <c r="R5754" i="9"/>
  <c r="U5754" i="9" s="1"/>
  <c r="R5722" i="9"/>
  <c r="R5690" i="9"/>
  <c r="R5658" i="9"/>
  <c r="U5658" i="9" s="1"/>
  <c r="R5626" i="9"/>
  <c r="R5594" i="9"/>
  <c r="R5562" i="9"/>
  <c r="U5562" i="9" s="1"/>
  <c r="R5538" i="9"/>
  <c r="U5538" i="9" s="1"/>
  <c r="R5524" i="9"/>
  <c r="R5838" i="9"/>
  <c r="R5778" i="9"/>
  <c r="U5778" i="9" s="1"/>
  <c r="R5746" i="9"/>
  <c r="R5714" i="9"/>
  <c r="R5682" i="9"/>
  <c r="U5682" i="9" s="1"/>
  <c r="R5650" i="9"/>
  <c r="R5618" i="9"/>
  <c r="R5586" i="9"/>
  <c r="U5586" i="9" s="1"/>
  <c r="R5554" i="9"/>
  <c r="R4184" i="9"/>
  <c r="R4182" i="9"/>
  <c r="R4180" i="9"/>
  <c r="R4178" i="9"/>
  <c r="R4176" i="9"/>
  <c r="R4174" i="9"/>
  <c r="R4172" i="9"/>
  <c r="U4172" i="9" s="1"/>
  <c r="R4188" i="9"/>
  <c r="U4188" i="9" s="1"/>
  <c r="R5706" i="9"/>
  <c r="U5706" i="9" s="1"/>
  <c r="R5578" i="9"/>
  <c r="R4169" i="9"/>
  <c r="R4167" i="9"/>
  <c r="R4165" i="9"/>
  <c r="U4165" i="9" s="1"/>
  <c r="R4163" i="9"/>
  <c r="U4163" i="9" s="1"/>
  <c r="R4161" i="9"/>
  <c r="R4159" i="9"/>
  <c r="R4157" i="9"/>
  <c r="R4155" i="9"/>
  <c r="R4153" i="9"/>
  <c r="R4151" i="9"/>
  <c r="R4149" i="9"/>
  <c r="R4147" i="9"/>
  <c r="U4147" i="9" s="1"/>
  <c r="R4145" i="9"/>
  <c r="U4145" i="9" s="1"/>
  <c r="R4143" i="9"/>
  <c r="U4143" i="9" s="1"/>
  <c r="R4141" i="9"/>
  <c r="U4141" i="9" s="1"/>
  <c r="R4139" i="9"/>
  <c r="U4139" i="9" s="1"/>
  <c r="R4137" i="9"/>
  <c r="R4135" i="9"/>
  <c r="R4133" i="9"/>
  <c r="R4131" i="9"/>
  <c r="R4129" i="9"/>
  <c r="R4127" i="9"/>
  <c r="R4125" i="9"/>
  <c r="R4123" i="9"/>
  <c r="U4123" i="9" s="1"/>
  <c r="R4121" i="9"/>
  <c r="R4119" i="9"/>
  <c r="R4117" i="9"/>
  <c r="U4117" i="9" s="1"/>
  <c r="R4115" i="9"/>
  <c r="U4115" i="9" s="1"/>
  <c r="R4113" i="9"/>
  <c r="R4111" i="9"/>
  <c r="R4109" i="9"/>
  <c r="R4107" i="9"/>
  <c r="R4105" i="9"/>
  <c r="R4103" i="9"/>
  <c r="R4101" i="9"/>
  <c r="R4099" i="9"/>
  <c r="U4099" i="9" s="1"/>
  <c r="R4097" i="9"/>
  <c r="U4097" i="9" s="1"/>
  <c r="R4095" i="9"/>
  <c r="U4095" i="9" s="1"/>
  <c r="R4093" i="9"/>
  <c r="U4093" i="9" s="1"/>
  <c r="R4091" i="9"/>
  <c r="U4091" i="9" s="1"/>
  <c r="R4089" i="9"/>
  <c r="R4087" i="9"/>
  <c r="R4085" i="9"/>
  <c r="R4083" i="9"/>
  <c r="R4081" i="9"/>
  <c r="R4079" i="9"/>
  <c r="R4077" i="9"/>
  <c r="R4075" i="9"/>
  <c r="U4075" i="9" s="1"/>
  <c r="R4073" i="9"/>
  <c r="R4071" i="9"/>
  <c r="R4069" i="9"/>
  <c r="U4069" i="9" s="1"/>
  <c r="R4067" i="9"/>
  <c r="U4067" i="9" s="1"/>
  <c r="R4065" i="9"/>
  <c r="R4063" i="9"/>
  <c r="R4061" i="9"/>
  <c r="R4059" i="9"/>
  <c r="R4057" i="9"/>
  <c r="R4055" i="9"/>
  <c r="R4053" i="9"/>
  <c r="R4051" i="9"/>
  <c r="U4051" i="9" s="1"/>
  <c r="R4049" i="9"/>
  <c r="U4049" i="9" s="1"/>
  <c r="R4047" i="9"/>
  <c r="U4047" i="9" s="1"/>
  <c r="R4045" i="9"/>
  <c r="U4045" i="9" s="1"/>
  <c r="R4043" i="9"/>
  <c r="U4043" i="9" s="1"/>
  <c r="R4041" i="9"/>
  <c r="R4039" i="9"/>
  <c r="R4037" i="9"/>
  <c r="R4035" i="9"/>
  <c r="R4033" i="9"/>
  <c r="R4031" i="9"/>
  <c r="R4029" i="9"/>
  <c r="R4027" i="9"/>
  <c r="U4027" i="9" s="1"/>
  <c r="R4025" i="9"/>
  <c r="R4023" i="9"/>
  <c r="R4021" i="9"/>
  <c r="U4021" i="9" s="1"/>
  <c r="R4019" i="9"/>
  <c r="U4019" i="9" s="1"/>
  <c r="R4017" i="9"/>
  <c r="R4015" i="9"/>
  <c r="R4013" i="9"/>
  <c r="R4011" i="9"/>
  <c r="R4009" i="9"/>
  <c r="R4007" i="9"/>
  <c r="R4005" i="9"/>
  <c r="R4003" i="9"/>
  <c r="U4003" i="9" s="1"/>
  <c r="R4001" i="9"/>
  <c r="U4001" i="9" s="1"/>
  <c r="R3999" i="9"/>
  <c r="U3999" i="9" s="1"/>
  <c r="R3997" i="9"/>
  <c r="U3997" i="9" s="1"/>
  <c r="R3995" i="9"/>
  <c r="U3995" i="9" s="1"/>
  <c r="R3993" i="9"/>
  <c r="R3991" i="9"/>
  <c r="R3989" i="9"/>
  <c r="R3987" i="9"/>
  <c r="R3985" i="9"/>
  <c r="R3983" i="9"/>
  <c r="R3981" i="9"/>
  <c r="R3979" i="9"/>
  <c r="U3979" i="9" s="1"/>
  <c r="R3977" i="9"/>
  <c r="R3975" i="9"/>
  <c r="R3973" i="9"/>
  <c r="U3973" i="9" s="1"/>
  <c r="R3971" i="9"/>
  <c r="U3971" i="9" s="1"/>
  <c r="R3969" i="9"/>
  <c r="R3967" i="9"/>
  <c r="R3965" i="9"/>
  <c r="R3963" i="9"/>
  <c r="R3961" i="9"/>
  <c r="R3959" i="9"/>
  <c r="R3957" i="9"/>
  <c r="R3955" i="9"/>
  <c r="U3955" i="9" s="1"/>
  <c r="R3953" i="9"/>
  <c r="U3953" i="9" s="1"/>
  <c r="R3951" i="9"/>
  <c r="U3951" i="9" s="1"/>
  <c r="R3949" i="9"/>
  <c r="U3949" i="9" s="1"/>
  <c r="R3947" i="9"/>
  <c r="U3947" i="9" s="1"/>
  <c r="R3945" i="9"/>
  <c r="R3943" i="9"/>
  <c r="R3941" i="9"/>
  <c r="R3939" i="9"/>
  <c r="R3937" i="9"/>
  <c r="R3935" i="9"/>
  <c r="R3933" i="9"/>
  <c r="R3931" i="9"/>
  <c r="U3931" i="9" s="1"/>
  <c r="R3929" i="9"/>
  <c r="R3927" i="9"/>
  <c r="R3925" i="9"/>
  <c r="U3925" i="9" s="1"/>
  <c r="R3923" i="9"/>
  <c r="U3923" i="9" s="1"/>
  <c r="R3921" i="9"/>
  <c r="R3919" i="9"/>
  <c r="R3917" i="9"/>
  <c r="R3915" i="9"/>
  <c r="R3913" i="9"/>
  <c r="R3911" i="9"/>
  <c r="R3909" i="9"/>
  <c r="R3907" i="9"/>
  <c r="U3907" i="9" s="1"/>
  <c r="R3905" i="9"/>
  <c r="U3905" i="9" s="1"/>
  <c r="R3903" i="9"/>
  <c r="U3903" i="9" s="1"/>
  <c r="R3901" i="9"/>
  <c r="U3901" i="9" s="1"/>
  <c r="R3899" i="9"/>
  <c r="U3899" i="9" s="1"/>
  <c r="R3897" i="9"/>
  <c r="R3895" i="9"/>
  <c r="R3893" i="9"/>
  <c r="R3891" i="9"/>
  <c r="R3889" i="9"/>
  <c r="R3887" i="9"/>
  <c r="R3883" i="9"/>
  <c r="U3883" i="9" s="1"/>
  <c r="R3879" i="9"/>
  <c r="U3879" i="9" s="1"/>
  <c r="R3877" i="9"/>
  <c r="U3877" i="9" s="1"/>
  <c r="R3873" i="9"/>
  <c r="R3871" i="9"/>
  <c r="R3867" i="9"/>
  <c r="R3863" i="9"/>
  <c r="R3861" i="9"/>
  <c r="R3859" i="9"/>
  <c r="U3859" i="9" s="1"/>
  <c r="R3857" i="9"/>
  <c r="U3857" i="9" s="1"/>
  <c r="R3855" i="9"/>
  <c r="U3855" i="9" s="1"/>
  <c r="R3851" i="9"/>
  <c r="U3851" i="9" s="1"/>
  <c r="R3847" i="9"/>
  <c r="R3845" i="9"/>
  <c r="R3843" i="9"/>
  <c r="R3839" i="9"/>
  <c r="R3835" i="9"/>
  <c r="U3835" i="9" s="1"/>
  <c r="R3831" i="9"/>
  <c r="U3831" i="9" s="1"/>
  <c r="R3829" i="9"/>
  <c r="U3829" i="9" s="1"/>
  <c r="R3827" i="9"/>
  <c r="U3827" i="9" s="1"/>
  <c r="R3825" i="9"/>
  <c r="R3823" i="9"/>
  <c r="R3819" i="9"/>
  <c r="R3815" i="9"/>
  <c r="R3813" i="9"/>
  <c r="R3811" i="9"/>
  <c r="U3811" i="9" s="1"/>
  <c r="R3807" i="9"/>
  <c r="U3807" i="9" s="1"/>
  <c r="R3803" i="9"/>
  <c r="U3803" i="9" s="1"/>
  <c r="R3799" i="9"/>
  <c r="R3797" i="9"/>
  <c r="R3791" i="9"/>
  <c r="R3787" i="9"/>
  <c r="U3787" i="9" s="1"/>
  <c r="R3783" i="9"/>
  <c r="U3783" i="9" s="1"/>
  <c r="R3781" i="9"/>
  <c r="U3781" i="9" s="1"/>
  <c r="R3779" i="9"/>
  <c r="U3779" i="9" s="1"/>
  <c r="R3777" i="9"/>
  <c r="R3775" i="9"/>
  <c r="R3773" i="9"/>
  <c r="R3771" i="9"/>
  <c r="R3769" i="9"/>
  <c r="R3767" i="9"/>
  <c r="R3765" i="9"/>
  <c r="R3763" i="9"/>
  <c r="U3763" i="9" s="1"/>
  <c r="R3761" i="9"/>
  <c r="U3761" i="9" s="1"/>
  <c r="R3759" i="9"/>
  <c r="U3759" i="9" s="1"/>
  <c r="R3755" i="9"/>
  <c r="U3755" i="9" s="1"/>
  <c r="R3751" i="9"/>
  <c r="R3749" i="9"/>
  <c r="R3747" i="9"/>
  <c r="R3745" i="9"/>
  <c r="R3743" i="9"/>
  <c r="R3739" i="9"/>
  <c r="U3739" i="9" s="1"/>
  <c r="R3735" i="9"/>
  <c r="U3735" i="9" s="1"/>
  <c r="R3733" i="9"/>
  <c r="U3733" i="9" s="1"/>
  <c r="R3729" i="9"/>
  <c r="R3727" i="9"/>
  <c r="R3723" i="9"/>
  <c r="R3719" i="9"/>
  <c r="R3717" i="9"/>
  <c r="R3715" i="9"/>
  <c r="U3715" i="9" s="1"/>
  <c r="R3711" i="9"/>
  <c r="U3711" i="9" s="1"/>
  <c r="R3707" i="9"/>
  <c r="U3707" i="9" s="1"/>
  <c r="R3703" i="9"/>
  <c r="R3701" i="9"/>
  <c r="R3699" i="9"/>
  <c r="R3695" i="9"/>
  <c r="R3687" i="9"/>
  <c r="R3685" i="9"/>
  <c r="U3685" i="9" s="1"/>
  <c r="R3683" i="9"/>
  <c r="U3683" i="9" s="1"/>
  <c r="R3681" i="9"/>
  <c r="R3679" i="9"/>
  <c r="R3675" i="9"/>
  <c r="R3671" i="9"/>
  <c r="R3669" i="9"/>
  <c r="U3669" i="9" s="1"/>
  <c r="R3667" i="9"/>
  <c r="U3667" i="9" s="1"/>
  <c r="R3665" i="9"/>
  <c r="U3665" i="9" s="1"/>
  <c r="R3663" i="9"/>
  <c r="U3663" i="9" s="1"/>
  <c r="R3659" i="9"/>
  <c r="U3659" i="9" s="1"/>
  <c r="R3655" i="9"/>
  <c r="R3653" i="9"/>
  <c r="R3651" i="9"/>
  <c r="R3649" i="9"/>
  <c r="R3647" i="9"/>
  <c r="R3639" i="9"/>
  <c r="R3637" i="9"/>
  <c r="U3637" i="9" s="1"/>
  <c r="R3633" i="9"/>
  <c r="R3631" i="9"/>
  <c r="R3627" i="9"/>
  <c r="R3623" i="9"/>
  <c r="R3621" i="9"/>
  <c r="U3621" i="9" s="1"/>
  <c r="R3619" i="9"/>
  <c r="U3619" i="9" s="1"/>
  <c r="R3617" i="9"/>
  <c r="U3617" i="9" s="1"/>
  <c r="R3615" i="9"/>
  <c r="U3615" i="9" s="1"/>
  <c r="R3611" i="9"/>
  <c r="U3611" i="9" s="1"/>
  <c r="R3607" i="9"/>
  <c r="R3605" i="9"/>
  <c r="R3603" i="9"/>
  <c r="R3601" i="9"/>
  <c r="R3599" i="9"/>
  <c r="R3595" i="9"/>
  <c r="U3595" i="9" s="1"/>
  <c r="R3591" i="9"/>
  <c r="U3591" i="9" s="1"/>
  <c r="R3589" i="9"/>
  <c r="U3589" i="9" s="1"/>
  <c r="R3587" i="9"/>
  <c r="U3587" i="9" s="1"/>
  <c r="R3585" i="9"/>
  <c r="R3583" i="9"/>
  <c r="R3579" i="9"/>
  <c r="R3575" i="9"/>
  <c r="R3573" i="9"/>
  <c r="U3573" i="9" s="1"/>
  <c r="R3571" i="9"/>
  <c r="U3571" i="9" s="1"/>
  <c r="R3569" i="9"/>
  <c r="U3569" i="9" s="1"/>
  <c r="R3567" i="9"/>
  <c r="U3567" i="9" s="1"/>
  <c r="R3563" i="9"/>
  <c r="U3563" i="9" s="1"/>
  <c r="R3559" i="9"/>
  <c r="R3557" i="9"/>
  <c r="R3555" i="9"/>
  <c r="R3553" i="9"/>
  <c r="R3551" i="9"/>
  <c r="R3547" i="9"/>
  <c r="U3547" i="9" s="1"/>
  <c r="R3543" i="9"/>
  <c r="U3543" i="9" s="1"/>
  <c r="R3541" i="9"/>
  <c r="U3541" i="9" s="1"/>
  <c r="R3539" i="9"/>
  <c r="U3539" i="9" s="1"/>
  <c r="R3537" i="9"/>
  <c r="R3535" i="9"/>
  <c r="R3531" i="9"/>
  <c r="R3527" i="9"/>
  <c r="R3525" i="9"/>
  <c r="U3525" i="9" s="1"/>
  <c r="R3523" i="9"/>
  <c r="U3523" i="9" s="1"/>
  <c r="R3521" i="9"/>
  <c r="U3521" i="9" s="1"/>
  <c r="R3519" i="9"/>
  <c r="U3519" i="9" s="1"/>
  <c r="R3515" i="9"/>
  <c r="U3515" i="9" s="1"/>
  <c r="R3511" i="9"/>
  <c r="R3509" i="9"/>
  <c r="R3507" i="9"/>
  <c r="R3505" i="9"/>
  <c r="R3503" i="9"/>
  <c r="R3499" i="9"/>
  <c r="U3499" i="9" s="1"/>
  <c r="R3495" i="9"/>
  <c r="U3495" i="9" s="1"/>
  <c r="R3493" i="9"/>
  <c r="U3493" i="9" s="1"/>
  <c r="R3491" i="9"/>
  <c r="U3491" i="9" s="1"/>
  <c r="R3489" i="9"/>
  <c r="R3487" i="9"/>
  <c r="R3483" i="9"/>
  <c r="R3479" i="9"/>
  <c r="R3477" i="9"/>
  <c r="U3477" i="9" s="1"/>
  <c r="R3475" i="9"/>
  <c r="U3475" i="9" s="1"/>
  <c r="R3473" i="9"/>
  <c r="U3473" i="9" s="1"/>
  <c r="R3471" i="9"/>
  <c r="U3471" i="9" s="1"/>
  <c r="R3469" i="9"/>
  <c r="R3467" i="9"/>
  <c r="U3467" i="9" s="1"/>
  <c r="R3463" i="9"/>
  <c r="R3461" i="9"/>
  <c r="R3459" i="9"/>
  <c r="R3455" i="9"/>
  <c r="R3451" i="9"/>
  <c r="U3451" i="9" s="1"/>
  <c r="R3447" i="9"/>
  <c r="R3445" i="9"/>
  <c r="U3445" i="9" s="1"/>
  <c r="R3443" i="9"/>
  <c r="U3443" i="9" s="1"/>
  <c r="R3441" i="9"/>
  <c r="R3439" i="9"/>
  <c r="R3431" i="9"/>
  <c r="R3429" i="9"/>
  <c r="U3429" i="9" s="1"/>
  <c r="R3423" i="9"/>
  <c r="U3423" i="9" s="1"/>
  <c r="R3421" i="9"/>
  <c r="R3419" i="9"/>
  <c r="U3419" i="9" s="1"/>
  <c r="R3415" i="9"/>
  <c r="R3413" i="9"/>
  <c r="R3411" i="9"/>
  <c r="R3407" i="9"/>
  <c r="R3399" i="9"/>
  <c r="U3399" i="9" s="1"/>
  <c r="R3397" i="9"/>
  <c r="U3397" i="9" s="1"/>
  <c r="R3395" i="9"/>
  <c r="U3395" i="9" s="1"/>
  <c r="R3393" i="9"/>
  <c r="R3391" i="9"/>
  <c r="R3387" i="9"/>
  <c r="R3383" i="9"/>
  <c r="R3381" i="9"/>
  <c r="U3381" i="9" s="1"/>
  <c r="R3379" i="9"/>
  <c r="U3379" i="9" s="1"/>
  <c r="R3375" i="9"/>
  <c r="U3375" i="9" s="1"/>
  <c r="R3373" i="9"/>
  <c r="R3371" i="9"/>
  <c r="U3371" i="9" s="1"/>
  <c r="R3367" i="9"/>
  <c r="R3365" i="9"/>
  <c r="R3363" i="9"/>
  <c r="R3359" i="9"/>
  <c r="R3355" i="9"/>
  <c r="U3355" i="9" s="1"/>
  <c r="R3351" i="9"/>
  <c r="U3351" i="9" s="1"/>
  <c r="R3349" i="9"/>
  <c r="U3349" i="9" s="1"/>
  <c r="R3347" i="9"/>
  <c r="U3347" i="9" s="1"/>
  <c r="R3343" i="9"/>
  <c r="R3341" i="9"/>
  <c r="R3339" i="9"/>
  <c r="R3335" i="9"/>
  <c r="R3333" i="9"/>
  <c r="U3333" i="9" s="1"/>
  <c r="R3331" i="9"/>
  <c r="U3331" i="9" s="1"/>
  <c r="R3329" i="9"/>
  <c r="U3329" i="9" s="1"/>
  <c r="R3327" i="9"/>
  <c r="U3327" i="9" s="1"/>
  <c r="R3325" i="9"/>
  <c r="R3323" i="9"/>
  <c r="U3323" i="9" s="1"/>
  <c r="R3319" i="9"/>
  <c r="R3317" i="9"/>
  <c r="R3315" i="9"/>
  <c r="R3313" i="9"/>
  <c r="R3311" i="9"/>
  <c r="R3309" i="9"/>
  <c r="R3307" i="9"/>
  <c r="U3307" i="9" s="1"/>
  <c r="R3303" i="9"/>
  <c r="R3301" i="9"/>
  <c r="U3301" i="9" s="1"/>
  <c r="R3299" i="9"/>
  <c r="U3299" i="9" s="1"/>
  <c r="R3297" i="9"/>
  <c r="R3295" i="9"/>
  <c r="R3293" i="9"/>
  <c r="R3287" i="9"/>
  <c r="R3285" i="9"/>
  <c r="U3285" i="9" s="1"/>
  <c r="R3283" i="9"/>
  <c r="U3283" i="9" s="1"/>
  <c r="R3281" i="9"/>
  <c r="U3281" i="9" s="1"/>
  <c r="R3279" i="9"/>
  <c r="U3279" i="9" s="1"/>
  <c r="R3277" i="9"/>
  <c r="U3277" i="9" s="1"/>
  <c r="R3275" i="9"/>
  <c r="U3275" i="9" s="1"/>
  <c r="R3271" i="9"/>
  <c r="R3269" i="9"/>
  <c r="R3267" i="9"/>
  <c r="R3265" i="9"/>
  <c r="R3263" i="9"/>
  <c r="R3261" i="9"/>
  <c r="R3259" i="9"/>
  <c r="U3259" i="9" s="1"/>
  <c r="R3255" i="9"/>
  <c r="U3255" i="9" s="1"/>
  <c r="R3253" i="9"/>
  <c r="U3253" i="9" s="1"/>
  <c r="R3251" i="9"/>
  <c r="U3251" i="9" s="1"/>
  <c r="R3249" i="9"/>
  <c r="R3247" i="9"/>
  <c r="R3245" i="9"/>
  <c r="R3243" i="9"/>
  <c r="R3239" i="9"/>
  <c r="R3237" i="9"/>
  <c r="U3237" i="9" s="1"/>
  <c r="R3235" i="9"/>
  <c r="U3235" i="9" s="1"/>
  <c r="R3233" i="9"/>
  <c r="U3233" i="9" s="1"/>
  <c r="R3231" i="9"/>
  <c r="U3231" i="9" s="1"/>
  <c r="R3229" i="9"/>
  <c r="R3227" i="9"/>
  <c r="U3227" i="9" s="1"/>
  <c r="R3223" i="9"/>
  <c r="R3221" i="9"/>
  <c r="R3219" i="9"/>
  <c r="R3217" i="9"/>
  <c r="R3215" i="9"/>
  <c r="R3213" i="9"/>
  <c r="R3211" i="9"/>
  <c r="U3211" i="9" s="1"/>
  <c r="R3207" i="9"/>
  <c r="U3207" i="9" s="1"/>
  <c r="R3205" i="9"/>
  <c r="U3205" i="9" s="1"/>
  <c r="R3203" i="9"/>
  <c r="U3203" i="9" s="1"/>
  <c r="R3199" i="9"/>
  <c r="R3197" i="9"/>
  <c r="R3195" i="9"/>
  <c r="R3191" i="9"/>
  <c r="R3189" i="9"/>
  <c r="U3189" i="9" s="1"/>
  <c r="R3187" i="9"/>
  <c r="U3187" i="9" s="1"/>
  <c r="R3185" i="9"/>
  <c r="U3185" i="9" s="1"/>
  <c r="R3183" i="9"/>
  <c r="U3183" i="9" s="1"/>
  <c r="R3181" i="9"/>
  <c r="R3175" i="9"/>
  <c r="R3173" i="9"/>
  <c r="R3171" i="9"/>
  <c r="R3169" i="9"/>
  <c r="R3167" i="9"/>
  <c r="R3165" i="9"/>
  <c r="R3163" i="9"/>
  <c r="U3163" i="9" s="1"/>
  <c r="R3159" i="9"/>
  <c r="U3159" i="9" s="1"/>
  <c r="R3157" i="9"/>
  <c r="U3157" i="9" s="1"/>
  <c r="R4187" i="9"/>
  <c r="U4187" i="9" s="1"/>
  <c r="R5674" i="9"/>
  <c r="R5770" i="9"/>
  <c r="R5642" i="9"/>
  <c r="R5506" i="9"/>
  <c r="R4170" i="9"/>
  <c r="U4170" i="9" s="1"/>
  <c r="R4168" i="9"/>
  <c r="R4166" i="9"/>
  <c r="R4164" i="9"/>
  <c r="U4164" i="9" s="1"/>
  <c r="R4162" i="9"/>
  <c r="R4160" i="9"/>
  <c r="R4158" i="9"/>
  <c r="R4156" i="9"/>
  <c r="R4154" i="9"/>
  <c r="R4152" i="9"/>
  <c r="R4150" i="9"/>
  <c r="R4148" i="9"/>
  <c r="U4148" i="9" s="1"/>
  <c r="R4146" i="9"/>
  <c r="U4146" i="9" s="1"/>
  <c r="R4144" i="9"/>
  <c r="U4144" i="9" s="1"/>
  <c r="R4142" i="9"/>
  <c r="R4140" i="9"/>
  <c r="U4140" i="9" s="1"/>
  <c r="R4138" i="9"/>
  <c r="R4136" i="9"/>
  <c r="R4134" i="9"/>
  <c r="R4132" i="9"/>
  <c r="R4130" i="9"/>
  <c r="R4128" i="9"/>
  <c r="R4126" i="9"/>
  <c r="R4124" i="9"/>
  <c r="U4124" i="9" s="1"/>
  <c r="R4122" i="9"/>
  <c r="U4122" i="9" s="1"/>
  <c r="R4120" i="9"/>
  <c r="R4118" i="9"/>
  <c r="R4116" i="9"/>
  <c r="U4116" i="9" s="1"/>
  <c r="R4114" i="9"/>
  <c r="R4112" i="9"/>
  <c r="R4108" i="9"/>
  <c r="R4104" i="9"/>
  <c r="R4102" i="9"/>
  <c r="R4100" i="9"/>
  <c r="U4100" i="9" s="1"/>
  <c r="R4098" i="9"/>
  <c r="U4098" i="9" s="1"/>
  <c r="R4096" i="9"/>
  <c r="U4096" i="9" s="1"/>
  <c r="R4092" i="9"/>
  <c r="U4092" i="9" s="1"/>
  <c r="R4088" i="9"/>
  <c r="R4086" i="9"/>
  <c r="R4084" i="9"/>
  <c r="R4082" i="9"/>
  <c r="R4080" i="9"/>
  <c r="R4076" i="9"/>
  <c r="U4076" i="9" s="1"/>
  <c r="R4072" i="9"/>
  <c r="R4070" i="9"/>
  <c r="R4068" i="9"/>
  <c r="U4068" i="9" s="1"/>
  <c r="R4064" i="9"/>
  <c r="R4060" i="9"/>
  <c r="R4056" i="9"/>
  <c r="R4054" i="9"/>
  <c r="R4052" i="9"/>
  <c r="U4052" i="9" s="1"/>
  <c r="R4050" i="9"/>
  <c r="U4050" i="9" s="1"/>
  <c r="R4048" i="9"/>
  <c r="U4048" i="9" s="1"/>
  <c r="R4040" i="9"/>
  <c r="R4038" i="9"/>
  <c r="R4036" i="9"/>
  <c r="R4032" i="9"/>
  <c r="R4028" i="9"/>
  <c r="U4028" i="9" s="1"/>
  <c r="R4024" i="9"/>
  <c r="R4022" i="9"/>
  <c r="R4020" i="9"/>
  <c r="U4020" i="9" s="1"/>
  <c r="R4016" i="9"/>
  <c r="R4012" i="9"/>
  <c r="R4008" i="9"/>
  <c r="R4006" i="9"/>
  <c r="R4004" i="9"/>
  <c r="U4004" i="9" s="1"/>
  <c r="R4000" i="9"/>
  <c r="U4000" i="9" s="1"/>
  <c r="R3996" i="9"/>
  <c r="U3996" i="9" s="1"/>
  <c r="R3992" i="9"/>
  <c r="R3990" i="9"/>
  <c r="R3986" i="9"/>
  <c r="R3980" i="9"/>
  <c r="U3980" i="9" s="1"/>
  <c r="R3976" i="9"/>
  <c r="U3976" i="9" s="1"/>
  <c r="R3974" i="9"/>
  <c r="R3972" i="9"/>
  <c r="U3972" i="9" s="1"/>
  <c r="R3970" i="9"/>
  <c r="R3968" i="9"/>
  <c r="R3960" i="9"/>
  <c r="R3958" i="9"/>
  <c r="R3956" i="9"/>
  <c r="U3956" i="9" s="1"/>
  <c r="R3954" i="9"/>
  <c r="U3954" i="9" s="1"/>
  <c r="R3952" i="9"/>
  <c r="U3952" i="9" s="1"/>
  <c r="R3948" i="9"/>
  <c r="U3948" i="9" s="1"/>
  <c r="R3944" i="9"/>
  <c r="R3942" i="9"/>
  <c r="R3940" i="9"/>
  <c r="R3938" i="9"/>
  <c r="R3936" i="9"/>
  <c r="R3932" i="9"/>
  <c r="U3932" i="9" s="1"/>
  <c r="R3928" i="9"/>
  <c r="R3926" i="9"/>
  <c r="R3924" i="9"/>
  <c r="U3924" i="9" s="1"/>
  <c r="R3922" i="9"/>
  <c r="R3920" i="9"/>
  <c r="R3916" i="9"/>
  <c r="R3912" i="9"/>
  <c r="R3910" i="9"/>
  <c r="R3908" i="9"/>
  <c r="U3908" i="9" s="1"/>
  <c r="R3906" i="9"/>
  <c r="U3906" i="9" s="1"/>
  <c r="R3904" i="9"/>
  <c r="U3904" i="9" s="1"/>
  <c r="R3900" i="9"/>
  <c r="U3900" i="9" s="1"/>
  <c r="R3896" i="9"/>
  <c r="R3894" i="9"/>
  <c r="R3892" i="9"/>
  <c r="R3888" i="9"/>
  <c r="R3880" i="9"/>
  <c r="R3878" i="9"/>
  <c r="R3876" i="9"/>
  <c r="U3876" i="9" s="1"/>
  <c r="R3872" i="9"/>
  <c r="R3864" i="9"/>
  <c r="R3862" i="9"/>
  <c r="R3860" i="9"/>
  <c r="U3860" i="9" s="1"/>
  <c r="R3856" i="9"/>
  <c r="U3856" i="9" s="1"/>
  <c r="R3852" i="9"/>
  <c r="U3852" i="9" s="1"/>
  <c r="R3848" i="9"/>
  <c r="R3846" i="9"/>
  <c r="R3840" i="9"/>
  <c r="R3836" i="9"/>
  <c r="U3836" i="9" s="1"/>
  <c r="R3832" i="9"/>
  <c r="U3832" i="9" s="1"/>
  <c r="R3830" i="9"/>
  <c r="R3828" i="9"/>
  <c r="U3828" i="9" s="1"/>
  <c r="R3826" i="9"/>
  <c r="R3824" i="9"/>
  <c r="R3820" i="9"/>
  <c r="R3816" i="9"/>
  <c r="R3814" i="9"/>
  <c r="R3812" i="9"/>
  <c r="U3812" i="9" s="1"/>
  <c r="R3810" i="9"/>
  <c r="U3810" i="9" s="1"/>
  <c r="R3804" i="9"/>
  <c r="U3804" i="9" s="1"/>
  <c r="R3800" i="9"/>
  <c r="R3798" i="9"/>
  <c r="R3796" i="9"/>
  <c r="R3794" i="9"/>
  <c r="R3792" i="9"/>
  <c r="R3788" i="9"/>
  <c r="U3788" i="9" s="1"/>
  <c r="R3784" i="9"/>
  <c r="R3782" i="9"/>
  <c r="U3782" i="9" s="1"/>
  <c r="R3780" i="9"/>
  <c r="U3780" i="9" s="1"/>
  <c r="R3778" i="9"/>
  <c r="R3776" i="9"/>
  <c r="R3768" i="9"/>
  <c r="R3766" i="9"/>
  <c r="R3764" i="9"/>
  <c r="U3764" i="9" s="1"/>
  <c r="R3762" i="9"/>
  <c r="U3762" i="9" s="1"/>
  <c r="R3760" i="9"/>
  <c r="U3760" i="9" s="1"/>
  <c r="R3756" i="9"/>
  <c r="U3756" i="9" s="1"/>
  <c r="R3752" i="9"/>
  <c r="R3750" i="9"/>
  <c r="R3748" i="9"/>
  <c r="R3746" i="9"/>
  <c r="R3744" i="9"/>
  <c r="R3740" i="9"/>
  <c r="U3740" i="9" s="1"/>
  <c r="R3736" i="9"/>
  <c r="U3736" i="9" s="1"/>
  <c r="R3734" i="9"/>
  <c r="R3732" i="9"/>
  <c r="U3732" i="9" s="1"/>
  <c r="R3728" i="9"/>
  <c r="R3724" i="9"/>
  <c r="R3720" i="9"/>
  <c r="R3718" i="9"/>
  <c r="R3716" i="9"/>
  <c r="U3716" i="9" s="1"/>
  <c r="R3712" i="9"/>
  <c r="U3712" i="9" s="1"/>
  <c r="R3708" i="9"/>
  <c r="U3708" i="9" s="1"/>
  <c r="R3704" i="9"/>
  <c r="R3702" i="9"/>
  <c r="R3700" i="9"/>
  <c r="R3698" i="9"/>
  <c r="R3696" i="9"/>
  <c r="R3692" i="9"/>
  <c r="U3692" i="9" s="1"/>
  <c r="R3688" i="9"/>
  <c r="U3688" i="9" s="1"/>
  <c r="R3686" i="9"/>
  <c r="R3684" i="9"/>
  <c r="U3684" i="9" s="1"/>
  <c r="R3680" i="9"/>
  <c r="R3676" i="9"/>
  <c r="R3672" i="9"/>
  <c r="R3670" i="9"/>
  <c r="R3666" i="9"/>
  <c r="U3666" i="9" s="1"/>
  <c r="R3664" i="9"/>
  <c r="U3664" i="9" s="1"/>
  <c r="R3660" i="9"/>
  <c r="U3660" i="9" s="1"/>
  <c r="R3656" i="9"/>
  <c r="R3654" i="9"/>
  <c r="R3652" i="9"/>
  <c r="R3648" i="9"/>
  <c r="R3644" i="9"/>
  <c r="U3644" i="9" s="1"/>
  <c r="R3640" i="9"/>
  <c r="R3638" i="9"/>
  <c r="U3638" i="9" s="1"/>
  <c r="R3636" i="9"/>
  <c r="U3636" i="9" s="1"/>
  <c r="R3634" i="9"/>
  <c r="U3634" i="9" s="1"/>
  <c r="R3628" i="9"/>
  <c r="R3624" i="9"/>
  <c r="R3622" i="9"/>
  <c r="R3620" i="9"/>
  <c r="U3620" i="9" s="1"/>
  <c r="R3618" i="9"/>
  <c r="U3618" i="9" s="1"/>
  <c r="R3616" i="9"/>
  <c r="U3616" i="9" s="1"/>
  <c r="R3612" i="9"/>
  <c r="U3612" i="9" s="1"/>
  <c r="R3606" i="9"/>
  <c r="R3604" i="9"/>
  <c r="R3602" i="9"/>
  <c r="R3600" i="9"/>
  <c r="R3596" i="9"/>
  <c r="U3596" i="9" s="1"/>
  <c r="R3592" i="9"/>
  <c r="R3590" i="9"/>
  <c r="U3590" i="9" s="1"/>
  <c r="R3588" i="9"/>
  <c r="U3588" i="9" s="1"/>
  <c r="R3586" i="9"/>
  <c r="U3586" i="9" s="1"/>
  <c r="R3584" i="9"/>
  <c r="R3580" i="9"/>
  <c r="R3576" i="9"/>
  <c r="R3574" i="9"/>
  <c r="R3572" i="9"/>
  <c r="U3572" i="9" s="1"/>
  <c r="R3570" i="9"/>
  <c r="U3570" i="9" s="1"/>
  <c r="R3568" i="9"/>
  <c r="U3568" i="9" s="1"/>
  <c r="R3564" i="9"/>
  <c r="U3564" i="9" s="1"/>
  <c r="R3560" i="9"/>
  <c r="R3558" i="9"/>
  <c r="R3556" i="9"/>
  <c r="R3552" i="9"/>
  <c r="R3548" i="9"/>
  <c r="U3548" i="9" s="1"/>
  <c r="R3544" i="9"/>
  <c r="U3544" i="9" s="1"/>
  <c r="R3540" i="9"/>
  <c r="U3540" i="9" s="1"/>
  <c r="R3538" i="9"/>
  <c r="U3538" i="9" s="1"/>
  <c r="R3536" i="9"/>
  <c r="R3532" i="9"/>
  <c r="R3528" i="9"/>
  <c r="R3526" i="9"/>
  <c r="R3524" i="9"/>
  <c r="U3524" i="9" s="1"/>
  <c r="R3520" i="9"/>
  <c r="U3520" i="9" s="1"/>
  <c r="R3512" i="9"/>
  <c r="R3510" i="9"/>
  <c r="R3508" i="9"/>
  <c r="R3504" i="9"/>
  <c r="R3500" i="9"/>
  <c r="U3500" i="9" s="1"/>
  <c r="R3496" i="9"/>
  <c r="U3496" i="9" s="1"/>
  <c r="R3494" i="9"/>
  <c r="R3488" i="9"/>
  <c r="R3484" i="9"/>
  <c r="R3480" i="9"/>
  <c r="R3478" i="9"/>
  <c r="R3476" i="9"/>
  <c r="U3476" i="9" s="1"/>
  <c r="R3474" i="9"/>
  <c r="U3474" i="9" s="1"/>
  <c r="R3468" i="9"/>
  <c r="U3468" i="9" s="1"/>
  <c r="R3464" i="9"/>
  <c r="R3462" i="9"/>
  <c r="R3460" i="9"/>
  <c r="R3458" i="9"/>
  <c r="R3456" i="9"/>
  <c r="R3452" i="9"/>
  <c r="U3452" i="9" s="1"/>
  <c r="R3448" i="9"/>
  <c r="R3446" i="9"/>
  <c r="U3446" i="9" s="1"/>
  <c r="R3444" i="9"/>
  <c r="U3444" i="9" s="1"/>
  <c r="R3442" i="9"/>
  <c r="U3442" i="9" s="1"/>
  <c r="R3440" i="9"/>
  <c r="R3436" i="9"/>
  <c r="R3432" i="9"/>
  <c r="R3430" i="9"/>
  <c r="R3428" i="9"/>
  <c r="U3428" i="9" s="1"/>
  <c r="R3426" i="9"/>
  <c r="U3426" i="9" s="1"/>
  <c r="R3424" i="9"/>
  <c r="U3424" i="9" s="1"/>
  <c r="R3420" i="9"/>
  <c r="U3420" i="9" s="1"/>
  <c r="R3416" i="9"/>
  <c r="R3414" i="9"/>
  <c r="R3412" i="9"/>
  <c r="R3410" i="9"/>
  <c r="R3408" i="9"/>
  <c r="R3404" i="9"/>
  <c r="U3404" i="9" s="1"/>
  <c r="R3400" i="9"/>
  <c r="R3398" i="9"/>
  <c r="U3398" i="9" s="1"/>
  <c r="R3396" i="9"/>
  <c r="U3396" i="9" s="1"/>
  <c r="R3394" i="9"/>
  <c r="U3394" i="9" s="1"/>
  <c r="R3392" i="9"/>
  <c r="R3388" i="9"/>
  <c r="R3384" i="9"/>
  <c r="R3382" i="9"/>
  <c r="R3380" i="9"/>
  <c r="U3380" i="9" s="1"/>
  <c r="R3376" i="9"/>
  <c r="U3376" i="9" s="1"/>
  <c r="R3372" i="9"/>
  <c r="U3372" i="9" s="1"/>
  <c r="R3368" i="9"/>
  <c r="R3366" i="9"/>
  <c r="R3364" i="9"/>
  <c r="R3360" i="9"/>
  <c r="R3356" i="9"/>
  <c r="U3356" i="9" s="1"/>
  <c r="R3352" i="9"/>
  <c r="R3350" i="9"/>
  <c r="U3350" i="9" s="1"/>
  <c r="R3348" i="9"/>
  <c r="U3348" i="9" s="1"/>
  <c r="R3344" i="9"/>
  <c r="R3340" i="9"/>
  <c r="R3336" i="9"/>
  <c r="R3334" i="9"/>
  <c r="R3328" i="9"/>
  <c r="U3328" i="9" s="1"/>
  <c r="R3324" i="9"/>
  <c r="U3324" i="9" s="1"/>
  <c r="R3320" i="9"/>
  <c r="R3318" i="9"/>
  <c r="R3316" i="9"/>
  <c r="R3314" i="9"/>
  <c r="R3312" i="9"/>
  <c r="R3308" i="9"/>
  <c r="U3308" i="9" s="1"/>
  <c r="R3304" i="9"/>
  <c r="U3304" i="9" s="1"/>
  <c r="R3302" i="9"/>
  <c r="R3300" i="9"/>
  <c r="U3300" i="9" s="1"/>
  <c r="R3298" i="9"/>
  <c r="U3298" i="9" s="1"/>
  <c r="R3292" i="9"/>
  <c r="R3288" i="9"/>
  <c r="R3286" i="9"/>
  <c r="R3284" i="9"/>
  <c r="U3284" i="9" s="1"/>
  <c r="R3282" i="9"/>
  <c r="U3282" i="9" s="1"/>
  <c r="R3280" i="9"/>
  <c r="U3280" i="9" s="1"/>
  <c r="R3276" i="9"/>
  <c r="U3276" i="9" s="1"/>
  <c r="R3272" i="9"/>
  <c r="R3270" i="9"/>
  <c r="R3268" i="9"/>
  <c r="R3266" i="9"/>
  <c r="R3264" i="9"/>
  <c r="R3260" i="9"/>
  <c r="U3260" i="9" s="1"/>
  <c r="R3256" i="9"/>
  <c r="R3254" i="9"/>
  <c r="U3254" i="9" s="1"/>
  <c r="R3252" i="9"/>
  <c r="U3252" i="9" s="1"/>
  <c r="R3250" i="9"/>
  <c r="U3250" i="9" s="1"/>
  <c r="R3248" i="9"/>
  <c r="R3244" i="9"/>
  <c r="R3240" i="9"/>
  <c r="R3238" i="9"/>
  <c r="R3236" i="9"/>
  <c r="U3236" i="9" s="1"/>
  <c r="R3234" i="9"/>
  <c r="U3234" i="9" s="1"/>
  <c r="R3232" i="9"/>
  <c r="U3232" i="9" s="1"/>
  <c r="R3228" i="9"/>
  <c r="U3228" i="9" s="1"/>
  <c r="R3224" i="9"/>
  <c r="R3222" i="9"/>
  <c r="R3220" i="9"/>
  <c r="R3216" i="9"/>
  <c r="R3212" i="9"/>
  <c r="U3212" i="9" s="1"/>
  <c r="R3208" i="9"/>
  <c r="U3208" i="9" s="1"/>
  <c r="R3206" i="9"/>
  <c r="R3204" i="9"/>
  <c r="U3204" i="9" s="1"/>
  <c r="R3200" i="9"/>
  <c r="R3196" i="9"/>
  <c r="R3192" i="9"/>
  <c r="R3190" i="9"/>
  <c r="R3188" i="9"/>
  <c r="U3188" i="9" s="1"/>
  <c r="R3186" i="9"/>
  <c r="U3186" i="9" s="1"/>
  <c r="R3184" i="9"/>
  <c r="U3184" i="9" s="1"/>
  <c r="R3180" i="9"/>
  <c r="U3180" i="9" s="1"/>
  <c r="R3176" i="9"/>
  <c r="R3174" i="9"/>
  <c r="R3172" i="9"/>
  <c r="R3168" i="9"/>
  <c r="R3164" i="9"/>
  <c r="U3164" i="9" s="1"/>
  <c r="R3160" i="9"/>
  <c r="U3160" i="9" s="1"/>
  <c r="R3158" i="9"/>
  <c r="R3154" i="9"/>
  <c r="U3154" i="9" s="1"/>
  <c r="R3148" i="9"/>
  <c r="R3144" i="9"/>
  <c r="R3142" i="9"/>
  <c r="R3140" i="9"/>
  <c r="U3140" i="9" s="1"/>
  <c r="R3138" i="9"/>
  <c r="U3138" i="9" s="1"/>
  <c r="R3136" i="9"/>
  <c r="U3136" i="9" s="1"/>
  <c r="R3128" i="9"/>
  <c r="R3126" i="9"/>
  <c r="R3124" i="9"/>
  <c r="R3120" i="9"/>
  <c r="R3116" i="9"/>
  <c r="U3116" i="9" s="1"/>
  <c r="R3112" i="9"/>
  <c r="U3112" i="9" s="1"/>
  <c r="R3110" i="9"/>
  <c r="R3108" i="9"/>
  <c r="U3108" i="9" s="1"/>
  <c r="R3104" i="9"/>
  <c r="R3100" i="9"/>
  <c r="R3096" i="9"/>
  <c r="R3094" i="9"/>
  <c r="R3092" i="9"/>
  <c r="U3092" i="9" s="1"/>
  <c r="R3090" i="9"/>
  <c r="U3090" i="9" s="1"/>
  <c r="R3088" i="9"/>
  <c r="U3088" i="9" s="1"/>
  <c r="R3084" i="9"/>
  <c r="U3084" i="9" s="1"/>
  <c r="R3080" i="9"/>
  <c r="R3078" i="9"/>
  <c r="R3076" i="9"/>
  <c r="R3074" i="9"/>
  <c r="R3072" i="9"/>
  <c r="R3068" i="9"/>
  <c r="U3068" i="9" s="1"/>
  <c r="R3064" i="9"/>
  <c r="R3062" i="9"/>
  <c r="U3062" i="9" s="1"/>
  <c r="R3060" i="9"/>
  <c r="U3060" i="9" s="1"/>
  <c r="R3056" i="9"/>
  <c r="R3052" i="9"/>
  <c r="R3048" i="9"/>
  <c r="R3046" i="9"/>
  <c r="R3044" i="9"/>
  <c r="U3044" i="9" s="1"/>
  <c r="R3040" i="9"/>
  <c r="U3040" i="9" s="1"/>
  <c r="R3036" i="9"/>
  <c r="U3036" i="9" s="1"/>
  <c r="R3032" i="9"/>
  <c r="R3030" i="9"/>
  <c r="R3028" i="9"/>
  <c r="R3026" i="9"/>
  <c r="R3020" i="9"/>
  <c r="U3020" i="9" s="1"/>
  <c r="R3016" i="9"/>
  <c r="U3016" i="9" s="1"/>
  <c r="R3014" i="9"/>
  <c r="R3012" i="9"/>
  <c r="U3012" i="9" s="1"/>
  <c r="R3010" i="9"/>
  <c r="U3010" i="9" s="1"/>
  <c r="R3008" i="9"/>
  <c r="R3000" i="9"/>
  <c r="R2998" i="9"/>
  <c r="R2996" i="9"/>
  <c r="U2996" i="9" s="1"/>
  <c r="R2992" i="9"/>
  <c r="U2992" i="9" s="1"/>
  <c r="R2988" i="9"/>
  <c r="U2988" i="9" s="1"/>
  <c r="R2984" i="9"/>
  <c r="R2982" i="9"/>
  <c r="R2980" i="9"/>
  <c r="R2976" i="9"/>
  <c r="R2972" i="9"/>
  <c r="U2972" i="9" s="1"/>
  <c r="R2968" i="9"/>
  <c r="R2966" i="9"/>
  <c r="U2966" i="9" s="1"/>
  <c r="R2964" i="9"/>
  <c r="U2964" i="9" s="1"/>
  <c r="R2962" i="9"/>
  <c r="U2962" i="9" s="1"/>
  <c r="R2960" i="9"/>
  <c r="R2956" i="9"/>
  <c r="R2952" i="9"/>
  <c r="R2950" i="9"/>
  <c r="R2948" i="9"/>
  <c r="U2948" i="9" s="1"/>
  <c r="R2946" i="9"/>
  <c r="U2946" i="9" s="1"/>
  <c r="R2944" i="9"/>
  <c r="U2944" i="9" s="1"/>
  <c r="R2940" i="9"/>
  <c r="U2940" i="9" s="1"/>
  <c r="R2936" i="9"/>
  <c r="R2934" i="9"/>
  <c r="R2931" i="9"/>
  <c r="R2924" i="9"/>
  <c r="U2924" i="9" s="1"/>
  <c r="R2915" i="9"/>
  <c r="U2915" i="9" s="1"/>
  <c r="R2899" i="9"/>
  <c r="U2899" i="9" s="1"/>
  <c r="R2883" i="9"/>
  <c r="R2876" i="9"/>
  <c r="U2876" i="9" s="1"/>
  <c r="R2867" i="9"/>
  <c r="U2867" i="9" s="1"/>
  <c r="R2860" i="9"/>
  <c r="R2851" i="9"/>
  <c r="U2851" i="9" s="1"/>
  <c r="R2835" i="9"/>
  <c r="R2812" i="9"/>
  <c r="R3149" i="9"/>
  <c r="R3141" i="9"/>
  <c r="U3141" i="9" s="1"/>
  <c r="R3133" i="9"/>
  <c r="U3133" i="9" s="1"/>
  <c r="R3125" i="9"/>
  <c r="R3117" i="9"/>
  <c r="R3109" i="9"/>
  <c r="U3109" i="9" s="1"/>
  <c r="R3101" i="9"/>
  <c r="R3093" i="9"/>
  <c r="U3093" i="9" s="1"/>
  <c r="R3085" i="9"/>
  <c r="U3085" i="9" s="1"/>
  <c r="R3077" i="9"/>
  <c r="R3069" i="9"/>
  <c r="U3069" i="9" s="1"/>
  <c r="R3061" i="9"/>
  <c r="U3061" i="9" s="1"/>
  <c r="R3053" i="9"/>
  <c r="R3045" i="9"/>
  <c r="U3045" i="9" s="1"/>
  <c r="R3037" i="9"/>
  <c r="R3029" i="9"/>
  <c r="R3021" i="9"/>
  <c r="U3021" i="9" s="1"/>
  <c r="R3013" i="9"/>
  <c r="U3013" i="9" s="1"/>
  <c r="R3005" i="9"/>
  <c r="R2997" i="9"/>
  <c r="U2997" i="9" s="1"/>
  <c r="R2989" i="9"/>
  <c r="R2981" i="9"/>
  <c r="R2973" i="9"/>
  <c r="R2965" i="9"/>
  <c r="U2965" i="9" s="1"/>
  <c r="R2957" i="9"/>
  <c r="R2949" i="9"/>
  <c r="U2949" i="9" s="1"/>
  <c r="R2941" i="9"/>
  <c r="U2941" i="9" s="1"/>
  <c r="R2933" i="9"/>
  <c r="R2926" i="9"/>
  <c r="R2917" i="9"/>
  <c r="U2917" i="9" s="1"/>
  <c r="R2910" i="9"/>
  <c r="R2901" i="9"/>
  <c r="U2901" i="9" s="1"/>
  <c r="R2894" i="9"/>
  <c r="R2885" i="9"/>
  <c r="R2878" i="9"/>
  <c r="R2869" i="9"/>
  <c r="U2869" i="9" s="1"/>
  <c r="R2853" i="9"/>
  <c r="U2853" i="9" s="1"/>
  <c r="R2846" i="9"/>
  <c r="R2837" i="9"/>
  <c r="R2830" i="9"/>
  <c r="U2830" i="9" s="1"/>
  <c r="R2821" i="9"/>
  <c r="U2821" i="9" s="1"/>
  <c r="R2814" i="9"/>
  <c r="R2805" i="9"/>
  <c r="U2805" i="9" s="1"/>
  <c r="R2798" i="9"/>
  <c r="U2798" i="9" s="1"/>
  <c r="R2794" i="9"/>
  <c r="R2792" i="9"/>
  <c r="R2790" i="9"/>
  <c r="R2788" i="9"/>
  <c r="R2786" i="9"/>
  <c r="R2784" i="9"/>
  <c r="R2782" i="9"/>
  <c r="R2780" i="9"/>
  <c r="U2780" i="9" s="1"/>
  <c r="R2778" i="9"/>
  <c r="R2776" i="9"/>
  <c r="R2774" i="9"/>
  <c r="R2772" i="9"/>
  <c r="U2772" i="9" s="1"/>
  <c r="R2768" i="9"/>
  <c r="R2766" i="9"/>
  <c r="R2764" i="9"/>
  <c r="R2762" i="9"/>
  <c r="R2760" i="9"/>
  <c r="R2758" i="9"/>
  <c r="R2756" i="9"/>
  <c r="U2756" i="9" s="1"/>
  <c r="R2754" i="9"/>
  <c r="U2754" i="9" s="1"/>
  <c r="R2752" i="9"/>
  <c r="U2752" i="9" s="1"/>
  <c r="R2750" i="9"/>
  <c r="R2748" i="9"/>
  <c r="U2748" i="9" s="1"/>
  <c r="R2746" i="9"/>
  <c r="R2744" i="9"/>
  <c r="R2742" i="9"/>
  <c r="R2740" i="9"/>
  <c r="R2738" i="9"/>
  <c r="R2736" i="9"/>
  <c r="R2734" i="9"/>
  <c r="R2732" i="9"/>
  <c r="U2732" i="9" s="1"/>
  <c r="R2730" i="9"/>
  <c r="R2728" i="9"/>
  <c r="R2726" i="9"/>
  <c r="R2722" i="9"/>
  <c r="U2722" i="9" s="1"/>
  <c r="R2718" i="9"/>
  <c r="R2714" i="9"/>
  <c r="R2712" i="9"/>
  <c r="R2710" i="9"/>
  <c r="U2710" i="9" s="1"/>
  <c r="R2706" i="9"/>
  <c r="U2706" i="9" s="1"/>
  <c r="R2702" i="9"/>
  <c r="R2700" i="9"/>
  <c r="U2700" i="9" s="1"/>
  <c r="R2698" i="9"/>
  <c r="R2696" i="9"/>
  <c r="R2694" i="9"/>
  <c r="R2692" i="9"/>
  <c r="R2690" i="9"/>
  <c r="R2688" i="9"/>
  <c r="R2686" i="9"/>
  <c r="R2684" i="9"/>
  <c r="U2684" i="9" s="1"/>
  <c r="R2682" i="9"/>
  <c r="R2680" i="9"/>
  <c r="R2678" i="9"/>
  <c r="U2678" i="9" s="1"/>
  <c r="R2676" i="9"/>
  <c r="U2676" i="9" s="1"/>
  <c r="R2674" i="9"/>
  <c r="U2674" i="9" s="1"/>
  <c r="R2672" i="9"/>
  <c r="R2670" i="9"/>
  <c r="R2666" i="9"/>
  <c r="R2664" i="9"/>
  <c r="R2662" i="9"/>
  <c r="R2660" i="9"/>
  <c r="U2660" i="9" s="1"/>
  <c r="R2658" i="9"/>
  <c r="U2658" i="9" s="1"/>
  <c r="R2654" i="9"/>
  <c r="R2650" i="9"/>
  <c r="R2648" i="9"/>
  <c r="R2646" i="9"/>
  <c r="R2644" i="9"/>
  <c r="R2919" i="9"/>
  <c r="R2912" i="9"/>
  <c r="R2903" i="9"/>
  <c r="R2896" i="9"/>
  <c r="U2896" i="9" s="1"/>
  <c r="R2887" i="9"/>
  <c r="R2880" i="9"/>
  <c r="R2871" i="9"/>
  <c r="R2864" i="9"/>
  <c r="R2855" i="9"/>
  <c r="R2839" i="9"/>
  <c r="R2832" i="9"/>
  <c r="R2823" i="9"/>
  <c r="U2823" i="9" s="1"/>
  <c r="R2816" i="9"/>
  <c r="R2807" i="9"/>
  <c r="R3151" i="9"/>
  <c r="R3135" i="9"/>
  <c r="U3135" i="9" s="1"/>
  <c r="R3119" i="9"/>
  <c r="R3111" i="9"/>
  <c r="U3111" i="9" s="1"/>
  <c r="R3103" i="9"/>
  <c r="R3087" i="9"/>
  <c r="U3087" i="9" s="1"/>
  <c r="R3071" i="9"/>
  <c r="R3055" i="9"/>
  <c r="R3047" i="9"/>
  <c r="R3031" i="9"/>
  <c r="R3023" i="9"/>
  <c r="R3007" i="9"/>
  <c r="R2991" i="9"/>
  <c r="U2991" i="9" s="1"/>
  <c r="R2983" i="9"/>
  <c r="R2975" i="9"/>
  <c r="R2967" i="9"/>
  <c r="U2967" i="9" s="1"/>
  <c r="R2959" i="9"/>
  <c r="R2943" i="9"/>
  <c r="U2943" i="9" s="1"/>
  <c r="R2930" i="9"/>
  <c r="R2921" i="9"/>
  <c r="U2921" i="9" s="1"/>
  <c r="R2914" i="9"/>
  <c r="U2914" i="9" s="1"/>
  <c r="R2905" i="9"/>
  <c r="R2898" i="9"/>
  <c r="U2898" i="9" s="1"/>
  <c r="R2882" i="9"/>
  <c r="R2866" i="9"/>
  <c r="U2866" i="9" s="1"/>
  <c r="R2857" i="9"/>
  <c r="R2850" i="9"/>
  <c r="U2850" i="9" s="1"/>
  <c r="R2834" i="9"/>
  <c r="R2818" i="9"/>
  <c r="U2818" i="9" s="1"/>
  <c r="R2802" i="9"/>
  <c r="U2802" i="9" s="1"/>
  <c r="R5738" i="9"/>
  <c r="R2932" i="9"/>
  <c r="R2923" i="9"/>
  <c r="U2923" i="9" s="1"/>
  <c r="R2916" i="9"/>
  <c r="U2916" i="9" s="1"/>
  <c r="R2907" i="9"/>
  <c r="R2900" i="9"/>
  <c r="U2900" i="9" s="1"/>
  <c r="R2891" i="9"/>
  <c r="U2891" i="9" s="1"/>
  <c r="R2884" i="9"/>
  <c r="R2875" i="9"/>
  <c r="U2875" i="9" s="1"/>
  <c r="R2859" i="9"/>
  <c r="R2852" i="9"/>
  <c r="U2852" i="9" s="1"/>
  <c r="R2843" i="9"/>
  <c r="U2843" i="9" s="1"/>
  <c r="R2827" i="9"/>
  <c r="U2827" i="9" s="1"/>
  <c r="R2820" i="9"/>
  <c r="U2820" i="9" s="1"/>
  <c r="R2811" i="9"/>
  <c r="R2804" i="9"/>
  <c r="U2804" i="9" s="1"/>
  <c r="R3153" i="9"/>
  <c r="R3145" i="9"/>
  <c r="R3137" i="9"/>
  <c r="U3137" i="9" s="1"/>
  <c r="R3129" i="9"/>
  <c r="R3121" i="9"/>
  <c r="R3113" i="9"/>
  <c r="U3113" i="9" s="1"/>
  <c r="R3105" i="9"/>
  <c r="R3097" i="9"/>
  <c r="R3089" i="9"/>
  <c r="U3089" i="9" s="1"/>
  <c r="R3081" i="9"/>
  <c r="R3065" i="9"/>
  <c r="R3049" i="9"/>
  <c r="R3041" i="9"/>
  <c r="U3041" i="9" s="1"/>
  <c r="R3033" i="9"/>
  <c r="R3025" i="9"/>
  <c r="R3017" i="9"/>
  <c r="U3017" i="9" s="1"/>
  <c r="R2985" i="9"/>
  <c r="R2977" i="9"/>
  <c r="R2969" i="9"/>
  <c r="R2961" i="9"/>
  <c r="R2953" i="9"/>
  <c r="R2937" i="9"/>
  <c r="R2918" i="9"/>
  <c r="R2909" i="9"/>
  <c r="R2902" i="9"/>
  <c r="R2893" i="9"/>
  <c r="R2886" i="9"/>
  <c r="R2877" i="9"/>
  <c r="R2870" i="9"/>
  <c r="R2854" i="9"/>
  <c r="U2854" i="9" s="1"/>
  <c r="R2845" i="9"/>
  <c r="R2838" i="9"/>
  <c r="R2822" i="9"/>
  <c r="R2806" i="9"/>
  <c r="R2795" i="9"/>
  <c r="U2795" i="9" s="1"/>
  <c r="R2793" i="9"/>
  <c r="R2791" i="9"/>
  <c r="R2789" i="9"/>
  <c r="R2787" i="9"/>
  <c r="R2783" i="9"/>
  <c r="R2779" i="9"/>
  <c r="U2779" i="9" s="1"/>
  <c r="R2777" i="9"/>
  <c r="R2775" i="9"/>
  <c r="R2773" i="9"/>
  <c r="U2773" i="9" s="1"/>
  <c r="R2771" i="9"/>
  <c r="U2771" i="9" s="1"/>
  <c r="R2763" i="9"/>
  <c r="R2761" i="9"/>
  <c r="R2759" i="9"/>
  <c r="R2757" i="9"/>
  <c r="U2757" i="9" s="1"/>
  <c r="R2755" i="9"/>
  <c r="U2755" i="9" s="1"/>
  <c r="R2751" i="9"/>
  <c r="U2751" i="9" s="1"/>
  <c r="R2747" i="9"/>
  <c r="U2747" i="9" s="1"/>
  <c r="R2745" i="9"/>
  <c r="R2743" i="9"/>
  <c r="R2741" i="9"/>
  <c r="R2739" i="9"/>
  <c r="R2735" i="9"/>
  <c r="R2731" i="9"/>
  <c r="U2731" i="9" s="1"/>
  <c r="R2729" i="9"/>
  <c r="R2727" i="9"/>
  <c r="U2727" i="9" s="1"/>
  <c r="R2725" i="9"/>
  <c r="U2725" i="9" s="1"/>
  <c r="R2723" i="9"/>
  <c r="U2723" i="9" s="1"/>
  <c r="R2721" i="9"/>
  <c r="R2719" i="9"/>
  <c r="R2717" i="9"/>
  <c r="R2715" i="9"/>
  <c r="R2713" i="9"/>
  <c r="R2711" i="9"/>
  <c r="R2709" i="9"/>
  <c r="U2709" i="9" s="1"/>
  <c r="R2707" i="9"/>
  <c r="U2707" i="9" s="1"/>
  <c r="R2705" i="9"/>
  <c r="U2705" i="9" s="1"/>
  <c r="R2703" i="9"/>
  <c r="U2703" i="9" s="1"/>
  <c r="R2701" i="9"/>
  <c r="R2699" i="9"/>
  <c r="U2699" i="9" s="1"/>
  <c r="R2697" i="9"/>
  <c r="R2695" i="9"/>
  <c r="R2693" i="9"/>
  <c r="R2691" i="9"/>
  <c r="R2689" i="9"/>
  <c r="R2687" i="9"/>
  <c r="R2685" i="9"/>
  <c r="R2683" i="9"/>
  <c r="U2683" i="9" s="1"/>
  <c r="R2681" i="9"/>
  <c r="R2679" i="9"/>
  <c r="U2679" i="9" s="1"/>
  <c r="R2677" i="9"/>
  <c r="U2677" i="9" s="1"/>
  <c r="R2675" i="9"/>
  <c r="U2675" i="9" s="1"/>
  <c r="R2673" i="9"/>
  <c r="R2671" i="9"/>
  <c r="R2669" i="9"/>
  <c r="R2667" i="9"/>
  <c r="R2665" i="9"/>
  <c r="R2663" i="9"/>
  <c r="R2661" i="9"/>
  <c r="U2661" i="9" s="1"/>
  <c r="R2659" i="9"/>
  <c r="U2659" i="9" s="1"/>
  <c r="R2657" i="9"/>
  <c r="U2657" i="9" s="1"/>
  <c r="R2655" i="9"/>
  <c r="U2655" i="9" s="1"/>
  <c r="R2653" i="9"/>
  <c r="R2651" i="9"/>
  <c r="U2651" i="9" s="1"/>
  <c r="R2649" i="9"/>
  <c r="R2647" i="9"/>
  <c r="R2645" i="9"/>
  <c r="R5610" i="9"/>
  <c r="U5610" i="9" s="1"/>
  <c r="R2927" i="9"/>
  <c r="R2920" i="9"/>
  <c r="U2920" i="9" s="1"/>
  <c r="R2911" i="9"/>
  <c r="R2904" i="9"/>
  <c r="R2895" i="9"/>
  <c r="U2895" i="9" s="1"/>
  <c r="R2888" i="9"/>
  <c r="R2879" i="9"/>
  <c r="R2872" i="9"/>
  <c r="U2872" i="9" s="1"/>
  <c r="R2863" i="9"/>
  <c r="R2856" i="9"/>
  <c r="R2847" i="9"/>
  <c r="U2847" i="9" s="1"/>
  <c r="R2840" i="9"/>
  <c r="R2831" i="9"/>
  <c r="R2824" i="9"/>
  <c r="R2815" i="9"/>
  <c r="R3131" i="9"/>
  <c r="U3131" i="9" s="1"/>
  <c r="R3067" i="9"/>
  <c r="U3067" i="9" s="1"/>
  <c r="R3003" i="9"/>
  <c r="R2971" i="9"/>
  <c r="U2971" i="9" s="1"/>
  <c r="R2939" i="9"/>
  <c r="U2939" i="9" s="1"/>
  <c r="R2906" i="9"/>
  <c r="R2833" i="9"/>
  <c r="R2858" i="9"/>
  <c r="R3155" i="9"/>
  <c r="U3155" i="9" s="1"/>
  <c r="R3123" i="9"/>
  <c r="R3091" i="9"/>
  <c r="U3091" i="9" s="1"/>
  <c r="R3027" i="9"/>
  <c r="R2963" i="9"/>
  <c r="U2963" i="9" s="1"/>
  <c r="R2810" i="9"/>
  <c r="R2890" i="9"/>
  <c r="R2817" i="9"/>
  <c r="R2642" i="9"/>
  <c r="R2640" i="9"/>
  <c r="R2636" i="9"/>
  <c r="U2636" i="9" s="1"/>
  <c r="R2634" i="9"/>
  <c r="R2632" i="9"/>
  <c r="R2630" i="9"/>
  <c r="R2628" i="9"/>
  <c r="U2628" i="9" s="1"/>
  <c r="R2624" i="9"/>
  <c r="R2620" i="9"/>
  <c r="R2618" i="9"/>
  <c r="R2614" i="9"/>
  <c r="U2614" i="9" s="1"/>
  <c r="R2612" i="9"/>
  <c r="U2612" i="9" s="1"/>
  <c r="R2610" i="9"/>
  <c r="U2610" i="9" s="1"/>
  <c r="R2608" i="9"/>
  <c r="U2608" i="9" s="1"/>
  <c r="R2604" i="9"/>
  <c r="U2604" i="9" s="1"/>
  <c r="R2602" i="9"/>
  <c r="R2600" i="9"/>
  <c r="R2598" i="9"/>
  <c r="R2596" i="9"/>
  <c r="R2594" i="9"/>
  <c r="R2592" i="9"/>
  <c r="R2588" i="9"/>
  <c r="U2588" i="9" s="1"/>
  <c r="R2586" i="9"/>
  <c r="R2584" i="9"/>
  <c r="R2582" i="9"/>
  <c r="U2582" i="9" s="1"/>
  <c r="R2580" i="9"/>
  <c r="U2580" i="9" s="1"/>
  <c r="R2578" i="9"/>
  <c r="U2578" i="9" s="1"/>
  <c r="R2576" i="9"/>
  <c r="R2572" i="9"/>
  <c r="R2570" i="9"/>
  <c r="R2568" i="9"/>
  <c r="R2566" i="9"/>
  <c r="R2564" i="9"/>
  <c r="U2564" i="9" s="1"/>
  <c r="R2562" i="9"/>
  <c r="U2562" i="9" s="1"/>
  <c r="R2560" i="9"/>
  <c r="U2560" i="9" s="1"/>
  <c r="R2556" i="9"/>
  <c r="U2556" i="9" s="1"/>
  <c r="R2554" i="9"/>
  <c r="R2552" i="9"/>
  <c r="R2550" i="9"/>
  <c r="R2548" i="9"/>
  <c r="R2546" i="9"/>
  <c r="R2544" i="9"/>
  <c r="R2540" i="9"/>
  <c r="U2540" i="9" s="1"/>
  <c r="R2538" i="9"/>
  <c r="R2536" i="9"/>
  <c r="R2534" i="9"/>
  <c r="R2532" i="9"/>
  <c r="U2532" i="9" s="1"/>
  <c r="R2528" i="9"/>
  <c r="R2524" i="9"/>
  <c r="R2522" i="9"/>
  <c r="R2520" i="9"/>
  <c r="R2518" i="9"/>
  <c r="R2516" i="9"/>
  <c r="U2516" i="9" s="1"/>
  <c r="R2514" i="9"/>
  <c r="U2514" i="9" s="1"/>
  <c r="R2512" i="9"/>
  <c r="U2512" i="9" s="1"/>
  <c r="R2508" i="9"/>
  <c r="U2508" i="9" s="1"/>
  <c r="R2506" i="9"/>
  <c r="U2506" i="9" s="1"/>
  <c r="R2502" i="9"/>
  <c r="R2500" i="9"/>
  <c r="R2498" i="9"/>
  <c r="R2496" i="9"/>
  <c r="R2492" i="9"/>
  <c r="U2492" i="9" s="1"/>
  <c r="R2490" i="9"/>
  <c r="R2488" i="9"/>
  <c r="R2486" i="9"/>
  <c r="U2486" i="9" s="1"/>
  <c r="R2484" i="9"/>
  <c r="U2484" i="9" s="1"/>
  <c r="R2480" i="9"/>
  <c r="R2476" i="9"/>
  <c r="R2474" i="9"/>
  <c r="R2472" i="9"/>
  <c r="R2470" i="9"/>
  <c r="R2468" i="9"/>
  <c r="U2468" i="9" s="1"/>
  <c r="R2466" i="9"/>
  <c r="U2466" i="9" s="1"/>
  <c r="R2464" i="9"/>
  <c r="U2464" i="9" s="1"/>
  <c r="R2460" i="9"/>
  <c r="U2460" i="9" s="1"/>
  <c r="R2458" i="9"/>
  <c r="R2456" i="9"/>
  <c r="R2454" i="9"/>
  <c r="R2452" i="9"/>
  <c r="R2450" i="9"/>
  <c r="R2448" i="9"/>
  <c r="R2444" i="9"/>
  <c r="U2444" i="9" s="1"/>
  <c r="R2442" i="9"/>
  <c r="U2442" i="9" s="1"/>
  <c r="R2440" i="9"/>
  <c r="U2440" i="9" s="1"/>
  <c r="R2438" i="9"/>
  <c r="R2436" i="9"/>
  <c r="U2436" i="9" s="1"/>
  <c r="R2434" i="9"/>
  <c r="U2434" i="9" s="1"/>
  <c r="R2432" i="9"/>
  <c r="R2428" i="9"/>
  <c r="R2426" i="9"/>
  <c r="R2424" i="9"/>
  <c r="R2422" i="9"/>
  <c r="R2420" i="9"/>
  <c r="U2420" i="9" s="1"/>
  <c r="R2416" i="9"/>
  <c r="U2416" i="9" s="1"/>
  <c r="R2412" i="9"/>
  <c r="U2412" i="9" s="1"/>
  <c r="R2410" i="9"/>
  <c r="R2408" i="9"/>
  <c r="R2406" i="9"/>
  <c r="R2404" i="9"/>
  <c r="R2402" i="9"/>
  <c r="R2400" i="9"/>
  <c r="R2396" i="9"/>
  <c r="U2396" i="9" s="1"/>
  <c r="R2394" i="9"/>
  <c r="R2392" i="9"/>
  <c r="R2390" i="9"/>
  <c r="U2390" i="9" s="1"/>
  <c r="R2388" i="9"/>
  <c r="U2388" i="9" s="1"/>
  <c r="R2386" i="9"/>
  <c r="U2386" i="9" s="1"/>
  <c r="R2384" i="9"/>
  <c r="R2380" i="9"/>
  <c r="R2378" i="9"/>
  <c r="R2376" i="9"/>
  <c r="R2374" i="9"/>
  <c r="R2372" i="9"/>
  <c r="U2372" i="9" s="1"/>
  <c r="R2370" i="9"/>
  <c r="U2370" i="9" s="1"/>
  <c r="R2368" i="9"/>
  <c r="U2368" i="9" s="1"/>
  <c r="R2364" i="9"/>
  <c r="U2364" i="9" s="1"/>
  <c r="R2362" i="9"/>
  <c r="R2360" i="9"/>
  <c r="R2358" i="9"/>
  <c r="R2356" i="9"/>
  <c r="R2354" i="9"/>
  <c r="R2352" i="9"/>
  <c r="R2348" i="9"/>
  <c r="U2348" i="9" s="1"/>
  <c r="R2346" i="9"/>
  <c r="R2344" i="9"/>
  <c r="U2344" i="9" s="1"/>
  <c r="R2342" i="9"/>
  <c r="R2340" i="9"/>
  <c r="U2340" i="9" s="1"/>
  <c r="R2338" i="9"/>
  <c r="U2338" i="9" s="1"/>
  <c r="R2336" i="9"/>
  <c r="R2332" i="9"/>
  <c r="R2330" i="9"/>
  <c r="R2328" i="9"/>
  <c r="R2326" i="9"/>
  <c r="R2324" i="9"/>
  <c r="U2324" i="9" s="1"/>
  <c r="R2322" i="9"/>
  <c r="U2322" i="9" s="1"/>
  <c r="R2320" i="9"/>
  <c r="U2320" i="9" s="1"/>
  <c r="R2316" i="9"/>
  <c r="U2316" i="9" s="1"/>
  <c r="R2314" i="9"/>
  <c r="R2312" i="9"/>
  <c r="R2310" i="9"/>
  <c r="R2308" i="9"/>
  <c r="R2306" i="9"/>
  <c r="R2304" i="9"/>
  <c r="R2300" i="9"/>
  <c r="U2300" i="9" s="1"/>
  <c r="R2298" i="9"/>
  <c r="U2298" i="9" s="1"/>
  <c r="R2296" i="9"/>
  <c r="R2294" i="9"/>
  <c r="U2294" i="9" s="1"/>
  <c r="R2292" i="9"/>
  <c r="U2292" i="9" s="1"/>
  <c r="R2290" i="9"/>
  <c r="U2290" i="9" s="1"/>
  <c r="R2288" i="9"/>
  <c r="R2284" i="9"/>
  <c r="R2282" i="9"/>
  <c r="R2280" i="9"/>
  <c r="R2278" i="9"/>
  <c r="R2276" i="9"/>
  <c r="U2276" i="9" s="1"/>
  <c r="R2272" i="9"/>
  <c r="U2272" i="9" s="1"/>
  <c r="R2268" i="9"/>
  <c r="U2268" i="9" s="1"/>
  <c r="R2266" i="9"/>
  <c r="R2264" i="9"/>
  <c r="R2262" i="9"/>
  <c r="R2260" i="9"/>
  <c r="R2258" i="9"/>
  <c r="R2256" i="9"/>
  <c r="R2252" i="9"/>
  <c r="U2252" i="9" s="1"/>
  <c r="R2250" i="9"/>
  <c r="R2248" i="9"/>
  <c r="R2246" i="9"/>
  <c r="R2244" i="9"/>
  <c r="U2244" i="9" s="1"/>
  <c r="R2242" i="9"/>
  <c r="U2242" i="9" s="1"/>
  <c r="R2240" i="9"/>
  <c r="R2236" i="9"/>
  <c r="R2234" i="9"/>
  <c r="R2232" i="9"/>
  <c r="R2230" i="9"/>
  <c r="R2228" i="9"/>
  <c r="U2228" i="9" s="1"/>
  <c r="R2226" i="9"/>
  <c r="U2226" i="9" s="1"/>
  <c r="R2224" i="9"/>
  <c r="U2224" i="9" s="1"/>
  <c r="R2220" i="9"/>
  <c r="U2220" i="9" s="1"/>
  <c r="R2218" i="9"/>
  <c r="U2218" i="9" s="1"/>
  <c r="R2216" i="9"/>
  <c r="R2214" i="9"/>
  <c r="R2212" i="9"/>
  <c r="R2208" i="9"/>
  <c r="R2204" i="9"/>
  <c r="U2204" i="9" s="1"/>
  <c r="R2202" i="9"/>
  <c r="U2202" i="9" s="1"/>
  <c r="R2200" i="9"/>
  <c r="R2198" i="9"/>
  <c r="U2198" i="9" s="1"/>
  <c r="R2196" i="9"/>
  <c r="U2196" i="9" s="1"/>
  <c r="R2194" i="9"/>
  <c r="U2194" i="9" s="1"/>
  <c r="R2192" i="9"/>
  <c r="R2188" i="9"/>
  <c r="R2186" i="9"/>
  <c r="R2184" i="9"/>
  <c r="R2182" i="9"/>
  <c r="R2180" i="9"/>
  <c r="U2180" i="9" s="1"/>
  <c r="R2176" i="9"/>
  <c r="U2176" i="9" s="1"/>
  <c r="R2172" i="9"/>
  <c r="U2172" i="9" s="1"/>
  <c r="R2170" i="9"/>
  <c r="R2168" i="9"/>
  <c r="R2166" i="9"/>
  <c r="R2164" i="9"/>
  <c r="R2162" i="9"/>
  <c r="R2160" i="9"/>
  <c r="R2156" i="9"/>
  <c r="U2156" i="9" s="1"/>
  <c r="R2154" i="9"/>
  <c r="R2152" i="9"/>
  <c r="R2150" i="9"/>
  <c r="R2148" i="9"/>
  <c r="U2148" i="9" s="1"/>
  <c r="R2146" i="9"/>
  <c r="U2146" i="9" s="1"/>
  <c r="R2144" i="9"/>
  <c r="R2140" i="9"/>
  <c r="R2138" i="9"/>
  <c r="R2136" i="9"/>
  <c r="R2134" i="9"/>
  <c r="R2132" i="9"/>
  <c r="U2132" i="9" s="1"/>
  <c r="R2130" i="9"/>
  <c r="U2130" i="9" s="1"/>
  <c r="R2128" i="9"/>
  <c r="U2128" i="9" s="1"/>
  <c r="R2124" i="9"/>
  <c r="U2124" i="9" s="1"/>
  <c r="R2122" i="9"/>
  <c r="U2122" i="9" s="1"/>
  <c r="R2120" i="9"/>
  <c r="R2118" i="9"/>
  <c r="R2116" i="9"/>
  <c r="R2114" i="9"/>
  <c r="R2112" i="9"/>
  <c r="R2108" i="9"/>
  <c r="U2108" i="9" s="1"/>
  <c r="R2106" i="9"/>
  <c r="R2104" i="9"/>
  <c r="U2104" i="9" s="1"/>
  <c r="R2102" i="9"/>
  <c r="R2100" i="9"/>
  <c r="U2100" i="9" s="1"/>
  <c r="R2098" i="9"/>
  <c r="U2098" i="9" s="1"/>
  <c r="R2096" i="9"/>
  <c r="R2092" i="9"/>
  <c r="R2090" i="9"/>
  <c r="R2088" i="9"/>
  <c r="R2086" i="9"/>
  <c r="U2086" i="9" s="1"/>
  <c r="R2084" i="9"/>
  <c r="U2084" i="9" s="1"/>
  <c r="R2082" i="9"/>
  <c r="U2082" i="9" s="1"/>
  <c r="R2080" i="9"/>
  <c r="U2080" i="9" s="1"/>
  <c r="R2076" i="9"/>
  <c r="U2076" i="9" s="1"/>
  <c r="R2074" i="9"/>
  <c r="R2072" i="9"/>
  <c r="R2070" i="9"/>
  <c r="R2068" i="9"/>
  <c r="R2064" i="9"/>
  <c r="R2060" i="9"/>
  <c r="U2060" i="9" s="1"/>
  <c r="R2058" i="9"/>
  <c r="R2056" i="9"/>
  <c r="U2056" i="9" s="1"/>
  <c r="R2054" i="9"/>
  <c r="R2052" i="9"/>
  <c r="U2052" i="9" s="1"/>
  <c r="R2050" i="9"/>
  <c r="U2050" i="9" s="1"/>
  <c r="R2048" i="9"/>
  <c r="R2044" i="9"/>
  <c r="R2042" i="9"/>
  <c r="R2040" i="9"/>
  <c r="R2038" i="9"/>
  <c r="R2036" i="9"/>
  <c r="U2036" i="9" s="1"/>
  <c r="R2034" i="9"/>
  <c r="U2034" i="9" s="1"/>
  <c r="R2032" i="9"/>
  <c r="U2032" i="9" s="1"/>
  <c r="R2028" i="9"/>
  <c r="U2028" i="9" s="1"/>
  <c r="R2026" i="9"/>
  <c r="R2024" i="9"/>
  <c r="R2022" i="9"/>
  <c r="R2020" i="9"/>
  <c r="R2018" i="9"/>
  <c r="R2016" i="9"/>
  <c r="R2012" i="9"/>
  <c r="U2012" i="9" s="1"/>
  <c r="R2010" i="9"/>
  <c r="U2010" i="9" s="1"/>
  <c r="R2008" i="9"/>
  <c r="U2008" i="9" s="1"/>
  <c r="R2006" i="9"/>
  <c r="R2004" i="9"/>
  <c r="U2004" i="9" s="1"/>
  <c r="R2002" i="9"/>
  <c r="U2002" i="9" s="1"/>
  <c r="R2000" i="9"/>
  <c r="R1996" i="9"/>
  <c r="R1994" i="9"/>
  <c r="R1992" i="9"/>
  <c r="R1990" i="9"/>
  <c r="R1988" i="9"/>
  <c r="U1988" i="9" s="1"/>
  <c r="R1986" i="9"/>
  <c r="U1986" i="9" s="1"/>
  <c r="R1984" i="9"/>
  <c r="U1984" i="9" s="1"/>
  <c r="R1980" i="9"/>
  <c r="U1980" i="9" s="1"/>
  <c r="R1978" i="9"/>
  <c r="U1978" i="9" s="1"/>
  <c r="R1976" i="9"/>
  <c r="R1974" i="9"/>
  <c r="R1972" i="9"/>
  <c r="R1970" i="9"/>
  <c r="R1968" i="9"/>
  <c r="R1964" i="9"/>
  <c r="U1964" i="9" s="1"/>
  <c r="R1962" i="9"/>
  <c r="R1960" i="9"/>
  <c r="U1960" i="9" s="1"/>
  <c r="R1958" i="9"/>
  <c r="R1956" i="9"/>
  <c r="U1956" i="9" s="1"/>
  <c r="R1954" i="9"/>
  <c r="U1954" i="9" s="1"/>
  <c r="R1952" i="9"/>
  <c r="R1948" i="9"/>
  <c r="R1946" i="9"/>
  <c r="R1944" i="9"/>
  <c r="R1942" i="9"/>
  <c r="U1942" i="9" s="1"/>
  <c r="R1940" i="9"/>
  <c r="U1940" i="9" s="1"/>
  <c r="R1938" i="9"/>
  <c r="U1938" i="9" s="1"/>
  <c r="R1936" i="9"/>
  <c r="U1936" i="9" s="1"/>
  <c r="R1932" i="9"/>
  <c r="U1932" i="9" s="1"/>
  <c r="R1930" i="9"/>
  <c r="R1928" i="9"/>
  <c r="R1926" i="9"/>
  <c r="R1924" i="9"/>
  <c r="R3147" i="9"/>
  <c r="R3019" i="9"/>
  <c r="U3019" i="9" s="1"/>
  <c r="R2987" i="9"/>
  <c r="U2987" i="9" s="1"/>
  <c r="R2955" i="9"/>
  <c r="R2897" i="9"/>
  <c r="U2897" i="9" s="1"/>
  <c r="R2842" i="9"/>
  <c r="R2803" i="9"/>
  <c r="U2803" i="9" s="1"/>
  <c r="R2800" i="9"/>
  <c r="U2800" i="9" s="1"/>
  <c r="R2849" i="9"/>
  <c r="U2849" i="9" s="1"/>
  <c r="R3139" i="9"/>
  <c r="U3139" i="9" s="1"/>
  <c r="R3107" i="9"/>
  <c r="U3107" i="9" s="1"/>
  <c r="R3075" i="9"/>
  <c r="R3043" i="9"/>
  <c r="U3043" i="9" s="1"/>
  <c r="R2979" i="9"/>
  <c r="R2929" i="9"/>
  <c r="R2874" i="9"/>
  <c r="U2874" i="9" s="1"/>
  <c r="R5" i="9"/>
  <c r="R9" i="9"/>
  <c r="U9" i="9" s="1"/>
  <c r="R13" i="9"/>
  <c r="U13" i="9" s="1"/>
  <c r="R1438" i="9"/>
  <c r="U1438" i="9" s="1"/>
  <c r="R1441" i="9"/>
  <c r="R1449" i="9"/>
  <c r="R1454" i="9"/>
  <c r="U1454" i="9" s="1"/>
  <c r="R1457" i="9"/>
  <c r="U1457" i="9" s="1"/>
  <c r="R1465" i="9"/>
  <c r="R1470" i="9"/>
  <c r="R1473" i="9"/>
  <c r="R1478" i="9"/>
  <c r="R1481" i="9"/>
  <c r="R1486" i="9"/>
  <c r="U1486" i="9" s="1"/>
  <c r="R1489" i="9"/>
  <c r="R1497" i="9"/>
  <c r="R1502" i="9"/>
  <c r="U1502" i="9" s="1"/>
  <c r="R1505" i="9"/>
  <c r="U1505" i="9" s="1"/>
  <c r="R1513" i="9"/>
  <c r="R1534" i="9"/>
  <c r="U1534" i="9" s="1"/>
  <c r="R1537" i="9"/>
  <c r="R1542" i="9"/>
  <c r="R1545" i="9"/>
  <c r="R1550" i="9"/>
  <c r="U1550" i="9" s="1"/>
  <c r="R1569" i="9"/>
  <c r="R1574" i="9"/>
  <c r="U1574" i="9" s="1"/>
  <c r="R1577" i="9"/>
  <c r="R1582" i="9"/>
  <c r="U1582" i="9" s="1"/>
  <c r="R1585" i="9"/>
  <c r="R1601" i="9"/>
  <c r="U1601" i="9" s="1"/>
  <c r="R1606" i="9"/>
  <c r="R1609" i="9"/>
  <c r="R1614" i="9"/>
  <c r="R1617" i="9"/>
  <c r="R1625" i="9"/>
  <c r="R1630" i="9"/>
  <c r="U1630" i="9" s="1"/>
  <c r="R1633" i="9"/>
  <c r="R1638" i="9"/>
  <c r="R1641" i="9"/>
  <c r="R1646" i="9"/>
  <c r="U1646" i="9" s="1"/>
  <c r="R1649" i="9"/>
  <c r="U1649" i="9" s="1"/>
  <c r="R1662" i="9"/>
  <c r="R1665" i="9"/>
  <c r="R1670" i="9"/>
  <c r="R1673" i="9"/>
  <c r="R1681" i="9"/>
  <c r="R1689" i="9"/>
  <c r="R1694" i="9"/>
  <c r="U1694" i="9" s="1"/>
  <c r="R1697" i="9"/>
  <c r="U1697" i="9" s="1"/>
  <c r="R1702" i="9"/>
  <c r="U1702" i="9" s="1"/>
  <c r="R1705" i="9"/>
  <c r="R1710" i="9"/>
  <c r="R1721" i="9"/>
  <c r="R1726" i="9"/>
  <c r="U1726" i="9" s="1"/>
  <c r="R1729" i="9"/>
  <c r="R1737" i="9"/>
  <c r="R1745" i="9"/>
  <c r="U1745" i="9" s="1"/>
  <c r="R1758" i="9"/>
  <c r="R1761" i="9"/>
  <c r="R1769" i="9"/>
  <c r="R1774" i="9"/>
  <c r="U1774" i="9" s="1"/>
  <c r="R1777" i="9"/>
  <c r="R1785" i="9"/>
  <c r="R1793" i="9"/>
  <c r="U1793" i="9" s="1"/>
  <c r="R1801" i="9"/>
  <c r="R1806" i="9"/>
  <c r="R1809" i="9"/>
  <c r="R1817" i="9"/>
  <c r="R1822" i="9"/>
  <c r="U1822" i="9" s="1"/>
  <c r="R1825" i="9"/>
  <c r="R1830" i="9"/>
  <c r="R1833" i="9"/>
  <c r="R1838" i="9"/>
  <c r="U1838" i="9" s="1"/>
  <c r="R1849" i="9"/>
  <c r="R1857" i="9"/>
  <c r="R1862" i="9"/>
  <c r="R1865" i="9"/>
  <c r="R1870" i="9"/>
  <c r="U1870" i="9" s="1"/>
  <c r="R1873" i="9"/>
  <c r="R1881" i="9"/>
  <c r="R1886" i="9"/>
  <c r="U1886" i="9" s="1"/>
  <c r="R1889" i="9"/>
  <c r="U1889" i="9" s="1"/>
  <c r="R1894" i="9"/>
  <c r="R1897" i="9"/>
  <c r="R1902" i="9"/>
  <c r="R1905" i="9"/>
  <c r="R1913" i="9"/>
  <c r="R1921" i="9"/>
  <c r="R1927" i="9"/>
  <c r="R1937" i="9"/>
  <c r="U1937" i="9" s="1"/>
  <c r="R1943" i="9"/>
  <c r="R1953" i="9"/>
  <c r="R1969" i="9"/>
  <c r="R1975" i="9"/>
  <c r="R1985" i="9"/>
  <c r="U1985" i="9" s="1"/>
  <c r="R1991" i="9"/>
  <c r="R2001" i="9"/>
  <c r="R2017" i="9"/>
  <c r="R2033" i="9"/>
  <c r="U2033" i="9" s="1"/>
  <c r="R2049" i="9"/>
  <c r="R2055" i="9"/>
  <c r="U2055" i="9" s="1"/>
  <c r="R2065" i="9"/>
  <c r="R2071" i="9"/>
  <c r="R2081" i="9"/>
  <c r="U2081" i="9" s="1"/>
  <c r="R2087" i="9"/>
  <c r="R2103" i="9"/>
  <c r="U2103" i="9" s="1"/>
  <c r="R2113" i="9"/>
  <c r="R2135" i="9"/>
  <c r="R2145" i="9"/>
  <c r="R2151" i="9"/>
  <c r="U2151" i="9" s="1"/>
  <c r="R2161" i="9"/>
  <c r="R2177" i="9"/>
  <c r="U2177" i="9" s="1"/>
  <c r="R2183" i="9"/>
  <c r="R2199" i="9"/>
  <c r="U2199" i="9" s="1"/>
  <c r="R2209" i="9"/>
  <c r="R2215" i="9"/>
  <c r="R2225" i="9"/>
  <c r="U2225" i="9" s="1"/>
  <c r="R2241" i="9"/>
  <c r="R2247" i="9"/>
  <c r="U2247" i="9" s="1"/>
  <c r="R2257" i="9"/>
  <c r="R2263" i="9"/>
  <c r="R2273" i="9"/>
  <c r="U2273" i="9" s="1"/>
  <c r="R2279" i="9"/>
  <c r="R2289" i="9"/>
  <c r="R2305" i="9"/>
  <c r="R2311" i="9"/>
  <c r="R2321" i="9"/>
  <c r="U2321" i="9" s="1"/>
  <c r="R2327" i="9"/>
  <c r="R2337" i="9"/>
  <c r="R2353" i="9"/>
  <c r="R2375" i="9"/>
  <c r="R2385" i="9"/>
  <c r="R2391" i="9"/>
  <c r="U2391" i="9" s="1"/>
  <c r="R2401" i="9"/>
  <c r="R2407" i="9"/>
  <c r="R2417" i="9"/>
  <c r="U2417" i="9" s="1"/>
  <c r="R2433" i="9"/>
  <c r="R2439" i="9"/>
  <c r="U2439" i="9" s="1"/>
  <c r="R2449" i="9"/>
  <c r="R2465" i="9"/>
  <c r="U2465" i="9" s="1"/>
  <c r="R2481" i="9"/>
  <c r="R2487" i="9"/>
  <c r="U2487" i="9" s="1"/>
  <c r="R2497" i="9"/>
  <c r="R2503" i="9"/>
  <c r="R2513" i="9"/>
  <c r="U2513" i="9" s="1"/>
  <c r="R2519" i="9"/>
  <c r="R2529" i="9"/>
  <c r="R2545" i="9"/>
  <c r="R2561" i="9"/>
  <c r="U2561" i="9" s="1"/>
  <c r="R2567" i="9"/>
  <c r="R2577" i="9"/>
  <c r="R2583" i="9"/>
  <c r="U2583" i="9" s="1"/>
  <c r="R2593" i="9"/>
  <c r="R2599" i="9"/>
  <c r="R2609" i="9"/>
  <c r="U2609" i="9" s="1"/>
  <c r="R2615" i="9"/>
  <c r="R2625" i="9"/>
  <c r="R2631" i="9"/>
  <c r="U2631" i="9" s="1"/>
  <c r="R2641" i="9"/>
  <c r="R2704" i="9"/>
  <c r="U2704" i="9" s="1"/>
  <c r="R2708" i="9"/>
  <c r="U2708" i="9" s="1"/>
  <c r="R2796" i="9"/>
  <c r="U2796" i="9" s="1"/>
  <c r="R3257" i="9"/>
  <c r="R1444" i="9"/>
  <c r="R1452" i="9"/>
  <c r="U1452" i="9" s="1"/>
  <c r="R1468" i="9"/>
  <c r="R1476" i="9"/>
  <c r="U1476" i="9" s="1"/>
  <c r="R1484" i="9"/>
  <c r="U1484" i="9" s="1"/>
  <c r="R1492" i="9"/>
  <c r="R1508" i="9"/>
  <c r="U1508" i="9" s="1"/>
  <c r="R1516" i="9"/>
  <c r="R1521" i="9"/>
  <c r="R1524" i="9"/>
  <c r="U1524" i="9" s="1"/>
  <c r="R1529" i="9"/>
  <c r="R1532" i="9"/>
  <c r="U1532" i="9" s="1"/>
  <c r="R1540" i="9"/>
  <c r="R1553" i="9"/>
  <c r="U1553" i="9" s="1"/>
  <c r="R1556" i="9"/>
  <c r="U1556" i="9" s="1"/>
  <c r="R1561" i="9"/>
  <c r="R1564" i="9"/>
  <c r="R1572" i="9"/>
  <c r="U1572" i="9" s="1"/>
  <c r="R1593" i="9"/>
  <c r="R1596" i="9"/>
  <c r="U1596" i="9" s="1"/>
  <c r="R1604" i="9"/>
  <c r="U1604" i="9" s="1"/>
  <c r="R1620" i="9"/>
  <c r="U1620" i="9" s="1"/>
  <c r="R1628" i="9"/>
  <c r="U1628" i="9" s="1"/>
  <c r="R1636" i="9"/>
  <c r="R1644" i="9"/>
  <c r="U1644" i="9" s="1"/>
  <c r="R1652" i="9"/>
  <c r="U1652" i="9" s="1"/>
  <c r="R1657" i="9"/>
  <c r="R1668" i="9"/>
  <c r="U1668" i="9" s="1"/>
  <c r="R1684" i="9"/>
  <c r="R1692" i="9"/>
  <c r="U1692" i="9" s="1"/>
  <c r="R1700" i="9"/>
  <c r="U1700" i="9" s="1"/>
  <c r="R1708" i="9"/>
  <c r="R1713" i="9"/>
  <c r="R1732" i="9"/>
  <c r="R1740" i="9"/>
  <c r="U1740" i="9" s="1"/>
  <c r="R1748" i="9"/>
  <c r="U1748" i="9" s="1"/>
  <c r="R1753" i="9"/>
  <c r="R1764" i="9"/>
  <c r="U1764" i="9" s="1"/>
  <c r="R1780" i="9"/>
  <c r="R1788" i="9"/>
  <c r="U1788" i="9" s="1"/>
  <c r="R1796" i="9"/>
  <c r="U1796" i="9" s="1"/>
  <c r="R1812" i="9"/>
  <c r="U1812" i="9" s="1"/>
  <c r="R1820" i="9"/>
  <c r="U1820" i="9" s="1"/>
  <c r="R1828" i="9"/>
  <c r="R1836" i="9"/>
  <c r="U1836" i="9" s="1"/>
  <c r="R1841" i="9"/>
  <c r="U1841" i="9" s="1"/>
  <c r="R1860" i="9"/>
  <c r="U1860" i="9" s="1"/>
  <c r="R1868" i="9"/>
  <c r="U1868" i="9" s="1"/>
  <c r="R1884" i="9"/>
  <c r="U1884" i="9" s="1"/>
  <c r="R1892" i="9"/>
  <c r="U1892" i="9" s="1"/>
  <c r="R1908" i="9"/>
  <c r="U1908" i="9" s="1"/>
  <c r="R1916" i="9"/>
  <c r="U1916" i="9" s="1"/>
  <c r="R1931" i="9"/>
  <c r="U1931" i="9" s="1"/>
  <c r="R1934" i="9"/>
  <c r="U1934" i="9" s="1"/>
  <c r="R1947" i="9"/>
  <c r="R1950" i="9"/>
  <c r="R1963" i="9"/>
  <c r="U1963" i="9" s="1"/>
  <c r="R1966" i="9"/>
  <c r="U1966" i="9" s="1"/>
  <c r="R1979" i="9"/>
  <c r="U1979" i="9" s="1"/>
  <c r="R1982" i="9"/>
  <c r="U1982" i="9" s="1"/>
  <c r="R1995" i="9"/>
  <c r="R1998" i="9"/>
  <c r="R2011" i="9"/>
  <c r="U2011" i="9" s="1"/>
  <c r="R2014" i="9"/>
  <c r="U2014" i="9" s="1"/>
  <c r="R2030" i="9"/>
  <c r="U2030" i="9" s="1"/>
  <c r="R2043" i="9"/>
  <c r="R2046" i="9"/>
  <c r="R2059" i="9"/>
  <c r="U2059" i="9" s="1"/>
  <c r="R2062" i="9"/>
  <c r="U2062" i="9" s="1"/>
  <c r="R2075" i="9"/>
  <c r="U2075" i="9" s="1"/>
  <c r="R2078" i="9"/>
  <c r="U2078" i="9" s="1"/>
  <c r="R2094" i="9"/>
  <c r="R2097" i="9"/>
  <c r="R2107" i="9"/>
  <c r="U2107" i="9" s="1"/>
  <c r="R2110" i="9"/>
  <c r="U2110" i="9" s="1"/>
  <c r="R2126" i="9"/>
  <c r="U2126" i="9" s="1"/>
  <c r="R2129" i="9"/>
  <c r="U2129" i="9" s="1"/>
  <c r="R2142" i="9"/>
  <c r="R2155" i="9"/>
  <c r="U2155" i="9" s="1"/>
  <c r="R2158" i="9"/>
  <c r="U2158" i="9" s="1"/>
  <c r="R2171" i="9"/>
  <c r="U2171" i="9" s="1"/>
  <c r="R2174" i="9"/>
  <c r="U2174" i="9" s="1"/>
  <c r="R2187" i="9"/>
  <c r="R2190" i="9"/>
  <c r="R2193" i="9"/>
  <c r="R2203" i="9"/>
  <c r="U2203" i="9" s="1"/>
  <c r="R2206" i="9"/>
  <c r="U2206" i="9" s="1"/>
  <c r="R2219" i="9"/>
  <c r="U2219" i="9" s="1"/>
  <c r="R2222" i="9"/>
  <c r="U2222" i="9" s="1"/>
  <c r="R2235" i="9"/>
  <c r="R2238" i="9"/>
  <c r="R2254" i="9"/>
  <c r="U2254" i="9" s="1"/>
  <c r="R2270" i="9"/>
  <c r="U2270" i="9" s="1"/>
  <c r="R2283" i="9"/>
  <c r="R2286" i="9"/>
  <c r="R2299" i="9"/>
  <c r="U2299" i="9" s="1"/>
  <c r="R2302" i="9"/>
  <c r="U2302" i="9" s="1"/>
  <c r="R2315" i="9"/>
  <c r="U2315" i="9" s="1"/>
  <c r="R2318" i="9"/>
  <c r="U2318" i="9" s="1"/>
  <c r="R2334" i="9"/>
  <c r="R2347" i="9"/>
  <c r="U2347" i="9" s="1"/>
  <c r="R2350" i="9"/>
  <c r="U2350" i="9" s="1"/>
  <c r="R2363" i="9"/>
  <c r="U2363" i="9" s="1"/>
  <c r="R2366" i="9"/>
  <c r="U2366" i="9" s="1"/>
  <c r="R2369" i="9"/>
  <c r="U2369" i="9" s="1"/>
  <c r="R2379" i="9"/>
  <c r="R2382" i="9"/>
  <c r="R2398" i="9"/>
  <c r="U2398" i="9" s="1"/>
  <c r="R2411" i="9"/>
  <c r="U2411" i="9" s="1"/>
  <c r="R2414" i="9"/>
  <c r="U2414" i="9" s="1"/>
  <c r="R2427" i="9"/>
  <c r="R2430" i="9"/>
  <c r="R2443" i="9"/>
  <c r="U2443" i="9" s="1"/>
  <c r="R2446" i="9"/>
  <c r="U2446" i="9" s="1"/>
  <c r="R2459" i="9"/>
  <c r="U2459" i="9" s="1"/>
  <c r="R2462" i="9"/>
  <c r="U2462" i="9" s="1"/>
  <c r="R2478" i="9"/>
  <c r="R2491" i="9"/>
  <c r="U2491" i="9" s="1"/>
  <c r="R2494" i="9"/>
  <c r="U2494" i="9" s="1"/>
  <c r="R2507" i="9"/>
  <c r="U2507" i="9" s="1"/>
  <c r="R2510" i="9"/>
  <c r="U2510" i="9" s="1"/>
  <c r="R2523" i="9"/>
  <c r="R2526" i="9"/>
  <c r="R2539" i="9"/>
  <c r="U2539" i="9" s="1"/>
  <c r="R2542" i="9"/>
  <c r="U2542" i="9" s="1"/>
  <c r="R2555" i="9"/>
  <c r="U2555" i="9" s="1"/>
  <c r="R2558" i="9"/>
  <c r="U2558" i="9" s="1"/>
  <c r="R2571" i="9"/>
  <c r="R2574" i="9"/>
  <c r="R2587" i="9"/>
  <c r="U2587" i="9" s="1"/>
  <c r="R2590" i="9"/>
  <c r="U2590" i="9" s="1"/>
  <c r="R2603" i="9"/>
  <c r="U2603" i="9" s="1"/>
  <c r="R2606" i="9"/>
  <c r="U2606" i="9" s="1"/>
  <c r="R2619" i="9"/>
  <c r="R2622" i="9"/>
  <c r="R2635" i="9"/>
  <c r="U2635" i="9" s="1"/>
  <c r="R2638" i="9"/>
  <c r="U2638" i="9" s="1"/>
  <c r="R2652" i="9"/>
  <c r="U2652" i="9" s="1"/>
  <c r="R2716" i="9"/>
  <c r="R2808" i="9"/>
  <c r="R3377" i="9"/>
  <c r="U3377" i="9" s="1"/>
  <c r="R3385" i="9"/>
  <c r="R3389" i="9"/>
  <c r="R8" i="9"/>
  <c r="R12" i="9"/>
  <c r="U12" i="9" s="1"/>
  <c r="R16" i="9"/>
  <c r="U16" i="9" s="1"/>
  <c r="R18" i="9"/>
  <c r="U18" i="9" s="1"/>
  <c r="R20" i="9"/>
  <c r="U20" i="9" s="1"/>
  <c r="R22" i="9"/>
  <c r="R24" i="9"/>
  <c r="R26" i="9"/>
  <c r="R28" i="9"/>
  <c r="R30" i="9"/>
  <c r="R32" i="9"/>
  <c r="R34" i="9"/>
  <c r="U34" i="9" s="1"/>
  <c r="R36" i="9"/>
  <c r="U36" i="9" s="1"/>
  <c r="R38" i="9"/>
  <c r="R40" i="9"/>
  <c r="U40" i="9" s="1"/>
  <c r="R42" i="9"/>
  <c r="R44" i="9"/>
  <c r="U44" i="9" s="1"/>
  <c r="R46" i="9"/>
  <c r="U46" i="9" s="1"/>
  <c r="R48" i="9"/>
  <c r="R50" i="9"/>
  <c r="R52" i="9"/>
  <c r="R54" i="9"/>
  <c r="R56" i="9"/>
  <c r="R58" i="9"/>
  <c r="R60" i="9"/>
  <c r="U60" i="9" s="1"/>
  <c r="R62" i="9"/>
  <c r="U62" i="9" s="1"/>
  <c r="R64" i="9"/>
  <c r="U64" i="9" s="1"/>
  <c r="R66" i="9"/>
  <c r="U66" i="9" s="1"/>
  <c r="R68" i="9"/>
  <c r="U68" i="9" s="1"/>
  <c r="R70" i="9"/>
  <c r="R72" i="9"/>
  <c r="R74" i="9"/>
  <c r="R76" i="9"/>
  <c r="R78" i="9"/>
  <c r="R80" i="9"/>
  <c r="R82" i="9"/>
  <c r="U82" i="9" s="1"/>
  <c r="R84" i="9"/>
  <c r="U84" i="9" s="1"/>
  <c r="R86" i="9"/>
  <c r="R88" i="9"/>
  <c r="U88" i="9" s="1"/>
  <c r="R90" i="9"/>
  <c r="R92" i="9"/>
  <c r="U92" i="9" s="1"/>
  <c r="R94" i="9"/>
  <c r="U94" i="9" s="1"/>
  <c r="R96" i="9"/>
  <c r="R98" i="9"/>
  <c r="R100" i="9"/>
  <c r="R102" i="9"/>
  <c r="R104" i="9"/>
  <c r="R106" i="9"/>
  <c r="R108" i="9"/>
  <c r="U108" i="9" s="1"/>
  <c r="R110" i="9"/>
  <c r="U110" i="9" s="1"/>
  <c r="R112" i="9"/>
  <c r="U112" i="9" s="1"/>
  <c r="R114" i="9"/>
  <c r="U114" i="9" s="1"/>
  <c r="R116" i="9"/>
  <c r="U116" i="9" s="1"/>
  <c r="R118" i="9"/>
  <c r="R120" i="9"/>
  <c r="R122" i="9"/>
  <c r="R124" i="9"/>
  <c r="R126" i="9"/>
  <c r="R128" i="9"/>
  <c r="R130" i="9"/>
  <c r="U130" i="9" s="1"/>
  <c r="R132" i="9"/>
  <c r="U132" i="9" s="1"/>
  <c r="R134" i="9"/>
  <c r="R136" i="9"/>
  <c r="U136" i="9" s="1"/>
  <c r="R138" i="9"/>
  <c r="R140" i="9"/>
  <c r="U140" i="9" s="1"/>
  <c r="R142" i="9"/>
  <c r="U142" i="9" s="1"/>
  <c r="R144" i="9"/>
  <c r="R146" i="9"/>
  <c r="R148" i="9"/>
  <c r="R150" i="9"/>
  <c r="R152" i="9"/>
  <c r="R154" i="9"/>
  <c r="R156" i="9"/>
  <c r="U156" i="9" s="1"/>
  <c r="R158" i="9"/>
  <c r="U158" i="9" s="1"/>
  <c r="R160" i="9"/>
  <c r="U160" i="9" s="1"/>
  <c r="R162" i="9"/>
  <c r="U162" i="9" s="1"/>
  <c r="R164" i="9"/>
  <c r="U164" i="9" s="1"/>
  <c r="R166" i="9"/>
  <c r="R168" i="9"/>
  <c r="R170" i="9"/>
  <c r="R172" i="9"/>
  <c r="R174" i="9"/>
  <c r="R176" i="9"/>
  <c r="R178" i="9"/>
  <c r="U178" i="9" s="1"/>
  <c r="R180" i="9"/>
  <c r="U180" i="9" s="1"/>
  <c r="R182" i="9"/>
  <c r="R184" i="9"/>
  <c r="U184" i="9" s="1"/>
  <c r="R186" i="9"/>
  <c r="R188" i="9"/>
  <c r="U188" i="9" s="1"/>
  <c r="R190" i="9"/>
  <c r="U190" i="9" s="1"/>
  <c r="R192" i="9"/>
  <c r="R194" i="9"/>
  <c r="R196" i="9"/>
  <c r="R198" i="9"/>
  <c r="R200" i="9"/>
  <c r="R202" i="9"/>
  <c r="R204" i="9"/>
  <c r="U204" i="9" s="1"/>
  <c r="R206" i="9"/>
  <c r="U206" i="9" s="1"/>
  <c r="R208" i="9"/>
  <c r="U208" i="9" s="1"/>
  <c r="R210" i="9"/>
  <c r="U210" i="9" s="1"/>
  <c r="R212" i="9"/>
  <c r="U212" i="9" s="1"/>
  <c r="R214" i="9"/>
  <c r="R216" i="9"/>
  <c r="R218" i="9"/>
  <c r="R220" i="9"/>
  <c r="R222" i="9"/>
  <c r="R224" i="9"/>
  <c r="R226" i="9"/>
  <c r="U226" i="9" s="1"/>
  <c r="R228" i="9"/>
  <c r="U228" i="9" s="1"/>
  <c r="R230" i="9"/>
  <c r="R232" i="9"/>
  <c r="U232" i="9" s="1"/>
  <c r="R234" i="9"/>
  <c r="R236" i="9"/>
  <c r="U236" i="9" s="1"/>
  <c r="R238" i="9"/>
  <c r="U238" i="9" s="1"/>
  <c r="R240" i="9"/>
  <c r="R242" i="9"/>
  <c r="R244" i="9"/>
  <c r="R246" i="9"/>
  <c r="R248" i="9"/>
  <c r="R250" i="9"/>
  <c r="R252" i="9"/>
  <c r="U252" i="9" s="1"/>
  <c r="R254" i="9"/>
  <c r="U254" i="9" s="1"/>
  <c r="R256" i="9"/>
  <c r="U256" i="9" s="1"/>
  <c r="R258" i="9"/>
  <c r="U258" i="9" s="1"/>
  <c r="R260" i="9"/>
  <c r="U260" i="9" s="1"/>
  <c r="R262" i="9"/>
  <c r="R264" i="9"/>
  <c r="R266" i="9"/>
  <c r="R268" i="9"/>
  <c r="R270" i="9"/>
  <c r="R272" i="9"/>
  <c r="R274" i="9"/>
  <c r="U274" i="9" s="1"/>
  <c r="R276" i="9"/>
  <c r="U276" i="9" s="1"/>
  <c r="R278" i="9"/>
  <c r="R280" i="9"/>
  <c r="U280" i="9" s="1"/>
  <c r="R282" i="9"/>
  <c r="R284" i="9"/>
  <c r="U284" i="9" s="1"/>
  <c r="R286" i="9"/>
  <c r="U286" i="9" s="1"/>
  <c r="R288" i="9"/>
  <c r="R290" i="9"/>
  <c r="R292" i="9"/>
  <c r="R294" i="9"/>
  <c r="R296" i="9"/>
  <c r="R298" i="9"/>
  <c r="R300" i="9"/>
  <c r="U300" i="9" s="1"/>
  <c r="R302" i="9"/>
  <c r="U302" i="9" s="1"/>
  <c r="R304" i="9"/>
  <c r="U304" i="9" s="1"/>
  <c r="R306" i="9"/>
  <c r="U306" i="9" s="1"/>
  <c r="R308" i="9"/>
  <c r="U308" i="9" s="1"/>
  <c r="R310" i="9"/>
  <c r="R312" i="9"/>
  <c r="R314" i="9"/>
  <c r="R316" i="9"/>
  <c r="R318" i="9"/>
  <c r="R320" i="9"/>
  <c r="R322" i="9"/>
  <c r="U322" i="9" s="1"/>
  <c r="R324" i="9"/>
  <c r="U324" i="9" s="1"/>
  <c r="R326" i="9"/>
  <c r="R328" i="9"/>
  <c r="U328" i="9" s="1"/>
  <c r="R330" i="9"/>
  <c r="R332" i="9"/>
  <c r="U332" i="9" s="1"/>
  <c r="R334" i="9"/>
  <c r="U334" i="9" s="1"/>
  <c r="R336" i="9"/>
  <c r="R338" i="9"/>
  <c r="R340" i="9"/>
  <c r="R342" i="9"/>
  <c r="R344" i="9"/>
  <c r="R346" i="9"/>
  <c r="R348" i="9"/>
  <c r="U348" i="9" s="1"/>
  <c r="R350" i="9"/>
  <c r="U350" i="9" s="1"/>
  <c r="R352" i="9"/>
  <c r="U352" i="9" s="1"/>
  <c r="R354" i="9"/>
  <c r="U354" i="9" s="1"/>
  <c r="R356" i="9"/>
  <c r="U356" i="9" s="1"/>
  <c r="R358" i="9"/>
  <c r="R360" i="9"/>
  <c r="R362" i="9"/>
  <c r="R364" i="9"/>
  <c r="R366" i="9"/>
  <c r="R368" i="9"/>
  <c r="R370" i="9"/>
  <c r="U370" i="9" s="1"/>
  <c r="R372" i="9"/>
  <c r="U372" i="9" s="1"/>
  <c r="R374" i="9"/>
  <c r="R376" i="9"/>
  <c r="U376" i="9" s="1"/>
  <c r="R378" i="9"/>
  <c r="R380" i="9"/>
  <c r="U380" i="9" s="1"/>
  <c r="R382" i="9"/>
  <c r="U382" i="9" s="1"/>
  <c r="R384" i="9"/>
  <c r="R386" i="9"/>
  <c r="R388" i="9"/>
  <c r="R390" i="9"/>
  <c r="R392" i="9"/>
  <c r="R394" i="9"/>
  <c r="R396" i="9"/>
  <c r="U396" i="9" s="1"/>
  <c r="R398" i="9"/>
  <c r="U398" i="9" s="1"/>
  <c r="R400" i="9"/>
  <c r="U400" i="9" s="1"/>
  <c r="R402" i="9"/>
  <c r="U402" i="9" s="1"/>
  <c r="R404" i="9"/>
  <c r="U404" i="9" s="1"/>
  <c r="R406" i="9"/>
  <c r="R408" i="9"/>
  <c r="R410" i="9"/>
  <c r="R412" i="9"/>
  <c r="R414" i="9"/>
  <c r="R416" i="9"/>
  <c r="R418" i="9"/>
  <c r="U418" i="9" s="1"/>
  <c r="R420" i="9"/>
  <c r="U420" i="9" s="1"/>
  <c r="R422" i="9"/>
  <c r="R424" i="9"/>
  <c r="U424" i="9" s="1"/>
  <c r="R426" i="9"/>
  <c r="R428" i="9"/>
  <c r="U428" i="9" s="1"/>
  <c r="R430" i="9"/>
  <c r="U430" i="9" s="1"/>
  <c r="R432" i="9"/>
  <c r="R434" i="9"/>
  <c r="R436" i="9"/>
  <c r="R438" i="9"/>
  <c r="R440" i="9"/>
  <c r="R442" i="9"/>
  <c r="R444" i="9"/>
  <c r="U444" i="9" s="1"/>
  <c r="R446" i="9"/>
  <c r="U446" i="9" s="1"/>
  <c r="R448" i="9"/>
  <c r="U448" i="9" s="1"/>
  <c r="R450" i="9"/>
  <c r="U450" i="9" s="1"/>
  <c r="R452" i="9"/>
  <c r="U452" i="9" s="1"/>
  <c r="R454" i="9"/>
  <c r="R456" i="9"/>
  <c r="R458" i="9"/>
  <c r="R460" i="9"/>
  <c r="R462" i="9"/>
  <c r="R464" i="9"/>
  <c r="R466" i="9"/>
  <c r="U466" i="9" s="1"/>
  <c r="R468" i="9"/>
  <c r="U468" i="9" s="1"/>
  <c r="R470" i="9"/>
  <c r="R472" i="9"/>
  <c r="U472" i="9" s="1"/>
  <c r="R474" i="9"/>
  <c r="R476" i="9"/>
  <c r="U476" i="9" s="1"/>
  <c r="R478" i="9"/>
  <c r="U478" i="9" s="1"/>
  <c r="R480" i="9"/>
  <c r="R482" i="9"/>
  <c r="R484" i="9"/>
  <c r="R486" i="9"/>
  <c r="R488" i="9"/>
  <c r="R490" i="9"/>
  <c r="R492" i="9"/>
  <c r="U492" i="9" s="1"/>
  <c r="R494" i="9"/>
  <c r="U494" i="9" s="1"/>
  <c r="R496" i="9"/>
  <c r="U496" i="9" s="1"/>
  <c r="R498" i="9"/>
  <c r="U498" i="9" s="1"/>
  <c r="R500" i="9"/>
  <c r="U500" i="9" s="1"/>
  <c r="R502" i="9"/>
  <c r="R504" i="9"/>
  <c r="R506" i="9"/>
  <c r="R508" i="9"/>
  <c r="R510" i="9"/>
  <c r="R512" i="9"/>
  <c r="R514" i="9"/>
  <c r="U514" i="9" s="1"/>
  <c r="R516" i="9"/>
  <c r="U516" i="9" s="1"/>
  <c r="R518" i="9"/>
  <c r="R520" i="9"/>
  <c r="U520" i="9" s="1"/>
  <c r="R522" i="9"/>
  <c r="R524" i="9"/>
  <c r="U524" i="9" s="1"/>
  <c r="R526" i="9"/>
  <c r="U526" i="9" s="1"/>
  <c r="R528" i="9"/>
  <c r="R530" i="9"/>
  <c r="R532" i="9"/>
  <c r="R534" i="9"/>
  <c r="R536" i="9"/>
  <c r="R538" i="9"/>
  <c r="R540" i="9"/>
  <c r="U540" i="9" s="1"/>
  <c r="R542" i="9"/>
  <c r="U542" i="9" s="1"/>
  <c r="R544" i="9"/>
  <c r="U544" i="9" s="1"/>
  <c r="R546" i="9"/>
  <c r="U546" i="9" s="1"/>
  <c r="R548" i="9"/>
  <c r="U548" i="9" s="1"/>
  <c r="R550" i="9"/>
  <c r="R552" i="9"/>
  <c r="R554" i="9"/>
  <c r="R556" i="9"/>
  <c r="R558" i="9"/>
  <c r="R560" i="9"/>
  <c r="R562" i="9"/>
  <c r="U562" i="9" s="1"/>
  <c r="R564" i="9"/>
  <c r="U564" i="9" s="1"/>
  <c r="R566" i="9"/>
  <c r="R568" i="9"/>
  <c r="U568" i="9" s="1"/>
  <c r="R570" i="9"/>
  <c r="R572" i="9"/>
  <c r="U572" i="9" s="1"/>
  <c r="R574" i="9"/>
  <c r="U574" i="9" s="1"/>
  <c r="R576" i="9"/>
  <c r="R578" i="9"/>
  <c r="R580" i="9"/>
  <c r="R582" i="9"/>
  <c r="R584" i="9"/>
  <c r="R586" i="9"/>
  <c r="R588" i="9"/>
  <c r="U588" i="9" s="1"/>
  <c r="R590" i="9"/>
  <c r="U590" i="9" s="1"/>
  <c r="R592" i="9"/>
  <c r="U592" i="9" s="1"/>
  <c r="R594" i="9"/>
  <c r="U594" i="9" s="1"/>
  <c r="R596" i="9"/>
  <c r="U596" i="9" s="1"/>
  <c r="R598" i="9"/>
  <c r="R600" i="9"/>
  <c r="R602" i="9"/>
  <c r="R604" i="9"/>
  <c r="R606" i="9"/>
  <c r="R608" i="9"/>
  <c r="R610" i="9"/>
  <c r="U610" i="9" s="1"/>
  <c r="R612" i="9"/>
  <c r="U612" i="9" s="1"/>
  <c r="R614" i="9"/>
  <c r="R616" i="9"/>
  <c r="U616" i="9" s="1"/>
  <c r="R618" i="9"/>
  <c r="R620" i="9"/>
  <c r="U620" i="9" s="1"/>
  <c r="R622" i="9"/>
  <c r="U622" i="9" s="1"/>
  <c r="R624" i="9"/>
  <c r="R626" i="9"/>
  <c r="R628" i="9"/>
  <c r="R630" i="9"/>
  <c r="R632" i="9"/>
  <c r="R634" i="9"/>
  <c r="R636" i="9"/>
  <c r="U636" i="9" s="1"/>
  <c r="R638" i="9"/>
  <c r="U638" i="9" s="1"/>
  <c r="R640" i="9"/>
  <c r="U640" i="9" s="1"/>
  <c r="R642" i="9"/>
  <c r="U642" i="9" s="1"/>
  <c r="R644" i="9"/>
  <c r="U644" i="9" s="1"/>
  <c r="R646" i="9"/>
  <c r="R648" i="9"/>
  <c r="R650" i="9"/>
  <c r="R652" i="9"/>
  <c r="R654" i="9"/>
  <c r="R656" i="9"/>
  <c r="R658" i="9"/>
  <c r="U658" i="9" s="1"/>
  <c r="R660" i="9"/>
  <c r="U660" i="9" s="1"/>
  <c r="R662" i="9"/>
  <c r="R664" i="9"/>
  <c r="U664" i="9" s="1"/>
  <c r="R666" i="9"/>
  <c r="R668" i="9"/>
  <c r="U668" i="9" s="1"/>
  <c r="R670" i="9"/>
  <c r="U670" i="9" s="1"/>
  <c r="R672" i="9"/>
  <c r="R674" i="9"/>
  <c r="R676" i="9"/>
  <c r="R678" i="9"/>
  <c r="R680" i="9"/>
  <c r="R682" i="9"/>
  <c r="R684" i="9"/>
  <c r="U684" i="9" s="1"/>
  <c r="R686" i="9"/>
  <c r="U686" i="9" s="1"/>
  <c r="R688" i="9"/>
  <c r="U688" i="9" s="1"/>
  <c r="R690" i="9"/>
  <c r="U690" i="9" s="1"/>
  <c r="R692" i="9"/>
  <c r="U692" i="9" s="1"/>
  <c r="R694" i="9"/>
  <c r="R696" i="9"/>
  <c r="R698" i="9"/>
  <c r="R700" i="9"/>
  <c r="R702" i="9"/>
  <c r="R704" i="9"/>
  <c r="R706" i="9"/>
  <c r="U706" i="9" s="1"/>
  <c r="R708" i="9"/>
  <c r="U708" i="9" s="1"/>
  <c r="R710" i="9"/>
  <c r="R712" i="9"/>
  <c r="U712" i="9" s="1"/>
  <c r="R714" i="9"/>
  <c r="R716" i="9"/>
  <c r="U716" i="9" s="1"/>
  <c r="R718" i="9"/>
  <c r="U718" i="9" s="1"/>
  <c r="R720" i="9"/>
  <c r="R722" i="9"/>
  <c r="R726" i="9"/>
  <c r="R728" i="9"/>
  <c r="R730" i="9"/>
  <c r="U730" i="9" s="1"/>
  <c r="R732" i="9"/>
  <c r="U732" i="9" s="1"/>
  <c r="R734" i="9"/>
  <c r="U734" i="9" s="1"/>
  <c r="R736" i="9"/>
  <c r="U736" i="9" s="1"/>
  <c r="R738" i="9"/>
  <c r="U738" i="9" s="1"/>
  <c r="R740" i="9"/>
  <c r="U740" i="9" s="1"/>
  <c r="R742" i="9"/>
  <c r="U742" i="9" s="1"/>
  <c r="R744" i="9"/>
  <c r="R746" i="9"/>
  <c r="R748" i="9"/>
  <c r="R750" i="9"/>
  <c r="R752" i="9"/>
  <c r="R754" i="9"/>
  <c r="U754" i="9" s="1"/>
  <c r="R756" i="9"/>
  <c r="U756" i="9" s="1"/>
  <c r="R758" i="9"/>
  <c r="U758" i="9" s="1"/>
  <c r="R760" i="9"/>
  <c r="R762" i="9"/>
  <c r="U762" i="9" s="1"/>
  <c r="R764" i="9"/>
  <c r="U764" i="9" s="1"/>
  <c r="R766" i="9"/>
  <c r="U766" i="9" s="1"/>
  <c r="R768" i="9"/>
  <c r="R770" i="9"/>
  <c r="R772" i="9"/>
  <c r="R774" i="9"/>
  <c r="R776" i="9"/>
  <c r="R778" i="9"/>
  <c r="U778" i="9" s="1"/>
  <c r="R780" i="9"/>
  <c r="U780" i="9" s="1"/>
  <c r="R782" i="9"/>
  <c r="U782" i="9" s="1"/>
  <c r="R784" i="9"/>
  <c r="U784" i="9" s="1"/>
  <c r="R786" i="9"/>
  <c r="U786" i="9" s="1"/>
  <c r="R788" i="9"/>
  <c r="U788" i="9" s="1"/>
  <c r="R790" i="9"/>
  <c r="U790" i="9" s="1"/>
  <c r="R792" i="9"/>
  <c r="R794" i="9"/>
  <c r="R796" i="9"/>
  <c r="R798" i="9"/>
  <c r="R800" i="9"/>
  <c r="R802" i="9"/>
  <c r="U802" i="9" s="1"/>
  <c r="R804" i="9"/>
  <c r="U804" i="9" s="1"/>
  <c r="R806" i="9"/>
  <c r="U806" i="9" s="1"/>
  <c r="R808" i="9"/>
  <c r="R810" i="9"/>
  <c r="U810" i="9" s="1"/>
  <c r="R812" i="9"/>
  <c r="U812" i="9" s="1"/>
  <c r="R814" i="9"/>
  <c r="U814" i="9" s="1"/>
  <c r="R816" i="9"/>
  <c r="R818" i="9"/>
  <c r="R820" i="9"/>
  <c r="R822" i="9"/>
  <c r="R824" i="9"/>
  <c r="R826" i="9"/>
  <c r="U826" i="9" s="1"/>
  <c r="R828" i="9"/>
  <c r="U828" i="9" s="1"/>
  <c r="R830" i="9"/>
  <c r="U830" i="9" s="1"/>
  <c r="R832" i="9"/>
  <c r="U832" i="9" s="1"/>
  <c r="R834" i="9"/>
  <c r="U834" i="9" s="1"/>
  <c r="R836" i="9"/>
  <c r="U836" i="9" s="1"/>
  <c r="R838" i="9"/>
  <c r="U838" i="9" s="1"/>
  <c r="R840" i="9"/>
  <c r="R842" i="9"/>
  <c r="R844" i="9"/>
  <c r="R846" i="9"/>
  <c r="R848" i="9"/>
  <c r="R850" i="9"/>
  <c r="U850" i="9" s="1"/>
  <c r="R852" i="9"/>
  <c r="U852" i="9" s="1"/>
  <c r="R854" i="9"/>
  <c r="U854" i="9" s="1"/>
  <c r="R856" i="9"/>
  <c r="R858" i="9"/>
  <c r="U858" i="9" s="1"/>
  <c r="R860" i="9"/>
  <c r="U860" i="9" s="1"/>
  <c r="R862" i="9"/>
  <c r="U862" i="9" s="1"/>
  <c r="R864" i="9"/>
  <c r="R866" i="9"/>
  <c r="R868" i="9"/>
  <c r="R870" i="9"/>
  <c r="R872" i="9"/>
  <c r="R874" i="9"/>
  <c r="U874" i="9" s="1"/>
  <c r="R876" i="9"/>
  <c r="U876" i="9" s="1"/>
  <c r="R878" i="9"/>
  <c r="U878" i="9" s="1"/>
  <c r="R880" i="9"/>
  <c r="U880" i="9" s="1"/>
  <c r="R882" i="9"/>
  <c r="U882" i="9" s="1"/>
  <c r="R884" i="9"/>
  <c r="U884" i="9" s="1"/>
  <c r="R886" i="9"/>
  <c r="U886" i="9" s="1"/>
  <c r="R888" i="9"/>
  <c r="R890" i="9"/>
  <c r="R892" i="9"/>
  <c r="R894" i="9"/>
  <c r="R896" i="9"/>
  <c r="R898" i="9"/>
  <c r="U898" i="9" s="1"/>
  <c r="R900" i="9"/>
  <c r="U900" i="9" s="1"/>
  <c r="R902" i="9"/>
  <c r="U902" i="9" s="1"/>
  <c r="R904" i="9"/>
  <c r="R906" i="9"/>
  <c r="U906" i="9" s="1"/>
  <c r="R908" i="9"/>
  <c r="U908" i="9" s="1"/>
  <c r="R910" i="9"/>
  <c r="U910" i="9" s="1"/>
  <c r="R912" i="9"/>
  <c r="R914" i="9"/>
  <c r="R916" i="9"/>
  <c r="R918" i="9"/>
  <c r="R920" i="9"/>
  <c r="R922" i="9"/>
  <c r="U922" i="9" s="1"/>
  <c r="R924" i="9"/>
  <c r="U924" i="9" s="1"/>
  <c r="R926" i="9"/>
  <c r="U926" i="9" s="1"/>
  <c r="R928" i="9"/>
  <c r="U928" i="9" s="1"/>
  <c r="R930" i="9"/>
  <c r="U930" i="9" s="1"/>
  <c r="R932" i="9"/>
  <c r="U932" i="9" s="1"/>
  <c r="R934" i="9"/>
  <c r="U934" i="9" s="1"/>
  <c r="R936" i="9"/>
  <c r="R938" i="9"/>
  <c r="R940" i="9"/>
  <c r="R942" i="9"/>
  <c r="R944" i="9"/>
  <c r="R946" i="9"/>
  <c r="U946" i="9" s="1"/>
  <c r="R948" i="9"/>
  <c r="U948" i="9" s="1"/>
  <c r="R950" i="9"/>
  <c r="U950" i="9" s="1"/>
  <c r="R952" i="9"/>
  <c r="R954" i="9"/>
  <c r="U954" i="9" s="1"/>
  <c r="R956" i="9"/>
  <c r="U956" i="9" s="1"/>
  <c r="R958" i="9"/>
  <c r="U958" i="9" s="1"/>
  <c r="R960" i="9"/>
  <c r="R962" i="9"/>
  <c r="R964" i="9"/>
  <c r="R966" i="9"/>
  <c r="R968" i="9"/>
  <c r="R970" i="9"/>
  <c r="U970" i="9" s="1"/>
  <c r="R972" i="9"/>
  <c r="U972" i="9" s="1"/>
  <c r="R974" i="9"/>
  <c r="U974" i="9" s="1"/>
  <c r="R976" i="9"/>
  <c r="U976" i="9" s="1"/>
  <c r="R978" i="9"/>
  <c r="U978" i="9" s="1"/>
  <c r="R980" i="9"/>
  <c r="U980" i="9" s="1"/>
  <c r="R982" i="9"/>
  <c r="U982" i="9" s="1"/>
  <c r="R984" i="9"/>
  <c r="R986" i="9"/>
  <c r="R988" i="9"/>
  <c r="R990" i="9"/>
  <c r="R992" i="9"/>
  <c r="R994" i="9"/>
  <c r="U994" i="9" s="1"/>
  <c r="R996" i="9"/>
  <c r="U996" i="9" s="1"/>
  <c r="R998" i="9"/>
  <c r="U998" i="9" s="1"/>
  <c r="R1000" i="9"/>
  <c r="R1002" i="9"/>
  <c r="U1002" i="9" s="1"/>
  <c r="R1004" i="9"/>
  <c r="U1004" i="9" s="1"/>
  <c r="R1006" i="9"/>
  <c r="U1006" i="9" s="1"/>
  <c r="R1008" i="9"/>
  <c r="R1010" i="9"/>
  <c r="R1012" i="9"/>
  <c r="R1014" i="9"/>
  <c r="R1016" i="9"/>
  <c r="R1018" i="9"/>
  <c r="U1018" i="9" s="1"/>
  <c r="R1020" i="9"/>
  <c r="U1020" i="9" s="1"/>
  <c r="R1022" i="9"/>
  <c r="U1022" i="9" s="1"/>
  <c r="R1024" i="9"/>
  <c r="U1024" i="9" s="1"/>
  <c r="R1026" i="9"/>
  <c r="U1026" i="9" s="1"/>
  <c r="R1028" i="9"/>
  <c r="U1028" i="9" s="1"/>
  <c r="R1030" i="9"/>
  <c r="U1030" i="9" s="1"/>
  <c r="R1032" i="9"/>
  <c r="R1034" i="9"/>
  <c r="R1036" i="9"/>
  <c r="R1038" i="9"/>
  <c r="R1040" i="9"/>
  <c r="R1042" i="9"/>
  <c r="U1042" i="9" s="1"/>
  <c r="R1044" i="9"/>
  <c r="U1044" i="9" s="1"/>
  <c r="R1046" i="9"/>
  <c r="U1046" i="9" s="1"/>
  <c r="R1048" i="9"/>
  <c r="R1050" i="9"/>
  <c r="U1050" i="9" s="1"/>
  <c r="R1052" i="9"/>
  <c r="U1052" i="9" s="1"/>
  <c r="R1054" i="9"/>
  <c r="U1054" i="9" s="1"/>
  <c r="R1056" i="9"/>
  <c r="R1058" i="9"/>
  <c r="R1060" i="9"/>
  <c r="R1062" i="9"/>
  <c r="R1064" i="9"/>
  <c r="R1066" i="9"/>
  <c r="U1066" i="9" s="1"/>
  <c r="R1068" i="9"/>
  <c r="U1068" i="9" s="1"/>
  <c r="R1070" i="9"/>
  <c r="U1070" i="9" s="1"/>
  <c r="R1072" i="9"/>
  <c r="U1072" i="9" s="1"/>
  <c r="R1074" i="9"/>
  <c r="U1074" i="9" s="1"/>
  <c r="R1076" i="9"/>
  <c r="U1076" i="9" s="1"/>
  <c r="R1078" i="9"/>
  <c r="U1078" i="9" s="1"/>
  <c r="R1080" i="9"/>
  <c r="R1082" i="9"/>
  <c r="R1084" i="9"/>
  <c r="R1086" i="9"/>
  <c r="R1088" i="9"/>
  <c r="R1090" i="9"/>
  <c r="U1090" i="9" s="1"/>
  <c r="R1092" i="9"/>
  <c r="U1092" i="9" s="1"/>
  <c r="R1094" i="9"/>
  <c r="U1094" i="9" s="1"/>
  <c r="R1096" i="9"/>
  <c r="R1098" i="9"/>
  <c r="U1098" i="9" s="1"/>
  <c r="R1100" i="9"/>
  <c r="U1100" i="9" s="1"/>
  <c r="R1102" i="9"/>
  <c r="U1102" i="9" s="1"/>
  <c r="R1104" i="9"/>
  <c r="R1106" i="9"/>
  <c r="R1108" i="9"/>
  <c r="R1110" i="9"/>
  <c r="R1112" i="9"/>
  <c r="R1114" i="9"/>
  <c r="U1114" i="9" s="1"/>
  <c r="R1116" i="9"/>
  <c r="U1116" i="9" s="1"/>
  <c r="R1118" i="9"/>
  <c r="U1118" i="9" s="1"/>
  <c r="R1120" i="9"/>
  <c r="U1120" i="9" s="1"/>
  <c r="R1122" i="9"/>
  <c r="U1122" i="9" s="1"/>
  <c r="R1124" i="9"/>
  <c r="U1124" i="9" s="1"/>
  <c r="R1126" i="9"/>
  <c r="U1126" i="9" s="1"/>
  <c r="R1128" i="9"/>
  <c r="R1130" i="9"/>
  <c r="R1132" i="9"/>
  <c r="R1134" i="9"/>
  <c r="R1136" i="9"/>
  <c r="R1138" i="9"/>
  <c r="U1138" i="9" s="1"/>
  <c r="R1140" i="9"/>
  <c r="U1140" i="9" s="1"/>
  <c r="R1142" i="9"/>
  <c r="U1142" i="9" s="1"/>
  <c r="R1144" i="9"/>
  <c r="R1146" i="9"/>
  <c r="U1146" i="9" s="1"/>
  <c r="R1148" i="9"/>
  <c r="U1148" i="9" s="1"/>
  <c r="R1150" i="9"/>
  <c r="U1150" i="9" s="1"/>
  <c r="R1152" i="9"/>
  <c r="R1154" i="9"/>
  <c r="R1156" i="9"/>
  <c r="R1158" i="9"/>
  <c r="R1160" i="9"/>
  <c r="R1162" i="9"/>
  <c r="U1162" i="9" s="1"/>
  <c r="R1164" i="9"/>
  <c r="U1164" i="9" s="1"/>
  <c r="R1166" i="9"/>
  <c r="U1166" i="9" s="1"/>
  <c r="R1168" i="9"/>
  <c r="U1168" i="9" s="1"/>
  <c r="R1170" i="9"/>
  <c r="U1170" i="9" s="1"/>
  <c r="R1172" i="9"/>
  <c r="U1172" i="9" s="1"/>
  <c r="R1174" i="9"/>
  <c r="U1174" i="9" s="1"/>
  <c r="R1176" i="9"/>
  <c r="R1178" i="9"/>
  <c r="R1180" i="9"/>
  <c r="R1182" i="9"/>
  <c r="R1184" i="9"/>
  <c r="R1186" i="9"/>
  <c r="U1186" i="9" s="1"/>
  <c r="R1188" i="9"/>
  <c r="U1188" i="9" s="1"/>
  <c r="R1190" i="9"/>
  <c r="U1190" i="9" s="1"/>
  <c r="R1192" i="9"/>
  <c r="R1194" i="9"/>
  <c r="U1194" i="9" s="1"/>
  <c r="R1196" i="9"/>
  <c r="U1196" i="9" s="1"/>
  <c r="R1198" i="9"/>
  <c r="U1198" i="9" s="1"/>
  <c r="R1200" i="9"/>
  <c r="R1202" i="9"/>
  <c r="R1204" i="9"/>
  <c r="R1206" i="9"/>
  <c r="R1208" i="9"/>
  <c r="R1210" i="9"/>
  <c r="U1210" i="9" s="1"/>
  <c r="R1212" i="9"/>
  <c r="U1212" i="9" s="1"/>
  <c r="R1214" i="9"/>
  <c r="U1214" i="9" s="1"/>
  <c r="R1216" i="9"/>
  <c r="U1216" i="9" s="1"/>
  <c r="R1218" i="9"/>
  <c r="U1218" i="9" s="1"/>
  <c r="R1220" i="9"/>
  <c r="U1220" i="9" s="1"/>
  <c r="R1222" i="9"/>
  <c r="U1222" i="9" s="1"/>
  <c r="R1224" i="9"/>
  <c r="R1226" i="9"/>
  <c r="R1228" i="9"/>
  <c r="R1230" i="9"/>
  <c r="R1232" i="9"/>
  <c r="R1234" i="9"/>
  <c r="U1234" i="9" s="1"/>
  <c r="R1236" i="9"/>
  <c r="U1236" i="9" s="1"/>
  <c r="R1238" i="9"/>
  <c r="U1238" i="9" s="1"/>
  <c r="R1240" i="9"/>
  <c r="R1242" i="9"/>
  <c r="U1242" i="9" s="1"/>
  <c r="R1244" i="9"/>
  <c r="U1244" i="9" s="1"/>
  <c r="R1246" i="9"/>
  <c r="U1246" i="9" s="1"/>
  <c r="R1248" i="9"/>
  <c r="R1250" i="9"/>
  <c r="R1252" i="9"/>
  <c r="R1254" i="9"/>
  <c r="R1256" i="9"/>
  <c r="R1258" i="9"/>
  <c r="U1258" i="9" s="1"/>
  <c r="R1260" i="9"/>
  <c r="U1260" i="9" s="1"/>
  <c r="R1262" i="9"/>
  <c r="U1262" i="9" s="1"/>
  <c r="R1264" i="9"/>
  <c r="U1264" i="9" s="1"/>
  <c r="R1266" i="9"/>
  <c r="U1266" i="9" s="1"/>
  <c r="R1268" i="9"/>
  <c r="U1268" i="9" s="1"/>
  <c r="R1270" i="9"/>
  <c r="U1270" i="9" s="1"/>
  <c r="R1272" i="9"/>
  <c r="R1274" i="9"/>
  <c r="R1276" i="9"/>
  <c r="R1278" i="9"/>
  <c r="R1280" i="9"/>
  <c r="R1282" i="9"/>
  <c r="U1282" i="9" s="1"/>
  <c r="R1284" i="9"/>
  <c r="U1284" i="9" s="1"/>
  <c r="R1286" i="9"/>
  <c r="U1286" i="9" s="1"/>
  <c r="R1288" i="9"/>
  <c r="R1290" i="9"/>
  <c r="U1290" i="9" s="1"/>
  <c r="R1292" i="9"/>
  <c r="U1292" i="9" s="1"/>
  <c r="R1294" i="9"/>
  <c r="U1294" i="9" s="1"/>
  <c r="R1296" i="9"/>
  <c r="R1298" i="9"/>
  <c r="R1300" i="9"/>
  <c r="R1302" i="9"/>
  <c r="R1304" i="9"/>
  <c r="R1306" i="9"/>
  <c r="U1306" i="9" s="1"/>
  <c r="R1308" i="9"/>
  <c r="U1308" i="9" s="1"/>
  <c r="R1310" i="9"/>
  <c r="U1310" i="9" s="1"/>
  <c r="R1312" i="9"/>
  <c r="U1312" i="9" s="1"/>
  <c r="R1314" i="9"/>
  <c r="U1314" i="9" s="1"/>
  <c r="R1316" i="9"/>
  <c r="U1316" i="9" s="1"/>
  <c r="R1318" i="9"/>
  <c r="U1318" i="9" s="1"/>
  <c r="R1320" i="9"/>
  <c r="R1322" i="9"/>
  <c r="R1324" i="9"/>
  <c r="R1326" i="9"/>
  <c r="R1328" i="9"/>
  <c r="R1330" i="9"/>
  <c r="U1330" i="9" s="1"/>
  <c r="R1332" i="9"/>
  <c r="U1332" i="9" s="1"/>
  <c r="R1334" i="9"/>
  <c r="U1334" i="9" s="1"/>
  <c r="R1336" i="9"/>
  <c r="R1338" i="9"/>
  <c r="U1338" i="9" s="1"/>
  <c r="R1340" i="9"/>
  <c r="U1340" i="9" s="1"/>
  <c r="R1342" i="9"/>
  <c r="U1342" i="9" s="1"/>
  <c r="R1344" i="9"/>
  <c r="R1346" i="9"/>
  <c r="R1348" i="9"/>
  <c r="R1350" i="9"/>
  <c r="R1352" i="9"/>
  <c r="R1354" i="9"/>
  <c r="U1354" i="9" s="1"/>
  <c r="R1356" i="9"/>
  <c r="U1356" i="9" s="1"/>
  <c r="R1358" i="9"/>
  <c r="U1358" i="9" s="1"/>
  <c r="R1360" i="9"/>
  <c r="U1360" i="9" s="1"/>
  <c r="R1362" i="9"/>
  <c r="U1362" i="9" s="1"/>
  <c r="R1364" i="9"/>
  <c r="U1364" i="9" s="1"/>
  <c r="R1366" i="9"/>
  <c r="U1366" i="9" s="1"/>
  <c r="R1368" i="9"/>
  <c r="R1370" i="9"/>
  <c r="R1372" i="9"/>
  <c r="R1374" i="9"/>
  <c r="R1376" i="9"/>
  <c r="R1378" i="9"/>
  <c r="U1378" i="9" s="1"/>
  <c r="R1380" i="9"/>
  <c r="U1380" i="9" s="1"/>
  <c r="R1382" i="9"/>
  <c r="U1382" i="9" s="1"/>
  <c r="R1384" i="9"/>
  <c r="R1386" i="9"/>
  <c r="U1386" i="9" s="1"/>
  <c r="R1388" i="9"/>
  <c r="U1388" i="9" s="1"/>
  <c r="R1390" i="9"/>
  <c r="U1390" i="9" s="1"/>
  <c r="R1392" i="9"/>
  <c r="R1394" i="9"/>
  <c r="R1396" i="9"/>
  <c r="R1398" i="9"/>
  <c r="R1400" i="9"/>
  <c r="R1402" i="9"/>
  <c r="U1402" i="9" s="1"/>
  <c r="R1404" i="9"/>
  <c r="U1404" i="9" s="1"/>
  <c r="R1406" i="9"/>
  <c r="U1406" i="9" s="1"/>
  <c r="R1408" i="9"/>
  <c r="U1408" i="9" s="1"/>
  <c r="R1410" i="9"/>
  <c r="U1410" i="9" s="1"/>
  <c r="R1412" i="9"/>
  <c r="U1412" i="9" s="1"/>
  <c r="R1414" i="9"/>
  <c r="U1414" i="9" s="1"/>
  <c r="R1416" i="9"/>
  <c r="R1418" i="9"/>
  <c r="R1420" i="9"/>
  <c r="R1422" i="9"/>
  <c r="R1424" i="9"/>
  <c r="R1426" i="9"/>
  <c r="U1426" i="9" s="1"/>
  <c r="R1428" i="9"/>
  <c r="U1428" i="9" s="1"/>
  <c r="R1430" i="9"/>
  <c r="U1430" i="9" s="1"/>
  <c r="R1432" i="9"/>
  <c r="R1434" i="9"/>
  <c r="U1434" i="9" s="1"/>
  <c r="R1436" i="9"/>
  <c r="U1436" i="9" s="1"/>
  <c r="R1439" i="9"/>
  <c r="U1439" i="9" s="1"/>
  <c r="R1447" i="9"/>
  <c r="R1460" i="9"/>
  <c r="U1460" i="9" s="1"/>
  <c r="R1463" i="9"/>
  <c r="U1463" i="9" s="1"/>
  <c r="R1471" i="9"/>
  <c r="R1479" i="9"/>
  <c r="U1479" i="9" s="1"/>
  <c r="R1487" i="9"/>
  <c r="R1495" i="9"/>
  <c r="R1500" i="9"/>
  <c r="U1500" i="9" s="1"/>
  <c r="R1503" i="9"/>
  <c r="U1503" i="9" s="1"/>
  <c r="R1511" i="9"/>
  <c r="R1527" i="9"/>
  <c r="U1527" i="9" s="1"/>
  <c r="R1535" i="9"/>
  <c r="R1543" i="9"/>
  <c r="R1548" i="9"/>
  <c r="U1548" i="9" s="1"/>
  <c r="R1551" i="9"/>
  <c r="U1551" i="9" s="1"/>
  <c r="R1559" i="9"/>
  <c r="R1575" i="9"/>
  <c r="U1575" i="9" s="1"/>
  <c r="R1580" i="9"/>
  <c r="U1580" i="9" s="1"/>
  <c r="R1583" i="9"/>
  <c r="R1588" i="9"/>
  <c r="R1591" i="9"/>
  <c r="R1599" i="9"/>
  <c r="U1599" i="9" s="1"/>
  <c r="R1607" i="9"/>
  <c r="R1612" i="9"/>
  <c r="R1615" i="9"/>
  <c r="R1623" i="9"/>
  <c r="U1623" i="9" s="1"/>
  <c r="R1631" i="9"/>
  <c r="R1639" i="9"/>
  <c r="R1647" i="9"/>
  <c r="U1647" i="9" s="1"/>
  <c r="R1655" i="9"/>
  <c r="R1660" i="9"/>
  <c r="R1663" i="9"/>
  <c r="R1671" i="9"/>
  <c r="U1671" i="9" s="1"/>
  <c r="R1676" i="9"/>
  <c r="U1676" i="9" s="1"/>
  <c r="R1679" i="9"/>
  <c r="R1687" i="9"/>
  <c r="R1695" i="9"/>
  <c r="U1695" i="9" s="1"/>
  <c r="R1703" i="9"/>
  <c r="R1711" i="9"/>
  <c r="R1716" i="9"/>
  <c r="U1716" i="9" s="1"/>
  <c r="R1719" i="9"/>
  <c r="U1719" i="9" s="1"/>
  <c r="R1724" i="9"/>
  <c r="U1724" i="9" s="1"/>
  <c r="R1727" i="9"/>
  <c r="R1735" i="9"/>
  <c r="R1743" i="9"/>
  <c r="U1743" i="9" s="1"/>
  <c r="R1751" i="9"/>
  <c r="R1756" i="9"/>
  <c r="R1759" i="9"/>
  <c r="R1767" i="9"/>
  <c r="U1767" i="9" s="1"/>
  <c r="R1772" i="9"/>
  <c r="U1772" i="9" s="1"/>
  <c r="R1775" i="9"/>
  <c r="R1783" i="9"/>
  <c r="R1791" i="9"/>
  <c r="U1791" i="9" s="1"/>
  <c r="R1799" i="9"/>
  <c r="R1804" i="9"/>
  <c r="R1807" i="9"/>
  <c r="R1815" i="9"/>
  <c r="U1815" i="9" s="1"/>
  <c r="R1831" i="9"/>
  <c r="R1839" i="9"/>
  <c r="U1839" i="9" s="1"/>
  <c r="R1844" i="9"/>
  <c r="U1844" i="9" s="1"/>
  <c r="R1847" i="9"/>
  <c r="R1852" i="9"/>
  <c r="R1855" i="9"/>
  <c r="R1863" i="9"/>
  <c r="U1863" i="9" s="1"/>
  <c r="R1876" i="9"/>
  <c r="R1879" i="9"/>
  <c r="R1887" i="9"/>
  <c r="U1887" i="9" s="1"/>
  <c r="R1895" i="9"/>
  <c r="R1900" i="9"/>
  <c r="R1903" i="9"/>
  <c r="R1911" i="9"/>
  <c r="U1911" i="9" s="1"/>
  <c r="R1919" i="9"/>
  <c r="R1925" i="9"/>
  <c r="R1941" i="9"/>
  <c r="U1941" i="9" s="1"/>
  <c r="R1957" i="9"/>
  <c r="U1957" i="9" s="1"/>
  <c r="R1973" i="9"/>
  <c r="R1989" i="9"/>
  <c r="U1989" i="9" s="1"/>
  <c r="R2005" i="9"/>
  <c r="U2005" i="9" s="1"/>
  <c r="R2027" i="9"/>
  <c r="U2027" i="9" s="1"/>
  <c r="R2037" i="9"/>
  <c r="U2037" i="9" s="1"/>
  <c r="R2053" i="9"/>
  <c r="U2053" i="9" s="1"/>
  <c r="R2069" i="9"/>
  <c r="R2085" i="9"/>
  <c r="U2085" i="9" s="1"/>
  <c r="R2091" i="9"/>
  <c r="R2101" i="9"/>
  <c r="U2101" i="9" s="1"/>
  <c r="R2117" i="9"/>
  <c r="R2123" i="9"/>
  <c r="U2123" i="9" s="1"/>
  <c r="R2133" i="9"/>
  <c r="U2133" i="9" s="1"/>
  <c r="R2139" i="9"/>
  <c r="R2149" i="9"/>
  <c r="U2149" i="9" s="1"/>
  <c r="R2165" i="9"/>
  <c r="R2181" i="9"/>
  <c r="U2181" i="9" s="1"/>
  <c r="R2197" i="9"/>
  <c r="U2197" i="9" s="1"/>
  <c r="R2213" i="9"/>
  <c r="R2229" i="9"/>
  <c r="U2229" i="9" s="1"/>
  <c r="R2245" i="9"/>
  <c r="U2245" i="9" s="1"/>
  <c r="R2251" i="9"/>
  <c r="U2251" i="9" s="1"/>
  <c r="R2261" i="9"/>
  <c r="R2267" i="9"/>
  <c r="U2267" i="9" s="1"/>
  <c r="R2277" i="9"/>
  <c r="U2277" i="9" s="1"/>
  <c r="R2293" i="9"/>
  <c r="U2293" i="9" s="1"/>
  <c r="R2309" i="9"/>
  <c r="R2325" i="9"/>
  <c r="U2325" i="9" s="1"/>
  <c r="R2331" i="9"/>
  <c r="R2341" i="9"/>
  <c r="U2341" i="9" s="1"/>
  <c r="R2357" i="9"/>
  <c r="R2373" i="9"/>
  <c r="U2373" i="9" s="1"/>
  <c r="R2389" i="9"/>
  <c r="U2389" i="9" s="1"/>
  <c r="R2395" i="9"/>
  <c r="U2395" i="9" s="1"/>
  <c r="R2405" i="9"/>
  <c r="R2421" i="9"/>
  <c r="U2421" i="9" s="1"/>
  <c r="R2437" i="9"/>
  <c r="U2437" i="9" s="1"/>
  <c r="R2453" i="9"/>
  <c r="R2469" i="9"/>
  <c r="U2469" i="9" s="1"/>
  <c r="R2475" i="9"/>
  <c r="R2485" i="9"/>
  <c r="U2485" i="9" s="1"/>
  <c r="R2501" i="9"/>
  <c r="R2504" i="9"/>
  <c r="R2533" i="9"/>
  <c r="U2533" i="9" s="1"/>
  <c r="R2549" i="9"/>
  <c r="R2565" i="9"/>
  <c r="U2565" i="9" s="1"/>
  <c r="R2581" i="9"/>
  <c r="U2581" i="9" s="1"/>
  <c r="R2597" i="9"/>
  <c r="R2613" i="9"/>
  <c r="U2613" i="9" s="1"/>
  <c r="R2616" i="9"/>
  <c r="R2629" i="9"/>
  <c r="U2629" i="9" s="1"/>
  <c r="R2656" i="9"/>
  <c r="U2656" i="9" s="1"/>
  <c r="R2720" i="9"/>
  <c r="R2724" i="9"/>
  <c r="U2724" i="9" s="1"/>
  <c r="R2770" i="9"/>
  <c r="U2770" i="9" s="1"/>
  <c r="R3513" i="9"/>
  <c r="R3517" i="9"/>
  <c r="U3517" i="9" s="1"/>
  <c r="R1442" i="9"/>
  <c r="R1450" i="9"/>
  <c r="U1450" i="9" s="1"/>
  <c r="R1455" i="9"/>
  <c r="U1455" i="9" s="1"/>
  <c r="R1458" i="9"/>
  <c r="U1458" i="9" s="1"/>
  <c r="R1466" i="9"/>
  <c r="R1474" i="9"/>
  <c r="U1474" i="9" s="1"/>
  <c r="R1482" i="9"/>
  <c r="R1490" i="9"/>
  <c r="R1498" i="9"/>
  <c r="R1506" i="9"/>
  <c r="U1506" i="9" s="1"/>
  <c r="R1514" i="9"/>
  <c r="R1519" i="9"/>
  <c r="R1522" i="9"/>
  <c r="U1522" i="9" s="1"/>
  <c r="R1530" i="9"/>
  <c r="R1538" i="9"/>
  <c r="R1546" i="9"/>
  <c r="U1546" i="9" s="1"/>
  <c r="R1554" i="9"/>
  <c r="U1554" i="9" s="1"/>
  <c r="R1562" i="9"/>
  <c r="R1567" i="9"/>
  <c r="R1570" i="9"/>
  <c r="U1570" i="9" s="1"/>
  <c r="R1578" i="9"/>
  <c r="R1586" i="9"/>
  <c r="R1594" i="9"/>
  <c r="R1602" i="9"/>
  <c r="U1602" i="9" s="1"/>
  <c r="R1610" i="9"/>
  <c r="R1618" i="9"/>
  <c r="U1618" i="9" s="1"/>
  <c r="R1626" i="9"/>
  <c r="R1634" i="9"/>
  <c r="R1642" i="9"/>
  <c r="R1650" i="9"/>
  <c r="U1650" i="9" s="1"/>
  <c r="R1658" i="9"/>
  <c r="R1666" i="9"/>
  <c r="U1666" i="9" s="1"/>
  <c r="R1674" i="9"/>
  <c r="R1682" i="9"/>
  <c r="R1690" i="9"/>
  <c r="R1698" i="9"/>
  <c r="U1698" i="9" s="1"/>
  <c r="R1706" i="9"/>
  <c r="R1714" i="9"/>
  <c r="U1714" i="9" s="1"/>
  <c r="R1722" i="9"/>
  <c r="R1730" i="9"/>
  <c r="R1738" i="9"/>
  <c r="R1746" i="9"/>
  <c r="U1746" i="9" s="1"/>
  <c r="R1754" i="9"/>
  <c r="R1762" i="9"/>
  <c r="U1762" i="9" s="1"/>
  <c r="R1770" i="9"/>
  <c r="R1778" i="9"/>
  <c r="R1786" i="9"/>
  <c r="R1794" i="9"/>
  <c r="U1794" i="9" s="1"/>
  <c r="R1802" i="9"/>
  <c r="R1810" i="9"/>
  <c r="U1810" i="9" s="1"/>
  <c r="R1818" i="9"/>
  <c r="R1823" i="9"/>
  <c r="R1826" i="9"/>
  <c r="R1834" i="9"/>
  <c r="R1842" i="9"/>
  <c r="U1842" i="9" s="1"/>
  <c r="R1850" i="9"/>
  <c r="R1858" i="9"/>
  <c r="U1858" i="9" s="1"/>
  <c r="R1866" i="9"/>
  <c r="U1866" i="9" s="1"/>
  <c r="R1871" i="9"/>
  <c r="R1874" i="9"/>
  <c r="R1882" i="9"/>
  <c r="R1890" i="9"/>
  <c r="U1890" i="9" s="1"/>
  <c r="R1898" i="9"/>
  <c r="R1906" i="9"/>
  <c r="U1906" i="9" s="1"/>
  <c r="R1914" i="9"/>
  <c r="R1922" i="9"/>
  <c r="R1935" i="9"/>
  <c r="U1935" i="9" s="1"/>
  <c r="R1951" i="9"/>
  <c r="R1967" i="9"/>
  <c r="R1983" i="9"/>
  <c r="U1983" i="9" s="1"/>
  <c r="R1999" i="9"/>
  <c r="R2015" i="9"/>
  <c r="R2021" i="9"/>
  <c r="R2031" i="9"/>
  <c r="U2031" i="9" s="1"/>
  <c r="R2047" i="9"/>
  <c r="R2063" i="9"/>
  <c r="R2066" i="9"/>
  <c r="R2079" i="9"/>
  <c r="U2079" i="9" s="1"/>
  <c r="R2095" i="9"/>
  <c r="R2111" i="9"/>
  <c r="R2127" i="9"/>
  <c r="U2127" i="9" s="1"/>
  <c r="R2143" i="9"/>
  <c r="R2159" i="9"/>
  <c r="R2175" i="9"/>
  <c r="U2175" i="9" s="1"/>
  <c r="R2178" i="9"/>
  <c r="U2178" i="9" s="1"/>
  <c r="R2191" i="9"/>
  <c r="R2207" i="9"/>
  <c r="R2210" i="9"/>
  <c r="R2223" i="9"/>
  <c r="U2223" i="9" s="1"/>
  <c r="R2239" i="9"/>
  <c r="R2255" i="9"/>
  <c r="R2271" i="9"/>
  <c r="U2271" i="9" s="1"/>
  <c r="R2274" i="9"/>
  <c r="U2274" i="9" s="1"/>
  <c r="R2287" i="9"/>
  <c r="R2303" i="9"/>
  <c r="R2319" i="9"/>
  <c r="U2319" i="9" s="1"/>
  <c r="R2335" i="9"/>
  <c r="R2351" i="9"/>
  <c r="R2367" i="9"/>
  <c r="U2367" i="9" s="1"/>
  <c r="R2383" i="9"/>
  <c r="R2399" i="9"/>
  <c r="R2415" i="9"/>
  <c r="U2415" i="9" s="1"/>
  <c r="R2418" i="9"/>
  <c r="U2418" i="9" s="1"/>
  <c r="R2431" i="9"/>
  <c r="R2447" i="9"/>
  <c r="R2463" i="9"/>
  <c r="U2463" i="9" s="1"/>
  <c r="R2479" i="9"/>
  <c r="R2482" i="9"/>
  <c r="U2482" i="9" s="1"/>
  <c r="R2495" i="9"/>
  <c r="R2511" i="9"/>
  <c r="U2511" i="9" s="1"/>
  <c r="R2517" i="9"/>
  <c r="U2517" i="9" s="1"/>
  <c r="R2527" i="9"/>
  <c r="R2530" i="9"/>
  <c r="U2530" i="9" s="1"/>
  <c r="R2543" i="9"/>
  <c r="R2559" i="9"/>
  <c r="U2559" i="9" s="1"/>
  <c r="R2575" i="9"/>
  <c r="R2591" i="9"/>
  <c r="R2607" i="9"/>
  <c r="U2607" i="9" s="1"/>
  <c r="R2623" i="9"/>
  <c r="R2626" i="9"/>
  <c r="U2626" i="9" s="1"/>
  <c r="R2639" i="9"/>
  <c r="R2668" i="9"/>
  <c r="R2844" i="9"/>
  <c r="U2844" i="9" s="1"/>
  <c r="R3035" i="9"/>
  <c r="U3035" i="9" s="1"/>
  <c r="R3099" i="9"/>
  <c r="R3641" i="9"/>
  <c r="R3645" i="9"/>
  <c r="R2767" i="9"/>
  <c r="R2819" i="9"/>
  <c r="U2819" i="9" s="1"/>
  <c r="R2841" i="9"/>
  <c r="R2881" i="9"/>
  <c r="R2892" i="9"/>
  <c r="U2892" i="9" s="1"/>
  <c r="R2925" i="9"/>
  <c r="R2993" i="9"/>
  <c r="U2993" i="9" s="1"/>
  <c r="R3039" i="9"/>
  <c r="U3039" i="9" s="1"/>
  <c r="R3057" i="9"/>
  <c r="R3273" i="9"/>
  <c r="R3401" i="9"/>
  <c r="U3401" i="9" s="1"/>
  <c r="R3405" i="9"/>
  <c r="R3529" i="9"/>
  <c r="R3533" i="9"/>
  <c r="R3657" i="9"/>
  <c r="R3661" i="9"/>
  <c r="R3785" i="9"/>
  <c r="U3785" i="9" s="1"/>
  <c r="R3789" i="9"/>
  <c r="R2889" i="9"/>
  <c r="R2947" i="9"/>
  <c r="U2947" i="9" s="1"/>
  <c r="R3011" i="9"/>
  <c r="U3011" i="9" s="1"/>
  <c r="R3161" i="9"/>
  <c r="R3289" i="9"/>
  <c r="R3409" i="9"/>
  <c r="R3417" i="9"/>
  <c r="R3545" i="9"/>
  <c r="R3549" i="9"/>
  <c r="U3549" i="9" s="1"/>
  <c r="R3673" i="9"/>
  <c r="R3677" i="9"/>
  <c r="R3731" i="9"/>
  <c r="U3731" i="9" s="1"/>
  <c r="R3793" i="9"/>
  <c r="R3801" i="9"/>
  <c r="R3805" i="9"/>
  <c r="U3805" i="9" s="1"/>
  <c r="R3964" i="9"/>
  <c r="R2809" i="9"/>
  <c r="R2951" i="9"/>
  <c r="R3001" i="9"/>
  <c r="R3015" i="9"/>
  <c r="U3015" i="9" s="1"/>
  <c r="R3079" i="9"/>
  <c r="R3143" i="9"/>
  <c r="R3177" i="9"/>
  <c r="R3305" i="9"/>
  <c r="R3425" i="9"/>
  <c r="U3425" i="9" s="1"/>
  <c r="R3433" i="9"/>
  <c r="R3437" i="9"/>
  <c r="R3561" i="9"/>
  <c r="R3565" i="9"/>
  <c r="R3689" i="9"/>
  <c r="R3693" i="9"/>
  <c r="R3809" i="9"/>
  <c r="U3809" i="9" s="1"/>
  <c r="R3817" i="9"/>
  <c r="R3821" i="9"/>
  <c r="R3875" i="9"/>
  <c r="U3875" i="9" s="1"/>
  <c r="R2733" i="9"/>
  <c r="R2749" i="9"/>
  <c r="R2765" i="9"/>
  <c r="R2781" i="9"/>
  <c r="U2781" i="9" s="1"/>
  <c r="R2797" i="9"/>
  <c r="R2813" i="9"/>
  <c r="R2908" i="9"/>
  <c r="R3051" i="9"/>
  <c r="R3083" i="9"/>
  <c r="U3083" i="9" s="1"/>
  <c r="R3115" i="9"/>
  <c r="U3115" i="9" s="1"/>
  <c r="R3193" i="9"/>
  <c r="R3321" i="9"/>
  <c r="R3449" i="9"/>
  <c r="R3453" i="9"/>
  <c r="U3453" i="9" s="1"/>
  <c r="R3577" i="9"/>
  <c r="R3581" i="9"/>
  <c r="R3635" i="9"/>
  <c r="U3635" i="9" s="1"/>
  <c r="R3643" i="9"/>
  <c r="U3643" i="9" s="1"/>
  <c r="R3697" i="9"/>
  <c r="R3705" i="9"/>
  <c r="R3709" i="9"/>
  <c r="R3833" i="9"/>
  <c r="U3833" i="9" s="1"/>
  <c r="R3837" i="9"/>
  <c r="R3868" i="9"/>
  <c r="R2828" i="9"/>
  <c r="U2828" i="9" s="1"/>
  <c r="R2861" i="9"/>
  <c r="R2945" i="9"/>
  <c r="U2945" i="9" s="1"/>
  <c r="R3009" i="9"/>
  <c r="R3073" i="9"/>
  <c r="R3201" i="9"/>
  <c r="R3209" i="9"/>
  <c r="U3209" i="9" s="1"/>
  <c r="R3337" i="9"/>
  <c r="R3403" i="9"/>
  <c r="U3403" i="9" s="1"/>
  <c r="R3457" i="9"/>
  <c r="R3465" i="9"/>
  <c r="R3593" i="9"/>
  <c r="U3593" i="9" s="1"/>
  <c r="R3597" i="9"/>
  <c r="R3713" i="9"/>
  <c r="U3713" i="9" s="1"/>
  <c r="R3721" i="9"/>
  <c r="R3725" i="9"/>
  <c r="R3841" i="9"/>
  <c r="R3849" i="9"/>
  <c r="R3853" i="9"/>
  <c r="R3884" i="9"/>
  <c r="U3884" i="9" s="1"/>
  <c r="R2737" i="9"/>
  <c r="R2753" i="9"/>
  <c r="U2753" i="9" s="1"/>
  <c r="R2769" i="9"/>
  <c r="R2785" i="9"/>
  <c r="R2825" i="9"/>
  <c r="R2865" i="9"/>
  <c r="R2995" i="9"/>
  <c r="U2995" i="9" s="1"/>
  <c r="R3059" i="9"/>
  <c r="U3059" i="9" s="1"/>
  <c r="R3225" i="9"/>
  <c r="R3291" i="9"/>
  <c r="R3345" i="9"/>
  <c r="R3353" i="9"/>
  <c r="R3357" i="9"/>
  <c r="R3481" i="9"/>
  <c r="R3485" i="9"/>
  <c r="R3516" i="9"/>
  <c r="U3516" i="9" s="1"/>
  <c r="R3609" i="9"/>
  <c r="R3613" i="9"/>
  <c r="U3613" i="9" s="1"/>
  <c r="R3737" i="9"/>
  <c r="R3741" i="9"/>
  <c r="R3772" i="9"/>
  <c r="R3795" i="9"/>
  <c r="R3865" i="9"/>
  <c r="R3869" i="9"/>
  <c r="R2801" i="9"/>
  <c r="U2801" i="9" s="1"/>
  <c r="R2829" i="9"/>
  <c r="U2829" i="9" s="1"/>
  <c r="R2873" i="9"/>
  <c r="U2873" i="9" s="1"/>
  <c r="R2913" i="9"/>
  <c r="R2935" i="9"/>
  <c r="R2999" i="9"/>
  <c r="R3024" i="9"/>
  <c r="R3063" i="9"/>
  <c r="U3063" i="9" s="1"/>
  <c r="R3095" i="9"/>
  <c r="R3127" i="9"/>
  <c r="R3152" i="9"/>
  <c r="R3179" i="9"/>
  <c r="U3179" i="9" s="1"/>
  <c r="R3241" i="9"/>
  <c r="R3361" i="9"/>
  <c r="R3369" i="9"/>
  <c r="R3427" i="9"/>
  <c r="U3427" i="9" s="1"/>
  <c r="R3435" i="9"/>
  <c r="R3497" i="9"/>
  <c r="U3497" i="9" s="1"/>
  <c r="R3501" i="9"/>
  <c r="U3501" i="9" s="1"/>
  <c r="R3625" i="9"/>
  <c r="R3629" i="9"/>
  <c r="R3691" i="9"/>
  <c r="U3691" i="9" s="1"/>
  <c r="R3753" i="9"/>
  <c r="R3757" i="9"/>
  <c r="U3757" i="9" s="1"/>
  <c r="R3881" i="9"/>
  <c r="R3885" i="9"/>
  <c r="R4044" i="9"/>
  <c r="U4044" i="9" s="1"/>
  <c r="R2826" i="9"/>
  <c r="R2922" i="9"/>
  <c r="R3542" i="9"/>
  <c r="R4173" i="9"/>
  <c r="R4287" i="9"/>
  <c r="U4287" i="9" s="1"/>
  <c r="R4295" i="9"/>
  <c r="R5160" i="9"/>
  <c r="R5784" i="9"/>
  <c r="R5808" i="9"/>
  <c r="R2942" i="9"/>
  <c r="U2942" i="9" s="1"/>
  <c r="R2958" i="9"/>
  <c r="R2974" i="9"/>
  <c r="R2990" i="9"/>
  <c r="U2990" i="9" s="1"/>
  <c r="R3006" i="9"/>
  <c r="R3022" i="9"/>
  <c r="R3038" i="9"/>
  <c r="U3038" i="9" s="1"/>
  <c r="R3054" i="9"/>
  <c r="R3070" i="9"/>
  <c r="R3086" i="9"/>
  <c r="U3086" i="9" s="1"/>
  <c r="R3102" i="9"/>
  <c r="R3118" i="9"/>
  <c r="R3134" i="9"/>
  <c r="U3134" i="9" s="1"/>
  <c r="R3150" i="9"/>
  <c r="R3296" i="9"/>
  <c r="R3472" i="9"/>
  <c r="U3472" i="9" s="1"/>
  <c r="R3632" i="9"/>
  <c r="R3808" i="9"/>
  <c r="U3808" i="9" s="1"/>
  <c r="R3984" i="9"/>
  <c r="R4177" i="9"/>
  <c r="R4181" i="9"/>
  <c r="R4264" i="9"/>
  <c r="U4264" i="9" s="1"/>
  <c r="R4415" i="9"/>
  <c r="R4423" i="9"/>
  <c r="R5288" i="9"/>
  <c r="R3162" i="9"/>
  <c r="R3178" i="9"/>
  <c r="R3194" i="9"/>
  <c r="R3210" i="9"/>
  <c r="R3226" i="9"/>
  <c r="U3226" i="9" s="1"/>
  <c r="R3242" i="9"/>
  <c r="R3258" i="9"/>
  <c r="R3274" i="9"/>
  <c r="R3290" i="9"/>
  <c r="R3306" i="9"/>
  <c r="R3322" i="9"/>
  <c r="U3322" i="9" s="1"/>
  <c r="R3338" i="9"/>
  <c r="R3354" i="9"/>
  <c r="U3354" i="9" s="1"/>
  <c r="R3370" i="9"/>
  <c r="R3386" i="9"/>
  <c r="R3402" i="9"/>
  <c r="R3418" i="9"/>
  <c r="R3434" i="9"/>
  <c r="R3450" i="9"/>
  <c r="U3450" i="9" s="1"/>
  <c r="R3466" i="9"/>
  <c r="R3482" i="9"/>
  <c r="R3498" i="9"/>
  <c r="R3514" i="9"/>
  <c r="R3530" i="9"/>
  <c r="R3546" i="9"/>
  <c r="R3562" i="9"/>
  <c r="R3578" i="9"/>
  <c r="R3594" i="9"/>
  <c r="R3610" i="9"/>
  <c r="U3610" i="9" s="1"/>
  <c r="R3626" i="9"/>
  <c r="R3642" i="9"/>
  <c r="R3658" i="9"/>
  <c r="R3674" i="9"/>
  <c r="R3690" i="9"/>
  <c r="R3706" i="9"/>
  <c r="R3722" i="9"/>
  <c r="R3738" i="9"/>
  <c r="U3738" i="9" s="1"/>
  <c r="R3754" i="9"/>
  <c r="R3770" i="9"/>
  <c r="R3786" i="9"/>
  <c r="R3802" i="9"/>
  <c r="R3818" i="9"/>
  <c r="R3834" i="9"/>
  <c r="U3834" i="9" s="1"/>
  <c r="R3850" i="9"/>
  <c r="R3866" i="9"/>
  <c r="R3882" i="9"/>
  <c r="R3898" i="9"/>
  <c r="R3914" i="9"/>
  <c r="R3930" i="9"/>
  <c r="R3946" i="9"/>
  <c r="R3962" i="9"/>
  <c r="R3978" i="9"/>
  <c r="R3994" i="9"/>
  <c r="R4010" i="9"/>
  <c r="R4026" i="9"/>
  <c r="R4042" i="9"/>
  <c r="R4058" i="9"/>
  <c r="R4074" i="9"/>
  <c r="R4090" i="9"/>
  <c r="R4106" i="9"/>
  <c r="R4185" i="9"/>
  <c r="R4392" i="9"/>
  <c r="R4551" i="9"/>
  <c r="U4551" i="9" s="1"/>
  <c r="R5416" i="9"/>
  <c r="U5416" i="9" s="1"/>
  <c r="R5567" i="9"/>
  <c r="R2836" i="9"/>
  <c r="R2868" i="9"/>
  <c r="U2868" i="9" s="1"/>
  <c r="R3004" i="9"/>
  <c r="R3132" i="9"/>
  <c r="U3132" i="9" s="1"/>
  <c r="R3156" i="9"/>
  <c r="U3156" i="9" s="1"/>
  <c r="R3332" i="9"/>
  <c r="U3332" i="9" s="1"/>
  <c r="R3492" i="9"/>
  <c r="U3492" i="9" s="1"/>
  <c r="R3668" i="9"/>
  <c r="U3668" i="9" s="1"/>
  <c r="R3844" i="9"/>
  <c r="R3988" i="9"/>
  <c r="R4520" i="9"/>
  <c r="R3166" i="9"/>
  <c r="R3182" i="9"/>
  <c r="U3182" i="9" s="1"/>
  <c r="R3198" i="9"/>
  <c r="R3214" i="9"/>
  <c r="R3230" i="9"/>
  <c r="U3230" i="9" s="1"/>
  <c r="R3246" i="9"/>
  <c r="R3262" i="9"/>
  <c r="R3278" i="9"/>
  <c r="U3278" i="9" s="1"/>
  <c r="R3294" i="9"/>
  <c r="R3310" i="9"/>
  <c r="R3326" i="9"/>
  <c r="U3326" i="9" s="1"/>
  <c r="R3342" i="9"/>
  <c r="R3358" i="9"/>
  <c r="R3374" i="9"/>
  <c r="U3374" i="9" s="1"/>
  <c r="R3390" i="9"/>
  <c r="R3406" i="9"/>
  <c r="R3422" i="9"/>
  <c r="U3422" i="9" s="1"/>
  <c r="R3438" i="9"/>
  <c r="R3454" i="9"/>
  <c r="R3470" i="9"/>
  <c r="U3470" i="9" s="1"/>
  <c r="R3486" i="9"/>
  <c r="R3502" i="9"/>
  <c r="R3518" i="9"/>
  <c r="U3518" i="9" s="1"/>
  <c r="R3534" i="9"/>
  <c r="R3550" i="9"/>
  <c r="R3566" i="9"/>
  <c r="U3566" i="9" s="1"/>
  <c r="R3582" i="9"/>
  <c r="R3598" i="9"/>
  <c r="R3614" i="9"/>
  <c r="U3614" i="9" s="1"/>
  <c r="R3630" i="9"/>
  <c r="R3646" i="9"/>
  <c r="R3662" i="9"/>
  <c r="U3662" i="9" s="1"/>
  <c r="R3678" i="9"/>
  <c r="R3694" i="9"/>
  <c r="R3710" i="9"/>
  <c r="U3710" i="9" s="1"/>
  <c r="R3726" i="9"/>
  <c r="R3742" i="9"/>
  <c r="R3758" i="9"/>
  <c r="U3758" i="9" s="1"/>
  <c r="R3774" i="9"/>
  <c r="R3790" i="9"/>
  <c r="R3806" i="9"/>
  <c r="U3806" i="9" s="1"/>
  <c r="R3822" i="9"/>
  <c r="R3838" i="9"/>
  <c r="R3854" i="9"/>
  <c r="U3854" i="9" s="1"/>
  <c r="R3870" i="9"/>
  <c r="R3886" i="9"/>
  <c r="R3902" i="9"/>
  <c r="U3902" i="9" s="1"/>
  <c r="R3918" i="9"/>
  <c r="R3934" i="9"/>
  <c r="R3950" i="9"/>
  <c r="U3950" i="9" s="1"/>
  <c r="R3966" i="9"/>
  <c r="R3982" i="9"/>
  <c r="R3998" i="9"/>
  <c r="U3998" i="9" s="1"/>
  <c r="R4014" i="9"/>
  <c r="R4030" i="9"/>
  <c r="R4046" i="9"/>
  <c r="U4046" i="9" s="1"/>
  <c r="R4062" i="9"/>
  <c r="R4078" i="9"/>
  <c r="R4094" i="9"/>
  <c r="U4094" i="9" s="1"/>
  <c r="R4110" i="9"/>
  <c r="R4648" i="9"/>
  <c r="U4648" i="9" s="1"/>
  <c r="R5516" i="9"/>
  <c r="U5516" i="9" s="1"/>
  <c r="R5695" i="9"/>
  <c r="R2848" i="9"/>
  <c r="U2848" i="9" s="1"/>
  <c r="R2928" i="9"/>
  <c r="R2938" i="9"/>
  <c r="R2954" i="9"/>
  <c r="R2970" i="9"/>
  <c r="R2978" i="9"/>
  <c r="R2986" i="9"/>
  <c r="R2994" i="9"/>
  <c r="U2994" i="9" s="1"/>
  <c r="R3002" i="9"/>
  <c r="R3018" i="9"/>
  <c r="U3018" i="9" s="1"/>
  <c r="R3034" i="9"/>
  <c r="R3042" i="9"/>
  <c r="U3042" i="9" s="1"/>
  <c r="R3050" i="9"/>
  <c r="R3058" i="9"/>
  <c r="U3058" i="9" s="1"/>
  <c r="R3066" i="9"/>
  <c r="R3082" i="9"/>
  <c r="U3082" i="9" s="1"/>
  <c r="R3098" i="9"/>
  <c r="R3106" i="9"/>
  <c r="U3106" i="9" s="1"/>
  <c r="R3114" i="9"/>
  <c r="R3122" i="9"/>
  <c r="R3130" i="9"/>
  <c r="R3146" i="9"/>
  <c r="R3608" i="9"/>
  <c r="R4776" i="9"/>
  <c r="R2862" i="9"/>
  <c r="R3170" i="9"/>
  <c r="R3202" i="9"/>
  <c r="U3202" i="9" s="1"/>
  <c r="R3218" i="9"/>
  <c r="R3330" i="9"/>
  <c r="U3330" i="9" s="1"/>
  <c r="R3346" i="9"/>
  <c r="U3346" i="9" s="1"/>
  <c r="R3362" i="9"/>
  <c r="R3378" i="9"/>
  <c r="U3378" i="9" s="1"/>
  <c r="R3490" i="9"/>
  <c r="U3490" i="9" s="1"/>
  <c r="R3506" i="9"/>
  <c r="R3522" i="9"/>
  <c r="U3522" i="9" s="1"/>
  <c r="R3554" i="9"/>
  <c r="R3650" i="9"/>
  <c r="R3682" i="9"/>
  <c r="R3714" i="9"/>
  <c r="U3714" i="9" s="1"/>
  <c r="R3730" i="9"/>
  <c r="R3842" i="9"/>
  <c r="R3858" i="9"/>
  <c r="U3858" i="9" s="1"/>
  <c r="R3874" i="9"/>
  <c r="R3890" i="9"/>
  <c r="R4002" i="9"/>
  <c r="U4002" i="9" s="1"/>
  <c r="R4018" i="9"/>
  <c r="R4034" i="9"/>
  <c r="R4066" i="9"/>
  <c r="R4904" i="9"/>
  <c r="R5656" i="9"/>
  <c r="U5656" i="9" s="1"/>
  <c r="R4192" i="9"/>
  <c r="U4192" i="9" s="1"/>
  <c r="R4207" i="9"/>
  <c r="R4245" i="9"/>
  <c r="R4280" i="9"/>
  <c r="R4303" i="9"/>
  <c r="R4408" i="9"/>
  <c r="U4408" i="9" s="1"/>
  <c r="R4431" i="9"/>
  <c r="U4431" i="9" s="1"/>
  <c r="R4439" i="9"/>
  <c r="R4501" i="9"/>
  <c r="U4501" i="9" s="1"/>
  <c r="R4536" i="9"/>
  <c r="R4567" i="9"/>
  <c r="R4625" i="9"/>
  <c r="U4625" i="9" s="1"/>
  <c r="R4629" i="9"/>
  <c r="U4629" i="9" s="1"/>
  <c r="R4664" i="9"/>
  <c r="R4695" i="9"/>
  <c r="U4695" i="9" s="1"/>
  <c r="R4792" i="9"/>
  <c r="U4792" i="9" s="1"/>
  <c r="R4881" i="9"/>
  <c r="R4920" i="9"/>
  <c r="R5048" i="9"/>
  <c r="R5176" i="9"/>
  <c r="U5176" i="9" s="1"/>
  <c r="R5304" i="9"/>
  <c r="R5432" i="9"/>
  <c r="R4200" i="9"/>
  <c r="R4215" i="9"/>
  <c r="U4215" i="9" s="1"/>
  <c r="R4296" i="9"/>
  <c r="R4319" i="9"/>
  <c r="R4327" i="9"/>
  <c r="R4424" i="9"/>
  <c r="R4455" i="9"/>
  <c r="U4455" i="9" s="1"/>
  <c r="R4552" i="9"/>
  <c r="U4552" i="9" s="1"/>
  <c r="R4583" i="9"/>
  <c r="R4680" i="9"/>
  <c r="R4711" i="9"/>
  <c r="R4808" i="9"/>
  <c r="R4897" i="9"/>
  <c r="R4936" i="9"/>
  <c r="U4936" i="9" s="1"/>
  <c r="R5064" i="9"/>
  <c r="R5192" i="9"/>
  <c r="R5320" i="9"/>
  <c r="U5320" i="9" s="1"/>
  <c r="R5560" i="9"/>
  <c r="U5560" i="9" s="1"/>
  <c r="R5599" i="9"/>
  <c r="R5688" i="9"/>
  <c r="R5727" i="9"/>
  <c r="U5727" i="9" s="1"/>
  <c r="R4186" i="9"/>
  <c r="R4208" i="9"/>
  <c r="R4223" i="9"/>
  <c r="R4312" i="9"/>
  <c r="R4335" i="9"/>
  <c r="U4335" i="9" s="1"/>
  <c r="R4343" i="9"/>
  <c r="R4440" i="9"/>
  <c r="R4463" i="9"/>
  <c r="R4471" i="9"/>
  <c r="R4568" i="9"/>
  <c r="R4599" i="9"/>
  <c r="U4599" i="9" s="1"/>
  <c r="R4657" i="9"/>
  <c r="R4696" i="9"/>
  <c r="U4696" i="9" s="1"/>
  <c r="R4727" i="9"/>
  <c r="R4824" i="9"/>
  <c r="R4952" i="9"/>
  <c r="R5045" i="9"/>
  <c r="R5080" i="9"/>
  <c r="R5208" i="9"/>
  <c r="R5336" i="9"/>
  <c r="R5549" i="9"/>
  <c r="R4216" i="9"/>
  <c r="U4216" i="9" s="1"/>
  <c r="R4231" i="9"/>
  <c r="R4328" i="9"/>
  <c r="R4351" i="9"/>
  <c r="R4359" i="9"/>
  <c r="U4359" i="9" s="1"/>
  <c r="R4456" i="9"/>
  <c r="U4456" i="9" s="1"/>
  <c r="R4487" i="9"/>
  <c r="R4584" i="9"/>
  <c r="R4615" i="9"/>
  <c r="R4712" i="9"/>
  <c r="R4840" i="9"/>
  <c r="R4968" i="9"/>
  <c r="R5096" i="9"/>
  <c r="R5224" i="9"/>
  <c r="R5352" i="9"/>
  <c r="R5592" i="9"/>
  <c r="R5631" i="9"/>
  <c r="U5631" i="9" s="1"/>
  <c r="R5720" i="9"/>
  <c r="R5759" i="9"/>
  <c r="R4224" i="9"/>
  <c r="R4239" i="9"/>
  <c r="U4239" i="9" s="1"/>
  <c r="R4247" i="9"/>
  <c r="R4344" i="9"/>
  <c r="R4367" i="9"/>
  <c r="R4375" i="9"/>
  <c r="R4472" i="9"/>
  <c r="R4503" i="9"/>
  <c r="U4503" i="9" s="1"/>
  <c r="R4600" i="9"/>
  <c r="U4600" i="9" s="1"/>
  <c r="R4631" i="9"/>
  <c r="R4728" i="9"/>
  <c r="R4821" i="9"/>
  <c r="U4821" i="9" s="1"/>
  <c r="R4856" i="9"/>
  <c r="R4984" i="9"/>
  <c r="U4984" i="9" s="1"/>
  <c r="R5077" i="9"/>
  <c r="U5077" i="9" s="1"/>
  <c r="R5112" i="9"/>
  <c r="R5240" i="9"/>
  <c r="R5368" i="9"/>
  <c r="U5368" i="9" s="1"/>
  <c r="R5542" i="9"/>
  <c r="R4232" i="9"/>
  <c r="R4255" i="9"/>
  <c r="R4263" i="9"/>
  <c r="U4263" i="9" s="1"/>
  <c r="R4321" i="9"/>
  <c r="R4360" i="9"/>
  <c r="R4383" i="9"/>
  <c r="U4383" i="9" s="1"/>
  <c r="R4391" i="9"/>
  <c r="R4488" i="9"/>
  <c r="R4519" i="9"/>
  <c r="R4616" i="9"/>
  <c r="R4647" i="9"/>
  <c r="U4647" i="9" s="1"/>
  <c r="R4744" i="9"/>
  <c r="U4744" i="9" s="1"/>
  <c r="R4775" i="9"/>
  <c r="R4872" i="9"/>
  <c r="R4965" i="9"/>
  <c r="U4965" i="9" s="1"/>
  <c r="R5000" i="9"/>
  <c r="R5089" i="9"/>
  <c r="R5128" i="9"/>
  <c r="U5128" i="9" s="1"/>
  <c r="R5256" i="9"/>
  <c r="R5384" i="9"/>
  <c r="R5624" i="9"/>
  <c r="R5663" i="9"/>
  <c r="R5752" i="9"/>
  <c r="U5752" i="9" s="1"/>
  <c r="R5791" i="9"/>
  <c r="R4191" i="9"/>
  <c r="U4191" i="9" s="1"/>
  <c r="R4240" i="9"/>
  <c r="U4240" i="9" s="1"/>
  <c r="R4248" i="9"/>
  <c r="R4271" i="9"/>
  <c r="R4279" i="9"/>
  <c r="R4341" i="9"/>
  <c r="R4376" i="9"/>
  <c r="R4399" i="9"/>
  <c r="R4407" i="9"/>
  <c r="U4407" i="9" s="1"/>
  <c r="R4504" i="9"/>
  <c r="U4504" i="9" s="1"/>
  <c r="R4535" i="9"/>
  <c r="R4593" i="9"/>
  <c r="R4632" i="9"/>
  <c r="R4663" i="9"/>
  <c r="R4725" i="9"/>
  <c r="U4725" i="9" s="1"/>
  <c r="R4760" i="9"/>
  <c r="R4849" i="9"/>
  <c r="R4888" i="9"/>
  <c r="U4888" i="9" s="1"/>
  <c r="R4981" i="9"/>
  <c r="U4981" i="9" s="1"/>
  <c r="R5016" i="9"/>
  <c r="R5144" i="9"/>
  <c r="R5272" i="9"/>
  <c r="U5272" i="9" s="1"/>
  <c r="R5400" i="9"/>
  <c r="R4306" i="9"/>
  <c r="R4466" i="9"/>
  <c r="R4610" i="9"/>
  <c r="R4754" i="9"/>
  <c r="R4898" i="9"/>
  <c r="R5026" i="9"/>
  <c r="U5026" i="9" s="1"/>
  <c r="R5154" i="9"/>
  <c r="U5154" i="9" s="1"/>
  <c r="R5282" i="9"/>
  <c r="R5410" i="9"/>
  <c r="R5523" i="9"/>
  <c r="R4204" i="9"/>
  <c r="R4220" i="9"/>
  <c r="U4220" i="9" s="1"/>
  <c r="R4236" i="9"/>
  <c r="U4236" i="9" s="1"/>
  <c r="R4252" i="9"/>
  <c r="R4268" i="9"/>
  <c r="U4268" i="9" s="1"/>
  <c r="R4284" i="9"/>
  <c r="U4284" i="9" s="1"/>
  <c r="R4300" i="9"/>
  <c r="R4316" i="9"/>
  <c r="U4316" i="9" s="1"/>
  <c r="R4332" i="9"/>
  <c r="U4332" i="9" s="1"/>
  <c r="R4348" i="9"/>
  <c r="R4364" i="9"/>
  <c r="U4364" i="9" s="1"/>
  <c r="R4380" i="9"/>
  <c r="U4380" i="9" s="1"/>
  <c r="R4396" i="9"/>
  <c r="R4412" i="9"/>
  <c r="U4412" i="9" s="1"/>
  <c r="R4428" i="9"/>
  <c r="U4428" i="9" s="1"/>
  <c r="R4444" i="9"/>
  <c r="R4460" i="9"/>
  <c r="U4460" i="9" s="1"/>
  <c r="R4476" i="9"/>
  <c r="U4476" i="9" s="1"/>
  <c r="R4492" i="9"/>
  <c r="R4508" i="9"/>
  <c r="U4508" i="9" s="1"/>
  <c r="R4524" i="9"/>
  <c r="U4524" i="9" s="1"/>
  <c r="R4540" i="9"/>
  <c r="R4556" i="9"/>
  <c r="U4556" i="9" s="1"/>
  <c r="R4572" i="9"/>
  <c r="U4572" i="9" s="1"/>
  <c r="R4588" i="9"/>
  <c r="R4604" i="9"/>
  <c r="U4604" i="9" s="1"/>
  <c r="R4620" i="9"/>
  <c r="U4620" i="9" s="1"/>
  <c r="R4636" i="9"/>
  <c r="R4652" i="9"/>
  <c r="U4652" i="9" s="1"/>
  <c r="R4668" i="9"/>
  <c r="U4668" i="9" s="1"/>
  <c r="R4684" i="9"/>
  <c r="R4700" i="9"/>
  <c r="U4700" i="9" s="1"/>
  <c r="R4716" i="9"/>
  <c r="U4716" i="9" s="1"/>
  <c r="R4732" i="9"/>
  <c r="R4748" i="9"/>
  <c r="U4748" i="9" s="1"/>
  <c r="R4764" i="9"/>
  <c r="U4764" i="9" s="1"/>
  <c r="R4780" i="9"/>
  <c r="R4796" i="9"/>
  <c r="U4796" i="9" s="1"/>
  <c r="R4812" i="9"/>
  <c r="U4812" i="9" s="1"/>
  <c r="R4828" i="9"/>
  <c r="R4844" i="9"/>
  <c r="U4844" i="9" s="1"/>
  <c r="R4860" i="9"/>
  <c r="U4860" i="9" s="1"/>
  <c r="R4876" i="9"/>
  <c r="R4892" i="9"/>
  <c r="U4892" i="9" s="1"/>
  <c r="R4908" i="9"/>
  <c r="U4908" i="9" s="1"/>
  <c r="R4924" i="9"/>
  <c r="R4940" i="9"/>
  <c r="U4940" i="9" s="1"/>
  <c r="R4956" i="9"/>
  <c r="U4956" i="9" s="1"/>
  <c r="R4972" i="9"/>
  <c r="R4988" i="9"/>
  <c r="U4988" i="9" s="1"/>
  <c r="R5004" i="9"/>
  <c r="U5004" i="9" s="1"/>
  <c r="R5020" i="9"/>
  <c r="R5036" i="9"/>
  <c r="U5036" i="9" s="1"/>
  <c r="R5052" i="9"/>
  <c r="U5052" i="9" s="1"/>
  <c r="R5068" i="9"/>
  <c r="R5084" i="9"/>
  <c r="U5084" i="9" s="1"/>
  <c r="R5100" i="9"/>
  <c r="U5100" i="9" s="1"/>
  <c r="R5116" i="9"/>
  <c r="R5132" i="9"/>
  <c r="U5132" i="9" s="1"/>
  <c r="R5148" i="9"/>
  <c r="U5148" i="9" s="1"/>
  <c r="R5164" i="9"/>
  <c r="R5180" i="9"/>
  <c r="U5180" i="9" s="1"/>
  <c r="R5196" i="9"/>
  <c r="R5212" i="9"/>
  <c r="R5228" i="9"/>
  <c r="R5244" i="9"/>
  <c r="R5260" i="9"/>
  <c r="R5276" i="9"/>
  <c r="U5276" i="9" s="1"/>
  <c r="R5292" i="9"/>
  <c r="U5292" i="9" s="1"/>
  <c r="R5308" i="9"/>
  <c r="R5324" i="9"/>
  <c r="U5324" i="9" s="1"/>
  <c r="R5340" i="9"/>
  <c r="U5340" i="9" s="1"/>
  <c r="R5356" i="9"/>
  <c r="R5372" i="9"/>
  <c r="U5372" i="9" s="1"/>
  <c r="R5388" i="9"/>
  <c r="U5388" i="9" s="1"/>
  <c r="R5404" i="9"/>
  <c r="R5420" i="9"/>
  <c r="U5420" i="9" s="1"/>
  <c r="R5436" i="9"/>
  <c r="U5436" i="9" s="1"/>
  <c r="R5540" i="9"/>
  <c r="U5540" i="9" s="1"/>
  <c r="R5547" i="9"/>
  <c r="R5575" i="9"/>
  <c r="R5632" i="9"/>
  <c r="U5632" i="9" s="1"/>
  <c r="R5671" i="9"/>
  <c r="R5703" i="9"/>
  <c r="U5703" i="9" s="1"/>
  <c r="R5799" i="9"/>
  <c r="U5799" i="9" s="1"/>
  <c r="R5046" i="9"/>
  <c r="R5507" i="9"/>
  <c r="R5534" i="9"/>
  <c r="U5534" i="9" s="1"/>
  <c r="R5811" i="9"/>
  <c r="R6393" i="9"/>
  <c r="R4256" i="9"/>
  <c r="R4272" i="9"/>
  <c r="R4288" i="9"/>
  <c r="U4288" i="9" s="1"/>
  <c r="R4304" i="9"/>
  <c r="R4320" i="9"/>
  <c r="R4336" i="9"/>
  <c r="U4336" i="9" s="1"/>
  <c r="R4352" i="9"/>
  <c r="R4368" i="9"/>
  <c r="R4384" i="9"/>
  <c r="U4384" i="9" s="1"/>
  <c r="R4400" i="9"/>
  <c r="R4416" i="9"/>
  <c r="R4432" i="9"/>
  <c r="U4432" i="9" s="1"/>
  <c r="R4448" i="9"/>
  <c r="R4464" i="9"/>
  <c r="R4480" i="9"/>
  <c r="U4480" i="9" s="1"/>
  <c r="R4496" i="9"/>
  <c r="R4512" i="9"/>
  <c r="R4528" i="9"/>
  <c r="U4528" i="9" s="1"/>
  <c r="R4544" i="9"/>
  <c r="R4560" i="9"/>
  <c r="R4576" i="9"/>
  <c r="U4576" i="9" s="1"/>
  <c r="R4592" i="9"/>
  <c r="R4608" i="9"/>
  <c r="R4624" i="9"/>
  <c r="U4624" i="9" s="1"/>
  <c r="R4640" i="9"/>
  <c r="R4656" i="9"/>
  <c r="R4672" i="9"/>
  <c r="U4672" i="9" s="1"/>
  <c r="R4688" i="9"/>
  <c r="R4704" i="9"/>
  <c r="R4720" i="9"/>
  <c r="U4720" i="9" s="1"/>
  <c r="R4736" i="9"/>
  <c r="R4752" i="9"/>
  <c r="R4768" i="9"/>
  <c r="U4768" i="9" s="1"/>
  <c r="R4784" i="9"/>
  <c r="R4800" i="9"/>
  <c r="R4816" i="9"/>
  <c r="U4816" i="9" s="1"/>
  <c r="R4832" i="9"/>
  <c r="R4848" i="9"/>
  <c r="R4864" i="9"/>
  <c r="U4864" i="9" s="1"/>
  <c r="R4880" i="9"/>
  <c r="R4896" i="9"/>
  <c r="R4912" i="9"/>
  <c r="U4912" i="9" s="1"/>
  <c r="R4928" i="9"/>
  <c r="R4944" i="9"/>
  <c r="R4960" i="9"/>
  <c r="U4960" i="9" s="1"/>
  <c r="R4976" i="9"/>
  <c r="R4992" i="9"/>
  <c r="R5008" i="9"/>
  <c r="U5008" i="9" s="1"/>
  <c r="R5024" i="9"/>
  <c r="R5040" i="9"/>
  <c r="R5056" i="9"/>
  <c r="U5056" i="9" s="1"/>
  <c r="R5072" i="9"/>
  <c r="R5088" i="9"/>
  <c r="R5104" i="9"/>
  <c r="U5104" i="9" s="1"/>
  <c r="R5120" i="9"/>
  <c r="R5136" i="9"/>
  <c r="R5152" i="9"/>
  <c r="U5152" i="9" s="1"/>
  <c r="R5168" i="9"/>
  <c r="R5184" i="9"/>
  <c r="R5200" i="9"/>
  <c r="R5216" i="9"/>
  <c r="R5232" i="9"/>
  <c r="R5248" i="9"/>
  <c r="R5264" i="9"/>
  <c r="R5280" i="9"/>
  <c r="R5296" i="9"/>
  <c r="U5296" i="9" s="1"/>
  <c r="R5312" i="9"/>
  <c r="R5328" i="9"/>
  <c r="R5344" i="9"/>
  <c r="U5344" i="9" s="1"/>
  <c r="R5360" i="9"/>
  <c r="R5376" i="9"/>
  <c r="R5392" i="9"/>
  <c r="U5392" i="9" s="1"/>
  <c r="R5408" i="9"/>
  <c r="R5424" i="9"/>
  <c r="R5440" i="9"/>
  <c r="U5440" i="9" s="1"/>
  <c r="R5531" i="9"/>
  <c r="R5548" i="9"/>
  <c r="R5576" i="9"/>
  <c r="R5583" i="9"/>
  <c r="U5583" i="9" s="1"/>
  <c r="R5615" i="9"/>
  <c r="R5640" i="9"/>
  <c r="R5647" i="9"/>
  <c r="R5679" i="9"/>
  <c r="U5679" i="9" s="1"/>
  <c r="R5704" i="9"/>
  <c r="U5704" i="9" s="1"/>
  <c r="R5711" i="9"/>
  <c r="R5743" i="9"/>
  <c r="R5768" i="9"/>
  <c r="R5775" i="9"/>
  <c r="U5775" i="9" s="1"/>
  <c r="R5827" i="9"/>
  <c r="U5827" i="9" s="1"/>
  <c r="R4282" i="9"/>
  <c r="R4410" i="9"/>
  <c r="R4538" i="9"/>
  <c r="R4666" i="9"/>
  <c r="U4666" i="9" s="1"/>
  <c r="R4794" i="9"/>
  <c r="R4922" i="9"/>
  <c r="R5050" i="9"/>
  <c r="R5178" i="9"/>
  <c r="U5178" i="9" s="1"/>
  <c r="R5306" i="9"/>
  <c r="R5434" i="9"/>
  <c r="R4372" i="9"/>
  <c r="R5012" i="9"/>
  <c r="U5012" i="9" s="1"/>
  <c r="R5092" i="9"/>
  <c r="R5140" i="9"/>
  <c r="R5220" i="9"/>
  <c r="R5396" i="9"/>
  <c r="U5396" i="9" s="1"/>
  <c r="R5508" i="9"/>
  <c r="U5508" i="9" s="1"/>
  <c r="R5515" i="9"/>
  <c r="U5515" i="9" s="1"/>
  <c r="R5525" i="9"/>
  <c r="R5584" i="9"/>
  <c r="U5584" i="9" s="1"/>
  <c r="R5655" i="9"/>
  <c r="U5655" i="9" s="1"/>
  <c r="R5712" i="9"/>
  <c r="R5783" i="9"/>
  <c r="R4286" i="9"/>
  <c r="U4286" i="9" s="1"/>
  <c r="R4414" i="9"/>
  <c r="U4414" i="9" s="1"/>
  <c r="R4542" i="9"/>
  <c r="R4670" i="9"/>
  <c r="U4670" i="9" s="1"/>
  <c r="R4798" i="9"/>
  <c r="U4798" i="9" s="1"/>
  <c r="R4926" i="9"/>
  <c r="R5006" i="9"/>
  <c r="U5006" i="9" s="1"/>
  <c r="R5054" i="9"/>
  <c r="U5054" i="9" s="1"/>
  <c r="R5134" i="9"/>
  <c r="U5134" i="9" s="1"/>
  <c r="R5182" i="9"/>
  <c r="R5262" i="9"/>
  <c r="R5310" i="9"/>
  <c r="R5390" i="9"/>
  <c r="U5390" i="9" s="1"/>
  <c r="R5438" i="9"/>
  <c r="U5438" i="9" s="1"/>
  <c r="R5539" i="9"/>
  <c r="U5539" i="9" s="1"/>
  <c r="R5835" i="9"/>
  <c r="R5613" i="9"/>
  <c r="R5741" i="9"/>
  <c r="R5952" i="9"/>
  <c r="R5803" i="9"/>
  <c r="U5803" i="9" s="1"/>
  <c r="R5819" i="9"/>
  <c r="R5843" i="9"/>
  <c r="R6327" i="9"/>
  <c r="U6327" i="9" s="1"/>
  <c r="R6766" i="9"/>
  <c r="R6770" i="9"/>
  <c r="R5555" i="9"/>
  <c r="R5563" i="9"/>
  <c r="U5563" i="9" s="1"/>
  <c r="R5571" i="9"/>
  <c r="R5579" i="9"/>
  <c r="R5587" i="9"/>
  <c r="U5587" i="9" s="1"/>
  <c r="R5595" i="9"/>
  <c r="R5603" i="9"/>
  <c r="R5611" i="9"/>
  <c r="U5611" i="9" s="1"/>
  <c r="R5619" i="9"/>
  <c r="R5627" i="9"/>
  <c r="R5635" i="9"/>
  <c r="U5635" i="9" s="1"/>
  <c r="R5643" i="9"/>
  <c r="R5651" i="9"/>
  <c r="R5659" i="9"/>
  <c r="U5659" i="9" s="1"/>
  <c r="R5667" i="9"/>
  <c r="R5675" i="9"/>
  <c r="R5683" i="9"/>
  <c r="U5683" i="9" s="1"/>
  <c r="R5691" i="9"/>
  <c r="R5699" i="9"/>
  <c r="R5707" i="9"/>
  <c r="U5707" i="9" s="1"/>
  <c r="R5715" i="9"/>
  <c r="R5723" i="9"/>
  <c r="R5731" i="9"/>
  <c r="U5731" i="9" s="1"/>
  <c r="R5739" i="9"/>
  <c r="R5747" i="9"/>
  <c r="R5755" i="9"/>
  <c r="U5755" i="9" s="1"/>
  <c r="R5763" i="9"/>
  <c r="R5771" i="9"/>
  <c r="R5779" i="9"/>
  <c r="U5779" i="9" s="1"/>
  <c r="R5787" i="9"/>
  <c r="R5795" i="9"/>
  <c r="R6296" i="9"/>
  <c r="R5851" i="9"/>
  <c r="U5851" i="9" s="1"/>
  <c r="R5961" i="9"/>
  <c r="R6424" i="9"/>
  <c r="U6424" i="9" s="1"/>
  <c r="R5569" i="9"/>
  <c r="R5633" i="9"/>
  <c r="U5633" i="9" s="1"/>
  <c r="R5697" i="9"/>
  <c r="R5761" i="9"/>
  <c r="R5859" i="9"/>
  <c r="R5867" i="9"/>
  <c r="R5875" i="9"/>
  <c r="U5875" i="9" s="1"/>
  <c r="R5883" i="9"/>
  <c r="R5891" i="9"/>
  <c r="U5891" i="9" s="1"/>
  <c r="R5899" i="9"/>
  <c r="U5899" i="9" s="1"/>
  <c r="R5907" i="9"/>
  <c r="R5915" i="9"/>
  <c r="U5915" i="9" s="1"/>
  <c r="R5923" i="9"/>
  <c r="U5923" i="9" s="1"/>
  <c r="R5931" i="9"/>
  <c r="R5946" i="9"/>
  <c r="U5946" i="9" s="1"/>
  <c r="R5955" i="9"/>
  <c r="R5968" i="9"/>
  <c r="U5968" i="9" s="1"/>
  <c r="R6009" i="9"/>
  <c r="R6016" i="9"/>
  <c r="U6016" i="9" s="1"/>
  <c r="R6041" i="9"/>
  <c r="U6041" i="9" s="1"/>
  <c r="R6048" i="9"/>
  <c r="R6073" i="9"/>
  <c r="R6080" i="9"/>
  <c r="R6105" i="9"/>
  <c r="R6137" i="9"/>
  <c r="U6137" i="9" s="1"/>
  <c r="R6169" i="9"/>
  <c r="R6312" i="9"/>
  <c r="R6343" i="9"/>
  <c r="R6231" i="9"/>
  <c r="U6231" i="9" s="1"/>
  <c r="R6328" i="9"/>
  <c r="U6328" i="9" s="1"/>
  <c r="R6359" i="9"/>
  <c r="R6577" i="9"/>
  <c r="R6894" i="9"/>
  <c r="R6898" i="9"/>
  <c r="R5809" i="9"/>
  <c r="R5873" i="9"/>
  <c r="U5873" i="9" s="1"/>
  <c r="R5992" i="9"/>
  <c r="U5992" i="9" s="1"/>
  <c r="R5999" i="9"/>
  <c r="R6024" i="9"/>
  <c r="R6031" i="9"/>
  <c r="R6056" i="9"/>
  <c r="R6063" i="9"/>
  <c r="U6063" i="9" s="1"/>
  <c r="R6081" i="9"/>
  <c r="R6088" i="9"/>
  <c r="U6088" i="9" s="1"/>
  <c r="R6095" i="9"/>
  <c r="R6120" i="9"/>
  <c r="R6127" i="9"/>
  <c r="R6152" i="9"/>
  <c r="R6159" i="9"/>
  <c r="U6159" i="9" s="1"/>
  <c r="R6184" i="9"/>
  <c r="U6184" i="9" s="1"/>
  <c r="R6191" i="9"/>
  <c r="R6216" i="9"/>
  <c r="R6247" i="9"/>
  <c r="R6344" i="9"/>
  <c r="R6375" i="9"/>
  <c r="U6375" i="9" s="1"/>
  <c r="R5941" i="9"/>
  <c r="U5941" i="9" s="1"/>
  <c r="R5969" i="9"/>
  <c r="U5969" i="9" s="1"/>
  <c r="R6232" i="9"/>
  <c r="U6232" i="9" s="1"/>
  <c r="R6263" i="9"/>
  <c r="R6321" i="9"/>
  <c r="R6360" i="9"/>
  <c r="R6391" i="9"/>
  <c r="R5807" i="9"/>
  <c r="R5823" i="9"/>
  <c r="U5823" i="9" s="1"/>
  <c r="R5831" i="9"/>
  <c r="R5839" i="9"/>
  <c r="R5855" i="9"/>
  <c r="R5871" i="9"/>
  <c r="U5871" i="9" s="1"/>
  <c r="R5887" i="9"/>
  <c r="R5895" i="9"/>
  <c r="U5895" i="9" s="1"/>
  <c r="R5903" i="9"/>
  <c r="R5919" i="9"/>
  <c r="U5919" i="9" s="1"/>
  <c r="R5935" i="9"/>
  <c r="R5976" i="9"/>
  <c r="R6025" i="9"/>
  <c r="R6032" i="9"/>
  <c r="R6064" i="9"/>
  <c r="U6064" i="9" s="1"/>
  <c r="R6089" i="9"/>
  <c r="U6089" i="9" s="1"/>
  <c r="R6096" i="9"/>
  <c r="R6121" i="9"/>
  <c r="R6153" i="9"/>
  <c r="R6185" i="9"/>
  <c r="U6185" i="9" s="1"/>
  <c r="R6248" i="9"/>
  <c r="R6279" i="9"/>
  <c r="U6279" i="9" s="1"/>
  <c r="R6376" i="9"/>
  <c r="U6376" i="9" s="1"/>
  <c r="R6407" i="9"/>
  <c r="R5948" i="9"/>
  <c r="U5948" i="9" s="1"/>
  <c r="R6264" i="9"/>
  <c r="R6295" i="9"/>
  <c r="R6361" i="9"/>
  <c r="R6392" i="9"/>
  <c r="R6638" i="9"/>
  <c r="U6638" i="9" s="1"/>
  <c r="R6642" i="9"/>
  <c r="U6642" i="9" s="1"/>
  <c r="R5845" i="9"/>
  <c r="U5845" i="9" s="1"/>
  <c r="R5885" i="9"/>
  <c r="R5909" i="9"/>
  <c r="R5964" i="9"/>
  <c r="U5964" i="9" s="1"/>
  <c r="R5967" i="9"/>
  <c r="U5967" i="9" s="1"/>
  <c r="R6008" i="9"/>
  <c r="R6015" i="9"/>
  <c r="U6015" i="9" s="1"/>
  <c r="R6040" i="9"/>
  <c r="U6040" i="9" s="1"/>
  <c r="R6047" i="9"/>
  <c r="R6072" i="9"/>
  <c r="R6079" i="9"/>
  <c r="R6104" i="9"/>
  <c r="R6111" i="9"/>
  <c r="U6111" i="9" s="1"/>
  <c r="R6136" i="9"/>
  <c r="U6136" i="9" s="1"/>
  <c r="R6143" i="9"/>
  <c r="R6161" i="9"/>
  <c r="U6161" i="9" s="1"/>
  <c r="R6168" i="9"/>
  <c r="R6200" i="9"/>
  <c r="R6207" i="9"/>
  <c r="U6207" i="9" s="1"/>
  <c r="R6280" i="9"/>
  <c r="U6280" i="9" s="1"/>
  <c r="R6311" i="9"/>
  <c r="R6408" i="9"/>
  <c r="R6490" i="9"/>
  <c r="R6460" i="9"/>
  <c r="R6473" i="9"/>
  <c r="U6473" i="9" s="1"/>
  <c r="R6564" i="9"/>
  <c r="U6564" i="9" s="1"/>
  <c r="R6585" i="9"/>
  <c r="R6631" i="9"/>
  <c r="R6658" i="9"/>
  <c r="R6720" i="9"/>
  <c r="R6778" i="9"/>
  <c r="R6786" i="9"/>
  <c r="U6786" i="9" s="1"/>
  <c r="R6805" i="9"/>
  <c r="U6805" i="9" s="1"/>
  <c r="R6887" i="9"/>
  <c r="R6006" i="9"/>
  <c r="R6030" i="9"/>
  <c r="R6094" i="9"/>
  <c r="R6102" i="9"/>
  <c r="R6158" i="9"/>
  <c r="U6158" i="9" s="1"/>
  <c r="R6214" i="9"/>
  <c r="R6220" i="9"/>
  <c r="R6236" i="9"/>
  <c r="U6236" i="9" s="1"/>
  <c r="R6252" i="9"/>
  <c r="U6252" i="9" s="1"/>
  <c r="R6268" i="9"/>
  <c r="R6284" i="9"/>
  <c r="U6284" i="9" s="1"/>
  <c r="R6300" i="9"/>
  <c r="U6300" i="9" s="1"/>
  <c r="R6316" i="9"/>
  <c r="R6332" i="9"/>
  <c r="U6332" i="9" s="1"/>
  <c r="R6348" i="9"/>
  <c r="U6348" i="9" s="1"/>
  <c r="R6364" i="9"/>
  <c r="R6380" i="9"/>
  <c r="U6380" i="9" s="1"/>
  <c r="R6396" i="9"/>
  <c r="U6396" i="9" s="1"/>
  <c r="R6412" i="9"/>
  <c r="R6428" i="9"/>
  <c r="U6428" i="9" s="1"/>
  <c r="R6457" i="9"/>
  <c r="R6477" i="9"/>
  <c r="U6477" i="9" s="1"/>
  <c r="R6500" i="9"/>
  <c r="U6500" i="9" s="1"/>
  <c r="R6536" i="9"/>
  <c r="R6670" i="9"/>
  <c r="R6674" i="9"/>
  <c r="R6798" i="9"/>
  <c r="R6802" i="9"/>
  <c r="R6326" i="9"/>
  <c r="U6326" i="9" s="1"/>
  <c r="R6494" i="9"/>
  <c r="U6494" i="9" s="1"/>
  <c r="R6540" i="9"/>
  <c r="U6540" i="9" s="1"/>
  <c r="R6616" i="9"/>
  <c r="U6616" i="9" s="1"/>
  <c r="R6663" i="9"/>
  <c r="U6663" i="9" s="1"/>
  <c r="R6682" i="9"/>
  <c r="R6690" i="9"/>
  <c r="U6690" i="9" s="1"/>
  <c r="R6709" i="9"/>
  <c r="U6709" i="9" s="1"/>
  <c r="R6791" i="9"/>
  <c r="R6818" i="9"/>
  <c r="R6837" i="9"/>
  <c r="U6837" i="9" s="1"/>
  <c r="R5972" i="9"/>
  <c r="U5972" i="9" s="1"/>
  <c r="R5980" i="9"/>
  <c r="R5988" i="9"/>
  <c r="U5988" i="9" s="1"/>
  <c r="R5996" i="9"/>
  <c r="U5996" i="9" s="1"/>
  <c r="R6004" i="9"/>
  <c r="R6012" i="9"/>
  <c r="U6012" i="9" s="1"/>
  <c r="R6020" i="9"/>
  <c r="U6020" i="9" s="1"/>
  <c r="R6028" i="9"/>
  <c r="R6036" i="9"/>
  <c r="U6036" i="9" s="1"/>
  <c r="R6044" i="9"/>
  <c r="U6044" i="9" s="1"/>
  <c r="R6052" i="9"/>
  <c r="R6060" i="9"/>
  <c r="U6060" i="9" s="1"/>
  <c r="R6068" i="9"/>
  <c r="U6068" i="9" s="1"/>
  <c r="R6076" i="9"/>
  <c r="R6084" i="9"/>
  <c r="U6084" i="9" s="1"/>
  <c r="R6092" i="9"/>
  <c r="U6092" i="9" s="1"/>
  <c r="R6100" i="9"/>
  <c r="R6108" i="9"/>
  <c r="U6108" i="9" s="1"/>
  <c r="R6116" i="9"/>
  <c r="U6116" i="9" s="1"/>
  <c r="R6124" i="9"/>
  <c r="R6132" i="9"/>
  <c r="U6132" i="9" s="1"/>
  <c r="R6140" i="9"/>
  <c r="U6140" i="9" s="1"/>
  <c r="R6148" i="9"/>
  <c r="R6156" i="9"/>
  <c r="U6156" i="9" s="1"/>
  <c r="R6164" i="9"/>
  <c r="U6164" i="9" s="1"/>
  <c r="R6172" i="9"/>
  <c r="R6180" i="9"/>
  <c r="U6180" i="9" s="1"/>
  <c r="R6188" i="9"/>
  <c r="U6188" i="9" s="1"/>
  <c r="R6196" i="9"/>
  <c r="R6204" i="9"/>
  <c r="U6204" i="9" s="1"/>
  <c r="R6212" i="9"/>
  <c r="U6212" i="9" s="1"/>
  <c r="R6224" i="9"/>
  <c r="R6256" i="9"/>
  <c r="U6256" i="9" s="1"/>
  <c r="R6304" i="9"/>
  <c r="U6304" i="9" s="1"/>
  <c r="R6352" i="9"/>
  <c r="U6352" i="9" s="1"/>
  <c r="R6384" i="9"/>
  <c r="R6432" i="9"/>
  <c r="R6478" i="9"/>
  <c r="R6501" i="9"/>
  <c r="U6501" i="9" s="1"/>
  <c r="R6590" i="9"/>
  <c r="U6590" i="9" s="1"/>
  <c r="R6702" i="9"/>
  <c r="R6706" i="9"/>
  <c r="R6830" i="9"/>
  <c r="U6830" i="9" s="1"/>
  <c r="R6834" i="9"/>
  <c r="U6834" i="9" s="1"/>
  <c r="R7090" i="9"/>
  <c r="R6282" i="9"/>
  <c r="U6282" i="9" s="1"/>
  <c r="R6330" i="9"/>
  <c r="U6330" i="9" s="1"/>
  <c r="R6410" i="9"/>
  <c r="R6521" i="9"/>
  <c r="U6521" i="9" s="1"/>
  <c r="R6722" i="9"/>
  <c r="R6741" i="9"/>
  <c r="U6741" i="9" s="1"/>
  <c r="R6823" i="9"/>
  <c r="R6850" i="9"/>
  <c r="R6010" i="9"/>
  <c r="R6018" i="9"/>
  <c r="U6018" i="9" s="1"/>
  <c r="R6074" i="9"/>
  <c r="R6138" i="9"/>
  <c r="U6138" i="9" s="1"/>
  <c r="R6202" i="9"/>
  <c r="R6228" i="9"/>
  <c r="U6228" i="9" s="1"/>
  <c r="R6244" i="9"/>
  <c r="R6260" i="9"/>
  <c r="U6260" i="9" s="1"/>
  <c r="R6276" i="9"/>
  <c r="U6276" i="9" s="1"/>
  <c r="R6292" i="9"/>
  <c r="R6308" i="9"/>
  <c r="U6308" i="9" s="1"/>
  <c r="R6324" i="9"/>
  <c r="U6324" i="9" s="1"/>
  <c r="R6340" i="9"/>
  <c r="R6356" i="9"/>
  <c r="U6356" i="9" s="1"/>
  <c r="R6372" i="9"/>
  <c r="U6372" i="9" s="1"/>
  <c r="R6388" i="9"/>
  <c r="R6404" i="9"/>
  <c r="U6404" i="9" s="1"/>
  <c r="R6420" i="9"/>
  <c r="U6420" i="9" s="1"/>
  <c r="R6508" i="9"/>
  <c r="R6598" i="9"/>
  <c r="R6734" i="9"/>
  <c r="U6734" i="9" s="1"/>
  <c r="R6738" i="9"/>
  <c r="U6738" i="9" s="1"/>
  <c r="R6862" i="9"/>
  <c r="R6866" i="9"/>
  <c r="R7347" i="9"/>
  <c r="R6270" i="9"/>
  <c r="R6398" i="9"/>
  <c r="U6398" i="9" s="1"/>
  <c r="R6515" i="9"/>
  <c r="U6515" i="9" s="1"/>
  <c r="R6542" i="9"/>
  <c r="U6542" i="9" s="1"/>
  <c r="R6549" i="9"/>
  <c r="U6549" i="9" s="1"/>
  <c r="R6588" i="9"/>
  <c r="U6588" i="9" s="1"/>
  <c r="R6614" i="9"/>
  <c r="U6614" i="9" s="1"/>
  <c r="R6626" i="9"/>
  <c r="R6645" i="9"/>
  <c r="U6645" i="9" s="1"/>
  <c r="R6727" i="9"/>
  <c r="R6754" i="9"/>
  <c r="R6812" i="9"/>
  <c r="U6812" i="9" s="1"/>
  <c r="R6855" i="9"/>
  <c r="U6855" i="9" s="1"/>
  <c r="R6882" i="9"/>
  <c r="U6882" i="9" s="1"/>
  <c r="R6901" i="9"/>
  <c r="U6901" i="9" s="1"/>
  <c r="R6919" i="9"/>
  <c r="R6933" i="9"/>
  <c r="U6933" i="9" s="1"/>
  <c r="R6965" i="9"/>
  <c r="R6983" i="9"/>
  <c r="R6997" i="9"/>
  <c r="U6997" i="9" s="1"/>
  <c r="R7015" i="9"/>
  <c r="R7029" i="9"/>
  <c r="U7029" i="9" s="1"/>
  <c r="R8616" i="9"/>
  <c r="R8620" i="9"/>
  <c r="R8624" i="9"/>
  <c r="R8636" i="9"/>
  <c r="U8636" i="9" s="1"/>
  <c r="R8640" i="9"/>
  <c r="R8648" i="9"/>
  <c r="R8652" i="9"/>
  <c r="U8652" i="9" s="1"/>
  <c r="R8656" i="9"/>
  <c r="U8656" i="9" s="1"/>
  <c r="R8668" i="9"/>
  <c r="R8672" i="9"/>
  <c r="R8680" i="9"/>
  <c r="U8680" i="9" s="1"/>
  <c r="R8684" i="9"/>
  <c r="U8684" i="9" s="1"/>
  <c r="R8688" i="9"/>
  <c r="R8700" i="9"/>
  <c r="U8700" i="9" s="1"/>
  <c r="R8704" i="9"/>
  <c r="U8704" i="9" s="1"/>
  <c r="R8712" i="9"/>
  <c r="R8716" i="9"/>
  <c r="R8720" i="9"/>
  <c r="R8732" i="9"/>
  <c r="U8732" i="9" s="1"/>
  <c r="R8736" i="9"/>
  <c r="R8744" i="9"/>
  <c r="R8748" i="9"/>
  <c r="U8748" i="9" s="1"/>
  <c r="R8752" i="9"/>
  <c r="U8752" i="9" s="1"/>
  <c r="R6467" i="9"/>
  <c r="U6467" i="9" s="1"/>
  <c r="R6503" i="9"/>
  <c r="R6531" i="9"/>
  <c r="R6580" i="9"/>
  <c r="R6611" i="9"/>
  <c r="U6611" i="9" s="1"/>
  <c r="R6667" i="9"/>
  <c r="U6667" i="9" s="1"/>
  <c r="R6699" i="9"/>
  <c r="R6788" i="9"/>
  <c r="U6788" i="9" s="1"/>
  <c r="R6884" i="9"/>
  <c r="U6884" i="9" s="1"/>
  <c r="R7091" i="9"/>
  <c r="U7091" i="9" s="1"/>
  <c r="R6537" i="9"/>
  <c r="R6565" i="9"/>
  <c r="U6565" i="9" s="1"/>
  <c r="R6599" i="9"/>
  <c r="R6615" i="9"/>
  <c r="U6615" i="9" s="1"/>
  <c r="R6625" i="9"/>
  <c r="R6632" i="9"/>
  <c r="R6646" i="9"/>
  <c r="R6653" i="9"/>
  <c r="R6657" i="9"/>
  <c r="R6678" i="9"/>
  <c r="R6689" i="9"/>
  <c r="U6689" i="9" s="1"/>
  <c r="R6710" i="9"/>
  <c r="U6710" i="9" s="1"/>
  <c r="R6717" i="9"/>
  <c r="U6717" i="9" s="1"/>
  <c r="R6721" i="9"/>
  <c r="R6728" i="9"/>
  <c r="R6735" i="9"/>
  <c r="U6735" i="9" s="1"/>
  <c r="R6742" i="9"/>
  <c r="R6774" i="9"/>
  <c r="R6781" i="9"/>
  <c r="U6781" i="9" s="1"/>
  <c r="R6792" i="9"/>
  <c r="R6799" i="9"/>
  <c r="R6806" i="9"/>
  <c r="U6806" i="9" s="1"/>
  <c r="R6838" i="9"/>
  <c r="R6870" i="9"/>
  <c r="R6909" i="9"/>
  <c r="U6909" i="9" s="1"/>
  <c r="R6973" i="9"/>
  <c r="U6973" i="9" s="1"/>
  <c r="R7069" i="9"/>
  <c r="U7069" i="9" s="1"/>
  <c r="R7073" i="9"/>
  <c r="U7073" i="9" s="1"/>
  <c r="R7474" i="9"/>
  <c r="U7474" i="9" s="1"/>
  <c r="R7478" i="9"/>
  <c r="U7478" i="9" s="1"/>
  <c r="R7498" i="9"/>
  <c r="U7498" i="9" s="1"/>
  <c r="R6468" i="9"/>
  <c r="U6468" i="9" s="1"/>
  <c r="R6483" i="9"/>
  <c r="R6509" i="9"/>
  <c r="R6519" i="9"/>
  <c r="U6519" i="9" s="1"/>
  <c r="R6532" i="9"/>
  <c r="R6583" i="9"/>
  <c r="R6596" i="9"/>
  <c r="U6596" i="9" s="1"/>
  <c r="R6609" i="9"/>
  <c r="R6612" i="9"/>
  <c r="U6612" i="9" s="1"/>
  <c r="R6636" i="9"/>
  <c r="U6636" i="9" s="1"/>
  <c r="R7419" i="9"/>
  <c r="R7451" i="9"/>
  <c r="U7451" i="9" s="1"/>
  <c r="R6453" i="9"/>
  <c r="U6453" i="9" s="1"/>
  <c r="R6489" i="9"/>
  <c r="R6517" i="9"/>
  <c r="U6517" i="9" s="1"/>
  <c r="R6553" i="9"/>
  <c r="R6581" i="9"/>
  <c r="R6606" i="9"/>
  <c r="R6622" i="9"/>
  <c r="R6629" i="9"/>
  <c r="R6647" i="9"/>
  <c r="R6654" i="9"/>
  <c r="R6665" i="9"/>
  <c r="U6665" i="9" s="1"/>
  <c r="R6679" i="9"/>
  <c r="R6686" i="9"/>
  <c r="U6686" i="9" s="1"/>
  <c r="R6693" i="9"/>
  <c r="U6693" i="9" s="1"/>
  <c r="R6711" i="9"/>
  <c r="U6711" i="9" s="1"/>
  <c r="R6718" i="9"/>
  <c r="R6729" i="9"/>
  <c r="R6743" i="9"/>
  <c r="R6750" i="9"/>
  <c r="R6775" i="9"/>
  <c r="R6782" i="9"/>
  <c r="U6782" i="9" s="1"/>
  <c r="R6800" i="9"/>
  <c r="R6807" i="9"/>
  <c r="U6807" i="9" s="1"/>
  <c r="R6814" i="9"/>
  <c r="R6821" i="9"/>
  <c r="R6839" i="9"/>
  <c r="R6846" i="9"/>
  <c r="R6864" i="9"/>
  <c r="R6871" i="9"/>
  <c r="R6878" i="9"/>
  <c r="U6878" i="9" s="1"/>
  <c r="R6885" i="9"/>
  <c r="U6885" i="9" s="1"/>
  <c r="R6903" i="9"/>
  <c r="U6903" i="9" s="1"/>
  <c r="R6917" i="9"/>
  <c r="R6935" i="9"/>
  <c r="R6949" i="9"/>
  <c r="U6949" i="9" s="1"/>
  <c r="R6967" i="9"/>
  <c r="R6999" i="9"/>
  <c r="U6999" i="9" s="1"/>
  <c r="R7013" i="9"/>
  <c r="R6471" i="9"/>
  <c r="U6471" i="9" s="1"/>
  <c r="R6484" i="9"/>
  <c r="R6499" i="9"/>
  <c r="U6499" i="9" s="1"/>
  <c r="R6535" i="9"/>
  <c r="R6548" i="9"/>
  <c r="U6548" i="9" s="1"/>
  <c r="R6563" i="9"/>
  <c r="U6563" i="9" s="1"/>
  <c r="R6651" i="9"/>
  <c r="R6683" i="9"/>
  <c r="U6683" i="9" s="1"/>
  <c r="R6715" i="9"/>
  <c r="U6715" i="9" s="1"/>
  <c r="R6740" i="9"/>
  <c r="U6740" i="9" s="1"/>
  <c r="R6900" i="9"/>
  <c r="U6900" i="9" s="1"/>
  <c r="R7219" i="9"/>
  <c r="U7219" i="9" s="1"/>
  <c r="R7223" i="9"/>
  <c r="R6469" i="9"/>
  <c r="U6469" i="9" s="1"/>
  <c r="R6497" i="9"/>
  <c r="U6497" i="9" s="1"/>
  <c r="R6533" i="9"/>
  <c r="R6597" i="9"/>
  <c r="U6597" i="9" s="1"/>
  <c r="R6613" i="9"/>
  <c r="U6613" i="9" s="1"/>
  <c r="R6630" i="9"/>
  <c r="R6662" i="9"/>
  <c r="U6662" i="9" s="1"/>
  <c r="R6673" i="9"/>
  <c r="R6680" i="9"/>
  <c r="R6694" i="9"/>
  <c r="R6701" i="9"/>
  <c r="R6719" i="9"/>
  <c r="R6726" i="9"/>
  <c r="R6737" i="9"/>
  <c r="U6737" i="9" s="1"/>
  <c r="R6751" i="9"/>
  <c r="R6758" i="9"/>
  <c r="U6758" i="9" s="1"/>
  <c r="R6765" i="9"/>
  <c r="U6765" i="9" s="1"/>
  <c r="R6790" i="9"/>
  <c r="R6808" i="9"/>
  <c r="U6808" i="9" s="1"/>
  <c r="R6822" i="9"/>
  <c r="R6829" i="9"/>
  <c r="U6829" i="9" s="1"/>
  <c r="R6854" i="9"/>
  <c r="U6854" i="9" s="1"/>
  <c r="R6872" i="9"/>
  <c r="R6886" i="9"/>
  <c r="R6893" i="9"/>
  <c r="R6957" i="9"/>
  <c r="U6957" i="9" s="1"/>
  <c r="R7007" i="9"/>
  <c r="R7021" i="9"/>
  <c r="U7021" i="9" s="1"/>
  <c r="R7071" i="9"/>
  <c r="U7071" i="9" s="1"/>
  <c r="R7085" i="9"/>
  <c r="R7110" i="9"/>
  <c r="R7121" i="9"/>
  <c r="U7121" i="9" s="1"/>
  <c r="R7227" i="9"/>
  <c r="R7355" i="9"/>
  <c r="U7355" i="9" s="1"/>
  <c r="R7483" i="9"/>
  <c r="U7483" i="9" s="1"/>
  <c r="R7637" i="9"/>
  <c r="R7669" i="9"/>
  <c r="U7669" i="9" s="1"/>
  <c r="R7701" i="9"/>
  <c r="U7701" i="9" s="1"/>
  <c r="R7089" i="9"/>
  <c r="R7216" i="9"/>
  <c r="U7216" i="9" s="1"/>
  <c r="R7251" i="9"/>
  <c r="R7387" i="9"/>
  <c r="U7387" i="9" s="1"/>
  <c r="R6731" i="9"/>
  <c r="U6731" i="9" s="1"/>
  <c r="R6747" i="9"/>
  <c r="R6763" i="9"/>
  <c r="U6763" i="9" s="1"/>
  <c r="R6779" i="9"/>
  <c r="U6779" i="9" s="1"/>
  <c r="R6795" i="9"/>
  <c r="R6811" i="9"/>
  <c r="U6811" i="9" s="1"/>
  <c r="R6827" i="9"/>
  <c r="U6827" i="9" s="1"/>
  <c r="R6843" i="9"/>
  <c r="R6859" i="9"/>
  <c r="U6859" i="9" s="1"/>
  <c r="R6875" i="9"/>
  <c r="U6875" i="9" s="1"/>
  <c r="R6891" i="9"/>
  <c r="R6907" i="9"/>
  <c r="U6907" i="9" s="1"/>
  <c r="R6923" i="9"/>
  <c r="U6923" i="9" s="1"/>
  <c r="R6939" i="9"/>
  <c r="R6955" i="9"/>
  <c r="U6955" i="9" s="1"/>
  <c r="R6971" i="9"/>
  <c r="U6971" i="9" s="1"/>
  <c r="R6987" i="9"/>
  <c r="R7003" i="9"/>
  <c r="U7003" i="9" s="1"/>
  <c r="R7011" i="9"/>
  <c r="R7019" i="9"/>
  <c r="U7019" i="9" s="1"/>
  <c r="R7100" i="9"/>
  <c r="U7100" i="9" s="1"/>
  <c r="R7155" i="9"/>
  <c r="R7445" i="9"/>
  <c r="R7515" i="9"/>
  <c r="R7543" i="9"/>
  <c r="R7579" i="9"/>
  <c r="U7579" i="9" s="1"/>
  <c r="R6479" i="9"/>
  <c r="R7093" i="9"/>
  <c r="U7093" i="9" s="1"/>
  <c r="R7126" i="9"/>
  <c r="R7137" i="9"/>
  <c r="R7163" i="9"/>
  <c r="U7163" i="9" s="1"/>
  <c r="R7248" i="9"/>
  <c r="R7376" i="9"/>
  <c r="R6753" i="9"/>
  <c r="R6761" i="9"/>
  <c r="U6761" i="9" s="1"/>
  <c r="R6769" i="9"/>
  <c r="R6785" i="9"/>
  <c r="U6785" i="9" s="1"/>
  <c r="R6801" i="9"/>
  <c r="R6817" i="9"/>
  <c r="R6833" i="9"/>
  <c r="U6833" i="9" s="1"/>
  <c r="R6849" i="9"/>
  <c r="R6865" i="9"/>
  <c r="R6881" i="9"/>
  <c r="U6881" i="9" s="1"/>
  <c r="R6897" i="9"/>
  <c r="R6913" i="9"/>
  <c r="R6929" i="9"/>
  <c r="U6929" i="9" s="1"/>
  <c r="R6945" i="9"/>
  <c r="R6961" i="9"/>
  <c r="R6977" i="9"/>
  <c r="U6977" i="9" s="1"/>
  <c r="R6993" i="9"/>
  <c r="R7009" i="9"/>
  <c r="R7025" i="9"/>
  <c r="U7025" i="9" s="1"/>
  <c r="R7068" i="9"/>
  <c r="U7068" i="9" s="1"/>
  <c r="R7536" i="9"/>
  <c r="R6475" i="9"/>
  <c r="U6475" i="9" s="1"/>
  <c r="R6539" i="9"/>
  <c r="U6539" i="9" s="1"/>
  <c r="R6555" i="9"/>
  <c r="R6571" i="9"/>
  <c r="U6571" i="9" s="1"/>
  <c r="R7081" i="9"/>
  <c r="R7084" i="9"/>
  <c r="R7105" i="9"/>
  <c r="R7116" i="9"/>
  <c r="U7116" i="9" s="1"/>
  <c r="R7280" i="9"/>
  <c r="R7109" i="9"/>
  <c r="R7164" i="9"/>
  <c r="U7164" i="9" s="1"/>
  <c r="R7192" i="9"/>
  <c r="U7192" i="9" s="1"/>
  <c r="R7199" i="9"/>
  <c r="R7224" i="9"/>
  <c r="R7231" i="9"/>
  <c r="R7256" i="9"/>
  <c r="R7263" i="9"/>
  <c r="U7263" i="9" s="1"/>
  <c r="R7288" i="9"/>
  <c r="U7288" i="9" s="1"/>
  <c r="R7320" i="9"/>
  <c r="R7352" i="9"/>
  <c r="R7413" i="9"/>
  <c r="U7413" i="9" s="1"/>
  <c r="R7499" i="9"/>
  <c r="U7499" i="9" s="1"/>
  <c r="R7929" i="9"/>
  <c r="R7119" i="9"/>
  <c r="U7119" i="9" s="1"/>
  <c r="R7151" i="9"/>
  <c r="R7161" i="9"/>
  <c r="R7235" i="9"/>
  <c r="U7235" i="9" s="1"/>
  <c r="R7363" i="9"/>
  <c r="U7363" i="9" s="1"/>
  <c r="R7439" i="9"/>
  <c r="R7488" i="9"/>
  <c r="R7529" i="9"/>
  <c r="U7529" i="9" s="1"/>
  <c r="R7533" i="9"/>
  <c r="U7533" i="9" s="1"/>
  <c r="R7549" i="9"/>
  <c r="U7549" i="9" s="1"/>
  <c r="R7097" i="9"/>
  <c r="U7097" i="9" s="1"/>
  <c r="R7113" i="9"/>
  <c r="R7129" i="9"/>
  <c r="R7200" i="9"/>
  <c r="R7271" i="9"/>
  <c r="R7328" i="9"/>
  <c r="R7360" i="9"/>
  <c r="U7360" i="9" s="1"/>
  <c r="R7403" i="9"/>
  <c r="U7403" i="9" s="1"/>
  <c r="R7107" i="9"/>
  <c r="R7123" i="9"/>
  <c r="U7123" i="9" s="1"/>
  <c r="R7139" i="9"/>
  <c r="U7139" i="9" s="1"/>
  <c r="R7179" i="9"/>
  <c r="R7243" i="9"/>
  <c r="U7243" i="9" s="1"/>
  <c r="R7307" i="9"/>
  <c r="U7307" i="9" s="1"/>
  <c r="R7407" i="9"/>
  <c r="U7407" i="9" s="1"/>
  <c r="R7481" i="9"/>
  <c r="U7481" i="9" s="1"/>
  <c r="R7561" i="9"/>
  <c r="R7565" i="9"/>
  <c r="R7101" i="9"/>
  <c r="U7101" i="9" s="1"/>
  <c r="R7117" i="9"/>
  <c r="U7117" i="9" s="1"/>
  <c r="R7133" i="9"/>
  <c r="R7162" i="9"/>
  <c r="R7176" i="9"/>
  <c r="R7183" i="9"/>
  <c r="R7208" i="9"/>
  <c r="R7215" i="9"/>
  <c r="U7215" i="9" s="1"/>
  <c r="R7240" i="9"/>
  <c r="U7240" i="9" s="1"/>
  <c r="R7247" i="9"/>
  <c r="R7272" i="9"/>
  <c r="R7304" i="9"/>
  <c r="R7336" i="9"/>
  <c r="U7336" i="9" s="1"/>
  <c r="R7368" i="9"/>
  <c r="R7433" i="9"/>
  <c r="U7433" i="9" s="1"/>
  <c r="R7182" i="9"/>
  <c r="R7190" i="9"/>
  <c r="U7190" i="9" s="1"/>
  <c r="R7198" i="9"/>
  <c r="R7214" i="9"/>
  <c r="U7214" i="9" s="1"/>
  <c r="R7230" i="9"/>
  <c r="R7246" i="9"/>
  <c r="R7254" i="9"/>
  <c r="R7262" i="9"/>
  <c r="U7262" i="9" s="1"/>
  <c r="R7278" i="9"/>
  <c r="R7294" i="9"/>
  <c r="R7310" i="9"/>
  <c r="U7310" i="9" s="1"/>
  <c r="R7318" i="9"/>
  <c r="U7318" i="9" s="1"/>
  <c r="R7326" i="9"/>
  <c r="R7342" i="9"/>
  <c r="U7342" i="9" s="1"/>
  <c r="R7358" i="9"/>
  <c r="U7358" i="9" s="1"/>
  <c r="R7374" i="9"/>
  <c r="R7382" i="9"/>
  <c r="U7382" i="9" s="1"/>
  <c r="R7402" i="9"/>
  <c r="U7402" i="9" s="1"/>
  <c r="R7408" i="9"/>
  <c r="U7408" i="9" s="1"/>
  <c r="R7414" i="9"/>
  <c r="U7414" i="9" s="1"/>
  <c r="R7434" i="9"/>
  <c r="U7434" i="9" s="1"/>
  <c r="R7440" i="9"/>
  <c r="R7446" i="9"/>
  <c r="R7466" i="9"/>
  <c r="R7472" i="9"/>
  <c r="R7482" i="9"/>
  <c r="U7482" i="9" s="1"/>
  <c r="R7509" i="9"/>
  <c r="U7509" i="9" s="1"/>
  <c r="R7519" i="9"/>
  <c r="R7526" i="9"/>
  <c r="U7526" i="9" s="1"/>
  <c r="R7537" i="9"/>
  <c r="R7544" i="9"/>
  <c r="R7551" i="9"/>
  <c r="U7551" i="9" s="1"/>
  <c r="R7558" i="9"/>
  <c r="U7558" i="9" s="1"/>
  <c r="R7569" i="9"/>
  <c r="R7605" i="9"/>
  <c r="U7605" i="9" s="1"/>
  <c r="R7613" i="9"/>
  <c r="R7739" i="9"/>
  <c r="U7739" i="9" s="1"/>
  <c r="R7755" i="9"/>
  <c r="R8369" i="9"/>
  <c r="U8369" i="9" s="1"/>
  <c r="R8549" i="9"/>
  <c r="R8565" i="9"/>
  <c r="U8565" i="9" s="1"/>
  <c r="R8581" i="9"/>
  <c r="U8581" i="9" s="1"/>
  <c r="R7388" i="9"/>
  <c r="U7388" i="9" s="1"/>
  <c r="R7420" i="9"/>
  <c r="R7443" i="9"/>
  <c r="R7452" i="9"/>
  <c r="U7452" i="9" s="1"/>
  <c r="R7516" i="9"/>
  <c r="R7642" i="9"/>
  <c r="U7642" i="9" s="1"/>
  <c r="R7674" i="9"/>
  <c r="U7674" i="9" s="1"/>
  <c r="R7706" i="9"/>
  <c r="R7721" i="9"/>
  <c r="U7721" i="9" s="1"/>
  <c r="R7836" i="9"/>
  <c r="U7836" i="9" s="1"/>
  <c r="R7172" i="9"/>
  <c r="U7172" i="9" s="1"/>
  <c r="R7180" i="9"/>
  <c r="R7188" i="9"/>
  <c r="U7188" i="9" s="1"/>
  <c r="R7196" i="9"/>
  <c r="U7196" i="9" s="1"/>
  <c r="R7204" i="9"/>
  <c r="R7212" i="9"/>
  <c r="U7212" i="9" s="1"/>
  <c r="R7220" i="9"/>
  <c r="U7220" i="9" s="1"/>
  <c r="R7228" i="9"/>
  <c r="R7236" i="9"/>
  <c r="U7236" i="9" s="1"/>
  <c r="R7244" i="9"/>
  <c r="U7244" i="9" s="1"/>
  <c r="R7252" i="9"/>
  <c r="R7260" i="9"/>
  <c r="U7260" i="9" s="1"/>
  <c r="R7268" i="9"/>
  <c r="U7268" i="9" s="1"/>
  <c r="R7276" i="9"/>
  <c r="R7284" i="9"/>
  <c r="U7284" i="9" s="1"/>
  <c r="R7292" i="9"/>
  <c r="U7292" i="9" s="1"/>
  <c r="R7300" i="9"/>
  <c r="R7308" i="9"/>
  <c r="U7308" i="9" s="1"/>
  <c r="R7316" i="9"/>
  <c r="U7316" i="9" s="1"/>
  <c r="R7324" i="9"/>
  <c r="R7332" i="9"/>
  <c r="U7332" i="9" s="1"/>
  <c r="R7340" i="9"/>
  <c r="U7340" i="9" s="1"/>
  <c r="R7348" i="9"/>
  <c r="R7356" i="9"/>
  <c r="U7356" i="9" s="1"/>
  <c r="R7364" i="9"/>
  <c r="U7364" i="9" s="1"/>
  <c r="R7372" i="9"/>
  <c r="R7380" i="9"/>
  <c r="U7380" i="9" s="1"/>
  <c r="R7385" i="9"/>
  <c r="U7385" i="9" s="1"/>
  <c r="R7391" i="9"/>
  <c r="R7423" i="9"/>
  <c r="R7449" i="9"/>
  <c r="R7461" i="9"/>
  <c r="U7461" i="9" s="1"/>
  <c r="R7510" i="9"/>
  <c r="U7510" i="9" s="1"/>
  <c r="R7520" i="9"/>
  <c r="R7545" i="9"/>
  <c r="R7552" i="9"/>
  <c r="U7552" i="9" s="1"/>
  <c r="R7581" i="9"/>
  <c r="U7581" i="9" s="1"/>
  <c r="R7606" i="9"/>
  <c r="U7606" i="9" s="1"/>
  <c r="R7628" i="9"/>
  <c r="U7628" i="9" s="1"/>
  <c r="R7653" i="9"/>
  <c r="U7653" i="9" s="1"/>
  <c r="R7685" i="9"/>
  <c r="R7880" i="9"/>
  <c r="R7884" i="9"/>
  <c r="U7884" i="9" s="1"/>
  <c r="R7154" i="9"/>
  <c r="R7500" i="9"/>
  <c r="U7500" i="9" s="1"/>
  <c r="R7168" i="9"/>
  <c r="U7168" i="9" s="1"/>
  <c r="R7178" i="9"/>
  <c r="R7226" i="9"/>
  <c r="R7242" i="9"/>
  <c r="U7242" i="9" s="1"/>
  <c r="R7290" i="9"/>
  <c r="U7290" i="9" s="1"/>
  <c r="R7306" i="9"/>
  <c r="U7306" i="9" s="1"/>
  <c r="R7322" i="9"/>
  <c r="R7338" i="9"/>
  <c r="U7338" i="9" s="1"/>
  <c r="R7354" i="9"/>
  <c r="U7354" i="9" s="1"/>
  <c r="R7370" i="9"/>
  <c r="R7386" i="9"/>
  <c r="U7386" i="9" s="1"/>
  <c r="R7392" i="9"/>
  <c r="R7398" i="9"/>
  <c r="R7418" i="9"/>
  <c r="R7424" i="9"/>
  <c r="R7430" i="9"/>
  <c r="U7430" i="9" s="1"/>
  <c r="R7450" i="9"/>
  <c r="U7450" i="9" s="1"/>
  <c r="R7456" i="9"/>
  <c r="U7456" i="9" s="1"/>
  <c r="R7462" i="9"/>
  <c r="U7462" i="9" s="1"/>
  <c r="R7477" i="9"/>
  <c r="U7477" i="9" s="1"/>
  <c r="R7487" i="9"/>
  <c r="R7494" i="9"/>
  <c r="R7497" i="9"/>
  <c r="R7504" i="9"/>
  <c r="U7504" i="9" s="1"/>
  <c r="R7514" i="9"/>
  <c r="R7521" i="9"/>
  <c r="R7528" i="9"/>
  <c r="U7528" i="9" s="1"/>
  <c r="R7535" i="9"/>
  <c r="R7542" i="9"/>
  <c r="R7553" i="9"/>
  <c r="U7553" i="9" s="1"/>
  <c r="R7560" i="9"/>
  <c r="R7567" i="9"/>
  <c r="R7596" i="9"/>
  <c r="U7596" i="9" s="1"/>
  <c r="R7611" i="9"/>
  <c r="R7741" i="9"/>
  <c r="U7741" i="9" s="1"/>
  <c r="R7765" i="9"/>
  <c r="U7765" i="9" s="1"/>
  <c r="R7865" i="9"/>
  <c r="U7865" i="9" s="1"/>
  <c r="R7877" i="9"/>
  <c r="R7150" i="9"/>
  <c r="R7166" i="9"/>
  <c r="U7166" i="9" s="1"/>
  <c r="R7395" i="9"/>
  <c r="R7404" i="9"/>
  <c r="U7404" i="9" s="1"/>
  <c r="R7427" i="9"/>
  <c r="U7427" i="9" s="1"/>
  <c r="R7436" i="9"/>
  <c r="U7436" i="9" s="1"/>
  <c r="R7468" i="9"/>
  <c r="R7484" i="9"/>
  <c r="U7484" i="9" s="1"/>
  <c r="R7491" i="9"/>
  <c r="R7600" i="9"/>
  <c r="U7600" i="9" s="1"/>
  <c r="R7658" i="9"/>
  <c r="R7690" i="9"/>
  <c r="U7690" i="9" s="1"/>
  <c r="R7604" i="9"/>
  <c r="U7604" i="9" s="1"/>
  <c r="R7717" i="9"/>
  <c r="U7717" i="9" s="1"/>
  <c r="R7734" i="9"/>
  <c r="R7761" i="9"/>
  <c r="R7582" i="9"/>
  <c r="U7582" i="9" s="1"/>
  <c r="R7614" i="9"/>
  <c r="R7641" i="9"/>
  <c r="R7657" i="9"/>
  <c r="R7673" i="9"/>
  <c r="U7673" i="9" s="1"/>
  <c r="R7689" i="9"/>
  <c r="R7705" i="9"/>
  <c r="R7725" i="9"/>
  <c r="U7725" i="9" s="1"/>
  <c r="R7742" i="9"/>
  <c r="U7742" i="9" s="1"/>
  <c r="R7769" i="9"/>
  <c r="U7769" i="9" s="1"/>
  <c r="R7793" i="9"/>
  <c r="U7793" i="9" s="1"/>
  <c r="R7808" i="9"/>
  <c r="R7833" i="9"/>
  <c r="R7881" i="9"/>
  <c r="R7900" i="9"/>
  <c r="R7945" i="9"/>
  <c r="R7620" i="9"/>
  <c r="U7620" i="9" s="1"/>
  <c r="R7749" i="9"/>
  <c r="U7749" i="9" s="1"/>
  <c r="R7790" i="9"/>
  <c r="U7790" i="9" s="1"/>
  <c r="R7893" i="9"/>
  <c r="U7893" i="9" s="1"/>
  <c r="R8008" i="9"/>
  <c r="U8008" i="9" s="1"/>
  <c r="R7580" i="9"/>
  <c r="U7580" i="9" s="1"/>
  <c r="R7612" i="9"/>
  <c r="R7645" i="9"/>
  <c r="U7645" i="9" s="1"/>
  <c r="R7661" i="9"/>
  <c r="R7677" i="9"/>
  <c r="U7677" i="9" s="1"/>
  <c r="R7693" i="9"/>
  <c r="U7693" i="9" s="1"/>
  <c r="R7709" i="9"/>
  <c r="R7726" i="9"/>
  <c r="U7726" i="9" s="1"/>
  <c r="R7753" i="9"/>
  <c r="R7773" i="9"/>
  <c r="U7773" i="9" s="1"/>
  <c r="R7897" i="9"/>
  <c r="R7912" i="9"/>
  <c r="U7912" i="9" s="1"/>
  <c r="R7916" i="9"/>
  <c r="U7916" i="9" s="1"/>
  <c r="R7589" i="9"/>
  <c r="R7595" i="9"/>
  <c r="U7595" i="9" s="1"/>
  <c r="R7621" i="9"/>
  <c r="U7621" i="9" s="1"/>
  <c r="R7627" i="9"/>
  <c r="U7627" i="9" s="1"/>
  <c r="R7733" i="9"/>
  <c r="R7856" i="9"/>
  <c r="R7993" i="9"/>
  <c r="R7598" i="9"/>
  <c r="U7598" i="9" s="1"/>
  <c r="R7630" i="9"/>
  <c r="U7630" i="9" s="1"/>
  <c r="R7646" i="9"/>
  <c r="U7646" i="9" s="1"/>
  <c r="R7649" i="9"/>
  <c r="U7649" i="9" s="1"/>
  <c r="R7662" i="9"/>
  <c r="R7678" i="9"/>
  <c r="U7678" i="9" s="1"/>
  <c r="R7694" i="9"/>
  <c r="U7694" i="9" s="1"/>
  <c r="R7710" i="9"/>
  <c r="R7737" i="9"/>
  <c r="R7757" i="9"/>
  <c r="R7806" i="9"/>
  <c r="R7814" i="9"/>
  <c r="U7814" i="9" s="1"/>
  <c r="R7864" i="9"/>
  <c r="U7864" i="9" s="1"/>
  <c r="R7868" i="9"/>
  <c r="U7868" i="9" s="1"/>
  <c r="R7913" i="9"/>
  <c r="U7913" i="9" s="1"/>
  <c r="R7932" i="9"/>
  <c r="U7932" i="9" s="1"/>
  <c r="R7830" i="9"/>
  <c r="R7849" i="9"/>
  <c r="R7852" i="9"/>
  <c r="R8044" i="9"/>
  <c r="R8067" i="9"/>
  <c r="R8177" i="9"/>
  <c r="U8177" i="9" s="1"/>
  <c r="R8193" i="9"/>
  <c r="R7800" i="9"/>
  <c r="R7822" i="9"/>
  <c r="U7822" i="9" s="1"/>
  <c r="R7825" i="9"/>
  <c r="R7869" i="9"/>
  <c r="U7869" i="9" s="1"/>
  <c r="R7872" i="9"/>
  <c r="R7885" i="9"/>
  <c r="U7885" i="9" s="1"/>
  <c r="R7888" i="9"/>
  <c r="U7888" i="9" s="1"/>
  <c r="R7901" i="9"/>
  <c r="R7917" i="9"/>
  <c r="U7917" i="9" s="1"/>
  <c r="R7920" i="9"/>
  <c r="R7933" i="9"/>
  <c r="U7933" i="9" s="1"/>
  <c r="R7936" i="9"/>
  <c r="U7936" i="9" s="1"/>
  <c r="R7816" i="9"/>
  <c r="U7816" i="9" s="1"/>
  <c r="R7841" i="9"/>
  <c r="U7841" i="9" s="1"/>
  <c r="R7847" i="9"/>
  <c r="R8058" i="9"/>
  <c r="U8058" i="9" s="1"/>
  <c r="R8104" i="9"/>
  <c r="U8104" i="9" s="1"/>
  <c r="R8167" i="9"/>
  <c r="R8199" i="9"/>
  <c r="U8199" i="9" s="1"/>
  <c r="R7801" i="9"/>
  <c r="R7854" i="9"/>
  <c r="R7857" i="9"/>
  <c r="R7863" i="9"/>
  <c r="U7863" i="9" s="1"/>
  <c r="R7873" i="9"/>
  <c r="R7876" i="9"/>
  <c r="R7889" i="9"/>
  <c r="U7889" i="9" s="1"/>
  <c r="R7892" i="9"/>
  <c r="U7892" i="9" s="1"/>
  <c r="R7905" i="9"/>
  <c r="R7921" i="9"/>
  <c r="R7924" i="9"/>
  <c r="R7937" i="9"/>
  <c r="U7937" i="9" s="1"/>
  <c r="R8097" i="9"/>
  <c r="R7848" i="9"/>
  <c r="R7961" i="9"/>
  <c r="U7961" i="9" s="1"/>
  <c r="R7968" i="9"/>
  <c r="R7976" i="9"/>
  <c r="R7995" i="9"/>
  <c r="R7928" i="9"/>
  <c r="R7941" i="9"/>
  <c r="U7941" i="9" s="1"/>
  <c r="R7944" i="9"/>
  <c r="R8025" i="9"/>
  <c r="R8032" i="9"/>
  <c r="U8032" i="9" s="1"/>
  <c r="R7787" i="9"/>
  <c r="U7787" i="9" s="1"/>
  <c r="R7803" i="9"/>
  <c r="R7835" i="9"/>
  <c r="U7835" i="9" s="1"/>
  <c r="R7851" i="9"/>
  <c r="R7984" i="9"/>
  <c r="U7984" i="9" s="1"/>
  <c r="R8126" i="9"/>
  <c r="U8126" i="9" s="1"/>
  <c r="R7797" i="9"/>
  <c r="U7797" i="9" s="1"/>
  <c r="R7813" i="9"/>
  <c r="U7813" i="9" s="1"/>
  <c r="R7829" i="9"/>
  <c r="R7845" i="9"/>
  <c r="U7845" i="9" s="1"/>
  <c r="R7871" i="9"/>
  <c r="R7887" i="9"/>
  <c r="U7887" i="9" s="1"/>
  <c r="R7903" i="9"/>
  <c r="R7919" i="9"/>
  <c r="R7935" i="9"/>
  <c r="U7935" i="9" s="1"/>
  <c r="R7955" i="9"/>
  <c r="U7955" i="9" s="1"/>
  <c r="R7992" i="9"/>
  <c r="R8009" i="9"/>
  <c r="U8009" i="9" s="1"/>
  <c r="R8019" i="9"/>
  <c r="R8064" i="9"/>
  <c r="R7795" i="9"/>
  <c r="U7795" i="9" s="1"/>
  <c r="R7827" i="9"/>
  <c r="R7843" i="9"/>
  <c r="U7843" i="9" s="1"/>
  <c r="R7859" i="9"/>
  <c r="U7859" i="9" s="1"/>
  <c r="R7952" i="9"/>
  <c r="R7969" i="9"/>
  <c r="R8016" i="9"/>
  <c r="R8033" i="9"/>
  <c r="U8033" i="9" s="1"/>
  <c r="R8094" i="9"/>
  <c r="R8151" i="9"/>
  <c r="U8151" i="9" s="1"/>
  <c r="R8432" i="9"/>
  <c r="R7791" i="9"/>
  <c r="U7791" i="9" s="1"/>
  <c r="R7855" i="9"/>
  <c r="R7953" i="9"/>
  <c r="R8000" i="9"/>
  <c r="R8017" i="9"/>
  <c r="R8027" i="9"/>
  <c r="U8027" i="9" s="1"/>
  <c r="R8041" i="9"/>
  <c r="R8215" i="9"/>
  <c r="R8294" i="9"/>
  <c r="U8294" i="9" s="1"/>
  <c r="R7789" i="9"/>
  <c r="U7789" i="9" s="1"/>
  <c r="R7805" i="9"/>
  <c r="R7853" i="9"/>
  <c r="R7875" i="9"/>
  <c r="R7891" i="9"/>
  <c r="U7891" i="9" s="1"/>
  <c r="R7899" i="9"/>
  <c r="R7907" i="9"/>
  <c r="U7907" i="9" s="1"/>
  <c r="R7923" i="9"/>
  <c r="R7939" i="9"/>
  <c r="U7939" i="9" s="1"/>
  <c r="R7977" i="9"/>
  <c r="R7966" i="9"/>
  <c r="U7966" i="9" s="1"/>
  <c r="R7982" i="9"/>
  <c r="U7982" i="9" s="1"/>
  <c r="R7998" i="9"/>
  <c r="R8006" i="9"/>
  <c r="U8006" i="9" s="1"/>
  <c r="R8014" i="9"/>
  <c r="U8014" i="9" s="1"/>
  <c r="R8053" i="9"/>
  <c r="U8053" i="9" s="1"/>
  <c r="R8056" i="9"/>
  <c r="U8056" i="9" s="1"/>
  <c r="R8059" i="9"/>
  <c r="U8059" i="9" s="1"/>
  <c r="R8119" i="9"/>
  <c r="R8145" i="9"/>
  <c r="R8152" i="9"/>
  <c r="U8152" i="9" s="1"/>
  <c r="R8174" i="9"/>
  <c r="U8174" i="9" s="1"/>
  <c r="R8326" i="9"/>
  <c r="U8326" i="9" s="1"/>
  <c r="R8451" i="9"/>
  <c r="R7956" i="9"/>
  <c r="U7956" i="9" s="1"/>
  <c r="R7964" i="9"/>
  <c r="U7964" i="9" s="1"/>
  <c r="R7972" i="9"/>
  <c r="R7980" i="9"/>
  <c r="U7980" i="9" s="1"/>
  <c r="R7988" i="9"/>
  <c r="U7988" i="9" s="1"/>
  <c r="R7996" i="9"/>
  <c r="R8004" i="9"/>
  <c r="U8004" i="9" s="1"/>
  <c r="R8012" i="9"/>
  <c r="U8012" i="9" s="1"/>
  <c r="R8028" i="9"/>
  <c r="U8028" i="9" s="1"/>
  <c r="R8042" i="9"/>
  <c r="R8048" i="9"/>
  <c r="R8074" i="9"/>
  <c r="U8074" i="9" s="1"/>
  <c r="R8087" i="9"/>
  <c r="R8113" i="9"/>
  <c r="R8120" i="9"/>
  <c r="R8142" i="9"/>
  <c r="R7951" i="9"/>
  <c r="R7959" i="9"/>
  <c r="U7959" i="9" s="1"/>
  <c r="R7967" i="9"/>
  <c r="R7975" i="9"/>
  <c r="R7991" i="9"/>
  <c r="R8007" i="9"/>
  <c r="U8007" i="9" s="1"/>
  <c r="R8015" i="9"/>
  <c r="R8023" i="9"/>
  <c r="R8031" i="9"/>
  <c r="U8031" i="9" s="1"/>
  <c r="R8051" i="9"/>
  <c r="U8051" i="9" s="1"/>
  <c r="R8135" i="9"/>
  <c r="R8161" i="9"/>
  <c r="R8168" i="9"/>
  <c r="R8273" i="9"/>
  <c r="U8273" i="9" s="1"/>
  <c r="R8429" i="9"/>
  <c r="R8496" i="9"/>
  <c r="R8508" i="9"/>
  <c r="U8508" i="9" s="1"/>
  <c r="R8524" i="9"/>
  <c r="R7949" i="9"/>
  <c r="R7954" i="9"/>
  <c r="U7954" i="9" s="1"/>
  <c r="R7962" i="9"/>
  <c r="U7962" i="9" s="1"/>
  <c r="R7970" i="9"/>
  <c r="R7978" i="9"/>
  <c r="U7978" i="9" s="1"/>
  <c r="R7994" i="9"/>
  <c r="R8010" i="9"/>
  <c r="U8010" i="9" s="1"/>
  <c r="R8018" i="9"/>
  <c r="R8026" i="9"/>
  <c r="U8026" i="9" s="1"/>
  <c r="R8037" i="9"/>
  <c r="U8037" i="9" s="1"/>
  <c r="R8040" i="9"/>
  <c r="R8043" i="9"/>
  <c r="R8069" i="9"/>
  <c r="R8075" i="9"/>
  <c r="U8075" i="9" s="1"/>
  <c r="R8081" i="9"/>
  <c r="U8081" i="9" s="1"/>
  <c r="R8088" i="9"/>
  <c r="R8183" i="9"/>
  <c r="R8209" i="9"/>
  <c r="R8262" i="9"/>
  <c r="R8406" i="9"/>
  <c r="R7957" i="9"/>
  <c r="U7957" i="9" s="1"/>
  <c r="R7965" i="9"/>
  <c r="U7965" i="9" s="1"/>
  <c r="R7973" i="9"/>
  <c r="R7981" i="9"/>
  <c r="U7981" i="9" s="1"/>
  <c r="R7989" i="9"/>
  <c r="U7989" i="9" s="1"/>
  <c r="R8005" i="9"/>
  <c r="U8005" i="9" s="1"/>
  <c r="R8021" i="9"/>
  <c r="R8029" i="9"/>
  <c r="U8029" i="9" s="1"/>
  <c r="R8103" i="9"/>
  <c r="U8103" i="9" s="1"/>
  <c r="R8129" i="9"/>
  <c r="U8129" i="9" s="1"/>
  <c r="R8136" i="9"/>
  <c r="R8158" i="9"/>
  <c r="U8158" i="9" s="1"/>
  <c r="R8305" i="9"/>
  <c r="R8049" i="9"/>
  <c r="R8065" i="9"/>
  <c r="R8091" i="9"/>
  <c r="R8107" i="9"/>
  <c r="U8107" i="9" s="1"/>
  <c r="R8123" i="9"/>
  <c r="U8123" i="9" s="1"/>
  <c r="R8139" i="9"/>
  <c r="R8155" i="9"/>
  <c r="U8155" i="9" s="1"/>
  <c r="R8171" i="9"/>
  <c r="U8171" i="9" s="1"/>
  <c r="R8187" i="9"/>
  <c r="R8203" i="9"/>
  <c r="U8203" i="9" s="1"/>
  <c r="R8219" i="9"/>
  <c r="U8219" i="9" s="1"/>
  <c r="R8270" i="9"/>
  <c r="U8270" i="9" s="1"/>
  <c r="R8302" i="9"/>
  <c r="U8302" i="9" s="1"/>
  <c r="R8334" i="9"/>
  <c r="R8366" i="9"/>
  <c r="U8366" i="9" s="1"/>
  <c r="R8384" i="9"/>
  <c r="R8422" i="9"/>
  <c r="U8422" i="9" s="1"/>
  <c r="R8448" i="9"/>
  <c r="R8486" i="9"/>
  <c r="U8486" i="9" s="1"/>
  <c r="R8593" i="9"/>
  <c r="R8085" i="9"/>
  <c r="U8085" i="9" s="1"/>
  <c r="R8101" i="9"/>
  <c r="U8101" i="9" s="1"/>
  <c r="R8117" i="9"/>
  <c r="R8133" i="9"/>
  <c r="U8133" i="9" s="1"/>
  <c r="R8149" i="9"/>
  <c r="U8149" i="9" s="1"/>
  <c r="R8165" i="9"/>
  <c r="R8181" i="9"/>
  <c r="U8181" i="9" s="1"/>
  <c r="R8197" i="9"/>
  <c r="U8197" i="9" s="1"/>
  <c r="R8213" i="9"/>
  <c r="R8249" i="9"/>
  <c r="U8249" i="9" s="1"/>
  <c r="R8281" i="9"/>
  <c r="R8313" i="9"/>
  <c r="R8381" i="9"/>
  <c r="R8517" i="9"/>
  <c r="U8517" i="9" s="1"/>
  <c r="R8045" i="9"/>
  <c r="R8061" i="9"/>
  <c r="U8061" i="9" s="1"/>
  <c r="R8278" i="9"/>
  <c r="U8278" i="9" s="1"/>
  <c r="R8342" i="9"/>
  <c r="U8342" i="9" s="1"/>
  <c r="R8400" i="9"/>
  <c r="R8438" i="9"/>
  <c r="U8438" i="9" s="1"/>
  <c r="R8464" i="9"/>
  <c r="U8464" i="9" s="1"/>
  <c r="R8089" i="9"/>
  <c r="R8105" i="9"/>
  <c r="U8105" i="9" s="1"/>
  <c r="R8121" i="9"/>
  <c r="R8137" i="9"/>
  <c r="R8153" i="9"/>
  <c r="U8153" i="9" s="1"/>
  <c r="R8169" i="9"/>
  <c r="R8185" i="9"/>
  <c r="R8201" i="9"/>
  <c r="U8201" i="9" s="1"/>
  <c r="R8217" i="9"/>
  <c r="R8257" i="9"/>
  <c r="R8321" i="9"/>
  <c r="U8321" i="9" s="1"/>
  <c r="R8397" i="9"/>
  <c r="U8397" i="9" s="1"/>
  <c r="R8579" i="9"/>
  <c r="U8579" i="9" s="1"/>
  <c r="R8254" i="9"/>
  <c r="U8254" i="9" s="1"/>
  <c r="R8286" i="9"/>
  <c r="R8318" i="9"/>
  <c r="U8318" i="9" s="1"/>
  <c r="R8350" i="9"/>
  <c r="U8350" i="9" s="1"/>
  <c r="R8390" i="9"/>
  <c r="U8390" i="9" s="1"/>
  <c r="R8416" i="9"/>
  <c r="U8416" i="9" s="1"/>
  <c r="R8454" i="9"/>
  <c r="R8480" i="9"/>
  <c r="R8039" i="9"/>
  <c r="R8055" i="9"/>
  <c r="U8055" i="9" s="1"/>
  <c r="R8071" i="9"/>
  <c r="R8093" i="9"/>
  <c r="R8109" i="9"/>
  <c r="U8109" i="9" s="1"/>
  <c r="R8125" i="9"/>
  <c r="U8125" i="9" s="1"/>
  <c r="R8157" i="9"/>
  <c r="U8157" i="9" s="1"/>
  <c r="R8173" i="9"/>
  <c r="U8173" i="9" s="1"/>
  <c r="R8189" i="9"/>
  <c r="R8221" i="9"/>
  <c r="U8221" i="9" s="1"/>
  <c r="R8265" i="9"/>
  <c r="R8297" i="9"/>
  <c r="U8297" i="9" s="1"/>
  <c r="R8413" i="9"/>
  <c r="U8413" i="9" s="1"/>
  <c r="R8477" i="9"/>
  <c r="R8515" i="9"/>
  <c r="U8515" i="9" s="1"/>
  <c r="R8244" i="9"/>
  <c r="U8244" i="9" s="1"/>
  <c r="R8252" i="9"/>
  <c r="U8252" i="9" s="1"/>
  <c r="R8260" i="9"/>
  <c r="R8308" i="9"/>
  <c r="R8316" i="9"/>
  <c r="U8316" i="9" s="1"/>
  <c r="R8324" i="9"/>
  <c r="U8324" i="9" s="1"/>
  <c r="R8332" i="9"/>
  <c r="R8340" i="9"/>
  <c r="U8340" i="9" s="1"/>
  <c r="R8348" i="9"/>
  <c r="U8348" i="9" s="1"/>
  <c r="R8356" i="9"/>
  <c r="R8372" i="9"/>
  <c r="U8372" i="9" s="1"/>
  <c r="R8375" i="9"/>
  <c r="R8378" i="9"/>
  <c r="R8391" i="9"/>
  <c r="U8391" i="9" s="1"/>
  <c r="R8394" i="9"/>
  <c r="U8394" i="9" s="1"/>
  <c r="R8407" i="9"/>
  <c r="R8423" i="9"/>
  <c r="R8426" i="9"/>
  <c r="R8439" i="9"/>
  <c r="U8439" i="9" s="1"/>
  <c r="R8442" i="9"/>
  <c r="U8442" i="9" s="1"/>
  <c r="R8455" i="9"/>
  <c r="R8471" i="9"/>
  <c r="R8474" i="9"/>
  <c r="R8487" i="9"/>
  <c r="U8487" i="9" s="1"/>
  <c r="R8503" i="9"/>
  <c r="R8506" i="9"/>
  <c r="U8506" i="9" s="1"/>
  <c r="R8536" i="9"/>
  <c r="U8536" i="9" s="1"/>
  <c r="R8563" i="9"/>
  <c r="U8563" i="9" s="1"/>
  <c r="R8587" i="9"/>
  <c r="U8587" i="9" s="1"/>
  <c r="R8247" i="9"/>
  <c r="U8247" i="9" s="1"/>
  <c r="R8263" i="9"/>
  <c r="R8271" i="9"/>
  <c r="U8271" i="9" s="1"/>
  <c r="R8279" i="9"/>
  <c r="R8287" i="9"/>
  <c r="R8295" i="9"/>
  <c r="U8295" i="9" s="1"/>
  <c r="R8311" i="9"/>
  <c r="R8327" i="9"/>
  <c r="R8335" i="9"/>
  <c r="R8343" i="9"/>
  <c r="U8343" i="9" s="1"/>
  <c r="R8351" i="9"/>
  <c r="R8359" i="9"/>
  <c r="R8385" i="9"/>
  <c r="R8388" i="9"/>
  <c r="U8388" i="9" s="1"/>
  <c r="R8401" i="9"/>
  <c r="R8417" i="9"/>
  <c r="U8417" i="9" s="1"/>
  <c r="R8420" i="9"/>
  <c r="U8420" i="9" s="1"/>
  <c r="R8433" i="9"/>
  <c r="R8436" i="9"/>
  <c r="U8436" i="9" s="1"/>
  <c r="R8449" i="9"/>
  <c r="R8452" i="9"/>
  <c r="R8465" i="9"/>
  <c r="U8465" i="9" s="1"/>
  <c r="R8468" i="9"/>
  <c r="U8468" i="9" s="1"/>
  <c r="R8481" i="9"/>
  <c r="R8484" i="9"/>
  <c r="U8484" i="9" s="1"/>
  <c r="R8497" i="9"/>
  <c r="R8513" i="9"/>
  <c r="U8513" i="9" s="1"/>
  <c r="R8530" i="9"/>
  <c r="U8530" i="9" s="1"/>
  <c r="R8577" i="9"/>
  <c r="R8242" i="9"/>
  <c r="U8242" i="9" s="1"/>
  <c r="R8250" i="9"/>
  <c r="U8250" i="9" s="1"/>
  <c r="R8258" i="9"/>
  <c r="R8266" i="9"/>
  <c r="U8266" i="9" s="1"/>
  <c r="R8290" i="9"/>
  <c r="U8290" i="9" s="1"/>
  <c r="R8306" i="9"/>
  <c r="R8314" i="9"/>
  <c r="U8314" i="9" s="1"/>
  <c r="R8322" i="9"/>
  <c r="U8322" i="9" s="1"/>
  <c r="R8330" i="9"/>
  <c r="R8354" i="9"/>
  <c r="R8370" i="9"/>
  <c r="U8370" i="9" s="1"/>
  <c r="R8379" i="9"/>
  <c r="R8382" i="9"/>
  <c r="R8395" i="9"/>
  <c r="U8395" i="9" s="1"/>
  <c r="R8398" i="9"/>
  <c r="U8398" i="9" s="1"/>
  <c r="R8411" i="9"/>
  <c r="U8411" i="9" s="1"/>
  <c r="R8414" i="9"/>
  <c r="U8414" i="9" s="1"/>
  <c r="R8427" i="9"/>
  <c r="R8443" i="9"/>
  <c r="U8443" i="9" s="1"/>
  <c r="R8459" i="9"/>
  <c r="U8459" i="9" s="1"/>
  <c r="R8462" i="9"/>
  <c r="U8462" i="9" s="1"/>
  <c r="R8475" i="9"/>
  <c r="R8491" i="9"/>
  <c r="U8491" i="9" s="1"/>
  <c r="R8494" i="9"/>
  <c r="U8494" i="9" s="1"/>
  <c r="R8507" i="9"/>
  <c r="U8507" i="9" s="1"/>
  <c r="R8520" i="9"/>
  <c r="R8547" i="9"/>
  <c r="R8245" i="9"/>
  <c r="U8245" i="9" s="1"/>
  <c r="R8253" i="9"/>
  <c r="U8253" i="9" s="1"/>
  <c r="R8261" i="9"/>
  <c r="R8277" i="9"/>
  <c r="U8277" i="9" s="1"/>
  <c r="R8285" i="9"/>
  <c r="R8293" i="9"/>
  <c r="U8293" i="9" s="1"/>
  <c r="R8301" i="9"/>
  <c r="U8301" i="9" s="1"/>
  <c r="R8309" i="9"/>
  <c r="R8317" i="9"/>
  <c r="U8317" i="9" s="1"/>
  <c r="R8325" i="9"/>
  <c r="U8325" i="9" s="1"/>
  <c r="R8341" i="9"/>
  <c r="U8341" i="9" s="1"/>
  <c r="R8349" i="9"/>
  <c r="U8349" i="9" s="1"/>
  <c r="R8357" i="9"/>
  <c r="R8365" i="9"/>
  <c r="U8365" i="9" s="1"/>
  <c r="R8373" i="9"/>
  <c r="U8373" i="9" s="1"/>
  <c r="R8376" i="9"/>
  <c r="R8389" i="9"/>
  <c r="U8389" i="9" s="1"/>
  <c r="R8405" i="9"/>
  <c r="R8421" i="9"/>
  <c r="U8421" i="9" s="1"/>
  <c r="R8424" i="9"/>
  <c r="R8437" i="9"/>
  <c r="U8437" i="9" s="1"/>
  <c r="R8453" i="9"/>
  <c r="R8456" i="9"/>
  <c r="R8469" i="9"/>
  <c r="U8469" i="9" s="1"/>
  <c r="R8472" i="9"/>
  <c r="R8485" i="9"/>
  <c r="U8485" i="9" s="1"/>
  <c r="R8488" i="9"/>
  <c r="U8488" i="9" s="1"/>
  <c r="R8501" i="9"/>
  <c r="R8504" i="9"/>
  <c r="R8514" i="9"/>
  <c r="U8514" i="9" s="1"/>
  <c r="R8240" i="9"/>
  <c r="R8248" i="9"/>
  <c r="U8248" i="9" s="1"/>
  <c r="R8264" i="9"/>
  <c r="R8272" i="9"/>
  <c r="U8272" i="9" s="1"/>
  <c r="R8280" i="9"/>
  <c r="R8288" i="9"/>
  <c r="R8312" i="9"/>
  <c r="R8328" i="9"/>
  <c r="R8336" i="9"/>
  <c r="R8344" i="9"/>
  <c r="U8344" i="9" s="1"/>
  <c r="R8352" i="9"/>
  <c r="R8386" i="9"/>
  <c r="U8386" i="9" s="1"/>
  <c r="R8415" i="9"/>
  <c r="U8415" i="9" s="1"/>
  <c r="R8418" i="9"/>
  <c r="U8418" i="9" s="1"/>
  <c r="R8434" i="9"/>
  <c r="U8434" i="9" s="1"/>
  <c r="R8450" i="9"/>
  <c r="R8466" i="9"/>
  <c r="U8466" i="9" s="1"/>
  <c r="R8479" i="9"/>
  <c r="R8482" i="9"/>
  <c r="U8482" i="9" s="1"/>
  <c r="R8531" i="9"/>
  <c r="U8531" i="9" s="1"/>
  <c r="R8555" i="9"/>
  <c r="U8555" i="9" s="1"/>
  <c r="R8251" i="9"/>
  <c r="U8251" i="9" s="1"/>
  <c r="R8267" i="9"/>
  <c r="U8267" i="9" s="1"/>
  <c r="R8275" i="9"/>
  <c r="U8275" i="9" s="1"/>
  <c r="R8283" i="9"/>
  <c r="R8291" i="9"/>
  <c r="U8291" i="9" s="1"/>
  <c r="R8315" i="9"/>
  <c r="U8315" i="9" s="1"/>
  <c r="R8323" i="9"/>
  <c r="U8323" i="9" s="1"/>
  <c r="R8331" i="9"/>
  <c r="R8339" i="9"/>
  <c r="U8339" i="9" s="1"/>
  <c r="R8347" i="9"/>
  <c r="U8347" i="9" s="1"/>
  <c r="R8355" i="9"/>
  <c r="R8377" i="9"/>
  <c r="R8380" i="9"/>
  <c r="R8393" i="9"/>
  <c r="U8393" i="9" s="1"/>
  <c r="R8409" i="9"/>
  <c r="R8412" i="9"/>
  <c r="U8412" i="9" s="1"/>
  <c r="R8425" i="9"/>
  <c r="R8428" i="9"/>
  <c r="R8441" i="9"/>
  <c r="U8441" i="9" s="1"/>
  <c r="R8444" i="9"/>
  <c r="U8444" i="9" s="1"/>
  <c r="R8457" i="9"/>
  <c r="R8460" i="9"/>
  <c r="U8460" i="9" s="1"/>
  <c r="R8473" i="9"/>
  <c r="R8476" i="9"/>
  <c r="R8489" i="9"/>
  <c r="U8489" i="9" s="1"/>
  <c r="R8505" i="9"/>
  <c r="R8545" i="9"/>
  <c r="R8606" i="9"/>
  <c r="U8606" i="9" s="1"/>
  <c r="R8610" i="9"/>
  <c r="U8610" i="9" s="1"/>
  <c r="R8607" i="9"/>
  <c r="U8607" i="9" s="1"/>
  <c r="R8622" i="9"/>
  <c r="R8630" i="9"/>
  <c r="U8630" i="9" s="1"/>
  <c r="R8634" i="9"/>
  <c r="U8634" i="9" s="1"/>
  <c r="R8638" i="9"/>
  <c r="U8638" i="9" s="1"/>
  <c r="R8646" i="9"/>
  <c r="R8650" i="9"/>
  <c r="U8650" i="9" s="1"/>
  <c r="R8654" i="9"/>
  <c r="U8654" i="9" s="1"/>
  <c r="R8662" i="9"/>
  <c r="U8662" i="9" s="1"/>
  <c r="R8666" i="9"/>
  <c r="R8670" i="9"/>
  <c r="R8678" i="9"/>
  <c r="U8678" i="9" s="1"/>
  <c r="R8682" i="9"/>
  <c r="U8682" i="9" s="1"/>
  <c r="R8686" i="9"/>
  <c r="U8686" i="9" s="1"/>
  <c r="R8694" i="9"/>
  <c r="R8698" i="9"/>
  <c r="U8698" i="9" s="1"/>
  <c r="R8702" i="9"/>
  <c r="U8702" i="9" s="1"/>
  <c r="R8615" i="9"/>
  <c r="R8595" i="9"/>
  <c r="R8598" i="9"/>
  <c r="R8619" i="9"/>
  <c r="R8623" i="9"/>
  <c r="R8627" i="9"/>
  <c r="U8627" i="9" s="1"/>
  <c r="R8631" i="9"/>
  <c r="U8631" i="9" s="1"/>
  <c r="R8635" i="9"/>
  <c r="U8635" i="9" s="1"/>
  <c r="R8639" i="9"/>
  <c r="R8643" i="9"/>
  <c r="R8647" i="9"/>
  <c r="R8651" i="9"/>
  <c r="U8651" i="9" s="1"/>
  <c r="R8655" i="9"/>
  <c r="U8655" i="9" s="1"/>
  <c r="R8659" i="9"/>
  <c r="U8659" i="9" s="1"/>
  <c r="R8663" i="9"/>
  <c r="R8667" i="9"/>
  <c r="R8671" i="9"/>
  <c r="R8675" i="9"/>
  <c r="U8675" i="9" s="1"/>
  <c r="R8679" i="9"/>
  <c r="U8679" i="9" s="1"/>
  <c r="R8683" i="9"/>
  <c r="U8683" i="9" s="1"/>
  <c r="R8687" i="9"/>
  <c r="R8596" i="9"/>
  <c r="R8604" i="9"/>
  <c r="U8604" i="9" s="1"/>
  <c r="R8599" i="9"/>
  <c r="R8611" i="9"/>
  <c r="U8611" i="9" s="1"/>
  <c r="R8621" i="9"/>
  <c r="R8625" i="9"/>
  <c r="R8629" i="9"/>
  <c r="U8629" i="9" s="1"/>
  <c r="R8637" i="9"/>
  <c r="U8637" i="9" s="1"/>
  <c r="R8641" i="9"/>
  <c r="R8653" i="9"/>
  <c r="U8653" i="9" s="1"/>
  <c r="R8657" i="9"/>
  <c r="U8657" i="9" s="1"/>
  <c r="R8669" i="9"/>
  <c r="R8673" i="9"/>
  <c r="R8677" i="9"/>
  <c r="U8677" i="9" s="1"/>
  <c r="R8685" i="9"/>
  <c r="U8685" i="9" s="1"/>
  <c r="R8689" i="9"/>
  <c r="R8693" i="9"/>
  <c r="R8701" i="9"/>
  <c r="U8701" i="9" s="1"/>
  <c r="R8705" i="9"/>
  <c r="U8705" i="9" s="1"/>
  <c r="R8717" i="9"/>
  <c r="R8721" i="9"/>
  <c r="R8733" i="9"/>
  <c r="U8733" i="9" s="1"/>
  <c r="R8737" i="9"/>
  <c r="R8749" i="9"/>
  <c r="U8749" i="9" s="1"/>
  <c r="R8753" i="9"/>
  <c r="U8753" i="9" s="1"/>
  <c r="R8757" i="9"/>
  <c r="U8757" i="9" s="1"/>
  <c r="R8594" i="9"/>
  <c r="R8602" i="9"/>
  <c r="U8602" i="9" s="1"/>
  <c r="R8605" i="9"/>
  <c r="U8605" i="9" s="1"/>
  <c r="R8608" i="9"/>
  <c r="U8608" i="9" s="1"/>
  <c r="R8710" i="9"/>
  <c r="U8710" i="9" s="1"/>
  <c r="R8714" i="9"/>
  <c r="R8718" i="9"/>
  <c r="R8726" i="9"/>
  <c r="U8726" i="9" s="1"/>
  <c r="R8730" i="9"/>
  <c r="U8730" i="9" s="1"/>
  <c r="R8734" i="9"/>
  <c r="U8734" i="9" s="1"/>
  <c r="R8742" i="9"/>
  <c r="R8746" i="9"/>
  <c r="U8746" i="9" s="1"/>
  <c r="R8750" i="9"/>
  <c r="U8750" i="9" s="1"/>
  <c r="R8758" i="9"/>
  <c r="U8758" i="9" s="1"/>
  <c r="R8762" i="9"/>
  <c r="R8600" i="9"/>
  <c r="R8609" i="9"/>
  <c r="U8609" i="9" s="1"/>
  <c r="R8612" i="9"/>
  <c r="U8612" i="9" s="1"/>
  <c r="R8691" i="9"/>
  <c r="R8695" i="9"/>
  <c r="R8699" i="9"/>
  <c r="U8699" i="9" s="1"/>
  <c r="R8703" i="9"/>
  <c r="U8703" i="9" s="1"/>
  <c r="R8707" i="9"/>
  <c r="U8707" i="9" s="1"/>
  <c r="R8711" i="9"/>
  <c r="R8715" i="9"/>
  <c r="R8719" i="9"/>
  <c r="R8723" i="9"/>
  <c r="U8723" i="9" s="1"/>
  <c r="R8727" i="9"/>
  <c r="U8727" i="9" s="1"/>
  <c r="R8731" i="9"/>
  <c r="U8731" i="9" s="1"/>
  <c r="R8735" i="9"/>
  <c r="R8739" i="9"/>
  <c r="R8743" i="9"/>
  <c r="R8747" i="9"/>
  <c r="U8747" i="9" s="1"/>
  <c r="R8751" i="9"/>
  <c r="U8751" i="9" s="1"/>
  <c r="R8755" i="9"/>
  <c r="U8755" i="9" s="1"/>
  <c r="R8759" i="9"/>
  <c r="R8763" i="9"/>
  <c r="AG13" i="9" l="1"/>
  <c r="U2846" i="9"/>
  <c r="U4430" i="9"/>
  <c r="U4510" i="9"/>
  <c r="U4622" i="9"/>
  <c r="U4894" i="9"/>
  <c r="U5038" i="9"/>
  <c r="U5102" i="9"/>
  <c r="U4481" i="9"/>
  <c r="U4865" i="9"/>
  <c r="U2686" i="9"/>
  <c r="U2702" i="9"/>
  <c r="U2926" i="9"/>
  <c r="U4846" i="9"/>
  <c r="U4958" i="9"/>
  <c r="U4337" i="9"/>
  <c r="U4577" i="9"/>
  <c r="U5105" i="9"/>
  <c r="U1742" i="9"/>
  <c r="U1888" i="9"/>
  <c r="U4462" i="9"/>
  <c r="U4574" i="9"/>
  <c r="U4654" i="9"/>
  <c r="U4766" i="9"/>
  <c r="U1598" i="9"/>
  <c r="U1425" i="9"/>
  <c r="U1409" i="9"/>
  <c r="U1377" i="9"/>
  <c r="U1361" i="9"/>
  <c r="U1329" i="9"/>
  <c r="U1313" i="9"/>
  <c r="U1281" i="9"/>
  <c r="U1265" i="9"/>
  <c r="U1233" i="9"/>
  <c r="U1217" i="9"/>
  <c r="U1185" i="9"/>
  <c r="U1169" i="9"/>
  <c r="U1137" i="9"/>
  <c r="U1121" i="9"/>
  <c r="U1089" i="9"/>
  <c r="U1073" i="9"/>
  <c r="U1041" i="9"/>
  <c r="U1025" i="9"/>
  <c r="U993" i="9"/>
  <c r="U977" i="9"/>
  <c r="U945" i="9"/>
  <c r="U929" i="9"/>
  <c r="U897" i="9"/>
  <c r="U881" i="9"/>
  <c r="U849" i="9"/>
  <c r="U833" i="9"/>
  <c r="U801" i="9"/>
  <c r="U785" i="9"/>
  <c r="U753" i="9"/>
  <c r="U737" i="9"/>
  <c r="U705" i="9"/>
  <c r="U689" i="9"/>
  <c r="U657" i="9"/>
  <c r="U641" i="9"/>
  <c r="U609" i="9"/>
  <c r="U593" i="9"/>
  <c r="U561" i="9"/>
  <c r="U545" i="9"/>
  <c r="U513" i="9"/>
  <c r="U497" i="9"/>
  <c r="U465" i="9"/>
  <c r="U449" i="9"/>
  <c r="U417" i="9"/>
  <c r="U401" i="9"/>
  <c r="U369" i="9"/>
  <c r="U353" i="9"/>
  <c r="U321" i="9"/>
  <c r="U305" i="9"/>
  <c r="U273" i="9"/>
  <c r="U257" i="9"/>
  <c r="U225" i="9"/>
  <c r="U209" i="9"/>
  <c r="U177" i="9"/>
  <c r="U161" i="9"/>
  <c r="U129" i="9"/>
  <c r="U113" i="9"/>
  <c r="U81" i="9"/>
  <c r="U65" i="9"/>
  <c r="U33" i="9"/>
  <c r="U17" i="9"/>
  <c r="U5647" i="9"/>
  <c r="U5599" i="9"/>
  <c r="U5567" i="9"/>
  <c r="U5551" i="9"/>
  <c r="U5503" i="9"/>
  <c r="U5471" i="9"/>
  <c r="U5455" i="9"/>
  <c r="U5423" i="9"/>
  <c r="U5407" i="9"/>
  <c r="U5359" i="9"/>
  <c r="U5327" i="9"/>
  <c r="U5311" i="9"/>
  <c r="U5279" i="9"/>
  <c r="U5263" i="9"/>
  <c r="U5182" i="9"/>
  <c r="U5166" i="9"/>
  <c r="U2654" i="9"/>
  <c r="U2782" i="9"/>
  <c r="U2878" i="9"/>
  <c r="U4238" i="9"/>
  <c r="U4990" i="9"/>
  <c r="U4193" i="9"/>
  <c r="U4769" i="9"/>
  <c r="U5057" i="9"/>
  <c r="U14" i="9"/>
  <c r="U2734" i="9"/>
  <c r="U2750" i="9"/>
  <c r="U4190" i="9"/>
  <c r="U4382" i="9"/>
  <c r="U4606" i="9"/>
  <c r="U4718" i="9"/>
  <c r="U4910" i="9"/>
  <c r="U4942" i="9"/>
  <c r="U5086" i="9"/>
  <c r="U4433" i="9"/>
  <c r="U4529" i="9"/>
  <c r="U5009" i="9"/>
  <c r="U1918" i="9"/>
  <c r="U1790" i="9"/>
  <c r="U2894" i="9"/>
  <c r="U4142" i="9"/>
  <c r="U4526" i="9"/>
  <c r="U4558" i="9"/>
  <c r="U4721" i="9"/>
  <c r="U4334" i="9"/>
  <c r="U4478" i="9"/>
  <c r="U4750" i="9"/>
  <c r="U4862" i="9"/>
  <c r="U1678" i="9"/>
  <c r="U5142" i="9"/>
  <c r="U5094" i="9"/>
  <c r="U5070" i="9"/>
  <c r="U5046" i="9"/>
  <c r="U5022" i="9"/>
  <c r="U4998" i="9"/>
  <c r="U4974" i="9"/>
  <c r="U4950" i="9"/>
  <c r="U4926" i="9"/>
  <c r="U4902" i="9"/>
  <c r="U4878" i="9"/>
  <c r="U4854" i="9"/>
  <c r="U4830" i="9"/>
  <c r="U4806" i="9"/>
  <c r="U4782" i="9"/>
  <c r="U4758" i="9"/>
  <c r="U4734" i="9"/>
  <c r="U4710" i="9"/>
  <c r="U4686" i="9"/>
  <c r="U4662" i="9"/>
  <c r="U4638" i="9"/>
  <c r="U4614" i="9"/>
  <c r="U4590" i="9"/>
  <c r="U4566" i="9"/>
  <c r="U4542" i="9"/>
  <c r="U4518" i="9"/>
  <c r="U4494" i="9"/>
  <c r="U4470" i="9"/>
  <c r="U4446" i="9"/>
  <c r="U4422" i="9"/>
  <c r="U4398" i="9"/>
  <c r="U4390" i="9"/>
  <c r="U3646" i="9"/>
  <c r="U3630" i="9"/>
  <c r="U3622" i="9"/>
  <c r="U3606" i="9"/>
  <c r="U3598" i="9"/>
  <c r="U3582" i="9"/>
  <c r="U3574" i="9"/>
  <c r="U3558" i="9"/>
  <c r="U3550" i="9"/>
  <c r="U3534" i="9"/>
  <c r="U3526" i="9"/>
  <c r="U3510" i="9"/>
  <c r="U3502" i="9"/>
  <c r="U3486" i="9"/>
  <c r="U3478" i="9"/>
  <c r="U3462" i="9"/>
  <c r="U3454" i="9"/>
  <c r="U3438" i="9"/>
  <c r="U3430" i="9"/>
  <c r="U3414" i="9"/>
  <c r="U3406" i="9"/>
  <c r="U3390" i="9"/>
  <c r="U3382" i="9"/>
  <c r="U3366" i="9"/>
  <c r="U3358" i="9"/>
  <c r="U3342" i="9"/>
  <c r="U3334" i="9"/>
  <c r="U3318" i="9"/>
  <c r="U3310" i="9"/>
  <c r="U3294" i="9"/>
  <c r="U3286" i="9"/>
  <c r="U3270" i="9"/>
  <c r="U3262" i="9"/>
  <c r="U3246" i="9"/>
  <c r="U3238" i="9"/>
  <c r="U3222" i="9"/>
  <c r="U3214" i="9"/>
  <c r="U3198" i="9"/>
  <c r="U3190" i="9"/>
  <c r="U3174" i="9"/>
  <c r="U3166" i="9"/>
  <c r="U3150" i="9"/>
  <c r="U3142" i="9"/>
  <c r="U3126" i="9"/>
  <c r="U3118" i="9"/>
  <c r="U3102" i="9"/>
  <c r="U3094" i="9"/>
  <c r="U3078" i="9"/>
  <c r="U3070" i="9"/>
  <c r="U3054" i="9"/>
  <c r="U3046" i="9"/>
  <c r="U3030" i="9"/>
  <c r="U3022" i="9"/>
  <c r="U3006" i="9"/>
  <c r="U2998" i="9"/>
  <c r="U2982" i="9"/>
  <c r="U2862" i="9"/>
  <c r="U2838" i="9"/>
  <c r="U2814" i="9"/>
  <c r="U2790" i="9"/>
  <c r="U2766" i="9"/>
  <c r="U2550" i="9"/>
  <c r="U2502" i="9"/>
  <c r="U2454" i="9"/>
  <c r="U2406" i="9"/>
  <c r="U2358" i="9"/>
  <c r="U2310" i="9"/>
  <c r="U2262" i="9"/>
  <c r="U2214" i="9"/>
  <c r="U2166" i="9"/>
  <c r="U2118" i="9"/>
  <c r="U2070" i="9"/>
  <c r="U2022" i="9"/>
  <c r="U1974" i="9"/>
  <c r="U1950" i="9"/>
  <c r="U1926" i="9"/>
  <c r="U1902" i="9"/>
  <c r="U1878" i="9"/>
  <c r="U1830" i="9"/>
  <c r="U1782" i="9"/>
  <c r="U1758" i="9"/>
  <c r="U1734" i="9"/>
  <c r="U1710" i="9"/>
  <c r="U1686" i="9"/>
  <c r="U1662" i="9"/>
  <c r="U1638" i="9"/>
  <c r="U1614" i="9"/>
  <c r="U1590" i="9"/>
  <c r="U1542" i="9"/>
  <c r="U1494" i="9"/>
  <c r="U1446" i="9"/>
  <c r="U1398" i="9"/>
  <c r="U1350" i="9"/>
  <c r="U1302" i="9"/>
  <c r="U1254" i="9"/>
  <c r="U1206" i="9"/>
  <c r="U1062" i="9"/>
  <c r="U1014" i="9"/>
  <c r="U966" i="9"/>
  <c r="U918" i="9"/>
  <c r="U870" i="9"/>
  <c r="U822" i="9"/>
  <c r="U774" i="9"/>
  <c r="U726" i="9"/>
  <c r="U678" i="9"/>
  <c r="U630" i="9"/>
  <c r="U582" i="9"/>
  <c r="U534" i="9"/>
  <c r="U486" i="9"/>
  <c r="U438" i="9"/>
  <c r="U390" i="9"/>
  <c r="U342" i="9"/>
  <c r="U7205" i="9"/>
  <c r="U7157" i="9"/>
  <c r="U7109" i="9"/>
  <c r="U7061" i="9"/>
  <c r="U7013" i="9"/>
  <c r="U6965" i="9"/>
  <c r="U6917" i="9"/>
  <c r="U6821" i="9"/>
  <c r="U6773" i="9"/>
  <c r="U6725" i="9"/>
  <c r="U6629" i="9"/>
  <c r="U6437" i="9"/>
  <c r="U6389" i="9"/>
  <c r="U6341" i="9"/>
  <c r="U6293" i="9"/>
  <c r="U6197" i="9"/>
  <c r="U6149" i="9"/>
  <c r="U6101" i="9"/>
  <c r="U6053" i="9"/>
  <c r="U6005" i="9"/>
  <c r="U5957" i="9"/>
  <c r="U5909" i="9"/>
  <c r="U5877" i="9"/>
  <c r="U5861" i="9"/>
  <c r="U28" i="9"/>
  <c r="U5829" i="9"/>
  <c r="U5813" i="9"/>
  <c r="U5781" i="9"/>
  <c r="U5717" i="9"/>
  <c r="U5669" i="9"/>
  <c r="U5637" i="9"/>
  <c r="U5589" i="9"/>
  <c r="U5573" i="9"/>
  <c r="U5493" i="9"/>
  <c r="U5477" i="9"/>
  <c r="U5445" i="9"/>
  <c r="U5429" i="9"/>
  <c r="U5160" i="9"/>
  <c r="U5144" i="9"/>
  <c r="U8716" i="9"/>
  <c r="U8668" i="9"/>
  <c r="U8620" i="9"/>
  <c r="U8572" i="9"/>
  <c r="U8524" i="9"/>
  <c r="U8476" i="9"/>
  <c r="U8428" i="9"/>
  <c r="U8380" i="9"/>
  <c r="U8332" i="9"/>
  <c r="U8236" i="9"/>
  <c r="U8188" i="9"/>
  <c r="U8140" i="9"/>
  <c r="U8092" i="9"/>
  <c r="U8044" i="9"/>
  <c r="U7996" i="9"/>
  <c r="U7852" i="9"/>
  <c r="U7708" i="9"/>
  <c r="U7660" i="9"/>
  <c r="U7420" i="9"/>
  <c r="U7372" i="9"/>
  <c r="U7324" i="9"/>
  <c r="U7276" i="9"/>
  <c r="U7228" i="9"/>
  <c r="U7180" i="9"/>
  <c r="U7132" i="9"/>
  <c r="U6988" i="9"/>
  <c r="U6940" i="9"/>
  <c r="U6844" i="9"/>
  <c r="U6748" i="9"/>
  <c r="U6700" i="9"/>
  <c r="U6652" i="9"/>
  <c r="U6604" i="9"/>
  <c r="U6556" i="9"/>
  <c r="U6508" i="9"/>
  <c r="U6412" i="9"/>
  <c r="U6364" i="9"/>
  <c r="U6316" i="9"/>
  <c r="U6268" i="9"/>
  <c r="U6220" i="9"/>
  <c r="U6124" i="9"/>
  <c r="U6028" i="9"/>
  <c r="U5980" i="9"/>
  <c r="U5932" i="9"/>
  <c r="U5884" i="9"/>
  <c r="U5836" i="9"/>
  <c r="U5788" i="9"/>
  <c r="U8499" i="9"/>
  <c r="U8451" i="9"/>
  <c r="U8115" i="9"/>
  <c r="U8067" i="9"/>
  <c r="U7923" i="9"/>
  <c r="U7827" i="9"/>
  <c r="U7779" i="9"/>
  <c r="U7635" i="9"/>
  <c r="U7587" i="9"/>
  <c r="U7539" i="9"/>
  <c r="U7443" i="9"/>
  <c r="U7347" i="9"/>
  <c r="U7299" i="9"/>
  <c r="U6963" i="9"/>
  <c r="U6915" i="9"/>
  <c r="U6867" i="9"/>
  <c r="U6771" i="9"/>
  <c r="U6723" i="9"/>
  <c r="U6675" i="9"/>
  <c r="U6627" i="9"/>
  <c r="U6483" i="9"/>
  <c r="U6435" i="9"/>
  <c r="U6339" i="9"/>
  <c r="U6243" i="9"/>
  <c r="U6195" i="9"/>
  <c r="AG8" i="9"/>
  <c r="AG11" i="9"/>
  <c r="AG7" i="9"/>
  <c r="AG5" i="9"/>
  <c r="AG6" i="9"/>
  <c r="AG10" i="9"/>
  <c r="AG3" i="9"/>
  <c r="AG14" i="9"/>
  <c r="U4360" i="9"/>
  <c r="U4840" i="9"/>
  <c r="U3130" i="9"/>
  <c r="U2970" i="9"/>
  <c r="U3786" i="9"/>
  <c r="U3658" i="9"/>
  <c r="U3402" i="9"/>
  <c r="U3274" i="9"/>
  <c r="U2922" i="9"/>
  <c r="U3357" i="9"/>
  <c r="U2825" i="9"/>
  <c r="U2733" i="9"/>
  <c r="U3161" i="9"/>
  <c r="U2925" i="9"/>
  <c r="U1882" i="9"/>
  <c r="U1770" i="9"/>
  <c r="U1642" i="9"/>
  <c r="U1578" i="9"/>
  <c r="U1865" i="9"/>
  <c r="U1721" i="9"/>
  <c r="U1673" i="9"/>
  <c r="U1481" i="9"/>
  <c r="U1930" i="9"/>
  <c r="U2058" i="9"/>
  <c r="U2134" i="9"/>
  <c r="U2152" i="9"/>
  <c r="U2170" i="9"/>
  <c r="U2230" i="9"/>
  <c r="U2248" i="9"/>
  <c r="U2266" i="9"/>
  <c r="U2342" i="9"/>
  <c r="U2534" i="9"/>
  <c r="U2630" i="9"/>
  <c r="U2681" i="9"/>
  <c r="U2729" i="9"/>
  <c r="U2775" i="9"/>
  <c r="U2969" i="9"/>
  <c r="U3065" i="9"/>
  <c r="U2871" i="9"/>
  <c r="U2726" i="9"/>
  <c r="U2758" i="9"/>
  <c r="U2776" i="9"/>
  <c r="U4022" i="9"/>
  <c r="U4072" i="9"/>
  <c r="U3309" i="9"/>
  <c r="U3469" i="9"/>
  <c r="U3639" i="9"/>
  <c r="U3927" i="9"/>
  <c r="U3975" i="9"/>
  <c r="U4023" i="9"/>
  <c r="U4071" i="9"/>
  <c r="U4119" i="9"/>
  <c r="U4167" i="9"/>
  <c r="U4314" i="9"/>
  <c r="U4454" i="9"/>
  <c r="U4534" i="9"/>
  <c r="U4646" i="9"/>
  <c r="U4678" i="9"/>
  <c r="U4842" i="9"/>
  <c r="U4954" i="9"/>
  <c r="U5126" i="9"/>
  <c r="U4311" i="9"/>
  <c r="U4333" i="9"/>
  <c r="U4461" i="9"/>
  <c r="U4557" i="9"/>
  <c r="U4797" i="9"/>
  <c r="U4813" i="9"/>
  <c r="U4985" i="9"/>
  <c r="U5033" i="9"/>
  <c r="U5085" i="9"/>
  <c r="U7578" i="9"/>
  <c r="U7722" i="9"/>
  <c r="U7818" i="9"/>
  <c r="U8346" i="9"/>
  <c r="U2535" i="9"/>
  <c r="U2343" i="9"/>
  <c r="U1846" i="9"/>
  <c r="U1750" i="9"/>
  <c r="U1526" i="9"/>
  <c r="U2413" i="9"/>
  <c r="U2301" i="9"/>
  <c r="U2205" i="9"/>
  <c r="U2077" i="9"/>
  <c r="U1981" i="9"/>
  <c r="U1821" i="9"/>
  <c r="U1629" i="9"/>
  <c r="U1549" i="9"/>
  <c r="U8739" i="9"/>
  <c r="U8691" i="9"/>
  <c r="U8643" i="9"/>
  <c r="U8595" i="9"/>
  <c r="U8259" i="9"/>
  <c r="U8211" i="9"/>
  <c r="U8163" i="9"/>
  <c r="U7971" i="9"/>
  <c r="U7059" i="9"/>
  <c r="U7011" i="9"/>
  <c r="U6531" i="9"/>
  <c r="U5170" i="9"/>
  <c r="U4026" i="9"/>
  <c r="U3642" i="9"/>
  <c r="U3514" i="9"/>
  <c r="U3258" i="9"/>
  <c r="U2826" i="9"/>
  <c r="U3353" i="9"/>
  <c r="U1862" i="9"/>
  <c r="U1817" i="9"/>
  <c r="U1769" i="9"/>
  <c r="U1670" i="9"/>
  <c r="U1478" i="9"/>
  <c r="U2006" i="9"/>
  <c r="U2154" i="9"/>
  <c r="U2250" i="9"/>
  <c r="U2326" i="9"/>
  <c r="U2362" i="9"/>
  <c r="U2438" i="9"/>
  <c r="U2536" i="9"/>
  <c r="U2554" i="9"/>
  <c r="U2632" i="9"/>
  <c r="U2777" i="9"/>
  <c r="U2806" i="9"/>
  <c r="U2893" i="9"/>
  <c r="U2728" i="9"/>
  <c r="U2778" i="9"/>
  <c r="U2794" i="9"/>
  <c r="U2989" i="9"/>
  <c r="U3117" i="9"/>
  <c r="U3878" i="9"/>
  <c r="U3926" i="9"/>
  <c r="U4024" i="9"/>
  <c r="U4118" i="9"/>
  <c r="U4166" i="9"/>
  <c r="U3373" i="9"/>
  <c r="U3421" i="9"/>
  <c r="U3447" i="9"/>
  <c r="U3687" i="9"/>
  <c r="U3929" i="9"/>
  <c r="U3977" i="9"/>
  <c r="U4025" i="9"/>
  <c r="U4073" i="9"/>
  <c r="U4121" i="9"/>
  <c r="U4169" i="9"/>
  <c r="U4458" i="9"/>
  <c r="U4486" i="9"/>
  <c r="U4570" i="9"/>
  <c r="U4650" i="9"/>
  <c r="U4762" i="9"/>
  <c r="U4870" i="9"/>
  <c r="U4982" i="9"/>
  <c r="U5014" i="9"/>
  <c r="U5130" i="9"/>
  <c r="U4313" i="9"/>
  <c r="U4361" i="9"/>
  <c r="U4381" i="9"/>
  <c r="U4505" i="9"/>
  <c r="U4749" i="9"/>
  <c r="U4765" i="9"/>
  <c r="U4935" i="9"/>
  <c r="U5053" i="9"/>
  <c r="U6666" i="9"/>
  <c r="U7594" i="9"/>
  <c r="U7834" i="9"/>
  <c r="U7914" i="9"/>
  <c r="U8410" i="9"/>
  <c r="U8362" i="9"/>
  <c r="U8461" i="9"/>
  <c r="U8538" i="9"/>
  <c r="U8554" i="9"/>
  <c r="U8586" i="9"/>
  <c r="U2493" i="9"/>
  <c r="U2295" i="9"/>
  <c r="U2007" i="9"/>
  <c r="U1622" i="9"/>
  <c r="U2061" i="9"/>
  <c r="U2537" i="9"/>
  <c r="U2153" i="9"/>
  <c r="U2009" i="9"/>
  <c r="U1816" i="9"/>
  <c r="U1741" i="9"/>
  <c r="U1624" i="9"/>
  <c r="U1437" i="9"/>
  <c r="U5118" i="9"/>
  <c r="U2526" i="9"/>
  <c r="U2478" i="9"/>
  <c r="U2430" i="9"/>
  <c r="U2382" i="9"/>
  <c r="U2334" i="9"/>
  <c r="U2286" i="9"/>
  <c r="U2238" i="9"/>
  <c r="U2190" i="9"/>
  <c r="U2142" i="9"/>
  <c r="U2094" i="9"/>
  <c r="U2046" i="9"/>
  <c r="U1998" i="9"/>
  <c r="U1854" i="9"/>
  <c r="U1806" i="9"/>
  <c r="U1566" i="9"/>
  <c r="U1518" i="9"/>
  <c r="U1470" i="9"/>
  <c r="U1422" i="9"/>
  <c r="U1374" i="9"/>
  <c r="U1326" i="9"/>
  <c r="U1278" i="9"/>
  <c r="U1230" i="9"/>
  <c r="U1038" i="9"/>
  <c r="U990" i="9"/>
  <c r="U942" i="9"/>
  <c r="U894" i="9"/>
  <c r="U846" i="9"/>
  <c r="U798" i="9"/>
  <c r="U750" i="9"/>
  <c r="U702" i="9"/>
  <c r="U654" i="9"/>
  <c r="U606" i="9"/>
  <c r="U558" i="9"/>
  <c r="U510" i="9"/>
  <c r="U462" i="9"/>
  <c r="U414" i="9"/>
  <c r="U5740" i="9"/>
  <c r="U5050" i="9"/>
  <c r="U3114" i="9"/>
  <c r="U3034" i="9"/>
  <c r="U2938" i="9"/>
  <c r="U3882" i="9"/>
  <c r="U3498" i="9"/>
  <c r="U3370" i="9"/>
  <c r="U3737" i="9"/>
  <c r="U3405" i="9"/>
  <c r="U1818" i="9"/>
  <c r="U1690" i="9"/>
  <c r="U1626" i="9"/>
  <c r="U714" i="9"/>
  <c r="U682" i="9"/>
  <c r="U666" i="9"/>
  <c r="U634" i="9"/>
  <c r="U618" i="9"/>
  <c r="U586" i="9"/>
  <c r="U570" i="9"/>
  <c r="U538" i="9"/>
  <c r="U522" i="9"/>
  <c r="U490" i="9"/>
  <c r="U474" i="9"/>
  <c r="U442" i="9"/>
  <c r="U426" i="9"/>
  <c r="U394" i="9"/>
  <c r="U378" i="9"/>
  <c r="U346" i="9"/>
  <c r="U330" i="9"/>
  <c r="U298" i="9"/>
  <c r="U282" i="9"/>
  <c r="U250" i="9"/>
  <c r="U234" i="9"/>
  <c r="U202" i="9"/>
  <c r="U186" i="9"/>
  <c r="U154" i="9"/>
  <c r="U138" i="9"/>
  <c r="U106" i="9"/>
  <c r="U90" i="9"/>
  <c r="U58" i="9"/>
  <c r="U42" i="9"/>
  <c r="U3257" i="9"/>
  <c r="U1894" i="9"/>
  <c r="U1625" i="9"/>
  <c r="U1577" i="9"/>
  <c r="U1990" i="9"/>
  <c r="U2026" i="9"/>
  <c r="U2102" i="9"/>
  <c r="U2346" i="9"/>
  <c r="U2422" i="9"/>
  <c r="U2458" i="9"/>
  <c r="U2518" i="9"/>
  <c r="U2538" i="9"/>
  <c r="U2634" i="9"/>
  <c r="U2653" i="9"/>
  <c r="U2685" i="9"/>
  <c r="U2701" i="9"/>
  <c r="U2822" i="9"/>
  <c r="U2902" i="9"/>
  <c r="U2650" i="9"/>
  <c r="U2730" i="9"/>
  <c r="U2746" i="9"/>
  <c r="U3158" i="9"/>
  <c r="U3206" i="9"/>
  <c r="U3686" i="9"/>
  <c r="U3734" i="9"/>
  <c r="U3880" i="9"/>
  <c r="U3928" i="9"/>
  <c r="U3974" i="9"/>
  <c r="U4120" i="9"/>
  <c r="U4168" i="9"/>
  <c r="U3181" i="9"/>
  <c r="U4598" i="9"/>
  <c r="U4790" i="9"/>
  <c r="U4822" i="9"/>
  <c r="U4934" i="9"/>
  <c r="U4986" i="9"/>
  <c r="U5078" i="9"/>
  <c r="U4189" i="9"/>
  <c r="U4525" i="9"/>
  <c r="U4601" i="9"/>
  <c r="U4697" i="9"/>
  <c r="U4937" i="9"/>
  <c r="U4989" i="9"/>
  <c r="U5005" i="9"/>
  <c r="U5037" i="9"/>
  <c r="U1965" i="9"/>
  <c r="U1814" i="9"/>
  <c r="U1510" i="9"/>
  <c r="U2605" i="9"/>
  <c r="U2509" i="9"/>
  <c r="U2173" i="9"/>
  <c r="U1720" i="9"/>
  <c r="U1672" i="9"/>
  <c r="U2297" i="9"/>
  <c r="U1885" i="9"/>
  <c r="U1773" i="9"/>
  <c r="U1581" i="9"/>
  <c r="U4794" i="9"/>
  <c r="U4312" i="9"/>
  <c r="U3978" i="9"/>
  <c r="U3594" i="9"/>
  <c r="U3466" i="9"/>
  <c r="U3210" i="9"/>
  <c r="U3881" i="9"/>
  <c r="U3597" i="9"/>
  <c r="U3709" i="9"/>
  <c r="U3449" i="9"/>
  <c r="U2797" i="9"/>
  <c r="U3305" i="9"/>
  <c r="U3545" i="9"/>
  <c r="U1914" i="9"/>
  <c r="U1738" i="9"/>
  <c r="U1674" i="9"/>
  <c r="U1498" i="9"/>
  <c r="U1432" i="9"/>
  <c r="U1384" i="9"/>
  <c r="U1336" i="9"/>
  <c r="U1288" i="9"/>
  <c r="U1240" i="9"/>
  <c r="U1192" i="9"/>
  <c r="U1144" i="9"/>
  <c r="U1096" i="9"/>
  <c r="U1048" i="9"/>
  <c r="U1000" i="9"/>
  <c r="U952" i="9"/>
  <c r="U904" i="9"/>
  <c r="U856" i="9"/>
  <c r="U808" i="9"/>
  <c r="U760" i="9"/>
  <c r="U710" i="9"/>
  <c r="U694" i="9"/>
  <c r="U662" i="9"/>
  <c r="U646" i="9"/>
  <c r="U614" i="9"/>
  <c r="U598" i="9"/>
  <c r="U566" i="9"/>
  <c r="U550" i="9"/>
  <c r="U518" i="9"/>
  <c r="U502" i="9"/>
  <c r="U470" i="9"/>
  <c r="U454" i="9"/>
  <c r="U422" i="9"/>
  <c r="U406" i="9"/>
  <c r="U374" i="9"/>
  <c r="U358" i="9"/>
  <c r="U326" i="9"/>
  <c r="U310" i="9"/>
  <c r="U278" i="9"/>
  <c r="U262" i="9"/>
  <c r="U230" i="9"/>
  <c r="U214" i="9"/>
  <c r="U182" i="9"/>
  <c r="U166" i="9"/>
  <c r="U134" i="9"/>
  <c r="U118" i="9"/>
  <c r="U86" i="9"/>
  <c r="U70" i="9"/>
  <c r="U38" i="9"/>
  <c r="U22" i="9"/>
  <c r="U1958" i="9"/>
  <c r="U2106" i="9"/>
  <c r="U2182" i="9"/>
  <c r="U2200" i="9"/>
  <c r="U2278" i="9"/>
  <c r="U2296" i="9"/>
  <c r="U2314" i="9"/>
  <c r="U2845" i="9"/>
  <c r="U2918" i="9"/>
  <c r="U3014" i="9"/>
  <c r="U3064" i="9"/>
  <c r="U3110" i="9"/>
  <c r="U3256" i="9"/>
  <c r="U3302" i="9"/>
  <c r="U3352" i="9"/>
  <c r="U3400" i="9"/>
  <c r="U3494" i="9"/>
  <c r="U3592" i="9"/>
  <c r="U3640" i="9"/>
  <c r="U3784" i="9"/>
  <c r="U3830" i="9"/>
  <c r="U3165" i="9"/>
  <c r="U3261" i="9"/>
  <c r="U4214" i="9"/>
  <c r="U4266" i="9"/>
  <c r="U4522" i="9"/>
  <c r="U4554" i="9"/>
  <c r="U4742" i="9"/>
  <c r="U4966" i="9"/>
  <c r="U4605" i="9"/>
  <c r="U4701" i="9"/>
  <c r="U4839" i="9"/>
  <c r="U4909" i="9"/>
  <c r="U4941" i="9"/>
  <c r="U4957" i="9"/>
  <c r="U5127" i="9"/>
  <c r="U6618" i="9"/>
  <c r="U6810" i="9"/>
  <c r="U8170" i="9"/>
  <c r="U8541" i="9"/>
  <c r="U2125" i="9"/>
  <c r="U1462" i="9"/>
  <c r="U2461" i="9"/>
  <c r="U2253" i="9"/>
  <c r="U2157" i="9"/>
  <c r="U2029" i="9"/>
  <c r="U1933" i="9"/>
  <c r="U1405" i="9"/>
  <c r="U1389" i="9"/>
  <c r="U1357" i="9"/>
  <c r="U1341" i="9"/>
  <c r="U1309" i="9"/>
  <c r="U1293" i="9"/>
  <c r="U1261" i="9"/>
  <c r="U1245" i="9"/>
  <c r="U1213" i="9"/>
  <c r="U1197" i="9"/>
  <c r="U1165" i="9"/>
  <c r="U1149" i="9"/>
  <c r="U1117" i="9"/>
  <c r="U1101" i="9"/>
  <c r="U1069" i="9"/>
  <c r="U1053" i="9"/>
  <c r="U1021" i="9"/>
  <c r="U1005" i="9"/>
  <c r="U973" i="9"/>
  <c r="U957" i="9"/>
  <c r="U925" i="9"/>
  <c r="U909" i="9"/>
  <c r="U877" i="9"/>
  <c r="U861" i="9"/>
  <c r="U829" i="9"/>
  <c r="U813" i="9"/>
  <c r="U781" i="9"/>
  <c r="U765" i="9"/>
  <c r="U733" i="9"/>
  <c r="U717" i="9"/>
  <c r="U685" i="9"/>
  <c r="U669" i="9"/>
  <c r="U637" i="9"/>
  <c r="U621" i="9"/>
  <c r="U589" i="9"/>
  <c r="U573" i="9"/>
  <c r="U541" i="9"/>
  <c r="U525" i="9"/>
  <c r="U493" i="9"/>
  <c r="U477" i="9"/>
  <c r="U445" i="9"/>
  <c r="U429" i="9"/>
  <c r="U397" i="9"/>
  <c r="U10" i="9"/>
  <c r="U2585" i="9"/>
  <c r="U2345" i="9"/>
  <c r="U2201" i="9"/>
  <c r="U2057" i="9"/>
  <c r="U1912" i="9"/>
  <c r="U1837" i="9"/>
  <c r="U1645" i="9"/>
  <c r="U1533" i="9"/>
  <c r="U54" i="9"/>
  <c r="U1737" i="9"/>
  <c r="U1705" i="9"/>
  <c r="U1689" i="9"/>
  <c r="U1657" i="9"/>
  <c r="U1641" i="9"/>
  <c r="U1609" i="9"/>
  <c r="U4280" i="9"/>
  <c r="U4248" i="9"/>
  <c r="U4232" i="9"/>
  <c r="U4200" i="9"/>
  <c r="U4184" i="9"/>
  <c r="U4152" i="9"/>
  <c r="U4136" i="9"/>
  <c r="U4104" i="9"/>
  <c r="U4088" i="9"/>
  <c r="U4056" i="9"/>
  <c r="U4040" i="9"/>
  <c r="U4008" i="9"/>
  <c r="U3992" i="9"/>
  <c r="U3960" i="9"/>
  <c r="U3944" i="9"/>
  <c r="U3912" i="9"/>
  <c r="U3896" i="9"/>
  <c r="U3864" i="9"/>
  <c r="U3848" i="9"/>
  <c r="U3816" i="9"/>
  <c r="U3800" i="9"/>
  <c r="U3768" i="9"/>
  <c r="U3752" i="9"/>
  <c r="U3720" i="9"/>
  <c r="U3704" i="9"/>
  <c r="U3672" i="9"/>
  <c r="U3656" i="9"/>
  <c r="U2760" i="9"/>
  <c r="U2744" i="9"/>
  <c r="U2712" i="9"/>
  <c r="U2696" i="9"/>
  <c r="U2664" i="9"/>
  <c r="U2648" i="9"/>
  <c r="U2616" i="9"/>
  <c r="U2600" i="9"/>
  <c r="U2568" i="9"/>
  <c r="U2072" i="9"/>
  <c r="U1176" i="9"/>
  <c r="U1160" i="9"/>
  <c r="U1128" i="9"/>
  <c r="U1112" i="9"/>
  <c r="U24" i="9"/>
  <c r="U8" i="9"/>
  <c r="U4343" i="9"/>
  <c r="U4055" i="9"/>
  <c r="U4039" i="9"/>
  <c r="U2951" i="9"/>
  <c r="U2935" i="9"/>
  <c r="U2903" i="9"/>
  <c r="U2887" i="9"/>
  <c r="U2855" i="9"/>
  <c r="U2839" i="9"/>
  <c r="U2807" i="9"/>
  <c r="U2791" i="9"/>
  <c r="U1735" i="9"/>
  <c r="U1703" i="9"/>
  <c r="U1687" i="9"/>
  <c r="U1655" i="9"/>
  <c r="U1639" i="9"/>
  <c r="U1607" i="9"/>
  <c r="U1591" i="9"/>
  <c r="U871" i="9"/>
  <c r="U7" i="9"/>
  <c r="U8570" i="9"/>
  <c r="U8522" i="9"/>
  <c r="U8474" i="9"/>
  <c r="U8426" i="9"/>
  <c r="U7994" i="9"/>
  <c r="U7706" i="9"/>
  <c r="U7610" i="9"/>
  <c r="U7466" i="9"/>
  <c r="U7370" i="9"/>
  <c r="U7274" i="9"/>
  <c r="U7130" i="9"/>
  <c r="U7114" i="9"/>
  <c r="U7018" i="9"/>
  <c r="U6986" i="9"/>
  <c r="U6922" i="9"/>
  <c r="U6842" i="9"/>
  <c r="U6698" i="9"/>
  <c r="U6650" i="9"/>
  <c r="U6634" i="9"/>
  <c r="U6586" i="9"/>
  <c r="U6554" i="9"/>
  <c r="U6538" i="9"/>
  <c r="U6346" i="9"/>
  <c r="U6202" i="9"/>
  <c r="U6170" i="9"/>
  <c r="U6122" i="9"/>
  <c r="U6106" i="9"/>
  <c r="U6058" i="9"/>
  <c r="U5978" i="9"/>
  <c r="U5866" i="9"/>
  <c r="U5834" i="9"/>
  <c r="U5818" i="9"/>
  <c r="U5770" i="9"/>
  <c r="U7277" i="9"/>
  <c r="U7229" i="9"/>
  <c r="U7133" i="9"/>
  <c r="U7085" i="9"/>
  <c r="U6941" i="9"/>
  <c r="U6893" i="9"/>
  <c r="U6845" i="9"/>
  <c r="U6797" i="9"/>
  <c r="U6749" i="9"/>
  <c r="U6701" i="9"/>
  <c r="U6653" i="9"/>
  <c r="U6605" i="9"/>
  <c r="U6461" i="9"/>
  <c r="U6413" i="9"/>
  <c r="U6365" i="9"/>
  <c r="U6317" i="9"/>
  <c r="U6269" i="9"/>
  <c r="U6173" i="9"/>
  <c r="U6077" i="9"/>
  <c r="U5981" i="9"/>
  <c r="U5885" i="9"/>
  <c r="U5853" i="9"/>
  <c r="U5805" i="9"/>
  <c r="U5789" i="9"/>
  <c r="U5693" i="9"/>
  <c r="U5645" i="9"/>
  <c r="U5613" i="9"/>
  <c r="U5597" i="9"/>
  <c r="U5565" i="9"/>
  <c r="U5549" i="9"/>
  <c r="U5517" i="9"/>
  <c r="U5501" i="9"/>
  <c r="U5469" i="9"/>
  <c r="U5453" i="9"/>
  <c r="U5261" i="9"/>
  <c r="U8692" i="9"/>
  <c r="U8644" i="9"/>
  <c r="U8596" i="9"/>
  <c r="U8548" i="9"/>
  <c r="U8500" i="9"/>
  <c r="U8356" i="9"/>
  <c r="U8260" i="9"/>
  <c r="U8116" i="9"/>
  <c r="U8068" i="9"/>
  <c r="U8020" i="9"/>
  <c r="U7924" i="9"/>
  <c r="U7876" i="9"/>
  <c r="U7828" i="9"/>
  <c r="U7780" i="9"/>
  <c r="U7732" i="9"/>
  <c r="U7684" i="9"/>
  <c r="U7636" i="9"/>
  <c r="U7588" i="9"/>
  <c r="U7540" i="9"/>
  <c r="U7492" i="9"/>
  <c r="U7444" i="9"/>
  <c r="U7396" i="9"/>
  <c r="U7348" i="9"/>
  <c r="U7300" i="9"/>
  <c r="U7252" i="9"/>
  <c r="U7204" i="9"/>
  <c r="U7156" i="9"/>
  <c r="U7012" i="9"/>
  <c r="U6964" i="9"/>
  <c r="U6916" i="9"/>
  <c r="U6868" i="9"/>
  <c r="U6820" i="9"/>
  <c r="U6772" i="9"/>
  <c r="U6724" i="9"/>
  <c r="U6676" i="9"/>
  <c r="U6628" i="9"/>
  <c r="U6436" i="9"/>
  <c r="U6388" i="9"/>
  <c r="U6292" i="9"/>
  <c r="U6244" i="9"/>
  <c r="U6148" i="9"/>
  <c r="U6100" i="9"/>
  <c r="U6004" i="9"/>
  <c r="U5956" i="9"/>
  <c r="U5908" i="9"/>
  <c r="U5812" i="9"/>
  <c r="U5716" i="9"/>
  <c r="U5668" i="9"/>
  <c r="U8475" i="9"/>
  <c r="U8139" i="9"/>
  <c r="U8091" i="9"/>
  <c r="U8043" i="9"/>
  <c r="U7947" i="9"/>
  <c r="U7899" i="9"/>
  <c r="U7851" i="9"/>
  <c r="U7803" i="9"/>
  <c r="U7659" i="9"/>
  <c r="U7611" i="9"/>
  <c r="U7563" i="9"/>
  <c r="U7515" i="9"/>
  <c r="U7419" i="9"/>
  <c r="U7371" i="9"/>
  <c r="U7323" i="9"/>
  <c r="U6939" i="9"/>
  <c r="U6843" i="9"/>
  <c r="U6747" i="9"/>
  <c r="U6699" i="9"/>
  <c r="U6651" i="9"/>
  <c r="U6507" i="9"/>
  <c r="U6411" i="9"/>
  <c r="U6363" i="9"/>
  <c r="U6315" i="9"/>
  <c r="U6267" i="9"/>
  <c r="U6219" i="9"/>
  <c r="U6171" i="9"/>
  <c r="U5080" i="9"/>
  <c r="U3066" i="9"/>
  <c r="U2986" i="9"/>
  <c r="U4074" i="9"/>
  <c r="U3690" i="9"/>
  <c r="U3562" i="9"/>
  <c r="U3306" i="9"/>
  <c r="U3178" i="9"/>
  <c r="U3853" i="9"/>
  <c r="U3689" i="9"/>
  <c r="U3661" i="9"/>
  <c r="U3645" i="9"/>
  <c r="U1786" i="9"/>
  <c r="U1722" i="9"/>
  <c r="U1594" i="9"/>
  <c r="U1482" i="9"/>
  <c r="U1913" i="9"/>
  <c r="U1606" i="9"/>
  <c r="U1962" i="9"/>
  <c r="U2054" i="9"/>
  <c r="U2074" i="9"/>
  <c r="U2374" i="9"/>
  <c r="U2392" i="9"/>
  <c r="U2410" i="9"/>
  <c r="U2488" i="9"/>
  <c r="U2566" i="9"/>
  <c r="U2584" i="9"/>
  <c r="U2602" i="9"/>
  <c r="U2870" i="9"/>
  <c r="U2919" i="9"/>
  <c r="U2662" i="9"/>
  <c r="U2680" i="9"/>
  <c r="U2968" i="9"/>
  <c r="U3448" i="9"/>
  <c r="U3229" i="9"/>
  <c r="U3303" i="9"/>
  <c r="U4358" i="9"/>
  <c r="U4502" i="9"/>
  <c r="U4698" i="9"/>
  <c r="U4810" i="9"/>
  <c r="U4886" i="9"/>
  <c r="U5032" i="9"/>
  <c r="U4265" i="9"/>
  <c r="U4285" i="9"/>
  <c r="U4457" i="9"/>
  <c r="U4477" i="9"/>
  <c r="U4553" i="9"/>
  <c r="U4743" i="9"/>
  <c r="U4793" i="9"/>
  <c r="U4861" i="9"/>
  <c r="U5081" i="9"/>
  <c r="U6714" i="9"/>
  <c r="U6906" i="9"/>
  <c r="U6954" i="9"/>
  <c r="U7002" i="9"/>
  <c r="U7050" i="9"/>
  <c r="U7738" i="9"/>
  <c r="U8298" i="9"/>
  <c r="U8154" i="9"/>
  <c r="U2397" i="9"/>
  <c r="U1558" i="9"/>
  <c r="U2109" i="9"/>
  <c r="U1433" i="9"/>
  <c r="U1401" i="9"/>
  <c r="U1385" i="9"/>
  <c r="U1353" i="9"/>
  <c r="U1337" i="9"/>
  <c r="U1305" i="9"/>
  <c r="U1289" i="9"/>
  <c r="U1257" i="9"/>
  <c r="U1241" i="9"/>
  <c r="U1209" i="9"/>
  <c r="U1193" i="9"/>
  <c r="U1161" i="9"/>
  <c r="U1145" i="9"/>
  <c r="U1113" i="9"/>
  <c r="U1097" i="9"/>
  <c r="U1065" i="9"/>
  <c r="U1049" i="9"/>
  <c r="U1017" i="9"/>
  <c r="U1001" i="9"/>
  <c r="U969" i="9"/>
  <c r="U953" i="9"/>
  <c r="U921" i="9"/>
  <c r="U905" i="9"/>
  <c r="U873" i="9"/>
  <c r="U857" i="9"/>
  <c r="U825" i="9"/>
  <c r="U809" i="9"/>
  <c r="U777" i="9"/>
  <c r="U761" i="9"/>
  <c r="U729" i="9"/>
  <c r="U713" i="9"/>
  <c r="U681" i="9"/>
  <c r="U665" i="9"/>
  <c r="U633" i="9"/>
  <c r="U617" i="9"/>
  <c r="U585" i="9"/>
  <c r="U569" i="9"/>
  <c r="U537" i="9"/>
  <c r="U521" i="9"/>
  <c r="U489" i="9"/>
  <c r="U473" i="9"/>
  <c r="U441" i="9"/>
  <c r="U425" i="9"/>
  <c r="U393" i="9"/>
  <c r="U377" i="9"/>
  <c r="U345" i="9"/>
  <c r="U329" i="9"/>
  <c r="U297" i="9"/>
  <c r="U281" i="9"/>
  <c r="U249" i="9"/>
  <c r="U233" i="9"/>
  <c r="U201" i="9"/>
  <c r="U185" i="9"/>
  <c r="U153" i="9"/>
  <c r="U137" i="9"/>
  <c r="U105" i="9"/>
  <c r="U89" i="9"/>
  <c r="U57" i="9"/>
  <c r="U41" i="9"/>
  <c r="U2489" i="9"/>
  <c r="U1864" i="9"/>
  <c r="U1677" i="9"/>
  <c r="U1485" i="9"/>
  <c r="U4410" i="9"/>
  <c r="U3930" i="9"/>
  <c r="U3546" i="9"/>
  <c r="U3418" i="9"/>
  <c r="U3162" i="9"/>
  <c r="U3542" i="9"/>
  <c r="U2749" i="9"/>
  <c r="U3565" i="9"/>
  <c r="U3641" i="9"/>
  <c r="U1834" i="9"/>
  <c r="U1530" i="9"/>
  <c r="U1529" i="9"/>
  <c r="U1449" i="9"/>
  <c r="U2842" i="9"/>
  <c r="U2038" i="9"/>
  <c r="U2150" i="9"/>
  <c r="U2246" i="9"/>
  <c r="U2394" i="9"/>
  <c r="U2470" i="9"/>
  <c r="U2490" i="9"/>
  <c r="U2586" i="9"/>
  <c r="U2890" i="9"/>
  <c r="U2824" i="9"/>
  <c r="U2877" i="9"/>
  <c r="U2682" i="9"/>
  <c r="U2698" i="9"/>
  <c r="U2774" i="9"/>
  <c r="U2973" i="9"/>
  <c r="U3037" i="9"/>
  <c r="U4070" i="9"/>
  <c r="U3213" i="9"/>
  <c r="U3325" i="9"/>
  <c r="U4310" i="9"/>
  <c r="U4362" i="9"/>
  <c r="U4426" i="9"/>
  <c r="U4506" i="9"/>
  <c r="U4618" i="9"/>
  <c r="U4726" i="9"/>
  <c r="U4838" i="9"/>
  <c r="U4890" i="9"/>
  <c r="U4918" i="9"/>
  <c r="U5002" i="9"/>
  <c r="U5034" i="9"/>
  <c r="U5098" i="9"/>
  <c r="U4573" i="9"/>
  <c r="U4653" i="9"/>
  <c r="U4745" i="9"/>
  <c r="U4845" i="9"/>
  <c r="U4983" i="9"/>
  <c r="U5031" i="9"/>
  <c r="U5101" i="9"/>
  <c r="U5133" i="9"/>
  <c r="U1766" i="9"/>
  <c r="U1654" i="9"/>
  <c r="U2637" i="9"/>
  <c r="U2541" i="9"/>
  <c r="U2317" i="9"/>
  <c r="U2221" i="9"/>
  <c r="U1431" i="9"/>
  <c r="U1415" i="9"/>
  <c r="U1383" i="9"/>
  <c r="U1367" i="9"/>
  <c r="U1335" i="9"/>
  <c r="U1319" i="9"/>
  <c r="U1287" i="9"/>
  <c r="U1271" i="9"/>
  <c r="U1239" i="9"/>
  <c r="U1223" i="9"/>
  <c r="U1191" i="9"/>
  <c r="U1175" i="9"/>
  <c r="U1143" i="9"/>
  <c r="U1127" i="9"/>
  <c r="U1095" i="9"/>
  <c r="U1079" i="9"/>
  <c r="U1047" i="9"/>
  <c r="U1031" i="9"/>
  <c r="U999" i="9"/>
  <c r="U983" i="9"/>
  <c r="U951" i="9"/>
  <c r="U935" i="9"/>
  <c r="U903" i="9"/>
  <c r="U887" i="9"/>
  <c r="U855" i="9"/>
  <c r="U839" i="9"/>
  <c r="U807" i="9"/>
  <c r="U791" i="9"/>
  <c r="U759" i="9"/>
  <c r="U743" i="9"/>
  <c r="U711" i="9"/>
  <c r="U695" i="9"/>
  <c r="U663" i="9"/>
  <c r="U647" i="9"/>
  <c r="U615" i="9"/>
  <c r="U599" i="9"/>
  <c r="U567" i="9"/>
  <c r="U551" i="9"/>
  <c r="U519" i="9"/>
  <c r="U503" i="9"/>
  <c r="U471" i="9"/>
  <c r="U455" i="9"/>
  <c r="U423" i="9"/>
  <c r="U407" i="9"/>
  <c r="U375" i="9"/>
  <c r="U359" i="9"/>
  <c r="U327" i="9"/>
  <c r="U311" i="9"/>
  <c r="U279" i="9"/>
  <c r="U263" i="9"/>
  <c r="U231" i="9"/>
  <c r="U215" i="9"/>
  <c r="U183" i="9"/>
  <c r="U167" i="9"/>
  <c r="U135" i="9"/>
  <c r="U119" i="9"/>
  <c r="U87" i="9"/>
  <c r="U71" i="9"/>
  <c r="U39" i="9"/>
  <c r="U23" i="9"/>
  <c r="U2633" i="9"/>
  <c r="U2393" i="9"/>
  <c r="U2249" i="9"/>
  <c r="U2105" i="9"/>
  <c r="U1789" i="9"/>
  <c r="U1597" i="9"/>
  <c r="U1480" i="9"/>
  <c r="U4342" i="9"/>
  <c r="U4302" i="9"/>
  <c r="U4294" i="9"/>
  <c r="U4270" i="9"/>
  <c r="U4254" i="9"/>
  <c r="U4222" i="9"/>
  <c r="U4206" i="9"/>
  <c r="U4198" i="9"/>
  <c r="U4182" i="9"/>
  <c r="U4174" i="9"/>
  <c r="U4158" i="9"/>
  <c r="U4150" i="9"/>
  <c r="U4134" i="9"/>
  <c r="U4126" i="9"/>
  <c r="U4110" i="9"/>
  <c r="U4102" i="9"/>
  <c r="U4086" i="9"/>
  <c r="U4078" i="9"/>
  <c r="U4062" i="9"/>
  <c r="U4054" i="9"/>
  <c r="U4038" i="9"/>
  <c r="U4030" i="9"/>
  <c r="U4014" i="9"/>
  <c r="U4006" i="9"/>
  <c r="U3990" i="9"/>
  <c r="U3982" i="9"/>
  <c r="U3966" i="9"/>
  <c r="U3958" i="9"/>
  <c r="U3942" i="9"/>
  <c r="U3934" i="9"/>
  <c r="U3918" i="9"/>
  <c r="U3910" i="9"/>
  <c r="U3894" i="9"/>
  <c r="U3886" i="9"/>
  <c r="U3870" i="9"/>
  <c r="U3862" i="9"/>
  <c r="U3846" i="9"/>
  <c r="U3838" i="9"/>
  <c r="U2958" i="9"/>
  <c r="U2950" i="9"/>
  <c r="U2934" i="9"/>
  <c r="U2910" i="9"/>
  <c r="U2886" i="9"/>
  <c r="U2742" i="9"/>
  <c r="U2718" i="9"/>
  <c r="U2694" i="9"/>
  <c r="U2670" i="9"/>
  <c r="U2646" i="9"/>
  <c r="U2622" i="9"/>
  <c r="U2598" i="9"/>
  <c r="U2574" i="9"/>
  <c r="U1182" i="9"/>
  <c r="U1158" i="9"/>
  <c r="U1134" i="9"/>
  <c r="U1110" i="9"/>
  <c r="U1086" i="9"/>
  <c r="U4521" i="9"/>
  <c r="U4065" i="9"/>
  <c r="U4057" i="9"/>
  <c r="U4041" i="9"/>
  <c r="U4033" i="9"/>
  <c r="U4017" i="9"/>
  <c r="U2961" i="9"/>
  <c r="U2953" i="9"/>
  <c r="U2937" i="9"/>
  <c r="U2929" i="9"/>
  <c r="U2913" i="9"/>
  <c r="U2905" i="9"/>
  <c r="U2889" i="9"/>
  <c r="U2881" i="9"/>
  <c r="U2865" i="9"/>
  <c r="U2857" i="9"/>
  <c r="U2841" i="9"/>
  <c r="U2833" i="9"/>
  <c r="U2817" i="9"/>
  <c r="U2809" i="9"/>
  <c r="U2793" i="9"/>
  <c r="U2785" i="9"/>
  <c r="U2769" i="9"/>
  <c r="U4274" i="9"/>
  <c r="U4258" i="9"/>
  <c r="U4226" i="9"/>
  <c r="U4202" i="9"/>
  <c r="U4186" i="9"/>
  <c r="U4178" i="9"/>
  <c r="U4162" i="9"/>
  <c r="U4154" i="9"/>
  <c r="U4138" i="9"/>
  <c r="U4130" i="9"/>
  <c r="U4114" i="9"/>
  <c r="U4106" i="9"/>
  <c r="U4090" i="9"/>
  <c r="U4082" i="9"/>
  <c r="U4066" i="9"/>
  <c r="U4058" i="9"/>
  <c r="U4042" i="9"/>
  <c r="U4034" i="9"/>
  <c r="U4018" i="9"/>
  <c r="U4010" i="9"/>
  <c r="U3994" i="9"/>
  <c r="U3986" i="9"/>
  <c r="U3970" i="9"/>
  <c r="U3962" i="9"/>
  <c r="U3946" i="9"/>
  <c r="U3938" i="9"/>
  <c r="U3922" i="9"/>
  <c r="U3914" i="9"/>
  <c r="U3898" i="9"/>
  <c r="U3890" i="9"/>
  <c r="U3874" i="9"/>
  <c r="U3866" i="9"/>
  <c r="U3850" i="9"/>
  <c r="U3842" i="9"/>
  <c r="U3826" i="9"/>
  <c r="U3818" i="9"/>
  <c r="U3802" i="9"/>
  <c r="U3794" i="9"/>
  <c r="U3778" i="9"/>
  <c r="U3770" i="9"/>
  <c r="U3754" i="9"/>
  <c r="U3746" i="9"/>
  <c r="U3730" i="9"/>
  <c r="U3722" i="9"/>
  <c r="U3706" i="9"/>
  <c r="U3698" i="9"/>
  <c r="U3682" i="9"/>
  <c r="U3674" i="9"/>
  <c r="U2762" i="9"/>
  <c r="U2738" i="9"/>
  <c r="U2714" i="9"/>
  <c r="U2690" i="9"/>
  <c r="U2666" i="9"/>
  <c r="U2642" i="9"/>
  <c r="U2618" i="9"/>
  <c r="U2594" i="9"/>
  <c r="U1178" i="9"/>
  <c r="U1154" i="9"/>
  <c r="U1130" i="9"/>
  <c r="U1106" i="9"/>
  <c r="U50" i="9"/>
  <c r="U26" i="9"/>
  <c r="U4" i="9"/>
  <c r="U4077" i="9"/>
  <c r="U4061" i="9"/>
  <c r="U4053" i="9"/>
  <c r="U4037" i="9"/>
  <c r="U2957" i="9"/>
  <c r="U2933" i="9"/>
  <c r="U2909" i="9"/>
  <c r="U2885" i="9"/>
  <c r="U2861" i="9"/>
  <c r="U2837" i="9"/>
  <c r="U2813" i="9"/>
  <c r="U2789" i="9"/>
  <c r="U5738" i="9"/>
  <c r="U5714" i="9"/>
  <c r="U5602" i="9"/>
  <c r="U5506" i="9"/>
  <c r="U5474" i="9"/>
  <c r="U5458" i="9"/>
  <c r="U5410" i="9"/>
  <c r="U5386" i="9"/>
  <c r="U5362" i="9"/>
  <c r="U5338" i="9"/>
  <c r="U5258" i="9"/>
  <c r="U5185" i="9"/>
  <c r="U5169" i="9"/>
  <c r="U8741" i="9"/>
  <c r="U8717" i="9"/>
  <c r="U8669" i="9"/>
  <c r="U1733" i="9"/>
  <c r="U1709" i="9"/>
  <c r="U1685" i="9"/>
  <c r="U1661" i="9"/>
  <c r="U1637" i="9"/>
  <c r="U1613" i="9"/>
  <c r="U4348" i="9"/>
  <c r="U4324" i="9"/>
  <c r="U4228" i="9"/>
  <c r="U4180" i="9"/>
  <c r="U4156" i="9"/>
  <c r="U4132" i="9"/>
  <c r="U4108" i="9"/>
  <c r="U4084" i="9"/>
  <c r="U4060" i="9"/>
  <c r="U4036" i="9"/>
  <c r="U4012" i="9"/>
  <c r="U3988" i="9"/>
  <c r="U3964" i="9"/>
  <c r="U3940" i="9"/>
  <c r="U3916" i="9"/>
  <c r="U3892" i="9"/>
  <c r="U3868" i="9"/>
  <c r="U3844" i="9"/>
  <c r="U3820" i="9"/>
  <c r="U3796" i="9"/>
  <c r="U3772" i="9"/>
  <c r="U3748" i="9"/>
  <c r="U3724" i="9"/>
  <c r="U3700" i="9"/>
  <c r="U3676" i="9"/>
  <c r="U3652" i="9"/>
  <c r="U2764" i="9"/>
  <c r="U2740" i="9"/>
  <c r="U2716" i="9"/>
  <c r="U2692" i="9"/>
  <c r="U2668" i="9"/>
  <c r="U2644" i="9"/>
  <c r="U2620" i="9"/>
  <c r="U2596" i="9"/>
  <c r="U2572" i="9"/>
  <c r="U1180" i="9"/>
  <c r="U1156" i="9"/>
  <c r="U1132" i="9"/>
  <c r="U1108" i="9"/>
  <c r="U1084" i="9"/>
  <c r="U52" i="9"/>
  <c r="U4155" i="9"/>
  <c r="U4131" i="9"/>
  <c r="U4107" i="9"/>
  <c r="U4083" i="9"/>
  <c r="U4059" i="9"/>
  <c r="U4035" i="9"/>
  <c r="U2955" i="9"/>
  <c r="U2931" i="9"/>
  <c r="U2907" i="9"/>
  <c r="U2883" i="9"/>
  <c r="U2859" i="9"/>
  <c r="U2835" i="9"/>
  <c r="U2811" i="9"/>
  <c r="U2787" i="9"/>
  <c r="U1731" i="9"/>
  <c r="U1707" i="9"/>
  <c r="U1683" i="9"/>
  <c r="U1659" i="9"/>
  <c r="U1635" i="9"/>
  <c r="U1611" i="9"/>
  <c r="U891" i="9"/>
  <c r="U8550" i="9"/>
  <c r="U8502" i="9"/>
  <c r="U8478" i="9"/>
  <c r="U8454" i="9"/>
  <c r="U8430" i="9"/>
  <c r="U8406" i="9"/>
  <c r="U8382" i="9"/>
  <c r="U8070" i="9"/>
  <c r="U8022" i="9"/>
  <c r="U7998" i="9"/>
  <c r="U7926" i="9"/>
  <c r="U7782" i="9"/>
  <c r="U7758" i="9"/>
  <c r="U7446" i="9"/>
  <c r="U7374" i="9"/>
  <c r="U7350" i="9"/>
  <c r="U8645" i="9"/>
  <c r="U8621" i="9"/>
  <c r="U8549" i="9"/>
  <c r="U8525" i="9"/>
  <c r="U8477" i="9"/>
  <c r="U8381" i="9"/>
  <c r="U8357" i="9"/>
  <c r="U8213" i="9"/>
  <c r="U8165" i="9"/>
  <c r="U8141" i="9"/>
  <c r="U8069" i="9"/>
  <c r="U8045" i="9"/>
  <c r="U8021" i="9"/>
  <c r="U7997" i="9"/>
  <c r="U7925" i="9"/>
  <c r="U7901" i="9"/>
  <c r="U7877" i="9"/>
  <c r="U7829" i="9"/>
  <c r="U7805" i="9"/>
  <c r="U7589" i="9"/>
  <c r="U7421" i="9"/>
  <c r="U7373" i="9"/>
  <c r="U7349" i="9"/>
  <c r="U7325" i="9"/>
  <c r="U7253" i="9"/>
  <c r="U7181" i="9"/>
  <c r="U7037" i="9"/>
  <c r="U6989" i="9"/>
  <c r="U6869" i="9"/>
  <c r="U6677" i="9"/>
  <c r="U6581" i="9"/>
  <c r="U6557" i="9"/>
  <c r="U6533" i="9"/>
  <c r="U6509" i="9"/>
  <c r="U6485" i="9"/>
  <c r="U6245" i="9"/>
  <c r="U6221" i="9"/>
  <c r="U6125" i="9"/>
  <c r="U6029" i="9"/>
  <c r="U5757" i="9"/>
  <c r="U5733" i="9"/>
  <c r="U5421" i="9"/>
  <c r="U5397" i="9"/>
  <c r="U5373" i="9"/>
  <c r="U5349" i="9"/>
  <c r="U5325" i="9"/>
  <c r="U5309" i="9"/>
  <c r="U5285" i="9"/>
  <c r="U5277" i="9"/>
  <c r="U5184" i="9"/>
  <c r="U8740" i="9"/>
  <c r="U8452" i="9"/>
  <c r="U8404" i="9"/>
  <c r="U8308" i="9"/>
  <c r="U8284" i="9"/>
  <c r="U8212" i="9"/>
  <c r="U8164" i="9"/>
  <c r="U7972" i="9"/>
  <c r="U7948" i="9"/>
  <c r="U7900" i="9"/>
  <c r="U7804" i="9"/>
  <c r="U7756" i="9"/>
  <c r="U7612" i="9"/>
  <c r="U7564" i="9"/>
  <c r="U7516" i="9"/>
  <c r="U7468" i="9"/>
  <c r="U7108" i="9"/>
  <c r="U7084" i="9"/>
  <c r="U7060" i="9"/>
  <c r="U7036" i="9"/>
  <c r="U6892" i="9"/>
  <c r="U6796" i="9"/>
  <c r="U6580" i="9"/>
  <c r="U6532" i="9"/>
  <c r="U6484" i="9"/>
  <c r="U6460" i="9"/>
  <c r="U6340" i="9"/>
  <c r="U6196" i="9"/>
  <c r="U6172" i="9"/>
  <c r="U6076" i="9"/>
  <c r="U6052" i="9"/>
  <c r="U5860" i="9"/>
  <c r="U5764" i="9"/>
  <c r="U5692" i="9"/>
  <c r="U5644" i="9"/>
  <c r="U7875" i="9"/>
  <c r="U6891" i="9"/>
  <c r="U6819" i="9"/>
  <c r="U6795" i="9"/>
  <c r="U6459" i="9"/>
  <c r="U6387" i="9"/>
  <c r="U5620" i="9"/>
  <c r="U5596" i="9"/>
  <c r="U5524" i="9"/>
  <c r="U5500" i="9"/>
  <c r="U5476" i="9"/>
  <c r="U5452" i="9"/>
  <c r="U5428" i="9"/>
  <c r="U5404" i="9"/>
  <c r="U5380" i="9"/>
  <c r="U5356" i="9"/>
  <c r="U5332" i="9"/>
  <c r="U5308" i="9"/>
  <c r="U5284" i="9"/>
  <c r="U5260" i="9"/>
  <c r="U5187" i="9"/>
  <c r="U5171" i="9"/>
  <c r="U5163" i="9"/>
  <c r="U5147" i="9"/>
  <c r="U8763" i="9"/>
  <c r="U8667" i="9"/>
  <c r="U8547" i="9"/>
  <c r="U8427" i="9"/>
  <c r="U8403" i="9"/>
  <c r="U8379" i="9"/>
  <c r="U8355" i="9"/>
  <c r="U8307" i="9"/>
  <c r="U8283" i="9"/>
  <c r="U8187" i="9"/>
  <c r="U8019" i="9"/>
  <c r="U7995" i="9"/>
  <c r="U7755" i="9"/>
  <c r="U7731" i="9"/>
  <c r="U7491" i="9"/>
  <c r="U7275" i="9"/>
  <c r="U7251" i="9"/>
  <c r="U7227" i="9"/>
  <c r="U7203" i="9"/>
  <c r="U7179" i="9"/>
  <c r="U7155" i="9"/>
  <c r="U7131" i="9"/>
  <c r="U7107" i="9"/>
  <c r="U6603" i="9"/>
  <c r="U6579" i="9"/>
  <c r="U6555" i="9"/>
  <c r="U6123" i="9"/>
  <c r="U6075" i="9"/>
  <c r="U6051" i="9"/>
  <c r="U6027" i="9"/>
  <c r="U6003" i="9"/>
  <c r="U5979" i="9"/>
  <c r="U5907" i="9"/>
  <c r="U5859" i="9"/>
  <c r="U5843" i="9"/>
  <c r="U5835" i="9"/>
  <c r="U5811" i="9"/>
  <c r="U5795" i="9"/>
  <c r="U5787" i="9"/>
  <c r="U5763" i="9"/>
  <c r="U5747" i="9"/>
  <c r="U5723" i="9"/>
  <c r="U5691" i="9"/>
  <c r="U5675" i="9"/>
  <c r="U5667" i="9"/>
  <c r="U5651" i="9"/>
  <c r="U5643" i="9"/>
  <c r="U5627" i="9"/>
  <c r="U5619" i="9"/>
  <c r="U5603" i="9"/>
  <c r="U5579" i="9"/>
  <c r="U5571" i="9"/>
  <c r="U5547" i="9"/>
  <c r="U5531" i="9"/>
  <c r="U5523" i="9"/>
  <c r="U5507" i="9"/>
  <c r="U5475" i="9"/>
  <c r="U5459" i="9"/>
  <c r="U5427" i="9"/>
  <c r="U5411" i="9"/>
  <c r="U5403" i="9"/>
  <c r="U5387" i="9"/>
  <c r="U5379" i="9"/>
  <c r="U5363" i="9"/>
  <c r="U5355" i="9"/>
  <c r="U5339" i="9"/>
  <c r="U5331" i="9"/>
  <c r="U3822" i="9"/>
  <c r="U3814" i="9"/>
  <c r="U3798" i="9"/>
  <c r="U3790" i="9"/>
  <c r="U3774" i="9"/>
  <c r="U3766" i="9"/>
  <c r="U3750" i="9"/>
  <c r="U3742" i="9"/>
  <c r="U3726" i="9"/>
  <c r="U3718" i="9"/>
  <c r="U3702" i="9"/>
  <c r="U3694" i="9"/>
  <c r="U3678" i="9"/>
  <c r="U3670" i="9"/>
  <c r="U3654" i="9"/>
  <c r="U366" i="9"/>
  <c r="U5933" i="9"/>
  <c r="U5837" i="9"/>
  <c r="U5709" i="9"/>
  <c r="U5685" i="9"/>
  <c r="U5661" i="9"/>
  <c r="U5621" i="9"/>
  <c r="U5541" i="9"/>
  <c r="U5525" i="9"/>
  <c r="U5168" i="9"/>
  <c r="U8571" i="9"/>
  <c r="U8523" i="9"/>
  <c r="U8331" i="9"/>
  <c r="U7683" i="9"/>
  <c r="U7395" i="9"/>
  <c r="U6987" i="9"/>
  <c r="U6291" i="9"/>
  <c r="U6147" i="9"/>
  <c r="U6099" i="9"/>
  <c r="U5955" i="9"/>
  <c r="U5931" i="9"/>
  <c r="U5883" i="9"/>
  <c r="U5867" i="9"/>
  <c r="U5819" i="9"/>
  <c r="U5771" i="9"/>
  <c r="U5739" i="9"/>
  <c r="U5715" i="9"/>
  <c r="U5699" i="9"/>
  <c r="U5595" i="9"/>
  <c r="U5555" i="9"/>
  <c r="U5499" i="9"/>
  <c r="U5483" i="9"/>
  <c r="U5451" i="9"/>
  <c r="U5435" i="9"/>
  <c r="U4374" i="9"/>
  <c r="U4366" i="9"/>
  <c r="U4350" i="9"/>
  <c r="U4326" i="9"/>
  <c r="U4318" i="9"/>
  <c r="U4278" i="9"/>
  <c r="U4246" i="9"/>
  <c r="U4230" i="9"/>
  <c r="U2974" i="9"/>
  <c r="U318" i="9"/>
  <c r="U294" i="9"/>
  <c r="U270" i="9"/>
  <c r="U246" i="9"/>
  <c r="U222" i="9"/>
  <c r="U198" i="9"/>
  <c r="U174" i="9"/>
  <c r="U150" i="9"/>
  <c r="U126" i="9"/>
  <c r="U102" i="9"/>
  <c r="U78" i="9"/>
  <c r="U6" i="9"/>
  <c r="U5121" i="9"/>
  <c r="U5113" i="9"/>
  <c r="U5097" i="9"/>
  <c r="U5089" i="9"/>
  <c r="U5073" i="9"/>
  <c r="U5065" i="9"/>
  <c r="U5049" i="9"/>
  <c r="U5041" i="9"/>
  <c r="U5025" i="9"/>
  <c r="U5017" i="9"/>
  <c r="U5001" i="9"/>
  <c r="U4993" i="9"/>
  <c r="U4977" i="9"/>
  <c r="U4969" i="9"/>
  <c r="U4953" i="9"/>
  <c r="U4945" i="9"/>
  <c r="U4929" i="9"/>
  <c r="U4921" i="9"/>
  <c r="U4905" i="9"/>
  <c r="U4897" i="9"/>
  <c r="U4881" i="9"/>
  <c r="U4873" i="9"/>
  <c r="U4857" i="9"/>
  <c r="U4849" i="9"/>
  <c r="U4833" i="9"/>
  <c r="U4825" i="9"/>
  <c r="U4809" i="9"/>
  <c r="U4801" i="9"/>
  <c r="U4785" i="9"/>
  <c r="U4777" i="9"/>
  <c r="U4761" i="9"/>
  <c r="U4753" i="9"/>
  <c r="U4737" i="9"/>
  <c r="U4729" i="9"/>
  <c r="U4713" i="9"/>
  <c r="U4705" i="9"/>
  <c r="U4689" i="9"/>
  <c r="U4681" i="9"/>
  <c r="U4665" i="9"/>
  <c r="U4657" i="9"/>
  <c r="U4641" i="9"/>
  <c r="U4633" i="9"/>
  <c r="U4617" i="9"/>
  <c r="U4609" i="9"/>
  <c r="U4593" i="9"/>
  <c r="U4585" i="9"/>
  <c r="U4569" i="9"/>
  <c r="U4561" i="9"/>
  <c r="U4545" i="9"/>
  <c r="U4537" i="9"/>
  <c r="U4513" i="9"/>
  <c r="U4497" i="9"/>
  <c r="U4489" i="9"/>
  <c r="U4473" i="9"/>
  <c r="U4465" i="9"/>
  <c r="U4449" i="9"/>
  <c r="U4441" i="9"/>
  <c r="U4425" i="9"/>
  <c r="U4417" i="9"/>
  <c r="U4401" i="9"/>
  <c r="U4393" i="9"/>
  <c r="U4377" i="9"/>
  <c r="U4369" i="9"/>
  <c r="U4353" i="9"/>
  <c r="U4345" i="9"/>
  <c r="U4329" i="9"/>
  <c r="U4321" i="9"/>
  <c r="U4305" i="9"/>
  <c r="U4297" i="9"/>
  <c r="U4281" i="9"/>
  <c r="U4273" i="9"/>
  <c r="U4257" i="9"/>
  <c r="U4249" i="9"/>
  <c r="U4233" i="9"/>
  <c r="U4225" i="9"/>
  <c r="U4209" i="9"/>
  <c r="U4201" i="9"/>
  <c r="U4185" i="9"/>
  <c r="U4177" i="9"/>
  <c r="U4161" i="9"/>
  <c r="U4153" i="9"/>
  <c r="U4137" i="9"/>
  <c r="U4129" i="9"/>
  <c r="U4113" i="9"/>
  <c r="U4105" i="9"/>
  <c r="U4089" i="9"/>
  <c r="U4081" i="9"/>
  <c r="U4009" i="9"/>
  <c r="U3993" i="9"/>
  <c r="U3985" i="9"/>
  <c r="U3969" i="9"/>
  <c r="U3961" i="9"/>
  <c r="U3945" i="9"/>
  <c r="U3937" i="9"/>
  <c r="U3921" i="9"/>
  <c r="U3913" i="9"/>
  <c r="U3897" i="9"/>
  <c r="U3889" i="9"/>
  <c r="U3873" i="9"/>
  <c r="U3865" i="9"/>
  <c r="U3849" i="9"/>
  <c r="U3841" i="9"/>
  <c r="U3825" i="9"/>
  <c r="U3817" i="9"/>
  <c r="U3801" i="9"/>
  <c r="U3793" i="9"/>
  <c r="U3777" i="9"/>
  <c r="U3769" i="9"/>
  <c r="U3753" i="9"/>
  <c r="U3745" i="9"/>
  <c r="U3729" i="9"/>
  <c r="U3721" i="9"/>
  <c r="U3705" i="9"/>
  <c r="U3697" i="9"/>
  <c r="U3681" i="9"/>
  <c r="U3673" i="9"/>
  <c r="U3657" i="9"/>
  <c r="U3649" i="9"/>
  <c r="U3633" i="9"/>
  <c r="U3625" i="9"/>
  <c r="U3609" i="9"/>
  <c r="U3601" i="9"/>
  <c r="U3585" i="9"/>
  <c r="U3577" i="9"/>
  <c r="U3561" i="9"/>
  <c r="U3553" i="9"/>
  <c r="U3537" i="9"/>
  <c r="U3529" i="9"/>
  <c r="U3513" i="9"/>
  <c r="U3505" i="9"/>
  <c r="U3489" i="9"/>
  <c r="U3481" i="9"/>
  <c r="U3465" i="9"/>
  <c r="U3457" i="9"/>
  <c r="U3441" i="9"/>
  <c r="U3433" i="9"/>
  <c r="U3417" i="9"/>
  <c r="U3409" i="9"/>
  <c r="U3393" i="9"/>
  <c r="U3385" i="9"/>
  <c r="U3369" i="9"/>
  <c r="U3361" i="9"/>
  <c r="U3345" i="9"/>
  <c r="U3337" i="9"/>
  <c r="U3321" i="9"/>
  <c r="U3313" i="9"/>
  <c r="U3297" i="9"/>
  <c r="U3289" i="9"/>
  <c r="U3273" i="9"/>
  <c r="U3265" i="9"/>
  <c r="U3249" i="9"/>
  <c r="U3241" i="9"/>
  <c r="U3225" i="9"/>
  <c r="U3217" i="9"/>
  <c r="U3201" i="9"/>
  <c r="U3193" i="9"/>
  <c r="U3177" i="9"/>
  <c r="U3169" i="9"/>
  <c r="U3153" i="9"/>
  <c r="U3145" i="9"/>
  <c r="U3129" i="9"/>
  <c r="U3121" i="9"/>
  <c r="U3105" i="9"/>
  <c r="U3097" i="9"/>
  <c r="U3081" i="9"/>
  <c r="U3073" i="9"/>
  <c r="U3057" i="9"/>
  <c r="U3049" i="9"/>
  <c r="U3033" i="9"/>
  <c r="U3025" i="9"/>
  <c r="U3009" i="9"/>
  <c r="U3001" i="9"/>
  <c r="U2985" i="9"/>
  <c r="U2977" i="9"/>
  <c r="U2761" i="9"/>
  <c r="U2745" i="9"/>
  <c r="U2737" i="9"/>
  <c r="U2721" i="9"/>
  <c r="U2713" i="9"/>
  <c r="U2697" i="9"/>
  <c r="U2689" i="9"/>
  <c r="U2673" i="9"/>
  <c r="U2665" i="9"/>
  <c r="U2649" i="9"/>
  <c r="U2641" i="9"/>
  <c r="U2625" i="9"/>
  <c r="U2617" i="9"/>
  <c r="U2601" i="9"/>
  <c r="U2593" i="9"/>
  <c r="U2577" i="9"/>
  <c r="U2569" i="9"/>
  <c r="U2553" i="9"/>
  <c r="U2545" i="9"/>
  <c r="U2529" i="9"/>
  <c r="U2521" i="9"/>
  <c r="U2505" i="9"/>
  <c r="U2497" i="9"/>
  <c r="U2481" i="9"/>
  <c r="U2473" i="9"/>
  <c r="U2457" i="9"/>
  <c r="U2449" i="9"/>
  <c r="U2433" i="9"/>
  <c r="U2425" i="9"/>
  <c r="U2409" i="9"/>
  <c r="U2401" i="9"/>
  <c r="U2385" i="9"/>
  <c r="U2377" i="9"/>
  <c r="U2361" i="9"/>
  <c r="U2353" i="9"/>
  <c r="U2337" i="9"/>
  <c r="U2329" i="9"/>
  <c r="U2313" i="9"/>
  <c r="U2305" i="9"/>
  <c r="U2289" i="9"/>
  <c r="U2281" i="9"/>
  <c r="U2265" i="9"/>
  <c r="U2257" i="9"/>
  <c r="U2241" i="9"/>
  <c r="U2233" i="9"/>
  <c r="U2217" i="9"/>
  <c r="U2209" i="9"/>
  <c r="U2193" i="9"/>
  <c r="U2185" i="9"/>
  <c r="U2169" i="9"/>
  <c r="U2161" i="9"/>
  <c r="U2145" i="9"/>
  <c r="U2137" i="9"/>
  <c r="U2121" i="9"/>
  <c r="U2113" i="9"/>
  <c r="U2097" i="9"/>
  <c r="U2089" i="9"/>
  <c r="U2073" i="9"/>
  <c r="U2065" i="9"/>
  <c r="U2049" i="9"/>
  <c r="U2041" i="9"/>
  <c r="U2025" i="9"/>
  <c r="U2017" i="9"/>
  <c r="U2001" i="9"/>
  <c r="U1993" i="9"/>
  <c r="U1977" i="9"/>
  <c r="U1969" i="9"/>
  <c r="U1953" i="9"/>
  <c r="U1945" i="9"/>
  <c r="U1929" i="9"/>
  <c r="U1921" i="9"/>
  <c r="U1905" i="9"/>
  <c r="U1897" i="9"/>
  <c r="U1881" i="9"/>
  <c r="U1873" i="9"/>
  <c r="U1857" i="9"/>
  <c r="U1849" i="9"/>
  <c r="U1833" i="9"/>
  <c r="U1825" i="9"/>
  <c r="U1809" i="9"/>
  <c r="U1801" i="9"/>
  <c r="U1785" i="9"/>
  <c r="U1777" i="9"/>
  <c r="U1761" i="9"/>
  <c r="U1753" i="9"/>
  <c r="U1593" i="9"/>
  <c r="U1585" i="9"/>
  <c r="U1569" i="9"/>
  <c r="U1561" i="9"/>
  <c r="U1545" i="9"/>
  <c r="U1537" i="9"/>
  <c r="U1521" i="9"/>
  <c r="U1513" i="9"/>
  <c r="U1497" i="9"/>
  <c r="U1489" i="9"/>
  <c r="U1473" i="9"/>
  <c r="U1465" i="9"/>
  <c r="U1441" i="9"/>
  <c r="U1417" i="9"/>
  <c r="U1393" i="9"/>
  <c r="U1369" i="9"/>
  <c r="U1345" i="9"/>
  <c r="U1321" i="9"/>
  <c r="U1297" i="9"/>
  <c r="U1273" i="9"/>
  <c r="U1249" i="9"/>
  <c r="U1225" i="9"/>
  <c r="U1201" i="9"/>
  <c r="U1177" i="9"/>
  <c r="U1153" i="9"/>
  <c r="U1129" i="9"/>
  <c r="U1105" i="9"/>
  <c r="U1081" i="9"/>
  <c r="U1057" i="9"/>
  <c r="U1033" i="9"/>
  <c r="U1009" i="9"/>
  <c r="U985" i="9"/>
  <c r="U961" i="9"/>
  <c r="U937" i="9"/>
  <c r="U913" i="9"/>
  <c r="U889" i="9"/>
  <c r="U865" i="9"/>
  <c r="U841" i="9"/>
  <c r="U817" i="9"/>
  <c r="U793" i="9"/>
  <c r="U769" i="9"/>
  <c r="U745" i="9"/>
  <c r="U721" i="9"/>
  <c r="U697" i="9"/>
  <c r="U673" i="9"/>
  <c r="U649" i="9"/>
  <c r="U625" i="9"/>
  <c r="U601" i="9"/>
  <c r="U577" i="9"/>
  <c r="U553" i="9"/>
  <c r="U529" i="9"/>
  <c r="U505" i="9"/>
  <c r="U481" i="9"/>
  <c r="U457" i="9"/>
  <c r="U433" i="9"/>
  <c r="U409" i="9"/>
  <c r="U385" i="9"/>
  <c r="U361" i="9"/>
  <c r="U337" i="9"/>
  <c r="U313" i="9"/>
  <c r="U289" i="9"/>
  <c r="U265" i="9"/>
  <c r="U241" i="9"/>
  <c r="U217" i="9"/>
  <c r="U193" i="9"/>
  <c r="U169" i="9"/>
  <c r="U145" i="9"/>
  <c r="U121" i="9"/>
  <c r="U97" i="9"/>
  <c r="U73" i="9"/>
  <c r="U49" i="9"/>
  <c r="U25" i="9"/>
  <c r="U5136" i="9"/>
  <c r="U5120" i="9"/>
  <c r="U5112" i="9"/>
  <c r="U5096" i="9"/>
  <c r="U5088" i="9"/>
  <c r="U5072" i="9"/>
  <c r="U5064" i="9"/>
  <c r="U5048" i="9"/>
  <c r="U5040" i="9"/>
  <c r="U5024" i="9"/>
  <c r="U5016" i="9"/>
  <c r="U5000" i="9"/>
  <c r="U4992" i="9"/>
  <c r="U4976" i="9"/>
  <c r="U4968" i="9"/>
  <c r="U4952" i="9"/>
  <c r="U4944" i="9"/>
  <c r="U4928" i="9"/>
  <c r="U4920" i="9"/>
  <c r="U4904" i="9"/>
  <c r="U4896" i="9"/>
  <c r="U4880" i="9"/>
  <c r="U4872" i="9"/>
  <c r="U4856" i="9"/>
  <c r="U4848" i="9"/>
  <c r="U4832" i="9"/>
  <c r="U4824" i="9"/>
  <c r="U4808" i="9"/>
  <c r="U4800" i="9"/>
  <c r="U4784" i="9"/>
  <c r="U4776" i="9"/>
  <c r="U4760" i="9"/>
  <c r="U4752" i="9"/>
  <c r="U4736" i="9"/>
  <c r="U4728" i="9"/>
  <c r="U4712" i="9"/>
  <c r="U4704" i="9"/>
  <c r="U4688" i="9"/>
  <c r="U4680" i="9"/>
  <c r="U4664" i="9"/>
  <c r="U4656" i="9"/>
  <c r="U4640" i="9"/>
  <c r="U4632" i="9"/>
  <c r="U4616" i="9"/>
  <c r="U4608" i="9"/>
  <c r="U4592" i="9"/>
  <c r="U4584" i="9"/>
  <c r="U4568" i="9"/>
  <c r="U4560" i="9"/>
  <c r="U4544" i="9"/>
  <c r="U4536" i="9"/>
  <c r="U4520" i="9"/>
  <c r="U4512" i="9"/>
  <c r="U4496" i="9"/>
  <c r="U4488" i="9"/>
  <c r="U4472" i="9"/>
  <c r="U4464" i="9"/>
  <c r="U4448" i="9"/>
  <c r="U4440" i="9"/>
  <c r="U4424" i="9"/>
  <c r="U4416" i="9"/>
  <c r="U4400" i="9"/>
  <c r="U4392" i="9"/>
  <c r="U4376" i="9"/>
  <c r="U4368" i="9"/>
  <c r="U4344" i="9"/>
  <c r="U4328" i="9"/>
  <c r="U4304" i="9"/>
  <c r="U4296" i="9"/>
  <c r="U4272" i="9"/>
  <c r="U4256" i="9"/>
  <c r="U4224" i="9"/>
  <c r="U4208" i="9"/>
  <c r="U3632" i="9"/>
  <c r="U3624" i="9"/>
  <c r="U3608" i="9"/>
  <c r="U3600" i="9"/>
  <c r="U3584" i="9"/>
  <c r="U3576" i="9"/>
  <c r="U3560" i="9"/>
  <c r="U3552" i="9"/>
  <c r="U3536" i="9"/>
  <c r="U3528" i="9"/>
  <c r="U3512" i="9"/>
  <c r="U3504" i="9"/>
  <c r="U3488" i="9"/>
  <c r="U3480" i="9"/>
  <c r="U3464" i="9"/>
  <c r="U3456" i="9"/>
  <c r="U3440" i="9"/>
  <c r="U3432" i="9"/>
  <c r="U3416" i="9"/>
  <c r="U3408" i="9"/>
  <c r="U3392" i="9"/>
  <c r="U3384" i="9"/>
  <c r="U3368" i="9"/>
  <c r="U3360" i="9"/>
  <c r="U3344" i="9"/>
  <c r="U3336" i="9"/>
  <c r="U3320" i="9"/>
  <c r="U3312" i="9"/>
  <c r="U3296" i="9"/>
  <c r="U3288" i="9"/>
  <c r="U3272" i="9"/>
  <c r="U3264" i="9"/>
  <c r="U3248" i="9"/>
  <c r="U3240" i="9"/>
  <c r="U3224" i="9"/>
  <c r="U3216" i="9"/>
  <c r="U3200" i="9"/>
  <c r="U3192" i="9"/>
  <c r="U3176" i="9"/>
  <c r="U3168" i="9"/>
  <c r="U3152" i="9"/>
  <c r="U3144" i="9"/>
  <c r="U3128" i="9"/>
  <c r="U3120" i="9"/>
  <c r="U3104" i="9"/>
  <c r="U3096" i="9"/>
  <c r="U3080" i="9"/>
  <c r="U3072" i="9"/>
  <c r="U3056" i="9"/>
  <c r="U3048" i="9"/>
  <c r="U3032" i="9"/>
  <c r="U3024" i="9"/>
  <c r="U3008" i="9"/>
  <c r="U3000" i="9"/>
  <c r="U2984" i="9"/>
  <c r="U2976" i="9"/>
  <c r="U2960" i="9"/>
  <c r="U2952" i="9"/>
  <c r="U2936" i="9"/>
  <c r="U2928" i="9"/>
  <c r="U2912" i="9"/>
  <c r="U2904" i="9"/>
  <c r="U2888" i="9"/>
  <c r="U2880" i="9"/>
  <c r="U2864" i="9"/>
  <c r="U2856" i="9"/>
  <c r="U2840" i="9"/>
  <c r="U2832" i="9"/>
  <c r="U2816" i="9"/>
  <c r="U2808" i="9"/>
  <c r="U2792" i="9"/>
  <c r="U2784" i="9"/>
  <c r="U2768" i="9"/>
  <c r="U2552" i="9"/>
  <c r="U2544" i="9"/>
  <c r="U2528" i="9"/>
  <c r="U2520" i="9"/>
  <c r="U2504" i="9"/>
  <c r="U2496" i="9"/>
  <c r="U2480" i="9"/>
  <c r="V2476" i="9" s="1"/>
  <c r="W2476" i="9" s="1"/>
  <c r="U2472" i="9"/>
  <c r="U2456" i="9"/>
  <c r="U2448" i="9"/>
  <c r="U2432" i="9"/>
  <c r="U2424" i="9"/>
  <c r="U2408" i="9"/>
  <c r="U2400" i="9"/>
  <c r="U2384" i="9"/>
  <c r="U2376" i="9"/>
  <c r="U2360" i="9"/>
  <c r="U2352" i="9"/>
  <c r="U2336" i="9"/>
  <c r="U2328" i="9"/>
  <c r="U2312" i="9"/>
  <c r="U2304" i="9"/>
  <c r="U2288" i="9"/>
  <c r="U2280" i="9"/>
  <c r="U2264" i="9"/>
  <c r="U2256" i="9"/>
  <c r="U2240" i="9"/>
  <c r="U2232" i="9"/>
  <c r="U2216" i="9"/>
  <c r="U2208" i="9"/>
  <c r="U2192" i="9"/>
  <c r="U2184" i="9"/>
  <c r="U2168" i="9"/>
  <c r="U2160" i="9"/>
  <c r="U2144" i="9"/>
  <c r="U2136" i="9"/>
  <c r="U2120" i="9"/>
  <c r="U2112" i="9"/>
  <c r="U2096" i="9"/>
  <c r="U2088" i="9"/>
  <c r="U2064" i="9"/>
  <c r="U2048" i="9"/>
  <c r="U2040" i="9"/>
  <c r="U2024" i="9"/>
  <c r="U2016" i="9"/>
  <c r="U2000" i="9"/>
  <c r="U1992" i="9"/>
  <c r="U1976" i="9"/>
  <c r="U1968" i="9"/>
  <c r="U1952" i="9"/>
  <c r="U1944" i="9"/>
  <c r="U1928" i="9"/>
  <c r="U1920" i="9"/>
  <c r="U1904" i="9"/>
  <c r="U1896" i="9"/>
  <c r="U1880" i="9"/>
  <c r="U1872" i="9"/>
  <c r="U1856" i="9"/>
  <c r="U1848" i="9"/>
  <c r="U1832" i="9"/>
  <c r="U1824" i="9"/>
  <c r="U1808" i="9"/>
  <c r="U1800" i="9"/>
  <c r="U1784" i="9"/>
  <c r="U1776" i="9"/>
  <c r="U1760" i="9"/>
  <c r="U1752" i="9"/>
  <c r="U1736" i="9"/>
  <c r="U1728" i="9"/>
  <c r="U1712" i="9"/>
  <c r="U1704" i="9"/>
  <c r="U1688" i="9"/>
  <c r="U1680" i="9"/>
  <c r="U1664" i="9"/>
  <c r="U1656" i="9"/>
  <c r="U1640" i="9"/>
  <c r="U1632" i="9"/>
  <c r="U1616" i="9"/>
  <c r="U1608" i="9"/>
  <c r="U1592" i="9"/>
  <c r="U1584" i="9"/>
  <c r="U1568" i="9"/>
  <c r="U1560" i="9"/>
  <c r="U1544" i="9"/>
  <c r="U1536" i="9"/>
  <c r="U1520" i="9"/>
  <c r="U1512" i="9"/>
  <c r="U1496" i="9"/>
  <c r="U1488" i="9"/>
  <c r="U1472" i="9"/>
  <c r="U1464" i="9"/>
  <c r="U1448" i="9"/>
  <c r="U1440" i="9"/>
  <c r="U1424" i="9"/>
  <c r="U1416" i="9"/>
  <c r="U1400" i="9"/>
  <c r="U1392" i="9"/>
  <c r="U1376" i="9"/>
  <c r="U1368" i="9"/>
  <c r="U1352" i="9"/>
  <c r="U1344" i="9"/>
  <c r="U1328" i="9"/>
  <c r="U1320" i="9"/>
  <c r="U1304" i="9"/>
  <c r="U1296" i="9"/>
  <c r="U1280" i="9"/>
  <c r="U1272" i="9"/>
  <c r="U1256" i="9"/>
  <c r="U1248" i="9"/>
  <c r="U1232" i="9"/>
  <c r="U1224" i="9"/>
  <c r="U1208" i="9"/>
  <c r="U1200" i="9"/>
  <c r="U1080" i="9"/>
  <c r="U1064" i="9"/>
  <c r="U1056" i="9"/>
  <c r="U1040" i="9"/>
  <c r="U1032" i="9"/>
  <c r="U1016" i="9"/>
  <c r="U1008" i="9"/>
  <c r="U992" i="9"/>
  <c r="U984" i="9"/>
  <c r="U968" i="9"/>
  <c r="U960" i="9"/>
  <c r="U944" i="9"/>
  <c r="U936" i="9"/>
  <c r="U920" i="9"/>
  <c r="U912" i="9"/>
  <c r="U896" i="9"/>
  <c r="U888" i="9"/>
  <c r="U872" i="9"/>
  <c r="U864" i="9"/>
  <c r="U848" i="9"/>
  <c r="U840" i="9"/>
  <c r="U824" i="9"/>
  <c r="U816" i="9"/>
  <c r="U800" i="9"/>
  <c r="U792" i="9"/>
  <c r="U776" i="9"/>
  <c r="U768" i="9"/>
  <c r="U752" i="9"/>
  <c r="U744" i="9"/>
  <c r="U728" i="9"/>
  <c r="U720" i="9"/>
  <c r="U704" i="9"/>
  <c r="U696" i="9"/>
  <c r="U680" i="9"/>
  <c r="U672" i="9"/>
  <c r="U656" i="9"/>
  <c r="U648" i="9"/>
  <c r="U632" i="9"/>
  <c r="U624" i="9"/>
  <c r="U608" i="9"/>
  <c r="U600" i="9"/>
  <c r="U584" i="9"/>
  <c r="U576" i="9"/>
  <c r="U560" i="9"/>
  <c r="U552" i="9"/>
  <c r="U536" i="9"/>
  <c r="U528" i="9"/>
  <c r="U512" i="9"/>
  <c r="U504" i="9"/>
  <c r="U488" i="9"/>
  <c r="U480" i="9"/>
  <c r="U464" i="9"/>
  <c r="U456" i="9"/>
  <c r="U440" i="9"/>
  <c r="U432" i="9"/>
  <c r="U416" i="9"/>
  <c r="U408" i="9"/>
  <c r="U392" i="9"/>
  <c r="U384" i="9"/>
  <c r="U368" i="9"/>
  <c r="U360" i="9"/>
  <c r="U344" i="9"/>
  <c r="U336" i="9"/>
  <c r="U320" i="9"/>
  <c r="U312" i="9"/>
  <c r="U296" i="9"/>
  <c r="U288" i="9"/>
  <c r="U272" i="9"/>
  <c r="U264" i="9"/>
  <c r="U248" i="9"/>
  <c r="U240" i="9"/>
  <c r="U224" i="9"/>
  <c r="U216" i="9"/>
  <c r="U200" i="9"/>
  <c r="U192" i="9"/>
  <c r="U176" i="9"/>
  <c r="U168" i="9"/>
  <c r="U152" i="9"/>
  <c r="U144" i="9"/>
  <c r="U128" i="9"/>
  <c r="U120" i="9"/>
  <c r="U104" i="9"/>
  <c r="U96" i="9"/>
  <c r="U80" i="9"/>
  <c r="U72" i="9"/>
  <c r="U56" i="9"/>
  <c r="U5135" i="9"/>
  <c r="U5119" i="9"/>
  <c r="U5111" i="9"/>
  <c r="U5095" i="9"/>
  <c r="U5087" i="9"/>
  <c r="U5071" i="9"/>
  <c r="U5063" i="9"/>
  <c r="U5047" i="9"/>
  <c r="U5039" i="9"/>
  <c r="U5023" i="9"/>
  <c r="U5015" i="9"/>
  <c r="U4999" i="9"/>
  <c r="U4991" i="9"/>
  <c r="U4975" i="9"/>
  <c r="U4967" i="9"/>
  <c r="U4951" i="9"/>
  <c r="U4943" i="9"/>
  <c r="U4927" i="9"/>
  <c r="U4919" i="9"/>
  <c r="U4903" i="9"/>
  <c r="U4895" i="9"/>
  <c r="U4879" i="9"/>
  <c r="U4871" i="9"/>
  <c r="U4855" i="9"/>
  <c r="U4847" i="9"/>
  <c r="U4831" i="9"/>
  <c r="U4823" i="9"/>
  <c r="U4807" i="9"/>
  <c r="U4799" i="9"/>
  <c r="U4783" i="9"/>
  <c r="U4775" i="9"/>
  <c r="U4759" i="9"/>
  <c r="U4751" i="9"/>
  <c r="U4735" i="9"/>
  <c r="U4727" i="9"/>
  <c r="U4711" i="9"/>
  <c r="U4703" i="9"/>
  <c r="U4687" i="9"/>
  <c r="U4679" i="9"/>
  <c r="U4663" i="9"/>
  <c r="U4655" i="9"/>
  <c r="U4639" i="9"/>
  <c r="U4631" i="9"/>
  <c r="U4615" i="9"/>
  <c r="U4607" i="9"/>
  <c r="U4591" i="9"/>
  <c r="U4583" i="9"/>
  <c r="U4567" i="9"/>
  <c r="U4559" i="9"/>
  <c r="U4543" i="9"/>
  <c r="U4535" i="9"/>
  <c r="U4519" i="9"/>
  <c r="U4511" i="9"/>
  <c r="U4495" i="9"/>
  <c r="U4487" i="9"/>
  <c r="U4471" i="9"/>
  <c r="U4463" i="9"/>
  <c r="U4447" i="9"/>
  <c r="U4439" i="9"/>
  <c r="U4423" i="9"/>
  <c r="U4415" i="9"/>
  <c r="U4399" i="9"/>
  <c r="U4391" i="9"/>
  <c r="U4375" i="9"/>
  <c r="U4367" i="9"/>
  <c r="U4327" i="9"/>
  <c r="U4319" i="9"/>
  <c r="U4303" i="9"/>
  <c r="U4295" i="9"/>
  <c r="U4279" i="9"/>
  <c r="U4271" i="9"/>
  <c r="U4255" i="9"/>
  <c r="U4247" i="9"/>
  <c r="U4231" i="9"/>
  <c r="U4223" i="9"/>
  <c r="U4207" i="9"/>
  <c r="U4199" i="9"/>
  <c r="U4183" i="9"/>
  <c r="U4175" i="9"/>
  <c r="U4159" i="9"/>
  <c r="U4151" i="9"/>
  <c r="U4135" i="9"/>
  <c r="U4127" i="9"/>
  <c r="U4111" i="9"/>
  <c r="U4103" i="9"/>
  <c r="U4087" i="9"/>
  <c r="U4079" i="9"/>
  <c r="U4007" i="9"/>
  <c r="U3991" i="9"/>
  <c r="U3983" i="9"/>
  <c r="U3967" i="9"/>
  <c r="U3959" i="9"/>
  <c r="U3943" i="9"/>
  <c r="U3935" i="9"/>
  <c r="U3919" i="9"/>
  <c r="U3911" i="9"/>
  <c r="U3895" i="9"/>
  <c r="U3887" i="9"/>
  <c r="U3871" i="9"/>
  <c r="U3863" i="9"/>
  <c r="U3847" i="9"/>
  <c r="U3839" i="9"/>
  <c r="U3823" i="9"/>
  <c r="U3815" i="9"/>
  <c r="U3799" i="9"/>
  <c r="U3791" i="9"/>
  <c r="U3775" i="9"/>
  <c r="U3767" i="9"/>
  <c r="U3751" i="9"/>
  <c r="U3743" i="9"/>
  <c r="U3727" i="9"/>
  <c r="U3719" i="9"/>
  <c r="U3703" i="9"/>
  <c r="U3695" i="9"/>
  <c r="U3679" i="9"/>
  <c r="U3671" i="9"/>
  <c r="U3655" i="9"/>
  <c r="U3647" i="9"/>
  <c r="U3631" i="9"/>
  <c r="U3623" i="9"/>
  <c r="U3607" i="9"/>
  <c r="U3599" i="9"/>
  <c r="U3583" i="9"/>
  <c r="U3575" i="9"/>
  <c r="U3559" i="9"/>
  <c r="U3551" i="9"/>
  <c r="U3535" i="9"/>
  <c r="U3527" i="9"/>
  <c r="U3511" i="9"/>
  <c r="U3503" i="9"/>
  <c r="U3487" i="9"/>
  <c r="U3479" i="9"/>
  <c r="U3463" i="9"/>
  <c r="U3455" i="9"/>
  <c r="U3439" i="9"/>
  <c r="U3431" i="9"/>
  <c r="U3415" i="9"/>
  <c r="U3407" i="9"/>
  <c r="U3391" i="9"/>
  <c r="U3383" i="9"/>
  <c r="U3367" i="9"/>
  <c r="U3359" i="9"/>
  <c r="U3343" i="9"/>
  <c r="U3335" i="9"/>
  <c r="U3319" i="9"/>
  <c r="U3311" i="9"/>
  <c r="U3295" i="9"/>
  <c r="U3287" i="9"/>
  <c r="U3271" i="9"/>
  <c r="U3263" i="9"/>
  <c r="U3247" i="9"/>
  <c r="U3239" i="9"/>
  <c r="U3223" i="9"/>
  <c r="U3215" i="9"/>
  <c r="U3199" i="9"/>
  <c r="U3191" i="9"/>
  <c r="U3175" i="9"/>
  <c r="U3167" i="9"/>
  <c r="U3151" i="9"/>
  <c r="U3143" i="9"/>
  <c r="U3127" i="9"/>
  <c r="U3119" i="9"/>
  <c r="U3103" i="9"/>
  <c r="U3095" i="9"/>
  <c r="U3079" i="9"/>
  <c r="U3071" i="9"/>
  <c r="U3055" i="9"/>
  <c r="U3047" i="9"/>
  <c r="U3031" i="9"/>
  <c r="U3023" i="9"/>
  <c r="U3007" i="9"/>
  <c r="U2999" i="9"/>
  <c r="U2983" i="9"/>
  <c r="U2975" i="9"/>
  <c r="U2759" i="9"/>
  <c r="U2743" i="9"/>
  <c r="U2735" i="9"/>
  <c r="U2719" i="9"/>
  <c r="U2711" i="9"/>
  <c r="U2695" i="9"/>
  <c r="U2687" i="9"/>
  <c r="U2671" i="9"/>
  <c r="U2663" i="9"/>
  <c r="U2647" i="9"/>
  <c r="U2639" i="9"/>
  <c r="U2623" i="9"/>
  <c r="U2615" i="9"/>
  <c r="U2599" i="9"/>
  <c r="U2591" i="9"/>
  <c r="U2575" i="9"/>
  <c r="U2567" i="9"/>
  <c r="U2551" i="9"/>
  <c r="U2543" i="9"/>
  <c r="U2527" i="9"/>
  <c r="U2519" i="9"/>
  <c r="U2503" i="9"/>
  <c r="U2495" i="9"/>
  <c r="U2479" i="9"/>
  <c r="U2471" i="9"/>
  <c r="U2455" i="9"/>
  <c r="U2447" i="9"/>
  <c r="U2431" i="9"/>
  <c r="U2423" i="9"/>
  <c r="U2407" i="9"/>
  <c r="U2399" i="9"/>
  <c r="U2383" i="9"/>
  <c r="U2375" i="9"/>
  <c r="U2359" i="9"/>
  <c r="U2351" i="9"/>
  <c r="U2335" i="9"/>
  <c r="U2327" i="9"/>
  <c r="U2311" i="9"/>
  <c r="U2303" i="9"/>
  <c r="U2287" i="9"/>
  <c r="U2279" i="9"/>
  <c r="U2263" i="9"/>
  <c r="U2255" i="9"/>
  <c r="U2239" i="9"/>
  <c r="U2231" i="9"/>
  <c r="U2215" i="9"/>
  <c r="U2207" i="9"/>
  <c r="U2191" i="9"/>
  <c r="U2183" i="9"/>
  <c r="U2167" i="9"/>
  <c r="U2159" i="9"/>
  <c r="U2143" i="9"/>
  <c r="U2135" i="9"/>
  <c r="U2119" i="9"/>
  <c r="U2111" i="9"/>
  <c r="U2095" i="9"/>
  <c r="U2087" i="9"/>
  <c r="U2071" i="9"/>
  <c r="U2063" i="9"/>
  <c r="U2047" i="9"/>
  <c r="U2039" i="9"/>
  <c r="U2023" i="9"/>
  <c r="U2015" i="9"/>
  <c r="U1999" i="9"/>
  <c r="U1991" i="9"/>
  <c r="U1975" i="9"/>
  <c r="U1967" i="9"/>
  <c r="U1951" i="9"/>
  <c r="U1943" i="9"/>
  <c r="U1927" i="9"/>
  <c r="U1919" i="9"/>
  <c r="U1903" i="9"/>
  <c r="U1895" i="9"/>
  <c r="U1879" i="9"/>
  <c r="U1871" i="9"/>
  <c r="U1855" i="9"/>
  <c r="U1847" i="9"/>
  <c r="U1831" i="9"/>
  <c r="U1823" i="9"/>
  <c r="U1807" i="9"/>
  <c r="U1799" i="9"/>
  <c r="U1783" i="9"/>
  <c r="U1775" i="9"/>
  <c r="U1759" i="9"/>
  <c r="U1751" i="9"/>
  <c r="U1583" i="9"/>
  <c r="U1567" i="9"/>
  <c r="U1559" i="9"/>
  <c r="U1543" i="9"/>
  <c r="U1535" i="9"/>
  <c r="U1519" i="9"/>
  <c r="U1511" i="9"/>
  <c r="U1495" i="9"/>
  <c r="U1487" i="9"/>
  <c r="U1471" i="9"/>
  <c r="U1447" i="9"/>
  <c r="U1423" i="9"/>
  <c r="U1399" i="9"/>
  <c r="U1375" i="9"/>
  <c r="U1351" i="9"/>
  <c r="U1327" i="9"/>
  <c r="U1303" i="9"/>
  <c r="U1279" i="9"/>
  <c r="U1255" i="9"/>
  <c r="U1231" i="9"/>
  <c r="U1207" i="9"/>
  <c r="U1183" i="9"/>
  <c r="U1159" i="9"/>
  <c r="U1135" i="9"/>
  <c r="U1111" i="9"/>
  <c r="U1087" i="9"/>
  <c r="U1063" i="9"/>
  <c r="U1039" i="9"/>
  <c r="U1015" i="9"/>
  <c r="U991" i="9"/>
  <c r="U967" i="9"/>
  <c r="U943" i="9"/>
  <c r="U919" i="9"/>
  <c r="U847" i="9"/>
  <c r="U823" i="9"/>
  <c r="U799" i="9"/>
  <c r="U775" i="9"/>
  <c r="U751" i="9"/>
  <c r="U727" i="9"/>
  <c r="U703" i="9"/>
  <c r="U679" i="9"/>
  <c r="U655" i="9"/>
  <c r="U631" i="9"/>
  <c r="U607" i="9"/>
  <c r="U583" i="9"/>
  <c r="U559" i="9"/>
  <c r="U535" i="9"/>
  <c r="U511" i="9"/>
  <c r="U487" i="9"/>
  <c r="U463" i="9"/>
  <c r="U439" i="9"/>
  <c r="U415" i="9"/>
  <c r="U391" i="9"/>
  <c r="U367" i="9"/>
  <c r="U343" i="9"/>
  <c r="U319" i="9"/>
  <c r="U295" i="9"/>
  <c r="U271" i="9"/>
  <c r="U247" i="9"/>
  <c r="U223" i="9"/>
  <c r="U199" i="9"/>
  <c r="U175" i="9"/>
  <c r="U151" i="9"/>
  <c r="U127" i="9"/>
  <c r="U103" i="9"/>
  <c r="U79" i="9"/>
  <c r="U55" i="9"/>
  <c r="U31" i="9"/>
  <c r="U5194" i="9"/>
  <c r="U5193" i="9"/>
  <c r="U5191" i="9"/>
  <c r="U5231" i="9"/>
  <c r="U5238" i="9"/>
  <c r="U5205" i="9"/>
  <c r="U8762" i="9"/>
  <c r="U8738" i="9"/>
  <c r="U8714" i="9"/>
  <c r="U8666" i="9"/>
  <c r="U8618" i="9"/>
  <c r="U8546" i="9"/>
  <c r="U8498" i="9"/>
  <c r="U8378" i="9"/>
  <c r="U8354" i="9"/>
  <c r="U8330" i="9"/>
  <c r="U8306" i="9"/>
  <c r="U8282" i="9"/>
  <c r="U8258" i="9"/>
  <c r="U8234" i="9"/>
  <c r="U8210" i="9"/>
  <c r="U8186" i="9"/>
  <c r="U8162" i="9"/>
  <c r="U8138" i="9"/>
  <c r="U8114" i="9"/>
  <c r="U8090" i="9"/>
  <c r="U8042" i="9"/>
  <c r="U7970" i="9"/>
  <c r="U7946" i="9"/>
  <c r="U7898" i="9"/>
  <c r="U7874" i="9"/>
  <c r="U7850" i="9"/>
  <c r="U7826" i="9"/>
  <c r="U7802" i="9"/>
  <c r="U7778" i="9"/>
  <c r="U7754" i="9"/>
  <c r="U7730" i="9"/>
  <c r="U7658" i="9"/>
  <c r="U7586" i="9"/>
  <c r="U7562" i="9"/>
  <c r="U7538" i="9"/>
  <c r="U7514" i="9"/>
  <c r="U7490" i="9"/>
  <c r="U7442" i="9"/>
  <c r="U7418" i="9"/>
  <c r="U7322" i="9"/>
  <c r="U7298" i="9"/>
  <c r="U7258" i="9"/>
  <c r="U7250" i="9"/>
  <c r="U7234" i="9"/>
  <c r="U7226" i="9"/>
  <c r="U7210" i="9"/>
  <c r="U7186" i="9"/>
  <c r="U7178" i="9"/>
  <c r="U7162" i="9"/>
  <c r="U7154" i="9"/>
  <c r="U7106" i="9"/>
  <c r="U7090" i="9"/>
  <c r="U7082" i="9"/>
  <c r="U7066" i="9"/>
  <c r="U7042" i="9"/>
  <c r="U7034" i="9"/>
  <c r="U7010" i="9"/>
  <c r="U6994" i="9"/>
  <c r="U6970" i="9"/>
  <c r="U6962" i="9"/>
  <c r="U6946" i="9"/>
  <c r="U6938" i="9"/>
  <c r="U6890" i="9"/>
  <c r="U6874" i="9"/>
  <c r="U6866" i="9"/>
  <c r="U6850" i="9"/>
  <c r="U6826" i="9"/>
  <c r="U6802" i="9"/>
  <c r="U6794" i="9"/>
  <c r="U6778" i="9"/>
  <c r="U6746" i="9"/>
  <c r="U6730" i="9"/>
  <c r="U6722" i="9"/>
  <c r="U6706" i="9"/>
  <c r="U6682" i="9"/>
  <c r="U6674" i="9"/>
  <c r="U6626" i="9"/>
  <c r="U6602" i="9"/>
  <c r="U6578" i="9"/>
  <c r="U6562" i="9"/>
  <c r="U6530" i="9"/>
  <c r="U6514" i="9"/>
  <c r="U6506" i="9"/>
  <c r="U6490" i="9"/>
  <c r="U6482" i="9"/>
  <c r="U6466" i="9"/>
  <c r="U6458" i="9"/>
  <c r="U6442" i="9"/>
  <c r="U6434" i="9"/>
  <c r="U6418" i="9"/>
  <c r="U6410" i="9"/>
  <c r="U6394" i="9"/>
  <c r="U6370" i="9"/>
  <c r="U6362" i="9"/>
  <c r="U6338" i="9"/>
  <c r="U6322" i="9"/>
  <c r="U6314" i="9"/>
  <c r="U6298" i="9"/>
  <c r="U6274" i="9"/>
  <c r="U6266" i="9"/>
  <c r="U6250" i="9"/>
  <c r="U6242" i="9"/>
  <c r="U6226" i="9"/>
  <c r="U6218" i="9"/>
  <c r="U6194" i="9"/>
  <c r="U6154" i="9"/>
  <c r="U6130" i="9"/>
  <c r="U6074" i="9"/>
  <c r="U6034" i="9"/>
  <c r="U6026" i="9"/>
  <c r="U6010" i="9"/>
  <c r="U5986" i="9"/>
  <c r="U5962" i="9"/>
  <c r="U5954" i="9"/>
  <c r="U5938" i="9"/>
  <c r="U5930" i="9"/>
  <c r="U5914" i="9"/>
  <c r="U5890" i="9"/>
  <c r="U5882" i="9"/>
  <c r="U5842" i="9"/>
  <c r="U5810" i="9"/>
  <c r="U5794" i="9"/>
  <c r="U5786" i="9"/>
  <c r="U5762" i="9"/>
  <c r="U5746" i="9"/>
  <c r="U5722" i="9"/>
  <c r="U5698" i="9"/>
  <c r="U5690" i="9"/>
  <c r="U5674" i="9"/>
  <c r="U5666" i="9"/>
  <c r="U5650" i="9"/>
  <c r="U5642" i="9"/>
  <c r="U5626" i="9"/>
  <c r="U5618" i="9"/>
  <c r="U5594" i="9"/>
  <c r="U5578" i="9"/>
  <c r="U5570" i="9"/>
  <c r="U5554" i="9"/>
  <c r="U5546" i="9"/>
  <c r="U5530" i="9"/>
  <c r="U5522" i="9"/>
  <c r="U5498" i="9"/>
  <c r="U5482" i="9"/>
  <c r="U5450" i="9"/>
  <c r="U5434" i="9"/>
  <c r="U5426" i="9"/>
  <c r="U5402" i="9"/>
  <c r="U5378" i="9"/>
  <c r="U5354" i="9"/>
  <c r="U5330" i="9"/>
  <c r="U5314" i="9"/>
  <c r="U5306" i="9"/>
  <c r="U5290" i="9"/>
  <c r="U5282" i="9"/>
  <c r="U5266" i="9"/>
  <c r="U5161" i="9"/>
  <c r="U5145" i="9"/>
  <c r="U8693" i="9"/>
  <c r="U8597" i="9"/>
  <c r="U8573" i="9"/>
  <c r="U8501" i="9"/>
  <c r="U8453" i="9"/>
  <c r="U8429" i="9"/>
  <c r="U8405" i="9"/>
  <c r="U8333" i="9"/>
  <c r="U8309" i="9"/>
  <c r="U8285" i="9"/>
  <c r="U8261" i="9"/>
  <c r="U8237" i="9"/>
  <c r="U8189" i="9"/>
  <c r="U8117" i="9"/>
  <c r="U8093" i="9"/>
  <c r="U7973" i="9"/>
  <c r="U7949" i="9"/>
  <c r="U7853" i="9"/>
  <c r="U7781" i="9"/>
  <c r="U7757" i="9"/>
  <c r="U7733" i="9"/>
  <c r="U7709" i="9"/>
  <c r="U7685" i="9"/>
  <c r="U7661" i="9"/>
  <c r="U7637" i="9"/>
  <c r="U7613" i="9"/>
  <c r="U7565" i="9"/>
  <c r="U7541" i="9"/>
  <c r="U7517" i="9"/>
  <c r="U7493" i="9"/>
  <c r="U7469" i="9"/>
  <c r="U7445" i="9"/>
  <c r="U7397" i="9"/>
  <c r="U7301" i="9"/>
  <c r="U5765" i="9"/>
  <c r="U5741" i="9"/>
  <c r="U5405" i="9"/>
  <c r="U5381" i="9"/>
  <c r="U5357" i="9"/>
  <c r="U5333" i="9"/>
  <c r="U5301" i="9"/>
  <c r="U5253" i="9"/>
  <c r="U5307" i="9"/>
  <c r="U5291" i="9"/>
  <c r="U5283" i="9"/>
  <c r="U5259" i="9"/>
  <c r="U5186" i="9"/>
  <c r="U3650" i="9"/>
  <c r="U2570" i="9"/>
  <c r="U4029" i="9"/>
  <c r="U5211" i="9"/>
  <c r="U8670" i="9"/>
  <c r="U8646" i="9"/>
  <c r="U7326" i="9"/>
  <c r="U7294" i="9"/>
  <c r="U7254" i="9"/>
  <c r="U7222" i="9"/>
  <c r="U7150" i="9"/>
  <c r="U6990" i="9"/>
  <c r="U6982" i="9"/>
  <c r="U6934" i="9"/>
  <c r="U6870" i="9"/>
  <c r="U6862" i="9"/>
  <c r="U6822" i="9"/>
  <c r="U6750" i="9"/>
  <c r="U6742" i="9"/>
  <c r="U6718" i="9"/>
  <c r="U6678" i="9"/>
  <c r="U6670" i="9"/>
  <c r="U6558" i="9"/>
  <c r="U6534" i="9"/>
  <c r="U6438" i="9"/>
  <c r="U6414" i="9"/>
  <c r="U6406" i="9"/>
  <c r="U6318" i="9"/>
  <c r="U6270" i="9"/>
  <c r="U6238" i="9"/>
  <c r="U6222" i="9"/>
  <c r="U6174" i="9"/>
  <c r="U6166" i="9"/>
  <c r="U6150" i="9"/>
  <c r="U6126" i="9"/>
  <c r="U6118" i="9"/>
  <c r="U6102" i="9"/>
  <c r="U6078" i="9"/>
  <c r="U6070" i="9"/>
  <c r="U6054" i="9"/>
  <c r="U6046" i="9"/>
  <c r="U6022" i="9"/>
  <c r="U6006" i="9"/>
  <c r="U5950" i="9"/>
  <c r="U5934" i="9"/>
  <c r="U5862" i="9"/>
  <c r="U5854" i="9"/>
  <c r="U5838" i="9"/>
  <c r="U5830" i="9"/>
  <c r="U5790" i="9"/>
  <c r="U5742" i="9"/>
  <c r="U5718" i="9"/>
  <c r="U5686" i="9"/>
  <c r="U5662" i="9"/>
  <c r="U5646" i="9"/>
  <c r="U5638" i="9"/>
  <c r="U5622" i="9"/>
  <c r="U5574" i="9"/>
  <c r="U5542" i="9"/>
  <c r="U5526" i="9"/>
  <c r="U5286" i="9"/>
  <c r="U5165" i="9"/>
  <c r="U8761" i="9"/>
  <c r="U8745" i="9"/>
  <c r="U8737" i="9"/>
  <c r="U8721" i="9"/>
  <c r="U8689" i="9"/>
  <c r="U8673" i="9"/>
  <c r="U8665" i="9"/>
  <c r="U8649" i="9"/>
  <c r="U8641" i="9"/>
  <c r="U8625" i="9"/>
  <c r="U8593" i="9"/>
  <c r="U8569" i="9"/>
  <c r="U8553" i="9"/>
  <c r="U8545" i="9"/>
  <c r="U8529" i="9"/>
  <c r="U8521" i="9"/>
  <c r="U8505" i="9"/>
  <c r="U8497" i="9"/>
  <c r="U8457" i="9"/>
  <c r="U8433" i="9"/>
  <c r="U8385" i="9"/>
  <c r="U8377" i="9"/>
  <c r="U8353" i="9"/>
  <c r="U8313" i="9"/>
  <c r="U8289" i="9"/>
  <c r="U8217" i="9"/>
  <c r="U8209" i="9"/>
  <c r="U8193" i="9"/>
  <c r="U8169" i="9"/>
  <c r="U8161" i="9"/>
  <c r="U8137" i="9"/>
  <c r="U8121" i="9"/>
  <c r="U8097" i="9"/>
  <c r="U8073" i="9"/>
  <c r="U8065" i="9"/>
  <c r="U8041" i="9"/>
  <c r="U8025" i="9"/>
  <c r="U8017" i="9"/>
  <c r="U8001" i="9"/>
  <c r="U7993" i="9"/>
  <c r="U7929" i="9"/>
  <c r="U7921" i="9"/>
  <c r="U7897" i="9"/>
  <c r="U7881" i="9"/>
  <c r="U7873" i="9"/>
  <c r="U7857" i="9"/>
  <c r="U7761" i="9"/>
  <c r="U7753" i="9"/>
  <c r="U7729" i="9"/>
  <c r="U7713" i="9"/>
  <c r="U7689" i="9"/>
  <c r="U7681" i="9"/>
  <c r="U7665" i="9"/>
  <c r="U7657" i="9"/>
  <c r="U7617" i="9"/>
  <c r="U7449" i="9"/>
  <c r="U7441" i="9"/>
  <c r="U7401" i="9"/>
  <c r="U7393" i="9"/>
  <c r="U7369" i="9"/>
  <c r="U7353" i="9"/>
  <c r="U7345" i="9"/>
  <c r="U7305" i="9"/>
  <c r="U7273" i="9"/>
  <c r="U7201" i="9"/>
  <c r="U7137" i="9"/>
  <c r="U7129" i="9"/>
  <c r="U7113" i="9"/>
  <c r="U7089" i="9"/>
  <c r="U7057" i="9"/>
  <c r="U7017" i="9"/>
  <c r="U6993" i="9"/>
  <c r="U6913" i="9"/>
  <c r="U6897" i="9"/>
  <c r="U6849" i="9"/>
  <c r="U6841" i="9"/>
  <c r="U6769" i="9"/>
  <c r="U6753" i="9"/>
  <c r="U6697" i="9"/>
  <c r="U6657" i="9"/>
  <c r="U6649" i="9"/>
  <c r="U6633" i="9"/>
  <c r="U6585" i="9"/>
  <c r="U6561" i="9"/>
  <c r="U6553" i="9"/>
  <c r="U6537" i="9"/>
  <c r="U6529" i="9"/>
  <c r="U6513" i="9"/>
  <c r="U6505" i="9"/>
  <c r="U6489" i="9"/>
  <c r="U6457" i="9"/>
  <c r="U6433" i="9"/>
  <c r="U6393" i="9"/>
  <c r="U6369" i="9"/>
  <c r="U6361" i="9"/>
  <c r="U6313" i="9"/>
  <c r="U6297" i="9"/>
  <c r="U6265" i="9"/>
  <c r="U6169" i="9"/>
  <c r="U6153" i="9"/>
  <c r="U6121" i="9"/>
  <c r="U6081" i="9"/>
  <c r="U6057" i="9"/>
  <c r="U5977" i="9"/>
  <c r="U5905" i="9"/>
  <c r="U5865" i="9"/>
  <c r="U5833" i="9"/>
  <c r="U5785" i="9"/>
  <c r="U5601" i="9"/>
  <c r="U5505" i="9"/>
  <c r="U5473" i="9"/>
  <c r="U5457" i="9"/>
  <c r="U5433" i="9"/>
  <c r="U5409" i="9"/>
  <c r="U5401" i="9"/>
  <c r="U5385" i="9"/>
  <c r="U5361" i="9"/>
  <c r="U5353" i="9"/>
  <c r="U5337" i="9"/>
  <c r="U5313" i="9"/>
  <c r="U5305" i="9"/>
  <c r="U8736" i="9"/>
  <c r="U8720" i="9"/>
  <c r="U8624" i="9"/>
  <c r="U8480" i="9"/>
  <c r="U8472" i="9"/>
  <c r="U8456" i="9"/>
  <c r="U8408" i="9"/>
  <c r="U8256" i="9"/>
  <c r="U8216" i="9"/>
  <c r="U8168" i="9"/>
  <c r="U8136" i="9"/>
  <c r="U8040" i="9"/>
  <c r="U7904" i="9"/>
  <c r="U7848" i="9"/>
  <c r="U7760" i="9"/>
  <c r="U7752" i="9"/>
  <c r="U7728" i="9"/>
  <c r="U7712" i="9"/>
  <c r="U7688" i="9"/>
  <c r="U7680" i="9"/>
  <c r="U7664" i="9"/>
  <c r="U7656" i="9"/>
  <c r="U7608" i="9"/>
  <c r="U7584" i="9"/>
  <c r="V7564" i="9" s="1"/>
  <c r="W7564" i="9" s="1"/>
  <c r="U7568" i="9"/>
  <c r="U7448" i="9"/>
  <c r="U7440" i="9"/>
  <c r="U7400" i="9"/>
  <c r="U7392" i="9"/>
  <c r="U7368" i="9"/>
  <c r="U7352" i="9"/>
  <c r="U7344" i="9"/>
  <c r="U7320" i="9"/>
  <c r="U7280" i="9"/>
  <c r="U7208" i="9"/>
  <c r="U7112" i="9"/>
  <c r="U7104" i="9"/>
  <c r="U7040" i="9"/>
  <c r="U6984" i="9"/>
  <c r="U6968" i="9"/>
  <c r="U6920" i="9"/>
  <c r="U6864" i="9"/>
  <c r="U6816" i="9"/>
  <c r="U6776" i="9"/>
  <c r="U6704" i="9"/>
  <c r="U6656" i="9"/>
  <c r="U6632" i="9"/>
  <c r="U6624" i="9"/>
  <c r="U6608" i="9"/>
  <c r="U6600" i="9"/>
  <c r="U6552" i="9"/>
  <c r="U6536" i="9"/>
  <c r="U6528" i="9"/>
  <c r="U6512" i="9"/>
  <c r="U6480" i="9"/>
  <c r="U6456" i="9"/>
  <c r="U6432" i="9"/>
  <c r="U6392" i="9"/>
  <c r="U6368" i="9"/>
  <c r="U6360" i="9"/>
  <c r="U6312" i="9"/>
  <c r="U6296" i="9"/>
  <c r="U6264" i="9"/>
  <c r="U6176" i="9"/>
  <c r="U6168" i="9"/>
  <c r="U6152" i="9"/>
  <c r="U6144" i="9"/>
  <c r="U6120" i="9"/>
  <c r="U6080" i="9"/>
  <c r="U6056" i="9"/>
  <c r="U6024" i="9"/>
  <c r="U5984" i="9"/>
  <c r="U5936" i="9"/>
  <c r="U5928" i="9"/>
  <c r="U5912" i="9"/>
  <c r="U5864" i="9"/>
  <c r="U5832" i="9"/>
  <c r="U5784" i="9"/>
  <c r="U5712" i="9"/>
  <c r="U5600" i="9"/>
  <c r="U5592" i="9"/>
  <c r="U5504" i="9"/>
  <c r="U5472" i="9"/>
  <c r="U5448" i="9"/>
  <c r="U5408" i="9"/>
  <c r="U5400" i="9"/>
  <c r="U5352" i="9"/>
  <c r="U5304" i="9"/>
  <c r="U5183" i="9"/>
  <c r="U5167" i="9"/>
  <c r="U8735" i="9"/>
  <c r="U8719" i="9"/>
  <c r="U8711" i="9"/>
  <c r="U8695" i="9"/>
  <c r="U8687" i="9"/>
  <c r="U8671" i="9"/>
  <c r="U8647" i="9"/>
  <c r="U8639" i="9"/>
  <c r="U8623" i="9"/>
  <c r="U8615" i="9"/>
  <c r="U8599" i="9"/>
  <c r="U8591" i="9"/>
  <c r="U8575" i="9"/>
  <c r="U8567" i="9"/>
  <c r="U8551" i="9"/>
  <c r="U8543" i="9"/>
  <c r="U8447" i="9"/>
  <c r="U8399" i="9"/>
  <c r="U8335" i="9"/>
  <c r="U8303" i="9"/>
  <c r="U8279" i="9"/>
  <c r="U8255" i="9"/>
  <c r="U8215" i="9"/>
  <c r="U8167" i="9"/>
  <c r="U8135" i="9"/>
  <c r="U8039" i="9"/>
  <c r="U7975" i="9"/>
  <c r="U7943" i="9"/>
  <c r="U7895" i="9"/>
  <c r="U7879" i="9"/>
  <c r="U7783" i="9"/>
  <c r="U7775" i="9"/>
  <c r="U7759" i="9"/>
  <c r="U7751" i="9"/>
  <c r="U7655" i="9"/>
  <c r="U7631" i="9"/>
  <c r="U7487" i="9"/>
  <c r="U7415" i="9"/>
  <c r="U7391" i="9"/>
  <c r="U7343" i="9"/>
  <c r="U7319" i="9"/>
  <c r="U7303" i="9"/>
  <c r="U7279" i="9"/>
  <c r="U7207" i="9"/>
  <c r="U7111" i="9"/>
  <c r="U7103" i="9"/>
  <c r="U7039" i="9"/>
  <c r="U6967" i="9"/>
  <c r="U6919" i="9"/>
  <c r="U6815" i="9"/>
  <c r="U6775" i="9"/>
  <c r="U6767" i="9"/>
  <c r="U6703" i="9"/>
  <c r="U6655" i="9"/>
  <c r="U6631" i="9"/>
  <c r="U6623" i="9"/>
  <c r="U6607" i="9"/>
  <c r="U6599" i="9"/>
  <c r="U6527" i="9"/>
  <c r="U6511" i="9"/>
  <c r="U6463" i="9"/>
  <c r="U6439" i="9"/>
  <c r="U6415" i="9"/>
  <c r="U6407" i="9"/>
  <c r="U6319" i="9"/>
  <c r="U6271" i="9"/>
  <c r="U6239" i="9"/>
  <c r="U6223" i="9"/>
  <c r="U6175" i="9"/>
  <c r="U6103" i="9"/>
  <c r="U6047" i="9"/>
  <c r="U6023" i="9"/>
  <c r="U5999" i="9"/>
  <c r="U5983" i="9"/>
  <c r="U5975" i="9"/>
  <c r="U5959" i="9"/>
  <c r="U5927" i="9"/>
  <c r="U5911" i="9"/>
  <c r="U5903" i="9"/>
  <c r="U5887" i="9"/>
  <c r="U5879" i="9"/>
  <c r="U5855" i="9"/>
  <c r="U5791" i="9"/>
  <c r="U5743" i="9"/>
  <c r="U5719" i="9"/>
  <c r="U5671" i="9"/>
  <c r="U5615" i="9"/>
  <c r="U5527" i="9"/>
  <c r="U5519" i="9"/>
  <c r="U5479" i="9"/>
  <c r="U5399" i="9"/>
  <c r="U5375" i="9"/>
  <c r="U5351" i="9"/>
  <c r="U4466" i="9"/>
  <c r="U4442" i="9"/>
  <c r="U4418" i="9"/>
  <c r="U4394" i="9"/>
  <c r="U4378" i="9"/>
  <c r="U4370" i="9"/>
  <c r="U4354" i="9"/>
  <c r="U4346" i="9"/>
  <c r="U4330" i="9"/>
  <c r="U4322" i="9"/>
  <c r="U4306" i="9"/>
  <c r="U4298" i="9"/>
  <c r="U4282" i="9"/>
  <c r="U4250" i="9"/>
  <c r="U4234" i="9"/>
  <c r="U4210" i="9"/>
  <c r="U4085" i="9"/>
  <c r="U7470" i="9"/>
  <c r="U7422" i="9"/>
  <c r="U7398" i="9"/>
  <c r="U5227" i="9"/>
  <c r="U5226" i="9"/>
  <c r="U5198" i="9"/>
  <c r="U5221" i="9"/>
  <c r="U5220" i="9"/>
  <c r="U5197" i="9"/>
  <c r="U5192" i="9"/>
  <c r="U5252" i="9"/>
  <c r="U5138" i="9"/>
  <c r="U5139" i="9"/>
  <c r="U5251" i="9"/>
  <c r="U5219" i="9"/>
  <c r="U5250" i="9"/>
  <c r="U5218" i="9"/>
  <c r="U5249" i="9"/>
  <c r="U5217" i="9"/>
  <c r="U5248" i="9"/>
  <c r="U5216" i="9"/>
  <c r="U5237" i="9"/>
  <c r="U5223" i="9"/>
  <c r="U5190" i="9"/>
  <c r="U5213" i="9"/>
  <c r="U5230" i="9"/>
  <c r="U5244" i="9"/>
  <c r="U5247" i="9"/>
  <c r="U5204" i="9"/>
  <c r="U5224" i="9"/>
  <c r="U5137" i="9"/>
  <c r="U5243" i="9"/>
  <c r="U5210" i="9"/>
  <c r="U5242" i="9"/>
  <c r="U5241" i="9"/>
  <c r="U5208" i="9"/>
  <c r="U5240" i="9"/>
  <c r="U5207" i="9"/>
  <c r="U5215" i="9"/>
  <c r="U5245" i="9"/>
  <c r="U5222" i="9"/>
  <c r="U5189" i="9"/>
  <c r="U5203" i="9"/>
  <c r="U5235" i="9"/>
  <c r="U5233" i="9"/>
  <c r="U5200" i="9"/>
  <c r="U5199" i="9"/>
  <c r="U5214" i="9"/>
  <c r="U5228" i="9"/>
  <c r="U5225" i="9"/>
  <c r="U5202" i="9"/>
  <c r="U5201" i="9"/>
  <c r="U5246" i="9"/>
  <c r="U5196" i="9"/>
  <c r="AH13" i="9"/>
  <c r="AH9" i="9"/>
  <c r="AH10" i="9"/>
  <c r="AH7" i="9"/>
  <c r="AH5" i="9"/>
  <c r="AH4" i="9"/>
  <c r="R724" i="9"/>
  <c r="AH14" i="9"/>
  <c r="R6556" i="9"/>
  <c r="AG12" i="9" s="1"/>
  <c r="AH12" i="9"/>
  <c r="AH11" i="9"/>
  <c r="AH8" i="9"/>
  <c r="R4404" i="9"/>
  <c r="U4404" i="9" s="1"/>
  <c r="AH6" i="9"/>
  <c r="V6988" i="9" l="1"/>
  <c r="W6988" i="9" s="1"/>
  <c r="V8044" i="9"/>
  <c r="W8044" i="9" s="1"/>
  <c r="V7996" i="9"/>
  <c r="W7996" i="9" s="1"/>
  <c r="V844" i="9"/>
  <c r="W844" i="9" s="1"/>
  <c r="V6028" i="9"/>
  <c r="W6028" i="9" s="1"/>
  <c r="V8116" i="9"/>
  <c r="W8116" i="9" s="1"/>
  <c r="V6364" i="9"/>
  <c r="W6364" i="9" s="1"/>
  <c r="V1132" i="9"/>
  <c r="W1132" i="9" s="1"/>
  <c r="V1324" i="9"/>
  <c r="W1324" i="9" s="1"/>
  <c r="V796" i="9"/>
  <c r="W796" i="9" s="1"/>
  <c r="V7060" i="9"/>
  <c r="W7060" i="9" s="1"/>
  <c r="C21" i="9"/>
  <c r="AH23" i="9" s="1"/>
  <c r="AH24" i="9" s="1"/>
  <c r="AI18" i="9" s="1"/>
  <c r="V1492" i="9"/>
  <c r="W1492" i="9" s="1"/>
  <c r="V3772" i="9"/>
  <c r="W3772" i="9" s="1"/>
  <c r="V148" i="9"/>
  <c r="W148" i="9" s="1"/>
  <c r="V4828" i="9"/>
  <c r="W4828" i="9" s="1"/>
  <c r="V7876" i="9"/>
  <c r="W7876" i="9" s="1"/>
  <c r="V1204" i="9"/>
  <c r="W1204" i="9" s="1"/>
  <c r="V4564" i="9"/>
  <c r="W4564" i="9" s="1"/>
  <c r="V7516" i="9"/>
  <c r="W7516" i="9" s="1"/>
  <c r="V2884" i="9"/>
  <c r="W2884" i="9" s="1"/>
  <c r="V2716" i="9"/>
  <c r="W2716" i="9" s="1"/>
  <c r="V7324" i="9"/>
  <c r="W7324" i="9" s="1"/>
  <c r="V8092" i="9"/>
  <c r="W8092" i="9" s="1"/>
  <c r="V5716" i="9"/>
  <c r="W5716" i="9" s="1"/>
  <c r="V6820" i="9"/>
  <c r="W6820" i="9" s="1"/>
  <c r="V8332" i="9"/>
  <c r="W8332" i="9" s="1"/>
  <c r="V7540" i="9"/>
  <c r="W7540" i="9" s="1"/>
  <c r="V8236" i="9"/>
  <c r="W8236" i="9" s="1"/>
  <c r="V1156" i="9"/>
  <c r="W1156" i="9" s="1"/>
  <c r="V3820" i="9"/>
  <c r="W3820" i="9" s="1"/>
  <c r="V7900" i="9"/>
  <c r="W7900" i="9" s="1"/>
  <c r="V748" i="9"/>
  <c r="W748" i="9" s="1"/>
  <c r="AI11" i="9"/>
  <c r="V5164" i="9"/>
  <c r="W5164" i="9" s="1"/>
  <c r="V6700" i="9"/>
  <c r="W6700" i="9" s="1"/>
  <c r="V7156" i="9"/>
  <c r="W7156" i="9" s="1"/>
  <c r="V2380" i="9"/>
  <c r="W2380" i="9" s="1"/>
  <c r="V4084" i="9"/>
  <c r="W4084" i="9" s="1"/>
  <c r="V5044" i="9"/>
  <c r="W5044" i="9" s="1"/>
  <c r="V6628" i="9"/>
  <c r="W6628" i="9" s="1"/>
  <c r="V6892" i="9"/>
  <c r="W6892" i="9" s="1"/>
  <c r="V172" i="9"/>
  <c r="W172" i="9" s="1"/>
  <c r="V364" i="9"/>
  <c r="W364" i="9" s="1"/>
  <c r="V412" i="9"/>
  <c r="W412" i="9" s="1"/>
  <c r="V2860" i="9"/>
  <c r="W2860" i="9" s="1"/>
  <c r="V8356" i="9"/>
  <c r="W8356" i="9" s="1"/>
  <c r="V6004" i="9"/>
  <c r="W6004" i="9" s="1"/>
  <c r="V6724" i="9"/>
  <c r="W6724" i="9" s="1"/>
  <c r="V5308" i="9"/>
  <c r="W5308" i="9" s="1"/>
  <c r="V484" i="9"/>
  <c r="W484" i="9" s="1"/>
  <c r="V676" i="9"/>
  <c r="W676" i="9" s="1"/>
  <c r="V916" i="9"/>
  <c r="W916" i="9" s="1"/>
  <c r="V1012" i="9"/>
  <c r="W1012" i="9" s="1"/>
  <c r="V1108" i="9"/>
  <c r="W1108" i="9" s="1"/>
  <c r="V1300" i="9"/>
  <c r="W1300" i="9" s="1"/>
  <c r="V1828" i="9"/>
  <c r="W1828" i="9" s="1"/>
  <c r="V1924" i="9"/>
  <c r="W1924" i="9" s="1"/>
  <c r="V2020" i="9"/>
  <c r="W2020" i="9" s="1"/>
  <c r="V2308" i="9"/>
  <c r="W2308" i="9" s="1"/>
  <c r="V2404" i="9"/>
  <c r="W2404" i="9" s="1"/>
  <c r="V4108" i="9"/>
  <c r="V4420" i="9"/>
  <c r="W4420" i="9" s="1"/>
  <c r="V4612" i="9"/>
  <c r="W4612" i="9" s="1"/>
  <c r="V1060" i="9"/>
  <c r="W1060" i="9" s="1"/>
  <c r="V2332" i="9"/>
  <c r="W2332" i="9" s="1"/>
  <c r="V3004" i="9"/>
  <c r="W3004" i="9" s="1"/>
  <c r="V3100" i="9"/>
  <c r="W3100" i="9" s="1"/>
  <c r="V4588" i="9"/>
  <c r="W4588" i="9" s="1"/>
  <c r="V652" i="9"/>
  <c r="W652" i="9" s="1"/>
  <c r="V1036" i="9"/>
  <c r="W1036" i="9" s="1"/>
  <c r="V1420" i="9"/>
  <c r="W1420" i="9" s="1"/>
  <c r="V2644" i="9"/>
  <c r="W2644" i="9" s="1"/>
  <c r="V4732" i="9"/>
  <c r="W4732" i="9" s="1"/>
  <c r="V5020" i="9"/>
  <c r="W5020" i="9" s="1"/>
  <c r="V7228" i="9"/>
  <c r="W7228" i="9" s="1"/>
  <c r="V6196" i="9"/>
  <c r="W6196" i="9" s="1"/>
  <c r="V8308" i="9"/>
  <c r="W8308" i="9" s="1"/>
  <c r="V6676" i="9"/>
  <c r="W6676" i="9" s="1"/>
  <c r="V1180" i="9"/>
  <c r="W1180" i="9" s="1"/>
  <c r="V4180" i="9"/>
  <c r="W4180" i="9" s="1"/>
  <c r="V1708" i="9"/>
  <c r="W1708" i="9" s="1"/>
  <c r="V2932" i="9"/>
  <c r="W2932" i="9" s="1"/>
  <c r="V2788" i="9"/>
  <c r="W2788" i="9" s="1"/>
  <c r="V1084" i="9"/>
  <c r="W1084" i="9" s="1"/>
  <c r="V1372" i="9"/>
  <c r="W1372" i="9" s="1"/>
  <c r="V2044" i="9"/>
  <c r="W2044" i="9" s="1"/>
  <c r="V7588" i="9"/>
  <c r="W7588" i="9" s="1"/>
  <c r="V6124" i="9"/>
  <c r="W6124" i="9" s="1"/>
  <c r="V8380" i="9"/>
  <c r="W8380" i="9" s="1"/>
  <c r="V3988" i="9"/>
  <c r="W3988" i="9" s="1"/>
  <c r="V3556" i="9"/>
  <c r="W3556" i="9" s="1"/>
  <c r="V6148" i="9"/>
  <c r="W6148" i="9" s="1"/>
  <c r="V460" i="9"/>
  <c r="W460" i="9" s="1"/>
  <c r="V1636" i="9"/>
  <c r="W1636" i="9" s="1"/>
  <c r="V8596" i="9"/>
  <c r="W8596" i="9" s="1"/>
  <c r="V4372" i="9"/>
  <c r="W4372" i="9" s="1"/>
  <c r="V5500" i="9"/>
  <c r="W5500" i="9" s="1"/>
  <c r="V6604" i="9"/>
  <c r="W6604" i="9" s="1"/>
  <c r="V8620" i="9"/>
  <c r="W8620" i="9" s="1"/>
  <c r="V5452" i="9"/>
  <c r="W5452" i="9" s="1"/>
  <c r="V6532" i="9"/>
  <c r="W6532" i="9" s="1"/>
  <c r="V7108" i="9"/>
  <c r="W7108" i="9" s="1"/>
  <c r="V7660" i="9"/>
  <c r="W7660" i="9" s="1"/>
  <c r="V8188" i="9"/>
  <c r="W8188" i="9" s="1"/>
  <c r="V5572" i="9"/>
  <c r="W5572" i="9" s="1"/>
  <c r="V2548" i="9"/>
  <c r="W2548" i="9" s="1"/>
  <c r="V5476" i="9"/>
  <c r="W5476" i="9" s="1"/>
  <c r="V5596" i="9"/>
  <c r="W5596" i="9" s="1"/>
  <c r="V6580" i="9"/>
  <c r="W6580" i="9" s="1"/>
  <c r="V7732" i="9"/>
  <c r="W7732" i="9" s="1"/>
  <c r="V316" i="9"/>
  <c r="W316" i="9" s="1"/>
  <c r="V508" i="9"/>
  <c r="W508" i="9" s="1"/>
  <c r="V700" i="9"/>
  <c r="W700" i="9" s="1"/>
  <c r="V1732" i="9"/>
  <c r="W1732" i="9" s="1"/>
  <c r="V2116" i="9"/>
  <c r="W2116" i="9" s="1"/>
  <c r="V7852" i="9"/>
  <c r="W7852" i="9" s="1"/>
  <c r="V3052" i="9"/>
  <c r="W3052" i="9" s="1"/>
  <c r="V3148" i="9"/>
  <c r="W3148" i="9" s="1"/>
  <c r="V5908" i="9"/>
  <c r="W5908" i="9" s="1"/>
  <c r="V5524" i="9"/>
  <c r="W5524" i="9" s="1"/>
  <c r="V1228" i="9"/>
  <c r="W1228" i="9" s="1"/>
  <c r="V8164" i="9"/>
  <c r="W8164" i="9" s="1"/>
  <c r="AI6" i="9"/>
  <c r="V2500" i="9"/>
  <c r="V2596" i="9"/>
  <c r="W2596" i="9" s="1"/>
  <c r="V2692" i="9"/>
  <c r="W2692" i="9" s="1"/>
  <c r="V3196" i="9"/>
  <c r="W3196" i="9" s="1"/>
  <c r="V3292" i="9"/>
  <c r="W3292" i="9" s="1"/>
  <c r="V3388" i="9"/>
  <c r="W3388" i="9" s="1"/>
  <c r="V3484" i="9"/>
  <c r="W3484" i="9" s="1"/>
  <c r="V3580" i="9"/>
  <c r="W3580" i="9" s="1"/>
  <c r="V4204" i="9"/>
  <c r="W4204" i="9" s="1"/>
  <c r="V4708" i="9"/>
  <c r="W4708" i="9" s="1"/>
  <c r="V100" i="9"/>
  <c r="W100" i="9" s="1"/>
  <c r="V292" i="9"/>
  <c r="W292" i="9" s="1"/>
  <c r="V772" i="9"/>
  <c r="W772" i="9" s="1"/>
  <c r="V868" i="9"/>
  <c r="W868" i="9" s="1"/>
  <c r="V1276" i="9"/>
  <c r="W1276" i="9" s="1"/>
  <c r="AI5" i="9"/>
  <c r="V1660" i="9"/>
  <c r="W1660" i="9" s="1"/>
  <c r="V1756" i="9"/>
  <c r="W1756" i="9" s="1"/>
  <c r="V1852" i="9"/>
  <c r="W1852" i="9" s="1"/>
  <c r="V2524" i="9"/>
  <c r="W2524" i="9" s="1"/>
  <c r="V3316" i="9"/>
  <c r="W3316" i="9" s="1"/>
  <c r="V3508" i="9"/>
  <c r="W3508" i="9" s="1"/>
  <c r="V4516" i="9"/>
  <c r="W4516" i="9" s="1"/>
  <c r="V4804" i="9"/>
  <c r="W4804" i="9" s="1"/>
  <c r="V4900" i="9"/>
  <c r="W4900" i="9" s="1"/>
  <c r="V4996" i="9"/>
  <c r="W4996" i="9" s="1"/>
  <c r="V5092" i="9"/>
  <c r="W5092" i="9" s="1"/>
  <c r="V1252" i="9"/>
  <c r="W1252" i="9" s="1"/>
  <c r="V2740" i="9"/>
  <c r="W2740" i="9" s="1"/>
  <c r="V3724" i="9"/>
  <c r="W3724" i="9" s="1"/>
  <c r="V4756" i="9"/>
  <c r="W4756" i="9" s="1"/>
  <c r="V76" i="9"/>
  <c r="W76" i="9" s="1"/>
  <c r="V268" i="9"/>
  <c r="W268" i="9" s="1"/>
  <c r="V4324" i="9"/>
  <c r="W4324" i="9" s="1"/>
  <c r="V5140" i="9"/>
  <c r="W5140" i="9" s="1"/>
  <c r="V5644" i="9"/>
  <c r="W5644" i="9" s="1"/>
  <c r="V7804" i="9"/>
  <c r="W7804" i="9" s="1"/>
  <c r="V8404" i="9"/>
  <c r="W8404" i="9" s="1"/>
  <c r="V6868" i="9"/>
  <c r="W6868" i="9" s="1"/>
  <c r="V7420" i="9"/>
  <c r="W7420" i="9" s="1"/>
  <c r="V8020" i="9"/>
  <c r="W8020" i="9" s="1"/>
  <c r="V2572" i="9"/>
  <c r="W2572" i="9" s="1"/>
  <c r="V2764" i="9"/>
  <c r="W2764" i="9" s="1"/>
  <c r="V4012" i="9"/>
  <c r="W4012" i="9" s="1"/>
  <c r="V2956" i="9"/>
  <c r="W2956" i="9" s="1"/>
  <c r="V2908" i="9"/>
  <c r="W2908" i="9" s="1"/>
  <c r="V3964" i="9"/>
  <c r="V4156" i="9"/>
  <c r="W4156" i="9" s="1"/>
  <c r="V340" i="9"/>
  <c r="W340" i="9" s="1"/>
  <c r="V724" i="9"/>
  <c r="W724" i="9" s="1"/>
  <c r="V2068" i="9"/>
  <c r="W2068" i="9" s="1"/>
  <c r="V6244" i="9"/>
  <c r="W6244" i="9" s="1"/>
  <c r="AI10" i="9"/>
  <c r="V532" i="9"/>
  <c r="W532" i="9" s="1"/>
  <c r="AI4" i="9"/>
  <c r="V964" i="9"/>
  <c r="W964" i="9" s="1"/>
  <c r="V1948" i="9"/>
  <c r="W1948" i="9" s="1"/>
  <c r="V4444" i="9"/>
  <c r="W4444" i="9" s="1"/>
  <c r="V4636" i="9"/>
  <c r="W4636" i="9" s="1"/>
  <c r="V4924" i="9"/>
  <c r="W4924" i="9" s="1"/>
  <c r="V220" i="9"/>
  <c r="W220" i="9" s="1"/>
  <c r="V892" i="9"/>
  <c r="W892" i="9" s="1"/>
  <c r="V1804" i="9"/>
  <c r="W1804" i="9" s="1"/>
  <c r="V2668" i="9"/>
  <c r="W2668" i="9" s="1"/>
  <c r="V5620" i="9"/>
  <c r="W5620" i="9" s="1"/>
  <c r="V6460" i="9"/>
  <c r="W6460" i="9" s="1"/>
  <c r="V8524" i="9"/>
  <c r="W8524" i="9" s="1"/>
  <c r="V3652" i="9"/>
  <c r="W3652" i="9" s="1"/>
  <c r="V4300" i="9"/>
  <c r="W4300" i="9" s="1"/>
  <c r="V6292" i="9"/>
  <c r="W6292" i="9" s="1"/>
  <c r="V556" i="9"/>
  <c r="W556" i="9" s="1"/>
  <c r="V940" i="9"/>
  <c r="W940" i="9" s="1"/>
  <c r="V1468" i="9"/>
  <c r="W1468" i="9" s="1"/>
  <c r="V2140" i="9"/>
  <c r="W2140" i="9" s="1"/>
  <c r="V8212" i="9"/>
  <c r="W8212" i="9" s="1"/>
  <c r="AI8" i="9"/>
  <c r="V3868" i="9"/>
  <c r="W3868" i="9" s="1"/>
  <c r="V4060" i="9"/>
  <c r="W4060" i="9" s="1"/>
  <c r="V8716" i="9"/>
  <c r="W8716" i="9" s="1"/>
  <c r="V2812" i="9"/>
  <c r="W2812" i="9" s="1"/>
  <c r="V4036" i="9"/>
  <c r="W4036" i="9" s="1"/>
  <c r="AI7" i="9"/>
  <c r="V196" i="9"/>
  <c r="W196" i="9" s="1"/>
  <c r="V1348" i="9"/>
  <c r="W1348" i="9" s="1"/>
  <c r="V8140" i="9"/>
  <c r="W8140" i="9" s="1"/>
  <c r="V5812" i="9"/>
  <c r="W5812" i="9" s="1"/>
  <c r="V6388" i="9"/>
  <c r="W6388" i="9" s="1"/>
  <c r="V6916" i="9"/>
  <c r="W6916" i="9" s="1"/>
  <c r="V7780" i="9"/>
  <c r="W7780" i="9" s="1"/>
  <c r="V5692" i="9"/>
  <c r="W5692" i="9" s="1"/>
  <c r="V7276" i="9"/>
  <c r="W7276" i="9" s="1"/>
  <c r="V7252" i="9"/>
  <c r="W7252" i="9" s="1"/>
  <c r="V1684" i="9"/>
  <c r="W1684" i="9" s="1"/>
  <c r="V4276" i="9"/>
  <c r="W4276" i="9" s="1"/>
  <c r="V4" i="9"/>
  <c r="X4" i="9" s="1"/>
  <c r="Z4" i="9" s="1"/>
  <c r="AB4" i="9" s="1"/>
  <c r="AD4" i="9" s="1"/>
  <c r="V2452" i="9"/>
  <c r="W2452" i="9" s="1"/>
  <c r="V604" i="9"/>
  <c r="W604" i="9" s="1"/>
  <c r="V988" i="9"/>
  <c r="W988" i="9" s="1"/>
  <c r="V1516" i="9"/>
  <c r="W1516" i="9" s="1"/>
  <c r="V2188" i="9"/>
  <c r="W2188" i="9" s="1"/>
  <c r="V7372" i="9"/>
  <c r="W7372" i="9" s="1"/>
  <c r="V7708" i="9"/>
  <c r="W7708" i="9" s="1"/>
  <c r="V7468" i="9"/>
  <c r="W7468" i="9" s="1"/>
  <c r="V7684" i="9"/>
  <c r="W7684" i="9" s="1"/>
  <c r="V6796" i="9"/>
  <c r="W6796" i="9" s="1"/>
  <c r="V6940" i="9"/>
  <c r="W6940" i="9" s="1"/>
  <c r="V7084" i="9"/>
  <c r="W7084" i="9" s="1"/>
  <c r="V8260" i="9"/>
  <c r="W8260" i="9" s="1"/>
  <c r="V2236" i="9"/>
  <c r="W2236" i="9" s="1"/>
  <c r="V2428" i="9"/>
  <c r="W2428" i="9" s="1"/>
  <c r="V3028" i="9"/>
  <c r="W3028" i="9" s="1"/>
  <c r="V3124" i="9"/>
  <c r="W3124" i="9" s="1"/>
  <c r="V3220" i="9"/>
  <c r="W3220" i="9" s="1"/>
  <c r="V3412" i="9"/>
  <c r="W3412" i="9" s="1"/>
  <c r="V3604" i="9"/>
  <c r="W3604" i="9" s="1"/>
  <c r="V4132" i="9"/>
  <c r="W4132" i="9" s="1"/>
  <c r="V1588" i="9"/>
  <c r="W1588" i="9" s="1"/>
  <c r="V1876" i="9"/>
  <c r="W1876" i="9" s="1"/>
  <c r="V2356" i="9"/>
  <c r="W2356" i="9" s="1"/>
  <c r="V3244" i="9"/>
  <c r="W3244" i="9" s="1"/>
  <c r="V3340" i="9"/>
  <c r="W3340" i="9" s="1"/>
  <c r="V3436" i="9"/>
  <c r="W3436" i="9" s="1"/>
  <c r="V3532" i="9"/>
  <c r="W3532" i="9" s="1"/>
  <c r="V3628" i="9"/>
  <c r="W3628" i="9" s="1"/>
  <c r="V4540" i="9"/>
  <c r="W4540" i="9" s="1"/>
  <c r="V2980" i="9"/>
  <c r="W2980" i="9" s="1"/>
  <c r="V3172" i="9"/>
  <c r="W3172" i="9" s="1"/>
  <c r="V3268" i="9"/>
  <c r="W3268" i="9" s="1"/>
  <c r="V3364" i="9"/>
  <c r="W3364" i="9" s="1"/>
  <c r="V3460" i="9"/>
  <c r="W3460" i="9" s="1"/>
  <c r="V3748" i="9"/>
  <c r="W3748" i="9" s="1"/>
  <c r="V3844" i="9"/>
  <c r="W3844" i="9" s="1"/>
  <c r="V3940" i="9"/>
  <c r="W3940" i="9" s="1"/>
  <c r="V4468" i="9"/>
  <c r="X4468" i="9" s="1"/>
  <c r="V4684" i="9"/>
  <c r="W4684" i="9" s="1"/>
  <c r="V4780" i="9"/>
  <c r="W4780" i="9" s="1"/>
  <c r="V4876" i="9"/>
  <c r="W4876" i="9" s="1"/>
  <c r="V4972" i="9"/>
  <c r="W4972" i="9" s="1"/>
  <c r="V5068" i="9"/>
  <c r="W5068" i="9" s="1"/>
  <c r="V124" i="9"/>
  <c r="W124" i="9" s="1"/>
  <c r="V3700" i="9"/>
  <c r="W3700" i="9" s="1"/>
  <c r="V3796" i="9"/>
  <c r="W3796" i="9" s="1"/>
  <c r="V6484" i="9"/>
  <c r="W6484" i="9" s="1"/>
  <c r="V7948" i="9"/>
  <c r="W7948" i="9" s="1"/>
  <c r="V8740" i="9"/>
  <c r="W8740" i="9" s="1"/>
  <c r="V8068" i="9"/>
  <c r="W8068" i="9" s="1"/>
  <c r="V8548" i="9"/>
  <c r="W8548" i="9" s="1"/>
  <c r="V5980" i="9"/>
  <c r="W5980" i="9" s="1"/>
  <c r="V5428" i="9"/>
  <c r="W5428" i="9" s="1"/>
  <c r="V7180" i="9"/>
  <c r="W7180" i="9" s="1"/>
  <c r="V6556" i="9"/>
  <c r="W6556" i="9" s="1"/>
  <c r="V7492" i="9"/>
  <c r="W7492" i="9" s="1"/>
  <c r="V8428" i="9"/>
  <c r="W8428" i="9" s="1"/>
  <c r="V5260" i="9"/>
  <c r="W5260" i="9" s="1"/>
  <c r="V388" i="9"/>
  <c r="W388" i="9" s="1"/>
  <c r="V580" i="9"/>
  <c r="W580" i="9" s="1"/>
  <c r="V1396" i="9"/>
  <c r="W1396" i="9" s="1"/>
  <c r="V1780" i="9"/>
  <c r="W1780" i="9" s="1"/>
  <c r="V1972" i="9"/>
  <c r="W1972" i="9" s="1"/>
  <c r="V2164" i="9"/>
  <c r="W2164" i="9" s="1"/>
  <c r="V2260" i="9"/>
  <c r="W2260" i="9" s="1"/>
  <c r="V4252" i="9"/>
  <c r="W4252" i="9" s="1"/>
  <c r="V4660" i="9"/>
  <c r="W4660" i="9" s="1"/>
  <c r="V4852" i="9"/>
  <c r="W4852" i="9" s="1"/>
  <c r="V4948" i="9"/>
  <c r="W4948" i="9" s="1"/>
  <c r="V2284" i="9"/>
  <c r="W2284" i="9" s="1"/>
  <c r="V6076" i="9"/>
  <c r="W6076" i="9" s="1"/>
  <c r="V5836" i="9"/>
  <c r="W5836" i="9" s="1"/>
  <c r="V7972" i="9"/>
  <c r="W7972" i="9" s="1"/>
  <c r="V3892" i="9"/>
  <c r="W3892" i="9" s="1"/>
  <c r="V1612" i="9"/>
  <c r="W1612" i="9" s="1"/>
  <c r="V2836" i="9"/>
  <c r="W2836" i="9" s="1"/>
  <c r="V6436" i="9"/>
  <c r="W6436" i="9" s="1"/>
  <c r="V7444" i="9"/>
  <c r="W7444" i="9" s="1"/>
  <c r="V6316" i="9"/>
  <c r="W6316" i="9" s="1"/>
  <c r="V1564" i="9"/>
  <c r="W1564" i="9" s="1"/>
  <c r="V28" i="9"/>
  <c r="W28" i="9" s="1"/>
  <c r="AI12" i="9"/>
  <c r="AI9" i="9"/>
  <c r="W2500" i="9"/>
  <c r="X2500" i="9"/>
  <c r="Z2500" i="9" s="1"/>
  <c r="AB2500" i="9" s="1"/>
  <c r="AD2500" i="9" s="1"/>
  <c r="W4108" i="9"/>
  <c r="X4108" i="9"/>
  <c r="Y4108" i="9" s="1"/>
  <c r="AA4108" i="9" s="1"/>
  <c r="AC4108" i="9" s="1"/>
  <c r="W3964" i="9"/>
  <c r="X3964" i="9"/>
  <c r="Z3964" i="9" s="1"/>
  <c r="AB3964" i="9" s="1"/>
  <c r="AD3964" i="9" s="1"/>
  <c r="X2140" i="9"/>
  <c r="Y2140" i="9" s="1"/>
  <c r="AA2140" i="9" s="1"/>
  <c r="AC2140" i="9" s="1"/>
  <c r="AG4" i="9"/>
  <c r="V4396" i="9"/>
  <c r="V5956" i="9"/>
  <c r="W5956" i="9" s="1"/>
  <c r="V7204" i="9"/>
  <c r="W7204" i="9" s="1"/>
  <c r="V7924" i="9"/>
  <c r="W7924" i="9" s="1"/>
  <c r="V8284" i="9"/>
  <c r="W8284" i="9" s="1"/>
  <c r="V8692" i="9"/>
  <c r="W8692" i="9" s="1"/>
  <c r="V5764" i="9"/>
  <c r="W5764" i="9" s="1"/>
  <c r="V7036" i="9"/>
  <c r="W7036" i="9" s="1"/>
  <c r="V7636" i="9"/>
  <c r="W7636" i="9" s="1"/>
  <c r="V6340" i="9"/>
  <c r="W6340" i="9" s="1"/>
  <c r="V7300" i="9"/>
  <c r="W7300" i="9" s="1"/>
  <c r="V5284" i="9"/>
  <c r="W5284" i="9" s="1"/>
  <c r="V6268" i="9"/>
  <c r="W6268" i="9" s="1"/>
  <c r="V6964" i="9"/>
  <c r="W6964" i="9" s="1"/>
  <c r="V8668" i="9"/>
  <c r="W8668" i="9" s="1"/>
  <c r="V5740" i="9"/>
  <c r="W5740" i="9" s="1"/>
  <c r="V7756" i="9"/>
  <c r="W7756" i="9" s="1"/>
  <c r="V8500" i="9"/>
  <c r="W8500" i="9" s="1"/>
  <c r="V5548" i="9"/>
  <c r="W5548" i="9" s="1"/>
  <c r="V5668" i="9"/>
  <c r="W5668" i="9" s="1"/>
  <c r="V6172" i="9"/>
  <c r="W6172" i="9" s="1"/>
  <c r="V6844" i="9"/>
  <c r="W6844" i="9" s="1"/>
  <c r="V52" i="9"/>
  <c r="W52" i="9" s="1"/>
  <c r="V244" i="9"/>
  <c r="W244" i="9" s="1"/>
  <c r="V436" i="9"/>
  <c r="W436" i="9" s="1"/>
  <c r="V628" i="9"/>
  <c r="W628" i="9" s="1"/>
  <c r="V820" i="9"/>
  <c r="W820" i="9" s="1"/>
  <c r="V1444" i="9"/>
  <c r="W1444" i="9" s="1"/>
  <c r="V1540" i="9"/>
  <c r="W1540" i="9" s="1"/>
  <c r="V1900" i="9"/>
  <c r="W1900" i="9" s="1"/>
  <c r="V1996" i="9"/>
  <c r="W1996" i="9" s="1"/>
  <c r="V2092" i="9"/>
  <c r="W2092" i="9" s="1"/>
  <c r="V3916" i="9"/>
  <c r="W3916" i="9" s="1"/>
  <c r="V4492" i="9"/>
  <c r="W4492" i="9" s="1"/>
  <c r="AI3" i="9"/>
  <c r="AG9" i="9"/>
  <c r="V4228" i="9"/>
  <c r="W4228" i="9" s="1"/>
  <c r="V5356" i="9"/>
  <c r="W5356" i="9" s="1"/>
  <c r="V6220" i="9"/>
  <c r="W6220" i="9" s="1"/>
  <c r="V6748" i="9"/>
  <c r="W6748" i="9" s="1"/>
  <c r="V7612" i="9"/>
  <c r="W7612" i="9" s="1"/>
  <c r="V8572" i="9"/>
  <c r="W8572" i="9" s="1"/>
  <c r="V5380" i="9"/>
  <c r="W5380" i="9" s="1"/>
  <c r="V6052" i="9"/>
  <c r="W6052" i="9" s="1"/>
  <c r="V6652" i="9"/>
  <c r="W6652" i="9" s="1"/>
  <c r="V7348" i="9"/>
  <c r="W7348" i="9" s="1"/>
  <c r="V7828" i="9"/>
  <c r="W7828" i="9" s="1"/>
  <c r="V5332" i="9"/>
  <c r="W5332" i="9" s="1"/>
  <c r="V7012" i="9"/>
  <c r="W7012" i="9" s="1"/>
  <c r="V8644" i="9"/>
  <c r="W8644" i="9" s="1"/>
  <c r="V6100" i="9"/>
  <c r="W6100" i="9" s="1"/>
  <c r="V5404" i="9"/>
  <c r="W5404" i="9" s="1"/>
  <c r="AI14" i="9"/>
  <c r="V3676" i="9"/>
  <c r="W3676" i="9" s="1"/>
  <c r="V5860" i="9"/>
  <c r="W5860" i="9" s="1"/>
  <c r="AI13" i="9"/>
  <c r="V2212" i="9"/>
  <c r="W2212" i="9" s="1"/>
  <c r="V5884" i="9"/>
  <c r="W5884" i="9" s="1"/>
  <c r="V6412" i="9"/>
  <c r="W6412" i="9" s="1"/>
  <c r="V5932" i="9"/>
  <c r="W5932" i="9" s="1"/>
  <c r="V7132" i="9"/>
  <c r="W7132" i="9" s="1"/>
  <c r="V4348" i="9"/>
  <c r="W4348" i="9" s="1"/>
  <c r="V5788" i="9"/>
  <c r="W5788" i="9" s="1"/>
  <c r="V6508" i="9"/>
  <c r="W6508" i="9" s="1"/>
  <c r="V6772" i="9"/>
  <c r="W6772" i="9" s="1"/>
  <c r="V8452" i="9"/>
  <c r="W8452" i="9" s="1"/>
  <c r="V3076" i="9"/>
  <c r="W3076" i="9" s="1"/>
  <c r="V2620" i="9"/>
  <c r="W2620" i="9" s="1"/>
  <c r="V7396" i="9"/>
  <c r="W7396" i="9" s="1"/>
  <c r="V8476" i="9"/>
  <c r="W8476" i="9" s="1"/>
  <c r="X3316" i="9"/>
  <c r="Y3316" i="9" s="1"/>
  <c r="AA3316" i="9" s="1"/>
  <c r="AC3316" i="9" s="1"/>
  <c r="X4828" i="9"/>
  <c r="Y4828" i="9" s="1"/>
  <c r="AA4828" i="9" s="1"/>
  <c r="AC4828" i="9" s="1"/>
  <c r="X28" i="9"/>
  <c r="X412" i="9"/>
  <c r="Z412" i="9" s="1"/>
  <c r="AB412" i="9" s="1"/>
  <c r="AD412" i="9" s="1"/>
  <c r="X604" i="9"/>
  <c r="Y604" i="9" s="1"/>
  <c r="AA604" i="9" s="1"/>
  <c r="AC604" i="9" s="1"/>
  <c r="X796" i="9"/>
  <c r="Y796" i="9" s="1"/>
  <c r="AA796" i="9" s="1"/>
  <c r="AC796" i="9" s="1"/>
  <c r="X1180" i="9"/>
  <c r="Y1180" i="9" s="1"/>
  <c r="AA1180" i="9" s="1"/>
  <c r="AC1180" i="9" s="1"/>
  <c r="X1372" i="9"/>
  <c r="Y1372" i="9" s="1"/>
  <c r="AA1372" i="9" s="1"/>
  <c r="AC1372" i="9" s="1"/>
  <c r="X484" i="9"/>
  <c r="Z484" i="9" s="1"/>
  <c r="AB484" i="9" s="1"/>
  <c r="AD484" i="9" s="1"/>
  <c r="X1156" i="9"/>
  <c r="Y1156" i="9" s="1"/>
  <c r="AA1156" i="9" s="1"/>
  <c r="AC1156" i="9" s="1"/>
  <c r="X268" i="9"/>
  <c r="Y268" i="9" s="1"/>
  <c r="AA268" i="9" s="1"/>
  <c r="AC268" i="9" s="1"/>
  <c r="X460" i="9"/>
  <c r="Z460" i="9" s="1"/>
  <c r="AB460" i="9" s="1"/>
  <c r="AD460" i="9" s="1"/>
  <c r="X652" i="9"/>
  <c r="Y652" i="9" s="1"/>
  <c r="AA652" i="9" s="1"/>
  <c r="AC652" i="9" s="1"/>
  <c r="X844" i="9"/>
  <c r="Y844" i="9" s="1"/>
  <c r="AA844" i="9" s="1"/>
  <c r="AC844" i="9" s="1"/>
  <c r="X1420" i="9"/>
  <c r="Y1420" i="9" s="1"/>
  <c r="AA1420" i="9" s="1"/>
  <c r="AC1420" i="9" s="1"/>
  <c r="X1468" i="9"/>
  <c r="Z1468" i="9" s="1"/>
  <c r="AB1468" i="9" s="1"/>
  <c r="AD1468" i="9" s="1"/>
  <c r="X340" i="9"/>
  <c r="Z340" i="9" s="1"/>
  <c r="AB340" i="9" s="1"/>
  <c r="AD340" i="9" s="1"/>
  <c r="X724" i="9"/>
  <c r="Y724" i="9" s="1"/>
  <c r="AA724" i="9" s="1"/>
  <c r="AC724" i="9" s="1"/>
  <c r="X1204" i="9"/>
  <c r="Y1204" i="9" s="1"/>
  <c r="AA1204" i="9" s="1"/>
  <c r="AC1204" i="9" s="1"/>
  <c r="X1492" i="9"/>
  <c r="Y1492" i="9" s="1"/>
  <c r="AA1492" i="9" s="1"/>
  <c r="AC1492" i="9" s="1"/>
  <c r="X1084" i="9"/>
  <c r="Y1084" i="9" s="1"/>
  <c r="AA1084" i="9" s="1"/>
  <c r="AC1084" i="9" s="1"/>
  <c r="X1276" i="9"/>
  <c r="Y1276" i="9" s="1"/>
  <c r="AA1276" i="9" s="1"/>
  <c r="AC1276" i="9" s="1"/>
  <c r="X916" i="9"/>
  <c r="Y916" i="9" s="1"/>
  <c r="AA916" i="9" s="1"/>
  <c r="AC916" i="9" s="1"/>
  <c r="X1012" i="9"/>
  <c r="Y1012" i="9" s="1"/>
  <c r="AA1012" i="9" s="1"/>
  <c r="AC1012" i="9" s="1"/>
  <c r="X1660" i="9"/>
  <c r="Y1660" i="9" s="1"/>
  <c r="AA1660" i="9" s="1"/>
  <c r="AC1660" i="9" s="1"/>
  <c r="X172" i="9"/>
  <c r="Y172" i="9" s="1"/>
  <c r="AA172" i="9" s="1"/>
  <c r="AC172" i="9" s="1"/>
  <c r="X1132" i="9"/>
  <c r="Y1132" i="9" s="1"/>
  <c r="AA1132" i="9" s="1"/>
  <c r="AC1132" i="9" s="1"/>
  <c r="X1324" i="9"/>
  <c r="Y1324" i="9" s="1"/>
  <c r="AA1324" i="9" s="1"/>
  <c r="AC1324" i="9" s="1"/>
  <c r="X1300" i="9"/>
  <c r="Y1300" i="9" s="1"/>
  <c r="AA1300" i="9" s="1"/>
  <c r="AC1300" i="9" s="1"/>
  <c r="V5236" i="9"/>
  <c r="W5236" i="9" s="1"/>
  <c r="V5116" i="9"/>
  <c r="W5116" i="9" s="1"/>
  <c r="X4708" i="9"/>
  <c r="Y4708" i="9" s="1"/>
  <c r="AA4708" i="9" s="1"/>
  <c r="AC4708" i="9" s="1"/>
  <c r="X6868" i="9"/>
  <c r="Y6868" i="9" s="1"/>
  <c r="AA6868" i="9" s="1"/>
  <c r="AC6868" i="9" s="1"/>
  <c r="X6028" i="9"/>
  <c r="Y6028" i="9" s="1"/>
  <c r="AA6028" i="9" s="1"/>
  <c r="AC6028" i="9" s="1"/>
  <c r="X2860" i="9"/>
  <c r="Z2860" i="9" s="1"/>
  <c r="AB2860" i="9" s="1"/>
  <c r="AD2860" i="9" s="1"/>
  <c r="X7996" i="9"/>
  <c r="Z7996" i="9" s="1"/>
  <c r="AB7996" i="9" s="1"/>
  <c r="AD7996" i="9" s="1"/>
  <c r="X6676" i="9"/>
  <c r="Y6676" i="9" s="1"/>
  <c r="AA6676" i="9" s="1"/>
  <c r="AC6676" i="9" s="1"/>
  <c r="X2596" i="9"/>
  <c r="Z2596" i="9" s="1"/>
  <c r="AB2596" i="9" s="1"/>
  <c r="AD2596" i="9" s="1"/>
  <c r="X4036" i="9"/>
  <c r="Y4036" i="9" s="1"/>
  <c r="AA4036" i="9" s="1"/>
  <c r="AC4036" i="9" s="1"/>
  <c r="X6724" i="9"/>
  <c r="Y6724" i="9" s="1"/>
  <c r="AA6724" i="9" s="1"/>
  <c r="AC6724" i="9" s="1"/>
  <c r="X5596" i="9"/>
  <c r="Y5596" i="9" s="1"/>
  <c r="AA5596" i="9" s="1"/>
  <c r="AC5596" i="9" s="1"/>
  <c r="X7564" i="9"/>
  <c r="Z7564" i="9" s="1"/>
  <c r="AB7564" i="9" s="1"/>
  <c r="AD7564" i="9" s="1"/>
  <c r="X6196" i="9"/>
  <c r="Y6196" i="9" s="1"/>
  <c r="AA6196" i="9" s="1"/>
  <c r="AC6196" i="9" s="1"/>
  <c r="X4612" i="9"/>
  <c r="Y4612" i="9" s="1"/>
  <c r="AA4612" i="9" s="1"/>
  <c r="AC4612" i="9" s="1"/>
  <c r="X3340" i="9"/>
  <c r="Y3340" i="9" s="1"/>
  <c r="AA3340" i="9" s="1"/>
  <c r="AC3340" i="9" s="1"/>
  <c r="X8236" i="9"/>
  <c r="Z8236" i="9" s="1"/>
  <c r="AB8236" i="9" s="1"/>
  <c r="AD8236" i="9" s="1"/>
  <c r="X3484" i="9"/>
  <c r="Y3484" i="9" s="1"/>
  <c r="AA3484" i="9" s="1"/>
  <c r="AC3484" i="9" s="1"/>
  <c r="X2332" i="9"/>
  <c r="Z2332" i="9" s="1"/>
  <c r="AB2332" i="9" s="1"/>
  <c r="AD2332" i="9" s="1"/>
  <c r="X3988" i="9"/>
  <c r="Y3988" i="9" s="1"/>
  <c r="AA3988" i="9" s="1"/>
  <c r="AC3988" i="9" s="1"/>
  <c r="X2020" i="9"/>
  <c r="Z2020" i="9" s="1"/>
  <c r="AB2020" i="9" s="1"/>
  <c r="AD2020" i="9" s="1"/>
  <c r="V5188" i="9"/>
  <c r="W5188" i="9" s="1"/>
  <c r="X4756" i="9"/>
  <c r="Y4756" i="9" s="1"/>
  <c r="AA4756" i="9" s="1"/>
  <c r="AC4756" i="9" s="1"/>
  <c r="X1756" i="9"/>
  <c r="Z1756" i="9" s="1"/>
  <c r="AB1756" i="9" s="1"/>
  <c r="AD1756" i="9" s="1"/>
  <c r="X4588" i="9"/>
  <c r="Y4588" i="9" s="1"/>
  <c r="AA4588" i="9" s="1"/>
  <c r="AC4588" i="9" s="1"/>
  <c r="X8428" i="9"/>
  <c r="Y8428" i="9" s="1"/>
  <c r="AA8428" i="9" s="1"/>
  <c r="AC8428" i="9" s="1"/>
  <c r="X4444" i="9"/>
  <c r="Z4444" i="9" s="1"/>
  <c r="AB4444" i="9" s="1"/>
  <c r="AD4444" i="9" s="1"/>
  <c r="X3220" i="9"/>
  <c r="Y3220" i="9" s="1"/>
  <c r="AA3220" i="9" s="1"/>
  <c r="AC3220" i="9" s="1"/>
  <c r="X7972" i="9"/>
  <c r="Z7972" i="9" s="1"/>
  <c r="AB7972" i="9" s="1"/>
  <c r="AD7972" i="9" s="1"/>
  <c r="X8116" i="9"/>
  <c r="Y8116" i="9" s="1"/>
  <c r="AA8116" i="9" s="1"/>
  <c r="AC8116" i="9" s="1"/>
  <c r="X6148" i="9"/>
  <c r="Z6148" i="9" s="1"/>
  <c r="AB6148" i="9" s="1"/>
  <c r="AD6148" i="9" s="1"/>
  <c r="X1948" i="9"/>
  <c r="Z1948" i="9" s="1"/>
  <c r="AB1948" i="9" s="1"/>
  <c r="AD1948" i="9" s="1"/>
  <c r="X7060" i="9"/>
  <c r="Z7060" i="9" s="1"/>
  <c r="AB7060" i="9" s="1"/>
  <c r="AD7060" i="9" s="1"/>
  <c r="X4564" i="9"/>
  <c r="Y4564" i="9" s="1"/>
  <c r="AA4564" i="9" s="1"/>
  <c r="AC4564" i="9" s="1"/>
  <c r="X2476" i="9"/>
  <c r="Z2476" i="9" s="1"/>
  <c r="AB2476" i="9" s="1"/>
  <c r="AD2476" i="9" s="1"/>
  <c r="X2404" i="9"/>
  <c r="Z2404" i="9" s="1"/>
  <c r="AB2404" i="9" s="1"/>
  <c r="AD2404" i="9" s="1"/>
  <c r="X4372" i="9"/>
  <c r="Y4372" i="9" s="1"/>
  <c r="AA4372" i="9" s="1"/>
  <c r="AC4372" i="9" s="1"/>
  <c r="X5020" i="9"/>
  <c r="Y5020" i="9" s="1"/>
  <c r="AA5020" i="9" s="1"/>
  <c r="AC5020" i="9" s="1"/>
  <c r="X6628" i="9"/>
  <c r="Y6628" i="9" s="1"/>
  <c r="AA6628" i="9" s="1"/>
  <c r="AC6628" i="9" s="1"/>
  <c r="X5452" i="9"/>
  <c r="Y5452" i="9" s="1"/>
  <c r="AA5452" i="9" s="1"/>
  <c r="AC5452" i="9" s="1"/>
  <c r="X6460" i="9"/>
  <c r="Y6460" i="9" s="1"/>
  <c r="AA6460" i="9" s="1"/>
  <c r="AC6460" i="9" s="1"/>
  <c r="X4204" i="9"/>
  <c r="Y4204" i="9" s="1"/>
  <c r="AA4204" i="9" s="1"/>
  <c r="AC4204" i="9" s="1"/>
  <c r="X2572" i="9"/>
  <c r="Z2572" i="9" s="1"/>
  <c r="AB2572" i="9" s="1"/>
  <c r="AD2572" i="9" s="1"/>
  <c r="X7852" i="9"/>
  <c r="Z7852" i="9" s="1"/>
  <c r="AB7852" i="9" s="1"/>
  <c r="AD7852" i="9" s="1"/>
  <c r="X7780" i="9"/>
  <c r="Y7780" i="9" s="1"/>
  <c r="AA7780" i="9" s="1"/>
  <c r="AC7780" i="9" s="1"/>
  <c r="X2716" i="9"/>
  <c r="Z2716" i="9" s="1"/>
  <c r="AB2716" i="9" s="1"/>
  <c r="AD2716" i="9" s="1"/>
  <c r="X6988" i="9"/>
  <c r="Z6988" i="9" s="1"/>
  <c r="AB6988" i="9" s="1"/>
  <c r="AD6988" i="9" s="1"/>
  <c r="X5164" i="9"/>
  <c r="Z5164" i="9" s="1"/>
  <c r="AB5164" i="9" s="1"/>
  <c r="AD5164" i="9" s="1"/>
  <c r="X2380" i="9"/>
  <c r="Y2380" i="9" s="1"/>
  <c r="AA2380" i="9" s="1"/>
  <c r="AC2380" i="9" s="1"/>
  <c r="X3292" i="9"/>
  <c r="Y3292" i="9" s="1"/>
  <c r="AA3292" i="9" s="1"/>
  <c r="AC3292" i="9" s="1"/>
  <c r="X3364" i="9"/>
  <c r="Y3364" i="9" s="1"/>
  <c r="AA3364" i="9" s="1"/>
  <c r="AC3364" i="9" s="1"/>
  <c r="X6580" i="9"/>
  <c r="Y6580" i="9" s="1"/>
  <c r="AA6580" i="9" s="1"/>
  <c r="AC6580" i="9" s="1"/>
  <c r="X3772" i="9"/>
  <c r="Y3772" i="9" s="1"/>
  <c r="AA3772" i="9" s="1"/>
  <c r="AC3772" i="9" s="1"/>
  <c r="X2548" i="9"/>
  <c r="Z2548" i="9" s="1"/>
  <c r="AB2548" i="9" s="1"/>
  <c r="AD2548" i="9" s="1"/>
  <c r="X8308" i="9"/>
  <c r="Y8308" i="9" s="1"/>
  <c r="AA8308" i="9" s="1"/>
  <c r="AC8308" i="9" s="1"/>
  <c r="X5356" i="9"/>
  <c r="Z5356" i="9" s="1"/>
  <c r="AB5356" i="9" s="1"/>
  <c r="AD5356" i="9" s="1"/>
  <c r="X8188" i="9"/>
  <c r="Z8188" i="9" s="1"/>
  <c r="AB8188" i="9" s="1"/>
  <c r="AD8188" i="9" s="1"/>
  <c r="X4324" i="9"/>
  <c r="Y4324" i="9" s="1"/>
  <c r="AA4324" i="9" s="1"/>
  <c r="AC4324" i="9" s="1"/>
  <c r="X1708" i="9"/>
  <c r="Z1708" i="9" s="1"/>
  <c r="AB1708" i="9" s="1"/>
  <c r="AD1708" i="9" s="1"/>
  <c r="X4876" i="9"/>
  <c r="Y4876" i="9" s="1"/>
  <c r="AA4876" i="9" s="1"/>
  <c r="AC4876" i="9" s="1"/>
  <c r="X1732" i="9"/>
  <c r="Z1732" i="9" s="1"/>
  <c r="AB1732" i="9" s="1"/>
  <c r="AD1732" i="9" s="1"/>
  <c r="X7588" i="9"/>
  <c r="Z7588" i="9" s="1"/>
  <c r="AB7588" i="9" s="1"/>
  <c r="AD7588" i="9" s="1"/>
  <c r="X4900" i="9"/>
  <c r="Z4900" i="9" s="1"/>
  <c r="AB4900" i="9" s="1"/>
  <c r="AD4900" i="9" s="1"/>
  <c r="X3004" i="9"/>
  <c r="Y3004" i="9" s="1"/>
  <c r="AA3004" i="9" s="1"/>
  <c r="AC3004" i="9" s="1"/>
  <c r="X2932" i="9"/>
  <c r="Z2932" i="9" s="1"/>
  <c r="AB2932" i="9" s="1"/>
  <c r="AD2932" i="9" s="1"/>
  <c r="X8740" i="9"/>
  <c r="Y8740" i="9" s="1"/>
  <c r="AA8740" i="9" s="1"/>
  <c r="AC8740" i="9" s="1"/>
  <c r="X6604" i="9"/>
  <c r="Z6604" i="9" s="1"/>
  <c r="AB6604" i="9" s="1"/>
  <c r="AD6604" i="9" s="1"/>
  <c r="V5212" i="9"/>
  <c r="W5212" i="9" s="1"/>
  <c r="X8332" i="9"/>
  <c r="Y8332" i="9" s="1"/>
  <c r="AA8332" i="9" s="1"/>
  <c r="AC8332" i="9" s="1"/>
  <c r="X2884" i="9"/>
  <c r="Y2884" i="9" s="1"/>
  <c r="AA2884" i="9" s="1"/>
  <c r="AC2884" i="9" s="1"/>
  <c r="X1828" i="9"/>
  <c r="Z1828" i="9" s="1"/>
  <c r="AB1828" i="9" s="1"/>
  <c r="AD1828" i="9" s="1"/>
  <c r="X4516" i="9"/>
  <c r="Y4516" i="9" s="1"/>
  <c r="AA4516" i="9" s="1"/>
  <c r="AC4516" i="9" s="1"/>
  <c r="X6820" i="9"/>
  <c r="Y6820" i="9" s="1"/>
  <c r="AA6820" i="9" s="1"/>
  <c r="AC6820" i="9" s="1"/>
  <c r="X7804" i="9"/>
  <c r="Z7804" i="9" s="1"/>
  <c r="AB7804" i="9" s="1"/>
  <c r="AD7804" i="9" s="1"/>
  <c r="X4996" i="9"/>
  <c r="Y4996" i="9" s="1"/>
  <c r="AA4996" i="9" s="1"/>
  <c r="AC4996" i="9" s="1"/>
  <c r="X8164" i="9"/>
  <c r="Z8164" i="9" s="1"/>
  <c r="AB8164" i="9" s="1"/>
  <c r="AD8164" i="9" s="1"/>
  <c r="X4492" i="9"/>
  <c r="Y4492" i="9" s="1"/>
  <c r="AA4492" i="9" s="1"/>
  <c r="AC4492" i="9" s="1"/>
  <c r="X7156" i="9"/>
  <c r="Z7156" i="9" s="1"/>
  <c r="AB7156" i="9" s="1"/>
  <c r="AD7156" i="9" s="1"/>
  <c r="X8044" i="9"/>
  <c r="Z8044" i="9" s="1"/>
  <c r="AB8044" i="9" s="1"/>
  <c r="AD8044" i="9" s="1"/>
  <c r="X6532" i="9"/>
  <c r="Y6532" i="9" s="1"/>
  <c r="AA6532" i="9" s="1"/>
  <c r="AC6532" i="9" s="1"/>
  <c r="X5044" i="9"/>
  <c r="Y5044" i="9" s="1"/>
  <c r="AA5044" i="9" s="1"/>
  <c r="AC5044" i="9" s="1"/>
  <c r="X5620" i="9"/>
  <c r="Y5620" i="9" s="1"/>
  <c r="AA5620" i="9" s="1"/>
  <c r="AC5620" i="9" s="1"/>
  <c r="X7732" i="9"/>
  <c r="Y7732" i="9" s="1"/>
  <c r="AA7732" i="9" s="1"/>
  <c r="AC7732" i="9" s="1"/>
  <c r="X2260" i="9"/>
  <c r="Z2260" i="9" s="1"/>
  <c r="AB2260" i="9" s="1"/>
  <c r="AD2260" i="9" s="1"/>
  <c r="X8500" i="9"/>
  <c r="Y8500" i="9" s="1"/>
  <c r="AA8500" i="9" s="1"/>
  <c r="AC8500" i="9" s="1"/>
  <c r="X6796" i="9"/>
  <c r="Y6796" i="9" s="1"/>
  <c r="AA6796" i="9" s="1"/>
  <c r="AC6796" i="9" s="1"/>
  <c r="X3052" i="9"/>
  <c r="Z3052" i="9" s="1"/>
  <c r="AB3052" i="9" s="1"/>
  <c r="AD3052" i="9" s="1"/>
  <c r="X8020" i="9"/>
  <c r="Y8020" i="9" s="1"/>
  <c r="AA8020" i="9" s="1"/>
  <c r="AC8020" i="9" s="1"/>
  <c r="X4636" i="9"/>
  <c r="Y4636" i="9" s="1"/>
  <c r="AA4636" i="9" s="1"/>
  <c r="AC4636" i="9" s="1"/>
  <c r="X8572" i="9"/>
  <c r="Y8572" i="9" s="1"/>
  <c r="R8764" i="9"/>
  <c r="X8596" i="9" l="1"/>
  <c r="Z8596" i="9" s="1"/>
  <c r="AB8596" i="9" s="1"/>
  <c r="AD8596" i="9" s="1"/>
  <c r="X7660" i="9"/>
  <c r="Z7660" i="9" s="1"/>
  <c r="AB7660" i="9" s="1"/>
  <c r="AD7660" i="9" s="1"/>
  <c r="X316" i="9"/>
  <c r="Z316" i="9" s="1"/>
  <c r="AB316" i="9" s="1"/>
  <c r="AD316" i="9" s="1"/>
  <c r="X3196" i="9"/>
  <c r="Y3196" i="9" s="1"/>
  <c r="AA3196" i="9" s="1"/>
  <c r="AC3196" i="9" s="1"/>
  <c r="X8092" i="9"/>
  <c r="Z8092" i="9" s="1"/>
  <c r="AB8092" i="9" s="1"/>
  <c r="AD8092" i="9" s="1"/>
  <c r="X1252" i="9"/>
  <c r="Z1252" i="9" s="1"/>
  <c r="AB1252" i="9" s="1"/>
  <c r="AD1252" i="9" s="1"/>
  <c r="X7900" i="9"/>
  <c r="Z7900" i="9" s="1"/>
  <c r="AB7900" i="9" s="1"/>
  <c r="AD7900" i="9" s="1"/>
  <c r="X5908" i="9"/>
  <c r="Y5908" i="9" s="1"/>
  <c r="AA5908" i="9" s="1"/>
  <c r="AC5908" i="9" s="1"/>
  <c r="X8212" i="9"/>
  <c r="Y8212" i="9" s="1"/>
  <c r="AA8212" i="9" s="1"/>
  <c r="AC8212" i="9" s="1"/>
  <c r="X6940" i="9"/>
  <c r="Y6940" i="9" s="1"/>
  <c r="AA6940" i="9" s="1"/>
  <c r="AC6940" i="9" s="1"/>
  <c r="X4252" i="9"/>
  <c r="Y4252" i="9" s="1"/>
  <c r="AA4252" i="9" s="1"/>
  <c r="AC4252" i="9" s="1"/>
  <c r="X6004" i="9"/>
  <c r="Y6004" i="9" s="1"/>
  <c r="AA6004" i="9" s="1"/>
  <c r="AC6004" i="9" s="1"/>
  <c r="X3820" i="9"/>
  <c r="Z3820" i="9" s="1"/>
  <c r="AB3820" i="9" s="1"/>
  <c r="AD3820" i="9" s="1"/>
  <c r="X7276" i="9"/>
  <c r="Z7276" i="9" s="1"/>
  <c r="AB7276" i="9" s="1"/>
  <c r="AD7276" i="9" s="1"/>
  <c r="X5140" i="9"/>
  <c r="Y5140" i="9" s="1"/>
  <c r="AA5140" i="9" s="1"/>
  <c r="AC5140" i="9" s="1"/>
  <c r="X6484" i="9"/>
  <c r="Y6484" i="9" s="1"/>
  <c r="AA6484" i="9" s="1"/>
  <c r="AC6484" i="9" s="1"/>
  <c r="X1516" i="9"/>
  <c r="Y1516" i="9" s="1"/>
  <c r="AA1516" i="9" s="1"/>
  <c r="AC1516" i="9" s="1"/>
  <c r="X100" i="9"/>
  <c r="Y100" i="9" s="1"/>
  <c r="AA100" i="9" s="1"/>
  <c r="AC100" i="9" s="1"/>
  <c r="X4972" i="9"/>
  <c r="Y4972" i="9" s="1"/>
  <c r="AA4972" i="9" s="1"/>
  <c r="AC4972" i="9" s="1"/>
  <c r="X4084" i="9"/>
  <c r="Y4084" i="9" s="1"/>
  <c r="AA4084" i="9" s="1"/>
  <c r="AC4084" i="9" s="1"/>
  <c r="X3412" i="9"/>
  <c r="Y3412" i="9" s="1"/>
  <c r="AA3412" i="9" s="1"/>
  <c r="AC3412" i="9" s="1"/>
  <c r="X5500" i="9"/>
  <c r="Y5500" i="9" s="1"/>
  <c r="AA5500" i="9" s="1"/>
  <c r="AC5500" i="9" s="1"/>
  <c r="X6340" i="9"/>
  <c r="Y6340" i="9" s="1"/>
  <c r="AA6340" i="9" s="1"/>
  <c r="AC6340" i="9" s="1"/>
  <c r="X6292" i="9"/>
  <c r="Y6292" i="9" s="1"/>
  <c r="AA6292" i="9" s="1"/>
  <c r="AC6292" i="9" s="1"/>
  <c r="X1036" i="9"/>
  <c r="Z1036" i="9" s="1"/>
  <c r="AB1036" i="9" s="1"/>
  <c r="AD1036" i="9" s="1"/>
  <c r="X4684" i="9"/>
  <c r="Y4684" i="9" s="1"/>
  <c r="AA4684" i="9" s="1"/>
  <c r="AC4684" i="9" s="1"/>
  <c r="X3148" i="9"/>
  <c r="Y3148" i="9" s="1"/>
  <c r="AA3148" i="9" s="1"/>
  <c r="AC3148" i="9" s="1"/>
  <c r="X8356" i="9"/>
  <c r="Z8356" i="9" s="1"/>
  <c r="AB8356" i="9" s="1"/>
  <c r="AD8356" i="9" s="1"/>
  <c r="X3724" i="9"/>
  <c r="Y3724" i="9" s="1"/>
  <c r="AA3724" i="9" s="1"/>
  <c r="AC3724" i="9" s="1"/>
  <c r="X8068" i="9"/>
  <c r="Z8068" i="9" s="1"/>
  <c r="AB8068" i="9" s="1"/>
  <c r="AD8068" i="9" s="1"/>
  <c r="X6388" i="9"/>
  <c r="Y6388" i="9" s="1"/>
  <c r="AA6388" i="9" s="1"/>
  <c r="AC6388" i="9" s="1"/>
  <c r="X3508" i="9"/>
  <c r="Y3508" i="9" s="1"/>
  <c r="AA3508" i="9" s="1"/>
  <c r="AC3508" i="9" s="1"/>
  <c r="X700" i="9"/>
  <c r="Z700" i="9" s="1"/>
  <c r="AB700" i="9" s="1"/>
  <c r="AD700" i="9" s="1"/>
  <c r="Z2140" i="9"/>
  <c r="AB2140" i="9" s="1"/>
  <c r="AD2140" i="9" s="1"/>
  <c r="X2044" i="9"/>
  <c r="Z2044" i="9" s="1"/>
  <c r="AB2044" i="9" s="1"/>
  <c r="AD2044" i="9" s="1"/>
  <c r="X3532" i="9"/>
  <c r="Y3532" i="9" s="1"/>
  <c r="AA3532" i="9" s="1"/>
  <c r="AC3532" i="9" s="1"/>
  <c r="X3748" i="9"/>
  <c r="Y3748" i="9" s="1"/>
  <c r="AA3748" i="9" s="1"/>
  <c r="AC3748" i="9" s="1"/>
  <c r="X1108" i="9"/>
  <c r="Y1108" i="9" s="1"/>
  <c r="AA1108" i="9" s="1"/>
  <c r="AC1108" i="9" s="1"/>
  <c r="X388" i="9"/>
  <c r="Z388" i="9" s="1"/>
  <c r="AB388" i="9" s="1"/>
  <c r="AD388" i="9" s="1"/>
  <c r="X4660" i="9"/>
  <c r="Z4660" i="9" s="1"/>
  <c r="AB4660" i="9" s="1"/>
  <c r="AD4660" i="9" s="1"/>
  <c r="X1852" i="9"/>
  <c r="Z1852" i="9" s="1"/>
  <c r="AB1852" i="9" s="1"/>
  <c r="AD1852" i="9" s="1"/>
  <c r="X2692" i="9"/>
  <c r="Z2692" i="9" s="1"/>
  <c r="AB2692" i="9" s="1"/>
  <c r="AD2692" i="9" s="1"/>
  <c r="X5068" i="9"/>
  <c r="Z5068" i="9" s="1"/>
  <c r="AB5068" i="9" s="1"/>
  <c r="AD5068" i="9" s="1"/>
  <c r="X7084" i="9"/>
  <c r="Y7084" i="9" s="1"/>
  <c r="AA7084" i="9" s="1"/>
  <c r="AC7084" i="9" s="1"/>
  <c r="X8716" i="9"/>
  <c r="Y8716" i="9" s="1"/>
  <c r="AA8716" i="9" s="1"/>
  <c r="AC8716" i="9" s="1"/>
  <c r="X3604" i="9"/>
  <c r="Y3604" i="9" s="1"/>
  <c r="AA3604" i="9" s="1"/>
  <c r="AC3604" i="9" s="1"/>
  <c r="X2764" i="9"/>
  <c r="Y2764" i="9" s="1"/>
  <c r="AA2764" i="9" s="1"/>
  <c r="AC2764" i="9" s="1"/>
  <c r="X4420" i="9"/>
  <c r="Y4420" i="9" s="1"/>
  <c r="AA4420" i="9" s="1"/>
  <c r="AC4420" i="9" s="1"/>
  <c r="X1636" i="9"/>
  <c r="Z1636" i="9" s="1"/>
  <c r="AB1636" i="9" s="1"/>
  <c r="AD1636" i="9" s="1"/>
  <c r="X196" i="9"/>
  <c r="Z196" i="9" s="1"/>
  <c r="AB196" i="9" s="1"/>
  <c r="AD196" i="9" s="1"/>
  <c r="X8548" i="9"/>
  <c r="Y8548" i="9" s="1"/>
  <c r="AA8548" i="9" s="1"/>
  <c r="AC8548" i="9" s="1"/>
  <c r="X6364" i="9"/>
  <c r="Z6364" i="9" s="1"/>
  <c r="AB6364" i="9" s="1"/>
  <c r="AD6364" i="9" s="1"/>
  <c r="X7108" i="9"/>
  <c r="Z7108" i="9" s="1"/>
  <c r="AB7108" i="9" s="1"/>
  <c r="AD7108" i="9" s="1"/>
  <c r="X7324" i="9"/>
  <c r="Y7324" i="9" s="1"/>
  <c r="AA7324" i="9" s="1"/>
  <c r="AC7324" i="9" s="1"/>
  <c r="X148" i="9"/>
  <c r="Y148" i="9" s="1"/>
  <c r="AA148" i="9" s="1"/>
  <c r="AC148" i="9" s="1"/>
  <c r="X1612" i="9"/>
  <c r="Y1612" i="9" s="1"/>
  <c r="AA1612" i="9" s="1"/>
  <c r="AC1612" i="9" s="1"/>
  <c r="X5092" i="9"/>
  <c r="Z5092" i="9" s="1"/>
  <c r="AB5092" i="9" s="1"/>
  <c r="AD5092" i="9" s="1"/>
  <c r="X8524" i="9"/>
  <c r="Y8524" i="9" s="1"/>
  <c r="AA8524" i="9" s="1"/>
  <c r="AC8524" i="9" s="1"/>
  <c r="X7444" i="9"/>
  <c r="Z7444" i="9" s="1"/>
  <c r="AB7444" i="9" s="1"/>
  <c r="AD7444" i="9" s="1"/>
  <c r="X2068" i="9"/>
  <c r="Z2068" i="9" s="1"/>
  <c r="AB2068" i="9" s="1"/>
  <c r="AD2068" i="9" s="1"/>
  <c r="X6556" i="9"/>
  <c r="Y6556" i="9" s="1"/>
  <c r="AA6556" i="9" s="1"/>
  <c r="AC6556" i="9" s="1"/>
  <c r="X3796" i="9"/>
  <c r="Z3796" i="9" s="1"/>
  <c r="AB3796" i="9" s="1"/>
  <c r="AD3796" i="9" s="1"/>
  <c r="X1924" i="9"/>
  <c r="Z1924" i="9" s="1"/>
  <c r="AB1924" i="9" s="1"/>
  <c r="AD1924" i="9" s="1"/>
  <c r="X1780" i="9"/>
  <c r="Z1780" i="9" s="1"/>
  <c r="AB1780" i="9" s="1"/>
  <c r="AD1780" i="9" s="1"/>
  <c r="X676" i="9"/>
  <c r="Y676" i="9" s="1"/>
  <c r="AA676" i="9" s="1"/>
  <c r="AC676" i="9" s="1"/>
  <c r="X1804" i="9"/>
  <c r="Z1804" i="9" s="1"/>
  <c r="AB1804" i="9" s="1"/>
  <c r="AD1804" i="9" s="1"/>
  <c r="X8404" i="9"/>
  <c r="Z8404" i="9" s="1"/>
  <c r="AB8404" i="9" s="1"/>
  <c r="AD8404" i="9" s="1"/>
  <c r="X1876" i="9"/>
  <c r="Y1876" i="9" s="1"/>
  <c r="AA1876" i="9" s="1"/>
  <c r="AC1876" i="9" s="1"/>
  <c r="X8380" i="9"/>
  <c r="Z8380" i="9" s="1"/>
  <c r="AB8380" i="9" s="1"/>
  <c r="AD8380" i="9" s="1"/>
  <c r="X5476" i="9"/>
  <c r="Z5476" i="9" s="1"/>
  <c r="AB5476" i="9" s="1"/>
  <c r="AD5476" i="9" s="1"/>
  <c r="X5572" i="9"/>
  <c r="Y5572" i="9" s="1"/>
  <c r="AA5572" i="9" s="1"/>
  <c r="AC5572" i="9" s="1"/>
  <c r="X7180" i="9"/>
  <c r="Z7180" i="9" s="1"/>
  <c r="AB7180" i="9" s="1"/>
  <c r="AD7180" i="9" s="1"/>
  <c r="X4060" i="9"/>
  <c r="Y4060" i="9" s="1"/>
  <c r="AA4060" i="9" s="1"/>
  <c r="AC4060" i="9" s="1"/>
  <c r="X3388" i="9"/>
  <c r="Y3388" i="9" s="1"/>
  <c r="AA3388" i="9" s="1"/>
  <c r="AC3388" i="9" s="1"/>
  <c r="X364" i="9"/>
  <c r="Y364" i="9" s="1"/>
  <c r="AA364" i="9" s="1"/>
  <c r="AC364" i="9" s="1"/>
  <c r="X532" i="9"/>
  <c r="Z532" i="9" s="1"/>
  <c r="AB532" i="9" s="1"/>
  <c r="AD532" i="9" s="1"/>
  <c r="X7708" i="9"/>
  <c r="Z7708" i="9" s="1"/>
  <c r="AB7708" i="9" s="1"/>
  <c r="AD7708" i="9" s="1"/>
  <c r="X5812" i="9"/>
  <c r="Y5812" i="9" s="1"/>
  <c r="AA5812" i="9" s="1"/>
  <c r="AC5812" i="9" s="1"/>
  <c r="X2428" i="9"/>
  <c r="Z2428" i="9" s="1"/>
  <c r="AB2428" i="9" s="1"/>
  <c r="AD2428" i="9" s="1"/>
  <c r="X2356" i="9"/>
  <c r="Z2356" i="9" s="1"/>
  <c r="AB2356" i="9" s="1"/>
  <c r="AD2356" i="9" s="1"/>
  <c r="X3868" i="9"/>
  <c r="Z3868" i="9" s="1"/>
  <c r="AB3868" i="9" s="1"/>
  <c r="AD3868" i="9" s="1"/>
  <c r="X988" i="9"/>
  <c r="Y988" i="9" s="1"/>
  <c r="AA988" i="9" s="1"/>
  <c r="AC988" i="9" s="1"/>
  <c r="X1540" i="9"/>
  <c r="Z1540" i="9" s="1"/>
  <c r="AB1540" i="9" s="1"/>
  <c r="AD1540" i="9" s="1"/>
  <c r="X2908" i="9"/>
  <c r="Z2908" i="9" s="1"/>
  <c r="AB2908" i="9" s="1"/>
  <c r="AD2908" i="9" s="1"/>
  <c r="X3100" i="9"/>
  <c r="Y3100" i="9" s="1"/>
  <c r="AA3100" i="9" s="1"/>
  <c r="AC3100" i="9" s="1"/>
  <c r="X3892" i="9"/>
  <c r="Z3892" i="9" s="1"/>
  <c r="AB3892" i="9" s="1"/>
  <c r="AD3892" i="9" s="1"/>
  <c r="X4228" i="9"/>
  <c r="Z4228" i="9" s="1"/>
  <c r="AB4228" i="9" s="1"/>
  <c r="AD4228" i="9" s="1"/>
  <c r="X5764" i="9"/>
  <c r="Y5764" i="9" s="1"/>
  <c r="AA5764" i="9" s="1"/>
  <c r="AC5764" i="9" s="1"/>
  <c r="X2284" i="9"/>
  <c r="Z2284" i="9" s="1"/>
  <c r="AB2284" i="9" s="1"/>
  <c r="AD2284" i="9" s="1"/>
  <c r="X556" i="9"/>
  <c r="Z556" i="9" s="1"/>
  <c r="AB556" i="9" s="1"/>
  <c r="AD556" i="9" s="1"/>
  <c r="X1228" i="9"/>
  <c r="Z1228" i="9" s="1"/>
  <c r="AB1228" i="9" s="1"/>
  <c r="AD1228" i="9" s="1"/>
  <c r="X868" i="9"/>
  <c r="Z868" i="9" s="1"/>
  <c r="AB868" i="9" s="1"/>
  <c r="AD868" i="9" s="1"/>
  <c r="X1972" i="9"/>
  <c r="Z1972" i="9" s="1"/>
  <c r="AB1972" i="9" s="1"/>
  <c r="AD1972" i="9" s="1"/>
  <c r="X6172" i="9"/>
  <c r="Y6172" i="9" s="1"/>
  <c r="AA6172" i="9" s="1"/>
  <c r="AC6172" i="9" s="1"/>
  <c r="X6076" i="9"/>
  <c r="Y6076" i="9" s="1"/>
  <c r="AA6076" i="9" s="1"/>
  <c r="AC6076" i="9" s="1"/>
  <c r="X8620" i="9"/>
  <c r="Z8620" i="9" s="1"/>
  <c r="AB8620" i="9" s="1"/>
  <c r="AD8620" i="9" s="1"/>
  <c r="X3172" i="9"/>
  <c r="Y3172" i="9" s="1"/>
  <c r="AA3172" i="9" s="1"/>
  <c r="AC3172" i="9" s="1"/>
  <c r="X8284" i="9"/>
  <c r="Z8284" i="9" s="1"/>
  <c r="AB8284" i="9" s="1"/>
  <c r="AD8284" i="9" s="1"/>
  <c r="X3028" i="9"/>
  <c r="Y3028" i="9" s="1"/>
  <c r="AA3028" i="9" s="1"/>
  <c r="AC3028" i="9" s="1"/>
  <c r="X2980" i="9"/>
  <c r="Y2980" i="9" s="1"/>
  <c r="AA2980" i="9" s="1"/>
  <c r="AC2980" i="9" s="1"/>
  <c r="X6316" i="9"/>
  <c r="Y6316" i="9" s="1"/>
  <c r="AA6316" i="9" s="1"/>
  <c r="AC6316" i="9" s="1"/>
  <c r="X4732" i="9"/>
  <c r="Y4732" i="9" s="1"/>
  <c r="AA4732" i="9" s="1"/>
  <c r="AC4732" i="9" s="1"/>
  <c r="X4276" i="9"/>
  <c r="Y4276" i="9" s="1"/>
  <c r="AA4276" i="9" s="1"/>
  <c r="AC4276" i="9" s="1"/>
  <c r="X5308" i="9"/>
  <c r="Y5308" i="9" s="1"/>
  <c r="AA5308" i="9" s="1"/>
  <c r="AC5308" i="9" s="1"/>
  <c r="X52" i="9"/>
  <c r="Y52" i="9" s="1"/>
  <c r="AA52" i="9" s="1"/>
  <c r="AC52" i="9" s="1"/>
  <c r="X892" i="9"/>
  <c r="Z892" i="9" s="1"/>
  <c r="AB892" i="9" s="1"/>
  <c r="AD892" i="9" s="1"/>
  <c r="X6892" i="9"/>
  <c r="Y6892" i="9" s="1"/>
  <c r="AA6892" i="9" s="1"/>
  <c r="AC6892" i="9" s="1"/>
  <c r="X7516" i="9"/>
  <c r="Z7516" i="9" s="1"/>
  <c r="AB7516" i="9" s="1"/>
  <c r="AD7516" i="9" s="1"/>
  <c r="X6652" i="9"/>
  <c r="Y6652" i="9" s="1"/>
  <c r="AA6652" i="9" s="1"/>
  <c r="AC6652" i="9" s="1"/>
  <c r="X7468" i="9"/>
  <c r="Z7468" i="9" s="1"/>
  <c r="AB7468" i="9" s="1"/>
  <c r="AD7468" i="9" s="1"/>
  <c r="X2116" i="9"/>
  <c r="Z2116" i="9" s="1"/>
  <c r="AB2116" i="9" s="1"/>
  <c r="AD2116" i="9" s="1"/>
  <c r="X6700" i="9"/>
  <c r="Z6700" i="9" s="1"/>
  <c r="AB6700" i="9" s="1"/>
  <c r="AD6700" i="9" s="1"/>
  <c r="X7228" i="9"/>
  <c r="Z7228" i="9" s="1"/>
  <c r="AB7228" i="9" s="1"/>
  <c r="AD7228" i="9" s="1"/>
  <c r="X7540" i="9"/>
  <c r="Y7540" i="9" s="1"/>
  <c r="AA7540" i="9" s="1"/>
  <c r="AC7540" i="9" s="1"/>
  <c r="X2308" i="9"/>
  <c r="Y2308" i="9" s="1"/>
  <c r="AA2308" i="9" s="1"/>
  <c r="AC2308" i="9" s="1"/>
  <c r="X436" i="9"/>
  <c r="Y436" i="9" s="1"/>
  <c r="AA436" i="9" s="1"/>
  <c r="AC436" i="9" s="1"/>
  <c r="X220" i="9"/>
  <c r="Z220" i="9" s="1"/>
  <c r="AB220" i="9" s="1"/>
  <c r="AD220" i="9" s="1"/>
  <c r="X7372" i="9"/>
  <c r="Z7372" i="9" s="1"/>
  <c r="AB7372" i="9" s="1"/>
  <c r="AD7372" i="9" s="1"/>
  <c r="X3460" i="9"/>
  <c r="Z3460" i="9" s="1"/>
  <c r="AB3460" i="9" s="1"/>
  <c r="AD3460" i="9" s="1"/>
  <c r="X2644" i="9"/>
  <c r="Z2644" i="9" s="1"/>
  <c r="AB2644" i="9" s="1"/>
  <c r="AD2644" i="9" s="1"/>
  <c r="X4300" i="9"/>
  <c r="Z4300" i="9" s="1"/>
  <c r="AB4300" i="9" s="1"/>
  <c r="AD4300" i="9" s="1"/>
  <c r="X1684" i="9"/>
  <c r="Y1684" i="9" s="1"/>
  <c r="AA1684" i="9" s="1"/>
  <c r="AC1684" i="9" s="1"/>
  <c r="X5524" i="9"/>
  <c r="Z5524" i="9" s="1"/>
  <c r="AB5524" i="9" s="1"/>
  <c r="AD5524" i="9" s="1"/>
  <c r="X7636" i="9"/>
  <c r="Z7636" i="9" s="1"/>
  <c r="AB7636" i="9" s="1"/>
  <c r="AD7636" i="9" s="1"/>
  <c r="X3436" i="9"/>
  <c r="Y3436" i="9" s="1"/>
  <c r="AA3436" i="9" s="1"/>
  <c r="AC3436" i="9" s="1"/>
  <c r="X8140" i="9"/>
  <c r="Z8140" i="9" s="1"/>
  <c r="AB8140" i="9" s="1"/>
  <c r="AD8140" i="9" s="1"/>
  <c r="Y2500" i="9"/>
  <c r="AA2500" i="9" s="1"/>
  <c r="AC2500" i="9" s="1"/>
  <c r="X964" i="9"/>
  <c r="Z964" i="9" s="1"/>
  <c r="AB964" i="9" s="1"/>
  <c r="AD964" i="9" s="1"/>
  <c r="X1060" i="9"/>
  <c r="Z1060" i="9" s="1"/>
  <c r="AB1060" i="9" s="1"/>
  <c r="AD1060" i="9" s="1"/>
  <c r="X5428" i="9"/>
  <c r="Y5428" i="9" s="1"/>
  <c r="AA5428" i="9" s="1"/>
  <c r="AC5428" i="9" s="1"/>
  <c r="X6124" i="9"/>
  <c r="Z6124" i="9" s="1"/>
  <c r="AB6124" i="9" s="1"/>
  <c r="AD6124" i="9" s="1"/>
  <c r="X5692" i="9"/>
  <c r="Y5692" i="9" s="1"/>
  <c r="AA5692" i="9" s="1"/>
  <c r="AC5692" i="9" s="1"/>
  <c r="X2956" i="9"/>
  <c r="Z2956" i="9" s="1"/>
  <c r="AB2956" i="9" s="1"/>
  <c r="AD2956" i="9" s="1"/>
  <c r="X7756" i="9"/>
  <c r="Z7756" i="9" s="1"/>
  <c r="AB7756" i="9" s="1"/>
  <c r="AD7756" i="9" s="1"/>
  <c r="X1588" i="9"/>
  <c r="Z1588" i="9" s="1"/>
  <c r="AB1588" i="9" s="1"/>
  <c r="AD1588" i="9" s="1"/>
  <c r="X2788" i="9"/>
  <c r="Y2788" i="9" s="1"/>
  <c r="AA2788" i="9" s="1"/>
  <c r="AC2788" i="9" s="1"/>
  <c r="X3556" i="9"/>
  <c r="Y3556" i="9" s="1"/>
  <c r="AA3556" i="9" s="1"/>
  <c r="AC3556" i="9" s="1"/>
  <c r="X6436" i="9"/>
  <c r="Y6436" i="9" s="1"/>
  <c r="AA6436" i="9" s="1"/>
  <c r="AC6436" i="9" s="1"/>
  <c r="X7612" i="9"/>
  <c r="Z7612" i="9" s="1"/>
  <c r="AB7612" i="9" s="1"/>
  <c r="AD7612" i="9" s="1"/>
  <c r="X5716" i="9"/>
  <c r="Y5716" i="9" s="1"/>
  <c r="AA5716" i="9" s="1"/>
  <c r="AC5716" i="9" s="1"/>
  <c r="X7876" i="9"/>
  <c r="Z7876" i="9" s="1"/>
  <c r="AB7876" i="9" s="1"/>
  <c r="AD7876" i="9" s="1"/>
  <c r="X4948" i="9"/>
  <c r="Y4948" i="9" s="1"/>
  <c r="AA4948" i="9" s="1"/>
  <c r="AC4948" i="9" s="1"/>
  <c r="X2740" i="9"/>
  <c r="Z2740" i="9" s="1"/>
  <c r="AB2740" i="9" s="1"/>
  <c r="AD2740" i="9" s="1"/>
  <c r="Y3964" i="9"/>
  <c r="AA3964" i="9" s="1"/>
  <c r="AC3964" i="9" s="1"/>
  <c r="X772" i="9"/>
  <c r="Z772" i="9" s="1"/>
  <c r="AB772" i="9" s="1"/>
  <c r="AD772" i="9" s="1"/>
  <c r="X1396" i="9"/>
  <c r="Y1396" i="9" s="1"/>
  <c r="AA1396" i="9" s="1"/>
  <c r="AC1396" i="9" s="1"/>
  <c r="X7012" i="9"/>
  <c r="Y7012" i="9" s="1"/>
  <c r="AA7012" i="9" s="1"/>
  <c r="AC7012" i="9" s="1"/>
  <c r="X4180" i="9"/>
  <c r="Z4180" i="9" s="1"/>
  <c r="AB4180" i="9" s="1"/>
  <c r="AD4180" i="9" s="1"/>
  <c r="X4540" i="9"/>
  <c r="Z4540" i="9" s="1"/>
  <c r="AB4540" i="9" s="1"/>
  <c r="AD4540" i="9" s="1"/>
  <c r="X3940" i="9"/>
  <c r="Y3940" i="9" s="1"/>
  <c r="AA3940" i="9" s="1"/>
  <c r="AC3940" i="9" s="1"/>
  <c r="X3700" i="9"/>
  <c r="Y3700" i="9" s="1"/>
  <c r="AA3700" i="9" s="1"/>
  <c r="AC3700" i="9" s="1"/>
  <c r="X748" i="9"/>
  <c r="Y748" i="9" s="1"/>
  <c r="AA748" i="9" s="1"/>
  <c r="AC748" i="9" s="1"/>
  <c r="X508" i="9"/>
  <c r="Z508" i="9" s="1"/>
  <c r="AB508" i="9" s="1"/>
  <c r="AD508" i="9" s="1"/>
  <c r="X3916" i="9"/>
  <c r="Z3916" i="9" s="1"/>
  <c r="AB3916" i="9" s="1"/>
  <c r="AD3916" i="9" s="1"/>
  <c r="X2236" i="9"/>
  <c r="Y2236" i="9" s="1"/>
  <c r="AA2236" i="9" s="1"/>
  <c r="AC2236" i="9" s="1"/>
  <c r="X5644" i="9"/>
  <c r="Y5644" i="9" s="1"/>
  <c r="AA5644" i="9" s="1"/>
  <c r="AC5644" i="9" s="1"/>
  <c r="X76" i="9"/>
  <c r="Z76" i="9" s="1"/>
  <c r="AB76" i="9" s="1"/>
  <c r="AD76" i="9" s="1"/>
  <c r="X1996" i="9"/>
  <c r="Z1996" i="9" s="1"/>
  <c r="AB1996" i="9" s="1"/>
  <c r="AD1996" i="9" s="1"/>
  <c r="X8668" i="9"/>
  <c r="Z8668" i="9" s="1"/>
  <c r="AB8668" i="9" s="1"/>
  <c r="AD8668" i="9" s="1"/>
  <c r="X3652" i="9"/>
  <c r="Y3652" i="9" s="1"/>
  <c r="AA3652" i="9" s="1"/>
  <c r="AC3652" i="9" s="1"/>
  <c r="X940" i="9"/>
  <c r="Z940" i="9" s="1"/>
  <c r="AB940" i="9" s="1"/>
  <c r="AD940" i="9" s="1"/>
  <c r="X6244" i="9"/>
  <c r="Y6244" i="9" s="1"/>
  <c r="AA6244" i="9" s="1"/>
  <c r="AC6244" i="9" s="1"/>
  <c r="X4924" i="9"/>
  <c r="Y4924" i="9" s="1"/>
  <c r="AA4924" i="9" s="1"/>
  <c r="AC4924" i="9" s="1"/>
  <c r="X2524" i="9"/>
  <c r="Z2524" i="9" s="1"/>
  <c r="AB2524" i="9" s="1"/>
  <c r="AD2524" i="9" s="1"/>
  <c r="X2668" i="9"/>
  <c r="Z2668" i="9" s="1"/>
  <c r="AB2668" i="9" s="1"/>
  <c r="AD2668" i="9" s="1"/>
  <c r="X3580" i="9"/>
  <c r="Y3580" i="9" s="1"/>
  <c r="AA3580" i="9" s="1"/>
  <c r="AC3580" i="9" s="1"/>
  <c r="X5956" i="9"/>
  <c r="Y5956" i="9" s="1"/>
  <c r="AA5956" i="9" s="1"/>
  <c r="AC5956" i="9" s="1"/>
  <c r="X292" i="9"/>
  <c r="Z292" i="9" s="1"/>
  <c r="AB292" i="9" s="1"/>
  <c r="AD292" i="9" s="1"/>
  <c r="X6100" i="9"/>
  <c r="Y6100" i="9" s="1"/>
  <c r="AA6100" i="9" s="1"/>
  <c r="AC6100" i="9" s="1"/>
  <c r="X6964" i="9"/>
  <c r="Y6964" i="9" s="1"/>
  <c r="AA6964" i="9" s="1"/>
  <c r="AC6964" i="9" s="1"/>
  <c r="Z2236" i="9"/>
  <c r="AB2236" i="9" s="1"/>
  <c r="AD2236" i="9" s="1"/>
  <c r="X8452" i="9"/>
  <c r="Y8452" i="9" s="1"/>
  <c r="X2188" i="9"/>
  <c r="Z2188" i="9" s="1"/>
  <c r="AB2188" i="9" s="1"/>
  <c r="AD2188" i="9" s="1"/>
  <c r="X6508" i="9"/>
  <c r="Y6508" i="9" s="1"/>
  <c r="AA6508" i="9" s="1"/>
  <c r="AC6508" i="9" s="1"/>
  <c r="X124" i="9"/>
  <c r="Y124" i="9" s="1"/>
  <c r="AA124" i="9" s="1"/>
  <c r="AC124" i="9" s="1"/>
  <c r="Z4108" i="9"/>
  <c r="AB4108" i="9" s="1"/>
  <c r="AD4108" i="9" s="1"/>
  <c r="X5980" i="9"/>
  <c r="Z5980" i="9" s="1"/>
  <c r="AB5980" i="9" s="1"/>
  <c r="AD5980" i="9" s="1"/>
  <c r="X7348" i="9"/>
  <c r="Z7348" i="9" s="1"/>
  <c r="AB7348" i="9" s="1"/>
  <c r="AD7348" i="9" s="1"/>
  <c r="X7948" i="9"/>
  <c r="Z7948" i="9" s="1"/>
  <c r="AB7948" i="9" s="1"/>
  <c r="AD7948" i="9" s="1"/>
  <c r="X5740" i="9"/>
  <c r="Y5740" i="9" s="1"/>
  <c r="AA5740" i="9" s="1"/>
  <c r="AC5740" i="9" s="1"/>
  <c r="X7252" i="9"/>
  <c r="Z7252" i="9" s="1"/>
  <c r="AB7252" i="9" s="1"/>
  <c r="AD7252" i="9" s="1"/>
  <c r="X2620" i="9"/>
  <c r="Z2620" i="9" s="1"/>
  <c r="AB2620" i="9" s="1"/>
  <c r="AD2620" i="9" s="1"/>
  <c r="X6220" i="9"/>
  <c r="Z6220" i="9" s="1"/>
  <c r="AB6220" i="9" s="1"/>
  <c r="AD6220" i="9" s="1"/>
  <c r="X5668" i="9"/>
  <c r="Z5668" i="9" s="1"/>
  <c r="AB5668" i="9" s="1"/>
  <c r="AD5668" i="9" s="1"/>
  <c r="X3844" i="9"/>
  <c r="Y3844" i="9" s="1"/>
  <c r="AA3844" i="9" s="1"/>
  <c r="AC3844" i="9" s="1"/>
  <c r="X1444" i="9"/>
  <c r="Y1444" i="9" s="1"/>
  <c r="AA1444" i="9" s="1"/>
  <c r="AC1444" i="9" s="1"/>
  <c r="X5860" i="9"/>
  <c r="Y5860" i="9" s="1"/>
  <c r="AA5860" i="9" s="1"/>
  <c r="AC5860" i="9" s="1"/>
  <c r="X7828" i="9"/>
  <c r="Z7828" i="9" s="1"/>
  <c r="AB7828" i="9" s="1"/>
  <c r="AD7828" i="9" s="1"/>
  <c r="X6844" i="9"/>
  <c r="Y6844" i="9" s="1"/>
  <c r="AA6844" i="9" s="1"/>
  <c r="AC6844" i="9" s="1"/>
  <c r="X5788" i="9"/>
  <c r="Y5788" i="9" s="1"/>
  <c r="AA5788" i="9" s="1"/>
  <c r="AC5788" i="9" s="1"/>
  <c r="X5836" i="9"/>
  <c r="Y5836" i="9" s="1"/>
  <c r="AA5836" i="9" s="1"/>
  <c r="AC5836" i="9" s="1"/>
  <c r="X8260" i="9"/>
  <c r="Z8260" i="9" s="1"/>
  <c r="AB8260" i="9" s="1"/>
  <c r="AD8260" i="9" s="1"/>
  <c r="X7924" i="9"/>
  <c r="Z7924" i="9" s="1"/>
  <c r="AB7924" i="9" s="1"/>
  <c r="AD7924" i="9" s="1"/>
  <c r="X2836" i="9"/>
  <c r="Z2836" i="9" s="1"/>
  <c r="AB2836" i="9" s="1"/>
  <c r="AD2836" i="9" s="1"/>
  <c r="X2164" i="9"/>
  <c r="Z2164" i="9" s="1"/>
  <c r="AB2164" i="9" s="1"/>
  <c r="AD2164" i="9" s="1"/>
  <c r="X580" i="9"/>
  <c r="Z580" i="9" s="1"/>
  <c r="AB580" i="9" s="1"/>
  <c r="AD580" i="9" s="1"/>
  <c r="Y4660" i="9"/>
  <c r="AA4660" i="9" s="1"/>
  <c r="AC4660" i="9" s="1"/>
  <c r="X1564" i="9"/>
  <c r="Z1564" i="9" s="1"/>
  <c r="AB1564" i="9" s="1"/>
  <c r="AD1564" i="9" s="1"/>
  <c r="X4852" i="9"/>
  <c r="Y4852" i="9" s="1"/>
  <c r="AA4852" i="9" s="1"/>
  <c r="AC4852" i="9" s="1"/>
  <c r="W4468" i="9"/>
  <c r="X4012" i="9"/>
  <c r="X6748" i="9"/>
  <c r="Z6748" i="9" s="1"/>
  <c r="AB6748" i="9" s="1"/>
  <c r="AD6748" i="9" s="1"/>
  <c r="Z4468" i="9"/>
  <c r="AB4468" i="9" s="1"/>
  <c r="AD4468" i="9" s="1"/>
  <c r="Y4468" i="9"/>
  <c r="AA4468" i="9" s="1"/>
  <c r="AC4468" i="9" s="1"/>
  <c r="X2212" i="9"/>
  <c r="Y2212" i="9" s="1"/>
  <c r="AA2212" i="9" s="1"/>
  <c r="AC2212" i="9" s="1"/>
  <c r="X5260" i="9"/>
  <c r="W4" i="9"/>
  <c r="Y4" i="9"/>
  <c r="AA4" i="9" s="1"/>
  <c r="X3268" i="9"/>
  <c r="Y3268" i="9" s="1"/>
  <c r="AA3268" i="9" s="1"/>
  <c r="AC3268" i="9" s="1"/>
  <c r="X5932" i="9"/>
  <c r="Y5932" i="9" s="1"/>
  <c r="AA5932" i="9" s="1"/>
  <c r="AC5932" i="9" s="1"/>
  <c r="X3628" i="9"/>
  <c r="Z3628" i="9" s="1"/>
  <c r="AB3628" i="9" s="1"/>
  <c r="AD3628" i="9" s="1"/>
  <c r="X7492" i="9"/>
  <c r="Z7492" i="9" s="1"/>
  <c r="AB7492" i="9" s="1"/>
  <c r="AD7492" i="9" s="1"/>
  <c r="X5284" i="9"/>
  <c r="Z5284" i="9" s="1"/>
  <c r="AB5284" i="9" s="1"/>
  <c r="AD5284" i="9" s="1"/>
  <c r="X5332" i="9"/>
  <c r="Z5332" i="9" s="1"/>
  <c r="AB5332" i="9" s="1"/>
  <c r="AD5332" i="9" s="1"/>
  <c r="X8692" i="9"/>
  <c r="Y8692" i="9" s="1"/>
  <c r="AA8692" i="9" s="1"/>
  <c r="AC8692" i="9" s="1"/>
  <c r="X6916" i="9"/>
  <c r="Z6916" i="9" s="1"/>
  <c r="AB6916" i="9" s="1"/>
  <c r="AD6916" i="9" s="1"/>
  <c r="X4132" i="9"/>
  <c r="Y4132" i="9" s="1"/>
  <c r="AA4132" i="9" s="1"/>
  <c r="AC4132" i="9" s="1"/>
  <c r="Y1972" i="9"/>
  <c r="AA1972" i="9" s="1"/>
  <c r="AC1972" i="9" s="1"/>
  <c r="X1348" i="9"/>
  <c r="Y1348" i="9" s="1"/>
  <c r="AA1348" i="9" s="1"/>
  <c r="AC1348" i="9" s="1"/>
  <c r="X1900" i="9"/>
  <c r="Y1900" i="9" s="1"/>
  <c r="AA1900" i="9" s="1"/>
  <c r="AC1900" i="9" s="1"/>
  <c r="Z3316" i="9"/>
  <c r="AB3316" i="9" s="1"/>
  <c r="AD3316" i="9" s="1"/>
  <c r="X5884" i="9"/>
  <c r="Y5884" i="9" s="1"/>
  <c r="AA5884" i="9" s="1"/>
  <c r="AC5884" i="9" s="1"/>
  <c r="X4804" i="9"/>
  <c r="Y4804" i="9" s="1"/>
  <c r="AA4804" i="9" s="1"/>
  <c r="AC4804" i="9" s="1"/>
  <c r="X6412" i="9"/>
  <c r="Y6412" i="9" s="1"/>
  <c r="AA6412" i="9" s="1"/>
  <c r="AC6412" i="9" s="1"/>
  <c r="X5548" i="9"/>
  <c r="Y5548" i="9" s="1"/>
  <c r="AA5548" i="9" s="1"/>
  <c r="AC5548" i="9" s="1"/>
  <c r="X2812" i="9"/>
  <c r="Z2812" i="9" s="1"/>
  <c r="AB2812" i="9" s="1"/>
  <c r="AD2812" i="9" s="1"/>
  <c r="X244" i="9"/>
  <c r="Z244" i="9" s="1"/>
  <c r="AB244" i="9" s="1"/>
  <c r="AD244" i="9" s="1"/>
  <c r="X6772" i="9"/>
  <c r="Y6772" i="9" s="1"/>
  <c r="AA6772" i="9" s="1"/>
  <c r="AC6772" i="9" s="1"/>
  <c r="X4156" i="9"/>
  <c r="Y4156" i="9" s="1"/>
  <c r="AA4156" i="9" s="1"/>
  <c r="AC4156" i="9" s="1"/>
  <c r="X3676" i="9"/>
  <c r="Z3676" i="9" s="1"/>
  <c r="AB3676" i="9" s="1"/>
  <c r="AD3676" i="9" s="1"/>
  <c r="X4780" i="9"/>
  <c r="Y4780" i="9" s="1"/>
  <c r="AA4780" i="9" s="1"/>
  <c r="AC4780" i="9" s="1"/>
  <c r="AA8572" i="9"/>
  <c r="AC8572" i="9" s="1"/>
  <c r="X7420" i="9"/>
  <c r="Z7420" i="9" s="1"/>
  <c r="AB7420" i="9" s="1"/>
  <c r="AD7420" i="9" s="1"/>
  <c r="X3124" i="9"/>
  <c r="Y3124" i="9" s="1"/>
  <c r="AA3124" i="9" s="1"/>
  <c r="AC3124" i="9" s="1"/>
  <c r="X6268" i="9"/>
  <c r="Y6268" i="9" s="1"/>
  <c r="AA6268" i="9" s="1"/>
  <c r="AC6268" i="9" s="1"/>
  <c r="X2452" i="9"/>
  <c r="Z2452" i="9" s="1"/>
  <c r="AB2452" i="9" s="1"/>
  <c r="AD2452" i="9" s="1"/>
  <c r="X7204" i="9"/>
  <c r="Z7204" i="9" s="1"/>
  <c r="AB7204" i="9" s="1"/>
  <c r="AD7204" i="9" s="1"/>
  <c r="Z1372" i="9"/>
  <c r="AB1372" i="9" s="1"/>
  <c r="AD1372" i="9" s="1"/>
  <c r="X3076" i="9"/>
  <c r="Y3076" i="9" s="1"/>
  <c r="AA3076" i="9" s="1"/>
  <c r="AC3076" i="9" s="1"/>
  <c r="X5380" i="9"/>
  <c r="Y5380" i="9" s="1"/>
  <c r="AA5380" i="9" s="1"/>
  <c r="AC5380" i="9" s="1"/>
  <c r="X8476" i="9"/>
  <c r="Y8476" i="9" s="1"/>
  <c r="AA8476" i="9" s="1"/>
  <c r="AC8476" i="9" s="1"/>
  <c r="X7300" i="9"/>
  <c r="Y7300" i="9" s="1"/>
  <c r="AA7300" i="9" s="1"/>
  <c r="AC7300" i="9" s="1"/>
  <c r="X2092" i="9"/>
  <c r="Z2092" i="9" s="1"/>
  <c r="AB2092" i="9" s="1"/>
  <c r="AD2092" i="9" s="1"/>
  <c r="X3244" i="9"/>
  <c r="Y3244" i="9" s="1"/>
  <c r="AA3244" i="9" s="1"/>
  <c r="AC3244" i="9" s="1"/>
  <c r="X7684" i="9"/>
  <c r="Z7684" i="9" s="1"/>
  <c r="AB7684" i="9" s="1"/>
  <c r="AD7684" i="9" s="1"/>
  <c r="X820" i="9"/>
  <c r="Z820" i="9" s="1"/>
  <c r="AB820" i="9" s="1"/>
  <c r="AD820" i="9" s="1"/>
  <c r="X7132" i="9"/>
  <c r="Z7132" i="9" s="1"/>
  <c r="AB7132" i="9" s="1"/>
  <c r="AD7132" i="9" s="1"/>
  <c r="AI19" i="9"/>
  <c r="X4348" i="9"/>
  <c r="Y4348" i="9" s="1"/>
  <c r="AA4348" i="9" s="1"/>
  <c r="AC4348" i="9" s="1"/>
  <c r="AL4" i="9"/>
  <c r="X4396" i="9"/>
  <c r="Y4396" i="9" s="1"/>
  <c r="AA4396" i="9" s="1"/>
  <c r="AC4396" i="9" s="1"/>
  <c r="W4396" i="9"/>
  <c r="X6052" i="9"/>
  <c r="Y6052" i="9" s="1"/>
  <c r="AA6052" i="9" s="1"/>
  <c r="AC6052" i="9" s="1"/>
  <c r="Z4828" i="9"/>
  <c r="AB4828" i="9" s="1"/>
  <c r="AD4828" i="9" s="1"/>
  <c r="X5404" i="9"/>
  <c r="Y5404" i="9" s="1"/>
  <c r="AA5404" i="9" s="1"/>
  <c r="AC5404" i="9" s="1"/>
  <c r="X7036" i="9"/>
  <c r="Y7036" i="9" s="1"/>
  <c r="AA7036" i="9" s="1"/>
  <c r="AC7036" i="9" s="1"/>
  <c r="X8644" i="9"/>
  <c r="Y8644" i="9" s="1"/>
  <c r="AA8644" i="9" s="1"/>
  <c r="AC8644" i="9" s="1"/>
  <c r="X628" i="9"/>
  <c r="Z628" i="9" s="1"/>
  <c r="AB628" i="9" s="1"/>
  <c r="AD628" i="9" s="1"/>
  <c r="Z28" i="9"/>
  <c r="AB28" i="9" s="1"/>
  <c r="AD28" i="9" s="1"/>
  <c r="Y28" i="9"/>
  <c r="AA28" i="9" s="1"/>
  <c r="AC28" i="9" s="1"/>
  <c r="Y532" i="9"/>
  <c r="AA532" i="9" s="1"/>
  <c r="AC532" i="9" s="1"/>
  <c r="AA8452" i="9"/>
  <c r="AC8452" i="9" s="1"/>
  <c r="X7396" i="9"/>
  <c r="Z7396" i="9" s="1"/>
  <c r="AB7396" i="9" s="1"/>
  <c r="AD7396" i="9" s="1"/>
  <c r="Z748" i="9"/>
  <c r="AB748" i="9" s="1"/>
  <c r="AD748" i="9" s="1"/>
  <c r="Z652" i="9"/>
  <c r="AB652" i="9" s="1"/>
  <c r="AD652" i="9" s="1"/>
  <c r="Z436" i="9"/>
  <c r="AB436" i="9" s="1"/>
  <c r="AD436" i="9" s="1"/>
  <c r="Z1276" i="9"/>
  <c r="AB1276" i="9" s="1"/>
  <c r="AD1276" i="9" s="1"/>
  <c r="Z1420" i="9"/>
  <c r="AB1420" i="9" s="1"/>
  <c r="AD1420" i="9" s="1"/>
  <c r="Z844" i="9"/>
  <c r="AB844" i="9" s="1"/>
  <c r="AD844" i="9" s="1"/>
  <c r="Y412" i="9"/>
  <c r="AA412" i="9" s="1"/>
  <c r="AC412" i="9" s="1"/>
  <c r="Z1132" i="9"/>
  <c r="AB1132" i="9" s="1"/>
  <c r="AD1132" i="9" s="1"/>
  <c r="Z1180" i="9"/>
  <c r="AB1180" i="9" s="1"/>
  <c r="AD1180" i="9" s="1"/>
  <c r="Z604" i="9"/>
  <c r="AB604" i="9" s="1"/>
  <c r="AD604" i="9" s="1"/>
  <c r="X5116" i="9"/>
  <c r="Z5116" i="9" s="1"/>
  <c r="AB5116" i="9" s="1"/>
  <c r="AD5116" i="9" s="1"/>
  <c r="Z1300" i="9"/>
  <c r="AB1300" i="9" s="1"/>
  <c r="AD1300" i="9" s="1"/>
  <c r="Z268" i="9"/>
  <c r="AB268" i="9" s="1"/>
  <c r="AD268" i="9" s="1"/>
  <c r="Y868" i="9"/>
  <c r="AA868" i="9" s="1"/>
  <c r="AC868" i="9" s="1"/>
  <c r="Z172" i="9"/>
  <c r="AB172" i="9" s="1"/>
  <c r="AD172" i="9" s="1"/>
  <c r="Z1660" i="9"/>
  <c r="AB1660" i="9" s="1"/>
  <c r="AD1660" i="9" s="1"/>
  <c r="Y580" i="9"/>
  <c r="AA580" i="9" s="1"/>
  <c r="AC580" i="9" s="1"/>
  <c r="Y700" i="9"/>
  <c r="AA700" i="9" s="1"/>
  <c r="AC700" i="9" s="1"/>
  <c r="Y316" i="9"/>
  <c r="AA316" i="9" s="1"/>
  <c r="AC316" i="9" s="1"/>
  <c r="Z724" i="9"/>
  <c r="AB724" i="9" s="1"/>
  <c r="AD724" i="9" s="1"/>
  <c r="Y1468" i="9"/>
  <c r="AA1468" i="9" s="1"/>
  <c r="AC1468" i="9" s="1"/>
  <c r="Y460" i="9"/>
  <c r="AA460" i="9" s="1"/>
  <c r="AC460" i="9" s="1"/>
  <c r="Y220" i="9"/>
  <c r="AA220" i="9" s="1"/>
  <c r="AC220" i="9" s="1"/>
  <c r="Z1084" i="9"/>
  <c r="AB1084" i="9" s="1"/>
  <c r="AD1084" i="9" s="1"/>
  <c r="Z1204" i="9"/>
  <c r="AB1204" i="9" s="1"/>
  <c r="AD1204" i="9" s="1"/>
  <c r="Y340" i="9"/>
  <c r="AA340" i="9" s="1"/>
  <c r="AC340" i="9" s="1"/>
  <c r="Y76" i="9"/>
  <c r="AA76" i="9" s="1"/>
  <c r="AC76" i="9" s="1"/>
  <c r="Y4444" i="9"/>
  <c r="AA4444" i="9" s="1"/>
  <c r="AC4444" i="9" s="1"/>
  <c r="Z2884" i="9"/>
  <c r="AB2884" i="9" s="1"/>
  <c r="AD2884" i="9" s="1"/>
  <c r="Z8332" i="9"/>
  <c r="AB8332" i="9" s="1"/>
  <c r="AD8332" i="9" s="1"/>
  <c r="Z3652" i="9"/>
  <c r="AB3652" i="9" s="1"/>
  <c r="AD3652" i="9" s="1"/>
  <c r="Y3796" i="9"/>
  <c r="AA3796" i="9" s="1"/>
  <c r="AC3796" i="9" s="1"/>
  <c r="Y5356" i="9"/>
  <c r="AA5356" i="9" s="1"/>
  <c r="AC5356" i="9" s="1"/>
  <c r="Z7732" i="9"/>
  <c r="AB7732" i="9" s="1"/>
  <c r="AD7732" i="9" s="1"/>
  <c r="Z2788" i="9"/>
  <c r="AB2788" i="9" s="1"/>
  <c r="AD2788" i="9" s="1"/>
  <c r="Y4540" i="9"/>
  <c r="AA4540" i="9" s="1"/>
  <c r="AC4540" i="9" s="1"/>
  <c r="Y6700" i="9"/>
  <c r="AA6700" i="9" s="1"/>
  <c r="AC6700" i="9" s="1"/>
  <c r="Z7780" i="9"/>
  <c r="AB7780" i="9" s="1"/>
  <c r="AD7780" i="9" s="1"/>
  <c r="Y3892" i="9"/>
  <c r="AA3892" i="9" s="1"/>
  <c r="AC3892" i="9" s="1"/>
  <c r="Y6148" i="9"/>
  <c r="AA6148" i="9" s="1"/>
  <c r="AC6148" i="9" s="1"/>
  <c r="Z8116" i="9"/>
  <c r="AB8116" i="9" s="1"/>
  <c r="AD8116" i="9" s="1"/>
  <c r="Y7972" i="9"/>
  <c r="AA7972" i="9" s="1"/>
  <c r="AC7972" i="9" s="1"/>
  <c r="Z3220" i="9"/>
  <c r="AB3220" i="9" s="1"/>
  <c r="AD3220" i="9" s="1"/>
  <c r="Y2668" i="9"/>
  <c r="AA2668" i="9" s="1"/>
  <c r="AC2668" i="9" s="1"/>
  <c r="Y7612" i="9"/>
  <c r="AA7612" i="9" s="1"/>
  <c r="AC7612" i="9" s="1"/>
  <c r="Y7588" i="9"/>
  <c r="AA7588" i="9" s="1"/>
  <c r="AC7588" i="9" s="1"/>
  <c r="Z6556" i="9"/>
  <c r="AB6556" i="9" s="1"/>
  <c r="AD6556" i="9" s="1"/>
  <c r="Y1732" i="9"/>
  <c r="AA1732" i="9" s="1"/>
  <c r="AC1732" i="9" s="1"/>
  <c r="Z4876" i="9"/>
  <c r="AB4876" i="9" s="1"/>
  <c r="AD4876" i="9" s="1"/>
  <c r="Z6316" i="9"/>
  <c r="AB6316" i="9" s="1"/>
  <c r="AD6316" i="9" s="1"/>
  <c r="Z1012" i="9"/>
  <c r="AB1012" i="9" s="1"/>
  <c r="AD1012" i="9" s="1"/>
  <c r="Y1708" i="9"/>
  <c r="AA1708" i="9" s="1"/>
  <c r="AC1708" i="9" s="1"/>
  <c r="Z4324" i="9"/>
  <c r="AB4324" i="9" s="1"/>
  <c r="AD4324" i="9" s="1"/>
  <c r="Y8188" i="9"/>
  <c r="AA8188" i="9" s="1"/>
  <c r="AC8188" i="9" s="1"/>
  <c r="Z8500" i="9"/>
  <c r="AB8500" i="9" s="1"/>
  <c r="AD8500" i="9" s="1"/>
  <c r="Y3820" i="9"/>
  <c r="AA3820" i="9" s="1"/>
  <c r="AC3820" i="9" s="1"/>
  <c r="Y6364" i="9"/>
  <c r="AA6364" i="9" s="1"/>
  <c r="AC6364" i="9" s="1"/>
  <c r="Y6916" i="9"/>
  <c r="AA6916" i="9" s="1"/>
  <c r="AC6916" i="9" s="1"/>
  <c r="Z916" i="9"/>
  <c r="AB916" i="9" s="1"/>
  <c r="AD916" i="9" s="1"/>
  <c r="Z6868" i="9"/>
  <c r="AB6868" i="9" s="1"/>
  <c r="AD6868" i="9" s="1"/>
  <c r="Z3580" i="9"/>
  <c r="AB3580" i="9" s="1"/>
  <c r="AD3580" i="9" s="1"/>
  <c r="Z6004" i="9"/>
  <c r="AB6004" i="9" s="1"/>
  <c r="AD6004" i="9" s="1"/>
  <c r="Z4132" i="9"/>
  <c r="AB4132" i="9" s="1"/>
  <c r="AD4132" i="9" s="1"/>
  <c r="Y8596" i="9"/>
  <c r="AA8596" i="9" s="1"/>
  <c r="AC8596" i="9" s="1"/>
  <c r="Z7084" i="9"/>
  <c r="AB7084" i="9" s="1"/>
  <c r="AD7084" i="9" s="1"/>
  <c r="Y4900" i="9"/>
  <c r="AA4900" i="9" s="1"/>
  <c r="AC4900" i="9" s="1"/>
  <c r="Z8212" i="9"/>
  <c r="AB8212" i="9" s="1"/>
  <c r="AD8212" i="9" s="1"/>
  <c r="Z8572" i="9"/>
  <c r="AB8572" i="9" s="1"/>
  <c r="AD8572" i="9" s="1"/>
  <c r="Y2908" i="9"/>
  <c r="AA2908" i="9" s="1"/>
  <c r="AC2908" i="9" s="1"/>
  <c r="Z5644" i="9"/>
  <c r="AB5644" i="9" s="1"/>
  <c r="AD5644" i="9" s="1"/>
  <c r="Y7708" i="9"/>
  <c r="AA7708" i="9" s="1"/>
  <c r="AC7708" i="9" s="1"/>
  <c r="Z4636" i="9"/>
  <c r="AB4636" i="9" s="1"/>
  <c r="AD4636" i="9" s="1"/>
  <c r="Y964" i="9"/>
  <c r="AA964" i="9" s="1"/>
  <c r="AC964" i="9" s="1"/>
  <c r="Z148" i="9"/>
  <c r="AB148" i="9" s="1"/>
  <c r="AD148" i="9" s="1"/>
  <c r="Z8020" i="9"/>
  <c r="AB8020" i="9" s="1"/>
  <c r="AD8020" i="9" s="1"/>
  <c r="Y3052" i="9"/>
  <c r="AA3052" i="9" s="1"/>
  <c r="AC3052" i="9" s="1"/>
  <c r="Z4972" i="9"/>
  <c r="AB4972" i="9" s="1"/>
  <c r="AD4972" i="9" s="1"/>
  <c r="Z6796" i="9"/>
  <c r="AB6796" i="9" s="1"/>
  <c r="AD6796" i="9" s="1"/>
  <c r="Z5020" i="9"/>
  <c r="AB5020" i="9" s="1"/>
  <c r="AD5020" i="9" s="1"/>
  <c r="Y1924" i="9"/>
  <c r="AA1924" i="9" s="1"/>
  <c r="AC1924" i="9" s="1"/>
  <c r="Z4372" i="9"/>
  <c r="AB4372" i="9" s="1"/>
  <c r="AD4372" i="9" s="1"/>
  <c r="Z5716" i="9"/>
  <c r="AB5716" i="9" s="1"/>
  <c r="AD5716" i="9" s="1"/>
  <c r="Y7348" i="9"/>
  <c r="AA7348" i="9" s="1"/>
  <c r="AC7348" i="9" s="1"/>
  <c r="Y1756" i="9"/>
  <c r="AA1756" i="9" s="1"/>
  <c r="AC1756" i="9" s="1"/>
  <c r="Z4756" i="9"/>
  <c r="AB4756" i="9" s="1"/>
  <c r="AD4756" i="9" s="1"/>
  <c r="Y7180" i="9"/>
  <c r="AA7180" i="9" s="1"/>
  <c r="AC7180" i="9" s="1"/>
  <c r="Z3748" i="9"/>
  <c r="AB3748" i="9" s="1"/>
  <c r="AD3748" i="9" s="1"/>
  <c r="Y2020" i="9"/>
  <c r="AA2020" i="9" s="1"/>
  <c r="AC2020" i="9" s="1"/>
  <c r="Z3988" i="9"/>
  <c r="AB3988" i="9" s="1"/>
  <c r="AD3988" i="9" s="1"/>
  <c r="Z6292" i="9"/>
  <c r="AB6292" i="9" s="1"/>
  <c r="AD6292" i="9" s="1"/>
  <c r="Y2596" i="9"/>
  <c r="AA2596" i="9" s="1"/>
  <c r="AC2596" i="9" s="1"/>
  <c r="Z6676" i="9"/>
  <c r="AB6676" i="9" s="1"/>
  <c r="AD6676" i="9" s="1"/>
  <c r="Y7252" i="9"/>
  <c r="AA7252" i="9" s="1"/>
  <c r="AC7252" i="9" s="1"/>
  <c r="Z1612" i="9"/>
  <c r="AB1612" i="9" s="1"/>
  <c r="AD1612" i="9" s="1"/>
  <c r="Z2380" i="9"/>
  <c r="AB2380" i="9" s="1"/>
  <c r="AD2380" i="9" s="1"/>
  <c r="Y5164" i="9"/>
  <c r="AA5164" i="9" s="1"/>
  <c r="AC5164" i="9" s="1"/>
  <c r="Y6988" i="9"/>
  <c r="AA6988" i="9" s="1"/>
  <c r="AC6988" i="9" s="1"/>
  <c r="Z5932" i="9"/>
  <c r="AB5932" i="9" s="1"/>
  <c r="AD5932" i="9" s="1"/>
  <c r="Y7156" i="9"/>
  <c r="AA7156" i="9" s="1"/>
  <c r="AC7156" i="9" s="1"/>
  <c r="Y2524" i="9"/>
  <c r="AA2524" i="9" s="1"/>
  <c r="AC2524" i="9" s="1"/>
  <c r="Z4492" i="9"/>
  <c r="AB4492" i="9" s="1"/>
  <c r="AD4492" i="9" s="1"/>
  <c r="Y8164" i="9"/>
  <c r="AA8164" i="9" s="1"/>
  <c r="AC8164" i="9" s="1"/>
  <c r="Z1156" i="9"/>
  <c r="AB1156" i="9" s="1"/>
  <c r="AD1156" i="9" s="1"/>
  <c r="Y484" i="9"/>
  <c r="AA484" i="9" s="1"/>
  <c r="AC484" i="9" s="1"/>
  <c r="Y292" i="9"/>
  <c r="AA292" i="9" s="1"/>
  <c r="AC292" i="9" s="1"/>
  <c r="Z2764" i="9"/>
  <c r="AB2764" i="9" s="1"/>
  <c r="AD2764" i="9" s="1"/>
  <c r="Y6604" i="9"/>
  <c r="AA6604" i="9" s="1"/>
  <c r="AC6604" i="9" s="1"/>
  <c r="Z1876" i="9"/>
  <c r="AB1876" i="9" s="1"/>
  <c r="AD1876" i="9" s="1"/>
  <c r="Y4180" i="9"/>
  <c r="AA4180" i="9" s="1"/>
  <c r="AC4180" i="9" s="1"/>
  <c r="Y8620" i="9"/>
  <c r="AA8620" i="9" s="1"/>
  <c r="AC8620" i="9" s="1"/>
  <c r="Z8308" i="9"/>
  <c r="AB8308" i="9" s="1"/>
  <c r="AD8308" i="9" s="1"/>
  <c r="Z5308" i="9"/>
  <c r="AB5308" i="9" s="1"/>
  <c r="AD5308" i="9" s="1"/>
  <c r="Y7756" i="9"/>
  <c r="AA7756" i="9" s="1"/>
  <c r="AC7756" i="9" s="1"/>
  <c r="Z3364" i="9"/>
  <c r="AB3364" i="9" s="1"/>
  <c r="AD3364" i="9" s="1"/>
  <c r="Z3292" i="9"/>
  <c r="AB3292" i="9" s="1"/>
  <c r="AD3292" i="9" s="1"/>
  <c r="Z5692" i="9"/>
  <c r="AB5692" i="9" s="1"/>
  <c r="AD5692" i="9" s="1"/>
  <c r="Z796" i="9"/>
  <c r="AB796" i="9" s="1"/>
  <c r="AD796" i="9" s="1"/>
  <c r="Y7852" i="9"/>
  <c r="AA7852" i="9" s="1"/>
  <c r="AC7852" i="9" s="1"/>
  <c r="Y2572" i="9"/>
  <c r="AA2572" i="9" s="1"/>
  <c r="AC2572" i="9" s="1"/>
  <c r="Z4204" i="9"/>
  <c r="AB4204" i="9" s="1"/>
  <c r="AD4204" i="9" s="1"/>
  <c r="Y7108" i="9"/>
  <c r="AA7108" i="9" s="1"/>
  <c r="AC7108" i="9" s="1"/>
  <c r="X5236" i="9"/>
  <c r="Y5236" i="9" s="1"/>
  <c r="AA5236" i="9" s="1"/>
  <c r="AC5236" i="9" s="1"/>
  <c r="Y7516" i="9"/>
  <c r="AA7516" i="9" s="1"/>
  <c r="AC7516" i="9" s="1"/>
  <c r="Z6820" i="9"/>
  <c r="AB6820" i="9" s="1"/>
  <c r="AD6820" i="9" s="1"/>
  <c r="Z4516" i="9"/>
  <c r="AB4516" i="9" s="1"/>
  <c r="AD4516" i="9" s="1"/>
  <c r="Z6484" i="9"/>
  <c r="AB6484" i="9" s="1"/>
  <c r="AD6484" i="9" s="1"/>
  <c r="Z6172" i="9"/>
  <c r="AB6172" i="9" s="1"/>
  <c r="AD6172" i="9" s="1"/>
  <c r="Z4420" i="9"/>
  <c r="AB4420" i="9" s="1"/>
  <c r="AD4420" i="9" s="1"/>
  <c r="Z4780" i="9"/>
  <c r="AB4780" i="9" s="1"/>
  <c r="AD4780" i="9" s="1"/>
  <c r="Z5740" i="9"/>
  <c r="AB5740" i="9" s="1"/>
  <c r="AD5740" i="9" s="1"/>
  <c r="Y7564" i="9"/>
  <c r="AA7564" i="9" s="1"/>
  <c r="AC7564" i="9" s="1"/>
  <c r="Y2188" i="9"/>
  <c r="AA2188" i="9" s="1"/>
  <c r="AC2188" i="9" s="1"/>
  <c r="Z3532" i="9"/>
  <c r="AB3532" i="9" s="1"/>
  <c r="AD3532" i="9" s="1"/>
  <c r="Z5620" i="9"/>
  <c r="AB5620" i="9" s="1"/>
  <c r="AD5620" i="9" s="1"/>
  <c r="Y7828" i="9"/>
  <c r="AA7828" i="9" s="1"/>
  <c r="AC7828" i="9" s="1"/>
  <c r="Z5044" i="9"/>
  <c r="AB5044" i="9" s="1"/>
  <c r="AD5044" i="9" s="1"/>
  <c r="Y2644" i="9"/>
  <c r="AA2644" i="9" s="1"/>
  <c r="AC2644" i="9" s="1"/>
  <c r="Z4084" i="9"/>
  <c r="AB4084" i="9" s="1"/>
  <c r="AD4084" i="9" s="1"/>
  <c r="Z1324" i="9"/>
  <c r="AB1324" i="9" s="1"/>
  <c r="AD1324" i="9" s="1"/>
  <c r="Y7876" i="9"/>
  <c r="AA7876" i="9" s="1"/>
  <c r="AC7876" i="9" s="1"/>
  <c r="Y2260" i="9"/>
  <c r="AA2260" i="9" s="1"/>
  <c r="AC2260" i="9" s="1"/>
  <c r="Y7900" i="9"/>
  <c r="AA7900" i="9" s="1"/>
  <c r="AC7900" i="9" s="1"/>
  <c r="Y2404" i="9"/>
  <c r="AA2404" i="9" s="1"/>
  <c r="AC2404" i="9" s="1"/>
  <c r="Y2332" i="9"/>
  <c r="AA2332" i="9" s="1"/>
  <c r="AC2332" i="9" s="1"/>
  <c r="Y7636" i="9"/>
  <c r="AA7636" i="9" s="1"/>
  <c r="AC7636" i="9" s="1"/>
  <c r="Y2956" i="9"/>
  <c r="AA2956" i="9" s="1"/>
  <c r="AC2956" i="9" s="1"/>
  <c r="Z5764" i="9"/>
  <c r="AB5764" i="9" s="1"/>
  <c r="AD5764" i="9" s="1"/>
  <c r="Y7924" i="9"/>
  <c r="AA7924" i="9" s="1"/>
  <c r="AC7924" i="9" s="1"/>
  <c r="Z8476" i="9"/>
  <c r="AB8476" i="9" s="1"/>
  <c r="AD8476" i="9" s="1"/>
  <c r="Y7492" i="9"/>
  <c r="AA7492" i="9" s="1"/>
  <c r="AC7492" i="9" s="1"/>
  <c r="Z1492" i="9"/>
  <c r="AB1492" i="9" s="1"/>
  <c r="AD1492" i="9" s="1"/>
  <c r="Z3436" i="9"/>
  <c r="AB3436" i="9" s="1"/>
  <c r="AD3436" i="9" s="1"/>
  <c r="Y7996" i="9"/>
  <c r="AA7996" i="9" s="1"/>
  <c r="AC7996" i="9" s="1"/>
  <c r="Z3412" i="9"/>
  <c r="AB3412" i="9" s="1"/>
  <c r="AD3412" i="9" s="1"/>
  <c r="Y2428" i="9"/>
  <c r="AA2428" i="9" s="1"/>
  <c r="AC2428" i="9" s="1"/>
  <c r="Z4996" i="9"/>
  <c r="AB4996" i="9" s="1"/>
  <c r="AD4996" i="9" s="1"/>
  <c r="Y7804" i="9"/>
  <c r="AA7804" i="9" s="1"/>
  <c r="AC7804" i="9" s="1"/>
  <c r="Z8428" i="9"/>
  <c r="AB8428" i="9" s="1"/>
  <c r="AD8428" i="9" s="1"/>
  <c r="Y2092" i="9"/>
  <c r="AA2092" i="9" s="1"/>
  <c r="AC2092" i="9" s="1"/>
  <c r="Z4588" i="9"/>
  <c r="AB4588" i="9" s="1"/>
  <c r="AD4588" i="9" s="1"/>
  <c r="Z6940" i="9"/>
  <c r="AB6940" i="9" s="1"/>
  <c r="AD6940" i="9" s="1"/>
  <c r="Z5596" i="9"/>
  <c r="AB5596" i="9" s="1"/>
  <c r="AD5596" i="9" s="1"/>
  <c r="Z3508" i="9"/>
  <c r="AB3508" i="9" s="1"/>
  <c r="AD3508" i="9" s="1"/>
  <c r="Y5116" i="9"/>
  <c r="AA5116" i="9" s="1"/>
  <c r="AC5116" i="9" s="1"/>
  <c r="Y1828" i="9"/>
  <c r="AA1828" i="9" s="1"/>
  <c r="AC1828" i="9" s="1"/>
  <c r="Y2068" i="9"/>
  <c r="AA2068" i="9" s="1"/>
  <c r="AC2068" i="9" s="1"/>
  <c r="Z3196" i="9"/>
  <c r="AB3196" i="9" s="1"/>
  <c r="AD3196" i="9" s="1"/>
  <c r="Z6964" i="9"/>
  <c r="AB6964" i="9" s="1"/>
  <c r="AD6964" i="9" s="1"/>
  <c r="Y2116" i="9"/>
  <c r="AA2116" i="9" s="1"/>
  <c r="AC2116" i="9" s="1"/>
  <c r="Z4708" i="9"/>
  <c r="AB4708" i="9" s="1"/>
  <c r="AD4708" i="9" s="1"/>
  <c r="Z5956" i="9"/>
  <c r="AB5956" i="9" s="1"/>
  <c r="AD5956" i="9" s="1"/>
  <c r="Y8140" i="9"/>
  <c r="AA8140" i="9" s="1"/>
  <c r="AC8140" i="9" s="1"/>
  <c r="Y7396" i="9"/>
  <c r="AA7396" i="9" s="1"/>
  <c r="AC7396" i="9" s="1"/>
  <c r="Z3484" i="9"/>
  <c r="AB3484" i="9" s="1"/>
  <c r="AD3484" i="9" s="1"/>
  <c r="Z4252" i="9"/>
  <c r="AB4252" i="9" s="1"/>
  <c r="AD4252" i="9" s="1"/>
  <c r="Y7372" i="9"/>
  <c r="AA7372" i="9" s="1"/>
  <c r="AC7372" i="9" s="1"/>
  <c r="Z6652" i="9"/>
  <c r="AB6652" i="9" s="1"/>
  <c r="AD6652" i="9" s="1"/>
  <c r="Y8236" i="9"/>
  <c r="AA8236" i="9" s="1"/>
  <c r="AC8236" i="9" s="1"/>
  <c r="Z3340" i="9"/>
  <c r="AB3340" i="9" s="1"/>
  <c r="AD3340" i="9" s="1"/>
  <c r="Z4612" i="9"/>
  <c r="AB4612" i="9" s="1"/>
  <c r="AD4612" i="9" s="1"/>
  <c r="Z6196" i="9"/>
  <c r="AB6196" i="9" s="1"/>
  <c r="AD6196" i="9" s="1"/>
  <c r="Z4804" i="9"/>
  <c r="AB4804" i="9" s="1"/>
  <c r="AD4804" i="9" s="1"/>
  <c r="Z5140" i="9"/>
  <c r="AB5140" i="9" s="1"/>
  <c r="AD5140" i="9" s="1"/>
  <c r="Z1516" i="9"/>
  <c r="AB1516" i="9" s="1"/>
  <c r="AD1516" i="9" s="1"/>
  <c r="Y2476" i="9"/>
  <c r="AA2476" i="9" s="1"/>
  <c r="AC2476" i="9" s="1"/>
  <c r="Z4564" i="9"/>
  <c r="AB4564" i="9" s="1"/>
  <c r="AD4564" i="9" s="1"/>
  <c r="Y7060" i="9"/>
  <c r="AA7060" i="9" s="1"/>
  <c r="AC7060" i="9" s="1"/>
  <c r="Y1780" i="9"/>
  <c r="AA1780" i="9" s="1"/>
  <c r="AC1780" i="9" s="1"/>
  <c r="Y1948" i="9"/>
  <c r="AA1948" i="9" s="1"/>
  <c r="AC1948" i="9" s="1"/>
  <c r="Z6268" i="9"/>
  <c r="AB6268" i="9" s="1"/>
  <c r="AD6268" i="9" s="1"/>
  <c r="Y8356" i="9"/>
  <c r="AA8356" i="9" s="1"/>
  <c r="AC8356" i="9" s="1"/>
  <c r="Z4276" i="9"/>
  <c r="AB4276" i="9" s="1"/>
  <c r="AD4276" i="9" s="1"/>
  <c r="Z5404" i="9"/>
  <c r="AB5404" i="9" s="1"/>
  <c r="AD5404" i="9" s="1"/>
  <c r="Z6412" i="9"/>
  <c r="AB6412" i="9" s="1"/>
  <c r="AD6412" i="9" s="1"/>
  <c r="Z8452" i="9"/>
  <c r="AB8452" i="9" s="1"/>
  <c r="AD8452" i="9" s="1"/>
  <c r="Y2716" i="9"/>
  <c r="AA2716" i="9" s="1"/>
  <c r="AC2716" i="9" s="1"/>
  <c r="Z8716" i="9"/>
  <c r="AB8716" i="9" s="1"/>
  <c r="AD8716" i="9" s="1"/>
  <c r="Z3724" i="9"/>
  <c r="AB3724" i="9" s="1"/>
  <c r="AD3724" i="9" s="1"/>
  <c r="Y2860" i="9"/>
  <c r="AA2860" i="9" s="1"/>
  <c r="AC2860" i="9" s="1"/>
  <c r="Z6028" i="9"/>
  <c r="AB6028" i="9" s="1"/>
  <c r="AD6028" i="9" s="1"/>
  <c r="Y8092" i="9"/>
  <c r="AA8092" i="9" s="1"/>
  <c r="AC8092" i="9" s="1"/>
  <c r="Z2980" i="9"/>
  <c r="AB2980" i="9" s="1"/>
  <c r="AD2980" i="9" s="1"/>
  <c r="Z8740" i="9"/>
  <c r="AB8740" i="9" s="1"/>
  <c r="AD8740" i="9" s="1"/>
  <c r="Y2356" i="9"/>
  <c r="AA2356" i="9" s="1"/>
  <c r="AC2356" i="9" s="1"/>
  <c r="Z6388" i="9"/>
  <c r="AB6388" i="9" s="1"/>
  <c r="AD6388" i="9" s="1"/>
  <c r="Y2932" i="9"/>
  <c r="AA2932" i="9" s="1"/>
  <c r="AC2932" i="9" s="1"/>
  <c r="Z3004" i="9"/>
  <c r="AB3004" i="9" s="1"/>
  <c r="AD3004" i="9" s="1"/>
  <c r="Y1036" i="9"/>
  <c r="AA1036" i="9" s="1"/>
  <c r="AC1036" i="9" s="1"/>
  <c r="Z6340" i="9"/>
  <c r="AB6340" i="9" s="1"/>
  <c r="AD6340" i="9" s="1"/>
  <c r="Y8380" i="9"/>
  <c r="AA8380" i="9" s="1"/>
  <c r="AC8380" i="9" s="1"/>
  <c r="Z3100" i="9"/>
  <c r="AB3100" i="9" s="1"/>
  <c r="AD3100" i="9" s="1"/>
  <c r="Z6460" i="9"/>
  <c r="AB6460" i="9" s="1"/>
  <c r="AD6460" i="9" s="1"/>
  <c r="Y2044" i="9"/>
  <c r="AA2044" i="9" s="1"/>
  <c r="AC2044" i="9" s="1"/>
  <c r="Z5452" i="9"/>
  <c r="AB5452" i="9" s="1"/>
  <c r="AD5452" i="9" s="1"/>
  <c r="Z6628" i="9"/>
  <c r="AB6628" i="9" s="1"/>
  <c r="AD6628" i="9" s="1"/>
  <c r="Z5788" i="9"/>
  <c r="AB5788" i="9" s="1"/>
  <c r="AD5788" i="9" s="1"/>
  <c r="Y2548" i="9"/>
  <c r="AA2548" i="9" s="1"/>
  <c r="AC2548" i="9" s="1"/>
  <c r="Z3772" i="9"/>
  <c r="AB3772" i="9" s="1"/>
  <c r="AD3772" i="9" s="1"/>
  <c r="Z6580" i="9"/>
  <c r="AB6580" i="9" s="1"/>
  <c r="AD6580" i="9" s="1"/>
  <c r="Z6724" i="9"/>
  <c r="AB6724" i="9" s="1"/>
  <c r="AD6724" i="9" s="1"/>
  <c r="Y2452" i="9"/>
  <c r="AA2452" i="9" s="1"/>
  <c r="AC2452" i="9" s="1"/>
  <c r="Z4036" i="9"/>
  <c r="AB4036" i="9" s="1"/>
  <c r="AD4036" i="9" s="1"/>
  <c r="Z6844" i="9"/>
  <c r="AB6844" i="9" s="1"/>
  <c r="AD6844" i="9" s="1"/>
  <c r="Z5908" i="9"/>
  <c r="AB5908" i="9" s="1"/>
  <c r="AD5908" i="9" s="1"/>
  <c r="Z6532" i="9"/>
  <c r="AB6532" i="9" s="1"/>
  <c r="AD6532" i="9" s="1"/>
  <c r="Z6076" i="9"/>
  <c r="AB6076" i="9" s="1"/>
  <c r="AD6076" i="9" s="1"/>
  <c r="Y8044" i="9"/>
  <c r="AA8044" i="9" s="1"/>
  <c r="AC8044" i="9" s="1"/>
  <c r="X5188" i="9"/>
  <c r="Y5188" i="9" s="1"/>
  <c r="AA5188" i="9" s="1"/>
  <c r="AC5188" i="9" s="1"/>
  <c r="X5212" i="9"/>
  <c r="Y5212" i="9" s="1"/>
  <c r="AA5212" i="9" s="1"/>
  <c r="AC5212" i="9" s="1"/>
  <c r="I53" i="3"/>
  <c r="Y7468" i="9" l="1"/>
  <c r="AA7468" i="9" s="1"/>
  <c r="AC7468" i="9" s="1"/>
  <c r="Z4684" i="9"/>
  <c r="AB4684" i="9" s="1"/>
  <c r="AD4684" i="9" s="1"/>
  <c r="Z4732" i="9"/>
  <c r="AB4732" i="9" s="1"/>
  <c r="AD4732" i="9" s="1"/>
  <c r="Z3940" i="9"/>
  <c r="AB3940" i="9" s="1"/>
  <c r="AD3940" i="9" s="1"/>
  <c r="Z6508" i="9"/>
  <c r="AB6508" i="9" s="1"/>
  <c r="AD6508" i="9" s="1"/>
  <c r="Y1252" i="9"/>
  <c r="AA1252" i="9" s="1"/>
  <c r="AC1252" i="9" s="1"/>
  <c r="Y7660" i="9"/>
  <c r="AA7660" i="9" s="1"/>
  <c r="AC7660" i="9" s="1"/>
  <c r="Z4948" i="9"/>
  <c r="AB4948" i="9" s="1"/>
  <c r="AD4948" i="9" s="1"/>
  <c r="Z5500" i="9"/>
  <c r="AB5500" i="9" s="1"/>
  <c r="AD5500" i="9" s="1"/>
  <c r="Z7324" i="9"/>
  <c r="AB7324" i="9" s="1"/>
  <c r="AD7324" i="9" s="1"/>
  <c r="Y1996" i="9"/>
  <c r="AA1996" i="9" s="1"/>
  <c r="AC1996" i="9" s="1"/>
  <c r="Y196" i="9"/>
  <c r="AA196" i="9" s="1"/>
  <c r="AC196" i="9" s="1"/>
  <c r="Z5812" i="9"/>
  <c r="AB5812" i="9" s="1"/>
  <c r="AD5812" i="9" s="1"/>
  <c r="Z3604" i="9"/>
  <c r="AB3604" i="9" s="1"/>
  <c r="AD3604" i="9" s="1"/>
  <c r="Y8068" i="9"/>
  <c r="AA8068" i="9" s="1"/>
  <c r="AC8068" i="9" s="1"/>
  <c r="Y7276" i="9"/>
  <c r="AA7276" i="9" s="1"/>
  <c r="AC7276" i="9" s="1"/>
  <c r="Y5476" i="9"/>
  <c r="AA5476" i="9" s="1"/>
  <c r="AC5476" i="9" s="1"/>
  <c r="Z1684" i="9"/>
  <c r="AB1684" i="9" s="1"/>
  <c r="AD1684" i="9" s="1"/>
  <c r="Z1108" i="9"/>
  <c r="AB1108" i="9" s="1"/>
  <c r="AD1108" i="9" s="1"/>
  <c r="Z100" i="9"/>
  <c r="AB100" i="9" s="1"/>
  <c r="AD100" i="9" s="1"/>
  <c r="Z8524" i="9"/>
  <c r="AB8524" i="9" s="1"/>
  <c r="AD8524" i="9" s="1"/>
  <c r="Y8284" i="9"/>
  <c r="AA8284" i="9" s="1"/>
  <c r="AC8284" i="9" s="1"/>
  <c r="Z3388" i="9"/>
  <c r="AB3388" i="9" s="1"/>
  <c r="AD3388" i="9" s="1"/>
  <c r="Y5524" i="9"/>
  <c r="AA5524" i="9" s="1"/>
  <c r="AC5524" i="9" s="1"/>
  <c r="Y2692" i="9"/>
  <c r="AA2692" i="9" s="1"/>
  <c r="AC2692" i="9" s="1"/>
  <c r="Y6124" i="9"/>
  <c r="AA6124" i="9" s="1"/>
  <c r="AC6124" i="9" s="1"/>
  <c r="Y1228" i="9"/>
  <c r="AA1228" i="9" s="1"/>
  <c r="AC1228" i="9" s="1"/>
  <c r="Z988" i="9"/>
  <c r="AB988" i="9" s="1"/>
  <c r="AD988" i="9" s="1"/>
  <c r="Y2812" i="9"/>
  <c r="AA2812" i="9" s="1"/>
  <c r="AC2812" i="9" s="1"/>
  <c r="Y7420" i="9"/>
  <c r="AA7420" i="9" s="1"/>
  <c r="AC7420" i="9" s="1"/>
  <c r="Z4924" i="9"/>
  <c r="AB4924" i="9" s="1"/>
  <c r="AD4924" i="9" s="1"/>
  <c r="Y2164" i="9"/>
  <c r="AA2164" i="9" s="1"/>
  <c r="AC2164" i="9" s="1"/>
  <c r="Z7540" i="9"/>
  <c r="AB7540" i="9" s="1"/>
  <c r="AD7540" i="9" s="1"/>
  <c r="Z3028" i="9"/>
  <c r="AB3028" i="9" s="1"/>
  <c r="AD3028" i="9" s="1"/>
  <c r="Z1444" i="9"/>
  <c r="AB1444" i="9" s="1"/>
  <c r="AD1444" i="9" s="1"/>
  <c r="Z8548" i="9"/>
  <c r="AB8548" i="9" s="1"/>
  <c r="AD8548" i="9" s="1"/>
  <c r="Y5068" i="9"/>
  <c r="AA5068" i="9" s="1"/>
  <c r="AC5068" i="9" s="1"/>
  <c r="Z6436" i="9"/>
  <c r="AB6436" i="9" s="1"/>
  <c r="AD6436" i="9" s="1"/>
  <c r="Y8404" i="9"/>
  <c r="AA8404" i="9" s="1"/>
  <c r="AC8404" i="9" s="1"/>
  <c r="Y3628" i="9"/>
  <c r="AA3628" i="9" s="1"/>
  <c r="AC3628" i="9" s="1"/>
  <c r="Y892" i="9"/>
  <c r="AA892" i="9" s="1"/>
  <c r="AC892" i="9" s="1"/>
  <c r="Y2836" i="9"/>
  <c r="AA2836" i="9" s="1"/>
  <c r="AC2836" i="9" s="1"/>
  <c r="Z1348" i="9"/>
  <c r="AB1348" i="9" s="1"/>
  <c r="AD1348" i="9" s="1"/>
  <c r="Y7948" i="9"/>
  <c r="AA7948" i="9" s="1"/>
  <c r="AC7948" i="9" s="1"/>
  <c r="Y1540" i="9"/>
  <c r="AA1540" i="9" s="1"/>
  <c r="AC1540" i="9" s="1"/>
  <c r="Z3148" i="9"/>
  <c r="AB3148" i="9" s="1"/>
  <c r="AD3148" i="9" s="1"/>
  <c r="Z3124" i="9"/>
  <c r="AB3124" i="9" s="1"/>
  <c r="AD3124" i="9" s="1"/>
  <c r="Y1804" i="9"/>
  <c r="AA1804" i="9" s="1"/>
  <c r="AC1804" i="9" s="1"/>
  <c r="Y556" i="9"/>
  <c r="AA556" i="9" s="1"/>
  <c r="AC556" i="9" s="1"/>
  <c r="Z364" i="9"/>
  <c r="AB364" i="9" s="1"/>
  <c r="AD364" i="9" s="1"/>
  <c r="Z2308" i="9"/>
  <c r="AB2308" i="9" s="1"/>
  <c r="AD2308" i="9" s="1"/>
  <c r="Z5428" i="9"/>
  <c r="AB5428" i="9" s="1"/>
  <c r="AD5428" i="9" s="1"/>
  <c r="Z4348" i="9"/>
  <c r="AB4348" i="9" s="1"/>
  <c r="AD4348" i="9" s="1"/>
  <c r="Y7444" i="9"/>
  <c r="AA7444" i="9" s="1"/>
  <c r="AC7444" i="9" s="1"/>
  <c r="Z7300" i="9"/>
  <c r="AB7300" i="9" s="1"/>
  <c r="AD7300" i="9" s="1"/>
  <c r="Z1396" i="9"/>
  <c r="AB1396" i="9" s="1"/>
  <c r="AD1396" i="9" s="1"/>
  <c r="Y3460" i="9"/>
  <c r="AA3460" i="9" s="1"/>
  <c r="AC3460" i="9" s="1"/>
  <c r="Z5572" i="9"/>
  <c r="AB5572" i="9" s="1"/>
  <c r="AD5572" i="9" s="1"/>
  <c r="Z5836" i="9"/>
  <c r="AB5836" i="9" s="1"/>
  <c r="AD5836" i="9" s="1"/>
  <c r="Y4228" i="9"/>
  <c r="AA4228" i="9" s="1"/>
  <c r="AC4228" i="9" s="1"/>
  <c r="Y388" i="9"/>
  <c r="AA388" i="9" s="1"/>
  <c r="AC388" i="9" s="1"/>
  <c r="Z7012" i="9"/>
  <c r="AB7012" i="9" s="1"/>
  <c r="AD7012" i="9" s="1"/>
  <c r="Y6748" i="9"/>
  <c r="AA6748" i="9" s="1"/>
  <c r="AC6748" i="9" s="1"/>
  <c r="Z6892" i="9"/>
  <c r="AB6892" i="9" s="1"/>
  <c r="AD6892" i="9" s="1"/>
  <c r="Z6100" i="9"/>
  <c r="AB6100" i="9" s="1"/>
  <c r="AD6100" i="9" s="1"/>
  <c r="Z3700" i="9"/>
  <c r="AB3700" i="9" s="1"/>
  <c r="AD3700" i="9" s="1"/>
  <c r="Z2212" i="9"/>
  <c r="AB2212" i="9" s="1"/>
  <c r="AD2212" i="9" s="1"/>
  <c r="Z4060" i="9"/>
  <c r="AB4060" i="9" s="1"/>
  <c r="AD4060" i="9" s="1"/>
  <c r="Y1060" i="9"/>
  <c r="AA1060" i="9" s="1"/>
  <c r="AC1060" i="9" s="1"/>
  <c r="Y820" i="9"/>
  <c r="AA820" i="9" s="1"/>
  <c r="AC820" i="9" s="1"/>
  <c r="Y8260" i="9"/>
  <c r="AA8260" i="9" s="1"/>
  <c r="AC8260" i="9" s="1"/>
  <c r="Z3844" i="9"/>
  <c r="AB3844" i="9" s="1"/>
  <c r="AD3844" i="9" s="1"/>
  <c r="Y1636" i="9"/>
  <c r="AA1636" i="9" s="1"/>
  <c r="AC1636" i="9" s="1"/>
  <c r="Z676" i="9"/>
  <c r="AB676" i="9" s="1"/>
  <c r="AD676" i="9" s="1"/>
  <c r="Y1588" i="9"/>
  <c r="AA1588" i="9" s="1"/>
  <c r="AC1588" i="9" s="1"/>
  <c r="Y5980" i="9"/>
  <c r="AA5980" i="9" s="1"/>
  <c r="AC5980" i="9" s="1"/>
  <c r="Y5284" i="9"/>
  <c r="AA5284" i="9" s="1"/>
  <c r="AC5284" i="9" s="1"/>
  <c r="Y2740" i="9"/>
  <c r="AA2740" i="9" s="1"/>
  <c r="AC2740" i="9" s="1"/>
  <c r="Z6772" i="9"/>
  <c r="AB6772" i="9" s="1"/>
  <c r="AD6772" i="9" s="1"/>
  <c r="Y3868" i="9"/>
  <c r="AA3868" i="9" s="1"/>
  <c r="AC3868" i="9" s="1"/>
  <c r="Y5092" i="9"/>
  <c r="AA5092" i="9" s="1"/>
  <c r="AC5092" i="9" s="1"/>
  <c r="Y3676" i="9"/>
  <c r="AA3676" i="9" s="1"/>
  <c r="AC3676" i="9" s="1"/>
  <c r="Y6220" i="9"/>
  <c r="AA6220" i="9" s="1"/>
  <c r="AC6220" i="9" s="1"/>
  <c r="Z8692" i="9"/>
  <c r="AB8692" i="9" s="1"/>
  <c r="AD8692" i="9" s="1"/>
  <c r="Z124" i="9"/>
  <c r="AB124" i="9" s="1"/>
  <c r="AD124" i="9" s="1"/>
  <c r="Y1852" i="9"/>
  <c r="AA1852" i="9" s="1"/>
  <c r="AC1852" i="9" s="1"/>
  <c r="Y8668" i="9"/>
  <c r="AA8668" i="9" s="1"/>
  <c r="AC8668" i="9" s="1"/>
  <c r="Y2620" i="9"/>
  <c r="AA2620" i="9" s="1"/>
  <c r="AC2620" i="9" s="1"/>
  <c r="Y7132" i="9"/>
  <c r="AA7132" i="9" s="1"/>
  <c r="AC7132" i="9" s="1"/>
  <c r="Y244" i="9"/>
  <c r="AA244" i="9" s="1"/>
  <c r="AC244" i="9" s="1"/>
  <c r="Z3268" i="9"/>
  <c r="AB3268" i="9" s="1"/>
  <c r="AD3268" i="9" s="1"/>
  <c r="Z5884" i="9"/>
  <c r="AB5884" i="9" s="1"/>
  <c r="AD5884" i="9" s="1"/>
  <c r="Z6244" i="9"/>
  <c r="AB6244" i="9" s="1"/>
  <c r="AD6244" i="9" s="1"/>
  <c r="Z5860" i="9"/>
  <c r="AB5860" i="9" s="1"/>
  <c r="AD5860" i="9" s="1"/>
  <c r="Y628" i="9"/>
  <c r="AA628" i="9" s="1"/>
  <c r="AC628" i="9" s="1"/>
  <c r="Y3916" i="9"/>
  <c r="AA3916" i="9" s="1"/>
  <c r="AC3916" i="9" s="1"/>
  <c r="Y7684" i="9"/>
  <c r="AA7684" i="9" s="1"/>
  <c r="AC7684" i="9" s="1"/>
  <c r="Z3172" i="9"/>
  <c r="AB3172" i="9" s="1"/>
  <c r="AD3172" i="9" s="1"/>
  <c r="Y5668" i="9"/>
  <c r="AA5668" i="9" s="1"/>
  <c r="AC5668" i="9" s="1"/>
  <c r="Y4300" i="9"/>
  <c r="AA4300" i="9" s="1"/>
  <c r="AC4300" i="9" s="1"/>
  <c r="Y2284" i="9"/>
  <c r="AA2284" i="9" s="1"/>
  <c r="AC2284" i="9" s="1"/>
  <c r="Z4156" i="9"/>
  <c r="AB4156" i="9" s="1"/>
  <c r="AD4156" i="9" s="1"/>
  <c r="Y940" i="9"/>
  <c r="AA940" i="9" s="1"/>
  <c r="AC940" i="9" s="1"/>
  <c r="Y7228" i="9"/>
  <c r="AA7228" i="9" s="1"/>
  <c r="AC7228" i="9" s="1"/>
  <c r="Z7036" i="9"/>
  <c r="AB7036" i="9" s="1"/>
  <c r="AD7036" i="9" s="1"/>
  <c r="Y5332" i="9"/>
  <c r="AA5332" i="9" s="1"/>
  <c r="AC5332" i="9" s="1"/>
  <c r="Z1900" i="9"/>
  <c r="AB1900" i="9" s="1"/>
  <c r="AD1900" i="9" s="1"/>
  <c r="Z52" i="9"/>
  <c r="AB52" i="9" s="1"/>
  <c r="AD52" i="9" s="1"/>
  <c r="Y1564" i="9"/>
  <c r="AA1564" i="9" s="1"/>
  <c r="AC1564" i="9" s="1"/>
  <c r="Y508" i="9"/>
  <c r="AA508" i="9" s="1"/>
  <c r="AC508" i="9" s="1"/>
  <c r="Y772" i="9"/>
  <c r="AA772" i="9" s="1"/>
  <c r="AC772" i="9" s="1"/>
  <c r="Z3556" i="9"/>
  <c r="AB3556" i="9" s="1"/>
  <c r="AD3556" i="9" s="1"/>
  <c r="Y7204" i="9"/>
  <c r="AA7204" i="9" s="1"/>
  <c r="AC7204" i="9" s="1"/>
  <c r="Z4852" i="9"/>
  <c r="AB4852" i="9" s="1"/>
  <c r="AD4852" i="9" s="1"/>
  <c r="Z4012" i="9"/>
  <c r="AB4012" i="9" s="1"/>
  <c r="AD4012" i="9" s="1"/>
  <c r="Y4012" i="9"/>
  <c r="AA4012" i="9" s="1"/>
  <c r="AC4012" i="9" s="1"/>
  <c r="Z3076" i="9"/>
  <c r="AB3076" i="9" s="1"/>
  <c r="AD3076" i="9" s="1"/>
  <c r="Z5260" i="9"/>
  <c r="AB5260" i="9" s="1"/>
  <c r="AD5260" i="9" s="1"/>
  <c r="Y5260" i="9"/>
  <c r="AA5260" i="9" s="1"/>
  <c r="AC5260" i="9" s="1"/>
  <c r="AH54" i="9"/>
  <c r="AC4" i="9"/>
  <c r="Z8644" i="9"/>
  <c r="AB8644" i="9" s="1"/>
  <c r="AD8644" i="9" s="1"/>
  <c r="Z5380" i="9"/>
  <c r="AB5380" i="9" s="1"/>
  <c r="AD5380" i="9" s="1"/>
  <c r="Z6052" i="9"/>
  <c r="AB6052" i="9" s="1"/>
  <c r="AD6052" i="9" s="1"/>
  <c r="Z3244" i="9"/>
  <c r="AB3244" i="9" s="1"/>
  <c r="AD3244" i="9" s="1"/>
  <c r="Z5548" i="9"/>
  <c r="AB5548" i="9" s="1"/>
  <c r="AD5548" i="9" s="1"/>
  <c r="AL18" i="9"/>
  <c r="AL8" i="9"/>
  <c r="AH55" i="9"/>
  <c r="Z5188" i="9"/>
  <c r="AB5188" i="9" s="1"/>
  <c r="AD5188" i="9" s="1"/>
  <c r="Z5212" i="9"/>
  <c r="AB5212" i="9" s="1"/>
  <c r="AD5212" i="9" s="1"/>
  <c r="Z4396" i="9"/>
  <c r="AB4396" i="9" s="1"/>
  <c r="AD4396" i="9" s="1"/>
  <c r="Z5236" i="9"/>
  <c r="AB5236" i="9" s="1"/>
  <c r="AD5236" i="9" s="1"/>
  <c r="AI55" i="9" s="1"/>
  <c r="AJ19" i="9" s="1"/>
  <c r="I31" i="3"/>
  <c r="F53" i="3"/>
  <c r="H39" i="3"/>
  <c r="I32" i="3"/>
  <c r="I33" i="3"/>
  <c r="I34" i="3"/>
  <c r="L34" i="3" s="1"/>
  <c r="I35" i="3"/>
  <c r="L35" i="3" s="1"/>
  <c r="I36" i="3"/>
  <c r="L36" i="3" s="1"/>
  <c r="I37" i="3"/>
  <c r="I38" i="3"/>
  <c r="L38" i="3" s="1"/>
  <c r="H44" i="2"/>
  <c r="I56" i="2"/>
  <c r="C4" i="5"/>
  <c r="J31" i="5"/>
  <c r="J14" i="5"/>
  <c r="C72" i="2"/>
  <c r="E48" i="2"/>
  <c r="H48" i="2" s="1"/>
  <c r="C77" i="2"/>
  <c r="H54" i="2"/>
  <c r="I54" i="2"/>
  <c r="C79" i="2"/>
  <c r="C69" i="2"/>
  <c r="I44" i="2"/>
  <c r="E33" i="5"/>
  <c r="J37" i="5"/>
  <c r="D10" i="5"/>
  <c r="J13" i="5"/>
  <c r="D9" i="5"/>
  <c r="E87" i="5"/>
  <c r="C80" i="2"/>
  <c r="C81" i="2"/>
  <c r="C82" i="2"/>
  <c r="C83" i="2"/>
  <c r="C73" i="2"/>
  <c r="C74" i="2"/>
  <c r="C75" i="2"/>
  <c r="D30" i="2"/>
  <c r="C30" i="2" s="1"/>
  <c r="E9" i="2"/>
  <c r="D19" i="2"/>
  <c r="C19" i="2" s="1"/>
  <c r="C12" i="2"/>
  <c r="C18" i="2"/>
  <c r="E86" i="2"/>
  <c r="E87" i="2"/>
  <c r="E88" i="2"/>
  <c r="E60" i="2"/>
  <c r="C84" i="2" s="1"/>
  <c r="E47" i="2"/>
  <c r="I47" i="2" s="1"/>
  <c r="E58" i="2"/>
  <c r="I58" i="2" s="1"/>
  <c r="E59" i="2"/>
  <c r="H59" i="2" s="1"/>
  <c r="I55" i="2"/>
  <c r="H53" i="2"/>
  <c r="H52" i="2"/>
  <c r="E49" i="2"/>
  <c r="I49" i="2" s="1"/>
  <c r="E50" i="2"/>
  <c r="I50" i="2" s="1"/>
  <c r="E51" i="2"/>
  <c r="I51" i="2"/>
  <c r="E57" i="2"/>
  <c r="I57" i="2" s="1"/>
  <c r="E46" i="2"/>
  <c r="C70" i="2" s="1"/>
  <c r="J29" i="2"/>
  <c r="I29" i="2" s="1"/>
  <c r="I21" i="2"/>
  <c r="I22" i="2"/>
  <c r="I25" i="2"/>
  <c r="I26" i="2"/>
  <c r="I28" i="2"/>
  <c r="I30" i="2"/>
  <c r="I31" i="2"/>
  <c r="I20" i="2"/>
  <c r="J27" i="2"/>
  <c r="I27" i="2" s="1"/>
  <c r="J24" i="2"/>
  <c r="I24" i="2" s="1"/>
  <c r="J23" i="2"/>
  <c r="I23" i="2" s="1"/>
  <c r="J37" i="2"/>
  <c r="C36" i="2"/>
  <c r="C35" i="2"/>
  <c r="C34" i="2"/>
  <c r="C33" i="2"/>
  <c r="C32" i="2"/>
  <c r="C31" i="2"/>
  <c r="C29" i="2"/>
  <c r="C27" i="2"/>
  <c r="C23" i="2"/>
  <c r="C21" i="2"/>
  <c r="C20" i="2"/>
  <c r="D11" i="2"/>
  <c r="D13" i="2" s="1"/>
  <c r="H47" i="2"/>
  <c r="C71" i="2"/>
  <c r="I60" i="2"/>
  <c r="H51" i="2"/>
  <c r="H50" i="2" l="1"/>
  <c r="C46" i="5"/>
  <c r="W31" i="3"/>
  <c r="W33" i="3" s="1"/>
  <c r="AI54" i="9"/>
  <c r="AJ18" i="9" s="1"/>
  <c r="AL54" i="9"/>
  <c r="AL55" i="9"/>
  <c r="H57" i="2"/>
  <c r="I48" i="2"/>
  <c r="L33" i="3"/>
  <c r="P33" i="3"/>
  <c r="W29" i="3"/>
  <c r="C44" i="5" s="1"/>
  <c r="H56" i="2"/>
  <c r="I53" i="2"/>
  <c r="H55" i="2"/>
  <c r="C11" i="2"/>
  <c r="C13" i="2" s="1"/>
  <c r="C76" i="2"/>
  <c r="L32" i="3"/>
  <c r="L37" i="3"/>
  <c r="W30" i="3"/>
  <c r="C45" i="5" s="1"/>
  <c r="P31" i="3"/>
  <c r="F87" i="3"/>
  <c r="F74" i="3"/>
  <c r="M62" i="3"/>
  <c r="N62" i="3" s="1"/>
  <c r="O62" i="3" s="1"/>
  <c r="M74" i="3"/>
  <c r="M81" i="3"/>
  <c r="F81" i="3"/>
  <c r="I81" i="3" s="1"/>
  <c r="M69" i="3"/>
  <c r="F94" i="3"/>
  <c r="F88" i="3"/>
  <c r="M75" i="3"/>
  <c r="F75" i="3"/>
  <c r="M63" i="3"/>
  <c r="F93" i="3"/>
  <c r="M80" i="3"/>
  <c r="F80" i="3"/>
  <c r="I80" i="3" s="1"/>
  <c r="M68" i="3"/>
  <c r="M79" i="3"/>
  <c r="F79" i="3"/>
  <c r="I79" i="3" s="1"/>
  <c r="M67" i="3"/>
  <c r="F92" i="3"/>
  <c r="F91" i="3"/>
  <c r="F78" i="3"/>
  <c r="I78" i="3" s="1"/>
  <c r="M66" i="3"/>
  <c r="M78" i="3"/>
  <c r="F90" i="3"/>
  <c r="M77" i="3"/>
  <c r="F77" i="3"/>
  <c r="I77" i="3" s="1"/>
  <c r="M65" i="3"/>
  <c r="M76" i="3"/>
  <c r="F76" i="3"/>
  <c r="M64" i="3"/>
  <c r="F89" i="3"/>
  <c r="P32" i="3"/>
  <c r="J24" i="5"/>
  <c r="L31" i="3"/>
  <c r="I58" i="5"/>
  <c r="I32" i="2"/>
  <c r="I33" i="2" s="1"/>
  <c r="I46" i="2"/>
  <c r="I59" i="2"/>
  <c r="H46" i="2"/>
  <c r="H60" i="2"/>
  <c r="H49" i="2"/>
  <c r="C78" i="2"/>
  <c r="H58" i="2"/>
  <c r="I52" i="2"/>
  <c r="J32" i="2"/>
  <c r="I59" i="5"/>
  <c r="I39" i="3"/>
  <c r="C8" i="5" s="1"/>
  <c r="C34" i="5" s="1"/>
  <c r="H57" i="5"/>
  <c r="O57" i="5" s="1"/>
  <c r="I60" i="5"/>
  <c r="I48" i="5"/>
  <c r="D30" i="5"/>
  <c r="H49" i="5"/>
  <c r="O49" i="5" s="1"/>
  <c r="I49" i="5"/>
  <c r="H47" i="5"/>
  <c r="O47" i="5" s="1"/>
  <c r="J23" i="5"/>
  <c r="D19" i="5"/>
  <c r="J29" i="5"/>
  <c r="D11" i="5"/>
  <c r="E9" i="5"/>
  <c r="J27" i="5"/>
  <c r="C85" i="2" l="1"/>
  <c r="P169" i="3"/>
  <c r="I30" i="9" s="1"/>
  <c r="C24" i="9"/>
  <c r="C30" i="9" s="1"/>
  <c r="C36" i="9" s="1"/>
  <c r="C25" i="9"/>
  <c r="C31" i="9" s="1"/>
  <c r="C43" i="5"/>
  <c r="I31" i="5"/>
  <c r="X29" i="3"/>
  <c r="E44" i="5" s="1"/>
  <c r="Y29" i="3"/>
  <c r="X30" i="3"/>
  <c r="E45" i="5" s="1"/>
  <c r="I45" i="5" s="1"/>
  <c r="Y30" i="3"/>
  <c r="I27" i="5"/>
  <c r="I21" i="5"/>
  <c r="C29" i="5"/>
  <c r="C27" i="5"/>
  <c r="I29" i="5"/>
  <c r="I28" i="5"/>
  <c r="C33" i="5"/>
  <c r="C21" i="5"/>
  <c r="C36" i="5"/>
  <c r="I26" i="5"/>
  <c r="C32" i="5"/>
  <c r="C30" i="5"/>
  <c r="C31" i="5"/>
  <c r="I25" i="5"/>
  <c r="C35" i="5"/>
  <c r="I30" i="5"/>
  <c r="C23" i="5"/>
  <c r="C20" i="5"/>
  <c r="I20" i="5"/>
  <c r="I22" i="5"/>
  <c r="I24" i="5"/>
  <c r="C12" i="5"/>
  <c r="I74" i="3"/>
  <c r="W45" i="3"/>
  <c r="C53" i="5" s="1"/>
  <c r="D53" i="5" s="1"/>
  <c r="I76" i="3"/>
  <c r="W46" i="3"/>
  <c r="C54" i="5" s="1"/>
  <c r="N39" i="3"/>
  <c r="Y28" i="3"/>
  <c r="E43" i="5"/>
  <c r="Q39" i="3"/>
  <c r="H48" i="5"/>
  <c r="O48" i="5" s="1"/>
  <c r="J61" i="2"/>
  <c r="E85" i="2" s="1"/>
  <c r="I87" i="3"/>
  <c r="K95" i="3" s="1"/>
  <c r="P39" i="3"/>
  <c r="I120" i="3" s="1"/>
  <c r="O74" i="3"/>
  <c r="Q82" i="3" s="1"/>
  <c r="I92" i="3"/>
  <c r="O81" i="3"/>
  <c r="O76" i="3"/>
  <c r="O80" i="3"/>
  <c r="I75" i="3"/>
  <c r="F82" i="3"/>
  <c r="O78" i="3"/>
  <c r="I93" i="3"/>
  <c r="O75" i="3"/>
  <c r="M82" i="3"/>
  <c r="C55" i="5" s="1"/>
  <c r="O65" i="3"/>
  <c r="N65" i="3"/>
  <c r="O67" i="3"/>
  <c r="N67" i="3"/>
  <c r="I88" i="3"/>
  <c r="F95" i="3"/>
  <c r="C56" i="5" s="1"/>
  <c r="N66" i="3"/>
  <c r="O66" i="3"/>
  <c r="I94" i="3"/>
  <c r="I70" i="3"/>
  <c r="F70" i="3"/>
  <c r="C51" i="5" s="1"/>
  <c r="I89" i="3"/>
  <c r="O77" i="3"/>
  <c r="O79" i="3"/>
  <c r="I91" i="3"/>
  <c r="N69" i="3"/>
  <c r="O69" i="3"/>
  <c r="N64" i="3"/>
  <c r="O64" i="3" s="1"/>
  <c r="I90" i="3"/>
  <c r="N68" i="3"/>
  <c r="O68" i="3"/>
  <c r="N63" i="3"/>
  <c r="O63" i="3" s="1"/>
  <c r="Q70" i="3" s="1"/>
  <c r="M70" i="3"/>
  <c r="C52" i="5" s="1"/>
  <c r="I11" i="5" s="1"/>
  <c r="M53" i="3"/>
  <c r="C50" i="5" s="1"/>
  <c r="H59" i="5"/>
  <c r="O59" i="5" s="1"/>
  <c r="H58" i="5"/>
  <c r="O58" i="5" s="1"/>
  <c r="J33" i="2"/>
  <c r="J38" i="2"/>
  <c r="H60" i="5"/>
  <c r="O60" i="5" s="1"/>
  <c r="I57" i="5"/>
  <c r="I47" i="5"/>
  <c r="D13" i="5"/>
  <c r="C11" i="5"/>
  <c r="J32" i="5"/>
  <c r="I23" i="5"/>
  <c r="C19" i="5"/>
  <c r="C38" i="9" l="1"/>
  <c r="D22" i="5" s="1"/>
  <c r="F43" i="9"/>
  <c r="Y46" i="3"/>
  <c r="D18" i="5"/>
  <c r="P170" i="3"/>
  <c r="G12" i="5"/>
  <c r="J44" i="5"/>
  <c r="C69" i="5" s="1"/>
  <c r="D44" i="5"/>
  <c r="H44" i="5"/>
  <c r="I44" i="5"/>
  <c r="D43" i="5"/>
  <c r="J45" i="5"/>
  <c r="C70" i="5" s="1"/>
  <c r="I32" i="5"/>
  <c r="I33" i="5" s="1"/>
  <c r="J38" i="5" s="1"/>
  <c r="C13" i="5"/>
  <c r="X46" i="3"/>
  <c r="E54" i="5" s="1"/>
  <c r="H54" i="5" s="1"/>
  <c r="J43" i="5"/>
  <c r="C68" i="5" s="1"/>
  <c r="E51" i="5"/>
  <c r="H51" i="5" s="1"/>
  <c r="J51" i="5"/>
  <c r="K82" i="3"/>
  <c r="X45" i="3"/>
  <c r="E53" i="5" s="1"/>
  <c r="H53" i="5" s="1"/>
  <c r="Y45" i="3"/>
  <c r="I82" i="3"/>
  <c r="H43" i="5"/>
  <c r="I43" i="5"/>
  <c r="D45" i="5"/>
  <c r="E46" i="5"/>
  <c r="D46" i="5" s="1"/>
  <c r="J46" i="5"/>
  <c r="H45" i="5"/>
  <c r="O82" i="3"/>
  <c r="E55" i="5" s="1"/>
  <c r="I55" i="5" s="1"/>
  <c r="I95" i="3"/>
  <c r="E56" i="5" s="1"/>
  <c r="C28" i="5" s="1"/>
  <c r="O70" i="3"/>
  <c r="E52" i="5" s="1"/>
  <c r="O53" i="3"/>
  <c r="L39" i="3"/>
  <c r="I38" i="2"/>
  <c r="C26" i="2"/>
  <c r="J39" i="2"/>
  <c r="D22" i="2" l="1"/>
  <c r="D37" i="2" s="1"/>
  <c r="C18" i="5"/>
  <c r="C22" i="5"/>
  <c r="O44" i="5"/>
  <c r="O45" i="5"/>
  <c r="J33" i="5"/>
  <c r="H56" i="5"/>
  <c r="I56" i="5"/>
  <c r="J56" i="5"/>
  <c r="C81" i="5" s="1"/>
  <c r="J54" i="5"/>
  <c r="O54" i="5" s="1"/>
  <c r="J55" i="5"/>
  <c r="C80" i="5" s="1"/>
  <c r="D56" i="5"/>
  <c r="H55" i="5"/>
  <c r="D55" i="5"/>
  <c r="C76" i="5"/>
  <c r="I51" i="5"/>
  <c r="O51" i="5"/>
  <c r="I54" i="5"/>
  <c r="D54" i="5"/>
  <c r="I53" i="5"/>
  <c r="E50" i="5"/>
  <c r="D50" i="5" s="1"/>
  <c r="J50" i="5"/>
  <c r="D52" i="5"/>
  <c r="J52" i="5"/>
  <c r="J53" i="5"/>
  <c r="C78" i="5" s="1"/>
  <c r="D51" i="5"/>
  <c r="O43" i="5"/>
  <c r="C71" i="5"/>
  <c r="I46" i="5"/>
  <c r="H46" i="5"/>
  <c r="O46" i="5" s="1"/>
  <c r="C26" i="5"/>
  <c r="I38" i="5"/>
  <c r="J39" i="5"/>
  <c r="C22" i="2" l="1"/>
  <c r="D37" i="5"/>
  <c r="O55" i="5"/>
  <c r="C77" i="5"/>
  <c r="O56" i="5"/>
  <c r="C75" i="5"/>
  <c r="C79" i="5"/>
  <c r="O53" i="5"/>
  <c r="E43" i="2"/>
  <c r="C28" i="2" s="1"/>
  <c r="E61" i="2" l="1"/>
  <c r="I43" i="2"/>
  <c r="I61" i="2" s="1"/>
  <c r="H43" i="2"/>
  <c r="H61" i="2" s="1"/>
  <c r="H62" i="2" s="1"/>
  <c r="C24" i="2" s="1"/>
  <c r="C25" i="2" l="1"/>
  <c r="C37" i="2" s="1"/>
  <c r="C38" i="2" s="1"/>
  <c r="I62" i="2"/>
  <c r="C39" i="2" l="1"/>
  <c r="J15" i="2"/>
  <c r="I50" i="5" l="1"/>
  <c r="H50" i="5"/>
  <c r="O50" i="5" s="1"/>
  <c r="E61" i="5"/>
  <c r="I52" i="5"/>
  <c r="C86" i="5"/>
  <c r="J61" i="5" s="1"/>
  <c r="E86" i="5" s="1"/>
  <c r="H52" i="5"/>
  <c r="I61" i="5" l="1"/>
  <c r="C25" i="5" s="1"/>
  <c r="H61" i="5"/>
  <c r="O52" i="5"/>
  <c r="O61" i="5" s="1"/>
  <c r="H62" i="5" s="1"/>
  <c r="C24" i="5" s="1"/>
  <c r="C37" i="5" l="1"/>
  <c r="C38" i="5" s="1"/>
  <c r="J15" i="5" s="1"/>
  <c r="I62" i="5"/>
  <c r="C39" i="5" l="1"/>
</calcChain>
</file>

<file path=xl/comments1.xml><?xml version="1.0" encoding="utf-8"?>
<comments xmlns="http://schemas.openxmlformats.org/spreadsheetml/2006/main">
  <authors>
    <author>荒巻</author>
    <author>oa</author>
  </authors>
  <commentList>
    <comment ref="L29" authorId="0" shapeId="0">
      <text>
        <r>
          <rPr>
            <sz val="9"/>
            <color indexed="81"/>
            <rFont val="MS P ゴシック"/>
            <family val="3"/>
            <charset val="128"/>
          </rPr>
          <t xml:space="preserve">施設が選択されていない時に面積を記入するとエラーが出ます。
施設を選ぶか面積を削除ください。
</t>
        </r>
      </text>
    </comment>
    <comment ref="P30" authorId="0" shapeId="0">
      <text>
        <r>
          <rPr>
            <sz val="9"/>
            <color indexed="81"/>
            <rFont val="MS P ゴシック"/>
            <family val="3"/>
            <charset val="128"/>
          </rPr>
          <t xml:space="preserve">面積が記入されていない場合に、軒上げ工事有無が○となっているとエラーが出ます。
面積を記入するか、○を変更ください。
</t>
        </r>
      </text>
    </comment>
    <comment ref="I44" authorId="0" shapeId="0">
      <text>
        <r>
          <rPr>
            <sz val="9"/>
            <color indexed="81"/>
            <rFont val="MS P ゴシック"/>
            <family val="3"/>
            <charset val="128"/>
          </rPr>
          <t>機器が選択されていない時に台数を記入するとエラーが出ます。
機器を選ぶか台数を削除ください。</t>
        </r>
      </text>
    </comment>
    <comment ref="O44" authorId="0" shapeId="0">
      <text>
        <r>
          <rPr>
            <sz val="9"/>
            <color indexed="81"/>
            <rFont val="MS P ゴシック"/>
            <family val="3"/>
            <charset val="128"/>
          </rPr>
          <t>ＣＯ</t>
        </r>
        <r>
          <rPr>
            <sz val="6"/>
            <color indexed="81"/>
            <rFont val="MS P ゴシック"/>
            <family val="3"/>
            <charset val="128"/>
          </rPr>
          <t>２</t>
        </r>
        <r>
          <rPr>
            <sz val="9"/>
            <color indexed="81"/>
            <rFont val="MS P ゴシック"/>
            <family val="3"/>
            <charset val="128"/>
          </rPr>
          <t>制御機器有無が○でない状態で台数を記入するとエラーがでます。
○を選ぶか、台数を削除変更ください</t>
        </r>
        <r>
          <rPr>
            <b/>
            <sz val="9"/>
            <color indexed="81"/>
            <rFont val="MS P ゴシック"/>
            <family val="3"/>
            <charset val="128"/>
          </rPr>
          <t>。</t>
        </r>
      </text>
    </comment>
    <comment ref="I61" authorId="0" shapeId="0">
      <text>
        <r>
          <rPr>
            <sz val="9"/>
            <color indexed="81"/>
            <rFont val="MS P ゴシック"/>
            <family val="3"/>
            <charset val="128"/>
          </rPr>
          <t>湿度制御機器有無が○でない状態で台数を記入するとエラーがでます。
○を選ぶか、台数を削除変更ください。</t>
        </r>
      </text>
    </comment>
    <comment ref="O61" authorId="0" shapeId="0">
      <text>
        <r>
          <rPr>
            <sz val="9"/>
            <color indexed="81"/>
            <rFont val="MS P ゴシック"/>
            <family val="3"/>
            <charset val="128"/>
          </rPr>
          <t>施設の表で面積が記入されていない場合は、ＣＯ２施用機有無が○となっていても取得価格が出ません。
施設の表で面積を記入するか、○を変更ください。</t>
        </r>
      </text>
    </comment>
    <comment ref="I73" authorId="0" shapeId="0">
      <text>
        <r>
          <rPr>
            <sz val="9"/>
            <color indexed="81"/>
            <rFont val="MS P ゴシック"/>
            <family val="3"/>
            <charset val="128"/>
          </rPr>
          <t>施設の表で面積が記入されていない場合は、機器を選んでも取得価格が出ません。
施設の表で面積を記入するか、機器で空欄を選択ください。</t>
        </r>
      </text>
    </comment>
    <comment ref="O73" authorId="0" shapeId="0">
      <text>
        <r>
          <rPr>
            <sz val="9"/>
            <color indexed="81"/>
            <rFont val="MS P ゴシック"/>
            <family val="3"/>
            <charset val="128"/>
          </rPr>
          <t>施設の表で面積が記入されていない場合は、暖房機有無が○となっていても取得価格が出ません。
施設の表で面積を記入するか、○を変更ください。</t>
        </r>
      </text>
    </comment>
    <comment ref="I86" authorId="0" shapeId="0">
      <text>
        <r>
          <rPr>
            <sz val="9"/>
            <color indexed="81"/>
            <rFont val="MS P ゴシック"/>
            <family val="3"/>
            <charset val="128"/>
          </rPr>
          <t>施設の表で面積が記入されていない場合は、養液栽培システム有無が○となっていても取得価格が出ません。
施設の表で面積を記入するか、○を変更ください。</t>
        </r>
      </text>
    </comment>
    <comment ref="I120" authorId="0" shapeId="0">
      <text>
        <r>
          <rPr>
            <sz val="9"/>
            <color indexed="81"/>
            <rFont val="MS P ゴシック"/>
            <family val="3"/>
            <charset val="128"/>
          </rPr>
          <t>エラー1：36t以上の目標とする場合は、高軒高ハウスでのハイワイヤー栽培を行う必要があります。
エラー2：28t以上の目標とする場合は、高軒高ハウス、または普通軒を軒上げ工事し、ハイワイヤー栽培を行う必要があります。</t>
        </r>
      </text>
    </comment>
    <comment ref="I159" authorId="0" shapeId="0">
      <text>
        <r>
          <rPr>
            <sz val="9"/>
            <color indexed="81"/>
            <rFont val="MS P ゴシック"/>
            <family val="3"/>
            <charset val="128"/>
          </rPr>
          <t>エラー1
：28t以上の目標とする場合は、夜間設定温度を13℃以上とする必要があります。</t>
        </r>
      </text>
    </comment>
    <comment ref="I160" authorId="1" shapeId="0">
      <text>
        <r>
          <rPr>
            <sz val="9"/>
            <color indexed="81"/>
            <rFont val="MS P ゴシック"/>
            <family val="3"/>
            <charset val="128"/>
          </rPr>
          <t>エラー2：設定１の設定温度は必ず記入ください。
不明の場合は仮に13℃で記入ください。</t>
        </r>
      </text>
    </comment>
    <comment ref="I161" authorId="1" shapeId="0">
      <text>
        <r>
          <rPr>
            <sz val="9"/>
            <color indexed="81"/>
            <rFont val="MS P ゴシック"/>
            <family val="3"/>
            <charset val="128"/>
          </rPr>
          <t>エラー3：温度を記入した場合は時間も記入し、温度を記入しない時は時間も削除ください。</t>
        </r>
      </text>
    </comment>
    <comment ref="I162" authorId="1" shapeId="0">
      <text>
        <r>
          <rPr>
            <sz val="9"/>
            <color indexed="81"/>
            <rFont val="MS P ゴシック"/>
            <family val="3"/>
            <charset val="128"/>
          </rPr>
          <t>エラー3：温度を記入した場合は時間も記入し、温度を記入しない時は時間も削除ください。</t>
        </r>
      </text>
    </comment>
    <comment ref="I163" authorId="1" shapeId="0">
      <text>
        <r>
          <rPr>
            <sz val="9"/>
            <color indexed="81"/>
            <rFont val="MS P ゴシック"/>
            <family val="3"/>
            <charset val="128"/>
          </rPr>
          <t>エラー3：温度を記入した場合は時間も記入し、温度を記入しない時は時間も削除ください。</t>
        </r>
      </text>
    </comment>
    <comment ref="I164" authorId="1" shapeId="0">
      <text>
        <r>
          <rPr>
            <sz val="9"/>
            <color indexed="81"/>
            <rFont val="MS P ゴシック"/>
            <family val="3"/>
            <charset val="128"/>
          </rPr>
          <t>エラー3：温度を記入した場合は時間も記入し、温度を記入しない時は時間も削除ください。</t>
        </r>
      </text>
    </comment>
    <comment ref="I165" authorId="1" shapeId="0">
      <text>
        <r>
          <rPr>
            <sz val="9"/>
            <color indexed="81"/>
            <rFont val="MS P ゴシック"/>
            <family val="3"/>
            <charset val="128"/>
          </rPr>
          <t>エラー3：温度を記入した場合は時間も記入し、温度を記入しない時は時間も削除ください。</t>
        </r>
      </text>
    </comment>
    <comment ref="I166" authorId="1" shapeId="0">
      <text>
        <r>
          <rPr>
            <sz val="9"/>
            <color indexed="81"/>
            <rFont val="MS P ゴシック"/>
            <family val="3"/>
            <charset val="128"/>
          </rPr>
          <t>エラー4：設定１→６に向けて遅い時間帯となるよう修正ください。また、途中に空欄のないようつめて記入ください。</t>
        </r>
      </text>
    </comment>
    <comment ref="P170" authorId="1" shapeId="0">
      <text>
        <r>
          <rPr>
            <sz val="9"/>
            <color indexed="81"/>
            <rFont val="MS P ゴシック"/>
            <family val="3"/>
            <charset val="128"/>
          </rPr>
          <t>混在を選ぶ場合に、施設選択の際に高軒高と普通軒の両方を選んでいないとエラーとなります。</t>
        </r>
      </text>
    </comment>
  </commentList>
</comments>
</file>

<file path=xl/sharedStrings.xml><?xml version="1.0" encoding="utf-8"?>
<sst xmlns="http://schemas.openxmlformats.org/spreadsheetml/2006/main" count="966" uniqueCount="604">
  <si>
    <t>収支</t>
    <rPh sb="0" eb="2">
      <t>シュウシ</t>
    </rPh>
    <phoneticPr fontId="5"/>
  </si>
  <si>
    <t>10a</t>
    <phoneticPr fontId="5"/>
  </si>
  <si>
    <t>生産方式等モデルの前提</t>
    <rPh sb="4" eb="5">
      <t>トウ</t>
    </rPh>
    <rPh sb="9" eb="11">
      <t>ゼンテイ</t>
    </rPh>
    <phoneticPr fontId="5"/>
  </si>
  <si>
    <t>経営規模（a）</t>
    <rPh sb="0" eb="2">
      <t>ケイエイ</t>
    </rPh>
    <rPh sb="2" eb="4">
      <t>キボ</t>
    </rPh>
    <phoneticPr fontId="5"/>
  </si>
  <si>
    <t>促成長期作型（養液栽培）</t>
  </si>
  <si>
    <t>単収（kg/10a）</t>
    <rPh sb="0" eb="2">
      <t>タンシュウ</t>
    </rPh>
    <phoneticPr fontId="5"/>
  </si>
  <si>
    <t>単価（円/kg）</t>
    <rPh sb="0" eb="2">
      <t>タンカ</t>
    </rPh>
    <rPh sb="3" eb="4">
      <t>エン</t>
    </rPh>
    <phoneticPr fontId="5"/>
  </si>
  <si>
    <t>粗収益(千円)</t>
    <rPh sb="0" eb="3">
      <t>ソシュウエキ</t>
    </rPh>
    <rPh sb="4" eb="5">
      <t>セン</t>
    </rPh>
    <rPh sb="5" eb="6">
      <t>エン</t>
    </rPh>
    <phoneticPr fontId="5"/>
  </si>
  <si>
    <t>副産物収入等</t>
    <rPh sb="0" eb="3">
      <t>フクサンブツ</t>
    </rPh>
    <rPh sb="3" eb="5">
      <t>シュウニュウ</t>
    </rPh>
    <rPh sb="5" eb="6">
      <t>トウ</t>
    </rPh>
    <phoneticPr fontId="5"/>
  </si>
  <si>
    <t>収入合計(千円)</t>
    <rPh sb="0" eb="2">
      <t>シュウニュウ</t>
    </rPh>
    <rPh sb="2" eb="4">
      <t>ゴウケイ</t>
    </rPh>
    <phoneticPr fontId="5"/>
  </si>
  <si>
    <t>経営費</t>
    <rPh sb="0" eb="3">
      <t>ケイエイヒ</t>
    </rPh>
    <phoneticPr fontId="5"/>
  </si>
  <si>
    <t>　費目</t>
    <rPh sb="1" eb="3">
      <t>ヒモク</t>
    </rPh>
    <phoneticPr fontId="5"/>
  </si>
  <si>
    <t>経営合計（千円）</t>
    <rPh sb="0" eb="2">
      <t>ケイエイ</t>
    </rPh>
    <rPh sb="2" eb="4">
      <t>ゴウケイ</t>
    </rPh>
    <rPh sb="5" eb="7">
      <t>センエン</t>
    </rPh>
    <phoneticPr fontId="5"/>
  </si>
  <si>
    <t>10a
当たり</t>
    <rPh sb="4" eb="5">
      <t>ア</t>
    </rPh>
    <phoneticPr fontId="5"/>
  </si>
  <si>
    <t>労働時間</t>
    <rPh sb="0" eb="2">
      <t>ロウドウ</t>
    </rPh>
    <rPh sb="2" eb="4">
      <t>ジカン</t>
    </rPh>
    <phoneticPr fontId="5"/>
  </si>
  <si>
    <t>種苗費</t>
  </si>
  <si>
    <t>作業名</t>
    <rPh sb="0" eb="2">
      <t>サギョウ</t>
    </rPh>
    <rPh sb="2" eb="3">
      <t>メイ</t>
    </rPh>
    <phoneticPr fontId="5"/>
  </si>
  <si>
    <t>経営
全体</t>
    <rPh sb="0" eb="2">
      <t>ケイエイ</t>
    </rPh>
    <rPh sb="3" eb="5">
      <t>ゼンタイ</t>
    </rPh>
    <phoneticPr fontId="5"/>
  </si>
  <si>
    <t>肥料費</t>
  </si>
  <si>
    <t>農業薬剤費</t>
  </si>
  <si>
    <t>育苗</t>
  </si>
  <si>
    <t>農具費</t>
  </si>
  <si>
    <t>定植準備</t>
    <rPh sb="0" eb="2">
      <t>テイショク</t>
    </rPh>
    <rPh sb="2" eb="4">
      <t>ジュンビ</t>
    </rPh>
    <phoneticPr fontId="5"/>
  </si>
  <si>
    <t>動力光熱費</t>
    <phoneticPr fontId="5"/>
  </si>
  <si>
    <t>耕起・畝立</t>
  </si>
  <si>
    <t>その他生産資材費</t>
    <rPh sb="2" eb="3">
      <t>タ</t>
    </rPh>
    <rPh sb="3" eb="5">
      <t>セイサン</t>
    </rPh>
    <rPh sb="5" eb="8">
      <t>シザイヒ</t>
    </rPh>
    <phoneticPr fontId="5"/>
  </si>
  <si>
    <t>施肥</t>
  </si>
  <si>
    <t>減価償却費</t>
  </si>
  <si>
    <t>定植</t>
  </si>
  <si>
    <t>修繕費</t>
  </si>
  <si>
    <t>かん水</t>
  </si>
  <si>
    <t>雇用労賃等</t>
    <rPh sb="0" eb="2">
      <t>コヨウ</t>
    </rPh>
    <rPh sb="2" eb="4">
      <t>ロウチン</t>
    </rPh>
    <rPh sb="4" eb="5">
      <t>トウ</t>
    </rPh>
    <phoneticPr fontId="5"/>
  </si>
  <si>
    <t>防除</t>
  </si>
  <si>
    <t>地代・賃貸料</t>
  </si>
  <si>
    <t>収穫</t>
  </si>
  <si>
    <t>利子割引料</t>
  </si>
  <si>
    <t>後片づけ</t>
  </si>
  <si>
    <t>農業共済・保険料</t>
    <rPh sb="5" eb="8">
      <t>ホケンリョウ</t>
    </rPh>
    <phoneticPr fontId="5"/>
  </si>
  <si>
    <t>その他栽培管理</t>
  </si>
  <si>
    <t>荷造り・運賃・手数料</t>
    <rPh sb="0" eb="2">
      <t>ニヅク</t>
    </rPh>
    <rPh sb="4" eb="6">
      <t>ウンチン</t>
    </rPh>
    <rPh sb="7" eb="10">
      <t>テスウリョウ</t>
    </rPh>
    <phoneticPr fontId="5"/>
  </si>
  <si>
    <t>選別包装荷造搬出出荷</t>
  </si>
  <si>
    <t>販売費</t>
    <rPh sb="0" eb="2">
      <t>ハンバイ</t>
    </rPh>
    <rPh sb="2" eb="3">
      <t>ヒ</t>
    </rPh>
    <phoneticPr fontId="5"/>
  </si>
  <si>
    <t>モニター確認等</t>
    <rPh sb="4" eb="6">
      <t>カクニン</t>
    </rPh>
    <rPh sb="6" eb="7">
      <t>ナド</t>
    </rPh>
    <phoneticPr fontId="5"/>
  </si>
  <si>
    <t>福利厚生費</t>
    <rPh sb="0" eb="2">
      <t>フクリ</t>
    </rPh>
    <rPh sb="2" eb="5">
      <t>コウセイヒ</t>
    </rPh>
    <phoneticPr fontId="5"/>
  </si>
  <si>
    <t>合計</t>
    <rPh sb="0" eb="2">
      <t>ゴウケイ</t>
    </rPh>
    <phoneticPr fontId="5"/>
  </si>
  <si>
    <t>研究費</t>
    <rPh sb="0" eb="3">
      <t>ケンキュウヒ</t>
    </rPh>
    <phoneticPr fontId="5"/>
  </si>
  <si>
    <t>うち雇用</t>
    <rPh sb="2" eb="4">
      <t>コヨウ</t>
    </rPh>
    <phoneticPr fontId="5"/>
  </si>
  <si>
    <t>水利費・土地改良費</t>
    <rPh sb="0" eb="2">
      <t>スイリ</t>
    </rPh>
    <rPh sb="2" eb="3">
      <t>ヒ</t>
    </rPh>
    <rPh sb="4" eb="6">
      <t>トチ</t>
    </rPh>
    <rPh sb="6" eb="9">
      <t>カイリョウヒ</t>
    </rPh>
    <phoneticPr fontId="5"/>
  </si>
  <si>
    <t>租税公課</t>
    <rPh sb="0" eb="2">
      <t>ソゼイ</t>
    </rPh>
    <rPh sb="2" eb="4">
      <t>コウカ</t>
    </rPh>
    <phoneticPr fontId="5"/>
  </si>
  <si>
    <t>労働力</t>
    <rPh sb="0" eb="2">
      <t>ロウドウ</t>
    </rPh>
    <rPh sb="2" eb="3">
      <t>チカラ</t>
    </rPh>
    <phoneticPr fontId="5"/>
  </si>
  <si>
    <t>その他企画管理費</t>
    <rPh sb="2" eb="3">
      <t>タ</t>
    </rPh>
    <rPh sb="3" eb="5">
      <t>キカク</t>
    </rPh>
    <rPh sb="5" eb="7">
      <t>カンリ</t>
    </rPh>
    <rPh sb="7" eb="8">
      <t>ヒ</t>
    </rPh>
    <phoneticPr fontId="5"/>
  </si>
  <si>
    <t>区分</t>
    <rPh sb="0" eb="2">
      <t>クブン</t>
    </rPh>
    <phoneticPr fontId="5"/>
  </si>
  <si>
    <t>人</t>
    <rPh sb="0" eb="1">
      <t>ニン</t>
    </rPh>
    <phoneticPr fontId="5"/>
  </si>
  <si>
    <t>家族</t>
    <rPh sb="0" eb="2">
      <t>カゾク</t>
    </rPh>
    <phoneticPr fontId="5"/>
  </si>
  <si>
    <t>農業所得</t>
    <rPh sb="0" eb="2">
      <t>ノウギョウ</t>
    </rPh>
    <rPh sb="2" eb="4">
      <t>ショトク</t>
    </rPh>
    <phoneticPr fontId="5"/>
  </si>
  <si>
    <t>雇用</t>
    <rPh sb="0" eb="2">
      <t>コヨウ</t>
    </rPh>
    <phoneticPr fontId="5"/>
  </si>
  <si>
    <t>農業所得率(%)</t>
    <rPh sb="0" eb="2">
      <t>ノウギョウ</t>
    </rPh>
    <rPh sb="2" eb="5">
      <t>ショトクリツ</t>
    </rPh>
    <phoneticPr fontId="5"/>
  </si>
  <si>
    <t>主要施設・機械装備</t>
    <rPh sb="0" eb="2">
      <t>シュヨウ</t>
    </rPh>
    <rPh sb="2" eb="4">
      <t>シセツ</t>
    </rPh>
    <rPh sb="5" eb="7">
      <t>キカイ</t>
    </rPh>
    <rPh sb="7" eb="9">
      <t>ソウビ</t>
    </rPh>
    <phoneticPr fontId="5"/>
  </si>
  <si>
    <t>（金額：千円）</t>
    <rPh sb="1" eb="3">
      <t>キンガク</t>
    </rPh>
    <rPh sb="4" eb="6">
      <t>センエン</t>
    </rPh>
    <phoneticPr fontId="5"/>
  </si>
  <si>
    <t>台数・規模</t>
    <rPh sb="0" eb="2">
      <t>ダイスウ</t>
    </rPh>
    <rPh sb="3" eb="5">
      <t>キボ</t>
    </rPh>
    <phoneticPr fontId="5"/>
  </si>
  <si>
    <t>単価</t>
    <rPh sb="0" eb="2">
      <t>タンカ</t>
    </rPh>
    <phoneticPr fontId="5"/>
  </si>
  <si>
    <t>取得価格</t>
    <rPh sb="0" eb="2">
      <t>シュトク</t>
    </rPh>
    <rPh sb="2" eb="4">
      <t>カカク</t>
    </rPh>
    <phoneticPr fontId="5"/>
  </si>
  <si>
    <t>耐用年数</t>
    <rPh sb="0" eb="4">
      <t>タイヨウネンスウ</t>
    </rPh>
    <phoneticPr fontId="5"/>
  </si>
  <si>
    <t>年償却額</t>
    <rPh sb="0" eb="1">
      <t>ネン</t>
    </rPh>
    <rPh sb="1" eb="4">
      <t>ショウキャクガク</t>
    </rPh>
    <phoneticPr fontId="5"/>
  </si>
  <si>
    <t>作業場</t>
    <rPh sb="0" eb="2">
      <t>サギョウ</t>
    </rPh>
    <rPh sb="2" eb="3">
      <t>ジョウ</t>
    </rPh>
    <phoneticPr fontId="5"/>
  </si>
  <si>
    <t>トラック</t>
    <phoneticPr fontId="5"/>
  </si>
  <si>
    <t>軽トラック</t>
    <rPh sb="0" eb="1">
      <t>ケイ</t>
    </rPh>
    <phoneticPr fontId="5"/>
  </si>
  <si>
    <t>暖房機</t>
    <rPh sb="0" eb="3">
      <t>ダンボウキ</t>
    </rPh>
    <phoneticPr fontId="5"/>
  </si>
  <si>
    <t>養液栽培システム</t>
    <rPh sb="0" eb="2">
      <t>ヨウエキ</t>
    </rPh>
    <rPh sb="2" eb="4">
      <t>サイバイ</t>
    </rPh>
    <phoneticPr fontId="5"/>
  </si>
  <si>
    <t>高圧細霧装置</t>
    <rPh sb="0" eb="2">
      <t>コウアツ</t>
    </rPh>
    <rPh sb="2" eb="4">
      <t>サイム</t>
    </rPh>
    <rPh sb="4" eb="6">
      <t>ソウチ</t>
    </rPh>
    <phoneticPr fontId="5"/>
  </si>
  <si>
    <t>炭酸ガス施用機</t>
    <rPh sb="0" eb="2">
      <t>タンサン</t>
    </rPh>
    <rPh sb="4" eb="5">
      <t>セ</t>
    </rPh>
    <rPh sb="5" eb="6">
      <t>ヨウ</t>
    </rPh>
    <rPh sb="6" eb="7">
      <t>キ</t>
    </rPh>
    <phoneticPr fontId="5"/>
  </si>
  <si>
    <t>環境モニタリング機器</t>
    <rPh sb="0" eb="2">
      <t>カンキョウ</t>
    </rPh>
    <rPh sb="8" eb="10">
      <t>キキ</t>
    </rPh>
    <phoneticPr fontId="5"/>
  </si>
  <si>
    <t>炭酸ガス制御</t>
    <rPh sb="0" eb="2">
      <t>タンサン</t>
    </rPh>
    <rPh sb="4" eb="6">
      <t>セイギョ</t>
    </rPh>
    <phoneticPr fontId="5"/>
  </si>
  <si>
    <t>湿度制御</t>
    <rPh sb="0" eb="2">
      <t>シツド</t>
    </rPh>
    <rPh sb="2" eb="4">
      <t>セイギョ</t>
    </rPh>
    <phoneticPr fontId="5"/>
  </si>
  <si>
    <t>統合環境制御</t>
    <rPh sb="0" eb="2">
      <t>トウゴウ</t>
    </rPh>
    <rPh sb="2" eb="4">
      <t>カンキョウ</t>
    </rPh>
    <rPh sb="4" eb="6">
      <t>セイギョ</t>
    </rPh>
    <phoneticPr fontId="5"/>
  </si>
  <si>
    <t>高所作業車</t>
    <rPh sb="0" eb="2">
      <t>コウショ</t>
    </rPh>
    <rPh sb="2" eb="5">
      <t>サギョウシャ</t>
    </rPh>
    <phoneticPr fontId="5"/>
  </si>
  <si>
    <t>　　-</t>
    <phoneticPr fontId="5"/>
  </si>
  <si>
    <t>費用算入額</t>
    <rPh sb="0" eb="2">
      <t>ヒヨウ</t>
    </rPh>
    <rPh sb="2" eb="4">
      <t>サンニュウ</t>
    </rPh>
    <rPh sb="4" eb="5">
      <t>ガク</t>
    </rPh>
    <phoneticPr fontId="5"/>
  </si>
  <si>
    <t>　　－</t>
    <phoneticPr fontId="5"/>
  </si>
  <si>
    <t>経営全体</t>
    <rPh sb="0" eb="2">
      <t>ケイエイ</t>
    </rPh>
    <rPh sb="2" eb="4">
      <t>ゼンタイ</t>
    </rPh>
    <phoneticPr fontId="4"/>
  </si>
  <si>
    <t>タイプ：</t>
    <phoneticPr fontId="5"/>
  </si>
  <si>
    <t>単収で変動</t>
    <rPh sb="0" eb="2">
      <t>タンシュウ</t>
    </rPh>
    <rPh sb="3" eb="5">
      <t>ヘンドウ</t>
    </rPh>
    <phoneticPr fontId="4"/>
  </si>
  <si>
    <t>硬質ﾌｨﾙﾑﾊｳｽ(a)</t>
    <rPh sb="0" eb="2">
      <t>コウシツ</t>
    </rPh>
    <phoneticPr fontId="5"/>
  </si>
  <si>
    <t>作業場(㎡)</t>
    <rPh sb="0" eb="2">
      <t>サギョウ</t>
    </rPh>
    <rPh sb="2" eb="3">
      <t>ジョウ</t>
    </rPh>
    <phoneticPr fontId="5"/>
  </si>
  <si>
    <t>軒上げ工事(a)</t>
    <rPh sb="0" eb="1">
      <t>ノキ</t>
    </rPh>
    <rPh sb="1" eb="2">
      <t>ア</t>
    </rPh>
    <rPh sb="3" eb="5">
      <t>コウジ</t>
    </rPh>
    <phoneticPr fontId="5"/>
  </si>
  <si>
    <t>下記より</t>
    <rPh sb="0" eb="2">
      <t>カキ</t>
    </rPh>
    <phoneticPr fontId="4"/>
  </si>
  <si>
    <t>右表より</t>
    <rPh sb="0" eb="1">
      <t>ミギ</t>
    </rPh>
    <rPh sb="1" eb="2">
      <t>ヒョウ</t>
    </rPh>
    <phoneticPr fontId="4"/>
  </si>
  <si>
    <t>10a単価</t>
    <rPh sb="3" eb="5">
      <t>タンカ</t>
    </rPh>
    <phoneticPr fontId="4"/>
  </si>
  <si>
    <t>千円</t>
    <rPh sb="0" eb="2">
      <t>センエン</t>
    </rPh>
    <phoneticPr fontId="5"/>
  </si>
  <si>
    <t>導入コスト計算用</t>
    <rPh sb="0" eb="2">
      <t>ドウニュウ</t>
    </rPh>
    <rPh sb="5" eb="7">
      <t>ケイサン</t>
    </rPh>
    <rPh sb="7" eb="8">
      <t>ヨウ</t>
    </rPh>
    <phoneticPr fontId="4"/>
  </si>
  <si>
    <t>合計</t>
    <rPh sb="0" eb="2">
      <t>ゴウケイ</t>
    </rPh>
    <phoneticPr fontId="4"/>
  </si>
  <si>
    <t>↑導入コスト</t>
    <rPh sb="1" eb="3">
      <t>ドウニュウ</t>
    </rPh>
    <phoneticPr fontId="4"/>
  </si>
  <si>
    <t>現状農業所得</t>
    <rPh sb="0" eb="2">
      <t>ゲンジョウ</t>
    </rPh>
    <rPh sb="2" eb="4">
      <t>ノウギョウ</t>
    </rPh>
    <rPh sb="4" eb="6">
      <t>ショトク</t>
    </rPh>
    <phoneticPr fontId="5"/>
  </si>
  <si>
    <t>所得向上額</t>
    <rPh sb="0" eb="2">
      <t>ショトク</t>
    </rPh>
    <rPh sb="2" eb="4">
      <t>コウジョウ</t>
    </rPh>
    <rPh sb="4" eb="5">
      <t>ガク</t>
    </rPh>
    <phoneticPr fontId="5"/>
  </si>
  <si>
    <t>現状単収</t>
    <rPh sb="0" eb="2">
      <t>ゲンジョウ</t>
    </rPh>
    <rPh sb="2" eb="4">
      <t>タンシュウ</t>
    </rPh>
    <phoneticPr fontId="5"/>
  </si>
  <si>
    <t>kg/10a</t>
    <phoneticPr fontId="4"/>
  </si>
  <si>
    <t>増収率</t>
    <rPh sb="0" eb="2">
      <t>ゾウシュウ</t>
    </rPh>
    <rPh sb="2" eb="3">
      <t>リツ</t>
    </rPh>
    <phoneticPr fontId="4"/>
  </si>
  <si>
    <t>記入注意：既存施設・機械・購入予定機械の台数や面積（ない場合は空欄）を記入。単価変更希望時は変更。</t>
    <rPh sb="0" eb="2">
      <t>キニュウ</t>
    </rPh>
    <rPh sb="2" eb="4">
      <t>チュウイ</t>
    </rPh>
    <rPh sb="5" eb="7">
      <t>キゾン</t>
    </rPh>
    <rPh sb="7" eb="9">
      <t>シセツ</t>
    </rPh>
    <rPh sb="10" eb="12">
      <t>キカイ</t>
    </rPh>
    <rPh sb="13" eb="15">
      <t>コウニュウ</t>
    </rPh>
    <rPh sb="15" eb="17">
      <t>ヨテイ</t>
    </rPh>
    <rPh sb="17" eb="19">
      <t>キカイ</t>
    </rPh>
    <rPh sb="20" eb="22">
      <t>ダイスウ</t>
    </rPh>
    <rPh sb="23" eb="25">
      <t>メンセキ</t>
    </rPh>
    <rPh sb="28" eb="30">
      <t>バアイ</t>
    </rPh>
    <rPh sb="31" eb="33">
      <t>クウラン</t>
    </rPh>
    <rPh sb="35" eb="37">
      <t>キニュウ</t>
    </rPh>
    <rPh sb="38" eb="40">
      <t>タンカ</t>
    </rPh>
    <rPh sb="40" eb="42">
      <t>ヘンコウ</t>
    </rPh>
    <rPh sb="42" eb="44">
      <t>キボウ</t>
    </rPh>
    <rPh sb="44" eb="45">
      <t>ジ</t>
    </rPh>
    <rPh sb="46" eb="48">
      <t>ヘンコウ</t>
    </rPh>
    <phoneticPr fontId="4"/>
  </si>
  <si>
    <t>購入苗利用、共同機械選果・出荷場の利用</t>
    <phoneticPr fontId="5"/>
  </si>
  <si>
    <t>粗収益×0.25</t>
    <rPh sb="0" eb="3">
      <t>ソシュウエキ</t>
    </rPh>
    <phoneticPr fontId="4"/>
  </si>
  <si>
    <t>↑現状と異なる時</t>
    <rPh sb="1" eb="3">
      <t>ゲンジョウ</t>
    </rPh>
    <rPh sb="4" eb="5">
      <t>コト</t>
    </rPh>
    <rPh sb="7" eb="8">
      <t>トキ</t>
    </rPh>
    <phoneticPr fontId="4"/>
  </si>
  <si>
    <t>　 は割合を記入</t>
    <rPh sb="3" eb="5">
      <t>ワリアイ</t>
    </rPh>
    <rPh sb="6" eb="8">
      <t>キニュウ</t>
    </rPh>
    <phoneticPr fontId="4"/>
  </si>
  <si>
    <t>Ａ：既存生産方式（慣行；比較用）</t>
    <rPh sb="2" eb="4">
      <t>キゾン</t>
    </rPh>
    <rPh sb="4" eb="6">
      <t>セイサン</t>
    </rPh>
    <rPh sb="6" eb="8">
      <t>ホウシキ</t>
    </rPh>
    <rPh sb="9" eb="11">
      <t>カンコウ</t>
    </rPh>
    <rPh sb="12" eb="14">
      <t>ヒカク</t>
    </rPh>
    <rPh sb="14" eb="15">
      <t>ヨウ</t>
    </rPh>
    <phoneticPr fontId="8"/>
  </si>
  <si>
    <t>Ｂ：環境モニタリング機器＋一部環境制御（既存施設）</t>
    <rPh sb="2" eb="4">
      <t>カンキョウ</t>
    </rPh>
    <rPh sb="10" eb="12">
      <t>キキ</t>
    </rPh>
    <rPh sb="13" eb="15">
      <t>イチブ</t>
    </rPh>
    <rPh sb="15" eb="17">
      <t>カンキョウ</t>
    </rPh>
    <rPh sb="17" eb="19">
      <t>セイギョ</t>
    </rPh>
    <rPh sb="20" eb="22">
      <t>キゾン</t>
    </rPh>
    <rPh sb="22" eb="24">
      <t>シセツ</t>
    </rPh>
    <phoneticPr fontId="8"/>
  </si>
  <si>
    <t>Ｄ：高軒高施設改築（新設）し統合環境制御導入</t>
    <rPh sb="2" eb="3">
      <t>コウ</t>
    </rPh>
    <rPh sb="3" eb="5">
      <t>ノキダカ</t>
    </rPh>
    <rPh sb="5" eb="7">
      <t>シセツ</t>
    </rPh>
    <rPh sb="7" eb="9">
      <t>カイチク</t>
    </rPh>
    <rPh sb="10" eb="12">
      <t>シンセツ</t>
    </rPh>
    <rPh sb="14" eb="16">
      <t>トウゴウ</t>
    </rPh>
    <rPh sb="16" eb="18">
      <t>カンキョウ</t>
    </rPh>
    <rPh sb="18" eb="20">
      <t>セイギョ</t>
    </rPh>
    <rPh sb="20" eb="22">
      <t>ドウニュウ</t>
    </rPh>
    <phoneticPr fontId="8"/>
  </si>
  <si>
    <t>（単位：千円）</t>
    <rPh sb="1" eb="3">
      <t>タンイ</t>
    </rPh>
    <rPh sb="4" eb="6">
      <t>センエン</t>
    </rPh>
    <phoneticPr fontId="8"/>
  </si>
  <si>
    <t>面積・台数</t>
    <rPh sb="0" eb="2">
      <t>メンセキ</t>
    </rPh>
    <rPh sb="3" eb="5">
      <t>ダイスウ</t>
    </rPh>
    <phoneticPr fontId="8"/>
  </si>
  <si>
    <t>台</t>
    <rPh sb="0" eb="1">
      <t>ダイ</t>
    </rPh>
    <phoneticPr fontId="8"/>
  </si>
  <si>
    <t>微粒細霧装置</t>
    <rPh sb="0" eb="2">
      <t>ビリュウ</t>
    </rPh>
    <rPh sb="2" eb="4">
      <t>サイム</t>
    </rPh>
    <rPh sb="4" eb="6">
      <t>ソウチ</t>
    </rPh>
    <phoneticPr fontId="8"/>
  </si>
  <si>
    <t>㎡</t>
    <phoneticPr fontId="8"/>
  </si>
  <si>
    <t>トラック</t>
  </si>
  <si>
    <t>３　収量、単価等</t>
    <rPh sb="2" eb="4">
      <t>シュウリョウ</t>
    </rPh>
    <rPh sb="5" eb="7">
      <t>タンカ</t>
    </rPh>
    <rPh sb="7" eb="8">
      <t>ナド</t>
    </rPh>
    <phoneticPr fontId="8"/>
  </si>
  <si>
    <t>現状収量</t>
    <rPh sb="0" eb="2">
      <t>ゲンジョウ</t>
    </rPh>
    <rPh sb="2" eb="4">
      <t>シュウリョウ</t>
    </rPh>
    <phoneticPr fontId="8"/>
  </si>
  <si>
    <t>t/10a</t>
    <phoneticPr fontId="8"/>
  </si>
  <si>
    <t>（単位：t/10a）</t>
    <rPh sb="1" eb="3">
      <t>タンイ</t>
    </rPh>
    <phoneticPr fontId="8"/>
  </si>
  <si>
    <t>目標収量</t>
    <rPh sb="0" eb="2">
      <t>モクヒョウ</t>
    </rPh>
    <rPh sb="2" eb="4">
      <t>シュウリョウ</t>
    </rPh>
    <phoneticPr fontId="8"/>
  </si>
  <si>
    <t>タイプ</t>
    <phoneticPr fontId="8"/>
  </si>
  <si>
    <t>最大目標</t>
    <rPh sb="0" eb="2">
      <t>サイダイ</t>
    </rPh>
    <rPh sb="2" eb="4">
      <t>モクヒョウ</t>
    </rPh>
    <phoneticPr fontId="8"/>
  </si>
  <si>
    <t>慣行所得維持</t>
    <rPh sb="0" eb="2">
      <t>カンコウ</t>
    </rPh>
    <rPh sb="2" eb="4">
      <t>ショトク</t>
    </rPh>
    <rPh sb="4" eb="6">
      <t>イジ</t>
    </rPh>
    <phoneticPr fontId="8"/>
  </si>
  <si>
    <t>Ａ</t>
    <phoneticPr fontId="8"/>
  </si>
  <si>
    <t>Ｂ</t>
    <phoneticPr fontId="8"/>
  </si>
  <si>
    <t>Ｃ</t>
    <phoneticPr fontId="8"/>
  </si>
  <si>
    <t>Ｄ</t>
    <phoneticPr fontId="8"/>
  </si>
  <si>
    <t>平均単価</t>
    <rPh sb="0" eb="2">
      <t>ヘイキン</t>
    </rPh>
    <rPh sb="2" eb="4">
      <t>タンカ</t>
    </rPh>
    <phoneticPr fontId="8"/>
  </si>
  <si>
    <t>円/kg</t>
    <rPh sb="0" eb="1">
      <t>エン</t>
    </rPh>
    <phoneticPr fontId="8"/>
  </si>
  <si>
    <t>４　労働力</t>
    <rPh sb="2" eb="5">
      <t>ロウドウリョク</t>
    </rPh>
    <phoneticPr fontId="8"/>
  </si>
  <si>
    <t>・家族労働力を記入ください。</t>
    <rPh sb="1" eb="3">
      <t>カゾク</t>
    </rPh>
    <rPh sb="3" eb="6">
      <t>ロウドウリョク</t>
    </rPh>
    <rPh sb="7" eb="9">
      <t>キニュウ</t>
    </rPh>
    <phoneticPr fontId="8"/>
  </si>
  <si>
    <t>　必要労働時間に足りない部分は、臨時雇用で補うこととします。</t>
    <rPh sb="1" eb="3">
      <t>ヒツヨウ</t>
    </rPh>
    <rPh sb="3" eb="5">
      <t>ロウドウ</t>
    </rPh>
    <rPh sb="5" eb="7">
      <t>ジカン</t>
    </rPh>
    <rPh sb="8" eb="9">
      <t>タ</t>
    </rPh>
    <rPh sb="12" eb="14">
      <t>ブブン</t>
    </rPh>
    <rPh sb="16" eb="18">
      <t>リンジ</t>
    </rPh>
    <rPh sb="18" eb="20">
      <t>コヨウ</t>
    </rPh>
    <rPh sb="21" eb="22">
      <t>オギナ</t>
    </rPh>
    <phoneticPr fontId="8"/>
  </si>
  <si>
    <t>荷造運賃手数料</t>
    <rPh sb="0" eb="2">
      <t>ニヅク</t>
    </rPh>
    <rPh sb="2" eb="4">
      <t>ウンチン</t>
    </rPh>
    <rPh sb="4" eb="7">
      <t>テスウリョウ</t>
    </rPh>
    <phoneticPr fontId="8"/>
  </si>
  <si>
    <t>売上の</t>
    <rPh sb="0" eb="2">
      <t>ウリアゲ</t>
    </rPh>
    <phoneticPr fontId="8"/>
  </si>
  <si>
    <t>％程度</t>
    <rPh sb="1" eb="3">
      <t>テイド</t>
    </rPh>
    <phoneticPr fontId="8"/>
  </si>
  <si>
    <t>６　動力光熱費</t>
    <rPh sb="2" eb="4">
      <t>ドウリョク</t>
    </rPh>
    <rPh sb="4" eb="7">
      <t>コウネツヒ</t>
    </rPh>
    <phoneticPr fontId="8"/>
  </si>
  <si>
    <t>高軒高</t>
    <rPh sb="0" eb="1">
      <t>コウ</t>
    </rPh>
    <rPh sb="1" eb="3">
      <t>ノキダカ</t>
    </rPh>
    <phoneticPr fontId="8"/>
  </si>
  <si>
    <t>普通軒</t>
    <rPh sb="0" eb="2">
      <t>フツウ</t>
    </rPh>
    <rPh sb="2" eb="3">
      <t>ノキ</t>
    </rPh>
    <phoneticPr fontId="8"/>
  </si>
  <si>
    <t>タイプ</t>
    <phoneticPr fontId="4"/>
  </si>
  <si>
    <t>軒高</t>
    <rPh sb="0" eb="2">
      <t>ノキダカ</t>
    </rPh>
    <phoneticPr fontId="4"/>
  </si>
  <si>
    <t>環境制御機器</t>
    <rPh sb="0" eb="2">
      <t>カンキョウ</t>
    </rPh>
    <rPh sb="2" eb="4">
      <t>セイギョ</t>
    </rPh>
    <rPh sb="4" eb="6">
      <t>キキ</t>
    </rPh>
    <phoneticPr fontId="4"/>
  </si>
  <si>
    <t>注意：以下は数式に影響をしますので、記入・修正をしないようお願いします。</t>
    <rPh sb="0" eb="2">
      <t>チュウイ</t>
    </rPh>
    <rPh sb="3" eb="5">
      <t>イカ</t>
    </rPh>
    <rPh sb="6" eb="8">
      <t>スウシキ</t>
    </rPh>
    <rPh sb="9" eb="11">
      <t>エイキョウ</t>
    </rPh>
    <rPh sb="18" eb="20">
      <t>キニュウ</t>
    </rPh>
    <rPh sb="21" eb="23">
      <t>シュウセイ</t>
    </rPh>
    <rPh sb="30" eb="31">
      <t>ネガ</t>
    </rPh>
    <phoneticPr fontId="4"/>
  </si>
  <si>
    <t>高軒高硬質ﾌｨﾙﾑﾊｳｽ</t>
  </si>
  <si>
    <t>複合環境制御</t>
    <rPh sb="0" eb="2">
      <t>フクゴウ</t>
    </rPh>
    <rPh sb="2" eb="4">
      <t>カンキョウ</t>
    </rPh>
    <rPh sb="4" eb="6">
      <t>セイギョ</t>
    </rPh>
    <phoneticPr fontId="4"/>
  </si>
  <si>
    <t>複合環境制御</t>
    <rPh sb="0" eb="6">
      <t>フクゴウカンキョウセイギョ</t>
    </rPh>
    <phoneticPr fontId="4"/>
  </si>
  <si>
    <t>モニタリング機器中心 or 統合環境制御利用 or 現状</t>
    <rPh sb="26" eb="28">
      <t>ゲンジョウ</t>
    </rPh>
    <phoneticPr fontId="4"/>
  </si>
  <si>
    <t>・現状の10aあたり収量と農業所得を記入ください。</t>
    <rPh sb="1" eb="3">
      <t>ゲンジョウ</t>
    </rPh>
    <rPh sb="10" eb="12">
      <t>シュウリョウ</t>
    </rPh>
    <rPh sb="13" eb="15">
      <t>ノウギョウ</t>
    </rPh>
    <rPh sb="15" eb="17">
      <t>ショトク</t>
    </rPh>
    <rPh sb="18" eb="20">
      <t>キニュウ</t>
    </rPh>
    <phoneticPr fontId="8"/>
  </si>
  <si>
    <t>農業所得</t>
    <rPh sb="0" eb="2">
      <t>ノウギョウ</t>
    </rPh>
    <rPh sb="2" eb="4">
      <t>ショトク</t>
    </rPh>
    <phoneticPr fontId="4"/>
  </si>
  <si>
    <t>千円</t>
    <rPh sb="0" eb="2">
      <t>センエン</t>
    </rPh>
    <phoneticPr fontId="4"/>
  </si>
  <si>
    <t>新規</t>
    <rPh sb="0" eb="2">
      <t>シンキ</t>
    </rPh>
    <phoneticPr fontId="5"/>
  </si>
  <si>
    <t>　　　　　　　「新規」欄へは新規導入機器に1を記入。一部新規導入の場合は割合(0.3等）を記入。</t>
    <rPh sb="8" eb="10">
      <t>シンキ</t>
    </rPh>
    <rPh sb="11" eb="12">
      <t>ラン</t>
    </rPh>
    <rPh sb="14" eb="16">
      <t>シンキ</t>
    </rPh>
    <rPh sb="16" eb="18">
      <t>ドウニュウ</t>
    </rPh>
    <rPh sb="18" eb="20">
      <t>キキ</t>
    </rPh>
    <rPh sb="23" eb="25">
      <t>キニュウ</t>
    </rPh>
    <rPh sb="26" eb="28">
      <t>イチブ</t>
    </rPh>
    <rPh sb="28" eb="30">
      <t>シンキ</t>
    </rPh>
    <rPh sb="30" eb="32">
      <t>ドウニュウ</t>
    </rPh>
    <rPh sb="33" eb="35">
      <t>バアイ</t>
    </rPh>
    <rPh sb="36" eb="38">
      <t>ワリアイ</t>
    </rPh>
    <rPh sb="42" eb="43">
      <t>ナド</t>
    </rPh>
    <rPh sb="45" eb="47">
      <t>キニュウ</t>
    </rPh>
    <phoneticPr fontId="4"/>
  </si>
  <si>
    <t>普通軒（3m以下) 施設</t>
    <rPh sb="10" eb="12">
      <t>シセツ</t>
    </rPh>
    <phoneticPr fontId="4"/>
  </si>
  <si>
    <t>高軒高施設</t>
    <rPh sb="3" eb="5">
      <t>シセツ</t>
    </rPh>
    <phoneticPr fontId="4"/>
  </si>
  <si>
    <t>　 は以下の割合</t>
    <rPh sb="3" eb="5">
      <t>イカ</t>
    </rPh>
    <rPh sb="6" eb="8">
      <t>ワリアイ</t>
    </rPh>
    <phoneticPr fontId="4"/>
  </si>
  <si>
    <t>このファイルは、以下のシートで成り立っています。</t>
    <rPh sb="8" eb="10">
      <t>イカ</t>
    </rPh>
    <rPh sb="15" eb="16">
      <t>ナ</t>
    </rPh>
    <rPh sb="17" eb="18">
      <t>タ</t>
    </rPh>
    <phoneticPr fontId="4"/>
  </si>
  <si>
    <t>・直接入力用</t>
    <rPh sb="1" eb="3">
      <t>チョクセツ</t>
    </rPh>
    <rPh sb="3" eb="6">
      <t>ニュウリョクヨウ</t>
    </rPh>
    <phoneticPr fontId="4"/>
  </si>
  <si>
    <t>５　荷造り・運賃・手数料</t>
    <rPh sb="2" eb="4">
      <t>ニヅクリ</t>
    </rPh>
    <rPh sb="6" eb="8">
      <t>ウンチン</t>
    </rPh>
    <rPh sb="9" eb="12">
      <t>テスウリョウ</t>
    </rPh>
    <phoneticPr fontId="8"/>
  </si>
  <si>
    <t>・共同出荷選果料、市場手数料、段ボール等資材費の合計を売上の25％とみて試算しています。</t>
    <rPh sb="1" eb="3">
      <t>キョウドウ</t>
    </rPh>
    <rPh sb="3" eb="5">
      <t>シュッカ</t>
    </rPh>
    <rPh sb="5" eb="7">
      <t>センカ</t>
    </rPh>
    <rPh sb="7" eb="8">
      <t>リョウ</t>
    </rPh>
    <rPh sb="9" eb="11">
      <t>シジョウ</t>
    </rPh>
    <rPh sb="11" eb="14">
      <t>テスウリョウ</t>
    </rPh>
    <rPh sb="15" eb="16">
      <t>ダン</t>
    </rPh>
    <rPh sb="19" eb="20">
      <t>ナド</t>
    </rPh>
    <rPh sb="20" eb="22">
      <t>シザイ</t>
    </rPh>
    <rPh sb="22" eb="23">
      <t>ヒ</t>
    </rPh>
    <rPh sb="24" eb="26">
      <t>ゴウケイ</t>
    </rPh>
    <rPh sb="27" eb="29">
      <t>ウリアゲ</t>
    </rPh>
    <rPh sb="36" eb="38">
      <t>シサン</t>
    </rPh>
    <phoneticPr fontId="8"/>
  </si>
  <si>
    <t>現状時は削除</t>
    <rPh sb="0" eb="2">
      <t>ゲンジョウ</t>
    </rPh>
    <rPh sb="2" eb="3">
      <t>トキ</t>
    </rPh>
    <rPh sb="4" eb="6">
      <t>サクジョ</t>
    </rPh>
    <phoneticPr fontId="4"/>
  </si>
  <si>
    <t>直接入力用</t>
    <rPh sb="0" eb="2">
      <t>チョクセツ</t>
    </rPh>
    <rPh sb="2" eb="4">
      <t>ニュウリョク</t>
    </rPh>
    <rPh sb="4" eb="5">
      <t>ヨウ</t>
    </rPh>
    <phoneticPr fontId="4"/>
  </si>
  <si>
    <t>質問表</t>
    <rPh sb="0" eb="2">
      <t>シツモン</t>
    </rPh>
    <rPh sb="2" eb="3">
      <t>ヒョウ</t>
    </rPh>
    <phoneticPr fontId="8"/>
  </si>
  <si>
    <t>結果表</t>
    <rPh sb="0" eb="3">
      <t>ケッカヒョウ</t>
    </rPh>
    <phoneticPr fontId="4"/>
  </si>
  <si>
    <t>・質問表</t>
    <rPh sb="1" eb="3">
      <t>シツモン</t>
    </rPh>
    <rPh sb="3" eb="4">
      <t>ヒョウ</t>
    </rPh>
    <phoneticPr fontId="4"/>
  </si>
  <si>
    <t>・結果表</t>
    <rPh sb="1" eb="3">
      <t>ケッカ</t>
    </rPh>
    <rPh sb="3" eb="4">
      <t>ヒョウ</t>
    </rPh>
    <phoneticPr fontId="4"/>
  </si>
  <si>
    <t>条件：地点は名古屋、間口10m×奥行50m×2連棟</t>
    <rPh sb="0" eb="2">
      <t>ジョウケン</t>
    </rPh>
    <rPh sb="3" eb="5">
      <t>チテン</t>
    </rPh>
    <rPh sb="6" eb="9">
      <t>ナゴヤ</t>
    </rPh>
    <rPh sb="10" eb="12">
      <t>マグチ</t>
    </rPh>
    <rPh sb="16" eb="18">
      <t>オクユ</t>
    </rPh>
    <rPh sb="23" eb="25">
      <t>レントウ</t>
    </rPh>
    <phoneticPr fontId="4"/>
  </si>
  <si>
    <t>年償却額</t>
    <rPh sb="0" eb="1">
      <t>ネン</t>
    </rPh>
    <rPh sb="1" eb="3">
      <t>ショウキャク</t>
    </rPh>
    <rPh sb="3" eb="4">
      <t>ガク</t>
    </rPh>
    <phoneticPr fontId="5"/>
  </si>
  <si>
    <t>黄色の部分を入力し「or」は不要部分削除</t>
    <rPh sb="0" eb="2">
      <t>キイロ</t>
    </rPh>
    <rPh sb="3" eb="5">
      <t>ブブン</t>
    </rPh>
    <rPh sb="6" eb="8">
      <t>ニュウリョク</t>
    </rPh>
    <phoneticPr fontId="4"/>
  </si>
  <si>
    <t>Ｃ：既存施設に統合環境制御導入（軒上げ工事含む）</t>
    <rPh sb="2" eb="4">
      <t>キソン</t>
    </rPh>
    <rPh sb="4" eb="6">
      <t>シセツ</t>
    </rPh>
    <rPh sb="7" eb="9">
      <t>トウゴウ</t>
    </rPh>
    <rPh sb="9" eb="11">
      <t>カンキョウ</t>
    </rPh>
    <rPh sb="11" eb="13">
      <t>セイギョ</t>
    </rPh>
    <rPh sb="13" eb="15">
      <t>ドウニュウ</t>
    </rPh>
    <rPh sb="16" eb="17">
      <t>ノキ</t>
    </rPh>
    <rPh sb="17" eb="18">
      <t>ア</t>
    </rPh>
    <rPh sb="19" eb="21">
      <t>コウジ</t>
    </rPh>
    <rPh sb="21" eb="22">
      <t>フク</t>
    </rPh>
    <phoneticPr fontId="8"/>
  </si>
  <si>
    <t>普通軒（3m以下) or 軒上げ工事 or 高軒高</t>
    <rPh sb="0" eb="2">
      <t>フツウ</t>
    </rPh>
    <rPh sb="2" eb="3">
      <t>ノキ</t>
    </rPh>
    <rPh sb="6" eb="8">
      <t>イカ</t>
    </rPh>
    <rPh sb="13" eb="14">
      <t>ノキ</t>
    </rPh>
    <rPh sb="14" eb="15">
      <t>ア</t>
    </rPh>
    <rPh sb="16" eb="18">
      <t>コウジ</t>
    </rPh>
    <rPh sb="22" eb="23">
      <t>コウ</t>
    </rPh>
    <rPh sb="23" eb="25">
      <t>ノキダカ</t>
    </rPh>
    <phoneticPr fontId="5"/>
  </si>
  <si>
    <t>軒上げ工事を行い高軒高へ</t>
    <rPh sb="0" eb="1">
      <t>ノキ</t>
    </rPh>
    <rPh sb="1" eb="2">
      <t>ア</t>
    </rPh>
    <rPh sb="6" eb="7">
      <t>オコナ</t>
    </rPh>
    <rPh sb="8" eb="9">
      <t>コウ</t>
    </rPh>
    <rPh sb="9" eb="11">
      <t>ノキダカ</t>
    </rPh>
    <phoneticPr fontId="4"/>
  </si>
  <si>
    <t>雇用時給：</t>
    <rPh sb="0" eb="2">
      <t>コヨウ</t>
    </rPh>
    <rPh sb="2" eb="4">
      <t>ジキュウ</t>
    </rPh>
    <phoneticPr fontId="4"/>
  </si>
  <si>
    <t>円</t>
    <rPh sb="0" eb="1">
      <t>エン</t>
    </rPh>
    <phoneticPr fontId="4"/>
  </si>
  <si>
    <t>・雇用する場合の時給を記入ください。</t>
    <rPh sb="1" eb="3">
      <t>コヨウ</t>
    </rPh>
    <rPh sb="5" eb="7">
      <t>バアイ</t>
    </rPh>
    <rPh sb="8" eb="10">
      <t>ジキュウ</t>
    </rPh>
    <rPh sb="11" eb="13">
      <t>キニュウ</t>
    </rPh>
    <phoneticPr fontId="4"/>
  </si>
  <si>
    <t>Ｂ：環境モニタリング機器＋基本環境制御（既存施設）</t>
    <rPh sb="2" eb="4">
      <t>カンキョウ</t>
    </rPh>
    <rPh sb="10" eb="12">
      <t>キキ</t>
    </rPh>
    <rPh sb="13" eb="15">
      <t>キホン</t>
    </rPh>
    <rPh sb="15" eb="17">
      <t>カンキョウ</t>
    </rPh>
    <rPh sb="17" eb="19">
      <t>セイギョ</t>
    </rPh>
    <rPh sb="20" eb="22">
      <t>キゾン</t>
    </rPh>
    <rPh sb="22" eb="24">
      <t>シセツ</t>
    </rPh>
    <phoneticPr fontId="8"/>
  </si>
  <si>
    <t>・市場平均より単価を記載しています。</t>
    <rPh sb="1" eb="3">
      <t>シジョウ</t>
    </rPh>
    <rPh sb="3" eb="5">
      <t>ヘイキン</t>
    </rPh>
    <rPh sb="7" eb="9">
      <t>タンカ</t>
    </rPh>
    <rPh sb="10" eb="12">
      <t>キサイ</t>
    </rPh>
    <phoneticPr fontId="8"/>
  </si>
  <si>
    <t>　産地の標準や直売の有無などにあわせ現状に</t>
    <rPh sb="1" eb="3">
      <t>サンチ</t>
    </rPh>
    <rPh sb="4" eb="6">
      <t>ヒョウジュン</t>
    </rPh>
    <rPh sb="7" eb="9">
      <t>チョクバイ</t>
    </rPh>
    <rPh sb="10" eb="12">
      <t>ウム</t>
    </rPh>
    <rPh sb="18" eb="20">
      <t>ゲンジョウ</t>
    </rPh>
    <phoneticPr fontId="8"/>
  </si>
  <si>
    <t>　応じて変更ください。</t>
    <phoneticPr fontId="4"/>
  </si>
  <si>
    <t>　　 複合環境制御は統合環境制御まで精密な制御は行えないが、複数の制御装置を動作できる</t>
    <rPh sb="3" eb="5">
      <t>フクゴウ</t>
    </rPh>
    <rPh sb="5" eb="7">
      <t>カンキョウ</t>
    </rPh>
    <rPh sb="7" eb="9">
      <t>セイギョ</t>
    </rPh>
    <rPh sb="10" eb="12">
      <t>トウゴウ</t>
    </rPh>
    <rPh sb="12" eb="14">
      <t>カンキョウ</t>
    </rPh>
    <rPh sb="14" eb="16">
      <t>セイギョ</t>
    </rPh>
    <rPh sb="18" eb="20">
      <t>セイミツ</t>
    </rPh>
    <rPh sb="21" eb="23">
      <t>セイギョ</t>
    </rPh>
    <rPh sb="24" eb="25">
      <t>オコナ</t>
    </rPh>
    <rPh sb="30" eb="32">
      <t>フクスウ</t>
    </rPh>
    <rPh sb="33" eb="35">
      <t>セイギョ</t>
    </rPh>
    <rPh sb="35" eb="37">
      <t>ソウチ</t>
    </rPh>
    <rPh sb="38" eb="40">
      <t>ドウサ</t>
    </rPh>
    <phoneticPr fontId="4"/>
  </si>
  <si>
    <t>注：統合環境制御は総合的に判断し、設定気温、湿度を保つために複数機器を動作する</t>
    <rPh sb="0" eb="1">
      <t>チュウ</t>
    </rPh>
    <rPh sb="2" eb="4">
      <t>トウゴウ</t>
    </rPh>
    <rPh sb="4" eb="6">
      <t>カンキョウ</t>
    </rPh>
    <rPh sb="6" eb="8">
      <t>セイギョ</t>
    </rPh>
    <rPh sb="9" eb="12">
      <t>ソウゴウテキ</t>
    </rPh>
    <rPh sb="13" eb="15">
      <t>ハンダン</t>
    </rPh>
    <rPh sb="17" eb="19">
      <t>セッテイ</t>
    </rPh>
    <rPh sb="19" eb="21">
      <t>キオン</t>
    </rPh>
    <rPh sb="22" eb="24">
      <t>シツド</t>
    </rPh>
    <rPh sb="25" eb="26">
      <t>タモ</t>
    </rPh>
    <rPh sb="30" eb="32">
      <t>フクスウ</t>
    </rPh>
    <rPh sb="32" eb="34">
      <t>キキ</t>
    </rPh>
    <rPh sb="35" eb="37">
      <t>ドウサ</t>
    </rPh>
    <phoneticPr fontId="4"/>
  </si>
  <si>
    <t>注：微粒ミスト装置に比べ、超微粒ミスト装置はミストの粒径が細かく気化効果は高い</t>
    <rPh sb="0" eb="1">
      <t>チュウ</t>
    </rPh>
    <rPh sb="2" eb="4">
      <t>ビリュウ</t>
    </rPh>
    <rPh sb="7" eb="9">
      <t>ソウチ</t>
    </rPh>
    <rPh sb="10" eb="11">
      <t>クラ</t>
    </rPh>
    <rPh sb="13" eb="14">
      <t>チョウ</t>
    </rPh>
    <rPh sb="14" eb="16">
      <t>ビリュウ</t>
    </rPh>
    <rPh sb="19" eb="21">
      <t>ソウチ</t>
    </rPh>
    <rPh sb="26" eb="28">
      <t>リュウケイ</t>
    </rPh>
    <rPh sb="29" eb="30">
      <t>コマ</t>
    </rPh>
    <rPh sb="32" eb="33">
      <t>キ</t>
    </rPh>
    <rPh sb="33" eb="34">
      <t>カ</t>
    </rPh>
    <rPh sb="34" eb="36">
      <t>コウカ</t>
    </rPh>
    <rPh sb="37" eb="38">
      <t>タカ</t>
    </rPh>
    <phoneticPr fontId="4"/>
  </si>
  <si>
    <r>
      <t>ＣＯ</t>
    </r>
    <r>
      <rPr>
        <sz val="8"/>
        <rFont val="ＭＳ Ｐゴシック"/>
        <family val="3"/>
        <charset val="128"/>
      </rPr>
      <t>２</t>
    </r>
    <r>
      <rPr>
        <sz val="11"/>
        <rFont val="ＭＳ Ｐゴシック"/>
        <family val="3"/>
        <charset val="128"/>
      </rPr>
      <t>施用機</t>
    </r>
    <rPh sb="3" eb="4">
      <t>セ</t>
    </rPh>
    <rPh sb="4" eb="5">
      <t>ヨウ</t>
    </rPh>
    <rPh sb="5" eb="6">
      <t>キ</t>
    </rPh>
    <phoneticPr fontId="5"/>
  </si>
  <si>
    <r>
      <t>ＣＯ</t>
    </r>
    <r>
      <rPr>
        <sz val="8"/>
        <rFont val="ＭＳ Ｐゴシック"/>
        <family val="3"/>
        <charset val="128"/>
      </rPr>
      <t>２</t>
    </r>
    <r>
      <rPr>
        <sz val="11"/>
        <rFont val="ＭＳ Ｐゴシック"/>
        <family val="3"/>
        <charset val="128"/>
      </rPr>
      <t>制御機器</t>
    </r>
    <rPh sb="3" eb="5">
      <t>セイギョ</t>
    </rPh>
    <rPh sb="5" eb="7">
      <t>キキ</t>
    </rPh>
    <phoneticPr fontId="5"/>
  </si>
  <si>
    <t>湿度制御機器</t>
    <rPh sb="0" eb="2">
      <t>シツド</t>
    </rPh>
    <rPh sb="2" eb="4">
      <t>セイギョ</t>
    </rPh>
    <rPh sb="4" eb="6">
      <t>キキ</t>
    </rPh>
    <phoneticPr fontId="5"/>
  </si>
  <si>
    <t>超微粒ミスト装置</t>
    <rPh sb="0" eb="1">
      <t>チョウ</t>
    </rPh>
    <rPh sb="1" eb="3">
      <t>ビリュウ</t>
    </rPh>
    <rPh sb="6" eb="8">
      <t>ソウチ</t>
    </rPh>
    <phoneticPr fontId="5"/>
  </si>
  <si>
    <t>微粒ミスト装置</t>
    <rPh sb="0" eb="2">
      <t>ビリュウ</t>
    </rPh>
    <rPh sb="5" eb="7">
      <t>ソウチ</t>
    </rPh>
    <phoneticPr fontId="8"/>
  </si>
  <si>
    <t>No</t>
    <phoneticPr fontId="3"/>
  </si>
  <si>
    <t>面積</t>
    <rPh sb="0" eb="2">
      <t>メンセキ</t>
    </rPh>
    <phoneticPr fontId="3"/>
  </si>
  <si>
    <t>価格</t>
    <rPh sb="0" eb="2">
      <t>カカク</t>
    </rPh>
    <phoneticPr fontId="3"/>
  </si>
  <si>
    <t>名称</t>
    <rPh sb="0" eb="2">
      <t>メイショウ</t>
    </rPh>
    <phoneticPr fontId="4"/>
  </si>
  <si>
    <t>(坪)</t>
    <rPh sb="1" eb="2">
      <t>ツボ</t>
    </rPh>
    <phoneticPr fontId="4"/>
  </si>
  <si>
    <t>台数</t>
    <rPh sb="0" eb="2">
      <t>ダイスウ</t>
    </rPh>
    <phoneticPr fontId="3"/>
  </si>
  <si>
    <t>　　</t>
  </si>
  <si>
    <t>新規</t>
    <rPh sb="0" eb="2">
      <t>シンキ</t>
    </rPh>
    <phoneticPr fontId="4"/>
  </si>
  <si>
    <t>施設</t>
    <rPh sb="0" eb="2">
      <t>シセツ</t>
    </rPh>
    <phoneticPr fontId="4"/>
  </si>
  <si>
    <t>取得価格</t>
    <rPh sb="0" eb="2">
      <t>シュトク</t>
    </rPh>
    <rPh sb="2" eb="4">
      <t>カカク</t>
    </rPh>
    <phoneticPr fontId="4"/>
  </si>
  <si>
    <t>軒上げ工事（2.5→3.5ｍ）</t>
    <rPh sb="0" eb="1">
      <t>ノキ</t>
    </rPh>
    <rPh sb="1" eb="2">
      <t>ア</t>
    </rPh>
    <rPh sb="3" eb="5">
      <t>コウジ</t>
    </rPh>
    <phoneticPr fontId="4"/>
  </si>
  <si>
    <t>有無</t>
    <rPh sb="0" eb="2">
      <t>ウム</t>
    </rPh>
    <phoneticPr fontId="4"/>
  </si>
  <si>
    <t>単価</t>
    <rPh sb="0" eb="2">
      <t>タンカ</t>
    </rPh>
    <phoneticPr fontId="3"/>
  </si>
  <si>
    <t>・現在の施設ごとに面積と、導入している機械設備について、記入ください。</t>
    <rPh sb="1" eb="3">
      <t>ゲンザイ</t>
    </rPh>
    <rPh sb="4" eb="6">
      <t>シセツ</t>
    </rPh>
    <rPh sb="9" eb="11">
      <t>メンセキ</t>
    </rPh>
    <rPh sb="13" eb="15">
      <t>ドウニュウ</t>
    </rPh>
    <rPh sb="19" eb="21">
      <t>キカイ</t>
    </rPh>
    <rPh sb="21" eb="23">
      <t>セツビ</t>
    </rPh>
    <rPh sb="28" eb="30">
      <t>キニュウ</t>
    </rPh>
    <phoneticPr fontId="4"/>
  </si>
  <si>
    <t>　また、新規に導入したい設備については、「新規」の欄で○を選んでください。</t>
    <rPh sb="4" eb="6">
      <t>シンキ</t>
    </rPh>
    <rPh sb="7" eb="9">
      <t>ドウニュウ</t>
    </rPh>
    <rPh sb="12" eb="14">
      <t>セツビ</t>
    </rPh>
    <rPh sb="21" eb="23">
      <t>シンキ</t>
    </rPh>
    <rPh sb="25" eb="26">
      <t>ラン</t>
    </rPh>
    <rPh sb="29" eb="30">
      <t>エラ</t>
    </rPh>
    <phoneticPr fontId="4"/>
  </si>
  <si>
    <t>-</t>
    <phoneticPr fontId="4"/>
  </si>
  <si>
    <t>-</t>
    <phoneticPr fontId="4"/>
  </si>
  <si>
    <t>○</t>
  </si>
  <si>
    <t>統合環境制御</t>
    <rPh sb="0" eb="2">
      <t>トウゴウ</t>
    </rPh>
    <rPh sb="2" eb="4">
      <t>カンキョウ</t>
    </rPh>
    <rPh sb="4" eb="6">
      <t>セイギョ</t>
    </rPh>
    <phoneticPr fontId="4"/>
  </si>
  <si>
    <t>モニタリング機器のみ</t>
    <rPh sb="6" eb="8">
      <t>キキ</t>
    </rPh>
    <phoneticPr fontId="4"/>
  </si>
  <si>
    <t>環境制御機器なし</t>
    <rPh sb="0" eb="2">
      <t>カンキョウ</t>
    </rPh>
    <rPh sb="2" eb="4">
      <t>セイギョ</t>
    </rPh>
    <rPh sb="4" eb="6">
      <t>キキ</t>
    </rPh>
    <phoneticPr fontId="4"/>
  </si>
  <si>
    <t>その他ハウス</t>
    <rPh sb="2" eb="3">
      <t>タ</t>
    </rPh>
    <phoneticPr fontId="4"/>
  </si>
  <si>
    <t>月</t>
    <rPh sb="0" eb="1">
      <t>ツキ</t>
    </rPh>
    <phoneticPr fontId="8"/>
  </si>
  <si>
    <t>月日</t>
    <rPh sb="0" eb="2">
      <t>ガッピ</t>
    </rPh>
    <phoneticPr fontId="8"/>
  </si>
  <si>
    <t>月日No</t>
    <rPh sb="0" eb="2">
      <t>ガッピ</t>
    </rPh>
    <phoneticPr fontId="8"/>
  </si>
  <si>
    <t>時刻No</t>
    <rPh sb="0" eb="2">
      <t>ジコク</t>
    </rPh>
    <phoneticPr fontId="8"/>
  </si>
  <si>
    <t>時刻</t>
    <rPh sb="0" eb="2">
      <t>ジコク</t>
    </rPh>
    <phoneticPr fontId="8"/>
  </si>
  <si>
    <t>平年値</t>
    <rPh sb="0" eb="3">
      <t>ヘイネンチ</t>
    </rPh>
    <phoneticPr fontId="8"/>
  </si>
  <si>
    <t>設定温度</t>
    <rPh sb="0" eb="2">
      <t>セッテイ</t>
    </rPh>
    <rPh sb="2" eb="4">
      <t>オンド</t>
    </rPh>
    <phoneticPr fontId="8"/>
  </si>
  <si>
    <t>暖房DH</t>
    <rPh sb="0" eb="2">
      <t>ダンボウ</t>
    </rPh>
    <phoneticPr fontId="8"/>
  </si>
  <si>
    <t>月別暖房DH</t>
    <rPh sb="0" eb="2">
      <t>ツキベツ</t>
    </rPh>
    <rPh sb="2" eb="4">
      <t>ダンボウ</t>
    </rPh>
    <phoneticPr fontId="8"/>
  </si>
  <si>
    <t>日平均気温</t>
    <rPh sb="0" eb="1">
      <t>ニチ</t>
    </rPh>
    <rPh sb="1" eb="3">
      <t>ヘイキン</t>
    </rPh>
    <rPh sb="3" eb="5">
      <t>キオン</t>
    </rPh>
    <phoneticPr fontId="8"/>
  </si>
  <si>
    <t>6月</t>
  </si>
  <si>
    <t>7月</t>
  </si>
  <si>
    <t>8月</t>
  </si>
  <si>
    <t>9月</t>
  </si>
  <si>
    <t>10月</t>
  </si>
  <si>
    <t>11月</t>
  </si>
  <si>
    <t>12月</t>
  </si>
  <si>
    <t>1月</t>
    <rPh sb="1" eb="2">
      <t>ガツ</t>
    </rPh>
    <phoneticPr fontId="8"/>
  </si>
  <si>
    <t>2月</t>
    <rPh sb="1" eb="2">
      <t>ガツ</t>
    </rPh>
    <phoneticPr fontId="8"/>
  </si>
  <si>
    <t>3月</t>
  </si>
  <si>
    <t>4月</t>
  </si>
  <si>
    <t>5月</t>
  </si>
  <si>
    <t>暖房デグリアワーの算出（愛知県、名古屋、2009～2018年時別平均気温）</t>
    <rPh sb="0" eb="2">
      <t>ダンボウ</t>
    </rPh>
    <rPh sb="9" eb="11">
      <t>サンシュツ</t>
    </rPh>
    <rPh sb="12" eb="15">
      <t>アイチケン</t>
    </rPh>
    <rPh sb="16" eb="19">
      <t>ナゴヤ</t>
    </rPh>
    <rPh sb="29" eb="30">
      <t>ネン</t>
    </rPh>
    <rPh sb="30" eb="31">
      <t>ジ</t>
    </rPh>
    <rPh sb="31" eb="32">
      <t>ベツ</t>
    </rPh>
    <rPh sb="32" eb="34">
      <t>ヘイキン</t>
    </rPh>
    <rPh sb="34" eb="36">
      <t>キオン</t>
    </rPh>
    <phoneticPr fontId="4"/>
  </si>
  <si>
    <t>Ａｗ</t>
    <phoneticPr fontId="8"/>
  </si>
  <si>
    <t>表面積（㎡）</t>
    <rPh sb="0" eb="3">
      <t>ヒョウメンセキ</t>
    </rPh>
    <phoneticPr fontId="8"/>
  </si>
  <si>
    <t>ｈ</t>
    <phoneticPr fontId="8"/>
  </si>
  <si>
    <t>放熱係数（W/㎡/K）</t>
    <rPh sb="0" eb="2">
      <t>ホウネツ</t>
    </rPh>
    <rPh sb="2" eb="4">
      <t>ケイスウ</t>
    </rPh>
    <phoneticPr fontId="8"/>
  </si>
  <si>
    <t>θout</t>
    <phoneticPr fontId="8"/>
  </si>
  <si>
    <t>外気温（℃）</t>
    <rPh sb="0" eb="3">
      <t>ガイキオン</t>
    </rPh>
    <phoneticPr fontId="8"/>
  </si>
  <si>
    <t>Ａｓ</t>
    <phoneticPr fontId="8"/>
  </si>
  <si>
    <t>床面積（㎡）</t>
    <rPh sb="0" eb="3">
      <t>ユカメンセキ</t>
    </rPh>
    <phoneticPr fontId="8"/>
  </si>
  <si>
    <t>Ｈｓ</t>
    <phoneticPr fontId="8"/>
  </si>
  <si>
    <t>地中伝熱量（W/㎡）</t>
    <rPh sb="0" eb="2">
      <t>チチュウ</t>
    </rPh>
    <rPh sb="2" eb="4">
      <t>デンネツ</t>
    </rPh>
    <rPh sb="4" eb="5">
      <t>リョウ</t>
    </rPh>
    <phoneticPr fontId="8"/>
  </si>
  <si>
    <t>「佐賀県」及び「農研機構」での計算方法</t>
    <rPh sb="1" eb="4">
      <t>サガケン</t>
    </rPh>
    <rPh sb="5" eb="6">
      <t>オヨ</t>
    </rPh>
    <rPh sb="8" eb="10">
      <t>ノウケン</t>
    </rPh>
    <rPh sb="10" eb="12">
      <t>キコウ</t>
    </rPh>
    <rPh sb="15" eb="17">
      <t>ケイサン</t>
    </rPh>
    <rPh sb="17" eb="19">
      <t>ホウホウ</t>
    </rPh>
    <phoneticPr fontId="8"/>
  </si>
  <si>
    <t>Ａｗ（被覆面積）（㎡）＝間口×奥行×1.3×連棟数＋（間口×連棟数 ＋ 奥行）×軒高×2</t>
    <rPh sb="3" eb="5">
      <t>ヒフク</t>
    </rPh>
    <rPh sb="5" eb="7">
      <t>メンセキ</t>
    </rPh>
    <rPh sb="12" eb="14">
      <t>マグチ</t>
    </rPh>
    <rPh sb="15" eb="17">
      <t>オクユ</t>
    </rPh>
    <rPh sb="22" eb="24">
      <t>レントウ</t>
    </rPh>
    <rPh sb="24" eb="25">
      <t>スウ</t>
    </rPh>
    <rPh sb="27" eb="29">
      <t>マグチ</t>
    </rPh>
    <rPh sb="30" eb="31">
      <t>レン</t>
    </rPh>
    <rPh sb="31" eb="33">
      <t>トウスウ</t>
    </rPh>
    <rPh sb="36" eb="38">
      <t>オクユ</t>
    </rPh>
    <rPh sb="40" eb="42">
      <t>ノキダカ</t>
    </rPh>
    <phoneticPr fontId="8"/>
  </si>
  <si>
    <t>※屋根の面積　＋　側面の面積</t>
    <rPh sb="1" eb="3">
      <t>ヤネ</t>
    </rPh>
    <rPh sb="4" eb="6">
      <t>メンセキ</t>
    </rPh>
    <rPh sb="9" eb="11">
      <t>ソクメン</t>
    </rPh>
    <rPh sb="12" eb="14">
      <t>メンセキ</t>
    </rPh>
    <phoneticPr fontId="8"/>
  </si>
  <si>
    <t>ｈ（放熱係数）（W/㎡/K）＝（ あ　×（1－い）＋う）×0.9　×え</t>
    <rPh sb="2" eb="4">
      <t>ホウネツ</t>
    </rPh>
    <rPh sb="4" eb="6">
      <t>ケイスウ</t>
    </rPh>
    <phoneticPr fontId="8"/>
  </si>
  <si>
    <t>あ</t>
    <phoneticPr fontId="8"/>
  </si>
  <si>
    <t>熱貫流率（W/㎡/K）、ハウス被覆「ＰＯ系」は6.60</t>
    <rPh sb="0" eb="1">
      <t>ネツ</t>
    </rPh>
    <rPh sb="1" eb="3">
      <t>カンリュウ</t>
    </rPh>
    <rPh sb="3" eb="4">
      <t>リツ</t>
    </rPh>
    <rPh sb="15" eb="17">
      <t>ヒフク</t>
    </rPh>
    <rPh sb="20" eb="21">
      <t>ケイ</t>
    </rPh>
    <phoneticPr fontId="8"/>
  </si>
  <si>
    <t>い</t>
    <phoneticPr fontId="8"/>
  </si>
  <si>
    <t>う</t>
    <phoneticPr fontId="8"/>
  </si>
  <si>
    <t>夜間放熱係数、「林ら」の論文によれば夜間暖房デグリアワーに0.9</t>
    <rPh sb="0" eb="2">
      <t>ヤカン</t>
    </rPh>
    <rPh sb="2" eb="4">
      <t>ホウネツ</t>
    </rPh>
    <rPh sb="4" eb="6">
      <t>ケイスウ</t>
    </rPh>
    <rPh sb="8" eb="9">
      <t>ハヤシ</t>
    </rPh>
    <rPh sb="12" eb="14">
      <t>ロンブン</t>
    </rPh>
    <rPh sb="18" eb="20">
      <t>ヤカン</t>
    </rPh>
    <rPh sb="20" eb="22">
      <t>ダンボウ</t>
    </rPh>
    <phoneticPr fontId="8"/>
  </si>
  <si>
    <t>を乗じた値が被覆面放熱負荷と一致していることから0.9を利用</t>
    <rPh sb="1" eb="2">
      <t>ジョウ</t>
    </rPh>
    <rPh sb="4" eb="5">
      <t>アタイ</t>
    </rPh>
    <rPh sb="6" eb="8">
      <t>ヒフク</t>
    </rPh>
    <rPh sb="8" eb="9">
      <t>メン</t>
    </rPh>
    <rPh sb="9" eb="11">
      <t>ホウネツ</t>
    </rPh>
    <rPh sb="11" eb="13">
      <t>フカ</t>
    </rPh>
    <rPh sb="14" eb="16">
      <t>イッチ</t>
    </rPh>
    <rPh sb="28" eb="30">
      <t>リヨウ</t>
    </rPh>
    <phoneticPr fontId="8"/>
  </si>
  <si>
    <t>え</t>
    <phoneticPr fontId="8"/>
  </si>
  <si>
    <t>風速補正、「一般地・内張あり」は1.00</t>
    <rPh sb="0" eb="2">
      <t>フウソク</t>
    </rPh>
    <rPh sb="2" eb="4">
      <t>ホセイ</t>
    </rPh>
    <rPh sb="6" eb="8">
      <t>イッパン</t>
    </rPh>
    <rPh sb="8" eb="9">
      <t>チ</t>
    </rPh>
    <rPh sb="10" eb="12">
      <t>ウチバリ</t>
    </rPh>
    <phoneticPr fontId="8"/>
  </si>
  <si>
    <r>
      <t>ＤＨ（暖房デグリアワー）（×10</t>
    </r>
    <r>
      <rPr>
        <vertAlign val="superscript"/>
        <sz val="11"/>
        <color theme="1"/>
        <rFont val="ＭＳ Ｐゴシック"/>
        <family val="3"/>
        <charset val="128"/>
        <scheme val="minor"/>
      </rPr>
      <t>6</t>
    </r>
    <r>
      <rPr>
        <sz val="11"/>
        <color theme="1"/>
        <rFont val="ＭＳ Ｐゴシック"/>
        <family val="2"/>
        <charset val="128"/>
      </rPr>
      <t>K・s）</t>
    </r>
    <rPh sb="3" eb="5">
      <t>ダンボウ</t>
    </rPh>
    <phoneticPr fontId="8"/>
  </si>
  <si>
    <t>佐賀県では、暖房をしている日の毎時のデグリアワー（ＤＨ）を合計し、</t>
    <rPh sb="29" eb="31">
      <t>ゴウケイ</t>
    </rPh>
    <phoneticPr fontId="8"/>
  </si>
  <si>
    <t>ＤＨ（℃Hr）を算出、これに「×3600/1000000」をかけ、算出</t>
    <rPh sb="8" eb="10">
      <t>サンシュツ</t>
    </rPh>
    <rPh sb="33" eb="35">
      <t>サンシュツ</t>
    </rPh>
    <phoneticPr fontId="8"/>
  </si>
  <si>
    <t>（「×3600」は秒に換算）</t>
    <rPh sb="9" eb="10">
      <t>ビョウ</t>
    </rPh>
    <rPh sb="11" eb="13">
      <t>カンサン</t>
    </rPh>
    <phoneticPr fontId="8"/>
  </si>
  <si>
    <t>佐賀県の試算ツールは変温管理も反映可。気象庁時別気温10年の平均と</t>
    <rPh sb="4" eb="6">
      <t>シサン</t>
    </rPh>
    <rPh sb="10" eb="12">
      <t>ヘンオン</t>
    </rPh>
    <rPh sb="12" eb="14">
      <t>カンリ</t>
    </rPh>
    <rPh sb="15" eb="17">
      <t>ハンエイ</t>
    </rPh>
    <rPh sb="17" eb="18">
      <t>カ</t>
    </rPh>
    <rPh sb="19" eb="22">
      <t>キショウチョウ</t>
    </rPh>
    <rPh sb="22" eb="23">
      <t>ジ</t>
    </rPh>
    <rPh sb="23" eb="24">
      <t>ベツ</t>
    </rPh>
    <rPh sb="24" eb="26">
      <t>キオン</t>
    </rPh>
    <rPh sb="28" eb="29">
      <t>ネン</t>
    </rPh>
    <rPh sb="30" eb="32">
      <t>ヘイキン</t>
    </rPh>
    <phoneticPr fontId="8"/>
  </si>
  <si>
    <t>の差から内外気温差を算出している</t>
    <rPh sb="1" eb="2">
      <t>サ</t>
    </rPh>
    <rPh sb="4" eb="6">
      <t>ナイガイ</t>
    </rPh>
    <rPh sb="6" eb="9">
      <t>キオンサ</t>
    </rPh>
    <rPh sb="10" eb="12">
      <t>サンシュツ</t>
    </rPh>
    <phoneticPr fontId="8"/>
  </si>
  <si>
    <t>Ａｓ（床面積）（㎡）＝間口×奥行×連棟数</t>
    <rPh sb="3" eb="6">
      <t>ユカメンセキ</t>
    </rPh>
    <rPh sb="11" eb="13">
      <t>マグチ</t>
    </rPh>
    <rPh sb="14" eb="16">
      <t>オクユ</t>
    </rPh>
    <rPh sb="17" eb="20">
      <t>レントウスウ</t>
    </rPh>
    <phoneticPr fontId="8"/>
  </si>
  <si>
    <t>Ｈｓ（地中伝熱量）（W/㎡）＝「暖地＋10℃」の-19.788の値を採用する</t>
    <rPh sb="3" eb="5">
      <t>チチュウ</t>
    </rPh>
    <rPh sb="5" eb="7">
      <t>デンネツ</t>
    </rPh>
    <rPh sb="7" eb="8">
      <t>リョウ</t>
    </rPh>
    <rPh sb="16" eb="18">
      <t>ダンチ</t>
    </rPh>
    <rPh sb="32" eb="33">
      <t>アタイ</t>
    </rPh>
    <rPh sb="34" eb="36">
      <t>サイヨウ</t>
    </rPh>
    <phoneticPr fontId="8"/>
  </si>
  <si>
    <t>（参考、引用）</t>
    <rPh sb="1" eb="3">
      <t>サンコウ</t>
    </rPh>
    <rPh sb="4" eb="6">
      <t>インヨウ</t>
    </rPh>
    <phoneticPr fontId="8"/>
  </si>
  <si>
    <t>・（独）農業・食品産業技術総合研究機構作成　野菜茶業研究所</t>
    <phoneticPr fontId="8"/>
  </si>
  <si>
    <t>・佐賀県農業試験研究センター「施設園芸暖房コスト試算ツール（佐賀県版Ver1.0）」</t>
    <rPh sb="1" eb="4">
      <t>サガケン</t>
    </rPh>
    <rPh sb="4" eb="6">
      <t>ノウギョウ</t>
    </rPh>
    <rPh sb="6" eb="8">
      <t>シケン</t>
    </rPh>
    <rPh sb="8" eb="10">
      <t>ケンキュウ</t>
    </rPh>
    <rPh sb="15" eb="17">
      <t>シセツ</t>
    </rPh>
    <rPh sb="17" eb="19">
      <t>エンゲイ</t>
    </rPh>
    <rPh sb="19" eb="21">
      <t>ダンボウ</t>
    </rPh>
    <rPh sb="24" eb="26">
      <t>シサン</t>
    </rPh>
    <rPh sb="30" eb="33">
      <t>サガケン</t>
    </rPh>
    <rPh sb="33" eb="34">
      <t>バン</t>
    </rPh>
    <phoneticPr fontId="8"/>
  </si>
  <si>
    <t>・林　真紀夫、古在豊樹、岡田益己（1986）、園芸環境工学における最近の話題（10）</t>
    <rPh sb="7" eb="9">
      <t>コザイ</t>
    </rPh>
    <rPh sb="9" eb="11">
      <t>トヨキ</t>
    </rPh>
    <rPh sb="12" eb="14">
      <t>オカダ</t>
    </rPh>
    <rPh sb="14" eb="15">
      <t>マ</t>
    </rPh>
    <rPh sb="15" eb="16">
      <t>オノレ</t>
    </rPh>
    <phoneticPr fontId="8"/>
  </si>
  <si>
    <t>　　p1342－1348．</t>
    <phoneticPr fontId="8"/>
  </si>
  <si>
    <t>・高市益行、川嶋浩樹 、 黒崎秀仁 、安場健一郎（2007）わが国各地における各種温室の</t>
    <rPh sb="1" eb="3">
      <t>タカイチ</t>
    </rPh>
    <rPh sb="3" eb="4">
      <t>マ</t>
    </rPh>
    <rPh sb="4" eb="5">
      <t>イクニカクチカクシュオンシツダンボウネンリョウショウヒリョウシサン</t>
    </rPh>
    <phoneticPr fontId="8"/>
  </si>
  <si>
    <t>　　 暖房燃料消費量の試算ツール、野菜茶業研究成果情報、p9-10</t>
    <phoneticPr fontId="8"/>
  </si>
  <si>
    <t>・千綿龍志、髙取由佳、松村司、坂本健一郎(2016)、佐賀県内における栽培施設の保温・</t>
    <rPh sb="1" eb="3">
      <t>チワタ</t>
    </rPh>
    <rPh sb="3" eb="4">
      <t>タツ</t>
    </rPh>
    <rPh sb="4" eb="5">
      <t>シ</t>
    </rPh>
    <rPh sb="6" eb="8">
      <t>タカトリ</t>
    </rPh>
    <rPh sb="8" eb="10">
      <t>ユカ</t>
    </rPh>
    <rPh sb="11" eb="13">
      <t>マツムラ</t>
    </rPh>
    <rPh sb="13" eb="14">
      <t>ツカサ</t>
    </rPh>
    <rPh sb="15" eb="17">
      <t>サカモト</t>
    </rPh>
    <rPh sb="17" eb="20">
      <t>ケンイチロウ</t>
    </rPh>
    <rPh sb="27" eb="30">
      <t>サガケン</t>
    </rPh>
    <rPh sb="30" eb="31">
      <t>ナイ</t>
    </rPh>
    <rPh sb="35" eb="37">
      <t>サイバイ</t>
    </rPh>
    <rPh sb="37" eb="39">
      <t>シセツ</t>
    </rPh>
    <rPh sb="40" eb="42">
      <t>ホオン</t>
    </rPh>
    <phoneticPr fontId="8"/>
  </si>
  <si>
    <t>　　暖房設備から暖房コストを算出できる試算ツール、佐賀県研究成果情報、Webより</t>
    <rPh sb="2" eb="4">
      <t>ダンボウ</t>
    </rPh>
    <rPh sb="4" eb="6">
      <t>セツビ</t>
    </rPh>
    <rPh sb="8" eb="10">
      <t>ダンボウ</t>
    </rPh>
    <rPh sb="14" eb="16">
      <t>サンシュツ</t>
    </rPh>
    <rPh sb="19" eb="21">
      <t>シサン</t>
    </rPh>
    <rPh sb="25" eb="28">
      <t>サガケン</t>
    </rPh>
    <rPh sb="28" eb="32">
      <t>ケンキュウセイカ</t>
    </rPh>
    <rPh sb="32" eb="34">
      <t>ジョウホウ</t>
    </rPh>
    <phoneticPr fontId="8"/>
  </si>
  <si>
    <t>加温期間</t>
    <rPh sb="0" eb="2">
      <t>カオン</t>
    </rPh>
    <rPh sb="2" eb="4">
      <t>キカン</t>
    </rPh>
    <phoneticPr fontId="4"/>
  </si>
  <si>
    <t>開始</t>
    <rPh sb="0" eb="2">
      <t>カイシ</t>
    </rPh>
    <phoneticPr fontId="4"/>
  </si>
  <si>
    <t>終了</t>
    <rPh sb="0" eb="2">
      <t>シュウリョウ</t>
    </rPh>
    <phoneticPr fontId="4"/>
  </si>
  <si>
    <t>月</t>
    <rPh sb="0" eb="1">
      <t>ガツ</t>
    </rPh>
    <phoneticPr fontId="4"/>
  </si>
  <si>
    <t>日</t>
    <rPh sb="0" eb="1">
      <t>ニチ</t>
    </rPh>
    <phoneticPr fontId="4"/>
  </si>
  <si>
    <t>変温管理</t>
    <rPh sb="0" eb="2">
      <t>ヘンオン</t>
    </rPh>
    <rPh sb="2" eb="4">
      <t>カンリ</t>
    </rPh>
    <phoneticPr fontId="4"/>
  </si>
  <si>
    <t>設定１</t>
    <rPh sb="0" eb="2">
      <t>セッテイ</t>
    </rPh>
    <phoneticPr fontId="4"/>
  </si>
  <si>
    <t>設定２</t>
    <rPh sb="0" eb="2">
      <t>セッテイ</t>
    </rPh>
    <phoneticPr fontId="4"/>
  </si>
  <si>
    <t>設定３</t>
    <rPh sb="0" eb="2">
      <t>セッテイ</t>
    </rPh>
    <phoneticPr fontId="4"/>
  </si>
  <si>
    <t>設定４</t>
    <rPh sb="0" eb="2">
      <t>セッテイ</t>
    </rPh>
    <phoneticPr fontId="4"/>
  </si>
  <si>
    <t>時間</t>
    <rPh sb="0" eb="2">
      <t>ジカン</t>
    </rPh>
    <phoneticPr fontId="4"/>
  </si>
  <si>
    <t>設定温度</t>
    <rPh sb="0" eb="2">
      <t>セッテイ</t>
    </rPh>
    <rPh sb="2" eb="4">
      <t>オンド</t>
    </rPh>
    <phoneticPr fontId="4"/>
  </si>
  <si>
    <t>℃</t>
    <phoneticPr fontId="4"/>
  </si>
  <si>
    <t>～</t>
    <phoneticPr fontId="4"/>
  </si>
  <si>
    <t>暖房ＤＨ（℃Hr）</t>
    <rPh sb="0" eb="2">
      <t>ダンボウ</t>
    </rPh>
    <phoneticPr fontId="4"/>
  </si>
  <si>
    <t>軒高2.5ｍ</t>
    <rPh sb="0" eb="2">
      <t>ノキダカ</t>
    </rPh>
    <phoneticPr fontId="4"/>
  </si>
  <si>
    <t>軒高4.0ｍ</t>
    <rPh sb="0" eb="2">
      <t>ノキダカ</t>
    </rPh>
    <phoneticPr fontId="4"/>
  </si>
  <si>
    <t>暖房DH(℃Hr)</t>
    <rPh sb="0" eb="2">
      <t>ダンボウ</t>
    </rPh>
    <phoneticPr fontId="8"/>
  </si>
  <si>
    <t>熱貫流率(W/㎡/K)</t>
    <rPh sb="0" eb="1">
      <t>ネツ</t>
    </rPh>
    <rPh sb="1" eb="3">
      <t>カンリュウ</t>
    </rPh>
    <rPh sb="3" eb="4">
      <t>リツ</t>
    </rPh>
    <phoneticPr fontId="1"/>
  </si>
  <si>
    <t>熱節減率</t>
    <rPh sb="0" eb="1">
      <t>ネツ</t>
    </rPh>
    <rPh sb="1" eb="3">
      <t>セツゲン</t>
    </rPh>
    <rPh sb="3" eb="4">
      <t>リツ</t>
    </rPh>
    <phoneticPr fontId="1"/>
  </si>
  <si>
    <t>地中伝熱(W/㎡)</t>
    <rPh sb="0" eb="2">
      <t>チチュウ</t>
    </rPh>
    <rPh sb="2" eb="4">
      <t>デンネツ</t>
    </rPh>
    <phoneticPr fontId="1"/>
  </si>
  <si>
    <t>隙間換気(W/㎡/K)</t>
    <rPh sb="0" eb="2">
      <t>スキマ</t>
    </rPh>
    <rPh sb="2" eb="4">
      <t>カンキ</t>
    </rPh>
    <phoneticPr fontId="1"/>
  </si>
  <si>
    <t>風速補正</t>
    <rPh sb="0" eb="2">
      <t>フウソク</t>
    </rPh>
    <rPh sb="2" eb="4">
      <t>ホセイ</t>
    </rPh>
    <phoneticPr fontId="1"/>
  </si>
  <si>
    <t>放熱係数(W/㎡/K)</t>
    <rPh sb="0" eb="2">
      <t>ホウネツ</t>
    </rPh>
    <rPh sb="2" eb="4">
      <t>ケイスウ</t>
    </rPh>
    <phoneticPr fontId="1"/>
  </si>
  <si>
    <t>暖房負荷（GJ）</t>
    <rPh sb="0" eb="2">
      <t>ダンボウ</t>
    </rPh>
    <rPh sb="2" eb="4">
      <t>フカ</t>
    </rPh>
    <phoneticPr fontId="1"/>
  </si>
  <si>
    <t>A重油発熱量（MJ/ℓ）</t>
    <rPh sb="1" eb="3">
      <t>ジュウユ</t>
    </rPh>
    <rPh sb="3" eb="6">
      <t>ハツネツリョウ</t>
    </rPh>
    <phoneticPr fontId="1"/>
  </si>
  <si>
    <t>暖房効率</t>
    <rPh sb="0" eb="2">
      <t>ダンボウ</t>
    </rPh>
    <rPh sb="2" eb="4">
      <t>コウリツ</t>
    </rPh>
    <phoneticPr fontId="1"/>
  </si>
  <si>
    <t>床面積</t>
    <rPh sb="0" eb="3">
      <t>ユカメンセキ</t>
    </rPh>
    <phoneticPr fontId="4"/>
  </si>
  <si>
    <t>被覆面積</t>
    <rPh sb="0" eb="2">
      <t>ヒフク</t>
    </rPh>
    <rPh sb="2" eb="4">
      <t>メンセキ</t>
    </rPh>
    <phoneticPr fontId="4"/>
  </si>
  <si>
    <t>上記</t>
    <rPh sb="0" eb="2">
      <t>ジョウキ</t>
    </rPh>
    <phoneticPr fontId="1"/>
  </si>
  <si>
    <r>
      <t>　　(×10</t>
    </r>
    <r>
      <rPr>
        <vertAlign val="superscript"/>
        <sz val="11"/>
        <color theme="1"/>
        <rFont val="ＭＳ Ｐゴシック"/>
        <family val="3"/>
        <charset val="128"/>
      </rPr>
      <t>6</t>
    </r>
    <r>
      <rPr>
        <sz val="11"/>
        <color theme="1"/>
        <rFont val="ＭＳ Ｐゴシック"/>
        <family val="3"/>
        <charset val="128"/>
      </rPr>
      <t>K･s)</t>
    </r>
    <phoneticPr fontId="8"/>
  </si>
  <si>
    <t>燃料消費量(kL/年/10a、Ａ重油)</t>
    <rPh sb="0" eb="2">
      <t>ネンリョウ</t>
    </rPh>
    <rPh sb="2" eb="4">
      <t>ショウヒ</t>
    </rPh>
    <rPh sb="4" eb="5">
      <t>リョウ</t>
    </rPh>
    <rPh sb="16" eb="18">
      <t>ジュウユ</t>
    </rPh>
    <phoneticPr fontId="4"/>
  </si>
  <si>
    <t>Ａ重油価格</t>
    <rPh sb="1" eb="3">
      <t>ジュウユ</t>
    </rPh>
    <rPh sb="3" eb="5">
      <t>カカク</t>
    </rPh>
    <phoneticPr fontId="4"/>
  </si>
  <si>
    <t>円/ℓ</t>
    <rPh sb="0" eb="1">
      <t>エン</t>
    </rPh>
    <phoneticPr fontId="4"/>
  </si>
  <si>
    <t>間口10m×奥行50m×2連棟の場合</t>
    <rPh sb="16" eb="18">
      <t>バアイ</t>
    </rPh>
    <phoneticPr fontId="4"/>
  </si>
  <si>
    <t>動力光熱費概算（千円/10a）</t>
    <rPh sb="0" eb="2">
      <t>ドウリョク</t>
    </rPh>
    <rPh sb="2" eb="5">
      <t>コウネツヒ</t>
    </rPh>
    <rPh sb="5" eb="7">
      <t>ガイサン</t>
    </rPh>
    <rPh sb="8" eb="10">
      <t>センエン</t>
    </rPh>
    <phoneticPr fontId="4"/>
  </si>
  <si>
    <t>kℓ/10a</t>
    <phoneticPr fontId="4"/>
  </si>
  <si>
    <t>千円/10a</t>
    <rPh sb="0" eb="2">
      <t>センエン</t>
    </rPh>
    <phoneticPr fontId="4"/>
  </si>
  <si>
    <t>暖房費</t>
    <rPh sb="0" eb="3">
      <t>ダンボウヒ</t>
    </rPh>
    <phoneticPr fontId="4"/>
  </si>
  <si>
    <t>暖房費＋電気・ガソリン60千円＋CO2灯油代10千円</t>
    <rPh sb="0" eb="3">
      <t>ダンボウヒ</t>
    </rPh>
    <phoneticPr fontId="4"/>
  </si>
  <si>
    <t>燃料消費量×Ａ重油価格</t>
    <rPh sb="0" eb="2">
      <t>ネンリョウ</t>
    </rPh>
    <rPh sb="2" eb="5">
      <t>ショウヒリョウ</t>
    </rPh>
    <rPh sb="7" eb="9">
      <t>ジュウユ</t>
    </rPh>
    <rPh sb="9" eb="11">
      <t>カカク</t>
    </rPh>
    <phoneticPr fontId="4"/>
  </si>
  <si>
    <t>　　被覆資材は硬質フィルム（熱貫流率はPO系に近い）</t>
    <rPh sb="2" eb="4">
      <t>ヒフク</t>
    </rPh>
    <rPh sb="4" eb="6">
      <t>シザイ</t>
    </rPh>
    <rPh sb="7" eb="9">
      <t>コウシツ</t>
    </rPh>
    <rPh sb="14" eb="15">
      <t>ネツ</t>
    </rPh>
    <rPh sb="15" eb="17">
      <t>カンリュウ</t>
    </rPh>
    <rPh sb="17" eb="18">
      <t>リツ</t>
    </rPh>
    <rPh sb="21" eb="22">
      <t>ケイ</t>
    </rPh>
    <rPh sb="23" eb="24">
      <t>チカ</t>
    </rPh>
    <phoneticPr fontId="4"/>
  </si>
  <si>
    <t>　　暖房機効率0.82（初期値）</t>
    <rPh sb="2" eb="5">
      <t>ダンボウキ</t>
    </rPh>
    <rPh sb="5" eb="7">
      <t>コウリツ</t>
    </rPh>
    <rPh sb="12" eb="15">
      <t>ショキチ</t>
    </rPh>
    <phoneticPr fontId="4"/>
  </si>
  <si>
    <t>月日No</t>
    <rPh sb="0" eb="2">
      <t>ツキヒ</t>
    </rPh>
    <phoneticPr fontId="4"/>
  </si>
  <si>
    <t>　「直接入力用」利用の場合は、黄色セルを入力した上で、「動力光熱費概算」より</t>
    <rPh sb="2" eb="4">
      <t>チョクセツ</t>
    </rPh>
    <rPh sb="4" eb="6">
      <t>ニュウリョク</t>
    </rPh>
    <rPh sb="6" eb="7">
      <t>ヨウ</t>
    </rPh>
    <rPh sb="8" eb="10">
      <t>リヨウ</t>
    </rPh>
    <rPh sb="11" eb="13">
      <t>バアイ</t>
    </rPh>
    <rPh sb="15" eb="17">
      <t>キイロ</t>
    </rPh>
    <rPh sb="20" eb="22">
      <t>ニュウリョク</t>
    </rPh>
    <rPh sb="24" eb="25">
      <t>ウエ</t>
    </rPh>
    <rPh sb="28" eb="30">
      <t>ドウリョク</t>
    </rPh>
    <rPh sb="30" eb="33">
      <t>コウネツヒ</t>
    </rPh>
    <rPh sb="33" eb="35">
      <t>ガイサン</t>
    </rPh>
    <phoneticPr fontId="4"/>
  </si>
  <si>
    <t>国で作成した「温室暖房燃料消費試算ツール（試用版、Ver.0.90）」を活用</t>
    <rPh sb="0" eb="1">
      <t>クニ</t>
    </rPh>
    <rPh sb="2" eb="4">
      <t>サクセイ</t>
    </rPh>
    <rPh sb="7" eb="9">
      <t>オンシツ</t>
    </rPh>
    <phoneticPr fontId="4"/>
  </si>
  <si>
    <t>別紙：変温管理による暖房費と動力光熱費</t>
    <rPh sb="0" eb="2">
      <t>ベッシ</t>
    </rPh>
    <rPh sb="3" eb="5">
      <t>ヘンオン</t>
    </rPh>
    <rPh sb="5" eb="7">
      <t>カンリ</t>
    </rPh>
    <rPh sb="10" eb="13">
      <t>ダンボウヒ</t>
    </rPh>
    <rPh sb="14" eb="16">
      <t>ドウリョク</t>
    </rPh>
    <rPh sb="16" eb="19">
      <t>コウネツヒ</t>
    </rPh>
    <phoneticPr fontId="4"/>
  </si>
  <si>
    <t>別紙より</t>
    <rPh sb="0" eb="2">
      <t>ベッシ</t>
    </rPh>
    <phoneticPr fontId="4"/>
  </si>
  <si>
    <t>・エラーが出た場合は、項目の右肩にある赤い三角印に触れると、解決のヒントが出ます。</t>
    <rPh sb="5" eb="6">
      <t>デ</t>
    </rPh>
    <rPh sb="7" eb="9">
      <t>バアイ</t>
    </rPh>
    <rPh sb="11" eb="13">
      <t>コウモク</t>
    </rPh>
    <rPh sb="14" eb="16">
      <t>ミギカタ</t>
    </rPh>
    <rPh sb="19" eb="20">
      <t>アカ</t>
    </rPh>
    <rPh sb="21" eb="23">
      <t>サンカク</t>
    </rPh>
    <rPh sb="23" eb="24">
      <t>シルシ</t>
    </rPh>
    <rPh sb="25" eb="26">
      <t>フ</t>
    </rPh>
    <rPh sb="30" eb="32">
      <t>カイケツ</t>
    </rPh>
    <rPh sb="37" eb="38">
      <t>デ</t>
    </rPh>
    <phoneticPr fontId="4"/>
  </si>
  <si>
    <t>ミスト</t>
    <phoneticPr fontId="4"/>
  </si>
  <si>
    <t>暖房機</t>
    <rPh sb="0" eb="3">
      <t>ダンボウキ</t>
    </rPh>
    <phoneticPr fontId="3"/>
  </si>
  <si>
    <t>軒上げ工事</t>
    <rPh sb="0" eb="1">
      <t>ノキ</t>
    </rPh>
    <rPh sb="1" eb="2">
      <t>ア</t>
    </rPh>
    <rPh sb="3" eb="5">
      <t>コウジ</t>
    </rPh>
    <phoneticPr fontId="5"/>
  </si>
  <si>
    <t>【施設リスト】</t>
    <rPh sb="1" eb="3">
      <t>シセツ</t>
    </rPh>
    <phoneticPr fontId="4"/>
  </si>
  <si>
    <t>【環境制御機器、モニタリング機器等】</t>
    <rPh sb="1" eb="3">
      <t>カンキョウ</t>
    </rPh>
    <rPh sb="3" eb="5">
      <t>セイギョ</t>
    </rPh>
    <rPh sb="5" eb="7">
      <t>キキ</t>
    </rPh>
    <rPh sb="14" eb="16">
      <t>キキ</t>
    </rPh>
    <rPh sb="16" eb="17">
      <t>ナド</t>
    </rPh>
    <phoneticPr fontId="4"/>
  </si>
  <si>
    <t>【単独制御機器】</t>
    <rPh sb="1" eb="3">
      <t>タンドク</t>
    </rPh>
    <rPh sb="3" eb="5">
      <t>セイギョ</t>
    </rPh>
    <rPh sb="5" eb="7">
      <t>キキ</t>
    </rPh>
    <phoneticPr fontId="4"/>
  </si>
  <si>
    <t>【ミスト】</t>
    <phoneticPr fontId="4"/>
  </si>
  <si>
    <t>【その他施設内装備】</t>
    <rPh sb="3" eb="4">
      <t>タ</t>
    </rPh>
    <rPh sb="4" eb="7">
      <t>シセツナイ</t>
    </rPh>
    <rPh sb="7" eb="9">
      <t>ソウビ</t>
    </rPh>
    <phoneticPr fontId="4"/>
  </si>
  <si>
    <t>【その他施設・車両等】</t>
    <rPh sb="3" eb="4">
      <t>タ</t>
    </rPh>
    <rPh sb="4" eb="6">
      <t>シセツ</t>
    </rPh>
    <rPh sb="7" eb="9">
      <t>シャリョウ</t>
    </rPh>
    <rPh sb="9" eb="10">
      <t>ナド</t>
    </rPh>
    <phoneticPr fontId="4"/>
  </si>
  <si>
    <t>２　現在導入している、またはこれから導入したいと考えている施設・機械装備について</t>
    <rPh sb="2" eb="4">
      <t>ゲンザイ</t>
    </rPh>
    <rPh sb="4" eb="6">
      <t>ドウニュウ</t>
    </rPh>
    <rPh sb="18" eb="20">
      <t>ドウニュウ</t>
    </rPh>
    <rPh sb="24" eb="25">
      <t>カンガ</t>
    </rPh>
    <rPh sb="29" eb="31">
      <t>シセツ</t>
    </rPh>
    <rPh sb="32" eb="34">
      <t>キカイ</t>
    </rPh>
    <rPh sb="34" eb="36">
      <t>ソウビ</t>
    </rPh>
    <phoneticPr fontId="8"/>
  </si>
  <si>
    <t>湿度制御機器</t>
    <phoneticPr fontId="4"/>
  </si>
  <si>
    <t>養液栽培システム</t>
    <phoneticPr fontId="4"/>
  </si>
  <si>
    <t>高軒高硬質ﾌｨﾙﾑﾊｳｽ</t>
    <phoneticPr fontId="4"/>
  </si>
  <si>
    <t>普通軒硬質ﾌｨﾙﾑﾊｳｽ</t>
    <rPh sb="0" eb="2">
      <t>フツウ</t>
    </rPh>
    <rPh sb="2" eb="3">
      <t>ノキ</t>
    </rPh>
    <rPh sb="3" eb="5">
      <t>コウシツ</t>
    </rPh>
    <phoneticPr fontId="4"/>
  </si>
  <si>
    <t>高軒高硬質ﾌｨﾙﾑﾊｳｽ(a)</t>
  </si>
  <si>
    <t>高軒高硬質ﾌｨﾙﾑﾊｳｽ(a)</t>
    <phoneticPr fontId="4"/>
  </si>
  <si>
    <t>高軒高硬質ﾌｨﾙﾑﾊｳｽ</t>
    <rPh sb="0" eb="5">
      <t>コウノキダカコウシツ</t>
    </rPh>
    <phoneticPr fontId="4"/>
  </si>
  <si>
    <t>普通軒硬質ﾌｨﾙﾑﾊｳｽ</t>
    <rPh sb="0" eb="2">
      <t>フツウ</t>
    </rPh>
    <rPh sb="2" eb="3">
      <t>ノキ</t>
    </rPh>
    <rPh sb="3" eb="5">
      <t>コウシツ</t>
    </rPh>
    <phoneticPr fontId="4"/>
  </si>
  <si>
    <t>その他ハウス</t>
    <rPh sb="2" eb="3">
      <t>タ</t>
    </rPh>
    <phoneticPr fontId="4"/>
  </si>
  <si>
    <t>施設名</t>
    <rPh sb="0" eb="3">
      <t>シセツメイ</t>
    </rPh>
    <phoneticPr fontId="4"/>
  </si>
  <si>
    <t>取得価格計</t>
    <rPh sb="0" eb="2">
      <t>シュトク</t>
    </rPh>
    <rPh sb="2" eb="4">
      <t>カカク</t>
    </rPh>
    <rPh sb="4" eb="5">
      <t>ケイ</t>
    </rPh>
    <phoneticPr fontId="4"/>
  </si>
  <si>
    <t>うち新規</t>
    <rPh sb="2" eb="4">
      <t>シンキ</t>
    </rPh>
    <phoneticPr fontId="4"/>
  </si>
  <si>
    <t>面積(a)</t>
    <rPh sb="0" eb="2">
      <t>メンセキ</t>
    </rPh>
    <phoneticPr fontId="4"/>
  </si>
  <si>
    <t>普通軒硬質ﾌｨﾙﾑﾊｳｽ(a)</t>
    <rPh sb="0" eb="2">
      <t>フツウ</t>
    </rPh>
    <rPh sb="2" eb="3">
      <t>ノキ</t>
    </rPh>
    <rPh sb="3" eb="5">
      <t>コウシツ</t>
    </rPh>
    <phoneticPr fontId="5"/>
  </si>
  <si>
    <t>その他ハウス(a)</t>
    <rPh sb="2" eb="3">
      <t>タ</t>
    </rPh>
    <phoneticPr fontId="4"/>
  </si>
  <si>
    <t>㎡単価</t>
    <rPh sb="1" eb="3">
      <t>タンカ</t>
    </rPh>
    <phoneticPr fontId="4"/>
  </si>
  <si>
    <t>施設、機器別合計と新規合計</t>
    <rPh sb="0" eb="2">
      <t>シセツ</t>
    </rPh>
    <rPh sb="3" eb="5">
      <t>キキ</t>
    </rPh>
    <rPh sb="5" eb="6">
      <t>ベツ</t>
    </rPh>
    <rPh sb="6" eb="8">
      <t>ゴウケイ</t>
    </rPh>
    <rPh sb="9" eb="11">
      <t>シンキ</t>
    </rPh>
    <rPh sb="11" eb="13">
      <t>ゴウケイ</t>
    </rPh>
    <phoneticPr fontId="4"/>
  </si>
  <si>
    <t>機器名</t>
    <rPh sb="0" eb="3">
      <t>キキメイ</t>
    </rPh>
    <phoneticPr fontId="4"/>
  </si>
  <si>
    <t>台数</t>
    <rPh sb="0" eb="2">
      <t>ダイスウ</t>
    </rPh>
    <phoneticPr fontId="4"/>
  </si>
  <si>
    <t>超微粒ミスト装置(a)</t>
    <rPh sb="0" eb="1">
      <t>チョウ</t>
    </rPh>
    <rPh sb="1" eb="3">
      <t>ビリュウ</t>
    </rPh>
    <rPh sb="6" eb="8">
      <t>ソウチ</t>
    </rPh>
    <phoneticPr fontId="5"/>
  </si>
  <si>
    <t>微粒ミスト装置(a)</t>
    <rPh sb="0" eb="2">
      <t>ビリュウ</t>
    </rPh>
    <rPh sb="5" eb="7">
      <t>ソウチ</t>
    </rPh>
    <phoneticPr fontId="8"/>
  </si>
  <si>
    <t>暖房機(a)</t>
    <rPh sb="0" eb="3">
      <t>ダンボウキ</t>
    </rPh>
    <phoneticPr fontId="5"/>
  </si>
  <si>
    <t>養液栽培システム(a)</t>
    <rPh sb="0" eb="2">
      <t>ヨウエキ</t>
    </rPh>
    <rPh sb="2" eb="4">
      <t>サイバイ</t>
    </rPh>
    <phoneticPr fontId="5"/>
  </si>
  <si>
    <t>超微粒ミスト装置</t>
    <rPh sb="0" eb="1">
      <t>チョウ</t>
    </rPh>
    <rPh sb="1" eb="3">
      <t>ビリュウ</t>
    </rPh>
    <rPh sb="6" eb="8">
      <t>ソウチ</t>
    </rPh>
    <phoneticPr fontId="4"/>
  </si>
  <si>
    <t>微粒ミスト装置</t>
    <rPh sb="0" eb="2">
      <t>ビリュウ</t>
    </rPh>
    <rPh sb="5" eb="7">
      <t>ソウチ</t>
    </rPh>
    <phoneticPr fontId="4"/>
  </si>
  <si>
    <t>有無</t>
    <rPh sb="0" eb="2">
      <t>ウム</t>
    </rPh>
    <phoneticPr fontId="4"/>
  </si>
  <si>
    <t>設備名</t>
    <rPh sb="0" eb="2">
      <t>セツビ</t>
    </rPh>
    <rPh sb="2" eb="3">
      <t>メイ</t>
    </rPh>
    <phoneticPr fontId="4"/>
  </si>
  <si>
    <t>Ｃ，Ｄタイプの場合は選択</t>
    <rPh sb="7" eb="9">
      <t>バアイ</t>
    </rPh>
    <rPh sb="10" eb="12">
      <t>センタク</t>
    </rPh>
    <phoneticPr fontId="4"/>
  </si>
  <si>
    <t>　オレンジ色のセルはプルダウンで選んでください。</t>
    <rPh sb="5" eb="6">
      <t>イロ</t>
    </rPh>
    <rPh sb="16" eb="17">
      <t>エラ</t>
    </rPh>
    <phoneticPr fontId="4"/>
  </si>
  <si>
    <r>
      <t>ＣＯ</t>
    </r>
    <r>
      <rPr>
        <sz val="8"/>
        <color theme="1"/>
        <rFont val="Meiryo UI"/>
        <family val="3"/>
        <charset val="128"/>
      </rPr>
      <t>２</t>
    </r>
    <r>
      <rPr>
        <sz val="11"/>
        <color theme="1"/>
        <rFont val="Meiryo UI"/>
        <family val="3"/>
        <charset val="128"/>
      </rPr>
      <t>制御機器</t>
    </r>
    <rPh sb="3" eb="5">
      <t>セイギョ</t>
    </rPh>
    <rPh sb="5" eb="7">
      <t>キキ</t>
    </rPh>
    <phoneticPr fontId="3"/>
  </si>
  <si>
    <r>
      <t>ＣＯ</t>
    </r>
    <r>
      <rPr>
        <sz val="8"/>
        <color theme="1"/>
        <rFont val="Meiryo UI"/>
        <family val="3"/>
        <charset val="128"/>
      </rPr>
      <t>２</t>
    </r>
    <r>
      <rPr>
        <sz val="11"/>
        <color theme="1"/>
        <rFont val="Meiryo UI"/>
        <family val="3"/>
        <charset val="128"/>
      </rPr>
      <t>施用機</t>
    </r>
    <rPh sb="3" eb="5">
      <t>セヨウ</t>
    </rPh>
    <rPh sb="5" eb="6">
      <t>キ</t>
    </rPh>
    <phoneticPr fontId="3"/>
  </si>
  <si>
    <t>　水色のセルは選んだ内容（施設、機械名称や面積等）から想定される数字が入ります。</t>
    <rPh sb="1" eb="3">
      <t>ミズイロ</t>
    </rPh>
    <rPh sb="7" eb="8">
      <t>エラ</t>
    </rPh>
    <rPh sb="10" eb="12">
      <t>ナイヨウ</t>
    </rPh>
    <rPh sb="13" eb="15">
      <t>シセツ</t>
    </rPh>
    <rPh sb="16" eb="18">
      <t>キカイ</t>
    </rPh>
    <rPh sb="18" eb="20">
      <t>メイショウ</t>
    </rPh>
    <rPh sb="21" eb="23">
      <t>メンセキ</t>
    </rPh>
    <rPh sb="23" eb="24">
      <t>ナド</t>
    </rPh>
    <rPh sb="27" eb="29">
      <t>ソウテイ</t>
    </rPh>
    <rPh sb="32" eb="34">
      <t>スウジ</t>
    </rPh>
    <rPh sb="35" eb="36">
      <t>ハイ</t>
    </rPh>
    <phoneticPr fontId="8"/>
  </si>
  <si>
    <t>　既存設備や希望する状況にあわせて、必要に応じ変更可能です。</t>
    <rPh sb="1" eb="3">
      <t>キゾン</t>
    </rPh>
    <rPh sb="3" eb="5">
      <t>セツビ</t>
    </rPh>
    <rPh sb="6" eb="8">
      <t>キボウ</t>
    </rPh>
    <rPh sb="10" eb="12">
      <t>ジョウキョウ</t>
    </rPh>
    <rPh sb="18" eb="20">
      <t>ヒツヨウ</t>
    </rPh>
    <rPh sb="21" eb="22">
      <t>オウ</t>
    </rPh>
    <rPh sb="23" eb="25">
      <t>ヘンコウ</t>
    </rPh>
    <rPh sb="25" eb="27">
      <t>カノウ</t>
    </rPh>
    <phoneticPr fontId="8"/>
  </si>
  <si>
    <r>
      <rPr>
        <b/>
        <sz val="12"/>
        <color theme="1"/>
        <rFont val="Meiryo UI"/>
        <family val="3"/>
        <charset val="128"/>
      </rPr>
      <t>　</t>
    </r>
    <r>
      <rPr>
        <b/>
        <u/>
        <sz val="12"/>
        <color theme="1"/>
        <rFont val="Meiryo UI"/>
        <family val="3"/>
        <charset val="128"/>
      </rPr>
      <t>記入ください。</t>
    </r>
    <rPh sb="1" eb="3">
      <t>キニュウ</t>
    </rPh>
    <phoneticPr fontId="4"/>
  </si>
  <si>
    <r>
      <rPr>
        <b/>
        <sz val="12"/>
        <color theme="1"/>
        <rFont val="Meiryo UI"/>
        <family val="3"/>
        <charset val="128"/>
      </rPr>
      <t>・</t>
    </r>
    <r>
      <rPr>
        <b/>
        <u/>
        <sz val="12"/>
        <color theme="1"/>
        <rFont val="Meiryo UI"/>
        <family val="3"/>
        <charset val="128"/>
      </rPr>
      <t>同じ設備をもつ施設をまとめて記入したい場合や、概算でよい場合は面積を合計し、１行で</t>
    </r>
    <rPh sb="1" eb="2">
      <t>オナ</t>
    </rPh>
    <rPh sb="3" eb="5">
      <t>セツビ</t>
    </rPh>
    <rPh sb="8" eb="10">
      <t>シセツ</t>
    </rPh>
    <rPh sb="15" eb="17">
      <t>キニュウ</t>
    </rPh>
    <rPh sb="20" eb="22">
      <t>バアイ</t>
    </rPh>
    <rPh sb="24" eb="26">
      <t>ガイサン</t>
    </rPh>
    <rPh sb="29" eb="31">
      <t>バアイ</t>
    </rPh>
    <rPh sb="32" eb="34">
      <t>メンセキ</t>
    </rPh>
    <rPh sb="35" eb="37">
      <t>ゴウケイ</t>
    </rPh>
    <phoneticPr fontId="4"/>
  </si>
  <si>
    <r>
      <rPr>
        <sz val="9"/>
        <color theme="1"/>
        <rFont val="Meiryo UI"/>
        <family val="3"/>
        <charset val="128"/>
      </rPr>
      <t>名称（覚え）</t>
    </r>
    <r>
      <rPr>
        <sz val="11"/>
        <color theme="1"/>
        <rFont val="Meiryo UI"/>
        <family val="3"/>
        <charset val="128"/>
      </rPr>
      <t xml:space="preserve">
　　</t>
    </r>
    <r>
      <rPr>
        <sz val="8"/>
        <color theme="1"/>
        <rFont val="Meiryo UI"/>
        <family val="3"/>
        <charset val="128"/>
      </rPr>
      <t>省略可</t>
    </r>
    <rPh sb="0" eb="2">
      <t>メイショウ</t>
    </rPh>
    <rPh sb="3" eb="4">
      <t>オボ</t>
    </rPh>
    <rPh sb="9" eb="11">
      <t>ショウリャク</t>
    </rPh>
    <rPh sb="11" eb="12">
      <t>カ</t>
    </rPh>
    <phoneticPr fontId="3"/>
  </si>
  <si>
    <r>
      <t>ＣＯ</t>
    </r>
    <r>
      <rPr>
        <sz val="8"/>
        <rFont val="Meiryo UI"/>
        <family val="3"/>
        <charset val="128"/>
      </rPr>
      <t>２</t>
    </r>
    <r>
      <rPr>
        <sz val="11"/>
        <rFont val="Meiryo UI"/>
        <family val="3"/>
        <charset val="128"/>
      </rPr>
      <t>制御機器</t>
    </r>
    <rPh sb="3" eb="5">
      <t>セイギョ</t>
    </rPh>
    <rPh sb="5" eb="7">
      <t>キキ</t>
    </rPh>
    <phoneticPr fontId="5"/>
  </si>
  <si>
    <r>
      <t>ＣＯ</t>
    </r>
    <r>
      <rPr>
        <sz val="8"/>
        <rFont val="Meiryo UI"/>
        <family val="3"/>
        <charset val="128"/>
      </rPr>
      <t>２</t>
    </r>
    <r>
      <rPr>
        <sz val="11"/>
        <rFont val="Meiryo UI"/>
        <family val="3"/>
        <charset val="128"/>
      </rPr>
      <t>施用機</t>
    </r>
    <rPh sb="3" eb="4">
      <t>セ</t>
    </rPh>
    <rPh sb="4" eb="5">
      <t>ヨウ</t>
    </rPh>
    <rPh sb="5" eb="6">
      <t>キ</t>
    </rPh>
    <phoneticPr fontId="5"/>
  </si>
  <si>
    <t>・右表を目安に、環境制御機器等整備後の10aあ</t>
    <rPh sb="1" eb="2">
      <t>ミギ</t>
    </rPh>
    <rPh sb="2" eb="3">
      <t>ヒョウ</t>
    </rPh>
    <rPh sb="4" eb="6">
      <t>メヤス</t>
    </rPh>
    <rPh sb="8" eb="10">
      <t>カンキョウ</t>
    </rPh>
    <rPh sb="10" eb="12">
      <t>セイギョ</t>
    </rPh>
    <rPh sb="12" eb="14">
      <t>キキ</t>
    </rPh>
    <rPh sb="14" eb="15">
      <t>ナド</t>
    </rPh>
    <rPh sb="15" eb="17">
      <t>セイビ</t>
    </rPh>
    <rPh sb="17" eb="18">
      <t>ゴ</t>
    </rPh>
    <phoneticPr fontId="8"/>
  </si>
  <si>
    <t>　たりの目標収量を24～40ｔで記入ください。</t>
    <phoneticPr fontId="4"/>
  </si>
  <si>
    <t>本人</t>
    <rPh sb="0" eb="2">
      <t>ホンニン</t>
    </rPh>
    <phoneticPr fontId="4"/>
  </si>
  <si>
    <t>家族１</t>
    <rPh sb="0" eb="2">
      <t>カゾク</t>
    </rPh>
    <phoneticPr fontId="4"/>
  </si>
  <si>
    <t>家族２</t>
    <rPh sb="0" eb="2">
      <t>カゾク</t>
    </rPh>
    <phoneticPr fontId="4"/>
  </si>
  <si>
    <t>家族３</t>
    <rPh sb="0" eb="2">
      <t>カゾク</t>
    </rPh>
    <phoneticPr fontId="4"/>
  </si>
  <si>
    <t>家族４</t>
    <rPh sb="0" eb="2">
      <t>カゾク</t>
    </rPh>
    <phoneticPr fontId="4"/>
  </si>
  <si>
    <t>家族５</t>
    <rPh sb="0" eb="2">
      <t>カゾク</t>
    </rPh>
    <phoneticPr fontId="4"/>
  </si>
  <si>
    <t>家族６</t>
    <rPh sb="0" eb="2">
      <t>カゾク</t>
    </rPh>
    <phoneticPr fontId="4"/>
  </si>
  <si>
    <t>１日の労働時間（時）</t>
    <rPh sb="1" eb="2">
      <t>ニチ</t>
    </rPh>
    <rPh sb="3" eb="5">
      <t>ロウドウ</t>
    </rPh>
    <rPh sb="5" eb="7">
      <t>ジカン</t>
    </rPh>
    <rPh sb="8" eb="9">
      <t>ジ</t>
    </rPh>
    <phoneticPr fontId="4"/>
  </si>
  <si>
    <t>１週間の労働日数（日）</t>
    <rPh sb="1" eb="2">
      <t>シュウ</t>
    </rPh>
    <rPh sb="2" eb="3">
      <t>カン</t>
    </rPh>
    <rPh sb="4" eb="6">
      <t>ロウドウ</t>
    </rPh>
    <rPh sb="6" eb="8">
      <t>ニッスウ</t>
    </rPh>
    <rPh sb="9" eb="10">
      <t>ニチ</t>
    </rPh>
    <phoneticPr fontId="4"/>
  </si>
  <si>
    <t>年間でその他の休み（日）</t>
    <rPh sb="0" eb="2">
      <t>ネンカン</t>
    </rPh>
    <rPh sb="5" eb="6">
      <t>タ</t>
    </rPh>
    <rPh sb="7" eb="8">
      <t>ヤス</t>
    </rPh>
    <rPh sb="10" eb="11">
      <t>ニチ</t>
    </rPh>
    <phoneticPr fontId="4"/>
  </si>
  <si>
    <t>合計（時間）</t>
    <rPh sb="0" eb="2">
      <t>ゴウケイ</t>
    </rPh>
    <rPh sb="3" eb="5">
      <t>ジカン</t>
    </rPh>
    <phoneticPr fontId="4"/>
  </si>
  <si>
    <t>合計</t>
    <rPh sb="0" eb="2">
      <t>ゴウケイ</t>
    </rPh>
    <phoneticPr fontId="4"/>
  </si>
  <si>
    <t>1800時間換算（人）</t>
    <rPh sb="4" eb="6">
      <t>ジカン</t>
    </rPh>
    <rPh sb="6" eb="8">
      <t>カンサン</t>
    </rPh>
    <rPh sb="9" eb="10">
      <t>ニン</t>
    </rPh>
    <phoneticPr fontId="4"/>
  </si>
  <si>
    <t>時刻</t>
    <rPh sb="0" eb="2">
      <t>ジコク</t>
    </rPh>
    <phoneticPr fontId="4"/>
  </si>
  <si>
    <r>
      <t>環境モニタリング機器 or CO</t>
    </r>
    <r>
      <rPr>
        <vertAlign val="subscript"/>
        <sz val="10"/>
        <rFont val="Meiryo UI"/>
        <family val="3"/>
        <charset val="128"/>
      </rPr>
      <t>2</t>
    </r>
    <r>
      <rPr>
        <sz val="10"/>
        <rFont val="Meiryo UI"/>
        <family val="3"/>
        <charset val="128"/>
      </rPr>
      <t>施用機 or 超微粒ミスト</t>
    </r>
    <rPh sb="8" eb="10">
      <t>キキ</t>
    </rPh>
    <rPh sb="17" eb="19">
      <t>セヨウ</t>
    </rPh>
    <rPh sb="19" eb="20">
      <t>キ</t>
    </rPh>
    <rPh sb="24" eb="25">
      <t>チョウ</t>
    </rPh>
    <rPh sb="25" eb="27">
      <t>ビリュウ</t>
    </rPh>
    <phoneticPr fontId="5"/>
  </si>
  <si>
    <t>or 微粒ミスト or 複合環境制御 or 統合環境制御</t>
    <rPh sb="3" eb="5">
      <t>ビリュウ</t>
    </rPh>
    <rPh sb="12" eb="14">
      <t>フクゴウ</t>
    </rPh>
    <rPh sb="14" eb="16">
      <t>カンキョウ</t>
    </rPh>
    <rPh sb="16" eb="18">
      <t>セイギョ</t>
    </rPh>
    <rPh sb="22" eb="24">
      <t>トウゴウ</t>
    </rPh>
    <rPh sb="24" eb="26">
      <t>カンキョウ</t>
    </rPh>
    <rPh sb="26" eb="28">
      <t>セイギョ</t>
    </rPh>
    <phoneticPr fontId="5"/>
  </si>
  <si>
    <t>(2)本試算シートの著作権は、愛知県農業総合試験場に属します。</t>
    <rPh sb="3" eb="4">
      <t>ホン</t>
    </rPh>
    <rPh sb="4" eb="6">
      <t>シサン</t>
    </rPh>
    <rPh sb="15" eb="18">
      <t>アイチケン</t>
    </rPh>
    <rPh sb="18" eb="20">
      <t>ノウギョウ</t>
    </rPh>
    <rPh sb="20" eb="22">
      <t>ソウゴウ</t>
    </rPh>
    <rPh sb="22" eb="25">
      <t>シケンジョウ</t>
    </rPh>
    <phoneticPr fontId="4"/>
  </si>
  <si>
    <t>使用上の注意事項</t>
    <phoneticPr fontId="4"/>
  </si>
  <si>
    <t>・(独)農業・食品産業技術総合研究機構作成野菜茶業研究所「温室暖房燃料消費試算ツール(ver.0.9)」</t>
    <phoneticPr fontId="4"/>
  </si>
  <si>
    <t>参考、引用</t>
    <rPh sb="0" eb="2">
      <t>サンコウ</t>
    </rPh>
    <rPh sb="3" eb="5">
      <t>インヨウ</t>
    </rPh>
    <phoneticPr fontId="8"/>
  </si>
  <si>
    <t>高軒高では増加</t>
    <rPh sb="0" eb="1">
      <t>コウ</t>
    </rPh>
    <rPh sb="1" eb="3">
      <t>ノキダカ</t>
    </rPh>
    <rPh sb="5" eb="7">
      <t>ゾウカ</t>
    </rPh>
    <phoneticPr fontId="4"/>
  </si>
  <si>
    <t>混在：全施設のうち高軒高の割合</t>
    <rPh sb="0" eb="2">
      <t>コンザイ</t>
    </rPh>
    <rPh sb="3" eb="4">
      <t>ゼン</t>
    </rPh>
    <rPh sb="4" eb="6">
      <t>シセツ</t>
    </rPh>
    <rPh sb="9" eb="10">
      <t>コウ</t>
    </rPh>
    <rPh sb="10" eb="12">
      <t>ノキダカ</t>
    </rPh>
    <rPh sb="13" eb="15">
      <t>ワリアイ</t>
    </rPh>
    <phoneticPr fontId="8"/>
  </si>
  <si>
    <t>施設面積の</t>
    <rPh sb="0" eb="2">
      <t>シセツ</t>
    </rPh>
    <rPh sb="2" eb="4">
      <t>メンセキ</t>
    </rPh>
    <phoneticPr fontId="4"/>
  </si>
  <si>
    <t>高軒高の割合</t>
    <rPh sb="0" eb="1">
      <t>コウ</t>
    </rPh>
    <rPh sb="1" eb="3">
      <t>ノキダカ</t>
    </rPh>
    <rPh sb="4" eb="6">
      <t>ワリアイ</t>
    </rPh>
    <phoneticPr fontId="4"/>
  </si>
  <si>
    <t>千円/10a</t>
    <rPh sb="0" eb="2">
      <t>センエン</t>
    </rPh>
    <phoneticPr fontId="4"/>
  </si>
  <si>
    <t>高軒高と普通軒混在時の</t>
    <rPh sb="0" eb="1">
      <t>コウ</t>
    </rPh>
    <rPh sb="1" eb="3">
      <t>ノキダカ</t>
    </rPh>
    <rPh sb="4" eb="6">
      <t>フツウ</t>
    </rPh>
    <rPh sb="6" eb="7">
      <t>ノキ</t>
    </rPh>
    <rPh sb="7" eb="9">
      <t>コンザイ</t>
    </rPh>
    <rPh sb="9" eb="10">
      <t>ジ</t>
    </rPh>
    <phoneticPr fontId="4"/>
  </si>
  <si>
    <t>動力光熱費概算（千円/10a）</t>
  </si>
  <si>
    <t>　（40,000千円の売上時に、10,000千円ほど。）現在の状況と異なる場合は変更ください。</t>
    <rPh sb="8" eb="9">
      <t>セン</t>
    </rPh>
    <rPh sb="9" eb="10">
      <t>エン</t>
    </rPh>
    <rPh sb="11" eb="13">
      <t>ウリアゲ</t>
    </rPh>
    <rPh sb="13" eb="14">
      <t>ジ</t>
    </rPh>
    <rPh sb="22" eb="23">
      <t>セン</t>
    </rPh>
    <rPh sb="23" eb="24">
      <t>エン</t>
    </rPh>
    <phoneticPr fontId="8"/>
  </si>
  <si>
    <t>　売上の振込金額が手数料を除いた金額である場合は、売上、手数料とも低い可能性があります。</t>
    <rPh sb="1" eb="3">
      <t>ウリアゲ</t>
    </rPh>
    <rPh sb="25" eb="27">
      <t>ウリアゲ</t>
    </rPh>
    <rPh sb="28" eb="31">
      <t>テスウリョウ</t>
    </rPh>
    <rPh sb="33" eb="34">
      <t>ヒク</t>
    </rPh>
    <rPh sb="35" eb="38">
      <t>カノウセイ</t>
    </rPh>
    <phoneticPr fontId="4"/>
  </si>
  <si>
    <t>←例：週休１日なら６と記入</t>
    <rPh sb="1" eb="2">
      <t>レイ</t>
    </rPh>
    <rPh sb="3" eb="5">
      <t>シュウキュウ</t>
    </rPh>
    <rPh sb="6" eb="7">
      <t>ニチ</t>
    </rPh>
    <rPh sb="11" eb="13">
      <t>キニュウ</t>
    </rPh>
    <phoneticPr fontId="4"/>
  </si>
  <si>
    <t>設定５</t>
    <rPh sb="0" eb="2">
      <t>セッテイ</t>
    </rPh>
    <phoneticPr fontId="4"/>
  </si>
  <si>
    <t>設定６</t>
    <rPh sb="0" eb="2">
      <t>セッテイ</t>
    </rPh>
    <phoneticPr fontId="4"/>
  </si>
  <si>
    <t>（佐賀県版Ver1.0）」の考え方を活用）</t>
    <rPh sb="14" eb="15">
      <t>カンガ</t>
    </rPh>
    <rPh sb="16" eb="17">
      <t>カタ</t>
    </rPh>
    <rPh sb="18" eb="20">
      <t>カツヨウ</t>
    </rPh>
    <phoneticPr fontId="4"/>
  </si>
  <si>
    <t>（ただし、暖房デグリアワーのみ佐賀県で作成した「施設園芸暖房コスト試算ツール</t>
    <rPh sb="5" eb="7">
      <t>ダンボウ</t>
    </rPh>
    <rPh sb="15" eb="18">
      <t>サガケン</t>
    </rPh>
    <rPh sb="19" eb="21">
      <t>サクセイ</t>
    </rPh>
    <phoneticPr fontId="4"/>
  </si>
  <si>
    <t>時刻変換</t>
    <rPh sb="0" eb="2">
      <t>ジコク</t>
    </rPh>
    <rPh sb="2" eb="4">
      <t>ヘンカン</t>
    </rPh>
    <phoneticPr fontId="4"/>
  </si>
  <si>
    <t>　なお、変温管理を行っていない方は、設定１のみを利用するか、全て同じ温度を記入ください。</t>
    <rPh sb="4" eb="6">
      <t>ヘンオン</t>
    </rPh>
    <rPh sb="6" eb="8">
      <t>カンリ</t>
    </rPh>
    <rPh sb="9" eb="10">
      <t>オコナ</t>
    </rPh>
    <rPh sb="15" eb="16">
      <t>カタ</t>
    </rPh>
    <rPh sb="18" eb="20">
      <t>セッテイ</t>
    </rPh>
    <rPh sb="24" eb="26">
      <t>リヨウ</t>
    </rPh>
    <rPh sb="30" eb="31">
      <t>スベ</t>
    </rPh>
    <rPh sb="32" eb="33">
      <t>オナ</t>
    </rPh>
    <rPh sb="34" eb="36">
      <t>オンド</t>
    </rPh>
    <rPh sb="37" eb="39">
      <t>キニュウ</t>
    </rPh>
    <phoneticPr fontId="8"/>
  </si>
  <si>
    <t>　→実際の手数料が分かっている場合は、その分の売上額を増加し、現状収量を再計算しましょう。</t>
    <rPh sb="2" eb="4">
      <t>ジッサイ</t>
    </rPh>
    <rPh sb="5" eb="8">
      <t>テスウリョウ</t>
    </rPh>
    <rPh sb="9" eb="10">
      <t>ワ</t>
    </rPh>
    <rPh sb="15" eb="17">
      <t>バアイ</t>
    </rPh>
    <rPh sb="21" eb="22">
      <t>ブン</t>
    </rPh>
    <rPh sb="23" eb="25">
      <t>ウリアゲ</t>
    </rPh>
    <rPh sb="25" eb="26">
      <t>ガク</t>
    </rPh>
    <rPh sb="27" eb="29">
      <t>ゾウカ</t>
    </rPh>
    <rPh sb="31" eb="33">
      <t>ゲンジョウ</t>
    </rPh>
    <rPh sb="33" eb="35">
      <t>シュウリョウ</t>
    </rPh>
    <rPh sb="36" eb="37">
      <t>サイ</t>
    </rPh>
    <rPh sb="37" eb="39">
      <t>ケイサン</t>
    </rPh>
    <phoneticPr fontId="4"/>
  </si>
  <si>
    <r>
      <t xml:space="preserve">単価
</t>
    </r>
    <r>
      <rPr>
        <sz val="9"/>
        <color theme="1"/>
        <rFont val="Meiryo UI"/>
        <family val="3"/>
        <charset val="128"/>
      </rPr>
      <t>(10aあたり)</t>
    </r>
    <phoneticPr fontId="4"/>
  </si>
  <si>
    <r>
      <t xml:space="preserve">取得価格
</t>
    </r>
    <r>
      <rPr>
        <sz val="10"/>
        <color theme="1"/>
        <rFont val="Meiryo UI"/>
        <family val="3"/>
        <charset val="128"/>
      </rPr>
      <t>（千円）</t>
    </r>
    <rPh sb="0" eb="2">
      <t>シュトク</t>
    </rPh>
    <rPh sb="2" eb="4">
      <t>カカク</t>
    </rPh>
    <rPh sb="6" eb="8">
      <t>センエン</t>
    </rPh>
    <phoneticPr fontId="4"/>
  </si>
  <si>
    <t>(a)</t>
    <phoneticPr fontId="4"/>
  </si>
  <si>
    <r>
      <t>　 　環境モニタリング機器はあぐりログ等、ＣＯ</t>
    </r>
    <r>
      <rPr>
        <sz val="6"/>
        <color theme="1"/>
        <rFont val="Meiryo UI"/>
        <family val="3"/>
        <charset val="128"/>
      </rPr>
      <t>２</t>
    </r>
    <r>
      <rPr>
        <sz val="9"/>
        <color theme="1"/>
        <rFont val="Meiryo UI"/>
        <family val="3"/>
        <charset val="128"/>
      </rPr>
      <t>制御機器はＣＯ</t>
    </r>
    <r>
      <rPr>
        <sz val="6"/>
        <color theme="1"/>
        <rFont val="Meiryo UI"/>
        <family val="3"/>
        <charset val="128"/>
      </rPr>
      <t>２</t>
    </r>
    <r>
      <rPr>
        <sz val="9"/>
        <color theme="1"/>
        <rFont val="Meiryo UI"/>
        <family val="3"/>
        <charset val="128"/>
      </rPr>
      <t>当盤等、湿度制御機器はしつど当盤等を想定</t>
    </r>
    <rPh sb="3" eb="5">
      <t>カンキョウ</t>
    </rPh>
    <rPh sb="11" eb="13">
      <t>キキ</t>
    </rPh>
    <rPh sb="19" eb="20">
      <t>ナド</t>
    </rPh>
    <rPh sb="24" eb="26">
      <t>セイギョ</t>
    </rPh>
    <rPh sb="26" eb="28">
      <t>キキ</t>
    </rPh>
    <rPh sb="36" eb="38">
      <t>シツド</t>
    </rPh>
    <rPh sb="38" eb="40">
      <t>セイギョ</t>
    </rPh>
    <rPh sb="40" eb="42">
      <t>キキ</t>
    </rPh>
    <rPh sb="46" eb="47">
      <t>トウ</t>
    </rPh>
    <rPh sb="47" eb="49">
      <t>バンナド</t>
    </rPh>
    <rPh sb="50" eb="52">
      <t>ソウテイ</t>
    </rPh>
    <phoneticPr fontId="4"/>
  </si>
  <si>
    <r>
      <t>　 　統合環境制御を選んだ場合は、単独制御のＣＯ</t>
    </r>
    <r>
      <rPr>
        <sz val="6"/>
        <color theme="1"/>
        <rFont val="Meiryo UI"/>
        <family val="3"/>
        <charset val="128"/>
      </rPr>
      <t>２</t>
    </r>
    <r>
      <rPr>
        <sz val="9"/>
        <color theme="1"/>
        <rFont val="Meiryo UI"/>
        <family val="3"/>
        <charset val="128"/>
      </rPr>
      <t>制御機器、湿度制御機器は必要ない</t>
    </r>
    <rPh sb="3" eb="5">
      <t>トウゴウ</t>
    </rPh>
    <rPh sb="5" eb="7">
      <t>カンキョウ</t>
    </rPh>
    <rPh sb="7" eb="9">
      <t>セイギョ</t>
    </rPh>
    <rPh sb="10" eb="11">
      <t>エラ</t>
    </rPh>
    <rPh sb="13" eb="15">
      <t>バアイ</t>
    </rPh>
    <rPh sb="17" eb="19">
      <t>タンドク</t>
    </rPh>
    <rPh sb="19" eb="21">
      <t>セイギョ</t>
    </rPh>
    <rPh sb="37" eb="39">
      <t>ヒツヨウ</t>
    </rPh>
    <phoneticPr fontId="4"/>
  </si>
  <si>
    <t>不明な場合は仮に10月20日～</t>
    <rPh sb="0" eb="2">
      <t>フメイ</t>
    </rPh>
    <rPh sb="3" eb="5">
      <t>バアイ</t>
    </rPh>
    <rPh sb="6" eb="7">
      <t>カリ</t>
    </rPh>
    <rPh sb="10" eb="11">
      <t>ガツ</t>
    </rPh>
    <rPh sb="13" eb="14">
      <t>ニチ</t>
    </rPh>
    <phoneticPr fontId="4"/>
  </si>
  <si>
    <t>4月30日としてください。</t>
    <rPh sb="1" eb="2">
      <t>ガツ</t>
    </rPh>
    <rPh sb="4" eb="5">
      <t>ニチ</t>
    </rPh>
    <phoneticPr fontId="4"/>
  </si>
  <si>
    <t>（a）</t>
    <phoneticPr fontId="4"/>
  </si>
  <si>
    <t>（b）</t>
    <phoneticPr fontId="4"/>
  </si>
  <si>
    <t>（c）</t>
    <phoneticPr fontId="4"/>
  </si>
  <si>
    <t>該当数字（a～cのいずれか）を選択し、「10aあたり動力光熱費」の欄へ記入ください。</t>
    <phoneticPr fontId="4"/>
  </si>
  <si>
    <t>高軒高では500</t>
    <rPh sb="0" eb="1">
      <t>コウ</t>
    </rPh>
    <rPh sb="1" eb="3">
      <t>ノキダカ</t>
    </rPh>
    <phoneticPr fontId="4"/>
  </si>
  <si>
    <t>　　「温室暖房燃料消費試算ツール(ver.0.9)」</t>
    <phoneticPr fontId="8"/>
  </si>
  <si>
    <t>　黄色のセルは記入ください。一部、一般的な値を記入済みですが、変更ください。</t>
    <rPh sb="1" eb="3">
      <t>キイロ</t>
    </rPh>
    <rPh sb="7" eb="9">
      <t>キニュウ</t>
    </rPh>
    <rPh sb="14" eb="16">
      <t>イチブ</t>
    </rPh>
    <rPh sb="17" eb="19">
      <t>イッパン</t>
    </rPh>
    <rPh sb="19" eb="20">
      <t>テキ</t>
    </rPh>
    <rPh sb="21" eb="22">
      <t>アタイ</t>
    </rPh>
    <rPh sb="23" eb="25">
      <t>キニュウ</t>
    </rPh>
    <rPh sb="25" eb="26">
      <t>ス</t>
    </rPh>
    <rPh sb="31" eb="33">
      <t>ヘンコウ</t>
    </rPh>
    <phoneticPr fontId="4"/>
  </si>
  <si>
    <r>
      <t>ＣＯ</t>
    </r>
    <r>
      <rPr>
        <sz val="6"/>
        <rFont val="Meiryo UI"/>
        <family val="3"/>
        <charset val="128"/>
      </rPr>
      <t>２</t>
    </r>
    <r>
      <rPr>
        <sz val="10"/>
        <rFont val="Meiryo UI"/>
        <family val="3"/>
        <charset val="128"/>
      </rPr>
      <t>制御機器</t>
    </r>
    <rPh sb="3" eb="5">
      <t>セイギョ</t>
    </rPh>
    <rPh sb="5" eb="7">
      <t>キキ</t>
    </rPh>
    <phoneticPr fontId="5"/>
  </si>
  <si>
    <r>
      <t>ＣＯ</t>
    </r>
    <r>
      <rPr>
        <sz val="6"/>
        <rFont val="Meiryo UI"/>
        <family val="3"/>
        <charset val="128"/>
      </rPr>
      <t>２</t>
    </r>
    <r>
      <rPr>
        <sz val="10"/>
        <rFont val="Meiryo UI"/>
        <family val="3"/>
        <charset val="128"/>
      </rPr>
      <t>施用機(a)</t>
    </r>
    <rPh sb="3" eb="4">
      <t>セ</t>
    </rPh>
    <rPh sb="4" eb="5">
      <t>ヨウ</t>
    </rPh>
    <rPh sb="5" eb="6">
      <t>キ</t>
    </rPh>
    <phoneticPr fontId="5"/>
  </si>
  <si>
    <t>　　　　2019.3.11　「環境制御機器導入効果試算シート（トマト編）」作成</t>
    <rPh sb="37" eb="39">
      <t>サクセイ</t>
    </rPh>
    <phoneticPr fontId="4"/>
  </si>
  <si>
    <t>・目指す温度設定により、暖房費は大きく変わります。想定している暖房機設定温度を記入ください。</t>
    <rPh sb="1" eb="3">
      <t>メザ</t>
    </rPh>
    <rPh sb="4" eb="6">
      <t>オンド</t>
    </rPh>
    <rPh sb="6" eb="8">
      <t>セッテイ</t>
    </rPh>
    <rPh sb="12" eb="15">
      <t>ダンボウヒ</t>
    </rPh>
    <rPh sb="16" eb="17">
      <t>オオ</t>
    </rPh>
    <rPh sb="19" eb="20">
      <t>カ</t>
    </rPh>
    <rPh sb="34" eb="36">
      <t>セッテイ</t>
    </rPh>
    <rPh sb="36" eb="38">
      <t>オンド</t>
    </rPh>
    <rPh sb="39" eb="41">
      <t>キニュウ</t>
    </rPh>
    <phoneticPr fontId="8"/>
  </si>
  <si>
    <t>9h 50m 3s</t>
  </si>
  <si>
    <t>10h 28m 17s</t>
  </si>
  <si>
    <t>11h 24m 47s</t>
  </si>
  <si>
    <t>12h 33m 29s</t>
  </si>
  <si>
    <t>13h 35m 52s</t>
  </si>
  <si>
    <t>14h 21m 52s</t>
  </si>
  <si>
    <t>14h 29m 36s</t>
  </si>
  <si>
    <t>13h 55m 23s</t>
  </si>
  <si>
    <t>12h 56m 3s</t>
  </si>
  <si>
    <t>11h 50m 54s</t>
  </si>
  <si>
    <t>10h 45m 40s</t>
  </si>
  <si>
    <t>9h 58m 37s</t>
  </si>
  <si>
    <t>日出</t>
  </si>
  <si>
    <t>日没</t>
  </si>
  <si>
    <t>日長</t>
  </si>
  <si>
    <t>月</t>
    <rPh sb="0" eb="1">
      <t>ツキ</t>
    </rPh>
    <phoneticPr fontId="4"/>
  </si>
  <si>
    <t>日出</t>
    <rPh sb="0" eb="1">
      <t>ヒ</t>
    </rPh>
    <rPh sb="1" eb="2">
      <t>デ</t>
    </rPh>
    <phoneticPr fontId="4"/>
  </si>
  <si>
    <t>日没</t>
    <rPh sb="0" eb="1">
      <t>ヒ</t>
    </rPh>
    <rPh sb="1" eb="2">
      <t>ボツ</t>
    </rPh>
    <phoneticPr fontId="4"/>
  </si>
  <si>
    <t>（各月１日データ、国立天文台）</t>
    <rPh sb="1" eb="3">
      <t>カクツキ</t>
    </rPh>
    <rPh sb="4" eb="5">
      <t>ニチ</t>
    </rPh>
    <phoneticPr fontId="4"/>
  </si>
  <si>
    <t>日出、日没時間、日長</t>
    <rPh sb="0" eb="1">
      <t>ヒ</t>
    </rPh>
    <rPh sb="1" eb="2">
      <t>デ</t>
    </rPh>
    <rPh sb="3" eb="5">
      <t>ニチボツ</t>
    </rPh>
    <rPh sb="5" eb="7">
      <t>ジカン</t>
    </rPh>
    <rPh sb="8" eb="10">
      <t>ニッチョウ</t>
    </rPh>
    <phoneticPr fontId="4"/>
  </si>
  <si>
    <t>例 12/1 軒高4m</t>
    <rPh sb="0" eb="1">
      <t>レイ</t>
    </rPh>
    <rPh sb="7" eb="9">
      <t>ノキダカ</t>
    </rPh>
    <phoneticPr fontId="4"/>
  </si>
  <si>
    <t>１０００ｋｃａｌ／ｈ→何ｋＷ</t>
    <phoneticPr fontId="4"/>
  </si>
  <si>
    <t>放熱係数</t>
    <rPh sb="0" eb="2">
      <t>ホウネツ</t>
    </rPh>
    <rPh sb="2" eb="4">
      <t>ケイスウ</t>
    </rPh>
    <phoneticPr fontId="4"/>
  </si>
  <si>
    <t>１cal = 4.18605J (ジュール)</t>
  </si>
  <si>
    <t>昼間暖房デグリアワー</t>
    <rPh sb="0" eb="2">
      <t>ヒルマ</t>
    </rPh>
    <rPh sb="2" eb="4">
      <t>ダンボウ</t>
    </rPh>
    <phoneticPr fontId="4"/>
  </si>
  <si>
    <t>１Ｊ = １Ｗ・ｓ</t>
  </si>
  <si>
    <t>保温比</t>
    <rPh sb="0" eb="2">
      <t>ホオン</t>
    </rPh>
    <rPh sb="2" eb="3">
      <t>ヒ</t>
    </rPh>
    <phoneticPr fontId="4"/>
  </si>
  <si>
    <t>なので、</t>
  </si>
  <si>
    <t>昼時間</t>
    <rPh sb="0" eb="1">
      <t>ヒル</t>
    </rPh>
    <rPh sb="1" eb="3">
      <t>ジカン</t>
    </rPh>
    <phoneticPr fontId="4"/>
  </si>
  <si>
    <t>１０００ｋｃａｌ／ｈ = 10^6 cal ／ 3600s</t>
  </si>
  <si>
    <t>パラメータ</t>
    <phoneticPr fontId="4"/>
  </si>
  <si>
    <t>= 4.18605 * 10^6 W・s / 3.6 * 10^3 s</t>
  </si>
  <si>
    <t>= 1.16279166・・・ * 10^3 W</t>
  </si>
  <si>
    <t>仮日積算日射量</t>
    <rPh sb="0" eb="1">
      <t>カリ</t>
    </rPh>
    <rPh sb="1" eb="2">
      <t>ニチ</t>
    </rPh>
    <rPh sb="2" eb="4">
      <t>セキサン</t>
    </rPh>
    <rPh sb="4" eb="7">
      <t>ニッシャリョウ</t>
    </rPh>
    <phoneticPr fontId="4"/>
  </si>
  <si>
    <t>≒ 1162.8 W = 1.1628 kW</t>
  </si>
  <si>
    <t>q solar 温室内透過日射による取得熱量のうち昼間暖房負荷の減少に寄与する熱量（グラフより）</t>
    <rPh sb="8" eb="11">
      <t>オンシツナイ</t>
    </rPh>
    <rPh sb="11" eb="13">
      <t>トウカ</t>
    </rPh>
    <rPh sb="13" eb="15">
      <t>ニッシャ</t>
    </rPh>
    <rPh sb="18" eb="20">
      <t>シュトク</t>
    </rPh>
    <rPh sb="20" eb="22">
      <t>ネツリョウ</t>
    </rPh>
    <rPh sb="25" eb="27">
      <t>ヒルマ</t>
    </rPh>
    <rPh sb="27" eb="29">
      <t>ダンボウ</t>
    </rPh>
    <rPh sb="29" eb="31">
      <t>フカ</t>
    </rPh>
    <rPh sb="32" eb="34">
      <t>ゲンショウ</t>
    </rPh>
    <rPh sb="35" eb="37">
      <t>キヨ</t>
    </rPh>
    <rPh sb="39" eb="41">
      <t>ネツリョウ</t>
    </rPh>
    <phoneticPr fontId="4"/>
  </si>
  <si>
    <t>As 床面積</t>
    <rPh sb="3" eb="6">
      <t>ユカメンセキ</t>
    </rPh>
    <phoneticPr fontId="4"/>
  </si>
  <si>
    <t>Ｗ（ワット）は仕事率の単位。</t>
  </si>
  <si>
    <t>As・q solar</t>
    <phoneticPr fontId="4"/>
  </si>
  <si>
    <t>cal（カロリー）やＪ（ジュール）は仕事の単位。</t>
  </si>
  <si>
    <t>kcal/day</t>
    <phoneticPr fontId="4"/>
  </si>
  <si>
    <t>時間で割り、時間当たりの仕事を求めると、仕事率</t>
    <phoneticPr fontId="4"/>
  </si>
  <si>
    <t>GJ/day</t>
    <phoneticPr fontId="4"/>
  </si>
  <si>
    <t>K（キロ）,M（メガ）,G（ギガ）</t>
    <phoneticPr fontId="4"/>
  </si>
  <si>
    <t>1J=0.239cal</t>
  </si>
  <si>
    <t>1W=1J/s</t>
  </si>
  <si>
    <t>1W=0.86kcal/h</t>
  </si>
  <si>
    <t>1 GJ = 10^9 J = 10^9 Ws,</t>
  </si>
  <si>
    <t>1 kWh = 1000 Wh = 3.6*10^6 Ws</t>
  </si>
  <si>
    <t>なので, 両辺を割り算</t>
    <phoneticPr fontId="4"/>
  </si>
  <si>
    <t>1 GJ / 1 kWh = 1000/3.6</t>
  </si>
  <si>
    <t>つまり</t>
    <phoneticPr fontId="4"/>
  </si>
  <si>
    <t>1 GJ = 1000/3.6 kWh</t>
  </si>
  <si>
    <t>1 キロカロリー = 0.0000041868 ギガジュール</t>
    <phoneticPr fontId="4"/>
  </si>
  <si>
    <t>昼間ＤＨ</t>
    <rPh sb="0" eb="2">
      <t>ヒルマ</t>
    </rPh>
    <phoneticPr fontId="4"/>
  </si>
  <si>
    <t>昼間計</t>
    <rPh sb="0" eb="2">
      <t>ヒルマ</t>
    </rPh>
    <rPh sb="2" eb="3">
      <t>ケイ</t>
    </rPh>
    <phoneticPr fontId="4"/>
  </si>
  <si>
    <t>年月日</t>
  </si>
  <si>
    <t>平均</t>
    <rPh sb="0" eb="2">
      <t>ヘイキン</t>
    </rPh>
    <phoneticPr fontId="19"/>
  </si>
  <si>
    <t>平均（整数）</t>
    <rPh sb="0" eb="2">
      <t>ヘイキン</t>
    </rPh>
    <rPh sb="3" eb="5">
      <t>セイスウ</t>
    </rPh>
    <phoneticPr fontId="19"/>
  </si>
  <si>
    <t>合計全天日射量(MJ/㎡)（名古屋、2009～2018）</t>
    <rPh sb="14" eb="17">
      <t>ナゴヤ</t>
    </rPh>
    <phoneticPr fontId="4"/>
  </si>
  <si>
    <t>昼時間</t>
    <rPh sb="0" eb="1">
      <t>ヒル</t>
    </rPh>
    <rPh sb="1" eb="3">
      <t>ジカン</t>
    </rPh>
    <phoneticPr fontId="4"/>
  </si>
  <si>
    <t>2.5mパラメータ</t>
    <phoneticPr fontId="4"/>
  </si>
  <si>
    <t>4mパラメータ</t>
    <phoneticPr fontId="4"/>
  </si>
  <si>
    <t>図３の読み取り</t>
    <rPh sb="0" eb="1">
      <t>ズ</t>
    </rPh>
    <rPh sb="3" eb="4">
      <t>ヨ</t>
    </rPh>
    <rPh sb="5" eb="6">
      <t>ト</t>
    </rPh>
    <phoneticPr fontId="4"/>
  </si>
  <si>
    <t>2.5m q solar</t>
    <phoneticPr fontId="4"/>
  </si>
  <si>
    <t>4m q solar</t>
    <phoneticPr fontId="4"/>
  </si>
  <si>
    <t>床面積(㎡)</t>
    <rPh sb="0" eb="3">
      <t>ユカメンセキ</t>
    </rPh>
    <phoneticPr fontId="4"/>
  </si>
  <si>
    <t>昼間温室内透過日照による取得熱量のうち昼間暖房負荷の減少に寄与する熱量(q solar)等</t>
    <rPh sb="0" eb="2">
      <t>ヒルマ</t>
    </rPh>
    <rPh sb="2" eb="5">
      <t>オンシツナイ</t>
    </rPh>
    <rPh sb="5" eb="7">
      <t>トウカ</t>
    </rPh>
    <rPh sb="7" eb="9">
      <t>ニッショウ</t>
    </rPh>
    <rPh sb="12" eb="14">
      <t>シュトク</t>
    </rPh>
    <rPh sb="14" eb="16">
      <t>ネツリョウ</t>
    </rPh>
    <rPh sb="19" eb="21">
      <t>ヒルマ</t>
    </rPh>
    <rPh sb="21" eb="23">
      <t>ダンボウ</t>
    </rPh>
    <rPh sb="23" eb="25">
      <t>フカ</t>
    </rPh>
    <rPh sb="26" eb="28">
      <t>ゲンショウ</t>
    </rPh>
    <rPh sb="29" eb="31">
      <t>キヨ</t>
    </rPh>
    <rPh sb="33" eb="35">
      <t>ネツリョウ</t>
    </rPh>
    <rPh sb="44" eb="45">
      <t>ナド</t>
    </rPh>
    <phoneticPr fontId="4"/>
  </si>
  <si>
    <t>日照無視</t>
    <rPh sb="0" eb="2">
      <t>ニッショウ</t>
    </rPh>
    <rPh sb="2" eb="4">
      <t>ムシ</t>
    </rPh>
    <phoneticPr fontId="4"/>
  </si>
  <si>
    <t>日照を考慮</t>
    <rPh sb="0" eb="2">
      <t>ニッショウ</t>
    </rPh>
    <rPh sb="3" eb="5">
      <t>コウリョ</t>
    </rPh>
    <phoneticPr fontId="4"/>
  </si>
  <si>
    <t>　環境制御機器導入効果試算シート（トマト編）</t>
    <rPh sb="1" eb="3">
      <t>カンキョウ</t>
    </rPh>
    <rPh sb="3" eb="5">
      <t>セイギョ</t>
    </rPh>
    <rPh sb="5" eb="7">
      <t>キキ</t>
    </rPh>
    <rPh sb="20" eb="21">
      <t>ヘン</t>
    </rPh>
    <phoneticPr fontId="5"/>
  </si>
  <si>
    <t>温室の昼間暖房負荷の算定方法</t>
    <rPh sb="0" eb="2">
      <t>オンシツ</t>
    </rPh>
    <rPh sb="3" eb="5">
      <t>ヒルマ</t>
    </rPh>
    <rPh sb="5" eb="7">
      <t>ダンボウ</t>
    </rPh>
    <rPh sb="7" eb="9">
      <t>フカ</t>
    </rPh>
    <rPh sb="10" eb="12">
      <t>サンテイ</t>
    </rPh>
    <rPh sb="12" eb="14">
      <t>ホウホウ</t>
    </rPh>
    <phoneticPr fontId="8"/>
  </si>
  <si>
    <t>×10kcal/㎡/day</t>
    <phoneticPr fontId="4"/>
  </si>
  <si>
    <t>×10kcal/day</t>
    <phoneticPr fontId="4"/>
  </si>
  <si>
    <r>
      <t>MJ→10</t>
    </r>
    <r>
      <rPr>
        <vertAlign val="superscript"/>
        <sz val="11"/>
        <color theme="1"/>
        <rFont val="ＭＳ Ｐゴシック"/>
        <family val="3"/>
        <charset val="128"/>
      </rPr>
      <t>2</t>
    </r>
    <r>
      <rPr>
        <sz val="11"/>
        <color theme="1"/>
        <rFont val="ＭＳ Ｐゴシック"/>
        <family val="2"/>
        <charset val="128"/>
      </rPr>
      <t>kcal　は「×238.85/100」</t>
    </r>
    <phoneticPr fontId="4"/>
  </si>
  <si>
    <t>日照量(100kcal/㎡)</t>
    <rPh sb="0" eb="2">
      <t>ニッショウ</t>
    </rPh>
    <rPh sb="2" eb="3">
      <t>リョウ</t>
    </rPh>
    <phoneticPr fontId="4"/>
  </si>
  <si>
    <t>1MJ　＝238.85kcal（気象庁全日日射量から変換時）</t>
    <rPh sb="16" eb="19">
      <t>キショウチョウ</t>
    </rPh>
    <rPh sb="19" eb="21">
      <t>ゼンニチ</t>
    </rPh>
    <rPh sb="21" eb="24">
      <t>ニッシャリョウ</t>
    </rPh>
    <rPh sb="26" eb="28">
      <t>ヘンカン</t>
    </rPh>
    <rPh sb="28" eb="29">
      <t>ジ</t>
    </rPh>
    <phoneticPr fontId="4"/>
  </si>
  <si>
    <r>
      <t>単位：10</t>
    </r>
    <r>
      <rPr>
        <vertAlign val="superscript"/>
        <sz val="11"/>
        <color theme="1"/>
        <rFont val="ＭＳ Ｐゴシック"/>
        <family val="3"/>
        <charset val="128"/>
      </rPr>
      <t>2</t>
    </r>
    <r>
      <rPr>
        <sz val="11"/>
        <color theme="1"/>
        <rFont val="ＭＳ Ｐゴシック"/>
        <family val="2"/>
        <charset val="128"/>
      </rPr>
      <t>kcal/㎡/day</t>
    </r>
    <rPh sb="0" eb="2">
      <t>タンイ</t>
    </rPh>
    <phoneticPr fontId="4"/>
  </si>
  <si>
    <t>単位：10kcal/㎡/day</t>
    <rPh sb="0" eb="2">
      <t>タンイ</t>
    </rPh>
    <phoneticPr fontId="4"/>
  </si>
  <si>
    <t>q solar計(×10kcal/㎡)</t>
    <rPh sb="7" eb="8">
      <t>ケイ</t>
    </rPh>
    <phoneticPr fontId="4"/>
  </si>
  <si>
    <t xml:space="preserve"> 1 時間あたりのカロリー = 0.001163 ワット</t>
    <phoneticPr fontId="4"/>
  </si>
  <si>
    <t>=気象庁9MJ *238.85/100</t>
    <rPh sb="1" eb="4">
      <t>キショウチョウ</t>
    </rPh>
    <phoneticPr fontId="4"/>
  </si>
  <si>
    <t>昼間DH</t>
    <rPh sb="0" eb="2">
      <t>ヒルマ</t>
    </rPh>
    <phoneticPr fontId="4"/>
  </si>
  <si>
    <t>昼間暖房負荷-As・q solar(GJ)</t>
    <rPh sb="0" eb="2">
      <t>ヒルマ</t>
    </rPh>
    <rPh sb="2" eb="4">
      <t>ダンボウ</t>
    </rPh>
    <rPh sb="4" eb="6">
      <t>フカ</t>
    </rPh>
    <phoneticPr fontId="4"/>
  </si>
  <si>
    <t>2.5m</t>
    <phoneticPr fontId="4"/>
  </si>
  <si>
    <t>4m</t>
    <phoneticPr fontId="4"/>
  </si>
  <si>
    <t>熱節減率、佐賀県のビニルハウスでの「1層（LSシルバー1：透明1)」の</t>
    <rPh sb="0" eb="1">
      <t>ネツ</t>
    </rPh>
    <rPh sb="1" eb="3">
      <t>セツゲン</t>
    </rPh>
    <rPh sb="3" eb="4">
      <t>リツ</t>
    </rPh>
    <rPh sb="5" eb="8">
      <t>サガケン</t>
    </rPh>
    <phoneticPr fontId="8"/>
  </si>
  <si>
    <t>0.40を採用（国はLSとの割布の記載なし）</t>
    <rPh sb="8" eb="9">
      <t>クニ</t>
    </rPh>
    <rPh sb="14" eb="15">
      <t>ワリ</t>
    </rPh>
    <rPh sb="15" eb="16">
      <t>ヌノ</t>
    </rPh>
    <rPh sb="17" eb="19">
      <t>キサイ</t>
    </rPh>
    <phoneticPr fontId="8"/>
  </si>
  <si>
    <t>隙間換気（W/㎡/K）、「内張1層」は0.25</t>
    <rPh sb="0" eb="2">
      <t>スキマ</t>
    </rPh>
    <rPh sb="2" eb="4">
      <t>カンキ</t>
    </rPh>
    <rPh sb="13" eb="15">
      <t>ウチバリ</t>
    </rPh>
    <rPh sb="16" eb="17">
      <t>ソウ</t>
    </rPh>
    <phoneticPr fontId="8"/>
  </si>
  <si>
    <t>仮As・q solar(GJ)</t>
    <rPh sb="0" eb="1">
      <t>カリ</t>
    </rPh>
    <phoneticPr fontId="4"/>
  </si>
  <si>
    <r>
      <rPr>
        <sz val="8"/>
        <color theme="1"/>
        <rFont val="ＭＳ Ｐゴシック"/>
        <family val="3"/>
        <charset val="128"/>
      </rPr>
      <t>As・q solar(GJ)</t>
    </r>
    <r>
      <rPr>
        <sz val="6"/>
        <color theme="1"/>
        <rFont val="ＭＳ Ｐゴシック"/>
        <family val="3"/>
        <charset val="128"/>
      </rPr>
      <t>（暖房負荷から除した時ﾌﾟﾗｽの日のみ）</t>
    </r>
    <rPh sb="15" eb="17">
      <t>ダンボウ</t>
    </rPh>
    <rPh sb="17" eb="19">
      <t>フカ</t>
    </rPh>
    <rPh sb="21" eb="22">
      <t>ジョ</t>
    </rPh>
    <rPh sb="24" eb="25">
      <t>トキ</t>
    </rPh>
    <rPh sb="30" eb="31">
      <t>ヒ</t>
    </rPh>
    <phoneticPr fontId="4"/>
  </si>
  <si>
    <t>軒上げ工事</t>
    <rPh sb="0" eb="1">
      <t>ノキ</t>
    </rPh>
    <rPh sb="1" eb="2">
      <t>ア</t>
    </rPh>
    <rPh sb="3" eb="5">
      <t>コウジ</t>
    </rPh>
    <phoneticPr fontId="4"/>
  </si>
  <si>
    <t>↓</t>
    <phoneticPr fontId="4"/>
  </si>
  <si>
    <t>－</t>
    <phoneticPr fontId="4"/>
  </si>
  <si>
    <t>高軒高面積</t>
    <rPh sb="0" eb="1">
      <t>コウ</t>
    </rPh>
    <rPh sb="1" eb="3">
      <t>ノキダカ</t>
    </rPh>
    <rPh sb="3" eb="5">
      <t>メンセキ</t>
    </rPh>
    <phoneticPr fontId="4"/>
  </si>
  <si>
    <t>（高軒高硬質ﾌｨﾙﾑﾊｳｽ＋軒上げ工事）</t>
    <rPh sb="1" eb="2">
      <t>コウ</t>
    </rPh>
    <rPh sb="2" eb="4">
      <t>ノキダカ</t>
    </rPh>
    <rPh sb="4" eb="6">
      <t>コウシツ</t>
    </rPh>
    <rPh sb="14" eb="15">
      <t>ノキ</t>
    </rPh>
    <rPh sb="15" eb="16">
      <t>ア</t>
    </rPh>
    <rPh sb="17" eb="19">
      <t>コウジ</t>
    </rPh>
    <phoneticPr fontId="4"/>
  </si>
  <si>
    <t>・想定している施設が高軒高（4m程度･軒上げ工事含む）か、普通軒（3m以下）か選択ください。</t>
    <rPh sb="1" eb="3">
      <t>ソウテイ</t>
    </rPh>
    <rPh sb="7" eb="9">
      <t>シセツ</t>
    </rPh>
    <rPh sb="10" eb="11">
      <t>コウ</t>
    </rPh>
    <rPh sb="11" eb="13">
      <t>ノキダカ</t>
    </rPh>
    <rPh sb="16" eb="18">
      <t>テイド</t>
    </rPh>
    <rPh sb="19" eb="20">
      <t>ノキ</t>
    </rPh>
    <rPh sb="20" eb="21">
      <t>ア</t>
    </rPh>
    <rPh sb="22" eb="24">
      <t>コウジ</t>
    </rPh>
    <rPh sb="24" eb="25">
      <t>フク</t>
    </rPh>
    <rPh sb="29" eb="31">
      <t>フツウ</t>
    </rPh>
    <rPh sb="31" eb="32">
      <t>ノキ</t>
    </rPh>
    <rPh sb="35" eb="37">
      <t>イカ</t>
    </rPh>
    <rPh sb="39" eb="41">
      <t>センタク</t>
    </rPh>
    <phoneticPr fontId="8"/>
  </si>
  <si>
    <t>　　隙間換気は内張1層、風速補正は「一般地・内張あり」</t>
    <rPh sb="2" eb="4">
      <t>スキマ</t>
    </rPh>
    <rPh sb="4" eb="6">
      <t>カンキ</t>
    </rPh>
    <rPh sb="7" eb="9">
      <t>ウチバリ</t>
    </rPh>
    <rPh sb="10" eb="11">
      <t>ソウ</t>
    </rPh>
    <rPh sb="12" eb="14">
      <t>フウソク</t>
    </rPh>
    <rPh sb="14" eb="16">
      <t>ホセイ</t>
    </rPh>
    <rPh sb="18" eb="20">
      <t>イッパン</t>
    </rPh>
    <rPh sb="20" eb="21">
      <t>チ</t>
    </rPh>
    <rPh sb="22" eb="24">
      <t>ウチバリ</t>
    </rPh>
    <phoneticPr fontId="4"/>
  </si>
  <si>
    <t>　　内張りは1層（LSシルバー1：透明1)、地中伝熱は「暖地+10℃」</t>
    <rPh sb="2" eb="4">
      <t>ウチバ</t>
    </rPh>
    <rPh sb="22" eb="24">
      <t>チチュウ</t>
    </rPh>
    <rPh sb="24" eb="26">
      <t>デンネツ</t>
    </rPh>
    <rPh sb="28" eb="30">
      <t>ダンチ</t>
    </rPh>
    <phoneticPr fontId="4"/>
  </si>
  <si>
    <r>
      <t>ｑ</t>
    </r>
    <r>
      <rPr>
        <sz val="8"/>
        <color theme="1"/>
        <rFont val="ＭＳ Ｐゴシック"/>
        <family val="3"/>
        <charset val="128"/>
      </rPr>
      <t>solar</t>
    </r>
    <phoneticPr fontId="4"/>
  </si>
  <si>
    <t>単位床面の温室内吸収日射量のうち昼間の暖房負荷減少に寄与する熱量（GJ)</t>
    <rPh sb="0" eb="2">
      <t>タンイ</t>
    </rPh>
    <rPh sb="2" eb="4">
      <t>ユカメン</t>
    </rPh>
    <rPh sb="5" eb="8">
      <t>オンシツナイ</t>
    </rPh>
    <rPh sb="8" eb="10">
      <t>キュウシュウ</t>
    </rPh>
    <rPh sb="10" eb="13">
      <t>ニッシャリョウ</t>
    </rPh>
    <rPh sb="16" eb="18">
      <t>ヒルマ</t>
    </rPh>
    <rPh sb="19" eb="21">
      <t>ダンボウ</t>
    </rPh>
    <rPh sb="21" eb="23">
      <t>フカ</t>
    </rPh>
    <rPh sb="23" eb="25">
      <t>ゲンショウ</t>
    </rPh>
    <rPh sb="26" eb="28">
      <t>キヨ</t>
    </rPh>
    <rPh sb="30" eb="32">
      <t>ネツリョウ</t>
    </rPh>
    <phoneticPr fontId="4"/>
  </si>
  <si>
    <t>温室の夜間暖房負荷（GJ）</t>
    <rPh sb="0" eb="2">
      <t>オンシツ</t>
    </rPh>
    <rPh sb="3" eb="5">
      <t>ヤカン</t>
    </rPh>
    <rPh sb="5" eb="7">
      <t>ダンボウ</t>
    </rPh>
    <rPh sb="7" eb="9">
      <t>フカ</t>
    </rPh>
    <phoneticPr fontId="8"/>
  </si>
  <si>
    <t>日暖房負荷(GJ)</t>
    <rPh sb="0" eb="1">
      <t>ニチ</t>
    </rPh>
    <rPh sb="1" eb="3">
      <t>ダンボウ</t>
    </rPh>
    <rPh sb="3" eb="5">
      <t>フカ</t>
    </rPh>
    <phoneticPr fontId="4"/>
  </si>
  <si>
    <t>温室の夜間暖房負荷の算定方法</t>
    <rPh sb="0" eb="2">
      <t>オンシツ</t>
    </rPh>
    <rPh sb="3" eb="5">
      <t>ヤカン</t>
    </rPh>
    <rPh sb="5" eb="7">
      <t>ダンボウ</t>
    </rPh>
    <rPh sb="7" eb="9">
      <t>フカ</t>
    </rPh>
    <rPh sb="10" eb="12">
      <t>サンテイ</t>
    </rPh>
    <rPh sb="12" eb="14">
      <t>ホウホウ</t>
    </rPh>
    <phoneticPr fontId="8"/>
  </si>
  <si>
    <r>
      <t>Ｑ</t>
    </r>
    <r>
      <rPr>
        <sz val="8"/>
        <color theme="1"/>
        <rFont val="ＭＳ Ｐゴシック"/>
        <family val="3"/>
        <charset val="128"/>
      </rPr>
      <t>nt</t>
    </r>
    <phoneticPr fontId="8"/>
  </si>
  <si>
    <r>
      <t>Q</t>
    </r>
    <r>
      <rPr>
        <sz val="8"/>
        <color theme="1"/>
        <rFont val="ＭＳ Ｐゴシック"/>
        <family val="3"/>
        <charset val="128"/>
      </rPr>
      <t>dt</t>
    </r>
    <phoneticPr fontId="4"/>
  </si>
  <si>
    <t>温室の昼間暖房負荷（GJ）</t>
    <rPh sb="0" eb="2">
      <t>オンシツ</t>
    </rPh>
    <rPh sb="3" eb="5">
      <t>ヒルマ</t>
    </rPh>
    <rPh sb="5" eb="7">
      <t>ダンボウ</t>
    </rPh>
    <rPh sb="7" eb="9">
      <t>フカ</t>
    </rPh>
    <phoneticPr fontId="8"/>
  </si>
  <si>
    <r>
      <t>ｑ</t>
    </r>
    <r>
      <rPr>
        <sz val="8"/>
        <color theme="1"/>
        <rFont val="ＭＳ Ｐゴシック"/>
        <family val="3"/>
        <charset val="128"/>
      </rPr>
      <t>solar　</t>
    </r>
    <r>
      <rPr>
        <sz val="11"/>
        <color theme="1"/>
        <rFont val="ＭＳ Ｐゴシック"/>
        <family val="3"/>
        <charset val="128"/>
      </rPr>
      <t>は以下の方法で求める。</t>
    </r>
    <rPh sb="8" eb="10">
      <t>イカ</t>
    </rPh>
    <rPh sb="11" eb="13">
      <t>ホウホウ</t>
    </rPh>
    <rPh sb="14" eb="15">
      <t>モト</t>
    </rPh>
    <phoneticPr fontId="4"/>
  </si>
  <si>
    <t xml:space="preserve">  　　暖冷房負荷の算定法[1] －暖房負荷の算定法－、農業および園芸、第61巻11号、</t>
    <phoneticPr fontId="8"/>
  </si>
  <si>
    <t>　１　「林　真紀夫、古在豊樹、岡田益己（1986）、園芸環境工学における最近の話題（10）　</t>
    <phoneticPr fontId="4"/>
  </si>
  <si>
    <t>　　　暖冷房負荷の算定法[1] 」の「図３　q sol を推定するための図」のｙ軸の値を読み取って求める</t>
    <rPh sb="29" eb="31">
      <t>スイテイ</t>
    </rPh>
    <rPh sb="36" eb="37">
      <t>ズ</t>
    </rPh>
    <rPh sb="40" eb="41">
      <t>ジク</t>
    </rPh>
    <rPh sb="42" eb="43">
      <t>アタイ</t>
    </rPh>
    <rPh sb="44" eb="45">
      <t>ヨ</t>
    </rPh>
    <rPh sb="46" eb="47">
      <t>ト</t>
    </rPh>
    <rPh sb="49" eb="50">
      <t>モト</t>
    </rPh>
    <phoneticPr fontId="4"/>
  </si>
  <si>
    <t>　２　読み取りのため、以下のパラメータを算出する</t>
    <rPh sb="3" eb="4">
      <t>ヨ</t>
    </rPh>
    <rPh sb="5" eb="6">
      <t>ト</t>
    </rPh>
    <rPh sb="11" eb="13">
      <t>イカ</t>
    </rPh>
    <rPh sb="20" eb="22">
      <t>サンシュツ</t>
    </rPh>
    <phoneticPr fontId="4"/>
  </si>
  <si>
    <r>
      <t>Ｑ</t>
    </r>
    <r>
      <rPr>
        <sz val="8"/>
        <color theme="1"/>
        <rFont val="ＭＳ Ｐゴシック"/>
        <family val="3"/>
        <charset val="128"/>
      </rPr>
      <t>nt</t>
    </r>
    <r>
      <rPr>
        <sz val="11"/>
        <color theme="1"/>
        <rFont val="ＭＳ Ｐゴシック"/>
        <family val="2"/>
        <charset val="128"/>
      </rPr>
      <t xml:space="preserve"> ＝(Ａw　×　ｈ　×　ＤＨ</t>
    </r>
    <r>
      <rPr>
        <sz val="8"/>
        <color theme="1"/>
        <rFont val="ＭＳ Ｐゴシック"/>
        <family val="3"/>
        <charset val="128"/>
      </rPr>
      <t>nt</t>
    </r>
    <r>
      <rPr>
        <sz val="11"/>
        <color theme="1"/>
        <rFont val="ＭＳ Ｐゴシック"/>
        <family val="2"/>
        <charset val="128"/>
      </rPr>
      <t>　－Ａｓ　×　Ｈｓ) /1000</t>
    </r>
    <phoneticPr fontId="8"/>
  </si>
  <si>
    <r>
      <t>ＤＨ</t>
    </r>
    <r>
      <rPr>
        <sz val="8"/>
        <color theme="1"/>
        <rFont val="ＭＳ Ｐゴシック"/>
        <family val="3"/>
        <charset val="128"/>
      </rPr>
      <t>nt</t>
    </r>
    <phoneticPr fontId="8"/>
  </si>
  <si>
    <r>
      <t>夜間暖房デグリアワー（内外気温差）（×10</t>
    </r>
    <r>
      <rPr>
        <vertAlign val="superscript"/>
        <sz val="11"/>
        <color theme="1"/>
        <rFont val="ＭＳ Ｐゴシック"/>
        <family val="3"/>
        <charset val="128"/>
        <scheme val="minor"/>
      </rPr>
      <t>6</t>
    </r>
    <r>
      <rPr>
        <sz val="11"/>
        <color theme="1"/>
        <rFont val="ＭＳ Ｐゴシック"/>
        <family val="2"/>
        <charset val="128"/>
      </rPr>
      <t>K・s）</t>
    </r>
    <rPh sb="0" eb="2">
      <t>ヤカン</t>
    </rPh>
    <rPh sb="2" eb="4">
      <t>ダンボウ</t>
    </rPh>
    <rPh sb="11" eb="13">
      <t>ナイガイ</t>
    </rPh>
    <rPh sb="13" eb="16">
      <t>キオンサ</t>
    </rPh>
    <phoneticPr fontId="8"/>
  </si>
  <si>
    <r>
      <t>　　　パラメータ　＝ ｈ</t>
    </r>
    <r>
      <rPr>
        <sz val="8"/>
        <color theme="1"/>
        <rFont val="ＭＳ Ｐゴシック"/>
        <family val="3"/>
        <charset val="128"/>
      </rPr>
      <t>hd</t>
    </r>
    <r>
      <rPr>
        <sz val="11"/>
        <color theme="1"/>
        <rFont val="ＭＳ Ｐゴシック"/>
        <family val="3"/>
        <charset val="128"/>
      </rPr>
      <t>　× ＤＨdt　÷　（ β　×　ｔ ）</t>
    </r>
    <phoneticPr fontId="4"/>
  </si>
  <si>
    <r>
      <t>ｈ</t>
    </r>
    <r>
      <rPr>
        <sz val="8"/>
        <color theme="1"/>
        <rFont val="ＭＳ Ｐゴシック"/>
        <family val="3"/>
        <charset val="128"/>
      </rPr>
      <t>ｈｄ</t>
    </r>
    <phoneticPr fontId="4"/>
  </si>
  <si>
    <t>β</t>
    <phoneticPr fontId="4"/>
  </si>
  <si>
    <t>ｔ</t>
    <phoneticPr fontId="4"/>
  </si>
  <si>
    <t>温室の保温比（床面積／被覆面積）</t>
    <rPh sb="0" eb="2">
      <t>オンシツ</t>
    </rPh>
    <rPh sb="3" eb="5">
      <t>ホオン</t>
    </rPh>
    <rPh sb="5" eb="6">
      <t>ヒ</t>
    </rPh>
    <rPh sb="7" eb="10">
      <t>ユカメンセキ</t>
    </rPh>
    <rPh sb="11" eb="13">
      <t>ヒフク</t>
    </rPh>
    <rPh sb="13" eb="15">
      <t>メンセキ</t>
    </rPh>
    <phoneticPr fontId="4"/>
  </si>
  <si>
    <t>昼間放熱係数（基本的には夜間で計算した放熱係数を利用）</t>
    <rPh sb="0" eb="2">
      <t>ヒルマ</t>
    </rPh>
    <rPh sb="2" eb="4">
      <t>ホウネツ</t>
    </rPh>
    <rPh sb="4" eb="6">
      <t>ケイスウ</t>
    </rPh>
    <rPh sb="7" eb="10">
      <t>キホンテキ</t>
    </rPh>
    <rPh sb="12" eb="14">
      <t>ヤカン</t>
    </rPh>
    <rPh sb="15" eb="17">
      <t>ケイサン</t>
    </rPh>
    <rPh sb="19" eb="21">
      <t>ホウネツ</t>
    </rPh>
    <rPh sb="21" eb="23">
      <t>ケイスウ</t>
    </rPh>
    <rPh sb="24" eb="26">
      <t>リヨウ</t>
    </rPh>
    <phoneticPr fontId="4"/>
  </si>
  <si>
    <r>
      <t>ＤＨ</t>
    </r>
    <r>
      <rPr>
        <sz val="8"/>
        <color theme="1"/>
        <rFont val="ＭＳ Ｐゴシック"/>
        <family val="3"/>
        <charset val="128"/>
      </rPr>
      <t>dt2</t>
    </r>
    <phoneticPr fontId="4"/>
  </si>
  <si>
    <r>
      <t>Ａw、ｈ、ＤＨ、Ａs　は夜間暖房負荷で前述（ＤＨ</t>
    </r>
    <r>
      <rPr>
        <sz val="8"/>
        <color theme="1"/>
        <rFont val="ＭＳ Ｐゴシック"/>
        <family val="3"/>
        <charset val="128"/>
      </rPr>
      <t xml:space="preserve">dt1 </t>
    </r>
    <r>
      <rPr>
        <sz val="11"/>
        <color theme="1"/>
        <rFont val="ＭＳ Ｐゴシック"/>
        <family val="3"/>
        <charset val="128"/>
      </rPr>
      <t>は昼間暖房デグリアワーだが考え方は夜間と同じ）</t>
    </r>
    <rPh sb="12" eb="14">
      <t>ヤカン</t>
    </rPh>
    <rPh sb="14" eb="16">
      <t>ダンボウ</t>
    </rPh>
    <rPh sb="16" eb="18">
      <t>フカ</t>
    </rPh>
    <rPh sb="19" eb="21">
      <t>ゼンジュツ</t>
    </rPh>
    <rPh sb="29" eb="31">
      <t>ヒルマ</t>
    </rPh>
    <rPh sb="31" eb="33">
      <t>ダンボウ</t>
    </rPh>
    <rPh sb="41" eb="42">
      <t>カンガ</t>
    </rPh>
    <rPh sb="43" eb="44">
      <t>カタ</t>
    </rPh>
    <rPh sb="45" eb="47">
      <t>ヤカン</t>
    </rPh>
    <rPh sb="48" eb="49">
      <t>オナ</t>
    </rPh>
    <phoneticPr fontId="4"/>
  </si>
  <si>
    <t>昼間暖房デグリアワー、パラメータ算出時は昼間のみの暖房デグリアワーを算出する</t>
    <rPh sb="0" eb="2">
      <t>ヒルマ</t>
    </rPh>
    <rPh sb="2" eb="4">
      <t>ダンボウ</t>
    </rPh>
    <rPh sb="16" eb="18">
      <t>サンシュツ</t>
    </rPh>
    <rPh sb="18" eb="19">
      <t>ジ</t>
    </rPh>
    <rPh sb="20" eb="22">
      <t>ヒルマ</t>
    </rPh>
    <rPh sb="25" eb="27">
      <t>ダンボウ</t>
    </rPh>
    <rPh sb="34" eb="36">
      <t>サンシュツ</t>
    </rPh>
    <phoneticPr fontId="4"/>
  </si>
  <si>
    <t>具体的には、①日出、日没の時刻を確認、②日出～日没の時間毎デグリアワーを算出</t>
    <rPh sb="0" eb="3">
      <t>グタイテキ</t>
    </rPh>
    <rPh sb="7" eb="8">
      <t>ヒ</t>
    </rPh>
    <rPh sb="8" eb="9">
      <t>デ</t>
    </rPh>
    <rPh sb="10" eb="12">
      <t>ニチボツ</t>
    </rPh>
    <rPh sb="13" eb="15">
      <t>ジコク</t>
    </rPh>
    <rPh sb="16" eb="18">
      <t>カクニン</t>
    </rPh>
    <rPh sb="20" eb="21">
      <t>ヒ</t>
    </rPh>
    <rPh sb="21" eb="22">
      <t>デ</t>
    </rPh>
    <rPh sb="23" eb="25">
      <t>ニチボツ</t>
    </rPh>
    <rPh sb="26" eb="28">
      <t>ジカン</t>
    </rPh>
    <rPh sb="28" eb="29">
      <t>ゴト</t>
    </rPh>
    <rPh sb="36" eb="38">
      <t>サンシュツ</t>
    </rPh>
    <phoneticPr fontId="4"/>
  </si>
  <si>
    <t>③②の合計を算出</t>
    <rPh sb="3" eb="5">
      <t>ゴウケイ</t>
    </rPh>
    <rPh sb="6" eb="8">
      <t>サンシュツ</t>
    </rPh>
    <phoneticPr fontId="4"/>
  </si>
  <si>
    <t>日出から日没までの時刻</t>
    <rPh sb="0" eb="1">
      <t>ヒ</t>
    </rPh>
    <rPh sb="1" eb="2">
      <t>デ</t>
    </rPh>
    <rPh sb="4" eb="6">
      <t>ニチボツ</t>
    </rPh>
    <rPh sb="9" eb="11">
      <t>ジコク</t>
    </rPh>
    <phoneticPr fontId="4"/>
  </si>
  <si>
    <t>なお、気象庁のデータより算出したが、今回は精度よりも計算の簡略化を優先し、</t>
    <rPh sb="3" eb="6">
      <t>キショウチョウ</t>
    </rPh>
    <rPh sb="12" eb="14">
      <t>サンシュツ</t>
    </rPh>
    <rPh sb="18" eb="20">
      <t>コンカイ</t>
    </rPh>
    <rPh sb="21" eb="23">
      <t>セイド</t>
    </rPh>
    <rPh sb="26" eb="28">
      <t>ケイサン</t>
    </rPh>
    <rPh sb="29" eb="32">
      <t>カンリャクカ</t>
    </rPh>
    <rPh sb="33" eb="35">
      <t>ユウセン</t>
    </rPh>
    <phoneticPr fontId="4"/>
  </si>
  <si>
    <t>日出、日没時刻は毎月１日の時刻をその月の代表時刻として適用している</t>
    <rPh sb="0" eb="1">
      <t>ヒ</t>
    </rPh>
    <rPh sb="1" eb="2">
      <t>デ</t>
    </rPh>
    <rPh sb="3" eb="5">
      <t>ニチボツ</t>
    </rPh>
    <rPh sb="5" eb="7">
      <t>ジコク</t>
    </rPh>
    <rPh sb="8" eb="10">
      <t>マイツキ</t>
    </rPh>
    <rPh sb="11" eb="12">
      <t>ニチ</t>
    </rPh>
    <rPh sb="13" eb="15">
      <t>ジコク</t>
    </rPh>
    <rPh sb="18" eb="19">
      <t>ツキ</t>
    </rPh>
    <rPh sb="20" eb="22">
      <t>ダイヒョウ</t>
    </rPh>
    <rPh sb="22" eb="24">
      <t>ジコク</t>
    </rPh>
    <rPh sb="27" eb="29">
      <t>テキヨウ</t>
    </rPh>
    <phoneticPr fontId="4"/>
  </si>
  <si>
    <t>　　　q solとq solar は同義として扱っている</t>
    <rPh sb="18" eb="20">
      <t>ドウギ</t>
    </rPh>
    <rPh sb="23" eb="24">
      <t>アツカ</t>
    </rPh>
    <phoneticPr fontId="4"/>
  </si>
  <si>
    <t>　　　読み取りを数式で行うため、読み取った値から表を作成した</t>
    <rPh sb="3" eb="4">
      <t>ヨ</t>
    </rPh>
    <rPh sb="5" eb="6">
      <t>ト</t>
    </rPh>
    <rPh sb="8" eb="10">
      <t>スウシキ</t>
    </rPh>
    <rPh sb="11" eb="12">
      <t>オコナ</t>
    </rPh>
    <rPh sb="16" eb="17">
      <t>ヨ</t>
    </rPh>
    <rPh sb="18" eb="19">
      <t>ト</t>
    </rPh>
    <rPh sb="21" eb="22">
      <t>アタイ</t>
    </rPh>
    <rPh sb="24" eb="25">
      <t>ヒョウ</t>
    </rPh>
    <rPh sb="26" eb="28">
      <t>サクセイ</t>
    </rPh>
    <phoneticPr fontId="4"/>
  </si>
  <si>
    <r>
      <t>　３　得られたパラメータから１の表よりｑ</t>
    </r>
    <r>
      <rPr>
        <sz val="8"/>
        <color theme="1"/>
        <rFont val="ＭＳ Ｐゴシック"/>
        <family val="3"/>
        <charset val="128"/>
      </rPr>
      <t xml:space="preserve">solar </t>
    </r>
    <r>
      <rPr>
        <sz val="11"/>
        <color theme="1"/>
        <rFont val="ＭＳ Ｐゴシック"/>
        <family val="2"/>
        <charset val="128"/>
      </rPr>
      <t>を求める</t>
    </r>
    <rPh sb="3" eb="4">
      <t>エ</t>
    </rPh>
    <rPh sb="16" eb="17">
      <t>ヒョウ</t>
    </rPh>
    <rPh sb="27" eb="28">
      <t>モト</t>
    </rPh>
    <phoneticPr fontId="4"/>
  </si>
  <si>
    <t>温室の日暖房負荷の算定方法</t>
    <rPh sb="0" eb="2">
      <t>オンシツ</t>
    </rPh>
    <rPh sb="3" eb="4">
      <t>ニチ</t>
    </rPh>
    <rPh sb="4" eb="6">
      <t>ダンボウ</t>
    </rPh>
    <rPh sb="6" eb="8">
      <t>フカ</t>
    </rPh>
    <rPh sb="9" eb="11">
      <t>サンテイ</t>
    </rPh>
    <rPh sb="11" eb="13">
      <t>ホウホウ</t>
    </rPh>
    <phoneticPr fontId="8"/>
  </si>
  <si>
    <r>
      <t>Ｑ　＝ Ｑ</t>
    </r>
    <r>
      <rPr>
        <sz val="8"/>
        <color theme="1"/>
        <rFont val="ＭＳ Ｐゴシック"/>
        <family val="3"/>
        <charset val="128"/>
      </rPr>
      <t>nt</t>
    </r>
    <r>
      <rPr>
        <sz val="11"/>
        <color theme="1"/>
        <rFont val="ＭＳ Ｐゴシック"/>
        <family val="2"/>
        <charset val="128"/>
      </rPr>
      <t>　＋　Ｑ</t>
    </r>
    <r>
      <rPr>
        <sz val="8"/>
        <color theme="1"/>
        <rFont val="ＭＳ Ｐゴシック"/>
        <family val="3"/>
        <charset val="128"/>
      </rPr>
      <t>dt</t>
    </r>
    <phoneticPr fontId="4"/>
  </si>
  <si>
    <t>Ｑ</t>
    <phoneticPr fontId="4"/>
  </si>
  <si>
    <t>温室の日暖房負荷（GJ）</t>
    <rPh sb="0" eb="2">
      <t>オンシツ</t>
    </rPh>
    <rPh sb="3" eb="4">
      <t>ニチ</t>
    </rPh>
    <rPh sb="4" eb="6">
      <t>ダンボウ</t>
    </rPh>
    <rPh sb="6" eb="8">
      <t>フカ</t>
    </rPh>
    <phoneticPr fontId="8"/>
  </si>
  <si>
    <t>今回は、夜間暖房負荷、昼間暖房負荷を求める際に、ＤＨnt　と　ＤＨdt1 を区別せず、</t>
    <rPh sb="0" eb="2">
      <t>コンカイ</t>
    </rPh>
    <rPh sb="4" eb="6">
      <t>ヤカン</t>
    </rPh>
    <rPh sb="6" eb="8">
      <t>ダンボウ</t>
    </rPh>
    <rPh sb="8" eb="10">
      <t>フカ</t>
    </rPh>
    <rPh sb="11" eb="13">
      <t>ヒルマ</t>
    </rPh>
    <rPh sb="13" eb="15">
      <t>ダンボウ</t>
    </rPh>
    <rPh sb="15" eb="17">
      <t>フカ</t>
    </rPh>
    <rPh sb="18" eb="19">
      <t>モト</t>
    </rPh>
    <rPh sb="21" eb="22">
      <t>サイ</t>
    </rPh>
    <rPh sb="38" eb="40">
      <t>クベツ</t>
    </rPh>
    <phoneticPr fontId="4"/>
  </si>
  <si>
    <t>日暖房デグリアワーとして求め、そこから夜間暖房負荷に関わる「Ａｓ　×　Ｈｓ」及び</t>
    <rPh sb="0" eb="1">
      <t>ニチ</t>
    </rPh>
    <rPh sb="1" eb="3">
      <t>ダンボウ</t>
    </rPh>
    <rPh sb="12" eb="13">
      <t>モト</t>
    </rPh>
    <rPh sb="19" eb="21">
      <t>ヤカン</t>
    </rPh>
    <rPh sb="21" eb="23">
      <t>ダンボウ</t>
    </rPh>
    <rPh sb="23" eb="25">
      <t>フカ</t>
    </rPh>
    <rPh sb="26" eb="27">
      <t>カカ</t>
    </rPh>
    <rPh sb="38" eb="39">
      <t>オヨ</t>
    </rPh>
    <phoneticPr fontId="4"/>
  </si>
  <si>
    <r>
      <t>Ｑ</t>
    </r>
    <r>
      <rPr>
        <sz val="8"/>
        <color theme="1"/>
        <rFont val="ＭＳ Ｐゴシック"/>
        <family val="3"/>
        <charset val="128"/>
      </rPr>
      <t>dt</t>
    </r>
    <r>
      <rPr>
        <sz val="11"/>
        <color theme="1"/>
        <rFont val="ＭＳ Ｐゴシック"/>
        <family val="2"/>
        <charset val="128"/>
      </rPr>
      <t>＝(Ａw　×　ｈ　×　ＤＨ</t>
    </r>
    <r>
      <rPr>
        <sz val="8"/>
        <color theme="1"/>
        <rFont val="ＭＳ Ｐゴシック"/>
        <family val="3"/>
        <charset val="128"/>
      </rPr>
      <t>dt1</t>
    </r>
    <r>
      <rPr>
        <sz val="11"/>
        <color theme="1"/>
        <rFont val="ＭＳ Ｐゴシック"/>
        <family val="2"/>
        <charset val="128"/>
      </rPr>
      <t>)/1000　－　Ａs × ｑ</t>
    </r>
    <r>
      <rPr>
        <sz val="8"/>
        <color theme="1"/>
        <rFont val="ＭＳ Ｐゴシック"/>
        <family val="3"/>
        <charset val="128"/>
      </rPr>
      <t>solar</t>
    </r>
    <phoneticPr fontId="8"/>
  </si>
  <si>
    <r>
      <t>昼間暖房負荷に関わる「Ａs × ｑ</t>
    </r>
    <r>
      <rPr>
        <sz val="8"/>
        <color theme="1"/>
        <rFont val="ＭＳ Ｐゴシック"/>
        <family val="3"/>
        <charset val="128"/>
      </rPr>
      <t>solar</t>
    </r>
    <r>
      <rPr>
        <sz val="11"/>
        <color theme="1"/>
        <rFont val="ＭＳ Ｐゴシック"/>
        <family val="2"/>
        <charset val="128"/>
      </rPr>
      <t>　」を除する計算を行っている</t>
    </r>
    <rPh sb="25" eb="26">
      <t>ジョ</t>
    </rPh>
    <rPh sb="28" eb="30">
      <t>ケイサン</t>
    </rPh>
    <rPh sb="31" eb="32">
      <t>オコナ</t>
    </rPh>
    <phoneticPr fontId="4"/>
  </si>
  <si>
    <r>
      <t>　　　屋外日積算日射量は、気象庁データ「合計全天日射量(MJ/㎡)」の単位を「１０</t>
    </r>
    <r>
      <rPr>
        <vertAlign val="superscript"/>
        <sz val="11"/>
        <color theme="1"/>
        <rFont val="ＭＳ Ｐゴシック"/>
        <family val="3"/>
        <charset val="128"/>
      </rPr>
      <t>２</t>
    </r>
    <r>
      <rPr>
        <sz val="11"/>
        <color theme="1"/>
        <rFont val="ＭＳ Ｐゴシック"/>
        <family val="2"/>
        <charset val="128"/>
      </rPr>
      <t>kcal/㎡/day」</t>
    </r>
    <rPh sb="3" eb="5">
      <t>オクガイ</t>
    </rPh>
    <rPh sb="5" eb="6">
      <t>ニチ</t>
    </rPh>
    <rPh sb="6" eb="8">
      <t>セキサン</t>
    </rPh>
    <rPh sb="8" eb="11">
      <t>ニッシャリョウ</t>
    </rPh>
    <rPh sb="13" eb="16">
      <t>キショウチョウ</t>
    </rPh>
    <rPh sb="35" eb="37">
      <t>タンイ</t>
    </rPh>
    <phoneticPr fontId="4"/>
  </si>
  <si>
    <t>　　　へ変換し、表へあてはめた</t>
    <rPh sb="4" eb="6">
      <t>ヘンカン</t>
    </rPh>
    <rPh sb="8" eb="9">
      <t>ヒョウ</t>
    </rPh>
    <phoneticPr fontId="4"/>
  </si>
  <si>
    <t>←パラメータ</t>
    <phoneticPr fontId="4"/>
  </si>
  <si>
    <r>
      <t>↑合計全天日射量（MJ/㎡）の単位を（10</t>
    </r>
    <r>
      <rPr>
        <vertAlign val="superscript"/>
        <sz val="11"/>
        <color theme="1"/>
        <rFont val="ＭＳ Ｐゴシック"/>
        <family val="3"/>
        <charset val="128"/>
      </rPr>
      <t>2</t>
    </r>
    <r>
      <rPr>
        <sz val="11"/>
        <color theme="1"/>
        <rFont val="ＭＳ Ｐゴシック"/>
        <family val="2"/>
        <charset val="128"/>
      </rPr>
      <t>kcal/㎡）へ変換した値で読み取り</t>
    </r>
    <rPh sb="1" eb="3">
      <t>ゴウケイ</t>
    </rPh>
    <rPh sb="3" eb="5">
      <t>ゼンテン</t>
    </rPh>
    <rPh sb="5" eb="8">
      <t>ニッシャリョウ</t>
    </rPh>
    <rPh sb="15" eb="17">
      <t>タンイ</t>
    </rPh>
    <rPh sb="30" eb="32">
      <t>ヘンカン</t>
    </rPh>
    <rPh sb="34" eb="35">
      <t>アタイ</t>
    </rPh>
    <rPh sb="36" eb="37">
      <t>ヨ</t>
    </rPh>
    <rPh sb="38" eb="39">
      <t>ト</t>
    </rPh>
    <phoneticPr fontId="4"/>
  </si>
  <si>
    <t>注意：数式に影響をしますので、黄色のセル以外は記入・修正をしないようお願いします。</t>
    <rPh sb="0" eb="2">
      <t>チュウイ</t>
    </rPh>
    <rPh sb="3" eb="5">
      <t>スウシキ</t>
    </rPh>
    <rPh sb="6" eb="8">
      <t>エイキョウ</t>
    </rPh>
    <rPh sb="15" eb="17">
      <t>キイロ</t>
    </rPh>
    <rPh sb="20" eb="22">
      <t>イガイ</t>
    </rPh>
    <rPh sb="23" eb="25">
      <t>キニュウ</t>
    </rPh>
    <rPh sb="26" eb="28">
      <t>シュウセイ</t>
    </rPh>
    <rPh sb="35" eb="36">
      <t>ネガ</t>
    </rPh>
    <phoneticPr fontId="4"/>
  </si>
  <si>
    <t>環境制御機器導入効果試算シート（トマト編）</t>
    <rPh sb="0" eb="2">
      <t>カンキョウ</t>
    </rPh>
    <rPh sb="2" eb="4">
      <t>セイギョ</t>
    </rPh>
    <rPh sb="4" eb="6">
      <t>キキ</t>
    </rPh>
    <rPh sb="19" eb="20">
      <t>ヘン</t>
    </rPh>
    <phoneticPr fontId="5"/>
  </si>
  <si>
    <t>作成：愛知県農業総合試験場 ver.1</t>
    <rPh sb="0" eb="2">
      <t>サクセイ</t>
    </rPh>
    <rPh sb="3" eb="6">
      <t>アイチケン</t>
    </rPh>
    <rPh sb="6" eb="8">
      <t>ノウギョウ</t>
    </rPh>
    <rPh sb="8" eb="10">
      <t>ソウゴウ</t>
    </rPh>
    <rPh sb="10" eb="13">
      <t>シケンジョウ</t>
    </rPh>
    <phoneticPr fontId="4"/>
  </si>
  <si>
    <t>環境制御機器導入効果試算シート（トマト）結果</t>
    <rPh sb="0" eb="2">
      <t>カンキョウ</t>
    </rPh>
    <rPh sb="2" eb="4">
      <t>セイギョ</t>
    </rPh>
    <rPh sb="4" eb="6">
      <t>キキ</t>
    </rPh>
    <rPh sb="20" eb="22">
      <t>ケッカ</t>
    </rPh>
    <phoneticPr fontId="5"/>
  </si>
  <si>
    <t>の入力について</t>
    <rPh sb="1" eb="3">
      <t>ニュウリョク</t>
    </rPh>
    <phoneticPr fontId="4"/>
  </si>
  <si>
    <t>はじめに</t>
    <phoneticPr fontId="4"/>
  </si>
  <si>
    <t>入力にあたって</t>
    <rPh sb="0" eb="2">
      <t>ニュウリョク</t>
    </rPh>
    <phoneticPr fontId="4"/>
  </si>
  <si>
    <t>・はじめに</t>
    <phoneticPr fontId="4"/>
  </si>
  <si>
    <t>・別紙</t>
    <rPh sb="1" eb="3">
      <t>ベッシ</t>
    </rPh>
    <phoneticPr fontId="4"/>
  </si>
  <si>
    <t>「直接入力用」は直接数字を入力する場合に活用ください。</t>
    <rPh sb="1" eb="3">
      <t>チョクセツ</t>
    </rPh>
    <rPh sb="3" eb="5">
      <t>ニュウリョク</t>
    </rPh>
    <rPh sb="5" eb="6">
      <t>ヨウ</t>
    </rPh>
    <rPh sb="8" eb="10">
      <t>チョクセツ</t>
    </rPh>
    <rPh sb="10" eb="12">
      <t>スウジ</t>
    </rPh>
    <rPh sb="13" eb="15">
      <t>ニュウリョク</t>
    </rPh>
    <rPh sb="17" eb="19">
      <t>バアイ</t>
    </rPh>
    <rPh sb="20" eb="22">
      <t>カツヨウ</t>
    </rPh>
    <phoneticPr fontId="4"/>
  </si>
  <si>
    <t>いくつかの試算結果を比較したい場合は、別の名前を付けて保存する等し比較ください。</t>
    <rPh sb="5" eb="7">
      <t>シサン</t>
    </rPh>
    <rPh sb="7" eb="9">
      <t>ケッカ</t>
    </rPh>
    <rPh sb="10" eb="12">
      <t>ヒカク</t>
    </rPh>
    <rPh sb="15" eb="17">
      <t>バアイ</t>
    </rPh>
    <rPh sb="19" eb="20">
      <t>ベツ</t>
    </rPh>
    <rPh sb="21" eb="23">
      <t>ナマエ</t>
    </rPh>
    <rPh sb="24" eb="25">
      <t>ツ</t>
    </rPh>
    <rPh sb="27" eb="29">
      <t>ホゾン</t>
    </rPh>
    <rPh sb="31" eb="32">
      <t>ナド</t>
    </rPh>
    <rPh sb="33" eb="35">
      <t>ヒカク</t>
    </rPh>
    <phoneticPr fontId="8"/>
  </si>
  <si>
    <t>(1)本試算シートは、農業総合試験場のWebサイトから直接ダウンロードした人のみが利用することができます。再配</t>
    <rPh sb="4" eb="6">
      <t>シサン</t>
    </rPh>
    <rPh sb="11" eb="13">
      <t>ノウギョウ</t>
    </rPh>
    <rPh sb="13" eb="15">
      <t>ソウゴウ</t>
    </rPh>
    <rPh sb="15" eb="18">
      <t>シケンジョウ</t>
    </rPh>
    <phoneticPr fontId="4"/>
  </si>
  <si>
    <t>　　　布は行わないでください。</t>
    <phoneticPr fontId="4"/>
  </si>
  <si>
    <t>(3)本試算シートを利用して発生した問題・損害に対して、愛知県農業総合試験場はいかなる責任も負いません。</t>
    <rPh sb="4" eb="6">
      <t>シサン</t>
    </rPh>
    <rPh sb="21" eb="23">
      <t>ソンガイ</t>
    </rPh>
    <rPh sb="24" eb="25">
      <t>タイ</t>
    </rPh>
    <rPh sb="28" eb="31">
      <t>アイチケン</t>
    </rPh>
    <rPh sb="31" eb="33">
      <t>ノウギョウ</t>
    </rPh>
    <rPh sb="33" eb="35">
      <t>ソウゴウ</t>
    </rPh>
    <rPh sb="35" eb="38">
      <t>シケンジョウ</t>
    </rPh>
    <phoneticPr fontId="4"/>
  </si>
  <si>
    <t>(4)本試算シートを引用する場合は、出典を明記してください。</t>
    <rPh sb="3" eb="4">
      <t>ホン</t>
    </rPh>
    <rPh sb="4" eb="6">
      <t>シサン</t>
    </rPh>
    <rPh sb="10" eb="12">
      <t>インヨウ</t>
    </rPh>
    <rPh sb="14" eb="16">
      <t>バアイ</t>
    </rPh>
    <rPh sb="18" eb="20">
      <t>シュッテン</t>
    </rPh>
    <rPh sb="21" eb="23">
      <t>メイキ</t>
    </rPh>
    <phoneticPr fontId="4"/>
  </si>
  <si>
    <t>(5)本試算シートを予告なく修正、改良する場合が可能性があります。</t>
    <rPh sb="3" eb="4">
      <t>イマモト</t>
    </rPh>
    <rPh sb="4" eb="6">
      <t>シサン</t>
    </rPh>
    <rPh sb="10" eb="12">
      <t>ヨコク</t>
    </rPh>
    <rPh sb="14" eb="16">
      <t>シュウセイ</t>
    </rPh>
    <rPh sb="17" eb="19">
      <t>カイリョウ</t>
    </rPh>
    <rPh sb="21" eb="23">
      <t>バアイ</t>
    </rPh>
    <rPh sb="24" eb="27">
      <t>カノウセイ</t>
    </rPh>
    <phoneticPr fontId="4"/>
  </si>
  <si>
    <t>(6)農業総合試験場のWebサイトは原則リンクフリーですが、本試算シートページへのリンク設定等は事前に御連絡</t>
    <rPh sb="3" eb="5">
      <t>ノウギョウ</t>
    </rPh>
    <rPh sb="5" eb="7">
      <t>ソウゴウ</t>
    </rPh>
    <rPh sb="7" eb="10">
      <t>シケンジョウ</t>
    </rPh>
    <rPh sb="18" eb="20">
      <t>ゲンソク</t>
    </rPh>
    <rPh sb="30" eb="31">
      <t>ホン</t>
    </rPh>
    <rPh sb="31" eb="33">
      <t>シサン</t>
    </rPh>
    <rPh sb="44" eb="46">
      <t>セッテイ</t>
    </rPh>
    <rPh sb="46" eb="47">
      <t>トウ</t>
    </rPh>
    <rPh sb="48" eb="50">
      <t>ジゼン</t>
    </rPh>
    <rPh sb="51" eb="54">
      <t>ゴレンラク</t>
    </rPh>
    <phoneticPr fontId="4"/>
  </si>
  <si>
    <t>　　　ください。</t>
    <phoneticPr fontId="4"/>
  </si>
  <si>
    <t>以下の質問項目に入力してください。自動計算された試算結果が別シート「結果表」に表示されます。</t>
    <rPh sb="0" eb="2">
      <t>イカ</t>
    </rPh>
    <rPh sb="3" eb="5">
      <t>シツモン</t>
    </rPh>
    <rPh sb="5" eb="7">
      <t>コウモク</t>
    </rPh>
    <rPh sb="8" eb="10">
      <t>ニュウリョク</t>
    </rPh>
    <rPh sb="17" eb="19">
      <t>ジドウ</t>
    </rPh>
    <rPh sb="19" eb="21">
      <t>ケイサン</t>
    </rPh>
    <rPh sb="24" eb="26">
      <t>シサン</t>
    </rPh>
    <rPh sb="26" eb="28">
      <t>ケッカ</t>
    </rPh>
    <rPh sb="29" eb="30">
      <t>ベツ</t>
    </rPh>
    <rPh sb="34" eb="36">
      <t>ケッカ</t>
    </rPh>
    <rPh sb="36" eb="37">
      <t>ヒョウ</t>
    </rPh>
    <rPh sb="39" eb="41">
      <t>ヒョウジ</t>
    </rPh>
    <phoneticPr fontId="8"/>
  </si>
  <si>
    <t>１　試算したいタイプを選んでください</t>
    <rPh sb="2" eb="4">
      <t>シサン</t>
    </rPh>
    <rPh sb="11" eb="12">
      <t>エラ</t>
    </rPh>
    <phoneticPr fontId="8"/>
  </si>
  <si>
    <t>以下の表について、上記施設Noに導入されている、または導入予定の機器を、同じNoの行へ選択・入力ください</t>
    <rPh sb="0" eb="2">
      <t>イカ</t>
    </rPh>
    <rPh sb="3" eb="4">
      <t>ヒョウ</t>
    </rPh>
    <rPh sb="9" eb="11">
      <t>ジョウキ</t>
    </rPh>
    <rPh sb="11" eb="13">
      <t>シセツ</t>
    </rPh>
    <rPh sb="16" eb="18">
      <t>ドウニュウ</t>
    </rPh>
    <rPh sb="27" eb="29">
      <t>ドウニュウ</t>
    </rPh>
    <rPh sb="29" eb="31">
      <t>ヨテイ</t>
    </rPh>
    <rPh sb="32" eb="34">
      <t>キキ</t>
    </rPh>
    <rPh sb="36" eb="37">
      <t>オナ</t>
    </rPh>
    <rPh sb="41" eb="42">
      <t>ギョウ</t>
    </rPh>
    <rPh sb="43" eb="45">
      <t>センタク</t>
    </rPh>
    <rPh sb="46" eb="48">
      <t>ニュウリョク</t>
    </rPh>
    <phoneticPr fontId="4"/>
  </si>
  <si>
    <t>（1）施設について</t>
    <rPh sb="3" eb="5">
      <t>シセツ</t>
    </rPh>
    <phoneticPr fontId="4"/>
  </si>
  <si>
    <t>（2）機器・機械装備について</t>
    <rPh sb="3" eb="5">
      <t>キキ</t>
    </rPh>
    <rPh sb="6" eb="8">
      <t>キカイ</t>
    </rPh>
    <rPh sb="8" eb="10">
      <t>ソウビ</t>
    </rPh>
    <phoneticPr fontId="4"/>
  </si>
  <si>
    <t>（3）その他基本設備等</t>
    <rPh sb="5" eb="6">
      <t>タ</t>
    </rPh>
    <rPh sb="6" eb="8">
      <t>キホン</t>
    </rPh>
    <rPh sb="8" eb="10">
      <t>セツビ</t>
    </rPh>
    <rPh sb="10" eb="11">
      <t>ナド</t>
    </rPh>
    <phoneticPr fontId="8"/>
  </si>
  <si>
    <t>※360円は東京卸売市場 2014～2018年の愛知県平均単価</t>
    <rPh sb="4" eb="5">
      <t>エン</t>
    </rPh>
    <rPh sb="6" eb="8">
      <t>トウキョウ</t>
    </rPh>
    <rPh sb="8" eb="10">
      <t>オロシウ</t>
    </rPh>
    <rPh sb="10" eb="12">
      <t>シジョウ</t>
    </rPh>
    <rPh sb="22" eb="23">
      <t>ネン</t>
    </rPh>
    <rPh sb="24" eb="27">
      <t>アイチケン</t>
    </rPh>
    <rPh sb="27" eb="29">
      <t>ヘイキン</t>
    </rPh>
    <rPh sb="29" eb="31">
      <t>タンカ</t>
    </rPh>
    <phoneticPr fontId="4"/>
  </si>
  <si>
    <t>加と費用の増加があり、所得にどのくらい効果が現れるのかを試算するために作成しました。</t>
    <rPh sb="2" eb="4">
      <t>ヒヨウ</t>
    </rPh>
    <rPh sb="5" eb="7">
      <t>ゾウカ</t>
    </rPh>
    <rPh sb="11" eb="13">
      <t>ショトク</t>
    </rPh>
    <rPh sb="19" eb="21">
      <t>コウカ</t>
    </rPh>
    <rPh sb="22" eb="23">
      <t>アラワ</t>
    </rPh>
    <rPh sb="28" eb="30">
      <t>シサン</t>
    </rPh>
    <phoneticPr fontId="8"/>
  </si>
  <si>
    <t>このシートは愛知県内の事例を参考に環境制御装置導入検討時に導入装備によりどの程度収量の増</t>
    <rPh sb="6" eb="8">
      <t>アイチ</t>
    </rPh>
    <rPh sb="8" eb="10">
      <t>ケンナイ</t>
    </rPh>
    <rPh sb="11" eb="13">
      <t>ジレイ</t>
    </rPh>
    <rPh sb="14" eb="16">
      <t>サンコウ</t>
    </rPh>
    <rPh sb="17" eb="19">
      <t>カンキョウ</t>
    </rPh>
    <rPh sb="19" eb="21">
      <t>セイギョ</t>
    </rPh>
    <rPh sb="21" eb="23">
      <t>ソウチ</t>
    </rPh>
    <rPh sb="23" eb="25">
      <t>ドウニュウ</t>
    </rPh>
    <rPh sb="25" eb="27">
      <t>ケントウ</t>
    </rPh>
    <rPh sb="27" eb="28">
      <t>ジ</t>
    </rPh>
    <rPh sb="29" eb="31">
      <t>ドウニュウ</t>
    </rPh>
    <rPh sb="31" eb="33">
      <t>ソウビ</t>
    </rPh>
    <phoneticPr fontId="8"/>
  </si>
  <si>
    <t>目安としてください。</t>
    <phoneticPr fontId="4"/>
  </si>
  <si>
    <t>このシートによる試算結果は、導入機器等の条件の違いによる差を知ってもらうためのものであり、数値は</t>
    <rPh sb="8" eb="10">
      <t>シサン</t>
    </rPh>
    <rPh sb="10" eb="12">
      <t>ケッカ</t>
    </rPh>
    <rPh sb="14" eb="16">
      <t>ドウニュウ</t>
    </rPh>
    <rPh sb="16" eb="18">
      <t>キキ</t>
    </rPh>
    <rPh sb="18" eb="19">
      <t>ナド</t>
    </rPh>
    <rPh sb="20" eb="22">
      <t>ジョウケン</t>
    </rPh>
    <rPh sb="23" eb="24">
      <t>チガ</t>
    </rPh>
    <rPh sb="28" eb="29">
      <t>サ</t>
    </rPh>
    <rPh sb="30" eb="31">
      <t>シ</t>
    </rPh>
    <phoneticPr fontId="8"/>
  </si>
  <si>
    <t>等のリスクもあることを御承知ください。</t>
    <rPh sb="0" eb="1">
      <t>ナド</t>
    </rPh>
    <rPh sb="11" eb="12">
      <t>ゴ</t>
    </rPh>
    <rPh sb="12" eb="14">
      <t>ショウチ</t>
    </rPh>
    <phoneticPr fontId="8"/>
  </si>
  <si>
    <t>なお、高額な装備の活用による収量増加には高い技術力も求められるため、導入コストが回収できない</t>
    <rPh sb="3" eb="5">
      <t>コウガク</t>
    </rPh>
    <rPh sb="6" eb="8">
      <t>ソウビ</t>
    </rPh>
    <rPh sb="9" eb="11">
      <t>カツヨウ</t>
    </rPh>
    <rPh sb="14" eb="16">
      <t>シュウリョウ</t>
    </rPh>
    <rPh sb="16" eb="18">
      <t>ゾウカ</t>
    </rPh>
    <rPh sb="20" eb="21">
      <t>タカ</t>
    </rPh>
    <rPh sb="22" eb="25">
      <t>ギジュツリョク</t>
    </rPh>
    <rPh sb="26" eb="27">
      <t>モト</t>
    </rPh>
    <phoneticPr fontId="8"/>
  </si>
  <si>
    <t>イヤー栽培で高収量を目指そうか」など、方向性に迷った時に御活用いただければ幸いです。</t>
    <rPh sb="3" eb="5">
      <t>サイバイ</t>
    </rPh>
    <rPh sb="6" eb="9">
      <t>コウシュウリョウ</t>
    </rPh>
    <rPh sb="10" eb="12">
      <t>メザ</t>
    </rPh>
    <rPh sb="19" eb="22">
      <t>ホウコウセイ</t>
    </rPh>
    <rPh sb="23" eb="24">
      <t>マヨ</t>
    </rPh>
    <rPh sb="26" eb="27">
      <t>トキ</t>
    </rPh>
    <rPh sb="28" eb="29">
      <t>ゴ</t>
    </rPh>
    <phoneticPr fontId="8"/>
  </si>
  <si>
    <t>「環境モニタリング機器のみ手軽に導入してみようか」「改築をして、統合環境制御装置を導入し、ハイワ</t>
    <rPh sb="1" eb="3">
      <t>カンキョウ</t>
    </rPh>
    <rPh sb="9" eb="11">
      <t>キキ</t>
    </rPh>
    <rPh sb="13" eb="15">
      <t>テガル</t>
    </rPh>
    <rPh sb="16" eb="18">
      <t>ドウニュウ</t>
    </rPh>
    <rPh sb="26" eb="28">
      <t>カイチク</t>
    </rPh>
    <rPh sb="32" eb="34">
      <t>トウゴウ</t>
    </rPh>
    <rPh sb="34" eb="36">
      <t>カンキョウ</t>
    </rPh>
    <rPh sb="36" eb="38">
      <t>セイギョ</t>
    </rPh>
    <phoneticPr fontId="8"/>
  </si>
  <si>
    <t>基本的には「質問表」のシートの各項目に入力ください。「結果表」のシートに試算結果が表示されます。</t>
    <rPh sb="0" eb="3">
      <t>キホンテキ</t>
    </rPh>
    <rPh sb="6" eb="8">
      <t>シツモン</t>
    </rPh>
    <rPh sb="8" eb="9">
      <t>ヒョウ</t>
    </rPh>
    <rPh sb="15" eb="18">
      <t>カクコウモク</t>
    </rPh>
    <rPh sb="19" eb="21">
      <t>ニュウリョク</t>
    </rPh>
    <rPh sb="27" eb="29">
      <t>ケッカ</t>
    </rPh>
    <rPh sb="29" eb="30">
      <t>ヒョウ</t>
    </rPh>
    <rPh sb="36" eb="38">
      <t>シサン</t>
    </rPh>
    <rPh sb="38" eb="40">
      <t>ケッカ</t>
    </rPh>
    <rPh sb="41" eb="43">
      <t>ヒョウジ</t>
    </rPh>
    <phoneticPr fontId="4"/>
  </si>
  <si>
    <t>・林真紀夫、古在豊樹、岡田益己（1986）、園芸環境工学における最近の話題（10）暖冷房負荷の算定</t>
    <rPh sb="6" eb="8">
      <t>コザイ</t>
    </rPh>
    <rPh sb="8" eb="10">
      <t>トヨキ</t>
    </rPh>
    <rPh sb="11" eb="13">
      <t>オカダ</t>
    </rPh>
    <rPh sb="13" eb="14">
      <t>マ</t>
    </rPh>
    <rPh sb="14" eb="15">
      <t>オノレ</t>
    </rPh>
    <phoneticPr fontId="8"/>
  </si>
  <si>
    <t xml:space="preserve">  　法[1] 　－暖房負荷の算定法－、農業および園芸、第61巻11号、p1342－1348</t>
    <phoneticPr fontId="4"/>
  </si>
  <si>
    <t>では、「結果表」シートで試算結果を確認ください。</t>
    <rPh sb="4" eb="6">
      <t>ケッカ</t>
    </rPh>
    <rPh sb="6" eb="7">
      <t>ヒョウ</t>
    </rPh>
    <rPh sb="12" eb="14">
      <t>シサン</t>
    </rPh>
    <rPh sb="14" eb="16">
      <t>ケッカ</t>
    </rPh>
    <rPh sb="17" eb="19">
      <t>カクニン</t>
    </rPh>
    <phoneticPr fontId="8"/>
  </si>
  <si>
    <t>いくつかの試算結果を比較したい場合は、別の名前を付けて保存する等し比較ください。</t>
    <phoneticPr fontId="8"/>
  </si>
  <si>
    <t>単価</t>
    <rPh sb="0" eb="2">
      <t>タンカ</t>
    </rPh>
    <phoneticPr fontId="4"/>
  </si>
  <si>
    <t>10a単価</t>
    <rPh sb="3" eb="5">
      <t>タンカ</t>
    </rPh>
    <phoneticPr fontId="4"/>
  </si>
  <si>
    <t>㎡単価</t>
    <rPh sb="1" eb="3">
      <t>タンカ</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</si>
</sst>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0;[Red]\-#,##0.0"/>
    <numFmt numFmtId="177" formatCode="#,##0.0_ ;[Red]\-#,##0.0\ "/>
    <numFmt numFmtId="178" formatCode="0.0"/>
    <numFmt numFmtId="179" formatCode="h:mm;@"/>
    <numFmt numFmtId="180" formatCode="m&quot;月&quot;d&quot;日&quot;;@"/>
    <numFmt numFmtId="181" formatCode="0.000_ "/>
    <numFmt numFmtId="182" formatCode="0.0_ "/>
    <numFmt numFmtId="183" formatCode="m/d;@"/>
    <numFmt numFmtId="184" formatCode="0.0_ ;[Red]\-0.0\ "/>
    <numFmt numFmtId="185" formatCode="0_);[Red]\(0\)"/>
  </numFmts>
  <fonts count="43">
    <font>
      <sz val="11"/>
      <color theme="1"/>
      <name val="ＭＳ Ｐゴシック"/>
      <family val="2"/>
      <charset val="128"/>
    </font>
    <font>
      <sz val="11"/>
      <color theme="1"/>
      <name val="ＭＳ Ｐゴシック"/>
      <family val="2"/>
      <charset val="128"/>
      <scheme val="minor"/>
    </font>
    <font>
      <sz val="11"/>
      <color theme="1"/>
      <name val="ＭＳ Ｐゴシック"/>
      <family val="2"/>
      <charset val="128"/>
    </font>
    <font>
      <sz val="8"/>
      <name val="ＭＳ Ｐゴシック"/>
      <family val="3"/>
      <charset val="128"/>
    </font>
    <font>
      <sz val="6"/>
      <name val="ＭＳ Ｐゴシック"/>
      <family val="2"/>
      <charset val="128"/>
    </font>
    <font>
      <sz val="6"/>
      <name val="ＭＳ Ｐゴシック"/>
      <family val="3"/>
      <charset val="128"/>
    </font>
    <font>
      <sz val="11"/>
      <name val="ＭＳ Ｐゴシック"/>
      <family val="3"/>
      <charset val="128"/>
    </font>
    <font>
      <sz val="6"/>
      <color theme="1"/>
      <name val="ＭＳ Ｐゴシック"/>
      <family val="3"/>
      <charset val="128"/>
    </font>
    <font>
      <sz val="6"/>
      <name val="ＭＳ Ｐゴシック"/>
      <family val="2"/>
      <charset val="128"/>
      <scheme val="minor"/>
    </font>
    <font>
      <sz val="11"/>
      <color theme="1"/>
      <name val="ＭＳ Ｐゴシック"/>
      <family val="3"/>
      <charset val="128"/>
    </font>
    <font>
      <sz val="9"/>
      <color theme="1"/>
      <name val="ＭＳ Ｐゴシック"/>
      <family val="3"/>
      <charset val="128"/>
    </font>
    <font>
      <sz val="9"/>
      <color rgb="FF000000"/>
      <name val="Meiryo UI"/>
      <family val="3"/>
      <charset val="128"/>
    </font>
    <font>
      <vertAlign val="superscript"/>
      <sz val="11"/>
      <color theme="1"/>
      <name val="ＭＳ Ｐゴシック"/>
      <family val="3"/>
      <charset val="128"/>
      <scheme val="minor"/>
    </font>
    <font>
      <b/>
      <sz val="11"/>
      <color theme="1"/>
      <name val="ＭＳ Ｐゴシック"/>
      <family val="3"/>
      <charset val="128"/>
      <scheme val="minor"/>
    </font>
    <font>
      <vertAlign val="superscript"/>
      <sz val="11"/>
      <color theme="1"/>
      <name val="ＭＳ Ｐゴシック"/>
      <family val="3"/>
      <charset val="128"/>
    </font>
    <font>
      <sz val="14"/>
      <color theme="1"/>
      <name val="ＭＳ Ｐゴシック"/>
      <family val="3"/>
      <charset val="128"/>
    </font>
    <font>
      <b/>
      <sz val="14"/>
      <color theme="1"/>
      <name val="ＭＳ Ｐゴシック"/>
      <family val="3"/>
      <charset val="128"/>
    </font>
    <font>
      <sz val="6"/>
      <color theme="0"/>
      <name val="ＭＳ Ｐゴシック"/>
      <family val="3"/>
      <charset val="128"/>
    </font>
    <font>
      <sz val="9"/>
      <color indexed="81"/>
      <name val="MS P ゴシック"/>
      <family val="3"/>
      <charset val="128"/>
    </font>
    <font>
      <b/>
      <sz val="9"/>
      <color indexed="81"/>
      <name val="MS P ゴシック"/>
      <family val="3"/>
      <charset val="128"/>
    </font>
    <font>
      <sz val="6"/>
      <color indexed="81"/>
      <name val="MS P ゴシック"/>
      <family val="3"/>
      <charset val="128"/>
    </font>
    <font>
      <sz val="16"/>
      <name val="Meiryo UI"/>
      <family val="3"/>
      <charset val="128"/>
    </font>
    <font>
      <sz val="11"/>
      <color theme="1"/>
      <name val="Meiryo UI"/>
      <family val="3"/>
      <charset val="128"/>
    </font>
    <font>
      <b/>
      <sz val="11"/>
      <color theme="1"/>
      <name val="Meiryo UI"/>
      <family val="3"/>
      <charset val="128"/>
    </font>
    <font>
      <b/>
      <u/>
      <sz val="12"/>
      <color theme="1"/>
      <name val="Meiryo UI"/>
      <family val="3"/>
      <charset val="128"/>
    </font>
    <font>
      <b/>
      <sz val="12"/>
      <color theme="1"/>
      <name val="Meiryo UI"/>
      <family val="3"/>
      <charset val="128"/>
    </font>
    <font>
      <sz val="8"/>
      <color theme="1"/>
      <name val="Meiryo UI"/>
      <family val="3"/>
      <charset val="128"/>
    </font>
    <font>
      <sz val="9"/>
      <color theme="1"/>
      <name val="Meiryo UI"/>
      <family val="3"/>
      <charset val="128"/>
    </font>
    <font>
      <sz val="10"/>
      <color theme="1"/>
      <name val="Meiryo UI"/>
      <family val="3"/>
      <charset val="128"/>
    </font>
    <font>
      <sz val="11"/>
      <name val="Meiryo UI"/>
      <family val="3"/>
      <charset val="128"/>
    </font>
    <font>
      <sz val="6"/>
      <color theme="1"/>
      <name val="Meiryo UI"/>
      <family val="3"/>
      <charset val="128"/>
    </font>
    <font>
      <sz val="10"/>
      <name val="Meiryo UI"/>
      <family val="3"/>
      <charset val="128"/>
    </font>
    <font>
      <sz val="9"/>
      <name val="Meiryo UI"/>
      <family val="3"/>
      <charset val="128"/>
    </font>
    <font>
      <sz val="6"/>
      <name val="Meiryo UI"/>
      <family val="3"/>
      <charset val="128"/>
    </font>
    <font>
      <sz val="8"/>
      <name val="Meiryo UI"/>
      <family val="3"/>
      <charset val="128"/>
    </font>
    <font>
      <vertAlign val="subscript"/>
      <sz val="10"/>
      <name val="Meiryo UI"/>
      <family val="3"/>
      <charset val="128"/>
    </font>
    <font>
      <sz val="16"/>
      <color theme="1"/>
      <name val="Meiryo UI"/>
      <family val="3"/>
      <charset val="128"/>
    </font>
    <font>
      <sz val="11"/>
      <color rgb="FFFF0000"/>
      <name val="Meiryo UI"/>
      <family val="3"/>
      <charset val="128"/>
    </font>
    <font>
      <sz val="10"/>
      <color rgb="FF000000"/>
      <name val="Meiryo UI"/>
      <family val="3"/>
      <charset val="128"/>
    </font>
    <font>
      <b/>
      <sz val="11"/>
      <color theme="0"/>
      <name val="Meiryo UI"/>
      <family val="3"/>
      <charset val="128"/>
    </font>
    <font>
      <b/>
      <sz val="11"/>
      <color theme="1"/>
      <name val="ＭＳ Ｐゴシック"/>
      <family val="3"/>
      <charset val="128"/>
    </font>
    <font>
      <b/>
      <sz val="12"/>
      <color theme="1"/>
      <name val="ＭＳ Ｐゴシック"/>
      <family val="3"/>
      <charset val="128"/>
    </font>
    <font>
      <sz val="8"/>
      <color theme="1"/>
      <name val="ＭＳ Ｐゴシック"/>
      <family val="3"/>
      <charset val="128"/>
    </font>
  </fonts>
  <fills count="1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8"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theme="0" tint="-0.14999847407452621"/>
        <bgColor indexed="64"/>
      </patternFill>
    </fill>
  </fills>
  <borders count="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double">
        <color indexed="64"/>
      </bottom>
      <diagonal/>
    </border>
    <border>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medium">
        <color indexed="64"/>
      </top>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indexed="64"/>
      </right>
      <top style="medium">
        <color indexed="64"/>
      </top>
      <bottom/>
      <diagonal/>
    </border>
  </borders>
  <cellStyleXfs count="4">
    <xf numFmtId="0" fontId="0" fillId="0" borderId="0">
      <alignment vertical="center"/>
    </xf>
    <xf numFmtId="38" fontId="2"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cellStyleXfs>
  <cellXfs count="580">
    <xf numFmtId="0" fontId="0" fillId="0" borderId="0" xfId="0">
      <alignment vertical="center"/>
    </xf>
    <xf numFmtId="38" fontId="0" fillId="0" borderId="0" xfId="1" applyFont="1">
      <alignment vertical="center"/>
    </xf>
    <xf numFmtId="38" fontId="6" fillId="0" borderId="56" xfId="1" applyFont="1" applyBorder="1" applyAlignment="1">
      <alignment vertical="center" shrinkToFit="1"/>
    </xf>
    <xf numFmtId="0" fontId="0" fillId="0" borderId="56" xfId="0" applyBorder="1">
      <alignment vertical="center"/>
    </xf>
    <xf numFmtId="0" fontId="9" fillId="0" borderId="0" xfId="0" applyFont="1">
      <alignment vertical="center"/>
    </xf>
    <xf numFmtId="0" fontId="9" fillId="0" borderId="9" xfId="0" applyFont="1" applyBorder="1">
      <alignment vertical="center"/>
    </xf>
    <xf numFmtId="0" fontId="9" fillId="0" borderId="10" xfId="0" applyFont="1" applyBorder="1">
      <alignment vertical="center"/>
    </xf>
    <xf numFmtId="0" fontId="9" fillId="0" borderId="11" xfId="0" applyFont="1" applyBorder="1">
      <alignment vertical="center"/>
    </xf>
    <xf numFmtId="0" fontId="9" fillId="0" borderId="15" xfId="0" applyFont="1" applyBorder="1">
      <alignment vertical="center"/>
    </xf>
    <xf numFmtId="0" fontId="9" fillId="0" borderId="16" xfId="0" applyFont="1" applyBorder="1">
      <alignment vertical="center"/>
    </xf>
    <xf numFmtId="0" fontId="9" fillId="0" borderId="20" xfId="0" applyFont="1" applyBorder="1">
      <alignment vertical="center"/>
    </xf>
    <xf numFmtId="0" fontId="9" fillId="0" borderId="21" xfId="0" applyFont="1" applyBorder="1">
      <alignment vertical="center"/>
    </xf>
    <xf numFmtId="0" fontId="9" fillId="0" borderId="22" xfId="0" applyFont="1" applyBorder="1">
      <alignment vertical="center"/>
    </xf>
    <xf numFmtId="0" fontId="9" fillId="0" borderId="33" xfId="0" applyFont="1" applyBorder="1">
      <alignment vertical="center"/>
    </xf>
    <xf numFmtId="0" fontId="9" fillId="0" borderId="56" xfId="0" applyFont="1" applyBorder="1">
      <alignment vertical="center"/>
    </xf>
    <xf numFmtId="0" fontId="9" fillId="0" borderId="0" xfId="0" applyFont="1" applyAlignment="1">
      <alignment horizontal="center" vertical="center"/>
    </xf>
    <xf numFmtId="0" fontId="9" fillId="0" borderId="38" xfId="0" applyFont="1" applyBorder="1">
      <alignment vertical="center"/>
    </xf>
    <xf numFmtId="0" fontId="9" fillId="0" borderId="75" xfId="0" applyFont="1" applyBorder="1">
      <alignment vertical="center"/>
    </xf>
    <xf numFmtId="38" fontId="9" fillId="0" borderId="0" xfId="1" applyFont="1">
      <alignment vertical="center"/>
    </xf>
    <xf numFmtId="176" fontId="9" fillId="0" borderId="0" xfId="1" applyNumberFormat="1" applyFont="1">
      <alignment vertical="center"/>
    </xf>
    <xf numFmtId="0" fontId="9" fillId="0" borderId="33" xfId="0" applyFont="1" applyBorder="1" applyAlignment="1">
      <alignment horizontal="center" vertical="center"/>
    </xf>
    <xf numFmtId="0" fontId="0" fillId="0" borderId="38" xfId="0" applyBorder="1">
      <alignment vertical="center"/>
    </xf>
    <xf numFmtId="0" fontId="0" fillId="0" borderId="75" xfId="0" applyBorder="1">
      <alignment vertical="center"/>
    </xf>
    <xf numFmtId="0" fontId="13" fillId="0" borderId="0" xfId="0" applyFont="1">
      <alignment vertical="center"/>
    </xf>
    <xf numFmtId="0" fontId="0" fillId="0" borderId="61" xfId="0" applyBorder="1" applyAlignment="1">
      <alignment horizontal="center" vertical="center"/>
    </xf>
    <xf numFmtId="0" fontId="0" fillId="0" borderId="59" xfId="0" applyBorder="1">
      <alignment vertical="center"/>
    </xf>
    <xf numFmtId="0" fontId="0" fillId="0" borderId="72" xfId="0" applyBorder="1" applyAlignment="1">
      <alignment horizontal="center" vertical="center"/>
    </xf>
    <xf numFmtId="0" fontId="0" fillId="0" borderId="74" xfId="0" applyBorder="1">
      <alignment vertical="center"/>
    </xf>
    <xf numFmtId="0" fontId="0" fillId="0" borderId="55" xfId="0" applyBorder="1" applyAlignment="1">
      <alignment horizontal="center" vertical="center"/>
    </xf>
    <xf numFmtId="0" fontId="0" fillId="0" borderId="48" xfId="0" applyBorder="1">
      <alignment vertical="center"/>
    </xf>
    <xf numFmtId="0" fontId="0" fillId="0" borderId="0" xfId="0" applyAlignment="1">
      <alignment horizontal="left" vertical="center"/>
    </xf>
    <xf numFmtId="179" fontId="9" fillId="0" borderId="0" xfId="0" applyNumberFormat="1" applyFont="1">
      <alignment vertical="center"/>
    </xf>
    <xf numFmtId="179" fontId="10" fillId="0" borderId="0" xfId="0" applyNumberFormat="1" applyFont="1">
      <alignment vertical="center"/>
    </xf>
    <xf numFmtId="0" fontId="10" fillId="0" borderId="0" xfId="0" applyFont="1" applyAlignment="1">
      <alignment horizontal="center" vertical="center"/>
    </xf>
    <xf numFmtId="180" fontId="9" fillId="0" borderId="0" xfId="0" applyNumberFormat="1" applyFont="1">
      <alignment vertical="center"/>
    </xf>
    <xf numFmtId="176" fontId="9" fillId="0" borderId="0" xfId="1" applyNumberFormat="1" applyFont="1" applyAlignment="1">
      <alignment horizontal="center" vertical="center"/>
    </xf>
    <xf numFmtId="0" fontId="9" fillId="4" borderId="0" xfId="0" applyFont="1" applyFill="1" applyAlignment="1">
      <alignment horizontal="center" vertical="center"/>
    </xf>
    <xf numFmtId="38" fontId="9" fillId="0" borderId="38" xfId="1" applyFont="1" applyBorder="1">
      <alignment vertical="center"/>
    </xf>
    <xf numFmtId="176" fontId="9" fillId="0" borderId="38" xfId="1" applyNumberFormat="1" applyFont="1" applyBorder="1">
      <alignment vertical="center"/>
    </xf>
    <xf numFmtId="20" fontId="9" fillId="0" borderId="0" xfId="0" applyNumberFormat="1" applyFont="1" applyAlignment="1">
      <alignment horizontal="center" vertical="center"/>
    </xf>
    <xf numFmtId="38" fontId="9" fillId="0" borderId="75" xfId="1" applyFont="1" applyBorder="1">
      <alignment vertical="center"/>
    </xf>
    <xf numFmtId="176" fontId="9" fillId="0" borderId="75" xfId="1" applyNumberFormat="1" applyFont="1" applyBorder="1">
      <alignment vertical="center"/>
    </xf>
    <xf numFmtId="38" fontId="9" fillId="7" borderId="56" xfId="1" applyFont="1" applyFill="1" applyBorder="1">
      <alignment vertical="center"/>
    </xf>
    <xf numFmtId="178" fontId="9" fillId="0" borderId="56" xfId="0" applyNumberFormat="1" applyFont="1" applyBorder="1">
      <alignment vertical="center"/>
    </xf>
    <xf numFmtId="0" fontId="9" fillId="0" borderId="36" xfId="0" applyFont="1" applyBorder="1">
      <alignment vertical="center"/>
    </xf>
    <xf numFmtId="38" fontId="6" fillId="4" borderId="56" xfId="1" applyFont="1" applyFill="1" applyBorder="1" applyAlignment="1"/>
    <xf numFmtId="0" fontId="9" fillId="0" borderId="57" xfId="0" applyFont="1" applyBorder="1">
      <alignment vertical="center"/>
    </xf>
    <xf numFmtId="176" fontId="6" fillId="4" borderId="56" xfId="1" applyNumberFormat="1" applyFont="1" applyFill="1" applyBorder="1">
      <alignment vertical="center"/>
    </xf>
    <xf numFmtId="0" fontId="9" fillId="0" borderId="57" xfId="0" applyFont="1" applyBorder="1" applyAlignment="1"/>
    <xf numFmtId="0" fontId="6" fillId="7" borderId="56" xfId="0" applyFont="1" applyFill="1" applyBorder="1" applyAlignment="1"/>
    <xf numFmtId="178" fontId="6" fillId="7" borderId="56" xfId="0" applyNumberFormat="1" applyFont="1" applyFill="1" applyBorder="1" applyAlignment="1"/>
    <xf numFmtId="181" fontId="6" fillId="4" borderId="56" xfId="0" applyNumberFormat="1" applyFont="1" applyFill="1" applyBorder="1" applyAlignment="1">
      <alignment horizontal="right"/>
    </xf>
    <xf numFmtId="0" fontId="9" fillId="0" borderId="56" xfId="0" applyFont="1" applyBorder="1" applyAlignment="1">
      <alignment horizontal="right"/>
    </xf>
    <xf numFmtId="176" fontId="6" fillId="7" borderId="56" xfId="1" applyNumberFormat="1" applyFont="1" applyFill="1" applyBorder="1" applyAlignment="1"/>
    <xf numFmtId="40" fontId="6" fillId="7" borderId="56" xfId="1" applyNumberFormat="1" applyFont="1" applyFill="1" applyBorder="1" applyAlignment="1"/>
    <xf numFmtId="0" fontId="16" fillId="0" borderId="0" xfId="0" applyFont="1">
      <alignment vertical="center"/>
    </xf>
    <xf numFmtId="14" fontId="17" fillId="0" borderId="0" xfId="0" applyNumberFormat="1" applyFont="1">
      <alignment vertical="center"/>
    </xf>
    <xf numFmtId="0" fontId="7" fillId="0" borderId="0" xfId="0" applyFont="1" applyAlignment="1">
      <alignment horizontal="center" vertical="center"/>
    </xf>
    <xf numFmtId="0" fontId="5" fillId="4" borderId="0" xfId="0" applyFont="1" applyFill="1" applyAlignment="1">
      <alignment horizontal="center" vertical="center"/>
    </xf>
    <xf numFmtId="0" fontId="9" fillId="2" borderId="0" xfId="0" applyFont="1" applyFill="1">
      <alignment vertical="center"/>
    </xf>
    <xf numFmtId="20" fontId="9" fillId="2" borderId="0" xfId="0" applyNumberFormat="1" applyFont="1" applyFill="1" applyAlignment="1">
      <alignment horizontal="center" vertical="center"/>
    </xf>
    <xf numFmtId="38" fontId="0" fillId="0" borderId="0" xfId="1" applyFont="1" applyAlignment="1">
      <alignment horizontal="center" vertical="center"/>
    </xf>
    <xf numFmtId="0" fontId="22" fillId="0" borderId="0" xfId="0" applyFont="1">
      <alignment vertical="center"/>
    </xf>
    <xf numFmtId="0" fontId="22" fillId="0" borderId="10" xfId="0" applyFont="1" applyBorder="1">
      <alignment vertical="center"/>
    </xf>
    <xf numFmtId="0" fontId="23" fillId="0" borderId="0" xfId="0" applyFont="1">
      <alignment vertical="center"/>
    </xf>
    <xf numFmtId="0" fontId="22" fillId="3" borderId="0" xfId="0" applyFont="1" applyFill="1">
      <alignment vertical="center"/>
    </xf>
    <xf numFmtId="0" fontId="22" fillId="2" borderId="0" xfId="0" applyFont="1" applyFill="1">
      <alignment vertical="center"/>
    </xf>
    <xf numFmtId="0" fontId="22" fillId="4" borderId="0" xfId="0" applyFont="1" applyFill="1">
      <alignment vertical="center"/>
    </xf>
    <xf numFmtId="0" fontId="24" fillId="0" borderId="0" xfId="0" applyFont="1">
      <alignment vertical="center"/>
    </xf>
    <xf numFmtId="0" fontId="22" fillId="0" borderId="60" xfId="0" applyFont="1" applyBorder="1" applyAlignment="1">
      <alignment horizontal="center" vertical="center" wrapText="1"/>
    </xf>
    <xf numFmtId="0" fontId="22" fillId="0" borderId="61" xfId="0" applyFont="1" applyBorder="1" applyAlignment="1">
      <alignment horizontal="center" vertical="center"/>
    </xf>
    <xf numFmtId="0" fontId="22" fillId="0" borderId="55" xfId="0" applyFont="1" applyBorder="1" applyAlignment="1">
      <alignment horizontal="center" vertical="center"/>
    </xf>
    <xf numFmtId="0" fontId="27" fillId="0" borderId="77" xfId="0" applyFont="1" applyBorder="1" applyAlignment="1">
      <alignment horizontal="center" vertical="center"/>
    </xf>
    <xf numFmtId="0" fontId="22" fillId="0" borderId="56" xfId="0" applyFont="1" applyBorder="1" applyAlignment="1">
      <alignment horizontal="center" vertical="center"/>
    </xf>
    <xf numFmtId="0" fontId="22" fillId="0" borderId="60" xfId="0" applyFont="1" applyBorder="1" applyAlignment="1">
      <alignment horizontal="center" vertical="center"/>
    </xf>
    <xf numFmtId="0" fontId="22" fillId="0" borderId="56" xfId="0" applyFont="1" applyBorder="1">
      <alignment vertical="center"/>
    </xf>
    <xf numFmtId="38" fontId="22" fillId="2" borderId="56" xfId="1" applyFont="1" applyFill="1" applyBorder="1">
      <alignment vertical="center"/>
    </xf>
    <xf numFmtId="0" fontId="22" fillId="4" borderId="56" xfId="0" applyFont="1" applyFill="1" applyBorder="1">
      <alignment vertical="center"/>
    </xf>
    <xf numFmtId="0" fontId="22" fillId="3" borderId="57" xfId="0" applyFont="1" applyFill="1" applyBorder="1" applyAlignment="1">
      <alignment horizontal="center" vertical="center"/>
    </xf>
    <xf numFmtId="0" fontId="22" fillId="3" borderId="77" xfId="0" applyFont="1" applyFill="1" applyBorder="1" applyAlignment="1">
      <alignment horizontal="center" vertical="center"/>
    </xf>
    <xf numFmtId="0" fontId="22" fillId="3" borderId="56" xfId="0" applyFont="1" applyFill="1" applyBorder="1" applyAlignment="1">
      <alignment horizontal="center" vertical="center"/>
    </xf>
    <xf numFmtId="0" fontId="28" fillId="0" borderId="0" xfId="0" applyFont="1">
      <alignment vertical="center"/>
    </xf>
    <xf numFmtId="0" fontId="22" fillId="0" borderId="60" xfId="0" applyFont="1" applyBorder="1">
      <alignment vertical="center"/>
    </xf>
    <xf numFmtId="0" fontId="22" fillId="0" borderId="36" xfId="0" applyFont="1" applyBorder="1">
      <alignment vertical="center"/>
    </xf>
    <xf numFmtId="38" fontId="22" fillId="0" borderId="56" xfId="1" applyFont="1" applyBorder="1">
      <alignment vertical="center"/>
    </xf>
    <xf numFmtId="38" fontId="26" fillId="0" borderId="57" xfId="1" applyFont="1" applyBorder="1" applyAlignment="1">
      <alignment horizontal="center" vertical="center"/>
    </xf>
    <xf numFmtId="0" fontId="22" fillId="0" borderId="77" xfId="0" applyFont="1" applyBorder="1" applyAlignment="1">
      <alignment horizontal="center" vertical="center"/>
    </xf>
    <xf numFmtId="38" fontId="26" fillId="0" borderId="56" xfId="1" applyFont="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center" vertical="center" shrinkToFit="1"/>
    </xf>
    <xf numFmtId="0" fontId="22" fillId="0" borderId="0" xfId="0" applyFont="1" applyAlignment="1">
      <alignment horizontal="right" vertical="center"/>
    </xf>
    <xf numFmtId="0" fontId="22" fillId="0" borderId="54" xfId="0" applyFont="1" applyBorder="1">
      <alignment vertical="center"/>
    </xf>
    <xf numFmtId="0" fontId="27" fillId="0" borderId="0" xfId="0" applyFont="1" applyAlignment="1">
      <alignment horizontal="center" vertical="center" shrinkToFit="1"/>
    </xf>
    <xf numFmtId="0" fontId="22" fillId="0" borderId="57" xfId="0" applyFont="1" applyBorder="1" applyAlignment="1">
      <alignment horizontal="center" vertical="center"/>
    </xf>
    <xf numFmtId="0" fontId="22" fillId="2" borderId="56" xfId="0" applyFont="1" applyFill="1" applyBorder="1">
      <alignment vertical="center"/>
    </xf>
    <xf numFmtId="38" fontId="22" fillId="4" borderId="56" xfId="0" applyNumberFormat="1" applyFont="1" applyFill="1" applyBorder="1">
      <alignment vertical="center"/>
    </xf>
    <xf numFmtId="0" fontId="27" fillId="0" borderId="0" xfId="0" applyFont="1">
      <alignment vertical="center"/>
    </xf>
    <xf numFmtId="0" fontId="22" fillId="0" borderId="57" xfId="0" applyFont="1" applyBorder="1">
      <alignment vertical="center"/>
    </xf>
    <xf numFmtId="38" fontId="29" fillId="2" borderId="57" xfId="3" applyFont="1" applyFill="1" applyBorder="1" applyAlignment="1">
      <alignment horizontal="center" vertical="center"/>
    </xf>
    <xf numFmtId="0" fontId="22" fillId="0" borderId="0" xfId="0" applyFont="1" applyAlignment="1">
      <alignment horizontal="left" vertical="center"/>
    </xf>
    <xf numFmtId="38" fontId="22" fillId="0" borderId="0" xfId="1" applyFont="1">
      <alignment vertical="center"/>
    </xf>
    <xf numFmtId="176" fontId="22" fillId="0" borderId="0" xfId="1" applyNumberFormat="1" applyFont="1">
      <alignment vertical="center"/>
    </xf>
    <xf numFmtId="38" fontId="30" fillId="0" borderId="57" xfId="1" applyFont="1" applyBorder="1" applyAlignment="1">
      <alignment horizontal="center" vertical="center"/>
    </xf>
    <xf numFmtId="38" fontId="26" fillId="0" borderId="56" xfId="1" applyFont="1" applyBorder="1">
      <alignment vertical="center"/>
    </xf>
    <xf numFmtId="38" fontId="26" fillId="4" borderId="56" xfId="0" applyNumberFormat="1" applyFont="1" applyFill="1" applyBorder="1">
      <alignment vertical="center"/>
    </xf>
    <xf numFmtId="0" fontId="21" fillId="0" borderId="0" xfId="0" applyFont="1">
      <alignment vertical="center"/>
    </xf>
    <xf numFmtId="0" fontId="22" fillId="0" borderId="4" xfId="0" applyFont="1" applyBorder="1">
      <alignment vertical="center"/>
    </xf>
    <xf numFmtId="0" fontId="22" fillId="0" borderId="2" xfId="0" applyFont="1" applyBorder="1">
      <alignment vertical="center"/>
    </xf>
    <xf numFmtId="0" fontId="22" fillId="2" borderId="4" xfId="0" applyFont="1" applyFill="1" applyBorder="1">
      <alignment vertical="center"/>
    </xf>
    <xf numFmtId="0" fontId="22" fillId="2" borderId="5" xfId="0" applyFont="1" applyFill="1" applyBorder="1">
      <alignment vertical="center"/>
    </xf>
    <xf numFmtId="0" fontId="29" fillId="0" borderId="0" xfId="0" applyFont="1">
      <alignment vertical="center"/>
    </xf>
    <xf numFmtId="0" fontId="26" fillId="0" borderId="0" xfId="0" applyFont="1">
      <alignment vertical="center"/>
    </xf>
    <xf numFmtId="38" fontId="22" fillId="0" borderId="1" xfId="1" applyFont="1" applyBorder="1">
      <alignment vertical="center"/>
    </xf>
    <xf numFmtId="38" fontId="31" fillId="0" borderId="2" xfId="1" applyFont="1" applyBorder="1" applyAlignment="1">
      <alignment horizontal="center" vertical="center"/>
    </xf>
    <xf numFmtId="38" fontId="22" fillId="0" borderId="3" xfId="1" applyFont="1" applyBorder="1" applyAlignment="1">
      <alignment horizontal="center" vertical="center" shrinkToFit="1"/>
    </xf>
    <xf numFmtId="38" fontId="22" fillId="0" borderId="2" xfId="1" applyFont="1" applyBorder="1">
      <alignment vertical="center"/>
    </xf>
    <xf numFmtId="38" fontId="22" fillId="0" borderId="5" xfId="1" applyFont="1" applyBorder="1">
      <alignment vertical="center"/>
    </xf>
    <xf numFmtId="38" fontId="22" fillId="0" borderId="6" xfId="1" applyFont="1" applyBorder="1">
      <alignment vertical="center"/>
    </xf>
    <xf numFmtId="38" fontId="22" fillId="2" borderId="7" xfId="1" applyFont="1" applyFill="1" applyBorder="1">
      <alignment vertical="center"/>
    </xf>
    <xf numFmtId="38" fontId="22" fillId="0" borderId="8" xfId="1" applyFont="1" applyBorder="1">
      <alignment vertical="center"/>
    </xf>
    <xf numFmtId="38" fontId="31" fillId="0" borderId="9" xfId="1" applyFont="1" applyBorder="1">
      <alignment vertical="center"/>
    </xf>
    <xf numFmtId="38" fontId="32" fillId="0" borderId="11" xfId="1" applyFont="1" applyBorder="1">
      <alignment vertical="center"/>
    </xf>
    <xf numFmtId="38" fontId="22" fillId="0" borderId="12" xfId="1" applyFont="1" applyBorder="1">
      <alignment vertical="center"/>
    </xf>
    <xf numFmtId="38" fontId="22" fillId="0" borderId="13" xfId="1" applyFont="1" applyBorder="1">
      <alignment vertical="center"/>
    </xf>
    <xf numFmtId="38" fontId="22" fillId="2" borderId="14" xfId="1" applyFont="1" applyFill="1" applyBorder="1">
      <alignment vertical="center"/>
    </xf>
    <xf numFmtId="9" fontId="26" fillId="0" borderId="0" xfId="0" applyNumberFormat="1" applyFont="1" applyAlignment="1">
      <alignment horizontal="left" vertical="center"/>
    </xf>
    <xf numFmtId="38" fontId="31" fillId="2" borderId="15" xfId="1" applyFont="1" applyFill="1" applyBorder="1">
      <alignment vertical="center"/>
    </xf>
    <xf numFmtId="38" fontId="22" fillId="2" borderId="16" xfId="1" applyFont="1" applyFill="1" applyBorder="1">
      <alignment vertical="center"/>
    </xf>
    <xf numFmtId="38" fontId="31" fillId="0" borderId="15" xfId="1" applyFont="1" applyBorder="1">
      <alignment vertical="center"/>
    </xf>
    <xf numFmtId="38" fontId="22" fillId="0" borderId="16" xfId="1" applyFont="1" applyBorder="1">
      <alignment vertical="center"/>
    </xf>
    <xf numFmtId="38" fontId="29" fillId="0" borderId="12" xfId="1" applyFont="1" applyBorder="1">
      <alignment vertical="center"/>
    </xf>
    <xf numFmtId="38" fontId="29" fillId="0" borderId="13" xfId="1" applyFont="1" applyBorder="1">
      <alignment vertical="center"/>
    </xf>
    <xf numFmtId="38" fontId="29" fillId="0" borderId="14" xfId="1" applyFont="1" applyBorder="1">
      <alignment vertical="center"/>
    </xf>
    <xf numFmtId="38" fontId="22" fillId="0" borderId="17" xfId="1" applyFont="1" applyBorder="1">
      <alignment vertical="center"/>
    </xf>
    <xf numFmtId="38" fontId="29" fillId="0" borderId="18" xfId="1" applyFont="1" applyBorder="1">
      <alignment vertical="center"/>
    </xf>
    <xf numFmtId="38" fontId="29" fillId="2" borderId="19" xfId="1" applyFont="1" applyFill="1" applyBorder="1">
      <alignment vertical="center"/>
    </xf>
    <xf numFmtId="38" fontId="31" fillId="2" borderId="20" xfId="1" applyFont="1" applyFill="1" applyBorder="1">
      <alignment vertical="center"/>
    </xf>
    <xf numFmtId="0" fontId="22" fillId="2" borderId="21" xfId="0" applyFont="1" applyFill="1" applyBorder="1">
      <alignment vertical="center"/>
    </xf>
    <xf numFmtId="38" fontId="22" fillId="2" borderId="22" xfId="1" applyFont="1" applyFill="1" applyBorder="1">
      <alignment vertical="center"/>
    </xf>
    <xf numFmtId="38" fontId="29" fillId="0" borderId="23" xfId="1" applyFont="1" applyBorder="1">
      <alignment vertical="center"/>
    </xf>
    <xf numFmtId="38" fontId="29" fillId="0" borderId="20" xfId="1" applyFont="1" applyBorder="1">
      <alignment vertical="center"/>
    </xf>
    <xf numFmtId="38" fontId="29" fillId="0" borderId="24" xfId="1" applyFont="1" applyBorder="1">
      <alignment vertical="center"/>
    </xf>
    <xf numFmtId="38" fontId="31" fillId="0" borderId="0" xfId="1" applyFont="1">
      <alignment vertical="center"/>
    </xf>
    <xf numFmtId="38" fontId="22" fillId="2" borderId="0" xfId="1" applyFont="1" applyFill="1">
      <alignment vertical="center"/>
    </xf>
    <xf numFmtId="38" fontId="22" fillId="2" borderId="0" xfId="0" applyNumberFormat="1" applyFont="1" applyFill="1">
      <alignment vertical="center"/>
    </xf>
    <xf numFmtId="38" fontId="29" fillId="0" borderId="0" xfId="1" applyFont="1">
      <alignment vertical="center"/>
    </xf>
    <xf numFmtId="38" fontId="33" fillId="0" borderId="0" xfId="1" applyFont="1">
      <alignment vertical="center"/>
    </xf>
    <xf numFmtId="38" fontId="29" fillId="0" borderId="0" xfId="1" applyFont="1" applyAlignment="1">
      <alignment vertical="center" shrinkToFit="1"/>
    </xf>
    <xf numFmtId="38" fontId="22" fillId="0" borderId="6" xfId="1" applyFont="1" applyBorder="1" applyAlignment="1">
      <alignment vertical="center" shrinkToFit="1"/>
    </xf>
    <xf numFmtId="38" fontId="29" fillId="0" borderId="29" xfId="1" applyFont="1" applyBorder="1">
      <alignment vertical="center"/>
    </xf>
    <xf numFmtId="38" fontId="29" fillId="0" borderId="8" xfId="1" applyFont="1" applyBorder="1">
      <alignment vertical="center"/>
    </xf>
    <xf numFmtId="38" fontId="30" fillId="0" borderId="0" xfId="1" applyFont="1">
      <alignment vertical="center"/>
    </xf>
    <xf numFmtId="38" fontId="22" fillId="0" borderId="12" xfId="1" applyFont="1" applyBorder="1" applyAlignment="1">
      <alignment vertical="center" shrinkToFit="1"/>
    </xf>
    <xf numFmtId="38" fontId="22" fillId="0" borderId="32" xfId="1" applyFont="1" applyBorder="1">
      <alignment vertical="center"/>
    </xf>
    <xf numFmtId="38" fontId="22" fillId="0" borderId="34" xfId="1" applyFont="1" applyBorder="1">
      <alignment vertical="center"/>
    </xf>
    <xf numFmtId="38" fontId="22" fillId="0" borderId="35" xfId="1" applyFont="1" applyBorder="1">
      <alignment vertical="center"/>
    </xf>
    <xf numFmtId="38" fontId="29" fillId="2" borderId="14" xfId="1" applyFont="1" applyFill="1" applyBorder="1">
      <alignment vertical="center"/>
    </xf>
    <xf numFmtId="0" fontId="34" fillId="0" borderId="0" xfId="0" applyFont="1">
      <alignment vertical="center"/>
    </xf>
    <xf numFmtId="38" fontId="22" fillId="0" borderId="14" xfId="1" applyFont="1" applyBorder="1">
      <alignment vertical="center"/>
    </xf>
    <xf numFmtId="38" fontId="29" fillId="0" borderId="34" xfId="1" applyFont="1" applyBorder="1">
      <alignment vertical="center"/>
    </xf>
    <xf numFmtId="38" fontId="33" fillId="0" borderId="0" xfId="1" applyFont="1" applyAlignment="1">
      <alignment horizontal="left" vertical="center"/>
    </xf>
    <xf numFmtId="0" fontId="30" fillId="0" borderId="0" xfId="0" applyFont="1" applyAlignment="1">
      <alignment horizontal="left" vertical="center"/>
    </xf>
    <xf numFmtId="0" fontId="30" fillId="0" borderId="0" xfId="0" applyFont="1">
      <alignment vertical="center"/>
    </xf>
    <xf numFmtId="38" fontId="29" fillId="0" borderId="36" xfId="1" applyFont="1" applyBorder="1">
      <alignment vertical="center"/>
    </xf>
    <xf numFmtId="38" fontId="29" fillId="0" borderId="40" xfId="1" applyFont="1" applyBorder="1">
      <alignment vertical="center"/>
    </xf>
    <xf numFmtId="38" fontId="29" fillId="0" borderId="41" xfId="1" applyFont="1" applyBorder="1">
      <alignment vertical="center"/>
    </xf>
    <xf numFmtId="38" fontId="22" fillId="0" borderId="42" xfId="1" applyFont="1" applyBorder="1">
      <alignment vertical="center"/>
    </xf>
    <xf numFmtId="38" fontId="22" fillId="0" borderId="43" xfId="1" applyFont="1" applyBorder="1">
      <alignment vertical="center"/>
    </xf>
    <xf numFmtId="0" fontId="27" fillId="2" borderId="0" xfId="0" applyFont="1" applyFill="1" applyAlignment="1">
      <alignment horizontal="center" vertical="center"/>
    </xf>
    <xf numFmtId="0" fontId="27" fillId="0" borderId="0" xfId="0" applyFont="1" applyAlignment="1">
      <alignment horizontal="center" vertical="center"/>
    </xf>
    <xf numFmtId="38" fontId="29" fillId="0" borderId="22" xfId="1" applyFont="1" applyBorder="1">
      <alignment vertical="center"/>
    </xf>
    <xf numFmtId="38" fontId="22" fillId="0" borderId="28" xfId="1" applyFont="1" applyBorder="1">
      <alignment vertical="center"/>
    </xf>
    <xf numFmtId="38" fontId="22" fillId="0" borderId="44" xfId="1" applyFont="1" applyBorder="1">
      <alignment vertical="center"/>
    </xf>
    <xf numFmtId="38" fontId="22" fillId="0" borderId="17" xfId="1" applyFont="1" applyBorder="1" applyAlignment="1">
      <alignment vertical="center" shrinkToFit="1"/>
    </xf>
    <xf numFmtId="38" fontId="29" fillId="0" borderId="19" xfId="1" applyFont="1" applyBorder="1">
      <alignment vertical="center"/>
    </xf>
    <xf numFmtId="38" fontId="22" fillId="0" borderId="45" xfId="1" applyFont="1" applyBorder="1" applyAlignment="1">
      <alignment horizontal="center" vertical="center"/>
    </xf>
    <xf numFmtId="38" fontId="22" fillId="0" borderId="46" xfId="1" applyFont="1" applyBorder="1">
      <alignment vertical="center"/>
    </xf>
    <xf numFmtId="38" fontId="22" fillId="0" borderId="40" xfId="1" applyFont="1" applyBorder="1">
      <alignment vertical="center"/>
    </xf>
    <xf numFmtId="38" fontId="34" fillId="0" borderId="0" xfId="0" applyNumberFormat="1" applyFont="1" applyAlignment="1">
      <alignment horizontal="center" vertical="center"/>
    </xf>
    <xf numFmtId="177" fontId="22" fillId="2" borderId="48" xfId="1" applyNumberFormat="1" applyFont="1" applyFill="1" applyBorder="1">
      <alignment vertical="center"/>
    </xf>
    <xf numFmtId="38" fontId="22" fillId="0" borderId="8" xfId="1" applyFont="1" applyBorder="1" applyAlignment="1">
      <alignment vertical="center" shrinkToFit="1"/>
    </xf>
    <xf numFmtId="177" fontId="22" fillId="0" borderId="50" xfId="1" applyNumberFormat="1" applyFont="1" applyBorder="1">
      <alignment vertical="center"/>
    </xf>
    <xf numFmtId="38" fontId="22" fillId="0" borderId="19" xfId="1" applyFont="1" applyBorder="1">
      <alignment vertical="center"/>
    </xf>
    <xf numFmtId="0" fontId="22" fillId="0" borderId="17" xfId="0" applyFont="1" applyBorder="1" applyAlignment="1">
      <alignment vertical="center" shrinkToFit="1"/>
    </xf>
    <xf numFmtId="38" fontId="22" fillId="0" borderId="18" xfId="1" applyFont="1" applyBorder="1" applyAlignment="1">
      <alignment vertical="center" shrinkToFit="1"/>
    </xf>
    <xf numFmtId="0" fontId="22" fillId="0" borderId="19" xfId="0" applyFont="1" applyBorder="1" applyAlignment="1">
      <alignment vertical="center" shrinkToFit="1"/>
    </xf>
    <xf numFmtId="177" fontId="22" fillId="0" borderId="51" xfId="1" applyNumberFormat="1" applyFont="1" applyBorder="1">
      <alignment vertical="center"/>
    </xf>
    <xf numFmtId="38" fontId="22" fillId="0" borderId="24" xfId="1" applyFont="1" applyBorder="1">
      <alignment vertical="center"/>
    </xf>
    <xf numFmtId="0" fontId="29" fillId="0" borderId="0" xfId="2" applyFont="1">
      <alignment vertical="center"/>
    </xf>
    <xf numFmtId="38" fontId="29" fillId="0" borderId="0" xfId="3" applyFont="1">
      <alignment vertical="center"/>
    </xf>
    <xf numFmtId="38" fontId="29" fillId="0" borderId="0" xfId="3" applyFont="1" applyAlignment="1">
      <alignment horizontal="center" vertical="center" shrinkToFit="1"/>
    </xf>
    <xf numFmtId="38" fontId="29" fillId="0" borderId="56" xfId="1" applyFont="1" applyBorder="1" applyAlignment="1">
      <alignment vertical="center" shrinkToFit="1"/>
    </xf>
    <xf numFmtId="38" fontId="32" fillId="0" borderId="56" xfId="1" applyFont="1" applyBorder="1" applyAlignment="1">
      <alignment vertical="center" shrinkToFit="1"/>
    </xf>
    <xf numFmtId="38" fontId="29" fillId="0" borderId="56" xfId="3" applyFont="1" applyBorder="1" applyAlignment="1">
      <alignment vertical="center" shrinkToFit="1"/>
    </xf>
    <xf numFmtId="38" fontId="29" fillId="0" borderId="60" xfId="1" applyFont="1" applyBorder="1" applyAlignment="1">
      <alignment vertical="center" shrinkToFit="1"/>
    </xf>
    <xf numFmtId="38" fontId="29" fillId="0" borderId="70" xfId="1" applyFont="1" applyBorder="1" applyAlignment="1">
      <alignment vertical="center" shrinkToFit="1"/>
    </xf>
    <xf numFmtId="38" fontId="22" fillId="0" borderId="3" xfId="1" applyFont="1" applyBorder="1">
      <alignment vertical="center"/>
    </xf>
    <xf numFmtId="38" fontId="22" fillId="0" borderId="71" xfId="1" applyFont="1" applyBorder="1">
      <alignment vertical="center"/>
    </xf>
    <xf numFmtId="38" fontId="22" fillId="0" borderId="39" xfId="1" applyFont="1" applyBorder="1">
      <alignment vertical="center"/>
    </xf>
    <xf numFmtId="0" fontId="22" fillId="0" borderId="5" xfId="0" applyFont="1" applyBorder="1">
      <alignment vertical="center"/>
    </xf>
    <xf numFmtId="38" fontId="22" fillId="0" borderId="7" xfId="1" applyFont="1" applyBorder="1">
      <alignment vertical="center"/>
    </xf>
    <xf numFmtId="38" fontId="31" fillId="0" borderId="20" xfId="1" applyFont="1" applyBorder="1">
      <alignment vertical="center"/>
    </xf>
    <xf numFmtId="0" fontId="22" fillId="0" borderId="21" xfId="0" applyFont="1" applyBorder="1">
      <alignment vertical="center"/>
    </xf>
    <xf numFmtId="38" fontId="22" fillId="0" borderId="22" xfId="1" applyFont="1" applyBorder="1">
      <alignment vertical="center"/>
    </xf>
    <xf numFmtId="38" fontId="22" fillId="0" borderId="0" xfId="0" applyNumberFormat="1" applyFont="1">
      <alignment vertical="center"/>
    </xf>
    <xf numFmtId="0" fontId="33" fillId="0" borderId="0" xfId="0" applyFont="1">
      <alignment vertical="center"/>
    </xf>
    <xf numFmtId="177" fontId="22" fillId="0" borderId="48" xfId="1" applyNumberFormat="1" applyFont="1" applyBorder="1">
      <alignment vertical="center"/>
    </xf>
    <xf numFmtId="38" fontId="22" fillId="0" borderId="0" xfId="3" applyFont="1">
      <alignment vertical="center"/>
    </xf>
    <xf numFmtId="38" fontId="22" fillId="0" borderId="56" xfId="3" applyFont="1" applyBorder="1">
      <alignment vertical="center"/>
    </xf>
    <xf numFmtId="38" fontId="22" fillId="2" borderId="1" xfId="1" applyFont="1" applyFill="1" applyBorder="1">
      <alignment vertical="center"/>
    </xf>
    <xf numFmtId="38" fontId="31" fillId="2" borderId="2" xfId="1" applyFont="1" applyFill="1" applyBorder="1" applyAlignment="1">
      <alignment horizontal="center" vertical="center"/>
    </xf>
    <xf numFmtId="38" fontId="22" fillId="2" borderId="3" xfId="1" applyFont="1" applyFill="1" applyBorder="1" applyAlignment="1">
      <alignment horizontal="center" vertical="center" shrinkToFit="1"/>
    </xf>
    <xf numFmtId="0" fontId="22" fillId="2" borderId="2" xfId="0" applyFont="1" applyFill="1" applyBorder="1">
      <alignment vertical="center"/>
    </xf>
    <xf numFmtId="38" fontId="22" fillId="2" borderId="2" xfId="1" applyFont="1" applyFill="1" applyBorder="1">
      <alignment vertical="center"/>
    </xf>
    <xf numFmtId="38" fontId="22" fillId="2" borderId="5" xfId="1" applyFont="1" applyFill="1" applyBorder="1">
      <alignment vertical="center"/>
    </xf>
    <xf numFmtId="38" fontId="22" fillId="2" borderId="45" xfId="1" applyFont="1" applyFill="1" applyBorder="1" applyAlignment="1">
      <alignment horizontal="center" vertical="center"/>
    </xf>
    <xf numFmtId="38" fontId="32" fillId="0" borderId="0" xfId="1" applyFont="1">
      <alignment vertical="center"/>
    </xf>
    <xf numFmtId="38" fontId="26" fillId="0" borderId="0" xfId="1" applyFont="1">
      <alignment vertical="center"/>
    </xf>
    <xf numFmtId="38" fontId="31" fillId="2" borderId="1" xfId="3" applyFont="1" applyFill="1" applyBorder="1" applyAlignment="1">
      <alignment horizontal="center" vertical="center"/>
    </xf>
    <xf numFmtId="38" fontId="31" fillId="2" borderId="45" xfId="3" applyFont="1" applyFill="1" applyBorder="1" applyAlignment="1">
      <alignment horizontal="center" vertical="center" shrinkToFit="1"/>
    </xf>
    <xf numFmtId="38" fontId="31" fillId="2" borderId="52" xfId="3" applyFont="1" applyFill="1" applyBorder="1" applyAlignment="1">
      <alignment horizontal="center" vertical="center" shrinkToFit="1"/>
    </xf>
    <xf numFmtId="38" fontId="31" fillId="2" borderId="53" xfId="3" applyFont="1" applyFill="1" applyBorder="1" applyAlignment="1">
      <alignment horizontal="center" vertical="center" shrinkToFit="1"/>
    </xf>
    <xf numFmtId="38" fontId="31" fillId="2" borderId="3" xfId="3" applyFont="1" applyFill="1" applyBorder="1" applyAlignment="1">
      <alignment horizontal="center" vertical="center" shrinkToFit="1"/>
    </xf>
    <xf numFmtId="38" fontId="31" fillId="2" borderId="1" xfId="3" applyFont="1" applyFill="1" applyBorder="1" applyAlignment="1">
      <alignment horizontal="center" vertical="center" shrinkToFit="1"/>
    </xf>
    <xf numFmtId="38" fontId="31" fillId="0" borderId="79" xfId="1" applyFont="1" applyBorder="1" applyAlignment="1">
      <alignment vertical="center" shrinkToFit="1"/>
    </xf>
    <xf numFmtId="38" fontId="31" fillId="0" borderId="80" xfId="1" applyFont="1" applyBorder="1" applyAlignment="1">
      <alignment horizontal="center" vertical="center" shrinkToFit="1"/>
    </xf>
    <xf numFmtId="38" fontId="31" fillId="0" borderId="81" xfId="1" applyFont="1" applyBorder="1">
      <alignment vertical="center"/>
    </xf>
    <xf numFmtId="38" fontId="31" fillId="0" borderId="80" xfId="1" applyFont="1" applyBorder="1" applyAlignment="1">
      <alignment horizontal="right" vertical="center" shrinkToFit="1"/>
    </xf>
    <xf numFmtId="38" fontId="31" fillId="0" borderId="82" xfId="1" applyFont="1" applyBorder="1">
      <alignment vertical="center"/>
    </xf>
    <xf numFmtId="38" fontId="31" fillId="0" borderId="80" xfId="1" applyFont="1" applyBorder="1">
      <alignment vertical="center"/>
    </xf>
    <xf numFmtId="38" fontId="31" fillId="0" borderId="83" xfId="1" applyFont="1" applyBorder="1">
      <alignment vertical="center"/>
    </xf>
    <xf numFmtId="176" fontId="31" fillId="0" borderId="79" xfId="1" applyNumberFormat="1" applyFont="1" applyBorder="1" applyAlignment="1">
      <alignment horizontal="center" vertical="center" shrinkToFit="1"/>
    </xf>
    <xf numFmtId="38" fontId="31" fillId="0" borderId="6" xfId="1" applyFont="1" applyBorder="1" applyAlignment="1">
      <alignment vertical="center" shrinkToFit="1"/>
    </xf>
    <xf numFmtId="38" fontId="31" fillId="0" borderId="48" xfId="1" applyFont="1" applyBorder="1" applyAlignment="1">
      <alignment horizontal="center" vertical="center" shrinkToFit="1"/>
    </xf>
    <xf numFmtId="38" fontId="31" fillId="0" borderId="54" xfId="1" applyFont="1" applyBorder="1">
      <alignment vertical="center"/>
    </xf>
    <xf numFmtId="38" fontId="31" fillId="0" borderId="48" xfId="1" applyFont="1" applyBorder="1" applyAlignment="1">
      <alignment horizontal="right" vertical="center" shrinkToFit="1"/>
    </xf>
    <xf numFmtId="38" fontId="31" fillId="0" borderId="55" xfId="1" applyFont="1" applyBorder="1">
      <alignment vertical="center"/>
    </xf>
    <xf numFmtId="38" fontId="31" fillId="0" borderId="48" xfId="1" applyFont="1" applyBorder="1">
      <alignment vertical="center"/>
    </xf>
    <xf numFmtId="38" fontId="31" fillId="0" borderId="8" xfId="1" applyFont="1" applyBorder="1">
      <alignment vertical="center"/>
    </xf>
    <xf numFmtId="176" fontId="31" fillId="0" borderId="12" xfId="1" applyNumberFormat="1" applyFont="1" applyBorder="1" applyAlignment="1">
      <alignment horizontal="center" vertical="center" shrinkToFit="1"/>
    </xf>
    <xf numFmtId="38" fontId="31" fillId="0" borderId="12" xfId="1" applyFont="1" applyBorder="1" applyAlignment="1">
      <alignment vertical="center" shrinkToFit="1"/>
    </xf>
    <xf numFmtId="38" fontId="31" fillId="0" borderId="57" xfId="1" applyFont="1" applyBorder="1">
      <alignment vertical="center"/>
    </xf>
    <xf numFmtId="38" fontId="31" fillId="0" borderId="36" xfId="1" applyFont="1" applyBorder="1">
      <alignment vertical="center"/>
    </xf>
    <xf numFmtId="38" fontId="31" fillId="0" borderId="14" xfId="1" applyFont="1" applyBorder="1">
      <alignment vertical="center"/>
    </xf>
    <xf numFmtId="38" fontId="31" fillId="0" borderId="58" xfId="1" applyFont="1" applyBorder="1" applyAlignment="1">
      <alignment vertical="center" shrinkToFit="1"/>
    </xf>
    <xf numFmtId="38" fontId="31" fillId="0" borderId="59" xfId="1" applyFont="1" applyBorder="1">
      <alignment vertical="center"/>
    </xf>
    <xf numFmtId="38" fontId="31" fillId="0" borderId="36" xfId="1" applyFont="1" applyBorder="1" applyAlignment="1">
      <alignment horizontal="center" vertical="center"/>
    </xf>
    <xf numFmtId="38" fontId="31" fillId="0" borderId="12" xfId="3" applyFont="1" applyBorder="1" applyAlignment="1">
      <alignment vertical="center" shrinkToFit="1"/>
    </xf>
    <xf numFmtId="176" fontId="28" fillId="0" borderId="12" xfId="0" applyNumberFormat="1" applyFont="1" applyBorder="1" applyAlignment="1">
      <alignment horizontal="center" vertical="center"/>
    </xf>
    <xf numFmtId="38" fontId="31" fillId="0" borderId="17" xfId="1" applyFont="1" applyBorder="1" applyAlignment="1">
      <alignment vertical="center" shrinkToFit="1"/>
    </xf>
    <xf numFmtId="38" fontId="31" fillId="0" borderId="50" xfId="1" applyFont="1" applyBorder="1" applyAlignment="1">
      <alignment horizontal="center" vertical="center"/>
    </xf>
    <xf numFmtId="38" fontId="31" fillId="0" borderId="68" xfId="1" applyFont="1" applyBorder="1">
      <alignment vertical="center"/>
    </xf>
    <xf numFmtId="38" fontId="31" fillId="0" borderId="51" xfId="1" applyFont="1" applyBorder="1" applyAlignment="1">
      <alignment horizontal="right" vertical="center" shrinkToFit="1"/>
    </xf>
    <xf numFmtId="38" fontId="31" fillId="0" borderId="63" xfId="1" applyFont="1" applyBorder="1">
      <alignment vertical="center"/>
    </xf>
    <xf numFmtId="38" fontId="31" fillId="0" borderId="50" xfId="1" applyFont="1" applyBorder="1">
      <alignment vertical="center"/>
    </xf>
    <xf numFmtId="38" fontId="31" fillId="0" borderId="19" xfId="1" applyFont="1" applyBorder="1">
      <alignment vertical="center"/>
    </xf>
    <xf numFmtId="176" fontId="28" fillId="0" borderId="17" xfId="0" applyNumberFormat="1" applyFont="1" applyBorder="1" applyAlignment="1">
      <alignment horizontal="center" vertical="center"/>
    </xf>
    <xf numFmtId="38" fontId="31" fillId="0" borderId="46" xfId="1" applyFont="1" applyBorder="1">
      <alignment vertical="center"/>
    </xf>
    <xf numFmtId="38" fontId="31" fillId="0" borderId="64" xfId="1" applyFont="1" applyBorder="1">
      <alignment vertical="center"/>
    </xf>
    <xf numFmtId="38" fontId="31" fillId="0" borderId="65" xfId="1" applyFont="1" applyBorder="1">
      <alignment vertical="center"/>
    </xf>
    <xf numFmtId="38" fontId="31" fillId="0" borderId="66" xfId="1" applyFont="1" applyBorder="1">
      <alignment vertical="center"/>
    </xf>
    <xf numFmtId="38" fontId="31" fillId="0" borderId="67" xfId="1" applyFont="1" applyBorder="1">
      <alignment vertical="center"/>
    </xf>
    <xf numFmtId="38" fontId="31" fillId="0" borderId="23" xfId="1" applyFont="1" applyBorder="1">
      <alignment vertical="center"/>
    </xf>
    <xf numFmtId="38" fontId="31" fillId="0" borderId="51" xfId="1" applyFont="1" applyBorder="1">
      <alignment vertical="center"/>
    </xf>
    <xf numFmtId="38" fontId="31" fillId="0" borderId="69" xfId="1" applyFont="1" applyBorder="1">
      <alignment vertical="center"/>
    </xf>
    <xf numFmtId="38" fontId="31" fillId="0" borderId="24" xfId="1" applyFont="1" applyBorder="1">
      <alignment vertical="center"/>
    </xf>
    <xf numFmtId="0" fontId="29" fillId="0" borderId="0" xfId="2" applyFont="1" applyAlignment="1">
      <alignment horizontal="right" vertical="center"/>
    </xf>
    <xf numFmtId="38" fontId="31" fillId="0" borderId="1" xfId="3" applyFont="1" applyBorder="1" applyAlignment="1">
      <alignment horizontal="center" vertical="center"/>
    </xf>
    <xf numFmtId="38" fontId="31" fillId="0" borderId="45" xfId="3" applyFont="1" applyBorder="1" applyAlignment="1">
      <alignment horizontal="center" vertical="center" shrinkToFit="1"/>
    </xf>
    <xf numFmtId="38" fontId="31" fillId="0" borderId="52" xfId="3" applyFont="1" applyBorder="1" applyAlignment="1">
      <alignment horizontal="center" vertical="center" shrinkToFit="1"/>
    </xf>
    <xf numFmtId="38" fontId="31" fillId="0" borderId="53" xfId="3" applyFont="1" applyBorder="1" applyAlignment="1">
      <alignment horizontal="center" vertical="center" shrinkToFit="1"/>
    </xf>
    <xf numFmtId="38" fontId="31" fillId="0" borderId="3" xfId="3" applyFont="1" applyBorder="1" applyAlignment="1">
      <alignment horizontal="center" vertical="center" shrinkToFit="1"/>
    </xf>
    <xf numFmtId="38" fontId="31" fillId="0" borderId="1" xfId="3" applyFont="1" applyBorder="1" applyAlignment="1">
      <alignment horizontal="center" vertical="center" shrinkToFit="1"/>
    </xf>
    <xf numFmtId="38" fontId="31" fillId="2" borderId="48" xfId="1" applyFont="1" applyFill="1" applyBorder="1" applyAlignment="1">
      <alignment horizontal="center" vertical="center" shrinkToFit="1"/>
    </xf>
    <xf numFmtId="38" fontId="31" fillId="2" borderId="54" xfId="1" applyFont="1" applyFill="1" applyBorder="1">
      <alignment vertical="center"/>
    </xf>
    <xf numFmtId="38" fontId="31" fillId="0" borderId="6" xfId="1" applyFont="1" applyBorder="1" applyAlignment="1">
      <alignment vertical="center" wrapText="1" shrinkToFit="1"/>
    </xf>
    <xf numFmtId="38" fontId="31" fillId="2" borderId="34" xfId="1" applyFont="1" applyFill="1" applyBorder="1" applyAlignment="1">
      <alignment horizontal="center" vertical="center" shrinkToFit="1"/>
    </xf>
    <xf numFmtId="38" fontId="31" fillId="2" borderId="56" xfId="1" applyFont="1" applyFill="1" applyBorder="1">
      <alignment vertical="center"/>
    </xf>
    <xf numFmtId="38" fontId="31" fillId="2" borderId="36" xfId="1" applyFont="1" applyFill="1" applyBorder="1" applyAlignment="1">
      <alignment horizontal="center" vertical="center"/>
    </xf>
    <xf numFmtId="38" fontId="31" fillId="0" borderId="56" xfId="1" applyFont="1" applyBorder="1">
      <alignment vertical="center"/>
    </xf>
    <xf numFmtId="38" fontId="31" fillId="0" borderId="47" xfId="1" applyFont="1" applyBorder="1">
      <alignment vertical="center"/>
    </xf>
    <xf numFmtId="38" fontId="31" fillId="2" borderId="59" xfId="1" applyFont="1" applyFill="1" applyBorder="1" applyAlignment="1">
      <alignment horizontal="center" vertical="center"/>
    </xf>
    <xf numFmtId="38" fontId="31" fillId="2" borderId="60" xfId="1" applyFont="1" applyFill="1" applyBorder="1">
      <alignment vertical="center"/>
    </xf>
    <xf numFmtId="38" fontId="31" fillId="0" borderId="60" xfId="1" applyFont="1" applyBorder="1">
      <alignment vertical="center"/>
    </xf>
    <xf numFmtId="38" fontId="31" fillId="0" borderId="16" xfId="1" applyFont="1" applyBorder="1">
      <alignment vertical="center"/>
    </xf>
    <xf numFmtId="38" fontId="31" fillId="0" borderId="35" xfId="1" applyFont="1" applyBorder="1">
      <alignment vertical="center"/>
    </xf>
    <xf numFmtId="38" fontId="31" fillId="2" borderId="50" xfId="1" applyFont="1" applyFill="1" applyBorder="1" applyAlignment="1">
      <alignment horizontal="center" vertical="center"/>
    </xf>
    <xf numFmtId="38" fontId="31" fillId="2" borderId="62" xfId="1" applyFont="1" applyFill="1" applyBorder="1">
      <alignment vertical="center"/>
    </xf>
    <xf numFmtId="38" fontId="31" fillId="0" borderId="62" xfId="1" applyFont="1" applyBorder="1">
      <alignment vertical="center"/>
    </xf>
    <xf numFmtId="38" fontId="22" fillId="8" borderId="14" xfId="1" applyFont="1" applyFill="1" applyBorder="1">
      <alignment vertical="center"/>
    </xf>
    <xf numFmtId="38" fontId="22" fillId="8" borderId="0" xfId="1" applyFont="1" applyFill="1">
      <alignment vertical="center"/>
    </xf>
    <xf numFmtId="38" fontId="22" fillId="8" borderId="0" xfId="0" applyNumberFormat="1" applyFont="1" applyFill="1">
      <alignment vertical="center"/>
    </xf>
    <xf numFmtId="38" fontId="22" fillId="8" borderId="40" xfId="1" applyFont="1" applyFill="1" applyBorder="1">
      <alignment vertical="center"/>
    </xf>
    <xf numFmtId="38" fontId="22" fillId="9" borderId="7" xfId="1" applyFont="1" applyFill="1" applyBorder="1" applyAlignment="1">
      <alignment vertical="center" shrinkToFit="1"/>
    </xf>
    <xf numFmtId="38" fontId="31" fillId="9" borderId="46" xfId="1" applyFont="1" applyFill="1" applyBorder="1">
      <alignment vertical="center"/>
    </xf>
    <xf numFmtId="0" fontId="28" fillId="9" borderId="17" xfId="0" applyFont="1" applyFill="1" applyBorder="1" applyAlignment="1">
      <alignment horizontal="right" vertical="center" shrinkToFit="1"/>
    </xf>
    <xf numFmtId="38" fontId="22" fillId="9" borderId="0" xfId="1" applyFont="1" applyFill="1">
      <alignment vertical="center"/>
    </xf>
    <xf numFmtId="0" fontId="22" fillId="6" borderId="56" xfId="0" applyFont="1" applyFill="1" applyBorder="1">
      <alignment vertical="center"/>
    </xf>
    <xf numFmtId="178" fontId="22" fillId="6" borderId="0" xfId="0" applyNumberFormat="1" applyFont="1" applyFill="1">
      <alignment vertical="center"/>
    </xf>
    <xf numFmtId="38" fontId="26" fillId="6" borderId="56" xfId="1" applyFont="1" applyFill="1" applyBorder="1">
      <alignment vertical="center"/>
    </xf>
    <xf numFmtId="0" fontId="22" fillId="0" borderId="33" xfId="0" applyFont="1" applyBorder="1">
      <alignment vertical="center"/>
    </xf>
    <xf numFmtId="0" fontId="22" fillId="2" borderId="33" xfId="0" applyFont="1" applyFill="1" applyBorder="1">
      <alignment vertical="center"/>
    </xf>
    <xf numFmtId="20" fontId="0" fillId="0" borderId="56" xfId="0" applyNumberFormat="1" applyBorder="1">
      <alignment vertical="center"/>
    </xf>
    <xf numFmtId="0" fontId="26" fillId="0" borderId="0" xfId="0" applyFont="1" applyAlignment="1">
      <alignment horizontal="right" vertical="center"/>
    </xf>
    <xf numFmtId="0" fontId="22" fillId="8" borderId="86" xfId="0" applyFont="1" applyFill="1" applyBorder="1">
      <alignment vertical="center"/>
    </xf>
    <xf numFmtId="0" fontId="21" fillId="8" borderId="87" xfId="0" applyFont="1" applyFill="1" applyBorder="1">
      <alignment vertical="center"/>
    </xf>
    <xf numFmtId="0" fontId="22" fillId="8" borderId="88" xfId="0" applyFont="1" applyFill="1" applyBorder="1">
      <alignment vertical="center"/>
    </xf>
    <xf numFmtId="0" fontId="36" fillId="8" borderId="88" xfId="0" applyFont="1" applyFill="1" applyBorder="1">
      <alignment vertical="center"/>
    </xf>
    <xf numFmtId="0" fontId="22" fillId="8" borderId="89" xfId="0" applyFont="1" applyFill="1" applyBorder="1">
      <alignment vertical="center"/>
    </xf>
    <xf numFmtId="0" fontId="38" fillId="0" borderId="0" xfId="0" applyFont="1" applyAlignment="1">
      <alignment horizontal="left" vertical="center" readingOrder="1"/>
    </xf>
    <xf numFmtId="0" fontId="31" fillId="0" borderId="0" xfId="0" applyFont="1" applyAlignment="1">
      <alignment horizontal="left" vertical="center" readingOrder="1"/>
    </xf>
    <xf numFmtId="0" fontId="31" fillId="0" borderId="0" xfId="0" applyFont="1">
      <alignment vertical="center"/>
    </xf>
    <xf numFmtId="0" fontId="29" fillId="4" borderId="9" xfId="0" applyFont="1" applyFill="1" applyBorder="1">
      <alignment vertical="center"/>
    </xf>
    <xf numFmtId="0" fontId="29" fillId="4" borderId="10" xfId="0" applyFont="1" applyFill="1" applyBorder="1">
      <alignment vertical="center"/>
    </xf>
    <xf numFmtId="0" fontId="29" fillId="4" borderId="11" xfId="0" applyFont="1" applyFill="1" applyBorder="1">
      <alignment vertical="center"/>
    </xf>
    <xf numFmtId="0" fontId="29" fillId="4" borderId="15" xfId="0" applyFont="1" applyFill="1" applyBorder="1">
      <alignment vertical="center"/>
    </xf>
    <xf numFmtId="0" fontId="29" fillId="4" borderId="0" xfId="0" applyFont="1" applyFill="1">
      <alignment vertical="center"/>
    </xf>
    <xf numFmtId="0" fontId="29" fillId="4" borderId="16" xfId="0" applyFont="1" applyFill="1" applyBorder="1">
      <alignment vertical="center"/>
    </xf>
    <xf numFmtId="0" fontId="29" fillId="4" borderId="20" xfId="0" applyFont="1" applyFill="1" applyBorder="1">
      <alignment vertical="center"/>
    </xf>
    <xf numFmtId="0" fontId="29" fillId="4" borderId="21" xfId="0" applyFont="1" applyFill="1" applyBorder="1">
      <alignment vertical="center"/>
    </xf>
    <xf numFmtId="0" fontId="29" fillId="4" borderId="22" xfId="0" applyFont="1" applyFill="1" applyBorder="1">
      <alignment vertical="center"/>
    </xf>
    <xf numFmtId="38" fontId="31" fillId="9" borderId="73" xfId="1" applyFont="1" applyFill="1" applyBorder="1">
      <alignment vertical="center"/>
    </xf>
    <xf numFmtId="0" fontId="28" fillId="9" borderId="17" xfId="0" applyFont="1" applyFill="1" applyBorder="1" applyAlignment="1">
      <alignment horizontal="right" vertical="center"/>
    </xf>
    <xf numFmtId="38" fontId="30" fillId="0" borderId="56" xfId="1" applyFont="1" applyBorder="1">
      <alignment vertical="center"/>
    </xf>
    <xf numFmtId="38" fontId="30" fillId="0" borderId="56" xfId="1" applyFont="1" applyBorder="1" applyAlignment="1">
      <alignment horizontal="center" vertical="center"/>
    </xf>
    <xf numFmtId="38" fontId="27" fillId="4" borderId="56" xfId="1" applyFont="1" applyFill="1" applyBorder="1" applyAlignment="1">
      <alignment vertical="center" shrinkToFit="1"/>
    </xf>
    <xf numFmtId="38" fontId="26" fillId="4" borderId="56" xfId="1" applyFont="1" applyFill="1" applyBorder="1" applyAlignment="1">
      <alignment vertical="center" shrinkToFit="1"/>
    </xf>
    <xf numFmtId="0" fontId="9" fillId="0" borderId="0" xfId="0" applyFont="1" applyAlignment="1">
      <alignment horizontal="left" vertical="center"/>
    </xf>
    <xf numFmtId="0" fontId="5" fillId="0" borderId="0" xfId="0" applyFont="1" applyAlignment="1">
      <alignment horizontal="center" vertical="center"/>
    </xf>
    <xf numFmtId="0" fontId="15" fillId="0" borderId="0" xfId="0" applyFont="1" applyAlignment="1">
      <alignment horizontal="left" vertical="center"/>
    </xf>
    <xf numFmtId="0" fontId="40" fillId="0" borderId="0" xfId="0" applyFont="1">
      <alignment vertical="center"/>
    </xf>
    <xf numFmtId="0" fontId="28" fillId="0" borderId="54" xfId="0" applyFont="1" applyBorder="1" applyAlignment="1">
      <alignment horizontal="center" vertical="center" wrapText="1"/>
    </xf>
    <xf numFmtId="0" fontId="28" fillId="0" borderId="54" xfId="0" applyFont="1" applyBorder="1" applyAlignment="1">
      <alignment horizontal="center" vertical="center"/>
    </xf>
    <xf numFmtId="0" fontId="28" fillId="0" borderId="61" xfId="0" applyFont="1" applyBorder="1">
      <alignment vertical="center"/>
    </xf>
    <xf numFmtId="0" fontId="22" fillId="0" borderId="38" xfId="0" applyFont="1" applyBorder="1">
      <alignment vertical="center"/>
    </xf>
    <xf numFmtId="0" fontId="28" fillId="0" borderId="72" xfId="0" applyFont="1" applyBorder="1">
      <alignment vertical="center"/>
    </xf>
    <xf numFmtId="0" fontId="28" fillId="0" borderId="55" xfId="0" applyFont="1" applyBorder="1">
      <alignment vertical="center"/>
    </xf>
    <xf numFmtId="0" fontId="22" fillId="0" borderId="75" xfId="0" applyFont="1" applyBorder="1">
      <alignment vertical="center"/>
    </xf>
    <xf numFmtId="0" fontId="27" fillId="0" borderId="56" xfId="0" applyFont="1" applyBorder="1" applyAlignment="1">
      <alignment horizontal="center" vertical="center" shrinkToFit="1"/>
    </xf>
    <xf numFmtId="182" fontId="28" fillId="2" borderId="6" xfId="0" applyNumberFormat="1" applyFont="1" applyFill="1" applyBorder="1" applyAlignment="1">
      <alignment horizontal="center" vertical="center"/>
    </xf>
    <xf numFmtId="182" fontId="28" fillId="2" borderId="12" xfId="0" applyNumberFormat="1" applyFont="1" applyFill="1" applyBorder="1" applyAlignment="1">
      <alignment horizontal="center" vertical="center"/>
    </xf>
    <xf numFmtId="182" fontId="28" fillId="2" borderId="58" xfId="0" applyNumberFormat="1" applyFont="1" applyFill="1" applyBorder="1" applyAlignment="1">
      <alignment horizontal="center" vertical="center"/>
    </xf>
    <xf numFmtId="179" fontId="9" fillId="0" borderId="0" xfId="0" applyNumberFormat="1" applyFont="1" applyAlignment="1">
      <alignment horizontal="center" vertical="center"/>
    </xf>
    <xf numFmtId="179" fontId="9" fillId="0" borderId="33" xfId="0" applyNumberFormat="1" applyFont="1" applyBorder="1" applyAlignment="1">
      <alignment horizontal="center" vertical="center"/>
    </xf>
    <xf numFmtId="0" fontId="9" fillId="0" borderId="0" xfId="0" applyFont="1" applyAlignment="1"/>
    <xf numFmtId="0" fontId="9" fillId="0" borderId="33" xfId="0" applyFont="1" applyBorder="1" applyAlignment="1">
      <alignment horizontal="center"/>
    </xf>
    <xf numFmtId="0" fontId="9" fillId="0" borderId="75" xfId="0" applyFont="1" applyBorder="1" applyAlignment="1">
      <alignment horizontal="center" vertical="center"/>
    </xf>
    <xf numFmtId="0" fontId="42" fillId="0" borderId="0" xfId="0" applyFont="1">
      <alignment vertical="center"/>
    </xf>
    <xf numFmtId="179" fontId="9" fillId="0" borderId="75" xfId="0" applyNumberFormat="1" applyFont="1" applyBorder="1" applyAlignment="1">
      <alignment horizontal="center" vertical="center"/>
    </xf>
    <xf numFmtId="184" fontId="9" fillId="0" borderId="0" xfId="0" applyNumberFormat="1" applyFont="1">
      <alignment vertical="center"/>
    </xf>
    <xf numFmtId="184" fontId="9" fillId="0" borderId="0" xfId="0" applyNumberFormat="1" applyFont="1" applyAlignment="1">
      <alignment horizontal="center" vertical="center"/>
    </xf>
    <xf numFmtId="0" fontId="9" fillId="0" borderId="61" xfId="0" applyFont="1" applyBorder="1">
      <alignment vertical="center"/>
    </xf>
    <xf numFmtId="0" fontId="9" fillId="0" borderId="59" xfId="0" applyFont="1" applyBorder="1">
      <alignment vertical="center"/>
    </xf>
    <xf numFmtId="0" fontId="9" fillId="0" borderId="72" xfId="0" applyFont="1" applyBorder="1">
      <alignment vertical="center"/>
    </xf>
    <xf numFmtId="0" fontId="9" fillId="0" borderId="74" xfId="0" applyFont="1" applyBorder="1">
      <alignment vertical="center"/>
    </xf>
    <xf numFmtId="183" fontId="10" fillId="0" borderId="0" xfId="0" applyNumberFormat="1" applyFont="1" applyAlignment="1">
      <alignment horizontal="left" vertical="center"/>
    </xf>
    <xf numFmtId="179" fontId="9" fillId="0" borderId="0" xfId="0" quotePrefix="1" applyNumberFormat="1" applyFont="1" applyAlignment="1">
      <alignment horizontal="left" vertical="center"/>
    </xf>
    <xf numFmtId="38" fontId="9" fillId="0" borderId="0" xfId="1" applyFont="1" applyAlignment="1">
      <alignment horizontal="center" vertical="center"/>
    </xf>
    <xf numFmtId="179" fontId="9" fillId="0" borderId="0" xfId="0" applyNumberFormat="1" applyFont="1" applyAlignment="1">
      <alignment horizontal="left" vertical="center"/>
    </xf>
    <xf numFmtId="0" fontId="9" fillId="0" borderId="55" xfId="0" applyFont="1" applyBorder="1">
      <alignment vertical="center"/>
    </xf>
    <xf numFmtId="0" fontId="9" fillId="0" borderId="48" xfId="0" applyFont="1" applyBorder="1">
      <alignment vertical="center"/>
    </xf>
    <xf numFmtId="183" fontId="9" fillId="0" borderId="0" xfId="0" applyNumberFormat="1" applyFont="1" applyAlignment="1">
      <alignment horizontal="left" vertical="center"/>
    </xf>
    <xf numFmtId="0" fontId="9" fillId="0" borderId="0" xfId="0" applyFont="1" applyAlignment="1">
      <alignment horizontal="left"/>
    </xf>
    <xf numFmtId="183" fontId="0" fillId="0" borderId="0" xfId="0" applyNumberFormat="1">
      <alignment vertical="center"/>
    </xf>
    <xf numFmtId="176" fontId="0" fillId="0" borderId="0" xfId="1" applyNumberFormat="1" applyFont="1">
      <alignment vertical="center"/>
    </xf>
    <xf numFmtId="185" fontId="9" fillId="0" borderId="0" xfId="0" applyNumberFormat="1" applyFont="1" applyAlignment="1">
      <alignment horizontal="center" vertical="center"/>
    </xf>
    <xf numFmtId="176" fontId="9" fillId="0" borderId="0" xfId="1" quotePrefix="1" applyNumberFormat="1" applyFont="1">
      <alignment vertical="center"/>
    </xf>
    <xf numFmtId="185" fontId="9" fillId="0" borderId="75" xfId="0" applyNumberFormat="1" applyFont="1" applyBorder="1" applyAlignment="1">
      <alignment horizontal="center" vertical="center"/>
    </xf>
    <xf numFmtId="38" fontId="9" fillId="4" borderId="56" xfId="1" applyFont="1" applyFill="1" applyBorder="1" applyAlignment="1">
      <alignment horizontal="center" vertical="center"/>
    </xf>
    <xf numFmtId="38" fontId="9" fillId="4" borderId="56" xfId="0" applyNumberFormat="1" applyFont="1" applyFill="1" applyBorder="1">
      <alignment vertical="center"/>
    </xf>
    <xf numFmtId="0" fontId="9" fillId="0" borderId="33" xfId="0" applyFont="1" applyBorder="1" applyAlignment="1">
      <alignment horizontal="left" vertical="center" shrinkToFit="1"/>
    </xf>
    <xf numFmtId="0" fontId="9" fillId="0" borderId="33" xfId="0" applyFont="1" applyBorder="1" applyAlignment="1">
      <alignment vertical="center" shrinkToFit="1"/>
    </xf>
    <xf numFmtId="0" fontId="9" fillId="0" borderId="33" xfId="0" applyFont="1" applyBorder="1" applyAlignment="1">
      <alignment horizontal="center" vertical="center" shrinkToFit="1"/>
    </xf>
    <xf numFmtId="179" fontId="9" fillId="0" borderId="33" xfId="0" applyNumberFormat="1" applyFont="1" applyBorder="1" applyAlignment="1">
      <alignment vertical="center" shrinkToFit="1"/>
    </xf>
    <xf numFmtId="0" fontId="9" fillId="4" borderId="33" xfId="0" applyFont="1" applyFill="1" applyBorder="1" applyAlignment="1">
      <alignment horizontal="center" vertical="center" shrinkToFit="1"/>
    </xf>
    <xf numFmtId="179" fontId="9" fillId="0" borderId="0" xfId="0" applyNumberFormat="1" applyFont="1" applyAlignment="1">
      <alignment horizontal="center" vertical="center" shrinkToFit="1"/>
    </xf>
    <xf numFmtId="179" fontId="9" fillId="0" borderId="75" xfId="0" applyNumberFormat="1" applyFont="1" applyBorder="1" applyAlignment="1">
      <alignment horizontal="center" vertical="center" shrinkToFit="1"/>
    </xf>
    <xf numFmtId="0" fontId="9" fillId="0" borderId="56" xfId="0" applyFont="1" applyBorder="1" applyAlignment="1">
      <alignment horizontal="center" vertical="center" shrinkToFit="1"/>
    </xf>
    <xf numFmtId="0" fontId="7" fillId="0" borderId="0" xfId="0" applyFont="1">
      <alignment vertical="center"/>
    </xf>
    <xf numFmtId="38" fontId="9" fillId="4" borderId="56" xfId="1" quotePrefix="1" applyFont="1" applyFill="1" applyBorder="1" applyAlignment="1">
      <alignment horizontal="center" vertical="center"/>
    </xf>
    <xf numFmtId="0" fontId="42" fillId="0" borderId="33" xfId="0" applyFont="1" applyBorder="1" applyAlignment="1">
      <alignment horizontal="left" vertical="center"/>
    </xf>
    <xf numFmtId="40" fontId="6" fillId="4" borderId="56" xfId="1" applyNumberFormat="1" applyFont="1" applyFill="1" applyBorder="1" applyAlignment="1"/>
    <xf numFmtId="38" fontId="6" fillId="0" borderId="0" xfId="1" applyFont="1" applyAlignment="1"/>
    <xf numFmtId="38" fontId="6" fillId="0" borderId="38" xfId="1" applyFont="1" applyBorder="1" applyAlignment="1"/>
    <xf numFmtId="2" fontId="6" fillId="7" borderId="56" xfId="0" applyNumberFormat="1" applyFont="1" applyFill="1" applyBorder="1" applyAlignment="1"/>
    <xf numFmtId="0" fontId="22" fillId="11" borderId="0" xfId="0" applyFont="1" applyFill="1">
      <alignment vertical="center"/>
    </xf>
    <xf numFmtId="0" fontId="22" fillId="11" borderId="2" xfId="0" applyFont="1" applyFill="1" applyBorder="1">
      <alignment vertical="center"/>
    </xf>
    <xf numFmtId="0" fontId="22" fillId="11" borderId="4" xfId="0" applyFont="1" applyFill="1" applyBorder="1">
      <alignment vertical="center"/>
    </xf>
    <xf numFmtId="0" fontId="22" fillId="11" borderId="5" xfId="0" applyFont="1" applyFill="1" applyBorder="1">
      <alignment vertical="center"/>
    </xf>
    <xf numFmtId="0" fontId="22" fillId="11" borderId="56" xfId="0" applyFont="1" applyFill="1" applyBorder="1" applyAlignment="1">
      <alignment horizontal="center" vertical="center"/>
    </xf>
    <xf numFmtId="0" fontId="22" fillId="11" borderId="36" xfId="0" applyFont="1" applyFill="1" applyBorder="1" applyAlignment="1">
      <alignment horizontal="center" vertical="center" shrinkToFit="1"/>
    </xf>
    <xf numFmtId="0" fontId="22" fillId="11" borderId="56" xfId="0" applyFont="1" applyFill="1" applyBorder="1" applyAlignment="1">
      <alignment horizontal="center" vertical="center" shrinkToFit="1"/>
    </xf>
    <xf numFmtId="0" fontId="22" fillId="11" borderId="56" xfId="0" applyFont="1" applyFill="1" applyBorder="1">
      <alignment vertical="center"/>
    </xf>
    <xf numFmtId="38" fontId="29" fillId="11" borderId="48" xfId="1" applyFont="1" applyFill="1" applyBorder="1" applyAlignment="1">
      <alignment horizontal="center" vertical="center" shrinkToFit="1"/>
    </xf>
    <xf numFmtId="38" fontId="22" fillId="11" borderId="56" xfId="1" applyFont="1" applyFill="1" applyBorder="1">
      <alignment vertical="center"/>
    </xf>
    <xf numFmtId="0" fontId="22" fillId="11" borderId="57" xfId="0" applyFont="1" applyFill="1" applyBorder="1">
      <alignment vertical="center"/>
    </xf>
    <xf numFmtId="0" fontId="22" fillId="11" borderId="36" xfId="0" applyFont="1" applyFill="1" applyBorder="1">
      <alignment vertical="center"/>
    </xf>
    <xf numFmtId="38" fontId="29" fillId="11" borderId="56" xfId="1" applyFont="1" applyFill="1" applyBorder="1" applyAlignment="1">
      <alignment horizontal="center" vertical="center" shrinkToFit="1"/>
    </xf>
    <xf numFmtId="38" fontId="22" fillId="11" borderId="56" xfId="0" applyNumberFormat="1" applyFont="1" applyFill="1" applyBorder="1">
      <alignment vertical="center"/>
    </xf>
    <xf numFmtId="0" fontId="22" fillId="11" borderId="60" xfId="0" applyFont="1" applyFill="1" applyBorder="1">
      <alignment vertical="center"/>
    </xf>
    <xf numFmtId="0" fontId="22" fillId="11" borderId="59" xfId="0" applyFont="1" applyFill="1" applyBorder="1">
      <alignment vertical="center"/>
    </xf>
    <xf numFmtId="0" fontId="22" fillId="11" borderId="54" xfId="0" applyFont="1" applyFill="1" applyBorder="1">
      <alignment vertical="center"/>
    </xf>
    <xf numFmtId="0" fontId="22" fillId="11" borderId="48" xfId="0" applyFont="1" applyFill="1" applyBorder="1">
      <alignment vertical="center"/>
    </xf>
    <xf numFmtId="0" fontId="9" fillId="11" borderId="0" xfId="0" applyFont="1" applyFill="1">
      <alignment vertical="center"/>
    </xf>
    <xf numFmtId="14" fontId="17" fillId="11" borderId="0" xfId="0" applyNumberFormat="1" applyFont="1" applyFill="1">
      <alignment vertical="center"/>
    </xf>
    <xf numFmtId="0" fontId="22" fillId="11" borderId="0" xfId="0" applyFont="1" applyFill="1" applyAlignment="1">
      <alignment horizontal="right" vertical="center"/>
    </xf>
    <xf numFmtId="0" fontId="42" fillId="0" borderId="33" xfId="0" applyFont="1" applyBorder="1" applyAlignment="1">
      <alignment horizontal="center" vertical="center" shrinkToFit="1"/>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5" xfId="0" applyBorder="1">
      <alignment vertical="center"/>
    </xf>
    <xf numFmtId="0" fontId="0" fillId="0" borderId="16" xfId="0" applyBorder="1">
      <alignment vertical="center"/>
    </xf>
    <xf numFmtId="0" fontId="0" fillId="0" borderId="20" xfId="0" applyBorder="1">
      <alignment vertical="center"/>
    </xf>
    <xf numFmtId="0" fontId="0" fillId="0" borderId="21" xfId="0" applyBorder="1">
      <alignment vertical="center"/>
    </xf>
    <xf numFmtId="0" fontId="0" fillId="0" borderId="22" xfId="0" applyBorder="1">
      <alignment vertical="center"/>
    </xf>
    <xf numFmtId="38" fontId="0" fillId="2" borderId="36" xfId="1" applyFont="1" applyFill="1" applyBorder="1">
      <alignment vertical="center"/>
    </xf>
    <xf numFmtId="38" fontId="0" fillId="2" borderId="56" xfId="1" applyFont="1" applyFill="1" applyBorder="1">
      <alignment vertical="center"/>
    </xf>
    <xf numFmtId="38" fontId="6" fillId="2" borderId="56" xfId="1" applyFont="1" applyFill="1" applyBorder="1">
      <alignment vertical="center"/>
    </xf>
    <xf numFmtId="0" fontId="22" fillId="11" borderId="57" xfId="0" applyFont="1" applyFill="1" applyBorder="1" applyAlignment="1">
      <alignment horizontal="center" vertical="center"/>
    </xf>
    <xf numFmtId="0" fontId="22" fillId="11" borderId="36" xfId="0" applyFont="1" applyFill="1" applyBorder="1" applyAlignment="1">
      <alignment horizontal="center" vertical="center"/>
    </xf>
    <xf numFmtId="0" fontId="39" fillId="0" borderId="0" xfId="0" applyFont="1" applyAlignment="1">
      <alignment horizontal="center" vertical="center" readingOrder="1"/>
    </xf>
    <xf numFmtId="0" fontId="22" fillId="11" borderId="48" xfId="0" applyFont="1" applyFill="1" applyBorder="1" applyAlignment="1">
      <alignment horizontal="center" vertical="center"/>
    </xf>
    <xf numFmtId="0" fontId="22" fillId="11" borderId="48" xfId="0" applyFont="1" applyFill="1" applyBorder="1" applyAlignment="1">
      <alignment horizontal="center" vertical="center" shrinkToFit="1"/>
    </xf>
    <xf numFmtId="38" fontId="26" fillId="0" borderId="0" xfId="1" applyFont="1" applyAlignment="1">
      <alignment horizontal="center" vertical="center"/>
    </xf>
    <xf numFmtId="0" fontId="39" fillId="10" borderId="0" xfId="0" applyFont="1" applyFill="1" applyAlignment="1">
      <alignment horizontal="center" vertical="center" readingOrder="1"/>
    </xf>
    <xf numFmtId="0" fontId="39" fillId="10" borderId="0" xfId="0" applyFont="1" applyFill="1" applyAlignment="1">
      <alignment horizontal="center" vertical="center"/>
    </xf>
    <xf numFmtId="0" fontId="21" fillId="8" borderId="84" xfId="0" applyFont="1" applyFill="1" applyBorder="1" applyAlignment="1">
      <alignment horizontal="distributed" vertical="center" indent="3"/>
    </xf>
    <xf numFmtId="0" fontId="21" fillId="8" borderId="85" xfId="0" applyFont="1" applyFill="1" applyBorder="1" applyAlignment="1">
      <alignment horizontal="distributed" vertical="center" indent="3"/>
    </xf>
    <xf numFmtId="0" fontId="37" fillId="0" borderId="0" xfId="0" applyFont="1" applyAlignment="1">
      <alignment horizontal="right" vertical="center"/>
    </xf>
    <xf numFmtId="0" fontId="21" fillId="0" borderId="0" xfId="0" applyFont="1" applyAlignment="1">
      <alignment horizontal="left" vertical="center"/>
    </xf>
    <xf numFmtId="0" fontId="21" fillId="0" borderId="16" xfId="0" applyFont="1" applyBorder="1" applyAlignment="1">
      <alignment horizontal="left" vertical="center"/>
    </xf>
    <xf numFmtId="0" fontId="22" fillId="0" borderId="57" xfId="0" applyFont="1" applyBorder="1" applyAlignment="1">
      <alignment horizontal="center" vertical="center" shrinkToFit="1"/>
    </xf>
    <xf numFmtId="0" fontId="22" fillId="0" borderId="33" xfId="0" applyFont="1" applyBorder="1" applyAlignment="1">
      <alignment horizontal="center" vertical="center" shrinkToFit="1"/>
    </xf>
    <xf numFmtId="0" fontId="22" fillId="0" borderId="36" xfId="0" applyFont="1" applyBorder="1" applyAlignment="1">
      <alignment horizontal="center" vertical="center" shrinkToFit="1"/>
    </xf>
    <xf numFmtId="176" fontId="22" fillId="4" borderId="56" xfId="1" applyNumberFormat="1" applyFont="1" applyFill="1" applyBorder="1" applyAlignment="1">
      <alignment horizontal="center" vertical="center"/>
    </xf>
    <xf numFmtId="0" fontId="22" fillId="2" borderId="56" xfId="0" applyFont="1" applyFill="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22" fillId="0" borderId="33" xfId="0" applyFont="1" applyBorder="1" applyAlignment="1">
      <alignment horizontal="center" vertical="center"/>
    </xf>
    <xf numFmtId="20" fontId="22" fillId="0" borderId="57" xfId="0" applyNumberFormat="1" applyFont="1" applyBorder="1" applyAlignment="1">
      <alignment horizontal="center" vertical="center"/>
    </xf>
    <xf numFmtId="20" fontId="22" fillId="0" borderId="33" xfId="0" applyNumberFormat="1" applyFont="1" applyBorder="1" applyAlignment="1">
      <alignment horizontal="center" vertical="center"/>
    </xf>
    <xf numFmtId="20" fontId="22" fillId="3" borderId="57" xfId="0" applyNumberFormat="1" applyFont="1" applyFill="1" applyBorder="1" applyAlignment="1">
      <alignment horizontal="center" vertical="center"/>
    </xf>
    <xf numFmtId="20" fontId="22" fillId="3" borderId="33" xfId="0" applyNumberFormat="1" applyFont="1" applyFill="1" applyBorder="1" applyAlignment="1">
      <alignment horizontal="center" vertical="center"/>
    </xf>
    <xf numFmtId="0" fontId="37" fillId="0" borderId="72" xfId="0" applyFont="1" applyBorder="1" applyAlignment="1">
      <alignment horizontal="center" vertical="center"/>
    </xf>
    <xf numFmtId="0" fontId="37" fillId="0" borderId="0" xfId="0" applyFont="1" applyAlignment="1">
      <alignment horizontal="center" vertical="center"/>
    </xf>
    <xf numFmtId="0" fontId="22" fillId="0" borderId="36" xfId="0" applyFont="1" applyBorder="1" applyAlignment="1">
      <alignment horizontal="center" vertical="center"/>
    </xf>
    <xf numFmtId="0" fontId="22" fillId="0" borderId="56" xfId="0" applyFont="1" applyBorder="1" applyAlignment="1">
      <alignment horizontal="center" vertical="center" shrinkToFit="1"/>
    </xf>
    <xf numFmtId="38" fontId="22" fillId="0" borderId="56" xfId="1" applyFont="1" applyBorder="1" applyAlignment="1">
      <alignment horizontal="center" vertical="center"/>
    </xf>
    <xf numFmtId="176" fontId="22" fillId="0" borderId="56" xfId="1" applyNumberFormat="1" applyFont="1" applyBorder="1" applyAlignment="1">
      <alignment horizontal="center" vertical="center"/>
    </xf>
    <xf numFmtId="38" fontId="22" fillId="0" borderId="56" xfId="1" applyFont="1" applyBorder="1" applyAlignment="1">
      <alignment horizontal="right" vertical="center"/>
    </xf>
    <xf numFmtId="38" fontId="22" fillId="2" borderId="56" xfId="1" applyFont="1" applyFill="1" applyBorder="1" applyAlignment="1">
      <alignment horizontal="center" vertical="center"/>
    </xf>
    <xf numFmtId="0" fontId="22" fillId="11" borderId="57" xfId="0" applyFont="1" applyFill="1" applyBorder="1" applyAlignment="1">
      <alignment horizontal="center" vertical="center"/>
    </xf>
    <xf numFmtId="0" fontId="22" fillId="11" borderId="36" xfId="0" applyFont="1" applyFill="1" applyBorder="1" applyAlignment="1">
      <alignment horizontal="center" vertical="center"/>
    </xf>
    <xf numFmtId="0" fontId="22" fillId="3" borderId="57" xfId="0" applyFont="1" applyFill="1" applyBorder="1" applyAlignment="1">
      <alignment horizontal="center" vertical="center"/>
    </xf>
    <xf numFmtId="0" fontId="22" fillId="3" borderId="33" xfId="0" applyFont="1" applyFill="1" applyBorder="1" applyAlignment="1">
      <alignment horizontal="center" vertical="center"/>
    </xf>
    <xf numFmtId="0" fontId="22" fillId="3" borderId="36" xfId="0" applyFont="1" applyFill="1" applyBorder="1" applyAlignment="1">
      <alignment horizontal="center" vertical="center"/>
    </xf>
    <xf numFmtId="38" fontId="22" fillId="4" borderId="57" xfId="1" applyFont="1" applyFill="1" applyBorder="1" applyAlignment="1">
      <alignment horizontal="center" vertical="center" shrinkToFit="1"/>
    </xf>
    <xf numFmtId="38" fontId="22" fillId="4" borderId="36" xfId="1" applyFont="1" applyFill="1" applyBorder="1" applyAlignment="1">
      <alignment horizontal="center" vertical="center" shrinkToFit="1"/>
    </xf>
    <xf numFmtId="0" fontId="22" fillId="4" borderId="57" xfId="0" applyFont="1" applyFill="1" applyBorder="1" applyAlignment="1">
      <alignment horizontal="center" vertical="center" shrinkToFit="1"/>
    </xf>
    <xf numFmtId="0" fontId="22" fillId="4" borderId="36" xfId="0" applyFont="1" applyFill="1" applyBorder="1" applyAlignment="1">
      <alignment horizontal="center" vertical="center" shrinkToFit="1"/>
    </xf>
    <xf numFmtId="0" fontId="22" fillId="0" borderId="56" xfId="0" applyFont="1" applyBorder="1" applyAlignment="1">
      <alignment horizontal="right" vertical="center"/>
    </xf>
    <xf numFmtId="0" fontId="22" fillId="0" borderId="77" xfId="0" applyFont="1" applyBorder="1" applyAlignment="1">
      <alignment horizontal="center" vertical="center"/>
    </xf>
    <xf numFmtId="0" fontId="27" fillId="3" borderId="57" xfId="0" applyFont="1" applyFill="1" applyBorder="1" applyAlignment="1">
      <alignment horizontal="center" vertical="center" shrinkToFit="1"/>
    </xf>
    <xf numFmtId="0" fontId="27" fillId="3" borderId="33" xfId="0" applyFont="1" applyFill="1" applyBorder="1" applyAlignment="1">
      <alignment horizontal="center" vertical="center" shrinkToFit="1"/>
    </xf>
    <xf numFmtId="0" fontId="27" fillId="3" borderId="36" xfId="0" applyFont="1" applyFill="1" applyBorder="1" applyAlignment="1">
      <alignment horizontal="center" vertical="center" shrinkToFit="1"/>
    </xf>
    <xf numFmtId="38" fontId="22" fillId="4" borderId="57" xfId="1" applyFont="1" applyFill="1" applyBorder="1" applyAlignment="1">
      <alignment horizontal="right" vertical="center"/>
    </xf>
    <xf numFmtId="38" fontId="22" fillId="4" borderId="36" xfId="1" applyFont="1" applyFill="1" applyBorder="1" applyAlignment="1">
      <alignment horizontal="right" vertical="center"/>
    </xf>
    <xf numFmtId="0" fontId="27" fillId="3" borderId="56" xfId="0" applyFont="1" applyFill="1" applyBorder="1" applyAlignment="1">
      <alignment horizontal="center" vertical="center" shrinkToFit="1"/>
    </xf>
    <xf numFmtId="38" fontId="22" fillId="0" borderId="56" xfId="0" applyNumberFormat="1" applyFont="1" applyBorder="1" applyAlignment="1">
      <alignment horizontal="right" vertical="center"/>
    </xf>
    <xf numFmtId="0" fontId="27" fillId="0" borderId="78" xfId="0" applyFont="1" applyBorder="1" applyAlignment="1">
      <alignment horizontal="center" vertical="center" shrinkToFit="1"/>
    </xf>
    <xf numFmtId="0" fontId="27" fillId="0" borderId="38" xfId="0" applyFont="1" applyBorder="1" applyAlignment="1">
      <alignment horizontal="center" vertical="center" shrinkToFit="1"/>
    </xf>
    <xf numFmtId="0" fontId="27" fillId="0" borderId="59" xfId="0" applyFont="1" applyBorder="1" applyAlignment="1">
      <alignment horizontal="center" vertical="center" shrinkToFit="1"/>
    </xf>
    <xf numFmtId="0" fontId="22" fillId="5" borderId="56" xfId="0" applyFont="1" applyFill="1" applyBorder="1" applyAlignment="1">
      <alignment horizontal="center" vertical="center"/>
    </xf>
    <xf numFmtId="0" fontId="22" fillId="3" borderId="56" xfId="0" applyFont="1" applyFill="1" applyBorder="1" applyAlignment="1">
      <alignment horizontal="center" vertical="center" shrinkToFit="1"/>
    </xf>
    <xf numFmtId="0" fontId="37" fillId="0" borderId="38" xfId="0" applyFont="1" applyBorder="1" applyAlignment="1">
      <alignment horizontal="center" vertical="center"/>
    </xf>
    <xf numFmtId="0" fontId="22" fillId="0" borderId="9" xfId="0" applyFont="1" applyBorder="1" applyAlignment="1">
      <alignment horizontal="center" vertical="center"/>
    </xf>
    <xf numFmtId="0" fontId="22" fillId="0" borderId="10" xfId="0" applyFont="1" applyBorder="1" applyAlignment="1">
      <alignment horizontal="center" vertical="center"/>
    </xf>
    <xf numFmtId="0" fontId="22" fillId="0" borderId="11" xfId="0" applyFont="1" applyBorder="1" applyAlignment="1">
      <alignment horizontal="center" vertical="center"/>
    </xf>
    <xf numFmtId="0" fontId="22" fillId="0" borderId="20"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22" fillId="0" borderId="56" xfId="0" applyFont="1" applyBorder="1" applyAlignment="1">
      <alignment horizontal="center" vertical="top" wrapText="1"/>
    </xf>
    <xf numFmtId="0" fontId="22" fillId="0" borderId="56" xfId="0" applyFont="1" applyBorder="1" applyAlignment="1">
      <alignment horizontal="center" vertical="top"/>
    </xf>
    <xf numFmtId="0" fontId="22" fillId="0" borderId="61" xfId="0" applyFont="1" applyBorder="1" applyAlignment="1">
      <alignment horizontal="center" vertical="top" wrapText="1"/>
    </xf>
    <xf numFmtId="0" fontId="22" fillId="0" borderId="59" xfId="0" applyFont="1" applyBorder="1" applyAlignment="1">
      <alignment horizontal="center" vertical="top"/>
    </xf>
    <xf numFmtId="0" fontId="22" fillId="0" borderId="55" xfId="0" applyFont="1" applyBorder="1" applyAlignment="1">
      <alignment horizontal="center" vertical="top"/>
    </xf>
    <xf numFmtId="0" fontId="22" fillId="0" borderId="48" xfId="0" applyFont="1" applyBorder="1" applyAlignment="1">
      <alignment horizontal="center" vertical="top"/>
    </xf>
    <xf numFmtId="0" fontId="22" fillId="0" borderId="60" xfId="0" applyFont="1" applyBorder="1" applyAlignment="1">
      <alignment horizontal="center" vertical="center"/>
    </xf>
    <xf numFmtId="0" fontId="22" fillId="0" borderId="54" xfId="0" applyFont="1" applyBorder="1" applyAlignment="1">
      <alignment horizontal="center" vertical="center"/>
    </xf>
    <xf numFmtId="38" fontId="22" fillId="0" borderId="57" xfId="1" applyFont="1" applyBorder="1" applyAlignment="1">
      <alignment horizontal="center" vertical="center"/>
    </xf>
    <xf numFmtId="38" fontId="22" fillId="0" borderId="36" xfId="1" applyFont="1" applyBorder="1" applyAlignment="1">
      <alignment horizontal="center" vertical="center"/>
    </xf>
    <xf numFmtId="38" fontId="22" fillId="0" borderId="57" xfId="1" applyFont="1" applyBorder="1" applyAlignment="1">
      <alignment horizontal="right" vertical="center"/>
    </xf>
    <xf numFmtId="38" fontId="22" fillId="0" borderId="36" xfId="1" applyFont="1" applyBorder="1" applyAlignment="1">
      <alignment horizontal="right" vertical="center"/>
    </xf>
    <xf numFmtId="0" fontId="22" fillId="0" borderId="56" xfId="0" applyFont="1" applyBorder="1" applyAlignment="1">
      <alignment horizontal="center" vertical="center" wrapText="1"/>
    </xf>
    <xf numFmtId="0" fontId="22" fillId="8" borderId="2" xfId="0" applyFont="1" applyFill="1" applyBorder="1" applyAlignment="1">
      <alignment horizontal="center" vertical="center"/>
    </xf>
    <xf numFmtId="0" fontId="22" fillId="8" borderId="5" xfId="0" applyFont="1" applyFill="1" applyBorder="1" applyAlignment="1">
      <alignment horizontal="center" vertical="center"/>
    </xf>
    <xf numFmtId="38" fontId="22" fillId="2" borderId="25" xfId="1" applyFont="1" applyFill="1" applyBorder="1" applyAlignment="1">
      <alignment horizontal="center" vertical="center"/>
    </xf>
    <xf numFmtId="38" fontId="22" fillId="2" borderId="23" xfId="1" applyFont="1" applyFill="1" applyBorder="1" applyAlignment="1">
      <alignment horizontal="center" vertical="center"/>
    </xf>
    <xf numFmtId="0" fontId="32" fillId="2" borderId="26" xfId="0" applyFont="1" applyFill="1" applyBorder="1" applyAlignment="1">
      <alignment horizontal="center" vertical="center" wrapText="1" shrinkToFit="1"/>
    </xf>
    <xf numFmtId="0" fontId="32" fillId="2" borderId="28" xfId="0" applyFont="1" applyFill="1" applyBorder="1" applyAlignment="1">
      <alignment horizontal="center" vertical="center" wrapText="1" shrinkToFit="1"/>
    </xf>
    <xf numFmtId="38" fontId="31" fillId="2" borderId="27" xfId="1" applyFont="1" applyFill="1" applyBorder="1" applyAlignment="1">
      <alignment horizontal="center" vertical="center" wrapText="1"/>
    </xf>
    <xf numFmtId="38" fontId="31" fillId="2" borderId="24" xfId="1" applyFont="1" applyFill="1" applyBorder="1" applyAlignment="1">
      <alignment horizontal="center" vertical="center" wrapText="1"/>
    </xf>
    <xf numFmtId="38" fontId="29" fillId="2" borderId="9" xfId="1" applyFont="1" applyFill="1" applyBorder="1" applyAlignment="1">
      <alignment horizontal="center" vertical="center"/>
    </xf>
    <xf numFmtId="38" fontId="29" fillId="2" borderId="11" xfId="1" applyFont="1" applyFill="1" applyBorder="1" applyAlignment="1">
      <alignment horizontal="center" vertical="center"/>
    </xf>
    <xf numFmtId="38" fontId="29" fillId="2" borderId="20" xfId="1" applyFont="1" applyFill="1" applyBorder="1" applyAlignment="1">
      <alignment horizontal="center" vertical="center"/>
    </xf>
    <xf numFmtId="38" fontId="29" fillId="2" borderId="22" xfId="1" applyFont="1" applyFill="1" applyBorder="1" applyAlignment="1">
      <alignment horizontal="center" vertical="center"/>
    </xf>
    <xf numFmtId="0" fontId="31" fillId="2" borderId="9"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22" fillId="2" borderId="4" xfId="0" applyFont="1" applyFill="1" applyBorder="1" applyAlignment="1">
      <alignment horizontal="left" vertical="center"/>
    </xf>
    <xf numFmtId="0" fontId="22" fillId="2" borderId="5" xfId="0" applyFont="1" applyFill="1" applyBorder="1" applyAlignment="1">
      <alignment horizontal="left" vertical="center"/>
    </xf>
    <xf numFmtId="0" fontId="22" fillId="0" borderId="37" xfId="0" applyFont="1" applyBorder="1" applyAlignment="1">
      <alignment horizontal="left" vertical="center" shrinkToFit="1"/>
    </xf>
    <xf numFmtId="0" fontId="29" fillId="0" borderId="38" xfId="0" applyFont="1" applyBorder="1" applyAlignment="1">
      <alignment horizontal="left" vertical="center" shrinkToFit="1"/>
    </xf>
    <xf numFmtId="0" fontId="29" fillId="0" borderId="30" xfId="0" applyFont="1" applyBorder="1" applyAlignment="1">
      <alignment horizontal="left" vertical="center" shrinkToFit="1"/>
    </xf>
    <xf numFmtId="0" fontId="29" fillId="0" borderId="31" xfId="0" applyFont="1" applyBorder="1" applyAlignment="1">
      <alignment horizontal="left" vertical="center" shrinkToFit="1"/>
    </xf>
    <xf numFmtId="0" fontId="29" fillId="0" borderId="13" xfId="0" applyFont="1" applyBorder="1" applyAlignment="1">
      <alignment horizontal="left" vertical="center" shrinkToFit="1"/>
    </xf>
    <xf numFmtId="0" fontId="29" fillId="0" borderId="33" xfId="0" applyFont="1" applyBorder="1" applyAlignment="1">
      <alignment horizontal="left" vertical="center" shrinkToFit="1"/>
    </xf>
    <xf numFmtId="0" fontId="29" fillId="0" borderId="35" xfId="0" applyFont="1" applyBorder="1" applyAlignment="1">
      <alignment horizontal="left" vertical="center" shrinkToFit="1"/>
    </xf>
    <xf numFmtId="38" fontId="22" fillId="2" borderId="2" xfId="1" applyFont="1" applyFill="1" applyBorder="1" applyAlignment="1">
      <alignment horizontal="center" vertical="center" shrinkToFit="1"/>
    </xf>
    <xf numFmtId="38" fontId="22" fillId="2" borderId="5" xfId="1" applyFont="1" applyFill="1" applyBorder="1" applyAlignment="1">
      <alignment horizontal="center" vertical="center"/>
    </xf>
    <xf numFmtId="38" fontId="29" fillId="0" borderId="7" xfId="1" applyFont="1" applyBorder="1" applyAlignment="1">
      <alignment horizontal="center" vertical="center" shrinkToFit="1"/>
    </xf>
    <xf numFmtId="38" fontId="22" fillId="0" borderId="47" xfId="1" applyFont="1" applyBorder="1" applyAlignment="1">
      <alignment horizontal="center" vertical="center"/>
    </xf>
    <xf numFmtId="38" fontId="22" fillId="0" borderId="18" xfId="1" applyFont="1" applyBorder="1" applyAlignment="1">
      <alignment horizontal="center" vertical="center" shrinkToFit="1"/>
    </xf>
    <xf numFmtId="38" fontId="22" fillId="0" borderId="49" xfId="1" applyFont="1" applyBorder="1" applyAlignment="1">
      <alignment horizontal="center" vertical="center" shrinkToFit="1"/>
    </xf>
    <xf numFmtId="38" fontId="22" fillId="0" borderId="20" xfId="1" applyFont="1" applyBorder="1" applyAlignment="1">
      <alignment horizontal="center" vertical="center"/>
    </xf>
    <xf numFmtId="38" fontId="22" fillId="0" borderId="22" xfId="1" applyFont="1" applyBorder="1" applyAlignment="1">
      <alignment horizontal="center" vertical="center"/>
    </xf>
    <xf numFmtId="38" fontId="31" fillId="2" borderId="53" xfId="3" applyFont="1" applyFill="1" applyBorder="1" applyAlignment="1">
      <alignment horizontal="center" vertical="center" shrinkToFit="1"/>
    </xf>
    <xf numFmtId="38" fontId="31" fillId="2" borderId="45" xfId="3" applyFont="1" applyFill="1" applyBorder="1" applyAlignment="1">
      <alignment horizontal="center" vertical="center" shrinkToFit="1"/>
    </xf>
    <xf numFmtId="0" fontId="22" fillId="0" borderId="2" xfId="0" applyFont="1" applyBorder="1" applyAlignment="1">
      <alignment horizontal="center" vertical="center"/>
    </xf>
    <xf numFmtId="0" fontId="22" fillId="0" borderId="5" xfId="0" applyFont="1" applyBorder="1" applyAlignment="1">
      <alignment horizontal="center" vertical="center"/>
    </xf>
    <xf numFmtId="38" fontId="31" fillId="0" borderId="53" xfId="3" applyFont="1" applyBorder="1" applyAlignment="1">
      <alignment horizontal="center" vertical="center" shrinkToFit="1"/>
    </xf>
    <xf numFmtId="38" fontId="31" fillId="0" borderId="45" xfId="3" applyFont="1" applyBorder="1" applyAlignment="1">
      <alignment horizontal="center" vertical="center" shrinkToFit="1"/>
    </xf>
    <xf numFmtId="38" fontId="22" fillId="0" borderId="2" xfId="1" applyFont="1" applyBorder="1" applyAlignment="1">
      <alignment horizontal="center" vertical="center" shrinkToFit="1"/>
    </xf>
    <xf numFmtId="38" fontId="22" fillId="0" borderId="5" xfId="1" applyFont="1" applyBorder="1" applyAlignment="1">
      <alignment horizontal="center" vertical="center"/>
    </xf>
    <xf numFmtId="38" fontId="22" fillId="0" borderId="25" xfId="1" applyFont="1" applyBorder="1" applyAlignment="1">
      <alignment horizontal="center" vertical="center"/>
    </xf>
    <xf numFmtId="38" fontId="22" fillId="0" borderId="23" xfId="1" applyFont="1" applyBorder="1" applyAlignment="1">
      <alignment horizontal="center" vertical="center"/>
    </xf>
    <xf numFmtId="0" fontId="32" fillId="0" borderId="26" xfId="0" applyFont="1" applyBorder="1" applyAlignment="1">
      <alignment horizontal="center" vertical="center" wrapText="1" shrinkToFit="1"/>
    </xf>
    <xf numFmtId="0" fontId="32" fillId="0" borderId="28" xfId="0" applyFont="1" applyBorder="1" applyAlignment="1">
      <alignment horizontal="center" vertical="center" wrapText="1" shrinkToFit="1"/>
    </xf>
    <xf numFmtId="38" fontId="31" fillId="0" borderId="27" xfId="1" applyFont="1" applyBorder="1" applyAlignment="1">
      <alignment horizontal="center" vertical="center" wrapText="1"/>
    </xf>
    <xf numFmtId="38" fontId="31" fillId="0" borderId="24" xfId="1" applyFont="1" applyBorder="1" applyAlignment="1">
      <alignment horizontal="center" vertical="center" wrapText="1"/>
    </xf>
    <xf numFmtId="38" fontId="29" fillId="0" borderId="9" xfId="1" applyFont="1" applyBorder="1" applyAlignment="1">
      <alignment horizontal="center" vertical="center"/>
    </xf>
    <xf numFmtId="38" fontId="29" fillId="0" borderId="11" xfId="1" applyFont="1" applyBorder="1" applyAlignment="1">
      <alignment horizontal="center" vertical="center"/>
    </xf>
    <xf numFmtId="38" fontId="29" fillId="0" borderId="20" xfId="1" applyFont="1" applyBorder="1" applyAlignment="1">
      <alignment horizontal="center" vertical="center"/>
    </xf>
    <xf numFmtId="38" fontId="29" fillId="0" borderId="22" xfId="1" applyFont="1" applyBorder="1" applyAlignment="1">
      <alignment horizontal="center" vertical="center"/>
    </xf>
    <xf numFmtId="0" fontId="31" fillId="0" borderId="9" xfId="0" applyFont="1" applyBorder="1" applyAlignment="1">
      <alignment horizontal="center" vertical="center" wrapText="1"/>
    </xf>
    <xf numFmtId="0" fontId="31" fillId="0" borderId="15" xfId="0" applyFont="1" applyBorder="1" applyAlignment="1">
      <alignment horizontal="center" vertical="center" wrapText="1"/>
    </xf>
    <xf numFmtId="183" fontId="10" fillId="0" borderId="56" xfId="0" applyNumberFormat="1" applyFont="1" applyBorder="1" applyAlignment="1">
      <alignment horizontal="center" vertical="center" wrapText="1" shrinkToFit="1"/>
    </xf>
    <xf numFmtId="38" fontId="9" fillId="4" borderId="56" xfId="1" quotePrefix="1" applyFont="1" applyFill="1" applyBorder="1" applyAlignment="1">
      <alignment horizontal="center" vertical="center"/>
    </xf>
    <xf numFmtId="0" fontId="9" fillId="0" borderId="56" xfId="0" applyFont="1" applyBorder="1" applyAlignment="1">
      <alignment horizontal="center" vertical="center"/>
    </xf>
    <xf numFmtId="0" fontId="9" fillId="0" borderId="56" xfId="0" applyFont="1" applyBorder="1" applyAlignment="1">
      <alignment horizontal="center" vertical="center" shrinkToFit="1"/>
    </xf>
    <xf numFmtId="183" fontId="9" fillId="0" borderId="56" xfId="0" applyNumberFormat="1" applyFont="1" applyBorder="1" applyAlignment="1">
      <alignment horizontal="center" vertical="center" wrapText="1" shrinkToFit="1"/>
    </xf>
    <xf numFmtId="0" fontId="9" fillId="0" borderId="57" xfId="0" applyFont="1" applyBorder="1" applyAlignment="1">
      <alignment horizontal="left" vertical="center"/>
    </xf>
    <xf numFmtId="0" fontId="9" fillId="0" borderId="36" xfId="0" applyFont="1" applyBorder="1" applyAlignment="1">
      <alignment horizontal="left"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38" fontId="16" fillId="4" borderId="76" xfId="1" applyFont="1" applyFill="1" applyBorder="1" applyAlignment="1">
      <alignment horizontal="center" vertical="center"/>
    </xf>
    <xf numFmtId="38" fontId="16" fillId="4" borderId="10" xfId="1" applyFont="1" applyFill="1" applyBorder="1" applyAlignment="1">
      <alignment horizontal="center" vertical="center"/>
    </xf>
    <xf numFmtId="38" fontId="16" fillId="4" borderId="69" xfId="1" applyFont="1" applyFill="1" applyBorder="1" applyAlignment="1">
      <alignment horizontal="center" vertical="center"/>
    </xf>
    <xf numFmtId="38" fontId="16" fillId="4" borderId="21" xfId="1" applyFont="1" applyFill="1" applyBorder="1" applyAlignment="1">
      <alignment horizontal="center" vertical="center"/>
    </xf>
    <xf numFmtId="0" fontId="15" fillId="0" borderId="9" xfId="0" applyFont="1" applyBorder="1" applyAlignment="1">
      <alignment horizontal="left" vertical="center"/>
    </xf>
    <xf numFmtId="0" fontId="15" fillId="0" borderId="90" xfId="0" applyFont="1" applyBorder="1" applyAlignment="1">
      <alignment horizontal="left" vertical="center"/>
    </xf>
    <xf numFmtId="0" fontId="15" fillId="0" borderId="20" xfId="0" applyFont="1" applyBorder="1" applyAlignment="1">
      <alignment horizontal="left" vertical="center"/>
    </xf>
    <xf numFmtId="0" fontId="15" fillId="0" borderId="51" xfId="0" applyFont="1" applyBorder="1" applyAlignment="1">
      <alignment horizontal="left" vertical="center"/>
    </xf>
    <xf numFmtId="0" fontId="9" fillId="0" borderId="33" xfId="0" applyFont="1" applyBorder="1" applyAlignment="1">
      <alignment horizontal="left" vertical="center"/>
    </xf>
    <xf numFmtId="38" fontId="9" fillId="4" borderId="57" xfId="1" applyFont="1" applyFill="1" applyBorder="1" applyAlignment="1">
      <alignment horizontal="center" vertical="center"/>
    </xf>
    <xf numFmtId="38" fontId="9" fillId="4" borderId="33" xfId="1" applyFont="1" applyFill="1" applyBorder="1" applyAlignment="1">
      <alignment horizontal="center" vertical="center"/>
    </xf>
    <xf numFmtId="0" fontId="9" fillId="2" borderId="57" xfId="0" applyFont="1" applyFill="1" applyBorder="1" applyAlignment="1">
      <alignment horizontal="center" vertical="center"/>
    </xf>
    <xf numFmtId="0" fontId="9" fillId="2" borderId="36" xfId="0" applyFont="1" applyFill="1" applyBorder="1" applyAlignment="1">
      <alignment horizontal="center" vertical="center"/>
    </xf>
    <xf numFmtId="176" fontId="15" fillId="2" borderId="25" xfId="1" applyNumberFormat="1" applyFont="1" applyFill="1" applyBorder="1" applyAlignment="1">
      <alignment horizontal="center" vertical="center"/>
    </xf>
    <xf numFmtId="176" fontId="15" fillId="2" borderId="23" xfId="1" applyNumberFormat="1" applyFont="1" applyFill="1" applyBorder="1" applyAlignment="1">
      <alignment horizontal="center" vertical="center"/>
    </xf>
    <xf numFmtId="0" fontId="9" fillId="0" borderId="11" xfId="0" applyFont="1" applyBorder="1" applyAlignment="1">
      <alignment horizontal="center" vertical="center"/>
    </xf>
    <xf numFmtId="0" fontId="9" fillId="0" borderId="22" xfId="0" applyFont="1" applyBorder="1" applyAlignment="1">
      <alignment horizontal="center" vertical="center"/>
    </xf>
    <xf numFmtId="38" fontId="41" fillId="4" borderId="9" xfId="1" applyFont="1" applyFill="1" applyBorder="1" applyAlignment="1">
      <alignment horizontal="center" vertical="center"/>
    </xf>
    <xf numFmtId="38" fontId="41" fillId="4" borderId="10" xfId="1" applyFont="1" applyFill="1" applyBorder="1" applyAlignment="1">
      <alignment horizontal="center" vertical="center"/>
    </xf>
    <xf numFmtId="38" fontId="41" fillId="4" borderId="20" xfId="1" applyFont="1" applyFill="1" applyBorder="1" applyAlignment="1">
      <alignment horizontal="center" vertical="center"/>
    </xf>
    <xf numFmtId="38" fontId="41" fillId="4" borderId="21" xfId="1" applyFont="1" applyFill="1" applyBorder="1" applyAlignment="1">
      <alignment horizontal="center" vertical="center"/>
    </xf>
    <xf numFmtId="176" fontId="9" fillId="4" borderId="0" xfId="1" quotePrefix="1" applyNumberFormat="1" applyFont="1" applyFill="1" applyAlignment="1">
      <alignment horizontal="center" vertical="center"/>
    </xf>
    <xf numFmtId="176" fontId="9" fillId="4" borderId="57" xfId="1" applyNumberFormat="1" applyFont="1" applyFill="1" applyBorder="1" applyAlignment="1">
      <alignment horizontal="center" vertical="center"/>
    </xf>
    <xf numFmtId="176" fontId="9" fillId="4" borderId="33" xfId="1" applyNumberFormat="1" applyFont="1" applyFill="1" applyBorder="1" applyAlignment="1">
      <alignment horizontal="center" vertical="center"/>
    </xf>
  </cellXfs>
  <cellStyles count="4">
    <cellStyle name="桁区切り" xfId="1" builtinId="6"/>
    <cellStyle name="桁区切り 2" xfId="3"/>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ja-JP" altLang="en-US" sz="1000"/>
              <a:t>「図３　</a:t>
            </a:r>
            <a:r>
              <a:rPr lang="en-US" altLang="ja-JP" sz="1000"/>
              <a:t>q sol </a:t>
            </a:r>
            <a:r>
              <a:rPr lang="ja-JP" altLang="en-US" sz="1000"/>
              <a:t>を推定するための図」より読み取った数字を元にした図</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日射量と図３!$F$5</c:f>
              <c:strCache>
                <c:ptCount val="1"/>
                <c:pt idx="0">
                  <c:v>36</c:v>
                </c:pt>
              </c:strCache>
            </c:strRef>
          </c:tx>
          <c:spPr>
            <a:ln w="28575" cap="rnd">
              <a:solidFill>
                <a:schemeClr val="accent1"/>
              </a:solidFill>
              <a:round/>
            </a:ln>
            <a:effectLst/>
          </c:spPr>
          <c:marker>
            <c:symbol val="none"/>
          </c:marker>
          <c:cat>
            <c:numRef>
              <c:f>日射量と図３!$E$6:$E$34</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numCache>
            </c:numRef>
          </c:cat>
          <c:val>
            <c:numRef>
              <c:f>日射量と図３!$F$6:$F$34</c:f>
              <c:numCache>
                <c:formatCode>General</c:formatCode>
                <c:ptCount val="29"/>
                <c:pt idx="0">
                  <c:v>0</c:v>
                </c:pt>
                <c:pt idx="1">
                  <c:v>5</c:v>
                </c:pt>
                <c:pt idx="2">
                  <c:v>10</c:v>
                </c:pt>
                <c:pt idx="3">
                  <c:v>15</c:v>
                </c:pt>
                <c:pt idx="4">
                  <c:v>20</c:v>
                </c:pt>
                <c:pt idx="5">
                  <c:v>22</c:v>
                </c:pt>
                <c:pt idx="6">
                  <c:v>23</c:v>
                </c:pt>
                <c:pt idx="7">
                  <c:v>25</c:v>
                </c:pt>
                <c:pt idx="8">
                  <c:v>27</c:v>
                </c:pt>
                <c:pt idx="9">
                  <c:v>28</c:v>
                </c:pt>
                <c:pt idx="10">
                  <c:v>29</c:v>
                </c:pt>
                <c:pt idx="11">
                  <c:v>30</c:v>
                </c:pt>
                <c:pt idx="12">
                  <c:v>31</c:v>
                </c:pt>
                <c:pt idx="13">
                  <c:v>32</c:v>
                </c:pt>
                <c:pt idx="14">
                  <c:v>32</c:v>
                </c:pt>
                <c:pt idx="15">
                  <c:v>33</c:v>
                </c:pt>
                <c:pt idx="16">
                  <c:v>33</c:v>
                </c:pt>
                <c:pt idx="17">
                  <c:v>33</c:v>
                </c:pt>
                <c:pt idx="18">
                  <c:v>33</c:v>
                </c:pt>
                <c:pt idx="19">
                  <c:v>34</c:v>
                </c:pt>
                <c:pt idx="20">
                  <c:v>34</c:v>
                </c:pt>
                <c:pt idx="21">
                  <c:v>34</c:v>
                </c:pt>
                <c:pt idx="22">
                  <c:v>34</c:v>
                </c:pt>
                <c:pt idx="23">
                  <c:v>35</c:v>
                </c:pt>
                <c:pt idx="24">
                  <c:v>35</c:v>
                </c:pt>
                <c:pt idx="25">
                  <c:v>35</c:v>
                </c:pt>
                <c:pt idx="26">
                  <c:v>35</c:v>
                </c:pt>
                <c:pt idx="27">
                  <c:v>36</c:v>
                </c:pt>
                <c:pt idx="28">
                  <c:v>36</c:v>
                </c:pt>
              </c:numCache>
            </c:numRef>
          </c:val>
          <c:smooth val="0"/>
          <c:extLst>
            <c:ext xmlns:c16="http://schemas.microsoft.com/office/drawing/2014/chart" uri="{C3380CC4-5D6E-409C-BE32-E72D297353CC}">
              <c16:uniqueId val="{00000000-5AD1-46DF-8061-C1F04C1A03E1}"/>
            </c:ext>
          </c:extLst>
        </c:ser>
        <c:ser>
          <c:idx val="1"/>
          <c:order val="1"/>
          <c:tx>
            <c:strRef>
              <c:f>日射量と図３!$G$5</c:f>
              <c:strCache>
                <c:ptCount val="1"/>
                <c:pt idx="0">
                  <c:v>71</c:v>
                </c:pt>
              </c:strCache>
            </c:strRef>
          </c:tx>
          <c:spPr>
            <a:ln w="28575" cap="rnd">
              <a:solidFill>
                <a:schemeClr val="accent2"/>
              </a:solidFill>
              <a:round/>
            </a:ln>
            <a:effectLst/>
          </c:spPr>
          <c:marker>
            <c:symbol val="none"/>
          </c:marker>
          <c:cat>
            <c:numRef>
              <c:f>日射量と図３!$E$6:$E$34</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numCache>
            </c:numRef>
          </c:cat>
          <c:val>
            <c:numRef>
              <c:f>日射量と図３!$G$6:$G$34</c:f>
              <c:numCache>
                <c:formatCode>General</c:formatCode>
                <c:ptCount val="29"/>
                <c:pt idx="0">
                  <c:v>0</c:v>
                </c:pt>
                <c:pt idx="1">
                  <c:v>5</c:v>
                </c:pt>
                <c:pt idx="2">
                  <c:v>10</c:v>
                </c:pt>
                <c:pt idx="3">
                  <c:v>17</c:v>
                </c:pt>
                <c:pt idx="4">
                  <c:v>23</c:v>
                </c:pt>
                <c:pt idx="5">
                  <c:v>30</c:v>
                </c:pt>
                <c:pt idx="6">
                  <c:v>33</c:v>
                </c:pt>
                <c:pt idx="7">
                  <c:v>38</c:v>
                </c:pt>
                <c:pt idx="8">
                  <c:v>39</c:v>
                </c:pt>
                <c:pt idx="9">
                  <c:v>42</c:v>
                </c:pt>
                <c:pt idx="10">
                  <c:v>43</c:v>
                </c:pt>
                <c:pt idx="11">
                  <c:v>45</c:v>
                </c:pt>
                <c:pt idx="12">
                  <c:v>48</c:v>
                </c:pt>
                <c:pt idx="13">
                  <c:v>50</c:v>
                </c:pt>
                <c:pt idx="14">
                  <c:v>52</c:v>
                </c:pt>
                <c:pt idx="15">
                  <c:v>53</c:v>
                </c:pt>
                <c:pt idx="16">
                  <c:v>53</c:v>
                </c:pt>
                <c:pt idx="17">
                  <c:v>54</c:v>
                </c:pt>
                <c:pt idx="18">
                  <c:v>55</c:v>
                </c:pt>
                <c:pt idx="19">
                  <c:v>57</c:v>
                </c:pt>
                <c:pt idx="20">
                  <c:v>58</c:v>
                </c:pt>
                <c:pt idx="21">
                  <c:v>58</c:v>
                </c:pt>
                <c:pt idx="22">
                  <c:v>59</c:v>
                </c:pt>
                <c:pt idx="23">
                  <c:v>59</c:v>
                </c:pt>
                <c:pt idx="24">
                  <c:v>60</c:v>
                </c:pt>
                <c:pt idx="25">
                  <c:v>60</c:v>
                </c:pt>
                <c:pt idx="26">
                  <c:v>60</c:v>
                </c:pt>
                <c:pt idx="27">
                  <c:v>60</c:v>
                </c:pt>
                <c:pt idx="28">
                  <c:v>60</c:v>
                </c:pt>
              </c:numCache>
            </c:numRef>
          </c:val>
          <c:smooth val="0"/>
          <c:extLst>
            <c:ext xmlns:c16="http://schemas.microsoft.com/office/drawing/2014/chart" uri="{C3380CC4-5D6E-409C-BE32-E72D297353CC}">
              <c16:uniqueId val="{00000001-5AD1-46DF-8061-C1F04C1A03E1}"/>
            </c:ext>
          </c:extLst>
        </c:ser>
        <c:ser>
          <c:idx val="2"/>
          <c:order val="2"/>
          <c:tx>
            <c:strRef>
              <c:f>日射量と図３!$H$5</c:f>
              <c:strCache>
                <c:ptCount val="1"/>
                <c:pt idx="0">
                  <c:v>107</c:v>
                </c:pt>
              </c:strCache>
            </c:strRef>
          </c:tx>
          <c:spPr>
            <a:ln w="28575" cap="rnd">
              <a:solidFill>
                <a:schemeClr val="accent3"/>
              </a:solidFill>
              <a:round/>
            </a:ln>
            <a:effectLst/>
          </c:spPr>
          <c:marker>
            <c:symbol val="none"/>
          </c:marker>
          <c:cat>
            <c:numRef>
              <c:f>日射量と図３!$E$6:$E$34</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numCache>
            </c:numRef>
          </c:cat>
          <c:val>
            <c:numRef>
              <c:f>日射量と図３!$H$6:$H$34</c:f>
              <c:numCache>
                <c:formatCode>General</c:formatCode>
                <c:ptCount val="29"/>
                <c:pt idx="0">
                  <c:v>0</c:v>
                </c:pt>
                <c:pt idx="1">
                  <c:v>5</c:v>
                </c:pt>
                <c:pt idx="2">
                  <c:v>10</c:v>
                </c:pt>
                <c:pt idx="3">
                  <c:v>17</c:v>
                </c:pt>
                <c:pt idx="4">
                  <c:v>23</c:v>
                </c:pt>
                <c:pt idx="5">
                  <c:v>30</c:v>
                </c:pt>
                <c:pt idx="6">
                  <c:v>33</c:v>
                </c:pt>
                <c:pt idx="7">
                  <c:v>39</c:v>
                </c:pt>
                <c:pt idx="8">
                  <c:v>42</c:v>
                </c:pt>
                <c:pt idx="9">
                  <c:v>48</c:v>
                </c:pt>
                <c:pt idx="10">
                  <c:v>52</c:v>
                </c:pt>
                <c:pt idx="11">
                  <c:v>55</c:v>
                </c:pt>
                <c:pt idx="12">
                  <c:v>60</c:v>
                </c:pt>
                <c:pt idx="13">
                  <c:v>64</c:v>
                </c:pt>
                <c:pt idx="14">
                  <c:v>67</c:v>
                </c:pt>
                <c:pt idx="15">
                  <c:v>68</c:v>
                </c:pt>
                <c:pt idx="16">
                  <c:v>70</c:v>
                </c:pt>
                <c:pt idx="17">
                  <c:v>72</c:v>
                </c:pt>
                <c:pt idx="18">
                  <c:v>73</c:v>
                </c:pt>
                <c:pt idx="19">
                  <c:v>75</c:v>
                </c:pt>
                <c:pt idx="20">
                  <c:v>76</c:v>
                </c:pt>
                <c:pt idx="21">
                  <c:v>77</c:v>
                </c:pt>
                <c:pt idx="22">
                  <c:v>78</c:v>
                </c:pt>
                <c:pt idx="23">
                  <c:v>79</c:v>
                </c:pt>
                <c:pt idx="24">
                  <c:v>80</c:v>
                </c:pt>
                <c:pt idx="25">
                  <c:v>80</c:v>
                </c:pt>
                <c:pt idx="26">
                  <c:v>80</c:v>
                </c:pt>
                <c:pt idx="27">
                  <c:v>81</c:v>
                </c:pt>
                <c:pt idx="28">
                  <c:v>81</c:v>
                </c:pt>
              </c:numCache>
            </c:numRef>
          </c:val>
          <c:smooth val="0"/>
          <c:extLst>
            <c:ext xmlns:c16="http://schemas.microsoft.com/office/drawing/2014/chart" uri="{C3380CC4-5D6E-409C-BE32-E72D297353CC}">
              <c16:uniqueId val="{00000002-5AD1-46DF-8061-C1F04C1A03E1}"/>
            </c:ext>
          </c:extLst>
        </c:ser>
        <c:ser>
          <c:idx val="3"/>
          <c:order val="3"/>
          <c:tx>
            <c:strRef>
              <c:f>日射量と図３!$I$5</c:f>
              <c:strCache>
                <c:ptCount val="1"/>
                <c:pt idx="0">
                  <c:v>143</c:v>
                </c:pt>
              </c:strCache>
            </c:strRef>
          </c:tx>
          <c:spPr>
            <a:ln w="28575" cap="rnd">
              <a:solidFill>
                <a:schemeClr val="accent4"/>
              </a:solidFill>
              <a:round/>
            </a:ln>
            <a:effectLst/>
          </c:spPr>
          <c:marker>
            <c:symbol val="none"/>
          </c:marker>
          <c:cat>
            <c:numRef>
              <c:f>日射量と図３!$E$6:$E$34</c:f>
              <c:numCache>
                <c:formatCode>General</c:formatCode>
                <c:ptCount val="2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numCache>
            </c:numRef>
          </c:cat>
          <c:val>
            <c:numRef>
              <c:f>日射量と図３!$I$6:$I$34</c:f>
              <c:numCache>
                <c:formatCode>General</c:formatCode>
                <c:ptCount val="29"/>
                <c:pt idx="0">
                  <c:v>0</c:v>
                </c:pt>
                <c:pt idx="1">
                  <c:v>5</c:v>
                </c:pt>
                <c:pt idx="2">
                  <c:v>10</c:v>
                </c:pt>
                <c:pt idx="3">
                  <c:v>17</c:v>
                </c:pt>
                <c:pt idx="4">
                  <c:v>23</c:v>
                </c:pt>
                <c:pt idx="5">
                  <c:v>30</c:v>
                </c:pt>
                <c:pt idx="6">
                  <c:v>33</c:v>
                </c:pt>
                <c:pt idx="7">
                  <c:v>39</c:v>
                </c:pt>
                <c:pt idx="8">
                  <c:v>42</c:v>
                </c:pt>
                <c:pt idx="9">
                  <c:v>48</c:v>
                </c:pt>
                <c:pt idx="10">
                  <c:v>52</c:v>
                </c:pt>
                <c:pt idx="11">
                  <c:v>55</c:v>
                </c:pt>
                <c:pt idx="12">
                  <c:v>60</c:v>
                </c:pt>
                <c:pt idx="13">
                  <c:v>64</c:v>
                </c:pt>
                <c:pt idx="14">
                  <c:v>70</c:v>
                </c:pt>
                <c:pt idx="15">
                  <c:v>74</c:v>
                </c:pt>
                <c:pt idx="16">
                  <c:v>78</c:v>
                </c:pt>
                <c:pt idx="17">
                  <c:v>80</c:v>
                </c:pt>
                <c:pt idx="18">
                  <c:v>82</c:v>
                </c:pt>
                <c:pt idx="19">
                  <c:v>85</c:v>
                </c:pt>
                <c:pt idx="20">
                  <c:v>87</c:v>
                </c:pt>
                <c:pt idx="21">
                  <c:v>88</c:v>
                </c:pt>
                <c:pt idx="22">
                  <c:v>91</c:v>
                </c:pt>
                <c:pt idx="23">
                  <c:v>93</c:v>
                </c:pt>
                <c:pt idx="24">
                  <c:v>95</c:v>
                </c:pt>
                <c:pt idx="25">
                  <c:v>96</c:v>
                </c:pt>
                <c:pt idx="26">
                  <c:v>97</c:v>
                </c:pt>
                <c:pt idx="27">
                  <c:v>98</c:v>
                </c:pt>
                <c:pt idx="28">
                  <c:v>100</c:v>
                </c:pt>
              </c:numCache>
            </c:numRef>
          </c:val>
          <c:smooth val="0"/>
          <c:extLst>
            <c:ext xmlns:c16="http://schemas.microsoft.com/office/drawing/2014/chart" uri="{C3380CC4-5D6E-409C-BE32-E72D297353CC}">
              <c16:uniqueId val="{00000003-5AD1-46DF-8061-C1F04C1A03E1}"/>
            </c:ext>
          </c:extLst>
        </c:ser>
        <c:dLbls>
          <c:showLegendKey val="0"/>
          <c:showVal val="0"/>
          <c:showCatName val="0"/>
          <c:showSerName val="0"/>
          <c:showPercent val="0"/>
          <c:showBubbleSize val="0"/>
        </c:dLbls>
        <c:smooth val="0"/>
        <c:axId val="329577368"/>
        <c:axId val="329577760"/>
      </c:lineChart>
      <c:catAx>
        <c:axId val="329577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9577760"/>
        <c:crosses val="autoZero"/>
        <c:auto val="1"/>
        <c:lblAlgn val="ctr"/>
        <c:lblOffset val="100"/>
        <c:noMultiLvlLbl val="0"/>
      </c:catAx>
      <c:valAx>
        <c:axId val="329577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95773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T$9"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checked="Checked" firstButton="1" fmlaLink="$T$169"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firstButton="1" lockText="1" noThreeD="1"/>
</file>

<file path=xl/ctrlProps/ctrlProp9.xml><?xml version="1.0" encoding="utf-8"?>
<formControlPr xmlns="http://schemas.microsoft.com/office/spreadsheetml/2009/9/main" objectType="Radio"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49</xdr:row>
      <xdr:rowOff>28575</xdr:rowOff>
    </xdr:from>
    <xdr:to>
      <xdr:col>11</xdr:col>
      <xdr:colOff>9525</xdr:colOff>
      <xdr:row>50</xdr:row>
      <xdr:rowOff>171450</xdr:rowOff>
    </xdr:to>
    <xdr:sp macro="" textlink="">
      <xdr:nvSpPr>
        <xdr:cNvPr id="2" name="四角形: 角を丸くする 1">
          <a:extLst>
            <a:ext uri="{FF2B5EF4-FFF2-40B4-BE49-F238E27FC236}">
              <a16:creationId xmlns:a16="http://schemas.microsoft.com/office/drawing/2014/main" id="{00000000-0008-0000-0000-000002000000}"/>
            </a:ext>
          </a:extLst>
        </xdr:cNvPr>
        <xdr:cNvSpPr/>
      </xdr:nvSpPr>
      <xdr:spPr>
        <a:xfrm>
          <a:off x="161925" y="9829800"/>
          <a:ext cx="6486525" cy="342900"/>
        </a:xfrm>
        <a:prstGeom prst="roundRect">
          <a:avLst/>
        </a:prstGeom>
        <a:solidFill>
          <a:schemeClr val="accent3">
            <a:lumMod val="75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76200</xdr:colOff>
      <xdr:row>49</xdr:row>
      <xdr:rowOff>66674</xdr:rowOff>
    </xdr:from>
    <xdr:to>
      <xdr:col>10</xdr:col>
      <xdr:colOff>666750</xdr:colOff>
      <xdr:row>50</xdr:row>
      <xdr:rowOff>85724</xdr:rowOff>
    </xdr:to>
    <xdr:sp macro="" textlink="">
      <xdr:nvSpPr>
        <xdr:cNvPr id="8194" name="Text Box 2">
          <a:extLst>
            <a:ext uri="{FF2B5EF4-FFF2-40B4-BE49-F238E27FC236}">
              <a16:creationId xmlns:a16="http://schemas.microsoft.com/office/drawing/2014/main" id="{00000000-0008-0000-0000-000002200000}"/>
            </a:ext>
          </a:extLst>
        </xdr:cNvPr>
        <xdr:cNvSpPr txBox="1">
          <a:spLocks noChangeArrowheads="1"/>
        </xdr:cNvSpPr>
      </xdr:nvSpPr>
      <xdr:spPr bwMode="auto">
        <a:xfrm>
          <a:off x="238125" y="9867899"/>
          <a:ext cx="6353175" cy="219075"/>
        </a:xfrm>
        <a:prstGeom prst="rect">
          <a:avLst/>
        </a:prstGeom>
        <a:noFill/>
        <a:ln w="9525">
          <a:noFill/>
          <a:miter lim="800000"/>
          <a:headEnd/>
          <a:tailEnd/>
        </a:ln>
      </xdr:spPr>
      <xdr:txBody>
        <a:bodyPr vertOverflow="clip" wrap="square" lIns="27432" tIns="18288" rIns="0" bIns="0" anchor="ctr" upright="1"/>
        <a:lstStyle/>
        <a:p>
          <a:pPr algn="ctr" rtl="0">
            <a:defRPr sz="1000"/>
          </a:pPr>
          <a:r>
            <a:rPr lang="ja-JP" altLang="en-US" sz="1100" b="1" i="0" u="none" strike="noStrike" baseline="0">
              <a:solidFill>
                <a:schemeClr val="bg1"/>
              </a:solidFill>
              <a:latin typeface="Meiryo UI" panose="020B0604030504040204" pitchFamily="50" charset="-128"/>
              <a:ea typeface="Meiryo UI" panose="020B0604030504040204" pitchFamily="50" charset="-128"/>
            </a:rPr>
            <a:t>連絡先　愛知県農業総合試験場　企画普及部　経営情報研究室　電話　0561-62-0085</a:t>
          </a:r>
        </a:p>
      </xdr:txBody>
    </xdr:sp>
    <xdr:clientData/>
  </xdr:twoCellAnchor>
  <xdr:twoCellAnchor>
    <xdr:from>
      <xdr:col>1</xdr:col>
      <xdr:colOff>57149</xdr:colOff>
      <xdr:row>45</xdr:row>
      <xdr:rowOff>47625</xdr:rowOff>
    </xdr:from>
    <xdr:to>
      <xdr:col>2</xdr:col>
      <xdr:colOff>314325</xdr:colOff>
      <xdr:row>47</xdr:row>
      <xdr:rowOff>152400</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19074" y="9134475"/>
          <a:ext cx="533401" cy="504825"/>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300"/>
            </a:lnSpc>
          </a:pPr>
          <a:r>
            <a:rPr kumimoji="1" lang="ja-JP" altLang="en-US" sz="1100" b="1">
              <a:latin typeface="Meiryo UI" panose="020B0604030504040204" pitchFamily="50" charset="-128"/>
              <a:ea typeface="Meiryo UI" panose="020B0604030504040204" pitchFamily="50" charset="-128"/>
            </a:rPr>
            <a:t>作成</a:t>
          </a:r>
          <a:endParaRPr kumimoji="1" lang="en-US" altLang="ja-JP" sz="1100" b="1">
            <a:latin typeface="Meiryo UI" panose="020B0604030504040204" pitchFamily="50" charset="-128"/>
            <a:ea typeface="Meiryo UI" panose="020B0604030504040204" pitchFamily="50" charset="-128"/>
          </a:endParaRPr>
        </a:p>
        <a:p>
          <a:pPr algn="ctr">
            <a:lnSpc>
              <a:spcPts val="1300"/>
            </a:lnSpc>
          </a:pPr>
          <a:r>
            <a:rPr kumimoji="1" lang="ja-JP" altLang="en-US" sz="1100" b="1">
              <a:latin typeface="Meiryo UI" panose="020B0604030504040204" pitchFamily="50" charset="-128"/>
              <a:ea typeface="Meiryo UI" panose="020B0604030504040204" pitchFamily="50" charset="-128"/>
            </a:rPr>
            <a:t>履歴</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6</xdr:row>
          <xdr:rowOff>19050</xdr:rowOff>
        </xdr:from>
        <xdr:to>
          <xdr:col>2</xdr:col>
          <xdr:colOff>76200</xdr:colOff>
          <xdr:row>11</xdr:row>
          <xdr:rowOff>133350</xdr:rowOff>
        </xdr:to>
        <xdr:sp macro="" textlink="">
          <xdr:nvSpPr>
            <xdr:cNvPr id="3073" name="BOX試算したいタイプ"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7</xdr:row>
          <xdr:rowOff>152400</xdr:rowOff>
        </xdr:from>
        <xdr:to>
          <xdr:col>1</xdr:col>
          <xdr:colOff>209550</xdr:colOff>
          <xdr:row>9</xdr:row>
          <xdr:rowOff>9525</xdr:rowOff>
        </xdr:to>
        <xdr:sp macro="" textlink="">
          <xdr:nvSpPr>
            <xdr:cNvPr id="3075" name="Option Button 38"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8</xdr:row>
          <xdr:rowOff>161925</xdr:rowOff>
        </xdr:from>
        <xdr:to>
          <xdr:col>1</xdr:col>
          <xdr:colOff>209550</xdr:colOff>
          <xdr:row>10</xdr:row>
          <xdr:rowOff>0</xdr:rowOff>
        </xdr:to>
        <xdr:sp macro="" textlink="">
          <xdr:nvSpPr>
            <xdr:cNvPr id="3076" name="Option Button 41"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9</xdr:row>
          <xdr:rowOff>180975</xdr:rowOff>
        </xdr:from>
        <xdr:to>
          <xdr:col>1</xdr:col>
          <xdr:colOff>209550</xdr:colOff>
          <xdr:row>11</xdr:row>
          <xdr:rowOff>0</xdr:rowOff>
        </xdr:to>
        <xdr:sp macro="" textlink="">
          <xdr:nvSpPr>
            <xdr:cNvPr id="3077" name="Option Button 42"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167</xdr:row>
          <xdr:rowOff>180975</xdr:rowOff>
        </xdr:from>
        <xdr:to>
          <xdr:col>3</xdr:col>
          <xdr:colOff>0</xdr:colOff>
          <xdr:row>169</xdr:row>
          <xdr:rowOff>0</xdr:rowOff>
        </xdr:to>
        <xdr:sp macro="" textlink="">
          <xdr:nvSpPr>
            <xdr:cNvPr id="3104" name="Option Button 32" hidden="1">
              <a:extLst>
                <a:ext uri="{63B3BB69-23CF-44E3-9099-C40C66FF867C}">
                  <a14:compatExt spid="_x0000_s3104"/>
                </a:ext>
                <a:ext uri="{FF2B5EF4-FFF2-40B4-BE49-F238E27FC236}">
                  <a16:creationId xmlns:a16="http://schemas.microsoft.com/office/drawing/2014/main" id="{00000000-0008-0000-01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167</xdr:row>
          <xdr:rowOff>190500</xdr:rowOff>
        </xdr:from>
        <xdr:to>
          <xdr:col>5</xdr:col>
          <xdr:colOff>389282</xdr:colOff>
          <xdr:row>169</xdr:row>
          <xdr:rowOff>9525</xdr:rowOff>
        </xdr:to>
        <xdr:sp macro="" textlink="">
          <xdr:nvSpPr>
            <xdr:cNvPr id="3105" name="Option Button 33" hidden="1">
              <a:extLst>
                <a:ext uri="{63B3BB69-23CF-44E3-9099-C40C66FF867C}">
                  <a14:compatExt spid="_x0000_s3105"/>
                </a:ext>
                <a:ext uri="{FF2B5EF4-FFF2-40B4-BE49-F238E27FC236}">
                  <a16:creationId xmlns:a16="http://schemas.microsoft.com/office/drawing/2014/main" id="{00000000-0008-0000-01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167</xdr:row>
          <xdr:rowOff>66675</xdr:rowOff>
        </xdr:from>
        <xdr:to>
          <xdr:col>10</xdr:col>
          <xdr:colOff>247650</xdr:colOff>
          <xdr:row>169</xdr:row>
          <xdr:rowOff>85725</xdr:rowOff>
        </xdr:to>
        <xdr:sp macro="" textlink="">
          <xdr:nvSpPr>
            <xdr:cNvPr id="3106" name="BOX　温度と軒高" hidden="1">
              <a:extLst>
                <a:ext uri="{63B3BB69-23CF-44E3-9099-C40C66FF867C}">
                  <a14:compatExt spid="_x0000_s3106"/>
                </a:ext>
                <a:ext uri="{FF2B5EF4-FFF2-40B4-BE49-F238E27FC236}">
                  <a16:creationId xmlns:a16="http://schemas.microsoft.com/office/drawing/2014/main" id="{00000000-0008-0000-0100-000022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a:t>
              </a:r>
            </a:p>
          </xdr:txBody>
        </xdr:sp>
        <xdr:clientData/>
      </xdr:twoCellAnchor>
    </mc:Choice>
    <mc:Fallback/>
  </mc:AlternateContent>
  <xdr:twoCellAnchor editAs="oneCell">
    <xdr:from>
      <xdr:col>13</xdr:col>
      <xdr:colOff>337930</xdr:colOff>
      <xdr:row>5</xdr:row>
      <xdr:rowOff>159993</xdr:rowOff>
    </xdr:from>
    <xdr:to>
      <xdr:col>16</xdr:col>
      <xdr:colOff>322055</xdr:colOff>
      <xdr:row>11</xdr:row>
      <xdr:rowOff>172555</xdr:rowOff>
    </xdr:to>
    <xdr:pic>
      <xdr:nvPicPr>
        <xdr:cNvPr id="39" name="図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2452" y="1071080"/>
          <a:ext cx="1151973" cy="1138997"/>
        </a:xfrm>
        <a:prstGeom prst="rect">
          <a:avLst/>
        </a:prstGeom>
      </xdr:spPr>
    </xdr:pic>
    <xdr:clientData/>
  </xdr:twoCellAnchor>
  <xdr:twoCellAnchor>
    <xdr:from>
      <xdr:col>1</xdr:col>
      <xdr:colOff>57979</xdr:colOff>
      <xdr:row>110</xdr:row>
      <xdr:rowOff>173934</xdr:rowOff>
    </xdr:from>
    <xdr:to>
      <xdr:col>17</xdr:col>
      <xdr:colOff>16566</xdr:colOff>
      <xdr:row>115</xdr:row>
      <xdr:rowOff>99391</xdr:rowOff>
    </xdr:to>
    <xdr:sp macro="" textlink="">
      <xdr:nvSpPr>
        <xdr:cNvPr id="2" name="四角形: 角を丸くする 1">
          <a:extLst>
            <a:ext uri="{FF2B5EF4-FFF2-40B4-BE49-F238E27FC236}">
              <a16:creationId xmlns:a16="http://schemas.microsoft.com/office/drawing/2014/main" id="{00000000-0008-0000-0100-000002000000}"/>
            </a:ext>
          </a:extLst>
        </xdr:cNvPr>
        <xdr:cNvSpPr/>
      </xdr:nvSpPr>
      <xdr:spPr>
        <a:xfrm>
          <a:off x="207066" y="23555738"/>
          <a:ext cx="6071152" cy="720588"/>
        </a:xfrm>
        <a:prstGeom prst="roundRect">
          <a:avLst/>
        </a:prstGeom>
        <a:solidFill>
          <a:schemeClr val="accent3">
            <a:lumMod val="75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050" b="1">
              <a:latin typeface="Meiryo UI" panose="020B0604030504040204" pitchFamily="50" charset="-128"/>
              <a:ea typeface="Meiryo UI" panose="020B0604030504040204" pitchFamily="50" charset="-128"/>
            </a:rPr>
            <a:t>現状の収量が不明な場合は、トマトの売上を部会等の平均単価（直売の場合は販売単価）で割ると、概ねの収量を算出できます。現状の収量、目標収量の記入が難しい場合は、各地域の指導機関にご相談ください。</a:t>
          </a: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xdr:row>
          <xdr:rowOff>180975</xdr:rowOff>
        </xdr:from>
        <xdr:to>
          <xdr:col>2</xdr:col>
          <xdr:colOff>9525</xdr:colOff>
          <xdr:row>12</xdr:row>
          <xdr:rowOff>28575</xdr:rowOff>
        </xdr:to>
        <xdr:sp macro="" textlink="">
          <xdr:nvSpPr>
            <xdr:cNvPr id="3154" name="Option Button 82" hidden="1">
              <a:extLst>
                <a:ext uri="{63B3BB69-23CF-44E3-9099-C40C66FF867C}">
                  <a14:compatExt spid="_x0000_s3154"/>
                </a:ext>
                <a:ext uri="{FF2B5EF4-FFF2-40B4-BE49-F238E27FC236}">
                  <a16:creationId xmlns:a16="http://schemas.microsoft.com/office/drawing/2014/main" id="{00000000-0008-0000-01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167</xdr:row>
          <xdr:rowOff>180975</xdr:rowOff>
        </xdr:from>
        <xdr:to>
          <xdr:col>9</xdr:col>
          <xdr:colOff>76200</xdr:colOff>
          <xdr:row>169</xdr:row>
          <xdr:rowOff>28575</xdr:rowOff>
        </xdr:to>
        <xdr:sp macro="" textlink="">
          <xdr:nvSpPr>
            <xdr:cNvPr id="3155" name="Option Button 83" hidden="1">
              <a:extLst>
                <a:ext uri="{63B3BB69-23CF-44E3-9099-C40C66FF867C}">
                  <a14:compatExt spid="_x0000_s3155"/>
                </a:ext>
                <a:ext uri="{FF2B5EF4-FFF2-40B4-BE49-F238E27FC236}">
                  <a16:creationId xmlns:a16="http://schemas.microsoft.com/office/drawing/2014/main" id="{00000000-0008-0000-01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91110</xdr:colOff>
      <xdr:row>162</xdr:row>
      <xdr:rowOff>115955</xdr:rowOff>
    </xdr:from>
    <xdr:to>
      <xdr:col>17</xdr:col>
      <xdr:colOff>66262</xdr:colOff>
      <xdr:row>166</xdr:row>
      <xdr:rowOff>41411</xdr:rowOff>
    </xdr:to>
    <xdr:sp macro="" textlink="">
      <xdr:nvSpPr>
        <xdr:cNvPr id="16" name="四角形: 角を丸くする 1">
          <a:extLst>
            <a:ext uri="{FF2B5EF4-FFF2-40B4-BE49-F238E27FC236}">
              <a16:creationId xmlns:a16="http://schemas.microsoft.com/office/drawing/2014/main" id="{00000000-0008-0000-0100-000010000000}"/>
            </a:ext>
          </a:extLst>
        </xdr:cNvPr>
        <xdr:cNvSpPr/>
      </xdr:nvSpPr>
      <xdr:spPr>
        <a:xfrm>
          <a:off x="3627784" y="33238107"/>
          <a:ext cx="2700130" cy="720587"/>
        </a:xfrm>
        <a:prstGeom prst="roundRect">
          <a:avLst/>
        </a:prstGeom>
        <a:solidFill>
          <a:schemeClr val="accent3">
            <a:lumMod val="75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050" b="1">
              <a:latin typeface="Meiryo UI" panose="020B0604030504040204" pitchFamily="50" charset="-128"/>
              <a:ea typeface="Meiryo UI" panose="020B0604030504040204" pitchFamily="50" charset="-128"/>
            </a:rPr>
            <a:t>なお、暖房費は夜間時分のみとなります。昼間の暖房費は考慮されていません。</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323850</xdr:colOff>
      <xdr:row>2</xdr:row>
      <xdr:rowOff>19050</xdr:rowOff>
    </xdr:from>
    <xdr:to>
      <xdr:col>10</xdr:col>
      <xdr:colOff>431800</xdr:colOff>
      <xdr:row>6</xdr:row>
      <xdr:rowOff>165100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19800" y="333375"/>
          <a:ext cx="793750" cy="736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304800</xdr:colOff>
      <xdr:row>2</xdr:row>
      <xdr:rowOff>25400</xdr:rowOff>
    </xdr:from>
    <xdr:to>
      <xdr:col>10</xdr:col>
      <xdr:colOff>412750</xdr:colOff>
      <xdr:row>6</xdr:row>
      <xdr:rowOff>114300</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86450" y="339725"/>
          <a:ext cx="793750" cy="736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228598</xdr:colOff>
      <xdr:row>40</xdr:row>
      <xdr:rowOff>33339</xdr:rowOff>
    </xdr:from>
    <xdr:to>
      <xdr:col>8</xdr:col>
      <xdr:colOff>409574</xdr:colOff>
      <xdr:row>41</xdr:row>
      <xdr:rowOff>38101</xdr:rowOff>
    </xdr:to>
    <xdr:sp macro="" textlink="">
      <xdr:nvSpPr>
        <xdr:cNvPr id="2" name="右中かっこ 1">
          <a:extLst>
            <a:ext uri="{FF2B5EF4-FFF2-40B4-BE49-F238E27FC236}">
              <a16:creationId xmlns:a16="http://schemas.microsoft.com/office/drawing/2014/main" id="{00000000-0008-0000-0400-000002000000}"/>
            </a:ext>
          </a:extLst>
        </xdr:cNvPr>
        <xdr:cNvSpPr/>
      </xdr:nvSpPr>
      <xdr:spPr>
        <a:xfrm rot="5400000">
          <a:off x="2497930" y="5241132"/>
          <a:ext cx="176212" cy="3705226"/>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177800</xdr:colOff>
      <xdr:row>6</xdr:row>
      <xdr:rowOff>155575</xdr:rowOff>
    </xdr:from>
    <xdr:to>
      <xdr:col>23</xdr:col>
      <xdr:colOff>44450</xdr:colOff>
      <xdr:row>22</xdr:row>
      <xdr:rowOff>155575</xdr:rowOff>
    </xdr:to>
    <xdr:graphicFrame macro="">
      <xdr:nvGraphicFramePr>
        <xdr:cNvPr id="2" name="グラフ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P53"/>
  <sheetViews>
    <sheetView showGridLines="0" tabSelected="1" view="pageBreakPreview" zoomScaleNormal="100" zoomScaleSheetLayoutView="100" workbookViewId="0">
      <selection activeCell="Q6" sqref="Q6"/>
    </sheetView>
  </sheetViews>
  <sheetFormatPr defaultRowHeight="13.5"/>
  <cols>
    <col min="1" max="1" width="2.125" customWidth="1"/>
    <col min="2" max="2" width="3.625" customWidth="1"/>
    <col min="11" max="11" width="9.375" customWidth="1"/>
    <col min="12" max="12" width="2" customWidth="1"/>
  </cols>
  <sheetData>
    <row r="1" spans="1:16" s="4" customFormat="1" ht="21.75" thickTop="1">
      <c r="A1" s="62"/>
      <c r="B1" s="426" t="s">
        <v>489</v>
      </c>
      <c r="C1" s="427"/>
      <c r="D1" s="427"/>
      <c r="E1" s="427"/>
      <c r="F1" s="427"/>
      <c r="G1" s="427"/>
      <c r="H1" s="427"/>
      <c r="I1" s="427"/>
      <c r="J1" s="427"/>
      <c r="K1" s="304"/>
      <c r="L1" s="62"/>
      <c r="M1" s="62"/>
      <c r="N1" s="62"/>
      <c r="O1" s="62"/>
      <c r="P1" s="62"/>
    </row>
    <row r="2" spans="1:16" s="4" customFormat="1" ht="21.75" thickBot="1">
      <c r="A2" s="62"/>
      <c r="B2" s="305"/>
      <c r="C2" s="306"/>
      <c r="D2" s="306"/>
      <c r="E2" s="306"/>
      <c r="F2" s="306"/>
      <c r="G2" s="306"/>
      <c r="H2" s="306"/>
      <c r="I2" s="307" t="s">
        <v>567</v>
      </c>
      <c r="J2" s="306"/>
      <c r="K2" s="308"/>
      <c r="L2" s="62"/>
      <c r="M2" s="62"/>
      <c r="N2" s="62"/>
      <c r="O2" s="62"/>
      <c r="P2" s="62"/>
    </row>
    <row r="3" spans="1:16" s="4" customFormat="1" ht="16.5" thickTop="1">
      <c r="A3" s="62"/>
      <c r="B3" s="62"/>
      <c r="C3" s="62"/>
      <c r="D3" s="62"/>
      <c r="E3" s="62"/>
      <c r="F3" s="62"/>
      <c r="G3" s="62"/>
      <c r="H3" s="62"/>
      <c r="I3" s="62"/>
      <c r="J3" s="62"/>
      <c r="K3" s="62"/>
      <c r="L3" s="62"/>
      <c r="M3" s="62"/>
      <c r="N3" s="62"/>
      <c r="O3" s="62"/>
      <c r="P3" s="62"/>
    </row>
    <row r="4" spans="1:16" s="4" customFormat="1" ht="15.75">
      <c r="A4" s="62"/>
      <c r="B4" s="424" t="s">
        <v>568</v>
      </c>
      <c r="C4" s="424"/>
      <c r="D4" s="424"/>
      <c r="E4" s="62"/>
      <c r="F4" s="62"/>
      <c r="G4" s="62"/>
      <c r="H4" s="62"/>
      <c r="I4" s="62"/>
      <c r="J4" s="62"/>
      <c r="K4" s="62"/>
      <c r="L4" s="62"/>
      <c r="M4" s="62"/>
      <c r="N4" s="62"/>
      <c r="O4" s="62"/>
      <c r="P4" s="62"/>
    </row>
    <row r="5" spans="1:16" s="4" customFormat="1" ht="15.75">
      <c r="A5" s="62"/>
      <c r="B5" s="62" t="s">
        <v>589</v>
      </c>
      <c r="D5" s="420"/>
      <c r="E5" s="62"/>
      <c r="F5" s="62"/>
      <c r="G5" s="62"/>
      <c r="H5" s="62"/>
      <c r="I5" s="62"/>
      <c r="J5" s="62"/>
      <c r="K5" s="62"/>
      <c r="L5" s="62"/>
      <c r="M5" s="62"/>
      <c r="N5" s="62"/>
      <c r="O5" s="62"/>
      <c r="P5" s="62"/>
    </row>
    <row r="6" spans="1:16" s="4" customFormat="1" ht="15.75">
      <c r="A6" s="62"/>
      <c r="B6" s="62" t="s">
        <v>588</v>
      </c>
      <c r="D6" s="420"/>
      <c r="E6" s="62"/>
      <c r="F6" s="62"/>
      <c r="G6" s="62"/>
      <c r="H6" s="62"/>
      <c r="I6" s="62"/>
      <c r="J6" s="62"/>
      <c r="K6" s="62"/>
      <c r="L6" s="62"/>
      <c r="M6" s="62"/>
      <c r="N6" s="62"/>
      <c r="O6" s="62"/>
      <c r="P6" s="62"/>
    </row>
    <row r="7" spans="1:16" s="4" customFormat="1" ht="15.75">
      <c r="A7" s="62"/>
      <c r="B7" s="62"/>
      <c r="D7" s="420"/>
      <c r="E7" s="62"/>
      <c r="F7" s="62"/>
      <c r="G7" s="62"/>
      <c r="H7" s="62"/>
      <c r="I7" s="62"/>
      <c r="J7" s="62"/>
      <c r="K7" s="62"/>
      <c r="L7" s="62"/>
      <c r="M7" s="62"/>
      <c r="N7" s="62"/>
      <c r="O7" s="62"/>
      <c r="P7" s="62"/>
    </row>
    <row r="8" spans="1:16" s="4" customFormat="1" ht="15.75">
      <c r="A8" s="62"/>
      <c r="B8" s="62" t="s">
        <v>591</v>
      </c>
      <c r="D8" s="420"/>
      <c r="E8" s="62"/>
      <c r="F8" s="62"/>
      <c r="G8" s="62"/>
      <c r="H8" s="62"/>
      <c r="I8" s="62"/>
      <c r="J8" s="62"/>
      <c r="K8" s="62"/>
      <c r="L8" s="62"/>
      <c r="M8" s="62"/>
      <c r="N8" s="62"/>
      <c r="O8" s="62"/>
      <c r="P8" s="62"/>
    </row>
    <row r="9" spans="1:16" s="4" customFormat="1" ht="15.75">
      <c r="A9" s="62"/>
      <c r="B9" s="62" t="s">
        <v>590</v>
      </c>
      <c r="D9" s="420"/>
      <c r="E9" s="62"/>
      <c r="F9" s="62"/>
      <c r="G9" s="62"/>
      <c r="H9" s="62"/>
      <c r="I9" s="62"/>
      <c r="J9" s="62"/>
      <c r="K9" s="62"/>
      <c r="L9" s="62"/>
      <c r="M9" s="62"/>
      <c r="N9" s="62"/>
      <c r="O9" s="62"/>
      <c r="P9" s="62"/>
    </row>
    <row r="10" spans="1:16" s="4" customFormat="1" ht="15.75">
      <c r="A10" s="62"/>
      <c r="B10" s="62"/>
      <c r="D10" s="420"/>
      <c r="E10" s="62"/>
      <c r="F10" s="62"/>
      <c r="G10" s="62"/>
      <c r="H10" s="62"/>
      <c r="I10" s="62"/>
      <c r="J10" s="62"/>
      <c r="K10" s="62"/>
      <c r="L10" s="62"/>
      <c r="M10" s="62"/>
      <c r="N10" s="62"/>
      <c r="O10" s="62"/>
      <c r="P10" s="62"/>
    </row>
    <row r="11" spans="1:16" s="4" customFormat="1" ht="15.75">
      <c r="A11" s="62"/>
      <c r="B11" s="62" t="s">
        <v>593</v>
      </c>
      <c r="D11" s="420"/>
      <c r="E11" s="62"/>
      <c r="F11" s="62"/>
      <c r="G11" s="62"/>
      <c r="H11" s="62"/>
      <c r="I11" s="62"/>
      <c r="J11" s="62"/>
      <c r="K11" s="62"/>
      <c r="L11" s="62"/>
      <c r="M11" s="62"/>
      <c r="N11" s="62"/>
      <c r="O11" s="62"/>
      <c r="P11" s="62"/>
    </row>
    <row r="12" spans="1:16" s="4" customFormat="1" ht="15.75">
      <c r="A12" s="62"/>
      <c r="B12" s="62" t="s">
        <v>592</v>
      </c>
      <c r="D12" s="420"/>
      <c r="E12" s="62"/>
      <c r="F12" s="62"/>
      <c r="G12" s="62"/>
      <c r="H12" s="62"/>
      <c r="I12" s="62"/>
      <c r="J12" s="62"/>
      <c r="K12" s="62"/>
      <c r="L12" s="62"/>
      <c r="M12" s="62"/>
      <c r="N12" s="62"/>
      <c r="O12" s="62"/>
      <c r="P12" s="62"/>
    </row>
    <row r="13" spans="1:16" s="4" customFormat="1" ht="15.75">
      <c r="A13" s="62"/>
      <c r="B13" s="62"/>
      <c r="D13" s="420"/>
      <c r="E13" s="62"/>
      <c r="F13" s="62"/>
      <c r="G13" s="62"/>
      <c r="H13" s="62"/>
      <c r="I13" s="62"/>
      <c r="J13" s="62"/>
      <c r="K13" s="62"/>
      <c r="L13" s="62"/>
      <c r="M13" s="62"/>
      <c r="N13" s="62"/>
      <c r="O13" s="62"/>
      <c r="P13" s="62"/>
    </row>
    <row r="14" spans="1:16" s="4" customFormat="1" ht="15.75">
      <c r="A14" s="62"/>
      <c r="B14" s="62" t="s">
        <v>595</v>
      </c>
      <c r="D14" s="420"/>
      <c r="E14" s="62"/>
      <c r="F14" s="62"/>
      <c r="G14" s="62"/>
      <c r="H14" s="62"/>
      <c r="I14" s="62"/>
      <c r="J14" s="62"/>
      <c r="K14" s="62"/>
      <c r="L14" s="62"/>
      <c r="M14" s="62"/>
      <c r="N14" s="62"/>
      <c r="O14" s="62"/>
      <c r="P14" s="62"/>
    </row>
    <row r="15" spans="1:16" s="4" customFormat="1" ht="15.75">
      <c r="A15" s="62"/>
      <c r="B15" s="62" t="s">
        <v>594</v>
      </c>
      <c r="D15" s="420"/>
      <c r="E15" s="62"/>
      <c r="F15" s="62"/>
      <c r="G15" s="62"/>
      <c r="H15" s="62"/>
      <c r="I15" s="62"/>
      <c r="J15" s="62"/>
      <c r="K15" s="62"/>
      <c r="L15" s="62"/>
      <c r="M15" s="62"/>
      <c r="N15" s="62"/>
      <c r="O15" s="62"/>
      <c r="P15" s="62"/>
    </row>
    <row r="16" spans="1:16" s="4" customFormat="1" ht="15.75">
      <c r="A16" s="62"/>
      <c r="B16" s="420"/>
      <c r="C16" s="420"/>
      <c r="D16" s="420"/>
      <c r="E16" s="62"/>
      <c r="F16" s="62"/>
      <c r="G16" s="62"/>
      <c r="H16" s="62"/>
      <c r="I16" s="62"/>
      <c r="J16" s="62"/>
      <c r="K16" s="62"/>
      <c r="L16" s="62"/>
      <c r="M16" s="62"/>
      <c r="N16" s="62"/>
      <c r="O16" s="62"/>
      <c r="P16" s="62"/>
    </row>
    <row r="17" spans="1:16" s="4" customFormat="1" ht="15.75">
      <c r="A17" s="62"/>
      <c r="B17" s="424" t="s">
        <v>569</v>
      </c>
      <c r="C17" s="424"/>
      <c r="D17" s="424"/>
      <c r="E17" s="62"/>
      <c r="F17" s="62"/>
      <c r="G17" s="62"/>
      <c r="H17" s="62"/>
      <c r="I17" s="62"/>
      <c r="J17" s="62"/>
      <c r="K17" s="62"/>
      <c r="L17" s="62"/>
      <c r="M17" s="62"/>
      <c r="N17" s="62"/>
      <c r="O17" s="62"/>
      <c r="P17" s="62"/>
    </row>
    <row r="18" spans="1:16" s="4" customFormat="1" ht="15.75">
      <c r="A18" s="62"/>
      <c r="B18" s="62" t="s">
        <v>150</v>
      </c>
      <c r="C18" s="62"/>
      <c r="D18" s="62"/>
      <c r="E18" s="62"/>
      <c r="F18" s="62"/>
      <c r="G18" s="62"/>
      <c r="H18" s="62"/>
      <c r="I18" s="62"/>
      <c r="J18" s="62"/>
      <c r="K18" s="62"/>
      <c r="L18" s="62"/>
      <c r="M18" s="62"/>
      <c r="N18" s="62"/>
      <c r="O18" s="62"/>
      <c r="P18" s="62"/>
    </row>
    <row r="19" spans="1:16" s="4" customFormat="1" ht="15.75">
      <c r="A19" s="62"/>
      <c r="B19" s="62"/>
      <c r="C19" s="62" t="s">
        <v>570</v>
      </c>
      <c r="D19" s="62"/>
      <c r="E19" s="62"/>
      <c r="F19" s="62"/>
      <c r="G19" s="62"/>
      <c r="H19" s="62"/>
      <c r="I19" s="62"/>
      <c r="J19" s="62"/>
      <c r="K19" s="62"/>
      <c r="L19" s="62"/>
      <c r="M19" s="62"/>
      <c r="N19" s="62"/>
      <c r="O19" s="62"/>
      <c r="P19" s="62"/>
    </row>
    <row r="20" spans="1:16" s="4" customFormat="1" ht="15.75">
      <c r="A20" s="62"/>
      <c r="B20" s="62"/>
      <c r="C20" s="62" t="s">
        <v>158</v>
      </c>
      <c r="D20" s="62"/>
      <c r="E20" s="62"/>
      <c r="F20" s="62"/>
      <c r="G20" s="62"/>
      <c r="H20" s="62"/>
      <c r="I20" s="62"/>
      <c r="J20" s="62"/>
      <c r="K20" s="62"/>
      <c r="L20" s="62"/>
      <c r="M20" s="62"/>
      <c r="N20" s="62"/>
      <c r="O20" s="62"/>
      <c r="P20" s="62"/>
    </row>
    <row r="21" spans="1:16" s="4" customFormat="1" ht="15.75">
      <c r="A21" s="62"/>
      <c r="B21" s="62"/>
      <c r="C21" s="62" t="s">
        <v>159</v>
      </c>
      <c r="D21" s="62"/>
      <c r="E21" s="62"/>
      <c r="F21" s="62"/>
      <c r="G21" s="62"/>
      <c r="H21" s="62"/>
      <c r="I21" s="62"/>
      <c r="J21" s="62"/>
      <c r="K21" s="62"/>
      <c r="L21" s="62"/>
      <c r="M21" s="62"/>
      <c r="N21" s="62"/>
      <c r="O21" s="62"/>
      <c r="P21" s="62"/>
    </row>
    <row r="22" spans="1:16" s="4" customFormat="1" ht="15.75">
      <c r="A22" s="62"/>
      <c r="B22" s="62"/>
      <c r="C22" s="62" t="s">
        <v>151</v>
      </c>
      <c r="D22" s="62"/>
      <c r="E22" s="62"/>
      <c r="F22" s="62"/>
      <c r="G22" s="62"/>
      <c r="H22" s="62"/>
      <c r="I22" s="62"/>
      <c r="J22" s="62"/>
      <c r="K22" s="62"/>
      <c r="L22" s="62"/>
      <c r="M22" s="62"/>
      <c r="N22" s="62"/>
      <c r="O22" s="62"/>
      <c r="P22" s="62"/>
    </row>
    <row r="23" spans="1:16" s="4" customFormat="1" ht="15.75">
      <c r="A23" s="62"/>
      <c r="B23" s="62"/>
      <c r="C23" s="62" t="s">
        <v>571</v>
      </c>
      <c r="D23" s="62"/>
      <c r="E23" s="62"/>
      <c r="F23" s="62"/>
      <c r="G23" s="62"/>
      <c r="H23" s="62"/>
      <c r="I23" s="62"/>
      <c r="J23" s="62"/>
      <c r="K23" s="62"/>
      <c r="L23" s="62"/>
      <c r="M23" s="62"/>
      <c r="N23" s="62"/>
      <c r="O23" s="62"/>
      <c r="P23" s="62"/>
    </row>
    <row r="24" spans="1:16" s="4" customFormat="1" ht="15.75">
      <c r="A24" s="62"/>
      <c r="B24" s="62"/>
      <c r="C24" s="62"/>
      <c r="D24" s="62"/>
      <c r="E24" s="62"/>
      <c r="F24" s="62"/>
      <c r="G24" s="62"/>
      <c r="H24" s="62"/>
      <c r="I24" s="62"/>
      <c r="J24" s="62"/>
      <c r="K24" s="62"/>
      <c r="L24" s="62"/>
      <c r="M24" s="62"/>
      <c r="N24" s="62"/>
      <c r="O24" s="62"/>
      <c r="P24" s="62"/>
    </row>
    <row r="25" spans="1:16" s="4" customFormat="1" ht="15.75">
      <c r="A25" s="62"/>
      <c r="B25" s="62" t="s">
        <v>596</v>
      </c>
      <c r="C25" s="62"/>
      <c r="D25" s="62"/>
      <c r="E25" s="62"/>
      <c r="F25" s="62"/>
      <c r="G25" s="62"/>
      <c r="H25" s="62"/>
      <c r="I25" s="62"/>
      <c r="J25" s="62"/>
      <c r="K25" s="62"/>
      <c r="L25" s="62"/>
      <c r="M25" s="62"/>
      <c r="N25" s="62"/>
      <c r="O25" s="62"/>
      <c r="P25" s="62"/>
    </row>
    <row r="26" spans="1:16" s="4" customFormat="1" ht="15.75">
      <c r="A26" s="62"/>
      <c r="B26" s="62" t="s">
        <v>572</v>
      </c>
      <c r="C26" s="62"/>
      <c r="D26" s="62"/>
      <c r="E26" s="62"/>
      <c r="F26" s="62"/>
      <c r="G26" s="62"/>
      <c r="H26" s="62"/>
      <c r="I26" s="62"/>
      <c r="J26" s="62"/>
      <c r="K26" s="62"/>
      <c r="L26" s="62"/>
      <c r="M26" s="62"/>
      <c r="N26" s="62"/>
      <c r="O26" s="62"/>
      <c r="P26" s="62"/>
    </row>
    <row r="27" spans="1:16" ht="15.75">
      <c r="A27" s="62"/>
      <c r="B27" s="62" t="s">
        <v>573</v>
      </c>
      <c r="D27" s="62"/>
      <c r="E27" s="62"/>
      <c r="F27" s="62"/>
      <c r="G27" s="62"/>
      <c r="H27" s="62"/>
      <c r="I27" s="62"/>
      <c r="J27" s="62"/>
      <c r="K27" s="62"/>
      <c r="L27" s="62"/>
      <c r="M27" s="62"/>
      <c r="N27" s="62"/>
      <c r="O27" s="62"/>
      <c r="P27" s="62"/>
    </row>
    <row r="28" spans="1:16" ht="15.75">
      <c r="A28" s="62"/>
      <c r="D28" s="62"/>
      <c r="E28" s="62"/>
      <c r="F28" s="62"/>
      <c r="G28" s="62"/>
      <c r="H28" s="62"/>
      <c r="I28" s="62"/>
      <c r="J28" s="62"/>
      <c r="K28" s="62"/>
      <c r="L28" s="62"/>
      <c r="M28" s="62"/>
      <c r="N28" s="62"/>
      <c r="O28" s="62"/>
      <c r="P28" s="62"/>
    </row>
    <row r="29" spans="1:16" ht="15.75">
      <c r="A29" s="62"/>
      <c r="B29" s="424" t="s">
        <v>381</v>
      </c>
      <c r="C29" s="424"/>
      <c r="D29" s="424"/>
      <c r="E29" s="62"/>
      <c r="F29" s="62"/>
      <c r="G29" s="62"/>
      <c r="H29" s="62"/>
      <c r="I29" s="62"/>
      <c r="J29" s="62"/>
      <c r="K29" s="62"/>
      <c r="L29" s="62"/>
      <c r="M29" s="62"/>
      <c r="N29" s="62"/>
      <c r="O29" s="62"/>
      <c r="P29" s="62"/>
    </row>
    <row r="30" spans="1:16" ht="15.75">
      <c r="A30" s="62"/>
      <c r="B30" s="310" t="s">
        <v>574</v>
      </c>
      <c r="C30" s="110"/>
      <c r="D30" s="62"/>
      <c r="E30" s="62"/>
      <c r="F30" s="62"/>
      <c r="G30" s="62"/>
      <c r="H30" s="62"/>
      <c r="I30" s="62"/>
      <c r="J30" s="62"/>
      <c r="K30" s="62"/>
      <c r="L30" s="62"/>
      <c r="M30" s="62"/>
      <c r="N30" s="62"/>
      <c r="O30" s="62"/>
      <c r="P30" s="62"/>
    </row>
    <row r="31" spans="1:16" ht="15.75">
      <c r="A31" s="62"/>
      <c r="B31" s="311" t="s">
        <v>575</v>
      </c>
      <c r="C31" s="110"/>
      <c r="D31" s="62"/>
      <c r="E31" s="62"/>
      <c r="F31" s="62"/>
      <c r="G31" s="62"/>
      <c r="H31" s="62"/>
      <c r="I31" s="62"/>
      <c r="J31" s="62"/>
      <c r="K31" s="62"/>
      <c r="L31" s="62"/>
      <c r="M31" s="62"/>
      <c r="N31" s="62"/>
      <c r="O31" s="62"/>
      <c r="P31" s="62"/>
    </row>
    <row r="32" spans="1:16" ht="15.75">
      <c r="A32" s="62"/>
      <c r="B32" s="310" t="s">
        <v>380</v>
      </c>
      <c r="C32" s="110"/>
      <c r="D32" s="62"/>
      <c r="E32" s="62"/>
      <c r="F32" s="62"/>
      <c r="G32" s="62"/>
      <c r="H32" s="62"/>
      <c r="I32" s="62"/>
      <c r="J32" s="62"/>
      <c r="K32" s="62"/>
      <c r="L32" s="62"/>
      <c r="M32" s="62"/>
      <c r="N32" s="62"/>
      <c r="O32" s="62"/>
      <c r="P32" s="62"/>
    </row>
    <row r="33" spans="1:16" ht="15.75">
      <c r="A33" s="62"/>
      <c r="B33" s="310" t="s">
        <v>576</v>
      </c>
      <c r="C33" s="110"/>
      <c r="D33" s="62"/>
      <c r="E33" s="62"/>
      <c r="F33" s="62"/>
      <c r="G33" s="62"/>
      <c r="H33" s="62"/>
      <c r="I33" s="62"/>
      <c r="J33" s="62"/>
      <c r="K33" s="62"/>
      <c r="L33" s="62"/>
      <c r="M33" s="62"/>
      <c r="N33" s="62"/>
      <c r="O33" s="62"/>
      <c r="P33" s="62"/>
    </row>
    <row r="34" spans="1:16" ht="15.75">
      <c r="A34" s="62"/>
      <c r="B34" s="311" t="s">
        <v>577</v>
      </c>
      <c r="C34" s="110"/>
      <c r="D34" s="62"/>
      <c r="E34" s="62"/>
      <c r="F34" s="62"/>
      <c r="G34" s="62"/>
      <c r="H34" s="62"/>
      <c r="I34" s="62"/>
      <c r="J34" s="62"/>
      <c r="K34" s="62"/>
      <c r="L34" s="62"/>
      <c r="M34" s="62"/>
      <c r="N34" s="62"/>
      <c r="O34" s="62"/>
      <c r="P34" s="62"/>
    </row>
    <row r="35" spans="1:16" ht="15.75">
      <c r="A35" s="62"/>
      <c r="B35" s="311" t="s">
        <v>578</v>
      </c>
      <c r="C35" s="110"/>
      <c r="D35" s="62"/>
      <c r="E35" s="62"/>
      <c r="F35" s="62"/>
      <c r="G35" s="62"/>
      <c r="H35" s="62"/>
      <c r="I35" s="62"/>
      <c r="J35" s="62"/>
      <c r="K35" s="62"/>
      <c r="L35" s="62"/>
      <c r="M35" s="62"/>
      <c r="N35" s="62"/>
      <c r="O35" s="62"/>
      <c r="P35" s="62"/>
    </row>
    <row r="36" spans="1:16" ht="15.75">
      <c r="A36" s="62"/>
      <c r="B36" s="311" t="s">
        <v>579</v>
      </c>
      <c r="C36" s="110"/>
      <c r="D36" s="62"/>
      <c r="E36" s="62"/>
      <c r="F36" s="62"/>
      <c r="G36" s="62"/>
      <c r="H36" s="62"/>
      <c r="I36" s="62"/>
      <c r="J36" s="62"/>
      <c r="K36" s="62"/>
      <c r="L36" s="62"/>
      <c r="M36" s="62"/>
      <c r="N36" s="62"/>
      <c r="O36" s="62"/>
      <c r="P36" s="62"/>
    </row>
    <row r="37" spans="1:16" ht="15.75">
      <c r="A37" s="62"/>
      <c r="B37" s="311" t="s">
        <v>580</v>
      </c>
      <c r="C37" s="110"/>
      <c r="D37" s="62"/>
      <c r="E37" s="62"/>
      <c r="F37" s="62"/>
      <c r="G37" s="62"/>
      <c r="H37" s="62"/>
      <c r="I37" s="62"/>
      <c r="J37" s="62"/>
      <c r="K37" s="62"/>
      <c r="L37" s="62"/>
      <c r="M37" s="62"/>
      <c r="N37" s="62"/>
      <c r="O37" s="62"/>
      <c r="P37" s="62"/>
    </row>
    <row r="38" spans="1:16" ht="7.5" customHeight="1">
      <c r="A38" s="62"/>
      <c r="B38" s="110"/>
      <c r="C38" s="110"/>
      <c r="D38" s="62"/>
      <c r="E38" s="62"/>
      <c r="F38" s="62"/>
      <c r="G38" s="62"/>
      <c r="H38" s="62"/>
      <c r="I38" s="62"/>
      <c r="J38" s="62"/>
      <c r="K38" s="62"/>
      <c r="L38" s="62"/>
      <c r="M38" s="62"/>
      <c r="N38" s="62"/>
      <c r="O38" s="62"/>
      <c r="P38" s="62"/>
    </row>
    <row r="39" spans="1:16" ht="15.75">
      <c r="A39" s="62"/>
      <c r="B39" s="425" t="s">
        <v>383</v>
      </c>
      <c r="C39" s="425"/>
      <c r="D39" s="425"/>
      <c r="E39" s="62"/>
      <c r="F39" s="62"/>
      <c r="G39" s="62"/>
      <c r="H39" s="62"/>
      <c r="I39" s="62"/>
      <c r="J39" s="62"/>
      <c r="K39" s="62"/>
      <c r="L39" s="62"/>
      <c r="M39" s="62"/>
      <c r="N39" s="62"/>
      <c r="O39" s="62"/>
      <c r="P39" s="62"/>
    </row>
    <row r="40" spans="1:16" ht="15.75">
      <c r="B40" s="81" t="s">
        <v>382</v>
      </c>
      <c r="C40" s="62"/>
      <c r="D40" s="62"/>
      <c r="E40" s="62"/>
      <c r="F40" s="62"/>
      <c r="G40" s="62"/>
      <c r="H40" s="62"/>
      <c r="I40" s="62"/>
    </row>
    <row r="41" spans="1:16" ht="15.75">
      <c r="B41" s="309" t="s">
        <v>258</v>
      </c>
      <c r="C41" s="62"/>
      <c r="D41" s="62"/>
      <c r="E41" s="62"/>
      <c r="F41" s="62"/>
      <c r="G41" s="62"/>
      <c r="H41" s="62"/>
      <c r="I41" s="62"/>
    </row>
    <row r="42" spans="1:16" ht="15.75">
      <c r="B42" s="309" t="s">
        <v>597</v>
      </c>
      <c r="C42" s="62"/>
      <c r="D42" s="62"/>
      <c r="E42" s="62"/>
      <c r="F42" s="62"/>
      <c r="G42" s="62"/>
      <c r="H42" s="62"/>
      <c r="I42" s="62"/>
    </row>
    <row r="43" spans="1:16" ht="15.75">
      <c r="B43" s="81" t="s">
        <v>598</v>
      </c>
      <c r="C43" s="62"/>
      <c r="D43" s="62"/>
      <c r="E43" s="62"/>
      <c r="F43" s="62"/>
      <c r="G43" s="62"/>
      <c r="H43" s="62"/>
      <c r="I43" s="62"/>
    </row>
    <row r="44" spans="1:16" ht="15.75">
      <c r="B44" s="81"/>
      <c r="C44" s="62"/>
      <c r="D44" s="62"/>
      <c r="E44" s="62"/>
      <c r="F44" s="62"/>
      <c r="G44" s="62"/>
      <c r="H44" s="62"/>
      <c r="I44" s="62"/>
    </row>
    <row r="45" spans="1:16" ht="6.75" customHeight="1">
      <c r="B45" s="81"/>
      <c r="C45" s="62"/>
      <c r="D45" s="62"/>
      <c r="E45" s="62"/>
      <c r="F45" s="62"/>
      <c r="G45" s="62"/>
      <c r="H45" s="62"/>
      <c r="I45" s="62"/>
    </row>
    <row r="46" spans="1:16" ht="15.75">
      <c r="B46" s="333"/>
      <c r="C46" s="334"/>
      <c r="D46" s="334"/>
      <c r="E46" s="334"/>
      <c r="F46" s="334"/>
      <c r="G46" s="334"/>
      <c r="H46" s="334"/>
      <c r="I46" s="334"/>
      <c r="J46" s="21"/>
      <c r="K46" s="25"/>
    </row>
    <row r="47" spans="1:16" ht="15.75">
      <c r="B47" s="335"/>
      <c r="C47" s="62" t="s">
        <v>417</v>
      </c>
      <c r="D47" s="62"/>
      <c r="E47" s="62"/>
      <c r="F47" s="62"/>
      <c r="G47" s="62"/>
      <c r="H47" s="62"/>
      <c r="I47" s="62"/>
      <c r="K47" s="27"/>
    </row>
    <row r="48" spans="1:16" ht="15.75">
      <c r="B48" s="336"/>
      <c r="C48" s="337"/>
      <c r="D48" s="337"/>
      <c r="E48" s="337"/>
      <c r="F48" s="337"/>
      <c r="G48" s="337"/>
      <c r="H48" s="337"/>
      <c r="I48" s="337"/>
      <c r="J48" s="22"/>
      <c r="K48" s="29"/>
    </row>
    <row r="49" spans="2:9" ht="9" customHeight="1">
      <c r="B49" s="81"/>
      <c r="C49" s="62"/>
      <c r="D49" s="62"/>
      <c r="E49" s="62"/>
      <c r="F49" s="62"/>
      <c r="G49" s="62"/>
      <c r="H49" s="62"/>
      <c r="I49" s="62"/>
    </row>
    <row r="50" spans="2:9" ht="15.75">
      <c r="D50" s="62"/>
      <c r="E50" s="62"/>
      <c r="F50" s="62"/>
      <c r="G50" s="62"/>
      <c r="H50" s="62"/>
      <c r="I50" s="62"/>
    </row>
    <row r="51" spans="2:9" ht="15.75">
      <c r="C51" s="62"/>
      <c r="D51" s="62"/>
      <c r="E51" s="62"/>
      <c r="F51" s="62"/>
      <c r="G51" s="62"/>
      <c r="H51" s="62"/>
      <c r="I51" s="62"/>
    </row>
    <row r="53" spans="2:9" ht="14.25">
      <c r="B53" s="81"/>
    </row>
  </sheetData>
  <mergeCells count="5">
    <mergeCell ref="B29:D29"/>
    <mergeCell ref="B39:D39"/>
    <mergeCell ref="B1:J1"/>
    <mergeCell ref="B4:D4"/>
    <mergeCell ref="B17:D17"/>
  </mergeCells>
  <phoneticPr fontId="4"/>
  <pageMargins left="0.7" right="0.7" top="0.75" bottom="0.75" header="0.3" footer="0.3"/>
  <pageSetup paperSize="9" orientation="portrait" r:id="rId1"/>
  <headerFooter>
    <oddFooter>&amp;R&amp;A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B1:Z179"/>
  <sheetViews>
    <sheetView showGridLines="0" view="pageBreakPreview" zoomScale="115" zoomScaleNormal="115" zoomScaleSheetLayoutView="115" workbookViewId="0">
      <selection activeCell="AD63" sqref="AD63"/>
    </sheetView>
  </sheetViews>
  <sheetFormatPr defaultColWidth="9" defaultRowHeight="15.75"/>
  <cols>
    <col min="1" max="1" width="2" style="62" customWidth="1"/>
    <col min="2" max="2" width="3.625" style="62" customWidth="1"/>
    <col min="3" max="17" width="5.125" style="62" customWidth="1"/>
    <col min="18" max="19" width="2.875" style="62" customWidth="1"/>
    <col min="20" max="20" width="10.25" style="62" hidden="1" customWidth="1"/>
    <col min="21" max="26" width="9" style="62" hidden="1" customWidth="1"/>
    <col min="27" max="16384" width="9" style="62"/>
  </cols>
  <sheetData>
    <row r="1" spans="2:26" ht="14.25" customHeight="1">
      <c r="B1" s="429" t="s">
        <v>564</v>
      </c>
      <c r="C1" s="429"/>
      <c r="D1" s="429"/>
      <c r="E1" s="429"/>
      <c r="F1" s="429"/>
      <c r="G1" s="429"/>
      <c r="H1" s="429"/>
      <c r="I1" s="429"/>
      <c r="J1" s="429"/>
      <c r="K1" s="429"/>
      <c r="L1" s="429"/>
      <c r="M1" s="429"/>
      <c r="N1" s="430"/>
      <c r="O1" s="475" t="s">
        <v>156</v>
      </c>
      <c r="P1" s="476"/>
      <c r="Q1" s="477"/>
    </row>
    <row r="2" spans="2:26" ht="14.25" customHeight="1" thickBot="1">
      <c r="B2" s="429"/>
      <c r="C2" s="429"/>
      <c r="D2" s="429"/>
      <c r="E2" s="429"/>
      <c r="F2" s="429"/>
      <c r="G2" s="429"/>
      <c r="H2" s="429"/>
      <c r="I2" s="429"/>
      <c r="J2" s="429"/>
      <c r="K2" s="429"/>
      <c r="L2" s="429"/>
      <c r="M2" s="429"/>
      <c r="N2" s="430"/>
      <c r="O2" s="478"/>
      <c r="P2" s="479"/>
      <c r="Q2" s="480"/>
    </row>
    <row r="3" spans="2:26" ht="14.25" customHeight="1"/>
    <row r="4" spans="2:26" ht="14.25" customHeight="1">
      <c r="T4" s="385"/>
      <c r="U4" s="385"/>
      <c r="V4" s="385"/>
      <c r="W4" s="385"/>
      <c r="X4" s="385"/>
      <c r="Y4" s="385"/>
      <c r="Z4" s="385"/>
    </row>
    <row r="5" spans="2:26" ht="14.25" customHeight="1">
      <c r="B5" s="62" t="s">
        <v>581</v>
      </c>
      <c r="T5" s="385"/>
      <c r="U5" s="385"/>
      <c r="V5" s="385"/>
      <c r="W5" s="385"/>
      <c r="X5" s="385"/>
      <c r="Y5" s="385"/>
      <c r="Z5" s="385"/>
    </row>
    <row r="6" spans="2:26" ht="14.25" customHeight="1" thickBot="1">
      <c r="T6" s="385"/>
      <c r="U6" s="385"/>
      <c r="V6" s="385"/>
      <c r="W6" s="385"/>
      <c r="X6" s="385"/>
      <c r="Y6" s="385"/>
      <c r="Z6" s="385"/>
    </row>
    <row r="7" spans="2:26" ht="14.25" customHeight="1" thickBot="1">
      <c r="B7" s="64" t="s">
        <v>582</v>
      </c>
      <c r="T7" s="386" t="s">
        <v>137</v>
      </c>
      <c r="U7" s="387"/>
      <c r="V7" s="387"/>
      <c r="W7" s="387"/>
      <c r="X7" s="387"/>
      <c r="Y7" s="387"/>
      <c r="Z7" s="388"/>
    </row>
    <row r="8" spans="2:26" ht="14.25" customHeight="1">
      <c r="B8" s="64"/>
      <c r="T8" s="385"/>
      <c r="U8" s="385"/>
      <c r="V8" s="385"/>
      <c r="W8" s="385"/>
      <c r="X8" s="385"/>
      <c r="Y8" s="385"/>
      <c r="Z8" s="385"/>
    </row>
    <row r="9" spans="2:26" ht="14.25" customHeight="1">
      <c r="C9" s="62" t="s">
        <v>102</v>
      </c>
      <c r="T9" s="385">
        <v>3</v>
      </c>
      <c r="U9" s="385"/>
      <c r="V9" s="385"/>
      <c r="W9" s="385"/>
      <c r="X9" s="385"/>
      <c r="Y9" s="385"/>
      <c r="Z9" s="385"/>
    </row>
    <row r="10" spans="2:26">
      <c r="C10" s="62" t="s">
        <v>169</v>
      </c>
      <c r="T10" s="385"/>
      <c r="U10" s="385"/>
      <c r="V10" s="385"/>
      <c r="W10" s="385"/>
      <c r="X10" s="385"/>
      <c r="Y10" s="385"/>
      <c r="Z10" s="385"/>
    </row>
    <row r="11" spans="2:26">
      <c r="C11" s="62" t="s">
        <v>163</v>
      </c>
      <c r="T11" s="385"/>
      <c r="U11" s="385"/>
      <c r="V11" s="385"/>
      <c r="W11" s="385"/>
      <c r="X11" s="385"/>
      <c r="Y11" s="385"/>
      <c r="Z11" s="385"/>
    </row>
    <row r="12" spans="2:26">
      <c r="C12" s="62" t="s">
        <v>104</v>
      </c>
      <c r="T12" s="385"/>
      <c r="U12" s="385"/>
      <c r="V12" s="385"/>
      <c r="W12" s="385"/>
      <c r="X12" s="385"/>
      <c r="Y12" s="385"/>
      <c r="Z12" s="385"/>
    </row>
    <row r="13" spans="2:26">
      <c r="T13" s="385"/>
      <c r="U13" s="385"/>
      <c r="V13" s="385"/>
      <c r="W13" s="385"/>
      <c r="X13" s="385"/>
      <c r="Y13" s="385"/>
      <c r="Z13" s="385"/>
    </row>
    <row r="14" spans="2:26">
      <c r="B14" s="64" t="s">
        <v>323</v>
      </c>
      <c r="T14" s="385"/>
      <c r="U14" s="385"/>
      <c r="V14" s="385"/>
      <c r="W14" s="385"/>
      <c r="X14" s="385"/>
      <c r="Y14" s="385"/>
      <c r="Z14" s="385"/>
    </row>
    <row r="15" spans="2:26">
      <c r="T15" s="385"/>
      <c r="U15" s="385"/>
      <c r="V15" s="385"/>
      <c r="W15" s="385"/>
      <c r="X15" s="385"/>
      <c r="Y15" s="385"/>
      <c r="Z15" s="385"/>
    </row>
    <row r="16" spans="2:26">
      <c r="B16" s="62" t="s">
        <v>194</v>
      </c>
      <c r="T16" s="385"/>
      <c r="U16" s="385"/>
      <c r="V16" s="385"/>
      <c r="W16" s="385"/>
      <c r="X16" s="385"/>
      <c r="Y16" s="385"/>
      <c r="Z16" s="385"/>
    </row>
    <row r="17" spans="2:26">
      <c r="B17" s="62" t="s">
        <v>195</v>
      </c>
      <c r="T17" s="385"/>
      <c r="U17" s="385"/>
      <c r="V17" s="385"/>
      <c r="W17" s="385"/>
      <c r="X17" s="385"/>
      <c r="Y17" s="385"/>
      <c r="Z17" s="385"/>
    </row>
    <row r="18" spans="2:26">
      <c r="B18" s="65"/>
      <c r="C18" s="65"/>
      <c r="D18" s="62" t="s">
        <v>352</v>
      </c>
      <c r="T18" s="385"/>
      <c r="U18" s="385"/>
      <c r="V18" s="385"/>
      <c r="W18" s="385"/>
      <c r="X18" s="385"/>
      <c r="Y18" s="385"/>
      <c r="Z18" s="385"/>
    </row>
    <row r="19" spans="2:26">
      <c r="B19" s="66"/>
      <c r="C19" s="66"/>
      <c r="D19" s="62" t="s">
        <v>414</v>
      </c>
      <c r="T19" s="385"/>
      <c r="U19" s="385"/>
      <c r="V19" s="385"/>
      <c r="W19" s="385"/>
      <c r="X19" s="385"/>
      <c r="Y19" s="385"/>
      <c r="Z19" s="385"/>
    </row>
    <row r="20" spans="2:26">
      <c r="B20" s="67"/>
      <c r="C20" s="67"/>
      <c r="D20" s="62" t="s">
        <v>355</v>
      </c>
      <c r="T20" s="385"/>
      <c r="U20" s="385"/>
      <c r="V20" s="385"/>
      <c r="W20" s="385"/>
      <c r="X20" s="385"/>
      <c r="Y20" s="385"/>
      <c r="Z20" s="385"/>
    </row>
    <row r="21" spans="2:26">
      <c r="D21" s="62" t="s">
        <v>356</v>
      </c>
      <c r="T21" s="385"/>
      <c r="U21" s="385"/>
      <c r="V21" s="385"/>
      <c r="W21" s="385"/>
      <c r="X21" s="385"/>
      <c r="Y21" s="385"/>
      <c r="Z21" s="385"/>
    </row>
    <row r="22" spans="2:26">
      <c r="T22" s="385"/>
      <c r="U22" s="385"/>
      <c r="V22" s="385"/>
      <c r="W22" s="385"/>
      <c r="X22" s="385"/>
      <c r="Y22" s="385"/>
      <c r="Z22" s="385"/>
    </row>
    <row r="23" spans="2:26" ht="16.5">
      <c r="B23" s="68" t="s">
        <v>358</v>
      </c>
      <c r="T23" s="385"/>
      <c r="U23" s="385"/>
      <c r="V23" s="385"/>
      <c r="W23" s="385"/>
      <c r="X23" s="385"/>
      <c r="Y23" s="385"/>
      <c r="Z23" s="385"/>
    </row>
    <row r="24" spans="2:26" ht="16.5">
      <c r="B24" s="68" t="s">
        <v>357</v>
      </c>
      <c r="T24" s="385"/>
      <c r="U24" s="385"/>
      <c r="V24" s="385"/>
      <c r="W24" s="385"/>
      <c r="X24" s="385"/>
      <c r="Y24" s="385"/>
      <c r="Z24" s="385"/>
    </row>
    <row r="25" spans="2:26">
      <c r="T25" s="385"/>
      <c r="U25" s="385" t="s">
        <v>340</v>
      </c>
      <c r="V25" s="385"/>
      <c r="W25" s="385"/>
      <c r="X25" s="385"/>
      <c r="Y25" s="385"/>
      <c r="Z25" s="385"/>
    </row>
    <row r="26" spans="2:26">
      <c r="B26" s="62" t="s">
        <v>313</v>
      </c>
      <c r="T26" s="385"/>
      <c r="U26" s="451" t="s">
        <v>333</v>
      </c>
      <c r="V26" s="452"/>
      <c r="W26" s="389" t="s">
        <v>336</v>
      </c>
      <c r="X26" s="390" t="s">
        <v>334</v>
      </c>
      <c r="Y26" s="391" t="s">
        <v>335</v>
      </c>
      <c r="Z26" s="385"/>
    </row>
    <row r="27" spans="2:26">
      <c r="T27" s="385"/>
      <c r="U27" s="418"/>
      <c r="V27" s="419"/>
      <c r="W27" s="421"/>
      <c r="X27" s="422"/>
      <c r="Y27" s="391"/>
      <c r="Z27" s="385"/>
    </row>
    <row r="28" spans="2:26">
      <c r="B28" s="62" t="s">
        <v>584</v>
      </c>
      <c r="T28" s="385"/>
      <c r="U28" s="392" t="s">
        <v>330</v>
      </c>
      <c r="V28" s="392"/>
      <c r="W28" s="393">
        <f ca="1">SUMIF($E$31:$G$38,U28,$I$31:$I$38)</f>
        <v>0</v>
      </c>
      <c r="X28" s="393">
        <f ca="1">SUMIF($E$31:$G$38,U28,$L$31:$M$38)</f>
        <v>0</v>
      </c>
      <c r="Y28" s="394">
        <f>IF(AND($E$31=U28, $N$31="○"),$L$31,0)+IF(AND($E$32=U28, $N$32="○"),$L$32,0)+IF(AND($E$33=U28, $N$33="○"),$L$33,0)+IF(AND($E$34=U28, $N$34="○"),$L$34,0)+IF(AND($E$35=U28, $N$35="○"),$L$35,0)+IF(AND($E$36=U28, $N$36="○"),$L$36,0)+IF(AND($E$37=U28, $N$37="○"),$L$37,0)+IF(AND($E$38=U28, $N$38="○"),$L$38,0)</f>
        <v>0</v>
      </c>
      <c r="Z28" s="385"/>
    </row>
    <row r="29" spans="2:26" ht="15" customHeight="1">
      <c r="B29" s="487" t="s">
        <v>181</v>
      </c>
      <c r="C29" s="493" t="s">
        <v>359</v>
      </c>
      <c r="D29" s="493"/>
      <c r="E29" s="436" t="s">
        <v>189</v>
      </c>
      <c r="F29" s="436"/>
      <c r="G29" s="436"/>
      <c r="H29" s="69" t="s">
        <v>182</v>
      </c>
      <c r="I29" s="69" t="s">
        <v>182</v>
      </c>
      <c r="J29" s="483" t="s">
        <v>401</v>
      </c>
      <c r="K29" s="484"/>
      <c r="L29" s="481" t="s">
        <v>402</v>
      </c>
      <c r="M29" s="482"/>
      <c r="N29" s="70" t="s">
        <v>188</v>
      </c>
      <c r="O29" s="469" t="s">
        <v>191</v>
      </c>
      <c r="P29" s="470"/>
      <c r="Q29" s="471"/>
      <c r="T29" s="385"/>
      <c r="U29" s="392" t="s">
        <v>331</v>
      </c>
      <c r="V29" s="392"/>
      <c r="W29" s="393">
        <f t="shared" ref="W29:W30" ca="1" si="0">SUMIF($E$31:$G$38,U29,$I$31:$I$38)</f>
        <v>30</v>
      </c>
      <c r="X29" s="393">
        <f ca="1">SUMIF($E$31:$G$38,U29,$L$31:$M$38)</f>
        <v>45000</v>
      </c>
      <c r="Y29" s="394">
        <f>IF(AND($E$31=U29, $N$31="○"),$L$31,0)+IF(AND($E$32=U29, $N$32="○"),$L$32,0)+IF(AND($E$33=U29, $N$33="○"),$L$33,0)+IF(AND($E$34=U29, $N$34="○"),$L$34,0)+IF(AND($E$35=U29, $N$35="○"),$L$35,0)+IF(AND($E$36=U29, $N$36="○"),$L$36,0)+IF(AND($E$37=U29, $N$37="○"),$L$37,0)+IF(AND($E$38=U29, $N$38="○"),$L$38,0)</f>
        <v>0</v>
      </c>
      <c r="Z29" s="385"/>
    </row>
    <row r="30" spans="2:26">
      <c r="B30" s="488"/>
      <c r="C30" s="493"/>
      <c r="D30" s="493"/>
      <c r="E30" s="436"/>
      <c r="F30" s="436"/>
      <c r="G30" s="436"/>
      <c r="H30" s="331" t="s">
        <v>185</v>
      </c>
      <c r="I30" s="332" t="s">
        <v>403</v>
      </c>
      <c r="J30" s="485"/>
      <c r="K30" s="486"/>
      <c r="L30" s="482"/>
      <c r="M30" s="482"/>
      <c r="N30" s="71"/>
      <c r="O30" s="72" t="s">
        <v>192</v>
      </c>
      <c r="P30" s="73" t="s">
        <v>183</v>
      </c>
      <c r="Q30" s="74" t="s">
        <v>188</v>
      </c>
      <c r="T30" s="385"/>
      <c r="U30" s="392" t="s">
        <v>332</v>
      </c>
      <c r="V30" s="392"/>
      <c r="W30" s="393">
        <f t="shared" ca="1" si="0"/>
        <v>0</v>
      </c>
      <c r="X30" s="393">
        <f ca="1">SUMIF($E$31:$G$38,U30,$L$31:$M$38)</f>
        <v>0</v>
      </c>
      <c r="Y30" s="394">
        <f>IF(AND($E$31=U30, $N$31="○"),$L$31,0)+IF(AND($E$32=U30, $N$32="○"),$L$32,0)+IF(AND($E$33=U30, $N$33="○"),$L$33,0)+IF(AND($E$34=U30, $N$34="○"),$L$34,0)+IF(AND($E$35=U30, $N$35="○"),$L$35,0)+IF(AND($E$36=U30, $N$36="○"),$L$36,0)+IF(AND($E$37=U30, $N$37="○"),$L$37,0)+IF(AND($E$38=U30, $N$38="○"),$L$38,0)</f>
        <v>0</v>
      </c>
      <c r="Z30" s="385"/>
    </row>
    <row r="31" spans="2:26">
      <c r="B31" s="75">
        <v>1</v>
      </c>
      <c r="C31" s="472"/>
      <c r="D31" s="472"/>
      <c r="E31" s="473" t="s">
        <v>327</v>
      </c>
      <c r="F31" s="473"/>
      <c r="G31" s="473"/>
      <c r="H31" s="76">
        <v>900</v>
      </c>
      <c r="I31" s="77">
        <f>IF(H31="","",ROUND(IF(H31="","",H31*3.3/100),0))</f>
        <v>30</v>
      </c>
      <c r="J31" s="465">
        <f>IF(E31=リスト!$A$5,リスト!$B$5,(IF(E31=リスト!$A$6,リスト!$B$6,IF(E31=リスト!$A$7,リスト!$B$7,""))))</f>
        <v>15000</v>
      </c>
      <c r="K31" s="466"/>
      <c r="L31" s="449">
        <f>IF(I31="","",I31*J31/10)</f>
        <v>45000</v>
      </c>
      <c r="M31" s="449"/>
      <c r="N31" s="78" t="s">
        <v>187</v>
      </c>
      <c r="O31" s="79" t="s">
        <v>198</v>
      </c>
      <c r="P31" s="325">
        <f>IF(O31="○",I31*リスト!$B$10/10,"")</f>
        <v>18000</v>
      </c>
      <c r="Q31" s="80" t="s">
        <v>198</v>
      </c>
      <c r="R31" s="81"/>
      <c r="S31" s="81"/>
      <c r="T31" s="385"/>
      <c r="U31" s="395" t="s">
        <v>510</v>
      </c>
      <c r="V31" s="396"/>
      <c r="W31" s="397">
        <f>SUMIF($O$31:$O$38,"○",$I$31:$I$38)</f>
        <v>30</v>
      </c>
      <c r="X31" s="397" t="s">
        <v>512</v>
      </c>
      <c r="Y31" s="397" t="s">
        <v>512</v>
      </c>
      <c r="Z31" s="385"/>
    </row>
    <row r="32" spans="2:26">
      <c r="B32" s="75">
        <v>2</v>
      </c>
      <c r="C32" s="472"/>
      <c r="D32" s="472"/>
      <c r="E32" s="473"/>
      <c r="F32" s="473"/>
      <c r="G32" s="473"/>
      <c r="H32" s="76"/>
      <c r="I32" s="77" t="str">
        <f t="shared" ref="I32:I38" si="1">IF(H32="","",ROUND(IF(H32="","",H32*3.3/100),0))</f>
        <v/>
      </c>
      <c r="J32" s="465" t="str">
        <f>IF(E32=リスト!$A$5,リスト!$B$5,(IF(E32=リスト!$A$6,リスト!$B$6,IF(E32=リスト!$A$7,リスト!$B$7,""))))</f>
        <v/>
      </c>
      <c r="K32" s="466"/>
      <c r="L32" s="449" t="str">
        <f t="shared" ref="L32:L38" si="2">IF(I32="","",I32*J32/10)</f>
        <v/>
      </c>
      <c r="M32" s="449"/>
      <c r="N32" s="78" t="s">
        <v>187</v>
      </c>
      <c r="O32" s="79"/>
      <c r="P32" s="326" t="str">
        <f t="shared" ref="P32:P38" si="3">IF(O32="○",I32*6000/10,"")</f>
        <v/>
      </c>
      <c r="Q32" s="80"/>
      <c r="T32" s="385"/>
      <c r="U32" s="385" t="s">
        <v>511</v>
      </c>
      <c r="V32" s="385"/>
      <c r="W32" s="385"/>
      <c r="X32" s="385"/>
      <c r="Y32" s="385"/>
      <c r="Z32" s="385"/>
    </row>
    <row r="33" spans="2:26">
      <c r="B33" s="75">
        <v>3</v>
      </c>
      <c r="C33" s="472"/>
      <c r="D33" s="472"/>
      <c r="E33" s="473"/>
      <c r="F33" s="473"/>
      <c r="G33" s="473"/>
      <c r="H33" s="76"/>
      <c r="I33" s="77" t="str">
        <f t="shared" si="1"/>
        <v/>
      </c>
      <c r="J33" s="465" t="str">
        <f>IF(E33=リスト!$A$5,リスト!$B$5,(IF(E33=リスト!$A$6,リスト!$B$6,IF(E33=リスト!$A$7,リスト!$B$7,""))))</f>
        <v/>
      </c>
      <c r="K33" s="466"/>
      <c r="L33" s="449" t="str">
        <f t="shared" si="2"/>
        <v/>
      </c>
      <c r="M33" s="449"/>
      <c r="N33" s="78" t="s">
        <v>187</v>
      </c>
      <c r="O33" s="79"/>
      <c r="P33" s="325" t="str">
        <f t="shared" si="3"/>
        <v/>
      </c>
      <c r="Q33" s="80"/>
      <c r="T33" s="385"/>
      <c r="U33" s="385" t="s">
        <v>513</v>
      </c>
      <c r="V33" s="385"/>
      <c r="W33" s="398">
        <f ca="1">W28+W31</f>
        <v>30</v>
      </c>
      <c r="X33" s="385"/>
      <c r="Y33" s="385"/>
      <c r="Z33" s="385"/>
    </row>
    <row r="34" spans="2:26">
      <c r="B34" s="75">
        <v>4</v>
      </c>
      <c r="C34" s="472"/>
      <c r="D34" s="472"/>
      <c r="E34" s="473"/>
      <c r="F34" s="473"/>
      <c r="G34" s="473"/>
      <c r="H34" s="76"/>
      <c r="I34" s="77" t="str">
        <f t="shared" si="1"/>
        <v/>
      </c>
      <c r="J34" s="465" t="str">
        <f>IF(E34=リスト!$A$5,リスト!$B$5,(IF(E34=リスト!$A$6,リスト!$B$6,IF(E34=リスト!$A$7,リスト!$B$7,""))))</f>
        <v/>
      </c>
      <c r="K34" s="466"/>
      <c r="L34" s="449" t="str">
        <f t="shared" si="2"/>
        <v/>
      </c>
      <c r="M34" s="449"/>
      <c r="N34" s="78"/>
      <c r="O34" s="79"/>
      <c r="P34" s="325" t="str">
        <f t="shared" si="3"/>
        <v/>
      </c>
      <c r="Q34" s="80"/>
      <c r="T34" s="385"/>
      <c r="U34" s="385" t="s">
        <v>514</v>
      </c>
      <c r="V34" s="385"/>
      <c r="W34" s="385"/>
      <c r="X34" s="385"/>
      <c r="Y34" s="385"/>
      <c r="Z34" s="385"/>
    </row>
    <row r="35" spans="2:26">
      <c r="B35" s="75">
        <v>5</v>
      </c>
      <c r="C35" s="472"/>
      <c r="D35" s="472"/>
      <c r="E35" s="473"/>
      <c r="F35" s="473"/>
      <c r="G35" s="473"/>
      <c r="H35" s="76"/>
      <c r="I35" s="77" t="str">
        <f t="shared" si="1"/>
        <v/>
      </c>
      <c r="J35" s="465" t="str">
        <f>IF(E35=リスト!$A$5,リスト!$B$5,(IF(E35=リスト!$A$6,リスト!$B$6,IF(E35=リスト!$A$7,リスト!$B$7,""))))</f>
        <v/>
      </c>
      <c r="K35" s="466"/>
      <c r="L35" s="449" t="str">
        <f t="shared" si="2"/>
        <v/>
      </c>
      <c r="M35" s="449"/>
      <c r="N35" s="78"/>
      <c r="O35" s="79"/>
      <c r="P35" s="325" t="str">
        <f t="shared" si="3"/>
        <v/>
      </c>
      <c r="Q35" s="80"/>
      <c r="T35" s="385"/>
      <c r="U35" s="385"/>
      <c r="V35" s="385"/>
      <c r="W35" s="385"/>
      <c r="X35" s="385"/>
      <c r="Y35" s="385"/>
      <c r="Z35" s="385"/>
    </row>
    <row r="36" spans="2:26">
      <c r="B36" s="75">
        <v>6</v>
      </c>
      <c r="C36" s="472"/>
      <c r="D36" s="472"/>
      <c r="E36" s="473"/>
      <c r="F36" s="473"/>
      <c r="G36" s="473"/>
      <c r="H36" s="76"/>
      <c r="I36" s="77" t="str">
        <f t="shared" si="1"/>
        <v/>
      </c>
      <c r="J36" s="465" t="str">
        <f>IF(E36=リスト!$A$5,リスト!$B$5,(IF(E36=リスト!$A$6,リスト!$B$6,IF(E36=リスト!$A$7,リスト!$B$7,""))))</f>
        <v/>
      </c>
      <c r="K36" s="466"/>
      <c r="L36" s="449" t="str">
        <f t="shared" si="2"/>
        <v/>
      </c>
      <c r="M36" s="449"/>
      <c r="N36" s="78"/>
      <c r="O36" s="79"/>
      <c r="P36" s="325" t="str">
        <f t="shared" si="3"/>
        <v/>
      </c>
      <c r="Q36" s="80"/>
      <c r="T36" s="385"/>
      <c r="U36" s="451" t="s">
        <v>341</v>
      </c>
      <c r="V36" s="452"/>
      <c r="W36" s="389" t="s">
        <v>342</v>
      </c>
      <c r="X36" s="390" t="s">
        <v>334</v>
      </c>
      <c r="Y36" s="391" t="s">
        <v>335</v>
      </c>
      <c r="Z36" s="385"/>
    </row>
    <row r="37" spans="2:26">
      <c r="B37" s="75">
        <v>7</v>
      </c>
      <c r="C37" s="472"/>
      <c r="D37" s="472"/>
      <c r="E37" s="473"/>
      <c r="F37" s="473"/>
      <c r="G37" s="473"/>
      <c r="H37" s="76"/>
      <c r="I37" s="77" t="str">
        <f t="shared" si="1"/>
        <v/>
      </c>
      <c r="J37" s="465" t="str">
        <f>IF(E37=リスト!$A$5,リスト!$B$5,(IF(E37=リスト!$A$6,リスト!$B$6,IF(E37=リスト!$A$7,リスト!$B$7,""))))</f>
        <v/>
      </c>
      <c r="K37" s="466"/>
      <c r="L37" s="449" t="str">
        <f t="shared" si="2"/>
        <v/>
      </c>
      <c r="M37" s="449"/>
      <c r="N37" s="78" t="s">
        <v>187</v>
      </c>
      <c r="O37" s="79"/>
      <c r="P37" s="325" t="str">
        <f t="shared" si="3"/>
        <v/>
      </c>
      <c r="Q37" s="80"/>
      <c r="T37" s="385"/>
      <c r="U37" s="399" t="s">
        <v>199</v>
      </c>
      <c r="V37" s="400"/>
      <c r="W37" s="393">
        <f ca="1">SUMIF($C$45:$E$52,U37,$F$45:$F$52)</f>
        <v>1</v>
      </c>
      <c r="X37" s="393">
        <f ca="1">SUMIF($C$45:$E$52,U37,$I$45:$J$52)</f>
        <v>2500</v>
      </c>
      <c r="Y37" s="394">
        <f>IF(AND($C$45=U37, $K$45="○"),$I$45,0)+IF(AND($C$46=U37, $K$46="○"),$I$46,0)+IF(AND($C$47=U37, $K$47="○"),$I$47,0)+IF(AND($C$48=U37, $K$48="○"),$I$48,0)+IF(AND($C$49=U37, $K$49="○"),$I$49,0)+IF(AND($C$50=U37, $K$50="○"),$I$50,0)+IF(AND($C$51=U37, $K$51="○"),$I$51,0)+IF(AND($C$52=U37, $K$52="○"),$I$52,0)</f>
        <v>2500</v>
      </c>
      <c r="Z37" s="385"/>
    </row>
    <row r="38" spans="2:26">
      <c r="B38" s="75">
        <v>8</v>
      </c>
      <c r="C38" s="472"/>
      <c r="D38" s="472"/>
      <c r="E38" s="473"/>
      <c r="F38" s="473"/>
      <c r="G38" s="473"/>
      <c r="H38" s="76"/>
      <c r="I38" s="77" t="str">
        <f t="shared" si="1"/>
        <v/>
      </c>
      <c r="J38" s="465" t="str">
        <f>IF(E38=リスト!$A$5,リスト!$B$5,(IF(E38=リスト!$A$6,リスト!$B$6,IF(E38=リスト!$A$7,リスト!$B$7,""))))</f>
        <v/>
      </c>
      <c r="K38" s="466"/>
      <c r="L38" s="449" t="str">
        <f t="shared" si="2"/>
        <v/>
      </c>
      <c r="M38" s="449"/>
      <c r="N38" s="78" t="s">
        <v>187</v>
      </c>
      <c r="O38" s="79"/>
      <c r="P38" s="325" t="str">
        <f t="shared" si="3"/>
        <v/>
      </c>
      <c r="Q38" s="80"/>
      <c r="T38" s="385"/>
      <c r="U38" s="392" t="s">
        <v>139</v>
      </c>
      <c r="V38" s="396"/>
      <c r="W38" s="393">
        <f t="shared" ref="W38:W39" ca="1" si="4">SUMIF($C$45:$E$52,U38,$F$45:$F$52)</f>
        <v>0</v>
      </c>
      <c r="X38" s="393">
        <f t="shared" ref="X38:X39" ca="1" si="5">SUMIF($C$45:$E$52,U38,$I$45:$J$52)</f>
        <v>0</v>
      </c>
      <c r="Y38" s="394">
        <f t="shared" ref="Y38:Y39" si="6">IF(AND($C$45=U38, $K$45="○"),$I$45,0)+IF(AND($C$46=U38, $K$46="○"),$I$46,0)+IF(AND($C$47=U38, $K$47="○"),$I$47,0)+IF(AND($C$48=U38, $K$48="○"),$I$48,0)+IF(AND($C$49=U38, $K$49="○"),$I$49,0)+IF(AND($C$50=U38, $K$50="○"),$I$50,0)+IF(AND($C$51=U38, $K$51="○"),$I$51,0)+IF(AND($C$52=U38, $K$52="○"),$I$52,0)</f>
        <v>0</v>
      </c>
      <c r="Z38" s="385"/>
    </row>
    <row r="39" spans="2:26">
      <c r="B39" s="436" t="s">
        <v>90</v>
      </c>
      <c r="C39" s="436"/>
      <c r="D39" s="436"/>
      <c r="E39" s="436"/>
      <c r="F39" s="436"/>
      <c r="G39" s="436"/>
      <c r="H39" s="103">
        <f>SUM(H31:H38)</f>
        <v>900</v>
      </c>
      <c r="I39" s="75">
        <f t="shared" ref="I39:P39" si="7">SUM(I31:I38)</f>
        <v>30</v>
      </c>
      <c r="J39" s="489" t="s">
        <v>196</v>
      </c>
      <c r="K39" s="490"/>
      <c r="L39" s="491">
        <f>SUM(L31:M38)</f>
        <v>45000</v>
      </c>
      <c r="M39" s="492"/>
      <c r="N39" s="102">
        <f>SUMIF(N31:N38,"○",L31:M38)</f>
        <v>0</v>
      </c>
      <c r="O39" s="86" t="s">
        <v>197</v>
      </c>
      <c r="P39" s="323">
        <f t="shared" si="7"/>
        <v>18000</v>
      </c>
      <c r="Q39" s="324">
        <f>SUMIF(Q31:Q38,"○",P31:P38)</f>
        <v>18000</v>
      </c>
      <c r="T39" s="385"/>
      <c r="U39" s="392" t="s">
        <v>200</v>
      </c>
      <c r="V39" s="396"/>
      <c r="W39" s="393">
        <f t="shared" ca="1" si="4"/>
        <v>0</v>
      </c>
      <c r="X39" s="393">
        <f t="shared" ca="1" si="5"/>
        <v>0</v>
      </c>
      <c r="Y39" s="394">
        <f t="shared" si="6"/>
        <v>0</v>
      </c>
      <c r="Z39" s="385"/>
    </row>
    <row r="40" spans="2:26">
      <c r="B40" s="81" t="s">
        <v>583</v>
      </c>
      <c r="C40" s="88"/>
      <c r="D40" s="88"/>
      <c r="E40" s="89"/>
      <c r="F40" s="89"/>
      <c r="G40" s="89"/>
      <c r="J40" s="90"/>
      <c r="K40" s="90"/>
      <c r="L40" s="88"/>
      <c r="M40" s="88"/>
      <c r="N40" s="88"/>
      <c r="O40" s="88"/>
      <c r="T40" s="385"/>
      <c r="U40" s="401" t="s">
        <v>201</v>
      </c>
      <c r="V40" s="402"/>
      <c r="W40" s="393"/>
      <c r="X40" s="393"/>
      <c r="Y40" s="394"/>
      <c r="Z40" s="385"/>
    </row>
    <row r="41" spans="2:26" ht="15.75" customHeight="1">
      <c r="C41" s="88"/>
      <c r="D41" s="88"/>
      <c r="E41" s="89"/>
      <c r="F41" s="89"/>
      <c r="G41" s="89"/>
      <c r="J41" s="90"/>
      <c r="K41" s="90"/>
      <c r="L41" s="88"/>
      <c r="M41" s="88"/>
      <c r="N41" s="88"/>
      <c r="O41" s="88"/>
      <c r="T41" s="385"/>
      <c r="U41" s="385"/>
      <c r="V41" s="385"/>
      <c r="W41" s="385"/>
      <c r="X41" s="385"/>
      <c r="Y41" s="385"/>
      <c r="Z41" s="385"/>
    </row>
    <row r="42" spans="2:26">
      <c r="B42" s="62" t="s">
        <v>585</v>
      </c>
      <c r="C42" s="88"/>
      <c r="D42" s="88"/>
      <c r="E42" s="89"/>
      <c r="F42" s="89"/>
      <c r="G42" s="89"/>
      <c r="J42" s="90"/>
      <c r="K42" s="90"/>
      <c r="M42" s="92"/>
      <c r="N42" s="92"/>
      <c r="T42" s="385"/>
      <c r="U42" s="385"/>
      <c r="V42" s="385"/>
      <c r="W42" s="385"/>
      <c r="X42" s="385"/>
      <c r="Y42" s="385"/>
      <c r="Z42" s="385"/>
    </row>
    <row r="43" spans="2:26">
      <c r="B43" s="436" t="s">
        <v>181</v>
      </c>
      <c r="C43" s="437" t="s">
        <v>136</v>
      </c>
      <c r="D43" s="438"/>
      <c r="E43" s="438"/>
      <c r="F43" s="438"/>
      <c r="G43" s="438"/>
      <c r="H43" s="438"/>
      <c r="I43" s="438"/>
      <c r="J43" s="438"/>
      <c r="K43" s="438"/>
      <c r="L43" s="461" t="s">
        <v>353</v>
      </c>
      <c r="M43" s="436"/>
      <c r="N43" s="436"/>
      <c r="O43" s="436"/>
      <c r="P43" s="436"/>
      <c r="Q43" s="436"/>
      <c r="T43" s="385"/>
      <c r="U43" s="385"/>
      <c r="V43" s="385"/>
      <c r="W43" s="385"/>
      <c r="X43" s="385"/>
      <c r="Y43" s="385"/>
      <c r="Z43" s="385"/>
    </row>
    <row r="44" spans="2:26">
      <c r="B44" s="436"/>
      <c r="C44" s="436" t="s">
        <v>184</v>
      </c>
      <c r="D44" s="436"/>
      <c r="E44" s="436"/>
      <c r="F44" s="73" t="s">
        <v>186</v>
      </c>
      <c r="G44" s="437" t="s">
        <v>193</v>
      </c>
      <c r="H44" s="445"/>
      <c r="I44" s="436" t="s">
        <v>190</v>
      </c>
      <c r="J44" s="436"/>
      <c r="K44" s="93" t="s">
        <v>188</v>
      </c>
      <c r="L44" s="72" t="s">
        <v>192</v>
      </c>
      <c r="M44" s="73" t="s">
        <v>186</v>
      </c>
      <c r="N44" s="73" t="s">
        <v>193</v>
      </c>
      <c r="O44" s="436" t="s">
        <v>190</v>
      </c>
      <c r="P44" s="436"/>
      <c r="Q44" s="73" t="s">
        <v>188</v>
      </c>
      <c r="T44" s="385"/>
      <c r="U44" s="451" t="s">
        <v>341</v>
      </c>
      <c r="V44" s="452"/>
      <c r="W44" s="389" t="s">
        <v>336</v>
      </c>
      <c r="X44" s="390" t="s">
        <v>334</v>
      </c>
      <c r="Y44" s="391" t="s">
        <v>335</v>
      </c>
      <c r="Z44" s="385"/>
    </row>
    <row r="45" spans="2:26">
      <c r="B45" s="75">
        <v>1</v>
      </c>
      <c r="C45" s="467" t="s">
        <v>199</v>
      </c>
      <c r="D45" s="467"/>
      <c r="E45" s="467"/>
      <c r="F45" s="94">
        <v>1</v>
      </c>
      <c r="G45" s="465">
        <f>IF(C45=リスト!$A$13,リスト!$B$13,(IF(C45=リスト!$A$14,リスト!$B$14,IF(C45=リスト!$A$15,リスト!$B$15,""))))</f>
        <v>2500</v>
      </c>
      <c r="H45" s="466"/>
      <c r="I45" s="449">
        <f>IF(F45="","",F45*G45)</f>
        <v>2500</v>
      </c>
      <c r="J45" s="449"/>
      <c r="K45" s="78" t="s">
        <v>198</v>
      </c>
      <c r="L45" s="79" t="s">
        <v>187</v>
      </c>
      <c r="M45" s="94"/>
      <c r="N45" s="95" t="str">
        <f>IF(L45="○",リスト!$B$20,"")</f>
        <v/>
      </c>
      <c r="O45" s="449" t="str">
        <f>IF(M45="","",N45*M45)</f>
        <v/>
      </c>
      <c r="P45" s="449"/>
      <c r="Q45" s="80" t="s">
        <v>187</v>
      </c>
      <c r="T45" s="385"/>
      <c r="U45" s="399" t="s">
        <v>347</v>
      </c>
      <c r="V45" s="400"/>
      <c r="W45" s="393">
        <f ca="1">SUMIF($C$74:$E$81,U45,$F$74:$F$81)</f>
        <v>0</v>
      </c>
      <c r="X45" s="393">
        <f ca="1">SUMIF($C$74:$E$81,U45,$I$74:$J$81)</f>
        <v>0</v>
      </c>
      <c r="Y45" s="394">
        <f>IF(AND($C$74=U45, $K$74="○"),$I$74,0)+IF(AND($C$75=U45, $K$75="○"),$I$75,0)+IF(AND($C$76=U45, $K$76="○"),$I$76,0)+IF(AND($C$77=U45, $K$77="○"),$I$77,0)+IF(AND($C$78=U45, $K$78="○"),$I$78,0)+IF(AND($C$79=U45, $K$79="○"),$I$79,0)+IF(AND($C$80=U45, $K$80="○"),$I$80,0)+IF(AND($C$81=U45, $K$81="○"),$I$81,0)</f>
        <v>0</v>
      </c>
      <c r="Z45" s="385"/>
    </row>
    <row r="46" spans="2:26">
      <c r="B46" s="75">
        <v>2</v>
      </c>
      <c r="C46" s="467"/>
      <c r="D46" s="467"/>
      <c r="E46" s="467"/>
      <c r="F46" s="94"/>
      <c r="G46" s="465" t="str">
        <f>IF(C46=リスト!$A$13,リスト!$B$13,(IF(C46=リスト!$A$14,リスト!$B$14,IF(C46=リスト!$A$15,リスト!$B$15,""))))</f>
        <v/>
      </c>
      <c r="H46" s="466"/>
      <c r="I46" s="449" t="str">
        <f t="shared" ref="I46:I52" si="8">IF(F46="","",F46*G46)</f>
        <v/>
      </c>
      <c r="J46" s="449"/>
      <c r="K46" s="78"/>
      <c r="L46" s="79" t="s">
        <v>187</v>
      </c>
      <c r="M46" s="94"/>
      <c r="N46" s="95" t="str">
        <f>IF(L46="○",リスト!$B$20,"")</f>
        <v/>
      </c>
      <c r="O46" s="449" t="str">
        <f t="shared" ref="O46:O52" si="9">IF(M46="","",N46*M46)</f>
        <v/>
      </c>
      <c r="P46" s="449"/>
      <c r="Q46" s="80" t="s">
        <v>187</v>
      </c>
      <c r="T46" s="385"/>
      <c r="U46" s="392" t="s">
        <v>348</v>
      </c>
      <c r="V46" s="396"/>
      <c r="W46" s="393">
        <f ca="1">SUMIF($C$74:$E$81,U46,$F$74:$F$81)</f>
        <v>30</v>
      </c>
      <c r="X46" s="393">
        <f ca="1">SUMIF($C$74:$E$81,U46,$I$74:$J$81)</f>
        <v>3000</v>
      </c>
      <c r="Y46" s="394">
        <f>IF(AND($C$74=U46, $K$74="○"),$I$74,0)+IF(AND($C$75=U46, $K$75="○"),$I$75,0)+IF(AND($C$76=U46, $K$76="○"),$I$76,0)+IF(AND($C$77=U46, $K$77="○"),$I$77,0)+IF(AND($C$78=U46, $K$78="○"),$I$78,0)+IF(AND($C$79=U46, $K$79="○"),$I$79,0)+IF(AND($C$80=U46, $K$80="○"),$I$80,0)+IF(AND($C$81=U46, $K$81="○"),$I$81,0)</f>
        <v>3000</v>
      </c>
      <c r="Z46" s="385"/>
    </row>
    <row r="47" spans="2:26">
      <c r="B47" s="75">
        <v>3</v>
      </c>
      <c r="C47" s="467"/>
      <c r="D47" s="467"/>
      <c r="E47" s="467"/>
      <c r="F47" s="94"/>
      <c r="G47" s="465" t="str">
        <f>IF(C47=リスト!$A$13,リスト!$B$13,(IF(C47=リスト!$A$14,リスト!$B$14,IF(C47=リスト!$A$15,リスト!$B$15,""))))</f>
        <v/>
      </c>
      <c r="H47" s="466"/>
      <c r="I47" s="449" t="str">
        <f t="shared" si="8"/>
        <v/>
      </c>
      <c r="J47" s="449"/>
      <c r="K47" s="78"/>
      <c r="L47" s="79" t="s">
        <v>187</v>
      </c>
      <c r="M47" s="94"/>
      <c r="N47" s="95" t="str">
        <f>IF(L47="○",リスト!$B$20,"")</f>
        <v/>
      </c>
      <c r="O47" s="449" t="str">
        <f t="shared" si="9"/>
        <v/>
      </c>
      <c r="P47" s="449"/>
      <c r="Q47" s="80" t="s">
        <v>187</v>
      </c>
      <c r="T47" s="385"/>
      <c r="U47" s="385"/>
      <c r="V47" s="385"/>
      <c r="W47" s="385"/>
      <c r="X47" s="385"/>
      <c r="Y47" s="385"/>
      <c r="Z47" s="385"/>
    </row>
    <row r="48" spans="2:26">
      <c r="B48" s="75">
        <v>4</v>
      </c>
      <c r="C48" s="467"/>
      <c r="D48" s="467"/>
      <c r="E48" s="467"/>
      <c r="F48" s="94"/>
      <c r="G48" s="465" t="str">
        <f>IF(C48=リスト!$A$13,リスト!$B$13,(IF(C48=リスト!$A$14,リスト!$B$14,IF(C48=リスト!$A$15,リスト!$B$15,""))))</f>
        <v/>
      </c>
      <c r="H48" s="466"/>
      <c r="I48" s="449" t="str">
        <f t="shared" si="8"/>
        <v/>
      </c>
      <c r="J48" s="449"/>
      <c r="K48" s="78"/>
      <c r="L48" s="79"/>
      <c r="M48" s="94"/>
      <c r="N48" s="95" t="str">
        <f>IF(L48="○",リスト!$B$20,"")</f>
        <v/>
      </c>
      <c r="O48" s="449" t="str">
        <f t="shared" si="9"/>
        <v/>
      </c>
      <c r="P48" s="449"/>
      <c r="Q48" s="80"/>
      <c r="T48" s="385"/>
      <c r="U48" s="385"/>
      <c r="V48" s="385"/>
      <c r="W48" s="385"/>
      <c r="X48" s="385"/>
      <c r="Y48" s="385"/>
      <c r="Z48" s="385"/>
    </row>
    <row r="49" spans="2:26">
      <c r="B49" s="75">
        <v>5</v>
      </c>
      <c r="C49" s="467"/>
      <c r="D49" s="467"/>
      <c r="E49" s="467"/>
      <c r="F49" s="94"/>
      <c r="G49" s="465" t="str">
        <f>IF(C49=リスト!$A$13,リスト!$B$13,(IF(C49=リスト!$A$14,リスト!$B$14,IF(C49=リスト!$A$15,リスト!$B$15,""))))</f>
        <v/>
      </c>
      <c r="H49" s="466"/>
      <c r="I49" s="449" t="str">
        <f t="shared" si="8"/>
        <v/>
      </c>
      <c r="J49" s="449"/>
      <c r="K49" s="78"/>
      <c r="L49" s="79"/>
      <c r="M49" s="94"/>
      <c r="N49" s="95" t="str">
        <f>IF(L49="○",リスト!$B$20,"")</f>
        <v/>
      </c>
      <c r="O49" s="449" t="str">
        <f t="shared" si="9"/>
        <v/>
      </c>
      <c r="P49" s="449"/>
      <c r="Q49" s="80"/>
      <c r="T49" s="385"/>
      <c r="U49" s="385"/>
      <c r="V49" s="385"/>
      <c r="W49" s="385"/>
      <c r="X49" s="385"/>
      <c r="Y49" s="385"/>
      <c r="Z49" s="385"/>
    </row>
    <row r="50" spans="2:26">
      <c r="B50" s="75">
        <v>6</v>
      </c>
      <c r="C50" s="467"/>
      <c r="D50" s="467"/>
      <c r="E50" s="467"/>
      <c r="F50" s="94"/>
      <c r="G50" s="465" t="str">
        <f>IF(C50=リスト!$A$13,リスト!$B$13,(IF(C50=リスト!$A$14,リスト!$B$14,IF(C50=リスト!$A$15,リスト!$B$15,""))))</f>
        <v/>
      </c>
      <c r="H50" s="466"/>
      <c r="I50" s="449" t="str">
        <f t="shared" si="8"/>
        <v/>
      </c>
      <c r="J50" s="449"/>
      <c r="K50" s="78"/>
      <c r="L50" s="79"/>
      <c r="M50" s="94"/>
      <c r="N50" s="95" t="str">
        <f>IF(L50="○",リスト!$B$20,"")</f>
        <v/>
      </c>
      <c r="O50" s="449" t="str">
        <f t="shared" si="9"/>
        <v/>
      </c>
      <c r="P50" s="449"/>
      <c r="Q50" s="80"/>
      <c r="T50" s="385"/>
      <c r="U50" s="385"/>
      <c r="V50" s="385"/>
      <c r="W50" s="385"/>
      <c r="X50" s="385"/>
      <c r="Y50" s="385"/>
      <c r="Z50" s="385"/>
    </row>
    <row r="51" spans="2:26">
      <c r="B51" s="75">
        <v>7</v>
      </c>
      <c r="C51" s="467"/>
      <c r="D51" s="467"/>
      <c r="E51" s="467"/>
      <c r="F51" s="94"/>
      <c r="G51" s="465" t="str">
        <f>IF(C51=リスト!$A$13,リスト!$B$13,(IF(C51=リスト!$A$14,リスト!$B$14,IF(C51=リスト!$A$15,リスト!$B$15,""))))</f>
        <v/>
      </c>
      <c r="H51" s="466"/>
      <c r="I51" s="449" t="str">
        <f t="shared" si="8"/>
        <v/>
      </c>
      <c r="J51" s="449"/>
      <c r="K51" s="78"/>
      <c r="L51" s="79"/>
      <c r="M51" s="94"/>
      <c r="N51" s="95" t="str">
        <f>IF(L51="○",リスト!$B$20,"")</f>
        <v/>
      </c>
      <c r="O51" s="449" t="str">
        <f t="shared" si="9"/>
        <v/>
      </c>
      <c r="P51" s="449"/>
      <c r="Q51" s="80"/>
      <c r="T51" s="385"/>
      <c r="U51" s="385"/>
      <c r="V51" s="385"/>
      <c r="W51" s="385"/>
      <c r="X51" s="385"/>
      <c r="Y51" s="385"/>
      <c r="Z51" s="385"/>
    </row>
    <row r="52" spans="2:26">
      <c r="B52" s="75">
        <v>8</v>
      </c>
      <c r="C52" s="467"/>
      <c r="D52" s="467"/>
      <c r="E52" s="467"/>
      <c r="F52" s="94"/>
      <c r="G52" s="465" t="str">
        <f>IF(C52=リスト!$A$13,リスト!$B$13,(IF(C52=リスト!$A$14,リスト!$B$14,IF(C52=リスト!$A$15,リスト!$B$15,""))))</f>
        <v/>
      </c>
      <c r="H52" s="466"/>
      <c r="I52" s="449" t="str">
        <f t="shared" si="8"/>
        <v/>
      </c>
      <c r="J52" s="449"/>
      <c r="K52" s="78"/>
      <c r="L52" s="79" t="s">
        <v>187</v>
      </c>
      <c r="M52" s="94"/>
      <c r="N52" s="95" t="str">
        <f>IF(L52="○",リスト!$B$20,"")</f>
        <v/>
      </c>
      <c r="O52" s="449" t="str">
        <f t="shared" si="9"/>
        <v/>
      </c>
      <c r="P52" s="449"/>
      <c r="Q52" s="80"/>
      <c r="T52" s="385"/>
      <c r="U52" s="385"/>
      <c r="V52" s="385"/>
      <c r="W52" s="385"/>
      <c r="X52" s="385"/>
      <c r="Y52" s="385"/>
      <c r="Z52" s="385"/>
    </row>
    <row r="53" spans="2:26">
      <c r="B53" s="436" t="s">
        <v>90</v>
      </c>
      <c r="C53" s="436"/>
      <c r="D53" s="436"/>
      <c r="E53" s="436"/>
      <c r="F53" s="75">
        <f>SUM(F45:F52)</f>
        <v>1</v>
      </c>
      <c r="G53" s="436" t="s">
        <v>196</v>
      </c>
      <c r="H53" s="436"/>
      <c r="I53" s="449">
        <f>SUM(I45:J52)</f>
        <v>2500</v>
      </c>
      <c r="J53" s="449"/>
      <c r="K53" s="85">
        <f>SUMIF(K45:K52,"○",I45:J52)</f>
        <v>2500</v>
      </c>
      <c r="L53" s="86" t="s">
        <v>196</v>
      </c>
      <c r="M53" s="75">
        <f>SUM(M45:M52)</f>
        <v>0</v>
      </c>
      <c r="N53" s="73" t="s">
        <v>196</v>
      </c>
      <c r="O53" s="460">
        <f>SUM(O45:P52)</f>
        <v>0</v>
      </c>
      <c r="P53" s="460"/>
      <c r="Q53" s="87">
        <f>SUMIF(Q45:Q52,"○",O45:P52)</f>
        <v>0</v>
      </c>
      <c r="T53" s="385"/>
      <c r="U53" s="385"/>
      <c r="V53" s="385"/>
      <c r="W53" s="385"/>
      <c r="X53" s="385"/>
      <c r="Y53" s="385"/>
      <c r="Z53" s="385"/>
    </row>
    <row r="54" spans="2:26">
      <c r="B54" s="96" t="s">
        <v>174</v>
      </c>
      <c r="C54" s="92"/>
      <c r="D54" s="92"/>
      <c r="G54" s="88"/>
      <c r="H54" s="88"/>
      <c r="T54" s="385"/>
      <c r="U54" s="385"/>
      <c r="V54" s="385"/>
      <c r="W54" s="385"/>
      <c r="X54" s="385"/>
      <c r="Y54" s="385"/>
      <c r="Z54" s="385"/>
    </row>
    <row r="55" spans="2:26">
      <c r="B55" s="96" t="s">
        <v>173</v>
      </c>
      <c r="C55" s="92"/>
      <c r="D55" s="92"/>
      <c r="G55" s="88"/>
      <c r="H55" s="88"/>
      <c r="T55" s="385"/>
      <c r="U55" s="385"/>
      <c r="V55" s="385"/>
      <c r="W55" s="385"/>
      <c r="X55" s="385"/>
      <c r="Y55" s="385"/>
      <c r="Z55" s="385"/>
    </row>
    <row r="56" spans="2:26">
      <c r="B56" s="96" t="s">
        <v>404</v>
      </c>
      <c r="C56" s="92"/>
      <c r="D56" s="92"/>
      <c r="G56" s="88"/>
      <c r="H56" s="88"/>
      <c r="T56" s="385"/>
      <c r="U56" s="385"/>
      <c r="V56" s="385"/>
      <c r="W56" s="385"/>
      <c r="X56" s="385"/>
      <c r="Y56" s="385"/>
      <c r="Z56" s="385"/>
    </row>
    <row r="57" spans="2:26">
      <c r="B57" s="96" t="s">
        <v>405</v>
      </c>
      <c r="C57" s="92"/>
      <c r="D57" s="92"/>
      <c r="G57" s="88"/>
      <c r="H57" s="88"/>
      <c r="T57" s="385"/>
      <c r="U57" s="385"/>
      <c r="V57" s="385"/>
      <c r="W57" s="385"/>
      <c r="X57" s="385"/>
      <c r="Y57" s="385"/>
      <c r="Z57" s="385"/>
    </row>
    <row r="58" spans="2:26">
      <c r="B58" s="96"/>
      <c r="C58" s="92"/>
      <c r="D58" s="92"/>
      <c r="G58" s="88"/>
      <c r="H58" s="88"/>
      <c r="T58" s="385"/>
      <c r="U58" s="385"/>
      <c r="V58" s="385"/>
      <c r="W58" s="385"/>
      <c r="X58" s="385"/>
      <c r="Y58" s="385"/>
      <c r="Z58" s="385"/>
    </row>
    <row r="59" spans="2:26" ht="8.25" customHeight="1">
      <c r="T59" s="385"/>
      <c r="U59" s="385"/>
      <c r="V59" s="385"/>
      <c r="W59" s="385"/>
      <c r="X59" s="385"/>
      <c r="Y59" s="385"/>
      <c r="Z59" s="385"/>
    </row>
    <row r="60" spans="2:26">
      <c r="B60" s="436" t="s">
        <v>181</v>
      </c>
      <c r="C60" s="437" t="s">
        <v>324</v>
      </c>
      <c r="D60" s="438"/>
      <c r="E60" s="438"/>
      <c r="F60" s="438"/>
      <c r="G60" s="438"/>
      <c r="H60" s="438"/>
      <c r="I60" s="438"/>
      <c r="J60" s="438"/>
      <c r="K60" s="438"/>
      <c r="L60" s="461" t="s">
        <v>354</v>
      </c>
      <c r="M60" s="436"/>
      <c r="N60" s="436"/>
      <c r="O60" s="436"/>
      <c r="P60" s="436"/>
      <c r="Q60" s="436"/>
      <c r="T60" s="385"/>
      <c r="U60" s="385"/>
      <c r="V60" s="385"/>
      <c r="W60" s="385"/>
      <c r="X60" s="385"/>
      <c r="Y60" s="385"/>
      <c r="Z60" s="385"/>
    </row>
    <row r="61" spans="2:26">
      <c r="B61" s="436"/>
      <c r="C61" s="437" t="s">
        <v>192</v>
      </c>
      <c r="D61" s="438"/>
      <c r="E61" s="445"/>
      <c r="F61" s="73" t="s">
        <v>186</v>
      </c>
      <c r="G61" s="437" t="s">
        <v>193</v>
      </c>
      <c r="H61" s="445"/>
      <c r="I61" s="436" t="s">
        <v>190</v>
      </c>
      <c r="J61" s="436"/>
      <c r="K61" s="93" t="s">
        <v>188</v>
      </c>
      <c r="L61" s="72" t="s">
        <v>192</v>
      </c>
      <c r="M61" s="73" t="s">
        <v>182</v>
      </c>
      <c r="N61" s="73" t="s">
        <v>193</v>
      </c>
      <c r="O61" s="436" t="s">
        <v>190</v>
      </c>
      <c r="P61" s="436"/>
      <c r="Q61" s="73" t="s">
        <v>188</v>
      </c>
      <c r="T61" s="385"/>
      <c r="U61" s="385"/>
      <c r="V61" s="385"/>
      <c r="W61" s="385"/>
      <c r="X61" s="385"/>
      <c r="Y61" s="385"/>
      <c r="Z61" s="385"/>
    </row>
    <row r="62" spans="2:26">
      <c r="B62" s="75">
        <v>1</v>
      </c>
      <c r="C62" s="453" t="s">
        <v>187</v>
      </c>
      <c r="D62" s="454"/>
      <c r="E62" s="455"/>
      <c r="F62" s="94"/>
      <c r="G62" s="458" t="str">
        <f>IF(C62="○",リスト!$B$21,"")</f>
        <v/>
      </c>
      <c r="H62" s="459"/>
      <c r="I62" s="449" t="str">
        <f>IF(F62="","",F62*G62)</f>
        <v/>
      </c>
      <c r="J62" s="449"/>
      <c r="K62" s="78"/>
      <c r="L62" s="79" t="s">
        <v>198</v>
      </c>
      <c r="M62" s="77">
        <f>IF(I31="","",IF(L62="○",I31,""))</f>
        <v>30</v>
      </c>
      <c r="N62" s="95">
        <f>IF(M62="","",リスト!$B$23)</f>
        <v>350</v>
      </c>
      <c r="O62" s="449">
        <f>IF(M62="","",N62*M62/10)</f>
        <v>1050</v>
      </c>
      <c r="P62" s="449"/>
      <c r="Q62" s="80" t="s">
        <v>198</v>
      </c>
      <c r="T62" s="385"/>
      <c r="U62" s="385"/>
      <c r="V62" s="385"/>
      <c r="W62" s="385"/>
      <c r="X62" s="385"/>
      <c r="Y62" s="385"/>
      <c r="Z62" s="385"/>
    </row>
    <row r="63" spans="2:26">
      <c r="B63" s="75">
        <v>2</v>
      </c>
      <c r="C63" s="453" t="s">
        <v>187</v>
      </c>
      <c r="D63" s="454"/>
      <c r="E63" s="455"/>
      <c r="F63" s="94"/>
      <c r="G63" s="458" t="str">
        <f>IF(C63="○",リスト!$B$21,"")</f>
        <v/>
      </c>
      <c r="H63" s="459"/>
      <c r="I63" s="449" t="str">
        <f t="shared" ref="I63:I69" si="10">IF(F63="","",F63*G63)</f>
        <v/>
      </c>
      <c r="J63" s="449"/>
      <c r="K63" s="78" t="s">
        <v>187</v>
      </c>
      <c r="L63" s="79"/>
      <c r="M63" s="77" t="str">
        <f>IF(I32="","",IF(L63="○",I32,""))</f>
        <v/>
      </c>
      <c r="N63" s="95" t="str">
        <f>IF(M63="","",リスト!$B$23)</f>
        <v/>
      </c>
      <c r="O63" s="449" t="str">
        <f t="shared" ref="O63:O69" si="11">IF(M63="","",N63*M63/10)</f>
        <v/>
      </c>
      <c r="P63" s="449"/>
      <c r="Q63" s="80"/>
      <c r="T63" s="385"/>
      <c r="U63" s="385"/>
      <c r="V63" s="385"/>
      <c r="W63" s="385"/>
      <c r="X63" s="385"/>
      <c r="Y63" s="385"/>
      <c r="Z63" s="385"/>
    </row>
    <row r="64" spans="2:26">
      <c r="B64" s="75">
        <v>3</v>
      </c>
      <c r="C64" s="453"/>
      <c r="D64" s="454"/>
      <c r="E64" s="455"/>
      <c r="F64" s="94"/>
      <c r="G64" s="458" t="str">
        <f>IF(C64="○",リスト!$B$21,"")</f>
        <v/>
      </c>
      <c r="H64" s="459"/>
      <c r="I64" s="449" t="str">
        <f t="shared" si="10"/>
        <v/>
      </c>
      <c r="J64" s="449"/>
      <c r="K64" s="78"/>
      <c r="L64" s="79"/>
      <c r="M64" s="77" t="str">
        <f>IF(I33="","",IF(L64="○",I33,""))</f>
        <v/>
      </c>
      <c r="N64" s="95" t="str">
        <f>IF(M64="","",リスト!$B$23)</f>
        <v/>
      </c>
      <c r="O64" s="449" t="str">
        <f t="shared" si="11"/>
        <v/>
      </c>
      <c r="P64" s="449"/>
      <c r="Q64" s="80"/>
      <c r="T64" s="385"/>
      <c r="U64" s="385"/>
      <c r="V64" s="385"/>
      <c r="W64" s="385"/>
      <c r="X64" s="385"/>
      <c r="Y64" s="385"/>
      <c r="Z64" s="385"/>
    </row>
    <row r="65" spans="2:26">
      <c r="B65" s="75">
        <v>4</v>
      </c>
      <c r="C65" s="453"/>
      <c r="D65" s="454"/>
      <c r="E65" s="455"/>
      <c r="F65" s="94"/>
      <c r="G65" s="458" t="str">
        <f>IF(C65="○",リスト!$B$21,"")</f>
        <v/>
      </c>
      <c r="H65" s="459"/>
      <c r="I65" s="449" t="str">
        <f t="shared" si="10"/>
        <v/>
      </c>
      <c r="J65" s="449"/>
      <c r="K65" s="78"/>
      <c r="L65" s="79"/>
      <c r="M65" s="77" t="str">
        <f>IF(I34="","",IF(L65="○",I34,""))</f>
        <v/>
      </c>
      <c r="N65" s="95" t="str">
        <f>IF(M65="","",リスト!$B$23)</f>
        <v/>
      </c>
      <c r="O65" s="449" t="str">
        <f t="shared" si="11"/>
        <v/>
      </c>
      <c r="P65" s="449"/>
      <c r="Q65" s="80"/>
      <c r="T65" s="385"/>
      <c r="U65" s="385"/>
      <c r="V65" s="385"/>
      <c r="W65" s="385"/>
      <c r="X65" s="385"/>
      <c r="Y65" s="385"/>
      <c r="Z65" s="385"/>
    </row>
    <row r="66" spans="2:26">
      <c r="B66" s="75">
        <v>5</v>
      </c>
      <c r="C66" s="453"/>
      <c r="D66" s="454"/>
      <c r="E66" s="455"/>
      <c r="F66" s="94"/>
      <c r="G66" s="458" t="str">
        <f>IF(C66="○",リスト!$B$21,"")</f>
        <v/>
      </c>
      <c r="H66" s="459"/>
      <c r="I66" s="449" t="str">
        <f t="shared" si="10"/>
        <v/>
      </c>
      <c r="J66" s="449"/>
      <c r="K66" s="78"/>
      <c r="L66" s="79"/>
      <c r="M66" s="77" t="str">
        <f>IF(I35="","",IF(L66="○",I35,""))</f>
        <v/>
      </c>
      <c r="N66" s="95" t="str">
        <f>IF(M66="","",リスト!$B$23)</f>
        <v/>
      </c>
      <c r="O66" s="449" t="str">
        <f t="shared" si="11"/>
        <v/>
      </c>
      <c r="P66" s="449"/>
      <c r="Q66" s="80"/>
      <c r="T66" s="385"/>
      <c r="U66" s="385"/>
      <c r="V66" s="385"/>
      <c r="W66" s="385"/>
      <c r="X66" s="385"/>
      <c r="Y66" s="385"/>
      <c r="Z66" s="385"/>
    </row>
    <row r="67" spans="2:26">
      <c r="B67" s="75">
        <v>6</v>
      </c>
      <c r="C67" s="453"/>
      <c r="D67" s="454"/>
      <c r="E67" s="455"/>
      <c r="F67" s="94"/>
      <c r="G67" s="458" t="str">
        <f>IF(C67="○",リスト!$B$21,"")</f>
        <v/>
      </c>
      <c r="H67" s="459"/>
      <c r="I67" s="449" t="str">
        <f t="shared" si="10"/>
        <v/>
      </c>
      <c r="J67" s="449"/>
      <c r="K67" s="78"/>
      <c r="L67" s="79"/>
      <c r="M67" s="77" t="str">
        <f>IF(I36="","",IF(L67="○",I36,""))</f>
        <v/>
      </c>
      <c r="N67" s="95" t="str">
        <f>IF(M67="","",リスト!$B$23)</f>
        <v/>
      </c>
      <c r="O67" s="449" t="str">
        <f t="shared" si="11"/>
        <v/>
      </c>
      <c r="P67" s="449"/>
      <c r="Q67" s="80"/>
      <c r="T67" s="385"/>
      <c r="U67" s="385"/>
      <c r="V67" s="385"/>
      <c r="W67" s="385"/>
      <c r="X67" s="385"/>
      <c r="Y67" s="385"/>
      <c r="Z67" s="385"/>
    </row>
    <row r="68" spans="2:26">
      <c r="B68" s="75">
        <v>7</v>
      </c>
      <c r="C68" s="453"/>
      <c r="D68" s="454"/>
      <c r="E68" s="455"/>
      <c r="F68" s="94"/>
      <c r="G68" s="458" t="str">
        <f>IF(C68="○",リスト!$B$21,"")</f>
        <v/>
      </c>
      <c r="H68" s="459"/>
      <c r="I68" s="449" t="str">
        <f t="shared" si="10"/>
        <v/>
      </c>
      <c r="J68" s="449"/>
      <c r="K68" s="78"/>
      <c r="L68" s="79"/>
      <c r="M68" s="77" t="str">
        <f>IF(I37="","",IF(L68="○",I37,""))</f>
        <v/>
      </c>
      <c r="N68" s="95" t="str">
        <f>IF(M68="","",リスト!$B$23)</f>
        <v/>
      </c>
      <c r="O68" s="449" t="str">
        <f t="shared" si="11"/>
        <v/>
      </c>
      <c r="P68" s="449"/>
      <c r="Q68" s="80"/>
      <c r="T68" s="385"/>
      <c r="U68" s="385"/>
      <c r="V68" s="385"/>
      <c r="W68" s="385"/>
      <c r="X68" s="385"/>
      <c r="Y68" s="385"/>
      <c r="Z68" s="385"/>
    </row>
    <row r="69" spans="2:26">
      <c r="B69" s="75">
        <v>8</v>
      </c>
      <c r="C69" s="453"/>
      <c r="D69" s="454"/>
      <c r="E69" s="455"/>
      <c r="F69" s="94"/>
      <c r="G69" s="458" t="str">
        <f>IF(C69="○",リスト!$B$21,"")</f>
        <v/>
      </c>
      <c r="H69" s="459"/>
      <c r="I69" s="449" t="str">
        <f t="shared" si="10"/>
        <v/>
      </c>
      <c r="J69" s="449"/>
      <c r="K69" s="78"/>
      <c r="L69" s="79"/>
      <c r="M69" s="77" t="str">
        <f>IF(I38="","",IF(L69="○",I38,""))</f>
        <v/>
      </c>
      <c r="N69" s="95" t="str">
        <f>IF(M69="","",リスト!$B$23)</f>
        <v/>
      </c>
      <c r="O69" s="449" t="str">
        <f t="shared" si="11"/>
        <v/>
      </c>
      <c r="P69" s="449"/>
      <c r="Q69" s="80"/>
      <c r="T69" s="385"/>
      <c r="U69" s="385"/>
      <c r="V69" s="385"/>
      <c r="W69" s="385"/>
      <c r="X69" s="385"/>
      <c r="Y69" s="385"/>
      <c r="Z69" s="385"/>
    </row>
    <row r="70" spans="2:26" ht="15.75" customHeight="1">
      <c r="B70" s="436" t="s">
        <v>90</v>
      </c>
      <c r="C70" s="436"/>
      <c r="D70" s="436"/>
      <c r="E70" s="436"/>
      <c r="F70" s="75">
        <f>SUM(F62:F69)</f>
        <v>0</v>
      </c>
      <c r="G70" s="436" t="s">
        <v>196</v>
      </c>
      <c r="H70" s="436"/>
      <c r="I70" s="460">
        <f>SUM(I62:J69)</f>
        <v>0</v>
      </c>
      <c r="J70" s="460"/>
      <c r="K70" s="87">
        <f>SUMIF(K62:K69,"○",I62:J69)</f>
        <v>0</v>
      </c>
      <c r="L70" s="86" t="s">
        <v>196</v>
      </c>
      <c r="M70" s="75">
        <f>SUM(M62:M69)</f>
        <v>30</v>
      </c>
      <c r="N70" s="73" t="s">
        <v>196</v>
      </c>
      <c r="O70" s="468">
        <f>SUM(O62:P69)</f>
        <v>1050</v>
      </c>
      <c r="P70" s="460"/>
      <c r="Q70" s="87">
        <f>SUMIF(Q62:Q69,"○",O62:P69)</f>
        <v>1050</v>
      </c>
      <c r="T70" s="385"/>
      <c r="U70" s="385"/>
      <c r="V70" s="385"/>
      <c r="W70" s="385"/>
      <c r="X70" s="385"/>
      <c r="Y70" s="385"/>
      <c r="Z70" s="385"/>
    </row>
    <row r="71" spans="2:26" ht="9.75" customHeight="1">
      <c r="T71" s="385"/>
      <c r="U71" s="385"/>
      <c r="V71" s="385"/>
      <c r="W71" s="385"/>
      <c r="X71" s="385"/>
      <c r="Y71" s="385"/>
      <c r="Z71" s="385"/>
    </row>
    <row r="72" spans="2:26">
      <c r="B72" s="436" t="s">
        <v>181</v>
      </c>
      <c r="C72" s="437" t="s">
        <v>314</v>
      </c>
      <c r="D72" s="438"/>
      <c r="E72" s="438"/>
      <c r="F72" s="438"/>
      <c r="G72" s="438"/>
      <c r="H72" s="438"/>
      <c r="I72" s="438"/>
      <c r="J72" s="438"/>
      <c r="K72" s="438"/>
      <c r="L72" s="461" t="s">
        <v>315</v>
      </c>
      <c r="M72" s="436"/>
      <c r="N72" s="436"/>
      <c r="O72" s="436"/>
      <c r="P72" s="436"/>
      <c r="Q72" s="436"/>
      <c r="T72" s="385"/>
      <c r="U72" s="385"/>
      <c r="V72" s="385"/>
      <c r="W72" s="385"/>
      <c r="X72" s="385"/>
      <c r="Y72" s="385"/>
      <c r="Z72" s="385"/>
    </row>
    <row r="73" spans="2:26">
      <c r="B73" s="436"/>
      <c r="C73" s="437" t="s">
        <v>184</v>
      </c>
      <c r="D73" s="438"/>
      <c r="E73" s="445"/>
      <c r="F73" s="73" t="s">
        <v>182</v>
      </c>
      <c r="G73" s="437" t="s">
        <v>193</v>
      </c>
      <c r="H73" s="445"/>
      <c r="I73" s="436" t="s">
        <v>190</v>
      </c>
      <c r="J73" s="436"/>
      <c r="K73" s="93" t="s">
        <v>188</v>
      </c>
      <c r="L73" s="72" t="s">
        <v>192</v>
      </c>
      <c r="M73" s="73" t="s">
        <v>182</v>
      </c>
      <c r="N73" s="73" t="s">
        <v>193</v>
      </c>
      <c r="O73" s="436" t="s">
        <v>190</v>
      </c>
      <c r="P73" s="436"/>
      <c r="Q73" s="73" t="s">
        <v>188</v>
      </c>
      <c r="T73" s="385"/>
      <c r="U73" s="385"/>
      <c r="V73" s="385"/>
      <c r="W73" s="385"/>
      <c r="X73" s="385"/>
      <c r="Y73" s="385"/>
      <c r="Z73" s="385"/>
    </row>
    <row r="74" spans="2:26">
      <c r="B74" s="75">
        <v>1</v>
      </c>
      <c r="C74" s="462" t="s">
        <v>180</v>
      </c>
      <c r="D74" s="463"/>
      <c r="E74" s="464"/>
      <c r="F74" s="77">
        <f>IF(I31="","",IF(C74="","",I31))</f>
        <v>30</v>
      </c>
      <c r="G74" s="465">
        <f>IF(C74=リスト!$A$26,リスト!$B$26,(IF(C74=リスト!$A$27,リスト!$B$27,"")))</f>
        <v>1000</v>
      </c>
      <c r="H74" s="466"/>
      <c r="I74" s="449">
        <f>IF(F74="","",F74*G74/10)</f>
        <v>3000</v>
      </c>
      <c r="J74" s="449"/>
      <c r="K74" s="78" t="s">
        <v>198</v>
      </c>
      <c r="L74" s="79" t="s">
        <v>198</v>
      </c>
      <c r="M74" s="77">
        <f>IF(I31="","",IF(L74="○",I31,""))</f>
        <v>30</v>
      </c>
      <c r="N74" s="104">
        <f>IF(L74="○",リスト!$B$31,"")</f>
        <v>1000</v>
      </c>
      <c r="O74" s="449">
        <f>IF(M74="","",N74*M74/10)</f>
        <v>3000</v>
      </c>
      <c r="P74" s="449"/>
      <c r="Q74" s="80" t="s">
        <v>187</v>
      </c>
      <c r="T74" s="385"/>
      <c r="U74" s="385"/>
      <c r="V74" s="385"/>
      <c r="W74" s="385"/>
      <c r="X74" s="385"/>
      <c r="Y74" s="385"/>
      <c r="Z74" s="385"/>
    </row>
    <row r="75" spans="2:26">
      <c r="B75" s="75">
        <v>2</v>
      </c>
      <c r="C75" s="462"/>
      <c r="D75" s="463"/>
      <c r="E75" s="464"/>
      <c r="F75" s="77" t="str">
        <f>IF(I32="","",IF(C75="","",I32))</f>
        <v/>
      </c>
      <c r="G75" s="465" t="str">
        <f>IF(C75=リスト!$A$26,リスト!$B$26,(IF(C75=リスト!$A$27,リスト!$B$27,"")))</f>
        <v/>
      </c>
      <c r="H75" s="466"/>
      <c r="I75" s="449" t="str">
        <f t="shared" ref="I75:I81" si="12">IF(F75="","",F75*G75/10)</f>
        <v/>
      </c>
      <c r="J75" s="449"/>
      <c r="K75" s="78"/>
      <c r="L75" s="79"/>
      <c r="M75" s="77" t="str">
        <f>IF(I32="","",IF(L75="○",I32,""))</f>
        <v/>
      </c>
      <c r="N75" s="104" t="str">
        <f>IF(L75="○",リスト!$B$31,"")</f>
        <v/>
      </c>
      <c r="O75" s="449" t="str">
        <f t="shared" ref="O75:O81" si="13">IF(M75="","",N75*M75/10)</f>
        <v/>
      </c>
      <c r="P75" s="449"/>
      <c r="Q75" s="80"/>
      <c r="T75" s="385"/>
      <c r="U75" s="385"/>
      <c r="V75" s="385"/>
      <c r="W75" s="385"/>
      <c r="X75" s="385"/>
      <c r="Y75" s="385"/>
      <c r="Z75" s="385"/>
    </row>
    <row r="76" spans="2:26">
      <c r="B76" s="75">
        <v>3</v>
      </c>
      <c r="C76" s="462"/>
      <c r="D76" s="463"/>
      <c r="E76" s="464"/>
      <c r="F76" s="77" t="str">
        <f>IF(I33="","",IF(C76="","",I33))</f>
        <v/>
      </c>
      <c r="G76" s="465" t="str">
        <f>IF(C76=リスト!$A$26,リスト!$B$26,(IF(C76=リスト!$A$27,リスト!$B$27,"")))</f>
        <v/>
      </c>
      <c r="H76" s="466"/>
      <c r="I76" s="449" t="str">
        <f t="shared" si="12"/>
        <v/>
      </c>
      <c r="J76" s="449"/>
      <c r="K76" s="78"/>
      <c r="L76" s="79"/>
      <c r="M76" s="77" t="str">
        <f>IF(I33="","",IF(L76="○",I33,""))</f>
        <v/>
      </c>
      <c r="N76" s="104" t="str">
        <f>IF(L76="○",リスト!$B$31,"")</f>
        <v/>
      </c>
      <c r="O76" s="449" t="str">
        <f t="shared" si="13"/>
        <v/>
      </c>
      <c r="P76" s="449"/>
      <c r="Q76" s="80"/>
      <c r="T76" s="385"/>
      <c r="U76" s="385"/>
      <c r="V76" s="385"/>
      <c r="W76" s="385"/>
      <c r="X76" s="385"/>
      <c r="Y76" s="385"/>
      <c r="Z76" s="385"/>
    </row>
    <row r="77" spans="2:26">
      <c r="B77" s="75">
        <v>4</v>
      </c>
      <c r="C77" s="462"/>
      <c r="D77" s="463"/>
      <c r="E77" s="464"/>
      <c r="F77" s="77" t="str">
        <f>IF(I34="","",IF(C77="","",I34))</f>
        <v/>
      </c>
      <c r="G77" s="465" t="str">
        <f>IF(C77=リスト!$A$26,リスト!$B$26,(IF(C77=リスト!$A$27,リスト!$B$27,"")))</f>
        <v/>
      </c>
      <c r="H77" s="466"/>
      <c r="I77" s="449" t="str">
        <f t="shared" si="12"/>
        <v/>
      </c>
      <c r="J77" s="449"/>
      <c r="K77" s="78"/>
      <c r="L77" s="79"/>
      <c r="M77" s="77" t="str">
        <f>IF(I34="","",IF(L77="○",I34,""))</f>
        <v/>
      </c>
      <c r="N77" s="104" t="str">
        <f>IF(L77="○",リスト!$B$31,"")</f>
        <v/>
      </c>
      <c r="O77" s="449" t="str">
        <f t="shared" si="13"/>
        <v/>
      </c>
      <c r="P77" s="449"/>
      <c r="Q77" s="80"/>
      <c r="T77" s="385"/>
      <c r="U77" s="385"/>
      <c r="V77" s="385"/>
      <c r="W77" s="385"/>
      <c r="X77" s="385"/>
      <c r="Y77" s="385"/>
      <c r="Z77" s="385"/>
    </row>
    <row r="78" spans="2:26">
      <c r="B78" s="75">
        <v>5</v>
      </c>
      <c r="C78" s="462"/>
      <c r="D78" s="463"/>
      <c r="E78" s="464"/>
      <c r="F78" s="77" t="str">
        <f>IF(I35="","",IF(C78="","",I35))</f>
        <v/>
      </c>
      <c r="G78" s="465" t="str">
        <f>IF(C78=リスト!$A$26,リスト!$B$26,(IF(C78=リスト!$A$27,リスト!$B$27,"")))</f>
        <v/>
      </c>
      <c r="H78" s="466"/>
      <c r="I78" s="449" t="str">
        <f t="shared" si="12"/>
        <v/>
      </c>
      <c r="J78" s="449"/>
      <c r="K78" s="78"/>
      <c r="L78" s="79"/>
      <c r="M78" s="77" t="str">
        <f>IF(I35="","",IF(L78="○",I35,""))</f>
        <v/>
      </c>
      <c r="N78" s="104" t="str">
        <f>IF(L78="○",リスト!$B$31,"")</f>
        <v/>
      </c>
      <c r="O78" s="449" t="str">
        <f t="shared" si="13"/>
        <v/>
      </c>
      <c r="P78" s="449"/>
      <c r="Q78" s="80"/>
      <c r="T78" s="385"/>
      <c r="U78" s="385"/>
      <c r="V78" s="385"/>
      <c r="W78" s="385"/>
      <c r="X78" s="385"/>
      <c r="Y78" s="385"/>
      <c r="Z78" s="385"/>
    </row>
    <row r="79" spans="2:26">
      <c r="B79" s="75">
        <v>6</v>
      </c>
      <c r="C79" s="462"/>
      <c r="D79" s="463"/>
      <c r="E79" s="464"/>
      <c r="F79" s="77" t="str">
        <f>IF(I36="","",IF(C79="","",I36))</f>
        <v/>
      </c>
      <c r="G79" s="465" t="str">
        <f>IF(C79=リスト!$A$26,リスト!$B$26,(IF(C79=リスト!$A$27,リスト!$B$27,"")))</f>
        <v/>
      </c>
      <c r="H79" s="466"/>
      <c r="I79" s="449" t="str">
        <f t="shared" si="12"/>
        <v/>
      </c>
      <c r="J79" s="449"/>
      <c r="K79" s="78"/>
      <c r="L79" s="79"/>
      <c r="M79" s="77" t="str">
        <f>IF(I36="","",IF(L79="○",I36,""))</f>
        <v/>
      </c>
      <c r="N79" s="104" t="str">
        <f>IF(L79="○",リスト!$B$31,"")</f>
        <v/>
      </c>
      <c r="O79" s="449" t="str">
        <f t="shared" si="13"/>
        <v/>
      </c>
      <c r="P79" s="449"/>
      <c r="Q79" s="80"/>
      <c r="T79" s="385"/>
      <c r="U79" s="385"/>
      <c r="V79" s="385"/>
      <c r="W79" s="385"/>
      <c r="X79" s="385"/>
      <c r="Y79" s="385"/>
      <c r="Z79" s="385"/>
    </row>
    <row r="80" spans="2:26">
      <c r="B80" s="75">
        <v>7</v>
      </c>
      <c r="C80" s="462"/>
      <c r="D80" s="463"/>
      <c r="E80" s="464"/>
      <c r="F80" s="77" t="str">
        <f>IF(I37="","",IF(C80="","",I37))</f>
        <v/>
      </c>
      <c r="G80" s="465" t="str">
        <f>IF(C80=リスト!$A$26,リスト!$B$26,(IF(C80=リスト!$A$27,リスト!$B$27,"")))</f>
        <v/>
      </c>
      <c r="H80" s="466"/>
      <c r="I80" s="449" t="str">
        <f t="shared" si="12"/>
        <v/>
      </c>
      <c r="J80" s="449"/>
      <c r="K80" s="78"/>
      <c r="L80" s="79"/>
      <c r="M80" s="77" t="str">
        <f>IF(I37="","",IF(L80="○",I37,""))</f>
        <v/>
      </c>
      <c r="N80" s="104" t="str">
        <f>IF(L80="○",リスト!$B$31,"")</f>
        <v/>
      </c>
      <c r="O80" s="449" t="str">
        <f t="shared" si="13"/>
        <v/>
      </c>
      <c r="P80" s="449"/>
      <c r="Q80" s="80"/>
      <c r="T80" s="385"/>
      <c r="U80" s="385"/>
      <c r="V80" s="385"/>
      <c r="W80" s="385"/>
      <c r="X80" s="385"/>
      <c r="Y80" s="385"/>
      <c r="Z80" s="385"/>
    </row>
    <row r="81" spans="2:26">
      <c r="B81" s="75">
        <v>8</v>
      </c>
      <c r="C81" s="462"/>
      <c r="D81" s="463"/>
      <c r="E81" s="464"/>
      <c r="F81" s="77" t="str">
        <f>IF(I38="","",IF(C81="","",I38))</f>
        <v/>
      </c>
      <c r="G81" s="465" t="str">
        <f>IF(C81=リスト!$A$26,リスト!$B$26,(IF(C81=リスト!$A$27,リスト!$B$27,"")))</f>
        <v/>
      </c>
      <c r="H81" s="466"/>
      <c r="I81" s="449" t="str">
        <f t="shared" si="12"/>
        <v/>
      </c>
      <c r="J81" s="449"/>
      <c r="K81" s="78"/>
      <c r="L81" s="79"/>
      <c r="M81" s="77" t="str">
        <f>IF(I38="","",IF(L81="○",I38,""))</f>
        <v/>
      </c>
      <c r="N81" s="104" t="str">
        <f>IF(L81="○",リスト!$B$31,"")</f>
        <v/>
      </c>
      <c r="O81" s="449" t="str">
        <f t="shared" si="13"/>
        <v/>
      </c>
      <c r="P81" s="449"/>
      <c r="Q81" s="80"/>
      <c r="T81" s="385"/>
      <c r="U81" s="385"/>
      <c r="V81" s="385"/>
      <c r="W81" s="385"/>
      <c r="X81" s="385"/>
      <c r="Y81" s="385"/>
      <c r="Z81" s="385"/>
    </row>
    <row r="82" spans="2:26">
      <c r="B82" s="436" t="s">
        <v>90</v>
      </c>
      <c r="C82" s="436"/>
      <c r="D82" s="436"/>
      <c r="E82" s="436"/>
      <c r="F82" s="75">
        <f>SUM(F74:F81)</f>
        <v>30</v>
      </c>
      <c r="G82" s="436" t="s">
        <v>196</v>
      </c>
      <c r="H82" s="436"/>
      <c r="I82" s="460">
        <f>SUM(I74:J81)</f>
        <v>3000</v>
      </c>
      <c r="J82" s="460"/>
      <c r="K82" s="87">
        <f>SUMIF(K74:K81,"○",I74:J81)</f>
        <v>3000</v>
      </c>
      <c r="L82" s="86" t="s">
        <v>196</v>
      </c>
      <c r="M82" s="75">
        <f>SUM(M74:M81)</f>
        <v>30</v>
      </c>
      <c r="N82" s="73" t="s">
        <v>196</v>
      </c>
      <c r="O82" s="460">
        <f>SUM(O74:P81)</f>
        <v>3000</v>
      </c>
      <c r="P82" s="460"/>
      <c r="Q82" s="87">
        <f>SUMIF(Q74:Q81,"○",O74:P81)</f>
        <v>0</v>
      </c>
      <c r="T82" s="385"/>
      <c r="U82" s="385"/>
      <c r="V82" s="385"/>
      <c r="W82" s="385"/>
      <c r="X82" s="385"/>
      <c r="Y82" s="385"/>
      <c r="Z82" s="385"/>
    </row>
    <row r="83" spans="2:26">
      <c r="B83" s="96" t="s">
        <v>175</v>
      </c>
      <c r="J83" s="90"/>
      <c r="K83" s="90"/>
      <c r="L83" s="90"/>
      <c r="M83" s="90"/>
      <c r="N83" s="90"/>
      <c r="O83" s="90"/>
      <c r="P83" s="90"/>
      <c r="T83" s="385"/>
      <c r="U83" s="385"/>
      <c r="V83" s="385"/>
      <c r="W83" s="385"/>
      <c r="X83" s="385"/>
      <c r="Y83" s="385"/>
      <c r="Z83" s="385"/>
    </row>
    <row r="84" spans="2:26" ht="7.5" customHeight="1">
      <c r="J84" s="90"/>
      <c r="K84" s="90"/>
      <c r="L84" s="90"/>
      <c r="M84" s="90"/>
      <c r="N84" s="90"/>
      <c r="O84" s="90"/>
      <c r="P84" s="90"/>
      <c r="T84" s="385"/>
      <c r="U84" s="385"/>
      <c r="V84" s="385"/>
      <c r="W84" s="385"/>
      <c r="X84" s="385"/>
      <c r="Y84" s="385"/>
      <c r="Z84" s="385"/>
    </row>
    <row r="85" spans="2:26">
      <c r="B85" s="436" t="s">
        <v>181</v>
      </c>
      <c r="C85" s="437" t="s">
        <v>325</v>
      </c>
      <c r="D85" s="438"/>
      <c r="E85" s="438"/>
      <c r="F85" s="438"/>
      <c r="G85" s="438"/>
      <c r="H85" s="438"/>
      <c r="I85" s="438"/>
      <c r="J85" s="438"/>
      <c r="K85" s="445"/>
      <c r="L85" s="90"/>
      <c r="M85" s="90"/>
      <c r="N85" s="90"/>
      <c r="O85" s="90"/>
      <c r="P85" s="90"/>
      <c r="T85" s="385"/>
      <c r="U85" s="385"/>
      <c r="V85" s="385"/>
      <c r="W85" s="385"/>
      <c r="X85" s="385"/>
      <c r="Y85" s="385"/>
      <c r="Z85" s="385"/>
    </row>
    <row r="86" spans="2:26">
      <c r="B86" s="436"/>
      <c r="C86" s="437" t="s">
        <v>192</v>
      </c>
      <c r="D86" s="438"/>
      <c r="E86" s="445"/>
      <c r="F86" s="73" t="s">
        <v>182</v>
      </c>
      <c r="G86" s="437" t="s">
        <v>193</v>
      </c>
      <c r="H86" s="445"/>
      <c r="I86" s="436" t="s">
        <v>190</v>
      </c>
      <c r="J86" s="436"/>
      <c r="K86" s="73" t="s">
        <v>188</v>
      </c>
      <c r="L86" s="90"/>
      <c r="M86" s="90"/>
      <c r="N86" s="90"/>
      <c r="O86" s="90"/>
      <c r="P86" s="90"/>
      <c r="T86" s="385"/>
      <c r="U86" s="385"/>
      <c r="V86" s="385"/>
      <c r="W86" s="385"/>
      <c r="X86" s="385"/>
      <c r="Y86" s="385"/>
      <c r="Z86" s="385"/>
    </row>
    <row r="87" spans="2:26">
      <c r="B87" s="75">
        <v>1</v>
      </c>
      <c r="C87" s="453" t="s">
        <v>198</v>
      </c>
      <c r="D87" s="454"/>
      <c r="E87" s="455"/>
      <c r="F87" s="77">
        <f>IF(I31="","",IF(C87="○",I31,""))</f>
        <v>30</v>
      </c>
      <c r="G87" s="456">
        <f>IF(C87="○",リスト!$B$32,"")</f>
        <v>4500</v>
      </c>
      <c r="H87" s="457"/>
      <c r="I87" s="449">
        <f>IF(F87="","",F87*G87/10)</f>
        <v>13500</v>
      </c>
      <c r="J87" s="449"/>
      <c r="K87" s="80" t="s">
        <v>187</v>
      </c>
      <c r="L87" s="90"/>
      <c r="M87" s="90"/>
      <c r="N87" s="90"/>
      <c r="O87" s="90"/>
      <c r="P87" s="90"/>
      <c r="T87" s="385"/>
      <c r="U87" s="385"/>
      <c r="V87" s="385"/>
      <c r="W87" s="385"/>
      <c r="X87" s="385"/>
      <c r="Y87" s="385"/>
      <c r="Z87" s="385"/>
    </row>
    <row r="88" spans="2:26">
      <c r="B88" s="75">
        <v>2</v>
      </c>
      <c r="C88" s="453"/>
      <c r="D88" s="454"/>
      <c r="E88" s="455"/>
      <c r="F88" s="77" t="str">
        <f>IF(I32="","",IF(C88="○",I32,""))</f>
        <v/>
      </c>
      <c r="G88" s="456" t="str">
        <f>IF(C88="○",リスト!$B$32,"")</f>
        <v/>
      </c>
      <c r="H88" s="457"/>
      <c r="I88" s="449" t="str">
        <f t="shared" ref="I88:I94" si="14">IF(F88="","",F88*G88/10)</f>
        <v/>
      </c>
      <c r="J88" s="449"/>
      <c r="K88" s="80"/>
      <c r="L88" s="90"/>
      <c r="M88" s="90"/>
      <c r="N88" s="90"/>
      <c r="O88" s="90"/>
      <c r="P88" s="90"/>
      <c r="T88" s="385"/>
      <c r="U88" s="385"/>
      <c r="V88" s="385"/>
      <c r="W88" s="385"/>
      <c r="X88" s="385"/>
      <c r="Y88" s="385"/>
      <c r="Z88" s="385"/>
    </row>
    <row r="89" spans="2:26">
      <c r="B89" s="75">
        <v>3</v>
      </c>
      <c r="C89" s="453"/>
      <c r="D89" s="454"/>
      <c r="E89" s="455"/>
      <c r="F89" s="77" t="str">
        <f>IF(I33="","",IF(C89="○",I33,""))</f>
        <v/>
      </c>
      <c r="G89" s="456" t="str">
        <f>IF(C89="○",リスト!$B$32,"")</f>
        <v/>
      </c>
      <c r="H89" s="457"/>
      <c r="I89" s="449" t="str">
        <f t="shared" si="14"/>
        <v/>
      </c>
      <c r="J89" s="449"/>
      <c r="K89" s="80"/>
      <c r="L89" s="90"/>
      <c r="M89" s="90"/>
      <c r="N89" s="90"/>
      <c r="O89" s="90"/>
      <c r="P89" s="90"/>
      <c r="T89" s="385"/>
      <c r="U89" s="385"/>
      <c r="V89" s="385"/>
      <c r="W89" s="385"/>
      <c r="X89" s="385"/>
      <c r="Y89" s="385"/>
      <c r="Z89" s="385"/>
    </row>
    <row r="90" spans="2:26">
      <c r="B90" s="75">
        <v>4</v>
      </c>
      <c r="C90" s="453"/>
      <c r="D90" s="454"/>
      <c r="E90" s="455"/>
      <c r="F90" s="77" t="str">
        <f>IF(I34="","",IF(C90="○",I34,""))</f>
        <v/>
      </c>
      <c r="G90" s="456" t="str">
        <f>IF(C90="○",リスト!$B$32,"")</f>
        <v/>
      </c>
      <c r="H90" s="457"/>
      <c r="I90" s="449" t="str">
        <f t="shared" si="14"/>
        <v/>
      </c>
      <c r="J90" s="449"/>
      <c r="K90" s="80"/>
      <c r="L90" s="90"/>
      <c r="M90" s="90"/>
      <c r="N90" s="90"/>
      <c r="O90" s="90"/>
      <c r="P90" s="90"/>
      <c r="T90" s="385"/>
      <c r="U90" s="385"/>
      <c r="V90" s="385"/>
      <c r="W90" s="385"/>
      <c r="X90" s="385"/>
      <c r="Y90" s="385"/>
      <c r="Z90" s="385"/>
    </row>
    <row r="91" spans="2:26">
      <c r="B91" s="75">
        <v>5</v>
      </c>
      <c r="C91" s="453"/>
      <c r="D91" s="454"/>
      <c r="E91" s="455"/>
      <c r="F91" s="77" t="str">
        <f>IF(I35="","",IF(C91="○",I35,""))</f>
        <v/>
      </c>
      <c r="G91" s="456" t="str">
        <f>IF(C91="○",リスト!$B$32,"")</f>
        <v/>
      </c>
      <c r="H91" s="457"/>
      <c r="I91" s="449" t="str">
        <f t="shared" si="14"/>
        <v/>
      </c>
      <c r="J91" s="449"/>
      <c r="K91" s="80"/>
      <c r="L91" s="90"/>
      <c r="M91" s="90"/>
      <c r="N91" s="90"/>
      <c r="O91" s="90"/>
      <c r="P91" s="90"/>
      <c r="T91" s="385"/>
      <c r="U91" s="385"/>
      <c r="V91" s="385"/>
      <c r="W91" s="385"/>
      <c r="X91" s="385"/>
      <c r="Y91" s="385"/>
      <c r="Z91" s="385"/>
    </row>
    <row r="92" spans="2:26">
      <c r="B92" s="75">
        <v>6</v>
      </c>
      <c r="C92" s="453"/>
      <c r="D92" s="454"/>
      <c r="E92" s="455"/>
      <c r="F92" s="77" t="str">
        <f>IF(I36="","",IF(C92="○",I36,""))</f>
        <v/>
      </c>
      <c r="G92" s="456" t="str">
        <f>IF(C92="○",リスト!$B$32,"")</f>
        <v/>
      </c>
      <c r="H92" s="457"/>
      <c r="I92" s="449" t="str">
        <f t="shared" si="14"/>
        <v/>
      </c>
      <c r="J92" s="449"/>
      <c r="K92" s="80"/>
      <c r="L92" s="90"/>
      <c r="M92" s="90"/>
      <c r="N92" s="90"/>
      <c r="O92" s="90"/>
      <c r="P92" s="90"/>
      <c r="T92" s="385"/>
      <c r="U92" s="385"/>
      <c r="V92" s="385"/>
      <c r="W92" s="385"/>
      <c r="X92" s="385"/>
      <c r="Y92" s="385"/>
      <c r="Z92" s="385"/>
    </row>
    <row r="93" spans="2:26">
      <c r="B93" s="75">
        <v>7</v>
      </c>
      <c r="C93" s="453"/>
      <c r="D93" s="454"/>
      <c r="E93" s="455"/>
      <c r="F93" s="77" t="str">
        <f>IF(I37="","",IF(C93="○",I37,""))</f>
        <v/>
      </c>
      <c r="G93" s="456" t="str">
        <f>IF(C93="○",リスト!$B$32,"")</f>
        <v/>
      </c>
      <c r="H93" s="457"/>
      <c r="I93" s="449" t="str">
        <f t="shared" si="14"/>
        <v/>
      </c>
      <c r="J93" s="449"/>
      <c r="K93" s="80"/>
      <c r="L93" s="90"/>
      <c r="M93" s="90"/>
      <c r="N93" s="90"/>
      <c r="O93" s="90"/>
      <c r="P93" s="90"/>
      <c r="T93" s="385"/>
      <c r="U93" s="385"/>
      <c r="V93" s="385"/>
      <c r="W93" s="385"/>
      <c r="X93" s="385"/>
      <c r="Y93" s="385"/>
      <c r="Z93" s="385"/>
    </row>
    <row r="94" spans="2:26">
      <c r="B94" s="75">
        <v>8</v>
      </c>
      <c r="C94" s="453"/>
      <c r="D94" s="454"/>
      <c r="E94" s="455"/>
      <c r="F94" s="77" t="str">
        <f>IF(I38="","",IF(C94="○",I38,""))</f>
        <v/>
      </c>
      <c r="G94" s="456" t="str">
        <f>IF(C94="○",リスト!$B$32,"")</f>
        <v/>
      </c>
      <c r="H94" s="457"/>
      <c r="I94" s="449" t="str">
        <f t="shared" si="14"/>
        <v/>
      </c>
      <c r="J94" s="449"/>
      <c r="K94" s="80"/>
      <c r="L94" s="90"/>
      <c r="M94" s="90"/>
      <c r="N94" s="90"/>
      <c r="O94" s="90"/>
      <c r="P94" s="90"/>
      <c r="T94" s="385"/>
      <c r="U94" s="385"/>
      <c r="V94" s="385"/>
      <c r="W94" s="385"/>
      <c r="X94" s="385"/>
      <c r="Y94" s="385"/>
      <c r="Z94" s="385"/>
    </row>
    <row r="95" spans="2:26">
      <c r="B95" s="436" t="s">
        <v>90</v>
      </c>
      <c r="C95" s="436"/>
      <c r="D95" s="436"/>
      <c r="E95" s="436"/>
      <c r="F95" s="75">
        <f>SUM(F87:F94)</f>
        <v>30</v>
      </c>
      <c r="G95" s="436" t="s">
        <v>196</v>
      </c>
      <c r="H95" s="436"/>
      <c r="I95" s="460">
        <f>SUM(I87:J94)</f>
        <v>13500</v>
      </c>
      <c r="J95" s="460"/>
      <c r="K95" s="87">
        <f>SUMIF(K87:K94,"○",I87:J94)</f>
        <v>0</v>
      </c>
      <c r="L95" s="90"/>
      <c r="M95" s="90"/>
      <c r="N95" s="90"/>
      <c r="O95" s="90"/>
      <c r="P95" s="90"/>
      <c r="T95" s="385"/>
      <c r="U95" s="385"/>
      <c r="V95" s="385"/>
      <c r="W95" s="385"/>
      <c r="X95" s="385"/>
      <c r="Y95" s="385"/>
      <c r="Z95" s="385"/>
    </row>
    <row r="96" spans="2:26">
      <c r="B96" s="88"/>
      <c r="C96" s="88"/>
      <c r="D96" s="88"/>
      <c r="E96" s="88"/>
      <c r="G96" s="88"/>
      <c r="H96" s="88"/>
      <c r="I96" s="90"/>
      <c r="J96" s="90"/>
      <c r="K96" s="423"/>
      <c r="L96" s="90"/>
      <c r="M96" s="90"/>
      <c r="N96" s="90"/>
      <c r="O96" s="90"/>
      <c r="P96" s="90"/>
      <c r="T96" s="385"/>
      <c r="U96" s="385"/>
      <c r="V96" s="385"/>
      <c r="W96" s="385"/>
      <c r="X96" s="385"/>
      <c r="Y96" s="385"/>
      <c r="Z96" s="385"/>
    </row>
    <row r="97" spans="2:26" ht="9.75" customHeight="1">
      <c r="E97" s="88"/>
      <c r="T97" s="385"/>
      <c r="U97" s="385"/>
      <c r="V97" s="385"/>
      <c r="W97" s="385"/>
      <c r="X97" s="385"/>
      <c r="Y97" s="385"/>
      <c r="Z97" s="385"/>
    </row>
    <row r="98" spans="2:26" ht="15.75" customHeight="1">
      <c r="B98" s="62" t="s">
        <v>586</v>
      </c>
      <c r="E98" s="88"/>
      <c r="K98" s="90" t="s">
        <v>105</v>
      </c>
      <c r="L98" s="90"/>
      <c r="M98" s="90"/>
      <c r="N98" s="90"/>
      <c r="O98" s="90"/>
      <c r="P98" s="90"/>
      <c r="T98" s="385"/>
      <c r="U98" s="385"/>
      <c r="V98" s="385"/>
      <c r="W98" s="385"/>
      <c r="X98" s="385"/>
      <c r="Y98" s="385"/>
      <c r="Z98" s="385"/>
    </row>
    <row r="99" spans="2:26" ht="15.75" customHeight="1">
      <c r="B99" s="73"/>
      <c r="C99" s="437" t="s">
        <v>350</v>
      </c>
      <c r="D99" s="438"/>
      <c r="E99" s="73" t="s">
        <v>349</v>
      </c>
      <c r="F99" s="97" t="s">
        <v>106</v>
      </c>
      <c r="G99" s="83"/>
      <c r="H99" s="97" t="s">
        <v>193</v>
      </c>
      <c r="I99" s="436" t="s">
        <v>190</v>
      </c>
      <c r="J99" s="436"/>
      <c r="K99" s="73" t="s">
        <v>188</v>
      </c>
      <c r="L99" s="90"/>
      <c r="M99" s="90"/>
      <c r="N99" s="90"/>
      <c r="O99" s="90"/>
      <c r="P99" s="90"/>
      <c r="T99" s="385"/>
      <c r="U99" s="385"/>
      <c r="V99" s="385"/>
      <c r="W99" s="385"/>
      <c r="X99" s="385"/>
      <c r="Y99" s="385"/>
      <c r="Z99" s="385"/>
    </row>
    <row r="100" spans="2:26">
      <c r="B100" s="75">
        <v>1</v>
      </c>
      <c r="C100" s="437" t="s">
        <v>64</v>
      </c>
      <c r="D100" s="445"/>
      <c r="E100" s="80" t="s">
        <v>198</v>
      </c>
      <c r="F100" s="98">
        <v>50</v>
      </c>
      <c r="G100" s="83" t="s">
        <v>109</v>
      </c>
      <c r="H100" s="95">
        <f>IF(E100="○",リスト!$B35,"")</f>
        <v>30</v>
      </c>
      <c r="I100" s="449">
        <f>IF(F100="","",F100*H100)</f>
        <v>1500</v>
      </c>
      <c r="J100" s="449"/>
      <c r="K100" s="80" t="s">
        <v>187</v>
      </c>
      <c r="L100" s="90"/>
      <c r="M100" s="90"/>
      <c r="N100" s="90"/>
      <c r="O100" s="90"/>
      <c r="P100" s="90"/>
      <c r="T100" s="385"/>
      <c r="U100" s="385"/>
      <c r="V100" s="385"/>
      <c r="W100" s="385"/>
      <c r="X100" s="385"/>
      <c r="Y100" s="385"/>
      <c r="Z100" s="385"/>
    </row>
    <row r="101" spans="2:26">
      <c r="B101" s="75">
        <v>2</v>
      </c>
      <c r="C101" s="437" t="s">
        <v>110</v>
      </c>
      <c r="D101" s="445"/>
      <c r="E101" s="80" t="s">
        <v>198</v>
      </c>
      <c r="F101" s="98">
        <v>1</v>
      </c>
      <c r="G101" s="83" t="s">
        <v>107</v>
      </c>
      <c r="H101" s="104">
        <f>IF(E101="○",リスト!$B36,"")</f>
        <v>2000</v>
      </c>
      <c r="I101" s="449">
        <f>IF(F101="","",F101*H101)</f>
        <v>2000</v>
      </c>
      <c r="J101" s="449"/>
      <c r="K101" s="80"/>
      <c r="L101" s="90"/>
      <c r="M101" s="90"/>
      <c r="N101" s="90"/>
      <c r="O101" s="90"/>
      <c r="P101" s="90"/>
      <c r="T101" s="385"/>
      <c r="U101" s="385"/>
      <c r="V101" s="385"/>
      <c r="W101" s="385"/>
      <c r="X101" s="385"/>
      <c r="Y101" s="385"/>
      <c r="Z101" s="385"/>
    </row>
    <row r="102" spans="2:26">
      <c r="B102" s="75">
        <v>3</v>
      </c>
      <c r="C102" s="437" t="s">
        <v>66</v>
      </c>
      <c r="D102" s="445"/>
      <c r="E102" s="80" t="s">
        <v>198</v>
      </c>
      <c r="F102" s="98">
        <v>1</v>
      </c>
      <c r="G102" s="83" t="s">
        <v>107</v>
      </c>
      <c r="H102" s="95">
        <f>IF(E102="○",リスト!$B37,"")</f>
        <v>650</v>
      </c>
      <c r="I102" s="449">
        <f>IF(F102="","",F102*H102)</f>
        <v>650</v>
      </c>
      <c r="J102" s="449"/>
      <c r="K102" s="80"/>
      <c r="L102" s="90"/>
      <c r="M102" s="90"/>
      <c r="N102" s="90"/>
      <c r="O102" s="90"/>
      <c r="P102" s="90"/>
      <c r="T102" s="385"/>
      <c r="U102" s="385"/>
      <c r="V102" s="385"/>
      <c r="W102" s="385"/>
      <c r="X102" s="385"/>
      <c r="Y102" s="385"/>
      <c r="Z102" s="385"/>
    </row>
    <row r="103" spans="2:26">
      <c r="B103" s="75">
        <v>4</v>
      </c>
      <c r="C103" s="436" t="s">
        <v>75</v>
      </c>
      <c r="D103" s="436"/>
      <c r="E103" s="80" t="s">
        <v>198</v>
      </c>
      <c r="F103" s="98">
        <v>2</v>
      </c>
      <c r="G103" s="83" t="s">
        <v>107</v>
      </c>
      <c r="H103" s="95">
        <f>IF(E103="○",リスト!$B38,"")</f>
        <v>500</v>
      </c>
      <c r="I103" s="449">
        <f>IF(F103="","",F103*H103)</f>
        <v>1000</v>
      </c>
      <c r="J103" s="449"/>
      <c r="K103" s="80" t="s">
        <v>198</v>
      </c>
      <c r="L103" s="99" t="s">
        <v>351</v>
      </c>
      <c r="M103" s="90"/>
      <c r="N103" s="90"/>
      <c r="O103" s="90"/>
      <c r="P103" s="90"/>
      <c r="T103" s="385"/>
      <c r="U103" s="385"/>
      <c r="V103" s="385"/>
      <c r="W103" s="385"/>
      <c r="X103" s="385"/>
      <c r="Y103" s="385"/>
      <c r="Z103" s="385"/>
    </row>
    <row r="104" spans="2:26">
      <c r="E104" s="88"/>
      <c r="J104" s="90"/>
      <c r="K104" s="90"/>
      <c r="L104" s="90"/>
      <c r="M104" s="90"/>
      <c r="N104" s="90"/>
      <c r="O104" s="90"/>
      <c r="P104" s="90"/>
      <c r="T104" s="385"/>
      <c r="U104" s="385"/>
      <c r="V104" s="385"/>
      <c r="W104" s="385"/>
      <c r="X104" s="385"/>
      <c r="Y104" s="385"/>
      <c r="Z104" s="385"/>
    </row>
    <row r="105" spans="2:26" ht="4.5" customHeight="1">
      <c r="T105" s="385"/>
      <c r="U105" s="385"/>
      <c r="V105" s="385"/>
      <c r="W105" s="385"/>
      <c r="X105" s="385"/>
      <c r="Y105" s="385"/>
      <c r="Z105" s="385"/>
    </row>
    <row r="106" spans="2:26" ht="4.5" customHeight="1">
      <c r="T106" s="385"/>
      <c r="U106" s="385"/>
      <c r="V106" s="385"/>
      <c r="W106" s="385"/>
      <c r="X106" s="385"/>
      <c r="Y106" s="385"/>
      <c r="Z106" s="385"/>
    </row>
    <row r="107" spans="2:26">
      <c r="B107" s="64" t="s">
        <v>111</v>
      </c>
      <c r="T107" s="385"/>
      <c r="U107" s="385"/>
      <c r="V107" s="385"/>
      <c r="W107" s="385"/>
      <c r="X107" s="385"/>
      <c r="Y107" s="385"/>
      <c r="Z107" s="385"/>
    </row>
    <row r="108" spans="2:26">
      <c r="T108" s="385"/>
      <c r="U108" s="385"/>
      <c r="V108" s="385"/>
      <c r="W108" s="385"/>
      <c r="X108" s="385"/>
      <c r="Y108" s="385"/>
      <c r="Z108" s="385"/>
    </row>
    <row r="109" spans="2:26">
      <c r="B109" s="62" t="s">
        <v>142</v>
      </c>
      <c r="K109" s="62" t="s">
        <v>112</v>
      </c>
      <c r="M109" s="435">
        <v>24</v>
      </c>
      <c r="N109" s="435"/>
      <c r="O109" s="62" t="s">
        <v>113</v>
      </c>
      <c r="T109" s="385"/>
      <c r="U109" s="385"/>
      <c r="V109" s="385"/>
      <c r="W109" s="385"/>
      <c r="X109" s="385"/>
      <c r="Y109" s="385"/>
      <c r="Z109" s="385"/>
    </row>
    <row r="110" spans="2:26">
      <c r="K110" s="62" t="s">
        <v>143</v>
      </c>
      <c r="M110" s="450">
        <v>5662</v>
      </c>
      <c r="N110" s="450"/>
      <c r="O110" s="62" t="s">
        <v>144</v>
      </c>
      <c r="T110" s="385"/>
      <c r="U110" s="385"/>
      <c r="V110" s="385"/>
      <c r="W110" s="385"/>
      <c r="X110" s="385"/>
      <c r="Y110" s="385"/>
      <c r="Z110" s="385"/>
    </row>
    <row r="111" spans="2:26">
      <c r="T111" s="385"/>
      <c r="U111" s="385"/>
      <c r="V111" s="385"/>
      <c r="W111" s="385"/>
      <c r="X111" s="385"/>
      <c r="Y111" s="385"/>
      <c r="Z111" s="385"/>
    </row>
    <row r="112" spans="2:26">
      <c r="T112" s="385"/>
      <c r="U112" s="385"/>
      <c r="V112" s="385"/>
      <c r="W112" s="385"/>
      <c r="X112" s="385"/>
      <c r="Y112" s="385"/>
      <c r="Z112" s="385"/>
    </row>
    <row r="113" spans="2:26">
      <c r="T113" s="385"/>
      <c r="U113" s="385"/>
      <c r="V113" s="385"/>
      <c r="W113" s="385"/>
      <c r="X113" s="385"/>
      <c r="Y113" s="385"/>
      <c r="Z113" s="385"/>
    </row>
    <row r="114" spans="2:26">
      <c r="T114" s="385"/>
      <c r="U114" s="385"/>
      <c r="V114" s="385"/>
      <c r="W114" s="385"/>
      <c r="X114" s="385"/>
      <c r="Y114" s="385"/>
      <c r="Z114" s="385"/>
    </row>
    <row r="115" spans="2:26">
      <c r="T115" s="385"/>
      <c r="U115" s="385"/>
      <c r="V115" s="385"/>
      <c r="W115" s="385"/>
      <c r="X115" s="385"/>
      <c r="Y115" s="385"/>
      <c r="Z115" s="385"/>
    </row>
    <row r="116" spans="2:26">
      <c r="T116" s="385"/>
      <c r="U116" s="385"/>
      <c r="V116" s="385"/>
      <c r="W116" s="385"/>
      <c r="X116" s="385"/>
      <c r="Y116" s="385"/>
      <c r="Z116" s="385"/>
    </row>
    <row r="117" spans="2:26">
      <c r="B117" s="62" t="s">
        <v>362</v>
      </c>
      <c r="O117" s="90"/>
      <c r="P117" s="90"/>
      <c r="Q117" s="90" t="s">
        <v>114</v>
      </c>
      <c r="T117" s="385"/>
      <c r="U117" s="385"/>
      <c r="V117" s="385"/>
      <c r="W117" s="385"/>
      <c r="X117" s="385"/>
      <c r="Y117" s="385"/>
      <c r="Z117" s="385"/>
    </row>
    <row r="118" spans="2:26">
      <c r="B118" s="62" t="s">
        <v>363</v>
      </c>
      <c r="L118" s="73" t="s">
        <v>116</v>
      </c>
      <c r="M118" s="436" t="s">
        <v>117</v>
      </c>
      <c r="N118" s="436"/>
      <c r="O118" s="436" t="s">
        <v>118</v>
      </c>
      <c r="P118" s="436"/>
      <c r="Q118" s="436"/>
      <c r="T118" s="385"/>
      <c r="U118" s="385"/>
      <c r="V118" s="385"/>
      <c r="W118" s="385"/>
      <c r="X118" s="385"/>
      <c r="Y118" s="385"/>
      <c r="Z118" s="385"/>
    </row>
    <row r="119" spans="2:26">
      <c r="L119" s="73" t="s">
        <v>119</v>
      </c>
      <c r="M119" s="447">
        <v>24</v>
      </c>
      <c r="N119" s="447"/>
      <c r="O119" s="448">
        <v>24</v>
      </c>
      <c r="P119" s="448"/>
      <c r="Q119" s="448"/>
      <c r="T119" s="385"/>
      <c r="U119" s="385"/>
      <c r="V119" s="385"/>
      <c r="W119" s="385"/>
      <c r="X119" s="385"/>
      <c r="Y119" s="385"/>
      <c r="Z119" s="385"/>
    </row>
    <row r="120" spans="2:26">
      <c r="C120" s="62" t="s">
        <v>115</v>
      </c>
      <c r="E120" s="435">
        <v>35</v>
      </c>
      <c r="F120" s="435"/>
      <c r="G120" s="62" t="s">
        <v>113</v>
      </c>
      <c r="I120" s="444" t="str">
        <f ca="1">IF(AND(E120&gt;=36,W28=0),"エラー1",IF(AND(E120&gt;=28,AND(W28=0,P39=0)),"エラー2",""))</f>
        <v/>
      </c>
      <c r="J120" s="444"/>
      <c r="L120" s="73" t="s">
        <v>120</v>
      </c>
      <c r="M120" s="447">
        <v>28</v>
      </c>
      <c r="N120" s="447"/>
      <c r="O120" s="448">
        <v>26.4</v>
      </c>
      <c r="P120" s="448"/>
      <c r="Q120" s="448"/>
      <c r="T120" s="385"/>
      <c r="U120" s="385"/>
      <c r="V120" s="385"/>
      <c r="W120" s="385"/>
      <c r="X120" s="385"/>
      <c r="Y120" s="385"/>
      <c r="Z120" s="385"/>
    </row>
    <row r="121" spans="2:26">
      <c r="J121" s="101"/>
      <c r="L121" s="73" t="s">
        <v>121</v>
      </c>
      <c r="M121" s="447">
        <v>35</v>
      </c>
      <c r="N121" s="447"/>
      <c r="O121" s="448">
        <v>31.1</v>
      </c>
      <c r="P121" s="448"/>
      <c r="Q121" s="448"/>
      <c r="T121" s="385"/>
      <c r="U121" s="385"/>
      <c r="V121" s="385"/>
      <c r="W121" s="385"/>
      <c r="X121" s="385"/>
      <c r="Y121" s="385"/>
      <c r="Z121" s="385"/>
    </row>
    <row r="122" spans="2:26">
      <c r="B122" s="62" t="s">
        <v>170</v>
      </c>
      <c r="L122" s="73" t="s">
        <v>122</v>
      </c>
      <c r="M122" s="447">
        <v>40</v>
      </c>
      <c r="N122" s="447"/>
      <c r="O122" s="448">
        <v>32.299999999999997</v>
      </c>
      <c r="P122" s="448"/>
      <c r="Q122" s="448"/>
      <c r="T122" s="385"/>
      <c r="U122" s="385"/>
      <c r="V122" s="385"/>
      <c r="W122" s="385"/>
      <c r="X122" s="385"/>
      <c r="Y122" s="385"/>
      <c r="Z122" s="385"/>
    </row>
    <row r="123" spans="2:26">
      <c r="B123" s="62" t="s">
        <v>171</v>
      </c>
      <c r="T123" s="385"/>
      <c r="U123" s="385"/>
      <c r="V123" s="385"/>
      <c r="W123" s="385"/>
      <c r="X123" s="385"/>
      <c r="Y123" s="385"/>
      <c r="Z123" s="385"/>
    </row>
    <row r="124" spans="2:26">
      <c r="B124" s="62" t="s">
        <v>172</v>
      </c>
      <c r="T124" s="385"/>
      <c r="U124" s="385"/>
      <c r="V124" s="385"/>
      <c r="W124" s="385"/>
      <c r="X124" s="385"/>
      <c r="Y124" s="385"/>
      <c r="Z124" s="385"/>
    </row>
    <row r="125" spans="2:26">
      <c r="H125" s="88"/>
      <c r="I125" s="100"/>
      <c r="T125" s="385"/>
      <c r="U125" s="385"/>
      <c r="V125" s="385"/>
      <c r="W125" s="385"/>
      <c r="X125" s="385"/>
      <c r="Y125" s="385"/>
      <c r="Z125" s="385"/>
    </row>
    <row r="126" spans="2:26">
      <c r="C126" s="62" t="s">
        <v>123</v>
      </c>
      <c r="E126" s="435">
        <v>360</v>
      </c>
      <c r="F126" s="435"/>
      <c r="G126" s="62" t="s">
        <v>124</v>
      </c>
      <c r="T126" s="385"/>
      <c r="U126" s="385"/>
      <c r="V126" s="385"/>
      <c r="W126" s="385"/>
      <c r="X126" s="385"/>
      <c r="Y126" s="385"/>
      <c r="Z126" s="385"/>
    </row>
    <row r="127" spans="2:26">
      <c r="E127" s="88"/>
      <c r="F127" s="88"/>
      <c r="T127" s="385"/>
      <c r="U127" s="385"/>
      <c r="V127" s="385"/>
      <c r="W127" s="385"/>
      <c r="X127" s="385"/>
      <c r="Y127" s="385"/>
      <c r="Z127" s="385"/>
    </row>
    <row r="128" spans="2:26">
      <c r="C128" s="111" t="s">
        <v>587</v>
      </c>
      <c r="T128" s="385"/>
      <c r="U128" s="385"/>
      <c r="V128" s="385"/>
      <c r="W128" s="385"/>
      <c r="X128" s="385"/>
      <c r="Y128" s="385"/>
      <c r="Z128" s="385"/>
    </row>
    <row r="129" spans="2:26">
      <c r="T129" s="385"/>
      <c r="U129" s="385"/>
      <c r="V129" s="385"/>
      <c r="W129" s="385"/>
      <c r="X129" s="385"/>
      <c r="Y129" s="385"/>
      <c r="Z129" s="385"/>
    </row>
    <row r="130" spans="2:26">
      <c r="T130" s="385"/>
      <c r="U130" s="385"/>
      <c r="V130" s="385"/>
      <c r="W130" s="385"/>
      <c r="X130" s="385"/>
      <c r="Y130" s="385"/>
      <c r="Z130" s="385"/>
    </row>
    <row r="131" spans="2:26">
      <c r="B131" s="64" t="s">
        <v>125</v>
      </c>
      <c r="T131" s="385"/>
      <c r="U131" s="385"/>
      <c r="V131" s="385"/>
      <c r="W131" s="385"/>
      <c r="X131" s="385"/>
      <c r="Y131" s="385"/>
      <c r="Z131" s="385"/>
    </row>
    <row r="132" spans="2:26">
      <c r="B132" s="62" t="s">
        <v>126</v>
      </c>
      <c r="T132" s="385"/>
      <c r="U132" s="385"/>
      <c r="V132" s="385"/>
      <c r="W132" s="385"/>
      <c r="X132" s="385"/>
      <c r="Y132" s="385"/>
      <c r="Z132" s="385"/>
    </row>
    <row r="133" spans="2:26">
      <c r="C133" s="436"/>
      <c r="D133" s="436"/>
      <c r="E133" s="436"/>
      <c r="F133" s="436"/>
      <c r="G133" s="338" t="s">
        <v>364</v>
      </c>
      <c r="H133" s="338" t="s">
        <v>365</v>
      </c>
      <c r="I133" s="338" t="s">
        <v>366</v>
      </c>
      <c r="J133" s="338" t="s">
        <v>367</v>
      </c>
      <c r="K133" s="338" t="s">
        <v>368</v>
      </c>
      <c r="L133" s="338" t="s">
        <v>369</v>
      </c>
      <c r="M133" s="338" t="s">
        <v>370</v>
      </c>
      <c r="T133" s="385"/>
      <c r="U133" s="385"/>
      <c r="V133" s="385"/>
      <c r="W133" s="385"/>
      <c r="X133" s="385"/>
      <c r="Y133" s="385"/>
      <c r="Z133" s="385"/>
    </row>
    <row r="134" spans="2:26">
      <c r="C134" s="431" t="s">
        <v>371</v>
      </c>
      <c r="D134" s="432"/>
      <c r="E134" s="432"/>
      <c r="F134" s="433"/>
      <c r="G134" s="94">
        <v>8</v>
      </c>
      <c r="H134" s="94">
        <v>8</v>
      </c>
      <c r="I134" s="94">
        <v>2.5</v>
      </c>
      <c r="J134" s="94"/>
      <c r="K134" s="94"/>
      <c r="L134" s="94"/>
      <c r="M134" s="94"/>
      <c r="T134" s="385"/>
      <c r="U134" s="385"/>
      <c r="V134" s="385"/>
      <c r="W134" s="385"/>
      <c r="X134" s="385"/>
      <c r="Y134" s="385"/>
      <c r="Z134" s="385"/>
    </row>
    <row r="135" spans="2:26">
      <c r="C135" s="431" t="s">
        <v>372</v>
      </c>
      <c r="D135" s="432"/>
      <c r="E135" s="432"/>
      <c r="F135" s="433"/>
      <c r="G135" s="94">
        <v>6</v>
      </c>
      <c r="H135" s="94">
        <v>6</v>
      </c>
      <c r="I135" s="94">
        <v>6</v>
      </c>
      <c r="J135" s="94"/>
      <c r="K135" s="94"/>
      <c r="L135" s="94"/>
      <c r="M135" s="94"/>
      <c r="N135" s="81" t="s">
        <v>393</v>
      </c>
      <c r="T135" s="385"/>
      <c r="U135" s="385"/>
      <c r="V135" s="385"/>
      <c r="W135" s="385"/>
      <c r="X135" s="385"/>
      <c r="Y135" s="385"/>
      <c r="Z135" s="385"/>
    </row>
    <row r="136" spans="2:26">
      <c r="C136" s="431" t="s">
        <v>373</v>
      </c>
      <c r="D136" s="432"/>
      <c r="E136" s="432"/>
      <c r="F136" s="433"/>
      <c r="G136" s="94">
        <v>20</v>
      </c>
      <c r="H136" s="94">
        <v>20</v>
      </c>
      <c r="I136" s="94">
        <v>20</v>
      </c>
      <c r="J136" s="94"/>
      <c r="K136" s="94"/>
      <c r="L136" s="94"/>
      <c r="M136" s="94"/>
      <c r="T136" s="385"/>
      <c r="U136" s="385"/>
      <c r="V136" s="385"/>
      <c r="W136" s="385"/>
      <c r="X136" s="385"/>
      <c r="Y136" s="385"/>
      <c r="Z136" s="385"/>
    </row>
    <row r="137" spans="2:26">
      <c r="C137" s="446" t="s">
        <v>374</v>
      </c>
      <c r="D137" s="446"/>
      <c r="E137" s="446"/>
      <c r="F137" s="446"/>
      <c r="G137" s="299">
        <f>IF(G134="","",G134*(G135*52-G136))</f>
        <v>2336</v>
      </c>
      <c r="H137" s="299">
        <f t="shared" ref="H137:M137" si="15">IF(H134="","",H134*(H135*52-H136))</f>
        <v>2336</v>
      </c>
      <c r="I137" s="299">
        <f t="shared" si="15"/>
        <v>730</v>
      </c>
      <c r="J137" s="299" t="str">
        <f t="shared" si="15"/>
        <v/>
      </c>
      <c r="K137" s="299" t="str">
        <f t="shared" si="15"/>
        <v/>
      </c>
      <c r="L137" s="299" t="str">
        <f t="shared" si="15"/>
        <v/>
      </c>
      <c r="M137" s="299" t="str">
        <f t="shared" si="15"/>
        <v/>
      </c>
      <c r="N137" s="62" t="s">
        <v>375</v>
      </c>
      <c r="T137" s="385"/>
      <c r="U137" s="385"/>
      <c r="V137" s="385"/>
      <c r="W137" s="385"/>
      <c r="X137" s="385"/>
      <c r="Y137" s="385"/>
      <c r="Z137" s="385"/>
    </row>
    <row r="138" spans="2:26">
      <c r="C138" s="446" t="s">
        <v>376</v>
      </c>
      <c r="D138" s="446"/>
      <c r="E138" s="446"/>
      <c r="F138" s="446"/>
      <c r="G138" s="297">
        <f>IF(G134="","",G137/1800)</f>
        <v>1.2977777777777777</v>
      </c>
      <c r="H138" s="297">
        <f t="shared" ref="H138:M138" si="16">IF(H134="","",H137/1800)</f>
        <v>1.2977777777777777</v>
      </c>
      <c r="I138" s="297">
        <f t="shared" si="16"/>
        <v>0.40555555555555556</v>
      </c>
      <c r="J138" s="297" t="str">
        <f t="shared" si="16"/>
        <v/>
      </c>
      <c r="K138" s="297" t="str">
        <f t="shared" si="16"/>
        <v/>
      </c>
      <c r="L138" s="297" t="str">
        <f t="shared" si="16"/>
        <v/>
      </c>
      <c r="M138" s="297" t="str">
        <f t="shared" si="16"/>
        <v/>
      </c>
      <c r="N138" s="298">
        <f>SUM(G138:M138)</f>
        <v>3.0011111111111108</v>
      </c>
      <c r="T138" s="385"/>
      <c r="U138" s="385"/>
      <c r="V138" s="385"/>
      <c r="W138" s="385"/>
      <c r="X138" s="385"/>
      <c r="Y138" s="385"/>
      <c r="Z138" s="385"/>
    </row>
    <row r="139" spans="2:26">
      <c r="B139" s="62" t="s">
        <v>127</v>
      </c>
      <c r="T139" s="385"/>
      <c r="U139" s="385"/>
      <c r="V139" s="385"/>
      <c r="W139" s="385"/>
      <c r="X139" s="385"/>
      <c r="Y139" s="385"/>
      <c r="Z139" s="385"/>
    </row>
    <row r="140" spans="2:26">
      <c r="T140" s="385"/>
      <c r="U140" s="385"/>
      <c r="V140" s="385"/>
      <c r="W140" s="385"/>
      <c r="X140" s="385"/>
      <c r="Y140" s="385"/>
      <c r="Z140" s="385"/>
    </row>
    <row r="141" spans="2:26">
      <c r="B141" s="62" t="s">
        <v>168</v>
      </c>
      <c r="I141" s="435">
        <v>871</v>
      </c>
      <c r="J141" s="435"/>
      <c r="K141" s="62" t="s">
        <v>167</v>
      </c>
      <c r="T141" s="385"/>
      <c r="U141" s="385"/>
      <c r="V141" s="385"/>
      <c r="W141" s="385"/>
      <c r="X141" s="385"/>
      <c r="Y141" s="385"/>
      <c r="Z141" s="385"/>
    </row>
    <row r="142" spans="2:26">
      <c r="T142" s="385"/>
      <c r="U142" s="385"/>
      <c r="V142" s="385"/>
      <c r="W142" s="385"/>
      <c r="X142" s="385"/>
      <c r="Y142" s="385"/>
      <c r="Z142" s="385"/>
    </row>
    <row r="143" spans="2:26">
      <c r="T143" s="385"/>
      <c r="U143" s="385"/>
      <c r="V143" s="385"/>
      <c r="W143" s="385"/>
      <c r="X143" s="385"/>
      <c r="Y143" s="385"/>
      <c r="Z143" s="385"/>
    </row>
    <row r="144" spans="2:26">
      <c r="T144" s="385"/>
      <c r="U144" s="385"/>
      <c r="V144" s="385"/>
      <c r="W144" s="385"/>
      <c r="X144" s="385"/>
      <c r="Y144" s="385"/>
      <c r="Z144" s="385"/>
    </row>
    <row r="145" spans="2:26">
      <c r="B145" s="64" t="s">
        <v>152</v>
      </c>
      <c r="T145" s="385"/>
      <c r="U145" s="385"/>
      <c r="V145" s="385"/>
      <c r="W145" s="385"/>
      <c r="X145" s="385"/>
      <c r="Y145" s="385"/>
      <c r="Z145" s="385"/>
    </row>
    <row r="146" spans="2:26">
      <c r="B146" s="62" t="s">
        <v>153</v>
      </c>
      <c r="T146" s="385"/>
      <c r="U146" s="385"/>
      <c r="V146" s="385"/>
      <c r="W146" s="385"/>
      <c r="X146" s="385"/>
      <c r="Y146" s="385"/>
      <c r="Z146" s="385"/>
    </row>
    <row r="147" spans="2:26">
      <c r="B147" s="62" t="s">
        <v>391</v>
      </c>
      <c r="T147" s="385"/>
      <c r="U147" s="385"/>
      <c r="V147" s="385"/>
      <c r="W147" s="385"/>
      <c r="X147" s="385"/>
      <c r="Y147" s="385"/>
      <c r="Z147" s="403"/>
    </row>
    <row r="148" spans="2:26">
      <c r="B148" s="62" t="s">
        <v>392</v>
      </c>
      <c r="T148" s="385"/>
      <c r="U148" s="385"/>
      <c r="V148" s="385"/>
      <c r="W148" s="385"/>
      <c r="X148" s="385"/>
      <c r="Y148" s="385"/>
      <c r="Z148" s="404"/>
    </row>
    <row r="149" spans="2:26">
      <c r="B149" s="62" t="s">
        <v>400</v>
      </c>
      <c r="T149" s="385"/>
      <c r="U149" s="385"/>
      <c r="V149" s="385"/>
      <c r="W149" s="385"/>
      <c r="X149" s="385"/>
      <c r="Y149" s="385"/>
      <c r="Z149" s="404"/>
    </row>
    <row r="150" spans="2:26">
      <c r="T150" s="385"/>
      <c r="U150" s="385"/>
      <c r="V150" s="385"/>
      <c r="W150" s="385"/>
      <c r="X150" s="385"/>
      <c r="Y150" s="385"/>
      <c r="Z150" s="404"/>
    </row>
    <row r="151" spans="2:26">
      <c r="C151" s="62" t="s">
        <v>128</v>
      </c>
      <c r="G151" s="90" t="s">
        <v>129</v>
      </c>
      <c r="H151" s="435">
        <v>25</v>
      </c>
      <c r="I151" s="435"/>
      <c r="J151" s="62" t="s">
        <v>130</v>
      </c>
      <c r="T151" s="385"/>
      <c r="U151" s="403"/>
      <c r="V151" s="403"/>
      <c r="W151" s="403"/>
      <c r="X151" s="403"/>
      <c r="Y151" s="403"/>
      <c r="Z151" s="403"/>
    </row>
    <row r="152" spans="2:26">
      <c r="T152" s="385"/>
      <c r="U152" s="385"/>
      <c r="V152" s="385"/>
      <c r="W152" s="385"/>
      <c r="X152" s="385"/>
      <c r="Y152" s="385"/>
      <c r="Z152" s="403"/>
    </row>
    <row r="153" spans="2:26">
      <c r="T153" s="385"/>
      <c r="U153" s="385"/>
      <c r="V153" s="385"/>
      <c r="W153" s="385"/>
      <c r="X153" s="385"/>
      <c r="Y153" s="385"/>
      <c r="Z153" s="403"/>
    </row>
    <row r="154" spans="2:26">
      <c r="B154" s="64" t="s">
        <v>131</v>
      </c>
      <c r="T154" s="385"/>
      <c r="U154" s="385"/>
      <c r="V154" s="385"/>
      <c r="W154" s="385"/>
      <c r="X154" s="385"/>
      <c r="Y154" s="385"/>
      <c r="Z154" s="403"/>
    </row>
    <row r="155" spans="2:26">
      <c r="B155" s="62" t="s">
        <v>418</v>
      </c>
      <c r="T155" s="385"/>
      <c r="U155" s="385"/>
      <c r="V155" s="385"/>
      <c r="W155" s="385"/>
      <c r="X155" s="385"/>
      <c r="Y155" s="385"/>
      <c r="Z155" s="403"/>
    </row>
    <row r="156" spans="2:26">
      <c r="B156" s="62" t="s">
        <v>399</v>
      </c>
      <c r="T156" s="385"/>
      <c r="U156" s="385"/>
      <c r="V156" s="385"/>
      <c r="W156" s="385"/>
      <c r="X156" s="385"/>
      <c r="Y156" s="385"/>
      <c r="Z156" s="403"/>
    </row>
    <row r="157" spans="2:26">
      <c r="T157" s="385"/>
      <c r="U157" s="385"/>
      <c r="V157" s="385"/>
      <c r="W157" s="385"/>
      <c r="X157" s="385"/>
      <c r="Y157" s="385"/>
      <c r="Z157" s="403"/>
    </row>
    <row r="158" spans="2:26">
      <c r="B158" s="62" t="s">
        <v>270</v>
      </c>
      <c r="L158" s="62" t="s">
        <v>265</v>
      </c>
      <c r="T158" s="385"/>
      <c r="U158" s="385"/>
      <c r="V158" s="385"/>
      <c r="W158" s="385"/>
      <c r="X158" s="385"/>
      <c r="Y158" s="385"/>
      <c r="Z158" s="385"/>
    </row>
    <row r="159" spans="2:26">
      <c r="B159" s="436"/>
      <c r="C159" s="436"/>
      <c r="D159" s="437" t="s">
        <v>275</v>
      </c>
      <c r="E159" s="438"/>
      <c r="F159" s="300"/>
      <c r="G159" s="300" t="s">
        <v>276</v>
      </c>
      <c r="H159" s="83"/>
      <c r="I159" s="443" t="str">
        <f>IF(AND(E120&gt;=28,G160&lt;13),"エラー１","")</f>
        <v/>
      </c>
      <c r="J159" s="444"/>
      <c r="L159" s="97" t="s">
        <v>266</v>
      </c>
      <c r="M159" s="301">
        <v>10</v>
      </c>
      <c r="N159" s="300" t="s">
        <v>268</v>
      </c>
      <c r="O159" s="301">
        <v>20</v>
      </c>
      <c r="P159" s="83" t="s">
        <v>269</v>
      </c>
      <c r="T159" s="405" t="s">
        <v>398</v>
      </c>
      <c r="U159" s="385"/>
      <c r="V159" s="385"/>
      <c r="W159" s="385"/>
      <c r="X159" s="385"/>
      <c r="Y159" s="385"/>
      <c r="Z159" s="385"/>
    </row>
    <row r="160" spans="2:26">
      <c r="B160" s="436" t="s">
        <v>271</v>
      </c>
      <c r="C160" s="436"/>
      <c r="D160" s="439">
        <v>0</v>
      </c>
      <c r="E160" s="440"/>
      <c r="F160" s="300" t="s">
        <v>278</v>
      </c>
      <c r="G160" s="301">
        <v>13</v>
      </c>
      <c r="H160" s="83" t="s">
        <v>277</v>
      </c>
      <c r="I160" s="443" t="str">
        <f>IF(G160="","エラー２","")</f>
        <v/>
      </c>
      <c r="J160" s="444"/>
      <c r="L160" s="97" t="s">
        <v>267</v>
      </c>
      <c r="M160" s="301">
        <v>4</v>
      </c>
      <c r="N160" s="300" t="s">
        <v>268</v>
      </c>
      <c r="O160" s="301">
        <v>30</v>
      </c>
      <c r="P160" s="83" t="s">
        <v>269</v>
      </c>
      <c r="T160" s="405">
        <v>0</v>
      </c>
      <c r="U160" s="385"/>
      <c r="V160" s="385"/>
      <c r="W160" s="385"/>
      <c r="X160" s="385"/>
      <c r="Y160" s="385"/>
      <c r="Z160" s="385"/>
    </row>
    <row r="161" spans="2:26">
      <c r="B161" s="436" t="s">
        <v>272</v>
      </c>
      <c r="C161" s="436"/>
      <c r="D161" s="441">
        <v>0.16666666666666699</v>
      </c>
      <c r="E161" s="442"/>
      <c r="F161" s="300" t="s">
        <v>278</v>
      </c>
      <c r="G161" s="301">
        <v>15</v>
      </c>
      <c r="H161" s="83" t="s">
        <v>277</v>
      </c>
      <c r="I161" s="443" t="str">
        <f>IF(AND(D161="",G161=""),"",IF(AND(D161="",NOT(G161="")),"エラー3",IF(AND(G161="",NOT(D161="")),"エラー3","")))</f>
        <v/>
      </c>
      <c r="J161" s="444"/>
      <c r="L161" s="62" t="s">
        <v>406</v>
      </c>
      <c r="T161" s="385">
        <f>IF(D161="","",VLOOKUP(D161,リスト!A42:B65,2,TRUE))</f>
        <v>4</v>
      </c>
      <c r="U161" s="385"/>
      <c r="V161" s="385"/>
      <c r="W161" s="385"/>
      <c r="X161" s="385"/>
      <c r="Y161" s="385"/>
      <c r="Z161" s="385"/>
    </row>
    <row r="162" spans="2:26">
      <c r="B162" s="436" t="s">
        <v>273</v>
      </c>
      <c r="C162" s="436"/>
      <c r="D162" s="441">
        <v>0.29166666666666702</v>
      </c>
      <c r="E162" s="442"/>
      <c r="F162" s="300" t="s">
        <v>278</v>
      </c>
      <c r="G162" s="301">
        <v>12</v>
      </c>
      <c r="H162" s="83" t="s">
        <v>277</v>
      </c>
      <c r="I162" s="443" t="str">
        <f t="shared" ref="I162:I164" si="17">IF(AND(D162="",G162=""),"",IF(AND(D162="",NOT(G162="")),"エラー3",IF(AND(G162="",NOT(D162="")),"エラー3","")))</f>
        <v/>
      </c>
      <c r="J162" s="444"/>
      <c r="L162" s="62" t="s">
        <v>407</v>
      </c>
      <c r="T162" s="385">
        <f>IF(D162="","",VLOOKUP(D162,リスト!A43:B66,2,TRUE))</f>
        <v>7</v>
      </c>
      <c r="U162" s="385"/>
      <c r="V162" s="385"/>
      <c r="W162" s="385"/>
      <c r="X162" s="385"/>
      <c r="Y162" s="385"/>
      <c r="Z162" s="385"/>
    </row>
    <row r="163" spans="2:26">
      <c r="B163" s="436" t="s">
        <v>274</v>
      </c>
      <c r="C163" s="436"/>
      <c r="D163" s="441">
        <v>0.625</v>
      </c>
      <c r="E163" s="442"/>
      <c r="F163" s="300" t="s">
        <v>278</v>
      </c>
      <c r="G163" s="301">
        <v>16</v>
      </c>
      <c r="H163" s="83" t="s">
        <v>277</v>
      </c>
      <c r="I163" s="443" t="str">
        <f t="shared" si="17"/>
        <v/>
      </c>
      <c r="J163" s="444"/>
      <c r="T163" s="385">
        <f>IF(D163="","",VLOOKUP(D163,リスト!A44:B67,2,TRUE))</f>
        <v>15</v>
      </c>
      <c r="U163" s="385"/>
      <c r="V163" s="385"/>
      <c r="W163" s="385"/>
      <c r="X163" s="385"/>
      <c r="Y163" s="385"/>
      <c r="Z163" s="385"/>
    </row>
    <row r="164" spans="2:26">
      <c r="B164" s="437" t="s">
        <v>394</v>
      </c>
      <c r="C164" s="445"/>
      <c r="D164" s="441">
        <v>0.91666666666666696</v>
      </c>
      <c r="E164" s="442"/>
      <c r="F164" s="300" t="s">
        <v>278</v>
      </c>
      <c r="G164" s="301">
        <v>13</v>
      </c>
      <c r="H164" s="83" t="s">
        <v>277</v>
      </c>
      <c r="I164" s="443" t="str">
        <f t="shared" si="17"/>
        <v/>
      </c>
      <c r="J164" s="444"/>
      <c r="T164" s="385">
        <f>IF(D164="","",VLOOKUP(D164,リスト!A45:B68,2,TRUE))</f>
        <v>22</v>
      </c>
      <c r="U164" s="385"/>
      <c r="V164" s="385"/>
      <c r="W164" s="385"/>
      <c r="X164" s="385"/>
      <c r="Y164" s="385"/>
      <c r="Z164" s="385"/>
    </row>
    <row r="165" spans="2:26">
      <c r="B165" s="437" t="s">
        <v>395</v>
      </c>
      <c r="C165" s="445"/>
      <c r="D165" s="441"/>
      <c r="E165" s="442"/>
      <c r="F165" s="300" t="s">
        <v>278</v>
      </c>
      <c r="G165" s="301"/>
      <c r="H165" s="83" t="s">
        <v>277</v>
      </c>
      <c r="I165" s="443" t="str">
        <f>IF(AND(D165="",G165=""),"",IF(AND(D165="",NOT(G165="")),"エラー3",IF(AND(G165="",NOT(D165="")),"エラー3","")))</f>
        <v/>
      </c>
      <c r="J165" s="444"/>
      <c r="T165" s="385" t="str">
        <f>IF(D165="","",VLOOKUP(D165,リスト!A46:B69,2,TRUE))</f>
        <v/>
      </c>
      <c r="U165" s="385"/>
      <c r="V165" s="385"/>
      <c r="W165" s="385"/>
      <c r="X165" s="385"/>
      <c r="Y165" s="385"/>
      <c r="Z165" s="385"/>
    </row>
    <row r="166" spans="2:26">
      <c r="I166" s="428" t="str">
        <f>IF(AND(NOT(D165=""),T164&gt;T165),"エラー4",IF(AND(NOT(D164=""),T163&gt;T164),"エラー4",IF(AND(NOT(D163=""),T162&gt;T163),"エラー4",IF(AND(NOT(D162=""),T161&gt;T162),"エラー4",""))))</f>
        <v/>
      </c>
      <c r="J166" s="428"/>
      <c r="K166" s="428"/>
      <c r="L166" s="428"/>
      <c r="T166" s="385"/>
      <c r="U166" s="385"/>
      <c r="V166" s="385"/>
      <c r="W166" s="385"/>
      <c r="X166" s="385"/>
      <c r="Y166" s="385"/>
      <c r="Z166" s="385"/>
    </row>
    <row r="167" spans="2:26">
      <c r="T167" s="385"/>
      <c r="U167" s="385"/>
      <c r="V167" s="385"/>
      <c r="W167" s="385"/>
      <c r="X167" s="385"/>
      <c r="Y167" s="385"/>
      <c r="Z167" s="385"/>
    </row>
    <row r="168" spans="2:26">
      <c r="B168" s="62" t="s">
        <v>515</v>
      </c>
      <c r="T168" s="385"/>
      <c r="U168" s="385"/>
      <c r="V168" s="385"/>
      <c r="W168" s="385"/>
      <c r="X168" s="385"/>
      <c r="Y168" s="385"/>
      <c r="Z168" s="385"/>
    </row>
    <row r="169" spans="2:26">
      <c r="D169" s="62" t="s">
        <v>132</v>
      </c>
      <c r="G169" s="62" t="s">
        <v>133</v>
      </c>
      <c r="J169" s="62" t="s">
        <v>385</v>
      </c>
      <c r="P169" s="434">
        <f ca="1">IF(W33=0,"",W33/I39)</f>
        <v>1</v>
      </c>
      <c r="Q169" s="434"/>
      <c r="T169" s="385">
        <v>1</v>
      </c>
      <c r="U169" s="385"/>
      <c r="V169" s="385"/>
      <c r="W169" s="385"/>
      <c r="X169" s="385"/>
      <c r="Y169" s="385"/>
      <c r="Z169" s="385"/>
    </row>
    <row r="170" spans="2:26">
      <c r="P170" s="474" t="str">
        <f ca="1">IF(AND(T169=3,P169=""),"エラー","")</f>
        <v/>
      </c>
      <c r="Q170" s="474"/>
      <c r="T170" s="385"/>
      <c r="U170" s="385"/>
      <c r="V170" s="385"/>
      <c r="W170" s="385"/>
      <c r="X170" s="385"/>
      <c r="Y170" s="385"/>
      <c r="Z170" s="385"/>
    </row>
    <row r="171" spans="2:26">
      <c r="T171" s="385"/>
      <c r="U171" s="385"/>
      <c r="V171" s="385"/>
      <c r="W171" s="385"/>
      <c r="X171" s="385"/>
      <c r="Y171" s="385"/>
      <c r="Z171" s="385"/>
    </row>
    <row r="172" spans="2:26">
      <c r="T172" s="385"/>
      <c r="U172" s="385"/>
      <c r="V172" s="385"/>
      <c r="W172" s="385"/>
      <c r="X172" s="385"/>
      <c r="Y172" s="385"/>
      <c r="Z172" s="385"/>
    </row>
    <row r="173" spans="2:26">
      <c r="T173" s="385"/>
      <c r="U173" s="385"/>
      <c r="V173" s="385"/>
      <c r="W173" s="385"/>
      <c r="X173" s="385"/>
      <c r="Y173" s="385"/>
      <c r="Z173" s="385"/>
    </row>
    <row r="174" spans="2:26" ht="16.5" thickBot="1">
      <c r="T174" s="385"/>
      <c r="U174" s="385"/>
      <c r="V174" s="385"/>
      <c r="W174" s="385"/>
      <c r="X174" s="385"/>
      <c r="Y174" s="385"/>
      <c r="Z174" s="385"/>
    </row>
    <row r="175" spans="2:26">
      <c r="B175" s="312"/>
      <c r="C175" s="313"/>
      <c r="D175" s="313"/>
      <c r="E175" s="313"/>
      <c r="F175" s="313"/>
      <c r="G175" s="313"/>
      <c r="H175" s="313"/>
      <c r="I175" s="313"/>
      <c r="J175" s="313"/>
      <c r="K175" s="313"/>
      <c r="L175" s="313"/>
      <c r="M175" s="313"/>
      <c r="N175" s="313"/>
      <c r="O175" s="313"/>
      <c r="P175" s="313"/>
      <c r="Q175" s="314"/>
      <c r="T175" s="385"/>
      <c r="U175" s="385"/>
      <c r="V175" s="385"/>
      <c r="W175" s="385"/>
      <c r="X175" s="385"/>
      <c r="Y175" s="385"/>
      <c r="Z175" s="385"/>
    </row>
    <row r="176" spans="2:26">
      <c r="B176" s="315"/>
      <c r="C176" s="316" t="s">
        <v>599</v>
      </c>
      <c r="D176" s="316"/>
      <c r="E176" s="316"/>
      <c r="F176" s="316"/>
      <c r="G176" s="316"/>
      <c r="H176" s="316"/>
      <c r="I176" s="316"/>
      <c r="J176" s="316"/>
      <c r="K176" s="316"/>
      <c r="L176" s="316"/>
      <c r="M176" s="316"/>
      <c r="N176" s="316"/>
      <c r="O176" s="316"/>
      <c r="P176" s="316"/>
      <c r="Q176" s="317"/>
      <c r="T176" s="385"/>
      <c r="U176" s="385"/>
      <c r="V176" s="385"/>
      <c r="W176" s="385"/>
      <c r="X176" s="385"/>
      <c r="Y176" s="385"/>
      <c r="Z176" s="385"/>
    </row>
    <row r="177" spans="2:26">
      <c r="B177" s="315"/>
      <c r="C177" s="316" t="s">
        <v>600</v>
      </c>
      <c r="D177" s="316"/>
      <c r="E177" s="316"/>
      <c r="F177" s="316"/>
      <c r="G177" s="316"/>
      <c r="H177" s="316"/>
      <c r="I177" s="316"/>
      <c r="J177" s="316"/>
      <c r="K177" s="316"/>
      <c r="L177" s="316"/>
      <c r="M177" s="316"/>
      <c r="N177" s="316"/>
      <c r="O177" s="316"/>
      <c r="P177" s="316"/>
      <c r="Q177" s="317"/>
      <c r="T177" s="385"/>
      <c r="U177" s="385"/>
      <c r="V177" s="385"/>
      <c r="W177" s="385"/>
      <c r="X177" s="385"/>
      <c r="Y177" s="385"/>
      <c r="Z177" s="385"/>
    </row>
    <row r="178" spans="2:26" ht="16.5" thickBot="1">
      <c r="B178" s="318"/>
      <c r="C178" s="319"/>
      <c r="D178" s="319"/>
      <c r="E178" s="319"/>
      <c r="F178" s="319"/>
      <c r="G178" s="319"/>
      <c r="H178" s="319"/>
      <c r="I178" s="319"/>
      <c r="J178" s="319"/>
      <c r="K178" s="319"/>
      <c r="L178" s="319"/>
      <c r="M178" s="319"/>
      <c r="N178" s="319"/>
      <c r="O178" s="319"/>
      <c r="P178" s="319"/>
      <c r="Q178" s="320"/>
      <c r="T178" s="385"/>
      <c r="U178" s="385"/>
      <c r="V178" s="385"/>
      <c r="W178" s="385"/>
      <c r="X178" s="385"/>
      <c r="Y178" s="385"/>
      <c r="Z178" s="385"/>
    </row>
    <row r="179" spans="2:26">
      <c r="T179" s="385"/>
      <c r="U179" s="385"/>
      <c r="V179" s="385"/>
      <c r="W179" s="385"/>
      <c r="X179" s="385"/>
      <c r="Y179" s="385"/>
      <c r="Z179" s="385"/>
    </row>
  </sheetData>
  <mergeCells count="265">
    <mergeCell ref="P170:Q170"/>
    <mergeCell ref="C50:E50"/>
    <mergeCell ref="C51:E51"/>
    <mergeCell ref="B39:G39"/>
    <mergeCell ref="O1:Q2"/>
    <mergeCell ref="E36:G36"/>
    <mergeCell ref="E37:G37"/>
    <mergeCell ref="E38:G38"/>
    <mergeCell ref="C44:E44"/>
    <mergeCell ref="B43:B44"/>
    <mergeCell ref="L29:M30"/>
    <mergeCell ref="L31:M31"/>
    <mergeCell ref="J29:K30"/>
    <mergeCell ref="C34:D34"/>
    <mergeCell ref="C35:D35"/>
    <mergeCell ref="C36:D36"/>
    <mergeCell ref="C37:D37"/>
    <mergeCell ref="C38:D38"/>
    <mergeCell ref="G44:H44"/>
    <mergeCell ref="B29:B30"/>
    <mergeCell ref="J39:K39"/>
    <mergeCell ref="L39:M39"/>
    <mergeCell ref="C43:K43"/>
    <mergeCell ref="C29:D30"/>
    <mergeCell ref="E29:G30"/>
    <mergeCell ref="C31:D31"/>
    <mergeCell ref="E31:G31"/>
    <mergeCell ref="C32:D32"/>
    <mergeCell ref="C33:D33"/>
    <mergeCell ref="E32:G32"/>
    <mergeCell ref="E33:G33"/>
    <mergeCell ref="E35:G35"/>
    <mergeCell ref="E34:G34"/>
    <mergeCell ref="O70:P70"/>
    <mergeCell ref="L72:Q72"/>
    <mergeCell ref="C73:E73"/>
    <mergeCell ref="I73:J73"/>
    <mergeCell ref="O73:P73"/>
    <mergeCell ref="L38:M38"/>
    <mergeCell ref="O29:Q29"/>
    <mergeCell ref="L33:M33"/>
    <mergeCell ref="L34:M34"/>
    <mergeCell ref="L35:M35"/>
    <mergeCell ref="L36:M36"/>
    <mergeCell ref="L37:M37"/>
    <mergeCell ref="J31:K31"/>
    <mergeCell ref="J32:K32"/>
    <mergeCell ref="J33:K33"/>
    <mergeCell ref="J34:K34"/>
    <mergeCell ref="J35:K35"/>
    <mergeCell ref="J36:K36"/>
    <mergeCell ref="J37:K37"/>
    <mergeCell ref="G73:H73"/>
    <mergeCell ref="I47:J47"/>
    <mergeCell ref="L32:M32"/>
    <mergeCell ref="J38:K38"/>
    <mergeCell ref="I46:J46"/>
    <mergeCell ref="I53:J53"/>
    <mergeCell ref="I49:J49"/>
    <mergeCell ref="I50:J50"/>
    <mergeCell ref="I51:J51"/>
    <mergeCell ref="I52:J52"/>
    <mergeCell ref="I44:J44"/>
    <mergeCell ref="I45:J45"/>
    <mergeCell ref="I48:J48"/>
    <mergeCell ref="C52:E52"/>
    <mergeCell ref="B53:E53"/>
    <mergeCell ref="G50:H50"/>
    <mergeCell ref="G51:H51"/>
    <mergeCell ref="G52:H52"/>
    <mergeCell ref="G53:H53"/>
    <mergeCell ref="G45:H45"/>
    <mergeCell ref="G46:H46"/>
    <mergeCell ref="G47:H47"/>
    <mergeCell ref="G48:H48"/>
    <mergeCell ref="G49:H49"/>
    <mergeCell ref="C45:E45"/>
    <mergeCell ref="C46:E46"/>
    <mergeCell ref="C47:E47"/>
    <mergeCell ref="C48:E48"/>
    <mergeCell ref="C49:E49"/>
    <mergeCell ref="O53:P53"/>
    <mergeCell ref="L43:Q43"/>
    <mergeCell ref="O61:P61"/>
    <mergeCell ref="O62:P62"/>
    <mergeCell ref="O63:P63"/>
    <mergeCell ref="O64:P64"/>
    <mergeCell ref="O65:P65"/>
    <mergeCell ref="O44:P44"/>
    <mergeCell ref="O45:P45"/>
    <mergeCell ref="O46:P46"/>
    <mergeCell ref="O47:P47"/>
    <mergeCell ref="O48:P48"/>
    <mergeCell ref="O49:P49"/>
    <mergeCell ref="O50:P50"/>
    <mergeCell ref="O51:P51"/>
    <mergeCell ref="O52:P52"/>
    <mergeCell ref="C66:E66"/>
    <mergeCell ref="G66:H66"/>
    <mergeCell ref="I66:J66"/>
    <mergeCell ref="G82:H82"/>
    <mergeCell ref="C89:E89"/>
    <mergeCell ref="G89:H89"/>
    <mergeCell ref="O74:P74"/>
    <mergeCell ref="C75:E75"/>
    <mergeCell ref="I75:J75"/>
    <mergeCell ref="O75:P75"/>
    <mergeCell ref="C76:E76"/>
    <mergeCell ref="I76:J76"/>
    <mergeCell ref="O76:P76"/>
    <mergeCell ref="C77:E77"/>
    <mergeCell ref="I77:J77"/>
    <mergeCell ref="O77:P77"/>
    <mergeCell ref="C74:E74"/>
    <mergeCell ref="O79:P79"/>
    <mergeCell ref="C80:E80"/>
    <mergeCell ref="I80:J80"/>
    <mergeCell ref="O80:P80"/>
    <mergeCell ref="C81:E81"/>
    <mergeCell ref="I81:J81"/>
    <mergeCell ref="O81:P81"/>
    <mergeCell ref="O82:P82"/>
    <mergeCell ref="B85:B86"/>
    <mergeCell ref="I89:J89"/>
    <mergeCell ref="O78:P78"/>
    <mergeCell ref="C79:E79"/>
    <mergeCell ref="I79:J79"/>
    <mergeCell ref="I94:J94"/>
    <mergeCell ref="G81:H81"/>
    <mergeCell ref="C61:E61"/>
    <mergeCell ref="G74:H74"/>
    <mergeCell ref="G75:H75"/>
    <mergeCell ref="G76:H76"/>
    <mergeCell ref="G77:H77"/>
    <mergeCell ref="G78:H78"/>
    <mergeCell ref="I74:J74"/>
    <mergeCell ref="B72:B73"/>
    <mergeCell ref="C62:E62"/>
    <mergeCell ref="C72:K72"/>
    <mergeCell ref="C64:E64"/>
    <mergeCell ref="G64:H64"/>
    <mergeCell ref="I78:J78"/>
    <mergeCell ref="B60:B61"/>
    <mergeCell ref="G69:H69"/>
    <mergeCell ref="I69:J69"/>
    <mergeCell ref="G90:H90"/>
    <mergeCell ref="C94:E94"/>
    <mergeCell ref="G94:H94"/>
    <mergeCell ref="B82:E82"/>
    <mergeCell ref="B70:E70"/>
    <mergeCell ref="G70:H70"/>
    <mergeCell ref="I70:J70"/>
    <mergeCell ref="I87:J87"/>
    <mergeCell ref="C88:E88"/>
    <mergeCell ref="G88:H88"/>
    <mergeCell ref="I88:J88"/>
    <mergeCell ref="I82:J82"/>
    <mergeCell ref="C78:E78"/>
    <mergeCell ref="G79:H79"/>
    <mergeCell ref="G80:H80"/>
    <mergeCell ref="B95:E95"/>
    <mergeCell ref="G95:H95"/>
    <mergeCell ref="I95:J95"/>
    <mergeCell ref="C60:K60"/>
    <mergeCell ref="L60:Q60"/>
    <mergeCell ref="G61:H61"/>
    <mergeCell ref="I61:J61"/>
    <mergeCell ref="G62:H62"/>
    <mergeCell ref="I62:J62"/>
    <mergeCell ref="C63:E63"/>
    <mergeCell ref="G63:H63"/>
    <mergeCell ref="I63:J63"/>
    <mergeCell ref="O66:P66"/>
    <mergeCell ref="C67:E67"/>
    <mergeCell ref="G67:H67"/>
    <mergeCell ref="I67:J67"/>
    <mergeCell ref="C68:E68"/>
    <mergeCell ref="G68:H68"/>
    <mergeCell ref="I68:J68"/>
    <mergeCell ref="C69:E69"/>
    <mergeCell ref="O67:P67"/>
    <mergeCell ref="O68:P68"/>
    <mergeCell ref="O69:P69"/>
    <mergeCell ref="C90:E90"/>
    <mergeCell ref="U26:V26"/>
    <mergeCell ref="U36:V36"/>
    <mergeCell ref="U44:V44"/>
    <mergeCell ref="I99:J99"/>
    <mergeCell ref="I90:J90"/>
    <mergeCell ref="C91:E91"/>
    <mergeCell ref="G91:H91"/>
    <mergeCell ref="I91:J91"/>
    <mergeCell ref="C92:E92"/>
    <mergeCell ref="G92:H92"/>
    <mergeCell ref="I92:J92"/>
    <mergeCell ref="C93:E93"/>
    <mergeCell ref="G93:H93"/>
    <mergeCell ref="I93:J93"/>
    <mergeCell ref="C85:K85"/>
    <mergeCell ref="C86:E86"/>
    <mergeCell ref="G86:H86"/>
    <mergeCell ref="I86:J86"/>
    <mergeCell ref="C87:E87"/>
    <mergeCell ref="G87:H87"/>
    <mergeCell ref="I64:J64"/>
    <mergeCell ref="C65:E65"/>
    <mergeCell ref="G65:H65"/>
    <mergeCell ref="I65:J65"/>
    <mergeCell ref="I103:J103"/>
    <mergeCell ref="C103:D103"/>
    <mergeCell ref="C99:D99"/>
    <mergeCell ref="C100:D100"/>
    <mergeCell ref="C101:D101"/>
    <mergeCell ref="C102:D102"/>
    <mergeCell ref="M118:N118"/>
    <mergeCell ref="M109:N109"/>
    <mergeCell ref="M110:N110"/>
    <mergeCell ref="I100:J100"/>
    <mergeCell ref="I101:J101"/>
    <mergeCell ref="I102:J102"/>
    <mergeCell ref="M119:N119"/>
    <mergeCell ref="M120:N120"/>
    <mergeCell ref="M121:N121"/>
    <mergeCell ref="M122:N122"/>
    <mergeCell ref="E126:F126"/>
    <mergeCell ref="O118:Q118"/>
    <mergeCell ref="O119:Q119"/>
    <mergeCell ref="O120:Q120"/>
    <mergeCell ref="O121:Q121"/>
    <mergeCell ref="O122:Q122"/>
    <mergeCell ref="E120:F120"/>
    <mergeCell ref="I120:J120"/>
    <mergeCell ref="I163:J163"/>
    <mergeCell ref="I164:J164"/>
    <mergeCell ref="I165:J165"/>
    <mergeCell ref="I166:J166"/>
    <mergeCell ref="C133:F133"/>
    <mergeCell ref="C136:F136"/>
    <mergeCell ref="C137:F137"/>
    <mergeCell ref="C138:F138"/>
    <mergeCell ref="I141:J141"/>
    <mergeCell ref="K166:L166"/>
    <mergeCell ref="B1:N2"/>
    <mergeCell ref="C134:F134"/>
    <mergeCell ref="C135:F135"/>
    <mergeCell ref="P169:Q169"/>
    <mergeCell ref="H151:I151"/>
    <mergeCell ref="B159:C159"/>
    <mergeCell ref="B160:C160"/>
    <mergeCell ref="B161:C161"/>
    <mergeCell ref="B162:C162"/>
    <mergeCell ref="B163:C163"/>
    <mergeCell ref="D159:E159"/>
    <mergeCell ref="D160:E160"/>
    <mergeCell ref="D161:E161"/>
    <mergeCell ref="D162:E162"/>
    <mergeCell ref="D163:E163"/>
    <mergeCell ref="I159:J159"/>
    <mergeCell ref="D164:E164"/>
    <mergeCell ref="D165:E165"/>
    <mergeCell ref="B164:C164"/>
    <mergeCell ref="B165:C165"/>
    <mergeCell ref="I160:J160"/>
    <mergeCell ref="I161:J161"/>
    <mergeCell ref="I162:J162"/>
  </mergeCells>
  <phoneticPr fontId="4"/>
  <dataValidations count="7">
    <dataValidation type="list" allowBlank="1" showInputMessage="1" showErrorMessage="1" sqref="F40:G42">
      <formula1>"高軒高硬質フィルムハウス,硬質フィルムハウス,その他ハウス,　　"</formula1>
    </dataValidation>
    <dataValidation type="list" allowBlank="1" showInputMessage="1" showErrorMessage="1" sqref="N40:O41 L42 N31:O38 Q31:Q38 K87:K94 C71 Q74:Q81 K62:L69 F71 K45:L52 I54:I58 Q45:Q52 K74:L81 C62:C69 Q62:Q69 F83:F84 C87:C94 C83:C84 K100:K103 E100:E103">
      <formula1>"○,　　"</formula1>
    </dataValidation>
    <dataValidation type="list" allowBlank="1" showInputMessage="1" showErrorMessage="1" sqref="M42">
      <formula1>"統合環境制御,複合環境制御,モニタリング機器のみ,環境制御機器なし,　　"</formula1>
    </dataValidation>
    <dataValidation type="list" allowBlank="1" showInputMessage="1" showErrorMessage="1" sqref="E31:G38">
      <formula1>施設リスト</formula1>
    </dataValidation>
    <dataValidation type="list" allowBlank="1" showInputMessage="1" showErrorMessage="1" sqref="C45:E52">
      <formula1>環境制御機器</formula1>
    </dataValidation>
    <dataValidation type="list" allowBlank="1" showInputMessage="1" showErrorMessage="1" sqref="C74:E81">
      <formula1>ミスト</formula1>
    </dataValidation>
    <dataValidation type="list" allowBlank="1" showInputMessage="1" showErrorMessage="1" sqref="D161:E165">
      <formula1>時刻</formula1>
    </dataValidation>
  </dataValidations>
  <pageMargins left="0.70866141732283472" right="0.70866141732283472" top="0.74803149606299213" bottom="0.55118110236220474" header="0.31496062992125984" footer="0"/>
  <pageSetup paperSize="9" orientation="portrait" r:id="rId1"/>
  <headerFooter>
    <oddFooter>&amp;R&amp;A</oddFooter>
  </headerFooter>
  <rowBreaks count="3" manualBreakCount="3">
    <brk id="53" max="17" man="1"/>
    <brk id="104" max="17" man="1"/>
    <brk id="153"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BOX試算したいタイプ">
              <controlPr defaultSize="0" autoFill="0" autoPict="0" altText="">
                <anchor moveWithCells="1">
                  <from>
                    <xdr:col>0</xdr:col>
                    <xdr:colOff>38100</xdr:colOff>
                    <xdr:row>6</xdr:row>
                    <xdr:rowOff>19050</xdr:rowOff>
                  </from>
                  <to>
                    <xdr:col>2</xdr:col>
                    <xdr:colOff>76200</xdr:colOff>
                    <xdr:row>11</xdr:row>
                    <xdr:rowOff>133350</xdr:rowOff>
                  </to>
                </anchor>
              </controlPr>
            </control>
          </mc:Choice>
        </mc:AlternateContent>
        <mc:AlternateContent xmlns:mc="http://schemas.openxmlformats.org/markup-compatibility/2006">
          <mc:Choice Requires="x14">
            <control shapeId="3075" r:id="rId5" name="Option Button 38">
              <controlPr defaultSize="0" autoFill="0" autoLine="0" autoPict="0">
                <anchor moveWithCells="1">
                  <from>
                    <xdr:col>0</xdr:col>
                    <xdr:colOff>133350</xdr:colOff>
                    <xdr:row>7</xdr:row>
                    <xdr:rowOff>152400</xdr:rowOff>
                  </from>
                  <to>
                    <xdr:col>1</xdr:col>
                    <xdr:colOff>209550</xdr:colOff>
                    <xdr:row>9</xdr:row>
                    <xdr:rowOff>9525</xdr:rowOff>
                  </to>
                </anchor>
              </controlPr>
            </control>
          </mc:Choice>
        </mc:AlternateContent>
        <mc:AlternateContent xmlns:mc="http://schemas.openxmlformats.org/markup-compatibility/2006">
          <mc:Choice Requires="x14">
            <control shapeId="3076" r:id="rId6" name="Option Button 41">
              <controlPr defaultSize="0" autoFill="0" autoLine="0" autoPict="0">
                <anchor moveWithCells="1">
                  <from>
                    <xdr:col>0</xdr:col>
                    <xdr:colOff>133350</xdr:colOff>
                    <xdr:row>8</xdr:row>
                    <xdr:rowOff>161925</xdr:rowOff>
                  </from>
                  <to>
                    <xdr:col>1</xdr:col>
                    <xdr:colOff>209550</xdr:colOff>
                    <xdr:row>10</xdr:row>
                    <xdr:rowOff>0</xdr:rowOff>
                  </to>
                </anchor>
              </controlPr>
            </control>
          </mc:Choice>
        </mc:AlternateContent>
        <mc:AlternateContent xmlns:mc="http://schemas.openxmlformats.org/markup-compatibility/2006">
          <mc:Choice Requires="x14">
            <control shapeId="3077" r:id="rId7" name="Option Button 42">
              <controlPr defaultSize="0" autoFill="0" autoLine="0" autoPict="0">
                <anchor moveWithCells="1">
                  <from>
                    <xdr:col>0</xdr:col>
                    <xdr:colOff>133350</xdr:colOff>
                    <xdr:row>9</xdr:row>
                    <xdr:rowOff>180975</xdr:rowOff>
                  </from>
                  <to>
                    <xdr:col>1</xdr:col>
                    <xdr:colOff>209550</xdr:colOff>
                    <xdr:row>11</xdr:row>
                    <xdr:rowOff>0</xdr:rowOff>
                  </to>
                </anchor>
              </controlPr>
            </control>
          </mc:Choice>
        </mc:AlternateContent>
        <mc:AlternateContent xmlns:mc="http://schemas.openxmlformats.org/markup-compatibility/2006">
          <mc:Choice Requires="x14">
            <control shapeId="3104" r:id="rId8" name="Option Button 32">
              <controlPr defaultSize="0" autoFill="0" autoLine="0" autoPict="0">
                <anchor moveWithCells="1">
                  <from>
                    <xdr:col>2</xdr:col>
                    <xdr:colOff>161925</xdr:colOff>
                    <xdr:row>167</xdr:row>
                    <xdr:rowOff>180975</xdr:rowOff>
                  </from>
                  <to>
                    <xdr:col>3</xdr:col>
                    <xdr:colOff>0</xdr:colOff>
                    <xdr:row>169</xdr:row>
                    <xdr:rowOff>0</xdr:rowOff>
                  </to>
                </anchor>
              </controlPr>
            </control>
          </mc:Choice>
        </mc:AlternateContent>
        <mc:AlternateContent xmlns:mc="http://schemas.openxmlformats.org/markup-compatibility/2006">
          <mc:Choice Requires="x14">
            <control shapeId="3105" r:id="rId9" name="Option Button 33">
              <controlPr defaultSize="0" autoFill="0" autoLine="0" autoPict="0">
                <anchor moveWithCells="1">
                  <from>
                    <xdr:col>5</xdr:col>
                    <xdr:colOff>161925</xdr:colOff>
                    <xdr:row>167</xdr:row>
                    <xdr:rowOff>190500</xdr:rowOff>
                  </from>
                  <to>
                    <xdr:col>6</xdr:col>
                    <xdr:colOff>0</xdr:colOff>
                    <xdr:row>169</xdr:row>
                    <xdr:rowOff>9525</xdr:rowOff>
                  </to>
                </anchor>
              </controlPr>
            </control>
          </mc:Choice>
        </mc:AlternateContent>
        <mc:AlternateContent xmlns:mc="http://schemas.openxmlformats.org/markup-compatibility/2006">
          <mc:Choice Requires="x14">
            <control shapeId="3106" r:id="rId10" name="BOX　温度と軒高">
              <controlPr defaultSize="0" autoFill="0" autoPict="0">
                <anchor moveWithCells="1">
                  <from>
                    <xdr:col>2</xdr:col>
                    <xdr:colOff>0</xdr:colOff>
                    <xdr:row>167</xdr:row>
                    <xdr:rowOff>66675</xdr:rowOff>
                  </from>
                  <to>
                    <xdr:col>10</xdr:col>
                    <xdr:colOff>247650</xdr:colOff>
                    <xdr:row>169</xdr:row>
                    <xdr:rowOff>85725</xdr:rowOff>
                  </to>
                </anchor>
              </controlPr>
            </control>
          </mc:Choice>
        </mc:AlternateContent>
        <mc:AlternateContent xmlns:mc="http://schemas.openxmlformats.org/markup-compatibility/2006">
          <mc:Choice Requires="x14">
            <control shapeId="3154" r:id="rId11" name="Option Button 82">
              <controlPr defaultSize="0" autoFill="0" autoLine="0" autoPict="0">
                <anchor moveWithCells="1">
                  <from>
                    <xdr:col>0</xdr:col>
                    <xdr:colOff>133350</xdr:colOff>
                    <xdr:row>10</xdr:row>
                    <xdr:rowOff>180975</xdr:rowOff>
                  </from>
                  <to>
                    <xdr:col>2</xdr:col>
                    <xdr:colOff>9525</xdr:colOff>
                    <xdr:row>12</xdr:row>
                    <xdr:rowOff>28575</xdr:rowOff>
                  </to>
                </anchor>
              </controlPr>
            </control>
          </mc:Choice>
        </mc:AlternateContent>
        <mc:AlternateContent xmlns:mc="http://schemas.openxmlformats.org/markup-compatibility/2006">
          <mc:Choice Requires="x14">
            <control shapeId="3155" r:id="rId12" name="Option Button 83">
              <controlPr defaultSize="0" autoFill="0" autoLine="0" autoPict="0">
                <anchor moveWithCells="1">
                  <from>
                    <xdr:col>8</xdr:col>
                    <xdr:colOff>161925</xdr:colOff>
                    <xdr:row>167</xdr:row>
                    <xdr:rowOff>180975</xdr:rowOff>
                  </from>
                  <to>
                    <xdr:col>9</xdr:col>
                    <xdr:colOff>76200</xdr:colOff>
                    <xdr:row>169</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B1:U87"/>
  <sheetViews>
    <sheetView showGridLines="0" view="pageBreakPreview" topLeftCell="A19" zoomScaleNormal="100" zoomScaleSheetLayoutView="100" workbookViewId="0">
      <selection activeCell="J31" sqref="J31"/>
    </sheetView>
  </sheetViews>
  <sheetFormatPr defaultRowHeight="15.75"/>
  <cols>
    <col min="1" max="1" width="0.625" style="62" customWidth="1"/>
    <col min="2" max="2" width="16.875" style="62" customWidth="1"/>
    <col min="3" max="4" width="9" style="62"/>
    <col min="5" max="5" width="11" style="62" customWidth="1"/>
    <col min="6" max="6" width="2" style="62" customWidth="1"/>
    <col min="7" max="10" width="9" style="62"/>
    <col min="11" max="11" width="7.25" style="62" customWidth="1"/>
    <col min="12" max="12" width="1.5" style="62" customWidth="1"/>
    <col min="13" max="13" width="2.375" style="62" customWidth="1"/>
    <col min="14" max="20" width="8.75" style="62" hidden="1" customWidth="1"/>
    <col min="21" max="25" width="8.75" style="62" customWidth="1"/>
    <col min="26" max="145" width="9" style="62"/>
    <col min="146" max="146" width="16.125" style="62" customWidth="1"/>
    <col min="147" max="153" width="9" style="62"/>
    <col min="154" max="154" width="7.125" style="62" customWidth="1"/>
    <col min="155" max="155" width="2.625" style="62" customWidth="1"/>
    <col min="156" max="156" width="16.125" style="62" customWidth="1"/>
    <col min="157" max="163" width="9" style="62"/>
    <col min="164" max="164" width="7.25" style="62" customWidth="1"/>
    <col min="165" max="165" width="3.5" style="62" customWidth="1"/>
    <col min="166" max="166" width="16.125" style="62" customWidth="1"/>
    <col min="167" max="173" width="9" style="62"/>
    <col min="174" max="174" width="7.25" style="62" customWidth="1"/>
    <col min="175" max="175" width="3.5" style="62" customWidth="1"/>
    <col min="176" max="176" width="16.125" style="62" customWidth="1"/>
    <col min="177" max="183" width="9" style="62"/>
    <col min="184" max="184" width="7.25" style="62" customWidth="1"/>
    <col min="185" max="185" width="3.5" style="62" customWidth="1"/>
    <col min="186" max="186" width="16.125" style="62" customWidth="1"/>
    <col min="187" max="193" width="9" style="62"/>
    <col min="194" max="194" width="7.25" style="62" customWidth="1"/>
    <col min="195" max="195" width="3.5" style="62" customWidth="1"/>
    <col min="196" max="196" width="16.125" style="62" customWidth="1"/>
    <col min="197" max="203" width="9" style="62"/>
    <col min="204" max="204" width="7.25" style="62" customWidth="1"/>
    <col min="205" max="205" width="3.5" style="62" customWidth="1"/>
    <col min="206" max="206" width="16.125" style="62" customWidth="1"/>
    <col min="207" max="213" width="9" style="62"/>
    <col min="214" max="214" width="7.25" style="62" customWidth="1"/>
    <col min="215" max="215" width="3.5" style="62" customWidth="1"/>
    <col min="216" max="216" width="16.125" style="62" customWidth="1"/>
    <col min="217" max="223" width="9" style="62"/>
    <col min="224" max="224" width="7.25" style="62" customWidth="1"/>
    <col min="225" max="225" width="3.5" style="62" customWidth="1"/>
    <col min="226" max="226" width="16.125" style="62" customWidth="1"/>
    <col min="227" max="233" width="9" style="62"/>
    <col min="234" max="234" width="7.25" style="62" customWidth="1"/>
    <col min="235" max="235" width="3.5" style="62" customWidth="1"/>
    <col min="236" max="236" width="16.125" style="62" customWidth="1"/>
    <col min="237" max="243" width="9" style="62"/>
    <col min="244" max="244" width="7.25" style="62" customWidth="1"/>
    <col min="245" max="245" width="3.5" style="62" customWidth="1"/>
    <col min="246" max="401" width="9" style="62"/>
    <col min="402" max="402" width="16.125" style="62" customWidth="1"/>
    <col min="403" max="409" width="9" style="62"/>
    <col min="410" max="410" width="7.125" style="62" customWidth="1"/>
    <col min="411" max="411" width="2.625" style="62" customWidth="1"/>
    <col min="412" max="412" width="16.125" style="62" customWidth="1"/>
    <col min="413" max="419" width="9" style="62"/>
    <col min="420" max="420" width="7.25" style="62" customWidth="1"/>
    <col min="421" max="421" width="3.5" style="62" customWidth="1"/>
    <col min="422" max="422" width="16.125" style="62" customWidth="1"/>
    <col min="423" max="429" width="9" style="62"/>
    <col min="430" max="430" width="7.25" style="62" customWidth="1"/>
    <col min="431" max="431" width="3.5" style="62" customWidth="1"/>
    <col min="432" max="432" width="16.125" style="62" customWidth="1"/>
    <col min="433" max="439" width="9" style="62"/>
    <col min="440" max="440" width="7.25" style="62" customWidth="1"/>
    <col min="441" max="441" width="3.5" style="62" customWidth="1"/>
    <col min="442" max="442" width="16.125" style="62" customWidth="1"/>
    <col min="443" max="449" width="9" style="62"/>
    <col min="450" max="450" width="7.25" style="62" customWidth="1"/>
    <col min="451" max="451" width="3.5" style="62" customWidth="1"/>
    <col min="452" max="452" width="16.125" style="62" customWidth="1"/>
    <col min="453" max="459" width="9" style="62"/>
    <col min="460" max="460" width="7.25" style="62" customWidth="1"/>
    <col min="461" max="461" width="3.5" style="62" customWidth="1"/>
    <col min="462" max="462" width="16.125" style="62" customWidth="1"/>
    <col min="463" max="469" width="9" style="62"/>
    <col min="470" max="470" width="7.25" style="62" customWidth="1"/>
    <col min="471" max="471" width="3.5" style="62" customWidth="1"/>
    <col min="472" max="472" width="16.125" style="62" customWidth="1"/>
    <col min="473" max="479" width="9" style="62"/>
    <col min="480" max="480" width="7.25" style="62" customWidth="1"/>
    <col min="481" max="481" width="3.5" style="62" customWidth="1"/>
    <col min="482" max="482" width="16.125" style="62" customWidth="1"/>
    <col min="483" max="489" width="9" style="62"/>
    <col min="490" max="490" width="7.25" style="62" customWidth="1"/>
    <col min="491" max="491" width="3.5" style="62" customWidth="1"/>
    <col min="492" max="492" width="16.125" style="62" customWidth="1"/>
    <col min="493" max="499" width="9" style="62"/>
    <col min="500" max="500" width="7.25" style="62" customWidth="1"/>
    <col min="501" max="501" width="3.5" style="62" customWidth="1"/>
    <col min="502" max="657" width="9" style="62"/>
    <col min="658" max="658" width="16.125" style="62" customWidth="1"/>
    <col min="659" max="665" width="9" style="62"/>
    <col min="666" max="666" width="7.125" style="62" customWidth="1"/>
    <col min="667" max="667" width="2.625" style="62" customWidth="1"/>
    <col min="668" max="668" width="16.125" style="62" customWidth="1"/>
    <col min="669" max="675" width="9" style="62"/>
    <col min="676" max="676" width="7.25" style="62" customWidth="1"/>
    <col min="677" max="677" width="3.5" style="62" customWidth="1"/>
    <col min="678" max="678" width="16.125" style="62" customWidth="1"/>
    <col min="679" max="685" width="9" style="62"/>
    <col min="686" max="686" width="7.25" style="62" customWidth="1"/>
    <col min="687" max="687" width="3.5" style="62" customWidth="1"/>
    <col min="688" max="688" width="16.125" style="62" customWidth="1"/>
    <col min="689" max="695" width="9" style="62"/>
    <col min="696" max="696" width="7.25" style="62" customWidth="1"/>
    <col min="697" max="697" width="3.5" style="62" customWidth="1"/>
    <col min="698" max="698" width="16.125" style="62" customWidth="1"/>
    <col min="699" max="705" width="9" style="62"/>
    <col min="706" max="706" width="7.25" style="62" customWidth="1"/>
    <col min="707" max="707" width="3.5" style="62" customWidth="1"/>
    <col min="708" max="708" width="16.125" style="62" customWidth="1"/>
    <col min="709" max="715" width="9" style="62"/>
    <col min="716" max="716" width="7.25" style="62" customWidth="1"/>
    <col min="717" max="717" width="3.5" style="62" customWidth="1"/>
    <col min="718" max="718" width="16.125" style="62" customWidth="1"/>
    <col min="719" max="725" width="9" style="62"/>
    <col min="726" max="726" width="7.25" style="62" customWidth="1"/>
    <col min="727" max="727" width="3.5" style="62" customWidth="1"/>
    <col min="728" max="728" width="16.125" style="62" customWidth="1"/>
    <col min="729" max="735" width="9" style="62"/>
    <col min="736" max="736" width="7.25" style="62" customWidth="1"/>
    <col min="737" max="737" width="3.5" style="62" customWidth="1"/>
    <col min="738" max="738" width="16.125" style="62" customWidth="1"/>
    <col min="739" max="745" width="9" style="62"/>
    <col min="746" max="746" width="7.25" style="62" customWidth="1"/>
    <col min="747" max="747" width="3.5" style="62" customWidth="1"/>
    <col min="748" max="748" width="16.125" style="62" customWidth="1"/>
    <col min="749" max="755" width="9" style="62"/>
    <col min="756" max="756" width="7.25" style="62" customWidth="1"/>
    <col min="757" max="757" width="3.5" style="62" customWidth="1"/>
    <col min="758" max="913" width="9" style="62"/>
    <col min="914" max="914" width="16.125" style="62" customWidth="1"/>
    <col min="915" max="921" width="9" style="62"/>
    <col min="922" max="922" width="7.125" style="62" customWidth="1"/>
    <col min="923" max="923" width="2.625" style="62" customWidth="1"/>
    <col min="924" max="924" width="16.125" style="62" customWidth="1"/>
    <col min="925" max="931" width="9" style="62"/>
    <col min="932" max="932" width="7.25" style="62" customWidth="1"/>
    <col min="933" max="933" width="3.5" style="62" customWidth="1"/>
    <col min="934" max="934" width="16.125" style="62" customWidth="1"/>
    <col min="935" max="941" width="9" style="62"/>
    <col min="942" max="942" width="7.25" style="62" customWidth="1"/>
    <col min="943" max="943" width="3.5" style="62" customWidth="1"/>
    <col min="944" max="944" width="16.125" style="62" customWidth="1"/>
    <col min="945" max="951" width="9" style="62"/>
    <col min="952" max="952" width="7.25" style="62" customWidth="1"/>
    <col min="953" max="953" width="3.5" style="62" customWidth="1"/>
    <col min="954" max="954" width="16.125" style="62" customWidth="1"/>
    <col min="955" max="961" width="9" style="62"/>
    <col min="962" max="962" width="7.25" style="62" customWidth="1"/>
    <col min="963" max="963" width="3.5" style="62" customWidth="1"/>
    <col min="964" max="964" width="16.125" style="62" customWidth="1"/>
    <col min="965" max="971" width="9" style="62"/>
    <col min="972" max="972" width="7.25" style="62" customWidth="1"/>
    <col min="973" max="973" width="3.5" style="62" customWidth="1"/>
    <col min="974" max="974" width="16.125" style="62" customWidth="1"/>
    <col min="975" max="981" width="9" style="62"/>
    <col min="982" max="982" width="7.25" style="62" customWidth="1"/>
    <col min="983" max="983" width="3.5" style="62" customWidth="1"/>
    <col min="984" max="984" width="16.125" style="62" customWidth="1"/>
    <col min="985" max="991" width="9" style="62"/>
    <col min="992" max="992" width="7.25" style="62" customWidth="1"/>
    <col min="993" max="993" width="3.5" style="62" customWidth="1"/>
    <col min="994" max="994" width="16.125" style="62" customWidth="1"/>
    <col min="995" max="1001" width="9" style="62"/>
    <col min="1002" max="1002" width="7.25" style="62" customWidth="1"/>
    <col min="1003" max="1003" width="3.5" style="62" customWidth="1"/>
    <col min="1004" max="1004" width="16.125" style="62" customWidth="1"/>
    <col min="1005" max="1011" width="9" style="62"/>
    <col min="1012" max="1012" width="7.25" style="62" customWidth="1"/>
    <col min="1013" max="1013" width="3.5" style="62" customWidth="1"/>
    <col min="1014" max="1169" width="9" style="62"/>
    <col min="1170" max="1170" width="16.125" style="62" customWidth="1"/>
    <col min="1171" max="1177" width="9" style="62"/>
    <col min="1178" max="1178" width="7.125" style="62" customWidth="1"/>
    <col min="1179" max="1179" width="2.625" style="62" customWidth="1"/>
    <col min="1180" max="1180" width="16.125" style="62" customWidth="1"/>
    <col min="1181" max="1187" width="9" style="62"/>
    <col min="1188" max="1188" width="7.25" style="62" customWidth="1"/>
    <col min="1189" max="1189" width="3.5" style="62" customWidth="1"/>
    <col min="1190" max="1190" width="16.125" style="62" customWidth="1"/>
    <col min="1191" max="1197" width="9" style="62"/>
    <col min="1198" max="1198" width="7.25" style="62" customWidth="1"/>
    <col min="1199" max="1199" width="3.5" style="62" customWidth="1"/>
    <col min="1200" max="1200" width="16.125" style="62" customWidth="1"/>
    <col min="1201" max="1207" width="9" style="62"/>
    <col min="1208" max="1208" width="7.25" style="62" customWidth="1"/>
    <col min="1209" max="1209" width="3.5" style="62" customWidth="1"/>
    <col min="1210" max="1210" width="16.125" style="62" customWidth="1"/>
    <col min="1211" max="1217" width="9" style="62"/>
    <col min="1218" max="1218" width="7.25" style="62" customWidth="1"/>
    <col min="1219" max="1219" width="3.5" style="62" customWidth="1"/>
    <col min="1220" max="1220" width="16.125" style="62" customWidth="1"/>
    <col min="1221" max="1227" width="9" style="62"/>
    <col min="1228" max="1228" width="7.25" style="62" customWidth="1"/>
    <col min="1229" max="1229" width="3.5" style="62" customWidth="1"/>
    <col min="1230" max="1230" width="16.125" style="62" customWidth="1"/>
    <col min="1231" max="1237" width="9" style="62"/>
    <col min="1238" max="1238" width="7.25" style="62" customWidth="1"/>
    <col min="1239" max="1239" width="3.5" style="62" customWidth="1"/>
    <col min="1240" max="1240" width="16.125" style="62" customWidth="1"/>
    <col min="1241" max="1247" width="9" style="62"/>
    <col min="1248" max="1248" width="7.25" style="62" customWidth="1"/>
    <col min="1249" max="1249" width="3.5" style="62" customWidth="1"/>
    <col min="1250" max="1250" width="16.125" style="62" customWidth="1"/>
    <col min="1251" max="1257" width="9" style="62"/>
    <col min="1258" max="1258" width="7.25" style="62" customWidth="1"/>
    <col min="1259" max="1259" width="3.5" style="62" customWidth="1"/>
    <col min="1260" max="1260" width="16.125" style="62" customWidth="1"/>
    <col min="1261" max="1267" width="9" style="62"/>
    <col min="1268" max="1268" width="7.25" style="62" customWidth="1"/>
    <col min="1269" max="1269" width="3.5" style="62" customWidth="1"/>
    <col min="1270" max="1425" width="9" style="62"/>
    <col min="1426" max="1426" width="16.125" style="62" customWidth="1"/>
    <col min="1427" max="1433" width="9" style="62"/>
    <col min="1434" max="1434" width="7.125" style="62" customWidth="1"/>
    <col min="1435" max="1435" width="2.625" style="62" customWidth="1"/>
    <col min="1436" max="1436" width="16.125" style="62" customWidth="1"/>
    <col min="1437" max="1443" width="9" style="62"/>
    <col min="1444" max="1444" width="7.25" style="62" customWidth="1"/>
    <col min="1445" max="1445" width="3.5" style="62" customWidth="1"/>
    <col min="1446" max="1446" width="16.125" style="62" customWidth="1"/>
    <col min="1447" max="1453" width="9" style="62"/>
    <col min="1454" max="1454" width="7.25" style="62" customWidth="1"/>
    <col min="1455" max="1455" width="3.5" style="62" customWidth="1"/>
    <col min="1456" max="1456" width="16.125" style="62" customWidth="1"/>
    <col min="1457" max="1463" width="9" style="62"/>
    <col min="1464" max="1464" width="7.25" style="62" customWidth="1"/>
    <col min="1465" max="1465" width="3.5" style="62" customWidth="1"/>
    <col min="1466" max="1466" width="16.125" style="62" customWidth="1"/>
    <col min="1467" max="1473" width="9" style="62"/>
    <col min="1474" max="1474" width="7.25" style="62" customWidth="1"/>
    <col min="1475" max="1475" width="3.5" style="62" customWidth="1"/>
    <col min="1476" max="1476" width="16.125" style="62" customWidth="1"/>
    <col min="1477" max="1483" width="9" style="62"/>
    <col min="1484" max="1484" width="7.25" style="62" customWidth="1"/>
    <col min="1485" max="1485" width="3.5" style="62" customWidth="1"/>
    <col min="1486" max="1486" width="16.125" style="62" customWidth="1"/>
    <col min="1487" max="1493" width="9" style="62"/>
    <col min="1494" max="1494" width="7.25" style="62" customWidth="1"/>
    <col min="1495" max="1495" width="3.5" style="62" customWidth="1"/>
    <col min="1496" max="1496" width="16.125" style="62" customWidth="1"/>
    <col min="1497" max="1503" width="9" style="62"/>
    <col min="1504" max="1504" width="7.25" style="62" customWidth="1"/>
    <col min="1505" max="1505" width="3.5" style="62" customWidth="1"/>
    <col min="1506" max="1506" width="16.125" style="62" customWidth="1"/>
    <col min="1507" max="1513" width="9" style="62"/>
    <col min="1514" max="1514" width="7.25" style="62" customWidth="1"/>
    <col min="1515" max="1515" width="3.5" style="62" customWidth="1"/>
    <col min="1516" max="1516" width="16.125" style="62" customWidth="1"/>
    <col min="1517" max="1523" width="9" style="62"/>
    <col min="1524" max="1524" width="7.25" style="62" customWidth="1"/>
    <col min="1525" max="1525" width="3.5" style="62" customWidth="1"/>
    <col min="1526" max="1681" width="9" style="62"/>
    <col min="1682" max="1682" width="16.125" style="62" customWidth="1"/>
    <col min="1683" max="1689" width="9" style="62"/>
    <col min="1690" max="1690" width="7.125" style="62" customWidth="1"/>
    <col min="1691" max="1691" width="2.625" style="62" customWidth="1"/>
    <col min="1692" max="1692" width="16.125" style="62" customWidth="1"/>
    <col min="1693" max="1699" width="9" style="62"/>
    <col min="1700" max="1700" width="7.25" style="62" customWidth="1"/>
    <col min="1701" max="1701" width="3.5" style="62" customWidth="1"/>
    <col min="1702" max="1702" width="16.125" style="62" customWidth="1"/>
    <col min="1703" max="1709" width="9" style="62"/>
    <col min="1710" max="1710" width="7.25" style="62" customWidth="1"/>
    <col min="1711" max="1711" width="3.5" style="62" customWidth="1"/>
    <col min="1712" max="1712" width="16.125" style="62" customWidth="1"/>
    <col min="1713" max="1719" width="9" style="62"/>
    <col min="1720" max="1720" width="7.25" style="62" customWidth="1"/>
    <col min="1721" max="1721" width="3.5" style="62" customWidth="1"/>
    <col min="1722" max="1722" width="16.125" style="62" customWidth="1"/>
    <col min="1723" max="1729" width="9" style="62"/>
    <col min="1730" max="1730" width="7.25" style="62" customWidth="1"/>
    <col min="1731" max="1731" width="3.5" style="62" customWidth="1"/>
    <col min="1732" max="1732" width="16.125" style="62" customWidth="1"/>
    <col min="1733" max="1739" width="9" style="62"/>
    <col min="1740" max="1740" width="7.25" style="62" customWidth="1"/>
    <col min="1741" max="1741" width="3.5" style="62" customWidth="1"/>
    <col min="1742" max="1742" width="16.125" style="62" customWidth="1"/>
    <col min="1743" max="1749" width="9" style="62"/>
    <col min="1750" max="1750" width="7.25" style="62" customWidth="1"/>
    <col min="1751" max="1751" width="3.5" style="62" customWidth="1"/>
    <col min="1752" max="1752" width="16.125" style="62" customWidth="1"/>
    <col min="1753" max="1759" width="9" style="62"/>
    <col min="1760" max="1760" width="7.25" style="62" customWidth="1"/>
    <col min="1761" max="1761" width="3.5" style="62" customWidth="1"/>
    <col min="1762" max="1762" width="16.125" style="62" customWidth="1"/>
    <col min="1763" max="1769" width="9" style="62"/>
    <col min="1770" max="1770" width="7.25" style="62" customWidth="1"/>
    <col min="1771" max="1771" width="3.5" style="62" customWidth="1"/>
    <col min="1772" max="1772" width="16.125" style="62" customWidth="1"/>
    <col min="1773" max="1779" width="9" style="62"/>
    <col min="1780" max="1780" width="7.25" style="62" customWidth="1"/>
    <col min="1781" max="1781" width="3.5" style="62" customWidth="1"/>
    <col min="1782" max="1937" width="9" style="62"/>
    <col min="1938" max="1938" width="16.125" style="62" customWidth="1"/>
    <col min="1939" max="1945" width="9" style="62"/>
    <col min="1946" max="1946" width="7.125" style="62" customWidth="1"/>
    <col min="1947" max="1947" width="2.625" style="62" customWidth="1"/>
    <col min="1948" max="1948" width="16.125" style="62" customWidth="1"/>
    <col min="1949" max="1955" width="9" style="62"/>
    <col min="1956" max="1956" width="7.25" style="62" customWidth="1"/>
    <col min="1957" max="1957" width="3.5" style="62" customWidth="1"/>
    <col min="1958" max="1958" width="16.125" style="62" customWidth="1"/>
    <col min="1959" max="1965" width="9" style="62"/>
    <col min="1966" max="1966" width="7.25" style="62" customWidth="1"/>
    <col min="1967" max="1967" width="3.5" style="62" customWidth="1"/>
    <col min="1968" max="1968" width="16.125" style="62" customWidth="1"/>
    <col min="1969" max="1975" width="9" style="62"/>
    <col min="1976" max="1976" width="7.25" style="62" customWidth="1"/>
    <col min="1977" max="1977" width="3.5" style="62" customWidth="1"/>
    <col min="1978" max="1978" width="16.125" style="62" customWidth="1"/>
    <col min="1979" max="1985" width="9" style="62"/>
    <col min="1986" max="1986" width="7.25" style="62" customWidth="1"/>
    <col min="1987" max="1987" width="3.5" style="62" customWidth="1"/>
    <col min="1988" max="1988" width="16.125" style="62" customWidth="1"/>
    <col min="1989" max="1995" width="9" style="62"/>
    <col min="1996" max="1996" width="7.25" style="62" customWidth="1"/>
    <col min="1997" max="1997" width="3.5" style="62" customWidth="1"/>
    <col min="1998" max="1998" width="16.125" style="62" customWidth="1"/>
    <col min="1999" max="2005" width="9" style="62"/>
    <col min="2006" max="2006" width="7.25" style="62" customWidth="1"/>
    <col min="2007" max="2007" width="3.5" style="62" customWidth="1"/>
    <col min="2008" max="2008" width="16.125" style="62" customWidth="1"/>
    <col min="2009" max="2015" width="9" style="62"/>
    <col min="2016" max="2016" width="7.25" style="62" customWidth="1"/>
    <col min="2017" max="2017" width="3.5" style="62" customWidth="1"/>
    <col min="2018" max="2018" width="16.125" style="62" customWidth="1"/>
    <col min="2019" max="2025" width="9" style="62"/>
    <col min="2026" max="2026" width="7.25" style="62" customWidth="1"/>
    <col min="2027" max="2027" width="3.5" style="62" customWidth="1"/>
    <col min="2028" max="2028" width="16.125" style="62" customWidth="1"/>
    <col min="2029" max="2035" width="9" style="62"/>
    <col min="2036" max="2036" width="7.25" style="62" customWidth="1"/>
    <col min="2037" max="2037" width="3.5" style="62" customWidth="1"/>
    <col min="2038" max="2193" width="9" style="62"/>
    <col min="2194" max="2194" width="16.125" style="62" customWidth="1"/>
    <col min="2195" max="2201" width="9" style="62"/>
    <col min="2202" max="2202" width="7.125" style="62" customWidth="1"/>
    <col min="2203" max="2203" width="2.625" style="62" customWidth="1"/>
    <col min="2204" max="2204" width="16.125" style="62" customWidth="1"/>
    <col min="2205" max="2211" width="9" style="62"/>
    <col min="2212" max="2212" width="7.25" style="62" customWidth="1"/>
    <col min="2213" max="2213" width="3.5" style="62" customWidth="1"/>
    <col min="2214" max="2214" width="16.125" style="62" customWidth="1"/>
    <col min="2215" max="2221" width="9" style="62"/>
    <col min="2222" max="2222" width="7.25" style="62" customWidth="1"/>
    <col min="2223" max="2223" width="3.5" style="62" customWidth="1"/>
    <col min="2224" max="2224" width="16.125" style="62" customWidth="1"/>
    <col min="2225" max="2231" width="9" style="62"/>
    <col min="2232" max="2232" width="7.25" style="62" customWidth="1"/>
    <col min="2233" max="2233" width="3.5" style="62" customWidth="1"/>
    <col min="2234" max="2234" width="16.125" style="62" customWidth="1"/>
    <col min="2235" max="2241" width="9" style="62"/>
    <col min="2242" max="2242" width="7.25" style="62" customWidth="1"/>
    <col min="2243" max="2243" width="3.5" style="62" customWidth="1"/>
    <col min="2244" max="2244" width="16.125" style="62" customWidth="1"/>
    <col min="2245" max="2251" width="9" style="62"/>
    <col min="2252" max="2252" width="7.25" style="62" customWidth="1"/>
    <col min="2253" max="2253" width="3.5" style="62" customWidth="1"/>
    <col min="2254" max="2254" width="16.125" style="62" customWidth="1"/>
    <col min="2255" max="2261" width="9" style="62"/>
    <col min="2262" max="2262" width="7.25" style="62" customWidth="1"/>
    <col min="2263" max="2263" width="3.5" style="62" customWidth="1"/>
    <col min="2264" max="2264" width="16.125" style="62" customWidth="1"/>
    <col min="2265" max="2271" width="9" style="62"/>
    <col min="2272" max="2272" width="7.25" style="62" customWidth="1"/>
    <col min="2273" max="2273" width="3.5" style="62" customWidth="1"/>
    <col min="2274" max="2274" width="16.125" style="62" customWidth="1"/>
    <col min="2275" max="2281" width="9" style="62"/>
    <col min="2282" max="2282" width="7.25" style="62" customWidth="1"/>
    <col min="2283" max="2283" width="3.5" style="62" customWidth="1"/>
    <col min="2284" max="2284" width="16.125" style="62" customWidth="1"/>
    <col min="2285" max="2291" width="9" style="62"/>
    <col min="2292" max="2292" width="7.25" style="62" customWidth="1"/>
    <col min="2293" max="2293" width="3.5" style="62" customWidth="1"/>
    <col min="2294" max="2449" width="9" style="62"/>
    <col min="2450" max="2450" width="16.125" style="62" customWidth="1"/>
    <col min="2451" max="2457" width="9" style="62"/>
    <col min="2458" max="2458" width="7.125" style="62" customWidth="1"/>
    <col min="2459" max="2459" width="2.625" style="62" customWidth="1"/>
    <col min="2460" max="2460" width="16.125" style="62" customWidth="1"/>
    <col min="2461" max="2467" width="9" style="62"/>
    <col min="2468" max="2468" width="7.25" style="62" customWidth="1"/>
    <col min="2469" max="2469" width="3.5" style="62" customWidth="1"/>
    <col min="2470" max="2470" width="16.125" style="62" customWidth="1"/>
    <col min="2471" max="2477" width="9" style="62"/>
    <col min="2478" max="2478" width="7.25" style="62" customWidth="1"/>
    <col min="2479" max="2479" width="3.5" style="62" customWidth="1"/>
    <col min="2480" max="2480" width="16.125" style="62" customWidth="1"/>
    <col min="2481" max="2487" width="9" style="62"/>
    <col min="2488" max="2488" width="7.25" style="62" customWidth="1"/>
    <col min="2489" max="2489" width="3.5" style="62" customWidth="1"/>
    <col min="2490" max="2490" width="16.125" style="62" customWidth="1"/>
    <col min="2491" max="2497" width="9" style="62"/>
    <col min="2498" max="2498" width="7.25" style="62" customWidth="1"/>
    <col min="2499" max="2499" width="3.5" style="62" customWidth="1"/>
    <col min="2500" max="2500" width="16.125" style="62" customWidth="1"/>
    <col min="2501" max="2507" width="9" style="62"/>
    <col min="2508" max="2508" width="7.25" style="62" customWidth="1"/>
    <col min="2509" max="2509" width="3.5" style="62" customWidth="1"/>
    <col min="2510" max="2510" width="16.125" style="62" customWidth="1"/>
    <col min="2511" max="2517" width="9" style="62"/>
    <col min="2518" max="2518" width="7.25" style="62" customWidth="1"/>
    <col min="2519" max="2519" width="3.5" style="62" customWidth="1"/>
    <col min="2520" max="2520" width="16.125" style="62" customWidth="1"/>
    <col min="2521" max="2527" width="9" style="62"/>
    <col min="2528" max="2528" width="7.25" style="62" customWidth="1"/>
    <col min="2529" max="2529" width="3.5" style="62" customWidth="1"/>
    <col min="2530" max="2530" width="16.125" style="62" customWidth="1"/>
    <col min="2531" max="2537" width="9" style="62"/>
    <col min="2538" max="2538" width="7.25" style="62" customWidth="1"/>
    <col min="2539" max="2539" width="3.5" style="62" customWidth="1"/>
    <col min="2540" max="2540" width="16.125" style="62" customWidth="1"/>
    <col min="2541" max="2547" width="9" style="62"/>
    <col min="2548" max="2548" width="7.25" style="62" customWidth="1"/>
    <col min="2549" max="2549" width="3.5" style="62" customWidth="1"/>
    <col min="2550" max="2705" width="9" style="62"/>
    <col min="2706" max="2706" width="16.125" style="62" customWidth="1"/>
    <col min="2707" max="2713" width="9" style="62"/>
    <col min="2714" max="2714" width="7.125" style="62" customWidth="1"/>
    <col min="2715" max="2715" width="2.625" style="62" customWidth="1"/>
    <col min="2716" max="2716" width="16.125" style="62" customWidth="1"/>
    <col min="2717" max="2723" width="9" style="62"/>
    <col min="2724" max="2724" width="7.25" style="62" customWidth="1"/>
    <col min="2725" max="2725" width="3.5" style="62" customWidth="1"/>
    <col min="2726" max="2726" width="16.125" style="62" customWidth="1"/>
    <col min="2727" max="2733" width="9" style="62"/>
    <col min="2734" max="2734" width="7.25" style="62" customWidth="1"/>
    <col min="2735" max="2735" width="3.5" style="62" customWidth="1"/>
    <col min="2736" max="2736" width="16.125" style="62" customWidth="1"/>
    <col min="2737" max="2743" width="9" style="62"/>
    <col min="2744" max="2744" width="7.25" style="62" customWidth="1"/>
    <col min="2745" max="2745" width="3.5" style="62" customWidth="1"/>
    <col min="2746" max="2746" width="16.125" style="62" customWidth="1"/>
    <col min="2747" max="2753" width="9" style="62"/>
    <col min="2754" max="2754" width="7.25" style="62" customWidth="1"/>
    <col min="2755" max="2755" width="3.5" style="62" customWidth="1"/>
    <col min="2756" max="2756" width="16.125" style="62" customWidth="1"/>
    <col min="2757" max="2763" width="9" style="62"/>
    <col min="2764" max="2764" width="7.25" style="62" customWidth="1"/>
    <col min="2765" max="2765" width="3.5" style="62" customWidth="1"/>
    <col min="2766" max="2766" width="16.125" style="62" customWidth="1"/>
    <col min="2767" max="2773" width="9" style="62"/>
    <col min="2774" max="2774" width="7.25" style="62" customWidth="1"/>
    <col min="2775" max="2775" width="3.5" style="62" customWidth="1"/>
    <col min="2776" max="2776" width="16.125" style="62" customWidth="1"/>
    <col min="2777" max="2783" width="9" style="62"/>
    <col min="2784" max="2784" width="7.25" style="62" customWidth="1"/>
    <col min="2785" max="2785" width="3.5" style="62" customWidth="1"/>
    <col min="2786" max="2786" width="16.125" style="62" customWidth="1"/>
    <col min="2787" max="2793" width="9" style="62"/>
    <col min="2794" max="2794" width="7.25" style="62" customWidth="1"/>
    <col min="2795" max="2795" width="3.5" style="62" customWidth="1"/>
    <col min="2796" max="2796" width="16.125" style="62" customWidth="1"/>
    <col min="2797" max="2803" width="9" style="62"/>
    <col min="2804" max="2804" width="7.25" style="62" customWidth="1"/>
    <col min="2805" max="2805" width="3.5" style="62" customWidth="1"/>
    <col min="2806" max="2961" width="9" style="62"/>
    <col min="2962" max="2962" width="16.125" style="62" customWidth="1"/>
    <col min="2963" max="2969" width="9" style="62"/>
    <col min="2970" max="2970" width="7.125" style="62" customWidth="1"/>
    <col min="2971" max="2971" width="2.625" style="62" customWidth="1"/>
    <col min="2972" max="2972" width="16.125" style="62" customWidth="1"/>
    <col min="2973" max="2979" width="9" style="62"/>
    <col min="2980" max="2980" width="7.25" style="62" customWidth="1"/>
    <col min="2981" max="2981" width="3.5" style="62" customWidth="1"/>
    <col min="2982" max="2982" width="16.125" style="62" customWidth="1"/>
    <col min="2983" max="2989" width="9" style="62"/>
    <col min="2990" max="2990" width="7.25" style="62" customWidth="1"/>
    <col min="2991" max="2991" width="3.5" style="62" customWidth="1"/>
    <col min="2992" max="2992" width="16.125" style="62" customWidth="1"/>
    <col min="2993" max="2999" width="9" style="62"/>
    <col min="3000" max="3000" width="7.25" style="62" customWidth="1"/>
    <col min="3001" max="3001" width="3.5" style="62" customWidth="1"/>
    <col min="3002" max="3002" width="16.125" style="62" customWidth="1"/>
    <col min="3003" max="3009" width="9" style="62"/>
    <col min="3010" max="3010" width="7.25" style="62" customWidth="1"/>
    <col min="3011" max="3011" width="3.5" style="62" customWidth="1"/>
    <col min="3012" max="3012" width="16.125" style="62" customWidth="1"/>
    <col min="3013" max="3019" width="9" style="62"/>
    <col min="3020" max="3020" width="7.25" style="62" customWidth="1"/>
    <col min="3021" max="3021" width="3.5" style="62" customWidth="1"/>
    <col min="3022" max="3022" width="16.125" style="62" customWidth="1"/>
    <col min="3023" max="3029" width="9" style="62"/>
    <col min="3030" max="3030" width="7.25" style="62" customWidth="1"/>
    <col min="3031" max="3031" width="3.5" style="62" customWidth="1"/>
    <col min="3032" max="3032" width="16.125" style="62" customWidth="1"/>
    <col min="3033" max="3039" width="9" style="62"/>
    <col min="3040" max="3040" width="7.25" style="62" customWidth="1"/>
    <col min="3041" max="3041" width="3.5" style="62" customWidth="1"/>
    <col min="3042" max="3042" width="16.125" style="62" customWidth="1"/>
    <col min="3043" max="3049" width="9" style="62"/>
    <col min="3050" max="3050" width="7.25" style="62" customWidth="1"/>
    <col min="3051" max="3051" width="3.5" style="62" customWidth="1"/>
    <col min="3052" max="3052" width="16.125" style="62" customWidth="1"/>
    <col min="3053" max="3059" width="9" style="62"/>
    <col min="3060" max="3060" width="7.25" style="62" customWidth="1"/>
    <col min="3061" max="3061" width="3.5" style="62" customWidth="1"/>
    <col min="3062" max="3217" width="9" style="62"/>
    <col min="3218" max="3218" width="16.125" style="62" customWidth="1"/>
    <col min="3219" max="3225" width="9" style="62"/>
    <col min="3226" max="3226" width="7.125" style="62" customWidth="1"/>
    <col min="3227" max="3227" width="2.625" style="62" customWidth="1"/>
    <col min="3228" max="3228" width="16.125" style="62" customWidth="1"/>
    <col min="3229" max="3235" width="9" style="62"/>
    <col min="3236" max="3236" width="7.25" style="62" customWidth="1"/>
    <col min="3237" max="3237" width="3.5" style="62" customWidth="1"/>
    <col min="3238" max="3238" width="16.125" style="62" customWidth="1"/>
    <col min="3239" max="3245" width="9" style="62"/>
    <col min="3246" max="3246" width="7.25" style="62" customWidth="1"/>
    <col min="3247" max="3247" width="3.5" style="62" customWidth="1"/>
    <col min="3248" max="3248" width="16.125" style="62" customWidth="1"/>
    <col min="3249" max="3255" width="9" style="62"/>
    <col min="3256" max="3256" width="7.25" style="62" customWidth="1"/>
    <col min="3257" max="3257" width="3.5" style="62" customWidth="1"/>
    <col min="3258" max="3258" width="16.125" style="62" customWidth="1"/>
    <col min="3259" max="3265" width="9" style="62"/>
    <col min="3266" max="3266" width="7.25" style="62" customWidth="1"/>
    <col min="3267" max="3267" width="3.5" style="62" customWidth="1"/>
    <col min="3268" max="3268" width="16.125" style="62" customWidth="1"/>
    <col min="3269" max="3275" width="9" style="62"/>
    <col min="3276" max="3276" width="7.25" style="62" customWidth="1"/>
    <col min="3277" max="3277" width="3.5" style="62" customWidth="1"/>
    <col min="3278" max="3278" width="16.125" style="62" customWidth="1"/>
    <col min="3279" max="3285" width="9" style="62"/>
    <col min="3286" max="3286" width="7.25" style="62" customWidth="1"/>
    <col min="3287" max="3287" width="3.5" style="62" customWidth="1"/>
    <col min="3288" max="3288" width="16.125" style="62" customWidth="1"/>
    <col min="3289" max="3295" width="9" style="62"/>
    <col min="3296" max="3296" width="7.25" style="62" customWidth="1"/>
    <col min="3297" max="3297" width="3.5" style="62" customWidth="1"/>
    <col min="3298" max="3298" width="16.125" style="62" customWidth="1"/>
    <col min="3299" max="3305" width="9" style="62"/>
    <col min="3306" max="3306" width="7.25" style="62" customWidth="1"/>
    <col min="3307" max="3307" width="3.5" style="62" customWidth="1"/>
    <col min="3308" max="3308" width="16.125" style="62" customWidth="1"/>
    <col min="3309" max="3315" width="9" style="62"/>
    <col min="3316" max="3316" width="7.25" style="62" customWidth="1"/>
    <col min="3317" max="3317" width="3.5" style="62" customWidth="1"/>
    <col min="3318" max="3473" width="9" style="62"/>
    <col min="3474" max="3474" width="16.125" style="62" customWidth="1"/>
    <col min="3475" max="3481" width="9" style="62"/>
    <col min="3482" max="3482" width="7.125" style="62" customWidth="1"/>
    <col min="3483" max="3483" width="2.625" style="62" customWidth="1"/>
    <col min="3484" max="3484" width="16.125" style="62" customWidth="1"/>
    <col min="3485" max="3491" width="9" style="62"/>
    <col min="3492" max="3492" width="7.25" style="62" customWidth="1"/>
    <col min="3493" max="3493" width="3.5" style="62" customWidth="1"/>
    <col min="3494" max="3494" width="16.125" style="62" customWidth="1"/>
    <col min="3495" max="3501" width="9" style="62"/>
    <col min="3502" max="3502" width="7.25" style="62" customWidth="1"/>
    <col min="3503" max="3503" width="3.5" style="62" customWidth="1"/>
    <col min="3504" max="3504" width="16.125" style="62" customWidth="1"/>
    <col min="3505" max="3511" width="9" style="62"/>
    <col min="3512" max="3512" width="7.25" style="62" customWidth="1"/>
    <col min="3513" max="3513" width="3.5" style="62" customWidth="1"/>
    <col min="3514" max="3514" width="16.125" style="62" customWidth="1"/>
    <col min="3515" max="3521" width="9" style="62"/>
    <col min="3522" max="3522" width="7.25" style="62" customWidth="1"/>
    <col min="3523" max="3523" width="3.5" style="62" customWidth="1"/>
    <col min="3524" max="3524" width="16.125" style="62" customWidth="1"/>
    <col min="3525" max="3531" width="9" style="62"/>
    <col min="3532" max="3532" width="7.25" style="62" customWidth="1"/>
    <col min="3533" max="3533" width="3.5" style="62" customWidth="1"/>
    <col min="3534" max="3534" width="16.125" style="62" customWidth="1"/>
    <col min="3535" max="3541" width="9" style="62"/>
    <col min="3542" max="3542" width="7.25" style="62" customWidth="1"/>
    <col min="3543" max="3543" width="3.5" style="62" customWidth="1"/>
    <col min="3544" max="3544" width="16.125" style="62" customWidth="1"/>
    <col min="3545" max="3551" width="9" style="62"/>
    <col min="3552" max="3552" width="7.25" style="62" customWidth="1"/>
    <col min="3553" max="3553" width="3.5" style="62" customWidth="1"/>
    <col min="3554" max="3554" width="16.125" style="62" customWidth="1"/>
    <col min="3555" max="3561" width="9" style="62"/>
    <col min="3562" max="3562" width="7.25" style="62" customWidth="1"/>
    <col min="3563" max="3563" width="3.5" style="62" customWidth="1"/>
    <col min="3564" max="3564" width="16.125" style="62" customWidth="1"/>
    <col min="3565" max="3571" width="9" style="62"/>
    <col min="3572" max="3572" width="7.25" style="62" customWidth="1"/>
    <col min="3573" max="3573" width="3.5" style="62" customWidth="1"/>
    <col min="3574" max="3729" width="9" style="62"/>
    <col min="3730" max="3730" width="16.125" style="62" customWidth="1"/>
    <col min="3731" max="3737" width="9" style="62"/>
    <col min="3738" max="3738" width="7.125" style="62" customWidth="1"/>
    <col min="3739" max="3739" width="2.625" style="62" customWidth="1"/>
    <col min="3740" max="3740" width="16.125" style="62" customWidth="1"/>
    <col min="3741" max="3747" width="9" style="62"/>
    <col min="3748" max="3748" width="7.25" style="62" customWidth="1"/>
    <col min="3749" max="3749" width="3.5" style="62" customWidth="1"/>
    <col min="3750" max="3750" width="16.125" style="62" customWidth="1"/>
    <col min="3751" max="3757" width="9" style="62"/>
    <col min="3758" max="3758" width="7.25" style="62" customWidth="1"/>
    <col min="3759" max="3759" width="3.5" style="62" customWidth="1"/>
    <col min="3760" max="3760" width="16.125" style="62" customWidth="1"/>
    <col min="3761" max="3767" width="9" style="62"/>
    <col min="3768" max="3768" width="7.25" style="62" customWidth="1"/>
    <col min="3769" max="3769" width="3.5" style="62" customWidth="1"/>
    <col min="3770" max="3770" width="16.125" style="62" customWidth="1"/>
    <col min="3771" max="3777" width="9" style="62"/>
    <col min="3778" max="3778" width="7.25" style="62" customWidth="1"/>
    <col min="3779" max="3779" width="3.5" style="62" customWidth="1"/>
    <col min="3780" max="3780" width="16.125" style="62" customWidth="1"/>
    <col min="3781" max="3787" width="9" style="62"/>
    <col min="3788" max="3788" width="7.25" style="62" customWidth="1"/>
    <col min="3789" max="3789" width="3.5" style="62" customWidth="1"/>
    <col min="3790" max="3790" width="16.125" style="62" customWidth="1"/>
    <col min="3791" max="3797" width="9" style="62"/>
    <col min="3798" max="3798" width="7.25" style="62" customWidth="1"/>
    <col min="3799" max="3799" width="3.5" style="62" customWidth="1"/>
    <col min="3800" max="3800" width="16.125" style="62" customWidth="1"/>
    <col min="3801" max="3807" width="9" style="62"/>
    <col min="3808" max="3808" width="7.25" style="62" customWidth="1"/>
    <col min="3809" max="3809" width="3.5" style="62" customWidth="1"/>
    <col min="3810" max="3810" width="16.125" style="62" customWidth="1"/>
    <col min="3811" max="3817" width="9" style="62"/>
    <col min="3818" max="3818" width="7.25" style="62" customWidth="1"/>
    <col min="3819" max="3819" width="3.5" style="62" customWidth="1"/>
    <col min="3820" max="3820" width="16.125" style="62" customWidth="1"/>
    <col min="3821" max="3827" width="9" style="62"/>
    <col min="3828" max="3828" width="7.25" style="62" customWidth="1"/>
    <col min="3829" max="3829" width="3.5" style="62" customWidth="1"/>
    <col min="3830" max="3985" width="9" style="62"/>
    <col min="3986" max="3986" width="16.125" style="62" customWidth="1"/>
    <col min="3987" max="3993" width="9" style="62"/>
    <col min="3994" max="3994" width="7.125" style="62" customWidth="1"/>
    <col min="3995" max="3995" width="2.625" style="62" customWidth="1"/>
    <col min="3996" max="3996" width="16.125" style="62" customWidth="1"/>
    <col min="3997" max="4003" width="9" style="62"/>
    <col min="4004" max="4004" width="7.25" style="62" customWidth="1"/>
    <col min="4005" max="4005" width="3.5" style="62" customWidth="1"/>
    <col min="4006" max="4006" width="16.125" style="62" customWidth="1"/>
    <col min="4007" max="4013" width="9" style="62"/>
    <col min="4014" max="4014" width="7.25" style="62" customWidth="1"/>
    <col min="4015" max="4015" width="3.5" style="62" customWidth="1"/>
    <col min="4016" max="4016" width="16.125" style="62" customWidth="1"/>
    <col min="4017" max="4023" width="9" style="62"/>
    <col min="4024" max="4024" width="7.25" style="62" customWidth="1"/>
    <col min="4025" max="4025" width="3.5" style="62" customWidth="1"/>
    <col min="4026" max="4026" width="16.125" style="62" customWidth="1"/>
    <col min="4027" max="4033" width="9" style="62"/>
    <col min="4034" max="4034" width="7.25" style="62" customWidth="1"/>
    <col min="4035" max="4035" width="3.5" style="62" customWidth="1"/>
    <col min="4036" max="4036" width="16.125" style="62" customWidth="1"/>
    <col min="4037" max="4043" width="9" style="62"/>
    <col min="4044" max="4044" width="7.25" style="62" customWidth="1"/>
    <col min="4045" max="4045" width="3.5" style="62" customWidth="1"/>
    <col min="4046" max="4046" width="16.125" style="62" customWidth="1"/>
    <col min="4047" max="4053" width="9" style="62"/>
    <col min="4054" max="4054" width="7.25" style="62" customWidth="1"/>
    <col min="4055" max="4055" width="3.5" style="62" customWidth="1"/>
    <col min="4056" max="4056" width="16.125" style="62" customWidth="1"/>
    <col min="4057" max="4063" width="9" style="62"/>
    <col min="4064" max="4064" width="7.25" style="62" customWidth="1"/>
    <col min="4065" max="4065" width="3.5" style="62" customWidth="1"/>
    <col min="4066" max="4066" width="16.125" style="62" customWidth="1"/>
    <col min="4067" max="4073" width="9" style="62"/>
    <col min="4074" max="4074" width="7.25" style="62" customWidth="1"/>
    <col min="4075" max="4075" width="3.5" style="62" customWidth="1"/>
    <col min="4076" max="4076" width="16.125" style="62" customWidth="1"/>
    <col min="4077" max="4083" width="9" style="62"/>
    <col min="4084" max="4084" width="7.25" style="62" customWidth="1"/>
    <col min="4085" max="4085" width="3.5" style="62" customWidth="1"/>
    <col min="4086" max="4241" width="9" style="62"/>
    <col min="4242" max="4242" width="16.125" style="62" customWidth="1"/>
    <col min="4243" max="4249" width="9" style="62"/>
    <col min="4250" max="4250" width="7.125" style="62" customWidth="1"/>
    <col min="4251" max="4251" width="2.625" style="62" customWidth="1"/>
    <col min="4252" max="4252" width="16.125" style="62" customWidth="1"/>
    <col min="4253" max="4259" width="9" style="62"/>
    <col min="4260" max="4260" width="7.25" style="62" customWidth="1"/>
    <col min="4261" max="4261" width="3.5" style="62" customWidth="1"/>
    <col min="4262" max="4262" width="16.125" style="62" customWidth="1"/>
    <col min="4263" max="4269" width="9" style="62"/>
    <col min="4270" max="4270" width="7.25" style="62" customWidth="1"/>
    <col min="4271" max="4271" width="3.5" style="62" customWidth="1"/>
    <col min="4272" max="4272" width="16.125" style="62" customWidth="1"/>
    <col min="4273" max="4279" width="9" style="62"/>
    <col min="4280" max="4280" width="7.25" style="62" customWidth="1"/>
    <col min="4281" max="4281" width="3.5" style="62" customWidth="1"/>
    <col min="4282" max="4282" width="16.125" style="62" customWidth="1"/>
    <col min="4283" max="4289" width="9" style="62"/>
    <col min="4290" max="4290" width="7.25" style="62" customWidth="1"/>
    <col min="4291" max="4291" width="3.5" style="62" customWidth="1"/>
    <col min="4292" max="4292" width="16.125" style="62" customWidth="1"/>
    <col min="4293" max="4299" width="9" style="62"/>
    <col min="4300" max="4300" width="7.25" style="62" customWidth="1"/>
    <col min="4301" max="4301" width="3.5" style="62" customWidth="1"/>
    <col min="4302" max="4302" width="16.125" style="62" customWidth="1"/>
    <col min="4303" max="4309" width="9" style="62"/>
    <col min="4310" max="4310" width="7.25" style="62" customWidth="1"/>
    <col min="4311" max="4311" width="3.5" style="62" customWidth="1"/>
    <col min="4312" max="4312" width="16.125" style="62" customWidth="1"/>
    <col min="4313" max="4319" width="9" style="62"/>
    <col min="4320" max="4320" width="7.25" style="62" customWidth="1"/>
    <col min="4321" max="4321" width="3.5" style="62" customWidth="1"/>
    <col min="4322" max="4322" width="16.125" style="62" customWidth="1"/>
    <col min="4323" max="4329" width="9" style="62"/>
    <col min="4330" max="4330" width="7.25" style="62" customWidth="1"/>
    <col min="4331" max="4331" width="3.5" style="62" customWidth="1"/>
    <col min="4332" max="4332" width="16.125" style="62" customWidth="1"/>
    <col min="4333" max="4339" width="9" style="62"/>
    <col min="4340" max="4340" width="7.25" style="62" customWidth="1"/>
    <col min="4341" max="4341" width="3.5" style="62" customWidth="1"/>
    <col min="4342" max="4497" width="9" style="62"/>
    <col min="4498" max="4498" width="16.125" style="62" customWidth="1"/>
    <col min="4499" max="4505" width="9" style="62"/>
    <col min="4506" max="4506" width="7.125" style="62" customWidth="1"/>
    <col min="4507" max="4507" width="2.625" style="62" customWidth="1"/>
    <col min="4508" max="4508" width="16.125" style="62" customWidth="1"/>
    <col min="4509" max="4515" width="9" style="62"/>
    <col min="4516" max="4516" width="7.25" style="62" customWidth="1"/>
    <col min="4517" max="4517" width="3.5" style="62" customWidth="1"/>
    <col min="4518" max="4518" width="16.125" style="62" customWidth="1"/>
    <col min="4519" max="4525" width="9" style="62"/>
    <col min="4526" max="4526" width="7.25" style="62" customWidth="1"/>
    <col min="4527" max="4527" width="3.5" style="62" customWidth="1"/>
    <col min="4528" max="4528" width="16.125" style="62" customWidth="1"/>
    <col min="4529" max="4535" width="9" style="62"/>
    <col min="4536" max="4536" width="7.25" style="62" customWidth="1"/>
    <col min="4537" max="4537" width="3.5" style="62" customWidth="1"/>
    <col min="4538" max="4538" width="16.125" style="62" customWidth="1"/>
    <col min="4539" max="4545" width="9" style="62"/>
    <col min="4546" max="4546" width="7.25" style="62" customWidth="1"/>
    <col min="4547" max="4547" width="3.5" style="62" customWidth="1"/>
    <col min="4548" max="4548" width="16.125" style="62" customWidth="1"/>
    <col min="4549" max="4555" width="9" style="62"/>
    <col min="4556" max="4556" width="7.25" style="62" customWidth="1"/>
    <col min="4557" max="4557" width="3.5" style="62" customWidth="1"/>
    <col min="4558" max="4558" width="16.125" style="62" customWidth="1"/>
    <col min="4559" max="4565" width="9" style="62"/>
    <col min="4566" max="4566" width="7.25" style="62" customWidth="1"/>
    <col min="4567" max="4567" width="3.5" style="62" customWidth="1"/>
    <col min="4568" max="4568" width="16.125" style="62" customWidth="1"/>
    <col min="4569" max="4575" width="9" style="62"/>
    <col min="4576" max="4576" width="7.25" style="62" customWidth="1"/>
    <col min="4577" max="4577" width="3.5" style="62" customWidth="1"/>
    <col min="4578" max="4578" width="16.125" style="62" customWidth="1"/>
    <col min="4579" max="4585" width="9" style="62"/>
    <col min="4586" max="4586" width="7.25" style="62" customWidth="1"/>
    <col min="4587" max="4587" width="3.5" style="62" customWidth="1"/>
    <col min="4588" max="4588" width="16.125" style="62" customWidth="1"/>
    <col min="4589" max="4595" width="9" style="62"/>
    <col min="4596" max="4596" width="7.25" style="62" customWidth="1"/>
    <col min="4597" max="4597" width="3.5" style="62" customWidth="1"/>
    <col min="4598" max="4753" width="9" style="62"/>
    <col min="4754" max="4754" width="16.125" style="62" customWidth="1"/>
    <col min="4755" max="4761" width="9" style="62"/>
    <col min="4762" max="4762" width="7.125" style="62" customWidth="1"/>
    <col min="4763" max="4763" width="2.625" style="62" customWidth="1"/>
    <col min="4764" max="4764" width="16.125" style="62" customWidth="1"/>
    <col min="4765" max="4771" width="9" style="62"/>
    <col min="4772" max="4772" width="7.25" style="62" customWidth="1"/>
    <col min="4773" max="4773" width="3.5" style="62" customWidth="1"/>
    <col min="4774" max="4774" width="16.125" style="62" customWidth="1"/>
    <col min="4775" max="4781" width="9" style="62"/>
    <col min="4782" max="4782" width="7.25" style="62" customWidth="1"/>
    <col min="4783" max="4783" width="3.5" style="62" customWidth="1"/>
    <col min="4784" max="4784" width="16.125" style="62" customWidth="1"/>
    <col min="4785" max="4791" width="9" style="62"/>
    <col min="4792" max="4792" width="7.25" style="62" customWidth="1"/>
    <col min="4793" max="4793" width="3.5" style="62" customWidth="1"/>
    <col min="4794" max="4794" width="16.125" style="62" customWidth="1"/>
    <col min="4795" max="4801" width="9" style="62"/>
    <col min="4802" max="4802" width="7.25" style="62" customWidth="1"/>
    <col min="4803" max="4803" width="3.5" style="62" customWidth="1"/>
    <col min="4804" max="4804" width="16.125" style="62" customWidth="1"/>
    <col min="4805" max="4811" width="9" style="62"/>
    <col min="4812" max="4812" width="7.25" style="62" customWidth="1"/>
    <col min="4813" max="4813" width="3.5" style="62" customWidth="1"/>
    <col min="4814" max="4814" width="16.125" style="62" customWidth="1"/>
    <col min="4815" max="4821" width="9" style="62"/>
    <col min="4822" max="4822" width="7.25" style="62" customWidth="1"/>
    <col min="4823" max="4823" width="3.5" style="62" customWidth="1"/>
    <col min="4824" max="4824" width="16.125" style="62" customWidth="1"/>
    <col min="4825" max="4831" width="9" style="62"/>
    <col min="4832" max="4832" width="7.25" style="62" customWidth="1"/>
    <col min="4833" max="4833" width="3.5" style="62" customWidth="1"/>
    <col min="4834" max="4834" width="16.125" style="62" customWidth="1"/>
    <col min="4835" max="4841" width="9" style="62"/>
    <col min="4842" max="4842" width="7.25" style="62" customWidth="1"/>
    <col min="4843" max="4843" width="3.5" style="62" customWidth="1"/>
    <col min="4844" max="4844" width="16.125" style="62" customWidth="1"/>
    <col min="4845" max="4851" width="9" style="62"/>
    <col min="4852" max="4852" width="7.25" style="62" customWidth="1"/>
    <col min="4853" max="4853" width="3.5" style="62" customWidth="1"/>
    <col min="4854" max="5009" width="9" style="62"/>
    <col min="5010" max="5010" width="16.125" style="62" customWidth="1"/>
    <col min="5011" max="5017" width="9" style="62"/>
    <col min="5018" max="5018" width="7.125" style="62" customWidth="1"/>
    <col min="5019" max="5019" width="2.625" style="62" customWidth="1"/>
    <col min="5020" max="5020" width="16.125" style="62" customWidth="1"/>
    <col min="5021" max="5027" width="9" style="62"/>
    <col min="5028" max="5028" width="7.25" style="62" customWidth="1"/>
    <col min="5029" max="5029" width="3.5" style="62" customWidth="1"/>
    <col min="5030" max="5030" width="16.125" style="62" customWidth="1"/>
    <col min="5031" max="5037" width="9" style="62"/>
    <col min="5038" max="5038" width="7.25" style="62" customWidth="1"/>
    <col min="5039" max="5039" width="3.5" style="62" customWidth="1"/>
    <col min="5040" max="5040" width="16.125" style="62" customWidth="1"/>
    <col min="5041" max="5047" width="9" style="62"/>
    <col min="5048" max="5048" width="7.25" style="62" customWidth="1"/>
    <col min="5049" max="5049" width="3.5" style="62" customWidth="1"/>
    <col min="5050" max="5050" width="16.125" style="62" customWidth="1"/>
    <col min="5051" max="5057" width="9" style="62"/>
    <col min="5058" max="5058" width="7.25" style="62" customWidth="1"/>
    <col min="5059" max="5059" width="3.5" style="62" customWidth="1"/>
    <col min="5060" max="5060" width="16.125" style="62" customWidth="1"/>
    <col min="5061" max="5067" width="9" style="62"/>
    <col min="5068" max="5068" width="7.25" style="62" customWidth="1"/>
    <col min="5069" max="5069" width="3.5" style="62" customWidth="1"/>
    <col min="5070" max="5070" width="16.125" style="62" customWidth="1"/>
    <col min="5071" max="5077" width="9" style="62"/>
    <col min="5078" max="5078" width="7.25" style="62" customWidth="1"/>
    <col min="5079" max="5079" width="3.5" style="62" customWidth="1"/>
    <col min="5080" max="5080" width="16.125" style="62" customWidth="1"/>
    <col min="5081" max="5087" width="9" style="62"/>
    <col min="5088" max="5088" width="7.25" style="62" customWidth="1"/>
    <col min="5089" max="5089" width="3.5" style="62" customWidth="1"/>
    <col min="5090" max="5090" width="16.125" style="62" customWidth="1"/>
    <col min="5091" max="5097" width="9" style="62"/>
    <col min="5098" max="5098" width="7.25" style="62" customWidth="1"/>
    <col min="5099" max="5099" width="3.5" style="62" customWidth="1"/>
    <col min="5100" max="5100" width="16.125" style="62" customWidth="1"/>
    <col min="5101" max="5107" width="9" style="62"/>
    <col min="5108" max="5108" width="7.25" style="62" customWidth="1"/>
    <col min="5109" max="5109" width="3.5" style="62" customWidth="1"/>
    <col min="5110" max="5265" width="9" style="62"/>
    <col min="5266" max="5266" width="16.125" style="62" customWidth="1"/>
    <col min="5267" max="5273" width="9" style="62"/>
    <col min="5274" max="5274" width="7.125" style="62" customWidth="1"/>
    <col min="5275" max="5275" width="2.625" style="62" customWidth="1"/>
    <col min="5276" max="5276" width="16.125" style="62" customWidth="1"/>
    <col min="5277" max="5283" width="9" style="62"/>
    <col min="5284" max="5284" width="7.25" style="62" customWidth="1"/>
    <col min="5285" max="5285" width="3.5" style="62" customWidth="1"/>
    <col min="5286" max="5286" width="16.125" style="62" customWidth="1"/>
    <col min="5287" max="5293" width="9" style="62"/>
    <col min="5294" max="5294" width="7.25" style="62" customWidth="1"/>
    <col min="5295" max="5295" width="3.5" style="62" customWidth="1"/>
    <col min="5296" max="5296" width="16.125" style="62" customWidth="1"/>
    <col min="5297" max="5303" width="9" style="62"/>
    <col min="5304" max="5304" width="7.25" style="62" customWidth="1"/>
    <col min="5305" max="5305" width="3.5" style="62" customWidth="1"/>
    <col min="5306" max="5306" width="16.125" style="62" customWidth="1"/>
    <col min="5307" max="5313" width="9" style="62"/>
    <col min="5314" max="5314" width="7.25" style="62" customWidth="1"/>
    <col min="5315" max="5315" width="3.5" style="62" customWidth="1"/>
    <col min="5316" max="5316" width="16.125" style="62" customWidth="1"/>
    <col min="5317" max="5323" width="9" style="62"/>
    <col min="5324" max="5324" width="7.25" style="62" customWidth="1"/>
    <col min="5325" max="5325" width="3.5" style="62" customWidth="1"/>
    <col min="5326" max="5326" width="16.125" style="62" customWidth="1"/>
    <col min="5327" max="5333" width="9" style="62"/>
    <col min="5334" max="5334" width="7.25" style="62" customWidth="1"/>
    <col min="5335" max="5335" width="3.5" style="62" customWidth="1"/>
    <col min="5336" max="5336" width="16.125" style="62" customWidth="1"/>
    <col min="5337" max="5343" width="9" style="62"/>
    <col min="5344" max="5344" width="7.25" style="62" customWidth="1"/>
    <col min="5345" max="5345" width="3.5" style="62" customWidth="1"/>
    <col min="5346" max="5346" width="16.125" style="62" customWidth="1"/>
    <col min="5347" max="5353" width="9" style="62"/>
    <col min="5354" max="5354" width="7.25" style="62" customWidth="1"/>
    <col min="5355" max="5355" width="3.5" style="62" customWidth="1"/>
    <col min="5356" max="5356" width="16.125" style="62" customWidth="1"/>
    <col min="5357" max="5363" width="9" style="62"/>
    <col min="5364" max="5364" width="7.25" style="62" customWidth="1"/>
    <col min="5365" max="5365" width="3.5" style="62" customWidth="1"/>
    <col min="5366" max="5521" width="9" style="62"/>
    <col min="5522" max="5522" width="16.125" style="62" customWidth="1"/>
    <col min="5523" max="5529" width="9" style="62"/>
    <col min="5530" max="5530" width="7.125" style="62" customWidth="1"/>
    <col min="5531" max="5531" width="2.625" style="62" customWidth="1"/>
    <col min="5532" max="5532" width="16.125" style="62" customWidth="1"/>
    <col min="5533" max="5539" width="9" style="62"/>
    <col min="5540" max="5540" width="7.25" style="62" customWidth="1"/>
    <col min="5541" max="5541" width="3.5" style="62" customWidth="1"/>
    <col min="5542" max="5542" width="16.125" style="62" customWidth="1"/>
    <col min="5543" max="5549" width="9" style="62"/>
    <col min="5550" max="5550" width="7.25" style="62" customWidth="1"/>
    <col min="5551" max="5551" width="3.5" style="62" customWidth="1"/>
    <col min="5552" max="5552" width="16.125" style="62" customWidth="1"/>
    <col min="5553" max="5559" width="9" style="62"/>
    <col min="5560" max="5560" width="7.25" style="62" customWidth="1"/>
    <col min="5561" max="5561" width="3.5" style="62" customWidth="1"/>
    <col min="5562" max="5562" width="16.125" style="62" customWidth="1"/>
    <col min="5563" max="5569" width="9" style="62"/>
    <col min="5570" max="5570" width="7.25" style="62" customWidth="1"/>
    <col min="5571" max="5571" width="3.5" style="62" customWidth="1"/>
    <col min="5572" max="5572" width="16.125" style="62" customWidth="1"/>
    <col min="5573" max="5579" width="9" style="62"/>
    <col min="5580" max="5580" width="7.25" style="62" customWidth="1"/>
    <col min="5581" max="5581" width="3.5" style="62" customWidth="1"/>
    <col min="5582" max="5582" width="16.125" style="62" customWidth="1"/>
    <col min="5583" max="5589" width="9" style="62"/>
    <col min="5590" max="5590" width="7.25" style="62" customWidth="1"/>
    <col min="5591" max="5591" width="3.5" style="62" customWidth="1"/>
    <col min="5592" max="5592" width="16.125" style="62" customWidth="1"/>
    <col min="5593" max="5599" width="9" style="62"/>
    <col min="5600" max="5600" width="7.25" style="62" customWidth="1"/>
    <col min="5601" max="5601" width="3.5" style="62" customWidth="1"/>
    <col min="5602" max="5602" width="16.125" style="62" customWidth="1"/>
    <col min="5603" max="5609" width="9" style="62"/>
    <col min="5610" max="5610" width="7.25" style="62" customWidth="1"/>
    <col min="5611" max="5611" width="3.5" style="62" customWidth="1"/>
    <col min="5612" max="5612" width="16.125" style="62" customWidth="1"/>
    <col min="5613" max="5619" width="9" style="62"/>
    <col min="5620" max="5620" width="7.25" style="62" customWidth="1"/>
    <col min="5621" max="5621" width="3.5" style="62" customWidth="1"/>
    <col min="5622" max="5777" width="9" style="62"/>
    <col min="5778" max="5778" width="16.125" style="62" customWidth="1"/>
    <col min="5779" max="5785" width="9" style="62"/>
    <col min="5786" max="5786" width="7.125" style="62" customWidth="1"/>
    <col min="5787" max="5787" width="2.625" style="62" customWidth="1"/>
    <col min="5788" max="5788" width="16.125" style="62" customWidth="1"/>
    <col min="5789" max="5795" width="9" style="62"/>
    <col min="5796" max="5796" width="7.25" style="62" customWidth="1"/>
    <col min="5797" max="5797" width="3.5" style="62" customWidth="1"/>
    <col min="5798" max="5798" width="16.125" style="62" customWidth="1"/>
    <col min="5799" max="5805" width="9" style="62"/>
    <col min="5806" max="5806" width="7.25" style="62" customWidth="1"/>
    <col min="5807" max="5807" width="3.5" style="62" customWidth="1"/>
    <col min="5808" max="5808" width="16.125" style="62" customWidth="1"/>
    <col min="5809" max="5815" width="9" style="62"/>
    <col min="5816" max="5816" width="7.25" style="62" customWidth="1"/>
    <col min="5817" max="5817" width="3.5" style="62" customWidth="1"/>
    <col min="5818" max="5818" width="16.125" style="62" customWidth="1"/>
    <col min="5819" max="5825" width="9" style="62"/>
    <col min="5826" max="5826" width="7.25" style="62" customWidth="1"/>
    <col min="5827" max="5827" width="3.5" style="62" customWidth="1"/>
    <col min="5828" max="5828" width="16.125" style="62" customWidth="1"/>
    <col min="5829" max="5835" width="9" style="62"/>
    <col min="5836" max="5836" width="7.25" style="62" customWidth="1"/>
    <col min="5837" max="5837" width="3.5" style="62" customWidth="1"/>
    <col min="5838" max="5838" width="16.125" style="62" customWidth="1"/>
    <col min="5839" max="5845" width="9" style="62"/>
    <col min="5846" max="5846" width="7.25" style="62" customWidth="1"/>
    <col min="5847" max="5847" width="3.5" style="62" customWidth="1"/>
    <col min="5848" max="5848" width="16.125" style="62" customWidth="1"/>
    <col min="5849" max="5855" width="9" style="62"/>
    <col min="5856" max="5856" width="7.25" style="62" customWidth="1"/>
    <col min="5857" max="5857" width="3.5" style="62" customWidth="1"/>
    <col min="5858" max="5858" width="16.125" style="62" customWidth="1"/>
    <col min="5859" max="5865" width="9" style="62"/>
    <col min="5866" max="5866" width="7.25" style="62" customWidth="1"/>
    <col min="5867" max="5867" width="3.5" style="62" customWidth="1"/>
    <col min="5868" max="5868" width="16.125" style="62" customWidth="1"/>
    <col min="5869" max="5875" width="9" style="62"/>
    <col min="5876" max="5876" width="7.25" style="62" customWidth="1"/>
    <col min="5877" max="5877" width="3.5" style="62" customWidth="1"/>
    <col min="5878" max="6033" width="9" style="62"/>
    <col min="6034" max="6034" width="16.125" style="62" customWidth="1"/>
    <col min="6035" max="6041" width="9" style="62"/>
    <col min="6042" max="6042" width="7.125" style="62" customWidth="1"/>
    <col min="6043" max="6043" width="2.625" style="62" customWidth="1"/>
    <col min="6044" max="6044" width="16.125" style="62" customWidth="1"/>
    <col min="6045" max="6051" width="9" style="62"/>
    <col min="6052" max="6052" width="7.25" style="62" customWidth="1"/>
    <col min="6053" max="6053" width="3.5" style="62" customWidth="1"/>
    <col min="6054" max="6054" width="16.125" style="62" customWidth="1"/>
    <col min="6055" max="6061" width="9" style="62"/>
    <col min="6062" max="6062" width="7.25" style="62" customWidth="1"/>
    <col min="6063" max="6063" width="3.5" style="62" customWidth="1"/>
    <col min="6064" max="6064" width="16.125" style="62" customWidth="1"/>
    <col min="6065" max="6071" width="9" style="62"/>
    <col min="6072" max="6072" width="7.25" style="62" customWidth="1"/>
    <col min="6073" max="6073" width="3.5" style="62" customWidth="1"/>
    <col min="6074" max="6074" width="16.125" style="62" customWidth="1"/>
    <col min="6075" max="6081" width="9" style="62"/>
    <col min="6082" max="6082" width="7.25" style="62" customWidth="1"/>
    <col min="6083" max="6083" width="3.5" style="62" customWidth="1"/>
    <col min="6084" max="6084" width="16.125" style="62" customWidth="1"/>
    <col min="6085" max="6091" width="9" style="62"/>
    <col min="6092" max="6092" width="7.25" style="62" customWidth="1"/>
    <col min="6093" max="6093" width="3.5" style="62" customWidth="1"/>
    <col min="6094" max="6094" width="16.125" style="62" customWidth="1"/>
    <col min="6095" max="6101" width="9" style="62"/>
    <col min="6102" max="6102" width="7.25" style="62" customWidth="1"/>
    <col min="6103" max="6103" width="3.5" style="62" customWidth="1"/>
    <col min="6104" max="6104" width="16.125" style="62" customWidth="1"/>
    <col min="6105" max="6111" width="9" style="62"/>
    <col min="6112" max="6112" width="7.25" style="62" customWidth="1"/>
    <col min="6113" max="6113" width="3.5" style="62" customWidth="1"/>
    <col min="6114" max="6114" width="16.125" style="62" customWidth="1"/>
    <col min="6115" max="6121" width="9" style="62"/>
    <col min="6122" max="6122" width="7.25" style="62" customWidth="1"/>
    <col min="6123" max="6123" width="3.5" style="62" customWidth="1"/>
    <col min="6124" max="6124" width="16.125" style="62" customWidth="1"/>
    <col min="6125" max="6131" width="9" style="62"/>
    <col min="6132" max="6132" width="7.25" style="62" customWidth="1"/>
    <col min="6133" max="6133" width="3.5" style="62" customWidth="1"/>
    <col min="6134" max="6289" width="9" style="62"/>
    <col min="6290" max="6290" width="16.125" style="62" customWidth="1"/>
    <col min="6291" max="6297" width="9" style="62"/>
    <col min="6298" max="6298" width="7.125" style="62" customWidth="1"/>
    <col min="6299" max="6299" width="2.625" style="62" customWidth="1"/>
    <col min="6300" max="6300" width="16.125" style="62" customWidth="1"/>
    <col min="6301" max="6307" width="9" style="62"/>
    <col min="6308" max="6308" width="7.25" style="62" customWidth="1"/>
    <col min="6309" max="6309" width="3.5" style="62" customWidth="1"/>
    <col min="6310" max="6310" width="16.125" style="62" customWidth="1"/>
    <col min="6311" max="6317" width="9" style="62"/>
    <col min="6318" max="6318" width="7.25" style="62" customWidth="1"/>
    <col min="6319" max="6319" width="3.5" style="62" customWidth="1"/>
    <col min="6320" max="6320" width="16.125" style="62" customWidth="1"/>
    <col min="6321" max="6327" width="9" style="62"/>
    <col min="6328" max="6328" width="7.25" style="62" customWidth="1"/>
    <col min="6329" max="6329" width="3.5" style="62" customWidth="1"/>
    <col min="6330" max="6330" width="16.125" style="62" customWidth="1"/>
    <col min="6331" max="6337" width="9" style="62"/>
    <col min="6338" max="6338" width="7.25" style="62" customWidth="1"/>
    <col min="6339" max="6339" width="3.5" style="62" customWidth="1"/>
    <col min="6340" max="6340" width="16.125" style="62" customWidth="1"/>
    <col min="6341" max="6347" width="9" style="62"/>
    <col min="6348" max="6348" width="7.25" style="62" customWidth="1"/>
    <col min="6349" max="6349" width="3.5" style="62" customWidth="1"/>
    <col min="6350" max="6350" width="16.125" style="62" customWidth="1"/>
    <col min="6351" max="6357" width="9" style="62"/>
    <col min="6358" max="6358" width="7.25" style="62" customWidth="1"/>
    <col min="6359" max="6359" width="3.5" style="62" customWidth="1"/>
    <col min="6360" max="6360" width="16.125" style="62" customWidth="1"/>
    <col min="6361" max="6367" width="9" style="62"/>
    <col min="6368" max="6368" width="7.25" style="62" customWidth="1"/>
    <col min="6369" max="6369" width="3.5" style="62" customWidth="1"/>
    <col min="6370" max="6370" width="16.125" style="62" customWidth="1"/>
    <col min="6371" max="6377" width="9" style="62"/>
    <col min="6378" max="6378" width="7.25" style="62" customWidth="1"/>
    <col min="6379" max="6379" width="3.5" style="62" customWidth="1"/>
    <col min="6380" max="6380" width="16.125" style="62" customWidth="1"/>
    <col min="6381" max="6387" width="9" style="62"/>
    <col min="6388" max="6388" width="7.25" style="62" customWidth="1"/>
    <col min="6389" max="6389" width="3.5" style="62" customWidth="1"/>
    <col min="6390" max="6545" width="9" style="62"/>
    <col min="6546" max="6546" width="16.125" style="62" customWidth="1"/>
    <col min="6547" max="6553" width="9" style="62"/>
    <col min="6554" max="6554" width="7.125" style="62" customWidth="1"/>
    <col min="6555" max="6555" width="2.625" style="62" customWidth="1"/>
    <col min="6556" max="6556" width="16.125" style="62" customWidth="1"/>
    <col min="6557" max="6563" width="9" style="62"/>
    <col min="6564" max="6564" width="7.25" style="62" customWidth="1"/>
    <col min="6565" max="6565" width="3.5" style="62" customWidth="1"/>
    <col min="6566" max="6566" width="16.125" style="62" customWidth="1"/>
    <col min="6567" max="6573" width="9" style="62"/>
    <col min="6574" max="6574" width="7.25" style="62" customWidth="1"/>
    <col min="6575" max="6575" width="3.5" style="62" customWidth="1"/>
    <col min="6576" max="6576" width="16.125" style="62" customWidth="1"/>
    <col min="6577" max="6583" width="9" style="62"/>
    <col min="6584" max="6584" width="7.25" style="62" customWidth="1"/>
    <col min="6585" max="6585" width="3.5" style="62" customWidth="1"/>
    <col min="6586" max="6586" width="16.125" style="62" customWidth="1"/>
    <col min="6587" max="6593" width="9" style="62"/>
    <col min="6594" max="6594" width="7.25" style="62" customWidth="1"/>
    <col min="6595" max="6595" width="3.5" style="62" customWidth="1"/>
    <col min="6596" max="6596" width="16.125" style="62" customWidth="1"/>
    <col min="6597" max="6603" width="9" style="62"/>
    <col min="6604" max="6604" width="7.25" style="62" customWidth="1"/>
    <col min="6605" max="6605" width="3.5" style="62" customWidth="1"/>
    <col min="6606" max="6606" width="16.125" style="62" customWidth="1"/>
    <col min="6607" max="6613" width="9" style="62"/>
    <col min="6614" max="6614" width="7.25" style="62" customWidth="1"/>
    <col min="6615" max="6615" width="3.5" style="62" customWidth="1"/>
    <col min="6616" max="6616" width="16.125" style="62" customWidth="1"/>
    <col min="6617" max="6623" width="9" style="62"/>
    <col min="6624" max="6624" width="7.25" style="62" customWidth="1"/>
    <col min="6625" max="6625" width="3.5" style="62" customWidth="1"/>
    <col min="6626" max="6626" width="16.125" style="62" customWidth="1"/>
    <col min="6627" max="6633" width="9" style="62"/>
    <col min="6634" max="6634" width="7.25" style="62" customWidth="1"/>
    <col min="6635" max="6635" width="3.5" style="62" customWidth="1"/>
    <col min="6636" max="6636" width="16.125" style="62" customWidth="1"/>
    <col min="6637" max="6643" width="9" style="62"/>
    <col min="6644" max="6644" width="7.25" style="62" customWidth="1"/>
    <col min="6645" max="6645" width="3.5" style="62" customWidth="1"/>
    <col min="6646" max="6801" width="9" style="62"/>
    <col min="6802" max="6802" width="16.125" style="62" customWidth="1"/>
    <col min="6803" max="6809" width="9" style="62"/>
    <col min="6810" max="6810" width="7.125" style="62" customWidth="1"/>
    <col min="6811" max="6811" width="2.625" style="62" customWidth="1"/>
    <col min="6812" max="6812" width="16.125" style="62" customWidth="1"/>
    <col min="6813" max="6819" width="9" style="62"/>
    <col min="6820" max="6820" width="7.25" style="62" customWidth="1"/>
    <col min="6821" max="6821" width="3.5" style="62" customWidth="1"/>
    <col min="6822" max="6822" width="16.125" style="62" customWidth="1"/>
    <col min="6823" max="6829" width="9" style="62"/>
    <col min="6830" max="6830" width="7.25" style="62" customWidth="1"/>
    <col min="6831" max="6831" width="3.5" style="62" customWidth="1"/>
    <col min="6832" max="6832" width="16.125" style="62" customWidth="1"/>
    <col min="6833" max="6839" width="9" style="62"/>
    <col min="6840" max="6840" width="7.25" style="62" customWidth="1"/>
    <col min="6841" max="6841" width="3.5" style="62" customWidth="1"/>
    <col min="6842" max="6842" width="16.125" style="62" customWidth="1"/>
    <col min="6843" max="6849" width="9" style="62"/>
    <col min="6850" max="6850" width="7.25" style="62" customWidth="1"/>
    <col min="6851" max="6851" width="3.5" style="62" customWidth="1"/>
    <col min="6852" max="6852" width="16.125" style="62" customWidth="1"/>
    <col min="6853" max="6859" width="9" style="62"/>
    <col min="6860" max="6860" width="7.25" style="62" customWidth="1"/>
    <col min="6861" max="6861" width="3.5" style="62" customWidth="1"/>
    <col min="6862" max="6862" width="16.125" style="62" customWidth="1"/>
    <col min="6863" max="6869" width="9" style="62"/>
    <col min="6870" max="6870" width="7.25" style="62" customWidth="1"/>
    <col min="6871" max="6871" width="3.5" style="62" customWidth="1"/>
    <col min="6872" max="6872" width="16.125" style="62" customWidth="1"/>
    <col min="6873" max="6879" width="9" style="62"/>
    <col min="6880" max="6880" width="7.25" style="62" customWidth="1"/>
    <col min="6881" max="6881" width="3.5" style="62" customWidth="1"/>
    <col min="6882" max="6882" width="16.125" style="62" customWidth="1"/>
    <col min="6883" max="6889" width="9" style="62"/>
    <col min="6890" max="6890" width="7.25" style="62" customWidth="1"/>
    <col min="6891" max="6891" width="3.5" style="62" customWidth="1"/>
    <col min="6892" max="6892" width="16.125" style="62" customWidth="1"/>
    <col min="6893" max="6899" width="9" style="62"/>
    <col min="6900" max="6900" width="7.25" style="62" customWidth="1"/>
    <col min="6901" max="6901" width="3.5" style="62" customWidth="1"/>
    <col min="6902" max="7057" width="9" style="62"/>
    <col min="7058" max="7058" width="16.125" style="62" customWidth="1"/>
    <col min="7059" max="7065" width="9" style="62"/>
    <col min="7066" max="7066" width="7.125" style="62" customWidth="1"/>
    <col min="7067" max="7067" width="2.625" style="62" customWidth="1"/>
    <col min="7068" max="7068" width="16.125" style="62" customWidth="1"/>
    <col min="7069" max="7075" width="9" style="62"/>
    <col min="7076" max="7076" width="7.25" style="62" customWidth="1"/>
    <col min="7077" max="7077" width="3.5" style="62" customWidth="1"/>
    <col min="7078" max="7078" width="16.125" style="62" customWidth="1"/>
    <col min="7079" max="7085" width="9" style="62"/>
    <col min="7086" max="7086" width="7.25" style="62" customWidth="1"/>
    <col min="7087" max="7087" width="3.5" style="62" customWidth="1"/>
    <col min="7088" max="7088" width="16.125" style="62" customWidth="1"/>
    <col min="7089" max="7095" width="9" style="62"/>
    <col min="7096" max="7096" width="7.25" style="62" customWidth="1"/>
    <col min="7097" max="7097" width="3.5" style="62" customWidth="1"/>
    <col min="7098" max="7098" width="16.125" style="62" customWidth="1"/>
    <col min="7099" max="7105" width="9" style="62"/>
    <col min="7106" max="7106" width="7.25" style="62" customWidth="1"/>
    <col min="7107" max="7107" width="3.5" style="62" customWidth="1"/>
    <col min="7108" max="7108" width="16.125" style="62" customWidth="1"/>
    <col min="7109" max="7115" width="9" style="62"/>
    <col min="7116" max="7116" width="7.25" style="62" customWidth="1"/>
    <col min="7117" max="7117" width="3.5" style="62" customWidth="1"/>
    <col min="7118" max="7118" width="16.125" style="62" customWidth="1"/>
    <col min="7119" max="7125" width="9" style="62"/>
    <col min="7126" max="7126" width="7.25" style="62" customWidth="1"/>
    <col min="7127" max="7127" width="3.5" style="62" customWidth="1"/>
    <col min="7128" max="7128" width="16.125" style="62" customWidth="1"/>
    <col min="7129" max="7135" width="9" style="62"/>
    <col min="7136" max="7136" width="7.25" style="62" customWidth="1"/>
    <col min="7137" max="7137" width="3.5" style="62" customWidth="1"/>
    <col min="7138" max="7138" width="16.125" style="62" customWidth="1"/>
    <col min="7139" max="7145" width="9" style="62"/>
    <col min="7146" max="7146" width="7.25" style="62" customWidth="1"/>
    <col min="7147" max="7147" width="3.5" style="62" customWidth="1"/>
    <col min="7148" max="7148" width="16.125" style="62" customWidth="1"/>
    <col min="7149" max="7155" width="9" style="62"/>
    <col min="7156" max="7156" width="7.25" style="62" customWidth="1"/>
    <col min="7157" max="7157" width="3.5" style="62" customWidth="1"/>
    <col min="7158" max="7313" width="9" style="62"/>
    <col min="7314" max="7314" width="16.125" style="62" customWidth="1"/>
    <col min="7315" max="7321" width="9" style="62"/>
    <col min="7322" max="7322" width="7.125" style="62" customWidth="1"/>
    <col min="7323" max="7323" width="2.625" style="62" customWidth="1"/>
    <col min="7324" max="7324" width="16.125" style="62" customWidth="1"/>
    <col min="7325" max="7331" width="9" style="62"/>
    <col min="7332" max="7332" width="7.25" style="62" customWidth="1"/>
    <col min="7333" max="7333" width="3.5" style="62" customWidth="1"/>
    <col min="7334" max="7334" width="16.125" style="62" customWidth="1"/>
    <col min="7335" max="7341" width="9" style="62"/>
    <col min="7342" max="7342" width="7.25" style="62" customWidth="1"/>
    <col min="7343" max="7343" width="3.5" style="62" customWidth="1"/>
    <col min="7344" max="7344" width="16.125" style="62" customWidth="1"/>
    <col min="7345" max="7351" width="9" style="62"/>
    <col min="7352" max="7352" width="7.25" style="62" customWidth="1"/>
    <col min="7353" max="7353" width="3.5" style="62" customWidth="1"/>
    <col min="7354" max="7354" width="16.125" style="62" customWidth="1"/>
    <col min="7355" max="7361" width="9" style="62"/>
    <col min="7362" max="7362" width="7.25" style="62" customWidth="1"/>
    <col min="7363" max="7363" width="3.5" style="62" customWidth="1"/>
    <col min="7364" max="7364" width="16.125" style="62" customWidth="1"/>
    <col min="7365" max="7371" width="9" style="62"/>
    <col min="7372" max="7372" width="7.25" style="62" customWidth="1"/>
    <col min="7373" max="7373" width="3.5" style="62" customWidth="1"/>
    <col min="7374" max="7374" width="16.125" style="62" customWidth="1"/>
    <col min="7375" max="7381" width="9" style="62"/>
    <col min="7382" max="7382" width="7.25" style="62" customWidth="1"/>
    <col min="7383" max="7383" width="3.5" style="62" customWidth="1"/>
    <col min="7384" max="7384" width="16.125" style="62" customWidth="1"/>
    <col min="7385" max="7391" width="9" style="62"/>
    <col min="7392" max="7392" width="7.25" style="62" customWidth="1"/>
    <col min="7393" max="7393" width="3.5" style="62" customWidth="1"/>
    <col min="7394" max="7394" width="16.125" style="62" customWidth="1"/>
    <col min="7395" max="7401" width="9" style="62"/>
    <col min="7402" max="7402" width="7.25" style="62" customWidth="1"/>
    <col min="7403" max="7403" width="3.5" style="62" customWidth="1"/>
    <col min="7404" max="7404" width="16.125" style="62" customWidth="1"/>
    <col min="7405" max="7411" width="9" style="62"/>
    <col min="7412" max="7412" width="7.25" style="62" customWidth="1"/>
    <col min="7413" max="7413" width="3.5" style="62" customWidth="1"/>
    <col min="7414" max="7569" width="9" style="62"/>
    <col min="7570" max="7570" width="16.125" style="62" customWidth="1"/>
    <col min="7571" max="7577" width="9" style="62"/>
    <col min="7578" max="7578" width="7.125" style="62" customWidth="1"/>
    <col min="7579" max="7579" width="2.625" style="62" customWidth="1"/>
    <col min="7580" max="7580" width="16.125" style="62" customWidth="1"/>
    <col min="7581" max="7587" width="9" style="62"/>
    <col min="7588" max="7588" width="7.25" style="62" customWidth="1"/>
    <col min="7589" max="7589" width="3.5" style="62" customWidth="1"/>
    <col min="7590" max="7590" width="16.125" style="62" customWidth="1"/>
    <col min="7591" max="7597" width="9" style="62"/>
    <col min="7598" max="7598" width="7.25" style="62" customWidth="1"/>
    <col min="7599" max="7599" width="3.5" style="62" customWidth="1"/>
    <col min="7600" max="7600" width="16.125" style="62" customWidth="1"/>
    <col min="7601" max="7607" width="9" style="62"/>
    <col min="7608" max="7608" width="7.25" style="62" customWidth="1"/>
    <col min="7609" max="7609" width="3.5" style="62" customWidth="1"/>
    <col min="7610" max="7610" width="16.125" style="62" customWidth="1"/>
    <col min="7611" max="7617" width="9" style="62"/>
    <col min="7618" max="7618" width="7.25" style="62" customWidth="1"/>
    <col min="7619" max="7619" width="3.5" style="62" customWidth="1"/>
    <col min="7620" max="7620" width="16.125" style="62" customWidth="1"/>
    <col min="7621" max="7627" width="9" style="62"/>
    <col min="7628" max="7628" width="7.25" style="62" customWidth="1"/>
    <col min="7629" max="7629" width="3.5" style="62" customWidth="1"/>
    <col min="7630" max="7630" width="16.125" style="62" customWidth="1"/>
    <col min="7631" max="7637" width="9" style="62"/>
    <col min="7638" max="7638" width="7.25" style="62" customWidth="1"/>
    <col min="7639" max="7639" width="3.5" style="62" customWidth="1"/>
    <col min="7640" max="7640" width="16.125" style="62" customWidth="1"/>
    <col min="7641" max="7647" width="9" style="62"/>
    <col min="7648" max="7648" width="7.25" style="62" customWidth="1"/>
    <col min="7649" max="7649" width="3.5" style="62" customWidth="1"/>
    <col min="7650" max="7650" width="16.125" style="62" customWidth="1"/>
    <col min="7651" max="7657" width="9" style="62"/>
    <col min="7658" max="7658" width="7.25" style="62" customWidth="1"/>
    <col min="7659" max="7659" width="3.5" style="62" customWidth="1"/>
    <col min="7660" max="7660" width="16.125" style="62" customWidth="1"/>
    <col min="7661" max="7667" width="9" style="62"/>
    <col min="7668" max="7668" width="7.25" style="62" customWidth="1"/>
    <col min="7669" max="7669" width="3.5" style="62" customWidth="1"/>
    <col min="7670" max="7825" width="9" style="62"/>
    <col min="7826" max="7826" width="16.125" style="62" customWidth="1"/>
    <col min="7827" max="7833" width="9" style="62"/>
    <col min="7834" max="7834" width="7.125" style="62" customWidth="1"/>
    <col min="7835" max="7835" width="2.625" style="62" customWidth="1"/>
    <col min="7836" max="7836" width="16.125" style="62" customWidth="1"/>
    <col min="7837" max="7843" width="9" style="62"/>
    <col min="7844" max="7844" width="7.25" style="62" customWidth="1"/>
    <col min="7845" max="7845" width="3.5" style="62" customWidth="1"/>
    <col min="7846" max="7846" width="16.125" style="62" customWidth="1"/>
    <col min="7847" max="7853" width="9" style="62"/>
    <col min="7854" max="7854" width="7.25" style="62" customWidth="1"/>
    <col min="7855" max="7855" width="3.5" style="62" customWidth="1"/>
    <col min="7856" max="7856" width="16.125" style="62" customWidth="1"/>
    <col min="7857" max="7863" width="9" style="62"/>
    <col min="7864" max="7864" width="7.25" style="62" customWidth="1"/>
    <col min="7865" max="7865" width="3.5" style="62" customWidth="1"/>
    <col min="7866" max="7866" width="16.125" style="62" customWidth="1"/>
    <col min="7867" max="7873" width="9" style="62"/>
    <col min="7874" max="7874" width="7.25" style="62" customWidth="1"/>
    <col min="7875" max="7875" width="3.5" style="62" customWidth="1"/>
    <col min="7876" max="7876" width="16.125" style="62" customWidth="1"/>
    <col min="7877" max="7883" width="9" style="62"/>
    <col min="7884" max="7884" width="7.25" style="62" customWidth="1"/>
    <col min="7885" max="7885" width="3.5" style="62" customWidth="1"/>
    <col min="7886" max="7886" width="16.125" style="62" customWidth="1"/>
    <col min="7887" max="7893" width="9" style="62"/>
    <col min="7894" max="7894" width="7.25" style="62" customWidth="1"/>
    <col min="7895" max="7895" width="3.5" style="62" customWidth="1"/>
    <col min="7896" max="7896" width="16.125" style="62" customWidth="1"/>
    <col min="7897" max="7903" width="9" style="62"/>
    <col min="7904" max="7904" width="7.25" style="62" customWidth="1"/>
    <col min="7905" max="7905" width="3.5" style="62" customWidth="1"/>
    <col min="7906" max="7906" width="16.125" style="62" customWidth="1"/>
    <col min="7907" max="7913" width="9" style="62"/>
    <col min="7914" max="7914" width="7.25" style="62" customWidth="1"/>
    <col min="7915" max="7915" width="3.5" style="62" customWidth="1"/>
    <col min="7916" max="7916" width="16.125" style="62" customWidth="1"/>
    <col min="7917" max="7923" width="9" style="62"/>
    <col min="7924" max="7924" width="7.25" style="62" customWidth="1"/>
    <col min="7925" max="7925" width="3.5" style="62" customWidth="1"/>
    <col min="7926" max="8081" width="9" style="62"/>
    <col min="8082" max="8082" width="16.125" style="62" customWidth="1"/>
    <col min="8083" max="8089" width="9" style="62"/>
    <col min="8090" max="8090" width="7.125" style="62" customWidth="1"/>
    <col min="8091" max="8091" width="2.625" style="62" customWidth="1"/>
    <col min="8092" max="8092" width="16.125" style="62" customWidth="1"/>
    <col min="8093" max="8099" width="9" style="62"/>
    <col min="8100" max="8100" width="7.25" style="62" customWidth="1"/>
    <col min="8101" max="8101" width="3.5" style="62" customWidth="1"/>
    <col min="8102" max="8102" width="16.125" style="62" customWidth="1"/>
    <col min="8103" max="8109" width="9" style="62"/>
    <col min="8110" max="8110" width="7.25" style="62" customWidth="1"/>
    <col min="8111" max="8111" width="3.5" style="62" customWidth="1"/>
    <col min="8112" max="8112" width="16.125" style="62" customWidth="1"/>
    <col min="8113" max="8119" width="9" style="62"/>
    <col min="8120" max="8120" width="7.25" style="62" customWidth="1"/>
    <col min="8121" max="8121" width="3.5" style="62" customWidth="1"/>
    <col min="8122" max="8122" width="16.125" style="62" customWidth="1"/>
    <col min="8123" max="8129" width="9" style="62"/>
    <col min="8130" max="8130" width="7.25" style="62" customWidth="1"/>
    <col min="8131" max="8131" width="3.5" style="62" customWidth="1"/>
    <col min="8132" max="8132" width="16.125" style="62" customWidth="1"/>
    <col min="8133" max="8139" width="9" style="62"/>
    <col min="8140" max="8140" width="7.25" style="62" customWidth="1"/>
    <col min="8141" max="8141" width="3.5" style="62" customWidth="1"/>
    <col min="8142" max="8142" width="16.125" style="62" customWidth="1"/>
    <col min="8143" max="8149" width="9" style="62"/>
    <col min="8150" max="8150" width="7.25" style="62" customWidth="1"/>
    <col min="8151" max="8151" width="3.5" style="62" customWidth="1"/>
    <col min="8152" max="8152" width="16.125" style="62" customWidth="1"/>
    <col min="8153" max="8159" width="9" style="62"/>
    <col min="8160" max="8160" width="7.25" style="62" customWidth="1"/>
    <col min="8161" max="8161" width="3.5" style="62" customWidth="1"/>
    <col min="8162" max="8162" width="16.125" style="62" customWidth="1"/>
    <col min="8163" max="8169" width="9" style="62"/>
    <col min="8170" max="8170" width="7.25" style="62" customWidth="1"/>
    <col min="8171" max="8171" width="3.5" style="62" customWidth="1"/>
    <col min="8172" max="8172" width="16.125" style="62" customWidth="1"/>
    <col min="8173" max="8179" width="9" style="62"/>
    <col min="8180" max="8180" width="7.25" style="62" customWidth="1"/>
    <col min="8181" max="8181" width="3.5" style="62" customWidth="1"/>
    <col min="8182" max="8337" width="9" style="62"/>
    <col min="8338" max="8338" width="16.125" style="62" customWidth="1"/>
    <col min="8339" max="8345" width="9" style="62"/>
    <col min="8346" max="8346" width="7.125" style="62" customWidth="1"/>
    <col min="8347" max="8347" width="2.625" style="62" customWidth="1"/>
    <col min="8348" max="8348" width="16.125" style="62" customWidth="1"/>
    <col min="8349" max="8355" width="9" style="62"/>
    <col min="8356" max="8356" width="7.25" style="62" customWidth="1"/>
    <col min="8357" max="8357" width="3.5" style="62" customWidth="1"/>
    <col min="8358" max="8358" width="16.125" style="62" customWidth="1"/>
    <col min="8359" max="8365" width="9" style="62"/>
    <col min="8366" max="8366" width="7.25" style="62" customWidth="1"/>
    <col min="8367" max="8367" width="3.5" style="62" customWidth="1"/>
    <col min="8368" max="8368" width="16.125" style="62" customWidth="1"/>
    <col min="8369" max="8375" width="9" style="62"/>
    <col min="8376" max="8376" width="7.25" style="62" customWidth="1"/>
    <col min="8377" max="8377" width="3.5" style="62" customWidth="1"/>
    <col min="8378" max="8378" width="16.125" style="62" customWidth="1"/>
    <col min="8379" max="8385" width="9" style="62"/>
    <col min="8386" max="8386" width="7.25" style="62" customWidth="1"/>
    <col min="8387" max="8387" width="3.5" style="62" customWidth="1"/>
    <col min="8388" max="8388" width="16.125" style="62" customWidth="1"/>
    <col min="8389" max="8395" width="9" style="62"/>
    <col min="8396" max="8396" width="7.25" style="62" customWidth="1"/>
    <col min="8397" max="8397" width="3.5" style="62" customWidth="1"/>
    <col min="8398" max="8398" width="16.125" style="62" customWidth="1"/>
    <col min="8399" max="8405" width="9" style="62"/>
    <col min="8406" max="8406" width="7.25" style="62" customWidth="1"/>
    <col min="8407" max="8407" width="3.5" style="62" customWidth="1"/>
    <col min="8408" max="8408" width="16.125" style="62" customWidth="1"/>
    <col min="8409" max="8415" width="9" style="62"/>
    <col min="8416" max="8416" width="7.25" style="62" customWidth="1"/>
    <col min="8417" max="8417" width="3.5" style="62" customWidth="1"/>
    <col min="8418" max="8418" width="16.125" style="62" customWidth="1"/>
    <col min="8419" max="8425" width="9" style="62"/>
    <col min="8426" max="8426" width="7.25" style="62" customWidth="1"/>
    <col min="8427" max="8427" width="3.5" style="62" customWidth="1"/>
    <col min="8428" max="8428" width="16.125" style="62" customWidth="1"/>
    <col min="8429" max="8435" width="9" style="62"/>
    <col min="8436" max="8436" width="7.25" style="62" customWidth="1"/>
    <col min="8437" max="8437" width="3.5" style="62" customWidth="1"/>
    <col min="8438" max="8593" width="9" style="62"/>
    <col min="8594" max="8594" width="16.125" style="62" customWidth="1"/>
    <col min="8595" max="8601" width="9" style="62"/>
    <col min="8602" max="8602" width="7.125" style="62" customWidth="1"/>
    <col min="8603" max="8603" width="2.625" style="62" customWidth="1"/>
    <col min="8604" max="8604" width="16.125" style="62" customWidth="1"/>
    <col min="8605" max="8611" width="9" style="62"/>
    <col min="8612" max="8612" width="7.25" style="62" customWidth="1"/>
    <col min="8613" max="8613" width="3.5" style="62" customWidth="1"/>
    <col min="8614" max="8614" width="16.125" style="62" customWidth="1"/>
    <col min="8615" max="8621" width="9" style="62"/>
    <col min="8622" max="8622" width="7.25" style="62" customWidth="1"/>
    <col min="8623" max="8623" width="3.5" style="62" customWidth="1"/>
    <col min="8624" max="8624" width="16.125" style="62" customWidth="1"/>
    <col min="8625" max="8631" width="9" style="62"/>
    <col min="8632" max="8632" width="7.25" style="62" customWidth="1"/>
    <col min="8633" max="8633" width="3.5" style="62" customWidth="1"/>
    <col min="8634" max="8634" width="16.125" style="62" customWidth="1"/>
    <col min="8635" max="8641" width="9" style="62"/>
    <col min="8642" max="8642" width="7.25" style="62" customWidth="1"/>
    <col min="8643" max="8643" width="3.5" style="62" customWidth="1"/>
    <col min="8644" max="8644" width="16.125" style="62" customWidth="1"/>
    <col min="8645" max="8651" width="9" style="62"/>
    <col min="8652" max="8652" width="7.25" style="62" customWidth="1"/>
    <col min="8653" max="8653" width="3.5" style="62" customWidth="1"/>
    <col min="8654" max="8654" width="16.125" style="62" customWidth="1"/>
    <col min="8655" max="8661" width="9" style="62"/>
    <col min="8662" max="8662" width="7.25" style="62" customWidth="1"/>
    <col min="8663" max="8663" width="3.5" style="62" customWidth="1"/>
    <col min="8664" max="8664" width="16.125" style="62" customWidth="1"/>
    <col min="8665" max="8671" width="9" style="62"/>
    <col min="8672" max="8672" width="7.25" style="62" customWidth="1"/>
    <col min="8673" max="8673" width="3.5" style="62" customWidth="1"/>
    <col min="8674" max="8674" width="16.125" style="62" customWidth="1"/>
    <col min="8675" max="8681" width="9" style="62"/>
    <col min="8682" max="8682" width="7.25" style="62" customWidth="1"/>
    <col min="8683" max="8683" width="3.5" style="62" customWidth="1"/>
    <col min="8684" max="8684" width="16.125" style="62" customWidth="1"/>
    <col min="8685" max="8691" width="9" style="62"/>
    <col min="8692" max="8692" width="7.25" style="62" customWidth="1"/>
    <col min="8693" max="8693" width="3.5" style="62" customWidth="1"/>
    <col min="8694" max="8849" width="9" style="62"/>
    <col min="8850" max="8850" width="16.125" style="62" customWidth="1"/>
    <col min="8851" max="8857" width="9" style="62"/>
    <col min="8858" max="8858" width="7.125" style="62" customWidth="1"/>
    <col min="8859" max="8859" width="2.625" style="62" customWidth="1"/>
    <col min="8860" max="8860" width="16.125" style="62" customWidth="1"/>
    <col min="8861" max="8867" width="9" style="62"/>
    <col min="8868" max="8868" width="7.25" style="62" customWidth="1"/>
    <col min="8869" max="8869" width="3.5" style="62" customWidth="1"/>
    <col min="8870" max="8870" width="16.125" style="62" customWidth="1"/>
    <col min="8871" max="8877" width="9" style="62"/>
    <col min="8878" max="8878" width="7.25" style="62" customWidth="1"/>
    <col min="8879" max="8879" width="3.5" style="62" customWidth="1"/>
    <col min="8880" max="8880" width="16.125" style="62" customWidth="1"/>
    <col min="8881" max="8887" width="9" style="62"/>
    <col min="8888" max="8888" width="7.25" style="62" customWidth="1"/>
    <col min="8889" max="8889" width="3.5" style="62" customWidth="1"/>
    <col min="8890" max="8890" width="16.125" style="62" customWidth="1"/>
    <col min="8891" max="8897" width="9" style="62"/>
    <col min="8898" max="8898" width="7.25" style="62" customWidth="1"/>
    <col min="8899" max="8899" width="3.5" style="62" customWidth="1"/>
    <col min="8900" max="8900" width="16.125" style="62" customWidth="1"/>
    <col min="8901" max="8907" width="9" style="62"/>
    <col min="8908" max="8908" width="7.25" style="62" customWidth="1"/>
    <col min="8909" max="8909" width="3.5" style="62" customWidth="1"/>
    <col min="8910" max="8910" width="16.125" style="62" customWidth="1"/>
    <col min="8911" max="8917" width="9" style="62"/>
    <col min="8918" max="8918" width="7.25" style="62" customWidth="1"/>
    <col min="8919" max="8919" width="3.5" style="62" customWidth="1"/>
    <col min="8920" max="8920" width="16.125" style="62" customWidth="1"/>
    <col min="8921" max="8927" width="9" style="62"/>
    <col min="8928" max="8928" width="7.25" style="62" customWidth="1"/>
    <col min="8929" max="8929" width="3.5" style="62" customWidth="1"/>
    <col min="8930" max="8930" width="16.125" style="62" customWidth="1"/>
    <col min="8931" max="8937" width="9" style="62"/>
    <col min="8938" max="8938" width="7.25" style="62" customWidth="1"/>
    <col min="8939" max="8939" width="3.5" style="62" customWidth="1"/>
    <col min="8940" max="8940" width="16.125" style="62" customWidth="1"/>
    <col min="8941" max="8947" width="9" style="62"/>
    <col min="8948" max="8948" width="7.25" style="62" customWidth="1"/>
    <col min="8949" max="8949" width="3.5" style="62" customWidth="1"/>
    <col min="8950" max="9105" width="9" style="62"/>
    <col min="9106" max="9106" width="16.125" style="62" customWidth="1"/>
    <col min="9107" max="9113" width="9" style="62"/>
    <col min="9114" max="9114" width="7.125" style="62" customWidth="1"/>
    <col min="9115" max="9115" width="2.625" style="62" customWidth="1"/>
    <col min="9116" max="9116" width="16.125" style="62" customWidth="1"/>
    <col min="9117" max="9123" width="9" style="62"/>
    <col min="9124" max="9124" width="7.25" style="62" customWidth="1"/>
    <col min="9125" max="9125" width="3.5" style="62" customWidth="1"/>
    <col min="9126" max="9126" width="16.125" style="62" customWidth="1"/>
    <col min="9127" max="9133" width="9" style="62"/>
    <col min="9134" max="9134" width="7.25" style="62" customWidth="1"/>
    <col min="9135" max="9135" width="3.5" style="62" customWidth="1"/>
    <col min="9136" max="9136" width="16.125" style="62" customWidth="1"/>
    <col min="9137" max="9143" width="9" style="62"/>
    <col min="9144" max="9144" width="7.25" style="62" customWidth="1"/>
    <col min="9145" max="9145" width="3.5" style="62" customWidth="1"/>
    <col min="9146" max="9146" width="16.125" style="62" customWidth="1"/>
    <col min="9147" max="9153" width="9" style="62"/>
    <col min="9154" max="9154" width="7.25" style="62" customWidth="1"/>
    <col min="9155" max="9155" width="3.5" style="62" customWidth="1"/>
    <col min="9156" max="9156" width="16.125" style="62" customWidth="1"/>
    <col min="9157" max="9163" width="9" style="62"/>
    <col min="9164" max="9164" width="7.25" style="62" customWidth="1"/>
    <col min="9165" max="9165" width="3.5" style="62" customWidth="1"/>
    <col min="9166" max="9166" width="16.125" style="62" customWidth="1"/>
    <col min="9167" max="9173" width="9" style="62"/>
    <col min="9174" max="9174" width="7.25" style="62" customWidth="1"/>
    <col min="9175" max="9175" width="3.5" style="62" customWidth="1"/>
    <col min="9176" max="9176" width="16.125" style="62" customWidth="1"/>
    <col min="9177" max="9183" width="9" style="62"/>
    <col min="9184" max="9184" width="7.25" style="62" customWidth="1"/>
    <col min="9185" max="9185" width="3.5" style="62" customWidth="1"/>
    <col min="9186" max="9186" width="16.125" style="62" customWidth="1"/>
    <col min="9187" max="9193" width="9" style="62"/>
    <col min="9194" max="9194" width="7.25" style="62" customWidth="1"/>
    <col min="9195" max="9195" width="3.5" style="62" customWidth="1"/>
    <col min="9196" max="9196" width="16.125" style="62" customWidth="1"/>
    <col min="9197" max="9203" width="9" style="62"/>
    <col min="9204" max="9204" width="7.25" style="62" customWidth="1"/>
    <col min="9205" max="9205" width="3.5" style="62" customWidth="1"/>
    <col min="9206" max="9361" width="9" style="62"/>
    <col min="9362" max="9362" width="16.125" style="62" customWidth="1"/>
    <col min="9363" max="9369" width="9" style="62"/>
    <col min="9370" max="9370" width="7.125" style="62" customWidth="1"/>
    <col min="9371" max="9371" width="2.625" style="62" customWidth="1"/>
    <col min="9372" max="9372" width="16.125" style="62" customWidth="1"/>
    <col min="9373" max="9379" width="9" style="62"/>
    <col min="9380" max="9380" width="7.25" style="62" customWidth="1"/>
    <col min="9381" max="9381" width="3.5" style="62" customWidth="1"/>
    <col min="9382" max="9382" width="16.125" style="62" customWidth="1"/>
    <col min="9383" max="9389" width="9" style="62"/>
    <col min="9390" max="9390" width="7.25" style="62" customWidth="1"/>
    <col min="9391" max="9391" width="3.5" style="62" customWidth="1"/>
    <col min="9392" max="9392" width="16.125" style="62" customWidth="1"/>
    <col min="9393" max="9399" width="9" style="62"/>
    <col min="9400" max="9400" width="7.25" style="62" customWidth="1"/>
    <col min="9401" max="9401" width="3.5" style="62" customWidth="1"/>
    <col min="9402" max="9402" width="16.125" style="62" customWidth="1"/>
    <col min="9403" max="9409" width="9" style="62"/>
    <col min="9410" max="9410" width="7.25" style="62" customWidth="1"/>
    <col min="9411" max="9411" width="3.5" style="62" customWidth="1"/>
    <col min="9412" max="9412" width="16.125" style="62" customWidth="1"/>
    <col min="9413" max="9419" width="9" style="62"/>
    <col min="9420" max="9420" width="7.25" style="62" customWidth="1"/>
    <col min="9421" max="9421" width="3.5" style="62" customWidth="1"/>
    <col min="9422" max="9422" width="16.125" style="62" customWidth="1"/>
    <col min="9423" max="9429" width="9" style="62"/>
    <col min="9430" max="9430" width="7.25" style="62" customWidth="1"/>
    <col min="9431" max="9431" width="3.5" style="62" customWidth="1"/>
    <col min="9432" max="9432" width="16.125" style="62" customWidth="1"/>
    <col min="9433" max="9439" width="9" style="62"/>
    <col min="9440" max="9440" width="7.25" style="62" customWidth="1"/>
    <col min="9441" max="9441" width="3.5" style="62" customWidth="1"/>
    <col min="9442" max="9442" width="16.125" style="62" customWidth="1"/>
    <col min="9443" max="9449" width="9" style="62"/>
    <col min="9450" max="9450" width="7.25" style="62" customWidth="1"/>
    <col min="9451" max="9451" width="3.5" style="62" customWidth="1"/>
    <col min="9452" max="9452" width="16.125" style="62" customWidth="1"/>
    <col min="9453" max="9459" width="9" style="62"/>
    <col min="9460" max="9460" width="7.25" style="62" customWidth="1"/>
    <col min="9461" max="9461" width="3.5" style="62" customWidth="1"/>
    <col min="9462" max="9617" width="9" style="62"/>
    <col min="9618" max="9618" width="16.125" style="62" customWidth="1"/>
    <col min="9619" max="9625" width="9" style="62"/>
    <col min="9626" max="9626" width="7.125" style="62" customWidth="1"/>
    <col min="9627" max="9627" width="2.625" style="62" customWidth="1"/>
    <col min="9628" max="9628" width="16.125" style="62" customWidth="1"/>
    <col min="9629" max="9635" width="9" style="62"/>
    <col min="9636" max="9636" width="7.25" style="62" customWidth="1"/>
    <col min="9637" max="9637" width="3.5" style="62" customWidth="1"/>
    <col min="9638" max="9638" width="16.125" style="62" customWidth="1"/>
    <col min="9639" max="9645" width="9" style="62"/>
    <col min="9646" max="9646" width="7.25" style="62" customWidth="1"/>
    <col min="9647" max="9647" width="3.5" style="62" customWidth="1"/>
    <col min="9648" max="9648" width="16.125" style="62" customWidth="1"/>
    <col min="9649" max="9655" width="9" style="62"/>
    <col min="9656" max="9656" width="7.25" style="62" customWidth="1"/>
    <col min="9657" max="9657" width="3.5" style="62" customWidth="1"/>
    <col min="9658" max="9658" width="16.125" style="62" customWidth="1"/>
    <col min="9659" max="9665" width="9" style="62"/>
    <col min="9666" max="9666" width="7.25" style="62" customWidth="1"/>
    <col min="9667" max="9667" width="3.5" style="62" customWidth="1"/>
    <col min="9668" max="9668" width="16.125" style="62" customWidth="1"/>
    <col min="9669" max="9675" width="9" style="62"/>
    <col min="9676" max="9676" width="7.25" style="62" customWidth="1"/>
    <col min="9677" max="9677" width="3.5" style="62" customWidth="1"/>
    <col min="9678" max="9678" width="16.125" style="62" customWidth="1"/>
    <col min="9679" max="9685" width="9" style="62"/>
    <col min="9686" max="9686" width="7.25" style="62" customWidth="1"/>
    <col min="9687" max="9687" width="3.5" style="62" customWidth="1"/>
    <col min="9688" max="9688" width="16.125" style="62" customWidth="1"/>
    <col min="9689" max="9695" width="9" style="62"/>
    <col min="9696" max="9696" width="7.25" style="62" customWidth="1"/>
    <col min="9697" max="9697" width="3.5" style="62" customWidth="1"/>
    <col min="9698" max="9698" width="16.125" style="62" customWidth="1"/>
    <col min="9699" max="9705" width="9" style="62"/>
    <col min="9706" max="9706" width="7.25" style="62" customWidth="1"/>
    <col min="9707" max="9707" width="3.5" style="62" customWidth="1"/>
    <col min="9708" max="9708" width="16.125" style="62" customWidth="1"/>
    <col min="9709" max="9715" width="9" style="62"/>
    <col min="9716" max="9716" width="7.25" style="62" customWidth="1"/>
    <col min="9717" max="9717" width="3.5" style="62" customWidth="1"/>
    <col min="9718" max="9873" width="9" style="62"/>
    <col min="9874" max="9874" width="16.125" style="62" customWidth="1"/>
    <col min="9875" max="9881" width="9" style="62"/>
    <col min="9882" max="9882" width="7.125" style="62" customWidth="1"/>
    <col min="9883" max="9883" width="2.625" style="62" customWidth="1"/>
    <col min="9884" max="9884" width="16.125" style="62" customWidth="1"/>
    <col min="9885" max="9891" width="9" style="62"/>
    <col min="9892" max="9892" width="7.25" style="62" customWidth="1"/>
    <col min="9893" max="9893" width="3.5" style="62" customWidth="1"/>
    <col min="9894" max="9894" width="16.125" style="62" customWidth="1"/>
    <col min="9895" max="9901" width="9" style="62"/>
    <col min="9902" max="9902" width="7.25" style="62" customWidth="1"/>
    <col min="9903" max="9903" width="3.5" style="62" customWidth="1"/>
    <col min="9904" max="9904" width="16.125" style="62" customWidth="1"/>
    <col min="9905" max="9911" width="9" style="62"/>
    <col min="9912" max="9912" width="7.25" style="62" customWidth="1"/>
    <col min="9913" max="9913" width="3.5" style="62" customWidth="1"/>
    <col min="9914" max="9914" width="16.125" style="62" customWidth="1"/>
    <col min="9915" max="9921" width="9" style="62"/>
    <col min="9922" max="9922" width="7.25" style="62" customWidth="1"/>
    <col min="9923" max="9923" width="3.5" style="62" customWidth="1"/>
    <col min="9924" max="9924" width="16.125" style="62" customWidth="1"/>
    <col min="9925" max="9931" width="9" style="62"/>
    <col min="9932" max="9932" width="7.25" style="62" customWidth="1"/>
    <col min="9933" max="9933" width="3.5" style="62" customWidth="1"/>
    <col min="9934" max="9934" width="16.125" style="62" customWidth="1"/>
    <col min="9935" max="9941" width="9" style="62"/>
    <col min="9942" max="9942" width="7.25" style="62" customWidth="1"/>
    <col min="9943" max="9943" width="3.5" style="62" customWidth="1"/>
    <col min="9944" max="9944" width="16.125" style="62" customWidth="1"/>
    <col min="9945" max="9951" width="9" style="62"/>
    <col min="9952" max="9952" width="7.25" style="62" customWidth="1"/>
    <col min="9953" max="9953" width="3.5" style="62" customWidth="1"/>
    <col min="9954" max="9954" width="16.125" style="62" customWidth="1"/>
    <col min="9955" max="9961" width="9" style="62"/>
    <col min="9962" max="9962" width="7.25" style="62" customWidth="1"/>
    <col min="9963" max="9963" width="3.5" style="62" customWidth="1"/>
    <col min="9964" max="9964" width="16.125" style="62" customWidth="1"/>
    <col min="9965" max="9971" width="9" style="62"/>
    <col min="9972" max="9972" width="7.25" style="62" customWidth="1"/>
    <col min="9973" max="9973" width="3.5" style="62" customWidth="1"/>
    <col min="9974" max="10129" width="9" style="62"/>
    <col min="10130" max="10130" width="16.125" style="62" customWidth="1"/>
    <col min="10131" max="10137" width="9" style="62"/>
    <col min="10138" max="10138" width="7.125" style="62" customWidth="1"/>
    <col min="10139" max="10139" width="2.625" style="62" customWidth="1"/>
    <col min="10140" max="10140" width="16.125" style="62" customWidth="1"/>
    <col min="10141" max="10147" width="9" style="62"/>
    <col min="10148" max="10148" width="7.25" style="62" customWidth="1"/>
    <col min="10149" max="10149" width="3.5" style="62" customWidth="1"/>
    <col min="10150" max="10150" width="16.125" style="62" customWidth="1"/>
    <col min="10151" max="10157" width="9" style="62"/>
    <col min="10158" max="10158" width="7.25" style="62" customWidth="1"/>
    <col min="10159" max="10159" width="3.5" style="62" customWidth="1"/>
    <col min="10160" max="10160" width="16.125" style="62" customWidth="1"/>
    <col min="10161" max="10167" width="9" style="62"/>
    <col min="10168" max="10168" width="7.25" style="62" customWidth="1"/>
    <col min="10169" max="10169" width="3.5" style="62" customWidth="1"/>
    <col min="10170" max="10170" width="16.125" style="62" customWidth="1"/>
    <col min="10171" max="10177" width="9" style="62"/>
    <col min="10178" max="10178" width="7.25" style="62" customWidth="1"/>
    <col min="10179" max="10179" width="3.5" style="62" customWidth="1"/>
    <col min="10180" max="10180" width="16.125" style="62" customWidth="1"/>
    <col min="10181" max="10187" width="9" style="62"/>
    <col min="10188" max="10188" width="7.25" style="62" customWidth="1"/>
    <col min="10189" max="10189" width="3.5" style="62" customWidth="1"/>
    <col min="10190" max="10190" width="16.125" style="62" customWidth="1"/>
    <col min="10191" max="10197" width="9" style="62"/>
    <col min="10198" max="10198" width="7.25" style="62" customWidth="1"/>
    <col min="10199" max="10199" width="3.5" style="62" customWidth="1"/>
    <col min="10200" max="10200" width="16.125" style="62" customWidth="1"/>
    <col min="10201" max="10207" width="9" style="62"/>
    <col min="10208" max="10208" width="7.25" style="62" customWidth="1"/>
    <col min="10209" max="10209" width="3.5" style="62" customWidth="1"/>
    <col min="10210" max="10210" width="16.125" style="62" customWidth="1"/>
    <col min="10211" max="10217" width="9" style="62"/>
    <col min="10218" max="10218" width="7.25" style="62" customWidth="1"/>
    <col min="10219" max="10219" width="3.5" style="62" customWidth="1"/>
    <col min="10220" max="10220" width="16.125" style="62" customWidth="1"/>
    <col min="10221" max="10227" width="9" style="62"/>
    <col min="10228" max="10228" width="7.25" style="62" customWidth="1"/>
    <col min="10229" max="10229" width="3.5" style="62" customWidth="1"/>
    <col min="10230" max="10385" width="9" style="62"/>
    <col min="10386" max="10386" width="16.125" style="62" customWidth="1"/>
    <col min="10387" max="10393" width="9" style="62"/>
    <col min="10394" max="10394" width="7.125" style="62" customWidth="1"/>
    <col min="10395" max="10395" width="2.625" style="62" customWidth="1"/>
    <col min="10396" max="10396" width="16.125" style="62" customWidth="1"/>
    <col min="10397" max="10403" width="9" style="62"/>
    <col min="10404" max="10404" width="7.25" style="62" customWidth="1"/>
    <col min="10405" max="10405" width="3.5" style="62" customWidth="1"/>
    <col min="10406" max="10406" width="16.125" style="62" customWidth="1"/>
    <col min="10407" max="10413" width="9" style="62"/>
    <col min="10414" max="10414" width="7.25" style="62" customWidth="1"/>
    <col min="10415" max="10415" width="3.5" style="62" customWidth="1"/>
    <col min="10416" max="10416" width="16.125" style="62" customWidth="1"/>
    <col min="10417" max="10423" width="9" style="62"/>
    <col min="10424" max="10424" width="7.25" style="62" customWidth="1"/>
    <col min="10425" max="10425" width="3.5" style="62" customWidth="1"/>
    <col min="10426" max="10426" width="16.125" style="62" customWidth="1"/>
    <col min="10427" max="10433" width="9" style="62"/>
    <col min="10434" max="10434" width="7.25" style="62" customWidth="1"/>
    <col min="10435" max="10435" width="3.5" style="62" customWidth="1"/>
    <col min="10436" max="10436" width="16.125" style="62" customWidth="1"/>
    <col min="10437" max="10443" width="9" style="62"/>
    <col min="10444" max="10444" width="7.25" style="62" customWidth="1"/>
    <col min="10445" max="10445" width="3.5" style="62" customWidth="1"/>
    <col min="10446" max="10446" width="16.125" style="62" customWidth="1"/>
    <col min="10447" max="10453" width="9" style="62"/>
    <col min="10454" max="10454" width="7.25" style="62" customWidth="1"/>
    <col min="10455" max="10455" width="3.5" style="62" customWidth="1"/>
    <col min="10456" max="10456" width="16.125" style="62" customWidth="1"/>
    <col min="10457" max="10463" width="9" style="62"/>
    <col min="10464" max="10464" width="7.25" style="62" customWidth="1"/>
    <col min="10465" max="10465" width="3.5" style="62" customWidth="1"/>
    <col min="10466" max="10466" width="16.125" style="62" customWidth="1"/>
    <col min="10467" max="10473" width="9" style="62"/>
    <col min="10474" max="10474" width="7.25" style="62" customWidth="1"/>
    <col min="10475" max="10475" width="3.5" style="62" customWidth="1"/>
    <col min="10476" max="10476" width="16.125" style="62" customWidth="1"/>
    <col min="10477" max="10483" width="9" style="62"/>
    <col min="10484" max="10484" width="7.25" style="62" customWidth="1"/>
    <col min="10485" max="10485" width="3.5" style="62" customWidth="1"/>
    <col min="10486" max="10641" width="9" style="62"/>
    <col min="10642" max="10642" width="16.125" style="62" customWidth="1"/>
    <col min="10643" max="10649" width="9" style="62"/>
    <col min="10650" max="10650" width="7.125" style="62" customWidth="1"/>
    <col min="10651" max="10651" width="2.625" style="62" customWidth="1"/>
    <col min="10652" max="10652" width="16.125" style="62" customWidth="1"/>
    <col min="10653" max="10659" width="9" style="62"/>
    <col min="10660" max="10660" width="7.25" style="62" customWidth="1"/>
    <col min="10661" max="10661" width="3.5" style="62" customWidth="1"/>
    <col min="10662" max="10662" width="16.125" style="62" customWidth="1"/>
    <col min="10663" max="10669" width="9" style="62"/>
    <col min="10670" max="10670" width="7.25" style="62" customWidth="1"/>
    <col min="10671" max="10671" width="3.5" style="62" customWidth="1"/>
    <col min="10672" max="10672" width="16.125" style="62" customWidth="1"/>
    <col min="10673" max="10679" width="9" style="62"/>
    <col min="10680" max="10680" width="7.25" style="62" customWidth="1"/>
    <col min="10681" max="10681" width="3.5" style="62" customWidth="1"/>
    <col min="10682" max="10682" width="16.125" style="62" customWidth="1"/>
    <col min="10683" max="10689" width="9" style="62"/>
    <col min="10690" max="10690" width="7.25" style="62" customWidth="1"/>
    <col min="10691" max="10691" width="3.5" style="62" customWidth="1"/>
    <col min="10692" max="10692" width="16.125" style="62" customWidth="1"/>
    <col min="10693" max="10699" width="9" style="62"/>
    <col min="10700" max="10700" width="7.25" style="62" customWidth="1"/>
    <col min="10701" max="10701" width="3.5" style="62" customWidth="1"/>
    <col min="10702" max="10702" width="16.125" style="62" customWidth="1"/>
    <col min="10703" max="10709" width="9" style="62"/>
    <col min="10710" max="10710" width="7.25" style="62" customWidth="1"/>
    <col min="10711" max="10711" width="3.5" style="62" customWidth="1"/>
    <col min="10712" max="10712" width="16.125" style="62" customWidth="1"/>
    <col min="10713" max="10719" width="9" style="62"/>
    <col min="10720" max="10720" width="7.25" style="62" customWidth="1"/>
    <col min="10721" max="10721" width="3.5" style="62" customWidth="1"/>
    <col min="10722" max="10722" width="16.125" style="62" customWidth="1"/>
    <col min="10723" max="10729" width="9" style="62"/>
    <col min="10730" max="10730" width="7.25" style="62" customWidth="1"/>
    <col min="10731" max="10731" width="3.5" style="62" customWidth="1"/>
    <col min="10732" max="10732" width="16.125" style="62" customWidth="1"/>
    <col min="10733" max="10739" width="9" style="62"/>
    <col min="10740" max="10740" width="7.25" style="62" customWidth="1"/>
    <col min="10741" max="10741" width="3.5" style="62" customWidth="1"/>
    <col min="10742" max="10897" width="9" style="62"/>
    <col min="10898" max="10898" width="16.125" style="62" customWidth="1"/>
    <col min="10899" max="10905" width="9" style="62"/>
    <col min="10906" max="10906" width="7.125" style="62" customWidth="1"/>
    <col min="10907" max="10907" width="2.625" style="62" customWidth="1"/>
    <col min="10908" max="10908" width="16.125" style="62" customWidth="1"/>
    <col min="10909" max="10915" width="9" style="62"/>
    <col min="10916" max="10916" width="7.25" style="62" customWidth="1"/>
    <col min="10917" max="10917" width="3.5" style="62" customWidth="1"/>
    <col min="10918" max="10918" width="16.125" style="62" customWidth="1"/>
    <col min="10919" max="10925" width="9" style="62"/>
    <col min="10926" max="10926" width="7.25" style="62" customWidth="1"/>
    <col min="10927" max="10927" width="3.5" style="62" customWidth="1"/>
    <col min="10928" max="10928" width="16.125" style="62" customWidth="1"/>
    <col min="10929" max="10935" width="9" style="62"/>
    <col min="10936" max="10936" width="7.25" style="62" customWidth="1"/>
    <col min="10937" max="10937" width="3.5" style="62" customWidth="1"/>
    <col min="10938" max="10938" width="16.125" style="62" customWidth="1"/>
    <col min="10939" max="10945" width="9" style="62"/>
    <col min="10946" max="10946" width="7.25" style="62" customWidth="1"/>
    <col min="10947" max="10947" width="3.5" style="62" customWidth="1"/>
    <col min="10948" max="10948" width="16.125" style="62" customWidth="1"/>
    <col min="10949" max="10955" width="9" style="62"/>
    <col min="10956" max="10956" width="7.25" style="62" customWidth="1"/>
    <col min="10957" max="10957" width="3.5" style="62" customWidth="1"/>
    <col min="10958" max="10958" width="16.125" style="62" customWidth="1"/>
    <col min="10959" max="10965" width="9" style="62"/>
    <col min="10966" max="10966" width="7.25" style="62" customWidth="1"/>
    <col min="10967" max="10967" width="3.5" style="62" customWidth="1"/>
    <col min="10968" max="10968" width="16.125" style="62" customWidth="1"/>
    <col min="10969" max="10975" width="9" style="62"/>
    <col min="10976" max="10976" width="7.25" style="62" customWidth="1"/>
    <col min="10977" max="10977" width="3.5" style="62" customWidth="1"/>
    <col min="10978" max="10978" width="16.125" style="62" customWidth="1"/>
    <col min="10979" max="10985" width="9" style="62"/>
    <col min="10986" max="10986" width="7.25" style="62" customWidth="1"/>
    <col min="10987" max="10987" width="3.5" style="62" customWidth="1"/>
    <col min="10988" max="10988" width="16.125" style="62" customWidth="1"/>
    <col min="10989" max="10995" width="9" style="62"/>
    <col min="10996" max="10996" width="7.25" style="62" customWidth="1"/>
    <col min="10997" max="10997" width="3.5" style="62" customWidth="1"/>
    <col min="10998" max="11153" width="9" style="62"/>
    <col min="11154" max="11154" width="16.125" style="62" customWidth="1"/>
    <col min="11155" max="11161" width="9" style="62"/>
    <col min="11162" max="11162" width="7.125" style="62" customWidth="1"/>
    <col min="11163" max="11163" width="2.625" style="62" customWidth="1"/>
    <col min="11164" max="11164" width="16.125" style="62" customWidth="1"/>
    <col min="11165" max="11171" width="9" style="62"/>
    <col min="11172" max="11172" width="7.25" style="62" customWidth="1"/>
    <col min="11173" max="11173" width="3.5" style="62" customWidth="1"/>
    <col min="11174" max="11174" width="16.125" style="62" customWidth="1"/>
    <col min="11175" max="11181" width="9" style="62"/>
    <col min="11182" max="11182" width="7.25" style="62" customWidth="1"/>
    <col min="11183" max="11183" width="3.5" style="62" customWidth="1"/>
    <col min="11184" max="11184" width="16.125" style="62" customWidth="1"/>
    <col min="11185" max="11191" width="9" style="62"/>
    <col min="11192" max="11192" width="7.25" style="62" customWidth="1"/>
    <col min="11193" max="11193" width="3.5" style="62" customWidth="1"/>
    <col min="11194" max="11194" width="16.125" style="62" customWidth="1"/>
    <col min="11195" max="11201" width="9" style="62"/>
    <col min="11202" max="11202" width="7.25" style="62" customWidth="1"/>
    <col min="11203" max="11203" width="3.5" style="62" customWidth="1"/>
    <col min="11204" max="11204" width="16.125" style="62" customWidth="1"/>
    <col min="11205" max="11211" width="9" style="62"/>
    <col min="11212" max="11212" width="7.25" style="62" customWidth="1"/>
    <col min="11213" max="11213" width="3.5" style="62" customWidth="1"/>
    <col min="11214" max="11214" width="16.125" style="62" customWidth="1"/>
    <col min="11215" max="11221" width="9" style="62"/>
    <col min="11222" max="11222" width="7.25" style="62" customWidth="1"/>
    <col min="11223" max="11223" width="3.5" style="62" customWidth="1"/>
    <col min="11224" max="11224" width="16.125" style="62" customWidth="1"/>
    <col min="11225" max="11231" width="9" style="62"/>
    <col min="11232" max="11232" width="7.25" style="62" customWidth="1"/>
    <col min="11233" max="11233" width="3.5" style="62" customWidth="1"/>
    <col min="11234" max="11234" width="16.125" style="62" customWidth="1"/>
    <col min="11235" max="11241" width="9" style="62"/>
    <col min="11242" max="11242" width="7.25" style="62" customWidth="1"/>
    <col min="11243" max="11243" width="3.5" style="62" customWidth="1"/>
    <col min="11244" max="11244" width="16.125" style="62" customWidth="1"/>
    <col min="11245" max="11251" width="9" style="62"/>
    <col min="11252" max="11252" width="7.25" style="62" customWidth="1"/>
    <col min="11253" max="11253" width="3.5" style="62" customWidth="1"/>
    <col min="11254" max="11409" width="9" style="62"/>
    <col min="11410" max="11410" width="16.125" style="62" customWidth="1"/>
    <col min="11411" max="11417" width="9" style="62"/>
    <col min="11418" max="11418" width="7.125" style="62" customWidth="1"/>
    <col min="11419" max="11419" width="2.625" style="62" customWidth="1"/>
    <col min="11420" max="11420" width="16.125" style="62" customWidth="1"/>
    <col min="11421" max="11427" width="9" style="62"/>
    <col min="11428" max="11428" width="7.25" style="62" customWidth="1"/>
    <col min="11429" max="11429" width="3.5" style="62" customWidth="1"/>
    <col min="11430" max="11430" width="16.125" style="62" customWidth="1"/>
    <col min="11431" max="11437" width="9" style="62"/>
    <col min="11438" max="11438" width="7.25" style="62" customWidth="1"/>
    <col min="11439" max="11439" width="3.5" style="62" customWidth="1"/>
    <col min="11440" max="11440" width="16.125" style="62" customWidth="1"/>
    <col min="11441" max="11447" width="9" style="62"/>
    <col min="11448" max="11448" width="7.25" style="62" customWidth="1"/>
    <col min="11449" max="11449" width="3.5" style="62" customWidth="1"/>
    <col min="11450" max="11450" width="16.125" style="62" customWidth="1"/>
    <col min="11451" max="11457" width="9" style="62"/>
    <col min="11458" max="11458" width="7.25" style="62" customWidth="1"/>
    <col min="11459" max="11459" width="3.5" style="62" customWidth="1"/>
    <col min="11460" max="11460" width="16.125" style="62" customWidth="1"/>
    <col min="11461" max="11467" width="9" style="62"/>
    <col min="11468" max="11468" width="7.25" style="62" customWidth="1"/>
    <col min="11469" max="11469" width="3.5" style="62" customWidth="1"/>
    <col min="11470" max="11470" width="16.125" style="62" customWidth="1"/>
    <col min="11471" max="11477" width="9" style="62"/>
    <col min="11478" max="11478" width="7.25" style="62" customWidth="1"/>
    <col min="11479" max="11479" width="3.5" style="62" customWidth="1"/>
    <col min="11480" max="11480" width="16.125" style="62" customWidth="1"/>
    <col min="11481" max="11487" width="9" style="62"/>
    <col min="11488" max="11488" width="7.25" style="62" customWidth="1"/>
    <col min="11489" max="11489" width="3.5" style="62" customWidth="1"/>
    <col min="11490" max="11490" width="16.125" style="62" customWidth="1"/>
    <col min="11491" max="11497" width="9" style="62"/>
    <col min="11498" max="11498" width="7.25" style="62" customWidth="1"/>
    <col min="11499" max="11499" width="3.5" style="62" customWidth="1"/>
    <col min="11500" max="11500" width="16.125" style="62" customWidth="1"/>
    <col min="11501" max="11507" width="9" style="62"/>
    <col min="11508" max="11508" width="7.25" style="62" customWidth="1"/>
    <col min="11509" max="11509" width="3.5" style="62" customWidth="1"/>
    <col min="11510" max="11665" width="9" style="62"/>
    <col min="11666" max="11666" width="16.125" style="62" customWidth="1"/>
    <col min="11667" max="11673" width="9" style="62"/>
    <col min="11674" max="11674" width="7.125" style="62" customWidth="1"/>
    <col min="11675" max="11675" width="2.625" style="62" customWidth="1"/>
    <col min="11676" max="11676" width="16.125" style="62" customWidth="1"/>
    <col min="11677" max="11683" width="9" style="62"/>
    <col min="11684" max="11684" width="7.25" style="62" customWidth="1"/>
    <col min="11685" max="11685" width="3.5" style="62" customWidth="1"/>
    <col min="11686" max="11686" width="16.125" style="62" customWidth="1"/>
    <col min="11687" max="11693" width="9" style="62"/>
    <col min="11694" max="11694" width="7.25" style="62" customWidth="1"/>
    <col min="11695" max="11695" width="3.5" style="62" customWidth="1"/>
    <col min="11696" max="11696" width="16.125" style="62" customWidth="1"/>
    <col min="11697" max="11703" width="9" style="62"/>
    <col min="11704" max="11704" width="7.25" style="62" customWidth="1"/>
    <col min="11705" max="11705" width="3.5" style="62" customWidth="1"/>
    <col min="11706" max="11706" width="16.125" style="62" customWidth="1"/>
    <col min="11707" max="11713" width="9" style="62"/>
    <col min="11714" max="11714" width="7.25" style="62" customWidth="1"/>
    <col min="11715" max="11715" width="3.5" style="62" customWidth="1"/>
    <col min="11716" max="11716" width="16.125" style="62" customWidth="1"/>
    <col min="11717" max="11723" width="9" style="62"/>
    <col min="11724" max="11724" width="7.25" style="62" customWidth="1"/>
    <col min="11725" max="11725" width="3.5" style="62" customWidth="1"/>
    <col min="11726" max="11726" width="16.125" style="62" customWidth="1"/>
    <col min="11727" max="11733" width="9" style="62"/>
    <col min="11734" max="11734" width="7.25" style="62" customWidth="1"/>
    <col min="11735" max="11735" width="3.5" style="62" customWidth="1"/>
    <col min="11736" max="11736" width="16.125" style="62" customWidth="1"/>
    <col min="11737" max="11743" width="9" style="62"/>
    <col min="11744" max="11744" width="7.25" style="62" customWidth="1"/>
    <col min="11745" max="11745" width="3.5" style="62" customWidth="1"/>
    <col min="11746" max="11746" width="16.125" style="62" customWidth="1"/>
    <col min="11747" max="11753" width="9" style="62"/>
    <col min="11754" max="11754" width="7.25" style="62" customWidth="1"/>
    <col min="11755" max="11755" width="3.5" style="62" customWidth="1"/>
    <col min="11756" max="11756" width="16.125" style="62" customWidth="1"/>
    <col min="11757" max="11763" width="9" style="62"/>
    <col min="11764" max="11764" width="7.25" style="62" customWidth="1"/>
    <col min="11765" max="11765" width="3.5" style="62" customWidth="1"/>
    <col min="11766" max="11921" width="9" style="62"/>
    <col min="11922" max="11922" width="16.125" style="62" customWidth="1"/>
    <col min="11923" max="11929" width="9" style="62"/>
    <col min="11930" max="11930" width="7.125" style="62" customWidth="1"/>
    <col min="11931" max="11931" width="2.625" style="62" customWidth="1"/>
    <col min="11932" max="11932" width="16.125" style="62" customWidth="1"/>
    <col min="11933" max="11939" width="9" style="62"/>
    <col min="11940" max="11940" width="7.25" style="62" customWidth="1"/>
    <col min="11941" max="11941" width="3.5" style="62" customWidth="1"/>
    <col min="11942" max="11942" width="16.125" style="62" customWidth="1"/>
    <col min="11943" max="11949" width="9" style="62"/>
    <col min="11950" max="11950" width="7.25" style="62" customWidth="1"/>
    <col min="11951" max="11951" width="3.5" style="62" customWidth="1"/>
    <col min="11952" max="11952" width="16.125" style="62" customWidth="1"/>
    <col min="11953" max="11959" width="9" style="62"/>
    <col min="11960" max="11960" width="7.25" style="62" customWidth="1"/>
    <col min="11961" max="11961" width="3.5" style="62" customWidth="1"/>
    <col min="11962" max="11962" width="16.125" style="62" customWidth="1"/>
    <col min="11963" max="11969" width="9" style="62"/>
    <col min="11970" max="11970" width="7.25" style="62" customWidth="1"/>
    <col min="11971" max="11971" width="3.5" style="62" customWidth="1"/>
    <col min="11972" max="11972" width="16.125" style="62" customWidth="1"/>
    <col min="11973" max="11979" width="9" style="62"/>
    <col min="11980" max="11980" width="7.25" style="62" customWidth="1"/>
    <col min="11981" max="11981" width="3.5" style="62" customWidth="1"/>
    <col min="11982" max="11982" width="16.125" style="62" customWidth="1"/>
    <col min="11983" max="11989" width="9" style="62"/>
    <col min="11990" max="11990" width="7.25" style="62" customWidth="1"/>
    <col min="11991" max="11991" width="3.5" style="62" customWidth="1"/>
    <col min="11992" max="11992" width="16.125" style="62" customWidth="1"/>
    <col min="11993" max="11999" width="9" style="62"/>
    <col min="12000" max="12000" width="7.25" style="62" customWidth="1"/>
    <col min="12001" max="12001" width="3.5" style="62" customWidth="1"/>
    <col min="12002" max="12002" width="16.125" style="62" customWidth="1"/>
    <col min="12003" max="12009" width="9" style="62"/>
    <col min="12010" max="12010" width="7.25" style="62" customWidth="1"/>
    <col min="12011" max="12011" width="3.5" style="62" customWidth="1"/>
    <col min="12012" max="12012" width="16.125" style="62" customWidth="1"/>
    <col min="12013" max="12019" width="9" style="62"/>
    <col min="12020" max="12020" width="7.25" style="62" customWidth="1"/>
    <col min="12021" max="12021" width="3.5" style="62" customWidth="1"/>
    <col min="12022" max="12177" width="9" style="62"/>
    <col min="12178" max="12178" width="16.125" style="62" customWidth="1"/>
    <col min="12179" max="12185" width="9" style="62"/>
    <col min="12186" max="12186" width="7.125" style="62" customWidth="1"/>
    <col min="12187" max="12187" width="2.625" style="62" customWidth="1"/>
    <col min="12188" max="12188" width="16.125" style="62" customWidth="1"/>
    <col min="12189" max="12195" width="9" style="62"/>
    <col min="12196" max="12196" width="7.25" style="62" customWidth="1"/>
    <col min="12197" max="12197" width="3.5" style="62" customWidth="1"/>
    <col min="12198" max="12198" width="16.125" style="62" customWidth="1"/>
    <col min="12199" max="12205" width="9" style="62"/>
    <col min="12206" max="12206" width="7.25" style="62" customWidth="1"/>
    <col min="12207" max="12207" width="3.5" style="62" customWidth="1"/>
    <col min="12208" max="12208" width="16.125" style="62" customWidth="1"/>
    <col min="12209" max="12215" width="9" style="62"/>
    <col min="12216" max="12216" width="7.25" style="62" customWidth="1"/>
    <col min="12217" max="12217" width="3.5" style="62" customWidth="1"/>
    <col min="12218" max="12218" width="16.125" style="62" customWidth="1"/>
    <col min="12219" max="12225" width="9" style="62"/>
    <col min="12226" max="12226" width="7.25" style="62" customWidth="1"/>
    <col min="12227" max="12227" width="3.5" style="62" customWidth="1"/>
    <col min="12228" max="12228" width="16.125" style="62" customWidth="1"/>
    <col min="12229" max="12235" width="9" style="62"/>
    <col min="12236" max="12236" width="7.25" style="62" customWidth="1"/>
    <col min="12237" max="12237" width="3.5" style="62" customWidth="1"/>
    <col min="12238" max="12238" width="16.125" style="62" customWidth="1"/>
    <col min="12239" max="12245" width="9" style="62"/>
    <col min="12246" max="12246" width="7.25" style="62" customWidth="1"/>
    <col min="12247" max="12247" width="3.5" style="62" customWidth="1"/>
    <col min="12248" max="12248" width="16.125" style="62" customWidth="1"/>
    <col min="12249" max="12255" width="9" style="62"/>
    <col min="12256" max="12256" width="7.25" style="62" customWidth="1"/>
    <col min="12257" max="12257" width="3.5" style="62" customWidth="1"/>
    <col min="12258" max="12258" width="16.125" style="62" customWidth="1"/>
    <col min="12259" max="12265" width="9" style="62"/>
    <col min="12266" max="12266" width="7.25" style="62" customWidth="1"/>
    <col min="12267" max="12267" width="3.5" style="62" customWidth="1"/>
    <col min="12268" max="12268" width="16.125" style="62" customWidth="1"/>
    <col min="12269" max="12275" width="9" style="62"/>
    <col min="12276" max="12276" width="7.25" style="62" customWidth="1"/>
    <col min="12277" max="12277" width="3.5" style="62" customWidth="1"/>
    <col min="12278" max="12433" width="9" style="62"/>
    <col min="12434" max="12434" width="16.125" style="62" customWidth="1"/>
    <col min="12435" max="12441" width="9" style="62"/>
    <col min="12442" max="12442" width="7.125" style="62" customWidth="1"/>
    <col min="12443" max="12443" width="2.625" style="62" customWidth="1"/>
    <col min="12444" max="12444" width="16.125" style="62" customWidth="1"/>
    <col min="12445" max="12451" width="9" style="62"/>
    <col min="12452" max="12452" width="7.25" style="62" customWidth="1"/>
    <col min="12453" max="12453" width="3.5" style="62" customWidth="1"/>
    <col min="12454" max="12454" width="16.125" style="62" customWidth="1"/>
    <col min="12455" max="12461" width="9" style="62"/>
    <col min="12462" max="12462" width="7.25" style="62" customWidth="1"/>
    <col min="12463" max="12463" width="3.5" style="62" customWidth="1"/>
    <col min="12464" max="12464" width="16.125" style="62" customWidth="1"/>
    <col min="12465" max="12471" width="9" style="62"/>
    <col min="12472" max="12472" width="7.25" style="62" customWidth="1"/>
    <col min="12473" max="12473" width="3.5" style="62" customWidth="1"/>
    <col min="12474" max="12474" width="16.125" style="62" customWidth="1"/>
    <col min="12475" max="12481" width="9" style="62"/>
    <col min="12482" max="12482" width="7.25" style="62" customWidth="1"/>
    <col min="12483" max="12483" width="3.5" style="62" customWidth="1"/>
    <col min="12484" max="12484" width="16.125" style="62" customWidth="1"/>
    <col min="12485" max="12491" width="9" style="62"/>
    <col min="12492" max="12492" width="7.25" style="62" customWidth="1"/>
    <col min="12493" max="12493" width="3.5" style="62" customWidth="1"/>
    <col min="12494" max="12494" width="16.125" style="62" customWidth="1"/>
    <col min="12495" max="12501" width="9" style="62"/>
    <col min="12502" max="12502" width="7.25" style="62" customWidth="1"/>
    <col min="12503" max="12503" width="3.5" style="62" customWidth="1"/>
    <col min="12504" max="12504" width="16.125" style="62" customWidth="1"/>
    <col min="12505" max="12511" width="9" style="62"/>
    <col min="12512" max="12512" width="7.25" style="62" customWidth="1"/>
    <col min="12513" max="12513" width="3.5" style="62" customWidth="1"/>
    <col min="12514" max="12514" width="16.125" style="62" customWidth="1"/>
    <col min="12515" max="12521" width="9" style="62"/>
    <col min="12522" max="12522" width="7.25" style="62" customWidth="1"/>
    <col min="12523" max="12523" width="3.5" style="62" customWidth="1"/>
    <col min="12524" max="12524" width="16.125" style="62" customWidth="1"/>
    <col min="12525" max="12531" width="9" style="62"/>
    <col min="12532" max="12532" width="7.25" style="62" customWidth="1"/>
    <col min="12533" max="12533" width="3.5" style="62" customWidth="1"/>
    <col min="12534" max="12689" width="9" style="62"/>
    <col min="12690" max="12690" width="16.125" style="62" customWidth="1"/>
    <col min="12691" max="12697" width="9" style="62"/>
    <col min="12698" max="12698" width="7.125" style="62" customWidth="1"/>
    <col min="12699" max="12699" width="2.625" style="62" customWidth="1"/>
    <col min="12700" max="12700" width="16.125" style="62" customWidth="1"/>
    <col min="12701" max="12707" width="9" style="62"/>
    <col min="12708" max="12708" width="7.25" style="62" customWidth="1"/>
    <col min="12709" max="12709" width="3.5" style="62" customWidth="1"/>
    <col min="12710" max="12710" width="16.125" style="62" customWidth="1"/>
    <col min="12711" max="12717" width="9" style="62"/>
    <col min="12718" max="12718" width="7.25" style="62" customWidth="1"/>
    <col min="12719" max="12719" width="3.5" style="62" customWidth="1"/>
    <col min="12720" max="12720" width="16.125" style="62" customWidth="1"/>
    <col min="12721" max="12727" width="9" style="62"/>
    <col min="12728" max="12728" width="7.25" style="62" customWidth="1"/>
    <col min="12729" max="12729" width="3.5" style="62" customWidth="1"/>
    <col min="12730" max="12730" width="16.125" style="62" customWidth="1"/>
    <col min="12731" max="12737" width="9" style="62"/>
    <col min="12738" max="12738" width="7.25" style="62" customWidth="1"/>
    <col min="12739" max="12739" width="3.5" style="62" customWidth="1"/>
    <col min="12740" max="12740" width="16.125" style="62" customWidth="1"/>
    <col min="12741" max="12747" width="9" style="62"/>
    <col min="12748" max="12748" width="7.25" style="62" customWidth="1"/>
    <col min="12749" max="12749" width="3.5" style="62" customWidth="1"/>
    <col min="12750" max="12750" width="16.125" style="62" customWidth="1"/>
    <col min="12751" max="12757" width="9" style="62"/>
    <col min="12758" max="12758" width="7.25" style="62" customWidth="1"/>
    <col min="12759" max="12759" width="3.5" style="62" customWidth="1"/>
    <col min="12760" max="12760" width="16.125" style="62" customWidth="1"/>
    <col min="12761" max="12767" width="9" style="62"/>
    <col min="12768" max="12768" width="7.25" style="62" customWidth="1"/>
    <col min="12769" max="12769" width="3.5" style="62" customWidth="1"/>
    <col min="12770" max="12770" width="16.125" style="62" customWidth="1"/>
    <col min="12771" max="12777" width="9" style="62"/>
    <col min="12778" max="12778" width="7.25" style="62" customWidth="1"/>
    <col min="12779" max="12779" width="3.5" style="62" customWidth="1"/>
    <col min="12780" max="12780" width="16.125" style="62" customWidth="1"/>
    <col min="12781" max="12787" width="9" style="62"/>
    <col min="12788" max="12788" width="7.25" style="62" customWidth="1"/>
    <col min="12789" max="12789" width="3.5" style="62" customWidth="1"/>
    <col min="12790" max="12945" width="9" style="62"/>
    <col min="12946" max="12946" width="16.125" style="62" customWidth="1"/>
    <col min="12947" max="12953" width="9" style="62"/>
    <col min="12954" max="12954" width="7.125" style="62" customWidth="1"/>
    <col min="12955" max="12955" width="2.625" style="62" customWidth="1"/>
    <col min="12956" max="12956" width="16.125" style="62" customWidth="1"/>
    <col min="12957" max="12963" width="9" style="62"/>
    <col min="12964" max="12964" width="7.25" style="62" customWidth="1"/>
    <col min="12965" max="12965" width="3.5" style="62" customWidth="1"/>
    <col min="12966" max="12966" width="16.125" style="62" customWidth="1"/>
    <col min="12967" max="12973" width="9" style="62"/>
    <col min="12974" max="12974" width="7.25" style="62" customWidth="1"/>
    <col min="12975" max="12975" width="3.5" style="62" customWidth="1"/>
    <col min="12976" max="12976" width="16.125" style="62" customWidth="1"/>
    <col min="12977" max="12983" width="9" style="62"/>
    <col min="12984" max="12984" width="7.25" style="62" customWidth="1"/>
    <col min="12985" max="12985" width="3.5" style="62" customWidth="1"/>
    <col min="12986" max="12986" width="16.125" style="62" customWidth="1"/>
    <col min="12987" max="12993" width="9" style="62"/>
    <col min="12994" max="12994" width="7.25" style="62" customWidth="1"/>
    <col min="12995" max="12995" width="3.5" style="62" customWidth="1"/>
    <col min="12996" max="12996" width="16.125" style="62" customWidth="1"/>
    <col min="12997" max="13003" width="9" style="62"/>
    <col min="13004" max="13004" width="7.25" style="62" customWidth="1"/>
    <col min="13005" max="13005" width="3.5" style="62" customWidth="1"/>
    <col min="13006" max="13006" width="16.125" style="62" customWidth="1"/>
    <col min="13007" max="13013" width="9" style="62"/>
    <col min="13014" max="13014" width="7.25" style="62" customWidth="1"/>
    <col min="13015" max="13015" width="3.5" style="62" customWidth="1"/>
    <col min="13016" max="13016" width="16.125" style="62" customWidth="1"/>
    <col min="13017" max="13023" width="9" style="62"/>
    <col min="13024" max="13024" width="7.25" style="62" customWidth="1"/>
    <col min="13025" max="13025" width="3.5" style="62" customWidth="1"/>
    <col min="13026" max="13026" width="16.125" style="62" customWidth="1"/>
    <col min="13027" max="13033" width="9" style="62"/>
    <col min="13034" max="13034" width="7.25" style="62" customWidth="1"/>
    <col min="13035" max="13035" width="3.5" style="62" customWidth="1"/>
    <col min="13036" max="13036" width="16.125" style="62" customWidth="1"/>
    <col min="13037" max="13043" width="9" style="62"/>
    <col min="13044" max="13044" width="7.25" style="62" customWidth="1"/>
    <col min="13045" max="13045" width="3.5" style="62" customWidth="1"/>
    <col min="13046" max="13201" width="9" style="62"/>
    <col min="13202" max="13202" width="16.125" style="62" customWidth="1"/>
    <col min="13203" max="13209" width="9" style="62"/>
    <col min="13210" max="13210" width="7.125" style="62" customWidth="1"/>
    <col min="13211" max="13211" width="2.625" style="62" customWidth="1"/>
    <col min="13212" max="13212" width="16.125" style="62" customWidth="1"/>
    <col min="13213" max="13219" width="9" style="62"/>
    <col min="13220" max="13220" width="7.25" style="62" customWidth="1"/>
    <col min="13221" max="13221" width="3.5" style="62" customWidth="1"/>
    <col min="13222" max="13222" width="16.125" style="62" customWidth="1"/>
    <col min="13223" max="13229" width="9" style="62"/>
    <col min="13230" max="13230" width="7.25" style="62" customWidth="1"/>
    <col min="13231" max="13231" width="3.5" style="62" customWidth="1"/>
    <col min="13232" max="13232" width="16.125" style="62" customWidth="1"/>
    <col min="13233" max="13239" width="9" style="62"/>
    <col min="13240" max="13240" width="7.25" style="62" customWidth="1"/>
    <col min="13241" max="13241" width="3.5" style="62" customWidth="1"/>
    <col min="13242" max="13242" width="16.125" style="62" customWidth="1"/>
    <col min="13243" max="13249" width="9" style="62"/>
    <col min="13250" max="13250" width="7.25" style="62" customWidth="1"/>
    <col min="13251" max="13251" width="3.5" style="62" customWidth="1"/>
    <col min="13252" max="13252" width="16.125" style="62" customWidth="1"/>
    <col min="13253" max="13259" width="9" style="62"/>
    <col min="13260" max="13260" width="7.25" style="62" customWidth="1"/>
    <col min="13261" max="13261" width="3.5" style="62" customWidth="1"/>
    <col min="13262" max="13262" width="16.125" style="62" customWidth="1"/>
    <col min="13263" max="13269" width="9" style="62"/>
    <col min="13270" max="13270" width="7.25" style="62" customWidth="1"/>
    <col min="13271" max="13271" width="3.5" style="62" customWidth="1"/>
    <col min="13272" max="13272" width="16.125" style="62" customWidth="1"/>
    <col min="13273" max="13279" width="9" style="62"/>
    <col min="13280" max="13280" width="7.25" style="62" customWidth="1"/>
    <col min="13281" max="13281" width="3.5" style="62" customWidth="1"/>
    <col min="13282" max="13282" width="16.125" style="62" customWidth="1"/>
    <col min="13283" max="13289" width="9" style="62"/>
    <col min="13290" max="13290" width="7.25" style="62" customWidth="1"/>
    <col min="13291" max="13291" width="3.5" style="62" customWidth="1"/>
    <col min="13292" max="13292" width="16.125" style="62" customWidth="1"/>
    <col min="13293" max="13299" width="9" style="62"/>
    <col min="13300" max="13300" width="7.25" style="62" customWidth="1"/>
    <col min="13301" max="13301" width="3.5" style="62" customWidth="1"/>
    <col min="13302" max="13457" width="9" style="62"/>
    <col min="13458" max="13458" width="16.125" style="62" customWidth="1"/>
    <col min="13459" max="13465" width="9" style="62"/>
    <col min="13466" max="13466" width="7.125" style="62" customWidth="1"/>
    <col min="13467" max="13467" width="2.625" style="62" customWidth="1"/>
    <col min="13468" max="13468" width="16.125" style="62" customWidth="1"/>
    <col min="13469" max="13475" width="9" style="62"/>
    <col min="13476" max="13476" width="7.25" style="62" customWidth="1"/>
    <col min="13477" max="13477" width="3.5" style="62" customWidth="1"/>
    <col min="13478" max="13478" width="16.125" style="62" customWidth="1"/>
    <col min="13479" max="13485" width="9" style="62"/>
    <col min="13486" max="13486" width="7.25" style="62" customWidth="1"/>
    <col min="13487" max="13487" width="3.5" style="62" customWidth="1"/>
    <col min="13488" max="13488" width="16.125" style="62" customWidth="1"/>
    <col min="13489" max="13495" width="9" style="62"/>
    <col min="13496" max="13496" width="7.25" style="62" customWidth="1"/>
    <col min="13497" max="13497" width="3.5" style="62" customWidth="1"/>
    <col min="13498" max="13498" width="16.125" style="62" customWidth="1"/>
    <col min="13499" max="13505" width="9" style="62"/>
    <col min="13506" max="13506" width="7.25" style="62" customWidth="1"/>
    <col min="13507" max="13507" width="3.5" style="62" customWidth="1"/>
    <col min="13508" max="13508" width="16.125" style="62" customWidth="1"/>
    <col min="13509" max="13515" width="9" style="62"/>
    <col min="13516" max="13516" width="7.25" style="62" customWidth="1"/>
    <col min="13517" max="13517" width="3.5" style="62" customWidth="1"/>
    <col min="13518" max="13518" width="16.125" style="62" customWidth="1"/>
    <col min="13519" max="13525" width="9" style="62"/>
    <col min="13526" max="13526" width="7.25" style="62" customWidth="1"/>
    <col min="13527" max="13527" width="3.5" style="62" customWidth="1"/>
    <col min="13528" max="13528" width="16.125" style="62" customWidth="1"/>
    <col min="13529" max="13535" width="9" style="62"/>
    <col min="13536" max="13536" width="7.25" style="62" customWidth="1"/>
    <col min="13537" max="13537" width="3.5" style="62" customWidth="1"/>
    <col min="13538" max="13538" width="16.125" style="62" customWidth="1"/>
    <col min="13539" max="13545" width="9" style="62"/>
    <col min="13546" max="13546" width="7.25" style="62" customWidth="1"/>
    <col min="13547" max="13547" width="3.5" style="62" customWidth="1"/>
    <col min="13548" max="13548" width="16.125" style="62" customWidth="1"/>
    <col min="13549" max="13555" width="9" style="62"/>
    <col min="13556" max="13556" width="7.25" style="62" customWidth="1"/>
    <col min="13557" max="13557" width="3.5" style="62" customWidth="1"/>
    <col min="13558" max="13713" width="9" style="62"/>
    <col min="13714" max="13714" width="16.125" style="62" customWidth="1"/>
    <col min="13715" max="13721" width="9" style="62"/>
    <col min="13722" max="13722" width="7.125" style="62" customWidth="1"/>
    <col min="13723" max="13723" width="2.625" style="62" customWidth="1"/>
    <col min="13724" max="13724" width="16.125" style="62" customWidth="1"/>
    <col min="13725" max="13731" width="9" style="62"/>
    <col min="13732" max="13732" width="7.25" style="62" customWidth="1"/>
    <col min="13733" max="13733" width="3.5" style="62" customWidth="1"/>
    <col min="13734" max="13734" width="16.125" style="62" customWidth="1"/>
    <col min="13735" max="13741" width="9" style="62"/>
    <col min="13742" max="13742" width="7.25" style="62" customWidth="1"/>
    <col min="13743" max="13743" width="3.5" style="62" customWidth="1"/>
    <col min="13744" max="13744" width="16.125" style="62" customWidth="1"/>
    <col min="13745" max="13751" width="9" style="62"/>
    <col min="13752" max="13752" width="7.25" style="62" customWidth="1"/>
    <col min="13753" max="13753" width="3.5" style="62" customWidth="1"/>
    <col min="13754" max="13754" width="16.125" style="62" customWidth="1"/>
    <col min="13755" max="13761" width="9" style="62"/>
    <col min="13762" max="13762" width="7.25" style="62" customWidth="1"/>
    <col min="13763" max="13763" width="3.5" style="62" customWidth="1"/>
    <col min="13764" max="13764" width="16.125" style="62" customWidth="1"/>
    <col min="13765" max="13771" width="9" style="62"/>
    <col min="13772" max="13772" width="7.25" style="62" customWidth="1"/>
    <col min="13773" max="13773" width="3.5" style="62" customWidth="1"/>
    <col min="13774" max="13774" width="16.125" style="62" customWidth="1"/>
    <col min="13775" max="13781" width="9" style="62"/>
    <col min="13782" max="13782" width="7.25" style="62" customWidth="1"/>
    <col min="13783" max="13783" width="3.5" style="62" customWidth="1"/>
    <col min="13784" max="13784" width="16.125" style="62" customWidth="1"/>
    <col min="13785" max="13791" width="9" style="62"/>
    <col min="13792" max="13792" width="7.25" style="62" customWidth="1"/>
    <col min="13793" max="13793" width="3.5" style="62" customWidth="1"/>
    <col min="13794" max="13794" width="16.125" style="62" customWidth="1"/>
    <col min="13795" max="13801" width="9" style="62"/>
    <col min="13802" max="13802" width="7.25" style="62" customWidth="1"/>
    <col min="13803" max="13803" width="3.5" style="62" customWidth="1"/>
    <col min="13804" max="13804" width="16.125" style="62" customWidth="1"/>
    <col min="13805" max="13811" width="9" style="62"/>
    <col min="13812" max="13812" width="7.25" style="62" customWidth="1"/>
    <col min="13813" max="13813" width="3.5" style="62" customWidth="1"/>
    <col min="13814" max="13969" width="9" style="62"/>
    <col min="13970" max="13970" width="16.125" style="62" customWidth="1"/>
    <col min="13971" max="13977" width="9" style="62"/>
    <col min="13978" max="13978" width="7.125" style="62" customWidth="1"/>
    <col min="13979" max="13979" width="2.625" style="62" customWidth="1"/>
    <col min="13980" max="13980" width="16.125" style="62" customWidth="1"/>
    <col min="13981" max="13987" width="9" style="62"/>
    <col min="13988" max="13988" width="7.25" style="62" customWidth="1"/>
    <col min="13989" max="13989" width="3.5" style="62" customWidth="1"/>
    <col min="13990" max="13990" width="16.125" style="62" customWidth="1"/>
    <col min="13991" max="13997" width="9" style="62"/>
    <col min="13998" max="13998" width="7.25" style="62" customWidth="1"/>
    <col min="13999" max="13999" width="3.5" style="62" customWidth="1"/>
    <col min="14000" max="14000" width="16.125" style="62" customWidth="1"/>
    <col min="14001" max="14007" width="9" style="62"/>
    <col min="14008" max="14008" width="7.25" style="62" customWidth="1"/>
    <col min="14009" max="14009" width="3.5" style="62" customWidth="1"/>
    <col min="14010" max="14010" width="16.125" style="62" customWidth="1"/>
    <col min="14011" max="14017" width="9" style="62"/>
    <col min="14018" max="14018" width="7.25" style="62" customWidth="1"/>
    <col min="14019" max="14019" width="3.5" style="62" customWidth="1"/>
    <col min="14020" max="14020" width="16.125" style="62" customWidth="1"/>
    <col min="14021" max="14027" width="9" style="62"/>
    <col min="14028" max="14028" width="7.25" style="62" customWidth="1"/>
    <col min="14029" max="14029" width="3.5" style="62" customWidth="1"/>
    <col min="14030" max="14030" width="16.125" style="62" customWidth="1"/>
    <col min="14031" max="14037" width="9" style="62"/>
    <col min="14038" max="14038" width="7.25" style="62" customWidth="1"/>
    <col min="14039" max="14039" width="3.5" style="62" customWidth="1"/>
    <col min="14040" max="14040" width="16.125" style="62" customWidth="1"/>
    <col min="14041" max="14047" width="9" style="62"/>
    <col min="14048" max="14048" width="7.25" style="62" customWidth="1"/>
    <col min="14049" max="14049" width="3.5" style="62" customWidth="1"/>
    <col min="14050" max="14050" width="16.125" style="62" customWidth="1"/>
    <col min="14051" max="14057" width="9" style="62"/>
    <col min="14058" max="14058" width="7.25" style="62" customWidth="1"/>
    <col min="14059" max="14059" width="3.5" style="62" customWidth="1"/>
    <col min="14060" max="14060" width="16.125" style="62" customWidth="1"/>
    <col min="14061" max="14067" width="9" style="62"/>
    <col min="14068" max="14068" width="7.25" style="62" customWidth="1"/>
    <col min="14069" max="14069" width="3.5" style="62" customWidth="1"/>
    <col min="14070" max="14225" width="9" style="62"/>
    <col min="14226" max="14226" width="16.125" style="62" customWidth="1"/>
    <col min="14227" max="14233" width="9" style="62"/>
    <col min="14234" max="14234" width="7.125" style="62" customWidth="1"/>
    <col min="14235" max="14235" width="2.625" style="62" customWidth="1"/>
    <col min="14236" max="14236" width="16.125" style="62" customWidth="1"/>
    <col min="14237" max="14243" width="9" style="62"/>
    <col min="14244" max="14244" width="7.25" style="62" customWidth="1"/>
    <col min="14245" max="14245" width="3.5" style="62" customWidth="1"/>
    <col min="14246" max="14246" width="16.125" style="62" customWidth="1"/>
    <col min="14247" max="14253" width="9" style="62"/>
    <col min="14254" max="14254" width="7.25" style="62" customWidth="1"/>
    <col min="14255" max="14255" width="3.5" style="62" customWidth="1"/>
    <col min="14256" max="14256" width="16.125" style="62" customWidth="1"/>
    <col min="14257" max="14263" width="9" style="62"/>
    <col min="14264" max="14264" width="7.25" style="62" customWidth="1"/>
    <col min="14265" max="14265" width="3.5" style="62" customWidth="1"/>
    <col min="14266" max="14266" width="16.125" style="62" customWidth="1"/>
    <col min="14267" max="14273" width="9" style="62"/>
    <col min="14274" max="14274" width="7.25" style="62" customWidth="1"/>
    <col min="14275" max="14275" width="3.5" style="62" customWidth="1"/>
    <col min="14276" max="14276" width="16.125" style="62" customWidth="1"/>
    <col min="14277" max="14283" width="9" style="62"/>
    <col min="14284" max="14284" width="7.25" style="62" customWidth="1"/>
    <col min="14285" max="14285" width="3.5" style="62" customWidth="1"/>
    <col min="14286" max="14286" width="16.125" style="62" customWidth="1"/>
    <col min="14287" max="14293" width="9" style="62"/>
    <col min="14294" max="14294" width="7.25" style="62" customWidth="1"/>
    <col min="14295" max="14295" width="3.5" style="62" customWidth="1"/>
    <col min="14296" max="14296" width="16.125" style="62" customWidth="1"/>
    <col min="14297" max="14303" width="9" style="62"/>
    <col min="14304" max="14304" width="7.25" style="62" customWidth="1"/>
    <col min="14305" max="14305" width="3.5" style="62" customWidth="1"/>
    <col min="14306" max="14306" width="16.125" style="62" customWidth="1"/>
    <col min="14307" max="14313" width="9" style="62"/>
    <col min="14314" max="14314" width="7.25" style="62" customWidth="1"/>
    <col min="14315" max="14315" width="3.5" style="62" customWidth="1"/>
    <col min="14316" max="14316" width="16.125" style="62" customWidth="1"/>
    <col min="14317" max="14323" width="9" style="62"/>
    <col min="14324" max="14324" width="7.25" style="62" customWidth="1"/>
    <col min="14325" max="14325" width="3.5" style="62" customWidth="1"/>
    <col min="14326" max="14481" width="9" style="62"/>
    <col min="14482" max="14482" width="16.125" style="62" customWidth="1"/>
    <col min="14483" max="14489" width="9" style="62"/>
    <col min="14490" max="14490" width="7.125" style="62" customWidth="1"/>
    <col min="14491" max="14491" width="2.625" style="62" customWidth="1"/>
    <col min="14492" max="14492" width="16.125" style="62" customWidth="1"/>
    <col min="14493" max="14499" width="9" style="62"/>
    <col min="14500" max="14500" width="7.25" style="62" customWidth="1"/>
    <col min="14501" max="14501" width="3.5" style="62" customWidth="1"/>
    <col min="14502" max="14502" width="16.125" style="62" customWidth="1"/>
    <col min="14503" max="14509" width="9" style="62"/>
    <col min="14510" max="14510" width="7.25" style="62" customWidth="1"/>
    <col min="14511" max="14511" width="3.5" style="62" customWidth="1"/>
    <col min="14512" max="14512" width="16.125" style="62" customWidth="1"/>
    <col min="14513" max="14519" width="9" style="62"/>
    <col min="14520" max="14520" width="7.25" style="62" customWidth="1"/>
    <col min="14521" max="14521" width="3.5" style="62" customWidth="1"/>
    <col min="14522" max="14522" width="16.125" style="62" customWidth="1"/>
    <col min="14523" max="14529" width="9" style="62"/>
    <col min="14530" max="14530" width="7.25" style="62" customWidth="1"/>
    <col min="14531" max="14531" width="3.5" style="62" customWidth="1"/>
    <col min="14532" max="14532" width="16.125" style="62" customWidth="1"/>
    <col min="14533" max="14539" width="9" style="62"/>
    <col min="14540" max="14540" width="7.25" style="62" customWidth="1"/>
    <col min="14541" max="14541" width="3.5" style="62" customWidth="1"/>
    <col min="14542" max="14542" width="16.125" style="62" customWidth="1"/>
    <col min="14543" max="14549" width="9" style="62"/>
    <col min="14550" max="14550" width="7.25" style="62" customWidth="1"/>
    <col min="14551" max="14551" width="3.5" style="62" customWidth="1"/>
    <col min="14552" max="14552" width="16.125" style="62" customWidth="1"/>
    <col min="14553" max="14559" width="9" style="62"/>
    <col min="14560" max="14560" width="7.25" style="62" customWidth="1"/>
    <col min="14561" max="14561" width="3.5" style="62" customWidth="1"/>
    <col min="14562" max="14562" width="16.125" style="62" customWidth="1"/>
    <col min="14563" max="14569" width="9" style="62"/>
    <col min="14570" max="14570" width="7.25" style="62" customWidth="1"/>
    <col min="14571" max="14571" width="3.5" style="62" customWidth="1"/>
    <col min="14572" max="14572" width="16.125" style="62" customWidth="1"/>
    <col min="14573" max="14579" width="9" style="62"/>
    <col min="14580" max="14580" width="7.25" style="62" customWidth="1"/>
    <col min="14581" max="14581" width="3.5" style="62" customWidth="1"/>
    <col min="14582" max="14737" width="9" style="62"/>
    <col min="14738" max="14738" width="16.125" style="62" customWidth="1"/>
    <col min="14739" max="14745" width="9" style="62"/>
    <col min="14746" max="14746" width="7.125" style="62" customWidth="1"/>
    <col min="14747" max="14747" width="2.625" style="62" customWidth="1"/>
    <col min="14748" max="14748" width="16.125" style="62" customWidth="1"/>
    <col min="14749" max="14755" width="9" style="62"/>
    <col min="14756" max="14756" width="7.25" style="62" customWidth="1"/>
    <col min="14757" max="14757" width="3.5" style="62" customWidth="1"/>
    <col min="14758" max="14758" width="16.125" style="62" customWidth="1"/>
    <col min="14759" max="14765" width="9" style="62"/>
    <col min="14766" max="14766" width="7.25" style="62" customWidth="1"/>
    <col min="14767" max="14767" width="3.5" style="62" customWidth="1"/>
    <col min="14768" max="14768" width="16.125" style="62" customWidth="1"/>
    <col min="14769" max="14775" width="9" style="62"/>
    <col min="14776" max="14776" width="7.25" style="62" customWidth="1"/>
    <col min="14777" max="14777" width="3.5" style="62" customWidth="1"/>
    <col min="14778" max="14778" width="16.125" style="62" customWidth="1"/>
    <col min="14779" max="14785" width="9" style="62"/>
    <col min="14786" max="14786" width="7.25" style="62" customWidth="1"/>
    <col min="14787" max="14787" width="3.5" style="62" customWidth="1"/>
    <col min="14788" max="14788" width="16.125" style="62" customWidth="1"/>
    <col min="14789" max="14795" width="9" style="62"/>
    <col min="14796" max="14796" width="7.25" style="62" customWidth="1"/>
    <col min="14797" max="14797" width="3.5" style="62" customWidth="1"/>
    <col min="14798" max="14798" width="16.125" style="62" customWidth="1"/>
    <col min="14799" max="14805" width="9" style="62"/>
    <col min="14806" max="14806" width="7.25" style="62" customWidth="1"/>
    <col min="14807" max="14807" width="3.5" style="62" customWidth="1"/>
    <col min="14808" max="14808" width="16.125" style="62" customWidth="1"/>
    <col min="14809" max="14815" width="9" style="62"/>
    <col min="14816" max="14816" width="7.25" style="62" customWidth="1"/>
    <col min="14817" max="14817" width="3.5" style="62" customWidth="1"/>
    <col min="14818" max="14818" width="16.125" style="62" customWidth="1"/>
    <col min="14819" max="14825" width="9" style="62"/>
    <col min="14826" max="14826" width="7.25" style="62" customWidth="1"/>
    <col min="14827" max="14827" width="3.5" style="62" customWidth="1"/>
    <col min="14828" max="14828" width="16.125" style="62" customWidth="1"/>
    <col min="14829" max="14835" width="9" style="62"/>
    <col min="14836" max="14836" width="7.25" style="62" customWidth="1"/>
    <col min="14837" max="14837" width="3.5" style="62" customWidth="1"/>
    <col min="14838" max="14993" width="9" style="62"/>
    <col min="14994" max="14994" width="16.125" style="62" customWidth="1"/>
    <col min="14995" max="15001" width="9" style="62"/>
    <col min="15002" max="15002" width="7.125" style="62" customWidth="1"/>
    <col min="15003" max="15003" width="2.625" style="62" customWidth="1"/>
    <col min="15004" max="15004" width="16.125" style="62" customWidth="1"/>
    <col min="15005" max="15011" width="9" style="62"/>
    <col min="15012" max="15012" width="7.25" style="62" customWidth="1"/>
    <col min="15013" max="15013" width="3.5" style="62" customWidth="1"/>
    <col min="15014" max="15014" width="16.125" style="62" customWidth="1"/>
    <col min="15015" max="15021" width="9" style="62"/>
    <col min="15022" max="15022" width="7.25" style="62" customWidth="1"/>
    <col min="15023" max="15023" width="3.5" style="62" customWidth="1"/>
    <col min="15024" max="15024" width="16.125" style="62" customWidth="1"/>
    <col min="15025" max="15031" width="9" style="62"/>
    <col min="15032" max="15032" width="7.25" style="62" customWidth="1"/>
    <col min="15033" max="15033" width="3.5" style="62" customWidth="1"/>
    <col min="15034" max="15034" width="16.125" style="62" customWidth="1"/>
    <col min="15035" max="15041" width="9" style="62"/>
    <col min="15042" max="15042" width="7.25" style="62" customWidth="1"/>
    <col min="15043" max="15043" width="3.5" style="62" customWidth="1"/>
    <col min="15044" max="15044" width="16.125" style="62" customWidth="1"/>
    <col min="15045" max="15051" width="9" style="62"/>
    <col min="15052" max="15052" width="7.25" style="62" customWidth="1"/>
    <col min="15053" max="15053" width="3.5" style="62" customWidth="1"/>
    <col min="15054" max="15054" width="16.125" style="62" customWidth="1"/>
    <col min="15055" max="15061" width="9" style="62"/>
    <col min="15062" max="15062" width="7.25" style="62" customWidth="1"/>
    <col min="15063" max="15063" width="3.5" style="62" customWidth="1"/>
    <col min="15064" max="15064" width="16.125" style="62" customWidth="1"/>
    <col min="15065" max="15071" width="9" style="62"/>
    <col min="15072" max="15072" width="7.25" style="62" customWidth="1"/>
    <col min="15073" max="15073" width="3.5" style="62" customWidth="1"/>
    <col min="15074" max="15074" width="16.125" style="62" customWidth="1"/>
    <col min="15075" max="15081" width="9" style="62"/>
    <col min="15082" max="15082" width="7.25" style="62" customWidth="1"/>
    <col min="15083" max="15083" width="3.5" style="62" customWidth="1"/>
    <col min="15084" max="15084" width="16.125" style="62" customWidth="1"/>
    <col min="15085" max="15091" width="9" style="62"/>
    <col min="15092" max="15092" width="7.25" style="62" customWidth="1"/>
    <col min="15093" max="15093" width="3.5" style="62" customWidth="1"/>
    <col min="15094" max="15249" width="9" style="62"/>
    <col min="15250" max="15250" width="16.125" style="62" customWidth="1"/>
    <col min="15251" max="15257" width="9" style="62"/>
    <col min="15258" max="15258" width="7.125" style="62" customWidth="1"/>
    <col min="15259" max="15259" width="2.625" style="62" customWidth="1"/>
    <col min="15260" max="15260" width="16.125" style="62" customWidth="1"/>
    <col min="15261" max="15267" width="9" style="62"/>
    <col min="15268" max="15268" width="7.25" style="62" customWidth="1"/>
    <col min="15269" max="15269" width="3.5" style="62" customWidth="1"/>
    <col min="15270" max="15270" width="16.125" style="62" customWidth="1"/>
    <col min="15271" max="15277" width="9" style="62"/>
    <col min="15278" max="15278" width="7.25" style="62" customWidth="1"/>
    <col min="15279" max="15279" width="3.5" style="62" customWidth="1"/>
    <col min="15280" max="15280" width="16.125" style="62" customWidth="1"/>
    <col min="15281" max="15287" width="9" style="62"/>
    <col min="15288" max="15288" width="7.25" style="62" customWidth="1"/>
    <col min="15289" max="15289" width="3.5" style="62" customWidth="1"/>
    <col min="15290" max="15290" width="16.125" style="62" customWidth="1"/>
    <col min="15291" max="15297" width="9" style="62"/>
    <col min="15298" max="15298" width="7.25" style="62" customWidth="1"/>
    <col min="15299" max="15299" width="3.5" style="62" customWidth="1"/>
    <col min="15300" max="15300" width="16.125" style="62" customWidth="1"/>
    <col min="15301" max="15307" width="9" style="62"/>
    <col min="15308" max="15308" width="7.25" style="62" customWidth="1"/>
    <col min="15309" max="15309" width="3.5" style="62" customWidth="1"/>
    <col min="15310" max="15310" width="16.125" style="62" customWidth="1"/>
    <col min="15311" max="15317" width="9" style="62"/>
    <col min="15318" max="15318" width="7.25" style="62" customWidth="1"/>
    <col min="15319" max="15319" width="3.5" style="62" customWidth="1"/>
    <col min="15320" max="15320" width="16.125" style="62" customWidth="1"/>
    <col min="15321" max="15327" width="9" style="62"/>
    <col min="15328" max="15328" width="7.25" style="62" customWidth="1"/>
    <col min="15329" max="15329" width="3.5" style="62" customWidth="1"/>
    <col min="15330" max="15330" width="16.125" style="62" customWidth="1"/>
    <col min="15331" max="15337" width="9" style="62"/>
    <col min="15338" max="15338" width="7.25" style="62" customWidth="1"/>
    <col min="15339" max="15339" width="3.5" style="62" customWidth="1"/>
    <col min="15340" max="15340" width="16.125" style="62" customWidth="1"/>
    <col min="15341" max="15347" width="9" style="62"/>
    <col min="15348" max="15348" width="7.25" style="62" customWidth="1"/>
    <col min="15349" max="15349" width="3.5" style="62" customWidth="1"/>
    <col min="15350" max="15505" width="9" style="62"/>
    <col min="15506" max="15506" width="16.125" style="62" customWidth="1"/>
    <col min="15507" max="15513" width="9" style="62"/>
    <col min="15514" max="15514" width="7.125" style="62" customWidth="1"/>
    <col min="15515" max="15515" width="2.625" style="62" customWidth="1"/>
    <col min="15516" max="15516" width="16.125" style="62" customWidth="1"/>
    <col min="15517" max="15523" width="9" style="62"/>
    <col min="15524" max="15524" width="7.25" style="62" customWidth="1"/>
    <col min="15525" max="15525" width="3.5" style="62" customWidth="1"/>
    <col min="15526" max="15526" width="16.125" style="62" customWidth="1"/>
    <col min="15527" max="15533" width="9" style="62"/>
    <col min="15534" max="15534" width="7.25" style="62" customWidth="1"/>
    <col min="15535" max="15535" width="3.5" style="62" customWidth="1"/>
    <col min="15536" max="15536" width="16.125" style="62" customWidth="1"/>
    <col min="15537" max="15543" width="9" style="62"/>
    <col min="15544" max="15544" width="7.25" style="62" customWidth="1"/>
    <col min="15545" max="15545" width="3.5" style="62" customWidth="1"/>
    <col min="15546" max="15546" width="16.125" style="62" customWidth="1"/>
    <col min="15547" max="15553" width="9" style="62"/>
    <col min="15554" max="15554" width="7.25" style="62" customWidth="1"/>
    <col min="15555" max="15555" width="3.5" style="62" customWidth="1"/>
    <col min="15556" max="15556" width="16.125" style="62" customWidth="1"/>
    <col min="15557" max="15563" width="9" style="62"/>
    <col min="15564" max="15564" width="7.25" style="62" customWidth="1"/>
    <col min="15565" max="15565" width="3.5" style="62" customWidth="1"/>
    <col min="15566" max="15566" width="16.125" style="62" customWidth="1"/>
    <col min="15567" max="15573" width="9" style="62"/>
    <col min="15574" max="15574" width="7.25" style="62" customWidth="1"/>
    <col min="15575" max="15575" width="3.5" style="62" customWidth="1"/>
    <col min="15576" max="15576" width="16.125" style="62" customWidth="1"/>
    <col min="15577" max="15583" width="9" style="62"/>
    <col min="15584" max="15584" width="7.25" style="62" customWidth="1"/>
    <col min="15585" max="15585" width="3.5" style="62" customWidth="1"/>
    <col min="15586" max="15586" width="16.125" style="62" customWidth="1"/>
    <col min="15587" max="15593" width="9" style="62"/>
    <col min="15594" max="15594" width="7.25" style="62" customWidth="1"/>
    <col min="15595" max="15595" width="3.5" style="62" customWidth="1"/>
    <col min="15596" max="15596" width="16.125" style="62" customWidth="1"/>
    <col min="15597" max="15603" width="9" style="62"/>
    <col min="15604" max="15604" width="7.25" style="62" customWidth="1"/>
    <col min="15605" max="15605" width="3.5" style="62" customWidth="1"/>
    <col min="15606" max="15761" width="9" style="62"/>
    <col min="15762" max="15762" width="16.125" style="62" customWidth="1"/>
    <col min="15763" max="15769" width="9" style="62"/>
    <col min="15770" max="15770" width="7.125" style="62" customWidth="1"/>
    <col min="15771" max="15771" width="2.625" style="62" customWidth="1"/>
    <col min="15772" max="15772" width="16.125" style="62" customWidth="1"/>
    <col min="15773" max="15779" width="9" style="62"/>
    <col min="15780" max="15780" width="7.25" style="62" customWidth="1"/>
    <col min="15781" max="15781" width="3.5" style="62" customWidth="1"/>
    <col min="15782" max="15782" width="16.125" style="62" customWidth="1"/>
    <col min="15783" max="15789" width="9" style="62"/>
    <col min="15790" max="15790" width="7.25" style="62" customWidth="1"/>
    <col min="15791" max="15791" width="3.5" style="62" customWidth="1"/>
    <col min="15792" max="15792" width="16.125" style="62" customWidth="1"/>
    <col min="15793" max="15799" width="9" style="62"/>
    <col min="15800" max="15800" width="7.25" style="62" customWidth="1"/>
    <col min="15801" max="15801" width="3.5" style="62" customWidth="1"/>
    <col min="15802" max="15802" width="16.125" style="62" customWidth="1"/>
    <col min="15803" max="15809" width="9" style="62"/>
    <col min="15810" max="15810" width="7.25" style="62" customWidth="1"/>
    <col min="15811" max="15811" width="3.5" style="62" customWidth="1"/>
    <col min="15812" max="15812" width="16.125" style="62" customWidth="1"/>
    <col min="15813" max="15819" width="9" style="62"/>
    <col min="15820" max="15820" width="7.25" style="62" customWidth="1"/>
    <col min="15821" max="15821" width="3.5" style="62" customWidth="1"/>
    <col min="15822" max="15822" width="16.125" style="62" customWidth="1"/>
    <col min="15823" max="15829" width="9" style="62"/>
    <col min="15830" max="15830" width="7.25" style="62" customWidth="1"/>
    <col min="15831" max="15831" width="3.5" style="62" customWidth="1"/>
    <col min="15832" max="15832" width="16.125" style="62" customWidth="1"/>
    <col min="15833" max="15839" width="9" style="62"/>
    <col min="15840" max="15840" width="7.25" style="62" customWidth="1"/>
    <col min="15841" max="15841" width="3.5" style="62" customWidth="1"/>
    <col min="15842" max="15842" width="16.125" style="62" customWidth="1"/>
    <col min="15843" max="15849" width="9" style="62"/>
    <col min="15850" max="15850" width="7.25" style="62" customWidth="1"/>
    <col min="15851" max="15851" width="3.5" style="62" customWidth="1"/>
    <col min="15852" max="15852" width="16.125" style="62" customWidth="1"/>
    <col min="15853" max="15859" width="9" style="62"/>
    <col min="15860" max="15860" width="7.25" style="62" customWidth="1"/>
    <col min="15861" max="15861" width="3.5" style="62" customWidth="1"/>
    <col min="15862" max="16017" width="9" style="62"/>
    <col min="16018" max="16018" width="16.125" style="62" customWidth="1"/>
    <col min="16019" max="16025" width="9" style="62"/>
    <col min="16026" max="16026" width="7.125" style="62" customWidth="1"/>
    <col min="16027" max="16027" width="2.625" style="62" customWidth="1"/>
    <col min="16028" max="16028" width="16.125" style="62" customWidth="1"/>
    <col min="16029" max="16035" width="9" style="62"/>
    <col min="16036" max="16036" width="7.25" style="62" customWidth="1"/>
    <col min="16037" max="16037" width="3.5" style="62" customWidth="1"/>
    <col min="16038" max="16038" width="16.125" style="62" customWidth="1"/>
    <col min="16039" max="16045" width="9" style="62"/>
    <col min="16046" max="16046" width="7.25" style="62" customWidth="1"/>
    <col min="16047" max="16047" width="3.5" style="62" customWidth="1"/>
    <col min="16048" max="16048" width="16.125" style="62" customWidth="1"/>
    <col min="16049" max="16055" width="9" style="62"/>
    <col min="16056" max="16056" width="7.25" style="62" customWidth="1"/>
    <col min="16057" max="16057" width="3.5" style="62" customWidth="1"/>
    <col min="16058" max="16058" width="16.125" style="62" customWidth="1"/>
    <col min="16059" max="16065" width="9" style="62"/>
    <col min="16066" max="16066" width="7.25" style="62" customWidth="1"/>
    <col min="16067" max="16067" width="3.5" style="62" customWidth="1"/>
    <col min="16068" max="16068" width="16.125" style="62" customWidth="1"/>
    <col min="16069" max="16075" width="9" style="62"/>
    <col min="16076" max="16076" width="7.25" style="62" customWidth="1"/>
    <col min="16077" max="16077" width="3.5" style="62" customWidth="1"/>
    <col min="16078" max="16078" width="16.125" style="62" customWidth="1"/>
    <col min="16079" max="16085" width="9" style="62"/>
    <col min="16086" max="16086" width="7.25" style="62" customWidth="1"/>
    <col min="16087" max="16087" width="3.5" style="62" customWidth="1"/>
    <col min="16088" max="16088" width="16.125" style="62" customWidth="1"/>
    <col min="16089" max="16095" width="9" style="62"/>
    <col min="16096" max="16096" width="7.25" style="62" customWidth="1"/>
    <col min="16097" max="16097" width="3.5" style="62" customWidth="1"/>
    <col min="16098" max="16098" width="16.125" style="62" customWidth="1"/>
    <col min="16099" max="16105" width="9" style="62"/>
    <col min="16106" max="16106" width="7.25" style="62" customWidth="1"/>
    <col min="16107" max="16107" width="3.5" style="62" customWidth="1"/>
    <col min="16108" max="16108" width="16.125" style="62" customWidth="1"/>
    <col min="16109" max="16115" width="9" style="62"/>
    <col min="16116" max="16116" width="7.25" style="62" customWidth="1"/>
    <col min="16117" max="16117" width="3.5" style="62" customWidth="1"/>
    <col min="16118" max="16384" width="9" style="62"/>
  </cols>
  <sheetData>
    <row r="1" spans="2:21" ht="3" customHeight="1" thickBot="1"/>
    <row r="2" spans="2:21" ht="21.75" thickBot="1">
      <c r="B2" s="105" t="s">
        <v>566</v>
      </c>
      <c r="J2" s="494" t="s">
        <v>157</v>
      </c>
      <c r="K2" s="495"/>
      <c r="N2" s="107" t="s">
        <v>137</v>
      </c>
      <c r="O2" s="106"/>
      <c r="P2" s="106"/>
      <c r="Q2" s="106"/>
      <c r="R2" s="106"/>
      <c r="S2" s="106"/>
      <c r="T2" s="199"/>
    </row>
    <row r="3" spans="2:21" ht="4.5" customHeight="1" thickBot="1"/>
    <row r="4" spans="2:21" ht="16.5" thickBot="1">
      <c r="B4" s="212" t="s">
        <v>80</v>
      </c>
      <c r="C4" s="508" t="str">
        <f>VLOOKUP(質問表!T9,N7:O10,2,TRUE)</f>
        <v>Ｃ：既存施設に統合環境制御導入（軒上げ工事含む）</v>
      </c>
      <c r="D4" s="508"/>
      <c r="E4" s="508"/>
      <c r="F4" s="508"/>
      <c r="G4" s="508"/>
      <c r="H4" s="509"/>
    </row>
    <row r="5" spans="2:21" ht="9" customHeight="1">
      <c r="J5" s="111"/>
    </row>
    <row r="6" spans="2:21" ht="16.5" thickBot="1">
      <c r="B6" s="62" t="s">
        <v>0</v>
      </c>
      <c r="J6" s="111"/>
      <c r="K6" s="100"/>
      <c r="L6" s="100"/>
      <c r="N6" s="147" t="s">
        <v>134</v>
      </c>
    </row>
    <row r="7" spans="2:21" ht="16.5" thickBot="1">
      <c r="B7" s="209"/>
      <c r="C7" s="210" t="s">
        <v>79</v>
      </c>
      <c r="D7" s="211" t="s">
        <v>1</v>
      </c>
      <c r="G7" s="213" t="s">
        <v>2</v>
      </c>
      <c r="H7" s="108"/>
      <c r="I7" s="108"/>
      <c r="J7" s="108"/>
      <c r="K7" s="214"/>
      <c r="L7" s="100"/>
      <c r="N7" s="62">
        <v>1</v>
      </c>
      <c r="O7" s="62" t="s">
        <v>102</v>
      </c>
    </row>
    <row r="8" spans="2:21">
      <c r="B8" s="117" t="s">
        <v>3</v>
      </c>
      <c r="C8" s="200">
        <f>質問表!I39</f>
        <v>30</v>
      </c>
      <c r="D8" s="119"/>
      <c r="E8" s="111" t="s">
        <v>96</v>
      </c>
      <c r="F8" s="111"/>
      <c r="G8" s="120" t="s">
        <v>4</v>
      </c>
      <c r="H8" s="63"/>
      <c r="I8" s="63"/>
      <c r="J8" s="63"/>
      <c r="K8" s="121"/>
      <c r="L8" s="100"/>
      <c r="N8" s="62">
        <v>2</v>
      </c>
      <c r="O8" s="62" t="s">
        <v>103</v>
      </c>
    </row>
    <row r="9" spans="2:21">
      <c r="B9" s="122" t="s">
        <v>5</v>
      </c>
      <c r="C9" s="123"/>
      <c r="D9" s="289">
        <f>質問表!E120*1000</f>
        <v>35000</v>
      </c>
      <c r="E9" s="125">
        <f>D9/J13</f>
        <v>1.4583333333333333</v>
      </c>
      <c r="F9" s="125"/>
      <c r="G9" s="128" t="str">
        <f>VLOOKUP(質問表!T9,N13:O16,2,TRUE)</f>
        <v>軒上げ工事を行い高軒高へ</v>
      </c>
      <c r="K9" s="129"/>
      <c r="N9" s="62">
        <v>3</v>
      </c>
      <c r="O9" s="62" t="s">
        <v>163</v>
      </c>
    </row>
    <row r="10" spans="2:21">
      <c r="B10" s="122" t="s">
        <v>6</v>
      </c>
      <c r="C10" s="123"/>
      <c r="D10" s="289">
        <f>質問表!E126</f>
        <v>360</v>
      </c>
      <c r="G10" s="128" t="s">
        <v>98</v>
      </c>
      <c r="K10" s="129"/>
      <c r="N10" s="62">
        <v>4</v>
      </c>
      <c r="O10" s="62" t="s">
        <v>104</v>
      </c>
    </row>
    <row r="11" spans="2:21">
      <c r="B11" s="130" t="s">
        <v>7</v>
      </c>
      <c r="C11" s="131">
        <f>D11*C8/10</f>
        <v>37800</v>
      </c>
      <c r="D11" s="132">
        <f>D9*D10/1000</f>
        <v>12600</v>
      </c>
      <c r="G11" s="128" t="str">
        <f ca="1">IF(C47="",IF(C48="",IF(C49="","","環境モニタリング機器"),"複合環境制御"),"統合環境制御")</f>
        <v>統合環境制御</v>
      </c>
      <c r="I11" s="81" t="str">
        <f>IF(C52="","","ＣＯ２施用機")</f>
        <v>ＣＯ２施用機</v>
      </c>
      <c r="K11" s="129"/>
    </row>
    <row r="12" spans="2:21" ht="16.5" thickBot="1">
      <c r="B12" s="133" t="s">
        <v>8</v>
      </c>
      <c r="C12" s="134">
        <f>D12*C8/10</f>
        <v>0</v>
      </c>
      <c r="D12" s="174">
        <v>0</v>
      </c>
      <c r="G12" s="201" t="str">
        <f ca="1">IF(C53="",IF(C54="","","微粒ミスト装置"),"超微粒ミスト装置")</f>
        <v>微粒ミスト装置</v>
      </c>
      <c r="H12" s="202"/>
      <c r="I12" s="202"/>
      <c r="J12" s="202"/>
      <c r="K12" s="203"/>
      <c r="N12" s="62" t="s">
        <v>135</v>
      </c>
      <c r="U12" s="90"/>
    </row>
    <row r="13" spans="2:21" ht="16.5" thickBot="1">
      <c r="B13" s="139" t="s">
        <v>9</v>
      </c>
      <c r="C13" s="140">
        <f>SUM(C11:C12)</f>
        <v>37800</v>
      </c>
      <c r="D13" s="141">
        <f>SUM(D11:D12)</f>
        <v>12600</v>
      </c>
      <c r="G13" s="142"/>
      <c r="H13" s="81" t="s">
        <v>94</v>
      </c>
      <c r="J13" s="290">
        <f>質問表!M109*1000</f>
        <v>24000</v>
      </c>
      <c r="K13" s="100" t="s">
        <v>95</v>
      </c>
      <c r="N13" s="62">
        <v>1</v>
      </c>
      <c r="O13" s="62" t="s">
        <v>147</v>
      </c>
      <c r="U13" s="100"/>
    </row>
    <row r="14" spans="2:21">
      <c r="B14" s="100"/>
      <c r="C14" s="100"/>
      <c r="D14" s="100"/>
      <c r="H14" s="142" t="s">
        <v>92</v>
      </c>
      <c r="J14" s="291">
        <f>質問表!M110</f>
        <v>5662</v>
      </c>
      <c r="K14" s="62" t="s">
        <v>88</v>
      </c>
      <c r="N14" s="62">
        <v>2</v>
      </c>
      <c r="O14" s="62" t="s">
        <v>147</v>
      </c>
      <c r="U14" s="100"/>
    </row>
    <row r="15" spans="2:21" ht="16.5" thickBot="1">
      <c r="B15" s="145" t="s">
        <v>10</v>
      </c>
      <c r="C15" s="145"/>
      <c r="D15" s="145"/>
      <c r="H15" s="142" t="s">
        <v>93</v>
      </c>
      <c r="J15" s="296">
        <f ca="1">C38-J14</f>
        <v>2081.2584716833371</v>
      </c>
      <c r="K15" s="62" t="s">
        <v>88</v>
      </c>
      <c r="N15" s="62">
        <v>3</v>
      </c>
      <c r="O15" s="62" t="s">
        <v>165</v>
      </c>
    </row>
    <row r="16" spans="2:21" ht="13.15" customHeight="1">
      <c r="B16" s="496" t="s">
        <v>11</v>
      </c>
      <c r="C16" s="498" t="s">
        <v>12</v>
      </c>
      <c r="D16" s="500" t="s">
        <v>13</v>
      </c>
      <c r="J16" s="101"/>
      <c r="N16" s="62">
        <v>4</v>
      </c>
      <c r="O16" s="62" t="s">
        <v>148</v>
      </c>
    </row>
    <row r="17" spans="2:12" ht="16.5" thickBot="1">
      <c r="B17" s="497"/>
      <c r="C17" s="499"/>
      <c r="D17" s="501"/>
      <c r="G17" s="145" t="s">
        <v>14</v>
      </c>
      <c r="H17" s="146"/>
      <c r="I17" s="100"/>
      <c r="J17" s="100"/>
      <c r="K17" s="100"/>
    </row>
    <row r="18" spans="2:12" ht="16.5" customHeight="1">
      <c r="B18" s="148" t="s">
        <v>15</v>
      </c>
      <c r="C18" s="149">
        <f t="shared" ref="C18:C23" ca="1" si="0">D18*C$8/10</f>
        <v>1500</v>
      </c>
      <c r="D18" s="150">
        <f ca="1">IF(別紙!I30&lt;0.7,350,IF(別紙!I30=1,500,別紙!I30*500))</f>
        <v>500</v>
      </c>
      <c r="E18" s="151" t="s">
        <v>384</v>
      </c>
      <c r="F18" s="151"/>
      <c r="G18" s="502" t="s">
        <v>16</v>
      </c>
      <c r="H18" s="503"/>
      <c r="I18" s="506" t="s">
        <v>17</v>
      </c>
      <c r="J18" s="500" t="s">
        <v>13</v>
      </c>
      <c r="K18" s="100"/>
    </row>
    <row r="19" spans="2:12" ht="16.5" thickBot="1">
      <c r="B19" s="152" t="s">
        <v>18</v>
      </c>
      <c r="C19" s="149">
        <f t="shared" si="0"/>
        <v>642</v>
      </c>
      <c r="D19" s="132">
        <f>214/35000*D9</f>
        <v>214</v>
      </c>
      <c r="E19" s="151" t="s">
        <v>81</v>
      </c>
      <c r="F19" s="151"/>
      <c r="G19" s="504"/>
      <c r="H19" s="505"/>
      <c r="I19" s="507"/>
      <c r="J19" s="501"/>
      <c r="K19" s="100"/>
    </row>
    <row r="20" spans="2:12">
      <c r="B20" s="152" t="s">
        <v>19</v>
      </c>
      <c r="C20" s="149">
        <f t="shared" si="0"/>
        <v>264</v>
      </c>
      <c r="D20" s="132">
        <v>88</v>
      </c>
      <c r="G20" s="512" t="s">
        <v>20</v>
      </c>
      <c r="H20" s="513"/>
      <c r="I20" s="153">
        <f>J20*$C$8/10</f>
        <v>0</v>
      </c>
      <c r="J20" s="129">
        <v>0</v>
      </c>
      <c r="K20" s="100"/>
    </row>
    <row r="21" spans="2:12">
      <c r="B21" s="152" t="s">
        <v>21</v>
      </c>
      <c r="C21" s="149">
        <f t="shared" si="0"/>
        <v>165.00000000000003</v>
      </c>
      <c r="D21" s="132">
        <v>55.000000000000007</v>
      </c>
      <c r="G21" s="514" t="s">
        <v>22</v>
      </c>
      <c r="H21" s="515"/>
      <c r="I21" s="154">
        <f t="shared" ref="I21:I30" si="1">J21*$C$8/10</f>
        <v>150</v>
      </c>
      <c r="J21" s="155">
        <v>50</v>
      </c>
      <c r="K21" s="100"/>
    </row>
    <row r="22" spans="2:12">
      <c r="B22" s="152" t="s">
        <v>23</v>
      </c>
      <c r="C22" s="149">
        <f t="shared" si="0"/>
        <v>3516.2585283166627</v>
      </c>
      <c r="D22" s="132">
        <f>IF(質問表!T169=1,別紙!C38,IF(質問表!T169=2,別紙!C36,別紙!F43))</f>
        <v>1172.0861761055542</v>
      </c>
      <c r="E22" s="205" t="s">
        <v>312</v>
      </c>
      <c r="F22" s="157"/>
      <c r="G22" s="514" t="s">
        <v>24</v>
      </c>
      <c r="H22" s="515"/>
      <c r="I22" s="154">
        <f t="shared" si="1"/>
        <v>0</v>
      </c>
      <c r="J22" s="155">
        <v>0</v>
      </c>
      <c r="K22" s="100"/>
    </row>
    <row r="23" spans="2:12">
      <c r="B23" s="152" t="s">
        <v>25</v>
      </c>
      <c r="C23" s="149">
        <f t="shared" si="0"/>
        <v>2574.0000000000005</v>
      </c>
      <c r="D23" s="132">
        <v>858.00000000000011</v>
      </c>
      <c r="E23" s="157"/>
      <c r="F23" s="157"/>
      <c r="G23" s="514" t="s">
        <v>26</v>
      </c>
      <c r="H23" s="515"/>
      <c r="I23" s="154">
        <f t="shared" si="1"/>
        <v>39</v>
      </c>
      <c r="J23" s="158">
        <f>13/35000*D9</f>
        <v>13</v>
      </c>
      <c r="K23" s="151" t="s">
        <v>81</v>
      </c>
    </row>
    <row r="24" spans="2:12">
      <c r="B24" s="152" t="s">
        <v>27</v>
      </c>
      <c r="C24" s="159">
        <f ca="1">H62</f>
        <v>5510.65</v>
      </c>
      <c r="D24" s="132"/>
      <c r="E24" s="160" t="s">
        <v>85</v>
      </c>
      <c r="F24" s="160"/>
      <c r="G24" s="514" t="s">
        <v>28</v>
      </c>
      <c r="H24" s="516"/>
      <c r="I24" s="154">
        <f t="shared" si="1"/>
        <v>36</v>
      </c>
      <c r="J24" s="158">
        <f>12/35000*D9</f>
        <v>12</v>
      </c>
      <c r="K24" s="151" t="s">
        <v>81</v>
      </c>
    </row>
    <row r="25" spans="2:12">
      <c r="B25" s="152" t="s">
        <v>29</v>
      </c>
      <c r="C25" s="159">
        <f ca="1">I61</f>
        <v>1446</v>
      </c>
      <c r="D25" s="132"/>
      <c r="E25" s="161" t="s">
        <v>85</v>
      </c>
      <c r="F25" s="161"/>
      <c r="G25" s="514" t="s">
        <v>30</v>
      </c>
      <c r="H25" s="515"/>
      <c r="I25" s="154">
        <f t="shared" si="1"/>
        <v>33</v>
      </c>
      <c r="J25" s="155">
        <v>11</v>
      </c>
      <c r="K25" s="100"/>
      <c r="L25" s="100"/>
    </row>
    <row r="26" spans="2:12">
      <c r="B26" s="152" t="s">
        <v>31</v>
      </c>
      <c r="C26" s="159">
        <f>J38*質問表!$I$141/1000</f>
        <v>3329.833000000001</v>
      </c>
      <c r="D26" s="132"/>
      <c r="E26" s="162" t="s">
        <v>86</v>
      </c>
      <c r="F26" s="162"/>
      <c r="G26" s="514" t="s">
        <v>32</v>
      </c>
      <c r="H26" s="515"/>
      <c r="I26" s="154">
        <f t="shared" si="1"/>
        <v>165</v>
      </c>
      <c r="J26" s="155">
        <v>55</v>
      </c>
      <c r="K26" s="100"/>
      <c r="L26" s="100"/>
    </row>
    <row r="27" spans="2:12">
      <c r="B27" s="152" t="s">
        <v>33</v>
      </c>
      <c r="C27" s="149">
        <f t="shared" ref="C27:C36" si="2">D27*C$8/10</f>
        <v>30</v>
      </c>
      <c r="D27" s="132">
        <v>10</v>
      </c>
      <c r="G27" s="514" t="s">
        <v>34</v>
      </c>
      <c r="H27" s="515"/>
      <c r="I27" s="154">
        <f t="shared" si="1"/>
        <v>3474</v>
      </c>
      <c r="J27" s="155">
        <f>1158/35000*D9</f>
        <v>1158</v>
      </c>
      <c r="K27" s="151" t="s">
        <v>81</v>
      </c>
    </row>
    <row r="28" spans="2:12">
      <c r="B28" s="152" t="s">
        <v>35</v>
      </c>
      <c r="C28" s="163">
        <f ca="1">(SUM(E43:E45)+E56)/2*0.02</f>
        <v>585</v>
      </c>
      <c r="D28" s="132">
        <v>180</v>
      </c>
      <c r="G28" s="514" t="s">
        <v>36</v>
      </c>
      <c r="H28" s="515"/>
      <c r="I28" s="154">
        <f t="shared" si="1"/>
        <v>300</v>
      </c>
      <c r="J28" s="155">
        <v>100</v>
      </c>
      <c r="K28" s="100"/>
    </row>
    <row r="29" spans="2:12">
      <c r="B29" s="152" t="s">
        <v>37</v>
      </c>
      <c r="C29" s="149">
        <f t="shared" si="2"/>
        <v>195</v>
      </c>
      <c r="D29" s="132">
        <v>65</v>
      </c>
      <c r="G29" s="514" t="s">
        <v>38</v>
      </c>
      <c r="H29" s="515"/>
      <c r="I29" s="154">
        <f t="shared" si="1"/>
        <v>4398</v>
      </c>
      <c r="J29" s="155">
        <f>1466/35000*$D$9</f>
        <v>1466</v>
      </c>
      <c r="K29" s="151" t="s">
        <v>81</v>
      </c>
      <c r="L29" s="100"/>
    </row>
    <row r="30" spans="2:12">
      <c r="B30" s="152" t="s">
        <v>39</v>
      </c>
      <c r="C30" s="149">
        <f>D30*C$8/10</f>
        <v>9450</v>
      </c>
      <c r="D30" s="132">
        <f>D9*D10/1000*E33</f>
        <v>3150</v>
      </c>
      <c r="E30" s="151" t="s">
        <v>99</v>
      </c>
      <c r="F30" s="151"/>
      <c r="G30" s="514" t="s">
        <v>40</v>
      </c>
      <c r="H30" s="515"/>
      <c r="I30" s="154">
        <f t="shared" si="1"/>
        <v>180</v>
      </c>
      <c r="J30" s="155">
        <v>60</v>
      </c>
      <c r="K30" s="100"/>
      <c r="L30" s="100"/>
    </row>
    <row r="31" spans="2:12" ht="16.5" thickBot="1">
      <c r="B31" s="152" t="s">
        <v>41</v>
      </c>
      <c r="C31" s="149">
        <f t="shared" si="2"/>
        <v>0</v>
      </c>
      <c r="D31" s="132">
        <v>0</v>
      </c>
      <c r="E31" s="162" t="s">
        <v>100</v>
      </c>
      <c r="F31" s="162"/>
      <c r="G31" s="510" t="s">
        <v>42</v>
      </c>
      <c r="H31" s="511"/>
      <c r="I31" s="197">
        <f>IF(J31="","",J31*$C$8/10)</f>
        <v>450</v>
      </c>
      <c r="J31" s="198">
        <f>IF(質問表!T9=1,"",150)</f>
        <v>150</v>
      </c>
      <c r="K31" s="100"/>
      <c r="L31" s="100"/>
    </row>
    <row r="32" spans="2:12" ht="16.5" thickBot="1">
      <c r="B32" s="152" t="s">
        <v>43</v>
      </c>
      <c r="C32" s="149">
        <f t="shared" si="2"/>
        <v>150</v>
      </c>
      <c r="D32" s="132">
        <v>50</v>
      </c>
      <c r="E32" s="162" t="s">
        <v>149</v>
      </c>
      <c r="F32" s="162"/>
      <c r="G32" s="164" t="s">
        <v>44</v>
      </c>
      <c r="H32" s="165"/>
      <c r="I32" s="166">
        <f>SUM(I20:I31)</f>
        <v>9225</v>
      </c>
      <c r="J32" s="167">
        <f>SUM(J20:J31)</f>
        <v>3075</v>
      </c>
      <c r="K32" s="100"/>
      <c r="L32" s="100"/>
    </row>
    <row r="33" spans="2:16" ht="17.25" thickTop="1" thickBot="1">
      <c r="B33" s="152" t="s">
        <v>45</v>
      </c>
      <c r="C33" s="149">
        <f t="shared" si="2"/>
        <v>60</v>
      </c>
      <c r="D33" s="132">
        <v>20</v>
      </c>
      <c r="E33" s="169">
        <f>質問表!H151/100</f>
        <v>0.25</v>
      </c>
      <c r="F33" s="169"/>
      <c r="G33" s="140" t="s">
        <v>46</v>
      </c>
      <c r="H33" s="170"/>
      <c r="I33" s="171">
        <f>I32-J37</f>
        <v>3823.0000000000009</v>
      </c>
      <c r="J33" s="172">
        <f>I33/3</f>
        <v>1274.3333333333337</v>
      </c>
      <c r="K33" s="100"/>
      <c r="L33" s="100"/>
    </row>
    <row r="34" spans="2:16">
      <c r="B34" s="152" t="s">
        <v>47</v>
      </c>
      <c r="C34" s="149">
        <f t="shared" si="2"/>
        <v>75</v>
      </c>
      <c r="D34" s="132">
        <v>25</v>
      </c>
      <c r="G34" s="145"/>
      <c r="H34" s="145"/>
      <c r="I34" s="100"/>
      <c r="J34" s="100"/>
      <c r="K34" s="100"/>
      <c r="L34" s="100"/>
    </row>
    <row r="35" spans="2:16" ht="16.5" thickBot="1">
      <c r="B35" s="152" t="s">
        <v>48</v>
      </c>
      <c r="C35" s="149">
        <f t="shared" si="2"/>
        <v>384</v>
      </c>
      <c r="D35" s="132">
        <v>128</v>
      </c>
      <c r="G35" s="100" t="s">
        <v>49</v>
      </c>
      <c r="H35" s="145"/>
      <c r="I35" s="145"/>
      <c r="J35" s="100"/>
      <c r="K35" s="100"/>
      <c r="L35" s="100"/>
    </row>
    <row r="36" spans="2:16" ht="16.5" thickBot="1">
      <c r="B36" s="173" t="s">
        <v>50</v>
      </c>
      <c r="C36" s="149">
        <f t="shared" si="2"/>
        <v>180</v>
      </c>
      <c r="D36" s="174">
        <v>60</v>
      </c>
      <c r="G36" s="517" t="s">
        <v>51</v>
      </c>
      <c r="H36" s="518"/>
      <c r="I36" s="215" t="s">
        <v>52</v>
      </c>
      <c r="J36" s="211" t="s">
        <v>14</v>
      </c>
      <c r="K36" s="100"/>
      <c r="L36" s="100"/>
    </row>
    <row r="37" spans="2:16" ht="16.5" thickBot="1">
      <c r="B37" s="176" t="s">
        <v>44</v>
      </c>
      <c r="C37" s="292">
        <f ca="1">SUM(C18:C36)</f>
        <v>30056.741528316663</v>
      </c>
      <c r="D37" s="167">
        <f ca="1">SUM(D18:D36)</f>
        <v>6575.0861761055548</v>
      </c>
      <c r="E37" s="178"/>
      <c r="F37" s="178"/>
      <c r="G37" s="519" t="s">
        <v>53</v>
      </c>
      <c r="H37" s="520"/>
      <c r="I37" s="206">
        <f>質問表!N138</f>
        <v>3.0011111111111108</v>
      </c>
      <c r="J37" s="119">
        <f>I37*1800</f>
        <v>5401.9999999999991</v>
      </c>
      <c r="K37" s="100"/>
      <c r="L37" s="100"/>
    </row>
    <row r="38" spans="2:16" ht="17.25" thickTop="1" thickBot="1">
      <c r="B38" s="148" t="s">
        <v>54</v>
      </c>
      <c r="C38" s="293">
        <f ca="1">C13-C37</f>
        <v>7743.2584716833371</v>
      </c>
      <c r="D38" s="180"/>
      <c r="E38" s="178"/>
      <c r="F38" s="178"/>
      <c r="G38" s="521" t="s">
        <v>55</v>
      </c>
      <c r="H38" s="522"/>
      <c r="I38" s="181">
        <f>J38/1800</f>
        <v>2.1238888888888896</v>
      </c>
      <c r="J38" s="182">
        <f>I33</f>
        <v>3823.0000000000009</v>
      </c>
      <c r="K38" s="100"/>
      <c r="L38" s="100"/>
    </row>
    <row r="39" spans="2:16" ht="16.5" thickBot="1">
      <c r="B39" s="183" t="s">
        <v>56</v>
      </c>
      <c r="C39" s="184">
        <f ca="1">C38/C13*100</f>
        <v>20.484810771649041</v>
      </c>
      <c r="D39" s="185"/>
      <c r="G39" s="523" t="s">
        <v>44</v>
      </c>
      <c r="H39" s="524"/>
      <c r="I39" s="186">
        <v>11.1</v>
      </c>
      <c r="J39" s="187">
        <f>SUM(J37:J38)</f>
        <v>9225</v>
      </c>
      <c r="K39" s="100"/>
      <c r="L39" s="100"/>
    </row>
    <row r="40" spans="2:16" ht="8.1" customHeight="1">
      <c r="O40" s="204"/>
    </row>
    <row r="41" spans="2:16" ht="13.5" customHeight="1" thickBot="1">
      <c r="B41" s="188" t="s">
        <v>57</v>
      </c>
      <c r="C41" s="189"/>
      <c r="D41" s="189"/>
      <c r="E41" s="189"/>
      <c r="F41" s="189"/>
      <c r="G41" s="189"/>
      <c r="J41" s="266" t="s">
        <v>58</v>
      </c>
    </row>
    <row r="42" spans="2:16" ht="12" customHeight="1" thickBot="1">
      <c r="B42" s="218" t="s">
        <v>51</v>
      </c>
      <c r="C42" s="219" t="s">
        <v>59</v>
      </c>
      <c r="D42" s="220" t="s">
        <v>60</v>
      </c>
      <c r="E42" s="220" t="s">
        <v>61</v>
      </c>
      <c r="F42" s="525" t="s">
        <v>62</v>
      </c>
      <c r="G42" s="526"/>
      <c r="H42" s="221" t="s">
        <v>63</v>
      </c>
      <c r="I42" s="222" t="s">
        <v>29</v>
      </c>
      <c r="J42" s="223" t="s">
        <v>145</v>
      </c>
      <c r="O42" s="190" t="s">
        <v>161</v>
      </c>
    </row>
    <row r="43" spans="2:16" ht="12" customHeight="1">
      <c r="B43" s="224" t="s">
        <v>329</v>
      </c>
      <c r="C43" s="225" t="str">
        <f ca="1">IF(質問表!W28=0,"",質問表!W28)</f>
        <v/>
      </c>
      <c r="D43" s="226">
        <f ca="1">IF(C43="",リスト!B5,E43/C43*10)</f>
        <v>16000</v>
      </c>
      <c r="E43" s="227">
        <f ca="1">質問表!X28</f>
        <v>0</v>
      </c>
      <c r="F43" s="228"/>
      <c r="G43" s="229">
        <v>14</v>
      </c>
      <c r="H43" s="228" t="str">
        <f ca="1">IF(C43="","",(E43*1000)/1000*0.072)</f>
        <v/>
      </c>
      <c r="I43" s="230" t="str">
        <f ca="1">IF(C43="","",E43*0.01)</f>
        <v/>
      </c>
      <c r="J43" s="231" t="str">
        <f>IF(質問表!Y28=0,"",質問表!Y28/質問表!X28)</f>
        <v/>
      </c>
      <c r="K43" s="162" t="s">
        <v>87</v>
      </c>
      <c r="O43" s="207" t="str">
        <f t="shared" ref="O43:O60" ca="1" si="3">IF(H43="","",IF(J43="",H43/2,H43*J43+H43*(1-J43)/2))</f>
        <v/>
      </c>
    </row>
    <row r="44" spans="2:16" ht="12" customHeight="1">
      <c r="B44" s="232" t="s">
        <v>337</v>
      </c>
      <c r="C44" s="233">
        <f ca="1">IF(質問表!W29=0,"",質問表!W29)</f>
        <v>30</v>
      </c>
      <c r="D44" s="234">
        <f ca="1">IF(C44="",リスト!B6,E44/C44*10)</f>
        <v>15000</v>
      </c>
      <c r="E44" s="235">
        <f ca="1">質問表!X29</f>
        <v>45000</v>
      </c>
      <c r="F44" s="236"/>
      <c r="G44" s="237">
        <v>14</v>
      </c>
      <c r="H44" s="236">
        <f t="shared" ref="H44:H45" ca="1" si="4">IF(C44="","",(E44*1000)/1000*0.072)</f>
        <v>3239.9999999999995</v>
      </c>
      <c r="I44" s="238">
        <f t="shared" ref="I44:I45" ca="1" si="5">IF(C44="","",E44*0.01)</f>
        <v>450</v>
      </c>
      <c r="J44" s="239" t="str">
        <f>IF(質問表!Y29=0,"",質問表!Y29/質問表!X29)</f>
        <v/>
      </c>
      <c r="K44" s="162" t="s">
        <v>87</v>
      </c>
      <c r="O44" s="207">
        <f t="shared" ca="1" si="3"/>
        <v>1619.9999999999998</v>
      </c>
    </row>
    <row r="45" spans="2:16" ht="12" customHeight="1">
      <c r="B45" s="232" t="s">
        <v>338</v>
      </c>
      <c r="C45" s="233" t="str">
        <f ca="1">IF(質問表!W30=0,"",質問表!W30)</f>
        <v/>
      </c>
      <c r="D45" s="234">
        <f ca="1">IF(C45="",リスト!B7,E45/C45*10)</f>
        <v>15000</v>
      </c>
      <c r="E45" s="235">
        <f ca="1">質問表!X30</f>
        <v>0</v>
      </c>
      <c r="F45" s="236"/>
      <c r="G45" s="237">
        <v>14</v>
      </c>
      <c r="H45" s="236" t="str">
        <f t="shared" ca="1" si="4"/>
        <v/>
      </c>
      <c r="I45" s="238" t="str">
        <f t="shared" ca="1" si="5"/>
        <v/>
      </c>
      <c r="J45" s="239" t="str">
        <f>IF(質問表!Y30=0,"",質問表!Y30/質問表!X30)</f>
        <v/>
      </c>
      <c r="K45" s="162" t="s">
        <v>87</v>
      </c>
      <c r="O45" s="207" t="str">
        <f t="shared" ca="1" si="3"/>
        <v/>
      </c>
    </row>
    <row r="46" spans="2:16" ht="12" customHeight="1">
      <c r="B46" s="240" t="s">
        <v>84</v>
      </c>
      <c r="C46" s="233">
        <f>SUMIF(質問表!O31:O38,"○",質問表!I31:I38)</f>
        <v>30</v>
      </c>
      <c r="D46" s="234">
        <f>IF(C46=0,リスト!B10,E46/C46*10)</f>
        <v>6000</v>
      </c>
      <c r="E46" s="234">
        <f>質問表!P39</f>
        <v>18000</v>
      </c>
      <c r="F46" s="241"/>
      <c r="G46" s="242">
        <v>14</v>
      </c>
      <c r="H46" s="241">
        <f>IF(C46=0,"",(E46*1000)/1000*0.072)</f>
        <v>1296</v>
      </c>
      <c r="I46" s="243">
        <f>IF(C46=0,"",E46*0.01)</f>
        <v>180</v>
      </c>
      <c r="J46" s="239">
        <f>IF(質問表!Q39=0,"",質問表!Q39/質問表!P39)</f>
        <v>1</v>
      </c>
      <c r="K46" s="162" t="s">
        <v>87</v>
      </c>
      <c r="O46" s="207">
        <f t="shared" si="3"/>
        <v>1296</v>
      </c>
    </row>
    <row r="47" spans="2:16" ht="12" customHeight="1">
      <c r="B47" s="240" t="s">
        <v>74</v>
      </c>
      <c r="C47" s="233">
        <f ca="1">IF(質問表!W37=0,"",質問表!W37)</f>
        <v>1</v>
      </c>
      <c r="D47" s="234">
        <f ca="1">IF(C47="",リスト!B13,E47/C47)</f>
        <v>2500</v>
      </c>
      <c r="E47" s="235">
        <f ca="1">質問表!X37</f>
        <v>2500</v>
      </c>
      <c r="F47" s="236"/>
      <c r="G47" s="242">
        <v>7</v>
      </c>
      <c r="H47" s="241">
        <f t="shared" ref="H47:H54" ca="1" si="6">IF(C47="","",(E47*1000)/1000*0.143)</f>
        <v>357.49999999999994</v>
      </c>
      <c r="I47" s="238">
        <f t="shared" ref="I47:I54" ca="1" si="7">IF(C47="","",E47*0.03)</f>
        <v>75</v>
      </c>
      <c r="J47" s="239">
        <f ca="1">IF(質問表!Y37=0,"",質問表!Y37/質問表!X37)</f>
        <v>1</v>
      </c>
      <c r="O47" s="207">
        <f t="shared" ca="1" si="3"/>
        <v>357.49999999999994</v>
      </c>
      <c r="P47" s="100"/>
    </row>
    <row r="48" spans="2:16" ht="12" customHeight="1">
      <c r="B48" s="240" t="s">
        <v>140</v>
      </c>
      <c r="C48" s="233" t="str">
        <f ca="1">IF(質問表!W38=0,"",質問表!W38)</f>
        <v/>
      </c>
      <c r="D48" s="234">
        <f ca="1">IF(C48="",リスト!B14,E48/C48)</f>
        <v>750</v>
      </c>
      <c r="E48" s="235">
        <f ca="1">質問表!X38</f>
        <v>0</v>
      </c>
      <c r="F48" s="236"/>
      <c r="G48" s="242">
        <v>7</v>
      </c>
      <c r="H48" s="241" t="str">
        <f t="shared" ca="1" si="6"/>
        <v/>
      </c>
      <c r="I48" s="238" t="str">
        <f t="shared" ca="1" si="7"/>
        <v/>
      </c>
      <c r="J48" s="239" t="str">
        <f>IF(質問表!Y38=0,"",質問表!Y38/質問表!X38)</f>
        <v/>
      </c>
      <c r="O48" s="207" t="str">
        <f t="shared" ca="1" si="3"/>
        <v/>
      </c>
      <c r="P48" s="100"/>
    </row>
    <row r="49" spans="2:16" ht="12" customHeight="1">
      <c r="B49" s="240" t="s">
        <v>71</v>
      </c>
      <c r="C49" s="233" t="str">
        <f ca="1">IF(質問表!W39=0,"",質問表!W39)</f>
        <v/>
      </c>
      <c r="D49" s="234">
        <f ca="1">IF(C49="",リスト!B15,E49/C49)</f>
        <v>80</v>
      </c>
      <c r="E49" s="235">
        <f ca="1">質問表!X39</f>
        <v>0</v>
      </c>
      <c r="F49" s="236"/>
      <c r="G49" s="242">
        <v>7</v>
      </c>
      <c r="H49" s="241" t="str">
        <f t="shared" ca="1" si="6"/>
        <v/>
      </c>
      <c r="I49" s="238" t="str">
        <f t="shared" ca="1" si="7"/>
        <v/>
      </c>
      <c r="J49" s="239" t="str">
        <f>IF(質問表!Y39=0,"",質問表!Y39/質問表!X39)</f>
        <v/>
      </c>
      <c r="O49" s="207" t="str">
        <f t="shared" ca="1" si="3"/>
        <v/>
      </c>
      <c r="P49" s="100"/>
    </row>
    <row r="50" spans="2:16" ht="12" customHeight="1">
      <c r="B50" s="244" t="s">
        <v>415</v>
      </c>
      <c r="C50" s="233" t="str">
        <f>IF(質問表!M53=0,"",質問表!M53)</f>
        <v/>
      </c>
      <c r="D50" s="234">
        <f>IF(C50="",リスト!B20,E50/C50)</f>
        <v>120</v>
      </c>
      <c r="E50" s="235">
        <f>質問表!O53</f>
        <v>0</v>
      </c>
      <c r="F50" s="241"/>
      <c r="G50" s="245">
        <v>7</v>
      </c>
      <c r="H50" s="241" t="str">
        <f t="shared" si="6"/>
        <v/>
      </c>
      <c r="I50" s="238" t="str">
        <f t="shared" si="7"/>
        <v/>
      </c>
      <c r="J50" s="239" t="str">
        <f>IF(質問表!Q53=0,"",質問表!Q53/質問表!O53)</f>
        <v/>
      </c>
      <c r="O50" s="207" t="str">
        <f t="shared" si="3"/>
        <v/>
      </c>
      <c r="P50" s="100"/>
    </row>
    <row r="51" spans="2:16" ht="12" customHeight="1">
      <c r="B51" s="240" t="s">
        <v>178</v>
      </c>
      <c r="C51" s="233" t="str">
        <f>IF(質問表!F70=0,"",質問表!F70)</f>
        <v/>
      </c>
      <c r="D51" s="234">
        <f>IF(C51="",リスト!B21,E51/C51)</f>
        <v>130</v>
      </c>
      <c r="E51" s="235">
        <f>質問表!I70</f>
        <v>0</v>
      </c>
      <c r="F51" s="241"/>
      <c r="G51" s="242">
        <v>7</v>
      </c>
      <c r="H51" s="241" t="str">
        <f t="shared" si="6"/>
        <v/>
      </c>
      <c r="I51" s="238" t="str">
        <f t="shared" si="7"/>
        <v/>
      </c>
      <c r="J51" s="239" t="str">
        <f>IF(質問表!K70=0,"",質問表!K70/質問表!I70)</f>
        <v/>
      </c>
      <c r="O51" s="207" t="str">
        <f t="shared" si="3"/>
        <v/>
      </c>
      <c r="P51" s="100"/>
    </row>
    <row r="52" spans="2:16" ht="12" customHeight="1">
      <c r="B52" s="240" t="s">
        <v>416</v>
      </c>
      <c r="C52" s="246">
        <f>IF(質問表!M70=0,"",質問表!M70)</f>
        <v>30</v>
      </c>
      <c r="D52" s="234">
        <f>IF(C52="",リスト!B23,E52/C52)</f>
        <v>35</v>
      </c>
      <c r="E52" s="235">
        <f>質問表!O70</f>
        <v>1050</v>
      </c>
      <c r="F52" s="236"/>
      <c r="G52" s="242">
        <v>7</v>
      </c>
      <c r="H52" s="241">
        <f t="shared" si="6"/>
        <v>150.14999999999998</v>
      </c>
      <c r="I52" s="238">
        <f t="shared" si="7"/>
        <v>31.5</v>
      </c>
      <c r="J52" s="239">
        <f>IF(質問表!Q70=0,"",質問表!Q70/質問表!O70)</f>
        <v>1</v>
      </c>
      <c r="K52" s="162" t="s">
        <v>87</v>
      </c>
      <c r="O52" s="207">
        <f t="shared" si="3"/>
        <v>150.14999999999998</v>
      </c>
      <c r="P52" s="100"/>
    </row>
    <row r="53" spans="2:16" ht="12" customHeight="1">
      <c r="B53" s="247" t="s">
        <v>343</v>
      </c>
      <c r="C53" s="246" t="str">
        <f ca="1">IF(質問表!W45=0,"",質問表!W45)</f>
        <v/>
      </c>
      <c r="D53" s="234">
        <f ca="1">IF(結果表!C53="",リスト!B26,E53/C53)</f>
        <v>2000</v>
      </c>
      <c r="E53" s="235">
        <f ca="1">質問表!X45</f>
        <v>0</v>
      </c>
      <c r="F53" s="236"/>
      <c r="G53" s="242">
        <v>7</v>
      </c>
      <c r="H53" s="241" t="str">
        <f t="shared" ca="1" si="6"/>
        <v/>
      </c>
      <c r="I53" s="238" t="str">
        <f t="shared" ca="1" si="7"/>
        <v/>
      </c>
      <c r="J53" s="248" t="str">
        <f>IF(質問表!Y45=0,"",質問表!Y45/質問表!X45)</f>
        <v/>
      </c>
      <c r="K53" s="162" t="s">
        <v>87</v>
      </c>
      <c r="O53" s="207" t="str">
        <f t="shared" ca="1" si="3"/>
        <v/>
      </c>
      <c r="P53" s="100"/>
    </row>
    <row r="54" spans="2:16" ht="12" customHeight="1">
      <c r="B54" s="247" t="s">
        <v>344</v>
      </c>
      <c r="C54" s="246">
        <f ca="1">IF(質問表!W46=0,"",質問表!W46)</f>
        <v>30</v>
      </c>
      <c r="D54" s="234">
        <f ca="1">IF(結果表!C54="",リスト!B27,E54/C54)</f>
        <v>100</v>
      </c>
      <c r="E54" s="235">
        <f ca="1">質問表!X46</f>
        <v>3000</v>
      </c>
      <c r="F54" s="236"/>
      <c r="G54" s="242">
        <v>7</v>
      </c>
      <c r="H54" s="241">
        <f t="shared" ca="1" si="6"/>
        <v>428.99999999999994</v>
      </c>
      <c r="I54" s="238">
        <f t="shared" ca="1" si="7"/>
        <v>90</v>
      </c>
      <c r="J54" s="248">
        <f ca="1">IF(質問表!Y46=0,"",質問表!Y46/質問表!X46)</f>
        <v>1</v>
      </c>
      <c r="K54" s="162" t="s">
        <v>87</v>
      </c>
      <c r="O54" s="207">
        <f t="shared" ca="1" si="3"/>
        <v>428.99999999999994</v>
      </c>
    </row>
    <row r="55" spans="2:16" ht="12" customHeight="1">
      <c r="B55" s="240" t="s">
        <v>345</v>
      </c>
      <c r="C55" s="246">
        <f>IF(質問表!M82=0,"",質問表!M82)</f>
        <v>30</v>
      </c>
      <c r="D55" s="234">
        <f>IF(C55="",リスト!B31,E55/C55)</f>
        <v>100</v>
      </c>
      <c r="E55" s="235">
        <f>質問表!O82</f>
        <v>3000</v>
      </c>
      <c r="F55" s="236"/>
      <c r="G55" s="242">
        <v>7</v>
      </c>
      <c r="H55" s="241">
        <f>IF(C55="","",(E55*1000)/1000*0.143)</f>
        <v>428.99999999999994</v>
      </c>
      <c r="I55" s="238">
        <f t="shared" ref="I55:I60" si="8">IF(C55="","",E55*0.03)</f>
        <v>90</v>
      </c>
      <c r="J55" s="248" t="str">
        <f>IF(質問表!Q82=0,"",質問表!Q82/質問表!O82)</f>
        <v/>
      </c>
      <c r="K55" s="162" t="s">
        <v>87</v>
      </c>
      <c r="O55" s="207">
        <f t="shared" si="3"/>
        <v>214.49999999999997</v>
      </c>
    </row>
    <row r="56" spans="2:16" ht="12" customHeight="1">
      <c r="B56" s="240" t="s">
        <v>346</v>
      </c>
      <c r="C56" s="246">
        <f>IF(質問表!F95=0,"",質問表!F95)</f>
        <v>30</v>
      </c>
      <c r="D56" s="234">
        <f>IF(C56="",リスト!B32,E56/C56)</f>
        <v>450</v>
      </c>
      <c r="E56" s="235">
        <f>質問表!I95</f>
        <v>13500</v>
      </c>
      <c r="F56" s="236"/>
      <c r="G56" s="242">
        <v>7</v>
      </c>
      <c r="H56" s="241">
        <f t="shared" ref="H56:H60" si="9">IF(C56="","",(E56*1000)/1000*0.143)</f>
        <v>1930.4999999999998</v>
      </c>
      <c r="I56" s="238">
        <f t="shared" si="8"/>
        <v>405</v>
      </c>
      <c r="J56" s="248" t="str">
        <f>IF(質問表!K95=0,"",質問表!K95/質問表!I95)</f>
        <v/>
      </c>
      <c r="K56" s="162" t="s">
        <v>87</v>
      </c>
      <c r="O56" s="207">
        <f t="shared" si="3"/>
        <v>965.24999999999989</v>
      </c>
    </row>
    <row r="57" spans="2:16" ht="12" customHeight="1">
      <c r="B57" s="240" t="s">
        <v>83</v>
      </c>
      <c r="C57" s="246">
        <f>IF(質問表!F100="","",質問表!F100)</f>
        <v>50</v>
      </c>
      <c r="D57" s="234">
        <f>IF(C57="",リスト!B35,E57/C57)</f>
        <v>30</v>
      </c>
      <c r="E57" s="235">
        <f>質問表!I100</f>
        <v>1500</v>
      </c>
      <c r="F57" s="236"/>
      <c r="G57" s="242">
        <v>14</v>
      </c>
      <c r="H57" s="241">
        <f>IF(C57="","",(E57*1000)/1000*0.072)</f>
        <v>107.99999999999999</v>
      </c>
      <c r="I57" s="238">
        <f>IF(C57="","",E57*0.01)</f>
        <v>15</v>
      </c>
      <c r="J57" s="248" t="str">
        <f>IF(質問表!K100="○",1,"")</f>
        <v/>
      </c>
      <c r="K57" s="162" t="s">
        <v>339</v>
      </c>
      <c r="O57" s="207">
        <f t="shared" si="3"/>
        <v>53.999999999999993</v>
      </c>
    </row>
    <row r="58" spans="2:16" ht="12" customHeight="1">
      <c r="B58" s="240" t="s">
        <v>65</v>
      </c>
      <c r="C58" s="246">
        <f>IF(質問表!F101="","",質問表!F101)</f>
        <v>1</v>
      </c>
      <c r="D58" s="234">
        <f>IF(C58="",リスト!B36,E58/C58)</f>
        <v>2000</v>
      </c>
      <c r="E58" s="235">
        <f>質問表!I101</f>
        <v>2000</v>
      </c>
      <c r="F58" s="236"/>
      <c r="G58" s="242">
        <v>5</v>
      </c>
      <c r="H58" s="241">
        <f>IF(C58="","",(E58*1000)/1000*0.2)</f>
        <v>400</v>
      </c>
      <c r="I58" s="238">
        <f>IF(C58="","",E58*0.03)</f>
        <v>60</v>
      </c>
      <c r="J58" s="248" t="str">
        <f>IF(質問表!K101="○",1,"")</f>
        <v/>
      </c>
      <c r="O58" s="207">
        <f t="shared" si="3"/>
        <v>200</v>
      </c>
    </row>
    <row r="59" spans="2:16" ht="12" customHeight="1">
      <c r="B59" s="240" t="s">
        <v>66</v>
      </c>
      <c r="C59" s="246">
        <f>IF(質問表!F102="","",質問表!F102)</f>
        <v>1</v>
      </c>
      <c r="D59" s="234">
        <f>IF(C59="",リスト!B37,E59/C59)</f>
        <v>650</v>
      </c>
      <c r="E59" s="235">
        <f>質問表!I102</f>
        <v>650</v>
      </c>
      <c r="F59" s="236"/>
      <c r="G59" s="242">
        <v>4</v>
      </c>
      <c r="H59" s="241">
        <f>IF(C59="","",(E59*1000)/1000*0.25)</f>
        <v>162.5</v>
      </c>
      <c r="I59" s="238">
        <f>IF(C59="","",E59*0.03)</f>
        <v>19.5</v>
      </c>
      <c r="J59" s="248" t="str">
        <f>IF(質問表!K102="○",1,"")</f>
        <v/>
      </c>
      <c r="O59" s="207">
        <f t="shared" si="3"/>
        <v>81.25</v>
      </c>
    </row>
    <row r="60" spans="2:16" ht="12" customHeight="1" thickBot="1">
      <c r="B60" s="249" t="s">
        <v>75</v>
      </c>
      <c r="C60" s="250">
        <f>IF(質問表!F103="","",質問表!F103)</f>
        <v>2</v>
      </c>
      <c r="D60" s="251">
        <f>IF(C60="",リスト!B38,E60/C60)</f>
        <v>500</v>
      </c>
      <c r="E60" s="252">
        <f>質問表!I103</f>
        <v>1000</v>
      </c>
      <c r="F60" s="253"/>
      <c r="G60" s="254">
        <v>7</v>
      </c>
      <c r="H60" s="253">
        <f t="shared" si="9"/>
        <v>143</v>
      </c>
      <c r="I60" s="255">
        <f t="shared" si="8"/>
        <v>30</v>
      </c>
      <c r="J60" s="256">
        <f>IF(質問表!K103="○",1,"")</f>
        <v>1</v>
      </c>
      <c r="O60" s="207">
        <f t="shared" si="3"/>
        <v>143</v>
      </c>
    </row>
    <row r="61" spans="2:16" ht="13.5" customHeight="1" thickBot="1">
      <c r="B61" s="257" t="s">
        <v>44</v>
      </c>
      <c r="C61" s="258" t="s">
        <v>76</v>
      </c>
      <c r="D61" s="259" t="s">
        <v>76</v>
      </c>
      <c r="E61" s="259">
        <f ca="1">SUM(E43:E56)</f>
        <v>86050</v>
      </c>
      <c r="F61" s="260"/>
      <c r="G61" s="258" t="s">
        <v>76</v>
      </c>
      <c r="H61" s="260">
        <f ca="1">SUM(H43:H60)</f>
        <v>8645.65</v>
      </c>
      <c r="I61" s="261">
        <f ca="1">SUM(I43:I60)</f>
        <v>1446</v>
      </c>
      <c r="J61" s="294">
        <f ca="1">C86</f>
        <v>25550</v>
      </c>
      <c r="N61" s="62" t="s">
        <v>90</v>
      </c>
      <c r="O61" s="208">
        <f ca="1">SUM(O43:O60)</f>
        <v>5510.65</v>
      </c>
    </row>
    <row r="62" spans="2:16" ht="12" customHeight="1" thickTop="1" thickBot="1">
      <c r="B62" s="262" t="s">
        <v>77</v>
      </c>
      <c r="C62" s="263" t="s">
        <v>76</v>
      </c>
      <c r="D62" s="251" t="s">
        <v>76</v>
      </c>
      <c r="E62" s="251" t="s">
        <v>78</v>
      </c>
      <c r="F62" s="264"/>
      <c r="G62" s="263" t="s">
        <v>76</v>
      </c>
      <c r="H62" s="264">
        <f ca="1">O61</f>
        <v>5510.65</v>
      </c>
      <c r="I62" s="265">
        <f ca="1">I61:I61</f>
        <v>1446</v>
      </c>
      <c r="J62" s="295" t="s">
        <v>91</v>
      </c>
    </row>
    <row r="63" spans="2:16" ht="14.25" customHeight="1">
      <c r="B63" s="96"/>
      <c r="K63" s="303" t="s">
        <v>565</v>
      </c>
    </row>
    <row r="64" spans="2:16">
      <c r="B64" s="96"/>
    </row>
    <row r="65" spans="2:8" ht="3" customHeight="1" thickBot="1">
      <c r="B65" s="96"/>
    </row>
    <row r="66" spans="2:8" ht="16.5" thickBot="1">
      <c r="B66" s="107" t="s">
        <v>137</v>
      </c>
      <c r="C66" s="106"/>
      <c r="D66" s="106"/>
      <c r="E66" s="106"/>
      <c r="F66" s="106"/>
      <c r="G66" s="106"/>
      <c r="H66" s="199"/>
    </row>
    <row r="67" spans="2:8">
      <c r="B67" s="62" t="s">
        <v>89</v>
      </c>
    </row>
    <row r="68" spans="2:8">
      <c r="B68" s="191" t="s">
        <v>328</v>
      </c>
      <c r="C68" s="84" t="str">
        <f t="shared" ref="C68:C77" si="10">IF(J43="","",J43*E43)</f>
        <v/>
      </c>
    </row>
    <row r="69" spans="2:8">
      <c r="B69" s="191" t="s">
        <v>337</v>
      </c>
      <c r="C69" s="84" t="str">
        <f t="shared" si="10"/>
        <v/>
      </c>
    </row>
    <row r="70" spans="2:8">
      <c r="B70" s="191" t="s">
        <v>338</v>
      </c>
      <c r="C70" s="84" t="str">
        <f t="shared" si="10"/>
        <v/>
      </c>
    </row>
    <row r="71" spans="2:8">
      <c r="B71" s="192" t="s">
        <v>84</v>
      </c>
      <c r="C71" s="84">
        <f t="shared" si="10"/>
        <v>18000</v>
      </c>
    </row>
    <row r="72" spans="2:8">
      <c r="B72" s="191" t="s">
        <v>74</v>
      </c>
      <c r="C72" s="84">
        <f t="shared" ca="1" si="10"/>
        <v>2500</v>
      </c>
    </row>
    <row r="73" spans="2:8">
      <c r="B73" s="191" t="s">
        <v>140</v>
      </c>
      <c r="C73" s="84" t="str">
        <f t="shared" si="10"/>
        <v/>
      </c>
    </row>
    <row r="74" spans="2:8">
      <c r="B74" s="191" t="s">
        <v>71</v>
      </c>
      <c r="C74" s="84" t="str">
        <f t="shared" si="10"/>
        <v/>
      </c>
    </row>
    <row r="75" spans="2:8">
      <c r="B75" s="191" t="s">
        <v>360</v>
      </c>
      <c r="C75" s="75" t="str">
        <f t="shared" si="10"/>
        <v/>
      </c>
    </row>
    <row r="76" spans="2:8">
      <c r="B76" s="191" t="s">
        <v>178</v>
      </c>
      <c r="C76" s="75" t="str">
        <f t="shared" si="10"/>
        <v/>
      </c>
    </row>
    <row r="77" spans="2:8">
      <c r="B77" s="191" t="s">
        <v>361</v>
      </c>
      <c r="C77" s="75">
        <f t="shared" si="10"/>
        <v>1050</v>
      </c>
    </row>
    <row r="78" spans="2:8">
      <c r="B78" s="193" t="s">
        <v>179</v>
      </c>
      <c r="C78" s="75" t="str">
        <f t="shared" ref="C78:C85" si="11">IF(J53="","",J53*E53)</f>
        <v/>
      </c>
    </row>
    <row r="79" spans="2:8">
      <c r="B79" s="193" t="s">
        <v>180</v>
      </c>
      <c r="C79" s="75">
        <f t="shared" ca="1" si="11"/>
        <v>3000</v>
      </c>
    </row>
    <row r="80" spans="2:8">
      <c r="B80" s="191" t="s">
        <v>83</v>
      </c>
      <c r="C80" s="75" t="str">
        <f t="shared" si="11"/>
        <v/>
      </c>
    </row>
    <row r="81" spans="2:5">
      <c r="B81" s="191" t="s">
        <v>110</v>
      </c>
      <c r="C81" s="75" t="str">
        <f t="shared" si="11"/>
        <v/>
      </c>
    </row>
    <row r="82" spans="2:5">
      <c r="B82" s="191" t="s">
        <v>66</v>
      </c>
      <c r="C82" s="75" t="str">
        <f t="shared" si="11"/>
        <v/>
      </c>
    </row>
    <row r="83" spans="2:5">
      <c r="B83" s="191" t="s">
        <v>67</v>
      </c>
      <c r="C83" s="75" t="str">
        <f t="shared" si="11"/>
        <v/>
      </c>
    </row>
    <row r="84" spans="2:5">
      <c r="B84" s="191" t="s">
        <v>68</v>
      </c>
      <c r="C84" s="75" t="str">
        <f t="shared" si="11"/>
        <v/>
      </c>
    </row>
    <row r="85" spans="2:5" ht="16.5" thickBot="1">
      <c r="B85" s="194" t="s">
        <v>75</v>
      </c>
      <c r="C85" s="75">
        <f t="shared" si="11"/>
        <v>1000</v>
      </c>
    </row>
    <row r="86" spans="2:5" ht="16.5" thickBot="1">
      <c r="B86" s="195" t="s">
        <v>90</v>
      </c>
      <c r="C86" s="196">
        <f ca="1">SUM(C68:C85)</f>
        <v>25550</v>
      </c>
      <c r="E86" s="62" t="str">
        <f t="shared" ref="E86:E87" ca="1" si="12">IF(J61="○",E61,"")</f>
        <v/>
      </c>
    </row>
    <row r="87" spans="2:5">
      <c r="E87" s="62" t="str">
        <f t="shared" si="12"/>
        <v/>
      </c>
    </row>
  </sheetData>
  <mergeCells count="25">
    <mergeCell ref="G36:H36"/>
    <mergeCell ref="G37:H37"/>
    <mergeCell ref="G38:H38"/>
    <mergeCell ref="G39:H39"/>
    <mergeCell ref="F42:G42"/>
    <mergeCell ref="G31:H31"/>
    <mergeCell ref="G20:H20"/>
    <mergeCell ref="G21:H21"/>
    <mergeCell ref="G22:H22"/>
    <mergeCell ref="G23:H23"/>
    <mergeCell ref="G24:H24"/>
    <mergeCell ref="G25:H25"/>
    <mergeCell ref="G26:H26"/>
    <mergeCell ref="G27:H27"/>
    <mergeCell ref="G28:H28"/>
    <mergeCell ref="G29:H29"/>
    <mergeCell ref="G30:H30"/>
    <mergeCell ref="J2:K2"/>
    <mergeCell ref="B16:B17"/>
    <mergeCell ref="C16:C17"/>
    <mergeCell ref="D16:D17"/>
    <mergeCell ref="G18:H19"/>
    <mergeCell ref="I18:I19"/>
    <mergeCell ref="J18:J19"/>
    <mergeCell ref="C4:H4"/>
  </mergeCells>
  <phoneticPr fontId="4"/>
  <pageMargins left="0.70866141732283472" right="0.70866141732283472" top="0.74803149606299213" bottom="0.55118110236220474" header="0.31496062992125984" footer="0"/>
  <pageSetup paperSize="9" scale="91" orientation="portrait" r:id="rId1"/>
  <headerFooter>
    <oddFooter>&amp;R&amp;A</oddFooter>
  </headerFooter>
  <ignoredErrors>
    <ignoredError sqref="I57 C28"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B1:L88"/>
  <sheetViews>
    <sheetView showGridLines="0" view="pageBreakPreview" topLeftCell="A22" zoomScaleNormal="100" zoomScaleSheetLayoutView="100" workbookViewId="0">
      <selection activeCell="K26" sqref="K26"/>
    </sheetView>
  </sheetViews>
  <sheetFormatPr defaultRowHeight="15.75"/>
  <cols>
    <col min="1" max="1" width="0.625" style="62" customWidth="1"/>
    <col min="2" max="2" width="16.875" style="62" customWidth="1"/>
    <col min="3" max="4" width="9" style="62"/>
    <col min="5" max="5" width="9.5" style="62" customWidth="1"/>
    <col min="6" max="6" width="1.25" style="62" customWidth="1"/>
    <col min="7" max="10" width="9" style="62"/>
    <col min="11" max="11" width="7.25" style="62" customWidth="1"/>
    <col min="12" max="12" width="1.5" style="62" customWidth="1"/>
    <col min="13" max="13" width="2.375" style="62" customWidth="1"/>
    <col min="14" max="145" width="9" style="62"/>
    <col min="146" max="146" width="16.125" style="62" customWidth="1"/>
    <col min="147" max="153" width="9" style="62"/>
    <col min="154" max="154" width="7.125" style="62" customWidth="1"/>
    <col min="155" max="155" width="2.625" style="62" customWidth="1"/>
    <col min="156" max="156" width="16.125" style="62" customWidth="1"/>
    <col min="157" max="163" width="9" style="62"/>
    <col min="164" max="164" width="7.25" style="62" customWidth="1"/>
    <col min="165" max="165" width="3.5" style="62" customWidth="1"/>
    <col min="166" max="166" width="16.125" style="62" customWidth="1"/>
    <col min="167" max="173" width="9" style="62"/>
    <col min="174" max="174" width="7.25" style="62" customWidth="1"/>
    <col min="175" max="175" width="3.5" style="62" customWidth="1"/>
    <col min="176" max="176" width="16.125" style="62" customWidth="1"/>
    <col min="177" max="183" width="9" style="62"/>
    <col min="184" max="184" width="7.25" style="62" customWidth="1"/>
    <col min="185" max="185" width="3.5" style="62" customWidth="1"/>
    <col min="186" max="186" width="16.125" style="62" customWidth="1"/>
    <col min="187" max="193" width="9" style="62"/>
    <col min="194" max="194" width="7.25" style="62" customWidth="1"/>
    <col min="195" max="195" width="3.5" style="62" customWidth="1"/>
    <col min="196" max="196" width="16.125" style="62" customWidth="1"/>
    <col min="197" max="203" width="9" style="62"/>
    <col min="204" max="204" width="7.25" style="62" customWidth="1"/>
    <col min="205" max="205" width="3.5" style="62" customWidth="1"/>
    <col min="206" max="206" width="16.125" style="62" customWidth="1"/>
    <col min="207" max="213" width="9" style="62"/>
    <col min="214" max="214" width="7.25" style="62" customWidth="1"/>
    <col min="215" max="215" width="3.5" style="62" customWidth="1"/>
    <col min="216" max="216" width="16.125" style="62" customWidth="1"/>
    <col min="217" max="223" width="9" style="62"/>
    <col min="224" max="224" width="7.25" style="62" customWidth="1"/>
    <col min="225" max="225" width="3.5" style="62" customWidth="1"/>
    <col min="226" max="226" width="16.125" style="62" customWidth="1"/>
    <col min="227" max="233" width="9" style="62"/>
    <col min="234" max="234" width="7.25" style="62" customWidth="1"/>
    <col min="235" max="235" width="3.5" style="62" customWidth="1"/>
    <col min="236" max="236" width="16.125" style="62" customWidth="1"/>
    <col min="237" max="243" width="9" style="62"/>
    <col min="244" max="244" width="7.25" style="62" customWidth="1"/>
    <col min="245" max="245" width="3.5" style="62" customWidth="1"/>
    <col min="246" max="401" width="9" style="62"/>
    <col min="402" max="402" width="16.125" style="62" customWidth="1"/>
    <col min="403" max="409" width="9" style="62"/>
    <col min="410" max="410" width="7.125" style="62" customWidth="1"/>
    <col min="411" max="411" width="2.625" style="62" customWidth="1"/>
    <col min="412" max="412" width="16.125" style="62" customWidth="1"/>
    <col min="413" max="419" width="9" style="62"/>
    <col min="420" max="420" width="7.25" style="62" customWidth="1"/>
    <col min="421" max="421" width="3.5" style="62" customWidth="1"/>
    <col min="422" max="422" width="16.125" style="62" customWidth="1"/>
    <col min="423" max="429" width="9" style="62"/>
    <col min="430" max="430" width="7.25" style="62" customWidth="1"/>
    <col min="431" max="431" width="3.5" style="62" customWidth="1"/>
    <col min="432" max="432" width="16.125" style="62" customWidth="1"/>
    <col min="433" max="439" width="9" style="62"/>
    <col min="440" max="440" width="7.25" style="62" customWidth="1"/>
    <col min="441" max="441" width="3.5" style="62" customWidth="1"/>
    <col min="442" max="442" width="16.125" style="62" customWidth="1"/>
    <col min="443" max="449" width="9" style="62"/>
    <col min="450" max="450" width="7.25" style="62" customWidth="1"/>
    <col min="451" max="451" width="3.5" style="62" customWidth="1"/>
    <col min="452" max="452" width="16.125" style="62" customWidth="1"/>
    <col min="453" max="459" width="9" style="62"/>
    <col min="460" max="460" width="7.25" style="62" customWidth="1"/>
    <col min="461" max="461" width="3.5" style="62" customWidth="1"/>
    <col min="462" max="462" width="16.125" style="62" customWidth="1"/>
    <col min="463" max="469" width="9" style="62"/>
    <col min="470" max="470" width="7.25" style="62" customWidth="1"/>
    <col min="471" max="471" width="3.5" style="62" customWidth="1"/>
    <col min="472" max="472" width="16.125" style="62" customWidth="1"/>
    <col min="473" max="479" width="9" style="62"/>
    <col min="480" max="480" width="7.25" style="62" customWidth="1"/>
    <col min="481" max="481" width="3.5" style="62" customWidth="1"/>
    <col min="482" max="482" width="16.125" style="62" customWidth="1"/>
    <col min="483" max="489" width="9" style="62"/>
    <col min="490" max="490" width="7.25" style="62" customWidth="1"/>
    <col min="491" max="491" width="3.5" style="62" customWidth="1"/>
    <col min="492" max="492" width="16.125" style="62" customWidth="1"/>
    <col min="493" max="499" width="9" style="62"/>
    <col min="500" max="500" width="7.25" style="62" customWidth="1"/>
    <col min="501" max="501" width="3.5" style="62" customWidth="1"/>
    <col min="502" max="657" width="9" style="62"/>
    <col min="658" max="658" width="16.125" style="62" customWidth="1"/>
    <col min="659" max="665" width="9" style="62"/>
    <col min="666" max="666" width="7.125" style="62" customWidth="1"/>
    <col min="667" max="667" width="2.625" style="62" customWidth="1"/>
    <col min="668" max="668" width="16.125" style="62" customWidth="1"/>
    <col min="669" max="675" width="9" style="62"/>
    <col min="676" max="676" width="7.25" style="62" customWidth="1"/>
    <col min="677" max="677" width="3.5" style="62" customWidth="1"/>
    <col min="678" max="678" width="16.125" style="62" customWidth="1"/>
    <col min="679" max="685" width="9" style="62"/>
    <col min="686" max="686" width="7.25" style="62" customWidth="1"/>
    <col min="687" max="687" width="3.5" style="62" customWidth="1"/>
    <col min="688" max="688" width="16.125" style="62" customWidth="1"/>
    <col min="689" max="695" width="9" style="62"/>
    <col min="696" max="696" width="7.25" style="62" customWidth="1"/>
    <col min="697" max="697" width="3.5" style="62" customWidth="1"/>
    <col min="698" max="698" width="16.125" style="62" customWidth="1"/>
    <col min="699" max="705" width="9" style="62"/>
    <col min="706" max="706" width="7.25" style="62" customWidth="1"/>
    <col min="707" max="707" width="3.5" style="62" customWidth="1"/>
    <col min="708" max="708" width="16.125" style="62" customWidth="1"/>
    <col min="709" max="715" width="9" style="62"/>
    <col min="716" max="716" width="7.25" style="62" customWidth="1"/>
    <col min="717" max="717" width="3.5" style="62" customWidth="1"/>
    <col min="718" max="718" width="16.125" style="62" customWidth="1"/>
    <col min="719" max="725" width="9" style="62"/>
    <col min="726" max="726" width="7.25" style="62" customWidth="1"/>
    <col min="727" max="727" width="3.5" style="62" customWidth="1"/>
    <col min="728" max="728" width="16.125" style="62" customWidth="1"/>
    <col min="729" max="735" width="9" style="62"/>
    <col min="736" max="736" width="7.25" style="62" customWidth="1"/>
    <col min="737" max="737" width="3.5" style="62" customWidth="1"/>
    <col min="738" max="738" width="16.125" style="62" customWidth="1"/>
    <col min="739" max="745" width="9" style="62"/>
    <col min="746" max="746" width="7.25" style="62" customWidth="1"/>
    <col min="747" max="747" width="3.5" style="62" customWidth="1"/>
    <col min="748" max="748" width="16.125" style="62" customWidth="1"/>
    <col min="749" max="755" width="9" style="62"/>
    <col min="756" max="756" width="7.25" style="62" customWidth="1"/>
    <col min="757" max="757" width="3.5" style="62" customWidth="1"/>
    <col min="758" max="913" width="9" style="62"/>
    <col min="914" max="914" width="16.125" style="62" customWidth="1"/>
    <col min="915" max="921" width="9" style="62"/>
    <col min="922" max="922" width="7.125" style="62" customWidth="1"/>
    <col min="923" max="923" width="2.625" style="62" customWidth="1"/>
    <col min="924" max="924" width="16.125" style="62" customWidth="1"/>
    <col min="925" max="931" width="9" style="62"/>
    <col min="932" max="932" width="7.25" style="62" customWidth="1"/>
    <col min="933" max="933" width="3.5" style="62" customWidth="1"/>
    <col min="934" max="934" width="16.125" style="62" customWidth="1"/>
    <col min="935" max="941" width="9" style="62"/>
    <col min="942" max="942" width="7.25" style="62" customWidth="1"/>
    <col min="943" max="943" width="3.5" style="62" customWidth="1"/>
    <col min="944" max="944" width="16.125" style="62" customWidth="1"/>
    <col min="945" max="951" width="9" style="62"/>
    <col min="952" max="952" width="7.25" style="62" customWidth="1"/>
    <col min="953" max="953" width="3.5" style="62" customWidth="1"/>
    <col min="954" max="954" width="16.125" style="62" customWidth="1"/>
    <col min="955" max="961" width="9" style="62"/>
    <col min="962" max="962" width="7.25" style="62" customWidth="1"/>
    <col min="963" max="963" width="3.5" style="62" customWidth="1"/>
    <col min="964" max="964" width="16.125" style="62" customWidth="1"/>
    <col min="965" max="971" width="9" style="62"/>
    <col min="972" max="972" width="7.25" style="62" customWidth="1"/>
    <col min="973" max="973" width="3.5" style="62" customWidth="1"/>
    <col min="974" max="974" width="16.125" style="62" customWidth="1"/>
    <col min="975" max="981" width="9" style="62"/>
    <col min="982" max="982" width="7.25" style="62" customWidth="1"/>
    <col min="983" max="983" width="3.5" style="62" customWidth="1"/>
    <col min="984" max="984" width="16.125" style="62" customWidth="1"/>
    <col min="985" max="991" width="9" style="62"/>
    <col min="992" max="992" width="7.25" style="62" customWidth="1"/>
    <col min="993" max="993" width="3.5" style="62" customWidth="1"/>
    <col min="994" max="994" width="16.125" style="62" customWidth="1"/>
    <col min="995" max="1001" width="9" style="62"/>
    <col min="1002" max="1002" width="7.25" style="62" customWidth="1"/>
    <col min="1003" max="1003" width="3.5" style="62" customWidth="1"/>
    <col min="1004" max="1004" width="16.125" style="62" customWidth="1"/>
    <col min="1005" max="1011" width="9" style="62"/>
    <col min="1012" max="1012" width="7.25" style="62" customWidth="1"/>
    <col min="1013" max="1013" width="3.5" style="62" customWidth="1"/>
    <col min="1014" max="1169" width="9" style="62"/>
    <col min="1170" max="1170" width="16.125" style="62" customWidth="1"/>
    <col min="1171" max="1177" width="9" style="62"/>
    <col min="1178" max="1178" width="7.125" style="62" customWidth="1"/>
    <col min="1179" max="1179" width="2.625" style="62" customWidth="1"/>
    <col min="1180" max="1180" width="16.125" style="62" customWidth="1"/>
    <col min="1181" max="1187" width="9" style="62"/>
    <col min="1188" max="1188" width="7.25" style="62" customWidth="1"/>
    <col min="1189" max="1189" width="3.5" style="62" customWidth="1"/>
    <col min="1190" max="1190" width="16.125" style="62" customWidth="1"/>
    <col min="1191" max="1197" width="9" style="62"/>
    <col min="1198" max="1198" width="7.25" style="62" customWidth="1"/>
    <col min="1199" max="1199" width="3.5" style="62" customWidth="1"/>
    <col min="1200" max="1200" width="16.125" style="62" customWidth="1"/>
    <col min="1201" max="1207" width="9" style="62"/>
    <col min="1208" max="1208" width="7.25" style="62" customWidth="1"/>
    <col min="1209" max="1209" width="3.5" style="62" customWidth="1"/>
    <col min="1210" max="1210" width="16.125" style="62" customWidth="1"/>
    <col min="1211" max="1217" width="9" style="62"/>
    <col min="1218" max="1218" width="7.25" style="62" customWidth="1"/>
    <col min="1219" max="1219" width="3.5" style="62" customWidth="1"/>
    <col min="1220" max="1220" width="16.125" style="62" customWidth="1"/>
    <col min="1221" max="1227" width="9" style="62"/>
    <col min="1228" max="1228" width="7.25" style="62" customWidth="1"/>
    <col min="1229" max="1229" width="3.5" style="62" customWidth="1"/>
    <col min="1230" max="1230" width="16.125" style="62" customWidth="1"/>
    <col min="1231" max="1237" width="9" style="62"/>
    <col min="1238" max="1238" width="7.25" style="62" customWidth="1"/>
    <col min="1239" max="1239" width="3.5" style="62" customWidth="1"/>
    <col min="1240" max="1240" width="16.125" style="62" customWidth="1"/>
    <col min="1241" max="1247" width="9" style="62"/>
    <col min="1248" max="1248" width="7.25" style="62" customWidth="1"/>
    <col min="1249" max="1249" width="3.5" style="62" customWidth="1"/>
    <col min="1250" max="1250" width="16.125" style="62" customWidth="1"/>
    <col min="1251" max="1257" width="9" style="62"/>
    <col min="1258" max="1258" width="7.25" style="62" customWidth="1"/>
    <col min="1259" max="1259" width="3.5" style="62" customWidth="1"/>
    <col min="1260" max="1260" width="16.125" style="62" customWidth="1"/>
    <col min="1261" max="1267" width="9" style="62"/>
    <col min="1268" max="1268" width="7.25" style="62" customWidth="1"/>
    <col min="1269" max="1269" width="3.5" style="62" customWidth="1"/>
    <col min="1270" max="1425" width="9" style="62"/>
    <col min="1426" max="1426" width="16.125" style="62" customWidth="1"/>
    <col min="1427" max="1433" width="9" style="62"/>
    <col min="1434" max="1434" width="7.125" style="62" customWidth="1"/>
    <col min="1435" max="1435" width="2.625" style="62" customWidth="1"/>
    <col min="1436" max="1436" width="16.125" style="62" customWidth="1"/>
    <col min="1437" max="1443" width="9" style="62"/>
    <col min="1444" max="1444" width="7.25" style="62" customWidth="1"/>
    <col min="1445" max="1445" width="3.5" style="62" customWidth="1"/>
    <col min="1446" max="1446" width="16.125" style="62" customWidth="1"/>
    <col min="1447" max="1453" width="9" style="62"/>
    <col min="1454" max="1454" width="7.25" style="62" customWidth="1"/>
    <col min="1455" max="1455" width="3.5" style="62" customWidth="1"/>
    <col min="1456" max="1456" width="16.125" style="62" customWidth="1"/>
    <col min="1457" max="1463" width="9" style="62"/>
    <col min="1464" max="1464" width="7.25" style="62" customWidth="1"/>
    <col min="1465" max="1465" width="3.5" style="62" customWidth="1"/>
    <col min="1466" max="1466" width="16.125" style="62" customWidth="1"/>
    <col min="1467" max="1473" width="9" style="62"/>
    <col min="1474" max="1474" width="7.25" style="62" customWidth="1"/>
    <col min="1475" max="1475" width="3.5" style="62" customWidth="1"/>
    <col min="1476" max="1476" width="16.125" style="62" customWidth="1"/>
    <col min="1477" max="1483" width="9" style="62"/>
    <col min="1484" max="1484" width="7.25" style="62" customWidth="1"/>
    <col min="1485" max="1485" width="3.5" style="62" customWidth="1"/>
    <col min="1486" max="1486" width="16.125" style="62" customWidth="1"/>
    <col min="1487" max="1493" width="9" style="62"/>
    <col min="1494" max="1494" width="7.25" style="62" customWidth="1"/>
    <col min="1495" max="1495" width="3.5" style="62" customWidth="1"/>
    <col min="1496" max="1496" width="16.125" style="62" customWidth="1"/>
    <col min="1497" max="1503" width="9" style="62"/>
    <col min="1504" max="1504" width="7.25" style="62" customWidth="1"/>
    <col min="1505" max="1505" width="3.5" style="62" customWidth="1"/>
    <col min="1506" max="1506" width="16.125" style="62" customWidth="1"/>
    <col min="1507" max="1513" width="9" style="62"/>
    <col min="1514" max="1514" width="7.25" style="62" customWidth="1"/>
    <col min="1515" max="1515" width="3.5" style="62" customWidth="1"/>
    <col min="1516" max="1516" width="16.125" style="62" customWidth="1"/>
    <col min="1517" max="1523" width="9" style="62"/>
    <col min="1524" max="1524" width="7.25" style="62" customWidth="1"/>
    <col min="1525" max="1525" width="3.5" style="62" customWidth="1"/>
    <col min="1526" max="1681" width="9" style="62"/>
    <col min="1682" max="1682" width="16.125" style="62" customWidth="1"/>
    <col min="1683" max="1689" width="9" style="62"/>
    <col min="1690" max="1690" width="7.125" style="62" customWidth="1"/>
    <col min="1691" max="1691" width="2.625" style="62" customWidth="1"/>
    <col min="1692" max="1692" width="16.125" style="62" customWidth="1"/>
    <col min="1693" max="1699" width="9" style="62"/>
    <col min="1700" max="1700" width="7.25" style="62" customWidth="1"/>
    <col min="1701" max="1701" width="3.5" style="62" customWidth="1"/>
    <col min="1702" max="1702" width="16.125" style="62" customWidth="1"/>
    <col min="1703" max="1709" width="9" style="62"/>
    <col min="1710" max="1710" width="7.25" style="62" customWidth="1"/>
    <col min="1711" max="1711" width="3.5" style="62" customWidth="1"/>
    <col min="1712" max="1712" width="16.125" style="62" customWidth="1"/>
    <col min="1713" max="1719" width="9" style="62"/>
    <col min="1720" max="1720" width="7.25" style="62" customWidth="1"/>
    <col min="1721" max="1721" width="3.5" style="62" customWidth="1"/>
    <col min="1722" max="1722" width="16.125" style="62" customWidth="1"/>
    <col min="1723" max="1729" width="9" style="62"/>
    <col min="1730" max="1730" width="7.25" style="62" customWidth="1"/>
    <col min="1731" max="1731" width="3.5" style="62" customWidth="1"/>
    <col min="1732" max="1732" width="16.125" style="62" customWidth="1"/>
    <col min="1733" max="1739" width="9" style="62"/>
    <col min="1740" max="1740" width="7.25" style="62" customWidth="1"/>
    <col min="1741" max="1741" width="3.5" style="62" customWidth="1"/>
    <col min="1742" max="1742" width="16.125" style="62" customWidth="1"/>
    <col min="1743" max="1749" width="9" style="62"/>
    <col min="1750" max="1750" width="7.25" style="62" customWidth="1"/>
    <col min="1751" max="1751" width="3.5" style="62" customWidth="1"/>
    <col min="1752" max="1752" width="16.125" style="62" customWidth="1"/>
    <col min="1753" max="1759" width="9" style="62"/>
    <col min="1760" max="1760" width="7.25" style="62" customWidth="1"/>
    <col min="1761" max="1761" width="3.5" style="62" customWidth="1"/>
    <col min="1762" max="1762" width="16.125" style="62" customWidth="1"/>
    <col min="1763" max="1769" width="9" style="62"/>
    <col min="1770" max="1770" width="7.25" style="62" customWidth="1"/>
    <col min="1771" max="1771" width="3.5" style="62" customWidth="1"/>
    <col min="1772" max="1772" width="16.125" style="62" customWidth="1"/>
    <col min="1773" max="1779" width="9" style="62"/>
    <col min="1780" max="1780" width="7.25" style="62" customWidth="1"/>
    <col min="1781" max="1781" width="3.5" style="62" customWidth="1"/>
    <col min="1782" max="1937" width="9" style="62"/>
    <col min="1938" max="1938" width="16.125" style="62" customWidth="1"/>
    <col min="1939" max="1945" width="9" style="62"/>
    <col min="1946" max="1946" width="7.125" style="62" customWidth="1"/>
    <col min="1947" max="1947" width="2.625" style="62" customWidth="1"/>
    <col min="1948" max="1948" width="16.125" style="62" customWidth="1"/>
    <col min="1949" max="1955" width="9" style="62"/>
    <col min="1956" max="1956" width="7.25" style="62" customWidth="1"/>
    <col min="1957" max="1957" width="3.5" style="62" customWidth="1"/>
    <col min="1958" max="1958" width="16.125" style="62" customWidth="1"/>
    <col min="1959" max="1965" width="9" style="62"/>
    <col min="1966" max="1966" width="7.25" style="62" customWidth="1"/>
    <col min="1967" max="1967" width="3.5" style="62" customWidth="1"/>
    <col min="1968" max="1968" width="16.125" style="62" customWidth="1"/>
    <col min="1969" max="1975" width="9" style="62"/>
    <col min="1976" max="1976" width="7.25" style="62" customWidth="1"/>
    <col min="1977" max="1977" width="3.5" style="62" customWidth="1"/>
    <col min="1978" max="1978" width="16.125" style="62" customWidth="1"/>
    <col min="1979" max="1985" width="9" style="62"/>
    <col min="1986" max="1986" width="7.25" style="62" customWidth="1"/>
    <col min="1987" max="1987" width="3.5" style="62" customWidth="1"/>
    <col min="1988" max="1988" width="16.125" style="62" customWidth="1"/>
    <col min="1989" max="1995" width="9" style="62"/>
    <col min="1996" max="1996" width="7.25" style="62" customWidth="1"/>
    <col min="1997" max="1997" width="3.5" style="62" customWidth="1"/>
    <col min="1998" max="1998" width="16.125" style="62" customWidth="1"/>
    <col min="1999" max="2005" width="9" style="62"/>
    <col min="2006" max="2006" width="7.25" style="62" customWidth="1"/>
    <col min="2007" max="2007" width="3.5" style="62" customWidth="1"/>
    <col min="2008" max="2008" width="16.125" style="62" customWidth="1"/>
    <col min="2009" max="2015" width="9" style="62"/>
    <col min="2016" max="2016" width="7.25" style="62" customWidth="1"/>
    <col min="2017" max="2017" width="3.5" style="62" customWidth="1"/>
    <col min="2018" max="2018" width="16.125" style="62" customWidth="1"/>
    <col min="2019" max="2025" width="9" style="62"/>
    <col min="2026" max="2026" width="7.25" style="62" customWidth="1"/>
    <col min="2027" max="2027" width="3.5" style="62" customWidth="1"/>
    <col min="2028" max="2028" width="16.125" style="62" customWidth="1"/>
    <col min="2029" max="2035" width="9" style="62"/>
    <col min="2036" max="2036" width="7.25" style="62" customWidth="1"/>
    <col min="2037" max="2037" width="3.5" style="62" customWidth="1"/>
    <col min="2038" max="2193" width="9" style="62"/>
    <col min="2194" max="2194" width="16.125" style="62" customWidth="1"/>
    <col min="2195" max="2201" width="9" style="62"/>
    <col min="2202" max="2202" width="7.125" style="62" customWidth="1"/>
    <col min="2203" max="2203" width="2.625" style="62" customWidth="1"/>
    <col min="2204" max="2204" width="16.125" style="62" customWidth="1"/>
    <col min="2205" max="2211" width="9" style="62"/>
    <col min="2212" max="2212" width="7.25" style="62" customWidth="1"/>
    <col min="2213" max="2213" width="3.5" style="62" customWidth="1"/>
    <col min="2214" max="2214" width="16.125" style="62" customWidth="1"/>
    <col min="2215" max="2221" width="9" style="62"/>
    <col min="2222" max="2222" width="7.25" style="62" customWidth="1"/>
    <col min="2223" max="2223" width="3.5" style="62" customWidth="1"/>
    <col min="2224" max="2224" width="16.125" style="62" customWidth="1"/>
    <col min="2225" max="2231" width="9" style="62"/>
    <col min="2232" max="2232" width="7.25" style="62" customWidth="1"/>
    <col min="2233" max="2233" width="3.5" style="62" customWidth="1"/>
    <col min="2234" max="2234" width="16.125" style="62" customWidth="1"/>
    <col min="2235" max="2241" width="9" style="62"/>
    <col min="2242" max="2242" width="7.25" style="62" customWidth="1"/>
    <col min="2243" max="2243" width="3.5" style="62" customWidth="1"/>
    <col min="2244" max="2244" width="16.125" style="62" customWidth="1"/>
    <col min="2245" max="2251" width="9" style="62"/>
    <col min="2252" max="2252" width="7.25" style="62" customWidth="1"/>
    <col min="2253" max="2253" width="3.5" style="62" customWidth="1"/>
    <col min="2254" max="2254" width="16.125" style="62" customWidth="1"/>
    <col min="2255" max="2261" width="9" style="62"/>
    <col min="2262" max="2262" width="7.25" style="62" customWidth="1"/>
    <col min="2263" max="2263" width="3.5" style="62" customWidth="1"/>
    <col min="2264" max="2264" width="16.125" style="62" customWidth="1"/>
    <col min="2265" max="2271" width="9" style="62"/>
    <col min="2272" max="2272" width="7.25" style="62" customWidth="1"/>
    <col min="2273" max="2273" width="3.5" style="62" customWidth="1"/>
    <col min="2274" max="2274" width="16.125" style="62" customWidth="1"/>
    <col min="2275" max="2281" width="9" style="62"/>
    <col min="2282" max="2282" width="7.25" style="62" customWidth="1"/>
    <col min="2283" max="2283" width="3.5" style="62" customWidth="1"/>
    <col min="2284" max="2284" width="16.125" style="62" customWidth="1"/>
    <col min="2285" max="2291" width="9" style="62"/>
    <col min="2292" max="2292" width="7.25" style="62" customWidth="1"/>
    <col min="2293" max="2293" width="3.5" style="62" customWidth="1"/>
    <col min="2294" max="2449" width="9" style="62"/>
    <col min="2450" max="2450" width="16.125" style="62" customWidth="1"/>
    <col min="2451" max="2457" width="9" style="62"/>
    <col min="2458" max="2458" width="7.125" style="62" customWidth="1"/>
    <col min="2459" max="2459" width="2.625" style="62" customWidth="1"/>
    <col min="2460" max="2460" width="16.125" style="62" customWidth="1"/>
    <col min="2461" max="2467" width="9" style="62"/>
    <col min="2468" max="2468" width="7.25" style="62" customWidth="1"/>
    <col min="2469" max="2469" width="3.5" style="62" customWidth="1"/>
    <col min="2470" max="2470" width="16.125" style="62" customWidth="1"/>
    <col min="2471" max="2477" width="9" style="62"/>
    <col min="2478" max="2478" width="7.25" style="62" customWidth="1"/>
    <col min="2479" max="2479" width="3.5" style="62" customWidth="1"/>
    <col min="2480" max="2480" width="16.125" style="62" customWidth="1"/>
    <col min="2481" max="2487" width="9" style="62"/>
    <col min="2488" max="2488" width="7.25" style="62" customWidth="1"/>
    <col min="2489" max="2489" width="3.5" style="62" customWidth="1"/>
    <col min="2490" max="2490" width="16.125" style="62" customWidth="1"/>
    <col min="2491" max="2497" width="9" style="62"/>
    <col min="2498" max="2498" width="7.25" style="62" customWidth="1"/>
    <col min="2499" max="2499" width="3.5" style="62" customWidth="1"/>
    <col min="2500" max="2500" width="16.125" style="62" customWidth="1"/>
    <col min="2501" max="2507" width="9" style="62"/>
    <col min="2508" max="2508" width="7.25" style="62" customWidth="1"/>
    <col min="2509" max="2509" width="3.5" style="62" customWidth="1"/>
    <col min="2510" max="2510" width="16.125" style="62" customWidth="1"/>
    <col min="2511" max="2517" width="9" style="62"/>
    <col min="2518" max="2518" width="7.25" style="62" customWidth="1"/>
    <col min="2519" max="2519" width="3.5" style="62" customWidth="1"/>
    <col min="2520" max="2520" width="16.125" style="62" customWidth="1"/>
    <col min="2521" max="2527" width="9" style="62"/>
    <col min="2528" max="2528" width="7.25" style="62" customWidth="1"/>
    <col min="2529" max="2529" width="3.5" style="62" customWidth="1"/>
    <col min="2530" max="2530" width="16.125" style="62" customWidth="1"/>
    <col min="2531" max="2537" width="9" style="62"/>
    <col min="2538" max="2538" width="7.25" style="62" customWidth="1"/>
    <col min="2539" max="2539" width="3.5" style="62" customWidth="1"/>
    <col min="2540" max="2540" width="16.125" style="62" customWidth="1"/>
    <col min="2541" max="2547" width="9" style="62"/>
    <col min="2548" max="2548" width="7.25" style="62" customWidth="1"/>
    <col min="2549" max="2549" width="3.5" style="62" customWidth="1"/>
    <col min="2550" max="2705" width="9" style="62"/>
    <col min="2706" max="2706" width="16.125" style="62" customWidth="1"/>
    <col min="2707" max="2713" width="9" style="62"/>
    <col min="2714" max="2714" width="7.125" style="62" customWidth="1"/>
    <col min="2715" max="2715" width="2.625" style="62" customWidth="1"/>
    <col min="2716" max="2716" width="16.125" style="62" customWidth="1"/>
    <col min="2717" max="2723" width="9" style="62"/>
    <col min="2724" max="2724" width="7.25" style="62" customWidth="1"/>
    <col min="2725" max="2725" width="3.5" style="62" customWidth="1"/>
    <col min="2726" max="2726" width="16.125" style="62" customWidth="1"/>
    <col min="2727" max="2733" width="9" style="62"/>
    <col min="2734" max="2734" width="7.25" style="62" customWidth="1"/>
    <col min="2735" max="2735" width="3.5" style="62" customWidth="1"/>
    <col min="2736" max="2736" width="16.125" style="62" customWidth="1"/>
    <col min="2737" max="2743" width="9" style="62"/>
    <col min="2744" max="2744" width="7.25" style="62" customWidth="1"/>
    <col min="2745" max="2745" width="3.5" style="62" customWidth="1"/>
    <col min="2746" max="2746" width="16.125" style="62" customWidth="1"/>
    <col min="2747" max="2753" width="9" style="62"/>
    <col min="2754" max="2754" width="7.25" style="62" customWidth="1"/>
    <col min="2755" max="2755" width="3.5" style="62" customWidth="1"/>
    <col min="2756" max="2756" width="16.125" style="62" customWidth="1"/>
    <col min="2757" max="2763" width="9" style="62"/>
    <col min="2764" max="2764" width="7.25" style="62" customWidth="1"/>
    <col min="2765" max="2765" width="3.5" style="62" customWidth="1"/>
    <col min="2766" max="2766" width="16.125" style="62" customWidth="1"/>
    <col min="2767" max="2773" width="9" style="62"/>
    <col min="2774" max="2774" width="7.25" style="62" customWidth="1"/>
    <col min="2775" max="2775" width="3.5" style="62" customWidth="1"/>
    <col min="2776" max="2776" width="16.125" style="62" customWidth="1"/>
    <col min="2777" max="2783" width="9" style="62"/>
    <col min="2784" max="2784" width="7.25" style="62" customWidth="1"/>
    <col min="2785" max="2785" width="3.5" style="62" customWidth="1"/>
    <col min="2786" max="2786" width="16.125" style="62" customWidth="1"/>
    <col min="2787" max="2793" width="9" style="62"/>
    <col min="2794" max="2794" width="7.25" style="62" customWidth="1"/>
    <col min="2795" max="2795" width="3.5" style="62" customWidth="1"/>
    <col min="2796" max="2796" width="16.125" style="62" customWidth="1"/>
    <col min="2797" max="2803" width="9" style="62"/>
    <col min="2804" max="2804" width="7.25" style="62" customWidth="1"/>
    <col min="2805" max="2805" width="3.5" style="62" customWidth="1"/>
    <col min="2806" max="2961" width="9" style="62"/>
    <col min="2962" max="2962" width="16.125" style="62" customWidth="1"/>
    <col min="2963" max="2969" width="9" style="62"/>
    <col min="2970" max="2970" width="7.125" style="62" customWidth="1"/>
    <col min="2971" max="2971" width="2.625" style="62" customWidth="1"/>
    <col min="2972" max="2972" width="16.125" style="62" customWidth="1"/>
    <col min="2973" max="2979" width="9" style="62"/>
    <col min="2980" max="2980" width="7.25" style="62" customWidth="1"/>
    <col min="2981" max="2981" width="3.5" style="62" customWidth="1"/>
    <col min="2982" max="2982" width="16.125" style="62" customWidth="1"/>
    <col min="2983" max="2989" width="9" style="62"/>
    <col min="2990" max="2990" width="7.25" style="62" customWidth="1"/>
    <col min="2991" max="2991" width="3.5" style="62" customWidth="1"/>
    <col min="2992" max="2992" width="16.125" style="62" customWidth="1"/>
    <col min="2993" max="2999" width="9" style="62"/>
    <col min="3000" max="3000" width="7.25" style="62" customWidth="1"/>
    <col min="3001" max="3001" width="3.5" style="62" customWidth="1"/>
    <col min="3002" max="3002" width="16.125" style="62" customWidth="1"/>
    <col min="3003" max="3009" width="9" style="62"/>
    <col min="3010" max="3010" width="7.25" style="62" customWidth="1"/>
    <col min="3011" max="3011" width="3.5" style="62" customWidth="1"/>
    <col min="3012" max="3012" width="16.125" style="62" customWidth="1"/>
    <col min="3013" max="3019" width="9" style="62"/>
    <col min="3020" max="3020" width="7.25" style="62" customWidth="1"/>
    <col min="3021" max="3021" width="3.5" style="62" customWidth="1"/>
    <col min="3022" max="3022" width="16.125" style="62" customWidth="1"/>
    <col min="3023" max="3029" width="9" style="62"/>
    <col min="3030" max="3030" width="7.25" style="62" customWidth="1"/>
    <col min="3031" max="3031" width="3.5" style="62" customWidth="1"/>
    <col min="3032" max="3032" width="16.125" style="62" customWidth="1"/>
    <col min="3033" max="3039" width="9" style="62"/>
    <col min="3040" max="3040" width="7.25" style="62" customWidth="1"/>
    <col min="3041" max="3041" width="3.5" style="62" customWidth="1"/>
    <col min="3042" max="3042" width="16.125" style="62" customWidth="1"/>
    <col min="3043" max="3049" width="9" style="62"/>
    <col min="3050" max="3050" width="7.25" style="62" customWidth="1"/>
    <col min="3051" max="3051" width="3.5" style="62" customWidth="1"/>
    <col min="3052" max="3052" width="16.125" style="62" customWidth="1"/>
    <col min="3053" max="3059" width="9" style="62"/>
    <col min="3060" max="3060" width="7.25" style="62" customWidth="1"/>
    <col min="3061" max="3061" width="3.5" style="62" customWidth="1"/>
    <col min="3062" max="3217" width="9" style="62"/>
    <col min="3218" max="3218" width="16.125" style="62" customWidth="1"/>
    <col min="3219" max="3225" width="9" style="62"/>
    <col min="3226" max="3226" width="7.125" style="62" customWidth="1"/>
    <col min="3227" max="3227" width="2.625" style="62" customWidth="1"/>
    <col min="3228" max="3228" width="16.125" style="62" customWidth="1"/>
    <col min="3229" max="3235" width="9" style="62"/>
    <col min="3236" max="3236" width="7.25" style="62" customWidth="1"/>
    <col min="3237" max="3237" width="3.5" style="62" customWidth="1"/>
    <col min="3238" max="3238" width="16.125" style="62" customWidth="1"/>
    <col min="3239" max="3245" width="9" style="62"/>
    <col min="3246" max="3246" width="7.25" style="62" customWidth="1"/>
    <col min="3247" max="3247" width="3.5" style="62" customWidth="1"/>
    <col min="3248" max="3248" width="16.125" style="62" customWidth="1"/>
    <col min="3249" max="3255" width="9" style="62"/>
    <col min="3256" max="3256" width="7.25" style="62" customWidth="1"/>
    <col min="3257" max="3257" width="3.5" style="62" customWidth="1"/>
    <col min="3258" max="3258" width="16.125" style="62" customWidth="1"/>
    <col min="3259" max="3265" width="9" style="62"/>
    <col min="3266" max="3266" width="7.25" style="62" customWidth="1"/>
    <col min="3267" max="3267" width="3.5" style="62" customWidth="1"/>
    <col min="3268" max="3268" width="16.125" style="62" customWidth="1"/>
    <col min="3269" max="3275" width="9" style="62"/>
    <col min="3276" max="3276" width="7.25" style="62" customWidth="1"/>
    <col min="3277" max="3277" width="3.5" style="62" customWidth="1"/>
    <col min="3278" max="3278" width="16.125" style="62" customWidth="1"/>
    <col min="3279" max="3285" width="9" style="62"/>
    <col min="3286" max="3286" width="7.25" style="62" customWidth="1"/>
    <col min="3287" max="3287" width="3.5" style="62" customWidth="1"/>
    <col min="3288" max="3288" width="16.125" style="62" customWidth="1"/>
    <col min="3289" max="3295" width="9" style="62"/>
    <col min="3296" max="3296" width="7.25" style="62" customWidth="1"/>
    <col min="3297" max="3297" width="3.5" style="62" customWidth="1"/>
    <col min="3298" max="3298" width="16.125" style="62" customWidth="1"/>
    <col min="3299" max="3305" width="9" style="62"/>
    <col min="3306" max="3306" width="7.25" style="62" customWidth="1"/>
    <col min="3307" max="3307" width="3.5" style="62" customWidth="1"/>
    <col min="3308" max="3308" width="16.125" style="62" customWidth="1"/>
    <col min="3309" max="3315" width="9" style="62"/>
    <col min="3316" max="3316" width="7.25" style="62" customWidth="1"/>
    <col min="3317" max="3317" width="3.5" style="62" customWidth="1"/>
    <col min="3318" max="3473" width="9" style="62"/>
    <col min="3474" max="3474" width="16.125" style="62" customWidth="1"/>
    <col min="3475" max="3481" width="9" style="62"/>
    <col min="3482" max="3482" width="7.125" style="62" customWidth="1"/>
    <col min="3483" max="3483" width="2.625" style="62" customWidth="1"/>
    <col min="3484" max="3484" width="16.125" style="62" customWidth="1"/>
    <col min="3485" max="3491" width="9" style="62"/>
    <col min="3492" max="3492" width="7.25" style="62" customWidth="1"/>
    <col min="3493" max="3493" width="3.5" style="62" customWidth="1"/>
    <col min="3494" max="3494" width="16.125" style="62" customWidth="1"/>
    <col min="3495" max="3501" width="9" style="62"/>
    <col min="3502" max="3502" width="7.25" style="62" customWidth="1"/>
    <col min="3503" max="3503" width="3.5" style="62" customWidth="1"/>
    <col min="3504" max="3504" width="16.125" style="62" customWidth="1"/>
    <col min="3505" max="3511" width="9" style="62"/>
    <col min="3512" max="3512" width="7.25" style="62" customWidth="1"/>
    <col min="3513" max="3513" width="3.5" style="62" customWidth="1"/>
    <col min="3514" max="3514" width="16.125" style="62" customWidth="1"/>
    <col min="3515" max="3521" width="9" style="62"/>
    <col min="3522" max="3522" width="7.25" style="62" customWidth="1"/>
    <col min="3523" max="3523" width="3.5" style="62" customWidth="1"/>
    <col min="3524" max="3524" width="16.125" style="62" customWidth="1"/>
    <col min="3525" max="3531" width="9" style="62"/>
    <col min="3532" max="3532" width="7.25" style="62" customWidth="1"/>
    <col min="3533" max="3533" width="3.5" style="62" customWidth="1"/>
    <col min="3534" max="3534" width="16.125" style="62" customWidth="1"/>
    <col min="3535" max="3541" width="9" style="62"/>
    <col min="3542" max="3542" width="7.25" style="62" customWidth="1"/>
    <col min="3543" max="3543" width="3.5" style="62" customWidth="1"/>
    <col min="3544" max="3544" width="16.125" style="62" customWidth="1"/>
    <col min="3545" max="3551" width="9" style="62"/>
    <col min="3552" max="3552" width="7.25" style="62" customWidth="1"/>
    <col min="3553" max="3553" width="3.5" style="62" customWidth="1"/>
    <col min="3554" max="3554" width="16.125" style="62" customWidth="1"/>
    <col min="3555" max="3561" width="9" style="62"/>
    <col min="3562" max="3562" width="7.25" style="62" customWidth="1"/>
    <col min="3563" max="3563" width="3.5" style="62" customWidth="1"/>
    <col min="3564" max="3564" width="16.125" style="62" customWidth="1"/>
    <col min="3565" max="3571" width="9" style="62"/>
    <col min="3572" max="3572" width="7.25" style="62" customWidth="1"/>
    <col min="3573" max="3573" width="3.5" style="62" customWidth="1"/>
    <col min="3574" max="3729" width="9" style="62"/>
    <col min="3730" max="3730" width="16.125" style="62" customWidth="1"/>
    <col min="3731" max="3737" width="9" style="62"/>
    <col min="3738" max="3738" width="7.125" style="62" customWidth="1"/>
    <col min="3739" max="3739" width="2.625" style="62" customWidth="1"/>
    <col min="3740" max="3740" width="16.125" style="62" customWidth="1"/>
    <col min="3741" max="3747" width="9" style="62"/>
    <col min="3748" max="3748" width="7.25" style="62" customWidth="1"/>
    <col min="3749" max="3749" width="3.5" style="62" customWidth="1"/>
    <col min="3750" max="3750" width="16.125" style="62" customWidth="1"/>
    <col min="3751" max="3757" width="9" style="62"/>
    <col min="3758" max="3758" width="7.25" style="62" customWidth="1"/>
    <col min="3759" max="3759" width="3.5" style="62" customWidth="1"/>
    <col min="3760" max="3760" width="16.125" style="62" customWidth="1"/>
    <col min="3761" max="3767" width="9" style="62"/>
    <col min="3768" max="3768" width="7.25" style="62" customWidth="1"/>
    <col min="3769" max="3769" width="3.5" style="62" customWidth="1"/>
    <col min="3770" max="3770" width="16.125" style="62" customWidth="1"/>
    <col min="3771" max="3777" width="9" style="62"/>
    <col min="3778" max="3778" width="7.25" style="62" customWidth="1"/>
    <col min="3779" max="3779" width="3.5" style="62" customWidth="1"/>
    <col min="3780" max="3780" width="16.125" style="62" customWidth="1"/>
    <col min="3781" max="3787" width="9" style="62"/>
    <col min="3788" max="3788" width="7.25" style="62" customWidth="1"/>
    <col min="3789" max="3789" width="3.5" style="62" customWidth="1"/>
    <col min="3790" max="3790" width="16.125" style="62" customWidth="1"/>
    <col min="3791" max="3797" width="9" style="62"/>
    <col min="3798" max="3798" width="7.25" style="62" customWidth="1"/>
    <col min="3799" max="3799" width="3.5" style="62" customWidth="1"/>
    <col min="3800" max="3800" width="16.125" style="62" customWidth="1"/>
    <col min="3801" max="3807" width="9" style="62"/>
    <col min="3808" max="3808" width="7.25" style="62" customWidth="1"/>
    <col min="3809" max="3809" width="3.5" style="62" customWidth="1"/>
    <col min="3810" max="3810" width="16.125" style="62" customWidth="1"/>
    <col min="3811" max="3817" width="9" style="62"/>
    <col min="3818" max="3818" width="7.25" style="62" customWidth="1"/>
    <col min="3819" max="3819" width="3.5" style="62" customWidth="1"/>
    <col min="3820" max="3820" width="16.125" style="62" customWidth="1"/>
    <col min="3821" max="3827" width="9" style="62"/>
    <col min="3828" max="3828" width="7.25" style="62" customWidth="1"/>
    <col min="3829" max="3829" width="3.5" style="62" customWidth="1"/>
    <col min="3830" max="3985" width="9" style="62"/>
    <col min="3986" max="3986" width="16.125" style="62" customWidth="1"/>
    <col min="3987" max="3993" width="9" style="62"/>
    <col min="3994" max="3994" width="7.125" style="62" customWidth="1"/>
    <col min="3995" max="3995" width="2.625" style="62" customWidth="1"/>
    <col min="3996" max="3996" width="16.125" style="62" customWidth="1"/>
    <col min="3997" max="4003" width="9" style="62"/>
    <col min="4004" max="4004" width="7.25" style="62" customWidth="1"/>
    <col min="4005" max="4005" width="3.5" style="62" customWidth="1"/>
    <col min="4006" max="4006" width="16.125" style="62" customWidth="1"/>
    <col min="4007" max="4013" width="9" style="62"/>
    <col min="4014" max="4014" width="7.25" style="62" customWidth="1"/>
    <col min="4015" max="4015" width="3.5" style="62" customWidth="1"/>
    <col min="4016" max="4016" width="16.125" style="62" customWidth="1"/>
    <col min="4017" max="4023" width="9" style="62"/>
    <col min="4024" max="4024" width="7.25" style="62" customWidth="1"/>
    <col min="4025" max="4025" width="3.5" style="62" customWidth="1"/>
    <col min="4026" max="4026" width="16.125" style="62" customWidth="1"/>
    <col min="4027" max="4033" width="9" style="62"/>
    <col min="4034" max="4034" width="7.25" style="62" customWidth="1"/>
    <col min="4035" max="4035" width="3.5" style="62" customWidth="1"/>
    <col min="4036" max="4036" width="16.125" style="62" customWidth="1"/>
    <col min="4037" max="4043" width="9" style="62"/>
    <col min="4044" max="4044" width="7.25" style="62" customWidth="1"/>
    <col min="4045" max="4045" width="3.5" style="62" customWidth="1"/>
    <col min="4046" max="4046" width="16.125" style="62" customWidth="1"/>
    <col min="4047" max="4053" width="9" style="62"/>
    <col min="4054" max="4054" width="7.25" style="62" customWidth="1"/>
    <col min="4055" max="4055" width="3.5" style="62" customWidth="1"/>
    <col min="4056" max="4056" width="16.125" style="62" customWidth="1"/>
    <col min="4057" max="4063" width="9" style="62"/>
    <col min="4064" max="4064" width="7.25" style="62" customWidth="1"/>
    <col min="4065" max="4065" width="3.5" style="62" customWidth="1"/>
    <col min="4066" max="4066" width="16.125" style="62" customWidth="1"/>
    <col min="4067" max="4073" width="9" style="62"/>
    <col min="4074" max="4074" width="7.25" style="62" customWidth="1"/>
    <col min="4075" max="4075" width="3.5" style="62" customWidth="1"/>
    <col min="4076" max="4076" width="16.125" style="62" customWidth="1"/>
    <col min="4077" max="4083" width="9" style="62"/>
    <col min="4084" max="4084" width="7.25" style="62" customWidth="1"/>
    <col min="4085" max="4085" width="3.5" style="62" customWidth="1"/>
    <col min="4086" max="4241" width="9" style="62"/>
    <col min="4242" max="4242" width="16.125" style="62" customWidth="1"/>
    <col min="4243" max="4249" width="9" style="62"/>
    <col min="4250" max="4250" width="7.125" style="62" customWidth="1"/>
    <col min="4251" max="4251" width="2.625" style="62" customWidth="1"/>
    <col min="4252" max="4252" width="16.125" style="62" customWidth="1"/>
    <col min="4253" max="4259" width="9" style="62"/>
    <col min="4260" max="4260" width="7.25" style="62" customWidth="1"/>
    <col min="4261" max="4261" width="3.5" style="62" customWidth="1"/>
    <col min="4262" max="4262" width="16.125" style="62" customWidth="1"/>
    <col min="4263" max="4269" width="9" style="62"/>
    <col min="4270" max="4270" width="7.25" style="62" customWidth="1"/>
    <col min="4271" max="4271" width="3.5" style="62" customWidth="1"/>
    <col min="4272" max="4272" width="16.125" style="62" customWidth="1"/>
    <col min="4273" max="4279" width="9" style="62"/>
    <col min="4280" max="4280" width="7.25" style="62" customWidth="1"/>
    <col min="4281" max="4281" width="3.5" style="62" customWidth="1"/>
    <col min="4282" max="4282" width="16.125" style="62" customWidth="1"/>
    <col min="4283" max="4289" width="9" style="62"/>
    <col min="4290" max="4290" width="7.25" style="62" customWidth="1"/>
    <col min="4291" max="4291" width="3.5" style="62" customWidth="1"/>
    <col min="4292" max="4292" width="16.125" style="62" customWidth="1"/>
    <col min="4293" max="4299" width="9" style="62"/>
    <col min="4300" max="4300" width="7.25" style="62" customWidth="1"/>
    <col min="4301" max="4301" width="3.5" style="62" customWidth="1"/>
    <col min="4302" max="4302" width="16.125" style="62" customWidth="1"/>
    <col min="4303" max="4309" width="9" style="62"/>
    <col min="4310" max="4310" width="7.25" style="62" customWidth="1"/>
    <col min="4311" max="4311" width="3.5" style="62" customWidth="1"/>
    <col min="4312" max="4312" width="16.125" style="62" customWidth="1"/>
    <col min="4313" max="4319" width="9" style="62"/>
    <col min="4320" max="4320" width="7.25" style="62" customWidth="1"/>
    <col min="4321" max="4321" width="3.5" style="62" customWidth="1"/>
    <col min="4322" max="4322" width="16.125" style="62" customWidth="1"/>
    <col min="4323" max="4329" width="9" style="62"/>
    <col min="4330" max="4330" width="7.25" style="62" customWidth="1"/>
    <col min="4331" max="4331" width="3.5" style="62" customWidth="1"/>
    <col min="4332" max="4332" width="16.125" style="62" customWidth="1"/>
    <col min="4333" max="4339" width="9" style="62"/>
    <col min="4340" max="4340" width="7.25" style="62" customWidth="1"/>
    <col min="4341" max="4341" width="3.5" style="62" customWidth="1"/>
    <col min="4342" max="4497" width="9" style="62"/>
    <col min="4498" max="4498" width="16.125" style="62" customWidth="1"/>
    <col min="4499" max="4505" width="9" style="62"/>
    <col min="4506" max="4506" width="7.125" style="62" customWidth="1"/>
    <col min="4507" max="4507" width="2.625" style="62" customWidth="1"/>
    <col min="4508" max="4508" width="16.125" style="62" customWidth="1"/>
    <col min="4509" max="4515" width="9" style="62"/>
    <col min="4516" max="4516" width="7.25" style="62" customWidth="1"/>
    <col min="4517" max="4517" width="3.5" style="62" customWidth="1"/>
    <col min="4518" max="4518" width="16.125" style="62" customWidth="1"/>
    <col min="4519" max="4525" width="9" style="62"/>
    <col min="4526" max="4526" width="7.25" style="62" customWidth="1"/>
    <col min="4527" max="4527" width="3.5" style="62" customWidth="1"/>
    <col min="4528" max="4528" width="16.125" style="62" customWidth="1"/>
    <col min="4529" max="4535" width="9" style="62"/>
    <col min="4536" max="4536" width="7.25" style="62" customWidth="1"/>
    <col min="4537" max="4537" width="3.5" style="62" customWidth="1"/>
    <col min="4538" max="4538" width="16.125" style="62" customWidth="1"/>
    <col min="4539" max="4545" width="9" style="62"/>
    <col min="4546" max="4546" width="7.25" style="62" customWidth="1"/>
    <col min="4547" max="4547" width="3.5" style="62" customWidth="1"/>
    <col min="4548" max="4548" width="16.125" style="62" customWidth="1"/>
    <col min="4549" max="4555" width="9" style="62"/>
    <col min="4556" max="4556" width="7.25" style="62" customWidth="1"/>
    <col min="4557" max="4557" width="3.5" style="62" customWidth="1"/>
    <col min="4558" max="4558" width="16.125" style="62" customWidth="1"/>
    <col min="4559" max="4565" width="9" style="62"/>
    <col min="4566" max="4566" width="7.25" style="62" customWidth="1"/>
    <col min="4567" max="4567" width="3.5" style="62" customWidth="1"/>
    <col min="4568" max="4568" width="16.125" style="62" customWidth="1"/>
    <col min="4569" max="4575" width="9" style="62"/>
    <col min="4576" max="4576" width="7.25" style="62" customWidth="1"/>
    <col min="4577" max="4577" width="3.5" style="62" customWidth="1"/>
    <col min="4578" max="4578" width="16.125" style="62" customWidth="1"/>
    <col min="4579" max="4585" width="9" style="62"/>
    <col min="4586" max="4586" width="7.25" style="62" customWidth="1"/>
    <col min="4587" max="4587" width="3.5" style="62" customWidth="1"/>
    <col min="4588" max="4588" width="16.125" style="62" customWidth="1"/>
    <col min="4589" max="4595" width="9" style="62"/>
    <col min="4596" max="4596" width="7.25" style="62" customWidth="1"/>
    <col min="4597" max="4597" width="3.5" style="62" customWidth="1"/>
    <col min="4598" max="4753" width="9" style="62"/>
    <col min="4754" max="4754" width="16.125" style="62" customWidth="1"/>
    <col min="4755" max="4761" width="9" style="62"/>
    <col min="4762" max="4762" width="7.125" style="62" customWidth="1"/>
    <col min="4763" max="4763" width="2.625" style="62" customWidth="1"/>
    <col min="4764" max="4764" width="16.125" style="62" customWidth="1"/>
    <col min="4765" max="4771" width="9" style="62"/>
    <col min="4772" max="4772" width="7.25" style="62" customWidth="1"/>
    <col min="4773" max="4773" width="3.5" style="62" customWidth="1"/>
    <col min="4774" max="4774" width="16.125" style="62" customWidth="1"/>
    <col min="4775" max="4781" width="9" style="62"/>
    <col min="4782" max="4782" width="7.25" style="62" customWidth="1"/>
    <col min="4783" max="4783" width="3.5" style="62" customWidth="1"/>
    <col min="4784" max="4784" width="16.125" style="62" customWidth="1"/>
    <col min="4785" max="4791" width="9" style="62"/>
    <col min="4792" max="4792" width="7.25" style="62" customWidth="1"/>
    <col min="4793" max="4793" width="3.5" style="62" customWidth="1"/>
    <col min="4794" max="4794" width="16.125" style="62" customWidth="1"/>
    <col min="4795" max="4801" width="9" style="62"/>
    <col min="4802" max="4802" width="7.25" style="62" customWidth="1"/>
    <col min="4803" max="4803" width="3.5" style="62" customWidth="1"/>
    <col min="4804" max="4804" width="16.125" style="62" customWidth="1"/>
    <col min="4805" max="4811" width="9" style="62"/>
    <col min="4812" max="4812" width="7.25" style="62" customWidth="1"/>
    <col min="4813" max="4813" width="3.5" style="62" customWidth="1"/>
    <col min="4814" max="4814" width="16.125" style="62" customWidth="1"/>
    <col min="4815" max="4821" width="9" style="62"/>
    <col min="4822" max="4822" width="7.25" style="62" customWidth="1"/>
    <col min="4823" max="4823" width="3.5" style="62" customWidth="1"/>
    <col min="4824" max="4824" width="16.125" style="62" customWidth="1"/>
    <col min="4825" max="4831" width="9" style="62"/>
    <col min="4832" max="4832" width="7.25" style="62" customWidth="1"/>
    <col min="4833" max="4833" width="3.5" style="62" customWidth="1"/>
    <col min="4834" max="4834" width="16.125" style="62" customWidth="1"/>
    <col min="4835" max="4841" width="9" style="62"/>
    <col min="4842" max="4842" width="7.25" style="62" customWidth="1"/>
    <col min="4843" max="4843" width="3.5" style="62" customWidth="1"/>
    <col min="4844" max="4844" width="16.125" style="62" customWidth="1"/>
    <col min="4845" max="4851" width="9" style="62"/>
    <col min="4852" max="4852" width="7.25" style="62" customWidth="1"/>
    <col min="4853" max="4853" width="3.5" style="62" customWidth="1"/>
    <col min="4854" max="5009" width="9" style="62"/>
    <col min="5010" max="5010" width="16.125" style="62" customWidth="1"/>
    <col min="5011" max="5017" width="9" style="62"/>
    <col min="5018" max="5018" width="7.125" style="62" customWidth="1"/>
    <col min="5019" max="5019" width="2.625" style="62" customWidth="1"/>
    <col min="5020" max="5020" width="16.125" style="62" customWidth="1"/>
    <col min="5021" max="5027" width="9" style="62"/>
    <col min="5028" max="5028" width="7.25" style="62" customWidth="1"/>
    <col min="5029" max="5029" width="3.5" style="62" customWidth="1"/>
    <col min="5030" max="5030" width="16.125" style="62" customWidth="1"/>
    <col min="5031" max="5037" width="9" style="62"/>
    <col min="5038" max="5038" width="7.25" style="62" customWidth="1"/>
    <col min="5039" max="5039" width="3.5" style="62" customWidth="1"/>
    <col min="5040" max="5040" width="16.125" style="62" customWidth="1"/>
    <col min="5041" max="5047" width="9" style="62"/>
    <col min="5048" max="5048" width="7.25" style="62" customWidth="1"/>
    <col min="5049" max="5049" width="3.5" style="62" customWidth="1"/>
    <col min="5050" max="5050" width="16.125" style="62" customWidth="1"/>
    <col min="5051" max="5057" width="9" style="62"/>
    <col min="5058" max="5058" width="7.25" style="62" customWidth="1"/>
    <col min="5059" max="5059" width="3.5" style="62" customWidth="1"/>
    <col min="5060" max="5060" width="16.125" style="62" customWidth="1"/>
    <col min="5061" max="5067" width="9" style="62"/>
    <col min="5068" max="5068" width="7.25" style="62" customWidth="1"/>
    <col min="5069" max="5069" width="3.5" style="62" customWidth="1"/>
    <col min="5070" max="5070" width="16.125" style="62" customWidth="1"/>
    <col min="5071" max="5077" width="9" style="62"/>
    <col min="5078" max="5078" width="7.25" style="62" customWidth="1"/>
    <col min="5079" max="5079" width="3.5" style="62" customWidth="1"/>
    <col min="5080" max="5080" width="16.125" style="62" customWidth="1"/>
    <col min="5081" max="5087" width="9" style="62"/>
    <col min="5088" max="5088" width="7.25" style="62" customWidth="1"/>
    <col min="5089" max="5089" width="3.5" style="62" customWidth="1"/>
    <col min="5090" max="5090" width="16.125" style="62" customWidth="1"/>
    <col min="5091" max="5097" width="9" style="62"/>
    <col min="5098" max="5098" width="7.25" style="62" customWidth="1"/>
    <col min="5099" max="5099" width="3.5" style="62" customWidth="1"/>
    <col min="5100" max="5100" width="16.125" style="62" customWidth="1"/>
    <col min="5101" max="5107" width="9" style="62"/>
    <col min="5108" max="5108" width="7.25" style="62" customWidth="1"/>
    <col min="5109" max="5109" width="3.5" style="62" customWidth="1"/>
    <col min="5110" max="5265" width="9" style="62"/>
    <col min="5266" max="5266" width="16.125" style="62" customWidth="1"/>
    <col min="5267" max="5273" width="9" style="62"/>
    <col min="5274" max="5274" width="7.125" style="62" customWidth="1"/>
    <col min="5275" max="5275" width="2.625" style="62" customWidth="1"/>
    <col min="5276" max="5276" width="16.125" style="62" customWidth="1"/>
    <col min="5277" max="5283" width="9" style="62"/>
    <col min="5284" max="5284" width="7.25" style="62" customWidth="1"/>
    <col min="5285" max="5285" width="3.5" style="62" customWidth="1"/>
    <col min="5286" max="5286" width="16.125" style="62" customWidth="1"/>
    <col min="5287" max="5293" width="9" style="62"/>
    <col min="5294" max="5294" width="7.25" style="62" customWidth="1"/>
    <col min="5295" max="5295" width="3.5" style="62" customWidth="1"/>
    <col min="5296" max="5296" width="16.125" style="62" customWidth="1"/>
    <col min="5297" max="5303" width="9" style="62"/>
    <col min="5304" max="5304" width="7.25" style="62" customWidth="1"/>
    <col min="5305" max="5305" width="3.5" style="62" customWidth="1"/>
    <col min="5306" max="5306" width="16.125" style="62" customWidth="1"/>
    <col min="5307" max="5313" width="9" style="62"/>
    <col min="5314" max="5314" width="7.25" style="62" customWidth="1"/>
    <col min="5315" max="5315" width="3.5" style="62" customWidth="1"/>
    <col min="5316" max="5316" width="16.125" style="62" customWidth="1"/>
    <col min="5317" max="5323" width="9" style="62"/>
    <col min="5324" max="5324" width="7.25" style="62" customWidth="1"/>
    <col min="5325" max="5325" width="3.5" style="62" customWidth="1"/>
    <col min="5326" max="5326" width="16.125" style="62" customWidth="1"/>
    <col min="5327" max="5333" width="9" style="62"/>
    <col min="5334" max="5334" width="7.25" style="62" customWidth="1"/>
    <col min="5335" max="5335" width="3.5" style="62" customWidth="1"/>
    <col min="5336" max="5336" width="16.125" style="62" customWidth="1"/>
    <col min="5337" max="5343" width="9" style="62"/>
    <col min="5344" max="5344" width="7.25" style="62" customWidth="1"/>
    <col min="5345" max="5345" width="3.5" style="62" customWidth="1"/>
    <col min="5346" max="5346" width="16.125" style="62" customWidth="1"/>
    <col min="5347" max="5353" width="9" style="62"/>
    <col min="5354" max="5354" width="7.25" style="62" customWidth="1"/>
    <col min="5355" max="5355" width="3.5" style="62" customWidth="1"/>
    <col min="5356" max="5356" width="16.125" style="62" customWidth="1"/>
    <col min="5357" max="5363" width="9" style="62"/>
    <col min="5364" max="5364" width="7.25" style="62" customWidth="1"/>
    <col min="5365" max="5365" width="3.5" style="62" customWidth="1"/>
    <col min="5366" max="5521" width="9" style="62"/>
    <col min="5522" max="5522" width="16.125" style="62" customWidth="1"/>
    <col min="5523" max="5529" width="9" style="62"/>
    <col min="5530" max="5530" width="7.125" style="62" customWidth="1"/>
    <col min="5531" max="5531" width="2.625" style="62" customWidth="1"/>
    <col min="5532" max="5532" width="16.125" style="62" customWidth="1"/>
    <col min="5533" max="5539" width="9" style="62"/>
    <col min="5540" max="5540" width="7.25" style="62" customWidth="1"/>
    <col min="5541" max="5541" width="3.5" style="62" customWidth="1"/>
    <col min="5542" max="5542" width="16.125" style="62" customWidth="1"/>
    <col min="5543" max="5549" width="9" style="62"/>
    <col min="5550" max="5550" width="7.25" style="62" customWidth="1"/>
    <col min="5551" max="5551" width="3.5" style="62" customWidth="1"/>
    <col min="5552" max="5552" width="16.125" style="62" customWidth="1"/>
    <col min="5553" max="5559" width="9" style="62"/>
    <col min="5560" max="5560" width="7.25" style="62" customWidth="1"/>
    <col min="5561" max="5561" width="3.5" style="62" customWidth="1"/>
    <col min="5562" max="5562" width="16.125" style="62" customWidth="1"/>
    <col min="5563" max="5569" width="9" style="62"/>
    <col min="5570" max="5570" width="7.25" style="62" customWidth="1"/>
    <col min="5571" max="5571" width="3.5" style="62" customWidth="1"/>
    <col min="5572" max="5572" width="16.125" style="62" customWidth="1"/>
    <col min="5573" max="5579" width="9" style="62"/>
    <col min="5580" max="5580" width="7.25" style="62" customWidth="1"/>
    <col min="5581" max="5581" width="3.5" style="62" customWidth="1"/>
    <col min="5582" max="5582" width="16.125" style="62" customWidth="1"/>
    <col min="5583" max="5589" width="9" style="62"/>
    <col min="5590" max="5590" width="7.25" style="62" customWidth="1"/>
    <col min="5591" max="5591" width="3.5" style="62" customWidth="1"/>
    <col min="5592" max="5592" width="16.125" style="62" customWidth="1"/>
    <col min="5593" max="5599" width="9" style="62"/>
    <col min="5600" max="5600" width="7.25" style="62" customWidth="1"/>
    <col min="5601" max="5601" width="3.5" style="62" customWidth="1"/>
    <col min="5602" max="5602" width="16.125" style="62" customWidth="1"/>
    <col min="5603" max="5609" width="9" style="62"/>
    <col min="5610" max="5610" width="7.25" style="62" customWidth="1"/>
    <col min="5611" max="5611" width="3.5" style="62" customWidth="1"/>
    <col min="5612" max="5612" width="16.125" style="62" customWidth="1"/>
    <col min="5613" max="5619" width="9" style="62"/>
    <col min="5620" max="5620" width="7.25" style="62" customWidth="1"/>
    <col min="5621" max="5621" width="3.5" style="62" customWidth="1"/>
    <col min="5622" max="5777" width="9" style="62"/>
    <col min="5778" max="5778" width="16.125" style="62" customWidth="1"/>
    <col min="5779" max="5785" width="9" style="62"/>
    <col min="5786" max="5786" width="7.125" style="62" customWidth="1"/>
    <col min="5787" max="5787" width="2.625" style="62" customWidth="1"/>
    <col min="5788" max="5788" width="16.125" style="62" customWidth="1"/>
    <col min="5789" max="5795" width="9" style="62"/>
    <col min="5796" max="5796" width="7.25" style="62" customWidth="1"/>
    <col min="5797" max="5797" width="3.5" style="62" customWidth="1"/>
    <col min="5798" max="5798" width="16.125" style="62" customWidth="1"/>
    <col min="5799" max="5805" width="9" style="62"/>
    <col min="5806" max="5806" width="7.25" style="62" customWidth="1"/>
    <col min="5807" max="5807" width="3.5" style="62" customWidth="1"/>
    <col min="5808" max="5808" width="16.125" style="62" customWidth="1"/>
    <col min="5809" max="5815" width="9" style="62"/>
    <col min="5816" max="5816" width="7.25" style="62" customWidth="1"/>
    <col min="5817" max="5817" width="3.5" style="62" customWidth="1"/>
    <col min="5818" max="5818" width="16.125" style="62" customWidth="1"/>
    <col min="5819" max="5825" width="9" style="62"/>
    <col min="5826" max="5826" width="7.25" style="62" customWidth="1"/>
    <col min="5827" max="5827" width="3.5" style="62" customWidth="1"/>
    <col min="5828" max="5828" width="16.125" style="62" customWidth="1"/>
    <col min="5829" max="5835" width="9" style="62"/>
    <col min="5836" max="5836" width="7.25" style="62" customWidth="1"/>
    <col min="5837" max="5837" width="3.5" style="62" customWidth="1"/>
    <col min="5838" max="5838" width="16.125" style="62" customWidth="1"/>
    <col min="5839" max="5845" width="9" style="62"/>
    <col min="5846" max="5846" width="7.25" style="62" customWidth="1"/>
    <col min="5847" max="5847" width="3.5" style="62" customWidth="1"/>
    <col min="5848" max="5848" width="16.125" style="62" customWidth="1"/>
    <col min="5849" max="5855" width="9" style="62"/>
    <col min="5856" max="5856" width="7.25" style="62" customWidth="1"/>
    <col min="5857" max="5857" width="3.5" style="62" customWidth="1"/>
    <col min="5858" max="5858" width="16.125" style="62" customWidth="1"/>
    <col min="5859" max="5865" width="9" style="62"/>
    <col min="5866" max="5866" width="7.25" style="62" customWidth="1"/>
    <col min="5867" max="5867" width="3.5" style="62" customWidth="1"/>
    <col min="5868" max="5868" width="16.125" style="62" customWidth="1"/>
    <col min="5869" max="5875" width="9" style="62"/>
    <col min="5876" max="5876" width="7.25" style="62" customWidth="1"/>
    <col min="5877" max="5877" width="3.5" style="62" customWidth="1"/>
    <col min="5878" max="6033" width="9" style="62"/>
    <col min="6034" max="6034" width="16.125" style="62" customWidth="1"/>
    <col min="6035" max="6041" width="9" style="62"/>
    <col min="6042" max="6042" width="7.125" style="62" customWidth="1"/>
    <col min="6043" max="6043" width="2.625" style="62" customWidth="1"/>
    <col min="6044" max="6044" width="16.125" style="62" customWidth="1"/>
    <col min="6045" max="6051" width="9" style="62"/>
    <col min="6052" max="6052" width="7.25" style="62" customWidth="1"/>
    <col min="6053" max="6053" width="3.5" style="62" customWidth="1"/>
    <col min="6054" max="6054" width="16.125" style="62" customWidth="1"/>
    <col min="6055" max="6061" width="9" style="62"/>
    <col min="6062" max="6062" width="7.25" style="62" customWidth="1"/>
    <col min="6063" max="6063" width="3.5" style="62" customWidth="1"/>
    <col min="6064" max="6064" width="16.125" style="62" customWidth="1"/>
    <col min="6065" max="6071" width="9" style="62"/>
    <col min="6072" max="6072" width="7.25" style="62" customWidth="1"/>
    <col min="6073" max="6073" width="3.5" style="62" customWidth="1"/>
    <col min="6074" max="6074" width="16.125" style="62" customWidth="1"/>
    <col min="6075" max="6081" width="9" style="62"/>
    <col min="6082" max="6082" width="7.25" style="62" customWidth="1"/>
    <col min="6083" max="6083" width="3.5" style="62" customWidth="1"/>
    <col min="6084" max="6084" width="16.125" style="62" customWidth="1"/>
    <col min="6085" max="6091" width="9" style="62"/>
    <col min="6092" max="6092" width="7.25" style="62" customWidth="1"/>
    <col min="6093" max="6093" width="3.5" style="62" customWidth="1"/>
    <col min="6094" max="6094" width="16.125" style="62" customWidth="1"/>
    <col min="6095" max="6101" width="9" style="62"/>
    <col min="6102" max="6102" width="7.25" style="62" customWidth="1"/>
    <col min="6103" max="6103" width="3.5" style="62" customWidth="1"/>
    <col min="6104" max="6104" width="16.125" style="62" customWidth="1"/>
    <col min="6105" max="6111" width="9" style="62"/>
    <col min="6112" max="6112" width="7.25" style="62" customWidth="1"/>
    <col min="6113" max="6113" width="3.5" style="62" customWidth="1"/>
    <col min="6114" max="6114" width="16.125" style="62" customWidth="1"/>
    <col min="6115" max="6121" width="9" style="62"/>
    <col min="6122" max="6122" width="7.25" style="62" customWidth="1"/>
    <col min="6123" max="6123" width="3.5" style="62" customWidth="1"/>
    <col min="6124" max="6124" width="16.125" style="62" customWidth="1"/>
    <col min="6125" max="6131" width="9" style="62"/>
    <col min="6132" max="6132" width="7.25" style="62" customWidth="1"/>
    <col min="6133" max="6133" width="3.5" style="62" customWidth="1"/>
    <col min="6134" max="6289" width="9" style="62"/>
    <col min="6290" max="6290" width="16.125" style="62" customWidth="1"/>
    <col min="6291" max="6297" width="9" style="62"/>
    <col min="6298" max="6298" width="7.125" style="62" customWidth="1"/>
    <col min="6299" max="6299" width="2.625" style="62" customWidth="1"/>
    <col min="6300" max="6300" width="16.125" style="62" customWidth="1"/>
    <col min="6301" max="6307" width="9" style="62"/>
    <col min="6308" max="6308" width="7.25" style="62" customWidth="1"/>
    <col min="6309" max="6309" width="3.5" style="62" customWidth="1"/>
    <col min="6310" max="6310" width="16.125" style="62" customWidth="1"/>
    <col min="6311" max="6317" width="9" style="62"/>
    <col min="6318" max="6318" width="7.25" style="62" customWidth="1"/>
    <col min="6319" max="6319" width="3.5" style="62" customWidth="1"/>
    <col min="6320" max="6320" width="16.125" style="62" customWidth="1"/>
    <col min="6321" max="6327" width="9" style="62"/>
    <col min="6328" max="6328" width="7.25" style="62" customWidth="1"/>
    <col min="6329" max="6329" width="3.5" style="62" customWidth="1"/>
    <col min="6330" max="6330" width="16.125" style="62" customWidth="1"/>
    <col min="6331" max="6337" width="9" style="62"/>
    <col min="6338" max="6338" width="7.25" style="62" customWidth="1"/>
    <col min="6339" max="6339" width="3.5" style="62" customWidth="1"/>
    <col min="6340" max="6340" width="16.125" style="62" customWidth="1"/>
    <col min="6341" max="6347" width="9" style="62"/>
    <col min="6348" max="6348" width="7.25" style="62" customWidth="1"/>
    <col min="6349" max="6349" width="3.5" style="62" customWidth="1"/>
    <col min="6350" max="6350" width="16.125" style="62" customWidth="1"/>
    <col min="6351" max="6357" width="9" style="62"/>
    <col min="6358" max="6358" width="7.25" style="62" customWidth="1"/>
    <col min="6359" max="6359" width="3.5" style="62" customWidth="1"/>
    <col min="6360" max="6360" width="16.125" style="62" customWidth="1"/>
    <col min="6361" max="6367" width="9" style="62"/>
    <col min="6368" max="6368" width="7.25" style="62" customWidth="1"/>
    <col min="6369" max="6369" width="3.5" style="62" customWidth="1"/>
    <col min="6370" max="6370" width="16.125" style="62" customWidth="1"/>
    <col min="6371" max="6377" width="9" style="62"/>
    <col min="6378" max="6378" width="7.25" style="62" customWidth="1"/>
    <col min="6379" max="6379" width="3.5" style="62" customWidth="1"/>
    <col min="6380" max="6380" width="16.125" style="62" customWidth="1"/>
    <col min="6381" max="6387" width="9" style="62"/>
    <col min="6388" max="6388" width="7.25" style="62" customWidth="1"/>
    <col min="6389" max="6389" width="3.5" style="62" customWidth="1"/>
    <col min="6390" max="6545" width="9" style="62"/>
    <col min="6546" max="6546" width="16.125" style="62" customWidth="1"/>
    <col min="6547" max="6553" width="9" style="62"/>
    <col min="6554" max="6554" width="7.125" style="62" customWidth="1"/>
    <col min="6555" max="6555" width="2.625" style="62" customWidth="1"/>
    <col min="6556" max="6556" width="16.125" style="62" customWidth="1"/>
    <col min="6557" max="6563" width="9" style="62"/>
    <col min="6564" max="6564" width="7.25" style="62" customWidth="1"/>
    <col min="6565" max="6565" width="3.5" style="62" customWidth="1"/>
    <col min="6566" max="6566" width="16.125" style="62" customWidth="1"/>
    <col min="6567" max="6573" width="9" style="62"/>
    <col min="6574" max="6574" width="7.25" style="62" customWidth="1"/>
    <col min="6575" max="6575" width="3.5" style="62" customWidth="1"/>
    <col min="6576" max="6576" width="16.125" style="62" customWidth="1"/>
    <col min="6577" max="6583" width="9" style="62"/>
    <col min="6584" max="6584" width="7.25" style="62" customWidth="1"/>
    <col min="6585" max="6585" width="3.5" style="62" customWidth="1"/>
    <col min="6586" max="6586" width="16.125" style="62" customWidth="1"/>
    <col min="6587" max="6593" width="9" style="62"/>
    <col min="6594" max="6594" width="7.25" style="62" customWidth="1"/>
    <col min="6595" max="6595" width="3.5" style="62" customWidth="1"/>
    <col min="6596" max="6596" width="16.125" style="62" customWidth="1"/>
    <col min="6597" max="6603" width="9" style="62"/>
    <col min="6604" max="6604" width="7.25" style="62" customWidth="1"/>
    <col min="6605" max="6605" width="3.5" style="62" customWidth="1"/>
    <col min="6606" max="6606" width="16.125" style="62" customWidth="1"/>
    <col min="6607" max="6613" width="9" style="62"/>
    <col min="6614" max="6614" width="7.25" style="62" customWidth="1"/>
    <col min="6615" max="6615" width="3.5" style="62" customWidth="1"/>
    <col min="6616" max="6616" width="16.125" style="62" customWidth="1"/>
    <col min="6617" max="6623" width="9" style="62"/>
    <col min="6624" max="6624" width="7.25" style="62" customWidth="1"/>
    <col min="6625" max="6625" width="3.5" style="62" customWidth="1"/>
    <col min="6626" max="6626" width="16.125" style="62" customWidth="1"/>
    <col min="6627" max="6633" width="9" style="62"/>
    <col min="6634" max="6634" width="7.25" style="62" customWidth="1"/>
    <col min="6635" max="6635" width="3.5" style="62" customWidth="1"/>
    <col min="6636" max="6636" width="16.125" style="62" customWidth="1"/>
    <col min="6637" max="6643" width="9" style="62"/>
    <col min="6644" max="6644" width="7.25" style="62" customWidth="1"/>
    <col min="6645" max="6645" width="3.5" style="62" customWidth="1"/>
    <col min="6646" max="6801" width="9" style="62"/>
    <col min="6802" max="6802" width="16.125" style="62" customWidth="1"/>
    <col min="6803" max="6809" width="9" style="62"/>
    <col min="6810" max="6810" width="7.125" style="62" customWidth="1"/>
    <col min="6811" max="6811" width="2.625" style="62" customWidth="1"/>
    <col min="6812" max="6812" width="16.125" style="62" customWidth="1"/>
    <col min="6813" max="6819" width="9" style="62"/>
    <col min="6820" max="6820" width="7.25" style="62" customWidth="1"/>
    <col min="6821" max="6821" width="3.5" style="62" customWidth="1"/>
    <col min="6822" max="6822" width="16.125" style="62" customWidth="1"/>
    <col min="6823" max="6829" width="9" style="62"/>
    <col min="6830" max="6830" width="7.25" style="62" customWidth="1"/>
    <col min="6831" max="6831" width="3.5" style="62" customWidth="1"/>
    <col min="6832" max="6832" width="16.125" style="62" customWidth="1"/>
    <col min="6833" max="6839" width="9" style="62"/>
    <col min="6840" max="6840" width="7.25" style="62" customWidth="1"/>
    <col min="6841" max="6841" width="3.5" style="62" customWidth="1"/>
    <col min="6842" max="6842" width="16.125" style="62" customWidth="1"/>
    <col min="6843" max="6849" width="9" style="62"/>
    <col min="6850" max="6850" width="7.25" style="62" customWidth="1"/>
    <col min="6851" max="6851" width="3.5" style="62" customWidth="1"/>
    <col min="6852" max="6852" width="16.125" style="62" customWidth="1"/>
    <col min="6853" max="6859" width="9" style="62"/>
    <col min="6860" max="6860" width="7.25" style="62" customWidth="1"/>
    <col min="6861" max="6861" width="3.5" style="62" customWidth="1"/>
    <col min="6862" max="6862" width="16.125" style="62" customWidth="1"/>
    <col min="6863" max="6869" width="9" style="62"/>
    <col min="6870" max="6870" width="7.25" style="62" customWidth="1"/>
    <col min="6871" max="6871" width="3.5" style="62" customWidth="1"/>
    <col min="6872" max="6872" width="16.125" style="62" customWidth="1"/>
    <col min="6873" max="6879" width="9" style="62"/>
    <col min="6880" max="6880" width="7.25" style="62" customWidth="1"/>
    <col min="6881" max="6881" width="3.5" style="62" customWidth="1"/>
    <col min="6882" max="6882" width="16.125" style="62" customWidth="1"/>
    <col min="6883" max="6889" width="9" style="62"/>
    <col min="6890" max="6890" width="7.25" style="62" customWidth="1"/>
    <col min="6891" max="6891" width="3.5" style="62" customWidth="1"/>
    <col min="6892" max="6892" width="16.125" style="62" customWidth="1"/>
    <col min="6893" max="6899" width="9" style="62"/>
    <col min="6900" max="6900" width="7.25" style="62" customWidth="1"/>
    <col min="6901" max="6901" width="3.5" style="62" customWidth="1"/>
    <col min="6902" max="7057" width="9" style="62"/>
    <col min="7058" max="7058" width="16.125" style="62" customWidth="1"/>
    <col min="7059" max="7065" width="9" style="62"/>
    <col min="7066" max="7066" width="7.125" style="62" customWidth="1"/>
    <col min="7067" max="7067" width="2.625" style="62" customWidth="1"/>
    <col min="7068" max="7068" width="16.125" style="62" customWidth="1"/>
    <col min="7069" max="7075" width="9" style="62"/>
    <col min="7076" max="7076" width="7.25" style="62" customWidth="1"/>
    <col min="7077" max="7077" width="3.5" style="62" customWidth="1"/>
    <col min="7078" max="7078" width="16.125" style="62" customWidth="1"/>
    <col min="7079" max="7085" width="9" style="62"/>
    <col min="7086" max="7086" width="7.25" style="62" customWidth="1"/>
    <col min="7087" max="7087" width="3.5" style="62" customWidth="1"/>
    <col min="7088" max="7088" width="16.125" style="62" customWidth="1"/>
    <col min="7089" max="7095" width="9" style="62"/>
    <col min="7096" max="7096" width="7.25" style="62" customWidth="1"/>
    <col min="7097" max="7097" width="3.5" style="62" customWidth="1"/>
    <col min="7098" max="7098" width="16.125" style="62" customWidth="1"/>
    <col min="7099" max="7105" width="9" style="62"/>
    <col min="7106" max="7106" width="7.25" style="62" customWidth="1"/>
    <col min="7107" max="7107" width="3.5" style="62" customWidth="1"/>
    <col min="7108" max="7108" width="16.125" style="62" customWidth="1"/>
    <col min="7109" max="7115" width="9" style="62"/>
    <col min="7116" max="7116" width="7.25" style="62" customWidth="1"/>
    <col min="7117" max="7117" width="3.5" style="62" customWidth="1"/>
    <col min="7118" max="7118" width="16.125" style="62" customWidth="1"/>
    <col min="7119" max="7125" width="9" style="62"/>
    <col min="7126" max="7126" width="7.25" style="62" customWidth="1"/>
    <col min="7127" max="7127" width="3.5" style="62" customWidth="1"/>
    <col min="7128" max="7128" width="16.125" style="62" customWidth="1"/>
    <col min="7129" max="7135" width="9" style="62"/>
    <col min="7136" max="7136" width="7.25" style="62" customWidth="1"/>
    <col min="7137" max="7137" width="3.5" style="62" customWidth="1"/>
    <col min="7138" max="7138" width="16.125" style="62" customWidth="1"/>
    <col min="7139" max="7145" width="9" style="62"/>
    <col min="7146" max="7146" width="7.25" style="62" customWidth="1"/>
    <col min="7147" max="7147" width="3.5" style="62" customWidth="1"/>
    <col min="7148" max="7148" width="16.125" style="62" customWidth="1"/>
    <col min="7149" max="7155" width="9" style="62"/>
    <col min="7156" max="7156" width="7.25" style="62" customWidth="1"/>
    <col min="7157" max="7157" width="3.5" style="62" customWidth="1"/>
    <col min="7158" max="7313" width="9" style="62"/>
    <col min="7314" max="7314" width="16.125" style="62" customWidth="1"/>
    <col min="7315" max="7321" width="9" style="62"/>
    <col min="7322" max="7322" width="7.125" style="62" customWidth="1"/>
    <col min="7323" max="7323" width="2.625" style="62" customWidth="1"/>
    <col min="7324" max="7324" width="16.125" style="62" customWidth="1"/>
    <col min="7325" max="7331" width="9" style="62"/>
    <col min="7332" max="7332" width="7.25" style="62" customWidth="1"/>
    <col min="7333" max="7333" width="3.5" style="62" customWidth="1"/>
    <col min="7334" max="7334" width="16.125" style="62" customWidth="1"/>
    <col min="7335" max="7341" width="9" style="62"/>
    <col min="7342" max="7342" width="7.25" style="62" customWidth="1"/>
    <col min="7343" max="7343" width="3.5" style="62" customWidth="1"/>
    <col min="7344" max="7344" width="16.125" style="62" customWidth="1"/>
    <col min="7345" max="7351" width="9" style="62"/>
    <col min="7352" max="7352" width="7.25" style="62" customWidth="1"/>
    <col min="7353" max="7353" width="3.5" style="62" customWidth="1"/>
    <col min="7354" max="7354" width="16.125" style="62" customWidth="1"/>
    <col min="7355" max="7361" width="9" style="62"/>
    <col min="7362" max="7362" width="7.25" style="62" customWidth="1"/>
    <col min="7363" max="7363" width="3.5" style="62" customWidth="1"/>
    <col min="7364" max="7364" width="16.125" style="62" customWidth="1"/>
    <col min="7365" max="7371" width="9" style="62"/>
    <col min="7372" max="7372" width="7.25" style="62" customWidth="1"/>
    <col min="7373" max="7373" width="3.5" style="62" customWidth="1"/>
    <col min="7374" max="7374" width="16.125" style="62" customWidth="1"/>
    <col min="7375" max="7381" width="9" style="62"/>
    <col min="7382" max="7382" width="7.25" style="62" customWidth="1"/>
    <col min="7383" max="7383" width="3.5" style="62" customWidth="1"/>
    <col min="7384" max="7384" width="16.125" style="62" customWidth="1"/>
    <col min="7385" max="7391" width="9" style="62"/>
    <col min="7392" max="7392" width="7.25" style="62" customWidth="1"/>
    <col min="7393" max="7393" width="3.5" style="62" customWidth="1"/>
    <col min="7394" max="7394" width="16.125" style="62" customWidth="1"/>
    <col min="7395" max="7401" width="9" style="62"/>
    <col min="7402" max="7402" width="7.25" style="62" customWidth="1"/>
    <col min="7403" max="7403" width="3.5" style="62" customWidth="1"/>
    <col min="7404" max="7404" width="16.125" style="62" customWidth="1"/>
    <col min="7405" max="7411" width="9" style="62"/>
    <col min="7412" max="7412" width="7.25" style="62" customWidth="1"/>
    <col min="7413" max="7413" width="3.5" style="62" customWidth="1"/>
    <col min="7414" max="7569" width="9" style="62"/>
    <col min="7570" max="7570" width="16.125" style="62" customWidth="1"/>
    <col min="7571" max="7577" width="9" style="62"/>
    <col min="7578" max="7578" width="7.125" style="62" customWidth="1"/>
    <col min="7579" max="7579" width="2.625" style="62" customWidth="1"/>
    <col min="7580" max="7580" width="16.125" style="62" customWidth="1"/>
    <col min="7581" max="7587" width="9" style="62"/>
    <col min="7588" max="7588" width="7.25" style="62" customWidth="1"/>
    <col min="7589" max="7589" width="3.5" style="62" customWidth="1"/>
    <col min="7590" max="7590" width="16.125" style="62" customWidth="1"/>
    <col min="7591" max="7597" width="9" style="62"/>
    <col min="7598" max="7598" width="7.25" style="62" customWidth="1"/>
    <col min="7599" max="7599" width="3.5" style="62" customWidth="1"/>
    <col min="7600" max="7600" width="16.125" style="62" customWidth="1"/>
    <col min="7601" max="7607" width="9" style="62"/>
    <col min="7608" max="7608" width="7.25" style="62" customWidth="1"/>
    <col min="7609" max="7609" width="3.5" style="62" customWidth="1"/>
    <col min="7610" max="7610" width="16.125" style="62" customWidth="1"/>
    <col min="7611" max="7617" width="9" style="62"/>
    <col min="7618" max="7618" width="7.25" style="62" customWidth="1"/>
    <col min="7619" max="7619" width="3.5" style="62" customWidth="1"/>
    <col min="7620" max="7620" width="16.125" style="62" customWidth="1"/>
    <col min="7621" max="7627" width="9" style="62"/>
    <col min="7628" max="7628" width="7.25" style="62" customWidth="1"/>
    <col min="7629" max="7629" width="3.5" style="62" customWidth="1"/>
    <col min="7630" max="7630" width="16.125" style="62" customWidth="1"/>
    <col min="7631" max="7637" width="9" style="62"/>
    <col min="7638" max="7638" width="7.25" style="62" customWidth="1"/>
    <col min="7639" max="7639" width="3.5" style="62" customWidth="1"/>
    <col min="7640" max="7640" width="16.125" style="62" customWidth="1"/>
    <col min="7641" max="7647" width="9" style="62"/>
    <col min="7648" max="7648" width="7.25" style="62" customWidth="1"/>
    <col min="7649" max="7649" width="3.5" style="62" customWidth="1"/>
    <col min="7650" max="7650" width="16.125" style="62" customWidth="1"/>
    <col min="7651" max="7657" width="9" style="62"/>
    <col min="7658" max="7658" width="7.25" style="62" customWidth="1"/>
    <col min="7659" max="7659" width="3.5" style="62" customWidth="1"/>
    <col min="7660" max="7660" width="16.125" style="62" customWidth="1"/>
    <col min="7661" max="7667" width="9" style="62"/>
    <col min="7668" max="7668" width="7.25" style="62" customWidth="1"/>
    <col min="7669" max="7669" width="3.5" style="62" customWidth="1"/>
    <col min="7670" max="7825" width="9" style="62"/>
    <col min="7826" max="7826" width="16.125" style="62" customWidth="1"/>
    <col min="7827" max="7833" width="9" style="62"/>
    <col min="7834" max="7834" width="7.125" style="62" customWidth="1"/>
    <col min="7835" max="7835" width="2.625" style="62" customWidth="1"/>
    <col min="7836" max="7836" width="16.125" style="62" customWidth="1"/>
    <col min="7837" max="7843" width="9" style="62"/>
    <col min="7844" max="7844" width="7.25" style="62" customWidth="1"/>
    <col min="7845" max="7845" width="3.5" style="62" customWidth="1"/>
    <col min="7846" max="7846" width="16.125" style="62" customWidth="1"/>
    <col min="7847" max="7853" width="9" style="62"/>
    <col min="7854" max="7854" width="7.25" style="62" customWidth="1"/>
    <col min="7855" max="7855" width="3.5" style="62" customWidth="1"/>
    <col min="7856" max="7856" width="16.125" style="62" customWidth="1"/>
    <col min="7857" max="7863" width="9" style="62"/>
    <col min="7864" max="7864" width="7.25" style="62" customWidth="1"/>
    <col min="7865" max="7865" width="3.5" style="62" customWidth="1"/>
    <col min="7866" max="7866" width="16.125" style="62" customWidth="1"/>
    <col min="7867" max="7873" width="9" style="62"/>
    <col min="7874" max="7874" width="7.25" style="62" customWidth="1"/>
    <col min="7875" max="7875" width="3.5" style="62" customWidth="1"/>
    <col min="7876" max="7876" width="16.125" style="62" customWidth="1"/>
    <col min="7877" max="7883" width="9" style="62"/>
    <col min="7884" max="7884" width="7.25" style="62" customWidth="1"/>
    <col min="7885" max="7885" width="3.5" style="62" customWidth="1"/>
    <col min="7886" max="7886" width="16.125" style="62" customWidth="1"/>
    <col min="7887" max="7893" width="9" style="62"/>
    <col min="7894" max="7894" width="7.25" style="62" customWidth="1"/>
    <col min="7895" max="7895" width="3.5" style="62" customWidth="1"/>
    <col min="7896" max="7896" width="16.125" style="62" customWidth="1"/>
    <col min="7897" max="7903" width="9" style="62"/>
    <col min="7904" max="7904" width="7.25" style="62" customWidth="1"/>
    <col min="7905" max="7905" width="3.5" style="62" customWidth="1"/>
    <col min="7906" max="7906" width="16.125" style="62" customWidth="1"/>
    <col min="7907" max="7913" width="9" style="62"/>
    <col min="7914" max="7914" width="7.25" style="62" customWidth="1"/>
    <col min="7915" max="7915" width="3.5" style="62" customWidth="1"/>
    <col min="7916" max="7916" width="16.125" style="62" customWidth="1"/>
    <col min="7917" max="7923" width="9" style="62"/>
    <col min="7924" max="7924" width="7.25" style="62" customWidth="1"/>
    <col min="7925" max="7925" width="3.5" style="62" customWidth="1"/>
    <col min="7926" max="8081" width="9" style="62"/>
    <col min="8082" max="8082" width="16.125" style="62" customWidth="1"/>
    <col min="8083" max="8089" width="9" style="62"/>
    <col min="8090" max="8090" width="7.125" style="62" customWidth="1"/>
    <col min="8091" max="8091" width="2.625" style="62" customWidth="1"/>
    <col min="8092" max="8092" width="16.125" style="62" customWidth="1"/>
    <col min="8093" max="8099" width="9" style="62"/>
    <col min="8100" max="8100" width="7.25" style="62" customWidth="1"/>
    <col min="8101" max="8101" width="3.5" style="62" customWidth="1"/>
    <col min="8102" max="8102" width="16.125" style="62" customWidth="1"/>
    <col min="8103" max="8109" width="9" style="62"/>
    <col min="8110" max="8110" width="7.25" style="62" customWidth="1"/>
    <col min="8111" max="8111" width="3.5" style="62" customWidth="1"/>
    <col min="8112" max="8112" width="16.125" style="62" customWidth="1"/>
    <col min="8113" max="8119" width="9" style="62"/>
    <col min="8120" max="8120" width="7.25" style="62" customWidth="1"/>
    <col min="8121" max="8121" width="3.5" style="62" customWidth="1"/>
    <col min="8122" max="8122" width="16.125" style="62" customWidth="1"/>
    <col min="8123" max="8129" width="9" style="62"/>
    <col min="8130" max="8130" width="7.25" style="62" customWidth="1"/>
    <col min="8131" max="8131" width="3.5" style="62" customWidth="1"/>
    <col min="8132" max="8132" width="16.125" style="62" customWidth="1"/>
    <col min="8133" max="8139" width="9" style="62"/>
    <col min="8140" max="8140" width="7.25" style="62" customWidth="1"/>
    <col min="8141" max="8141" width="3.5" style="62" customWidth="1"/>
    <col min="8142" max="8142" width="16.125" style="62" customWidth="1"/>
    <col min="8143" max="8149" width="9" style="62"/>
    <col min="8150" max="8150" width="7.25" style="62" customWidth="1"/>
    <col min="8151" max="8151" width="3.5" style="62" customWidth="1"/>
    <col min="8152" max="8152" width="16.125" style="62" customWidth="1"/>
    <col min="8153" max="8159" width="9" style="62"/>
    <col min="8160" max="8160" width="7.25" style="62" customWidth="1"/>
    <col min="8161" max="8161" width="3.5" style="62" customWidth="1"/>
    <col min="8162" max="8162" width="16.125" style="62" customWidth="1"/>
    <col min="8163" max="8169" width="9" style="62"/>
    <col min="8170" max="8170" width="7.25" style="62" customWidth="1"/>
    <col min="8171" max="8171" width="3.5" style="62" customWidth="1"/>
    <col min="8172" max="8172" width="16.125" style="62" customWidth="1"/>
    <col min="8173" max="8179" width="9" style="62"/>
    <col min="8180" max="8180" width="7.25" style="62" customWidth="1"/>
    <col min="8181" max="8181" width="3.5" style="62" customWidth="1"/>
    <col min="8182" max="8337" width="9" style="62"/>
    <col min="8338" max="8338" width="16.125" style="62" customWidth="1"/>
    <col min="8339" max="8345" width="9" style="62"/>
    <col min="8346" max="8346" width="7.125" style="62" customWidth="1"/>
    <col min="8347" max="8347" width="2.625" style="62" customWidth="1"/>
    <col min="8348" max="8348" width="16.125" style="62" customWidth="1"/>
    <col min="8349" max="8355" width="9" style="62"/>
    <col min="8356" max="8356" width="7.25" style="62" customWidth="1"/>
    <col min="8357" max="8357" width="3.5" style="62" customWidth="1"/>
    <col min="8358" max="8358" width="16.125" style="62" customWidth="1"/>
    <col min="8359" max="8365" width="9" style="62"/>
    <col min="8366" max="8366" width="7.25" style="62" customWidth="1"/>
    <col min="8367" max="8367" width="3.5" style="62" customWidth="1"/>
    <col min="8368" max="8368" width="16.125" style="62" customWidth="1"/>
    <col min="8369" max="8375" width="9" style="62"/>
    <col min="8376" max="8376" width="7.25" style="62" customWidth="1"/>
    <col min="8377" max="8377" width="3.5" style="62" customWidth="1"/>
    <col min="8378" max="8378" width="16.125" style="62" customWidth="1"/>
    <col min="8379" max="8385" width="9" style="62"/>
    <col min="8386" max="8386" width="7.25" style="62" customWidth="1"/>
    <col min="8387" max="8387" width="3.5" style="62" customWidth="1"/>
    <col min="8388" max="8388" width="16.125" style="62" customWidth="1"/>
    <col min="8389" max="8395" width="9" style="62"/>
    <col min="8396" max="8396" width="7.25" style="62" customWidth="1"/>
    <col min="8397" max="8397" width="3.5" style="62" customWidth="1"/>
    <col min="8398" max="8398" width="16.125" style="62" customWidth="1"/>
    <col min="8399" max="8405" width="9" style="62"/>
    <col min="8406" max="8406" width="7.25" style="62" customWidth="1"/>
    <col min="8407" max="8407" width="3.5" style="62" customWidth="1"/>
    <col min="8408" max="8408" width="16.125" style="62" customWidth="1"/>
    <col min="8409" max="8415" width="9" style="62"/>
    <col min="8416" max="8416" width="7.25" style="62" customWidth="1"/>
    <col min="8417" max="8417" width="3.5" style="62" customWidth="1"/>
    <col min="8418" max="8418" width="16.125" style="62" customWidth="1"/>
    <col min="8419" max="8425" width="9" style="62"/>
    <col min="8426" max="8426" width="7.25" style="62" customWidth="1"/>
    <col min="8427" max="8427" width="3.5" style="62" customWidth="1"/>
    <col min="8428" max="8428" width="16.125" style="62" customWidth="1"/>
    <col min="8429" max="8435" width="9" style="62"/>
    <col min="8436" max="8436" width="7.25" style="62" customWidth="1"/>
    <col min="8437" max="8437" width="3.5" style="62" customWidth="1"/>
    <col min="8438" max="8593" width="9" style="62"/>
    <col min="8594" max="8594" width="16.125" style="62" customWidth="1"/>
    <col min="8595" max="8601" width="9" style="62"/>
    <col min="8602" max="8602" width="7.125" style="62" customWidth="1"/>
    <col min="8603" max="8603" width="2.625" style="62" customWidth="1"/>
    <col min="8604" max="8604" width="16.125" style="62" customWidth="1"/>
    <col min="8605" max="8611" width="9" style="62"/>
    <col min="8612" max="8612" width="7.25" style="62" customWidth="1"/>
    <col min="8613" max="8613" width="3.5" style="62" customWidth="1"/>
    <col min="8614" max="8614" width="16.125" style="62" customWidth="1"/>
    <col min="8615" max="8621" width="9" style="62"/>
    <col min="8622" max="8622" width="7.25" style="62" customWidth="1"/>
    <col min="8623" max="8623" width="3.5" style="62" customWidth="1"/>
    <col min="8624" max="8624" width="16.125" style="62" customWidth="1"/>
    <col min="8625" max="8631" width="9" style="62"/>
    <col min="8632" max="8632" width="7.25" style="62" customWidth="1"/>
    <col min="8633" max="8633" width="3.5" style="62" customWidth="1"/>
    <col min="8634" max="8634" width="16.125" style="62" customWidth="1"/>
    <col min="8635" max="8641" width="9" style="62"/>
    <col min="8642" max="8642" width="7.25" style="62" customWidth="1"/>
    <col min="8643" max="8643" width="3.5" style="62" customWidth="1"/>
    <col min="8644" max="8644" width="16.125" style="62" customWidth="1"/>
    <col min="8645" max="8651" width="9" style="62"/>
    <col min="8652" max="8652" width="7.25" style="62" customWidth="1"/>
    <col min="8653" max="8653" width="3.5" style="62" customWidth="1"/>
    <col min="8654" max="8654" width="16.125" style="62" customWidth="1"/>
    <col min="8655" max="8661" width="9" style="62"/>
    <col min="8662" max="8662" width="7.25" style="62" customWidth="1"/>
    <col min="8663" max="8663" width="3.5" style="62" customWidth="1"/>
    <col min="8664" max="8664" width="16.125" style="62" customWidth="1"/>
    <col min="8665" max="8671" width="9" style="62"/>
    <col min="8672" max="8672" width="7.25" style="62" customWidth="1"/>
    <col min="8673" max="8673" width="3.5" style="62" customWidth="1"/>
    <col min="8674" max="8674" width="16.125" style="62" customWidth="1"/>
    <col min="8675" max="8681" width="9" style="62"/>
    <col min="8682" max="8682" width="7.25" style="62" customWidth="1"/>
    <col min="8683" max="8683" width="3.5" style="62" customWidth="1"/>
    <col min="8684" max="8684" width="16.125" style="62" customWidth="1"/>
    <col min="8685" max="8691" width="9" style="62"/>
    <col min="8692" max="8692" width="7.25" style="62" customWidth="1"/>
    <col min="8693" max="8693" width="3.5" style="62" customWidth="1"/>
    <col min="8694" max="8849" width="9" style="62"/>
    <col min="8850" max="8850" width="16.125" style="62" customWidth="1"/>
    <col min="8851" max="8857" width="9" style="62"/>
    <col min="8858" max="8858" width="7.125" style="62" customWidth="1"/>
    <col min="8859" max="8859" width="2.625" style="62" customWidth="1"/>
    <col min="8860" max="8860" width="16.125" style="62" customWidth="1"/>
    <col min="8861" max="8867" width="9" style="62"/>
    <col min="8868" max="8868" width="7.25" style="62" customWidth="1"/>
    <col min="8869" max="8869" width="3.5" style="62" customWidth="1"/>
    <col min="8870" max="8870" width="16.125" style="62" customWidth="1"/>
    <col min="8871" max="8877" width="9" style="62"/>
    <col min="8878" max="8878" width="7.25" style="62" customWidth="1"/>
    <col min="8879" max="8879" width="3.5" style="62" customWidth="1"/>
    <col min="8880" max="8880" width="16.125" style="62" customWidth="1"/>
    <col min="8881" max="8887" width="9" style="62"/>
    <col min="8888" max="8888" width="7.25" style="62" customWidth="1"/>
    <col min="8889" max="8889" width="3.5" style="62" customWidth="1"/>
    <col min="8890" max="8890" width="16.125" style="62" customWidth="1"/>
    <col min="8891" max="8897" width="9" style="62"/>
    <col min="8898" max="8898" width="7.25" style="62" customWidth="1"/>
    <col min="8899" max="8899" width="3.5" style="62" customWidth="1"/>
    <col min="8900" max="8900" width="16.125" style="62" customWidth="1"/>
    <col min="8901" max="8907" width="9" style="62"/>
    <col min="8908" max="8908" width="7.25" style="62" customWidth="1"/>
    <col min="8909" max="8909" width="3.5" style="62" customWidth="1"/>
    <col min="8910" max="8910" width="16.125" style="62" customWidth="1"/>
    <col min="8911" max="8917" width="9" style="62"/>
    <col min="8918" max="8918" width="7.25" style="62" customWidth="1"/>
    <col min="8919" max="8919" width="3.5" style="62" customWidth="1"/>
    <col min="8920" max="8920" width="16.125" style="62" customWidth="1"/>
    <col min="8921" max="8927" width="9" style="62"/>
    <col min="8928" max="8928" width="7.25" style="62" customWidth="1"/>
    <col min="8929" max="8929" width="3.5" style="62" customWidth="1"/>
    <col min="8930" max="8930" width="16.125" style="62" customWidth="1"/>
    <col min="8931" max="8937" width="9" style="62"/>
    <col min="8938" max="8938" width="7.25" style="62" customWidth="1"/>
    <col min="8939" max="8939" width="3.5" style="62" customWidth="1"/>
    <col min="8940" max="8940" width="16.125" style="62" customWidth="1"/>
    <col min="8941" max="8947" width="9" style="62"/>
    <col min="8948" max="8948" width="7.25" style="62" customWidth="1"/>
    <col min="8949" max="8949" width="3.5" style="62" customWidth="1"/>
    <col min="8950" max="9105" width="9" style="62"/>
    <col min="9106" max="9106" width="16.125" style="62" customWidth="1"/>
    <col min="9107" max="9113" width="9" style="62"/>
    <col min="9114" max="9114" width="7.125" style="62" customWidth="1"/>
    <col min="9115" max="9115" width="2.625" style="62" customWidth="1"/>
    <col min="9116" max="9116" width="16.125" style="62" customWidth="1"/>
    <col min="9117" max="9123" width="9" style="62"/>
    <col min="9124" max="9124" width="7.25" style="62" customWidth="1"/>
    <col min="9125" max="9125" width="3.5" style="62" customWidth="1"/>
    <col min="9126" max="9126" width="16.125" style="62" customWidth="1"/>
    <col min="9127" max="9133" width="9" style="62"/>
    <col min="9134" max="9134" width="7.25" style="62" customWidth="1"/>
    <col min="9135" max="9135" width="3.5" style="62" customWidth="1"/>
    <col min="9136" max="9136" width="16.125" style="62" customWidth="1"/>
    <col min="9137" max="9143" width="9" style="62"/>
    <col min="9144" max="9144" width="7.25" style="62" customWidth="1"/>
    <col min="9145" max="9145" width="3.5" style="62" customWidth="1"/>
    <col min="9146" max="9146" width="16.125" style="62" customWidth="1"/>
    <col min="9147" max="9153" width="9" style="62"/>
    <col min="9154" max="9154" width="7.25" style="62" customWidth="1"/>
    <col min="9155" max="9155" width="3.5" style="62" customWidth="1"/>
    <col min="9156" max="9156" width="16.125" style="62" customWidth="1"/>
    <col min="9157" max="9163" width="9" style="62"/>
    <col min="9164" max="9164" width="7.25" style="62" customWidth="1"/>
    <col min="9165" max="9165" width="3.5" style="62" customWidth="1"/>
    <col min="9166" max="9166" width="16.125" style="62" customWidth="1"/>
    <col min="9167" max="9173" width="9" style="62"/>
    <col min="9174" max="9174" width="7.25" style="62" customWidth="1"/>
    <col min="9175" max="9175" width="3.5" style="62" customWidth="1"/>
    <col min="9176" max="9176" width="16.125" style="62" customWidth="1"/>
    <col min="9177" max="9183" width="9" style="62"/>
    <col min="9184" max="9184" width="7.25" style="62" customWidth="1"/>
    <col min="9185" max="9185" width="3.5" style="62" customWidth="1"/>
    <col min="9186" max="9186" width="16.125" style="62" customWidth="1"/>
    <col min="9187" max="9193" width="9" style="62"/>
    <col min="9194" max="9194" width="7.25" style="62" customWidth="1"/>
    <col min="9195" max="9195" width="3.5" style="62" customWidth="1"/>
    <col min="9196" max="9196" width="16.125" style="62" customWidth="1"/>
    <col min="9197" max="9203" width="9" style="62"/>
    <col min="9204" max="9204" width="7.25" style="62" customWidth="1"/>
    <col min="9205" max="9205" width="3.5" style="62" customWidth="1"/>
    <col min="9206" max="9361" width="9" style="62"/>
    <col min="9362" max="9362" width="16.125" style="62" customWidth="1"/>
    <col min="9363" max="9369" width="9" style="62"/>
    <col min="9370" max="9370" width="7.125" style="62" customWidth="1"/>
    <col min="9371" max="9371" width="2.625" style="62" customWidth="1"/>
    <col min="9372" max="9372" width="16.125" style="62" customWidth="1"/>
    <col min="9373" max="9379" width="9" style="62"/>
    <col min="9380" max="9380" width="7.25" style="62" customWidth="1"/>
    <col min="9381" max="9381" width="3.5" style="62" customWidth="1"/>
    <col min="9382" max="9382" width="16.125" style="62" customWidth="1"/>
    <col min="9383" max="9389" width="9" style="62"/>
    <col min="9390" max="9390" width="7.25" style="62" customWidth="1"/>
    <col min="9391" max="9391" width="3.5" style="62" customWidth="1"/>
    <col min="9392" max="9392" width="16.125" style="62" customWidth="1"/>
    <col min="9393" max="9399" width="9" style="62"/>
    <col min="9400" max="9400" width="7.25" style="62" customWidth="1"/>
    <col min="9401" max="9401" width="3.5" style="62" customWidth="1"/>
    <col min="9402" max="9402" width="16.125" style="62" customWidth="1"/>
    <col min="9403" max="9409" width="9" style="62"/>
    <col min="9410" max="9410" width="7.25" style="62" customWidth="1"/>
    <col min="9411" max="9411" width="3.5" style="62" customWidth="1"/>
    <col min="9412" max="9412" width="16.125" style="62" customWidth="1"/>
    <col min="9413" max="9419" width="9" style="62"/>
    <col min="9420" max="9420" width="7.25" style="62" customWidth="1"/>
    <col min="9421" max="9421" width="3.5" style="62" customWidth="1"/>
    <col min="9422" max="9422" width="16.125" style="62" customWidth="1"/>
    <col min="9423" max="9429" width="9" style="62"/>
    <col min="9430" max="9430" width="7.25" style="62" customWidth="1"/>
    <col min="9431" max="9431" width="3.5" style="62" customWidth="1"/>
    <col min="9432" max="9432" width="16.125" style="62" customWidth="1"/>
    <col min="9433" max="9439" width="9" style="62"/>
    <col min="9440" max="9440" width="7.25" style="62" customWidth="1"/>
    <col min="9441" max="9441" width="3.5" style="62" customWidth="1"/>
    <col min="9442" max="9442" width="16.125" style="62" customWidth="1"/>
    <col min="9443" max="9449" width="9" style="62"/>
    <col min="9450" max="9450" width="7.25" style="62" customWidth="1"/>
    <col min="9451" max="9451" width="3.5" style="62" customWidth="1"/>
    <col min="9452" max="9452" width="16.125" style="62" customWidth="1"/>
    <col min="9453" max="9459" width="9" style="62"/>
    <col min="9460" max="9460" width="7.25" style="62" customWidth="1"/>
    <col min="9461" max="9461" width="3.5" style="62" customWidth="1"/>
    <col min="9462" max="9617" width="9" style="62"/>
    <col min="9618" max="9618" width="16.125" style="62" customWidth="1"/>
    <col min="9619" max="9625" width="9" style="62"/>
    <col min="9626" max="9626" width="7.125" style="62" customWidth="1"/>
    <col min="9627" max="9627" width="2.625" style="62" customWidth="1"/>
    <col min="9628" max="9628" width="16.125" style="62" customWidth="1"/>
    <col min="9629" max="9635" width="9" style="62"/>
    <col min="9636" max="9636" width="7.25" style="62" customWidth="1"/>
    <col min="9637" max="9637" width="3.5" style="62" customWidth="1"/>
    <col min="9638" max="9638" width="16.125" style="62" customWidth="1"/>
    <col min="9639" max="9645" width="9" style="62"/>
    <col min="9646" max="9646" width="7.25" style="62" customWidth="1"/>
    <col min="9647" max="9647" width="3.5" style="62" customWidth="1"/>
    <col min="9648" max="9648" width="16.125" style="62" customWidth="1"/>
    <col min="9649" max="9655" width="9" style="62"/>
    <col min="9656" max="9656" width="7.25" style="62" customWidth="1"/>
    <col min="9657" max="9657" width="3.5" style="62" customWidth="1"/>
    <col min="9658" max="9658" width="16.125" style="62" customWidth="1"/>
    <col min="9659" max="9665" width="9" style="62"/>
    <col min="9666" max="9666" width="7.25" style="62" customWidth="1"/>
    <col min="9667" max="9667" width="3.5" style="62" customWidth="1"/>
    <col min="9668" max="9668" width="16.125" style="62" customWidth="1"/>
    <col min="9669" max="9675" width="9" style="62"/>
    <col min="9676" max="9676" width="7.25" style="62" customWidth="1"/>
    <col min="9677" max="9677" width="3.5" style="62" customWidth="1"/>
    <col min="9678" max="9678" width="16.125" style="62" customWidth="1"/>
    <col min="9679" max="9685" width="9" style="62"/>
    <col min="9686" max="9686" width="7.25" style="62" customWidth="1"/>
    <col min="9687" max="9687" width="3.5" style="62" customWidth="1"/>
    <col min="9688" max="9688" width="16.125" style="62" customWidth="1"/>
    <col min="9689" max="9695" width="9" style="62"/>
    <col min="9696" max="9696" width="7.25" style="62" customWidth="1"/>
    <col min="9697" max="9697" width="3.5" style="62" customWidth="1"/>
    <col min="9698" max="9698" width="16.125" style="62" customWidth="1"/>
    <col min="9699" max="9705" width="9" style="62"/>
    <col min="9706" max="9706" width="7.25" style="62" customWidth="1"/>
    <col min="9707" max="9707" width="3.5" style="62" customWidth="1"/>
    <col min="9708" max="9708" width="16.125" style="62" customWidth="1"/>
    <col min="9709" max="9715" width="9" style="62"/>
    <col min="9716" max="9716" width="7.25" style="62" customWidth="1"/>
    <col min="9717" max="9717" width="3.5" style="62" customWidth="1"/>
    <col min="9718" max="9873" width="9" style="62"/>
    <col min="9874" max="9874" width="16.125" style="62" customWidth="1"/>
    <col min="9875" max="9881" width="9" style="62"/>
    <col min="9882" max="9882" width="7.125" style="62" customWidth="1"/>
    <col min="9883" max="9883" width="2.625" style="62" customWidth="1"/>
    <col min="9884" max="9884" width="16.125" style="62" customWidth="1"/>
    <col min="9885" max="9891" width="9" style="62"/>
    <col min="9892" max="9892" width="7.25" style="62" customWidth="1"/>
    <col min="9893" max="9893" width="3.5" style="62" customWidth="1"/>
    <col min="9894" max="9894" width="16.125" style="62" customWidth="1"/>
    <col min="9895" max="9901" width="9" style="62"/>
    <col min="9902" max="9902" width="7.25" style="62" customWidth="1"/>
    <col min="9903" max="9903" width="3.5" style="62" customWidth="1"/>
    <col min="9904" max="9904" width="16.125" style="62" customWidth="1"/>
    <col min="9905" max="9911" width="9" style="62"/>
    <col min="9912" max="9912" width="7.25" style="62" customWidth="1"/>
    <col min="9913" max="9913" width="3.5" style="62" customWidth="1"/>
    <col min="9914" max="9914" width="16.125" style="62" customWidth="1"/>
    <col min="9915" max="9921" width="9" style="62"/>
    <col min="9922" max="9922" width="7.25" style="62" customWidth="1"/>
    <col min="9923" max="9923" width="3.5" style="62" customWidth="1"/>
    <col min="9924" max="9924" width="16.125" style="62" customWidth="1"/>
    <col min="9925" max="9931" width="9" style="62"/>
    <col min="9932" max="9932" width="7.25" style="62" customWidth="1"/>
    <col min="9933" max="9933" width="3.5" style="62" customWidth="1"/>
    <col min="9934" max="9934" width="16.125" style="62" customWidth="1"/>
    <col min="9935" max="9941" width="9" style="62"/>
    <col min="9942" max="9942" width="7.25" style="62" customWidth="1"/>
    <col min="9943" max="9943" width="3.5" style="62" customWidth="1"/>
    <col min="9944" max="9944" width="16.125" style="62" customWidth="1"/>
    <col min="9945" max="9951" width="9" style="62"/>
    <col min="9952" max="9952" width="7.25" style="62" customWidth="1"/>
    <col min="9953" max="9953" width="3.5" style="62" customWidth="1"/>
    <col min="9954" max="9954" width="16.125" style="62" customWidth="1"/>
    <col min="9955" max="9961" width="9" style="62"/>
    <col min="9962" max="9962" width="7.25" style="62" customWidth="1"/>
    <col min="9963" max="9963" width="3.5" style="62" customWidth="1"/>
    <col min="9964" max="9964" width="16.125" style="62" customWidth="1"/>
    <col min="9965" max="9971" width="9" style="62"/>
    <col min="9972" max="9972" width="7.25" style="62" customWidth="1"/>
    <col min="9973" max="9973" width="3.5" style="62" customWidth="1"/>
    <col min="9974" max="10129" width="9" style="62"/>
    <col min="10130" max="10130" width="16.125" style="62" customWidth="1"/>
    <col min="10131" max="10137" width="9" style="62"/>
    <col min="10138" max="10138" width="7.125" style="62" customWidth="1"/>
    <col min="10139" max="10139" width="2.625" style="62" customWidth="1"/>
    <col min="10140" max="10140" width="16.125" style="62" customWidth="1"/>
    <col min="10141" max="10147" width="9" style="62"/>
    <col min="10148" max="10148" width="7.25" style="62" customWidth="1"/>
    <col min="10149" max="10149" width="3.5" style="62" customWidth="1"/>
    <col min="10150" max="10150" width="16.125" style="62" customWidth="1"/>
    <col min="10151" max="10157" width="9" style="62"/>
    <col min="10158" max="10158" width="7.25" style="62" customWidth="1"/>
    <col min="10159" max="10159" width="3.5" style="62" customWidth="1"/>
    <col min="10160" max="10160" width="16.125" style="62" customWidth="1"/>
    <col min="10161" max="10167" width="9" style="62"/>
    <col min="10168" max="10168" width="7.25" style="62" customWidth="1"/>
    <col min="10169" max="10169" width="3.5" style="62" customWidth="1"/>
    <col min="10170" max="10170" width="16.125" style="62" customWidth="1"/>
    <col min="10171" max="10177" width="9" style="62"/>
    <col min="10178" max="10178" width="7.25" style="62" customWidth="1"/>
    <col min="10179" max="10179" width="3.5" style="62" customWidth="1"/>
    <col min="10180" max="10180" width="16.125" style="62" customWidth="1"/>
    <col min="10181" max="10187" width="9" style="62"/>
    <col min="10188" max="10188" width="7.25" style="62" customWidth="1"/>
    <col min="10189" max="10189" width="3.5" style="62" customWidth="1"/>
    <col min="10190" max="10190" width="16.125" style="62" customWidth="1"/>
    <col min="10191" max="10197" width="9" style="62"/>
    <col min="10198" max="10198" width="7.25" style="62" customWidth="1"/>
    <col min="10199" max="10199" width="3.5" style="62" customWidth="1"/>
    <col min="10200" max="10200" width="16.125" style="62" customWidth="1"/>
    <col min="10201" max="10207" width="9" style="62"/>
    <col min="10208" max="10208" width="7.25" style="62" customWidth="1"/>
    <col min="10209" max="10209" width="3.5" style="62" customWidth="1"/>
    <col min="10210" max="10210" width="16.125" style="62" customWidth="1"/>
    <col min="10211" max="10217" width="9" style="62"/>
    <col min="10218" max="10218" width="7.25" style="62" customWidth="1"/>
    <col min="10219" max="10219" width="3.5" style="62" customWidth="1"/>
    <col min="10220" max="10220" width="16.125" style="62" customWidth="1"/>
    <col min="10221" max="10227" width="9" style="62"/>
    <col min="10228" max="10228" width="7.25" style="62" customWidth="1"/>
    <col min="10229" max="10229" width="3.5" style="62" customWidth="1"/>
    <col min="10230" max="10385" width="9" style="62"/>
    <col min="10386" max="10386" width="16.125" style="62" customWidth="1"/>
    <col min="10387" max="10393" width="9" style="62"/>
    <col min="10394" max="10394" width="7.125" style="62" customWidth="1"/>
    <col min="10395" max="10395" width="2.625" style="62" customWidth="1"/>
    <col min="10396" max="10396" width="16.125" style="62" customWidth="1"/>
    <col min="10397" max="10403" width="9" style="62"/>
    <col min="10404" max="10404" width="7.25" style="62" customWidth="1"/>
    <col min="10405" max="10405" width="3.5" style="62" customWidth="1"/>
    <col min="10406" max="10406" width="16.125" style="62" customWidth="1"/>
    <col min="10407" max="10413" width="9" style="62"/>
    <col min="10414" max="10414" width="7.25" style="62" customWidth="1"/>
    <col min="10415" max="10415" width="3.5" style="62" customWidth="1"/>
    <col min="10416" max="10416" width="16.125" style="62" customWidth="1"/>
    <col min="10417" max="10423" width="9" style="62"/>
    <col min="10424" max="10424" width="7.25" style="62" customWidth="1"/>
    <col min="10425" max="10425" width="3.5" style="62" customWidth="1"/>
    <col min="10426" max="10426" width="16.125" style="62" customWidth="1"/>
    <col min="10427" max="10433" width="9" style="62"/>
    <col min="10434" max="10434" width="7.25" style="62" customWidth="1"/>
    <col min="10435" max="10435" width="3.5" style="62" customWidth="1"/>
    <col min="10436" max="10436" width="16.125" style="62" customWidth="1"/>
    <col min="10437" max="10443" width="9" style="62"/>
    <col min="10444" max="10444" width="7.25" style="62" customWidth="1"/>
    <col min="10445" max="10445" width="3.5" style="62" customWidth="1"/>
    <col min="10446" max="10446" width="16.125" style="62" customWidth="1"/>
    <col min="10447" max="10453" width="9" style="62"/>
    <col min="10454" max="10454" width="7.25" style="62" customWidth="1"/>
    <col min="10455" max="10455" width="3.5" style="62" customWidth="1"/>
    <col min="10456" max="10456" width="16.125" style="62" customWidth="1"/>
    <col min="10457" max="10463" width="9" style="62"/>
    <col min="10464" max="10464" width="7.25" style="62" customWidth="1"/>
    <col min="10465" max="10465" width="3.5" style="62" customWidth="1"/>
    <col min="10466" max="10466" width="16.125" style="62" customWidth="1"/>
    <col min="10467" max="10473" width="9" style="62"/>
    <col min="10474" max="10474" width="7.25" style="62" customWidth="1"/>
    <col min="10475" max="10475" width="3.5" style="62" customWidth="1"/>
    <col min="10476" max="10476" width="16.125" style="62" customWidth="1"/>
    <col min="10477" max="10483" width="9" style="62"/>
    <col min="10484" max="10484" width="7.25" style="62" customWidth="1"/>
    <col min="10485" max="10485" width="3.5" style="62" customWidth="1"/>
    <col min="10486" max="10641" width="9" style="62"/>
    <col min="10642" max="10642" width="16.125" style="62" customWidth="1"/>
    <col min="10643" max="10649" width="9" style="62"/>
    <col min="10650" max="10650" width="7.125" style="62" customWidth="1"/>
    <col min="10651" max="10651" width="2.625" style="62" customWidth="1"/>
    <col min="10652" max="10652" width="16.125" style="62" customWidth="1"/>
    <col min="10653" max="10659" width="9" style="62"/>
    <col min="10660" max="10660" width="7.25" style="62" customWidth="1"/>
    <col min="10661" max="10661" width="3.5" style="62" customWidth="1"/>
    <col min="10662" max="10662" width="16.125" style="62" customWidth="1"/>
    <col min="10663" max="10669" width="9" style="62"/>
    <col min="10670" max="10670" width="7.25" style="62" customWidth="1"/>
    <col min="10671" max="10671" width="3.5" style="62" customWidth="1"/>
    <col min="10672" max="10672" width="16.125" style="62" customWidth="1"/>
    <col min="10673" max="10679" width="9" style="62"/>
    <col min="10680" max="10680" width="7.25" style="62" customWidth="1"/>
    <col min="10681" max="10681" width="3.5" style="62" customWidth="1"/>
    <col min="10682" max="10682" width="16.125" style="62" customWidth="1"/>
    <col min="10683" max="10689" width="9" style="62"/>
    <col min="10690" max="10690" width="7.25" style="62" customWidth="1"/>
    <col min="10691" max="10691" width="3.5" style="62" customWidth="1"/>
    <col min="10692" max="10692" width="16.125" style="62" customWidth="1"/>
    <col min="10693" max="10699" width="9" style="62"/>
    <col min="10700" max="10700" width="7.25" style="62" customWidth="1"/>
    <col min="10701" max="10701" width="3.5" style="62" customWidth="1"/>
    <col min="10702" max="10702" width="16.125" style="62" customWidth="1"/>
    <col min="10703" max="10709" width="9" style="62"/>
    <col min="10710" max="10710" width="7.25" style="62" customWidth="1"/>
    <col min="10711" max="10711" width="3.5" style="62" customWidth="1"/>
    <col min="10712" max="10712" width="16.125" style="62" customWidth="1"/>
    <col min="10713" max="10719" width="9" style="62"/>
    <col min="10720" max="10720" width="7.25" style="62" customWidth="1"/>
    <col min="10721" max="10721" width="3.5" style="62" customWidth="1"/>
    <col min="10722" max="10722" width="16.125" style="62" customWidth="1"/>
    <col min="10723" max="10729" width="9" style="62"/>
    <col min="10730" max="10730" width="7.25" style="62" customWidth="1"/>
    <col min="10731" max="10731" width="3.5" style="62" customWidth="1"/>
    <col min="10732" max="10732" width="16.125" style="62" customWidth="1"/>
    <col min="10733" max="10739" width="9" style="62"/>
    <col min="10740" max="10740" width="7.25" style="62" customWidth="1"/>
    <col min="10741" max="10741" width="3.5" style="62" customWidth="1"/>
    <col min="10742" max="10897" width="9" style="62"/>
    <col min="10898" max="10898" width="16.125" style="62" customWidth="1"/>
    <col min="10899" max="10905" width="9" style="62"/>
    <col min="10906" max="10906" width="7.125" style="62" customWidth="1"/>
    <col min="10907" max="10907" width="2.625" style="62" customWidth="1"/>
    <col min="10908" max="10908" width="16.125" style="62" customWidth="1"/>
    <col min="10909" max="10915" width="9" style="62"/>
    <col min="10916" max="10916" width="7.25" style="62" customWidth="1"/>
    <col min="10917" max="10917" width="3.5" style="62" customWidth="1"/>
    <col min="10918" max="10918" width="16.125" style="62" customWidth="1"/>
    <col min="10919" max="10925" width="9" style="62"/>
    <col min="10926" max="10926" width="7.25" style="62" customWidth="1"/>
    <col min="10927" max="10927" width="3.5" style="62" customWidth="1"/>
    <col min="10928" max="10928" width="16.125" style="62" customWidth="1"/>
    <col min="10929" max="10935" width="9" style="62"/>
    <col min="10936" max="10936" width="7.25" style="62" customWidth="1"/>
    <col min="10937" max="10937" width="3.5" style="62" customWidth="1"/>
    <col min="10938" max="10938" width="16.125" style="62" customWidth="1"/>
    <col min="10939" max="10945" width="9" style="62"/>
    <col min="10946" max="10946" width="7.25" style="62" customWidth="1"/>
    <col min="10947" max="10947" width="3.5" style="62" customWidth="1"/>
    <col min="10948" max="10948" width="16.125" style="62" customWidth="1"/>
    <col min="10949" max="10955" width="9" style="62"/>
    <col min="10956" max="10956" width="7.25" style="62" customWidth="1"/>
    <col min="10957" max="10957" width="3.5" style="62" customWidth="1"/>
    <col min="10958" max="10958" width="16.125" style="62" customWidth="1"/>
    <col min="10959" max="10965" width="9" style="62"/>
    <col min="10966" max="10966" width="7.25" style="62" customWidth="1"/>
    <col min="10967" max="10967" width="3.5" style="62" customWidth="1"/>
    <col min="10968" max="10968" width="16.125" style="62" customWidth="1"/>
    <col min="10969" max="10975" width="9" style="62"/>
    <col min="10976" max="10976" width="7.25" style="62" customWidth="1"/>
    <col min="10977" max="10977" width="3.5" style="62" customWidth="1"/>
    <col min="10978" max="10978" width="16.125" style="62" customWidth="1"/>
    <col min="10979" max="10985" width="9" style="62"/>
    <col min="10986" max="10986" width="7.25" style="62" customWidth="1"/>
    <col min="10987" max="10987" width="3.5" style="62" customWidth="1"/>
    <col min="10988" max="10988" width="16.125" style="62" customWidth="1"/>
    <col min="10989" max="10995" width="9" style="62"/>
    <col min="10996" max="10996" width="7.25" style="62" customWidth="1"/>
    <col min="10997" max="10997" width="3.5" style="62" customWidth="1"/>
    <col min="10998" max="11153" width="9" style="62"/>
    <col min="11154" max="11154" width="16.125" style="62" customWidth="1"/>
    <col min="11155" max="11161" width="9" style="62"/>
    <col min="11162" max="11162" width="7.125" style="62" customWidth="1"/>
    <col min="11163" max="11163" width="2.625" style="62" customWidth="1"/>
    <col min="11164" max="11164" width="16.125" style="62" customWidth="1"/>
    <col min="11165" max="11171" width="9" style="62"/>
    <col min="11172" max="11172" width="7.25" style="62" customWidth="1"/>
    <col min="11173" max="11173" width="3.5" style="62" customWidth="1"/>
    <col min="11174" max="11174" width="16.125" style="62" customWidth="1"/>
    <col min="11175" max="11181" width="9" style="62"/>
    <col min="11182" max="11182" width="7.25" style="62" customWidth="1"/>
    <col min="11183" max="11183" width="3.5" style="62" customWidth="1"/>
    <col min="11184" max="11184" width="16.125" style="62" customWidth="1"/>
    <col min="11185" max="11191" width="9" style="62"/>
    <col min="11192" max="11192" width="7.25" style="62" customWidth="1"/>
    <col min="11193" max="11193" width="3.5" style="62" customWidth="1"/>
    <col min="11194" max="11194" width="16.125" style="62" customWidth="1"/>
    <col min="11195" max="11201" width="9" style="62"/>
    <col min="11202" max="11202" width="7.25" style="62" customWidth="1"/>
    <col min="11203" max="11203" width="3.5" style="62" customWidth="1"/>
    <col min="11204" max="11204" width="16.125" style="62" customWidth="1"/>
    <col min="11205" max="11211" width="9" style="62"/>
    <col min="11212" max="11212" width="7.25" style="62" customWidth="1"/>
    <col min="11213" max="11213" width="3.5" style="62" customWidth="1"/>
    <col min="11214" max="11214" width="16.125" style="62" customWidth="1"/>
    <col min="11215" max="11221" width="9" style="62"/>
    <col min="11222" max="11222" width="7.25" style="62" customWidth="1"/>
    <col min="11223" max="11223" width="3.5" style="62" customWidth="1"/>
    <col min="11224" max="11224" width="16.125" style="62" customWidth="1"/>
    <col min="11225" max="11231" width="9" style="62"/>
    <col min="11232" max="11232" width="7.25" style="62" customWidth="1"/>
    <col min="11233" max="11233" width="3.5" style="62" customWidth="1"/>
    <col min="11234" max="11234" width="16.125" style="62" customWidth="1"/>
    <col min="11235" max="11241" width="9" style="62"/>
    <col min="11242" max="11242" width="7.25" style="62" customWidth="1"/>
    <col min="11243" max="11243" width="3.5" style="62" customWidth="1"/>
    <col min="11244" max="11244" width="16.125" style="62" customWidth="1"/>
    <col min="11245" max="11251" width="9" style="62"/>
    <col min="11252" max="11252" width="7.25" style="62" customWidth="1"/>
    <col min="11253" max="11253" width="3.5" style="62" customWidth="1"/>
    <col min="11254" max="11409" width="9" style="62"/>
    <col min="11410" max="11410" width="16.125" style="62" customWidth="1"/>
    <col min="11411" max="11417" width="9" style="62"/>
    <col min="11418" max="11418" width="7.125" style="62" customWidth="1"/>
    <col min="11419" max="11419" width="2.625" style="62" customWidth="1"/>
    <col min="11420" max="11420" width="16.125" style="62" customWidth="1"/>
    <col min="11421" max="11427" width="9" style="62"/>
    <col min="11428" max="11428" width="7.25" style="62" customWidth="1"/>
    <col min="11429" max="11429" width="3.5" style="62" customWidth="1"/>
    <col min="11430" max="11430" width="16.125" style="62" customWidth="1"/>
    <col min="11431" max="11437" width="9" style="62"/>
    <col min="11438" max="11438" width="7.25" style="62" customWidth="1"/>
    <col min="11439" max="11439" width="3.5" style="62" customWidth="1"/>
    <col min="11440" max="11440" width="16.125" style="62" customWidth="1"/>
    <col min="11441" max="11447" width="9" style="62"/>
    <col min="11448" max="11448" width="7.25" style="62" customWidth="1"/>
    <col min="11449" max="11449" width="3.5" style="62" customWidth="1"/>
    <col min="11450" max="11450" width="16.125" style="62" customWidth="1"/>
    <col min="11451" max="11457" width="9" style="62"/>
    <col min="11458" max="11458" width="7.25" style="62" customWidth="1"/>
    <col min="11459" max="11459" width="3.5" style="62" customWidth="1"/>
    <col min="11460" max="11460" width="16.125" style="62" customWidth="1"/>
    <col min="11461" max="11467" width="9" style="62"/>
    <col min="11468" max="11468" width="7.25" style="62" customWidth="1"/>
    <col min="11469" max="11469" width="3.5" style="62" customWidth="1"/>
    <col min="11470" max="11470" width="16.125" style="62" customWidth="1"/>
    <col min="11471" max="11477" width="9" style="62"/>
    <col min="11478" max="11478" width="7.25" style="62" customWidth="1"/>
    <col min="11479" max="11479" width="3.5" style="62" customWidth="1"/>
    <col min="11480" max="11480" width="16.125" style="62" customWidth="1"/>
    <col min="11481" max="11487" width="9" style="62"/>
    <col min="11488" max="11488" width="7.25" style="62" customWidth="1"/>
    <col min="11489" max="11489" width="3.5" style="62" customWidth="1"/>
    <col min="11490" max="11490" width="16.125" style="62" customWidth="1"/>
    <col min="11491" max="11497" width="9" style="62"/>
    <col min="11498" max="11498" width="7.25" style="62" customWidth="1"/>
    <col min="11499" max="11499" width="3.5" style="62" customWidth="1"/>
    <col min="11500" max="11500" width="16.125" style="62" customWidth="1"/>
    <col min="11501" max="11507" width="9" style="62"/>
    <col min="11508" max="11508" width="7.25" style="62" customWidth="1"/>
    <col min="11509" max="11509" width="3.5" style="62" customWidth="1"/>
    <col min="11510" max="11665" width="9" style="62"/>
    <col min="11666" max="11666" width="16.125" style="62" customWidth="1"/>
    <col min="11667" max="11673" width="9" style="62"/>
    <col min="11674" max="11674" width="7.125" style="62" customWidth="1"/>
    <col min="11675" max="11675" width="2.625" style="62" customWidth="1"/>
    <col min="11676" max="11676" width="16.125" style="62" customWidth="1"/>
    <col min="11677" max="11683" width="9" style="62"/>
    <col min="11684" max="11684" width="7.25" style="62" customWidth="1"/>
    <col min="11685" max="11685" width="3.5" style="62" customWidth="1"/>
    <col min="11686" max="11686" width="16.125" style="62" customWidth="1"/>
    <col min="11687" max="11693" width="9" style="62"/>
    <col min="11694" max="11694" width="7.25" style="62" customWidth="1"/>
    <col min="11695" max="11695" width="3.5" style="62" customWidth="1"/>
    <col min="11696" max="11696" width="16.125" style="62" customWidth="1"/>
    <col min="11697" max="11703" width="9" style="62"/>
    <col min="11704" max="11704" width="7.25" style="62" customWidth="1"/>
    <col min="11705" max="11705" width="3.5" style="62" customWidth="1"/>
    <col min="11706" max="11706" width="16.125" style="62" customWidth="1"/>
    <col min="11707" max="11713" width="9" style="62"/>
    <col min="11714" max="11714" width="7.25" style="62" customWidth="1"/>
    <col min="11715" max="11715" width="3.5" style="62" customWidth="1"/>
    <col min="11716" max="11716" width="16.125" style="62" customWidth="1"/>
    <col min="11717" max="11723" width="9" style="62"/>
    <col min="11724" max="11724" width="7.25" style="62" customWidth="1"/>
    <col min="11725" max="11725" width="3.5" style="62" customWidth="1"/>
    <col min="11726" max="11726" width="16.125" style="62" customWidth="1"/>
    <col min="11727" max="11733" width="9" style="62"/>
    <col min="11734" max="11734" width="7.25" style="62" customWidth="1"/>
    <col min="11735" max="11735" width="3.5" style="62" customWidth="1"/>
    <col min="11736" max="11736" width="16.125" style="62" customWidth="1"/>
    <col min="11737" max="11743" width="9" style="62"/>
    <col min="11744" max="11744" width="7.25" style="62" customWidth="1"/>
    <col min="11745" max="11745" width="3.5" style="62" customWidth="1"/>
    <col min="11746" max="11746" width="16.125" style="62" customWidth="1"/>
    <col min="11747" max="11753" width="9" style="62"/>
    <col min="11754" max="11754" width="7.25" style="62" customWidth="1"/>
    <col min="11755" max="11755" width="3.5" style="62" customWidth="1"/>
    <col min="11756" max="11756" width="16.125" style="62" customWidth="1"/>
    <col min="11757" max="11763" width="9" style="62"/>
    <col min="11764" max="11764" width="7.25" style="62" customWidth="1"/>
    <col min="11765" max="11765" width="3.5" style="62" customWidth="1"/>
    <col min="11766" max="11921" width="9" style="62"/>
    <col min="11922" max="11922" width="16.125" style="62" customWidth="1"/>
    <col min="11923" max="11929" width="9" style="62"/>
    <col min="11930" max="11930" width="7.125" style="62" customWidth="1"/>
    <col min="11931" max="11931" width="2.625" style="62" customWidth="1"/>
    <col min="11932" max="11932" width="16.125" style="62" customWidth="1"/>
    <col min="11933" max="11939" width="9" style="62"/>
    <col min="11940" max="11940" width="7.25" style="62" customWidth="1"/>
    <col min="11941" max="11941" width="3.5" style="62" customWidth="1"/>
    <col min="11942" max="11942" width="16.125" style="62" customWidth="1"/>
    <col min="11943" max="11949" width="9" style="62"/>
    <col min="11950" max="11950" width="7.25" style="62" customWidth="1"/>
    <col min="11951" max="11951" width="3.5" style="62" customWidth="1"/>
    <col min="11952" max="11952" width="16.125" style="62" customWidth="1"/>
    <col min="11953" max="11959" width="9" style="62"/>
    <col min="11960" max="11960" width="7.25" style="62" customWidth="1"/>
    <col min="11961" max="11961" width="3.5" style="62" customWidth="1"/>
    <col min="11962" max="11962" width="16.125" style="62" customWidth="1"/>
    <col min="11963" max="11969" width="9" style="62"/>
    <col min="11970" max="11970" width="7.25" style="62" customWidth="1"/>
    <col min="11971" max="11971" width="3.5" style="62" customWidth="1"/>
    <col min="11972" max="11972" width="16.125" style="62" customWidth="1"/>
    <col min="11973" max="11979" width="9" style="62"/>
    <col min="11980" max="11980" width="7.25" style="62" customWidth="1"/>
    <col min="11981" max="11981" width="3.5" style="62" customWidth="1"/>
    <col min="11982" max="11982" width="16.125" style="62" customWidth="1"/>
    <col min="11983" max="11989" width="9" style="62"/>
    <col min="11990" max="11990" width="7.25" style="62" customWidth="1"/>
    <col min="11991" max="11991" width="3.5" style="62" customWidth="1"/>
    <col min="11992" max="11992" width="16.125" style="62" customWidth="1"/>
    <col min="11993" max="11999" width="9" style="62"/>
    <col min="12000" max="12000" width="7.25" style="62" customWidth="1"/>
    <col min="12001" max="12001" width="3.5" style="62" customWidth="1"/>
    <col min="12002" max="12002" width="16.125" style="62" customWidth="1"/>
    <col min="12003" max="12009" width="9" style="62"/>
    <col min="12010" max="12010" width="7.25" style="62" customWidth="1"/>
    <col min="12011" max="12011" width="3.5" style="62" customWidth="1"/>
    <col min="12012" max="12012" width="16.125" style="62" customWidth="1"/>
    <col min="12013" max="12019" width="9" style="62"/>
    <col min="12020" max="12020" width="7.25" style="62" customWidth="1"/>
    <col min="12021" max="12021" width="3.5" style="62" customWidth="1"/>
    <col min="12022" max="12177" width="9" style="62"/>
    <col min="12178" max="12178" width="16.125" style="62" customWidth="1"/>
    <col min="12179" max="12185" width="9" style="62"/>
    <col min="12186" max="12186" width="7.125" style="62" customWidth="1"/>
    <col min="12187" max="12187" width="2.625" style="62" customWidth="1"/>
    <col min="12188" max="12188" width="16.125" style="62" customWidth="1"/>
    <col min="12189" max="12195" width="9" style="62"/>
    <col min="12196" max="12196" width="7.25" style="62" customWidth="1"/>
    <col min="12197" max="12197" width="3.5" style="62" customWidth="1"/>
    <col min="12198" max="12198" width="16.125" style="62" customWidth="1"/>
    <col min="12199" max="12205" width="9" style="62"/>
    <col min="12206" max="12206" width="7.25" style="62" customWidth="1"/>
    <col min="12207" max="12207" width="3.5" style="62" customWidth="1"/>
    <col min="12208" max="12208" width="16.125" style="62" customWidth="1"/>
    <col min="12209" max="12215" width="9" style="62"/>
    <col min="12216" max="12216" width="7.25" style="62" customWidth="1"/>
    <col min="12217" max="12217" width="3.5" style="62" customWidth="1"/>
    <col min="12218" max="12218" width="16.125" style="62" customWidth="1"/>
    <col min="12219" max="12225" width="9" style="62"/>
    <col min="12226" max="12226" width="7.25" style="62" customWidth="1"/>
    <col min="12227" max="12227" width="3.5" style="62" customWidth="1"/>
    <col min="12228" max="12228" width="16.125" style="62" customWidth="1"/>
    <col min="12229" max="12235" width="9" style="62"/>
    <col min="12236" max="12236" width="7.25" style="62" customWidth="1"/>
    <col min="12237" max="12237" width="3.5" style="62" customWidth="1"/>
    <col min="12238" max="12238" width="16.125" style="62" customWidth="1"/>
    <col min="12239" max="12245" width="9" style="62"/>
    <col min="12246" max="12246" width="7.25" style="62" customWidth="1"/>
    <col min="12247" max="12247" width="3.5" style="62" customWidth="1"/>
    <col min="12248" max="12248" width="16.125" style="62" customWidth="1"/>
    <col min="12249" max="12255" width="9" style="62"/>
    <col min="12256" max="12256" width="7.25" style="62" customWidth="1"/>
    <col min="12257" max="12257" width="3.5" style="62" customWidth="1"/>
    <col min="12258" max="12258" width="16.125" style="62" customWidth="1"/>
    <col min="12259" max="12265" width="9" style="62"/>
    <col min="12266" max="12266" width="7.25" style="62" customWidth="1"/>
    <col min="12267" max="12267" width="3.5" style="62" customWidth="1"/>
    <col min="12268" max="12268" width="16.125" style="62" customWidth="1"/>
    <col min="12269" max="12275" width="9" style="62"/>
    <col min="12276" max="12276" width="7.25" style="62" customWidth="1"/>
    <col min="12277" max="12277" width="3.5" style="62" customWidth="1"/>
    <col min="12278" max="12433" width="9" style="62"/>
    <col min="12434" max="12434" width="16.125" style="62" customWidth="1"/>
    <col min="12435" max="12441" width="9" style="62"/>
    <col min="12442" max="12442" width="7.125" style="62" customWidth="1"/>
    <col min="12443" max="12443" width="2.625" style="62" customWidth="1"/>
    <col min="12444" max="12444" width="16.125" style="62" customWidth="1"/>
    <col min="12445" max="12451" width="9" style="62"/>
    <col min="12452" max="12452" width="7.25" style="62" customWidth="1"/>
    <col min="12453" max="12453" width="3.5" style="62" customWidth="1"/>
    <col min="12454" max="12454" width="16.125" style="62" customWidth="1"/>
    <col min="12455" max="12461" width="9" style="62"/>
    <col min="12462" max="12462" width="7.25" style="62" customWidth="1"/>
    <col min="12463" max="12463" width="3.5" style="62" customWidth="1"/>
    <col min="12464" max="12464" width="16.125" style="62" customWidth="1"/>
    <col min="12465" max="12471" width="9" style="62"/>
    <col min="12472" max="12472" width="7.25" style="62" customWidth="1"/>
    <col min="12473" max="12473" width="3.5" style="62" customWidth="1"/>
    <col min="12474" max="12474" width="16.125" style="62" customWidth="1"/>
    <col min="12475" max="12481" width="9" style="62"/>
    <col min="12482" max="12482" width="7.25" style="62" customWidth="1"/>
    <col min="12483" max="12483" width="3.5" style="62" customWidth="1"/>
    <col min="12484" max="12484" width="16.125" style="62" customWidth="1"/>
    <col min="12485" max="12491" width="9" style="62"/>
    <col min="12492" max="12492" width="7.25" style="62" customWidth="1"/>
    <col min="12493" max="12493" width="3.5" style="62" customWidth="1"/>
    <col min="12494" max="12494" width="16.125" style="62" customWidth="1"/>
    <col min="12495" max="12501" width="9" style="62"/>
    <col min="12502" max="12502" width="7.25" style="62" customWidth="1"/>
    <col min="12503" max="12503" width="3.5" style="62" customWidth="1"/>
    <col min="12504" max="12504" width="16.125" style="62" customWidth="1"/>
    <col min="12505" max="12511" width="9" style="62"/>
    <col min="12512" max="12512" width="7.25" style="62" customWidth="1"/>
    <col min="12513" max="12513" width="3.5" style="62" customWidth="1"/>
    <col min="12514" max="12514" width="16.125" style="62" customWidth="1"/>
    <col min="12515" max="12521" width="9" style="62"/>
    <col min="12522" max="12522" width="7.25" style="62" customWidth="1"/>
    <col min="12523" max="12523" width="3.5" style="62" customWidth="1"/>
    <col min="12524" max="12524" width="16.125" style="62" customWidth="1"/>
    <col min="12525" max="12531" width="9" style="62"/>
    <col min="12532" max="12532" width="7.25" style="62" customWidth="1"/>
    <col min="12533" max="12533" width="3.5" style="62" customWidth="1"/>
    <col min="12534" max="12689" width="9" style="62"/>
    <col min="12690" max="12690" width="16.125" style="62" customWidth="1"/>
    <col min="12691" max="12697" width="9" style="62"/>
    <col min="12698" max="12698" width="7.125" style="62" customWidth="1"/>
    <col min="12699" max="12699" width="2.625" style="62" customWidth="1"/>
    <col min="12700" max="12700" width="16.125" style="62" customWidth="1"/>
    <col min="12701" max="12707" width="9" style="62"/>
    <col min="12708" max="12708" width="7.25" style="62" customWidth="1"/>
    <col min="12709" max="12709" width="3.5" style="62" customWidth="1"/>
    <col min="12710" max="12710" width="16.125" style="62" customWidth="1"/>
    <col min="12711" max="12717" width="9" style="62"/>
    <col min="12718" max="12718" width="7.25" style="62" customWidth="1"/>
    <col min="12719" max="12719" width="3.5" style="62" customWidth="1"/>
    <col min="12720" max="12720" width="16.125" style="62" customWidth="1"/>
    <col min="12721" max="12727" width="9" style="62"/>
    <col min="12728" max="12728" width="7.25" style="62" customWidth="1"/>
    <col min="12729" max="12729" width="3.5" style="62" customWidth="1"/>
    <col min="12730" max="12730" width="16.125" style="62" customWidth="1"/>
    <col min="12731" max="12737" width="9" style="62"/>
    <col min="12738" max="12738" width="7.25" style="62" customWidth="1"/>
    <col min="12739" max="12739" width="3.5" style="62" customWidth="1"/>
    <col min="12740" max="12740" width="16.125" style="62" customWidth="1"/>
    <col min="12741" max="12747" width="9" style="62"/>
    <col min="12748" max="12748" width="7.25" style="62" customWidth="1"/>
    <col min="12749" max="12749" width="3.5" style="62" customWidth="1"/>
    <col min="12750" max="12750" width="16.125" style="62" customWidth="1"/>
    <col min="12751" max="12757" width="9" style="62"/>
    <col min="12758" max="12758" width="7.25" style="62" customWidth="1"/>
    <col min="12759" max="12759" width="3.5" style="62" customWidth="1"/>
    <col min="12760" max="12760" width="16.125" style="62" customWidth="1"/>
    <col min="12761" max="12767" width="9" style="62"/>
    <col min="12768" max="12768" width="7.25" style="62" customWidth="1"/>
    <col min="12769" max="12769" width="3.5" style="62" customWidth="1"/>
    <col min="12770" max="12770" width="16.125" style="62" customWidth="1"/>
    <col min="12771" max="12777" width="9" style="62"/>
    <col min="12778" max="12778" width="7.25" style="62" customWidth="1"/>
    <col min="12779" max="12779" width="3.5" style="62" customWidth="1"/>
    <col min="12780" max="12780" width="16.125" style="62" customWidth="1"/>
    <col min="12781" max="12787" width="9" style="62"/>
    <col min="12788" max="12788" width="7.25" style="62" customWidth="1"/>
    <col min="12789" max="12789" width="3.5" style="62" customWidth="1"/>
    <col min="12790" max="12945" width="9" style="62"/>
    <col min="12946" max="12946" width="16.125" style="62" customWidth="1"/>
    <col min="12947" max="12953" width="9" style="62"/>
    <col min="12954" max="12954" width="7.125" style="62" customWidth="1"/>
    <col min="12955" max="12955" width="2.625" style="62" customWidth="1"/>
    <col min="12956" max="12956" width="16.125" style="62" customWidth="1"/>
    <col min="12957" max="12963" width="9" style="62"/>
    <col min="12964" max="12964" width="7.25" style="62" customWidth="1"/>
    <col min="12965" max="12965" width="3.5" style="62" customWidth="1"/>
    <col min="12966" max="12966" width="16.125" style="62" customWidth="1"/>
    <col min="12967" max="12973" width="9" style="62"/>
    <col min="12974" max="12974" width="7.25" style="62" customWidth="1"/>
    <col min="12975" max="12975" width="3.5" style="62" customWidth="1"/>
    <col min="12976" max="12976" width="16.125" style="62" customWidth="1"/>
    <col min="12977" max="12983" width="9" style="62"/>
    <col min="12984" max="12984" width="7.25" style="62" customWidth="1"/>
    <col min="12985" max="12985" width="3.5" style="62" customWidth="1"/>
    <col min="12986" max="12986" width="16.125" style="62" customWidth="1"/>
    <col min="12987" max="12993" width="9" style="62"/>
    <col min="12994" max="12994" width="7.25" style="62" customWidth="1"/>
    <col min="12995" max="12995" width="3.5" style="62" customWidth="1"/>
    <col min="12996" max="12996" width="16.125" style="62" customWidth="1"/>
    <col min="12997" max="13003" width="9" style="62"/>
    <col min="13004" max="13004" width="7.25" style="62" customWidth="1"/>
    <col min="13005" max="13005" width="3.5" style="62" customWidth="1"/>
    <col min="13006" max="13006" width="16.125" style="62" customWidth="1"/>
    <col min="13007" max="13013" width="9" style="62"/>
    <col min="13014" max="13014" width="7.25" style="62" customWidth="1"/>
    <col min="13015" max="13015" width="3.5" style="62" customWidth="1"/>
    <col min="13016" max="13016" width="16.125" style="62" customWidth="1"/>
    <col min="13017" max="13023" width="9" style="62"/>
    <col min="13024" max="13024" width="7.25" style="62" customWidth="1"/>
    <col min="13025" max="13025" width="3.5" style="62" customWidth="1"/>
    <col min="13026" max="13026" width="16.125" style="62" customWidth="1"/>
    <col min="13027" max="13033" width="9" style="62"/>
    <col min="13034" max="13034" width="7.25" style="62" customWidth="1"/>
    <col min="13035" max="13035" width="3.5" style="62" customWidth="1"/>
    <col min="13036" max="13036" width="16.125" style="62" customWidth="1"/>
    <col min="13037" max="13043" width="9" style="62"/>
    <col min="13044" max="13044" width="7.25" style="62" customWidth="1"/>
    <col min="13045" max="13045" width="3.5" style="62" customWidth="1"/>
    <col min="13046" max="13201" width="9" style="62"/>
    <col min="13202" max="13202" width="16.125" style="62" customWidth="1"/>
    <col min="13203" max="13209" width="9" style="62"/>
    <col min="13210" max="13210" width="7.125" style="62" customWidth="1"/>
    <col min="13211" max="13211" width="2.625" style="62" customWidth="1"/>
    <col min="13212" max="13212" width="16.125" style="62" customWidth="1"/>
    <col min="13213" max="13219" width="9" style="62"/>
    <col min="13220" max="13220" width="7.25" style="62" customWidth="1"/>
    <col min="13221" max="13221" width="3.5" style="62" customWidth="1"/>
    <col min="13222" max="13222" width="16.125" style="62" customWidth="1"/>
    <col min="13223" max="13229" width="9" style="62"/>
    <col min="13230" max="13230" width="7.25" style="62" customWidth="1"/>
    <col min="13231" max="13231" width="3.5" style="62" customWidth="1"/>
    <col min="13232" max="13232" width="16.125" style="62" customWidth="1"/>
    <col min="13233" max="13239" width="9" style="62"/>
    <col min="13240" max="13240" width="7.25" style="62" customWidth="1"/>
    <col min="13241" max="13241" width="3.5" style="62" customWidth="1"/>
    <col min="13242" max="13242" width="16.125" style="62" customWidth="1"/>
    <col min="13243" max="13249" width="9" style="62"/>
    <col min="13250" max="13250" width="7.25" style="62" customWidth="1"/>
    <col min="13251" max="13251" width="3.5" style="62" customWidth="1"/>
    <col min="13252" max="13252" width="16.125" style="62" customWidth="1"/>
    <col min="13253" max="13259" width="9" style="62"/>
    <col min="13260" max="13260" width="7.25" style="62" customWidth="1"/>
    <col min="13261" max="13261" width="3.5" style="62" customWidth="1"/>
    <col min="13262" max="13262" width="16.125" style="62" customWidth="1"/>
    <col min="13263" max="13269" width="9" style="62"/>
    <col min="13270" max="13270" width="7.25" style="62" customWidth="1"/>
    <col min="13271" max="13271" width="3.5" style="62" customWidth="1"/>
    <col min="13272" max="13272" width="16.125" style="62" customWidth="1"/>
    <col min="13273" max="13279" width="9" style="62"/>
    <col min="13280" max="13280" width="7.25" style="62" customWidth="1"/>
    <col min="13281" max="13281" width="3.5" style="62" customWidth="1"/>
    <col min="13282" max="13282" width="16.125" style="62" customWidth="1"/>
    <col min="13283" max="13289" width="9" style="62"/>
    <col min="13290" max="13290" width="7.25" style="62" customWidth="1"/>
    <col min="13291" max="13291" width="3.5" style="62" customWidth="1"/>
    <col min="13292" max="13292" width="16.125" style="62" customWidth="1"/>
    <col min="13293" max="13299" width="9" style="62"/>
    <col min="13300" max="13300" width="7.25" style="62" customWidth="1"/>
    <col min="13301" max="13301" width="3.5" style="62" customWidth="1"/>
    <col min="13302" max="13457" width="9" style="62"/>
    <col min="13458" max="13458" width="16.125" style="62" customWidth="1"/>
    <col min="13459" max="13465" width="9" style="62"/>
    <col min="13466" max="13466" width="7.125" style="62" customWidth="1"/>
    <col min="13467" max="13467" width="2.625" style="62" customWidth="1"/>
    <col min="13468" max="13468" width="16.125" style="62" customWidth="1"/>
    <col min="13469" max="13475" width="9" style="62"/>
    <col min="13476" max="13476" width="7.25" style="62" customWidth="1"/>
    <col min="13477" max="13477" width="3.5" style="62" customWidth="1"/>
    <col min="13478" max="13478" width="16.125" style="62" customWidth="1"/>
    <col min="13479" max="13485" width="9" style="62"/>
    <col min="13486" max="13486" width="7.25" style="62" customWidth="1"/>
    <col min="13487" max="13487" width="3.5" style="62" customWidth="1"/>
    <col min="13488" max="13488" width="16.125" style="62" customWidth="1"/>
    <col min="13489" max="13495" width="9" style="62"/>
    <col min="13496" max="13496" width="7.25" style="62" customWidth="1"/>
    <col min="13497" max="13497" width="3.5" style="62" customWidth="1"/>
    <col min="13498" max="13498" width="16.125" style="62" customWidth="1"/>
    <col min="13499" max="13505" width="9" style="62"/>
    <col min="13506" max="13506" width="7.25" style="62" customWidth="1"/>
    <col min="13507" max="13507" width="3.5" style="62" customWidth="1"/>
    <col min="13508" max="13508" width="16.125" style="62" customWidth="1"/>
    <col min="13509" max="13515" width="9" style="62"/>
    <col min="13516" max="13516" width="7.25" style="62" customWidth="1"/>
    <col min="13517" max="13517" width="3.5" style="62" customWidth="1"/>
    <col min="13518" max="13518" width="16.125" style="62" customWidth="1"/>
    <col min="13519" max="13525" width="9" style="62"/>
    <col min="13526" max="13526" width="7.25" style="62" customWidth="1"/>
    <col min="13527" max="13527" width="3.5" style="62" customWidth="1"/>
    <col min="13528" max="13528" width="16.125" style="62" customWidth="1"/>
    <col min="13529" max="13535" width="9" style="62"/>
    <col min="13536" max="13536" width="7.25" style="62" customWidth="1"/>
    <col min="13537" max="13537" width="3.5" style="62" customWidth="1"/>
    <col min="13538" max="13538" width="16.125" style="62" customWidth="1"/>
    <col min="13539" max="13545" width="9" style="62"/>
    <col min="13546" max="13546" width="7.25" style="62" customWidth="1"/>
    <col min="13547" max="13547" width="3.5" style="62" customWidth="1"/>
    <col min="13548" max="13548" width="16.125" style="62" customWidth="1"/>
    <col min="13549" max="13555" width="9" style="62"/>
    <col min="13556" max="13556" width="7.25" style="62" customWidth="1"/>
    <col min="13557" max="13557" width="3.5" style="62" customWidth="1"/>
    <col min="13558" max="13713" width="9" style="62"/>
    <col min="13714" max="13714" width="16.125" style="62" customWidth="1"/>
    <col min="13715" max="13721" width="9" style="62"/>
    <col min="13722" max="13722" width="7.125" style="62" customWidth="1"/>
    <col min="13723" max="13723" width="2.625" style="62" customWidth="1"/>
    <col min="13724" max="13724" width="16.125" style="62" customWidth="1"/>
    <col min="13725" max="13731" width="9" style="62"/>
    <col min="13732" max="13732" width="7.25" style="62" customWidth="1"/>
    <col min="13733" max="13733" width="3.5" style="62" customWidth="1"/>
    <col min="13734" max="13734" width="16.125" style="62" customWidth="1"/>
    <col min="13735" max="13741" width="9" style="62"/>
    <col min="13742" max="13742" width="7.25" style="62" customWidth="1"/>
    <col min="13743" max="13743" width="3.5" style="62" customWidth="1"/>
    <col min="13744" max="13744" width="16.125" style="62" customWidth="1"/>
    <col min="13745" max="13751" width="9" style="62"/>
    <col min="13752" max="13752" width="7.25" style="62" customWidth="1"/>
    <col min="13753" max="13753" width="3.5" style="62" customWidth="1"/>
    <col min="13754" max="13754" width="16.125" style="62" customWidth="1"/>
    <col min="13755" max="13761" width="9" style="62"/>
    <col min="13762" max="13762" width="7.25" style="62" customWidth="1"/>
    <col min="13763" max="13763" width="3.5" style="62" customWidth="1"/>
    <col min="13764" max="13764" width="16.125" style="62" customWidth="1"/>
    <col min="13765" max="13771" width="9" style="62"/>
    <col min="13772" max="13772" width="7.25" style="62" customWidth="1"/>
    <col min="13773" max="13773" width="3.5" style="62" customWidth="1"/>
    <col min="13774" max="13774" width="16.125" style="62" customWidth="1"/>
    <col min="13775" max="13781" width="9" style="62"/>
    <col min="13782" max="13782" width="7.25" style="62" customWidth="1"/>
    <col min="13783" max="13783" width="3.5" style="62" customWidth="1"/>
    <col min="13784" max="13784" width="16.125" style="62" customWidth="1"/>
    <col min="13785" max="13791" width="9" style="62"/>
    <col min="13792" max="13792" width="7.25" style="62" customWidth="1"/>
    <col min="13793" max="13793" width="3.5" style="62" customWidth="1"/>
    <col min="13794" max="13794" width="16.125" style="62" customWidth="1"/>
    <col min="13795" max="13801" width="9" style="62"/>
    <col min="13802" max="13802" width="7.25" style="62" customWidth="1"/>
    <col min="13803" max="13803" width="3.5" style="62" customWidth="1"/>
    <col min="13804" max="13804" width="16.125" style="62" customWidth="1"/>
    <col min="13805" max="13811" width="9" style="62"/>
    <col min="13812" max="13812" width="7.25" style="62" customWidth="1"/>
    <col min="13813" max="13813" width="3.5" style="62" customWidth="1"/>
    <col min="13814" max="13969" width="9" style="62"/>
    <col min="13970" max="13970" width="16.125" style="62" customWidth="1"/>
    <col min="13971" max="13977" width="9" style="62"/>
    <col min="13978" max="13978" width="7.125" style="62" customWidth="1"/>
    <col min="13979" max="13979" width="2.625" style="62" customWidth="1"/>
    <col min="13980" max="13980" width="16.125" style="62" customWidth="1"/>
    <col min="13981" max="13987" width="9" style="62"/>
    <col min="13988" max="13988" width="7.25" style="62" customWidth="1"/>
    <col min="13989" max="13989" width="3.5" style="62" customWidth="1"/>
    <col min="13990" max="13990" width="16.125" style="62" customWidth="1"/>
    <col min="13991" max="13997" width="9" style="62"/>
    <col min="13998" max="13998" width="7.25" style="62" customWidth="1"/>
    <col min="13999" max="13999" width="3.5" style="62" customWidth="1"/>
    <col min="14000" max="14000" width="16.125" style="62" customWidth="1"/>
    <col min="14001" max="14007" width="9" style="62"/>
    <col min="14008" max="14008" width="7.25" style="62" customWidth="1"/>
    <col min="14009" max="14009" width="3.5" style="62" customWidth="1"/>
    <col min="14010" max="14010" width="16.125" style="62" customWidth="1"/>
    <col min="14011" max="14017" width="9" style="62"/>
    <col min="14018" max="14018" width="7.25" style="62" customWidth="1"/>
    <col min="14019" max="14019" width="3.5" style="62" customWidth="1"/>
    <col min="14020" max="14020" width="16.125" style="62" customWidth="1"/>
    <col min="14021" max="14027" width="9" style="62"/>
    <col min="14028" max="14028" width="7.25" style="62" customWidth="1"/>
    <col min="14029" max="14029" width="3.5" style="62" customWidth="1"/>
    <col min="14030" max="14030" width="16.125" style="62" customWidth="1"/>
    <col min="14031" max="14037" width="9" style="62"/>
    <col min="14038" max="14038" width="7.25" style="62" customWidth="1"/>
    <col min="14039" max="14039" width="3.5" style="62" customWidth="1"/>
    <col min="14040" max="14040" width="16.125" style="62" customWidth="1"/>
    <col min="14041" max="14047" width="9" style="62"/>
    <col min="14048" max="14048" width="7.25" style="62" customWidth="1"/>
    <col min="14049" max="14049" width="3.5" style="62" customWidth="1"/>
    <col min="14050" max="14050" width="16.125" style="62" customWidth="1"/>
    <col min="14051" max="14057" width="9" style="62"/>
    <col min="14058" max="14058" width="7.25" style="62" customWidth="1"/>
    <col min="14059" max="14059" width="3.5" style="62" customWidth="1"/>
    <col min="14060" max="14060" width="16.125" style="62" customWidth="1"/>
    <col min="14061" max="14067" width="9" style="62"/>
    <col min="14068" max="14068" width="7.25" style="62" customWidth="1"/>
    <col min="14069" max="14069" width="3.5" style="62" customWidth="1"/>
    <col min="14070" max="14225" width="9" style="62"/>
    <col min="14226" max="14226" width="16.125" style="62" customWidth="1"/>
    <col min="14227" max="14233" width="9" style="62"/>
    <col min="14234" max="14234" width="7.125" style="62" customWidth="1"/>
    <col min="14235" max="14235" width="2.625" style="62" customWidth="1"/>
    <col min="14236" max="14236" width="16.125" style="62" customWidth="1"/>
    <col min="14237" max="14243" width="9" style="62"/>
    <col min="14244" max="14244" width="7.25" style="62" customWidth="1"/>
    <col min="14245" max="14245" width="3.5" style="62" customWidth="1"/>
    <col min="14246" max="14246" width="16.125" style="62" customWidth="1"/>
    <col min="14247" max="14253" width="9" style="62"/>
    <col min="14254" max="14254" width="7.25" style="62" customWidth="1"/>
    <col min="14255" max="14255" width="3.5" style="62" customWidth="1"/>
    <col min="14256" max="14256" width="16.125" style="62" customWidth="1"/>
    <col min="14257" max="14263" width="9" style="62"/>
    <col min="14264" max="14264" width="7.25" style="62" customWidth="1"/>
    <col min="14265" max="14265" width="3.5" style="62" customWidth="1"/>
    <col min="14266" max="14266" width="16.125" style="62" customWidth="1"/>
    <col min="14267" max="14273" width="9" style="62"/>
    <col min="14274" max="14274" width="7.25" style="62" customWidth="1"/>
    <col min="14275" max="14275" width="3.5" style="62" customWidth="1"/>
    <col min="14276" max="14276" width="16.125" style="62" customWidth="1"/>
    <col min="14277" max="14283" width="9" style="62"/>
    <col min="14284" max="14284" width="7.25" style="62" customWidth="1"/>
    <col min="14285" max="14285" width="3.5" style="62" customWidth="1"/>
    <col min="14286" max="14286" width="16.125" style="62" customWidth="1"/>
    <col min="14287" max="14293" width="9" style="62"/>
    <col min="14294" max="14294" width="7.25" style="62" customWidth="1"/>
    <col min="14295" max="14295" width="3.5" style="62" customWidth="1"/>
    <col min="14296" max="14296" width="16.125" style="62" customWidth="1"/>
    <col min="14297" max="14303" width="9" style="62"/>
    <col min="14304" max="14304" width="7.25" style="62" customWidth="1"/>
    <col min="14305" max="14305" width="3.5" style="62" customWidth="1"/>
    <col min="14306" max="14306" width="16.125" style="62" customWidth="1"/>
    <col min="14307" max="14313" width="9" style="62"/>
    <col min="14314" max="14314" width="7.25" style="62" customWidth="1"/>
    <col min="14315" max="14315" width="3.5" style="62" customWidth="1"/>
    <col min="14316" max="14316" width="16.125" style="62" customWidth="1"/>
    <col min="14317" max="14323" width="9" style="62"/>
    <col min="14324" max="14324" width="7.25" style="62" customWidth="1"/>
    <col min="14325" max="14325" width="3.5" style="62" customWidth="1"/>
    <col min="14326" max="14481" width="9" style="62"/>
    <col min="14482" max="14482" width="16.125" style="62" customWidth="1"/>
    <col min="14483" max="14489" width="9" style="62"/>
    <col min="14490" max="14490" width="7.125" style="62" customWidth="1"/>
    <col min="14491" max="14491" width="2.625" style="62" customWidth="1"/>
    <col min="14492" max="14492" width="16.125" style="62" customWidth="1"/>
    <col min="14493" max="14499" width="9" style="62"/>
    <col min="14500" max="14500" width="7.25" style="62" customWidth="1"/>
    <col min="14501" max="14501" width="3.5" style="62" customWidth="1"/>
    <col min="14502" max="14502" width="16.125" style="62" customWidth="1"/>
    <col min="14503" max="14509" width="9" style="62"/>
    <col min="14510" max="14510" width="7.25" style="62" customWidth="1"/>
    <col min="14511" max="14511" width="3.5" style="62" customWidth="1"/>
    <col min="14512" max="14512" width="16.125" style="62" customWidth="1"/>
    <col min="14513" max="14519" width="9" style="62"/>
    <col min="14520" max="14520" width="7.25" style="62" customWidth="1"/>
    <col min="14521" max="14521" width="3.5" style="62" customWidth="1"/>
    <col min="14522" max="14522" width="16.125" style="62" customWidth="1"/>
    <col min="14523" max="14529" width="9" style="62"/>
    <col min="14530" max="14530" width="7.25" style="62" customWidth="1"/>
    <col min="14531" max="14531" width="3.5" style="62" customWidth="1"/>
    <col min="14532" max="14532" width="16.125" style="62" customWidth="1"/>
    <col min="14533" max="14539" width="9" style="62"/>
    <col min="14540" max="14540" width="7.25" style="62" customWidth="1"/>
    <col min="14541" max="14541" width="3.5" style="62" customWidth="1"/>
    <col min="14542" max="14542" width="16.125" style="62" customWidth="1"/>
    <col min="14543" max="14549" width="9" style="62"/>
    <col min="14550" max="14550" width="7.25" style="62" customWidth="1"/>
    <col min="14551" max="14551" width="3.5" style="62" customWidth="1"/>
    <col min="14552" max="14552" width="16.125" style="62" customWidth="1"/>
    <col min="14553" max="14559" width="9" style="62"/>
    <col min="14560" max="14560" width="7.25" style="62" customWidth="1"/>
    <col min="14561" max="14561" width="3.5" style="62" customWidth="1"/>
    <col min="14562" max="14562" width="16.125" style="62" customWidth="1"/>
    <col min="14563" max="14569" width="9" style="62"/>
    <col min="14570" max="14570" width="7.25" style="62" customWidth="1"/>
    <col min="14571" max="14571" width="3.5" style="62" customWidth="1"/>
    <col min="14572" max="14572" width="16.125" style="62" customWidth="1"/>
    <col min="14573" max="14579" width="9" style="62"/>
    <col min="14580" max="14580" width="7.25" style="62" customWidth="1"/>
    <col min="14581" max="14581" width="3.5" style="62" customWidth="1"/>
    <col min="14582" max="14737" width="9" style="62"/>
    <col min="14738" max="14738" width="16.125" style="62" customWidth="1"/>
    <col min="14739" max="14745" width="9" style="62"/>
    <col min="14746" max="14746" width="7.125" style="62" customWidth="1"/>
    <col min="14747" max="14747" width="2.625" style="62" customWidth="1"/>
    <col min="14748" max="14748" width="16.125" style="62" customWidth="1"/>
    <col min="14749" max="14755" width="9" style="62"/>
    <col min="14756" max="14756" width="7.25" style="62" customWidth="1"/>
    <col min="14757" max="14757" width="3.5" style="62" customWidth="1"/>
    <col min="14758" max="14758" width="16.125" style="62" customWidth="1"/>
    <col min="14759" max="14765" width="9" style="62"/>
    <col min="14766" max="14766" width="7.25" style="62" customWidth="1"/>
    <col min="14767" max="14767" width="3.5" style="62" customWidth="1"/>
    <col min="14768" max="14768" width="16.125" style="62" customWidth="1"/>
    <col min="14769" max="14775" width="9" style="62"/>
    <col min="14776" max="14776" width="7.25" style="62" customWidth="1"/>
    <col min="14777" max="14777" width="3.5" style="62" customWidth="1"/>
    <col min="14778" max="14778" width="16.125" style="62" customWidth="1"/>
    <col min="14779" max="14785" width="9" style="62"/>
    <col min="14786" max="14786" width="7.25" style="62" customWidth="1"/>
    <col min="14787" max="14787" width="3.5" style="62" customWidth="1"/>
    <col min="14788" max="14788" width="16.125" style="62" customWidth="1"/>
    <col min="14789" max="14795" width="9" style="62"/>
    <col min="14796" max="14796" width="7.25" style="62" customWidth="1"/>
    <col min="14797" max="14797" width="3.5" style="62" customWidth="1"/>
    <col min="14798" max="14798" width="16.125" style="62" customWidth="1"/>
    <col min="14799" max="14805" width="9" style="62"/>
    <col min="14806" max="14806" width="7.25" style="62" customWidth="1"/>
    <col min="14807" max="14807" width="3.5" style="62" customWidth="1"/>
    <col min="14808" max="14808" width="16.125" style="62" customWidth="1"/>
    <col min="14809" max="14815" width="9" style="62"/>
    <col min="14816" max="14816" width="7.25" style="62" customWidth="1"/>
    <col min="14817" max="14817" width="3.5" style="62" customWidth="1"/>
    <col min="14818" max="14818" width="16.125" style="62" customWidth="1"/>
    <col min="14819" max="14825" width="9" style="62"/>
    <col min="14826" max="14826" width="7.25" style="62" customWidth="1"/>
    <col min="14827" max="14827" width="3.5" style="62" customWidth="1"/>
    <col min="14828" max="14828" width="16.125" style="62" customWidth="1"/>
    <col min="14829" max="14835" width="9" style="62"/>
    <col min="14836" max="14836" width="7.25" style="62" customWidth="1"/>
    <col min="14837" max="14837" width="3.5" style="62" customWidth="1"/>
    <col min="14838" max="14993" width="9" style="62"/>
    <col min="14994" max="14994" width="16.125" style="62" customWidth="1"/>
    <col min="14995" max="15001" width="9" style="62"/>
    <col min="15002" max="15002" width="7.125" style="62" customWidth="1"/>
    <col min="15003" max="15003" width="2.625" style="62" customWidth="1"/>
    <col min="15004" max="15004" width="16.125" style="62" customWidth="1"/>
    <col min="15005" max="15011" width="9" style="62"/>
    <col min="15012" max="15012" width="7.25" style="62" customWidth="1"/>
    <col min="15013" max="15013" width="3.5" style="62" customWidth="1"/>
    <col min="15014" max="15014" width="16.125" style="62" customWidth="1"/>
    <col min="15015" max="15021" width="9" style="62"/>
    <col min="15022" max="15022" width="7.25" style="62" customWidth="1"/>
    <col min="15023" max="15023" width="3.5" style="62" customWidth="1"/>
    <col min="15024" max="15024" width="16.125" style="62" customWidth="1"/>
    <col min="15025" max="15031" width="9" style="62"/>
    <col min="15032" max="15032" width="7.25" style="62" customWidth="1"/>
    <col min="15033" max="15033" width="3.5" style="62" customWidth="1"/>
    <col min="15034" max="15034" width="16.125" style="62" customWidth="1"/>
    <col min="15035" max="15041" width="9" style="62"/>
    <col min="15042" max="15042" width="7.25" style="62" customWidth="1"/>
    <col min="15043" max="15043" width="3.5" style="62" customWidth="1"/>
    <col min="15044" max="15044" width="16.125" style="62" customWidth="1"/>
    <col min="15045" max="15051" width="9" style="62"/>
    <col min="15052" max="15052" width="7.25" style="62" customWidth="1"/>
    <col min="15053" max="15053" width="3.5" style="62" customWidth="1"/>
    <col min="15054" max="15054" width="16.125" style="62" customWidth="1"/>
    <col min="15055" max="15061" width="9" style="62"/>
    <col min="15062" max="15062" width="7.25" style="62" customWidth="1"/>
    <col min="15063" max="15063" width="3.5" style="62" customWidth="1"/>
    <col min="15064" max="15064" width="16.125" style="62" customWidth="1"/>
    <col min="15065" max="15071" width="9" style="62"/>
    <col min="15072" max="15072" width="7.25" style="62" customWidth="1"/>
    <col min="15073" max="15073" width="3.5" style="62" customWidth="1"/>
    <col min="15074" max="15074" width="16.125" style="62" customWidth="1"/>
    <col min="15075" max="15081" width="9" style="62"/>
    <col min="15082" max="15082" width="7.25" style="62" customWidth="1"/>
    <col min="15083" max="15083" width="3.5" style="62" customWidth="1"/>
    <col min="15084" max="15084" width="16.125" style="62" customWidth="1"/>
    <col min="15085" max="15091" width="9" style="62"/>
    <col min="15092" max="15092" width="7.25" style="62" customWidth="1"/>
    <col min="15093" max="15093" width="3.5" style="62" customWidth="1"/>
    <col min="15094" max="15249" width="9" style="62"/>
    <col min="15250" max="15250" width="16.125" style="62" customWidth="1"/>
    <col min="15251" max="15257" width="9" style="62"/>
    <col min="15258" max="15258" width="7.125" style="62" customWidth="1"/>
    <col min="15259" max="15259" width="2.625" style="62" customWidth="1"/>
    <col min="15260" max="15260" width="16.125" style="62" customWidth="1"/>
    <col min="15261" max="15267" width="9" style="62"/>
    <col min="15268" max="15268" width="7.25" style="62" customWidth="1"/>
    <col min="15269" max="15269" width="3.5" style="62" customWidth="1"/>
    <col min="15270" max="15270" width="16.125" style="62" customWidth="1"/>
    <col min="15271" max="15277" width="9" style="62"/>
    <col min="15278" max="15278" width="7.25" style="62" customWidth="1"/>
    <col min="15279" max="15279" width="3.5" style="62" customWidth="1"/>
    <col min="15280" max="15280" width="16.125" style="62" customWidth="1"/>
    <col min="15281" max="15287" width="9" style="62"/>
    <col min="15288" max="15288" width="7.25" style="62" customWidth="1"/>
    <col min="15289" max="15289" width="3.5" style="62" customWidth="1"/>
    <col min="15290" max="15290" width="16.125" style="62" customWidth="1"/>
    <col min="15291" max="15297" width="9" style="62"/>
    <col min="15298" max="15298" width="7.25" style="62" customWidth="1"/>
    <col min="15299" max="15299" width="3.5" style="62" customWidth="1"/>
    <col min="15300" max="15300" width="16.125" style="62" customWidth="1"/>
    <col min="15301" max="15307" width="9" style="62"/>
    <col min="15308" max="15308" width="7.25" style="62" customWidth="1"/>
    <col min="15309" max="15309" width="3.5" style="62" customWidth="1"/>
    <col min="15310" max="15310" width="16.125" style="62" customWidth="1"/>
    <col min="15311" max="15317" width="9" style="62"/>
    <col min="15318" max="15318" width="7.25" style="62" customWidth="1"/>
    <col min="15319" max="15319" width="3.5" style="62" customWidth="1"/>
    <col min="15320" max="15320" width="16.125" style="62" customWidth="1"/>
    <col min="15321" max="15327" width="9" style="62"/>
    <col min="15328" max="15328" width="7.25" style="62" customWidth="1"/>
    <col min="15329" max="15329" width="3.5" style="62" customWidth="1"/>
    <col min="15330" max="15330" width="16.125" style="62" customWidth="1"/>
    <col min="15331" max="15337" width="9" style="62"/>
    <col min="15338" max="15338" width="7.25" style="62" customWidth="1"/>
    <col min="15339" max="15339" width="3.5" style="62" customWidth="1"/>
    <col min="15340" max="15340" width="16.125" style="62" customWidth="1"/>
    <col min="15341" max="15347" width="9" style="62"/>
    <col min="15348" max="15348" width="7.25" style="62" customWidth="1"/>
    <col min="15349" max="15349" width="3.5" style="62" customWidth="1"/>
    <col min="15350" max="15505" width="9" style="62"/>
    <col min="15506" max="15506" width="16.125" style="62" customWidth="1"/>
    <col min="15507" max="15513" width="9" style="62"/>
    <col min="15514" max="15514" width="7.125" style="62" customWidth="1"/>
    <col min="15515" max="15515" width="2.625" style="62" customWidth="1"/>
    <col min="15516" max="15516" width="16.125" style="62" customWidth="1"/>
    <col min="15517" max="15523" width="9" style="62"/>
    <col min="15524" max="15524" width="7.25" style="62" customWidth="1"/>
    <col min="15525" max="15525" width="3.5" style="62" customWidth="1"/>
    <col min="15526" max="15526" width="16.125" style="62" customWidth="1"/>
    <col min="15527" max="15533" width="9" style="62"/>
    <col min="15534" max="15534" width="7.25" style="62" customWidth="1"/>
    <col min="15535" max="15535" width="3.5" style="62" customWidth="1"/>
    <col min="15536" max="15536" width="16.125" style="62" customWidth="1"/>
    <col min="15537" max="15543" width="9" style="62"/>
    <col min="15544" max="15544" width="7.25" style="62" customWidth="1"/>
    <col min="15545" max="15545" width="3.5" style="62" customWidth="1"/>
    <col min="15546" max="15546" width="16.125" style="62" customWidth="1"/>
    <col min="15547" max="15553" width="9" style="62"/>
    <col min="15554" max="15554" width="7.25" style="62" customWidth="1"/>
    <col min="15555" max="15555" width="3.5" style="62" customWidth="1"/>
    <col min="15556" max="15556" width="16.125" style="62" customWidth="1"/>
    <col min="15557" max="15563" width="9" style="62"/>
    <col min="15564" max="15564" width="7.25" style="62" customWidth="1"/>
    <col min="15565" max="15565" width="3.5" style="62" customWidth="1"/>
    <col min="15566" max="15566" width="16.125" style="62" customWidth="1"/>
    <col min="15567" max="15573" width="9" style="62"/>
    <col min="15574" max="15574" width="7.25" style="62" customWidth="1"/>
    <col min="15575" max="15575" width="3.5" style="62" customWidth="1"/>
    <col min="15576" max="15576" width="16.125" style="62" customWidth="1"/>
    <col min="15577" max="15583" width="9" style="62"/>
    <col min="15584" max="15584" width="7.25" style="62" customWidth="1"/>
    <col min="15585" max="15585" width="3.5" style="62" customWidth="1"/>
    <col min="15586" max="15586" width="16.125" style="62" customWidth="1"/>
    <col min="15587" max="15593" width="9" style="62"/>
    <col min="15594" max="15594" width="7.25" style="62" customWidth="1"/>
    <col min="15595" max="15595" width="3.5" style="62" customWidth="1"/>
    <col min="15596" max="15596" width="16.125" style="62" customWidth="1"/>
    <col min="15597" max="15603" width="9" style="62"/>
    <col min="15604" max="15604" width="7.25" style="62" customWidth="1"/>
    <col min="15605" max="15605" width="3.5" style="62" customWidth="1"/>
    <col min="15606" max="15761" width="9" style="62"/>
    <col min="15762" max="15762" width="16.125" style="62" customWidth="1"/>
    <col min="15763" max="15769" width="9" style="62"/>
    <col min="15770" max="15770" width="7.125" style="62" customWidth="1"/>
    <col min="15771" max="15771" width="2.625" style="62" customWidth="1"/>
    <col min="15772" max="15772" width="16.125" style="62" customWidth="1"/>
    <col min="15773" max="15779" width="9" style="62"/>
    <col min="15780" max="15780" width="7.25" style="62" customWidth="1"/>
    <col min="15781" max="15781" width="3.5" style="62" customWidth="1"/>
    <col min="15782" max="15782" width="16.125" style="62" customWidth="1"/>
    <col min="15783" max="15789" width="9" style="62"/>
    <col min="15790" max="15790" width="7.25" style="62" customWidth="1"/>
    <col min="15791" max="15791" width="3.5" style="62" customWidth="1"/>
    <col min="15792" max="15792" width="16.125" style="62" customWidth="1"/>
    <col min="15793" max="15799" width="9" style="62"/>
    <col min="15800" max="15800" width="7.25" style="62" customWidth="1"/>
    <col min="15801" max="15801" width="3.5" style="62" customWidth="1"/>
    <col min="15802" max="15802" width="16.125" style="62" customWidth="1"/>
    <col min="15803" max="15809" width="9" style="62"/>
    <col min="15810" max="15810" width="7.25" style="62" customWidth="1"/>
    <col min="15811" max="15811" width="3.5" style="62" customWidth="1"/>
    <col min="15812" max="15812" width="16.125" style="62" customWidth="1"/>
    <col min="15813" max="15819" width="9" style="62"/>
    <col min="15820" max="15820" width="7.25" style="62" customWidth="1"/>
    <col min="15821" max="15821" width="3.5" style="62" customWidth="1"/>
    <col min="15822" max="15822" width="16.125" style="62" customWidth="1"/>
    <col min="15823" max="15829" width="9" style="62"/>
    <col min="15830" max="15830" width="7.25" style="62" customWidth="1"/>
    <col min="15831" max="15831" width="3.5" style="62" customWidth="1"/>
    <col min="15832" max="15832" width="16.125" style="62" customWidth="1"/>
    <col min="15833" max="15839" width="9" style="62"/>
    <col min="15840" max="15840" width="7.25" style="62" customWidth="1"/>
    <col min="15841" max="15841" width="3.5" style="62" customWidth="1"/>
    <col min="15842" max="15842" width="16.125" style="62" customWidth="1"/>
    <col min="15843" max="15849" width="9" style="62"/>
    <col min="15850" max="15850" width="7.25" style="62" customWidth="1"/>
    <col min="15851" max="15851" width="3.5" style="62" customWidth="1"/>
    <col min="15852" max="15852" width="16.125" style="62" customWidth="1"/>
    <col min="15853" max="15859" width="9" style="62"/>
    <col min="15860" max="15860" width="7.25" style="62" customWidth="1"/>
    <col min="15861" max="15861" width="3.5" style="62" customWidth="1"/>
    <col min="15862" max="16017" width="9" style="62"/>
    <col min="16018" max="16018" width="16.125" style="62" customWidth="1"/>
    <col min="16019" max="16025" width="9" style="62"/>
    <col min="16026" max="16026" width="7.125" style="62" customWidth="1"/>
    <col min="16027" max="16027" width="2.625" style="62" customWidth="1"/>
    <col min="16028" max="16028" width="16.125" style="62" customWidth="1"/>
    <col min="16029" max="16035" width="9" style="62"/>
    <col min="16036" max="16036" width="7.25" style="62" customWidth="1"/>
    <col min="16037" max="16037" width="3.5" style="62" customWidth="1"/>
    <col min="16038" max="16038" width="16.125" style="62" customWidth="1"/>
    <col min="16039" max="16045" width="9" style="62"/>
    <col min="16046" max="16046" width="7.25" style="62" customWidth="1"/>
    <col min="16047" max="16047" width="3.5" style="62" customWidth="1"/>
    <col min="16048" max="16048" width="16.125" style="62" customWidth="1"/>
    <col min="16049" max="16055" width="9" style="62"/>
    <col min="16056" max="16056" width="7.25" style="62" customWidth="1"/>
    <col min="16057" max="16057" width="3.5" style="62" customWidth="1"/>
    <col min="16058" max="16058" width="16.125" style="62" customWidth="1"/>
    <col min="16059" max="16065" width="9" style="62"/>
    <col min="16066" max="16066" width="7.25" style="62" customWidth="1"/>
    <col min="16067" max="16067" width="3.5" style="62" customWidth="1"/>
    <col min="16068" max="16068" width="16.125" style="62" customWidth="1"/>
    <col min="16069" max="16075" width="9" style="62"/>
    <col min="16076" max="16076" width="7.25" style="62" customWidth="1"/>
    <col min="16077" max="16077" width="3.5" style="62" customWidth="1"/>
    <col min="16078" max="16078" width="16.125" style="62" customWidth="1"/>
    <col min="16079" max="16085" width="9" style="62"/>
    <col min="16086" max="16086" width="7.25" style="62" customWidth="1"/>
    <col min="16087" max="16087" width="3.5" style="62" customWidth="1"/>
    <col min="16088" max="16088" width="16.125" style="62" customWidth="1"/>
    <col min="16089" max="16095" width="9" style="62"/>
    <col min="16096" max="16096" width="7.25" style="62" customWidth="1"/>
    <col min="16097" max="16097" width="3.5" style="62" customWidth="1"/>
    <col min="16098" max="16098" width="16.125" style="62" customWidth="1"/>
    <col min="16099" max="16105" width="9" style="62"/>
    <col min="16106" max="16106" width="7.25" style="62" customWidth="1"/>
    <col min="16107" max="16107" width="3.5" style="62" customWidth="1"/>
    <col min="16108" max="16108" width="16.125" style="62" customWidth="1"/>
    <col min="16109" max="16115" width="9" style="62"/>
    <col min="16116" max="16116" width="7.25" style="62" customWidth="1"/>
    <col min="16117" max="16117" width="3.5" style="62" customWidth="1"/>
    <col min="16118" max="16384" width="9" style="62"/>
  </cols>
  <sheetData>
    <row r="1" spans="2:12" ht="3" customHeight="1" thickBot="1"/>
    <row r="2" spans="2:12" ht="21.75" thickBot="1">
      <c r="B2" s="105" t="s">
        <v>564</v>
      </c>
      <c r="J2" s="527" t="s">
        <v>155</v>
      </c>
      <c r="K2" s="528"/>
    </row>
    <row r="3" spans="2:12" ht="4.5" customHeight="1" thickBot="1"/>
    <row r="4" spans="2:12" ht="16.5" thickBot="1">
      <c r="B4" s="107" t="s">
        <v>80</v>
      </c>
      <c r="C4" s="108" t="s">
        <v>141</v>
      </c>
      <c r="D4" s="108"/>
      <c r="E4" s="108"/>
      <c r="F4" s="108"/>
      <c r="G4" s="108"/>
      <c r="H4" s="109"/>
    </row>
    <row r="5" spans="2:12" ht="13.5" customHeight="1"/>
    <row r="6" spans="2:12" ht="16.5" thickBot="1">
      <c r="B6" s="62" t="s">
        <v>0</v>
      </c>
      <c r="G6" s="111" t="s">
        <v>162</v>
      </c>
      <c r="J6" s="111"/>
      <c r="K6" s="100"/>
      <c r="L6" s="100"/>
    </row>
    <row r="7" spans="2:12" ht="16.5" thickBot="1">
      <c r="B7" s="112"/>
      <c r="C7" s="113" t="s">
        <v>79</v>
      </c>
      <c r="D7" s="114" t="s">
        <v>1</v>
      </c>
      <c r="G7" s="115" t="s">
        <v>2</v>
      </c>
      <c r="H7" s="106"/>
      <c r="I7" s="106"/>
      <c r="J7" s="106"/>
      <c r="K7" s="116"/>
      <c r="L7" s="100"/>
    </row>
    <row r="8" spans="2:12">
      <c r="B8" s="117" t="s">
        <v>3</v>
      </c>
      <c r="C8" s="118">
        <v>30</v>
      </c>
      <c r="D8" s="119"/>
      <c r="E8" s="111" t="s">
        <v>96</v>
      </c>
      <c r="F8" s="111"/>
      <c r="G8" s="120" t="s">
        <v>4</v>
      </c>
      <c r="H8" s="63"/>
      <c r="I8" s="63"/>
      <c r="J8" s="63"/>
      <c r="K8" s="121"/>
      <c r="L8" s="100"/>
    </row>
    <row r="9" spans="2:12">
      <c r="B9" s="122" t="s">
        <v>5</v>
      </c>
      <c r="C9" s="123"/>
      <c r="D9" s="124">
        <v>35000</v>
      </c>
      <c r="E9" s="125">
        <f>D9/J13</f>
        <v>1.4583333333333333</v>
      </c>
      <c r="F9" s="125"/>
      <c r="G9" s="126" t="s">
        <v>164</v>
      </c>
      <c r="H9" s="66"/>
      <c r="I9" s="66"/>
      <c r="J9" s="66"/>
      <c r="K9" s="127"/>
    </row>
    <row r="10" spans="2:12">
      <c r="B10" s="122" t="s">
        <v>6</v>
      </c>
      <c r="C10" s="123"/>
      <c r="D10" s="124">
        <v>360</v>
      </c>
      <c r="G10" s="128" t="s">
        <v>98</v>
      </c>
      <c r="K10" s="129"/>
    </row>
    <row r="11" spans="2:12">
      <c r="B11" s="130" t="s">
        <v>7</v>
      </c>
      <c r="C11" s="131">
        <f>D11*C8/10</f>
        <v>37800</v>
      </c>
      <c r="D11" s="132">
        <f>D9*D10/1000</f>
        <v>12600</v>
      </c>
      <c r="G11" s="126" t="s">
        <v>378</v>
      </c>
      <c r="H11" s="66"/>
      <c r="I11" s="66"/>
      <c r="J11" s="66"/>
      <c r="K11" s="127"/>
    </row>
    <row r="12" spans="2:12" ht="16.5" thickBot="1">
      <c r="B12" s="133" t="s">
        <v>8</v>
      </c>
      <c r="C12" s="134">
        <f>D12*C8/10</f>
        <v>0</v>
      </c>
      <c r="D12" s="135">
        <v>0</v>
      </c>
      <c r="G12" s="136" t="s">
        <v>379</v>
      </c>
      <c r="H12" s="137"/>
      <c r="I12" s="137"/>
      <c r="J12" s="137"/>
      <c r="K12" s="138"/>
    </row>
    <row r="13" spans="2:12" ht="16.5" thickBot="1">
      <c r="B13" s="139" t="s">
        <v>9</v>
      </c>
      <c r="C13" s="140">
        <f>SUM(C11:C12)</f>
        <v>37800</v>
      </c>
      <c r="D13" s="141">
        <f>SUM(D11:D12)</f>
        <v>12600</v>
      </c>
      <c r="G13" s="142"/>
      <c r="H13" s="81" t="s">
        <v>94</v>
      </c>
      <c r="J13" s="143">
        <v>24000</v>
      </c>
      <c r="K13" s="100" t="s">
        <v>95</v>
      </c>
    </row>
    <row r="14" spans="2:12">
      <c r="B14" s="100"/>
      <c r="C14" s="100"/>
      <c r="D14" s="100"/>
      <c r="H14" s="142" t="s">
        <v>92</v>
      </c>
      <c r="J14" s="144">
        <v>5662</v>
      </c>
      <c r="K14" s="62" t="s">
        <v>88</v>
      </c>
    </row>
    <row r="15" spans="2:12" ht="16.5" thickBot="1">
      <c r="B15" s="145" t="s">
        <v>10</v>
      </c>
      <c r="C15" s="145"/>
      <c r="D15" s="145"/>
      <c r="H15" s="142" t="s">
        <v>93</v>
      </c>
      <c r="J15" s="296">
        <f>C38-J14</f>
        <v>3717.3414716833358</v>
      </c>
      <c r="K15" s="62" t="s">
        <v>88</v>
      </c>
    </row>
    <row r="16" spans="2:12" ht="13.15" customHeight="1">
      <c r="B16" s="533" t="s">
        <v>11</v>
      </c>
      <c r="C16" s="535" t="s">
        <v>12</v>
      </c>
      <c r="D16" s="537" t="s">
        <v>13</v>
      </c>
      <c r="J16" s="101"/>
    </row>
    <row r="17" spans="2:12" ht="16.5" thickBot="1">
      <c r="B17" s="534"/>
      <c r="C17" s="536"/>
      <c r="D17" s="538"/>
      <c r="G17" s="145" t="s">
        <v>14</v>
      </c>
      <c r="H17" s="146"/>
      <c r="I17" s="100"/>
      <c r="J17" s="100"/>
      <c r="K17" s="100"/>
    </row>
    <row r="18" spans="2:12" ht="13.15" customHeight="1">
      <c r="B18" s="148" t="s">
        <v>15</v>
      </c>
      <c r="C18" s="149">
        <f t="shared" ref="C18:C23" si="0">D18*C$8/10</f>
        <v>1050</v>
      </c>
      <c r="D18" s="150">
        <v>350</v>
      </c>
      <c r="E18" s="151" t="s">
        <v>412</v>
      </c>
      <c r="F18" s="151"/>
      <c r="G18" s="539" t="s">
        <v>16</v>
      </c>
      <c r="H18" s="540"/>
      <c r="I18" s="543" t="s">
        <v>17</v>
      </c>
      <c r="J18" s="537" t="s">
        <v>13</v>
      </c>
      <c r="K18" s="100"/>
    </row>
    <row r="19" spans="2:12" ht="16.5" thickBot="1">
      <c r="B19" s="152" t="s">
        <v>18</v>
      </c>
      <c r="C19" s="149">
        <f t="shared" si="0"/>
        <v>642</v>
      </c>
      <c r="D19" s="132">
        <f>214/35000*D9</f>
        <v>214</v>
      </c>
      <c r="E19" s="151" t="s">
        <v>81</v>
      </c>
      <c r="F19" s="151"/>
      <c r="G19" s="541"/>
      <c r="H19" s="542"/>
      <c r="I19" s="544"/>
      <c r="J19" s="538"/>
      <c r="K19" s="100"/>
    </row>
    <row r="20" spans="2:12">
      <c r="B20" s="152" t="s">
        <v>19</v>
      </c>
      <c r="C20" s="149">
        <f t="shared" si="0"/>
        <v>264</v>
      </c>
      <c r="D20" s="132">
        <v>88</v>
      </c>
      <c r="G20" s="512" t="s">
        <v>20</v>
      </c>
      <c r="H20" s="513"/>
      <c r="I20" s="153">
        <f t="shared" ref="I20:I31" si="1">J20*$C$8/10</f>
        <v>0</v>
      </c>
      <c r="J20" s="129">
        <v>0</v>
      </c>
      <c r="K20" s="100"/>
    </row>
    <row r="21" spans="2:12">
      <c r="B21" s="152" t="s">
        <v>21</v>
      </c>
      <c r="C21" s="149">
        <f t="shared" si="0"/>
        <v>165.00000000000003</v>
      </c>
      <c r="D21" s="132">
        <v>55.000000000000007</v>
      </c>
      <c r="G21" s="514" t="s">
        <v>22</v>
      </c>
      <c r="H21" s="515"/>
      <c r="I21" s="154">
        <f t="shared" si="1"/>
        <v>150</v>
      </c>
      <c r="J21" s="155">
        <v>50</v>
      </c>
      <c r="K21" s="100"/>
    </row>
    <row r="22" spans="2:12">
      <c r="B22" s="152" t="s">
        <v>23</v>
      </c>
      <c r="C22" s="149">
        <f t="shared" si="0"/>
        <v>3516.2585283166627</v>
      </c>
      <c r="D22" s="156">
        <f>IF(質問表!T169=1,別紙!C38,IF(質問表!T169=2,別紙!C36,別紙!F43))</f>
        <v>1172.0861761055542</v>
      </c>
      <c r="E22" s="157" t="s">
        <v>312</v>
      </c>
      <c r="F22" s="157"/>
      <c r="G22" s="514" t="s">
        <v>24</v>
      </c>
      <c r="H22" s="515"/>
      <c r="I22" s="154">
        <f t="shared" si="1"/>
        <v>0</v>
      </c>
      <c r="J22" s="155">
        <v>0</v>
      </c>
      <c r="K22" s="100"/>
    </row>
    <row r="23" spans="2:12">
      <c r="B23" s="152" t="s">
        <v>25</v>
      </c>
      <c r="C23" s="149">
        <f t="shared" si="0"/>
        <v>2574.0000000000005</v>
      </c>
      <c r="D23" s="132">
        <v>858.00000000000011</v>
      </c>
      <c r="E23" s="157"/>
      <c r="F23" s="157"/>
      <c r="G23" s="514" t="s">
        <v>26</v>
      </c>
      <c r="H23" s="515"/>
      <c r="I23" s="154">
        <f t="shared" si="1"/>
        <v>39</v>
      </c>
      <c r="J23" s="158">
        <f>13/35000*D9</f>
        <v>13</v>
      </c>
      <c r="K23" s="151" t="s">
        <v>81</v>
      </c>
    </row>
    <row r="24" spans="2:12">
      <c r="B24" s="152" t="s">
        <v>27</v>
      </c>
      <c r="C24" s="159">
        <f>H62</f>
        <v>4322.8249999999998</v>
      </c>
      <c r="D24" s="132"/>
      <c r="E24" s="160" t="s">
        <v>85</v>
      </c>
      <c r="F24" s="160"/>
      <c r="G24" s="514" t="s">
        <v>28</v>
      </c>
      <c r="H24" s="516"/>
      <c r="I24" s="154">
        <f t="shared" si="1"/>
        <v>36</v>
      </c>
      <c r="J24" s="158">
        <f>12/35000*D9</f>
        <v>12</v>
      </c>
      <c r="K24" s="151" t="s">
        <v>81</v>
      </c>
    </row>
    <row r="25" spans="2:12">
      <c r="B25" s="152" t="s">
        <v>29</v>
      </c>
      <c r="C25" s="159">
        <f>I61</f>
        <v>1446</v>
      </c>
      <c r="D25" s="132"/>
      <c r="E25" s="161" t="s">
        <v>85</v>
      </c>
      <c r="F25" s="161"/>
      <c r="G25" s="514" t="s">
        <v>30</v>
      </c>
      <c r="H25" s="515"/>
      <c r="I25" s="154">
        <f t="shared" si="1"/>
        <v>33</v>
      </c>
      <c r="J25" s="155">
        <v>11</v>
      </c>
      <c r="K25" s="100"/>
      <c r="L25" s="100"/>
    </row>
    <row r="26" spans="2:12">
      <c r="B26" s="152" t="s">
        <v>31</v>
      </c>
      <c r="C26" s="159">
        <f>J38*$J$35/1000</f>
        <v>3331.5749999999998</v>
      </c>
      <c r="D26" s="132"/>
      <c r="E26" s="162" t="s">
        <v>86</v>
      </c>
      <c r="F26" s="162"/>
      <c r="G26" s="514" t="s">
        <v>32</v>
      </c>
      <c r="H26" s="515"/>
      <c r="I26" s="154">
        <f t="shared" si="1"/>
        <v>165</v>
      </c>
      <c r="J26" s="155">
        <v>55</v>
      </c>
      <c r="K26" s="100"/>
      <c r="L26" s="100"/>
    </row>
    <row r="27" spans="2:12">
      <c r="B27" s="152" t="s">
        <v>33</v>
      </c>
      <c r="C27" s="149">
        <f>D27*C$8/10</f>
        <v>30</v>
      </c>
      <c r="D27" s="132">
        <v>10</v>
      </c>
      <c r="G27" s="514" t="s">
        <v>34</v>
      </c>
      <c r="H27" s="515"/>
      <c r="I27" s="154">
        <f t="shared" si="1"/>
        <v>3474</v>
      </c>
      <c r="J27" s="155">
        <f>1158/35000*D9</f>
        <v>1158</v>
      </c>
      <c r="K27" s="151" t="s">
        <v>81</v>
      </c>
    </row>
    <row r="28" spans="2:12">
      <c r="B28" s="152" t="s">
        <v>35</v>
      </c>
      <c r="C28" s="163">
        <f>(SUM(E43:E45)+E56)/2*0.02</f>
        <v>585</v>
      </c>
      <c r="D28" s="132">
        <v>180</v>
      </c>
      <c r="G28" s="514" t="s">
        <v>36</v>
      </c>
      <c r="H28" s="515"/>
      <c r="I28" s="154">
        <f t="shared" si="1"/>
        <v>300</v>
      </c>
      <c r="J28" s="155">
        <v>100</v>
      </c>
      <c r="K28" s="100"/>
    </row>
    <row r="29" spans="2:12">
      <c r="B29" s="152" t="s">
        <v>37</v>
      </c>
      <c r="C29" s="149">
        <f t="shared" ref="C29:C36" si="2">D29*C$8/10</f>
        <v>195</v>
      </c>
      <c r="D29" s="132">
        <v>65</v>
      </c>
      <c r="G29" s="514" t="s">
        <v>38</v>
      </c>
      <c r="H29" s="515"/>
      <c r="I29" s="154">
        <f t="shared" si="1"/>
        <v>4398</v>
      </c>
      <c r="J29" s="155">
        <f>1466/35000*$D$9</f>
        <v>1466</v>
      </c>
      <c r="K29" s="151" t="s">
        <v>81</v>
      </c>
      <c r="L29" s="100"/>
    </row>
    <row r="30" spans="2:12">
      <c r="B30" s="152" t="s">
        <v>39</v>
      </c>
      <c r="C30" s="149">
        <f t="shared" si="2"/>
        <v>9450</v>
      </c>
      <c r="D30" s="132">
        <f>D9*D10/1000*E33</f>
        <v>3150</v>
      </c>
      <c r="E30" s="151" t="s">
        <v>99</v>
      </c>
      <c r="F30" s="151"/>
      <c r="G30" s="514" t="s">
        <v>40</v>
      </c>
      <c r="H30" s="515"/>
      <c r="I30" s="154">
        <f t="shared" si="1"/>
        <v>180</v>
      </c>
      <c r="J30" s="155">
        <v>60</v>
      </c>
      <c r="K30" s="100"/>
      <c r="L30" s="100"/>
    </row>
    <row r="31" spans="2:12" ht="16.5" thickBot="1">
      <c r="B31" s="152" t="s">
        <v>41</v>
      </c>
      <c r="C31" s="149">
        <f t="shared" si="2"/>
        <v>0</v>
      </c>
      <c r="D31" s="132">
        <v>0</v>
      </c>
      <c r="E31" s="162" t="s">
        <v>100</v>
      </c>
      <c r="F31" s="162"/>
      <c r="G31" s="510" t="s">
        <v>42</v>
      </c>
      <c r="H31" s="511"/>
      <c r="I31" s="197">
        <f t="shared" si="1"/>
        <v>450</v>
      </c>
      <c r="J31" s="198">
        <v>150</v>
      </c>
      <c r="K31" s="151" t="s">
        <v>154</v>
      </c>
      <c r="L31" s="100"/>
    </row>
    <row r="32" spans="2:12" ht="16.5" thickBot="1">
      <c r="B32" s="152" t="s">
        <v>43</v>
      </c>
      <c r="C32" s="149">
        <f t="shared" si="2"/>
        <v>150</v>
      </c>
      <c r="D32" s="132">
        <v>50</v>
      </c>
      <c r="E32" s="162" t="s">
        <v>101</v>
      </c>
      <c r="F32" s="162"/>
      <c r="G32" s="164" t="s">
        <v>44</v>
      </c>
      <c r="H32" s="165"/>
      <c r="I32" s="166">
        <f>SUM(I20:I31)</f>
        <v>9225</v>
      </c>
      <c r="J32" s="167">
        <f>SUM(J20:J31)</f>
        <v>3075</v>
      </c>
      <c r="K32" s="100"/>
      <c r="L32" s="100"/>
    </row>
    <row r="33" spans="2:12" ht="17.25" thickTop="1" thickBot="1">
      <c r="B33" s="152" t="s">
        <v>45</v>
      </c>
      <c r="C33" s="149">
        <f t="shared" si="2"/>
        <v>60</v>
      </c>
      <c r="D33" s="132">
        <v>20</v>
      </c>
      <c r="E33" s="168">
        <v>0.25</v>
      </c>
      <c r="F33" s="169"/>
      <c r="G33" s="140" t="s">
        <v>46</v>
      </c>
      <c r="H33" s="170"/>
      <c r="I33" s="171">
        <f>I32-J37</f>
        <v>3825</v>
      </c>
      <c r="J33" s="172">
        <f>I33/3</f>
        <v>1275</v>
      </c>
      <c r="K33" s="100"/>
      <c r="L33" s="100"/>
    </row>
    <row r="34" spans="2:12">
      <c r="B34" s="152" t="s">
        <v>47</v>
      </c>
      <c r="C34" s="149">
        <f t="shared" si="2"/>
        <v>75</v>
      </c>
      <c r="D34" s="132">
        <v>25</v>
      </c>
      <c r="G34" s="145"/>
      <c r="H34" s="145"/>
      <c r="I34" s="100"/>
      <c r="J34" s="100"/>
      <c r="K34" s="100"/>
      <c r="L34" s="100"/>
    </row>
    <row r="35" spans="2:12" ht="16.5" thickBot="1">
      <c r="B35" s="152" t="s">
        <v>48</v>
      </c>
      <c r="C35" s="149">
        <f t="shared" si="2"/>
        <v>384</v>
      </c>
      <c r="D35" s="132">
        <v>128</v>
      </c>
      <c r="G35" s="100" t="s">
        <v>49</v>
      </c>
      <c r="H35" s="145"/>
      <c r="I35" s="216" t="s">
        <v>166</v>
      </c>
      <c r="J35" s="143">
        <v>871</v>
      </c>
      <c r="K35" s="217" t="s">
        <v>167</v>
      </c>
      <c r="L35" s="100"/>
    </row>
    <row r="36" spans="2:12" ht="16.5" thickBot="1">
      <c r="B36" s="173" t="s">
        <v>50</v>
      </c>
      <c r="C36" s="149">
        <f t="shared" si="2"/>
        <v>180</v>
      </c>
      <c r="D36" s="174">
        <v>60</v>
      </c>
      <c r="G36" s="531" t="s">
        <v>51</v>
      </c>
      <c r="H36" s="532"/>
      <c r="I36" s="175" t="s">
        <v>52</v>
      </c>
      <c r="J36" s="114" t="s">
        <v>14</v>
      </c>
      <c r="K36" s="100"/>
      <c r="L36" s="100"/>
    </row>
    <row r="37" spans="2:12" ht="16.5" thickBot="1">
      <c r="B37" s="176" t="s">
        <v>44</v>
      </c>
      <c r="C37" s="177">
        <f>SUM(C18:C36)</f>
        <v>28420.658528316664</v>
      </c>
      <c r="D37" s="167">
        <f>SUM(D18:D36)</f>
        <v>6425.0861761055548</v>
      </c>
      <c r="E37" s="178"/>
      <c r="F37" s="178"/>
      <c r="G37" s="519" t="s">
        <v>53</v>
      </c>
      <c r="H37" s="520"/>
      <c r="I37" s="179">
        <v>3</v>
      </c>
      <c r="J37" s="119">
        <f>I37*1800</f>
        <v>5400</v>
      </c>
      <c r="K37" s="100"/>
      <c r="L37" s="100"/>
    </row>
    <row r="38" spans="2:12" ht="17.25" thickTop="1" thickBot="1">
      <c r="B38" s="148" t="s">
        <v>54</v>
      </c>
      <c r="C38" s="293">
        <f>C13-C37</f>
        <v>9379.3414716833358</v>
      </c>
      <c r="D38" s="180"/>
      <c r="E38" s="178"/>
      <c r="F38" s="178"/>
      <c r="G38" s="521" t="s">
        <v>55</v>
      </c>
      <c r="H38" s="522"/>
      <c r="I38" s="181">
        <f>J38/1800</f>
        <v>2.125</v>
      </c>
      <c r="J38" s="182">
        <f>I33</f>
        <v>3825</v>
      </c>
      <c r="K38" s="100"/>
      <c r="L38" s="100"/>
    </row>
    <row r="39" spans="2:12" ht="16.5" thickBot="1">
      <c r="B39" s="183" t="s">
        <v>56</v>
      </c>
      <c r="C39" s="184">
        <f>C38/C13*100</f>
        <v>24.81307267641094</v>
      </c>
      <c r="D39" s="185"/>
      <c r="G39" s="523" t="s">
        <v>44</v>
      </c>
      <c r="H39" s="524"/>
      <c r="I39" s="186">
        <v>11.1</v>
      </c>
      <c r="J39" s="187">
        <f>SUM(J37:J38)</f>
        <v>9225</v>
      </c>
      <c r="K39" s="100"/>
      <c r="L39" s="100"/>
    </row>
    <row r="40" spans="2:12" ht="8.1" customHeight="1"/>
    <row r="41" spans="2:12" ht="16.5" thickBot="1">
      <c r="B41" s="188" t="s">
        <v>57</v>
      </c>
      <c r="C41" s="189"/>
      <c r="D41" s="189"/>
      <c r="E41" s="189"/>
      <c r="F41" s="189"/>
      <c r="G41" s="189"/>
      <c r="I41" s="188" t="s">
        <v>58</v>
      </c>
    </row>
    <row r="42" spans="2:12" ht="12" customHeight="1" thickBot="1">
      <c r="B42" s="267" t="s">
        <v>51</v>
      </c>
      <c r="C42" s="268" t="s">
        <v>59</v>
      </c>
      <c r="D42" s="269" t="s">
        <v>60</v>
      </c>
      <c r="E42" s="269" t="s">
        <v>61</v>
      </c>
      <c r="F42" s="529" t="s">
        <v>62</v>
      </c>
      <c r="G42" s="530"/>
      <c r="H42" s="270" t="s">
        <v>63</v>
      </c>
      <c r="I42" s="271" t="s">
        <v>29</v>
      </c>
      <c r="J42" s="272" t="s">
        <v>145</v>
      </c>
    </row>
    <row r="43" spans="2:12" ht="12" customHeight="1">
      <c r="B43" s="232" t="s">
        <v>328</v>
      </c>
      <c r="C43" s="273"/>
      <c r="D43" s="274">
        <v>16000</v>
      </c>
      <c r="E43" s="234">
        <f>D43*C43/10</f>
        <v>0</v>
      </c>
      <c r="F43" s="236"/>
      <c r="G43" s="237">
        <v>14</v>
      </c>
      <c r="H43" s="236">
        <f>(E43*1000)/1000*0.072</f>
        <v>0</v>
      </c>
      <c r="I43" s="238">
        <f>E43*0.01</f>
        <v>0</v>
      </c>
      <c r="J43" s="339"/>
      <c r="K43" s="162" t="s">
        <v>87</v>
      </c>
    </row>
    <row r="44" spans="2:12" ht="12" customHeight="1">
      <c r="B44" s="275" t="s">
        <v>337</v>
      </c>
      <c r="C44" s="273">
        <v>30</v>
      </c>
      <c r="D44" s="274">
        <v>15000</v>
      </c>
      <c r="E44" s="234">
        <f>D44*C44/10</f>
        <v>45000</v>
      </c>
      <c r="F44" s="236"/>
      <c r="G44" s="237">
        <v>14</v>
      </c>
      <c r="H44" s="236">
        <f>(E44*1000)/1000*0.072</f>
        <v>3239.9999999999995</v>
      </c>
      <c r="I44" s="238">
        <f>E44*0.01</f>
        <v>450</v>
      </c>
      <c r="J44" s="339"/>
      <c r="K44" s="162" t="s">
        <v>87</v>
      </c>
    </row>
    <row r="45" spans="2:12" ht="12" customHeight="1">
      <c r="B45" s="275" t="s">
        <v>338</v>
      </c>
      <c r="C45" s="273"/>
      <c r="D45" s="274">
        <v>15000</v>
      </c>
      <c r="E45" s="234">
        <f>D45*C45/10</f>
        <v>0</v>
      </c>
      <c r="F45" s="236"/>
      <c r="G45" s="237">
        <v>15</v>
      </c>
      <c r="H45" s="236">
        <f>(E45*1000)/1000*0.072</f>
        <v>0</v>
      </c>
      <c r="I45" s="238">
        <f>E45*0.01</f>
        <v>0</v>
      </c>
      <c r="J45" s="339"/>
      <c r="K45" s="162" t="s">
        <v>87</v>
      </c>
    </row>
    <row r="46" spans="2:12" ht="12" customHeight="1">
      <c r="B46" s="240" t="s">
        <v>84</v>
      </c>
      <c r="C46" s="276">
        <v>30</v>
      </c>
      <c r="D46" s="277">
        <v>6000</v>
      </c>
      <c r="E46" s="234">
        <f>D46*C46/10</f>
        <v>18000</v>
      </c>
      <c r="F46" s="241"/>
      <c r="G46" s="242">
        <v>14</v>
      </c>
      <c r="H46" s="241">
        <f>(E46*1000)/1000*0.072</f>
        <v>1296</v>
      </c>
      <c r="I46" s="243">
        <f>E46*0.01</f>
        <v>180</v>
      </c>
      <c r="J46" s="340">
        <v>1</v>
      </c>
      <c r="K46" s="162" t="s">
        <v>87</v>
      </c>
    </row>
    <row r="47" spans="2:12" ht="12" customHeight="1">
      <c r="B47" s="240" t="s">
        <v>74</v>
      </c>
      <c r="C47" s="278">
        <v>1</v>
      </c>
      <c r="D47" s="277">
        <v>2500</v>
      </c>
      <c r="E47" s="234">
        <f t="shared" ref="E47:E60" si="3">D47*C47</f>
        <v>2500</v>
      </c>
      <c r="F47" s="236"/>
      <c r="G47" s="242">
        <v>7</v>
      </c>
      <c r="H47" s="241">
        <f t="shared" ref="H47:H54" si="4">(E47*1000)/1000*0.143</f>
        <v>357.49999999999994</v>
      </c>
      <c r="I47" s="238">
        <f t="shared" ref="I47:I54" si="5">E47*0.03</f>
        <v>75</v>
      </c>
      <c r="J47" s="340">
        <v>1</v>
      </c>
    </row>
    <row r="48" spans="2:12" ht="12" customHeight="1">
      <c r="B48" s="240" t="s">
        <v>139</v>
      </c>
      <c r="C48" s="278"/>
      <c r="D48" s="277">
        <v>750</v>
      </c>
      <c r="E48" s="234">
        <f t="shared" si="3"/>
        <v>0</v>
      </c>
      <c r="F48" s="236"/>
      <c r="G48" s="242">
        <v>7</v>
      </c>
      <c r="H48" s="241">
        <f t="shared" si="4"/>
        <v>0</v>
      </c>
      <c r="I48" s="238">
        <f t="shared" si="5"/>
        <v>0</v>
      </c>
      <c r="J48" s="340"/>
    </row>
    <row r="49" spans="2:11" ht="12" customHeight="1">
      <c r="B49" s="240" t="s">
        <v>71</v>
      </c>
      <c r="C49" s="278"/>
      <c r="D49" s="277">
        <v>80</v>
      </c>
      <c r="E49" s="234">
        <f t="shared" si="3"/>
        <v>0</v>
      </c>
      <c r="F49" s="236"/>
      <c r="G49" s="242">
        <v>7</v>
      </c>
      <c r="H49" s="279">
        <f t="shared" si="4"/>
        <v>0</v>
      </c>
      <c r="I49" s="280">
        <f t="shared" si="5"/>
        <v>0</v>
      </c>
      <c r="J49" s="340"/>
    </row>
    <row r="50" spans="2:11" ht="12" customHeight="1">
      <c r="B50" s="244" t="s">
        <v>415</v>
      </c>
      <c r="C50" s="281"/>
      <c r="D50" s="282">
        <v>120</v>
      </c>
      <c r="E50" s="234">
        <f t="shared" si="3"/>
        <v>0</v>
      </c>
      <c r="F50" s="241"/>
      <c r="G50" s="245">
        <v>7</v>
      </c>
      <c r="H50" s="283">
        <f t="shared" si="4"/>
        <v>0</v>
      </c>
      <c r="I50" s="284">
        <f t="shared" si="5"/>
        <v>0</v>
      </c>
      <c r="J50" s="340"/>
    </row>
    <row r="51" spans="2:11" ht="12" customHeight="1">
      <c r="B51" s="240" t="s">
        <v>178</v>
      </c>
      <c r="C51" s="278"/>
      <c r="D51" s="277">
        <v>130</v>
      </c>
      <c r="E51" s="234">
        <f t="shared" si="3"/>
        <v>0</v>
      </c>
      <c r="F51" s="241"/>
      <c r="G51" s="242">
        <v>7</v>
      </c>
      <c r="H51" s="279">
        <f t="shared" si="4"/>
        <v>0</v>
      </c>
      <c r="I51" s="285">
        <f t="shared" si="5"/>
        <v>0</v>
      </c>
      <c r="J51" s="340"/>
    </row>
    <row r="52" spans="2:11" ht="12" customHeight="1">
      <c r="B52" s="240" t="s">
        <v>416</v>
      </c>
      <c r="C52" s="278">
        <v>30</v>
      </c>
      <c r="D52" s="277">
        <v>350</v>
      </c>
      <c r="E52" s="234">
        <f>D52*C52/10</f>
        <v>1050</v>
      </c>
      <c r="F52" s="236"/>
      <c r="G52" s="242">
        <v>7</v>
      </c>
      <c r="H52" s="241">
        <f t="shared" si="4"/>
        <v>150.14999999999998</v>
      </c>
      <c r="I52" s="238">
        <f t="shared" si="5"/>
        <v>31.5</v>
      </c>
      <c r="J52" s="340">
        <v>1</v>
      </c>
      <c r="K52" s="162" t="s">
        <v>87</v>
      </c>
    </row>
    <row r="53" spans="2:11" ht="12" customHeight="1">
      <c r="B53" s="247" t="s">
        <v>343</v>
      </c>
      <c r="C53" s="278"/>
      <c r="D53" s="277">
        <v>2000</v>
      </c>
      <c r="E53" s="234">
        <f>D53*C53/10</f>
        <v>0</v>
      </c>
      <c r="F53" s="236"/>
      <c r="G53" s="242">
        <v>7</v>
      </c>
      <c r="H53" s="241">
        <f t="shared" si="4"/>
        <v>0</v>
      </c>
      <c r="I53" s="238">
        <f t="shared" si="5"/>
        <v>0</v>
      </c>
      <c r="J53" s="340">
        <v>1</v>
      </c>
      <c r="K53" s="162" t="s">
        <v>87</v>
      </c>
    </row>
    <row r="54" spans="2:11" ht="12" customHeight="1">
      <c r="B54" s="247" t="s">
        <v>180</v>
      </c>
      <c r="C54" s="278">
        <v>30</v>
      </c>
      <c r="D54" s="277">
        <v>1000</v>
      </c>
      <c r="E54" s="234">
        <f>D54*C54/10</f>
        <v>3000</v>
      </c>
      <c r="F54" s="236"/>
      <c r="G54" s="242">
        <v>8</v>
      </c>
      <c r="H54" s="241">
        <f t="shared" si="4"/>
        <v>428.99999999999994</v>
      </c>
      <c r="I54" s="238">
        <f t="shared" si="5"/>
        <v>90</v>
      </c>
      <c r="J54" s="340"/>
      <c r="K54" s="162" t="s">
        <v>87</v>
      </c>
    </row>
    <row r="55" spans="2:11" ht="12" customHeight="1">
      <c r="B55" s="240" t="s">
        <v>345</v>
      </c>
      <c r="C55" s="278">
        <v>30</v>
      </c>
      <c r="D55" s="277">
        <v>1000</v>
      </c>
      <c r="E55" s="234">
        <f>D55*C55/10</f>
        <v>3000</v>
      </c>
      <c r="F55" s="236"/>
      <c r="G55" s="242">
        <v>7</v>
      </c>
      <c r="H55" s="241">
        <f>(E55*1000)/1000*0.143</f>
        <v>428.99999999999994</v>
      </c>
      <c r="I55" s="238">
        <f>E55*0.03</f>
        <v>90</v>
      </c>
      <c r="J55" s="340"/>
      <c r="K55" s="162" t="s">
        <v>87</v>
      </c>
    </row>
    <row r="56" spans="2:11" ht="12" customHeight="1">
      <c r="B56" s="240" t="s">
        <v>346</v>
      </c>
      <c r="C56" s="278">
        <v>30</v>
      </c>
      <c r="D56" s="277">
        <v>4500</v>
      </c>
      <c r="E56" s="234">
        <f>D56*C56/10</f>
        <v>13500</v>
      </c>
      <c r="F56" s="236"/>
      <c r="G56" s="242">
        <v>7</v>
      </c>
      <c r="H56" s="241">
        <f>(E56*1000)/1000*0.143</f>
        <v>1930.4999999999998</v>
      </c>
      <c r="I56" s="238">
        <f>E56*0.03</f>
        <v>405</v>
      </c>
      <c r="J56" s="340"/>
      <c r="K56" s="162" t="s">
        <v>87</v>
      </c>
    </row>
    <row r="57" spans="2:11" ht="12" customHeight="1">
      <c r="B57" s="240" t="s">
        <v>83</v>
      </c>
      <c r="C57" s="278">
        <v>50</v>
      </c>
      <c r="D57" s="277">
        <v>30</v>
      </c>
      <c r="E57" s="234">
        <f>D57*C57</f>
        <v>1500</v>
      </c>
      <c r="F57" s="236"/>
      <c r="G57" s="242">
        <v>14</v>
      </c>
      <c r="H57" s="241">
        <f>(E57*1000)/1000*0.072</f>
        <v>107.99999999999999</v>
      </c>
      <c r="I57" s="238">
        <f>E57*0.01</f>
        <v>15</v>
      </c>
      <c r="J57" s="340"/>
      <c r="K57" s="162" t="s">
        <v>339</v>
      </c>
    </row>
    <row r="58" spans="2:11" ht="12" customHeight="1">
      <c r="B58" s="240" t="s">
        <v>65</v>
      </c>
      <c r="C58" s="278">
        <v>1</v>
      </c>
      <c r="D58" s="277">
        <v>2000</v>
      </c>
      <c r="E58" s="234">
        <f>D58*C58</f>
        <v>2000</v>
      </c>
      <c r="F58" s="236"/>
      <c r="G58" s="242">
        <v>5</v>
      </c>
      <c r="H58" s="241">
        <f>(E58*1000)/1000*0.2</f>
        <v>400</v>
      </c>
      <c r="I58" s="238">
        <f>E58*0.03</f>
        <v>60</v>
      </c>
      <c r="J58" s="340"/>
    </row>
    <row r="59" spans="2:11" ht="12" customHeight="1">
      <c r="B59" s="240" t="s">
        <v>66</v>
      </c>
      <c r="C59" s="278">
        <v>1</v>
      </c>
      <c r="D59" s="277">
        <v>650</v>
      </c>
      <c r="E59" s="234">
        <f>D59*C59</f>
        <v>650</v>
      </c>
      <c r="F59" s="236"/>
      <c r="G59" s="242">
        <v>4</v>
      </c>
      <c r="H59" s="241">
        <f>(E59*1000)/1000*0.25</f>
        <v>162.5</v>
      </c>
      <c r="I59" s="238">
        <f>E59*0.03</f>
        <v>19.5</v>
      </c>
      <c r="J59" s="340"/>
    </row>
    <row r="60" spans="2:11" ht="12" customHeight="1" thickBot="1">
      <c r="B60" s="249" t="s">
        <v>75</v>
      </c>
      <c r="C60" s="286">
        <v>2</v>
      </c>
      <c r="D60" s="287">
        <v>500</v>
      </c>
      <c r="E60" s="288">
        <f t="shared" si="3"/>
        <v>1000</v>
      </c>
      <c r="F60" s="253"/>
      <c r="G60" s="254">
        <v>7</v>
      </c>
      <c r="H60" s="253">
        <f>(E60*1000)/1000*0.143</f>
        <v>143</v>
      </c>
      <c r="I60" s="255">
        <f>E60*0.03</f>
        <v>30</v>
      </c>
      <c r="J60" s="341">
        <v>1</v>
      </c>
    </row>
    <row r="61" spans="2:11" ht="12" customHeight="1" thickBot="1">
      <c r="B61" s="257" t="s">
        <v>44</v>
      </c>
      <c r="C61" s="258" t="s">
        <v>76</v>
      </c>
      <c r="D61" s="259" t="s">
        <v>76</v>
      </c>
      <c r="E61" s="259">
        <f>SUM(E43:E56)</f>
        <v>86050</v>
      </c>
      <c r="F61" s="260"/>
      <c r="G61" s="258" t="s">
        <v>76</v>
      </c>
      <c r="H61" s="260">
        <f>SUM(H43:H60)</f>
        <v>8645.65</v>
      </c>
      <c r="I61" s="261">
        <f>SUM(I43:I60)</f>
        <v>1446</v>
      </c>
      <c r="J61" s="321">
        <f>C85</f>
        <v>22550</v>
      </c>
    </row>
    <row r="62" spans="2:11" ht="12" customHeight="1" thickTop="1" thickBot="1">
      <c r="B62" s="262" t="s">
        <v>77</v>
      </c>
      <c r="C62" s="263" t="s">
        <v>76</v>
      </c>
      <c r="D62" s="251" t="s">
        <v>76</v>
      </c>
      <c r="E62" s="251" t="s">
        <v>78</v>
      </c>
      <c r="F62" s="264"/>
      <c r="G62" s="263" t="s">
        <v>76</v>
      </c>
      <c r="H62" s="264">
        <f>H61:H61*0.5</f>
        <v>4322.8249999999998</v>
      </c>
      <c r="I62" s="265">
        <f>I61:I61</f>
        <v>1446</v>
      </c>
      <c r="J62" s="322" t="s">
        <v>91</v>
      </c>
    </row>
    <row r="63" spans="2:11" ht="12" customHeight="1">
      <c r="B63" s="96" t="s">
        <v>97</v>
      </c>
    </row>
    <row r="64" spans="2:11" ht="12" customHeight="1">
      <c r="B64" s="96" t="s">
        <v>146</v>
      </c>
      <c r="K64" s="303" t="s">
        <v>565</v>
      </c>
    </row>
    <row r="65" spans="2:8" ht="18" customHeight="1" thickBot="1">
      <c r="B65" s="96"/>
    </row>
    <row r="66" spans="2:8" ht="16.5" thickBot="1">
      <c r="B66" s="107" t="s">
        <v>137</v>
      </c>
      <c r="C66" s="106"/>
      <c r="D66" s="106"/>
      <c r="E66" s="106"/>
      <c r="F66" s="106"/>
      <c r="G66" s="106"/>
      <c r="H66" s="199"/>
    </row>
    <row r="67" spans="2:8">
      <c r="B67" s="62" t="s">
        <v>89</v>
      </c>
    </row>
    <row r="68" spans="2:8">
      <c r="B68" s="191" t="s">
        <v>82</v>
      </c>
      <c r="C68" s="75" t="str">
        <f>IF(J43="","",J43*E43)</f>
        <v/>
      </c>
    </row>
    <row r="69" spans="2:8">
      <c r="B69" s="191" t="s">
        <v>138</v>
      </c>
      <c r="C69" s="75" t="str">
        <f>IF(J44="","",J44*E44)</f>
        <v/>
      </c>
    </row>
    <row r="70" spans="2:8">
      <c r="B70" s="192" t="s">
        <v>84</v>
      </c>
      <c r="C70" s="75">
        <f t="shared" ref="C70:C75" si="6">IF(J46="","",J46*E46)</f>
        <v>18000</v>
      </c>
    </row>
    <row r="71" spans="2:8">
      <c r="B71" s="191" t="s">
        <v>74</v>
      </c>
      <c r="C71" s="75">
        <f t="shared" si="6"/>
        <v>2500</v>
      </c>
    </row>
    <row r="72" spans="2:8">
      <c r="B72" s="191" t="s">
        <v>139</v>
      </c>
      <c r="C72" s="83" t="str">
        <f t="shared" si="6"/>
        <v/>
      </c>
    </row>
    <row r="73" spans="2:8">
      <c r="B73" s="191" t="s">
        <v>71</v>
      </c>
      <c r="C73" s="75" t="str">
        <f t="shared" si="6"/>
        <v/>
      </c>
    </row>
    <row r="74" spans="2:8">
      <c r="B74" s="191" t="s">
        <v>72</v>
      </c>
      <c r="C74" s="75" t="str">
        <f t="shared" si="6"/>
        <v/>
      </c>
    </row>
    <row r="75" spans="2:8">
      <c r="B75" s="191" t="s">
        <v>73</v>
      </c>
      <c r="C75" s="75" t="str">
        <f t="shared" si="6"/>
        <v/>
      </c>
    </row>
    <row r="76" spans="2:8">
      <c r="B76" s="193" t="s">
        <v>69</v>
      </c>
      <c r="C76" s="82">
        <f>IF(J53="","",J53*E53)</f>
        <v>0</v>
      </c>
    </row>
    <row r="77" spans="2:8">
      <c r="B77" s="193" t="s">
        <v>108</v>
      </c>
      <c r="C77" s="75" t="str">
        <f>IF(J54="","",J54*E54)</f>
        <v/>
      </c>
    </row>
    <row r="78" spans="2:8">
      <c r="B78" s="191" t="s">
        <v>70</v>
      </c>
      <c r="C78" s="91">
        <f>IF(J52="","",J52*E52)</f>
        <v>1050</v>
      </c>
    </row>
    <row r="79" spans="2:8">
      <c r="B79" s="191" t="s">
        <v>83</v>
      </c>
      <c r="C79" s="75" t="str">
        <f>IF(J57="","",J57*E57)</f>
        <v/>
      </c>
    </row>
    <row r="80" spans="2:8">
      <c r="B80" s="191" t="s">
        <v>65</v>
      </c>
      <c r="C80" s="75" t="str">
        <f>IF(J58="","",J58*E58)</f>
        <v/>
      </c>
    </row>
    <row r="81" spans="2:5">
      <c r="B81" s="191" t="s">
        <v>66</v>
      </c>
      <c r="C81" s="75" t="str">
        <f>IF(J59="","",J59*E59)</f>
        <v/>
      </c>
    </row>
    <row r="82" spans="2:5">
      <c r="B82" s="191" t="s">
        <v>67</v>
      </c>
      <c r="C82" s="75" t="str">
        <f>IF(J55="","",J55*E55)</f>
        <v/>
      </c>
    </row>
    <row r="83" spans="2:5">
      <c r="B83" s="191" t="s">
        <v>68</v>
      </c>
      <c r="C83" s="75" t="str">
        <f>IF(J56="","",J56*E56)</f>
        <v/>
      </c>
    </row>
    <row r="84" spans="2:5" ht="16.5" thickBot="1">
      <c r="B84" s="194" t="s">
        <v>75</v>
      </c>
      <c r="C84" s="75">
        <f t="shared" ref="C84" si="7">IF(J60="","",J60*E60)</f>
        <v>1000</v>
      </c>
    </row>
    <row r="85" spans="2:5" ht="16.5" thickBot="1">
      <c r="B85" s="195" t="s">
        <v>90</v>
      </c>
      <c r="C85" s="196">
        <f>SUM(C68:C84)</f>
        <v>22550</v>
      </c>
      <c r="E85" s="62" t="str">
        <f>IF(J61="○",E61,"")</f>
        <v/>
      </c>
    </row>
    <row r="86" spans="2:5">
      <c r="E86" s="62" t="str">
        <f>IF(J62="○",E62,"")</f>
        <v/>
      </c>
    </row>
    <row r="87" spans="2:5">
      <c r="E87" s="62" t="str">
        <f>IF(J63="○",E63,"")</f>
        <v/>
      </c>
    </row>
    <row r="88" spans="2:5">
      <c r="E88" s="62" t="str">
        <f>IF(K64="○",E64,"")</f>
        <v/>
      </c>
    </row>
  </sheetData>
  <mergeCells count="24">
    <mergeCell ref="B16:B17"/>
    <mergeCell ref="C16:C17"/>
    <mergeCell ref="D16:D17"/>
    <mergeCell ref="J18:J19"/>
    <mergeCell ref="G39:H39"/>
    <mergeCell ref="G21:H21"/>
    <mergeCell ref="G22:H22"/>
    <mergeCell ref="G18:H19"/>
    <mergeCell ref="G20:H20"/>
    <mergeCell ref="I18:I19"/>
    <mergeCell ref="J2:K2"/>
    <mergeCell ref="F42:G42"/>
    <mergeCell ref="G36:H36"/>
    <mergeCell ref="G37:H37"/>
    <mergeCell ref="G38:H38"/>
    <mergeCell ref="G29:H29"/>
    <mergeCell ref="G30:H30"/>
    <mergeCell ref="G31:H31"/>
    <mergeCell ref="G26:H26"/>
    <mergeCell ref="G27:H27"/>
    <mergeCell ref="G28:H28"/>
    <mergeCell ref="G23:H23"/>
    <mergeCell ref="G24:H24"/>
    <mergeCell ref="G25:H25"/>
  </mergeCells>
  <phoneticPr fontId="4"/>
  <pageMargins left="0.70866141732283472" right="0.70866141732283472" top="0.74803149606299213" bottom="0.55118110236220474" header="0" footer="0"/>
  <pageSetup paperSize="9" scale="89" orientation="portrait" r:id="rId1"/>
  <headerFooter>
    <oddFooter>&amp;R&amp;A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T8771"/>
  <sheetViews>
    <sheetView showGridLines="0" view="pageBreakPreview" zoomScaleNormal="100" zoomScaleSheetLayoutView="100" workbookViewId="0">
      <selection activeCell="H21" sqref="H21"/>
    </sheetView>
  </sheetViews>
  <sheetFormatPr defaultRowHeight="13.5"/>
  <cols>
    <col min="1" max="1" width="6.625" style="4" customWidth="1"/>
    <col min="2" max="2" width="7.875" style="4" customWidth="1"/>
    <col min="3" max="5" width="5" style="4" customWidth="1"/>
    <col min="6" max="6" width="5.5" style="4" customWidth="1"/>
    <col min="7" max="7" width="9" style="4"/>
    <col min="8" max="10" width="8.875" style="4" customWidth="1"/>
    <col min="11" max="11" width="3.5" style="4" bestFit="1" customWidth="1"/>
    <col min="12" max="12" width="9.25" style="4" customWidth="1"/>
    <col min="13" max="14" width="7.5" style="4" hidden="1" customWidth="1"/>
    <col min="15" max="15" width="5.875" style="31" bestFit="1" customWidth="1"/>
    <col min="16" max="16" width="7.125" style="15" bestFit="1" customWidth="1"/>
    <col min="17" max="17" width="6.625" style="15" customWidth="1"/>
    <col min="18" max="18" width="5.625" style="4" customWidth="1"/>
    <col min="19" max="20" width="6.625" style="4" customWidth="1"/>
    <col min="21" max="21" width="6" style="4" customWidth="1"/>
    <col min="22" max="26" width="7.25" style="4" hidden="1" customWidth="1"/>
    <col min="27" max="28" width="6.625" style="4" hidden="1" customWidth="1"/>
    <col min="29" max="30" width="4.75" style="4" customWidth="1"/>
    <col min="31" max="31" width="2.125" style="4" customWidth="1"/>
    <col min="32" max="32" width="5.375" style="4" bestFit="1" customWidth="1"/>
    <col min="33" max="33" width="12" style="4" customWidth="1"/>
    <col min="34" max="34" width="11" style="4" bestFit="1" customWidth="1"/>
    <col min="35" max="36" width="7.125" style="4" customWidth="1"/>
    <col min="37" max="37" width="20" style="361" hidden="1" customWidth="1"/>
    <col min="38" max="38" width="11.5" style="342" hidden="1" customWidth="1"/>
    <col min="39" max="39" width="8.125" style="342" hidden="1" customWidth="1"/>
    <col min="40" max="40" width="12.375" style="15" hidden="1" customWidth="1"/>
    <col min="41" max="41" width="2" style="4" hidden="1" customWidth="1"/>
    <col min="42" max="46" width="9" style="4" hidden="1" customWidth="1"/>
    <col min="47" max="47" width="0" style="4" hidden="1" customWidth="1"/>
    <col min="48" max="16384" width="9" style="4"/>
  </cols>
  <sheetData>
    <row r="1" spans="1:46" ht="17.25">
      <c r="A1" s="55" t="s">
        <v>311</v>
      </c>
      <c r="K1" s="4" t="s">
        <v>225</v>
      </c>
      <c r="P1" s="32"/>
      <c r="Q1" s="33"/>
      <c r="AK1" s="327"/>
      <c r="AL1" s="349"/>
      <c r="AM1" s="4"/>
      <c r="AN1" s="4"/>
    </row>
    <row r="2" spans="1:46">
      <c r="AC2" s="378" t="s">
        <v>502</v>
      </c>
      <c r="AF2" s="13"/>
      <c r="AG2" s="13" t="s">
        <v>211</v>
      </c>
      <c r="AH2" s="13" t="s">
        <v>212</v>
      </c>
      <c r="AI2" s="13" t="s">
        <v>501</v>
      </c>
      <c r="AK2" s="361" t="s">
        <v>439</v>
      </c>
      <c r="AL2" s="350"/>
      <c r="AP2" s="351" t="s">
        <v>440</v>
      </c>
      <c r="AQ2" s="16"/>
      <c r="AR2" s="16"/>
      <c r="AS2" s="16"/>
      <c r="AT2" s="352"/>
    </row>
    <row r="3" spans="1:46">
      <c r="A3" t="s">
        <v>309</v>
      </c>
      <c r="K3" s="371" t="s">
        <v>203</v>
      </c>
      <c r="L3" s="372" t="s">
        <v>204</v>
      </c>
      <c r="M3" s="371" t="s">
        <v>205</v>
      </c>
      <c r="N3" s="371" t="s">
        <v>206</v>
      </c>
      <c r="O3" s="373" t="s">
        <v>207</v>
      </c>
      <c r="P3" s="372" t="s">
        <v>208</v>
      </c>
      <c r="Q3" s="374" t="s">
        <v>209</v>
      </c>
      <c r="R3" s="371" t="s">
        <v>210</v>
      </c>
      <c r="S3" s="372" t="s">
        <v>435</v>
      </c>
      <c r="T3" s="372" t="s">
        <v>436</v>
      </c>
      <c r="U3" s="406" t="s">
        <v>473</v>
      </c>
      <c r="V3" s="372" t="s">
        <v>474</v>
      </c>
      <c r="W3" s="380" t="s">
        <v>494</v>
      </c>
      <c r="X3" s="372" t="s">
        <v>479</v>
      </c>
      <c r="Y3" s="370" t="s">
        <v>480</v>
      </c>
      <c r="Z3" s="370" t="s">
        <v>481</v>
      </c>
      <c r="AA3" s="370" t="s">
        <v>483</v>
      </c>
      <c r="AB3" s="370" t="s">
        <v>484</v>
      </c>
      <c r="AC3" s="370" t="s">
        <v>503</v>
      </c>
      <c r="AD3" s="370" t="s">
        <v>504</v>
      </c>
      <c r="AF3" s="16" t="s">
        <v>213</v>
      </c>
      <c r="AG3" s="37">
        <f>SUMIF(K:K,6,R:R)</f>
        <v>0</v>
      </c>
      <c r="AH3" s="38">
        <f>SUMIF(K:K,6,P:P)/24/30</f>
        <v>23.182847222222211</v>
      </c>
      <c r="AI3" s="37">
        <f>SUMIF(K:K,6,U:U)</f>
        <v>0</v>
      </c>
      <c r="AK3" s="361" t="s">
        <v>441</v>
      </c>
      <c r="AL3" s="350">
        <f>AH30</f>
        <v>3.7889999999999993</v>
      </c>
      <c r="AP3" s="353" t="s">
        <v>442</v>
      </c>
      <c r="AT3" s="354"/>
    </row>
    <row r="4" spans="1:46" ht="13.5" customHeight="1">
      <c r="A4" t="s">
        <v>411</v>
      </c>
      <c r="K4" s="4">
        <f>MONTH(L4)</f>
        <v>6</v>
      </c>
      <c r="L4" s="34">
        <v>43252</v>
      </c>
      <c r="M4" s="4">
        <v>1</v>
      </c>
      <c r="N4" s="4">
        <v>1</v>
      </c>
      <c r="O4" s="31">
        <v>0</v>
      </c>
      <c r="P4" s="35">
        <v>19.690000000000001</v>
      </c>
      <c r="Q4" s="36">
        <f>IF(O4&lt;$B$15,$D$14,IF(O4&lt;$B$16,$D$15,IF(O4&lt;$B$17,$D$16,IF(O4&lt;$B$18,$D$17,IF(O4&lt;$B$19,$D$18,$D$19)))))</f>
        <v>13</v>
      </c>
      <c r="R4" s="4">
        <f>IF(Q4-P4&gt;0,Q4-P4,0)</f>
        <v>0</v>
      </c>
      <c r="S4" s="31">
        <f>VLOOKUP(K4,$AF$38:$AH$49,2,TRUE)</f>
        <v>0.19388888888888889</v>
      </c>
      <c r="T4" s="31">
        <f>VLOOKUP(K4,$AF$38:$AH$49,3,TRUE)</f>
        <v>0.79240740740740734</v>
      </c>
      <c r="U4" s="4">
        <f>IF(AND(S4&lt;O4,O4&lt;T4),R4,0)</f>
        <v>0</v>
      </c>
      <c r="V4" s="4">
        <f>IF(N4=1,SUM(U4:U27),"")</f>
        <v>0</v>
      </c>
      <c r="W4" s="18">
        <f>IF(V4="","",VLOOKUP(L4,日射量と図３!$A$4:$C$368,3,TRUE)*238.85/100)</f>
        <v>50.158499999999997</v>
      </c>
      <c r="X4" s="4">
        <f>IF(V4="","",VLOOKUP(K4,$AF$38:$AJ$49,5,TRUE))</f>
        <v>14</v>
      </c>
      <c r="Y4" s="4">
        <f t="shared" ref="Y4:Y30" si="0">IF(V4="","",$AH$30*V4/(($AG$18/$AH$18)*X4))</f>
        <v>0</v>
      </c>
      <c r="Z4" s="4">
        <f>IF(V4="","",$AH$30*V4/(($AG$19/$AH$19)*X4))</f>
        <v>0</v>
      </c>
      <c r="AA4" s="4">
        <f>IF($V4="","",IF(Y4&lt;36,0,IF(AND(36&lt;=Y4,Y4&lt;71),VLOOKUP($W4,日射量と図３!$E$6:$F$34,2,TRUE),IF(AND(71&lt;=Y4,Y4&lt;107),VLOOKUP($W4,日射量と図３!$E$6:$G$34,3,TRUE),IF(AND(107&lt;=Y4,Y4&lt;143),VLOOKUP($W4,日射量と図３!$E$6:$H$34,4,TRUE),VLOOKUP($W4,日射量と図３!$E$6:$I$34,5,TRUE))))))</f>
        <v>0</v>
      </c>
      <c r="AB4" s="4">
        <f>IF($V4="","",IF(Z4&lt;36,0,IF(AND(36&lt;=Z4,Z4&lt;71),VLOOKUP($W4,日射量と図３!$E$6:$F$34,2,TRUE),IF(AND(71&lt;=Z4,Z4&lt;107),VLOOKUP($W4,日射量と図３!$E$6:$G$34,3,TRUE),IF(AND(107&lt;=Z4,Z4&lt;143),VLOOKUP($W4,日射量と図３!$E$6:$H$34,4,TRUE),VLOOKUP($W4,日射量と図３!$E$6:$I$34,5,TRUE))))))</f>
        <v>0</v>
      </c>
      <c r="AC4" s="383">
        <f>IF(V4="","",IF((($AH$18*$AH$30*V4*3600/1000000)/1000-AA4*$AG$18*10*0.0000041868)&lt;=0,0,AA4*$AG$18*10*0.0000041868))</f>
        <v>0</v>
      </c>
      <c r="AD4" s="383">
        <f>IF(V4="","",IF((($AH$19*$AH$30*V4*3600/1000000)/1000-AB4*$AG$19*10*0.0000041868)&lt;=0,0,AB4*$AG$19*10*0.0000041868))</f>
        <v>0</v>
      </c>
      <c r="AF4" s="4" t="s">
        <v>214</v>
      </c>
      <c r="AG4" s="18">
        <f>SUMIF(K:K,7,R:R)</f>
        <v>0</v>
      </c>
      <c r="AH4" s="19">
        <f>SUMIF(K:K,7,P:P)/24/31</f>
        <v>27.493588709677436</v>
      </c>
      <c r="AI4" s="18">
        <f>SUMIF(K:K,7,U:U)</f>
        <v>0</v>
      </c>
      <c r="AK4" s="361" t="s">
        <v>443</v>
      </c>
      <c r="AL4" s="350">
        <f>V4396</f>
        <v>27.779999999999998</v>
      </c>
      <c r="AM4" s="4"/>
      <c r="AP4" s="353" t="s">
        <v>444</v>
      </c>
      <c r="AT4" s="354"/>
    </row>
    <row r="5" spans="1:46" ht="13.5" customHeight="1">
      <c r="A5"/>
      <c r="K5" s="4">
        <f t="shared" ref="K5:K68" si="1">MONTH(L5)</f>
        <v>6</v>
      </c>
      <c r="L5" s="34">
        <v>43252</v>
      </c>
      <c r="M5" s="4">
        <v>1</v>
      </c>
      <c r="N5" s="4">
        <v>2</v>
      </c>
      <c r="O5" s="31">
        <v>4.1666666666666664E-2</v>
      </c>
      <c r="P5" s="35">
        <v>19.529999999999998</v>
      </c>
      <c r="Q5" s="36">
        <f t="shared" ref="Q5:Q68" si="2">IF(O5&lt;$B$15,$D$14,IF(O5&lt;$B$16,$D$15,IF(O5&lt;$B$17,$D$16,IF(O5&lt;$B$18,$D$17,IF(O5&lt;$B$19,$D$18,$D$19)))))</f>
        <v>13</v>
      </c>
      <c r="R5" s="4">
        <f t="shared" ref="R5:R68" si="3">IF(Q5-P5&gt;0,Q5-P5,0)</f>
        <v>0</v>
      </c>
      <c r="S5" s="31">
        <f t="shared" ref="S5:S20" si="4">VLOOKUP(K5,$AF$38:$AH$49,2,TRUE)</f>
        <v>0.19388888888888889</v>
      </c>
      <c r="T5" s="31">
        <f t="shared" ref="T5:T20" si="5">VLOOKUP(K5,$AF$38:$AH$49,3,TRUE)</f>
        <v>0.79240740740740734</v>
      </c>
      <c r="U5" s="4">
        <f t="shared" ref="U5:U68" si="6">IF(AND(S5&lt;O5,O5&lt;T5),R5,0)</f>
        <v>0</v>
      </c>
      <c r="V5" s="4" t="str">
        <f t="shared" ref="V5:V68" si="7">IF(N5=1,SUM(U5:U28),"")</f>
        <v/>
      </c>
      <c r="W5" s="18" t="str">
        <f>IF(V5="","",VLOOKUP(L5,日射量と図３!$A$4:$C$368,3,TRUE)*238.85/100)</f>
        <v/>
      </c>
      <c r="X5" s="4" t="str">
        <f t="shared" ref="X5:X68" si="8">IF(V5="","",VLOOKUP(K5,$AF$38:$AJ$49,5,TRUE))</f>
        <v/>
      </c>
      <c r="Y5" s="4" t="str">
        <f t="shared" si="0"/>
        <v/>
      </c>
      <c r="Z5" s="4" t="str">
        <f t="shared" ref="Z5:Z30" si="9">IF(V5="","",$AH$30*V5/(($AG$19/$AH$19)*X5))</f>
        <v/>
      </c>
      <c r="AA5" s="4" t="str">
        <f>IF($V5="","",IF(Y5&lt;36,0,IF(AND(36&lt;=Y5,Y5&lt;71),VLOOKUP($W5,日射量と図３!$E$6:$F$34,2,TRUE),IF(AND(71&lt;=Y5,Y5&lt;107),VLOOKUP($W5,日射量と図３!$E$6:$G$34,3,TRUE),IF(AND(107&lt;=Y5,Y5&lt;143),VLOOKUP($W5,日射量と図３!$E$6:$H$34,4,TRUE),VLOOKUP($W5,日射量と図３!$E$6:$I$34,5,TRUE))))))</f>
        <v/>
      </c>
      <c r="AB5" s="4" t="str">
        <f>IF($V5="","",IF(Z5&lt;36,0,IF(AND(36&lt;=Z5,Z5&lt;71),VLOOKUP($W5,日射量と図３!$E$6:$F$34,2,TRUE),IF(AND(71&lt;=Z5,Z5&lt;107),VLOOKUP($W5,日射量と図３!$E$6:$G$34,3,TRUE),IF(AND(107&lt;=Z5,Z5&lt;143),VLOOKUP($W5,日射量と図３!$E$6:$H$34,4,TRUE),VLOOKUP($W5,日射量と図３!$E$6:$I$34,5,TRUE))))))</f>
        <v/>
      </c>
      <c r="AC5" s="382" t="str">
        <f t="shared" ref="AC5:AC14" si="10">IF(V5="","",IF((($AH$18*$AH$30*V5*3600/1000000)/1000-AA5*$AG$18*10*0.0000041868)&lt;=0,0,AA5*$AG$18*10*0.0000041868))</f>
        <v/>
      </c>
      <c r="AD5" s="382" t="str">
        <f t="shared" ref="AD5:AD14" si="11">IF(V5="","",IF((($AH$19*$AH$30*V5*3600/1000000)/1000-AB5*$AG$19*10*0.0000041868)&lt;=0,0,AB5*$AG$19*10*0.0000041868))</f>
        <v/>
      </c>
      <c r="AF5" s="4" t="s">
        <v>215</v>
      </c>
      <c r="AG5" s="18">
        <f>SUMIF(K:K,8,R:R)</f>
        <v>0</v>
      </c>
      <c r="AH5" s="19">
        <f>SUMIF(K:K,8,P:P)/24/31</f>
        <v>28.425981182795724</v>
      </c>
      <c r="AI5" s="18">
        <f>SUMIF(K:K,8,U:U)</f>
        <v>0</v>
      </c>
      <c r="AK5" s="361" t="s">
        <v>445</v>
      </c>
      <c r="AL5" s="350">
        <f>AG19/AH19</f>
        <v>0.5376344086021505</v>
      </c>
      <c r="AP5" s="353" t="s">
        <v>446</v>
      </c>
      <c r="AT5" s="354"/>
    </row>
    <row r="6" spans="1:46" ht="13.5" customHeight="1">
      <c r="A6"/>
      <c r="K6" s="4">
        <f t="shared" si="1"/>
        <v>6</v>
      </c>
      <c r="L6" s="34">
        <v>43252</v>
      </c>
      <c r="M6" s="4">
        <v>1</v>
      </c>
      <c r="N6" s="4">
        <v>3</v>
      </c>
      <c r="O6" s="31">
        <v>8.3333333333333329E-2</v>
      </c>
      <c r="P6" s="35">
        <v>19.060000000000002</v>
      </c>
      <c r="Q6" s="36">
        <f t="shared" si="2"/>
        <v>13</v>
      </c>
      <c r="R6" s="4">
        <f t="shared" si="3"/>
        <v>0</v>
      </c>
      <c r="S6" s="31">
        <f t="shared" si="4"/>
        <v>0.19388888888888889</v>
      </c>
      <c r="T6" s="31">
        <f t="shared" si="5"/>
        <v>0.79240740740740734</v>
      </c>
      <c r="U6" s="4">
        <f t="shared" si="6"/>
        <v>0</v>
      </c>
      <c r="V6" s="4" t="str">
        <f t="shared" si="7"/>
        <v/>
      </c>
      <c r="W6" s="18" t="str">
        <f>IF(V6="","",VLOOKUP(L6,日射量と図３!$A$4:$C$368,3,TRUE)*238.85/100)</f>
        <v/>
      </c>
      <c r="X6" s="4" t="str">
        <f t="shared" si="8"/>
        <v/>
      </c>
      <c r="Y6" s="4" t="str">
        <f t="shared" si="0"/>
        <v/>
      </c>
      <c r="Z6" s="4" t="str">
        <f t="shared" si="9"/>
        <v/>
      </c>
      <c r="AA6" s="4" t="str">
        <f>IF($V6="","",IF(Y6&lt;36,0,IF(AND(36&lt;=Y6,Y6&lt;71),VLOOKUP($W6,日射量と図３!$E$6:$F$34,2,TRUE),IF(AND(71&lt;=Y6,Y6&lt;107),VLOOKUP($W6,日射量と図３!$E$6:$G$34,3,TRUE),IF(AND(107&lt;=Y6,Y6&lt;143),VLOOKUP($W6,日射量と図３!$E$6:$H$34,4,TRUE),VLOOKUP($W6,日射量と図３!$E$6:$I$34,5,TRUE))))))</f>
        <v/>
      </c>
      <c r="AB6" s="4" t="str">
        <f>IF($V6="","",IF(Z6&lt;36,0,IF(AND(36&lt;=Z6,Z6&lt;71),VLOOKUP($W6,日射量と図３!$E$6:$F$34,2,TRUE),IF(AND(71&lt;=Z6,Z6&lt;107),VLOOKUP($W6,日射量と図３!$E$6:$G$34,3,TRUE),IF(AND(107&lt;=Z6,Z6&lt;143),VLOOKUP($W6,日射量と図３!$E$6:$H$34,4,TRUE),VLOOKUP($W6,日射量と図３!$E$6:$I$34,5,TRUE))))))</f>
        <v/>
      </c>
      <c r="AC6" s="382" t="str">
        <f t="shared" si="10"/>
        <v/>
      </c>
      <c r="AD6" s="382" t="str">
        <f t="shared" si="11"/>
        <v/>
      </c>
      <c r="AF6" s="4" t="s">
        <v>216</v>
      </c>
      <c r="AG6" s="18">
        <f>SUMIF(K:K,9,R:R)</f>
        <v>0</v>
      </c>
      <c r="AH6" s="19">
        <f>SUMIF(K:K,9,P:P)/24/30</f>
        <v>24.503070987654347</v>
      </c>
      <c r="AI6" s="18">
        <f>SUMIF(K:K,9,U:U)</f>
        <v>0</v>
      </c>
      <c r="AK6" s="361" t="s">
        <v>447</v>
      </c>
      <c r="AL6" s="350">
        <v>10</v>
      </c>
      <c r="AP6" s="353"/>
      <c r="AT6" s="354"/>
    </row>
    <row r="7" spans="1:46" ht="13.5" customHeight="1">
      <c r="A7"/>
      <c r="K7" s="4">
        <f t="shared" si="1"/>
        <v>6</v>
      </c>
      <c r="L7" s="34">
        <v>43252</v>
      </c>
      <c r="M7" s="4">
        <v>1</v>
      </c>
      <c r="N7" s="4">
        <v>4</v>
      </c>
      <c r="O7" s="31">
        <v>0.125</v>
      </c>
      <c r="P7" s="35">
        <v>18.899999999999999</v>
      </c>
      <c r="Q7" s="36">
        <f t="shared" si="2"/>
        <v>13</v>
      </c>
      <c r="R7" s="4">
        <f t="shared" si="3"/>
        <v>0</v>
      </c>
      <c r="S7" s="31">
        <f t="shared" si="4"/>
        <v>0.19388888888888889</v>
      </c>
      <c r="T7" s="31">
        <f t="shared" si="5"/>
        <v>0.79240740740740734</v>
      </c>
      <c r="U7" s="4">
        <f t="shared" si="6"/>
        <v>0</v>
      </c>
      <c r="V7" s="4" t="str">
        <f t="shared" si="7"/>
        <v/>
      </c>
      <c r="W7" s="18" t="str">
        <f>IF(V7="","",VLOOKUP(L7,日射量と図３!$A$4:$C$368,3,TRUE)*238.85/100)</f>
        <v/>
      </c>
      <c r="X7" s="4" t="str">
        <f t="shared" si="8"/>
        <v/>
      </c>
      <c r="Y7" s="4" t="str">
        <f t="shared" si="0"/>
        <v/>
      </c>
      <c r="Z7" s="4" t="str">
        <f t="shared" si="9"/>
        <v/>
      </c>
      <c r="AA7" s="4" t="str">
        <f>IF($V7="","",IF(Y7&lt;36,0,IF(AND(36&lt;=Y7,Y7&lt;71),VLOOKUP($W7,日射量と図３!$E$6:$F$34,2,TRUE),IF(AND(71&lt;=Y7,Y7&lt;107),VLOOKUP($W7,日射量と図３!$E$6:$G$34,3,TRUE),IF(AND(107&lt;=Y7,Y7&lt;143),VLOOKUP($W7,日射量と図３!$E$6:$H$34,4,TRUE),VLOOKUP($W7,日射量と図３!$E$6:$I$34,5,TRUE))))))</f>
        <v/>
      </c>
      <c r="AB7" s="4" t="str">
        <f>IF($V7="","",IF(Z7&lt;36,0,IF(AND(36&lt;=Z7,Z7&lt;71),VLOOKUP($W7,日射量と図３!$E$6:$F$34,2,TRUE),IF(AND(71&lt;=Z7,Z7&lt;107),VLOOKUP($W7,日射量と図３!$E$6:$G$34,3,TRUE),IF(AND(107&lt;=Z7,Z7&lt;143),VLOOKUP($W7,日射量と図３!$E$6:$H$34,4,TRUE),VLOOKUP($W7,日射量と図３!$E$6:$I$34,5,TRUE))))))</f>
        <v/>
      </c>
      <c r="AC7" s="382" t="str">
        <f t="shared" si="10"/>
        <v/>
      </c>
      <c r="AD7" s="382" t="str">
        <f t="shared" si="11"/>
        <v/>
      </c>
      <c r="AF7" s="4" t="s">
        <v>217</v>
      </c>
      <c r="AG7" s="18">
        <f>SUMIF(K:K,10,R:R)</f>
        <v>42.800000000000004</v>
      </c>
      <c r="AH7" s="19">
        <f>SUMIF(K:K,10,P:P)/24/31</f>
        <v>18.972405913978509</v>
      </c>
      <c r="AI7" s="18">
        <f>SUMIF(K:K,10,U:U)</f>
        <v>14.030000000000001</v>
      </c>
      <c r="AL7" s="350"/>
      <c r="AP7" s="353" t="s">
        <v>448</v>
      </c>
      <c r="AT7" s="354"/>
    </row>
    <row r="8" spans="1:46" ht="13.5" customHeight="1">
      <c r="A8" s="4" t="s">
        <v>265</v>
      </c>
      <c r="G8" s="57" t="s">
        <v>308</v>
      </c>
      <c r="H8" s="57"/>
      <c r="I8" s="57"/>
      <c r="K8" s="4">
        <f t="shared" si="1"/>
        <v>6</v>
      </c>
      <c r="L8" s="34">
        <v>43252</v>
      </c>
      <c r="M8" s="4">
        <v>1</v>
      </c>
      <c r="N8" s="4">
        <v>5</v>
      </c>
      <c r="O8" s="31">
        <v>0.16666666666666666</v>
      </c>
      <c r="P8" s="35">
        <v>18.55</v>
      </c>
      <c r="Q8" s="36">
        <f t="shared" si="2"/>
        <v>15</v>
      </c>
      <c r="R8" s="4">
        <f t="shared" si="3"/>
        <v>0</v>
      </c>
      <c r="S8" s="31">
        <f t="shared" si="4"/>
        <v>0.19388888888888889</v>
      </c>
      <c r="T8" s="31">
        <f t="shared" si="5"/>
        <v>0.79240740740740734</v>
      </c>
      <c r="U8" s="4">
        <f t="shared" si="6"/>
        <v>0</v>
      </c>
      <c r="V8" s="4" t="str">
        <f t="shared" si="7"/>
        <v/>
      </c>
      <c r="W8" s="18" t="str">
        <f>IF(V8="","",VLOOKUP(L8,日射量と図３!$A$4:$C$368,3,TRUE)*238.85/100)</f>
        <v/>
      </c>
      <c r="X8" s="4" t="str">
        <f t="shared" si="8"/>
        <v/>
      </c>
      <c r="Y8" s="4" t="str">
        <f t="shared" si="0"/>
        <v/>
      </c>
      <c r="Z8" s="4" t="str">
        <f t="shared" si="9"/>
        <v/>
      </c>
      <c r="AA8" s="4" t="str">
        <f>IF($V8="","",IF(Y8&lt;36,0,IF(AND(36&lt;=Y8,Y8&lt;71),VLOOKUP($W8,日射量と図３!$E$6:$F$34,2,TRUE),IF(AND(71&lt;=Y8,Y8&lt;107),VLOOKUP($W8,日射量と図３!$E$6:$G$34,3,TRUE),IF(AND(107&lt;=Y8,Y8&lt;143),VLOOKUP($W8,日射量と図３!$E$6:$H$34,4,TRUE),VLOOKUP($W8,日射量と図３!$E$6:$I$34,5,TRUE))))))</f>
        <v/>
      </c>
      <c r="AB8" s="4" t="str">
        <f>IF($V8="","",IF(Z8&lt;36,0,IF(AND(36&lt;=Z8,Z8&lt;71),VLOOKUP($W8,日射量と図３!$E$6:$F$34,2,TRUE),IF(AND(71&lt;=Z8,Z8&lt;107),VLOOKUP($W8,日射量と図３!$E$6:$G$34,3,TRUE),IF(AND(107&lt;=Z8,Z8&lt;143),VLOOKUP($W8,日射量と図３!$E$6:$H$34,4,TRUE),VLOOKUP($W8,日射量と図３!$E$6:$I$34,5,TRUE))))))</f>
        <v/>
      </c>
      <c r="AC8" s="382" t="str">
        <f t="shared" si="10"/>
        <v/>
      </c>
      <c r="AD8" s="382" t="str">
        <f t="shared" si="11"/>
        <v/>
      </c>
      <c r="AF8" s="4" t="s">
        <v>218</v>
      </c>
      <c r="AG8" s="18">
        <f>SUMIF(K:K,11,R:R)</f>
        <v>1444.02</v>
      </c>
      <c r="AH8" s="19">
        <f>SUMIF(K:K,11,P:P)/24/30</f>
        <v>12.695805555555536</v>
      </c>
      <c r="AI8" s="18">
        <f>SUMIF(K:K,11,U:U)</f>
        <v>195.99</v>
      </c>
      <c r="AK8" s="361" t="s">
        <v>449</v>
      </c>
      <c r="AL8" s="350">
        <f>AL3*AL4/(AL5*AL6)</f>
        <v>19.578066119999995</v>
      </c>
      <c r="AP8" s="353" t="s">
        <v>450</v>
      </c>
      <c r="AT8" s="354"/>
    </row>
    <row r="9" spans="1:46" ht="13.5" customHeight="1">
      <c r="A9" s="4" t="s">
        <v>266</v>
      </c>
      <c r="B9" s="59">
        <f>質問表!M159</f>
        <v>10</v>
      </c>
      <c r="C9" s="4" t="s">
        <v>268</v>
      </c>
      <c r="D9" s="59">
        <f>質問表!O159</f>
        <v>20</v>
      </c>
      <c r="E9" s="4" t="s">
        <v>269</v>
      </c>
      <c r="F9" s="56">
        <f>DATE(2018,B9,D9)</f>
        <v>43393</v>
      </c>
      <c r="G9" s="58">
        <f>VLOOKUP(F9,$L$4:$M$8763,2)</f>
        <v>142</v>
      </c>
      <c r="H9" s="328"/>
      <c r="I9" s="328"/>
      <c r="J9" s="33"/>
      <c r="K9" s="4">
        <f t="shared" si="1"/>
        <v>6</v>
      </c>
      <c r="L9" s="34">
        <v>43252</v>
      </c>
      <c r="M9" s="4">
        <v>1</v>
      </c>
      <c r="N9" s="4">
        <v>6</v>
      </c>
      <c r="O9" s="31">
        <v>0.20833333333333334</v>
      </c>
      <c r="P9" s="35">
        <v>18.149999999999999</v>
      </c>
      <c r="Q9" s="36">
        <f t="shared" si="2"/>
        <v>15</v>
      </c>
      <c r="R9" s="4">
        <f>IF(Q9-P9&gt;0,Q9-P9,0)</f>
        <v>0</v>
      </c>
      <c r="S9" s="31">
        <f t="shared" si="4"/>
        <v>0.19388888888888889</v>
      </c>
      <c r="T9" s="31">
        <f t="shared" si="5"/>
        <v>0.79240740740740734</v>
      </c>
      <c r="U9" s="4">
        <f t="shared" si="6"/>
        <v>0</v>
      </c>
      <c r="V9" s="4" t="str">
        <f t="shared" si="7"/>
        <v/>
      </c>
      <c r="W9" s="18" t="str">
        <f>IF(V9="","",VLOOKUP(L9,日射量と図３!$A$4:$C$368,3,TRUE)*238.85/100)</f>
        <v/>
      </c>
      <c r="X9" s="4" t="str">
        <f t="shared" si="8"/>
        <v/>
      </c>
      <c r="Y9" s="4" t="str">
        <f t="shared" si="0"/>
        <v/>
      </c>
      <c r="Z9" s="4" t="str">
        <f t="shared" si="9"/>
        <v/>
      </c>
      <c r="AA9" s="4" t="str">
        <f>IF($V9="","",IF(Y9&lt;36,0,IF(AND(36&lt;=Y9,Y9&lt;71),VLOOKUP($W9,日射量と図３!$E$6:$F$34,2,TRUE),IF(AND(71&lt;=Y9,Y9&lt;107),VLOOKUP($W9,日射量と図３!$E$6:$G$34,3,TRUE),IF(AND(107&lt;=Y9,Y9&lt;143),VLOOKUP($W9,日射量と図３!$E$6:$H$34,4,TRUE),VLOOKUP($W9,日射量と図３!$E$6:$I$34,5,TRUE))))))</f>
        <v/>
      </c>
      <c r="AB9" s="4" t="str">
        <f>IF($V9="","",IF(Z9&lt;36,0,IF(AND(36&lt;=Z9,Z9&lt;71),VLOOKUP($W9,日射量と図３!$E$6:$F$34,2,TRUE),IF(AND(71&lt;=Z9,Z9&lt;107),VLOOKUP($W9,日射量と図３!$E$6:$G$34,3,TRUE),IF(AND(107&lt;=Z9,Z9&lt;143),VLOOKUP($W9,日射量と図３!$E$6:$H$34,4,TRUE),VLOOKUP($W9,日射量と図３!$E$6:$I$34,5,TRUE))))))</f>
        <v/>
      </c>
      <c r="AC9" s="382" t="str">
        <f t="shared" si="10"/>
        <v/>
      </c>
      <c r="AD9" s="382" t="str">
        <f t="shared" si="11"/>
        <v/>
      </c>
      <c r="AF9" s="4" t="s">
        <v>219</v>
      </c>
      <c r="AG9" s="18">
        <f>SUMIF(K:K,12,R:R)</f>
        <v>5036.350000000004</v>
      </c>
      <c r="AH9" s="19">
        <f>SUMIF(K:K,12,P:P)/24/31</f>
        <v>7.0477688172043012</v>
      </c>
      <c r="AI9" s="18">
        <f>SUMIF(K:K,12,U:U)</f>
        <v>2226.2600000000007</v>
      </c>
      <c r="AL9" s="350"/>
      <c r="AP9" s="353" t="s">
        <v>451</v>
      </c>
      <c r="AT9" s="354"/>
    </row>
    <row r="10" spans="1:46" ht="13.5" customHeight="1">
      <c r="A10" s="4" t="s">
        <v>267</v>
      </c>
      <c r="B10" s="59">
        <f>質問表!M160</f>
        <v>4</v>
      </c>
      <c r="C10" s="4" t="s">
        <v>268</v>
      </c>
      <c r="D10" s="59">
        <f>質問表!O160</f>
        <v>30</v>
      </c>
      <c r="E10" s="4" t="s">
        <v>269</v>
      </c>
      <c r="F10" s="56">
        <f>DATE(2019,B10,D10)</f>
        <v>43585</v>
      </c>
      <c r="G10" s="58">
        <f>VLOOKUP(F10,$L$4:$M$8763,2)</f>
        <v>334</v>
      </c>
      <c r="H10" s="328"/>
      <c r="I10" s="328"/>
      <c r="K10" s="4">
        <f t="shared" si="1"/>
        <v>6</v>
      </c>
      <c r="L10" s="34">
        <v>43252</v>
      </c>
      <c r="M10" s="4">
        <v>1</v>
      </c>
      <c r="N10" s="4">
        <v>7</v>
      </c>
      <c r="O10" s="31">
        <v>0.25</v>
      </c>
      <c r="P10" s="35">
        <v>18.670000000000002</v>
      </c>
      <c r="Q10" s="36">
        <f t="shared" si="2"/>
        <v>15</v>
      </c>
      <c r="R10" s="4">
        <f t="shared" si="3"/>
        <v>0</v>
      </c>
      <c r="S10" s="31">
        <f t="shared" si="4"/>
        <v>0.19388888888888889</v>
      </c>
      <c r="T10" s="31">
        <f t="shared" si="5"/>
        <v>0.79240740740740734</v>
      </c>
      <c r="U10" s="4">
        <f t="shared" si="6"/>
        <v>0</v>
      </c>
      <c r="V10" s="4" t="str">
        <f t="shared" si="7"/>
        <v/>
      </c>
      <c r="W10" s="18" t="str">
        <f>IF(V10="","",VLOOKUP(L10,日射量と図３!$A$4:$C$368,3,TRUE)*238.85/100)</f>
        <v/>
      </c>
      <c r="X10" s="4" t="str">
        <f t="shared" si="8"/>
        <v/>
      </c>
      <c r="Y10" s="4" t="str">
        <f t="shared" si="0"/>
        <v/>
      </c>
      <c r="Z10" s="4" t="str">
        <f t="shared" si="9"/>
        <v/>
      </c>
      <c r="AA10" s="4" t="str">
        <f>IF($V10="","",IF(Y10&lt;36,0,IF(AND(36&lt;=Y10,Y10&lt;71),VLOOKUP($W10,日射量と図３!$E$6:$F$34,2,TRUE),IF(AND(71&lt;=Y10,Y10&lt;107),VLOOKUP($W10,日射量と図３!$E$6:$G$34,3,TRUE),IF(AND(107&lt;=Y10,Y10&lt;143),VLOOKUP($W10,日射量と図３!$E$6:$H$34,4,TRUE),VLOOKUP($W10,日射量と図３!$E$6:$I$34,5,TRUE))))))</f>
        <v/>
      </c>
      <c r="AB10" s="4" t="str">
        <f>IF($V10="","",IF(Z10&lt;36,0,IF(AND(36&lt;=Z10,Z10&lt;71),VLOOKUP($W10,日射量と図３!$E$6:$F$34,2,TRUE),IF(AND(71&lt;=Z10,Z10&lt;107),VLOOKUP($W10,日射量と図３!$E$6:$G$34,3,TRUE),IF(AND(107&lt;=Z10,Z10&lt;143),VLOOKUP($W10,日射量と図３!$E$6:$H$34,4,TRUE),VLOOKUP($W10,日射量と図３!$E$6:$I$34,5,TRUE))))))</f>
        <v/>
      </c>
      <c r="AC10" s="382" t="str">
        <f t="shared" si="10"/>
        <v/>
      </c>
      <c r="AD10" s="382" t="str">
        <f t="shared" si="11"/>
        <v/>
      </c>
      <c r="AF10" s="4" t="s">
        <v>220</v>
      </c>
      <c r="AG10" s="18">
        <f>SUMIF(K:K,1,R:R)</f>
        <v>6941.8300000000063</v>
      </c>
      <c r="AH10" s="19">
        <f>SUMIF(K:K,1,P:P)/24/31</f>
        <v>4.461250000000005</v>
      </c>
      <c r="AI10" s="18">
        <f>SUMIF(K:K,1,U:U)</f>
        <v>1868.9200000000005</v>
      </c>
      <c r="AK10" s="361" t="s">
        <v>452</v>
      </c>
      <c r="AL10" s="350">
        <v>24</v>
      </c>
      <c r="AM10" s="356" t="s">
        <v>500</v>
      </c>
      <c r="AP10" s="353" t="s">
        <v>453</v>
      </c>
      <c r="AT10" s="354"/>
    </row>
    <row r="11" spans="1:46" ht="13.5" customHeight="1">
      <c r="K11" s="4">
        <f t="shared" si="1"/>
        <v>6</v>
      </c>
      <c r="L11" s="34">
        <v>43252</v>
      </c>
      <c r="M11" s="4">
        <v>1</v>
      </c>
      <c r="N11" s="4">
        <v>8</v>
      </c>
      <c r="O11" s="31">
        <v>0.29166666666666669</v>
      </c>
      <c r="P11" s="35">
        <v>19.79</v>
      </c>
      <c r="Q11" s="36">
        <f t="shared" si="2"/>
        <v>12</v>
      </c>
      <c r="R11" s="4">
        <f t="shared" si="3"/>
        <v>0</v>
      </c>
      <c r="S11" s="31">
        <f t="shared" si="4"/>
        <v>0.19388888888888889</v>
      </c>
      <c r="T11" s="31">
        <f t="shared" si="5"/>
        <v>0.79240740740740734</v>
      </c>
      <c r="U11" s="4">
        <f t="shared" si="6"/>
        <v>0</v>
      </c>
      <c r="V11" s="4" t="str">
        <f t="shared" si="7"/>
        <v/>
      </c>
      <c r="W11" s="18" t="str">
        <f>IF(V11="","",VLOOKUP(L11,日射量と図３!$A$4:$C$368,3,TRUE)*238.85/100)</f>
        <v/>
      </c>
      <c r="X11" s="4" t="str">
        <f t="shared" si="8"/>
        <v/>
      </c>
      <c r="Y11" s="4" t="str">
        <f t="shared" si="0"/>
        <v/>
      </c>
      <c r="Z11" s="4" t="str">
        <f t="shared" si="9"/>
        <v/>
      </c>
      <c r="AA11" s="4" t="str">
        <f>IF($V11="","",IF(Y11&lt;36,0,IF(AND(36&lt;=Y11,Y11&lt;71),VLOOKUP($W11,日射量と図３!$E$6:$F$34,2,TRUE),IF(AND(71&lt;=Y11,Y11&lt;107),VLOOKUP($W11,日射量と図３!$E$6:$G$34,3,TRUE),IF(AND(107&lt;=Y11,Y11&lt;143),VLOOKUP($W11,日射量と図３!$E$6:$H$34,4,TRUE),VLOOKUP($W11,日射量と図３!$E$6:$I$34,5,TRUE))))))</f>
        <v/>
      </c>
      <c r="AB11" s="4" t="str">
        <f>IF($V11="","",IF(Z11&lt;36,0,IF(AND(36&lt;=Z11,Z11&lt;71),VLOOKUP($W11,日射量と図３!$E$6:$F$34,2,TRUE),IF(AND(71&lt;=Z11,Z11&lt;107),VLOOKUP($W11,日射量と図３!$E$6:$G$34,3,TRUE),IF(AND(107&lt;=Z11,Z11&lt;143),VLOOKUP($W11,日射量と図３!$E$6:$H$34,4,TRUE),VLOOKUP($W11,日射量と図３!$E$6:$I$34,5,TRUE))))))</f>
        <v/>
      </c>
      <c r="AC11" s="382" t="str">
        <f t="shared" si="10"/>
        <v/>
      </c>
      <c r="AD11" s="382" t="str">
        <f t="shared" si="11"/>
        <v/>
      </c>
      <c r="AF11" s="4" t="s">
        <v>221</v>
      </c>
      <c r="AG11" s="18">
        <f>SUMIF(K:K,2,R:R)</f>
        <v>5469.9900000000034</v>
      </c>
      <c r="AH11" s="19">
        <f>SUMIF(K:K,2,P:P)/24/28</f>
        <v>5.6566964285714372</v>
      </c>
      <c r="AI11" s="18">
        <f>SUMIF(K:K,2,U:U)</f>
        <v>1863.8699999999992</v>
      </c>
      <c r="AK11" s="355" t="s">
        <v>454</v>
      </c>
      <c r="AL11" s="350">
        <v>17</v>
      </c>
      <c r="AM11" s="356" t="s">
        <v>491</v>
      </c>
      <c r="AP11" s="353"/>
      <c r="AT11" s="354"/>
    </row>
    <row r="12" spans="1:46" ht="13.5" customHeight="1">
      <c r="A12" s="4" t="s">
        <v>270</v>
      </c>
      <c r="K12" s="4">
        <f t="shared" si="1"/>
        <v>6</v>
      </c>
      <c r="L12" s="34">
        <v>43252</v>
      </c>
      <c r="M12" s="4">
        <v>1</v>
      </c>
      <c r="N12" s="4">
        <v>9</v>
      </c>
      <c r="O12" s="31">
        <v>0.33333333333333331</v>
      </c>
      <c r="P12" s="35">
        <v>20.87</v>
      </c>
      <c r="Q12" s="36">
        <f t="shared" si="2"/>
        <v>12</v>
      </c>
      <c r="R12" s="4">
        <f t="shared" si="3"/>
        <v>0</v>
      </c>
      <c r="S12" s="31">
        <f t="shared" si="4"/>
        <v>0.19388888888888889</v>
      </c>
      <c r="T12" s="31">
        <f t="shared" si="5"/>
        <v>0.79240740740740734</v>
      </c>
      <c r="U12" s="4">
        <f t="shared" si="6"/>
        <v>0</v>
      </c>
      <c r="V12" s="4" t="str">
        <f t="shared" si="7"/>
        <v/>
      </c>
      <c r="W12" s="18" t="str">
        <f>IF(V12="","",VLOOKUP(L12,日射量と図３!$A$4:$C$368,3,TRUE)*238.85/100)</f>
        <v/>
      </c>
      <c r="X12" s="4" t="str">
        <f t="shared" si="8"/>
        <v/>
      </c>
      <c r="Y12" s="4" t="str">
        <f t="shared" si="0"/>
        <v/>
      </c>
      <c r="Z12" s="4" t="str">
        <f t="shared" si="9"/>
        <v/>
      </c>
      <c r="AA12" s="4" t="str">
        <f>IF($V12="","",IF(Y12&lt;36,0,IF(AND(36&lt;=Y12,Y12&lt;71),VLOOKUP($W12,日射量と図３!$E$6:$F$34,2,TRUE),IF(AND(71&lt;=Y12,Y12&lt;107),VLOOKUP($W12,日射量と図３!$E$6:$G$34,3,TRUE),IF(AND(107&lt;=Y12,Y12&lt;143),VLOOKUP($W12,日射量と図３!$E$6:$H$34,4,TRUE),VLOOKUP($W12,日射量と図３!$E$6:$I$34,5,TRUE))))))</f>
        <v/>
      </c>
      <c r="AB12" s="4" t="str">
        <f>IF($V12="","",IF(Z12&lt;36,0,IF(AND(36&lt;=Z12,Z12&lt;71),VLOOKUP($W12,日射量と図３!$E$6:$F$34,2,TRUE),IF(AND(71&lt;=Z12,Z12&lt;107),VLOOKUP($W12,日射量と図３!$E$6:$G$34,3,TRUE),IF(AND(107&lt;=Z12,Z12&lt;143),VLOOKUP($W12,日射量と図３!$E$6:$H$34,4,TRUE),VLOOKUP($W12,日射量と図３!$E$6:$I$34,5,TRUE))))))</f>
        <v/>
      </c>
      <c r="AC12" s="382" t="str">
        <f t="shared" si="10"/>
        <v/>
      </c>
      <c r="AD12" s="382" t="str">
        <f t="shared" si="11"/>
        <v/>
      </c>
      <c r="AF12" s="4" t="s">
        <v>222</v>
      </c>
      <c r="AG12" s="18">
        <f>SUMIF(K:K,3,R:R)</f>
        <v>3444.9288888888887</v>
      </c>
      <c r="AH12" s="19">
        <f>SUMIF(K:K,3,P:P)/24/31</f>
        <v>9.3785782556750252</v>
      </c>
      <c r="AI12" s="18">
        <f>SUMIF(K:K,3,U:U)</f>
        <v>829.30888888888944</v>
      </c>
      <c r="AK12" s="361" t="s">
        <v>455</v>
      </c>
      <c r="AL12" s="350">
        <f>AG19</f>
        <v>1000</v>
      </c>
      <c r="AP12" s="353" t="s">
        <v>456</v>
      </c>
      <c r="AT12" s="354"/>
    </row>
    <row r="13" spans="1:46" ht="13.5" customHeight="1">
      <c r="B13" s="4" t="s">
        <v>275</v>
      </c>
      <c r="D13" s="4" t="s">
        <v>276</v>
      </c>
      <c r="K13" s="4">
        <f t="shared" si="1"/>
        <v>6</v>
      </c>
      <c r="L13" s="34">
        <v>43252</v>
      </c>
      <c r="M13" s="4">
        <v>1</v>
      </c>
      <c r="N13" s="4">
        <v>10</v>
      </c>
      <c r="O13" s="31">
        <v>0.375</v>
      </c>
      <c r="P13" s="35">
        <v>21.81</v>
      </c>
      <c r="Q13" s="36">
        <f t="shared" si="2"/>
        <v>12</v>
      </c>
      <c r="R13" s="4">
        <f t="shared" si="3"/>
        <v>0</v>
      </c>
      <c r="S13" s="31">
        <f t="shared" si="4"/>
        <v>0.19388888888888889</v>
      </c>
      <c r="T13" s="31">
        <f t="shared" si="5"/>
        <v>0.79240740740740734</v>
      </c>
      <c r="U13" s="4">
        <f t="shared" si="6"/>
        <v>0</v>
      </c>
      <c r="V13" s="4" t="str">
        <f t="shared" si="7"/>
        <v/>
      </c>
      <c r="W13" s="18" t="str">
        <f>IF(V13="","",VLOOKUP(L13,日射量と図３!$A$4:$C$368,3,TRUE)*238.85/100)</f>
        <v/>
      </c>
      <c r="X13" s="4" t="str">
        <f t="shared" si="8"/>
        <v/>
      </c>
      <c r="Y13" s="4" t="str">
        <f t="shared" si="0"/>
        <v/>
      </c>
      <c r="Z13" s="4" t="str">
        <f t="shared" si="9"/>
        <v/>
      </c>
      <c r="AA13" s="4" t="str">
        <f>IF($V13="","",IF(Y13&lt;36,0,IF(AND(36&lt;=Y13,Y13&lt;71),VLOOKUP($W13,日射量と図３!$E$6:$F$34,2,TRUE),IF(AND(71&lt;=Y13,Y13&lt;107),VLOOKUP($W13,日射量と図３!$E$6:$G$34,3,TRUE),IF(AND(107&lt;=Y13,Y13&lt;143),VLOOKUP($W13,日射量と図３!$E$6:$H$34,4,TRUE),VLOOKUP($W13,日射量と図３!$E$6:$I$34,5,TRUE))))))</f>
        <v/>
      </c>
      <c r="AB13" s="4" t="str">
        <f>IF($V13="","",IF(Z13&lt;36,0,IF(AND(36&lt;=Z13,Z13&lt;71),VLOOKUP($W13,日射量と図３!$E$6:$F$34,2,TRUE),IF(AND(71&lt;=Z13,Z13&lt;107),VLOOKUP($W13,日射量と図３!$E$6:$G$34,3,TRUE),IF(AND(107&lt;=Z13,Z13&lt;143),VLOOKUP($W13,日射量と図３!$E$6:$H$34,4,TRUE),VLOOKUP($W13,日射量と図３!$E$6:$I$34,5,TRUE))))))</f>
        <v/>
      </c>
      <c r="AC13" s="382" t="str">
        <f t="shared" si="10"/>
        <v/>
      </c>
      <c r="AD13" s="382" t="str">
        <f t="shared" si="11"/>
        <v/>
      </c>
      <c r="AF13" s="4" t="s">
        <v>223</v>
      </c>
      <c r="AG13" s="18">
        <f>SUMIF(K:K,4,R:R)</f>
        <v>676.66000000000031</v>
      </c>
      <c r="AH13" s="19">
        <f>SUMIF(K:K,4,P:P)/24/31</f>
        <v>14.216250000000004</v>
      </c>
      <c r="AI13" s="18">
        <f>SUMIF(K:K,4,U:U)</f>
        <v>170.82999999999998</v>
      </c>
      <c r="AK13" s="361" t="s">
        <v>457</v>
      </c>
      <c r="AL13" s="357">
        <f>AL11*AL12</f>
        <v>17000</v>
      </c>
      <c r="AM13" s="356" t="s">
        <v>492</v>
      </c>
      <c r="AP13" s="353" t="s">
        <v>458</v>
      </c>
      <c r="AT13" s="354"/>
    </row>
    <row r="14" spans="1:46" ht="13.5" customHeight="1">
      <c r="A14" s="4" t="s">
        <v>271</v>
      </c>
      <c r="B14" s="39">
        <v>0</v>
      </c>
      <c r="C14" s="4" t="s">
        <v>278</v>
      </c>
      <c r="D14" s="59">
        <f>質問表!G160</f>
        <v>13</v>
      </c>
      <c r="E14" s="4" t="s">
        <v>277</v>
      </c>
      <c r="K14" s="4">
        <f t="shared" si="1"/>
        <v>6</v>
      </c>
      <c r="L14" s="34">
        <v>43252</v>
      </c>
      <c r="M14" s="4">
        <v>1</v>
      </c>
      <c r="N14" s="4">
        <v>11</v>
      </c>
      <c r="O14" s="31">
        <v>0.41666666666666669</v>
      </c>
      <c r="P14" s="35">
        <v>22.96</v>
      </c>
      <c r="Q14" s="36">
        <f t="shared" si="2"/>
        <v>12</v>
      </c>
      <c r="R14" s="4">
        <f t="shared" si="3"/>
        <v>0</v>
      </c>
      <c r="S14" s="31">
        <f t="shared" si="4"/>
        <v>0.19388888888888889</v>
      </c>
      <c r="T14" s="31">
        <f t="shared" si="5"/>
        <v>0.79240740740740734</v>
      </c>
      <c r="U14" s="4">
        <f t="shared" si="6"/>
        <v>0</v>
      </c>
      <c r="V14" s="4" t="str">
        <f t="shared" si="7"/>
        <v/>
      </c>
      <c r="W14" s="18" t="str">
        <f>IF(V14="","",VLOOKUP(L14,日射量と図３!$A$4:$C$368,3,TRUE)*238.85/100)</f>
        <v/>
      </c>
      <c r="X14" s="4" t="str">
        <f t="shared" si="8"/>
        <v/>
      </c>
      <c r="Y14" s="4" t="str">
        <f t="shared" si="0"/>
        <v/>
      </c>
      <c r="Z14" s="4" t="str">
        <f t="shared" si="9"/>
        <v/>
      </c>
      <c r="AA14" s="4" t="str">
        <f>IF($V14="","",IF(Y14&lt;36,0,IF(AND(36&lt;=Y14,Y14&lt;71),VLOOKUP($W14,日射量と図３!$E$6:$F$34,2,TRUE),IF(AND(71&lt;=Y14,Y14&lt;107),VLOOKUP($W14,日射量と図３!$E$6:$G$34,3,TRUE),IF(AND(107&lt;=Y14,Y14&lt;143),VLOOKUP($W14,日射量と図３!$E$6:$H$34,4,TRUE),VLOOKUP($W14,日射量と図３!$E$6:$I$34,5,TRUE))))))</f>
        <v/>
      </c>
      <c r="AB14" s="4" t="str">
        <f>IF($V14="","",IF(Z14&lt;36,0,IF(AND(36&lt;=Z14,Z14&lt;71),VLOOKUP($W14,日射量と図３!$E$6:$F$34,2,TRUE),IF(AND(71&lt;=Z14,Z14&lt;107),VLOOKUP($W14,日射量と図３!$E$6:$G$34,3,TRUE),IF(AND(107&lt;=Z14,Z14&lt;143),VLOOKUP($W14,日射量と図３!$E$6:$H$34,4,TRUE),VLOOKUP($W14,日射量と図３!$E$6:$I$34,5,TRUE))))))</f>
        <v/>
      </c>
      <c r="AC14" s="382" t="str">
        <f t="shared" si="10"/>
        <v/>
      </c>
      <c r="AD14" s="382" t="str">
        <f t="shared" si="11"/>
        <v/>
      </c>
      <c r="AF14" s="17" t="s">
        <v>224</v>
      </c>
      <c r="AG14" s="40">
        <f>SUMIF(K:K,5,R:R)</f>
        <v>14.590000000000011</v>
      </c>
      <c r="AH14" s="41">
        <f>SUMIF(K:K,5,P:P)/24/31</f>
        <v>19.76018817204303</v>
      </c>
      <c r="AI14" s="40">
        <f>SUMIF(K:K,5,U:U)</f>
        <v>3.1900000000000031</v>
      </c>
      <c r="AL14" s="357">
        <f>AL13*10</f>
        <v>170000</v>
      </c>
      <c r="AM14" s="358" t="s">
        <v>459</v>
      </c>
      <c r="AP14" s="353" t="s">
        <v>460</v>
      </c>
      <c r="AT14" s="354"/>
    </row>
    <row r="15" spans="1:46" ht="13.5" customHeight="1">
      <c r="A15" s="4" t="s">
        <v>272</v>
      </c>
      <c r="B15" s="60">
        <f>IF(質問表!D161="","",質問表!D161)</f>
        <v>0.16666666666666699</v>
      </c>
      <c r="C15" s="4" t="s">
        <v>278</v>
      </c>
      <c r="D15" s="59">
        <f>IF(B15="",D14,質問表!G161)</f>
        <v>15</v>
      </c>
      <c r="E15" s="4" t="s">
        <v>277</v>
      </c>
      <c r="K15" s="4">
        <f t="shared" si="1"/>
        <v>6</v>
      </c>
      <c r="L15" s="34">
        <v>43252</v>
      </c>
      <c r="M15" s="4">
        <v>1</v>
      </c>
      <c r="N15" s="4">
        <v>12</v>
      </c>
      <c r="O15" s="31">
        <v>0.45833333333333331</v>
      </c>
      <c r="P15" s="35">
        <v>24.13</v>
      </c>
      <c r="Q15" s="36">
        <f t="shared" si="2"/>
        <v>12</v>
      </c>
      <c r="R15" s="4">
        <f t="shared" si="3"/>
        <v>0</v>
      </c>
      <c r="S15" s="31">
        <f t="shared" si="4"/>
        <v>0.19388888888888889</v>
      </c>
      <c r="T15" s="31">
        <f t="shared" si="5"/>
        <v>0.79240740740740734</v>
      </c>
      <c r="U15" s="4">
        <f t="shared" si="6"/>
        <v>0</v>
      </c>
      <c r="V15" s="4" t="str">
        <f t="shared" si="7"/>
        <v/>
      </c>
      <c r="W15" s="18" t="str">
        <f>IF(V15="","",VLOOKUP(L15,日射量と図３!$A$4:$C$368,3,TRUE)*238.85/100)</f>
        <v/>
      </c>
      <c r="X15" s="4" t="str">
        <f t="shared" si="8"/>
        <v/>
      </c>
      <c r="Y15" s="4" t="str">
        <f t="shared" si="0"/>
        <v/>
      </c>
      <c r="Z15" s="4" t="str">
        <f t="shared" si="9"/>
        <v/>
      </c>
      <c r="AA15" s="4" t="str">
        <f>IF($V15="","",IF(Y15&lt;36,0,IF(AND(36&lt;=Y15,Y15&lt;71),VLOOKUP($W15,日射量と図３!$E$6:$F$34,2,TRUE),IF(AND(71&lt;=Y15,Y15&lt;107),VLOOKUP($W15,日射量と図３!$E$6:$G$34,3,TRUE),IF(AND(107&lt;=Y15,Y15&lt;143),VLOOKUP($W15,日射量と図３!$E$6:$H$34,4,TRUE),VLOOKUP($W15,日射量と図３!$E$6:$I$34,5,TRUE))))))</f>
        <v/>
      </c>
      <c r="AB15" s="4" t="str">
        <f>IF($V15="","",IF(Z15&lt;36,0,IF(AND(36&lt;=Z15,Z15&lt;71),VLOOKUP($W15,日射量と図３!$E$6:$F$34,2,TRUE),IF(AND(71&lt;=Z15,Z15&lt;107),VLOOKUP($W15,日射量と図３!$E$6:$G$34,3,TRUE),IF(AND(107&lt;=Z15,Z15&lt;143),VLOOKUP($W15,日射量と図３!$E$6:$H$34,4,TRUE),VLOOKUP($W15,日射量と図３!$E$6:$I$34,5,TRUE))))))</f>
        <v/>
      </c>
      <c r="AC15" s="382" t="str">
        <f t="shared" ref="AC15:AC78" si="12">IF(V15="","",IF((($AH$18*$AH$30*V15*3600/1000000)/1000-AA15*$AG$18*10*0.0000041868)&lt;=0,0,AA15*$AG$18*10*0.0000041868))</f>
        <v/>
      </c>
      <c r="AD15" s="382" t="str">
        <f t="shared" ref="AD15:AD78" si="13">IF(V15="","",IF((($AH$19*$AH$30*V15*3600/1000000)/1000-AB15*$AG$19*10*0.0000041868)&lt;=0,0,AB15*$AG$19*10*0.0000041868))</f>
        <v/>
      </c>
      <c r="AG15" s="18"/>
      <c r="AH15" s="19"/>
      <c r="AL15" s="35">
        <f>0.0000041868*AL14</f>
        <v>0.71175600000000006</v>
      </c>
      <c r="AM15" s="4" t="s">
        <v>461</v>
      </c>
      <c r="AP15" s="359"/>
      <c r="AQ15" s="17"/>
      <c r="AR15" s="17"/>
      <c r="AS15" s="17"/>
      <c r="AT15" s="360"/>
    </row>
    <row r="16" spans="1:46" ht="13.5" customHeight="1">
      <c r="A16" s="4" t="s">
        <v>273</v>
      </c>
      <c r="B16" s="60">
        <f>IF(質問表!D162="","",質問表!D162)</f>
        <v>0.29166666666666702</v>
      </c>
      <c r="C16" s="4" t="s">
        <v>278</v>
      </c>
      <c r="D16" s="59">
        <f>IF(B16="",D15,IF(B15="",D14,質問表!G162))</f>
        <v>12</v>
      </c>
      <c r="E16" s="4" t="s">
        <v>277</v>
      </c>
      <c r="K16" s="4">
        <f t="shared" si="1"/>
        <v>6</v>
      </c>
      <c r="L16" s="34">
        <v>43252</v>
      </c>
      <c r="M16" s="4">
        <v>1</v>
      </c>
      <c r="N16" s="4">
        <v>13</v>
      </c>
      <c r="O16" s="31">
        <v>0.5</v>
      </c>
      <c r="P16" s="35">
        <v>25.229999999999997</v>
      </c>
      <c r="Q16" s="36">
        <f t="shared" si="2"/>
        <v>12</v>
      </c>
      <c r="R16" s="4">
        <f t="shared" si="3"/>
        <v>0</v>
      </c>
      <c r="S16" s="31">
        <f t="shared" si="4"/>
        <v>0.19388888888888889</v>
      </c>
      <c r="T16" s="31">
        <f t="shared" si="5"/>
        <v>0.79240740740740734</v>
      </c>
      <c r="U16" s="4">
        <f t="shared" si="6"/>
        <v>0</v>
      </c>
      <c r="V16" s="4" t="str">
        <f t="shared" si="7"/>
        <v/>
      </c>
      <c r="W16" s="18" t="str">
        <f>IF(V16="","",VLOOKUP(L16,日射量と図３!$A$4:$C$368,3,TRUE)*238.85/100)</f>
        <v/>
      </c>
      <c r="X16" s="4" t="str">
        <f t="shared" si="8"/>
        <v/>
      </c>
      <c r="Y16" s="4" t="str">
        <f t="shared" si="0"/>
        <v/>
      </c>
      <c r="Z16" s="4" t="str">
        <f t="shared" si="9"/>
        <v/>
      </c>
      <c r="AA16" s="4" t="str">
        <f>IF($V16="","",IF(Y16&lt;36,0,IF(AND(36&lt;=Y16,Y16&lt;71),VLOOKUP($W16,日射量と図３!$E$6:$F$34,2,TRUE),IF(AND(71&lt;=Y16,Y16&lt;107),VLOOKUP($W16,日射量と図３!$E$6:$G$34,3,TRUE),IF(AND(107&lt;=Y16,Y16&lt;143),VLOOKUP($W16,日射量と図３!$E$6:$H$34,4,TRUE),VLOOKUP($W16,日射量と図３!$E$6:$I$34,5,TRUE))))))</f>
        <v/>
      </c>
      <c r="AB16" s="4" t="str">
        <f>IF($V16="","",IF(Z16&lt;36,0,IF(AND(36&lt;=Z16,Z16&lt;71),VLOOKUP($W16,日射量と図３!$E$6:$F$34,2,TRUE),IF(AND(71&lt;=Z16,Z16&lt;107),VLOOKUP($W16,日射量と図３!$E$6:$G$34,3,TRUE),IF(AND(107&lt;=Z16,Z16&lt;143),VLOOKUP($W16,日射量と図３!$E$6:$H$34,4,TRUE),VLOOKUP($W16,日射量と図３!$E$6:$I$34,5,TRUE))))))</f>
        <v/>
      </c>
      <c r="AC16" s="382" t="str">
        <f t="shared" si="12"/>
        <v/>
      </c>
      <c r="AD16" s="382" t="str">
        <f t="shared" si="13"/>
        <v/>
      </c>
      <c r="AF16" s="547" t="s">
        <v>135</v>
      </c>
      <c r="AG16" s="547" t="s">
        <v>292</v>
      </c>
      <c r="AH16" s="547" t="s">
        <v>293</v>
      </c>
      <c r="AI16" s="547" t="s">
        <v>521</v>
      </c>
      <c r="AJ16" s="547"/>
      <c r="AL16" s="350">
        <f>AL15*30*3</f>
        <v>64.058040000000005</v>
      </c>
    </row>
    <row r="17" spans="1:44" ht="13.5" customHeight="1">
      <c r="A17" s="4" t="s">
        <v>274</v>
      </c>
      <c r="B17" s="60">
        <f>IF(質問表!D163="","",質問表!D163)</f>
        <v>0.625</v>
      </c>
      <c r="C17" s="4" t="s">
        <v>278</v>
      </c>
      <c r="D17" s="59">
        <f>IF(B17="",D16,IF(B16="",D15,IF(B15="",D14,質問表!G163)))</f>
        <v>16</v>
      </c>
      <c r="E17" s="4" t="s">
        <v>277</v>
      </c>
      <c r="K17" s="4">
        <f t="shared" si="1"/>
        <v>6</v>
      </c>
      <c r="L17" s="34">
        <v>43252</v>
      </c>
      <c r="M17" s="4">
        <v>1</v>
      </c>
      <c r="N17" s="4">
        <v>14</v>
      </c>
      <c r="O17" s="31">
        <v>0.54166666666666663</v>
      </c>
      <c r="P17" s="35">
        <v>25.41</v>
      </c>
      <c r="Q17" s="36">
        <f t="shared" si="2"/>
        <v>12</v>
      </c>
      <c r="R17" s="4">
        <f t="shared" si="3"/>
        <v>0</v>
      </c>
      <c r="S17" s="31">
        <f t="shared" si="4"/>
        <v>0.19388888888888889</v>
      </c>
      <c r="T17" s="31">
        <f t="shared" si="5"/>
        <v>0.79240740740740734</v>
      </c>
      <c r="U17" s="4">
        <f t="shared" si="6"/>
        <v>0</v>
      </c>
      <c r="V17" s="4" t="str">
        <f t="shared" si="7"/>
        <v/>
      </c>
      <c r="W17" s="18" t="str">
        <f>IF(V17="","",VLOOKUP(L17,日射量と図３!$A$4:$C$368,3,TRUE)*238.85/100)</f>
        <v/>
      </c>
      <c r="X17" s="4" t="str">
        <f t="shared" si="8"/>
        <v/>
      </c>
      <c r="Y17" s="4" t="str">
        <f t="shared" si="0"/>
        <v/>
      </c>
      <c r="Z17" s="4" t="str">
        <f t="shared" si="9"/>
        <v/>
      </c>
      <c r="AA17" s="4" t="str">
        <f>IF($V17="","",IF(Y17&lt;36,0,IF(AND(36&lt;=Y17,Y17&lt;71),VLOOKUP($W17,日射量と図３!$E$6:$F$34,2,TRUE),IF(AND(71&lt;=Y17,Y17&lt;107),VLOOKUP($W17,日射量と図３!$E$6:$G$34,3,TRUE),IF(AND(107&lt;=Y17,Y17&lt;143),VLOOKUP($W17,日射量と図３!$E$6:$H$34,4,TRUE),VLOOKUP($W17,日射量と図３!$E$6:$I$34,5,TRUE))))))</f>
        <v/>
      </c>
      <c r="AB17" s="4" t="str">
        <f>IF($V17="","",IF(Z17&lt;36,0,IF(AND(36&lt;=Z17,Z17&lt;71),VLOOKUP($W17,日射量と図３!$E$6:$F$34,2,TRUE),IF(AND(71&lt;=Z17,Z17&lt;107),VLOOKUP($W17,日射量と図３!$E$6:$G$34,3,TRUE),IF(AND(107&lt;=Z17,Z17&lt;143),VLOOKUP($W17,日射量と図３!$E$6:$H$34,4,TRUE),VLOOKUP($W17,日射量と図３!$E$6:$I$34,5,TRUE))))))</f>
        <v/>
      </c>
      <c r="AC17" s="382" t="str">
        <f t="shared" si="12"/>
        <v/>
      </c>
      <c r="AD17" s="382" t="str">
        <f t="shared" si="13"/>
        <v/>
      </c>
      <c r="AF17" s="547"/>
      <c r="AG17" s="547"/>
      <c r="AH17" s="547"/>
      <c r="AI17" s="377" t="s">
        <v>487</v>
      </c>
      <c r="AJ17" s="377" t="s">
        <v>488</v>
      </c>
      <c r="AL17" s="350"/>
      <c r="AP17" s="4" t="s">
        <v>462</v>
      </c>
    </row>
    <row r="18" spans="1:44" ht="13.5" customHeight="1">
      <c r="A18" s="4" t="s">
        <v>394</v>
      </c>
      <c r="B18" s="60">
        <f>IF(質問表!D164="","",質問表!D164)</f>
        <v>0.91666666666666696</v>
      </c>
      <c r="C18" s="4" t="s">
        <v>278</v>
      </c>
      <c r="D18" s="59">
        <f>IF(B18="",D17,IF(B17="",D16,IF(B16="",D15,IF(B15="",D14,質問表!G164))))</f>
        <v>13</v>
      </c>
      <c r="E18" s="4" t="s">
        <v>277</v>
      </c>
      <c r="K18" s="4">
        <f t="shared" si="1"/>
        <v>6</v>
      </c>
      <c r="L18" s="34">
        <v>43252</v>
      </c>
      <c r="M18" s="4">
        <v>1</v>
      </c>
      <c r="N18" s="4">
        <v>15</v>
      </c>
      <c r="O18" s="31">
        <v>0.58333333333333337</v>
      </c>
      <c r="P18" s="35">
        <v>25.759999999999998</v>
      </c>
      <c r="Q18" s="36">
        <f>IF(O18&lt;$B$15,$D$14,IF(O18&lt;$B$16,$D$15,IF(O18&lt;$B$17,$D$16,IF(O18&lt;$B$18,$D$17,IF(O18&lt;$B$19,$D$18,$D$19)))))</f>
        <v>12</v>
      </c>
      <c r="R18" s="4">
        <f t="shared" si="3"/>
        <v>0</v>
      </c>
      <c r="S18" s="31">
        <f t="shared" si="4"/>
        <v>0.19388888888888889</v>
      </c>
      <c r="T18" s="31">
        <f t="shared" si="5"/>
        <v>0.79240740740740734</v>
      </c>
      <c r="U18" s="4">
        <f t="shared" si="6"/>
        <v>0</v>
      </c>
      <c r="V18" s="4" t="str">
        <f t="shared" si="7"/>
        <v/>
      </c>
      <c r="W18" s="18" t="str">
        <f>IF(V18="","",VLOOKUP(L18,日射量と図３!$A$4:$C$368,3,TRUE)*238.85/100)</f>
        <v/>
      </c>
      <c r="X18" s="4" t="str">
        <f t="shared" si="8"/>
        <v/>
      </c>
      <c r="Y18" s="4" t="str">
        <f t="shared" si="0"/>
        <v/>
      </c>
      <c r="Z18" s="4" t="str">
        <f t="shared" si="9"/>
        <v/>
      </c>
      <c r="AA18" s="4" t="str">
        <f>IF($V18="","",IF(Y18&lt;36,0,IF(AND(36&lt;=Y18,Y18&lt;71),VLOOKUP($W18,日射量と図３!$E$6:$F$34,2,TRUE),IF(AND(71&lt;=Y18,Y18&lt;107),VLOOKUP($W18,日射量と図３!$E$6:$G$34,3,TRUE),IF(AND(107&lt;=Y18,Y18&lt;143),VLOOKUP($W18,日射量と図３!$E$6:$H$34,4,TRUE),VLOOKUP($W18,日射量と図３!$E$6:$I$34,5,TRUE))))))</f>
        <v/>
      </c>
      <c r="AB18" s="4" t="str">
        <f>IF($V18="","",IF(Z18&lt;36,0,IF(AND(36&lt;=Z18,Z18&lt;71),VLOOKUP($W18,日射量と図３!$E$6:$F$34,2,TRUE),IF(AND(71&lt;=Z18,Z18&lt;107),VLOOKUP($W18,日射量と図３!$E$6:$G$34,3,TRUE),IF(AND(107&lt;=Z18,Z18&lt;143),VLOOKUP($W18,日射量と図３!$E$6:$H$34,4,TRUE),VLOOKUP($W18,日射量と図３!$E$6:$I$34,5,TRUE))))))</f>
        <v/>
      </c>
      <c r="AC18" s="382" t="str">
        <f t="shared" si="12"/>
        <v/>
      </c>
      <c r="AD18" s="382" t="str">
        <f t="shared" si="13"/>
        <v/>
      </c>
      <c r="AF18" s="14">
        <v>2.5</v>
      </c>
      <c r="AG18" s="42">
        <f>10*50*2</f>
        <v>1000</v>
      </c>
      <c r="AH18" s="42">
        <f>10*50*1.3*2+(10*2+50)*AF18*2</f>
        <v>1650</v>
      </c>
      <c r="AI18" s="45">
        <f>($AH$18*$AH$30*$AH$24+$AG$18*$AH$27)/1000</f>
        <v>499.11652528859986</v>
      </c>
      <c r="AJ18" s="369">
        <f>AI18-AI54</f>
        <v>443.64142528859986</v>
      </c>
      <c r="AK18" s="366"/>
      <c r="AL18" s="381">
        <f>($AH$18*$AH$30*AL4*3600/1000000)/1000-AL15</f>
        <v>-8.6520985200000289E-2</v>
      </c>
    </row>
    <row r="19" spans="1:44" ht="13.5" customHeight="1">
      <c r="A19" s="4" t="s">
        <v>395</v>
      </c>
      <c r="B19" s="60" t="str">
        <f>IF(質問表!D165="","",質問表!D165)</f>
        <v/>
      </c>
      <c r="C19" s="4" t="s">
        <v>278</v>
      </c>
      <c r="D19" s="59">
        <f>IF(B19="",D18,IF(B18="",D17,IF(B17="",D16,IF(B16="",D15,IF(B15="",D14,質問表!G165)))))</f>
        <v>13</v>
      </c>
      <c r="E19" s="4" t="s">
        <v>277</v>
      </c>
      <c r="K19" s="4">
        <f t="shared" si="1"/>
        <v>6</v>
      </c>
      <c r="L19" s="34">
        <v>43252</v>
      </c>
      <c r="M19" s="4">
        <v>1</v>
      </c>
      <c r="N19" s="4">
        <v>16</v>
      </c>
      <c r="O19" s="31">
        <v>0.625</v>
      </c>
      <c r="P19" s="35">
        <v>25.42</v>
      </c>
      <c r="Q19" s="36">
        <f t="shared" si="2"/>
        <v>16</v>
      </c>
      <c r="R19" s="4">
        <f t="shared" si="3"/>
        <v>0</v>
      </c>
      <c r="S19" s="31">
        <f t="shared" si="4"/>
        <v>0.19388888888888889</v>
      </c>
      <c r="T19" s="31">
        <f t="shared" si="5"/>
        <v>0.79240740740740734</v>
      </c>
      <c r="U19" s="4">
        <f t="shared" si="6"/>
        <v>0</v>
      </c>
      <c r="V19" s="4" t="str">
        <f t="shared" si="7"/>
        <v/>
      </c>
      <c r="W19" s="18" t="str">
        <f>IF(V19="","",VLOOKUP(L19,日射量と図３!$A$4:$C$368,3,TRUE)*238.85/100)</f>
        <v/>
      </c>
      <c r="X19" s="4" t="str">
        <f t="shared" si="8"/>
        <v/>
      </c>
      <c r="Y19" s="4" t="str">
        <f t="shared" si="0"/>
        <v/>
      </c>
      <c r="Z19" s="4" t="str">
        <f t="shared" si="9"/>
        <v/>
      </c>
      <c r="AA19" s="4" t="str">
        <f>IF($V19="","",IF(Y19&lt;36,0,IF(AND(36&lt;=Y19,Y19&lt;71),VLOOKUP($W19,日射量と図３!$E$6:$F$34,2,TRUE),IF(AND(71&lt;=Y19,Y19&lt;107),VLOOKUP($W19,日射量と図３!$E$6:$G$34,3,TRUE),IF(AND(107&lt;=Y19,Y19&lt;143),VLOOKUP($W19,日射量と図３!$E$6:$H$34,4,TRUE),VLOOKUP($W19,日射量と図３!$E$6:$I$34,5,TRUE))))))</f>
        <v/>
      </c>
      <c r="AB19" s="4" t="str">
        <f>IF($V19="","",IF(Z19&lt;36,0,IF(AND(36&lt;=Z19,Z19&lt;71),VLOOKUP($W19,日射量と図３!$E$6:$F$34,2,TRUE),IF(AND(71&lt;=Z19,Z19&lt;107),VLOOKUP($W19,日射量と図３!$E$6:$G$34,3,TRUE),IF(AND(107&lt;=Z19,Z19&lt;143),VLOOKUP($W19,日射量と図３!$E$6:$H$34,4,TRUE),VLOOKUP($W19,日射量と図３!$E$6:$I$34,5,TRUE))))))</f>
        <v/>
      </c>
      <c r="AC19" s="382" t="str">
        <f t="shared" si="12"/>
        <v/>
      </c>
      <c r="AD19" s="382" t="str">
        <f t="shared" si="13"/>
        <v/>
      </c>
      <c r="AF19" s="43">
        <v>4</v>
      </c>
      <c r="AG19" s="42">
        <f>10*50*2</f>
        <v>1000</v>
      </c>
      <c r="AH19" s="42">
        <f>10*50*1.3*2+(10*2+50)*AF19*2</f>
        <v>1860</v>
      </c>
      <c r="AI19" s="45">
        <f>($AH$19*$AH$30*$AH$24+$AG$19*$AH$27)/1000</f>
        <v>565.15891941623988</v>
      </c>
      <c r="AJ19" s="369">
        <f>AI19-AI55</f>
        <v>480.66929541623983</v>
      </c>
      <c r="AL19" s="350"/>
      <c r="AP19" s="351" t="s">
        <v>463</v>
      </c>
      <c r="AQ19" s="352"/>
    </row>
    <row r="20" spans="1:44" ht="13.5" customHeight="1">
      <c r="K20" s="4">
        <f t="shared" si="1"/>
        <v>6</v>
      </c>
      <c r="L20" s="34">
        <v>43252</v>
      </c>
      <c r="M20" s="4">
        <v>1</v>
      </c>
      <c r="N20" s="4">
        <v>17</v>
      </c>
      <c r="O20" s="31">
        <v>0.66666666666666663</v>
      </c>
      <c r="P20" s="35">
        <v>24.93</v>
      </c>
      <c r="Q20" s="36">
        <f t="shared" si="2"/>
        <v>16</v>
      </c>
      <c r="R20" s="4">
        <f t="shared" si="3"/>
        <v>0</v>
      </c>
      <c r="S20" s="31">
        <f t="shared" si="4"/>
        <v>0.19388888888888889</v>
      </c>
      <c r="T20" s="31">
        <f t="shared" si="5"/>
        <v>0.79240740740740734</v>
      </c>
      <c r="U20" s="4">
        <f t="shared" si="6"/>
        <v>0</v>
      </c>
      <c r="V20" s="4" t="str">
        <f t="shared" si="7"/>
        <v/>
      </c>
      <c r="W20" s="18" t="str">
        <f>IF(V20="","",VLOOKUP(L20,日射量と図３!$A$4:$C$368,3,TRUE)*238.85/100)</f>
        <v/>
      </c>
      <c r="X20" s="4" t="str">
        <f t="shared" si="8"/>
        <v/>
      </c>
      <c r="Y20" s="4" t="str">
        <f t="shared" si="0"/>
        <v/>
      </c>
      <c r="Z20" s="4" t="str">
        <f t="shared" si="9"/>
        <v/>
      </c>
      <c r="AA20" s="4" t="str">
        <f>IF($V20="","",IF(Y20&lt;36,0,IF(AND(36&lt;=Y20,Y20&lt;71),VLOOKUP($W20,日射量と図３!$E$6:$F$34,2,TRUE),IF(AND(71&lt;=Y20,Y20&lt;107),VLOOKUP($W20,日射量と図３!$E$6:$G$34,3,TRUE),IF(AND(107&lt;=Y20,Y20&lt;143),VLOOKUP($W20,日射量と図３!$E$6:$H$34,4,TRUE),VLOOKUP($W20,日射量と図３!$E$6:$I$34,5,TRUE))))))</f>
        <v/>
      </c>
      <c r="AB20" s="4" t="str">
        <f>IF($V20="","",IF(Z20&lt;36,0,IF(AND(36&lt;=Z20,Z20&lt;71),VLOOKUP($W20,日射量と図３!$E$6:$F$34,2,TRUE),IF(AND(71&lt;=Z20,Z20&lt;107),VLOOKUP($W20,日射量と図３!$E$6:$G$34,3,TRUE),IF(AND(107&lt;=Z20,Z20&lt;143),VLOOKUP($W20,日射量と図３!$E$6:$H$34,4,TRUE),VLOOKUP($W20,日射量と図３!$E$6:$I$34,5,TRUE))))))</f>
        <v/>
      </c>
      <c r="AC20" s="382" t="str">
        <f t="shared" si="12"/>
        <v/>
      </c>
      <c r="AD20" s="382" t="str">
        <f t="shared" si="13"/>
        <v/>
      </c>
      <c r="AF20" s="4" t="s">
        <v>299</v>
      </c>
      <c r="AL20" s="350"/>
      <c r="AP20" s="353" t="s">
        <v>464</v>
      </c>
      <c r="AQ20" s="354"/>
    </row>
    <row r="21" spans="1:44" ht="13.5" customHeight="1">
      <c r="A21" s="4" t="s">
        <v>279</v>
      </c>
      <c r="C21" s="577">
        <f>SUMIF($M$4:$M$8763,"&lt;="&amp;G10,$R$4:$R$8763)-SUMIF($M$4:$M$8763,"&lt;"&amp;G9,$R$4:$R$8763)</f>
        <v>23055.598888888886</v>
      </c>
      <c r="D21" s="577"/>
      <c r="K21" s="4">
        <f t="shared" si="1"/>
        <v>6</v>
      </c>
      <c r="L21" s="34">
        <v>43252</v>
      </c>
      <c r="M21" s="4">
        <v>1</v>
      </c>
      <c r="N21" s="4">
        <v>18</v>
      </c>
      <c r="O21" s="31">
        <v>0.70833333333333337</v>
      </c>
      <c r="P21" s="35">
        <v>24.240000000000002</v>
      </c>
      <c r="Q21" s="36">
        <f t="shared" si="2"/>
        <v>16</v>
      </c>
      <c r="R21" s="4">
        <f t="shared" si="3"/>
        <v>0</v>
      </c>
      <c r="S21" s="31">
        <f t="shared" ref="S21:S84" si="14">VLOOKUP(K21,$AF$38:$AH$49,2,TRUE)</f>
        <v>0.19388888888888889</v>
      </c>
      <c r="T21" s="31">
        <f t="shared" ref="T21:T84" si="15">VLOOKUP(K21,$AF$38:$AH$49,3,TRUE)</f>
        <v>0.79240740740740734</v>
      </c>
      <c r="U21" s="4">
        <f t="shared" si="6"/>
        <v>0</v>
      </c>
      <c r="V21" s="4" t="str">
        <f t="shared" si="7"/>
        <v/>
      </c>
      <c r="W21" s="18" t="str">
        <f>IF(V21="","",VLOOKUP(L21,日射量と図３!$A$4:$C$368,3,TRUE)*238.85/100)</f>
        <v/>
      </c>
      <c r="X21" s="4" t="str">
        <f t="shared" si="8"/>
        <v/>
      </c>
      <c r="Y21" s="4" t="str">
        <f t="shared" si="0"/>
        <v/>
      </c>
      <c r="Z21" s="4" t="str">
        <f t="shared" si="9"/>
        <v/>
      </c>
      <c r="AA21" s="4" t="str">
        <f>IF($V21="","",IF(Y21&lt;36,0,IF(AND(36&lt;=Y21,Y21&lt;71),VLOOKUP($W21,日射量と図３!$E$6:$F$34,2,TRUE),IF(AND(71&lt;=Y21,Y21&lt;107),VLOOKUP($W21,日射量と図３!$E$6:$G$34,3,TRUE),IF(AND(107&lt;=Y21,Y21&lt;143),VLOOKUP($W21,日射量と図３!$E$6:$H$34,4,TRUE),VLOOKUP($W21,日射量と図３!$E$6:$I$34,5,TRUE))))))</f>
        <v/>
      </c>
      <c r="AB21" s="4" t="str">
        <f>IF($V21="","",IF(Z21&lt;36,0,IF(AND(36&lt;=Z21,Z21&lt;71),VLOOKUP($W21,日射量と図３!$E$6:$F$34,2,TRUE),IF(AND(71&lt;=Z21,Z21&lt;107),VLOOKUP($W21,日射量と図３!$E$6:$G$34,3,TRUE),IF(AND(107&lt;=Z21,Z21&lt;143),VLOOKUP($W21,日射量と図３!$E$6:$H$34,4,TRUE),VLOOKUP($W21,日射量と図３!$E$6:$I$34,5,TRUE))))))</f>
        <v/>
      </c>
      <c r="AC21" s="382" t="str">
        <f t="shared" si="12"/>
        <v/>
      </c>
      <c r="AD21" s="382" t="str">
        <f t="shared" si="13"/>
        <v/>
      </c>
      <c r="AK21" s="362"/>
      <c r="AL21" s="350"/>
      <c r="AP21" s="359" t="s">
        <v>465</v>
      </c>
      <c r="AQ21" s="360"/>
    </row>
    <row r="22" spans="1:44" ht="13.5" customHeight="1">
      <c r="K22" s="4">
        <f t="shared" si="1"/>
        <v>6</v>
      </c>
      <c r="L22" s="34">
        <v>43252</v>
      </c>
      <c r="M22" s="4">
        <v>1</v>
      </c>
      <c r="N22" s="4">
        <v>19</v>
      </c>
      <c r="O22" s="31">
        <v>0.75</v>
      </c>
      <c r="P22" s="35">
        <v>23.15</v>
      </c>
      <c r="Q22" s="36">
        <f t="shared" si="2"/>
        <v>16</v>
      </c>
      <c r="R22" s="4">
        <f t="shared" si="3"/>
        <v>0</v>
      </c>
      <c r="S22" s="31">
        <f t="shared" si="14"/>
        <v>0.19388888888888889</v>
      </c>
      <c r="T22" s="31">
        <f t="shared" si="15"/>
        <v>0.79240740740740734</v>
      </c>
      <c r="U22" s="4">
        <f t="shared" si="6"/>
        <v>0</v>
      </c>
      <c r="V22" s="4" t="str">
        <f t="shared" si="7"/>
        <v/>
      </c>
      <c r="W22" s="18" t="str">
        <f>IF(V22="","",VLOOKUP(L22,日射量と図３!$A$4:$C$368,3,TRUE)*238.85/100)</f>
        <v/>
      </c>
      <c r="X22" s="4" t="str">
        <f t="shared" si="8"/>
        <v/>
      </c>
      <c r="Y22" s="4" t="str">
        <f t="shared" si="0"/>
        <v/>
      </c>
      <c r="Z22" s="4" t="str">
        <f t="shared" si="9"/>
        <v/>
      </c>
      <c r="AA22" s="4" t="str">
        <f>IF($V22="","",IF(Y22&lt;36,0,IF(AND(36&lt;=Y22,Y22&lt;71),VLOOKUP($W22,日射量と図３!$E$6:$F$34,2,TRUE),IF(AND(71&lt;=Y22,Y22&lt;107),VLOOKUP($W22,日射量と図３!$E$6:$G$34,3,TRUE),IF(AND(107&lt;=Y22,Y22&lt;143),VLOOKUP($W22,日射量と図３!$E$6:$H$34,4,TRUE),VLOOKUP($W22,日射量と図３!$E$6:$I$34,5,TRUE))))))</f>
        <v/>
      </c>
      <c r="AB22" s="4" t="str">
        <f>IF($V22="","",IF(Z22&lt;36,0,IF(AND(36&lt;=Z22,Z22&lt;71),VLOOKUP($W22,日射量と図３!$E$6:$F$34,2,TRUE),IF(AND(71&lt;=Z22,Z22&lt;107),VLOOKUP($W22,日射量と図３!$E$6:$G$34,3,TRUE),IF(AND(107&lt;=Z22,Z22&lt;143),VLOOKUP($W22,日射量と図３!$E$6:$H$34,4,TRUE),VLOOKUP($W22,日射量と図３!$E$6:$I$34,5,TRUE))))))</f>
        <v/>
      </c>
      <c r="AC22" s="382" t="str">
        <f t="shared" si="12"/>
        <v/>
      </c>
      <c r="AD22" s="382" t="str">
        <f t="shared" si="13"/>
        <v/>
      </c>
      <c r="AK22" s="327"/>
      <c r="AL22" s="349"/>
      <c r="AM22" s="31"/>
    </row>
    <row r="23" spans="1:44" ht="13.5" customHeight="1">
      <c r="A23" s="4" t="s">
        <v>296</v>
      </c>
      <c r="K23" s="4">
        <f t="shared" si="1"/>
        <v>6</v>
      </c>
      <c r="L23" s="34">
        <v>43252</v>
      </c>
      <c r="M23" s="4">
        <v>1</v>
      </c>
      <c r="N23" s="4">
        <v>20</v>
      </c>
      <c r="O23" s="31">
        <v>0.79166666666666663</v>
      </c>
      <c r="P23" s="35">
        <v>22.119999999999997</v>
      </c>
      <c r="Q23" s="36">
        <f t="shared" si="2"/>
        <v>16</v>
      </c>
      <c r="R23" s="4">
        <f t="shared" si="3"/>
        <v>0</v>
      </c>
      <c r="S23" s="31">
        <f t="shared" si="14"/>
        <v>0.19388888888888889</v>
      </c>
      <c r="T23" s="31">
        <f t="shared" si="15"/>
        <v>0.79240740740740734</v>
      </c>
      <c r="U23" s="4">
        <f t="shared" si="6"/>
        <v>0</v>
      </c>
      <c r="V23" s="4" t="str">
        <f t="shared" si="7"/>
        <v/>
      </c>
      <c r="W23" s="18" t="str">
        <f>IF(V23="","",VLOOKUP(L23,日射量と図３!$A$4:$C$368,3,TRUE)*238.85/100)</f>
        <v/>
      </c>
      <c r="X23" s="4" t="str">
        <f t="shared" si="8"/>
        <v/>
      </c>
      <c r="Y23" s="4" t="str">
        <f t="shared" si="0"/>
        <v/>
      </c>
      <c r="Z23" s="4" t="str">
        <f t="shared" si="9"/>
        <v/>
      </c>
      <c r="AA23" s="4" t="str">
        <f>IF($V23="","",IF(Y23&lt;36,0,IF(AND(36&lt;=Y23,Y23&lt;71),VLOOKUP($W23,日射量と図３!$E$6:$F$34,2,TRUE),IF(AND(71&lt;=Y23,Y23&lt;107),VLOOKUP($W23,日射量と図３!$E$6:$G$34,3,TRUE),IF(AND(107&lt;=Y23,Y23&lt;143),VLOOKUP($W23,日射量と図３!$E$6:$H$34,4,TRUE),VLOOKUP($W23,日射量と図３!$E$6:$I$34,5,TRUE))))))</f>
        <v/>
      </c>
      <c r="AB23" s="4" t="str">
        <f>IF($V23="","",IF(Z23&lt;36,0,IF(AND(36&lt;=Z23,Z23&lt;71),VLOOKUP($W23,日射量と図３!$E$6:$F$34,2,TRUE),IF(AND(71&lt;=Z23,Z23&lt;107),VLOOKUP($W23,日射量と図３!$E$6:$G$34,3,TRUE),IF(AND(107&lt;=Z23,Z23&lt;143),VLOOKUP($W23,日射量と図３!$E$6:$H$34,4,TRUE),VLOOKUP($W23,日射量と図３!$E$6:$I$34,5,TRUE))))))</f>
        <v/>
      </c>
      <c r="AC23" s="382" t="str">
        <f t="shared" si="12"/>
        <v/>
      </c>
      <c r="AD23" s="382" t="str">
        <f t="shared" si="13"/>
        <v/>
      </c>
      <c r="AF23" s="46" t="s">
        <v>282</v>
      </c>
      <c r="AG23" s="44"/>
      <c r="AH23" s="47">
        <f>C21</f>
        <v>23055.598888888886</v>
      </c>
      <c r="AK23" s="327"/>
      <c r="AL23" s="349"/>
      <c r="AM23" s="31"/>
      <c r="AP23" s="351" t="s">
        <v>466</v>
      </c>
      <c r="AQ23" s="16"/>
      <c r="AR23" s="352"/>
    </row>
    <row r="24" spans="1:44" ht="15.75" customHeight="1">
      <c r="A24" s="550" t="s">
        <v>280</v>
      </c>
      <c r="B24" s="551"/>
      <c r="C24" s="578">
        <f>AJ18/$AH$32/$AH$33</f>
        <v>14.741856359692957</v>
      </c>
      <c r="D24" s="579"/>
      <c r="E24" s="579"/>
      <c r="F24" s="564" t="s">
        <v>301</v>
      </c>
      <c r="G24" s="551"/>
      <c r="H24" s="327"/>
      <c r="I24" s="327"/>
      <c r="K24" s="4">
        <f t="shared" si="1"/>
        <v>6</v>
      </c>
      <c r="L24" s="34">
        <v>43252</v>
      </c>
      <c r="M24" s="4">
        <v>1</v>
      </c>
      <c r="N24" s="4">
        <v>21</v>
      </c>
      <c r="O24" s="31">
        <v>0.83333333333333337</v>
      </c>
      <c r="P24" s="35">
        <v>21.4</v>
      </c>
      <c r="Q24" s="36">
        <f t="shared" si="2"/>
        <v>16</v>
      </c>
      <c r="R24" s="4">
        <f t="shared" si="3"/>
        <v>0</v>
      </c>
      <c r="S24" s="31">
        <f t="shared" si="14"/>
        <v>0.19388888888888889</v>
      </c>
      <c r="T24" s="31">
        <f t="shared" si="15"/>
        <v>0.79240740740740734</v>
      </c>
      <c r="U24" s="4">
        <f t="shared" si="6"/>
        <v>0</v>
      </c>
      <c r="V24" s="4" t="str">
        <f t="shared" si="7"/>
        <v/>
      </c>
      <c r="W24" s="18" t="str">
        <f>IF(V24="","",VLOOKUP(L24,日射量と図３!$A$4:$C$368,3,TRUE)*238.85/100)</f>
        <v/>
      </c>
      <c r="X24" s="4" t="str">
        <f t="shared" si="8"/>
        <v/>
      </c>
      <c r="Y24" s="4" t="str">
        <f t="shared" si="0"/>
        <v/>
      </c>
      <c r="Z24" s="4" t="str">
        <f t="shared" si="9"/>
        <v/>
      </c>
      <c r="AA24" s="4" t="str">
        <f>IF($V24="","",IF(Y24&lt;36,0,IF(AND(36&lt;=Y24,Y24&lt;71),VLOOKUP($W24,日射量と図３!$E$6:$F$34,2,TRUE),IF(AND(71&lt;=Y24,Y24&lt;107),VLOOKUP($W24,日射量と図３!$E$6:$G$34,3,TRUE),IF(AND(107&lt;=Y24,Y24&lt;143),VLOOKUP($W24,日射量と図３!$E$6:$H$34,4,TRUE),VLOOKUP($W24,日射量と図３!$E$6:$I$34,5,TRUE))))))</f>
        <v/>
      </c>
      <c r="AB24" s="4" t="str">
        <f>IF($V24="","",IF(Z24&lt;36,0,IF(AND(36&lt;=Z24,Z24&lt;71),VLOOKUP($W24,日射量と図３!$E$6:$F$34,2,TRUE),IF(AND(71&lt;=Z24,Z24&lt;107),VLOOKUP($W24,日射量と図３!$E$6:$G$34,3,TRUE),IF(AND(107&lt;=Z24,Z24&lt;143),VLOOKUP($W24,日射量と図３!$E$6:$H$34,4,TRUE),VLOOKUP($W24,日射量と図３!$E$6:$I$34,5,TRUE))))))</f>
        <v/>
      </c>
      <c r="AC24" s="382" t="str">
        <f t="shared" si="12"/>
        <v/>
      </c>
      <c r="AD24" s="382" t="str">
        <f t="shared" si="13"/>
        <v/>
      </c>
      <c r="AF24" s="46" t="s">
        <v>295</v>
      </c>
      <c r="AG24" s="44"/>
      <c r="AH24" s="47">
        <f>AH23*3600/1000000</f>
        <v>83.00015599999999</v>
      </c>
      <c r="AK24" s="327"/>
      <c r="AL24" s="349"/>
      <c r="AM24" s="31"/>
      <c r="AP24" s="353" t="s">
        <v>467</v>
      </c>
      <c r="AR24" s="354"/>
    </row>
    <row r="25" spans="1:44" ht="13.5" customHeight="1">
      <c r="A25" s="550" t="s">
        <v>281</v>
      </c>
      <c r="B25" s="551"/>
      <c r="C25" s="578">
        <f>AJ19/$AH$32/$AH$33</f>
        <v>15.972263421819624</v>
      </c>
      <c r="D25" s="579"/>
      <c r="E25" s="579"/>
      <c r="F25" s="564" t="s">
        <v>301</v>
      </c>
      <c r="G25" s="551"/>
      <c r="H25" s="327"/>
      <c r="I25" s="327"/>
      <c r="K25" s="4">
        <f t="shared" si="1"/>
        <v>6</v>
      </c>
      <c r="L25" s="34">
        <v>43252</v>
      </c>
      <c r="M25" s="4">
        <v>1</v>
      </c>
      <c r="N25" s="4">
        <v>22</v>
      </c>
      <c r="O25" s="31">
        <v>0.875</v>
      </c>
      <c r="P25" s="35">
        <v>20.78</v>
      </c>
      <c r="Q25" s="36">
        <f t="shared" si="2"/>
        <v>16</v>
      </c>
      <c r="R25" s="4">
        <f t="shared" si="3"/>
        <v>0</v>
      </c>
      <c r="S25" s="31">
        <f t="shared" si="14"/>
        <v>0.19388888888888889</v>
      </c>
      <c r="T25" s="31">
        <f t="shared" si="15"/>
        <v>0.79240740740740734</v>
      </c>
      <c r="U25" s="4">
        <f t="shared" si="6"/>
        <v>0</v>
      </c>
      <c r="V25" s="4" t="str">
        <f t="shared" si="7"/>
        <v/>
      </c>
      <c r="W25" s="18" t="str">
        <f>IF(V25="","",VLOOKUP(L25,日射量と図３!$A$4:$C$368,3,TRUE)*238.85/100)</f>
        <v/>
      </c>
      <c r="X25" s="4" t="str">
        <f t="shared" si="8"/>
        <v/>
      </c>
      <c r="Y25" s="4" t="str">
        <f t="shared" si="0"/>
        <v/>
      </c>
      <c r="Z25" s="4" t="str">
        <f t="shared" si="9"/>
        <v/>
      </c>
      <c r="AA25" s="4" t="str">
        <f>IF($V25="","",IF(Y25&lt;36,0,IF(AND(36&lt;=Y25,Y25&lt;71),VLOOKUP($W25,日射量と図３!$E$6:$F$34,2,TRUE),IF(AND(71&lt;=Y25,Y25&lt;107),VLOOKUP($W25,日射量と図３!$E$6:$G$34,3,TRUE),IF(AND(107&lt;=Y25,Y25&lt;143),VLOOKUP($W25,日射量と図３!$E$6:$H$34,4,TRUE),VLOOKUP($W25,日射量と図３!$E$6:$I$34,5,TRUE))))))</f>
        <v/>
      </c>
      <c r="AB25" s="4" t="str">
        <f>IF($V25="","",IF(Z25&lt;36,0,IF(AND(36&lt;=Z25,Z25&lt;71),VLOOKUP($W25,日射量と図３!$E$6:$F$34,2,TRUE),IF(AND(71&lt;=Z25,Z25&lt;107),VLOOKUP($W25,日射量と図３!$E$6:$G$34,3,TRUE),IF(AND(107&lt;=Z25,Z25&lt;143),VLOOKUP($W25,日射量と図３!$E$6:$H$34,4,TRUE),VLOOKUP($W25,日射量と図３!$E$6:$I$34,5,TRUE))))))</f>
        <v/>
      </c>
      <c r="AC25" s="382" t="str">
        <f t="shared" si="12"/>
        <v/>
      </c>
      <c r="AD25" s="382" t="str">
        <f t="shared" si="13"/>
        <v/>
      </c>
      <c r="AF25" s="48" t="s">
        <v>283</v>
      </c>
      <c r="AG25" s="44"/>
      <c r="AH25" s="49">
        <v>6.6</v>
      </c>
      <c r="AK25" s="327"/>
      <c r="AL25" s="349"/>
      <c r="AM25" s="31"/>
      <c r="AP25" s="353" t="s">
        <v>468</v>
      </c>
      <c r="AR25" s="354"/>
    </row>
    <row r="26" spans="1:44" ht="13.5" customHeight="1">
      <c r="K26" s="4">
        <f t="shared" si="1"/>
        <v>6</v>
      </c>
      <c r="L26" s="34">
        <v>43252</v>
      </c>
      <c r="M26" s="4">
        <v>1</v>
      </c>
      <c r="N26" s="4">
        <v>23</v>
      </c>
      <c r="O26" s="31">
        <v>0.91666666666666663</v>
      </c>
      <c r="P26" s="35">
        <v>20.380000000000003</v>
      </c>
      <c r="Q26" s="36">
        <f t="shared" si="2"/>
        <v>13</v>
      </c>
      <c r="R26" s="4">
        <f t="shared" si="3"/>
        <v>0</v>
      </c>
      <c r="S26" s="31">
        <f t="shared" si="14"/>
        <v>0.19388888888888889</v>
      </c>
      <c r="T26" s="31">
        <f t="shared" si="15"/>
        <v>0.79240740740740734</v>
      </c>
      <c r="U26" s="4">
        <f t="shared" si="6"/>
        <v>0</v>
      </c>
      <c r="V26" s="4" t="str">
        <f t="shared" si="7"/>
        <v/>
      </c>
      <c r="W26" s="18" t="str">
        <f>IF(V26="","",VLOOKUP(L26,日射量と図３!$A$4:$C$368,3,TRUE)*238.85/100)</f>
        <v/>
      </c>
      <c r="X26" s="4" t="str">
        <f t="shared" si="8"/>
        <v/>
      </c>
      <c r="Y26" s="4" t="str">
        <f t="shared" si="0"/>
        <v/>
      </c>
      <c r="Z26" s="4" t="str">
        <f t="shared" si="9"/>
        <v/>
      </c>
      <c r="AA26" s="4" t="str">
        <f>IF($V26="","",IF(Y26&lt;36,0,IF(AND(36&lt;=Y26,Y26&lt;71),VLOOKUP($W26,日射量と図３!$E$6:$F$34,2,TRUE),IF(AND(71&lt;=Y26,Y26&lt;107),VLOOKUP($W26,日射量と図３!$E$6:$G$34,3,TRUE),IF(AND(107&lt;=Y26,Y26&lt;143),VLOOKUP($W26,日射量と図３!$E$6:$H$34,4,TRUE),VLOOKUP($W26,日射量と図３!$E$6:$I$34,5,TRUE))))))</f>
        <v/>
      </c>
      <c r="AB26" s="4" t="str">
        <f>IF($V26="","",IF(Z26&lt;36,0,IF(AND(36&lt;=Z26,Z26&lt;71),VLOOKUP($W26,日射量と図３!$E$6:$F$34,2,TRUE),IF(AND(71&lt;=Z26,Z26&lt;107),VLOOKUP($W26,日射量と図３!$E$6:$G$34,3,TRUE),IF(AND(107&lt;=Z26,Z26&lt;143),VLOOKUP($W26,日射量と図３!$E$6:$H$34,4,TRUE),VLOOKUP($W26,日射量と図３!$E$6:$I$34,5,TRUE))))))</f>
        <v/>
      </c>
      <c r="AC26" s="382" t="str">
        <f t="shared" si="12"/>
        <v/>
      </c>
      <c r="AD26" s="382" t="str">
        <f t="shared" si="13"/>
        <v/>
      </c>
      <c r="AF26" s="48" t="s">
        <v>284</v>
      </c>
      <c r="AG26" s="44"/>
      <c r="AH26" s="384">
        <v>0.4</v>
      </c>
      <c r="AK26" s="327"/>
      <c r="AL26" s="349"/>
      <c r="AM26" s="31"/>
      <c r="AP26" s="353" t="s">
        <v>469</v>
      </c>
      <c r="AR26" s="354"/>
    </row>
    <row r="27" spans="1:44" ht="13.5" customHeight="1">
      <c r="A27" s="4" t="s">
        <v>297</v>
      </c>
      <c r="C27" s="567">
        <v>69</v>
      </c>
      <c r="D27" s="568"/>
      <c r="E27" s="4" t="s">
        <v>298</v>
      </c>
      <c r="K27" s="4">
        <f t="shared" si="1"/>
        <v>6</v>
      </c>
      <c r="L27" s="34">
        <v>43252</v>
      </c>
      <c r="M27" s="4">
        <v>1</v>
      </c>
      <c r="N27" s="4">
        <v>24</v>
      </c>
      <c r="O27" s="31">
        <v>0.95833333333333337</v>
      </c>
      <c r="P27" s="35">
        <v>20.059999999999999</v>
      </c>
      <c r="Q27" s="36">
        <f t="shared" si="2"/>
        <v>13</v>
      </c>
      <c r="R27" s="4">
        <f t="shared" si="3"/>
        <v>0</v>
      </c>
      <c r="S27" s="31">
        <f t="shared" si="14"/>
        <v>0.19388888888888889</v>
      </c>
      <c r="T27" s="31">
        <f t="shared" si="15"/>
        <v>0.79240740740740734</v>
      </c>
      <c r="U27" s="4">
        <f t="shared" si="6"/>
        <v>0</v>
      </c>
      <c r="V27" s="4" t="str">
        <f t="shared" si="7"/>
        <v/>
      </c>
      <c r="W27" s="18" t="str">
        <f>IF(V27="","",VLOOKUP(L27,日射量と図３!$A$4:$C$368,3,TRUE)*238.85/100)</f>
        <v/>
      </c>
      <c r="X27" s="4" t="str">
        <f t="shared" si="8"/>
        <v/>
      </c>
      <c r="Y27" s="4" t="str">
        <f t="shared" si="0"/>
        <v/>
      </c>
      <c r="Z27" s="4" t="str">
        <f t="shared" si="9"/>
        <v/>
      </c>
      <c r="AA27" s="4" t="str">
        <f>IF($V27="","",IF(Y27&lt;36,0,IF(AND(36&lt;=Y27,Y27&lt;71),VLOOKUP($W27,日射量と図３!$E$6:$F$34,2,TRUE),IF(AND(71&lt;=Y27,Y27&lt;107),VLOOKUP($W27,日射量と図３!$E$6:$G$34,3,TRUE),IF(AND(107&lt;=Y27,Y27&lt;143),VLOOKUP($W27,日射量と図３!$E$6:$H$34,4,TRUE),VLOOKUP($W27,日射量と図３!$E$6:$I$34,5,TRUE))))))</f>
        <v/>
      </c>
      <c r="AB27" s="4" t="str">
        <f>IF($V27="","",IF(Z27&lt;36,0,IF(AND(36&lt;=Z27,Z27&lt;71),VLOOKUP($W27,日射量と図３!$E$6:$F$34,2,TRUE),IF(AND(71&lt;=Z27,Z27&lt;107),VLOOKUP($W27,日射量と図３!$E$6:$G$34,3,TRUE),IF(AND(107&lt;=Z27,Z27&lt;143),VLOOKUP($W27,日射量と図３!$E$6:$H$34,4,TRUE),VLOOKUP($W27,日射量と図３!$E$6:$I$34,5,TRUE))))))</f>
        <v/>
      </c>
      <c r="AC27" s="382" t="str">
        <f t="shared" si="12"/>
        <v/>
      </c>
      <c r="AD27" s="382" t="str">
        <f t="shared" si="13"/>
        <v/>
      </c>
      <c r="AF27" s="48" t="s">
        <v>285</v>
      </c>
      <c r="AG27" s="44"/>
      <c r="AH27" s="49">
        <v>-19.788</v>
      </c>
      <c r="AK27" s="327"/>
      <c r="AL27" s="349"/>
      <c r="AM27" s="31"/>
      <c r="AP27" s="353" t="s">
        <v>470</v>
      </c>
      <c r="AR27" s="354"/>
    </row>
    <row r="28" spans="1:44" ht="15.75" customHeight="1">
      <c r="I28" s="4" t="s">
        <v>386</v>
      </c>
      <c r="K28" s="4">
        <f t="shared" si="1"/>
        <v>6</v>
      </c>
      <c r="L28" s="34">
        <v>43253</v>
      </c>
      <c r="M28" s="4">
        <v>2</v>
      </c>
      <c r="N28" s="4">
        <v>1</v>
      </c>
      <c r="O28" s="31">
        <v>0</v>
      </c>
      <c r="P28" s="35">
        <v>19.25</v>
      </c>
      <c r="Q28" s="36">
        <f t="shared" si="2"/>
        <v>13</v>
      </c>
      <c r="R28" s="4">
        <f t="shared" si="3"/>
        <v>0</v>
      </c>
      <c r="S28" s="31">
        <f t="shared" si="14"/>
        <v>0.19388888888888889</v>
      </c>
      <c r="T28" s="31">
        <f t="shared" si="15"/>
        <v>0.79240740740740734</v>
      </c>
      <c r="U28" s="4">
        <f>IF(AND(S28&lt;O28,O28&lt;T28),R28,0)</f>
        <v>0</v>
      </c>
      <c r="V28" s="4">
        <f>IF(N28=1,SUM(U28:U51),"")</f>
        <v>0</v>
      </c>
      <c r="W28" s="18">
        <f>IF(V28="","",VLOOKUP(L28,日射量と図３!$A$4:$C$368,3,TRUE)*238.85/100)</f>
        <v>50.158499999999997</v>
      </c>
      <c r="X28" s="4">
        <f t="shared" si="8"/>
        <v>14</v>
      </c>
      <c r="Y28" s="4">
        <f t="shared" si="0"/>
        <v>0</v>
      </c>
      <c r="Z28" s="4">
        <f t="shared" si="9"/>
        <v>0</v>
      </c>
      <c r="AA28" s="4">
        <f>IF($V28="","",IF(Y28&lt;36,0,IF(AND(36&lt;=Y28,Y28&lt;71),VLOOKUP($W28,日射量と図３!$E$6:$F$34,2,TRUE),IF(AND(71&lt;=Y28,Y28&lt;107),VLOOKUP($W28,日射量と図３!$E$6:$G$34,3,TRUE),IF(AND(107&lt;=Y28,Y28&lt;143),VLOOKUP($W28,日射量と図３!$E$6:$H$34,4,TRUE),VLOOKUP($W28,日射量と図３!$E$6:$I$34,5,TRUE))))))</f>
        <v>0</v>
      </c>
      <c r="AB28" s="4">
        <f>IF($V28="","",IF(Z28&lt;36,0,IF(AND(36&lt;=Z28,Z28&lt;71),VLOOKUP($W28,日射量と図３!$E$6:$F$34,2,TRUE),IF(AND(71&lt;=Z28,Z28&lt;107),VLOOKUP($W28,日射量と図３!$E$6:$G$34,3,TRUE),IF(AND(107&lt;=Z28,Z28&lt;143),VLOOKUP($W28,日射量と図３!$E$6:$H$34,4,TRUE),VLOOKUP($W28,日射量と図３!$E$6:$I$34,5,TRUE))))))</f>
        <v>0</v>
      </c>
      <c r="AC28" s="382">
        <f t="shared" si="12"/>
        <v>0</v>
      </c>
      <c r="AD28" s="382">
        <f t="shared" si="13"/>
        <v>0</v>
      </c>
      <c r="AF28" s="48" t="s">
        <v>286</v>
      </c>
      <c r="AG28" s="44"/>
      <c r="AH28" s="49">
        <v>0.25</v>
      </c>
      <c r="AK28" s="327"/>
      <c r="AL28" s="349"/>
      <c r="AM28" s="31"/>
      <c r="AP28" s="359" t="s">
        <v>471</v>
      </c>
      <c r="AQ28" s="17"/>
      <c r="AR28" s="360"/>
    </row>
    <row r="29" spans="1:44" ht="14.25" customHeight="1" thickBot="1">
      <c r="A29" s="4" t="s">
        <v>303</v>
      </c>
      <c r="I29" s="327" t="s">
        <v>387</v>
      </c>
      <c r="K29" s="4">
        <f t="shared" si="1"/>
        <v>6</v>
      </c>
      <c r="L29" s="34">
        <v>43253</v>
      </c>
      <c r="M29" s="4">
        <v>2</v>
      </c>
      <c r="N29" s="4">
        <v>2</v>
      </c>
      <c r="O29" s="31">
        <v>4.1666666666666664E-2</v>
      </c>
      <c r="P29" s="35">
        <v>18.779999999999998</v>
      </c>
      <c r="Q29" s="36">
        <f t="shared" si="2"/>
        <v>13</v>
      </c>
      <c r="R29" s="4">
        <f t="shared" si="3"/>
        <v>0</v>
      </c>
      <c r="S29" s="31">
        <f t="shared" si="14"/>
        <v>0.19388888888888889</v>
      </c>
      <c r="T29" s="31">
        <f t="shared" si="15"/>
        <v>0.79240740740740734</v>
      </c>
      <c r="U29" s="4">
        <f t="shared" si="6"/>
        <v>0</v>
      </c>
      <c r="V29" s="4" t="str">
        <f t="shared" si="7"/>
        <v/>
      </c>
      <c r="W29" s="18" t="str">
        <f>IF(V29="","",VLOOKUP(L29,日射量と図３!$A$4:$C$368,3,TRUE)*238.85/100)</f>
        <v/>
      </c>
      <c r="X29" s="4" t="str">
        <f t="shared" si="8"/>
        <v/>
      </c>
      <c r="Y29" s="4" t="str">
        <f t="shared" si="0"/>
        <v/>
      </c>
      <c r="Z29" s="4" t="str">
        <f t="shared" si="9"/>
        <v/>
      </c>
      <c r="AA29" s="4" t="str">
        <f>IF($V29="","",IF(Y29&lt;36,0,IF(AND(36&lt;=Y29,Y29&lt;71),VLOOKUP($W29,日射量と図３!$E$6:$F$34,2,TRUE),IF(AND(71&lt;=Y29,Y29&lt;107),VLOOKUP($W29,日射量と図３!$E$6:$G$34,3,TRUE),IF(AND(107&lt;=Y29,Y29&lt;143),VLOOKUP($W29,日射量と図３!$E$6:$H$34,4,TRUE),VLOOKUP($W29,日射量と図３!$E$6:$I$34,5,TRUE))))))</f>
        <v/>
      </c>
      <c r="AB29" s="4" t="str">
        <f>IF($V29="","",IF(Z29&lt;36,0,IF(AND(36&lt;=Z29,Z29&lt;71),VLOOKUP($W29,日射量と図３!$E$6:$F$34,2,TRUE),IF(AND(71&lt;=Z29,Z29&lt;107),VLOOKUP($W29,日射量と図３!$E$6:$G$34,3,TRUE),IF(AND(107&lt;=Z29,Z29&lt;143),VLOOKUP($W29,日射量と図３!$E$6:$H$34,4,TRUE),VLOOKUP($W29,日射量と図３!$E$6:$I$34,5,TRUE))))))</f>
        <v/>
      </c>
      <c r="AC29" s="382" t="str">
        <f t="shared" si="12"/>
        <v/>
      </c>
      <c r="AD29" s="382" t="str">
        <f t="shared" si="13"/>
        <v/>
      </c>
      <c r="AF29" s="48" t="s">
        <v>287</v>
      </c>
      <c r="AG29" s="44"/>
      <c r="AH29" s="50">
        <v>1</v>
      </c>
      <c r="AK29" s="327"/>
      <c r="AL29" s="349"/>
      <c r="AM29" s="31"/>
    </row>
    <row r="30" spans="1:44" ht="18" customHeight="1">
      <c r="A30" s="550" t="s">
        <v>280</v>
      </c>
      <c r="B30" s="551"/>
      <c r="C30" s="565">
        <f>C24*C27</f>
        <v>1017.188088818814</v>
      </c>
      <c r="D30" s="566"/>
      <c r="E30" s="566"/>
      <c r="F30" s="564" t="s">
        <v>302</v>
      </c>
      <c r="G30" s="551"/>
      <c r="H30" s="327"/>
      <c r="I30" s="569">
        <f ca="1">IF(質問表!P169="",0,質問表!P169)</f>
        <v>1</v>
      </c>
      <c r="K30" s="4">
        <f t="shared" si="1"/>
        <v>6</v>
      </c>
      <c r="L30" s="34">
        <v>43253</v>
      </c>
      <c r="M30" s="4">
        <v>2</v>
      </c>
      <c r="N30" s="4">
        <v>3</v>
      </c>
      <c r="O30" s="31">
        <v>8.3333333333333329E-2</v>
      </c>
      <c r="P30" s="35">
        <v>18.299999999999997</v>
      </c>
      <c r="Q30" s="36">
        <f t="shared" si="2"/>
        <v>13</v>
      </c>
      <c r="R30" s="4">
        <f t="shared" si="3"/>
        <v>0</v>
      </c>
      <c r="S30" s="31">
        <f t="shared" si="14"/>
        <v>0.19388888888888889</v>
      </c>
      <c r="T30" s="31">
        <f t="shared" si="15"/>
        <v>0.79240740740740734</v>
      </c>
      <c r="U30" s="4">
        <f t="shared" si="6"/>
        <v>0</v>
      </c>
      <c r="V30" s="4" t="str">
        <f t="shared" si="7"/>
        <v/>
      </c>
      <c r="W30" s="18" t="str">
        <f>IF(V30="","",VLOOKUP(L30,日射量と図３!$A$4:$C$368,3,TRUE)*238.85/100)</f>
        <v/>
      </c>
      <c r="X30" s="4" t="str">
        <f t="shared" si="8"/>
        <v/>
      </c>
      <c r="Y30" s="4" t="str">
        <f t="shared" si="0"/>
        <v/>
      </c>
      <c r="Z30" s="4" t="str">
        <f t="shared" si="9"/>
        <v/>
      </c>
      <c r="AA30" s="4" t="str">
        <f>IF($V30="","",IF(Y30&lt;36,0,IF(AND(36&lt;=Y30,Y30&lt;71),VLOOKUP($W30,日射量と図３!$E$6:$F$34,2,TRUE),IF(AND(71&lt;=Y30,Y30&lt;107),VLOOKUP($W30,日射量と図３!$E$6:$G$34,3,TRUE),IF(AND(107&lt;=Y30,Y30&lt;143),VLOOKUP($W30,日射量と図３!$E$6:$H$34,4,TRUE),VLOOKUP($W30,日射量と図３!$E$6:$I$34,5,TRUE))))))</f>
        <v/>
      </c>
      <c r="AB30" s="4" t="str">
        <f>IF($V30="","",IF(Z30&lt;36,0,IF(AND(36&lt;=Z30,Z30&lt;71),VLOOKUP($W30,日射量と図３!$E$6:$F$34,2,TRUE),IF(AND(71&lt;=Z30,Z30&lt;107),VLOOKUP($W30,日射量と図３!$E$6:$G$34,3,TRUE),IF(AND(107&lt;=Z30,Z30&lt;143),VLOOKUP($W30,日射量と図３!$E$6:$H$34,4,TRUE),VLOOKUP($W30,日射量と図３!$E$6:$I$34,5,TRUE))))))</f>
        <v/>
      </c>
      <c r="AC30" s="382" t="str">
        <f t="shared" si="12"/>
        <v/>
      </c>
      <c r="AD30" s="382" t="str">
        <f t="shared" si="13"/>
        <v/>
      </c>
      <c r="AF30" s="48" t="s">
        <v>288</v>
      </c>
      <c r="AG30" s="44"/>
      <c r="AH30" s="51">
        <f>(AH25*(1-AH26)+AH28)*0.9*AH29</f>
        <v>3.7889999999999993</v>
      </c>
      <c r="AK30" s="327"/>
      <c r="AL30" s="349"/>
      <c r="AM30" s="31"/>
      <c r="AP30" s="4" t="s">
        <v>472</v>
      </c>
    </row>
    <row r="31" spans="1:44" ht="14.25" customHeight="1" thickBot="1">
      <c r="A31" s="550" t="s">
        <v>281</v>
      </c>
      <c r="B31" s="551"/>
      <c r="C31" s="565">
        <f>C25*C27</f>
        <v>1102.0861761055542</v>
      </c>
      <c r="D31" s="566"/>
      <c r="E31" s="566"/>
      <c r="F31" s="564" t="s">
        <v>302</v>
      </c>
      <c r="G31" s="551"/>
      <c r="H31" s="327"/>
      <c r="I31" s="570"/>
      <c r="K31" s="4">
        <f t="shared" si="1"/>
        <v>6</v>
      </c>
      <c r="L31" s="34">
        <v>43253</v>
      </c>
      <c r="M31" s="4">
        <v>2</v>
      </c>
      <c r="N31" s="4">
        <v>4</v>
      </c>
      <c r="O31" s="31">
        <v>0.125</v>
      </c>
      <c r="P31" s="35">
        <v>18.059999999999999</v>
      </c>
      <c r="Q31" s="36">
        <f t="shared" si="2"/>
        <v>13</v>
      </c>
      <c r="R31" s="4">
        <f t="shared" si="3"/>
        <v>0</v>
      </c>
      <c r="S31" s="31">
        <f t="shared" si="14"/>
        <v>0.19388888888888889</v>
      </c>
      <c r="T31" s="31">
        <f t="shared" si="15"/>
        <v>0.79240740740740734</v>
      </c>
      <c r="U31" s="4">
        <f t="shared" si="6"/>
        <v>0</v>
      </c>
      <c r="V31" s="4" t="str">
        <f t="shared" si="7"/>
        <v/>
      </c>
      <c r="W31" s="18" t="str">
        <f>IF(V31="","",VLOOKUP(L31,日射量と図３!$A$4:$C$368,3,TRUE)*238.85/100)</f>
        <v/>
      </c>
      <c r="X31" s="4" t="str">
        <f t="shared" si="8"/>
        <v/>
      </c>
      <c r="Y31" s="4" t="str">
        <f t="shared" ref="Y31:Y94" si="16">IF(V31="","",$AH$30*V31/(($AG$18/$AH$18)*X31))</f>
        <v/>
      </c>
      <c r="Z31" s="4" t="str">
        <f t="shared" ref="Z31:Z94" si="17">IF(V31="","",$AH$30*V31/(($AG$19/$AH$19)*X31))</f>
        <v/>
      </c>
      <c r="AA31" s="4" t="str">
        <f>IF($V31="","",IF(Y31&lt;36,0,IF(AND(36&lt;=Y31,Y31&lt;71),VLOOKUP($W31,日射量と図３!$E$6:$F$34,2,TRUE),IF(AND(71&lt;=Y31,Y31&lt;107),VLOOKUP($W31,日射量と図３!$E$6:$G$34,3,TRUE),IF(AND(107&lt;=Y31,Y31&lt;143),VLOOKUP($W31,日射量と図３!$E$6:$H$34,4,TRUE),VLOOKUP($W31,日射量と図３!$E$6:$I$34,5,TRUE))))))</f>
        <v/>
      </c>
      <c r="AB31" s="4" t="str">
        <f>IF($V31="","",IF(Z31&lt;36,0,IF(AND(36&lt;=Z31,Z31&lt;71),VLOOKUP($W31,日射量と図３!$E$6:$F$34,2,TRUE),IF(AND(71&lt;=Z31,Z31&lt;107),VLOOKUP($W31,日射量と図３!$E$6:$G$34,3,TRUE),IF(AND(107&lt;=Z31,Z31&lt;143),VLOOKUP($W31,日射量と図３!$E$6:$H$34,4,TRUE),VLOOKUP($W31,日射量と図３!$E$6:$I$34,5,TRUE))))))</f>
        <v/>
      </c>
      <c r="AC31" s="382" t="str">
        <f t="shared" si="12"/>
        <v/>
      </c>
      <c r="AD31" s="382" t="str">
        <f t="shared" si="13"/>
        <v/>
      </c>
      <c r="AF31" s="48" t="s">
        <v>289</v>
      </c>
      <c r="AG31" s="44"/>
      <c r="AH31" s="52" t="s">
        <v>294</v>
      </c>
      <c r="AK31" s="327"/>
      <c r="AL31" s="349"/>
      <c r="AM31" s="31"/>
    </row>
    <row r="32" spans="1:44" ht="13.5" customHeight="1">
      <c r="A32" s="4" t="s">
        <v>305</v>
      </c>
      <c r="K32" s="4">
        <f t="shared" si="1"/>
        <v>6</v>
      </c>
      <c r="L32" s="34">
        <v>43253</v>
      </c>
      <c r="M32" s="4">
        <v>2</v>
      </c>
      <c r="N32" s="4">
        <v>5</v>
      </c>
      <c r="O32" s="31">
        <v>0.16666666666666666</v>
      </c>
      <c r="P32" s="35">
        <v>17.8</v>
      </c>
      <c r="Q32" s="36">
        <f t="shared" si="2"/>
        <v>15</v>
      </c>
      <c r="R32" s="4">
        <f t="shared" si="3"/>
        <v>0</v>
      </c>
      <c r="S32" s="31">
        <f t="shared" si="14"/>
        <v>0.19388888888888889</v>
      </c>
      <c r="T32" s="31">
        <f t="shared" si="15"/>
        <v>0.79240740740740734</v>
      </c>
      <c r="U32" s="4">
        <f t="shared" si="6"/>
        <v>0</v>
      </c>
      <c r="V32" s="4" t="str">
        <f t="shared" si="7"/>
        <v/>
      </c>
      <c r="W32" s="18" t="str">
        <f>IF(V32="","",VLOOKUP(L32,日射量と図３!$A$4:$C$368,3,TRUE)*238.85/100)</f>
        <v/>
      </c>
      <c r="X32" s="4" t="str">
        <f t="shared" si="8"/>
        <v/>
      </c>
      <c r="Y32" s="4" t="str">
        <f t="shared" si="16"/>
        <v/>
      </c>
      <c r="Z32" s="4" t="str">
        <f t="shared" si="17"/>
        <v/>
      </c>
      <c r="AA32" s="4" t="str">
        <f>IF($V32="","",IF(Y32&lt;36,0,IF(AND(36&lt;=Y32,Y32&lt;71),VLOOKUP($W32,日射量と図３!$E$6:$F$34,2,TRUE),IF(AND(71&lt;=Y32,Y32&lt;107),VLOOKUP($W32,日射量と図３!$E$6:$G$34,3,TRUE),IF(AND(107&lt;=Y32,Y32&lt;143),VLOOKUP($W32,日射量と図３!$E$6:$H$34,4,TRUE),VLOOKUP($W32,日射量と図３!$E$6:$I$34,5,TRUE))))))</f>
        <v/>
      </c>
      <c r="AB32" s="4" t="str">
        <f>IF($V32="","",IF(Z32&lt;36,0,IF(AND(36&lt;=Z32,Z32&lt;71),VLOOKUP($W32,日射量と図３!$E$6:$F$34,2,TRUE),IF(AND(71&lt;=Z32,Z32&lt;107),VLOOKUP($W32,日射量と図３!$E$6:$G$34,3,TRUE),IF(AND(107&lt;=Z32,Z32&lt;143),VLOOKUP($W32,日射量と図３!$E$6:$H$34,4,TRUE),VLOOKUP($W32,日射量と図３!$E$6:$I$34,5,TRUE))))))</f>
        <v/>
      </c>
      <c r="AC32" s="382" t="str">
        <f t="shared" si="12"/>
        <v/>
      </c>
      <c r="AD32" s="382" t="str">
        <f t="shared" si="13"/>
        <v/>
      </c>
      <c r="AF32" s="48" t="s">
        <v>290</v>
      </c>
      <c r="AG32" s="44"/>
      <c r="AH32" s="53">
        <v>36.700000000000003</v>
      </c>
      <c r="AK32" s="327"/>
      <c r="AL32" s="349"/>
      <c r="AM32" s="31"/>
      <c r="AP32" s="4" t="s">
        <v>495</v>
      </c>
    </row>
    <row r="33" spans="1:42" ht="13.5" customHeight="1">
      <c r="K33" s="4">
        <f t="shared" si="1"/>
        <v>6</v>
      </c>
      <c r="L33" s="34">
        <v>43253</v>
      </c>
      <c r="M33" s="4">
        <v>2</v>
      </c>
      <c r="N33" s="4">
        <v>6</v>
      </c>
      <c r="O33" s="31">
        <v>0.20833333333333334</v>
      </c>
      <c r="P33" s="35">
        <v>17.689999999999998</v>
      </c>
      <c r="Q33" s="36">
        <f t="shared" si="2"/>
        <v>15</v>
      </c>
      <c r="R33" s="4">
        <f t="shared" si="3"/>
        <v>0</v>
      </c>
      <c r="S33" s="31">
        <f t="shared" si="14"/>
        <v>0.19388888888888889</v>
      </c>
      <c r="T33" s="31">
        <f t="shared" si="15"/>
        <v>0.79240740740740734</v>
      </c>
      <c r="U33" s="4">
        <f t="shared" si="6"/>
        <v>0</v>
      </c>
      <c r="V33" s="4" t="str">
        <f t="shared" si="7"/>
        <v/>
      </c>
      <c r="W33" s="18" t="str">
        <f>IF(V33="","",VLOOKUP(L33,日射量と図３!$A$4:$C$368,3,TRUE)*238.85/100)</f>
        <v/>
      </c>
      <c r="X33" s="4" t="str">
        <f t="shared" si="8"/>
        <v/>
      </c>
      <c r="Y33" s="4" t="str">
        <f t="shared" si="16"/>
        <v/>
      </c>
      <c r="Z33" s="4" t="str">
        <f t="shared" si="17"/>
        <v/>
      </c>
      <c r="AA33" s="4" t="str">
        <f>IF($V33="","",IF(Y33&lt;36,0,IF(AND(36&lt;=Y33,Y33&lt;71),VLOOKUP($W33,日射量と図３!$E$6:$F$34,2,TRUE),IF(AND(71&lt;=Y33,Y33&lt;107),VLOOKUP($W33,日射量と図３!$E$6:$G$34,3,TRUE),IF(AND(107&lt;=Y33,Y33&lt;143),VLOOKUP($W33,日射量と図３!$E$6:$H$34,4,TRUE),VLOOKUP($W33,日射量と図３!$E$6:$I$34,5,TRUE))))))</f>
        <v/>
      </c>
      <c r="AB33" s="4" t="str">
        <f>IF($V33="","",IF(Z33&lt;36,0,IF(AND(36&lt;=Z33,Z33&lt;71),VLOOKUP($W33,日射量と図３!$E$6:$F$34,2,TRUE),IF(AND(71&lt;=Z33,Z33&lt;107),VLOOKUP($W33,日射量と図３!$E$6:$G$34,3,TRUE),IF(AND(107&lt;=Z33,Z33&lt;143),VLOOKUP($W33,日射量と図３!$E$6:$H$34,4,TRUE),VLOOKUP($W33,日射量と図３!$E$6:$I$34,5,TRUE))))))</f>
        <v/>
      </c>
      <c r="AC33" s="382" t="str">
        <f t="shared" si="12"/>
        <v/>
      </c>
      <c r="AD33" s="382" t="str">
        <f t="shared" si="13"/>
        <v/>
      </c>
      <c r="AF33" s="48" t="s">
        <v>291</v>
      </c>
      <c r="AG33" s="44"/>
      <c r="AH33" s="54">
        <v>0.82</v>
      </c>
      <c r="AK33" s="327"/>
      <c r="AL33" s="349"/>
      <c r="AM33" s="31"/>
    </row>
    <row r="34" spans="1:42" ht="13.5" customHeight="1">
      <c r="K34" s="4">
        <f t="shared" si="1"/>
        <v>6</v>
      </c>
      <c r="L34" s="34">
        <v>43253</v>
      </c>
      <c r="M34" s="4">
        <v>2</v>
      </c>
      <c r="N34" s="4">
        <v>7</v>
      </c>
      <c r="O34" s="31">
        <v>0.25</v>
      </c>
      <c r="P34" s="35">
        <v>18.329999999999998</v>
      </c>
      <c r="Q34" s="36">
        <f t="shared" si="2"/>
        <v>15</v>
      </c>
      <c r="R34" s="4">
        <f t="shared" si="3"/>
        <v>0</v>
      </c>
      <c r="S34" s="31">
        <f t="shared" si="14"/>
        <v>0.19388888888888889</v>
      </c>
      <c r="T34" s="31">
        <f t="shared" si="15"/>
        <v>0.79240740740740734</v>
      </c>
      <c r="U34" s="4">
        <f t="shared" si="6"/>
        <v>0</v>
      </c>
      <c r="V34" s="4" t="str">
        <f t="shared" si="7"/>
        <v/>
      </c>
      <c r="W34" s="18" t="str">
        <f>IF(V34="","",VLOOKUP(L34,日射量と図３!$A$4:$C$368,3,TRUE)*238.85/100)</f>
        <v/>
      </c>
      <c r="X34" s="4" t="str">
        <f t="shared" si="8"/>
        <v/>
      </c>
      <c r="Y34" s="4" t="str">
        <f t="shared" si="16"/>
        <v/>
      </c>
      <c r="Z34" s="4" t="str">
        <f t="shared" si="17"/>
        <v/>
      </c>
      <c r="AA34" s="4" t="str">
        <f>IF($V34="","",IF(Y34&lt;36,0,IF(AND(36&lt;=Y34,Y34&lt;71),VLOOKUP($W34,日射量と図３!$E$6:$F$34,2,TRUE),IF(AND(71&lt;=Y34,Y34&lt;107),VLOOKUP($W34,日射量と図３!$E$6:$G$34,3,TRUE),IF(AND(107&lt;=Y34,Y34&lt;143),VLOOKUP($W34,日射量と図３!$E$6:$H$34,4,TRUE),VLOOKUP($W34,日射量と図３!$E$6:$I$34,5,TRUE))))))</f>
        <v/>
      </c>
      <c r="AB34" s="4" t="str">
        <f>IF($V34="","",IF(Z34&lt;36,0,IF(AND(36&lt;=Z34,Z34&lt;71),VLOOKUP($W34,日射量と図３!$E$6:$F$34,2,TRUE),IF(AND(71&lt;=Z34,Z34&lt;107),VLOOKUP($W34,日射量と図３!$E$6:$G$34,3,TRUE),IF(AND(107&lt;=Z34,Z34&lt;143),VLOOKUP($W34,日射量と図３!$E$6:$H$34,4,TRUE),VLOOKUP($W34,日射量と図３!$E$6:$I$34,5,TRUE))))))</f>
        <v/>
      </c>
      <c r="AC34" s="382" t="str">
        <f t="shared" si="12"/>
        <v/>
      </c>
      <c r="AD34" s="382" t="str">
        <f t="shared" si="13"/>
        <v/>
      </c>
      <c r="AL34" s="350"/>
      <c r="AP34" s="4" t="s">
        <v>499</v>
      </c>
    </row>
    <row r="35" spans="1:42" ht="18" customHeight="1" thickBot="1">
      <c r="A35" s="55" t="s">
        <v>300</v>
      </c>
      <c r="K35" s="4">
        <f t="shared" si="1"/>
        <v>6</v>
      </c>
      <c r="L35" s="34">
        <v>43253</v>
      </c>
      <c r="M35" s="4">
        <v>2</v>
      </c>
      <c r="N35" s="4">
        <v>8</v>
      </c>
      <c r="O35" s="31">
        <v>0.29166666666666669</v>
      </c>
      <c r="P35" s="35">
        <v>19.540000000000003</v>
      </c>
      <c r="Q35" s="36">
        <f t="shared" si="2"/>
        <v>12</v>
      </c>
      <c r="R35" s="4">
        <f t="shared" si="3"/>
        <v>0</v>
      </c>
      <c r="S35" s="31">
        <f t="shared" si="14"/>
        <v>0.19388888888888889</v>
      </c>
      <c r="T35" s="31">
        <f t="shared" si="15"/>
        <v>0.79240740740740734</v>
      </c>
      <c r="U35" s="4">
        <f t="shared" si="6"/>
        <v>0</v>
      </c>
      <c r="V35" s="4" t="str">
        <f t="shared" si="7"/>
        <v/>
      </c>
      <c r="W35" s="18" t="str">
        <f>IF(V35="","",VLOOKUP(L35,日射量と図３!$A$4:$C$368,3,TRUE)*238.85/100)</f>
        <v/>
      </c>
      <c r="X35" s="4" t="str">
        <f t="shared" si="8"/>
        <v/>
      </c>
      <c r="Y35" s="4" t="str">
        <f t="shared" si="16"/>
        <v/>
      </c>
      <c r="Z35" s="4" t="str">
        <f t="shared" si="17"/>
        <v/>
      </c>
      <c r="AA35" s="4" t="str">
        <f>IF($V35="","",IF(Y35&lt;36,0,IF(AND(36&lt;=Y35,Y35&lt;71),VLOOKUP($W35,日射量と図３!$E$6:$F$34,2,TRUE),IF(AND(71&lt;=Y35,Y35&lt;107),VLOOKUP($W35,日射量と図３!$E$6:$G$34,3,TRUE),IF(AND(107&lt;=Y35,Y35&lt;143),VLOOKUP($W35,日射量と図３!$E$6:$H$34,4,TRUE),VLOOKUP($W35,日射量と図３!$E$6:$I$34,5,TRUE))))))</f>
        <v/>
      </c>
      <c r="AB35" s="4" t="str">
        <f>IF($V35="","",IF(Z35&lt;36,0,IF(AND(36&lt;=Z35,Z35&lt;71),VLOOKUP($W35,日射量と図３!$E$6:$F$34,2,TRUE),IF(AND(71&lt;=Z35,Z35&lt;107),VLOOKUP($W35,日射量と図３!$E$6:$G$34,3,TRUE),IF(AND(107&lt;=Z35,Z35&lt;143),VLOOKUP($W35,日射量と図３!$E$6:$H$34,4,TRUE),VLOOKUP($W35,日射量と図３!$E$6:$I$34,5,TRUE))))))</f>
        <v/>
      </c>
      <c r="AC35" s="382" t="str">
        <f t="shared" si="12"/>
        <v/>
      </c>
      <c r="AD35" s="382" t="str">
        <f t="shared" si="13"/>
        <v/>
      </c>
      <c r="AF35" s="344" t="s">
        <v>438</v>
      </c>
      <c r="AL35" s="350"/>
    </row>
    <row r="36" spans="1:42" ht="17.25" customHeight="1">
      <c r="A36" s="560" t="s">
        <v>280</v>
      </c>
      <c r="B36" s="561"/>
      <c r="C36" s="556">
        <f>C30+60+10</f>
        <v>1087.1880888188139</v>
      </c>
      <c r="D36" s="557"/>
      <c r="E36" s="557"/>
      <c r="F36" s="552" t="s">
        <v>302</v>
      </c>
      <c r="G36" s="553"/>
      <c r="H36" s="329"/>
      <c r="K36" s="4">
        <f t="shared" si="1"/>
        <v>6</v>
      </c>
      <c r="L36" s="34">
        <v>43253</v>
      </c>
      <c r="M36" s="4">
        <v>2</v>
      </c>
      <c r="N36" s="4">
        <v>9</v>
      </c>
      <c r="O36" s="31">
        <v>0.33333333333333331</v>
      </c>
      <c r="P36" s="35">
        <v>20.559999999999995</v>
      </c>
      <c r="Q36" s="36">
        <f t="shared" si="2"/>
        <v>12</v>
      </c>
      <c r="R36" s="4">
        <f t="shared" si="3"/>
        <v>0</v>
      </c>
      <c r="S36" s="31">
        <f t="shared" si="14"/>
        <v>0.19388888888888889</v>
      </c>
      <c r="T36" s="31">
        <f t="shared" si="15"/>
        <v>0.79240740740740734</v>
      </c>
      <c r="U36" s="4">
        <f t="shared" si="6"/>
        <v>0</v>
      </c>
      <c r="V36" s="4" t="str">
        <f t="shared" si="7"/>
        <v/>
      </c>
      <c r="W36" s="18" t="str">
        <f>IF(V36="","",VLOOKUP(L36,日射量と図３!$A$4:$C$368,3,TRUE)*238.85/100)</f>
        <v/>
      </c>
      <c r="X36" s="4" t="str">
        <f t="shared" si="8"/>
        <v/>
      </c>
      <c r="Y36" s="4" t="str">
        <f t="shared" si="16"/>
        <v/>
      </c>
      <c r="Z36" s="4" t="str">
        <f t="shared" si="17"/>
        <v/>
      </c>
      <c r="AA36" s="4" t="str">
        <f>IF($V36="","",IF(Y36&lt;36,0,IF(AND(36&lt;=Y36,Y36&lt;71),VLOOKUP($W36,日射量と図３!$E$6:$F$34,2,TRUE),IF(AND(71&lt;=Y36,Y36&lt;107),VLOOKUP($W36,日射量と図３!$E$6:$G$34,3,TRUE),IF(AND(107&lt;=Y36,Y36&lt;143),VLOOKUP($W36,日射量と図３!$E$6:$H$34,4,TRUE),VLOOKUP($W36,日射量と図３!$E$6:$I$34,5,TRUE))))))</f>
        <v/>
      </c>
      <c r="AB36" s="4" t="str">
        <f>IF($V36="","",IF(Z36&lt;36,0,IF(AND(36&lt;=Z36,Z36&lt;71),VLOOKUP($W36,日射量と図３!$E$6:$F$34,2,TRUE),IF(AND(71&lt;=Z36,Z36&lt;107),VLOOKUP($W36,日射量と図３!$E$6:$G$34,3,TRUE),IF(AND(107&lt;=Z36,Z36&lt;143),VLOOKUP($W36,日射量と図３!$E$6:$H$34,4,TRUE),VLOOKUP($W36,日射量と図３!$E$6:$I$34,5,TRUE))))))</f>
        <v/>
      </c>
      <c r="AC36" s="382" t="str">
        <f t="shared" si="12"/>
        <v/>
      </c>
      <c r="AD36" s="382" t="str">
        <f t="shared" si="13"/>
        <v/>
      </c>
      <c r="AF36" s="347" t="s">
        <v>437</v>
      </c>
      <c r="AN36" s="342"/>
    </row>
    <row r="37" spans="1:42" ht="18" customHeight="1" thickBot="1">
      <c r="A37" s="562"/>
      <c r="B37" s="563"/>
      <c r="C37" s="558"/>
      <c r="D37" s="559"/>
      <c r="E37" s="559"/>
      <c r="F37" s="554"/>
      <c r="G37" s="555"/>
      <c r="H37" s="329" t="s">
        <v>408</v>
      </c>
      <c r="K37" s="4">
        <f t="shared" si="1"/>
        <v>6</v>
      </c>
      <c r="L37" s="34">
        <v>43253</v>
      </c>
      <c r="M37" s="4">
        <v>2</v>
      </c>
      <c r="N37" s="4">
        <v>10</v>
      </c>
      <c r="O37" s="31">
        <v>0.375</v>
      </c>
      <c r="P37" s="35">
        <v>22.27</v>
      </c>
      <c r="Q37" s="36">
        <f t="shared" si="2"/>
        <v>12</v>
      </c>
      <c r="R37" s="4">
        <f t="shared" si="3"/>
        <v>0</v>
      </c>
      <c r="S37" s="31">
        <f t="shared" si="14"/>
        <v>0.19388888888888889</v>
      </c>
      <c r="T37" s="31">
        <f t="shared" si="15"/>
        <v>0.79240740740740734</v>
      </c>
      <c r="U37" s="4">
        <f t="shared" si="6"/>
        <v>0</v>
      </c>
      <c r="V37" s="4" t="str">
        <f t="shared" si="7"/>
        <v/>
      </c>
      <c r="W37" s="18" t="str">
        <f>IF(V37="","",VLOOKUP(L37,日射量と図３!$A$4:$C$368,3,TRUE)*238.85/100)</f>
        <v/>
      </c>
      <c r="X37" s="4" t="str">
        <f t="shared" si="8"/>
        <v/>
      </c>
      <c r="Y37" s="4" t="str">
        <f t="shared" si="16"/>
        <v/>
      </c>
      <c r="Z37" s="4" t="str">
        <f t="shared" si="17"/>
        <v/>
      </c>
      <c r="AA37" s="4" t="str">
        <f>IF($V37="","",IF(Y37&lt;36,0,IF(AND(36&lt;=Y37,Y37&lt;71),VLOOKUP($W37,日射量と図３!$E$6:$F$34,2,TRUE),IF(AND(71&lt;=Y37,Y37&lt;107),VLOOKUP($W37,日射量と図３!$E$6:$G$34,3,TRUE),IF(AND(107&lt;=Y37,Y37&lt;143),VLOOKUP($W37,日射量と図３!$E$6:$H$34,4,TRUE),VLOOKUP($W37,日射量と図３!$E$6:$I$34,5,TRUE))))))</f>
        <v/>
      </c>
      <c r="AB37" s="4" t="str">
        <f>IF($V37="","",IF(Z37&lt;36,0,IF(AND(36&lt;=Z37,Z37&lt;71),VLOOKUP($W37,日射量と図３!$E$6:$F$34,2,TRUE),IF(AND(71&lt;=Z37,Z37&lt;107),VLOOKUP($W37,日射量と図３!$E$6:$G$34,3,TRUE),IF(AND(107&lt;=Z37,Z37&lt;143),VLOOKUP($W37,日射量と図３!$E$6:$H$34,4,TRUE),VLOOKUP($W37,日射量と図３!$E$6:$I$34,5,TRUE))))))</f>
        <v/>
      </c>
      <c r="AC37" s="382" t="str">
        <f t="shared" si="12"/>
        <v/>
      </c>
      <c r="AD37" s="382" t="str">
        <f t="shared" si="13"/>
        <v/>
      </c>
      <c r="AF37" s="345" t="s">
        <v>434</v>
      </c>
      <c r="AG37" s="343" t="s">
        <v>431</v>
      </c>
      <c r="AH37" s="343" t="s">
        <v>432</v>
      </c>
      <c r="AI37" s="20" t="s">
        <v>433</v>
      </c>
      <c r="AJ37" s="20" t="s">
        <v>479</v>
      </c>
    </row>
    <row r="38" spans="1:42" ht="17.25" customHeight="1">
      <c r="A38" s="560" t="s">
        <v>281</v>
      </c>
      <c r="B38" s="561"/>
      <c r="C38" s="556">
        <f>C31+60+10</f>
        <v>1172.0861761055542</v>
      </c>
      <c r="D38" s="557"/>
      <c r="E38" s="557"/>
      <c r="F38" s="552" t="s">
        <v>302</v>
      </c>
      <c r="G38" s="553"/>
      <c r="H38" s="329"/>
      <c r="K38" s="4">
        <f t="shared" si="1"/>
        <v>6</v>
      </c>
      <c r="L38" s="34">
        <v>43253</v>
      </c>
      <c r="M38" s="4">
        <v>2</v>
      </c>
      <c r="N38" s="4">
        <v>11</v>
      </c>
      <c r="O38" s="31">
        <v>0.41666666666666669</v>
      </c>
      <c r="P38" s="35">
        <v>23.48</v>
      </c>
      <c r="Q38" s="36">
        <f t="shared" si="2"/>
        <v>12</v>
      </c>
      <c r="R38" s="4">
        <f t="shared" si="3"/>
        <v>0</v>
      </c>
      <c r="S38" s="31">
        <f t="shared" si="14"/>
        <v>0.19388888888888889</v>
      </c>
      <c r="T38" s="31">
        <f t="shared" si="15"/>
        <v>0.79240740740740734</v>
      </c>
      <c r="U38" s="4">
        <f t="shared" si="6"/>
        <v>0</v>
      </c>
      <c r="V38" s="4" t="str">
        <f t="shared" si="7"/>
        <v/>
      </c>
      <c r="W38" s="18" t="str">
        <f>IF(V38="","",VLOOKUP(L38,日射量と図３!$A$4:$C$368,3,TRUE)*238.85/100)</f>
        <v/>
      </c>
      <c r="X38" s="4" t="str">
        <f t="shared" si="8"/>
        <v/>
      </c>
      <c r="Y38" s="4" t="str">
        <f t="shared" si="16"/>
        <v/>
      </c>
      <c r="Z38" s="4" t="str">
        <f t="shared" si="17"/>
        <v/>
      </c>
      <c r="AA38" s="4" t="str">
        <f>IF($V38="","",IF(Y38&lt;36,0,IF(AND(36&lt;=Y38,Y38&lt;71),VLOOKUP($W38,日射量と図３!$E$6:$F$34,2,TRUE),IF(AND(71&lt;=Y38,Y38&lt;107),VLOOKUP($W38,日射量と図３!$E$6:$G$34,3,TRUE),IF(AND(107&lt;=Y38,Y38&lt;143),VLOOKUP($W38,日射量と図３!$E$6:$H$34,4,TRUE),VLOOKUP($W38,日射量と図３!$E$6:$I$34,5,TRUE))))))</f>
        <v/>
      </c>
      <c r="AB38" s="4" t="str">
        <f>IF($V38="","",IF(Z38&lt;36,0,IF(AND(36&lt;=Z38,Z38&lt;71),VLOOKUP($W38,日射量と図３!$E$6:$F$34,2,TRUE),IF(AND(71&lt;=Z38,Z38&lt;107),VLOOKUP($W38,日射量と図３!$E$6:$G$34,3,TRUE),IF(AND(107&lt;=Z38,Z38&lt;143),VLOOKUP($W38,日射量と図３!$E$6:$H$34,4,TRUE),VLOOKUP($W38,日射量と図３!$E$6:$I$34,5,TRUE))))))</f>
        <v/>
      </c>
      <c r="AC38" s="382" t="str">
        <f t="shared" si="12"/>
        <v/>
      </c>
      <c r="AD38" s="382" t="str">
        <f t="shared" si="13"/>
        <v/>
      </c>
      <c r="AF38" s="15">
        <v>6</v>
      </c>
      <c r="AG38" s="342">
        <v>0.19388888888888889</v>
      </c>
      <c r="AH38" s="342">
        <v>0.79240740740740734</v>
      </c>
      <c r="AI38" s="375" t="s">
        <v>424</v>
      </c>
      <c r="AJ38" s="365">
        <v>14</v>
      </c>
    </row>
    <row r="39" spans="1:42" ht="18" customHeight="1" thickBot="1">
      <c r="A39" s="562"/>
      <c r="B39" s="563"/>
      <c r="C39" s="558"/>
      <c r="D39" s="559"/>
      <c r="E39" s="559"/>
      <c r="F39" s="554"/>
      <c r="G39" s="555"/>
      <c r="H39" s="329" t="s">
        <v>409</v>
      </c>
      <c r="K39" s="4">
        <f t="shared" si="1"/>
        <v>6</v>
      </c>
      <c r="L39" s="34">
        <v>43253</v>
      </c>
      <c r="M39" s="4">
        <v>2</v>
      </c>
      <c r="N39" s="4">
        <v>12</v>
      </c>
      <c r="O39" s="31">
        <v>0.45833333333333331</v>
      </c>
      <c r="P39" s="35">
        <v>24.450000000000003</v>
      </c>
      <c r="Q39" s="36">
        <f t="shared" si="2"/>
        <v>12</v>
      </c>
      <c r="R39" s="4">
        <f t="shared" si="3"/>
        <v>0</v>
      </c>
      <c r="S39" s="31">
        <f t="shared" si="14"/>
        <v>0.19388888888888889</v>
      </c>
      <c r="T39" s="31">
        <f t="shared" si="15"/>
        <v>0.79240740740740734</v>
      </c>
      <c r="U39" s="4">
        <f t="shared" si="6"/>
        <v>0</v>
      </c>
      <c r="V39" s="4" t="str">
        <f t="shared" si="7"/>
        <v/>
      </c>
      <c r="W39" s="18" t="str">
        <f>IF(V39="","",VLOOKUP(L39,日射量と図３!$A$4:$C$368,3,TRUE)*238.85/100)</f>
        <v/>
      </c>
      <c r="X39" s="4" t="str">
        <f t="shared" si="8"/>
        <v/>
      </c>
      <c r="Y39" s="4" t="str">
        <f t="shared" si="16"/>
        <v/>
      </c>
      <c r="Z39" s="4" t="str">
        <f t="shared" si="17"/>
        <v/>
      </c>
      <c r="AA39" s="4" t="str">
        <f>IF($V39="","",IF(Y39&lt;36,0,IF(AND(36&lt;=Y39,Y39&lt;71),VLOOKUP($W39,日射量と図３!$E$6:$F$34,2,TRUE),IF(AND(71&lt;=Y39,Y39&lt;107),VLOOKUP($W39,日射量と図３!$E$6:$G$34,3,TRUE),IF(AND(107&lt;=Y39,Y39&lt;143),VLOOKUP($W39,日射量と図３!$E$6:$H$34,4,TRUE),VLOOKUP($W39,日射量と図３!$E$6:$I$34,5,TRUE))))))</f>
        <v/>
      </c>
      <c r="AB39" s="4" t="str">
        <f>IF($V39="","",IF(Z39&lt;36,0,IF(AND(36&lt;=Z39,Z39&lt;71),VLOOKUP($W39,日射量と図３!$E$6:$F$34,2,TRUE),IF(AND(71&lt;=Z39,Z39&lt;107),VLOOKUP($W39,日射量と図３!$E$6:$G$34,3,TRUE),IF(AND(107&lt;=Z39,Z39&lt;143),VLOOKUP($W39,日射量と図３!$E$6:$H$34,4,TRUE),VLOOKUP($W39,日射量と図３!$E$6:$I$34,5,TRUE))))))</f>
        <v/>
      </c>
      <c r="AC39" s="382" t="str">
        <f t="shared" si="12"/>
        <v/>
      </c>
      <c r="AD39" s="382" t="str">
        <f t="shared" si="13"/>
        <v/>
      </c>
      <c r="AF39" s="15">
        <v>7</v>
      </c>
      <c r="AG39" s="342">
        <v>0.19538194444444446</v>
      </c>
      <c r="AH39" s="342">
        <v>0.79927083333333337</v>
      </c>
      <c r="AI39" s="375" t="s">
        <v>425</v>
      </c>
      <c r="AJ39" s="365">
        <v>14</v>
      </c>
    </row>
    <row r="40" spans="1:42" ht="13.5" customHeight="1">
      <c r="A40" s="4" t="s">
        <v>304</v>
      </c>
      <c r="K40" s="4">
        <f t="shared" si="1"/>
        <v>6</v>
      </c>
      <c r="L40" s="34">
        <v>43253</v>
      </c>
      <c r="M40" s="4">
        <v>2</v>
      </c>
      <c r="N40" s="4">
        <v>13</v>
      </c>
      <c r="O40" s="31">
        <v>0.5</v>
      </c>
      <c r="P40" s="35">
        <v>25.009999999999998</v>
      </c>
      <c r="Q40" s="36">
        <f t="shared" si="2"/>
        <v>12</v>
      </c>
      <c r="R40" s="4">
        <f t="shared" si="3"/>
        <v>0</v>
      </c>
      <c r="S40" s="31">
        <f t="shared" si="14"/>
        <v>0.19388888888888889</v>
      </c>
      <c r="T40" s="31">
        <f t="shared" si="15"/>
        <v>0.79240740740740734</v>
      </c>
      <c r="U40" s="4">
        <f t="shared" si="6"/>
        <v>0</v>
      </c>
      <c r="V40" s="4" t="str">
        <f t="shared" si="7"/>
        <v/>
      </c>
      <c r="W40" s="18" t="str">
        <f>IF(V40="","",VLOOKUP(L40,日射量と図３!$A$4:$C$368,3,TRUE)*238.85/100)</f>
        <v/>
      </c>
      <c r="X40" s="4" t="str">
        <f t="shared" si="8"/>
        <v/>
      </c>
      <c r="Y40" s="4" t="str">
        <f t="shared" si="16"/>
        <v/>
      </c>
      <c r="Z40" s="4" t="str">
        <f t="shared" si="17"/>
        <v/>
      </c>
      <c r="AA40" s="4" t="str">
        <f>IF($V40="","",IF(Y40&lt;36,0,IF(AND(36&lt;=Y40,Y40&lt;71),VLOOKUP($W40,日射量と図３!$E$6:$F$34,2,TRUE),IF(AND(71&lt;=Y40,Y40&lt;107),VLOOKUP($W40,日射量と図３!$E$6:$G$34,3,TRUE),IF(AND(107&lt;=Y40,Y40&lt;143),VLOOKUP($W40,日射量と図３!$E$6:$H$34,4,TRUE),VLOOKUP($W40,日射量と図３!$E$6:$I$34,5,TRUE))))))</f>
        <v/>
      </c>
      <c r="AB40" s="4" t="str">
        <f>IF($V40="","",IF(Z40&lt;36,0,IF(AND(36&lt;=Z40,Z40&lt;71),VLOOKUP($W40,日射量と図３!$E$6:$F$34,2,TRUE),IF(AND(71&lt;=Z40,Z40&lt;107),VLOOKUP($W40,日射量と図３!$E$6:$G$34,3,TRUE),IF(AND(107&lt;=Z40,Z40&lt;143),VLOOKUP($W40,日射量と図３!$E$6:$H$34,4,TRUE),VLOOKUP($W40,日射量と図３!$E$6:$I$34,5,TRUE))))))</f>
        <v/>
      </c>
      <c r="AC40" s="382" t="str">
        <f t="shared" si="12"/>
        <v/>
      </c>
      <c r="AD40" s="382" t="str">
        <f t="shared" si="13"/>
        <v/>
      </c>
      <c r="AF40" s="15">
        <v>8</v>
      </c>
      <c r="AG40" s="342">
        <v>0.20906250000000001</v>
      </c>
      <c r="AH40" s="342">
        <v>0.78918981481481476</v>
      </c>
      <c r="AI40" s="375" t="s">
        <v>426</v>
      </c>
      <c r="AJ40" s="365">
        <v>14</v>
      </c>
    </row>
    <row r="41" spans="1:42" ht="13.5" customHeight="1">
      <c r="K41" s="4">
        <f t="shared" si="1"/>
        <v>6</v>
      </c>
      <c r="L41" s="34">
        <v>43253</v>
      </c>
      <c r="M41" s="4">
        <v>2</v>
      </c>
      <c r="N41" s="4">
        <v>14</v>
      </c>
      <c r="O41" s="31">
        <v>0.54166666666666663</v>
      </c>
      <c r="P41" s="35">
        <v>25.470000000000002</v>
      </c>
      <c r="Q41" s="36">
        <f t="shared" si="2"/>
        <v>12</v>
      </c>
      <c r="R41" s="4">
        <f t="shared" si="3"/>
        <v>0</v>
      </c>
      <c r="S41" s="31">
        <f t="shared" si="14"/>
        <v>0.19388888888888889</v>
      </c>
      <c r="T41" s="31">
        <f t="shared" si="15"/>
        <v>0.79240740740740734</v>
      </c>
      <c r="U41" s="4">
        <f t="shared" si="6"/>
        <v>0</v>
      </c>
      <c r="V41" s="4" t="str">
        <f t="shared" si="7"/>
        <v/>
      </c>
      <c r="W41" s="18" t="str">
        <f>IF(V41="","",VLOOKUP(L41,日射量と図３!$A$4:$C$368,3,TRUE)*238.85/100)</f>
        <v/>
      </c>
      <c r="X41" s="4" t="str">
        <f t="shared" si="8"/>
        <v/>
      </c>
      <c r="Y41" s="4" t="str">
        <f t="shared" si="16"/>
        <v/>
      </c>
      <c r="Z41" s="4" t="str">
        <f t="shared" si="17"/>
        <v/>
      </c>
      <c r="AA41" s="4" t="str">
        <f>IF($V41="","",IF(Y41&lt;36,0,IF(AND(36&lt;=Y41,Y41&lt;71),VLOOKUP($W41,日射量と図３!$E$6:$F$34,2,TRUE),IF(AND(71&lt;=Y41,Y41&lt;107),VLOOKUP($W41,日射量と図３!$E$6:$G$34,3,TRUE),IF(AND(107&lt;=Y41,Y41&lt;143),VLOOKUP($W41,日射量と図３!$E$6:$H$34,4,TRUE),VLOOKUP($W41,日射量と図３!$E$6:$I$34,5,TRUE))))))</f>
        <v/>
      </c>
      <c r="AB41" s="4" t="str">
        <f>IF($V41="","",IF(Z41&lt;36,0,IF(AND(36&lt;=Z41,Z41&lt;71),VLOOKUP($W41,日射量と図３!$E$6:$F$34,2,TRUE),IF(AND(71&lt;=Z41,Z41&lt;107),VLOOKUP($W41,日射量と図３!$E$6:$G$34,3,TRUE),IF(AND(107&lt;=Z41,Z41&lt;143),VLOOKUP($W41,日射量と図３!$E$6:$H$34,4,TRUE),VLOOKUP($W41,日射量と図３!$E$6:$I$34,5,TRUE))))))</f>
        <v/>
      </c>
      <c r="AC41" s="382" t="str">
        <f t="shared" si="12"/>
        <v/>
      </c>
      <c r="AD41" s="382" t="str">
        <f t="shared" si="13"/>
        <v/>
      </c>
      <c r="AF41" s="15">
        <v>9</v>
      </c>
      <c r="AG41" s="342">
        <v>0.22535879629629629</v>
      </c>
      <c r="AH41" s="342">
        <v>0.76428240740740738</v>
      </c>
      <c r="AI41" s="375" t="s">
        <v>427</v>
      </c>
      <c r="AJ41" s="365">
        <v>13</v>
      </c>
    </row>
    <row r="42" spans="1:42" ht="14.25" customHeight="1" thickBot="1">
      <c r="K42" s="4">
        <f t="shared" si="1"/>
        <v>6</v>
      </c>
      <c r="L42" s="34">
        <v>43253</v>
      </c>
      <c r="M42" s="4">
        <v>2</v>
      </c>
      <c r="N42" s="4">
        <v>15</v>
      </c>
      <c r="O42" s="31">
        <v>0.58333333333333337</v>
      </c>
      <c r="P42" s="35">
        <v>25.689999999999998</v>
      </c>
      <c r="Q42" s="36">
        <f t="shared" si="2"/>
        <v>12</v>
      </c>
      <c r="R42" s="4">
        <f t="shared" si="3"/>
        <v>0</v>
      </c>
      <c r="S42" s="31">
        <f t="shared" si="14"/>
        <v>0.19388888888888889</v>
      </c>
      <c r="T42" s="31">
        <f t="shared" si="15"/>
        <v>0.79240740740740734</v>
      </c>
      <c r="U42" s="4">
        <f t="shared" si="6"/>
        <v>0</v>
      </c>
      <c r="V42" s="4" t="str">
        <f t="shared" si="7"/>
        <v/>
      </c>
      <c r="W42" s="18" t="str">
        <f>IF(V42="","",VLOOKUP(L42,日射量と図３!$A$4:$C$368,3,TRUE)*238.85/100)</f>
        <v/>
      </c>
      <c r="X42" s="4" t="str">
        <f t="shared" si="8"/>
        <v/>
      </c>
      <c r="Y42" s="4" t="str">
        <f t="shared" si="16"/>
        <v/>
      </c>
      <c r="Z42" s="4" t="str">
        <f t="shared" si="17"/>
        <v/>
      </c>
      <c r="AA42" s="4" t="str">
        <f>IF($V42="","",IF(Y42&lt;36,0,IF(AND(36&lt;=Y42,Y42&lt;71),VLOOKUP($W42,日射量と図３!$E$6:$F$34,2,TRUE),IF(AND(71&lt;=Y42,Y42&lt;107),VLOOKUP($W42,日射量と図３!$E$6:$G$34,3,TRUE),IF(AND(107&lt;=Y42,Y42&lt;143),VLOOKUP($W42,日射量と図３!$E$6:$H$34,4,TRUE),VLOOKUP($W42,日射量と図３!$E$6:$I$34,5,TRUE))))))</f>
        <v/>
      </c>
      <c r="AB42" s="4" t="str">
        <f>IF($V42="","",IF(Z42&lt;36,0,IF(AND(36&lt;=Z42,Z42&lt;71),VLOOKUP($W42,日射量と図３!$E$6:$F$34,2,TRUE),IF(AND(71&lt;=Z42,Z42&lt;107),VLOOKUP($W42,日射量と図３!$E$6:$G$34,3,TRUE),IF(AND(107&lt;=Z42,Z42&lt;143),VLOOKUP($W42,日射量と図３!$E$6:$H$34,4,TRUE),VLOOKUP($W42,日射量と図３!$E$6:$I$34,5,TRUE))))))</f>
        <v/>
      </c>
      <c r="AC42" s="382" t="str">
        <f t="shared" si="12"/>
        <v/>
      </c>
      <c r="AD42" s="382" t="str">
        <f t="shared" si="13"/>
        <v/>
      </c>
      <c r="AF42" s="15">
        <v>10</v>
      </c>
      <c r="AG42" s="342">
        <v>0.24079861111111112</v>
      </c>
      <c r="AH42" s="342">
        <v>0.73447916666666668</v>
      </c>
      <c r="AI42" s="375" t="s">
        <v>428</v>
      </c>
      <c r="AJ42" s="365">
        <v>12</v>
      </c>
    </row>
    <row r="43" spans="1:42" ht="13.5" customHeight="1">
      <c r="A43" s="330" t="s">
        <v>389</v>
      </c>
      <c r="F43" s="573">
        <f ca="1">IF(I30=0,"",C31*I30+C30*(1-I30)+60+10)</f>
        <v>1172.0861761055542</v>
      </c>
      <c r="G43" s="574"/>
      <c r="H43" s="571" t="s">
        <v>388</v>
      </c>
      <c r="K43" s="4">
        <f t="shared" si="1"/>
        <v>6</v>
      </c>
      <c r="L43" s="34">
        <v>43253</v>
      </c>
      <c r="M43" s="4">
        <v>2</v>
      </c>
      <c r="N43" s="4">
        <v>16</v>
      </c>
      <c r="O43" s="31">
        <v>0.625</v>
      </c>
      <c r="P43" s="35">
        <v>25.509999999999998</v>
      </c>
      <c r="Q43" s="36">
        <f t="shared" si="2"/>
        <v>16</v>
      </c>
      <c r="R43" s="4">
        <f t="shared" si="3"/>
        <v>0</v>
      </c>
      <c r="S43" s="31">
        <f t="shared" si="14"/>
        <v>0.19388888888888889</v>
      </c>
      <c r="T43" s="31">
        <f t="shared" si="15"/>
        <v>0.79240740740740734</v>
      </c>
      <c r="U43" s="4">
        <f t="shared" si="6"/>
        <v>0</v>
      </c>
      <c r="V43" s="4" t="str">
        <f t="shared" si="7"/>
        <v/>
      </c>
      <c r="W43" s="18" t="str">
        <f>IF(V43="","",VLOOKUP(L43,日射量と図３!$A$4:$C$368,3,TRUE)*238.85/100)</f>
        <v/>
      </c>
      <c r="X43" s="4" t="str">
        <f t="shared" si="8"/>
        <v/>
      </c>
      <c r="Y43" s="4" t="str">
        <f t="shared" si="16"/>
        <v/>
      </c>
      <c r="Z43" s="4" t="str">
        <f t="shared" si="17"/>
        <v/>
      </c>
      <c r="AA43" s="4" t="str">
        <f>IF($V43="","",IF(Y43&lt;36,0,IF(AND(36&lt;=Y43,Y43&lt;71),VLOOKUP($W43,日射量と図３!$E$6:$F$34,2,TRUE),IF(AND(71&lt;=Y43,Y43&lt;107),VLOOKUP($W43,日射量と図３!$E$6:$G$34,3,TRUE),IF(AND(107&lt;=Y43,Y43&lt;143),VLOOKUP($W43,日射量と図３!$E$6:$H$34,4,TRUE),VLOOKUP($W43,日射量と図３!$E$6:$I$34,5,TRUE))))))</f>
        <v/>
      </c>
      <c r="AB43" s="4" t="str">
        <f>IF($V43="","",IF(Z43&lt;36,0,IF(AND(36&lt;=Z43,Z43&lt;71),VLOOKUP($W43,日射量と図３!$E$6:$F$34,2,TRUE),IF(AND(71&lt;=Z43,Z43&lt;107),VLOOKUP($W43,日射量と図３!$E$6:$G$34,3,TRUE),IF(AND(107&lt;=Z43,Z43&lt;143),VLOOKUP($W43,日射量と図３!$E$6:$H$34,4,TRUE),VLOOKUP($W43,日射量と図３!$E$6:$I$34,5,TRUE))))))</f>
        <v/>
      </c>
      <c r="AC43" s="382" t="str">
        <f t="shared" si="12"/>
        <v/>
      </c>
      <c r="AD43" s="382" t="str">
        <f t="shared" si="13"/>
        <v/>
      </c>
      <c r="AF43" s="15">
        <v>11</v>
      </c>
      <c r="AG43" s="342">
        <v>0.25912037037037033</v>
      </c>
      <c r="AH43" s="342">
        <v>0.70750000000000002</v>
      </c>
      <c r="AI43" s="375" t="s">
        <v>429</v>
      </c>
      <c r="AJ43" s="365">
        <v>11</v>
      </c>
    </row>
    <row r="44" spans="1:42" ht="14.25" customHeight="1" thickBot="1">
      <c r="A44" s="330" t="s">
        <v>390</v>
      </c>
      <c r="F44" s="575"/>
      <c r="G44" s="576"/>
      <c r="H44" s="572"/>
      <c r="I44" s="4" t="s">
        <v>410</v>
      </c>
      <c r="K44" s="4">
        <f t="shared" si="1"/>
        <v>6</v>
      </c>
      <c r="L44" s="34">
        <v>43253</v>
      </c>
      <c r="M44" s="4">
        <v>2</v>
      </c>
      <c r="N44" s="4">
        <v>17</v>
      </c>
      <c r="O44" s="31">
        <v>0.66666666666666663</v>
      </c>
      <c r="P44" s="35">
        <v>24.93</v>
      </c>
      <c r="Q44" s="36">
        <f t="shared" si="2"/>
        <v>16</v>
      </c>
      <c r="R44" s="4">
        <f t="shared" si="3"/>
        <v>0</v>
      </c>
      <c r="S44" s="31">
        <f t="shared" si="14"/>
        <v>0.19388888888888889</v>
      </c>
      <c r="T44" s="31">
        <f t="shared" si="15"/>
        <v>0.79240740740740734</v>
      </c>
      <c r="U44" s="4">
        <f t="shared" si="6"/>
        <v>0</v>
      </c>
      <c r="V44" s="4" t="str">
        <f t="shared" si="7"/>
        <v/>
      </c>
      <c r="W44" s="18" t="str">
        <f>IF(V44="","",VLOOKUP(L44,日射量と図３!$A$4:$C$368,3,TRUE)*238.85/100)</f>
        <v/>
      </c>
      <c r="X44" s="4" t="str">
        <f t="shared" si="8"/>
        <v/>
      </c>
      <c r="Y44" s="4" t="str">
        <f t="shared" si="16"/>
        <v/>
      </c>
      <c r="Z44" s="4" t="str">
        <f t="shared" si="17"/>
        <v/>
      </c>
      <c r="AA44" s="4" t="str">
        <f>IF($V44="","",IF(Y44&lt;36,0,IF(AND(36&lt;=Y44,Y44&lt;71),VLOOKUP($W44,日射量と図３!$E$6:$F$34,2,TRUE),IF(AND(71&lt;=Y44,Y44&lt;107),VLOOKUP($W44,日射量と図３!$E$6:$G$34,3,TRUE),IF(AND(107&lt;=Y44,Y44&lt;143),VLOOKUP($W44,日射量と図３!$E$6:$H$34,4,TRUE),VLOOKUP($W44,日射量と図３!$E$6:$I$34,5,TRUE))))))</f>
        <v/>
      </c>
      <c r="AB44" s="4" t="str">
        <f>IF($V44="","",IF(Z44&lt;36,0,IF(AND(36&lt;=Z44,Z44&lt;71),VLOOKUP($W44,日射量と図３!$E$6:$F$34,2,TRUE),IF(AND(71&lt;=Z44,Z44&lt;107),VLOOKUP($W44,日射量と図３!$E$6:$G$34,3,TRUE),IF(AND(107&lt;=Z44,Z44&lt;143),VLOOKUP($W44,日射量と図３!$E$6:$H$34,4,TRUE),VLOOKUP($W44,日射量と図３!$E$6:$I$34,5,TRUE))))))</f>
        <v/>
      </c>
      <c r="AC44" s="382" t="str">
        <f t="shared" si="12"/>
        <v/>
      </c>
      <c r="AD44" s="382" t="str">
        <f t="shared" si="13"/>
        <v/>
      </c>
      <c r="AF44" s="15">
        <v>12</v>
      </c>
      <c r="AG44" s="342">
        <v>0.27908564814814812</v>
      </c>
      <c r="AH44" s="342">
        <v>0.6947916666666667</v>
      </c>
      <c r="AI44" s="375" t="s">
        <v>430</v>
      </c>
      <c r="AJ44" s="365">
        <v>10</v>
      </c>
    </row>
    <row r="45" spans="1:42" ht="13.5" customHeight="1">
      <c r="K45" s="4">
        <f t="shared" si="1"/>
        <v>6</v>
      </c>
      <c r="L45" s="34">
        <v>43253</v>
      </c>
      <c r="M45" s="4">
        <v>2</v>
      </c>
      <c r="N45" s="4">
        <v>18</v>
      </c>
      <c r="O45" s="31">
        <v>0.70833333333333337</v>
      </c>
      <c r="P45" s="35">
        <v>23.85</v>
      </c>
      <c r="Q45" s="36">
        <f t="shared" si="2"/>
        <v>16</v>
      </c>
      <c r="R45" s="4">
        <f t="shared" si="3"/>
        <v>0</v>
      </c>
      <c r="S45" s="31">
        <f t="shared" si="14"/>
        <v>0.19388888888888889</v>
      </c>
      <c r="T45" s="31">
        <f t="shared" si="15"/>
        <v>0.79240740740740734</v>
      </c>
      <c r="U45" s="4">
        <f t="shared" si="6"/>
        <v>0</v>
      </c>
      <c r="V45" s="4" t="str">
        <f t="shared" si="7"/>
        <v/>
      </c>
      <c r="W45" s="18" t="str">
        <f>IF(V45="","",VLOOKUP(L45,日射量と図３!$A$4:$C$368,3,TRUE)*238.85/100)</f>
        <v/>
      </c>
      <c r="X45" s="4" t="str">
        <f t="shared" si="8"/>
        <v/>
      </c>
      <c r="Y45" s="4" t="str">
        <f t="shared" si="16"/>
        <v/>
      </c>
      <c r="Z45" s="4" t="str">
        <f t="shared" si="17"/>
        <v/>
      </c>
      <c r="AA45" s="4" t="str">
        <f>IF($V45="","",IF(Y45&lt;36,0,IF(AND(36&lt;=Y45,Y45&lt;71),VLOOKUP($W45,日射量と図３!$E$6:$F$34,2,TRUE),IF(AND(71&lt;=Y45,Y45&lt;107),VLOOKUP($W45,日射量と図３!$E$6:$G$34,3,TRUE),IF(AND(107&lt;=Y45,Y45&lt;143),VLOOKUP($W45,日射量と図３!$E$6:$H$34,4,TRUE),VLOOKUP($W45,日射量と図３!$E$6:$I$34,5,TRUE))))))</f>
        <v/>
      </c>
      <c r="AB45" s="4" t="str">
        <f>IF($V45="","",IF(Z45&lt;36,0,IF(AND(36&lt;=Z45,Z45&lt;71),VLOOKUP($W45,日射量と図３!$E$6:$F$34,2,TRUE),IF(AND(71&lt;=Z45,Z45&lt;107),VLOOKUP($W45,日射量と図３!$E$6:$G$34,3,TRUE),IF(AND(107&lt;=Z45,Z45&lt;143),VLOOKUP($W45,日射量と図３!$E$6:$H$34,4,TRUE),VLOOKUP($W45,日射量と図３!$E$6:$I$34,5,TRUE))))))</f>
        <v/>
      </c>
      <c r="AC45" s="382" t="str">
        <f t="shared" si="12"/>
        <v/>
      </c>
      <c r="AD45" s="382" t="str">
        <f t="shared" si="13"/>
        <v/>
      </c>
      <c r="AF45" s="15">
        <v>1</v>
      </c>
      <c r="AG45" s="342">
        <v>0.29212962962962963</v>
      </c>
      <c r="AH45" s="342">
        <v>0.70188657407407407</v>
      </c>
      <c r="AI45" s="375" t="s">
        <v>419</v>
      </c>
      <c r="AJ45" s="365">
        <v>10</v>
      </c>
    </row>
    <row r="46" spans="1:42" ht="13.5" customHeight="1">
      <c r="K46" s="4">
        <f t="shared" si="1"/>
        <v>6</v>
      </c>
      <c r="L46" s="34">
        <v>43253</v>
      </c>
      <c r="M46" s="4">
        <v>2</v>
      </c>
      <c r="N46" s="4">
        <v>19</v>
      </c>
      <c r="O46" s="31">
        <v>0.75</v>
      </c>
      <c r="P46" s="35">
        <v>22.709999999999997</v>
      </c>
      <c r="Q46" s="36">
        <f t="shared" si="2"/>
        <v>16</v>
      </c>
      <c r="R46" s="4">
        <f t="shared" si="3"/>
        <v>0</v>
      </c>
      <c r="S46" s="31">
        <f t="shared" si="14"/>
        <v>0.19388888888888889</v>
      </c>
      <c r="T46" s="31">
        <f t="shared" si="15"/>
        <v>0.79240740740740734</v>
      </c>
      <c r="U46" s="4">
        <f t="shared" si="6"/>
        <v>0</v>
      </c>
      <c r="V46" s="4" t="str">
        <f t="shared" si="7"/>
        <v/>
      </c>
      <c r="W46" s="18" t="str">
        <f>IF(V46="","",VLOOKUP(L46,日射量と図３!$A$4:$C$368,3,TRUE)*238.85/100)</f>
        <v/>
      </c>
      <c r="X46" s="4" t="str">
        <f t="shared" si="8"/>
        <v/>
      </c>
      <c r="Y46" s="4" t="str">
        <f t="shared" si="16"/>
        <v/>
      </c>
      <c r="Z46" s="4" t="str">
        <f t="shared" si="17"/>
        <v/>
      </c>
      <c r="AA46" s="4" t="str">
        <f>IF($V46="","",IF(Y46&lt;36,0,IF(AND(36&lt;=Y46,Y46&lt;71),VLOOKUP($W46,日射量と図３!$E$6:$F$34,2,TRUE),IF(AND(71&lt;=Y46,Y46&lt;107),VLOOKUP($W46,日射量と図３!$E$6:$G$34,3,TRUE),IF(AND(107&lt;=Y46,Y46&lt;143),VLOOKUP($W46,日射量と図３!$E$6:$H$34,4,TRUE),VLOOKUP($W46,日射量と図３!$E$6:$I$34,5,TRUE))))))</f>
        <v/>
      </c>
      <c r="AB46" s="4" t="str">
        <f>IF($V46="","",IF(Z46&lt;36,0,IF(AND(36&lt;=Z46,Z46&lt;71),VLOOKUP($W46,日射量と図３!$E$6:$F$34,2,TRUE),IF(AND(71&lt;=Z46,Z46&lt;107),VLOOKUP($W46,日射量と図３!$E$6:$G$34,3,TRUE),IF(AND(107&lt;=Z46,Z46&lt;143),VLOOKUP($W46,日射量と図３!$E$6:$H$34,4,TRUE),VLOOKUP($W46,日射量と図３!$E$6:$I$34,5,TRUE))))))</f>
        <v/>
      </c>
      <c r="AC46" s="382" t="str">
        <f t="shared" si="12"/>
        <v/>
      </c>
      <c r="AD46" s="382" t="str">
        <f t="shared" si="13"/>
        <v/>
      </c>
      <c r="AF46" s="15">
        <v>2</v>
      </c>
      <c r="AG46" s="342">
        <v>0.28591435185185182</v>
      </c>
      <c r="AH46" s="342">
        <v>0.72222222222222221</v>
      </c>
      <c r="AI46" s="375" t="s">
        <v>420</v>
      </c>
      <c r="AJ46" s="365">
        <v>10</v>
      </c>
    </row>
    <row r="47" spans="1:42" ht="13.5" customHeight="1">
      <c r="A47" s="4" t="s">
        <v>310</v>
      </c>
      <c r="K47" s="4">
        <f t="shared" si="1"/>
        <v>6</v>
      </c>
      <c r="L47" s="34">
        <v>43253</v>
      </c>
      <c r="M47" s="4">
        <v>2</v>
      </c>
      <c r="N47" s="4">
        <v>20</v>
      </c>
      <c r="O47" s="31">
        <v>0.79166666666666663</v>
      </c>
      <c r="P47" s="35">
        <v>21.810000000000002</v>
      </c>
      <c r="Q47" s="36">
        <f t="shared" si="2"/>
        <v>16</v>
      </c>
      <c r="R47" s="4">
        <f t="shared" si="3"/>
        <v>0</v>
      </c>
      <c r="S47" s="31">
        <f t="shared" si="14"/>
        <v>0.19388888888888889</v>
      </c>
      <c r="T47" s="31">
        <f t="shared" si="15"/>
        <v>0.79240740740740734</v>
      </c>
      <c r="U47" s="4">
        <f t="shared" si="6"/>
        <v>0</v>
      </c>
      <c r="V47" s="4" t="str">
        <f t="shared" si="7"/>
        <v/>
      </c>
      <c r="W47" s="18" t="str">
        <f>IF(V47="","",VLOOKUP(L47,日射量と図３!$A$4:$C$368,3,TRUE)*238.85/100)</f>
        <v/>
      </c>
      <c r="X47" s="4" t="str">
        <f t="shared" si="8"/>
        <v/>
      </c>
      <c r="Y47" s="4" t="str">
        <f t="shared" si="16"/>
        <v/>
      </c>
      <c r="Z47" s="4" t="str">
        <f t="shared" si="17"/>
        <v/>
      </c>
      <c r="AA47" s="4" t="str">
        <f>IF($V47="","",IF(Y47&lt;36,0,IF(AND(36&lt;=Y47,Y47&lt;71),VLOOKUP($W47,日射量と図３!$E$6:$F$34,2,TRUE),IF(AND(71&lt;=Y47,Y47&lt;107),VLOOKUP($W47,日射量と図３!$E$6:$G$34,3,TRUE),IF(AND(107&lt;=Y47,Y47&lt;143),VLOOKUP($W47,日射量と図３!$E$6:$H$34,4,TRUE),VLOOKUP($W47,日射量と図３!$E$6:$I$34,5,TRUE))))))</f>
        <v/>
      </c>
      <c r="AB47" s="4" t="str">
        <f>IF($V47="","",IF(Z47&lt;36,0,IF(AND(36&lt;=Z47,Z47&lt;71),VLOOKUP($W47,日射量と図３!$E$6:$F$34,2,TRUE),IF(AND(71&lt;=Z47,Z47&lt;107),VLOOKUP($W47,日射量と図３!$E$6:$G$34,3,TRUE),IF(AND(107&lt;=Z47,Z47&lt;143),VLOOKUP($W47,日射量と図３!$E$6:$H$34,4,TRUE),VLOOKUP($W47,日射量と図３!$E$6:$I$34,5,TRUE))))))</f>
        <v/>
      </c>
      <c r="AC47" s="382" t="str">
        <f t="shared" si="12"/>
        <v/>
      </c>
      <c r="AD47" s="382" t="str">
        <f t="shared" si="13"/>
        <v/>
      </c>
      <c r="AF47" s="15">
        <v>3</v>
      </c>
      <c r="AG47" s="342">
        <v>0.26555555555555554</v>
      </c>
      <c r="AH47" s="342">
        <v>0.74109953703703713</v>
      </c>
      <c r="AI47" s="375" t="s">
        <v>421</v>
      </c>
      <c r="AJ47" s="365">
        <v>11</v>
      </c>
    </row>
    <row r="48" spans="1:42" ht="13.5" customHeight="1">
      <c r="A48" s="4" t="s">
        <v>397</v>
      </c>
      <c r="K48" s="4">
        <f t="shared" si="1"/>
        <v>6</v>
      </c>
      <c r="L48" s="34">
        <v>43253</v>
      </c>
      <c r="M48" s="4">
        <v>2</v>
      </c>
      <c r="N48" s="4">
        <v>21</v>
      </c>
      <c r="O48" s="31">
        <v>0.83333333333333337</v>
      </c>
      <c r="P48" s="35">
        <v>20.970000000000002</v>
      </c>
      <c r="Q48" s="36">
        <f t="shared" si="2"/>
        <v>16</v>
      </c>
      <c r="R48" s="4">
        <f t="shared" si="3"/>
        <v>0</v>
      </c>
      <c r="S48" s="31">
        <f t="shared" si="14"/>
        <v>0.19388888888888889</v>
      </c>
      <c r="T48" s="31">
        <f t="shared" si="15"/>
        <v>0.79240740740740734</v>
      </c>
      <c r="U48" s="4">
        <f t="shared" si="6"/>
        <v>0</v>
      </c>
      <c r="V48" s="4" t="str">
        <f t="shared" si="7"/>
        <v/>
      </c>
      <c r="W48" s="18" t="str">
        <f>IF(V48="","",VLOOKUP(L48,日射量と図３!$A$4:$C$368,3,TRUE)*238.85/100)</f>
        <v/>
      </c>
      <c r="X48" s="4" t="str">
        <f t="shared" si="8"/>
        <v/>
      </c>
      <c r="Y48" s="4" t="str">
        <f t="shared" si="16"/>
        <v/>
      </c>
      <c r="Z48" s="4" t="str">
        <f t="shared" si="17"/>
        <v/>
      </c>
      <c r="AA48" s="4" t="str">
        <f>IF($V48="","",IF(Y48&lt;36,0,IF(AND(36&lt;=Y48,Y48&lt;71),VLOOKUP($W48,日射量と図３!$E$6:$F$34,2,TRUE),IF(AND(71&lt;=Y48,Y48&lt;107),VLOOKUP($W48,日射量と図３!$E$6:$G$34,3,TRUE),IF(AND(107&lt;=Y48,Y48&lt;143),VLOOKUP($W48,日射量と図３!$E$6:$H$34,4,TRUE),VLOOKUP($W48,日射量と図３!$E$6:$I$34,5,TRUE))))))</f>
        <v/>
      </c>
      <c r="AB48" s="4" t="str">
        <f>IF($V48="","",IF(Z48&lt;36,0,IF(AND(36&lt;=Z48,Z48&lt;71),VLOOKUP($W48,日射量と図３!$E$6:$F$34,2,TRUE),IF(AND(71&lt;=Z48,Z48&lt;107),VLOOKUP($W48,日射量と図３!$E$6:$G$34,3,TRUE),IF(AND(107&lt;=Z48,Z48&lt;143),VLOOKUP($W48,日射量と図３!$E$6:$H$34,4,TRUE),VLOOKUP($W48,日射量と図３!$E$6:$I$34,5,TRUE))))))</f>
        <v/>
      </c>
      <c r="AC48" s="382" t="str">
        <f t="shared" si="12"/>
        <v/>
      </c>
      <c r="AD48" s="382" t="str">
        <f t="shared" si="13"/>
        <v/>
      </c>
      <c r="AF48" s="15">
        <v>4</v>
      </c>
      <c r="AG48" s="342">
        <v>0.23586805555555557</v>
      </c>
      <c r="AH48" s="342">
        <v>0.75912037037037028</v>
      </c>
      <c r="AI48" s="375" t="s">
        <v>422</v>
      </c>
      <c r="AJ48" s="365">
        <v>13</v>
      </c>
    </row>
    <row r="49" spans="1:38" ht="14.25" customHeight="1" thickBot="1">
      <c r="A49" s="4" t="s">
        <v>396</v>
      </c>
      <c r="K49" s="4">
        <f t="shared" si="1"/>
        <v>6</v>
      </c>
      <c r="L49" s="34">
        <v>43253</v>
      </c>
      <c r="M49" s="4">
        <v>2</v>
      </c>
      <c r="N49" s="4">
        <v>22</v>
      </c>
      <c r="O49" s="31">
        <v>0.875</v>
      </c>
      <c r="P49" s="35">
        <v>20.55</v>
      </c>
      <c r="Q49" s="36">
        <f t="shared" si="2"/>
        <v>16</v>
      </c>
      <c r="R49" s="4">
        <f t="shared" si="3"/>
        <v>0</v>
      </c>
      <c r="S49" s="31">
        <f t="shared" si="14"/>
        <v>0.19388888888888889</v>
      </c>
      <c r="T49" s="31">
        <f t="shared" si="15"/>
        <v>0.79240740740740734</v>
      </c>
      <c r="U49" s="4">
        <f t="shared" si="6"/>
        <v>0</v>
      </c>
      <c r="V49" s="4" t="str">
        <f t="shared" si="7"/>
        <v/>
      </c>
      <c r="W49" s="18" t="str">
        <f>IF(V49="","",VLOOKUP(L49,日射量と図３!$A$4:$C$368,3,TRUE)*238.85/100)</f>
        <v/>
      </c>
      <c r="X49" s="4" t="str">
        <f t="shared" si="8"/>
        <v/>
      </c>
      <c r="Y49" s="4" t="str">
        <f t="shared" si="16"/>
        <v/>
      </c>
      <c r="Z49" s="4" t="str">
        <f t="shared" si="17"/>
        <v/>
      </c>
      <c r="AA49" s="4" t="str">
        <f>IF($V49="","",IF(Y49&lt;36,0,IF(AND(36&lt;=Y49,Y49&lt;71),VLOOKUP($W49,日射量と図３!$E$6:$F$34,2,TRUE),IF(AND(71&lt;=Y49,Y49&lt;107),VLOOKUP($W49,日射量と図３!$E$6:$G$34,3,TRUE),IF(AND(107&lt;=Y49,Y49&lt;143),VLOOKUP($W49,日射量と図３!$E$6:$H$34,4,TRUE),VLOOKUP($W49,日射量と図３!$E$6:$I$34,5,TRUE))))))</f>
        <v/>
      </c>
      <c r="AB49" s="4" t="str">
        <f>IF($V49="","",IF(Z49&lt;36,0,IF(AND(36&lt;=Z49,Z49&lt;71),VLOOKUP($W49,日射量と図３!$E$6:$F$34,2,TRUE),IF(AND(71&lt;=Z49,Z49&lt;107),VLOOKUP($W49,日射量と図３!$E$6:$G$34,3,TRUE),IF(AND(107&lt;=Z49,Z49&lt;143),VLOOKUP($W49,日射量と図３!$E$6:$H$34,4,TRUE),VLOOKUP($W49,日射量と図３!$E$6:$I$34,5,TRUE))))))</f>
        <v/>
      </c>
      <c r="AC49" s="382" t="str">
        <f t="shared" si="12"/>
        <v/>
      </c>
      <c r="AD49" s="382" t="str">
        <f t="shared" si="13"/>
        <v/>
      </c>
      <c r="AF49" s="346">
        <v>5</v>
      </c>
      <c r="AG49" s="348">
        <v>0.20944444444444443</v>
      </c>
      <c r="AH49" s="348">
        <v>0.77601851851851855</v>
      </c>
      <c r="AI49" s="376" t="s">
        <v>423</v>
      </c>
      <c r="AJ49" s="367">
        <v>14</v>
      </c>
    </row>
    <row r="50" spans="1:38" ht="13.5" customHeight="1">
      <c r="A50" s="5" t="s">
        <v>160</v>
      </c>
      <c r="B50" s="6"/>
      <c r="C50" s="6"/>
      <c r="D50" s="6"/>
      <c r="E50" s="6"/>
      <c r="F50" s="6"/>
      <c r="G50" s="6"/>
      <c r="H50" s="6"/>
      <c r="I50" s="6"/>
      <c r="J50" s="7"/>
      <c r="K50" s="4">
        <f t="shared" si="1"/>
        <v>6</v>
      </c>
      <c r="L50" s="34">
        <v>43253</v>
      </c>
      <c r="M50" s="4">
        <v>2</v>
      </c>
      <c r="N50" s="4">
        <v>23</v>
      </c>
      <c r="O50" s="31">
        <v>0.91666666666666663</v>
      </c>
      <c r="P50" s="35">
        <v>20.160000000000004</v>
      </c>
      <c r="Q50" s="36">
        <f t="shared" si="2"/>
        <v>13</v>
      </c>
      <c r="R50" s="4">
        <f t="shared" si="3"/>
        <v>0</v>
      </c>
      <c r="S50" s="31">
        <f t="shared" si="14"/>
        <v>0.19388888888888889</v>
      </c>
      <c r="T50" s="31">
        <f t="shared" si="15"/>
        <v>0.79240740740740734</v>
      </c>
      <c r="U50" s="4">
        <f t="shared" si="6"/>
        <v>0</v>
      </c>
      <c r="V50" s="4" t="str">
        <f t="shared" si="7"/>
        <v/>
      </c>
      <c r="W50" s="18" t="str">
        <f>IF(V50="","",VLOOKUP(L50,日射量と図３!$A$4:$C$368,3,TRUE)*238.85/100)</f>
        <v/>
      </c>
      <c r="X50" s="4" t="str">
        <f t="shared" si="8"/>
        <v/>
      </c>
      <c r="Y50" s="4" t="str">
        <f t="shared" si="16"/>
        <v/>
      </c>
      <c r="Z50" s="4" t="str">
        <f t="shared" si="17"/>
        <v/>
      </c>
      <c r="AA50" s="4" t="str">
        <f>IF($V50="","",IF(Y50&lt;36,0,IF(AND(36&lt;=Y50,Y50&lt;71),VLOOKUP($W50,日射量と図３!$E$6:$F$34,2,TRUE),IF(AND(71&lt;=Y50,Y50&lt;107),VLOOKUP($W50,日射量と図３!$E$6:$G$34,3,TRUE),IF(AND(107&lt;=Y50,Y50&lt;143),VLOOKUP($W50,日射量と図３!$E$6:$H$34,4,TRUE),VLOOKUP($W50,日射量と図３!$E$6:$I$34,5,TRUE))))))</f>
        <v/>
      </c>
      <c r="AB50" s="4" t="str">
        <f>IF($V50="","",IF(Z50&lt;36,0,IF(AND(36&lt;=Z50,Z50&lt;71),VLOOKUP($W50,日射量と図３!$E$6:$F$34,2,TRUE),IF(AND(71&lt;=Z50,Z50&lt;107),VLOOKUP($W50,日射量と図３!$E$6:$G$34,3,TRUE),IF(AND(107&lt;=Z50,Z50&lt;143),VLOOKUP($W50,日射量と図３!$E$6:$H$34,4,TRUE),VLOOKUP($W50,日射量と図３!$E$6:$I$34,5,TRUE))))))</f>
        <v/>
      </c>
      <c r="AC50" s="382" t="str">
        <f t="shared" si="12"/>
        <v/>
      </c>
      <c r="AD50" s="382" t="str">
        <f t="shared" si="13"/>
        <v/>
      </c>
    </row>
    <row r="51" spans="1:38" ht="13.5" customHeight="1">
      <c r="A51" s="8" t="s">
        <v>306</v>
      </c>
      <c r="J51" s="9"/>
      <c r="K51" s="4">
        <f t="shared" si="1"/>
        <v>6</v>
      </c>
      <c r="L51" s="34">
        <v>43253</v>
      </c>
      <c r="M51" s="4">
        <v>2</v>
      </c>
      <c r="N51" s="4">
        <v>24</v>
      </c>
      <c r="O51" s="31">
        <v>0.95833333333333337</v>
      </c>
      <c r="P51" s="35">
        <v>19.93</v>
      </c>
      <c r="Q51" s="36">
        <f t="shared" si="2"/>
        <v>13</v>
      </c>
      <c r="R51" s="4">
        <f t="shared" si="3"/>
        <v>0</v>
      </c>
      <c r="S51" s="31">
        <f t="shared" si="14"/>
        <v>0.19388888888888889</v>
      </c>
      <c r="T51" s="31">
        <f t="shared" si="15"/>
        <v>0.79240740740740734</v>
      </c>
      <c r="U51" s="4">
        <f t="shared" si="6"/>
        <v>0</v>
      </c>
      <c r="V51" s="4" t="str">
        <f t="shared" si="7"/>
        <v/>
      </c>
      <c r="W51" s="18" t="str">
        <f>IF(V51="","",VLOOKUP(L51,日射量と図３!$A$4:$C$368,3,TRUE)*238.85/100)</f>
        <v/>
      </c>
      <c r="X51" s="4" t="str">
        <f t="shared" si="8"/>
        <v/>
      </c>
      <c r="Y51" s="4" t="str">
        <f t="shared" si="16"/>
        <v/>
      </c>
      <c r="Z51" s="4" t="str">
        <f t="shared" si="17"/>
        <v/>
      </c>
      <c r="AA51" s="4" t="str">
        <f>IF($V51="","",IF(Y51&lt;36,0,IF(AND(36&lt;=Y51,Y51&lt;71),VLOOKUP($W51,日射量と図３!$E$6:$F$34,2,TRUE),IF(AND(71&lt;=Y51,Y51&lt;107),VLOOKUP($W51,日射量と図３!$E$6:$G$34,3,TRUE),IF(AND(107&lt;=Y51,Y51&lt;143),VLOOKUP($W51,日射量と図３!$E$6:$H$34,4,TRUE),VLOOKUP($W51,日射量と図３!$E$6:$I$34,5,TRUE))))))</f>
        <v/>
      </c>
      <c r="AB51" s="4" t="str">
        <f>IF($V51="","",IF(Z51&lt;36,0,IF(AND(36&lt;=Z51,Z51&lt;71),VLOOKUP($W51,日射量と図３!$E$6:$F$34,2,TRUE),IF(AND(71&lt;=Z51,Z51&lt;107),VLOOKUP($W51,日射量と図３!$E$6:$G$34,3,TRUE),IF(AND(107&lt;=Z51,Z51&lt;143),VLOOKUP($W51,日射量と図３!$E$6:$H$34,4,TRUE),VLOOKUP($W51,日射量と図３!$E$6:$I$34,5,TRUE))))))</f>
        <v/>
      </c>
      <c r="AC51" s="382" t="str">
        <f t="shared" si="12"/>
        <v/>
      </c>
      <c r="AD51" s="382" t="str">
        <f t="shared" si="13"/>
        <v/>
      </c>
      <c r="AF51" s="378" t="s">
        <v>486</v>
      </c>
    </row>
    <row r="52" spans="1:38" ht="13.5" customHeight="1">
      <c r="A52" s="8" t="s">
        <v>517</v>
      </c>
      <c r="J52" s="9"/>
      <c r="K52" s="4">
        <f t="shared" si="1"/>
        <v>6</v>
      </c>
      <c r="L52" s="34">
        <v>43254</v>
      </c>
      <c r="M52" s="4">
        <v>3</v>
      </c>
      <c r="N52" s="4">
        <v>1</v>
      </c>
      <c r="O52" s="31">
        <v>0</v>
      </c>
      <c r="P52" s="35">
        <v>19.57</v>
      </c>
      <c r="Q52" s="36">
        <f t="shared" si="2"/>
        <v>13</v>
      </c>
      <c r="R52" s="4">
        <f t="shared" si="3"/>
        <v>0</v>
      </c>
      <c r="S52" s="31">
        <f t="shared" si="14"/>
        <v>0.19388888888888889</v>
      </c>
      <c r="T52" s="31">
        <f t="shared" si="15"/>
        <v>0.79240740740740734</v>
      </c>
      <c r="U52" s="4">
        <f t="shared" si="6"/>
        <v>0</v>
      </c>
      <c r="V52" s="4">
        <f t="shared" si="7"/>
        <v>0</v>
      </c>
      <c r="W52" s="18">
        <f>IF(V52="","",VLOOKUP(L52,日射量と図３!$A$4:$C$368,3,TRUE)*238.85/100)</f>
        <v>50.158499999999997</v>
      </c>
      <c r="X52" s="4">
        <f t="shared" si="8"/>
        <v>14</v>
      </c>
      <c r="Y52" s="4">
        <f t="shared" si="16"/>
        <v>0</v>
      </c>
      <c r="Z52" s="4">
        <f t="shared" si="17"/>
        <v>0</v>
      </c>
      <c r="AA52" s="4">
        <f>IF($V52="","",IF(Y52&lt;36,0,IF(AND(36&lt;=Y52,Y52&lt;71),VLOOKUP($W52,日射量と図３!$E$6:$F$34,2,TRUE),IF(AND(71&lt;=Y52,Y52&lt;107),VLOOKUP($W52,日射量と図３!$E$6:$G$34,3,TRUE),IF(AND(107&lt;=Y52,Y52&lt;143),VLOOKUP($W52,日射量と図３!$E$6:$H$34,4,TRUE),VLOOKUP($W52,日射量と図３!$E$6:$I$34,5,TRUE))))))</f>
        <v>0</v>
      </c>
      <c r="AB52" s="4">
        <f>IF($V52="","",IF(Z52&lt;36,0,IF(AND(36&lt;=Z52,Z52&lt;71),VLOOKUP($W52,日射量と図３!$E$6:$F$34,2,TRUE),IF(AND(71&lt;=Z52,Z52&lt;107),VLOOKUP($W52,日射量と図３!$E$6:$G$34,3,TRUE),IF(AND(107&lt;=Z52,Z52&lt;143),VLOOKUP($W52,日射量と図３!$E$6:$H$34,4,TRUE),VLOOKUP($W52,日射量と図３!$E$6:$I$34,5,TRUE))))))</f>
        <v>0</v>
      </c>
      <c r="AC52" s="382">
        <f t="shared" si="12"/>
        <v>0</v>
      </c>
      <c r="AD52" s="382">
        <f t="shared" si="13"/>
        <v>0</v>
      </c>
      <c r="AF52" s="547" t="s">
        <v>135</v>
      </c>
      <c r="AG52" s="548" t="s">
        <v>485</v>
      </c>
      <c r="AH52" s="549" t="s">
        <v>498</v>
      </c>
      <c r="AI52" s="545" t="s">
        <v>509</v>
      </c>
      <c r="AJ52" s="545"/>
      <c r="AL52" s="545" t="s">
        <v>508</v>
      </c>
    </row>
    <row r="53" spans="1:38" ht="13.5" customHeight="1">
      <c r="A53" s="8" t="s">
        <v>516</v>
      </c>
      <c r="J53" s="9"/>
      <c r="K53" s="4">
        <f t="shared" si="1"/>
        <v>6</v>
      </c>
      <c r="L53" s="34">
        <v>43254</v>
      </c>
      <c r="M53" s="4">
        <v>3</v>
      </c>
      <c r="N53" s="4">
        <v>2</v>
      </c>
      <c r="O53" s="31">
        <v>4.1666666666666664E-2</v>
      </c>
      <c r="P53" s="35">
        <v>19.350000000000001</v>
      </c>
      <c r="Q53" s="36">
        <f t="shared" si="2"/>
        <v>13</v>
      </c>
      <c r="R53" s="4">
        <f t="shared" si="3"/>
        <v>0</v>
      </c>
      <c r="S53" s="31">
        <f t="shared" si="14"/>
        <v>0.19388888888888889</v>
      </c>
      <c r="T53" s="31">
        <f t="shared" si="15"/>
        <v>0.79240740740740734</v>
      </c>
      <c r="U53" s="4">
        <f t="shared" si="6"/>
        <v>0</v>
      </c>
      <c r="V53" s="4" t="str">
        <f t="shared" si="7"/>
        <v/>
      </c>
      <c r="W53" s="18" t="str">
        <f>IF(V53="","",VLOOKUP(L53,日射量と図３!$A$4:$C$368,3,TRUE)*238.85/100)</f>
        <v/>
      </c>
      <c r="X53" s="4" t="str">
        <f t="shared" si="8"/>
        <v/>
      </c>
      <c r="Y53" s="4" t="str">
        <f t="shared" si="16"/>
        <v/>
      </c>
      <c r="Z53" s="4" t="str">
        <f t="shared" si="17"/>
        <v/>
      </c>
      <c r="AA53" s="4" t="str">
        <f>IF($V53="","",IF(Y53&lt;36,0,IF(AND(36&lt;=Y53,Y53&lt;71),VLOOKUP($W53,日射量と図３!$E$6:$F$34,2,TRUE),IF(AND(71&lt;=Y53,Y53&lt;107),VLOOKUP($W53,日射量と図３!$E$6:$G$34,3,TRUE),IF(AND(107&lt;=Y53,Y53&lt;143),VLOOKUP($W53,日射量と図３!$E$6:$H$34,4,TRUE),VLOOKUP($W53,日射量と図３!$E$6:$I$34,5,TRUE))))))</f>
        <v/>
      </c>
      <c r="AB53" s="4" t="str">
        <f>IF($V53="","",IF(Z53&lt;36,0,IF(AND(36&lt;=Z53,Z53&lt;71),VLOOKUP($W53,日射量と図３!$E$6:$F$34,2,TRUE),IF(AND(71&lt;=Z53,Z53&lt;107),VLOOKUP($W53,日射量と図３!$E$6:$G$34,3,TRUE),IF(AND(107&lt;=Z53,Z53&lt;143),VLOOKUP($W53,日射量と図３!$E$6:$H$34,4,TRUE),VLOOKUP($W53,日射量と図３!$E$6:$I$34,5,TRUE))))))</f>
        <v/>
      </c>
      <c r="AC53" s="382" t="str">
        <f t="shared" si="12"/>
        <v/>
      </c>
      <c r="AD53" s="382" t="str">
        <f t="shared" si="13"/>
        <v/>
      </c>
      <c r="AF53" s="547"/>
      <c r="AG53" s="548"/>
      <c r="AH53" s="549"/>
      <c r="AI53" s="545"/>
      <c r="AJ53" s="545"/>
      <c r="AL53" s="545"/>
    </row>
    <row r="54" spans="1:38" ht="14.25" customHeight="1" thickBot="1">
      <c r="A54" s="10" t="s">
        <v>307</v>
      </c>
      <c r="B54" s="11"/>
      <c r="C54" s="11"/>
      <c r="D54" s="11"/>
      <c r="E54" s="11"/>
      <c r="F54" s="11"/>
      <c r="G54" s="11"/>
      <c r="H54" s="11"/>
      <c r="I54" s="11"/>
      <c r="J54" s="12"/>
      <c r="K54" s="4">
        <f t="shared" si="1"/>
        <v>6</v>
      </c>
      <c r="L54" s="34">
        <v>43254</v>
      </c>
      <c r="M54" s="4">
        <v>3</v>
      </c>
      <c r="N54" s="4">
        <v>3</v>
      </c>
      <c r="O54" s="31">
        <v>8.3333333333333329E-2</v>
      </c>
      <c r="P54" s="35">
        <v>19</v>
      </c>
      <c r="Q54" s="36">
        <f t="shared" si="2"/>
        <v>13</v>
      </c>
      <c r="R54" s="4">
        <f t="shared" si="3"/>
        <v>0</v>
      </c>
      <c r="S54" s="31">
        <f t="shared" si="14"/>
        <v>0.19388888888888889</v>
      </c>
      <c r="T54" s="31">
        <f t="shared" si="15"/>
        <v>0.79240740740740734</v>
      </c>
      <c r="U54" s="4">
        <f t="shared" si="6"/>
        <v>0</v>
      </c>
      <c r="V54" s="4" t="str">
        <f t="shared" si="7"/>
        <v/>
      </c>
      <c r="W54" s="18" t="str">
        <f>IF(V54="","",VLOOKUP(L54,日射量と図３!$A$4:$C$368,3,TRUE)*238.85/100)</f>
        <v/>
      </c>
      <c r="X54" s="4" t="str">
        <f t="shared" si="8"/>
        <v/>
      </c>
      <c r="Y54" s="4" t="str">
        <f t="shared" si="16"/>
        <v/>
      </c>
      <c r="Z54" s="4" t="str">
        <f t="shared" si="17"/>
        <v/>
      </c>
      <c r="AA54" s="4" t="str">
        <f>IF($V54="","",IF(Y54&lt;36,0,IF(AND(36&lt;=Y54,Y54&lt;71),VLOOKUP($W54,日射量と図３!$E$6:$F$34,2,TRUE),IF(AND(71&lt;=Y54,Y54&lt;107),VLOOKUP($W54,日射量と図３!$E$6:$G$34,3,TRUE),IF(AND(107&lt;=Y54,Y54&lt;143),VLOOKUP($W54,日射量と図３!$E$6:$H$34,4,TRUE),VLOOKUP($W54,日射量と図３!$E$6:$I$34,5,TRUE))))))</f>
        <v/>
      </c>
      <c r="AB54" s="4" t="str">
        <f>IF($V54="","",IF(Z54&lt;36,0,IF(AND(36&lt;=Z54,Z54&lt;71),VLOOKUP($W54,日射量と図３!$E$6:$F$34,2,TRUE),IF(AND(71&lt;=Z54,Z54&lt;107),VLOOKUP($W54,日射量と図３!$E$6:$G$34,3,TRUE),IF(AND(107&lt;=Z54,Z54&lt;143),VLOOKUP($W54,日射量と図３!$E$6:$H$34,4,TRUE),VLOOKUP($W54,日射量と図３!$E$6:$I$34,5,TRUE))))))</f>
        <v/>
      </c>
      <c r="AC54" s="382" t="str">
        <f t="shared" si="12"/>
        <v/>
      </c>
      <c r="AD54" s="382" t="str">
        <f t="shared" si="13"/>
        <v/>
      </c>
      <c r="AF54" s="14">
        <v>2.5</v>
      </c>
      <c r="AG54" s="42">
        <f>10*50*2</f>
        <v>1000</v>
      </c>
      <c r="AH54" s="379">
        <f>SUMIF($M$4:$M$8763,"&lt;="&amp;$G$10,$AA$4:$AA$8763)-SUMIF($M$4:$M$8763,"&lt;"&amp;$G$9,$AA$4:$AA$8763)</f>
        <v>1711</v>
      </c>
      <c r="AI54" s="546">
        <f>SUMIF($M$4:$M$8763,"&lt;="&amp;$G$10,$AC$4:$AC$8763)-SUMIF($M$4:$M$8763,"&lt;"&amp;$G$9,$AC$4:$AC$8763)</f>
        <v>55.475100000000005</v>
      </c>
      <c r="AJ54" s="546"/>
      <c r="AL54" s="368">
        <f>AG54*AH54*10*0.0000041868</f>
        <v>71.636148000000006</v>
      </c>
    </row>
    <row r="55" spans="1:38" ht="13.5" customHeight="1">
      <c r="K55" s="4">
        <f t="shared" si="1"/>
        <v>6</v>
      </c>
      <c r="L55" s="34">
        <v>43254</v>
      </c>
      <c r="M55" s="4">
        <v>3</v>
      </c>
      <c r="N55" s="4">
        <v>4</v>
      </c>
      <c r="O55" s="31">
        <v>0.125</v>
      </c>
      <c r="P55" s="35">
        <v>18.91</v>
      </c>
      <c r="Q55" s="36">
        <f t="shared" si="2"/>
        <v>13</v>
      </c>
      <c r="R55" s="4">
        <f t="shared" si="3"/>
        <v>0</v>
      </c>
      <c r="S55" s="31">
        <f t="shared" si="14"/>
        <v>0.19388888888888889</v>
      </c>
      <c r="T55" s="31">
        <f t="shared" si="15"/>
        <v>0.79240740740740734</v>
      </c>
      <c r="U55" s="4">
        <f t="shared" si="6"/>
        <v>0</v>
      </c>
      <c r="V55" s="4" t="str">
        <f t="shared" si="7"/>
        <v/>
      </c>
      <c r="W55" s="18" t="str">
        <f>IF(V55="","",VLOOKUP(L55,日射量と図３!$A$4:$C$368,3,TRUE)*238.85/100)</f>
        <v/>
      </c>
      <c r="X55" s="4" t="str">
        <f t="shared" si="8"/>
        <v/>
      </c>
      <c r="Y55" s="4" t="str">
        <f t="shared" si="16"/>
        <v/>
      </c>
      <c r="Z55" s="4" t="str">
        <f t="shared" si="17"/>
        <v/>
      </c>
      <c r="AA55" s="4" t="str">
        <f>IF($V55="","",IF(Y55&lt;36,0,IF(AND(36&lt;=Y55,Y55&lt;71),VLOOKUP($W55,日射量と図３!$E$6:$F$34,2,TRUE),IF(AND(71&lt;=Y55,Y55&lt;107),VLOOKUP($W55,日射量と図３!$E$6:$G$34,3,TRUE),IF(AND(107&lt;=Y55,Y55&lt;143),VLOOKUP($W55,日射量と図３!$E$6:$H$34,4,TRUE),VLOOKUP($W55,日射量と図３!$E$6:$I$34,5,TRUE))))))</f>
        <v/>
      </c>
      <c r="AB55" s="4" t="str">
        <f>IF($V55="","",IF(Z55&lt;36,0,IF(AND(36&lt;=Z55,Z55&lt;71),VLOOKUP($W55,日射量と図３!$E$6:$F$34,2,TRUE),IF(AND(71&lt;=Z55,Z55&lt;107),VLOOKUP($W55,日射量と図３!$E$6:$G$34,3,TRUE),IF(AND(107&lt;=Z55,Z55&lt;143),VLOOKUP($W55,日射量と図３!$E$6:$H$34,4,TRUE),VLOOKUP($W55,日射量と図３!$E$6:$I$34,5,TRUE))))))</f>
        <v/>
      </c>
      <c r="AC55" s="382" t="str">
        <f t="shared" si="12"/>
        <v/>
      </c>
      <c r="AD55" s="382" t="str">
        <f t="shared" si="13"/>
        <v/>
      </c>
      <c r="AF55" s="43">
        <v>4</v>
      </c>
      <c r="AG55" s="42">
        <f>10*50*2</f>
        <v>1000</v>
      </c>
      <c r="AH55" s="379">
        <f>SUMIF($M$4:$M$8763,"&lt;="&amp;$G$10,$AB$4:$AB$8763)-SUMIF($M$4:$M$8763,"&lt;"&amp;$G$9,$AB$4:$AB$8763)</f>
        <v>2438</v>
      </c>
      <c r="AI55" s="546">
        <f>SUMIF($M$4:$M$8763,"&lt;="&amp;$G$10,$AD$4:$AD$8763)-SUMIF($M$4:$M$8763,"&lt;"&amp;$G$9,$AD$4:$AD$8763)</f>
        <v>84.489624000000035</v>
      </c>
      <c r="AJ55" s="546"/>
      <c r="AL55" s="368">
        <f>AG55*AH55*10*0.0000041868</f>
        <v>102.074184</v>
      </c>
    </row>
    <row r="56" spans="1:38" ht="13.5" customHeight="1">
      <c r="K56" s="4">
        <f t="shared" si="1"/>
        <v>6</v>
      </c>
      <c r="L56" s="34">
        <v>43254</v>
      </c>
      <c r="M56" s="4">
        <v>3</v>
      </c>
      <c r="N56" s="4">
        <v>5</v>
      </c>
      <c r="O56" s="31">
        <v>0.16666666666666666</v>
      </c>
      <c r="P56" s="35">
        <v>18.610000000000003</v>
      </c>
      <c r="Q56" s="36">
        <f t="shared" si="2"/>
        <v>15</v>
      </c>
      <c r="R56" s="4">
        <f t="shared" si="3"/>
        <v>0</v>
      </c>
      <c r="S56" s="31">
        <f>VLOOKUP(K56,$AF$38:$AH$49,2,TRUE)</f>
        <v>0.19388888888888889</v>
      </c>
      <c r="T56" s="31">
        <f t="shared" si="15"/>
        <v>0.79240740740740734</v>
      </c>
      <c r="U56" s="4">
        <f t="shared" si="6"/>
        <v>0</v>
      </c>
      <c r="V56" s="4" t="str">
        <f t="shared" si="7"/>
        <v/>
      </c>
      <c r="W56" s="18" t="str">
        <f>IF(V56="","",VLOOKUP(L56,日射量と図３!$A$4:$C$368,3,TRUE)*238.85/100)</f>
        <v/>
      </c>
      <c r="X56" s="4" t="str">
        <f t="shared" si="8"/>
        <v/>
      </c>
      <c r="Y56" s="4" t="str">
        <f t="shared" si="16"/>
        <v/>
      </c>
      <c r="Z56" s="4" t="str">
        <f t="shared" si="17"/>
        <v/>
      </c>
      <c r="AA56" s="4" t="str">
        <f>IF($V56="","",IF(Y56&lt;36,0,IF(AND(36&lt;=Y56,Y56&lt;71),VLOOKUP($W56,日射量と図３!$E$6:$F$34,2,TRUE),IF(AND(71&lt;=Y56,Y56&lt;107),VLOOKUP($W56,日射量と図３!$E$6:$G$34,3,TRUE),IF(AND(107&lt;=Y56,Y56&lt;143),VLOOKUP($W56,日射量と図３!$E$6:$H$34,4,TRUE),VLOOKUP($W56,日射量と図３!$E$6:$I$34,5,TRUE))))))</f>
        <v/>
      </c>
      <c r="AB56" s="4" t="str">
        <f>IF($V56="","",IF(Z56&lt;36,0,IF(AND(36&lt;=Z56,Z56&lt;71),VLOOKUP($W56,日射量と図３!$E$6:$F$34,2,TRUE),IF(AND(71&lt;=Z56,Z56&lt;107),VLOOKUP($W56,日射量と図３!$E$6:$G$34,3,TRUE),IF(AND(107&lt;=Z56,Z56&lt;143),VLOOKUP($W56,日射量と図３!$E$6:$H$34,4,TRUE),VLOOKUP($W56,日射量と図３!$E$6:$I$34,5,TRUE))))))</f>
        <v/>
      </c>
      <c r="AC56" s="382" t="str">
        <f t="shared" si="12"/>
        <v/>
      </c>
      <c r="AD56" s="382" t="str">
        <f t="shared" si="13"/>
        <v/>
      </c>
      <c r="AG56" s="31"/>
      <c r="AH56" s="31"/>
    </row>
    <row r="57" spans="1:38" ht="13.5" customHeight="1">
      <c r="K57" s="4">
        <f t="shared" si="1"/>
        <v>6</v>
      </c>
      <c r="L57" s="34">
        <v>43254</v>
      </c>
      <c r="M57" s="4">
        <v>3</v>
      </c>
      <c r="N57" s="4">
        <v>6</v>
      </c>
      <c r="O57" s="31">
        <v>0.20833333333333334</v>
      </c>
      <c r="P57" s="35">
        <v>18.399999999999999</v>
      </c>
      <c r="Q57" s="36">
        <f t="shared" si="2"/>
        <v>15</v>
      </c>
      <c r="R57" s="4">
        <f t="shared" si="3"/>
        <v>0</v>
      </c>
      <c r="S57" s="31">
        <f t="shared" si="14"/>
        <v>0.19388888888888889</v>
      </c>
      <c r="T57" s="31">
        <f t="shared" si="15"/>
        <v>0.79240740740740734</v>
      </c>
      <c r="U57" s="4">
        <f t="shared" si="6"/>
        <v>0</v>
      </c>
      <c r="V57" s="4" t="str">
        <f t="shared" si="7"/>
        <v/>
      </c>
      <c r="W57" s="18" t="str">
        <f>IF(V57="","",VLOOKUP(L57,日射量と図３!$A$4:$C$368,3,TRUE)*238.85/100)</f>
        <v/>
      </c>
      <c r="X57" s="4" t="str">
        <f t="shared" si="8"/>
        <v/>
      </c>
      <c r="Y57" s="4" t="str">
        <f t="shared" si="16"/>
        <v/>
      </c>
      <c r="Z57" s="4" t="str">
        <f t="shared" si="17"/>
        <v/>
      </c>
      <c r="AA57" s="4" t="str">
        <f>IF($V57="","",IF(Y57&lt;36,0,IF(AND(36&lt;=Y57,Y57&lt;71),VLOOKUP($W57,日射量と図３!$E$6:$F$34,2,TRUE),IF(AND(71&lt;=Y57,Y57&lt;107),VLOOKUP($W57,日射量と図３!$E$6:$G$34,3,TRUE),IF(AND(107&lt;=Y57,Y57&lt;143),VLOOKUP($W57,日射量と図３!$E$6:$H$34,4,TRUE),VLOOKUP($W57,日射量と図３!$E$6:$I$34,5,TRUE))))))</f>
        <v/>
      </c>
      <c r="AB57" s="4" t="str">
        <f>IF($V57="","",IF(Z57&lt;36,0,IF(AND(36&lt;=Z57,Z57&lt;71),VLOOKUP($W57,日射量と図３!$E$6:$F$34,2,TRUE),IF(AND(71&lt;=Z57,Z57&lt;107),VLOOKUP($W57,日射量と図３!$E$6:$G$34,3,TRUE),IF(AND(107&lt;=Z57,Z57&lt;143),VLOOKUP($W57,日射量と図３!$E$6:$H$34,4,TRUE),VLOOKUP($W57,日射量と図３!$E$6:$I$34,5,TRUE))))))</f>
        <v/>
      </c>
      <c r="AC57" s="382" t="str">
        <f t="shared" si="12"/>
        <v/>
      </c>
      <c r="AD57" s="382" t="str">
        <f t="shared" si="13"/>
        <v/>
      </c>
      <c r="AG57" s="31"/>
      <c r="AH57" s="31"/>
    </row>
    <row r="58" spans="1:38" ht="13.5" customHeight="1">
      <c r="K58" s="4">
        <f t="shared" si="1"/>
        <v>6</v>
      </c>
      <c r="L58" s="34">
        <v>43254</v>
      </c>
      <c r="M58" s="4">
        <v>3</v>
      </c>
      <c r="N58" s="4">
        <v>7</v>
      </c>
      <c r="O58" s="31">
        <v>0.25</v>
      </c>
      <c r="P58" s="35">
        <v>18.77</v>
      </c>
      <c r="Q58" s="36">
        <f t="shared" si="2"/>
        <v>15</v>
      </c>
      <c r="R58" s="4">
        <f t="shared" si="3"/>
        <v>0</v>
      </c>
      <c r="S58" s="31">
        <f t="shared" si="14"/>
        <v>0.19388888888888889</v>
      </c>
      <c r="T58" s="31">
        <f t="shared" si="15"/>
        <v>0.79240740740740734</v>
      </c>
      <c r="U58" s="4">
        <f t="shared" si="6"/>
        <v>0</v>
      </c>
      <c r="V58" s="4" t="str">
        <f t="shared" si="7"/>
        <v/>
      </c>
      <c r="W58" s="18" t="str">
        <f>IF(V58="","",VLOOKUP(L58,日射量と図３!$A$4:$C$368,3,TRUE)*238.85/100)</f>
        <v/>
      </c>
      <c r="X58" s="4" t="str">
        <f t="shared" si="8"/>
        <v/>
      </c>
      <c r="Y58" s="4" t="str">
        <f t="shared" si="16"/>
        <v/>
      </c>
      <c r="Z58" s="4" t="str">
        <f t="shared" si="17"/>
        <v/>
      </c>
      <c r="AA58" s="4" t="str">
        <f>IF($V58="","",IF(Y58&lt;36,0,IF(AND(36&lt;=Y58,Y58&lt;71),VLOOKUP($W58,日射量と図３!$E$6:$F$34,2,TRUE),IF(AND(71&lt;=Y58,Y58&lt;107),VLOOKUP($W58,日射量と図３!$E$6:$G$34,3,TRUE),IF(AND(107&lt;=Y58,Y58&lt;143),VLOOKUP($W58,日射量と図３!$E$6:$H$34,4,TRUE),VLOOKUP($W58,日射量と図３!$E$6:$I$34,5,TRUE))))))</f>
        <v/>
      </c>
      <c r="AB58" s="4" t="str">
        <f>IF($V58="","",IF(Z58&lt;36,0,IF(AND(36&lt;=Z58,Z58&lt;71),VLOOKUP($W58,日射量と図３!$E$6:$F$34,2,TRUE),IF(AND(71&lt;=Z58,Z58&lt;107),VLOOKUP($W58,日射量と図３!$E$6:$G$34,3,TRUE),IF(AND(107&lt;=Z58,Z58&lt;143),VLOOKUP($W58,日射量と図３!$E$6:$H$34,4,TRUE),VLOOKUP($W58,日射量と図３!$E$6:$I$34,5,TRUE))))))</f>
        <v/>
      </c>
      <c r="AC58" s="382" t="str">
        <f t="shared" si="12"/>
        <v/>
      </c>
      <c r="AD58" s="382" t="str">
        <f t="shared" si="13"/>
        <v/>
      </c>
    </row>
    <row r="59" spans="1:38" ht="13.5" customHeight="1">
      <c r="K59" s="4">
        <f t="shared" si="1"/>
        <v>6</v>
      </c>
      <c r="L59" s="34">
        <v>43254</v>
      </c>
      <c r="M59" s="4">
        <v>3</v>
      </c>
      <c r="N59" s="4">
        <v>8</v>
      </c>
      <c r="O59" s="31">
        <v>0.29166666666666669</v>
      </c>
      <c r="P59" s="35">
        <v>19.509999999999998</v>
      </c>
      <c r="Q59" s="36">
        <f t="shared" si="2"/>
        <v>12</v>
      </c>
      <c r="R59" s="4">
        <f t="shared" si="3"/>
        <v>0</v>
      </c>
      <c r="S59" s="31">
        <f t="shared" si="14"/>
        <v>0.19388888888888889</v>
      </c>
      <c r="T59" s="31">
        <f t="shared" si="15"/>
        <v>0.79240740740740734</v>
      </c>
      <c r="U59" s="4">
        <f t="shared" si="6"/>
        <v>0</v>
      </c>
      <c r="V59" s="4" t="str">
        <f t="shared" si="7"/>
        <v/>
      </c>
      <c r="W59" s="18" t="str">
        <f>IF(V59="","",VLOOKUP(L59,日射量と図３!$A$4:$C$368,3,TRUE)*238.85/100)</f>
        <v/>
      </c>
      <c r="X59" s="4" t="str">
        <f t="shared" si="8"/>
        <v/>
      </c>
      <c r="Y59" s="4" t="str">
        <f t="shared" si="16"/>
        <v/>
      </c>
      <c r="Z59" s="4" t="str">
        <f t="shared" si="17"/>
        <v/>
      </c>
      <c r="AA59" s="4" t="str">
        <f>IF($V59="","",IF(Y59&lt;36,0,IF(AND(36&lt;=Y59,Y59&lt;71),VLOOKUP($W59,日射量と図３!$E$6:$F$34,2,TRUE),IF(AND(71&lt;=Y59,Y59&lt;107),VLOOKUP($W59,日射量と図３!$E$6:$G$34,3,TRUE),IF(AND(107&lt;=Y59,Y59&lt;143),VLOOKUP($W59,日射量と図３!$E$6:$H$34,4,TRUE),VLOOKUP($W59,日射量と図３!$E$6:$I$34,5,TRUE))))))</f>
        <v/>
      </c>
      <c r="AB59" s="4" t="str">
        <f>IF($V59="","",IF(Z59&lt;36,0,IF(AND(36&lt;=Z59,Z59&lt;71),VLOOKUP($W59,日射量と図３!$E$6:$F$34,2,TRUE),IF(AND(71&lt;=Z59,Z59&lt;107),VLOOKUP($W59,日射量と図３!$E$6:$G$34,3,TRUE),IF(AND(107&lt;=Z59,Z59&lt;143),VLOOKUP($W59,日射量と図３!$E$6:$H$34,4,TRUE),VLOOKUP($W59,日射量と図３!$E$6:$I$34,5,TRUE))))))</f>
        <v/>
      </c>
      <c r="AC59" s="382" t="str">
        <f t="shared" si="12"/>
        <v/>
      </c>
      <c r="AD59" s="382" t="str">
        <f t="shared" si="13"/>
        <v/>
      </c>
    </row>
    <row r="60" spans="1:38" ht="13.5" customHeight="1">
      <c r="K60" s="4">
        <f t="shared" si="1"/>
        <v>6</v>
      </c>
      <c r="L60" s="34">
        <v>43254</v>
      </c>
      <c r="M60" s="4">
        <v>3</v>
      </c>
      <c r="N60" s="4">
        <v>9</v>
      </c>
      <c r="O60" s="31">
        <v>0.33333333333333331</v>
      </c>
      <c r="P60" s="35">
        <v>20.45</v>
      </c>
      <c r="Q60" s="36">
        <f t="shared" si="2"/>
        <v>12</v>
      </c>
      <c r="R60" s="4">
        <f t="shared" si="3"/>
        <v>0</v>
      </c>
      <c r="S60" s="31">
        <f t="shared" si="14"/>
        <v>0.19388888888888889</v>
      </c>
      <c r="T60" s="31">
        <f t="shared" si="15"/>
        <v>0.79240740740740734</v>
      </c>
      <c r="U60" s="4">
        <f t="shared" si="6"/>
        <v>0</v>
      </c>
      <c r="V60" s="4" t="str">
        <f t="shared" si="7"/>
        <v/>
      </c>
      <c r="W60" s="18" t="str">
        <f>IF(V60="","",VLOOKUP(L60,日射量と図３!$A$4:$C$368,3,TRUE)*238.85/100)</f>
        <v/>
      </c>
      <c r="X60" s="4" t="str">
        <f t="shared" si="8"/>
        <v/>
      </c>
      <c r="Y60" s="4" t="str">
        <f t="shared" si="16"/>
        <v/>
      </c>
      <c r="Z60" s="4" t="str">
        <f t="shared" si="17"/>
        <v/>
      </c>
      <c r="AA60" s="4" t="str">
        <f>IF($V60="","",IF(Y60&lt;36,0,IF(AND(36&lt;=Y60,Y60&lt;71),VLOOKUP($W60,日射量と図３!$E$6:$F$34,2,TRUE),IF(AND(71&lt;=Y60,Y60&lt;107),VLOOKUP($W60,日射量と図３!$E$6:$G$34,3,TRUE),IF(AND(107&lt;=Y60,Y60&lt;143),VLOOKUP($W60,日射量と図３!$E$6:$H$34,4,TRUE),VLOOKUP($W60,日射量と図３!$E$6:$I$34,5,TRUE))))))</f>
        <v/>
      </c>
      <c r="AB60" s="4" t="str">
        <f>IF($V60="","",IF(Z60&lt;36,0,IF(AND(36&lt;=Z60,Z60&lt;71),VLOOKUP($W60,日射量と図３!$E$6:$F$34,2,TRUE),IF(AND(71&lt;=Z60,Z60&lt;107),VLOOKUP($W60,日射量と図３!$E$6:$G$34,3,TRUE),IF(AND(107&lt;=Z60,Z60&lt;143),VLOOKUP($W60,日射量と図３!$E$6:$H$34,4,TRUE),VLOOKUP($W60,日射量と図３!$E$6:$I$34,5,TRUE))))))</f>
        <v/>
      </c>
      <c r="AC60" s="382" t="str">
        <f t="shared" si="12"/>
        <v/>
      </c>
      <c r="AD60" s="382" t="str">
        <f t="shared" si="13"/>
        <v/>
      </c>
    </row>
    <row r="61" spans="1:38" ht="13.5" customHeight="1">
      <c r="K61" s="4">
        <f t="shared" si="1"/>
        <v>6</v>
      </c>
      <c r="L61" s="34">
        <v>43254</v>
      </c>
      <c r="M61" s="4">
        <v>3</v>
      </c>
      <c r="N61" s="4">
        <v>10</v>
      </c>
      <c r="O61" s="31">
        <v>0.375</v>
      </c>
      <c r="P61" s="35">
        <v>21.589999999999996</v>
      </c>
      <c r="Q61" s="36">
        <f t="shared" si="2"/>
        <v>12</v>
      </c>
      <c r="R61" s="4">
        <f t="shared" si="3"/>
        <v>0</v>
      </c>
      <c r="S61" s="31">
        <f t="shared" si="14"/>
        <v>0.19388888888888889</v>
      </c>
      <c r="T61" s="31">
        <f t="shared" si="15"/>
        <v>0.79240740740740734</v>
      </c>
      <c r="U61" s="4">
        <f t="shared" si="6"/>
        <v>0</v>
      </c>
      <c r="V61" s="4" t="str">
        <f t="shared" si="7"/>
        <v/>
      </c>
      <c r="W61" s="18" t="str">
        <f>IF(V61="","",VLOOKUP(L61,日射量と図３!$A$4:$C$368,3,TRUE)*238.85/100)</f>
        <v/>
      </c>
      <c r="X61" s="4" t="str">
        <f t="shared" si="8"/>
        <v/>
      </c>
      <c r="Y61" s="4" t="str">
        <f t="shared" si="16"/>
        <v/>
      </c>
      <c r="Z61" s="4" t="str">
        <f t="shared" si="17"/>
        <v/>
      </c>
      <c r="AA61" s="4" t="str">
        <f>IF($V61="","",IF(Y61&lt;36,0,IF(AND(36&lt;=Y61,Y61&lt;71),VLOOKUP($W61,日射量と図３!$E$6:$F$34,2,TRUE),IF(AND(71&lt;=Y61,Y61&lt;107),VLOOKUP($W61,日射量と図３!$E$6:$G$34,3,TRUE),IF(AND(107&lt;=Y61,Y61&lt;143),VLOOKUP($W61,日射量と図３!$E$6:$H$34,4,TRUE),VLOOKUP($W61,日射量と図３!$E$6:$I$34,5,TRUE))))))</f>
        <v/>
      </c>
      <c r="AB61" s="4" t="str">
        <f>IF($V61="","",IF(Z61&lt;36,0,IF(AND(36&lt;=Z61,Z61&lt;71),VLOOKUP($W61,日射量と図３!$E$6:$F$34,2,TRUE),IF(AND(71&lt;=Z61,Z61&lt;107),VLOOKUP($W61,日射量と図３!$E$6:$G$34,3,TRUE),IF(AND(107&lt;=Z61,Z61&lt;143),VLOOKUP($W61,日射量と図３!$E$6:$H$34,4,TRUE),VLOOKUP($W61,日射量と図３!$E$6:$I$34,5,TRUE))))))</f>
        <v/>
      </c>
      <c r="AC61" s="382" t="str">
        <f t="shared" si="12"/>
        <v/>
      </c>
      <c r="AD61" s="382" t="str">
        <f t="shared" si="13"/>
        <v/>
      </c>
    </row>
    <row r="62" spans="1:38" ht="13.5" customHeight="1">
      <c r="K62" s="4">
        <f t="shared" si="1"/>
        <v>6</v>
      </c>
      <c r="L62" s="34">
        <v>43254</v>
      </c>
      <c r="M62" s="4">
        <v>3</v>
      </c>
      <c r="N62" s="4">
        <v>11</v>
      </c>
      <c r="O62" s="31">
        <v>0.41666666666666669</v>
      </c>
      <c r="P62" s="35">
        <v>23.04</v>
      </c>
      <c r="Q62" s="36">
        <f t="shared" si="2"/>
        <v>12</v>
      </c>
      <c r="R62" s="4">
        <f t="shared" si="3"/>
        <v>0</v>
      </c>
      <c r="S62" s="31">
        <f t="shared" si="14"/>
        <v>0.19388888888888889</v>
      </c>
      <c r="T62" s="31">
        <f t="shared" si="15"/>
        <v>0.79240740740740734</v>
      </c>
      <c r="U62" s="4">
        <f t="shared" si="6"/>
        <v>0</v>
      </c>
      <c r="V62" s="4" t="str">
        <f t="shared" si="7"/>
        <v/>
      </c>
      <c r="W62" s="18" t="str">
        <f>IF(V62="","",VLOOKUP(L62,日射量と図３!$A$4:$C$368,3,TRUE)*238.85/100)</f>
        <v/>
      </c>
      <c r="X62" s="4" t="str">
        <f t="shared" si="8"/>
        <v/>
      </c>
      <c r="Y62" s="4" t="str">
        <f t="shared" si="16"/>
        <v/>
      </c>
      <c r="Z62" s="4" t="str">
        <f t="shared" si="17"/>
        <v/>
      </c>
      <c r="AA62" s="4" t="str">
        <f>IF($V62="","",IF(Y62&lt;36,0,IF(AND(36&lt;=Y62,Y62&lt;71),VLOOKUP($W62,日射量と図３!$E$6:$F$34,2,TRUE),IF(AND(71&lt;=Y62,Y62&lt;107),VLOOKUP($W62,日射量と図３!$E$6:$G$34,3,TRUE),IF(AND(107&lt;=Y62,Y62&lt;143),VLOOKUP($W62,日射量と図３!$E$6:$H$34,4,TRUE),VLOOKUP($W62,日射量と図３!$E$6:$I$34,5,TRUE))))))</f>
        <v/>
      </c>
      <c r="AB62" s="4" t="str">
        <f>IF($V62="","",IF(Z62&lt;36,0,IF(AND(36&lt;=Z62,Z62&lt;71),VLOOKUP($W62,日射量と図３!$E$6:$F$34,2,TRUE),IF(AND(71&lt;=Z62,Z62&lt;107),VLOOKUP($W62,日射量と図３!$E$6:$G$34,3,TRUE),IF(AND(107&lt;=Z62,Z62&lt;143),VLOOKUP($W62,日射量と図３!$E$6:$H$34,4,TRUE),VLOOKUP($W62,日射量と図３!$E$6:$I$34,5,TRUE))))))</f>
        <v/>
      </c>
      <c r="AC62" s="382" t="str">
        <f t="shared" si="12"/>
        <v/>
      </c>
      <c r="AD62" s="382" t="str">
        <f t="shared" si="13"/>
        <v/>
      </c>
    </row>
    <row r="63" spans="1:38" ht="13.5" customHeight="1">
      <c r="K63" s="4">
        <f t="shared" si="1"/>
        <v>6</v>
      </c>
      <c r="L63" s="34">
        <v>43254</v>
      </c>
      <c r="M63" s="4">
        <v>3</v>
      </c>
      <c r="N63" s="4">
        <v>12</v>
      </c>
      <c r="O63" s="31">
        <v>0.45833333333333331</v>
      </c>
      <c r="P63" s="35">
        <v>24.290000000000003</v>
      </c>
      <c r="Q63" s="36">
        <f t="shared" si="2"/>
        <v>12</v>
      </c>
      <c r="R63" s="4">
        <f t="shared" si="3"/>
        <v>0</v>
      </c>
      <c r="S63" s="31">
        <f t="shared" si="14"/>
        <v>0.19388888888888889</v>
      </c>
      <c r="T63" s="31">
        <f t="shared" si="15"/>
        <v>0.79240740740740734</v>
      </c>
      <c r="U63" s="4">
        <f t="shared" si="6"/>
        <v>0</v>
      </c>
      <c r="V63" s="4" t="str">
        <f t="shared" si="7"/>
        <v/>
      </c>
      <c r="W63" s="18" t="str">
        <f>IF(V63="","",VLOOKUP(L63,日射量と図３!$A$4:$C$368,3,TRUE)*238.85/100)</f>
        <v/>
      </c>
      <c r="X63" s="4" t="str">
        <f t="shared" si="8"/>
        <v/>
      </c>
      <c r="Y63" s="4" t="str">
        <f t="shared" si="16"/>
        <v/>
      </c>
      <c r="Z63" s="4" t="str">
        <f t="shared" si="17"/>
        <v/>
      </c>
      <c r="AA63" s="4" t="str">
        <f>IF($V63="","",IF(Y63&lt;36,0,IF(AND(36&lt;=Y63,Y63&lt;71),VLOOKUP($W63,日射量と図３!$E$6:$F$34,2,TRUE),IF(AND(71&lt;=Y63,Y63&lt;107),VLOOKUP($W63,日射量と図３!$E$6:$G$34,3,TRUE),IF(AND(107&lt;=Y63,Y63&lt;143),VLOOKUP($W63,日射量と図３!$E$6:$H$34,4,TRUE),VLOOKUP($W63,日射量と図３!$E$6:$I$34,5,TRUE))))))</f>
        <v/>
      </c>
      <c r="AB63" s="4" t="str">
        <f>IF($V63="","",IF(Z63&lt;36,0,IF(AND(36&lt;=Z63,Z63&lt;71),VLOOKUP($W63,日射量と図３!$E$6:$F$34,2,TRUE),IF(AND(71&lt;=Z63,Z63&lt;107),VLOOKUP($W63,日射量と図３!$E$6:$G$34,3,TRUE),IF(AND(107&lt;=Z63,Z63&lt;143),VLOOKUP($W63,日射量と図３!$E$6:$H$34,4,TRUE),VLOOKUP($W63,日射量と図３!$E$6:$I$34,5,TRUE))))))</f>
        <v/>
      </c>
      <c r="AC63" s="382" t="str">
        <f t="shared" si="12"/>
        <v/>
      </c>
      <c r="AD63" s="382" t="str">
        <f t="shared" si="13"/>
        <v/>
      </c>
    </row>
    <row r="64" spans="1:38" ht="13.5" customHeight="1">
      <c r="K64" s="4">
        <f t="shared" si="1"/>
        <v>6</v>
      </c>
      <c r="L64" s="34">
        <v>43254</v>
      </c>
      <c r="M64" s="4">
        <v>3</v>
      </c>
      <c r="N64" s="4">
        <v>13</v>
      </c>
      <c r="O64" s="31">
        <v>0.5</v>
      </c>
      <c r="P64" s="35">
        <v>25.270000000000003</v>
      </c>
      <c r="Q64" s="36">
        <f t="shared" si="2"/>
        <v>12</v>
      </c>
      <c r="R64" s="4">
        <f t="shared" si="3"/>
        <v>0</v>
      </c>
      <c r="S64" s="31">
        <f t="shared" si="14"/>
        <v>0.19388888888888889</v>
      </c>
      <c r="T64" s="31">
        <f t="shared" si="15"/>
        <v>0.79240740740740734</v>
      </c>
      <c r="U64" s="4">
        <f t="shared" si="6"/>
        <v>0</v>
      </c>
      <c r="V64" s="4" t="str">
        <f t="shared" si="7"/>
        <v/>
      </c>
      <c r="W64" s="18" t="str">
        <f>IF(V64="","",VLOOKUP(L64,日射量と図３!$A$4:$C$368,3,TRUE)*238.85/100)</f>
        <v/>
      </c>
      <c r="X64" s="4" t="str">
        <f t="shared" si="8"/>
        <v/>
      </c>
      <c r="Y64" s="4" t="str">
        <f t="shared" si="16"/>
        <v/>
      </c>
      <c r="Z64" s="4" t="str">
        <f t="shared" si="17"/>
        <v/>
      </c>
      <c r="AA64" s="4" t="str">
        <f>IF($V64="","",IF(Y64&lt;36,0,IF(AND(36&lt;=Y64,Y64&lt;71),VLOOKUP($W64,日射量と図３!$E$6:$F$34,2,TRUE),IF(AND(71&lt;=Y64,Y64&lt;107),VLOOKUP($W64,日射量と図３!$E$6:$G$34,3,TRUE),IF(AND(107&lt;=Y64,Y64&lt;143),VLOOKUP($W64,日射量と図３!$E$6:$H$34,4,TRUE),VLOOKUP($W64,日射量と図３!$E$6:$I$34,5,TRUE))))))</f>
        <v/>
      </c>
      <c r="AB64" s="4" t="str">
        <f>IF($V64="","",IF(Z64&lt;36,0,IF(AND(36&lt;=Z64,Z64&lt;71),VLOOKUP($W64,日射量と図３!$E$6:$F$34,2,TRUE),IF(AND(71&lt;=Z64,Z64&lt;107),VLOOKUP($W64,日射量と図３!$E$6:$G$34,3,TRUE),IF(AND(107&lt;=Z64,Z64&lt;143),VLOOKUP($W64,日射量と図３!$E$6:$H$34,4,TRUE),VLOOKUP($W64,日射量と図３!$E$6:$I$34,5,TRUE))))))</f>
        <v/>
      </c>
      <c r="AC64" s="382" t="str">
        <f t="shared" si="12"/>
        <v/>
      </c>
      <c r="AD64" s="382" t="str">
        <f t="shared" si="13"/>
        <v/>
      </c>
    </row>
    <row r="65" spans="11:30" ht="13.5" customHeight="1">
      <c r="K65" s="4">
        <f t="shared" si="1"/>
        <v>6</v>
      </c>
      <c r="L65" s="34">
        <v>43254</v>
      </c>
      <c r="M65" s="4">
        <v>3</v>
      </c>
      <c r="N65" s="4">
        <v>14</v>
      </c>
      <c r="O65" s="31">
        <v>0.54166666666666663</v>
      </c>
      <c r="P65" s="35">
        <v>25.400000000000002</v>
      </c>
      <c r="Q65" s="36">
        <f t="shared" si="2"/>
        <v>12</v>
      </c>
      <c r="R65" s="4">
        <f t="shared" si="3"/>
        <v>0</v>
      </c>
      <c r="S65" s="31">
        <f t="shared" si="14"/>
        <v>0.19388888888888889</v>
      </c>
      <c r="T65" s="31">
        <f t="shared" si="15"/>
        <v>0.79240740740740734</v>
      </c>
      <c r="U65" s="4">
        <f t="shared" si="6"/>
        <v>0</v>
      </c>
      <c r="V65" s="4" t="str">
        <f t="shared" si="7"/>
        <v/>
      </c>
      <c r="W65" s="18" t="str">
        <f>IF(V65="","",VLOOKUP(L65,日射量と図３!$A$4:$C$368,3,TRUE)*238.85/100)</f>
        <v/>
      </c>
      <c r="X65" s="4" t="str">
        <f t="shared" si="8"/>
        <v/>
      </c>
      <c r="Y65" s="4" t="str">
        <f t="shared" si="16"/>
        <v/>
      </c>
      <c r="Z65" s="4" t="str">
        <f t="shared" si="17"/>
        <v/>
      </c>
      <c r="AA65" s="4" t="str">
        <f>IF($V65="","",IF(Y65&lt;36,0,IF(AND(36&lt;=Y65,Y65&lt;71),VLOOKUP($W65,日射量と図３!$E$6:$F$34,2,TRUE),IF(AND(71&lt;=Y65,Y65&lt;107),VLOOKUP($W65,日射量と図３!$E$6:$G$34,3,TRUE),IF(AND(107&lt;=Y65,Y65&lt;143),VLOOKUP($W65,日射量と図３!$E$6:$H$34,4,TRUE),VLOOKUP($W65,日射量と図３!$E$6:$I$34,5,TRUE))))))</f>
        <v/>
      </c>
      <c r="AB65" s="4" t="str">
        <f>IF($V65="","",IF(Z65&lt;36,0,IF(AND(36&lt;=Z65,Z65&lt;71),VLOOKUP($W65,日射量と図３!$E$6:$F$34,2,TRUE),IF(AND(71&lt;=Z65,Z65&lt;107),VLOOKUP($W65,日射量と図３!$E$6:$G$34,3,TRUE),IF(AND(107&lt;=Z65,Z65&lt;143),VLOOKUP($W65,日射量と図３!$E$6:$H$34,4,TRUE),VLOOKUP($W65,日射量と図３!$E$6:$I$34,5,TRUE))))))</f>
        <v/>
      </c>
      <c r="AC65" s="382" t="str">
        <f t="shared" si="12"/>
        <v/>
      </c>
      <c r="AD65" s="382" t="str">
        <f t="shared" si="13"/>
        <v/>
      </c>
    </row>
    <row r="66" spans="11:30" ht="13.5" customHeight="1">
      <c r="K66" s="4">
        <f t="shared" si="1"/>
        <v>6</v>
      </c>
      <c r="L66" s="34">
        <v>43254</v>
      </c>
      <c r="M66" s="4">
        <v>3</v>
      </c>
      <c r="N66" s="4">
        <v>15</v>
      </c>
      <c r="O66" s="31">
        <v>0.58333333333333337</v>
      </c>
      <c r="P66" s="35">
        <v>25.759999999999998</v>
      </c>
      <c r="Q66" s="36">
        <f t="shared" si="2"/>
        <v>12</v>
      </c>
      <c r="R66" s="4">
        <f t="shared" si="3"/>
        <v>0</v>
      </c>
      <c r="S66" s="31">
        <f t="shared" si="14"/>
        <v>0.19388888888888889</v>
      </c>
      <c r="T66" s="31">
        <f t="shared" si="15"/>
        <v>0.79240740740740734</v>
      </c>
      <c r="U66" s="4">
        <f t="shared" si="6"/>
        <v>0</v>
      </c>
      <c r="V66" s="4" t="str">
        <f t="shared" si="7"/>
        <v/>
      </c>
      <c r="W66" s="18" t="str">
        <f>IF(V66="","",VLOOKUP(L66,日射量と図３!$A$4:$C$368,3,TRUE)*238.85/100)</f>
        <v/>
      </c>
      <c r="X66" s="4" t="str">
        <f t="shared" si="8"/>
        <v/>
      </c>
      <c r="Y66" s="4" t="str">
        <f t="shared" si="16"/>
        <v/>
      </c>
      <c r="Z66" s="4" t="str">
        <f t="shared" si="17"/>
        <v/>
      </c>
      <c r="AA66" s="4" t="str">
        <f>IF($V66="","",IF(Y66&lt;36,0,IF(AND(36&lt;=Y66,Y66&lt;71),VLOOKUP($W66,日射量と図３!$E$6:$F$34,2,TRUE),IF(AND(71&lt;=Y66,Y66&lt;107),VLOOKUP($W66,日射量と図３!$E$6:$G$34,3,TRUE),IF(AND(107&lt;=Y66,Y66&lt;143),VLOOKUP($W66,日射量と図３!$E$6:$H$34,4,TRUE),VLOOKUP($W66,日射量と図３!$E$6:$I$34,5,TRUE))))))</f>
        <v/>
      </c>
      <c r="AB66" s="4" t="str">
        <f>IF($V66="","",IF(Z66&lt;36,0,IF(AND(36&lt;=Z66,Z66&lt;71),VLOOKUP($W66,日射量と図３!$E$6:$F$34,2,TRUE),IF(AND(71&lt;=Z66,Z66&lt;107),VLOOKUP($W66,日射量と図３!$E$6:$G$34,3,TRUE),IF(AND(107&lt;=Z66,Z66&lt;143),VLOOKUP($W66,日射量と図３!$E$6:$H$34,4,TRUE),VLOOKUP($W66,日射量と図３!$E$6:$I$34,5,TRUE))))))</f>
        <v/>
      </c>
      <c r="AC66" s="382" t="str">
        <f t="shared" si="12"/>
        <v/>
      </c>
      <c r="AD66" s="382" t="str">
        <f t="shared" si="13"/>
        <v/>
      </c>
    </row>
    <row r="67" spans="11:30" ht="13.5" customHeight="1">
      <c r="K67" s="4">
        <f t="shared" si="1"/>
        <v>6</v>
      </c>
      <c r="L67" s="34">
        <v>43254</v>
      </c>
      <c r="M67" s="4">
        <v>3</v>
      </c>
      <c r="N67" s="4">
        <v>16</v>
      </c>
      <c r="O67" s="31">
        <v>0.625</v>
      </c>
      <c r="P67" s="35">
        <v>25.41</v>
      </c>
      <c r="Q67" s="36">
        <f t="shared" si="2"/>
        <v>16</v>
      </c>
      <c r="R67" s="4">
        <f t="shared" si="3"/>
        <v>0</v>
      </c>
      <c r="S67" s="31">
        <f t="shared" si="14"/>
        <v>0.19388888888888889</v>
      </c>
      <c r="T67" s="31">
        <f t="shared" si="15"/>
        <v>0.79240740740740734</v>
      </c>
      <c r="U67" s="4">
        <f t="shared" si="6"/>
        <v>0</v>
      </c>
      <c r="V67" s="4" t="str">
        <f t="shared" si="7"/>
        <v/>
      </c>
      <c r="W67" s="18" t="str">
        <f>IF(V67="","",VLOOKUP(L67,日射量と図３!$A$4:$C$368,3,TRUE)*238.85/100)</f>
        <v/>
      </c>
      <c r="X67" s="4" t="str">
        <f t="shared" si="8"/>
        <v/>
      </c>
      <c r="Y67" s="4" t="str">
        <f t="shared" si="16"/>
        <v/>
      </c>
      <c r="Z67" s="4" t="str">
        <f t="shared" si="17"/>
        <v/>
      </c>
      <c r="AA67" s="4" t="str">
        <f>IF($V67="","",IF(Y67&lt;36,0,IF(AND(36&lt;=Y67,Y67&lt;71),VLOOKUP($W67,日射量と図３!$E$6:$F$34,2,TRUE),IF(AND(71&lt;=Y67,Y67&lt;107),VLOOKUP($W67,日射量と図３!$E$6:$G$34,3,TRUE),IF(AND(107&lt;=Y67,Y67&lt;143),VLOOKUP($W67,日射量と図３!$E$6:$H$34,4,TRUE),VLOOKUP($W67,日射量と図３!$E$6:$I$34,5,TRUE))))))</f>
        <v/>
      </c>
      <c r="AB67" s="4" t="str">
        <f>IF($V67="","",IF(Z67&lt;36,0,IF(AND(36&lt;=Z67,Z67&lt;71),VLOOKUP($W67,日射量と図３!$E$6:$F$34,2,TRUE),IF(AND(71&lt;=Z67,Z67&lt;107),VLOOKUP($W67,日射量と図３!$E$6:$G$34,3,TRUE),IF(AND(107&lt;=Z67,Z67&lt;143),VLOOKUP($W67,日射量と図３!$E$6:$H$34,4,TRUE),VLOOKUP($W67,日射量と図３!$E$6:$I$34,5,TRUE))))))</f>
        <v/>
      </c>
      <c r="AC67" s="382" t="str">
        <f t="shared" si="12"/>
        <v/>
      </c>
      <c r="AD67" s="382" t="str">
        <f t="shared" si="13"/>
        <v/>
      </c>
    </row>
    <row r="68" spans="11:30" ht="13.5" customHeight="1">
      <c r="K68" s="4">
        <f t="shared" si="1"/>
        <v>6</v>
      </c>
      <c r="L68" s="34">
        <v>43254</v>
      </c>
      <c r="M68" s="4">
        <v>3</v>
      </c>
      <c r="N68" s="4">
        <v>17</v>
      </c>
      <c r="O68" s="31">
        <v>0.66666666666666663</v>
      </c>
      <c r="P68" s="35">
        <v>24.740000000000002</v>
      </c>
      <c r="Q68" s="36">
        <f t="shared" si="2"/>
        <v>16</v>
      </c>
      <c r="R68" s="4">
        <f t="shared" si="3"/>
        <v>0</v>
      </c>
      <c r="S68" s="31">
        <f t="shared" si="14"/>
        <v>0.19388888888888889</v>
      </c>
      <c r="T68" s="31">
        <f t="shared" si="15"/>
        <v>0.79240740740740734</v>
      </c>
      <c r="U68" s="4">
        <f t="shared" si="6"/>
        <v>0</v>
      </c>
      <c r="V68" s="4" t="str">
        <f t="shared" si="7"/>
        <v/>
      </c>
      <c r="W68" s="18" t="str">
        <f>IF(V68="","",VLOOKUP(L68,日射量と図３!$A$4:$C$368,3,TRUE)*238.85/100)</f>
        <v/>
      </c>
      <c r="X68" s="4" t="str">
        <f t="shared" si="8"/>
        <v/>
      </c>
      <c r="Y68" s="4" t="str">
        <f t="shared" si="16"/>
        <v/>
      </c>
      <c r="Z68" s="4" t="str">
        <f t="shared" si="17"/>
        <v/>
      </c>
      <c r="AA68" s="4" t="str">
        <f>IF($V68="","",IF(Y68&lt;36,0,IF(AND(36&lt;=Y68,Y68&lt;71),VLOOKUP($W68,日射量と図３!$E$6:$F$34,2,TRUE),IF(AND(71&lt;=Y68,Y68&lt;107),VLOOKUP($W68,日射量と図３!$E$6:$G$34,3,TRUE),IF(AND(107&lt;=Y68,Y68&lt;143),VLOOKUP($W68,日射量と図３!$E$6:$H$34,4,TRUE),VLOOKUP($W68,日射量と図３!$E$6:$I$34,5,TRUE))))))</f>
        <v/>
      </c>
      <c r="AB68" s="4" t="str">
        <f>IF($V68="","",IF(Z68&lt;36,0,IF(AND(36&lt;=Z68,Z68&lt;71),VLOOKUP($W68,日射量と図３!$E$6:$F$34,2,TRUE),IF(AND(71&lt;=Z68,Z68&lt;107),VLOOKUP($W68,日射量と図３!$E$6:$G$34,3,TRUE),IF(AND(107&lt;=Z68,Z68&lt;143),VLOOKUP($W68,日射量と図３!$E$6:$H$34,4,TRUE),VLOOKUP($W68,日射量と図３!$E$6:$I$34,5,TRUE))))))</f>
        <v/>
      </c>
      <c r="AC68" s="382" t="str">
        <f t="shared" si="12"/>
        <v/>
      </c>
      <c r="AD68" s="382" t="str">
        <f t="shared" si="13"/>
        <v/>
      </c>
    </row>
    <row r="69" spans="11:30" ht="13.5" customHeight="1">
      <c r="K69" s="4">
        <f t="shared" ref="K69:K132" si="18">MONTH(L69)</f>
        <v>6</v>
      </c>
      <c r="L69" s="34">
        <v>43254</v>
      </c>
      <c r="M69" s="4">
        <v>3</v>
      </c>
      <c r="N69" s="4">
        <v>18</v>
      </c>
      <c r="O69" s="31">
        <v>0.70833333333333337</v>
      </c>
      <c r="P69" s="35">
        <v>24.3</v>
      </c>
      <c r="Q69" s="36">
        <f t="shared" ref="Q69:Q132" si="19">IF(O69&lt;$B$15,$D$14,IF(O69&lt;$B$16,$D$15,IF(O69&lt;$B$17,$D$16,IF(O69&lt;$B$18,$D$17,IF(O69&lt;$B$19,$D$18,$D$19)))))</f>
        <v>16</v>
      </c>
      <c r="R69" s="4">
        <f t="shared" ref="R69:R132" si="20">IF(Q69-P69&gt;0,Q69-P69,0)</f>
        <v>0</v>
      </c>
      <c r="S69" s="31">
        <f t="shared" si="14"/>
        <v>0.19388888888888889</v>
      </c>
      <c r="T69" s="31">
        <f t="shared" si="15"/>
        <v>0.79240740740740734</v>
      </c>
      <c r="U69" s="4">
        <f t="shared" ref="U69:U132" si="21">IF(AND(S69&lt;O69,O69&lt;T69),R69,0)</f>
        <v>0</v>
      </c>
      <c r="V69" s="4" t="str">
        <f t="shared" ref="V69:V132" si="22">IF(N69=1,SUM(U69:U92),"")</f>
        <v/>
      </c>
      <c r="W69" s="18" t="str">
        <f>IF(V69="","",VLOOKUP(L69,日射量と図３!$A$4:$C$368,3,TRUE)*238.85/100)</f>
        <v/>
      </c>
      <c r="X69" s="4" t="str">
        <f t="shared" ref="X69:X132" si="23">IF(V69="","",VLOOKUP(K69,$AF$38:$AJ$49,5,TRUE))</f>
        <v/>
      </c>
      <c r="Y69" s="4" t="str">
        <f t="shared" si="16"/>
        <v/>
      </c>
      <c r="Z69" s="4" t="str">
        <f t="shared" si="17"/>
        <v/>
      </c>
      <c r="AA69" s="4" t="str">
        <f>IF($V69="","",IF(Y69&lt;36,0,IF(AND(36&lt;=Y69,Y69&lt;71),VLOOKUP($W69,日射量と図３!$E$6:$F$34,2,TRUE),IF(AND(71&lt;=Y69,Y69&lt;107),VLOOKUP($W69,日射量と図３!$E$6:$G$34,3,TRUE),IF(AND(107&lt;=Y69,Y69&lt;143),VLOOKUP($W69,日射量と図３!$E$6:$H$34,4,TRUE),VLOOKUP($W69,日射量と図３!$E$6:$I$34,5,TRUE))))))</f>
        <v/>
      </c>
      <c r="AB69" s="4" t="str">
        <f>IF($V69="","",IF(Z69&lt;36,0,IF(AND(36&lt;=Z69,Z69&lt;71),VLOOKUP($W69,日射量と図３!$E$6:$F$34,2,TRUE),IF(AND(71&lt;=Z69,Z69&lt;107),VLOOKUP($W69,日射量と図３!$E$6:$G$34,3,TRUE),IF(AND(107&lt;=Z69,Z69&lt;143),VLOOKUP($W69,日射量と図３!$E$6:$H$34,4,TRUE),VLOOKUP($W69,日射量と図３!$E$6:$I$34,5,TRUE))))))</f>
        <v/>
      </c>
      <c r="AC69" s="382" t="str">
        <f t="shared" si="12"/>
        <v/>
      </c>
      <c r="AD69" s="382" t="str">
        <f t="shared" si="13"/>
        <v/>
      </c>
    </row>
    <row r="70" spans="11:30" ht="13.5" customHeight="1">
      <c r="K70" s="4">
        <f t="shared" si="18"/>
        <v>6</v>
      </c>
      <c r="L70" s="34">
        <v>43254</v>
      </c>
      <c r="M70" s="4">
        <v>3</v>
      </c>
      <c r="N70" s="4">
        <v>19</v>
      </c>
      <c r="O70" s="31">
        <v>0.75</v>
      </c>
      <c r="P70" s="35">
        <v>23.23</v>
      </c>
      <c r="Q70" s="36">
        <f t="shared" si="19"/>
        <v>16</v>
      </c>
      <c r="R70" s="4">
        <f t="shared" si="20"/>
        <v>0</v>
      </c>
      <c r="S70" s="31">
        <f t="shared" si="14"/>
        <v>0.19388888888888889</v>
      </c>
      <c r="T70" s="31">
        <f t="shared" si="15"/>
        <v>0.79240740740740734</v>
      </c>
      <c r="U70" s="4">
        <f t="shared" si="21"/>
        <v>0</v>
      </c>
      <c r="V70" s="4" t="str">
        <f t="shared" si="22"/>
        <v/>
      </c>
      <c r="W70" s="18" t="str">
        <f>IF(V70="","",VLOOKUP(L70,日射量と図３!$A$4:$C$368,3,TRUE)*238.85/100)</f>
        <v/>
      </c>
      <c r="X70" s="4" t="str">
        <f t="shared" si="23"/>
        <v/>
      </c>
      <c r="Y70" s="4" t="str">
        <f t="shared" si="16"/>
        <v/>
      </c>
      <c r="Z70" s="4" t="str">
        <f t="shared" si="17"/>
        <v/>
      </c>
      <c r="AA70" s="4" t="str">
        <f>IF($V70="","",IF(Y70&lt;36,0,IF(AND(36&lt;=Y70,Y70&lt;71),VLOOKUP($W70,日射量と図３!$E$6:$F$34,2,TRUE),IF(AND(71&lt;=Y70,Y70&lt;107),VLOOKUP($W70,日射量と図３!$E$6:$G$34,3,TRUE),IF(AND(107&lt;=Y70,Y70&lt;143),VLOOKUP($W70,日射量と図３!$E$6:$H$34,4,TRUE),VLOOKUP($W70,日射量と図３!$E$6:$I$34,5,TRUE))))))</f>
        <v/>
      </c>
      <c r="AB70" s="4" t="str">
        <f>IF($V70="","",IF(Z70&lt;36,0,IF(AND(36&lt;=Z70,Z70&lt;71),VLOOKUP($W70,日射量と図３!$E$6:$F$34,2,TRUE),IF(AND(71&lt;=Z70,Z70&lt;107),VLOOKUP($W70,日射量と図３!$E$6:$G$34,3,TRUE),IF(AND(107&lt;=Z70,Z70&lt;143),VLOOKUP($W70,日射量と図３!$E$6:$H$34,4,TRUE),VLOOKUP($W70,日射量と図３!$E$6:$I$34,5,TRUE))))))</f>
        <v/>
      </c>
      <c r="AC70" s="382" t="str">
        <f t="shared" si="12"/>
        <v/>
      </c>
      <c r="AD70" s="382" t="str">
        <f t="shared" si="13"/>
        <v/>
      </c>
    </row>
    <row r="71" spans="11:30" ht="13.5" customHeight="1">
      <c r="K71" s="4">
        <f t="shared" si="18"/>
        <v>6</v>
      </c>
      <c r="L71" s="34">
        <v>43254</v>
      </c>
      <c r="M71" s="4">
        <v>3</v>
      </c>
      <c r="N71" s="4">
        <v>20</v>
      </c>
      <c r="O71" s="31">
        <v>0.79166666666666663</v>
      </c>
      <c r="P71" s="35">
        <v>22.240000000000002</v>
      </c>
      <c r="Q71" s="36">
        <f t="shared" si="19"/>
        <v>16</v>
      </c>
      <c r="R71" s="4">
        <f t="shared" si="20"/>
        <v>0</v>
      </c>
      <c r="S71" s="31">
        <f t="shared" si="14"/>
        <v>0.19388888888888889</v>
      </c>
      <c r="T71" s="31">
        <f t="shared" si="15"/>
        <v>0.79240740740740734</v>
      </c>
      <c r="U71" s="4">
        <f t="shared" si="21"/>
        <v>0</v>
      </c>
      <c r="V71" s="4" t="str">
        <f t="shared" si="22"/>
        <v/>
      </c>
      <c r="W71" s="18" t="str">
        <f>IF(V71="","",VLOOKUP(L71,日射量と図３!$A$4:$C$368,3,TRUE)*238.85/100)</f>
        <v/>
      </c>
      <c r="X71" s="4" t="str">
        <f t="shared" si="23"/>
        <v/>
      </c>
      <c r="Y71" s="4" t="str">
        <f t="shared" si="16"/>
        <v/>
      </c>
      <c r="Z71" s="4" t="str">
        <f t="shared" si="17"/>
        <v/>
      </c>
      <c r="AA71" s="4" t="str">
        <f>IF($V71="","",IF(Y71&lt;36,0,IF(AND(36&lt;=Y71,Y71&lt;71),VLOOKUP($W71,日射量と図３!$E$6:$F$34,2,TRUE),IF(AND(71&lt;=Y71,Y71&lt;107),VLOOKUP($W71,日射量と図３!$E$6:$G$34,3,TRUE),IF(AND(107&lt;=Y71,Y71&lt;143),VLOOKUP($W71,日射量と図３!$E$6:$H$34,4,TRUE),VLOOKUP($W71,日射量と図３!$E$6:$I$34,5,TRUE))))))</f>
        <v/>
      </c>
      <c r="AB71" s="4" t="str">
        <f>IF($V71="","",IF(Z71&lt;36,0,IF(AND(36&lt;=Z71,Z71&lt;71),VLOOKUP($W71,日射量と図３!$E$6:$F$34,2,TRUE),IF(AND(71&lt;=Z71,Z71&lt;107),VLOOKUP($W71,日射量と図３!$E$6:$G$34,3,TRUE),IF(AND(107&lt;=Z71,Z71&lt;143),VLOOKUP($W71,日射量と図３!$E$6:$H$34,4,TRUE),VLOOKUP($W71,日射量と図３!$E$6:$I$34,5,TRUE))))))</f>
        <v/>
      </c>
      <c r="AC71" s="382" t="str">
        <f t="shared" si="12"/>
        <v/>
      </c>
      <c r="AD71" s="382" t="str">
        <f t="shared" si="13"/>
        <v/>
      </c>
    </row>
    <row r="72" spans="11:30" ht="13.5" customHeight="1">
      <c r="K72" s="4">
        <f t="shared" si="18"/>
        <v>6</v>
      </c>
      <c r="L72" s="34">
        <v>43254</v>
      </c>
      <c r="M72" s="4">
        <v>3</v>
      </c>
      <c r="N72" s="4">
        <v>21</v>
      </c>
      <c r="O72" s="31">
        <v>0.83333333333333337</v>
      </c>
      <c r="P72" s="35">
        <v>21.339999999999996</v>
      </c>
      <c r="Q72" s="36">
        <f t="shared" si="19"/>
        <v>16</v>
      </c>
      <c r="R72" s="4">
        <f t="shared" si="20"/>
        <v>0</v>
      </c>
      <c r="S72" s="31">
        <f t="shared" si="14"/>
        <v>0.19388888888888889</v>
      </c>
      <c r="T72" s="31">
        <f t="shared" si="15"/>
        <v>0.79240740740740734</v>
      </c>
      <c r="U72" s="4">
        <f t="shared" si="21"/>
        <v>0</v>
      </c>
      <c r="V72" s="4" t="str">
        <f t="shared" si="22"/>
        <v/>
      </c>
      <c r="W72" s="18" t="str">
        <f>IF(V72="","",VLOOKUP(L72,日射量と図３!$A$4:$C$368,3,TRUE)*238.85/100)</f>
        <v/>
      </c>
      <c r="X72" s="4" t="str">
        <f t="shared" si="23"/>
        <v/>
      </c>
      <c r="Y72" s="4" t="str">
        <f t="shared" si="16"/>
        <v/>
      </c>
      <c r="Z72" s="4" t="str">
        <f t="shared" si="17"/>
        <v/>
      </c>
      <c r="AA72" s="4" t="str">
        <f>IF($V72="","",IF(Y72&lt;36,0,IF(AND(36&lt;=Y72,Y72&lt;71),VLOOKUP($W72,日射量と図３!$E$6:$F$34,2,TRUE),IF(AND(71&lt;=Y72,Y72&lt;107),VLOOKUP($W72,日射量と図３!$E$6:$G$34,3,TRUE),IF(AND(107&lt;=Y72,Y72&lt;143),VLOOKUP($W72,日射量と図３!$E$6:$H$34,4,TRUE),VLOOKUP($W72,日射量と図３!$E$6:$I$34,5,TRUE))))))</f>
        <v/>
      </c>
      <c r="AB72" s="4" t="str">
        <f>IF($V72="","",IF(Z72&lt;36,0,IF(AND(36&lt;=Z72,Z72&lt;71),VLOOKUP($W72,日射量と図３!$E$6:$F$34,2,TRUE),IF(AND(71&lt;=Z72,Z72&lt;107),VLOOKUP($W72,日射量と図３!$E$6:$G$34,3,TRUE),IF(AND(107&lt;=Z72,Z72&lt;143),VLOOKUP($W72,日射量と図３!$E$6:$H$34,4,TRUE),VLOOKUP($W72,日射量と図３!$E$6:$I$34,5,TRUE))))))</f>
        <v/>
      </c>
      <c r="AC72" s="382" t="str">
        <f t="shared" si="12"/>
        <v/>
      </c>
      <c r="AD72" s="382" t="str">
        <f t="shared" si="13"/>
        <v/>
      </c>
    </row>
    <row r="73" spans="11:30" ht="13.5" customHeight="1">
      <c r="K73" s="4">
        <f t="shared" si="18"/>
        <v>6</v>
      </c>
      <c r="L73" s="34">
        <v>43254</v>
      </c>
      <c r="M73" s="4">
        <v>3</v>
      </c>
      <c r="N73" s="4">
        <v>22</v>
      </c>
      <c r="O73" s="31">
        <v>0.875</v>
      </c>
      <c r="P73" s="35">
        <v>20.69</v>
      </c>
      <c r="Q73" s="36">
        <f t="shared" si="19"/>
        <v>16</v>
      </c>
      <c r="R73" s="4">
        <f t="shared" si="20"/>
        <v>0</v>
      </c>
      <c r="S73" s="31">
        <f t="shared" si="14"/>
        <v>0.19388888888888889</v>
      </c>
      <c r="T73" s="31">
        <f t="shared" si="15"/>
        <v>0.79240740740740734</v>
      </c>
      <c r="U73" s="4">
        <f t="shared" si="21"/>
        <v>0</v>
      </c>
      <c r="V73" s="4" t="str">
        <f t="shared" si="22"/>
        <v/>
      </c>
      <c r="W73" s="18" t="str">
        <f>IF(V73="","",VLOOKUP(L73,日射量と図３!$A$4:$C$368,3,TRUE)*238.85/100)</f>
        <v/>
      </c>
      <c r="X73" s="4" t="str">
        <f t="shared" si="23"/>
        <v/>
      </c>
      <c r="Y73" s="4" t="str">
        <f t="shared" si="16"/>
        <v/>
      </c>
      <c r="Z73" s="4" t="str">
        <f t="shared" si="17"/>
        <v/>
      </c>
      <c r="AA73" s="4" t="str">
        <f>IF($V73="","",IF(Y73&lt;36,0,IF(AND(36&lt;=Y73,Y73&lt;71),VLOOKUP($W73,日射量と図３!$E$6:$F$34,2,TRUE),IF(AND(71&lt;=Y73,Y73&lt;107),VLOOKUP($W73,日射量と図３!$E$6:$G$34,3,TRUE),IF(AND(107&lt;=Y73,Y73&lt;143),VLOOKUP($W73,日射量と図３!$E$6:$H$34,4,TRUE),VLOOKUP($W73,日射量と図３!$E$6:$I$34,5,TRUE))))))</f>
        <v/>
      </c>
      <c r="AB73" s="4" t="str">
        <f>IF($V73="","",IF(Z73&lt;36,0,IF(AND(36&lt;=Z73,Z73&lt;71),VLOOKUP($W73,日射量と図３!$E$6:$F$34,2,TRUE),IF(AND(71&lt;=Z73,Z73&lt;107),VLOOKUP($W73,日射量と図３!$E$6:$G$34,3,TRUE),IF(AND(107&lt;=Z73,Z73&lt;143),VLOOKUP($W73,日射量と図３!$E$6:$H$34,4,TRUE),VLOOKUP($W73,日射量と図３!$E$6:$I$34,5,TRUE))))))</f>
        <v/>
      </c>
      <c r="AC73" s="382" t="str">
        <f t="shared" si="12"/>
        <v/>
      </c>
      <c r="AD73" s="382" t="str">
        <f t="shared" si="13"/>
        <v/>
      </c>
    </row>
    <row r="74" spans="11:30" ht="13.5" customHeight="1">
      <c r="K74" s="4">
        <f t="shared" si="18"/>
        <v>6</v>
      </c>
      <c r="L74" s="34">
        <v>43254</v>
      </c>
      <c r="M74" s="4">
        <v>3</v>
      </c>
      <c r="N74" s="4">
        <v>23</v>
      </c>
      <c r="O74" s="31">
        <v>0.91666666666666663</v>
      </c>
      <c r="P74" s="35">
        <v>20.189999999999998</v>
      </c>
      <c r="Q74" s="36">
        <f t="shared" si="19"/>
        <v>13</v>
      </c>
      <c r="R74" s="4">
        <f t="shared" si="20"/>
        <v>0</v>
      </c>
      <c r="S74" s="31">
        <f t="shared" si="14"/>
        <v>0.19388888888888889</v>
      </c>
      <c r="T74" s="31">
        <f t="shared" si="15"/>
        <v>0.79240740740740734</v>
      </c>
      <c r="U74" s="4">
        <f t="shared" si="21"/>
        <v>0</v>
      </c>
      <c r="V74" s="4" t="str">
        <f t="shared" si="22"/>
        <v/>
      </c>
      <c r="W74" s="18" t="str">
        <f>IF(V74="","",VLOOKUP(L74,日射量と図３!$A$4:$C$368,3,TRUE)*238.85/100)</f>
        <v/>
      </c>
      <c r="X74" s="4" t="str">
        <f t="shared" si="23"/>
        <v/>
      </c>
      <c r="Y74" s="4" t="str">
        <f t="shared" si="16"/>
        <v/>
      </c>
      <c r="Z74" s="4" t="str">
        <f t="shared" si="17"/>
        <v/>
      </c>
      <c r="AA74" s="4" t="str">
        <f>IF($V74="","",IF(Y74&lt;36,0,IF(AND(36&lt;=Y74,Y74&lt;71),VLOOKUP($W74,日射量と図３!$E$6:$F$34,2,TRUE),IF(AND(71&lt;=Y74,Y74&lt;107),VLOOKUP($W74,日射量と図３!$E$6:$G$34,3,TRUE),IF(AND(107&lt;=Y74,Y74&lt;143),VLOOKUP($W74,日射量と図３!$E$6:$H$34,4,TRUE),VLOOKUP($W74,日射量と図３!$E$6:$I$34,5,TRUE))))))</f>
        <v/>
      </c>
      <c r="AB74" s="4" t="str">
        <f>IF($V74="","",IF(Z74&lt;36,0,IF(AND(36&lt;=Z74,Z74&lt;71),VLOOKUP($W74,日射量と図３!$E$6:$F$34,2,TRUE),IF(AND(71&lt;=Z74,Z74&lt;107),VLOOKUP($W74,日射量と図３!$E$6:$G$34,3,TRUE),IF(AND(107&lt;=Z74,Z74&lt;143),VLOOKUP($W74,日射量と図３!$E$6:$H$34,4,TRUE),VLOOKUP($W74,日射量と図３!$E$6:$I$34,5,TRUE))))))</f>
        <v/>
      </c>
      <c r="AC74" s="382" t="str">
        <f t="shared" si="12"/>
        <v/>
      </c>
      <c r="AD74" s="382" t="str">
        <f t="shared" si="13"/>
        <v/>
      </c>
    </row>
    <row r="75" spans="11:30" ht="13.5" customHeight="1">
      <c r="K75" s="4">
        <f t="shared" si="18"/>
        <v>6</v>
      </c>
      <c r="L75" s="34">
        <v>43254</v>
      </c>
      <c r="M75" s="4">
        <v>3</v>
      </c>
      <c r="N75" s="4">
        <v>24</v>
      </c>
      <c r="O75" s="31">
        <v>0.95833333333333337</v>
      </c>
      <c r="P75" s="35">
        <v>19.73</v>
      </c>
      <c r="Q75" s="36">
        <f t="shared" si="19"/>
        <v>13</v>
      </c>
      <c r="R75" s="4">
        <f t="shared" si="20"/>
        <v>0</v>
      </c>
      <c r="S75" s="31">
        <f t="shared" si="14"/>
        <v>0.19388888888888889</v>
      </c>
      <c r="T75" s="31">
        <f t="shared" si="15"/>
        <v>0.79240740740740734</v>
      </c>
      <c r="U75" s="4">
        <f t="shared" si="21"/>
        <v>0</v>
      </c>
      <c r="V75" s="4" t="str">
        <f t="shared" si="22"/>
        <v/>
      </c>
      <c r="W75" s="18" t="str">
        <f>IF(V75="","",VLOOKUP(L75,日射量と図３!$A$4:$C$368,3,TRUE)*238.85/100)</f>
        <v/>
      </c>
      <c r="X75" s="4" t="str">
        <f t="shared" si="23"/>
        <v/>
      </c>
      <c r="Y75" s="4" t="str">
        <f t="shared" si="16"/>
        <v/>
      </c>
      <c r="Z75" s="4" t="str">
        <f t="shared" si="17"/>
        <v/>
      </c>
      <c r="AA75" s="4" t="str">
        <f>IF($V75="","",IF(Y75&lt;36,0,IF(AND(36&lt;=Y75,Y75&lt;71),VLOOKUP($W75,日射量と図３!$E$6:$F$34,2,TRUE),IF(AND(71&lt;=Y75,Y75&lt;107),VLOOKUP($W75,日射量と図３!$E$6:$G$34,3,TRUE),IF(AND(107&lt;=Y75,Y75&lt;143),VLOOKUP($W75,日射量と図３!$E$6:$H$34,4,TRUE),VLOOKUP($W75,日射量と図３!$E$6:$I$34,5,TRUE))))))</f>
        <v/>
      </c>
      <c r="AB75" s="4" t="str">
        <f>IF($V75="","",IF(Z75&lt;36,0,IF(AND(36&lt;=Z75,Z75&lt;71),VLOOKUP($W75,日射量と図３!$E$6:$F$34,2,TRUE),IF(AND(71&lt;=Z75,Z75&lt;107),VLOOKUP($W75,日射量と図３!$E$6:$G$34,3,TRUE),IF(AND(107&lt;=Z75,Z75&lt;143),VLOOKUP($W75,日射量と図３!$E$6:$H$34,4,TRUE),VLOOKUP($W75,日射量と図３!$E$6:$I$34,5,TRUE))))))</f>
        <v/>
      </c>
      <c r="AC75" s="382" t="str">
        <f t="shared" si="12"/>
        <v/>
      </c>
      <c r="AD75" s="382" t="str">
        <f t="shared" si="13"/>
        <v/>
      </c>
    </row>
    <row r="76" spans="11:30" ht="13.5" customHeight="1">
      <c r="K76" s="4">
        <f t="shared" si="18"/>
        <v>6</v>
      </c>
      <c r="L76" s="34">
        <v>43255</v>
      </c>
      <c r="M76" s="4">
        <v>4</v>
      </c>
      <c r="N76" s="4">
        <v>1</v>
      </c>
      <c r="O76" s="31">
        <v>0</v>
      </c>
      <c r="P76" s="35">
        <v>19.2</v>
      </c>
      <c r="Q76" s="36">
        <f t="shared" si="19"/>
        <v>13</v>
      </c>
      <c r="R76" s="4">
        <f t="shared" si="20"/>
        <v>0</v>
      </c>
      <c r="S76" s="31">
        <f t="shared" si="14"/>
        <v>0.19388888888888889</v>
      </c>
      <c r="T76" s="31">
        <f t="shared" si="15"/>
        <v>0.79240740740740734</v>
      </c>
      <c r="U76" s="4">
        <f t="shared" si="21"/>
        <v>0</v>
      </c>
      <c r="V76" s="4">
        <f t="shared" si="22"/>
        <v>0</v>
      </c>
      <c r="W76" s="18">
        <f>IF(V76="","",VLOOKUP(L76,日射量と図３!$A$4:$C$368,3,TRUE)*238.85/100)</f>
        <v>54.935500000000005</v>
      </c>
      <c r="X76" s="4">
        <f t="shared" si="23"/>
        <v>14</v>
      </c>
      <c r="Y76" s="4">
        <f t="shared" si="16"/>
        <v>0</v>
      </c>
      <c r="Z76" s="4">
        <f t="shared" si="17"/>
        <v>0</v>
      </c>
      <c r="AA76" s="4">
        <f>IF($V76="","",IF(Y76&lt;36,0,IF(AND(36&lt;=Y76,Y76&lt;71),VLOOKUP($W76,日射量と図３!$E$6:$F$34,2,TRUE),IF(AND(71&lt;=Y76,Y76&lt;107),VLOOKUP($W76,日射量と図３!$E$6:$G$34,3,TRUE),IF(AND(107&lt;=Y76,Y76&lt;143),VLOOKUP($W76,日射量と図３!$E$6:$H$34,4,TRUE),VLOOKUP($W76,日射量と図３!$E$6:$I$34,5,TRUE))))))</f>
        <v>0</v>
      </c>
      <c r="AB76" s="4">
        <f>IF($V76="","",IF(Z76&lt;36,0,IF(AND(36&lt;=Z76,Z76&lt;71),VLOOKUP($W76,日射量と図３!$E$6:$F$34,2,TRUE),IF(AND(71&lt;=Z76,Z76&lt;107),VLOOKUP($W76,日射量と図３!$E$6:$G$34,3,TRUE),IF(AND(107&lt;=Z76,Z76&lt;143),VLOOKUP($W76,日射量と図３!$E$6:$H$34,4,TRUE),VLOOKUP($W76,日射量と図３!$E$6:$I$34,5,TRUE))))))</f>
        <v>0</v>
      </c>
      <c r="AC76" s="382">
        <f t="shared" si="12"/>
        <v>0</v>
      </c>
      <c r="AD76" s="382">
        <f t="shared" si="13"/>
        <v>0</v>
      </c>
    </row>
    <row r="77" spans="11:30" ht="13.5" customHeight="1">
      <c r="K77" s="4">
        <f t="shared" si="18"/>
        <v>6</v>
      </c>
      <c r="L77" s="34">
        <v>43255</v>
      </c>
      <c r="M77" s="4">
        <v>4</v>
      </c>
      <c r="N77" s="4">
        <v>2</v>
      </c>
      <c r="O77" s="31">
        <v>4.1666666666666664E-2</v>
      </c>
      <c r="P77" s="35">
        <v>18.979999999999997</v>
      </c>
      <c r="Q77" s="36">
        <f t="shared" si="19"/>
        <v>13</v>
      </c>
      <c r="R77" s="4">
        <f t="shared" si="20"/>
        <v>0</v>
      </c>
      <c r="S77" s="31">
        <f t="shared" si="14"/>
        <v>0.19388888888888889</v>
      </c>
      <c r="T77" s="31">
        <f t="shared" si="15"/>
        <v>0.79240740740740734</v>
      </c>
      <c r="U77" s="4">
        <f t="shared" si="21"/>
        <v>0</v>
      </c>
      <c r="V77" s="4" t="str">
        <f t="shared" si="22"/>
        <v/>
      </c>
      <c r="W77" s="18" t="str">
        <f>IF(V77="","",VLOOKUP(L77,日射量と図３!$A$4:$C$368,3,TRUE)*238.85/100)</f>
        <v/>
      </c>
      <c r="X77" s="4" t="str">
        <f t="shared" si="23"/>
        <v/>
      </c>
      <c r="Y77" s="4" t="str">
        <f t="shared" si="16"/>
        <v/>
      </c>
      <c r="Z77" s="4" t="str">
        <f t="shared" si="17"/>
        <v/>
      </c>
      <c r="AA77" s="4" t="str">
        <f>IF($V77="","",IF(Y77&lt;36,0,IF(AND(36&lt;=Y77,Y77&lt;71),VLOOKUP($W77,日射量と図３!$E$6:$F$34,2,TRUE),IF(AND(71&lt;=Y77,Y77&lt;107),VLOOKUP($W77,日射量と図３!$E$6:$G$34,3,TRUE),IF(AND(107&lt;=Y77,Y77&lt;143),VLOOKUP($W77,日射量と図３!$E$6:$H$34,4,TRUE),VLOOKUP($W77,日射量と図３!$E$6:$I$34,5,TRUE))))))</f>
        <v/>
      </c>
      <c r="AB77" s="4" t="str">
        <f>IF($V77="","",IF(Z77&lt;36,0,IF(AND(36&lt;=Z77,Z77&lt;71),VLOOKUP($W77,日射量と図３!$E$6:$F$34,2,TRUE),IF(AND(71&lt;=Z77,Z77&lt;107),VLOOKUP($W77,日射量と図３!$E$6:$G$34,3,TRUE),IF(AND(107&lt;=Z77,Z77&lt;143),VLOOKUP($W77,日射量と図３!$E$6:$H$34,4,TRUE),VLOOKUP($W77,日射量と図３!$E$6:$I$34,5,TRUE))))))</f>
        <v/>
      </c>
      <c r="AC77" s="382" t="str">
        <f t="shared" si="12"/>
        <v/>
      </c>
      <c r="AD77" s="382" t="str">
        <f t="shared" si="13"/>
        <v/>
      </c>
    </row>
    <row r="78" spans="11:30" ht="13.5" customHeight="1">
      <c r="K78" s="4">
        <f t="shared" si="18"/>
        <v>6</v>
      </c>
      <c r="L78" s="34">
        <v>43255</v>
      </c>
      <c r="M78" s="4">
        <v>4</v>
      </c>
      <c r="N78" s="4">
        <v>3</v>
      </c>
      <c r="O78" s="31">
        <v>8.3333333333333329E-2</v>
      </c>
      <c r="P78" s="35">
        <v>18.759999999999998</v>
      </c>
      <c r="Q78" s="36">
        <f t="shared" si="19"/>
        <v>13</v>
      </c>
      <c r="R78" s="4">
        <f t="shared" si="20"/>
        <v>0</v>
      </c>
      <c r="S78" s="31">
        <f t="shared" si="14"/>
        <v>0.19388888888888889</v>
      </c>
      <c r="T78" s="31">
        <f t="shared" si="15"/>
        <v>0.79240740740740734</v>
      </c>
      <c r="U78" s="4">
        <f t="shared" si="21"/>
        <v>0</v>
      </c>
      <c r="V78" s="4" t="str">
        <f t="shared" si="22"/>
        <v/>
      </c>
      <c r="W78" s="18" t="str">
        <f>IF(V78="","",VLOOKUP(L78,日射量と図３!$A$4:$C$368,3,TRUE)*238.85/100)</f>
        <v/>
      </c>
      <c r="X78" s="4" t="str">
        <f t="shared" si="23"/>
        <v/>
      </c>
      <c r="Y78" s="4" t="str">
        <f t="shared" si="16"/>
        <v/>
      </c>
      <c r="Z78" s="4" t="str">
        <f t="shared" si="17"/>
        <v/>
      </c>
      <c r="AA78" s="4" t="str">
        <f>IF($V78="","",IF(Y78&lt;36,0,IF(AND(36&lt;=Y78,Y78&lt;71),VLOOKUP($W78,日射量と図３!$E$6:$F$34,2,TRUE),IF(AND(71&lt;=Y78,Y78&lt;107),VLOOKUP($W78,日射量と図３!$E$6:$G$34,3,TRUE),IF(AND(107&lt;=Y78,Y78&lt;143),VLOOKUP($W78,日射量と図３!$E$6:$H$34,4,TRUE),VLOOKUP($W78,日射量と図３!$E$6:$I$34,5,TRUE))))))</f>
        <v/>
      </c>
      <c r="AB78" s="4" t="str">
        <f>IF($V78="","",IF(Z78&lt;36,0,IF(AND(36&lt;=Z78,Z78&lt;71),VLOOKUP($W78,日射量と図３!$E$6:$F$34,2,TRUE),IF(AND(71&lt;=Z78,Z78&lt;107),VLOOKUP($W78,日射量と図３!$E$6:$G$34,3,TRUE),IF(AND(107&lt;=Z78,Z78&lt;143),VLOOKUP($W78,日射量と図３!$E$6:$H$34,4,TRUE),VLOOKUP($W78,日射量と図３!$E$6:$I$34,5,TRUE))))))</f>
        <v/>
      </c>
      <c r="AC78" s="382" t="str">
        <f t="shared" si="12"/>
        <v/>
      </c>
      <c r="AD78" s="382" t="str">
        <f t="shared" si="13"/>
        <v/>
      </c>
    </row>
    <row r="79" spans="11:30" ht="13.5" customHeight="1">
      <c r="K79" s="4">
        <f t="shared" si="18"/>
        <v>6</v>
      </c>
      <c r="L79" s="34">
        <v>43255</v>
      </c>
      <c r="M79" s="4">
        <v>4</v>
      </c>
      <c r="N79" s="4">
        <v>4</v>
      </c>
      <c r="O79" s="31">
        <v>0.125</v>
      </c>
      <c r="P79" s="35">
        <v>18.54</v>
      </c>
      <c r="Q79" s="36">
        <f t="shared" si="19"/>
        <v>13</v>
      </c>
      <c r="R79" s="4">
        <f t="shared" si="20"/>
        <v>0</v>
      </c>
      <c r="S79" s="31">
        <f t="shared" si="14"/>
        <v>0.19388888888888889</v>
      </c>
      <c r="T79" s="31">
        <f t="shared" si="15"/>
        <v>0.79240740740740734</v>
      </c>
      <c r="U79" s="4">
        <f t="shared" si="21"/>
        <v>0</v>
      </c>
      <c r="V79" s="4" t="str">
        <f t="shared" si="22"/>
        <v/>
      </c>
      <c r="W79" s="18" t="str">
        <f>IF(V79="","",VLOOKUP(L79,日射量と図３!$A$4:$C$368,3,TRUE)*238.85/100)</f>
        <v/>
      </c>
      <c r="X79" s="4" t="str">
        <f t="shared" si="23"/>
        <v/>
      </c>
      <c r="Y79" s="4" t="str">
        <f t="shared" si="16"/>
        <v/>
      </c>
      <c r="Z79" s="4" t="str">
        <f t="shared" si="17"/>
        <v/>
      </c>
      <c r="AA79" s="4" t="str">
        <f>IF($V79="","",IF(Y79&lt;36,0,IF(AND(36&lt;=Y79,Y79&lt;71),VLOOKUP($W79,日射量と図３!$E$6:$F$34,2,TRUE),IF(AND(71&lt;=Y79,Y79&lt;107),VLOOKUP($W79,日射量と図３!$E$6:$G$34,3,TRUE),IF(AND(107&lt;=Y79,Y79&lt;143),VLOOKUP($W79,日射量と図３!$E$6:$H$34,4,TRUE),VLOOKUP($W79,日射量と図３!$E$6:$I$34,5,TRUE))))))</f>
        <v/>
      </c>
      <c r="AB79" s="4" t="str">
        <f>IF($V79="","",IF(Z79&lt;36,0,IF(AND(36&lt;=Z79,Z79&lt;71),VLOOKUP($W79,日射量と図３!$E$6:$F$34,2,TRUE),IF(AND(71&lt;=Z79,Z79&lt;107),VLOOKUP($W79,日射量と図３!$E$6:$G$34,3,TRUE),IF(AND(107&lt;=Z79,Z79&lt;143),VLOOKUP($W79,日射量と図３!$E$6:$H$34,4,TRUE),VLOOKUP($W79,日射量と図３!$E$6:$I$34,5,TRUE))))))</f>
        <v/>
      </c>
      <c r="AC79" s="382" t="str">
        <f t="shared" ref="AC79:AC142" si="24">IF(V79="","",IF((($AH$18*$AH$30*V79*3600/1000000)/1000-AA79*$AG$18*10*0.0000041868)&lt;=0,0,AA79*$AG$18*10*0.0000041868))</f>
        <v/>
      </c>
      <c r="AD79" s="382" t="str">
        <f t="shared" ref="AD79:AD142" si="25">IF(V79="","",IF((($AH$19*$AH$30*V79*3600/1000000)/1000-AB79*$AG$19*10*0.0000041868)&lt;=0,0,AB79*$AG$19*10*0.0000041868))</f>
        <v/>
      </c>
    </row>
    <row r="80" spans="11:30" ht="13.5" customHeight="1">
      <c r="K80" s="4">
        <f t="shared" si="18"/>
        <v>6</v>
      </c>
      <c r="L80" s="34">
        <v>43255</v>
      </c>
      <c r="M80" s="4">
        <v>4</v>
      </c>
      <c r="N80" s="4">
        <v>5</v>
      </c>
      <c r="O80" s="31">
        <v>0.16666666666666666</v>
      </c>
      <c r="P80" s="35">
        <v>18.3</v>
      </c>
      <c r="Q80" s="36">
        <f t="shared" si="19"/>
        <v>15</v>
      </c>
      <c r="R80" s="4">
        <f t="shared" si="20"/>
        <v>0</v>
      </c>
      <c r="S80" s="31">
        <f t="shared" si="14"/>
        <v>0.19388888888888889</v>
      </c>
      <c r="T80" s="31">
        <f t="shared" si="15"/>
        <v>0.79240740740740734</v>
      </c>
      <c r="U80" s="4">
        <f t="shared" si="21"/>
        <v>0</v>
      </c>
      <c r="V80" s="4" t="str">
        <f t="shared" si="22"/>
        <v/>
      </c>
      <c r="W80" s="18" t="str">
        <f>IF(V80="","",VLOOKUP(L80,日射量と図３!$A$4:$C$368,3,TRUE)*238.85/100)</f>
        <v/>
      </c>
      <c r="X80" s="4" t="str">
        <f t="shared" si="23"/>
        <v/>
      </c>
      <c r="Y80" s="4" t="str">
        <f t="shared" si="16"/>
        <v/>
      </c>
      <c r="Z80" s="4" t="str">
        <f t="shared" si="17"/>
        <v/>
      </c>
      <c r="AA80" s="4" t="str">
        <f>IF($V80="","",IF(Y80&lt;36,0,IF(AND(36&lt;=Y80,Y80&lt;71),VLOOKUP($W80,日射量と図３!$E$6:$F$34,2,TRUE),IF(AND(71&lt;=Y80,Y80&lt;107),VLOOKUP($W80,日射量と図３!$E$6:$G$34,3,TRUE),IF(AND(107&lt;=Y80,Y80&lt;143),VLOOKUP($W80,日射量と図３!$E$6:$H$34,4,TRUE),VLOOKUP($W80,日射量と図３!$E$6:$I$34,5,TRUE))))))</f>
        <v/>
      </c>
      <c r="AB80" s="4" t="str">
        <f>IF($V80="","",IF(Z80&lt;36,0,IF(AND(36&lt;=Z80,Z80&lt;71),VLOOKUP($W80,日射量と図３!$E$6:$F$34,2,TRUE),IF(AND(71&lt;=Z80,Z80&lt;107),VLOOKUP($W80,日射量と図３!$E$6:$G$34,3,TRUE),IF(AND(107&lt;=Z80,Z80&lt;143),VLOOKUP($W80,日射量と図３!$E$6:$H$34,4,TRUE),VLOOKUP($W80,日射量と図３!$E$6:$I$34,5,TRUE))))))</f>
        <v/>
      </c>
      <c r="AC80" s="382" t="str">
        <f t="shared" si="24"/>
        <v/>
      </c>
      <c r="AD80" s="382" t="str">
        <f t="shared" si="25"/>
        <v/>
      </c>
    </row>
    <row r="81" spans="11:30" ht="13.5" customHeight="1">
      <c r="K81" s="4">
        <f t="shared" si="18"/>
        <v>6</v>
      </c>
      <c r="L81" s="34">
        <v>43255</v>
      </c>
      <c r="M81" s="4">
        <v>4</v>
      </c>
      <c r="N81" s="4">
        <v>6</v>
      </c>
      <c r="O81" s="31">
        <v>0.20833333333333334</v>
      </c>
      <c r="P81" s="35">
        <v>17.96</v>
      </c>
      <c r="Q81" s="36">
        <f t="shared" si="19"/>
        <v>15</v>
      </c>
      <c r="R81" s="4">
        <f t="shared" si="20"/>
        <v>0</v>
      </c>
      <c r="S81" s="31">
        <f t="shared" si="14"/>
        <v>0.19388888888888889</v>
      </c>
      <c r="T81" s="31">
        <f t="shared" si="15"/>
        <v>0.79240740740740734</v>
      </c>
      <c r="U81" s="4">
        <f t="shared" si="21"/>
        <v>0</v>
      </c>
      <c r="V81" s="4" t="str">
        <f t="shared" si="22"/>
        <v/>
      </c>
      <c r="W81" s="18" t="str">
        <f>IF(V81="","",VLOOKUP(L81,日射量と図３!$A$4:$C$368,3,TRUE)*238.85/100)</f>
        <v/>
      </c>
      <c r="X81" s="4" t="str">
        <f t="shared" si="23"/>
        <v/>
      </c>
      <c r="Y81" s="4" t="str">
        <f t="shared" si="16"/>
        <v/>
      </c>
      <c r="Z81" s="4" t="str">
        <f t="shared" si="17"/>
        <v/>
      </c>
      <c r="AA81" s="4" t="str">
        <f>IF($V81="","",IF(Y81&lt;36,0,IF(AND(36&lt;=Y81,Y81&lt;71),VLOOKUP($W81,日射量と図３!$E$6:$F$34,2,TRUE),IF(AND(71&lt;=Y81,Y81&lt;107),VLOOKUP($W81,日射量と図３!$E$6:$G$34,3,TRUE),IF(AND(107&lt;=Y81,Y81&lt;143),VLOOKUP($W81,日射量と図３!$E$6:$H$34,4,TRUE),VLOOKUP($W81,日射量と図３!$E$6:$I$34,5,TRUE))))))</f>
        <v/>
      </c>
      <c r="AB81" s="4" t="str">
        <f>IF($V81="","",IF(Z81&lt;36,0,IF(AND(36&lt;=Z81,Z81&lt;71),VLOOKUP($W81,日射量と図３!$E$6:$F$34,2,TRUE),IF(AND(71&lt;=Z81,Z81&lt;107),VLOOKUP($W81,日射量と図３!$E$6:$G$34,3,TRUE),IF(AND(107&lt;=Z81,Z81&lt;143),VLOOKUP($W81,日射量と図３!$E$6:$H$34,4,TRUE),VLOOKUP($W81,日射量と図３!$E$6:$I$34,5,TRUE))))))</f>
        <v/>
      </c>
      <c r="AC81" s="382" t="str">
        <f t="shared" si="24"/>
        <v/>
      </c>
      <c r="AD81" s="382" t="str">
        <f t="shared" si="25"/>
        <v/>
      </c>
    </row>
    <row r="82" spans="11:30" ht="13.5" customHeight="1">
      <c r="K82" s="4">
        <f t="shared" si="18"/>
        <v>6</v>
      </c>
      <c r="L82" s="34">
        <v>43255</v>
      </c>
      <c r="M82" s="4">
        <v>4</v>
      </c>
      <c r="N82" s="4">
        <v>7</v>
      </c>
      <c r="O82" s="31">
        <v>0.25</v>
      </c>
      <c r="P82" s="35">
        <v>18.54</v>
      </c>
      <c r="Q82" s="36">
        <f t="shared" si="19"/>
        <v>15</v>
      </c>
      <c r="R82" s="4">
        <f t="shared" si="20"/>
        <v>0</v>
      </c>
      <c r="S82" s="31">
        <f t="shared" si="14"/>
        <v>0.19388888888888889</v>
      </c>
      <c r="T82" s="31">
        <f t="shared" si="15"/>
        <v>0.79240740740740734</v>
      </c>
      <c r="U82" s="4">
        <f t="shared" si="21"/>
        <v>0</v>
      </c>
      <c r="V82" s="4" t="str">
        <f t="shared" si="22"/>
        <v/>
      </c>
      <c r="W82" s="18" t="str">
        <f>IF(V82="","",VLOOKUP(L82,日射量と図３!$A$4:$C$368,3,TRUE)*238.85/100)</f>
        <v/>
      </c>
      <c r="X82" s="4" t="str">
        <f t="shared" si="23"/>
        <v/>
      </c>
      <c r="Y82" s="4" t="str">
        <f t="shared" si="16"/>
        <v/>
      </c>
      <c r="Z82" s="4" t="str">
        <f t="shared" si="17"/>
        <v/>
      </c>
      <c r="AA82" s="4" t="str">
        <f>IF($V82="","",IF(Y82&lt;36,0,IF(AND(36&lt;=Y82,Y82&lt;71),VLOOKUP($W82,日射量と図３!$E$6:$F$34,2,TRUE),IF(AND(71&lt;=Y82,Y82&lt;107),VLOOKUP($W82,日射量と図３!$E$6:$G$34,3,TRUE),IF(AND(107&lt;=Y82,Y82&lt;143),VLOOKUP($W82,日射量と図３!$E$6:$H$34,4,TRUE),VLOOKUP($W82,日射量と図３!$E$6:$I$34,5,TRUE))))))</f>
        <v/>
      </c>
      <c r="AB82" s="4" t="str">
        <f>IF($V82="","",IF(Z82&lt;36,0,IF(AND(36&lt;=Z82,Z82&lt;71),VLOOKUP($W82,日射量と図３!$E$6:$F$34,2,TRUE),IF(AND(71&lt;=Z82,Z82&lt;107),VLOOKUP($W82,日射量と図３!$E$6:$G$34,3,TRUE),IF(AND(107&lt;=Z82,Z82&lt;143),VLOOKUP($W82,日射量と図３!$E$6:$H$34,4,TRUE),VLOOKUP($W82,日射量と図３!$E$6:$I$34,5,TRUE))))))</f>
        <v/>
      </c>
      <c r="AC82" s="382" t="str">
        <f t="shared" si="24"/>
        <v/>
      </c>
      <c r="AD82" s="382" t="str">
        <f t="shared" si="25"/>
        <v/>
      </c>
    </row>
    <row r="83" spans="11:30" ht="13.5" customHeight="1">
      <c r="K83" s="4">
        <f t="shared" si="18"/>
        <v>6</v>
      </c>
      <c r="L83" s="34">
        <v>43255</v>
      </c>
      <c r="M83" s="4">
        <v>4</v>
      </c>
      <c r="N83" s="4">
        <v>8</v>
      </c>
      <c r="O83" s="31">
        <v>0.29166666666666669</v>
      </c>
      <c r="P83" s="35">
        <v>19.990000000000002</v>
      </c>
      <c r="Q83" s="36">
        <f t="shared" si="19"/>
        <v>12</v>
      </c>
      <c r="R83" s="4">
        <f t="shared" si="20"/>
        <v>0</v>
      </c>
      <c r="S83" s="31">
        <f t="shared" si="14"/>
        <v>0.19388888888888889</v>
      </c>
      <c r="T83" s="31">
        <f t="shared" si="15"/>
        <v>0.79240740740740734</v>
      </c>
      <c r="U83" s="4">
        <f t="shared" si="21"/>
        <v>0</v>
      </c>
      <c r="V83" s="4" t="str">
        <f t="shared" si="22"/>
        <v/>
      </c>
      <c r="W83" s="18" t="str">
        <f>IF(V83="","",VLOOKUP(L83,日射量と図３!$A$4:$C$368,3,TRUE)*238.85/100)</f>
        <v/>
      </c>
      <c r="X83" s="4" t="str">
        <f t="shared" si="23"/>
        <v/>
      </c>
      <c r="Y83" s="4" t="str">
        <f t="shared" si="16"/>
        <v/>
      </c>
      <c r="Z83" s="4" t="str">
        <f t="shared" si="17"/>
        <v/>
      </c>
      <c r="AA83" s="4" t="str">
        <f>IF($V83="","",IF(Y83&lt;36,0,IF(AND(36&lt;=Y83,Y83&lt;71),VLOOKUP($W83,日射量と図３!$E$6:$F$34,2,TRUE),IF(AND(71&lt;=Y83,Y83&lt;107),VLOOKUP($W83,日射量と図３!$E$6:$G$34,3,TRUE),IF(AND(107&lt;=Y83,Y83&lt;143),VLOOKUP($W83,日射量と図３!$E$6:$H$34,4,TRUE),VLOOKUP($W83,日射量と図３!$E$6:$I$34,5,TRUE))))))</f>
        <v/>
      </c>
      <c r="AB83" s="4" t="str">
        <f>IF($V83="","",IF(Z83&lt;36,0,IF(AND(36&lt;=Z83,Z83&lt;71),VLOOKUP($W83,日射量と図３!$E$6:$F$34,2,TRUE),IF(AND(71&lt;=Z83,Z83&lt;107),VLOOKUP($W83,日射量と図３!$E$6:$G$34,3,TRUE),IF(AND(107&lt;=Z83,Z83&lt;143),VLOOKUP($W83,日射量と図３!$E$6:$H$34,4,TRUE),VLOOKUP($W83,日射量と図３!$E$6:$I$34,5,TRUE))))))</f>
        <v/>
      </c>
      <c r="AC83" s="382" t="str">
        <f t="shared" si="24"/>
        <v/>
      </c>
      <c r="AD83" s="382" t="str">
        <f t="shared" si="25"/>
        <v/>
      </c>
    </row>
    <row r="84" spans="11:30" ht="13.5" customHeight="1">
      <c r="K84" s="4">
        <f t="shared" si="18"/>
        <v>6</v>
      </c>
      <c r="L84" s="34">
        <v>43255</v>
      </c>
      <c r="M84" s="4">
        <v>4</v>
      </c>
      <c r="N84" s="4">
        <v>9</v>
      </c>
      <c r="O84" s="31">
        <v>0.33333333333333331</v>
      </c>
      <c r="P84" s="35">
        <v>21.480000000000004</v>
      </c>
      <c r="Q84" s="36">
        <f t="shared" si="19"/>
        <v>12</v>
      </c>
      <c r="R84" s="4">
        <f t="shared" si="20"/>
        <v>0</v>
      </c>
      <c r="S84" s="31">
        <f t="shared" si="14"/>
        <v>0.19388888888888889</v>
      </c>
      <c r="T84" s="31">
        <f t="shared" si="15"/>
        <v>0.79240740740740734</v>
      </c>
      <c r="U84" s="4">
        <f t="shared" si="21"/>
        <v>0</v>
      </c>
      <c r="V84" s="4" t="str">
        <f t="shared" si="22"/>
        <v/>
      </c>
      <c r="W84" s="18" t="str">
        <f>IF(V84="","",VLOOKUP(L84,日射量と図３!$A$4:$C$368,3,TRUE)*238.85/100)</f>
        <v/>
      </c>
      <c r="X84" s="4" t="str">
        <f t="shared" si="23"/>
        <v/>
      </c>
      <c r="Y84" s="4" t="str">
        <f t="shared" si="16"/>
        <v/>
      </c>
      <c r="Z84" s="4" t="str">
        <f t="shared" si="17"/>
        <v/>
      </c>
      <c r="AA84" s="4" t="str">
        <f>IF($V84="","",IF(Y84&lt;36,0,IF(AND(36&lt;=Y84,Y84&lt;71),VLOOKUP($W84,日射量と図３!$E$6:$F$34,2,TRUE),IF(AND(71&lt;=Y84,Y84&lt;107),VLOOKUP($W84,日射量と図３!$E$6:$G$34,3,TRUE),IF(AND(107&lt;=Y84,Y84&lt;143),VLOOKUP($W84,日射量と図３!$E$6:$H$34,4,TRUE),VLOOKUP($W84,日射量と図３!$E$6:$I$34,5,TRUE))))))</f>
        <v/>
      </c>
      <c r="AB84" s="4" t="str">
        <f>IF($V84="","",IF(Z84&lt;36,0,IF(AND(36&lt;=Z84,Z84&lt;71),VLOOKUP($W84,日射量と図３!$E$6:$F$34,2,TRUE),IF(AND(71&lt;=Z84,Z84&lt;107),VLOOKUP($W84,日射量と図３!$E$6:$G$34,3,TRUE),IF(AND(107&lt;=Z84,Z84&lt;143),VLOOKUP($W84,日射量と図３!$E$6:$H$34,4,TRUE),VLOOKUP($W84,日射量と図３!$E$6:$I$34,5,TRUE))))))</f>
        <v/>
      </c>
      <c r="AC84" s="382" t="str">
        <f t="shared" si="24"/>
        <v/>
      </c>
      <c r="AD84" s="382" t="str">
        <f t="shared" si="25"/>
        <v/>
      </c>
    </row>
    <row r="85" spans="11:30" ht="13.5" customHeight="1">
      <c r="K85" s="4">
        <f t="shared" si="18"/>
        <v>6</v>
      </c>
      <c r="L85" s="34">
        <v>43255</v>
      </c>
      <c r="M85" s="4">
        <v>4</v>
      </c>
      <c r="N85" s="4">
        <v>10</v>
      </c>
      <c r="O85" s="31">
        <v>0.375</v>
      </c>
      <c r="P85" s="35">
        <v>22.54</v>
      </c>
      <c r="Q85" s="36">
        <f t="shared" si="19"/>
        <v>12</v>
      </c>
      <c r="R85" s="4">
        <f t="shared" si="20"/>
        <v>0</v>
      </c>
      <c r="S85" s="31">
        <f t="shared" ref="S85:S148" si="26">VLOOKUP(K85,$AF$38:$AH$49,2,TRUE)</f>
        <v>0.19388888888888889</v>
      </c>
      <c r="T85" s="31">
        <f t="shared" ref="T85:T148" si="27">VLOOKUP(K85,$AF$38:$AH$49,3,TRUE)</f>
        <v>0.79240740740740734</v>
      </c>
      <c r="U85" s="4">
        <f t="shared" si="21"/>
        <v>0</v>
      </c>
      <c r="V85" s="4" t="str">
        <f t="shared" si="22"/>
        <v/>
      </c>
      <c r="W85" s="18" t="str">
        <f>IF(V85="","",VLOOKUP(L85,日射量と図３!$A$4:$C$368,3,TRUE)*238.85/100)</f>
        <v/>
      </c>
      <c r="X85" s="4" t="str">
        <f t="shared" si="23"/>
        <v/>
      </c>
      <c r="Y85" s="4" t="str">
        <f t="shared" si="16"/>
        <v/>
      </c>
      <c r="Z85" s="4" t="str">
        <f t="shared" si="17"/>
        <v/>
      </c>
      <c r="AA85" s="4" t="str">
        <f>IF($V85="","",IF(Y85&lt;36,0,IF(AND(36&lt;=Y85,Y85&lt;71),VLOOKUP($W85,日射量と図３!$E$6:$F$34,2,TRUE),IF(AND(71&lt;=Y85,Y85&lt;107),VLOOKUP($W85,日射量と図３!$E$6:$G$34,3,TRUE),IF(AND(107&lt;=Y85,Y85&lt;143),VLOOKUP($W85,日射量と図３!$E$6:$H$34,4,TRUE),VLOOKUP($W85,日射量と図３!$E$6:$I$34,5,TRUE))))))</f>
        <v/>
      </c>
      <c r="AB85" s="4" t="str">
        <f>IF($V85="","",IF(Z85&lt;36,0,IF(AND(36&lt;=Z85,Z85&lt;71),VLOOKUP($W85,日射量と図３!$E$6:$F$34,2,TRUE),IF(AND(71&lt;=Z85,Z85&lt;107),VLOOKUP($W85,日射量と図３!$E$6:$G$34,3,TRUE),IF(AND(107&lt;=Z85,Z85&lt;143),VLOOKUP($W85,日射量と図３!$E$6:$H$34,4,TRUE),VLOOKUP($W85,日射量と図３!$E$6:$I$34,5,TRUE))))))</f>
        <v/>
      </c>
      <c r="AC85" s="382" t="str">
        <f t="shared" si="24"/>
        <v/>
      </c>
      <c r="AD85" s="382" t="str">
        <f t="shared" si="25"/>
        <v/>
      </c>
    </row>
    <row r="86" spans="11:30" ht="13.5" customHeight="1">
      <c r="K86" s="4">
        <f t="shared" si="18"/>
        <v>6</v>
      </c>
      <c r="L86" s="34">
        <v>43255</v>
      </c>
      <c r="M86" s="4">
        <v>4</v>
      </c>
      <c r="N86" s="4">
        <v>11</v>
      </c>
      <c r="O86" s="31">
        <v>0.41666666666666669</v>
      </c>
      <c r="P86" s="35">
        <v>23.79</v>
      </c>
      <c r="Q86" s="36">
        <f t="shared" si="19"/>
        <v>12</v>
      </c>
      <c r="R86" s="4">
        <f t="shared" si="20"/>
        <v>0</v>
      </c>
      <c r="S86" s="31">
        <f t="shared" si="26"/>
        <v>0.19388888888888889</v>
      </c>
      <c r="T86" s="31">
        <f t="shared" si="27"/>
        <v>0.79240740740740734</v>
      </c>
      <c r="U86" s="4">
        <f t="shared" si="21"/>
        <v>0</v>
      </c>
      <c r="V86" s="4" t="str">
        <f t="shared" si="22"/>
        <v/>
      </c>
      <c r="W86" s="18" t="str">
        <f>IF(V86="","",VLOOKUP(L86,日射量と図３!$A$4:$C$368,3,TRUE)*238.85/100)</f>
        <v/>
      </c>
      <c r="X86" s="4" t="str">
        <f t="shared" si="23"/>
        <v/>
      </c>
      <c r="Y86" s="4" t="str">
        <f t="shared" si="16"/>
        <v/>
      </c>
      <c r="Z86" s="4" t="str">
        <f t="shared" si="17"/>
        <v/>
      </c>
      <c r="AA86" s="4" t="str">
        <f>IF($V86="","",IF(Y86&lt;36,0,IF(AND(36&lt;=Y86,Y86&lt;71),VLOOKUP($W86,日射量と図３!$E$6:$F$34,2,TRUE),IF(AND(71&lt;=Y86,Y86&lt;107),VLOOKUP($W86,日射量と図３!$E$6:$G$34,3,TRUE),IF(AND(107&lt;=Y86,Y86&lt;143),VLOOKUP($W86,日射量と図３!$E$6:$H$34,4,TRUE),VLOOKUP($W86,日射量と図３!$E$6:$I$34,5,TRUE))))))</f>
        <v/>
      </c>
      <c r="AB86" s="4" t="str">
        <f>IF($V86="","",IF(Z86&lt;36,0,IF(AND(36&lt;=Z86,Z86&lt;71),VLOOKUP($W86,日射量と図３!$E$6:$F$34,2,TRUE),IF(AND(71&lt;=Z86,Z86&lt;107),VLOOKUP($W86,日射量と図３!$E$6:$G$34,3,TRUE),IF(AND(107&lt;=Z86,Z86&lt;143),VLOOKUP($W86,日射量と図３!$E$6:$H$34,4,TRUE),VLOOKUP($W86,日射量と図３!$E$6:$I$34,5,TRUE))))))</f>
        <v/>
      </c>
      <c r="AC86" s="382" t="str">
        <f t="shared" si="24"/>
        <v/>
      </c>
      <c r="AD86" s="382" t="str">
        <f t="shared" si="25"/>
        <v/>
      </c>
    </row>
    <row r="87" spans="11:30" ht="13.5" customHeight="1">
      <c r="K87" s="4">
        <f t="shared" si="18"/>
        <v>6</v>
      </c>
      <c r="L87" s="34">
        <v>43255</v>
      </c>
      <c r="M87" s="4">
        <v>4</v>
      </c>
      <c r="N87" s="4">
        <v>12</v>
      </c>
      <c r="O87" s="31">
        <v>0.45833333333333331</v>
      </c>
      <c r="P87" s="35">
        <v>24.86</v>
      </c>
      <c r="Q87" s="36">
        <f t="shared" si="19"/>
        <v>12</v>
      </c>
      <c r="R87" s="4">
        <f t="shared" si="20"/>
        <v>0</v>
      </c>
      <c r="S87" s="31">
        <f t="shared" si="26"/>
        <v>0.19388888888888889</v>
      </c>
      <c r="T87" s="31">
        <f t="shared" si="27"/>
        <v>0.79240740740740734</v>
      </c>
      <c r="U87" s="4">
        <f t="shared" si="21"/>
        <v>0</v>
      </c>
      <c r="V87" s="4" t="str">
        <f t="shared" si="22"/>
        <v/>
      </c>
      <c r="W87" s="18" t="str">
        <f>IF(V87="","",VLOOKUP(L87,日射量と図３!$A$4:$C$368,3,TRUE)*238.85/100)</f>
        <v/>
      </c>
      <c r="X87" s="4" t="str">
        <f t="shared" si="23"/>
        <v/>
      </c>
      <c r="Y87" s="4" t="str">
        <f t="shared" si="16"/>
        <v/>
      </c>
      <c r="Z87" s="4" t="str">
        <f t="shared" si="17"/>
        <v/>
      </c>
      <c r="AA87" s="4" t="str">
        <f>IF($V87="","",IF(Y87&lt;36,0,IF(AND(36&lt;=Y87,Y87&lt;71),VLOOKUP($W87,日射量と図３!$E$6:$F$34,2,TRUE),IF(AND(71&lt;=Y87,Y87&lt;107),VLOOKUP($W87,日射量と図３!$E$6:$G$34,3,TRUE),IF(AND(107&lt;=Y87,Y87&lt;143),VLOOKUP($W87,日射量と図３!$E$6:$H$34,4,TRUE),VLOOKUP($W87,日射量と図３!$E$6:$I$34,5,TRUE))))))</f>
        <v/>
      </c>
      <c r="AB87" s="4" t="str">
        <f>IF($V87="","",IF(Z87&lt;36,0,IF(AND(36&lt;=Z87,Z87&lt;71),VLOOKUP($W87,日射量と図３!$E$6:$F$34,2,TRUE),IF(AND(71&lt;=Z87,Z87&lt;107),VLOOKUP($W87,日射量と図３!$E$6:$G$34,3,TRUE),IF(AND(107&lt;=Z87,Z87&lt;143),VLOOKUP($W87,日射量と図３!$E$6:$H$34,4,TRUE),VLOOKUP($W87,日射量と図３!$E$6:$I$34,5,TRUE))))))</f>
        <v/>
      </c>
      <c r="AC87" s="382" t="str">
        <f t="shared" si="24"/>
        <v/>
      </c>
      <c r="AD87" s="382" t="str">
        <f t="shared" si="25"/>
        <v/>
      </c>
    </row>
    <row r="88" spans="11:30" ht="13.5" customHeight="1">
      <c r="K88" s="4">
        <f t="shared" si="18"/>
        <v>6</v>
      </c>
      <c r="L88" s="34">
        <v>43255</v>
      </c>
      <c r="M88" s="4">
        <v>4</v>
      </c>
      <c r="N88" s="4">
        <v>13</v>
      </c>
      <c r="O88" s="31">
        <v>0.5</v>
      </c>
      <c r="P88" s="35">
        <v>25.919999999999998</v>
      </c>
      <c r="Q88" s="36">
        <f t="shared" si="19"/>
        <v>12</v>
      </c>
      <c r="R88" s="4">
        <f t="shared" si="20"/>
        <v>0</v>
      </c>
      <c r="S88" s="31">
        <f t="shared" si="26"/>
        <v>0.19388888888888889</v>
      </c>
      <c r="T88" s="31">
        <f t="shared" si="27"/>
        <v>0.79240740740740734</v>
      </c>
      <c r="U88" s="4">
        <f t="shared" si="21"/>
        <v>0</v>
      </c>
      <c r="V88" s="4" t="str">
        <f t="shared" si="22"/>
        <v/>
      </c>
      <c r="W88" s="18" t="str">
        <f>IF(V88="","",VLOOKUP(L88,日射量と図３!$A$4:$C$368,3,TRUE)*238.85/100)</f>
        <v/>
      </c>
      <c r="X88" s="4" t="str">
        <f t="shared" si="23"/>
        <v/>
      </c>
      <c r="Y88" s="4" t="str">
        <f t="shared" si="16"/>
        <v/>
      </c>
      <c r="Z88" s="4" t="str">
        <f t="shared" si="17"/>
        <v/>
      </c>
      <c r="AA88" s="4" t="str">
        <f>IF($V88="","",IF(Y88&lt;36,0,IF(AND(36&lt;=Y88,Y88&lt;71),VLOOKUP($W88,日射量と図３!$E$6:$F$34,2,TRUE),IF(AND(71&lt;=Y88,Y88&lt;107),VLOOKUP($W88,日射量と図３!$E$6:$G$34,3,TRUE),IF(AND(107&lt;=Y88,Y88&lt;143),VLOOKUP($W88,日射量と図３!$E$6:$H$34,4,TRUE),VLOOKUP($W88,日射量と図３!$E$6:$I$34,5,TRUE))))))</f>
        <v/>
      </c>
      <c r="AB88" s="4" t="str">
        <f>IF($V88="","",IF(Z88&lt;36,0,IF(AND(36&lt;=Z88,Z88&lt;71),VLOOKUP($W88,日射量と図３!$E$6:$F$34,2,TRUE),IF(AND(71&lt;=Z88,Z88&lt;107),VLOOKUP($W88,日射量と図３!$E$6:$G$34,3,TRUE),IF(AND(107&lt;=Z88,Z88&lt;143),VLOOKUP($W88,日射量と図３!$E$6:$H$34,4,TRUE),VLOOKUP($W88,日射量と図３!$E$6:$I$34,5,TRUE))))))</f>
        <v/>
      </c>
      <c r="AC88" s="382" t="str">
        <f t="shared" si="24"/>
        <v/>
      </c>
      <c r="AD88" s="382" t="str">
        <f t="shared" si="25"/>
        <v/>
      </c>
    </row>
    <row r="89" spans="11:30" ht="13.5" customHeight="1">
      <c r="K89" s="4">
        <f t="shared" si="18"/>
        <v>6</v>
      </c>
      <c r="L89" s="34">
        <v>43255</v>
      </c>
      <c r="M89" s="4">
        <v>4</v>
      </c>
      <c r="N89" s="4">
        <v>14</v>
      </c>
      <c r="O89" s="31">
        <v>0.54166666666666663</v>
      </c>
      <c r="P89" s="35">
        <v>26.28</v>
      </c>
      <c r="Q89" s="36">
        <f t="shared" si="19"/>
        <v>12</v>
      </c>
      <c r="R89" s="4">
        <f t="shared" si="20"/>
        <v>0</v>
      </c>
      <c r="S89" s="31">
        <f t="shared" si="26"/>
        <v>0.19388888888888889</v>
      </c>
      <c r="T89" s="31">
        <f t="shared" si="27"/>
        <v>0.79240740740740734</v>
      </c>
      <c r="U89" s="4">
        <f t="shared" si="21"/>
        <v>0</v>
      </c>
      <c r="V89" s="4" t="str">
        <f t="shared" si="22"/>
        <v/>
      </c>
      <c r="W89" s="18" t="str">
        <f>IF(V89="","",VLOOKUP(L89,日射量と図３!$A$4:$C$368,3,TRUE)*238.85/100)</f>
        <v/>
      </c>
      <c r="X89" s="4" t="str">
        <f t="shared" si="23"/>
        <v/>
      </c>
      <c r="Y89" s="4" t="str">
        <f t="shared" si="16"/>
        <v/>
      </c>
      <c r="Z89" s="4" t="str">
        <f t="shared" si="17"/>
        <v/>
      </c>
      <c r="AA89" s="4" t="str">
        <f>IF($V89="","",IF(Y89&lt;36,0,IF(AND(36&lt;=Y89,Y89&lt;71),VLOOKUP($W89,日射量と図３!$E$6:$F$34,2,TRUE),IF(AND(71&lt;=Y89,Y89&lt;107),VLOOKUP($W89,日射量と図３!$E$6:$G$34,3,TRUE),IF(AND(107&lt;=Y89,Y89&lt;143),VLOOKUP($W89,日射量と図３!$E$6:$H$34,4,TRUE),VLOOKUP($W89,日射量と図３!$E$6:$I$34,5,TRUE))))))</f>
        <v/>
      </c>
      <c r="AB89" s="4" t="str">
        <f>IF($V89="","",IF(Z89&lt;36,0,IF(AND(36&lt;=Z89,Z89&lt;71),VLOOKUP($W89,日射量と図３!$E$6:$F$34,2,TRUE),IF(AND(71&lt;=Z89,Z89&lt;107),VLOOKUP($W89,日射量と図３!$E$6:$G$34,3,TRUE),IF(AND(107&lt;=Z89,Z89&lt;143),VLOOKUP($W89,日射量と図３!$E$6:$H$34,4,TRUE),VLOOKUP($W89,日射量と図３!$E$6:$I$34,5,TRUE))))))</f>
        <v/>
      </c>
      <c r="AC89" s="382" t="str">
        <f t="shared" si="24"/>
        <v/>
      </c>
      <c r="AD89" s="382" t="str">
        <f t="shared" si="25"/>
        <v/>
      </c>
    </row>
    <row r="90" spans="11:30" ht="13.5" customHeight="1">
      <c r="K90" s="4">
        <f t="shared" si="18"/>
        <v>6</v>
      </c>
      <c r="L90" s="34">
        <v>43255</v>
      </c>
      <c r="M90" s="4">
        <v>4</v>
      </c>
      <c r="N90" s="4">
        <v>15</v>
      </c>
      <c r="O90" s="31">
        <v>0.58333333333333337</v>
      </c>
      <c r="P90" s="35">
        <v>26.48</v>
      </c>
      <c r="Q90" s="36">
        <f t="shared" si="19"/>
        <v>12</v>
      </c>
      <c r="R90" s="4">
        <f t="shared" si="20"/>
        <v>0</v>
      </c>
      <c r="S90" s="31">
        <f t="shared" si="26"/>
        <v>0.19388888888888889</v>
      </c>
      <c r="T90" s="31">
        <f t="shared" si="27"/>
        <v>0.79240740740740734</v>
      </c>
      <c r="U90" s="4">
        <f t="shared" si="21"/>
        <v>0</v>
      </c>
      <c r="V90" s="4" t="str">
        <f t="shared" si="22"/>
        <v/>
      </c>
      <c r="W90" s="18" t="str">
        <f>IF(V90="","",VLOOKUP(L90,日射量と図３!$A$4:$C$368,3,TRUE)*238.85/100)</f>
        <v/>
      </c>
      <c r="X90" s="4" t="str">
        <f t="shared" si="23"/>
        <v/>
      </c>
      <c r="Y90" s="4" t="str">
        <f t="shared" si="16"/>
        <v/>
      </c>
      <c r="Z90" s="4" t="str">
        <f t="shared" si="17"/>
        <v/>
      </c>
      <c r="AA90" s="4" t="str">
        <f>IF($V90="","",IF(Y90&lt;36,0,IF(AND(36&lt;=Y90,Y90&lt;71),VLOOKUP($W90,日射量と図３!$E$6:$F$34,2,TRUE),IF(AND(71&lt;=Y90,Y90&lt;107),VLOOKUP($W90,日射量と図３!$E$6:$G$34,3,TRUE),IF(AND(107&lt;=Y90,Y90&lt;143),VLOOKUP($W90,日射量と図３!$E$6:$H$34,4,TRUE),VLOOKUP($W90,日射量と図３!$E$6:$I$34,5,TRUE))))))</f>
        <v/>
      </c>
      <c r="AB90" s="4" t="str">
        <f>IF($V90="","",IF(Z90&lt;36,0,IF(AND(36&lt;=Z90,Z90&lt;71),VLOOKUP($W90,日射量と図３!$E$6:$F$34,2,TRUE),IF(AND(71&lt;=Z90,Z90&lt;107),VLOOKUP($W90,日射量と図３!$E$6:$G$34,3,TRUE),IF(AND(107&lt;=Z90,Z90&lt;143),VLOOKUP($W90,日射量と図３!$E$6:$H$34,4,TRUE),VLOOKUP($W90,日射量と図３!$E$6:$I$34,5,TRUE))))))</f>
        <v/>
      </c>
      <c r="AC90" s="382" t="str">
        <f t="shared" si="24"/>
        <v/>
      </c>
      <c r="AD90" s="382" t="str">
        <f t="shared" si="25"/>
        <v/>
      </c>
    </row>
    <row r="91" spans="11:30" ht="13.5" customHeight="1">
      <c r="K91" s="4">
        <f t="shared" si="18"/>
        <v>6</v>
      </c>
      <c r="L91" s="34">
        <v>43255</v>
      </c>
      <c r="M91" s="4">
        <v>4</v>
      </c>
      <c r="N91" s="4">
        <v>16</v>
      </c>
      <c r="O91" s="31">
        <v>0.625</v>
      </c>
      <c r="P91" s="35">
        <v>26.1</v>
      </c>
      <c r="Q91" s="36">
        <f t="shared" si="19"/>
        <v>16</v>
      </c>
      <c r="R91" s="4">
        <f t="shared" si="20"/>
        <v>0</v>
      </c>
      <c r="S91" s="31">
        <f t="shared" si="26"/>
        <v>0.19388888888888889</v>
      </c>
      <c r="T91" s="31">
        <f t="shared" si="27"/>
        <v>0.79240740740740734</v>
      </c>
      <c r="U91" s="4">
        <f t="shared" si="21"/>
        <v>0</v>
      </c>
      <c r="V91" s="4" t="str">
        <f t="shared" si="22"/>
        <v/>
      </c>
      <c r="W91" s="18" t="str">
        <f>IF(V91="","",VLOOKUP(L91,日射量と図３!$A$4:$C$368,3,TRUE)*238.85/100)</f>
        <v/>
      </c>
      <c r="X91" s="4" t="str">
        <f t="shared" si="23"/>
        <v/>
      </c>
      <c r="Y91" s="4" t="str">
        <f t="shared" si="16"/>
        <v/>
      </c>
      <c r="Z91" s="4" t="str">
        <f t="shared" si="17"/>
        <v/>
      </c>
      <c r="AA91" s="4" t="str">
        <f>IF($V91="","",IF(Y91&lt;36,0,IF(AND(36&lt;=Y91,Y91&lt;71),VLOOKUP($W91,日射量と図３!$E$6:$F$34,2,TRUE),IF(AND(71&lt;=Y91,Y91&lt;107),VLOOKUP($W91,日射量と図３!$E$6:$G$34,3,TRUE),IF(AND(107&lt;=Y91,Y91&lt;143),VLOOKUP($W91,日射量と図３!$E$6:$H$34,4,TRUE),VLOOKUP($W91,日射量と図３!$E$6:$I$34,5,TRUE))))))</f>
        <v/>
      </c>
      <c r="AB91" s="4" t="str">
        <f>IF($V91="","",IF(Z91&lt;36,0,IF(AND(36&lt;=Z91,Z91&lt;71),VLOOKUP($W91,日射量と図３!$E$6:$F$34,2,TRUE),IF(AND(71&lt;=Z91,Z91&lt;107),VLOOKUP($W91,日射量と図３!$E$6:$G$34,3,TRUE),IF(AND(107&lt;=Z91,Z91&lt;143),VLOOKUP($W91,日射量と図３!$E$6:$H$34,4,TRUE),VLOOKUP($W91,日射量と図３!$E$6:$I$34,5,TRUE))))))</f>
        <v/>
      </c>
      <c r="AC91" s="382" t="str">
        <f t="shared" si="24"/>
        <v/>
      </c>
      <c r="AD91" s="382" t="str">
        <f t="shared" si="25"/>
        <v/>
      </c>
    </row>
    <row r="92" spans="11:30" ht="13.5" customHeight="1">
      <c r="K92" s="4">
        <f t="shared" si="18"/>
        <v>6</v>
      </c>
      <c r="L92" s="34">
        <v>43255</v>
      </c>
      <c r="M92" s="4">
        <v>4</v>
      </c>
      <c r="N92" s="4">
        <v>17</v>
      </c>
      <c r="O92" s="31">
        <v>0.66666666666666663</v>
      </c>
      <c r="P92" s="35">
        <v>25.58</v>
      </c>
      <c r="Q92" s="36">
        <f t="shared" si="19"/>
        <v>16</v>
      </c>
      <c r="R92" s="4">
        <f t="shared" si="20"/>
        <v>0</v>
      </c>
      <c r="S92" s="31">
        <f t="shared" si="26"/>
        <v>0.19388888888888889</v>
      </c>
      <c r="T92" s="31">
        <f t="shared" si="27"/>
        <v>0.79240740740740734</v>
      </c>
      <c r="U92" s="4">
        <f t="shared" si="21"/>
        <v>0</v>
      </c>
      <c r="V92" s="4" t="str">
        <f t="shared" si="22"/>
        <v/>
      </c>
      <c r="W92" s="18" t="str">
        <f>IF(V92="","",VLOOKUP(L92,日射量と図３!$A$4:$C$368,3,TRUE)*238.85/100)</f>
        <v/>
      </c>
      <c r="X92" s="4" t="str">
        <f t="shared" si="23"/>
        <v/>
      </c>
      <c r="Y92" s="4" t="str">
        <f t="shared" si="16"/>
        <v/>
      </c>
      <c r="Z92" s="4" t="str">
        <f t="shared" si="17"/>
        <v/>
      </c>
      <c r="AA92" s="4" t="str">
        <f>IF($V92="","",IF(Y92&lt;36,0,IF(AND(36&lt;=Y92,Y92&lt;71),VLOOKUP($W92,日射量と図３!$E$6:$F$34,2,TRUE),IF(AND(71&lt;=Y92,Y92&lt;107),VLOOKUP($W92,日射量と図３!$E$6:$G$34,3,TRUE),IF(AND(107&lt;=Y92,Y92&lt;143),VLOOKUP($W92,日射量と図３!$E$6:$H$34,4,TRUE),VLOOKUP($W92,日射量と図３!$E$6:$I$34,5,TRUE))))))</f>
        <v/>
      </c>
      <c r="AB92" s="4" t="str">
        <f>IF($V92="","",IF(Z92&lt;36,0,IF(AND(36&lt;=Z92,Z92&lt;71),VLOOKUP($W92,日射量と図３!$E$6:$F$34,2,TRUE),IF(AND(71&lt;=Z92,Z92&lt;107),VLOOKUP($W92,日射量と図３!$E$6:$G$34,3,TRUE),IF(AND(107&lt;=Z92,Z92&lt;143),VLOOKUP($W92,日射量と図３!$E$6:$H$34,4,TRUE),VLOOKUP($W92,日射量と図３!$E$6:$I$34,5,TRUE))))))</f>
        <v/>
      </c>
      <c r="AC92" s="382" t="str">
        <f t="shared" si="24"/>
        <v/>
      </c>
      <c r="AD92" s="382" t="str">
        <f t="shared" si="25"/>
        <v/>
      </c>
    </row>
    <row r="93" spans="11:30" ht="13.5" customHeight="1">
      <c r="K93" s="4">
        <f t="shared" si="18"/>
        <v>6</v>
      </c>
      <c r="L93" s="34">
        <v>43255</v>
      </c>
      <c r="M93" s="4">
        <v>4</v>
      </c>
      <c r="N93" s="4">
        <v>18</v>
      </c>
      <c r="O93" s="31">
        <v>0.70833333333333337</v>
      </c>
      <c r="P93" s="35">
        <v>24.590000000000003</v>
      </c>
      <c r="Q93" s="36">
        <f t="shared" si="19"/>
        <v>16</v>
      </c>
      <c r="R93" s="4">
        <f t="shared" si="20"/>
        <v>0</v>
      </c>
      <c r="S93" s="31">
        <f t="shared" si="26"/>
        <v>0.19388888888888889</v>
      </c>
      <c r="T93" s="31">
        <f t="shared" si="27"/>
        <v>0.79240740740740734</v>
      </c>
      <c r="U93" s="4">
        <f t="shared" si="21"/>
        <v>0</v>
      </c>
      <c r="V93" s="4" t="str">
        <f t="shared" si="22"/>
        <v/>
      </c>
      <c r="W93" s="18" t="str">
        <f>IF(V93="","",VLOOKUP(L93,日射量と図３!$A$4:$C$368,3,TRUE)*238.85/100)</f>
        <v/>
      </c>
      <c r="X93" s="4" t="str">
        <f t="shared" si="23"/>
        <v/>
      </c>
      <c r="Y93" s="4" t="str">
        <f t="shared" si="16"/>
        <v/>
      </c>
      <c r="Z93" s="4" t="str">
        <f t="shared" si="17"/>
        <v/>
      </c>
      <c r="AA93" s="4" t="str">
        <f>IF($V93="","",IF(Y93&lt;36,0,IF(AND(36&lt;=Y93,Y93&lt;71),VLOOKUP($W93,日射量と図３!$E$6:$F$34,2,TRUE),IF(AND(71&lt;=Y93,Y93&lt;107),VLOOKUP($W93,日射量と図３!$E$6:$G$34,3,TRUE),IF(AND(107&lt;=Y93,Y93&lt;143),VLOOKUP($W93,日射量と図３!$E$6:$H$34,4,TRUE),VLOOKUP($W93,日射量と図３!$E$6:$I$34,5,TRUE))))))</f>
        <v/>
      </c>
      <c r="AB93" s="4" t="str">
        <f>IF($V93="","",IF(Z93&lt;36,0,IF(AND(36&lt;=Z93,Z93&lt;71),VLOOKUP($W93,日射量と図３!$E$6:$F$34,2,TRUE),IF(AND(71&lt;=Z93,Z93&lt;107),VLOOKUP($W93,日射量と図３!$E$6:$G$34,3,TRUE),IF(AND(107&lt;=Z93,Z93&lt;143),VLOOKUP($W93,日射量と図３!$E$6:$H$34,4,TRUE),VLOOKUP($W93,日射量と図３!$E$6:$I$34,5,TRUE))))))</f>
        <v/>
      </c>
      <c r="AC93" s="382" t="str">
        <f t="shared" si="24"/>
        <v/>
      </c>
      <c r="AD93" s="382" t="str">
        <f t="shared" si="25"/>
        <v/>
      </c>
    </row>
    <row r="94" spans="11:30" ht="13.5" customHeight="1">
      <c r="K94" s="4">
        <f t="shared" si="18"/>
        <v>6</v>
      </c>
      <c r="L94" s="34">
        <v>43255</v>
      </c>
      <c r="M94" s="4">
        <v>4</v>
      </c>
      <c r="N94" s="4">
        <v>19</v>
      </c>
      <c r="O94" s="31">
        <v>0.75</v>
      </c>
      <c r="P94" s="35">
        <v>23.610000000000007</v>
      </c>
      <c r="Q94" s="36">
        <f t="shared" si="19"/>
        <v>16</v>
      </c>
      <c r="R94" s="4">
        <f t="shared" si="20"/>
        <v>0</v>
      </c>
      <c r="S94" s="31">
        <f t="shared" si="26"/>
        <v>0.19388888888888889</v>
      </c>
      <c r="T94" s="31">
        <f t="shared" si="27"/>
        <v>0.79240740740740734</v>
      </c>
      <c r="U94" s="4">
        <f t="shared" si="21"/>
        <v>0</v>
      </c>
      <c r="V94" s="4" t="str">
        <f t="shared" si="22"/>
        <v/>
      </c>
      <c r="W94" s="18" t="str">
        <f>IF(V94="","",VLOOKUP(L94,日射量と図３!$A$4:$C$368,3,TRUE)*238.85/100)</f>
        <v/>
      </c>
      <c r="X94" s="4" t="str">
        <f t="shared" si="23"/>
        <v/>
      </c>
      <c r="Y94" s="4" t="str">
        <f t="shared" si="16"/>
        <v/>
      </c>
      <c r="Z94" s="4" t="str">
        <f t="shared" si="17"/>
        <v/>
      </c>
      <c r="AA94" s="4" t="str">
        <f>IF($V94="","",IF(Y94&lt;36,0,IF(AND(36&lt;=Y94,Y94&lt;71),VLOOKUP($W94,日射量と図３!$E$6:$F$34,2,TRUE),IF(AND(71&lt;=Y94,Y94&lt;107),VLOOKUP($W94,日射量と図３!$E$6:$G$34,3,TRUE),IF(AND(107&lt;=Y94,Y94&lt;143),VLOOKUP($W94,日射量と図３!$E$6:$H$34,4,TRUE),VLOOKUP($W94,日射量と図３!$E$6:$I$34,5,TRUE))))))</f>
        <v/>
      </c>
      <c r="AB94" s="4" t="str">
        <f>IF($V94="","",IF(Z94&lt;36,0,IF(AND(36&lt;=Z94,Z94&lt;71),VLOOKUP($W94,日射量と図３!$E$6:$F$34,2,TRUE),IF(AND(71&lt;=Z94,Z94&lt;107),VLOOKUP($W94,日射量と図３!$E$6:$G$34,3,TRUE),IF(AND(107&lt;=Z94,Z94&lt;143),VLOOKUP($W94,日射量と図３!$E$6:$H$34,4,TRUE),VLOOKUP($W94,日射量と図３!$E$6:$I$34,5,TRUE))))))</f>
        <v/>
      </c>
      <c r="AC94" s="382" t="str">
        <f t="shared" si="24"/>
        <v/>
      </c>
      <c r="AD94" s="382" t="str">
        <f t="shared" si="25"/>
        <v/>
      </c>
    </row>
    <row r="95" spans="11:30" ht="13.5" customHeight="1">
      <c r="K95" s="4">
        <f t="shared" si="18"/>
        <v>6</v>
      </c>
      <c r="L95" s="34">
        <v>43255</v>
      </c>
      <c r="M95" s="4">
        <v>4</v>
      </c>
      <c r="N95" s="4">
        <v>20</v>
      </c>
      <c r="O95" s="31">
        <v>0.79166666666666663</v>
      </c>
      <c r="P95" s="35">
        <v>22.550000000000004</v>
      </c>
      <c r="Q95" s="36">
        <f t="shared" si="19"/>
        <v>16</v>
      </c>
      <c r="R95" s="4">
        <f t="shared" si="20"/>
        <v>0</v>
      </c>
      <c r="S95" s="31">
        <f t="shared" si="26"/>
        <v>0.19388888888888889</v>
      </c>
      <c r="T95" s="31">
        <f t="shared" si="27"/>
        <v>0.79240740740740734</v>
      </c>
      <c r="U95" s="4">
        <f t="shared" si="21"/>
        <v>0</v>
      </c>
      <c r="V95" s="4" t="str">
        <f t="shared" si="22"/>
        <v/>
      </c>
      <c r="W95" s="18" t="str">
        <f>IF(V95="","",VLOOKUP(L95,日射量と図３!$A$4:$C$368,3,TRUE)*238.85/100)</f>
        <v/>
      </c>
      <c r="X95" s="4" t="str">
        <f t="shared" si="23"/>
        <v/>
      </c>
      <c r="Y95" s="4" t="str">
        <f t="shared" ref="Y95:Y158" si="28">IF(V95="","",$AH$30*V95/(($AG$18/$AH$18)*X95))</f>
        <v/>
      </c>
      <c r="Z95" s="4" t="str">
        <f t="shared" ref="Z95:Z158" si="29">IF(V95="","",$AH$30*V95/(($AG$19/$AH$19)*X95))</f>
        <v/>
      </c>
      <c r="AA95" s="4" t="str">
        <f>IF($V95="","",IF(Y95&lt;36,0,IF(AND(36&lt;=Y95,Y95&lt;71),VLOOKUP($W95,日射量と図３!$E$6:$F$34,2,TRUE),IF(AND(71&lt;=Y95,Y95&lt;107),VLOOKUP($W95,日射量と図３!$E$6:$G$34,3,TRUE),IF(AND(107&lt;=Y95,Y95&lt;143),VLOOKUP($W95,日射量と図３!$E$6:$H$34,4,TRUE),VLOOKUP($W95,日射量と図３!$E$6:$I$34,5,TRUE))))))</f>
        <v/>
      </c>
      <c r="AB95" s="4" t="str">
        <f>IF($V95="","",IF(Z95&lt;36,0,IF(AND(36&lt;=Z95,Z95&lt;71),VLOOKUP($W95,日射量と図３!$E$6:$F$34,2,TRUE),IF(AND(71&lt;=Z95,Z95&lt;107),VLOOKUP($W95,日射量と図３!$E$6:$G$34,3,TRUE),IF(AND(107&lt;=Z95,Z95&lt;143),VLOOKUP($W95,日射量と図３!$E$6:$H$34,4,TRUE),VLOOKUP($W95,日射量と図３!$E$6:$I$34,5,TRUE))))))</f>
        <v/>
      </c>
      <c r="AC95" s="382" t="str">
        <f t="shared" si="24"/>
        <v/>
      </c>
      <c r="AD95" s="382" t="str">
        <f t="shared" si="25"/>
        <v/>
      </c>
    </row>
    <row r="96" spans="11:30" ht="13.5" customHeight="1">
      <c r="K96" s="4">
        <f t="shared" si="18"/>
        <v>6</v>
      </c>
      <c r="L96" s="34">
        <v>43255</v>
      </c>
      <c r="M96" s="4">
        <v>4</v>
      </c>
      <c r="N96" s="4">
        <v>21</v>
      </c>
      <c r="O96" s="31">
        <v>0.83333333333333337</v>
      </c>
      <c r="P96" s="35">
        <v>21.699999999999996</v>
      </c>
      <c r="Q96" s="36">
        <f t="shared" si="19"/>
        <v>16</v>
      </c>
      <c r="R96" s="4">
        <f t="shared" si="20"/>
        <v>0</v>
      </c>
      <c r="S96" s="31">
        <f t="shared" si="26"/>
        <v>0.19388888888888889</v>
      </c>
      <c r="T96" s="31">
        <f t="shared" si="27"/>
        <v>0.79240740740740734</v>
      </c>
      <c r="U96" s="4">
        <f t="shared" si="21"/>
        <v>0</v>
      </c>
      <c r="V96" s="4" t="str">
        <f t="shared" si="22"/>
        <v/>
      </c>
      <c r="W96" s="18" t="str">
        <f>IF(V96="","",VLOOKUP(L96,日射量と図３!$A$4:$C$368,3,TRUE)*238.85/100)</f>
        <v/>
      </c>
      <c r="X96" s="4" t="str">
        <f t="shared" si="23"/>
        <v/>
      </c>
      <c r="Y96" s="4" t="str">
        <f t="shared" si="28"/>
        <v/>
      </c>
      <c r="Z96" s="4" t="str">
        <f t="shared" si="29"/>
        <v/>
      </c>
      <c r="AA96" s="4" t="str">
        <f>IF($V96="","",IF(Y96&lt;36,0,IF(AND(36&lt;=Y96,Y96&lt;71),VLOOKUP($W96,日射量と図３!$E$6:$F$34,2,TRUE),IF(AND(71&lt;=Y96,Y96&lt;107),VLOOKUP($W96,日射量と図３!$E$6:$G$34,3,TRUE),IF(AND(107&lt;=Y96,Y96&lt;143),VLOOKUP($W96,日射量と図３!$E$6:$H$34,4,TRUE),VLOOKUP($W96,日射量と図３!$E$6:$I$34,5,TRUE))))))</f>
        <v/>
      </c>
      <c r="AB96" s="4" t="str">
        <f>IF($V96="","",IF(Z96&lt;36,0,IF(AND(36&lt;=Z96,Z96&lt;71),VLOOKUP($W96,日射量と図３!$E$6:$F$34,2,TRUE),IF(AND(71&lt;=Z96,Z96&lt;107),VLOOKUP($W96,日射量と図３!$E$6:$G$34,3,TRUE),IF(AND(107&lt;=Z96,Z96&lt;143),VLOOKUP($W96,日射量と図３!$E$6:$H$34,4,TRUE),VLOOKUP($W96,日射量と図３!$E$6:$I$34,5,TRUE))))))</f>
        <v/>
      </c>
      <c r="AC96" s="382" t="str">
        <f t="shared" si="24"/>
        <v/>
      </c>
      <c r="AD96" s="382" t="str">
        <f t="shared" si="25"/>
        <v/>
      </c>
    </row>
    <row r="97" spans="11:30" ht="13.5" customHeight="1">
      <c r="K97" s="4">
        <f t="shared" si="18"/>
        <v>6</v>
      </c>
      <c r="L97" s="34">
        <v>43255</v>
      </c>
      <c r="M97" s="4">
        <v>4</v>
      </c>
      <c r="N97" s="4">
        <v>22</v>
      </c>
      <c r="O97" s="31">
        <v>0.875</v>
      </c>
      <c r="P97" s="35">
        <v>21.18</v>
      </c>
      <c r="Q97" s="36">
        <f t="shared" si="19"/>
        <v>16</v>
      </c>
      <c r="R97" s="4">
        <f t="shared" si="20"/>
        <v>0</v>
      </c>
      <c r="S97" s="31">
        <f t="shared" si="26"/>
        <v>0.19388888888888889</v>
      </c>
      <c r="T97" s="31">
        <f t="shared" si="27"/>
        <v>0.79240740740740734</v>
      </c>
      <c r="U97" s="4">
        <f t="shared" si="21"/>
        <v>0</v>
      </c>
      <c r="V97" s="4" t="str">
        <f t="shared" si="22"/>
        <v/>
      </c>
      <c r="W97" s="18" t="str">
        <f>IF(V97="","",VLOOKUP(L97,日射量と図３!$A$4:$C$368,3,TRUE)*238.85/100)</f>
        <v/>
      </c>
      <c r="X97" s="4" t="str">
        <f t="shared" si="23"/>
        <v/>
      </c>
      <c r="Y97" s="4" t="str">
        <f t="shared" si="28"/>
        <v/>
      </c>
      <c r="Z97" s="4" t="str">
        <f t="shared" si="29"/>
        <v/>
      </c>
      <c r="AA97" s="4" t="str">
        <f>IF($V97="","",IF(Y97&lt;36,0,IF(AND(36&lt;=Y97,Y97&lt;71),VLOOKUP($W97,日射量と図３!$E$6:$F$34,2,TRUE),IF(AND(71&lt;=Y97,Y97&lt;107),VLOOKUP($W97,日射量と図３!$E$6:$G$34,3,TRUE),IF(AND(107&lt;=Y97,Y97&lt;143),VLOOKUP($W97,日射量と図３!$E$6:$H$34,4,TRUE),VLOOKUP($W97,日射量と図３!$E$6:$I$34,5,TRUE))))))</f>
        <v/>
      </c>
      <c r="AB97" s="4" t="str">
        <f>IF($V97="","",IF(Z97&lt;36,0,IF(AND(36&lt;=Z97,Z97&lt;71),VLOOKUP($W97,日射量と図３!$E$6:$F$34,2,TRUE),IF(AND(71&lt;=Z97,Z97&lt;107),VLOOKUP($W97,日射量と図３!$E$6:$G$34,3,TRUE),IF(AND(107&lt;=Z97,Z97&lt;143),VLOOKUP($W97,日射量と図３!$E$6:$H$34,4,TRUE),VLOOKUP($W97,日射量と図３!$E$6:$I$34,5,TRUE))))))</f>
        <v/>
      </c>
      <c r="AC97" s="382" t="str">
        <f t="shared" si="24"/>
        <v/>
      </c>
      <c r="AD97" s="382" t="str">
        <f t="shared" si="25"/>
        <v/>
      </c>
    </row>
    <row r="98" spans="11:30" ht="13.5" customHeight="1">
      <c r="K98" s="4">
        <f t="shared" si="18"/>
        <v>6</v>
      </c>
      <c r="L98" s="34">
        <v>43255</v>
      </c>
      <c r="M98" s="4">
        <v>4</v>
      </c>
      <c r="N98" s="4">
        <v>23</v>
      </c>
      <c r="O98" s="31">
        <v>0.91666666666666663</v>
      </c>
      <c r="P98" s="35">
        <v>20.61</v>
      </c>
      <c r="Q98" s="36">
        <f t="shared" si="19"/>
        <v>13</v>
      </c>
      <c r="R98" s="4">
        <f t="shared" si="20"/>
        <v>0</v>
      </c>
      <c r="S98" s="31">
        <f t="shared" si="26"/>
        <v>0.19388888888888889</v>
      </c>
      <c r="T98" s="31">
        <f t="shared" si="27"/>
        <v>0.79240740740740734</v>
      </c>
      <c r="U98" s="4">
        <f t="shared" si="21"/>
        <v>0</v>
      </c>
      <c r="V98" s="4" t="str">
        <f t="shared" si="22"/>
        <v/>
      </c>
      <c r="W98" s="18" t="str">
        <f>IF(V98="","",VLOOKUP(L98,日射量と図３!$A$4:$C$368,3,TRUE)*238.85/100)</f>
        <v/>
      </c>
      <c r="X98" s="4" t="str">
        <f t="shared" si="23"/>
        <v/>
      </c>
      <c r="Y98" s="4" t="str">
        <f t="shared" si="28"/>
        <v/>
      </c>
      <c r="Z98" s="4" t="str">
        <f t="shared" si="29"/>
        <v/>
      </c>
      <c r="AA98" s="4" t="str">
        <f>IF($V98="","",IF(Y98&lt;36,0,IF(AND(36&lt;=Y98,Y98&lt;71),VLOOKUP($W98,日射量と図３!$E$6:$F$34,2,TRUE),IF(AND(71&lt;=Y98,Y98&lt;107),VLOOKUP($W98,日射量と図３!$E$6:$G$34,3,TRUE),IF(AND(107&lt;=Y98,Y98&lt;143),VLOOKUP($W98,日射量と図３!$E$6:$H$34,4,TRUE),VLOOKUP($W98,日射量と図３!$E$6:$I$34,5,TRUE))))))</f>
        <v/>
      </c>
      <c r="AB98" s="4" t="str">
        <f>IF($V98="","",IF(Z98&lt;36,0,IF(AND(36&lt;=Z98,Z98&lt;71),VLOOKUP($W98,日射量と図３!$E$6:$F$34,2,TRUE),IF(AND(71&lt;=Z98,Z98&lt;107),VLOOKUP($W98,日射量と図３!$E$6:$G$34,3,TRUE),IF(AND(107&lt;=Z98,Z98&lt;143),VLOOKUP($W98,日射量と図３!$E$6:$H$34,4,TRUE),VLOOKUP($W98,日射量と図３!$E$6:$I$34,5,TRUE))))))</f>
        <v/>
      </c>
      <c r="AC98" s="382" t="str">
        <f t="shared" si="24"/>
        <v/>
      </c>
      <c r="AD98" s="382" t="str">
        <f t="shared" si="25"/>
        <v/>
      </c>
    </row>
    <row r="99" spans="11:30" ht="13.5" customHeight="1">
      <c r="K99" s="4">
        <f t="shared" si="18"/>
        <v>6</v>
      </c>
      <c r="L99" s="34">
        <v>43255</v>
      </c>
      <c r="M99" s="4">
        <v>4</v>
      </c>
      <c r="N99" s="4">
        <v>24</v>
      </c>
      <c r="O99" s="31">
        <v>0.95833333333333337</v>
      </c>
      <c r="P99" s="35">
        <v>20.059999999999995</v>
      </c>
      <c r="Q99" s="36">
        <f t="shared" si="19"/>
        <v>13</v>
      </c>
      <c r="R99" s="4">
        <f t="shared" si="20"/>
        <v>0</v>
      </c>
      <c r="S99" s="31">
        <f t="shared" si="26"/>
        <v>0.19388888888888889</v>
      </c>
      <c r="T99" s="31">
        <f t="shared" si="27"/>
        <v>0.79240740740740734</v>
      </c>
      <c r="U99" s="4">
        <f t="shared" si="21"/>
        <v>0</v>
      </c>
      <c r="V99" s="4" t="str">
        <f t="shared" si="22"/>
        <v/>
      </c>
      <c r="W99" s="18" t="str">
        <f>IF(V99="","",VLOOKUP(L99,日射量と図３!$A$4:$C$368,3,TRUE)*238.85/100)</f>
        <v/>
      </c>
      <c r="X99" s="4" t="str">
        <f t="shared" si="23"/>
        <v/>
      </c>
      <c r="Y99" s="4" t="str">
        <f t="shared" si="28"/>
        <v/>
      </c>
      <c r="Z99" s="4" t="str">
        <f t="shared" si="29"/>
        <v/>
      </c>
      <c r="AA99" s="4" t="str">
        <f>IF($V99="","",IF(Y99&lt;36,0,IF(AND(36&lt;=Y99,Y99&lt;71),VLOOKUP($W99,日射量と図３!$E$6:$F$34,2,TRUE),IF(AND(71&lt;=Y99,Y99&lt;107),VLOOKUP($W99,日射量と図３!$E$6:$G$34,3,TRUE),IF(AND(107&lt;=Y99,Y99&lt;143),VLOOKUP($W99,日射量と図３!$E$6:$H$34,4,TRUE),VLOOKUP($W99,日射量と図３!$E$6:$I$34,5,TRUE))))))</f>
        <v/>
      </c>
      <c r="AB99" s="4" t="str">
        <f>IF($V99="","",IF(Z99&lt;36,0,IF(AND(36&lt;=Z99,Z99&lt;71),VLOOKUP($W99,日射量と図３!$E$6:$F$34,2,TRUE),IF(AND(71&lt;=Z99,Z99&lt;107),VLOOKUP($W99,日射量と図３!$E$6:$G$34,3,TRUE),IF(AND(107&lt;=Z99,Z99&lt;143),VLOOKUP($W99,日射量と図３!$E$6:$H$34,4,TRUE),VLOOKUP($W99,日射量と図３!$E$6:$I$34,5,TRUE))))))</f>
        <v/>
      </c>
      <c r="AC99" s="382" t="str">
        <f t="shared" si="24"/>
        <v/>
      </c>
      <c r="AD99" s="382" t="str">
        <f t="shared" si="25"/>
        <v/>
      </c>
    </row>
    <row r="100" spans="11:30" ht="13.5" customHeight="1">
      <c r="K100" s="4">
        <f t="shared" si="18"/>
        <v>6</v>
      </c>
      <c r="L100" s="34">
        <v>43256</v>
      </c>
      <c r="M100" s="4">
        <v>5</v>
      </c>
      <c r="N100" s="4">
        <v>1</v>
      </c>
      <c r="O100" s="31">
        <v>0</v>
      </c>
      <c r="P100" s="35">
        <v>19.690000000000001</v>
      </c>
      <c r="Q100" s="36">
        <f t="shared" si="19"/>
        <v>13</v>
      </c>
      <c r="R100" s="4">
        <f t="shared" si="20"/>
        <v>0</v>
      </c>
      <c r="S100" s="31">
        <f t="shared" si="26"/>
        <v>0.19388888888888889</v>
      </c>
      <c r="T100" s="31">
        <f t="shared" si="27"/>
        <v>0.79240740740740734</v>
      </c>
      <c r="U100" s="4">
        <f t="shared" si="21"/>
        <v>0</v>
      </c>
      <c r="V100" s="4">
        <f t="shared" si="22"/>
        <v>0</v>
      </c>
      <c r="W100" s="18">
        <f>IF(V100="","",VLOOKUP(L100,日射量と図３!$A$4:$C$368,3,TRUE)*238.85/100)</f>
        <v>35.827500000000001</v>
      </c>
      <c r="X100" s="4">
        <f t="shared" si="23"/>
        <v>14</v>
      </c>
      <c r="Y100" s="4">
        <f t="shared" si="28"/>
        <v>0</v>
      </c>
      <c r="Z100" s="4">
        <f t="shared" si="29"/>
        <v>0</v>
      </c>
      <c r="AA100" s="4">
        <f>IF($V100="","",IF(Y100&lt;36,0,IF(AND(36&lt;=Y100,Y100&lt;71),VLOOKUP($W100,日射量と図３!$E$6:$F$34,2,TRUE),IF(AND(71&lt;=Y100,Y100&lt;107),VLOOKUP($W100,日射量と図３!$E$6:$G$34,3,TRUE),IF(AND(107&lt;=Y100,Y100&lt;143),VLOOKUP($W100,日射量と図３!$E$6:$H$34,4,TRUE),VLOOKUP($W100,日射量と図３!$E$6:$I$34,5,TRUE))))))</f>
        <v>0</v>
      </c>
      <c r="AB100" s="4">
        <f>IF($V100="","",IF(Z100&lt;36,0,IF(AND(36&lt;=Z100,Z100&lt;71),VLOOKUP($W100,日射量と図３!$E$6:$F$34,2,TRUE),IF(AND(71&lt;=Z100,Z100&lt;107),VLOOKUP($W100,日射量と図３!$E$6:$G$34,3,TRUE),IF(AND(107&lt;=Z100,Z100&lt;143),VLOOKUP($W100,日射量と図３!$E$6:$H$34,4,TRUE),VLOOKUP($W100,日射量と図３!$E$6:$I$34,5,TRUE))))))</f>
        <v>0</v>
      </c>
      <c r="AC100" s="382">
        <f t="shared" si="24"/>
        <v>0</v>
      </c>
      <c r="AD100" s="382">
        <f t="shared" si="25"/>
        <v>0</v>
      </c>
    </row>
    <row r="101" spans="11:30" ht="13.5" customHeight="1">
      <c r="K101" s="4">
        <f t="shared" si="18"/>
        <v>6</v>
      </c>
      <c r="L101" s="34">
        <v>43256</v>
      </c>
      <c r="M101" s="4">
        <v>5</v>
      </c>
      <c r="N101" s="4">
        <v>2</v>
      </c>
      <c r="O101" s="31">
        <v>4.1666666666666664E-2</v>
      </c>
      <c r="P101" s="35">
        <v>19.310000000000002</v>
      </c>
      <c r="Q101" s="36">
        <f t="shared" si="19"/>
        <v>13</v>
      </c>
      <c r="R101" s="4">
        <f t="shared" si="20"/>
        <v>0</v>
      </c>
      <c r="S101" s="31">
        <f t="shared" si="26"/>
        <v>0.19388888888888889</v>
      </c>
      <c r="T101" s="31">
        <f t="shared" si="27"/>
        <v>0.79240740740740734</v>
      </c>
      <c r="U101" s="4">
        <f t="shared" si="21"/>
        <v>0</v>
      </c>
      <c r="V101" s="4" t="str">
        <f t="shared" si="22"/>
        <v/>
      </c>
      <c r="W101" s="18" t="str">
        <f>IF(V101="","",VLOOKUP(L101,日射量と図３!$A$4:$C$368,3,TRUE)*238.85/100)</f>
        <v/>
      </c>
      <c r="X101" s="4" t="str">
        <f t="shared" si="23"/>
        <v/>
      </c>
      <c r="Y101" s="4" t="str">
        <f t="shared" si="28"/>
        <v/>
      </c>
      <c r="Z101" s="4" t="str">
        <f t="shared" si="29"/>
        <v/>
      </c>
      <c r="AA101" s="4" t="str">
        <f>IF($V101="","",IF(Y101&lt;36,0,IF(AND(36&lt;=Y101,Y101&lt;71),VLOOKUP($W101,日射量と図３!$E$6:$F$34,2,TRUE),IF(AND(71&lt;=Y101,Y101&lt;107),VLOOKUP($W101,日射量と図３!$E$6:$G$34,3,TRUE),IF(AND(107&lt;=Y101,Y101&lt;143),VLOOKUP($W101,日射量と図３!$E$6:$H$34,4,TRUE),VLOOKUP($W101,日射量と図３!$E$6:$I$34,5,TRUE))))))</f>
        <v/>
      </c>
      <c r="AB101" s="4" t="str">
        <f>IF($V101="","",IF(Z101&lt;36,0,IF(AND(36&lt;=Z101,Z101&lt;71),VLOOKUP($W101,日射量と図３!$E$6:$F$34,2,TRUE),IF(AND(71&lt;=Z101,Z101&lt;107),VLOOKUP($W101,日射量と図３!$E$6:$G$34,3,TRUE),IF(AND(107&lt;=Z101,Z101&lt;143),VLOOKUP($W101,日射量と図３!$E$6:$H$34,4,TRUE),VLOOKUP($W101,日射量と図３!$E$6:$I$34,5,TRUE))))))</f>
        <v/>
      </c>
      <c r="AC101" s="382" t="str">
        <f t="shared" si="24"/>
        <v/>
      </c>
      <c r="AD101" s="382" t="str">
        <f t="shared" si="25"/>
        <v/>
      </c>
    </row>
    <row r="102" spans="11:30" ht="13.5" customHeight="1">
      <c r="K102" s="4">
        <f t="shared" si="18"/>
        <v>6</v>
      </c>
      <c r="L102" s="34">
        <v>43256</v>
      </c>
      <c r="M102" s="4">
        <v>5</v>
      </c>
      <c r="N102" s="4">
        <v>3</v>
      </c>
      <c r="O102" s="31">
        <v>8.3333333333333329E-2</v>
      </c>
      <c r="P102" s="35">
        <v>19.04</v>
      </c>
      <c r="Q102" s="36">
        <f t="shared" si="19"/>
        <v>13</v>
      </c>
      <c r="R102" s="4">
        <f t="shared" si="20"/>
        <v>0</v>
      </c>
      <c r="S102" s="31">
        <f t="shared" si="26"/>
        <v>0.19388888888888889</v>
      </c>
      <c r="T102" s="31">
        <f t="shared" si="27"/>
        <v>0.79240740740740734</v>
      </c>
      <c r="U102" s="4">
        <f t="shared" si="21"/>
        <v>0</v>
      </c>
      <c r="V102" s="4" t="str">
        <f t="shared" si="22"/>
        <v/>
      </c>
      <c r="W102" s="18" t="str">
        <f>IF(V102="","",VLOOKUP(L102,日射量と図３!$A$4:$C$368,3,TRUE)*238.85/100)</f>
        <v/>
      </c>
      <c r="X102" s="4" t="str">
        <f t="shared" si="23"/>
        <v/>
      </c>
      <c r="Y102" s="4" t="str">
        <f t="shared" si="28"/>
        <v/>
      </c>
      <c r="Z102" s="4" t="str">
        <f t="shared" si="29"/>
        <v/>
      </c>
      <c r="AA102" s="4" t="str">
        <f>IF($V102="","",IF(Y102&lt;36,0,IF(AND(36&lt;=Y102,Y102&lt;71),VLOOKUP($W102,日射量と図３!$E$6:$F$34,2,TRUE),IF(AND(71&lt;=Y102,Y102&lt;107),VLOOKUP($W102,日射量と図３!$E$6:$G$34,3,TRUE),IF(AND(107&lt;=Y102,Y102&lt;143),VLOOKUP($W102,日射量と図３!$E$6:$H$34,4,TRUE),VLOOKUP($W102,日射量と図３!$E$6:$I$34,5,TRUE))))))</f>
        <v/>
      </c>
      <c r="AB102" s="4" t="str">
        <f>IF($V102="","",IF(Z102&lt;36,0,IF(AND(36&lt;=Z102,Z102&lt;71),VLOOKUP($W102,日射量と図３!$E$6:$F$34,2,TRUE),IF(AND(71&lt;=Z102,Z102&lt;107),VLOOKUP($W102,日射量と図３!$E$6:$G$34,3,TRUE),IF(AND(107&lt;=Z102,Z102&lt;143),VLOOKUP($W102,日射量と図３!$E$6:$H$34,4,TRUE),VLOOKUP($W102,日射量と図３!$E$6:$I$34,5,TRUE))))))</f>
        <v/>
      </c>
      <c r="AC102" s="382" t="str">
        <f t="shared" si="24"/>
        <v/>
      </c>
      <c r="AD102" s="382" t="str">
        <f t="shared" si="25"/>
        <v/>
      </c>
    </row>
    <row r="103" spans="11:30" ht="13.5" customHeight="1">
      <c r="K103" s="4">
        <f t="shared" si="18"/>
        <v>6</v>
      </c>
      <c r="L103" s="34">
        <v>43256</v>
      </c>
      <c r="M103" s="4">
        <v>5</v>
      </c>
      <c r="N103" s="4">
        <v>4</v>
      </c>
      <c r="O103" s="31">
        <v>0.125</v>
      </c>
      <c r="P103" s="35">
        <v>18.700000000000003</v>
      </c>
      <c r="Q103" s="36">
        <f t="shared" si="19"/>
        <v>13</v>
      </c>
      <c r="R103" s="4">
        <f t="shared" si="20"/>
        <v>0</v>
      </c>
      <c r="S103" s="31">
        <f t="shared" si="26"/>
        <v>0.19388888888888889</v>
      </c>
      <c r="T103" s="31">
        <f t="shared" si="27"/>
        <v>0.79240740740740734</v>
      </c>
      <c r="U103" s="4">
        <f t="shared" si="21"/>
        <v>0</v>
      </c>
      <c r="V103" s="4" t="str">
        <f t="shared" si="22"/>
        <v/>
      </c>
      <c r="W103" s="18" t="str">
        <f>IF(V103="","",VLOOKUP(L103,日射量と図３!$A$4:$C$368,3,TRUE)*238.85/100)</f>
        <v/>
      </c>
      <c r="X103" s="4" t="str">
        <f t="shared" si="23"/>
        <v/>
      </c>
      <c r="Y103" s="4" t="str">
        <f t="shared" si="28"/>
        <v/>
      </c>
      <c r="Z103" s="4" t="str">
        <f t="shared" si="29"/>
        <v/>
      </c>
      <c r="AA103" s="4" t="str">
        <f>IF($V103="","",IF(Y103&lt;36,0,IF(AND(36&lt;=Y103,Y103&lt;71),VLOOKUP($W103,日射量と図３!$E$6:$F$34,2,TRUE),IF(AND(71&lt;=Y103,Y103&lt;107),VLOOKUP($W103,日射量と図３!$E$6:$G$34,3,TRUE),IF(AND(107&lt;=Y103,Y103&lt;143),VLOOKUP($W103,日射量と図３!$E$6:$H$34,4,TRUE),VLOOKUP($W103,日射量と図３!$E$6:$I$34,5,TRUE))))))</f>
        <v/>
      </c>
      <c r="AB103" s="4" t="str">
        <f>IF($V103="","",IF(Z103&lt;36,0,IF(AND(36&lt;=Z103,Z103&lt;71),VLOOKUP($W103,日射量と図３!$E$6:$F$34,2,TRUE),IF(AND(71&lt;=Z103,Z103&lt;107),VLOOKUP($W103,日射量と図３!$E$6:$G$34,3,TRUE),IF(AND(107&lt;=Z103,Z103&lt;143),VLOOKUP($W103,日射量と図３!$E$6:$H$34,4,TRUE),VLOOKUP($W103,日射量と図３!$E$6:$I$34,5,TRUE))))))</f>
        <v/>
      </c>
      <c r="AC103" s="382" t="str">
        <f t="shared" si="24"/>
        <v/>
      </c>
      <c r="AD103" s="382" t="str">
        <f t="shared" si="25"/>
        <v/>
      </c>
    </row>
    <row r="104" spans="11:30" ht="13.5" customHeight="1">
      <c r="K104" s="4">
        <f t="shared" si="18"/>
        <v>6</v>
      </c>
      <c r="L104" s="34">
        <v>43256</v>
      </c>
      <c r="M104" s="4">
        <v>5</v>
      </c>
      <c r="N104" s="4">
        <v>5</v>
      </c>
      <c r="O104" s="31">
        <v>0.16666666666666666</v>
      </c>
      <c r="P104" s="35">
        <v>18.190000000000001</v>
      </c>
      <c r="Q104" s="36">
        <f t="shared" si="19"/>
        <v>15</v>
      </c>
      <c r="R104" s="4">
        <f t="shared" si="20"/>
        <v>0</v>
      </c>
      <c r="S104" s="31">
        <f t="shared" si="26"/>
        <v>0.19388888888888889</v>
      </c>
      <c r="T104" s="31">
        <f t="shared" si="27"/>
        <v>0.79240740740740734</v>
      </c>
      <c r="U104" s="4">
        <f t="shared" si="21"/>
        <v>0</v>
      </c>
      <c r="V104" s="4" t="str">
        <f t="shared" si="22"/>
        <v/>
      </c>
      <c r="W104" s="18" t="str">
        <f>IF(V104="","",VLOOKUP(L104,日射量と図３!$A$4:$C$368,3,TRUE)*238.85/100)</f>
        <v/>
      </c>
      <c r="X104" s="4" t="str">
        <f t="shared" si="23"/>
        <v/>
      </c>
      <c r="Y104" s="4" t="str">
        <f t="shared" si="28"/>
        <v/>
      </c>
      <c r="Z104" s="4" t="str">
        <f t="shared" si="29"/>
        <v/>
      </c>
      <c r="AA104" s="4" t="str">
        <f>IF($V104="","",IF(Y104&lt;36,0,IF(AND(36&lt;=Y104,Y104&lt;71),VLOOKUP($W104,日射量と図３!$E$6:$F$34,2,TRUE),IF(AND(71&lt;=Y104,Y104&lt;107),VLOOKUP($W104,日射量と図３!$E$6:$G$34,3,TRUE),IF(AND(107&lt;=Y104,Y104&lt;143),VLOOKUP($W104,日射量と図３!$E$6:$H$34,4,TRUE),VLOOKUP($W104,日射量と図３!$E$6:$I$34,5,TRUE))))))</f>
        <v/>
      </c>
      <c r="AB104" s="4" t="str">
        <f>IF($V104="","",IF(Z104&lt;36,0,IF(AND(36&lt;=Z104,Z104&lt;71),VLOOKUP($W104,日射量と図３!$E$6:$F$34,2,TRUE),IF(AND(71&lt;=Z104,Z104&lt;107),VLOOKUP($W104,日射量と図３!$E$6:$G$34,3,TRUE),IF(AND(107&lt;=Z104,Z104&lt;143),VLOOKUP($W104,日射量と図３!$E$6:$H$34,4,TRUE),VLOOKUP($W104,日射量と図３!$E$6:$I$34,5,TRUE))))))</f>
        <v/>
      </c>
      <c r="AC104" s="382" t="str">
        <f t="shared" si="24"/>
        <v/>
      </c>
      <c r="AD104" s="382" t="str">
        <f t="shared" si="25"/>
        <v/>
      </c>
    </row>
    <row r="105" spans="11:30" ht="13.5" customHeight="1">
      <c r="K105" s="4">
        <f t="shared" si="18"/>
        <v>6</v>
      </c>
      <c r="L105" s="34">
        <v>43256</v>
      </c>
      <c r="M105" s="4">
        <v>5</v>
      </c>
      <c r="N105" s="4">
        <v>6</v>
      </c>
      <c r="O105" s="31">
        <v>0.20833333333333334</v>
      </c>
      <c r="P105" s="35">
        <v>17.940000000000001</v>
      </c>
      <c r="Q105" s="36">
        <f t="shared" si="19"/>
        <v>15</v>
      </c>
      <c r="R105" s="4">
        <f t="shared" si="20"/>
        <v>0</v>
      </c>
      <c r="S105" s="31">
        <f t="shared" si="26"/>
        <v>0.19388888888888889</v>
      </c>
      <c r="T105" s="31">
        <f t="shared" si="27"/>
        <v>0.79240740740740734</v>
      </c>
      <c r="U105" s="4">
        <f t="shared" si="21"/>
        <v>0</v>
      </c>
      <c r="V105" s="4" t="str">
        <f t="shared" si="22"/>
        <v/>
      </c>
      <c r="W105" s="18" t="str">
        <f>IF(V105="","",VLOOKUP(L105,日射量と図３!$A$4:$C$368,3,TRUE)*238.85/100)</f>
        <v/>
      </c>
      <c r="X105" s="4" t="str">
        <f t="shared" si="23"/>
        <v/>
      </c>
      <c r="Y105" s="4" t="str">
        <f t="shared" si="28"/>
        <v/>
      </c>
      <c r="Z105" s="4" t="str">
        <f t="shared" si="29"/>
        <v/>
      </c>
      <c r="AA105" s="4" t="str">
        <f>IF($V105="","",IF(Y105&lt;36,0,IF(AND(36&lt;=Y105,Y105&lt;71),VLOOKUP($W105,日射量と図３!$E$6:$F$34,2,TRUE),IF(AND(71&lt;=Y105,Y105&lt;107),VLOOKUP($W105,日射量と図３!$E$6:$G$34,3,TRUE),IF(AND(107&lt;=Y105,Y105&lt;143),VLOOKUP($W105,日射量と図３!$E$6:$H$34,4,TRUE),VLOOKUP($W105,日射量と図３!$E$6:$I$34,5,TRUE))))))</f>
        <v/>
      </c>
      <c r="AB105" s="4" t="str">
        <f>IF($V105="","",IF(Z105&lt;36,0,IF(AND(36&lt;=Z105,Z105&lt;71),VLOOKUP($W105,日射量と図３!$E$6:$F$34,2,TRUE),IF(AND(71&lt;=Z105,Z105&lt;107),VLOOKUP($W105,日射量と図３!$E$6:$G$34,3,TRUE),IF(AND(107&lt;=Z105,Z105&lt;143),VLOOKUP($W105,日射量と図３!$E$6:$H$34,4,TRUE),VLOOKUP($W105,日射量と図３!$E$6:$I$34,5,TRUE))))))</f>
        <v/>
      </c>
      <c r="AC105" s="382" t="str">
        <f t="shared" si="24"/>
        <v/>
      </c>
      <c r="AD105" s="382" t="str">
        <f t="shared" si="25"/>
        <v/>
      </c>
    </row>
    <row r="106" spans="11:30" ht="13.5" customHeight="1">
      <c r="K106" s="4">
        <f t="shared" si="18"/>
        <v>6</v>
      </c>
      <c r="L106" s="34">
        <v>43256</v>
      </c>
      <c r="M106" s="4">
        <v>5</v>
      </c>
      <c r="N106" s="4">
        <v>7</v>
      </c>
      <c r="O106" s="31">
        <v>0.25</v>
      </c>
      <c r="P106" s="35">
        <v>18.48</v>
      </c>
      <c r="Q106" s="36">
        <f t="shared" si="19"/>
        <v>15</v>
      </c>
      <c r="R106" s="4">
        <f t="shared" si="20"/>
        <v>0</v>
      </c>
      <c r="S106" s="31">
        <f t="shared" si="26"/>
        <v>0.19388888888888889</v>
      </c>
      <c r="T106" s="31">
        <f t="shared" si="27"/>
        <v>0.79240740740740734</v>
      </c>
      <c r="U106" s="4">
        <f t="shared" si="21"/>
        <v>0</v>
      </c>
      <c r="V106" s="4" t="str">
        <f t="shared" si="22"/>
        <v/>
      </c>
      <c r="W106" s="18" t="str">
        <f>IF(V106="","",VLOOKUP(L106,日射量と図３!$A$4:$C$368,3,TRUE)*238.85/100)</f>
        <v/>
      </c>
      <c r="X106" s="4" t="str">
        <f t="shared" si="23"/>
        <v/>
      </c>
      <c r="Y106" s="4" t="str">
        <f t="shared" si="28"/>
        <v/>
      </c>
      <c r="Z106" s="4" t="str">
        <f t="shared" si="29"/>
        <v/>
      </c>
      <c r="AA106" s="4" t="str">
        <f>IF($V106="","",IF(Y106&lt;36,0,IF(AND(36&lt;=Y106,Y106&lt;71),VLOOKUP($W106,日射量と図３!$E$6:$F$34,2,TRUE),IF(AND(71&lt;=Y106,Y106&lt;107),VLOOKUP($W106,日射量と図３!$E$6:$G$34,3,TRUE),IF(AND(107&lt;=Y106,Y106&lt;143),VLOOKUP($W106,日射量と図３!$E$6:$H$34,4,TRUE),VLOOKUP($W106,日射量と図３!$E$6:$I$34,5,TRUE))))))</f>
        <v/>
      </c>
      <c r="AB106" s="4" t="str">
        <f>IF($V106="","",IF(Z106&lt;36,0,IF(AND(36&lt;=Z106,Z106&lt;71),VLOOKUP($W106,日射量と図３!$E$6:$F$34,2,TRUE),IF(AND(71&lt;=Z106,Z106&lt;107),VLOOKUP($W106,日射量と図３!$E$6:$G$34,3,TRUE),IF(AND(107&lt;=Z106,Z106&lt;143),VLOOKUP($W106,日射量と図３!$E$6:$H$34,4,TRUE),VLOOKUP($W106,日射量と図３!$E$6:$I$34,5,TRUE))))))</f>
        <v/>
      </c>
      <c r="AC106" s="382" t="str">
        <f t="shared" si="24"/>
        <v/>
      </c>
      <c r="AD106" s="382" t="str">
        <f t="shared" si="25"/>
        <v/>
      </c>
    </row>
    <row r="107" spans="11:30" ht="13.5" customHeight="1">
      <c r="K107" s="4">
        <f t="shared" si="18"/>
        <v>6</v>
      </c>
      <c r="L107" s="34">
        <v>43256</v>
      </c>
      <c r="M107" s="4">
        <v>5</v>
      </c>
      <c r="N107" s="4">
        <v>8</v>
      </c>
      <c r="O107" s="31">
        <v>0.29166666666666669</v>
      </c>
      <c r="P107" s="35">
        <v>19.389999999999997</v>
      </c>
      <c r="Q107" s="36">
        <f t="shared" si="19"/>
        <v>12</v>
      </c>
      <c r="R107" s="4">
        <f t="shared" si="20"/>
        <v>0</v>
      </c>
      <c r="S107" s="31">
        <f t="shared" si="26"/>
        <v>0.19388888888888889</v>
      </c>
      <c r="T107" s="31">
        <f t="shared" si="27"/>
        <v>0.79240740740740734</v>
      </c>
      <c r="U107" s="4">
        <f t="shared" si="21"/>
        <v>0</v>
      </c>
      <c r="V107" s="4" t="str">
        <f t="shared" si="22"/>
        <v/>
      </c>
      <c r="W107" s="18" t="str">
        <f>IF(V107="","",VLOOKUP(L107,日射量と図３!$A$4:$C$368,3,TRUE)*238.85/100)</f>
        <v/>
      </c>
      <c r="X107" s="4" t="str">
        <f t="shared" si="23"/>
        <v/>
      </c>
      <c r="Y107" s="4" t="str">
        <f t="shared" si="28"/>
        <v/>
      </c>
      <c r="Z107" s="4" t="str">
        <f t="shared" si="29"/>
        <v/>
      </c>
      <c r="AA107" s="4" t="str">
        <f>IF($V107="","",IF(Y107&lt;36,0,IF(AND(36&lt;=Y107,Y107&lt;71),VLOOKUP($W107,日射量と図３!$E$6:$F$34,2,TRUE),IF(AND(71&lt;=Y107,Y107&lt;107),VLOOKUP($W107,日射量と図３!$E$6:$G$34,3,TRUE),IF(AND(107&lt;=Y107,Y107&lt;143),VLOOKUP($W107,日射量と図３!$E$6:$H$34,4,TRUE),VLOOKUP($W107,日射量と図３!$E$6:$I$34,5,TRUE))))))</f>
        <v/>
      </c>
      <c r="AB107" s="4" t="str">
        <f>IF($V107="","",IF(Z107&lt;36,0,IF(AND(36&lt;=Z107,Z107&lt;71),VLOOKUP($W107,日射量と図３!$E$6:$F$34,2,TRUE),IF(AND(71&lt;=Z107,Z107&lt;107),VLOOKUP($W107,日射量と図３!$E$6:$G$34,3,TRUE),IF(AND(107&lt;=Z107,Z107&lt;143),VLOOKUP($W107,日射量と図３!$E$6:$H$34,4,TRUE),VLOOKUP($W107,日射量と図３!$E$6:$I$34,5,TRUE))))))</f>
        <v/>
      </c>
      <c r="AC107" s="382" t="str">
        <f t="shared" si="24"/>
        <v/>
      </c>
      <c r="AD107" s="382" t="str">
        <f t="shared" si="25"/>
        <v/>
      </c>
    </row>
    <row r="108" spans="11:30" ht="13.5" customHeight="1">
      <c r="K108" s="4">
        <f t="shared" si="18"/>
        <v>6</v>
      </c>
      <c r="L108" s="34">
        <v>43256</v>
      </c>
      <c r="M108" s="4">
        <v>5</v>
      </c>
      <c r="N108" s="4">
        <v>9</v>
      </c>
      <c r="O108" s="31">
        <v>0.33333333333333331</v>
      </c>
      <c r="P108" s="35">
        <v>20.349999999999998</v>
      </c>
      <c r="Q108" s="36">
        <f t="shared" si="19"/>
        <v>12</v>
      </c>
      <c r="R108" s="4">
        <f t="shared" si="20"/>
        <v>0</v>
      </c>
      <c r="S108" s="31">
        <f t="shared" si="26"/>
        <v>0.19388888888888889</v>
      </c>
      <c r="T108" s="31">
        <f t="shared" si="27"/>
        <v>0.79240740740740734</v>
      </c>
      <c r="U108" s="4">
        <f t="shared" si="21"/>
        <v>0</v>
      </c>
      <c r="V108" s="4" t="str">
        <f t="shared" si="22"/>
        <v/>
      </c>
      <c r="W108" s="18" t="str">
        <f>IF(V108="","",VLOOKUP(L108,日射量と図３!$A$4:$C$368,3,TRUE)*238.85/100)</f>
        <v/>
      </c>
      <c r="X108" s="4" t="str">
        <f t="shared" si="23"/>
        <v/>
      </c>
      <c r="Y108" s="4" t="str">
        <f t="shared" si="28"/>
        <v/>
      </c>
      <c r="Z108" s="4" t="str">
        <f t="shared" si="29"/>
        <v/>
      </c>
      <c r="AA108" s="4" t="str">
        <f>IF($V108="","",IF(Y108&lt;36,0,IF(AND(36&lt;=Y108,Y108&lt;71),VLOOKUP($W108,日射量と図３!$E$6:$F$34,2,TRUE),IF(AND(71&lt;=Y108,Y108&lt;107),VLOOKUP($W108,日射量と図３!$E$6:$G$34,3,TRUE),IF(AND(107&lt;=Y108,Y108&lt;143),VLOOKUP($W108,日射量と図３!$E$6:$H$34,4,TRUE),VLOOKUP($W108,日射量と図３!$E$6:$I$34,5,TRUE))))))</f>
        <v/>
      </c>
      <c r="AB108" s="4" t="str">
        <f>IF($V108="","",IF(Z108&lt;36,0,IF(AND(36&lt;=Z108,Z108&lt;71),VLOOKUP($W108,日射量と図３!$E$6:$F$34,2,TRUE),IF(AND(71&lt;=Z108,Z108&lt;107),VLOOKUP($W108,日射量と図３!$E$6:$G$34,3,TRUE),IF(AND(107&lt;=Z108,Z108&lt;143),VLOOKUP($W108,日射量と図３!$E$6:$H$34,4,TRUE),VLOOKUP($W108,日射量と図３!$E$6:$I$34,5,TRUE))))))</f>
        <v/>
      </c>
      <c r="AC108" s="382" t="str">
        <f t="shared" si="24"/>
        <v/>
      </c>
      <c r="AD108" s="382" t="str">
        <f t="shared" si="25"/>
        <v/>
      </c>
    </row>
    <row r="109" spans="11:30" ht="13.5" customHeight="1">
      <c r="K109" s="4">
        <f t="shared" si="18"/>
        <v>6</v>
      </c>
      <c r="L109" s="34">
        <v>43256</v>
      </c>
      <c r="M109" s="4">
        <v>5</v>
      </c>
      <c r="N109" s="4">
        <v>10</v>
      </c>
      <c r="O109" s="31">
        <v>0.375</v>
      </c>
      <c r="P109" s="35">
        <v>21.280000000000005</v>
      </c>
      <c r="Q109" s="36">
        <f t="shared" si="19"/>
        <v>12</v>
      </c>
      <c r="R109" s="4">
        <f t="shared" si="20"/>
        <v>0</v>
      </c>
      <c r="S109" s="31">
        <f t="shared" si="26"/>
        <v>0.19388888888888889</v>
      </c>
      <c r="T109" s="31">
        <f t="shared" si="27"/>
        <v>0.79240740740740734</v>
      </c>
      <c r="U109" s="4">
        <f t="shared" si="21"/>
        <v>0</v>
      </c>
      <c r="V109" s="4" t="str">
        <f t="shared" si="22"/>
        <v/>
      </c>
      <c r="W109" s="18" t="str">
        <f>IF(V109="","",VLOOKUP(L109,日射量と図３!$A$4:$C$368,3,TRUE)*238.85/100)</f>
        <v/>
      </c>
      <c r="X109" s="4" t="str">
        <f t="shared" si="23"/>
        <v/>
      </c>
      <c r="Y109" s="4" t="str">
        <f t="shared" si="28"/>
        <v/>
      </c>
      <c r="Z109" s="4" t="str">
        <f t="shared" si="29"/>
        <v/>
      </c>
      <c r="AA109" s="4" t="str">
        <f>IF($V109="","",IF(Y109&lt;36,0,IF(AND(36&lt;=Y109,Y109&lt;71),VLOOKUP($W109,日射量と図３!$E$6:$F$34,2,TRUE),IF(AND(71&lt;=Y109,Y109&lt;107),VLOOKUP($W109,日射量と図３!$E$6:$G$34,3,TRUE),IF(AND(107&lt;=Y109,Y109&lt;143),VLOOKUP($W109,日射量と図３!$E$6:$H$34,4,TRUE),VLOOKUP($W109,日射量と図３!$E$6:$I$34,5,TRUE))))))</f>
        <v/>
      </c>
      <c r="AB109" s="4" t="str">
        <f>IF($V109="","",IF(Z109&lt;36,0,IF(AND(36&lt;=Z109,Z109&lt;71),VLOOKUP($W109,日射量と図３!$E$6:$F$34,2,TRUE),IF(AND(71&lt;=Z109,Z109&lt;107),VLOOKUP($W109,日射量と図３!$E$6:$G$34,3,TRUE),IF(AND(107&lt;=Z109,Z109&lt;143),VLOOKUP($W109,日射量と図３!$E$6:$H$34,4,TRUE),VLOOKUP($W109,日射量と図３!$E$6:$I$34,5,TRUE))))))</f>
        <v/>
      </c>
      <c r="AC109" s="382" t="str">
        <f t="shared" si="24"/>
        <v/>
      </c>
      <c r="AD109" s="382" t="str">
        <f t="shared" si="25"/>
        <v/>
      </c>
    </row>
    <row r="110" spans="11:30" ht="13.5" customHeight="1">
      <c r="K110" s="4">
        <f t="shared" si="18"/>
        <v>6</v>
      </c>
      <c r="L110" s="34">
        <v>43256</v>
      </c>
      <c r="M110" s="4">
        <v>5</v>
      </c>
      <c r="N110" s="4">
        <v>11</v>
      </c>
      <c r="O110" s="31">
        <v>0.41666666666666669</v>
      </c>
      <c r="P110" s="35">
        <v>21.94</v>
      </c>
      <c r="Q110" s="36">
        <f t="shared" si="19"/>
        <v>12</v>
      </c>
      <c r="R110" s="4">
        <f t="shared" si="20"/>
        <v>0</v>
      </c>
      <c r="S110" s="31">
        <f t="shared" si="26"/>
        <v>0.19388888888888889</v>
      </c>
      <c r="T110" s="31">
        <f t="shared" si="27"/>
        <v>0.79240740740740734</v>
      </c>
      <c r="U110" s="4">
        <f t="shared" si="21"/>
        <v>0</v>
      </c>
      <c r="V110" s="4" t="str">
        <f t="shared" si="22"/>
        <v/>
      </c>
      <c r="W110" s="18" t="str">
        <f>IF(V110="","",VLOOKUP(L110,日射量と図３!$A$4:$C$368,3,TRUE)*238.85/100)</f>
        <v/>
      </c>
      <c r="X110" s="4" t="str">
        <f t="shared" si="23"/>
        <v/>
      </c>
      <c r="Y110" s="4" t="str">
        <f t="shared" si="28"/>
        <v/>
      </c>
      <c r="Z110" s="4" t="str">
        <f t="shared" si="29"/>
        <v/>
      </c>
      <c r="AA110" s="4" t="str">
        <f>IF($V110="","",IF(Y110&lt;36,0,IF(AND(36&lt;=Y110,Y110&lt;71),VLOOKUP($W110,日射量と図３!$E$6:$F$34,2,TRUE),IF(AND(71&lt;=Y110,Y110&lt;107),VLOOKUP($W110,日射量と図３!$E$6:$G$34,3,TRUE),IF(AND(107&lt;=Y110,Y110&lt;143),VLOOKUP($W110,日射量と図３!$E$6:$H$34,4,TRUE),VLOOKUP($W110,日射量と図３!$E$6:$I$34,5,TRUE))))))</f>
        <v/>
      </c>
      <c r="AB110" s="4" t="str">
        <f>IF($V110="","",IF(Z110&lt;36,0,IF(AND(36&lt;=Z110,Z110&lt;71),VLOOKUP($W110,日射量と図３!$E$6:$F$34,2,TRUE),IF(AND(71&lt;=Z110,Z110&lt;107),VLOOKUP($W110,日射量と図３!$E$6:$G$34,3,TRUE),IF(AND(107&lt;=Z110,Z110&lt;143),VLOOKUP($W110,日射量と図３!$E$6:$H$34,4,TRUE),VLOOKUP($W110,日射量と図３!$E$6:$I$34,5,TRUE))))))</f>
        <v/>
      </c>
      <c r="AC110" s="382" t="str">
        <f t="shared" si="24"/>
        <v/>
      </c>
      <c r="AD110" s="382" t="str">
        <f t="shared" si="25"/>
        <v/>
      </c>
    </row>
    <row r="111" spans="11:30" ht="13.5" customHeight="1">
      <c r="K111" s="4">
        <f t="shared" si="18"/>
        <v>6</v>
      </c>
      <c r="L111" s="34">
        <v>43256</v>
      </c>
      <c r="M111" s="4">
        <v>5</v>
      </c>
      <c r="N111" s="4">
        <v>12</v>
      </c>
      <c r="O111" s="31">
        <v>0.45833333333333331</v>
      </c>
      <c r="P111" s="35">
        <v>22.959999999999997</v>
      </c>
      <c r="Q111" s="36">
        <f t="shared" si="19"/>
        <v>12</v>
      </c>
      <c r="R111" s="4">
        <f t="shared" si="20"/>
        <v>0</v>
      </c>
      <c r="S111" s="31">
        <f t="shared" si="26"/>
        <v>0.19388888888888889</v>
      </c>
      <c r="T111" s="31">
        <f t="shared" si="27"/>
        <v>0.79240740740740734</v>
      </c>
      <c r="U111" s="4">
        <f t="shared" si="21"/>
        <v>0</v>
      </c>
      <c r="V111" s="4" t="str">
        <f t="shared" si="22"/>
        <v/>
      </c>
      <c r="W111" s="18" t="str">
        <f>IF(V111="","",VLOOKUP(L111,日射量と図３!$A$4:$C$368,3,TRUE)*238.85/100)</f>
        <v/>
      </c>
      <c r="X111" s="4" t="str">
        <f t="shared" si="23"/>
        <v/>
      </c>
      <c r="Y111" s="4" t="str">
        <f t="shared" si="28"/>
        <v/>
      </c>
      <c r="Z111" s="4" t="str">
        <f t="shared" si="29"/>
        <v/>
      </c>
      <c r="AA111" s="4" t="str">
        <f>IF($V111="","",IF(Y111&lt;36,0,IF(AND(36&lt;=Y111,Y111&lt;71),VLOOKUP($W111,日射量と図３!$E$6:$F$34,2,TRUE),IF(AND(71&lt;=Y111,Y111&lt;107),VLOOKUP($W111,日射量と図３!$E$6:$G$34,3,TRUE),IF(AND(107&lt;=Y111,Y111&lt;143),VLOOKUP($W111,日射量と図３!$E$6:$H$34,4,TRUE),VLOOKUP($W111,日射量と図３!$E$6:$I$34,5,TRUE))))))</f>
        <v/>
      </c>
      <c r="AB111" s="4" t="str">
        <f>IF($V111="","",IF(Z111&lt;36,0,IF(AND(36&lt;=Z111,Z111&lt;71),VLOOKUP($W111,日射量と図３!$E$6:$F$34,2,TRUE),IF(AND(71&lt;=Z111,Z111&lt;107),VLOOKUP($W111,日射量と図３!$E$6:$G$34,3,TRUE),IF(AND(107&lt;=Z111,Z111&lt;143),VLOOKUP($W111,日射量と図３!$E$6:$H$34,4,TRUE),VLOOKUP($W111,日射量と図３!$E$6:$I$34,5,TRUE))))))</f>
        <v/>
      </c>
      <c r="AC111" s="382" t="str">
        <f t="shared" si="24"/>
        <v/>
      </c>
      <c r="AD111" s="382" t="str">
        <f t="shared" si="25"/>
        <v/>
      </c>
    </row>
    <row r="112" spans="11:30" ht="13.5" customHeight="1">
      <c r="K112" s="4">
        <f t="shared" si="18"/>
        <v>6</v>
      </c>
      <c r="L112" s="34">
        <v>43256</v>
      </c>
      <c r="M112" s="4">
        <v>5</v>
      </c>
      <c r="N112" s="4">
        <v>13</v>
      </c>
      <c r="O112" s="31">
        <v>0.5</v>
      </c>
      <c r="P112" s="35">
        <v>23.31</v>
      </c>
      <c r="Q112" s="36">
        <f t="shared" si="19"/>
        <v>12</v>
      </c>
      <c r="R112" s="4">
        <f t="shared" si="20"/>
        <v>0</v>
      </c>
      <c r="S112" s="31">
        <f t="shared" si="26"/>
        <v>0.19388888888888889</v>
      </c>
      <c r="T112" s="31">
        <f t="shared" si="27"/>
        <v>0.79240740740740734</v>
      </c>
      <c r="U112" s="4">
        <f t="shared" si="21"/>
        <v>0</v>
      </c>
      <c r="V112" s="4" t="str">
        <f t="shared" si="22"/>
        <v/>
      </c>
      <c r="W112" s="18" t="str">
        <f>IF(V112="","",VLOOKUP(L112,日射量と図３!$A$4:$C$368,3,TRUE)*238.85/100)</f>
        <v/>
      </c>
      <c r="X112" s="4" t="str">
        <f t="shared" si="23"/>
        <v/>
      </c>
      <c r="Y112" s="4" t="str">
        <f t="shared" si="28"/>
        <v/>
      </c>
      <c r="Z112" s="4" t="str">
        <f t="shared" si="29"/>
        <v/>
      </c>
      <c r="AA112" s="4" t="str">
        <f>IF($V112="","",IF(Y112&lt;36,0,IF(AND(36&lt;=Y112,Y112&lt;71),VLOOKUP($W112,日射量と図３!$E$6:$F$34,2,TRUE),IF(AND(71&lt;=Y112,Y112&lt;107),VLOOKUP($W112,日射量と図３!$E$6:$G$34,3,TRUE),IF(AND(107&lt;=Y112,Y112&lt;143),VLOOKUP($W112,日射量と図３!$E$6:$H$34,4,TRUE),VLOOKUP($W112,日射量と図３!$E$6:$I$34,5,TRUE))))))</f>
        <v/>
      </c>
      <c r="AB112" s="4" t="str">
        <f>IF($V112="","",IF(Z112&lt;36,0,IF(AND(36&lt;=Z112,Z112&lt;71),VLOOKUP($W112,日射量と図３!$E$6:$F$34,2,TRUE),IF(AND(71&lt;=Z112,Z112&lt;107),VLOOKUP($W112,日射量と図３!$E$6:$G$34,3,TRUE),IF(AND(107&lt;=Z112,Z112&lt;143),VLOOKUP($W112,日射量と図３!$E$6:$H$34,4,TRUE),VLOOKUP($W112,日射量と図３!$E$6:$I$34,5,TRUE))))))</f>
        <v/>
      </c>
      <c r="AC112" s="382" t="str">
        <f t="shared" si="24"/>
        <v/>
      </c>
      <c r="AD112" s="382" t="str">
        <f t="shared" si="25"/>
        <v/>
      </c>
    </row>
    <row r="113" spans="11:30" ht="13.5" customHeight="1">
      <c r="K113" s="4">
        <f t="shared" si="18"/>
        <v>6</v>
      </c>
      <c r="L113" s="34">
        <v>43256</v>
      </c>
      <c r="M113" s="4">
        <v>5</v>
      </c>
      <c r="N113" s="4">
        <v>14</v>
      </c>
      <c r="O113" s="31">
        <v>0.54166666666666663</v>
      </c>
      <c r="P113" s="35">
        <v>23.479999999999997</v>
      </c>
      <c r="Q113" s="36">
        <f t="shared" si="19"/>
        <v>12</v>
      </c>
      <c r="R113" s="4">
        <f t="shared" si="20"/>
        <v>0</v>
      </c>
      <c r="S113" s="31">
        <f t="shared" si="26"/>
        <v>0.19388888888888889</v>
      </c>
      <c r="T113" s="31">
        <f t="shared" si="27"/>
        <v>0.79240740740740734</v>
      </c>
      <c r="U113" s="4">
        <f t="shared" si="21"/>
        <v>0</v>
      </c>
      <c r="V113" s="4" t="str">
        <f t="shared" si="22"/>
        <v/>
      </c>
      <c r="W113" s="18" t="str">
        <f>IF(V113="","",VLOOKUP(L113,日射量と図３!$A$4:$C$368,3,TRUE)*238.85/100)</f>
        <v/>
      </c>
      <c r="X113" s="4" t="str">
        <f t="shared" si="23"/>
        <v/>
      </c>
      <c r="Y113" s="4" t="str">
        <f t="shared" si="28"/>
        <v/>
      </c>
      <c r="Z113" s="4" t="str">
        <f t="shared" si="29"/>
        <v/>
      </c>
      <c r="AA113" s="4" t="str">
        <f>IF($V113="","",IF(Y113&lt;36,0,IF(AND(36&lt;=Y113,Y113&lt;71),VLOOKUP($W113,日射量と図３!$E$6:$F$34,2,TRUE),IF(AND(71&lt;=Y113,Y113&lt;107),VLOOKUP($W113,日射量と図３!$E$6:$G$34,3,TRUE),IF(AND(107&lt;=Y113,Y113&lt;143),VLOOKUP($W113,日射量と図３!$E$6:$H$34,4,TRUE),VLOOKUP($W113,日射量と図３!$E$6:$I$34,5,TRUE))))))</f>
        <v/>
      </c>
      <c r="AB113" s="4" t="str">
        <f>IF($V113="","",IF(Z113&lt;36,0,IF(AND(36&lt;=Z113,Z113&lt;71),VLOOKUP($W113,日射量と図３!$E$6:$F$34,2,TRUE),IF(AND(71&lt;=Z113,Z113&lt;107),VLOOKUP($W113,日射量と図３!$E$6:$G$34,3,TRUE),IF(AND(107&lt;=Z113,Z113&lt;143),VLOOKUP($W113,日射量と図３!$E$6:$H$34,4,TRUE),VLOOKUP($W113,日射量と図３!$E$6:$I$34,5,TRUE))))))</f>
        <v/>
      </c>
      <c r="AC113" s="382" t="str">
        <f t="shared" si="24"/>
        <v/>
      </c>
      <c r="AD113" s="382" t="str">
        <f t="shared" si="25"/>
        <v/>
      </c>
    </row>
    <row r="114" spans="11:30" ht="13.5" customHeight="1">
      <c r="K114" s="4">
        <f t="shared" si="18"/>
        <v>6</v>
      </c>
      <c r="L114" s="34">
        <v>43256</v>
      </c>
      <c r="M114" s="4">
        <v>5</v>
      </c>
      <c r="N114" s="4">
        <v>15</v>
      </c>
      <c r="O114" s="31">
        <v>0.58333333333333337</v>
      </c>
      <c r="P114" s="35">
        <v>23.46</v>
      </c>
      <c r="Q114" s="36">
        <f t="shared" si="19"/>
        <v>12</v>
      </c>
      <c r="R114" s="4">
        <f t="shared" si="20"/>
        <v>0</v>
      </c>
      <c r="S114" s="31">
        <f t="shared" si="26"/>
        <v>0.19388888888888889</v>
      </c>
      <c r="T114" s="31">
        <f t="shared" si="27"/>
        <v>0.79240740740740734</v>
      </c>
      <c r="U114" s="4">
        <f t="shared" si="21"/>
        <v>0</v>
      </c>
      <c r="V114" s="4" t="str">
        <f t="shared" si="22"/>
        <v/>
      </c>
      <c r="W114" s="18" t="str">
        <f>IF(V114="","",VLOOKUP(L114,日射量と図３!$A$4:$C$368,3,TRUE)*238.85/100)</f>
        <v/>
      </c>
      <c r="X114" s="4" t="str">
        <f t="shared" si="23"/>
        <v/>
      </c>
      <c r="Y114" s="4" t="str">
        <f t="shared" si="28"/>
        <v/>
      </c>
      <c r="Z114" s="4" t="str">
        <f t="shared" si="29"/>
        <v/>
      </c>
      <c r="AA114" s="4" t="str">
        <f>IF($V114="","",IF(Y114&lt;36,0,IF(AND(36&lt;=Y114,Y114&lt;71),VLOOKUP($W114,日射量と図３!$E$6:$F$34,2,TRUE),IF(AND(71&lt;=Y114,Y114&lt;107),VLOOKUP($W114,日射量と図３!$E$6:$G$34,3,TRUE),IF(AND(107&lt;=Y114,Y114&lt;143),VLOOKUP($W114,日射量と図３!$E$6:$H$34,4,TRUE),VLOOKUP($W114,日射量と図３!$E$6:$I$34,5,TRUE))))))</f>
        <v/>
      </c>
      <c r="AB114" s="4" t="str">
        <f>IF($V114="","",IF(Z114&lt;36,0,IF(AND(36&lt;=Z114,Z114&lt;71),VLOOKUP($W114,日射量と図３!$E$6:$F$34,2,TRUE),IF(AND(71&lt;=Z114,Z114&lt;107),VLOOKUP($W114,日射量と図３!$E$6:$G$34,3,TRUE),IF(AND(107&lt;=Z114,Z114&lt;143),VLOOKUP($W114,日射量と図３!$E$6:$H$34,4,TRUE),VLOOKUP($W114,日射量と図３!$E$6:$I$34,5,TRUE))))))</f>
        <v/>
      </c>
      <c r="AC114" s="382" t="str">
        <f t="shared" si="24"/>
        <v/>
      </c>
      <c r="AD114" s="382" t="str">
        <f t="shared" si="25"/>
        <v/>
      </c>
    </row>
    <row r="115" spans="11:30" ht="13.5" customHeight="1">
      <c r="K115" s="4">
        <f t="shared" si="18"/>
        <v>6</v>
      </c>
      <c r="L115" s="34">
        <v>43256</v>
      </c>
      <c r="M115" s="4">
        <v>5</v>
      </c>
      <c r="N115" s="4">
        <v>16</v>
      </c>
      <c r="O115" s="31">
        <v>0.625</v>
      </c>
      <c r="P115" s="35">
        <v>23.580000000000002</v>
      </c>
      <c r="Q115" s="36">
        <f t="shared" si="19"/>
        <v>16</v>
      </c>
      <c r="R115" s="4">
        <f t="shared" si="20"/>
        <v>0</v>
      </c>
      <c r="S115" s="31">
        <f t="shared" si="26"/>
        <v>0.19388888888888889</v>
      </c>
      <c r="T115" s="31">
        <f t="shared" si="27"/>
        <v>0.79240740740740734</v>
      </c>
      <c r="U115" s="4">
        <f t="shared" si="21"/>
        <v>0</v>
      </c>
      <c r="V115" s="4" t="str">
        <f t="shared" si="22"/>
        <v/>
      </c>
      <c r="W115" s="18" t="str">
        <f>IF(V115="","",VLOOKUP(L115,日射量と図３!$A$4:$C$368,3,TRUE)*238.85/100)</f>
        <v/>
      </c>
      <c r="X115" s="4" t="str">
        <f t="shared" si="23"/>
        <v/>
      </c>
      <c r="Y115" s="4" t="str">
        <f t="shared" si="28"/>
        <v/>
      </c>
      <c r="Z115" s="4" t="str">
        <f t="shared" si="29"/>
        <v/>
      </c>
      <c r="AA115" s="4" t="str">
        <f>IF($V115="","",IF(Y115&lt;36,0,IF(AND(36&lt;=Y115,Y115&lt;71),VLOOKUP($W115,日射量と図３!$E$6:$F$34,2,TRUE),IF(AND(71&lt;=Y115,Y115&lt;107),VLOOKUP($W115,日射量と図３!$E$6:$G$34,3,TRUE),IF(AND(107&lt;=Y115,Y115&lt;143),VLOOKUP($W115,日射量と図３!$E$6:$H$34,4,TRUE),VLOOKUP($W115,日射量と図３!$E$6:$I$34,5,TRUE))))))</f>
        <v/>
      </c>
      <c r="AB115" s="4" t="str">
        <f>IF($V115="","",IF(Z115&lt;36,0,IF(AND(36&lt;=Z115,Z115&lt;71),VLOOKUP($W115,日射量と図３!$E$6:$F$34,2,TRUE),IF(AND(71&lt;=Z115,Z115&lt;107),VLOOKUP($W115,日射量と図３!$E$6:$G$34,3,TRUE),IF(AND(107&lt;=Z115,Z115&lt;143),VLOOKUP($W115,日射量と図３!$E$6:$H$34,4,TRUE),VLOOKUP($W115,日射量と図３!$E$6:$I$34,5,TRUE))))))</f>
        <v/>
      </c>
      <c r="AC115" s="382" t="str">
        <f t="shared" si="24"/>
        <v/>
      </c>
      <c r="AD115" s="382" t="str">
        <f t="shared" si="25"/>
        <v/>
      </c>
    </row>
    <row r="116" spans="11:30" ht="13.5" customHeight="1">
      <c r="K116" s="4">
        <f t="shared" si="18"/>
        <v>6</v>
      </c>
      <c r="L116" s="34">
        <v>43256</v>
      </c>
      <c r="M116" s="4">
        <v>5</v>
      </c>
      <c r="N116" s="4">
        <v>17</v>
      </c>
      <c r="O116" s="31">
        <v>0.66666666666666663</v>
      </c>
      <c r="P116" s="35">
        <v>23.31</v>
      </c>
      <c r="Q116" s="36">
        <f t="shared" si="19"/>
        <v>16</v>
      </c>
      <c r="R116" s="4">
        <f t="shared" si="20"/>
        <v>0</v>
      </c>
      <c r="S116" s="31">
        <f t="shared" si="26"/>
        <v>0.19388888888888889</v>
      </c>
      <c r="T116" s="31">
        <f t="shared" si="27"/>
        <v>0.79240740740740734</v>
      </c>
      <c r="U116" s="4">
        <f t="shared" si="21"/>
        <v>0</v>
      </c>
      <c r="V116" s="4" t="str">
        <f t="shared" si="22"/>
        <v/>
      </c>
      <c r="W116" s="18" t="str">
        <f>IF(V116="","",VLOOKUP(L116,日射量と図３!$A$4:$C$368,3,TRUE)*238.85/100)</f>
        <v/>
      </c>
      <c r="X116" s="4" t="str">
        <f t="shared" si="23"/>
        <v/>
      </c>
      <c r="Y116" s="4" t="str">
        <f t="shared" si="28"/>
        <v/>
      </c>
      <c r="Z116" s="4" t="str">
        <f t="shared" si="29"/>
        <v/>
      </c>
      <c r="AA116" s="4" t="str">
        <f>IF($V116="","",IF(Y116&lt;36,0,IF(AND(36&lt;=Y116,Y116&lt;71),VLOOKUP($W116,日射量と図３!$E$6:$F$34,2,TRUE),IF(AND(71&lt;=Y116,Y116&lt;107),VLOOKUP($W116,日射量と図３!$E$6:$G$34,3,TRUE),IF(AND(107&lt;=Y116,Y116&lt;143),VLOOKUP($W116,日射量と図３!$E$6:$H$34,4,TRUE),VLOOKUP($W116,日射量と図３!$E$6:$I$34,5,TRUE))))))</f>
        <v/>
      </c>
      <c r="AB116" s="4" t="str">
        <f>IF($V116="","",IF(Z116&lt;36,0,IF(AND(36&lt;=Z116,Z116&lt;71),VLOOKUP($W116,日射量と図３!$E$6:$F$34,2,TRUE),IF(AND(71&lt;=Z116,Z116&lt;107),VLOOKUP($W116,日射量と図３!$E$6:$G$34,3,TRUE),IF(AND(107&lt;=Z116,Z116&lt;143),VLOOKUP($W116,日射量と図３!$E$6:$H$34,4,TRUE),VLOOKUP($W116,日射量と図３!$E$6:$I$34,5,TRUE))))))</f>
        <v/>
      </c>
      <c r="AC116" s="382" t="str">
        <f t="shared" si="24"/>
        <v/>
      </c>
      <c r="AD116" s="382" t="str">
        <f t="shared" si="25"/>
        <v/>
      </c>
    </row>
    <row r="117" spans="11:30" ht="13.5" customHeight="1">
      <c r="K117" s="4">
        <f t="shared" si="18"/>
        <v>6</v>
      </c>
      <c r="L117" s="34">
        <v>43256</v>
      </c>
      <c r="M117" s="4">
        <v>5</v>
      </c>
      <c r="N117" s="4">
        <v>18</v>
      </c>
      <c r="O117" s="31">
        <v>0.70833333333333337</v>
      </c>
      <c r="P117" s="35">
        <v>22.470000000000002</v>
      </c>
      <c r="Q117" s="36">
        <f t="shared" si="19"/>
        <v>16</v>
      </c>
      <c r="R117" s="4">
        <f t="shared" si="20"/>
        <v>0</v>
      </c>
      <c r="S117" s="31">
        <f t="shared" si="26"/>
        <v>0.19388888888888889</v>
      </c>
      <c r="T117" s="31">
        <f t="shared" si="27"/>
        <v>0.79240740740740734</v>
      </c>
      <c r="U117" s="4">
        <f t="shared" si="21"/>
        <v>0</v>
      </c>
      <c r="V117" s="4" t="str">
        <f t="shared" si="22"/>
        <v/>
      </c>
      <c r="W117" s="18" t="str">
        <f>IF(V117="","",VLOOKUP(L117,日射量と図３!$A$4:$C$368,3,TRUE)*238.85/100)</f>
        <v/>
      </c>
      <c r="X117" s="4" t="str">
        <f t="shared" si="23"/>
        <v/>
      </c>
      <c r="Y117" s="4" t="str">
        <f t="shared" si="28"/>
        <v/>
      </c>
      <c r="Z117" s="4" t="str">
        <f t="shared" si="29"/>
        <v/>
      </c>
      <c r="AA117" s="4" t="str">
        <f>IF($V117="","",IF(Y117&lt;36,0,IF(AND(36&lt;=Y117,Y117&lt;71),VLOOKUP($W117,日射量と図３!$E$6:$F$34,2,TRUE),IF(AND(71&lt;=Y117,Y117&lt;107),VLOOKUP($W117,日射量と図３!$E$6:$G$34,3,TRUE),IF(AND(107&lt;=Y117,Y117&lt;143),VLOOKUP($W117,日射量と図３!$E$6:$H$34,4,TRUE),VLOOKUP($W117,日射量と図３!$E$6:$I$34,5,TRUE))))))</f>
        <v/>
      </c>
      <c r="AB117" s="4" t="str">
        <f>IF($V117="","",IF(Z117&lt;36,0,IF(AND(36&lt;=Z117,Z117&lt;71),VLOOKUP($W117,日射量と図３!$E$6:$F$34,2,TRUE),IF(AND(71&lt;=Z117,Z117&lt;107),VLOOKUP($W117,日射量と図３!$E$6:$G$34,3,TRUE),IF(AND(107&lt;=Z117,Z117&lt;143),VLOOKUP($W117,日射量と図３!$E$6:$H$34,4,TRUE),VLOOKUP($W117,日射量と図３!$E$6:$I$34,5,TRUE))))))</f>
        <v/>
      </c>
      <c r="AC117" s="382" t="str">
        <f t="shared" si="24"/>
        <v/>
      </c>
      <c r="AD117" s="382" t="str">
        <f t="shared" si="25"/>
        <v/>
      </c>
    </row>
    <row r="118" spans="11:30" ht="13.5" customHeight="1">
      <c r="K118" s="4">
        <f t="shared" si="18"/>
        <v>6</v>
      </c>
      <c r="L118" s="34">
        <v>43256</v>
      </c>
      <c r="M118" s="4">
        <v>5</v>
      </c>
      <c r="N118" s="4">
        <v>19</v>
      </c>
      <c r="O118" s="31">
        <v>0.75</v>
      </c>
      <c r="P118" s="35">
        <v>21.86</v>
      </c>
      <c r="Q118" s="36">
        <f t="shared" si="19"/>
        <v>16</v>
      </c>
      <c r="R118" s="4">
        <f t="shared" si="20"/>
        <v>0</v>
      </c>
      <c r="S118" s="31">
        <f t="shared" si="26"/>
        <v>0.19388888888888889</v>
      </c>
      <c r="T118" s="31">
        <f t="shared" si="27"/>
        <v>0.79240740740740734</v>
      </c>
      <c r="U118" s="4">
        <f t="shared" si="21"/>
        <v>0</v>
      </c>
      <c r="V118" s="4" t="str">
        <f t="shared" si="22"/>
        <v/>
      </c>
      <c r="W118" s="18" t="str">
        <f>IF(V118="","",VLOOKUP(L118,日射量と図３!$A$4:$C$368,3,TRUE)*238.85/100)</f>
        <v/>
      </c>
      <c r="X118" s="4" t="str">
        <f t="shared" si="23"/>
        <v/>
      </c>
      <c r="Y118" s="4" t="str">
        <f t="shared" si="28"/>
        <v/>
      </c>
      <c r="Z118" s="4" t="str">
        <f t="shared" si="29"/>
        <v/>
      </c>
      <c r="AA118" s="4" t="str">
        <f>IF($V118="","",IF(Y118&lt;36,0,IF(AND(36&lt;=Y118,Y118&lt;71),VLOOKUP($W118,日射量と図３!$E$6:$F$34,2,TRUE),IF(AND(71&lt;=Y118,Y118&lt;107),VLOOKUP($W118,日射量と図３!$E$6:$G$34,3,TRUE),IF(AND(107&lt;=Y118,Y118&lt;143),VLOOKUP($W118,日射量と図３!$E$6:$H$34,4,TRUE),VLOOKUP($W118,日射量と図３!$E$6:$I$34,5,TRUE))))))</f>
        <v/>
      </c>
      <c r="AB118" s="4" t="str">
        <f>IF($V118="","",IF(Z118&lt;36,0,IF(AND(36&lt;=Z118,Z118&lt;71),VLOOKUP($W118,日射量と図３!$E$6:$F$34,2,TRUE),IF(AND(71&lt;=Z118,Z118&lt;107),VLOOKUP($W118,日射量と図３!$E$6:$G$34,3,TRUE),IF(AND(107&lt;=Z118,Z118&lt;143),VLOOKUP($W118,日射量と図３!$E$6:$H$34,4,TRUE),VLOOKUP($W118,日射量と図３!$E$6:$I$34,5,TRUE))))))</f>
        <v/>
      </c>
      <c r="AC118" s="382" t="str">
        <f t="shared" si="24"/>
        <v/>
      </c>
      <c r="AD118" s="382" t="str">
        <f t="shared" si="25"/>
        <v/>
      </c>
    </row>
    <row r="119" spans="11:30" ht="13.5" customHeight="1">
      <c r="K119" s="4">
        <f t="shared" si="18"/>
        <v>6</v>
      </c>
      <c r="L119" s="34">
        <v>43256</v>
      </c>
      <c r="M119" s="4">
        <v>5</v>
      </c>
      <c r="N119" s="4">
        <v>20</v>
      </c>
      <c r="O119" s="31">
        <v>0.79166666666666663</v>
      </c>
      <c r="P119" s="35">
        <v>21.01</v>
      </c>
      <c r="Q119" s="36">
        <f t="shared" si="19"/>
        <v>16</v>
      </c>
      <c r="R119" s="4">
        <f t="shared" si="20"/>
        <v>0</v>
      </c>
      <c r="S119" s="31">
        <f t="shared" si="26"/>
        <v>0.19388888888888889</v>
      </c>
      <c r="T119" s="31">
        <f t="shared" si="27"/>
        <v>0.79240740740740734</v>
      </c>
      <c r="U119" s="4">
        <f t="shared" si="21"/>
        <v>0</v>
      </c>
      <c r="V119" s="4" t="str">
        <f t="shared" si="22"/>
        <v/>
      </c>
      <c r="W119" s="18" t="str">
        <f>IF(V119="","",VLOOKUP(L119,日射量と図３!$A$4:$C$368,3,TRUE)*238.85/100)</f>
        <v/>
      </c>
      <c r="X119" s="4" t="str">
        <f t="shared" si="23"/>
        <v/>
      </c>
      <c r="Y119" s="4" t="str">
        <f t="shared" si="28"/>
        <v/>
      </c>
      <c r="Z119" s="4" t="str">
        <f t="shared" si="29"/>
        <v/>
      </c>
      <c r="AA119" s="4" t="str">
        <f>IF($V119="","",IF(Y119&lt;36,0,IF(AND(36&lt;=Y119,Y119&lt;71),VLOOKUP($W119,日射量と図３!$E$6:$F$34,2,TRUE),IF(AND(71&lt;=Y119,Y119&lt;107),VLOOKUP($W119,日射量と図３!$E$6:$G$34,3,TRUE),IF(AND(107&lt;=Y119,Y119&lt;143),VLOOKUP($W119,日射量と図３!$E$6:$H$34,4,TRUE),VLOOKUP($W119,日射量と図３!$E$6:$I$34,5,TRUE))))))</f>
        <v/>
      </c>
      <c r="AB119" s="4" t="str">
        <f>IF($V119="","",IF(Z119&lt;36,0,IF(AND(36&lt;=Z119,Z119&lt;71),VLOOKUP($W119,日射量と図３!$E$6:$F$34,2,TRUE),IF(AND(71&lt;=Z119,Z119&lt;107),VLOOKUP($W119,日射量と図３!$E$6:$G$34,3,TRUE),IF(AND(107&lt;=Z119,Z119&lt;143),VLOOKUP($W119,日射量と図３!$E$6:$H$34,4,TRUE),VLOOKUP($W119,日射量と図３!$E$6:$I$34,5,TRUE))))))</f>
        <v/>
      </c>
      <c r="AC119" s="382" t="str">
        <f t="shared" si="24"/>
        <v/>
      </c>
      <c r="AD119" s="382" t="str">
        <f t="shared" si="25"/>
        <v/>
      </c>
    </row>
    <row r="120" spans="11:30" ht="13.5" customHeight="1">
      <c r="K120" s="4">
        <f t="shared" si="18"/>
        <v>6</v>
      </c>
      <c r="L120" s="34">
        <v>43256</v>
      </c>
      <c r="M120" s="4">
        <v>5</v>
      </c>
      <c r="N120" s="4">
        <v>21</v>
      </c>
      <c r="O120" s="31">
        <v>0.83333333333333337</v>
      </c>
      <c r="P120" s="35">
        <v>20.479999999999997</v>
      </c>
      <c r="Q120" s="36">
        <f t="shared" si="19"/>
        <v>16</v>
      </c>
      <c r="R120" s="4">
        <f t="shared" si="20"/>
        <v>0</v>
      </c>
      <c r="S120" s="31">
        <f t="shared" si="26"/>
        <v>0.19388888888888889</v>
      </c>
      <c r="T120" s="31">
        <f t="shared" si="27"/>
        <v>0.79240740740740734</v>
      </c>
      <c r="U120" s="4">
        <f t="shared" si="21"/>
        <v>0</v>
      </c>
      <c r="V120" s="4" t="str">
        <f t="shared" si="22"/>
        <v/>
      </c>
      <c r="W120" s="18" t="str">
        <f>IF(V120="","",VLOOKUP(L120,日射量と図３!$A$4:$C$368,3,TRUE)*238.85/100)</f>
        <v/>
      </c>
      <c r="X120" s="4" t="str">
        <f t="shared" si="23"/>
        <v/>
      </c>
      <c r="Y120" s="4" t="str">
        <f t="shared" si="28"/>
        <v/>
      </c>
      <c r="Z120" s="4" t="str">
        <f t="shared" si="29"/>
        <v/>
      </c>
      <c r="AA120" s="4" t="str">
        <f>IF($V120="","",IF(Y120&lt;36,0,IF(AND(36&lt;=Y120,Y120&lt;71),VLOOKUP($W120,日射量と図３!$E$6:$F$34,2,TRUE),IF(AND(71&lt;=Y120,Y120&lt;107),VLOOKUP($W120,日射量と図３!$E$6:$G$34,3,TRUE),IF(AND(107&lt;=Y120,Y120&lt;143),VLOOKUP($W120,日射量と図３!$E$6:$H$34,4,TRUE),VLOOKUP($W120,日射量と図３!$E$6:$I$34,5,TRUE))))))</f>
        <v/>
      </c>
      <c r="AB120" s="4" t="str">
        <f>IF($V120="","",IF(Z120&lt;36,0,IF(AND(36&lt;=Z120,Z120&lt;71),VLOOKUP($W120,日射量と図３!$E$6:$F$34,2,TRUE),IF(AND(71&lt;=Z120,Z120&lt;107),VLOOKUP($W120,日射量と図３!$E$6:$G$34,3,TRUE),IF(AND(107&lt;=Z120,Z120&lt;143),VLOOKUP($W120,日射量と図３!$E$6:$H$34,4,TRUE),VLOOKUP($W120,日射量と図３!$E$6:$I$34,5,TRUE))))))</f>
        <v/>
      </c>
      <c r="AC120" s="382" t="str">
        <f t="shared" si="24"/>
        <v/>
      </c>
      <c r="AD120" s="382" t="str">
        <f t="shared" si="25"/>
        <v/>
      </c>
    </row>
    <row r="121" spans="11:30" ht="13.5" customHeight="1">
      <c r="K121" s="4">
        <f t="shared" si="18"/>
        <v>6</v>
      </c>
      <c r="L121" s="34">
        <v>43256</v>
      </c>
      <c r="M121" s="4">
        <v>5</v>
      </c>
      <c r="N121" s="4">
        <v>22</v>
      </c>
      <c r="O121" s="31">
        <v>0.875</v>
      </c>
      <c r="P121" s="35">
        <v>20.020000000000003</v>
      </c>
      <c r="Q121" s="36">
        <f t="shared" si="19"/>
        <v>16</v>
      </c>
      <c r="R121" s="4">
        <f t="shared" si="20"/>
        <v>0</v>
      </c>
      <c r="S121" s="31">
        <f t="shared" si="26"/>
        <v>0.19388888888888889</v>
      </c>
      <c r="T121" s="31">
        <f t="shared" si="27"/>
        <v>0.79240740740740734</v>
      </c>
      <c r="U121" s="4">
        <f t="shared" si="21"/>
        <v>0</v>
      </c>
      <c r="V121" s="4" t="str">
        <f t="shared" si="22"/>
        <v/>
      </c>
      <c r="W121" s="18" t="str">
        <f>IF(V121="","",VLOOKUP(L121,日射量と図３!$A$4:$C$368,3,TRUE)*238.85/100)</f>
        <v/>
      </c>
      <c r="X121" s="4" t="str">
        <f t="shared" si="23"/>
        <v/>
      </c>
      <c r="Y121" s="4" t="str">
        <f t="shared" si="28"/>
        <v/>
      </c>
      <c r="Z121" s="4" t="str">
        <f t="shared" si="29"/>
        <v/>
      </c>
      <c r="AA121" s="4" t="str">
        <f>IF($V121="","",IF(Y121&lt;36,0,IF(AND(36&lt;=Y121,Y121&lt;71),VLOOKUP($W121,日射量と図３!$E$6:$F$34,2,TRUE),IF(AND(71&lt;=Y121,Y121&lt;107),VLOOKUP($W121,日射量と図３!$E$6:$G$34,3,TRUE),IF(AND(107&lt;=Y121,Y121&lt;143),VLOOKUP($W121,日射量と図３!$E$6:$H$34,4,TRUE),VLOOKUP($W121,日射量と図３!$E$6:$I$34,5,TRUE))))))</f>
        <v/>
      </c>
      <c r="AB121" s="4" t="str">
        <f>IF($V121="","",IF(Z121&lt;36,0,IF(AND(36&lt;=Z121,Z121&lt;71),VLOOKUP($W121,日射量と図３!$E$6:$F$34,2,TRUE),IF(AND(71&lt;=Z121,Z121&lt;107),VLOOKUP($W121,日射量と図３!$E$6:$G$34,3,TRUE),IF(AND(107&lt;=Z121,Z121&lt;143),VLOOKUP($W121,日射量と図３!$E$6:$H$34,4,TRUE),VLOOKUP($W121,日射量と図３!$E$6:$I$34,5,TRUE))))))</f>
        <v/>
      </c>
      <c r="AC121" s="382" t="str">
        <f t="shared" si="24"/>
        <v/>
      </c>
      <c r="AD121" s="382" t="str">
        <f t="shared" si="25"/>
        <v/>
      </c>
    </row>
    <row r="122" spans="11:30" ht="13.5" customHeight="1">
      <c r="K122" s="4">
        <f t="shared" si="18"/>
        <v>6</v>
      </c>
      <c r="L122" s="34">
        <v>43256</v>
      </c>
      <c r="M122" s="4">
        <v>5</v>
      </c>
      <c r="N122" s="4">
        <v>23</v>
      </c>
      <c r="O122" s="31">
        <v>0.91666666666666663</v>
      </c>
      <c r="P122" s="35">
        <v>19.82</v>
      </c>
      <c r="Q122" s="36">
        <f t="shared" si="19"/>
        <v>13</v>
      </c>
      <c r="R122" s="4">
        <f t="shared" si="20"/>
        <v>0</v>
      </c>
      <c r="S122" s="31">
        <f t="shared" si="26"/>
        <v>0.19388888888888889</v>
      </c>
      <c r="T122" s="31">
        <f t="shared" si="27"/>
        <v>0.79240740740740734</v>
      </c>
      <c r="U122" s="4">
        <f t="shared" si="21"/>
        <v>0</v>
      </c>
      <c r="V122" s="4" t="str">
        <f t="shared" si="22"/>
        <v/>
      </c>
      <c r="W122" s="18" t="str">
        <f>IF(V122="","",VLOOKUP(L122,日射量と図３!$A$4:$C$368,3,TRUE)*238.85/100)</f>
        <v/>
      </c>
      <c r="X122" s="4" t="str">
        <f t="shared" si="23"/>
        <v/>
      </c>
      <c r="Y122" s="4" t="str">
        <f t="shared" si="28"/>
        <v/>
      </c>
      <c r="Z122" s="4" t="str">
        <f t="shared" si="29"/>
        <v/>
      </c>
      <c r="AA122" s="4" t="str">
        <f>IF($V122="","",IF(Y122&lt;36,0,IF(AND(36&lt;=Y122,Y122&lt;71),VLOOKUP($W122,日射量と図３!$E$6:$F$34,2,TRUE),IF(AND(71&lt;=Y122,Y122&lt;107),VLOOKUP($W122,日射量と図３!$E$6:$G$34,3,TRUE),IF(AND(107&lt;=Y122,Y122&lt;143),VLOOKUP($W122,日射量と図３!$E$6:$H$34,4,TRUE),VLOOKUP($W122,日射量と図３!$E$6:$I$34,5,TRUE))))))</f>
        <v/>
      </c>
      <c r="AB122" s="4" t="str">
        <f>IF($V122="","",IF(Z122&lt;36,0,IF(AND(36&lt;=Z122,Z122&lt;71),VLOOKUP($W122,日射量と図３!$E$6:$F$34,2,TRUE),IF(AND(71&lt;=Z122,Z122&lt;107),VLOOKUP($W122,日射量と図３!$E$6:$G$34,3,TRUE),IF(AND(107&lt;=Z122,Z122&lt;143),VLOOKUP($W122,日射量と図３!$E$6:$H$34,4,TRUE),VLOOKUP($W122,日射量と図３!$E$6:$I$34,5,TRUE))))))</f>
        <v/>
      </c>
      <c r="AC122" s="382" t="str">
        <f t="shared" si="24"/>
        <v/>
      </c>
      <c r="AD122" s="382" t="str">
        <f t="shared" si="25"/>
        <v/>
      </c>
    </row>
    <row r="123" spans="11:30" ht="13.5" customHeight="1">
      <c r="K123" s="4">
        <f t="shared" si="18"/>
        <v>6</v>
      </c>
      <c r="L123" s="34">
        <v>43256</v>
      </c>
      <c r="M123" s="4">
        <v>5</v>
      </c>
      <c r="N123" s="4">
        <v>24</v>
      </c>
      <c r="O123" s="31">
        <v>0.95833333333333337</v>
      </c>
      <c r="P123" s="35">
        <v>19.23</v>
      </c>
      <c r="Q123" s="36">
        <f t="shared" si="19"/>
        <v>13</v>
      </c>
      <c r="R123" s="4">
        <f t="shared" si="20"/>
        <v>0</v>
      </c>
      <c r="S123" s="31">
        <f t="shared" si="26"/>
        <v>0.19388888888888889</v>
      </c>
      <c r="T123" s="31">
        <f t="shared" si="27"/>
        <v>0.79240740740740734</v>
      </c>
      <c r="U123" s="4">
        <f t="shared" si="21"/>
        <v>0</v>
      </c>
      <c r="V123" s="4" t="str">
        <f t="shared" si="22"/>
        <v/>
      </c>
      <c r="W123" s="18" t="str">
        <f>IF(V123="","",VLOOKUP(L123,日射量と図３!$A$4:$C$368,3,TRUE)*238.85/100)</f>
        <v/>
      </c>
      <c r="X123" s="4" t="str">
        <f t="shared" si="23"/>
        <v/>
      </c>
      <c r="Y123" s="4" t="str">
        <f t="shared" si="28"/>
        <v/>
      </c>
      <c r="Z123" s="4" t="str">
        <f t="shared" si="29"/>
        <v/>
      </c>
      <c r="AA123" s="4" t="str">
        <f>IF($V123="","",IF(Y123&lt;36,0,IF(AND(36&lt;=Y123,Y123&lt;71),VLOOKUP($W123,日射量と図３!$E$6:$F$34,2,TRUE),IF(AND(71&lt;=Y123,Y123&lt;107),VLOOKUP($W123,日射量と図３!$E$6:$G$34,3,TRUE),IF(AND(107&lt;=Y123,Y123&lt;143),VLOOKUP($W123,日射量と図３!$E$6:$H$34,4,TRUE),VLOOKUP($W123,日射量と図３!$E$6:$I$34,5,TRUE))))))</f>
        <v/>
      </c>
      <c r="AB123" s="4" t="str">
        <f>IF($V123="","",IF(Z123&lt;36,0,IF(AND(36&lt;=Z123,Z123&lt;71),VLOOKUP($W123,日射量と図３!$E$6:$F$34,2,TRUE),IF(AND(71&lt;=Z123,Z123&lt;107),VLOOKUP($W123,日射量と図３!$E$6:$G$34,3,TRUE),IF(AND(107&lt;=Z123,Z123&lt;143),VLOOKUP($W123,日射量と図３!$E$6:$H$34,4,TRUE),VLOOKUP($W123,日射量と図３!$E$6:$I$34,5,TRUE))))))</f>
        <v/>
      </c>
      <c r="AC123" s="382" t="str">
        <f t="shared" si="24"/>
        <v/>
      </c>
      <c r="AD123" s="382" t="str">
        <f t="shared" si="25"/>
        <v/>
      </c>
    </row>
    <row r="124" spans="11:30" ht="13.5" customHeight="1">
      <c r="K124" s="4">
        <f t="shared" si="18"/>
        <v>6</v>
      </c>
      <c r="L124" s="34">
        <v>43257</v>
      </c>
      <c r="M124" s="4">
        <v>6</v>
      </c>
      <c r="N124" s="4">
        <v>1</v>
      </c>
      <c r="O124" s="31">
        <v>0</v>
      </c>
      <c r="P124" s="35">
        <v>19</v>
      </c>
      <c r="Q124" s="36">
        <f t="shared" si="19"/>
        <v>13</v>
      </c>
      <c r="R124" s="4">
        <f t="shared" si="20"/>
        <v>0</v>
      </c>
      <c r="S124" s="31">
        <f t="shared" si="26"/>
        <v>0.19388888888888889</v>
      </c>
      <c r="T124" s="31">
        <f t="shared" si="27"/>
        <v>0.79240740740740734</v>
      </c>
      <c r="U124" s="4">
        <f t="shared" si="21"/>
        <v>0</v>
      </c>
      <c r="V124" s="4">
        <f t="shared" si="22"/>
        <v>0</v>
      </c>
      <c r="W124" s="18">
        <f>IF(V124="","",VLOOKUP(L124,日射量と図３!$A$4:$C$368,3,TRUE)*238.85/100)</f>
        <v>47.77</v>
      </c>
      <c r="X124" s="4">
        <f t="shared" si="23"/>
        <v>14</v>
      </c>
      <c r="Y124" s="4">
        <f t="shared" si="28"/>
        <v>0</v>
      </c>
      <c r="Z124" s="4">
        <f t="shared" si="29"/>
        <v>0</v>
      </c>
      <c r="AA124" s="4">
        <f>IF($V124="","",IF(Y124&lt;36,0,IF(AND(36&lt;=Y124,Y124&lt;71),VLOOKUP($W124,日射量と図３!$E$6:$F$34,2,TRUE),IF(AND(71&lt;=Y124,Y124&lt;107),VLOOKUP($W124,日射量と図３!$E$6:$G$34,3,TRUE),IF(AND(107&lt;=Y124,Y124&lt;143),VLOOKUP($W124,日射量と図３!$E$6:$H$34,4,TRUE),VLOOKUP($W124,日射量と図３!$E$6:$I$34,5,TRUE))))))</f>
        <v>0</v>
      </c>
      <c r="AB124" s="4">
        <f>IF($V124="","",IF(Z124&lt;36,0,IF(AND(36&lt;=Z124,Z124&lt;71),VLOOKUP($W124,日射量と図３!$E$6:$F$34,2,TRUE),IF(AND(71&lt;=Z124,Z124&lt;107),VLOOKUP($W124,日射量と図３!$E$6:$G$34,3,TRUE),IF(AND(107&lt;=Z124,Z124&lt;143),VLOOKUP($W124,日射量と図３!$E$6:$H$34,4,TRUE),VLOOKUP($W124,日射量と図３!$E$6:$I$34,5,TRUE))))))</f>
        <v>0</v>
      </c>
      <c r="AC124" s="382">
        <f t="shared" si="24"/>
        <v>0</v>
      </c>
      <c r="AD124" s="382">
        <f t="shared" si="25"/>
        <v>0</v>
      </c>
    </row>
    <row r="125" spans="11:30" ht="13.5" customHeight="1">
      <c r="K125" s="4">
        <f t="shared" si="18"/>
        <v>6</v>
      </c>
      <c r="L125" s="34">
        <v>43257</v>
      </c>
      <c r="M125" s="4">
        <v>6</v>
      </c>
      <c r="N125" s="4">
        <v>2</v>
      </c>
      <c r="O125" s="31">
        <v>4.1666666666666664E-2</v>
      </c>
      <c r="P125" s="35">
        <v>18.579999999999998</v>
      </c>
      <c r="Q125" s="36">
        <f t="shared" si="19"/>
        <v>13</v>
      </c>
      <c r="R125" s="4">
        <f t="shared" si="20"/>
        <v>0</v>
      </c>
      <c r="S125" s="31">
        <f t="shared" si="26"/>
        <v>0.19388888888888889</v>
      </c>
      <c r="T125" s="31">
        <f t="shared" si="27"/>
        <v>0.79240740740740734</v>
      </c>
      <c r="U125" s="4">
        <f t="shared" si="21"/>
        <v>0</v>
      </c>
      <c r="V125" s="4" t="str">
        <f t="shared" si="22"/>
        <v/>
      </c>
      <c r="W125" s="18" t="str">
        <f>IF(V125="","",VLOOKUP(L125,日射量と図３!$A$4:$C$368,3,TRUE)*238.85/100)</f>
        <v/>
      </c>
      <c r="X125" s="4" t="str">
        <f t="shared" si="23"/>
        <v/>
      </c>
      <c r="Y125" s="4" t="str">
        <f t="shared" si="28"/>
        <v/>
      </c>
      <c r="Z125" s="4" t="str">
        <f t="shared" si="29"/>
        <v/>
      </c>
      <c r="AA125" s="4" t="str">
        <f>IF($V125="","",IF(Y125&lt;36,0,IF(AND(36&lt;=Y125,Y125&lt;71),VLOOKUP($W125,日射量と図３!$E$6:$F$34,2,TRUE),IF(AND(71&lt;=Y125,Y125&lt;107),VLOOKUP($W125,日射量と図３!$E$6:$G$34,3,TRUE),IF(AND(107&lt;=Y125,Y125&lt;143),VLOOKUP($W125,日射量と図３!$E$6:$H$34,4,TRUE),VLOOKUP($W125,日射量と図３!$E$6:$I$34,5,TRUE))))))</f>
        <v/>
      </c>
      <c r="AB125" s="4" t="str">
        <f>IF($V125="","",IF(Z125&lt;36,0,IF(AND(36&lt;=Z125,Z125&lt;71),VLOOKUP($W125,日射量と図３!$E$6:$F$34,2,TRUE),IF(AND(71&lt;=Z125,Z125&lt;107),VLOOKUP($W125,日射量と図３!$E$6:$G$34,3,TRUE),IF(AND(107&lt;=Z125,Z125&lt;143),VLOOKUP($W125,日射量と図３!$E$6:$H$34,4,TRUE),VLOOKUP($W125,日射量と図３!$E$6:$I$34,5,TRUE))))))</f>
        <v/>
      </c>
      <c r="AC125" s="382" t="str">
        <f t="shared" si="24"/>
        <v/>
      </c>
      <c r="AD125" s="382" t="str">
        <f t="shared" si="25"/>
        <v/>
      </c>
    </row>
    <row r="126" spans="11:30" ht="13.5" customHeight="1">
      <c r="K126" s="4">
        <f t="shared" si="18"/>
        <v>6</v>
      </c>
      <c r="L126" s="34">
        <v>43257</v>
      </c>
      <c r="M126" s="4">
        <v>6</v>
      </c>
      <c r="N126" s="4">
        <v>3</v>
      </c>
      <c r="O126" s="31">
        <v>8.3333333333333329E-2</v>
      </c>
      <c r="P126" s="35">
        <v>18.18</v>
      </c>
      <c r="Q126" s="36">
        <f t="shared" si="19"/>
        <v>13</v>
      </c>
      <c r="R126" s="4">
        <f t="shared" si="20"/>
        <v>0</v>
      </c>
      <c r="S126" s="31">
        <f t="shared" si="26"/>
        <v>0.19388888888888889</v>
      </c>
      <c r="T126" s="31">
        <f t="shared" si="27"/>
        <v>0.79240740740740734</v>
      </c>
      <c r="U126" s="4">
        <f t="shared" si="21"/>
        <v>0</v>
      </c>
      <c r="V126" s="4" t="str">
        <f t="shared" si="22"/>
        <v/>
      </c>
      <c r="W126" s="18" t="str">
        <f>IF(V126="","",VLOOKUP(L126,日射量と図３!$A$4:$C$368,3,TRUE)*238.85/100)</f>
        <v/>
      </c>
      <c r="X126" s="4" t="str">
        <f t="shared" si="23"/>
        <v/>
      </c>
      <c r="Y126" s="4" t="str">
        <f t="shared" si="28"/>
        <v/>
      </c>
      <c r="Z126" s="4" t="str">
        <f t="shared" si="29"/>
        <v/>
      </c>
      <c r="AA126" s="4" t="str">
        <f>IF($V126="","",IF(Y126&lt;36,0,IF(AND(36&lt;=Y126,Y126&lt;71),VLOOKUP($W126,日射量と図３!$E$6:$F$34,2,TRUE),IF(AND(71&lt;=Y126,Y126&lt;107),VLOOKUP($W126,日射量と図３!$E$6:$G$34,3,TRUE),IF(AND(107&lt;=Y126,Y126&lt;143),VLOOKUP($W126,日射量と図３!$E$6:$H$34,4,TRUE),VLOOKUP($W126,日射量と図３!$E$6:$I$34,5,TRUE))))))</f>
        <v/>
      </c>
      <c r="AB126" s="4" t="str">
        <f>IF($V126="","",IF(Z126&lt;36,0,IF(AND(36&lt;=Z126,Z126&lt;71),VLOOKUP($W126,日射量と図３!$E$6:$F$34,2,TRUE),IF(AND(71&lt;=Z126,Z126&lt;107),VLOOKUP($W126,日射量と図３!$E$6:$G$34,3,TRUE),IF(AND(107&lt;=Z126,Z126&lt;143),VLOOKUP($W126,日射量と図３!$E$6:$H$34,4,TRUE),VLOOKUP($W126,日射量と図３!$E$6:$I$34,5,TRUE))))))</f>
        <v/>
      </c>
      <c r="AC126" s="382" t="str">
        <f t="shared" si="24"/>
        <v/>
      </c>
      <c r="AD126" s="382" t="str">
        <f t="shared" si="25"/>
        <v/>
      </c>
    </row>
    <row r="127" spans="11:30" ht="13.5" customHeight="1">
      <c r="K127" s="4">
        <f t="shared" si="18"/>
        <v>6</v>
      </c>
      <c r="L127" s="34">
        <v>43257</v>
      </c>
      <c r="M127" s="4">
        <v>6</v>
      </c>
      <c r="N127" s="4">
        <v>4</v>
      </c>
      <c r="O127" s="31">
        <v>0.125</v>
      </c>
      <c r="P127" s="35">
        <v>17.899999999999999</v>
      </c>
      <c r="Q127" s="36">
        <f t="shared" si="19"/>
        <v>13</v>
      </c>
      <c r="R127" s="4">
        <f t="shared" si="20"/>
        <v>0</v>
      </c>
      <c r="S127" s="31">
        <f t="shared" si="26"/>
        <v>0.19388888888888889</v>
      </c>
      <c r="T127" s="31">
        <f t="shared" si="27"/>
        <v>0.79240740740740734</v>
      </c>
      <c r="U127" s="4">
        <f t="shared" si="21"/>
        <v>0</v>
      </c>
      <c r="V127" s="4" t="str">
        <f t="shared" si="22"/>
        <v/>
      </c>
      <c r="W127" s="18" t="str">
        <f>IF(V127="","",VLOOKUP(L127,日射量と図３!$A$4:$C$368,3,TRUE)*238.85/100)</f>
        <v/>
      </c>
      <c r="X127" s="4" t="str">
        <f t="shared" si="23"/>
        <v/>
      </c>
      <c r="Y127" s="4" t="str">
        <f t="shared" si="28"/>
        <v/>
      </c>
      <c r="Z127" s="4" t="str">
        <f t="shared" si="29"/>
        <v/>
      </c>
      <c r="AA127" s="4" t="str">
        <f>IF($V127="","",IF(Y127&lt;36,0,IF(AND(36&lt;=Y127,Y127&lt;71),VLOOKUP($W127,日射量と図３!$E$6:$F$34,2,TRUE),IF(AND(71&lt;=Y127,Y127&lt;107),VLOOKUP($W127,日射量と図３!$E$6:$G$34,3,TRUE),IF(AND(107&lt;=Y127,Y127&lt;143),VLOOKUP($W127,日射量と図３!$E$6:$H$34,4,TRUE),VLOOKUP($W127,日射量と図３!$E$6:$I$34,5,TRUE))))))</f>
        <v/>
      </c>
      <c r="AB127" s="4" t="str">
        <f>IF($V127="","",IF(Z127&lt;36,0,IF(AND(36&lt;=Z127,Z127&lt;71),VLOOKUP($W127,日射量と図３!$E$6:$F$34,2,TRUE),IF(AND(71&lt;=Z127,Z127&lt;107),VLOOKUP($W127,日射量と図３!$E$6:$G$34,3,TRUE),IF(AND(107&lt;=Z127,Z127&lt;143),VLOOKUP($W127,日射量と図３!$E$6:$H$34,4,TRUE),VLOOKUP($W127,日射量と図３!$E$6:$I$34,5,TRUE))))))</f>
        <v/>
      </c>
      <c r="AC127" s="382" t="str">
        <f t="shared" si="24"/>
        <v/>
      </c>
      <c r="AD127" s="382" t="str">
        <f t="shared" si="25"/>
        <v/>
      </c>
    </row>
    <row r="128" spans="11:30" ht="13.5" customHeight="1">
      <c r="K128" s="4">
        <f t="shared" si="18"/>
        <v>6</v>
      </c>
      <c r="L128" s="34">
        <v>43257</v>
      </c>
      <c r="M128" s="4">
        <v>6</v>
      </c>
      <c r="N128" s="4">
        <v>5</v>
      </c>
      <c r="O128" s="31">
        <v>0.16666666666666666</v>
      </c>
      <c r="P128" s="35">
        <v>17.71</v>
      </c>
      <c r="Q128" s="36">
        <f t="shared" si="19"/>
        <v>15</v>
      </c>
      <c r="R128" s="4">
        <f t="shared" si="20"/>
        <v>0</v>
      </c>
      <c r="S128" s="31">
        <f t="shared" si="26"/>
        <v>0.19388888888888889</v>
      </c>
      <c r="T128" s="31">
        <f t="shared" si="27"/>
        <v>0.79240740740740734</v>
      </c>
      <c r="U128" s="4">
        <f t="shared" si="21"/>
        <v>0</v>
      </c>
      <c r="V128" s="4" t="str">
        <f t="shared" si="22"/>
        <v/>
      </c>
      <c r="W128" s="18" t="str">
        <f>IF(V128="","",VLOOKUP(L128,日射量と図３!$A$4:$C$368,3,TRUE)*238.85/100)</f>
        <v/>
      </c>
      <c r="X128" s="4" t="str">
        <f t="shared" si="23"/>
        <v/>
      </c>
      <c r="Y128" s="4" t="str">
        <f t="shared" si="28"/>
        <v/>
      </c>
      <c r="Z128" s="4" t="str">
        <f t="shared" si="29"/>
        <v/>
      </c>
      <c r="AA128" s="4" t="str">
        <f>IF($V128="","",IF(Y128&lt;36,0,IF(AND(36&lt;=Y128,Y128&lt;71),VLOOKUP($W128,日射量と図３!$E$6:$F$34,2,TRUE),IF(AND(71&lt;=Y128,Y128&lt;107),VLOOKUP($W128,日射量と図３!$E$6:$G$34,3,TRUE),IF(AND(107&lt;=Y128,Y128&lt;143),VLOOKUP($W128,日射量と図３!$E$6:$H$34,4,TRUE),VLOOKUP($W128,日射量と図３!$E$6:$I$34,5,TRUE))))))</f>
        <v/>
      </c>
      <c r="AB128" s="4" t="str">
        <f>IF($V128="","",IF(Z128&lt;36,0,IF(AND(36&lt;=Z128,Z128&lt;71),VLOOKUP($W128,日射量と図３!$E$6:$F$34,2,TRUE),IF(AND(71&lt;=Z128,Z128&lt;107),VLOOKUP($W128,日射量と図３!$E$6:$G$34,3,TRUE),IF(AND(107&lt;=Z128,Z128&lt;143),VLOOKUP($W128,日射量と図３!$E$6:$H$34,4,TRUE),VLOOKUP($W128,日射量と図３!$E$6:$I$34,5,TRUE))))))</f>
        <v/>
      </c>
      <c r="AC128" s="382" t="str">
        <f t="shared" si="24"/>
        <v/>
      </c>
      <c r="AD128" s="382" t="str">
        <f t="shared" si="25"/>
        <v/>
      </c>
    </row>
    <row r="129" spans="11:30" ht="13.5" customHeight="1">
      <c r="K129" s="4">
        <f t="shared" si="18"/>
        <v>6</v>
      </c>
      <c r="L129" s="34">
        <v>43257</v>
      </c>
      <c r="M129" s="4">
        <v>6</v>
      </c>
      <c r="N129" s="4">
        <v>6</v>
      </c>
      <c r="O129" s="31">
        <v>0.20833333333333334</v>
      </c>
      <c r="P129" s="35">
        <v>17.52</v>
      </c>
      <c r="Q129" s="36">
        <f t="shared" si="19"/>
        <v>15</v>
      </c>
      <c r="R129" s="4">
        <f t="shared" si="20"/>
        <v>0</v>
      </c>
      <c r="S129" s="31">
        <f t="shared" si="26"/>
        <v>0.19388888888888889</v>
      </c>
      <c r="T129" s="31">
        <f t="shared" si="27"/>
        <v>0.79240740740740734</v>
      </c>
      <c r="U129" s="4">
        <f t="shared" si="21"/>
        <v>0</v>
      </c>
      <c r="V129" s="4" t="str">
        <f t="shared" si="22"/>
        <v/>
      </c>
      <c r="W129" s="18" t="str">
        <f>IF(V129="","",VLOOKUP(L129,日射量と図３!$A$4:$C$368,3,TRUE)*238.85/100)</f>
        <v/>
      </c>
      <c r="X129" s="4" t="str">
        <f t="shared" si="23"/>
        <v/>
      </c>
      <c r="Y129" s="4" t="str">
        <f t="shared" si="28"/>
        <v/>
      </c>
      <c r="Z129" s="4" t="str">
        <f t="shared" si="29"/>
        <v/>
      </c>
      <c r="AA129" s="4" t="str">
        <f>IF($V129="","",IF(Y129&lt;36,0,IF(AND(36&lt;=Y129,Y129&lt;71),VLOOKUP($W129,日射量と図３!$E$6:$F$34,2,TRUE),IF(AND(71&lt;=Y129,Y129&lt;107),VLOOKUP($W129,日射量と図３!$E$6:$G$34,3,TRUE),IF(AND(107&lt;=Y129,Y129&lt;143),VLOOKUP($W129,日射量と図３!$E$6:$H$34,4,TRUE),VLOOKUP($W129,日射量と図３!$E$6:$I$34,5,TRUE))))))</f>
        <v/>
      </c>
      <c r="AB129" s="4" t="str">
        <f>IF($V129="","",IF(Z129&lt;36,0,IF(AND(36&lt;=Z129,Z129&lt;71),VLOOKUP($W129,日射量と図３!$E$6:$F$34,2,TRUE),IF(AND(71&lt;=Z129,Z129&lt;107),VLOOKUP($W129,日射量と図３!$E$6:$G$34,3,TRUE),IF(AND(107&lt;=Z129,Z129&lt;143),VLOOKUP($W129,日射量と図３!$E$6:$H$34,4,TRUE),VLOOKUP($W129,日射量と図３!$E$6:$I$34,5,TRUE))))))</f>
        <v/>
      </c>
      <c r="AC129" s="382" t="str">
        <f t="shared" si="24"/>
        <v/>
      </c>
      <c r="AD129" s="382" t="str">
        <f t="shared" si="25"/>
        <v/>
      </c>
    </row>
    <row r="130" spans="11:30" ht="13.5" customHeight="1">
      <c r="K130" s="4">
        <f t="shared" si="18"/>
        <v>6</v>
      </c>
      <c r="L130" s="34">
        <v>43257</v>
      </c>
      <c r="M130" s="4">
        <v>6</v>
      </c>
      <c r="N130" s="4">
        <v>7</v>
      </c>
      <c r="O130" s="31">
        <v>0.25</v>
      </c>
      <c r="P130" s="35">
        <v>18.03</v>
      </c>
      <c r="Q130" s="36">
        <f t="shared" si="19"/>
        <v>15</v>
      </c>
      <c r="R130" s="4">
        <f t="shared" si="20"/>
        <v>0</v>
      </c>
      <c r="S130" s="31">
        <f t="shared" si="26"/>
        <v>0.19388888888888889</v>
      </c>
      <c r="T130" s="31">
        <f t="shared" si="27"/>
        <v>0.79240740740740734</v>
      </c>
      <c r="U130" s="4">
        <f t="shared" si="21"/>
        <v>0</v>
      </c>
      <c r="V130" s="4" t="str">
        <f t="shared" si="22"/>
        <v/>
      </c>
      <c r="W130" s="18" t="str">
        <f>IF(V130="","",VLOOKUP(L130,日射量と図３!$A$4:$C$368,3,TRUE)*238.85/100)</f>
        <v/>
      </c>
      <c r="X130" s="4" t="str">
        <f t="shared" si="23"/>
        <v/>
      </c>
      <c r="Y130" s="4" t="str">
        <f t="shared" si="28"/>
        <v/>
      </c>
      <c r="Z130" s="4" t="str">
        <f t="shared" si="29"/>
        <v/>
      </c>
      <c r="AA130" s="4" t="str">
        <f>IF($V130="","",IF(Y130&lt;36,0,IF(AND(36&lt;=Y130,Y130&lt;71),VLOOKUP($W130,日射量と図３!$E$6:$F$34,2,TRUE),IF(AND(71&lt;=Y130,Y130&lt;107),VLOOKUP($W130,日射量と図３!$E$6:$G$34,3,TRUE),IF(AND(107&lt;=Y130,Y130&lt;143),VLOOKUP($W130,日射量と図３!$E$6:$H$34,4,TRUE),VLOOKUP($W130,日射量と図３!$E$6:$I$34,5,TRUE))))))</f>
        <v/>
      </c>
      <c r="AB130" s="4" t="str">
        <f>IF($V130="","",IF(Z130&lt;36,0,IF(AND(36&lt;=Z130,Z130&lt;71),VLOOKUP($W130,日射量と図３!$E$6:$F$34,2,TRUE),IF(AND(71&lt;=Z130,Z130&lt;107),VLOOKUP($W130,日射量と図３!$E$6:$G$34,3,TRUE),IF(AND(107&lt;=Z130,Z130&lt;143),VLOOKUP($W130,日射量と図３!$E$6:$H$34,4,TRUE),VLOOKUP($W130,日射量と図３!$E$6:$I$34,5,TRUE))))))</f>
        <v/>
      </c>
      <c r="AC130" s="382" t="str">
        <f t="shared" si="24"/>
        <v/>
      </c>
      <c r="AD130" s="382" t="str">
        <f t="shared" si="25"/>
        <v/>
      </c>
    </row>
    <row r="131" spans="11:30" ht="13.5" customHeight="1">
      <c r="K131" s="4">
        <f t="shared" si="18"/>
        <v>6</v>
      </c>
      <c r="L131" s="34">
        <v>43257</v>
      </c>
      <c r="M131" s="4">
        <v>6</v>
      </c>
      <c r="N131" s="4">
        <v>8</v>
      </c>
      <c r="O131" s="31">
        <v>0.29166666666666669</v>
      </c>
      <c r="P131" s="35">
        <v>19.089999999999996</v>
      </c>
      <c r="Q131" s="36">
        <f t="shared" si="19"/>
        <v>12</v>
      </c>
      <c r="R131" s="4">
        <f t="shared" si="20"/>
        <v>0</v>
      </c>
      <c r="S131" s="31">
        <f t="shared" si="26"/>
        <v>0.19388888888888889</v>
      </c>
      <c r="T131" s="31">
        <f t="shared" si="27"/>
        <v>0.79240740740740734</v>
      </c>
      <c r="U131" s="4">
        <f t="shared" si="21"/>
        <v>0</v>
      </c>
      <c r="V131" s="4" t="str">
        <f t="shared" si="22"/>
        <v/>
      </c>
      <c r="W131" s="18" t="str">
        <f>IF(V131="","",VLOOKUP(L131,日射量と図３!$A$4:$C$368,3,TRUE)*238.85/100)</f>
        <v/>
      </c>
      <c r="X131" s="4" t="str">
        <f t="shared" si="23"/>
        <v/>
      </c>
      <c r="Y131" s="4" t="str">
        <f t="shared" si="28"/>
        <v/>
      </c>
      <c r="Z131" s="4" t="str">
        <f t="shared" si="29"/>
        <v/>
      </c>
      <c r="AA131" s="4" t="str">
        <f>IF($V131="","",IF(Y131&lt;36,0,IF(AND(36&lt;=Y131,Y131&lt;71),VLOOKUP($W131,日射量と図３!$E$6:$F$34,2,TRUE),IF(AND(71&lt;=Y131,Y131&lt;107),VLOOKUP($W131,日射量と図３!$E$6:$G$34,3,TRUE),IF(AND(107&lt;=Y131,Y131&lt;143),VLOOKUP($W131,日射量と図３!$E$6:$H$34,4,TRUE),VLOOKUP($W131,日射量と図３!$E$6:$I$34,5,TRUE))))))</f>
        <v/>
      </c>
      <c r="AB131" s="4" t="str">
        <f>IF($V131="","",IF(Z131&lt;36,0,IF(AND(36&lt;=Z131,Z131&lt;71),VLOOKUP($W131,日射量と図３!$E$6:$F$34,2,TRUE),IF(AND(71&lt;=Z131,Z131&lt;107),VLOOKUP($W131,日射量と図３!$E$6:$G$34,3,TRUE),IF(AND(107&lt;=Z131,Z131&lt;143),VLOOKUP($W131,日射量と図３!$E$6:$H$34,4,TRUE),VLOOKUP($W131,日射量と図３!$E$6:$I$34,5,TRUE))))))</f>
        <v/>
      </c>
      <c r="AC131" s="382" t="str">
        <f t="shared" si="24"/>
        <v/>
      </c>
      <c r="AD131" s="382" t="str">
        <f t="shared" si="25"/>
        <v/>
      </c>
    </row>
    <row r="132" spans="11:30" ht="13.5" customHeight="1">
      <c r="K132" s="4">
        <f t="shared" si="18"/>
        <v>6</v>
      </c>
      <c r="L132" s="34">
        <v>43257</v>
      </c>
      <c r="M132" s="4">
        <v>6</v>
      </c>
      <c r="N132" s="4">
        <v>9</v>
      </c>
      <c r="O132" s="31">
        <v>0.33333333333333331</v>
      </c>
      <c r="P132" s="35">
        <v>20.38</v>
      </c>
      <c r="Q132" s="36">
        <f t="shared" si="19"/>
        <v>12</v>
      </c>
      <c r="R132" s="4">
        <f t="shared" si="20"/>
        <v>0</v>
      </c>
      <c r="S132" s="31">
        <f t="shared" si="26"/>
        <v>0.19388888888888889</v>
      </c>
      <c r="T132" s="31">
        <f t="shared" si="27"/>
        <v>0.79240740740740734</v>
      </c>
      <c r="U132" s="4">
        <f t="shared" si="21"/>
        <v>0</v>
      </c>
      <c r="V132" s="4" t="str">
        <f t="shared" si="22"/>
        <v/>
      </c>
      <c r="W132" s="18" t="str">
        <f>IF(V132="","",VLOOKUP(L132,日射量と図３!$A$4:$C$368,3,TRUE)*238.85/100)</f>
        <v/>
      </c>
      <c r="X132" s="4" t="str">
        <f t="shared" si="23"/>
        <v/>
      </c>
      <c r="Y132" s="4" t="str">
        <f t="shared" si="28"/>
        <v/>
      </c>
      <c r="Z132" s="4" t="str">
        <f t="shared" si="29"/>
        <v/>
      </c>
      <c r="AA132" s="4" t="str">
        <f>IF($V132="","",IF(Y132&lt;36,0,IF(AND(36&lt;=Y132,Y132&lt;71),VLOOKUP($W132,日射量と図３!$E$6:$F$34,2,TRUE),IF(AND(71&lt;=Y132,Y132&lt;107),VLOOKUP($W132,日射量と図３!$E$6:$G$34,3,TRUE),IF(AND(107&lt;=Y132,Y132&lt;143),VLOOKUP($W132,日射量と図３!$E$6:$H$34,4,TRUE),VLOOKUP($W132,日射量と図３!$E$6:$I$34,5,TRUE))))))</f>
        <v/>
      </c>
      <c r="AB132" s="4" t="str">
        <f>IF($V132="","",IF(Z132&lt;36,0,IF(AND(36&lt;=Z132,Z132&lt;71),VLOOKUP($W132,日射量と図３!$E$6:$F$34,2,TRUE),IF(AND(71&lt;=Z132,Z132&lt;107),VLOOKUP($W132,日射量と図３!$E$6:$G$34,3,TRUE),IF(AND(107&lt;=Z132,Z132&lt;143),VLOOKUP($W132,日射量と図３!$E$6:$H$34,4,TRUE),VLOOKUP($W132,日射量と図３!$E$6:$I$34,5,TRUE))))))</f>
        <v/>
      </c>
      <c r="AC132" s="382" t="str">
        <f t="shared" si="24"/>
        <v/>
      </c>
      <c r="AD132" s="382" t="str">
        <f t="shared" si="25"/>
        <v/>
      </c>
    </row>
    <row r="133" spans="11:30" ht="13.5" customHeight="1">
      <c r="K133" s="4">
        <f t="shared" ref="K133:K196" si="30">MONTH(L133)</f>
        <v>6</v>
      </c>
      <c r="L133" s="34">
        <v>43257</v>
      </c>
      <c r="M133" s="4">
        <v>6</v>
      </c>
      <c r="N133" s="4">
        <v>10</v>
      </c>
      <c r="O133" s="31">
        <v>0.375</v>
      </c>
      <c r="P133" s="35">
        <v>22.32</v>
      </c>
      <c r="Q133" s="36">
        <f t="shared" ref="Q133:Q196" si="31">IF(O133&lt;$B$15,$D$14,IF(O133&lt;$B$16,$D$15,IF(O133&lt;$B$17,$D$16,IF(O133&lt;$B$18,$D$17,IF(O133&lt;$B$19,$D$18,$D$19)))))</f>
        <v>12</v>
      </c>
      <c r="R133" s="4">
        <f t="shared" ref="R133:R196" si="32">IF(Q133-P133&gt;0,Q133-P133,0)</f>
        <v>0</v>
      </c>
      <c r="S133" s="31">
        <f t="shared" si="26"/>
        <v>0.19388888888888889</v>
      </c>
      <c r="T133" s="31">
        <f t="shared" si="27"/>
        <v>0.79240740740740734</v>
      </c>
      <c r="U133" s="4">
        <f t="shared" ref="U133:U196" si="33">IF(AND(S133&lt;O133,O133&lt;T133),R133,0)</f>
        <v>0</v>
      </c>
      <c r="V133" s="4" t="str">
        <f t="shared" ref="V133:V196" si="34">IF(N133=1,SUM(U133:U156),"")</f>
        <v/>
      </c>
      <c r="W133" s="18" t="str">
        <f>IF(V133="","",VLOOKUP(L133,日射量と図３!$A$4:$C$368,3,TRUE)*238.85/100)</f>
        <v/>
      </c>
      <c r="X133" s="4" t="str">
        <f t="shared" ref="X133:X196" si="35">IF(V133="","",VLOOKUP(K133,$AF$38:$AJ$49,5,TRUE))</f>
        <v/>
      </c>
      <c r="Y133" s="4" t="str">
        <f t="shared" si="28"/>
        <v/>
      </c>
      <c r="Z133" s="4" t="str">
        <f t="shared" si="29"/>
        <v/>
      </c>
      <c r="AA133" s="4" t="str">
        <f>IF($V133="","",IF(Y133&lt;36,0,IF(AND(36&lt;=Y133,Y133&lt;71),VLOOKUP($W133,日射量と図３!$E$6:$F$34,2,TRUE),IF(AND(71&lt;=Y133,Y133&lt;107),VLOOKUP($W133,日射量と図３!$E$6:$G$34,3,TRUE),IF(AND(107&lt;=Y133,Y133&lt;143),VLOOKUP($W133,日射量と図３!$E$6:$H$34,4,TRUE),VLOOKUP($W133,日射量と図３!$E$6:$I$34,5,TRUE))))))</f>
        <v/>
      </c>
      <c r="AB133" s="4" t="str">
        <f>IF($V133="","",IF(Z133&lt;36,0,IF(AND(36&lt;=Z133,Z133&lt;71),VLOOKUP($W133,日射量と図３!$E$6:$F$34,2,TRUE),IF(AND(71&lt;=Z133,Z133&lt;107),VLOOKUP($W133,日射量と図３!$E$6:$G$34,3,TRUE),IF(AND(107&lt;=Z133,Z133&lt;143),VLOOKUP($W133,日射量と図３!$E$6:$H$34,4,TRUE),VLOOKUP($W133,日射量と図３!$E$6:$I$34,5,TRUE))))))</f>
        <v/>
      </c>
      <c r="AC133" s="382" t="str">
        <f t="shared" si="24"/>
        <v/>
      </c>
      <c r="AD133" s="382" t="str">
        <f t="shared" si="25"/>
        <v/>
      </c>
    </row>
    <row r="134" spans="11:30" ht="13.5" customHeight="1">
      <c r="K134" s="4">
        <f t="shared" si="30"/>
        <v>6</v>
      </c>
      <c r="L134" s="34">
        <v>43257</v>
      </c>
      <c r="M134" s="4">
        <v>6</v>
      </c>
      <c r="N134" s="4">
        <v>11</v>
      </c>
      <c r="O134" s="31">
        <v>0.41666666666666669</v>
      </c>
      <c r="P134" s="35">
        <v>23.63</v>
      </c>
      <c r="Q134" s="36">
        <f t="shared" si="31"/>
        <v>12</v>
      </c>
      <c r="R134" s="4">
        <f t="shared" si="32"/>
        <v>0</v>
      </c>
      <c r="S134" s="31">
        <f t="shared" si="26"/>
        <v>0.19388888888888889</v>
      </c>
      <c r="T134" s="31">
        <f t="shared" si="27"/>
        <v>0.79240740740740734</v>
      </c>
      <c r="U134" s="4">
        <f t="shared" si="33"/>
        <v>0</v>
      </c>
      <c r="V134" s="4" t="str">
        <f t="shared" si="34"/>
        <v/>
      </c>
      <c r="W134" s="18" t="str">
        <f>IF(V134="","",VLOOKUP(L134,日射量と図３!$A$4:$C$368,3,TRUE)*238.85/100)</f>
        <v/>
      </c>
      <c r="X134" s="4" t="str">
        <f t="shared" si="35"/>
        <v/>
      </c>
      <c r="Y134" s="4" t="str">
        <f t="shared" si="28"/>
        <v/>
      </c>
      <c r="Z134" s="4" t="str">
        <f t="shared" si="29"/>
        <v/>
      </c>
      <c r="AA134" s="4" t="str">
        <f>IF($V134="","",IF(Y134&lt;36,0,IF(AND(36&lt;=Y134,Y134&lt;71),VLOOKUP($W134,日射量と図３!$E$6:$F$34,2,TRUE),IF(AND(71&lt;=Y134,Y134&lt;107),VLOOKUP($W134,日射量と図３!$E$6:$G$34,3,TRUE),IF(AND(107&lt;=Y134,Y134&lt;143),VLOOKUP($W134,日射量と図３!$E$6:$H$34,4,TRUE),VLOOKUP($W134,日射量と図３!$E$6:$I$34,5,TRUE))))))</f>
        <v/>
      </c>
      <c r="AB134" s="4" t="str">
        <f>IF($V134="","",IF(Z134&lt;36,0,IF(AND(36&lt;=Z134,Z134&lt;71),VLOOKUP($W134,日射量と図３!$E$6:$F$34,2,TRUE),IF(AND(71&lt;=Z134,Z134&lt;107),VLOOKUP($W134,日射量と図３!$E$6:$G$34,3,TRUE),IF(AND(107&lt;=Z134,Z134&lt;143),VLOOKUP($W134,日射量と図３!$E$6:$H$34,4,TRUE),VLOOKUP($W134,日射量と図３!$E$6:$I$34,5,TRUE))))))</f>
        <v/>
      </c>
      <c r="AC134" s="382" t="str">
        <f t="shared" si="24"/>
        <v/>
      </c>
      <c r="AD134" s="382" t="str">
        <f t="shared" si="25"/>
        <v/>
      </c>
    </row>
    <row r="135" spans="11:30" ht="13.5" customHeight="1">
      <c r="K135" s="4">
        <f t="shared" si="30"/>
        <v>6</v>
      </c>
      <c r="L135" s="34">
        <v>43257</v>
      </c>
      <c r="M135" s="4">
        <v>6</v>
      </c>
      <c r="N135" s="4">
        <v>12</v>
      </c>
      <c r="O135" s="31">
        <v>0.45833333333333331</v>
      </c>
      <c r="P135" s="35">
        <v>25.01</v>
      </c>
      <c r="Q135" s="36">
        <f t="shared" si="31"/>
        <v>12</v>
      </c>
      <c r="R135" s="4">
        <f t="shared" si="32"/>
        <v>0</v>
      </c>
      <c r="S135" s="31">
        <f t="shared" si="26"/>
        <v>0.19388888888888889</v>
      </c>
      <c r="T135" s="31">
        <f t="shared" si="27"/>
        <v>0.79240740740740734</v>
      </c>
      <c r="U135" s="4">
        <f t="shared" si="33"/>
        <v>0</v>
      </c>
      <c r="V135" s="4" t="str">
        <f t="shared" si="34"/>
        <v/>
      </c>
      <c r="W135" s="18" t="str">
        <f>IF(V135="","",VLOOKUP(L135,日射量と図３!$A$4:$C$368,3,TRUE)*238.85/100)</f>
        <v/>
      </c>
      <c r="X135" s="4" t="str">
        <f t="shared" si="35"/>
        <v/>
      </c>
      <c r="Y135" s="4" t="str">
        <f t="shared" si="28"/>
        <v/>
      </c>
      <c r="Z135" s="4" t="str">
        <f t="shared" si="29"/>
        <v/>
      </c>
      <c r="AA135" s="4" t="str">
        <f>IF($V135="","",IF(Y135&lt;36,0,IF(AND(36&lt;=Y135,Y135&lt;71),VLOOKUP($W135,日射量と図３!$E$6:$F$34,2,TRUE),IF(AND(71&lt;=Y135,Y135&lt;107),VLOOKUP($W135,日射量と図３!$E$6:$G$34,3,TRUE),IF(AND(107&lt;=Y135,Y135&lt;143),VLOOKUP($W135,日射量と図３!$E$6:$H$34,4,TRUE),VLOOKUP($W135,日射量と図３!$E$6:$I$34,5,TRUE))))))</f>
        <v/>
      </c>
      <c r="AB135" s="4" t="str">
        <f>IF($V135="","",IF(Z135&lt;36,0,IF(AND(36&lt;=Z135,Z135&lt;71),VLOOKUP($W135,日射量と図３!$E$6:$F$34,2,TRUE),IF(AND(71&lt;=Z135,Z135&lt;107),VLOOKUP($W135,日射量と図３!$E$6:$G$34,3,TRUE),IF(AND(107&lt;=Z135,Z135&lt;143),VLOOKUP($W135,日射量と図３!$E$6:$H$34,4,TRUE),VLOOKUP($W135,日射量と図３!$E$6:$I$34,5,TRUE))))))</f>
        <v/>
      </c>
      <c r="AC135" s="382" t="str">
        <f t="shared" si="24"/>
        <v/>
      </c>
      <c r="AD135" s="382" t="str">
        <f t="shared" si="25"/>
        <v/>
      </c>
    </row>
    <row r="136" spans="11:30" ht="13.5" customHeight="1">
      <c r="K136" s="4">
        <f t="shared" si="30"/>
        <v>6</v>
      </c>
      <c r="L136" s="34">
        <v>43257</v>
      </c>
      <c r="M136" s="4">
        <v>6</v>
      </c>
      <c r="N136" s="4">
        <v>13</v>
      </c>
      <c r="O136" s="31">
        <v>0.5</v>
      </c>
      <c r="P136" s="35">
        <v>25.290000000000003</v>
      </c>
      <c r="Q136" s="36">
        <f t="shared" si="31"/>
        <v>12</v>
      </c>
      <c r="R136" s="4">
        <f t="shared" si="32"/>
        <v>0</v>
      </c>
      <c r="S136" s="31">
        <f t="shared" si="26"/>
        <v>0.19388888888888889</v>
      </c>
      <c r="T136" s="31">
        <f t="shared" si="27"/>
        <v>0.79240740740740734</v>
      </c>
      <c r="U136" s="4">
        <f t="shared" si="33"/>
        <v>0</v>
      </c>
      <c r="V136" s="4" t="str">
        <f t="shared" si="34"/>
        <v/>
      </c>
      <c r="W136" s="18" t="str">
        <f>IF(V136="","",VLOOKUP(L136,日射量と図３!$A$4:$C$368,3,TRUE)*238.85/100)</f>
        <v/>
      </c>
      <c r="X136" s="4" t="str">
        <f t="shared" si="35"/>
        <v/>
      </c>
      <c r="Y136" s="4" t="str">
        <f t="shared" si="28"/>
        <v/>
      </c>
      <c r="Z136" s="4" t="str">
        <f t="shared" si="29"/>
        <v/>
      </c>
      <c r="AA136" s="4" t="str">
        <f>IF($V136="","",IF(Y136&lt;36,0,IF(AND(36&lt;=Y136,Y136&lt;71),VLOOKUP($W136,日射量と図３!$E$6:$F$34,2,TRUE),IF(AND(71&lt;=Y136,Y136&lt;107),VLOOKUP($W136,日射量と図３!$E$6:$G$34,3,TRUE),IF(AND(107&lt;=Y136,Y136&lt;143),VLOOKUP($W136,日射量と図３!$E$6:$H$34,4,TRUE),VLOOKUP($W136,日射量と図３!$E$6:$I$34,5,TRUE))))))</f>
        <v/>
      </c>
      <c r="AB136" s="4" t="str">
        <f>IF($V136="","",IF(Z136&lt;36,0,IF(AND(36&lt;=Z136,Z136&lt;71),VLOOKUP($W136,日射量と図３!$E$6:$F$34,2,TRUE),IF(AND(71&lt;=Z136,Z136&lt;107),VLOOKUP($W136,日射量と図３!$E$6:$G$34,3,TRUE),IF(AND(107&lt;=Z136,Z136&lt;143),VLOOKUP($W136,日射量と図３!$E$6:$H$34,4,TRUE),VLOOKUP($W136,日射量と図３!$E$6:$I$34,5,TRUE))))))</f>
        <v/>
      </c>
      <c r="AC136" s="382" t="str">
        <f t="shared" si="24"/>
        <v/>
      </c>
      <c r="AD136" s="382" t="str">
        <f t="shared" si="25"/>
        <v/>
      </c>
    </row>
    <row r="137" spans="11:30" ht="13.5" customHeight="1">
      <c r="K137" s="4">
        <f t="shared" si="30"/>
        <v>6</v>
      </c>
      <c r="L137" s="34">
        <v>43257</v>
      </c>
      <c r="M137" s="4">
        <v>6</v>
      </c>
      <c r="N137" s="4">
        <v>14</v>
      </c>
      <c r="O137" s="31">
        <v>0.54166666666666663</v>
      </c>
      <c r="P137" s="35">
        <v>24.91</v>
      </c>
      <c r="Q137" s="36">
        <f t="shared" si="31"/>
        <v>12</v>
      </c>
      <c r="R137" s="4">
        <f t="shared" si="32"/>
        <v>0</v>
      </c>
      <c r="S137" s="31">
        <f t="shared" si="26"/>
        <v>0.19388888888888889</v>
      </c>
      <c r="T137" s="31">
        <f t="shared" si="27"/>
        <v>0.79240740740740734</v>
      </c>
      <c r="U137" s="4">
        <f t="shared" si="33"/>
        <v>0</v>
      </c>
      <c r="V137" s="4" t="str">
        <f t="shared" si="34"/>
        <v/>
      </c>
      <c r="W137" s="18" t="str">
        <f>IF(V137="","",VLOOKUP(L137,日射量と図３!$A$4:$C$368,3,TRUE)*238.85/100)</f>
        <v/>
      </c>
      <c r="X137" s="4" t="str">
        <f t="shared" si="35"/>
        <v/>
      </c>
      <c r="Y137" s="4" t="str">
        <f t="shared" si="28"/>
        <v/>
      </c>
      <c r="Z137" s="4" t="str">
        <f t="shared" si="29"/>
        <v/>
      </c>
      <c r="AA137" s="4" t="str">
        <f>IF($V137="","",IF(Y137&lt;36,0,IF(AND(36&lt;=Y137,Y137&lt;71),VLOOKUP($W137,日射量と図３!$E$6:$F$34,2,TRUE),IF(AND(71&lt;=Y137,Y137&lt;107),VLOOKUP($W137,日射量と図３!$E$6:$G$34,3,TRUE),IF(AND(107&lt;=Y137,Y137&lt;143),VLOOKUP($W137,日射量と図３!$E$6:$H$34,4,TRUE),VLOOKUP($W137,日射量と図３!$E$6:$I$34,5,TRUE))))))</f>
        <v/>
      </c>
      <c r="AB137" s="4" t="str">
        <f>IF($V137="","",IF(Z137&lt;36,0,IF(AND(36&lt;=Z137,Z137&lt;71),VLOOKUP($W137,日射量と図３!$E$6:$F$34,2,TRUE),IF(AND(71&lt;=Z137,Z137&lt;107),VLOOKUP($W137,日射量と図３!$E$6:$G$34,3,TRUE),IF(AND(107&lt;=Z137,Z137&lt;143),VLOOKUP($W137,日射量と図３!$E$6:$H$34,4,TRUE),VLOOKUP($W137,日射量と図３!$E$6:$I$34,5,TRUE))))))</f>
        <v/>
      </c>
      <c r="AC137" s="382" t="str">
        <f t="shared" si="24"/>
        <v/>
      </c>
      <c r="AD137" s="382" t="str">
        <f t="shared" si="25"/>
        <v/>
      </c>
    </row>
    <row r="138" spans="11:30" ht="13.5" customHeight="1">
      <c r="K138" s="4">
        <f t="shared" si="30"/>
        <v>6</v>
      </c>
      <c r="L138" s="34">
        <v>43257</v>
      </c>
      <c r="M138" s="4">
        <v>6</v>
      </c>
      <c r="N138" s="4">
        <v>15</v>
      </c>
      <c r="O138" s="31">
        <v>0.58333333333333337</v>
      </c>
      <c r="P138" s="35">
        <v>25.32</v>
      </c>
      <c r="Q138" s="36">
        <f t="shared" si="31"/>
        <v>12</v>
      </c>
      <c r="R138" s="4">
        <f t="shared" si="32"/>
        <v>0</v>
      </c>
      <c r="S138" s="31">
        <f t="shared" si="26"/>
        <v>0.19388888888888889</v>
      </c>
      <c r="T138" s="31">
        <f t="shared" si="27"/>
        <v>0.79240740740740734</v>
      </c>
      <c r="U138" s="4">
        <f t="shared" si="33"/>
        <v>0</v>
      </c>
      <c r="V138" s="4" t="str">
        <f t="shared" si="34"/>
        <v/>
      </c>
      <c r="W138" s="18" t="str">
        <f>IF(V138="","",VLOOKUP(L138,日射量と図３!$A$4:$C$368,3,TRUE)*238.85/100)</f>
        <v/>
      </c>
      <c r="X138" s="4" t="str">
        <f t="shared" si="35"/>
        <v/>
      </c>
      <c r="Y138" s="4" t="str">
        <f t="shared" si="28"/>
        <v/>
      </c>
      <c r="Z138" s="4" t="str">
        <f t="shared" si="29"/>
        <v/>
      </c>
      <c r="AA138" s="4" t="str">
        <f>IF($V138="","",IF(Y138&lt;36,0,IF(AND(36&lt;=Y138,Y138&lt;71),VLOOKUP($W138,日射量と図３!$E$6:$F$34,2,TRUE),IF(AND(71&lt;=Y138,Y138&lt;107),VLOOKUP($W138,日射量と図３!$E$6:$G$34,3,TRUE),IF(AND(107&lt;=Y138,Y138&lt;143),VLOOKUP($W138,日射量と図３!$E$6:$H$34,4,TRUE),VLOOKUP($W138,日射量と図３!$E$6:$I$34,5,TRUE))))))</f>
        <v/>
      </c>
      <c r="AB138" s="4" t="str">
        <f>IF($V138="","",IF(Z138&lt;36,0,IF(AND(36&lt;=Z138,Z138&lt;71),VLOOKUP($W138,日射量と図３!$E$6:$F$34,2,TRUE),IF(AND(71&lt;=Z138,Z138&lt;107),VLOOKUP($W138,日射量と図３!$E$6:$G$34,3,TRUE),IF(AND(107&lt;=Z138,Z138&lt;143),VLOOKUP($W138,日射量と図３!$E$6:$H$34,4,TRUE),VLOOKUP($W138,日射量と図３!$E$6:$I$34,5,TRUE))))))</f>
        <v/>
      </c>
      <c r="AC138" s="382" t="str">
        <f t="shared" si="24"/>
        <v/>
      </c>
      <c r="AD138" s="382" t="str">
        <f t="shared" si="25"/>
        <v/>
      </c>
    </row>
    <row r="139" spans="11:30" ht="13.5" customHeight="1">
      <c r="K139" s="4">
        <f t="shared" si="30"/>
        <v>6</v>
      </c>
      <c r="L139" s="34">
        <v>43257</v>
      </c>
      <c r="M139" s="4">
        <v>6</v>
      </c>
      <c r="N139" s="4">
        <v>16</v>
      </c>
      <c r="O139" s="31">
        <v>0.625</v>
      </c>
      <c r="P139" s="35">
        <v>25.240000000000002</v>
      </c>
      <c r="Q139" s="36">
        <f t="shared" si="31"/>
        <v>16</v>
      </c>
      <c r="R139" s="4">
        <f t="shared" si="32"/>
        <v>0</v>
      </c>
      <c r="S139" s="31">
        <f t="shared" si="26"/>
        <v>0.19388888888888889</v>
      </c>
      <c r="T139" s="31">
        <f t="shared" si="27"/>
        <v>0.79240740740740734</v>
      </c>
      <c r="U139" s="4">
        <f t="shared" si="33"/>
        <v>0</v>
      </c>
      <c r="V139" s="4" t="str">
        <f t="shared" si="34"/>
        <v/>
      </c>
      <c r="W139" s="18" t="str">
        <f>IF(V139="","",VLOOKUP(L139,日射量と図３!$A$4:$C$368,3,TRUE)*238.85/100)</f>
        <v/>
      </c>
      <c r="X139" s="4" t="str">
        <f t="shared" si="35"/>
        <v/>
      </c>
      <c r="Y139" s="4" t="str">
        <f t="shared" si="28"/>
        <v/>
      </c>
      <c r="Z139" s="4" t="str">
        <f t="shared" si="29"/>
        <v/>
      </c>
      <c r="AA139" s="4" t="str">
        <f>IF($V139="","",IF(Y139&lt;36,0,IF(AND(36&lt;=Y139,Y139&lt;71),VLOOKUP($W139,日射量と図３!$E$6:$F$34,2,TRUE),IF(AND(71&lt;=Y139,Y139&lt;107),VLOOKUP($W139,日射量と図３!$E$6:$G$34,3,TRUE),IF(AND(107&lt;=Y139,Y139&lt;143),VLOOKUP($W139,日射量と図３!$E$6:$H$34,4,TRUE),VLOOKUP($W139,日射量と図３!$E$6:$I$34,5,TRUE))))))</f>
        <v/>
      </c>
      <c r="AB139" s="4" t="str">
        <f>IF($V139="","",IF(Z139&lt;36,0,IF(AND(36&lt;=Z139,Z139&lt;71),VLOOKUP($W139,日射量と図３!$E$6:$F$34,2,TRUE),IF(AND(71&lt;=Z139,Z139&lt;107),VLOOKUP($W139,日射量と図３!$E$6:$G$34,3,TRUE),IF(AND(107&lt;=Z139,Z139&lt;143),VLOOKUP($W139,日射量と図３!$E$6:$H$34,4,TRUE),VLOOKUP($W139,日射量と図３!$E$6:$I$34,5,TRUE))))))</f>
        <v/>
      </c>
      <c r="AC139" s="382" t="str">
        <f t="shared" si="24"/>
        <v/>
      </c>
      <c r="AD139" s="382" t="str">
        <f t="shared" si="25"/>
        <v/>
      </c>
    </row>
    <row r="140" spans="11:30" ht="13.5" customHeight="1">
      <c r="K140" s="4">
        <f t="shared" si="30"/>
        <v>6</v>
      </c>
      <c r="L140" s="34">
        <v>43257</v>
      </c>
      <c r="M140" s="4">
        <v>6</v>
      </c>
      <c r="N140" s="4">
        <v>17</v>
      </c>
      <c r="O140" s="31">
        <v>0.66666666666666663</v>
      </c>
      <c r="P140" s="35">
        <v>24.950000000000003</v>
      </c>
      <c r="Q140" s="36">
        <f t="shared" si="31"/>
        <v>16</v>
      </c>
      <c r="R140" s="4">
        <f t="shared" si="32"/>
        <v>0</v>
      </c>
      <c r="S140" s="31">
        <f t="shared" si="26"/>
        <v>0.19388888888888889</v>
      </c>
      <c r="T140" s="31">
        <f t="shared" si="27"/>
        <v>0.79240740740740734</v>
      </c>
      <c r="U140" s="4">
        <f t="shared" si="33"/>
        <v>0</v>
      </c>
      <c r="V140" s="4" t="str">
        <f t="shared" si="34"/>
        <v/>
      </c>
      <c r="W140" s="18" t="str">
        <f>IF(V140="","",VLOOKUP(L140,日射量と図３!$A$4:$C$368,3,TRUE)*238.85/100)</f>
        <v/>
      </c>
      <c r="X140" s="4" t="str">
        <f t="shared" si="35"/>
        <v/>
      </c>
      <c r="Y140" s="4" t="str">
        <f t="shared" si="28"/>
        <v/>
      </c>
      <c r="Z140" s="4" t="str">
        <f t="shared" si="29"/>
        <v/>
      </c>
      <c r="AA140" s="4" t="str">
        <f>IF($V140="","",IF(Y140&lt;36,0,IF(AND(36&lt;=Y140,Y140&lt;71),VLOOKUP($W140,日射量と図３!$E$6:$F$34,2,TRUE),IF(AND(71&lt;=Y140,Y140&lt;107),VLOOKUP($W140,日射量と図３!$E$6:$G$34,3,TRUE),IF(AND(107&lt;=Y140,Y140&lt;143),VLOOKUP($W140,日射量と図３!$E$6:$H$34,4,TRUE),VLOOKUP($W140,日射量と図３!$E$6:$I$34,5,TRUE))))))</f>
        <v/>
      </c>
      <c r="AB140" s="4" t="str">
        <f>IF($V140="","",IF(Z140&lt;36,0,IF(AND(36&lt;=Z140,Z140&lt;71),VLOOKUP($W140,日射量と図３!$E$6:$F$34,2,TRUE),IF(AND(71&lt;=Z140,Z140&lt;107),VLOOKUP($W140,日射量と図３!$E$6:$G$34,3,TRUE),IF(AND(107&lt;=Z140,Z140&lt;143),VLOOKUP($W140,日射量と図３!$E$6:$H$34,4,TRUE),VLOOKUP($W140,日射量と図３!$E$6:$I$34,5,TRUE))))))</f>
        <v/>
      </c>
      <c r="AC140" s="382" t="str">
        <f t="shared" si="24"/>
        <v/>
      </c>
      <c r="AD140" s="382" t="str">
        <f t="shared" si="25"/>
        <v/>
      </c>
    </row>
    <row r="141" spans="11:30" ht="13.5" customHeight="1">
      <c r="K141" s="4">
        <f t="shared" si="30"/>
        <v>6</v>
      </c>
      <c r="L141" s="34">
        <v>43257</v>
      </c>
      <c r="M141" s="4">
        <v>6</v>
      </c>
      <c r="N141" s="4">
        <v>18</v>
      </c>
      <c r="O141" s="31">
        <v>0.70833333333333337</v>
      </c>
      <c r="P141" s="35">
        <v>24.34</v>
      </c>
      <c r="Q141" s="36">
        <f t="shared" si="31"/>
        <v>16</v>
      </c>
      <c r="R141" s="4">
        <f t="shared" si="32"/>
        <v>0</v>
      </c>
      <c r="S141" s="31">
        <f t="shared" si="26"/>
        <v>0.19388888888888889</v>
      </c>
      <c r="T141" s="31">
        <f t="shared" si="27"/>
        <v>0.79240740740740734</v>
      </c>
      <c r="U141" s="4">
        <f t="shared" si="33"/>
        <v>0</v>
      </c>
      <c r="V141" s="4" t="str">
        <f t="shared" si="34"/>
        <v/>
      </c>
      <c r="W141" s="18" t="str">
        <f>IF(V141="","",VLOOKUP(L141,日射量と図３!$A$4:$C$368,3,TRUE)*238.85/100)</f>
        <v/>
      </c>
      <c r="X141" s="4" t="str">
        <f t="shared" si="35"/>
        <v/>
      </c>
      <c r="Y141" s="4" t="str">
        <f t="shared" si="28"/>
        <v/>
      </c>
      <c r="Z141" s="4" t="str">
        <f t="shared" si="29"/>
        <v/>
      </c>
      <c r="AA141" s="4" t="str">
        <f>IF($V141="","",IF(Y141&lt;36,0,IF(AND(36&lt;=Y141,Y141&lt;71),VLOOKUP($W141,日射量と図３!$E$6:$F$34,2,TRUE),IF(AND(71&lt;=Y141,Y141&lt;107),VLOOKUP($W141,日射量と図３!$E$6:$G$34,3,TRUE),IF(AND(107&lt;=Y141,Y141&lt;143),VLOOKUP($W141,日射量と図３!$E$6:$H$34,4,TRUE),VLOOKUP($W141,日射量と図３!$E$6:$I$34,5,TRUE))))))</f>
        <v/>
      </c>
      <c r="AB141" s="4" t="str">
        <f>IF($V141="","",IF(Z141&lt;36,0,IF(AND(36&lt;=Z141,Z141&lt;71),VLOOKUP($W141,日射量と図３!$E$6:$F$34,2,TRUE),IF(AND(71&lt;=Z141,Z141&lt;107),VLOOKUP($W141,日射量と図３!$E$6:$G$34,3,TRUE),IF(AND(107&lt;=Z141,Z141&lt;143),VLOOKUP($W141,日射量と図３!$E$6:$H$34,4,TRUE),VLOOKUP($W141,日射量と図３!$E$6:$I$34,5,TRUE))))))</f>
        <v/>
      </c>
      <c r="AC141" s="382" t="str">
        <f t="shared" si="24"/>
        <v/>
      </c>
      <c r="AD141" s="382" t="str">
        <f t="shared" si="25"/>
        <v/>
      </c>
    </row>
    <row r="142" spans="11:30" ht="13.5" customHeight="1">
      <c r="K142" s="4">
        <f t="shared" si="30"/>
        <v>6</v>
      </c>
      <c r="L142" s="34">
        <v>43257</v>
      </c>
      <c r="M142" s="4">
        <v>6</v>
      </c>
      <c r="N142" s="4">
        <v>19</v>
      </c>
      <c r="O142" s="31">
        <v>0.75</v>
      </c>
      <c r="P142" s="35">
        <v>23.449999999999996</v>
      </c>
      <c r="Q142" s="36">
        <f t="shared" si="31"/>
        <v>16</v>
      </c>
      <c r="R142" s="4">
        <f t="shared" si="32"/>
        <v>0</v>
      </c>
      <c r="S142" s="31">
        <f t="shared" si="26"/>
        <v>0.19388888888888889</v>
      </c>
      <c r="T142" s="31">
        <f t="shared" si="27"/>
        <v>0.79240740740740734</v>
      </c>
      <c r="U142" s="4">
        <f t="shared" si="33"/>
        <v>0</v>
      </c>
      <c r="V142" s="4" t="str">
        <f t="shared" si="34"/>
        <v/>
      </c>
      <c r="W142" s="18" t="str">
        <f>IF(V142="","",VLOOKUP(L142,日射量と図３!$A$4:$C$368,3,TRUE)*238.85/100)</f>
        <v/>
      </c>
      <c r="X142" s="4" t="str">
        <f t="shared" si="35"/>
        <v/>
      </c>
      <c r="Y142" s="4" t="str">
        <f t="shared" si="28"/>
        <v/>
      </c>
      <c r="Z142" s="4" t="str">
        <f t="shared" si="29"/>
        <v/>
      </c>
      <c r="AA142" s="4" t="str">
        <f>IF($V142="","",IF(Y142&lt;36,0,IF(AND(36&lt;=Y142,Y142&lt;71),VLOOKUP($W142,日射量と図３!$E$6:$F$34,2,TRUE),IF(AND(71&lt;=Y142,Y142&lt;107),VLOOKUP($W142,日射量と図３!$E$6:$G$34,3,TRUE),IF(AND(107&lt;=Y142,Y142&lt;143),VLOOKUP($W142,日射量と図３!$E$6:$H$34,4,TRUE),VLOOKUP($W142,日射量と図３!$E$6:$I$34,5,TRUE))))))</f>
        <v/>
      </c>
      <c r="AB142" s="4" t="str">
        <f>IF($V142="","",IF(Z142&lt;36,0,IF(AND(36&lt;=Z142,Z142&lt;71),VLOOKUP($W142,日射量と図３!$E$6:$F$34,2,TRUE),IF(AND(71&lt;=Z142,Z142&lt;107),VLOOKUP($W142,日射量と図３!$E$6:$G$34,3,TRUE),IF(AND(107&lt;=Z142,Z142&lt;143),VLOOKUP($W142,日射量と図３!$E$6:$H$34,4,TRUE),VLOOKUP($W142,日射量と図３!$E$6:$I$34,5,TRUE))))))</f>
        <v/>
      </c>
      <c r="AC142" s="382" t="str">
        <f t="shared" si="24"/>
        <v/>
      </c>
      <c r="AD142" s="382" t="str">
        <f t="shared" si="25"/>
        <v/>
      </c>
    </row>
    <row r="143" spans="11:30" ht="13.5" customHeight="1">
      <c r="K143" s="4">
        <f t="shared" si="30"/>
        <v>6</v>
      </c>
      <c r="L143" s="34">
        <v>43257</v>
      </c>
      <c r="M143" s="4">
        <v>6</v>
      </c>
      <c r="N143" s="4">
        <v>20</v>
      </c>
      <c r="O143" s="31">
        <v>0.79166666666666663</v>
      </c>
      <c r="P143" s="35">
        <v>22.47</v>
      </c>
      <c r="Q143" s="36">
        <f t="shared" si="31"/>
        <v>16</v>
      </c>
      <c r="R143" s="4">
        <f t="shared" si="32"/>
        <v>0</v>
      </c>
      <c r="S143" s="31">
        <f t="shared" si="26"/>
        <v>0.19388888888888889</v>
      </c>
      <c r="T143" s="31">
        <f t="shared" si="27"/>
        <v>0.79240740740740734</v>
      </c>
      <c r="U143" s="4">
        <f t="shared" si="33"/>
        <v>0</v>
      </c>
      <c r="V143" s="4" t="str">
        <f t="shared" si="34"/>
        <v/>
      </c>
      <c r="W143" s="18" t="str">
        <f>IF(V143="","",VLOOKUP(L143,日射量と図３!$A$4:$C$368,3,TRUE)*238.85/100)</f>
        <v/>
      </c>
      <c r="X143" s="4" t="str">
        <f t="shared" si="35"/>
        <v/>
      </c>
      <c r="Y143" s="4" t="str">
        <f t="shared" si="28"/>
        <v/>
      </c>
      <c r="Z143" s="4" t="str">
        <f t="shared" si="29"/>
        <v/>
      </c>
      <c r="AA143" s="4" t="str">
        <f>IF($V143="","",IF(Y143&lt;36,0,IF(AND(36&lt;=Y143,Y143&lt;71),VLOOKUP($W143,日射量と図３!$E$6:$F$34,2,TRUE),IF(AND(71&lt;=Y143,Y143&lt;107),VLOOKUP($W143,日射量と図３!$E$6:$G$34,3,TRUE),IF(AND(107&lt;=Y143,Y143&lt;143),VLOOKUP($W143,日射量と図３!$E$6:$H$34,4,TRUE),VLOOKUP($W143,日射量と図３!$E$6:$I$34,5,TRUE))))))</f>
        <v/>
      </c>
      <c r="AB143" s="4" t="str">
        <f>IF($V143="","",IF(Z143&lt;36,0,IF(AND(36&lt;=Z143,Z143&lt;71),VLOOKUP($W143,日射量と図３!$E$6:$F$34,2,TRUE),IF(AND(71&lt;=Z143,Z143&lt;107),VLOOKUP($W143,日射量と図３!$E$6:$G$34,3,TRUE),IF(AND(107&lt;=Z143,Z143&lt;143),VLOOKUP($W143,日射量と図３!$E$6:$H$34,4,TRUE),VLOOKUP($W143,日射量と図３!$E$6:$I$34,5,TRUE))))))</f>
        <v/>
      </c>
      <c r="AC143" s="382" t="str">
        <f t="shared" ref="AC143:AC206" si="36">IF(V143="","",IF((($AH$18*$AH$30*V143*3600/1000000)/1000-AA143*$AG$18*10*0.0000041868)&lt;=0,0,AA143*$AG$18*10*0.0000041868))</f>
        <v/>
      </c>
      <c r="AD143" s="382" t="str">
        <f t="shared" ref="AD143:AD206" si="37">IF(V143="","",IF((($AH$19*$AH$30*V143*3600/1000000)/1000-AB143*$AG$19*10*0.0000041868)&lt;=0,0,AB143*$AG$19*10*0.0000041868))</f>
        <v/>
      </c>
    </row>
    <row r="144" spans="11:30" ht="13.5" customHeight="1">
      <c r="K144" s="4">
        <f t="shared" si="30"/>
        <v>6</v>
      </c>
      <c r="L144" s="34">
        <v>43257</v>
      </c>
      <c r="M144" s="4">
        <v>6</v>
      </c>
      <c r="N144" s="4">
        <v>21</v>
      </c>
      <c r="O144" s="31">
        <v>0.83333333333333337</v>
      </c>
      <c r="P144" s="35">
        <v>21.860000000000003</v>
      </c>
      <c r="Q144" s="36">
        <f t="shared" si="31"/>
        <v>16</v>
      </c>
      <c r="R144" s="4">
        <f t="shared" si="32"/>
        <v>0</v>
      </c>
      <c r="S144" s="31">
        <f t="shared" si="26"/>
        <v>0.19388888888888889</v>
      </c>
      <c r="T144" s="31">
        <f t="shared" si="27"/>
        <v>0.79240740740740734</v>
      </c>
      <c r="U144" s="4">
        <f t="shared" si="33"/>
        <v>0</v>
      </c>
      <c r="V144" s="4" t="str">
        <f t="shared" si="34"/>
        <v/>
      </c>
      <c r="W144" s="18" t="str">
        <f>IF(V144="","",VLOOKUP(L144,日射量と図３!$A$4:$C$368,3,TRUE)*238.85/100)</f>
        <v/>
      </c>
      <c r="X144" s="4" t="str">
        <f t="shared" si="35"/>
        <v/>
      </c>
      <c r="Y144" s="4" t="str">
        <f t="shared" si="28"/>
        <v/>
      </c>
      <c r="Z144" s="4" t="str">
        <f t="shared" si="29"/>
        <v/>
      </c>
      <c r="AA144" s="4" t="str">
        <f>IF($V144="","",IF(Y144&lt;36,0,IF(AND(36&lt;=Y144,Y144&lt;71),VLOOKUP($W144,日射量と図３!$E$6:$F$34,2,TRUE),IF(AND(71&lt;=Y144,Y144&lt;107),VLOOKUP($W144,日射量と図３!$E$6:$G$34,3,TRUE),IF(AND(107&lt;=Y144,Y144&lt;143),VLOOKUP($W144,日射量と図３!$E$6:$H$34,4,TRUE),VLOOKUP($W144,日射量と図３!$E$6:$I$34,5,TRUE))))))</f>
        <v/>
      </c>
      <c r="AB144" s="4" t="str">
        <f>IF($V144="","",IF(Z144&lt;36,0,IF(AND(36&lt;=Z144,Z144&lt;71),VLOOKUP($W144,日射量と図３!$E$6:$F$34,2,TRUE),IF(AND(71&lt;=Z144,Z144&lt;107),VLOOKUP($W144,日射量と図３!$E$6:$G$34,3,TRUE),IF(AND(107&lt;=Z144,Z144&lt;143),VLOOKUP($W144,日射量と図３!$E$6:$H$34,4,TRUE),VLOOKUP($W144,日射量と図３!$E$6:$I$34,5,TRUE))))))</f>
        <v/>
      </c>
      <c r="AC144" s="382" t="str">
        <f t="shared" si="36"/>
        <v/>
      </c>
      <c r="AD144" s="382" t="str">
        <f t="shared" si="37"/>
        <v/>
      </c>
    </row>
    <row r="145" spans="11:30" ht="13.5" customHeight="1">
      <c r="K145" s="4">
        <f t="shared" si="30"/>
        <v>6</v>
      </c>
      <c r="L145" s="34">
        <v>43257</v>
      </c>
      <c r="M145" s="4">
        <v>6</v>
      </c>
      <c r="N145" s="4">
        <v>22</v>
      </c>
      <c r="O145" s="31">
        <v>0.875</v>
      </c>
      <c r="P145" s="35">
        <v>21.350000000000005</v>
      </c>
      <c r="Q145" s="36">
        <f t="shared" si="31"/>
        <v>16</v>
      </c>
      <c r="R145" s="4">
        <f t="shared" si="32"/>
        <v>0</v>
      </c>
      <c r="S145" s="31">
        <f t="shared" si="26"/>
        <v>0.19388888888888889</v>
      </c>
      <c r="T145" s="31">
        <f t="shared" si="27"/>
        <v>0.79240740740740734</v>
      </c>
      <c r="U145" s="4">
        <f t="shared" si="33"/>
        <v>0</v>
      </c>
      <c r="V145" s="4" t="str">
        <f t="shared" si="34"/>
        <v/>
      </c>
      <c r="W145" s="18" t="str">
        <f>IF(V145="","",VLOOKUP(L145,日射量と図３!$A$4:$C$368,3,TRUE)*238.85/100)</f>
        <v/>
      </c>
      <c r="X145" s="4" t="str">
        <f t="shared" si="35"/>
        <v/>
      </c>
      <c r="Y145" s="4" t="str">
        <f t="shared" si="28"/>
        <v/>
      </c>
      <c r="Z145" s="4" t="str">
        <f t="shared" si="29"/>
        <v/>
      </c>
      <c r="AA145" s="4" t="str">
        <f>IF($V145="","",IF(Y145&lt;36,0,IF(AND(36&lt;=Y145,Y145&lt;71),VLOOKUP($W145,日射量と図３!$E$6:$F$34,2,TRUE),IF(AND(71&lt;=Y145,Y145&lt;107),VLOOKUP($W145,日射量と図３!$E$6:$G$34,3,TRUE),IF(AND(107&lt;=Y145,Y145&lt;143),VLOOKUP($W145,日射量と図３!$E$6:$H$34,4,TRUE),VLOOKUP($W145,日射量と図３!$E$6:$I$34,5,TRUE))))))</f>
        <v/>
      </c>
      <c r="AB145" s="4" t="str">
        <f>IF($V145="","",IF(Z145&lt;36,0,IF(AND(36&lt;=Z145,Z145&lt;71),VLOOKUP($W145,日射量と図３!$E$6:$F$34,2,TRUE),IF(AND(71&lt;=Z145,Z145&lt;107),VLOOKUP($W145,日射量と図３!$E$6:$G$34,3,TRUE),IF(AND(107&lt;=Z145,Z145&lt;143),VLOOKUP($W145,日射量と図３!$E$6:$H$34,4,TRUE),VLOOKUP($W145,日射量と図３!$E$6:$I$34,5,TRUE))))))</f>
        <v/>
      </c>
      <c r="AC145" s="382" t="str">
        <f t="shared" si="36"/>
        <v/>
      </c>
      <c r="AD145" s="382" t="str">
        <f t="shared" si="37"/>
        <v/>
      </c>
    </row>
    <row r="146" spans="11:30" ht="13.5" customHeight="1">
      <c r="K146" s="4">
        <f t="shared" si="30"/>
        <v>6</v>
      </c>
      <c r="L146" s="34">
        <v>43257</v>
      </c>
      <c r="M146" s="4">
        <v>6</v>
      </c>
      <c r="N146" s="4">
        <v>23</v>
      </c>
      <c r="O146" s="31">
        <v>0.91666666666666663</v>
      </c>
      <c r="P146" s="35">
        <v>20.900000000000002</v>
      </c>
      <c r="Q146" s="36">
        <f t="shared" si="31"/>
        <v>13</v>
      </c>
      <c r="R146" s="4">
        <f t="shared" si="32"/>
        <v>0</v>
      </c>
      <c r="S146" s="31">
        <f t="shared" si="26"/>
        <v>0.19388888888888889</v>
      </c>
      <c r="T146" s="31">
        <f t="shared" si="27"/>
        <v>0.79240740740740734</v>
      </c>
      <c r="U146" s="4">
        <f t="shared" si="33"/>
        <v>0</v>
      </c>
      <c r="V146" s="4" t="str">
        <f t="shared" si="34"/>
        <v/>
      </c>
      <c r="W146" s="18" t="str">
        <f>IF(V146="","",VLOOKUP(L146,日射量と図３!$A$4:$C$368,3,TRUE)*238.85/100)</f>
        <v/>
      </c>
      <c r="X146" s="4" t="str">
        <f t="shared" si="35"/>
        <v/>
      </c>
      <c r="Y146" s="4" t="str">
        <f t="shared" si="28"/>
        <v/>
      </c>
      <c r="Z146" s="4" t="str">
        <f t="shared" si="29"/>
        <v/>
      </c>
      <c r="AA146" s="4" t="str">
        <f>IF($V146="","",IF(Y146&lt;36,0,IF(AND(36&lt;=Y146,Y146&lt;71),VLOOKUP($W146,日射量と図３!$E$6:$F$34,2,TRUE),IF(AND(71&lt;=Y146,Y146&lt;107),VLOOKUP($W146,日射量と図３!$E$6:$G$34,3,TRUE),IF(AND(107&lt;=Y146,Y146&lt;143),VLOOKUP($W146,日射量と図３!$E$6:$H$34,4,TRUE),VLOOKUP($W146,日射量と図３!$E$6:$I$34,5,TRUE))))))</f>
        <v/>
      </c>
      <c r="AB146" s="4" t="str">
        <f>IF($V146="","",IF(Z146&lt;36,0,IF(AND(36&lt;=Z146,Z146&lt;71),VLOOKUP($W146,日射量と図３!$E$6:$F$34,2,TRUE),IF(AND(71&lt;=Z146,Z146&lt;107),VLOOKUP($W146,日射量と図３!$E$6:$G$34,3,TRUE),IF(AND(107&lt;=Z146,Z146&lt;143),VLOOKUP($W146,日射量と図３!$E$6:$H$34,4,TRUE),VLOOKUP($W146,日射量と図３!$E$6:$I$34,5,TRUE))))))</f>
        <v/>
      </c>
      <c r="AC146" s="382" t="str">
        <f t="shared" si="36"/>
        <v/>
      </c>
      <c r="AD146" s="382" t="str">
        <f t="shared" si="37"/>
        <v/>
      </c>
    </row>
    <row r="147" spans="11:30" ht="13.5" customHeight="1">
      <c r="K147" s="4">
        <f t="shared" si="30"/>
        <v>6</v>
      </c>
      <c r="L147" s="34">
        <v>43257</v>
      </c>
      <c r="M147" s="4">
        <v>6</v>
      </c>
      <c r="N147" s="4">
        <v>24</v>
      </c>
      <c r="O147" s="31">
        <v>0.95833333333333337</v>
      </c>
      <c r="P147" s="35">
        <v>20.610000000000003</v>
      </c>
      <c r="Q147" s="36">
        <f t="shared" si="31"/>
        <v>13</v>
      </c>
      <c r="R147" s="4">
        <f t="shared" si="32"/>
        <v>0</v>
      </c>
      <c r="S147" s="31">
        <f t="shared" si="26"/>
        <v>0.19388888888888889</v>
      </c>
      <c r="T147" s="31">
        <f t="shared" si="27"/>
        <v>0.79240740740740734</v>
      </c>
      <c r="U147" s="4">
        <f t="shared" si="33"/>
        <v>0</v>
      </c>
      <c r="V147" s="4" t="str">
        <f t="shared" si="34"/>
        <v/>
      </c>
      <c r="W147" s="18" t="str">
        <f>IF(V147="","",VLOOKUP(L147,日射量と図３!$A$4:$C$368,3,TRUE)*238.85/100)</f>
        <v/>
      </c>
      <c r="X147" s="4" t="str">
        <f t="shared" si="35"/>
        <v/>
      </c>
      <c r="Y147" s="4" t="str">
        <f t="shared" si="28"/>
        <v/>
      </c>
      <c r="Z147" s="4" t="str">
        <f t="shared" si="29"/>
        <v/>
      </c>
      <c r="AA147" s="4" t="str">
        <f>IF($V147="","",IF(Y147&lt;36,0,IF(AND(36&lt;=Y147,Y147&lt;71),VLOOKUP($W147,日射量と図３!$E$6:$F$34,2,TRUE),IF(AND(71&lt;=Y147,Y147&lt;107),VLOOKUP($W147,日射量と図３!$E$6:$G$34,3,TRUE),IF(AND(107&lt;=Y147,Y147&lt;143),VLOOKUP($W147,日射量と図３!$E$6:$H$34,4,TRUE),VLOOKUP($W147,日射量と図３!$E$6:$I$34,5,TRUE))))))</f>
        <v/>
      </c>
      <c r="AB147" s="4" t="str">
        <f>IF($V147="","",IF(Z147&lt;36,0,IF(AND(36&lt;=Z147,Z147&lt;71),VLOOKUP($W147,日射量と図３!$E$6:$F$34,2,TRUE),IF(AND(71&lt;=Z147,Z147&lt;107),VLOOKUP($W147,日射量と図３!$E$6:$G$34,3,TRUE),IF(AND(107&lt;=Z147,Z147&lt;143),VLOOKUP($W147,日射量と図３!$E$6:$H$34,4,TRUE),VLOOKUP($W147,日射量と図３!$E$6:$I$34,5,TRUE))))))</f>
        <v/>
      </c>
      <c r="AC147" s="382" t="str">
        <f t="shared" si="36"/>
        <v/>
      </c>
      <c r="AD147" s="382" t="str">
        <f t="shared" si="37"/>
        <v/>
      </c>
    </row>
    <row r="148" spans="11:30" ht="13.5" customHeight="1">
      <c r="K148" s="4">
        <f t="shared" si="30"/>
        <v>6</v>
      </c>
      <c r="L148" s="34">
        <v>43258</v>
      </c>
      <c r="M148" s="4">
        <v>7</v>
      </c>
      <c r="N148" s="4">
        <v>1</v>
      </c>
      <c r="O148" s="31">
        <v>0</v>
      </c>
      <c r="P148" s="35">
        <v>20.41</v>
      </c>
      <c r="Q148" s="36">
        <f t="shared" si="31"/>
        <v>13</v>
      </c>
      <c r="R148" s="4">
        <f t="shared" si="32"/>
        <v>0</v>
      </c>
      <c r="S148" s="31">
        <f t="shared" si="26"/>
        <v>0.19388888888888889</v>
      </c>
      <c r="T148" s="31">
        <f t="shared" si="27"/>
        <v>0.79240740740740734</v>
      </c>
      <c r="U148" s="4">
        <f t="shared" si="33"/>
        <v>0</v>
      </c>
      <c r="V148" s="4">
        <f t="shared" si="34"/>
        <v>0</v>
      </c>
      <c r="W148" s="18">
        <f>IF(V148="","",VLOOKUP(L148,日射量と図３!$A$4:$C$368,3,TRUE)*238.85/100)</f>
        <v>35.827500000000001</v>
      </c>
      <c r="X148" s="4">
        <f t="shared" si="35"/>
        <v>14</v>
      </c>
      <c r="Y148" s="4">
        <f t="shared" si="28"/>
        <v>0</v>
      </c>
      <c r="Z148" s="4">
        <f t="shared" si="29"/>
        <v>0</v>
      </c>
      <c r="AA148" s="4">
        <f>IF($V148="","",IF(Y148&lt;36,0,IF(AND(36&lt;=Y148,Y148&lt;71),VLOOKUP($W148,日射量と図３!$E$6:$F$34,2,TRUE),IF(AND(71&lt;=Y148,Y148&lt;107),VLOOKUP($W148,日射量と図３!$E$6:$G$34,3,TRUE),IF(AND(107&lt;=Y148,Y148&lt;143),VLOOKUP($W148,日射量と図３!$E$6:$H$34,4,TRUE),VLOOKUP($W148,日射量と図３!$E$6:$I$34,5,TRUE))))))</f>
        <v>0</v>
      </c>
      <c r="AB148" s="4">
        <f>IF($V148="","",IF(Z148&lt;36,0,IF(AND(36&lt;=Z148,Z148&lt;71),VLOOKUP($W148,日射量と図３!$E$6:$F$34,2,TRUE),IF(AND(71&lt;=Z148,Z148&lt;107),VLOOKUP($W148,日射量と図３!$E$6:$G$34,3,TRUE),IF(AND(107&lt;=Z148,Z148&lt;143),VLOOKUP($W148,日射量と図３!$E$6:$H$34,4,TRUE),VLOOKUP($W148,日射量と図３!$E$6:$I$34,5,TRUE))))))</f>
        <v>0</v>
      </c>
      <c r="AC148" s="382">
        <f t="shared" si="36"/>
        <v>0</v>
      </c>
      <c r="AD148" s="382">
        <f t="shared" si="37"/>
        <v>0</v>
      </c>
    </row>
    <row r="149" spans="11:30" ht="13.5" customHeight="1">
      <c r="K149" s="4">
        <f t="shared" si="30"/>
        <v>6</v>
      </c>
      <c r="L149" s="34">
        <v>43258</v>
      </c>
      <c r="M149" s="4">
        <v>7</v>
      </c>
      <c r="N149" s="4">
        <v>2</v>
      </c>
      <c r="O149" s="31">
        <v>4.1666666666666664E-2</v>
      </c>
      <c r="P149" s="35">
        <v>20.259999999999998</v>
      </c>
      <c r="Q149" s="36">
        <f t="shared" si="31"/>
        <v>13</v>
      </c>
      <c r="R149" s="4">
        <f t="shared" si="32"/>
        <v>0</v>
      </c>
      <c r="S149" s="31">
        <f t="shared" ref="S149:S212" si="38">VLOOKUP(K149,$AF$38:$AH$49,2,TRUE)</f>
        <v>0.19388888888888889</v>
      </c>
      <c r="T149" s="31">
        <f t="shared" ref="T149:T212" si="39">VLOOKUP(K149,$AF$38:$AH$49,3,TRUE)</f>
        <v>0.79240740740740734</v>
      </c>
      <c r="U149" s="4">
        <f t="shared" si="33"/>
        <v>0</v>
      </c>
      <c r="V149" s="4" t="str">
        <f t="shared" si="34"/>
        <v/>
      </c>
      <c r="W149" s="18" t="str">
        <f>IF(V149="","",VLOOKUP(L149,日射量と図３!$A$4:$C$368,3,TRUE)*238.85/100)</f>
        <v/>
      </c>
      <c r="X149" s="4" t="str">
        <f t="shared" si="35"/>
        <v/>
      </c>
      <c r="Y149" s="4" t="str">
        <f t="shared" si="28"/>
        <v/>
      </c>
      <c r="Z149" s="4" t="str">
        <f t="shared" si="29"/>
        <v/>
      </c>
      <c r="AA149" s="4" t="str">
        <f>IF($V149="","",IF(Y149&lt;36,0,IF(AND(36&lt;=Y149,Y149&lt;71),VLOOKUP($W149,日射量と図３!$E$6:$F$34,2,TRUE),IF(AND(71&lt;=Y149,Y149&lt;107),VLOOKUP($W149,日射量と図３!$E$6:$G$34,3,TRUE),IF(AND(107&lt;=Y149,Y149&lt;143),VLOOKUP($W149,日射量と図３!$E$6:$H$34,4,TRUE),VLOOKUP($W149,日射量と図３!$E$6:$I$34,5,TRUE))))))</f>
        <v/>
      </c>
      <c r="AB149" s="4" t="str">
        <f>IF($V149="","",IF(Z149&lt;36,0,IF(AND(36&lt;=Z149,Z149&lt;71),VLOOKUP($W149,日射量と図３!$E$6:$F$34,2,TRUE),IF(AND(71&lt;=Z149,Z149&lt;107),VLOOKUP($W149,日射量と図３!$E$6:$G$34,3,TRUE),IF(AND(107&lt;=Z149,Z149&lt;143),VLOOKUP($W149,日射量と図３!$E$6:$H$34,4,TRUE),VLOOKUP($W149,日射量と図３!$E$6:$I$34,5,TRUE))))))</f>
        <v/>
      </c>
      <c r="AC149" s="382" t="str">
        <f t="shared" si="36"/>
        <v/>
      </c>
      <c r="AD149" s="382" t="str">
        <f t="shared" si="37"/>
        <v/>
      </c>
    </row>
    <row r="150" spans="11:30" ht="13.5" customHeight="1">
      <c r="K150" s="4">
        <f t="shared" si="30"/>
        <v>6</v>
      </c>
      <c r="L150" s="34">
        <v>43258</v>
      </c>
      <c r="M150" s="4">
        <v>7</v>
      </c>
      <c r="N150" s="4">
        <v>3</v>
      </c>
      <c r="O150" s="31">
        <v>8.3333333333333329E-2</v>
      </c>
      <c r="P150" s="35">
        <v>20.049999999999997</v>
      </c>
      <c r="Q150" s="36">
        <f t="shared" si="31"/>
        <v>13</v>
      </c>
      <c r="R150" s="4">
        <f t="shared" si="32"/>
        <v>0</v>
      </c>
      <c r="S150" s="31">
        <f t="shared" si="38"/>
        <v>0.19388888888888889</v>
      </c>
      <c r="T150" s="31">
        <f t="shared" si="39"/>
        <v>0.79240740740740734</v>
      </c>
      <c r="U150" s="4">
        <f t="shared" si="33"/>
        <v>0</v>
      </c>
      <c r="V150" s="4" t="str">
        <f t="shared" si="34"/>
        <v/>
      </c>
      <c r="W150" s="18" t="str">
        <f>IF(V150="","",VLOOKUP(L150,日射量と図３!$A$4:$C$368,3,TRUE)*238.85/100)</f>
        <v/>
      </c>
      <c r="X150" s="4" t="str">
        <f t="shared" si="35"/>
        <v/>
      </c>
      <c r="Y150" s="4" t="str">
        <f t="shared" si="28"/>
        <v/>
      </c>
      <c r="Z150" s="4" t="str">
        <f t="shared" si="29"/>
        <v/>
      </c>
      <c r="AA150" s="4" t="str">
        <f>IF($V150="","",IF(Y150&lt;36,0,IF(AND(36&lt;=Y150,Y150&lt;71),VLOOKUP($W150,日射量と図３!$E$6:$F$34,2,TRUE),IF(AND(71&lt;=Y150,Y150&lt;107),VLOOKUP($W150,日射量と図３!$E$6:$G$34,3,TRUE),IF(AND(107&lt;=Y150,Y150&lt;143),VLOOKUP($W150,日射量と図３!$E$6:$H$34,4,TRUE),VLOOKUP($W150,日射量と図３!$E$6:$I$34,5,TRUE))))))</f>
        <v/>
      </c>
      <c r="AB150" s="4" t="str">
        <f>IF($V150="","",IF(Z150&lt;36,0,IF(AND(36&lt;=Z150,Z150&lt;71),VLOOKUP($W150,日射量と図３!$E$6:$F$34,2,TRUE),IF(AND(71&lt;=Z150,Z150&lt;107),VLOOKUP($W150,日射量と図３!$E$6:$G$34,3,TRUE),IF(AND(107&lt;=Z150,Z150&lt;143),VLOOKUP($W150,日射量と図３!$E$6:$H$34,4,TRUE),VLOOKUP($W150,日射量と図３!$E$6:$I$34,5,TRUE))))))</f>
        <v/>
      </c>
      <c r="AC150" s="382" t="str">
        <f t="shared" si="36"/>
        <v/>
      </c>
      <c r="AD150" s="382" t="str">
        <f t="shared" si="37"/>
        <v/>
      </c>
    </row>
    <row r="151" spans="11:30" ht="13.5" customHeight="1">
      <c r="K151" s="4">
        <f t="shared" si="30"/>
        <v>6</v>
      </c>
      <c r="L151" s="34">
        <v>43258</v>
      </c>
      <c r="M151" s="4">
        <v>7</v>
      </c>
      <c r="N151" s="4">
        <v>4</v>
      </c>
      <c r="O151" s="31">
        <v>0.125</v>
      </c>
      <c r="P151" s="35">
        <v>19.78</v>
      </c>
      <c r="Q151" s="36">
        <f t="shared" si="31"/>
        <v>13</v>
      </c>
      <c r="R151" s="4">
        <f t="shared" si="32"/>
        <v>0</v>
      </c>
      <c r="S151" s="31">
        <f t="shared" si="38"/>
        <v>0.19388888888888889</v>
      </c>
      <c r="T151" s="31">
        <f t="shared" si="39"/>
        <v>0.79240740740740734</v>
      </c>
      <c r="U151" s="4">
        <f t="shared" si="33"/>
        <v>0</v>
      </c>
      <c r="V151" s="4" t="str">
        <f t="shared" si="34"/>
        <v/>
      </c>
      <c r="W151" s="18" t="str">
        <f>IF(V151="","",VLOOKUP(L151,日射量と図３!$A$4:$C$368,3,TRUE)*238.85/100)</f>
        <v/>
      </c>
      <c r="X151" s="4" t="str">
        <f t="shared" si="35"/>
        <v/>
      </c>
      <c r="Y151" s="4" t="str">
        <f t="shared" si="28"/>
        <v/>
      </c>
      <c r="Z151" s="4" t="str">
        <f t="shared" si="29"/>
        <v/>
      </c>
      <c r="AA151" s="4" t="str">
        <f>IF($V151="","",IF(Y151&lt;36,0,IF(AND(36&lt;=Y151,Y151&lt;71),VLOOKUP($W151,日射量と図３!$E$6:$F$34,2,TRUE),IF(AND(71&lt;=Y151,Y151&lt;107),VLOOKUP($W151,日射量と図３!$E$6:$G$34,3,TRUE),IF(AND(107&lt;=Y151,Y151&lt;143),VLOOKUP($W151,日射量と図３!$E$6:$H$34,4,TRUE),VLOOKUP($W151,日射量と図３!$E$6:$I$34,5,TRUE))))))</f>
        <v/>
      </c>
      <c r="AB151" s="4" t="str">
        <f>IF($V151="","",IF(Z151&lt;36,0,IF(AND(36&lt;=Z151,Z151&lt;71),VLOOKUP($W151,日射量と図３!$E$6:$F$34,2,TRUE),IF(AND(71&lt;=Z151,Z151&lt;107),VLOOKUP($W151,日射量と図３!$E$6:$G$34,3,TRUE),IF(AND(107&lt;=Z151,Z151&lt;143),VLOOKUP($W151,日射量と図３!$E$6:$H$34,4,TRUE),VLOOKUP($W151,日射量と図３!$E$6:$I$34,5,TRUE))))))</f>
        <v/>
      </c>
      <c r="AC151" s="382" t="str">
        <f t="shared" si="36"/>
        <v/>
      </c>
      <c r="AD151" s="382" t="str">
        <f t="shared" si="37"/>
        <v/>
      </c>
    </row>
    <row r="152" spans="11:30" ht="13.5" customHeight="1">
      <c r="K152" s="4">
        <f t="shared" si="30"/>
        <v>6</v>
      </c>
      <c r="L152" s="34">
        <v>43258</v>
      </c>
      <c r="M152" s="4">
        <v>7</v>
      </c>
      <c r="N152" s="4">
        <v>5</v>
      </c>
      <c r="O152" s="31">
        <v>0.16666666666666666</v>
      </c>
      <c r="P152" s="35">
        <v>19.59</v>
      </c>
      <c r="Q152" s="36">
        <f t="shared" si="31"/>
        <v>15</v>
      </c>
      <c r="R152" s="4">
        <f t="shared" si="32"/>
        <v>0</v>
      </c>
      <c r="S152" s="31">
        <f t="shared" si="38"/>
        <v>0.19388888888888889</v>
      </c>
      <c r="T152" s="31">
        <f t="shared" si="39"/>
        <v>0.79240740740740734</v>
      </c>
      <c r="U152" s="4">
        <f t="shared" si="33"/>
        <v>0</v>
      </c>
      <c r="V152" s="4" t="str">
        <f t="shared" si="34"/>
        <v/>
      </c>
      <c r="W152" s="18" t="str">
        <f>IF(V152="","",VLOOKUP(L152,日射量と図３!$A$4:$C$368,3,TRUE)*238.85/100)</f>
        <v/>
      </c>
      <c r="X152" s="4" t="str">
        <f t="shared" si="35"/>
        <v/>
      </c>
      <c r="Y152" s="4" t="str">
        <f t="shared" si="28"/>
        <v/>
      </c>
      <c r="Z152" s="4" t="str">
        <f t="shared" si="29"/>
        <v/>
      </c>
      <c r="AA152" s="4" t="str">
        <f>IF($V152="","",IF(Y152&lt;36,0,IF(AND(36&lt;=Y152,Y152&lt;71),VLOOKUP($W152,日射量と図３!$E$6:$F$34,2,TRUE),IF(AND(71&lt;=Y152,Y152&lt;107),VLOOKUP($W152,日射量と図３!$E$6:$G$34,3,TRUE),IF(AND(107&lt;=Y152,Y152&lt;143),VLOOKUP($W152,日射量と図３!$E$6:$H$34,4,TRUE),VLOOKUP($W152,日射量と図３!$E$6:$I$34,5,TRUE))))))</f>
        <v/>
      </c>
      <c r="AB152" s="4" t="str">
        <f>IF($V152="","",IF(Z152&lt;36,0,IF(AND(36&lt;=Z152,Z152&lt;71),VLOOKUP($W152,日射量と図３!$E$6:$F$34,2,TRUE),IF(AND(71&lt;=Z152,Z152&lt;107),VLOOKUP($W152,日射量と図３!$E$6:$G$34,3,TRUE),IF(AND(107&lt;=Z152,Z152&lt;143),VLOOKUP($W152,日射量と図３!$E$6:$H$34,4,TRUE),VLOOKUP($W152,日射量と図３!$E$6:$I$34,5,TRUE))))))</f>
        <v/>
      </c>
      <c r="AC152" s="382" t="str">
        <f t="shared" si="36"/>
        <v/>
      </c>
      <c r="AD152" s="382" t="str">
        <f t="shared" si="37"/>
        <v/>
      </c>
    </row>
    <row r="153" spans="11:30" ht="13.5" customHeight="1">
      <c r="K153" s="4">
        <f t="shared" si="30"/>
        <v>6</v>
      </c>
      <c r="L153" s="34">
        <v>43258</v>
      </c>
      <c r="M153" s="4">
        <v>7</v>
      </c>
      <c r="N153" s="4">
        <v>6</v>
      </c>
      <c r="O153" s="31">
        <v>0.20833333333333334</v>
      </c>
      <c r="P153" s="35">
        <v>19.450000000000006</v>
      </c>
      <c r="Q153" s="36">
        <f t="shared" si="31"/>
        <v>15</v>
      </c>
      <c r="R153" s="4">
        <f t="shared" si="32"/>
        <v>0</v>
      </c>
      <c r="S153" s="31">
        <f t="shared" si="38"/>
        <v>0.19388888888888889</v>
      </c>
      <c r="T153" s="31">
        <f t="shared" si="39"/>
        <v>0.79240740740740734</v>
      </c>
      <c r="U153" s="4">
        <f t="shared" si="33"/>
        <v>0</v>
      </c>
      <c r="V153" s="4" t="str">
        <f t="shared" si="34"/>
        <v/>
      </c>
      <c r="W153" s="18" t="str">
        <f>IF(V153="","",VLOOKUP(L153,日射量と図３!$A$4:$C$368,3,TRUE)*238.85/100)</f>
        <v/>
      </c>
      <c r="X153" s="4" t="str">
        <f t="shared" si="35"/>
        <v/>
      </c>
      <c r="Y153" s="4" t="str">
        <f t="shared" si="28"/>
        <v/>
      </c>
      <c r="Z153" s="4" t="str">
        <f t="shared" si="29"/>
        <v/>
      </c>
      <c r="AA153" s="4" t="str">
        <f>IF($V153="","",IF(Y153&lt;36,0,IF(AND(36&lt;=Y153,Y153&lt;71),VLOOKUP($W153,日射量と図３!$E$6:$F$34,2,TRUE),IF(AND(71&lt;=Y153,Y153&lt;107),VLOOKUP($W153,日射量と図３!$E$6:$G$34,3,TRUE),IF(AND(107&lt;=Y153,Y153&lt;143),VLOOKUP($W153,日射量と図３!$E$6:$H$34,4,TRUE),VLOOKUP($W153,日射量と図３!$E$6:$I$34,5,TRUE))))))</f>
        <v/>
      </c>
      <c r="AB153" s="4" t="str">
        <f>IF($V153="","",IF(Z153&lt;36,0,IF(AND(36&lt;=Z153,Z153&lt;71),VLOOKUP($W153,日射量と図３!$E$6:$F$34,2,TRUE),IF(AND(71&lt;=Z153,Z153&lt;107),VLOOKUP($W153,日射量と図３!$E$6:$G$34,3,TRUE),IF(AND(107&lt;=Z153,Z153&lt;143),VLOOKUP($W153,日射量と図３!$E$6:$H$34,4,TRUE),VLOOKUP($W153,日射量と図３!$E$6:$I$34,5,TRUE))))))</f>
        <v/>
      </c>
      <c r="AC153" s="382" t="str">
        <f t="shared" si="36"/>
        <v/>
      </c>
      <c r="AD153" s="382" t="str">
        <f t="shared" si="37"/>
        <v/>
      </c>
    </row>
    <row r="154" spans="11:30" ht="13.5" customHeight="1">
      <c r="K154" s="4">
        <f t="shared" si="30"/>
        <v>6</v>
      </c>
      <c r="L154" s="34">
        <v>43258</v>
      </c>
      <c r="M154" s="4">
        <v>7</v>
      </c>
      <c r="N154" s="4">
        <v>7</v>
      </c>
      <c r="O154" s="31">
        <v>0.25</v>
      </c>
      <c r="P154" s="35">
        <v>19.810000000000002</v>
      </c>
      <c r="Q154" s="36">
        <f t="shared" si="31"/>
        <v>15</v>
      </c>
      <c r="R154" s="4">
        <f t="shared" si="32"/>
        <v>0</v>
      </c>
      <c r="S154" s="31">
        <f t="shared" si="38"/>
        <v>0.19388888888888889</v>
      </c>
      <c r="T154" s="31">
        <f t="shared" si="39"/>
        <v>0.79240740740740734</v>
      </c>
      <c r="U154" s="4">
        <f t="shared" si="33"/>
        <v>0</v>
      </c>
      <c r="V154" s="4" t="str">
        <f t="shared" si="34"/>
        <v/>
      </c>
      <c r="W154" s="18" t="str">
        <f>IF(V154="","",VLOOKUP(L154,日射量と図３!$A$4:$C$368,3,TRUE)*238.85/100)</f>
        <v/>
      </c>
      <c r="X154" s="4" t="str">
        <f t="shared" si="35"/>
        <v/>
      </c>
      <c r="Y154" s="4" t="str">
        <f t="shared" si="28"/>
        <v/>
      </c>
      <c r="Z154" s="4" t="str">
        <f t="shared" si="29"/>
        <v/>
      </c>
      <c r="AA154" s="4" t="str">
        <f>IF($V154="","",IF(Y154&lt;36,0,IF(AND(36&lt;=Y154,Y154&lt;71),VLOOKUP($W154,日射量と図３!$E$6:$F$34,2,TRUE),IF(AND(71&lt;=Y154,Y154&lt;107),VLOOKUP($W154,日射量と図３!$E$6:$G$34,3,TRUE),IF(AND(107&lt;=Y154,Y154&lt;143),VLOOKUP($W154,日射量と図３!$E$6:$H$34,4,TRUE),VLOOKUP($W154,日射量と図３!$E$6:$I$34,5,TRUE))))))</f>
        <v/>
      </c>
      <c r="AB154" s="4" t="str">
        <f>IF($V154="","",IF(Z154&lt;36,0,IF(AND(36&lt;=Z154,Z154&lt;71),VLOOKUP($W154,日射量と図３!$E$6:$F$34,2,TRUE),IF(AND(71&lt;=Z154,Z154&lt;107),VLOOKUP($W154,日射量と図３!$E$6:$G$34,3,TRUE),IF(AND(107&lt;=Z154,Z154&lt;143),VLOOKUP($W154,日射量と図３!$E$6:$H$34,4,TRUE),VLOOKUP($W154,日射量と図３!$E$6:$I$34,5,TRUE))))))</f>
        <v/>
      </c>
      <c r="AC154" s="382" t="str">
        <f t="shared" si="36"/>
        <v/>
      </c>
      <c r="AD154" s="382" t="str">
        <f t="shared" si="37"/>
        <v/>
      </c>
    </row>
    <row r="155" spans="11:30" ht="13.5" customHeight="1">
      <c r="K155" s="4">
        <f t="shared" si="30"/>
        <v>6</v>
      </c>
      <c r="L155" s="34">
        <v>43258</v>
      </c>
      <c r="M155" s="4">
        <v>7</v>
      </c>
      <c r="N155" s="4">
        <v>8</v>
      </c>
      <c r="O155" s="31">
        <v>0.29166666666666669</v>
      </c>
      <c r="P155" s="35">
        <v>20.88</v>
      </c>
      <c r="Q155" s="36">
        <f t="shared" si="31"/>
        <v>12</v>
      </c>
      <c r="R155" s="4">
        <f t="shared" si="32"/>
        <v>0</v>
      </c>
      <c r="S155" s="31">
        <f t="shared" si="38"/>
        <v>0.19388888888888889</v>
      </c>
      <c r="T155" s="31">
        <f t="shared" si="39"/>
        <v>0.79240740740740734</v>
      </c>
      <c r="U155" s="4">
        <f t="shared" si="33"/>
        <v>0</v>
      </c>
      <c r="V155" s="4" t="str">
        <f t="shared" si="34"/>
        <v/>
      </c>
      <c r="W155" s="18" t="str">
        <f>IF(V155="","",VLOOKUP(L155,日射量と図３!$A$4:$C$368,3,TRUE)*238.85/100)</f>
        <v/>
      </c>
      <c r="X155" s="4" t="str">
        <f t="shared" si="35"/>
        <v/>
      </c>
      <c r="Y155" s="4" t="str">
        <f t="shared" si="28"/>
        <v/>
      </c>
      <c r="Z155" s="4" t="str">
        <f t="shared" si="29"/>
        <v/>
      </c>
      <c r="AA155" s="4" t="str">
        <f>IF($V155="","",IF(Y155&lt;36,0,IF(AND(36&lt;=Y155,Y155&lt;71),VLOOKUP($W155,日射量と図３!$E$6:$F$34,2,TRUE),IF(AND(71&lt;=Y155,Y155&lt;107),VLOOKUP($W155,日射量と図３!$E$6:$G$34,3,TRUE),IF(AND(107&lt;=Y155,Y155&lt;143),VLOOKUP($W155,日射量と図３!$E$6:$H$34,4,TRUE),VLOOKUP($W155,日射量と図３!$E$6:$I$34,5,TRUE))))))</f>
        <v/>
      </c>
      <c r="AB155" s="4" t="str">
        <f>IF($V155="","",IF(Z155&lt;36,0,IF(AND(36&lt;=Z155,Z155&lt;71),VLOOKUP($W155,日射量と図３!$E$6:$F$34,2,TRUE),IF(AND(71&lt;=Z155,Z155&lt;107),VLOOKUP($W155,日射量と図３!$E$6:$G$34,3,TRUE),IF(AND(107&lt;=Z155,Z155&lt;143),VLOOKUP($W155,日射量と図３!$E$6:$H$34,4,TRUE),VLOOKUP($W155,日射量と図３!$E$6:$I$34,5,TRUE))))))</f>
        <v/>
      </c>
      <c r="AC155" s="382" t="str">
        <f t="shared" si="36"/>
        <v/>
      </c>
      <c r="AD155" s="382" t="str">
        <f t="shared" si="37"/>
        <v/>
      </c>
    </row>
    <row r="156" spans="11:30" ht="13.5" customHeight="1">
      <c r="K156" s="4">
        <f t="shared" si="30"/>
        <v>6</v>
      </c>
      <c r="L156" s="34">
        <v>43258</v>
      </c>
      <c r="M156" s="4">
        <v>7</v>
      </c>
      <c r="N156" s="4">
        <v>9</v>
      </c>
      <c r="O156" s="31">
        <v>0.33333333333333331</v>
      </c>
      <c r="P156" s="35">
        <v>21.509999999999998</v>
      </c>
      <c r="Q156" s="36">
        <f t="shared" si="31"/>
        <v>12</v>
      </c>
      <c r="R156" s="4">
        <f t="shared" si="32"/>
        <v>0</v>
      </c>
      <c r="S156" s="31">
        <f t="shared" si="38"/>
        <v>0.19388888888888889</v>
      </c>
      <c r="T156" s="31">
        <f t="shared" si="39"/>
        <v>0.79240740740740734</v>
      </c>
      <c r="U156" s="4">
        <f t="shared" si="33"/>
        <v>0</v>
      </c>
      <c r="V156" s="4" t="str">
        <f t="shared" si="34"/>
        <v/>
      </c>
      <c r="W156" s="18" t="str">
        <f>IF(V156="","",VLOOKUP(L156,日射量と図３!$A$4:$C$368,3,TRUE)*238.85/100)</f>
        <v/>
      </c>
      <c r="X156" s="4" t="str">
        <f t="shared" si="35"/>
        <v/>
      </c>
      <c r="Y156" s="4" t="str">
        <f t="shared" si="28"/>
        <v/>
      </c>
      <c r="Z156" s="4" t="str">
        <f t="shared" si="29"/>
        <v/>
      </c>
      <c r="AA156" s="4" t="str">
        <f>IF($V156="","",IF(Y156&lt;36,0,IF(AND(36&lt;=Y156,Y156&lt;71),VLOOKUP($W156,日射量と図３!$E$6:$F$34,2,TRUE),IF(AND(71&lt;=Y156,Y156&lt;107),VLOOKUP($W156,日射量と図３!$E$6:$G$34,3,TRUE),IF(AND(107&lt;=Y156,Y156&lt;143),VLOOKUP($W156,日射量と図３!$E$6:$H$34,4,TRUE),VLOOKUP($W156,日射量と図３!$E$6:$I$34,5,TRUE))))))</f>
        <v/>
      </c>
      <c r="AB156" s="4" t="str">
        <f>IF($V156="","",IF(Z156&lt;36,0,IF(AND(36&lt;=Z156,Z156&lt;71),VLOOKUP($W156,日射量と図３!$E$6:$F$34,2,TRUE),IF(AND(71&lt;=Z156,Z156&lt;107),VLOOKUP($W156,日射量と図３!$E$6:$G$34,3,TRUE),IF(AND(107&lt;=Z156,Z156&lt;143),VLOOKUP($W156,日射量と図３!$E$6:$H$34,4,TRUE),VLOOKUP($W156,日射量と図３!$E$6:$I$34,5,TRUE))))))</f>
        <v/>
      </c>
      <c r="AC156" s="382" t="str">
        <f t="shared" si="36"/>
        <v/>
      </c>
      <c r="AD156" s="382" t="str">
        <f t="shared" si="37"/>
        <v/>
      </c>
    </row>
    <row r="157" spans="11:30" ht="13.5" customHeight="1">
      <c r="K157" s="4">
        <f t="shared" si="30"/>
        <v>6</v>
      </c>
      <c r="L157" s="34">
        <v>43258</v>
      </c>
      <c r="M157" s="4">
        <v>7</v>
      </c>
      <c r="N157" s="4">
        <v>10</v>
      </c>
      <c r="O157" s="31">
        <v>0.375</v>
      </c>
      <c r="P157" s="35">
        <v>22.59</v>
      </c>
      <c r="Q157" s="36">
        <f t="shared" si="31"/>
        <v>12</v>
      </c>
      <c r="R157" s="4">
        <f t="shared" si="32"/>
        <v>0</v>
      </c>
      <c r="S157" s="31">
        <f t="shared" si="38"/>
        <v>0.19388888888888889</v>
      </c>
      <c r="T157" s="31">
        <f t="shared" si="39"/>
        <v>0.79240740740740734</v>
      </c>
      <c r="U157" s="4">
        <f t="shared" si="33"/>
        <v>0</v>
      </c>
      <c r="V157" s="4" t="str">
        <f t="shared" si="34"/>
        <v/>
      </c>
      <c r="W157" s="18" t="str">
        <f>IF(V157="","",VLOOKUP(L157,日射量と図３!$A$4:$C$368,3,TRUE)*238.85/100)</f>
        <v/>
      </c>
      <c r="X157" s="4" t="str">
        <f t="shared" si="35"/>
        <v/>
      </c>
      <c r="Y157" s="4" t="str">
        <f t="shared" si="28"/>
        <v/>
      </c>
      <c r="Z157" s="4" t="str">
        <f t="shared" si="29"/>
        <v/>
      </c>
      <c r="AA157" s="4" t="str">
        <f>IF($V157="","",IF(Y157&lt;36,0,IF(AND(36&lt;=Y157,Y157&lt;71),VLOOKUP($W157,日射量と図３!$E$6:$F$34,2,TRUE),IF(AND(71&lt;=Y157,Y157&lt;107),VLOOKUP($W157,日射量と図３!$E$6:$G$34,3,TRUE),IF(AND(107&lt;=Y157,Y157&lt;143),VLOOKUP($W157,日射量と図３!$E$6:$H$34,4,TRUE),VLOOKUP($W157,日射量と図３!$E$6:$I$34,5,TRUE))))))</f>
        <v/>
      </c>
      <c r="AB157" s="4" t="str">
        <f>IF($V157="","",IF(Z157&lt;36,0,IF(AND(36&lt;=Z157,Z157&lt;71),VLOOKUP($W157,日射量と図３!$E$6:$F$34,2,TRUE),IF(AND(71&lt;=Z157,Z157&lt;107),VLOOKUP($W157,日射量と図３!$E$6:$G$34,3,TRUE),IF(AND(107&lt;=Z157,Z157&lt;143),VLOOKUP($W157,日射量と図３!$E$6:$H$34,4,TRUE),VLOOKUP($W157,日射量と図３!$E$6:$I$34,5,TRUE))))))</f>
        <v/>
      </c>
      <c r="AC157" s="382" t="str">
        <f t="shared" si="36"/>
        <v/>
      </c>
      <c r="AD157" s="382" t="str">
        <f t="shared" si="37"/>
        <v/>
      </c>
    </row>
    <row r="158" spans="11:30" ht="13.5" customHeight="1">
      <c r="K158" s="4">
        <f t="shared" si="30"/>
        <v>6</v>
      </c>
      <c r="L158" s="34">
        <v>43258</v>
      </c>
      <c r="M158" s="4">
        <v>7</v>
      </c>
      <c r="N158" s="4">
        <v>11</v>
      </c>
      <c r="O158" s="31">
        <v>0.41666666666666669</v>
      </c>
      <c r="P158" s="35">
        <v>23.669999999999998</v>
      </c>
      <c r="Q158" s="36">
        <f t="shared" si="31"/>
        <v>12</v>
      </c>
      <c r="R158" s="4">
        <f t="shared" si="32"/>
        <v>0</v>
      </c>
      <c r="S158" s="31">
        <f t="shared" si="38"/>
        <v>0.19388888888888889</v>
      </c>
      <c r="T158" s="31">
        <f t="shared" si="39"/>
        <v>0.79240740740740734</v>
      </c>
      <c r="U158" s="4">
        <f t="shared" si="33"/>
        <v>0</v>
      </c>
      <c r="V158" s="4" t="str">
        <f t="shared" si="34"/>
        <v/>
      </c>
      <c r="W158" s="18" t="str">
        <f>IF(V158="","",VLOOKUP(L158,日射量と図３!$A$4:$C$368,3,TRUE)*238.85/100)</f>
        <v/>
      </c>
      <c r="X158" s="4" t="str">
        <f t="shared" si="35"/>
        <v/>
      </c>
      <c r="Y158" s="4" t="str">
        <f t="shared" si="28"/>
        <v/>
      </c>
      <c r="Z158" s="4" t="str">
        <f t="shared" si="29"/>
        <v/>
      </c>
      <c r="AA158" s="4" t="str">
        <f>IF($V158="","",IF(Y158&lt;36,0,IF(AND(36&lt;=Y158,Y158&lt;71),VLOOKUP($W158,日射量と図３!$E$6:$F$34,2,TRUE),IF(AND(71&lt;=Y158,Y158&lt;107),VLOOKUP($W158,日射量と図３!$E$6:$G$34,3,TRUE),IF(AND(107&lt;=Y158,Y158&lt;143),VLOOKUP($W158,日射量と図３!$E$6:$H$34,4,TRUE),VLOOKUP($W158,日射量と図３!$E$6:$I$34,5,TRUE))))))</f>
        <v/>
      </c>
      <c r="AB158" s="4" t="str">
        <f>IF($V158="","",IF(Z158&lt;36,0,IF(AND(36&lt;=Z158,Z158&lt;71),VLOOKUP($W158,日射量と図３!$E$6:$F$34,2,TRUE),IF(AND(71&lt;=Z158,Z158&lt;107),VLOOKUP($W158,日射量と図３!$E$6:$G$34,3,TRUE),IF(AND(107&lt;=Z158,Z158&lt;143),VLOOKUP($W158,日射量と図３!$E$6:$H$34,4,TRUE),VLOOKUP($W158,日射量と図３!$E$6:$I$34,5,TRUE))))))</f>
        <v/>
      </c>
      <c r="AC158" s="382" t="str">
        <f t="shared" si="36"/>
        <v/>
      </c>
      <c r="AD158" s="382" t="str">
        <f t="shared" si="37"/>
        <v/>
      </c>
    </row>
    <row r="159" spans="11:30" ht="13.5" customHeight="1">
      <c r="K159" s="4">
        <f t="shared" si="30"/>
        <v>6</v>
      </c>
      <c r="L159" s="34">
        <v>43258</v>
      </c>
      <c r="M159" s="4">
        <v>7</v>
      </c>
      <c r="N159" s="4">
        <v>12</v>
      </c>
      <c r="O159" s="31">
        <v>0.45833333333333331</v>
      </c>
      <c r="P159" s="35">
        <v>24.330000000000002</v>
      </c>
      <c r="Q159" s="36">
        <f t="shared" si="31"/>
        <v>12</v>
      </c>
      <c r="R159" s="4">
        <f t="shared" si="32"/>
        <v>0</v>
      </c>
      <c r="S159" s="31">
        <f t="shared" si="38"/>
        <v>0.19388888888888889</v>
      </c>
      <c r="T159" s="31">
        <f t="shared" si="39"/>
        <v>0.79240740740740734</v>
      </c>
      <c r="U159" s="4">
        <f t="shared" si="33"/>
        <v>0</v>
      </c>
      <c r="V159" s="4" t="str">
        <f t="shared" si="34"/>
        <v/>
      </c>
      <c r="W159" s="18" t="str">
        <f>IF(V159="","",VLOOKUP(L159,日射量と図３!$A$4:$C$368,3,TRUE)*238.85/100)</f>
        <v/>
      </c>
      <c r="X159" s="4" t="str">
        <f t="shared" si="35"/>
        <v/>
      </c>
      <c r="Y159" s="4" t="str">
        <f t="shared" ref="Y159:Y222" si="40">IF(V159="","",$AH$30*V159/(($AG$18/$AH$18)*X159))</f>
        <v/>
      </c>
      <c r="Z159" s="4" t="str">
        <f t="shared" ref="Z159:Z222" si="41">IF(V159="","",$AH$30*V159/(($AG$19/$AH$19)*X159))</f>
        <v/>
      </c>
      <c r="AA159" s="4" t="str">
        <f>IF($V159="","",IF(Y159&lt;36,0,IF(AND(36&lt;=Y159,Y159&lt;71),VLOOKUP($W159,日射量と図３!$E$6:$F$34,2,TRUE),IF(AND(71&lt;=Y159,Y159&lt;107),VLOOKUP($W159,日射量と図３!$E$6:$G$34,3,TRUE),IF(AND(107&lt;=Y159,Y159&lt;143),VLOOKUP($W159,日射量と図３!$E$6:$H$34,4,TRUE),VLOOKUP($W159,日射量と図３!$E$6:$I$34,5,TRUE))))))</f>
        <v/>
      </c>
      <c r="AB159" s="4" t="str">
        <f>IF($V159="","",IF(Z159&lt;36,0,IF(AND(36&lt;=Z159,Z159&lt;71),VLOOKUP($W159,日射量と図３!$E$6:$F$34,2,TRUE),IF(AND(71&lt;=Z159,Z159&lt;107),VLOOKUP($W159,日射量と図３!$E$6:$G$34,3,TRUE),IF(AND(107&lt;=Z159,Z159&lt;143),VLOOKUP($W159,日射量と図３!$E$6:$H$34,4,TRUE),VLOOKUP($W159,日射量と図３!$E$6:$I$34,5,TRUE))))))</f>
        <v/>
      </c>
      <c r="AC159" s="382" t="str">
        <f t="shared" si="36"/>
        <v/>
      </c>
      <c r="AD159" s="382" t="str">
        <f t="shared" si="37"/>
        <v/>
      </c>
    </row>
    <row r="160" spans="11:30" ht="13.5" customHeight="1">
      <c r="K160" s="4">
        <f t="shared" si="30"/>
        <v>6</v>
      </c>
      <c r="L160" s="34">
        <v>43258</v>
      </c>
      <c r="M160" s="4">
        <v>7</v>
      </c>
      <c r="N160" s="4">
        <v>13</v>
      </c>
      <c r="O160" s="31">
        <v>0.5</v>
      </c>
      <c r="P160" s="35">
        <v>25</v>
      </c>
      <c r="Q160" s="36">
        <f t="shared" si="31"/>
        <v>12</v>
      </c>
      <c r="R160" s="4">
        <f t="shared" si="32"/>
        <v>0</v>
      </c>
      <c r="S160" s="31">
        <f t="shared" si="38"/>
        <v>0.19388888888888889</v>
      </c>
      <c r="T160" s="31">
        <f t="shared" si="39"/>
        <v>0.79240740740740734</v>
      </c>
      <c r="U160" s="4">
        <f t="shared" si="33"/>
        <v>0</v>
      </c>
      <c r="V160" s="4" t="str">
        <f t="shared" si="34"/>
        <v/>
      </c>
      <c r="W160" s="18" t="str">
        <f>IF(V160="","",VLOOKUP(L160,日射量と図３!$A$4:$C$368,3,TRUE)*238.85/100)</f>
        <v/>
      </c>
      <c r="X160" s="4" t="str">
        <f t="shared" si="35"/>
        <v/>
      </c>
      <c r="Y160" s="4" t="str">
        <f t="shared" si="40"/>
        <v/>
      </c>
      <c r="Z160" s="4" t="str">
        <f t="shared" si="41"/>
        <v/>
      </c>
      <c r="AA160" s="4" t="str">
        <f>IF($V160="","",IF(Y160&lt;36,0,IF(AND(36&lt;=Y160,Y160&lt;71),VLOOKUP($W160,日射量と図３!$E$6:$F$34,2,TRUE),IF(AND(71&lt;=Y160,Y160&lt;107),VLOOKUP($W160,日射量と図３!$E$6:$G$34,3,TRUE),IF(AND(107&lt;=Y160,Y160&lt;143),VLOOKUP($W160,日射量と図３!$E$6:$H$34,4,TRUE),VLOOKUP($W160,日射量と図３!$E$6:$I$34,5,TRUE))))))</f>
        <v/>
      </c>
      <c r="AB160" s="4" t="str">
        <f>IF($V160="","",IF(Z160&lt;36,0,IF(AND(36&lt;=Z160,Z160&lt;71),VLOOKUP($W160,日射量と図３!$E$6:$F$34,2,TRUE),IF(AND(71&lt;=Z160,Z160&lt;107),VLOOKUP($W160,日射量と図３!$E$6:$G$34,3,TRUE),IF(AND(107&lt;=Z160,Z160&lt;143),VLOOKUP($W160,日射量と図３!$E$6:$H$34,4,TRUE),VLOOKUP($W160,日射量と図３!$E$6:$I$34,5,TRUE))))))</f>
        <v/>
      </c>
      <c r="AC160" s="382" t="str">
        <f t="shared" si="36"/>
        <v/>
      </c>
      <c r="AD160" s="382" t="str">
        <f t="shared" si="37"/>
        <v/>
      </c>
    </row>
    <row r="161" spans="11:30" ht="13.5" customHeight="1">
      <c r="K161" s="4">
        <f t="shared" si="30"/>
        <v>6</v>
      </c>
      <c r="L161" s="34">
        <v>43258</v>
      </c>
      <c r="M161" s="4">
        <v>7</v>
      </c>
      <c r="N161" s="4">
        <v>14</v>
      </c>
      <c r="O161" s="31">
        <v>0.54166666666666663</v>
      </c>
      <c r="P161" s="35">
        <v>25.060000000000002</v>
      </c>
      <c r="Q161" s="36">
        <f t="shared" si="31"/>
        <v>12</v>
      </c>
      <c r="R161" s="4">
        <f t="shared" si="32"/>
        <v>0</v>
      </c>
      <c r="S161" s="31">
        <f t="shared" si="38"/>
        <v>0.19388888888888889</v>
      </c>
      <c r="T161" s="31">
        <f t="shared" si="39"/>
        <v>0.79240740740740734</v>
      </c>
      <c r="U161" s="4">
        <f t="shared" si="33"/>
        <v>0</v>
      </c>
      <c r="V161" s="4" t="str">
        <f t="shared" si="34"/>
        <v/>
      </c>
      <c r="W161" s="18" t="str">
        <f>IF(V161="","",VLOOKUP(L161,日射量と図３!$A$4:$C$368,3,TRUE)*238.85/100)</f>
        <v/>
      </c>
      <c r="X161" s="4" t="str">
        <f t="shared" si="35"/>
        <v/>
      </c>
      <c r="Y161" s="4" t="str">
        <f t="shared" si="40"/>
        <v/>
      </c>
      <c r="Z161" s="4" t="str">
        <f t="shared" si="41"/>
        <v/>
      </c>
      <c r="AA161" s="4" t="str">
        <f>IF($V161="","",IF(Y161&lt;36,0,IF(AND(36&lt;=Y161,Y161&lt;71),VLOOKUP($W161,日射量と図３!$E$6:$F$34,2,TRUE),IF(AND(71&lt;=Y161,Y161&lt;107),VLOOKUP($W161,日射量と図３!$E$6:$G$34,3,TRUE),IF(AND(107&lt;=Y161,Y161&lt;143),VLOOKUP($W161,日射量と図３!$E$6:$H$34,4,TRUE),VLOOKUP($W161,日射量と図３!$E$6:$I$34,5,TRUE))))))</f>
        <v/>
      </c>
      <c r="AB161" s="4" t="str">
        <f>IF($V161="","",IF(Z161&lt;36,0,IF(AND(36&lt;=Z161,Z161&lt;71),VLOOKUP($W161,日射量と図３!$E$6:$F$34,2,TRUE),IF(AND(71&lt;=Z161,Z161&lt;107),VLOOKUP($W161,日射量と図３!$E$6:$G$34,3,TRUE),IF(AND(107&lt;=Z161,Z161&lt;143),VLOOKUP($W161,日射量と図３!$E$6:$H$34,4,TRUE),VLOOKUP($W161,日射量と図３!$E$6:$I$34,5,TRUE))))))</f>
        <v/>
      </c>
      <c r="AC161" s="382" t="str">
        <f t="shared" si="36"/>
        <v/>
      </c>
      <c r="AD161" s="382" t="str">
        <f t="shared" si="37"/>
        <v/>
      </c>
    </row>
    <row r="162" spans="11:30" ht="13.5" customHeight="1">
      <c r="K162" s="4">
        <f t="shared" si="30"/>
        <v>6</v>
      </c>
      <c r="L162" s="34">
        <v>43258</v>
      </c>
      <c r="M162" s="4">
        <v>7</v>
      </c>
      <c r="N162" s="4">
        <v>15</v>
      </c>
      <c r="O162" s="31">
        <v>0.58333333333333337</v>
      </c>
      <c r="P162" s="35">
        <v>25.009999999999998</v>
      </c>
      <c r="Q162" s="36">
        <f t="shared" si="31"/>
        <v>12</v>
      </c>
      <c r="R162" s="4">
        <f t="shared" si="32"/>
        <v>0</v>
      </c>
      <c r="S162" s="31">
        <f t="shared" si="38"/>
        <v>0.19388888888888889</v>
      </c>
      <c r="T162" s="31">
        <f t="shared" si="39"/>
        <v>0.79240740740740734</v>
      </c>
      <c r="U162" s="4">
        <f t="shared" si="33"/>
        <v>0</v>
      </c>
      <c r="V162" s="4" t="str">
        <f t="shared" si="34"/>
        <v/>
      </c>
      <c r="W162" s="18" t="str">
        <f>IF(V162="","",VLOOKUP(L162,日射量と図３!$A$4:$C$368,3,TRUE)*238.85/100)</f>
        <v/>
      </c>
      <c r="X162" s="4" t="str">
        <f t="shared" si="35"/>
        <v/>
      </c>
      <c r="Y162" s="4" t="str">
        <f t="shared" si="40"/>
        <v/>
      </c>
      <c r="Z162" s="4" t="str">
        <f t="shared" si="41"/>
        <v/>
      </c>
      <c r="AA162" s="4" t="str">
        <f>IF($V162="","",IF(Y162&lt;36,0,IF(AND(36&lt;=Y162,Y162&lt;71),VLOOKUP($W162,日射量と図３!$E$6:$F$34,2,TRUE),IF(AND(71&lt;=Y162,Y162&lt;107),VLOOKUP($W162,日射量と図３!$E$6:$G$34,3,TRUE),IF(AND(107&lt;=Y162,Y162&lt;143),VLOOKUP($W162,日射量と図３!$E$6:$H$34,4,TRUE),VLOOKUP($W162,日射量と図３!$E$6:$I$34,5,TRUE))))))</f>
        <v/>
      </c>
      <c r="AB162" s="4" t="str">
        <f>IF($V162="","",IF(Z162&lt;36,0,IF(AND(36&lt;=Z162,Z162&lt;71),VLOOKUP($W162,日射量と図３!$E$6:$F$34,2,TRUE),IF(AND(71&lt;=Z162,Z162&lt;107),VLOOKUP($W162,日射量と図３!$E$6:$G$34,3,TRUE),IF(AND(107&lt;=Z162,Z162&lt;143),VLOOKUP($W162,日射量と図３!$E$6:$H$34,4,TRUE),VLOOKUP($W162,日射量と図３!$E$6:$I$34,5,TRUE))))))</f>
        <v/>
      </c>
      <c r="AC162" s="382" t="str">
        <f t="shared" si="36"/>
        <v/>
      </c>
      <c r="AD162" s="382" t="str">
        <f t="shared" si="37"/>
        <v/>
      </c>
    </row>
    <row r="163" spans="11:30" ht="13.5" customHeight="1">
      <c r="K163" s="4">
        <f t="shared" si="30"/>
        <v>6</v>
      </c>
      <c r="L163" s="34">
        <v>43258</v>
      </c>
      <c r="M163" s="4">
        <v>7</v>
      </c>
      <c r="N163" s="4">
        <v>16</v>
      </c>
      <c r="O163" s="31">
        <v>0.625</v>
      </c>
      <c r="P163" s="35">
        <v>24.89</v>
      </c>
      <c r="Q163" s="36">
        <f t="shared" si="31"/>
        <v>16</v>
      </c>
      <c r="R163" s="4">
        <f t="shared" si="32"/>
        <v>0</v>
      </c>
      <c r="S163" s="31">
        <f t="shared" si="38"/>
        <v>0.19388888888888889</v>
      </c>
      <c r="T163" s="31">
        <f t="shared" si="39"/>
        <v>0.79240740740740734</v>
      </c>
      <c r="U163" s="4">
        <f t="shared" si="33"/>
        <v>0</v>
      </c>
      <c r="V163" s="4" t="str">
        <f t="shared" si="34"/>
        <v/>
      </c>
      <c r="W163" s="18" t="str">
        <f>IF(V163="","",VLOOKUP(L163,日射量と図３!$A$4:$C$368,3,TRUE)*238.85/100)</f>
        <v/>
      </c>
      <c r="X163" s="4" t="str">
        <f t="shared" si="35"/>
        <v/>
      </c>
      <c r="Y163" s="4" t="str">
        <f t="shared" si="40"/>
        <v/>
      </c>
      <c r="Z163" s="4" t="str">
        <f t="shared" si="41"/>
        <v/>
      </c>
      <c r="AA163" s="4" t="str">
        <f>IF($V163="","",IF(Y163&lt;36,0,IF(AND(36&lt;=Y163,Y163&lt;71),VLOOKUP($W163,日射量と図３!$E$6:$F$34,2,TRUE),IF(AND(71&lt;=Y163,Y163&lt;107),VLOOKUP($W163,日射量と図３!$E$6:$G$34,3,TRUE),IF(AND(107&lt;=Y163,Y163&lt;143),VLOOKUP($W163,日射量と図３!$E$6:$H$34,4,TRUE),VLOOKUP($W163,日射量と図３!$E$6:$I$34,5,TRUE))))))</f>
        <v/>
      </c>
      <c r="AB163" s="4" t="str">
        <f>IF($V163="","",IF(Z163&lt;36,0,IF(AND(36&lt;=Z163,Z163&lt;71),VLOOKUP($W163,日射量と図３!$E$6:$F$34,2,TRUE),IF(AND(71&lt;=Z163,Z163&lt;107),VLOOKUP($W163,日射量と図３!$E$6:$G$34,3,TRUE),IF(AND(107&lt;=Z163,Z163&lt;143),VLOOKUP($W163,日射量と図３!$E$6:$H$34,4,TRUE),VLOOKUP($W163,日射量と図３!$E$6:$I$34,5,TRUE))))))</f>
        <v/>
      </c>
      <c r="AC163" s="382" t="str">
        <f t="shared" si="36"/>
        <v/>
      </c>
      <c r="AD163" s="382" t="str">
        <f t="shared" si="37"/>
        <v/>
      </c>
    </row>
    <row r="164" spans="11:30" ht="13.5" customHeight="1">
      <c r="K164" s="4">
        <f t="shared" si="30"/>
        <v>6</v>
      </c>
      <c r="L164" s="34">
        <v>43258</v>
      </c>
      <c r="M164" s="4">
        <v>7</v>
      </c>
      <c r="N164" s="4">
        <v>17</v>
      </c>
      <c r="O164" s="31">
        <v>0.66666666666666663</v>
      </c>
      <c r="P164" s="35">
        <v>23.669999999999998</v>
      </c>
      <c r="Q164" s="36">
        <f t="shared" si="31"/>
        <v>16</v>
      </c>
      <c r="R164" s="4">
        <f t="shared" si="32"/>
        <v>0</v>
      </c>
      <c r="S164" s="31">
        <f t="shared" si="38"/>
        <v>0.19388888888888889</v>
      </c>
      <c r="T164" s="31">
        <f t="shared" si="39"/>
        <v>0.79240740740740734</v>
      </c>
      <c r="U164" s="4">
        <f t="shared" si="33"/>
        <v>0</v>
      </c>
      <c r="V164" s="4" t="str">
        <f t="shared" si="34"/>
        <v/>
      </c>
      <c r="W164" s="18" t="str">
        <f>IF(V164="","",VLOOKUP(L164,日射量と図３!$A$4:$C$368,3,TRUE)*238.85/100)</f>
        <v/>
      </c>
      <c r="X164" s="4" t="str">
        <f t="shared" si="35"/>
        <v/>
      </c>
      <c r="Y164" s="4" t="str">
        <f t="shared" si="40"/>
        <v/>
      </c>
      <c r="Z164" s="4" t="str">
        <f t="shared" si="41"/>
        <v/>
      </c>
      <c r="AA164" s="4" t="str">
        <f>IF($V164="","",IF(Y164&lt;36,0,IF(AND(36&lt;=Y164,Y164&lt;71),VLOOKUP($W164,日射量と図３!$E$6:$F$34,2,TRUE),IF(AND(71&lt;=Y164,Y164&lt;107),VLOOKUP($W164,日射量と図３!$E$6:$G$34,3,TRUE),IF(AND(107&lt;=Y164,Y164&lt;143),VLOOKUP($W164,日射量と図３!$E$6:$H$34,4,TRUE),VLOOKUP($W164,日射量と図３!$E$6:$I$34,5,TRUE))))))</f>
        <v/>
      </c>
      <c r="AB164" s="4" t="str">
        <f>IF($V164="","",IF(Z164&lt;36,0,IF(AND(36&lt;=Z164,Z164&lt;71),VLOOKUP($W164,日射量と図３!$E$6:$F$34,2,TRUE),IF(AND(71&lt;=Z164,Z164&lt;107),VLOOKUP($W164,日射量と図３!$E$6:$G$34,3,TRUE),IF(AND(107&lt;=Z164,Z164&lt;143),VLOOKUP($W164,日射量と図３!$E$6:$H$34,4,TRUE),VLOOKUP($W164,日射量と図３!$E$6:$I$34,5,TRUE))))))</f>
        <v/>
      </c>
      <c r="AC164" s="382" t="str">
        <f t="shared" si="36"/>
        <v/>
      </c>
      <c r="AD164" s="382" t="str">
        <f t="shared" si="37"/>
        <v/>
      </c>
    </row>
    <row r="165" spans="11:30" ht="13.5" customHeight="1">
      <c r="K165" s="4">
        <f t="shared" si="30"/>
        <v>6</v>
      </c>
      <c r="L165" s="34">
        <v>43258</v>
      </c>
      <c r="M165" s="4">
        <v>7</v>
      </c>
      <c r="N165" s="4">
        <v>18</v>
      </c>
      <c r="O165" s="31">
        <v>0.70833333333333337</v>
      </c>
      <c r="P165" s="35">
        <v>22.85</v>
      </c>
      <c r="Q165" s="36">
        <f t="shared" si="31"/>
        <v>16</v>
      </c>
      <c r="R165" s="4">
        <f t="shared" si="32"/>
        <v>0</v>
      </c>
      <c r="S165" s="31">
        <f t="shared" si="38"/>
        <v>0.19388888888888889</v>
      </c>
      <c r="T165" s="31">
        <f t="shared" si="39"/>
        <v>0.79240740740740734</v>
      </c>
      <c r="U165" s="4">
        <f t="shared" si="33"/>
        <v>0</v>
      </c>
      <c r="V165" s="4" t="str">
        <f t="shared" si="34"/>
        <v/>
      </c>
      <c r="W165" s="18" t="str">
        <f>IF(V165="","",VLOOKUP(L165,日射量と図３!$A$4:$C$368,3,TRUE)*238.85/100)</f>
        <v/>
      </c>
      <c r="X165" s="4" t="str">
        <f t="shared" si="35"/>
        <v/>
      </c>
      <c r="Y165" s="4" t="str">
        <f t="shared" si="40"/>
        <v/>
      </c>
      <c r="Z165" s="4" t="str">
        <f t="shared" si="41"/>
        <v/>
      </c>
      <c r="AA165" s="4" t="str">
        <f>IF($V165="","",IF(Y165&lt;36,0,IF(AND(36&lt;=Y165,Y165&lt;71),VLOOKUP($W165,日射量と図３!$E$6:$F$34,2,TRUE),IF(AND(71&lt;=Y165,Y165&lt;107),VLOOKUP($W165,日射量と図３!$E$6:$G$34,3,TRUE),IF(AND(107&lt;=Y165,Y165&lt;143),VLOOKUP($W165,日射量と図３!$E$6:$H$34,4,TRUE),VLOOKUP($W165,日射量と図３!$E$6:$I$34,5,TRUE))))))</f>
        <v/>
      </c>
      <c r="AB165" s="4" t="str">
        <f>IF($V165="","",IF(Z165&lt;36,0,IF(AND(36&lt;=Z165,Z165&lt;71),VLOOKUP($W165,日射量と図３!$E$6:$F$34,2,TRUE),IF(AND(71&lt;=Z165,Z165&lt;107),VLOOKUP($W165,日射量と図３!$E$6:$G$34,3,TRUE),IF(AND(107&lt;=Z165,Z165&lt;143),VLOOKUP($W165,日射量と図３!$E$6:$H$34,4,TRUE),VLOOKUP($W165,日射量と図３!$E$6:$I$34,5,TRUE))))))</f>
        <v/>
      </c>
      <c r="AC165" s="382" t="str">
        <f t="shared" si="36"/>
        <v/>
      </c>
      <c r="AD165" s="382" t="str">
        <f t="shared" si="37"/>
        <v/>
      </c>
    </row>
    <row r="166" spans="11:30" ht="13.5" customHeight="1">
      <c r="K166" s="4">
        <f t="shared" si="30"/>
        <v>6</v>
      </c>
      <c r="L166" s="34">
        <v>43258</v>
      </c>
      <c r="M166" s="4">
        <v>7</v>
      </c>
      <c r="N166" s="4">
        <v>19</v>
      </c>
      <c r="O166" s="31">
        <v>0.75</v>
      </c>
      <c r="P166" s="35">
        <v>22.16</v>
      </c>
      <c r="Q166" s="36">
        <f t="shared" si="31"/>
        <v>16</v>
      </c>
      <c r="R166" s="4">
        <f t="shared" si="32"/>
        <v>0</v>
      </c>
      <c r="S166" s="31">
        <f t="shared" si="38"/>
        <v>0.19388888888888889</v>
      </c>
      <c r="T166" s="31">
        <f t="shared" si="39"/>
        <v>0.79240740740740734</v>
      </c>
      <c r="U166" s="4">
        <f t="shared" si="33"/>
        <v>0</v>
      </c>
      <c r="V166" s="4" t="str">
        <f t="shared" si="34"/>
        <v/>
      </c>
      <c r="W166" s="18" t="str">
        <f>IF(V166="","",VLOOKUP(L166,日射量と図３!$A$4:$C$368,3,TRUE)*238.85/100)</f>
        <v/>
      </c>
      <c r="X166" s="4" t="str">
        <f t="shared" si="35"/>
        <v/>
      </c>
      <c r="Y166" s="4" t="str">
        <f t="shared" si="40"/>
        <v/>
      </c>
      <c r="Z166" s="4" t="str">
        <f t="shared" si="41"/>
        <v/>
      </c>
      <c r="AA166" s="4" t="str">
        <f>IF($V166="","",IF(Y166&lt;36,0,IF(AND(36&lt;=Y166,Y166&lt;71),VLOOKUP($W166,日射量と図３!$E$6:$F$34,2,TRUE),IF(AND(71&lt;=Y166,Y166&lt;107),VLOOKUP($W166,日射量と図３!$E$6:$G$34,3,TRUE),IF(AND(107&lt;=Y166,Y166&lt;143),VLOOKUP($W166,日射量と図３!$E$6:$H$34,4,TRUE),VLOOKUP($W166,日射量と図３!$E$6:$I$34,5,TRUE))))))</f>
        <v/>
      </c>
      <c r="AB166" s="4" t="str">
        <f>IF($V166="","",IF(Z166&lt;36,0,IF(AND(36&lt;=Z166,Z166&lt;71),VLOOKUP($W166,日射量と図３!$E$6:$F$34,2,TRUE),IF(AND(71&lt;=Z166,Z166&lt;107),VLOOKUP($W166,日射量と図３!$E$6:$G$34,3,TRUE),IF(AND(107&lt;=Z166,Z166&lt;143),VLOOKUP($W166,日射量と図３!$E$6:$H$34,4,TRUE),VLOOKUP($W166,日射量と図３!$E$6:$I$34,5,TRUE))))))</f>
        <v/>
      </c>
      <c r="AC166" s="382" t="str">
        <f t="shared" si="36"/>
        <v/>
      </c>
      <c r="AD166" s="382" t="str">
        <f t="shared" si="37"/>
        <v/>
      </c>
    </row>
    <row r="167" spans="11:30" ht="13.5" customHeight="1">
      <c r="K167" s="4">
        <f t="shared" si="30"/>
        <v>6</v>
      </c>
      <c r="L167" s="34">
        <v>43258</v>
      </c>
      <c r="M167" s="4">
        <v>7</v>
      </c>
      <c r="N167" s="4">
        <v>20</v>
      </c>
      <c r="O167" s="31">
        <v>0.79166666666666663</v>
      </c>
      <c r="P167" s="35">
        <v>21.53</v>
      </c>
      <c r="Q167" s="36">
        <f t="shared" si="31"/>
        <v>16</v>
      </c>
      <c r="R167" s="4">
        <f t="shared" si="32"/>
        <v>0</v>
      </c>
      <c r="S167" s="31">
        <f t="shared" si="38"/>
        <v>0.19388888888888889</v>
      </c>
      <c r="T167" s="31">
        <f t="shared" si="39"/>
        <v>0.79240740740740734</v>
      </c>
      <c r="U167" s="4">
        <f t="shared" si="33"/>
        <v>0</v>
      </c>
      <c r="V167" s="4" t="str">
        <f t="shared" si="34"/>
        <v/>
      </c>
      <c r="W167" s="18" t="str">
        <f>IF(V167="","",VLOOKUP(L167,日射量と図３!$A$4:$C$368,3,TRUE)*238.85/100)</f>
        <v/>
      </c>
      <c r="X167" s="4" t="str">
        <f t="shared" si="35"/>
        <v/>
      </c>
      <c r="Y167" s="4" t="str">
        <f t="shared" si="40"/>
        <v/>
      </c>
      <c r="Z167" s="4" t="str">
        <f t="shared" si="41"/>
        <v/>
      </c>
      <c r="AA167" s="4" t="str">
        <f>IF($V167="","",IF(Y167&lt;36,0,IF(AND(36&lt;=Y167,Y167&lt;71),VLOOKUP($W167,日射量と図３!$E$6:$F$34,2,TRUE),IF(AND(71&lt;=Y167,Y167&lt;107),VLOOKUP($W167,日射量と図３!$E$6:$G$34,3,TRUE),IF(AND(107&lt;=Y167,Y167&lt;143),VLOOKUP($W167,日射量と図３!$E$6:$H$34,4,TRUE),VLOOKUP($W167,日射量と図３!$E$6:$I$34,5,TRUE))))))</f>
        <v/>
      </c>
      <c r="AB167" s="4" t="str">
        <f>IF($V167="","",IF(Z167&lt;36,0,IF(AND(36&lt;=Z167,Z167&lt;71),VLOOKUP($W167,日射量と図３!$E$6:$F$34,2,TRUE),IF(AND(71&lt;=Z167,Z167&lt;107),VLOOKUP($W167,日射量と図３!$E$6:$G$34,3,TRUE),IF(AND(107&lt;=Z167,Z167&lt;143),VLOOKUP($W167,日射量と図３!$E$6:$H$34,4,TRUE),VLOOKUP($W167,日射量と図３!$E$6:$I$34,5,TRUE))))))</f>
        <v/>
      </c>
      <c r="AC167" s="382" t="str">
        <f t="shared" si="36"/>
        <v/>
      </c>
      <c r="AD167" s="382" t="str">
        <f t="shared" si="37"/>
        <v/>
      </c>
    </row>
    <row r="168" spans="11:30" ht="13.5" customHeight="1">
      <c r="K168" s="4">
        <f t="shared" si="30"/>
        <v>6</v>
      </c>
      <c r="L168" s="34">
        <v>43258</v>
      </c>
      <c r="M168" s="4">
        <v>7</v>
      </c>
      <c r="N168" s="4">
        <v>21</v>
      </c>
      <c r="O168" s="31">
        <v>0.83333333333333337</v>
      </c>
      <c r="P168" s="35">
        <v>21.020000000000003</v>
      </c>
      <c r="Q168" s="36">
        <f t="shared" si="31"/>
        <v>16</v>
      </c>
      <c r="R168" s="4">
        <f t="shared" si="32"/>
        <v>0</v>
      </c>
      <c r="S168" s="31">
        <f t="shared" si="38"/>
        <v>0.19388888888888889</v>
      </c>
      <c r="T168" s="31">
        <f t="shared" si="39"/>
        <v>0.79240740740740734</v>
      </c>
      <c r="U168" s="4">
        <f t="shared" si="33"/>
        <v>0</v>
      </c>
      <c r="V168" s="4" t="str">
        <f t="shared" si="34"/>
        <v/>
      </c>
      <c r="W168" s="18" t="str">
        <f>IF(V168="","",VLOOKUP(L168,日射量と図３!$A$4:$C$368,3,TRUE)*238.85/100)</f>
        <v/>
      </c>
      <c r="X168" s="4" t="str">
        <f t="shared" si="35"/>
        <v/>
      </c>
      <c r="Y168" s="4" t="str">
        <f t="shared" si="40"/>
        <v/>
      </c>
      <c r="Z168" s="4" t="str">
        <f t="shared" si="41"/>
        <v/>
      </c>
      <c r="AA168" s="4" t="str">
        <f>IF($V168="","",IF(Y168&lt;36,0,IF(AND(36&lt;=Y168,Y168&lt;71),VLOOKUP($W168,日射量と図３!$E$6:$F$34,2,TRUE),IF(AND(71&lt;=Y168,Y168&lt;107),VLOOKUP($W168,日射量と図３!$E$6:$G$34,3,TRUE),IF(AND(107&lt;=Y168,Y168&lt;143),VLOOKUP($W168,日射量と図３!$E$6:$H$34,4,TRUE),VLOOKUP($W168,日射量と図３!$E$6:$I$34,5,TRUE))))))</f>
        <v/>
      </c>
      <c r="AB168" s="4" t="str">
        <f>IF($V168="","",IF(Z168&lt;36,0,IF(AND(36&lt;=Z168,Z168&lt;71),VLOOKUP($W168,日射量と図３!$E$6:$F$34,2,TRUE),IF(AND(71&lt;=Z168,Z168&lt;107),VLOOKUP($W168,日射量と図３!$E$6:$G$34,3,TRUE),IF(AND(107&lt;=Z168,Z168&lt;143),VLOOKUP($W168,日射量と図３!$E$6:$H$34,4,TRUE),VLOOKUP($W168,日射量と図３!$E$6:$I$34,5,TRUE))))))</f>
        <v/>
      </c>
      <c r="AC168" s="382" t="str">
        <f t="shared" si="36"/>
        <v/>
      </c>
      <c r="AD168" s="382" t="str">
        <f t="shared" si="37"/>
        <v/>
      </c>
    </row>
    <row r="169" spans="11:30" ht="13.5" customHeight="1">
      <c r="K169" s="4">
        <f t="shared" si="30"/>
        <v>6</v>
      </c>
      <c r="L169" s="34">
        <v>43258</v>
      </c>
      <c r="M169" s="4">
        <v>7</v>
      </c>
      <c r="N169" s="4">
        <v>22</v>
      </c>
      <c r="O169" s="31">
        <v>0.875</v>
      </c>
      <c r="P169" s="35">
        <v>20.57</v>
      </c>
      <c r="Q169" s="36">
        <f t="shared" si="31"/>
        <v>16</v>
      </c>
      <c r="R169" s="4">
        <f t="shared" si="32"/>
        <v>0</v>
      </c>
      <c r="S169" s="31">
        <f t="shared" si="38"/>
        <v>0.19388888888888889</v>
      </c>
      <c r="T169" s="31">
        <f t="shared" si="39"/>
        <v>0.79240740740740734</v>
      </c>
      <c r="U169" s="4">
        <f t="shared" si="33"/>
        <v>0</v>
      </c>
      <c r="V169" s="4" t="str">
        <f t="shared" si="34"/>
        <v/>
      </c>
      <c r="W169" s="18" t="str">
        <f>IF(V169="","",VLOOKUP(L169,日射量と図３!$A$4:$C$368,3,TRUE)*238.85/100)</f>
        <v/>
      </c>
      <c r="X169" s="4" t="str">
        <f t="shared" si="35"/>
        <v/>
      </c>
      <c r="Y169" s="4" t="str">
        <f t="shared" si="40"/>
        <v/>
      </c>
      <c r="Z169" s="4" t="str">
        <f t="shared" si="41"/>
        <v/>
      </c>
      <c r="AA169" s="4" t="str">
        <f>IF($V169="","",IF(Y169&lt;36,0,IF(AND(36&lt;=Y169,Y169&lt;71),VLOOKUP($W169,日射量と図３!$E$6:$F$34,2,TRUE),IF(AND(71&lt;=Y169,Y169&lt;107),VLOOKUP($W169,日射量と図３!$E$6:$G$34,3,TRUE),IF(AND(107&lt;=Y169,Y169&lt;143),VLOOKUP($W169,日射量と図３!$E$6:$H$34,4,TRUE),VLOOKUP($W169,日射量と図３!$E$6:$I$34,5,TRUE))))))</f>
        <v/>
      </c>
      <c r="AB169" s="4" t="str">
        <f>IF($V169="","",IF(Z169&lt;36,0,IF(AND(36&lt;=Z169,Z169&lt;71),VLOOKUP($W169,日射量と図３!$E$6:$F$34,2,TRUE),IF(AND(71&lt;=Z169,Z169&lt;107),VLOOKUP($W169,日射量と図３!$E$6:$G$34,3,TRUE),IF(AND(107&lt;=Z169,Z169&lt;143),VLOOKUP($W169,日射量と図３!$E$6:$H$34,4,TRUE),VLOOKUP($W169,日射量と図３!$E$6:$I$34,5,TRUE))))))</f>
        <v/>
      </c>
      <c r="AC169" s="382" t="str">
        <f t="shared" si="36"/>
        <v/>
      </c>
      <c r="AD169" s="382" t="str">
        <f t="shared" si="37"/>
        <v/>
      </c>
    </row>
    <row r="170" spans="11:30" ht="13.5" customHeight="1">
      <c r="K170" s="4">
        <f t="shared" si="30"/>
        <v>6</v>
      </c>
      <c r="L170" s="34">
        <v>43258</v>
      </c>
      <c r="M170" s="4">
        <v>7</v>
      </c>
      <c r="N170" s="4">
        <v>23</v>
      </c>
      <c r="O170" s="31">
        <v>0.91666666666666663</v>
      </c>
      <c r="P170" s="35">
        <v>20.260000000000002</v>
      </c>
      <c r="Q170" s="36">
        <f t="shared" si="31"/>
        <v>13</v>
      </c>
      <c r="R170" s="4">
        <f t="shared" si="32"/>
        <v>0</v>
      </c>
      <c r="S170" s="31">
        <f t="shared" si="38"/>
        <v>0.19388888888888889</v>
      </c>
      <c r="T170" s="31">
        <f t="shared" si="39"/>
        <v>0.79240740740740734</v>
      </c>
      <c r="U170" s="4">
        <f t="shared" si="33"/>
        <v>0</v>
      </c>
      <c r="V170" s="4" t="str">
        <f t="shared" si="34"/>
        <v/>
      </c>
      <c r="W170" s="18" t="str">
        <f>IF(V170="","",VLOOKUP(L170,日射量と図３!$A$4:$C$368,3,TRUE)*238.85/100)</f>
        <v/>
      </c>
      <c r="X170" s="4" t="str">
        <f t="shared" si="35"/>
        <v/>
      </c>
      <c r="Y170" s="4" t="str">
        <f t="shared" si="40"/>
        <v/>
      </c>
      <c r="Z170" s="4" t="str">
        <f t="shared" si="41"/>
        <v/>
      </c>
      <c r="AA170" s="4" t="str">
        <f>IF($V170="","",IF(Y170&lt;36,0,IF(AND(36&lt;=Y170,Y170&lt;71),VLOOKUP($W170,日射量と図３!$E$6:$F$34,2,TRUE),IF(AND(71&lt;=Y170,Y170&lt;107),VLOOKUP($W170,日射量と図３!$E$6:$G$34,3,TRUE),IF(AND(107&lt;=Y170,Y170&lt;143),VLOOKUP($W170,日射量と図３!$E$6:$H$34,4,TRUE),VLOOKUP($W170,日射量と図３!$E$6:$I$34,5,TRUE))))))</f>
        <v/>
      </c>
      <c r="AB170" s="4" t="str">
        <f>IF($V170="","",IF(Z170&lt;36,0,IF(AND(36&lt;=Z170,Z170&lt;71),VLOOKUP($W170,日射量と図３!$E$6:$F$34,2,TRUE),IF(AND(71&lt;=Z170,Z170&lt;107),VLOOKUP($W170,日射量と図３!$E$6:$G$34,3,TRUE),IF(AND(107&lt;=Z170,Z170&lt;143),VLOOKUP($W170,日射量と図３!$E$6:$H$34,4,TRUE),VLOOKUP($W170,日射量と図３!$E$6:$I$34,5,TRUE))))))</f>
        <v/>
      </c>
      <c r="AC170" s="382" t="str">
        <f t="shared" si="36"/>
        <v/>
      </c>
      <c r="AD170" s="382" t="str">
        <f t="shared" si="37"/>
        <v/>
      </c>
    </row>
    <row r="171" spans="11:30" ht="13.5" customHeight="1">
      <c r="K171" s="4">
        <f t="shared" si="30"/>
        <v>6</v>
      </c>
      <c r="L171" s="34">
        <v>43258</v>
      </c>
      <c r="M171" s="4">
        <v>7</v>
      </c>
      <c r="N171" s="4">
        <v>24</v>
      </c>
      <c r="O171" s="31">
        <v>0.95833333333333337</v>
      </c>
      <c r="P171" s="35">
        <v>19.989999999999998</v>
      </c>
      <c r="Q171" s="36">
        <f t="shared" si="31"/>
        <v>13</v>
      </c>
      <c r="R171" s="4">
        <f t="shared" si="32"/>
        <v>0</v>
      </c>
      <c r="S171" s="31">
        <f t="shared" si="38"/>
        <v>0.19388888888888889</v>
      </c>
      <c r="T171" s="31">
        <f t="shared" si="39"/>
        <v>0.79240740740740734</v>
      </c>
      <c r="U171" s="4">
        <f t="shared" si="33"/>
        <v>0</v>
      </c>
      <c r="V171" s="4" t="str">
        <f t="shared" si="34"/>
        <v/>
      </c>
      <c r="W171" s="18" t="str">
        <f>IF(V171="","",VLOOKUP(L171,日射量と図３!$A$4:$C$368,3,TRUE)*238.85/100)</f>
        <v/>
      </c>
      <c r="X171" s="4" t="str">
        <f t="shared" si="35"/>
        <v/>
      </c>
      <c r="Y171" s="4" t="str">
        <f t="shared" si="40"/>
        <v/>
      </c>
      <c r="Z171" s="4" t="str">
        <f t="shared" si="41"/>
        <v/>
      </c>
      <c r="AA171" s="4" t="str">
        <f>IF($V171="","",IF(Y171&lt;36,0,IF(AND(36&lt;=Y171,Y171&lt;71),VLOOKUP($W171,日射量と図３!$E$6:$F$34,2,TRUE),IF(AND(71&lt;=Y171,Y171&lt;107),VLOOKUP($W171,日射量と図３!$E$6:$G$34,3,TRUE),IF(AND(107&lt;=Y171,Y171&lt;143),VLOOKUP($W171,日射量と図３!$E$6:$H$34,4,TRUE),VLOOKUP($W171,日射量と図３!$E$6:$I$34,5,TRUE))))))</f>
        <v/>
      </c>
      <c r="AB171" s="4" t="str">
        <f>IF($V171="","",IF(Z171&lt;36,0,IF(AND(36&lt;=Z171,Z171&lt;71),VLOOKUP($W171,日射量と図３!$E$6:$F$34,2,TRUE),IF(AND(71&lt;=Z171,Z171&lt;107),VLOOKUP($W171,日射量と図３!$E$6:$G$34,3,TRUE),IF(AND(107&lt;=Z171,Z171&lt;143),VLOOKUP($W171,日射量と図３!$E$6:$H$34,4,TRUE),VLOOKUP($W171,日射量と図３!$E$6:$I$34,5,TRUE))))))</f>
        <v/>
      </c>
      <c r="AC171" s="382" t="str">
        <f t="shared" si="36"/>
        <v/>
      </c>
      <c r="AD171" s="382" t="str">
        <f t="shared" si="37"/>
        <v/>
      </c>
    </row>
    <row r="172" spans="11:30" ht="13.5" customHeight="1">
      <c r="K172" s="4">
        <f t="shared" si="30"/>
        <v>6</v>
      </c>
      <c r="L172" s="34">
        <v>43259</v>
      </c>
      <c r="M172" s="4">
        <v>8</v>
      </c>
      <c r="N172" s="4">
        <v>1</v>
      </c>
      <c r="O172" s="31">
        <v>0</v>
      </c>
      <c r="P172" s="35">
        <v>19.740000000000002</v>
      </c>
      <c r="Q172" s="36">
        <f t="shared" si="31"/>
        <v>13</v>
      </c>
      <c r="R172" s="4">
        <f t="shared" si="32"/>
        <v>0</v>
      </c>
      <c r="S172" s="31">
        <f t="shared" si="38"/>
        <v>0.19388888888888889</v>
      </c>
      <c r="T172" s="31">
        <f t="shared" si="39"/>
        <v>0.79240740740740734</v>
      </c>
      <c r="U172" s="4">
        <f t="shared" si="33"/>
        <v>0</v>
      </c>
      <c r="V172" s="4">
        <f t="shared" si="34"/>
        <v>0</v>
      </c>
      <c r="W172" s="18">
        <f>IF(V172="","",VLOOKUP(L172,日射量と図３!$A$4:$C$368,3,TRUE)*238.85/100)</f>
        <v>42.993000000000002</v>
      </c>
      <c r="X172" s="4">
        <f t="shared" si="35"/>
        <v>14</v>
      </c>
      <c r="Y172" s="4">
        <f t="shared" si="40"/>
        <v>0</v>
      </c>
      <c r="Z172" s="4">
        <f t="shared" si="41"/>
        <v>0</v>
      </c>
      <c r="AA172" s="4">
        <f>IF($V172="","",IF(Y172&lt;36,0,IF(AND(36&lt;=Y172,Y172&lt;71),VLOOKUP($W172,日射量と図３!$E$6:$F$34,2,TRUE),IF(AND(71&lt;=Y172,Y172&lt;107),VLOOKUP($W172,日射量と図３!$E$6:$G$34,3,TRUE),IF(AND(107&lt;=Y172,Y172&lt;143),VLOOKUP($W172,日射量と図３!$E$6:$H$34,4,TRUE),VLOOKUP($W172,日射量と図３!$E$6:$I$34,5,TRUE))))))</f>
        <v>0</v>
      </c>
      <c r="AB172" s="4">
        <f>IF($V172="","",IF(Z172&lt;36,0,IF(AND(36&lt;=Z172,Z172&lt;71),VLOOKUP($W172,日射量と図３!$E$6:$F$34,2,TRUE),IF(AND(71&lt;=Z172,Z172&lt;107),VLOOKUP($W172,日射量と図３!$E$6:$G$34,3,TRUE),IF(AND(107&lt;=Z172,Z172&lt;143),VLOOKUP($W172,日射量と図３!$E$6:$H$34,4,TRUE),VLOOKUP($W172,日射量と図３!$E$6:$I$34,5,TRUE))))))</f>
        <v>0</v>
      </c>
      <c r="AC172" s="382">
        <f t="shared" si="36"/>
        <v>0</v>
      </c>
      <c r="AD172" s="382">
        <f t="shared" si="37"/>
        <v>0</v>
      </c>
    </row>
    <row r="173" spans="11:30" ht="13.5" customHeight="1">
      <c r="K173" s="4">
        <f t="shared" si="30"/>
        <v>6</v>
      </c>
      <c r="L173" s="34">
        <v>43259</v>
      </c>
      <c r="M173" s="4">
        <v>8</v>
      </c>
      <c r="N173" s="4">
        <v>2</v>
      </c>
      <c r="O173" s="31">
        <v>4.1666666666666664E-2</v>
      </c>
      <c r="P173" s="35">
        <v>19.62</v>
      </c>
      <c r="Q173" s="36">
        <f t="shared" si="31"/>
        <v>13</v>
      </c>
      <c r="R173" s="4">
        <f t="shared" si="32"/>
        <v>0</v>
      </c>
      <c r="S173" s="31">
        <f t="shared" si="38"/>
        <v>0.19388888888888889</v>
      </c>
      <c r="T173" s="31">
        <f t="shared" si="39"/>
        <v>0.79240740740740734</v>
      </c>
      <c r="U173" s="4">
        <f t="shared" si="33"/>
        <v>0</v>
      </c>
      <c r="V173" s="4" t="str">
        <f t="shared" si="34"/>
        <v/>
      </c>
      <c r="W173" s="18" t="str">
        <f>IF(V173="","",VLOOKUP(L173,日射量と図３!$A$4:$C$368,3,TRUE)*238.85/100)</f>
        <v/>
      </c>
      <c r="X173" s="4" t="str">
        <f t="shared" si="35"/>
        <v/>
      </c>
      <c r="Y173" s="4" t="str">
        <f t="shared" si="40"/>
        <v/>
      </c>
      <c r="Z173" s="4" t="str">
        <f t="shared" si="41"/>
        <v/>
      </c>
      <c r="AA173" s="4" t="str">
        <f>IF($V173="","",IF(Y173&lt;36,0,IF(AND(36&lt;=Y173,Y173&lt;71),VLOOKUP($W173,日射量と図３!$E$6:$F$34,2,TRUE),IF(AND(71&lt;=Y173,Y173&lt;107),VLOOKUP($W173,日射量と図３!$E$6:$G$34,3,TRUE),IF(AND(107&lt;=Y173,Y173&lt;143),VLOOKUP($W173,日射量と図３!$E$6:$H$34,4,TRUE),VLOOKUP($W173,日射量と図３!$E$6:$I$34,5,TRUE))))))</f>
        <v/>
      </c>
      <c r="AB173" s="4" t="str">
        <f>IF($V173="","",IF(Z173&lt;36,0,IF(AND(36&lt;=Z173,Z173&lt;71),VLOOKUP($W173,日射量と図３!$E$6:$F$34,2,TRUE),IF(AND(71&lt;=Z173,Z173&lt;107),VLOOKUP($W173,日射量と図３!$E$6:$G$34,3,TRUE),IF(AND(107&lt;=Z173,Z173&lt;143),VLOOKUP($W173,日射量と図３!$E$6:$H$34,4,TRUE),VLOOKUP($W173,日射量と図３!$E$6:$I$34,5,TRUE))))))</f>
        <v/>
      </c>
      <c r="AC173" s="382" t="str">
        <f t="shared" si="36"/>
        <v/>
      </c>
      <c r="AD173" s="382" t="str">
        <f t="shared" si="37"/>
        <v/>
      </c>
    </row>
    <row r="174" spans="11:30" ht="13.5" customHeight="1">
      <c r="K174" s="4">
        <f t="shared" si="30"/>
        <v>6</v>
      </c>
      <c r="L174" s="34">
        <v>43259</v>
      </c>
      <c r="M174" s="4">
        <v>8</v>
      </c>
      <c r="N174" s="4">
        <v>3</v>
      </c>
      <c r="O174" s="31">
        <v>8.3333333333333329E-2</v>
      </c>
      <c r="P174" s="35">
        <v>19.43</v>
      </c>
      <c r="Q174" s="36">
        <f t="shared" si="31"/>
        <v>13</v>
      </c>
      <c r="R174" s="4">
        <f t="shared" si="32"/>
        <v>0</v>
      </c>
      <c r="S174" s="31">
        <f t="shared" si="38"/>
        <v>0.19388888888888889</v>
      </c>
      <c r="T174" s="31">
        <f t="shared" si="39"/>
        <v>0.79240740740740734</v>
      </c>
      <c r="U174" s="4">
        <f t="shared" si="33"/>
        <v>0</v>
      </c>
      <c r="V174" s="4" t="str">
        <f t="shared" si="34"/>
        <v/>
      </c>
      <c r="W174" s="18" t="str">
        <f>IF(V174="","",VLOOKUP(L174,日射量と図３!$A$4:$C$368,3,TRUE)*238.85/100)</f>
        <v/>
      </c>
      <c r="X174" s="4" t="str">
        <f t="shared" si="35"/>
        <v/>
      </c>
      <c r="Y174" s="4" t="str">
        <f t="shared" si="40"/>
        <v/>
      </c>
      <c r="Z174" s="4" t="str">
        <f t="shared" si="41"/>
        <v/>
      </c>
      <c r="AA174" s="4" t="str">
        <f>IF($V174="","",IF(Y174&lt;36,0,IF(AND(36&lt;=Y174,Y174&lt;71),VLOOKUP($W174,日射量と図３!$E$6:$F$34,2,TRUE),IF(AND(71&lt;=Y174,Y174&lt;107),VLOOKUP($W174,日射量と図３!$E$6:$G$34,3,TRUE),IF(AND(107&lt;=Y174,Y174&lt;143),VLOOKUP($W174,日射量と図３!$E$6:$H$34,4,TRUE),VLOOKUP($W174,日射量と図３!$E$6:$I$34,5,TRUE))))))</f>
        <v/>
      </c>
      <c r="AB174" s="4" t="str">
        <f>IF($V174="","",IF(Z174&lt;36,0,IF(AND(36&lt;=Z174,Z174&lt;71),VLOOKUP($W174,日射量と図３!$E$6:$F$34,2,TRUE),IF(AND(71&lt;=Z174,Z174&lt;107),VLOOKUP($W174,日射量と図３!$E$6:$G$34,3,TRUE),IF(AND(107&lt;=Z174,Z174&lt;143),VLOOKUP($W174,日射量と図３!$E$6:$H$34,4,TRUE),VLOOKUP($W174,日射量と図３!$E$6:$I$34,5,TRUE))))))</f>
        <v/>
      </c>
      <c r="AC174" s="382" t="str">
        <f t="shared" si="36"/>
        <v/>
      </c>
      <c r="AD174" s="382" t="str">
        <f t="shared" si="37"/>
        <v/>
      </c>
    </row>
    <row r="175" spans="11:30" ht="13.5" customHeight="1">
      <c r="K175" s="4">
        <f t="shared" si="30"/>
        <v>6</v>
      </c>
      <c r="L175" s="34">
        <v>43259</v>
      </c>
      <c r="M175" s="4">
        <v>8</v>
      </c>
      <c r="N175" s="4">
        <v>4</v>
      </c>
      <c r="O175" s="31">
        <v>0.125</v>
      </c>
      <c r="P175" s="35">
        <v>19.209999999999997</v>
      </c>
      <c r="Q175" s="36">
        <f t="shared" si="31"/>
        <v>13</v>
      </c>
      <c r="R175" s="4">
        <f t="shared" si="32"/>
        <v>0</v>
      </c>
      <c r="S175" s="31">
        <f t="shared" si="38"/>
        <v>0.19388888888888889</v>
      </c>
      <c r="T175" s="31">
        <f t="shared" si="39"/>
        <v>0.79240740740740734</v>
      </c>
      <c r="U175" s="4">
        <f t="shared" si="33"/>
        <v>0</v>
      </c>
      <c r="V175" s="4" t="str">
        <f t="shared" si="34"/>
        <v/>
      </c>
      <c r="W175" s="18" t="str">
        <f>IF(V175="","",VLOOKUP(L175,日射量と図３!$A$4:$C$368,3,TRUE)*238.85/100)</f>
        <v/>
      </c>
      <c r="X175" s="4" t="str">
        <f t="shared" si="35"/>
        <v/>
      </c>
      <c r="Y175" s="4" t="str">
        <f t="shared" si="40"/>
        <v/>
      </c>
      <c r="Z175" s="4" t="str">
        <f t="shared" si="41"/>
        <v/>
      </c>
      <c r="AA175" s="4" t="str">
        <f>IF($V175="","",IF(Y175&lt;36,0,IF(AND(36&lt;=Y175,Y175&lt;71),VLOOKUP($W175,日射量と図３!$E$6:$F$34,2,TRUE),IF(AND(71&lt;=Y175,Y175&lt;107),VLOOKUP($W175,日射量と図３!$E$6:$G$34,3,TRUE),IF(AND(107&lt;=Y175,Y175&lt;143),VLOOKUP($W175,日射量と図３!$E$6:$H$34,4,TRUE),VLOOKUP($W175,日射量と図３!$E$6:$I$34,5,TRUE))))))</f>
        <v/>
      </c>
      <c r="AB175" s="4" t="str">
        <f>IF($V175="","",IF(Z175&lt;36,0,IF(AND(36&lt;=Z175,Z175&lt;71),VLOOKUP($W175,日射量と図３!$E$6:$F$34,2,TRUE),IF(AND(71&lt;=Z175,Z175&lt;107),VLOOKUP($W175,日射量と図３!$E$6:$G$34,3,TRUE),IF(AND(107&lt;=Z175,Z175&lt;143),VLOOKUP($W175,日射量と図３!$E$6:$H$34,4,TRUE),VLOOKUP($W175,日射量と図３!$E$6:$I$34,5,TRUE))))))</f>
        <v/>
      </c>
      <c r="AC175" s="382" t="str">
        <f t="shared" si="36"/>
        <v/>
      </c>
      <c r="AD175" s="382" t="str">
        <f t="shared" si="37"/>
        <v/>
      </c>
    </row>
    <row r="176" spans="11:30" ht="13.5" customHeight="1">
      <c r="K176" s="4">
        <f t="shared" si="30"/>
        <v>6</v>
      </c>
      <c r="L176" s="34">
        <v>43259</v>
      </c>
      <c r="M176" s="4">
        <v>8</v>
      </c>
      <c r="N176" s="4">
        <v>5</v>
      </c>
      <c r="O176" s="31">
        <v>0.16666666666666666</v>
      </c>
      <c r="P176" s="35">
        <v>18.949999999999996</v>
      </c>
      <c r="Q176" s="36">
        <f t="shared" si="31"/>
        <v>15</v>
      </c>
      <c r="R176" s="4">
        <f t="shared" si="32"/>
        <v>0</v>
      </c>
      <c r="S176" s="31">
        <f t="shared" si="38"/>
        <v>0.19388888888888889</v>
      </c>
      <c r="T176" s="31">
        <f t="shared" si="39"/>
        <v>0.79240740740740734</v>
      </c>
      <c r="U176" s="4">
        <f t="shared" si="33"/>
        <v>0</v>
      </c>
      <c r="V176" s="4" t="str">
        <f t="shared" si="34"/>
        <v/>
      </c>
      <c r="W176" s="18" t="str">
        <f>IF(V176="","",VLOOKUP(L176,日射量と図３!$A$4:$C$368,3,TRUE)*238.85/100)</f>
        <v/>
      </c>
      <c r="X176" s="4" t="str">
        <f t="shared" si="35"/>
        <v/>
      </c>
      <c r="Y176" s="4" t="str">
        <f t="shared" si="40"/>
        <v/>
      </c>
      <c r="Z176" s="4" t="str">
        <f t="shared" si="41"/>
        <v/>
      </c>
      <c r="AA176" s="4" t="str">
        <f>IF($V176="","",IF(Y176&lt;36,0,IF(AND(36&lt;=Y176,Y176&lt;71),VLOOKUP($W176,日射量と図３!$E$6:$F$34,2,TRUE),IF(AND(71&lt;=Y176,Y176&lt;107),VLOOKUP($W176,日射量と図３!$E$6:$G$34,3,TRUE),IF(AND(107&lt;=Y176,Y176&lt;143),VLOOKUP($W176,日射量と図３!$E$6:$H$34,4,TRUE),VLOOKUP($W176,日射量と図３!$E$6:$I$34,5,TRUE))))))</f>
        <v/>
      </c>
      <c r="AB176" s="4" t="str">
        <f>IF($V176="","",IF(Z176&lt;36,0,IF(AND(36&lt;=Z176,Z176&lt;71),VLOOKUP($W176,日射量と図３!$E$6:$F$34,2,TRUE),IF(AND(71&lt;=Z176,Z176&lt;107),VLOOKUP($W176,日射量と図３!$E$6:$G$34,3,TRUE),IF(AND(107&lt;=Z176,Z176&lt;143),VLOOKUP($W176,日射量と図３!$E$6:$H$34,4,TRUE),VLOOKUP($W176,日射量と図３!$E$6:$I$34,5,TRUE))))))</f>
        <v/>
      </c>
      <c r="AC176" s="382" t="str">
        <f t="shared" si="36"/>
        <v/>
      </c>
      <c r="AD176" s="382" t="str">
        <f t="shared" si="37"/>
        <v/>
      </c>
    </row>
    <row r="177" spans="11:30" ht="13.5" customHeight="1">
      <c r="K177" s="4">
        <f t="shared" si="30"/>
        <v>6</v>
      </c>
      <c r="L177" s="34">
        <v>43259</v>
      </c>
      <c r="M177" s="4">
        <v>8</v>
      </c>
      <c r="N177" s="4">
        <v>6</v>
      </c>
      <c r="O177" s="31">
        <v>0.20833333333333334</v>
      </c>
      <c r="P177" s="35">
        <v>18.829999999999998</v>
      </c>
      <c r="Q177" s="36">
        <f t="shared" si="31"/>
        <v>15</v>
      </c>
      <c r="R177" s="4">
        <f t="shared" si="32"/>
        <v>0</v>
      </c>
      <c r="S177" s="31">
        <f t="shared" si="38"/>
        <v>0.19388888888888889</v>
      </c>
      <c r="T177" s="31">
        <f t="shared" si="39"/>
        <v>0.79240740740740734</v>
      </c>
      <c r="U177" s="4">
        <f t="shared" si="33"/>
        <v>0</v>
      </c>
      <c r="V177" s="4" t="str">
        <f t="shared" si="34"/>
        <v/>
      </c>
      <c r="W177" s="18" t="str">
        <f>IF(V177="","",VLOOKUP(L177,日射量と図３!$A$4:$C$368,3,TRUE)*238.85/100)</f>
        <v/>
      </c>
      <c r="X177" s="4" t="str">
        <f t="shared" si="35"/>
        <v/>
      </c>
      <c r="Y177" s="4" t="str">
        <f t="shared" si="40"/>
        <v/>
      </c>
      <c r="Z177" s="4" t="str">
        <f t="shared" si="41"/>
        <v/>
      </c>
      <c r="AA177" s="4" t="str">
        <f>IF($V177="","",IF(Y177&lt;36,0,IF(AND(36&lt;=Y177,Y177&lt;71),VLOOKUP($W177,日射量と図３!$E$6:$F$34,2,TRUE),IF(AND(71&lt;=Y177,Y177&lt;107),VLOOKUP($W177,日射量と図３!$E$6:$G$34,3,TRUE),IF(AND(107&lt;=Y177,Y177&lt;143),VLOOKUP($W177,日射量と図３!$E$6:$H$34,4,TRUE),VLOOKUP($W177,日射量と図３!$E$6:$I$34,5,TRUE))))))</f>
        <v/>
      </c>
      <c r="AB177" s="4" t="str">
        <f>IF($V177="","",IF(Z177&lt;36,0,IF(AND(36&lt;=Z177,Z177&lt;71),VLOOKUP($W177,日射量と図３!$E$6:$F$34,2,TRUE),IF(AND(71&lt;=Z177,Z177&lt;107),VLOOKUP($W177,日射量と図３!$E$6:$G$34,3,TRUE),IF(AND(107&lt;=Z177,Z177&lt;143),VLOOKUP($W177,日射量と図３!$E$6:$H$34,4,TRUE),VLOOKUP($W177,日射量と図３!$E$6:$I$34,5,TRUE))))))</f>
        <v/>
      </c>
      <c r="AC177" s="382" t="str">
        <f t="shared" si="36"/>
        <v/>
      </c>
      <c r="AD177" s="382" t="str">
        <f t="shared" si="37"/>
        <v/>
      </c>
    </row>
    <row r="178" spans="11:30" ht="13.5" customHeight="1">
      <c r="K178" s="4">
        <f t="shared" si="30"/>
        <v>6</v>
      </c>
      <c r="L178" s="34">
        <v>43259</v>
      </c>
      <c r="M178" s="4">
        <v>8</v>
      </c>
      <c r="N178" s="4">
        <v>7</v>
      </c>
      <c r="O178" s="31">
        <v>0.25</v>
      </c>
      <c r="P178" s="35">
        <v>19.250000000000004</v>
      </c>
      <c r="Q178" s="36">
        <f t="shared" si="31"/>
        <v>15</v>
      </c>
      <c r="R178" s="4">
        <f t="shared" si="32"/>
        <v>0</v>
      </c>
      <c r="S178" s="31">
        <f t="shared" si="38"/>
        <v>0.19388888888888889</v>
      </c>
      <c r="T178" s="31">
        <f t="shared" si="39"/>
        <v>0.79240740740740734</v>
      </c>
      <c r="U178" s="4">
        <f t="shared" si="33"/>
        <v>0</v>
      </c>
      <c r="V178" s="4" t="str">
        <f t="shared" si="34"/>
        <v/>
      </c>
      <c r="W178" s="18" t="str">
        <f>IF(V178="","",VLOOKUP(L178,日射量と図３!$A$4:$C$368,3,TRUE)*238.85/100)</f>
        <v/>
      </c>
      <c r="X178" s="4" t="str">
        <f t="shared" si="35"/>
        <v/>
      </c>
      <c r="Y178" s="4" t="str">
        <f t="shared" si="40"/>
        <v/>
      </c>
      <c r="Z178" s="4" t="str">
        <f t="shared" si="41"/>
        <v/>
      </c>
      <c r="AA178" s="4" t="str">
        <f>IF($V178="","",IF(Y178&lt;36,0,IF(AND(36&lt;=Y178,Y178&lt;71),VLOOKUP($W178,日射量と図３!$E$6:$F$34,2,TRUE),IF(AND(71&lt;=Y178,Y178&lt;107),VLOOKUP($W178,日射量と図３!$E$6:$G$34,3,TRUE),IF(AND(107&lt;=Y178,Y178&lt;143),VLOOKUP($W178,日射量と図３!$E$6:$H$34,4,TRUE),VLOOKUP($W178,日射量と図３!$E$6:$I$34,5,TRUE))))))</f>
        <v/>
      </c>
      <c r="AB178" s="4" t="str">
        <f>IF($V178="","",IF(Z178&lt;36,0,IF(AND(36&lt;=Z178,Z178&lt;71),VLOOKUP($W178,日射量と図３!$E$6:$F$34,2,TRUE),IF(AND(71&lt;=Z178,Z178&lt;107),VLOOKUP($W178,日射量と図３!$E$6:$G$34,3,TRUE),IF(AND(107&lt;=Z178,Z178&lt;143),VLOOKUP($W178,日射量と図３!$E$6:$H$34,4,TRUE),VLOOKUP($W178,日射量と図３!$E$6:$I$34,5,TRUE))))))</f>
        <v/>
      </c>
      <c r="AC178" s="382" t="str">
        <f t="shared" si="36"/>
        <v/>
      </c>
      <c r="AD178" s="382" t="str">
        <f t="shared" si="37"/>
        <v/>
      </c>
    </row>
    <row r="179" spans="11:30" ht="13.5" customHeight="1">
      <c r="K179" s="4">
        <f t="shared" si="30"/>
        <v>6</v>
      </c>
      <c r="L179" s="34">
        <v>43259</v>
      </c>
      <c r="M179" s="4">
        <v>8</v>
      </c>
      <c r="N179" s="4">
        <v>8</v>
      </c>
      <c r="O179" s="31">
        <v>0.29166666666666669</v>
      </c>
      <c r="P179" s="35">
        <v>20.169999999999998</v>
      </c>
      <c r="Q179" s="36">
        <f t="shared" si="31"/>
        <v>12</v>
      </c>
      <c r="R179" s="4">
        <f t="shared" si="32"/>
        <v>0</v>
      </c>
      <c r="S179" s="31">
        <f t="shared" si="38"/>
        <v>0.19388888888888889</v>
      </c>
      <c r="T179" s="31">
        <f t="shared" si="39"/>
        <v>0.79240740740740734</v>
      </c>
      <c r="U179" s="4">
        <f t="shared" si="33"/>
        <v>0</v>
      </c>
      <c r="V179" s="4" t="str">
        <f t="shared" si="34"/>
        <v/>
      </c>
      <c r="W179" s="18" t="str">
        <f>IF(V179="","",VLOOKUP(L179,日射量と図３!$A$4:$C$368,3,TRUE)*238.85/100)</f>
        <v/>
      </c>
      <c r="X179" s="4" t="str">
        <f t="shared" si="35"/>
        <v/>
      </c>
      <c r="Y179" s="4" t="str">
        <f t="shared" si="40"/>
        <v/>
      </c>
      <c r="Z179" s="4" t="str">
        <f t="shared" si="41"/>
        <v/>
      </c>
      <c r="AA179" s="4" t="str">
        <f>IF($V179="","",IF(Y179&lt;36,0,IF(AND(36&lt;=Y179,Y179&lt;71),VLOOKUP($W179,日射量と図３!$E$6:$F$34,2,TRUE),IF(AND(71&lt;=Y179,Y179&lt;107),VLOOKUP($W179,日射量と図３!$E$6:$G$34,3,TRUE),IF(AND(107&lt;=Y179,Y179&lt;143),VLOOKUP($W179,日射量と図３!$E$6:$H$34,4,TRUE),VLOOKUP($W179,日射量と図３!$E$6:$I$34,5,TRUE))))))</f>
        <v/>
      </c>
      <c r="AB179" s="4" t="str">
        <f>IF($V179="","",IF(Z179&lt;36,0,IF(AND(36&lt;=Z179,Z179&lt;71),VLOOKUP($W179,日射量と図３!$E$6:$F$34,2,TRUE),IF(AND(71&lt;=Z179,Z179&lt;107),VLOOKUP($W179,日射量と図３!$E$6:$G$34,3,TRUE),IF(AND(107&lt;=Z179,Z179&lt;143),VLOOKUP($W179,日射量と図３!$E$6:$H$34,4,TRUE),VLOOKUP($W179,日射量と図３!$E$6:$I$34,5,TRUE))))))</f>
        <v/>
      </c>
      <c r="AC179" s="382" t="str">
        <f t="shared" si="36"/>
        <v/>
      </c>
      <c r="AD179" s="382" t="str">
        <f t="shared" si="37"/>
        <v/>
      </c>
    </row>
    <row r="180" spans="11:30" ht="13.5" customHeight="1">
      <c r="K180" s="4">
        <f t="shared" si="30"/>
        <v>6</v>
      </c>
      <c r="L180" s="34">
        <v>43259</v>
      </c>
      <c r="M180" s="4">
        <v>8</v>
      </c>
      <c r="N180" s="4">
        <v>9</v>
      </c>
      <c r="O180" s="31">
        <v>0.33333333333333331</v>
      </c>
      <c r="P180" s="35">
        <v>21.14</v>
      </c>
      <c r="Q180" s="36">
        <f t="shared" si="31"/>
        <v>12</v>
      </c>
      <c r="R180" s="4">
        <f t="shared" si="32"/>
        <v>0</v>
      </c>
      <c r="S180" s="31">
        <f t="shared" si="38"/>
        <v>0.19388888888888889</v>
      </c>
      <c r="T180" s="31">
        <f t="shared" si="39"/>
        <v>0.79240740740740734</v>
      </c>
      <c r="U180" s="4">
        <f t="shared" si="33"/>
        <v>0</v>
      </c>
      <c r="V180" s="4" t="str">
        <f t="shared" si="34"/>
        <v/>
      </c>
      <c r="W180" s="18" t="str">
        <f>IF(V180="","",VLOOKUP(L180,日射量と図３!$A$4:$C$368,3,TRUE)*238.85/100)</f>
        <v/>
      </c>
      <c r="X180" s="4" t="str">
        <f t="shared" si="35"/>
        <v/>
      </c>
      <c r="Y180" s="4" t="str">
        <f t="shared" si="40"/>
        <v/>
      </c>
      <c r="Z180" s="4" t="str">
        <f t="shared" si="41"/>
        <v/>
      </c>
      <c r="AA180" s="4" t="str">
        <f>IF($V180="","",IF(Y180&lt;36,0,IF(AND(36&lt;=Y180,Y180&lt;71),VLOOKUP($W180,日射量と図３!$E$6:$F$34,2,TRUE),IF(AND(71&lt;=Y180,Y180&lt;107),VLOOKUP($W180,日射量と図３!$E$6:$G$34,3,TRUE),IF(AND(107&lt;=Y180,Y180&lt;143),VLOOKUP($W180,日射量と図３!$E$6:$H$34,4,TRUE),VLOOKUP($W180,日射量と図３!$E$6:$I$34,5,TRUE))))))</f>
        <v/>
      </c>
      <c r="AB180" s="4" t="str">
        <f>IF($V180="","",IF(Z180&lt;36,0,IF(AND(36&lt;=Z180,Z180&lt;71),VLOOKUP($W180,日射量と図３!$E$6:$F$34,2,TRUE),IF(AND(71&lt;=Z180,Z180&lt;107),VLOOKUP($W180,日射量と図３!$E$6:$G$34,3,TRUE),IF(AND(107&lt;=Z180,Z180&lt;143),VLOOKUP($W180,日射量と図３!$E$6:$H$34,4,TRUE),VLOOKUP($W180,日射量と図３!$E$6:$I$34,5,TRUE))))))</f>
        <v/>
      </c>
      <c r="AC180" s="382" t="str">
        <f t="shared" si="36"/>
        <v/>
      </c>
      <c r="AD180" s="382" t="str">
        <f t="shared" si="37"/>
        <v/>
      </c>
    </row>
    <row r="181" spans="11:30" ht="13.5" customHeight="1">
      <c r="K181" s="4">
        <f t="shared" si="30"/>
        <v>6</v>
      </c>
      <c r="L181" s="34">
        <v>43259</v>
      </c>
      <c r="M181" s="4">
        <v>8</v>
      </c>
      <c r="N181" s="4">
        <v>10</v>
      </c>
      <c r="O181" s="31">
        <v>0.375</v>
      </c>
      <c r="P181" s="35">
        <v>22.39</v>
      </c>
      <c r="Q181" s="36">
        <f t="shared" si="31"/>
        <v>12</v>
      </c>
      <c r="R181" s="4">
        <f t="shared" si="32"/>
        <v>0</v>
      </c>
      <c r="S181" s="31">
        <f t="shared" si="38"/>
        <v>0.19388888888888889</v>
      </c>
      <c r="T181" s="31">
        <f t="shared" si="39"/>
        <v>0.79240740740740734</v>
      </c>
      <c r="U181" s="4">
        <f t="shared" si="33"/>
        <v>0</v>
      </c>
      <c r="V181" s="4" t="str">
        <f t="shared" si="34"/>
        <v/>
      </c>
      <c r="W181" s="18" t="str">
        <f>IF(V181="","",VLOOKUP(L181,日射量と図３!$A$4:$C$368,3,TRUE)*238.85/100)</f>
        <v/>
      </c>
      <c r="X181" s="4" t="str">
        <f t="shared" si="35"/>
        <v/>
      </c>
      <c r="Y181" s="4" t="str">
        <f t="shared" si="40"/>
        <v/>
      </c>
      <c r="Z181" s="4" t="str">
        <f t="shared" si="41"/>
        <v/>
      </c>
      <c r="AA181" s="4" t="str">
        <f>IF($V181="","",IF(Y181&lt;36,0,IF(AND(36&lt;=Y181,Y181&lt;71),VLOOKUP($W181,日射量と図３!$E$6:$F$34,2,TRUE),IF(AND(71&lt;=Y181,Y181&lt;107),VLOOKUP($W181,日射量と図３!$E$6:$G$34,3,TRUE),IF(AND(107&lt;=Y181,Y181&lt;143),VLOOKUP($W181,日射量と図３!$E$6:$H$34,4,TRUE),VLOOKUP($W181,日射量と図３!$E$6:$I$34,5,TRUE))))))</f>
        <v/>
      </c>
      <c r="AB181" s="4" t="str">
        <f>IF($V181="","",IF(Z181&lt;36,0,IF(AND(36&lt;=Z181,Z181&lt;71),VLOOKUP($W181,日射量と図３!$E$6:$F$34,2,TRUE),IF(AND(71&lt;=Z181,Z181&lt;107),VLOOKUP($W181,日射量と図３!$E$6:$G$34,3,TRUE),IF(AND(107&lt;=Z181,Z181&lt;143),VLOOKUP($W181,日射量と図３!$E$6:$H$34,4,TRUE),VLOOKUP($W181,日射量と図３!$E$6:$I$34,5,TRUE))))))</f>
        <v/>
      </c>
      <c r="AC181" s="382" t="str">
        <f t="shared" si="36"/>
        <v/>
      </c>
      <c r="AD181" s="382" t="str">
        <f t="shared" si="37"/>
        <v/>
      </c>
    </row>
    <row r="182" spans="11:30" ht="13.5" customHeight="1">
      <c r="K182" s="4">
        <f t="shared" si="30"/>
        <v>6</v>
      </c>
      <c r="L182" s="34">
        <v>43259</v>
      </c>
      <c r="M182" s="4">
        <v>8</v>
      </c>
      <c r="N182" s="4">
        <v>11</v>
      </c>
      <c r="O182" s="31">
        <v>0.41666666666666669</v>
      </c>
      <c r="P182" s="35">
        <v>23.310000000000002</v>
      </c>
      <c r="Q182" s="36">
        <f t="shared" si="31"/>
        <v>12</v>
      </c>
      <c r="R182" s="4">
        <f t="shared" si="32"/>
        <v>0</v>
      </c>
      <c r="S182" s="31">
        <f t="shared" si="38"/>
        <v>0.19388888888888889</v>
      </c>
      <c r="T182" s="31">
        <f t="shared" si="39"/>
        <v>0.79240740740740734</v>
      </c>
      <c r="U182" s="4">
        <f t="shared" si="33"/>
        <v>0</v>
      </c>
      <c r="V182" s="4" t="str">
        <f t="shared" si="34"/>
        <v/>
      </c>
      <c r="W182" s="18" t="str">
        <f>IF(V182="","",VLOOKUP(L182,日射量と図３!$A$4:$C$368,3,TRUE)*238.85/100)</f>
        <v/>
      </c>
      <c r="X182" s="4" t="str">
        <f t="shared" si="35"/>
        <v/>
      </c>
      <c r="Y182" s="4" t="str">
        <f t="shared" si="40"/>
        <v/>
      </c>
      <c r="Z182" s="4" t="str">
        <f t="shared" si="41"/>
        <v/>
      </c>
      <c r="AA182" s="4" t="str">
        <f>IF($V182="","",IF(Y182&lt;36,0,IF(AND(36&lt;=Y182,Y182&lt;71),VLOOKUP($W182,日射量と図３!$E$6:$F$34,2,TRUE),IF(AND(71&lt;=Y182,Y182&lt;107),VLOOKUP($W182,日射量と図３!$E$6:$G$34,3,TRUE),IF(AND(107&lt;=Y182,Y182&lt;143),VLOOKUP($W182,日射量と図３!$E$6:$H$34,4,TRUE),VLOOKUP($W182,日射量と図３!$E$6:$I$34,5,TRUE))))))</f>
        <v/>
      </c>
      <c r="AB182" s="4" t="str">
        <f>IF($V182="","",IF(Z182&lt;36,0,IF(AND(36&lt;=Z182,Z182&lt;71),VLOOKUP($W182,日射量と図３!$E$6:$F$34,2,TRUE),IF(AND(71&lt;=Z182,Z182&lt;107),VLOOKUP($W182,日射量と図３!$E$6:$G$34,3,TRUE),IF(AND(107&lt;=Z182,Z182&lt;143),VLOOKUP($W182,日射量と図３!$E$6:$H$34,4,TRUE),VLOOKUP($W182,日射量と図３!$E$6:$I$34,5,TRUE))))))</f>
        <v/>
      </c>
      <c r="AC182" s="382" t="str">
        <f t="shared" si="36"/>
        <v/>
      </c>
      <c r="AD182" s="382" t="str">
        <f t="shared" si="37"/>
        <v/>
      </c>
    </row>
    <row r="183" spans="11:30" ht="13.5" customHeight="1">
      <c r="K183" s="4">
        <f t="shared" si="30"/>
        <v>6</v>
      </c>
      <c r="L183" s="34">
        <v>43259</v>
      </c>
      <c r="M183" s="4">
        <v>8</v>
      </c>
      <c r="N183" s="4">
        <v>12</v>
      </c>
      <c r="O183" s="31">
        <v>0.45833333333333331</v>
      </c>
      <c r="P183" s="35">
        <v>24.490000000000002</v>
      </c>
      <c r="Q183" s="36">
        <f t="shared" si="31"/>
        <v>12</v>
      </c>
      <c r="R183" s="4">
        <f t="shared" si="32"/>
        <v>0</v>
      </c>
      <c r="S183" s="31">
        <f t="shared" si="38"/>
        <v>0.19388888888888889</v>
      </c>
      <c r="T183" s="31">
        <f t="shared" si="39"/>
        <v>0.79240740740740734</v>
      </c>
      <c r="U183" s="4">
        <f t="shared" si="33"/>
        <v>0</v>
      </c>
      <c r="V183" s="4" t="str">
        <f t="shared" si="34"/>
        <v/>
      </c>
      <c r="W183" s="18" t="str">
        <f>IF(V183="","",VLOOKUP(L183,日射量と図３!$A$4:$C$368,3,TRUE)*238.85/100)</f>
        <v/>
      </c>
      <c r="X183" s="4" t="str">
        <f t="shared" si="35"/>
        <v/>
      </c>
      <c r="Y183" s="4" t="str">
        <f t="shared" si="40"/>
        <v/>
      </c>
      <c r="Z183" s="4" t="str">
        <f t="shared" si="41"/>
        <v/>
      </c>
      <c r="AA183" s="4" t="str">
        <f>IF($V183="","",IF(Y183&lt;36,0,IF(AND(36&lt;=Y183,Y183&lt;71),VLOOKUP($W183,日射量と図３!$E$6:$F$34,2,TRUE),IF(AND(71&lt;=Y183,Y183&lt;107),VLOOKUP($W183,日射量と図３!$E$6:$G$34,3,TRUE),IF(AND(107&lt;=Y183,Y183&lt;143),VLOOKUP($W183,日射量と図３!$E$6:$H$34,4,TRUE),VLOOKUP($W183,日射量と図３!$E$6:$I$34,5,TRUE))))))</f>
        <v/>
      </c>
      <c r="AB183" s="4" t="str">
        <f>IF($V183="","",IF(Z183&lt;36,0,IF(AND(36&lt;=Z183,Z183&lt;71),VLOOKUP($W183,日射量と図３!$E$6:$F$34,2,TRUE),IF(AND(71&lt;=Z183,Z183&lt;107),VLOOKUP($W183,日射量と図３!$E$6:$G$34,3,TRUE),IF(AND(107&lt;=Z183,Z183&lt;143),VLOOKUP($W183,日射量と図３!$E$6:$H$34,4,TRUE),VLOOKUP($W183,日射量と図３!$E$6:$I$34,5,TRUE))))))</f>
        <v/>
      </c>
      <c r="AC183" s="382" t="str">
        <f t="shared" si="36"/>
        <v/>
      </c>
      <c r="AD183" s="382" t="str">
        <f t="shared" si="37"/>
        <v/>
      </c>
    </row>
    <row r="184" spans="11:30" ht="13.5" customHeight="1">
      <c r="K184" s="4">
        <f t="shared" si="30"/>
        <v>6</v>
      </c>
      <c r="L184" s="34">
        <v>43259</v>
      </c>
      <c r="M184" s="4">
        <v>8</v>
      </c>
      <c r="N184" s="4">
        <v>13</v>
      </c>
      <c r="O184" s="31">
        <v>0.5</v>
      </c>
      <c r="P184" s="35">
        <v>24.800000000000004</v>
      </c>
      <c r="Q184" s="36">
        <f t="shared" si="31"/>
        <v>12</v>
      </c>
      <c r="R184" s="4">
        <f t="shared" si="32"/>
        <v>0</v>
      </c>
      <c r="S184" s="31">
        <f t="shared" si="38"/>
        <v>0.19388888888888889</v>
      </c>
      <c r="T184" s="31">
        <f t="shared" si="39"/>
        <v>0.79240740740740734</v>
      </c>
      <c r="U184" s="4">
        <f t="shared" si="33"/>
        <v>0</v>
      </c>
      <c r="V184" s="4" t="str">
        <f t="shared" si="34"/>
        <v/>
      </c>
      <c r="W184" s="18" t="str">
        <f>IF(V184="","",VLOOKUP(L184,日射量と図３!$A$4:$C$368,3,TRUE)*238.85/100)</f>
        <v/>
      </c>
      <c r="X184" s="4" t="str">
        <f t="shared" si="35"/>
        <v/>
      </c>
      <c r="Y184" s="4" t="str">
        <f t="shared" si="40"/>
        <v/>
      </c>
      <c r="Z184" s="4" t="str">
        <f t="shared" si="41"/>
        <v/>
      </c>
      <c r="AA184" s="4" t="str">
        <f>IF($V184="","",IF(Y184&lt;36,0,IF(AND(36&lt;=Y184,Y184&lt;71),VLOOKUP($W184,日射量と図３!$E$6:$F$34,2,TRUE),IF(AND(71&lt;=Y184,Y184&lt;107),VLOOKUP($W184,日射量と図３!$E$6:$G$34,3,TRUE),IF(AND(107&lt;=Y184,Y184&lt;143),VLOOKUP($W184,日射量と図３!$E$6:$H$34,4,TRUE),VLOOKUP($W184,日射量と図３!$E$6:$I$34,5,TRUE))))))</f>
        <v/>
      </c>
      <c r="AB184" s="4" t="str">
        <f>IF($V184="","",IF(Z184&lt;36,0,IF(AND(36&lt;=Z184,Z184&lt;71),VLOOKUP($W184,日射量と図３!$E$6:$F$34,2,TRUE),IF(AND(71&lt;=Z184,Z184&lt;107),VLOOKUP($W184,日射量と図３!$E$6:$G$34,3,TRUE),IF(AND(107&lt;=Z184,Z184&lt;143),VLOOKUP($W184,日射量と図３!$E$6:$H$34,4,TRUE),VLOOKUP($W184,日射量と図３!$E$6:$I$34,5,TRUE))))))</f>
        <v/>
      </c>
      <c r="AC184" s="382" t="str">
        <f t="shared" si="36"/>
        <v/>
      </c>
      <c r="AD184" s="382" t="str">
        <f t="shared" si="37"/>
        <v/>
      </c>
    </row>
    <row r="185" spans="11:30" ht="13.5" customHeight="1">
      <c r="K185" s="4">
        <f t="shared" si="30"/>
        <v>6</v>
      </c>
      <c r="L185" s="34">
        <v>43259</v>
      </c>
      <c r="M185" s="4">
        <v>8</v>
      </c>
      <c r="N185" s="4">
        <v>14</v>
      </c>
      <c r="O185" s="31">
        <v>0.54166666666666663</v>
      </c>
      <c r="P185" s="35">
        <v>25.439999999999998</v>
      </c>
      <c r="Q185" s="36">
        <f t="shared" si="31"/>
        <v>12</v>
      </c>
      <c r="R185" s="4">
        <f t="shared" si="32"/>
        <v>0</v>
      </c>
      <c r="S185" s="31">
        <f t="shared" si="38"/>
        <v>0.19388888888888889</v>
      </c>
      <c r="T185" s="31">
        <f t="shared" si="39"/>
        <v>0.79240740740740734</v>
      </c>
      <c r="U185" s="4">
        <f t="shared" si="33"/>
        <v>0</v>
      </c>
      <c r="V185" s="4" t="str">
        <f t="shared" si="34"/>
        <v/>
      </c>
      <c r="W185" s="18" t="str">
        <f>IF(V185="","",VLOOKUP(L185,日射量と図３!$A$4:$C$368,3,TRUE)*238.85/100)</f>
        <v/>
      </c>
      <c r="X185" s="4" t="str">
        <f t="shared" si="35"/>
        <v/>
      </c>
      <c r="Y185" s="4" t="str">
        <f t="shared" si="40"/>
        <v/>
      </c>
      <c r="Z185" s="4" t="str">
        <f t="shared" si="41"/>
        <v/>
      </c>
      <c r="AA185" s="4" t="str">
        <f>IF($V185="","",IF(Y185&lt;36,0,IF(AND(36&lt;=Y185,Y185&lt;71),VLOOKUP($W185,日射量と図３!$E$6:$F$34,2,TRUE),IF(AND(71&lt;=Y185,Y185&lt;107),VLOOKUP($W185,日射量と図３!$E$6:$G$34,3,TRUE),IF(AND(107&lt;=Y185,Y185&lt;143),VLOOKUP($W185,日射量と図３!$E$6:$H$34,4,TRUE),VLOOKUP($W185,日射量と図３!$E$6:$I$34,5,TRUE))))))</f>
        <v/>
      </c>
      <c r="AB185" s="4" t="str">
        <f>IF($V185="","",IF(Z185&lt;36,0,IF(AND(36&lt;=Z185,Z185&lt;71),VLOOKUP($W185,日射量と図３!$E$6:$F$34,2,TRUE),IF(AND(71&lt;=Z185,Z185&lt;107),VLOOKUP($W185,日射量と図３!$E$6:$G$34,3,TRUE),IF(AND(107&lt;=Z185,Z185&lt;143),VLOOKUP($W185,日射量と図３!$E$6:$H$34,4,TRUE),VLOOKUP($W185,日射量と図３!$E$6:$I$34,5,TRUE))))))</f>
        <v/>
      </c>
      <c r="AC185" s="382" t="str">
        <f t="shared" si="36"/>
        <v/>
      </c>
      <c r="AD185" s="382" t="str">
        <f t="shared" si="37"/>
        <v/>
      </c>
    </row>
    <row r="186" spans="11:30" ht="13.5" customHeight="1">
      <c r="K186" s="4">
        <f t="shared" si="30"/>
        <v>6</v>
      </c>
      <c r="L186" s="34">
        <v>43259</v>
      </c>
      <c r="M186" s="4">
        <v>8</v>
      </c>
      <c r="N186" s="4">
        <v>15</v>
      </c>
      <c r="O186" s="31">
        <v>0.58333333333333337</v>
      </c>
      <c r="P186" s="35">
        <v>25.59</v>
      </c>
      <c r="Q186" s="36">
        <f t="shared" si="31"/>
        <v>12</v>
      </c>
      <c r="R186" s="4">
        <f t="shared" si="32"/>
        <v>0</v>
      </c>
      <c r="S186" s="31">
        <f t="shared" si="38"/>
        <v>0.19388888888888889</v>
      </c>
      <c r="T186" s="31">
        <f t="shared" si="39"/>
        <v>0.79240740740740734</v>
      </c>
      <c r="U186" s="4">
        <f t="shared" si="33"/>
        <v>0</v>
      </c>
      <c r="V186" s="4" t="str">
        <f t="shared" si="34"/>
        <v/>
      </c>
      <c r="W186" s="18" t="str">
        <f>IF(V186="","",VLOOKUP(L186,日射量と図３!$A$4:$C$368,3,TRUE)*238.85/100)</f>
        <v/>
      </c>
      <c r="X186" s="4" t="str">
        <f t="shared" si="35"/>
        <v/>
      </c>
      <c r="Y186" s="4" t="str">
        <f t="shared" si="40"/>
        <v/>
      </c>
      <c r="Z186" s="4" t="str">
        <f t="shared" si="41"/>
        <v/>
      </c>
      <c r="AA186" s="4" t="str">
        <f>IF($V186="","",IF(Y186&lt;36,0,IF(AND(36&lt;=Y186,Y186&lt;71),VLOOKUP($W186,日射量と図３!$E$6:$F$34,2,TRUE),IF(AND(71&lt;=Y186,Y186&lt;107),VLOOKUP($W186,日射量と図３!$E$6:$G$34,3,TRUE),IF(AND(107&lt;=Y186,Y186&lt;143),VLOOKUP($W186,日射量と図３!$E$6:$H$34,4,TRUE),VLOOKUP($W186,日射量と図３!$E$6:$I$34,5,TRUE))))))</f>
        <v/>
      </c>
      <c r="AB186" s="4" t="str">
        <f>IF($V186="","",IF(Z186&lt;36,0,IF(AND(36&lt;=Z186,Z186&lt;71),VLOOKUP($W186,日射量と図３!$E$6:$F$34,2,TRUE),IF(AND(71&lt;=Z186,Z186&lt;107),VLOOKUP($W186,日射量と図３!$E$6:$G$34,3,TRUE),IF(AND(107&lt;=Z186,Z186&lt;143),VLOOKUP($W186,日射量と図３!$E$6:$H$34,4,TRUE),VLOOKUP($W186,日射量と図３!$E$6:$I$34,5,TRUE))))))</f>
        <v/>
      </c>
      <c r="AC186" s="382" t="str">
        <f t="shared" si="36"/>
        <v/>
      </c>
      <c r="AD186" s="382" t="str">
        <f t="shared" si="37"/>
        <v/>
      </c>
    </row>
    <row r="187" spans="11:30" ht="13.5" customHeight="1">
      <c r="K187" s="4">
        <f t="shared" si="30"/>
        <v>6</v>
      </c>
      <c r="L187" s="34">
        <v>43259</v>
      </c>
      <c r="M187" s="4">
        <v>8</v>
      </c>
      <c r="N187" s="4">
        <v>16</v>
      </c>
      <c r="O187" s="31">
        <v>0.625</v>
      </c>
      <c r="P187" s="35">
        <v>25.629999999999995</v>
      </c>
      <c r="Q187" s="36">
        <f t="shared" si="31"/>
        <v>16</v>
      </c>
      <c r="R187" s="4">
        <f t="shared" si="32"/>
        <v>0</v>
      </c>
      <c r="S187" s="31">
        <f t="shared" si="38"/>
        <v>0.19388888888888889</v>
      </c>
      <c r="T187" s="31">
        <f t="shared" si="39"/>
        <v>0.79240740740740734</v>
      </c>
      <c r="U187" s="4">
        <f t="shared" si="33"/>
        <v>0</v>
      </c>
      <c r="V187" s="4" t="str">
        <f t="shared" si="34"/>
        <v/>
      </c>
      <c r="W187" s="18" t="str">
        <f>IF(V187="","",VLOOKUP(L187,日射量と図３!$A$4:$C$368,3,TRUE)*238.85/100)</f>
        <v/>
      </c>
      <c r="X187" s="4" t="str">
        <f t="shared" si="35"/>
        <v/>
      </c>
      <c r="Y187" s="4" t="str">
        <f t="shared" si="40"/>
        <v/>
      </c>
      <c r="Z187" s="4" t="str">
        <f t="shared" si="41"/>
        <v/>
      </c>
      <c r="AA187" s="4" t="str">
        <f>IF($V187="","",IF(Y187&lt;36,0,IF(AND(36&lt;=Y187,Y187&lt;71),VLOOKUP($W187,日射量と図３!$E$6:$F$34,2,TRUE),IF(AND(71&lt;=Y187,Y187&lt;107),VLOOKUP($W187,日射量と図３!$E$6:$G$34,3,TRUE),IF(AND(107&lt;=Y187,Y187&lt;143),VLOOKUP($W187,日射量と図３!$E$6:$H$34,4,TRUE),VLOOKUP($W187,日射量と図３!$E$6:$I$34,5,TRUE))))))</f>
        <v/>
      </c>
      <c r="AB187" s="4" t="str">
        <f>IF($V187="","",IF(Z187&lt;36,0,IF(AND(36&lt;=Z187,Z187&lt;71),VLOOKUP($W187,日射量と図３!$E$6:$F$34,2,TRUE),IF(AND(71&lt;=Z187,Z187&lt;107),VLOOKUP($W187,日射量と図３!$E$6:$G$34,3,TRUE),IF(AND(107&lt;=Z187,Z187&lt;143),VLOOKUP($W187,日射量と図３!$E$6:$H$34,4,TRUE),VLOOKUP($W187,日射量と図３!$E$6:$I$34,5,TRUE))))))</f>
        <v/>
      </c>
      <c r="AC187" s="382" t="str">
        <f t="shared" si="36"/>
        <v/>
      </c>
      <c r="AD187" s="382" t="str">
        <f t="shared" si="37"/>
        <v/>
      </c>
    </row>
    <row r="188" spans="11:30" ht="13.5" customHeight="1">
      <c r="K188" s="4">
        <f t="shared" si="30"/>
        <v>6</v>
      </c>
      <c r="L188" s="34">
        <v>43259</v>
      </c>
      <c r="M188" s="4">
        <v>8</v>
      </c>
      <c r="N188" s="4">
        <v>17</v>
      </c>
      <c r="O188" s="31">
        <v>0.66666666666666663</v>
      </c>
      <c r="P188" s="35">
        <v>25.08</v>
      </c>
      <c r="Q188" s="36">
        <f t="shared" si="31"/>
        <v>16</v>
      </c>
      <c r="R188" s="4">
        <f t="shared" si="32"/>
        <v>0</v>
      </c>
      <c r="S188" s="31">
        <f t="shared" si="38"/>
        <v>0.19388888888888889</v>
      </c>
      <c r="T188" s="31">
        <f t="shared" si="39"/>
        <v>0.79240740740740734</v>
      </c>
      <c r="U188" s="4">
        <f t="shared" si="33"/>
        <v>0</v>
      </c>
      <c r="V188" s="4" t="str">
        <f t="shared" si="34"/>
        <v/>
      </c>
      <c r="W188" s="18" t="str">
        <f>IF(V188="","",VLOOKUP(L188,日射量と図３!$A$4:$C$368,3,TRUE)*238.85/100)</f>
        <v/>
      </c>
      <c r="X188" s="4" t="str">
        <f t="shared" si="35"/>
        <v/>
      </c>
      <c r="Y188" s="4" t="str">
        <f t="shared" si="40"/>
        <v/>
      </c>
      <c r="Z188" s="4" t="str">
        <f t="shared" si="41"/>
        <v/>
      </c>
      <c r="AA188" s="4" t="str">
        <f>IF($V188="","",IF(Y188&lt;36,0,IF(AND(36&lt;=Y188,Y188&lt;71),VLOOKUP($W188,日射量と図３!$E$6:$F$34,2,TRUE),IF(AND(71&lt;=Y188,Y188&lt;107),VLOOKUP($W188,日射量と図３!$E$6:$G$34,3,TRUE),IF(AND(107&lt;=Y188,Y188&lt;143),VLOOKUP($W188,日射量と図３!$E$6:$H$34,4,TRUE),VLOOKUP($W188,日射量と図３!$E$6:$I$34,5,TRUE))))))</f>
        <v/>
      </c>
      <c r="AB188" s="4" t="str">
        <f>IF($V188="","",IF(Z188&lt;36,0,IF(AND(36&lt;=Z188,Z188&lt;71),VLOOKUP($W188,日射量と図３!$E$6:$F$34,2,TRUE),IF(AND(71&lt;=Z188,Z188&lt;107),VLOOKUP($W188,日射量と図３!$E$6:$G$34,3,TRUE),IF(AND(107&lt;=Z188,Z188&lt;143),VLOOKUP($W188,日射量と図３!$E$6:$H$34,4,TRUE),VLOOKUP($W188,日射量と図３!$E$6:$I$34,5,TRUE))))))</f>
        <v/>
      </c>
      <c r="AC188" s="382" t="str">
        <f t="shared" si="36"/>
        <v/>
      </c>
      <c r="AD188" s="382" t="str">
        <f t="shared" si="37"/>
        <v/>
      </c>
    </row>
    <row r="189" spans="11:30" ht="13.5" customHeight="1">
      <c r="K189" s="4">
        <f t="shared" si="30"/>
        <v>6</v>
      </c>
      <c r="L189" s="34">
        <v>43259</v>
      </c>
      <c r="M189" s="4">
        <v>8</v>
      </c>
      <c r="N189" s="4">
        <v>18</v>
      </c>
      <c r="O189" s="31">
        <v>0.70833333333333337</v>
      </c>
      <c r="P189" s="35">
        <v>24.55</v>
      </c>
      <c r="Q189" s="36">
        <f t="shared" si="31"/>
        <v>16</v>
      </c>
      <c r="R189" s="4">
        <f t="shared" si="32"/>
        <v>0</v>
      </c>
      <c r="S189" s="31">
        <f t="shared" si="38"/>
        <v>0.19388888888888889</v>
      </c>
      <c r="T189" s="31">
        <f t="shared" si="39"/>
        <v>0.79240740740740734</v>
      </c>
      <c r="U189" s="4">
        <f t="shared" si="33"/>
        <v>0</v>
      </c>
      <c r="V189" s="4" t="str">
        <f t="shared" si="34"/>
        <v/>
      </c>
      <c r="W189" s="18" t="str">
        <f>IF(V189="","",VLOOKUP(L189,日射量と図３!$A$4:$C$368,3,TRUE)*238.85/100)</f>
        <v/>
      </c>
      <c r="X189" s="4" t="str">
        <f t="shared" si="35"/>
        <v/>
      </c>
      <c r="Y189" s="4" t="str">
        <f t="shared" si="40"/>
        <v/>
      </c>
      <c r="Z189" s="4" t="str">
        <f t="shared" si="41"/>
        <v/>
      </c>
      <c r="AA189" s="4" t="str">
        <f>IF($V189="","",IF(Y189&lt;36,0,IF(AND(36&lt;=Y189,Y189&lt;71),VLOOKUP($W189,日射量と図３!$E$6:$F$34,2,TRUE),IF(AND(71&lt;=Y189,Y189&lt;107),VLOOKUP($W189,日射量と図３!$E$6:$G$34,3,TRUE),IF(AND(107&lt;=Y189,Y189&lt;143),VLOOKUP($W189,日射量と図３!$E$6:$H$34,4,TRUE),VLOOKUP($W189,日射量と図３!$E$6:$I$34,5,TRUE))))))</f>
        <v/>
      </c>
      <c r="AB189" s="4" t="str">
        <f>IF($V189="","",IF(Z189&lt;36,0,IF(AND(36&lt;=Z189,Z189&lt;71),VLOOKUP($W189,日射量と図３!$E$6:$F$34,2,TRUE),IF(AND(71&lt;=Z189,Z189&lt;107),VLOOKUP($W189,日射量と図３!$E$6:$G$34,3,TRUE),IF(AND(107&lt;=Z189,Z189&lt;143),VLOOKUP($W189,日射量と図３!$E$6:$H$34,4,TRUE),VLOOKUP($W189,日射量と図３!$E$6:$I$34,5,TRUE))))))</f>
        <v/>
      </c>
      <c r="AC189" s="382" t="str">
        <f t="shared" si="36"/>
        <v/>
      </c>
      <c r="AD189" s="382" t="str">
        <f t="shared" si="37"/>
        <v/>
      </c>
    </row>
    <row r="190" spans="11:30" ht="13.5" customHeight="1">
      <c r="K190" s="4">
        <f t="shared" si="30"/>
        <v>6</v>
      </c>
      <c r="L190" s="34">
        <v>43259</v>
      </c>
      <c r="M190" s="4">
        <v>8</v>
      </c>
      <c r="N190" s="4">
        <v>19</v>
      </c>
      <c r="O190" s="31">
        <v>0.75</v>
      </c>
      <c r="P190" s="35">
        <v>23.46</v>
      </c>
      <c r="Q190" s="36">
        <f t="shared" si="31"/>
        <v>16</v>
      </c>
      <c r="R190" s="4">
        <f t="shared" si="32"/>
        <v>0</v>
      </c>
      <c r="S190" s="31">
        <f t="shared" si="38"/>
        <v>0.19388888888888889</v>
      </c>
      <c r="T190" s="31">
        <f t="shared" si="39"/>
        <v>0.79240740740740734</v>
      </c>
      <c r="U190" s="4">
        <f t="shared" si="33"/>
        <v>0</v>
      </c>
      <c r="V190" s="4" t="str">
        <f t="shared" si="34"/>
        <v/>
      </c>
      <c r="W190" s="18" t="str">
        <f>IF(V190="","",VLOOKUP(L190,日射量と図３!$A$4:$C$368,3,TRUE)*238.85/100)</f>
        <v/>
      </c>
      <c r="X190" s="4" t="str">
        <f t="shared" si="35"/>
        <v/>
      </c>
      <c r="Y190" s="4" t="str">
        <f t="shared" si="40"/>
        <v/>
      </c>
      <c r="Z190" s="4" t="str">
        <f t="shared" si="41"/>
        <v/>
      </c>
      <c r="AA190" s="4" t="str">
        <f>IF($V190="","",IF(Y190&lt;36,0,IF(AND(36&lt;=Y190,Y190&lt;71),VLOOKUP($W190,日射量と図３!$E$6:$F$34,2,TRUE),IF(AND(71&lt;=Y190,Y190&lt;107),VLOOKUP($W190,日射量と図３!$E$6:$G$34,3,TRUE),IF(AND(107&lt;=Y190,Y190&lt;143),VLOOKUP($W190,日射量と図３!$E$6:$H$34,4,TRUE),VLOOKUP($W190,日射量と図３!$E$6:$I$34,5,TRUE))))))</f>
        <v/>
      </c>
      <c r="AB190" s="4" t="str">
        <f>IF($V190="","",IF(Z190&lt;36,0,IF(AND(36&lt;=Z190,Z190&lt;71),VLOOKUP($W190,日射量と図３!$E$6:$F$34,2,TRUE),IF(AND(71&lt;=Z190,Z190&lt;107),VLOOKUP($W190,日射量と図３!$E$6:$G$34,3,TRUE),IF(AND(107&lt;=Z190,Z190&lt;143),VLOOKUP($W190,日射量と図３!$E$6:$H$34,4,TRUE),VLOOKUP($W190,日射量と図３!$E$6:$I$34,5,TRUE))))))</f>
        <v/>
      </c>
      <c r="AC190" s="382" t="str">
        <f t="shared" si="36"/>
        <v/>
      </c>
      <c r="AD190" s="382" t="str">
        <f t="shared" si="37"/>
        <v/>
      </c>
    </row>
    <row r="191" spans="11:30" ht="13.5" customHeight="1">
      <c r="K191" s="4">
        <f t="shared" si="30"/>
        <v>6</v>
      </c>
      <c r="L191" s="34">
        <v>43259</v>
      </c>
      <c r="M191" s="4">
        <v>8</v>
      </c>
      <c r="N191" s="4">
        <v>20</v>
      </c>
      <c r="O191" s="31">
        <v>0.79166666666666663</v>
      </c>
      <c r="P191" s="35">
        <v>22.389999999999997</v>
      </c>
      <c r="Q191" s="36">
        <f t="shared" si="31"/>
        <v>16</v>
      </c>
      <c r="R191" s="4">
        <f t="shared" si="32"/>
        <v>0</v>
      </c>
      <c r="S191" s="31">
        <f t="shared" si="38"/>
        <v>0.19388888888888889</v>
      </c>
      <c r="T191" s="31">
        <f t="shared" si="39"/>
        <v>0.79240740740740734</v>
      </c>
      <c r="U191" s="4">
        <f t="shared" si="33"/>
        <v>0</v>
      </c>
      <c r="V191" s="4" t="str">
        <f t="shared" si="34"/>
        <v/>
      </c>
      <c r="W191" s="18" t="str">
        <f>IF(V191="","",VLOOKUP(L191,日射量と図３!$A$4:$C$368,3,TRUE)*238.85/100)</f>
        <v/>
      </c>
      <c r="X191" s="4" t="str">
        <f t="shared" si="35"/>
        <v/>
      </c>
      <c r="Y191" s="4" t="str">
        <f t="shared" si="40"/>
        <v/>
      </c>
      <c r="Z191" s="4" t="str">
        <f t="shared" si="41"/>
        <v/>
      </c>
      <c r="AA191" s="4" t="str">
        <f>IF($V191="","",IF(Y191&lt;36,0,IF(AND(36&lt;=Y191,Y191&lt;71),VLOOKUP($W191,日射量と図３!$E$6:$F$34,2,TRUE),IF(AND(71&lt;=Y191,Y191&lt;107),VLOOKUP($W191,日射量と図３!$E$6:$G$34,3,TRUE),IF(AND(107&lt;=Y191,Y191&lt;143),VLOOKUP($W191,日射量と図３!$E$6:$H$34,4,TRUE),VLOOKUP($W191,日射量と図３!$E$6:$I$34,5,TRUE))))))</f>
        <v/>
      </c>
      <c r="AB191" s="4" t="str">
        <f>IF($V191="","",IF(Z191&lt;36,0,IF(AND(36&lt;=Z191,Z191&lt;71),VLOOKUP($W191,日射量と図３!$E$6:$F$34,2,TRUE),IF(AND(71&lt;=Z191,Z191&lt;107),VLOOKUP($W191,日射量と図３!$E$6:$G$34,3,TRUE),IF(AND(107&lt;=Z191,Z191&lt;143),VLOOKUP($W191,日射量と図３!$E$6:$H$34,4,TRUE),VLOOKUP($W191,日射量と図３!$E$6:$I$34,5,TRUE))))))</f>
        <v/>
      </c>
      <c r="AC191" s="382" t="str">
        <f t="shared" si="36"/>
        <v/>
      </c>
      <c r="AD191" s="382" t="str">
        <f t="shared" si="37"/>
        <v/>
      </c>
    </row>
    <row r="192" spans="11:30" ht="13.5" customHeight="1">
      <c r="K192" s="4">
        <f t="shared" si="30"/>
        <v>6</v>
      </c>
      <c r="L192" s="34">
        <v>43259</v>
      </c>
      <c r="M192" s="4">
        <v>8</v>
      </c>
      <c r="N192" s="4">
        <v>21</v>
      </c>
      <c r="O192" s="31">
        <v>0.83333333333333337</v>
      </c>
      <c r="P192" s="35">
        <v>21.790000000000003</v>
      </c>
      <c r="Q192" s="36">
        <f t="shared" si="31"/>
        <v>16</v>
      </c>
      <c r="R192" s="4">
        <f t="shared" si="32"/>
        <v>0</v>
      </c>
      <c r="S192" s="31">
        <f t="shared" si="38"/>
        <v>0.19388888888888889</v>
      </c>
      <c r="T192" s="31">
        <f t="shared" si="39"/>
        <v>0.79240740740740734</v>
      </c>
      <c r="U192" s="4">
        <f t="shared" si="33"/>
        <v>0</v>
      </c>
      <c r="V192" s="4" t="str">
        <f t="shared" si="34"/>
        <v/>
      </c>
      <c r="W192" s="18" t="str">
        <f>IF(V192="","",VLOOKUP(L192,日射量と図３!$A$4:$C$368,3,TRUE)*238.85/100)</f>
        <v/>
      </c>
      <c r="X192" s="4" t="str">
        <f t="shared" si="35"/>
        <v/>
      </c>
      <c r="Y192" s="4" t="str">
        <f t="shared" si="40"/>
        <v/>
      </c>
      <c r="Z192" s="4" t="str">
        <f t="shared" si="41"/>
        <v/>
      </c>
      <c r="AA192" s="4" t="str">
        <f>IF($V192="","",IF(Y192&lt;36,0,IF(AND(36&lt;=Y192,Y192&lt;71),VLOOKUP($W192,日射量と図３!$E$6:$F$34,2,TRUE),IF(AND(71&lt;=Y192,Y192&lt;107),VLOOKUP($W192,日射量と図３!$E$6:$G$34,3,TRUE),IF(AND(107&lt;=Y192,Y192&lt;143),VLOOKUP($W192,日射量と図３!$E$6:$H$34,4,TRUE),VLOOKUP($W192,日射量と図３!$E$6:$I$34,5,TRUE))))))</f>
        <v/>
      </c>
      <c r="AB192" s="4" t="str">
        <f>IF($V192="","",IF(Z192&lt;36,0,IF(AND(36&lt;=Z192,Z192&lt;71),VLOOKUP($W192,日射量と図３!$E$6:$F$34,2,TRUE),IF(AND(71&lt;=Z192,Z192&lt;107),VLOOKUP($W192,日射量と図３!$E$6:$G$34,3,TRUE),IF(AND(107&lt;=Z192,Z192&lt;143),VLOOKUP($W192,日射量と図３!$E$6:$H$34,4,TRUE),VLOOKUP($W192,日射量と図３!$E$6:$I$34,5,TRUE))))))</f>
        <v/>
      </c>
      <c r="AC192" s="382" t="str">
        <f t="shared" si="36"/>
        <v/>
      </c>
      <c r="AD192" s="382" t="str">
        <f t="shared" si="37"/>
        <v/>
      </c>
    </row>
    <row r="193" spans="11:30" ht="13.5" customHeight="1">
      <c r="K193" s="4">
        <f t="shared" si="30"/>
        <v>6</v>
      </c>
      <c r="L193" s="34">
        <v>43259</v>
      </c>
      <c r="M193" s="4">
        <v>8</v>
      </c>
      <c r="N193" s="4">
        <v>22</v>
      </c>
      <c r="O193" s="31">
        <v>0.875</v>
      </c>
      <c r="P193" s="35">
        <v>21.179999999999996</v>
      </c>
      <c r="Q193" s="36">
        <f t="shared" si="31"/>
        <v>16</v>
      </c>
      <c r="R193" s="4">
        <f t="shared" si="32"/>
        <v>0</v>
      </c>
      <c r="S193" s="31">
        <f t="shared" si="38"/>
        <v>0.19388888888888889</v>
      </c>
      <c r="T193" s="31">
        <f t="shared" si="39"/>
        <v>0.79240740740740734</v>
      </c>
      <c r="U193" s="4">
        <f t="shared" si="33"/>
        <v>0</v>
      </c>
      <c r="V193" s="4" t="str">
        <f t="shared" si="34"/>
        <v/>
      </c>
      <c r="W193" s="18" t="str">
        <f>IF(V193="","",VLOOKUP(L193,日射量と図３!$A$4:$C$368,3,TRUE)*238.85/100)</f>
        <v/>
      </c>
      <c r="X193" s="4" t="str">
        <f t="shared" si="35"/>
        <v/>
      </c>
      <c r="Y193" s="4" t="str">
        <f t="shared" si="40"/>
        <v/>
      </c>
      <c r="Z193" s="4" t="str">
        <f t="shared" si="41"/>
        <v/>
      </c>
      <c r="AA193" s="4" t="str">
        <f>IF($V193="","",IF(Y193&lt;36,0,IF(AND(36&lt;=Y193,Y193&lt;71),VLOOKUP($W193,日射量と図３!$E$6:$F$34,2,TRUE),IF(AND(71&lt;=Y193,Y193&lt;107),VLOOKUP($W193,日射量と図３!$E$6:$G$34,3,TRUE),IF(AND(107&lt;=Y193,Y193&lt;143),VLOOKUP($W193,日射量と図３!$E$6:$H$34,4,TRUE),VLOOKUP($W193,日射量と図３!$E$6:$I$34,5,TRUE))))))</f>
        <v/>
      </c>
      <c r="AB193" s="4" t="str">
        <f>IF($V193="","",IF(Z193&lt;36,0,IF(AND(36&lt;=Z193,Z193&lt;71),VLOOKUP($W193,日射量と図３!$E$6:$F$34,2,TRUE),IF(AND(71&lt;=Z193,Z193&lt;107),VLOOKUP($W193,日射量と図３!$E$6:$G$34,3,TRUE),IF(AND(107&lt;=Z193,Z193&lt;143),VLOOKUP($W193,日射量と図３!$E$6:$H$34,4,TRUE),VLOOKUP($W193,日射量と図３!$E$6:$I$34,5,TRUE))))))</f>
        <v/>
      </c>
      <c r="AC193" s="382" t="str">
        <f t="shared" si="36"/>
        <v/>
      </c>
      <c r="AD193" s="382" t="str">
        <f t="shared" si="37"/>
        <v/>
      </c>
    </row>
    <row r="194" spans="11:30" ht="13.5" customHeight="1">
      <c r="K194" s="4">
        <f t="shared" si="30"/>
        <v>6</v>
      </c>
      <c r="L194" s="34">
        <v>43259</v>
      </c>
      <c r="M194" s="4">
        <v>8</v>
      </c>
      <c r="N194" s="4">
        <v>23</v>
      </c>
      <c r="O194" s="31">
        <v>0.91666666666666663</v>
      </c>
      <c r="P194" s="35">
        <v>20.880000000000003</v>
      </c>
      <c r="Q194" s="36">
        <f t="shared" si="31"/>
        <v>13</v>
      </c>
      <c r="R194" s="4">
        <f t="shared" si="32"/>
        <v>0</v>
      </c>
      <c r="S194" s="31">
        <f t="shared" si="38"/>
        <v>0.19388888888888889</v>
      </c>
      <c r="T194" s="31">
        <f t="shared" si="39"/>
        <v>0.79240740740740734</v>
      </c>
      <c r="U194" s="4">
        <f t="shared" si="33"/>
        <v>0</v>
      </c>
      <c r="V194" s="4" t="str">
        <f t="shared" si="34"/>
        <v/>
      </c>
      <c r="W194" s="18" t="str">
        <f>IF(V194="","",VLOOKUP(L194,日射量と図３!$A$4:$C$368,3,TRUE)*238.85/100)</f>
        <v/>
      </c>
      <c r="X194" s="4" t="str">
        <f t="shared" si="35"/>
        <v/>
      </c>
      <c r="Y194" s="4" t="str">
        <f t="shared" si="40"/>
        <v/>
      </c>
      <c r="Z194" s="4" t="str">
        <f t="shared" si="41"/>
        <v/>
      </c>
      <c r="AA194" s="4" t="str">
        <f>IF($V194="","",IF(Y194&lt;36,0,IF(AND(36&lt;=Y194,Y194&lt;71),VLOOKUP($W194,日射量と図３!$E$6:$F$34,2,TRUE),IF(AND(71&lt;=Y194,Y194&lt;107),VLOOKUP($W194,日射量と図３!$E$6:$G$34,3,TRUE),IF(AND(107&lt;=Y194,Y194&lt;143),VLOOKUP($W194,日射量と図３!$E$6:$H$34,4,TRUE),VLOOKUP($W194,日射量と図３!$E$6:$I$34,5,TRUE))))))</f>
        <v/>
      </c>
      <c r="AB194" s="4" t="str">
        <f>IF($V194="","",IF(Z194&lt;36,0,IF(AND(36&lt;=Z194,Z194&lt;71),VLOOKUP($W194,日射量と図３!$E$6:$F$34,2,TRUE),IF(AND(71&lt;=Z194,Z194&lt;107),VLOOKUP($W194,日射量と図３!$E$6:$G$34,3,TRUE),IF(AND(107&lt;=Z194,Z194&lt;143),VLOOKUP($W194,日射量と図３!$E$6:$H$34,4,TRUE),VLOOKUP($W194,日射量と図３!$E$6:$I$34,5,TRUE))))))</f>
        <v/>
      </c>
      <c r="AC194" s="382" t="str">
        <f t="shared" si="36"/>
        <v/>
      </c>
      <c r="AD194" s="382" t="str">
        <f t="shared" si="37"/>
        <v/>
      </c>
    </row>
    <row r="195" spans="11:30" ht="13.5" customHeight="1">
      <c r="K195" s="4">
        <f t="shared" si="30"/>
        <v>6</v>
      </c>
      <c r="L195" s="34">
        <v>43259</v>
      </c>
      <c r="M195" s="4">
        <v>8</v>
      </c>
      <c r="N195" s="4">
        <v>24</v>
      </c>
      <c r="O195" s="31">
        <v>0.95833333333333337</v>
      </c>
      <c r="P195" s="35">
        <v>20.470000000000002</v>
      </c>
      <c r="Q195" s="36">
        <f t="shared" si="31"/>
        <v>13</v>
      </c>
      <c r="R195" s="4">
        <f t="shared" si="32"/>
        <v>0</v>
      </c>
      <c r="S195" s="31">
        <f t="shared" si="38"/>
        <v>0.19388888888888889</v>
      </c>
      <c r="T195" s="31">
        <f t="shared" si="39"/>
        <v>0.79240740740740734</v>
      </c>
      <c r="U195" s="4">
        <f t="shared" si="33"/>
        <v>0</v>
      </c>
      <c r="V195" s="4" t="str">
        <f t="shared" si="34"/>
        <v/>
      </c>
      <c r="W195" s="18" t="str">
        <f>IF(V195="","",VLOOKUP(L195,日射量と図３!$A$4:$C$368,3,TRUE)*238.85/100)</f>
        <v/>
      </c>
      <c r="X195" s="4" t="str">
        <f t="shared" si="35"/>
        <v/>
      </c>
      <c r="Y195" s="4" t="str">
        <f t="shared" si="40"/>
        <v/>
      </c>
      <c r="Z195" s="4" t="str">
        <f t="shared" si="41"/>
        <v/>
      </c>
      <c r="AA195" s="4" t="str">
        <f>IF($V195="","",IF(Y195&lt;36,0,IF(AND(36&lt;=Y195,Y195&lt;71),VLOOKUP($W195,日射量と図３!$E$6:$F$34,2,TRUE),IF(AND(71&lt;=Y195,Y195&lt;107),VLOOKUP($W195,日射量と図３!$E$6:$G$34,3,TRUE),IF(AND(107&lt;=Y195,Y195&lt;143),VLOOKUP($W195,日射量と図３!$E$6:$H$34,4,TRUE),VLOOKUP($W195,日射量と図３!$E$6:$I$34,5,TRUE))))))</f>
        <v/>
      </c>
      <c r="AB195" s="4" t="str">
        <f>IF($V195="","",IF(Z195&lt;36,0,IF(AND(36&lt;=Z195,Z195&lt;71),VLOOKUP($W195,日射量と図３!$E$6:$F$34,2,TRUE),IF(AND(71&lt;=Z195,Z195&lt;107),VLOOKUP($W195,日射量と図３!$E$6:$G$34,3,TRUE),IF(AND(107&lt;=Z195,Z195&lt;143),VLOOKUP($W195,日射量と図３!$E$6:$H$34,4,TRUE),VLOOKUP($W195,日射量と図３!$E$6:$I$34,5,TRUE))))))</f>
        <v/>
      </c>
      <c r="AC195" s="382" t="str">
        <f t="shared" si="36"/>
        <v/>
      </c>
      <c r="AD195" s="382" t="str">
        <f t="shared" si="37"/>
        <v/>
      </c>
    </row>
    <row r="196" spans="11:30" ht="13.5" customHeight="1">
      <c r="K196" s="4">
        <f t="shared" si="30"/>
        <v>6</v>
      </c>
      <c r="L196" s="34">
        <v>43260</v>
      </c>
      <c r="M196" s="4">
        <v>9</v>
      </c>
      <c r="N196" s="4">
        <v>1</v>
      </c>
      <c r="O196" s="31">
        <v>0</v>
      </c>
      <c r="P196" s="35">
        <v>20.21</v>
      </c>
      <c r="Q196" s="36">
        <f t="shared" si="31"/>
        <v>13</v>
      </c>
      <c r="R196" s="4">
        <f t="shared" si="32"/>
        <v>0</v>
      </c>
      <c r="S196" s="31">
        <f t="shared" si="38"/>
        <v>0.19388888888888889</v>
      </c>
      <c r="T196" s="31">
        <f t="shared" si="39"/>
        <v>0.79240740740740734</v>
      </c>
      <c r="U196" s="4">
        <f t="shared" si="33"/>
        <v>0</v>
      </c>
      <c r="V196" s="4">
        <f t="shared" si="34"/>
        <v>0</v>
      </c>
      <c r="W196" s="18">
        <f>IF(V196="","",VLOOKUP(L196,日射量と図３!$A$4:$C$368,3,TRUE)*238.85/100)</f>
        <v>40.604500000000002</v>
      </c>
      <c r="X196" s="4">
        <f t="shared" si="35"/>
        <v>14</v>
      </c>
      <c r="Y196" s="4">
        <f t="shared" si="40"/>
        <v>0</v>
      </c>
      <c r="Z196" s="4">
        <f t="shared" si="41"/>
        <v>0</v>
      </c>
      <c r="AA196" s="4">
        <f>IF($V196="","",IF(Y196&lt;36,0,IF(AND(36&lt;=Y196,Y196&lt;71),VLOOKUP($W196,日射量と図３!$E$6:$F$34,2,TRUE),IF(AND(71&lt;=Y196,Y196&lt;107),VLOOKUP($W196,日射量と図３!$E$6:$G$34,3,TRUE),IF(AND(107&lt;=Y196,Y196&lt;143),VLOOKUP($W196,日射量と図３!$E$6:$H$34,4,TRUE),VLOOKUP($W196,日射量と図３!$E$6:$I$34,5,TRUE))))))</f>
        <v>0</v>
      </c>
      <c r="AB196" s="4">
        <f>IF($V196="","",IF(Z196&lt;36,0,IF(AND(36&lt;=Z196,Z196&lt;71),VLOOKUP($W196,日射量と図３!$E$6:$F$34,2,TRUE),IF(AND(71&lt;=Z196,Z196&lt;107),VLOOKUP($W196,日射量と図３!$E$6:$G$34,3,TRUE),IF(AND(107&lt;=Z196,Z196&lt;143),VLOOKUP($W196,日射量と図３!$E$6:$H$34,4,TRUE),VLOOKUP($W196,日射量と図３!$E$6:$I$34,5,TRUE))))))</f>
        <v>0</v>
      </c>
      <c r="AC196" s="382">
        <f t="shared" si="36"/>
        <v>0</v>
      </c>
      <c r="AD196" s="382">
        <f t="shared" si="37"/>
        <v>0</v>
      </c>
    </row>
    <row r="197" spans="11:30" ht="13.5" customHeight="1">
      <c r="K197" s="4">
        <f t="shared" ref="K197:K260" si="42">MONTH(L197)</f>
        <v>6</v>
      </c>
      <c r="L197" s="34">
        <v>43260</v>
      </c>
      <c r="M197" s="4">
        <v>9</v>
      </c>
      <c r="N197" s="4">
        <v>2</v>
      </c>
      <c r="O197" s="31">
        <v>4.1666666666666664E-2</v>
      </c>
      <c r="P197" s="35">
        <v>19.899999999999999</v>
      </c>
      <c r="Q197" s="36">
        <f t="shared" ref="Q197:Q260" si="43">IF(O197&lt;$B$15,$D$14,IF(O197&lt;$B$16,$D$15,IF(O197&lt;$B$17,$D$16,IF(O197&lt;$B$18,$D$17,IF(O197&lt;$B$19,$D$18,$D$19)))))</f>
        <v>13</v>
      </c>
      <c r="R197" s="4">
        <f t="shared" ref="R197:R260" si="44">IF(Q197-P197&gt;0,Q197-P197,0)</f>
        <v>0</v>
      </c>
      <c r="S197" s="31">
        <f t="shared" si="38"/>
        <v>0.19388888888888889</v>
      </c>
      <c r="T197" s="31">
        <f t="shared" si="39"/>
        <v>0.79240740740740734</v>
      </c>
      <c r="U197" s="4">
        <f t="shared" ref="U197:U260" si="45">IF(AND(S197&lt;O197,O197&lt;T197),R197,0)</f>
        <v>0</v>
      </c>
      <c r="V197" s="4" t="str">
        <f t="shared" ref="V197:V260" si="46">IF(N197=1,SUM(U197:U220),"")</f>
        <v/>
      </c>
      <c r="W197" s="18" t="str">
        <f>IF(V197="","",VLOOKUP(L197,日射量と図３!$A$4:$C$368,3,TRUE)*238.85/100)</f>
        <v/>
      </c>
      <c r="X197" s="4" t="str">
        <f t="shared" ref="X197:X260" si="47">IF(V197="","",VLOOKUP(K197,$AF$38:$AJ$49,5,TRUE))</f>
        <v/>
      </c>
      <c r="Y197" s="4" t="str">
        <f t="shared" si="40"/>
        <v/>
      </c>
      <c r="Z197" s="4" t="str">
        <f t="shared" si="41"/>
        <v/>
      </c>
      <c r="AA197" s="4" t="str">
        <f>IF($V197="","",IF(Y197&lt;36,0,IF(AND(36&lt;=Y197,Y197&lt;71),VLOOKUP($W197,日射量と図３!$E$6:$F$34,2,TRUE),IF(AND(71&lt;=Y197,Y197&lt;107),VLOOKUP($W197,日射量と図３!$E$6:$G$34,3,TRUE),IF(AND(107&lt;=Y197,Y197&lt;143),VLOOKUP($W197,日射量と図３!$E$6:$H$34,4,TRUE),VLOOKUP($W197,日射量と図３!$E$6:$I$34,5,TRUE))))))</f>
        <v/>
      </c>
      <c r="AB197" s="4" t="str">
        <f>IF($V197="","",IF(Z197&lt;36,0,IF(AND(36&lt;=Z197,Z197&lt;71),VLOOKUP($W197,日射量と図３!$E$6:$F$34,2,TRUE),IF(AND(71&lt;=Z197,Z197&lt;107),VLOOKUP($W197,日射量と図３!$E$6:$G$34,3,TRUE),IF(AND(107&lt;=Z197,Z197&lt;143),VLOOKUP($W197,日射量と図３!$E$6:$H$34,4,TRUE),VLOOKUP($W197,日射量と図３!$E$6:$I$34,5,TRUE))))))</f>
        <v/>
      </c>
      <c r="AC197" s="382" t="str">
        <f t="shared" si="36"/>
        <v/>
      </c>
      <c r="AD197" s="382" t="str">
        <f t="shared" si="37"/>
        <v/>
      </c>
    </row>
    <row r="198" spans="11:30" ht="13.5" customHeight="1">
      <c r="K198" s="4">
        <f t="shared" si="42"/>
        <v>6</v>
      </c>
      <c r="L198" s="34">
        <v>43260</v>
      </c>
      <c r="M198" s="4">
        <v>9</v>
      </c>
      <c r="N198" s="4">
        <v>3</v>
      </c>
      <c r="O198" s="31">
        <v>8.3333333333333329E-2</v>
      </c>
      <c r="P198" s="35">
        <v>19.57</v>
      </c>
      <c r="Q198" s="36">
        <f t="shared" si="43"/>
        <v>13</v>
      </c>
      <c r="R198" s="4">
        <f t="shared" si="44"/>
        <v>0</v>
      </c>
      <c r="S198" s="31">
        <f t="shared" si="38"/>
        <v>0.19388888888888889</v>
      </c>
      <c r="T198" s="31">
        <f t="shared" si="39"/>
        <v>0.79240740740740734</v>
      </c>
      <c r="U198" s="4">
        <f t="shared" si="45"/>
        <v>0</v>
      </c>
      <c r="V198" s="4" t="str">
        <f t="shared" si="46"/>
        <v/>
      </c>
      <c r="W198" s="18" t="str">
        <f>IF(V198="","",VLOOKUP(L198,日射量と図３!$A$4:$C$368,3,TRUE)*238.85/100)</f>
        <v/>
      </c>
      <c r="X198" s="4" t="str">
        <f t="shared" si="47"/>
        <v/>
      </c>
      <c r="Y198" s="4" t="str">
        <f t="shared" si="40"/>
        <v/>
      </c>
      <c r="Z198" s="4" t="str">
        <f t="shared" si="41"/>
        <v/>
      </c>
      <c r="AA198" s="4" t="str">
        <f>IF($V198="","",IF(Y198&lt;36,0,IF(AND(36&lt;=Y198,Y198&lt;71),VLOOKUP($W198,日射量と図３!$E$6:$F$34,2,TRUE),IF(AND(71&lt;=Y198,Y198&lt;107),VLOOKUP($W198,日射量と図３!$E$6:$G$34,3,TRUE),IF(AND(107&lt;=Y198,Y198&lt;143),VLOOKUP($W198,日射量と図３!$E$6:$H$34,4,TRUE),VLOOKUP($W198,日射量と図３!$E$6:$I$34,5,TRUE))))))</f>
        <v/>
      </c>
      <c r="AB198" s="4" t="str">
        <f>IF($V198="","",IF(Z198&lt;36,0,IF(AND(36&lt;=Z198,Z198&lt;71),VLOOKUP($W198,日射量と図３!$E$6:$F$34,2,TRUE),IF(AND(71&lt;=Z198,Z198&lt;107),VLOOKUP($W198,日射量と図３!$E$6:$G$34,3,TRUE),IF(AND(107&lt;=Z198,Z198&lt;143),VLOOKUP($W198,日射量と図３!$E$6:$H$34,4,TRUE),VLOOKUP($W198,日射量と図３!$E$6:$I$34,5,TRUE))))))</f>
        <v/>
      </c>
      <c r="AC198" s="382" t="str">
        <f t="shared" si="36"/>
        <v/>
      </c>
      <c r="AD198" s="382" t="str">
        <f t="shared" si="37"/>
        <v/>
      </c>
    </row>
    <row r="199" spans="11:30" ht="13.5" customHeight="1">
      <c r="K199" s="4">
        <f t="shared" si="42"/>
        <v>6</v>
      </c>
      <c r="L199" s="34">
        <v>43260</v>
      </c>
      <c r="M199" s="4">
        <v>9</v>
      </c>
      <c r="N199" s="4">
        <v>4</v>
      </c>
      <c r="O199" s="31">
        <v>0.125</v>
      </c>
      <c r="P199" s="35">
        <v>19.340000000000003</v>
      </c>
      <c r="Q199" s="36">
        <f t="shared" si="43"/>
        <v>13</v>
      </c>
      <c r="R199" s="4">
        <f t="shared" si="44"/>
        <v>0</v>
      </c>
      <c r="S199" s="31">
        <f t="shared" si="38"/>
        <v>0.19388888888888889</v>
      </c>
      <c r="T199" s="31">
        <f t="shared" si="39"/>
        <v>0.79240740740740734</v>
      </c>
      <c r="U199" s="4">
        <f t="shared" si="45"/>
        <v>0</v>
      </c>
      <c r="V199" s="4" t="str">
        <f t="shared" si="46"/>
        <v/>
      </c>
      <c r="W199" s="18" t="str">
        <f>IF(V199="","",VLOOKUP(L199,日射量と図３!$A$4:$C$368,3,TRUE)*238.85/100)</f>
        <v/>
      </c>
      <c r="X199" s="4" t="str">
        <f t="shared" si="47"/>
        <v/>
      </c>
      <c r="Y199" s="4" t="str">
        <f t="shared" si="40"/>
        <v/>
      </c>
      <c r="Z199" s="4" t="str">
        <f t="shared" si="41"/>
        <v/>
      </c>
      <c r="AA199" s="4" t="str">
        <f>IF($V199="","",IF(Y199&lt;36,0,IF(AND(36&lt;=Y199,Y199&lt;71),VLOOKUP($W199,日射量と図３!$E$6:$F$34,2,TRUE),IF(AND(71&lt;=Y199,Y199&lt;107),VLOOKUP($W199,日射量と図３!$E$6:$G$34,3,TRUE),IF(AND(107&lt;=Y199,Y199&lt;143),VLOOKUP($W199,日射量と図３!$E$6:$H$34,4,TRUE),VLOOKUP($W199,日射量と図３!$E$6:$I$34,5,TRUE))))))</f>
        <v/>
      </c>
      <c r="AB199" s="4" t="str">
        <f>IF($V199="","",IF(Z199&lt;36,0,IF(AND(36&lt;=Z199,Z199&lt;71),VLOOKUP($W199,日射量と図３!$E$6:$F$34,2,TRUE),IF(AND(71&lt;=Z199,Z199&lt;107),VLOOKUP($W199,日射量と図３!$E$6:$G$34,3,TRUE),IF(AND(107&lt;=Z199,Z199&lt;143),VLOOKUP($W199,日射量と図３!$E$6:$H$34,4,TRUE),VLOOKUP($W199,日射量と図３!$E$6:$I$34,5,TRUE))))))</f>
        <v/>
      </c>
      <c r="AC199" s="382" t="str">
        <f t="shared" si="36"/>
        <v/>
      </c>
      <c r="AD199" s="382" t="str">
        <f t="shared" si="37"/>
        <v/>
      </c>
    </row>
    <row r="200" spans="11:30" ht="13.5" customHeight="1">
      <c r="K200" s="4">
        <f t="shared" si="42"/>
        <v>6</v>
      </c>
      <c r="L200" s="34">
        <v>43260</v>
      </c>
      <c r="M200" s="4">
        <v>9</v>
      </c>
      <c r="N200" s="4">
        <v>5</v>
      </c>
      <c r="O200" s="31">
        <v>0.16666666666666666</v>
      </c>
      <c r="P200" s="35">
        <v>19.220000000000002</v>
      </c>
      <c r="Q200" s="36">
        <f t="shared" si="43"/>
        <v>15</v>
      </c>
      <c r="R200" s="4">
        <f t="shared" si="44"/>
        <v>0</v>
      </c>
      <c r="S200" s="31">
        <f t="shared" si="38"/>
        <v>0.19388888888888889</v>
      </c>
      <c r="T200" s="31">
        <f t="shared" si="39"/>
        <v>0.79240740740740734</v>
      </c>
      <c r="U200" s="4">
        <f t="shared" si="45"/>
        <v>0</v>
      </c>
      <c r="V200" s="4" t="str">
        <f t="shared" si="46"/>
        <v/>
      </c>
      <c r="W200" s="18" t="str">
        <f>IF(V200="","",VLOOKUP(L200,日射量と図３!$A$4:$C$368,3,TRUE)*238.85/100)</f>
        <v/>
      </c>
      <c r="X200" s="4" t="str">
        <f t="shared" si="47"/>
        <v/>
      </c>
      <c r="Y200" s="4" t="str">
        <f t="shared" si="40"/>
        <v/>
      </c>
      <c r="Z200" s="4" t="str">
        <f t="shared" si="41"/>
        <v/>
      </c>
      <c r="AA200" s="4" t="str">
        <f>IF($V200="","",IF(Y200&lt;36,0,IF(AND(36&lt;=Y200,Y200&lt;71),VLOOKUP($W200,日射量と図３!$E$6:$F$34,2,TRUE),IF(AND(71&lt;=Y200,Y200&lt;107),VLOOKUP($W200,日射量と図３!$E$6:$G$34,3,TRUE),IF(AND(107&lt;=Y200,Y200&lt;143),VLOOKUP($W200,日射量と図３!$E$6:$H$34,4,TRUE),VLOOKUP($W200,日射量と図３!$E$6:$I$34,5,TRUE))))))</f>
        <v/>
      </c>
      <c r="AB200" s="4" t="str">
        <f>IF($V200="","",IF(Z200&lt;36,0,IF(AND(36&lt;=Z200,Z200&lt;71),VLOOKUP($W200,日射量と図３!$E$6:$F$34,2,TRUE),IF(AND(71&lt;=Z200,Z200&lt;107),VLOOKUP($W200,日射量と図３!$E$6:$G$34,3,TRUE),IF(AND(107&lt;=Z200,Z200&lt;143),VLOOKUP($W200,日射量と図３!$E$6:$H$34,4,TRUE),VLOOKUP($W200,日射量と図３!$E$6:$I$34,5,TRUE))))))</f>
        <v/>
      </c>
      <c r="AC200" s="382" t="str">
        <f t="shared" si="36"/>
        <v/>
      </c>
      <c r="AD200" s="382" t="str">
        <f t="shared" si="37"/>
        <v/>
      </c>
    </row>
    <row r="201" spans="11:30" ht="13.5" customHeight="1">
      <c r="K201" s="4">
        <f t="shared" si="42"/>
        <v>6</v>
      </c>
      <c r="L201" s="34">
        <v>43260</v>
      </c>
      <c r="M201" s="4">
        <v>9</v>
      </c>
      <c r="N201" s="4">
        <v>6</v>
      </c>
      <c r="O201" s="31">
        <v>0.20833333333333334</v>
      </c>
      <c r="P201" s="35">
        <v>19.070000000000004</v>
      </c>
      <c r="Q201" s="36">
        <f t="shared" si="43"/>
        <v>15</v>
      </c>
      <c r="R201" s="4">
        <f t="shared" si="44"/>
        <v>0</v>
      </c>
      <c r="S201" s="31">
        <f t="shared" si="38"/>
        <v>0.19388888888888889</v>
      </c>
      <c r="T201" s="31">
        <f t="shared" si="39"/>
        <v>0.79240740740740734</v>
      </c>
      <c r="U201" s="4">
        <f t="shared" si="45"/>
        <v>0</v>
      </c>
      <c r="V201" s="4" t="str">
        <f t="shared" si="46"/>
        <v/>
      </c>
      <c r="W201" s="18" t="str">
        <f>IF(V201="","",VLOOKUP(L201,日射量と図３!$A$4:$C$368,3,TRUE)*238.85/100)</f>
        <v/>
      </c>
      <c r="X201" s="4" t="str">
        <f t="shared" si="47"/>
        <v/>
      </c>
      <c r="Y201" s="4" t="str">
        <f t="shared" si="40"/>
        <v/>
      </c>
      <c r="Z201" s="4" t="str">
        <f t="shared" si="41"/>
        <v/>
      </c>
      <c r="AA201" s="4" t="str">
        <f>IF($V201="","",IF(Y201&lt;36,0,IF(AND(36&lt;=Y201,Y201&lt;71),VLOOKUP($W201,日射量と図３!$E$6:$F$34,2,TRUE),IF(AND(71&lt;=Y201,Y201&lt;107),VLOOKUP($W201,日射量と図３!$E$6:$G$34,3,TRUE),IF(AND(107&lt;=Y201,Y201&lt;143),VLOOKUP($W201,日射量と図３!$E$6:$H$34,4,TRUE),VLOOKUP($W201,日射量と図３!$E$6:$I$34,5,TRUE))))))</f>
        <v/>
      </c>
      <c r="AB201" s="4" t="str">
        <f>IF($V201="","",IF(Z201&lt;36,0,IF(AND(36&lt;=Z201,Z201&lt;71),VLOOKUP($W201,日射量と図３!$E$6:$F$34,2,TRUE),IF(AND(71&lt;=Z201,Z201&lt;107),VLOOKUP($W201,日射量と図３!$E$6:$G$34,3,TRUE),IF(AND(107&lt;=Z201,Z201&lt;143),VLOOKUP($W201,日射量と図３!$E$6:$H$34,4,TRUE),VLOOKUP($W201,日射量と図３!$E$6:$I$34,5,TRUE))))))</f>
        <v/>
      </c>
      <c r="AC201" s="382" t="str">
        <f t="shared" si="36"/>
        <v/>
      </c>
      <c r="AD201" s="382" t="str">
        <f t="shared" si="37"/>
        <v/>
      </c>
    </row>
    <row r="202" spans="11:30" ht="13.5" customHeight="1">
      <c r="K202" s="4">
        <f t="shared" si="42"/>
        <v>6</v>
      </c>
      <c r="L202" s="34">
        <v>43260</v>
      </c>
      <c r="M202" s="4">
        <v>9</v>
      </c>
      <c r="N202" s="4">
        <v>7</v>
      </c>
      <c r="O202" s="31">
        <v>0.25</v>
      </c>
      <c r="P202" s="35">
        <v>19.47</v>
      </c>
      <c r="Q202" s="36">
        <f t="shared" si="43"/>
        <v>15</v>
      </c>
      <c r="R202" s="4">
        <f t="shared" si="44"/>
        <v>0</v>
      </c>
      <c r="S202" s="31">
        <f t="shared" si="38"/>
        <v>0.19388888888888889</v>
      </c>
      <c r="T202" s="31">
        <f t="shared" si="39"/>
        <v>0.79240740740740734</v>
      </c>
      <c r="U202" s="4">
        <f t="shared" si="45"/>
        <v>0</v>
      </c>
      <c r="V202" s="4" t="str">
        <f t="shared" si="46"/>
        <v/>
      </c>
      <c r="W202" s="18" t="str">
        <f>IF(V202="","",VLOOKUP(L202,日射量と図３!$A$4:$C$368,3,TRUE)*238.85/100)</f>
        <v/>
      </c>
      <c r="X202" s="4" t="str">
        <f t="shared" si="47"/>
        <v/>
      </c>
      <c r="Y202" s="4" t="str">
        <f t="shared" si="40"/>
        <v/>
      </c>
      <c r="Z202" s="4" t="str">
        <f t="shared" si="41"/>
        <v/>
      </c>
      <c r="AA202" s="4" t="str">
        <f>IF($V202="","",IF(Y202&lt;36,0,IF(AND(36&lt;=Y202,Y202&lt;71),VLOOKUP($W202,日射量と図３!$E$6:$F$34,2,TRUE),IF(AND(71&lt;=Y202,Y202&lt;107),VLOOKUP($W202,日射量と図３!$E$6:$G$34,3,TRUE),IF(AND(107&lt;=Y202,Y202&lt;143),VLOOKUP($W202,日射量と図３!$E$6:$H$34,4,TRUE),VLOOKUP($W202,日射量と図３!$E$6:$I$34,5,TRUE))))))</f>
        <v/>
      </c>
      <c r="AB202" s="4" t="str">
        <f>IF($V202="","",IF(Z202&lt;36,0,IF(AND(36&lt;=Z202,Z202&lt;71),VLOOKUP($W202,日射量と図３!$E$6:$F$34,2,TRUE),IF(AND(71&lt;=Z202,Z202&lt;107),VLOOKUP($W202,日射量と図３!$E$6:$G$34,3,TRUE),IF(AND(107&lt;=Z202,Z202&lt;143),VLOOKUP($W202,日射量と図３!$E$6:$H$34,4,TRUE),VLOOKUP($W202,日射量と図３!$E$6:$I$34,5,TRUE))))))</f>
        <v/>
      </c>
      <c r="AC202" s="382" t="str">
        <f t="shared" si="36"/>
        <v/>
      </c>
      <c r="AD202" s="382" t="str">
        <f t="shared" si="37"/>
        <v/>
      </c>
    </row>
    <row r="203" spans="11:30" ht="13.5" customHeight="1">
      <c r="K203" s="4">
        <f t="shared" si="42"/>
        <v>6</v>
      </c>
      <c r="L203" s="34">
        <v>43260</v>
      </c>
      <c r="M203" s="4">
        <v>9</v>
      </c>
      <c r="N203" s="4">
        <v>8</v>
      </c>
      <c r="O203" s="31">
        <v>0.29166666666666669</v>
      </c>
      <c r="P203" s="35">
        <v>20.169999999999998</v>
      </c>
      <c r="Q203" s="36">
        <f t="shared" si="43"/>
        <v>12</v>
      </c>
      <c r="R203" s="4">
        <f t="shared" si="44"/>
        <v>0</v>
      </c>
      <c r="S203" s="31">
        <f t="shared" si="38"/>
        <v>0.19388888888888889</v>
      </c>
      <c r="T203" s="31">
        <f t="shared" si="39"/>
        <v>0.79240740740740734</v>
      </c>
      <c r="U203" s="4">
        <f t="shared" si="45"/>
        <v>0</v>
      </c>
      <c r="V203" s="4" t="str">
        <f t="shared" si="46"/>
        <v/>
      </c>
      <c r="W203" s="18" t="str">
        <f>IF(V203="","",VLOOKUP(L203,日射量と図３!$A$4:$C$368,3,TRUE)*238.85/100)</f>
        <v/>
      </c>
      <c r="X203" s="4" t="str">
        <f t="shared" si="47"/>
        <v/>
      </c>
      <c r="Y203" s="4" t="str">
        <f t="shared" si="40"/>
        <v/>
      </c>
      <c r="Z203" s="4" t="str">
        <f t="shared" si="41"/>
        <v/>
      </c>
      <c r="AA203" s="4" t="str">
        <f>IF($V203="","",IF(Y203&lt;36,0,IF(AND(36&lt;=Y203,Y203&lt;71),VLOOKUP($W203,日射量と図３!$E$6:$F$34,2,TRUE),IF(AND(71&lt;=Y203,Y203&lt;107),VLOOKUP($W203,日射量と図３!$E$6:$G$34,3,TRUE),IF(AND(107&lt;=Y203,Y203&lt;143),VLOOKUP($W203,日射量と図３!$E$6:$H$34,4,TRUE),VLOOKUP($W203,日射量と図３!$E$6:$I$34,5,TRUE))))))</f>
        <v/>
      </c>
      <c r="AB203" s="4" t="str">
        <f>IF($V203="","",IF(Z203&lt;36,0,IF(AND(36&lt;=Z203,Z203&lt;71),VLOOKUP($W203,日射量と図３!$E$6:$F$34,2,TRUE),IF(AND(71&lt;=Z203,Z203&lt;107),VLOOKUP($W203,日射量と図３!$E$6:$G$34,3,TRUE),IF(AND(107&lt;=Z203,Z203&lt;143),VLOOKUP($W203,日射量と図３!$E$6:$H$34,4,TRUE),VLOOKUP($W203,日射量と図３!$E$6:$I$34,5,TRUE))))))</f>
        <v/>
      </c>
      <c r="AC203" s="382" t="str">
        <f t="shared" si="36"/>
        <v/>
      </c>
      <c r="AD203" s="382" t="str">
        <f t="shared" si="37"/>
        <v/>
      </c>
    </row>
    <row r="204" spans="11:30" ht="13.5" customHeight="1">
      <c r="K204" s="4">
        <f t="shared" si="42"/>
        <v>6</v>
      </c>
      <c r="L204" s="34">
        <v>43260</v>
      </c>
      <c r="M204" s="4">
        <v>9</v>
      </c>
      <c r="N204" s="4">
        <v>9</v>
      </c>
      <c r="O204" s="31">
        <v>0.33333333333333331</v>
      </c>
      <c r="P204" s="35">
        <v>21.28</v>
      </c>
      <c r="Q204" s="36">
        <f t="shared" si="43"/>
        <v>12</v>
      </c>
      <c r="R204" s="4">
        <f t="shared" si="44"/>
        <v>0</v>
      </c>
      <c r="S204" s="31">
        <f t="shared" si="38"/>
        <v>0.19388888888888889</v>
      </c>
      <c r="T204" s="31">
        <f t="shared" si="39"/>
        <v>0.79240740740740734</v>
      </c>
      <c r="U204" s="4">
        <f t="shared" si="45"/>
        <v>0</v>
      </c>
      <c r="V204" s="4" t="str">
        <f t="shared" si="46"/>
        <v/>
      </c>
      <c r="W204" s="18" t="str">
        <f>IF(V204="","",VLOOKUP(L204,日射量と図３!$A$4:$C$368,3,TRUE)*238.85/100)</f>
        <v/>
      </c>
      <c r="X204" s="4" t="str">
        <f t="shared" si="47"/>
        <v/>
      </c>
      <c r="Y204" s="4" t="str">
        <f t="shared" si="40"/>
        <v/>
      </c>
      <c r="Z204" s="4" t="str">
        <f t="shared" si="41"/>
        <v/>
      </c>
      <c r="AA204" s="4" t="str">
        <f>IF($V204="","",IF(Y204&lt;36,0,IF(AND(36&lt;=Y204,Y204&lt;71),VLOOKUP($W204,日射量と図３!$E$6:$F$34,2,TRUE),IF(AND(71&lt;=Y204,Y204&lt;107),VLOOKUP($W204,日射量と図３!$E$6:$G$34,3,TRUE),IF(AND(107&lt;=Y204,Y204&lt;143),VLOOKUP($W204,日射量と図３!$E$6:$H$34,4,TRUE),VLOOKUP($W204,日射量と図３!$E$6:$I$34,5,TRUE))))))</f>
        <v/>
      </c>
      <c r="AB204" s="4" t="str">
        <f>IF($V204="","",IF(Z204&lt;36,0,IF(AND(36&lt;=Z204,Z204&lt;71),VLOOKUP($W204,日射量と図３!$E$6:$F$34,2,TRUE),IF(AND(71&lt;=Z204,Z204&lt;107),VLOOKUP($W204,日射量と図３!$E$6:$G$34,3,TRUE),IF(AND(107&lt;=Z204,Z204&lt;143),VLOOKUP($W204,日射量と図３!$E$6:$H$34,4,TRUE),VLOOKUP($W204,日射量と図３!$E$6:$I$34,5,TRUE))))))</f>
        <v/>
      </c>
      <c r="AC204" s="382" t="str">
        <f t="shared" si="36"/>
        <v/>
      </c>
      <c r="AD204" s="382" t="str">
        <f t="shared" si="37"/>
        <v/>
      </c>
    </row>
    <row r="205" spans="11:30" ht="13.5" customHeight="1">
      <c r="K205" s="4">
        <f t="shared" si="42"/>
        <v>6</v>
      </c>
      <c r="L205" s="34">
        <v>43260</v>
      </c>
      <c r="M205" s="4">
        <v>9</v>
      </c>
      <c r="N205" s="4">
        <v>10</v>
      </c>
      <c r="O205" s="31">
        <v>0.375</v>
      </c>
      <c r="P205" s="35">
        <v>22.319999999999997</v>
      </c>
      <c r="Q205" s="36">
        <f t="shared" si="43"/>
        <v>12</v>
      </c>
      <c r="R205" s="4">
        <f t="shared" si="44"/>
        <v>0</v>
      </c>
      <c r="S205" s="31">
        <f t="shared" si="38"/>
        <v>0.19388888888888889</v>
      </c>
      <c r="T205" s="31">
        <f t="shared" si="39"/>
        <v>0.79240740740740734</v>
      </c>
      <c r="U205" s="4">
        <f t="shared" si="45"/>
        <v>0</v>
      </c>
      <c r="V205" s="4" t="str">
        <f t="shared" si="46"/>
        <v/>
      </c>
      <c r="W205" s="18" t="str">
        <f>IF(V205="","",VLOOKUP(L205,日射量と図３!$A$4:$C$368,3,TRUE)*238.85/100)</f>
        <v/>
      </c>
      <c r="X205" s="4" t="str">
        <f t="shared" si="47"/>
        <v/>
      </c>
      <c r="Y205" s="4" t="str">
        <f t="shared" si="40"/>
        <v/>
      </c>
      <c r="Z205" s="4" t="str">
        <f t="shared" si="41"/>
        <v/>
      </c>
      <c r="AA205" s="4" t="str">
        <f>IF($V205="","",IF(Y205&lt;36,0,IF(AND(36&lt;=Y205,Y205&lt;71),VLOOKUP($W205,日射量と図３!$E$6:$F$34,2,TRUE),IF(AND(71&lt;=Y205,Y205&lt;107),VLOOKUP($W205,日射量と図３!$E$6:$G$34,3,TRUE),IF(AND(107&lt;=Y205,Y205&lt;143),VLOOKUP($W205,日射量と図３!$E$6:$H$34,4,TRUE),VLOOKUP($W205,日射量と図３!$E$6:$I$34,5,TRUE))))))</f>
        <v/>
      </c>
      <c r="AB205" s="4" t="str">
        <f>IF($V205="","",IF(Z205&lt;36,0,IF(AND(36&lt;=Z205,Z205&lt;71),VLOOKUP($W205,日射量と図３!$E$6:$F$34,2,TRUE),IF(AND(71&lt;=Z205,Z205&lt;107),VLOOKUP($W205,日射量と図３!$E$6:$G$34,3,TRUE),IF(AND(107&lt;=Z205,Z205&lt;143),VLOOKUP($W205,日射量と図３!$E$6:$H$34,4,TRUE),VLOOKUP($W205,日射量と図３!$E$6:$I$34,5,TRUE))))))</f>
        <v/>
      </c>
      <c r="AC205" s="382" t="str">
        <f t="shared" si="36"/>
        <v/>
      </c>
      <c r="AD205" s="382" t="str">
        <f t="shared" si="37"/>
        <v/>
      </c>
    </row>
    <row r="206" spans="11:30" ht="13.5" customHeight="1">
      <c r="K206" s="4">
        <f t="shared" si="42"/>
        <v>6</v>
      </c>
      <c r="L206" s="34">
        <v>43260</v>
      </c>
      <c r="M206" s="4">
        <v>9</v>
      </c>
      <c r="N206" s="4">
        <v>11</v>
      </c>
      <c r="O206" s="31">
        <v>0.41666666666666669</v>
      </c>
      <c r="P206" s="35">
        <v>23.28</v>
      </c>
      <c r="Q206" s="36">
        <f t="shared" si="43"/>
        <v>12</v>
      </c>
      <c r="R206" s="4">
        <f t="shared" si="44"/>
        <v>0</v>
      </c>
      <c r="S206" s="31">
        <f t="shared" si="38"/>
        <v>0.19388888888888889</v>
      </c>
      <c r="T206" s="31">
        <f t="shared" si="39"/>
        <v>0.79240740740740734</v>
      </c>
      <c r="U206" s="4">
        <f t="shared" si="45"/>
        <v>0</v>
      </c>
      <c r="V206" s="4" t="str">
        <f t="shared" si="46"/>
        <v/>
      </c>
      <c r="W206" s="18" t="str">
        <f>IF(V206="","",VLOOKUP(L206,日射量と図３!$A$4:$C$368,3,TRUE)*238.85/100)</f>
        <v/>
      </c>
      <c r="X206" s="4" t="str">
        <f t="shared" si="47"/>
        <v/>
      </c>
      <c r="Y206" s="4" t="str">
        <f t="shared" si="40"/>
        <v/>
      </c>
      <c r="Z206" s="4" t="str">
        <f t="shared" si="41"/>
        <v/>
      </c>
      <c r="AA206" s="4" t="str">
        <f>IF($V206="","",IF(Y206&lt;36,0,IF(AND(36&lt;=Y206,Y206&lt;71),VLOOKUP($W206,日射量と図３!$E$6:$F$34,2,TRUE),IF(AND(71&lt;=Y206,Y206&lt;107),VLOOKUP($W206,日射量と図３!$E$6:$G$34,3,TRUE),IF(AND(107&lt;=Y206,Y206&lt;143),VLOOKUP($W206,日射量と図３!$E$6:$H$34,4,TRUE),VLOOKUP($W206,日射量と図３!$E$6:$I$34,5,TRUE))))))</f>
        <v/>
      </c>
      <c r="AB206" s="4" t="str">
        <f>IF($V206="","",IF(Z206&lt;36,0,IF(AND(36&lt;=Z206,Z206&lt;71),VLOOKUP($W206,日射量と図３!$E$6:$F$34,2,TRUE),IF(AND(71&lt;=Z206,Z206&lt;107),VLOOKUP($W206,日射量と図３!$E$6:$G$34,3,TRUE),IF(AND(107&lt;=Z206,Z206&lt;143),VLOOKUP($W206,日射量と図３!$E$6:$H$34,4,TRUE),VLOOKUP($W206,日射量と図３!$E$6:$I$34,5,TRUE))))))</f>
        <v/>
      </c>
      <c r="AC206" s="382" t="str">
        <f t="shared" si="36"/>
        <v/>
      </c>
      <c r="AD206" s="382" t="str">
        <f t="shared" si="37"/>
        <v/>
      </c>
    </row>
    <row r="207" spans="11:30" ht="13.5" customHeight="1">
      <c r="K207" s="4">
        <f t="shared" si="42"/>
        <v>6</v>
      </c>
      <c r="L207" s="34">
        <v>43260</v>
      </c>
      <c r="M207" s="4">
        <v>9</v>
      </c>
      <c r="N207" s="4">
        <v>12</v>
      </c>
      <c r="O207" s="31">
        <v>0.45833333333333331</v>
      </c>
      <c r="P207" s="35">
        <v>24.13</v>
      </c>
      <c r="Q207" s="36">
        <f t="shared" si="43"/>
        <v>12</v>
      </c>
      <c r="R207" s="4">
        <f t="shared" si="44"/>
        <v>0</v>
      </c>
      <c r="S207" s="31">
        <f t="shared" si="38"/>
        <v>0.19388888888888889</v>
      </c>
      <c r="T207" s="31">
        <f t="shared" si="39"/>
        <v>0.79240740740740734</v>
      </c>
      <c r="U207" s="4">
        <f t="shared" si="45"/>
        <v>0</v>
      </c>
      <c r="V207" s="4" t="str">
        <f t="shared" si="46"/>
        <v/>
      </c>
      <c r="W207" s="18" t="str">
        <f>IF(V207="","",VLOOKUP(L207,日射量と図３!$A$4:$C$368,3,TRUE)*238.85/100)</f>
        <v/>
      </c>
      <c r="X207" s="4" t="str">
        <f t="shared" si="47"/>
        <v/>
      </c>
      <c r="Y207" s="4" t="str">
        <f t="shared" si="40"/>
        <v/>
      </c>
      <c r="Z207" s="4" t="str">
        <f t="shared" si="41"/>
        <v/>
      </c>
      <c r="AA207" s="4" t="str">
        <f>IF($V207="","",IF(Y207&lt;36,0,IF(AND(36&lt;=Y207,Y207&lt;71),VLOOKUP($W207,日射量と図３!$E$6:$F$34,2,TRUE),IF(AND(71&lt;=Y207,Y207&lt;107),VLOOKUP($W207,日射量と図３!$E$6:$G$34,3,TRUE),IF(AND(107&lt;=Y207,Y207&lt;143),VLOOKUP($W207,日射量と図３!$E$6:$H$34,4,TRUE),VLOOKUP($W207,日射量と図３!$E$6:$I$34,5,TRUE))))))</f>
        <v/>
      </c>
      <c r="AB207" s="4" t="str">
        <f>IF($V207="","",IF(Z207&lt;36,0,IF(AND(36&lt;=Z207,Z207&lt;71),VLOOKUP($W207,日射量と図３!$E$6:$F$34,2,TRUE),IF(AND(71&lt;=Z207,Z207&lt;107),VLOOKUP($W207,日射量と図３!$E$6:$G$34,3,TRUE),IF(AND(107&lt;=Z207,Z207&lt;143),VLOOKUP($W207,日射量と図３!$E$6:$H$34,4,TRUE),VLOOKUP($W207,日射量と図３!$E$6:$I$34,5,TRUE))))))</f>
        <v/>
      </c>
      <c r="AC207" s="382" t="str">
        <f t="shared" ref="AC207:AC270" si="48">IF(V207="","",IF((($AH$18*$AH$30*V207*3600/1000000)/1000-AA207*$AG$18*10*0.0000041868)&lt;=0,0,AA207*$AG$18*10*0.0000041868))</f>
        <v/>
      </c>
      <c r="AD207" s="382" t="str">
        <f t="shared" ref="AD207:AD270" si="49">IF(V207="","",IF((($AH$19*$AH$30*V207*3600/1000000)/1000-AB207*$AG$19*10*0.0000041868)&lt;=0,0,AB207*$AG$19*10*0.0000041868))</f>
        <v/>
      </c>
    </row>
    <row r="208" spans="11:30" ht="13.5" customHeight="1">
      <c r="K208" s="4">
        <f t="shared" si="42"/>
        <v>6</v>
      </c>
      <c r="L208" s="34">
        <v>43260</v>
      </c>
      <c r="M208" s="4">
        <v>9</v>
      </c>
      <c r="N208" s="4">
        <v>13</v>
      </c>
      <c r="O208" s="31">
        <v>0.5</v>
      </c>
      <c r="P208" s="35">
        <v>24.98</v>
      </c>
      <c r="Q208" s="36">
        <f t="shared" si="43"/>
        <v>12</v>
      </c>
      <c r="R208" s="4">
        <f t="shared" si="44"/>
        <v>0</v>
      </c>
      <c r="S208" s="31">
        <f t="shared" si="38"/>
        <v>0.19388888888888889</v>
      </c>
      <c r="T208" s="31">
        <f t="shared" si="39"/>
        <v>0.79240740740740734</v>
      </c>
      <c r="U208" s="4">
        <f t="shared" si="45"/>
        <v>0</v>
      </c>
      <c r="V208" s="4" t="str">
        <f t="shared" si="46"/>
        <v/>
      </c>
      <c r="W208" s="18" t="str">
        <f>IF(V208="","",VLOOKUP(L208,日射量と図３!$A$4:$C$368,3,TRUE)*238.85/100)</f>
        <v/>
      </c>
      <c r="X208" s="4" t="str">
        <f t="shared" si="47"/>
        <v/>
      </c>
      <c r="Y208" s="4" t="str">
        <f t="shared" si="40"/>
        <v/>
      </c>
      <c r="Z208" s="4" t="str">
        <f t="shared" si="41"/>
        <v/>
      </c>
      <c r="AA208" s="4" t="str">
        <f>IF($V208="","",IF(Y208&lt;36,0,IF(AND(36&lt;=Y208,Y208&lt;71),VLOOKUP($W208,日射量と図３!$E$6:$F$34,2,TRUE),IF(AND(71&lt;=Y208,Y208&lt;107),VLOOKUP($W208,日射量と図３!$E$6:$G$34,3,TRUE),IF(AND(107&lt;=Y208,Y208&lt;143),VLOOKUP($W208,日射量と図３!$E$6:$H$34,4,TRUE),VLOOKUP($W208,日射量と図３!$E$6:$I$34,5,TRUE))))))</f>
        <v/>
      </c>
      <c r="AB208" s="4" t="str">
        <f>IF($V208="","",IF(Z208&lt;36,0,IF(AND(36&lt;=Z208,Z208&lt;71),VLOOKUP($W208,日射量と図３!$E$6:$F$34,2,TRUE),IF(AND(71&lt;=Z208,Z208&lt;107),VLOOKUP($W208,日射量と図３!$E$6:$G$34,3,TRUE),IF(AND(107&lt;=Z208,Z208&lt;143),VLOOKUP($W208,日射量と図３!$E$6:$H$34,4,TRUE),VLOOKUP($W208,日射量と図３!$E$6:$I$34,5,TRUE))))))</f>
        <v/>
      </c>
      <c r="AC208" s="382" t="str">
        <f t="shared" si="48"/>
        <v/>
      </c>
      <c r="AD208" s="382" t="str">
        <f t="shared" si="49"/>
        <v/>
      </c>
    </row>
    <row r="209" spans="11:30" ht="13.5" customHeight="1">
      <c r="K209" s="4">
        <f t="shared" si="42"/>
        <v>6</v>
      </c>
      <c r="L209" s="34">
        <v>43260</v>
      </c>
      <c r="M209" s="4">
        <v>9</v>
      </c>
      <c r="N209" s="4">
        <v>14</v>
      </c>
      <c r="O209" s="31">
        <v>0.54166666666666663</v>
      </c>
      <c r="P209" s="35">
        <v>25.65</v>
      </c>
      <c r="Q209" s="36">
        <f t="shared" si="43"/>
        <v>12</v>
      </c>
      <c r="R209" s="4">
        <f t="shared" si="44"/>
        <v>0</v>
      </c>
      <c r="S209" s="31">
        <f t="shared" si="38"/>
        <v>0.19388888888888889</v>
      </c>
      <c r="T209" s="31">
        <f t="shared" si="39"/>
        <v>0.79240740740740734</v>
      </c>
      <c r="U209" s="4">
        <f t="shared" si="45"/>
        <v>0</v>
      </c>
      <c r="V209" s="4" t="str">
        <f t="shared" si="46"/>
        <v/>
      </c>
      <c r="W209" s="18" t="str">
        <f>IF(V209="","",VLOOKUP(L209,日射量と図３!$A$4:$C$368,3,TRUE)*238.85/100)</f>
        <v/>
      </c>
      <c r="X209" s="4" t="str">
        <f t="shared" si="47"/>
        <v/>
      </c>
      <c r="Y209" s="4" t="str">
        <f t="shared" si="40"/>
        <v/>
      </c>
      <c r="Z209" s="4" t="str">
        <f t="shared" si="41"/>
        <v/>
      </c>
      <c r="AA209" s="4" t="str">
        <f>IF($V209="","",IF(Y209&lt;36,0,IF(AND(36&lt;=Y209,Y209&lt;71),VLOOKUP($W209,日射量と図３!$E$6:$F$34,2,TRUE),IF(AND(71&lt;=Y209,Y209&lt;107),VLOOKUP($W209,日射量と図３!$E$6:$G$34,3,TRUE),IF(AND(107&lt;=Y209,Y209&lt;143),VLOOKUP($W209,日射量と図３!$E$6:$H$34,4,TRUE),VLOOKUP($W209,日射量と図３!$E$6:$I$34,5,TRUE))))))</f>
        <v/>
      </c>
      <c r="AB209" s="4" t="str">
        <f>IF($V209="","",IF(Z209&lt;36,0,IF(AND(36&lt;=Z209,Z209&lt;71),VLOOKUP($W209,日射量と図３!$E$6:$F$34,2,TRUE),IF(AND(71&lt;=Z209,Z209&lt;107),VLOOKUP($W209,日射量と図３!$E$6:$G$34,3,TRUE),IF(AND(107&lt;=Z209,Z209&lt;143),VLOOKUP($W209,日射量と図３!$E$6:$H$34,4,TRUE),VLOOKUP($W209,日射量と図３!$E$6:$I$34,5,TRUE))))))</f>
        <v/>
      </c>
      <c r="AC209" s="382" t="str">
        <f t="shared" si="48"/>
        <v/>
      </c>
      <c r="AD209" s="382" t="str">
        <f t="shared" si="49"/>
        <v/>
      </c>
    </row>
    <row r="210" spans="11:30" ht="13.5" customHeight="1">
      <c r="K210" s="4">
        <f t="shared" si="42"/>
        <v>6</v>
      </c>
      <c r="L210" s="34">
        <v>43260</v>
      </c>
      <c r="M210" s="4">
        <v>9</v>
      </c>
      <c r="N210" s="4">
        <v>15</v>
      </c>
      <c r="O210" s="31">
        <v>0.58333333333333337</v>
      </c>
      <c r="P210" s="35">
        <v>25.939999999999998</v>
      </c>
      <c r="Q210" s="36">
        <f t="shared" si="43"/>
        <v>12</v>
      </c>
      <c r="R210" s="4">
        <f t="shared" si="44"/>
        <v>0</v>
      </c>
      <c r="S210" s="31">
        <f t="shared" si="38"/>
        <v>0.19388888888888889</v>
      </c>
      <c r="T210" s="31">
        <f t="shared" si="39"/>
        <v>0.79240740740740734</v>
      </c>
      <c r="U210" s="4">
        <f t="shared" si="45"/>
        <v>0</v>
      </c>
      <c r="V210" s="4" t="str">
        <f t="shared" si="46"/>
        <v/>
      </c>
      <c r="W210" s="18" t="str">
        <f>IF(V210="","",VLOOKUP(L210,日射量と図３!$A$4:$C$368,3,TRUE)*238.85/100)</f>
        <v/>
      </c>
      <c r="X210" s="4" t="str">
        <f t="shared" si="47"/>
        <v/>
      </c>
      <c r="Y210" s="4" t="str">
        <f t="shared" si="40"/>
        <v/>
      </c>
      <c r="Z210" s="4" t="str">
        <f t="shared" si="41"/>
        <v/>
      </c>
      <c r="AA210" s="4" t="str">
        <f>IF($V210="","",IF(Y210&lt;36,0,IF(AND(36&lt;=Y210,Y210&lt;71),VLOOKUP($W210,日射量と図３!$E$6:$F$34,2,TRUE),IF(AND(71&lt;=Y210,Y210&lt;107),VLOOKUP($W210,日射量と図３!$E$6:$G$34,3,TRUE),IF(AND(107&lt;=Y210,Y210&lt;143),VLOOKUP($W210,日射量と図３!$E$6:$H$34,4,TRUE),VLOOKUP($W210,日射量と図３!$E$6:$I$34,5,TRUE))))))</f>
        <v/>
      </c>
      <c r="AB210" s="4" t="str">
        <f>IF($V210="","",IF(Z210&lt;36,0,IF(AND(36&lt;=Z210,Z210&lt;71),VLOOKUP($W210,日射量と図３!$E$6:$F$34,2,TRUE),IF(AND(71&lt;=Z210,Z210&lt;107),VLOOKUP($W210,日射量と図３!$E$6:$G$34,3,TRUE),IF(AND(107&lt;=Z210,Z210&lt;143),VLOOKUP($W210,日射量と図３!$E$6:$H$34,4,TRUE),VLOOKUP($W210,日射量と図３!$E$6:$I$34,5,TRUE))))))</f>
        <v/>
      </c>
      <c r="AC210" s="382" t="str">
        <f t="shared" si="48"/>
        <v/>
      </c>
      <c r="AD210" s="382" t="str">
        <f t="shared" si="49"/>
        <v/>
      </c>
    </row>
    <row r="211" spans="11:30" ht="13.5" customHeight="1">
      <c r="K211" s="4">
        <f t="shared" si="42"/>
        <v>6</v>
      </c>
      <c r="L211" s="34">
        <v>43260</v>
      </c>
      <c r="M211" s="4">
        <v>9</v>
      </c>
      <c r="N211" s="4">
        <v>16</v>
      </c>
      <c r="O211" s="31">
        <v>0.625</v>
      </c>
      <c r="P211" s="35">
        <v>25.939999999999998</v>
      </c>
      <c r="Q211" s="36">
        <f t="shared" si="43"/>
        <v>16</v>
      </c>
      <c r="R211" s="4">
        <f t="shared" si="44"/>
        <v>0</v>
      </c>
      <c r="S211" s="31">
        <f t="shared" si="38"/>
        <v>0.19388888888888889</v>
      </c>
      <c r="T211" s="31">
        <f t="shared" si="39"/>
        <v>0.79240740740740734</v>
      </c>
      <c r="U211" s="4">
        <f t="shared" si="45"/>
        <v>0</v>
      </c>
      <c r="V211" s="4" t="str">
        <f t="shared" si="46"/>
        <v/>
      </c>
      <c r="W211" s="18" t="str">
        <f>IF(V211="","",VLOOKUP(L211,日射量と図３!$A$4:$C$368,3,TRUE)*238.85/100)</f>
        <v/>
      </c>
      <c r="X211" s="4" t="str">
        <f t="shared" si="47"/>
        <v/>
      </c>
      <c r="Y211" s="4" t="str">
        <f t="shared" si="40"/>
        <v/>
      </c>
      <c r="Z211" s="4" t="str">
        <f t="shared" si="41"/>
        <v/>
      </c>
      <c r="AA211" s="4" t="str">
        <f>IF($V211="","",IF(Y211&lt;36,0,IF(AND(36&lt;=Y211,Y211&lt;71),VLOOKUP($W211,日射量と図３!$E$6:$F$34,2,TRUE),IF(AND(71&lt;=Y211,Y211&lt;107),VLOOKUP($W211,日射量と図３!$E$6:$G$34,3,TRUE),IF(AND(107&lt;=Y211,Y211&lt;143),VLOOKUP($W211,日射量と図３!$E$6:$H$34,4,TRUE),VLOOKUP($W211,日射量と図３!$E$6:$I$34,5,TRUE))))))</f>
        <v/>
      </c>
      <c r="AB211" s="4" t="str">
        <f>IF($V211="","",IF(Z211&lt;36,0,IF(AND(36&lt;=Z211,Z211&lt;71),VLOOKUP($W211,日射量と図３!$E$6:$F$34,2,TRUE),IF(AND(71&lt;=Z211,Z211&lt;107),VLOOKUP($W211,日射量と図３!$E$6:$G$34,3,TRUE),IF(AND(107&lt;=Z211,Z211&lt;143),VLOOKUP($W211,日射量と図３!$E$6:$H$34,4,TRUE),VLOOKUP($W211,日射量と図３!$E$6:$I$34,5,TRUE))))))</f>
        <v/>
      </c>
      <c r="AC211" s="382" t="str">
        <f t="shared" si="48"/>
        <v/>
      </c>
      <c r="AD211" s="382" t="str">
        <f t="shared" si="49"/>
        <v/>
      </c>
    </row>
    <row r="212" spans="11:30" ht="13.5" customHeight="1">
      <c r="K212" s="4">
        <f t="shared" si="42"/>
        <v>6</v>
      </c>
      <c r="L212" s="34">
        <v>43260</v>
      </c>
      <c r="M212" s="4">
        <v>9</v>
      </c>
      <c r="N212" s="4">
        <v>17</v>
      </c>
      <c r="O212" s="31">
        <v>0.66666666666666663</v>
      </c>
      <c r="P212" s="35">
        <v>25.57</v>
      </c>
      <c r="Q212" s="36">
        <f t="shared" si="43"/>
        <v>16</v>
      </c>
      <c r="R212" s="4">
        <f t="shared" si="44"/>
        <v>0</v>
      </c>
      <c r="S212" s="31">
        <f t="shared" si="38"/>
        <v>0.19388888888888889</v>
      </c>
      <c r="T212" s="31">
        <f t="shared" si="39"/>
        <v>0.79240740740740734</v>
      </c>
      <c r="U212" s="4">
        <f t="shared" si="45"/>
        <v>0</v>
      </c>
      <c r="V212" s="4" t="str">
        <f t="shared" si="46"/>
        <v/>
      </c>
      <c r="W212" s="18" t="str">
        <f>IF(V212="","",VLOOKUP(L212,日射量と図３!$A$4:$C$368,3,TRUE)*238.85/100)</f>
        <v/>
      </c>
      <c r="X212" s="4" t="str">
        <f t="shared" si="47"/>
        <v/>
      </c>
      <c r="Y212" s="4" t="str">
        <f t="shared" si="40"/>
        <v/>
      </c>
      <c r="Z212" s="4" t="str">
        <f t="shared" si="41"/>
        <v/>
      </c>
      <c r="AA212" s="4" t="str">
        <f>IF($V212="","",IF(Y212&lt;36,0,IF(AND(36&lt;=Y212,Y212&lt;71),VLOOKUP($W212,日射量と図３!$E$6:$F$34,2,TRUE),IF(AND(71&lt;=Y212,Y212&lt;107),VLOOKUP($W212,日射量と図３!$E$6:$G$34,3,TRUE),IF(AND(107&lt;=Y212,Y212&lt;143),VLOOKUP($W212,日射量と図３!$E$6:$H$34,4,TRUE),VLOOKUP($W212,日射量と図３!$E$6:$I$34,5,TRUE))))))</f>
        <v/>
      </c>
      <c r="AB212" s="4" t="str">
        <f>IF($V212="","",IF(Z212&lt;36,0,IF(AND(36&lt;=Z212,Z212&lt;71),VLOOKUP($W212,日射量と図３!$E$6:$F$34,2,TRUE),IF(AND(71&lt;=Z212,Z212&lt;107),VLOOKUP($W212,日射量と図３!$E$6:$G$34,3,TRUE),IF(AND(107&lt;=Z212,Z212&lt;143),VLOOKUP($W212,日射量と図３!$E$6:$H$34,4,TRUE),VLOOKUP($W212,日射量と図３!$E$6:$I$34,5,TRUE))))))</f>
        <v/>
      </c>
      <c r="AC212" s="382" t="str">
        <f t="shared" si="48"/>
        <v/>
      </c>
      <c r="AD212" s="382" t="str">
        <f t="shared" si="49"/>
        <v/>
      </c>
    </row>
    <row r="213" spans="11:30" ht="13.5" customHeight="1">
      <c r="K213" s="4">
        <f t="shared" si="42"/>
        <v>6</v>
      </c>
      <c r="L213" s="34">
        <v>43260</v>
      </c>
      <c r="M213" s="4">
        <v>9</v>
      </c>
      <c r="N213" s="4">
        <v>18</v>
      </c>
      <c r="O213" s="31">
        <v>0.70833333333333337</v>
      </c>
      <c r="P213" s="35">
        <v>25.009999999999998</v>
      </c>
      <c r="Q213" s="36">
        <f t="shared" si="43"/>
        <v>16</v>
      </c>
      <c r="R213" s="4">
        <f t="shared" si="44"/>
        <v>0</v>
      </c>
      <c r="S213" s="31">
        <f t="shared" ref="S213:S276" si="50">VLOOKUP(K213,$AF$38:$AH$49,2,TRUE)</f>
        <v>0.19388888888888889</v>
      </c>
      <c r="T213" s="31">
        <f t="shared" ref="T213:T276" si="51">VLOOKUP(K213,$AF$38:$AH$49,3,TRUE)</f>
        <v>0.79240740740740734</v>
      </c>
      <c r="U213" s="4">
        <f t="shared" si="45"/>
        <v>0</v>
      </c>
      <c r="V213" s="4" t="str">
        <f t="shared" si="46"/>
        <v/>
      </c>
      <c r="W213" s="18" t="str">
        <f>IF(V213="","",VLOOKUP(L213,日射量と図３!$A$4:$C$368,3,TRUE)*238.85/100)</f>
        <v/>
      </c>
      <c r="X213" s="4" t="str">
        <f t="shared" si="47"/>
        <v/>
      </c>
      <c r="Y213" s="4" t="str">
        <f t="shared" si="40"/>
        <v/>
      </c>
      <c r="Z213" s="4" t="str">
        <f t="shared" si="41"/>
        <v/>
      </c>
      <c r="AA213" s="4" t="str">
        <f>IF($V213="","",IF(Y213&lt;36,0,IF(AND(36&lt;=Y213,Y213&lt;71),VLOOKUP($W213,日射量と図３!$E$6:$F$34,2,TRUE),IF(AND(71&lt;=Y213,Y213&lt;107),VLOOKUP($W213,日射量と図３!$E$6:$G$34,3,TRUE),IF(AND(107&lt;=Y213,Y213&lt;143),VLOOKUP($W213,日射量と図３!$E$6:$H$34,4,TRUE),VLOOKUP($W213,日射量と図３!$E$6:$I$34,5,TRUE))))))</f>
        <v/>
      </c>
      <c r="AB213" s="4" t="str">
        <f>IF($V213="","",IF(Z213&lt;36,0,IF(AND(36&lt;=Z213,Z213&lt;71),VLOOKUP($W213,日射量と図３!$E$6:$F$34,2,TRUE),IF(AND(71&lt;=Z213,Z213&lt;107),VLOOKUP($W213,日射量と図３!$E$6:$G$34,3,TRUE),IF(AND(107&lt;=Z213,Z213&lt;143),VLOOKUP($W213,日射量と図３!$E$6:$H$34,4,TRUE),VLOOKUP($W213,日射量と図３!$E$6:$I$34,5,TRUE))))))</f>
        <v/>
      </c>
      <c r="AC213" s="382" t="str">
        <f t="shared" si="48"/>
        <v/>
      </c>
      <c r="AD213" s="382" t="str">
        <f t="shared" si="49"/>
        <v/>
      </c>
    </row>
    <row r="214" spans="11:30" ht="13.5" customHeight="1">
      <c r="K214" s="4">
        <f t="shared" si="42"/>
        <v>6</v>
      </c>
      <c r="L214" s="34">
        <v>43260</v>
      </c>
      <c r="M214" s="4">
        <v>9</v>
      </c>
      <c r="N214" s="4">
        <v>19</v>
      </c>
      <c r="O214" s="31">
        <v>0.75</v>
      </c>
      <c r="P214" s="35">
        <v>24.229999999999997</v>
      </c>
      <c r="Q214" s="36">
        <f t="shared" si="43"/>
        <v>16</v>
      </c>
      <c r="R214" s="4">
        <f t="shared" si="44"/>
        <v>0</v>
      </c>
      <c r="S214" s="31">
        <f t="shared" si="50"/>
        <v>0.19388888888888889</v>
      </c>
      <c r="T214" s="31">
        <f t="shared" si="51"/>
        <v>0.79240740740740734</v>
      </c>
      <c r="U214" s="4">
        <f t="shared" si="45"/>
        <v>0</v>
      </c>
      <c r="V214" s="4" t="str">
        <f t="shared" si="46"/>
        <v/>
      </c>
      <c r="W214" s="18" t="str">
        <f>IF(V214="","",VLOOKUP(L214,日射量と図３!$A$4:$C$368,3,TRUE)*238.85/100)</f>
        <v/>
      </c>
      <c r="X214" s="4" t="str">
        <f t="shared" si="47"/>
        <v/>
      </c>
      <c r="Y214" s="4" t="str">
        <f t="shared" si="40"/>
        <v/>
      </c>
      <c r="Z214" s="4" t="str">
        <f t="shared" si="41"/>
        <v/>
      </c>
      <c r="AA214" s="4" t="str">
        <f>IF($V214="","",IF(Y214&lt;36,0,IF(AND(36&lt;=Y214,Y214&lt;71),VLOOKUP($W214,日射量と図３!$E$6:$F$34,2,TRUE),IF(AND(71&lt;=Y214,Y214&lt;107),VLOOKUP($W214,日射量と図３!$E$6:$G$34,3,TRUE),IF(AND(107&lt;=Y214,Y214&lt;143),VLOOKUP($W214,日射量と図３!$E$6:$H$34,4,TRUE),VLOOKUP($W214,日射量と図３!$E$6:$I$34,5,TRUE))))))</f>
        <v/>
      </c>
      <c r="AB214" s="4" t="str">
        <f>IF($V214="","",IF(Z214&lt;36,0,IF(AND(36&lt;=Z214,Z214&lt;71),VLOOKUP($W214,日射量と図３!$E$6:$F$34,2,TRUE),IF(AND(71&lt;=Z214,Z214&lt;107),VLOOKUP($W214,日射量と図３!$E$6:$G$34,3,TRUE),IF(AND(107&lt;=Z214,Z214&lt;143),VLOOKUP($W214,日射量と図３!$E$6:$H$34,4,TRUE),VLOOKUP($W214,日射量と図３!$E$6:$I$34,5,TRUE))))))</f>
        <v/>
      </c>
      <c r="AC214" s="382" t="str">
        <f t="shared" si="48"/>
        <v/>
      </c>
      <c r="AD214" s="382" t="str">
        <f t="shared" si="49"/>
        <v/>
      </c>
    </row>
    <row r="215" spans="11:30" ht="13.5" customHeight="1">
      <c r="K215" s="4">
        <f t="shared" si="42"/>
        <v>6</v>
      </c>
      <c r="L215" s="34">
        <v>43260</v>
      </c>
      <c r="M215" s="4">
        <v>9</v>
      </c>
      <c r="N215" s="4">
        <v>20</v>
      </c>
      <c r="O215" s="31">
        <v>0.79166666666666663</v>
      </c>
      <c r="P215" s="35">
        <v>23.44</v>
      </c>
      <c r="Q215" s="36">
        <f t="shared" si="43"/>
        <v>16</v>
      </c>
      <c r="R215" s="4">
        <f t="shared" si="44"/>
        <v>0</v>
      </c>
      <c r="S215" s="31">
        <f t="shared" si="50"/>
        <v>0.19388888888888889</v>
      </c>
      <c r="T215" s="31">
        <f t="shared" si="51"/>
        <v>0.79240740740740734</v>
      </c>
      <c r="U215" s="4">
        <f t="shared" si="45"/>
        <v>0</v>
      </c>
      <c r="V215" s="4" t="str">
        <f t="shared" si="46"/>
        <v/>
      </c>
      <c r="W215" s="18" t="str">
        <f>IF(V215="","",VLOOKUP(L215,日射量と図３!$A$4:$C$368,3,TRUE)*238.85/100)</f>
        <v/>
      </c>
      <c r="X215" s="4" t="str">
        <f t="shared" si="47"/>
        <v/>
      </c>
      <c r="Y215" s="4" t="str">
        <f t="shared" si="40"/>
        <v/>
      </c>
      <c r="Z215" s="4" t="str">
        <f t="shared" si="41"/>
        <v/>
      </c>
      <c r="AA215" s="4" t="str">
        <f>IF($V215="","",IF(Y215&lt;36,0,IF(AND(36&lt;=Y215,Y215&lt;71),VLOOKUP($W215,日射量と図３!$E$6:$F$34,2,TRUE),IF(AND(71&lt;=Y215,Y215&lt;107),VLOOKUP($W215,日射量と図３!$E$6:$G$34,3,TRUE),IF(AND(107&lt;=Y215,Y215&lt;143),VLOOKUP($W215,日射量と図３!$E$6:$H$34,4,TRUE),VLOOKUP($W215,日射量と図３!$E$6:$I$34,5,TRUE))))))</f>
        <v/>
      </c>
      <c r="AB215" s="4" t="str">
        <f>IF($V215="","",IF(Z215&lt;36,0,IF(AND(36&lt;=Z215,Z215&lt;71),VLOOKUP($W215,日射量と図３!$E$6:$F$34,2,TRUE),IF(AND(71&lt;=Z215,Z215&lt;107),VLOOKUP($W215,日射量と図３!$E$6:$G$34,3,TRUE),IF(AND(107&lt;=Z215,Z215&lt;143),VLOOKUP($W215,日射量と図３!$E$6:$H$34,4,TRUE),VLOOKUP($W215,日射量と図３!$E$6:$I$34,5,TRUE))))))</f>
        <v/>
      </c>
      <c r="AC215" s="382" t="str">
        <f t="shared" si="48"/>
        <v/>
      </c>
      <c r="AD215" s="382" t="str">
        <f t="shared" si="49"/>
        <v/>
      </c>
    </row>
    <row r="216" spans="11:30" ht="13.5" customHeight="1">
      <c r="K216" s="4">
        <f t="shared" si="42"/>
        <v>6</v>
      </c>
      <c r="L216" s="34">
        <v>43260</v>
      </c>
      <c r="M216" s="4">
        <v>9</v>
      </c>
      <c r="N216" s="4">
        <v>21</v>
      </c>
      <c r="O216" s="31">
        <v>0.83333333333333337</v>
      </c>
      <c r="P216" s="35">
        <v>22.639999999999993</v>
      </c>
      <c r="Q216" s="36">
        <f t="shared" si="43"/>
        <v>16</v>
      </c>
      <c r="R216" s="4">
        <f t="shared" si="44"/>
        <v>0</v>
      </c>
      <c r="S216" s="31">
        <f t="shared" si="50"/>
        <v>0.19388888888888889</v>
      </c>
      <c r="T216" s="31">
        <f t="shared" si="51"/>
        <v>0.79240740740740734</v>
      </c>
      <c r="U216" s="4">
        <f t="shared" si="45"/>
        <v>0</v>
      </c>
      <c r="V216" s="4" t="str">
        <f t="shared" si="46"/>
        <v/>
      </c>
      <c r="W216" s="18" t="str">
        <f>IF(V216="","",VLOOKUP(L216,日射量と図３!$A$4:$C$368,3,TRUE)*238.85/100)</f>
        <v/>
      </c>
      <c r="X216" s="4" t="str">
        <f t="shared" si="47"/>
        <v/>
      </c>
      <c r="Y216" s="4" t="str">
        <f t="shared" si="40"/>
        <v/>
      </c>
      <c r="Z216" s="4" t="str">
        <f t="shared" si="41"/>
        <v/>
      </c>
      <c r="AA216" s="4" t="str">
        <f>IF($V216="","",IF(Y216&lt;36,0,IF(AND(36&lt;=Y216,Y216&lt;71),VLOOKUP($W216,日射量と図３!$E$6:$F$34,2,TRUE),IF(AND(71&lt;=Y216,Y216&lt;107),VLOOKUP($W216,日射量と図３!$E$6:$G$34,3,TRUE),IF(AND(107&lt;=Y216,Y216&lt;143),VLOOKUP($W216,日射量と図３!$E$6:$H$34,4,TRUE),VLOOKUP($W216,日射量と図３!$E$6:$I$34,5,TRUE))))))</f>
        <v/>
      </c>
      <c r="AB216" s="4" t="str">
        <f>IF($V216="","",IF(Z216&lt;36,0,IF(AND(36&lt;=Z216,Z216&lt;71),VLOOKUP($W216,日射量と図３!$E$6:$F$34,2,TRUE),IF(AND(71&lt;=Z216,Z216&lt;107),VLOOKUP($W216,日射量と図３!$E$6:$G$34,3,TRUE),IF(AND(107&lt;=Z216,Z216&lt;143),VLOOKUP($W216,日射量と図３!$E$6:$H$34,4,TRUE),VLOOKUP($W216,日射量と図３!$E$6:$I$34,5,TRUE))))))</f>
        <v/>
      </c>
      <c r="AC216" s="382" t="str">
        <f t="shared" si="48"/>
        <v/>
      </c>
      <c r="AD216" s="382" t="str">
        <f t="shared" si="49"/>
        <v/>
      </c>
    </row>
    <row r="217" spans="11:30" ht="13.5" customHeight="1">
      <c r="K217" s="4">
        <f t="shared" si="42"/>
        <v>6</v>
      </c>
      <c r="L217" s="34">
        <v>43260</v>
      </c>
      <c r="M217" s="4">
        <v>9</v>
      </c>
      <c r="N217" s="4">
        <v>22</v>
      </c>
      <c r="O217" s="31">
        <v>0.875</v>
      </c>
      <c r="P217" s="35">
        <v>21.95</v>
      </c>
      <c r="Q217" s="36">
        <f t="shared" si="43"/>
        <v>16</v>
      </c>
      <c r="R217" s="4">
        <f t="shared" si="44"/>
        <v>0</v>
      </c>
      <c r="S217" s="31">
        <f t="shared" si="50"/>
        <v>0.19388888888888889</v>
      </c>
      <c r="T217" s="31">
        <f t="shared" si="51"/>
        <v>0.79240740740740734</v>
      </c>
      <c r="U217" s="4">
        <f t="shared" si="45"/>
        <v>0</v>
      </c>
      <c r="V217" s="4" t="str">
        <f t="shared" si="46"/>
        <v/>
      </c>
      <c r="W217" s="18" t="str">
        <f>IF(V217="","",VLOOKUP(L217,日射量と図３!$A$4:$C$368,3,TRUE)*238.85/100)</f>
        <v/>
      </c>
      <c r="X217" s="4" t="str">
        <f t="shared" si="47"/>
        <v/>
      </c>
      <c r="Y217" s="4" t="str">
        <f t="shared" si="40"/>
        <v/>
      </c>
      <c r="Z217" s="4" t="str">
        <f t="shared" si="41"/>
        <v/>
      </c>
      <c r="AA217" s="4" t="str">
        <f>IF($V217="","",IF(Y217&lt;36,0,IF(AND(36&lt;=Y217,Y217&lt;71),VLOOKUP($W217,日射量と図３!$E$6:$F$34,2,TRUE),IF(AND(71&lt;=Y217,Y217&lt;107),VLOOKUP($W217,日射量と図３!$E$6:$G$34,3,TRUE),IF(AND(107&lt;=Y217,Y217&lt;143),VLOOKUP($W217,日射量と図３!$E$6:$H$34,4,TRUE),VLOOKUP($W217,日射量と図３!$E$6:$I$34,5,TRUE))))))</f>
        <v/>
      </c>
      <c r="AB217" s="4" t="str">
        <f>IF($V217="","",IF(Z217&lt;36,0,IF(AND(36&lt;=Z217,Z217&lt;71),VLOOKUP($W217,日射量と図３!$E$6:$F$34,2,TRUE),IF(AND(71&lt;=Z217,Z217&lt;107),VLOOKUP($W217,日射量と図３!$E$6:$G$34,3,TRUE),IF(AND(107&lt;=Z217,Z217&lt;143),VLOOKUP($W217,日射量と図３!$E$6:$H$34,4,TRUE),VLOOKUP($W217,日射量と図３!$E$6:$I$34,5,TRUE))))))</f>
        <v/>
      </c>
      <c r="AC217" s="382" t="str">
        <f t="shared" si="48"/>
        <v/>
      </c>
      <c r="AD217" s="382" t="str">
        <f t="shared" si="49"/>
        <v/>
      </c>
    </row>
    <row r="218" spans="11:30" ht="13.5" customHeight="1">
      <c r="K218" s="4">
        <f t="shared" si="42"/>
        <v>6</v>
      </c>
      <c r="L218" s="34">
        <v>43260</v>
      </c>
      <c r="M218" s="4">
        <v>9</v>
      </c>
      <c r="N218" s="4">
        <v>23</v>
      </c>
      <c r="O218" s="31">
        <v>0.91666666666666663</v>
      </c>
      <c r="P218" s="35">
        <v>21.68</v>
      </c>
      <c r="Q218" s="36">
        <f t="shared" si="43"/>
        <v>13</v>
      </c>
      <c r="R218" s="4">
        <f t="shared" si="44"/>
        <v>0</v>
      </c>
      <c r="S218" s="31">
        <f t="shared" si="50"/>
        <v>0.19388888888888889</v>
      </c>
      <c r="T218" s="31">
        <f t="shared" si="51"/>
        <v>0.79240740740740734</v>
      </c>
      <c r="U218" s="4">
        <f t="shared" si="45"/>
        <v>0</v>
      </c>
      <c r="V218" s="4" t="str">
        <f t="shared" si="46"/>
        <v/>
      </c>
      <c r="W218" s="18" t="str">
        <f>IF(V218="","",VLOOKUP(L218,日射量と図３!$A$4:$C$368,3,TRUE)*238.85/100)</f>
        <v/>
      </c>
      <c r="X218" s="4" t="str">
        <f t="shared" si="47"/>
        <v/>
      </c>
      <c r="Y218" s="4" t="str">
        <f t="shared" si="40"/>
        <v/>
      </c>
      <c r="Z218" s="4" t="str">
        <f t="shared" si="41"/>
        <v/>
      </c>
      <c r="AA218" s="4" t="str">
        <f>IF($V218="","",IF(Y218&lt;36,0,IF(AND(36&lt;=Y218,Y218&lt;71),VLOOKUP($W218,日射量と図３!$E$6:$F$34,2,TRUE),IF(AND(71&lt;=Y218,Y218&lt;107),VLOOKUP($W218,日射量と図３!$E$6:$G$34,3,TRUE),IF(AND(107&lt;=Y218,Y218&lt;143),VLOOKUP($W218,日射量と図３!$E$6:$H$34,4,TRUE),VLOOKUP($W218,日射量と図３!$E$6:$I$34,5,TRUE))))))</f>
        <v/>
      </c>
      <c r="AB218" s="4" t="str">
        <f>IF($V218="","",IF(Z218&lt;36,0,IF(AND(36&lt;=Z218,Z218&lt;71),VLOOKUP($W218,日射量と図３!$E$6:$F$34,2,TRUE),IF(AND(71&lt;=Z218,Z218&lt;107),VLOOKUP($W218,日射量と図３!$E$6:$G$34,3,TRUE),IF(AND(107&lt;=Z218,Z218&lt;143),VLOOKUP($W218,日射量と図３!$E$6:$H$34,4,TRUE),VLOOKUP($W218,日射量と図３!$E$6:$I$34,5,TRUE))))))</f>
        <v/>
      </c>
      <c r="AC218" s="382" t="str">
        <f t="shared" si="48"/>
        <v/>
      </c>
      <c r="AD218" s="382" t="str">
        <f t="shared" si="49"/>
        <v/>
      </c>
    </row>
    <row r="219" spans="11:30" ht="13.5" customHeight="1">
      <c r="K219" s="4">
        <f t="shared" si="42"/>
        <v>6</v>
      </c>
      <c r="L219" s="34">
        <v>43260</v>
      </c>
      <c r="M219" s="4">
        <v>9</v>
      </c>
      <c r="N219" s="4">
        <v>24</v>
      </c>
      <c r="O219" s="31">
        <v>0.95833333333333337</v>
      </c>
      <c r="P219" s="35">
        <v>21.279999999999998</v>
      </c>
      <c r="Q219" s="36">
        <f t="shared" si="43"/>
        <v>13</v>
      </c>
      <c r="R219" s="4">
        <f t="shared" si="44"/>
        <v>0</v>
      </c>
      <c r="S219" s="31">
        <f t="shared" si="50"/>
        <v>0.19388888888888889</v>
      </c>
      <c r="T219" s="31">
        <f t="shared" si="51"/>
        <v>0.79240740740740734</v>
      </c>
      <c r="U219" s="4">
        <f t="shared" si="45"/>
        <v>0</v>
      </c>
      <c r="V219" s="4" t="str">
        <f t="shared" si="46"/>
        <v/>
      </c>
      <c r="W219" s="18" t="str">
        <f>IF(V219="","",VLOOKUP(L219,日射量と図３!$A$4:$C$368,3,TRUE)*238.85/100)</f>
        <v/>
      </c>
      <c r="X219" s="4" t="str">
        <f t="shared" si="47"/>
        <v/>
      </c>
      <c r="Y219" s="4" t="str">
        <f t="shared" si="40"/>
        <v/>
      </c>
      <c r="Z219" s="4" t="str">
        <f t="shared" si="41"/>
        <v/>
      </c>
      <c r="AA219" s="4" t="str">
        <f>IF($V219="","",IF(Y219&lt;36,0,IF(AND(36&lt;=Y219,Y219&lt;71),VLOOKUP($W219,日射量と図３!$E$6:$F$34,2,TRUE),IF(AND(71&lt;=Y219,Y219&lt;107),VLOOKUP($W219,日射量と図３!$E$6:$G$34,3,TRUE),IF(AND(107&lt;=Y219,Y219&lt;143),VLOOKUP($W219,日射量と図３!$E$6:$H$34,4,TRUE),VLOOKUP($W219,日射量と図３!$E$6:$I$34,5,TRUE))))))</f>
        <v/>
      </c>
      <c r="AB219" s="4" t="str">
        <f>IF($V219="","",IF(Z219&lt;36,0,IF(AND(36&lt;=Z219,Z219&lt;71),VLOOKUP($W219,日射量と図３!$E$6:$F$34,2,TRUE),IF(AND(71&lt;=Z219,Z219&lt;107),VLOOKUP($W219,日射量と図３!$E$6:$G$34,3,TRUE),IF(AND(107&lt;=Z219,Z219&lt;143),VLOOKUP($W219,日射量と図３!$E$6:$H$34,4,TRUE),VLOOKUP($W219,日射量と図３!$E$6:$I$34,5,TRUE))))))</f>
        <v/>
      </c>
      <c r="AC219" s="382" t="str">
        <f t="shared" si="48"/>
        <v/>
      </c>
      <c r="AD219" s="382" t="str">
        <f t="shared" si="49"/>
        <v/>
      </c>
    </row>
    <row r="220" spans="11:30" ht="13.5" customHeight="1">
      <c r="K220" s="4">
        <f t="shared" si="42"/>
        <v>6</v>
      </c>
      <c r="L220" s="34">
        <v>43261</v>
      </c>
      <c r="M220" s="4">
        <v>10</v>
      </c>
      <c r="N220" s="4">
        <v>1</v>
      </c>
      <c r="O220" s="31">
        <v>0</v>
      </c>
      <c r="P220" s="35">
        <v>20.910000000000004</v>
      </c>
      <c r="Q220" s="36">
        <f t="shared" si="43"/>
        <v>13</v>
      </c>
      <c r="R220" s="4">
        <f t="shared" si="44"/>
        <v>0</v>
      </c>
      <c r="S220" s="31">
        <f t="shared" si="50"/>
        <v>0.19388888888888889</v>
      </c>
      <c r="T220" s="31">
        <f t="shared" si="51"/>
        <v>0.79240740740740734</v>
      </c>
      <c r="U220" s="4">
        <f t="shared" si="45"/>
        <v>0</v>
      </c>
      <c r="V220" s="4">
        <f t="shared" si="46"/>
        <v>0</v>
      </c>
      <c r="W220" s="18">
        <f>IF(V220="","",VLOOKUP(L220,日射量と図３!$A$4:$C$368,3,TRUE)*238.85/100)</f>
        <v>45.381499999999996</v>
      </c>
      <c r="X220" s="4">
        <f t="shared" si="47"/>
        <v>14</v>
      </c>
      <c r="Y220" s="4">
        <f t="shared" si="40"/>
        <v>0</v>
      </c>
      <c r="Z220" s="4">
        <f t="shared" si="41"/>
        <v>0</v>
      </c>
      <c r="AA220" s="4">
        <f>IF($V220="","",IF(Y220&lt;36,0,IF(AND(36&lt;=Y220,Y220&lt;71),VLOOKUP($W220,日射量と図３!$E$6:$F$34,2,TRUE),IF(AND(71&lt;=Y220,Y220&lt;107),VLOOKUP($W220,日射量と図３!$E$6:$G$34,3,TRUE),IF(AND(107&lt;=Y220,Y220&lt;143),VLOOKUP($W220,日射量と図３!$E$6:$H$34,4,TRUE),VLOOKUP($W220,日射量と図３!$E$6:$I$34,5,TRUE))))))</f>
        <v>0</v>
      </c>
      <c r="AB220" s="4">
        <f>IF($V220="","",IF(Z220&lt;36,0,IF(AND(36&lt;=Z220,Z220&lt;71),VLOOKUP($W220,日射量と図３!$E$6:$F$34,2,TRUE),IF(AND(71&lt;=Z220,Z220&lt;107),VLOOKUP($W220,日射量と図３!$E$6:$G$34,3,TRUE),IF(AND(107&lt;=Z220,Z220&lt;143),VLOOKUP($W220,日射量と図３!$E$6:$H$34,4,TRUE),VLOOKUP($W220,日射量と図３!$E$6:$I$34,5,TRUE))))))</f>
        <v>0</v>
      </c>
      <c r="AC220" s="382">
        <f t="shared" si="48"/>
        <v>0</v>
      </c>
      <c r="AD220" s="382">
        <f t="shared" si="49"/>
        <v>0</v>
      </c>
    </row>
    <row r="221" spans="11:30" ht="13.5" customHeight="1">
      <c r="K221" s="4">
        <f t="shared" si="42"/>
        <v>6</v>
      </c>
      <c r="L221" s="34">
        <v>43261</v>
      </c>
      <c r="M221" s="4">
        <v>10</v>
      </c>
      <c r="N221" s="4">
        <v>2</v>
      </c>
      <c r="O221" s="31">
        <v>4.1666666666666664E-2</v>
      </c>
      <c r="P221" s="35">
        <v>20.54</v>
      </c>
      <c r="Q221" s="36">
        <f t="shared" si="43"/>
        <v>13</v>
      </c>
      <c r="R221" s="4">
        <f t="shared" si="44"/>
        <v>0</v>
      </c>
      <c r="S221" s="31">
        <f t="shared" si="50"/>
        <v>0.19388888888888889</v>
      </c>
      <c r="T221" s="31">
        <f t="shared" si="51"/>
        <v>0.79240740740740734</v>
      </c>
      <c r="U221" s="4">
        <f t="shared" si="45"/>
        <v>0</v>
      </c>
      <c r="V221" s="4" t="str">
        <f t="shared" si="46"/>
        <v/>
      </c>
      <c r="W221" s="18" t="str">
        <f>IF(V221="","",VLOOKUP(L221,日射量と図３!$A$4:$C$368,3,TRUE)*238.85/100)</f>
        <v/>
      </c>
      <c r="X221" s="4" t="str">
        <f t="shared" si="47"/>
        <v/>
      </c>
      <c r="Y221" s="4" t="str">
        <f t="shared" si="40"/>
        <v/>
      </c>
      <c r="Z221" s="4" t="str">
        <f t="shared" si="41"/>
        <v/>
      </c>
      <c r="AA221" s="4" t="str">
        <f>IF($V221="","",IF(Y221&lt;36,0,IF(AND(36&lt;=Y221,Y221&lt;71),VLOOKUP($W221,日射量と図３!$E$6:$F$34,2,TRUE),IF(AND(71&lt;=Y221,Y221&lt;107),VLOOKUP($W221,日射量と図３!$E$6:$G$34,3,TRUE),IF(AND(107&lt;=Y221,Y221&lt;143),VLOOKUP($W221,日射量と図３!$E$6:$H$34,4,TRUE),VLOOKUP($W221,日射量と図３!$E$6:$I$34,5,TRUE))))))</f>
        <v/>
      </c>
      <c r="AB221" s="4" t="str">
        <f>IF($V221="","",IF(Z221&lt;36,0,IF(AND(36&lt;=Z221,Z221&lt;71),VLOOKUP($W221,日射量と図３!$E$6:$F$34,2,TRUE),IF(AND(71&lt;=Z221,Z221&lt;107),VLOOKUP($W221,日射量と図３!$E$6:$G$34,3,TRUE),IF(AND(107&lt;=Z221,Z221&lt;143),VLOOKUP($W221,日射量と図３!$E$6:$H$34,4,TRUE),VLOOKUP($W221,日射量と図３!$E$6:$I$34,5,TRUE))))))</f>
        <v/>
      </c>
      <c r="AC221" s="382" t="str">
        <f t="shared" si="48"/>
        <v/>
      </c>
      <c r="AD221" s="382" t="str">
        <f t="shared" si="49"/>
        <v/>
      </c>
    </row>
    <row r="222" spans="11:30" ht="13.5" customHeight="1">
      <c r="K222" s="4">
        <f t="shared" si="42"/>
        <v>6</v>
      </c>
      <c r="L222" s="34">
        <v>43261</v>
      </c>
      <c r="M222" s="4">
        <v>10</v>
      </c>
      <c r="N222" s="4">
        <v>3</v>
      </c>
      <c r="O222" s="31">
        <v>8.3333333333333329E-2</v>
      </c>
      <c r="P222" s="35">
        <v>20.2</v>
      </c>
      <c r="Q222" s="36">
        <f t="shared" si="43"/>
        <v>13</v>
      </c>
      <c r="R222" s="4">
        <f t="shared" si="44"/>
        <v>0</v>
      </c>
      <c r="S222" s="31">
        <f t="shared" si="50"/>
        <v>0.19388888888888889</v>
      </c>
      <c r="T222" s="31">
        <f t="shared" si="51"/>
        <v>0.79240740740740734</v>
      </c>
      <c r="U222" s="4">
        <f t="shared" si="45"/>
        <v>0</v>
      </c>
      <c r="V222" s="4" t="str">
        <f t="shared" si="46"/>
        <v/>
      </c>
      <c r="W222" s="18" t="str">
        <f>IF(V222="","",VLOOKUP(L222,日射量と図３!$A$4:$C$368,3,TRUE)*238.85/100)</f>
        <v/>
      </c>
      <c r="X222" s="4" t="str">
        <f t="shared" si="47"/>
        <v/>
      </c>
      <c r="Y222" s="4" t="str">
        <f t="shared" si="40"/>
        <v/>
      </c>
      <c r="Z222" s="4" t="str">
        <f t="shared" si="41"/>
        <v/>
      </c>
      <c r="AA222" s="4" t="str">
        <f>IF($V222="","",IF(Y222&lt;36,0,IF(AND(36&lt;=Y222,Y222&lt;71),VLOOKUP($W222,日射量と図３!$E$6:$F$34,2,TRUE),IF(AND(71&lt;=Y222,Y222&lt;107),VLOOKUP($W222,日射量と図３!$E$6:$G$34,3,TRUE),IF(AND(107&lt;=Y222,Y222&lt;143),VLOOKUP($W222,日射量と図３!$E$6:$H$34,4,TRUE),VLOOKUP($W222,日射量と図３!$E$6:$I$34,5,TRUE))))))</f>
        <v/>
      </c>
      <c r="AB222" s="4" t="str">
        <f>IF($V222="","",IF(Z222&lt;36,0,IF(AND(36&lt;=Z222,Z222&lt;71),VLOOKUP($W222,日射量と図３!$E$6:$F$34,2,TRUE),IF(AND(71&lt;=Z222,Z222&lt;107),VLOOKUP($W222,日射量と図３!$E$6:$G$34,3,TRUE),IF(AND(107&lt;=Z222,Z222&lt;143),VLOOKUP($W222,日射量と図３!$E$6:$H$34,4,TRUE),VLOOKUP($W222,日射量と図３!$E$6:$I$34,5,TRUE))))))</f>
        <v/>
      </c>
      <c r="AC222" s="382" t="str">
        <f t="shared" si="48"/>
        <v/>
      </c>
      <c r="AD222" s="382" t="str">
        <f t="shared" si="49"/>
        <v/>
      </c>
    </row>
    <row r="223" spans="11:30" ht="13.5" customHeight="1">
      <c r="K223" s="4">
        <f t="shared" si="42"/>
        <v>6</v>
      </c>
      <c r="L223" s="34">
        <v>43261</v>
      </c>
      <c r="M223" s="4">
        <v>10</v>
      </c>
      <c r="N223" s="4">
        <v>4</v>
      </c>
      <c r="O223" s="31">
        <v>0.125</v>
      </c>
      <c r="P223" s="35">
        <v>19.989999999999995</v>
      </c>
      <c r="Q223" s="36">
        <f t="shared" si="43"/>
        <v>13</v>
      </c>
      <c r="R223" s="4">
        <f t="shared" si="44"/>
        <v>0</v>
      </c>
      <c r="S223" s="31">
        <f t="shared" si="50"/>
        <v>0.19388888888888889</v>
      </c>
      <c r="T223" s="31">
        <f t="shared" si="51"/>
        <v>0.79240740740740734</v>
      </c>
      <c r="U223" s="4">
        <f t="shared" si="45"/>
        <v>0</v>
      </c>
      <c r="V223" s="4" t="str">
        <f t="shared" si="46"/>
        <v/>
      </c>
      <c r="W223" s="18" t="str">
        <f>IF(V223="","",VLOOKUP(L223,日射量と図３!$A$4:$C$368,3,TRUE)*238.85/100)</f>
        <v/>
      </c>
      <c r="X223" s="4" t="str">
        <f t="shared" si="47"/>
        <v/>
      </c>
      <c r="Y223" s="4" t="str">
        <f t="shared" ref="Y223:Y286" si="52">IF(V223="","",$AH$30*V223/(($AG$18/$AH$18)*X223))</f>
        <v/>
      </c>
      <c r="Z223" s="4" t="str">
        <f t="shared" ref="Z223:Z286" si="53">IF(V223="","",$AH$30*V223/(($AG$19/$AH$19)*X223))</f>
        <v/>
      </c>
      <c r="AA223" s="4" t="str">
        <f>IF($V223="","",IF(Y223&lt;36,0,IF(AND(36&lt;=Y223,Y223&lt;71),VLOOKUP($W223,日射量と図３!$E$6:$F$34,2,TRUE),IF(AND(71&lt;=Y223,Y223&lt;107),VLOOKUP($W223,日射量と図３!$E$6:$G$34,3,TRUE),IF(AND(107&lt;=Y223,Y223&lt;143),VLOOKUP($W223,日射量と図３!$E$6:$H$34,4,TRUE),VLOOKUP($W223,日射量と図３!$E$6:$I$34,5,TRUE))))))</f>
        <v/>
      </c>
      <c r="AB223" s="4" t="str">
        <f>IF($V223="","",IF(Z223&lt;36,0,IF(AND(36&lt;=Z223,Z223&lt;71),VLOOKUP($W223,日射量と図３!$E$6:$F$34,2,TRUE),IF(AND(71&lt;=Z223,Z223&lt;107),VLOOKUP($W223,日射量と図３!$E$6:$G$34,3,TRUE),IF(AND(107&lt;=Z223,Z223&lt;143),VLOOKUP($W223,日射量と図３!$E$6:$H$34,4,TRUE),VLOOKUP($W223,日射量と図３!$E$6:$I$34,5,TRUE))))))</f>
        <v/>
      </c>
      <c r="AC223" s="382" t="str">
        <f t="shared" si="48"/>
        <v/>
      </c>
      <c r="AD223" s="382" t="str">
        <f t="shared" si="49"/>
        <v/>
      </c>
    </row>
    <row r="224" spans="11:30" ht="13.5" customHeight="1">
      <c r="K224" s="4">
        <f t="shared" si="42"/>
        <v>6</v>
      </c>
      <c r="L224" s="34">
        <v>43261</v>
      </c>
      <c r="M224" s="4">
        <v>10</v>
      </c>
      <c r="N224" s="4">
        <v>5</v>
      </c>
      <c r="O224" s="31">
        <v>0.16666666666666666</v>
      </c>
      <c r="P224" s="35">
        <v>19.630000000000003</v>
      </c>
      <c r="Q224" s="36">
        <f t="shared" si="43"/>
        <v>15</v>
      </c>
      <c r="R224" s="4">
        <f t="shared" si="44"/>
        <v>0</v>
      </c>
      <c r="S224" s="31">
        <f t="shared" si="50"/>
        <v>0.19388888888888889</v>
      </c>
      <c r="T224" s="31">
        <f t="shared" si="51"/>
        <v>0.79240740740740734</v>
      </c>
      <c r="U224" s="4">
        <f t="shared" si="45"/>
        <v>0</v>
      </c>
      <c r="V224" s="4" t="str">
        <f t="shared" si="46"/>
        <v/>
      </c>
      <c r="W224" s="18" t="str">
        <f>IF(V224="","",VLOOKUP(L224,日射量と図３!$A$4:$C$368,3,TRUE)*238.85/100)</f>
        <v/>
      </c>
      <c r="X224" s="4" t="str">
        <f t="shared" si="47"/>
        <v/>
      </c>
      <c r="Y224" s="4" t="str">
        <f t="shared" si="52"/>
        <v/>
      </c>
      <c r="Z224" s="4" t="str">
        <f t="shared" si="53"/>
        <v/>
      </c>
      <c r="AA224" s="4" t="str">
        <f>IF($V224="","",IF(Y224&lt;36,0,IF(AND(36&lt;=Y224,Y224&lt;71),VLOOKUP($W224,日射量と図３!$E$6:$F$34,2,TRUE),IF(AND(71&lt;=Y224,Y224&lt;107),VLOOKUP($W224,日射量と図３!$E$6:$G$34,3,TRUE),IF(AND(107&lt;=Y224,Y224&lt;143),VLOOKUP($W224,日射量と図３!$E$6:$H$34,4,TRUE),VLOOKUP($W224,日射量と図３!$E$6:$I$34,5,TRUE))))))</f>
        <v/>
      </c>
      <c r="AB224" s="4" t="str">
        <f>IF($V224="","",IF(Z224&lt;36,0,IF(AND(36&lt;=Z224,Z224&lt;71),VLOOKUP($W224,日射量と図３!$E$6:$F$34,2,TRUE),IF(AND(71&lt;=Z224,Z224&lt;107),VLOOKUP($W224,日射量と図３!$E$6:$G$34,3,TRUE),IF(AND(107&lt;=Z224,Z224&lt;143),VLOOKUP($W224,日射量と図３!$E$6:$H$34,4,TRUE),VLOOKUP($W224,日射量と図３!$E$6:$I$34,5,TRUE))))))</f>
        <v/>
      </c>
      <c r="AC224" s="382" t="str">
        <f t="shared" si="48"/>
        <v/>
      </c>
      <c r="AD224" s="382" t="str">
        <f t="shared" si="49"/>
        <v/>
      </c>
    </row>
    <row r="225" spans="11:30" ht="13.5" customHeight="1">
      <c r="K225" s="4">
        <f t="shared" si="42"/>
        <v>6</v>
      </c>
      <c r="L225" s="34">
        <v>43261</v>
      </c>
      <c r="M225" s="4">
        <v>10</v>
      </c>
      <c r="N225" s="4">
        <v>6</v>
      </c>
      <c r="O225" s="31">
        <v>0.20833333333333334</v>
      </c>
      <c r="P225" s="35">
        <v>19.520000000000003</v>
      </c>
      <c r="Q225" s="36">
        <f t="shared" si="43"/>
        <v>15</v>
      </c>
      <c r="R225" s="4">
        <f t="shared" si="44"/>
        <v>0</v>
      </c>
      <c r="S225" s="31">
        <f t="shared" si="50"/>
        <v>0.19388888888888889</v>
      </c>
      <c r="T225" s="31">
        <f t="shared" si="51"/>
        <v>0.79240740740740734</v>
      </c>
      <c r="U225" s="4">
        <f t="shared" si="45"/>
        <v>0</v>
      </c>
      <c r="V225" s="4" t="str">
        <f t="shared" si="46"/>
        <v/>
      </c>
      <c r="W225" s="18" t="str">
        <f>IF(V225="","",VLOOKUP(L225,日射量と図３!$A$4:$C$368,3,TRUE)*238.85/100)</f>
        <v/>
      </c>
      <c r="X225" s="4" t="str">
        <f t="shared" si="47"/>
        <v/>
      </c>
      <c r="Y225" s="4" t="str">
        <f t="shared" si="52"/>
        <v/>
      </c>
      <c r="Z225" s="4" t="str">
        <f t="shared" si="53"/>
        <v/>
      </c>
      <c r="AA225" s="4" t="str">
        <f>IF($V225="","",IF(Y225&lt;36,0,IF(AND(36&lt;=Y225,Y225&lt;71),VLOOKUP($W225,日射量と図３!$E$6:$F$34,2,TRUE),IF(AND(71&lt;=Y225,Y225&lt;107),VLOOKUP($W225,日射量と図３!$E$6:$G$34,3,TRUE),IF(AND(107&lt;=Y225,Y225&lt;143),VLOOKUP($W225,日射量と図３!$E$6:$H$34,4,TRUE),VLOOKUP($W225,日射量と図３!$E$6:$I$34,5,TRUE))))))</f>
        <v/>
      </c>
      <c r="AB225" s="4" t="str">
        <f>IF($V225="","",IF(Z225&lt;36,0,IF(AND(36&lt;=Z225,Z225&lt;71),VLOOKUP($W225,日射量と図３!$E$6:$F$34,2,TRUE),IF(AND(71&lt;=Z225,Z225&lt;107),VLOOKUP($W225,日射量と図３!$E$6:$G$34,3,TRUE),IF(AND(107&lt;=Z225,Z225&lt;143),VLOOKUP($W225,日射量と図３!$E$6:$H$34,4,TRUE),VLOOKUP($W225,日射量と図３!$E$6:$I$34,5,TRUE))))))</f>
        <v/>
      </c>
      <c r="AC225" s="382" t="str">
        <f t="shared" si="48"/>
        <v/>
      </c>
      <c r="AD225" s="382" t="str">
        <f t="shared" si="49"/>
        <v/>
      </c>
    </row>
    <row r="226" spans="11:30" ht="13.5" customHeight="1">
      <c r="K226" s="4">
        <f t="shared" si="42"/>
        <v>6</v>
      </c>
      <c r="L226" s="34">
        <v>43261</v>
      </c>
      <c r="M226" s="4">
        <v>10</v>
      </c>
      <c r="N226" s="4">
        <v>7</v>
      </c>
      <c r="O226" s="31">
        <v>0.25</v>
      </c>
      <c r="P226" s="35">
        <v>20.080000000000002</v>
      </c>
      <c r="Q226" s="36">
        <f t="shared" si="43"/>
        <v>15</v>
      </c>
      <c r="R226" s="4">
        <f t="shared" si="44"/>
        <v>0</v>
      </c>
      <c r="S226" s="31">
        <f t="shared" si="50"/>
        <v>0.19388888888888889</v>
      </c>
      <c r="T226" s="31">
        <f t="shared" si="51"/>
        <v>0.79240740740740734</v>
      </c>
      <c r="U226" s="4">
        <f t="shared" si="45"/>
        <v>0</v>
      </c>
      <c r="V226" s="4" t="str">
        <f t="shared" si="46"/>
        <v/>
      </c>
      <c r="W226" s="18" t="str">
        <f>IF(V226="","",VLOOKUP(L226,日射量と図３!$A$4:$C$368,3,TRUE)*238.85/100)</f>
        <v/>
      </c>
      <c r="X226" s="4" t="str">
        <f t="shared" si="47"/>
        <v/>
      </c>
      <c r="Y226" s="4" t="str">
        <f t="shared" si="52"/>
        <v/>
      </c>
      <c r="Z226" s="4" t="str">
        <f t="shared" si="53"/>
        <v/>
      </c>
      <c r="AA226" s="4" t="str">
        <f>IF($V226="","",IF(Y226&lt;36,0,IF(AND(36&lt;=Y226,Y226&lt;71),VLOOKUP($W226,日射量と図３!$E$6:$F$34,2,TRUE),IF(AND(71&lt;=Y226,Y226&lt;107),VLOOKUP($W226,日射量と図３!$E$6:$G$34,3,TRUE),IF(AND(107&lt;=Y226,Y226&lt;143),VLOOKUP($W226,日射量と図３!$E$6:$H$34,4,TRUE),VLOOKUP($W226,日射量と図３!$E$6:$I$34,5,TRUE))))))</f>
        <v/>
      </c>
      <c r="AB226" s="4" t="str">
        <f>IF($V226="","",IF(Z226&lt;36,0,IF(AND(36&lt;=Z226,Z226&lt;71),VLOOKUP($W226,日射量と図３!$E$6:$F$34,2,TRUE),IF(AND(71&lt;=Z226,Z226&lt;107),VLOOKUP($W226,日射量と図３!$E$6:$G$34,3,TRUE),IF(AND(107&lt;=Z226,Z226&lt;143),VLOOKUP($W226,日射量と図３!$E$6:$H$34,4,TRUE),VLOOKUP($W226,日射量と図３!$E$6:$I$34,5,TRUE))))))</f>
        <v/>
      </c>
      <c r="AC226" s="382" t="str">
        <f t="shared" si="48"/>
        <v/>
      </c>
      <c r="AD226" s="382" t="str">
        <f t="shared" si="49"/>
        <v/>
      </c>
    </row>
    <row r="227" spans="11:30" ht="13.5" customHeight="1">
      <c r="K227" s="4">
        <f t="shared" si="42"/>
        <v>6</v>
      </c>
      <c r="L227" s="34">
        <v>43261</v>
      </c>
      <c r="M227" s="4">
        <v>10</v>
      </c>
      <c r="N227" s="4">
        <v>8</v>
      </c>
      <c r="O227" s="31">
        <v>0.29166666666666669</v>
      </c>
      <c r="P227" s="35">
        <v>21.21</v>
      </c>
      <c r="Q227" s="36">
        <f t="shared" si="43"/>
        <v>12</v>
      </c>
      <c r="R227" s="4">
        <f t="shared" si="44"/>
        <v>0</v>
      </c>
      <c r="S227" s="31">
        <f t="shared" si="50"/>
        <v>0.19388888888888889</v>
      </c>
      <c r="T227" s="31">
        <f t="shared" si="51"/>
        <v>0.79240740740740734</v>
      </c>
      <c r="U227" s="4">
        <f t="shared" si="45"/>
        <v>0</v>
      </c>
      <c r="V227" s="4" t="str">
        <f t="shared" si="46"/>
        <v/>
      </c>
      <c r="W227" s="18" t="str">
        <f>IF(V227="","",VLOOKUP(L227,日射量と図３!$A$4:$C$368,3,TRUE)*238.85/100)</f>
        <v/>
      </c>
      <c r="X227" s="4" t="str">
        <f t="shared" si="47"/>
        <v/>
      </c>
      <c r="Y227" s="4" t="str">
        <f t="shared" si="52"/>
        <v/>
      </c>
      <c r="Z227" s="4" t="str">
        <f t="shared" si="53"/>
        <v/>
      </c>
      <c r="AA227" s="4" t="str">
        <f>IF($V227="","",IF(Y227&lt;36,0,IF(AND(36&lt;=Y227,Y227&lt;71),VLOOKUP($W227,日射量と図３!$E$6:$F$34,2,TRUE),IF(AND(71&lt;=Y227,Y227&lt;107),VLOOKUP($W227,日射量と図３!$E$6:$G$34,3,TRUE),IF(AND(107&lt;=Y227,Y227&lt;143),VLOOKUP($W227,日射量と図３!$E$6:$H$34,4,TRUE),VLOOKUP($W227,日射量と図３!$E$6:$I$34,5,TRUE))))))</f>
        <v/>
      </c>
      <c r="AB227" s="4" t="str">
        <f>IF($V227="","",IF(Z227&lt;36,0,IF(AND(36&lt;=Z227,Z227&lt;71),VLOOKUP($W227,日射量と図３!$E$6:$F$34,2,TRUE),IF(AND(71&lt;=Z227,Z227&lt;107),VLOOKUP($W227,日射量と図３!$E$6:$G$34,3,TRUE),IF(AND(107&lt;=Z227,Z227&lt;143),VLOOKUP($W227,日射量と図３!$E$6:$H$34,4,TRUE),VLOOKUP($W227,日射量と図３!$E$6:$I$34,5,TRUE))))))</f>
        <v/>
      </c>
      <c r="AC227" s="382" t="str">
        <f t="shared" si="48"/>
        <v/>
      </c>
      <c r="AD227" s="382" t="str">
        <f t="shared" si="49"/>
        <v/>
      </c>
    </row>
    <row r="228" spans="11:30" ht="13.5" customHeight="1">
      <c r="K228" s="4">
        <f t="shared" si="42"/>
        <v>6</v>
      </c>
      <c r="L228" s="34">
        <v>43261</v>
      </c>
      <c r="M228" s="4">
        <v>10</v>
      </c>
      <c r="N228" s="4">
        <v>9</v>
      </c>
      <c r="O228" s="31">
        <v>0.33333333333333331</v>
      </c>
      <c r="P228" s="35">
        <v>22.82</v>
      </c>
      <c r="Q228" s="36">
        <f t="shared" si="43"/>
        <v>12</v>
      </c>
      <c r="R228" s="4">
        <f t="shared" si="44"/>
        <v>0</v>
      </c>
      <c r="S228" s="31">
        <f t="shared" si="50"/>
        <v>0.19388888888888889</v>
      </c>
      <c r="T228" s="31">
        <f t="shared" si="51"/>
        <v>0.79240740740740734</v>
      </c>
      <c r="U228" s="4">
        <f t="shared" si="45"/>
        <v>0</v>
      </c>
      <c r="V228" s="4" t="str">
        <f t="shared" si="46"/>
        <v/>
      </c>
      <c r="W228" s="18" t="str">
        <f>IF(V228="","",VLOOKUP(L228,日射量と図３!$A$4:$C$368,3,TRUE)*238.85/100)</f>
        <v/>
      </c>
      <c r="X228" s="4" t="str">
        <f t="shared" si="47"/>
        <v/>
      </c>
      <c r="Y228" s="4" t="str">
        <f t="shared" si="52"/>
        <v/>
      </c>
      <c r="Z228" s="4" t="str">
        <f t="shared" si="53"/>
        <v/>
      </c>
      <c r="AA228" s="4" t="str">
        <f>IF($V228="","",IF(Y228&lt;36,0,IF(AND(36&lt;=Y228,Y228&lt;71),VLOOKUP($W228,日射量と図３!$E$6:$F$34,2,TRUE),IF(AND(71&lt;=Y228,Y228&lt;107),VLOOKUP($W228,日射量と図３!$E$6:$G$34,3,TRUE),IF(AND(107&lt;=Y228,Y228&lt;143),VLOOKUP($W228,日射量と図３!$E$6:$H$34,4,TRUE),VLOOKUP($W228,日射量と図３!$E$6:$I$34,5,TRUE))))))</f>
        <v/>
      </c>
      <c r="AB228" s="4" t="str">
        <f>IF($V228="","",IF(Z228&lt;36,0,IF(AND(36&lt;=Z228,Z228&lt;71),VLOOKUP($W228,日射量と図３!$E$6:$F$34,2,TRUE),IF(AND(71&lt;=Z228,Z228&lt;107),VLOOKUP($W228,日射量と図３!$E$6:$G$34,3,TRUE),IF(AND(107&lt;=Z228,Z228&lt;143),VLOOKUP($W228,日射量と図３!$E$6:$H$34,4,TRUE),VLOOKUP($W228,日射量と図３!$E$6:$I$34,5,TRUE))))))</f>
        <v/>
      </c>
      <c r="AC228" s="382" t="str">
        <f t="shared" si="48"/>
        <v/>
      </c>
      <c r="AD228" s="382" t="str">
        <f t="shared" si="49"/>
        <v/>
      </c>
    </row>
    <row r="229" spans="11:30" ht="13.5" customHeight="1">
      <c r="K229" s="4">
        <f t="shared" si="42"/>
        <v>6</v>
      </c>
      <c r="L229" s="34">
        <v>43261</v>
      </c>
      <c r="M229" s="4">
        <v>10</v>
      </c>
      <c r="N229" s="4">
        <v>10</v>
      </c>
      <c r="O229" s="31">
        <v>0.375</v>
      </c>
      <c r="P229" s="35">
        <v>23.86</v>
      </c>
      <c r="Q229" s="36">
        <f t="shared" si="43"/>
        <v>12</v>
      </c>
      <c r="R229" s="4">
        <f t="shared" si="44"/>
        <v>0</v>
      </c>
      <c r="S229" s="31">
        <f t="shared" si="50"/>
        <v>0.19388888888888889</v>
      </c>
      <c r="T229" s="31">
        <f t="shared" si="51"/>
        <v>0.79240740740740734</v>
      </c>
      <c r="U229" s="4">
        <f t="shared" si="45"/>
        <v>0</v>
      </c>
      <c r="V229" s="4" t="str">
        <f t="shared" si="46"/>
        <v/>
      </c>
      <c r="W229" s="18" t="str">
        <f>IF(V229="","",VLOOKUP(L229,日射量と図３!$A$4:$C$368,3,TRUE)*238.85/100)</f>
        <v/>
      </c>
      <c r="X229" s="4" t="str">
        <f t="shared" si="47"/>
        <v/>
      </c>
      <c r="Y229" s="4" t="str">
        <f t="shared" si="52"/>
        <v/>
      </c>
      <c r="Z229" s="4" t="str">
        <f t="shared" si="53"/>
        <v/>
      </c>
      <c r="AA229" s="4" t="str">
        <f>IF($V229="","",IF(Y229&lt;36,0,IF(AND(36&lt;=Y229,Y229&lt;71),VLOOKUP($W229,日射量と図３!$E$6:$F$34,2,TRUE),IF(AND(71&lt;=Y229,Y229&lt;107),VLOOKUP($W229,日射量と図３!$E$6:$G$34,3,TRUE),IF(AND(107&lt;=Y229,Y229&lt;143),VLOOKUP($W229,日射量と図３!$E$6:$H$34,4,TRUE),VLOOKUP($W229,日射量と図３!$E$6:$I$34,5,TRUE))))))</f>
        <v/>
      </c>
      <c r="AB229" s="4" t="str">
        <f>IF($V229="","",IF(Z229&lt;36,0,IF(AND(36&lt;=Z229,Z229&lt;71),VLOOKUP($W229,日射量と図３!$E$6:$F$34,2,TRUE),IF(AND(71&lt;=Z229,Z229&lt;107),VLOOKUP($W229,日射量と図３!$E$6:$G$34,3,TRUE),IF(AND(107&lt;=Z229,Z229&lt;143),VLOOKUP($W229,日射量と図３!$E$6:$H$34,4,TRUE),VLOOKUP($W229,日射量と図３!$E$6:$I$34,5,TRUE))))))</f>
        <v/>
      </c>
      <c r="AC229" s="382" t="str">
        <f t="shared" si="48"/>
        <v/>
      </c>
      <c r="AD229" s="382" t="str">
        <f t="shared" si="49"/>
        <v/>
      </c>
    </row>
    <row r="230" spans="11:30" ht="13.5" customHeight="1">
      <c r="K230" s="4">
        <f t="shared" si="42"/>
        <v>6</v>
      </c>
      <c r="L230" s="34">
        <v>43261</v>
      </c>
      <c r="M230" s="4">
        <v>10</v>
      </c>
      <c r="N230" s="4">
        <v>11</v>
      </c>
      <c r="O230" s="31">
        <v>0.41666666666666669</v>
      </c>
      <c r="P230" s="35">
        <v>24.87</v>
      </c>
      <c r="Q230" s="36">
        <f t="shared" si="43"/>
        <v>12</v>
      </c>
      <c r="R230" s="4">
        <f t="shared" si="44"/>
        <v>0</v>
      </c>
      <c r="S230" s="31">
        <f t="shared" si="50"/>
        <v>0.19388888888888889</v>
      </c>
      <c r="T230" s="31">
        <f t="shared" si="51"/>
        <v>0.79240740740740734</v>
      </c>
      <c r="U230" s="4">
        <f t="shared" si="45"/>
        <v>0</v>
      </c>
      <c r="V230" s="4" t="str">
        <f t="shared" si="46"/>
        <v/>
      </c>
      <c r="W230" s="18" t="str">
        <f>IF(V230="","",VLOOKUP(L230,日射量と図３!$A$4:$C$368,3,TRUE)*238.85/100)</f>
        <v/>
      </c>
      <c r="X230" s="4" t="str">
        <f t="shared" si="47"/>
        <v/>
      </c>
      <c r="Y230" s="4" t="str">
        <f t="shared" si="52"/>
        <v/>
      </c>
      <c r="Z230" s="4" t="str">
        <f t="shared" si="53"/>
        <v/>
      </c>
      <c r="AA230" s="4" t="str">
        <f>IF($V230="","",IF(Y230&lt;36,0,IF(AND(36&lt;=Y230,Y230&lt;71),VLOOKUP($W230,日射量と図３!$E$6:$F$34,2,TRUE),IF(AND(71&lt;=Y230,Y230&lt;107),VLOOKUP($W230,日射量と図３!$E$6:$G$34,3,TRUE),IF(AND(107&lt;=Y230,Y230&lt;143),VLOOKUP($W230,日射量と図３!$E$6:$H$34,4,TRUE),VLOOKUP($W230,日射量と図３!$E$6:$I$34,5,TRUE))))))</f>
        <v/>
      </c>
      <c r="AB230" s="4" t="str">
        <f>IF($V230="","",IF(Z230&lt;36,0,IF(AND(36&lt;=Z230,Z230&lt;71),VLOOKUP($W230,日射量と図３!$E$6:$F$34,2,TRUE),IF(AND(71&lt;=Z230,Z230&lt;107),VLOOKUP($W230,日射量と図３!$E$6:$G$34,3,TRUE),IF(AND(107&lt;=Z230,Z230&lt;143),VLOOKUP($W230,日射量と図３!$E$6:$H$34,4,TRUE),VLOOKUP($W230,日射量と図３!$E$6:$I$34,5,TRUE))))))</f>
        <v/>
      </c>
      <c r="AC230" s="382" t="str">
        <f t="shared" si="48"/>
        <v/>
      </c>
      <c r="AD230" s="382" t="str">
        <f t="shared" si="49"/>
        <v/>
      </c>
    </row>
    <row r="231" spans="11:30" ht="13.5" customHeight="1">
      <c r="K231" s="4">
        <f t="shared" si="42"/>
        <v>6</v>
      </c>
      <c r="L231" s="34">
        <v>43261</v>
      </c>
      <c r="M231" s="4">
        <v>10</v>
      </c>
      <c r="N231" s="4">
        <v>12</v>
      </c>
      <c r="O231" s="31">
        <v>0.45833333333333331</v>
      </c>
      <c r="P231" s="35">
        <v>26.05</v>
      </c>
      <c r="Q231" s="36">
        <f t="shared" si="43"/>
        <v>12</v>
      </c>
      <c r="R231" s="4">
        <f t="shared" si="44"/>
        <v>0</v>
      </c>
      <c r="S231" s="31">
        <f t="shared" si="50"/>
        <v>0.19388888888888889</v>
      </c>
      <c r="T231" s="31">
        <f t="shared" si="51"/>
        <v>0.79240740740740734</v>
      </c>
      <c r="U231" s="4">
        <f t="shared" si="45"/>
        <v>0</v>
      </c>
      <c r="V231" s="4" t="str">
        <f t="shared" si="46"/>
        <v/>
      </c>
      <c r="W231" s="18" t="str">
        <f>IF(V231="","",VLOOKUP(L231,日射量と図３!$A$4:$C$368,3,TRUE)*238.85/100)</f>
        <v/>
      </c>
      <c r="X231" s="4" t="str">
        <f t="shared" si="47"/>
        <v/>
      </c>
      <c r="Y231" s="4" t="str">
        <f t="shared" si="52"/>
        <v/>
      </c>
      <c r="Z231" s="4" t="str">
        <f t="shared" si="53"/>
        <v/>
      </c>
      <c r="AA231" s="4" t="str">
        <f>IF($V231="","",IF(Y231&lt;36,0,IF(AND(36&lt;=Y231,Y231&lt;71),VLOOKUP($W231,日射量と図３!$E$6:$F$34,2,TRUE),IF(AND(71&lt;=Y231,Y231&lt;107),VLOOKUP($W231,日射量と図３!$E$6:$G$34,3,TRUE),IF(AND(107&lt;=Y231,Y231&lt;143),VLOOKUP($W231,日射量と図３!$E$6:$H$34,4,TRUE),VLOOKUP($W231,日射量と図３!$E$6:$I$34,5,TRUE))))))</f>
        <v/>
      </c>
      <c r="AB231" s="4" t="str">
        <f>IF($V231="","",IF(Z231&lt;36,0,IF(AND(36&lt;=Z231,Z231&lt;71),VLOOKUP($W231,日射量と図３!$E$6:$F$34,2,TRUE),IF(AND(71&lt;=Z231,Z231&lt;107),VLOOKUP($W231,日射量と図３!$E$6:$G$34,3,TRUE),IF(AND(107&lt;=Z231,Z231&lt;143),VLOOKUP($W231,日射量と図３!$E$6:$H$34,4,TRUE),VLOOKUP($W231,日射量と図３!$E$6:$I$34,5,TRUE))))))</f>
        <v/>
      </c>
      <c r="AC231" s="382" t="str">
        <f t="shared" si="48"/>
        <v/>
      </c>
      <c r="AD231" s="382" t="str">
        <f t="shared" si="49"/>
        <v/>
      </c>
    </row>
    <row r="232" spans="11:30" ht="13.5" customHeight="1">
      <c r="K232" s="4">
        <f t="shared" si="42"/>
        <v>6</v>
      </c>
      <c r="L232" s="34">
        <v>43261</v>
      </c>
      <c r="M232" s="4">
        <v>10</v>
      </c>
      <c r="N232" s="4">
        <v>13</v>
      </c>
      <c r="O232" s="31">
        <v>0.5</v>
      </c>
      <c r="P232" s="35">
        <v>26.600000000000005</v>
      </c>
      <c r="Q232" s="36">
        <f t="shared" si="43"/>
        <v>12</v>
      </c>
      <c r="R232" s="4">
        <f t="shared" si="44"/>
        <v>0</v>
      </c>
      <c r="S232" s="31">
        <f t="shared" si="50"/>
        <v>0.19388888888888889</v>
      </c>
      <c r="T232" s="31">
        <f t="shared" si="51"/>
        <v>0.79240740740740734</v>
      </c>
      <c r="U232" s="4">
        <f t="shared" si="45"/>
        <v>0</v>
      </c>
      <c r="V232" s="4" t="str">
        <f t="shared" si="46"/>
        <v/>
      </c>
      <c r="W232" s="18" t="str">
        <f>IF(V232="","",VLOOKUP(L232,日射量と図３!$A$4:$C$368,3,TRUE)*238.85/100)</f>
        <v/>
      </c>
      <c r="X232" s="4" t="str">
        <f t="shared" si="47"/>
        <v/>
      </c>
      <c r="Y232" s="4" t="str">
        <f t="shared" si="52"/>
        <v/>
      </c>
      <c r="Z232" s="4" t="str">
        <f t="shared" si="53"/>
        <v/>
      </c>
      <c r="AA232" s="4" t="str">
        <f>IF($V232="","",IF(Y232&lt;36,0,IF(AND(36&lt;=Y232,Y232&lt;71),VLOOKUP($W232,日射量と図３!$E$6:$F$34,2,TRUE),IF(AND(71&lt;=Y232,Y232&lt;107),VLOOKUP($W232,日射量と図３!$E$6:$G$34,3,TRUE),IF(AND(107&lt;=Y232,Y232&lt;143),VLOOKUP($W232,日射量と図３!$E$6:$H$34,4,TRUE),VLOOKUP($W232,日射量と図３!$E$6:$I$34,5,TRUE))))))</f>
        <v/>
      </c>
      <c r="AB232" s="4" t="str">
        <f>IF($V232="","",IF(Z232&lt;36,0,IF(AND(36&lt;=Z232,Z232&lt;71),VLOOKUP($W232,日射量と図３!$E$6:$F$34,2,TRUE),IF(AND(71&lt;=Z232,Z232&lt;107),VLOOKUP($W232,日射量と図３!$E$6:$G$34,3,TRUE),IF(AND(107&lt;=Z232,Z232&lt;143),VLOOKUP($W232,日射量と図３!$E$6:$H$34,4,TRUE),VLOOKUP($W232,日射量と図３!$E$6:$I$34,5,TRUE))))))</f>
        <v/>
      </c>
      <c r="AC232" s="382" t="str">
        <f t="shared" si="48"/>
        <v/>
      </c>
      <c r="AD232" s="382" t="str">
        <f t="shared" si="49"/>
        <v/>
      </c>
    </row>
    <row r="233" spans="11:30" ht="13.5" customHeight="1">
      <c r="K233" s="4">
        <f t="shared" si="42"/>
        <v>6</v>
      </c>
      <c r="L233" s="34">
        <v>43261</v>
      </c>
      <c r="M233" s="4">
        <v>10</v>
      </c>
      <c r="N233" s="4">
        <v>14</v>
      </c>
      <c r="O233" s="31">
        <v>0.54166666666666663</v>
      </c>
      <c r="P233" s="35">
        <v>26.93</v>
      </c>
      <c r="Q233" s="36">
        <f t="shared" si="43"/>
        <v>12</v>
      </c>
      <c r="R233" s="4">
        <f t="shared" si="44"/>
        <v>0</v>
      </c>
      <c r="S233" s="31">
        <f t="shared" si="50"/>
        <v>0.19388888888888889</v>
      </c>
      <c r="T233" s="31">
        <f t="shared" si="51"/>
        <v>0.79240740740740734</v>
      </c>
      <c r="U233" s="4">
        <f t="shared" si="45"/>
        <v>0</v>
      </c>
      <c r="V233" s="4" t="str">
        <f t="shared" si="46"/>
        <v/>
      </c>
      <c r="W233" s="18" t="str">
        <f>IF(V233="","",VLOOKUP(L233,日射量と図３!$A$4:$C$368,3,TRUE)*238.85/100)</f>
        <v/>
      </c>
      <c r="X233" s="4" t="str">
        <f t="shared" si="47"/>
        <v/>
      </c>
      <c r="Y233" s="4" t="str">
        <f t="shared" si="52"/>
        <v/>
      </c>
      <c r="Z233" s="4" t="str">
        <f t="shared" si="53"/>
        <v/>
      </c>
      <c r="AA233" s="4" t="str">
        <f>IF($V233="","",IF(Y233&lt;36,0,IF(AND(36&lt;=Y233,Y233&lt;71),VLOOKUP($W233,日射量と図３!$E$6:$F$34,2,TRUE),IF(AND(71&lt;=Y233,Y233&lt;107),VLOOKUP($W233,日射量と図３!$E$6:$G$34,3,TRUE),IF(AND(107&lt;=Y233,Y233&lt;143),VLOOKUP($W233,日射量と図３!$E$6:$H$34,4,TRUE),VLOOKUP($W233,日射量と図３!$E$6:$I$34,5,TRUE))))))</f>
        <v/>
      </c>
      <c r="AB233" s="4" t="str">
        <f>IF($V233="","",IF(Z233&lt;36,0,IF(AND(36&lt;=Z233,Z233&lt;71),VLOOKUP($W233,日射量と図３!$E$6:$F$34,2,TRUE),IF(AND(71&lt;=Z233,Z233&lt;107),VLOOKUP($W233,日射量と図３!$E$6:$G$34,3,TRUE),IF(AND(107&lt;=Z233,Z233&lt;143),VLOOKUP($W233,日射量と図３!$E$6:$H$34,4,TRUE),VLOOKUP($W233,日射量と図３!$E$6:$I$34,5,TRUE))))))</f>
        <v/>
      </c>
      <c r="AC233" s="382" t="str">
        <f t="shared" si="48"/>
        <v/>
      </c>
      <c r="AD233" s="382" t="str">
        <f t="shared" si="49"/>
        <v/>
      </c>
    </row>
    <row r="234" spans="11:30" ht="13.5" customHeight="1">
      <c r="K234" s="4">
        <f t="shared" si="42"/>
        <v>6</v>
      </c>
      <c r="L234" s="34">
        <v>43261</v>
      </c>
      <c r="M234" s="4">
        <v>10</v>
      </c>
      <c r="N234" s="4">
        <v>15</v>
      </c>
      <c r="O234" s="31">
        <v>0.58333333333333337</v>
      </c>
      <c r="P234" s="35">
        <v>26.390000000000004</v>
      </c>
      <c r="Q234" s="36">
        <f t="shared" si="43"/>
        <v>12</v>
      </c>
      <c r="R234" s="4">
        <f t="shared" si="44"/>
        <v>0</v>
      </c>
      <c r="S234" s="31">
        <f t="shared" si="50"/>
        <v>0.19388888888888889</v>
      </c>
      <c r="T234" s="31">
        <f t="shared" si="51"/>
        <v>0.79240740740740734</v>
      </c>
      <c r="U234" s="4">
        <f t="shared" si="45"/>
        <v>0</v>
      </c>
      <c r="V234" s="4" t="str">
        <f t="shared" si="46"/>
        <v/>
      </c>
      <c r="W234" s="18" t="str">
        <f>IF(V234="","",VLOOKUP(L234,日射量と図３!$A$4:$C$368,3,TRUE)*238.85/100)</f>
        <v/>
      </c>
      <c r="X234" s="4" t="str">
        <f t="shared" si="47"/>
        <v/>
      </c>
      <c r="Y234" s="4" t="str">
        <f t="shared" si="52"/>
        <v/>
      </c>
      <c r="Z234" s="4" t="str">
        <f t="shared" si="53"/>
        <v/>
      </c>
      <c r="AA234" s="4" t="str">
        <f>IF($V234="","",IF(Y234&lt;36,0,IF(AND(36&lt;=Y234,Y234&lt;71),VLOOKUP($W234,日射量と図３!$E$6:$F$34,2,TRUE),IF(AND(71&lt;=Y234,Y234&lt;107),VLOOKUP($W234,日射量と図３!$E$6:$G$34,3,TRUE),IF(AND(107&lt;=Y234,Y234&lt;143),VLOOKUP($W234,日射量と図３!$E$6:$H$34,4,TRUE),VLOOKUP($W234,日射量と図３!$E$6:$I$34,5,TRUE))))))</f>
        <v/>
      </c>
      <c r="AB234" s="4" t="str">
        <f>IF($V234="","",IF(Z234&lt;36,0,IF(AND(36&lt;=Z234,Z234&lt;71),VLOOKUP($W234,日射量と図３!$E$6:$F$34,2,TRUE),IF(AND(71&lt;=Z234,Z234&lt;107),VLOOKUP($W234,日射量と図３!$E$6:$G$34,3,TRUE),IF(AND(107&lt;=Z234,Z234&lt;143),VLOOKUP($W234,日射量と図３!$E$6:$H$34,4,TRUE),VLOOKUP($W234,日射量と図３!$E$6:$I$34,5,TRUE))))))</f>
        <v/>
      </c>
      <c r="AC234" s="382" t="str">
        <f t="shared" si="48"/>
        <v/>
      </c>
      <c r="AD234" s="382" t="str">
        <f t="shared" si="49"/>
        <v/>
      </c>
    </row>
    <row r="235" spans="11:30" ht="13.5" customHeight="1">
      <c r="K235" s="4">
        <f t="shared" si="42"/>
        <v>6</v>
      </c>
      <c r="L235" s="34">
        <v>43261</v>
      </c>
      <c r="M235" s="4">
        <v>10</v>
      </c>
      <c r="N235" s="4">
        <v>16</v>
      </c>
      <c r="O235" s="31">
        <v>0.625</v>
      </c>
      <c r="P235" s="35">
        <v>26.549999999999994</v>
      </c>
      <c r="Q235" s="36">
        <f t="shared" si="43"/>
        <v>16</v>
      </c>
      <c r="R235" s="4">
        <f t="shared" si="44"/>
        <v>0</v>
      </c>
      <c r="S235" s="31">
        <f t="shared" si="50"/>
        <v>0.19388888888888889</v>
      </c>
      <c r="T235" s="31">
        <f t="shared" si="51"/>
        <v>0.79240740740740734</v>
      </c>
      <c r="U235" s="4">
        <f t="shared" si="45"/>
        <v>0</v>
      </c>
      <c r="V235" s="4" t="str">
        <f t="shared" si="46"/>
        <v/>
      </c>
      <c r="W235" s="18" t="str">
        <f>IF(V235="","",VLOOKUP(L235,日射量と図３!$A$4:$C$368,3,TRUE)*238.85/100)</f>
        <v/>
      </c>
      <c r="X235" s="4" t="str">
        <f t="shared" si="47"/>
        <v/>
      </c>
      <c r="Y235" s="4" t="str">
        <f t="shared" si="52"/>
        <v/>
      </c>
      <c r="Z235" s="4" t="str">
        <f t="shared" si="53"/>
        <v/>
      </c>
      <c r="AA235" s="4" t="str">
        <f>IF($V235="","",IF(Y235&lt;36,0,IF(AND(36&lt;=Y235,Y235&lt;71),VLOOKUP($W235,日射量と図３!$E$6:$F$34,2,TRUE),IF(AND(71&lt;=Y235,Y235&lt;107),VLOOKUP($W235,日射量と図３!$E$6:$G$34,3,TRUE),IF(AND(107&lt;=Y235,Y235&lt;143),VLOOKUP($W235,日射量と図３!$E$6:$H$34,4,TRUE),VLOOKUP($W235,日射量と図３!$E$6:$I$34,5,TRUE))))))</f>
        <v/>
      </c>
      <c r="AB235" s="4" t="str">
        <f>IF($V235="","",IF(Z235&lt;36,0,IF(AND(36&lt;=Z235,Z235&lt;71),VLOOKUP($W235,日射量と図３!$E$6:$F$34,2,TRUE),IF(AND(71&lt;=Z235,Z235&lt;107),VLOOKUP($W235,日射量と図３!$E$6:$G$34,3,TRUE),IF(AND(107&lt;=Z235,Z235&lt;143),VLOOKUP($W235,日射量と図３!$E$6:$H$34,4,TRUE),VLOOKUP($W235,日射量と図３!$E$6:$I$34,5,TRUE))))))</f>
        <v/>
      </c>
      <c r="AC235" s="382" t="str">
        <f t="shared" si="48"/>
        <v/>
      </c>
      <c r="AD235" s="382" t="str">
        <f t="shared" si="49"/>
        <v/>
      </c>
    </row>
    <row r="236" spans="11:30" ht="13.5" customHeight="1">
      <c r="K236" s="4">
        <f t="shared" si="42"/>
        <v>6</v>
      </c>
      <c r="L236" s="34">
        <v>43261</v>
      </c>
      <c r="M236" s="4">
        <v>10</v>
      </c>
      <c r="N236" s="4">
        <v>17</v>
      </c>
      <c r="O236" s="31">
        <v>0.66666666666666663</v>
      </c>
      <c r="P236" s="35">
        <v>25.860000000000003</v>
      </c>
      <c r="Q236" s="36">
        <f t="shared" si="43"/>
        <v>16</v>
      </c>
      <c r="R236" s="4">
        <f t="shared" si="44"/>
        <v>0</v>
      </c>
      <c r="S236" s="31">
        <f t="shared" si="50"/>
        <v>0.19388888888888889</v>
      </c>
      <c r="T236" s="31">
        <f t="shared" si="51"/>
        <v>0.79240740740740734</v>
      </c>
      <c r="U236" s="4">
        <f t="shared" si="45"/>
        <v>0</v>
      </c>
      <c r="V236" s="4" t="str">
        <f t="shared" si="46"/>
        <v/>
      </c>
      <c r="W236" s="18" t="str">
        <f>IF(V236="","",VLOOKUP(L236,日射量と図３!$A$4:$C$368,3,TRUE)*238.85/100)</f>
        <v/>
      </c>
      <c r="X236" s="4" t="str">
        <f t="shared" si="47"/>
        <v/>
      </c>
      <c r="Y236" s="4" t="str">
        <f t="shared" si="52"/>
        <v/>
      </c>
      <c r="Z236" s="4" t="str">
        <f t="shared" si="53"/>
        <v/>
      </c>
      <c r="AA236" s="4" t="str">
        <f>IF($V236="","",IF(Y236&lt;36,0,IF(AND(36&lt;=Y236,Y236&lt;71),VLOOKUP($W236,日射量と図３!$E$6:$F$34,2,TRUE),IF(AND(71&lt;=Y236,Y236&lt;107),VLOOKUP($W236,日射量と図３!$E$6:$G$34,3,TRUE),IF(AND(107&lt;=Y236,Y236&lt;143),VLOOKUP($W236,日射量と図３!$E$6:$H$34,4,TRUE),VLOOKUP($W236,日射量と図３!$E$6:$I$34,5,TRUE))))))</f>
        <v/>
      </c>
      <c r="AB236" s="4" t="str">
        <f>IF($V236="","",IF(Z236&lt;36,0,IF(AND(36&lt;=Z236,Z236&lt;71),VLOOKUP($W236,日射量と図３!$E$6:$F$34,2,TRUE),IF(AND(71&lt;=Z236,Z236&lt;107),VLOOKUP($W236,日射量と図３!$E$6:$G$34,3,TRUE),IF(AND(107&lt;=Z236,Z236&lt;143),VLOOKUP($W236,日射量と図３!$E$6:$H$34,4,TRUE),VLOOKUP($W236,日射量と図３!$E$6:$I$34,5,TRUE))))))</f>
        <v/>
      </c>
      <c r="AC236" s="382" t="str">
        <f t="shared" si="48"/>
        <v/>
      </c>
      <c r="AD236" s="382" t="str">
        <f t="shared" si="49"/>
        <v/>
      </c>
    </row>
    <row r="237" spans="11:30" ht="13.5" customHeight="1">
      <c r="K237" s="4">
        <f t="shared" si="42"/>
        <v>6</v>
      </c>
      <c r="L237" s="34">
        <v>43261</v>
      </c>
      <c r="M237" s="4">
        <v>10</v>
      </c>
      <c r="N237" s="4">
        <v>18</v>
      </c>
      <c r="O237" s="31">
        <v>0.70833333333333337</v>
      </c>
      <c r="P237" s="35">
        <v>24.99</v>
      </c>
      <c r="Q237" s="36">
        <f t="shared" si="43"/>
        <v>16</v>
      </c>
      <c r="R237" s="4">
        <f t="shared" si="44"/>
        <v>0</v>
      </c>
      <c r="S237" s="31">
        <f t="shared" si="50"/>
        <v>0.19388888888888889</v>
      </c>
      <c r="T237" s="31">
        <f t="shared" si="51"/>
        <v>0.79240740740740734</v>
      </c>
      <c r="U237" s="4">
        <f t="shared" si="45"/>
        <v>0</v>
      </c>
      <c r="V237" s="4" t="str">
        <f t="shared" si="46"/>
        <v/>
      </c>
      <c r="W237" s="18" t="str">
        <f>IF(V237="","",VLOOKUP(L237,日射量と図３!$A$4:$C$368,3,TRUE)*238.85/100)</f>
        <v/>
      </c>
      <c r="X237" s="4" t="str">
        <f t="shared" si="47"/>
        <v/>
      </c>
      <c r="Y237" s="4" t="str">
        <f t="shared" si="52"/>
        <v/>
      </c>
      <c r="Z237" s="4" t="str">
        <f t="shared" si="53"/>
        <v/>
      </c>
      <c r="AA237" s="4" t="str">
        <f>IF($V237="","",IF(Y237&lt;36,0,IF(AND(36&lt;=Y237,Y237&lt;71),VLOOKUP($W237,日射量と図３!$E$6:$F$34,2,TRUE),IF(AND(71&lt;=Y237,Y237&lt;107),VLOOKUP($W237,日射量と図３!$E$6:$G$34,3,TRUE),IF(AND(107&lt;=Y237,Y237&lt;143),VLOOKUP($W237,日射量と図３!$E$6:$H$34,4,TRUE),VLOOKUP($W237,日射量と図３!$E$6:$I$34,5,TRUE))))))</f>
        <v/>
      </c>
      <c r="AB237" s="4" t="str">
        <f>IF($V237="","",IF(Z237&lt;36,0,IF(AND(36&lt;=Z237,Z237&lt;71),VLOOKUP($W237,日射量と図３!$E$6:$F$34,2,TRUE),IF(AND(71&lt;=Z237,Z237&lt;107),VLOOKUP($W237,日射量と図３!$E$6:$G$34,3,TRUE),IF(AND(107&lt;=Z237,Z237&lt;143),VLOOKUP($W237,日射量と図３!$E$6:$H$34,4,TRUE),VLOOKUP($W237,日射量と図３!$E$6:$I$34,5,TRUE))))))</f>
        <v/>
      </c>
      <c r="AC237" s="382" t="str">
        <f t="shared" si="48"/>
        <v/>
      </c>
      <c r="AD237" s="382" t="str">
        <f t="shared" si="49"/>
        <v/>
      </c>
    </row>
    <row r="238" spans="11:30" ht="13.5" customHeight="1">
      <c r="K238" s="4">
        <f t="shared" si="42"/>
        <v>6</v>
      </c>
      <c r="L238" s="34">
        <v>43261</v>
      </c>
      <c r="M238" s="4">
        <v>10</v>
      </c>
      <c r="N238" s="4">
        <v>19</v>
      </c>
      <c r="O238" s="31">
        <v>0.75</v>
      </c>
      <c r="P238" s="35">
        <v>24.029999999999998</v>
      </c>
      <c r="Q238" s="36">
        <f t="shared" si="43"/>
        <v>16</v>
      </c>
      <c r="R238" s="4">
        <f t="shared" si="44"/>
        <v>0</v>
      </c>
      <c r="S238" s="31">
        <f t="shared" si="50"/>
        <v>0.19388888888888889</v>
      </c>
      <c r="T238" s="31">
        <f t="shared" si="51"/>
        <v>0.79240740740740734</v>
      </c>
      <c r="U238" s="4">
        <f t="shared" si="45"/>
        <v>0</v>
      </c>
      <c r="V238" s="4" t="str">
        <f t="shared" si="46"/>
        <v/>
      </c>
      <c r="W238" s="18" t="str">
        <f>IF(V238="","",VLOOKUP(L238,日射量と図３!$A$4:$C$368,3,TRUE)*238.85/100)</f>
        <v/>
      </c>
      <c r="X238" s="4" t="str">
        <f t="shared" si="47"/>
        <v/>
      </c>
      <c r="Y238" s="4" t="str">
        <f t="shared" si="52"/>
        <v/>
      </c>
      <c r="Z238" s="4" t="str">
        <f t="shared" si="53"/>
        <v/>
      </c>
      <c r="AA238" s="4" t="str">
        <f>IF($V238="","",IF(Y238&lt;36,0,IF(AND(36&lt;=Y238,Y238&lt;71),VLOOKUP($W238,日射量と図３!$E$6:$F$34,2,TRUE),IF(AND(71&lt;=Y238,Y238&lt;107),VLOOKUP($W238,日射量と図３!$E$6:$G$34,3,TRUE),IF(AND(107&lt;=Y238,Y238&lt;143),VLOOKUP($W238,日射量と図３!$E$6:$H$34,4,TRUE),VLOOKUP($W238,日射量と図３!$E$6:$I$34,5,TRUE))))))</f>
        <v/>
      </c>
      <c r="AB238" s="4" t="str">
        <f>IF($V238="","",IF(Z238&lt;36,0,IF(AND(36&lt;=Z238,Z238&lt;71),VLOOKUP($W238,日射量と図３!$E$6:$F$34,2,TRUE),IF(AND(71&lt;=Z238,Z238&lt;107),VLOOKUP($W238,日射量と図３!$E$6:$G$34,3,TRUE),IF(AND(107&lt;=Z238,Z238&lt;143),VLOOKUP($W238,日射量と図３!$E$6:$H$34,4,TRUE),VLOOKUP($W238,日射量と図３!$E$6:$I$34,5,TRUE))))))</f>
        <v/>
      </c>
      <c r="AC238" s="382" t="str">
        <f t="shared" si="48"/>
        <v/>
      </c>
      <c r="AD238" s="382" t="str">
        <f t="shared" si="49"/>
        <v/>
      </c>
    </row>
    <row r="239" spans="11:30" ht="13.5" customHeight="1">
      <c r="K239" s="4">
        <f t="shared" si="42"/>
        <v>6</v>
      </c>
      <c r="L239" s="34">
        <v>43261</v>
      </c>
      <c r="M239" s="4">
        <v>10</v>
      </c>
      <c r="N239" s="4">
        <v>20</v>
      </c>
      <c r="O239" s="31">
        <v>0.79166666666666663</v>
      </c>
      <c r="P239" s="35">
        <v>23.029999999999998</v>
      </c>
      <c r="Q239" s="36">
        <f t="shared" si="43"/>
        <v>16</v>
      </c>
      <c r="R239" s="4">
        <f t="shared" si="44"/>
        <v>0</v>
      </c>
      <c r="S239" s="31">
        <f t="shared" si="50"/>
        <v>0.19388888888888889</v>
      </c>
      <c r="T239" s="31">
        <f t="shared" si="51"/>
        <v>0.79240740740740734</v>
      </c>
      <c r="U239" s="4">
        <f t="shared" si="45"/>
        <v>0</v>
      </c>
      <c r="V239" s="4" t="str">
        <f t="shared" si="46"/>
        <v/>
      </c>
      <c r="W239" s="18" t="str">
        <f>IF(V239="","",VLOOKUP(L239,日射量と図３!$A$4:$C$368,3,TRUE)*238.85/100)</f>
        <v/>
      </c>
      <c r="X239" s="4" t="str">
        <f t="shared" si="47"/>
        <v/>
      </c>
      <c r="Y239" s="4" t="str">
        <f t="shared" si="52"/>
        <v/>
      </c>
      <c r="Z239" s="4" t="str">
        <f t="shared" si="53"/>
        <v/>
      </c>
      <c r="AA239" s="4" t="str">
        <f>IF($V239="","",IF(Y239&lt;36,0,IF(AND(36&lt;=Y239,Y239&lt;71),VLOOKUP($W239,日射量と図３!$E$6:$F$34,2,TRUE),IF(AND(71&lt;=Y239,Y239&lt;107),VLOOKUP($W239,日射量と図３!$E$6:$G$34,3,TRUE),IF(AND(107&lt;=Y239,Y239&lt;143),VLOOKUP($W239,日射量と図３!$E$6:$H$34,4,TRUE),VLOOKUP($W239,日射量と図３!$E$6:$I$34,5,TRUE))))))</f>
        <v/>
      </c>
      <c r="AB239" s="4" t="str">
        <f>IF($V239="","",IF(Z239&lt;36,0,IF(AND(36&lt;=Z239,Z239&lt;71),VLOOKUP($W239,日射量と図３!$E$6:$F$34,2,TRUE),IF(AND(71&lt;=Z239,Z239&lt;107),VLOOKUP($W239,日射量と図３!$E$6:$G$34,3,TRUE),IF(AND(107&lt;=Z239,Z239&lt;143),VLOOKUP($W239,日射量と図３!$E$6:$H$34,4,TRUE),VLOOKUP($W239,日射量と図３!$E$6:$I$34,5,TRUE))))))</f>
        <v/>
      </c>
      <c r="AC239" s="382" t="str">
        <f t="shared" si="48"/>
        <v/>
      </c>
      <c r="AD239" s="382" t="str">
        <f t="shared" si="49"/>
        <v/>
      </c>
    </row>
    <row r="240" spans="11:30" ht="13.5" customHeight="1">
      <c r="K240" s="4">
        <f t="shared" si="42"/>
        <v>6</v>
      </c>
      <c r="L240" s="34">
        <v>43261</v>
      </c>
      <c r="M240" s="4">
        <v>10</v>
      </c>
      <c r="N240" s="4">
        <v>21</v>
      </c>
      <c r="O240" s="31">
        <v>0.83333333333333337</v>
      </c>
      <c r="P240" s="35">
        <v>22.35</v>
      </c>
      <c r="Q240" s="36">
        <f t="shared" si="43"/>
        <v>16</v>
      </c>
      <c r="R240" s="4">
        <f t="shared" si="44"/>
        <v>0</v>
      </c>
      <c r="S240" s="31">
        <f t="shared" si="50"/>
        <v>0.19388888888888889</v>
      </c>
      <c r="T240" s="31">
        <f t="shared" si="51"/>
        <v>0.79240740740740734</v>
      </c>
      <c r="U240" s="4">
        <f t="shared" si="45"/>
        <v>0</v>
      </c>
      <c r="V240" s="4" t="str">
        <f t="shared" si="46"/>
        <v/>
      </c>
      <c r="W240" s="18" t="str">
        <f>IF(V240="","",VLOOKUP(L240,日射量と図３!$A$4:$C$368,3,TRUE)*238.85/100)</f>
        <v/>
      </c>
      <c r="X240" s="4" t="str">
        <f t="shared" si="47"/>
        <v/>
      </c>
      <c r="Y240" s="4" t="str">
        <f t="shared" si="52"/>
        <v/>
      </c>
      <c r="Z240" s="4" t="str">
        <f t="shared" si="53"/>
        <v/>
      </c>
      <c r="AA240" s="4" t="str">
        <f>IF($V240="","",IF(Y240&lt;36,0,IF(AND(36&lt;=Y240,Y240&lt;71),VLOOKUP($W240,日射量と図３!$E$6:$F$34,2,TRUE),IF(AND(71&lt;=Y240,Y240&lt;107),VLOOKUP($W240,日射量と図３!$E$6:$G$34,3,TRUE),IF(AND(107&lt;=Y240,Y240&lt;143),VLOOKUP($W240,日射量と図３!$E$6:$H$34,4,TRUE),VLOOKUP($W240,日射量と図３!$E$6:$I$34,5,TRUE))))))</f>
        <v/>
      </c>
      <c r="AB240" s="4" t="str">
        <f>IF($V240="","",IF(Z240&lt;36,0,IF(AND(36&lt;=Z240,Z240&lt;71),VLOOKUP($W240,日射量と図３!$E$6:$F$34,2,TRUE),IF(AND(71&lt;=Z240,Z240&lt;107),VLOOKUP($W240,日射量と図３!$E$6:$G$34,3,TRUE),IF(AND(107&lt;=Z240,Z240&lt;143),VLOOKUP($W240,日射量と図３!$E$6:$H$34,4,TRUE),VLOOKUP($W240,日射量と図３!$E$6:$I$34,5,TRUE))))))</f>
        <v/>
      </c>
      <c r="AC240" s="382" t="str">
        <f t="shared" si="48"/>
        <v/>
      </c>
      <c r="AD240" s="382" t="str">
        <f t="shared" si="49"/>
        <v/>
      </c>
    </row>
    <row r="241" spans="11:30" ht="13.5" customHeight="1">
      <c r="K241" s="4">
        <f t="shared" si="42"/>
        <v>6</v>
      </c>
      <c r="L241" s="34">
        <v>43261</v>
      </c>
      <c r="M241" s="4">
        <v>10</v>
      </c>
      <c r="N241" s="4">
        <v>22</v>
      </c>
      <c r="O241" s="31">
        <v>0.875</v>
      </c>
      <c r="P241" s="35">
        <v>21.85</v>
      </c>
      <c r="Q241" s="36">
        <f t="shared" si="43"/>
        <v>16</v>
      </c>
      <c r="R241" s="4">
        <f t="shared" si="44"/>
        <v>0</v>
      </c>
      <c r="S241" s="31">
        <f t="shared" si="50"/>
        <v>0.19388888888888889</v>
      </c>
      <c r="T241" s="31">
        <f t="shared" si="51"/>
        <v>0.79240740740740734</v>
      </c>
      <c r="U241" s="4">
        <f t="shared" si="45"/>
        <v>0</v>
      </c>
      <c r="V241" s="4" t="str">
        <f t="shared" si="46"/>
        <v/>
      </c>
      <c r="W241" s="18" t="str">
        <f>IF(V241="","",VLOOKUP(L241,日射量と図３!$A$4:$C$368,3,TRUE)*238.85/100)</f>
        <v/>
      </c>
      <c r="X241" s="4" t="str">
        <f t="shared" si="47"/>
        <v/>
      </c>
      <c r="Y241" s="4" t="str">
        <f t="shared" si="52"/>
        <v/>
      </c>
      <c r="Z241" s="4" t="str">
        <f t="shared" si="53"/>
        <v/>
      </c>
      <c r="AA241" s="4" t="str">
        <f>IF($V241="","",IF(Y241&lt;36,0,IF(AND(36&lt;=Y241,Y241&lt;71),VLOOKUP($W241,日射量と図３!$E$6:$F$34,2,TRUE),IF(AND(71&lt;=Y241,Y241&lt;107),VLOOKUP($W241,日射量と図３!$E$6:$G$34,3,TRUE),IF(AND(107&lt;=Y241,Y241&lt;143),VLOOKUP($W241,日射量と図３!$E$6:$H$34,4,TRUE),VLOOKUP($W241,日射量と図３!$E$6:$I$34,5,TRUE))))))</f>
        <v/>
      </c>
      <c r="AB241" s="4" t="str">
        <f>IF($V241="","",IF(Z241&lt;36,0,IF(AND(36&lt;=Z241,Z241&lt;71),VLOOKUP($W241,日射量と図３!$E$6:$F$34,2,TRUE),IF(AND(71&lt;=Z241,Z241&lt;107),VLOOKUP($W241,日射量と図３!$E$6:$G$34,3,TRUE),IF(AND(107&lt;=Z241,Z241&lt;143),VLOOKUP($W241,日射量と図３!$E$6:$H$34,4,TRUE),VLOOKUP($W241,日射量と図３!$E$6:$I$34,5,TRUE))))))</f>
        <v/>
      </c>
      <c r="AC241" s="382" t="str">
        <f t="shared" si="48"/>
        <v/>
      </c>
      <c r="AD241" s="382" t="str">
        <f t="shared" si="49"/>
        <v/>
      </c>
    </row>
    <row r="242" spans="11:30" ht="13.5" customHeight="1">
      <c r="K242" s="4">
        <f t="shared" si="42"/>
        <v>6</v>
      </c>
      <c r="L242" s="34">
        <v>43261</v>
      </c>
      <c r="M242" s="4">
        <v>10</v>
      </c>
      <c r="N242" s="4">
        <v>23</v>
      </c>
      <c r="O242" s="31">
        <v>0.91666666666666663</v>
      </c>
      <c r="P242" s="35">
        <v>21.490000000000002</v>
      </c>
      <c r="Q242" s="36">
        <f t="shared" si="43"/>
        <v>13</v>
      </c>
      <c r="R242" s="4">
        <f t="shared" si="44"/>
        <v>0</v>
      </c>
      <c r="S242" s="31">
        <f t="shared" si="50"/>
        <v>0.19388888888888889</v>
      </c>
      <c r="T242" s="31">
        <f t="shared" si="51"/>
        <v>0.79240740740740734</v>
      </c>
      <c r="U242" s="4">
        <f t="shared" si="45"/>
        <v>0</v>
      </c>
      <c r="V242" s="4" t="str">
        <f t="shared" si="46"/>
        <v/>
      </c>
      <c r="W242" s="18" t="str">
        <f>IF(V242="","",VLOOKUP(L242,日射量と図３!$A$4:$C$368,3,TRUE)*238.85/100)</f>
        <v/>
      </c>
      <c r="X242" s="4" t="str">
        <f t="shared" si="47"/>
        <v/>
      </c>
      <c r="Y242" s="4" t="str">
        <f t="shared" si="52"/>
        <v/>
      </c>
      <c r="Z242" s="4" t="str">
        <f t="shared" si="53"/>
        <v/>
      </c>
      <c r="AA242" s="4" t="str">
        <f>IF($V242="","",IF(Y242&lt;36,0,IF(AND(36&lt;=Y242,Y242&lt;71),VLOOKUP($W242,日射量と図３!$E$6:$F$34,2,TRUE),IF(AND(71&lt;=Y242,Y242&lt;107),VLOOKUP($W242,日射量と図３!$E$6:$G$34,3,TRUE),IF(AND(107&lt;=Y242,Y242&lt;143),VLOOKUP($W242,日射量と図３!$E$6:$H$34,4,TRUE),VLOOKUP($W242,日射量と図３!$E$6:$I$34,5,TRUE))))))</f>
        <v/>
      </c>
      <c r="AB242" s="4" t="str">
        <f>IF($V242="","",IF(Z242&lt;36,0,IF(AND(36&lt;=Z242,Z242&lt;71),VLOOKUP($W242,日射量と図３!$E$6:$F$34,2,TRUE),IF(AND(71&lt;=Z242,Z242&lt;107),VLOOKUP($W242,日射量と図３!$E$6:$G$34,3,TRUE),IF(AND(107&lt;=Z242,Z242&lt;143),VLOOKUP($W242,日射量と図３!$E$6:$H$34,4,TRUE),VLOOKUP($W242,日射量と図３!$E$6:$I$34,5,TRUE))))))</f>
        <v/>
      </c>
      <c r="AC242" s="382" t="str">
        <f t="shared" si="48"/>
        <v/>
      </c>
      <c r="AD242" s="382" t="str">
        <f t="shared" si="49"/>
        <v/>
      </c>
    </row>
    <row r="243" spans="11:30" ht="13.5" customHeight="1">
      <c r="K243" s="4">
        <f t="shared" si="42"/>
        <v>6</v>
      </c>
      <c r="L243" s="34">
        <v>43261</v>
      </c>
      <c r="M243" s="4">
        <v>10</v>
      </c>
      <c r="N243" s="4">
        <v>24</v>
      </c>
      <c r="O243" s="31">
        <v>0.95833333333333337</v>
      </c>
      <c r="P243" s="35">
        <v>21.21</v>
      </c>
      <c r="Q243" s="36">
        <f t="shared" si="43"/>
        <v>13</v>
      </c>
      <c r="R243" s="4">
        <f t="shared" si="44"/>
        <v>0</v>
      </c>
      <c r="S243" s="31">
        <f t="shared" si="50"/>
        <v>0.19388888888888889</v>
      </c>
      <c r="T243" s="31">
        <f t="shared" si="51"/>
        <v>0.79240740740740734</v>
      </c>
      <c r="U243" s="4">
        <f t="shared" si="45"/>
        <v>0</v>
      </c>
      <c r="V243" s="4" t="str">
        <f t="shared" si="46"/>
        <v/>
      </c>
      <c r="W243" s="18" t="str">
        <f>IF(V243="","",VLOOKUP(L243,日射量と図３!$A$4:$C$368,3,TRUE)*238.85/100)</f>
        <v/>
      </c>
      <c r="X243" s="4" t="str">
        <f t="shared" si="47"/>
        <v/>
      </c>
      <c r="Y243" s="4" t="str">
        <f t="shared" si="52"/>
        <v/>
      </c>
      <c r="Z243" s="4" t="str">
        <f t="shared" si="53"/>
        <v/>
      </c>
      <c r="AA243" s="4" t="str">
        <f>IF($V243="","",IF(Y243&lt;36,0,IF(AND(36&lt;=Y243,Y243&lt;71),VLOOKUP($W243,日射量と図３!$E$6:$F$34,2,TRUE),IF(AND(71&lt;=Y243,Y243&lt;107),VLOOKUP($W243,日射量と図３!$E$6:$G$34,3,TRUE),IF(AND(107&lt;=Y243,Y243&lt;143),VLOOKUP($W243,日射量と図３!$E$6:$H$34,4,TRUE),VLOOKUP($W243,日射量と図３!$E$6:$I$34,5,TRUE))))))</f>
        <v/>
      </c>
      <c r="AB243" s="4" t="str">
        <f>IF($V243="","",IF(Z243&lt;36,0,IF(AND(36&lt;=Z243,Z243&lt;71),VLOOKUP($W243,日射量と図３!$E$6:$F$34,2,TRUE),IF(AND(71&lt;=Z243,Z243&lt;107),VLOOKUP($W243,日射量と図３!$E$6:$G$34,3,TRUE),IF(AND(107&lt;=Z243,Z243&lt;143),VLOOKUP($W243,日射量と図３!$E$6:$H$34,4,TRUE),VLOOKUP($W243,日射量と図３!$E$6:$I$34,5,TRUE))))))</f>
        <v/>
      </c>
      <c r="AC243" s="382" t="str">
        <f t="shared" si="48"/>
        <v/>
      </c>
      <c r="AD243" s="382" t="str">
        <f t="shared" si="49"/>
        <v/>
      </c>
    </row>
    <row r="244" spans="11:30" ht="13.5" customHeight="1">
      <c r="K244" s="4">
        <f t="shared" si="42"/>
        <v>6</v>
      </c>
      <c r="L244" s="34">
        <v>43262</v>
      </c>
      <c r="M244" s="4">
        <v>11</v>
      </c>
      <c r="N244" s="4">
        <v>1</v>
      </c>
      <c r="O244" s="31">
        <v>0</v>
      </c>
      <c r="P244" s="35">
        <v>20.830000000000002</v>
      </c>
      <c r="Q244" s="36">
        <f t="shared" si="43"/>
        <v>13</v>
      </c>
      <c r="R244" s="4">
        <f t="shared" si="44"/>
        <v>0</v>
      </c>
      <c r="S244" s="31">
        <f t="shared" si="50"/>
        <v>0.19388888888888889</v>
      </c>
      <c r="T244" s="31">
        <f t="shared" si="51"/>
        <v>0.79240740740740734</v>
      </c>
      <c r="U244" s="4">
        <f t="shared" si="45"/>
        <v>0</v>
      </c>
      <c r="V244" s="4">
        <f t="shared" si="46"/>
        <v>0</v>
      </c>
      <c r="W244" s="18">
        <f>IF(V244="","",VLOOKUP(L244,日射量と図３!$A$4:$C$368,3,TRUE)*238.85/100)</f>
        <v>33.439</v>
      </c>
      <c r="X244" s="4">
        <f t="shared" si="47"/>
        <v>14</v>
      </c>
      <c r="Y244" s="4">
        <f t="shared" si="52"/>
        <v>0</v>
      </c>
      <c r="Z244" s="4">
        <f t="shared" si="53"/>
        <v>0</v>
      </c>
      <c r="AA244" s="4">
        <f>IF($V244="","",IF(Y244&lt;36,0,IF(AND(36&lt;=Y244,Y244&lt;71),VLOOKUP($W244,日射量と図３!$E$6:$F$34,2,TRUE),IF(AND(71&lt;=Y244,Y244&lt;107),VLOOKUP($W244,日射量と図３!$E$6:$G$34,3,TRUE),IF(AND(107&lt;=Y244,Y244&lt;143),VLOOKUP($W244,日射量と図３!$E$6:$H$34,4,TRUE),VLOOKUP($W244,日射量と図３!$E$6:$I$34,5,TRUE))))))</f>
        <v>0</v>
      </c>
      <c r="AB244" s="4">
        <f>IF($V244="","",IF(Z244&lt;36,0,IF(AND(36&lt;=Z244,Z244&lt;71),VLOOKUP($W244,日射量と図３!$E$6:$F$34,2,TRUE),IF(AND(71&lt;=Z244,Z244&lt;107),VLOOKUP($W244,日射量と図３!$E$6:$G$34,3,TRUE),IF(AND(107&lt;=Z244,Z244&lt;143),VLOOKUP($W244,日射量と図３!$E$6:$H$34,4,TRUE),VLOOKUP($W244,日射量と図３!$E$6:$I$34,5,TRUE))))))</f>
        <v>0</v>
      </c>
      <c r="AC244" s="382">
        <f t="shared" si="48"/>
        <v>0</v>
      </c>
      <c r="AD244" s="382">
        <f t="shared" si="49"/>
        <v>0</v>
      </c>
    </row>
    <row r="245" spans="11:30" ht="13.5" customHeight="1">
      <c r="K245" s="4">
        <f t="shared" si="42"/>
        <v>6</v>
      </c>
      <c r="L245" s="34">
        <v>43262</v>
      </c>
      <c r="M245" s="4">
        <v>11</v>
      </c>
      <c r="N245" s="4">
        <v>2</v>
      </c>
      <c r="O245" s="31">
        <v>4.1666666666666664E-2</v>
      </c>
      <c r="P245" s="35">
        <v>20.490000000000002</v>
      </c>
      <c r="Q245" s="36">
        <f t="shared" si="43"/>
        <v>13</v>
      </c>
      <c r="R245" s="4">
        <f t="shared" si="44"/>
        <v>0</v>
      </c>
      <c r="S245" s="31">
        <f t="shared" si="50"/>
        <v>0.19388888888888889</v>
      </c>
      <c r="T245" s="31">
        <f t="shared" si="51"/>
        <v>0.79240740740740734</v>
      </c>
      <c r="U245" s="4">
        <f t="shared" si="45"/>
        <v>0</v>
      </c>
      <c r="V245" s="4" t="str">
        <f t="shared" si="46"/>
        <v/>
      </c>
      <c r="W245" s="18" t="str">
        <f>IF(V245="","",VLOOKUP(L245,日射量と図３!$A$4:$C$368,3,TRUE)*238.85/100)</f>
        <v/>
      </c>
      <c r="X245" s="4" t="str">
        <f t="shared" si="47"/>
        <v/>
      </c>
      <c r="Y245" s="4" t="str">
        <f t="shared" si="52"/>
        <v/>
      </c>
      <c r="Z245" s="4" t="str">
        <f t="shared" si="53"/>
        <v/>
      </c>
      <c r="AA245" s="4" t="str">
        <f>IF($V245="","",IF(Y245&lt;36,0,IF(AND(36&lt;=Y245,Y245&lt;71),VLOOKUP($W245,日射量と図３!$E$6:$F$34,2,TRUE),IF(AND(71&lt;=Y245,Y245&lt;107),VLOOKUP($W245,日射量と図３!$E$6:$G$34,3,TRUE),IF(AND(107&lt;=Y245,Y245&lt;143),VLOOKUP($W245,日射量と図３!$E$6:$H$34,4,TRUE),VLOOKUP($W245,日射量と図３!$E$6:$I$34,5,TRUE))))))</f>
        <v/>
      </c>
      <c r="AB245" s="4" t="str">
        <f>IF($V245="","",IF(Z245&lt;36,0,IF(AND(36&lt;=Z245,Z245&lt;71),VLOOKUP($W245,日射量と図３!$E$6:$F$34,2,TRUE),IF(AND(71&lt;=Z245,Z245&lt;107),VLOOKUP($W245,日射量と図３!$E$6:$G$34,3,TRUE),IF(AND(107&lt;=Z245,Z245&lt;143),VLOOKUP($W245,日射量と図３!$E$6:$H$34,4,TRUE),VLOOKUP($W245,日射量と図３!$E$6:$I$34,5,TRUE))))))</f>
        <v/>
      </c>
      <c r="AC245" s="382" t="str">
        <f t="shared" si="48"/>
        <v/>
      </c>
      <c r="AD245" s="382" t="str">
        <f t="shared" si="49"/>
        <v/>
      </c>
    </row>
    <row r="246" spans="11:30" ht="13.5" customHeight="1">
      <c r="K246" s="4">
        <f t="shared" si="42"/>
        <v>6</v>
      </c>
      <c r="L246" s="34">
        <v>43262</v>
      </c>
      <c r="M246" s="4">
        <v>11</v>
      </c>
      <c r="N246" s="4">
        <v>3</v>
      </c>
      <c r="O246" s="31">
        <v>8.3333333333333329E-2</v>
      </c>
      <c r="P246" s="35">
        <v>20.29</v>
      </c>
      <c r="Q246" s="36">
        <f t="shared" si="43"/>
        <v>13</v>
      </c>
      <c r="R246" s="4">
        <f t="shared" si="44"/>
        <v>0</v>
      </c>
      <c r="S246" s="31">
        <f t="shared" si="50"/>
        <v>0.19388888888888889</v>
      </c>
      <c r="T246" s="31">
        <f t="shared" si="51"/>
        <v>0.79240740740740734</v>
      </c>
      <c r="U246" s="4">
        <f t="shared" si="45"/>
        <v>0</v>
      </c>
      <c r="V246" s="4" t="str">
        <f t="shared" si="46"/>
        <v/>
      </c>
      <c r="W246" s="18" t="str">
        <f>IF(V246="","",VLOOKUP(L246,日射量と図３!$A$4:$C$368,3,TRUE)*238.85/100)</f>
        <v/>
      </c>
      <c r="X246" s="4" t="str">
        <f t="shared" si="47"/>
        <v/>
      </c>
      <c r="Y246" s="4" t="str">
        <f t="shared" si="52"/>
        <v/>
      </c>
      <c r="Z246" s="4" t="str">
        <f t="shared" si="53"/>
        <v/>
      </c>
      <c r="AA246" s="4" t="str">
        <f>IF($V246="","",IF(Y246&lt;36,0,IF(AND(36&lt;=Y246,Y246&lt;71),VLOOKUP($W246,日射量と図３!$E$6:$F$34,2,TRUE),IF(AND(71&lt;=Y246,Y246&lt;107),VLOOKUP($W246,日射量と図３!$E$6:$G$34,3,TRUE),IF(AND(107&lt;=Y246,Y246&lt;143),VLOOKUP($W246,日射量と図３!$E$6:$H$34,4,TRUE),VLOOKUP($W246,日射量と図３!$E$6:$I$34,5,TRUE))))))</f>
        <v/>
      </c>
      <c r="AB246" s="4" t="str">
        <f>IF($V246="","",IF(Z246&lt;36,0,IF(AND(36&lt;=Z246,Z246&lt;71),VLOOKUP($W246,日射量と図３!$E$6:$F$34,2,TRUE),IF(AND(71&lt;=Z246,Z246&lt;107),VLOOKUP($W246,日射量と図３!$E$6:$G$34,3,TRUE),IF(AND(107&lt;=Z246,Z246&lt;143),VLOOKUP($W246,日射量と図３!$E$6:$H$34,4,TRUE),VLOOKUP($W246,日射量と図３!$E$6:$I$34,5,TRUE))))))</f>
        <v/>
      </c>
      <c r="AC246" s="382" t="str">
        <f t="shared" si="48"/>
        <v/>
      </c>
      <c r="AD246" s="382" t="str">
        <f t="shared" si="49"/>
        <v/>
      </c>
    </row>
    <row r="247" spans="11:30" ht="13.5" customHeight="1">
      <c r="K247" s="4">
        <f t="shared" si="42"/>
        <v>6</v>
      </c>
      <c r="L247" s="34">
        <v>43262</v>
      </c>
      <c r="M247" s="4">
        <v>11</v>
      </c>
      <c r="N247" s="4">
        <v>4</v>
      </c>
      <c r="O247" s="31">
        <v>0.125</v>
      </c>
      <c r="P247" s="35">
        <v>20.3</v>
      </c>
      <c r="Q247" s="36">
        <f t="shared" si="43"/>
        <v>13</v>
      </c>
      <c r="R247" s="4">
        <f t="shared" si="44"/>
        <v>0</v>
      </c>
      <c r="S247" s="31">
        <f t="shared" si="50"/>
        <v>0.19388888888888889</v>
      </c>
      <c r="T247" s="31">
        <f t="shared" si="51"/>
        <v>0.79240740740740734</v>
      </c>
      <c r="U247" s="4">
        <f t="shared" si="45"/>
        <v>0</v>
      </c>
      <c r="V247" s="4" t="str">
        <f t="shared" si="46"/>
        <v/>
      </c>
      <c r="W247" s="18" t="str">
        <f>IF(V247="","",VLOOKUP(L247,日射量と図３!$A$4:$C$368,3,TRUE)*238.85/100)</f>
        <v/>
      </c>
      <c r="X247" s="4" t="str">
        <f t="shared" si="47"/>
        <v/>
      </c>
      <c r="Y247" s="4" t="str">
        <f t="shared" si="52"/>
        <v/>
      </c>
      <c r="Z247" s="4" t="str">
        <f t="shared" si="53"/>
        <v/>
      </c>
      <c r="AA247" s="4" t="str">
        <f>IF($V247="","",IF(Y247&lt;36,0,IF(AND(36&lt;=Y247,Y247&lt;71),VLOOKUP($W247,日射量と図３!$E$6:$F$34,2,TRUE),IF(AND(71&lt;=Y247,Y247&lt;107),VLOOKUP($W247,日射量と図３!$E$6:$G$34,3,TRUE),IF(AND(107&lt;=Y247,Y247&lt;143),VLOOKUP($W247,日射量と図３!$E$6:$H$34,4,TRUE),VLOOKUP($W247,日射量と図３!$E$6:$I$34,5,TRUE))))))</f>
        <v/>
      </c>
      <c r="AB247" s="4" t="str">
        <f>IF($V247="","",IF(Z247&lt;36,0,IF(AND(36&lt;=Z247,Z247&lt;71),VLOOKUP($W247,日射量と図３!$E$6:$F$34,2,TRUE),IF(AND(71&lt;=Z247,Z247&lt;107),VLOOKUP($W247,日射量と図３!$E$6:$G$34,3,TRUE),IF(AND(107&lt;=Z247,Z247&lt;143),VLOOKUP($W247,日射量と図３!$E$6:$H$34,4,TRUE),VLOOKUP($W247,日射量と図３!$E$6:$I$34,5,TRUE))))))</f>
        <v/>
      </c>
      <c r="AC247" s="382" t="str">
        <f t="shared" si="48"/>
        <v/>
      </c>
      <c r="AD247" s="382" t="str">
        <f t="shared" si="49"/>
        <v/>
      </c>
    </row>
    <row r="248" spans="11:30" ht="13.5" customHeight="1">
      <c r="K248" s="4">
        <f t="shared" si="42"/>
        <v>6</v>
      </c>
      <c r="L248" s="34">
        <v>43262</v>
      </c>
      <c r="M248" s="4">
        <v>11</v>
      </c>
      <c r="N248" s="4">
        <v>5</v>
      </c>
      <c r="O248" s="31">
        <v>0.16666666666666666</v>
      </c>
      <c r="P248" s="35">
        <v>20.16</v>
      </c>
      <c r="Q248" s="36">
        <f t="shared" si="43"/>
        <v>15</v>
      </c>
      <c r="R248" s="4">
        <f t="shared" si="44"/>
        <v>0</v>
      </c>
      <c r="S248" s="31">
        <f t="shared" si="50"/>
        <v>0.19388888888888889</v>
      </c>
      <c r="T248" s="31">
        <f t="shared" si="51"/>
        <v>0.79240740740740734</v>
      </c>
      <c r="U248" s="4">
        <f t="shared" si="45"/>
        <v>0</v>
      </c>
      <c r="V248" s="4" t="str">
        <f t="shared" si="46"/>
        <v/>
      </c>
      <c r="W248" s="18" t="str">
        <f>IF(V248="","",VLOOKUP(L248,日射量と図３!$A$4:$C$368,3,TRUE)*238.85/100)</f>
        <v/>
      </c>
      <c r="X248" s="4" t="str">
        <f t="shared" si="47"/>
        <v/>
      </c>
      <c r="Y248" s="4" t="str">
        <f t="shared" si="52"/>
        <v/>
      </c>
      <c r="Z248" s="4" t="str">
        <f t="shared" si="53"/>
        <v/>
      </c>
      <c r="AA248" s="4" t="str">
        <f>IF($V248="","",IF(Y248&lt;36,0,IF(AND(36&lt;=Y248,Y248&lt;71),VLOOKUP($W248,日射量と図３!$E$6:$F$34,2,TRUE),IF(AND(71&lt;=Y248,Y248&lt;107),VLOOKUP($W248,日射量と図３!$E$6:$G$34,3,TRUE),IF(AND(107&lt;=Y248,Y248&lt;143),VLOOKUP($W248,日射量と図３!$E$6:$H$34,4,TRUE),VLOOKUP($W248,日射量と図３!$E$6:$I$34,5,TRUE))))))</f>
        <v/>
      </c>
      <c r="AB248" s="4" t="str">
        <f>IF($V248="","",IF(Z248&lt;36,0,IF(AND(36&lt;=Z248,Z248&lt;71),VLOOKUP($W248,日射量と図３!$E$6:$F$34,2,TRUE),IF(AND(71&lt;=Z248,Z248&lt;107),VLOOKUP($W248,日射量と図３!$E$6:$G$34,3,TRUE),IF(AND(107&lt;=Z248,Z248&lt;143),VLOOKUP($W248,日射量と図３!$E$6:$H$34,4,TRUE),VLOOKUP($W248,日射量と図３!$E$6:$I$34,5,TRUE))))))</f>
        <v/>
      </c>
      <c r="AC248" s="382" t="str">
        <f t="shared" si="48"/>
        <v/>
      </c>
      <c r="AD248" s="382" t="str">
        <f t="shared" si="49"/>
        <v/>
      </c>
    </row>
    <row r="249" spans="11:30" ht="13.5" customHeight="1">
      <c r="K249" s="4">
        <f t="shared" si="42"/>
        <v>6</v>
      </c>
      <c r="L249" s="34">
        <v>43262</v>
      </c>
      <c r="M249" s="4">
        <v>11</v>
      </c>
      <c r="N249" s="4">
        <v>6</v>
      </c>
      <c r="O249" s="31">
        <v>0.20833333333333334</v>
      </c>
      <c r="P249" s="35">
        <v>20.100000000000001</v>
      </c>
      <c r="Q249" s="36">
        <f t="shared" si="43"/>
        <v>15</v>
      </c>
      <c r="R249" s="4">
        <f t="shared" si="44"/>
        <v>0</v>
      </c>
      <c r="S249" s="31">
        <f t="shared" si="50"/>
        <v>0.19388888888888889</v>
      </c>
      <c r="T249" s="31">
        <f t="shared" si="51"/>
        <v>0.79240740740740734</v>
      </c>
      <c r="U249" s="4">
        <f t="shared" si="45"/>
        <v>0</v>
      </c>
      <c r="V249" s="4" t="str">
        <f t="shared" si="46"/>
        <v/>
      </c>
      <c r="W249" s="18" t="str">
        <f>IF(V249="","",VLOOKUP(L249,日射量と図３!$A$4:$C$368,3,TRUE)*238.85/100)</f>
        <v/>
      </c>
      <c r="X249" s="4" t="str">
        <f t="shared" si="47"/>
        <v/>
      </c>
      <c r="Y249" s="4" t="str">
        <f t="shared" si="52"/>
        <v/>
      </c>
      <c r="Z249" s="4" t="str">
        <f t="shared" si="53"/>
        <v/>
      </c>
      <c r="AA249" s="4" t="str">
        <f>IF($V249="","",IF(Y249&lt;36,0,IF(AND(36&lt;=Y249,Y249&lt;71),VLOOKUP($W249,日射量と図３!$E$6:$F$34,2,TRUE),IF(AND(71&lt;=Y249,Y249&lt;107),VLOOKUP($W249,日射量と図３!$E$6:$G$34,3,TRUE),IF(AND(107&lt;=Y249,Y249&lt;143),VLOOKUP($W249,日射量と図３!$E$6:$H$34,4,TRUE),VLOOKUP($W249,日射量と図３!$E$6:$I$34,5,TRUE))))))</f>
        <v/>
      </c>
      <c r="AB249" s="4" t="str">
        <f>IF($V249="","",IF(Z249&lt;36,0,IF(AND(36&lt;=Z249,Z249&lt;71),VLOOKUP($W249,日射量と図３!$E$6:$F$34,2,TRUE),IF(AND(71&lt;=Z249,Z249&lt;107),VLOOKUP($W249,日射量と図３!$E$6:$G$34,3,TRUE),IF(AND(107&lt;=Z249,Z249&lt;143),VLOOKUP($W249,日射量と図３!$E$6:$H$34,4,TRUE),VLOOKUP($W249,日射量と図３!$E$6:$I$34,5,TRUE))))))</f>
        <v/>
      </c>
      <c r="AC249" s="382" t="str">
        <f t="shared" si="48"/>
        <v/>
      </c>
      <c r="AD249" s="382" t="str">
        <f t="shared" si="49"/>
        <v/>
      </c>
    </row>
    <row r="250" spans="11:30" ht="13.5" customHeight="1">
      <c r="K250" s="4">
        <f t="shared" si="42"/>
        <v>6</v>
      </c>
      <c r="L250" s="34">
        <v>43262</v>
      </c>
      <c r="M250" s="4">
        <v>11</v>
      </c>
      <c r="N250" s="4">
        <v>7</v>
      </c>
      <c r="O250" s="31">
        <v>0.25</v>
      </c>
      <c r="P250" s="35">
        <v>20.409999999999997</v>
      </c>
      <c r="Q250" s="36">
        <f t="shared" si="43"/>
        <v>15</v>
      </c>
      <c r="R250" s="4">
        <f t="shared" si="44"/>
        <v>0</v>
      </c>
      <c r="S250" s="31">
        <f t="shared" si="50"/>
        <v>0.19388888888888889</v>
      </c>
      <c r="T250" s="31">
        <f t="shared" si="51"/>
        <v>0.79240740740740734</v>
      </c>
      <c r="U250" s="4">
        <f t="shared" si="45"/>
        <v>0</v>
      </c>
      <c r="V250" s="4" t="str">
        <f t="shared" si="46"/>
        <v/>
      </c>
      <c r="W250" s="18" t="str">
        <f>IF(V250="","",VLOOKUP(L250,日射量と図３!$A$4:$C$368,3,TRUE)*238.85/100)</f>
        <v/>
      </c>
      <c r="X250" s="4" t="str">
        <f t="shared" si="47"/>
        <v/>
      </c>
      <c r="Y250" s="4" t="str">
        <f t="shared" si="52"/>
        <v/>
      </c>
      <c r="Z250" s="4" t="str">
        <f t="shared" si="53"/>
        <v/>
      </c>
      <c r="AA250" s="4" t="str">
        <f>IF($V250="","",IF(Y250&lt;36,0,IF(AND(36&lt;=Y250,Y250&lt;71),VLOOKUP($W250,日射量と図３!$E$6:$F$34,2,TRUE),IF(AND(71&lt;=Y250,Y250&lt;107),VLOOKUP($W250,日射量と図３!$E$6:$G$34,3,TRUE),IF(AND(107&lt;=Y250,Y250&lt;143),VLOOKUP($W250,日射量と図３!$E$6:$H$34,4,TRUE),VLOOKUP($W250,日射量と図３!$E$6:$I$34,5,TRUE))))))</f>
        <v/>
      </c>
      <c r="AB250" s="4" t="str">
        <f>IF($V250="","",IF(Z250&lt;36,0,IF(AND(36&lt;=Z250,Z250&lt;71),VLOOKUP($W250,日射量と図３!$E$6:$F$34,2,TRUE),IF(AND(71&lt;=Z250,Z250&lt;107),VLOOKUP($W250,日射量と図３!$E$6:$G$34,3,TRUE),IF(AND(107&lt;=Z250,Z250&lt;143),VLOOKUP($W250,日射量と図３!$E$6:$H$34,4,TRUE),VLOOKUP($W250,日射量と図３!$E$6:$I$34,5,TRUE))))))</f>
        <v/>
      </c>
      <c r="AC250" s="382" t="str">
        <f t="shared" si="48"/>
        <v/>
      </c>
      <c r="AD250" s="382" t="str">
        <f t="shared" si="49"/>
        <v/>
      </c>
    </row>
    <row r="251" spans="11:30" ht="13.5" customHeight="1">
      <c r="K251" s="4">
        <f t="shared" si="42"/>
        <v>6</v>
      </c>
      <c r="L251" s="34">
        <v>43262</v>
      </c>
      <c r="M251" s="4">
        <v>11</v>
      </c>
      <c r="N251" s="4">
        <v>8</v>
      </c>
      <c r="O251" s="31">
        <v>0.29166666666666669</v>
      </c>
      <c r="P251" s="35">
        <v>21.12</v>
      </c>
      <c r="Q251" s="36">
        <f t="shared" si="43"/>
        <v>12</v>
      </c>
      <c r="R251" s="4">
        <f t="shared" si="44"/>
        <v>0</v>
      </c>
      <c r="S251" s="31">
        <f t="shared" si="50"/>
        <v>0.19388888888888889</v>
      </c>
      <c r="T251" s="31">
        <f t="shared" si="51"/>
        <v>0.79240740740740734</v>
      </c>
      <c r="U251" s="4">
        <f t="shared" si="45"/>
        <v>0</v>
      </c>
      <c r="V251" s="4" t="str">
        <f t="shared" si="46"/>
        <v/>
      </c>
      <c r="W251" s="18" t="str">
        <f>IF(V251="","",VLOOKUP(L251,日射量と図３!$A$4:$C$368,3,TRUE)*238.85/100)</f>
        <v/>
      </c>
      <c r="X251" s="4" t="str">
        <f t="shared" si="47"/>
        <v/>
      </c>
      <c r="Y251" s="4" t="str">
        <f t="shared" si="52"/>
        <v/>
      </c>
      <c r="Z251" s="4" t="str">
        <f t="shared" si="53"/>
        <v/>
      </c>
      <c r="AA251" s="4" t="str">
        <f>IF($V251="","",IF(Y251&lt;36,0,IF(AND(36&lt;=Y251,Y251&lt;71),VLOOKUP($W251,日射量と図３!$E$6:$F$34,2,TRUE),IF(AND(71&lt;=Y251,Y251&lt;107),VLOOKUP($W251,日射量と図３!$E$6:$G$34,3,TRUE),IF(AND(107&lt;=Y251,Y251&lt;143),VLOOKUP($W251,日射量と図３!$E$6:$H$34,4,TRUE),VLOOKUP($W251,日射量と図３!$E$6:$I$34,5,TRUE))))))</f>
        <v/>
      </c>
      <c r="AB251" s="4" t="str">
        <f>IF($V251="","",IF(Z251&lt;36,0,IF(AND(36&lt;=Z251,Z251&lt;71),VLOOKUP($W251,日射量と図３!$E$6:$F$34,2,TRUE),IF(AND(71&lt;=Z251,Z251&lt;107),VLOOKUP($W251,日射量と図３!$E$6:$G$34,3,TRUE),IF(AND(107&lt;=Z251,Z251&lt;143),VLOOKUP($W251,日射量と図３!$E$6:$H$34,4,TRUE),VLOOKUP($W251,日射量と図３!$E$6:$I$34,5,TRUE))))))</f>
        <v/>
      </c>
      <c r="AC251" s="382" t="str">
        <f t="shared" si="48"/>
        <v/>
      </c>
      <c r="AD251" s="382" t="str">
        <f t="shared" si="49"/>
        <v/>
      </c>
    </row>
    <row r="252" spans="11:30" ht="13.5" customHeight="1">
      <c r="K252" s="4">
        <f t="shared" si="42"/>
        <v>6</v>
      </c>
      <c r="L252" s="34">
        <v>43262</v>
      </c>
      <c r="M252" s="4">
        <v>11</v>
      </c>
      <c r="N252" s="4">
        <v>9</v>
      </c>
      <c r="O252" s="31">
        <v>0.33333333333333331</v>
      </c>
      <c r="P252" s="35">
        <v>21.910000000000004</v>
      </c>
      <c r="Q252" s="36">
        <f t="shared" si="43"/>
        <v>12</v>
      </c>
      <c r="R252" s="4">
        <f t="shared" si="44"/>
        <v>0</v>
      </c>
      <c r="S252" s="31">
        <f t="shared" si="50"/>
        <v>0.19388888888888889</v>
      </c>
      <c r="T252" s="31">
        <f t="shared" si="51"/>
        <v>0.79240740740740734</v>
      </c>
      <c r="U252" s="4">
        <f t="shared" si="45"/>
        <v>0</v>
      </c>
      <c r="V252" s="4" t="str">
        <f t="shared" si="46"/>
        <v/>
      </c>
      <c r="W252" s="18" t="str">
        <f>IF(V252="","",VLOOKUP(L252,日射量と図３!$A$4:$C$368,3,TRUE)*238.85/100)</f>
        <v/>
      </c>
      <c r="X252" s="4" t="str">
        <f t="shared" si="47"/>
        <v/>
      </c>
      <c r="Y252" s="4" t="str">
        <f t="shared" si="52"/>
        <v/>
      </c>
      <c r="Z252" s="4" t="str">
        <f t="shared" si="53"/>
        <v/>
      </c>
      <c r="AA252" s="4" t="str">
        <f>IF($V252="","",IF(Y252&lt;36,0,IF(AND(36&lt;=Y252,Y252&lt;71),VLOOKUP($W252,日射量と図３!$E$6:$F$34,2,TRUE),IF(AND(71&lt;=Y252,Y252&lt;107),VLOOKUP($W252,日射量と図３!$E$6:$G$34,3,TRUE),IF(AND(107&lt;=Y252,Y252&lt;143),VLOOKUP($W252,日射量と図３!$E$6:$H$34,4,TRUE),VLOOKUP($W252,日射量と図３!$E$6:$I$34,5,TRUE))))))</f>
        <v/>
      </c>
      <c r="AB252" s="4" t="str">
        <f>IF($V252="","",IF(Z252&lt;36,0,IF(AND(36&lt;=Z252,Z252&lt;71),VLOOKUP($W252,日射量と図３!$E$6:$F$34,2,TRUE),IF(AND(71&lt;=Z252,Z252&lt;107),VLOOKUP($W252,日射量と図３!$E$6:$G$34,3,TRUE),IF(AND(107&lt;=Z252,Z252&lt;143),VLOOKUP($W252,日射量と図３!$E$6:$H$34,4,TRUE),VLOOKUP($W252,日射量と図３!$E$6:$I$34,5,TRUE))))))</f>
        <v/>
      </c>
      <c r="AC252" s="382" t="str">
        <f t="shared" si="48"/>
        <v/>
      </c>
      <c r="AD252" s="382" t="str">
        <f t="shared" si="49"/>
        <v/>
      </c>
    </row>
    <row r="253" spans="11:30" ht="13.5" customHeight="1">
      <c r="K253" s="4">
        <f t="shared" si="42"/>
        <v>6</v>
      </c>
      <c r="L253" s="34">
        <v>43262</v>
      </c>
      <c r="M253" s="4">
        <v>11</v>
      </c>
      <c r="N253" s="4">
        <v>10</v>
      </c>
      <c r="O253" s="31">
        <v>0.375</v>
      </c>
      <c r="P253" s="35">
        <v>22.740000000000002</v>
      </c>
      <c r="Q253" s="36">
        <f t="shared" si="43"/>
        <v>12</v>
      </c>
      <c r="R253" s="4">
        <f t="shared" si="44"/>
        <v>0</v>
      </c>
      <c r="S253" s="31">
        <f t="shared" si="50"/>
        <v>0.19388888888888889</v>
      </c>
      <c r="T253" s="31">
        <f t="shared" si="51"/>
        <v>0.79240740740740734</v>
      </c>
      <c r="U253" s="4">
        <f t="shared" si="45"/>
        <v>0</v>
      </c>
      <c r="V253" s="4" t="str">
        <f t="shared" si="46"/>
        <v/>
      </c>
      <c r="W253" s="18" t="str">
        <f>IF(V253="","",VLOOKUP(L253,日射量と図３!$A$4:$C$368,3,TRUE)*238.85/100)</f>
        <v/>
      </c>
      <c r="X253" s="4" t="str">
        <f t="shared" si="47"/>
        <v/>
      </c>
      <c r="Y253" s="4" t="str">
        <f t="shared" si="52"/>
        <v/>
      </c>
      <c r="Z253" s="4" t="str">
        <f t="shared" si="53"/>
        <v/>
      </c>
      <c r="AA253" s="4" t="str">
        <f>IF($V253="","",IF(Y253&lt;36,0,IF(AND(36&lt;=Y253,Y253&lt;71),VLOOKUP($W253,日射量と図３!$E$6:$F$34,2,TRUE),IF(AND(71&lt;=Y253,Y253&lt;107),VLOOKUP($W253,日射量と図３!$E$6:$G$34,3,TRUE),IF(AND(107&lt;=Y253,Y253&lt;143),VLOOKUP($W253,日射量と図３!$E$6:$H$34,4,TRUE),VLOOKUP($W253,日射量と図３!$E$6:$I$34,5,TRUE))))))</f>
        <v/>
      </c>
      <c r="AB253" s="4" t="str">
        <f>IF($V253="","",IF(Z253&lt;36,0,IF(AND(36&lt;=Z253,Z253&lt;71),VLOOKUP($W253,日射量と図３!$E$6:$F$34,2,TRUE),IF(AND(71&lt;=Z253,Z253&lt;107),VLOOKUP($W253,日射量と図３!$E$6:$G$34,3,TRUE),IF(AND(107&lt;=Z253,Z253&lt;143),VLOOKUP($W253,日射量と図３!$E$6:$H$34,4,TRUE),VLOOKUP($W253,日射量と図３!$E$6:$I$34,5,TRUE))))))</f>
        <v/>
      </c>
      <c r="AC253" s="382" t="str">
        <f t="shared" si="48"/>
        <v/>
      </c>
      <c r="AD253" s="382" t="str">
        <f t="shared" si="49"/>
        <v/>
      </c>
    </row>
    <row r="254" spans="11:30" ht="13.5" customHeight="1">
      <c r="K254" s="4">
        <f t="shared" si="42"/>
        <v>6</v>
      </c>
      <c r="L254" s="34">
        <v>43262</v>
      </c>
      <c r="M254" s="4">
        <v>11</v>
      </c>
      <c r="N254" s="4">
        <v>11</v>
      </c>
      <c r="O254" s="31">
        <v>0.41666666666666669</v>
      </c>
      <c r="P254" s="35">
        <v>23.67</v>
      </c>
      <c r="Q254" s="36">
        <f t="shared" si="43"/>
        <v>12</v>
      </c>
      <c r="R254" s="4">
        <f t="shared" si="44"/>
        <v>0</v>
      </c>
      <c r="S254" s="31">
        <f t="shared" si="50"/>
        <v>0.19388888888888889</v>
      </c>
      <c r="T254" s="31">
        <f t="shared" si="51"/>
        <v>0.79240740740740734</v>
      </c>
      <c r="U254" s="4">
        <f t="shared" si="45"/>
        <v>0</v>
      </c>
      <c r="V254" s="4" t="str">
        <f t="shared" si="46"/>
        <v/>
      </c>
      <c r="W254" s="18" t="str">
        <f>IF(V254="","",VLOOKUP(L254,日射量と図３!$A$4:$C$368,3,TRUE)*238.85/100)</f>
        <v/>
      </c>
      <c r="X254" s="4" t="str">
        <f t="shared" si="47"/>
        <v/>
      </c>
      <c r="Y254" s="4" t="str">
        <f t="shared" si="52"/>
        <v/>
      </c>
      <c r="Z254" s="4" t="str">
        <f t="shared" si="53"/>
        <v/>
      </c>
      <c r="AA254" s="4" t="str">
        <f>IF($V254="","",IF(Y254&lt;36,0,IF(AND(36&lt;=Y254,Y254&lt;71),VLOOKUP($W254,日射量と図３!$E$6:$F$34,2,TRUE),IF(AND(71&lt;=Y254,Y254&lt;107),VLOOKUP($W254,日射量と図３!$E$6:$G$34,3,TRUE),IF(AND(107&lt;=Y254,Y254&lt;143),VLOOKUP($W254,日射量と図３!$E$6:$H$34,4,TRUE),VLOOKUP($W254,日射量と図３!$E$6:$I$34,5,TRUE))))))</f>
        <v/>
      </c>
      <c r="AB254" s="4" t="str">
        <f>IF($V254="","",IF(Z254&lt;36,0,IF(AND(36&lt;=Z254,Z254&lt;71),VLOOKUP($W254,日射量と図３!$E$6:$F$34,2,TRUE),IF(AND(71&lt;=Z254,Z254&lt;107),VLOOKUP($W254,日射量と図３!$E$6:$G$34,3,TRUE),IF(AND(107&lt;=Z254,Z254&lt;143),VLOOKUP($W254,日射量と図３!$E$6:$H$34,4,TRUE),VLOOKUP($W254,日射量と図３!$E$6:$I$34,5,TRUE))))))</f>
        <v/>
      </c>
      <c r="AC254" s="382" t="str">
        <f t="shared" si="48"/>
        <v/>
      </c>
      <c r="AD254" s="382" t="str">
        <f t="shared" si="49"/>
        <v/>
      </c>
    </row>
    <row r="255" spans="11:30" ht="13.5" customHeight="1">
      <c r="K255" s="4">
        <f t="shared" si="42"/>
        <v>6</v>
      </c>
      <c r="L255" s="34">
        <v>43262</v>
      </c>
      <c r="M255" s="4">
        <v>11</v>
      </c>
      <c r="N255" s="4">
        <v>12</v>
      </c>
      <c r="O255" s="31">
        <v>0.45833333333333331</v>
      </c>
      <c r="P255" s="35">
        <v>24.119999999999997</v>
      </c>
      <c r="Q255" s="36">
        <f t="shared" si="43"/>
        <v>12</v>
      </c>
      <c r="R255" s="4">
        <f t="shared" si="44"/>
        <v>0</v>
      </c>
      <c r="S255" s="31">
        <f t="shared" si="50"/>
        <v>0.19388888888888889</v>
      </c>
      <c r="T255" s="31">
        <f t="shared" si="51"/>
        <v>0.79240740740740734</v>
      </c>
      <c r="U255" s="4">
        <f t="shared" si="45"/>
        <v>0</v>
      </c>
      <c r="V255" s="4" t="str">
        <f t="shared" si="46"/>
        <v/>
      </c>
      <c r="W255" s="18" t="str">
        <f>IF(V255="","",VLOOKUP(L255,日射量と図３!$A$4:$C$368,3,TRUE)*238.85/100)</f>
        <v/>
      </c>
      <c r="X255" s="4" t="str">
        <f t="shared" si="47"/>
        <v/>
      </c>
      <c r="Y255" s="4" t="str">
        <f t="shared" si="52"/>
        <v/>
      </c>
      <c r="Z255" s="4" t="str">
        <f t="shared" si="53"/>
        <v/>
      </c>
      <c r="AA255" s="4" t="str">
        <f>IF($V255="","",IF(Y255&lt;36,0,IF(AND(36&lt;=Y255,Y255&lt;71),VLOOKUP($W255,日射量と図３!$E$6:$F$34,2,TRUE),IF(AND(71&lt;=Y255,Y255&lt;107),VLOOKUP($W255,日射量と図３!$E$6:$G$34,3,TRUE),IF(AND(107&lt;=Y255,Y255&lt;143),VLOOKUP($W255,日射量と図３!$E$6:$H$34,4,TRUE),VLOOKUP($W255,日射量と図３!$E$6:$I$34,5,TRUE))))))</f>
        <v/>
      </c>
      <c r="AB255" s="4" t="str">
        <f>IF($V255="","",IF(Z255&lt;36,0,IF(AND(36&lt;=Z255,Z255&lt;71),VLOOKUP($W255,日射量と図３!$E$6:$F$34,2,TRUE),IF(AND(71&lt;=Z255,Z255&lt;107),VLOOKUP($W255,日射量と図３!$E$6:$G$34,3,TRUE),IF(AND(107&lt;=Z255,Z255&lt;143),VLOOKUP($W255,日射量と図３!$E$6:$H$34,4,TRUE),VLOOKUP($W255,日射量と図３!$E$6:$I$34,5,TRUE))))))</f>
        <v/>
      </c>
      <c r="AC255" s="382" t="str">
        <f t="shared" si="48"/>
        <v/>
      </c>
      <c r="AD255" s="382" t="str">
        <f t="shared" si="49"/>
        <v/>
      </c>
    </row>
    <row r="256" spans="11:30" ht="13.5" customHeight="1">
      <c r="K256" s="4">
        <f t="shared" si="42"/>
        <v>6</v>
      </c>
      <c r="L256" s="34">
        <v>43262</v>
      </c>
      <c r="M256" s="4">
        <v>11</v>
      </c>
      <c r="N256" s="4">
        <v>13</v>
      </c>
      <c r="O256" s="31">
        <v>0.5</v>
      </c>
      <c r="P256" s="35">
        <v>25.02</v>
      </c>
      <c r="Q256" s="36">
        <f t="shared" si="43"/>
        <v>12</v>
      </c>
      <c r="R256" s="4">
        <f t="shared" si="44"/>
        <v>0</v>
      </c>
      <c r="S256" s="31">
        <f t="shared" si="50"/>
        <v>0.19388888888888889</v>
      </c>
      <c r="T256" s="31">
        <f t="shared" si="51"/>
        <v>0.79240740740740734</v>
      </c>
      <c r="U256" s="4">
        <f t="shared" si="45"/>
        <v>0</v>
      </c>
      <c r="V256" s="4" t="str">
        <f t="shared" si="46"/>
        <v/>
      </c>
      <c r="W256" s="18" t="str">
        <f>IF(V256="","",VLOOKUP(L256,日射量と図３!$A$4:$C$368,3,TRUE)*238.85/100)</f>
        <v/>
      </c>
      <c r="X256" s="4" t="str">
        <f t="shared" si="47"/>
        <v/>
      </c>
      <c r="Y256" s="4" t="str">
        <f t="shared" si="52"/>
        <v/>
      </c>
      <c r="Z256" s="4" t="str">
        <f t="shared" si="53"/>
        <v/>
      </c>
      <c r="AA256" s="4" t="str">
        <f>IF($V256="","",IF(Y256&lt;36,0,IF(AND(36&lt;=Y256,Y256&lt;71),VLOOKUP($W256,日射量と図３!$E$6:$F$34,2,TRUE),IF(AND(71&lt;=Y256,Y256&lt;107),VLOOKUP($W256,日射量と図３!$E$6:$G$34,3,TRUE),IF(AND(107&lt;=Y256,Y256&lt;143),VLOOKUP($W256,日射量と図３!$E$6:$H$34,4,TRUE),VLOOKUP($W256,日射量と図３!$E$6:$I$34,5,TRUE))))))</f>
        <v/>
      </c>
      <c r="AB256" s="4" t="str">
        <f>IF($V256="","",IF(Z256&lt;36,0,IF(AND(36&lt;=Z256,Z256&lt;71),VLOOKUP($W256,日射量と図３!$E$6:$F$34,2,TRUE),IF(AND(71&lt;=Z256,Z256&lt;107),VLOOKUP($W256,日射量と図３!$E$6:$G$34,3,TRUE),IF(AND(107&lt;=Z256,Z256&lt;143),VLOOKUP($W256,日射量と図３!$E$6:$H$34,4,TRUE),VLOOKUP($W256,日射量と図３!$E$6:$I$34,5,TRUE))))))</f>
        <v/>
      </c>
      <c r="AC256" s="382" t="str">
        <f t="shared" si="48"/>
        <v/>
      </c>
      <c r="AD256" s="382" t="str">
        <f t="shared" si="49"/>
        <v/>
      </c>
    </row>
    <row r="257" spans="11:30" ht="13.5" customHeight="1">
      <c r="K257" s="4">
        <f t="shared" si="42"/>
        <v>6</v>
      </c>
      <c r="L257" s="34">
        <v>43262</v>
      </c>
      <c r="M257" s="4">
        <v>11</v>
      </c>
      <c r="N257" s="4">
        <v>14</v>
      </c>
      <c r="O257" s="31">
        <v>0.54166666666666663</v>
      </c>
      <c r="P257" s="35">
        <v>24.979999999999997</v>
      </c>
      <c r="Q257" s="36">
        <f t="shared" si="43"/>
        <v>12</v>
      </c>
      <c r="R257" s="4">
        <f t="shared" si="44"/>
        <v>0</v>
      </c>
      <c r="S257" s="31">
        <f t="shared" si="50"/>
        <v>0.19388888888888889</v>
      </c>
      <c r="T257" s="31">
        <f t="shared" si="51"/>
        <v>0.79240740740740734</v>
      </c>
      <c r="U257" s="4">
        <f t="shared" si="45"/>
        <v>0</v>
      </c>
      <c r="V257" s="4" t="str">
        <f t="shared" si="46"/>
        <v/>
      </c>
      <c r="W257" s="18" t="str">
        <f>IF(V257="","",VLOOKUP(L257,日射量と図３!$A$4:$C$368,3,TRUE)*238.85/100)</f>
        <v/>
      </c>
      <c r="X257" s="4" t="str">
        <f t="shared" si="47"/>
        <v/>
      </c>
      <c r="Y257" s="4" t="str">
        <f t="shared" si="52"/>
        <v/>
      </c>
      <c r="Z257" s="4" t="str">
        <f t="shared" si="53"/>
        <v/>
      </c>
      <c r="AA257" s="4" t="str">
        <f>IF($V257="","",IF(Y257&lt;36,0,IF(AND(36&lt;=Y257,Y257&lt;71),VLOOKUP($W257,日射量と図３!$E$6:$F$34,2,TRUE),IF(AND(71&lt;=Y257,Y257&lt;107),VLOOKUP($W257,日射量と図３!$E$6:$G$34,3,TRUE),IF(AND(107&lt;=Y257,Y257&lt;143),VLOOKUP($W257,日射量と図３!$E$6:$H$34,4,TRUE),VLOOKUP($W257,日射量と図３!$E$6:$I$34,5,TRUE))))))</f>
        <v/>
      </c>
      <c r="AB257" s="4" t="str">
        <f>IF($V257="","",IF(Z257&lt;36,0,IF(AND(36&lt;=Z257,Z257&lt;71),VLOOKUP($W257,日射量と図３!$E$6:$F$34,2,TRUE),IF(AND(71&lt;=Z257,Z257&lt;107),VLOOKUP($W257,日射量と図３!$E$6:$G$34,3,TRUE),IF(AND(107&lt;=Z257,Z257&lt;143),VLOOKUP($W257,日射量と図３!$E$6:$H$34,4,TRUE),VLOOKUP($W257,日射量と図３!$E$6:$I$34,5,TRUE))))))</f>
        <v/>
      </c>
      <c r="AC257" s="382" t="str">
        <f t="shared" si="48"/>
        <v/>
      </c>
      <c r="AD257" s="382" t="str">
        <f t="shared" si="49"/>
        <v/>
      </c>
    </row>
    <row r="258" spans="11:30" ht="13.5" customHeight="1">
      <c r="K258" s="4">
        <f t="shared" si="42"/>
        <v>6</v>
      </c>
      <c r="L258" s="34">
        <v>43262</v>
      </c>
      <c r="M258" s="4">
        <v>11</v>
      </c>
      <c r="N258" s="4">
        <v>15</v>
      </c>
      <c r="O258" s="31">
        <v>0.58333333333333337</v>
      </c>
      <c r="P258" s="35">
        <v>25.55</v>
      </c>
      <c r="Q258" s="36">
        <f t="shared" si="43"/>
        <v>12</v>
      </c>
      <c r="R258" s="4">
        <f t="shared" si="44"/>
        <v>0</v>
      </c>
      <c r="S258" s="31">
        <f t="shared" si="50"/>
        <v>0.19388888888888889</v>
      </c>
      <c r="T258" s="31">
        <f t="shared" si="51"/>
        <v>0.79240740740740734</v>
      </c>
      <c r="U258" s="4">
        <f t="shared" si="45"/>
        <v>0</v>
      </c>
      <c r="V258" s="4" t="str">
        <f t="shared" si="46"/>
        <v/>
      </c>
      <c r="W258" s="18" t="str">
        <f>IF(V258="","",VLOOKUP(L258,日射量と図３!$A$4:$C$368,3,TRUE)*238.85/100)</f>
        <v/>
      </c>
      <c r="X258" s="4" t="str">
        <f t="shared" si="47"/>
        <v/>
      </c>
      <c r="Y258" s="4" t="str">
        <f t="shared" si="52"/>
        <v/>
      </c>
      <c r="Z258" s="4" t="str">
        <f t="shared" si="53"/>
        <v/>
      </c>
      <c r="AA258" s="4" t="str">
        <f>IF($V258="","",IF(Y258&lt;36,0,IF(AND(36&lt;=Y258,Y258&lt;71),VLOOKUP($W258,日射量と図３!$E$6:$F$34,2,TRUE),IF(AND(71&lt;=Y258,Y258&lt;107),VLOOKUP($W258,日射量と図３!$E$6:$G$34,3,TRUE),IF(AND(107&lt;=Y258,Y258&lt;143),VLOOKUP($W258,日射量と図３!$E$6:$H$34,4,TRUE),VLOOKUP($W258,日射量と図３!$E$6:$I$34,5,TRUE))))))</f>
        <v/>
      </c>
      <c r="AB258" s="4" t="str">
        <f>IF($V258="","",IF(Z258&lt;36,0,IF(AND(36&lt;=Z258,Z258&lt;71),VLOOKUP($W258,日射量と図３!$E$6:$F$34,2,TRUE),IF(AND(71&lt;=Z258,Z258&lt;107),VLOOKUP($W258,日射量と図３!$E$6:$G$34,3,TRUE),IF(AND(107&lt;=Z258,Z258&lt;143),VLOOKUP($W258,日射量と図３!$E$6:$H$34,4,TRUE),VLOOKUP($W258,日射量と図３!$E$6:$I$34,5,TRUE))))))</f>
        <v/>
      </c>
      <c r="AC258" s="382" t="str">
        <f t="shared" si="48"/>
        <v/>
      </c>
      <c r="AD258" s="382" t="str">
        <f t="shared" si="49"/>
        <v/>
      </c>
    </row>
    <row r="259" spans="11:30" ht="13.5" customHeight="1">
      <c r="K259" s="4">
        <f t="shared" si="42"/>
        <v>6</v>
      </c>
      <c r="L259" s="34">
        <v>43262</v>
      </c>
      <c r="M259" s="4">
        <v>11</v>
      </c>
      <c r="N259" s="4">
        <v>16</v>
      </c>
      <c r="O259" s="31">
        <v>0.625</v>
      </c>
      <c r="P259" s="35">
        <v>25.799999999999994</v>
      </c>
      <c r="Q259" s="36">
        <f t="shared" si="43"/>
        <v>16</v>
      </c>
      <c r="R259" s="4">
        <f t="shared" si="44"/>
        <v>0</v>
      </c>
      <c r="S259" s="31">
        <f t="shared" si="50"/>
        <v>0.19388888888888889</v>
      </c>
      <c r="T259" s="31">
        <f t="shared" si="51"/>
        <v>0.79240740740740734</v>
      </c>
      <c r="U259" s="4">
        <f t="shared" si="45"/>
        <v>0</v>
      </c>
      <c r="V259" s="4" t="str">
        <f t="shared" si="46"/>
        <v/>
      </c>
      <c r="W259" s="18" t="str">
        <f>IF(V259="","",VLOOKUP(L259,日射量と図３!$A$4:$C$368,3,TRUE)*238.85/100)</f>
        <v/>
      </c>
      <c r="X259" s="4" t="str">
        <f t="shared" si="47"/>
        <v/>
      </c>
      <c r="Y259" s="4" t="str">
        <f t="shared" si="52"/>
        <v/>
      </c>
      <c r="Z259" s="4" t="str">
        <f t="shared" si="53"/>
        <v/>
      </c>
      <c r="AA259" s="4" t="str">
        <f>IF($V259="","",IF(Y259&lt;36,0,IF(AND(36&lt;=Y259,Y259&lt;71),VLOOKUP($W259,日射量と図３!$E$6:$F$34,2,TRUE),IF(AND(71&lt;=Y259,Y259&lt;107),VLOOKUP($W259,日射量と図３!$E$6:$G$34,3,TRUE),IF(AND(107&lt;=Y259,Y259&lt;143),VLOOKUP($W259,日射量と図３!$E$6:$H$34,4,TRUE),VLOOKUP($W259,日射量と図３!$E$6:$I$34,5,TRUE))))))</f>
        <v/>
      </c>
      <c r="AB259" s="4" t="str">
        <f>IF($V259="","",IF(Z259&lt;36,0,IF(AND(36&lt;=Z259,Z259&lt;71),VLOOKUP($W259,日射量と図３!$E$6:$F$34,2,TRUE),IF(AND(71&lt;=Z259,Z259&lt;107),VLOOKUP($W259,日射量と図３!$E$6:$G$34,3,TRUE),IF(AND(107&lt;=Z259,Z259&lt;143),VLOOKUP($W259,日射量と図３!$E$6:$H$34,4,TRUE),VLOOKUP($W259,日射量と図３!$E$6:$I$34,5,TRUE))))))</f>
        <v/>
      </c>
      <c r="AC259" s="382" t="str">
        <f t="shared" si="48"/>
        <v/>
      </c>
      <c r="AD259" s="382" t="str">
        <f t="shared" si="49"/>
        <v/>
      </c>
    </row>
    <row r="260" spans="11:30" ht="13.5" customHeight="1">
      <c r="K260" s="4">
        <f t="shared" si="42"/>
        <v>6</v>
      </c>
      <c r="L260" s="34">
        <v>43262</v>
      </c>
      <c r="M260" s="4">
        <v>11</v>
      </c>
      <c r="N260" s="4">
        <v>17</v>
      </c>
      <c r="O260" s="31">
        <v>0.66666666666666663</v>
      </c>
      <c r="P260" s="35">
        <v>25.629999999999995</v>
      </c>
      <c r="Q260" s="36">
        <f t="shared" si="43"/>
        <v>16</v>
      </c>
      <c r="R260" s="4">
        <f t="shared" si="44"/>
        <v>0</v>
      </c>
      <c r="S260" s="31">
        <f t="shared" si="50"/>
        <v>0.19388888888888889</v>
      </c>
      <c r="T260" s="31">
        <f t="shared" si="51"/>
        <v>0.79240740740740734</v>
      </c>
      <c r="U260" s="4">
        <f t="shared" si="45"/>
        <v>0</v>
      </c>
      <c r="V260" s="4" t="str">
        <f t="shared" si="46"/>
        <v/>
      </c>
      <c r="W260" s="18" t="str">
        <f>IF(V260="","",VLOOKUP(L260,日射量と図３!$A$4:$C$368,3,TRUE)*238.85/100)</f>
        <v/>
      </c>
      <c r="X260" s="4" t="str">
        <f t="shared" si="47"/>
        <v/>
      </c>
      <c r="Y260" s="4" t="str">
        <f t="shared" si="52"/>
        <v/>
      </c>
      <c r="Z260" s="4" t="str">
        <f t="shared" si="53"/>
        <v/>
      </c>
      <c r="AA260" s="4" t="str">
        <f>IF($V260="","",IF(Y260&lt;36,0,IF(AND(36&lt;=Y260,Y260&lt;71),VLOOKUP($W260,日射量と図３!$E$6:$F$34,2,TRUE),IF(AND(71&lt;=Y260,Y260&lt;107),VLOOKUP($W260,日射量と図３!$E$6:$G$34,3,TRUE),IF(AND(107&lt;=Y260,Y260&lt;143),VLOOKUP($W260,日射量と図３!$E$6:$H$34,4,TRUE),VLOOKUP($W260,日射量と図３!$E$6:$I$34,5,TRUE))))))</f>
        <v/>
      </c>
      <c r="AB260" s="4" t="str">
        <f>IF($V260="","",IF(Z260&lt;36,0,IF(AND(36&lt;=Z260,Z260&lt;71),VLOOKUP($W260,日射量と図３!$E$6:$F$34,2,TRUE),IF(AND(71&lt;=Z260,Z260&lt;107),VLOOKUP($W260,日射量と図３!$E$6:$G$34,3,TRUE),IF(AND(107&lt;=Z260,Z260&lt;143),VLOOKUP($W260,日射量と図３!$E$6:$H$34,4,TRUE),VLOOKUP($W260,日射量と図３!$E$6:$I$34,5,TRUE))))))</f>
        <v/>
      </c>
      <c r="AC260" s="382" t="str">
        <f t="shared" si="48"/>
        <v/>
      </c>
      <c r="AD260" s="382" t="str">
        <f t="shared" si="49"/>
        <v/>
      </c>
    </row>
    <row r="261" spans="11:30" ht="13.5" customHeight="1">
      <c r="K261" s="4">
        <f t="shared" ref="K261:K324" si="54">MONTH(L261)</f>
        <v>6</v>
      </c>
      <c r="L261" s="34">
        <v>43262</v>
      </c>
      <c r="M261" s="4">
        <v>11</v>
      </c>
      <c r="N261" s="4">
        <v>18</v>
      </c>
      <c r="O261" s="31">
        <v>0.70833333333333337</v>
      </c>
      <c r="P261" s="35">
        <v>24.819999999999997</v>
      </c>
      <c r="Q261" s="36">
        <f t="shared" ref="Q261:Q324" si="55">IF(O261&lt;$B$15,$D$14,IF(O261&lt;$B$16,$D$15,IF(O261&lt;$B$17,$D$16,IF(O261&lt;$B$18,$D$17,IF(O261&lt;$B$19,$D$18,$D$19)))))</f>
        <v>16</v>
      </c>
      <c r="R261" s="4">
        <f t="shared" ref="R261:R324" si="56">IF(Q261-P261&gt;0,Q261-P261,0)</f>
        <v>0</v>
      </c>
      <c r="S261" s="31">
        <f t="shared" si="50"/>
        <v>0.19388888888888889</v>
      </c>
      <c r="T261" s="31">
        <f t="shared" si="51"/>
        <v>0.79240740740740734</v>
      </c>
      <c r="U261" s="4">
        <f t="shared" ref="U261:U324" si="57">IF(AND(S261&lt;O261,O261&lt;T261),R261,0)</f>
        <v>0</v>
      </c>
      <c r="V261" s="4" t="str">
        <f t="shared" ref="V261:V324" si="58">IF(N261=1,SUM(U261:U284),"")</f>
        <v/>
      </c>
      <c r="W261" s="18" t="str">
        <f>IF(V261="","",VLOOKUP(L261,日射量と図３!$A$4:$C$368,3,TRUE)*238.85/100)</f>
        <v/>
      </c>
      <c r="X261" s="4" t="str">
        <f t="shared" ref="X261:X324" si="59">IF(V261="","",VLOOKUP(K261,$AF$38:$AJ$49,5,TRUE))</f>
        <v/>
      </c>
      <c r="Y261" s="4" t="str">
        <f t="shared" si="52"/>
        <v/>
      </c>
      <c r="Z261" s="4" t="str">
        <f t="shared" si="53"/>
        <v/>
      </c>
      <c r="AA261" s="4" t="str">
        <f>IF($V261="","",IF(Y261&lt;36,0,IF(AND(36&lt;=Y261,Y261&lt;71),VLOOKUP($W261,日射量と図３!$E$6:$F$34,2,TRUE),IF(AND(71&lt;=Y261,Y261&lt;107),VLOOKUP($W261,日射量と図３!$E$6:$G$34,3,TRUE),IF(AND(107&lt;=Y261,Y261&lt;143),VLOOKUP($W261,日射量と図３!$E$6:$H$34,4,TRUE),VLOOKUP($W261,日射量と図３!$E$6:$I$34,5,TRUE))))))</f>
        <v/>
      </c>
      <c r="AB261" s="4" t="str">
        <f>IF($V261="","",IF(Z261&lt;36,0,IF(AND(36&lt;=Z261,Z261&lt;71),VLOOKUP($W261,日射量と図３!$E$6:$F$34,2,TRUE),IF(AND(71&lt;=Z261,Z261&lt;107),VLOOKUP($W261,日射量と図３!$E$6:$G$34,3,TRUE),IF(AND(107&lt;=Z261,Z261&lt;143),VLOOKUP($W261,日射量と図３!$E$6:$H$34,4,TRUE),VLOOKUP($W261,日射量と図３!$E$6:$I$34,5,TRUE))))))</f>
        <v/>
      </c>
      <c r="AC261" s="382" t="str">
        <f t="shared" si="48"/>
        <v/>
      </c>
      <c r="AD261" s="382" t="str">
        <f t="shared" si="49"/>
        <v/>
      </c>
    </row>
    <row r="262" spans="11:30" ht="13.5" customHeight="1">
      <c r="K262" s="4">
        <f t="shared" si="54"/>
        <v>6</v>
      </c>
      <c r="L262" s="34">
        <v>43262</v>
      </c>
      <c r="M262" s="4">
        <v>11</v>
      </c>
      <c r="N262" s="4">
        <v>19</v>
      </c>
      <c r="O262" s="31">
        <v>0.75</v>
      </c>
      <c r="P262" s="35">
        <v>23.749999999999996</v>
      </c>
      <c r="Q262" s="36">
        <f t="shared" si="55"/>
        <v>16</v>
      </c>
      <c r="R262" s="4">
        <f t="shared" si="56"/>
        <v>0</v>
      </c>
      <c r="S262" s="31">
        <f t="shared" si="50"/>
        <v>0.19388888888888889</v>
      </c>
      <c r="T262" s="31">
        <f t="shared" si="51"/>
        <v>0.79240740740740734</v>
      </c>
      <c r="U262" s="4">
        <f t="shared" si="57"/>
        <v>0</v>
      </c>
      <c r="V262" s="4" t="str">
        <f t="shared" si="58"/>
        <v/>
      </c>
      <c r="W262" s="18" t="str">
        <f>IF(V262="","",VLOOKUP(L262,日射量と図３!$A$4:$C$368,3,TRUE)*238.85/100)</f>
        <v/>
      </c>
      <c r="X262" s="4" t="str">
        <f t="shared" si="59"/>
        <v/>
      </c>
      <c r="Y262" s="4" t="str">
        <f t="shared" si="52"/>
        <v/>
      </c>
      <c r="Z262" s="4" t="str">
        <f t="shared" si="53"/>
        <v/>
      </c>
      <c r="AA262" s="4" t="str">
        <f>IF($V262="","",IF(Y262&lt;36,0,IF(AND(36&lt;=Y262,Y262&lt;71),VLOOKUP($W262,日射量と図３!$E$6:$F$34,2,TRUE),IF(AND(71&lt;=Y262,Y262&lt;107),VLOOKUP($W262,日射量と図３!$E$6:$G$34,3,TRUE),IF(AND(107&lt;=Y262,Y262&lt;143),VLOOKUP($W262,日射量と図３!$E$6:$H$34,4,TRUE),VLOOKUP($W262,日射量と図３!$E$6:$I$34,5,TRUE))))))</f>
        <v/>
      </c>
      <c r="AB262" s="4" t="str">
        <f>IF($V262="","",IF(Z262&lt;36,0,IF(AND(36&lt;=Z262,Z262&lt;71),VLOOKUP($W262,日射量と図３!$E$6:$F$34,2,TRUE),IF(AND(71&lt;=Z262,Z262&lt;107),VLOOKUP($W262,日射量と図３!$E$6:$G$34,3,TRUE),IF(AND(107&lt;=Z262,Z262&lt;143),VLOOKUP($W262,日射量と図３!$E$6:$H$34,4,TRUE),VLOOKUP($W262,日射量と図３!$E$6:$I$34,5,TRUE))))))</f>
        <v/>
      </c>
      <c r="AC262" s="382" t="str">
        <f t="shared" si="48"/>
        <v/>
      </c>
      <c r="AD262" s="382" t="str">
        <f t="shared" si="49"/>
        <v/>
      </c>
    </row>
    <row r="263" spans="11:30" ht="13.5" customHeight="1">
      <c r="K263" s="4">
        <f t="shared" si="54"/>
        <v>6</v>
      </c>
      <c r="L263" s="34">
        <v>43262</v>
      </c>
      <c r="M263" s="4">
        <v>11</v>
      </c>
      <c r="N263" s="4">
        <v>20</v>
      </c>
      <c r="O263" s="31">
        <v>0.79166666666666663</v>
      </c>
      <c r="P263" s="35">
        <v>22.7</v>
      </c>
      <c r="Q263" s="36">
        <f t="shared" si="55"/>
        <v>16</v>
      </c>
      <c r="R263" s="4">
        <f t="shared" si="56"/>
        <v>0</v>
      </c>
      <c r="S263" s="31">
        <f t="shared" si="50"/>
        <v>0.19388888888888889</v>
      </c>
      <c r="T263" s="31">
        <f t="shared" si="51"/>
        <v>0.79240740740740734</v>
      </c>
      <c r="U263" s="4">
        <f t="shared" si="57"/>
        <v>0</v>
      </c>
      <c r="V263" s="4" t="str">
        <f t="shared" si="58"/>
        <v/>
      </c>
      <c r="W263" s="18" t="str">
        <f>IF(V263="","",VLOOKUP(L263,日射量と図３!$A$4:$C$368,3,TRUE)*238.85/100)</f>
        <v/>
      </c>
      <c r="X263" s="4" t="str">
        <f t="shared" si="59"/>
        <v/>
      </c>
      <c r="Y263" s="4" t="str">
        <f t="shared" si="52"/>
        <v/>
      </c>
      <c r="Z263" s="4" t="str">
        <f t="shared" si="53"/>
        <v/>
      </c>
      <c r="AA263" s="4" t="str">
        <f>IF($V263="","",IF(Y263&lt;36,0,IF(AND(36&lt;=Y263,Y263&lt;71),VLOOKUP($W263,日射量と図３!$E$6:$F$34,2,TRUE),IF(AND(71&lt;=Y263,Y263&lt;107),VLOOKUP($W263,日射量と図３!$E$6:$G$34,3,TRUE),IF(AND(107&lt;=Y263,Y263&lt;143),VLOOKUP($W263,日射量と図３!$E$6:$H$34,4,TRUE),VLOOKUP($W263,日射量と図３!$E$6:$I$34,5,TRUE))))))</f>
        <v/>
      </c>
      <c r="AB263" s="4" t="str">
        <f>IF($V263="","",IF(Z263&lt;36,0,IF(AND(36&lt;=Z263,Z263&lt;71),VLOOKUP($W263,日射量と図３!$E$6:$F$34,2,TRUE),IF(AND(71&lt;=Z263,Z263&lt;107),VLOOKUP($W263,日射量と図３!$E$6:$G$34,3,TRUE),IF(AND(107&lt;=Z263,Z263&lt;143),VLOOKUP($W263,日射量と図３!$E$6:$H$34,4,TRUE),VLOOKUP($W263,日射量と図３!$E$6:$I$34,5,TRUE))))))</f>
        <v/>
      </c>
      <c r="AC263" s="382" t="str">
        <f t="shared" si="48"/>
        <v/>
      </c>
      <c r="AD263" s="382" t="str">
        <f t="shared" si="49"/>
        <v/>
      </c>
    </row>
    <row r="264" spans="11:30" ht="13.5" customHeight="1">
      <c r="K264" s="4">
        <f t="shared" si="54"/>
        <v>6</v>
      </c>
      <c r="L264" s="34">
        <v>43262</v>
      </c>
      <c r="M264" s="4">
        <v>11</v>
      </c>
      <c r="N264" s="4">
        <v>21</v>
      </c>
      <c r="O264" s="31">
        <v>0.83333333333333337</v>
      </c>
      <c r="P264" s="35">
        <v>22.07</v>
      </c>
      <c r="Q264" s="36">
        <f t="shared" si="55"/>
        <v>16</v>
      </c>
      <c r="R264" s="4">
        <f t="shared" si="56"/>
        <v>0</v>
      </c>
      <c r="S264" s="31">
        <f t="shared" si="50"/>
        <v>0.19388888888888889</v>
      </c>
      <c r="T264" s="31">
        <f t="shared" si="51"/>
        <v>0.79240740740740734</v>
      </c>
      <c r="U264" s="4">
        <f t="shared" si="57"/>
        <v>0</v>
      </c>
      <c r="V264" s="4" t="str">
        <f t="shared" si="58"/>
        <v/>
      </c>
      <c r="W264" s="18" t="str">
        <f>IF(V264="","",VLOOKUP(L264,日射量と図３!$A$4:$C$368,3,TRUE)*238.85/100)</f>
        <v/>
      </c>
      <c r="X264" s="4" t="str">
        <f t="shared" si="59"/>
        <v/>
      </c>
      <c r="Y264" s="4" t="str">
        <f t="shared" si="52"/>
        <v/>
      </c>
      <c r="Z264" s="4" t="str">
        <f t="shared" si="53"/>
        <v/>
      </c>
      <c r="AA264" s="4" t="str">
        <f>IF($V264="","",IF(Y264&lt;36,0,IF(AND(36&lt;=Y264,Y264&lt;71),VLOOKUP($W264,日射量と図３!$E$6:$F$34,2,TRUE),IF(AND(71&lt;=Y264,Y264&lt;107),VLOOKUP($W264,日射量と図３!$E$6:$G$34,3,TRUE),IF(AND(107&lt;=Y264,Y264&lt;143),VLOOKUP($W264,日射量と図３!$E$6:$H$34,4,TRUE),VLOOKUP($W264,日射量と図３!$E$6:$I$34,5,TRUE))))))</f>
        <v/>
      </c>
      <c r="AB264" s="4" t="str">
        <f>IF($V264="","",IF(Z264&lt;36,0,IF(AND(36&lt;=Z264,Z264&lt;71),VLOOKUP($W264,日射量と図３!$E$6:$F$34,2,TRUE),IF(AND(71&lt;=Z264,Z264&lt;107),VLOOKUP($W264,日射量と図３!$E$6:$G$34,3,TRUE),IF(AND(107&lt;=Z264,Z264&lt;143),VLOOKUP($W264,日射量と図３!$E$6:$H$34,4,TRUE),VLOOKUP($W264,日射量と図３!$E$6:$I$34,5,TRUE))))))</f>
        <v/>
      </c>
      <c r="AC264" s="382" t="str">
        <f t="shared" si="48"/>
        <v/>
      </c>
      <c r="AD264" s="382" t="str">
        <f t="shared" si="49"/>
        <v/>
      </c>
    </row>
    <row r="265" spans="11:30" ht="13.5" customHeight="1">
      <c r="K265" s="4">
        <f t="shared" si="54"/>
        <v>6</v>
      </c>
      <c r="L265" s="34">
        <v>43262</v>
      </c>
      <c r="M265" s="4">
        <v>11</v>
      </c>
      <c r="N265" s="4">
        <v>22</v>
      </c>
      <c r="O265" s="31">
        <v>0.875</v>
      </c>
      <c r="P265" s="35">
        <v>21.630000000000003</v>
      </c>
      <c r="Q265" s="36">
        <f t="shared" si="55"/>
        <v>16</v>
      </c>
      <c r="R265" s="4">
        <f t="shared" si="56"/>
        <v>0</v>
      </c>
      <c r="S265" s="31">
        <f t="shared" si="50"/>
        <v>0.19388888888888889</v>
      </c>
      <c r="T265" s="31">
        <f t="shared" si="51"/>
        <v>0.79240740740740734</v>
      </c>
      <c r="U265" s="4">
        <f t="shared" si="57"/>
        <v>0</v>
      </c>
      <c r="V265" s="4" t="str">
        <f t="shared" si="58"/>
        <v/>
      </c>
      <c r="W265" s="18" t="str">
        <f>IF(V265="","",VLOOKUP(L265,日射量と図３!$A$4:$C$368,3,TRUE)*238.85/100)</f>
        <v/>
      </c>
      <c r="X265" s="4" t="str">
        <f t="shared" si="59"/>
        <v/>
      </c>
      <c r="Y265" s="4" t="str">
        <f t="shared" si="52"/>
        <v/>
      </c>
      <c r="Z265" s="4" t="str">
        <f t="shared" si="53"/>
        <v/>
      </c>
      <c r="AA265" s="4" t="str">
        <f>IF($V265="","",IF(Y265&lt;36,0,IF(AND(36&lt;=Y265,Y265&lt;71),VLOOKUP($W265,日射量と図３!$E$6:$F$34,2,TRUE),IF(AND(71&lt;=Y265,Y265&lt;107),VLOOKUP($W265,日射量と図３!$E$6:$G$34,3,TRUE),IF(AND(107&lt;=Y265,Y265&lt;143),VLOOKUP($W265,日射量と図３!$E$6:$H$34,4,TRUE),VLOOKUP($W265,日射量と図３!$E$6:$I$34,5,TRUE))))))</f>
        <v/>
      </c>
      <c r="AB265" s="4" t="str">
        <f>IF($V265="","",IF(Z265&lt;36,0,IF(AND(36&lt;=Z265,Z265&lt;71),VLOOKUP($W265,日射量と図３!$E$6:$F$34,2,TRUE),IF(AND(71&lt;=Z265,Z265&lt;107),VLOOKUP($W265,日射量と図３!$E$6:$G$34,3,TRUE),IF(AND(107&lt;=Z265,Z265&lt;143),VLOOKUP($W265,日射量と図３!$E$6:$H$34,4,TRUE),VLOOKUP($W265,日射量と図３!$E$6:$I$34,5,TRUE))))))</f>
        <v/>
      </c>
      <c r="AC265" s="382" t="str">
        <f t="shared" si="48"/>
        <v/>
      </c>
      <c r="AD265" s="382" t="str">
        <f t="shared" si="49"/>
        <v/>
      </c>
    </row>
    <row r="266" spans="11:30" ht="13.5" customHeight="1">
      <c r="K266" s="4">
        <f t="shared" si="54"/>
        <v>6</v>
      </c>
      <c r="L266" s="34">
        <v>43262</v>
      </c>
      <c r="M266" s="4">
        <v>11</v>
      </c>
      <c r="N266" s="4">
        <v>23</v>
      </c>
      <c r="O266" s="31">
        <v>0.91666666666666663</v>
      </c>
      <c r="P266" s="35">
        <v>21.23</v>
      </c>
      <c r="Q266" s="36">
        <f t="shared" si="55"/>
        <v>13</v>
      </c>
      <c r="R266" s="4">
        <f t="shared" si="56"/>
        <v>0</v>
      </c>
      <c r="S266" s="31">
        <f t="shared" si="50"/>
        <v>0.19388888888888889</v>
      </c>
      <c r="T266" s="31">
        <f t="shared" si="51"/>
        <v>0.79240740740740734</v>
      </c>
      <c r="U266" s="4">
        <f t="shared" si="57"/>
        <v>0</v>
      </c>
      <c r="V266" s="4" t="str">
        <f t="shared" si="58"/>
        <v/>
      </c>
      <c r="W266" s="18" t="str">
        <f>IF(V266="","",VLOOKUP(L266,日射量と図３!$A$4:$C$368,3,TRUE)*238.85/100)</f>
        <v/>
      </c>
      <c r="X266" s="4" t="str">
        <f t="shared" si="59"/>
        <v/>
      </c>
      <c r="Y266" s="4" t="str">
        <f t="shared" si="52"/>
        <v/>
      </c>
      <c r="Z266" s="4" t="str">
        <f t="shared" si="53"/>
        <v/>
      </c>
      <c r="AA266" s="4" t="str">
        <f>IF($V266="","",IF(Y266&lt;36,0,IF(AND(36&lt;=Y266,Y266&lt;71),VLOOKUP($W266,日射量と図３!$E$6:$F$34,2,TRUE),IF(AND(71&lt;=Y266,Y266&lt;107),VLOOKUP($W266,日射量と図３!$E$6:$G$34,3,TRUE),IF(AND(107&lt;=Y266,Y266&lt;143),VLOOKUP($W266,日射量と図３!$E$6:$H$34,4,TRUE),VLOOKUP($W266,日射量と図３!$E$6:$I$34,5,TRUE))))))</f>
        <v/>
      </c>
      <c r="AB266" s="4" t="str">
        <f>IF($V266="","",IF(Z266&lt;36,0,IF(AND(36&lt;=Z266,Z266&lt;71),VLOOKUP($W266,日射量と図３!$E$6:$F$34,2,TRUE),IF(AND(71&lt;=Z266,Z266&lt;107),VLOOKUP($W266,日射量と図３!$E$6:$G$34,3,TRUE),IF(AND(107&lt;=Z266,Z266&lt;143),VLOOKUP($W266,日射量と図３!$E$6:$H$34,4,TRUE),VLOOKUP($W266,日射量と図３!$E$6:$I$34,5,TRUE))))))</f>
        <v/>
      </c>
      <c r="AC266" s="382" t="str">
        <f t="shared" si="48"/>
        <v/>
      </c>
      <c r="AD266" s="382" t="str">
        <f t="shared" si="49"/>
        <v/>
      </c>
    </row>
    <row r="267" spans="11:30" ht="13.5" customHeight="1">
      <c r="K267" s="4">
        <f t="shared" si="54"/>
        <v>6</v>
      </c>
      <c r="L267" s="34">
        <v>43262</v>
      </c>
      <c r="M267" s="4">
        <v>11</v>
      </c>
      <c r="N267" s="4">
        <v>24</v>
      </c>
      <c r="O267" s="31">
        <v>0.95833333333333337</v>
      </c>
      <c r="P267" s="35">
        <v>21.099999999999998</v>
      </c>
      <c r="Q267" s="36">
        <f t="shared" si="55"/>
        <v>13</v>
      </c>
      <c r="R267" s="4">
        <f t="shared" si="56"/>
        <v>0</v>
      </c>
      <c r="S267" s="31">
        <f t="shared" si="50"/>
        <v>0.19388888888888889</v>
      </c>
      <c r="T267" s="31">
        <f t="shared" si="51"/>
        <v>0.79240740740740734</v>
      </c>
      <c r="U267" s="4">
        <f t="shared" si="57"/>
        <v>0</v>
      </c>
      <c r="V267" s="4" t="str">
        <f t="shared" si="58"/>
        <v/>
      </c>
      <c r="W267" s="18" t="str">
        <f>IF(V267="","",VLOOKUP(L267,日射量と図３!$A$4:$C$368,3,TRUE)*238.85/100)</f>
        <v/>
      </c>
      <c r="X267" s="4" t="str">
        <f t="shared" si="59"/>
        <v/>
      </c>
      <c r="Y267" s="4" t="str">
        <f t="shared" si="52"/>
        <v/>
      </c>
      <c r="Z267" s="4" t="str">
        <f t="shared" si="53"/>
        <v/>
      </c>
      <c r="AA267" s="4" t="str">
        <f>IF($V267="","",IF(Y267&lt;36,0,IF(AND(36&lt;=Y267,Y267&lt;71),VLOOKUP($W267,日射量と図３!$E$6:$F$34,2,TRUE),IF(AND(71&lt;=Y267,Y267&lt;107),VLOOKUP($W267,日射量と図３!$E$6:$G$34,3,TRUE),IF(AND(107&lt;=Y267,Y267&lt;143),VLOOKUP($W267,日射量と図３!$E$6:$H$34,4,TRUE),VLOOKUP($W267,日射量と図３!$E$6:$I$34,5,TRUE))))))</f>
        <v/>
      </c>
      <c r="AB267" s="4" t="str">
        <f>IF($V267="","",IF(Z267&lt;36,0,IF(AND(36&lt;=Z267,Z267&lt;71),VLOOKUP($W267,日射量と図３!$E$6:$F$34,2,TRUE),IF(AND(71&lt;=Z267,Z267&lt;107),VLOOKUP($W267,日射量と図３!$E$6:$G$34,3,TRUE),IF(AND(107&lt;=Z267,Z267&lt;143),VLOOKUP($W267,日射量と図３!$E$6:$H$34,4,TRUE),VLOOKUP($W267,日射量と図３!$E$6:$I$34,5,TRUE))))))</f>
        <v/>
      </c>
      <c r="AC267" s="382" t="str">
        <f t="shared" si="48"/>
        <v/>
      </c>
      <c r="AD267" s="382" t="str">
        <f t="shared" si="49"/>
        <v/>
      </c>
    </row>
    <row r="268" spans="11:30" ht="13.5" customHeight="1">
      <c r="K268" s="4">
        <f t="shared" si="54"/>
        <v>6</v>
      </c>
      <c r="L268" s="34">
        <v>43263</v>
      </c>
      <c r="M268" s="4">
        <v>12</v>
      </c>
      <c r="N268" s="4">
        <v>1</v>
      </c>
      <c r="O268" s="31">
        <v>0</v>
      </c>
      <c r="P268" s="35">
        <v>20.779999999999994</v>
      </c>
      <c r="Q268" s="36">
        <f t="shared" si="55"/>
        <v>13</v>
      </c>
      <c r="R268" s="4">
        <f t="shared" si="56"/>
        <v>0</v>
      </c>
      <c r="S268" s="31">
        <f t="shared" si="50"/>
        <v>0.19388888888888889</v>
      </c>
      <c r="T268" s="31">
        <f t="shared" si="51"/>
        <v>0.79240740740740734</v>
      </c>
      <c r="U268" s="4">
        <f t="shared" si="57"/>
        <v>0</v>
      </c>
      <c r="V268" s="4">
        <f t="shared" si="58"/>
        <v>0</v>
      </c>
      <c r="W268" s="18">
        <f>IF(V268="","",VLOOKUP(L268,日射量と図３!$A$4:$C$368,3,TRUE)*238.85/100)</f>
        <v>45.381499999999996</v>
      </c>
      <c r="X268" s="4">
        <f t="shared" si="59"/>
        <v>14</v>
      </c>
      <c r="Y268" s="4">
        <f t="shared" si="52"/>
        <v>0</v>
      </c>
      <c r="Z268" s="4">
        <f t="shared" si="53"/>
        <v>0</v>
      </c>
      <c r="AA268" s="4">
        <f>IF($V268="","",IF(Y268&lt;36,0,IF(AND(36&lt;=Y268,Y268&lt;71),VLOOKUP($W268,日射量と図３!$E$6:$F$34,2,TRUE),IF(AND(71&lt;=Y268,Y268&lt;107),VLOOKUP($W268,日射量と図３!$E$6:$G$34,3,TRUE),IF(AND(107&lt;=Y268,Y268&lt;143),VLOOKUP($W268,日射量と図３!$E$6:$H$34,4,TRUE),VLOOKUP($W268,日射量と図３!$E$6:$I$34,5,TRUE))))))</f>
        <v>0</v>
      </c>
      <c r="AB268" s="4">
        <f>IF($V268="","",IF(Z268&lt;36,0,IF(AND(36&lt;=Z268,Z268&lt;71),VLOOKUP($W268,日射量と図３!$E$6:$F$34,2,TRUE),IF(AND(71&lt;=Z268,Z268&lt;107),VLOOKUP($W268,日射量と図３!$E$6:$G$34,3,TRUE),IF(AND(107&lt;=Z268,Z268&lt;143),VLOOKUP($W268,日射量と図３!$E$6:$H$34,4,TRUE),VLOOKUP($W268,日射量と図３!$E$6:$I$34,5,TRUE))))))</f>
        <v>0</v>
      </c>
      <c r="AC268" s="382">
        <f t="shared" si="48"/>
        <v>0</v>
      </c>
      <c r="AD268" s="382">
        <f t="shared" si="49"/>
        <v>0</v>
      </c>
    </row>
    <row r="269" spans="11:30" ht="13.5" customHeight="1">
      <c r="K269" s="4">
        <f t="shared" si="54"/>
        <v>6</v>
      </c>
      <c r="L269" s="34">
        <v>43263</v>
      </c>
      <c r="M269" s="4">
        <v>12</v>
      </c>
      <c r="N269" s="4">
        <v>2</v>
      </c>
      <c r="O269" s="31">
        <v>4.1666666666666664E-2</v>
      </c>
      <c r="P269" s="35">
        <v>20.580000000000002</v>
      </c>
      <c r="Q269" s="36">
        <f t="shared" si="55"/>
        <v>13</v>
      </c>
      <c r="R269" s="4">
        <f t="shared" si="56"/>
        <v>0</v>
      </c>
      <c r="S269" s="31">
        <f t="shared" si="50"/>
        <v>0.19388888888888889</v>
      </c>
      <c r="T269" s="31">
        <f t="shared" si="51"/>
        <v>0.79240740740740734</v>
      </c>
      <c r="U269" s="4">
        <f t="shared" si="57"/>
        <v>0</v>
      </c>
      <c r="V269" s="4" t="str">
        <f t="shared" si="58"/>
        <v/>
      </c>
      <c r="W269" s="18" t="str">
        <f>IF(V269="","",VLOOKUP(L269,日射量と図３!$A$4:$C$368,3,TRUE)*238.85/100)</f>
        <v/>
      </c>
      <c r="X269" s="4" t="str">
        <f t="shared" si="59"/>
        <v/>
      </c>
      <c r="Y269" s="4" t="str">
        <f t="shared" si="52"/>
        <v/>
      </c>
      <c r="Z269" s="4" t="str">
        <f t="shared" si="53"/>
        <v/>
      </c>
      <c r="AA269" s="4" t="str">
        <f>IF($V269="","",IF(Y269&lt;36,0,IF(AND(36&lt;=Y269,Y269&lt;71),VLOOKUP($W269,日射量と図３!$E$6:$F$34,2,TRUE),IF(AND(71&lt;=Y269,Y269&lt;107),VLOOKUP($W269,日射量と図３!$E$6:$G$34,3,TRUE),IF(AND(107&lt;=Y269,Y269&lt;143),VLOOKUP($W269,日射量と図３!$E$6:$H$34,4,TRUE),VLOOKUP($W269,日射量と図３!$E$6:$I$34,5,TRUE))))))</f>
        <v/>
      </c>
      <c r="AB269" s="4" t="str">
        <f>IF($V269="","",IF(Z269&lt;36,0,IF(AND(36&lt;=Z269,Z269&lt;71),VLOOKUP($W269,日射量と図３!$E$6:$F$34,2,TRUE),IF(AND(71&lt;=Z269,Z269&lt;107),VLOOKUP($W269,日射量と図３!$E$6:$G$34,3,TRUE),IF(AND(107&lt;=Z269,Z269&lt;143),VLOOKUP($W269,日射量と図３!$E$6:$H$34,4,TRUE),VLOOKUP($W269,日射量と図３!$E$6:$I$34,5,TRUE))))))</f>
        <v/>
      </c>
      <c r="AC269" s="382" t="str">
        <f t="shared" si="48"/>
        <v/>
      </c>
      <c r="AD269" s="382" t="str">
        <f t="shared" si="49"/>
        <v/>
      </c>
    </row>
    <row r="270" spans="11:30" ht="13.5" customHeight="1">
      <c r="K270" s="4">
        <f t="shared" si="54"/>
        <v>6</v>
      </c>
      <c r="L270" s="34">
        <v>43263</v>
      </c>
      <c r="M270" s="4">
        <v>12</v>
      </c>
      <c r="N270" s="4">
        <v>3</v>
      </c>
      <c r="O270" s="31">
        <v>8.3333333333333329E-2</v>
      </c>
      <c r="P270" s="35">
        <v>20.399999999999999</v>
      </c>
      <c r="Q270" s="36">
        <f t="shared" si="55"/>
        <v>13</v>
      </c>
      <c r="R270" s="4">
        <f t="shared" si="56"/>
        <v>0</v>
      </c>
      <c r="S270" s="31">
        <f t="shared" si="50"/>
        <v>0.19388888888888889</v>
      </c>
      <c r="T270" s="31">
        <f t="shared" si="51"/>
        <v>0.79240740740740734</v>
      </c>
      <c r="U270" s="4">
        <f t="shared" si="57"/>
        <v>0</v>
      </c>
      <c r="V270" s="4" t="str">
        <f t="shared" si="58"/>
        <v/>
      </c>
      <c r="W270" s="18" t="str">
        <f>IF(V270="","",VLOOKUP(L270,日射量と図３!$A$4:$C$368,3,TRUE)*238.85/100)</f>
        <v/>
      </c>
      <c r="X270" s="4" t="str">
        <f t="shared" si="59"/>
        <v/>
      </c>
      <c r="Y270" s="4" t="str">
        <f t="shared" si="52"/>
        <v/>
      </c>
      <c r="Z270" s="4" t="str">
        <f t="shared" si="53"/>
        <v/>
      </c>
      <c r="AA270" s="4" t="str">
        <f>IF($V270="","",IF(Y270&lt;36,0,IF(AND(36&lt;=Y270,Y270&lt;71),VLOOKUP($W270,日射量と図３!$E$6:$F$34,2,TRUE),IF(AND(71&lt;=Y270,Y270&lt;107),VLOOKUP($W270,日射量と図３!$E$6:$G$34,3,TRUE),IF(AND(107&lt;=Y270,Y270&lt;143),VLOOKUP($W270,日射量と図３!$E$6:$H$34,4,TRUE),VLOOKUP($W270,日射量と図３!$E$6:$I$34,5,TRUE))))))</f>
        <v/>
      </c>
      <c r="AB270" s="4" t="str">
        <f>IF($V270="","",IF(Z270&lt;36,0,IF(AND(36&lt;=Z270,Z270&lt;71),VLOOKUP($W270,日射量と図３!$E$6:$F$34,2,TRUE),IF(AND(71&lt;=Z270,Z270&lt;107),VLOOKUP($W270,日射量と図３!$E$6:$G$34,3,TRUE),IF(AND(107&lt;=Z270,Z270&lt;143),VLOOKUP($W270,日射量と図３!$E$6:$H$34,4,TRUE),VLOOKUP($W270,日射量と図３!$E$6:$I$34,5,TRUE))))))</f>
        <v/>
      </c>
      <c r="AC270" s="382" t="str">
        <f t="shared" si="48"/>
        <v/>
      </c>
      <c r="AD270" s="382" t="str">
        <f t="shared" si="49"/>
        <v/>
      </c>
    </row>
    <row r="271" spans="11:30" ht="13.5" customHeight="1">
      <c r="K271" s="4">
        <f t="shared" si="54"/>
        <v>6</v>
      </c>
      <c r="L271" s="34">
        <v>43263</v>
      </c>
      <c r="M271" s="4">
        <v>12</v>
      </c>
      <c r="N271" s="4">
        <v>4</v>
      </c>
      <c r="O271" s="31">
        <v>0.125</v>
      </c>
      <c r="P271" s="35">
        <v>20.05</v>
      </c>
      <c r="Q271" s="36">
        <f t="shared" si="55"/>
        <v>13</v>
      </c>
      <c r="R271" s="4">
        <f t="shared" si="56"/>
        <v>0</v>
      </c>
      <c r="S271" s="31">
        <f t="shared" si="50"/>
        <v>0.19388888888888889</v>
      </c>
      <c r="T271" s="31">
        <f t="shared" si="51"/>
        <v>0.79240740740740734</v>
      </c>
      <c r="U271" s="4">
        <f t="shared" si="57"/>
        <v>0</v>
      </c>
      <c r="V271" s="4" t="str">
        <f t="shared" si="58"/>
        <v/>
      </c>
      <c r="W271" s="18" t="str">
        <f>IF(V271="","",VLOOKUP(L271,日射量と図３!$A$4:$C$368,3,TRUE)*238.85/100)</f>
        <v/>
      </c>
      <c r="X271" s="4" t="str">
        <f t="shared" si="59"/>
        <v/>
      </c>
      <c r="Y271" s="4" t="str">
        <f t="shared" si="52"/>
        <v/>
      </c>
      <c r="Z271" s="4" t="str">
        <f t="shared" si="53"/>
        <v/>
      </c>
      <c r="AA271" s="4" t="str">
        <f>IF($V271="","",IF(Y271&lt;36,0,IF(AND(36&lt;=Y271,Y271&lt;71),VLOOKUP($W271,日射量と図３!$E$6:$F$34,2,TRUE),IF(AND(71&lt;=Y271,Y271&lt;107),VLOOKUP($W271,日射量と図３!$E$6:$G$34,3,TRUE),IF(AND(107&lt;=Y271,Y271&lt;143),VLOOKUP($W271,日射量と図３!$E$6:$H$34,4,TRUE),VLOOKUP($W271,日射量と図３!$E$6:$I$34,5,TRUE))))))</f>
        <v/>
      </c>
      <c r="AB271" s="4" t="str">
        <f>IF($V271="","",IF(Z271&lt;36,0,IF(AND(36&lt;=Z271,Z271&lt;71),VLOOKUP($W271,日射量と図３!$E$6:$F$34,2,TRUE),IF(AND(71&lt;=Z271,Z271&lt;107),VLOOKUP($W271,日射量と図３!$E$6:$G$34,3,TRUE),IF(AND(107&lt;=Z271,Z271&lt;143),VLOOKUP($W271,日射量と図３!$E$6:$H$34,4,TRUE),VLOOKUP($W271,日射量と図３!$E$6:$I$34,5,TRUE))))))</f>
        <v/>
      </c>
      <c r="AC271" s="382" t="str">
        <f t="shared" ref="AC271:AC334" si="60">IF(V271="","",IF((($AH$18*$AH$30*V271*3600/1000000)/1000-AA271*$AG$18*10*0.0000041868)&lt;=0,0,AA271*$AG$18*10*0.0000041868))</f>
        <v/>
      </c>
      <c r="AD271" s="382" t="str">
        <f t="shared" ref="AD271:AD334" si="61">IF(V271="","",IF((($AH$19*$AH$30*V271*3600/1000000)/1000-AB271*$AG$19*10*0.0000041868)&lt;=0,0,AB271*$AG$19*10*0.0000041868))</f>
        <v/>
      </c>
    </row>
    <row r="272" spans="11:30" ht="13.5" customHeight="1">
      <c r="K272" s="4">
        <f t="shared" si="54"/>
        <v>6</v>
      </c>
      <c r="L272" s="34">
        <v>43263</v>
      </c>
      <c r="M272" s="4">
        <v>12</v>
      </c>
      <c r="N272" s="4">
        <v>5</v>
      </c>
      <c r="O272" s="31">
        <v>0.16666666666666666</v>
      </c>
      <c r="P272" s="35">
        <v>20.009999999999998</v>
      </c>
      <c r="Q272" s="36">
        <f t="shared" si="55"/>
        <v>15</v>
      </c>
      <c r="R272" s="4">
        <f t="shared" si="56"/>
        <v>0</v>
      </c>
      <c r="S272" s="31">
        <f t="shared" si="50"/>
        <v>0.19388888888888889</v>
      </c>
      <c r="T272" s="31">
        <f t="shared" si="51"/>
        <v>0.79240740740740734</v>
      </c>
      <c r="U272" s="4">
        <f t="shared" si="57"/>
        <v>0</v>
      </c>
      <c r="V272" s="4" t="str">
        <f t="shared" si="58"/>
        <v/>
      </c>
      <c r="W272" s="18" t="str">
        <f>IF(V272="","",VLOOKUP(L272,日射量と図３!$A$4:$C$368,3,TRUE)*238.85/100)</f>
        <v/>
      </c>
      <c r="X272" s="4" t="str">
        <f t="shared" si="59"/>
        <v/>
      </c>
      <c r="Y272" s="4" t="str">
        <f t="shared" si="52"/>
        <v/>
      </c>
      <c r="Z272" s="4" t="str">
        <f t="shared" si="53"/>
        <v/>
      </c>
      <c r="AA272" s="4" t="str">
        <f>IF($V272="","",IF(Y272&lt;36,0,IF(AND(36&lt;=Y272,Y272&lt;71),VLOOKUP($W272,日射量と図３!$E$6:$F$34,2,TRUE),IF(AND(71&lt;=Y272,Y272&lt;107),VLOOKUP($W272,日射量と図３!$E$6:$G$34,3,TRUE),IF(AND(107&lt;=Y272,Y272&lt;143),VLOOKUP($W272,日射量と図３!$E$6:$H$34,4,TRUE),VLOOKUP($W272,日射量と図３!$E$6:$I$34,5,TRUE))))))</f>
        <v/>
      </c>
      <c r="AB272" s="4" t="str">
        <f>IF($V272="","",IF(Z272&lt;36,0,IF(AND(36&lt;=Z272,Z272&lt;71),VLOOKUP($W272,日射量と図３!$E$6:$F$34,2,TRUE),IF(AND(71&lt;=Z272,Z272&lt;107),VLOOKUP($W272,日射量と図３!$E$6:$G$34,3,TRUE),IF(AND(107&lt;=Z272,Z272&lt;143),VLOOKUP($W272,日射量と図３!$E$6:$H$34,4,TRUE),VLOOKUP($W272,日射量と図３!$E$6:$I$34,5,TRUE))))))</f>
        <v/>
      </c>
      <c r="AC272" s="382" t="str">
        <f t="shared" si="60"/>
        <v/>
      </c>
      <c r="AD272" s="382" t="str">
        <f t="shared" si="61"/>
        <v/>
      </c>
    </row>
    <row r="273" spans="11:30" ht="13.5" customHeight="1">
      <c r="K273" s="4">
        <f t="shared" si="54"/>
        <v>6</v>
      </c>
      <c r="L273" s="34">
        <v>43263</v>
      </c>
      <c r="M273" s="4">
        <v>12</v>
      </c>
      <c r="N273" s="4">
        <v>6</v>
      </c>
      <c r="O273" s="31">
        <v>0.20833333333333334</v>
      </c>
      <c r="P273" s="35">
        <v>19.950000000000003</v>
      </c>
      <c r="Q273" s="36">
        <f t="shared" si="55"/>
        <v>15</v>
      </c>
      <c r="R273" s="4">
        <f t="shared" si="56"/>
        <v>0</v>
      </c>
      <c r="S273" s="31">
        <f t="shared" si="50"/>
        <v>0.19388888888888889</v>
      </c>
      <c r="T273" s="31">
        <f t="shared" si="51"/>
        <v>0.79240740740740734</v>
      </c>
      <c r="U273" s="4">
        <f t="shared" si="57"/>
        <v>0</v>
      </c>
      <c r="V273" s="4" t="str">
        <f t="shared" si="58"/>
        <v/>
      </c>
      <c r="W273" s="18" t="str">
        <f>IF(V273="","",VLOOKUP(L273,日射量と図３!$A$4:$C$368,3,TRUE)*238.85/100)</f>
        <v/>
      </c>
      <c r="X273" s="4" t="str">
        <f t="shared" si="59"/>
        <v/>
      </c>
      <c r="Y273" s="4" t="str">
        <f t="shared" si="52"/>
        <v/>
      </c>
      <c r="Z273" s="4" t="str">
        <f t="shared" si="53"/>
        <v/>
      </c>
      <c r="AA273" s="4" t="str">
        <f>IF($V273="","",IF(Y273&lt;36,0,IF(AND(36&lt;=Y273,Y273&lt;71),VLOOKUP($W273,日射量と図３!$E$6:$F$34,2,TRUE),IF(AND(71&lt;=Y273,Y273&lt;107),VLOOKUP($W273,日射量と図３!$E$6:$G$34,3,TRUE),IF(AND(107&lt;=Y273,Y273&lt;143),VLOOKUP($W273,日射量と図３!$E$6:$H$34,4,TRUE),VLOOKUP($W273,日射量と図３!$E$6:$I$34,5,TRUE))))))</f>
        <v/>
      </c>
      <c r="AB273" s="4" t="str">
        <f>IF($V273="","",IF(Z273&lt;36,0,IF(AND(36&lt;=Z273,Z273&lt;71),VLOOKUP($W273,日射量と図３!$E$6:$F$34,2,TRUE),IF(AND(71&lt;=Z273,Z273&lt;107),VLOOKUP($W273,日射量と図３!$E$6:$G$34,3,TRUE),IF(AND(107&lt;=Z273,Z273&lt;143),VLOOKUP($W273,日射量と図３!$E$6:$H$34,4,TRUE),VLOOKUP($W273,日射量と図３!$E$6:$I$34,5,TRUE))))))</f>
        <v/>
      </c>
      <c r="AC273" s="382" t="str">
        <f t="shared" si="60"/>
        <v/>
      </c>
      <c r="AD273" s="382" t="str">
        <f t="shared" si="61"/>
        <v/>
      </c>
    </row>
    <row r="274" spans="11:30" ht="13.5" customHeight="1">
      <c r="K274" s="4">
        <f t="shared" si="54"/>
        <v>6</v>
      </c>
      <c r="L274" s="34">
        <v>43263</v>
      </c>
      <c r="M274" s="4">
        <v>12</v>
      </c>
      <c r="N274" s="4">
        <v>7</v>
      </c>
      <c r="O274" s="31">
        <v>0.25</v>
      </c>
      <c r="P274" s="35">
        <v>20.350000000000001</v>
      </c>
      <c r="Q274" s="36">
        <f t="shared" si="55"/>
        <v>15</v>
      </c>
      <c r="R274" s="4">
        <f t="shared" si="56"/>
        <v>0</v>
      </c>
      <c r="S274" s="31">
        <f t="shared" si="50"/>
        <v>0.19388888888888889</v>
      </c>
      <c r="T274" s="31">
        <f t="shared" si="51"/>
        <v>0.79240740740740734</v>
      </c>
      <c r="U274" s="4">
        <f t="shared" si="57"/>
        <v>0</v>
      </c>
      <c r="V274" s="4" t="str">
        <f t="shared" si="58"/>
        <v/>
      </c>
      <c r="W274" s="18" t="str">
        <f>IF(V274="","",VLOOKUP(L274,日射量と図３!$A$4:$C$368,3,TRUE)*238.85/100)</f>
        <v/>
      </c>
      <c r="X274" s="4" t="str">
        <f t="shared" si="59"/>
        <v/>
      </c>
      <c r="Y274" s="4" t="str">
        <f t="shared" si="52"/>
        <v/>
      </c>
      <c r="Z274" s="4" t="str">
        <f t="shared" si="53"/>
        <v/>
      </c>
      <c r="AA274" s="4" t="str">
        <f>IF($V274="","",IF(Y274&lt;36,0,IF(AND(36&lt;=Y274,Y274&lt;71),VLOOKUP($W274,日射量と図３!$E$6:$F$34,2,TRUE),IF(AND(71&lt;=Y274,Y274&lt;107),VLOOKUP($W274,日射量と図３!$E$6:$G$34,3,TRUE),IF(AND(107&lt;=Y274,Y274&lt;143),VLOOKUP($W274,日射量と図３!$E$6:$H$34,4,TRUE),VLOOKUP($W274,日射量と図３!$E$6:$I$34,5,TRUE))))))</f>
        <v/>
      </c>
      <c r="AB274" s="4" t="str">
        <f>IF($V274="","",IF(Z274&lt;36,0,IF(AND(36&lt;=Z274,Z274&lt;71),VLOOKUP($W274,日射量と図３!$E$6:$F$34,2,TRUE),IF(AND(71&lt;=Z274,Z274&lt;107),VLOOKUP($W274,日射量と図３!$E$6:$G$34,3,TRUE),IF(AND(107&lt;=Z274,Z274&lt;143),VLOOKUP($W274,日射量と図３!$E$6:$H$34,4,TRUE),VLOOKUP($W274,日射量と図３!$E$6:$I$34,5,TRUE))))))</f>
        <v/>
      </c>
      <c r="AC274" s="382" t="str">
        <f t="shared" si="60"/>
        <v/>
      </c>
      <c r="AD274" s="382" t="str">
        <f t="shared" si="61"/>
        <v/>
      </c>
    </row>
    <row r="275" spans="11:30" ht="13.5" customHeight="1">
      <c r="K275" s="4">
        <f t="shared" si="54"/>
        <v>6</v>
      </c>
      <c r="L275" s="34">
        <v>43263</v>
      </c>
      <c r="M275" s="4">
        <v>12</v>
      </c>
      <c r="N275" s="4">
        <v>8</v>
      </c>
      <c r="O275" s="31">
        <v>0.29166666666666669</v>
      </c>
      <c r="P275" s="35">
        <v>21.28</v>
      </c>
      <c r="Q275" s="36">
        <f t="shared" si="55"/>
        <v>12</v>
      </c>
      <c r="R275" s="4">
        <f t="shared" si="56"/>
        <v>0</v>
      </c>
      <c r="S275" s="31">
        <f t="shared" si="50"/>
        <v>0.19388888888888889</v>
      </c>
      <c r="T275" s="31">
        <f t="shared" si="51"/>
        <v>0.79240740740740734</v>
      </c>
      <c r="U275" s="4">
        <f t="shared" si="57"/>
        <v>0</v>
      </c>
      <c r="V275" s="4" t="str">
        <f t="shared" si="58"/>
        <v/>
      </c>
      <c r="W275" s="18" t="str">
        <f>IF(V275="","",VLOOKUP(L275,日射量と図３!$A$4:$C$368,3,TRUE)*238.85/100)</f>
        <v/>
      </c>
      <c r="X275" s="4" t="str">
        <f t="shared" si="59"/>
        <v/>
      </c>
      <c r="Y275" s="4" t="str">
        <f t="shared" si="52"/>
        <v/>
      </c>
      <c r="Z275" s="4" t="str">
        <f t="shared" si="53"/>
        <v/>
      </c>
      <c r="AA275" s="4" t="str">
        <f>IF($V275="","",IF(Y275&lt;36,0,IF(AND(36&lt;=Y275,Y275&lt;71),VLOOKUP($W275,日射量と図３!$E$6:$F$34,2,TRUE),IF(AND(71&lt;=Y275,Y275&lt;107),VLOOKUP($W275,日射量と図３!$E$6:$G$34,3,TRUE),IF(AND(107&lt;=Y275,Y275&lt;143),VLOOKUP($W275,日射量と図３!$E$6:$H$34,4,TRUE),VLOOKUP($W275,日射量と図３!$E$6:$I$34,5,TRUE))))))</f>
        <v/>
      </c>
      <c r="AB275" s="4" t="str">
        <f>IF($V275="","",IF(Z275&lt;36,0,IF(AND(36&lt;=Z275,Z275&lt;71),VLOOKUP($W275,日射量と図３!$E$6:$F$34,2,TRUE),IF(AND(71&lt;=Z275,Z275&lt;107),VLOOKUP($W275,日射量と図３!$E$6:$G$34,3,TRUE),IF(AND(107&lt;=Z275,Z275&lt;143),VLOOKUP($W275,日射量と図３!$E$6:$H$34,4,TRUE),VLOOKUP($W275,日射量と図３!$E$6:$I$34,5,TRUE))))))</f>
        <v/>
      </c>
      <c r="AC275" s="382" t="str">
        <f t="shared" si="60"/>
        <v/>
      </c>
      <c r="AD275" s="382" t="str">
        <f t="shared" si="61"/>
        <v/>
      </c>
    </row>
    <row r="276" spans="11:30" ht="13.5" customHeight="1">
      <c r="K276" s="4">
        <f t="shared" si="54"/>
        <v>6</v>
      </c>
      <c r="L276" s="34">
        <v>43263</v>
      </c>
      <c r="M276" s="4">
        <v>12</v>
      </c>
      <c r="N276" s="4">
        <v>9</v>
      </c>
      <c r="O276" s="31">
        <v>0.33333333333333331</v>
      </c>
      <c r="P276" s="35">
        <v>22.270000000000003</v>
      </c>
      <c r="Q276" s="36">
        <f t="shared" si="55"/>
        <v>12</v>
      </c>
      <c r="R276" s="4">
        <f t="shared" si="56"/>
        <v>0</v>
      </c>
      <c r="S276" s="31">
        <f t="shared" si="50"/>
        <v>0.19388888888888889</v>
      </c>
      <c r="T276" s="31">
        <f t="shared" si="51"/>
        <v>0.79240740740740734</v>
      </c>
      <c r="U276" s="4">
        <f t="shared" si="57"/>
        <v>0</v>
      </c>
      <c r="V276" s="4" t="str">
        <f t="shared" si="58"/>
        <v/>
      </c>
      <c r="W276" s="18" t="str">
        <f>IF(V276="","",VLOOKUP(L276,日射量と図３!$A$4:$C$368,3,TRUE)*238.85/100)</f>
        <v/>
      </c>
      <c r="X276" s="4" t="str">
        <f t="shared" si="59"/>
        <v/>
      </c>
      <c r="Y276" s="4" t="str">
        <f t="shared" si="52"/>
        <v/>
      </c>
      <c r="Z276" s="4" t="str">
        <f t="shared" si="53"/>
        <v/>
      </c>
      <c r="AA276" s="4" t="str">
        <f>IF($V276="","",IF(Y276&lt;36,0,IF(AND(36&lt;=Y276,Y276&lt;71),VLOOKUP($W276,日射量と図３!$E$6:$F$34,2,TRUE),IF(AND(71&lt;=Y276,Y276&lt;107),VLOOKUP($W276,日射量と図３!$E$6:$G$34,3,TRUE),IF(AND(107&lt;=Y276,Y276&lt;143),VLOOKUP($W276,日射量と図３!$E$6:$H$34,4,TRUE),VLOOKUP($W276,日射量と図３!$E$6:$I$34,5,TRUE))))))</f>
        <v/>
      </c>
      <c r="AB276" s="4" t="str">
        <f>IF($V276="","",IF(Z276&lt;36,0,IF(AND(36&lt;=Z276,Z276&lt;71),VLOOKUP($W276,日射量と図３!$E$6:$F$34,2,TRUE),IF(AND(71&lt;=Z276,Z276&lt;107),VLOOKUP($W276,日射量と図３!$E$6:$G$34,3,TRUE),IF(AND(107&lt;=Z276,Z276&lt;143),VLOOKUP($W276,日射量と図３!$E$6:$H$34,4,TRUE),VLOOKUP($W276,日射量と図３!$E$6:$I$34,5,TRUE))))))</f>
        <v/>
      </c>
      <c r="AC276" s="382" t="str">
        <f t="shared" si="60"/>
        <v/>
      </c>
      <c r="AD276" s="382" t="str">
        <f t="shared" si="61"/>
        <v/>
      </c>
    </row>
    <row r="277" spans="11:30" ht="13.5" customHeight="1">
      <c r="K277" s="4">
        <f t="shared" si="54"/>
        <v>6</v>
      </c>
      <c r="L277" s="34">
        <v>43263</v>
      </c>
      <c r="M277" s="4">
        <v>12</v>
      </c>
      <c r="N277" s="4">
        <v>10</v>
      </c>
      <c r="O277" s="31">
        <v>0.375</v>
      </c>
      <c r="P277" s="35">
        <v>23.400000000000002</v>
      </c>
      <c r="Q277" s="36">
        <f t="shared" si="55"/>
        <v>12</v>
      </c>
      <c r="R277" s="4">
        <f t="shared" si="56"/>
        <v>0</v>
      </c>
      <c r="S277" s="31">
        <f t="shared" ref="S277:S340" si="62">VLOOKUP(K277,$AF$38:$AH$49,2,TRUE)</f>
        <v>0.19388888888888889</v>
      </c>
      <c r="T277" s="31">
        <f t="shared" ref="T277:T340" si="63">VLOOKUP(K277,$AF$38:$AH$49,3,TRUE)</f>
        <v>0.79240740740740734</v>
      </c>
      <c r="U277" s="4">
        <f t="shared" si="57"/>
        <v>0</v>
      </c>
      <c r="V277" s="4" t="str">
        <f t="shared" si="58"/>
        <v/>
      </c>
      <c r="W277" s="18" t="str">
        <f>IF(V277="","",VLOOKUP(L277,日射量と図３!$A$4:$C$368,3,TRUE)*238.85/100)</f>
        <v/>
      </c>
      <c r="X277" s="4" t="str">
        <f t="shared" si="59"/>
        <v/>
      </c>
      <c r="Y277" s="4" t="str">
        <f t="shared" si="52"/>
        <v/>
      </c>
      <c r="Z277" s="4" t="str">
        <f t="shared" si="53"/>
        <v/>
      </c>
      <c r="AA277" s="4" t="str">
        <f>IF($V277="","",IF(Y277&lt;36,0,IF(AND(36&lt;=Y277,Y277&lt;71),VLOOKUP($W277,日射量と図３!$E$6:$F$34,2,TRUE),IF(AND(71&lt;=Y277,Y277&lt;107),VLOOKUP($W277,日射量と図３!$E$6:$G$34,3,TRUE),IF(AND(107&lt;=Y277,Y277&lt;143),VLOOKUP($W277,日射量と図３!$E$6:$H$34,4,TRUE),VLOOKUP($W277,日射量と図３!$E$6:$I$34,5,TRUE))))))</f>
        <v/>
      </c>
      <c r="AB277" s="4" t="str">
        <f>IF($V277="","",IF(Z277&lt;36,0,IF(AND(36&lt;=Z277,Z277&lt;71),VLOOKUP($W277,日射量と図３!$E$6:$F$34,2,TRUE),IF(AND(71&lt;=Z277,Z277&lt;107),VLOOKUP($W277,日射量と図３!$E$6:$G$34,3,TRUE),IF(AND(107&lt;=Z277,Z277&lt;143),VLOOKUP($W277,日射量と図３!$E$6:$H$34,4,TRUE),VLOOKUP($W277,日射量と図３!$E$6:$I$34,5,TRUE))))))</f>
        <v/>
      </c>
      <c r="AC277" s="382" t="str">
        <f t="shared" si="60"/>
        <v/>
      </c>
      <c r="AD277" s="382" t="str">
        <f t="shared" si="61"/>
        <v/>
      </c>
    </row>
    <row r="278" spans="11:30" ht="13.5" customHeight="1">
      <c r="K278" s="4">
        <f t="shared" si="54"/>
        <v>6</v>
      </c>
      <c r="L278" s="34">
        <v>43263</v>
      </c>
      <c r="M278" s="4">
        <v>12</v>
      </c>
      <c r="N278" s="4">
        <v>11</v>
      </c>
      <c r="O278" s="31">
        <v>0.41666666666666669</v>
      </c>
      <c r="P278" s="35">
        <v>24.650000000000002</v>
      </c>
      <c r="Q278" s="36">
        <f t="shared" si="55"/>
        <v>12</v>
      </c>
      <c r="R278" s="4">
        <f t="shared" si="56"/>
        <v>0</v>
      </c>
      <c r="S278" s="31">
        <f t="shared" si="62"/>
        <v>0.19388888888888889</v>
      </c>
      <c r="T278" s="31">
        <f t="shared" si="63"/>
        <v>0.79240740740740734</v>
      </c>
      <c r="U278" s="4">
        <f t="shared" si="57"/>
        <v>0</v>
      </c>
      <c r="V278" s="4" t="str">
        <f t="shared" si="58"/>
        <v/>
      </c>
      <c r="W278" s="18" t="str">
        <f>IF(V278="","",VLOOKUP(L278,日射量と図３!$A$4:$C$368,3,TRUE)*238.85/100)</f>
        <v/>
      </c>
      <c r="X278" s="4" t="str">
        <f t="shared" si="59"/>
        <v/>
      </c>
      <c r="Y278" s="4" t="str">
        <f t="shared" si="52"/>
        <v/>
      </c>
      <c r="Z278" s="4" t="str">
        <f t="shared" si="53"/>
        <v/>
      </c>
      <c r="AA278" s="4" t="str">
        <f>IF($V278="","",IF(Y278&lt;36,0,IF(AND(36&lt;=Y278,Y278&lt;71),VLOOKUP($W278,日射量と図３!$E$6:$F$34,2,TRUE),IF(AND(71&lt;=Y278,Y278&lt;107),VLOOKUP($W278,日射量と図３!$E$6:$G$34,3,TRUE),IF(AND(107&lt;=Y278,Y278&lt;143),VLOOKUP($W278,日射量と図３!$E$6:$H$34,4,TRUE),VLOOKUP($W278,日射量と図３!$E$6:$I$34,5,TRUE))))))</f>
        <v/>
      </c>
      <c r="AB278" s="4" t="str">
        <f>IF($V278="","",IF(Z278&lt;36,0,IF(AND(36&lt;=Z278,Z278&lt;71),VLOOKUP($W278,日射量と図３!$E$6:$F$34,2,TRUE),IF(AND(71&lt;=Z278,Z278&lt;107),VLOOKUP($W278,日射量と図３!$E$6:$G$34,3,TRUE),IF(AND(107&lt;=Z278,Z278&lt;143),VLOOKUP($W278,日射量と図３!$E$6:$H$34,4,TRUE),VLOOKUP($W278,日射量と図３!$E$6:$I$34,5,TRUE))))))</f>
        <v/>
      </c>
      <c r="AC278" s="382" t="str">
        <f t="shared" si="60"/>
        <v/>
      </c>
      <c r="AD278" s="382" t="str">
        <f t="shared" si="61"/>
        <v/>
      </c>
    </row>
    <row r="279" spans="11:30" ht="13.5" customHeight="1">
      <c r="K279" s="4">
        <f t="shared" si="54"/>
        <v>6</v>
      </c>
      <c r="L279" s="34">
        <v>43263</v>
      </c>
      <c r="M279" s="4">
        <v>12</v>
      </c>
      <c r="N279" s="4">
        <v>12</v>
      </c>
      <c r="O279" s="31">
        <v>0.45833333333333331</v>
      </c>
      <c r="P279" s="35">
        <v>25.669999999999998</v>
      </c>
      <c r="Q279" s="36">
        <f t="shared" si="55"/>
        <v>12</v>
      </c>
      <c r="R279" s="4">
        <f t="shared" si="56"/>
        <v>0</v>
      </c>
      <c r="S279" s="31">
        <f t="shared" si="62"/>
        <v>0.19388888888888889</v>
      </c>
      <c r="T279" s="31">
        <f t="shared" si="63"/>
        <v>0.79240740740740734</v>
      </c>
      <c r="U279" s="4">
        <f t="shared" si="57"/>
        <v>0</v>
      </c>
      <c r="V279" s="4" t="str">
        <f t="shared" si="58"/>
        <v/>
      </c>
      <c r="W279" s="18" t="str">
        <f>IF(V279="","",VLOOKUP(L279,日射量と図３!$A$4:$C$368,3,TRUE)*238.85/100)</f>
        <v/>
      </c>
      <c r="X279" s="4" t="str">
        <f t="shared" si="59"/>
        <v/>
      </c>
      <c r="Y279" s="4" t="str">
        <f t="shared" si="52"/>
        <v/>
      </c>
      <c r="Z279" s="4" t="str">
        <f t="shared" si="53"/>
        <v/>
      </c>
      <c r="AA279" s="4" t="str">
        <f>IF($V279="","",IF(Y279&lt;36,0,IF(AND(36&lt;=Y279,Y279&lt;71),VLOOKUP($W279,日射量と図３!$E$6:$F$34,2,TRUE),IF(AND(71&lt;=Y279,Y279&lt;107),VLOOKUP($W279,日射量と図３!$E$6:$G$34,3,TRUE),IF(AND(107&lt;=Y279,Y279&lt;143),VLOOKUP($W279,日射量と図３!$E$6:$H$34,4,TRUE),VLOOKUP($W279,日射量と図３!$E$6:$I$34,5,TRUE))))))</f>
        <v/>
      </c>
      <c r="AB279" s="4" t="str">
        <f>IF($V279="","",IF(Z279&lt;36,0,IF(AND(36&lt;=Z279,Z279&lt;71),VLOOKUP($W279,日射量と図３!$E$6:$F$34,2,TRUE),IF(AND(71&lt;=Z279,Z279&lt;107),VLOOKUP($W279,日射量と図３!$E$6:$G$34,3,TRUE),IF(AND(107&lt;=Z279,Z279&lt;143),VLOOKUP($W279,日射量と図３!$E$6:$H$34,4,TRUE),VLOOKUP($W279,日射量と図３!$E$6:$I$34,5,TRUE))))))</f>
        <v/>
      </c>
      <c r="AC279" s="382" t="str">
        <f t="shared" si="60"/>
        <v/>
      </c>
      <c r="AD279" s="382" t="str">
        <f t="shared" si="61"/>
        <v/>
      </c>
    </row>
    <row r="280" spans="11:30" ht="13.5" customHeight="1">
      <c r="K280" s="4">
        <f t="shared" si="54"/>
        <v>6</v>
      </c>
      <c r="L280" s="34">
        <v>43263</v>
      </c>
      <c r="M280" s="4">
        <v>12</v>
      </c>
      <c r="N280" s="4">
        <v>13</v>
      </c>
      <c r="O280" s="31">
        <v>0.5</v>
      </c>
      <c r="P280" s="35">
        <v>26.24</v>
      </c>
      <c r="Q280" s="36">
        <f t="shared" si="55"/>
        <v>12</v>
      </c>
      <c r="R280" s="4">
        <f t="shared" si="56"/>
        <v>0</v>
      </c>
      <c r="S280" s="31">
        <f t="shared" si="62"/>
        <v>0.19388888888888889</v>
      </c>
      <c r="T280" s="31">
        <f t="shared" si="63"/>
        <v>0.79240740740740734</v>
      </c>
      <c r="U280" s="4">
        <f t="shared" si="57"/>
        <v>0</v>
      </c>
      <c r="V280" s="4" t="str">
        <f t="shared" si="58"/>
        <v/>
      </c>
      <c r="W280" s="18" t="str">
        <f>IF(V280="","",VLOOKUP(L280,日射量と図３!$A$4:$C$368,3,TRUE)*238.85/100)</f>
        <v/>
      </c>
      <c r="X280" s="4" t="str">
        <f t="shared" si="59"/>
        <v/>
      </c>
      <c r="Y280" s="4" t="str">
        <f t="shared" si="52"/>
        <v/>
      </c>
      <c r="Z280" s="4" t="str">
        <f t="shared" si="53"/>
        <v/>
      </c>
      <c r="AA280" s="4" t="str">
        <f>IF($V280="","",IF(Y280&lt;36,0,IF(AND(36&lt;=Y280,Y280&lt;71),VLOOKUP($W280,日射量と図３!$E$6:$F$34,2,TRUE),IF(AND(71&lt;=Y280,Y280&lt;107),VLOOKUP($W280,日射量と図３!$E$6:$G$34,3,TRUE),IF(AND(107&lt;=Y280,Y280&lt;143),VLOOKUP($W280,日射量と図３!$E$6:$H$34,4,TRUE),VLOOKUP($W280,日射量と図３!$E$6:$I$34,5,TRUE))))))</f>
        <v/>
      </c>
      <c r="AB280" s="4" t="str">
        <f>IF($V280="","",IF(Z280&lt;36,0,IF(AND(36&lt;=Z280,Z280&lt;71),VLOOKUP($W280,日射量と図３!$E$6:$F$34,2,TRUE),IF(AND(71&lt;=Z280,Z280&lt;107),VLOOKUP($W280,日射量と図３!$E$6:$G$34,3,TRUE),IF(AND(107&lt;=Z280,Z280&lt;143),VLOOKUP($W280,日射量と図３!$E$6:$H$34,4,TRUE),VLOOKUP($W280,日射量と図３!$E$6:$I$34,5,TRUE))))))</f>
        <v/>
      </c>
      <c r="AC280" s="382" t="str">
        <f t="shared" si="60"/>
        <v/>
      </c>
      <c r="AD280" s="382" t="str">
        <f t="shared" si="61"/>
        <v/>
      </c>
    </row>
    <row r="281" spans="11:30" ht="13.5" customHeight="1">
      <c r="K281" s="4">
        <f t="shared" si="54"/>
        <v>6</v>
      </c>
      <c r="L281" s="34">
        <v>43263</v>
      </c>
      <c r="M281" s="4">
        <v>12</v>
      </c>
      <c r="N281" s="4">
        <v>14</v>
      </c>
      <c r="O281" s="31">
        <v>0.54166666666666663</v>
      </c>
      <c r="P281" s="35">
        <v>26.8</v>
      </c>
      <c r="Q281" s="36">
        <f t="shared" si="55"/>
        <v>12</v>
      </c>
      <c r="R281" s="4">
        <f t="shared" si="56"/>
        <v>0</v>
      </c>
      <c r="S281" s="31">
        <f t="shared" si="62"/>
        <v>0.19388888888888889</v>
      </c>
      <c r="T281" s="31">
        <f t="shared" si="63"/>
        <v>0.79240740740740734</v>
      </c>
      <c r="U281" s="4">
        <f t="shared" si="57"/>
        <v>0</v>
      </c>
      <c r="V281" s="4" t="str">
        <f t="shared" si="58"/>
        <v/>
      </c>
      <c r="W281" s="18" t="str">
        <f>IF(V281="","",VLOOKUP(L281,日射量と図３!$A$4:$C$368,3,TRUE)*238.85/100)</f>
        <v/>
      </c>
      <c r="X281" s="4" t="str">
        <f t="shared" si="59"/>
        <v/>
      </c>
      <c r="Y281" s="4" t="str">
        <f t="shared" si="52"/>
        <v/>
      </c>
      <c r="Z281" s="4" t="str">
        <f t="shared" si="53"/>
        <v/>
      </c>
      <c r="AA281" s="4" t="str">
        <f>IF($V281="","",IF(Y281&lt;36,0,IF(AND(36&lt;=Y281,Y281&lt;71),VLOOKUP($W281,日射量と図３!$E$6:$F$34,2,TRUE),IF(AND(71&lt;=Y281,Y281&lt;107),VLOOKUP($W281,日射量と図３!$E$6:$G$34,3,TRUE),IF(AND(107&lt;=Y281,Y281&lt;143),VLOOKUP($W281,日射量と図３!$E$6:$H$34,4,TRUE),VLOOKUP($W281,日射量と図３!$E$6:$I$34,5,TRUE))))))</f>
        <v/>
      </c>
      <c r="AB281" s="4" t="str">
        <f>IF($V281="","",IF(Z281&lt;36,0,IF(AND(36&lt;=Z281,Z281&lt;71),VLOOKUP($W281,日射量と図３!$E$6:$F$34,2,TRUE),IF(AND(71&lt;=Z281,Z281&lt;107),VLOOKUP($W281,日射量と図３!$E$6:$G$34,3,TRUE),IF(AND(107&lt;=Z281,Z281&lt;143),VLOOKUP($W281,日射量と図３!$E$6:$H$34,4,TRUE),VLOOKUP($W281,日射量と図３!$E$6:$I$34,5,TRUE))))))</f>
        <v/>
      </c>
      <c r="AC281" s="382" t="str">
        <f t="shared" si="60"/>
        <v/>
      </c>
      <c r="AD281" s="382" t="str">
        <f t="shared" si="61"/>
        <v/>
      </c>
    </row>
    <row r="282" spans="11:30" ht="13.5" customHeight="1">
      <c r="K282" s="4">
        <f t="shared" si="54"/>
        <v>6</v>
      </c>
      <c r="L282" s="34">
        <v>43263</v>
      </c>
      <c r="M282" s="4">
        <v>12</v>
      </c>
      <c r="N282" s="4">
        <v>15</v>
      </c>
      <c r="O282" s="31">
        <v>0.58333333333333337</v>
      </c>
      <c r="P282" s="35">
        <v>26.53</v>
      </c>
      <c r="Q282" s="36">
        <f t="shared" si="55"/>
        <v>12</v>
      </c>
      <c r="R282" s="4">
        <f t="shared" si="56"/>
        <v>0</v>
      </c>
      <c r="S282" s="31">
        <f t="shared" si="62"/>
        <v>0.19388888888888889</v>
      </c>
      <c r="T282" s="31">
        <f t="shared" si="63"/>
        <v>0.79240740740740734</v>
      </c>
      <c r="U282" s="4">
        <f t="shared" si="57"/>
        <v>0</v>
      </c>
      <c r="V282" s="4" t="str">
        <f t="shared" si="58"/>
        <v/>
      </c>
      <c r="W282" s="18" t="str">
        <f>IF(V282="","",VLOOKUP(L282,日射量と図３!$A$4:$C$368,3,TRUE)*238.85/100)</f>
        <v/>
      </c>
      <c r="X282" s="4" t="str">
        <f t="shared" si="59"/>
        <v/>
      </c>
      <c r="Y282" s="4" t="str">
        <f t="shared" si="52"/>
        <v/>
      </c>
      <c r="Z282" s="4" t="str">
        <f t="shared" si="53"/>
        <v/>
      </c>
      <c r="AA282" s="4" t="str">
        <f>IF($V282="","",IF(Y282&lt;36,0,IF(AND(36&lt;=Y282,Y282&lt;71),VLOOKUP($W282,日射量と図３!$E$6:$F$34,2,TRUE),IF(AND(71&lt;=Y282,Y282&lt;107),VLOOKUP($W282,日射量と図３!$E$6:$G$34,3,TRUE),IF(AND(107&lt;=Y282,Y282&lt;143),VLOOKUP($W282,日射量と図３!$E$6:$H$34,4,TRUE),VLOOKUP($W282,日射量と図３!$E$6:$I$34,5,TRUE))))))</f>
        <v/>
      </c>
      <c r="AB282" s="4" t="str">
        <f>IF($V282="","",IF(Z282&lt;36,0,IF(AND(36&lt;=Z282,Z282&lt;71),VLOOKUP($W282,日射量と図３!$E$6:$F$34,2,TRUE),IF(AND(71&lt;=Z282,Z282&lt;107),VLOOKUP($W282,日射量と図３!$E$6:$G$34,3,TRUE),IF(AND(107&lt;=Z282,Z282&lt;143),VLOOKUP($W282,日射量と図３!$E$6:$H$34,4,TRUE),VLOOKUP($W282,日射量と図３!$E$6:$I$34,5,TRUE))))))</f>
        <v/>
      </c>
      <c r="AC282" s="382" t="str">
        <f t="shared" si="60"/>
        <v/>
      </c>
      <c r="AD282" s="382" t="str">
        <f t="shared" si="61"/>
        <v/>
      </c>
    </row>
    <row r="283" spans="11:30" ht="13.5" customHeight="1">
      <c r="K283" s="4">
        <f t="shared" si="54"/>
        <v>6</v>
      </c>
      <c r="L283" s="34">
        <v>43263</v>
      </c>
      <c r="M283" s="4">
        <v>12</v>
      </c>
      <c r="N283" s="4">
        <v>16</v>
      </c>
      <c r="O283" s="31">
        <v>0.625</v>
      </c>
      <c r="P283" s="35">
        <v>26.640000000000004</v>
      </c>
      <c r="Q283" s="36">
        <f t="shared" si="55"/>
        <v>16</v>
      </c>
      <c r="R283" s="4">
        <f t="shared" si="56"/>
        <v>0</v>
      </c>
      <c r="S283" s="31">
        <f t="shared" si="62"/>
        <v>0.19388888888888889</v>
      </c>
      <c r="T283" s="31">
        <f t="shared" si="63"/>
        <v>0.79240740740740734</v>
      </c>
      <c r="U283" s="4">
        <f t="shared" si="57"/>
        <v>0</v>
      </c>
      <c r="V283" s="4" t="str">
        <f t="shared" si="58"/>
        <v/>
      </c>
      <c r="W283" s="18" t="str">
        <f>IF(V283="","",VLOOKUP(L283,日射量と図３!$A$4:$C$368,3,TRUE)*238.85/100)</f>
        <v/>
      </c>
      <c r="X283" s="4" t="str">
        <f t="shared" si="59"/>
        <v/>
      </c>
      <c r="Y283" s="4" t="str">
        <f t="shared" si="52"/>
        <v/>
      </c>
      <c r="Z283" s="4" t="str">
        <f t="shared" si="53"/>
        <v/>
      </c>
      <c r="AA283" s="4" t="str">
        <f>IF($V283="","",IF(Y283&lt;36,0,IF(AND(36&lt;=Y283,Y283&lt;71),VLOOKUP($W283,日射量と図３!$E$6:$F$34,2,TRUE),IF(AND(71&lt;=Y283,Y283&lt;107),VLOOKUP($W283,日射量と図３!$E$6:$G$34,3,TRUE),IF(AND(107&lt;=Y283,Y283&lt;143),VLOOKUP($W283,日射量と図３!$E$6:$H$34,4,TRUE),VLOOKUP($W283,日射量と図３!$E$6:$I$34,5,TRUE))))))</f>
        <v/>
      </c>
      <c r="AB283" s="4" t="str">
        <f>IF($V283="","",IF(Z283&lt;36,0,IF(AND(36&lt;=Z283,Z283&lt;71),VLOOKUP($W283,日射量と図３!$E$6:$F$34,2,TRUE),IF(AND(71&lt;=Z283,Z283&lt;107),VLOOKUP($W283,日射量と図３!$E$6:$G$34,3,TRUE),IF(AND(107&lt;=Z283,Z283&lt;143),VLOOKUP($W283,日射量と図３!$E$6:$H$34,4,TRUE),VLOOKUP($W283,日射量と図３!$E$6:$I$34,5,TRUE))))))</f>
        <v/>
      </c>
      <c r="AC283" s="382" t="str">
        <f t="shared" si="60"/>
        <v/>
      </c>
      <c r="AD283" s="382" t="str">
        <f t="shared" si="61"/>
        <v/>
      </c>
    </row>
    <row r="284" spans="11:30" ht="13.5" customHeight="1">
      <c r="K284" s="4">
        <f t="shared" si="54"/>
        <v>6</v>
      </c>
      <c r="L284" s="34">
        <v>43263</v>
      </c>
      <c r="M284" s="4">
        <v>12</v>
      </c>
      <c r="N284" s="4">
        <v>17</v>
      </c>
      <c r="O284" s="31">
        <v>0.66666666666666663</v>
      </c>
      <c r="P284" s="35">
        <v>26.53</v>
      </c>
      <c r="Q284" s="36">
        <f t="shared" si="55"/>
        <v>16</v>
      </c>
      <c r="R284" s="4">
        <f t="shared" si="56"/>
        <v>0</v>
      </c>
      <c r="S284" s="31">
        <f t="shared" si="62"/>
        <v>0.19388888888888889</v>
      </c>
      <c r="T284" s="31">
        <f t="shared" si="63"/>
        <v>0.79240740740740734</v>
      </c>
      <c r="U284" s="4">
        <f t="shared" si="57"/>
        <v>0</v>
      </c>
      <c r="V284" s="4" t="str">
        <f t="shared" si="58"/>
        <v/>
      </c>
      <c r="W284" s="18" t="str">
        <f>IF(V284="","",VLOOKUP(L284,日射量と図３!$A$4:$C$368,3,TRUE)*238.85/100)</f>
        <v/>
      </c>
      <c r="X284" s="4" t="str">
        <f t="shared" si="59"/>
        <v/>
      </c>
      <c r="Y284" s="4" t="str">
        <f t="shared" si="52"/>
        <v/>
      </c>
      <c r="Z284" s="4" t="str">
        <f t="shared" si="53"/>
        <v/>
      </c>
      <c r="AA284" s="4" t="str">
        <f>IF($V284="","",IF(Y284&lt;36,0,IF(AND(36&lt;=Y284,Y284&lt;71),VLOOKUP($W284,日射量と図３!$E$6:$F$34,2,TRUE),IF(AND(71&lt;=Y284,Y284&lt;107),VLOOKUP($W284,日射量と図３!$E$6:$G$34,3,TRUE),IF(AND(107&lt;=Y284,Y284&lt;143),VLOOKUP($W284,日射量と図３!$E$6:$H$34,4,TRUE),VLOOKUP($W284,日射量と図３!$E$6:$I$34,5,TRUE))))))</f>
        <v/>
      </c>
      <c r="AB284" s="4" t="str">
        <f>IF($V284="","",IF(Z284&lt;36,0,IF(AND(36&lt;=Z284,Z284&lt;71),VLOOKUP($W284,日射量と図３!$E$6:$F$34,2,TRUE),IF(AND(71&lt;=Z284,Z284&lt;107),VLOOKUP($W284,日射量と図３!$E$6:$G$34,3,TRUE),IF(AND(107&lt;=Z284,Z284&lt;143),VLOOKUP($W284,日射量と図３!$E$6:$H$34,4,TRUE),VLOOKUP($W284,日射量と図３!$E$6:$I$34,5,TRUE))))))</f>
        <v/>
      </c>
      <c r="AC284" s="382" t="str">
        <f t="shared" si="60"/>
        <v/>
      </c>
      <c r="AD284" s="382" t="str">
        <f t="shared" si="61"/>
        <v/>
      </c>
    </row>
    <row r="285" spans="11:30" ht="13.5" customHeight="1">
      <c r="K285" s="4">
        <f t="shared" si="54"/>
        <v>6</v>
      </c>
      <c r="L285" s="34">
        <v>43263</v>
      </c>
      <c r="M285" s="4">
        <v>12</v>
      </c>
      <c r="N285" s="4">
        <v>18</v>
      </c>
      <c r="O285" s="31">
        <v>0.70833333333333337</v>
      </c>
      <c r="P285" s="35">
        <v>25.54</v>
      </c>
      <c r="Q285" s="36">
        <f t="shared" si="55"/>
        <v>16</v>
      </c>
      <c r="R285" s="4">
        <f t="shared" si="56"/>
        <v>0</v>
      </c>
      <c r="S285" s="31">
        <f t="shared" si="62"/>
        <v>0.19388888888888889</v>
      </c>
      <c r="T285" s="31">
        <f t="shared" si="63"/>
        <v>0.79240740740740734</v>
      </c>
      <c r="U285" s="4">
        <f t="shared" si="57"/>
        <v>0</v>
      </c>
      <c r="V285" s="4" t="str">
        <f t="shared" si="58"/>
        <v/>
      </c>
      <c r="W285" s="18" t="str">
        <f>IF(V285="","",VLOOKUP(L285,日射量と図３!$A$4:$C$368,3,TRUE)*238.85/100)</f>
        <v/>
      </c>
      <c r="X285" s="4" t="str">
        <f t="shared" si="59"/>
        <v/>
      </c>
      <c r="Y285" s="4" t="str">
        <f t="shared" si="52"/>
        <v/>
      </c>
      <c r="Z285" s="4" t="str">
        <f t="shared" si="53"/>
        <v/>
      </c>
      <c r="AA285" s="4" t="str">
        <f>IF($V285="","",IF(Y285&lt;36,0,IF(AND(36&lt;=Y285,Y285&lt;71),VLOOKUP($W285,日射量と図３!$E$6:$F$34,2,TRUE),IF(AND(71&lt;=Y285,Y285&lt;107),VLOOKUP($W285,日射量と図３!$E$6:$G$34,3,TRUE),IF(AND(107&lt;=Y285,Y285&lt;143),VLOOKUP($W285,日射量と図３!$E$6:$H$34,4,TRUE),VLOOKUP($W285,日射量と図３!$E$6:$I$34,5,TRUE))))))</f>
        <v/>
      </c>
      <c r="AB285" s="4" t="str">
        <f>IF($V285="","",IF(Z285&lt;36,0,IF(AND(36&lt;=Z285,Z285&lt;71),VLOOKUP($W285,日射量と図３!$E$6:$F$34,2,TRUE),IF(AND(71&lt;=Z285,Z285&lt;107),VLOOKUP($W285,日射量と図３!$E$6:$G$34,3,TRUE),IF(AND(107&lt;=Z285,Z285&lt;143),VLOOKUP($W285,日射量と図３!$E$6:$H$34,4,TRUE),VLOOKUP($W285,日射量と図３!$E$6:$I$34,5,TRUE))))))</f>
        <v/>
      </c>
      <c r="AC285" s="382" t="str">
        <f t="shared" si="60"/>
        <v/>
      </c>
      <c r="AD285" s="382" t="str">
        <f t="shared" si="61"/>
        <v/>
      </c>
    </row>
    <row r="286" spans="11:30" ht="13.5" customHeight="1">
      <c r="K286" s="4">
        <f t="shared" si="54"/>
        <v>6</v>
      </c>
      <c r="L286" s="34">
        <v>43263</v>
      </c>
      <c r="M286" s="4">
        <v>12</v>
      </c>
      <c r="N286" s="4">
        <v>19</v>
      </c>
      <c r="O286" s="31">
        <v>0.75</v>
      </c>
      <c r="P286" s="35">
        <v>24.380000000000003</v>
      </c>
      <c r="Q286" s="36">
        <f t="shared" si="55"/>
        <v>16</v>
      </c>
      <c r="R286" s="4">
        <f t="shared" si="56"/>
        <v>0</v>
      </c>
      <c r="S286" s="31">
        <f t="shared" si="62"/>
        <v>0.19388888888888889</v>
      </c>
      <c r="T286" s="31">
        <f t="shared" si="63"/>
        <v>0.79240740740740734</v>
      </c>
      <c r="U286" s="4">
        <f t="shared" si="57"/>
        <v>0</v>
      </c>
      <c r="V286" s="4" t="str">
        <f t="shared" si="58"/>
        <v/>
      </c>
      <c r="W286" s="18" t="str">
        <f>IF(V286="","",VLOOKUP(L286,日射量と図３!$A$4:$C$368,3,TRUE)*238.85/100)</f>
        <v/>
      </c>
      <c r="X286" s="4" t="str">
        <f t="shared" si="59"/>
        <v/>
      </c>
      <c r="Y286" s="4" t="str">
        <f t="shared" si="52"/>
        <v/>
      </c>
      <c r="Z286" s="4" t="str">
        <f t="shared" si="53"/>
        <v/>
      </c>
      <c r="AA286" s="4" t="str">
        <f>IF($V286="","",IF(Y286&lt;36,0,IF(AND(36&lt;=Y286,Y286&lt;71),VLOOKUP($W286,日射量と図３!$E$6:$F$34,2,TRUE),IF(AND(71&lt;=Y286,Y286&lt;107),VLOOKUP($W286,日射量と図３!$E$6:$G$34,3,TRUE),IF(AND(107&lt;=Y286,Y286&lt;143),VLOOKUP($W286,日射量と図３!$E$6:$H$34,4,TRUE),VLOOKUP($W286,日射量と図３!$E$6:$I$34,5,TRUE))))))</f>
        <v/>
      </c>
      <c r="AB286" s="4" t="str">
        <f>IF($V286="","",IF(Z286&lt;36,0,IF(AND(36&lt;=Z286,Z286&lt;71),VLOOKUP($W286,日射量と図３!$E$6:$F$34,2,TRUE),IF(AND(71&lt;=Z286,Z286&lt;107),VLOOKUP($W286,日射量と図３!$E$6:$G$34,3,TRUE),IF(AND(107&lt;=Z286,Z286&lt;143),VLOOKUP($W286,日射量と図３!$E$6:$H$34,4,TRUE),VLOOKUP($W286,日射量と図３!$E$6:$I$34,5,TRUE))))))</f>
        <v/>
      </c>
      <c r="AC286" s="382" t="str">
        <f t="shared" si="60"/>
        <v/>
      </c>
      <c r="AD286" s="382" t="str">
        <f t="shared" si="61"/>
        <v/>
      </c>
    </row>
    <row r="287" spans="11:30" ht="13.5" customHeight="1">
      <c r="K287" s="4">
        <f t="shared" si="54"/>
        <v>6</v>
      </c>
      <c r="L287" s="34">
        <v>43263</v>
      </c>
      <c r="M287" s="4">
        <v>12</v>
      </c>
      <c r="N287" s="4">
        <v>20</v>
      </c>
      <c r="O287" s="31">
        <v>0.79166666666666663</v>
      </c>
      <c r="P287" s="35">
        <v>22.86</v>
      </c>
      <c r="Q287" s="36">
        <f t="shared" si="55"/>
        <v>16</v>
      </c>
      <c r="R287" s="4">
        <f t="shared" si="56"/>
        <v>0</v>
      </c>
      <c r="S287" s="31">
        <f t="shared" si="62"/>
        <v>0.19388888888888889</v>
      </c>
      <c r="T287" s="31">
        <f t="shared" si="63"/>
        <v>0.79240740740740734</v>
      </c>
      <c r="U287" s="4">
        <f t="shared" si="57"/>
        <v>0</v>
      </c>
      <c r="V287" s="4" t="str">
        <f t="shared" si="58"/>
        <v/>
      </c>
      <c r="W287" s="18" t="str">
        <f>IF(V287="","",VLOOKUP(L287,日射量と図３!$A$4:$C$368,3,TRUE)*238.85/100)</f>
        <v/>
      </c>
      <c r="X287" s="4" t="str">
        <f t="shared" si="59"/>
        <v/>
      </c>
      <c r="Y287" s="4" t="str">
        <f t="shared" ref="Y287:Y350" si="64">IF(V287="","",$AH$30*V287/(($AG$18/$AH$18)*X287))</f>
        <v/>
      </c>
      <c r="Z287" s="4" t="str">
        <f t="shared" ref="Z287:Z350" si="65">IF(V287="","",$AH$30*V287/(($AG$19/$AH$19)*X287))</f>
        <v/>
      </c>
      <c r="AA287" s="4" t="str">
        <f>IF($V287="","",IF(Y287&lt;36,0,IF(AND(36&lt;=Y287,Y287&lt;71),VLOOKUP($W287,日射量と図３!$E$6:$F$34,2,TRUE),IF(AND(71&lt;=Y287,Y287&lt;107),VLOOKUP($W287,日射量と図３!$E$6:$G$34,3,TRUE),IF(AND(107&lt;=Y287,Y287&lt;143),VLOOKUP($W287,日射量と図３!$E$6:$H$34,4,TRUE),VLOOKUP($W287,日射量と図３!$E$6:$I$34,5,TRUE))))))</f>
        <v/>
      </c>
      <c r="AB287" s="4" t="str">
        <f>IF($V287="","",IF(Z287&lt;36,0,IF(AND(36&lt;=Z287,Z287&lt;71),VLOOKUP($W287,日射量と図３!$E$6:$F$34,2,TRUE),IF(AND(71&lt;=Z287,Z287&lt;107),VLOOKUP($W287,日射量と図３!$E$6:$G$34,3,TRUE),IF(AND(107&lt;=Z287,Z287&lt;143),VLOOKUP($W287,日射量と図３!$E$6:$H$34,4,TRUE),VLOOKUP($W287,日射量と図３!$E$6:$I$34,5,TRUE))))))</f>
        <v/>
      </c>
      <c r="AC287" s="382" t="str">
        <f t="shared" si="60"/>
        <v/>
      </c>
      <c r="AD287" s="382" t="str">
        <f t="shared" si="61"/>
        <v/>
      </c>
    </row>
    <row r="288" spans="11:30" ht="13.5" customHeight="1">
      <c r="K288" s="4">
        <f t="shared" si="54"/>
        <v>6</v>
      </c>
      <c r="L288" s="34">
        <v>43263</v>
      </c>
      <c r="M288" s="4">
        <v>12</v>
      </c>
      <c r="N288" s="4">
        <v>21</v>
      </c>
      <c r="O288" s="31">
        <v>0.83333333333333337</v>
      </c>
      <c r="P288" s="35">
        <v>22.11</v>
      </c>
      <c r="Q288" s="36">
        <f t="shared" si="55"/>
        <v>16</v>
      </c>
      <c r="R288" s="4">
        <f t="shared" si="56"/>
        <v>0</v>
      </c>
      <c r="S288" s="31">
        <f t="shared" si="62"/>
        <v>0.19388888888888889</v>
      </c>
      <c r="T288" s="31">
        <f t="shared" si="63"/>
        <v>0.79240740740740734</v>
      </c>
      <c r="U288" s="4">
        <f t="shared" si="57"/>
        <v>0</v>
      </c>
      <c r="V288" s="4" t="str">
        <f t="shared" si="58"/>
        <v/>
      </c>
      <c r="W288" s="18" t="str">
        <f>IF(V288="","",VLOOKUP(L288,日射量と図３!$A$4:$C$368,3,TRUE)*238.85/100)</f>
        <v/>
      </c>
      <c r="X288" s="4" t="str">
        <f t="shared" si="59"/>
        <v/>
      </c>
      <c r="Y288" s="4" t="str">
        <f t="shared" si="64"/>
        <v/>
      </c>
      <c r="Z288" s="4" t="str">
        <f t="shared" si="65"/>
        <v/>
      </c>
      <c r="AA288" s="4" t="str">
        <f>IF($V288="","",IF(Y288&lt;36,0,IF(AND(36&lt;=Y288,Y288&lt;71),VLOOKUP($W288,日射量と図３!$E$6:$F$34,2,TRUE),IF(AND(71&lt;=Y288,Y288&lt;107),VLOOKUP($W288,日射量と図３!$E$6:$G$34,3,TRUE),IF(AND(107&lt;=Y288,Y288&lt;143),VLOOKUP($W288,日射量と図３!$E$6:$H$34,4,TRUE),VLOOKUP($W288,日射量と図３!$E$6:$I$34,5,TRUE))))))</f>
        <v/>
      </c>
      <c r="AB288" s="4" t="str">
        <f>IF($V288="","",IF(Z288&lt;36,0,IF(AND(36&lt;=Z288,Z288&lt;71),VLOOKUP($W288,日射量と図３!$E$6:$F$34,2,TRUE),IF(AND(71&lt;=Z288,Z288&lt;107),VLOOKUP($W288,日射量と図３!$E$6:$G$34,3,TRUE),IF(AND(107&lt;=Z288,Z288&lt;143),VLOOKUP($W288,日射量と図３!$E$6:$H$34,4,TRUE),VLOOKUP($W288,日射量と図３!$E$6:$I$34,5,TRUE))))))</f>
        <v/>
      </c>
      <c r="AC288" s="382" t="str">
        <f t="shared" si="60"/>
        <v/>
      </c>
      <c r="AD288" s="382" t="str">
        <f t="shared" si="61"/>
        <v/>
      </c>
    </row>
    <row r="289" spans="11:30" ht="13.5" customHeight="1">
      <c r="K289" s="4">
        <f t="shared" si="54"/>
        <v>6</v>
      </c>
      <c r="L289" s="34">
        <v>43263</v>
      </c>
      <c r="M289" s="4">
        <v>12</v>
      </c>
      <c r="N289" s="4">
        <v>22</v>
      </c>
      <c r="O289" s="31">
        <v>0.875</v>
      </c>
      <c r="P289" s="35">
        <v>21.49</v>
      </c>
      <c r="Q289" s="36">
        <f t="shared" si="55"/>
        <v>16</v>
      </c>
      <c r="R289" s="4">
        <f t="shared" si="56"/>
        <v>0</v>
      </c>
      <c r="S289" s="31">
        <f t="shared" si="62"/>
        <v>0.19388888888888889</v>
      </c>
      <c r="T289" s="31">
        <f t="shared" si="63"/>
        <v>0.79240740740740734</v>
      </c>
      <c r="U289" s="4">
        <f t="shared" si="57"/>
        <v>0</v>
      </c>
      <c r="V289" s="4" t="str">
        <f t="shared" si="58"/>
        <v/>
      </c>
      <c r="W289" s="18" t="str">
        <f>IF(V289="","",VLOOKUP(L289,日射量と図３!$A$4:$C$368,3,TRUE)*238.85/100)</f>
        <v/>
      </c>
      <c r="X289" s="4" t="str">
        <f t="shared" si="59"/>
        <v/>
      </c>
      <c r="Y289" s="4" t="str">
        <f t="shared" si="64"/>
        <v/>
      </c>
      <c r="Z289" s="4" t="str">
        <f t="shared" si="65"/>
        <v/>
      </c>
      <c r="AA289" s="4" t="str">
        <f>IF($V289="","",IF(Y289&lt;36,0,IF(AND(36&lt;=Y289,Y289&lt;71),VLOOKUP($W289,日射量と図３!$E$6:$F$34,2,TRUE),IF(AND(71&lt;=Y289,Y289&lt;107),VLOOKUP($W289,日射量と図３!$E$6:$G$34,3,TRUE),IF(AND(107&lt;=Y289,Y289&lt;143),VLOOKUP($W289,日射量と図３!$E$6:$H$34,4,TRUE),VLOOKUP($W289,日射量と図３!$E$6:$I$34,5,TRUE))))))</f>
        <v/>
      </c>
      <c r="AB289" s="4" t="str">
        <f>IF($V289="","",IF(Z289&lt;36,0,IF(AND(36&lt;=Z289,Z289&lt;71),VLOOKUP($W289,日射量と図３!$E$6:$F$34,2,TRUE),IF(AND(71&lt;=Z289,Z289&lt;107),VLOOKUP($W289,日射量と図３!$E$6:$G$34,3,TRUE),IF(AND(107&lt;=Z289,Z289&lt;143),VLOOKUP($W289,日射量と図３!$E$6:$H$34,4,TRUE),VLOOKUP($W289,日射量と図３!$E$6:$I$34,5,TRUE))))))</f>
        <v/>
      </c>
      <c r="AC289" s="382" t="str">
        <f t="shared" si="60"/>
        <v/>
      </c>
      <c r="AD289" s="382" t="str">
        <f t="shared" si="61"/>
        <v/>
      </c>
    </row>
    <row r="290" spans="11:30" ht="13.5" customHeight="1">
      <c r="K290" s="4">
        <f t="shared" si="54"/>
        <v>6</v>
      </c>
      <c r="L290" s="34">
        <v>43263</v>
      </c>
      <c r="M290" s="4">
        <v>12</v>
      </c>
      <c r="N290" s="4">
        <v>23</v>
      </c>
      <c r="O290" s="31">
        <v>0.91666666666666663</v>
      </c>
      <c r="P290" s="35">
        <v>21.14</v>
      </c>
      <c r="Q290" s="36">
        <f t="shared" si="55"/>
        <v>13</v>
      </c>
      <c r="R290" s="4">
        <f t="shared" si="56"/>
        <v>0</v>
      </c>
      <c r="S290" s="31">
        <f t="shared" si="62"/>
        <v>0.19388888888888889</v>
      </c>
      <c r="T290" s="31">
        <f t="shared" si="63"/>
        <v>0.79240740740740734</v>
      </c>
      <c r="U290" s="4">
        <f t="shared" si="57"/>
        <v>0</v>
      </c>
      <c r="V290" s="4" t="str">
        <f t="shared" si="58"/>
        <v/>
      </c>
      <c r="W290" s="18" t="str">
        <f>IF(V290="","",VLOOKUP(L290,日射量と図３!$A$4:$C$368,3,TRUE)*238.85/100)</f>
        <v/>
      </c>
      <c r="X290" s="4" t="str">
        <f t="shared" si="59"/>
        <v/>
      </c>
      <c r="Y290" s="4" t="str">
        <f t="shared" si="64"/>
        <v/>
      </c>
      <c r="Z290" s="4" t="str">
        <f t="shared" si="65"/>
        <v/>
      </c>
      <c r="AA290" s="4" t="str">
        <f>IF($V290="","",IF(Y290&lt;36,0,IF(AND(36&lt;=Y290,Y290&lt;71),VLOOKUP($W290,日射量と図３!$E$6:$F$34,2,TRUE),IF(AND(71&lt;=Y290,Y290&lt;107),VLOOKUP($W290,日射量と図３!$E$6:$G$34,3,TRUE),IF(AND(107&lt;=Y290,Y290&lt;143),VLOOKUP($W290,日射量と図３!$E$6:$H$34,4,TRUE),VLOOKUP($W290,日射量と図３!$E$6:$I$34,5,TRUE))))))</f>
        <v/>
      </c>
      <c r="AB290" s="4" t="str">
        <f>IF($V290="","",IF(Z290&lt;36,0,IF(AND(36&lt;=Z290,Z290&lt;71),VLOOKUP($W290,日射量と図３!$E$6:$F$34,2,TRUE),IF(AND(71&lt;=Z290,Z290&lt;107),VLOOKUP($W290,日射量と図３!$E$6:$G$34,3,TRUE),IF(AND(107&lt;=Z290,Z290&lt;143),VLOOKUP($W290,日射量と図３!$E$6:$H$34,4,TRUE),VLOOKUP($W290,日射量と図３!$E$6:$I$34,5,TRUE))))))</f>
        <v/>
      </c>
      <c r="AC290" s="382" t="str">
        <f t="shared" si="60"/>
        <v/>
      </c>
      <c r="AD290" s="382" t="str">
        <f t="shared" si="61"/>
        <v/>
      </c>
    </row>
    <row r="291" spans="11:30" ht="13.5" customHeight="1">
      <c r="K291" s="4">
        <f t="shared" si="54"/>
        <v>6</v>
      </c>
      <c r="L291" s="34">
        <v>43263</v>
      </c>
      <c r="M291" s="4">
        <v>12</v>
      </c>
      <c r="N291" s="4">
        <v>24</v>
      </c>
      <c r="O291" s="31">
        <v>0.95833333333333337</v>
      </c>
      <c r="P291" s="35">
        <v>20.79</v>
      </c>
      <c r="Q291" s="36">
        <f t="shared" si="55"/>
        <v>13</v>
      </c>
      <c r="R291" s="4">
        <f t="shared" si="56"/>
        <v>0</v>
      </c>
      <c r="S291" s="31">
        <f t="shared" si="62"/>
        <v>0.19388888888888889</v>
      </c>
      <c r="T291" s="31">
        <f t="shared" si="63"/>
        <v>0.79240740740740734</v>
      </c>
      <c r="U291" s="4">
        <f t="shared" si="57"/>
        <v>0</v>
      </c>
      <c r="V291" s="4" t="str">
        <f t="shared" si="58"/>
        <v/>
      </c>
      <c r="W291" s="18" t="str">
        <f>IF(V291="","",VLOOKUP(L291,日射量と図３!$A$4:$C$368,3,TRUE)*238.85/100)</f>
        <v/>
      </c>
      <c r="X291" s="4" t="str">
        <f t="shared" si="59"/>
        <v/>
      </c>
      <c r="Y291" s="4" t="str">
        <f t="shared" si="64"/>
        <v/>
      </c>
      <c r="Z291" s="4" t="str">
        <f t="shared" si="65"/>
        <v/>
      </c>
      <c r="AA291" s="4" t="str">
        <f>IF($V291="","",IF(Y291&lt;36,0,IF(AND(36&lt;=Y291,Y291&lt;71),VLOOKUP($W291,日射量と図３!$E$6:$F$34,2,TRUE),IF(AND(71&lt;=Y291,Y291&lt;107),VLOOKUP($W291,日射量と図３!$E$6:$G$34,3,TRUE),IF(AND(107&lt;=Y291,Y291&lt;143),VLOOKUP($W291,日射量と図３!$E$6:$H$34,4,TRUE),VLOOKUP($W291,日射量と図３!$E$6:$I$34,5,TRUE))))))</f>
        <v/>
      </c>
      <c r="AB291" s="4" t="str">
        <f>IF($V291="","",IF(Z291&lt;36,0,IF(AND(36&lt;=Z291,Z291&lt;71),VLOOKUP($W291,日射量と図３!$E$6:$F$34,2,TRUE),IF(AND(71&lt;=Z291,Z291&lt;107),VLOOKUP($W291,日射量と図３!$E$6:$G$34,3,TRUE),IF(AND(107&lt;=Z291,Z291&lt;143),VLOOKUP($W291,日射量と図３!$E$6:$H$34,4,TRUE),VLOOKUP($W291,日射量と図３!$E$6:$I$34,5,TRUE))))))</f>
        <v/>
      </c>
      <c r="AC291" s="382" t="str">
        <f t="shared" si="60"/>
        <v/>
      </c>
      <c r="AD291" s="382" t="str">
        <f t="shared" si="61"/>
        <v/>
      </c>
    </row>
    <row r="292" spans="11:30" ht="13.5" customHeight="1">
      <c r="K292" s="4">
        <f t="shared" si="54"/>
        <v>6</v>
      </c>
      <c r="L292" s="34">
        <v>43264</v>
      </c>
      <c r="M292" s="4">
        <v>13</v>
      </c>
      <c r="N292" s="4">
        <v>1</v>
      </c>
      <c r="O292" s="31">
        <v>0</v>
      </c>
      <c r="P292" s="35">
        <v>20.57</v>
      </c>
      <c r="Q292" s="36">
        <f t="shared" si="55"/>
        <v>13</v>
      </c>
      <c r="R292" s="4">
        <f t="shared" si="56"/>
        <v>0</v>
      </c>
      <c r="S292" s="31">
        <f t="shared" si="62"/>
        <v>0.19388888888888889</v>
      </c>
      <c r="T292" s="31">
        <f t="shared" si="63"/>
        <v>0.79240740740740734</v>
      </c>
      <c r="U292" s="4">
        <f t="shared" si="57"/>
        <v>0</v>
      </c>
      <c r="V292" s="4">
        <f t="shared" si="58"/>
        <v>0</v>
      </c>
      <c r="W292" s="18">
        <f>IF(V292="","",VLOOKUP(L292,日射量と図３!$A$4:$C$368,3,TRUE)*238.85/100)</f>
        <v>47.77</v>
      </c>
      <c r="X292" s="4">
        <f t="shared" si="59"/>
        <v>14</v>
      </c>
      <c r="Y292" s="4">
        <f t="shared" si="64"/>
        <v>0</v>
      </c>
      <c r="Z292" s="4">
        <f t="shared" si="65"/>
        <v>0</v>
      </c>
      <c r="AA292" s="4">
        <f>IF($V292="","",IF(Y292&lt;36,0,IF(AND(36&lt;=Y292,Y292&lt;71),VLOOKUP($W292,日射量と図３!$E$6:$F$34,2,TRUE),IF(AND(71&lt;=Y292,Y292&lt;107),VLOOKUP($W292,日射量と図３!$E$6:$G$34,3,TRUE),IF(AND(107&lt;=Y292,Y292&lt;143),VLOOKUP($W292,日射量と図３!$E$6:$H$34,4,TRUE),VLOOKUP($W292,日射量と図３!$E$6:$I$34,5,TRUE))))))</f>
        <v>0</v>
      </c>
      <c r="AB292" s="4">
        <f>IF($V292="","",IF(Z292&lt;36,0,IF(AND(36&lt;=Z292,Z292&lt;71),VLOOKUP($W292,日射量と図３!$E$6:$F$34,2,TRUE),IF(AND(71&lt;=Z292,Z292&lt;107),VLOOKUP($W292,日射量と図３!$E$6:$G$34,3,TRUE),IF(AND(107&lt;=Z292,Z292&lt;143),VLOOKUP($W292,日射量と図３!$E$6:$H$34,4,TRUE),VLOOKUP($W292,日射量と図３!$E$6:$I$34,5,TRUE))))))</f>
        <v>0</v>
      </c>
      <c r="AC292" s="382">
        <f t="shared" si="60"/>
        <v>0</v>
      </c>
      <c r="AD292" s="382">
        <f t="shared" si="61"/>
        <v>0</v>
      </c>
    </row>
    <row r="293" spans="11:30" ht="13.5" customHeight="1">
      <c r="K293" s="4">
        <f t="shared" si="54"/>
        <v>6</v>
      </c>
      <c r="L293" s="34">
        <v>43264</v>
      </c>
      <c r="M293" s="4">
        <v>13</v>
      </c>
      <c r="N293" s="4">
        <v>2</v>
      </c>
      <c r="O293" s="31">
        <v>4.1666666666666664E-2</v>
      </c>
      <c r="P293" s="35">
        <v>20.290000000000003</v>
      </c>
      <c r="Q293" s="36">
        <f t="shared" si="55"/>
        <v>13</v>
      </c>
      <c r="R293" s="4">
        <f t="shared" si="56"/>
        <v>0</v>
      </c>
      <c r="S293" s="31">
        <f t="shared" si="62"/>
        <v>0.19388888888888889</v>
      </c>
      <c r="T293" s="31">
        <f t="shared" si="63"/>
        <v>0.79240740740740734</v>
      </c>
      <c r="U293" s="4">
        <f t="shared" si="57"/>
        <v>0</v>
      </c>
      <c r="V293" s="4" t="str">
        <f t="shared" si="58"/>
        <v/>
      </c>
      <c r="W293" s="18" t="str">
        <f>IF(V293="","",VLOOKUP(L293,日射量と図３!$A$4:$C$368,3,TRUE)*238.85/100)</f>
        <v/>
      </c>
      <c r="X293" s="4" t="str">
        <f t="shared" si="59"/>
        <v/>
      </c>
      <c r="Y293" s="4" t="str">
        <f t="shared" si="64"/>
        <v/>
      </c>
      <c r="Z293" s="4" t="str">
        <f t="shared" si="65"/>
        <v/>
      </c>
      <c r="AA293" s="4" t="str">
        <f>IF($V293="","",IF(Y293&lt;36,0,IF(AND(36&lt;=Y293,Y293&lt;71),VLOOKUP($W293,日射量と図３!$E$6:$F$34,2,TRUE),IF(AND(71&lt;=Y293,Y293&lt;107),VLOOKUP($W293,日射量と図３!$E$6:$G$34,3,TRUE),IF(AND(107&lt;=Y293,Y293&lt;143),VLOOKUP($W293,日射量と図３!$E$6:$H$34,4,TRUE),VLOOKUP($W293,日射量と図３!$E$6:$I$34,5,TRUE))))))</f>
        <v/>
      </c>
      <c r="AB293" s="4" t="str">
        <f>IF($V293="","",IF(Z293&lt;36,0,IF(AND(36&lt;=Z293,Z293&lt;71),VLOOKUP($W293,日射量と図３!$E$6:$F$34,2,TRUE),IF(AND(71&lt;=Z293,Z293&lt;107),VLOOKUP($W293,日射量と図３!$E$6:$G$34,3,TRUE),IF(AND(107&lt;=Z293,Z293&lt;143),VLOOKUP($W293,日射量と図３!$E$6:$H$34,4,TRUE),VLOOKUP($W293,日射量と図３!$E$6:$I$34,5,TRUE))))))</f>
        <v/>
      </c>
      <c r="AC293" s="382" t="str">
        <f t="shared" si="60"/>
        <v/>
      </c>
      <c r="AD293" s="382" t="str">
        <f t="shared" si="61"/>
        <v/>
      </c>
    </row>
    <row r="294" spans="11:30" ht="13.5" customHeight="1">
      <c r="K294" s="4">
        <f t="shared" si="54"/>
        <v>6</v>
      </c>
      <c r="L294" s="34">
        <v>43264</v>
      </c>
      <c r="M294" s="4">
        <v>13</v>
      </c>
      <c r="N294" s="4">
        <v>3</v>
      </c>
      <c r="O294" s="31">
        <v>8.3333333333333329E-2</v>
      </c>
      <c r="P294" s="35">
        <v>19.919999999999998</v>
      </c>
      <c r="Q294" s="36">
        <f t="shared" si="55"/>
        <v>13</v>
      </c>
      <c r="R294" s="4">
        <f t="shared" si="56"/>
        <v>0</v>
      </c>
      <c r="S294" s="31">
        <f t="shared" si="62"/>
        <v>0.19388888888888889</v>
      </c>
      <c r="T294" s="31">
        <f t="shared" si="63"/>
        <v>0.79240740740740734</v>
      </c>
      <c r="U294" s="4">
        <f t="shared" si="57"/>
        <v>0</v>
      </c>
      <c r="V294" s="4" t="str">
        <f t="shared" si="58"/>
        <v/>
      </c>
      <c r="W294" s="18" t="str">
        <f>IF(V294="","",VLOOKUP(L294,日射量と図３!$A$4:$C$368,3,TRUE)*238.85/100)</f>
        <v/>
      </c>
      <c r="X294" s="4" t="str">
        <f t="shared" si="59"/>
        <v/>
      </c>
      <c r="Y294" s="4" t="str">
        <f t="shared" si="64"/>
        <v/>
      </c>
      <c r="Z294" s="4" t="str">
        <f t="shared" si="65"/>
        <v/>
      </c>
      <c r="AA294" s="4" t="str">
        <f>IF($V294="","",IF(Y294&lt;36,0,IF(AND(36&lt;=Y294,Y294&lt;71),VLOOKUP($W294,日射量と図３!$E$6:$F$34,2,TRUE),IF(AND(71&lt;=Y294,Y294&lt;107),VLOOKUP($W294,日射量と図３!$E$6:$G$34,3,TRUE),IF(AND(107&lt;=Y294,Y294&lt;143),VLOOKUP($W294,日射量と図３!$E$6:$H$34,4,TRUE),VLOOKUP($W294,日射量と図３!$E$6:$I$34,5,TRUE))))))</f>
        <v/>
      </c>
      <c r="AB294" s="4" t="str">
        <f>IF($V294="","",IF(Z294&lt;36,0,IF(AND(36&lt;=Z294,Z294&lt;71),VLOOKUP($W294,日射量と図３!$E$6:$F$34,2,TRUE),IF(AND(71&lt;=Z294,Z294&lt;107),VLOOKUP($W294,日射量と図３!$E$6:$G$34,3,TRUE),IF(AND(107&lt;=Z294,Z294&lt;143),VLOOKUP($W294,日射量と図３!$E$6:$H$34,4,TRUE),VLOOKUP($W294,日射量と図３!$E$6:$I$34,5,TRUE))))))</f>
        <v/>
      </c>
      <c r="AC294" s="382" t="str">
        <f t="shared" si="60"/>
        <v/>
      </c>
      <c r="AD294" s="382" t="str">
        <f t="shared" si="61"/>
        <v/>
      </c>
    </row>
    <row r="295" spans="11:30" ht="13.5" customHeight="1">
      <c r="K295" s="4">
        <f t="shared" si="54"/>
        <v>6</v>
      </c>
      <c r="L295" s="34">
        <v>43264</v>
      </c>
      <c r="M295" s="4">
        <v>13</v>
      </c>
      <c r="N295" s="4">
        <v>4</v>
      </c>
      <c r="O295" s="31">
        <v>0.125</v>
      </c>
      <c r="P295" s="35">
        <v>19.79</v>
      </c>
      <c r="Q295" s="36">
        <f t="shared" si="55"/>
        <v>13</v>
      </c>
      <c r="R295" s="4">
        <f t="shared" si="56"/>
        <v>0</v>
      </c>
      <c r="S295" s="31">
        <f t="shared" si="62"/>
        <v>0.19388888888888889</v>
      </c>
      <c r="T295" s="31">
        <f t="shared" si="63"/>
        <v>0.79240740740740734</v>
      </c>
      <c r="U295" s="4">
        <f t="shared" si="57"/>
        <v>0</v>
      </c>
      <c r="V295" s="4" t="str">
        <f t="shared" si="58"/>
        <v/>
      </c>
      <c r="W295" s="18" t="str">
        <f>IF(V295="","",VLOOKUP(L295,日射量と図３!$A$4:$C$368,3,TRUE)*238.85/100)</f>
        <v/>
      </c>
      <c r="X295" s="4" t="str">
        <f t="shared" si="59"/>
        <v/>
      </c>
      <c r="Y295" s="4" t="str">
        <f t="shared" si="64"/>
        <v/>
      </c>
      <c r="Z295" s="4" t="str">
        <f t="shared" si="65"/>
        <v/>
      </c>
      <c r="AA295" s="4" t="str">
        <f>IF($V295="","",IF(Y295&lt;36,0,IF(AND(36&lt;=Y295,Y295&lt;71),VLOOKUP($W295,日射量と図３!$E$6:$F$34,2,TRUE),IF(AND(71&lt;=Y295,Y295&lt;107),VLOOKUP($W295,日射量と図３!$E$6:$G$34,3,TRUE),IF(AND(107&lt;=Y295,Y295&lt;143),VLOOKUP($W295,日射量と図３!$E$6:$H$34,4,TRUE),VLOOKUP($W295,日射量と図３!$E$6:$I$34,5,TRUE))))))</f>
        <v/>
      </c>
      <c r="AB295" s="4" t="str">
        <f>IF($V295="","",IF(Z295&lt;36,0,IF(AND(36&lt;=Z295,Z295&lt;71),VLOOKUP($W295,日射量と図３!$E$6:$F$34,2,TRUE),IF(AND(71&lt;=Z295,Z295&lt;107),VLOOKUP($W295,日射量と図３!$E$6:$G$34,3,TRUE),IF(AND(107&lt;=Z295,Z295&lt;143),VLOOKUP($W295,日射量と図３!$E$6:$H$34,4,TRUE),VLOOKUP($W295,日射量と図３!$E$6:$I$34,5,TRUE))))))</f>
        <v/>
      </c>
      <c r="AC295" s="382" t="str">
        <f t="shared" si="60"/>
        <v/>
      </c>
      <c r="AD295" s="382" t="str">
        <f t="shared" si="61"/>
        <v/>
      </c>
    </row>
    <row r="296" spans="11:30" ht="13.5" customHeight="1">
      <c r="K296" s="4">
        <f t="shared" si="54"/>
        <v>6</v>
      </c>
      <c r="L296" s="34">
        <v>43264</v>
      </c>
      <c r="M296" s="4">
        <v>13</v>
      </c>
      <c r="N296" s="4">
        <v>5</v>
      </c>
      <c r="O296" s="31">
        <v>0.16666666666666666</v>
      </c>
      <c r="P296" s="35">
        <v>19.619999999999997</v>
      </c>
      <c r="Q296" s="36">
        <f t="shared" si="55"/>
        <v>15</v>
      </c>
      <c r="R296" s="4">
        <f t="shared" si="56"/>
        <v>0</v>
      </c>
      <c r="S296" s="31">
        <f t="shared" si="62"/>
        <v>0.19388888888888889</v>
      </c>
      <c r="T296" s="31">
        <f t="shared" si="63"/>
        <v>0.79240740740740734</v>
      </c>
      <c r="U296" s="4">
        <f t="shared" si="57"/>
        <v>0</v>
      </c>
      <c r="V296" s="4" t="str">
        <f t="shared" si="58"/>
        <v/>
      </c>
      <c r="W296" s="18" t="str">
        <f>IF(V296="","",VLOOKUP(L296,日射量と図３!$A$4:$C$368,3,TRUE)*238.85/100)</f>
        <v/>
      </c>
      <c r="X296" s="4" t="str">
        <f t="shared" si="59"/>
        <v/>
      </c>
      <c r="Y296" s="4" t="str">
        <f t="shared" si="64"/>
        <v/>
      </c>
      <c r="Z296" s="4" t="str">
        <f t="shared" si="65"/>
        <v/>
      </c>
      <c r="AA296" s="4" t="str">
        <f>IF($V296="","",IF(Y296&lt;36,0,IF(AND(36&lt;=Y296,Y296&lt;71),VLOOKUP($W296,日射量と図３!$E$6:$F$34,2,TRUE),IF(AND(71&lt;=Y296,Y296&lt;107),VLOOKUP($W296,日射量と図３!$E$6:$G$34,3,TRUE),IF(AND(107&lt;=Y296,Y296&lt;143),VLOOKUP($W296,日射量と図３!$E$6:$H$34,4,TRUE),VLOOKUP($W296,日射量と図３!$E$6:$I$34,5,TRUE))))))</f>
        <v/>
      </c>
      <c r="AB296" s="4" t="str">
        <f>IF($V296="","",IF(Z296&lt;36,0,IF(AND(36&lt;=Z296,Z296&lt;71),VLOOKUP($W296,日射量と図３!$E$6:$F$34,2,TRUE),IF(AND(71&lt;=Z296,Z296&lt;107),VLOOKUP($W296,日射量と図３!$E$6:$G$34,3,TRUE),IF(AND(107&lt;=Z296,Z296&lt;143),VLOOKUP($W296,日射量と図３!$E$6:$H$34,4,TRUE),VLOOKUP($W296,日射量と図３!$E$6:$I$34,5,TRUE))))))</f>
        <v/>
      </c>
      <c r="AC296" s="382" t="str">
        <f t="shared" si="60"/>
        <v/>
      </c>
      <c r="AD296" s="382" t="str">
        <f t="shared" si="61"/>
        <v/>
      </c>
    </row>
    <row r="297" spans="11:30" ht="13.5" customHeight="1">
      <c r="K297" s="4">
        <f t="shared" si="54"/>
        <v>6</v>
      </c>
      <c r="L297" s="34">
        <v>43264</v>
      </c>
      <c r="M297" s="4">
        <v>13</v>
      </c>
      <c r="N297" s="4">
        <v>6</v>
      </c>
      <c r="O297" s="31">
        <v>0.20833333333333334</v>
      </c>
      <c r="P297" s="35">
        <v>19.489999999999998</v>
      </c>
      <c r="Q297" s="36">
        <f t="shared" si="55"/>
        <v>15</v>
      </c>
      <c r="R297" s="4">
        <f t="shared" si="56"/>
        <v>0</v>
      </c>
      <c r="S297" s="31">
        <f t="shared" si="62"/>
        <v>0.19388888888888889</v>
      </c>
      <c r="T297" s="31">
        <f t="shared" si="63"/>
        <v>0.79240740740740734</v>
      </c>
      <c r="U297" s="4">
        <f t="shared" si="57"/>
        <v>0</v>
      </c>
      <c r="V297" s="4" t="str">
        <f t="shared" si="58"/>
        <v/>
      </c>
      <c r="W297" s="18" t="str">
        <f>IF(V297="","",VLOOKUP(L297,日射量と図３!$A$4:$C$368,3,TRUE)*238.85/100)</f>
        <v/>
      </c>
      <c r="X297" s="4" t="str">
        <f t="shared" si="59"/>
        <v/>
      </c>
      <c r="Y297" s="4" t="str">
        <f t="shared" si="64"/>
        <v/>
      </c>
      <c r="Z297" s="4" t="str">
        <f t="shared" si="65"/>
        <v/>
      </c>
      <c r="AA297" s="4" t="str">
        <f>IF($V297="","",IF(Y297&lt;36,0,IF(AND(36&lt;=Y297,Y297&lt;71),VLOOKUP($W297,日射量と図３!$E$6:$F$34,2,TRUE),IF(AND(71&lt;=Y297,Y297&lt;107),VLOOKUP($W297,日射量と図３!$E$6:$G$34,3,TRUE),IF(AND(107&lt;=Y297,Y297&lt;143),VLOOKUP($W297,日射量と図３!$E$6:$H$34,4,TRUE),VLOOKUP($W297,日射量と図３!$E$6:$I$34,5,TRUE))))))</f>
        <v/>
      </c>
      <c r="AB297" s="4" t="str">
        <f>IF($V297="","",IF(Z297&lt;36,0,IF(AND(36&lt;=Z297,Z297&lt;71),VLOOKUP($W297,日射量と図３!$E$6:$F$34,2,TRUE),IF(AND(71&lt;=Z297,Z297&lt;107),VLOOKUP($W297,日射量と図３!$E$6:$G$34,3,TRUE),IF(AND(107&lt;=Z297,Z297&lt;143),VLOOKUP($W297,日射量と図３!$E$6:$H$34,4,TRUE),VLOOKUP($W297,日射量と図３!$E$6:$I$34,5,TRUE))))))</f>
        <v/>
      </c>
      <c r="AC297" s="382" t="str">
        <f t="shared" si="60"/>
        <v/>
      </c>
      <c r="AD297" s="382" t="str">
        <f t="shared" si="61"/>
        <v/>
      </c>
    </row>
    <row r="298" spans="11:30" ht="13.5" customHeight="1">
      <c r="K298" s="4">
        <f t="shared" si="54"/>
        <v>6</v>
      </c>
      <c r="L298" s="34">
        <v>43264</v>
      </c>
      <c r="M298" s="4">
        <v>13</v>
      </c>
      <c r="N298" s="4">
        <v>7</v>
      </c>
      <c r="O298" s="31">
        <v>0.25</v>
      </c>
      <c r="P298" s="35">
        <v>20.04</v>
      </c>
      <c r="Q298" s="36">
        <f t="shared" si="55"/>
        <v>15</v>
      </c>
      <c r="R298" s="4">
        <f t="shared" si="56"/>
        <v>0</v>
      </c>
      <c r="S298" s="31">
        <f t="shared" si="62"/>
        <v>0.19388888888888889</v>
      </c>
      <c r="T298" s="31">
        <f t="shared" si="63"/>
        <v>0.79240740740740734</v>
      </c>
      <c r="U298" s="4">
        <f t="shared" si="57"/>
        <v>0</v>
      </c>
      <c r="V298" s="4" t="str">
        <f t="shared" si="58"/>
        <v/>
      </c>
      <c r="W298" s="18" t="str">
        <f>IF(V298="","",VLOOKUP(L298,日射量と図３!$A$4:$C$368,3,TRUE)*238.85/100)</f>
        <v/>
      </c>
      <c r="X298" s="4" t="str">
        <f t="shared" si="59"/>
        <v/>
      </c>
      <c r="Y298" s="4" t="str">
        <f t="shared" si="64"/>
        <v/>
      </c>
      <c r="Z298" s="4" t="str">
        <f t="shared" si="65"/>
        <v/>
      </c>
      <c r="AA298" s="4" t="str">
        <f>IF($V298="","",IF(Y298&lt;36,0,IF(AND(36&lt;=Y298,Y298&lt;71),VLOOKUP($W298,日射量と図３!$E$6:$F$34,2,TRUE),IF(AND(71&lt;=Y298,Y298&lt;107),VLOOKUP($W298,日射量と図３!$E$6:$G$34,3,TRUE),IF(AND(107&lt;=Y298,Y298&lt;143),VLOOKUP($W298,日射量と図３!$E$6:$H$34,4,TRUE),VLOOKUP($W298,日射量と図３!$E$6:$I$34,5,TRUE))))))</f>
        <v/>
      </c>
      <c r="AB298" s="4" t="str">
        <f>IF($V298="","",IF(Z298&lt;36,0,IF(AND(36&lt;=Z298,Z298&lt;71),VLOOKUP($W298,日射量と図３!$E$6:$F$34,2,TRUE),IF(AND(71&lt;=Z298,Z298&lt;107),VLOOKUP($W298,日射量と図３!$E$6:$G$34,3,TRUE),IF(AND(107&lt;=Z298,Z298&lt;143),VLOOKUP($W298,日射量と図３!$E$6:$H$34,4,TRUE),VLOOKUP($W298,日射量と図３!$E$6:$I$34,5,TRUE))))))</f>
        <v/>
      </c>
      <c r="AC298" s="382" t="str">
        <f t="shared" si="60"/>
        <v/>
      </c>
      <c r="AD298" s="382" t="str">
        <f t="shared" si="61"/>
        <v/>
      </c>
    </row>
    <row r="299" spans="11:30" ht="13.5" customHeight="1">
      <c r="K299" s="4">
        <f t="shared" si="54"/>
        <v>6</v>
      </c>
      <c r="L299" s="34">
        <v>43264</v>
      </c>
      <c r="M299" s="4">
        <v>13</v>
      </c>
      <c r="N299" s="4">
        <v>8</v>
      </c>
      <c r="O299" s="31">
        <v>0.29166666666666669</v>
      </c>
      <c r="P299" s="35">
        <v>21.02</v>
      </c>
      <c r="Q299" s="36">
        <f t="shared" si="55"/>
        <v>12</v>
      </c>
      <c r="R299" s="4">
        <f t="shared" si="56"/>
        <v>0</v>
      </c>
      <c r="S299" s="31">
        <f t="shared" si="62"/>
        <v>0.19388888888888889</v>
      </c>
      <c r="T299" s="31">
        <f t="shared" si="63"/>
        <v>0.79240740740740734</v>
      </c>
      <c r="U299" s="4">
        <f t="shared" si="57"/>
        <v>0</v>
      </c>
      <c r="V299" s="4" t="str">
        <f t="shared" si="58"/>
        <v/>
      </c>
      <c r="W299" s="18" t="str">
        <f>IF(V299="","",VLOOKUP(L299,日射量と図３!$A$4:$C$368,3,TRUE)*238.85/100)</f>
        <v/>
      </c>
      <c r="X299" s="4" t="str">
        <f t="shared" si="59"/>
        <v/>
      </c>
      <c r="Y299" s="4" t="str">
        <f t="shared" si="64"/>
        <v/>
      </c>
      <c r="Z299" s="4" t="str">
        <f t="shared" si="65"/>
        <v/>
      </c>
      <c r="AA299" s="4" t="str">
        <f>IF($V299="","",IF(Y299&lt;36,0,IF(AND(36&lt;=Y299,Y299&lt;71),VLOOKUP($W299,日射量と図３!$E$6:$F$34,2,TRUE),IF(AND(71&lt;=Y299,Y299&lt;107),VLOOKUP($W299,日射量と図３!$E$6:$G$34,3,TRUE),IF(AND(107&lt;=Y299,Y299&lt;143),VLOOKUP($W299,日射量と図３!$E$6:$H$34,4,TRUE),VLOOKUP($W299,日射量と図３!$E$6:$I$34,5,TRUE))))))</f>
        <v/>
      </c>
      <c r="AB299" s="4" t="str">
        <f>IF($V299="","",IF(Z299&lt;36,0,IF(AND(36&lt;=Z299,Z299&lt;71),VLOOKUP($W299,日射量と図３!$E$6:$F$34,2,TRUE),IF(AND(71&lt;=Z299,Z299&lt;107),VLOOKUP($W299,日射量と図３!$E$6:$G$34,3,TRUE),IF(AND(107&lt;=Z299,Z299&lt;143),VLOOKUP($W299,日射量と図３!$E$6:$H$34,4,TRUE),VLOOKUP($W299,日射量と図３!$E$6:$I$34,5,TRUE))))))</f>
        <v/>
      </c>
      <c r="AC299" s="382" t="str">
        <f t="shared" si="60"/>
        <v/>
      </c>
      <c r="AD299" s="382" t="str">
        <f t="shared" si="61"/>
        <v/>
      </c>
    </row>
    <row r="300" spans="11:30" ht="13.5" customHeight="1">
      <c r="K300" s="4">
        <f t="shared" si="54"/>
        <v>6</v>
      </c>
      <c r="L300" s="34">
        <v>43264</v>
      </c>
      <c r="M300" s="4">
        <v>13</v>
      </c>
      <c r="N300" s="4">
        <v>9</v>
      </c>
      <c r="O300" s="31">
        <v>0.33333333333333331</v>
      </c>
      <c r="P300" s="35">
        <v>22.380000000000003</v>
      </c>
      <c r="Q300" s="36">
        <f t="shared" si="55"/>
        <v>12</v>
      </c>
      <c r="R300" s="4">
        <f t="shared" si="56"/>
        <v>0</v>
      </c>
      <c r="S300" s="31">
        <f t="shared" si="62"/>
        <v>0.19388888888888889</v>
      </c>
      <c r="T300" s="31">
        <f t="shared" si="63"/>
        <v>0.79240740740740734</v>
      </c>
      <c r="U300" s="4">
        <f t="shared" si="57"/>
        <v>0</v>
      </c>
      <c r="V300" s="4" t="str">
        <f t="shared" si="58"/>
        <v/>
      </c>
      <c r="W300" s="18" t="str">
        <f>IF(V300="","",VLOOKUP(L300,日射量と図３!$A$4:$C$368,3,TRUE)*238.85/100)</f>
        <v/>
      </c>
      <c r="X300" s="4" t="str">
        <f t="shared" si="59"/>
        <v/>
      </c>
      <c r="Y300" s="4" t="str">
        <f t="shared" si="64"/>
        <v/>
      </c>
      <c r="Z300" s="4" t="str">
        <f t="shared" si="65"/>
        <v/>
      </c>
      <c r="AA300" s="4" t="str">
        <f>IF($V300="","",IF(Y300&lt;36,0,IF(AND(36&lt;=Y300,Y300&lt;71),VLOOKUP($W300,日射量と図３!$E$6:$F$34,2,TRUE),IF(AND(71&lt;=Y300,Y300&lt;107),VLOOKUP($W300,日射量と図３!$E$6:$G$34,3,TRUE),IF(AND(107&lt;=Y300,Y300&lt;143),VLOOKUP($W300,日射量と図３!$E$6:$H$34,4,TRUE),VLOOKUP($W300,日射量と図３!$E$6:$I$34,5,TRUE))))))</f>
        <v/>
      </c>
      <c r="AB300" s="4" t="str">
        <f>IF($V300="","",IF(Z300&lt;36,0,IF(AND(36&lt;=Z300,Z300&lt;71),VLOOKUP($W300,日射量と図３!$E$6:$F$34,2,TRUE),IF(AND(71&lt;=Z300,Z300&lt;107),VLOOKUP($W300,日射量と図３!$E$6:$G$34,3,TRUE),IF(AND(107&lt;=Z300,Z300&lt;143),VLOOKUP($W300,日射量と図３!$E$6:$H$34,4,TRUE),VLOOKUP($W300,日射量と図３!$E$6:$I$34,5,TRUE))))))</f>
        <v/>
      </c>
      <c r="AC300" s="382" t="str">
        <f t="shared" si="60"/>
        <v/>
      </c>
      <c r="AD300" s="382" t="str">
        <f t="shared" si="61"/>
        <v/>
      </c>
    </row>
    <row r="301" spans="11:30" ht="13.5" customHeight="1">
      <c r="K301" s="4">
        <f t="shared" si="54"/>
        <v>6</v>
      </c>
      <c r="L301" s="34">
        <v>43264</v>
      </c>
      <c r="M301" s="4">
        <v>13</v>
      </c>
      <c r="N301" s="4">
        <v>10</v>
      </c>
      <c r="O301" s="31">
        <v>0.375</v>
      </c>
      <c r="P301" s="35">
        <v>23.57</v>
      </c>
      <c r="Q301" s="36">
        <f t="shared" si="55"/>
        <v>12</v>
      </c>
      <c r="R301" s="4">
        <f t="shared" si="56"/>
        <v>0</v>
      </c>
      <c r="S301" s="31">
        <f t="shared" si="62"/>
        <v>0.19388888888888889</v>
      </c>
      <c r="T301" s="31">
        <f t="shared" si="63"/>
        <v>0.79240740740740734</v>
      </c>
      <c r="U301" s="4">
        <f t="shared" si="57"/>
        <v>0</v>
      </c>
      <c r="V301" s="4" t="str">
        <f t="shared" si="58"/>
        <v/>
      </c>
      <c r="W301" s="18" t="str">
        <f>IF(V301="","",VLOOKUP(L301,日射量と図３!$A$4:$C$368,3,TRUE)*238.85/100)</f>
        <v/>
      </c>
      <c r="X301" s="4" t="str">
        <f t="shared" si="59"/>
        <v/>
      </c>
      <c r="Y301" s="4" t="str">
        <f t="shared" si="64"/>
        <v/>
      </c>
      <c r="Z301" s="4" t="str">
        <f t="shared" si="65"/>
        <v/>
      </c>
      <c r="AA301" s="4" t="str">
        <f>IF($V301="","",IF(Y301&lt;36,0,IF(AND(36&lt;=Y301,Y301&lt;71),VLOOKUP($W301,日射量と図３!$E$6:$F$34,2,TRUE),IF(AND(71&lt;=Y301,Y301&lt;107),VLOOKUP($W301,日射量と図３!$E$6:$G$34,3,TRUE),IF(AND(107&lt;=Y301,Y301&lt;143),VLOOKUP($W301,日射量と図３!$E$6:$H$34,4,TRUE),VLOOKUP($W301,日射量と図３!$E$6:$I$34,5,TRUE))))))</f>
        <v/>
      </c>
      <c r="AB301" s="4" t="str">
        <f>IF($V301="","",IF(Z301&lt;36,0,IF(AND(36&lt;=Z301,Z301&lt;71),VLOOKUP($W301,日射量と図３!$E$6:$F$34,2,TRUE),IF(AND(71&lt;=Z301,Z301&lt;107),VLOOKUP($W301,日射量と図３!$E$6:$G$34,3,TRUE),IF(AND(107&lt;=Z301,Z301&lt;143),VLOOKUP($W301,日射量と図３!$E$6:$H$34,4,TRUE),VLOOKUP($W301,日射量と図３!$E$6:$I$34,5,TRUE))))))</f>
        <v/>
      </c>
      <c r="AC301" s="382" t="str">
        <f t="shared" si="60"/>
        <v/>
      </c>
      <c r="AD301" s="382" t="str">
        <f t="shared" si="61"/>
        <v/>
      </c>
    </row>
    <row r="302" spans="11:30" ht="13.5" customHeight="1">
      <c r="K302" s="4">
        <f t="shared" si="54"/>
        <v>6</v>
      </c>
      <c r="L302" s="34">
        <v>43264</v>
      </c>
      <c r="M302" s="4">
        <v>13</v>
      </c>
      <c r="N302" s="4">
        <v>11</v>
      </c>
      <c r="O302" s="31">
        <v>0.41666666666666669</v>
      </c>
      <c r="P302" s="35">
        <v>24.610000000000003</v>
      </c>
      <c r="Q302" s="36">
        <f t="shared" si="55"/>
        <v>12</v>
      </c>
      <c r="R302" s="4">
        <f t="shared" si="56"/>
        <v>0</v>
      </c>
      <c r="S302" s="31">
        <f t="shared" si="62"/>
        <v>0.19388888888888889</v>
      </c>
      <c r="T302" s="31">
        <f t="shared" si="63"/>
        <v>0.79240740740740734</v>
      </c>
      <c r="U302" s="4">
        <f t="shared" si="57"/>
        <v>0</v>
      </c>
      <c r="V302" s="4" t="str">
        <f t="shared" si="58"/>
        <v/>
      </c>
      <c r="W302" s="18" t="str">
        <f>IF(V302="","",VLOOKUP(L302,日射量と図３!$A$4:$C$368,3,TRUE)*238.85/100)</f>
        <v/>
      </c>
      <c r="X302" s="4" t="str">
        <f t="shared" si="59"/>
        <v/>
      </c>
      <c r="Y302" s="4" t="str">
        <f t="shared" si="64"/>
        <v/>
      </c>
      <c r="Z302" s="4" t="str">
        <f t="shared" si="65"/>
        <v/>
      </c>
      <c r="AA302" s="4" t="str">
        <f>IF($V302="","",IF(Y302&lt;36,0,IF(AND(36&lt;=Y302,Y302&lt;71),VLOOKUP($W302,日射量と図３!$E$6:$F$34,2,TRUE),IF(AND(71&lt;=Y302,Y302&lt;107),VLOOKUP($W302,日射量と図３!$E$6:$G$34,3,TRUE),IF(AND(107&lt;=Y302,Y302&lt;143),VLOOKUP($W302,日射量と図３!$E$6:$H$34,4,TRUE),VLOOKUP($W302,日射量と図３!$E$6:$I$34,5,TRUE))))))</f>
        <v/>
      </c>
      <c r="AB302" s="4" t="str">
        <f>IF($V302="","",IF(Z302&lt;36,0,IF(AND(36&lt;=Z302,Z302&lt;71),VLOOKUP($W302,日射量と図３!$E$6:$F$34,2,TRUE),IF(AND(71&lt;=Z302,Z302&lt;107),VLOOKUP($W302,日射量と図３!$E$6:$G$34,3,TRUE),IF(AND(107&lt;=Z302,Z302&lt;143),VLOOKUP($W302,日射量と図３!$E$6:$H$34,4,TRUE),VLOOKUP($W302,日射量と図３!$E$6:$I$34,5,TRUE))))))</f>
        <v/>
      </c>
      <c r="AC302" s="382" t="str">
        <f t="shared" si="60"/>
        <v/>
      </c>
      <c r="AD302" s="382" t="str">
        <f t="shared" si="61"/>
        <v/>
      </c>
    </row>
    <row r="303" spans="11:30" ht="13.5" customHeight="1">
      <c r="K303" s="4">
        <f t="shared" si="54"/>
        <v>6</v>
      </c>
      <c r="L303" s="34">
        <v>43264</v>
      </c>
      <c r="M303" s="4">
        <v>13</v>
      </c>
      <c r="N303" s="4">
        <v>12</v>
      </c>
      <c r="O303" s="31">
        <v>0.45833333333333331</v>
      </c>
      <c r="P303" s="35">
        <v>25.45</v>
      </c>
      <c r="Q303" s="36">
        <f t="shared" si="55"/>
        <v>12</v>
      </c>
      <c r="R303" s="4">
        <f t="shared" si="56"/>
        <v>0</v>
      </c>
      <c r="S303" s="31">
        <f t="shared" si="62"/>
        <v>0.19388888888888889</v>
      </c>
      <c r="T303" s="31">
        <f t="shared" si="63"/>
        <v>0.79240740740740734</v>
      </c>
      <c r="U303" s="4">
        <f t="shared" si="57"/>
        <v>0</v>
      </c>
      <c r="V303" s="4" t="str">
        <f t="shared" si="58"/>
        <v/>
      </c>
      <c r="W303" s="18" t="str">
        <f>IF(V303="","",VLOOKUP(L303,日射量と図３!$A$4:$C$368,3,TRUE)*238.85/100)</f>
        <v/>
      </c>
      <c r="X303" s="4" t="str">
        <f t="shared" si="59"/>
        <v/>
      </c>
      <c r="Y303" s="4" t="str">
        <f t="shared" si="64"/>
        <v/>
      </c>
      <c r="Z303" s="4" t="str">
        <f t="shared" si="65"/>
        <v/>
      </c>
      <c r="AA303" s="4" t="str">
        <f>IF($V303="","",IF(Y303&lt;36,0,IF(AND(36&lt;=Y303,Y303&lt;71),VLOOKUP($W303,日射量と図３!$E$6:$F$34,2,TRUE),IF(AND(71&lt;=Y303,Y303&lt;107),VLOOKUP($W303,日射量と図３!$E$6:$G$34,3,TRUE),IF(AND(107&lt;=Y303,Y303&lt;143),VLOOKUP($W303,日射量と図３!$E$6:$H$34,4,TRUE),VLOOKUP($W303,日射量と図３!$E$6:$I$34,5,TRUE))))))</f>
        <v/>
      </c>
      <c r="AB303" s="4" t="str">
        <f>IF($V303="","",IF(Z303&lt;36,0,IF(AND(36&lt;=Z303,Z303&lt;71),VLOOKUP($W303,日射量と図３!$E$6:$F$34,2,TRUE),IF(AND(71&lt;=Z303,Z303&lt;107),VLOOKUP($W303,日射量と図３!$E$6:$G$34,3,TRUE),IF(AND(107&lt;=Z303,Z303&lt;143),VLOOKUP($W303,日射量と図３!$E$6:$H$34,4,TRUE),VLOOKUP($W303,日射量と図３!$E$6:$I$34,5,TRUE))))))</f>
        <v/>
      </c>
      <c r="AC303" s="382" t="str">
        <f t="shared" si="60"/>
        <v/>
      </c>
      <c r="AD303" s="382" t="str">
        <f t="shared" si="61"/>
        <v/>
      </c>
    </row>
    <row r="304" spans="11:30" ht="13.5" customHeight="1">
      <c r="K304" s="4">
        <f t="shared" si="54"/>
        <v>6</v>
      </c>
      <c r="L304" s="34">
        <v>43264</v>
      </c>
      <c r="M304" s="4">
        <v>13</v>
      </c>
      <c r="N304" s="4">
        <v>13</v>
      </c>
      <c r="O304" s="31">
        <v>0.5</v>
      </c>
      <c r="P304" s="35">
        <v>26.1</v>
      </c>
      <c r="Q304" s="36">
        <f t="shared" si="55"/>
        <v>12</v>
      </c>
      <c r="R304" s="4">
        <f t="shared" si="56"/>
        <v>0</v>
      </c>
      <c r="S304" s="31">
        <f t="shared" si="62"/>
        <v>0.19388888888888889</v>
      </c>
      <c r="T304" s="31">
        <f t="shared" si="63"/>
        <v>0.79240740740740734</v>
      </c>
      <c r="U304" s="4">
        <f t="shared" si="57"/>
        <v>0</v>
      </c>
      <c r="V304" s="4" t="str">
        <f t="shared" si="58"/>
        <v/>
      </c>
      <c r="W304" s="18" t="str">
        <f>IF(V304="","",VLOOKUP(L304,日射量と図３!$A$4:$C$368,3,TRUE)*238.85/100)</f>
        <v/>
      </c>
      <c r="X304" s="4" t="str">
        <f t="shared" si="59"/>
        <v/>
      </c>
      <c r="Y304" s="4" t="str">
        <f t="shared" si="64"/>
        <v/>
      </c>
      <c r="Z304" s="4" t="str">
        <f t="shared" si="65"/>
        <v/>
      </c>
      <c r="AA304" s="4" t="str">
        <f>IF($V304="","",IF(Y304&lt;36,0,IF(AND(36&lt;=Y304,Y304&lt;71),VLOOKUP($W304,日射量と図３!$E$6:$F$34,2,TRUE),IF(AND(71&lt;=Y304,Y304&lt;107),VLOOKUP($W304,日射量と図３!$E$6:$G$34,3,TRUE),IF(AND(107&lt;=Y304,Y304&lt;143),VLOOKUP($W304,日射量と図３!$E$6:$H$34,4,TRUE),VLOOKUP($W304,日射量と図３!$E$6:$I$34,5,TRUE))))))</f>
        <v/>
      </c>
      <c r="AB304" s="4" t="str">
        <f>IF($V304="","",IF(Z304&lt;36,0,IF(AND(36&lt;=Z304,Z304&lt;71),VLOOKUP($W304,日射量と図３!$E$6:$F$34,2,TRUE),IF(AND(71&lt;=Z304,Z304&lt;107),VLOOKUP($W304,日射量と図３!$E$6:$G$34,3,TRUE),IF(AND(107&lt;=Z304,Z304&lt;143),VLOOKUP($W304,日射量と図３!$E$6:$H$34,4,TRUE),VLOOKUP($W304,日射量と図３!$E$6:$I$34,5,TRUE))))))</f>
        <v/>
      </c>
      <c r="AC304" s="382" t="str">
        <f t="shared" si="60"/>
        <v/>
      </c>
      <c r="AD304" s="382" t="str">
        <f t="shared" si="61"/>
        <v/>
      </c>
    </row>
    <row r="305" spans="11:30" ht="13.5" customHeight="1">
      <c r="K305" s="4">
        <f t="shared" si="54"/>
        <v>6</v>
      </c>
      <c r="L305" s="34">
        <v>43264</v>
      </c>
      <c r="M305" s="4">
        <v>13</v>
      </c>
      <c r="N305" s="4">
        <v>14</v>
      </c>
      <c r="O305" s="31">
        <v>0.54166666666666663</v>
      </c>
      <c r="P305" s="35">
        <v>26.75</v>
      </c>
      <c r="Q305" s="36">
        <f t="shared" si="55"/>
        <v>12</v>
      </c>
      <c r="R305" s="4">
        <f t="shared" si="56"/>
        <v>0</v>
      </c>
      <c r="S305" s="31">
        <f t="shared" si="62"/>
        <v>0.19388888888888889</v>
      </c>
      <c r="T305" s="31">
        <f t="shared" si="63"/>
        <v>0.79240740740740734</v>
      </c>
      <c r="U305" s="4">
        <f t="shared" si="57"/>
        <v>0</v>
      </c>
      <c r="V305" s="4" t="str">
        <f t="shared" si="58"/>
        <v/>
      </c>
      <c r="W305" s="18" t="str">
        <f>IF(V305="","",VLOOKUP(L305,日射量と図３!$A$4:$C$368,3,TRUE)*238.85/100)</f>
        <v/>
      </c>
      <c r="X305" s="4" t="str">
        <f t="shared" si="59"/>
        <v/>
      </c>
      <c r="Y305" s="4" t="str">
        <f t="shared" si="64"/>
        <v/>
      </c>
      <c r="Z305" s="4" t="str">
        <f t="shared" si="65"/>
        <v/>
      </c>
      <c r="AA305" s="4" t="str">
        <f>IF($V305="","",IF(Y305&lt;36,0,IF(AND(36&lt;=Y305,Y305&lt;71),VLOOKUP($W305,日射量と図３!$E$6:$F$34,2,TRUE),IF(AND(71&lt;=Y305,Y305&lt;107),VLOOKUP($W305,日射量と図３!$E$6:$G$34,3,TRUE),IF(AND(107&lt;=Y305,Y305&lt;143),VLOOKUP($W305,日射量と図３!$E$6:$H$34,4,TRUE),VLOOKUP($W305,日射量と図３!$E$6:$I$34,5,TRUE))))))</f>
        <v/>
      </c>
      <c r="AB305" s="4" t="str">
        <f>IF($V305="","",IF(Z305&lt;36,0,IF(AND(36&lt;=Z305,Z305&lt;71),VLOOKUP($W305,日射量と図３!$E$6:$F$34,2,TRUE),IF(AND(71&lt;=Z305,Z305&lt;107),VLOOKUP($W305,日射量と図３!$E$6:$G$34,3,TRUE),IF(AND(107&lt;=Z305,Z305&lt;143),VLOOKUP($W305,日射量と図３!$E$6:$H$34,4,TRUE),VLOOKUP($W305,日射量と図３!$E$6:$I$34,5,TRUE))))))</f>
        <v/>
      </c>
      <c r="AC305" s="382" t="str">
        <f t="shared" si="60"/>
        <v/>
      </c>
      <c r="AD305" s="382" t="str">
        <f t="shared" si="61"/>
        <v/>
      </c>
    </row>
    <row r="306" spans="11:30" ht="13.5" customHeight="1">
      <c r="K306" s="4">
        <f t="shared" si="54"/>
        <v>6</v>
      </c>
      <c r="L306" s="34">
        <v>43264</v>
      </c>
      <c r="M306" s="4">
        <v>13</v>
      </c>
      <c r="N306" s="4">
        <v>15</v>
      </c>
      <c r="O306" s="31">
        <v>0.58333333333333337</v>
      </c>
      <c r="P306" s="35">
        <v>26.720000000000006</v>
      </c>
      <c r="Q306" s="36">
        <f t="shared" si="55"/>
        <v>12</v>
      </c>
      <c r="R306" s="4">
        <f t="shared" si="56"/>
        <v>0</v>
      </c>
      <c r="S306" s="31">
        <f t="shared" si="62"/>
        <v>0.19388888888888889</v>
      </c>
      <c r="T306" s="31">
        <f t="shared" si="63"/>
        <v>0.79240740740740734</v>
      </c>
      <c r="U306" s="4">
        <f t="shared" si="57"/>
        <v>0</v>
      </c>
      <c r="V306" s="4" t="str">
        <f t="shared" si="58"/>
        <v/>
      </c>
      <c r="W306" s="18" t="str">
        <f>IF(V306="","",VLOOKUP(L306,日射量と図３!$A$4:$C$368,3,TRUE)*238.85/100)</f>
        <v/>
      </c>
      <c r="X306" s="4" t="str">
        <f t="shared" si="59"/>
        <v/>
      </c>
      <c r="Y306" s="4" t="str">
        <f t="shared" si="64"/>
        <v/>
      </c>
      <c r="Z306" s="4" t="str">
        <f t="shared" si="65"/>
        <v/>
      </c>
      <c r="AA306" s="4" t="str">
        <f>IF($V306="","",IF(Y306&lt;36,0,IF(AND(36&lt;=Y306,Y306&lt;71),VLOOKUP($W306,日射量と図３!$E$6:$F$34,2,TRUE),IF(AND(71&lt;=Y306,Y306&lt;107),VLOOKUP($W306,日射量と図３!$E$6:$G$34,3,TRUE),IF(AND(107&lt;=Y306,Y306&lt;143),VLOOKUP($W306,日射量と図３!$E$6:$H$34,4,TRUE),VLOOKUP($W306,日射量と図３!$E$6:$I$34,5,TRUE))))))</f>
        <v/>
      </c>
      <c r="AB306" s="4" t="str">
        <f>IF($V306="","",IF(Z306&lt;36,0,IF(AND(36&lt;=Z306,Z306&lt;71),VLOOKUP($W306,日射量と図３!$E$6:$F$34,2,TRUE),IF(AND(71&lt;=Z306,Z306&lt;107),VLOOKUP($W306,日射量と図３!$E$6:$G$34,3,TRUE),IF(AND(107&lt;=Z306,Z306&lt;143),VLOOKUP($W306,日射量と図３!$E$6:$H$34,4,TRUE),VLOOKUP($W306,日射量と図３!$E$6:$I$34,5,TRUE))))))</f>
        <v/>
      </c>
      <c r="AC306" s="382" t="str">
        <f t="shared" si="60"/>
        <v/>
      </c>
      <c r="AD306" s="382" t="str">
        <f t="shared" si="61"/>
        <v/>
      </c>
    </row>
    <row r="307" spans="11:30" ht="13.5" customHeight="1">
      <c r="K307" s="4">
        <f t="shared" si="54"/>
        <v>6</v>
      </c>
      <c r="L307" s="34">
        <v>43264</v>
      </c>
      <c r="M307" s="4">
        <v>13</v>
      </c>
      <c r="N307" s="4">
        <v>16</v>
      </c>
      <c r="O307" s="31">
        <v>0.625</v>
      </c>
      <c r="P307" s="35">
        <v>27.089999999999996</v>
      </c>
      <c r="Q307" s="36">
        <f t="shared" si="55"/>
        <v>16</v>
      </c>
      <c r="R307" s="4">
        <f t="shared" si="56"/>
        <v>0</v>
      </c>
      <c r="S307" s="31">
        <f t="shared" si="62"/>
        <v>0.19388888888888889</v>
      </c>
      <c r="T307" s="31">
        <f t="shared" si="63"/>
        <v>0.79240740740740734</v>
      </c>
      <c r="U307" s="4">
        <f t="shared" si="57"/>
        <v>0</v>
      </c>
      <c r="V307" s="4" t="str">
        <f t="shared" si="58"/>
        <v/>
      </c>
      <c r="W307" s="18" t="str">
        <f>IF(V307="","",VLOOKUP(L307,日射量と図３!$A$4:$C$368,3,TRUE)*238.85/100)</f>
        <v/>
      </c>
      <c r="X307" s="4" t="str">
        <f t="shared" si="59"/>
        <v/>
      </c>
      <c r="Y307" s="4" t="str">
        <f t="shared" si="64"/>
        <v/>
      </c>
      <c r="Z307" s="4" t="str">
        <f t="shared" si="65"/>
        <v/>
      </c>
      <c r="AA307" s="4" t="str">
        <f>IF($V307="","",IF(Y307&lt;36,0,IF(AND(36&lt;=Y307,Y307&lt;71),VLOOKUP($W307,日射量と図３!$E$6:$F$34,2,TRUE),IF(AND(71&lt;=Y307,Y307&lt;107),VLOOKUP($W307,日射量と図３!$E$6:$G$34,3,TRUE),IF(AND(107&lt;=Y307,Y307&lt;143),VLOOKUP($W307,日射量と図３!$E$6:$H$34,4,TRUE),VLOOKUP($W307,日射量と図３!$E$6:$I$34,5,TRUE))))))</f>
        <v/>
      </c>
      <c r="AB307" s="4" t="str">
        <f>IF($V307="","",IF(Z307&lt;36,0,IF(AND(36&lt;=Z307,Z307&lt;71),VLOOKUP($W307,日射量と図３!$E$6:$F$34,2,TRUE),IF(AND(71&lt;=Z307,Z307&lt;107),VLOOKUP($W307,日射量と図３!$E$6:$G$34,3,TRUE),IF(AND(107&lt;=Z307,Z307&lt;143),VLOOKUP($W307,日射量と図３!$E$6:$H$34,4,TRUE),VLOOKUP($W307,日射量と図３!$E$6:$I$34,5,TRUE))))))</f>
        <v/>
      </c>
      <c r="AC307" s="382" t="str">
        <f t="shared" si="60"/>
        <v/>
      </c>
      <c r="AD307" s="382" t="str">
        <f t="shared" si="61"/>
        <v/>
      </c>
    </row>
    <row r="308" spans="11:30" ht="13.5" customHeight="1">
      <c r="K308" s="4">
        <f t="shared" si="54"/>
        <v>6</v>
      </c>
      <c r="L308" s="34">
        <v>43264</v>
      </c>
      <c r="M308" s="4">
        <v>13</v>
      </c>
      <c r="N308" s="4">
        <v>17</v>
      </c>
      <c r="O308" s="31">
        <v>0.66666666666666663</v>
      </c>
      <c r="P308" s="35">
        <v>26.559999999999995</v>
      </c>
      <c r="Q308" s="36">
        <f t="shared" si="55"/>
        <v>16</v>
      </c>
      <c r="R308" s="4">
        <f t="shared" si="56"/>
        <v>0</v>
      </c>
      <c r="S308" s="31">
        <f t="shared" si="62"/>
        <v>0.19388888888888889</v>
      </c>
      <c r="T308" s="31">
        <f t="shared" si="63"/>
        <v>0.79240740740740734</v>
      </c>
      <c r="U308" s="4">
        <f t="shared" si="57"/>
        <v>0</v>
      </c>
      <c r="V308" s="4" t="str">
        <f t="shared" si="58"/>
        <v/>
      </c>
      <c r="W308" s="18" t="str">
        <f>IF(V308="","",VLOOKUP(L308,日射量と図３!$A$4:$C$368,3,TRUE)*238.85/100)</f>
        <v/>
      </c>
      <c r="X308" s="4" t="str">
        <f t="shared" si="59"/>
        <v/>
      </c>
      <c r="Y308" s="4" t="str">
        <f t="shared" si="64"/>
        <v/>
      </c>
      <c r="Z308" s="4" t="str">
        <f t="shared" si="65"/>
        <v/>
      </c>
      <c r="AA308" s="4" t="str">
        <f>IF($V308="","",IF(Y308&lt;36,0,IF(AND(36&lt;=Y308,Y308&lt;71),VLOOKUP($W308,日射量と図３!$E$6:$F$34,2,TRUE),IF(AND(71&lt;=Y308,Y308&lt;107),VLOOKUP($W308,日射量と図３!$E$6:$G$34,3,TRUE),IF(AND(107&lt;=Y308,Y308&lt;143),VLOOKUP($W308,日射量と図３!$E$6:$H$34,4,TRUE),VLOOKUP($W308,日射量と図３!$E$6:$I$34,5,TRUE))))))</f>
        <v/>
      </c>
      <c r="AB308" s="4" t="str">
        <f>IF($V308="","",IF(Z308&lt;36,0,IF(AND(36&lt;=Z308,Z308&lt;71),VLOOKUP($W308,日射量と図３!$E$6:$F$34,2,TRUE),IF(AND(71&lt;=Z308,Z308&lt;107),VLOOKUP($W308,日射量と図３!$E$6:$G$34,3,TRUE),IF(AND(107&lt;=Z308,Z308&lt;143),VLOOKUP($W308,日射量と図３!$E$6:$H$34,4,TRUE),VLOOKUP($W308,日射量と図３!$E$6:$I$34,5,TRUE))))))</f>
        <v/>
      </c>
      <c r="AC308" s="382" t="str">
        <f t="shared" si="60"/>
        <v/>
      </c>
      <c r="AD308" s="382" t="str">
        <f t="shared" si="61"/>
        <v/>
      </c>
    </row>
    <row r="309" spans="11:30" ht="13.5" customHeight="1">
      <c r="K309" s="4">
        <f t="shared" si="54"/>
        <v>6</v>
      </c>
      <c r="L309" s="34">
        <v>43264</v>
      </c>
      <c r="M309" s="4">
        <v>13</v>
      </c>
      <c r="N309" s="4">
        <v>18</v>
      </c>
      <c r="O309" s="31">
        <v>0.70833333333333337</v>
      </c>
      <c r="P309" s="35">
        <v>25.7</v>
      </c>
      <c r="Q309" s="36">
        <f t="shared" si="55"/>
        <v>16</v>
      </c>
      <c r="R309" s="4">
        <f t="shared" si="56"/>
        <v>0</v>
      </c>
      <c r="S309" s="31">
        <f t="shared" si="62"/>
        <v>0.19388888888888889</v>
      </c>
      <c r="T309" s="31">
        <f t="shared" si="63"/>
        <v>0.79240740740740734</v>
      </c>
      <c r="U309" s="4">
        <f t="shared" si="57"/>
        <v>0</v>
      </c>
      <c r="V309" s="4" t="str">
        <f t="shared" si="58"/>
        <v/>
      </c>
      <c r="W309" s="18" t="str">
        <f>IF(V309="","",VLOOKUP(L309,日射量と図３!$A$4:$C$368,3,TRUE)*238.85/100)</f>
        <v/>
      </c>
      <c r="X309" s="4" t="str">
        <f t="shared" si="59"/>
        <v/>
      </c>
      <c r="Y309" s="4" t="str">
        <f t="shared" si="64"/>
        <v/>
      </c>
      <c r="Z309" s="4" t="str">
        <f t="shared" si="65"/>
        <v/>
      </c>
      <c r="AA309" s="4" t="str">
        <f>IF($V309="","",IF(Y309&lt;36,0,IF(AND(36&lt;=Y309,Y309&lt;71),VLOOKUP($W309,日射量と図３!$E$6:$F$34,2,TRUE),IF(AND(71&lt;=Y309,Y309&lt;107),VLOOKUP($W309,日射量と図３!$E$6:$G$34,3,TRUE),IF(AND(107&lt;=Y309,Y309&lt;143),VLOOKUP($W309,日射量と図３!$E$6:$H$34,4,TRUE),VLOOKUP($W309,日射量と図３!$E$6:$I$34,5,TRUE))))))</f>
        <v/>
      </c>
      <c r="AB309" s="4" t="str">
        <f>IF($V309="","",IF(Z309&lt;36,0,IF(AND(36&lt;=Z309,Z309&lt;71),VLOOKUP($W309,日射量と図３!$E$6:$F$34,2,TRUE),IF(AND(71&lt;=Z309,Z309&lt;107),VLOOKUP($W309,日射量と図３!$E$6:$G$34,3,TRUE),IF(AND(107&lt;=Z309,Z309&lt;143),VLOOKUP($W309,日射量と図３!$E$6:$H$34,4,TRUE),VLOOKUP($W309,日射量と図３!$E$6:$I$34,5,TRUE))))))</f>
        <v/>
      </c>
      <c r="AC309" s="382" t="str">
        <f t="shared" si="60"/>
        <v/>
      </c>
      <c r="AD309" s="382" t="str">
        <f t="shared" si="61"/>
        <v/>
      </c>
    </row>
    <row r="310" spans="11:30" ht="13.5" customHeight="1">
      <c r="K310" s="4">
        <f t="shared" si="54"/>
        <v>6</v>
      </c>
      <c r="L310" s="34">
        <v>43264</v>
      </c>
      <c r="M310" s="4">
        <v>13</v>
      </c>
      <c r="N310" s="4">
        <v>19</v>
      </c>
      <c r="O310" s="31">
        <v>0.75</v>
      </c>
      <c r="P310" s="35">
        <v>24.9</v>
      </c>
      <c r="Q310" s="36">
        <f t="shared" si="55"/>
        <v>16</v>
      </c>
      <c r="R310" s="4">
        <f t="shared" si="56"/>
        <v>0</v>
      </c>
      <c r="S310" s="31">
        <f t="shared" si="62"/>
        <v>0.19388888888888889</v>
      </c>
      <c r="T310" s="31">
        <f t="shared" si="63"/>
        <v>0.79240740740740734</v>
      </c>
      <c r="U310" s="4">
        <f t="shared" si="57"/>
        <v>0</v>
      </c>
      <c r="V310" s="4" t="str">
        <f t="shared" si="58"/>
        <v/>
      </c>
      <c r="W310" s="18" t="str">
        <f>IF(V310="","",VLOOKUP(L310,日射量と図３!$A$4:$C$368,3,TRUE)*238.85/100)</f>
        <v/>
      </c>
      <c r="X310" s="4" t="str">
        <f t="shared" si="59"/>
        <v/>
      </c>
      <c r="Y310" s="4" t="str">
        <f t="shared" si="64"/>
        <v/>
      </c>
      <c r="Z310" s="4" t="str">
        <f t="shared" si="65"/>
        <v/>
      </c>
      <c r="AA310" s="4" t="str">
        <f>IF($V310="","",IF(Y310&lt;36,0,IF(AND(36&lt;=Y310,Y310&lt;71),VLOOKUP($W310,日射量と図３!$E$6:$F$34,2,TRUE),IF(AND(71&lt;=Y310,Y310&lt;107),VLOOKUP($W310,日射量と図３!$E$6:$G$34,3,TRUE),IF(AND(107&lt;=Y310,Y310&lt;143),VLOOKUP($W310,日射量と図３!$E$6:$H$34,4,TRUE),VLOOKUP($W310,日射量と図３!$E$6:$I$34,5,TRUE))))))</f>
        <v/>
      </c>
      <c r="AB310" s="4" t="str">
        <f>IF($V310="","",IF(Z310&lt;36,0,IF(AND(36&lt;=Z310,Z310&lt;71),VLOOKUP($W310,日射量と図３!$E$6:$F$34,2,TRUE),IF(AND(71&lt;=Z310,Z310&lt;107),VLOOKUP($W310,日射量と図３!$E$6:$G$34,3,TRUE),IF(AND(107&lt;=Z310,Z310&lt;143),VLOOKUP($W310,日射量と図３!$E$6:$H$34,4,TRUE),VLOOKUP($W310,日射量と図３!$E$6:$I$34,5,TRUE))))))</f>
        <v/>
      </c>
      <c r="AC310" s="382" t="str">
        <f t="shared" si="60"/>
        <v/>
      </c>
      <c r="AD310" s="382" t="str">
        <f t="shared" si="61"/>
        <v/>
      </c>
    </row>
    <row r="311" spans="11:30" ht="13.5" customHeight="1">
      <c r="K311" s="4">
        <f t="shared" si="54"/>
        <v>6</v>
      </c>
      <c r="L311" s="34">
        <v>43264</v>
      </c>
      <c r="M311" s="4">
        <v>13</v>
      </c>
      <c r="N311" s="4">
        <v>20</v>
      </c>
      <c r="O311" s="31">
        <v>0.79166666666666663</v>
      </c>
      <c r="P311" s="35">
        <v>23.869999999999997</v>
      </c>
      <c r="Q311" s="36">
        <f t="shared" si="55"/>
        <v>16</v>
      </c>
      <c r="R311" s="4">
        <f t="shared" si="56"/>
        <v>0</v>
      </c>
      <c r="S311" s="31">
        <f t="shared" si="62"/>
        <v>0.19388888888888889</v>
      </c>
      <c r="T311" s="31">
        <f t="shared" si="63"/>
        <v>0.79240740740740734</v>
      </c>
      <c r="U311" s="4">
        <f t="shared" si="57"/>
        <v>0</v>
      </c>
      <c r="V311" s="4" t="str">
        <f t="shared" si="58"/>
        <v/>
      </c>
      <c r="W311" s="18" t="str">
        <f>IF(V311="","",VLOOKUP(L311,日射量と図３!$A$4:$C$368,3,TRUE)*238.85/100)</f>
        <v/>
      </c>
      <c r="X311" s="4" t="str">
        <f t="shared" si="59"/>
        <v/>
      </c>
      <c r="Y311" s="4" t="str">
        <f t="shared" si="64"/>
        <v/>
      </c>
      <c r="Z311" s="4" t="str">
        <f t="shared" si="65"/>
        <v/>
      </c>
      <c r="AA311" s="4" t="str">
        <f>IF($V311="","",IF(Y311&lt;36,0,IF(AND(36&lt;=Y311,Y311&lt;71),VLOOKUP($W311,日射量と図３!$E$6:$F$34,2,TRUE),IF(AND(71&lt;=Y311,Y311&lt;107),VLOOKUP($W311,日射量と図３!$E$6:$G$34,3,TRUE),IF(AND(107&lt;=Y311,Y311&lt;143),VLOOKUP($W311,日射量と図３!$E$6:$H$34,4,TRUE),VLOOKUP($W311,日射量と図３!$E$6:$I$34,5,TRUE))))))</f>
        <v/>
      </c>
      <c r="AB311" s="4" t="str">
        <f>IF($V311="","",IF(Z311&lt;36,0,IF(AND(36&lt;=Z311,Z311&lt;71),VLOOKUP($W311,日射量と図３!$E$6:$F$34,2,TRUE),IF(AND(71&lt;=Z311,Z311&lt;107),VLOOKUP($W311,日射量と図３!$E$6:$G$34,3,TRUE),IF(AND(107&lt;=Z311,Z311&lt;143),VLOOKUP($W311,日射量と図３!$E$6:$H$34,4,TRUE),VLOOKUP($W311,日射量と図３!$E$6:$I$34,5,TRUE))))))</f>
        <v/>
      </c>
      <c r="AC311" s="382" t="str">
        <f t="shared" si="60"/>
        <v/>
      </c>
      <c r="AD311" s="382" t="str">
        <f t="shared" si="61"/>
        <v/>
      </c>
    </row>
    <row r="312" spans="11:30" ht="13.5" customHeight="1">
      <c r="K312" s="4">
        <f t="shared" si="54"/>
        <v>6</v>
      </c>
      <c r="L312" s="34">
        <v>43264</v>
      </c>
      <c r="M312" s="4">
        <v>13</v>
      </c>
      <c r="N312" s="4">
        <v>21</v>
      </c>
      <c r="O312" s="31">
        <v>0.83333333333333337</v>
      </c>
      <c r="P312" s="35">
        <v>22.990000000000002</v>
      </c>
      <c r="Q312" s="36">
        <f t="shared" si="55"/>
        <v>16</v>
      </c>
      <c r="R312" s="4">
        <f t="shared" si="56"/>
        <v>0</v>
      </c>
      <c r="S312" s="31">
        <f t="shared" si="62"/>
        <v>0.19388888888888889</v>
      </c>
      <c r="T312" s="31">
        <f t="shared" si="63"/>
        <v>0.79240740740740734</v>
      </c>
      <c r="U312" s="4">
        <f t="shared" si="57"/>
        <v>0</v>
      </c>
      <c r="V312" s="4" t="str">
        <f t="shared" si="58"/>
        <v/>
      </c>
      <c r="W312" s="18" t="str">
        <f>IF(V312="","",VLOOKUP(L312,日射量と図３!$A$4:$C$368,3,TRUE)*238.85/100)</f>
        <v/>
      </c>
      <c r="X312" s="4" t="str">
        <f t="shared" si="59"/>
        <v/>
      </c>
      <c r="Y312" s="4" t="str">
        <f t="shared" si="64"/>
        <v/>
      </c>
      <c r="Z312" s="4" t="str">
        <f t="shared" si="65"/>
        <v/>
      </c>
      <c r="AA312" s="4" t="str">
        <f>IF($V312="","",IF(Y312&lt;36,0,IF(AND(36&lt;=Y312,Y312&lt;71),VLOOKUP($W312,日射量と図３!$E$6:$F$34,2,TRUE),IF(AND(71&lt;=Y312,Y312&lt;107),VLOOKUP($W312,日射量と図３!$E$6:$G$34,3,TRUE),IF(AND(107&lt;=Y312,Y312&lt;143),VLOOKUP($W312,日射量と図３!$E$6:$H$34,4,TRUE),VLOOKUP($W312,日射量と図３!$E$6:$I$34,5,TRUE))))))</f>
        <v/>
      </c>
      <c r="AB312" s="4" t="str">
        <f>IF($V312="","",IF(Z312&lt;36,0,IF(AND(36&lt;=Z312,Z312&lt;71),VLOOKUP($W312,日射量と図３!$E$6:$F$34,2,TRUE),IF(AND(71&lt;=Z312,Z312&lt;107),VLOOKUP($W312,日射量と図３!$E$6:$G$34,3,TRUE),IF(AND(107&lt;=Z312,Z312&lt;143),VLOOKUP($W312,日射量と図３!$E$6:$H$34,4,TRUE),VLOOKUP($W312,日射量と図３!$E$6:$I$34,5,TRUE))))))</f>
        <v/>
      </c>
      <c r="AC312" s="382" t="str">
        <f t="shared" si="60"/>
        <v/>
      </c>
      <c r="AD312" s="382" t="str">
        <f t="shared" si="61"/>
        <v/>
      </c>
    </row>
    <row r="313" spans="11:30" ht="13.5" customHeight="1">
      <c r="K313" s="4">
        <f t="shared" si="54"/>
        <v>6</v>
      </c>
      <c r="L313" s="34">
        <v>43264</v>
      </c>
      <c r="M313" s="4">
        <v>13</v>
      </c>
      <c r="N313" s="4">
        <v>22</v>
      </c>
      <c r="O313" s="31">
        <v>0.875</v>
      </c>
      <c r="P313" s="35">
        <v>22.55</v>
      </c>
      <c r="Q313" s="36">
        <f t="shared" si="55"/>
        <v>16</v>
      </c>
      <c r="R313" s="4">
        <f t="shared" si="56"/>
        <v>0</v>
      </c>
      <c r="S313" s="31">
        <f t="shared" si="62"/>
        <v>0.19388888888888889</v>
      </c>
      <c r="T313" s="31">
        <f t="shared" si="63"/>
        <v>0.79240740740740734</v>
      </c>
      <c r="U313" s="4">
        <f t="shared" si="57"/>
        <v>0</v>
      </c>
      <c r="V313" s="4" t="str">
        <f t="shared" si="58"/>
        <v/>
      </c>
      <c r="W313" s="18" t="str">
        <f>IF(V313="","",VLOOKUP(L313,日射量と図３!$A$4:$C$368,3,TRUE)*238.85/100)</f>
        <v/>
      </c>
      <c r="X313" s="4" t="str">
        <f t="shared" si="59"/>
        <v/>
      </c>
      <c r="Y313" s="4" t="str">
        <f t="shared" si="64"/>
        <v/>
      </c>
      <c r="Z313" s="4" t="str">
        <f t="shared" si="65"/>
        <v/>
      </c>
      <c r="AA313" s="4" t="str">
        <f>IF($V313="","",IF(Y313&lt;36,0,IF(AND(36&lt;=Y313,Y313&lt;71),VLOOKUP($W313,日射量と図３!$E$6:$F$34,2,TRUE),IF(AND(71&lt;=Y313,Y313&lt;107),VLOOKUP($W313,日射量と図３!$E$6:$G$34,3,TRUE),IF(AND(107&lt;=Y313,Y313&lt;143),VLOOKUP($W313,日射量と図３!$E$6:$H$34,4,TRUE),VLOOKUP($W313,日射量と図３!$E$6:$I$34,5,TRUE))))))</f>
        <v/>
      </c>
      <c r="AB313" s="4" t="str">
        <f>IF($V313="","",IF(Z313&lt;36,0,IF(AND(36&lt;=Z313,Z313&lt;71),VLOOKUP($W313,日射量と図３!$E$6:$F$34,2,TRUE),IF(AND(71&lt;=Z313,Z313&lt;107),VLOOKUP($W313,日射量と図３!$E$6:$G$34,3,TRUE),IF(AND(107&lt;=Z313,Z313&lt;143),VLOOKUP($W313,日射量と図３!$E$6:$H$34,4,TRUE),VLOOKUP($W313,日射量と図３!$E$6:$I$34,5,TRUE))))))</f>
        <v/>
      </c>
      <c r="AC313" s="382" t="str">
        <f t="shared" si="60"/>
        <v/>
      </c>
      <c r="AD313" s="382" t="str">
        <f t="shared" si="61"/>
        <v/>
      </c>
    </row>
    <row r="314" spans="11:30" ht="13.5" customHeight="1">
      <c r="K314" s="4">
        <f t="shared" si="54"/>
        <v>6</v>
      </c>
      <c r="L314" s="34">
        <v>43264</v>
      </c>
      <c r="M314" s="4">
        <v>13</v>
      </c>
      <c r="N314" s="4">
        <v>23</v>
      </c>
      <c r="O314" s="31">
        <v>0.91666666666666663</v>
      </c>
      <c r="P314" s="35">
        <v>22.130000000000003</v>
      </c>
      <c r="Q314" s="36">
        <f t="shared" si="55"/>
        <v>13</v>
      </c>
      <c r="R314" s="4">
        <f t="shared" si="56"/>
        <v>0</v>
      </c>
      <c r="S314" s="31">
        <f t="shared" si="62"/>
        <v>0.19388888888888889</v>
      </c>
      <c r="T314" s="31">
        <f t="shared" si="63"/>
        <v>0.79240740740740734</v>
      </c>
      <c r="U314" s="4">
        <f t="shared" si="57"/>
        <v>0</v>
      </c>
      <c r="V314" s="4" t="str">
        <f t="shared" si="58"/>
        <v/>
      </c>
      <c r="W314" s="18" t="str">
        <f>IF(V314="","",VLOOKUP(L314,日射量と図３!$A$4:$C$368,3,TRUE)*238.85/100)</f>
        <v/>
      </c>
      <c r="X314" s="4" t="str">
        <f t="shared" si="59"/>
        <v/>
      </c>
      <c r="Y314" s="4" t="str">
        <f t="shared" si="64"/>
        <v/>
      </c>
      <c r="Z314" s="4" t="str">
        <f t="shared" si="65"/>
        <v/>
      </c>
      <c r="AA314" s="4" t="str">
        <f>IF($V314="","",IF(Y314&lt;36,0,IF(AND(36&lt;=Y314,Y314&lt;71),VLOOKUP($W314,日射量と図３!$E$6:$F$34,2,TRUE),IF(AND(71&lt;=Y314,Y314&lt;107),VLOOKUP($W314,日射量と図３!$E$6:$G$34,3,TRUE),IF(AND(107&lt;=Y314,Y314&lt;143),VLOOKUP($W314,日射量と図３!$E$6:$H$34,4,TRUE),VLOOKUP($W314,日射量と図３!$E$6:$I$34,5,TRUE))))))</f>
        <v/>
      </c>
      <c r="AB314" s="4" t="str">
        <f>IF($V314="","",IF(Z314&lt;36,0,IF(AND(36&lt;=Z314,Z314&lt;71),VLOOKUP($W314,日射量と図３!$E$6:$F$34,2,TRUE),IF(AND(71&lt;=Z314,Z314&lt;107),VLOOKUP($W314,日射量と図３!$E$6:$G$34,3,TRUE),IF(AND(107&lt;=Z314,Z314&lt;143),VLOOKUP($W314,日射量と図３!$E$6:$H$34,4,TRUE),VLOOKUP($W314,日射量と図３!$E$6:$I$34,5,TRUE))))))</f>
        <v/>
      </c>
      <c r="AC314" s="382" t="str">
        <f t="shared" si="60"/>
        <v/>
      </c>
      <c r="AD314" s="382" t="str">
        <f t="shared" si="61"/>
        <v/>
      </c>
    </row>
    <row r="315" spans="11:30" ht="13.5" customHeight="1">
      <c r="K315" s="4">
        <f t="shared" si="54"/>
        <v>6</v>
      </c>
      <c r="L315" s="34">
        <v>43264</v>
      </c>
      <c r="M315" s="4">
        <v>13</v>
      </c>
      <c r="N315" s="4">
        <v>24</v>
      </c>
      <c r="O315" s="31">
        <v>0.95833333333333337</v>
      </c>
      <c r="P315" s="35">
        <v>21.97</v>
      </c>
      <c r="Q315" s="36">
        <f t="shared" si="55"/>
        <v>13</v>
      </c>
      <c r="R315" s="4">
        <f t="shared" si="56"/>
        <v>0</v>
      </c>
      <c r="S315" s="31">
        <f t="shared" si="62"/>
        <v>0.19388888888888889</v>
      </c>
      <c r="T315" s="31">
        <f t="shared" si="63"/>
        <v>0.79240740740740734</v>
      </c>
      <c r="U315" s="4">
        <f t="shared" si="57"/>
        <v>0</v>
      </c>
      <c r="V315" s="4" t="str">
        <f t="shared" si="58"/>
        <v/>
      </c>
      <c r="W315" s="18" t="str">
        <f>IF(V315="","",VLOOKUP(L315,日射量と図３!$A$4:$C$368,3,TRUE)*238.85/100)</f>
        <v/>
      </c>
      <c r="X315" s="4" t="str">
        <f t="shared" si="59"/>
        <v/>
      </c>
      <c r="Y315" s="4" t="str">
        <f t="shared" si="64"/>
        <v/>
      </c>
      <c r="Z315" s="4" t="str">
        <f t="shared" si="65"/>
        <v/>
      </c>
      <c r="AA315" s="4" t="str">
        <f>IF($V315="","",IF(Y315&lt;36,0,IF(AND(36&lt;=Y315,Y315&lt;71),VLOOKUP($W315,日射量と図３!$E$6:$F$34,2,TRUE),IF(AND(71&lt;=Y315,Y315&lt;107),VLOOKUP($W315,日射量と図３!$E$6:$G$34,3,TRUE),IF(AND(107&lt;=Y315,Y315&lt;143),VLOOKUP($W315,日射量と図３!$E$6:$H$34,4,TRUE),VLOOKUP($W315,日射量と図３!$E$6:$I$34,5,TRUE))))))</f>
        <v/>
      </c>
      <c r="AB315" s="4" t="str">
        <f>IF($V315="","",IF(Z315&lt;36,0,IF(AND(36&lt;=Z315,Z315&lt;71),VLOOKUP($W315,日射量と図３!$E$6:$F$34,2,TRUE),IF(AND(71&lt;=Z315,Z315&lt;107),VLOOKUP($W315,日射量と図３!$E$6:$G$34,3,TRUE),IF(AND(107&lt;=Z315,Z315&lt;143),VLOOKUP($W315,日射量と図３!$E$6:$H$34,4,TRUE),VLOOKUP($W315,日射量と図３!$E$6:$I$34,5,TRUE))))))</f>
        <v/>
      </c>
      <c r="AC315" s="382" t="str">
        <f t="shared" si="60"/>
        <v/>
      </c>
      <c r="AD315" s="382" t="str">
        <f t="shared" si="61"/>
        <v/>
      </c>
    </row>
    <row r="316" spans="11:30" ht="13.5" customHeight="1">
      <c r="K316" s="4">
        <f t="shared" si="54"/>
        <v>6</v>
      </c>
      <c r="L316" s="34">
        <v>43265</v>
      </c>
      <c r="M316" s="4">
        <v>14</v>
      </c>
      <c r="N316" s="4">
        <v>1</v>
      </c>
      <c r="O316" s="31">
        <v>0</v>
      </c>
      <c r="P316" s="35">
        <v>21.360000000000003</v>
      </c>
      <c r="Q316" s="36">
        <f t="shared" si="55"/>
        <v>13</v>
      </c>
      <c r="R316" s="4">
        <f t="shared" si="56"/>
        <v>0</v>
      </c>
      <c r="S316" s="31">
        <f t="shared" si="62"/>
        <v>0.19388888888888889</v>
      </c>
      <c r="T316" s="31">
        <f t="shared" si="63"/>
        <v>0.79240740740740734</v>
      </c>
      <c r="U316" s="4">
        <f t="shared" si="57"/>
        <v>0</v>
      </c>
      <c r="V316" s="4">
        <f t="shared" si="58"/>
        <v>0</v>
      </c>
      <c r="W316" s="18">
        <f>IF(V316="","",VLOOKUP(L316,日射量と図３!$A$4:$C$368,3,TRUE)*238.85/100)</f>
        <v>50.158499999999997</v>
      </c>
      <c r="X316" s="4">
        <f t="shared" si="59"/>
        <v>14</v>
      </c>
      <c r="Y316" s="4">
        <f t="shared" si="64"/>
        <v>0</v>
      </c>
      <c r="Z316" s="4">
        <f t="shared" si="65"/>
        <v>0</v>
      </c>
      <c r="AA316" s="4">
        <f>IF($V316="","",IF(Y316&lt;36,0,IF(AND(36&lt;=Y316,Y316&lt;71),VLOOKUP($W316,日射量と図３!$E$6:$F$34,2,TRUE),IF(AND(71&lt;=Y316,Y316&lt;107),VLOOKUP($W316,日射量と図３!$E$6:$G$34,3,TRUE),IF(AND(107&lt;=Y316,Y316&lt;143),VLOOKUP($W316,日射量と図３!$E$6:$H$34,4,TRUE),VLOOKUP($W316,日射量と図３!$E$6:$I$34,5,TRUE))))))</f>
        <v>0</v>
      </c>
      <c r="AB316" s="4">
        <f>IF($V316="","",IF(Z316&lt;36,0,IF(AND(36&lt;=Z316,Z316&lt;71),VLOOKUP($W316,日射量と図３!$E$6:$F$34,2,TRUE),IF(AND(71&lt;=Z316,Z316&lt;107),VLOOKUP($W316,日射量と図３!$E$6:$G$34,3,TRUE),IF(AND(107&lt;=Z316,Z316&lt;143),VLOOKUP($W316,日射量と図３!$E$6:$H$34,4,TRUE),VLOOKUP($W316,日射量と図３!$E$6:$I$34,5,TRUE))))))</f>
        <v>0</v>
      </c>
      <c r="AC316" s="382">
        <f t="shared" si="60"/>
        <v>0</v>
      </c>
      <c r="AD316" s="382">
        <f t="shared" si="61"/>
        <v>0</v>
      </c>
    </row>
    <row r="317" spans="11:30" ht="13.5" customHeight="1">
      <c r="K317" s="4">
        <f t="shared" si="54"/>
        <v>6</v>
      </c>
      <c r="L317" s="34">
        <v>43265</v>
      </c>
      <c r="M317" s="4">
        <v>14</v>
      </c>
      <c r="N317" s="4">
        <v>2</v>
      </c>
      <c r="O317" s="31">
        <v>4.1666666666666664E-2</v>
      </c>
      <c r="P317" s="35">
        <v>20.979999999999997</v>
      </c>
      <c r="Q317" s="36">
        <f t="shared" si="55"/>
        <v>13</v>
      </c>
      <c r="R317" s="4">
        <f t="shared" si="56"/>
        <v>0</v>
      </c>
      <c r="S317" s="31">
        <f t="shared" si="62"/>
        <v>0.19388888888888889</v>
      </c>
      <c r="T317" s="31">
        <f t="shared" si="63"/>
        <v>0.79240740740740734</v>
      </c>
      <c r="U317" s="4">
        <f t="shared" si="57"/>
        <v>0</v>
      </c>
      <c r="V317" s="4" t="str">
        <f t="shared" si="58"/>
        <v/>
      </c>
      <c r="W317" s="18" t="str">
        <f>IF(V317="","",VLOOKUP(L317,日射量と図３!$A$4:$C$368,3,TRUE)*238.85/100)</f>
        <v/>
      </c>
      <c r="X317" s="4" t="str">
        <f t="shared" si="59"/>
        <v/>
      </c>
      <c r="Y317" s="4" t="str">
        <f t="shared" si="64"/>
        <v/>
      </c>
      <c r="Z317" s="4" t="str">
        <f t="shared" si="65"/>
        <v/>
      </c>
      <c r="AA317" s="4" t="str">
        <f>IF($V317="","",IF(Y317&lt;36,0,IF(AND(36&lt;=Y317,Y317&lt;71),VLOOKUP($W317,日射量と図３!$E$6:$F$34,2,TRUE),IF(AND(71&lt;=Y317,Y317&lt;107),VLOOKUP($W317,日射量と図３!$E$6:$G$34,3,TRUE),IF(AND(107&lt;=Y317,Y317&lt;143),VLOOKUP($W317,日射量と図３!$E$6:$H$34,4,TRUE),VLOOKUP($W317,日射量と図３!$E$6:$I$34,5,TRUE))))))</f>
        <v/>
      </c>
      <c r="AB317" s="4" t="str">
        <f>IF($V317="","",IF(Z317&lt;36,0,IF(AND(36&lt;=Z317,Z317&lt;71),VLOOKUP($W317,日射量と図３!$E$6:$F$34,2,TRUE),IF(AND(71&lt;=Z317,Z317&lt;107),VLOOKUP($W317,日射量と図３!$E$6:$G$34,3,TRUE),IF(AND(107&lt;=Z317,Z317&lt;143),VLOOKUP($W317,日射量と図３!$E$6:$H$34,4,TRUE),VLOOKUP($W317,日射量と図３!$E$6:$I$34,5,TRUE))))))</f>
        <v/>
      </c>
      <c r="AC317" s="382" t="str">
        <f t="shared" si="60"/>
        <v/>
      </c>
      <c r="AD317" s="382" t="str">
        <f t="shared" si="61"/>
        <v/>
      </c>
    </row>
    <row r="318" spans="11:30" ht="13.5" customHeight="1">
      <c r="K318" s="4">
        <f t="shared" si="54"/>
        <v>6</v>
      </c>
      <c r="L318" s="34">
        <v>43265</v>
      </c>
      <c r="M318" s="4">
        <v>14</v>
      </c>
      <c r="N318" s="4">
        <v>3</v>
      </c>
      <c r="O318" s="31">
        <v>8.3333333333333329E-2</v>
      </c>
      <c r="P318" s="35">
        <v>20.619999999999997</v>
      </c>
      <c r="Q318" s="36">
        <f t="shared" si="55"/>
        <v>13</v>
      </c>
      <c r="R318" s="4">
        <f t="shared" si="56"/>
        <v>0</v>
      </c>
      <c r="S318" s="31">
        <f t="shared" si="62"/>
        <v>0.19388888888888889</v>
      </c>
      <c r="T318" s="31">
        <f t="shared" si="63"/>
        <v>0.79240740740740734</v>
      </c>
      <c r="U318" s="4">
        <f t="shared" si="57"/>
        <v>0</v>
      </c>
      <c r="V318" s="4" t="str">
        <f t="shared" si="58"/>
        <v/>
      </c>
      <c r="W318" s="18" t="str">
        <f>IF(V318="","",VLOOKUP(L318,日射量と図３!$A$4:$C$368,3,TRUE)*238.85/100)</f>
        <v/>
      </c>
      <c r="X318" s="4" t="str">
        <f t="shared" si="59"/>
        <v/>
      </c>
      <c r="Y318" s="4" t="str">
        <f t="shared" si="64"/>
        <v/>
      </c>
      <c r="Z318" s="4" t="str">
        <f t="shared" si="65"/>
        <v/>
      </c>
      <c r="AA318" s="4" t="str">
        <f>IF($V318="","",IF(Y318&lt;36,0,IF(AND(36&lt;=Y318,Y318&lt;71),VLOOKUP($W318,日射量と図３!$E$6:$F$34,2,TRUE),IF(AND(71&lt;=Y318,Y318&lt;107),VLOOKUP($W318,日射量と図３!$E$6:$G$34,3,TRUE),IF(AND(107&lt;=Y318,Y318&lt;143),VLOOKUP($W318,日射量と図３!$E$6:$H$34,4,TRUE),VLOOKUP($W318,日射量と図３!$E$6:$I$34,5,TRUE))))))</f>
        <v/>
      </c>
      <c r="AB318" s="4" t="str">
        <f>IF($V318="","",IF(Z318&lt;36,0,IF(AND(36&lt;=Z318,Z318&lt;71),VLOOKUP($W318,日射量と図３!$E$6:$F$34,2,TRUE),IF(AND(71&lt;=Z318,Z318&lt;107),VLOOKUP($W318,日射量と図３!$E$6:$G$34,3,TRUE),IF(AND(107&lt;=Z318,Z318&lt;143),VLOOKUP($W318,日射量と図３!$E$6:$H$34,4,TRUE),VLOOKUP($W318,日射量と図３!$E$6:$I$34,5,TRUE))))))</f>
        <v/>
      </c>
      <c r="AC318" s="382" t="str">
        <f t="shared" si="60"/>
        <v/>
      </c>
      <c r="AD318" s="382" t="str">
        <f t="shared" si="61"/>
        <v/>
      </c>
    </row>
    <row r="319" spans="11:30" ht="13.5" customHeight="1">
      <c r="K319" s="4">
        <f t="shared" si="54"/>
        <v>6</v>
      </c>
      <c r="L319" s="34">
        <v>43265</v>
      </c>
      <c r="M319" s="4">
        <v>14</v>
      </c>
      <c r="N319" s="4">
        <v>4</v>
      </c>
      <c r="O319" s="31">
        <v>0.125</v>
      </c>
      <c r="P319" s="35">
        <v>20.48</v>
      </c>
      <c r="Q319" s="36">
        <f t="shared" si="55"/>
        <v>13</v>
      </c>
      <c r="R319" s="4">
        <f t="shared" si="56"/>
        <v>0</v>
      </c>
      <c r="S319" s="31">
        <f t="shared" si="62"/>
        <v>0.19388888888888889</v>
      </c>
      <c r="T319" s="31">
        <f t="shared" si="63"/>
        <v>0.79240740740740734</v>
      </c>
      <c r="U319" s="4">
        <f t="shared" si="57"/>
        <v>0</v>
      </c>
      <c r="V319" s="4" t="str">
        <f t="shared" si="58"/>
        <v/>
      </c>
      <c r="W319" s="18" t="str">
        <f>IF(V319="","",VLOOKUP(L319,日射量と図３!$A$4:$C$368,3,TRUE)*238.85/100)</f>
        <v/>
      </c>
      <c r="X319" s="4" t="str">
        <f t="shared" si="59"/>
        <v/>
      </c>
      <c r="Y319" s="4" t="str">
        <f t="shared" si="64"/>
        <v/>
      </c>
      <c r="Z319" s="4" t="str">
        <f t="shared" si="65"/>
        <v/>
      </c>
      <c r="AA319" s="4" t="str">
        <f>IF($V319="","",IF(Y319&lt;36,0,IF(AND(36&lt;=Y319,Y319&lt;71),VLOOKUP($W319,日射量と図３!$E$6:$F$34,2,TRUE),IF(AND(71&lt;=Y319,Y319&lt;107),VLOOKUP($W319,日射量と図３!$E$6:$G$34,3,TRUE),IF(AND(107&lt;=Y319,Y319&lt;143),VLOOKUP($W319,日射量と図３!$E$6:$H$34,4,TRUE),VLOOKUP($W319,日射量と図３!$E$6:$I$34,5,TRUE))))))</f>
        <v/>
      </c>
      <c r="AB319" s="4" t="str">
        <f>IF($V319="","",IF(Z319&lt;36,0,IF(AND(36&lt;=Z319,Z319&lt;71),VLOOKUP($W319,日射量と図３!$E$6:$F$34,2,TRUE),IF(AND(71&lt;=Z319,Z319&lt;107),VLOOKUP($W319,日射量と図３!$E$6:$G$34,3,TRUE),IF(AND(107&lt;=Z319,Z319&lt;143),VLOOKUP($W319,日射量と図３!$E$6:$H$34,4,TRUE),VLOOKUP($W319,日射量と図３!$E$6:$I$34,5,TRUE))))))</f>
        <v/>
      </c>
      <c r="AC319" s="382" t="str">
        <f t="shared" si="60"/>
        <v/>
      </c>
      <c r="AD319" s="382" t="str">
        <f t="shared" si="61"/>
        <v/>
      </c>
    </row>
    <row r="320" spans="11:30" ht="13.5" customHeight="1">
      <c r="K320" s="4">
        <f t="shared" si="54"/>
        <v>6</v>
      </c>
      <c r="L320" s="34">
        <v>43265</v>
      </c>
      <c r="M320" s="4">
        <v>14</v>
      </c>
      <c r="N320" s="4">
        <v>5</v>
      </c>
      <c r="O320" s="31">
        <v>0.16666666666666666</v>
      </c>
      <c r="P320" s="35">
        <v>20.130000000000003</v>
      </c>
      <c r="Q320" s="36">
        <f t="shared" si="55"/>
        <v>15</v>
      </c>
      <c r="R320" s="4">
        <f t="shared" si="56"/>
        <v>0</v>
      </c>
      <c r="S320" s="31">
        <f t="shared" si="62"/>
        <v>0.19388888888888889</v>
      </c>
      <c r="T320" s="31">
        <f t="shared" si="63"/>
        <v>0.79240740740740734</v>
      </c>
      <c r="U320" s="4">
        <f t="shared" si="57"/>
        <v>0</v>
      </c>
      <c r="V320" s="4" t="str">
        <f t="shared" si="58"/>
        <v/>
      </c>
      <c r="W320" s="18" t="str">
        <f>IF(V320="","",VLOOKUP(L320,日射量と図３!$A$4:$C$368,3,TRUE)*238.85/100)</f>
        <v/>
      </c>
      <c r="X320" s="4" t="str">
        <f t="shared" si="59"/>
        <v/>
      </c>
      <c r="Y320" s="4" t="str">
        <f t="shared" si="64"/>
        <v/>
      </c>
      <c r="Z320" s="4" t="str">
        <f t="shared" si="65"/>
        <v/>
      </c>
      <c r="AA320" s="4" t="str">
        <f>IF($V320="","",IF(Y320&lt;36,0,IF(AND(36&lt;=Y320,Y320&lt;71),VLOOKUP($W320,日射量と図３!$E$6:$F$34,2,TRUE),IF(AND(71&lt;=Y320,Y320&lt;107),VLOOKUP($W320,日射量と図３!$E$6:$G$34,3,TRUE),IF(AND(107&lt;=Y320,Y320&lt;143),VLOOKUP($W320,日射量と図３!$E$6:$H$34,4,TRUE),VLOOKUP($W320,日射量と図３!$E$6:$I$34,5,TRUE))))))</f>
        <v/>
      </c>
      <c r="AB320" s="4" t="str">
        <f>IF($V320="","",IF(Z320&lt;36,0,IF(AND(36&lt;=Z320,Z320&lt;71),VLOOKUP($W320,日射量と図３!$E$6:$F$34,2,TRUE),IF(AND(71&lt;=Z320,Z320&lt;107),VLOOKUP($W320,日射量と図３!$E$6:$G$34,3,TRUE),IF(AND(107&lt;=Z320,Z320&lt;143),VLOOKUP($W320,日射量と図３!$E$6:$H$34,4,TRUE),VLOOKUP($W320,日射量と図３!$E$6:$I$34,5,TRUE))))))</f>
        <v/>
      </c>
      <c r="AC320" s="382" t="str">
        <f t="shared" si="60"/>
        <v/>
      </c>
      <c r="AD320" s="382" t="str">
        <f t="shared" si="61"/>
        <v/>
      </c>
    </row>
    <row r="321" spans="11:30" ht="13.5" customHeight="1">
      <c r="K321" s="4">
        <f t="shared" si="54"/>
        <v>6</v>
      </c>
      <c r="L321" s="34">
        <v>43265</v>
      </c>
      <c r="M321" s="4">
        <v>14</v>
      </c>
      <c r="N321" s="4">
        <v>6</v>
      </c>
      <c r="O321" s="31">
        <v>0.20833333333333334</v>
      </c>
      <c r="P321" s="35">
        <v>19.95</v>
      </c>
      <c r="Q321" s="36">
        <f t="shared" si="55"/>
        <v>15</v>
      </c>
      <c r="R321" s="4">
        <f t="shared" si="56"/>
        <v>0</v>
      </c>
      <c r="S321" s="31">
        <f t="shared" si="62"/>
        <v>0.19388888888888889</v>
      </c>
      <c r="T321" s="31">
        <f t="shared" si="63"/>
        <v>0.79240740740740734</v>
      </c>
      <c r="U321" s="4">
        <f t="shared" si="57"/>
        <v>0</v>
      </c>
      <c r="V321" s="4" t="str">
        <f t="shared" si="58"/>
        <v/>
      </c>
      <c r="W321" s="18" t="str">
        <f>IF(V321="","",VLOOKUP(L321,日射量と図３!$A$4:$C$368,3,TRUE)*238.85/100)</f>
        <v/>
      </c>
      <c r="X321" s="4" t="str">
        <f t="shared" si="59"/>
        <v/>
      </c>
      <c r="Y321" s="4" t="str">
        <f t="shared" si="64"/>
        <v/>
      </c>
      <c r="Z321" s="4" t="str">
        <f t="shared" si="65"/>
        <v/>
      </c>
      <c r="AA321" s="4" t="str">
        <f>IF($V321="","",IF(Y321&lt;36,0,IF(AND(36&lt;=Y321,Y321&lt;71),VLOOKUP($W321,日射量と図３!$E$6:$F$34,2,TRUE),IF(AND(71&lt;=Y321,Y321&lt;107),VLOOKUP($W321,日射量と図３!$E$6:$G$34,3,TRUE),IF(AND(107&lt;=Y321,Y321&lt;143),VLOOKUP($W321,日射量と図３!$E$6:$H$34,4,TRUE),VLOOKUP($W321,日射量と図３!$E$6:$I$34,5,TRUE))))))</f>
        <v/>
      </c>
      <c r="AB321" s="4" t="str">
        <f>IF($V321="","",IF(Z321&lt;36,0,IF(AND(36&lt;=Z321,Z321&lt;71),VLOOKUP($W321,日射量と図３!$E$6:$F$34,2,TRUE),IF(AND(71&lt;=Z321,Z321&lt;107),VLOOKUP($W321,日射量と図３!$E$6:$G$34,3,TRUE),IF(AND(107&lt;=Z321,Z321&lt;143),VLOOKUP($W321,日射量と図３!$E$6:$H$34,4,TRUE),VLOOKUP($W321,日射量と図３!$E$6:$I$34,5,TRUE))))))</f>
        <v/>
      </c>
      <c r="AC321" s="382" t="str">
        <f t="shared" si="60"/>
        <v/>
      </c>
      <c r="AD321" s="382" t="str">
        <f t="shared" si="61"/>
        <v/>
      </c>
    </row>
    <row r="322" spans="11:30" ht="13.5" customHeight="1">
      <c r="K322" s="4">
        <f t="shared" si="54"/>
        <v>6</v>
      </c>
      <c r="L322" s="34">
        <v>43265</v>
      </c>
      <c r="M322" s="4">
        <v>14</v>
      </c>
      <c r="N322" s="4">
        <v>7</v>
      </c>
      <c r="O322" s="31">
        <v>0.25</v>
      </c>
      <c r="P322" s="35">
        <v>20.399999999999999</v>
      </c>
      <c r="Q322" s="36">
        <f t="shared" si="55"/>
        <v>15</v>
      </c>
      <c r="R322" s="4">
        <f t="shared" si="56"/>
        <v>0</v>
      </c>
      <c r="S322" s="31">
        <f t="shared" si="62"/>
        <v>0.19388888888888889</v>
      </c>
      <c r="T322" s="31">
        <f t="shared" si="63"/>
        <v>0.79240740740740734</v>
      </c>
      <c r="U322" s="4">
        <f t="shared" si="57"/>
        <v>0</v>
      </c>
      <c r="V322" s="4" t="str">
        <f t="shared" si="58"/>
        <v/>
      </c>
      <c r="W322" s="18" t="str">
        <f>IF(V322="","",VLOOKUP(L322,日射量と図３!$A$4:$C$368,3,TRUE)*238.85/100)</f>
        <v/>
      </c>
      <c r="X322" s="4" t="str">
        <f t="shared" si="59"/>
        <v/>
      </c>
      <c r="Y322" s="4" t="str">
        <f t="shared" si="64"/>
        <v/>
      </c>
      <c r="Z322" s="4" t="str">
        <f t="shared" si="65"/>
        <v/>
      </c>
      <c r="AA322" s="4" t="str">
        <f>IF($V322="","",IF(Y322&lt;36,0,IF(AND(36&lt;=Y322,Y322&lt;71),VLOOKUP($W322,日射量と図３!$E$6:$F$34,2,TRUE),IF(AND(71&lt;=Y322,Y322&lt;107),VLOOKUP($W322,日射量と図３!$E$6:$G$34,3,TRUE),IF(AND(107&lt;=Y322,Y322&lt;143),VLOOKUP($W322,日射量と図３!$E$6:$H$34,4,TRUE),VLOOKUP($W322,日射量と図３!$E$6:$I$34,5,TRUE))))))</f>
        <v/>
      </c>
      <c r="AB322" s="4" t="str">
        <f>IF($V322="","",IF(Z322&lt;36,0,IF(AND(36&lt;=Z322,Z322&lt;71),VLOOKUP($W322,日射量と図３!$E$6:$F$34,2,TRUE),IF(AND(71&lt;=Z322,Z322&lt;107),VLOOKUP($W322,日射量と図３!$E$6:$G$34,3,TRUE),IF(AND(107&lt;=Z322,Z322&lt;143),VLOOKUP($W322,日射量と図３!$E$6:$H$34,4,TRUE),VLOOKUP($W322,日射量と図３!$E$6:$I$34,5,TRUE))))))</f>
        <v/>
      </c>
      <c r="AC322" s="382" t="str">
        <f t="shared" si="60"/>
        <v/>
      </c>
      <c r="AD322" s="382" t="str">
        <f t="shared" si="61"/>
        <v/>
      </c>
    </row>
    <row r="323" spans="11:30" ht="13.5" customHeight="1">
      <c r="K323" s="4">
        <f t="shared" si="54"/>
        <v>6</v>
      </c>
      <c r="L323" s="34">
        <v>43265</v>
      </c>
      <c r="M323" s="4">
        <v>14</v>
      </c>
      <c r="N323" s="4">
        <v>8</v>
      </c>
      <c r="O323" s="31">
        <v>0.29166666666666669</v>
      </c>
      <c r="P323" s="35">
        <v>21.37</v>
      </c>
      <c r="Q323" s="36">
        <f t="shared" si="55"/>
        <v>12</v>
      </c>
      <c r="R323" s="4">
        <f t="shared" si="56"/>
        <v>0</v>
      </c>
      <c r="S323" s="31">
        <f t="shared" si="62"/>
        <v>0.19388888888888889</v>
      </c>
      <c r="T323" s="31">
        <f t="shared" si="63"/>
        <v>0.79240740740740734</v>
      </c>
      <c r="U323" s="4">
        <f t="shared" si="57"/>
        <v>0</v>
      </c>
      <c r="V323" s="4" t="str">
        <f t="shared" si="58"/>
        <v/>
      </c>
      <c r="W323" s="18" t="str">
        <f>IF(V323="","",VLOOKUP(L323,日射量と図３!$A$4:$C$368,3,TRUE)*238.85/100)</f>
        <v/>
      </c>
      <c r="X323" s="4" t="str">
        <f t="shared" si="59"/>
        <v/>
      </c>
      <c r="Y323" s="4" t="str">
        <f t="shared" si="64"/>
        <v/>
      </c>
      <c r="Z323" s="4" t="str">
        <f t="shared" si="65"/>
        <v/>
      </c>
      <c r="AA323" s="4" t="str">
        <f>IF($V323="","",IF(Y323&lt;36,0,IF(AND(36&lt;=Y323,Y323&lt;71),VLOOKUP($W323,日射量と図３!$E$6:$F$34,2,TRUE),IF(AND(71&lt;=Y323,Y323&lt;107),VLOOKUP($W323,日射量と図３!$E$6:$G$34,3,TRUE),IF(AND(107&lt;=Y323,Y323&lt;143),VLOOKUP($W323,日射量と図３!$E$6:$H$34,4,TRUE),VLOOKUP($W323,日射量と図３!$E$6:$I$34,5,TRUE))))))</f>
        <v/>
      </c>
      <c r="AB323" s="4" t="str">
        <f>IF($V323="","",IF(Z323&lt;36,0,IF(AND(36&lt;=Z323,Z323&lt;71),VLOOKUP($W323,日射量と図３!$E$6:$F$34,2,TRUE),IF(AND(71&lt;=Z323,Z323&lt;107),VLOOKUP($W323,日射量と図３!$E$6:$G$34,3,TRUE),IF(AND(107&lt;=Z323,Z323&lt;143),VLOOKUP($W323,日射量と図３!$E$6:$H$34,4,TRUE),VLOOKUP($W323,日射量と図３!$E$6:$I$34,5,TRUE))))))</f>
        <v/>
      </c>
      <c r="AC323" s="382" t="str">
        <f t="shared" si="60"/>
        <v/>
      </c>
      <c r="AD323" s="382" t="str">
        <f t="shared" si="61"/>
        <v/>
      </c>
    </row>
    <row r="324" spans="11:30" ht="13.5" customHeight="1">
      <c r="K324" s="4">
        <f t="shared" si="54"/>
        <v>6</v>
      </c>
      <c r="L324" s="34">
        <v>43265</v>
      </c>
      <c r="M324" s="4">
        <v>14</v>
      </c>
      <c r="N324" s="4">
        <v>9</v>
      </c>
      <c r="O324" s="31">
        <v>0.33333333333333331</v>
      </c>
      <c r="P324" s="35">
        <v>22.88</v>
      </c>
      <c r="Q324" s="36">
        <f t="shared" si="55"/>
        <v>12</v>
      </c>
      <c r="R324" s="4">
        <f t="shared" si="56"/>
        <v>0</v>
      </c>
      <c r="S324" s="31">
        <f t="shared" si="62"/>
        <v>0.19388888888888889</v>
      </c>
      <c r="T324" s="31">
        <f t="shared" si="63"/>
        <v>0.79240740740740734</v>
      </c>
      <c r="U324" s="4">
        <f t="shared" si="57"/>
        <v>0</v>
      </c>
      <c r="V324" s="4" t="str">
        <f t="shared" si="58"/>
        <v/>
      </c>
      <c r="W324" s="18" t="str">
        <f>IF(V324="","",VLOOKUP(L324,日射量と図３!$A$4:$C$368,3,TRUE)*238.85/100)</f>
        <v/>
      </c>
      <c r="X324" s="4" t="str">
        <f t="shared" si="59"/>
        <v/>
      </c>
      <c r="Y324" s="4" t="str">
        <f t="shared" si="64"/>
        <v/>
      </c>
      <c r="Z324" s="4" t="str">
        <f t="shared" si="65"/>
        <v/>
      </c>
      <c r="AA324" s="4" t="str">
        <f>IF($V324="","",IF(Y324&lt;36,0,IF(AND(36&lt;=Y324,Y324&lt;71),VLOOKUP($W324,日射量と図３!$E$6:$F$34,2,TRUE),IF(AND(71&lt;=Y324,Y324&lt;107),VLOOKUP($W324,日射量と図３!$E$6:$G$34,3,TRUE),IF(AND(107&lt;=Y324,Y324&lt;143),VLOOKUP($W324,日射量と図３!$E$6:$H$34,4,TRUE),VLOOKUP($W324,日射量と図３!$E$6:$I$34,5,TRUE))))))</f>
        <v/>
      </c>
      <c r="AB324" s="4" t="str">
        <f>IF($V324="","",IF(Z324&lt;36,0,IF(AND(36&lt;=Z324,Z324&lt;71),VLOOKUP($W324,日射量と図３!$E$6:$F$34,2,TRUE),IF(AND(71&lt;=Z324,Z324&lt;107),VLOOKUP($W324,日射量と図３!$E$6:$G$34,3,TRUE),IF(AND(107&lt;=Z324,Z324&lt;143),VLOOKUP($W324,日射量と図３!$E$6:$H$34,4,TRUE),VLOOKUP($W324,日射量と図３!$E$6:$I$34,5,TRUE))))))</f>
        <v/>
      </c>
      <c r="AC324" s="382" t="str">
        <f t="shared" si="60"/>
        <v/>
      </c>
      <c r="AD324" s="382" t="str">
        <f t="shared" si="61"/>
        <v/>
      </c>
    </row>
    <row r="325" spans="11:30" ht="13.5" customHeight="1">
      <c r="K325" s="4">
        <f t="shared" ref="K325:K388" si="66">MONTH(L325)</f>
        <v>6</v>
      </c>
      <c r="L325" s="34">
        <v>43265</v>
      </c>
      <c r="M325" s="4">
        <v>14</v>
      </c>
      <c r="N325" s="4">
        <v>10</v>
      </c>
      <c r="O325" s="31">
        <v>0.375</v>
      </c>
      <c r="P325" s="35">
        <v>23.98</v>
      </c>
      <c r="Q325" s="36">
        <f t="shared" ref="Q325:Q388" si="67">IF(O325&lt;$B$15,$D$14,IF(O325&lt;$B$16,$D$15,IF(O325&lt;$B$17,$D$16,IF(O325&lt;$B$18,$D$17,IF(O325&lt;$B$19,$D$18,$D$19)))))</f>
        <v>12</v>
      </c>
      <c r="R325" s="4">
        <f t="shared" ref="R325:R388" si="68">IF(Q325-P325&gt;0,Q325-P325,0)</f>
        <v>0</v>
      </c>
      <c r="S325" s="31">
        <f t="shared" si="62"/>
        <v>0.19388888888888889</v>
      </c>
      <c r="T325" s="31">
        <f t="shared" si="63"/>
        <v>0.79240740740740734</v>
      </c>
      <c r="U325" s="4">
        <f t="shared" ref="U325:U388" si="69">IF(AND(S325&lt;O325,O325&lt;T325),R325,0)</f>
        <v>0</v>
      </c>
      <c r="V325" s="4" t="str">
        <f t="shared" ref="V325:V388" si="70">IF(N325=1,SUM(U325:U348),"")</f>
        <v/>
      </c>
      <c r="W325" s="18" t="str">
        <f>IF(V325="","",VLOOKUP(L325,日射量と図３!$A$4:$C$368,3,TRUE)*238.85/100)</f>
        <v/>
      </c>
      <c r="X325" s="4" t="str">
        <f t="shared" ref="X325:X388" si="71">IF(V325="","",VLOOKUP(K325,$AF$38:$AJ$49,5,TRUE))</f>
        <v/>
      </c>
      <c r="Y325" s="4" t="str">
        <f t="shared" si="64"/>
        <v/>
      </c>
      <c r="Z325" s="4" t="str">
        <f t="shared" si="65"/>
        <v/>
      </c>
      <c r="AA325" s="4" t="str">
        <f>IF($V325="","",IF(Y325&lt;36,0,IF(AND(36&lt;=Y325,Y325&lt;71),VLOOKUP($W325,日射量と図３!$E$6:$F$34,2,TRUE),IF(AND(71&lt;=Y325,Y325&lt;107),VLOOKUP($W325,日射量と図３!$E$6:$G$34,3,TRUE),IF(AND(107&lt;=Y325,Y325&lt;143),VLOOKUP($W325,日射量と図３!$E$6:$H$34,4,TRUE),VLOOKUP($W325,日射量と図３!$E$6:$I$34,5,TRUE))))))</f>
        <v/>
      </c>
      <c r="AB325" s="4" t="str">
        <f>IF($V325="","",IF(Z325&lt;36,0,IF(AND(36&lt;=Z325,Z325&lt;71),VLOOKUP($W325,日射量と図３!$E$6:$F$34,2,TRUE),IF(AND(71&lt;=Z325,Z325&lt;107),VLOOKUP($W325,日射量と図３!$E$6:$G$34,3,TRUE),IF(AND(107&lt;=Z325,Z325&lt;143),VLOOKUP($W325,日射量と図３!$E$6:$H$34,4,TRUE),VLOOKUP($W325,日射量と図３!$E$6:$I$34,5,TRUE))))))</f>
        <v/>
      </c>
      <c r="AC325" s="382" t="str">
        <f t="shared" si="60"/>
        <v/>
      </c>
      <c r="AD325" s="382" t="str">
        <f t="shared" si="61"/>
        <v/>
      </c>
    </row>
    <row r="326" spans="11:30" ht="13.5" customHeight="1">
      <c r="K326" s="4">
        <f t="shared" si="66"/>
        <v>6</v>
      </c>
      <c r="L326" s="34">
        <v>43265</v>
      </c>
      <c r="M326" s="4">
        <v>14</v>
      </c>
      <c r="N326" s="4">
        <v>11</v>
      </c>
      <c r="O326" s="31">
        <v>0.41666666666666669</v>
      </c>
      <c r="P326" s="35">
        <v>25.11</v>
      </c>
      <c r="Q326" s="36">
        <f t="shared" si="67"/>
        <v>12</v>
      </c>
      <c r="R326" s="4">
        <f t="shared" si="68"/>
        <v>0</v>
      </c>
      <c r="S326" s="31">
        <f t="shared" si="62"/>
        <v>0.19388888888888889</v>
      </c>
      <c r="T326" s="31">
        <f t="shared" si="63"/>
        <v>0.79240740740740734</v>
      </c>
      <c r="U326" s="4">
        <f t="shared" si="69"/>
        <v>0</v>
      </c>
      <c r="V326" s="4" t="str">
        <f t="shared" si="70"/>
        <v/>
      </c>
      <c r="W326" s="18" t="str">
        <f>IF(V326="","",VLOOKUP(L326,日射量と図３!$A$4:$C$368,3,TRUE)*238.85/100)</f>
        <v/>
      </c>
      <c r="X326" s="4" t="str">
        <f t="shared" si="71"/>
        <v/>
      </c>
      <c r="Y326" s="4" t="str">
        <f t="shared" si="64"/>
        <v/>
      </c>
      <c r="Z326" s="4" t="str">
        <f t="shared" si="65"/>
        <v/>
      </c>
      <c r="AA326" s="4" t="str">
        <f>IF($V326="","",IF(Y326&lt;36,0,IF(AND(36&lt;=Y326,Y326&lt;71),VLOOKUP($W326,日射量と図３!$E$6:$F$34,2,TRUE),IF(AND(71&lt;=Y326,Y326&lt;107),VLOOKUP($W326,日射量と図３!$E$6:$G$34,3,TRUE),IF(AND(107&lt;=Y326,Y326&lt;143),VLOOKUP($W326,日射量と図３!$E$6:$H$34,4,TRUE),VLOOKUP($W326,日射量と図３!$E$6:$I$34,5,TRUE))))))</f>
        <v/>
      </c>
      <c r="AB326" s="4" t="str">
        <f>IF($V326="","",IF(Z326&lt;36,0,IF(AND(36&lt;=Z326,Z326&lt;71),VLOOKUP($W326,日射量と図３!$E$6:$F$34,2,TRUE),IF(AND(71&lt;=Z326,Z326&lt;107),VLOOKUP($W326,日射量と図３!$E$6:$G$34,3,TRUE),IF(AND(107&lt;=Z326,Z326&lt;143),VLOOKUP($W326,日射量と図３!$E$6:$H$34,4,TRUE),VLOOKUP($W326,日射量と図３!$E$6:$I$34,5,TRUE))))))</f>
        <v/>
      </c>
      <c r="AC326" s="382" t="str">
        <f t="shared" si="60"/>
        <v/>
      </c>
      <c r="AD326" s="382" t="str">
        <f t="shared" si="61"/>
        <v/>
      </c>
    </row>
    <row r="327" spans="11:30" ht="13.5" customHeight="1">
      <c r="K327" s="4">
        <f t="shared" si="66"/>
        <v>6</v>
      </c>
      <c r="L327" s="34">
        <v>43265</v>
      </c>
      <c r="M327" s="4">
        <v>14</v>
      </c>
      <c r="N327" s="4">
        <v>12</v>
      </c>
      <c r="O327" s="31">
        <v>0.45833333333333331</v>
      </c>
      <c r="P327" s="35">
        <v>26.020000000000003</v>
      </c>
      <c r="Q327" s="36">
        <f t="shared" si="67"/>
        <v>12</v>
      </c>
      <c r="R327" s="4">
        <f t="shared" si="68"/>
        <v>0</v>
      </c>
      <c r="S327" s="31">
        <f t="shared" si="62"/>
        <v>0.19388888888888889</v>
      </c>
      <c r="T327" s="31">
        <f t="shared" si="63"/>
        <v>0.79240740740740734</v>
      </c>
      <c r="U327" s="4">
        <f t="shared" si="69"/>
        <v>0</v>
      </c>
      <c r="V327" s="4" t="str">
        <f t="shared" si="70"/>
        <v/>
      </c>
      <c r="W327" s="18" t="str">
        <f>IF(V327="","",VLOOKUP(L327,日射量と図３!$A$4:$C$368,3,TRUE)*238.85/100)</f>
        <v/>
      </c>
      <c r="X327" s="4" t="str">
        <f t="shared" si="71"/>
        <v/>
      </c>
      <c r="Y327" s="4" t="str">
        <f t="shared" si="64"/>
        <v/>
      </c>
      <c r="Z327" s="4" t="str">
        <f t="shared" si="65"/>
        <v/>
      </c>
      <c r="AA327" s="4" t="str">
        <f>IF($V327="","",IF(Y327&lt;36,0,IF(AND(36&lt;=Y327,Y327&lt;71),VLOOKUP($W327,日射量と図３!$E$6:$F$34,2,TRUE),IF(AND(71&lt;=Y327,Y327&lt;107),VLOOKUP($W327,日射量と図３!$E$6:$G$34,3,TRUE),IF(AND(107&lt;=Y327,Y327&lt;143),VLOOKUP($W327,日射量と図３!$E$6:$H$34,4,TRUE),VLOOKUP($W327,日射量と図３!$E$6:$I$34,5,TRUE))))))</f>
        <v/>
      </c>
      <c r="AB327" s="4" t="str">
        <f>IF($V327="","",IF(Z327&lt;36,0,IF(AND(36&lt;=Z327,Z327&lt;71),VLOOKUP($W327,日射量と図３!$E$6:$F$34,2,TRUE),IF(AND(71&lt;=Z327,Z327&lt;107),VLOOKUP($W327,日射量と図３!$E$6:$G$34,3,TRUE),IF(AND(107&lt;=Z327,Z327&lt;143),VLOOKUP($W327,日射量と図３!$E$6:$H$34,4,TRUE),VLOOKUP($W327,日射量と図３!$E$6:$I$34,5,TRUE))))))</f>
        <v/>
      </c>
      <c r="AC327" s="382" t="str">
        <f t="shared" si="60"/>
        <v/>
      </c>
      <c r="AD327" s="382" t="str">
        <f t="shared" si="61"/>
        <v/>
      </c>
    </row>
    <row r="328" spans="11:30" ht="13.5" customHeight="1">
      <c r="K328" s="4">
        <f t="shared" si="66"/>
        <v>6</v>
      </c>
      <c r="L328" s="34">
        <v>43265</v>
      </c>
      <c r="M328" s="4">
        <v>14</v>
      </c>
      <c r="N328" s="4">
        <v>13</v>
      </c>
      <c r="O328" s="31">
        <v>0.5</v>
      </c>
      <c r="P328" s="35">
        <v>26.509999999999998</v>
      </c>
      <c r="Q328" s="36">
        <f t="shared" si="67"/>
        <v>12</v>
      </c>
      <c r="R328" s="4">
        <f t="shared" si="68"/>
        <v>0</v>
      </c>
      <c r="S328" s="31">
        <f t="shared" si="62"/>
        <v>0.19388888888888889</v>
      </c>
      <c r="T328" s="31">
        <f t="shared" si="63"/>
        <v>0.79240740740740734</v>
      </c>
      <c r="U328" s="4">
        <f t="shared" si="69"/>
        <v>0</v>
      </c>
      <c r="V328" s="4" t="str">
        <f t="shared" si="70"/>
        <v/>
      </c>
      <c r="W328" s="18" t="str">
        <f>IF(V328="","",VLOOKUP(L328,日射量と図３!$A$4:$C$368,3,TRUE)*238.85/100)</f>
        <v/>
      </c>
      <c r="X328" s="4" t="str">
        <f t="shared" si="71"/>
        <v/>
      </c>
      <c r="Y328" s="4" t="str">
        <f t="shared" si="64"/>
        <v/>
      </c>
      <c r="Z328" s="4" t="str">
        <f t="shared" si="65"/>
        <v/>
      </c>
      <c r="AA328" s="4" t="str">
        <f>IF($V328="","",IF(Y328&lt;36,0,IF(AND(36&lt;=Y328,Y328&lt;71),VLOOKUP($W328,日射量と図３!$E$6:$F$34,2,TRUE),IF(AND(71&lt;=Y328,Y328&lt;107),VLOOKUP($W328,日射量と図３!$E$6:$G$34,3,TRUE),IF(AND(107&lt;=Y328,Y328&lt;143),VLOOKUP($W328,日射量と図３!$E$6:$H$34,4,TRUE),VLOOKUP($W328,日射量と図３!$E$6:$I$34,5,TRUE))))))</f>
        <v/>
      </c>
      <c r="AB328" s="4" t="str">
        <f>IF($V328="","",IF(Z328&lt;36,0,IF(AND(36&lt;=Z328,Z328&lt;71),VLOOKUP($W328,日射量と図３!$E$6:$F$34,2,TRUE),IF(AND(71&lt;=Z328,Z328&lt;107),VLOOKUP($W328,日射量と図３!$E$6:$G$34,3,TRUE),IF(AND(107&lt;=Z328,Z328&lt;143),VLOOKUP($W328,日射量と図３!$E$6:$H$34,4,TRUE),VLOOKUP($W328,日射量と図３!$E$6:$I$34,5,TRUE))))))</f>
        <v/>
      </c>
      <c r="AC328" s="382" t="str">
        <f t="shared" si="60"/>
        <v/>
      </c>
      <c r="AD328" s="382" t="str">
        <f t="shared" si="61"/>
        <v/>
      </c>
    </row>
    <row r="329" spans="11:30" ht="13.5" customHeight="1">
      <c r="K329" s="4">
        <f t="shared" si="66"/>
        <v>6</v>
      </c>
      <c r="L329" s="34">
        <v>43265</v>
      </c>
      <c r="M329" s="4">
        <v>14</v>
      </c>
      <c r="N329" s="4">
        <v>14</v>
      </c>
      <c r="O329" s="31">
        <v>0.54166666666666663</v>
      </c>
      <c r="P329" s="35">
        <v>27.189999999999998</v>
      </c>
      <c r="Q329" s="36">
        <f t="shared" si="67"/>
        <v>12</v>
      </c>
      <c r="R329" s="4">
        <f t="shared" si="68"/>
        <v>0</v>
      </c>
      <c r="S329" s="31">
        <f t="shared" si="62"/>
        <v>0.19388888888888889</v>
      </c>
      <c r="T329" s="31">
        <f t="shared" si="63"/>
        <v>0.79240740740740734</v>
      </c>
      <c r="U329" s="4">
        <f t="shared" si="69"/>
        <v>0</v>
      </c>
      <c r="V329" s="4" t="str">
        <f t="shared" si="70"/>
        <v/>
      </c>
      <c r="W329" s="18" t="str">
        <f>IF(V329="","",VLOOKUP(L329,日射量と図３!$A$4:$C$368,3,TRUE)*238.85/100)</f>
        <v/>
      </c>
      <c r="X329" s="4" t="str">
        <f t="shared" si="71"/>
        <v/>
      </c>
      <c r="Y329" s="4" t="str">
        <f t="shared" si="64"/>
        <v/>
      </c>
      <c r="Z329" s="4" t="str">
        <f t="shared" si="65"/>
        <v/>
      </c>
      <c r="AA329" s="4" t="str">
        <f>IF($V329="","",IF(Y329&lt;36,0,IF(AND(36&lt;=Y329,Y329&lt;71),VLOOKUP($W329,日射量と図３!$E$6:$F$34,2,TRUE),IF(AND(71&lt;=Y329,Y329&lt;107),VLOOKUP($W329,日射量と図３!$E$6:$G$34,3,TRUE),IF(AND(107&lt;=Y329,Y329&lt;143),VLOOKUP($W329,日射量と図３!$E$6:$H$34,4,TRUE),VLOOKUP($W329,日射量と図３!$E$6:$I$34,5,TRUE))))))</f>
        <v/>
      </c>
      <c r="AB329" s="4" t="str">
        <f>IF($V329="","",IF(Z329&lt;36,0,IF(AND(36&lt;=Z329,Z329&lt;71),VLOOKUP($W329,日射量と図３!$E$6:$F$34,2,TRUE),IF(AND(71&lt;=Z329,Z329&lt;107),VLOOKUP($W329,日射量と図３!$E$6:$G$34,3,TRUE),IF(AND(107&lt;=Z329,Z329&lt;143),VLOOKUP($W329,日射量と図３!$E$6:$H$34,4,TRUE),VLOOKUP($W329,日射量と図３!$E$6:$I$34,5,TRUE))))))</f>
        <v/>
      </c>
      <c r="AC329" s="382" t="str">
        <f t="shared" si="60"/>
        <v/>
      </c>
      <c r="AD329" s="382" t="str">
        <f t="shared" si="61"/>
        <v/>
      </c>
    </row>
    <row r="330" spans="11:30" ht="13.5" customHeight="1">
      <c r="K330" s="4">
        <f t="shared" si="66"/>
        <v>6</v>
      </c>
      <c r="L330" s="34">
        <v>43265</v>
      </c>
      <c r="M330" s="4">
        <v>14</v>
      </c>
      <c r="N330" s="4">
        <v>15</v>
      </c>
      <c r="O330" s="31">
        <v>0.58333333333333337</v>
      </c>
      <c r="P330" s="35">
        <v>27.18</v>
      </c>
      <c r="Q330" s="36">
        <f t="shared" si="67"/>
        <v>12</v>
      </c>
      <c r="R330" s="4">
        <f t="shared" si="68"/>
        <v>0</v>
      </c>
      <c r="S330" s="31">
        <f t="shared" si="62"/>
        <v>0.19388888888888889</v>
      </c>
      <c r="T330" s="31">
        <f t="shared" si="63"/>
        <v>0.79240740740740734</v>
      </c>
      <c r="U330" s="4">
        <f t="shared" si="69"/>
        <v>0</v>
      </c>
      <c r="V330" s="4" t="str">
        <f t="shared" si="70"/>
        <v/>
      </c>
      <c r="W330" s="18" t="str">
        <f>IF(V330="","",VLOOKUP(L330,日射量と図３!$A$4:$C$368,3,TRUE)*238.85/100)</f>
        <v/>
      </c>
      <c r="X330" s="4" t="str">
        <f t="shared" si="71"/>
        <v/>
      </c>
      <c r="Y330" s="4" t="str">
        <f t="shared" si="64"/>
        <v/>
      </c>
      <c r="Z330" s="4" t="str">
        <f t="shared" si="65"/>
        <v/>
      </c>
      <c r="AA330" s="4" t="str">
        <f>IF($V330="","",IF(Y330&lt;36,0,IF(AND(36&lt;=Y330,Y330&lt;71),VLOOKUP($W330,日射量と図３!$E$6:$F$34,2,TRUE),IF(AND(71&lt;=Y330,Y330&lt;107),VLOOKUP($W330,日射量と図３!$E$6:$G$34,3,TRUE),IF(AND(107&lt;=Y330,Y330&lt;143),VLOOKUP($W330,日射量と図３!$E$6:$H$34,4,TRUE),VLOOKUP($W330,日射量と図３!$E$6:$I$34,5,TRUE))))))</f>
        <v/>
      </c>
      <c r="AB330" s="4" t="str">
        <f>IF($V330="","",IF(Z330&lt;36,0,IF(AND(36&lt;=Z330,Z330&lt;71),VLOOKUP($W330,日射量と図３!$E$6:$F$34,2,TRUE),IF(AND(71&lt;=Z330,Z330&lt;107),VLOOKUP($W330,日射量と図３!$E$6:$G$34,3,TRUE),IF(AND(107&lt;=Z330,Z330&lt;143),VLOOKUP($W330,日射量と図３!$E$6:$H$34,4,TRUE),VLOOKUP($W330,日射量と図３!$E$6:$I$34,5,TRUE))))))</f>
        <v/>
      </c>
      <c r="AC330" s="382" t="str">
        <f t="shared" si="60"/>
        <v/>
      </c>
      <c r="AD330" s="382" t="str">
        <f t="shared" si="61"/>
        <v/>
      </c>
    </row>
    <row r="331" spans="11:30" ht="13.5" customHeight="1">
      <c r="K331" s="4">
        <f t="shared" si="66"/>
        <v>6</v>
      </c>
      <c r="L331" s="34">
        <v>43265</v>
      </c>
      <c r="M331" s="4">
        <v>14</v>
      </c>
      <c r="N331" s="4">
        <v>16</v>
      </c>
      <c r="O331" s="31">
        <v>0.625</v>
      </c>
      <c r="P331" s="35">
        <v>27.01</v>
      </c>
      <c r="Q331" s="36">
        <f t="shared" si="67"/>
        <v>16</v>
      </c>
      <c r="R331" s="4">
        <f t="shared" si="68"/>
        <v>0</v>
      </c>
      <c r="S331" s="31">
        <f t="shared" si="62"/>
        <v>0.19388888888888889</v>
      </c>
      <c r="T331" s="31">
        <f t="shared" si="63"/>
        <v>0.79240740740740734</v>
      </c>
      <c r="U331" s="4">
        <f t="shared" si="69"/>
        <v>0</v>
      </c>
      <c r="V331" s="4" t="str">
        <f t="shared" si="70"/>
        <v/>
      </c>
      <c r="W331" s="18" t="str">
        <f>IF(V331="","",VLOOKUP(L331,日射量と図３!$A$4:$C$368,3,TRUE)*238.85/100)</f>
        <v/>
      </c>
      <c r="X331" s="4" t="str">
        <f t="shared" si="71"/>
        <v/>
      </c>
      <c r="Y331" s="4" t="str">
        <f t="shared" si="64"/>
        <v/>
      </c>
      <c r="Z331" s="4" t="str">
        <f t="shared" si="65"/>
        <v/>
      </c>
      <c r="AA331" s="4" t="str">
        <f>IF($V331="","",IF(Y331&lt;36,0,IF(AND(36&lt;=Y331,Y331&lt;71),VLOOKUP($W331,日射量と図３!$E$6:$F$34,2,TRUE),IF(AND(71&lt;=Y331,Y331&lt;107),VLOOKUP($W331,日射量と図３!$E$6:$G$34,3,TRUE),IF(AND(107&lt;=Y331,Y331&lt;143),VLOOKUP($W331,日射量と図３!$E$6:$H$34,4,TRUE),VLOOKUP($W331,日射量と図３!$E$6:$I$34,5,TRUE))))))</f>
        <v/>
      </c>
      <c r="AB331" s="4" t="str">
        <f>IF($V331="","",IF(Z331&lt;36,0,IF(AND(36&lt;=Z331,Z331&lt;71),VLOOKUP($W331,日射量と図３!$E$6:$F$34,2,TRUE),IF(AND(71&lt;=Z331,Z331&lt;107),VLOOKUP($W331,日射量と図３!$E$6:$G$34,3,TRUE),IF(AND(107&lt;=Z331,Z331&lt;143),VLOOKUP($W331,日射量と図３!$E$6:$H$34,4,TRUE),VLOOKUP($W331,日射量と図３!$E$6:$I$34,5,TRUE))))))</f>
        <v/>
      </c>
      <c r="AC331" s="382" t="str">
        <f t="shared" si="60"/>
        <v/>
      </c>
      <c r="AD331" s="382" t="str">
        <f t="shared" si="61"/>
        <v/>
      </c>
    </row>
    <row r="332" spans="11:30" ht="13.5" customHeight="1">
      <c r="K332" s="4">
        <f t="shared" si="66"/>
        <v>6</v>
      </c>
      <c r="L332" s="34">
        <v>43265</v>
      </c>
      <c r="M332" s="4">
        <v>14</v>
      </c>
      <c r="N332" s="4">
        <v>17</v>
      </c>
      <c r="O332" s="31">
        <v>0.66666666666666663</v>
      </c>
      <c r="P332" s="35">
        <v>26.570000000000004</v>
      </c>
      <c r="Q332" s="36">
        <f t="shared" si="67"/>
        <v>16</v>
      </c>
      <c r="R332" s="4">
        <f t="shared" si="68"/>
        <v>0</v>
      </c>
      <c r="S332" s="31">
        <f t="shared" si="62"/>
        <v>0.19388888888888889</v>
      </c>
      <c r="T332" s="31">
        <f t="shared" si="63"/>
        <v>0.79240740740740734</v>
      </c>
      <c r="U332" s="4">
        <f t="shared" si="69"/>
        <v>0</v>
      </c>
      <c r="V332" s="4" t="str">
        <f t="shared" si="70"/>
        <v/>
      </c>
      <c r="W332" s="18" t="str">
        <f>IF(V332="","",VLOOKUP(L332,日射量と図３!$A$4:$C$368,3,TRUE)*238.85/100)</f>
        <v/>
      </c>
      <c r="X332" s="4" t="str">
        <f t="shared" si="71"/>
        <v/>
      </c>
      <c r="Y332" s="4" t="str">
        <f t="shared" si="64"/>
        <v/>
      </c>
      <c r="Z332" s="4" t="str">
        <f t="shared" si="65"/>
        <v/>
      </c>
      <c r="AA332" s="4" t="str">
        <f>IF($V332="","",IF(Y332&lt;36,0,IF(AND(36&lt;=Y332,Y332&lt;71),VLOOKUP($W332,日射量と図３!$E$6:$F$34,2,TRUE),IF(AND(71&lt;=Y332,Y332&lt;107),VLOOKUP($W332,日射量と図３!$E$6:$G$34,3,TRUE),IF(AND(107&lt;=Y332,Y332&lt;143),VLOOKUP($W332,日射量と図３!$E$6:$H$34,4,TRUE),VLOOKUP($W332,日射量と図３!$E$6:$I$34,5,TRUE))))))</f>
        <v/>
      </c>
      <c r="AB332" s="4" t="str">
        <f>IF($V332="","",IF(Z332&lt;36,0,IF(AND(36&lt;=Z332,Z332&lt;71),VLOOKUP($W332,日射量と図３!$E$6:$F$34,2,TRUE),IF(AND(71&lt;=Z332,Z332&lt;107),VLOOKUP($W332,日射量と図３!$E$6:$G$34,3,TRUE),IF(AND(107&lt;=Z332,Z332&lt;143),VLOOKUP($W332,日射量と図３!$E$6:$H$34,4,TRUE),VLOOKUP($W332,日射量と図３!$E$6:$I$34,5,TRUE))))))</f>
        <v/>
      </c>
      <c r="AC332" s="382" t="str">
        <f t="shared" si="60"/>
        <v/>
      </c>
      <c r="AD332" s="382" t="str">
        <f t="shared" si="61"/>
        <v/>
      </c>
    </row>
    <row r="333" spans="11:30" ht="13.5" customHeight="1">
      <c r="K333" s="4">
        <f t="shared" si="66"/>
        <v>6</v>
      </c>
      <c r="L333" s="34">
        <v>43265</v>
      </c>
      <c r="M333" s="4">
        <v>14</v>
      </c>
      <c r="N333" s="4">
        <v>18</v>
      </c>
      <c r="O333" s="31">
        <v>0.70833333333333337</v>
      </c>
      <c r="P333" s="35">
        <v>25.770000000000003</v>
      </c>
      <c r="Q333" s="36">
        <f t="shared" si="67"/>
        <v>16</v>
      </c>
      <c r="R333" s="4">
        <f t="shared" si="68"/>
        <v>0</v>
      </c>
      <c r="S333" s="31">
        <f t="shared" si="62"/>
        <v>0.19388888888888889</v>
      </c>
      <c r="T333" s="31">
        <f t="shared" si="63"/>
        <v>0.79240740740740734</v>
      </c>
      <c r="U333" s="4">
        <f t="shared" si="69"/>
        <v>0</v>
      </c>
      <c r="V333" s="4" t="str">
        <f t="shared" si="70"/>
        <v/>
      </c>
      <c r="W333" s="18" t="str">
        <f>IF(V333="","",VLOOKUP(L333,日射量と図３!$A$4:$C$368,3,TRUE)*238.85/100)</f>
        <v/>
      </c>
      <c r="X333" s="4" t="str">
        <f t="shared" si="71"/>
        <v/>
      </c>
      <c r="Y333" s="4" t="str">
        <f t="shared" si="64"/>
        <v/>
      </c>
      <c r="Z333" s="4" t="str">
        <f t="shared" si="65"/>
        <v/>
      </c>
      <c r="AA333" s="4" t="str">
        <f>IF($V333="","",IF(Y333&lt;36,0,IF(AND(36&lt;=Y333,Y333&lt;71),VLOOKUP($W333,日射量と図３!$E$6:$F$34,2,TRUE),IF(AND(71&lt;=Y333,Y333&lt;107),VLOOKUP($W333,日射量と図３!$E$6:$G$34,3,TRUE),IF(AND(107&lt;=Y333,Y333&lt;143),VLOOKUP($W333,日射量と図３!$E$6:$H$34,4,TRUE),VLOOKUP($W333,日射量と図３!$E$6:$I$34,5,TRUE))))))</f>
        <v/>
      </c>
      <c r="AB333" s="4" t="str">
        <f>IF($V333="","",IF(Z333&lt;36,0,IF(AND(36&lt;=Z333,Z333&lt;71),VLOOKUP($W333,日射量と図３!$E$6:$F$34,2,TRUE),IF(AND(71&lt;=Z333,Z333&lt;107),VLOOKUP($W333,日射量と図３!$E$6:$G$34,3,TRUE),IF(AND(107&lt;=Z333,Z333&lt;143),VLOOKUP($W333,日射量と図３!$E$6:$H$34,4,TRUE),VLOOKUP($W333,日射量と図３!$E$6:$I$34,5,TRUE))))))</f>
        <v/>
      </c>
      <c r="AC333" s="382" t="str">
        <f t="shared" si="60"/>
        <v/>
      </c>
      <c r="AD333" s="382" t="str">
        <f t="shared" si="61"/>
        <v/>
      </c>
    </row>
    <row r="334" spans="11:30" ht="13.5" customHeight="1">
      <c r="K334" s="4">
        <f t="shared" si="66"/>
        <v>6</v>
      </c>
      <c r="L334" s="34">
        <v>43265</v>
      </c>
      <c r="M334" s="4">
        <v>14</v>
      </c>
      <c r="N334" s="4">
        <v>19</v>
      </c>
      <c r="O334" s="31">
        <v>0.75</v>
      </c>
      <c r="P334" s="35">
        <v>24.8</v>
      </c>
      <c r="Q334" s="36">
        <f t="shared" si="67"/>
        <v>16</v>
      </c>
      <c r="R334" s="4">
        <f t="shared" si="68"/>
        <v>0</v>
      </c>
      <c r="S334" s="31">
        <f t="shared" si="62"/>
        <v>0.19388888888888889</v>
      </c>
      <c r="T334" s="31">
        <f t="shared" si="63"/>
        <v>0.79240740740740734</v>
      </c>
      <c r="U334" s="4">
        <f t="shared" si="69"/>
        <v>0</v>
      </c>
      <c r="V334" s="4" t="str">
        <f t="shared" si="70"/>
        <v/>
      </c>
      <c r="W334" s="18" t="str">
        <f>IF(V334="","",VLOOKUP(L334,日射量と図３!$A$4:$C$368,3,TRUE)*238.85/100)</f>
        <v/>
      </c>
      <c r="X334" s="4" t="str">
        <f t="shared" si="71"/>
        <v/>
      </c>
      <c r="Y334" s="4" t="str">
        <f t="shared" si="64"/>
        <v/>
      </c>
      <c r="Z334" s="4" t="str">
        <f t="shared" si="65"/>
        <v/>
      </c>
      <c r="AA334" s="4" t="str">
        <f>IF($V334="","",IF(Y334&lt;36,0,IF(AND(36&lt;=Y334,Y334&lt;71),VLOOKUP($W334,日射量と図３!$E$6:$F$34,2,TRUE),IF(AND(71&lt;=Y334,Y334&lt;107),VLOOKUP($W334,日射量と図３!$E$6:$G$34,3,TRUE),IF(AND(107&lt;=Y334,Y334&lt;143),VLOOKUP($W334,日射量と図３!$E$6:$H$34,4,TRUE),VLOOKUP($W334,日射量と図３!$E$6:$I$34,5,TRUE))))))</f>
        <v/>
      </c>
      <c r="AB334" s="4" t="str">
        <f>IF($V334="","",IF(Z334&lt;36,0,IF(AND(36&lt;=Z334,Z334&lt;71),VLOOKUP($W334,日射量と図３!$E$6:$F$34,2,TRUE),IF(AND(71&lt;=Z334,Z334&lt;107),VLOOKUP($W334,日射量と図３!$E$6:$G$34,3,TRUE),IF(AND(107&lt;=Z334,Z334&lt;143),VLOOKUP($W334,日射量と図３!$E$6:$H$34,4,TRUE),VLOOKUP($W334,日射量と図３!$E$6:$I$34,5,TRUE))))))</f>
        <v/>
      </c>
      <c r="AC334" s="382" t="str">
        <f t="shared" si="60"/>
        <v/>
      </c>
      <c r="AD334" s="382" t="str">
        <f t="shared" si="61"/>
        <v/>
      </c>
    </row>
    <row r="335" spans="11:30" ht="13.5" customHeight="1">
      <c r="K335" s="4">
        <f t="shared" si="66"/>
        <v>6</v>
      </c>
      <c r="L335" s="34">
        <v>43265</v>
      </c>
      <c r="M335" s="4">
        <v>14</v>
      </c>
      <c r="N335" s="4">
        <v>20</v>
      </c>
      <c r="O335" s="31">
        <v>0.79166666666666663</v>
      </c>
      <c r="P335" s="35">
        <v>23.869999999999997</v>
      </c>
      <c r="Q335" s="36">
        <f t="shared" si="67"/>
        <v>16</v>
      </c>
      <c r="R335" s="4">
        <f t="shared" si="68"/>
        <v>0</v>
      </c>
      <c r="S335" s="31">
        <f t="shared" si="62"/>
        <v>0.19388888888888889</v>
      </c>
      <c r="T335" s="31">
        <f t="shared" si="63"/>
        <v>0.79240740740740734</v>
      </c>
      <c r="U335" s="4">
        <f t="shared" si="69"/>
        <v>0</v>
      </c>
      <c r="V335" s="4" t="str">
        <f t="shared" si="70"/>
        <v/>
      </c>
      <c r="W335" s="18" t="str">
        <f>IF(V335="","",VLOOKUP(L335,日射量と図３!$A$4:$C$368,3,TRUE)*238.85/100)</f>
        <v/>
      </c>
      <c r="X335" s="4" t="str">
        <f t="shared" si="71"/>
        <v/>
      </c>
      <c r="Y335" s="4" t="str">
        <f t="shared" si="64"/>
        <v/>
      </c>
      <c r="Z335" s="4" t="str">
        <f t="shared" si="65"/>
        <v/>
      </c>
      <c r="AA335" s="4" t="str">
        <f>IF($V335="","",IF(Y335&lt;36,0,IF(AND(36&lt;=Y335,Y335&lt;71),VLOOKUP($W335,日射量と図３!$E$6:$F$34,2,TRUE),IF(AND(71&lt;=Y335,Y335&lt;107),VLOOKUP($W335,日射量と図３!$E$6:$G$34,3,TRUE),IF(AND(107&lt;=Y335,Y335&lt;143),VLOOKUP($W335,日射量と図３!$E$6:$H$34,4,TRUE),VLOOKUP($W335,日射量と図３!$E$6:$I$34,5,TRUE))))))</f>
        <v/>
      </c>
      <c r="AB335" s="4" t="str">
        <f>IF($V335="","",IF(Z335&lt;36,0,IF(AND(36&lt;=Z335,Z335&lt;71),VLOOKUP($W335,日射量と図３!$E$6:$F$34,2,TRUE),IF(AND(71&lt;=Z335,Z335&lt;107),VLOOKUP($W335,日射量と図３!$E$6:$G$34,3,TRUE),IF(AND(107&lt;=Z335,Z335&lt;143),VLOOKUP($W335,日射量と図３!$E$6:$H$34,4,TRUE),VLOOKUP($W335,日射量と図３!$E$6:$I$34,5,TRUE))))))</f>
        <v/>
      </c>
      <c r="AC335" s="382" t="str">
        <f t="shared" ref="AC335:AC398" si="72">IF(V335="","",IF((($AH$18*$AH$30*V335*3600/1000000)/1000-AA335*$AG$18*10*0.0000041868)&lt;=0,0,AA335*$AG$18*10*0.0000041868))</f>
        <v/>
      </c>
      <c r="AD335" s="382" t="str">
        <f t="shared" ref="AD335:AD398" si="73">IF(V335="","",IF((($AH$19*$AH$30*V335*3600/1000000)/1000-AB335*$AG$19*10*0.0000041868)&lt;=0,0,AB335*$AG$19*10*0.0000041868))</f>
        <v/>
      </c>
    </row>
    <row r="336" spans="11:30" ht="13.5" customHeight="1">
      <c r="K336" s="4">
        <f t="shared" si="66"/>
        <v>6</v>
      </c>
      <c r="L336" s="34">
        <v>43265</v>
      </c>
      <c r="M336" s="4">
        <v>14</v>
      </c>
      <c r="N336" s="4">
        <v>21</v>
      </c>
      <c r="O336" s="31">
        <v>0.83333333333333337</v>
      </c>
      <c r="P336" s="35">
        <v>23.020000000000003</v>
      </c>
      <c r="Q336" s="36">
        <f t="shared" si="67"/>
        <v>16</v>
      </c>
      <c r="R336" s="4">
        <f t="shared" si="68"/>
        <v>0</v>
      </c>
      <c r="S336" s="31">
        <f t="shared" si="62"/>
        <v>0.19388888888888889</v>
      </c>
      <c r="T336" s="31">
        <f t="shared" si="63"/>
        <v>0.79240740740740734</v>
      </c>
      <c r="U336" s="4">
        <f t="shared" si="69"/>
        <v>0</v>
      </c>
      <c r="V336" s="4" t="str">
        <f t="shared" si="70"/>
        <v/>
      </c>
      <c r="W336" s="18" t="str">
        <f>IF(V336="","",VLOOKUP(L336,日射量と図３!$A$4:$C$368,3,TRUE)*238.85/100)</f>
        <v/>
      </c>
      <c r="X336" s="4" t="str">
        <f t="shared" si="71"/>
        <v/>
      </c>
      <c r="Y336" s="4" t="str">
        <f t="shared" si="64"/>
        <v/>
      </c>
      <c r="Z336" s="4" t="str">
        <f t="shared" si="65"/>
        <v/>
      </c>
      <c r="AA336" s="4" t="str">
        <f>IF($V336="","",IF(Y336&lt;36,0,IF(AND(36&lt;=Y336,Y336&lt;71),VLOOKUP($W336,日射量と図３!$E$6:$F$34,2,TRUE),IF(AND(71&lt;=Y336,Y336&lt;107),VLOOKUP($W336,日射量と図３!$E$6:$G$34,3,TRUE),IF(AND(107&lt;=Y336,Y336&lt;143),VLOOKUP($W336,日射量と図３!$E$6:$H$34,4,TRUE),VLOOKUP($W336,日射量と図３!$E$6:$I$34,5,TRUE))))))</f>
        <v/>
      </c>
      <c r="AB336" s="4" t="str">
        <f>IF($V336="","",IF(Z336&lt;36,0,IF(AND(36&lt;=Z336,Z336&lt;71),VLOOKUP($W336,日射量と図３!$E$6:$F$34,2,TRUE),IF(AND(71&lt;=Z336,Z336&lt;107),VLOOKUP($W336,日射量と図３!$E$6:$G$34,3,TRUE),IF(AND(107&lt;=Z336,Z336&lt;143),VLOOKUP($W336,日射量と図３!$E$6:$H$34,4,TRUE),VLOOKUP($W336,日射量と図３!$E$6:$I$34,5,TRUE))))))</f>
        <v/>
      </c>
      <c r="AC336" s="382" t="str">
        <f t="shared" si="72"/>
        <v/>
      </c>
      <c r="AD336" s="382" t="str">
        <f t="shared" si="73"/>
        <v/>
      </c>
    </row>
    <row r="337" spans="11:30" ht="13.5" customHeight="1">
      <c r="K337" s="4">
        <f t="shared" si="66"/>
        <v>6</v>
      </c>
      <c r="L337" s="34">
        <v>43265</v>
      </c>
      <c r="M337" s="4">
        <v>14</v>
      </c>
      <c r="N337" s="4">
        <v>22</v>
      </c>
      <c r="O337" s="31">
        <v>0.875</v>
      </c>
      <c r="P337" s="35">
        <v>22.529999999999998</v>
      </c>
      <c r="Q337" s="36">
        <f t="shared" si="67"/>
        <v>16</v>
      </c>
      <c r="R337" s="4">
        <f t="shared" si="68"/>
        <v>0</v>
      </c>
      <c r="S337" s="31">
        <f t="shared" si="62"/>
        <v>0.19388888888888889</v>
      </c>
      <c r="T337" s="31">
        <f t="shared" si="63"/>
        <v>0.79240740740740734</v>
      </c>
      <c r="U337" s="4">
        <f t="shared" si="69"/>
        <v>0</v>
      </c>
      <c r="V337" s="4" t="str">
        <f t="shared" si="70"/>
        <v/>
      </c>
      <c r="W337" s="18" t="str">
        <f>IF(V337="","",VLOOKUP(L337,日射量と図３!$A$4:$C$368,3,TRUE)*238.85/100)</f>
        <v/>
      </c>
      <c r="X337" s="4" t="str">
        <f t="shared" si="71"/>
        <v/>
      </c>
      <c r="Y337" s="4" t="str">
        <f t="shared" si="64"/>
        <v/>
      </c>
      <c r="Z337" s="4" t="str">
        <f t="shared" si="65"/>
        <v/>
      </c>
      <c r="AA337" s="4" t="str">
        <f>IF($V337="","",IF(Y337&lt;36,0,IF(AND(36&lt;=Y337,Y337&lt;71),VLOOKUP($W337,日射量と図３!$E$6:$F$34,2,TRUE),IF(AND(71&lt;=Y337,Y337&lt;107),VLOOKUP($W337,日射量と図３!$E$6:$G$34,3,TRUE),IF(AND(107&lt;=Y337,Y337&lt;143),VLOOKUP($W337,日射量と図３!$E$6:$H$34,4,TRUE),VLOOKUP($W337,日射量と図３!$E$6:$I$34,5,TRUE))))))</f>
        <v/>
      </c>
      <c r="AB337" s="4" t="str">
        <f>IF($V337="","",IF(Z337&lt;36,0,IF(AND(36&lt;=Z337,Z337&lt;71),VLOOKUP($W337,日射量と図３!$E$6:$F$34,2,TRUE),IF(AND(71&lt;=Z337,Z337&lt;107),VLOOKUP($W337,日射量と図３!$E$6:$G$34,3,TRUE),IF(AND(107&lt;=Z337,Z337&lt;143),VLOOKUP($W337,日射量と図３!$E$6:$H$34,4,TRUE),VLOOKUP($W337,日射量と図３!$E$6:$I$34,5,TRUE))))))</f>
        <v/>
      </c>
      <c r="AC337" s="382" t="str">
        <f t="shared" si="72"/>
        <v/>
      </c>
      <c r="AD337" s="382" t="str">
        <f t="shared" si="73"/>
        <v/>
      </c>
    </row>
    <row r="338" spans="11:30" ht="13.5" customHeight="1">
      <c r="K338" s="4">
        <f t="shared" si="66"/>
        <v>6</v>
      </c>
      <c r="L338" s="34">
        <v>43265</v>
      </c>
      <c r="M338" s="4">
        <v>14</v>
      </c>
      <c r="N338" s="4">
        <v>23</v>
      </c>
      <c r="O338" s="31">
        <v>0.91666666666666663</v>
      </c>
      <c r="P338" s="35">
        <v>22.06</v>
      </c>
      <c r="Q338" s="36">
        <f t="shared" si="67"/>
        <v>13</v>
      </c>
      <c r="R338" s="4">
        <f t="shared" si="68"/>
        <v>0</v>
      </c>
      <c r="S338" s="31">
        <f t="shared" si="62"/>
        <v>0.19388888888888889</v>
      </c>
      <c r="T338" s="31">
        <f t="shared" si="63"/>
        <v>0.79240740740740734</v>
      </c>
      <c r="U338" s="4">
        <f t="shared" si="69"/>
        <v>0</v>
      </c>
      <c r="V338" s="4" t="str">
        <f t="shared" si="70"/>
        <v/>
      </c>
      <c r="W338" s="18" t="str">
        <f>IF(V338="","",VLOOKUP(L338,日射量と図３!$A$4:$C$368,3,TRUE)*238.85/100)</f>
        <v/>
      </c>
      <c r="X338" s="4" t="str">
        <f t="shared" si="71"/>
        <v/>
      </c>
      <c r="Y338" s="4" t="str">
        <f t="shared" si="64"/>
        <v/>
      </c>
      <c r="Z338" s="4" t="str">
        <f t="shared" si="65"/>
        <v/>
      </c>
      <c r="AA338" s="4" t="str">
        <f>IF($V338="","",IF(Y338&lt;36,0,IF(AND(36&lt;=Y338,Y338&lt;71),VLOOKUP($W338,日射量と図３!$E$6:$F$34,2,TRUE),IF(AND(71&lt;=Y338,Y338&lt;107),VLOOKUP($W338,日射量と図３!$E$6:$G$34,3,TRUE),IF(AND(107&lt;=Y338,Y338&lt;143),VLOOKUP($W338,日射量と図３!$E$6:$H$34,4,TRUE),VLOOKUP($W338,日射量と図３!$E$6:$I$34,5,TRUE))))))</f>
        <v/>
      </c>
      <c r="AB338" s="4" t="str">
        <f>IF($V338="","",IF(Z338&lt;36,0,IF(AND(36&lt;=Z338,Z338&lt;71),VLOOKUP($W338,日射量と図３!$E$6:$F$34,2,TRUE),IF(AND(71&lt;=Z338,Z338&lt;107),VLOOKUP($W338,日射量と図３!$E$6:$G$34,3,TRUE),IF(AND(107&lt;=Z338,Z338&lt;143),VLOOKUP($W338,日射量と図３!$E$6:$H$34,4,TRUE),VLOOKUP($W338,日射量と図３!$E$6:$I$34,5,TRUE))))))</f>
        <v/>
      </c>
      <c r="AC338" s="382" t="str">
        <f t="shared" si="72"/>
        <v/>
      </c>
      <c r="AD338" s="382" t="str">
        <f t="shared" si="73"/>
        <v/>
      </c>
    </row>
    <row r="339" spans="11:30" ht="13.5" customHeight="1">
      <c r="K339" s="4">
        <f t="shared" si="66"/>
        <v>6</v>
      </c>
      <c r="L339" s="34">
        <v>43265</v>
      </c>
      <c r="M339" s="4">
        <v>14</v>
      </c>
      <c r="N339" s="4">
        <v>24</v>
      </c>
      <c r="O339" s="31">
        <v>0.95833333333333337</v>
      </c>
      <c r="P339" s="35">
        <v>21.779999999999998</v>
      </c>
      <c r="Q339" s="36">
        <f t="shared" si="67"/>
        <v>13</v>
      </c>
      <c r="R339" s="4">
        <f t="shared" si="68"/>
        <v>0</v>
      </c>
      <c r="S339" s="31">
        <f t="shared" si="62"/>
        <v>0.19388888888888889</v>
      </c>
      <c r="T339" s="31">
        <f t="shared" si="63"/>
        <v>0.79240740740740734</v>
      </c>
      <c r="U339" s="4">
        <f t="shared" si="69"/>
        <v>0</v>
      </c>
      <c r="V339" s="4" t="str">
        <f t="shared" si="70"/>
        <v/>
      </c>
      <c r="W339" s="18" t="str">
        <f>IF(V339="","",VLOOKUP(L339,日射量と図３!$A$4:$C$368,3,TRUE)*238.85/100)</f>
        <v/>
      </c>
      <c r="X339" s="4" t="str">
        <f t="shared" si="71"/>
        <v/>
      </c>
      <c r="Y339" s="4" t="str">
        <f t="shared" si="64"/>
        <v/>
      </c>
      <c r="Z339" s="4" t="str">
        <f t="shared" si="65"/>
        <v/>
      </c>
      <c r="AA339" s="4" t="str">
        <f>IF($V339="","",IF(Y339&lt;36,0,IF(AND(36&lt;=Y339,Y339&lt;71),VLOOKUP($W339,日射量と図３!$E$6:$F$34,2,TRUE),IF(AND(71&lt;=Y339,Y339&lt;107),VLOOKUP($W339,日射量と図３!$E$6:$G$34,3,TRUE),IF(AND(107&lt;=Y339,Y339&lt;143),VLOOKUP($W339,日射量と図３!$E$6:$H$34,4,TRUE),VLOOKUP($W339,日射量と図３!$E$6:$I$34,5,TRUE))))))</f>
        <v/>
      </c>
      <c r="AB339" s="4" t="str">
        <f>IF($V339="","",IF(Z339&lt;36,0,IF(AND(36&lt;=Z339,Z339&lt;71),VLOOKUP($W339,日射量と図３!$E$6:$F$34,2,TRUE),IF(AND(71&lt;=Z339,Z339&lt;107),VLOOKUP($W339,日射量と図３!$E$6:$G$34,3,TRUE),IF(AND(107&lt;=Z339,Z339&lt;143),VLOOKUP($W339,日射量と図３!$E$6:$H$34,4,TRUE),VLOOKUP($W339,日射量と図３!$E$6:$I$34,5,TRUE))))))</f>
        <v/>
      </c>
      <c r="AC339" s="382" t="str">
        <f t="shared" si="72"/>
        <v/>
      </c>
      <c r="AD339" s="382" t="str">
        <f t="shared" si="73"/>
        <v/>
      </c>
    </row>
    <row r="340" spans="11:30" ht="13.5" customHeight="1">
      <c r="K340" s="4">
        <f t="shared" si="66"/>
        <v>6</v>
      </c>
      <c r="L340" s="34">
        <v>43266</v>
      </c>
      <c r="M340" s="4">
        <v>15</v>
      </c>
      <c r="N340" s="4">
        <v>1</v>
      </c>
      <c r="O340" s="31">
        <v>0</v>
      </c>
      <c r="P340" s="35">
        <v>21.469999999999995</v>
      </c>
      <c r="Q340" s="36">
        <f t="shared" si="67"/>
        <v>13</v>
      </c>
      <c r="R340" s="4">
        <f t="shared" si="68"/>
        <v>0</v>
      </c>
      <c r="S340" s="31">
        <f t="shared" si="62"/>
        <v>0.19388888888888889</v>
      </c>
      <c r="T340" s="31">
        <f t="shared" si="63"/>
        <v>0.79240740740740734</v>
      </c>
      <c r="U340" s="4">
        <f t="shared" si="69"/>
        <v>0</v>
      </c>
      <c r="V340" s="4">
        <f t="shared" si="70"/>
        <v>0</v>
      </c>
      <c r="W340" s="18">
        <f>IF(V340="","",VLOOKUP(L340,日射量と図３!$A$4:$C$368,3,TRUE)*238.85/100)</f>
        <v>42.993000000000002</v>
      </c>
      <c r="X340" s="4">
        <f t="shared" si="71"/>
        <v>14</v>
      </c>
      <c r="Y340" s="4">
        <f t="shared" si="64"/>
        <v>0</v>
      </c>
      <c r="Z340" s="4">
        <f t="shared" si="65"/>
        <v>0</v>
      </c>
      <c r="AA340" s="4">
        <f>IF($V340="","",IF(Y340&lt;36,0,IF(AND(36&lt;=Y340,Y340&lt;71),VLOOKUP($W340,日射量と図３!$E$6:$F$34,2,TRUE),IF(AND(71&lt;=Y340,Y340&lt;107),VLOOKUP($W340,日射量と図３!$E$6:$G$34,3,TRUE),IF(AND(107&lt;=Y340,Y340&lt;143),VLOOKUP($W340,日射量と図３!$E$6:$H$34,4,TRUE),VLOOKUP($W340,日射量と図３!$E$6:$I$34,5,TRUE))))))</f>
        <v>0</v>
      </c>
      <c r="AB340" s="4">
        <f>IF($V340="","",IF(Z340&lt;36,0,IF(AND(36&lt;=Z340,Z340&lt;71),VLOOKUP($W340,日射量と図３!$E$6:$F$34,2,TRUE),IF(AND(71&lt;=Z340,Z340&lt;107),VLOOKUP($W340,日射量と図３!$E$6:$G$34,3,TRUE),IF(AND(107&lt;=Z340,Z340&lt;143),VLOOKUP($W340,日射量と図３!$E$6:$H$34,4,TRUE),VLOOKUP($W340,日射量と図３!$E$6:$I$34,5,TRUE))))))</f>
        <v>0</v>
      </c>
      <c r="AC340" s="382">
        <f t="shared" si="72"/>
        <v>0</v>
      </c>
      <c r="AD340" s="382">
        <f t="shared" si="73"/>
        <v>0</v>
      </c>
    </row>
    <row r="341" spans="11:30" ht="13.5" customHeight="1">
      <c r="K341" s="4">
        <f t="shared" si="66"/>
        <v>6</v>
      </c>
      <c r="L341" s="34">
        <v>43266</v>
      </c>
      <c r="M341" s="4">
        <v>15</v>
      </c>
      <c r="N341" s="4">
        <v>2</v>
      </c>
      <c r="O341" s="31">
        <v>4.1666666666666664E-2</v>
      </c>
      <c r="P341" s="35">
        <v>21.249999999999996</v>
      </c>
      <c r="Q341" s="36">
        <f t="shared" si="67"/>
        <v>13</v>
      </c>
      <c r="R341" s="4">
        <f t="shared" si="68"/>
        <v>0</v>
      </c>
      <c r="S341" s="31">
        <f t="shared" ref="S341:S404" si="74">VLOOKUP(K341,$AF$38:$AH$49,2,TRUE)</f>
        <v>0.19388888888888889</v>
      </c>
      <c r="T341" s="31">
        <f t="shared" ref="T341:T404" si="75">VLOOKUP(K341,$AF$38:$AH$49,3,TRUE)</f>
        <v>0.79240740740740734</v>
      </c>
      <c r="U341" s="4">
        <f t="shared" si="69"/>
        <v>0</v>
      </c>
      <c r="V341" s="4" t="str">
        <f t="shared" si="70"/>
        <v/>
      </c>
      <c r="W341" s="18" t="str">
        <f>IF(V341="","",VLOOKUP(L341,日射量と図３!$A$4:$C$368,3,TRUE)*238.85/100)</f>
        <v/>
      </c>
      <c r="X341" s="4" t="str">
        <f t="shared" si="71"/>
        <v/>
      </c>
      <c r="Y341" s="4" t="str">
        <f t="shared" si="64"/>
        <v/>
      </c>
      <c r="Z341" s="4" t="str">
        <f t="shared" si="65"/>
        <v/>
      </c>
      <c r="AA341" s="4" t="str">
        <f>IF($V341="","",IF(Y341&lt;36,0,IF(AND(36&lt;=Y341,Y341&lt;71),VLOOKUP($W341,日射量と図３!$E$6:$F$34,2,TRUE),IF(AND(71&lt;=Y341,Y341&lt;107),VLOOKUP($W341,日射量と図３!$E$6:$G$34,3,TRUE),IF(AND(107&lt;=Y341,Y341&lt;143),VLOOKUP($W341,日射量と図３!$E$6:$H$34,4,TRUE),VLOOKUP($W341,日射量と図３!$E$6:$I$34,5,TRUE))))))</f>
        <v/>
      </c>
      <c r="AB341" s="4" t="str">
        <f>IF($V341="","",IF(Z341&lt;36,0,IF(AND(36&lt;=Z341,Z341&lt;71),VLOOKUP($W341,日射量と図３!$E$6:$F$34,2,TRUE),IF(AND(71&lt;=Z341,Z341&lt;107),VLOOKUP($W341,日射量と図３!$E$6:$G$34,3,TRUE),IF(AND(107&lt;=Z341,Z341&lt;143),VLOOKUP($W341,日射量と図３!$E$6:$H$34,4,TRUE),VLOOKUP($W341,日射量と図３!$E$6:$I$34,5,TRUE))))))</f>
        <v/>
      </c>
      <c r="AC341" s="382" t="str">
        <f t="shared" si="72"/>
        <v/>
      </c>
      <c r="AD341" s="382" t="str">
        <f t="shared" si="73"/>
        <v/>
      </c>
    </row>
    <row r="342" spans="11:30" ht="13.5" customHeight="1">
      <c r="K342" s="4">
        <f t="shared" si="66"/>
        <v>6</v>
      </c>
      <c r="L342" s="34">
        <v>43266</v>
      </c>
      <c r="M342" s="4">
        <v>15</v>
      </c>
      <c r="N342" s="4">
        <v>3</v>
      </c>
      <c r="O342" s="31">
        <v>8.3333333333333329E-2</v>
      </c>
      <c r="P342" s="35">
        <v>21.119999999999997</v>
      </c>
      <c r="Q342" s="36">
        <f t="shared" si="67"/>
        <v>13</v>
      </c>
      <c r="R342" s="4">
        <f t="shared" si="68"/>
        <v>0</v>
      </c>
      <c r="S342" s="31">
        <f t="shared" si="74"/>
        <v>0.19388888888888889</v>
      </c>
      <c r="T342" s="31">
        <f t="shared" si="75"/>
        <v>0.79240740740740734</v>
      </c>
      <c r="U342" s="4">
        <f t="shared" si="69"/>
        <v>0</v>
      </c>
      <c r="V342" s="4" t="str">
        <f t="shared" si="70"/>
        <v/>
      </c>
      <c r="W342" s="18" t="str">
        <f>IF(V342="","",VLOOKUP(L342,日射量と図３!$A$4:$C$368,3,TRUE)*238.85/100)</f>
        <v/>
      </c>
      <c r="X342" s="4" t="str">
        <f t="shared" si="71"/>
        <v/>
      </c>
      <c r="Y342" s="4" t="str">
        <f t="shared" si="64"/>
        <v/>
      </c>
      <c r="Z342" s="4" t="str">
        <f t="shared" si="65"/>
        <v/>
      </c>
      <c r="AA342" s="4" t="str">
        <f>IF($V342="","",IF(Y342&lt;36,0,IF(AND(36&lt;=Y342,Y342&lt;71),VLOOKUP($W342,日射量と図３!$E$6:$F$34,2,TRUE),IF(AND(71&lt;=Y342,Y342&lt;107),VLOOKUP($W342,日射量と図３!$E$6:$G$34,3,TRUE),IF(AND(107&lt;=Y342,Y342&lt;143),VLOOKUP($W342,日射量と図３!$E$6:$H$34,4,TRUE),VLOOKUP($W342,日射量と図３!$E$6:$I$34,5,TRUE))))))</f>
        <v/>
      </c>
      <c r="AB342" s="4" t="str">
        <f>IF($V342="","",IF(Z342&lt;36,0,IF(AND(36&lt;=Z342,Z342&lt;71),VLOOKUP($W342,日射量と図３!$E$6:$F$34,2,TRUE),IF(AND(71&lt;=Z342,Z342&lt;107),VLOOKUP($W342,日射量と図３!$E$6:$G$34,3,TRUE),IF(AND(107&lt;=Z342,Z342&lt;143),VLOOKUP($W342,日射量と図３!$E$6:$H$34,4,TRUE),VLOOKUP($W342,日射量と図３!$E$6:$I$34,5,TRUE))))))</f>
        <v/>
      </c>
      <c r="AC342" s="382" t="str">
        <f t="shared" si="72"/>
        <v/>
      </c>
      <c r="AD342" s="382" t="str">
        <f t="shared" si="73"/>
        <v/>
      </c>
    </row>
    <row r="343" spans="11:30" ht="13.5" customHeight="1">
      <c r="K343" s="4">
        <f t="shared" si="66"/>
        <v>6</v>
      </c>
      <c r="L343" s="34">
        <v>43266</v>
      </c>
      <c r="M343" s="4">
        <v>15</v>
      </c>
      <c r="N343" s="4">
        <v>4</v>
      </c>
      <c r="O343" s="31">
        <v>0.125</v>
      </c>
      <c r="P343" s="35">
        <v>20.8</v>
      </c>
      <c r="Q343" s="36">
        <f t="shared" si="67"/>
        <v>13</v>
      </c>
      <c r="R343" s="4">
        <f t="shared" si="68"/>
        <v>0</v>
      </c>
      <c r="S343" s="31">
        <f t="shared" si="74"/>
        <v>0.19388888888888889</v>
      </c>
      <c r="T343" s="31">
        <f t="shared" si="75"/>
        <v>0.79240740740740734</v>
      </c>
      <c r="U343" s="4">
        <f t="shared" si="69"/>
        <v>0</v>
      </c>
      <c r="V343" s="4" t="str">
        <f t="shared" si="70"/>
        <v/>
      </c>
      <c r="W343" s="18" t="str">
        <f>IF(V343="","",VLOOKUP(L343,日射量と図３!$A$4:$C$368,3,TRUE)*238.85/100)</f>
        <v/>
      </c>
      <c r="X343" s="4" t="str">
        <f t="shared" si="71"/>
        <v/>
      </c>
      <c r="Y343" s="4" t="str">
        <f t="shared" si="64"/>
        <v/>
      </c>
      <c r="Z343" s="4" t="str">
        <f t="shared" si="65"/>
        <v/>
      </c>
      <c r="AA343" s="4" t="str">
        <f>IF($V343="","",IF(Y343&lt;36,0,IF(AND(36&lt;=Y343,Y343&lt;71),VLOOKUP($W343,日射量と図３!$E$6:$F$34,2,TRUE),IF(AND(71&lt;=Y343,Y343&lt;107),VLOOKUP($W343,日射量と図３!$E$6:$G$34,3,TRUE),IF(AND(107&lt;=Y343,Y343&lt;143),VLOOKUP($W343,日射量と図３!$E$6:$H$34,4,TRUE),VLOOKUP($W343,日射量と図３!$E$6:$I$34,5,TRUE))))))</f>
        <v/>
      </c>
      <c r="AB343" s="4" t="str">
        <f>IF($V343="","",IF(Z343&lt;36,0,IF(AND(36&lt;=Z343,Z343&lt;71),VLOOKUP($W343,日射量と図３!$E$6:$F$34,2,TRUE),IF(AND(71&lt;=Z343,Z343&lt;107),VLOOKUP($W343,日射量と図３!$E$6:$G$34,3,TRUE),IF(AND(107&lt;=Z343,Z343&lt;143),VLOOKUP($W343,日射量と図３!$E$6:$H$34,4,TRUE),VLOOKUP($W343,日射量と図３!$E$6:$I$34,5,TRUE))))))</f>
        <v/>
      </c>
      <c r="AC343" s="382" t="str">
        <f t="shared" si="72"/>
        <v/>
      </c>
      <c r="AD343" s="382" t="str">
        <f t="shared" si="73"/>
        <v/>
      </c>
    </row>
    <row r="344" spans="11:30" ht="13.5" customHeight="1">
      <c r="K344" s="4">
        <f t="shared" si="66"/>
        <v>6</v>
      </c>
      <c r="L344" s="34">
        <v>43266</v>
      </c>
      <c r="M344" s="4">
        <v>15</v>
      </c>
      <c r="N344" s="4">
        <v>5</v>
      </c>
      <c r="O344" s="31">
        <v>0.16666666666666666</v>
      </c>
      <c r="P344" s="35">
        <v>20.440000000000001</v>
      </c>
      <c r="Q344" s="36">
        <f t="shared" si="67"/>
        <v>15</v>
      </c>
      <c r="R344" s="4">
        <f t="shared" si="68"/>
        <v>0</v>
      </c>
      <c r="S344" s="31">
        <f t="shared" si="74"/>
        <v>0.19388888888888889</v>
      </c>
      <c r="T344" s="31">
        <f t="shared" si="75"/>
        <v>0.79240740740740734</v>
      </c>
      <c r="U344" s="4">
        <f t="shared" si="69"/>
        <v>0</v>
      </c>
      <c r="V344" s="4" t="str">
        <f t="shared" si="70"/>
        <v/>
      </c>
      <c r="W344" s="18" t="str">
        <f>IF(V344="","",VLOOKUP(L344,日射量と図３!$A$4:$C$368,3,TRUE)*238.85/100)</f>
        <v/>
      </c>
      <c r="X344" s="4" t="str">
        <f t="shared" si="71"/>
        <v/>
      </c>
      <c r="Y344" s="4" t="str">
        <f t="shared" si="64"/>
        <v/>
      </c>
      <c r="Z344" s="4" t="str">
        <f t="shared" si="65"/>
        <v/>
      </c>
      <c r="AA344" s="4" t="str">
        <f>IF($V344="","",IF(Y344&lt;36,0,IF(AND(36&lt;=Y344,Y344&lt;71),VLOOKUP($W344,日射量と図３!$E$6:$F$34,2,TRUE),IF(AND(71&lt;=Y344,Y344&lt;107),VLOOKUP($W344,日射量と図３!$E$6:$G$34,3,TRUE),IF(AND(107&lt;=Y344,Y344&lt;143),VLOOKUP($W344,日射量と図３!$E$6:$H$34,4,TRUE),VLOOKUP($W344,日射量と図３!$E$6:$I$34,5,TRUE))))))</f>
        <v/>
      </c>
      <c r="AB344" s="4" t="str">
        <f>IF($V344="","",IF(Z344&lt;36,0,IF(AND(36&lt;=Z344,Z344&lt;71),VLOOKUP($W344,日射量と図３!$E$6:$F$34,2,TRUE),IF(AND(71&lt;=Z344,Z344&lt;107),VLOOKUP($W344,日射量と図３!$E$6:$G$34,3,TRUE),IF(AND(107&lt;=Z344,Z344&lt;143),VLOOKUP($W344,日射量と図３!$E$6:$H$34,4,TRUE),VLOOKUP($W344,日射量と図３!$E$6:$I$34,5,TRUE))))))</f>
        <v/>
      </c>
      <c r="AC344" s="382" t="str">
        <f t="shared" si="72"/>
        <v/>
      </c>
      <c r="AD344" s="382" t="str">
        <f t="shared" si="73"/>
        <v/>
      </c>
    </row>
    <row r="345" spans="11:30" ht="13.5" customHeight="1">
      <c r="K345" s="4">
        <f t="shared" si="66"/>
        <v>6</v>
      </c>
      <c r="L345" s="34">
        <v>43266</v>
      </c>
      <c r="M345" s="4">
        <v>15</v>
      </c>
      <c r="N345" s="4">
        <v>6</v>
      </c>
      <c r="O345" s="31">
        <v>0.20833333333333334</v>
      </c>
      <c r="P345" s="35">
        <v>20.21</v>
      </c>
      <c r="Q345" s="36">
        <f t="shared" si="67"/>
        <v>15</v>
      </c>
      <c r="R345" s="4">
        <f t="shared" si="68"/>
        <v>0</v>
      </c>
      <c r="S345" s="31">
        <f t="shared" si="74"/>
        <v>0.19388888888888889</v>
      </c>
      <c r="T345" s="31">
        <f t="shared" si="75"/>
        <v>0.79240740740740734</v>
      </c>
      <c r="U345" s="4">
        <f t="shared" si="69"/>
        <v>0</v>
      </c>
      <c r="V345" s="4" t="str">
        <f t="shared" si="70"/>
        <v/>
      </c>
      <c r="W345" s="18" t="str">
        <f>IF(V345="","",VLOOKUP(L345,日射量と図３!$A$4:$C$368,3,TRUE)*238.85/100)</f>
        <v/>
      </c>
      <c r="X345" s="4" t="str">
        <f t="shared" si="71"/>
        <v/>
      </c>
      <c r="Y345" s="4" t="str">
        <f t="shared" si="64"/>
        <v/>
      </c>
      <c r="Z345" s="4" t="str">
        <f t="shared" si="65"/>
        <v/>
      </c>
      <c r="AA345" s="4" t="str">
        <f>IF($V345="","",IF(Y345&lt;36,0,IF(AND(36&lt;=Y345,Y345&lt;71),VLOOKUP($W345,日射量と図３!$E$6:$F$34,2,TRUE),IF(AND(71&lt;=Y345,Y345&lt;107),VLOOKUP($W345,日射量と図３!$E$6:$G$34,3,TRUE),IF(AND(107&lt;=Y345,Y345&lt;143),VLOOKUP($W345,日射量と図３!$E$6:$H$34,4,TRUE),VLOOKUP($W345,日射量と図３!$E$6:$I$34,5,TRUE))))))</f>
        <v/>
      </c>
      <c r="AB345" s="4" t="str">
        <f>IF($V345="","",IF(Z345&lt;36,0,IF(AND(36&lt;=Z345,Z345&lt;71),VLOOKUP($W345,日射量と図３!$E$6:$F$34,2,TRUE),IF(AND(71&lt;=Z345,Z345&lt;107),VLOOKUP($W345,日射量と図３!$E$6:$G$34,3,TRUE),IF(AND(107&lt;=Z345,Z345&lt;143),VLOOKUP($W345,日射量と図３!$E$6:$H$34,4,TRUE),VLOOKUP($W345,日射量と図３!$E$6:$I$34,5,TRUE))))))</f>
        <v/>
      </c>
      <c r="AC345" s="382" t="str">
        <f t="shared" si="72"/>
        <v/>
      </c>
      <c r="AD345" s="382" t="str">
        <f t="shared" si="73"/>
        <v/>
      </c>
    </row>
    <row r="346" spans="11:30" ht="13.5" customHeight="1">
      <c r="K346" s="4">
        <f t="shared" si="66"/>
        <v>6</v>
      </c>
      <c r="L346" s="34">
        <v>43266</v>
      </c>
      <c r="M346" s="4">
        <v>15</v>
      </c>
      <c r="N346" s="4">
        <v>7</v>
      </c>
      <c r="O346" s="31">
        <v>0.25</v>
      </c>
      <c r="P346" s="35">
        <v>20.64</v>
      </c>
      <c r="Q346" s="36">
        <f t="shared" si="67"/>
        <v>15</v>
      </c>
      <c r="R346" s="4">
        <f t="shared" si="68"/>
        <v>0</v>
      </c>
      <c r="S346" s="31">
        <f t="shared" si="74"/>
        <v>0.19388888888888889</v>
      </c>
      <c r="T346" s="31">
        <f t="shared" si="75"/>
        <v>0.79240740740740734</v>
      </c>
      <c r="U346" s="4">
        <f t="shared" si="69"/>
        <v>0</v>
      </c>
      <c r="V346" s="4" t="str">
        <f t="shared" si="70"/>
        <v/>
      </c>
      <c r="W346" s="18" t="str">
        <f>IF(V346="","",VLOOKUP(L346,日射量と図３!$A$4:$C$368,3,TRUE)*238.85/100)</f>
        <v/>
      </c>
      <c r="X346" s="4" t="str">
        <f t="shared" si="71"/>
        <v/>
      </c>
      <c r="Y346" s="4" t="str">
        <f t="shared" si="64"/>
        <v/>
      </c>
      <c r="Z346" s="4" t="str">
        <f t="shared" si="65"/>
        <v/>
      </c>
      <c r="AA346" s="4" t="str">
        <f>IF($V346="","",IF(Y346&lt;36,0,IF(AND(36&lt;=Y346,Y346&lt;71),VLOOKUP($W346,日射量と図３!$E$6:$F$34,2,TRUE),IF(AND(71&lt;=Y346,Y346&lt;107),VLOOKUP($W346,日射量と図３!$E$6:$G$34,3,TRUE),IF(AND(107&lt;=Y346,Y346&lt;143),VLOOKUP($W346,日射量と図３!$E$6:$H$34,4,TRUE),VLOOKUP($W346,日射量と図３!$E$6:$I$34,5,TRUE))))))</f>
        <v/>
      </c>
      <c r="AB346" s="4" t="str">
        <f>IF($V346="","",IF(Z346&lt;36,0,IF(AND(36&lt;=Z346,Z346&lt;71),VLOOKUP($W346,日射量と図３!$E$6:$F$34,2,TRUE),IF(AND(71&lt;=Z346,Z346&lt;107),VLOOKUP($W346,日射量と図３!$E$6:$G$34,3,TRUE),IF(AND(107&lt;=Z346,Z346&lt;143),VLOOKUP($W346,日射量と図３!$E$6:$H$34,4,TRUE),VLOOKUP($W346,日射量と図３!$E$6:$I$34,5,TRUE))))))</f>
        <v/>
      </c>
      <c r="AC346" s="382" t="str">
        <f t="shared" si="72"/>
        <v/>
      </c>
      <c r="AD346" s="382" t="str">
        <f t="shared" si="73"/>
        <v/>
      </c>
    </row>
    <row r="347" spans="11:30" ht="13.5" customHeight="1">
      <c r="K347" s="4">
        <f t="shared" si="66"/>
        <v>6</v>
      </c>
      <c r="L347" s="34">
        <v>43266</v>
      </c>
      <c r="M347" s="4">
        <v>15</v>
      </c>
      <c r="N347" s="4">
        <v>8</v>
      </c>
      <c r="O347" s="31">
        <v>0.29166666666666669</v>
      </c>
      <c r="P347" s="35">
        <v>21.330000000000002</v>
      </c>
      <c r="Q347" s="36">
        <f t="shared" si="67"/>
        <v>12</v>
      </c>
      <c r="R347" s="4">
        <f t="shared" si="68"/>
        <v>0</v>
      </c>
      <c r="S347" s="31">
        <f t="shared" si="74"/>
        <v>0.19388888888888889</v>
      </c>
      <c r="T347" s="31">
        <f t="shared" si="75"/>
        <v>0.79240740740740734</v>
      </c>
      <c r="U347" s="4">
        <f t="shared" si="69"/>
        <v>0</v>
      </c>
      <c r="V347" s="4" t="str">
        <f t="shared" si="70"/>
        <v/>
      </c>
      <c r="W347" s="18" t="str">
        <f>IF(V347="","",VLOOKUP(L347,日射量と図３!$A$4:$C$368,3,TRUE)*238.85/100)</f>
        <v/>
      </c>
      <c r="X347" s="4" t="str">
        <f t="shared" si="71"/>
        <v/>
      </c>
      <c r="Y347" s="4" t="str">
        <f t="shared" si="64"/>
        <v/>
      </c>
      <c r="Z347" s="4" t="str">
        <f t="shared" si="65"/>
        <v/>
      </c>
      <c r="AA347" s="4" t="str">
        <f>IF($V347="","",IF(Y347&lt;36,0,IF(AND(36&lt;=Y347,Y347&lt;71),VLOOKUP($W347,日射量と図３!$E$6:$F$34,2,TRUE),IF(AND(71&lt;=Y347,Y347&lt;107),VLOOKUP($W347,日射量と図３!$E$6:$G$34,3,TRUE),IF(AND(107&lt;=Y347,Y347&lt;143),VLOOKUP($W347,日射量と図３!$E$6:$H$34,4,TRUE),VLOOKUP($W347,日射量と図３!$E$6:$I$34,5,TRUE))))))</f>
        <v/>
      </c>
      <c r="AB347" s="4" t="str">
        <f>IF($V347="","",IF(Z347&lt;36,0,IF(AND(36&lt;=Z347,Z347&lt;71),VLOOKUP($W347,日射量と図３!$E$6:$F$34,2,TRUE),IF(AND(71&lt;=Z347,Z347&lt;107),VLOOKUP($W347,日射量と図３!$E$6:$G$34,3,TRUE),IF(AND(107&lt;=Z347,Z347&lt;143),VLOOKUP($W347,日射量と図３!$E$6:$H$34,4,TRUE),VLOOKUP($W347,日射量と図３!$E$6:$I$34,5,TRUE))))))</f>
        <v/>
      </c>
      <c r="AC347" s="382" t="str">
        <f t="shared" si="72"/>
        <v/>
      </c>
      <c r="AD347" s="382" t="str">
        <f t="shared" si="73"/>
        <v/>
      </c>
    </row>
    <row r="348" spans="11:30" ht="13.5" customHeight="1">
      <c r="K348" s="4">
        <f t="shared" si="66"/>
        <v>6</v>
      </c>
      <c r="L348" s="34">
        <v>43266</v>
      </c>
      <c r="M348" s="4">
        <v>15</v>
      </c>
      <c r="N348" s="4">
        <v>9</v>
      </c>
      <c r="O348" s="31">
        <v>0.33333333333333331</v>
      </c>
      <c r="P348" s="35">
        <v>22.75</v>
      </c>
      <c r="Q348" s="36">
        <f t="shared" si="67"/>
        <v>12</v>
      </c>
      <c r="R348" s="4">
        <f t="shared" si="68"/>
        <v>0</v>
      </c>
      <c r="S348" s="31">
        <f t="shared" si="74"/>
        <v>0.19388888888888889</v>
      </c>
      <c r="T348" s="31">
        <f t="shared" si="75"/>
        <v>0.79240740740740734</v>
      </c>
      <c r="U348" s="4">
        <f t="shared" si="69"/>
        <v>0</v>
      </c>
      <c r="V348" s="4" t="str">
        <f t="shared" si="70"/>
        <v/>
      </c>
      <c r="W348" s="18" t="str">
        <f>IF(V348="","",VLOOKUP(L348,日射量と図３!$A$4:$C$368,3,TRUE)*238.85/100)</f>
        <v/>
      </c>
      <c r="X348" s="4" t="str">
        <f t="shared" si="71"/>
        <v/>
      </c>
      <c r="Y348" s="4" t="str">
        <f t="shared" si="64"/>
        <v/>
      </c>
      <c r="Z348" s="4" t="str">
        <f t="shared" si="65"/>
        <v/>
      </c>
      <c r="AA348" s="4" t="str">
        <f>IF($V348="","",IF(Y348&lt;36,0,IF(AND(36&lt;=Y348,Y348&lt;71),VLOOKUP($W348,日射量と図３!$E$6:$F$34,2,TRUE),IF(AND(71&lt;=Y348,Y348&lt;107),VLOOKUP($W348,日射量と図３!$E$6:$G$34,3,TRUE),IF(AND(107&lt;=Y348,Y348&lt;143),VLOOKUP($W348,日射量と図３!$E$6:$H$34,4,TRUE),VLOOKUP($W348,日射量と図３!$E$6:$I$34,5,TRUE))))))</f>
        <v/>
      </c>
      <c r="AB348" s="4" t="str">
        <f>IF($V348="","",IF(Z348&lt;36,0,IF(AND(36&lt;=Z348,Z348&lt;71),VLOOKUP($W348,日射量と図３!$E$6:$F$34,2,TRUE),IF(AND(71&lt;=Z348,Z348&lt;107),VLOOKUP($W348,日射量と図３!$E$6:$G$34,3,TRUE),IF(AND(107&lt;=Z348,Z348&lt;143),VLOOKUP($W348,日射量と図３!$E$6:$H$34,4,TRUE),VLOOKUP($W348,日射量と図３!$E$6:$I$34,5,TRUE))))))</f>
        <v/>
      </c>
      <c r="AC348" s="382" t="str">
        <f t="shared" si="72"/>
        <v/>
      </c>
      <c r="AD348" s="382" t="str">
        <f t="shared" si="73"/>
        <v/>
      </c>
    </row>
    <row r="349" spans="11:30" ht="13.5" customHeight="1">
      <c r="K349" s="4">
        <f t="shared" si="66"/>
        <v>6</v>
      </c>
      <c r="L349" s="34">
        <v>43266</v>
      </c>
      <c r="M349" s="4">
        <v>15</v>
      </c>
      <c r="N349" s="4">
        <v>10</v>
      </c>
      <c r="O349" s="31">
        <v>0.375</v>
      </c>
      <c r="P349" s="35">
        <v>23.87</v>
      </c>
      <c r="Q349" s="36">
        <f t="shared" si="67"/>
        <v>12</v>
      </c>
      <c r="R349" s="4">
        <f t="shared" si="68"/>
        <v>0</v>
      </c>
      <c r="S349" s="31">
        <f t="shared" si="74"/>
        <v>0.19388888888888889</v>
      </c>
      <c r="T349" s="31">
        <f t="shared" si="75"/>
        <v>0.79240740740740734</v>
      </c>
      <c r="U349" s="4">
        <f t="shared" si="69"/>
        <v>0</v>
      </c>
      <c r="V349" s="4" t="str">
        <f t="shared" si="70"/>
        <v/>
      </c>
      <c r="W349" s="18" t="str">
        <f>IF(V349="","",VLOOKUP(L349,日射量と図３!$A$4:$C$368,3,TRUE)*238.85/100)</f>
        <v/>
      </c>
      <c r="X349" s="4" t="str">
        <f t="shared" si="71"/>
        <v/>
      </c>
      <c r="Y349" s="4" t="str">
        <f t="shared" si="64"/>
        <v/>
      </c>
      <c r="Z349" s="4" t="str">
        <f t="shared" si="65"/>
        <v/>
      </c>
      <c r="AA349" s="4" t="str">
        <f>IF($V349="","",IF(Y349&lt;36,0,IF(AND(36&lt;=Y349,Y349&lt;71),VLOOKUP($W349,日射量と図３!$E$6:$F$34,2,TRUE),IF(AND(71&lt;=Y349,Y349&lt;107),VLOOKUP($W349,日射量と図３!$E$6:$G$34,3,TRUE),IF(AND(107&lt;=Y349,Y349&lt;143),VLOOKUP($W349,日射量と図３!$E$6:$H$34,4,TRUE),VLOOKUP($W349,日射量と図３!$E$6:$I$34,5,TRUE))))))</f>
        <v/>
      </c>
      <c r="AB349" s="4" t="str">
        <f>IF($V349="","",IF(Z349&lt;36,0,IF(AND(36&lt;=Z349,Z349&lt;71),VLOOKUP($W349,日射量と図３!$E$6:$F$34,2,TRUE),IF(AND(71&lt;=Z349,Z349&lt;107),VLOOKUP($W349,日射量と図３!$E$6:$G$34,3,TRUE),IF(AND(107&lt;=Z349,Z349&lt;143),VLOOKUP($W349,日射量と図３!$E$6:$H$34,4,TRUE),VLOOKUP($W349,日射量と図３!$E$6:$I$34,5,TRUE))))))</f>
        <v/>
      </c>
      <c r="AC349" s="382" t="str">
        <f t="shared" si="72"/>
        <v/>
      </c>
      <c r="AD349" s="382" t="str">
        <f t="shared" si="73"/>
        <v/>
      </c>
    </row>
    <row r="350" spans="11:30" ht="13.5" customHeight="1">
      <c r="K350" s="4">
        <f t="shared" si="66"/>
        <v>6</v>
      </c>
      <c r="L350" s="34">
        <v>43266</v>
      </c>
      <c r="M350" s="4">
        <v>15</v>
      </c>
      <c r="N350" s="4">
        <v>11</v>
      </c>
      <c r="O350" s="31">
        <v>0.41666666666666669</v>
      </c>
      <c r="P350" s="35">
        <v>24.76</v>
      </c>
      <c r="Q350" s="36">
        <f t="shared" si="67"/>
        <v>12</v>
      </c>
      <c r="R350" s="4">
        <f t="shared" si="68"/>
        <v>0</v>
      </c>
      <c r="S350" s="31">
        <f t="shared" si="74"/>
        <v>0.19388888888888889</v>
      </c>
      <c r="T350" s="31">
        <f t="shared" si="75"/>
        <v>0.79240740740740734</v>
      </c>
      <c r="U350" s="4">
        <f t="shared" si="69"/>
        <v>0</v>
      </c>
      <c r="V350" s="4" t="str">
        <f t="shared" si="70"/>
        <v/>
      </c>
      <c r="W350" s="18" t="str">
        <f>IF(V350="","",VLOOKUP(L350,日射量と図３!$A$4:$C$368,3,TRUE)*238.85/100)</f>
        <v/>
      </c>
      <c r="X350" s="4" t="str">
        <f t="shared" si="71"/>
        <v/>
      </c>
      <c r="Y350" s="4" t="str">
        <f t="shared" si="64"/>
        <v/>
      </c>
      <c r="Z350" s="4" t="str">
        <f t="shared" si="65"/>
        <v/>
      </c>
      <c r="AA350" s="4" t="str">
        <f>IF($V350="","",IF(Y350&lt;36,0,IF(AND(36&lt;=Y350,Y350&lt;71),VLOOKUP($W350,日射量と図３!$E$6:$F$34,2,TRUE),IF(AND(71&lt;=Y350,Y350&lt;107),VLOOKUP($W350,日射量と図３!$E$6:$G$34,3,TRUE),IF(AND(107&lt;=Y350,Y350&lt;143),VLOOKUP($W350,日射量と図３!$E$6:$H$34,4,TRUE),VLOOKUP($W350,日射量と図３!$E$6:$I$34,5,TRUE))))))</f>
        <v/>
      </c>
      <c r="AB350" s="4" t="str">
        <f>IF($V350="","",IF(Z350&lt;36,0,IF(AND(36&lt;=Z350,Z350&lt;71),VLOOKUP($W350,日射量と図３!$E$6:$F$34,2,TRUE),IF(AND(71&lt;=Z350,Z350&lt;107),VLOOKUP($W350,日射量と図３!$E$6:$G$34,3,TRUE),IF(AND(107&lt;=Z350,Z350&lt;143),VLOOKUP($W350,日射量と図３!$E$6:$H$34,4,TRUE),VLOOKUP($W350,日射量と図３!$E$6:$I$34,5,TRUE))))))</f>
        <v/>
      </c>
      <c r="AC350" s="382" t="str">
        <f t="shared" si="72"/>
        <v/>
      </c>
      <c r="AD350" s="382" t="str">
        <f t="shared" si="73"/>
        <v/>
      </c>
    </row>
    <row r="351" spans="11:30" ht="13.5" customHeight="1">
      <c r="K351" s="4">
        <f t="shared" si="66"/>
        <v>6</v>
      </c>
      <c r="L351" s="34">
        <v>43266</v>
      </c>
      <c r="M351" s="4">
        <v>15</v>
      </c>
      <c r="N351" s="4">
        <v>12</v>
      </c>
      <c r="O351" s="31">
        <v>0.45833333333333331</v>
      </c>
      <c r="P351" s="35">
        <v>26.160000000000004</v>
      </c>
      <c r="Q351" s="36">
        <f t="shared" si="67"/>
        <v>12</v>
      </c>
      <c r="R351" s="4">
        <f t="shared" si="68"/>
        <v>0</v>
      </c>
      <c r="S351" s="31">
        <f t="shared" si="74"/>
        <v>0.19388888888888889</v>
      </c>
      <c r="T351" s="31">
        <f t="shared" si="75"/>
        <v>0.79240740740740734</v>
      </c>
      <c r="U351" s="4">
        <f t="shared" si="69"/>
        <v>0</v>
      </c>
      <c r="V351" s="4" t="str">
        <f t="shared" si="70"/>
        <v/>
      </c>
      <c r="W351" s="18" t="str">
        <f>IF(V351="","",VLOOKUP(L351,日射量と図３!$A$4:$C$368,3,TRUE)*238.85/100)</f>
        <v/>
      </c>
      <c r="X351" s="4" t="str">
        <f t="shared" si="71"/>
        <v/>
      </c>
      <c r="Y351" s="4" t="str">
        <f t="shared" ref="Y351:Y414" si="76">IF(V351="","",$AH$30*V351/(($AG$18/$AH$18)*X351))</f>
        <v/>
      </c>
      <c r="Z351" s="4" t="str">
        <f t="shared" ref="Z351:Z414" si="77">IF(V351="","",$AH$30*V351/(($AG$19/$AH$19)*X351))</f>
        <v/>
      </c>
      <c r="AA351" s="4" t="str">
        <f>IF($V351="","",IF(Y351&lt;36,0,IF(AND(36&lt;=Y351,Y351&lt;71),VLOOKUP($W351,日射量と図３!$E$6:$F$34,2,TRUE),IF(AND(71&lt;=Y351,Y351&lt;107),VLOOKUP($W351,日射量と図３!$E$6:$G$34,3,TRUE),IF(AND(107&lt;=Y351,Y351&lt;143),VLOOKUP($W351,日射量と図３!$E$6:$H$34,4,TRUE),VLOOKUP($W351,日射量と図３!$E$6:$I$34,5,TRUE))))))</f>
        <v/>
      </c>
      <c r="AB351" s="4" t="str">
        <f>IF($V351="","",IF(Z351&lt;36,0,IF(AND(36&lt;=Z351,Z351&lt;71),VLOOKUP($W351,日射量と図３!$E$6:$F$34,2,TRUE),IF(AND(71&lt;=Z351,Z351&lt;107),VLOOKUP($W351,日射量と図３!$E$6:$G$34,3,TRUE),IF(AND(107&lt;=Z351,Z351&lt;143),VLOOKUP($W351,日射量と図３!$E$6:$H$34,4,TRUE),VLOOKUP($W351,日射量と図３!$E$6:$I$34,5,TRUE))))))</f>
        <v/>
      </c>
      <c r="AC351" s="382" t="str">
        <f t="shared" si="72"/>
        <v/>
      </c>
      <c r="AD351" s="382" t="str">
        <f t="shared" si="73"/>
        <v/>
      </c>
    </row>
    <row r="352" spans="11:30" ht="13.5" customHeight="1">
      <c r="K352" s="4">
        <f t="shared" si="66"/>
        <v>6</v>
      </c>
      <c r="L352" s="34">
        <v>43266</v>
      </c>
      <c r="M352" s="4">
        <v>15</v>
      </c>
      <c r="N352" s="4">
        <v>13</v>
      </c>
      <c r="O352" s="31">
        <v>0.5</v>
      </c>
      <c r="P352" s="35">
        <v>26.68</v>
      </c>
      <c r="Q352" s="36">
        <f t="shared" si="67"/>
        <v>12</v>
      </c>
      <c r="R352" s="4">
        <f t="shared" si="68"/>
        <v>0</v>
      </c>
      <c r="S352" s="31">
        <f t="shared" si="74"/>
        <v>0.19388888888888889</v>
      </c>
      <c r="T352" s="31">
        <f t="shared" si="75"/>
        <v>0.79240740740740734</v>
      </c>
      <c r="U352" s="4">
        <f t="shared" si="69"/>
        <v>0</v>
      </c>
      <c r="V352" s="4" t="str">
        <f t="shared" si="70"/>
        <v/>
      </c>
      <c r="W352" s="18" t="str">
        <f>IF(V352="","",VLOOKUP(L352,日射量と図３!$A$4:$C$368,3,TRUE)*238.85/100)</f>
        <v/>
      </c>
      <c r="X352" s="4" t="str">
        <f t="shared" si="71"/>
        <v/>
      </c>
      <c r="Y352" s="4" t="str">
        <f t="shared" si="76"/>
        <v/>
      </c>
      <c r="Z352" s="4" t="str">
        <f t="shared" si="77"/>
        <v/>
      </c>
      <c r="AA352" s="4" t="str">
        <f>IF($V352="","",IF(Y352&lt;36,0,IF(AND(36&lt;=Y352,Y352&lt;71),VLOOKUP($W352,日射量と図３!$E$6:$F$34,2,TRUE),IF(AND(71&lt;=Y352,Y352&lt;107),VLOOKUP($W352,日射量と図３!$E$6:$G$34,3,TRUE),IF(AND(107&lt;=Y352,Y352&lt;143),VLOOKUP($W352,日射量と図３!$E$6:$H$34,4,TRUE),VLOOKUP($W352,日射量と図３!$E$6:$I$34,5,TRUE))))))</f>
        <v/>
      </c>
      <c r="AB352" s="4" t="str">
        <f>IF($V352="","",IF(Z352&lt;36,0,IF(AND(36&lt;=Z352,Z352&lt;71),VLOOKUP($W352,日射量と図３!$E$6:$F$34,2,TRUE),IF(AND(71&lt;=Z352,Z352&lt;107),VLOOKUP($W352,日射量と図３!$E$6:$G$34,3,TRUE),IF(AND(107&lt;=Z352,Z352&lt;143),VLOOKUP($W352,日射量と図３!$E$6:$H$34,4,TRUE),VLOOKUP($W352,日射量と図３!$E$6:$I$34,5,TRUE))))))</f>
        <v/>
      </c>
      <c r="AC352" s="382" t="str">
        <f t="shared" si="72"/>
        <v/>
      </c>
      <c r="AD352" s="382" t="str">
        <f t="shared" si="73"/>
        <v/>
      </c>
    </row>
    <row r="353" spans="11:30" ht="13.5" customHeight="1">
      <c r="K353" s="4">
        <f t="shared" si="66"/>
        <v>6</v>
      </c>
      <c r="L353" s="34">
        <v>43266</v>
      </c>
      <c r="M353" s="4">
        <v>15</v>
      </c>
      <c r="N353" s="4">
        <v>14</v>
      </c>
      <c r="O353" s="31">
        <v>0.54166666666666663</v>
      </c>
      <c r="P353" s="35">
        <v>27.2</v>
      </c>
      <c r="Q353" s="36">
        <f t="shared" si="67"/>
        <v>12</v>
      </c>
      <c r="R353" s="4">
        <f t="shared" si="68"/>
        <v>0</v>
      </c>
      <c r="S353" s="31">
        <f t="shared" si="74"/>
        <v>0.19388888888888889</v>
      </c>
      <c r="T353" s="31">
        <f t="shared" si="75"/>
        <v>0.79240740740740734</v>
      </c>
      <c r="U353" s="4">
        <f t="shared" si="69"/>
        <v>0</v>
      </c>
      <c r="V353" s="4" t="str">
        <f t="shared" si="70"/>
        <v/>
      </c>
      <c r="W353" s="18" t="str">
        <f>IF(V353="","",VLOOKUP(L353,日射量と図３!$A$4:$C$368,3,TRUE)*238.85/100)</f>
        <v/>
      </c>
      <c r="X353" s="4" t="str">
        <f t="shared" si="71"/>
        <v/>
      </c>
      <c r="Y353" s="4" t="str">
        <f t="shared" si="76"/>
        <v/>
      </c>
      <c r="Z353" s="4" t="str">
        <f t="shared" si="77"/>
        <v/>
      </c>
      <c r="AA353" s="4" t="str">
        <f>IF($V353="","",IF(Y353&lt;36,0,IF(AND(36&lt;=Y353,Y353&lt;71),VLOOKUP($W353,日射量と図３!$E$6:$F$34,2,TRUE),IF(AND(71&lt;=Y353,Y353&lt;107),VLOOKUP($W353,日射量と図３!$E$6:$G$34,3,TRUE),IF(AND(107&lt;=Y353,Y353&lt;143),VLOOKUP($W353,日射量と図３!$E$6:$H$34,4,TRUE),VLOOKUP($W353,日射量と図３!$E$6:$I$34,5,TRUE))))))</f>
        <v/>
      </c>
      <c r="AB353" s="4" t="str">
        <f>IF($V353="","",IF(Z353&lt;36,0,IF(AND(36&lt;=Z353,Z353&lt;71),VLOOKUP($W353,日射量と図３!$E$6:$F$34,2,TRUE),IF(AND(71&lt;=Z353,Z353&lt;107),VLOOKUP($W353,日射量と図３!$E$6:$G$34,3,TRUE),IF(AND(107&lt;=Z353,Z353&lt;143),VLOOKUP($W353,日射量と図３!$E$6:$H$34,4,TRUE),VLOOKUP($W353,日射量と図３!$E$6:$I$34,5,TRUE))))))</f>
        <v/>
      </c>
      <c r="AC353" s="382" t="str">
        <f t="shared" si="72"/>
        <v/>
      </c>
      <c r="AD353" s="382" t="str">
        <f t="shared" si="73"/>
        <v/>
      </c>
    </row>
    <row r="354" spans="11:30" ht="13.5" customHeight="1">
      <c r="K354" s="4">
        <f t="shared" si="66"/>
        <v>6</v>
      </c>
      <c r="L354" s="34">
        <v>43266</v>
      </c>
      <c r="M354" s="4">
        <v>15</v>
      </c>
      <c r="N354" s="4">
        <v>15</v>
      </c>
      <c r="O354" s="31">
        <v>0.58333333333333337</v>
      </c>
      <c r="P354" s="35">
        <v>27.040000000000003</v>
      </c>
      <c r="Q354" s="36">
        <f t="shared" si="67"/>
        <v>12</v>
      </c>
      <c r="R354" s="4">
        <f t="shared" si="68"/>
        <v>0</v>
      </c>
      <c r="S354" s="31">
        <f t="shared" si="74"/>
        <v>0.19388888888888889</v>
      </c>
      <c r="T354" s="31">
        <f t="shared" si="75"/>
        <v>0.79240740740740734</v>
      </c>
      <c r="U354" s="4">
        <f t="shared" si="69"/>
        <v>0</v>
      </c>
      <c r="V354" s="4" t="str">
        <f t="shared" si="70"/>
        <v/>
      </c>
      <c r="W354" s="18" t="str">
        <f>IF(V354="","",VLOOKUP(L354,日射量と図３!$A$4:$C$368,3,TRUE)*238.85/100)</f>
        <v/>
      </c>
      <c r="X354" s="4" t="str">
        <f t="shared" si="71"/>
        <v/>
      </c>
      <c r="Y354" s="4" t="str">
        <f t="shared" si="76"/>
        <v/>
      </c>
      <c r="Z354" s="4" t="str">
        <f t="shared" si="77"/>
        <v/>
      </c>
      <c r="AA354" s="4" t="str">
        <f>IF($V354="","",IF(Y354&lt;36,0,IF(AND(36&lt;=Y354,Y354&lt;71),VLOOKUP($W354,日射量と図３!$E$6:$F$34,2,TRUE),IF(AND(71&lt;=Y354,Y354&lt;107),VLOOKUP($W354,日射量と図３!$E$6:$G$34,3,TRUE),IF(AND(107&lt;=Y354,Y354&lt;143),VLOOKUP($W354,日射量と図３!$E$6:$H$34,4,TRUE),VLOOKUP($W354,日射量と図３!$E$6:$I$34,5,TRUE))))))</f>
        <v/>
      </c>
      <c r="AB354" s="4" t="str">
        <f>IF($V354="","",IF(Z354&lt;36,0,IF(AND(36&lt;=Z354,Z354&lt;71),VLOOKUP($W354,日射量と図３!$E$6:$F$34,2,TRUE),IF(AND(71&lt;=Z354,Z354&lt;107),VLOOKUP($W354,日射量と図３!$E$6:$G$34,3,TRUE),IF(AND(107&lt;=Z354,Z354&lt;143),VLOOKUP($W354,日射量と図３!$E$6:$H$34,4,TRUE),VLOOKUP($W354,日射量と図３!$E$6:$I$34,5,TRUE))))))</f>
        <v/>
      </c>
      <c r="AC354" s="382" t="str">
        <f t="shared" si="72"/>
        <v/>
      </c>
      <c r="AD354" s="382" t="str">
        <f t="shared" si="73"/>
        <v/>
      </c>
    </row>
    <row r="355" spans="11:30" ht="13.5" customHeight="1">
      <c r="K355" s="4">
        <f t="shared" si="66"/>
        <v>6</v>
      </c>
      <c r="L355" s="34">
        <v>43266</v>
      </c>
      <c r="M355" s="4">
        <v>15</v>
      </c>
      <c r="N355" s="4">
        <v>16</v>
      </c>
      <c r="O355" s="31">
        <v>0.625</v>
      </c>
      <c r="P355" s="35">
        <v>26.729999999999997</v>
      </c>
      <c r="Q355" s="36">
        <f t="shared" si="67"/>
        <v>16</v>
      </c>
      <c r="R355" s="4">
        <f t="shared" si="68"/>
        <v>0</v>
      </c>
      <c r="S355" s="31">
        <f t="shared" si="74"/>
        <v>0.19388888888888889</v>
      </c>
      <c r="T355" s="31">
        <f t="shared" si="75"/>
        <v>0.79240740740740734</v>
      </c>
      <c r="U355" s="4">
        <f t="shared" si="69"/>
        <v>0</v>
      </c>
      <c r="V355" s="4" t="str">
        <f t="shared" si="70"/>
        <v/>
      </c>
      <c r="W355" s="18" t="str">
        <f>IF(V355="","",VLOOKUP(L355,日射量と図３!$A$4:$C$368,3,TRUE)*238.85/100)</f>
        <v/>
      </c>
      <c r="X355" s="4" t="str">
        <f t="shared" si="71"/>
        <v/>
      </c>
      <c r="Y355" s="4" t="str">
        <f t="shared" si="76"/>
        <v/>
      </c>
      <c r="Z355" s="4" t="str">
        <f t="shared" si="77"/>
        <v/>
      </c>
      <c r="AA355" s="4" t="str">
        <f>IF($V355="","",IF(Y355&lt;36,0,IF(AND(36&lt;=Y355,Y355&lt;71),VLOOKUP($W355,日射量と図３!$E$6:$F$34,2,TRUE),IF(AND(71&lt;=Y355,Y355&lt;107),VLOOKUP($W355,日射量と図３!$E$6:$G$34,3,TRUE),IF(AND(107&lt;=Y355,Y355&lt;143),VLOOKUP($W355,日射量と図３!$E$6:$H$34,4,TRUE),VLOOKUP($W355,日射量と図３!$E$6:$I$34,5,TRUE))))))</f>
        <v/>
      </c>
      <c r="AB355" s="4" t="str">
        <f>IF($V355="","",IF(Z355&lt;36,0,IF(AND(36&lt;=Z355,Z355&lt;71),VLOOKUP($W355,日射量と図３!$E$6:$F$34,2,TRUE),IF(AND(71&lt;=Z355,Z355&lt;107),VLOOKUP($W355,日射量と図３!$E$6:$G$34,3,TRUE),IF(AND(107&lt;=Z355,Z355&lt;143),VLOOKUP($W355,日射量と図３!$E$6:$H$34,4,TRUE),VLOOKUP($W355,日射量と図３!$E$6:$I$34,5,TRUE))))))</f>
        <v/>
      </c>
      <c r="AC355" s="382" t="str">
        <f t="shared" si="72"/>
        <v/>
      </c>
      <c r="AD355" s="382" t="str">
        <f t="shared" si="73"/>
        <v/>
      </c>
    </row>
    <row r="356" spans="11:30" ht="13.5" customHeight="1">
      <c r="K356" s="4">
        <f t="shared" si="66"/>
        <v>6</v>
      </c>
      <c r="L356" s="34">
        <v>43266</v>
      </c>
      <c r="M356" s="4">
        <v>15</v>
      </c>
      <c r="N356" s="4">
        <v>17</v>
      </c>
      <c r="O356" s="31">
        <v>0.66666666666666663</v>
      </c>
      <c r="P356" s="35">
        <v>26.23</v>
      </c>
      <c r="Q356" s="36">
        <f t="shared" si="67"/>
        <v>16</v>
      </c>
      <c r="R356" s="4">
        <f t="shared" si="68"/>
        <v>0</v>
      </c>
      <c r="S356" s="31">
        <f t="shared" si="74"/>
        <v>0.19388888888888889</v>
      </c>
      <c r="T356" s="31">
        <f t="shared" si="75"/>
        <v>0.79240740740740734</v>
      </c>
      <c r="U356" s="4">
        <f t="shared" si="69"/>
        <v>0</v>
      </c>
      <c r="V356" s="4" t="str">
        <f t="shared" si="70"/>
        <v/>
      </c>
      <c r="W356" s="18" t="str">
        <f>IF(V356="","",VLOOKUP(L356,日射量と図３!$A$4:$C$368,3,TRUE)*238.85/100)</f>
        <v/>
      </c>
      <c r="X356" s="4" t="str">
        <f t="shared" si="71"/>
        <v/>
      </c>
      <c r="Y356" s="4" t="str">
        <f t="shared" si="76"/>
        <v/>
      </c>
      <c r="Z356" s="4" t="str">
        <f t="shared" si="77"/>
        <v/>
      </c>
      <c r="AA356" s="4" t="str">
        <f>IF($V356="","",IF(Y356&lt;36,0,IF(AND(36&lt;=Y356,Y356&lt;71),VLOOKUP($W356,日射量と図３!$E$6:$F$34,2,TRUE),IF(AND(71&lt;=Y356,Y356&lt;107),VLOOKUP($W356,日射量と図３!$E$6:$G$34,3,TRUE),IF(AND(107&lt;=Y356,Y356&lt;143),VLOOKUP($W356,日射量と図３!$E$6:$H$34,4,TRUE),VLOOKUP($W356,日射量と図３!$E$6:$I$34,5,TRUE))))))</f>
        <v/>
      </c>
      <c r="AB356" s="4" t="str">
        <f>IF($V356="","",IF(Z356&lt;36,0,IF(AND(36&lt;=Z356,Z356&lt;71),VLOOKUP($W356,日射量と図３!$E$6:$F$34,2,TRUE),IF(AND(71&lt;=Z356,Z356&lt;107),VLOOKUP($W356,日射量と図３!$E$6:$G$34,3,TRUE),IF(AND(107&lt;=Z356,Z356&lt;143),VLOOKUP($W356,日射量と図３!$E$6:$H$34,4,TRUE),VLOOKUP($W356,日射量と図３!$E$6:$I$34,5,TRUE))))))</f>
        <v/>
      </c>
      <c r="AC356" s="382" t="str">
        <f t="shared" si="72"/>
        <v/>
      </c>
      <c r="AD356" s="382" t="str">
        <f t="shared" si="73"/>
        <v/>
      </c>
    </row>
    <row r="357" spans="11:30" ht="13.5" customHeight="1">
      <c r="K357" s="4">
        <f t="shared" si="66"/>
        <v>6</v>
      </c>
      <c r="L357" s="34">
        <v>43266</v>
      </c>
      <c r="M357" s="4">
        <v>15</v>
      </c>
      <c r="N357" s="4">
        <v>18</v>
      </c>
      <c r="O357" s="31">
        <v>0.70833333333333337</v>
      </c>
      <c r="P357" s="35">
        <v>25.18</v>
      </c>
      <c r="Q357" s="36">
        <f t="shared" si="67"/>
        <v>16</v>
      </c>
      <c r="R357" s="4">
        <f t="shared" si="68"/>
        <v>0</v>
      </c>
      <c r="S357" s="31">
        <f t="shared" si="74"/>
        <v>0.19388888888888889</v>
      </c>
      <c r="T357" s="31">
        <f t="shared" si="75"/>
        <v>0.79240740740740734</v>
      </c>
      <c r="U357" s="4">
        <f t="shared" si="69"/>
        <v>0</v>
      </c>
      <c r="V357" s="4" t="str">
        <f t="shared" si="70"/>
        <v/>
      </c>
      <c r="W357" s="18" t="str">
        <f>IF(V357="","",VLOOKUP(L357,日射量と図３!$A$4:$C$368,3,TRUE)*238.85/100)</f>
        <v/>
      </c>
      <c r="X357" s="4" t="str">
        <f t="shared" si="71"/>
        <v/>
      </c>
      <c r="Y357" s="4" t="str">
        <f t="shared" si="76"/>
        <v/>
      </c>
      <c r="Z357" s="4" t="str">
        <f t="shared" si="77"/>
        <v/>
      </c>
      <c r="AA357" s="4" t="str">
        <f>IF($V357="","",IF(Y357&lt;36,0,IF(AND(36&lt;=Y357,Y357&lt;71),VLOOKUP($W357,日射量と図３!$E$6:$F$34,2,TRUE),IF(AND(71&lt;=Y357,Y357&lt;107),VLOOKUP($W357,日射量と図３!$E$6:$G$34,3,TRUE),IF(AND(107&lt;=Y357,Y357&lt;143),VLOOKUP($W357,日射量と図３!$E$6:$H$34,4,TRUE),VLOOKUP($W357,日射量と図３!$E$6:$I$34,5,TRUE))))))</f>
        <v/>
      </c>
      <c r="AB357" s="4" t="str">
        <f>IF($V357="","",IF(Z357&lt;36,0,IF(AND(36&lt;=Z357,Z357&lt;71),VLOOKUP($W357,日射量と図３!$E$6:$F$34,2,TRUE),IF(AND(71&lt;=Z357,Z357&lt;107),VLOOKUP($W357,日射量と図３!$E$6:$G$34,3,TRUE),IF(AND(107&lt;=Z357,Z357&lt;143),VLOOKUP($W357,日射量と図３!$E$6:$H$34,4,TRUE),VLOOKUP($W357,日射量と図３!$E$6:$I$34,5,TRUE))))))</f>
        <v/>
      </c>
      <c r="AC357" s="382" t="str">
        <f t="shared" si="72"/>
        <v/>
      </c>
      <c r="AD357" s="382" t="str">
        <f t="shared" si="73"/>
        <v/>
      </c>
    </row>
    <row r="358" spans="11:30" ht="13.5" customHeight="1">
      <c r="K358" s="4">
        <f t="shared" si="66"/>
        <v>6</v>
      </c>
      <c r="L358" s="34">
        <v>43266</v>
      </c>
      <c r="M358" s="4">
        <v>15</v>
      </c>
      <c r="N358" s="4">
        <v>19</v>
      </c>
      <c r="O358" s="31">
        <v>0.75</v>
      </c>
      <c r="P358" s="35">
        <v>24.449999999999996</v>
      </c>
      <c r="Q358" s="36">
        <f t="shared" si="67"/>
        <v>16</v>
      </c>
      <c r="R358" s="4">
        <f t="shared" si="68"/>
        <v>0</v>
      </c>
      <c r="S358" s="31">
        <f t="shared" si="74"/>
        <v>0.19388888888888889</v>
      </c>
      <c r="T358" s="31">
        <f t="shared" si="75"/>
        <v>0.79240740740740734</v>
      </c>
      <c r="U358" s="4">
        <f t="shared" si="69"/>
        <v>0</v>
      </c>
      <c r="V358" s="4" t="str">
        <f t="shared" si="70"/>
        <v/>
      </c>
      <c r="W358" s="18" t="str">
        <f>IF(V358="","",VLOOKUP(L358,日射量と図３!$A$4:$C$368,3,TRUE)*238.85/100)</f>
        <v/>
      </c>
      <c r="X358" s="4" t="str">
        <f t="shared" si="71"/>
        <v/>
      </c>
      <c r="Y358" s="4" t="str">
        <f t="shared" si="76"/>
        <v/>
      </c>
      <c r="Z358" s="4" t="str">
        <f t="shared" si="77"/>
        <v/>
      </c>
      <c r="AA358" s="4" t="str">
        <f>IF($V358="","",IF(Y358&lt;36,0,IF(AND(36&lt;=Y358,Y358&lt;71),VLOOKUP($W358,日射量と図３!$E$6:$F$34,2,TRUE),IF(AND(71&lt;=Y358,Y358&lt;107),VLOOKUP($W358,日射量と図３!$E$6:$G$34,3,TRUE),IF(AND(107&lt;=Y358,Y358&lt;143),VLOOKUP($W358,日射量と図３!$E$6:$H$34,4,TRUE),VLOOKUP($W358,日射量と図３!$E$6:$I$34,5,TRUE))))))</f>
        <v/>
      </c>
      <c r="AB358" s="4" t="str">
        <f>IF($V358="","",IF(Z358&lt;36,0,IF(AND(36&lt;=Z358,Z358&lt;71),VLOOKUP($W358,日射量と図３!$E$6:$F$34,2,TRUE),IF(AND(71&lt;=Z358,Z358&lt;107),VLOOKUP($W358,日射量と図３!$E$6:$G$34,3,TRUE),IF(AND(107&lt;=Z358,Z358&lt;143),VLOOKUP($W358,日射量と図３!$E$6:$H$34,4,TRUE),VLOOKUP($W358,日射量と図３!$E$6:$I$34,5,TRUE))))))</f>
        <v/>
      </c>
      <c r="AC358" s="382" t="str">
        <f t="shared" si="72"/>
        <v/>
      </c>
      <c r="AD358" s="382" t="str">
        <f t="shared" si="73"/>
        <v/>
      </c>
    </row>
    <row r="359" spans="11:30" ht="13.5" customHeight="1">
      <c r="K359" s="4">
        <f t="shared" si="66"/>
        <v>6</v>
      </c>
      <c r="L359" s="34">
        <v>43266</v>
      </c>
      <c r="M359" s="4">
        <v>15</v>
      </c>
      <c r="N359" s="4">
        <v>20</v>
      </c>
      <c r="O359" s="31">
        <v>0.79166666666666663</v>
      </c>
      <c r="P359" s="35">
        <v>23.64</v>
      </c>
      <c r="Q359" s="36">
        <f t="shared" si="67"/>
        <v>16</v>
      </c>
      <c r="R359" s="4">
        <f t="shared" si="68"/>
        <v>0</v>
      </c>
      <c r="S359" s="31">
        <f t="shared" si="74"/>
        <v>0.19388888888888889</v>
      </c>
      <c r="T359" s="31">
        <f t="shared" si="75"/>
        <v>0.79240740740740734</v>
      </c>
      <c r="U359" s="4">
        <f t="shared" si="69"/>
        <v>0</v>
      </c>
      <c r="V359" s="4" t="str">
        <f t="shared" si="70"/>
        <v/>
      </c>
      <c r="W359" s="18" t="str">
        <f>IF(V359="","",VLOOKUP(L359,日射量と図３!$A$4:$C$368,3,TRUE)*238.85/100)</f>
        <v/>
      </c>
      <c r="X359" s="4" t="str">
        <f t="shared" si="71"/>
        <v/>
      </c>
      <c r="Y359" s="4" t="str">
        <f t="shared" si="76"/>
        <v/>
      </c>
      <c r="Z359" s="4" t="str">
        <f t="shared" si="77"/>
        <v/>
      </c>
      <c r="AA359" s="4" t="str">
        <f>IF($V359="","",IF(Y359&lt;36,0,IF(AND(36&lt;=Y359,Y359&lt;71),VLOOKUP($W359,日射量と図３!$E$6:$F$34,2,TRUE),IF(AND(71&lt;=Y359,Y359&lt;107),VLOOKUP($W359,日射量と図３!$E$6:$G$34,3,TRUE),IF(AND(107&lt;=Y359,Y359&lt;143),VLOOKUP($W359,日射量と図３!$E$6:$H$34,4,TRUE),VLOOKUP($W359,日射量と図３!$E$6:$I$34,5,TRUE))))))</f>
        <v/>
      </c>
      <c r="AB359" s="4" t="str">
        <f>IF($V359="","",IF(Z359&lt;36,0,IF(AND(36&lt;=Z359,Z359&lt;71),VLOOKUP($W359,日射量と図３!$E$6:$F$34,2,TRUE),IF(AND(71&lt;=Z359,Z359&lt;107),VLOOKUP($W359,日射量と図３!$E$6:$G$34,3,TRUE),IF(AND(107&lt;=Z359,Z359&lt;143),VLOOKUP($W359,日射量と図３!$E$6:$H$34,4,TRUE),VLOOKUP($W359,日射量と図３!$E$6:$I$34,5,TRUE))))))</f>
        <v/>
      </c>
      <c r="AC359" s="382" t="str">
        <f t="shared" si="72"/>
        <v/>
      </c>
      <c r="AD359" s="382" t="str">
        <f t="shared" si="73"/>
        <v/>
      </c>
    </row>
    <row r="360" spans="11:30" ht="13.5" customHeight="1">
      <c r="K360" s="4">
        <f t="shared" si="66"/>
        <v>6</v>
      </c>
      <c r="L360" s="34">
        <v>43266</v>
      </c>
      <c r="M360" s="4">
        <v>15</v>
      </c>
      <c r="N360" s="4">
        <v>21</v>
      </c>
      <c r="O360" s="31">
        <v>0.83333333333333337</v>
      </c>
      <c r="P360" s="35">
        <v>23.06</v>
      </c>
      <c r="Q360" s="36">
        <f t="shared" si="67"/>
        <v>16</v>
      </c>
      <c r="R360" s="4">
        <f t="shared" si="68"/>
        <v>0</v>
      </c>
      <c r="S360" s="31">
        <f t="shared" si="74"/>
        <v>0.19388888888888889</v>
      </c>
      <c r="T360" s="31">
        <f t="shared" si="75"/>
        <v>0.79240740740740734</v>
      </c>
      <c r="U360" s="4">
        <f t="shared" si="69"/>
        <v>0</v>
      </c>
      <c r="V360" s="4" t="str">
        <f t="shared" si="70"/>
        <v/>
      </c>
      <c r="W360" s="18" t="str">
        <f>IF(V360="","",VLOOKUP(L360,日射量と図３!$A$4:$C$368,3,TRUE)*238.85/100)</f>
        <v/>
      </c>
      <c r="X360" s="4" t="str">
        <f t="shared" si="71"/>
        <v/>
      </c>
      <c r="Y360" s="4" t="str">
        <f t="shared" si="76"/>
        <v/>
      </c>
      <c r="Z360" s="4" t="str">
        <f t="shared" si="77"/>
        <v/>
      </c>
      <c r="AA360" s="4" t="str">
        <f>IF($V360="","",IF(Y360&lt;36,0,IF(AND(36&lt;=Y360,Y360&lt;71),VLOOKUP($W360,日射量と図３!$E$6:$F$34,2,TRUE),IF(AND(71&lt;=Y360,Y360&lt;107),VLOOKUP($W360,日射量と図３!$E$6:$G$34,3,TRUE),IF(AND(107&lt;=Y360,Y360&lt;143),VLOOKUP($W360,日射量と図３!$E$6:$H$34,4,TRUE),VLOOKUP($W360,日射量と図３!$E$6:$I$34,5,TRUE))))))</f>
        <v/>
      </c>
      <c r="AB360" s="4" t="str">
        <f>IF($V360="","",IF(Z360&lt;36,0,IF(AND(36&lt;=Z360,Z360&lt;71),VLOOKUP($W360,日射量と図３!$E$6:$F$34,2,TRUE),IF(AND(71&lt;=Z360,Z360&lt;107),VLOOKUP($W360,日射量と図３!$E$6:$G$34,3,TRUE),IF(AND(107&lt;=Z360,Z360&lt;143),VLOOKUP($W360,日射量と図３!$E$6:$H$34,4,TRUE),VLOOKUP($W360,日射量と図３!$E$6:$I$34,5,TRUE))))))</f>
        <v/>
      </c>
      <c r="AC360" s="382" t="str">
        <f t="shared" si="72"/>
        <v/>
      </c>
      <c r="AD360" s="382" t="str">
        <f t="shared" si="73"/>
        <v/>
      </c>
    </row>
    <row r="361" spans="11:30" ht="13.5" customHeight="1">
      <c r="K361" s="4">
        <f t="shared" si="66"/>
        <v>6</v>
      </c>
      <c r="L361" s="34">
        <v>43266</v>
      </c>
      <c r="M361" s="4">
        <v>15</v>
      </c>
      <c r="N361" s="4">
        <v>22</v>
      </c>
      <c r="O361" s="31">
        <v>0.875</v>
      </c>
      <c r="P361" s="35">
        <v>22.66</v>
      </c>
      <c r="Q361" s="36">
        <f t="shared" si="67"/>
        <v>16</v>
      </c>
      <c r="R361" s="4">
        <f t="shared" si="68"/>
        <v>0</v>
      </c>
      <c r="S361" s="31">
        <f t="shared" si="74"/>
        <v>0.19388888888888889</v>
      </c>
      <c r="T361" s="31">
        <f t="shared" si="75"/>
        <v>0.79240740740740734</v>
      </c>
      <c r="U361" s="4">
        <f t="shared" si="69"/>
        <v>0</v>
      </c>
      <c r="V361" s="4" t="str">
        <f t="shared" si="70"/>
        <v/>
      </c>
      <c r="W361" s="18" t="str">
        <f>IF(V361="","",VLOOKUP(L361,日射量と図３!$A$4:$C$368,3,TRUE)*238.85/100)</f>
        <v/>
      </c>
      <c r="X361" s="4" t="str">
        <f t="shared" si="71"/>
        <v/>
      </c>
      <c r="Y361" s="4" t="str">
        <f t="shared" si="76"/>
        <v/>
      </c>
      <c r="Z361" s="4" t="str">
        <f t="shared" si="77"/>
        <v/>
      </c>
      <c r="AA361" s="4" t="str">
        <f>IF($V361="","",IF(Y361&lt;36,0,IF(AND(36&lt;=Y361,Y361&lt;71),VLOOKUP($W361,日射量と図３!$E$6:$F$34,2,TRUE),IF(AND(71&lt;=Y361,Y361&lt;107),VLOOKUP($W361,日射量と図３!$E$6:$G$34,3,TRUE),IF(AND(107&lt;=Y361,Y361&lt;143),VLOOKUP($W361,日射量と図３!$E$6:$H$34,4,TRUE),VLOOKUP($W361,日射量と図３!$E$6:$I$34,5,TRUE))))))</f>
        <v/>
      </c>
      <c r="AB361" s="4" t="str">
        <f>IF($V361="","",IF(Z361&lt;36,0,IF(AND(36&lt;=Z361,Z361&lt;71),VLOOKUP($W361,日射量と図３!$E$6:$F$34,2,TRUE),IF(AND(71&lt;=Z361,Z361&lt;107),VLOOKUP($W361,日射量と図３!$E$6:$G$34,3,TRUE),IF(AND(107&lt;=Z361,Z361&lt;143),VLOOKUP($W361,日射量と図３!$E$6:$H$34,4,TRUE),VLOOKUP($W361,日射量と図３!$E$6:$I$34,5,TRUE))))))</f>
        <v/>
      </c>
      <c r="AC361" s="382" t="str">
        <f t="shared" si="72"/>
        <v/>
      </c>
      <c r="AD361" s="382" t="str">
        <f t="shared" si="73"/>
        <v/>
      </c>
    </row>
    <row r="362" spans="11:30" ht="13.5" customHeight="1">
      <c r="K362" s="4">
        <f t="shared" si="66"/>
        <v>6</v>
      </c>
      <c r="L362" s="34">
        <v>43266</v>
      </c>
      <c r="M362" s="4">
        <v>15</v>
      </c>
      <c r="N362" s="4">
        <v>23</v>
      </c>
      <c r="O362" s="31">
        <v>0.91666666666666663</v>
      </c>
      <c r="P362" s="35">
        <v>22.350000000000005</v>
      </c>
      <c r="Q362" s="36">
        <f t="shared" si="67"/>
        <v>13</v>
      </c>
      <c r="R362" s="4">
        <f t="shared" si="68"/>
        <v>0</v>
      </c>
      <c r="S362" s="31">
        <f t="shared" si="74"/>
        <v>0.19388888888888889</v>
      </c>
      <c r="T362" s="31">
        <f t="shared" si="75"/>
        <v>0.79240740740740734</v>
      </c>
      <c r="U362" s="4">
        <f t="shared" si="69"/>
        <v>0</v>
      </c>
      <c r="V362" s="4" t="str">
        <f t="shared" si="70"/>
        <v/>
      </c>
      <c r="W362" s="18" t="str">
        <f>IF(V362="","",VLOOKUP(L362,日射量と図３!$A$4:$C$368,3,TRUE)*238.85/100)</f>
        <v/>
      </c>
      <c r="X362" s="4" t="str">
        <f t="shared" si="71"/>
        <v/>
      </c>
      <c r="Y362" s="4" t="str">
        <f t="shared" si="76"/>
        <v/>
      </c>
      <c r="Z362" s="4" t="str">
        <f t="shared" si="77"/>
        <v/>
      </c>
      <c r="AA362" s="4" t="str">
        <f>IF($V362="","",IF(Y362&lt;36,0,IF(AND(36&lt;=Y362,Y362&lt;71),VLOOKUP($W362,日射量と図３!$E$6:$F$34,2,TRUE),IF(AND(71&lt;=Y362,Y362&lt;107),VLOOKUP($W362,日射量と図３!$E$6:$G$34,3,TRUE),IF(AND(107&lt;=Y362,Y362&lt;143),VLOOKUP($W362,日射量と図３!$E$6:$H$34,4,TRUE),VLOOKUP($W362,日射量と図３!$E$6:$I$34,5,TRUE))))))</f>
        <v/>
      </c>
      <c r="AB362" s="4" t="str">
        <f>IF($V362="","",IF(Z362&lt;36,0,IF(AND(36&lt;=Z362,Z362&lt;71),VLOOKUP($W362,日射量と図３!$E$6:$F$34,2,TRUE),IF(AND(71&lt;=Z362,Z362&lt;107),VLOOKUP($W362,日射量と図３!$E$6:$G$34,3,TRUE),IF(AND(107&lt;=Z362,Z362&lt;143),VLOOKUP($W362,日射量と図３!$E$6:$H$34,4,TRUE),VLOOKUP($W362,日射量と図３!$E$6:$I$34,5,TRUE))))))</f>
        <v/>
      </c>
      <c r="AC362" s="382" t="str">
        <f t="shared" si="72"/>
        <v/>
      </c>
      <c r="AD362" s="382" t="str">
        <f t="shared" si="73"/>
        <v/>
      </c>
    </row>
    <row r="363" spans="11:30" ht="13.5" customHeight="1">
      <c r="K363" s="4">
        <f t="shared" si="66"/>
        <v>6</v>
      </c>
      <c r="L363" s="34">
        <v>43266</v>
      </c>
      <c r="M363" s="4">
        <v>15</v>
      </c>
      <c r="N363" s="4">
        <v>24</v>
      </c>
      <c r="O363" s="31">
        <v>0.95833333333333337</v>
      </c>
      <c r="P363" s="35">
        <v>21.88</v>
      </c>
      <c r="Q363" s="36">
        <f t="shared" si="67"/>
        <v>13</v>
      </c>
      <c r="R363" s="4">
        <f t="shared" si="68"/>
        <v>0</v>
      </c>
      <c r="S363" s="31">
        <f t="shared" si="74"/>
        <v>0.19388888888888889</v>
      </c>
      <c r="T363" s="31">
        <f t="shared" si="75"/>
        <v>0.79240740740740734</v>
      </c>
      <c r="U363" s="4">
        <f t="shared" si="69"/>
        <v>0</v>
      </c>
      <c r="V363" s="4" t="str">
        <f t="shared" si="70"/>
        <v/>
      </c>
      <c r="W363" s="18" t="str">
        <f>IF(V363="","",VLOOKUP(L363,日射量と図３!$A$4:$C$368,3,TRUE)*238.85/100)</f>
        <v/>
      </c>
      <c r="X363" s="4" t="str">
        <f t="shared" si="71"/>
        <v/>
      </c>
      <c r="Y363" s="4" t="str">
        <f t="shared" si="76"/>
        <v/>
      </c>
      <c r="Z363" s="4" t="str">
        <f t="shared" si="77"/>
        <v/>
      </c>
      <c r="AA363" s="4" t="str">
        <f>IF($V363="","",IF(Y363&lt;36,0,IF(AND(36&lt;=Y363,Y363&lt;71),VLOOKUP($W363,日射量と図３!$E$6:$F$34,2,TRUE),IF(AND(71&lt;=Y363,Y363&lt;107),VLOOKUP($W363,日射量と図３!$E$6:$G$34,3,TRUE),IF(AND(107&lt;=Y363,Y363&lt;143),VLOOKUP($W363,日射量と図３!$E$6:$H$34,4,TRUE),VLOOKUP($W363,日射量と図３!$E$6:$I$34,5,TRUE))))))</f>
        <v/>
      </c>
      <c r="AB363" s="4" t="str">
        <f>IF($V363="","",IF(Z363&lt;36,0,IF(AND(36&lt;=Z363,Z363&lt;71),VLOOKUP($W363,日射量と図３!$E$6:$F$34,2,TRUE),IF(AND(71&lt;=Z363,Z363&lt;107),VLOOKUP($W363,日射量と図３!$E$6:$G$34,3,TRUE),IF(AND(107&lt;=Z363,Z363&lt;143),VLOOKUP($W363,日射量と図３!$E$6:$H$34,4,TRUE),VLOOKUP($W363,日射量と図３!$E$6:$I$34,5,TRUE))))))</f>
        <v/>
      </c>
      <c r="AC363" s="382" t="str">
        <f t="shared" si="72"/>
        <v/>
      </c>
      <c r="AD363" s="382" t="str">
        <f t="shared" si="73"/>
        <v/>
      </c>
    </row>
    <row r="364" spans="11:30" ht="13.5" customHeight="1">
      <c r="K364" s="4">
        <f t="shared" si="66"/>
        <v>6</v>
      </c>
      <c r="L364" s="34">
        <v>43267</v>
      </c>
      <c r="M364" s="4">
        <v>16</v>
      </c>
      <c r="N364" s="4">
        <v>1</v>
      </c>
      <c r="O364" s="31">
        <v>0</v>
      </c>
      <c r="P364" s="35">
        <v>21.64</v>
      </c>
      <c r="Q364" s="36">
        <f t="shared" si="67"/>
        <v>13</v>
      </c>
      <c r="R364" s="4">
        <f t="shared" si="68"/>
        <v>0</v>
      </c>
      <c r="S364" s="31">
        <f t="shared" si="74"/>
        <v>0.19388888888888889</v>
      </c>
      <c r="T364" s="31">
        <f t="shared" si="75"/>
        <v>0.79240740740740734</v>
      </c>
      <c r="U364" s="4">
        <f t="shared" si="69"/>
        <v>0</v>
      </c>
      <c r="V364" s="4">
        <f t="shared" si="70"/>
        <v>0</v>
      </c>
      <c r="W364" s="18">
        <f>IF(V364="","",VLOOKUP(L364,日射量と図３!$A$4:$C$368,3,TRUE)*238.85/100)</f>
        <v>42.993000000000002</v>
      </c>
      <c r="X364" s="4">
        <f t="shared" si="71"/>
        <v>14</v>
      </c>
      <c r="Y364" s="4">
        <f t="shared" si="76"/>
        <v>0</v>
      </c>
      <c r="Z364" s="4">
        <f t="shared" si="77"/>
        <v>0</v>
      </c>
      <c r="AA364" s="4">
        <f>IF($V364="","",IF(Y364&lt;36,0,IF(AND(36&lt;=Y364,Y364&lt;71),VLOOKUP($W364,日射量と図３!$E$6:$F$34,2,TRUE),IF(AND(71&lt;=Y364,Y364&lt;107),VLOOKUP($W364,日射量と図３!$E$6:$G$34,3,TRUE),IF(AND(107&lt;=Y364,Y364&lt;143),VLOOKUP($W364,日射量と図３!$E$6:$H$34,4,TRUE),VLOOKUP($W364,日射量と図３!$E$6:$I$34,5,TRUE))))))</f>
        <v>0</v>
      </c>
      <c r="AB364" s="4">
        <f>IF($V364="","",IF(Z364&lt;36,0,IF(AND(36&lt;=Z364,Z364&lt;71),VLOOKUP($W364,日射量と図３!$E$6:$F$34,2,TRUE),IF(AND(71&lt;=Z364,Z364&lt;107),VLOOKUP($W364,日射量と図３!$E$6:$G$34,3,TRUE),IF(AND(107&lt;=Z364,Z364&lt;143),VLOOKUP($W364,日射量と図３!$E$6:$H$34,4,TRUE),VLOOKUP($W364,日射量と図３!$E$6:$I$34,5,TRUE))))))</f>
        <v>0</v>
      </c>
      <c r="AC364" s="382">
        <f t="shared" si="72"/>
        <v>0</v>
      </c>
      <c r="AD364" s="382">
        <f t="shared" si="73"/>
        <v>0</v>
      </c>
    </row>
    <row r="365" spans="11:30" ht="13.5" customHeight="1">
      <c r="K365" s="4">
        <f t="shared" si="66"/>
        <v>6</v>
      </c>
      <c r="L365" s="34">
        <v>43267</v>
      </c>
      <c r="M365" s="4">
        <v>16</v>
      </c>
      <c r="N365" s="4">
        <v>2</v>
      </c>
      <c r="O365" s="31">
        <v>4.1666666666666664E-2</v>
      </c>
      <c r="P365" s="35">
        <v>21.43</v>
      </c>
      <c r="Q365" s="36">
        <f t="shared" si="67"/>
        <v>13</v>
      </c>
      <c r="R365" s="4">
        <f t="shared" si="68"/>
        <v>0</v>
      </c>
      <c r="S365" s="31">
        <f t="shared" si="74"/>
        <v>0.19388888888888889</v>
      </c>
      <c r="T365" s="31">
        <f t="shared" si="75"/>
        <v>0.79240740740740734</v>
      </c>
      <c r="U365" s="4">
        <f t="shared" si="69"/>
        <v>0</v>
      </c>
      <c r="V365" s="4" t="str">
        <f t="shared" si="70"/>
        <v/>
      </c>
      <c r="W365" s="18" t="str">
        <f>IF(V365="","",VLOOKUP(L365,日射量と図３!$A$4:$C$368,3,TRUE)*238.85/100)</f>
        <v/>
      </c>
      <c r="X365" s="4" t="str">
        <f t="shared" si="71"/>
        <v/>
      </c>
      <c r="Y365" s="4" t="str">
        <f t="shared" si="76"/>
        <v/>
      </c>
      <c r="Z365" s="4" t="str">
        <f t="shared" si="77"/>
        <v/>
      </c>
      <c r="AA365" s="4" t="str">
        <f>IF($V365="","",IF(Y365&lt;36,0,IF(AND(36&lt;=Y365,Y365&lt;71),VLOOKUP($W365,日射量と図３!$E$6:$F$34,2,TRUE),IF(AND(71&lt;=Y365,Y365&lt;107),VLOOKUP($W365,日射量と図３!$E$6:$G$34,3,TRUE),IF(AND(107&lt;=Y365,Y365&lt;143),VLOOKUP($W365,日射量と図３!$E$6:$H$34,4,TRUE),VLOOKUP($W365,日射量と図３!$E$6:$I$34,5,TRUE))))))</f>
        <v/>
      </c>
      <c r="AB365" s="4" t="str">
        <f>IF($V365="","",IF(Z365&lt;36,0,IF(AND(36&lt;=Z365,Z365&lt;71),VLOOKUP($W365,日射量と図３!$E$6:$F$34,2,TRUE),IF(AND(71&lt;=Z365,Z365&lt;107),VLOOKUP($W365,日射量と図３!$E$6:$G$34,3,TRUE),IF(AND(107&lt;=Z365,Z365&lt;143),VLOOKUP($W365,日射量と図３!$E$6:$H$34,4,TRUE),VLOOKUP($W365,日射量と図３!$E$6:$I$34,5,TRUE))))))</f>
        <v/>
      </c>
      <c r="AC365" s="382" t="str">
        <f t="shared" si="72"/>
        <v/>
      </c>
      <c r="AD365" s="382" t="str">
        <f t="shared" si="73"/>
        <v/>
      </c>
    </row>
    <row r="366" spans="11:30" ht="13.5" customHeight="1">
      <c r="K366" s="4">
        <f t="shared" si="66"/>
        <v>6</v>
      </c>
      <c r="L366" s="34">
        <v>43267</v>
      </c>
      <c r="M366" s="4">
        <v>16</v>
      </c>
      <c r="N366" s="4">
        <v>3</v>
      </c>
      <c r="O366" s="31">
        <v>8.3333333333333329E-2</v>
      </c>
      <c r="P366" s="35">
        <v>21.200000000000003</v>
      </c>
      <c r="Q366" s="36">
        <f t="shared" si="67"/>
        <v>13</v>
      </c>
      <c r="R366" s="4">
        <f t="shared" si="68"/>
        <v>0</v>
      </c>
      <c r="S366" s="31">
        <f t="shared" si="74"/>
        <v>0.19388888888888889</v>
      </c>
      <c r="T366" s="31">
        <f t="shared" si="75"/>
        <v>0.79240740740740734</v>
      </c>
      <c r="U366" s="4">
        <f t="shared" si="69"/>
        <v>0</v>
      </c>
      <c r="V366" s="4" t="str">
        <f t="shared" si="70"/>
        <v/>
      </c>
      <c r="W366" s="18" t="str">
        <f>IF(V366="","",VLOOKUP(L366,日射量と図３!$A$4:$C$368,3,TRUE)*238.85/100)</f>
        <v/>
      </c>
      <c r="X366" s="4" t="str">
        <f t="shared" si="71"/>
        <v/>
      </c>
      <c r="Y366" s="4" t="str">
        <f t="shared" si="76"/>
        <v/>
      </c>
      <c r="Z366" s="4" t="str">
        <f t="shared" si="77"/>
        <v/>
      </c>
      <c r="AA366" s="4" t="str">
        <f>IF($V366="","",IF(Y366&lt;36,0,IF(AND(36&lt;=Y366,Y366&lt;71),VLOOKUP($W366,日射量と図３!$E$6:$F$34,2,TRUE),IF(AND(71&lt;=Y366,Y366&lt;107),VLOOKUP($W366,日射量と図３!$E$6:$G$34,3,TRUE),IF(AND(107&lt;=Y366,Y366&lt;143),VLOOKUP($W366,日射量と図３!$E$6:$H$34,4,TRUE),VLOOKUP($W366,日射量と図３!$E$6:$I$34,5,TRUE))))))</f>
        <v/>
      </c>
      <c r="AB366" s="4" t="str">
        <f>IF($V366="","",IF(Z366&lt;36,0,IF(AND(36&lt;=Z366,Z366&lt;71),VLOOKUP($W366,日射量と図３!$E$6:$F$34,2,TRUE),IF(AND(71&lt;=Z366,Z366&lt;107),VLOOKUP($W366,日射量と図３!$E$6:$G$34,3,TRUE),IF(AND(107&lt;=Z366,Z366&lt;143),VLOOKUP($W366,日射量と図３!$E$6:$H$34,4,TRUE),VLOOKUP($W366,日射量と図３!$E$6:$I$34,5,TRUE))))))</f>
        <v/>
      </c>
      <c r="AC366" s="382" t="str">
        <f t="shared" si="72"/>
        <v/>
      </c>
      <c r="AD366" s="382" t="str">
        <f t="shared" si="73"/>
        <v/>
      </c>
    </row>
    <row r="367" spans="11:30" ht="13.5" customHeight="1">
      <c r="K367" s="4">
        <f t="shared" si="66"/>
        <v>6</v>
      </c>
      <c r="L367" s="34">
        <v>43267</v>
      </c>
      <c r="M367" s="4">
        <v>16</v>
      </c>
      <c r="N367" s="4">
        <v>4</v>
      </c>
      <c r="O367" s="31">
        <v>0.125</v>
      </c>
      <c r="P367" s="35">
        <v>21.11</v>
      </c>
      <c r="Q367" s="36">
        <f t="shared" si="67"/>
        <v>13</v>
      </c>
      <c r="R367" s="4">
        <f t="shared" si="68"/>
        <v>0</v>
      </c>
      <c r="S367" s="31">
        <f t="shared" si="74"/>
        <v>0.19388888888888889</v>
      </c>
      <c r="T367" s="31">
        <f t="shared" si="75"/>
        <v>0.79240740740740734</v>
      </c>
      <c r="U367" s="4">
        <f t="shared" si="69"/>
        <v>0</v>
      </c>
      <c r="V367" s="4" t="str">
        <f t="shared" si="70"/>
        <v/>
      </c>
      <c r="W367" s="18" t="str">
        <f>IF(V367="","",VLOOKUP(L367,日射量と図３!$A$4:$C$368,3,TRUE)*238.85/100)</f>
        <v/>
      </c>
      <c r="X367" s="4" t="str">
        <f t="shared" si="71"/>
        <v/>
      </c>
      <c r="Y367" s="4" t="str">
        <f t="shared" si="76"/>
        <v/>
      </c>
      <c r="Z367" s="4" t="str">
        <f t="shared" si="77"/>
        <v/>
      </c>
      <c r="AA367" s="4" t="str">
        <f>IF($V367="","",IF(Y367&lt;36,0,IF(AND(36&lt;=Y367,Y367&lt;71),VLOOKUP($W367,日射量と図３!$E$6:$F$34,2,TRUE),IF(AND(71&lt;=Y367,Y367&lt;107),VLOOKUP($W367,日射量と図３!$E$6:$G$34,3,TRUE),IF(AND(107&lt;=Y367,Y367&lt;143),VLOOKUP($W367,日射量と図３!$E$6:$H$34,4,TRUE),VLOOKUP($W367,日射量と図３!$E$6:$I$34,5,TRUE))))))</f>
        <v/>
      </c>
      <c r="AB367" s="4" t="str">
        <f>IF($V367="","",IF(Z367&lt;36,0,IF(AND(36&lt;=Z367,Z367&lt;71),VLOOKUP($W367,日射量と図３!$E$6:$F$34,2,TRUE),IF(AND(71&lt;=Z367,Z367&lt;107),VLOOKUP($W367,日射量と図３!$E$6:$G$34,3,TRUE),IF(AND(107&lt;=Z367,Z367&lt;143),VLOOKUP($W367,日射量と図３!$E$6:$H$34,4,TRUE),VLOOKUP($W367,日射量と図３!$E$6:$I$34,5,TRUE))))))</f>
        <v/>
      </c>
      <c r="AC367" s="382" t="str">
        <f t="shared" si="72"/>
        <v/>
      </c>
      <c r="AD367" s="382" t="str">
        <f t="shared" si="73"/>
        <v/>
      </c>
    </row>
    <row r="368" spans="11:30" ht="13.5" customHeight="1">
      <c r="K368" s="4">
        <f t="shared" si="66"/>
        <v>6</v>
      </c>
      <c r="L368" s="34">
        <v>43267</v>
      </c>
      <c r="M368" s="4">
        <v>16</v>
      </c>
      <c r="N368" s="4">
        <v>5</v>
      </c>
      <c r="O368" s="31">
        <v>0.16666666666666666</v>
      </c>
      <c r="P368" s="35">
        <v>20.830000000000002</v>
      </c>
      <c r="Q368" s="36">
        <f t="shared" si="67"/>
        <v>15</v>
      </c>
      <c r="R368" s="4">
        <f t="shared" si="68"/>
        <v>0</v>
      </c>
      <c r="S368" s="31">
        <f t="shared" si="74"/>
        <v>0.19388888888888889</v>
      </c>
      <c r="T368" s="31">
        <f t="shared" si="75"/>
        <v>0.79240740740740734</v>
      </c>
      <c r="U368" s="4">
        <f t="shared" si="69"/>
        <v>0</v>
      </c>
      <c r="V368" s="4" t="str">
        <f t="shared" si="70"/>
        <v/>
      </c>
      <c r="W368" s="18" t="str">
        <f>IF(V368="","",VLOOKUP(L368,日射量と図３!$A$4:$C$368,3,TRUE)*238.85/100)</f>
        <v/>
      </c>
      <c r="X368" s="4" t="str">
        <f t="shared" si="71"/>
        <v/>
      </c>
      <c r="Y368" s="4" t="str">
        <f t="shared" si="76"/>
        <v/>
      </c>
      <c r="Z368" s="4" t="str">
        <f t="shared" si="77"/>
        <v/>
      </c>
      <c r="AA368" s="4" t="str">
        <f>IF($V368="","",IF(Y368&lt;36,0,IF(AND(36&lt;=Y368,Y368&lt;71),VLOOKUP($W368,日射量と図３!$E$6:$F$34,2,TRUE),IF(AND(71&lt;=Y368,Y368&lt;107),VLOOKUP($W368,日射量と図３!$E$6:$G$34,3,TRUE),IF(AND(107&lt;=Y368,Y368&lt;143),VLOOKUP($W368,日射量と図３!$E$6:$H$34,4,TRUE),VLOOKUP($W368,日射量と図３!$E$6:$I$34,5,TRUE))))))</f>
        <v/>
      </c>
      <c r="AB368" s="4" t="str">
        <f>IF($V368="","",IF(Z368&lt;36,0,IF(AND(36&lt;=Z368,Z368&lt;71),VLOOKUP($W368,日射量と図３!$E$6:$F$34,2,TRUE),IF(AND(71&lt;=Z368,Z368&lt;107),VLOOKUP($W368,日射量と図３!$E$6:$G$34,3,TRUE),IF(AND(107&lt;=Z368,Z368&lt;143),VLOOKUP($W368,日射量と図３!$E$6:$H$34,4,TRUE),VLOOKUP($W368,日射量と図３!$E$6:$I$34,5,TRUE))))))</f>
        <v/>
      </c>
      <c r="AC368" s="382" t="str">
        <f t="shared" si="72"/>
        <v/>
      </c>
      <c r="AD368" s="382" t="str">
        <f t="shared" si="73"/>
        <v/>
      </c>
    </row>
    <row r="369" spans="11:30" ht="13.5" customHeight="1">
      <c r="K369" s="4">
        <f t="shared" si="66"/>
        <v>6</v>
      </c>
      <c r="L369" s="34">
        <v>43267</v>
      </c>
      <c r="M369" s="4">
        <v>16</v>
      </c>
      <c r="N369" s="4">
        <v>6</v>
      </c>
      <c r="O369" s="31">
        <v>0.20833333333333334</v>
      </c>
      <c r="P369" s="35">
        <v>20.6</v>
      </c>
      <c r="Q369" s="36">
        <f t="shared" si="67"/>
        <v>15</v>
      </c>
      <c r="R369" s="4">
        <f t="shared" si="68"/>
        <v>0</v>
      </c>
      <c r="S369" s="31">
        <f t="shared" si="74"/>
        <v>0.19388888888888889</v>
      </c>
      <c r="T369" s="31">
        <f t="shared" si="75"/>
        <v>0.79240740740740734</v>
      </c>
      <c r="U369" s="4">
        <f t="shared" si="69"/>
        <v>0</v>
      </c>
      <c r="V369" s="4" t="str">
        <f t="shared" si="70"/>
        <v/>
      </c>
      <c r="W369" s="18" t="str">
        <f>IF(V369="","",VLOOKUP(L369,日射量と図３!$A$4:$C$368,3,TRUE)*238.85/100)</f>
        <v/>
      </c>
      <c r="X369" s="4" t="str">
        <f t="shared" si="71"/>
        <v/>
      </c>
      <c r="Y369" s="4" t="str">
        <f t="shared" si="76"/>
        <v/>
      </c>
      <c r="Z369" s="4" t="str">
        <f t="shared" si="77"/>
        <v/>
      </c>
      <c r="AA369" s="4" t="str">
        <f>IF($V369="","",IF(Y369&lt;36,0,IF(AND(36&lt;=Y369,Y369&lt;71),VLOOKUP($W369,日射量と図３!$E$6:$F$34,2,TRUE),IF(AND(71&lt;=Y369,Y369&lt;107),VLOOKUP($W369,日射量と図３!$E$6:$G$34,3,TRUE),IF(AND(107&lt;=Y369,Y369&lt;143),VLOOKUP($W369,日射量と図３!$E$6:$H$34,4,TRUE),VLOOKUP($W369,日射量と図３!$E$6:$I$34,5,TRUE))))))</f>
        <v/>
      </c>
      <c r="AB369" s="4" t="str">
        <f>IF($V369="","",IF(Z369&lt;36,0,IF(AND(36&lt;=Z369,Z369&lt;71),VLOOKUP($W369,日射量と図３!$E$6:$F$34,2,TRUE),IF(AND(71&lt;=Z369,Z369&lt;107),VLOOKUP($W369,日射量と図３!$E$6:$G$34,3,TRUE),IF(AND(107&lt;=Z369,Z369&lt;143),VLOOKUP($W369,日射量と図３!$E$6:$H$34,4,TRUE),VLOOKUP($W369,日射量と図３!$E$6:$I$34,5,TRUE))))))</f>
        <v/>
      </c>
      <c r="AC369" s="382" t="str">
        <f t="shared" si="72"/>
        <v/>
      </c>
      <c r="AD369" s="382" t="str">
        <f t="shared" si="73"/>
        <v/>
      </c>
    </row>
    <row r="370" spans="11:30" ht="13.5" customHeight="1">
      <c r="K370" s="4">
        <f t="shared" si="66"/>
        <v>6</v>
      </c>
      <c r="L370" s="34">
        <v>43267</v>
      </c>
      <c r="M370" s="4">
        <v>16</v>
      </c>
      <c r="N370" s="4">
        <v>7</v>
      </c>
      <c r="O370" s="31">
        <v>0.25</v>
      </c>
      <c r="P370" s="35">
        <v>20.750000000000004</v>
      </c>
      <c r="Q370" s="36">
        <f t="shared" si="67"/>
        <v>15</v>
      </c>
      <c r="R370" s="4">
        <f t="shared" si="68"/>
        <v>0</v>
      </c>
      <c r="S370" s="31">
        <f t="shared" si="74"/>
        <v>0.19388888888888889</v>
      </c>
      <c r="T370" s="31">
        <f t="shared" si="75"/>
        <v>0.79240740740740734</v>
      </c>
      <c r="U370" s="4">
        <f t="shared" si="69"/>
        <v>0</v>
      </c>
      <c r="V370" s="4" t="str">
        <f t="shared" si="70"/>
        <v/>
      </c>
      <c r="W370" s="18" t="str">
        <f>IF(V370="","",VLOOKUP(L370,日射量と図３!$A$4:$C$368,3,TRUE)*238.85/100)</f>
        <v/>
      </c>
      <c r="X370" s="4" t="str">
        <f t="shared" si="71"/>
        <v/>
      </c>
      <c r="Y370" s="4" t="str">
        <f t="shared" si="76"/>
        <v/>
      </c>
      <c r="Z370" s="4" t="str">
        <f t="shared" si="77"/>
        <v/>
      </c>
      <c r="AA370" s="4" t="str">
        <f>IF($V370="","",IF(Y370&lt;36,0,IF(AND(36&lt;=Y370,Y370&lt;71),VLOOKUP($W370,日射量と図３!$E$6:$F$34,2,TRUE),IF(AND(71&lt;=Y370,Y370&lt;107),VLOOKUP($W370,日射量と図３!$E$6:$G$34,3,TRUE),IF(AND(107&lt;=Y370,Y370&lt;143),VLOOKUP($W370,日射量と図３!$E$6:$H$34,4,TRUE),VLOOKUP($W370,日射量と図３!$E$6:$I$34,5,TRUE))))))</f>
        <v/>
      </c>
      <c r="AB370" s="4" t="str">
        <f>IF($V370="","",IF(Z370&lt;36,0,IF(AND(36&lt;=Z370,Z370&lt;71),VLOOKUP($W370,日射量と図３!$E$6:$F$34,2,TRUE),IF(AND(71&lt;=Z370,Z370&lt;107),VLOOKUP($W370,日射量と図３!$E$6:$G$34,3,TRUE),IF(AND(107&lt;=Z370,Z370&lt;143),VLOOKUP($W370,日射量と図３!$E$6:$H$34,4,TRUE),VLOOKUP($W370,日射量と図３!$E$6:$I$34,5,TRUE))))))</f>
        <v/>
      </c>
      <c r="AC370" s="382" t="str">
        <f t="shared" si="72"/>
        <v/>
      </c>
      <c r="AD370" s="382" t="str">
        <f t="shared" si="73"/>
        <v/>
      </c>
    </row>
    <row r="371" spans="11:30" ht="13.5" customHeight="1">
      <c r="K371" s="4">
        <f t="shared" si="66"/>
        <v>6</v>
      </c>
      <c r="L371" s="34">
        <v>43267</v>
      </c>
      <c r="M371" s="4">
        <v>16</v>
      </c>
      <c r="N371" s="4">
        <v>8</v>
      </c>
      <c r="O371" s="31">
        <v>0.29166666666666669</v>
      </c>
      <c r="P371" s="35">
        <v>21.78</v>
      </c>
      <c r="Q371" s="36">
        <f t="shared" si="67"/>
        <v>12</v>
      </c>
      <c r="R371" s="4">
        <f t="shared" si="68"/>
        <v>0</v>
      </c>
      <c r="S371" s="31">
        <f t="shared" si="74"/>
        <v>0.19388888888888889</v>
      </c>
      <c r="T371" s="31">
        <f t="shared" si="75"/>
        <v>0.79240740740740734</v>
      </c>
      <c r="U371" s="4">
        <f t="shared" si="69"/>
        <v>0</v>
      </c>
      <c r="V371" s="4" t="str">
        <f t="shared" si="70"/>
        <v/>
      </c>
      <c r="W371" s="18" t="str">
        <f>IF(V371="","",VLOOKUP(L371,日射量と図３!$A$4:$C$368,3,TRUE)*238.85/100)</f>
        <v/>
      </c>
      <c r="X371" s="4" t="str">
        <f t="shared" si="71"/>
        <v/>
      </c>
      <c r="Y371" s="4" t="str">
        <f t="shared" si="76"/>
        <v/>
      </c>
      <c r="Z371" s="4" t="str">
        <f t="shared" si="77"/>
        <v/>
      </c>
      <c r="AA371" s="4" t="str">
        <f>IF($V371="","",IF(Y371&lt;36,0,IF(AND(36&lt;=Y371,Y371&lt;71),VLOOKUP($W371,日射量と図３!$E$6:$F$34,2,TRUE),IF(AND(71&lt;=Y371,Y371&lt;107),VLOOKUP($W371,日射量と図３!$E$6:$G$34,3,TRUE),IF(AND(107&lt;=Y371,Y371&lt;143),VLOOKUP($W371,日射量と図３!$E$6:$H$34,4,TRUE),VLOOKUP($W371,日射量と図３!$E$6:$I$34,5,TRUE))))))</f>
        <v/>
      </c>
      <c r="AB371" s="4" t="str">
        <f>IF($V371="","",IF(Z371&lt;36,0,IF(AND(36&lt;=Z371,Z371&lt;71),VLOOKUP($W371,日射量と図３!$E$6:$F$34,2,TRUE),IF(AND(71&lt;=Z371,Z371&lt;107),VLOOKUP($W371,日射量と図３!$E$6:$G$34,3,TRUE),IF(AND(107&lt;=Z371,Z371&lt;143),VLOOKUP($W371,日射量と図３!$E$6:$H$34,4,TRUE),VLOOKUP($W371,日射量と図３!$E$6:$I$34,5,TRUE))))))</f>
        <v/>
      </c>
      <c r="AC371" s="382" t="str">
        <f t="shared" si="72"/>
        <v/>
      </c>
      <c r="AD371" s="382" t="str">
        <f t="shared" si="73"/>
        <v/>
      </c>
    </row>
    <row r="372" spans="11:30" ht="13.5" customHeight="1">
      <c r="K372" s="4">
        <f t="shared" si="66"/>
        <v>6</v>
      </c>
      <c r="L372" s="34">
        <v>43267</v>
      </c>
      <c r="M372" s="4">
        <v>16</v>
      </c>
      <c r="N372" s="4">
        <v>9</v>
      </c>
      <c r="O372" s="31">
        <v>0.33333333333333331</v>
      </c>
      <c r="P372" s="35">
        <v>22.81</v>
      </c>
      <c r="Q372" s="36">
        <f t="shared" si="67"/>
        <v>12</v>
      </c>
      <c r="R372" s="4">
        <f t="shared" si="68"/>
        <v>0</v>
      </c>
      <c r="S372" s="31">
        <f t="shared" si="74"/>
        <v>0.19388888888888889</v>
      </c>
      <c r="T372" s="31">
        <f t="shared" si="75"/>
        <v>0.79240740740740734</v>
      </c>
      <c r="U372" s="4">
        <f t="shared" si="69"/>
        <v>0</v>
      </c>
      <c r="V372" s="4" t="str">
        <f t="shared" si="70"/>
        <v/>
      </c>
      <c r="W372" s="18" t="str">
        <f>IF(V372="","",VLOOKUP(L372,日射量と図３!$A$4:$C$368,3,TRUE)*238.85/100)</f>
        <v/>
      </c>
      <c r="X372" s="4" t="str">
        <f t="shared" si="71"/>
        <v/>
      </c>
      <c r="Y372" s="4" t="str">
        <f t="shared" si="76"/>
        <v/>
      </c>
      <c r="Z372" s="4" t="str">
        <f t="shared" si="77"/>
        <v/>
      </c>
      <c r="AA372" s="4" t="str">
        <f>IF($V372="","",IF(Y372&lt;36,0,IF(AND(36&lt;=Y372,Y372&lt;71),VLOOKUP($W372,日射量と図３!$E$6:$F$34,2,TRUE),IF(AND(71&lt;=Y372,Y372&lt;107),VLOOKUP($W372,日射量と図３!$E$6:$G$34,3,TRUE),IF(AND(107&lt;=Y372,Y372&lt;143),VLOOKUP($W372,日射量と図３!$E$6:$H$34,4,TRUE),VLOOKUP($W372,日射量と図３!$E$6:$I$34,5,TRUE))))))</f>
        <v/>
      </c>
      <c r="AB372" s="4" t="str">
        <f>IF($V372="","",IF(Z372&lt;36,0,IF(AND(36&lt;=Z372,Z372&lt;71),VLOOKUP($W372,日射量と図３!$E$6:$F$34,2,TRUE),IF(AND(71&lt;=Z372,Z372&lt;107),VLOOKUP($W372,日射量と図３!$E$6:$G$34,3,TRUE),IF(AND(107&lt;=Z372,Z372&lt;143),VLOOKUP($W372,日射量と図３!$E$6:$H$34,4,TRUE),VLOOKUP($W372,日射量と図３!$E$6:$I$34,5,TRUE))))))</f>
        <v/>
      </c>
      <c r="AC372" s="382" t="str">
        <f t="shared" si="72"/>
        <v/>
      </c>
      <c r="AD372" s="382" t="str">
        <f t="shared" si="73"/>
        <v/>
      </c>
    </row>
    <row r="373" spans="11:30" ht="13.5" customHeight="1">
      <c r="K373" s="4">
        <f t="shared" si="66"/>
        <v>6</v>
      </c>
      <c r="L373" s="34">
        <v>43267</v>
      </c>
      <c r="M373" s="4">
        <v>16</v>
      </c>
      <c r="N373" s="4">
        <v>10</v>
      </c>
      <c r="O373" s="31">
        <v>0.375</v>
      </c>
      <c r="P373" s="35">
        <v>23.81</v>
      </c>
      <c r="Q373" s="36">
        <f t="shared" si="67"/>
        <v>12</v>
      </c>
      <c r="R373" s="4">
        <f t="shared" si="68"/>
        <v>0</v>
      </c>
      <c r="S373" s="31">
        <f t="shared" si="74"/>
        <v>0.19388888888888889</v>
      </c>
      <c r="T373" s="31">
        <f t="shared" si="75"/>
        <v>0.79240740740740734</v>
      </c>
      <c r="U373" s="4">
        <f t="shared" si="69"/>
        <v>0</v>
      </c>
      <c r="V373" s="4" t="str">
        <f t="shared" si="70"/>
        <v/>
      </c>
      <c r="W373" s="18" t="str">
        <f>IF(V373="","",VLOOKUP(L373,日射量と図３!$A$4:$C$368,3,TRUE)*238.85/100)</f>
        <v/>
      </c>
      <c r="X373" s="4" t="str">
        <f t="shared" si="71"/>
        <v/>
      </c>
      <c r="Y373" s="4" t="str">
        <f t="shared" si="76"/>
        <v/>
      </c>
      <c r="Z373" s="4" t="str">
        <f t="shared" si="77"/>
        <v/>
      </c>
      <c r="AA373" s="4" t="str">
        <f>IF($V373="","",IF(Y373&lt;36,0,IF(AND(36&lt;=Y373,Y373&lt;71),VLOOKUP($W373,日射量と図３!$E$6:$F$34,2,TRUE),IF(AND(71&lt;=Y373,Y373&lt;107),VLOOKUP($W373,日射量と図３!$E$6:$G$34,3,TRUE),IF(AND(107&lt;=Y373,Y373&lt;143),VLOOKUP($W373,日射量と図３!$E$6:$H$34,4,TRUE),VLOOKUP($W373,日射量と図３!$E$6:$I$34,5,TRUE))))))</f>
        <v/>
      </c>
      <c r="AB373" s="4" t="str">
        <f>IF($V373="","",IF(Z373&lt;36,0,IF(AND(36&lt;=Z373,Z373&lt;71),VLOOKUP($W373,日射量と図３!$E$6:$F$34,2,TRUE),IF(AND(71&lt;=Z373,Z373&lt;107),VLOOKUP($W373,日射量と図３!$E$6:$G$34,3,TRUE),IF(AND(107&lt;=Z373,Z373&lt;143),VLOOKUP($W373,日射量と図３!$E$6:$H$34,4,TRUE),VLOOKUP($W373,日射量と図３!$E$6:$I$34,5,TRUE))))))</f>
        <v/>
      </c>
      <c r="AC373" s="382" t="str">
        <f t="shared" si="72"/>
        <v/>
      </c>
      <c r="AD373" s="382" t="str">
        <f t="shared" si="73"/>
        <v/>
      </c>
    </row>
    <row r="374" spans="11:30" ht="13.5" customHeight="1">
      <c r="K374" s="4">
        <f t="shared" si="66"/>
        <v>6</v>
      </c>
      <c r="L374" s="34">
        <v>43267</v>
      </c>
      <c r="M374" s="4">
        <v>16</v>
      </c>
      <c r="N374" s="4">
        <v>11</v>
      </c>
      <c r="O374" s="31">
        <v>0.41666666666666669</v>
      </c>
      <c r="P374" s="35">
        <v>24.529999999999998</v>
      </c>
      <c r="Q374" s="36">
        <f t="shared" si="67"/>
        <v>12</v>
      </c>
      <c r="R374" s="4">
        <f t="shared" si="68"/>
        <v>0</v>
      </c>
      <c r="S374" s="31">
        <f t="shared" si="74"/>
        <v>0.19388888888888889</v>
      </c>
      <c r="T374" s="31">
        <f t="shared" si="75"/>
        <v>0.79240740740740734</v>
      </c>
      <c r="U374" s="4">
        <f t="shared" si="69"/>
        <v>0</v>
      </c>
      <c r="V374" s="4" t="str">
        <f t="shared" si="70"/>
        <v/>
      </c>
      <c r="W374" s="18" t="str">
        <f>IF(V374="","",VLOOKUP(L374,日射量と図３!$A$4:$C$368,3,TRUE)*238.85/100)</f>
        <v/>
      </c>
      <c r="X374" s="4" t="str">
        <f t="shared" si="71"/>
        <v/>
      </c>
      <c r="Y374" s="4" t="str">
        <f t="shared" si="76"/>
        <v/>
      </c>
      <c r="Z374" s="4" t="str">
        <f t="shared" si="77"/>
        <v/>
      </c>
      <c r="AA374" s="4" t="str">
        <f>IF($V374="","",IF(Y374&lt;36,0,IF(AND(36&lt;=Y374,Y374&lt;71),VLOOKUP($W374,日射量と図３!$E$6:$F$34,2,TRUE),IF(AND(71&lt;=Y374,Y374&lt;107),VLOOKUP($W374,日射量と図３!$E$6:$G$34,3,TRUE),IF(AND(107&lt;=Y374,Y374&lt;143),VLOOKUP($W374,日射量と図３!$E$6:$H$34,4,TRUE),VLOOKUP($W374,日射量と図３!$E$6:$I$34,5,TRUE))))))</f>
        <v/>
      </c>
      <c r="AB374" s="4" t="str">
        <f>IF($V374="","",IF(Z374&lt;36,0,IF(AND(36&lt;=Z374,Z374&lt;71),VLOOKUP($W374,日射量と図３!$E$6:$F$34,2,TRUE),IF(AND(71&lt;=Z374,Z374&lt;107),VLOOKUP($W374,日射量と図３!$E$6:$G$34,3,TRUE),IF(AND(107&lt;=Z374,Z374&lt;143),VLOOKUP($W374,日射量と図３!$E$6:$H$34,4,TRUE),VLOOKUP($W374,日射量と図３!$E$6:$I$34,5,TRUE))))))</f>
        <v/>
      </c>
      <c r="AC374" s="382" t="str">
        <f t="shared" si="72"/>
        <v/>
      </c>
      <c r="AD374" s="382" t="str">
        <f t="shared" si="73"/>
        <v/>
      </c>
    </row>
    <row r="375" spans="11:30" ht="13.5" customHeight="1">
      <c r="K375" s="4">
        <f t="shared" si="66"/>
        <v>6</v>
      </c>
      <c r="L375" s="34">
        <v>43267</v>
      </c>
      <c r="M375" s="4">
        <v>16</v>
      </c>
      <c r="N375" s="4">
        <v>12</v>
      </c>
      <c r="O375" s="31">
        <v>0.45833333333333331</v>
      </c>
      <c r="P375" s="35">
        <v>25.29</v>
      </c>
      <c r="Q375" s="36">
        <f t="shared" si="67"/>
        <v>12</v>
      </c>
      <c r="R375" s="4">
        <f t="shared" si="68"/>
        <v>0</v>
      </c>
      <c r="S375" s="31">
        <f t="shared" si="74"/>
        <v>0.19388888888888889</v>
      </c>
      <c r="T375" s="31">
        <f t="shared" si="75"/>
        <v>0.79240740740740734</v>
      </c>
      <c r="U375" s="4">
        <f t="shared" si="69"/>
        <v>0</v>
      </c>
      <c r="V375" s="4" t="str">
        <f t="shared" si="70"/>
        <v/>
      </c>
      <c r="W375" s="18" t="str">
        <f>IF(V375="","",VLOOKUP(L375,日射量と図３!$A$4:$C$368,3,TRUE)*238.85/100)</f>
        <v/>
      </c>
      <c r="X375" s="4" t="str">
        <f t="shared" si="71"/>
        <v/>
      </c>
      <c r="Y375" s="4" t="str">
        <f t="shared" si="76"/>
        <v/>
      </c>
      <c r="Z375" s="4" t="str">
        <f t="shared" si="77"/>
        <v/>
      </c>
      <c r="AA375" s="4" t="str">
        <f>IF($V375="","",IF(Y375&lt;36,0,IF(AND(36&lt;=Y375,Y375&lt;71),VLOOKUP($W375,日射量と図３!$E$6:$F$34,2,TRUE),IF(AND(71&lt;=Y375,Y375&lt;107),VLOOKUP($W375,日射量と図３!$E$6:$G$34,3,TRUE),IF(AND(107&lt;=Y375,Y375&lt;143),VLOOKUP($W375,日射量と図３!$E$6:$H$34,4,TRUE),VLOOKUP($W375,日射量と図３!$E$6:$I$34,5,TRUE))))))</f>
        <v/>
      </c>
      <c r="AB375" s="4" t="str">
        <f>IF($V375="","",IF(Z375&lt;36,0,IF(AND(36&lt;=Z375,Z375&lt;71),VLOOKUP($W375,日射量と図３!$E$6:$F$34,2,TRUE),IF(AND(71&lt;=Z375,Z375&lt;107),VLOOKUP($W375,日射量と図３!$E$6:$G$34,3,TRUE),IF(AND(107&lt;=Z375,Z375&lt;143),VLOOKUP($W375,日射量と図３!$E$6:$H$34,4,TRUE),VLOOKUP($W375,日射量と図３!$E$6:$I$34,5,TRUE))))))</f>
        <v/>
      </c>
      <c r="AC375" s="382" t="str">
        <f t="shared" si="72"/>
        <v/>
      </c>
      <c r="AD375" s="382" t="str">
        <f t="shared" si="73"/>
        <v/>
      </c>
    </row>
    <row r="376" spans="11:30" ht="13.5" customHeight="1">
      <c r="K376" s="4">
        <f t="shared" si="66"/>
        <v>6</v>
      </c>
      <c r="L376" s="34">
        <v>43267</v>
      </c>
      <c r="M376" s="4">
        <v>16</v>
      </c>
      <c r="N376" s="4">
        <v>13</v>
      </c>
      <c r="O376" s="31">
        <v>0.5</v>
      </c>
      <c r="P376" s="35">
        <v>26</v>
      </c>
      <c r="Q376" s="36">
        <f t="shared" si="67"/>
        <v>12</v>
      </c>
      <c r="R376" s="4">
        <f t="shared" si="68"/>
        <v>0</v>
      </c>
      <c r="S376" s="31">
        <f t="shared" si="74"/>
        <v>0.19388888888888889</v>
      </c>
      <c r="T376" s="31">
        <f t="shared" si="75"/>
        <v>0.79240740740740734</v>
      </c>
      <c r="U376" s="4">
        <f t="shared" si="69"/>
        <v>0</v>
      </c>
      <c r="V376" s="4" t="str">
        <f t="shared" si="70"/>
        <v/>
      </c>
      <c r="W376" s="18" t="str">
        <f>IF(V376="","",VLOOKUP(L376,日射量と図３!$A$4:$C$368,3,TRUE)*238.85/100)</f>
        <v/>
      </c>
      <c r="X376" s="4" t="str">
        <f t="shared" si="71"/>
        <v/>
      </c>
      <c r="Y376" s="4" t="str">
        <f t="shared" si="76"/>
        <v/>
      </c>
      <c r="Z376" s="4" t="str">
        <f t="shared" si="77"/>
        <v/>
      </c>
      <c r="AA376" s="4" t="str">
        <f>IF($V376="","",IF(Y376&lt;36,0,IF(AND(36&lt;=Y376,Y376&lt;71),VLOOKUP($W376,日射量と図３!$E$6:$F$34,2,TRUE),IF(AND(71&lt;=Y376,Y376&lt;107),VLOOKUP($W376,日射量と図３!$E$6:$G$34,3,TRUE),IF(AND(107&lt;=Y376,Y376&lt;143),VLOOKUP($W376,日射量と図３!$E$6:$H$34,4,TRUE),VLOOKUP($W376,日射量と図３!$E$6:$I$34,5,TRUE))))))</f>
        <v/>
      </c>
      <c r="AB376" s="4" t="str">
        <f>IF($V376="","",IF(Z376&lt;36,0,IF(AND(36&lt;=Z376,Z376&lt;71),VLOOKUP($W376,日射量と図３!$E$6:$F$34,2,TRUE),IF(AND(71&lt;=Z376,Z376&lt;107),VLOOKUP($W376,日射量と図３!$E$6:$G$34,3,TRUE),IF(AND(107&lt;=Z376,Z376&lt;143),VLOOKUP($W376,日射量と図３!$E$6:$H$34,4,TRUE),VLOOKUP($W376,日射量と図３!$E$6:$I$34,5,TRUE))))))</f>
        <v/>
      </c>
      <c r="AC376" s="382" t="str">
        <f t="shared" si="72"/>
        <v/>
      </c>
      <c r="AD376" s="382" t="str">
        <f t="shared" si="73"/>
        <v/>
      </c>
    </row>
    <row r="377" spans="11:30" ht="13.5" customHeight="1">
      <c r="K377" s="4">
        <f t="shared" si="66"/>
        <v>6</v>
      </c>
      <c r="L377" s="34">
        <v>43267</v>
      </c>
      <c r="M377" s="4">
        <v>16</v>
      </c>
      <c r="N377" s="4">
        <v>14</v>
      </c>
      <c r="O377" s="31">
        <v>0.54166666666666663</v>
      </c>
      <c r="P377" s="35">
        <v>26.05</v>
      </c>
      <c r="Q377" s="36">
        <f t="shared" si="67"/>
        <v>12</v>
      </c>
      <c r="R377" s="4">
        <f t="shared" si="68"/>
        <v>0</v>
      </c>
      <c r="S377" s="31">
        <f t="shared" si="74"/>
        <v>0.19388888888888889</v>
      </c>
      <c r="T377" s="31">
        <f t="shared" si="75"/>
        <v>0.79240740740740734</v>
      </c>
      <c r="U377" s="4">
        <f t="shared" si="69"/>
        <v>0</v>
      </c>
      <c r="V377" s="4" t="str">
        <f t="shared" si="70"/>
        <v/>
      </c>
      <c r="W377" s="18" t="str">
        <f>IF(V377="","",VLOOKUP(L377,日射量と図３!$A$4:$C$368,3,TRUE)*238.85/100)</f>
        <v/>
      </c>
      <c r="X377" s="4" t="str">
        <f t="shared" si="71"/>
        <v/>
      </c>
      <c r="Y377" s="4" t="str">
        <f t="shared" si="76"/>
        <v/>
      </c>
      <c r="Z377" s="4" t="str">
        <f t="shared" si="77"/>
        <v/>
      </c>
      <c r="AA377" s="4" t="str">
        <f>IF($V377="","",IF(Y377&lt;36,0,IF(AND(36&lt;=Y377,Y377&lt;71),VLOOKUP($W377,日射量と図３!$E$6:$F$34,2,TRUE),IF(AND(71&lt;=Y377,Y377&lt;107),VLOOKUP($W377,日射量と図３!$E$6:$G$34,3,TRUE),IF(AND(107&lt;=Y377,Y377&lt;143),VLOOKUP($W377,日射量と図３!$E$6:$H$34,4,TRUE),VLOOKUP($W377,日射量と図３!$E$6:$I$34,5,TRUE))))))</f>
        <v/>
      </c>
      <c r="AB377" s="4" t="str">
        <f>IF($V377="","",IF(Z377&lt;36,0,IF(AND(36&lt;=Z377,Z377&lt;71),VLOOKUP($W377,日射量と図３!$E$6:$F$34,2,TRUE),IF(AND(71&lt;=Z377,Z377&lt;107),VLOOKUP($W377,日射量と図３!$E$6:$G$34,3,TRUE),IF(AND(107&lt;=Z377,Z377&lt;143),VLOOKUP($W377,日射量と図３!$E$6:$H$34,4,TRUE),VLOOKUP($W377,日射量と図３!$E$6:$I$34,5,TRUE))))))</f>
        <v/>
      </c>
      <c r="AC377" s="382" t="str">
        <f t="shared" si="72"/>
        <v/>
      </c>
      <c r="AD377" s="382" t="str">
        <f t="shared" si="73"/>
        <v/>
      </c>
    </row>
    <row r="378" spans="11:30" ht="13.5" customHeight="1">
      <c r="K378" s="4">
        <f t="shared" si="66"/>
        <v>6</v>
      </c>
      <c r="L378" s="34">
        <v>43267</v>
      </c>
      <c r="M378" s="4">
        <v>16</v>
      </c>
      <c r="N378" s="4">
        <v>15</v>
      </c>
      <c r="O378" s="31">
        <v>0.58333333333333337</v>
      </c>
      <c r="P378" s="35">
        <v>25.619999999999997</v>
      </c>
      <c r="Q378" s="36">
        <f t="shared" si="67"/>
        <v>12</v>
      </c>
      <c r="R378" s="4">
        <f t="shared" si="68"/>
        <v>0</v>
      </c>
      <c r="S378" s="31">
        <f t="shared" si="74"/>
        <v>0.19388888888888889</v>
      </c>
      <c r="T378" s="31">
        <f t="shared" si="75"/>
        <v>0.79240740740740734</v>
      </c>
      <c r="U378" s="4">
        <f t="shared" si="69"/>
        <v>0</v>
      </c>
      <c r="V378" s="4" t="str">
        <f t="shared" si="70"/>
        <v/>
      </c>
      <c r="W378" s="18" t="str">
        <f>IF(V378="","",VLOOKUP(L378,日射量と図３!$A$4:$C$368,3,TRUE)*238.85/100)</f>
        <v/>
      </c>
      <c r="X378" s="4" t="str">
        <f t="shared" si="71"/>
        <v/>
      </c>
      <c r="Y378" s="4" t="str">
        <f t="shared" si="76"/>
        <v/>
      </c>
      <c r="Z378" s="4" t="str">
        <f t="shared" si="77"/>
        <v/>
      </c>
      <c r="AA378" s="4" t="str">
        <f>IF($V378="","",IF(Y378&lt;36,0,IF(AND(36&lt;=Y378,Y378&lt;71),VLOOKUP($W378,日射量と図３!$E$6:$F$34,2,TRUE),IF(AND(71&lt;=Y378,Y378&lt;107),VLOOKUP($W378,日射量と図３!$E$6:$G$34,3,TRUE),IF(AND(107&lt;=Y378,Y378&lt;143),VLOOKUP($W378,日射量と図３!$E$6:$H$34,4,TRUE),VLOOKUP($W378,日射量と図３!$E$6:$I$34,5,TRUE))))))</f>
        <v/>
      </c>
      <c r="AB378" s="4" t="str">
        <f>IF($V378="","",IF(Z378&lt;36,0,IF(AND(36&lt;=Z378,Z378&lt;71),VLOOKUP($W378,日射量と図３!$E$6:$F$34,2,TRUE),IF(AND(71&lt;=Z378,Z378&lt;107),VLOOKUP($W378,日射量と図３!$E$6:$G$34,3,TRUE),IF(AND(107&lt;=Z378,Z378&lt;143),VLOOKUP($W378,日射量と図３!$E$6:$H$34,4,TRUE),VLOOKUP($W378,日射量と図３!$E$6:$I$34,5,TRUE))))))</f>
        <v/>
      </c>
      <c r="AC378" s="382" t="str">
        <f t="shared" si="72"/>
        <v/>
      </c>
      <c r="AD378" s="382" t="str">
        <f t="shared" si="73"/>
        <v/>
      </c>
    </row>
    <row r="379" spans="11:30" ht="13.5" customHeight="1">
      <c r="K379" s="4">
        <f t="shared" si="66"/>
        <v>6</v>
      </c>
      <c r="L379" s="34">
        <v>43267</v>
      </c>
      <c r="M379" s="4">
        <v>16</v>
      </c>
      <c r="N379" s="4">
        <v>16</v>
      </c>
      <c r="O379" s="31">
        <v>0.625</v>
      </c>
      <c r="P379" s="35">
        <v>25.47</v>
      </c>
      <c r="Q379" s="36">
        <f t="shared" si="67"/>
        <v>16</v>
      </c>
      <c r="R379" s="4">
        <f t="shared" si="68"/>
        <v>0</v>
      </c>
      <c r="S379" s="31">
        <f t="shared" si="74"/>
        <v>0.19388888888888889</v>
      </c>
      <c r="T379" s="31">
        <f t="shared" si="75"/>
        <v>0.79240740740740734</v>
      </c>
      <c r="U379" s="4">
        <f t="shared" si="69"/>
        <v>0</v>
      </c>
      <c r="V379" s="4" t="str">
        <f t="shared" si="70"/>
        <v/>
      </c>
      <c r="W379" s="18" t="str">
        <f>IF(V379="","",VLOOKUP(L379,日射量と図３!$A$4:$C$368,3,TRUE)*238.85/100)</f>
        <v/>
      </c>
      <c r="X379" s="4" t="str">
        <f t="shared" si="71"/>
        <v/>
      </c>
      <c r="Y379" s="4" t="str">
        <f t="shared" si="76"/>
        <v/>
      </c>
      <c r="Z379" s="4" t="str">
        <f t="shared" si="77"/>
        <v/>
      </c>
      <c r="AA379" s="4" t="str">
        <f>IF($V379="","",IF(Y379&lt;36,0,IF(AND(36&lt;=Y379,Y379&lt;71),VLOOKUP($W379,日射量と図３!$E$6:$F$34,2,TRUE),IF(AND(71&lt;=Y379,Y379&lt;107),VLOOKUP($W379,日射量と図３!$E$6:$G$34,3,TRUE),IF(AND(107&lt;=Y379,Y379&lt;143),VLOOKUP($W379,日射量と図３!$E$6:$H$34,4,TRUE),VLOOKUP($W379,日射量と図３!$E$6:$I$34,5,TRUE))))))</f>
        <v/>
      </c>
      <c r="AB379" s="4" t="str">
        <f>IF($V379="","",IF(Z379&lt;36,0,IF(AND(36&lt;=Z379,Z379&lt;71),VLOOKUP($W379,日射量と図３!$E$6:$F$34,2,TRUE),IF(AND(71&lt;=Z379,Z379&lt;107),VLOOKUP($W379,日射量と図３!$E$6:$G$34,3,TRUE),IF(AND(107&lt;=Z379,Z379&lt;143),VLOOKUP($W379,日射量と図３!$E$6:$H$34,4,TRUE),VLOOKUP($W379,日射量と図３!$E$6:$I$34,5,TRUE))))))</f>
        <v/>
      </c>
      <c r="AC379" s="382" t="str">
        <f t="shared" si="72"/>
        <v/>
      </c>
      <c r="AD379" s="382" t="str">
        <f t="shared" si="73"/>
        <v/>
      </c>
    </row>
    <row r="380" spans="11:30" ht="13.5" customHeight="1">
      <c r="K380" s="4">
        <f t="shared" si="66"/>
        <v>6</v>
      </c>
      <c r="L380" s="34">
        <v>43267</v>
      </c>
      <c r="M380" s="4">
        <v>16</v>
      </c>
      <c r="N380" s="4">
        <v>17</v>
      </c>
      <c r="O380" s="31">
        <v>0.66666666666666663</v>
      </c>
      <c r="P380" s="35">
        <v>24.84</v>
      </c>
      <c r="Q380" s="36">
        <f t="shared" si="67"/>
        <v>16</v>
      </c>
      <c r="R380" s="4">
        <f t="shared" si="68"/>
        <v>0</v>
      </c>
      <c r="S380" s="31">
        <f t="shared" si="74"/>
        <v>0.19388888888888889</v>
      </c>
      <c r="T380" s="31">
        <f t="shared" si="75"/>
        <v>0.79240740740740734</v>
      </c>
      <c r="U380" s="4">
        <f t="shared" si="69"/>
        <v>0</v>
      </c>
      <c r="V380" s="4" t="str">
        <f t="shared" si="70"/>
        <v/>
      </c>
      <c r="W380" s="18" t="str">
        <f>IF(V380="","",VLOOKUP(L380,日射量と図３!$A$4:$C$368,3,TRUE)*238.85/100)</f>
        <v/>
      </c>
      <c r="X380" s="4" t="str">
        <f t="shared" si="71"/>
        <v/>
      </c>
      <c r="Y380" s="4" t="str">
        <f t="shared" si="76"/>
        <v/>
      </c>
      <c r="Z380" s="4" t="str">
        <f t="shared" si="77"/>
        <v/>
      </c>
      <c r="AA380" s="4" t="str">
        <f>IF($V380="","",IF(Y380&lt;36,0,IF(AND(36&lt;=Y380,Y380&lt;71),VLOOKUP($W380,日射量と図３!$E$6:$F$34,2,TRUE),IF(AND(71&lt;=Y380,Y380&lt;107),VLOOKUP($W380,日射量と図３!$E$6:$G$34,3,TRUE),IF(AND(107&lt;=Y380,Y380&lt;143),VLOOKUP($W380,日射量と図３!$E$6:$H$34,4,TRUE),VLOOKUP($W380,日射量と図３!$E$6:$I$34,5,TRUE))))))</f>
        <v/>
      </c>
      <c r="AB380" s="4" t="str">
        <f>IF($V380="","",IF(Z380&lt;36,0,IF(AND(36&lt;=Z380,Z380&lt;71),VLOOKUP($W380,日射量と図３!$E$6:$F$34,2,TRUE),IF(AND(71&lt;=Z380,Z380&lt;107),VLOOKUP($W380,日射量と図３!$E$6:$G$34,3,TRUE),IF(AND(107&lt;=Z380,Z380&lt;143),VLOOKUP($W380,日射量と図３!$E$6:$H$34,4,TRUE),VLOOKUP($W380,日射量と図３!$E$6:$I$34,5,TRUE))))))</f>
        <v/>
      </c>
      <c r="AC380" s="382" t="str">
        <f t="shared" si="72"/>
        <v/>
      </c>
      <c r="AD380" s="382" t="str">
        <f t="shared" si="73"/>
        <v/>
      </c>
    </row>
    <row r="381" spans="11:30" ht="13.5" customHeight="1">
      <c r="K381" s="4">
        <f t="shared" si="66"/>
        <v>6</v>
      </c>
      <c r="L381" s="34">
        <v>43267</v>
      </c>
      <c r="M381" s="4">
        <v>16</v>
      </c>
      <c r="N381" s="4">
        <v>18</v>
      </c>
      <c r="O381" s="31">
        <v>0.70833333333333337</v>
      </c>
      <c r="P381" s="35">
        <v>24.41</v>
      </c>
      <c r="Q381" s="36">
        <f t="shared" si="67"/>
        <v>16</v>
      </c>
      <c r="R381" s="4">
        <f t="shared" si="68"/>
        <v>0</v>
      </c>
      <c r="S381" s="31">
        <f t="shared" si="74"/>
        <v>0.19388888888888889</v>
      </c>
      <c r="T381" s="31">
        <f t="shared" si="75"/>
        <v>0.79240740740740734</v>
      </c>
      <c r="U381" s="4">
        <f t="shared" si="69"/>
        <v>0</v>
      </c>
      <c r="V381" s="4" t="str">
        <f t="shared" si="70"/>
        <v/>
      </c>
      <c r="W381" s="18" t="str">
        <f>IF(V381="","",VLOOKUP(L381,日射量と図３!$A$4:$C$368,3,TRUE)*238.85/100)</f>
        <v/>
      </c>
      <c r="X381" s="4" t="str">
        <f t="shared" si="71"/>
        <v/>
      </c>
      <c r="Y381" s="4" t="str">
        <f t="shared" si="76"/>
        <v/>
      </c>
      <c r="Z381" s="4" t="str">
        <f t="shared" si="77"/>
        <v/>
      </c>
      <c r="AA381" s="4" t="str">
        <f>IF($V381="","",IF(Y381&lt;36,0,IF(AND(36&lt;=Y381,Y381&lt;71),VLOOKUP($W381,日射量と図３!$E$6:$F$34,2,TRUE),IF(AND(71&lt;=Y381,Y381&lt;107),VLOOKUP($W381,日射量と図３!$E$6:$G$34,3,TRUE),IF(AND(107&lt;=Y381,Y381&lt;143),VLOOKUP($W381,日射量と図３!$E$6:$H$34,4,TRUE),VLOOKUP($W381,日射量と図３!$E$6:$I$34,5,TRUE))))))</f>
        <v/>
      </c>
      <c r="AB381" s="4" t="str">
        <f>IF($V381="","",IF(Z381&lt;36,0,IF(AND(36&lt;=Z381,Z381&lt;71),VLOOKUP($W381,日射量と図３!$E$6:$F$34,2,TRUE),IF(AND(71&lt;=Z381,Z381&lt;107),VLOOKUP($W381,日射量と図３!$E$6:$G$34,3,TRUE),IF(AND(107&lt;=Z381,Z381&lt;143),VLOOKUP($W381,日射量と図３!$E$6:$H$34,4,TRUE),VLOOKUP($W381,日射量と図３!$E$6:$I$34,5,TRUE))))))</f>
        <v/>
      </c>
      <c r="AC381" s="382" t="str">
        <f t="shared" si="72"/>
        <v/>
      </c>
      <c r="AD381" s="382" t="str">
        <f t="shared" si="73"/>
        <v/>
      </c>
    </row>
    <row r="382" spans="11:30" ht="13.5" customHeight="1">
      <c r="K382" s="4">
        <f t="shared" si="66"/>
        <v>6</v>
      </c>
      <c r="L382" s="34">
        <v>43267</v>
      </c>
      <c r="M382" s="4">
        <v>16</v>
      </c>
      <c r="N382" s="4">
        <v>19</v>
      </c>
      <c r="O382" s="31">
        <v>0.75</v>
      </c>
      <c r="P382" s="35">
        <v>23.580000000000002</v>
      </c>
      <c r="Q382" s="36">
        <f t="shared" si="67"/>
        <v>16</v>
      </c>
      <c r="R382" s="4">
        <f t="shared" si="68"/>
        <v>0</v>
      </c>
      <c r="S382" s="31">
        <f t="shared" si="74"/>
        <v>0.19388888888888889</v>
      </c>
      <c r="T382" s="31">
        <f t="shared" si="75"/>
        <v>0.79240740740740734</v>
      </c>
      <c r="U382" s="4">
        <f t="shared" si="69"/>
        <v>0</v>
      </c>
      <c r="V382" s="4" t="str">
        <f t="shared" si="70"/>
        <v/>
      </c>
      <c r="W382" s="18" t="str">
        <f>IF(V382="","",VLOOKUP(L382,日射量と図３!$A$4:$C$368,3,TRUE)*238.85/100)</f>
        <v/>
      </c>
      <c r="X382" s="4" t="str">
        <f t="shared" si="71"/>
        <v/>
      </c>
      <c r="Y382" s="4" t="str">
        <f t="shared" si="76"/>
        <v/>
      </c>
      <c r="Z382" s="4" t="str">
        <f t="shared" si="77"/>
        <v/>
      </c>
      <c r="AA382" s="4" t="str">
        <f>IF($V382="","",IF(Y382&lt;36,0,IF(AND(36&lt;=Y382,Y382&lt;71),VLOOKUP($W382,日射量と図３!$E$6:$F$34,2,TRUE),IF(AND(71&lt;=Y382,Y382&lt;107),VLOOKUP($W382,日射量と図３!$E$6:$G$34,3,TRUE),IF(AND(107&lt;=Y382,Y382&lt;143),VLOOKUP($W382,日射量と図３!$E$6:$H$34,4,TRUE),VLOOKUP($W382,日射量と図３!$E$6:$I$34,5,TRUE))))))</f>
        <v/>
      </c>
      <c r="AB382" s="4" t="str">
        <f>IF($V382="","",IF(Z382&lt;36,0,IF(AND(36&lt;=Z382,Z382&lt;71),VLOOKUP($W382,日射量と図３!$E$6:$F$34,2,TRUE),IF(AND(71&lt;=Z382,Z382&lt;107),VLOOKUP($W382,日射量と図３!$E$6:$G$34,3,TRUE),IF(AND(107&lt;=Z382,Z382&lt;143),VLOOKUP($W382,日射量と図３!$E$6:$H$34,4,TRUE),VLOOKUP($W382,日射量と図３!$E$6:$I$34,5,TRUE))))))</f>
        <v/>
      </c>
      <c r="AC382" s="382" t="str">
        <f t="shared" si="72"/>
        <v/>
      </c>
      <c r="AD382" s="382" t="str">
        <f t="shared" si="73"/>
        <v/>
      </c>
    </row>
    <row r="383" spans="11:30" ht="13.5" customHeight="1">
      <c r="K383" s="4">
        <f t="shared" si="66"/>
        <v>6</v>
      </c>
      <c r="L383" s="34">
        <v>43267</v>
      </c>
      <c r="M383" s="4">
        <v>16</v>
      </c>
      <c r="N383" s="4">
        <v>20</v>
      </c>
      <c r="O383" s="31">
        <v>0.79166666666666663</v>
      </c>
      <c r="P383" s="35">
        <v>22.52</v>
      </c>
      <c r="Q383" s="36">
        <f t="shared" si="67"/>
        <v>16</v>
      </c>
      <c r="R383" s="4">
        <f t="shared" si="68"/>
        <v>0</v>
      </c>
      <c r="S383" s="31">
        <f t="shared" si="74"/>
        <v>0.19388888888888889</v>
      </c>
      <c r="T383" s="31">
        <f t="shared" si="75"/>
        <v>0.79240740740740734</v>
      </c>
      <c r="U383" s="4">
        <f t="shared" si="69"/>
        <v>0</v>
      </c>
      <c r="V383" s="4" t="str">
        <f t="shared" si="70"/>
        <v/>
      </c>
      <c r="W383" s="18" t="str">
        <f>IF(V383="","",VLOOKUP(L383,日射量と図３!$A$4:$C$368,3,TRUE)*238.85/100)</f>
        <v/>
      </c>
      <c r="X383" s="4" t="str">
        <f t="shared" si="71"/>
        <v/>
      </c>
      <c r="Y383" s="4" t="str">
        <f t="shared" si="76"/>
        <v/>
      </c>
      <c r="Z383" s="4" t="str">
        <f t="shared" si="77"/>
        <v/>
      </c>
      <c r="AA383" s="4" t="str">
        <f>IF($V383="","",IF(Y383&lt;36,0,IF(AND(36&lt;=Y383,Y383&lt;71),VLOOKUP($W383,日射量と図３!$E$6:$F$34,2,TRUE),IF(AND(71&lt;=Y383,Y383&lt;107),VLOOKUP($W383,日射量と図３!$E$6:$G$34,3,TRUE),IF(AND(107&lt;=Y383,Y383&lt;143),VLOOKUP($W383,日射量と図３!$E$6:$H$34,4,TRUE),VLOOKUP($W383,日射量と図３!$E$6:$I$34,5,TRUE))))))</f>
        <v/>
      </c>
      <c r="AB383" s="4" t="str">
        <f>IF($V383="","",IF(Z383&lt;36,0,IF(AND(36&lt;=Z383,Z383&lt;71),VLOOKUP($W383,日射量と図３!$E$6:$F$34,2,TRUE),IF(AND(71&lt;=Z383,Z383&lt;107),VLOOKUP($W383,日射量と図３!$E$6:$G$34,3,TRUE),IF(AND(107&lt;=Z383,Z383&lt;143),VLOOKUP($W383,日射量と図３!$E$6:$H$34,4,TRUE),VLOOKUP($W383,日射量と図３!$E$6:$I$34,5,TRUE))))))</f>
        <v/>
      </c>
      <c r="AC383" s="382" t="str">
        <f t="shared" si="72"/>
        <v/>
      </c>
      <c r="AD383" s="382" t="str">
        <f t="shared" si="73"/>
        <v/>
      </c>
    </row>
    <row r="384" spans="11:30" ht="13.5" customHeight="1">
      <c r="K384" s="4">
        <f t="shared" si="66"/>
        <v>6</v>
      </c>
      <c r="L384" s="34">
        <v>43267</v>
      </c>
      <c r="M384" s="4">
        <v>16</v>
      </c>
      <c r="N384" s="4">
        <v>21</v>
      </c>
      <c r="O384" s="31">
        <v>0.83333333333333337</v>
      </c>
      <c r="P384" s="35">
        <v>21.889999999999997</v>
      </c>
      <c r="Q384" s="36">
        <f t="shared" si="67"/>
        <v>16</v>
      </c>
      <c r="R384" s="4">
        <f t="shared" si="68"/>
        <v>0</v>
      </c>
      <c r="S384" s="31">
        <f t="shared" si="74"/>
        <v>0.19388888888888889</v>
      </c>
      <c r="T384" s="31">
        <f t="shared" si="75"/>
        <v>0.79240740740740734</v>
      </c>
      <c r="U384" s="4">
        <f t="shared" si="69"/>
        <v>0</v>
      </c>
      <c r="V384" s="4" t="str">
        <f t="shared" si="70"/>
        <v/>
      </c>
      <c r="W384" s="18" t="str">
        <f>IF(V384="","",VLOOKUP(L384,日射量と図３!$A$4:$C$368,3,TRUE)*238.85/100)</f>
        <v/>
      </c>
      <c r="X384" s="4" t="str">
        <f t="shared" si="71"/>
        <v/>
      </c>
      <c r="Y384" s="4" t="str">
        <f t="shared" si="76"/>
        <v/>
      </c>
      <c r="Z384" s="4" t="str">
        <f t="shared" si="77"/>
        <v/>
      </c>
      <c r="AA384" s="4" t="str">
        <f>IF($V384="","",IF(Y384&lt;36,0,IF(AND(36&lt;=Y384,Y384&lt;71),VLOOKUP($W384,日射量と図３!$E$6:$F$34,2,TRUE),IF(AND(71&lt;=Y384,Y384&lt;107),VLOOKUP($W384,日射量と図３!$E$6:$G$34,3,TRUE),IF(AND(107&lt;=Y384,Y384&lt;143),VLOOKUP($W384,日射量と図３!$E$6:$H$34,4,TRUE),VLOOKUP($W384,日射量と図３!$E$6:$I$34,5,TRUE))))))</f>
        <v/>
      </c>
      <c r="AB384" s="4" t="str">
        <f>IF($V384="","",IF(Z384&lt;36,0,IF(AND(36&lt;=Z384,Z384&lt;71),VLOOKUP($W384,日射量と図３!$E$6:$F$34,2,TRUE),IF(AND(71&lt;=Z384,Z384&lt;107),VLOOKUP($W384,日射量と図３!$E$6:$G$34,3,TRUE),IF(AND(107&lt;=Z384,Z384&lt;143),VLOOKUP($W384,日射量と図３!$E$6:$H$34,4,TRUE),VLOOKUP($W384,日射量と図３!$E$6:$I$34,5,TRUE))))))</f>
        <v/>
      </c>
      <c r="AC384" s="382" t="str">
        <f t="shared" si="72"/>
        <v/>
      </c>
      <c r="AD384" s="382" t="str">
        <f t="shared" si="73"/>
        <v/>
      </c>
    </row>
    <row r="385" spans="11:30" ht="13.5" customHeight="1">
      <c r="K385" s="4">
        <f t="shared" si="66"/>
        <v>6</v>
      </c>
      <c r="L385" s="34">
        <v>43267</v>
      </c>
      <c r="M385" s="4">
        <v>16</v>
      </c>
      <c r="N385" s="4">
        <v>22</v>
      </c>
      <c r="O385" s="31">
        <v>0.875</v>
      </c>
      <c r="P385" s="35">
        <v>21.52</v>
      </c>
      <c r="Q385" s="36">
        <f t="shared" si="67"/>
        <v>16</v>
      </c>
      <c r="R385" s="4">
        <f t="shared" si="68"/>
        <v>0</v>
      </c>
      <c r="S385" s="31">
        <f t="shared" si="74"/>
        <v>0.19388888888888889</v>
      </c>
      <c r="T385" s="31">
        <f t="shared" si="75"/>
        <v>0.79240740740740734</v>
      </c>
      <c r="U385" s="4">
        <f t="shared" si="69"/>
        <v>0</v>
      </c>
      <c r="V385" s="4" t="str">
        <f t="shared" si="70"/>
        <v/>
      </c>
      <c r="W385" s="18" t="str">
        <f>IF(V385="","",VLOOKUP(L385,日射量と図３!$A$4:$C$368,3,TRUE)*238.85/100)</f>
        <v/>
      </c>
      <c r="X385" s="4" t="str">
        <f t="shared" si="71"/>
        <v/>
      </c>
      <c r="Y385" s="4" t="str">
        <f t="shared" si="76"/>
        <v/>
      </c>
      <c r="Z385" s="4" t="str">
        <f t="shared" si="77"/>
        <v/>
      </c>
      <c r="AA385" s="4" t="str">
        <f>IF($V385="","",IF(Y385&lt;36,0,IF(AND(36&lt;=Y385,Y385&lt;71),VLOOKUP($W385,日射量と図３!$E$6:$F$34,2,TRUE),IF(AND(71&lt;=Y385,Y385&lt;107),VLOOKUP($W385,日射量と図３!$E$6:$G$34,3,TRUE),IF(AND(107&lt;=Y385,Y385&lt;143),VLOOKUP($W385,日射量と図３!$E$6:$H$34,4,TRUE),VLOOKUP($W385,日射量と図３!$E$6:$I$34,5,TRUE))))))</f>
        <v/>
      </c>
      <c r="AB385" s="4" t="str">
        <f>IF($V385="","",IF(Z385&lt;36,0,IF(AND(36&lt;=Z385,Z385&lt;71),VLOOKUP($W385,日射量と図３!$E$6:$F$34,2,TRUE),IF(AND(71&lt;=Z385,Z385&lt;107),VLOOKUP($W385,日射量と図３!$E$6:$G$34,3,TRUE),IF(AND(107&lt;=Z385,Z385&lt;143),VLOOKUP($W385,日射量と図３!$E$6:$H$34,4,TRUE),VLOOKUP($W385,日射量と図３!$E$6:$I$34,5,TRUE))))))</f>
        <v/>
      </c>
      <c r="AC385" s="382" t="str">
        <f t="shared" si="72"/>
        <v/>
      </c>
      <c r="AD385" s="382" t="str">
        <f t="shared" si="73"/>
        <v/>
      </c>
    </row>
    <row r="386" spans="11:30" ht="13.5" customHeight="1">
      <c r="K386" s="4">
        <f t="shared" si="66"/>
        <v>6</v>
      </c>
      <c r="L386" s="34">
        <v>43267</v>
      </c>
      <c r="M386" s="4">
        <v>16</v>
      </c>
      <c r="N386" s="4">
        <v>23</v>
      </c>
      <c r="O386" s="31">
        <v>0.91666666666666663</v>
      </c>
      <c r="P386" s="35">
        <v>21.099999999999994</v>
      </c>
      <c r="Q386" s="36">
        <f t="shared" si="67"/>
        <v>13</v>
      </c>
      <c r="R386" s="4">
        <f t="shared" si="68"/>
        <v>0</v>
      </c>
      <c r="S386" s="31">
        <f t="shared" si="74"/>
        <v>0.19388888888888889</v>
      </c>
      <c r="T386" s="31">
        <f t="shared" si="75"/>
        <v>0.79240740740740734</v>
      </c>
      <c r="U386" s="4">
        <f t="shared" si="69"/>
        <v>0</v>
      </c>
      <c r="V386" s="4" t="str">
        <f t="shared" si="70"/>
        <v/>
      </c>
      <c r="W386" s="18" t="str">
        <f>IF(V386="","",VLOOKUP(L386,日射量と図３!$A$4:$C$368,3,TRUE)*238.85/100)</f>
        <v/>
      </c>
      <c r="X386" s="4" t="str">
        <f t="shared" si="71"/>
        <v/>
      </c>
      <c r="Y386" s="4" t="str">
        <f t="shared" si="76"/>
        <v/>
      </c>
      <c r="Z386" s="4" t="str">
        <f t="shared" si="77"/>
        <v/>
      </c>
      <c r="AA386" s="4" t="str">
        <f>IF($V386="","",IF(Y386&lt;36,0,IF(AND(36&lt;=Y386,Y386&lt;71),VLOOKUP($W386,日射量と図３!$E$6:$F$34,2,TRUE),IF(AND(71&lt;=Y386,Y386&lt;107),VLOOKUP($W386,日射量と図３!$E$6:$G$34,3,TRUE),IF(AND(107&lt;=Y386,Y386&lt;143),VLOOKUP($W386,日射量と図３!$E$6:$H$34,4,TRUE),VLOOKUP($W386,日射量と図３!$E$6:$I$34,5,TRUE))))))</f>
        <v/>
      </c>
      <c r="AB386" s="4" t="str">
        <f>IF($V386="","",IF(Z386&lt;36,0,IF(AND(36&lt;=Z386,Z386&lt;71),VLOOKUP($W386,日射量と図３!$E$6:$F$34,2,TRUE),IF(AND(71&lt;=Z386,Z386&lt;107),VLOOKUP($W386,日射量と図３!$E$6:$G$34,3,TRUE),IF(AND(107&lt;=Z386,Z386&lt;143),VLOOKUP($W386,日射量と図３!$E$6:$H$34,4,TRUE),VLOOKUP($W386,日射量と図３!$E$6:$I$34,5,TRUE))))))</f>
        <v/>
      </c>
      <c r="AC386" s="382" t="str">
        <f t="shared" si="72"/>
        <v/>
      </c>
      <c r="AD386" s="382" t="str">
        <f t="shared" si="73"/>
        <v/>
      </c>
    </row>
    <row r="387" spans="11:30" ht="13.5" customHeight="1">
      <c r="K387" s="4">
        <f t="shared" si="66"/>
        <v>6</v>
      </c>
      <c r="L387" s="34">
        <v>43267</v>
      </c>
      <c r="M387" s="4">
        <v>16</v>
      </c>
      <c r="N387" s="4">
        <v>24</v>
      </c>
      <c r="O387" s="31">
        <v>0.95833333333333337</v>
      </c>
      <c r="P387" s="35">
        <v>20.799999999999997</v>
      </c>
      <c r="Q387" s="36">
        <f t="shared" si="67"/>
        <v>13</v>
      </c>
      <c r="R387" s="4">
        <f t="shared" si="68"/>
        <v>0</v>
      </c>
      <c r="S387" s="31">
        <f t="shared" si="74"/>
        <v>0.19388888888888889</v>
      </c>
      <c r="T387" s="31">
        <f t="shared" si="75"/>
        <v>0.79240740740740734</v>
      </c>
      <c r="U387" s="4">
        <f t="shared" si="69"/>
        <v>0</v>
      </c>
      <c r="V387" s="4" t="str">
        <f t="shared" si="70"/>
        <v/>
      </c>
      <c r="W387" s="18" t="str">
        <f>IF(V387="","",VLOOKUP(L387,日射量と図３!$A$4:$C$368,3,TRUE)*238.85/100)</f>
        <v/>
      </c>
      <c r="X387" s="4" t="str">
        <f t="shared" si="71"/>
        <v/>
      </c>
      <c r="Y387" s="4" t="str">
        <f t="shared" si="76"/>
        <v/>
      </c>
      <c r="Z387" s="4" t="str">
        <f t="shared" si="77"/>
        <v/>
      </c>
      <c r="AA387" s="4" t="str">
        <f>IF($V387="","",IF(Y387&lt;36,0,IF(AND(36&lt;=Y387,Y387&lt;71),VLOOKUP($W387,日射量と図３!$E$6:$F$34,2,TRUE),IF(AND(71&lt;=Y387,Y387&lt;107),VLOOKUP($W387,日射量と図３!$E$6:$G$34,3,TRUE),IF(AND(107&lt;=Y387,Y387&lt;143),VLOOKUP($W387,日射量と図３!$E$6:$H$34,4,TRUE),VLOOKUP($W387,日射量と図３!$E$6:$I$34,5,TRUE))))))</f>
        <v/>
      </c>
      <c r="AB387" s="4" t="str">
        <f>IF($V387="","",IF(Z387&lt;36,0,IF(AND(36&lt;=Z387,Z387&lt;71),VLOOKUP($W387,日射量と図３!$E$6:$F$34,2,TRUE),IF(AND(71&lt;=Z387,Z387&lt;107),VLOOKUP($W387,日射量と図３!$E$6:$G$34,3,TRUE),IF(AND(107&lt;=Z387,Z387&lt;143),VLOOKUP($W387,日射量と図３!$E$6:$H$34,4,TRUE),VLOOKUP($W387,日射量と図３!$E$6:$I$34,5,TRUE))))))</f>
        <v/>
      </c>
      <c r="AC387" s="382" t="str">
        <f t="shared" si="72"/>
        <v/>
      </c>
      <c r="AD387" s="382" t="str">
        <f t="shared" si="73"/>
        <v/>
      </c>
    </row>
    <row r="388" spans="11:30" ht="13.5" customHeight="1">
      <c r="K388" s="4">
        <f t="shared" si="66"/>
        <v>6</v>
      </c>
      <c r="L388" s="34">
        <v>43268</v>
      </c>
      <c r="M388" s="4">
        <v>17</v>
      </c>
      <c r="N388" s="4">
        <v>1</v>
      </c>
      <c r="O388" s="31">
        <v>0</v>
      </c>
      <c r="P388" s="35">
        <v>20.61</v>
      </c>
      <c r="Q388" s="36">
        <f t="shared" si="67"/>
        <v>13</v>
      </c>
      <c r="R388" s="4">
        <f t="shared" si="68"/>
        <v>0</v>
      </c>
      <c r="S388" s="31">
        <f t="shared" si="74"/>
        <v>0.19388888888888889</v>
      </c>
      <c r="T388" s="31">
        <f t="shared" si="75"/>
        <v>0.79240740740740734</v>
      </c>
      <c r="U388" s="4">
        <f t="shared" si="69"/>
        <v>0</v>
      </c>
      <c r="V388" s="4">
        <f t="shared" si="70"/>
        <v>0</v>
      </c>
      <c r="W388" s="18">
        <f>IF(V388="","",VLOOKUP(L388,日射量と図３!$A$4:$C$368,3,TRUE)*238.85/100)</f>
        <v>50.158499999999997</v>
      </c>
      <c r="X388" s="4">
        <f t="shared" si="71"/>
        <v>14</v>
      </c>
      <c r="Y388" s="4">
        <f t="shared" si="76"/>
        <v>0</v>
      </c>
      <c r="Z388" s="4">
        <f t="shared" si="77"/>
        <v>0</v>
      </c>
      <c r="AA388" s="4">
        <f>IF($V388="","",IF(Y388&lt;36,0,IF(AND(36&lt;=Y388,Y388&lt;71),VLOOKUP($W388,日射量と図３!$E$6:$F$34,2,TRUE),IF(AND(71&lt;=Y388,Y388&lt;107),VLOOKUP($W388,日射量と図３!$E$6:$G$34,3,TRUE),IF(AND(107&lt;=Y388,Y388&lt;143),VLOOKUP($W388,日射量と図３!$E$6:$H$34,4,TRUE),VLOOKUP($W388,日射量と図３!$E$6:$I$34,5,TRUE))))))</f>
        <v>0</v>
      </c>
      <c r="AB388" s="4">
        <f>IF($V388="","",IF(Z388&lt;36,0,IF(AND(36&lt;=Z388,Z388&lt;71),VLOOKUP($W388,日射量と図３!$E$6:$F$34,2,TRUE),IF(AND(71&lt;=Z388,Z388&lt;107),VLOOKUP($W388,日射量と図３!$E$6:$G$34,3,TRUE),IF(AND(107&lt;=Z388,Z388&lt;143),VLOOKUP($W388,日射量と図３!$E$6:$H$34,4,TRUE),VLOOKUP($W388,日射量と図３!$E$6:$I$34,5,TRUE))))))</f>
        <v>0</v>
      </c>
      <c r="AC388" s="382">
        <f t="shared" si="72"/>
        <v>0</v>
      </c>
      <c r="AD388" s="382">
        <f t="shared" si="73"/>
        <v>0</v>
      </c>
    </row>
    <row r="389" spans="11:30" ht="13.5" customHeight="1">
      <c r="K389" s="4">
        <f t="shared" ref="K389:K452" si="78">MONTH(L389)</f>
        <v>6</v>
      </c>
      <c r="L389" s="34">
        <v>43268</v>
      </c>
      <c r="M389" s="4">
        <v>17</v>
      </c>
      <c r="N389" s="4">
        <v>2</v>
      </c>
      <c r="O389" s="31">
        <v>4.1666666666666664E-2</v>
      </c>
      <c r="P389" s="35">
        <v>20.430000000000003</v>
      </c>
      <c r="Q389" s="36">
        <f t="shared" ref="Q389:Q452" si="79">IF(O389&lt;$B$15,$D$14,IF(O389&lt;$B$16,$D$15,IF(O389&lt;$B$17,$D$16,IF(O389&lt;$B$18,$D$17,IF(O389&lt;$B$19,$D$18,$D$19)))))</f>
        <v>13</v>
      </c>
      <c r="R389" s="4">
        <f t="shared" ref="R389:R452" si="80">IF(Q389-P389&gt;0,Q389-P389,0)</f>
        <v>0</v>
      </c>
      <c r="S389" s="31">
        <f t="shared" si="74"/>
        <v>0.19388888888888889</v>
      </c>
      <c r="T389" s="31">
        <f t="shared" si="75"/>
        <v>0.79240740740740734</v>
      </c>
      <c r="U389" s="4">
        <f t="shared" ref="U389:U452" si="81">IF(AND(S389&lt;O389,O389&lt;T389),R389,0)</f>
        <v>0</v>
      </c>
      <c r="V389" s="4" t="str">
        <f t="shared" ref="V389:V452" si="82">IF(N389=1,SUM(U389:U412),"")</f>
        <v/>
      </c>
      <c r="W389" s="18" t="str">
        <f>IF(V389="","",VLOOKUP(L389,日射量と図３!$A$4:$C$368,3,TRUE)*238.85/100)</f>
        <v/>
      </c>
      <c r="X389" s="4" t="str">
        <f t="shared" ref="X389:X452" si="83">IF(V389="","",VLOOKUP(K389,$AF$38:$AJ$49,5,TRUE))</f>
        <v/>
      </c>
      <c r="Y389" s="4" t="str">
        <f t="shared" si="76"/>
        <v/>
      </c>
      <c r="Z389" s="4" t="str">
        <f t="shared" si="77"/>
        <v/>
      </c>
      <c r="AA389" s="4" t="str">
        <f>IF($V389="","",IF(Y389&lt;36,0,IF(AND(36&lt;=Y389,Y389&lt;71),VLOOKUP($W389,日射量と図３!$E$6:$F$34,2,TRUE),IF(AND(71&lt;=Y389,Y389&lt;107),VLOOKUP($W389,日射量と図３!$E$6:$G$34,3,TRUE),IF(AND(107&lt;=Y389,Y389&lt;143),VLOOKUP($W389,日射量と図３!$E$6:$H$34,4,TRUE),VLOOKUP($W389,日射量と図３!$E$6:$I$34,5,TRUE))))))</f>
        <v/>
      </c>
      <c r="AB389" s="4" t="str">
        <f>IF($V389="","",IF(Z389&lt;36,0,IF(AND(36&lt;=Z389,Z389&lt;71),VLOOKUP($W389,日射量と図３!$E$6:$F$34,2,TRUE),IF(AND(71&lt;=Z389,Z389&lt;107),VLOOKUP($W389,日射量と図３!$E$6:$G$34,3,TRUE),IF(AND(107&lt;=Z389,Z389&lt;143),VLOOKUP($W389,日射量と図３!$E$6:$H$34,4,TRUE),VLOOKUP($W389,日射量と図３!$E$6:$I$34,5,TRUE))))))</f>
        <v/>
      </c>
      <c r="AC389" s="382" t="str">
        <f t="shared" si="72"/>
        <v/>
      </c>
      <c r="AD389" s="382" t="str">
        <f t="shared" si="73"/>
        <v/>
      </c>
    </row>
    <row r="390" spans="11:30" ht="13.5" customHeight="1">
      <c r="K390" s="4">
        <f t="shared" si="78"/>
        <v>6</v>
      </c>
      <c r="L390" s="34">
        <v>43268</v>
      </c>
      <c r="M390" s="4">
        <v>17</v>
      </c>
      <c r="N390" s="4">
        <v>3</v>
      </c>
      <c r="O390" s="31">
        <v>8.3333333333333329E-2</v>
      </c>
      <c r="P390" s="35">
        <v>20.32</v>
      </c>
      <c r="Q390" s="36">
        <f t="shared" si="79"/>
        <v>13</v>
      </c>
      <c r="R390" s="4">
        <f t="shared" si="80"/>
        <v>0</v>
      </c>
      <c r="S390" s="31">
        <f t="shared" si="74"/>
        <v>0.19388888888888889</v>
      </c>
      <c r="T390" s="31">
        <f t="shared" si="75"/>
        <v>0.79240740740740734</v>
      </c>
      <c r="U390" s="4">
        <f t="shared" si="81"/>
        <v>0</v>
      </c>
      <c r="V390" s="4" t="str">
        <f t="shared" si="82"/>
        <v/>
      </c>
      <c r="W390" s="18" t="str">
        <f>IF(V390="","",VLOOKUP(L390,日射量と図３!$A$4:$C$368,3,TRUE)*238.85/100)</f>
        <v/>
      </c>
      <c r="X390" s="4" t="str">
        <f t="shared" si="83"/>
        <v/>
      </c>
      <c r="Y390" s="4" t="str">
        <f t="shared" si="76"/>
        <v/>
      </c>
      <c r="Z390" s="4" t="str">
        <f t="shared" si="77"/>
        <v/>
      </c>
      <c r="AA390" s="4" t="str">
        <f>IF($V390="","",IF(Y390&lt;36,0,IF(AND(36&lt;=Y390,Y390&lt;71),VLOOKUP($W390,日射量と図３!$E$6:$F$34,2,TRUE),IF(AND(71&lt;=Y390,Y390&lt;107),VLOOKUP($W390,日射量と図３!$E$6:$G$34,3,TRUE),IF(AND(107&lt;=Y390,Y390&lt;143),VLOOKUP($W390,日射量と図３!$E$6:$H$34,4,TRUE),VLOOKUP($W390,日射量と図３!$E$6:$I$34,5,TRUE))))))</f>
        <v/>
      </c>
      <c r="AB390" s="4" t="str">
        <f>IF($V390="","",IF(Z390&lt;36,0,IF(AND(36&lt;=Z390,Z390&lt;71),VLOOKUP($W390,日射量と図３!$E$6:$F$34,2,TRUE),IF(AND(71&lt;=Z390,Z390&lt;107),VLOOKUP($W390,日射量と図３!$E$6:$G$34,3,TRUE),IF(AND(107&lt;=Z390,Z390&lt;143),VLOOKUP($W390,日射量と図３!$E$6:$H$34,4,TRUE),VLOOKUP($W390,日射量と図３!$E$6:$I$34,5,TRUE))))))</f>
        <v/>
      </c>
      <c r="AC390" s="382" t="str">
        <f t="shared" si="72"/>
        <v/>
      </c>
      <c r="AD390" s="382" t="str">
        <f t="shared" si="73"/>
        <v/>
      </c>
    </row>
    <row r="391" spans="11:30" ht="13.5" customHeight="1">
      <c r="K391" s="4">
        <f t="shared" si="78"/>
        <v>6</v>
      </c>
      <c r="L391" s="34">
        <v>43268</v>
      </c>
      <c r="M391" s="4">
        <v>17</v>
      </c>
      <c r="N391" s="4">
        <v>4</v>
      </c>
      <c r="O391" s="31">
        <v>0.125</v>
      </c>
      <c r="P391" s="35">
        <v>20.220000000000002</v>
      </c>
      <c r="Q391" s="36">
        <f t="shared" si="79"/>
        <v>13</v>
      </c>
      <c r="R391" s="4">
        <f t="shared" si="80"/>
        <v>0</v>
      </c>
      <c r="S391" s="31">
        <f t="shared" si="74"/>
        <v>0.19388888888888889</v>
      </c>
      <c r="T391" s="31">
        <f t="shared" si="75"/>
        <v>0.79240740740740734</v>
      </c>
      <c r="U391" s="4">
        <f t="shared" si="81"/>
        <v>0</v>
      </c>
      <c r="V391" s="4" t="str">
        <f t="shared" si="82"/>
        <v/>
      </c>
      <c r="W391" s="18" t="str">
        <f>IF(V391="","",VLOOKUP(L391,日射量と図３!$A$4:$C$368,3,TRUE)*238.85/100)</f>
        <v/>
      </c>
      <c r="X391" s="4" t="str">
        <f t="shared" si="83"/>
        <v/>
      </c>
      <c r="Y391" s="4" t="str">
        <f t="shared" si="76"/>
        <v/>
      </c>
      <c r="Z391" s="4" t="str">
        <f t="shared" si="77"/>
        <v/>
      </c>
      <c r="AA391" s="4" t="str">
        <f>IF($V391="","",IF(Y391&lt;36,0,IF(AND(36&lt;=Y391,Y391&lt;71),VLOOKUP($W391,日射量と図３!$E$6:$F$34,2,TRUE),IF(AND(71&lt;=Y391,Y391&lt;107),VLOOKUP($W391,日射量と図３!$E$6:$G$34,3,TRUE),IF(AND(107&lt;=Y391,Y391&lt;143),VLOOKUP($W391,日射量と図３!$E$6:$H$34,4,TRUE),VLOOKUP($W391,日射量と図３!$E$6:$I$34,5,TRUE))))))</f>
        <v/>
      </c>
      <c r="AB391" s="4" t="str">
        <f>IF($V391="","",IF(Z391&lt;36,0,IF(AND(36&lt;=Z391,Z391&lt;71),VLOOKUP($W391,日射量と図３!$E$6:$F$34,2,TRUE),IF(AND(71&lt;=Z391,Z391&lt;107),VLOOKUP($W391,日射量と図３!$E$6:$G$34,3,TRUE),IF(AND(107&lt;=Z391,Z391&lt;143),VLOOKUP($W391,日射量と図３!$E$6:$H$34,4,TRUE),VLOOKUP($W391,日射量と図３!$E$6:$I$34,5,TRUE))))))</f>
        <v/>
      </c>
      <c r="AC391" s="382" t="str">
        <f t="shared" si="72"/>
        <v/>
      </c>
      <c r="AD391" s="382" t="str">
        <f t="shared" si="73"/>
        <v/>
      </c>
    </row>
    <row r="392" spans="11:30" ht="13.5" customHeight="1">
      <c r="K392" s="4">
        <f t="shared" si="78"/>
        <v>6</v>
      </c>
      <c r="L392" s="34">
        <v>43268</v>
      </c>
      <c r="M392" s="4">
        <v>17</v>
      </c>
      <c r="N392" s="4">
        <v>5</v>
      </c>
      <c r="O392" s="31">
        <v>0.16666666666666666</v>
      </c>
      <c r="P392" s="35">
        <v>19.839999999999996</v>
      </c>
      <c r="Q392" s="36">
        <f t="shared" si="79"/>
        <v>15</v>
      </c>
      <c r="R392" s="4">
        <f t="shared" si="80"/>
        <v>0</v>
      </c>
      <c r="S392" s="31">
        <f t="shared" si="74"/>
        <v>0.19388888888888889</v>
      </c>
      <c r="T392" s="31">
        <f t="shared" si="75"/>
        <v>0.79240740740740734</v>
      </c>
      <c r="U392" s="4">
        <f t="shared" si="81"/>
        <v>0</v>
      </c>
      <c r="V392" s="4" t="str">
        <f t="shared" si="82"/>
        <v/>
      </c>
      <c r="W392" s="18" t="str">
        <f>IF(V392="","",VLOOKUP(L392,日射量と図３!$A$4:$C$368,3,TRUE)*238.85/100)</f>
        <v/>
      </c>
      <c r="X392" s="4" t="str">
        <f t="shared" si="83"/>
        <v/>
      </c>
      <c r="Y392" s="4" t="str">
        <f t="shared" si="76"/>
        <v/>
      </c>
      <c r="Z392" s="4" t="str">
        <f t="shared" si="77"/>
        <v/>
      </c>
      <c r="AA392" s="4" t="str">
        <f>IF($V392="","",IF(Y392&lt;36,0,IF(AND(36&lt;=Y392,Y392&lt;71),VLOOKUP($W392,日射量と図３!$E$6:$F$34,2,TRUE),IF(AND(71&lt;=Y392,Y392&lt;107),VLOOKUP($W392,日射量と図３!$E$6:$G$34,3,TRUE),IF(AND(107&lt;=Y392,Y392&lt;143),VLOOKUP($W392,日射量と図３!$E$6:$H$34,4,TRUE),VLOOKUP($W392,日射量と図３!$E$6:$I$34,5,TRUE))))))</f>
        <v/>
      </c>
      <c r="AB392" s="4" t="str">
        <f>IF($V392="","",IF(Z392&lt;36,0,IF(AND(36&lt;=Z392,Z392&lt;71),VLOOKUP($W392,日射量と図３!$E$6:$F$34,2,TRUE),IF(AND(71&lt;=Z392,Z392&lt;107),VLOOKUP($W392,日射量と図３!$E$6:$G$34,3,TRUE),IF(AND(107&lt;=Z392,Z392&lt;143),VLOOKUP($W392,日射量と図３!$E$6:$H$34,4,TRUE),VLOOKUP($W392,日射量と図３!$E$6:$I$34,5,TRUE))))))</f>
        <v/>
      </c>
      <c r="AC392" s="382" t="str">
        <f t="shared" si="72"/>
        <v/>
      </c>
      <c r="AD392" s="382" t="str">
        <f t="shared" si="73"/>
        <v/>
      </c>
    </row>
    <row r="393" spans="11:30" ht="13.5" customHeight="1">
      <c r="K393" s="4">
        <f t="shared" si="78"/>
        <v>6</v>
      </c>
      <c r="L393" s="34">
        <v>43268</v>
      </c>
      <c r="M393" s="4">
        <v>17</v>
      </c>
      <c r="N393" s="4">
        <v>6</v>
      </c>
      <c r="O393" s="31">
        <v>0.20833333333333334</v>
      </c>
      <c r="P393" s="35">
        <v>19.869999999999997</v>
      </c>
      <c r="Q393" s="36">
        <f t="shared" si="79"/>
        <v>15</v>
      </c>
      <c r="R393" s="4">
        <f t="shared" si="80"/>
        <v>0</v>
      </c>
      <c r="S393" s="31">
        <f t="shared" si="74"/>
        <v>0.19388888888888889</v>
      </c>
      <c r="T393" s="31">
        <f t="shared" si="75"/>
        <v>0.79240740740740734</v>
      </c>
      <c r="U393" s="4">
        <f t="shared" si="81"/>
        <v>0</v>
      </c>
      <c r="V393" s="4" t="str">
        <f t="shared" si="82"/>
        <v/>
      </c>
      <c r="W393" s="18" t="str">
        <f>IF(V393="","",VLOOKUP(L393,日射量と図３!$A$4:$C$368,3,TRUE)*238.85/100)</f>
        <v/>
      </c>
      <c r="X393" s="4" t="str">
        <f t="shared" si="83"/>
        <v/>
      </c>
      <c r="Y393" s="4" t="str">
        <f t="shared" si="76"/>
        <v/>
      </c>
      <c r="Z393" s="4" t="str">
        <f t="shared" si="77"/>
        <v/>
      </c>
      <c r="AA393" s="4" t="str">
        <f>IF($V393="","",IF(Y393&lt;36,0,IF(AND(36&lt;=Y393,Y393&lt;71),VLOOKUP($W393,日射量と図３!$E$6:$F$34,2,TRUE),IF(AND(71&lt;=Y393,Y393&lt;107),VLOOKUP($W393,日射量と図３!$E$6:$G$34,3,TRUE),IF(AND(107&lt;=Y393,Y393&lt;143),VLOOKUP($W393,日射量と図３!$E$6:$H$34,4,TRUE),VLOOKUP($W393,日射量と図３!$E$6:$I$34,5,TRUE))))))</f>
        <v/>
      </c>
      <c r="AB393" s="4" t="str">
        <f>IF($V393="","",IF(Z393&lt;36,0,IF(AND(36&lt;=Z393,Z393&lt;71),VLOOKUP($W393,日射量と図３!$E$6:$F$34,2,TRUE),IF(AND(71&lt;=Z393,Z393&lt;107),VLOOKUP($W393,日射量と図３!$E$6:$G$34,3,TRUE),IF(AND(107&lt;=Z393,Z393&lt;143),VLOOKUP($W393,日射量と図３!$E$6:$H$34,4,TRUE),VLOOKUP($W393,日射量と図３!$E$6:$I$34,5,TRUE))))))</f>
        <v/>
      </c>
      <c r="AC393" s="382" t="str">
        <f t="shared" si="72"/>
        <v/>
      </c>
      <c r="AD393" s="382" t="str">
        <f t="shared" si="73"/>
        <v/>
      </c>
    </row>
    <row r="394" spans="11:30" ht="13.5" customHeight="1">
      <c r="K394" s="4">
        <f t="shared" si="78"/>
        <v>6</v>
      </c>
      <c r="L394" s="34">
        <v>43268</v>
      </c>
      <c r="M394" s="4">
        <v>17</v>
      </c>
      <c r="N394" s="4">
        <v>7</v>
      </c>
      <c r="O394" s="31">
        <v>0.25</v>
      </c>
      <c r="P394" s="35">
        <v>20.27</v>
      </c>
      <c r="Q394" s="36">
        <f t="shared" si="79"/>
        <v>15</v>
      </c>
      <c r="R394" s="4">
        <f t="shared" si="80"/>
        <v>0</v>
      </c>
      <c r="S394" s="31">
        <f t="shared" si="74"/>
        <v>0.19388888888888889</v>
      </c>
      <c r="T394" s="31">
        <f t="shared" si="75"/>
        <v>0.79240740740740734</v>
      </c>
      <c r="U394" s="4">
        <f t="shared" si="81"/>
        <v>0</v>
      </c>
      <c r="V394" s="4" t="str">
        <f t="shared" si="82"/>
        <v/>
      </c>
      <c r="W394" s="18" t="str">
        <f>IF(V394="","",VLOOKUP(L394,日射量と図３!$A$4:$C$368,3,TRUE)*238.85/100)</f>
        <v/>
      </c>
      <c r="X394" s="4" t="str">
        <f t="shared" si="83"/>
        <v/>
      </c>
      <c r="Y394" s="4" t="str">
        <f t="shared" si="76"/>
        <v/>
      </c>
      <c r="Z394" s="4" t="str">
        <f t="shared" si="77"/>
        <v/>
      </c>
      <c r="AA394" s="4" t="str">
        <f>IF($V394="","",IF(Y394&lt;36,0,IF(AND(36&lt;=Y394,Y394&lt;71),VLOOKUP($W394,日射量と図３!$E$6:$F$34,2,TRUE),IF(AND(71&lt;=Y394,Y394&lt;107),VLOOKUP($W394,日射量と図３!$E$6:$G$34,3,TRUE),IF(AND(107&lt;=Y394,Y394&lt;143),VLOOKUP($W394,日射量と図３!$E$6:$H$34,4,TRUE),VLOOKUP($W394,日射量と図３!$E$6:$I$34,5,TRUE))))))</f>
        <v/>
      </c>
      <c r="AB394" s="4" t="str">
        <f>IF($V394="","",IF(Z394&lt;36,0,IF(AND(36&lt;=Z394,Z394&lt;71),VLOOKUP($W394,日射量と図３!$E$6:$F$34,2,TRUE),IF(AND(71&lt;=Z394,Z394&lt;107),VLOOKUP($W394,日射量と図３!$E$6:$G$34,3,TRUE),IF(AND(107&lt;=Z394,Z394&lt;143),VLOOKUP($W394,日射量と図３!$E$6:$H$34,4,TRUE),VLOOKUP($W394,日射量と図３!$E$6:$I$34,5,TRUE))))))</f>
        <v/>
      </c>
      <c r="AC394" s="382" t="str">
        <f t="shared" si="72"/>
        <v/>
      </c>
      <c r="AD394" s="382" t="str">
        <f t="shared" si="73"/>
        <v/>
      </c>
    </row>
    <row r="395" spans="11:30" ht="13.5" customHeight="1">
      <c r="K395" s="4">
        <f t="shared" si="78"/>
        <v>6</v>
      </c>
      <c r="L395" s="34">
        <v>43268</v>
      </c>
      <c r="M395" s="4">
        <v>17</v>
      </c>
      <c r="N395" s="4">
        <v>8</v>
      </c>
      <c r="O395" s="31">
        <v>0.29166666666666669</v>
      </c>
      <c r="P395" s="35">
        <v>20.88</v>
      </c>
      <c r="Q395" s="36">
        <f t="shared" si="79"/>
        <v>12</v>
      </c>
      <c r="R395" s="4">
        <f t="shared" si="80"/>
        <v>0</v>
      </c>
      <c r="S395" s="31">
        <f t="shared" si="74"/>
        <v>0.19388888888888889</v>
      </c>
      <c r="T395" s="31">
        <f t="shared" si="75"/>
        <v>0.79240740740740734</v>
      </c>
      <c r="U395" s="4">
        <f t="shared" si="81"/>
        <v>0</v>
      </c>
      <c r="V395" s="4" t="str">
        <f t="shared" si="82"/>
        <v/>
      </c>
      <c r="W395" s="18" t="str">
        <f>IF(V395="","",VLOOKUP(L395,日射量と図３!$A$4:$C$368,3,TRUE)*238.85/100)</f>
        <v/>
      </c>
      <c r="X395" s="4" t="str">
        <f t="shared" si="83"/>
        <v/>
      </c>
      <c r="Y395" s="4" t="str">
        <f t="shared" si="76"/>
        <v/>
      </c>
      <c r="Z395" s="4" t="str">
        <f t="shared" si="77"/>
        <v/>
      </c>
      <c r="AA395" s="4" t="str">
        <f>IF($V395="","",IF(Y395&lt;36,0,IF(AND(36&lt;=Y395,Y395&lt;71),VLOOKUP($W395,日射量と図３!$E$6:$F$34,2,TRUE),IF(AND(71&lt;=Y395,Y395&lt;107),VLOOKUP($W395,日射量と図３!$E$6:$G$34,3,TRUE),IF(AND(107&lt;=Y395,Y395&lt;143),VLOOKUP($W395,日射量と図３!$E$6:$H$34,4,TRUE),VLOOKUP($W395,日射量と図３!$E$6:$I$34,5,TRUE))))))</f>
        <v/>
      </c>
      <c r="AB395" s="4" t="str">
        <f>IF($V395="","",IF(Z395&lt;36,0,IF(AND(36&lt;=Z395,Z395&lt;71),VLOOKUP($W395,日射量と図３!$E$6:$F$34,2,TRUE),IF(AND(71&lt;=Z395,Z395&lt;107),VLOOKUP($W395,日射量と図３!$E$6:$G$34,3,TRUE),IF(AND(107&lt;=Z395,Z395&lt;143),VLOOKUP($W395,日射量と図３!$E$6:$H$34,4,TRUE),VLOOKUP($W395,日射量と図３!$E$6:$I$34,5,TRUE))))))</f>
        <v/>
      </c>
      <c r="AC395" s="382" t="str">
        <f t="shared" si="72"/>
        <v/>
      </c>
      <c r="AD395" s="382" t="str">
        <f t="shared" si="73"/>
        <v/>
      </c>
    </row>
    <row r="396" spans="11:30" ht="13.5" customHeight="1">
      <c r="K396" s="4">
        <f t="shared" si="78"/>
        <v>6</v>
      </c>
      <c r="L396" s="34">
        <v>43268</v>
      </c>
      <c r="M396" s="4">
        <v>17</v>
      </c>
      <c r="N396" s="4">
        <v>9</v>
      </c>
      <c r="O396" s="31">
        <v>0.33333333333333331</v>
      </c>
      <c r="P396" s="35">
        <v>21.96</v>
      </c>
      <c r="Q396" s="36">
        <f t="shared" si="79"/>
        <v>12</v>
      </c>
      <c r="R396" s="4">
        <f t="shared" si="80"/>
        <v>0</v>
      </c>
      <c r="S396" s="31">
        <f t="shared" si="74"/>
        <v>0.19388888888888889</v>
      </c>
      <c r="T396" s="31">
        <f t="shared" si="75"/>
        <v>0.79240740740740734</v>
      </c>
      <c r="U396" s="4">
        <f t="shared" si="81"/>
        <v>0</v>
      </c>
      <c r="V396" s="4" t="str">
        <f t="shared" si="82"/>
        <v/>
      </c>
      <c r="W396" s="18" t="str">
        <f>IF(V396="","",VLOOKUP(L396,日射量と図３!$A$4:$C$368,3,TRUE)*238.85/100)</f>
        <v/>
      </c>
      <c r="X396" s="4" t="str">
        <f t="shared" si="83"/>
        <v/>
      </c>
      <c r="Y396" s="4" t="str">
        <f t="shared" si="76"/>
        <v/>
      </c>
      <c r="Z396" s="4" t="str">
        <f t="shared" si="77"/>
        <v/>
      </c>
      <c r="AA396" s="4" t="str">
        <f>IF($V396="","",IF(Y396&lt;36,0,IF(AND(36&lt;=Y396,Y396&lt;71),VLOOKUP($W396,日射量と図３!$E$6:$F$34,2,TRUE),IF(AND(71&lt;=Y396,Y396&lt;107),VLOOKUP($W396,日射量と図３!$E$6:$G$34,3,TRUE),IF(AND(107&lt;=Y396,Y396&lt;143),VLOOKUP($W396,日射量と図３!$E$6:$H$34,4,TRUE),VLOOKUP($W396,日射量と図３!$E$6:$I$34,5,TRUE))))))</f>
        <v/>
      </c>
      <c r="AB396" s="4" t="str">
        <f>IF($V396="","",IF(Z396&lt;36,0,IF(AND(36&lt;=Z396,Z396&lt;71),VLOOKUP($W396,日射量と図３!$E$6:$F$34,2,TRUE),IF(AND(71&lt;=Z396,Z396&lt;107),VLOOKUP($W396,日射量と図３!$E$6:$G$34,3,TRUE),IF(AND(107&lt;=Z396,Z396&lt;143),VLOOKUP($W396,日射量と図３!$E$6:$H$34,4,TRUE),VLOOKUP($W396,日射量と図３!$E$6:$I$34,5,TRUE))))))</f>
        <v/>
      </c>
      <c r="AC396" s="382" t="str">
        <f t="shared" si="72"/>
        <v/>
      </c>
      <c r="AD396" s="382" t="str">
        <f t="shared" si="73"/>
        <v/>
      </c>
    </row>
    <row r="397" spans="11:30" ht="13.5" customHeight="1">
      <c r="K397" s="4">
        <f t="shared" si="78"/>
        <v>6</v>
      </c>
      <c r="L397" s="34">
        <v>43268</v>
      </c>
      <c r="M397" s="4">
        <v>17</v>
      </c>
      <c r="N397" s="4">
        <v>10</v>
      </c>
      <c r="O397" s="31">
        <v>0.375</v>
      </c>
      <c r="P397" s="35">
        <v>23.619999999999997</v>
      </c>
      <c r="Q397" s="36">
        <f t="shared" si="79"/>
        <v>12</v>
      </c>
      <c r="R397" s="4">
        <f t="shared" si="80"/>
        <v>0</v>
      </c>
      <c r="S397" s="31">
        <f t="shared" si="74"/>
        <v>0.19388888888888889</v>
      </c>
      <c r="T397" s="31">
        <f t="shared" si="75"/>
        <v>0.79240740740740734</v>
      </c>
      <c r="U397" s="4">
        <f t="shared" si="81"/>
        <v>0</v>
      </c>
      <c r="V397" s="4" t="str">
        <f t="shared" si="82"/>
        <v/>
      </c>
      <c r="W397" s="18" t="str">
        <f>IF(V397="","",VLOOKUP(L397,日射量と図３!$A$4:$C$368,3,TRUE)*238.85/100)</f>
        <v/>
      </c>
      <c r="X397" s="4" t="str">
        <f t="shared" si="83"/>
        <v/>
      </c>
      <c r="Y397" s="4" t="str">
        <f t="shared" si="76"/>
        <v/>
      </c>
      <c r="Z397" s="4" t="str">
        <f t="shared" si="77"/>
        <v/>
      </c>
      <c r="AA397" s="4" t="str">
        <f>IF($V397="","",IF(Y397&lt;36,0,IF(AND(36&lt;=Y397,Y397&lt;71),VLOOKUP($W397,日射量と図３!$E$6:$F$34,2,TRUE),IF(AND(71&lt;=Y397,Y397&lt;107),VLOOKUP($W397,日射量と図３!$E$6:$G$34,3,TRUE),IF(AND(107&lt;=Y397,Y397&lt;143),VLOOKUP($W397,日射量と図３!$E$6:$H$34,4,TRUE),VLOOKUP($W397,日射量と図３!$E$6:$I$34,5,TRUE))))))</f>
        <v/>
      </c>
      <c r="AB397" s="4" t="str">
        <f>IF($V397="","",IF(Z397&lt;36,0,IF(AND(36&lt;=Z397,Z397&lt;71),VLOOKUP($W397,日射量と図３!$E$6:$F$34,2,TRUE),IF(AND(71&lt;=Z397,Z397&lt;107),VLOOKUP($W397,日射量と図３!$E$6:$G$34,3,TRUE),IF(AND(107&lt;=Z397,Z397&lt;143),VLOOKUP($W397,日射量と図３!$E$6:$H$34,4,TRUE),VLOOKUP($W397,日射量と図３!$E$6:$I$34,5,TRUE))))))</f>
        <v/>
      </c>
      <c r="AC397" s="382" t="str">
        <f t="shared" si="72"/>
        <v/>
      </c>
      <c r="AD397" s="382" t="str">
        <f t="shared" si="73"/>
        <v/>
      </c>
    </row>
    <row r="398" spans="11:30" ht="13.5" customHeight="1">
      <c r="K398" s="4">
        <f t="shared" si="78"/>
        <v>6</v>
      </c>
      <c r="L398" s="34">
        <v>43268</v>
      </c>
      <c r="M398" s="4">
        <v>17</v>
      </c>
      <c r="N398" s="4">
        <v>11</v>
      </c>
      <c r="O398" s="31">
        <v>0.41666666666666669</v>
      </c>
      <c r="P398" s="35">
        <v>24.97</v>
      </c>
      <c r="Q398" s="36">
        <f t="shared" si="79"/>
        <v>12</v>
      </c>
      <c r="R398" s="4">
        <f t="shared" si="80"/>
        <v>0</v>
      </c>
      <c r="S398" s="31">
        <f t="shared" si="74"/>
        <v>0.19388888888888889</v>
      </c>
      <c r="T398" s="31">
        <f t="shared" si="75"/>
        <v>0.79240740740740734</v>
      </c>
      <c r="U398" s="4">
        <f t="shared" si="81"/>
        <v>0</v>
      </c>
      <c r="V398" s="4" t="str">
        <f t="shared" si="82"/>
        <v/>
      </c>
      <c r="W398" s="18" t="str">
        <f>IF(V398="","",VLOOKUP(L398,日射量と図３!$A$4:$C$368,3,TRUE)*238.85/100)</f>
        <v/>
      </c>
      <c r="X398" s="4" t="str">
        <f t="shared" si="83"/>
        <v/>
      </c>
      <c r="Y398" s="4" t="str">
        <f t="shared" si="76"/>
        <v/>
      </c>
      <c r="Z398" s="4" t="str">
        <f t="shared" si="77"/>
        <v/>
      </c>
      <c r="AA398" s="4" t="str">
        <f>IF($V398="","",IF(Y398&lt;36,0,IF(AND(36&lt;=Y398,Y398&lt;71),VLOOKUP($W398,日射量と図３!$E$6:$F$34,2,TRUE),IF(AND(71&lt;=Y398,Y398&lt;107),VLOOKUP($W398,日射量と図３!$E$6:$G$34,3,TRUE),IF(AND(107&lt;=Y398,Y398&lt;143),VLOOKUP($W398,日射量と図３!$E$6:$H$34,4,TRUE),VLOOKUP($W398,日射量と図３!$E$6:$I$34,5,TRUE))))))</f>
        <v/>
      </c>
      <c r="AB398" s="4" t="str">
        <f>IF($V398="","",IF(Z398&lt;36,0,IF(AND(36&lt;=Z398,Z398&lt;71),VLOOKUP($W398,日射量と図３!$E$6:$F$34,2,TRUE),IF(AND(71&lt;=Z398,Z398&lt;107),VLOOKUP($W398,日射量と図３!$E$6:$G$34,3,TRUE),IF(AND(107&lt;=Z398,Z398&lt;143),VLOOKUP($W398,日射量と図３!$E$6:$H$34,4,TRUE),VLOOKUP($W398,日射量と図３!$E$6:$I$34,5,TRUE))))))</f>
        <v/>
      </c>
      <c r="AC398" s="382" t="str">
        <f t="shared" si="72"/>
        <v/>
      </c>
      <c r="AD398" s="382" t="str">
        <f t="shared" si="73"/>
        <v/>
      </c>
    </row>
    <row r="399" spans="11:30" ht="13.5" customHeight="1">
      <c r="K399" s="4">
        <f t="shared" si="78"/>
        <v>6</v>
      </c>
      <c r="L399" s="34">
        <v>43268</v>
      </c>
      <c r="M399" s="4">
        <v>17</v>
      </c>
      <c r="N399" s="4">
        <v>12</v>
      </c>
      <c r="O399" s="31">
        <v>0.45833333333333331</v>
      </c>
      <c r="P399" s="35">
        <v>26.429999999999996</v>
      </c>
      <c r="Q399" s="36">
        <f t="shared" si="79"/>
        <v>12</v>
      </c>
      <c r="R399" s="4">
        <f t="shared" si="80"/>
        <v>0</v>
      </c>
      <c r="S399" s="31">
        <f t="shared" si="74"/>
        <v>0.19388888888888889</v>
      </c>
      <c r="T399" s="31">
        <f t="shared" si="75"/>
        <v>0.79240740740740734</v>
      </c>
      <c r="U399" s="4">
        <f t="shared" si="81"/>
        <v>0</v>
      </c>
      <c r="V399" s="4" t="str">
        <f t="shared" si="82"/>
        <v/>
      </c>
      <c r="W399" s="18" t="str">
        <f>IF(V399="","",VLOOKUP(L399,日射量と図３!$A$4:$C$368,3,TRUE)*238.85/100)</f>
        <v/>
      </c>
      <c r="X399" s="4" t="str">
        <f t="shared" si="83"/>
        <v/>
      </c>
      <c r="Y399" s="4" t="str">
        <f t="shared" si="76"/>
        <v/>
      </c>
      <c r="Z399" s="4" t="str">
        <f t="shared" si="77"/>
        <v/>
      </c>
      <c r="AA399" s="4" t="str">
        <f>IF($V399="","",IF(Y399&lt;36,0,IF(AND(36&lt;=Y399,Y399&lt;71),VLOOKUP($W399,日射量と図３!$E$6:$F$34,2,TRUE),IF(AND(71&lt;=Y399,Y399&lt;107),VLOOKUP($W399,日射量と図３!$E$6:$G$34,3,TRUE),IF(AND(107&lt;=Y399,Y399&lt;143),VLOOKUP($W399,日射量と図３!$E$6:$H$34,4,TRUE),VLOOKUP($W399,日射量と図３!$E$6:$I$34,5,TRUE))))))</f>
        <v/>
      </c>
      <c r="AB399" s="4" t="str">
        <f>IF($V399="","",IF(Z399&lt;36,0,IF(AND(36&lt;=Z399,Z399&lt;71),VLOOKUP($W399,日射量と図３!$E$6:$F$34,2,TRUE),IF(AND(71&lt;=Z399,Z399&lt;107),VLOOKUP($W399,日射量と図３!$E$6:$G$34,3,TRUE),IF(AND(107&lt;=Z399,Z399&lt;143),VLOOKUP($W399,日射量と図３!$E$6:$H$34,4,TRUE),VLOOKUP($W399,日射量と図３!$E$6:$I$34,5,TRUE))))))</f>
        <v/>
      </c>
      <c r="AC399" s="382" t="str">
        <f t="shared" ref="AC399:AC462" si="84">IF(V399="","",IF((($AH$18*$AH$30*V399*3600/1000000)/1000-AA399*$AG$18*10*0.0000041868)&lt;=0,0,AA399*$AG$18*10*0.0000041868))</f>
        <v/>
      </c>
      <c r="AD399" s="382" t="str">
        <f t="shared" ref="AD399:AD462" si="85">IF(V399="","",IF((($AH$19*$AH$30*V399*3600/1000000)/1000-AB399*$AG$19*10*0.0000041868)&lt;=0,0,AB399*$AG$19*10*0.0000041868))</f>
        <v/>
      </c>
    </row>
    <row r="400" spans="11:30" ht="13.5" customHeight="1">
      <c r="K400" s="4">
        <f t="shared" si="78"/>
        <v>6</v>
      </c>
      <c r="L400" s="34">
        <v>43268</v>
      </c>
      <c r="M400" s="4">
        <v>17</v>
      </c>
      <c r="N400" s="4">
        <v>13</v>
      </c>
      <c r="O400" s="31">
        <v>0.5</v>
      </c>
      <c r="P400" s="35">
        <v>27.3</v>
      </c>
      <c r="Q400" s="36">
        <f t="shared" si="79"/>
        <v>12</v>
      </c>
      <c r="R400" s="4">
        <f t="shared" si="80"/>
        <v>0</v>
      </c>
      <c r="S400" s="31">
        <f t="shared" si="74"/>
        <v>0.19388888888888889</v>
      </c>
      <c r="T400" s="31">
        <f t="shared" si="75"/>
        <v>0.79240740740740734</v>
      </c>
      <c r="U400" s="4">
        <f t="shared" si="81"/>
        <v>0</v>
      </c>
      <c r="V400" s="4" t="str">
        <f t="shared" si="82"/>
        <v/>
      </c>
      <c r="W400" s="18" t="str">
        <f>IF(V400="","",VLOOKUP(L400,日射量と図３!$A$4:$C$368,3,TRUE)*238.85/100)</f>
        <v/>
      </c>
      <c r="X400" s="4" t="str">
        <f t="shared" si="83"/>
        <v/>
      </c>
      <c r="Y400" s="4" t="str">
        <f t="shared" si="76"/>
        <v/>
      </c>
      <c r="Z400" s="4" t="str">
        <f t="shared" si="77"/>
        <v/>
      </c>
      <c r="AA400" s="4" t="str">
        <f>IF($V400="","",IF(Y400&lt;36,0,IF(AND(36&lt;=Y400,Y400&lt;71),VLOOKUP($W400,日射量と図３!$E$6:$F$34,2,TRUE),IF(AND(71&lt;=Y400,Y400&lt;107),VLOOKUP($W400,日射量と図３!$E$6:$G$34,3,TRUE),IF(AND(107&lt;=Y400,Y400&lt;143),VLOOKUP($W400,日射量と図３!$E$6:$H$34,4,TRUE),VLOOKUP($W400,日射量と図３!$E$6:$I$34,5,TRUE))))))</f>
        <v/>
      </c>
      <c r="AB400" s="4" t="str">
        <f>IF($V400="","",IF(Z400&lt;36,0,IF(AND(36&lt;=Z400,Z400&lt;71),VLOOKUP($W400,日射量と図３!$E$6:$F$34,2,TRUE),IF(AND(71&lt;=Z400,Z400&lt;107),VLOOKUP($W400,日射量と図３!$E$6:$G$34,3,TRUE),IF(AND(107&lt;=Z400,Z400&lt;143),VLOOKUP($W400,日射量と図３!$E$6:$H$34,4,TRUE),VLOOKUP($W400,日射量と図３!$E$6:$I$34,5,TRUE))))))</f>
        <v/>
      </c>
      <c r="AC400" s="382" t="str">
        <f t="shared" si="84"/>
        <v/>
      </c>
      <c r="AD400" s="382" t="str">
        <f t="shared" si="85"/>
        <v/>
      </c>
    </row>
    <row r="401" spans="11:30" ht="13.5" customHeight="1">
      <c r="K401" s="4">
        <f t="shared" si="78"/>
        <v>6</v>
      </c>
      <c r="L401" s="34">
        <v>43268</v>
      </c>
      <c r="M401" s="4">
        <v>17</v>
      </c>
      <c r="N401" s="4">
        <v>14</v>
      </c>
      <c r="O401" s="31">
        <v>0.54166666666666663</v>
      </c>
      <c r="P401" s="35">
        <v>27.72</v>
      </c>
      <c r="Q401" s="36">
        <f t="shared" si="79"/>
        <v>12</v>
      </c>
      <c r="R401" s="4">
        <f t="shared" si="80"/>
        <v>0</v>
      </c>
      <c r="S401" s="31">
        <f t="shared" si="74"/>
        <v>0.19388888888888889</v>
      </c>
      <c r="T401" s="31">
        <f t="shared" si="75"/>
        <v>0.79240740740740734</v>
      </c>
      <c r="U401" s="4">
        <f t="shared" si="81"/>
        <v>0</v>
      </c>
      <c r="V401" s="4" t="str">
        <f t="shared" si="82"/>
        <v/>
      </c>
      <c r="W401" s="18" t="str">
        <f>IF(V401="","",VLOOKUP(L401,日射量と図３!$A$4:$C$368,3,TRUE)*238.85/100)</f>
        <v/>
      </c>
      <c r="X401" s="4" t="str">
        <f t="shared" si="83"/>
        <v/>
      </c>
      <c r="Y401" s="4" t="str">
        <f t="shared" si="76"/>
        <v/>
      </c>
      <c r="Z401" s="4" t="str">
        <f t="shared" si="77"/>
        <v/>
      </c>
      <c r="AA401" s="4" t="str">
        <f>IF($V401="","",IF(Y401&lt;36,0,IF(AND(36&lt;=Y401,Y401&lt;71),VLOOKUP($W401,日射量と図３!$E$6:$F$34,2,TRUE),IF(AND(71&lt;=Y401,Y401&lt;107),VLOOKUP($W401,日射量と図３!$E$6:$G$34,3,TRUE),IF(AND(107&lt;=Y401,Y401&lt;143),VLOOKUP($W401,日射量と図３!$E$6:$H$34,4,TRUE),VLOOKUP($W401,日射量と図３!$E$6:$I$34,5,TRUE))))))</f>
        <v/>
      </c>
      <c r="AB401" s="4" t="str">
        <f>IF($V401="","",IF(Z401&lt;36,0,IF(AND(36&lt;=Z401,Z401&lt;71),VLOOKUP($W401,日射量と図３!$E$6:$F$34,2,TRUE),IF(AND(71&lt;=Z401,Z401&lt;107),VLOOKUP($W401,日射量と図３!$E$6:$G$34,3,TRUE),IF(AND(107&lt;=Z401,Z401&lt;143),VLOOKUP($W401,日射量と図３!$E$6:$H$34,4,TRUE),VLOOKUP($W401,日射量と図３!$E$6:$I$34,5,TRUE))))))</f>
        <v/>
      </c>
      <c r="AC401" s="382" t="str">
        <f t="shared" si="84"/>
        <v/>
      </c>
      <c r="AD401" s="382" t="str">
        <f t="shared" si="85"/>
        <v/>
      </c>
    </row>
    <row r="402" spans="11:30" ht="13.5" customHeight="1">
      <c r="K402" s="4">
        <f t="shared" si="78"/>
        <v>6</v>
      </c>
      <c r="L402" s="34">
        <v>43268</v>
      </c>
      <c r="M402" s="4">
        <v>17</v>
      </c>
      <c r="N402" s="4">
        <v>15</v>
      </c>
      <c r="O402" s="31">
        <v>0.58333333333333337</v>
      </c>
      <c r="P402" s="35">
        <v>28.059999999999995</v>
      </c>
      <c r="Q402" s="36">
        <f t="shared" si="79"/>
        <v>12</v>
      </c>
      <c r="R402" s="4">
        <f t="shared" si="80"/>
        <v>0</v>
      </c>
      <c r="S402" s="31">
        <f t="shared" si="74"/>
        <v>0.19388888888888889</v>
      </c>
      <c r="T402" s="31">
        <f t="shared" si="75"/>
        <v>0.79240740740740734</v>
      </c>
      <c r="U402" s="4">
        <f t="shared" si="81"/>
        <v>0</v>
      </c>
      <c r="V402" s="4" t="str">
        <f t="shared" si="82"/>
        <v/>
      </c>
      <c r="W402" s="18" t="str">
        <f>IF(V402="","",VLOOKUP(L402,日射量と図３!$A$4:$C$368,3,TRUE)*238.85/100)</f>
        <v/>
      </c>
      <c r="X402" s="4" t="str">
        <f t="shared" si="83"/>
        <v/>
      </c>
      <c r="Y402" s="4" t="str">
        <f t="shared" si="76"/>
        <v/>
      </c>
      <c r="Z402" s="4" t="str">
        <f t="shared" si="77"/>
        <v/>
      </c>
      <c r="AA402" s="4" t="str">
        <f>IF($V402="","",IF(Y402&lt;36,0,IF(AND(36&lt;=Y402,Y402&lt;71),VLOOKUP($W402,日射量と図３!$E$6:$F$34,2,TRUE),IF(AND(71&lt;=Y402,Y402&lt;107),VLOOKUP($W402,日射量と図３!$E$6:$G$34,3,TRUE),IF(AND(107&lt;=Y402,Y402&lt;143),VLOOKUP($W402,日射量と図３!$E$6:$H$34,4,TRUE),VLOOKUP($W402,日射量と図３!$E$6:$I$34,5,TRUE))))))</f>
        <v/>
      </c>
      <c r="AB402" s="4" t="str">
        <f>IF($V402="","",IF(Z402&lt;36,0,IF(AND(36&lt;=Z402,Z402&lt;71),VLOOKUP($W402,日射量と図３!$E$6:$F$34,2,TRUE),IF(AND(71&lt;=Z402,Z402&lt;107),VLOOKUP($W402,日射量と図３!$E$6:$G$34,3,TRUE),IF(AND(107&lt;=Z402,Z402&lt;143),VLOOKUP($W402,日射量と図３!$E$6:$H$34,4,TRUE),VLOOKUP($W402,日射量と図３!$E$6:$I$34,5,TRUE))))))</f>
        <v/>
      </c>
      <c r="AC402" s="382" t="str">
        <f t="shared" si="84"/>
        <v/>
      </c>
      <c r="AD402" s="382" t="str">
        <f t="shared" si="85"/>
        <v/>
      </c>
    </row>
    <row r="403" spans="11:30" ht="13.5" customHeight="1">
      <c r="K403" s="4">
        <f t="shared" si="78"/>
        <v>6</v>
      </c>
      <c r="L403" s="34">
        <v>43268</v>
      </c>
      <c r="M403" s="4">
        <v>17</v>
      </c>
      <c r="N403" s="4">
        <v>16</v>
      </c>
      <c r="O403" s="31">
        <v>0.625</v>
      </c>
      <c r="P403" s="35">
        <v>27.939999999999998</v>
      </c>
      <c r="Q403" s="36">
        <f t="shared" si="79"/>
        <v>16</v>
      </c>
      <c r="R403" s="4">
        <f t="shared" si="80"/>
        <v>0</v>
      </c>
      <c r="S403" s="31">
        <f t="shared" si="74"/>
        <v>0.19388888888888889</v>
      </c>
      <c r="T403" s="31">
        <f t="shared" si="75"/>
        <v>0.79240740740740734</v>
      </c>
      <c r="U403" s="4">
        <f t="shared" si="81"/>
        <v>0</v>
      </c>
      <c r="V403" s="4" t="str">
        <f t="shared" si="82"/>
        <v/>
      </c>
      <c r="W403" s="18" t="str">
        <f>IF(V403="","",VLOOKUP(L403,日射量と図３!$A$4:$C$368,3,TRUE)*238.85/100)</f>
        <v/>
      </c>
      <c r="X403" s="4" t="str">
        <f t="shared" si="83"/>
        <v/>
      </c>
      <c r="Y403" s="4" t="str">
        <f t="shared" si="76"/>
        <v/>
      </c>
      <c r="Z403" s="4" t="str">
        <f t="shared" si="77"/>
        <v/>
      </c>
      <c r="AA403" s="4" t="str">
        <f>IF($V403="","",IF(Y403&lt;36,0,IF(AND(36&lt;=Y403,Y403&lt;71),VLOOKUP($W403,日射量と図３!$E$6:$F$34,2,TRUE),IF(AND(71&lt;=Y403,Y403&lt;107),VLOOKUP($W403,日射量と図３!$E$6:$G$34,3,TRUE),IF(AND(107&lt;=Y403,Y403&lt;143),VLOOKUP($W403,日射量と図３!$E$6:$H$34,4,TRUE),VLOOKUP($W403,日射量と図３!$E$6:$I$34,5,TRUE))))))</f>
        <v/>
      </c>
      <c r="AB403" s="4" t="str">
        <f>IF($V403="","",IF(Z403&lt;36,0,IF(AND(36&lt;=Z403,Z403&lt;71),VLOOKUP($W403,日射量と図３!$E$6:$F$34,2,TRUE),IF(AND(71&lt;=Z403,Z403&lt;107),VLOOKUP($W403,日射量と図３!$E$6:$G$34,3,TRUE),IF(AND(107&lt;=Z403,Z403&lt;143),VLOOKUP($W403,日射量と図３!$E$6:$H$34,4,TRUE),VLOOKUP($W403,日射量と図３!$E$6:$I$34,5,TRUE))))))</f>
        <v/>
      </c>
      <c r="AC403" s="382" t="str">
        <f t="shared" si="84"/>
        <v/>
      </c>
      <c r="AD403" s="382" t="str">
        <f t="shared" si="85"/>
        <v/>
      </c>
    </row>
    <row r="404" spans="11:30" ht="13.5" customHeight="1">
      <c r="K404" s="4">
        <f t="shared" si="78"/>
        <v>6</v>
      </c>
      <c r="L404" s="34">
        <v>43268</v>
      </c>
      <c r="M404" s="4">
        <v>17</v>
      </c>
      <c r="N404" s="4">
        <v>17</v>
      </c>
      <c r="O404" s="31">
        <v>0.66666666666666663</v>
      </c>
      <c r="P404" s="35">
        <v>27.640000000000004</v>
      </c>
      <c r="Q404" s="36">
        <f t="shared" si="79"/>
        <v>16</v>
      </c>
      <c r="R404" s="4">
        <f t="shared" si="80"/>
        <v>0</v>
      </c>
      <c r="S404" s="31">
        <f t="shared" si="74"/>
        <v>0.19388888888888889</v>
      </c>
      <c r="T404" s="31">
        <f t="shared" si="75"/>
        <v>0.79240740740740734</v>
      </c>
      <c r="U404" s="4">
        <f t="shared" si="81"/>
        <v>0</v>
      </c>
      <c r="V404" s="4" t="str">
        <f t="shared" si="82"/>
        <v/>
      </c>
      <c r="W404" s="18" t="str">
        <f>IF(V404="","",VLOOKUP(L404,日射量と図３!$A$4:$C$368,3,TRUE)*238.85/100)</f>
        <v/>
      </c>
      <c r="X404" s="4" t="str">
        <f t="shared" si="83"/>
        <v/>
      </c>
      <c r="Y404" s="4" t="str">
        <f t="shared" si="76"/>
        <v/>
      </c>
      <c r="Z404" s="4" t="str">
        <f t="shared" si="77"/>
        <v/>
      </c>
      <c r="AA404" s="4" t="str">
        <f>IF($V404="","",IF(Y404&lt;36,0,IF(AND(36&lt;=Y404,Y404&lt;71),VLOOKUP($W404,日射量と図３!$E$6:$F$34,2,TRUE),IF(AND(71&lt;=Y404,Y404&lt;107),VLOOKUP($W404,日射量と図３!$E$6:$G$34,3,TRUE),IF(AND(107&lt;=Y404,Y404&lt;143),VLOOKUP($W404,日射量と図３!$E$6:$H$34,4,TRUE),VLOOKUP($W404,日射量と図３!$E$6:$I$34,5,TRUE))))))</f>
        <v/>
      </c>
      <c r="AB404" s="4" t="str">
        <f>IF($V404="","",IF(Z404&lt;36,0,IF(AND(36&lt;=Z404,Z404&lt;71),VLOOKUP($W404,日射量と図３!$E$6:$F$34,2,TRUE),IF(AND(71&lt;=Z404,Z404&lt;107),VLOOKUP($W404,日射量と図３!$E$6:$G$34,3,TRUE),IF(AND(107&lt;=Z404,Z404&lt;143),VLOOKUP($W404,日射量と図３!$E$6:$H$34,4,TRUE),VLOOKUP($W404,日射量と図３!$E$6:$I$34,5,TRUE))))))</f>
        <v/>
      </c>
      <c r="AC404" s="382" t="str">
        <f t="shared" si="84"/>
        <v/>
      </c>
      <c r="AD404" s="382" t="str">
        <f t="shared" si="85"/>
        <v/>
      </c>
    </row>
    <row r="405" spans="11:30" ht="13.5" customHeight="1">
      <c r="K405" s="4">
        <f t="shared" si="78"/>
        <v>6</v>
      </c>
      <c r="L405" s="34">
        <v>43268</v>
      </c>
      <c r="M405" s="4">
        <v>17</v>
      </c>
      <c r="N405" s="4">
        <v>18</v>
      </c>
      <c r="O405" s="31">
        <v>0.70833333333333337</v>
      </c>
      <c r="P405" s="35">
        <v>26.7</v>
      </c>
      <c r="Q405" s="36">
        <f t="shared" si="79"/>
        <v>16</v>
      </c>
      <c r="R405" s="4">
        <f t="shared" si="80"/>
        <v>0</v>
      </c>
      <c r="S405" s="31">
        <f t="shared" ref="S405:S468" si="86">VLOOKUP(K405,$AF$38:$AH$49,2,TRUE)</f>
        <v>0.19388888888888889</v>
      </c>
      <c r="T405" s="31">
        <f t="shared" ref="T405:T468" si="87">VLOOKUP(K405,$AF$38:$AH$49,3,TRUE)</f>
        <v>0.79240740740740734</v>
      </c>
      <c r="U405" s="4">
        <f t="shared" si="81"/>
        <v>0</v>
      </c>
      <c r="V405" s="4" t="str">
        <f t="shared" si="82"/>
        <v/>
      </c>
      <c r="W405" s="18" t="str">
        <f>IF(V405="","",VLOOKUP(L405,日射量と図３!$A$4:$C$368,3,TRUE)*238.85/100)</f>
        <v/>
      </c>
      <c r="X405" s="4" t="str">
        <f t="shared" si="83"/>
        <v/>
      </c>
      <c r="Y405" s="4" t="str">
        <f t="shared" si="76"/>
        <v/>
      </c>
      <c r="Z405" s="4" t="str">
        <f t="shared" si="77"/>
        <v/>
      </c>
      <c r="AA405" s="4" t="str">
        <f>IF($V405="","",IF(Y405&lt;36,0,IF(AND(36&lt;=Y405,Y405&lt;71),VLOOKUP($W405,日射量と図３!$E$6:$F$34,2,TRUE),IF(AND(71&lt;=Y405,Y405&lt;107),VLOOKUP($W405,日射量と図３!$E$6:$G$34,3,TRUE),IF(AND(107&lt;=Y405,Y405&lt;143),VLOOKUP($W405,日射量と図３!$E$6:$H$34,4,TRUE),VLOOKUP($W405,日射量と図３!$E$6:$I$34,5,TRUE))))))</f>
        <v/>
      </c>
      <c r="AB405" s="4" t="str">
        <f>IF($V405="","",IF(Z405&lt;36,0,IF(AND(36&lt;=Z405,Z405&lt;71),VLOOKUP($W405,日射量と図３!$E$6:$F$34,2,TRUE),IF(AND(71&lt;=Z405,Z405&lt;107),VLOOKUP($W405,日射量と図３!$E$6:$G$34,3,TRUE),IF(AND(107&lt;=Z405,Z405&lt;143),VLOOKUP($W405,日射量と図３!$E$6:$H$34,4,TRUE),VLOOKUP($W405,日射量と図３!$E$6:$I$34,5,TRUE))))))</f>
        <v/>
      </c>
      <c r="AC405" s="382" t="str">
        <f t="shared" si="84"/>
        <v/>
      </c>
      <c r="AD405" s="382" t="str">
        <f t="shared" si="85"/>
        <v/>
      </c>
    </row>
    <row r="406" spans="11:30" ht="13.5" customHeight="1">
      <c r="K406" s="4">
        <f t="shared" si="78"/>
        <v>6</v>
      </c>
      <c r="L406" s="34">
        <v>43268</v>
      </c>
      <c r="M406" s="4">
        <v>17</v>
      </c>
      <c r="N406" s="4">
        <v>19</v>
      </c>
      <c r="O406" s="31">
        <v>0.75</v>
      </c>
      <c r="P406" s="35">
        <v>25.840000000000003</v>
      </c>
      <c r="Q406" s="36">
        <f t="shared" si="79"/>
        <v>16</v>
      </c>
      <c r="R406" s="4">
        <f t="shared" si="80"/>
        <v>0</v>
      </c>
      <c r="S406" s="31">
        <f t="shared" si="86"/>
        <v>0.19388888888888889</v>
      </c>
      <c r="T406" s="31">
        <f t="shared" si="87"/>
        <v>0.79240740740740734</v>
      </c>
      <c r="U406" s="4">
        <f t="shared" si="81"/>
        <v>0</v>
      </c>
      <c r="V406" s="4" t="str">
        <f t="shared" si="82"/>
        <v/>
      </c>
      <c r="W406" s="18" t="str">
        <f>IF(V406="","",VLOOKUP(L406,日射量と図３!$A$4:$C$368,3,TRUE)*238.85/100)</f>
        <v/>
      </c>
      <c r="X406" s="4" t="str">
        <f t="shared" si="83"/>
        <v/>
      </c>
      <c r="Y406" s="4" t="str">
        <f t="shared" si="76"/>
        <v/>
      </c>
      <c r="Z406" s="4" t="str">
        <f t="shared" si="77"/>
        <v/>
      </c>
      <c r="AA406" s="4" t="str">
        <f>IF($V406="","",IF(Y406&lt;36,0,IF(AND(36&lt;=Y406,Y406&lt;71),VLOOKUP($W406,日射量と図３!$E$6:$F$34,2,TRUE),IF(AND(71&lt;=Y406,Y406&lt;107),VLOOKUP($W406,日射量と図３!$E$6:$G$34,3,TRUE),IF(AND(107&lt;=Y406,Y406&lt;143),VLOOKUP($W406,日射量と図３!$E$6:$H$34,4,TRUE),VLOOKUP($W406,日射量と図３!$E$6:$I$34,5,TRUE))))))</f>
        <v/>
      </c>
      <c r="AB406" s="4" t="str">
        <f>IF($V406="","",IF(Z406&lt;36,0,IF(AND(36&lt;=Z406,Z406&lt;71),VLOOKUP($W406,日射量と図３!$E$6:$F$34,2,TRUE),IF(AND(71&lt;=Z406,Z406&lt;107),VLOOKUP($W406,日射量と図３!$E$6:$G$34,3,TRUE),IF(AND(107&lt;=Z406,Z406&lt;143),VLOOKUP($W406,日射量と図３!$E$6:$H$34,4,TRUE),VLOOKUP($W406,日射量と図３!$E$6:$I$34,5,TRUE))))))</f>
        <v/>
      </c>
      <c r="AC406" s="382" t="str">
        <f t="shared" si="84"/>
        <v/>
      </c>
      <c r="AD406" s="382" t="str">
        <f t="shared" si="85"/>
        <v/>
      </c>
    </row>
    <row r="407" spans="11:30" ht="13.5" customHeight="1">
      <c r="K407" s="4">
        <f t="shared" si="78"/>
        <v>6</v>
      </c>
      <c r="L407" s="34">
        <v>43268</v>
      </c>
      <c r="M407" s="4">
        <v>17</v>
      </c>
      <c r="N407" s="4">
        <v>20</v>
      </c>
      <c r="O407" s="31">
        <v>0.79166666666666663</v>
      </c>
      <c r="P407" s="35">
        <v>24.890000000000004</v>
      </c>
      <c r="Q407" s="36">
        <f t="shared" si="79"/>
        <v>16</v>
      </c>
      <c r="R407" s="4">
        <f t="shared" si="80"/>
        <v>0</v>
      </c>
      <c r="S407" s="31">
        <f t="shared" si="86"/>
        <v>0.19388888888888889</v>
      </c>
      <c r="T407" s="31">
        <f t="shared" si="87"/>
        <v>0.79240740740740734</v>
      </c>
      <c r="U407" s="4">
        <f t="shared" si="81"/>
        <v>0</v>
      </c>
      <c r="V407" s="4" t="str">
        <f t="shared" si="82"/>
        <v/>
      </c>
      <c r="W407" s="18" t="str">
        <f>IF(V407="","",VLOOKUP(L407,日射量と図３!$A$4:$C$368,3,TRUE)*238.85/100)</f>
        <v/>
      </c>
      <c r="X407" s="4" t="str">
        <f t="shared" si="83"/>
        <v/>
      </c>
      <c r="Y407" s="4" t="str">
        <f t="shared" si="76"/>
        <v/>
      </c>
      <c r="Z407" s="4" t="str">
        <f t="shared" si="77"/>
        <v/>
      </c>
      <c r="AA407" s="4" t="str">
        <f>IF($V407="","",IF(Y407&lt;36,0,IF(AND(36&lt;=Y407,Y407&lt;71),VLOOKUP($W407,日射量と図３!$E$6:$F$34,2,TRUE),IF(AND(71&lt;=Y407,Y407&lt;107),VLOOKUP($W407,日射量と図３!$E$6:$G$34,3,TRUE),IF(AND(107&lt;=Y407,Y407&lt;143),VLOOKUP($W407,日射量と図３!$E$6:$H$34,4,TRUE),VLOOKUP($W407,日射量と図３!$E$6:$I$34,5,TRUE))))))</f>
        <v/>
      </c>
      <c r="AB407" s="4" t="str">
        <f>IF($V407="","",IF(Z407&lt;36,0,IF(AND(36&lt;=Z407,Z407&lt;71),VLOOKUP($W407,日射量と図３!$E$6:$F$34,2,TRUE),IF(AND(71&lt;=Z407,Z407&lt;107),VLOOKUP($W407,日射量と図３!$E$6:$G$34,3,TRUE),IF(AND(107&lt;=Z407,Z407&lt;143),VLOOKUP($W407,日射量と図３!$E$6:$H$34,4,TRUE),VLOOKUP($W407,日射量と図３!$E$6:$I$34,5,TRUE))))))</f>
        <v/>
      </c>
      <c r="AC407" s="382" t="str">
        <f t="shared" si="84"/>
        <v/>
      </c>
      <c r="AD407" s="382" t="str">
        <f t="shared" si="85"/>
        <v/>
      </c>
    </row>
    <row r="408" spans="11:30" ht="13.5" customHeight="1">
      <c r="K408" s="4">
        <f t="shared" si="78"/>
        <v>6</v>
      </c>
      <c r="L408" s="34">
        <v>43268</v>
      </c>
      <c r="M408" s="4">
        <v>17</v>
      </c>
      <c r="N408" s="4">
        <v>21</v>
      </c>
      <c r="O408" s="31">
        <v>0.83333333333333337</v>
      </c>
      <c r="P408" s="35">
        <v>24.040000000000003</v>
      </c>
      <c r="Q408" s="36">
        <f t="shared" si="79"/>
        <v>16</v>
      </c>
      <c r="R408" s="4">
        <f t="shared" si="80"/>
        <v>0</v>
      </c>
      <c r="S408" s="31">
        <f t="shared" si="86"/>
        <v>0.19388888888888889</v>
      </c>
      <c r="T408" s="31">
        <f t="shared" si="87"/>
        <v>0.79240740740740734</v>
      </c>
      <c r="U408" s="4">
        <f t="shared" si="81"/>
        <v>0</v>
      </c>
      <c r="V408" s="4" t="str">
        <f t="shared" si="82"/>
        <v/>
      </c>
      <c r="W408" s="18" t="str">
        <f>IF(V408="","",VLOOKUP(L408,日射量と図３!$A$4:$C$368,3,TRUE)*238.85/100)</f>
        <v/>
      </c>
      <c r="X408" s="4" t="str">
        <f t="shared" si="83"/>
        <v/>
      </c>
      <c r="Y408" s="4" t="str">
        <f t="shared" si="76"/>
        <v/>
      </c>
      <c r="Z408" s="4" t="str">
        <f t="shared" si="77"/>
        <v/>
      </c>
      <c r="AA408" s="4" t="str">
        <f>IF($V408="","",IF(Y408&lt;36,0,IF(AND(36&lt;=Y408,Y408&lt;71),VLOOKUP($W408,日射量と図３!$E$6:$F$34,2,TRUE),IF(AND(71&lt;=Y408,Y408&lt;107),VLOOKUP($W408,日射量と図３!$E$6:$G$34,3,TRUE),IF(AND(107&lt;=Y408,Y408&lt;143),VLOOKUP($W408,日射量と図３!$E$6:$H$34,4,TRUE),VLOOKUP($W408,日射量と図３!$E$6:$I$34,5,TRUE))))))</f>
        <v/>
      </c>
      <c r="AB408" s="4" t="str">
        <f>IF($V408="","",IF(Z408&lt;36,0,IF(AND(36&lt;=Z408,Z408&lt;71),VLOOKUP($W408,日射量と図３!$E$6:$F$34,2,TRUE),IF(AND(71&lt;=Z408,Z408&lt;107),VLOOKUP($W408,日射量と図３!$E$6:$G$34,3,TRUE),IF(AND(107&lt;=Z408,Z408&lt;143),VLOOKUP($W408,日射量と図３!$E$6:$H$34,4,TRUE),VLOOKUP($W408,日射量と図３!$E$6:$I$34,5,TRUE))))))</f>
        <v/>
      </c>
      <c r="AC408" s="382" t="str">
        <f t="shared" si="84"/>
        <v/>
      </c>
      <c r="AD408" s="382" t="str">
        <f t="shared" si="85"/>
        <v/>
      </c>
    </row>
    <row r="409" spans="11:30" ht="13.5" customHeight="1">
      <c r="K409" s="4">
        <f t="shared" si="78"/>
        <v>6</v>
      </c>
      <c r="L409" s="34">
        <v>43268</v>
      </c>
      <c r="M409" s="4">
        <v>17</v>
      </c>
      <c r="N409" s="4">
        <v>22</v>
      </c>
      <c r="O409" s="31">
        <v>0.875</v>
      </c>
      <c r="P409" s="35">
        <v>23.47</v>
      </c>
      <c r="Q409" s="36">
        <f t="shared" si="79"/>
        <v>16</v>
      </c>
      <c r="R409" s="4">
        <f t="shared" si="80"/>
        <v>0</v>
      </c>
      <c r="S409" s="31">
        <f t="shared" si="86"/>
        <v>0.19388888888888889</v>
      </c>
      <c r="T409" s="31">
        <f t="shared" si="87"/>
        <v>0.79240740740740734</v>
      </c>
      <c r="U409" s="4">
        <f t="shared" si="81"/>
        <v>0</v>
      </c>
      <c r="V409" s="4" t="str">
        <f t="shared" si="82"/>
        <v/>
      </c>
      <c r="W409" s="18" t="str">
        <f>IF(V409="","",VLOOKUP(L409,日射量と図３!$A$4:$C$368,3,TRUE)*238.85/100)</f>
        <v/>
      </c>
      <c r="X409" s="4" t="str">
        <f t="shared" si="83"/>
        <v/>
      </c>
      <c r="Y409" s="4" t="str">
        <f t="shared" si="76"/>
        <v/>
      </c>
      <c r="Z409" s="4" t="str">
        <f t="shared" si="77"/>
        <v/>
      </c>
      <c r="AA409" s="4" t="str">
        <f>IF($V409="","",IF(Y409&lt;36,0,IF(AND(36&lt;=Y409,Y409&lt;71),VLOOKUP($W409,日射量と図３!$E$6:$F$34,2,TRUE),IF(AND(71&lt;=Y409,Y409&lt;107),VLOOKUP($W409,日射量と図３!$E$6:$G$34,3,TRUE),IF(AND(107&lt;=Y409,Y409&lt;143),VLOOKUP($W409,日射量と図３!$E$6:$H$34,4,TRUE),VLOOKUP($W409,日射量と図３!$E$6:$I$34,5,TRUE))))))</f>
        <v/>
      </c>
      <c r="AB409" s="4" t="str">
        <f>IF($V409="","",IF(Z409&lt;36,0,IF(AND(36&lt;=Z409,Z409&lt;71),VLOOKUP($W409,日射量と図３!$E$6:$F$34,2,TRUE),IF(AND(71&lt;=Z409,Z409&lt;107),VLOOKUP($W409,日射量と図３!$E$6:$G$34,3,TRUE),IF(AND(107&lt;=Z409,Z409&lt;143),VLOOKUP($W409,日射量と図３!$E$6:$H$34,4,TRUE),VLOOKUP($W409,日射量と図３!$E$6:$I$34,5,TRUE))))))</f>
        <v/>
      </c>
      <c r="AC409" s="382" t="str">
        <f t="shared" si="84"/>
        <v/>
      </c>
      <c r="AD409" s="382" t="str">
        <f t="shared" si="85"/>
        <v/>
      </c>
    </row>
    <row r="410" spans="11:30" ht="13.5" customHeight="1">
      <c r="K410" s="4">
        <f t="shared" si="78"/>
        <v>6</v>
      </c>
      <c r="L410" s="34">
        <v>43268</v>
      </c>
      <c r="M410" s="4">
        <v>17</v>
      </c>
      <c r="N410" s="4">
        <v>23</v>
      </c>
      <c r="O410" s="31">
        <v>0.91666666666666663</v>
      </c>
      <c r="P410" s="35">
        <v>22.86</v>
      </c>
      <c r="Q410" s="36">
        <f t="shared" si="79"/>
        <v>13</v>
      </c>
      <c r="R410" s="4">
        <f t="shared" si="80"/>
        <v>0</v>
      </c>
      <c r="S410" s="31">
        <f t="shared" si="86"/>
        <v>0.19388888888888889</v>
      </c>
      <c r="T410" s="31">
        <f t="shared" si="87"/>
        <v>0.79240740740740734</v>
      </c>
      <c r="U410" s="4">
        <f t="shared" si="81"/>
        <v>0</v>
      </c>
      <c r="V410" s="4" t="str">
        <f t="shared" si="82"/>
        <v/>
      </c>
      <c r="W410" s="18" t="str">
        <f>IF(V410="","",VLOOKUP(L410,日射量と図３!$A$4:$C$368,3,TRUE)*238.85/100)</f>
        <v/>
      </c>
      <c r="X410" s="4" t="str">
        <f t="shared" si="83"/>
        <v/>
      </c>
      <c r="Y410" s="4" t="str">
        <f t="shared" si="76"/>
        <v/>
      </c>
      <c r="Z410" s="4" t="str">
        <f t="shared" si="77"/>
        <v/>
      </c>
      <c r="AA410" s="4" t="str">
        <f>IF($V410="","",IF(Y410&lt;36,0,IF(AND(36&lt;=Y410,Y410&lt;71),VLOOKUP($W410,日射量と図３!$E$6:$F$34,2,TRUE),IF(AND(71&lt;=Y410,Y410&lt;107),VLOOKUP($W410,日射量と図３!$E$6:$G$34,3,TRUE),IF(AND(107&lt;=Y410,Y410&lt;143),VLOOKUP($W410,日射量と図３!$E$6:$H$34,4,TRUE),VLOOKUP($W410,日射量と図３!$E$6:$I$34,5,TRUE))))))</f>
        <v/>
      </c>
      <c r="AB410" s="4" t="str">
        <f>IF($V410="","",IF(Z410&lt;36,0,IF(AND(36&lt;=Z410,Z410&lt;71),VLOOKUP($W410,日射量と図３!$E$6:$F$34,2,TRUE),IF(AND(71&lt;=Z410,Z410&lt;107),VLOOKUP($W410,日射量と図３!$E$6:$G$34,3,TRUE),IF(AND(107&lt;=Z410,Z410&lt;143),VLOOKUP($W410,日射量と図３!$E$6:$H$34,4,TRUE),VLOOKUP($W410,日射量と図３!$E$6:$I$34,5,TRUE))))))</f>
        <v/>
      </c>
      <c r="AC410" s="382" t="str">
        <f t="shared" si="84"/>
        <v/>
      </c>
      <c r="AD410" s="382" t="str">
        <f t="shared" si="85"/>
        <v/>
      </c>
    </row>
    <row r="411" spans="11:30" ht="13.5" customHeight="1">
      <c r="K411" s="4">
        <f t="shared" si="78"/>
        <v>6</v>
      </c>
      <c r="L411" s="34">
        <v>43268</v>
      </c>
      <c r="M411" s="4">
        <v>17</v>
      </c>
      <c r="N411" s="4">
        <v>24</v>
      </c>
      <c r="O411" s="31">
        <v>0.95833333333333337</v>
      </c>
      <c r="P411" s="35">
        <v>22.549999999999997</v>
      </c>
      <c r="Q411" s="36">
        <f t="shared" si="79"/>
        <v>13</v>
      </c>
      <c r="R411" s="4">
        <f t="shared" si="80"/>
        <v>0</v>
      </c>
      <c r="S411" s="31">
        <f t="shared" si="86"/>
        <v>0.19388888888888889</v>
      </c>
      <c r="T411" s="31">
        <f t="shared" si="87"/>
        <v>0.79240740740740734</v>
      </c>
      <c r="U411" s="4">
        <f t="shared" si="81"/>
        <v>0</v>
      </c>
      <c r="V411" s="4" t="str">
        <f t="shared" si="82"/>
        <v/>
      </c>
      <c r="W411" s="18" t="str">
        <f>IF(V411="","",VLOOKUP(L411,日射量と図３!$A$4:$C$368,3,TRUE)*238.85/100)</f>
        <v/>
      </c>
      <c r="X411" s="4" t="str">
        <f t="shared" si="83"/>
        <v/>
      </c>
      <c r="Y411" s="4" t="str">
        <f t="shared" si="76"/>
        <v/>
      </c>
      <c r="Z411" s="4" t="str">
        <f t="shared" si="77"/>
        <v/>
      </c>
      <c r="AA411" s="4" t="str">
        <f>IF($V411="","",IF(Y411&lt;36,0,IF(AND(36&lt;=Y411,Y411&lt;71),VLOOKUP($W411,日射量と図３!$E$6:$F$34,2,TRUE),IF(AND(71&lt;=Y411,Y411&lt;107),VLOOKUP($W411,日射量と図３!$E$6:$G$34,3,TRUE),IF(AND(107&lt;=Y411,Y411&lt;143),VLOOKUP($W411,日射量と図３!$E$6:$H$34,4,TRUE),VLOOKUP($W411,日射量と図３!$E$6:$I$34,5,TRUE))))))</f>
        <v/>
      </c>
      <c r="AB411" s="4" t="str">
        <f>IF($V411="","",IF(Z411&lt;36,0,IF(AND(36&lt;=Z411,Z411&lt;71),VLOOKUP($W411,日射量と図３!$E$6:$F$34,2,TRUE),IF(AND(71&lt;=Z411,Z411&lt;107),VLOOKUP($W411,日射量と図３!$E$6:$G$34,3,TRUE),IF(AND(107&lt;=Z411,Z411&lt;143),VLOOKUP($W411,日射量と図３!$E$6:$H$34,4,TRUE),VLOOKUP($W411,日射量と図３!$E$6:$I$34,5,TRUE))))))</f>
        <v/>
      </c>
      <c r="AC411" s="382" t="str">
        <f t="shared" si="84"/>
        <v/>
      </c>
      <c r="AD411" s="382" t="str">
        <f t="shared" si="85"/>
        <v/>
      </c>
    </row>
    <row r="412" spans="11:30" ht="13.5" customHeight="1">
      <c r="K412" s="4">
        <f t="shared" si="78"/>
        <v>6</v>
      </c>
      <c r="L412" s="34">
        <v>43269</v>
      </c>
      <c r="M412" s="4">
        <v>18</v>
      </c>
      <c r="N412" s="4">
        <v>1</v>
      </c>
      <c r="O412" s="31">
        <v>0</v>
      </c>
      <c r="P412" s="35">
        <v>22.280000000000005</v>
      </c>
      <c r="Q412" s="36">
        <f t="shared" si="79"/>
        <v>13</v>
      </c>
      <c r="R412" s="4">
        <f t="shared" si="80"/>
        <v>0</v>
      </c>
      <c r="S412" s="31">
        <f t="shared" si="86"/>
        <v>0.19388888888888889</v>
      </c>
      <c r="T412" s="31">
        <f t="shared" si="87"/>
        <v>0.79240740740740734</v>
      </c>
      <c r="U412" s="4">
        <f t="shared" si="81"/>
        <v>0</v>
      </c>
      <c r="V412" s="4">
        <f t="shared" si="82"/>
        <v>0</v>
      </c>
      <c r="W412" s="18">
        <f>IF(V412="","",VLOOKUP(L412,日射量と図３!$A$4:$C$368,3,TRUE)*238.85/100)</f>
        <v>31.050499999999996</v>
      </c>
      <c r="X412" s="4">
        <f t="shared" si="83"/>
        <v>14</v>
      </c>
      <c r="Y412" s="4">
        <f t="shared" si="76"/>
        <v>0</v>
      </c>
      <c r="Z412" s="4">
        <f t="shared" si="77"/>
        <v>0</v>
      </c>
      <c r="AA412" s="4">
        <f>IF($V412="","",IF(Y412&lt;36,0,IF(AND(36&lt;=Y412,Y412&lt;71),VLOOKUP($W412,日射量と図３!$E$6:$F$34,2,TRUE),IF(AND(71&lt;=Y412,Y412&lt;107),VLOOKUP($W412,日射量と図３!$E$6:$G$34,3,TRUE),IF(AND(107&lt;=Y412,Y412&lt;143),VLOOKUP($W412,日射量と図３!$E$6:$H$34,4,TRUE),VLOOKUP($W412,日射量と図３!$E$6:$I$34,5,TRUE))))))</f>
        <v>0</v>
      </c>
      <c r="AB412" s="4">
        <f>IF($V412="","",IF(Z412&lt;36,0,IF(AND(36&lt;=Z412,Z412&lt;71),VLOOKUP($W412,日射量と図３!$E$6:$F$34,2,TRUE),IF(AND(71&lt;=Z412,Z412&lt;107),VLOOKUP($W412,日射量と図３!$E$6:$G$34,3,TRUE),IF(AND(107&lt;=Z412,Z412&lt;143),VLOOKUP($W412,日射量と図３!$E$6:$H$34,4,TRUE),VLOOKUP($W412,日射量と図３!$E$6:$I$34,5,TRUE))))))</f>
        <v>0</v>
      </c>
      <c r="AC412" s="382">
        <f t="shared" si="84"/>
        <v>0</v>
      </c>
      <c r="AD412" s="382">
        <f t="shared" si="85"/>
        <v>0</v>
      </c>
    </row>
    <row r="413" spans="11:30" ht="13.5" customHeight="1">
      <c r="K413" s="4">
        <f t="shared" si="78"/>
        <v>6</v>
      </c>
      <c r="L413" s="34">
        <v>43269</v>
      </c>
      <c r="M413" s="4">
        <v>18</v>
      </c>
      <c r="N413" s="4">
        <v>2</v>
      </c>
      <c r="O413" s="31">
        <v>4.1666666666666664E-2</v>
      </c>
      <c r="P413" s="35">
        <v>21.96</v>
      </c>
      <c r="Q413" s="36">
        <f t="shared" si="79"/>
        <v>13</v>
      </c>
      <c r="R413" s="4">
        <f t="shared" si="80"/>
        <v>0</v>
      </c>
      <c r="S413" s="31">
        <f t="shared" si="86"/>
        <v>0.19388888888888889</v>
      </c>
      <c r="T413" s="31">
        <f t="shared" si="87"/>
        <v>0.79240740740740734</v>
      </c>
      <c r="U413" s="4">
        <f t="shared" si="81"/>
        <v>0</v>
      </c>
      <c r="V413" s="4" t="str">
        <f t="shared" si="82"/>
        <v/>
      </c>
      <c r="W413" s="18" t="str">
        <f>IF(V413="","",VLOOKUP(L413,日射量と図３!$A$4:$C$368,3,TRUE)*238.85/100)</f>
        <v/>
      </c>
      <c r="X413" s="4" t="str">
        <f t="shared" si="83"/>
        <v/>
      </c>
      <c r="Y413" s="4" t="str">
        <f t="shared" si="76"/>
        <v/>
      </c>
      <c r="Z413" s="4" t="str">
        <f t="shared" si="77"/>
        <v/>
      </c>
      <c r="AA413" s="4" t="str">
        <f>IF($V413="","",IF(Y413&lt;36,0,IF(AND(36&lt;=Y413,Y413&lt;71),VLOOKUP($W413,日射量と図３!$E$6:$F$34,2,TRUE),IF(AND(71&lt;=Y413,Y413&lt;107),VLOOKUP($W413,日射量と図３!$E$6:$G$34,3,TRUE),IF(AND(107&lt;=Y413,Y413&lt;143),VLOOKUP($W413,日射量と図３!$E$6:$H$34,4,TRUE),VLOOKUP($W413,日射量と図３!$E$6:$I$34,5,TRUE))))))</f>
        <v/>
      </c>
      <c r="AB413" s="4" t="str">
        <f>IF($V413="","",IF(Z413&lt;36,0,IF(AND(36&lt;=Z413,Z413&lt;71),VLOOKUP($W413,日射量と図３!$E$6:$F$34,2,TRUE),IF(AND(71&lt;=Z413,Z413&lt;107),VLOOKUP($W413,日射量と図３!$E$6:$G$34,3,TRUE),IF(AND(107&lt;=Z413,Z413&lt;143),VLOOKUP($W413,日射量と図３!$E$6:$H$34,4,TRUE),VLOOKUP($W413,日射量と図３!$E$6:$I$34,5,TRUE))))))</f>
        <v/>
      </c>
      <c r="AC413" s="382" t="str">
        <f t="shared" si="84"/>
        <v/>
      </c>
      <c r="AD413" s="382" t="str">
        <f t="shared" si="85"/>
        <v/>
      </c>
    </row>
    <row r="414" spans="11:30" ht="13.5" customHeight="1">
      <c r="K414" s="4">
        <f t="shared" si="78"/>
        <v>6</v>
      </c>
      <c r="L414" s="34">
        <v>43269</v>
      </c>
      <c r="M414" s="4">
        <v>18</v>
      </c>
      <c r="N414" s="4">
        <v>3</v>
      </c>
      <c r="O414" s="31">
        <v>8.3333333333333329E-2</v>
      </c>
      <c r="P414" s="35">
        <v>21.759999999999998</v>
      </c>
      <c r="Q414" s="36">
        <f t="shared" si="79"/>
        <v>13</v>
      </c>
      <c r="R414" s="4">
        <f t="shared" si="80"/>
        <v>0</v>
      </c>
      <c r="S414" s="31">
        <f t="shared" si="86"/>
        <v>0.19388888888888889</v>
      </c>
      <c r="T414" s="31">
        <f t="shared" si="87"/>
        <v>0.79240740740740734</v>
      </c>
      <c r="U414" s="4">
        <f t="shared" si="81"/>
        <v>0</v>
      </c>
      <c r="V414" s="4" t="str">
        <f t="shared" si="82"/>
        <v/>
      </c>
      <c r="W414" s="18" t="str">
        <f>IF(V414="","",VLOOKUP(L414,日射量と図３!$A$4:$C$368,3,TRUE)*238.85/100)</f>
        <v/>
      </c>
      <c r="X414" s="4" t="str">
        <f t="shared" si="83"/>
        <v/>
      </c>
      <c r="Y414" s="4" t="str">
        <f t="shared" si="76"/>
        <v/>
      </c>
      <c r="Z414" s="4" t="str">
        <f t="shared" si="77"/>
        <v/>
      </c>
      <c r="AA414" s="4" t="str">
        <f>IF($V414="","",IF(Y414&lt;36,0,IF(AND(36&lt;=Y414,Y414&lt;71),VLOOKUP($W414,日射量と図３!$E$6:$F$34,2,TRUE),IF(AND(71&lt;=Y414,Y414&lt;107),VLOOKUP($W414,日射量と図３!$E$6:$G$34,3,TRUE),IF(AND(107&lt;=Y414,Y414&lt;143),VLOOKUP($W414,日射量と図３!$E$6:$H$34,4,TRUE),VLOOKUP($W414,日射量と図３!$E$6:$I$34,5,TRUE))))))</f>
        <v/>
      </c>
      <c r="AB414" s="4" t="str">
        <f>IF($V414="","",IF(Z414&lt;36,0,IF(AND(36&lt;=Z414,Z414&lt;71),VLOOKUP($W414,日射量と図３!$E$6:$F$34,2,TRUE),IF(AND(71&lt;=Z414,Z414&lt;107),VLOOKUP($W414,日射量と図３!$E$6:$G$34,3,TRUE),IF(AND(107&lt;=Z414,Z414&lt;143),VLOOKUP($W414,日射量と図３!$E$6:$H$34,4,TRUE),VLOOKUP($W414,日射量と図３!$E$6:$I$34,5,TRUE))))))</f>
        <v/>
      </c>
      <c r="AC414" s="382" t="str">
        <f t="shared" si="84"/>
        <v/>
      </c>
      <c r="AD414" s="382" t="str">
        <f t="shared" si="85"/>
        <v/>
      </c>
    </row>
    <row r="415" spans="11:30" ht="13.5" customHeight="1">
      <c r="K415" s="4">
        <f t="shared" si="78"/>
        <v>6</v>
      </c>
      <c r="L415" s="34">
        <v>43269</v>
      </c>
      <c r="M415" s="4">
        <v>18</v>
      </c>
      <c r="N415" s="4">
        <v>4</v>
      </c>
      <c r="O415" s="31">
        <v>0.125</v>
      </c>
      <c r="P415" s="35">
        <v>21.450000000000003</v>
      </c>
      <c r="Q415" s="36">
        <f t="shared" si="79"/>
        <v>13</v>
      </c>
      <c r="R415" s="4">
        <f t="shared" si="80"/>
        <v>0</v>
      </c>
      <c r="S415" s="31">
        <f t="shared" si="86"/>
        <v>0.19388888888888889</v>
      </c>
      <c r="T415" s="31">
        <f t="shared" si="87"/>
        <v>0.79240740740740734</v>
      </c>
      <c r="U415" s="4">
        <f t="shared" si="81"/>
        <v>0</v>
      </c>
      <c r="V415" s="4" t="str">
        <f t="shared" si="82"/>
        <v/>
      </c>
      <c r="W415" s="18" t="str">
        <f>IF(V415="","",VLOOKUP(L415,日射量と図３!$A$4:$C$368,3,TRUE)*238.85/100)</f>
        <v/>
      </c>
      <c r="X415" s="4" t="str">
        <f t="shared" si="83"/>
        <v/>
      </c>
      <c r="Y415" s="4" t="str">
        <f t="shared" ref="Y415:Y478" si="88">IF(V415="","",$AH$30*V415/(($AG$18/$AH$18)*X415))</f>
        <v/>
      </c>
      <c r="Z415" s="4" t="str">
        <f t="shared" ref="Z415:Z478" si="89">IF(V415="","",$AH$30*V415/(($AG$19/$AH$19)*X415))</f>
        <v/>
      </c>
      <c r="AA415" s="4" t="str">
        <f>IF($V415="","",IF(Y415&lt;36,0,IF(AND(36&lt;=Y415,Y415&lt;71),VLOOKUP($W415,日射量と図３!$E$6:$F$34,2,TRUE),IF(AND(71&lt;=Y415,Y415&lt;107),VLOOKUP($W415,日射量と図３!$E$6:$G$34,3,TRUE),IF(AND(107&lt;=Y415,Y415&lt;143),VLOOKUP($W415,日射量と図３!$E$6:$H$34,4,TRUE),VLOOKUP($W415,日射量と図３!$E$6:$I$34,5,TRUE))))))</f>
        <v/>
      </c>
      <c r="AB415" s="4" t="str">
        <f>IF($V415="","",IF(Z415&lt;36,0,IF(AND(36&lt;=Z415,Z415&lt;71),VLOOKUP($W415,日射量と図３!$E$6:$F$34,2,TRUE),IF(AND(71&lt;=Z415,Z415&lt;107),VLOOKUP($W415,日射量と図３!$E$6:$G$34,3,TRUE),IF(AND(107&lt;=Z415,Z415&lt;143),VLOOKUP($W415,日射量と図３!$E$6:$H$34,4,TRUE),VLOOKUP($W415,日射量と図３!$E$6:$I$34,5,TRUE))))))</f>
        <v/>
      </c>
      <c r="AC415" s="382" t="str">
        <f t="shared" si="84"/>
        <v/>
      </c>
      <c r="AD415" s="382" t="str">
        <f t="shared" si="85"/>
        <v/>
      </c>
    </row>
    <row r="416" spans="11:30" ht="13.5" customHeight="1">
      <c r="K416" s="4">
        <f t="shared" si="78"/>
        <v>6</v>
      </c>
      <c r="L416" s="34">
        <v>43269</v>
      </c>
      <c r="M416" s="4">
        <v>18</v>
      </c>
      <c r="N416" s="4">
        <v>5</v>
      </c>
      <c r="O416" s="31">
        <v>0.16666666666666666</v>
      </c>
      <c r="P416" s="35">
        <v>21.31</v>
      </c>
      <c r="Q416" s="36">
        <f t="shared" si="79"/>
        <v>15</v>
      </c>
      <c r="R416" s="4">
        <f t="shared" si="80"/>
        <v>0</v>
      </c>
      <c r="S416" s="31">
        <f t="shared" si="86"/>
        <v>0.19388888888888889</v>
      </c>
      <c r="T416" s="31">
        <f t="shared" si="87"/>
        <v>0.79240740740740734</v>
      </c>
      <c r="U416" s="4">
        <f t="shared" si="81"/>
        <v>0</v>
      </c>
      <c r="V416" s="4" t="str">
        <f t="shared" si="82"/>
        <v/>
      </c>
      <c r="W416" s="18" t="str">
        <f>IF(V416="","",VLOOKUP(L416,日射量と図３!$A$4:$C$368,3,TRUE)*238.85/100)</f>
        <v/>
      </c>
      <c r="X416" s="4" t="str">
        <f t="shared" si="83"/>
        <v/>
      </c>
      <c r="Y416" s="4" t="str">
        <f t="shared" si="88"/>
        <v/>
      </c>
      <c r="Z416" s="4" t="str">
        <f t="shared" si="89"/>
        <v/>
      </c>
      <c r="AA416" s="4" t="str">
        <f>IF($V416="","",IF(Y416&lt;36,0,IF(AND(36&lt;=Y416,Y416&lt;71),VLOOKUP($W416,日射量と図３!$E$6:$F$34,2,TRUE),IF(AND(71&lt;=Y416,Y416&lt;107),VLOOKUP($W416,日射量と図３!$E$6:$G$34,3,TRUE),IF(AND(107&lt;=Y416,Y416&lt;143),VLOOKUP($W416,日射量と図３!$E$6:$H$34,4,TRUE),VLOOKUP($W416,日射量と図３!$E$6:$I$34,5,TRUE))))))</f>
        <v/>
      </c>
      <c r="AB416" s="4" t="str">
        <f>IF($V416="","",IF(Z416&lt;36,0,IF(AND(36&lt;=Z416,Z416&lt;71),VLOOKUP($W416,日射量と図３!$E$6:$F$34,2,TRUE),IF(AND(71&lt;=Z416,Z416&lt;107),VLOOKUP($W416,日射量と図３!$E$6:$G$34,3,TRUE),IF(AND(107&lt;=Z416,Z416&lt;143),VLOOKUP($W416,日射量と図３!$E$6:$H$34,4,TRUE),VLOOKUP($W416,日射量と図３!$E$6:$I$34,5,TRUE))))))</f>
        <v/>
      </c>
      <c r="AC416" s="382" t="str">
        <f t="shared" si="84"/>
        <v/>
      </c>
      <c r="AD416" s="382" t="str">
        <f t="shared" si="85"/>
        <v/>
      </c>
    </row>
    <row r="417" spans="11:30" ht="13.5" customHeight="1">
      <c r="K417" s="4">
        <f t="shared" si="78"/>
        <v>6</v>
      </c>
      <c r="L417" s="34">
        <v>43269</v>
      </c>
      <c r="M417" s="4">
        <v>18</v>
      </c>
      <c r="N417" s="4">
        <v>6</v>
      </c>
      <c r="O417" s="31">
        <v>0.20833333333333334</v>
      </c>
      <c r="P417" s="35">
        <v>21.189999999999998</v>
      </c>
      <c r="Q417" s="36">
        <f t="shared" si="79"/>
        <v>15</v>
      </c>
      <c r="R417" s="4">
        <f t="shared" si="80"/>
        <v>0</v>
      </c>
      <c r="S417" s="31">
        <f t="shared" si="86"/>
        <v>0.19388888888888889</v>
      </c>
      <c r="T417" s="31">
        <f t="shared" si="87"/>
        <v>0.79240740740740734</v>
      </c>
      <c r="U417" s="4">
        <f t="shared" si="81"/>
        <v>0</v>
      </c>
      <c r="V417" s="4" t="str">
        <f t="shared" si="82"/>
        <v/>
      </c>
      <c r="W417" s="18" t="str">
        <f>IF(V417="","",VLOOKUP(L417,日射量と図３!$A$4:$C$368,3,TRUE)*238.85/100)</f>
        <v/>
      </c>
      <c r="X417" s="4" t="str">
        <f t="shared" si="83"/>
        <v/>
      </c>
      <c r="Y417" s="4" t="str">
        <f t="shared" si="88"/>
        <v/>
      </c>
      <c r="Z417" s="4" t="str">
        <f t="shared" si="89"/>
        <v/>
      </c>
      <c r="AA417" s="4" t="str">
        <f>IF($V417="","",IF(Y417&lt;36,0,IF(AND(36&lt;=Y417,Y417&lt;71),VLOOKUP($W417,日射量と図３!$E$6:$F$34,2,TRUE),IF(AND(71&lt;=Y417,Y417&lt;107),VLOOKUP($W417,日射量と図３!$E$6:$G$34,3,TRUE),IF(AND(107&lt;=Y417,Y417&lt;143),VLOOKUP($W417,日射量と図３!$E$6:$H$34,4,TRUE),VLOOKUP($W417,日射量と図３!$E$6:$I$34,5,TRUE))))))</f>
        <v/>
      </c>
      <c r="AB417" s="4" t="str">
        <f>IF($V417="","",IF(Z417&lt;36,0,IF(AND(36&lt;=Z417,Z417&lt;71),VLOOKUP($W417,日射量と図３!$E$6:$F$34,2,TRUE),IF(AND(71&lt;=Z417,Z417&lt;107),VLOOKUP($W417,日射量と図３!$E$6:$G$34,3,TRUE),IF(AND(107&lt;=Z417,Z417&lt;143),VLOOKUP($W417,日射量と図３!$E$6:$H$34,4,TRUE),VLOOKUP($W417,日射量と図３!$E$6:$I$34,5,TRUE))))))</f>
        <v/>
      </c>
      <c r="AC417" s="382" t="str">
        <f t="shared" si="84"/>
        <v/>
      </c>
      <c r="AD417" s="382" t="str">
        <f t="shared" si="85"/>
        <v/>
      </c>
    </row>
    <row r="418" spans="11:30" ht="13.5" customHeight="1">
      <c r="K418" s="4">
        <f t="shared" si="78"/>
        <v>6</v>
      </c>
      <c r="L418" s="34">
        <v>43269</v>
      </c>
      <c r="M418" s="4">
        <v>18</v>
      </c>
      <c r="N418" s="4">
        <v>7</v>
      </c>
      <c r="O418" s="31">
        <v>0.25</v>
      </c>
      <c r="P418" s="35">
        <v>21.3</v>
      </c>
      <c r="Q418" s="36">
        <f t="shared" si="79"/>
        <v>15</v>
      </c>
      <c r="R418" s="4">
        <f t="shared" si="80"/>
        <v>0</v>
      </c>
      <c r="S418" s="31">
        <f t="shared" si="86"/>
        <v>0.19388888888888889</v>
      </c>
      <c r="T418" s="31">
        <f t="shared" si="87"/>
        <v>0.79240740740740734</v>
      </c>
      <c r="U418" s="4">
        <f t="shared" si="81"/>
        <v>0</v>
      </c>
      <c r="V418" s="4" t="str">
        <f t="shared" si="82"/>
        <v/>
      </c>
      <c r="W418" s="18" t="str">
        <f>IF(V418="","",VLOOKUP(L418,日射量と図３!$A$4:$C$368,3,TRUE)*238.85/100)</f>
        <v/>
      </c>
      <c r="X418" s="4" t="str">
        <f t="shared" si="83"/>
        <v/>
      </c>
      <c r="Y418" s="4" t="str">
        <f t="shared" si="88"/>
        <v/>
      </c>
      <c r="Z418" s="4" t="str">
        <f t="shared" si="89"/>
        <v/>
      </c>
      <c r="AA418" s="4" t="str">
        <f>IF($V418="","",IF(Y418&lt;36,0,IF(AND(36&lt;=Y418,Y418&lt;71),VLOOKUP($W418,日射量と図３!$E$6:$F$34,2,TRUE),IF(AND(71&lt;=Y418,Y418&lt;107),VLOOKUP($W418,日射量と図３!$E$6:$G$34,3,TRUE),IF(AND(107&lt;=Y418,Y418&lt;143),VLOOKUP($W418,日射量と図３!$E$6:$H$34,4,TRUE),VLOOKUP($W418,日射量と図３!$E$6:$I$34,5,TRUE))))))</f>
        <v/>
      </c>
      <c r="AB418" s="4" t="str">
        <f>IF($V418="","",IF(Z418&lt;36,0,IF(AND(36&lt;=Z418,Z418&lt;71),VLOOKUP($W418,日射量と図３!$E$6:$F$34,2,TRUE),IF(AND(71&lt;=Z418,Z418&lt;107),VLOOKUP($W418,日射量と図３!$E$6:$G$34,3,TRUE),IF(AND(107&lt;=Z418,Z418&lt;143),VLOOKUP($W418,日射量と図３!$E$6:$H$34,4,TRUE),VLOOKUP($W418,日射量と図３!$E$6:$I$34,5,TRUE))))))</f>
        <v/>
      </c>
      <c r="AC418" s="382" t="str">
        <f t="shared" si="84"/>
        <v/>
      </c>
      <c r="AD418" s="382" t="str">
        <f t="shared" si="85"/>
        <v/>
      </c>
    </row>
    <row r="419" spans="11:30" ht="13.5" customHeight="1">
      <c r="K419" s="4">
        <f t="shared" si="78"/>
        <v>6</v>
      </c>
      <c r="L419" s="34">
        <v>43269</v>
      </c>
      <c r="M419" s="4">
        <v>18</v>
      </c>
      <c r="N419" s="4">
        <v>8</v>
      </c>
      <c r="O419" s="31">
        <v>0.29166666666666669</v>
      </c>
      <c r="P419" s="35">
        <v>21.9</v>
      </c>
      <c r="Q419" s="36">
        <f t="shared" si="79"/>
        <v>12</v>
      </c>
      <c r="R419" s="4">
        <f t="shared" si="80"/>
        <v>0</v>
      </c>
      <c r="S419" s="31">
        <f t="shared" si="86"/>
        <v>0.19388888888888889</v>
      </c>
      <c r="T419" s="31">
        <f t="shared" si="87"/>
        <v>0.79240740740740734</v>
      </c>
      <c r="U419" s="4">
        <f t="shared" si="81"/>
        <v>0</v>
      </c>
      <c r="V419" s="4" t="str">
        <f t="shared" si="82"/>
        <v/>
      </c>
      <c r="W419" s="18" t="str">
        <f>IF(V419="","",VLOOKUP(L419,日射量と図３!$A$4:$C$368,3,TRUE)*238.85/100)</f>
        <v/>
      </c>
      <c r="X419" s="4" t="str">
        <f t="shared" si="83"/>
        <v/>
      </c>
      <c r="Y419" s="4" t="str">
        <f t="shared" si="88"/>
        <v/>
      </c>
      <c r="Z419" s="4" t="str">
        <f t="shared" si="89"/>
        <v/>
      </c>
      <c r="AA419" s="4" t="str">
        <f>IF($V419="","",IF(Y419&lt;36,0,IF(AND(36&lt;=Y419,Y419&lt;71),VLOOKUP($W419,日射量と図３!$E$6:$F$34,2,TRUE),IF(AND(71&lt;=Y419,Y419&lt;107),VLOOKUP($W419,日射量と図３!$E$6:$G$34,3,TRUE),IF(AND(107&lt;=Y419,Y419&lt;143),VLOOKUP($W419,日射量と図３!$E$6:$H$34,4,TRUE),VLOOKUP($W419,日射量と図３!$E$6:$I$34,5,TRUE))))))</f>
        <v/>
      </c>
      <c r="AB419" s="4" t="str">
        <f>IF($V419="","",IF(Z419&lt;36,0,IF(AND(36&lt;=Z419,Z419&lt;71),VLOOKUP($W419,日射量と図３!$E$6:$F$34,2,TRUE),IF(AND(71&lt;=Z419,Z419&lt;107),VLOOKUP($W419,日射量と図３!$E$6:$G$34,3,TRUE),IF(AND(107&lt;=Z419,Z419&lt;143),VLOOKUP($W419,日射量と図３!$E$6:$H$34,4,TRUE),VLOOKUP($W419,日射量と図３!$E$6:$I$34,5,TRUE))))))</f>
        <v/>
      </c>
      <c r="AC419" s="382" t="str">
        <f t="shared" si="84"/>
        <v/>
      </c>
      <c r="AD419" s="382" t="str">
        <f t="shared" si="85"/>
        <v/>
      </c>
    </row>
    <row r="420" spans="11:30" ht="13.5" customHeight="1">
      <c r="K420" s="4">
        <f t="shared" si="78"/>
        <v>6</v>
      </c>
      <c r="L420" s="34">
        <v>43269</v>
      </c>
      <c r="M420" s="4">
        <v>18</v>
      </c>
      <c r="N420" s="4">
        <v>9</v>
      </c>
      <c r="O420" s="31">
        <v>0.33333333333333331</v>
      </c>
      <c r="P420" s="35">
        <v>22.66</v>
      </c>
      <c r="Q420" s="36">
        <f t="shared" si="79"/>
        <v>12</v>
      </c>
      <c r="R420" s="4">
        <f t="shared" si="80"/>
        <v>0</v>
      </c>
      <c r="S420" s="31">
        <f t="shared" si="86"/>
        <v>0.19388888888888889</v>
      </c>
      <c r="T420" s="31">
        <f t="shared" si="87"/>
        <v>0.79240740740740734</v>
      </c>
      <c r="U420" s="4">
        <f t="shared" si="81"/>
        <v>0</v>
      </c>
      <c r="V420" s="4" t="str">
        <f t="shared" si="82"/>
        <v/>
      </c>
      <c r="W420" s="18" t="str">
        <f>IF(V420="","",VLOOKUP(L420,日射量と図３!$A$4:$C$368,3,TRUE)*238.85/100)</f>
        <v/>
      </c>
      <c r="X420" s="4" t="str">
        <f t="shared" si="83"/>
        <v/>
      </c>
      <c r="Y420" s="4" t="str">
        <f t="shared" si="88"/>
        <v/>
      </c>
      <c r="Z420" s="4" t="str">
        <f t="shared" si="89"/>
        <v/>
      </c>
      <c r="AA420" s="4" t="str">
        <f>IF($V420="","",IF(Y420&lt;36,0,IF(AND(36&lt;=Y420,Y420&lt;71),VLOOKUP($W420,日射量と図３!$E$6:$F$34,2,TRUE),IF(AND(71&lt;=Y420,Y420&lt;107),VLOOKUP($W420,日射量と図３!$E$6:$G$34,3,TRUE),IF(AND(107&lt;=Y420,Y420&lt;143),VLOOKUP($W420,日射量と図３!$E$6:$H$34,4,TRUE),VLOOKUP($W420,日射量と図３!$E$6:$I$34,5,TRUE))))))</f>
        <v/>
      </c>
      <c r="AB420" s="4" t="str">
        <f>IF($V420="","",IF(Z420&lt;36,0,IF(AND(36&lt;=Z420,Z420&lt;71),VLOOKUP($W420,日射量と図３!$E$6:$F$34,2,TRUE),IF(AND(71&lt;=Z420,Z420&lt;107),VLOOKUP($W420,日射量と図３!$E$6:$G$34,3,TRUE),IF(AND(107&lt;=Z420,Z420&lt;143),VLOOKUP($W420,日射量と図３!$E$6:$H$34,4,TRUE),VLOOKUP($W420,日射量と図３!$E$6:$I$34,5,TRUE))))))</f>
        <v/>
      </c>
      <c r="AC420" s="382" t="str">
        <f t="shared" si="84"/>
        <v/>
      </c>
      <c r="AD420" s="382" t="str">
        <f t="shared" si="85"/>
        <v/>
      </c>
    </row>
    <row r="421" spans="11:30" ht="13.5" customHeight="1">
      <c r="K421" s="4">
        <f t="shared" si="78"/>
        <v>6</v>
      </c>
      <c r="L421" s="34">
        <v>43269</v>
      </c>
      <c r="M421" s="4">
        <v>18</v>
      </c>
      <c r="N421" s="4">
        <v>10</v>
      </c>
      <c r="O421" s="31">
        <v>0.375</v>
      </c>
      <c r="P421" s="35">
        <v>23.250000000000004</v>
      </c>
      <c r="Q421" s="36">
        <f t="shared" si="79"/>
        <v>12</v>
      </c>
      <c r="R421" s="4">
        <f t="shared" si="80"/>
        <v>0</v>
      </c>
      <c r="S421" s="31">
        <f t="shared" si="86"/>
        <v>0.19388888888888889</v>
      </c>
      <c r="T421" s="31">
        <f t="shared" si="87"/>
        <v>0.79240740740740734</v>
      </c>
      <c r="U421" s="4">
        <f t="shared" si="81"/>
        <v>0</v>
      </c>
      <c r="V421" s="4" t="str">
        <f t="shared" si="82"/>
        <v/>
      </c>
      <c r="W421" s="18" t="str">
        <f>IF(V421="","",VLOOKUP(L421,日射量と図３!$A$4:$C$368,3,TRUE)*238.85/100)</f>
        <v/>
      </c>
      <c r="X421" s="4" t="str">
        <f t="shared" si="83"/>
        <v/>
      </c>
      <c r="Y421" s="4" t="str">
        <f t="shared" si="88"/>
        <v/>
      </c>
      <c r="Z421" s="4" t="str">
        <f t="shared" si="89"/>
        <v/>
      </c>
      <c r="AA421" s="4" t="str">
        <f>IF($V421="","",IF(Y421&lt;36,0,IF(AND(36&lt;=Y421,Y421&lt;71),VLOOKUP($W421,日射量と図３!$E$6:$F$34,2,TRUE),IF(AND(71&lt;=Y421,Y421&lt;107),VLOOKUP($W421,日射量と図３!$E$6:$G$34,3,TRUE),IF(AND(107&lt;=Y421,Y421&lt;143),VLOOKUP($W421,日射量と図３!$E$6:$H$34,4,TRUE),VLOOKUP($W421,日射量と図３!$E$6:$I$34,5,TRUE))))))</f>
        <v/>
      </c>
      <c r="AB421" s="4" t="str">
        <f>IF($V421="","",IF(Z421&lt;36,0,IF(AND(36&lt;=Z421,Z421&lt;71),VLOOKUP($W421,日射量と図３!$E$6:$F$34,2,TRUE),IF(AND(71&lt;=Z421,Z421&lt;107),VLOOKUP($W421,日射量と図３!$E$6:$G$34,3,TRUE),IF(AND(107&lt;=Z421,Z421&lt;143),VLOOKUP($W421,日射量と図３!$E$6:$H$34,4,TRUE),VLOOKUP($W421,日射量と図３!$E$6:$I$34,5,TRUE))))))</f>
        <v/>
      </c>
      <c r="AC421" s="382" t="str">
        <f t="shared" si="84"/>
        <v/>
      </c>
      <c r="AD421" s="382" t="str">
        <f t="shared" si="85"/>
        <v/>
      </c>
    </row>
    <row r="422" spans="11:30" ht="13.5" customHeight="1">
      <c r="K422" s="4">
        <f t="shared" si="78"/>
        <v>6</v>
      </c>
      <c r="L422" s="34">
        <v>43269</v>
      </c>
      <c r="M422" s="4">
        <v>18</v>
      </c>
      <c r="N422" s="4">
        <v>11</v>
      </c>
      <c r="O422" s="31">
        <v>0.41666666666666669</v>
      </c>
      <c r="P422" s="35">
        <v>24.160000000000004</v>
      </c>
      <c r="Q422" s="36">
        <f t="shared" si="79"/>
        <v>12</v>
      </c>
      <c r="R422" s="4">
        <f t="shared" si="80"/>
        <v>0</v>
      </c>
      <c r="S422" s="31">
        <f t="shared" si="86"/>
        <v>0.19388888888888889</v>
      </c>
      <c r="T422" s="31">
        <f t="shared" si="87"/>
        <v>0.79240740740740734</v>
      </c>
      <c r="U422" s="4">
        <f t="shared" si="81"/>
        <v>0</v>
      </c>
      <c r="V422" s="4" t="str">
        <f t="shared" si="82"/>
        <v/>
      </c>
      <c r="W422" s="18" t="str">
        <f>IF(V422="","",VLOOKUP(L422,日射量と図３!$A$4:$C$368,3,TRUE)*238.85/100)</f>
        <v/>
      </c>
      <c r="X422" s="4" t="str">
        <f t="shared" si="83"/>
        <v/>
      </c>
      <c r="Y422" s="4" t="str">
        <f t="shared" si="88"/>
        <v/>
      </c>
      <c r="Z422" s="4" t="str">
        <f t="shared" si="89"/>
        <v/>
      </c>
      <c r="AA422" s="4" t="str">
        <f>IF($V422="","",IF(Y422&lt;36,0,IF(AND(36&lt;=Y422,Y422&lt;71),VLOOKUP($W422,日射量と図３!$E$6:$F$34,2,TRUE),IF(AND(71&lt;=Y422,Y422&lt;107),VLOOKUP($W422,日射量と図３!$E$6:$G$34,3,TRUE),IF(AND(107&lt;=Y422,Y422&lt;143),VLOOKUP($W422,日射量と図３!$E$6:$H$34,4,TRUE),VLOOKUP($W422,日射量と図３!$E$6:$I$34,5,TRUE))))))</f>
        <v/>
      </c>
      <c r="AB422" s="4" t="str">
        <f>IF($V422="","",IF(Z422&lt;36,0,IF(AND(36&lt;=Z422,Z422&lt;71),VLOOKUP($W422,日射量と図３!$E$6:$F$34,2,TRUE),IF(AND(71&lt;=Z422,Z422&lt;107),VLOOKUP($W422,日射量と図３!$E$6:$G$34,3,TRUE),IF(AND(107&lt;=Z422,Z422&lt;143),VLOOKUP($W422,日射量と図３!$E$6:$H$34,4,TRUE),VLOOKUP($W422,日射量と図３!$E$6:$I$34,5,TRUE))))))</f>
        <v/>
      </c>
      <c r="AC422" s="382" t="str">
        <f t="shared" si="84"/>
        <v/>
      </c>
      <c r="AD422" s="382" t="str">
        <f t="shared" si="85"/>
        <v/>
      </c>
    </row>
    <row r="423" spans="11:30" ht="13.5" customHeight="1">
      <c r="K423" s="4">
        <f t="shared" si="78"/>
        <v>6</v>
      </c>
      <c r="L423" s="34">
        <v>43269</v>
      </c>
      <c r="M423" s="4">
        <v>18</v>
      </c>
      <c r="N423" s="4">
        <v>12</v>
      </c>
      <c r="O423" s="31">
        <v>0.45833333333333331</v>
      </c>
      <c r="P423" s="35">
        <v>24.509999999999998</v>
      </c>
      <c r="Q423" s="36">
        <f t="shared" si="79"/>
        <v>12</v>
      </c>
      <c r="R423" s="4">
        <f t="shared" si="80"/>
        <v>0</v>
      </c>
      <c r="S423" s="31">
        <f t="shared" si="86"/>
        <v>0.19388888888888889</v>
      </c>
      <c r="T423" s="31">
        <f t="shared" si="87"/>
        <v>0.79240740740740734</v>
      </c>
      <c r="U423" s="4">
        <f t="shared" si="81"/>
        <v>0</v>
      </c>
      <c r="V423" s="4" t="str">
        <f t="shared" si="82"/>
        <v/>
      </c>
      <c r="W423" s="18" t="str">
        <f>IF(V423="","",VLOOKUP(L423,日射量と図３!$A$4:$C$368,3,TRUE)*238.85/100)</f>
        <v/>
      </c>
      <c r="X423" s="4" t="str">
        <f t="shared" si="83"/>
        <v/>
      </c>
      <c r="Y423" s="4" t="str">
        <f t="shared" si="88"/>
        <v/>
      </c>
      <c r="Z423" s="4" t="str">
        <f t="shared" si="89"/>
        <v/>
      </c>
      <c r="AA423" s="4" t="str">
        <f>IF($V423="","",IF(Y423&lt;36,0,IF(AND(36&lt;=Y423,Y423&lt;71),VLOOKUP($W423,日射量と図３!$E$6:$F$34,2,TRUE),IF(AND(71&lt;=Y423,Y423&lt;107),VLOOKUP($W423,日射量と図３!$E$6:$G$34,3,TRUE),IF(AND(107&lt;=Y423,Y423&lt;143),VLOOKUP($W423,日射量と図３!$E$6:$H$34,4,TRUE),VLOOKUP($W423,日射量と図３!$E$6:$I$34,5,TRUE))))))</f>
        <v/>
      </c>
      <c r="AB423" s="4" t="str">
        <f>IF($V423="","",IF(Z423&lt;36,0,IF(AND(36&lt;=Z423,Z423&lt;71),VLOOKUP($W423,日射量と図３!$E$6:$F$34,2,TRUE),IF(AND(71&lt;=Z423,Z423&lt;107),VLOOKUP($W423,日射量と図３!$E$6:$G$34,3,TRUE),IF(AND(107&lt;=Z423,Z423&lt;143),VLOOKUP($W423,日射量と図３!$E$6:$H$34,4,TRUE),VLOOKUP($W423,日射量と図３!$E$6:$I$34,5,TRUE))))))</f>
        <v/>
      </c>
      <c r="AC423" s="382" t="str">
        <f t="shared" si="84"/>
        <v/>
      </c>
      <c r="AD423" s="382" t="str">
        <f t="shared" si="85"/>
        <v/>
      </c>
    </row>
    <row r="424" spans="11:30" ht="13.5" customHeight="1">
      <c r="K424" s="4">
        <f t="shared" si="78"/>
        <v>6</v>
      </c>
      <c r="L424" s="34">
        <v>43269</v>
      </c>
      <c r="M424" s="4">
        <v>18</v>
      </c>
      <c r="N424" s="4">
        <v>13</v>
      </c>
      <c r="O424" s="31">
        <v>0.5</v>
      </c>
      <c r="P424" s="35">
        <v>25.01</v>
      </c>
      <c r="Q424" s="36">
        <f t="shared" si="79"/>
        <v>12</v>
      </c>
      <c r="R424" s="4">
        <f t="shared" si="80"/>
        <v>0</v>
      </c>
      <c r="S424" s="31">
        <f t="shared" si="86"/>
        <v>0.19388888888888889</v>
      </c>
      <c r="T424" s="31">
        <f t="shared" si="87"/>
        <v>0.79240740740740734</v>
      </c>
      <c r="U424" s="4">
        <f t="shared" si="81"/>
        <v>0</v>
      </c>
      <c r="V424" s="4" t="str">
        <f t="shared" si="82"/>
        <v/>
      </c>
      <c r="W424" s="18" t="str">
        <f>IF(V424="","",VLOOKUP(L424,日射量と図３!$A$4:$C$368,3,TRUE)*238.85/100)</f>
        <v/>
      </c>
      <c r="X424" s="4" t="str">
        <f t="shared" si="83"/>
        <v/>
      </c>
      <c r="Y424" s="4" t="str">
        <f t="shared" si="88"/>
        <v/>
      </c>
      <c r="Z424" s="4" t="str">
        <f t="shared" si="89"/>
        <v/>
      </c>
      <c r="AA424" s="4" t="str">
        <f>IF($V424="","",IF(Y424&lt;36,0,IF(AND(36&lt;=Y424,Y424&lt;71),VLOOKUP($W424,日射量と図３!$E$6:$F$34,2,TRUE),IF(AND(71&lt;=Y424,Y424&lt;107),VLOOKUP($W424,日射量と図３!$E$6:$G$34,3,TRUE),IF(AND(107&lt;=Y424,Y424&lt;143),VLOOKUP($W424,日射量と図３!$E$6:$H$34,4,TRUE),VLOOKUP($W424,日射量と図３!$E$6:$I$34,5,TRUE))))))</f>
        <v/>
      </c>
      <c r="AB424" s="4" t="str">
        <f>IF($V424="","",IF(Z424&lt;36,0,IF(AND(36&lt;=Z424,Z424&lt;71),VLOOKUP($W424,日射量と図３!$E$6:$F$34,2,TRUE),IF(AND(71&lt;=Z424,Z424&lt;107),VLOOKUP($W424,日射量と図３!$E$6:$G$34,3,TRUE),IF(AND(107&lt;=Z424,Z424&lt;143),VLOOKUP($W424,日射量と図３!$E$6:$H$34,4,TRUE),VLOOKUP($W424,日射量と図３!$E$6:$I$34,5,TRUE))))))</f>
        <v/>
      </c>
      <c r="AC424" s="382" t="str">
        <f t="shared" si="84"/>
        <v/>
      </c>
      <c r="AD424" s="382" t="str">
        <f t="shared" si="85"/>
        <v/>
      </c>
    </row>
    <row r="425" spans="11:30" ht="13.5" customHeight="1">
      <c r="K425" s="4">
        <f t="shared" si="78"/>
        <v>6</v>
      </c>
      <c r="L425" s="34">
        <v>43269</v>
      </c>
      <c r="M425" s="4">
        <v>18</v>
      </c>
      <c r="N425" s="4">
        <v>14</v>
      </c>
      <c r="O425" s="31">
        <v>0.54166666666666663</v>
      </c>
      <c r="P425" s="35">
        <v>25.56</v>
      </c>
      <c r="Q425" s="36">
        <f t="shared" si="79"/>
        <v>12</v>
      </c>
      <c r="R425" s="4">
        <f t="shared" si="80"/>
        <v>0</v>
      </c>
      <c r="S425" s="31">
        <f t="shared" si="86"/>
        <v>0.19388888888888889</v>
      </c>
      <c r="T425" s="31">
        <f t="shared" si="87"/>
        <v>0.79240740740740734</v>
      </c>
      <c r="U425" s="4">
        <f t="shared" si="81"/>
        <v>0</v>
      </c>
      <c r="V425" s="4" t="str">
        <f t="shared" si="82"/>
        <v/>
      </c>
      <c r="W425" s="18" t="str">
        <f>IF(V425="","",VLOOKUP(L425,日射量と図３!$A$4:$C$368,3,TRUE)*238.85/100)</f>
        <v/>
      </c>
      <c r="X425" s="4" t="str">
        <f t="shared" si="83"/>
        <v/>
      </c>
      <c r="Y425" s="4" t="str">
        <f t="shared" si="88"/>
        <v/>
      </c>
      <c r="Z425" s="4" t="str">
        <f t="shared" si="89"/>
        <v/>
      </c>
      <c r="AA425" s="4" t="str">
        <f>IF($V425="","",IF(Y425&lt;36,0,IF(AND(36&lt;=Y425,Y425&lt;71),VLOOKUP($W425,日射量と図３!$E$6:$F$34,2,TRUE),IF(AND(71&lt;=Y425,Y425&lt;107),VLOOKUP($W425,日射量と図３!$E$6:$G$34,3,TRUE),IF(AND(107&lt;=Y425,Y425&lt;143),VLOOKUP($W425,日射量と図３!$E$6:$H$34,4,TRUE),VLOOKUP($W425,日射量と図３!$E$6:$I$34,5,TRUE))))))</f>
        <v/>
      </c>
      <c r="AB425" s="4" t="str">
        <f>IF($V425="","",IF(Z425&lt;36,0,IF(AND(36&lt;=Z425,Z425&lt;71),VLOOKUP($W425,日射量と図３!$E$6:$F$34,2,TRUE),IF(AND(71&lt;=Z425,Z425&lt;107),VLOOKUP($W425,日射量と図３!$E$6:$G$34,3,TRUE),IF(AND(107&lt;=Z425,Z425&lt;143),VLOOKUP($W425,日射量と図３!$E$6:$H$34,4,TRUE),VLOOKUP($W425,日射量と図３!$E$6:$I$34,5,TRUE))))))</f>
        <v/>
      </c>
      <c r="AC425" s="382" t="str">
        <f t="shared" si="84"/>
        <v/>
      </c>
      <c r="AD425" s="382" t="str">
        <f t="shared" si="85"/>
        <v/>
      </c>
    </row>
    <row r="426" spans="11:30" ht="13.5" customHeight="1">
      <c r="K426" s="4">
        <f t="shared" si="78"/>
        <v>6</v>
      </c>
      <c r="L426" s="34">
        <v>43269</v>
      </c>
      <c r="M426" s="4">
        <v>18</v>
      </c>
      <c r="N426" s="4">
        <v>15</v>
      </c>
      <c r="O426" s="31">
        <v>0.58333333333333337</v>
      </c>
      <c r="P426" s="35">
        <v>25.610000000000003</v>
      </c>
      <c r="Q426" s="36">
        <f t="shared" si="79"/>
        <v>12</v>
      </c>
      <c r="R426" s="4">
        <f t="shared" si="80"/>
        <v>0</v>
      </c>
      <c r="S426" s="31">
        <f t="shared" si="86"/>
        <v>0.19388888888888889</v>
      </c>
      <c r="T426" s="31">
        <f t="shared" si="87"/>
        <v>0.79240740740740734</v>
      </c>
      <c r="U426" s="4">
        <f t="shared" si="81"/>
        <v>0</v>
      </c>
      <c r="V426" s="4" t="str">
        <f t="shared" si="82"/>
        <v/>
      </c>
      <c r="W426" s="18" t="str">
        <f>IF(V426="","",VLOOKUP(L426,日射量と図３!$A$4:$C$368,3,TRUE)*238.85/100)</f>
        <v/>
      </c>
      <c r="X426" s="4" t="str">
        <f t="shared" si="83"/>
        <v/>
      </c>
      <c r="Y426" s="4" t="str">
        <f t="shared" si="88"/>
        <v/>
      </c>
      <c r="Z426" s="4" t="str">
        <f t="shared" si="89"/>
        <v/>
      </c>
      <c r="AA426" s="4" t="str">
        <f>IF($V426="","",IF(Y426&lt;36,0,IF(AND(36&lt;=Y426,Y426&lt;71),VLOOKUP($W426,日射量と図３!$E$6:$F$34,2,TRUE),IF(AND(71&lt;=Y426,Y426&lt;107),VLOOKUP($W426,日射量と図３!$E$6:$G$34,3,TRUE),IF(AND(107&lt;=Y426,Y426&lt;143),VLOOKUP($W426,日射量と図３!$E$6:$H$34,4,TRUE),VLOOKUP($W426,日射量と図３!$E$6:$I$34,5,TRUE))))))</f>
        <v/>
      </c>
      <c r="AB426" s="4" t="str">
        <f>IF($V426="","",IF(Z426&lt;36,0,IF(AND(36&lt;=Z426,Z426&lt;71),VLOOKUP($W426,日射量と図３!$E$6:$F$34,2,TRUE),IF(AND(71&lt;=Z426,Z426&lt;107),VLOOKUP($W426,日射量と図３!$E$6:$G$34,3,TRUE),IF(AND(107&lt;=Z426,Z426&lt;143),VLOOKUP($W426,日射量と図３!$E$6:$H$34,4,TRUE),VLOOKUP($W426,日射量と図３!$E$6:$I$34,5,TRUE))))))</f>
        <v/>
      </c>
      <c r="AC426" s="382" t="str">
        <f t="shared" si="84"/>
        <v/>
      </c>
      <c r="AD426" s="382" t="str">
        <f t="shared" si="85"/>
        <v/>
      </c>
    </row>
    <row r="427" spans="11:30" ht="13.5" customHeight="1">
      <c r="K427" s="4">
        <f t="shared" si="78"/>
        <v>6</v>
      </c>
      <c r="L427" s="34">
        <v>43269</v>
      </c>
      <c r="M427" s="4">
        <v>18</v>
      </c>
      <c r="N427" s="4">
        <v>16</v>
      </c>
      <c r="O427" s="31">
        <v>0.625</v>
      </c>
      <c r="P427" s="35">
        <v>25.160000000000004</v>
      </c>
      <c r="Q427" s="36">
        <f t="shared" si="79"/>
        <v>16</v>
      </c>
      <c r="R427" s="4">
        <f t="shared" si="80"/>
        <v>0</v>
      </c>
      <c r="S427" s="31">
        <f t="shared" si="86"/>
        <v>0.19388888888888889</v>
      </c>
      <c r="T427" s="31">
        <f t="shared" si="87"/>
        <v>0.79240740740740734</v>
      </c>
      <c r="U427" s="4">
        <f t="shared" si="81"/>
        <v>0</v>
      </c>
      <c r="V427" s="4" t="str">
        <f t="shared" si="82"/>
        <v/>
      </c>
      <c r="W427" s="18" t="str">
        <f>IF(V427="","",VLOOKUP(L427,日射量と図３!$A$4:$C$368,3,TRUE)*238.85/100)</f>
        <v/>
      </c>
      <c r="X427" s="4" t="str">
        <f t="shared" si="83"/>
        <v/>
      </c>
      <c r="Y427" s="4" t="str">
        <f t="shared" si="88"/>
        <v/>
      </c>
      <c r="Z427" s="4" t="str">
        <f t="shared" si="89"/>
        <v/>
      </c>
      <c r="AA427" s="4" t="str">
        <f>IF($V427="","",IF(Y427&lt;36,0,IF(AND(36&lt;=Y427,Y427&lt;71),VLOOKUP($W427,日射量と図３!$E$6:$F$34,2,TRUE),IF(AND(71&lt;=Y427,Y427&lt;107),VLOOKUP($W427,日射量と図３!$E$6:$G$34,3,TRUE),IF(AND(107&lt;=Y427,Y427&lt;143),VLOOKUP($W427,日射量と図３!$E$6:$H$34,4,TRUE),VLOOKUP($W427,日射量と図３!$E$6:$I$34,5,TRUE))))))</f>
        <v/>
      </c>
      <c r="AB427" s="4" t="str">
        <f>IF($V427="","",IF(Z427&lt;36,0,IF(AND(36&lt;=Z427,Z427&lt;71),VLOOKUP($W427,日射量と図３!$E$6:$F$34,2,TRUE),IF(AND(71&lt;=Z427,Z427&lt;107),VLOOKUP($W427,日射量と図３!$E$6:$G$34,3,TRUE),IF(AND(107&lt;=Z427,Z427&lt;143),VLOOKUP($W427,日射量と図３!$E$6:$H$34,4,TRUE),VLOOKUP($W427,日射量と図３!$E$6:$I$34,5,TRUE))))))</f>
        <v/>
      </c>
      <c r="AC427" s="382" t="str">
        <f t="shared" si="84"/>
        <v/>
      </c>
      <c r="AD427" s="382" t="str">
        <f t="shared" si="85"/>
        <v/>
      </c>
    </row>
    <row r="428" spans="11:30" ht="13.5" customHeight="1">
      <c r="K428" s="4">
        <f t="shared" si="78"/>
        <v>6</v>
      </c>
      <c r="L428" s="34">
        <v>43269</v>
      </c>
      <c r="M428" s="4">
        <v>18</v>
      </c>
      <c r="N428" s="4">
        <v>17</v>
      </c>
      <c r="O428" s="31">
        <v>0.66666666666666663</v>
      </c>
      <c r="P428" s="35">
        <v>24.950000000000003</v>
      </c>
      <c r="Q428" s="36">
        <f t="shared" si="79"/>
        <v>16</v>
      </c>
      <c r="R428" s="4">
        <f t="shared" si="80"/>
        <v>0</v>
      </c>
      <c r="S428" s="31">
        <f t="shared" si="86"/>
        <v>0.19388888888888889</v>
      </c>
      <c r="T428" s="31">
        <f t="shared" si="87"/>
        <v>0.79240740740740734</v>
      </c>
      <c r="U428" s="4">
        <f t="shared" si="81"/>
        <v>0</v>
      </c>
      <c r="V428" s="4" t="str">
        <f t="shared" si="82"/>
        <v/>
      </c>
      <c r="W428" s="18" t="str">
        <f>IF(V428="","",VLOOKUP(L428,日射量と図３!$A$4:$C$368,3,TRUE)*238.85/100)</f>
        <v/>
      </c>
      <c r="X428" s="4" t="str">
        <f t="shared" si="83"/>
        <v/>
      </c>
      <c r="Y428" s="4" t="str">
        <f t="shared" si="88"/>
        <v/>
      </c>
      <c r="Z428" s="4" t="str">
        <f t="shared" si="89"/>
        <v/>
      </c>
      <c r="AA428" s="4" t="str">
        <f>IF($V428="","",IF(Y428&lt;36,0,IF(AND(36&lt;=Y428,Y428&lt;71),VLOOKUP($W428,日射量と図３!$E$6:$F$34,2,TRUE),IF(AND(71&lt;=Y428,Y428&lt;107),VLOOKUP($W428,日射量と図３!$E$6:$G$34,3,TRUE),IF(AND(107&lt;=Y428,Y428&lt;143),VLOOKUP($W428,日射量と図３!$E$6:$H$34,4,TRUE),VLOOKUP($W428,日射量と図３!$E$6:$I$34,5,TRUE))))))</f>
        <v/>
      </c>
      <c r="AB428" s="4" t="str">
        <f>IF($V428="","",IF(Z428&lt;36,0,IF(AND(36&lt;=Z428,Z428&lt;71),VLOOKUP($W428,日射量と図３!$E$6:$F$34,2,TRUE),IF(AND(71&lt;=Z428,Z428&lt;107),VLOOKUP($W428,日射量と図３!$E$6:$G$34,3,TRUE),IF(AND(107&lt;=Z428,Z428&lt;143),VLOOKUP($W428,日射量と図３!$E$6:$H$34,4,TRUE),VLOOKUP($W428,日射量と図３!$E$6:$I$34,5,TRUE))))))</f>
        <v/>
      </c>
      <c r="AC428" s="382" t="str">
        <f t="shared" si="84"/>
        <v/>
      </c>
      <c r="AD428" s="382" t="str">
        <f t="shared" si="85"/>
        <v/>
      </c>
    </row>
    <row r="429" spans="11:30" ht="13.5" customHeight="1">
      <c r="K429" s="4">
        <f t="shared" si="78"/>
        <v>6</v>
      </c>
      <c r="L429" s="34">
        <v>43269</v>
      </c>
      <c r="M429" s="4">
        <v>18</v>
      </c>
      <c r="N429" s="4">
        <v>18</v>
      </c>
      <c r="O429" s="31">
        <v>0.70833333333333337</v>
      </c>
      <c r="P429" s="35">
        <v>24.389999999999997</v>
      </c>
      <c r="Q429" s="36">
        <f t="shared" si="79"/>
        <v>16</v>
      </c>
      <c r="R429" s="4">
        <f t="shared" si="80"/>
        <v>0</v>
      </c>
      <c r="S429" s="31">
        <f t="shared" si="86"/>
        <v>0.19388888888888889</v>
      </c>
      <c r="T429" s="31">
        <f t="shared" si="87"/>
        <v>0.79240740740740734</v>
      </c>
      <c r="U429" s="4">
        <f t="shared" si="81"/>
        <v>0</v>
      </c>
      <c r="V429" s="4" t="str">
        <f t="shared" si="82"/>
        <v/>
      </c>
      <c r="W429" s="18" t="str">
        <f>IF(V429="","",VLOOKUP(L429,日射量と図３!$A$4:$C$368,3,TRUE)*238.85/100)</f>
        <v/>
      </c>
      <c r="X429" s="4" t="str">
        <f t="shared" si="83"/>
        <v/>
      </c>
      <c r="Y429" s="4" t="str">
        <f t="shared" si="88"/>
        <v/>
      </c>
      <c r="Z429" s="4" t="str">
        <f t="shared" si="89"/>
        <v/>
      </c>
      <c r="AA429" s="4" t="str">
        <f>IF($V429="","",IF(Y429&lt;36,0,IF(AND(36&lt;=Y429,Y429&lt;71),VLOOKUP($W429,日射量と図３!$E$6:$F$34,2,TRUE),IF(AND(71&lt;=Y429,Y429&lt;107),VLOOKUP($W429,日射量と図３!$E$6:$G$34,3,TRUE),IF(AND(107&lt;=Y429,Y429&lt;143),VLOOKUP($W429,日射量と図３!$E$6:$H$34,4,TRUE),VLOOKUP($W429,日射量と図３!$E$6:$I$34,5,TRUE))))))</f>
        <v/>
      </c>
      <c r="AB429" s="4" t="str">
        <f>IF($V429="","",IF(Z429&lt;36,0,IF(AND(36&lt;=Z429,Z429&lt;71),VLOOKUP($W429,日射量と図３!$E$6:$F$34,2,TRUE),IF(AND(71&lt;=Z429,Z429&lt;107),VLOOKUP($W429,日射量と図３!$E$6:$G$34,3,TRUE),IF(AND(107&lt;=Z429,Z429&lt;143),VLOOKUP($W429,日射量と図３!$E$6:$H$34,4,TRUE),VLOOKUP($W429,日射量と図３!$E$6:$I$34,5,TRUE))))))</f>
        <v/>
      </c>
      <c r="AC429" s="382" t="str">
        <f t="shared" si="84"/>
        <v/>
      </c>
      <c r="AD429" s="382" t="str">
        <f t="shared" si="85"/>
        <v/>
      </c>
    </row>
    <row r="430" spans="11:30" ht="13.5" customHeight="1">
      <c r="K430" s="4">
        <f t="shared" si="78"/>
        <v>6</v>
      </c>
      <c r="L430" s="34">
        <v>43269</v>
      </c>
      <c r="M430" s="4">
        <v>18</v>
      </c>
      <c r="N430" s="4">
        <v>19</v>
      </c>
      <c r="O430" s="31">
        <v>0.75</v>
      </c>
      <c r="P430" s="35">
        <v>23.67</v>
      </c>
      <c r="Q430" s="36">
        <f t="shared" si="79"/>
        <v>16</v>
      </c>
      <c r="R430" s="4">
        <f t="shared" si="80"/>
        <v>0</v>
      </c>
      <c r="S430" s="31">
        <f t="shared" si="86"/>
        <v>0.19388888888888889</v>
      </c>
      <c r="T430" s="31">
        <f t="shared" si="87"/>
        <v>0.79240740740740734</v>
      </c>
      <c r="U430" s="4">
        <f t="shared" si="81"/>
        <v>0</v>
      </c>
      <c r="V430" s="4" t="str">
        <f t="shared" si="82"/>
        <v/>
      </c>
      <c r="W430" s="18" t="str">
        <f>IF(V430="","",VLOOKUP(L430,日射量と図３!$A$4:$C$368,3,TRUE)*238.85/100)</f>
        <v/>
      </c>
      <c r="X430" s="4" t="str">
        <f t="shared" si="83"/>
        <v/>
      </c>
      <c r="Y430" s="4" t="str">
        <f t="shared" si="88"/>
        <v/>
      </c>
      <c r="Z430" s="4" t="str">
        <f t="shared" si="89"/>
        <v/>
      </c>
      <c r="AA430" s="4" t="str">
        <f>IF($V430="","",IF(Y430&lt;36,0,IF(AND(36&lt;=Y430,Y430&lt;71),VLOOKUP($W430,日射量と図３!$E$6:$F$34,2,TRUE),IF(AND(71&lt;=Y430,Y430&lt;107),VLOOKUP($W430,日射量と図３!$E$6:$G$34,3,TRUE),IF(AND(107&lt;=Y430,Y430&lt;143),VLOOKUP($W430,日射量と図３!$E$6:$H$34,4,TRUE),VLOOKUP($W430,日射量と図３!$E$6:$I$34,5,TRUE))))))</f>
        <v/>
      </c>
      <c r="AB430" s="4" t="str">
        <f>IF($V430="","",IF(Z430&lt;36,0,IF(AND(36&lt;=Z430,Z430&lt;71),VLOOKUP($W430,日射量と図３!$E$6:$F$34,2,TRUE),IF(AND(71&lt;=Z430,Z430&lt;107),VLOOKUP($W430,日射量と図３!$E$6:$G$34,3,TRUE),IF(AND(107&lt;=Z430,Z430&lt;143),VLOOKUP($W430,日射量と図３!$E$6:$H$34,4,TRUE),VLOOKUP($W430,日射量と図３!$E$6:$I$34,5,TRUE))))))</f>
        <v/>
      </c>
      <c r="AC430" s="382" t="str">
        <f t="shared" si="84"/>
        <v/>
      </c>
      <c r="AD430" s="382" t="str">
        <f t="shared" si="85"/>
        <v/>
      </c>
    </row>
    <row r="431" spans="11:30" ht="13.5" customHeight="1">
      <c r="K431" s="4">
        <f t="shared" si="78"/>
        <v>6</v>
      </c>
      <c r="L431" s="34">
        <v>43269</v>
      </c>
      <c r="M431" s="4">
        <v>18</v>
      </c>
      <c r="N431" s="4">
        <v>20</v>
      </c>
      <c r="O431" s="31">
        <v>0.79166666666666663</v>
      </c>
      <c r="P431" s="35">
        <v>22.96</v>
      </c>
      <c r="Q431" s="36">
        <f t="shared" si="79"/>
        <v>16</v>
      </c>
      <c r="R431" s="4">
        <f t="shared" si="80"/>
        <v>0</v>
      </c>
      <c r="S431" s="31">
        <f t="shared" si="86"/>
        <v>0.19388888888888889</v>
      </c>
      <c r="T431" s="31">
        <f t="shared" si="87"/>
        <v>0.79240740740740734</v>
      </c>
      <c r="U431" s="4">
        <f t="shared" si="81"/>
        <v>0</v>
      </c>
      <c r="V431" s="4" t="str">
        <f t="shared" si="82"/>
        <v/>
      </c>
      <c r="W431" s="18" t="str">
        <f>IF(V431="","",VLOOKUP(L431,日射量と図３!$A$4:$C$368,3,TRUE)*238.85/100)</f>
        <v/>
      </c>
      <c r="X431" s="4" t="str">
        <f t="shared" si="83"/>
        <v/>
      </c>
      <c r="Y431" s="4" t="str">
        <f t="shared" si="88"/>
        <v/>
      </c>
      <c r="Z431" s="4" t="str">
        <f t="shared" si="89"/>
        <v/>
      </c>
      <c r="AA431" s="4" t="str">
        <f>IF($V431="","",IF(Y431&lt;36,0,IF(AND(36&lt;=Y431,Y431&lt;71),VLOOKUP($W431,日射量と図３!$E$6:$F$34,2,TRUE),IF(AND(71&lt;=Y431,Y431&lt;107),VLOOKUP($W431,日射量と図３!$E$6:$G$34,3,TRUE),IF(AND(107&lt;=Y431,Y431&lt;143),VLOOKUP($W431,日射量と図３!$E$6:$H$34,4,TRUE),VLOOKUP($W431,日射量と図３!$E$6:$I$34,5,TRUE))))))</f>
        <v/>
      </c>
      <c r="AB431" s="4" t="str">
        <f>IF($V431="","",IF(Z431&lt;36,0,IF(AND(36&lt;=Z431,Z431&lt;71),VLOOKUP($W431,日射量と図３!$E$6:$F$34,2,TRUE),IF(AND(71&lt;=Z431,Z431&lt;107),VLOOKUP($W431,日射量と図３!$E$6:$G$34,3,TRUE),IF(AND(107&lt;=Z431,Z431&lt;143),VLOOKUP($W431,日射量と図３!$E$6:$H$34,4,TRUE),VLOOKUP($W431,日射量と図３!$E$6:$I$34,5,TRUE))))))</f>
        <v/>
      </c>
      <c r="AC431" s="382" t="str">
        <f t="shared" si="84"/>
        <v/>
      </c>
      <c r="AD431" s="382" t="str">
        <f t="shared" si="85"/>
        <v/>
      </c>
    </row>
    <row r="432" spans="11:30" ht="13.5" customHeight="1">
      <c r="K432" s="4">
        <f t="shared" si="78"/>
        <v>6</v>
      </c>
      <c r="L432" s="34">
        <v>43269</v>
      </c>
      <c r="M432" s="4">
        <v>18</v>
      </c>
      <c r="N432" s="4">
        <v>21</v>
      </c>
      <c r="O432" s="31">
        <v>0.83333333333333337</v>
      </c>
      <c r="P432" s="35">
        <v>22.640000000000004</v>
      </c>
      <c r="Q432" s="36">
        <f t="shared" si="79"/>
        <v>16</v>
      </c>
      <c r="R432" s="4">
        <f t="shared" si="80"/>
        <v>0</v>
      </c>
      <c r="S432" s="31">
        <f t="shared" si="86"/>
        <v>0.19388888888888889</v>
      </c>
      <c r="T432" s="31">
        <f t="shared" si="87"/>
        <v>0.79240740740740734</v>
      </c>
      <c r="U432" s="4">
        <f t="shared" si="81"/>
        <v>0</v>
      </c>
      <c r="V432" s="4" t="str">
        <f t="shared" si="82"/>
        <v/>
      </c>
      <c r="W432" s="18" t="str">
        <f>IF(V432="","",VLOOKUP(L432,日射量と図３!$A$4:$C$368,3,TRUE)*238.85/100)</f>
        <v/>
      </c>
      <c r="X432" s="4" t="str">
        <f t="shared" si="83"/>
        <v/>
      </c>
      <c r="Y432" s="4" t="str">
        <f t="shared" si="88"/>
        <v/>
      </c>
      <c r="Z432" s="4" t="str">
        <f t="shared" si="89"/>
        <v/>
      </c>
      <c r="AA432" s="4" t="str">
        <f>IF($V432="","",IF(Y432&lt;36,0,IF(AND(36&lt;=Y432,Y432&lt;71),VLOOKUP($W432,日射量と図３!$E$6:$F$34,2,TRUE),IF(AND(71&lt;=Y432,Y432&lt;107),VLOOKUP($W432,日射量と図３!$E$6:$G$34,3,TRUE),IF(AND(107&lt;=Y432,Y432&lt;143),VLOOKUP($W432,日射量と図３!$E$6:$H$34,4,TRUE),VLOOKUP($W432,日射量と図３!$E$6:$I$34,5,TRUE))))))</f>
        <v/>
      </c>
      <c r="AB432" s="4" t="str">
        <f>IF($V432="","",IF(Z432&lt;36,0,IF(AND(36&lt;=Z432,Z432&lt;71),VLOOKUP($W432,日射量と図３!$E$6:$F$34,2,TRUE),IF(AND(71&lt;=Z432,Z432&lt;107),VLOOKUP($W432,日射量と図３!$E$6:$G$34,3,TRUE),IF(AND(107&lt;=Z432,Z432&lt;143),VLOOKUP($W432,日射量と図３!$E$6:$H$34,4,TRUE),VLOOKUP($W432,日射量と図３!$E$6:$I$34,5,TRUE))))))</f>
        <v/>
      </c>
      <c r="AC432" s="382" t="str">
        <f t="shared" si="84"/>
        <v/>
      </c>
      <c r="AD432" s="382" t="str">
        <f t="shared" si="85"/>
        <v/>
      </c>
    </row>
    <row r="433" spans="11:30" ht="13.5" customHeight="1">
      <c r="K433" s="4">
        <f t="shared" si="78"/>
        <v>6</v>
      </c>
      <c r="L433" s="34">
        <v>43269</v>
      </c>
      <c r="M433" s="4">
        <v>18</v>
      </c>
      <c r="N433" s="4">
        <v>22</v>
      </c>
      <c r="O433" s="31">
        <v>0.875</v>
      </c>
      <c r="P433" s="35">
        <v>22.35</v>
      </c>
      <c r="Q433" s="36">
        <f t="shared" si="79"/>
        <v>16</v>
      </c>
      <c r="R433" s="4">
        <f t="shared" si="80"/>
        <v>0</v>
      </c>
      <c r="S433" s="31">
        <f t="shared" si="86"/>
        <v>0.19388888888888889</v>
      </c>
      <c r="T433" s="31">
        <f t="shared" si="87"/>
        <v>0.79240740740740734</v>
      </c>
      <c r="U433" s="4">
        <f t="shared" si="81"/>
        <v>0</v>
      </c>
      <c r="V433" s="4" t="str">
        <f t="shared" si="82"/>
        <v/>
      </c>
      <c r="W433" s="18" t="str">
        <f>IF(V433="","",VLOOKUP(L433,日射量と図３!$A$4:$C$368,3,TRUE)*238.85/100)</f>
        <v/>
      </c>
      <c r="X433" s="4" t="str">
        <f t="shared" si="83"/>
        <v/>
      </c>
      <c r="Y433" s="4" t="str">
        <f t="shared" si="88"/>
        <v/>
      </c>
      <c r="Z433" s="4" t="str">
        <f t="shared" si="89"/>
        <v/>
      </c>
      <c r="AA433" s="4" t="str">
        <f>IF($V433="","",IF(Y433&lt;36,0,IF(AND(36&lt;=Y433,Y433&lt;71),VLOOKUP($W433,日射量と図３!$E$6:$F$34,2,TRUE),IF(AND(71&lt;=Y433,Y433&lt;107),VLOOKUP($W433,日射量と図３!$E$6:$G$34,3,TRUE),IF(AND(107&lt;=Y433,Y433&lt;143),VLOOKUP($W433,日射量と図３!$E$6:$H$34,4,TRUE),VLOOKUP($W433,日射量と図３!$E$6:$I$34,5,TRUE))))))</f>
        <v/>
      </c>
      <c r="AB433" s="4" t="str">
        <f>IF($V433="","",IF(Z433&lt;36,0,IF(AND(36&lt;=Z433,Z433&lt;71),VLOOKUP($W433,日射量と図３!$E$6:$F$34,2,TRUE),IF(AND(71&lt;=Z433,Z433&lt;107),VLOOKUP($W433,日射量と図３!$E$6:$G$34,3,TRUE),IF(AND(107&lt;=Z433,Z433&lt;143),VLOOKUP($W433,日射量と図３!$E$6:$H$34,4,TRUE),VLOOKUP($W433,日射量と図３!$E$6:$I$34,5,TRUE))))))</f>
        <v/>
      </c>
      <c r="AC433" s="382" t="str">
        <f t="shared" si="84"/>
        <v/>
      </c>
      <c r="AD433" s="382" t="str">
        <f t="shared" si="85"/>
        <v/>
      </c>
    </row>
    <row r="434" spans="11:30" ht="13.5" customHeight="1">
      <c r="K434" s="4">
        <f t="shared" si="78"/>
        <v>6</v>
      </c>
      <c r="L434" s="34">
        <v>43269</v>
      </c>
      <c r="M434" s="4">
        <v>18</v>
      </c>
      <c r="N434" s="4">
        <v>23</v>
      </c>
      <c r="O434" s="31">
        <v>0.91666666666666663</v>
      </c>
      <c r="P434" s="35">
        <v>22.15</v>
      </c>
      <c r="Q434" s="36">
        <f t="shared" si="79"/>
        <v>13</v>
      </c>
      <c r="R434" s="4">
        <f t="shared" si="80"/>
        <v>0</v>
      </c>
      <c r="S434" s="31">
        <f t="shared" si="86"/>
        <v>0.19388888888888889</v>
      </c>
      <c r="T434" s="31">
        <f t="shared" si="87"/>
        <v>0.79240740740740734</v>
      </c>
      <c r="U434" s="4">
        <f t="shared" si="81"/>
        <v>0</v>
      </c>
      <c r="V434" s="4" t="str">
        <f t="shared" si="82"/>
        <v/>
      </c>
      <c r="W434" s="18" t="str">
        <f>IF(V434="","",VLOOKUP(L434,日射量と図３!$A$4:$C$368,3,TRUE)*238.85/100)</f>
        <v/>
      </c>
      <c r="X434" s="4" t="str">
        <f t="shared" si="83"/>
        <v/>
      </c>
      <c r="Y434" s="4" t="str">
        <f t="shared" si="88"/>
        <v/>
      </c>
      <c r="Z434" s="4" t="str">
        <f t="shared" si="89"/>
        <v/>
      </c>
      <c r="AA434" s="4" t="str">
        <f>IF($V434="","",IF(Y434&lt;36,0,IF(AND(36&lt;=Y434,Y434&lt;71),VLOOKUP($W434,日射量と図３!$E$6:$F$34,2,TRUE),IF(AND(71&lt;=Y434,Y434&lt;107),VLOOKUP($W434,日射量と図３!$E$6:$G$34,3,TRUE),IF(AND(107&lt;=Y434,Y434&lt;143),VLOOKUP($W434,日射量と図３!$E$6:$H$34,4,TRUE),VLOOKUP($W434,日射量と図３!$E$6:$I$34,5,TRUE))))))</f>
        <v/>
      </c>
      <c r="AB434" s="4" t="str">
        <f>IF($V434="","",IF(Z434&lt;36,0,IF(AND(36&lt;=Z434,Z434&lt;71),VLOOKUP($W434,日射量と図３!$E$6:$F$34,2,TRUE),IF(AND(71&lt;=Z434,Z434&lt;107),VLOOKUP($W434,日射量と図３!$E$6:$G$34,3,TRUE),IF(AND(107&lt;=Z434,Z434&lt;143),VLOOKUP($W434,日射量と図３!$E$6:$H$34,4,TRUE),VLOOKUP($W434,日射量と図３!$E$6:$I$34,5,TRUE))))))</f>
        <v/>
      </c>
      <c r="AC434" s="382" t="str">
        <f t="shared" si="84"/>
        <v/>
      </c>
      <c r="AD434" s="382" t="str">
        <f t="shared" si="85"/>
        <v/>
      </c>
    </row>
    <row r="435" spans="11:30" ht="13.5" customHeight="1">
      <c r="K435" s="4">
        <f t="shared" si="78"/>
        <v>6</v>
      </c>
      <c r="L435" s="34">
        <v>43269</v>
      </c>
      <c r="M435" s="4">
        <v>18</v>
      </c>
      <c r="N435" s="4">
        <v>24</v>
      </c>
      <c r="O435" s="31">
        <v>0.95833333333333337</v>
      </c>
      <c r="P435" s="35">
        <v>22.09</v>
      </c>
      <c r="Q435" s="36">
        <f t="shared" si="79"/>
        <v>13</v>
      </c>
      <c r="R435" s="4">
        <f t="shared" si="80"/>
        <v>0</v>
      </c>
      <c r="S435" s="31">
        <f t="shared" si="86"/>
        <v>0.19388888888888889</v>
      </c>
      <c r="T435" s="31">
        <f t="shared" si="87"/>
        <v>0.79240740740740734</v>
      </c>
      <c r="U435" s="4">
        <f t="shared" si="81"/>
        <v>0</v>
      </c>
      <c r="V435" s="4" t="str">
        <f t="shared" si="82"/>
        <v/>
      </c>
      <c r="W435" s="18" t="str">
        <f>IF(V435="","",VLOOKUP(L435,日射量と図３!$A$4:$C$368,3,TRUE)*238.85/100)</f>
        <v/>
      </c>
      <c r="X435" s="4" t="str">
        <f t="shared" si="83"/>
        <v/>
      </c>
      <c r="Y435" s="4" t="str">
        <f t="shared" si="88"/>
        <v/>
      </c>
      <c r="Z435" s="4" t="str">
        <f t="shared" si="89"/>
        <v/>
      </c>
      <c r="AA435" s="4" t="str">
        <f>IF($V435="","",IF(Y435&lt;36,0,IF(AND(36&lt;=Y435,Y435&lt;71),VLOOKUP($W435,日射量と図３!$E$6:$F$34,2,TRUE),IF(AND(71&lt;=Y435,Y435&lt;107),VLOOKUP($W435,日射量と図３!$E$6:$G$34,3,TRUE),IF(AND(107&lt;=Y435,Y435&lt;143),VLOOKUP($W435,日射量と図３!$E$6:$H$34,4,TRUE),VLOOKUP($W435,日射量と図３!$E$6:$I$34,5,TRUE))))))</f>
        <v/>
      </c>
      <c r="AB435" s="4" t="str">
        <f>IF($V435="","",IF(Z435&lt;36,0,IF(AND(36&lt;=Z435,Z435&lt;71),VLOOKUP($W435,日射量と図３!$E$6:$F$34,2,TRUE),IF(AND(71&lt;=Z435,Z435&lt;107),VLOOKUP($W435,日射量と図３!$E$6:$G$34,3,TRUE),IF(AND(107&lt;=Z435,Z435&lt;143),VLOOKUP($W435,日射量と図３!$E$6:$H$34,4,TRUE),VLOOKUP($W435,日射量と図３!$E$6:$I$34,5,TRUE))))))</f>
        <v/>
      </c>
      <c r="AC435" s="382" t="str">
        <f t="shared" si="84"/>
        <v/>
      </c>
      <c r="AD435" s="382" t="str">
        <f t="shared" si="85"/>
        <v/>
      </c>
    </row>
    <row r="436" spans="11:30" ht="13.5" customHeight="1">
      <c r="K436" s="4">
        <f t="shared" si="78"/>
        <v>6</v>
      </c>
      <c r="L436" s="34">
        <v>43270</v>
      </c>
      <c r="M436" s="4">
        <v>19</v>
      </c>
      <c r="N436" s="4">
        <v>1</v>
      </c>
      <c r="O436" s="31">
        <v>0</v>
      </c>
      <c r="P436" s="35">
        <v>21.830000000000002</v>
      </c>
      <c r="Q436" s="36">
        <f t="shared" si="79"/>
        <v>13</v>
      </c>
      <c r="R436" s="4">
        <f t="shared" si="80"/>
        <v>0</v>
      </c>
      <c r="S436" s="31">
        <f t="shared" si="86"/>
        <v>0.19388888888888889</v>
      </c>
      <c r="T436" s="31">
        <f t="shared" si="87"/>
        <v>0.79240740740740734</v>
      </c>
      <c r="U436" s="4">
        <f t="shared" si="81"/>
        <v>0</v>
      </c>
      <c r="V436" s="4">
        <f t="shared" si="82"/>
        <v>0</v>
      </c>
      <c r="W436" s="18">
        <f>IF(V436="","",VLOOKUP(L436,日射量と図３!$A$4:$C$368,3,TRUE)*238.85/100)</f>
        <v>33.439</v>
      </c>
      <c r="X436" s="4">
        <f t="shared" si="83"/>
        <v>14</v>
      </c>
      <c r="Y436" s="4">
        <f t="shared" si="88"/>
        <v>0</v>
      </c>
      <c r="Z436" s="4">
        <f t="shared" si="89"/>
        <v>0</v>
      </c>
      <c r="AA436" s="4">
        <f>IF($V436="","",IF(Y436&lt;36,0,IF(AND(36&lt;=Y436,Y436&lt;71),VLOOKUP($W436,日射量と図３!$E$6:$F$34,2,TRUE),IF(AND(71&lt;=Y436,Y436&lt;107),VLOOKUP($W436,日射量と図３!$E$6:$G$34,3,TRUE),IF(AND(107&lt;=Y436,Y436&lt;143),VLOOKUP($W436,日射量と図３!$E$6:$H$34,4,TRUE),VLOOKUP($W436,日射量と図３!$E$6:$I$34,5,TRUE))))))</f>
        <v>0</v>
      </c>
      <c r="AB436" s="4">
        <f>IF($V436="","",IF(Z436&lt;36,0,IF(AND(36&lt;=Z436,Z436&lt;71),VLOOKUP($W436,日射量と図３!$E$6:$F$34,2,TRUE),IF(AND(71&lt;=Z436,Z436&lt;107),VLOOKUP($W436,日射量と図３!$E$6:$G$34,3,TRUE),IF(AND(107&lt;=Z436,Z436&lt;143),VLOOKUP($W436,日射量と図３!$E$6:$H$34,4,TRUE),VLOOKUP($W436,日射量と図３!$E$6:$I$34,5,TRUE))))))</f>
        <v>0</v>
      </c>
      <c r="AC436" s="382">
        <f t="shared" si="84"/>
        <v>0</v>
      </c>
      <c r="AD436" s="382">
        <f t="shared" si="85"/>
        <v>0</v>
      </c>
    </row>
    <row r="437" spans="11:30" ht="13.5" customHeight="1">
      <c r="K437" s="4">
        <f t="shared" si="78"/>
        <v>6</v>
      </c>
      <c r="L437" s="34">
        <v>43270</v>
      </c>
      <c r="M437" s="4">
        <v>19</v>
      </c>
      <c r="N437" s="4">
        <v>2</v>
      </c>
      <c r="O437" s="31">
        <v>4.1666666666666664E-2</v>
      </c>
      <c r="P437" s="35">
        <v>21.700000000000003</v>
      </c>
      <c r="Q437" s="36">
        <f t="shared" si="79"/>
        <v>13</v>
      </c>
      <c r="R437" s="4">
        <f t="shared" si="80"/>
        <v>0</v>
      </c>
      <c r="S437" s="31">
        <f t="shared" si="86"/>
        <v>0.19388888888888889</v>
      </c>
      <c r="T437" s="31">
        <f t="shared" si="87"/>
        <v>0.79240740740740734</v>
      </c>
      <c r="U437" s="4">
        <f t="shared" si="81"/>
        <v>0</v>
      </c>
      <c r="V437" s="4" t="str">
        <f t="shared" si="82"/>
        <v/>
      </c>
      <c r="W437" s="18" t="str">
        <f>IF(V437="","",VLOOKUP(L437,日射量と図３!$A$4:$C$368,3,TRUE)*238.85/100)</f>
        <v/>
      </c>
      <c r="X437" s="4" t="str">
        <f t="shared" si="83"/>
        <v/>
      </c>
      <c r="Y437" s="4" t="str">
        <f t="shared" si="88"/>
        <v/>
      </c>
      <c r="Z437" s="4" t="str">
        <f t="shared" si="89"/>
        <v/>
      </c>
      <c r="AA437" s="4" t="str">
        <f>IF($V437="","",IF(Y437&lt;36,0,IF(AND(36&lt;=Y437,Y437&lt;71),VLOOKUP($W437,日射量と図３!$E$6:$F$34,2,TRUE),IF(AND(71&lt;=Y437,Y437&lt;107),VLOOKUP($W437,日射量と図３!$E$6:$G$34,3,TRUE),IF(AND(107&lt;=Y437,Y437&lt;143),VLOOKUP($W437,日射量と図３!$E$6:$H$34,4,TRUE),VLOOKUP($W437,日射量と図３!$E$6:$I$34,5,TRUE))))))</f>
        <v/>
      </c>
      <c r="AB437" s="4" t="str">
        <f>IF($V437="","",IF(Z437&lt;36,0,IF(AND(36&lt;=Z437,Z437&lt;71),VLOOKUP($W437,日射量と図３!$E$6:$F$34,2,TRUE),IF(AND(71&lt;=Z437,Z437&lt;107),VLOOKUP($W437,日射量と図３!$E$6:$G$34,3,TRUE),IF(AND(107&lt;=Z437,Z437&lt;143),VLOOKUP($W437,日射量と図３!$E$6:$H$34,4,TRUE),VLOOKUP($W437,日射量と図３!$E$6:$I$34,5,TRUE))))))</f>
        <v/>
      </c>
      <c r="AC437" s="382" t="str">
        <f t="shared" si="84"/>
        <v/>
      </c>
      <c r="AD437" s="382" t="str">
        <f t="shared" si="85"/>
        <v/>
      </c>
    </row>
    <row r="438" spans="11:30" ht="13.5" customHeight="1">
      <c r="K438" s="4">
        <f t="shared" si="78"/>
        <v>6</v>
      </c>
      <c r="L438" s="34">
        <v>43270</v>
      </c>
      <c r="M438" s="4">
        <v>19</v>
      </c>
      <c r="N438" s="4">
        <v>3</v>
      </c>
      <c r="O438" s="31">
        <v>8.3333333333333329E-2</v>
      </c>
      <c r="P438" s="35">
        <v>21.47</v>
      </c>
      <c r="Q438" s="36">
        <f t="shared" si="79"/>
        <v>13</v>
      </c>
      <c r="R438" s="4">
        <f t="shared" si="80"/>
        <v>0</v>
      </c>
      <c r="S438" s="31">
        <f t="shared" si="86"/>
        <v>0.19388888888888889</v>
      </c>
      <c r="T438" s="31">
        <f t="shared" si="87"/>
        <v>0.79240740740740734</v>
      </c>
      <c r="U438" s="4">
        <f t="shared" si="81"/>
        <v>0</v>
      </c>
      <c r="V438" s="4" t="str">
        <f t="shared" si="82"/>
        <v/>
      </c>
      <c r="W438" s="18" t="str">
        <f>IF(V438="","",VLOOKUP(L438,日射量と図３!$A$4:$C$368,3,TRUE)*238.85/100)</f>
        <v/>
      </c>
      <c r="X438" s="4" t="str">
        <f t="shared" si="83"/>
        <v/>
      </c>
      <c r="Y438" s="4" t="str">
        <f t="shared" si="88"/>
        <v/>
      </c>
      <c r="Z438" s="4" t="str">
        <f t="shared" si="89"/>
        <v/>
      </c>
      <c r="AA438" s="4" t="str">
        <f>IF($V438="","",IF(Y438&lt;36,0,IF(AND(36&lt;=Y438,Y438&lt;71),VLOOKUP($W438,日射量と図３!$E$6:$F$34,2,TRUE),IF(AND(71&lt;=Y438,Y438&lt;107),VLOOKUP($W438,日射量と図３!$E$6:$G$34,3,TRUE),IF(AND(107&lt;=Y438,Y438&lt;143),VLOOKUP($W438,日射量と図３!$E$6:$H$34,4,TRUE),VLOOKUP($W438,日射量と図３!$E$6:$I$34,5,TRUE))))))</f>
        <v/>
      </c>
      <c r="AB438" s="4" t="str">
        <f>IF($V438="","",IF(Z438&lt;36,0,IF(AND(36&lt;=Z438,Z438&lt;71),VLOOKUP($W438,日射量と図３!$E$6:$F$34,2,TRUE),IF(AND(71&lt;=Z438,Z438&lt;107),VLOOKUP($W438,日射量と図３!$E$6:$G$34,3,TRUE),IF(AND(107&lt;=Z438,Z438&lt;143),VLOOKUP($W438,日射量と図３!$E$6:$H$34,4,TRUE),VLOOKUP($W438,日射量と図３!$E$6:$I$34,5,TRUE))))))</f>
        <v/>
      </c>
      <c r="AC438" s="382" t="str">
        <f t="shared" si="84"/>
        <v/>
      </c>
      <c r="AD438" s="382" t="str">
        <f t="shared" si="85"/>
        <v/>
      </c>
    </row>
    <row r="439" spans="11:30" ht="13.5" customHeight="1">
      <c r="K439" s="4">
        <f t="shared" si="78"/>
        <v>6</v>
      </c>
      <c r="L439" s="34">
        <v>43270</v>
      </c>
      <c r="M439" s="4">
        <v>19</v>
      </c>
      <c r="N439" s="4">
        <v>4</v>
      </c>
      <c r="O439" s="31">
        <v>0.125</v>
      </c>
      <c r="P439" s="35">
        <v>20.93</v>
      </c>
      <c r="Q439" s="36">
        <f t="shared" si="79"/>
        <v>13</v>
      </c>
      <c r="R439" s="4">
        <f t="shared" si="80"/>
        <v>0</v>
      </c>
      <c r="S439" s="31">
        <f t="shared" si="86"/>
        <v>0.19388888888888889</v>
      </c>
      <c r="T439" s="31">
        <f t="shared" si="87"/>
        <v>0.79240740740740734</v>
      </c>
      <c r="U439" s="4">
        <f t="shared" si="81"/>
        <v>0</v>
      </c>
      <c r="V439" s="4" t="str">
        <f t="shared" si="82"/>
        <v/>
      </c>
      <c r="W439" s="18" t="str">
        <f>IF(V439="","",VLOOKUP(L439,日射量と図３!$A$4:$C$368,3,TRUE)*238.85/100)</f>
        <v/>
      </c>
      <c r="X439" s="4" t="str">
        <f t="shared" si="83"/>
        <v/>
      </c>
      <c r="Y439" s="4" t="str">
        <f t="shared" si="88"/>
        <v/>
      </c>
      <c r="Z439" s="4" t="str">
        <f t="shared" si="89"/>
        <v/>
      </c>
      <c r="AA439" s="4" t="str">
        <f>IF($V439="","",IF(Y439&lt;36,0,IF(AND(36&lt;=Y439,Y439&lt;71),VLOOKUP($W439,日射量と図３!$E$6:$F$34,2,TRUE),IF(AND(71&lt;=Y439,Y439&lt;107),VLOOKUP($W439,日射量と図３!$E$6:$G$34,3,TRUE),IF(AND(107&lt;=Y439,Y439&lt;143),VLOOKUP($W439,日射量と図３!$E$6:$H$34,4,TRUE),VLOOKUP($W439,日射量と図３!$E$6:$I$34,5,TRUE))))))</f>
        <v/>
      </c>
      <c r="AB439" s="4" t="str">
        <f>IF($V439="","",IF(Z439&lt;36,0,IF(AND(36&lt;=Z439,Z439&lt;71),VLOOKUP($W439,日射量と図３!$E$6:$F$34,2,TRUE),IF(AND(71&lt;=Z439,Z439&lt;107),VLOOKUP($W439,日射量と図３!$E$6:$G$34,3,TRUE),IF(AND(107&lt;=Z439,Z439&lt;143),VLOOKUP($W439,日射量と図３!$E$6:$H$34,4,TRUE),VLOOKUP($W439,日射量と図３!$E$6:$I$34,5,TRUE))))))</f>
        <v/>
      </c>
      <c r="AC439" s="382" t="str">
        <f t="shared" si="84"/>
        <v/>
      </c>
      <c r="AD439" s="382" t="str">
        <f t="shared" si="85"/>
        <v/>
      </c>
    </row>
    <row r="440" spans="11:30" ht="13.5" customHeight="1">
      <c r="K440" s="4">
        <f t="shared" si="78"/>
        <v>6</v>
      </c>
      <c r="L440" s="34">
        <v>43270</v>
      </c>
      <c r="M440" s="4">
        <v>19</v>
      </c>
      <c r="N440" s="4">
        <v>5</v>
      </c>
      <c r="O440" s="31">
        <v>0.16666666666666666</v>
      </c>
      <c r="P440" s="35">
        <v>20.96</v>
      </c>
      <c r="Q440" s="36">
        <f t="shared" si="79"/>
        <v>15</v>
      </c>
      <c r="R440" s="4">
        <f t="shared" si="80"/>
        <v>0</v>
      </c>
      <c r="S440" s="31">
        <f t="shared" si="86"/>
        <v>0.19388888888888889</v>
      </c>
      <c r="T440" s="31">
        <f t="shared" si="87"/>
        <v>0.79240740740740734</v>
      </c>
      <c r="U440" s="4">
        <f t="shared" si="81"/>
        <v>0</v>
      </c>
      <c r="V440" s="4" t="str">
        <f t="shared" si="82"/>
        <v/>
      </c>
      <c r="W440" s="18" t="str">
        <f>IF(V440="","",VLOOKUP(L440,日射量と図３!$A$4:$C$368,3,TRUE)*238.85/100)</f>
        <v/>
      </c>
      <c r="X440" s="4" t="str">
        <f t="shared" si="83"/>
        <v/>
      </c>
      <c r="Y440" s="4" t="str">
        <f t="shared" si="88"/>
        <v/>
      </c>
      <c r="Z440" s="4" t="str">
        <f t="shared" si="89"/>
        <v/>
      </c>
      <c r="AA440" s="4" t="str">
        <f>IF($V440="","",IF(Y440&lt;36,0,IF(AND(36&lt;=Y440,Y440&lt;71),VLOOKUP($W440,日射量と図３!$E$6:$F$34,2,TRUE),IF(AND(71&lt;=Y440,Y440&lt;107),VLOOKUP($W440,日射量と図３!$E$6:$G$34,3,TRUE),IF(AND(107&lt;=Y440,Y440&lt;143),VLOOKUP($W440,日射量と図３!$E$6:$H$34,4,TRUE),VLOOKUP($W440,日射量と図３!$E$6:$I$34,5,TRUE))))))</f>
        <v/>
      </c>
      <c r="AB440" s="4" t="str">
        <f>IF($V440="","",IF(Z440&lt;36,0,IF(AND(36&lt;=Z440,Z440&lt;71),VLOOKUP($W440,日射量と図３!$E$6:$F$34,2,TRUE),IF(AND(71&lt;=Z440,Z440&lt;107),VLOOKUP($W440,日射量と図３!$E$6:$G$34,3,TRUE),IF(AND(107&lt;=Z440,Z440&lt;143),VLOOKUP($W440,日射量と図３!$E$6:$H$34,4,TRUE),VLOOKUP($W440,日射量と図３!$E$6:$I$34,5,TRUE))))))</f>
        <v/>
      </c>
      <c r="AC440" s="382" t="str">
        <f t="shared" si="84"/>
        <v/>
      </c>
      <c r="AD440" s="382" t="str">
        <f t="shared" si="85"/>
        <v/>
      </c>
    </row>
    <row r="441" spans="11:30" ht="13.5" customHeight="1">
      <c r="K441" s="4">
        <f t="shared" si="78"/>
        <v>6</v>
      </c>
      <c r="L441" s="34">
        <v>43270</v>
      </c>
      <c r="M441" s="4">
        <v>19</v>
      </c>
      <c r="N441" s="4">
        <v>6</v>
      </c>
      <c r="O441" s="31">
        <v>0.20833333333333334</v>
      </c>
      <c r="P441" s="35">
        <v>20.930000000000003</v>
      </c>
      <c r="Q441" s="36">
        <f t="shared" si="79"/>
        <v>15</v>
      </c>
      <c r="R441" s="4">
        <f t="shared" si="80"/>
        <v>0</v>
      </c>
      <c r="S441" s="31">
        <f t="shared" si="86"/>
        <v>0.19388888888888889</v>
      </c>
      <c r="T441" s="31">
        <f t="shared" si="87"/>
        <v>0.79240740740740734</v>
      </c>
      <c r="U441" s="4">
        <f t="shared" si="81"/>
        <v>0</v>
      </c>
      <c r="V441" s="4" t="str">
        <f t="shared" si="82"/>
        <v/>
      </c>
      <c r="W441" s="18" t="str">
        <f>IF(V441="","",VLOOKUP(L441,日射量と図３!$A$4:$C$368,3,TRUE)*238.85/100)</f>
        <v/>
      </c>
      <c r="X441" s="4" t="str">
        <f t="shared" si="83"/>
        <v/>
      </c>
      <c r="Y441" s="4" t="str">
        <f t="shared" si="88"/>
        <v/>
      </c>
      <c r="Z441" s="4" t="str">
        <f t="shared" si="89"/>
        <v/>
      </c>
      <c r="AA441" s="4" t="str">
        <f>IF($V441="","",IF(Y441&lt;36,0,IF(AND(36&lt;=Y441,Y441&lt;71),VLOOKUP($W441,日射量と図３!$E$6:$F$34,2,TRUE),IF(AND(71&lt;=Y441,Y441&lt;107),VLOOKUP($W441,日射量と図３!$E$6:$G$34,3,TRUE),IF(AND(107&lt;=Y441,Y441&lt;143),VLOOKUP($W441,日射量と図３!$E$6:$H$34,4,TRUE),VLOOKUP($W441,日射量と図３!$E$6:$I$34,5,TRUE))))))</f>
        <v/>
      </c>
      <c r="AB441" s="4" t="str">
        <f>IF($V441="","",IF(Z441&lt;36,0,IF(AND(36&lt;=Z441,Z441&lt;71),VLOOKUP($W441,日射量と図３!$E$6:$F$34,2,TRUE),IF(AND(71&lt;=Z441,Z441&lt;107),VLOOKUP($W441,日射量と図３!$E$6:$G$34,3,TRUE),IF(AND(107&lt;=Z441,Z441&lt;143),VLOOKUP($W441,日射量と図３!$E$6:$H$34,4,TRUE),VLOOKUP($W441,日射量と図３!$E$6:$I$34,5,TRUE))))))</f>
        <v/>
      </c>
      <c r="AC441" s="382" t="str">
        <f t="shared" si="84"/>
        <v/>
      </c>
      <c r="AD441" s="382" t="str">
        <f t="shared" si="85"/>
        <v/>
      </c>
    </row>
    <row r="442" spans="11:30" ht="13.5" customHeight="1">
      <c r="K442" s="4">
        <f t="shared" si="78"/>
        <v>6</v>
      </c>
      <c r="L442" s="34">
        <v>43270</v>
      </c>
      <c r="M442" s="4">
        <v>19</v>
      </c>
      <c r="N442" s="4">
        <v>7</v>
      </c>
      <c r="O442" s="31">
        <v>0.25</v>
      </c>
      <c r="P442" s="35">
        <v>21.419999999999998</v>
      </c>
      <c r="Q442" s="36">
        <f t="shared" si="79"/>
        <v>15</v>
      </c>
      <c r="R442" s="4">
        <f t="shared" si="80"/>
        <v>0</v>
      </c>
      <c r="S442" s="31">
        <f t="shared" si="86"/>
        <v>0.19388888888888889</v>
      </c>
      <c r="T442" s="31">
        <f t="shared" si="87"/>
        <v>0.79240740740740734</v>
      </c>
      <c r="U442" s="4">
        <f t="shared" si="81"/>
        <v>0</v>
      </c>
      <c r="V442" s="4" t="str">
        <f t="shared" si="82"/>
        <v/>
      </c>
      <c r="W442" s="18" t="str">
        <f>IF(V442="","",VLOOKUP(L442,日射量と図３!$A$4:$C$368,3,TRUE)*238.85/100)</f>
        <v/>
      </c>
      <c r="X442" s="4" t="str">
        <f t="shared" si="83"/>
        <v/>
      </c>
      <c r="Y442" s="4" t="str">
        <f t="shared" si="88"/>
        <v/>
      </c>
      <c r="Z442" s="4" t="str">
        <f t="shared" si="89"/>
        <v/>
      </c>
      <c r="AA442" s="4" t="str">
        <f>IF($V442="","",IF(Y442&lt;36,0,IF(AND(36&lt;=Y442,Y442&lt;71),VLOOKUP($W442,日射量と図３!$E$6:$F$34,2,TRUE),IF(AND(71&lt;=Y442,Y442&lt;107),VLOOKUP($W442,日射量と図３!$E$6:$G$34,3,TRUE),IF(AND(107&lt;=Y442,Y442&lt;143),VLOOKUP($W442,日射量と図３!$E$6:$H$34,4,TRUE),VLOOKUP($W442,日射量と図３!$E$6:$I$34,5,TRUE))))))</f>
        <v/>
      </c>
      <c r="AB442" s="4" t="str">
        <f>IF($V442="","",IF(Z442&lt;36,0,IF(AND(36&lt;=Z442,Z442&lt;71),VLOOKUP($W442,日射量と図３!$E$6:$F$34,2,TRUE),IF(AND(71&lt;=Z442,Z442&lt;107),VLOOKUP($W442,日射量と図３!$E$6:$G$34,3,TRUE),IF(AND(107&lt;=Z442,Z442&lt;143),VLOOKUP($W442,日射量と図３!$E$6:$H$34,4,TRUE),VLOOKUP($W442,日射量と図３!$E$6:$I$34,5,TRUE))))))</f>
        <v/>
      </c>
      <c r="AC442" s="382" t="str">
        <f t="shared" si="84"/>
        <v/>
      </c>
      <c r="AD442" s="382" t="str">
        <f t="shared" si="85"/>
        <v/>
      </c>
    </row>
    <row r="443" spans="11:30" ht="13.5" customHeight="1">
      <c r="K443" s="4">
        <f t="shared" si="78"/>
        <v>6</v>
      </c>
      <c r="L443" s="34">
        <v>43270</v>
      </c>
      <c r="M443" s="4">
        <v>19</v>
      </c>
      <c r="N443" s="4">
        <v>8</v>
      </c>
      <c r="O443" s="31">
        <v>0.29166666666666669</v>
      </c>
      <c r="P443" s="35">
        <v>22.18</v>
      </c>
      <c r="Q443" s="36">
        <f t="shared" si="79"/>
        <v>12</v>
      </c>
      <c r="R443" s="4">
        <f t="shared" si="80"/>
        <v>0</v>
      </c>
      <c r="S443" s="31">
        <f t="shared" si="86"/>
        <v>0.19388888888888889</v>
      </c>
      <c r="T443" s="31">
        <f t="shared" si="87"/>
        <v>0.79240740740740734</v>
      </c>
      <c r="U443" s="4">
        <f t="shared" si="81"/>
        <v>0</v>
      </c>
      <c r="V443" s="4" t="str">
        <f t="shared" si="82"/>
        <v/>
      </c>
      <c r="W443" s="18" t="str">
        <f>IF(V443="","",VLOOKUP(L443,日射量と図３!$A$4:$C$368,3,TRUE)*238.85/100)</f>
        <v/>
      </c>
      <c r="X443" s="4" t="str">
        <f t="shared" si="83"/>
        <v/>
      </c>
      <c r="Y443" s="4" t="str">
        <f t="shared" si="88"/>
        <v/>
      </c>
      <c r="Z443" s="4" t="str">
        <f t="shared" si="89"/>
        <v/>
      </c>
      <c r="AA443" s="4" t="str">
        <f>IF($V443="","",IF(Y443&lt;36,0,IF(AND(36&lt;=Y443,Y443&lt;71),VLOOKUP($W443,日射量と図３!$E$6:$F$34,2,TRUE),IF(AND(71&lt;=Y443,Y443&lt;107),VLOOKUP($W443,日射量と図３!$E$6:$G$34,3,TRUE),IF(AND(107&lt;=Y443,Y443&lt;143),VLOOKUP($W443,日射量と図３!$E$6:$H$34,4,TRUE),VLOOKUP($W443,日射量と図３!$E$6:$I$34,5,TRUE))))))</f>
        <v/>
      </c>
      <c r="AB443" s="4" t="str">
        <f>IF($V443="","",IF(Z443&lt;36,0,IF(AND(36&lt;=Z443,Z443&lt;71),VLOOKUP($W443,日射量と図３!$E$6:$F$34,2,TRUE),IF(AND(71&lt;=Z443,Z443&lt;107),VLOOKUP($W443,日射量と図３!$E$6:$G$34,3,TRUE),IF(AND(107&lt;=Z443,Z443&lt;143),VLOOKUP($W443,日射量と図３!$E$6:$H$34,4,TRUE),VLOOKUP($W443,日射量と図３!$E$6:$I$34,5,TRUE))))))</f>
        <v/>
      </c>
      <c r="AC443" s="382" t="str">
        <f t="shared" si="84"/>
        <v/>
      </c>
      <c r="AD443" s="382" t="str">
        <f t="shared" si="85"/>
        <v/>
      </c>
    </row>
    <row r="444" spans="11:30" ht="13.5" customHeight="1">
      <c r="K444" s="4">
        <f t="shared" si="78"/>
        <v>6</v>
      </c>
      <c r="L444" s="34">
        <v>43270</v>
      </c>
      <c r="M444" s="4">
        <v>19</v>
      </c>
      <c r="N444" s="4">
        <v>9</v>
      </c>
      <c r="O444" s="31">
        <v>0.33333333333333331</v>
      </c>
      <c r="P444" s="35">
        <v>23.4</v>
      </c>
      <c r="Q444" s="36">
        <f t="shared" si="79"/>
        <v>12</v>
      </c>
      <c r="R444" s="4">
        <f t="shared" si="80"/>
        <v>0</v>
      </c>
      <c r="S444" s="31">
        <f t="shared" si="86"/>
        <v>0.19388888888888889</v>
      </c>
      <c r="T444" s="31">
        <f t="shared" si="87"/>
        <v>0.79240740740740734</v>
      </c>
      <c r="U444" s="4">
        <f t="shared" si="81"/>
        <v>0</v>
      </c>
      <c r="V444" s="4" t="str">
        <f t="shared" si="82"/>
        <v/>
      </c>
      <c r="W444" s="18" t="str">
        <f>IF(V444="","",VLOOKUP(L444,日射量と図３!$A$4:$C$368,3,TRUE)*238.85/100)</f>
        <v/>
      </c>
      <c r="X444" s="4" t="str">
        <f t="shared" si="83"/>
        <v/>
      </c>
      <c r="Y444" s="4" t="str">
        <f t="shared" si="88"/>
        <v/>
      </c>
      <c r="Z444" s="4" t="str">
        <f t="shared" si="89"/>
        <v/>
      </c>
      <c r="AA444" s="4" t="str">
        <f>IF($V444="","",IF(Y444&lt;36,0,IF(AND(36&lt;=Y444,Y444&lt;71),VLOOKUP($W444,日射量と図３!$E$6:$F$34,2,TRUE),IF(AND(71&lt;=Y444,Y444&lt;107),VLOOKUP($W444,日射量と図３!$E$6:$G$34,3,TRUE),IF(AND(107&lt;=Y444,Y444&lt;143),VLOOKUP($W444,日射量と図３!$E$6:$H$34,4,TRUE),VLOOKUP($W444,日射量と図３!$E$6:$I$34,5,TRUE))))))</f>
        <v/>
      </c>
      <c r="AB444" s="4" t="str">
        <f>IF($V444="","",IF(Z444&lt;36,0,IF(AND(36&lt;=Z444,Z444&lt;71),VLOOKUP($W444,日射量と図３!$E$6:$F$34,2,TRUE),IF(AND(71&lt;=Z444,Z444&lt;107),VLOOKUP($W444,日射量と図３!$E$6:$G$34,3,TRUE),IF(AND(107&lt;=Z444,Z444&lt;143),VLOOKUP($W444,日射量と図３!$E$6:$H$34,4,TRUE),VLOOKUP($W444,日射量と図３!$E$6:$I$34,5,TRUE))))))</f>
        <v/>
      </c>
      <c r="AC444" s="382" t="str">
        <f t="shared" si="84"/>
        <v/>
      </c>
      <c r="AD444" s="382" t="str">
        <f t="shared" si="85"/>
        <v/>
      </c>
    </row>
    <row r="445" spans="11:30" ht="13.5" customHeight="1">
      <c r="K445" s="4">
        <f t="shared" si="78"/>
        <v>6</v>
      </c>
      <c r="L445" s="34">
        <v>43270</v>
      </c>
      <c r="M445" s="4">
        <v>19</v>
      </c>
      <c r="N445" s="4">
        <v>10</v>
      </c>
      <c r="O445" s="31">
        <v>0.375</v>
      </c>
      <c r="P445" s="35">
        <v>24.15</v>
      </c>
      <c r="Q445" s="36">
        <f t="shared" si="79"/>
        <v>12</v>
      </c>
      <c r="R445" s="4">
        <f t="shared" si="80"/>
        <v>0</v>
      </c>
      <c r="S445" s="31">
        <f t="shared" si="86"/>
        <v>0.19388888888888889</v>
      </c>
      <c r="T445" s="31">
        <f t="shared" si="87"/>
        <v>0.79240740740740734</v>
      </c>
      <c r="U445" s="4">
        <f t="shared" si="81"/>
        <v>0</v>
      </c>
      <c r="V445" s="4" t="str">
        <f t="shared" si="82"/>
        <v/>
      </c>
      <c r="W445" s="18" t="str">
        <f>IF(V445="","",VLOOKUP(L445,日射量と図３!$A$4:$C$368,3,TRUE)*238.85/100)</f>
        <v/>
      </c>
      <c r="X445" s="4" t="str">
        <f t="shared" si="83"/>
        <v/>
      </c>
      <c r="Y445" s="4" t="str">
        <f t="shared" si="88"/>
        <v/>
      </c>
      <c r="Z445" s="4" t="str">
        <f t="shared" si="89"/>
        <v/>
      </c>
      <c r="AA445" s="4" t="str">
        <f>IF($V445="","",IF(Y445&lt;36,0,IF(AND(36&lt;=Y445,Y445&lt;71),VLOOKUP($W445,日射量と図３!$E$6:$F$34,2,TRUE),IF(AND(71&lt;=Y445,Y445&lt;107),VLOOKUP($W445,日射量と図３!$E$6:$G$34,3,TRUE),IF(AND(107&lt;=Y445,Y445&lt;143),VLOOKUP($W445,日射量と図３!$E$6:$H$34,4,TRUE),VLOOKUP($W445,日射量と図３!$E$6:$I$34,5,TRUE))))))</f>
        <v/>
      </c>
      <c r="AB445" s="4" t="str">
        <f>IF($V445="","",IF(Z445&lt;36,0,IF(AND(36&lt;=Z445,Z445&lt;71),VLOOKUP($W445,日射量と図３!$E$6:$F$34,2,TRUE),IF(AND(71&lt;=Z445,Z445&lt;107),VLOOKUP($W445,日射量と図３!$E$6:$G$34,3,TRUE),IF(AND(107&lt;=Z445,Z445&lt;143),VLOOKUP($W445,日射量と図３!$E$6:$H$34,4,TRUE),VLOOKUP($W445,日射量と図３!$E$6:$I$34,5,TRUE))))))</f>
        <v/>
      </c>
      <c r="AC445" s="382" t="str">
        <f t="shared" si="84"/>
        <v/>
      </c>
      <c r="AD445" s="382" t="str">
        <f t="shared" si="85"/>
        <v/>
      </c>
    </row>
    <row r="446" spans="11:30" ht="13.5" customHeight="1">
      <c r="K446" s="4">
        <f t="shared" si="78"/>
        <v>6</v>
      </c>
      <c r="L446" s="34">
        <v>43270</v>
      </c>
      <c r="M446" s="4">
        <v>19</v>
      </c>
      <c r="N446" s="4">
        <v>11</v>
      </c>
      <c r="O446" s="31">
        <v>0.41666666666666669</v>
      </c>
      <c r="P446" s="35">
        <v>25.17</v>
      </c>
      <c r="Q446" s="36">
        <f t="shared" si="79"/>
        <v>12</v>
      </c>
      <c r="R446" s="4">
        <f t="shared" si="80"/>
        <v>0</v>
      </c>
      <c r="S446" s="31">
        <f t="shared" si="86"/>
        <v>0.19388888888888889</v>
      </c>
      <c r="T446" s="31">
        <f t="shared" si="87"/>
        <v>0.79240740740740734</v>
      </c>
      <c r="U446" s="4">
        <f t="shared" si="81"/>
        <v>0</v>
      </c>
      <c r="V446" s="4" t="str">
        <f t="shared" si="82"/>
        <v/>
      </c>
      <c r="W446" s="18" t="str">
        <f>IF(V446="","",VLOOKUP(L446,日射量と図３!$A$4:$C$368,3,TRUE)*238.85/100)</f>
        <v/>
      </c>
      <c r="X446" s="4" t="str">
        <f t="shared" si="83"/>
        <v/>
      </c>
      <c r="Y446" s="4" t="str">
        <f t="shared" si="88"/>
        <v/>
      </c>
      <c r="Z446" s="4" t="str">
        <f t="shared" si="89"/>
        <v/>
      </c>
      <c r="AA446" s="4" t="str">
        <f>IF($V446="","",IF(Y446&lt;36,0,IF(AND(36&lt;=Y446,Y446&lt;71),VLOOKUP($W446,日射量と図３!$E$6:$F$34,2,TRUE),IF(AND(71&lt;=Y446,Y446&lt;107),VLOOKUP($W446,日射量と図３!$E$6:$G$34,3,TRUE),IF(AND(107&lt;=Y446,Y446&lt;143),VLOOKUP($W446,日射量と図３!$E$6:$H$34,4,TRUE),VLOOKUP($W446,日射量と図３!$E$6:$I$34,5,TRUE))))))</f>
        <v/>
      </c>
      <c r="AB446" s="4" t="str">
        <f>IF($V446="","",IF(Z446&lt;36,0,IF(AND(36&lt;=Z446,Z446&lt;71),VLOOKUP($W446,日射量と図３!$E$6:$F$34,2,TRUE),IF(AND(71&lt;=Z446,Z446&lt;107),VLOOKUP($W446,日射量と図３!$E$6:$G$34,3,TRUE),IF(AND(107&lt;=Z446,Z446&lt;143),VLOOKUP($W446,日射量と図３!$E$6:$H$34,4,TRUE),VLOOKUP($W446,日射量と図３!$E$6:$I$34,5,TRUE))))))</f>
        <v/>
      </c>
      <c r="AC446" s="382" t="str">
        <f t="shared" si="84"/>
        <v/>
      </c>
      <c r="AD446" s="382" t="str">
        <f t="shared" si="85"/>
        <v/>
      </c>
    </row>
    <row r="447" spans="11:30" ht="13.5" customHeight="1">
      <c r="K447" s="4">
        <f t="shared" si="78"/>
        <v>6</v>
      </c>
      <c r="L447" s="34">
        <v>43270</v>
      </c>
      <c r="M447" s="4">
        <v>19</v>
      </c>
      <c r="N447" s="4">
        <v>12</v>
      </c>
      <c r="O447" s="31">
        <v>0.45833333333333331</v>
      </c>
      <c r="P447" s="35">
        <v>25.889999999999997</v>
      </c>
      <c r="Q447" s="36">
        <f t="shared" si="79"/>
        <v>12</v>
      </c>
      <c r="R447" s="4">
        <f t="shared" si="80"/>
        <v>0</v>
      </c>
      <c r="S447" s="31">
        <f t="shared" si="86"/>
        <v>0.19388888888888889</v>
      </c>
      <c r="T447" s="31">
        <f t="shared" si="87"/>
        <v>0.79240740740740734</v>
      </c>
      <c r="U447" s="4">
        <f t="shared" si="81"/>
        <v>0</v>
      </c>
      <c r="V447" s="4" t="str">
        <f t="shared" si="82"/>
        <v/>
      </c>
      <c r="W447" s="18" t="str">
        <f>IF(V447="","",VLOOKUP(L447,日射量と図３!$A$4:$C$368,3,TRUE)*238.85/100)</f>
        <v/>
      </c>
      <c r="X447" s="4" t="str">
        <f t="shared" si="83"/>
        <v/>
      </c>
      <c r="Y447" s="4" t="str">
        <f t="shared" si="88"/>
        <v/>
      </c>
      <c r="Z447" s="4" t="str">
        <f t="shared" si="89"/>
        <v/>
      </c>
      <c r="AA447" s="4" t="str">
        <f>IF($V447="","",IF(Y447&lt;36,0,IF(AND(36&lt;=Y447,Y447&lt;71),VLOOKUP($W447,日射量と図３!$E$6:$F$34,2,TRUE),IF(AND(71&lt;=Y447,Y447&lt;107),VLOOKUP($W447,日射量と図３!$E$6:$G$34,3,TRUE),IF(AND(107&lt;=Y447,Y447&lt;143),VLOOKUP($W447,日射量と図３!$E$6:$H$34,4,TRUE),VLOOKUP($W447,日射量と図３!$E$6:$I$34,5,TRUE))))))</f>
        <v/>
      </c>
      <c r="AB447" s="4" t="str">
        <f>IF($V447="","",IF(Z447&lt;36,0,IF(AND(36&lt;=Z447,Z447&lt;71),VLOOKUP($W447,日射量と図３!$E$6:$F$34,2,TRUE),IF(AND(71&lt;=Z447,Z447&lt;107),VLOOKUP($W447,日射量と図３!$E$6:$G$34,3,TRUE),IF(AND(107&lt;=Z447,Z447&lt;143),VLOOKUP($W447,日射量と図３!$E$6:$H$34,4,TRUE),VLOOKUP($W447,日射量と図３!$E$6:$I$34,5,TRUE))))))</f>
        <v/>
      </c>
      <c r="AC447" s="382" t="str">
        <f t="shared" si="84"/>
        <v/>
      </c>
      <c r="AD447" s="382" t="str">
        <f t="shared" si="85"/>
        <v/>
      </c>
    </row>
    <row r="448" spans="11:30" ht="13.5" customHeight="1">
      <c r="K448" s="4">
        <f t="shared" si="78"/>
        <v>6</v>
      </c>
      <c r="L448" s="34">
        <v>43270</v>
      </c>
      <c r="M448" s="4">
        <v>19</v>
      </c>
      <c r="N448" s="4">
        <v>13</v>
      </c>
      <c r="O448" s="31">
        <v>0.5</v>
      </c>
      <c r="P448" s="35">
        <v>26.110000000000003</v>
      </c>
      <c r="Q448" s="36">
        <f t="shared" si="79"/>
        <v>12</v>
      </c>
      <c r="R448" s="4">
        <f t="shared" si="80"/>
        <v>0</v>
      </c>
      <c r="S448" s="31">
        <f t="shared" si="86"/>
        <v>0.19388888888888889</v>
      </c>
      <c r="T448" s="31">
        <f t="shared" si="87"/>
        <v>0.79240740740740734</v>
      </c>
      <c r="U448" s="4">
        <f t="shared" si="81"/>
        <v>0</v>
      </c>
      <c r="V448" s="4" t="str">
        <f t="shared" si="82"/>
        <v/>
      </c>
      <c r="W448" s="18" t="str">
        <f>IF(V448="","",VLOOKUP(L448,日射量と図３!$A$4:$C$368,3,TRUE)*238.85/100)</f>
        <v/>
      </c>
      <c r="X448" s="4" t="str">
        <f t="shared" si="83"/>
        <v/>
      </c>
      <c r="Y448" s="4" t="str">
        <f t="shared" si="88"/>
        <v/>
      </c>
      <c r="Z448" s="4" t="str">
        <f t="shared" si="89"/>
        <v/>
      </c>
      <c r="AA448" s="4" t="str">
        <f>IF($V448="","",IF(Y448&lt;36,0,IF(AND(36&lt;=Y448,Y448&lt;71),VLOOKUP($W448,日射量と図３!$E$6:$F$34,2,TRUE),IF(AND(71&lt;=Y448,Y448&lt;107),VLOOKUP($W448,日射量と図３!$E$6:$G$34,3,TRUE),IF(AND(107&lt;=Y448,Y448&lt;143),VLOOKUP($W448,日射量と図３!$E$6:$H$34,4,TRUE),VLOOKUP($W448,日射量と図３!$E$6:$I$34,5,TRUE))))))</f>
        <v/>
      </c>
      <c r="AB448" s="4" t="str">
        <f>IF($V448="","",IF(Z448&lt;36,0,IF(AND(36&lt;=Z448,Z448&lt;71),VLOOKUP($W448,日射量と図３!$E$6:$F$34,2,TRUE),IF(AND(71&lt;=Z448,Z448&lt;107),VLOOKUP($W448,日射量と図３!$E$6:$G$34,3,TRUE),IF(AND(107&lt;=Z448,Z448&lt;143),VLOOKUP($W448,日射量と図３!$E$6:$H$34,4,TRUE),VLOOKUP($W448,日射量と図３!$E$6:$I$34,5,TRUE))))))</f>
        <v/>
      </c>
      <c r="AC448" s="382" t="str">
        <f t="shared" si="84"/>
        <v/>
      </c>
      <c r="AD448" s="382" t="str">
        <f t="shared" si="85"/>
        <v/>
      </c>
    </row>
    <row r="449" spans="11:30" ht="13.5" customHeight="1">
      <c r="K449" s="4">
        <f t="shared" si="78"/>
        <v>6</v>
      </c>
      <c r="L449" s="34">
        <v>43270</v>
      </c>
      <c r="M449" s="4">
        <v>19</v>
      </c>
      <c r="N449" s="4">
        <v>14</v>
      </c>
      <c r="O449" s="31">
        <v>0.54166666666666663</v>
      </c>
      <c r="P449" s="35">
        <v>26.55</v>
      </c>
      <c r="Q449" s="36">
        <f t="shared" si="79"/>
        <v>12</v>
      </c>
      <c r="R449" s="4">
        <f t="shared" si="80"/>
        <v>0</v>
      </c>
      <c r="S449" s="31">
        <f t="shared" si="86"/>
        <v>0.19388888888888889</v>
      </c>
      <c r="T449" s="31">
        <f t="shared" si="87"/>
        <v>0.79240740740740734</v>
      </c>
      <c r="U449" s="4">
        <f t="shared" si="81"/>
        <v>0</v>
      </c>
      <c r="V449" s="4" t="str">
        <f t="shared" si="82"/>
        <v/>
      </c>
      <c r="W449" s="18" t="str">
        <f>IF(V449="","",VLOOKUP(L449,日射量と図３!$A$4:$C$368,3,TRUE)*238.85/100)</f>
        <v/>
      </c>
      <c r="X449" s="4" t="str">
        <f t="shared" si="83"/>
        <v/>
      </c>
      <c r="Y449" s="4" t="str">
        <f t="shared" si="88"/>
        <v/>
      </c>
      <c r="Z449" s="4" t="str">
        <f t="shared" si="89"/>
        <v/>
      </c>
      <c r="AA449" s="4" t="str">
        <f>IF($V449="","",IF(Y449&lt;36,0,IF(AND(36&lt;=Y449,Y449&lt;71),VLOOKUP($W449,日射量と図３!$E$6:$F$34,2,TRUE),IF(AND(71&lt;=Y449,Y449&lt;107),VLOOKUP($W449,日射量と図３!$E$6:$G$34,3,TRUE),IF(AND(107&lt;=Y449,Y449&lt;143),VLOOKUP($W449,日射量と図３!$E$6:$H$34,4,TRUE),VLOOKUP($W449,日射量と図３!$E$6:$I$34,5,TRUE))))))</f>
        <v/>
      </c>
      <c r="AB449" s="4" t="str">
        <f>IF($V449="","",IF(Z449&lt;36,0,IF(AND(36&lt;=Z449,Z449&lt;71),VLOOKUP($W449,日射量と図３!$E$6:$F$34,2,TRUE),IF(AND(71&lt;=Z449,Z449&lt;107),VLOOKUP($W449,日射量と図３!$E$6:$G$34,3,TRUE),IF(AND(107&lt;=Z449,Z449&lt;143),VLOOKUP($W449,日射量と図３!$E$6:$H$34,4,TRUE),VLOOKUP($W449,日射量と図３!$E$6:$I$34,5,TRUE))))))</f>
        <v/>
      </c>
      <c r="AC449" s="382" t="str">
        <f t="shared" si="84"/>
        <v/>
      </c>
      <c r="AD449" s="382" t="str">
        <f t="shared" si="85"/>
        <v/>
      </c>
    </row>
    <row r="450" spans="11:30" ht="13.5" customHeight="1">
      <c r="K450" s="4">
        <f t="shared" si="78"/>
        <v>6</v>
      </c>
      <c r="L450" s="34">
        <v>43270</v>
      </c>
      <c r="M450" s="4">
        <v>19</v>
      </c>
      <c r="N450" s="4">
        <v>15</v>
      </c>
      <c r="O450" s="31">
        <v>0.58333333333333337</v>
      </c>
      <c r="P450" s="35">
        <v>26.76</v>
      </c>
      <c r="Q450" s="36">
        <f t="shared" si="79"/>
        <v>12</v>
      </c>
      <c r="R450" s="4">
        <f t="shared" si="80"/>
        <v>0</v>
      </c>
      <c r="S450" s="31">
        <f t="shared" si="86"/>
        <v>0.19388888888888889</v>
      </c>
      <c r="T450" s="31">
        <f t="shared" si="87"/>
        <v>0.79240740740740734</v>
      </c>
      <c r="U450" s="4">
        <f t="shared" si="81"/>
        <v>0</v>
      </c>
      <c r="V450" s="4" t="str">
        <f t="shared" si="82"/>
        <v/>
      </c>
      <c r="W450" s="18" t="str">
        <f>IF(V450="","",VLOOKUP(L450,日射量と図３!$A$4:$C$368,3,TRUE)*238.85/100)</f>
        <v/>
      </c>
      <c r="X450" s="4" t="str">
        <f t="shared" si="83"/>
        <v/>
      </c>
      <c r="Y450" s="4" t="str">
        <f t="shared" si="88"/>
        <v/>
      </c>
      <c r="Z450" s="4" t="str">
        <f t="shared" si="89"/>
        <v/>
      </c>
      <c r="AA450" s="4" t="str">
        <f>IF($V450="","",IF(Y450&lt;36,0,IF(AND(36&lt;=Y450,Y450&lt;71),VLOOKUP($W450,日射量と図３!$E$6:$F$34,2,TRUE),IF(AND(71&lt;=Y450,Y450&lt;107),VLOOKUP($W450,日射量と図３!$E$6:$G$34,3,TRUE),IF(AND(107&lt;=Y450,Y450&lt;143),VLOOKUP($W450,日射量と図３!$E$6:$H$34,4,TRUE),VLOOKUP($W450,日射量と図３!$E$6:$I$34,5,TRUE))))))</f>
        <v/>
      </c>
      <c r="AB450" s="4" t="str">
        <f>IF($V450="","",IF(Z450&lt;36,0,IF(AND(36&lt;=Z450,Z450&lt;71),VLOOKUP($W450,日射量と図３!$E$6:$F$34,2,TRUE),IF(AND(71&lt;=Z450,Z450&lt;107),VLOOKUP($W450,日射量と図３!$E$6:$G$34,3,TRUE),IF(AND(107&lt;=Z450,Z450&lt;143),VLOOKUP($W450,日射量と図３!$E$6:$H$34,4,TRUE),VLOOKUP($W450,日射量と図３!$E$6:$I$34,5,TRUE))))))</f>
        <v/>
      </c>
      <c r="AC450" s="382" t="str">
        <f t="shared" si="84"/>
        <v/>
      </c>
      <c r="AD450" s="382" t="str">
        <f t="shared" si="85"/>
        <v/>
      </c>
    </row>
    <row r="451" spans="11:30" ht="13.5" customHeight="1">
      <c r="K451" s="4">
        <f t="shared" si="78"/>
        <v>6</v>
      </c>
      <c r="L451" s="34">
        <v>43270</v>
      </c>
      <c r="M451" s="4">
        <v>19</v>
      </c>
      <c r="N451" s="4">
        <v>16</v>
      </c>
      <c r="O451" s="31">
        <v>0.625</v>
      </c>
      <c r="P451" s="35">
        <v>26.390000000000004</v>
      </c>
      <c r="Q451" s="36">
        <f t="shared" si="79"/>
        <v>16</v>
      </c>
      <c r="R451" s="4">
        <f t="shared" si="80"/>
        <v>0</v>
      </c>
      <c r="S451" s="31">
        <f t="shared" si="86"/>
        <v>0.19388888888888889</v>
      </c>
      <c r="T451" s="31">
        <f t="shared" si="87"/>
        <v>0.79240740740740734</v>
      </c>
      <c r="U451" s="4">
        <f t="shared" si="81"/>
        <v>0</v>
      </c>
      <c r="V451" s="4" t="str">
        <f t="shared" si="82"/>
        <v/>
      </c>
      <c r="W451" s="18" t="str">
        <f>IF(V451="","",VLOOKUP(L451,日射量と図３!$A$4:$C$368,3,TRUE)*238.85/100)</f>
        <v/>
      </c>
      <c r="X451" s="4" t="str">
        <f t="shared" si="83"/>
        <v/>
      </c>
      <c r="Y451" s="4" t="str">
        <f t="shared" si="88"/>
        <v/>
      </c>
      <c r="Z451" s="4" t="str">
        <f t="shared" si="89"/>
        <v/>
      </c>
      <c r="AA451" s="4" t="str">
        <f>IF($V451="","",IF(Y451&lt;36,0,IF(AND(36&lt;=Y451,Y451&lt;71),VLOOKUP($W451,日射量と図３!$E$6:$F$34,2,TRUE),IF(AND(71&lt;=Y451,Y451&lt;107),VLOOKUP($W451,日射量と図３!$E$6:$G$34,3,TRUE),IF(AND(107&lt;=Y451,Y451&lt;143),VLOOKUP($W451,日射量と図３!$E$6:$H$34,4,TRUE),VLOOKUP($W451,日射量と図３!$E$6:$I$34,5,TRUE))))))</f>
        <v/>
      </c>
      <c r="AB451" s="4" t="str">
        <f>IF($V451="","",IF(Z451&lt;36,0,IF(AND(36&lt;=Z451,Z451&lt;71),VLOOKUP($W451,日射量と図３!$E$6:$F$34,2,TRUE),IF(AND(71&lt;=Z451,Z451&lt;107),VLOOKUP($W451,日射量と図３!$E$6:$G$34,3,TRUE),IF(AND(107&lt;=Z451,Z451&lt;143),VLOOKUP($W451,日射量と図３!$E$6:$H$34,4,TRUE),VLOOKUP($W451,日射量と図３!$E$6:$I$34,5,TRUE))))))</f>
        <v/>
      </c>
      <c r="AC451" s="382" t="str">
        <f t="shared" si="84"/>
        <v/>
      </c>
      <c r="AD451" s="382" t="str">
        <f t="shared" si="85"/>
        <v/>
      </c>
    </row>
    <row r="452" spans="11:30" ht="13.5" customHeight="1">
      <c r="K452" s="4">
        <f t="shared" si="78"/>
        <v>6</v>
      </c>
      <c r="L452" s="34">
        <v>43270</v>
      </c>
      <c r="M452" s="4">
        <v>19</v>
      </c>
      <c r="N452" s="4">
        <v>17</v>
      </c>
      <c r="O452" s="31">
        <v>0.66666666666666663</v>
      </c>
      <c r="P452" s="35">
        <v>25.73</v>
      </c>
      <c r="Q452" s="36">
        <f t="shared" si="79"/>
        <v>16</v>
      </c>
      <c r="R452" s="4">
        <f t="shared" si="80"/>
        <v>0</v>
      </c>
      <c r="S452" s="31">
        <f t="shared" si="86"/>
        <v>0.19388888888888889</v>
      </c>
      <c r="T452" s="31">
        <f t="shared" si="87"/>
        <v>0.79240740740740734</v>
      </c>
      <c r="U452" s="4">
        <f t="shared" si="81"/>
        <v>0</v>
      </c>
      <c r="V452" s="4" t="str">
        <f t="shared" si="82"/>
        <v/>
      </c>
      <c r="W452" s="18" t="str">
        <f>IF(V452="","",VLOOKUP(L452,日射量と図３!$A$4:$C$368,3,TRUE)*238.85/100)</f>
        <v/>
      </c>
      <c r="X452" s="4" t="str">
        <f t="shared" si="83"/>
        <v/>
      </c>
      <c r="Y452" s="4" t="str">
        <f t="shared" si="88"/>
        <v/>
      </c>
      <c r="Z452" s="4" t="str">
        <f t="shared" si="89"/>
        <v/>
      </c>
      <c r="AA452" s="4" t="str">
        <f>IF($V452="","",IF(Y452&lt;36,0,IF(AND(36&lt;=Y452,Y452&lt;71),VLOOKUP($W452,日射量と図３!$E$6:$F$34,2,TRUE),IF(AND(71&lt;=Y452,Y452&lt;107),VLOOKUP($W452,日射量と図３!$E$6:$G$34,3,TRUE),IF(AND(107&lt;=Y452,Y452&lt;143),VLOOKUP($W452,日射量と図３!$E$6:$H$34,4,TRUE),VLOOKUP($W452,日射量と図３!$E$6:$I$34,5,TRUE))))))</f>
        <v/>
      </c>
      <c r="AB452" s="4" t="str">
        <f>IF($V452="","",IF(Z452&lt;36,0,IF(AND(36&lt;=Z452,Z452&lt;71),VLOOKUP($W452,日射量と図３!$E$6:$F$34,2,TRUE),IF(AND(71&lt;=Z452,Z452&lt;107),VLOOKUP($W452,日射量と図３!$E$6:$G$34,3,TRUE),IF(AND(107&lt;=Z452,Z452&lt;143),VLOOKUP($W452,日射量と図３!$E$6:$H$34,4,TRUE),VLOOKUP($W452,日射量と図３!$E$6:$I$34,5,TRUE))))))</f>
        <v/>
      </c>
      <c r="AC452" s="382" t="str">
        <f t="shared" si="84"/>
        <v/>
      </c>
      <c r="AD452" s="382" t="str">
        <f t="shared" si="85"/>
        <v/>
      </c>
    </row>
    <row r="453" spans="11:30" ht="13.5" customHeight="1">
      <c r="K453" s="4">
        <f t="shared" ref="K453:K516" si="90">MONTH(L453)</f>
        <v>6</v>
      </c>
      <c r="L453" s="34">
        <v>43270</v>
      </c>
      <c r="M453" s="4">
        <v>19</v>
      </c>
      <c r="N453" s="4">
        <v>18</v>
      </c>
      <c r="O453" s="31">
        <v>0.70833333333333337</v>
      </c>
      <c r="P453" s="35">
        <v>24.56</v>
      </c>
      <c r="Q453" s="36">
        <f t="shared" ref="Q453:Q516" si="91">IF(O453&lt;$B$15,$D$14,IF(O453&lt;$B$16,$D$15,IF(O453&lt;$B$17,$D$16,IF(O453&lt;$B$18,$D$17,IF(O453&lt;$B$19,$D$18,$D$19)))))</f>
        <v>16</v>
      </c>
      <c r="R453" s="4">
        <f t="shared" ref="R453:R516" si="92">IF(Q453-P453&gt;0,Q453-P453,0)</f>
        <v>0</v>
      </c>
      <c r="S453" s="31">
        <f t="shared" si="86"/>
        <v>0.19388888888888889</v>
      </c>
      <c r="T453" s="31">
        <f t="shared" si="87"/>
        <v>0.79240740740740734</v>
      </c>
      <c r="U453" s="4">
        <f t="shared" ref="U453:U516" si="93">IF(AND(S453&lt;O453,O453&lt;T453),R453,0)</f>
        <v>0</v>
      </c>
      <c r="V453" s="4" t="str">
        <f t="shared" ref="V453:V516" si="94">IF(N453=1,SUM(U453:U476),"")</f>
        <v/>
      </c>
      <c r="W453" s="18" t="str">
        <f>IF(V453="","",VLOOKUP(L453,日射量と図３!$A$4:$C$368,3,TRUE)*238.85/100)</f>
        <v/>
      </c>
      <c r="X453" s="4" t="str">
        <f t="shared" ref="X453:X516" si="95">IF(V453="","",VLOOKUP(K453,$AF$38:$AJ$49,5,TRUE))</f>
        <v/>
      </c>
      <c r="Y453" s="4" t="str">
        <f t="shared" si="88"/>
        <v/>
      </c>
      <c r="Z453" s="4" t="str">
        <f t="shared" si="89"/>
        <v/>
      </c>
      <c r="AA453" s="4" t="str">
        <f>IF($V453="","",IF(Y453&lt;36,0,IF(AND(36&lt;=Y453,Y453&lt;71),VLOOKUP($W453,日射量と図３!$E$6:$F$34,2,TRUE),IF(AND(71&lt;=Y453,Y453&lt;107),VLOOKUP($W453,日射量と図３!$E$6:$G$34,3,TRUE),IF(AND(107&lt;=Y453,Y453&lt;143),VLOOKUP($W453,日射量と図３!$E$6:$H$34,4,TRUE),VLOOKUP($W453,日射量と図３!$E$6:$I$34,5,TRUE))))))</f>
        <v/>
      </c>
      <c r="AB453" s="4" t="str">
        <f>IF($V453="","",IF(Z453&lt;36,0,IF(AND(36&lt;=Z453,Z453&lt;71),VLOOKUP($W453,日射量と図３!$E$6:$F$34,2,TRUE),IF(AND(71&lt;=Z453,Z453&lt;107),VLOOKUP($W453,日射量と図３!$E$6:$G$34,3,TRUE),IF(AND(107&lt;=Z453,Z453&lt;143),VLOOKUP($W453,日射量と図３!$E$6:$H$34,4,TRUE),VLOOKUP($W453,日射量と図３!$E$6:$I$34,5,TRUE))))))</f>
        <v/>
      </c>
      <c r="AC453" s="382" t="str">
        <f t="shared" si="84"/>
        <v/>
      </c>
      <c r="AD453" s="382" t="str">
        <f t="shared" si="85"/>
        <v/>
      </c>
    </row>
    <row r="454" spans="11:30" ht="13.5" customHeight="1">
      <c r="K454" s="4">
        <f t="shared" si="90"/>
        <v>6</v>
      </c>
      <c r="L454" s="34">
        <v>43270</v>
      </c>
      <c r="M454" s="4">
        <v>19</v>
      </c>
      <c r="N454" s="4">
        <v>19</v>
      </c>
      <c r="O454" s="31">
        <v>0.75</v>
      </c>
      <c r="P454" s="35">
        <v>23.95</v>
      </c>
      <c r="Q454" s="36">
        <f t="shared" si="91"/>
        <v>16</v>
      </c>
      <c r="R454" s="4">
        <f t="shared" si="92"/>
        <v>0</v>
      </c>
      <c r="S454" s="31">
        <f t="shared" si="86"/>
        <v>0.19388888888888889</v>
      </c>
      <c r="T454" s="31">
        <f t="shared" si="87"/>
        <v>0.79240740740740734</v>
      </c>
      <c r="U454" s="4">
        <f t="shared" si="93"/>
        <v>0</v>
      </c>
      <c r="V454" s="4" t="str">
        <f t="shared" si="94"/>
        <v/>
      </c>
      <c r="W454" s="18" t="str">
        <f>IF(V454="","",VLOOKUP(L454,日射量と図３!$A$4:$C$368,3,TRUE)*238.85/100)</f>
        <v/>
      </c>
      <c r="X454" s="4" t="str">
        <f t="shared" si="95"/>
        <v/>
      </c>
      <c r="Y454" s="4" t="str">
        <f t="shared" si="88"/>
        <v/>
      </c>
      <c r="Z454" s="4" t="str">
        <f t="shared" si="89"/>
        <v/>
      </c>
      <c r="AA454" s="4" t="str">
        <f>IF($V454="","",IF(Y454&lt;36,0,IF(AND(36&lt;=Y454,Y454&lt;71),VLOOKUP($W454,日射量と図３!$E$6:$F$34,2,TRUE),IF(AND(71&lt;=Y454,Y454&lt;107),VLOOKUP($W454,日射量と図３!$E$6:$G$34,3,TRUE),IF(AND(107&lt;=Y454,Y454&lt;143),VLOOKUP($W454,日射量と図３!$E$6:$H$34,4,TRUE),VLOOKUP($W454,日射量と図３!$E$6:$I$34,5,TRUE))))))</f>
        <v/>
      </c>
      <c r="AB454" s="4" t="str">
        <f>IF($V454="","",IF(Z454&lt;36,0,IF(AND(36&lt;=Z454,Z454&lt;71),VLOOKUP($W454,日射量と図３!$E$6:$F$34,2,TRUE),IF(AND(71&lt;=Z454,Z454&lt;107),VLOOKUP($W454,日射量と図３!$E$6:$G$34,3,TRUE),IF(AND(107&lt;=Z454,Z454&lt;143),VLOOKUP($W454,日射量と図３!$E$6:$H$34,4,TRUE),VLOOKUP($W454,日射量と図３!$E$6:$I$34,5,TRUE))))))</f>
        <v/>
      </c>
      <c r="AC454" s="382" t="str">
        <f t="shared" si="84"/>
        <v/>
      </c>
      <c r="AD454" s="382" t="str">
        <f t="shared" si="85"/>
        <v/>
      </c>
    </row>
    <row r="455" spans="11:30" ht="13.5" customHeight="1">
      <c r="K455" s="4">
        <f t="shared" si="90"/>
        <v>6</v>
      </c>
      <c r="L455" s="34">
        <v>43270</v>
      </c>
      <c r="M455" s="4">
        <v>19</v>
      </c>
      <c r="N455" s="4">
        <v>20</v>
      </c>
      <c r="O455" s="31">
        <v>0.79166666666666663</v>
      </c>
      <c r="P455" s="35">
        <v>23.44</v>
      </c>
      <c r="Q455" s="36">
        <f t="shared" si="91"/>
        <v>16</v>
      </c>
      <c r="R455" s="4">
        <f t="shared" si="92"/>
        <v>0</v>
      </c>
      <c r="S455" s="31">
        <f t="shared" si="86"/>
        <v>0.19388888888888889</v>
      </c>
      <c r="T455" s="31">
        <f t="shared" si="87"/>
        <v>0.79240740740740734</v>
      </c>
      <c r="U455" s="4">
        <f t="shared" si="93"/>
        <v>0</v>
      </c>
      <c r="V455" s="4" t="str">
        <f t="shared" si="94"/>
        <v/>
      </c>
      <c r="W455" s="18" t="str">
        <f>IF(V455="","",VLOOKUP(L455,日射量と図３!$A$4:$C$368,3,TRUE)*238.85/100)</f>
        <v/>
      </c>
      <c r="X455" s="4" t="str">
        <f t="shared" si="95"/>
        <v/>
      </c>
      <c r="Y455" s="4" t="str">
        <f t="shared" si="88"/>
        <v/>
      </c>
      <c r="Z455" s="4" t="str">
        <f t="shared" si="89"/>
        <v/>
      </c>
      <c r="AA455" s="4" t="str">
        <f>IF($V455="","",IF(Y455&lt;36,0,IF(AND(36&lt;=Y455,Y455&lt;71),VLOOKUP($W455,日射量と図３!$E$6:$F$34,2,TRUE),IF(AND(71&lt;=Y455,Y455&lt;107),VLOOKUP($W455,日射量と図３!$E$6:$G$34,3,TRUE),IF(AND(107&lt;=Y455,Y455&lt;143),VLOOKUP($W455,日射量と図３!$E$6:$H$34,4,TRUE),VLOOKUP($W455,日射量と図３!$E$6:$I$34,5,TRUE))))))</f>
        <v/>
      </c>
      <c r="AB455" s="4" t="str">
        <f>IF($V455="","",IF(Z455&lt;36,0,IF(AND(36&lt;=Z455,Z455&lt;71),VLOOKUP($W455,日射量と図３!$E$6:$F$34,2,TRUE),IF(AND(71&lt;=Z455,Z455&lt;107),VLOOKUP($W455,日射量と図３!$E$6:$G$34,3,TRUE),IF(AND(107&lt;=Z455,Z455&lt;143),VLOOKUP($W455,日射量と図３!$E$6:$H$34,4,TRUE),VLOOKUP($W455,日射量と図３!$E$6:$I$34,5,TRUE))))))</f>
        <v/>
      </c>
      <c r="AC455" s="382" t="str">
        <f t="shared" si="84"/>
        <v/>
      </c>
      <c r="AD455" s="382" t="str">
        <f t="shared" si="85"/>
        <v/>
      </c>
    </row>
    <row r="456" spans="11:30" ht="13.5" customHeight="1">
      <c r="K456" s="4">
        <f t="shared" si="90"/>
        <v>6</v>
      </c>
      <c r="L456" s="34">
        <v>43270</v>
      </c>
      <c r="M456" s="4">
        <v>19</v>
      </c>
      <c r="N456" s="4">
        <v>21</v>
      </c>
      <c r="O456" s="31">
        <v>0.83333333333333337</v>
      </c>
      <c r="P456" s="35">
        <v>22.800000000000004</v>
      </c>
      <c r="Q456" s="36">
        <f t="shared" si="91"/>
        <v>16</v>
      </c>
      <c r="R456" s="4">
        <f t="shared" si="92"/>
        <v>0</v>
      </c>
      <c r="S456" s="31">
        <f t="shared" si="86"/>
        <v>0.19388888888888889</v>
      </c>
      <c r="T456" s="31">
        <f t="shared" si="87"/>
        <v>0.79240740740740734</v>
      </c>
      <c r="U456" s="4">
        <f t="shared" si="93"/>
        <v>0</v>
      </c>
      <c r="V456" s="4" t="str">
        <f t="shared" si="94"/>
        <v/>
      </c>
      <c r="W456" s="18" t="str">
        <f>IF(V456="","",VLOOKUP(L456,日射量と図３!$A$4:$C$368,3,TRUE)*238.85/100)</f>
        <v/>
      </c>
      <c r="X456" s="4" t="str">
        <f t="shared" si="95"/>
        <v/>
      </c>
      <c r="Y456" s="4" t="str">
        <f t="shared" si="88"/>
        <v/>
      </c>
      <c r="Z456" s="4" t="str">
        <f t="shared" si="89"/>
        <v/>
      </c>
      <c r="AA456" s="4" t="str">
        <f>IF($V456="","",IF(Y456&lt;36,0,IF(AND(36&lt;=Y456,Y456&lt;71),VLOOKUP($W456,日射量と図３!$E$6:$F$34,2,TRUE),IF(AND(71&lt;=Y456,Y456&lt;107),VLOOKUP($W456,日射量と図３!$E$6:$G$34,3,TRUE),IF(AND(107&lt;=Y456,Y456&lt;143),VLOOKUP($W456,日射量と図３!$E$6:$H$34,4,TRUE),VLOOKUP($W456,日射量と図３!$E$6:$I$34,5,TRUE))))))</f>
        <v/>
      </c>
      <c r="AB456" s="4" t="str">
        <f>IF($V456="","",IF(Z456&lt;36,0,IF(AND(36&lt;=Z456,Z456&lt;71),VLOOKUP($W456,日射量と図３!$E$6:$F$34,2,TRUE),IF(AND(71&lt;=Z456,Z456&lt;107),VLOOKUP($W456,日射量と図３!$E$6:$G$34,3,TRUE),IF(AND(107&lt;=Z456,Z456&lt;143),VLOOKUP($W456,日射量と図３!$E$6:$H$34,4,TRUE),VLOOKUP($W456,日射量と図３!$E$6:$I$34,5,TRUE))))))</f>
        <v/>
      </c>
      <c r="AC456" s="382" t="str">
        <f t="shared" si="84"/>
        <v/>
      </c>
      <c r="AD456" s="382" t="str">
        <f t="shared" si="85"/>
        <v/>
      </c>
    </row>
    <row r="457" spans="11:30" ht="13.5" customHeight="1">
      <c r="K457" s="4">
        <f t="shared" si="90"/>
        <v>6</v>
      </c>
      <c r="L457" s="34">
        <v>43270</v>
      </c>
      <c r="M457" s="4">
        <v>19</v>
      </c>
      <c r="N457" s="4">
        <v>22</v>
      </c>
      <c r="O457" s="31">
        <v>0.875</v>
      </c>
      <c r="P457" s="35">
        <v>22.330000000000002</v>
      </c>
      <c r="Q457" s="36">
        <f t="shared" si="91"/>
        <v>16</v>
      </c>
      <c r="R457" s="4">
        <f t="shared" si="92"/>
        <v>0</v>
      </c>
      <c r="S457" s="31">
        <f t="shared" si="86"/>
        <v>0.19388888888888889</v>
      </c>
      <c r="T457" s="31">
        <f t="shared" si="87"/>
        <v>0.79240740740740734</v>
      </c>
      <c r="U457" s="4">
        <f t="shared" si="93"/>
        <v>0</v>
      </c>
      <c r="V457" s="4" t="str">
        <f t="shared" si="94"/>
        <v/>
      </c>
      <c r="W457" s="18" t="str">
        <f>IF(V457="","",VLOOKUP(L457,日射量と図３!$A$4:$C$368,3,TRUE)*238.85/100)</f>
        <v/>
      </c>
      <c r="X457" s="4" t="str">
        <f t="shared" si="95"/>
        <v/>
      </c>
      <c r="Y457" s="4" t="str">
        <f t="shared" si="88"/>
        <v/>
      </c>
      <c r="Z457" s="4" t="str">
        <f t="shared" si="89"/>
        <v/>
      </c>
      <c r="AA457" s="4" t="str">
        <f>IF($V457="","",IF(Y457&lt;36,0,IF(AND(36&lt;=Y457,Y457&lt;71),VLOOKUP($W457,日射量と図３!$E$6:$F$34,2,TRUE),IF(AND(71&lt;=Y457,Y457&lt;107),VLOOKUP($W457,日射量と図３!$E$6:$G$34,3,TRUE),IF(AND(107&lt;=Y457,Y457&lt;143),VLOOKUP($W457,日射量と図３!$E$6:$H$34,4,TRUE),VLOOKUP($W457,日射量と図３!$E$6:$I$34,5,TRUE))))))</f>
        <v/>
      </c>
      <c r="AB457" s="4" t="str">
        <f>IF($V457="","",IF(Z457&lt;36,0,IF(AND(36&lt;=Z457,Z457&lt;71),VLOOKUP($W457,日射量と図３!$E$6:$F$34,2,TRUE),IF(AND(71&lt;=Z457,Z457&lt;107),VLOOKUP($W457,日射量と図３!$E$6:$G$34,3,TRUE),IF(AND(107&lt;=Z457,Z457&lt;143),VLOOKUP($W457,日射量と図３!$E$6:$H$34,4,TRUE),VLOOKUP($W457,日射量と図３!$E$6:$I$34,5,TRUE))))))</f>
        <v/>
      </c>
      <c r="AC457" s="382" t="str">
        <f t="shared" si="84"/>
        <v/>
      </c>
      <c r="AD457" s="382" t="str">
        <f t="shared" si="85"/>
        <v/>
      </c>
    </row>
    <row r="458" spans="11:30" ht="13.5" customHeight="1">
      <c r="K458" s="4">
        <f t="shared" si="90"/>
        <v>6</v>
      </c>
      <c r="L458" s="34">
        <v>43270</v>
      </c>
      <c r="M458" s="4">
        <v>19</v>
      </c>
      <c r="N458" s="4">
        <v>23</v>
      </c>
      <c r="O458" s="31">
        <v>0.91666666666666663</v>
      </c>
      <c r="P458" s="35">
        <v>22.130000000000003</v>
      </c>
      <c r="Q458" s="36">
        <f t="shared" si="91"/>
        <v>13</v>
      </c>
      <c r="R458" s="4">
        <f t="shared" si="92"/>
        <v>0</v>
      </c>
      <c r="S458" s="31">
        <f t="shared" si="86"/>
        <v>0.19388888888888889</v>
      </c>
      <c r="T458" s="31">
        <f t="shared" si="87"/>
        <v>0.79240740740740734</v>
      </c>
      <c r="U458" s="4">
        <f t="shared" si="93"/>
        <v>0</v>
      </c>
      <c r="V458" s="4" t="str">
        <f t="shared" si="94"/>
        <v/>
      </c>
      <c r="W458" s="18" t="str">
        <f>IF(V458="","",VLOOKUP(L458,日射量と図３!$A$4:$C$368,3,TRUE)*238.85/100)</f>
        <v/>
      </c>
      <c r="X458" s="4" t="str">
        <f t="shared" si="95"/>
        <v/>
      </c>
      <c r="Y458" s="4" t="str">
        <f t="shared" si="88"/>
        <v/>
      </c>
      <c r="Z458" s="4" t="str">
        <f t="shared" si="89"/>
        <v/>
      </c>
      <c r="AA458" s="4" t="str">
        <f>IF($V458="","",IF(Y458&lt;36,0,IF(AND(36&lt;=Y458,Y458&lt;71),VLOOKUP($W458,日射量と図３!$E$6:$F$34,2,TRUE),IF(AND(71&lt;=Y458,Y458&lt;107),VLOOKUP($W458,日射量と図３!$E$6:$G$34,3,TRUE),IF(AND(107&lt;=Y458,Y458&lt;143),VLOOKUP($W458,日射量と図３!$E$6:$H$34,4,TRUE),VLOOKUP($W458,日射量と図３!$E$6:$I$34,5,TRUE))))))</f>
        <v/>
      </c>
      <c r="AB458" s="4" t="str">
        <f>IF($V458="","",IF(Z458&lt;36,0,IF(AND(36&lt;=Z458,Z458&lt;71),VLOOKUP($W458,日射量と図３!$E$6:$F$34,2,TRUE),IF(AND(71&lt;=Z458,Z458&lt;107),VLOOKUP($W458,日射量と図３!$E$6:$G$34,3,TRUE),IF(AND(107&lt;=Z458,Z458&lt;143),VLOOKUP($W458,日射量と図３!$E$6:$H$34,4,TRUE),VLOOKUP($W458,日射量と図３!$E$6:$I$34,5,TRUE))))))</f>
        <v/>
      </c>
      <c r="AC458" s="382" t="str">
        <f t="shared" si="84"/>
        <v/>
      </c>
      <c r="AD458" s="382" t="str">
        <f t="shared" si="85"/>
        <v/>
      </c>
    </row>
    <row r="459" spans="11:30" ht="13.5" customHeight="1">
      <c r="K459" s="4">
        <f t="shared" si="90"/>
        <v>6</v>
      </c>
      <c r="L459" s="34">
        <v>43270</v>
      </c>
      <c r="M459" s="4">
        <v>19</v>
      </c>
      <c r="N459" s="4">
        <v>24</v>
      </c>
      <c r="O459" s="31">
        <v>0.95833333333333337</v>
      </c>
      <c r="P459" s="35">
        <v>21.939999999999998</v>
      </c>
      <c r="Q459" s="36">
        <f t="shared" si="91"/>
        <v>13</v>
      </c>
      <c r="R459" s="4">
        <f t="shared" si="92"/>
        <v>0</v>
      </c>
      <c r="S459" s="31">
        <f t="shared" si="86"/>
        <v>0.19388888888888889</v>
      </c>
      <c r="T459" s="31">
        <f t="shared" si="87"/>
        <v>0.79240740740740734</v>
      </c>
      <c r="U459" s="4">
        <f t="shared" si="93"/>
        <v>0</v>
      </c>
      <c r="V459" s="4" t="str">
        <f t="shared" si="94"/>
        <v/>
      </c>
      <c r="W459" s="18" t="str">
        <f>IF(V459="","",VLOOKUP(L459,日射量と図３!$A$4:$C$368,3,TRUE)*238.85/100)</f>
        <v/>
      </c>
      <c r="X459" s="4" t="str">
        <f t="shared" si="95"/>
        <v/>
      </c>
      <c r="Y459" s="4" t="str">
        <f t="shared" si="88"/>
        <v/>
      </c>
      <c r="Z459" s="4" t="str">
        <f t="shared" si="89"/>
        <v/>
      </c>
      <c r="AA459" s="4" t="str">
        <f>IF($V459="","",IF(Y459&lt;36,0,IF(AND(36&lt;=Y459,Y459&lt;71),VLOOKUP($W459,日射量と図３!$E$6:$F$34,2,TRUE),IF(AND(71&lt;=Y459,Y459&lt;107),VLOOKUP($W459,日射量と図３!$E$6:$G$34,3,TRUE),IF(AND(107&lt;=Y459,Y459&lt;143),VLOOKUP($W459,日射量と図３!$E$6:$H$34,4,TRUE),VLOOKUP($W459,日射量と図３!$E$6:$I$34,5,TRUE))))))</f>
        <v/>
      </c>
      <c r="AB459" s="4" t="str">
        <f>IF($V459="","",IF(Z459&lt;36,0,IF(AND(36&lt;=Z459,Z459&lt;71),VLOOKUP($W459,日射量と図３!$E$6:$F$34,2,TRUE),IF(AND(71&lt;=Z459,Z459&lt;107),VLOOKUP($W459,日射量と図３!$E$6:$G$34,3,TRUE),IF(AND(107&lt;=Z459,Z459&lt;143),VLOOKUP($W459,日射量と図３!$E$6:$H$34,4,TRUE),VLOOKUP($W459,日射量と図３!$E$6:$I$34,5,TRUE))))))</f>
        <v/>
      </c>
      <c r="AC459" s="382" t="str">
        <f t="shared" si="84"/>
        <v/>
      </c>
      <c r="AD459" s="382" t="str">
        <f t="shared" si="85"/>
        <v/>
      </c>
    </row>
    <row r="460" spans="11:30" ht="13.5" customHeight="1">
      <c r="K460" s="4">
        <f t="shared" si="90"/>
        <v>6</v>
      </c>
      <c r="L460" s="34">
        <v>43271</v>
      </c>
      <c r="M460" s="4">
        <v>20</v>
      </c>
      <c r="N460" s="4">
        <v>1</v>
      </c>
      <c r="O460" s="31">
        <v>0</v>
      </c>
      <c r="P460" s="35">
        <v>21.76</v>
      </c>
      <c r="Q460" s="36">
        <f t="shared" si="91"/>
        <v>13</v>
      </c>
      <c r="R460" s="4">
        <f t="shared" si="92"/>
        <v>0</v>
      </c>
      <c r="S460" s="31">
        <f t="shared" si="86"/>
        <v>0.19388888888888889</v>
      </c>
      <c r="T460" s="31">
        <f t="shared" si="87"/>
        <v>0.79240740740740734</v>
      </c>
      <c r="U460" s="4">
        <f t="shared" si="93"/>
        <v>0</v>
      </c>
      <c r="V460" s="4">
        <f t="shared" si="94"/>
        <v>0</v>
      </c>
      <c r="W460" s="18">
        <f>IF(V460="","",VLOOKUP(L460,日射量と図３!$A$4:$C$368,3,TRUE)*238.85/100)</f>
        <v>31.050499999999996</v>
      </c>
      <c r="X460" s="4">
        <f t="shared" si="95"/>
        <v>14</v>
      </c>
      <c r="Y460" s="4">
        <f t="shared" si="88"/>
        <v>0</v>
      </c>
      <c r="Z460" s="4">
        <f t="shared" si="89"/>
        <v>0</v>
      </c>
      <c r="AA460" s="4">
        <f>IF($V460="","",IF(Y460&lt;36,0,IF(AND(36&lt;=Y460,Y460&lt;71),VLOOKUP($W460,日射量と図３!$E$6:$F$34,2,TRUE),IF(AND(71&lt;=Y460,Y460&lt;107),VLOOKUP($W460,日射量と図３!$E$6:$G$34,3,TRUE),IF(AND(107&lt;=Y460,Y460&lt;143),VLOOKUP($W460,日射量と図３!$E$6:$H$34,4,TRUE),VLOOKUP($W460,日射量と図３!$E$6:$I$34,5,TRUE))))))</f>
        <v>0</v>
      </c>
      <c r="AB460" s="4">
        <f>IF($V460="","",IF(Z460&lt;36,0,IF(AND(36&lt;=Z460,Z460&lt;71),VLOOKUP($W460,日射量と図３!$E$6:$F$34,2,TRUE),IF(AND(71&lt;=Z460,Z460&lt;107),VLOOKUP($W460,日射量と図３!$E$6:$G$34,3,TRUE),IF(AND(107&lt;=Z460,Z460&lt;143),VLOOKUP($W460,日射量と図３!$E$6:$H$34,4,TRUE),VLOOKUP($W460,日射量と図３!$E$6:$I$34,5,TRUE))))))</f>
        <v>0</v>
      </c>
      <c r="AC460" s="382">
        <f t="shared" si="84"/>
        <v>0</v>
      </c>
      <c r="AD460" s="382">
        <f t="shared" si="85"/>
        <v>0</v>
      </c>
    </row>
    <row r="461" spans="11:30" ht="13.5" customHeight="1">
      <c r="K461" s="4">
        <f t="shared" si="90"/>
        <v>6</v>
      </c>
      <c r="L461" s="34">
        <v>43271</v>
      </c>
      <c r="M461" s="4">
        <v>20</v>
      </c>
      <c r="N461" s="4">
        <v>2</v>
      </c>
      <c r="O461" s="31">
        <v>4.1666666666666664E-2</v>
      </c>
      <c r="P461" s="35">
        <v>21.53</v>
      </c>
      <c r="Q461" s="36">
        <f t="shared" si="91"/>
        <v>13</v>
      </c>
      <c r="R461" s="4">
        <f t="shared" si="92"/>
        <v>0</v>
      </c>
      <c r="S461" s="31">
        <f t="shared" si="86"/>
        <v>0.19388888888888889</v>
      </c>
      <c r="T461" s="31">
        <f t="shared" si="87"/>
        <v>0.79240740740740734</v>
      </c>
      <c r="U461" s="4">
        <f t="shared" si="93"/>
        <v>0</v>
      </c>
      <c r="V461" s="4" t="str">
        <f t="shared" si="94"/>
        <v/>
      </c>
      <c r="W461" s="18" t="str">
        <f>IF(V461="","",VLOOKUP(L461,日射量と図３!$A$4:$C$368,3,TRUE)*238.85/100)</f>
        <v/>
      </c>
      <c r="X461" s="4" t="str">
        <f t="shared" si="95"/>
        <v/>
      </c>
      <c r="Y461" s="4" t="str">
        <f t="shared" si="88"/>
        <v/>
      </c>
      <c r="Z461" s="4" t="str">
        <f t="shared" si="89"/>
        <v/>
      </c>
      <c r="AA461" s="4" t="str">
        <f>IF($V461="","",IF(Y461&lt;36,0,IF(AND(36&lt;=Y461,Y461&lt;71),VLOOKUP($W461,日射量と図３!$E$6:$F$34,2,TRUE),IF(AND(71&lt;=Y461,Y461&lt;107),VLOOKUP($W461,日射量と図３!$E$6:$G$34,3,TRUE),IF(AND(107&lt;=Y461,Y461&lt;143),VLOOKUP($W461,日射量と図３!$E$6:$H$34,4,TRUE),VLOOKUP($W461,日射量と図３!$E$6:$I$34,5,TRUE))))))</f>
        <v/>
      </c>
      <c r="AB461" s="4" t="str">
        <f>IF($V461="","",IF(Z461&lt;36,0,IF(AND(36&lt;=Z461,Z461&lt;71),VLOOKUP($W461,日射量と図３!$E$6:$F$34,2,TRUE),IF(AND(71&lt;=Z461,Z461&lt;107),VLOOKUP($W461,日射量と図３!$E$6:$G$34,3,TRUE),IF(AND(107&lt;=Z461,Z461&lt;143),VLOOKUP($W461,日射量と図３!$E$6:$H$34,4,TRUE),VLOOKUP($W461,日射量と図３!$E$6:$I$34,5,TRUE))))))</f>
        <v/>
      </c>
      <c r="AC461" s="382" t="str">
        <f t="shared" si="84"/>
        <v/>
      </c>
      <c r="AD461" s="382" t="str">
        <f t="shared" si="85"/>
        <v/>
      </c>
    </row>
    <row r="462" spans="11:30" ht="13.5" customHeight="1">
      <c r="K462" s="4">
        <f t="shared" si="90"/>
        <v>6</v>
      </c>
      <c r="L462" s="34">
        <v>43271</v>
      </c>
      <c r="M462" s="4">
        <v>20</v>
      </c>
      <c r="N462" s="4">
        <v>3</v>
      </c>
      <c r="O462" s="31">
        <v>8.3333333333333329E-2</v>
      </c>
      <c r="P462" s="35">
        <v>21.29</v>
      </c>
      <c r="Q462" s="36">
        <f t="shared" si="91"/>
        <v>13</v>
      </c>
      <c r="R462" s="4">
        <f t="shared" si="92"/>
        <v>0</v>
      </c>
      <c r="S462" s="31">
        <f t="shared" si="86"/>
        <v>0.19388888888888889</v>
      </c>
      <c r="T462" s="31">
        <f t="shared" si="87"/>
        <v>0.79240740740740734</v>
      </c>
      <c r="U462" s="4">
        <f t="shared" si="93"/>
        <v>0</v>
      </c>
      <c r="V462" s="4" t="str">
        <f t="shared" si="94"/>
        <v/>
      </c>
      <c r="W462" s="18" t="str">
        <f>IF(V462="","",VLOOKUP(L462,日射量と図３!$A$4:$C$368,3,TRUE)*238.85/100)</f>
        <v/>
      </c>
      <c r="X462" s="4" t="str">
        <f t="shared" si="95"/>
        <v/>
      </c>
      <c r="Y462" s="4" t="str">
        <f t="shared" si="88"/>
        <v/>
      </c>
      <c r="Z462" s="4" t="str">
        <f t="shared" si="89"/>
        <v/>
      </c>
      <c r="AA462" s="4" t="str">
        <f>IF($V462="","",IF(Y462&lt;36,0,IF(AND(36&lt;=Y462,Y462&lt;71),VLOOKUP($W462,日射量と図３!$E$6:$F$34,2,TRUE),IF(AND(71&lt;=Y462,Y462&lt;107),VLOOKUP($W462,日射量と図３!$E$6:$G$34,3,TRUE),IF(AND(107&lt;=Y462,Y462&lt;143),VLOOKUP($W462,日射量と図３!$E$6:$H$34,4,TRUE),VLOOKUP($W462,日射量と図３!$E$6:$I$34,5,TRUE))))))</f>
        <v/>
      </c>
      <c r="AB462" s="4" t="str">
        <f>IF($V462="","",IF(Z462&lt;36,0,IF(AND(36&lt;=Z462,Z462&lt;71),VLOOKUP($W462,日射量と図３!$E$6:$F$34,2,TRUE),IF(AND(71&lt;=Z462,Z462&lt;107),VLOOKUP($W462,日射量と図３!$E$6:$G$34,3,TRUE),IF(AND(107&lt;=Z462,Z462&lt;143),VLOOKUP($W462,日射量と図３!$E$6:$H$34,4,TRUE),VLOOKUP($W462,日射量と図３!$E$6:$I$34,5,TRUE))))))</f>
        <v/>
      </c>
      <c r="AC462" s="382" t="str">
        <f t="shared" si="84"/>
        <v/>
      </c>
      <c r="AD462" s="382" t="str">
        <f t="shared" si="85"/>
        <v/>
      </c>
    </row>
    <row r="463" spans="11:30" ht="13.5" customHeight="1">
      <c r="K463" s="4">
        <f t="shared" si="90"/>
        <v>6</v>
      </c>
      <c r="L463" s="34">
        <v>43271</v>
      </c>
      <c r="M463" s="4">
        <v>20</v>
      </c>
      <c r="N463" s="4">
        <v>4</v>
      </c>
      <c r="O463" s="31">
        <v>0.125</v>
      </c>
      <c r="P463" s="35">
        <v>21.050000000000004</v>
      </c>
      <c r="Q463" s="36">
        <f t="shared" si="91"/>
        <v>13</v>
      </c>
      <c r="R463" s="4">
        <f t="shared" si="92"/>
        <v>0</v>
      </c>
      <c r="S463" s="31">
        <f t="shared" si="86"/>
        <v>0.19388888888888889</v>
      </c>
      <c r="T463" s="31">
        <f t="shared" si="87"/>
        <v>0.79240740740740734</v>
      </c>
      <c r="U463" s="4">
        <f t="shared" si="93"/>
        <v>0</v>
      </c>
      <c r="V463" s="4" t="str">
        <f t="shared" si="94"/>
        <v/>
      </c>
      <c r="W463" s="18" t="str">
        <f>IF(V463="","",VLOOKUP(L463,日射量と図３!$A$4:$C$368,3,TRUE)*238.85/100)</f>
        <v/>
      </c>
      <c r="X463" s="4" t="str">
        <f t="shared" si="95"/>
        <v/>
      </c>
      <c r="Y463" s="4" t="str">
        <f t="shared" si="88"/>
        <v/>
      </c>
      <c r="Z463" s="4" t="str">
        <f t="shared" si="89"/>
        <v/>
      </c>
      <c r="AA463" s="4" t="str">
        <f>IF($V463="","",IF(Y463&lt;36,0,IF(AND(36&lt;=Y463,Y463&lt;71),VLOOKUP($W463,日射量と図３!$E$6:$F$34,2,TRUE),IF(AND(71&lt;=Y463,Y463&lt;107),VLOOKUP($W463,日射量と図３!$E$6:$G$34,3,TRUE),IF(AND(107&lt;=Y463,Y463&lt;143),VLOOKUP($W463,日射量と図３!$E$6:$H$34,4,TRUE),VLOOKUP($W463,日射量と図３!$E$6:$I$34,5,TRUE))))))</f>
        <v/>
      </c>
      <c r="AB463" s="4" t="str">
        <f>IF($V463="","",IF(Z463&lt;36,0,IF(AND(36&lt;=Z463,Z463&lt;71),VLOOKUP($W463,日射量と図３!$E$6:$F$34,2,TRUE),IF(AND(71&lt;=Z463,Z463&lt;107),VLOOKUP($W463,日射量と図３!$E$6:$G$34,3,TRUE),IF(AND(107&lt;=Z463,Z463&lt;143),VLOOKUP($W463,日射量と図３!$E$6:$H$34,4,TRUE),VLOOKUP($W463,日射量と図３!$E$6:$I$34,5,TRUE))))))</f>
        <v/>
      </c>
      <c r="AC463" s="382" t="str">
        <f t="shared" ref="AC463:AC526" si="96">IF(V463="","",IF((($AH$18*$AH$30*V463*3600/1000000)/1000-AA463*$AG$18*10*0.0000041868)&lt;=0,0,AA463*$AG$18*10*0.0000041868))</f>
        <v/>
      </c>
      <c r="AD463" s="382" t="str">
        <f t="shared" ref="AD463:AD526" si="97">IF(V463="","",IF((($AH$19*$AH$30*V463*3600/1000000)/1000-AB463*$AG$19*10*0.0000041868)&lt;=0,0,AB463*$AG$19*10*0.0000041868))</f>
        <v/>
      </c>
    </row>
    <row r="464" spans="11:30" ht="13.5" customHeight="1">
      <c r="K464" s="4">
        <f t="shared" si="90"/>
        <v>6</v>
      </c>
      <c r="L464" s="34">
        <v>43271</v>
      </c>
      <c r="M464" s="4">
        <v>20</v>
      </c>
      <c r="N464" s="4">
        <v>5</v>
      </c>
      <c r="O464" s="31">
        <v>0.16666666666666666</v>
      </c>
      <c r="P464" s="35">
        <v>20.85</v>
      </c>
      <c r="Q464" s="36">
        <f t="shared" si="91"/>
        <v>15</v>
      </c>
      <c r="R464" s="4">
        <f t="shared" si="92"/>
        <v>0</v>
      </c>
      <c r="S464" s="31">
        <f t="shared" si="86"/>
        <v>0.19388888888888889</v>
      </c>
      <c r="T464" s="31">
        <f t="shared" si="87"/>
        <v>0.79240740740740734</v>
      </c>
      <c r="U464" s="4">
        <f t="shared" si="93"/>
        <v>0</v>
      </c>
      <c r="V464" s="4" t="str">
        <f t="shared" si="94"/>
        <v/>
      </c>
      <c r="W464" s="18" t="str">
        <f>IF(V464="","",VLOOKUP(L464,日射量と図３!$A$4:$C$368,3,TRUE)*238.85/100)</f>
        <v/>
      </c>
      <c r="X464" s="4" t="str">
        <f t="shared" si="95"/>
        <v/>
      </c>
      <c r="Y464" s="4" t="str">
        <f t="shared" si="88"/>
        <v/>
      </c>
      <c r="Z464" s="4" t="str">
        <f t="shared" si="89"/>
        <v/>
      </c>
      <c r="AA464" s="4" t="str">
        <f>IF($V464="","",IF(Y464&lt;36,0,IF(AND(36&lt;=Y464,Y464&lt;71),VLOOKUP($W464,日射量と図３!$E$6:$F$34,2,TRUE),IF(AND(71&lt;=Y464,Y464&lt;107),VLOOKUP($W464,日射量と図３!$E$6:$G$34,3,TRUE),IF(AND(107&lt;=Y464,Y464&lt;143),VLOOKUP($W464,日射量と図３!$E$6:$H$34,4,TRUE),VLOOKUP($W464,日射量と図３!$E$6:$I$34,5,TRUE))))))</f>
        <v/>
      </c>
      <c r="AB464" s="4" t="str">
        <f>IF($V464="","",IF(Z464&lt;36,0,IF(AND(36&lt;=Z464,Z464&lt;71),VLOOKUP($W464,日射量と図３!$E$6:$F$34,2,TRUE),IF(AND(71&lt;=Z464,Z464&lt;107),VLOOKUP($W464,日射量と図３!$E$6:$G$34,3,TRUE),IF(AND(107&lt;=Z464,Z464&lt;143),VLOOKUP($W464,日射量と図３!$E$6:$H$34,4,TRUE),VLOOKUP($W464,日射量と図３!$E$6:$I$34,5,TRUE))))))</f>
        <v/>
      </c>
      <c r="AC464" s="382" t="str">
        <f t="shared" si="96"/>
        <v/>
      </c>
      <c r="AD464" s="382" t="str">
        <f t="shared" si="97"/>
        <v/>
      </c>
    </row>
    <row r="465" spans="11:30" ht="13.5" customHeight="1">
      <c r="K465" s="4">
        <f t="shared" si="90"/>
        <v>6</v>
      </c>
      <c r="L465" s="34">
        <v>43271</v>
      </c>
      <c r="M465" s="4">
        <v>20</v>
      </c>
      <c r="N465" s="4">
        <v>6</v>
      </c>
      <c r="O465" s="31">
        <v>0.20833333333333334</v>
      </c>
      <c r="P465" s="35">
        <v>20.81</v>
      </c>
      <c r="Q465" s="36">
        <f t="shared" si="91"/>
        <v>15</v>
      </c>
      <c r="R465" s="4">
        <f t="shared" si="92"/>
        <v>0</v>
      </c>
      <c r="S465" s="31">
        <f t="shared" si="86"/>
        <v>0.19388888888888889</v>
      </c>
      <c r="T465" s="31">
        <f t="shared" si="87"/>
        <v>0.79240740740740734</v>
      </c>
      <c r="U465" s="4">
        <f t="shared" si="93"/>
        <v>0</v>
      </c>
      <c r="V465" s="4" t="str">
        <f t="shared" si="94"/>
        <v/>
      </c>
      <c r="W465" s="18" t="str">
        <f>IF(V465="","",VLOOKUP(L465,日射量と図３!$A$4:$C$368,3,TRUE)*238.85/100)</f>
        <v/>
      </c>
      <c r="X465" s="4" t="str">
        <f t="shared" si="95"/>
        <v/>
      </c>
      <c r="Y465" s="4" t="str">
        <f t="shared" si="88"/>
        <v/>
      </c>
      <c r="Z465" s="4" t="str">
        <f t="shared" si="89"/>
        <v/>
      </c>
      <c r="AA465" s="4" t="str">
        <f>IF($V465="","",IF(Y465&lt;36,0,IF(AND(36&lt;=Y465,Y465&lt;71),VLOOKUP($W465,日射量と図３!$E$6:$F$34,2,TRUE),IF(AND(71&lt;=Y465,Y465&lt;107),VLOOKUP($W465,日射量と図３!$E$6:$G$34,3,TRUE),IF(AND(107&lt;=Y465,Y465&lt;143),VLOOKUP($W465,日射量と図３!$E$6:$H$34,4,TRUE),VLOOKUP($W465,日射量と図３!$E$6:$I$34,5,TRUE))))))</f>
        <v/>
      </c>
      <c r="AB465" s="4" t="str">
        <f>IF($V465="","",IF(Z465&lt;36,0,IF(AND(36&lt;=Z465,Z465&lt;71),VLOOKUP($W465,日射量と図３!$E$6:$F$34,2,TRUE),IF(AND(71&lt;=Z465,Z465&lt;107),VLOOKUP($W465,日射量と図３!$E$6:$G$34,3,TRUE),IF(AND(107&lt;=Z465,Z465&lt;143),VLOOKUP($W465,日射量と図３!$E$6:$H$34,4,TRUE),VLOOKUP($W465,日射量と図３!$E$6:$I$34,5,TRUE))))))</f>
        <v/>
      </c>
      <c r="AC465" s="382" t="str">
        <f t="shared" si="96"/>
        <v/>
      </c>
      <c r="AD465" s="382" t="str">
        <f t="shared" si="97"/>
        <v/>
      </c>
    </row>
    <row r="466" spans="11:30" ht="13.5" customHeight="1">
      <c r="K466" s="4">
        <f t="shared" si="90"/>
        <v>6</v>
      </c>
      <c r="L466" s="34">
        <v>43271</v>
      </c>
      <c r="M466" s="4">
        <v>20</v>
      </c>
      <c r="N466" s="4">
        <v>7</v>
      </c>
      <c r="O466" s="31">
        <v>0.25</v>
      </c>
      <c r="P466" s="35">
        <v>21.29</v>
      </c>
      <c r="Q466" s="36">
        <f t="shared" si="91"/>
        <v>15</v>
      </c>
      <c r="R466" s="4">
        <f t="shared" si="92"/>
        <v>0</v>
      </c>
      <c r="S466" s="31">
        <f t="shared" si="86"/>
        <v>0.19388888888888889</v>
      </c>
      <c r="T466" s="31">
        <f t="shared" si="87"/>
        <v>0.79240740740740734</v>
      </c>
      <c r="U466" s="4">
        <f t="shared" si="93"/>
        <v>0</v>
      </c>
      <c r="V466" s="4" t="str">
        <f t="shared" si="94"/>
        <v/>
      </c>
      <c r="W466" s="18" t="str">
        <f>IF(V466="","",VLOOKUP(L466,日射量と図３!$A$4:$C$368,3,TRUE)*238.85/100)</f>
        <v/>
      </c>
      <c r="X466" s="4" t="str">
        <f t="shared" si="95"/>
        <v/>
      </c>
      <c r="Y466" s="4" t="str">
        <f t="shared" si="88"/>
        <v/>
      </c>
      <c r="Z466" s="4" t="str">
        <f t="shared" si="89"/>
        <v/>
      </c>
      <c r="AA466" s="4" t="str">
        <f>IF($V466="","",IF(Y466&lt;36,0,IF(AND(36&lt;=Y466,Y466&lt;71),VLOOKUP($W466,日射量と図３!$E$6:$F$34,2,TRUE),IF(AND(71&lt;=Y466,Y466&lt;107),VLOOKUP($W466,日射量と図３!$E$6:$G$34,3,TRUE),IF(AND(107&lt;=Y466,Y466&lt;143),VLOOKUP($W466,日射量と図３!$E$6:$H$34,4,TRUE),VLOOKUP($W466,日射量と図３!$E$6:$I$34,5,TRUE))))))</f>
        <v/>
      </c>
      <c r="AB466" s="4" t="str">
        <f>IF($V466="","",IF(Z466&lt;36,0,IF(AND(36&lt;=Z466,Z466&lt;71),VLOOKUP($W466,日射量と図３!$E$6:$F$34,2,TRUE),IF(AND(71&lt;=Z466,Z466&lt;107),VLOOKUP($W466,日射量と図３!$E$6:$G$34,3,TRUE),IF(AND(107&lt;=Z466,Z466&lt;143),VLOOKUP($W466,日射量と図３!$E$6:$H$34,4,TRUE),VLOOKUP($W466,日射量と図３!$E$6:$I$34,5,TRUE))))))</f>
        <v/>
      </c>
      <c r="AC466" s="382" t="str">
        <f t="shared" si="96"/>
        <v/>
      </c>
      <c r="AD466" s="382" t="str">
        <f t="shared" si="97"/>
        <v/>
      </c>
    </row>
    <row r="467" spans="11:30" ht="13.5" customHeight="1">
      <c r="K467" s="4">
        <f t="shared" si="90"/>
        <v>6</v>
      </c>
      <c r="L467" s="34">
        <v>43271</v>
      </c>
      <c r="M467" s="4">
        <v>20</v>
      </c>
      <c r="N467" s="4">
        <v>8</v>
      </c>
      <c r="O467" s="31">
        <v>0.29166666666666669</v>
      </c>
      <c r="P467" s="35">
        <v>21.94</v>
      </c>
      <c r="Q467" s="36">
        <f t="shared" si="91"/>
        <v>12</v>
      </c>
      <c r="R467" s="4">
        <f t="shared" si="92"/>
        <v>0</v>
      </c>
      <c r="S467" s="31">
        <f t="shared" si="86"/>
        <v>0.19388888888888889</v>
      </c>
      <c r="T467" s="31">
        <f t="shared" si="87"/>
        <v>0.79240740740740734</v>
      </c>
      <c r="U467" s="4">
        <f t="shared" si="93"/>
        <v>0</v>
      </c>
      <c r="V467" s="4" t="str">
        <f t="shared" si="94"/>
        <v/>
      </c>
      <c r="W467" s="18" t="str">
        <f>IF(V467="","",VLOOKUP(L467,日射量と図３!$A$4:$C$368,3,TRUE)*238.85/100)</f>
        <v/>
      </c>
      <c r="X467" s="4" t="str">
        <f t="shared" si="95"/>
        <v/>
      </c>
      <c r="Y467" s="4" t="str">
        <f t="shared" si="88"/>
        <v/>
      </c>
      <c r="Z467" s="4" t="str">
        <f t="shared" si="89"/>
        <v/>
      </c>
      <c r="AA467" s="4" t="str">
        <f>IF($V467="","",IF(Y467&lt;36,0,IF(AND(36&lt;=Y467,Y467&lt;71),VLOOKUP($W467,日射量と図３!$E$6:$F$34,2,TRUE),IF(AND(71&lt;=Y467,Y467&lt;107),VLOOKUP($W467,日射量と図３!$E$6:$G$34,3,TRUE),IF(AND(107&lt;=Y467,Y467&lt;143),VLOOKUP($W467,日射量と図３!$E$6:$H$34,4,TRUE),VLOOKUP($W467,日射量と図３!$E$6:$I$34,5,TRUE))))))</f>
        <v/>
      </c>
      <c r="AB467" s="4" t="str">
        <f>IF($V467="","",IF(Z467&lt;36,0,IF(AND(36&lt;=Z467,Z467&lt;71),VLOOKUP($W467,日射量と図３!$E$6:$F$34,2,TRUE),IF(AND(71&lt;=Z467,Z467&lt;107),VLOOKUP($W467,日射量と図３!$E$6:$G$34,3,TRUE),IF(AND(107&lt;=Z467,Z467&lt;143),VLOOKUP($W467,日射量と図３!$E$6:$H$34,4,TRUE),VLOOKUP($W467,日射量と図３!$E$6:$I$34,5,TRUE))))))</f>
        <v/>
      </c>
      <c r="AC467" s="382" t="str">
        <f t="shared" si="96"/>
        <v/>
      </c>
      <c r="AD467" s="382" t="str">
        <f t="shared" si="97"/>
        <v/>
      </c>
    </row>
    <row r="468" spans="11:30" ht="13.5" customHeight="1">
      <c r="K468" s="4">
        <f t="shared" si="90"/>
        <v>6</v>
      </c>
      <c r="L468" s="34">
        <v>43271</v>
      </c>
      <c r="M468" s="4">
        <v>20</v>
      </c>
      <c r="N468" s="4">
        <v>9</v>
      </c>
      <c r="O468" s="31">
        <v>0.33333333333333331</v>
      </c>
      <c r="P468" s="35">
        <v>22.900000000000002</v>
      </c>
      <c r="Q468" s="36">
        <f t="shared" si="91"/>
        <v>12</v>
      </c>
      <c r="R468" s="4">
        <f t="shared" si="92"/>
        <v>0</v>
      </c>
      <c r="S468" s="31">
        <f t="shared" si="86"/>
        <v>0.19388888888888889</v>
      </c>
      <c r="T468" s="31">
        <f t="shared" si="87"/>
        <v>0.79240740740740734</v>
      </c>
      <c r="U468" s="4">
        <f t="shared" si="93"/>
        <v>0</v>
      </c>
      <c r="V468" s="4" t="str">
        <f t="shared" si="94"/>
        <v/>
      </c>
      <c r="W468" s="18" t="str">
        <f>IF(V468="","",VLOOKUP(L468,日射量と図３!$A$4:$C$368,3,TRUE)*238.85/100)</f>
        <v/>
      </c>
      <c r="X468" s="4" t="str">
        <f t="shared" si="95"/>
        <v/>
      </c>
      <c r="Y468" s="4" t="str">
        <f t="shared" si="88"/>
        <v/>
      </c>
      <c r="Z468" s="4" t="str">
        <f t="shared" si="89"/>
        <v/>
      </c>
      <c r="AA468" s="4" t="str">
        <f>IF($V468="","",IF(Y468&lt;36,0,IF(AND(36&lt;=Y468,Y468&lt;71),VLOOKUP($W468,日射量と図３!$E$6:$F$34,2,TRUE),IF(AND(71&lt;=Y468,Y468&lt;107),VLOOKUP($W468,日射量と図３!$E$6:$G$34,3,TRUE),IF(AND(107&lt;=Y468,Y468&lt;143),VLOOKUP($W468,日射量と図３!$E$6:$H$34,4,TRUE),VLOOKUP($W468,日射量と図３!$E$6:$I$34,5,TRUE))))))</f>
        <v/>
      </c>
      <c r="AB468" s="4" t="str">
        <f>IF($V468="","",IF(Z468&lt;36,0,IF(AND(36&lt;=Z468,Z468&lt;71),VLOOKUP($W468,日射量と図３!$E$6:$F$34,2,TRUE),IF(AND(71&lt;=Z468,Z468&lt;107),VLOOKUP($W468,日射量と図３!$E$6:$G$34,3,TRUE),IF(AND(107&lt;=Z468,Z468&lt;143),VLOOKUP($W468,日射量と図３!$E$6:$H$34,4,TRUE),VLOOKUP($W468,日射量と図３!$E$6:$I$34,5,TRUE))))))</f>
        <v/>
      </c>
      <c r="AC468" s="382" t="str">
        <f t="shared" si="96"/>
        <v/>
      </c>
      <c r="AD468" s="382" t="str">
        <f t="shared" si="97"/>
        <v/>
      </c>
    </row>
    <row r="469" spans="11:30" ht="13.5" customHeight="1">
      <c r="K469" s="4">
        <f t="shared" si="90"/>
        <v>6</v>
      </c>
      <c r="L469" s="34">
        <v>43271</v>
      </c>
      <c r="M469" s="4">
        <v>20</v>
      </c>
      <c r="N469" s="4">
        <v>10</v>
      </c>
      <c r="O469" s="31">
        <v>0.375</v>
      </c>
      <c r="P469" s="35">
        <v>23.52</v>
      </c>
      <c r="Q469" s="36">
        <f t="shared" si="91"/>
        <v>12</v>
      </c>
      <c r="R469" s="4">
        <f t="shared" si="92"/>
        <v>0</v>
      </c>
      <c r="S469" s="31">
        <f t="shared" ref="S469:S532" si="98">VLOOKUP(K469,$AF$38:$AH$49,2,TRUE)</f>
        <v>0.19388888888888889</v>
      </c>
      <c r="T469" s="31">
        <f t="shared" ref="T469:T532" si="99">VLOOKUP(K469,$AF$38:$AH$49,3,TRUE)</f>
        <v>0.79240740740740734</v>
      </c>
      <c r="U469" s="4">
        <f t="shared" si="93"/>
        <v>0</v>
      </c>
      <c r="V469" s="4" t="str">
        <f t="shared" si="94"/>
        <v/>
      </c>
      <c r="W469" s="18" t="str">
        <f>IF(V469="","",VLOOKUP(L469,日射量と図３!$A$4:$C$368,3,TRUE)*238.85/100)</f>
        <v/>
      </c>
      <c r="X469" s="4" t="str">
        <f t="shared" si="95"/>
        <v/>
      </c>
      <c r="Y469" s="4" t="str">
        <f t="shared" si="88"/>
        <v/>
      </c>
      <c r="Z469" s="4" t="str">
        <f t="shared" si="89"/>
        <v/>
      </c>
      <c r="AA469" s="4" t="str">
        <f>IF($V469="","",IF(Y469&lt;36,0,IF(AND(36&lt;=Y469,Y469&lt;71),VLOOKUP($W469,日射量と図３!$E$6:$F$34,2,TRUE),IF(AND(71&lt;=Y469,Y469&lt;107),VLOOKUP($W469,日射量と図３!$E$6:$G$34,3,TRUE),IF(AND(107&lt;=Y469,Y469&lt;143),VLOOKUP($W469,日射量と図３!$E$6:$H$34,4,TRUE),VLOOKUP($W469,日射量と図３!$E$6:$I$34,5,TRUE))))))</f>
        <v/>
      </c>
      <c r="AB469" s="4" t="str">
        <f>IF($V469="","",IF(Z469&lt;36,0,IF(AND(36&lt;=Z469,Z469&lt;71),VLOOKUP($W469,日射量と図３!$E$6:$F$34,2,TRUE),IF(AND(71&lt;=Z469,Z469&lt;107),VLOOKUP($W469,日射量と図３!$E$6:$G$34,3,TRUE),IF(AND(107&lt;=Z469,Z469&lt;143),VLOOKUP($W469,日射量と図３!$E$6:$H$34,4,TRUE),VLOOKUP($W469,日射量と図３!$E$6:$I$34,5,TRUE))))))</f>
        <v/>
      </c>
      <c r="AC469" s="382" t="str">
        <f t="shared" si="96"/>
        <v/>
      </c>
      <c r="AD469" s="382" t="str">
        <f t="shared" si="97"/>
        <v/>
      </c>
    </row>
    <row r="470" spans="11:30" ht="13.5" customHeight="1">
      <c r="K470" s="4">
        <f t="shared" si="90"/>
        <v>6</v>
      </c>
      <c r="L470" s="34">
        <v>43271</v>
      </c>
      <c r="M470" s="4">
        <v>20</v>
      </c>
      <c r="N470" s="4">
        <v>11</v>
      </c>
      <c r="O470" s="31">
        <v>0.41666666666666669</v>
      </c>
      <c r="P470" s="35">
        <v>24.240000000000002</v>
      </c>
      <c r="Q470" s="36">
        <f t="shared" si="91"/>
        <v>12</v>
      </c>
      <c r="R470" s="4">
        <f t="shared" si="92"/>
        <v>0</v>
      </c>
      <c r="S470" s="31">
        <f t="shared" si="98"/>
        <v>0.19388888888888889</v>
      </c>
      <c r="T470" s="31">
        <f t="shared" si="99"/>
        <v>0.79240740740740734</v>
      </c>
      <c r="U470" s="4">
        <f t="shared" si="93"/>
        <v>0</v>
      </c>
      <c r="V470" s="4" t="str">
        <f t="shared" si="94"/>
        <v/>
      </c>
      <c r="W470" s="18" t="str">
        <f>IF(V470="","",VLOOKUP(L470,日射量と図３!$A$4:$C$368,3,TRUE)*238.85/100)</f>
        <v/>
      </c>
      <c r="X470" s="4" t="str">
        <f t="shared" si="95"/>
        <v/>
      </c>
      <c r="Y470" s="4" t="str">
        <f t="shared" si="88"/>
        <v/>
      </c>
      <c r="Z470" s="4" t="str">
        <f t="shared" si="89"/>
        <v/>
      </c>
      <c r="AA470" s="4" t="str">
        <f>IF($V470="","",IF(Y470&lt;36,0,IF(AND(36&lt;=Y470,Y470&lt;71),VLOOKUP($W470,日射量と図３!$E$6:$F$34,2,TRUE),IF(AND(71&lt;=Y470,Y470&lt;107),VLOOKUP($W470,日射量と図３!$E$6:$G$34,3,TRUE),IF(AND(107&lt;=Y470,Y470&lt;143),VLOOKUP($W470,日射量と図３!$E$6:$H$34,4,TRUE),VLOOKUP($W470,日射量と図３!$E$6:$I$34,5,TRUE))))))</f>
        <v/>
      </c>
      <c r="AB470" s="4" t="str">
        <f>IF($V470="","",IF(Z470&lt;36,0,IF(AND(36&lt;=Z470,Z470&lt;71),VLOOKUP($W470,日射量と図３!$E$6:$F$34,2,TRUE),IF(AND(71&lt;=Z470,Z470&lt;107),VLOOKUP($W470,日射量と図３!$E$6:$G$34,3,TRUE),IF(AND(107&lt;=Z470,Z470&lt;143),VLOOKUP($W470,日射量と図３!$E$6:$H$34,4,TRUE),VLOOKUP($W470,日射量と図３!$E$6:$I$34,5,TRUE))))))</f>
        <v/>
      </c>
      <c r="AC470" s="382" t="str">
        <f t="shared" si="96"/>
        <v/>
      </c>
      <c r="AD470" s="382" t="str">
        <f t="shared" si="97"/>
        <v/>
      </c>
    </row>
    <row r="471" spans="11:30" ht="13.5" customHeight="1">
      <c r="K471" s="4">
        <f t="shared" si="90"/>
        <v>6</v>
      </c>
      <c r="L471" s="34">
        <v>43271</v>
      </c>
      <c r="M471" s="4">
        <v>20</v>
      </c>
      <c r="N471" s="4">
        <v>12</v>
      </c>
      <c r="O471" s="31">
        <v>0.45833333333333331</v>
      </c>
      <c r="P471" s="35">
        <v>24.919999999999998</v>
      </c>
      <c r="Q471" s="36">
        <f t="shared" si="91"/>
        <v>12</v>
      </c>
      <c r="R471" s="4">
        <f t="shared" si="92"/>
        <v>0</v>
      </c>
      <c r="S471" s="31">
        <f t="shared" si="98"/>
        <v>0.19388888888888889</v>
      </c>
      <c r="T471" s="31">
        <f t="shared" si="99"/>
        <v>0.79240740740740734</v>
      </c>
      <c r="U471" s="4">
        <f t="shared" si="93"/>
        <v>0</v>
      </c>
      <c r="V471" s="4" t="str">
        <f t="shared" si="94"/>
        <v/>
      </c>
      <c r="W471" s="18" t="str">
        <f>IF(V471="","",VLOOKUP(L471,日射量と図３!$A$4:$C$368,3,TRUE)*238.85/100)</f>
        <v/>
      </c>
      <c r="X471" s="4" t="str">
        <f t="shared" si="95"/>
        <v/>
      </c>
      <c r="Y471" s="4" t="str">
        <f t="shared" si="88"/>
        <v/>
      </c>
      <c r="Z471" s="4" t="str">
        <f t="shared" si="89"/>
        <v/>
      </c>
      <c r="AA471" s="4" t="str">
        <f>IF($V471="","",IF(Y471&lt;36,0,IF(AND(36&lt;=Y471,Y471&lt;71),VLOOKUP($W471,日射量と図３!$E$6:$F$34,2,TRUE),IF(AND(71&lt;=Y471,Y471&lt;107),VLOOKUP($W471,日射量と図３!$E$6:$G$34,3,TRUE),IF(AND(107&lt;=Y471,Y471&lt;143),VLOOKUP($W471,日射量と図３!$E$6:$H$34,4,TRUE),VLOOKUP($W471,日射量と図３!$E$6:$I$34,5,TRUE))))))</f>
        <v/>
      </c>
      <c r="AB471" s="4" t="str">
        <f>IF($V471="","",IF(Z471&lt;36,0,IF(AND(36&lt;=Z471,Z471&lt;71),VLOOKUP($W471,日射量と図３!$E$6:$F$34,2,TRUE),IF(AND(71&lt;=Z471,Z471&lt;107),VLOOKUP($W471,日射量と図３!$E$6:$G$34,3,TRUE),IF(AND(107&lt;=Z471,Z471&lt;143),VLOOKUP($W471,日射量と図３!$E$6:$H$34,4,TRUE),VLOOKUP($W471,日射量と図３!$E$6:$I$34,5,TRUE))))))</f>
        <v/>
      </c>
      <c r="AC471" s="382" t="str">
        <f t="shared" si="96"/>
        <v/>
      </c>
      <c r="AD471" s="382" t="str">
        <f t="shared" si="97"/>
        <v/>
      </c>
    </row>
    <row r="472" spans="11:30" ht="13.5" customHeight="1">
      <c r="K472" s="4">
        <f t="shared" si="90"/>
        <v>6</v>
      </c>
      <c r="L472" s="34">
        <v>43271</v>
      </c>
      <c r="M472" s="4">
        <v>20</v>
      </c>
      <c r="N472" s="4">
        <v>13</v>
      </c>
      <c r="O472" s="31">
        <v>0.5</v>
      </c>
      <c r="P472" s="35">
        <v>25.279999999999998</v>
      </c>
      <c r="Q472" s="36">
        <f t="shared" si="91"/>
        <v>12</v>
      </c>
      <c r="R472" s="4">
        <f t="shared" si="92"/>
        <v>0</v>
      </c>
      <c r="S472" s="31">
        <f t="shared" si="98"/>
        <v>0.19388888888888889</v>
      </c>
      <c r="T472" s="31">
        <f t="shared" si="99"/>
        <v>0.79240740740740734</v>
      </c>
      <c r="U472" s="4">
        <f t="shared" si="93"/>
        <v>0</v>
      </c>
      <c r="V472" s="4" t="str">
        <f t="shared" si="94"/>
        <v/>
      </c>
      <c r="W472" s="18" t="str">
        <f>IF(V472="","",VLOOKUP(L472,日射量と図３!$A$4:$C$368,3,TRUE)*238.85/100)</f>
        <v/>
      </c>
      <c r="X472" s="4" t="str">
        <f t="shared" si="95"/>
        <v/>
      </c>
      <c r="Y472" s="4" t="str">
        <f t="shared" si="88"/>
        <v/>
      </c>
      <c r="Z472" s="4" t="str">
        <f t="shared" si="89"/>
        <v/>
      </c>
      <c r="AA472" s="4" t="str">
        <f>IF($V472="","",IF(Y472&lt;36,0,IF(AND(36&lt;=Y472,Y472&lt;71),VLOOKUP($W472,日射量と図３!$E$6:$F$34,2,TRUE),IF(AND(71&lt;=Y472,Y472&lt;107),VLOOKUP($W472,日射量と図３!$E$6:$G$34,3,TRUE),IF(AND(107&lt;=Y472,Y472&lt;143),VLOOKUP($W472,日射量と図３!$E$6:$H$34,4,TRUE),VLOOKUP($W472,日射量と図３!$E$6:$I$34,5,TRUE))))))</f>
        <v/>
      </c>
      <c r="AB472" s="4" t="str">
        <f>IF($V472="","",IF(Z472&lt;36,0,IF(AND(36&lt;=Z472,Z472&lt;71),VLOOKUP($W472,日射量と図３!$E$6:$F$34,2,TRUE),IF(AND(71&lt;=Z472,Z472&lt;107),VLOOKUP($W472,日射量と図３!$E$6:$G$34,3,TRUE),IF(AND(107&lt;=Z472,Z472&lt;143),VLOOKUP($W472,日射量と図３!$E$6:$H$34,4,TRUE),VLOOKUP($W472,日射量と図３!$E$6:$I$34,5,TRUE))))))</f>
        <v/>
      </c>
      <c r="AC472" s="382" t="str">
        <f t="shared" si="96"/>
        <v/>
      </c>
      <c r="AD472" s="382" t="str">
        <f t="shared" si="97"/>
        <v/>
      </c>
    </row>
    <row r="473" spans="11:30" ht="13.5" customHeight="1">
      <c r="K473" s="4">
        <f t="shared" si="90"/>
        <v>6</v>
      </c>
      <c r="L473" s="34">
        <v>43271</v>
      </c>
      <c r="M473" s="4">
        <v>20</v>
      </c>
      <c r="N473" s="4">
        <v>14</v>
      </c>
      <c r="O473" s="31">
        <v>0.54166666666666663</v>
      </c>
      <c r="P473" s="35">
        <v>25.790000000000003</v>
      </c>
      <c r="Q473" s="36">
        <f t="shared" si="91"/>
        <v>12</v>
      </c>
      <c r="R473" s="4">
        <f t="shared" si="92"/>
        <v>0</v>
      </c>
      <c r="S473" s="31">
        <f t="shared" si="98"/>
        <v>0.19388888888888889</v>
      </c>
      <c r="T473" s="31">
        <f t="shared" si="99"/>
        <v>0.79240740740740734</v>
      </c>
      <c r="U473" s="4">
        <f t="shared" si="93"/>
        <v>0</v>
      </c>
      <c r="V473" s="4" t="str">
        <f t="shared" si="94"/>
        <v/>
      </c>
      <c r="W473" s="18" t="str">
        <f>IF(V473="","",VLOOKUP(L473,日射量と図３!$A$4:$C$368,3,TRUE)*238.85/100)</f>
        <v/>
      </c>
      <c r="X473" s="4" t="str">
        <f t="shared" si="95"/>
        <v/>
      </c>
      <c r="Y473" s="4" t="str">
        <f t="shared" si="88"/>
        <v/>
      </c>
      <c r="Z473" s="4" t="str">
        <f t="shared" si="89"/>
        <v/>
      </c>
      <c r="AA473" s="4" t="str">
        <f>IF($V473="","",IF(Y473&lt;36,0,IF(AND(36&lt;=Y473,Y473&lt;71),VLOOKUP($W473,日射量と図３!$E$6:$F$34,2,TRUE),IF(AND(71&lt;=Y473,Y473&lt;107),VLOOKUP($W473,日射量と図３!$E$6:$G$34,3,TRUE),IF(AND(107&lt;=Y473,Y473&lt;143),VLOOKUP($W473,日射量と図３!$E$6:$H$34,4,TRUE),VLOOKUP($W473,日射量と図３!$E$6:$I$34,5,TRUE))))))</f>
        <v/>
      </c>
      <c r="AB473" s="4" t="str">
        <f>IF($V473="","",IF(Z473&lt;36,0,IF(AND(36&lt;=Z473,Z473&lt;71),VLOOKUP($W473,日射量と図３!$E$6:$F$34,2,TRUE),IF(AND(71&lt;=Z473,Z473&lt;107),VLOOKUP($W473,日射量と図３!$E$6:$G$34,3,TRUE),IF(AND(107&lt;=Z473,Z473&lt;143),VLOOKUP($W473,日射量と図３!$E$6:$H$34,4,TRUE),VLOOKUP($W473,日射量と図３!$E$6:$I$34,5,TRUE))))))</f>
        <v/>
      </c>
      <c r="AC473" s="382" t="str">
        <f t="shared" si="96"/>
        <v/>
      </c>
      <c r="AD473" s="382" t="str">
        <f t="shared" si="97"/>
        <v/>
      </c>
    </row>
    <row r="474" spans="11:30" ht="13.5" customHeight="1">
      <c r="K474" s="4">
        <f t="shared" si="90"/>
        <v>6</v>
      </c>
      <c r="L474" s="34">
        <v>43271</v>
      </c>
      <c r="M474" s="4">
        <v>20</v>
      </c>
      <c r="N474" s="4">
        <v>15</v>
      </c>
      <c r="O474" s="31">
        <v>0.58333333333333337</v>
      </c>
      <c r="P474" s="35">
        <v>25.740000000000002</v>
      </c>
      <c r="Q474" s="36">
        <f t="shared" si="91"/>
        <v>12</v>
      </c>
      <c r="R474" s="4">
        <f t="shared" si="92"/>
        <v>0</v>
      </c>
      <c r="S474" s="31">
        <f t="shared" si="98"/>
        <v>0.19388888888888889</v>
      </c>
      <c r="T474" s="31">
        <f t="shared" si="99"/>
        <v>0.79240740740740734</v>
      </c>
      <c r="U474" s="4">
        <f t="shared" si="93"/>
        <v>0</v>
      </c>
      <c r="V474" s="4" t="str">
        <f t="shared" si="94"/>
        <v/>
      </c>
      <c r="W474" s="18" t="str">
        <f>IF(V474="","",VLOOKUP(L474,日射量と図３!$A$4:$C$368,3,TRUE)*238.85/100)</f>
        <v/>
      </c>
      <c r="X474" s="4" t="str">
        <f t="shared" si="95"/>
        <v/>
      </c>
      <c r="Y474" s="4" t="str">
        <f t="shared" si="88"/>
        <v/>
      </c>
      <c r="Z474" s="4" t="str">
        <f t="shared" si="89"/>
        <v/>
      </c>
      <c r="AA474" s="4" t="str">
        <f>IF($V474="","",IF(Y474&lt;36,0,IF(AND(36&lt;=Y474,Y474&lt;71),VLOOKUP($W474,日射量と図３!$E$6:$F$34,2,TRUE),IF(AND(71&lt;=Y474,Y474&lt;107),VLOOKUP($W474,日射量と図３!$E$6:$G$34,3,TRUE),IF(AND(107&lt;=Y474,Y474&lt;143),VLOOKUP($W474,日射量と図３!$E$6:$H$34,4,TRUE),VLOOKUP($W474,日射量と図３!$E$6:$I$34,5,TRUE))))))</f>
        <v/>
      </c>
      <c r="AB474" s="4" t="str">
        <f>IF($V474="","",IF(Z474&lt;36,0,IF(AND(36&lt;=Z474,Z474&lt;71),VLOOKUP($W474,日射量と図３!$E$6:$F$34,2,TRUE),IF(AND(71&lt;=Z474,Z474&lt;107),VLOOKUP($W474,日射量と図３!$E$6:$G$34,3,TRUE),IF(AND(107&lt;=Z474,Z474&lt;143),VLOOKUP($W474,日射量と図３!$E$6:$H$34,4,TRUE),VLOOKUP($W474,日射量と図３!$E$6:$I$34,5,TRUE))))))</f>
        <v/>
      </c>
      <c r="AC474" s="382" t="str">
        <f t="shared" si="96"/>
        <v/>
      </c>
      <c r="AD474" s="382" t="str">
        <f t="shared" si="97"/>
        <v/>
      </c>
    </row>
    <row r="475" spans="11:30" ht="13.5" customHeight="1">
      <c r="K475" s="4">
        <f t="shared" si="90"/>
        <v>6</v>
      </c>
      <c r="L475" s="34">
        <v>43271</v>
      </c>
      <c r="M475" s="4">
        <v>20</v>
      </c>
      <c r="N475" s="4">
        <v>16</v>
      </c>
      <c r="O475" s="31">
        <v>0.625</v>
      </c>
      <c r="P475" s="35">
        <v>25.810000000000002</v>
      </c>
      <c r="Q475" s="36">
        <f t="shared" si="91"/>
        <v>16</v>
      </c>
      <c r="R475" s="4">
        <f t="shared" si="92"/>
        <v>0</v>
      </c>
      <c r="S475" s="31">
        <f t="shared" si="98"/>
        <v>0.19388888888888889</v>
      </c>
      <c r="T475" s="31">
        <f t="shared" si="99"/>
        <v>0.79240740740740734</v>
      </c>
      <c r="U475" s="4">
        <f t="shared" si="93"/>
        <v>0</v>
      </c>
      <c r="V475" s="4" t="str">
        <f t="shared" si="94"/>
        <v/>
      </c>
      <c r="W475" s="18" t="str">
        <f>IF(V475="","",VLOOKUP(L475,日射量と図３!$A$4:$C$368,3,TRUE)*238.85/100)</f>
        <v/>
      </c>
      <c r="X475" s="4" t="str">
        <f t="shared" si="95"/>
        <v/>
      </c>
      <c r="Y475" s="4" t="str">
        <f t="shared" si="88"/>
        <v/>
      </c>
      <c r="Z475" s="4" t="str">
        <f t="shared" si="89"/>
        <v/>
      </c>
      <c r="AA475" s="4" t="str">
        <f>IF($V475="","",IF(Y475&lt;36,0,IF(AND(36&lt;=Y475,Y475&lt;71),VLOOKUP($W475,日射量と図３!$E$6:$F$34,2,TRUE),IF(AND(71&lt;=Y475,Y475&lt;107),VLOOKUP($W475,日射量と図３!$E$6:$G$34,3,TRUE),IF(AND(107&lt;=Y475,Y475&lt;143),VLOOKUP($W475,日射量と図３!$E$6:$H$34,4,TRUE),VLOOKUP($W475,日射量と図３!$E$6:$I$34,5,TRUE))))))</f>
        <v/>
      </c>
      <c r="AB475" s="4" t="str">
        <f>IF($V475="","",IF(Z475&lt;36,0,IF(AND(36&lt;=Z475,Z475&lt;71),VLOOKUP($W475,日射量と図３!$E$6:$F$34,2,TRUE),IF(AND(71&lt;=Z475,Z475&lt;107),VLOOKUP($W475,日射量と図３!$E$6:$G$34,3,TRUE),IF(AND(107&lt;=Z475,Z475&lt;143),VLOOKUP($W475,日射量と図３!$E$6:$H$34,4,TRUE),VLOOKUP($W475,日射量と図３!$E$6:$I$34,5,TRUE))))))</f>
        <v/>
      </c>
      <c r="AC475" s="382" t="str">
        <f t="shared" si="96"/>
        <v/>
      </c>
      <c r="AD475" s="382" t="str">
        <f t="shared" si="97"/>
        <v/>
      </c>
    </row>
    <row r="476" spans="11:30" ht="13.5" customHeight="1">
      <c r="K476" s="4">
        <f t="shared" si="90"/>
        <v>6</v>
      </c>
      <c r="L476" s="34">
        <v>43271</v>
      </c>
      <c r="M476" s="4">
        <v>20</v>
      </c>
      <c r="N476" s="4">
        <v>17</v>
      </c>
      <c r="O476" s="31">
        <v>0.66666666666666663</v>
      </c>
      <c r="P476" s="35">
        <v>25.58</v>
      </c>
      <c r="Q476" s="36">
        <f t="shared" si="91"/>
        <v>16</v>
      </c>
      <c r="R476" s="4">
        <f t="shared" si="92"/>
        <v>0</v>
      </c>
      <c r="S476" s="31">
        <f t="shared" si="98"/>
        <v>0.19388888888888889</v>
      </c>
      <c r="T476" s="31">
        <f t="shared" si="99"/>
        <v>0.79240740740740734</v>
      </c>
      <c r="U476" s="4">
        <f t="shared" si="93"/>
        <v>0</v>
      </c>
      <c r="V476" s="4" t="str">
        <f t="shared" si="94"/>
        <v/>
      </c>
      <c r="W476" s="18" t="str">
        <f>IF(V476="","",VLOOKUP(L476,日射量と図３!$A$4:$C$368,3,TRUE)*238.85/100)</f>
        <v/>
      </c>
      <c r="X476" s="4" t="str">
        <f t="shared" si="95"/>
        <v/>
      </c>
      <c r="Y476" s="4" t="str">
        <f t="shared" si="88"/>
        <v/>
      </c>
      <c r="Z476" s="4" t="str">
        <f t="shared" si="89"/>
        <v/>
      </c>
      <c r="AA476" s="4" t="str">
        <f>IF($V476="","",IF(Y476&lt;36,0,IF(AND(36&lt;=Y476,Y476&lt;71),VLOOKUP($W476,日射量と図３!$E$6:$F$34,2,TRUE),IF(AND(71&lt;=Y476,Y476&lt;107),VLOOKUP($W476,日射量と図３!$E$6:$G$34,3,TRUE),IF(AND(107&lt;=Y476,Y476&lt;143),VLOOKUP($W476,日射量と図３!$E$6:$H$34,4,TRUE),VLOOKUP($W476,日射量と図３!$E$6:$I$34,5,TRUE))))))</f>
        <v/>
      </c>
      <c r="AB476" s="4" t="str">
        <f>IF($V476="","",IF(Z476&lt;36,0,IF(AND(36&lt;=Z476,Z476&lt;71),VLOOKUP($W476,日射量と図３!$E$6:$F$34,2,TRUE),IF(AND(71&lt;=Z476,Z476&lt;107),VLOOKUP($W476,日射量と図３!$E$6:$G$34,3,TRUE),IF(AND(107&lt;=Z476,Z476&lt;143),VLOOKUP($W476,日射量と図３!$E$6:$H$34,4,TRUE),VLOOKUP($W476,日射量と図３!$E$6:$I$34,5,TRUE))))))</f>
        <v/>
      </c>
      <c r="AC476" s="382" t="str">
        <f t="shared" si="96"/>
        <v/>
      </c>
      <c r="AD476" s="382" t="str">
        <f t="shared" si="97"/>
        <v/>
      </c>
    </row>
    <row r="477" spans="11:30" ht="13.5" customHeight="1">
      <c r="K477" s="4">
        <f t="shared" si="90"/>
        <v>6</v>
      </c>
      <c r="L477" s="34">
        <v>43271</v>
      </c>
      <c r="M477" s="4">
        <v>20</v>
      </c>
      <c r="N477" s="4">
        <v>18</v>
      </c>
      <c r="O477" s="31">
        <v>0.70833333333333337</v>
      </c>
      <c r="P477" s="35">
        <v>25.159999999999997</v>
      </c>
      <c r="Q477" s="36">
        <f t="shared" si="91"/>
        <v>16</v>
      </c>
      <c r="R477" s="4">
        <f t="shared" si="92"/>
        <v>0</v>
      </c>
      <c r="S477" s="31">
        <f t="shared" si="98"/>
        <v>0.19388888888888889</v>
      </c>
      <c r="T477" s="31">
        <f t="shared" si="99"/>
        <v>0.79240740740740734</v>
      </c>
      <c r="U477" s="4">
        <f t="shared" si="93"/>
        <v>0</v>
      </c>
      <c r="V477" s="4" t="str">
        <f t="shared" si="94"/>
        <v/>
      </c>
      <c r="W477" s="18" t="str">
        <f>IF(V477="","",VLOOKUP(L477,日射量と図３!$A$4:$C$368,3,TRUE)*238.85/100)</f>
        <v/>
      </c>
      <c r="X477" s="4" t="str">
        <f t="shared" si="95"/>
        <v/>
      </c>
      <c r="Y477" s="4" t="str">
        <f t="shared" si="88"/>
        <v/>
      </c>
      <c r="Z477" s="4" t="str">
        <f t="shared" si="89"/>
        <v/>
      </c>
      <c r="AA477" s="4" t="str">
        <f>IF($V477="","",IF(Y477&lt;36,0,IF(AND(36&lt;=Y477,Y477&lt;71),VLOOKUP($W477,日射量と図３!$E$6:$F$34,2,TRUE),IF(AND(71&lt;=Y477,Y477&lt;107),VLOOKUP($W477,日射量と図３!$E$6:$G$34,3,TRUE),IF(AND(107&lt;=Y477,Y477&lt;143),VLOOKUP($W477,日射量と図３!$E$6:$H$34,4,TRUE),VLOOKUP($W477,日射量と図３!$E$6:$I$34,5,TRUE))))))</f>
        <v/>
      </c>
      <c r="AB477" s="4" t="str">
        <f>IF($V477="","",IF(Z477&lt;36,0,IF(AND(36&lt;=Z477,Z477&lt;71),VLOOKUP($W477,日射量と図３!$E$6:$F$34,2,TRUE),IF(AND(71&lt;=Z477,Z477&lt;107),VLOOKUP($W477,日射量と図３!$E$6:$G$34,3,TRUE),IF(AND(107&lt;=Z477,Z477&lt;143),VLOOKUP($W477,日射量と図３!$E$6:$H$34,4,TRUE),VLOOKUP($W477,日射量と図３!$E$6:$I$34,5,TRUE))))))</f>
        <v/>
      </c>
      <c r="AC477" s="382" t="str">
        <f t="shared" si="96"/>
        <v/>
      </c>
      <c r="AD477" s="382" t="str">
        <f t="shared" si="97"/>
        <v/>
      </c>
    </row>
    <row r="478" spans="11:30" ht="13.5" customHeight="1">
      <c r="K478" s="4">
        <f t="shared" si="90"/>
        <v>6</v>
      </c>
      <c r="L478" s="34">
        <v>43271</v>
      </c>
      <c r="M478" s="4">
        <v>20</v>
      </c>
      <c r="N478" s="4">
        <v>19</v>
      </c>
      <c r="O478" s="31">
        <v>0.75</v>
      </c>
      <c r="P478" s="35">
        <v>24.54</v>
      </c>
      <c r="Q478" s="36">
        <f t="shared" si="91"/>
        <v>16</v>
      </c>
      <c r="R478" s="4">
        <f t="shared" si="92"/>
        <v>0</v>
      </c>
      <c r="S478" s="31">
        <f t="shared" si="98"/>
        <v>0.19388888888888889</v>
      </c>
      <c r="T478" s="31">
        <f t="shared" si="99"/>
        <v>0.79240740740740734</v>
      </c>
      <c r="U478" s="4">
        <f t="shared" si="93"/>
        <v>0</v>
      </c>
      <c r="V478" s="4" t="str">
        <f t="shared" si="94"/>
        <v/>
      </c>
      <c r="W478" s="18" t="str">
        <f>IF(V478="","",VLOOKUP(L478,日射量と図３!$A$4:$C$368,3,TRUE)*238.85/100)</f>
        <v/>
      </c>
      <c r="X478" s="4" t="str">
        <f t="shared" si="95"/>
        <v/>
      </c>
      <c r="Y478" s="4" t="str">
        <f t="shared" si="88"/>
        <v/>
      </c>
      <c r="Z478" s="4" t="str">
        <f t="shared" si="89"/>
        <v/>
      </c>
      <c r="AA478" s="4" t="str">
        <f>IF($V478="","",IF(Y478&lt;36,0,IF(AND(36&lt;=Y478,Y478&lt;71),VLOOKUP($W478,日射量と図３!$E$6:$F$34,2,TRUE),IF(AND(71&lt;=Y478,Y478&lt;107),VLOOKUP($W478,日射量と図３!$E$6:$G$34,3,TRUE),IF(AND(107&lt;=Y478,Y478&lt;143),VLOOKUP($W478,日射量と図３!$E$6:$H$34,4,TRUE),VLOOKUP($W478,日射量と図３!$E$6:$I$34,5,TRUE))))))</f>
        <v/>
      </c>
      <c r="AB478" s="4" t="str">
        <f>IF($V478="","",IF(Z478&lt;36,0,IF(AND(36&lt;=Z478,Z478&lt;71),VLOOKUP($W478,日射量と図３!$E$6:$F$34,2,TRUE),IF(AND(71&lt;=Z478,Z478&lt;107),VLOOKUP($W478,日射量と図３!$E$6:$G$34,3,TRUE),IF(AND(107&lt;=Z478,Z478&lt;143),VLOOKUP($W478,日射量と図３!$E$6:$H$34,4,TRUE),VLOOKUP($W478,日射量と図３!$E$6:$I$34,5,TRUE))))))</f>
        <v/>
      </c>
      <c r="AC478" s="382" t="str">
        <f t="shared" si="96"/>
        <v/>
      </c>
      <c r="AD478" s="382" t="str">
        <f t="shared" si="97"/>
        <v/>
      </c>
    </row>
    <row r="479" spans="11:30" ht="13.5" customHeight="1">
      <c r="K479" s="4">
        <f t="shared" si="90"/>
        <v>6</v>
      </c>
      <c r="L479" s="34">
        <v>43271</v>
      </c>
      <c r="M479" s="4">
        <v>20</v>
      </c>
      <c r="N479" s="4">
        <v>20</v>
      </c>
      <c r="O479" s="31">
        <v>0.79166666666666663</v>
      </c>
      <c r="P479" s="35">
        <v>23.9</v>
      </c>
      <c r="Q479" s="36">
        <f t="shared" si="91"/>
        <v>16</v>
      </c>
      <c r="R479" s="4">
        <f t="shared" si="92"/>
        <v>0</v>
      </c>
      <c r="S479" s="31">
        <f t="shared" si="98"/>
        <v>0.19388888888888889</v>
      </c>
      <c r="T479" s="31">
        <f t="shared" si="99"/>
        <v>0.79240740740740734</v>
      </c>
      <c r="U479" s="4">
        <f t="shared" si="93"/>
        <v>0</v>
      </c>
      <c r="V479" s="4" t="str">
        <f t="shared" si="94"/>
        <v/>
      </c>
      <c r="W479" s="18" t="str">
        <f>IF(V479="","",VLOOKUP(L479,日射量と図３!$A$4:$C$368,3,TRUE)*238.85/100)</f>
        <v/>
      </c>
      <c r="X479" s="4" t="str">
        <f t="shared" si="95"/>
        <v/>
      </c>
      <c r="Y479" s="4" t="str">
        <f t="shared" ref="Y479:Y542" si="100">IF(V479="","",$AH$30*V479/(($AG$18/$AH$18)*X479))</f>
        <v/>
      </c>
      <c r="Z479" s="4" t="str">
        <f t="shared" ref="Z479:Z542" si="101">IF(V479="","",$AH$30*V479/(($AG$19/$AH$19)*X479))</f>
        <v/>
      </c>
      <c r="AA479" s="4" t="str">
        <f>IF($V479="","",IF(Y479&lt;36,0,IF(AND(36&lt;=Y479,Y479&lt;71),VLOOKUP($W479,日射量と図３!$E$6:$F$34,2,TRUE),IF(AND(71&lt;=Y479,Y479&lt;107),VLOOKUP($W479,日射量と図３!$E$6:$G$34,3,TRUE),IF(AND(107&lt;=Y479,Y479&lt;143),VLOOKUP($W479,日射量と図３!$E$6:$H$34,4,TRUE),VLOOKUP($W479,日射量と図３!$E$6:$I$34,5,TRUE))))))</f>
        <v/>
      </c>
      <c r="AB479" s="4" t="str">
        <f>IF($V479="","",IF(Z479&lt;36,0,IF(AND(36&lt;=Z479,Z479&lt;71),VLOOKUP($W479,日射量と図３!$E$6:$F$34,2,TRUE),IF(AND(71&lt;=Z479,Z479&lt;107),VLOOKUP($W479,日射量と図３!$E$6:$G$34,3,TRUE),IF(AND(107&lt;=Z479,Z479&lt;143),VLOOKUP($W479,日射量と図３!$E$6:$H$34,4,TRUE),VLOOKUP($W479,日射量と図３!$E$6:$I$34,5,TRUE))))))</f>
        <v/>
      </c>
      <c r="AC479" s="382" t="str">
        <f t="shared" si="96"/>
        <v/>
      </c>
      <c r="AD479" s="382" t="str">
        <f t="shared" si="97"/>
        <v/>
      </c>
    </row>
    <row r="480" spans="11:30" ht="13.5" customHeight="1">
      <c r="K480" s="4">
        <f t="shared" si="90"/>
        <v>6</v>
      </c>
      <c r="L480" s="34">
        <v>43271</v>
      </c>
      <c r="M480" s="4">
        <v>20</v>
      </c>
      <c r="N480" s="4">
        <v>21</v>
      </c>
      <c r="O480" s="31">
        <v>0.83333333333333337</v>
      </c>
      <c r="P480" s="35">
        <v>23.229999999999997</v>
      </c>
      <c r="Q480" s="36">
        <f t="shared" si="91"/>
        <v>16</v>
      </c>
      <c r="R480" s="4">
        <f t="shared" si="92"/>
        <v>0</v>
      </c>
      <c r="S480" s="31">
        <f t="shared" si="98"/>
        <v>0.19388888888888889</v>
      </c>
      <c r="T480" s="31">
        <f t="shared" si="99"/>
        <v>0.79240740740740734</v>
      </c>
      <c r="U480" s="4">
        <f t="shared" si="93"/>
        <v>0</v>
      </c>
      <c r="V480" s="4" t="str">
        <f t="shared" si="94"/>
        <v/>
      </c>
      <c r="W480" s="18" t="str">
        <f>IF(V480="","",VLOOKUP(L480,日射量と図３!$A$4:$C$368,3,TRUE)*238.85/100)</f>
        <v/>
      </c>
      <c r="X480" s="4" t="str">
        <f t="shared" si="95"/>
        <v/>
      </c>
      <c r="Y480" s="4" t="str">
        <f t="shared" si="100"/>
        <v/>
      </c>
      <c r="Z480" s="4" t="str">
        <f t="shared" si="101"/>
        <v/>
      </c>
      <c r="AA480" s="4" t="str">
        <f>IF($V480="","",IF(Y480&lt;36,0,IF(AND(36&lt;=Y480,Y480&lt;71),VLOOKUP($W480,日射量と図３!$E$6:$F$34,2,TRUE),IF(AND(71&lt;=Y480,Y480&lt;107),VLOOKUP($W480,日射量と図３!$E$6:$G$34,3,TRUE),IF(AND(107&lt;=Y480,Y480&lt;143),VLOOKUP($W480,日射量と図３!$E$6:$H$34,4,TRUE),VLOOKUP($W480,日射量と図３!$E$6:$I$34,5,TRUE))))))</f>
        <v/>
      </c>
      <c r="AB480" s="4" t="str">
        <f>IF($V480="","",IF(Z480&lt;36,0,IF(AND(36&lt;=Z480,Z480&lt;71),VLOOKUP($W480,日射量と図３!$E$6:$F$34,2,TRUE),IF(AND(71&lt;=Z480,Z480&lt;107),VLOOKUP($W480,日射量と図３!$E$6:$G$34,3,TRUE),IF(AND(107&lt;=Z480,Z480&lt;143),VLOOKUP($W480,日射量と図３!$E$6:$H$34,4,TRUE),VLOOKUP($W480,日射量と図３!$E$6:$I$34,5,TRUE))))))</f>
        <v/>
      </c>
      <c r="AC480" s="382" t="str">
        <f t="shared" si="96"/>
        <v/>
      </c>
      <c r="AD480" s="382" t="str">
        <f t="shared" si="97"/>
        <v/>
      </c>
    </row>
    <row r="481" spans="11:30" ht="13.5" customHeight="1">
      <c r="K481" s="4">
        <f t="shared" si="90"/>
        <v>6</v>
      </c>
      <c r="L481" s="34">
        <v>43271</v>
      </c>
      <c r="M481" s="4">
        <v>20</v>
      </c>
      <c r="N481" s="4">
        <v>22</v>
      </c>
      <c r="O481" s="31">
        <v>0.875</v>
      </c>
      <c r="P481" s="35">
        <v>23</v>
      </c>
      <c r="Q481" s="36">
        <f t="shared" si="91"/>
        <v>16</v>
      </c>
      <c r="R481" s="4">
        <f t="shared" si="92"/>
        <v>0</v>
      </c>
      <c r="S481" s="31">
        <f t="shared" si="98"/>
        <v>0.19388888888888889</v>
      </c>
      <c r="T481" s="31">
        <f t="shared" si="99"/>
        <v>0.79240740740740734</v>
      </c>
      <c r="U481" s="4">
        <f t="shared" si="93"/>
        <v>0</v>
      </c>
      <c r="V481" s="4" t="str">
        <f t="shared" si="94"/>
        <v/>
      </c>
      <c r="W481" s="18" t="str">
        <f>IF(V481="","",VLOOKUP(L481,日射量と図３!$A$4:$C$368,3,TRUE)*238.85/100)</f>
        <v/>
      </c>
      <c r="X481" s="4" t="str">
        <f t="shared" si="95"/>
        <v/>
      </c>
      <c r="Y481" s="4" t="str">
        <f t="shared" si="100"/>
        <v/>
      </c>
      <c r="Z481" s="4" t="str">
        <f t="shared" si="101"/>
        <v/>
      </c>
      <c r="AA481" s="4" t="str">
        <f>IF($V481="","",IF(Y481&lt;36,0,IF(AND(36&lt;=Y481,Y481&lt;71),VLOOKUP($W481,日射量と図３!$E$6:$F$34,2,TRUE),IF(AND(71&lt;=Y481,Y481&lt;107),VLOOKUP($W481,日射量と図３!$E$6:$G$34,3,TRUE),IF(AND(107&lt;=Y481,Y481&lt;143),VLOOKUP($W481,日射量と図３!$E$6:$H$34,4,TRUE),VLOOKUP($W481,日射量と図３!$E$6:$I$34,5,TRUE))))))</f>
        <v/>
      </c>
      <c r="AB481" s="4" t="str">
        <f>IF($V481="","",IF(Z481&lt;36,0,IF(AND(36&lt;=Z481,Z481&lt;71),VLOOKUP($W481,日射量と図３!$E$6:$F$34,2,TRUE),IF(AND(71&lt;=Z481,Z481&lt;107),VLOOKUP($W481,日射量と図３!$E$6:$G$34,3,TRUE),IF(AND(107&lt;=Z481,Z481&lt;143),VLOOKUP($W481,日射量と図３!$E$6:$H$34,4,TRUE),VLOOKUP($W481,日射量と図３!$E$6:$I$34,5,TRUE))))))</f>
        <v/>
      </c>
      <c r="AC481" s="382" t="str">
        <f t="shared" si="96"/>
        <v/>
      </c>
      <c r="AD481" s="382" t="str">
        <f t="shared" si="97"/>
        <v/>
      </c>
    </row>
    <row r="482" spans="11:30" ht="13.5" customHeight="1">
      <c r="K482" s="4">
        <f t="shared" si="90"/>
        <v>6</v>
      </c>
      <c r="L482" s="34">
        <v>43271</v>
      </c>
      <c r="M482" s="4">
        <v>20</v>
      </c>
      <c r="N482" s="4">
        <v>23</v>
      </c>
      <c r="O482" s="31">
        <v>0.91666666666666663</v>
      </c>
      <c r="P482" s="35">
        <v>22.68</v>
      </c>
      <c r="Q482" s="36">
        <f t="shared" si="91"/>
        <v>13</v>
      </c>
      <c r="R482" s="4">
        <f t="shared" si="92"/>
        <v>0</v>
      </c>
      <c r="S482" s="31">
        <f t="shared" si="98"/>
        <v>0.19388888888888889</v>
      </c>
      <c r="T482" s="31">
        <f t="shared" si="99"/>
        <v>0.79240740740740734</v>
      </c>
      <c r="U482" s="4">
        <f t="shared" si="93"/>
        <v>0</v>
      </c>
      <c r="V482" s="4" t="str">
        <f t="shared" si="94"/>
        <v/>
      </c>
      <c r="W482" s="18" t="str">
        <f>IF(V482="","",VLOOKUP(L482,日射量と図３!$A$4:$C$368,3,TRUE)*238.85/100)</f>
        <v/>
      </c>
      <c r="X482" s="4" t="str">
        <f t="shared" si="95"/>
        <v/>
      </c>
      <c r="Y482" s="4" t="str">
        <f t="shared" si="100"/>
        <v/>
      </c>
      <c r="Z482" s="4" t="str">
        <f t="shared" si="101"/>
        <v/>
      </c>
      <c r="AA482" s="4" t="str">
        <f>IF($V482="","",IF(Y482&lt;36,0,IF(AND(36&lt;=Y482,Y482&lt;71),VLOOKUP($W482,日射量と図３!$E$6:$F$34,2,TRUE),IF(AND(71&lt;=Y482,Y482&lt;107),VLOOKUP($W482,日射量と図３!$E$6:$G$34,3,TRUE),IF(AND(107&lt;=Y482,Y482&lt;143),VLOOKUP($W482,日射量と図３!$E$6:$H$34,4,TRUE),VLOOKUP($W482,日射量と図３!$E$6:$I$34,5,TRUE))))))</f>
        <v/>
      </c>
      <c r="AB482" s="4" t="str">
        <f>IF($V482="","",IF(Z482&lt;36,0,IF(AND(36&lt;=Z482,Z482&lt;71),VLOOKUP($W482,日射量と図３!$E$6:$F$34,2,TRUE),IF(AND(71&lt;=Z482,Z482&lt;107),VLOOKUP($W482,日射量と図３!$E$6:$G$34,3,TRUE),IF(AND(107&lt;=Z482,Z482&lt;143),VLOOKUP($W482,日射量と図３!$E$6:$H$34,4,TRUE),VLOOKUP($W482,日射量と図３!$E$6:$I$34,5,TRUE))))))</f>
        <v/>
      </c>
      <c r="AC482" s="382" t="str">
        <f t="shared" si="96"/>
        <v/>
      </c>
      <c r="AD482" s="382" t="str">
        <f t="shared" si="97"/>
        <v/>
      </c>
    </row>
    <row r="483" spans="11:30" ht="13.5" customHeight="1">
      <c r="K483" s="4">
        <f t="shared" si="90"/>
        <v>6</v>
      </c>
      <c r="L483" s="34">
        <v>43271</v>
      </c>
      <c r="M483" s="4">
        <v>20</v>
      </c>
      <c r="N483" s="4">
        <v>24</v>
      </c>
      <c r="O483" s="31">
        <v>0.95833333333333337</v>
      </c>
      <c r="P483" s="35">
        <v>22.43</v>
      </c>
      <c r="Q483" s="36">
        <f t="shared" si="91"/>
        <v>13</v>
      </c>
      <c r="R483" s="4">
        <f t="shared" si="92"/>
        <v>0</v>
      </c>
      <c r="S483" s="31">
        <f t="shared" si="98"/>
        <v>0.19388888888888889</v>
      </c>
      <c r="T483" s="31">
        <f t="shared" si="99"/>
        <v>0.79240740740740734</v>
      </c>
      <c r="U483" s="4">
        <f t="shared" si="93"/>
        <v>0</v>
      </c>
      <c r="V483" s="4" t="str">
        <f t="shared" si="94"/>
        <v/>
      </c>
      <c r="W483" s="18" t="str">
        <f>IF(V483="","",VLOOKUP(L483,日射量と図３!$A$4:$C$368,3,TRUE)*238.85/100)</f>
        <v/>
      </c>
      <c r="X483" s="4" t="str">
        <f t="shared" si="95"/>
        <v/>
      </c>
      <c r="Y483" s="4" t="str">
        <f t="shared" si="100"/>
        <v/>
      </c>
      <c r="Z483" s="4" t="str">
        <f t="shared" si="101"/>
        <v/>
      </c>
      <c r="AA483" s="4" t="str">
        <f>IF($V483="","",IF(Y483&lt;36,0,IF(AND(36&lt;=Y483,Y483&lt;71),VLOOKUP($W483,日射量と図３!$E$6:$F$34,2,TRUE),IF(AND(71&lt;=Y483,Y483&lt;107),VLOOKUP($W483,日射量と図３!$E$6:$G$34,3,TRUE),IF(AND(107&lt;=Y483,Y483&lt;143),VLOOKUP($W483,日射量と図３!$E$6:$H$34,4,TRUE),VLOOKUP($W483,日射量と図３!$E$6:$I$34,5,TRUE))))))</f>
        <v/>
      </c>
      <c r="AB483" s="4" t="str">
        <f>IF($V483="","",IF(Z483&lt;36,0,IF(AND(36&lt;=Z483,Z483&lt;71),VLOOKUP($W483,日射量と図３!$E$6:$F$34,2,TRUE),IF(AND(71&lt;=Z483,Z483&lt;107),VLOOKUP($W483,日射量と図３!$E$6:$G$34,3,TRUE),IF(AND(107&lt;=Z483,Z483&lt;143),VLOOKUP($W483,日射量と図３!$E$6:$H$34,4,TRUE),VLOOKUP($W483,日射量と図３!$E$6:$I$34,5,TRUE))))))</f>
        <v/>
      </c>
      <c r="AC483" s="382" t="str">
        <f t="shared" si="96"/>
        <v/>
      </c>
      <c r="AD483" s="382" t="str">
        <f t="shared" si="97"/>
        <v/>
      </c>
    </row>
    <row r="484" spans="11:30" ht="13.5" customHeight="1">
      <c r="K484" s="4">
        <f t="shared" si="90"/>
        <v>6</v>
      </c>
      <c r="L484" s="34">
        <v>43272</v>
      </c>
      <c r="M484" s="4">
        <v>21</v>
      </c>
      <c r="N484" s="4">
        <v>1</v>
      </c>
      <c r="O484" s="31">
        <v>0</v>
      </c>
      <c r="P484" s="35">
        <v>22.119999999999997</v>
      </c>
      <c r="Q484" s="36">
        <f t="shared" si="91"/>
        <v>13</v>
      </c>
      <c r="R484" s="4">
        <f t="shared" si="92"/>
        <v>0</v>
      </c>
      <c r="S484" s="31">
        <f t="shared" si="98"/>
        <v>0.19388888888888889</v>
      </c>
      <c r="T484" s="31">
        <f t="shared" si="99"/>
        <v>0.79240740740740734</v>
      </c>
      <c r="U484" s="4">
        <f t="shared" si="93"/>
        <v>0</v>
      </c>
      <c r="V484" s="4">
        <f t="shared" si="94"/>
        <v>0</v>
      </c>
      <c r="W484" s="18">
        <f>IF(V484="","",VLOOKUP(L484,日射量と図３!$A$4:$C$368,3,TRUE)*238.85/100)</f>
        <v>28.661999999999999</v>
      </c>
      <c r="X484" s="4">
        <f t="shared" si="95"/>
        <v>14</v>
      </c>
      <c r="Y484" s="4">
        <f t="shared" si="100"/>
        <v>0</v>
      </c>
      <c r="Z484" s="4">
        <f t="shared" si="101"/>
        <v>0</v>
      </c>
      <c r="AA484" s="4">
        <f>IF($V484="","",IF(Y484&lt;36,0,IF(AND(36&lt;=Y484,Y484&lt;71),VLOOKUP($W484,日射量と図３!$E$6:$F$34,2,TRUE),IF(AND(71&lt;=Y484,Y484&lt;107),VLOOKUP($W484,日射量と図３!$E$6:$G$34,3,TRUE),IF(AND(107&lt;=Y484,Y484&lt;143),VLOOKUP($W484,日射量と図３!$E$6:$H$34,4,TRUE),VLOOKUP($W484,日射量と図３!$E$6:$I$34,5,TRUE))))))</f>
        <v>0</v>
      </c>
      <c r="AB484" s="4">
        <f>IF($V484="","",IF(Z484&lt;36,0,IF(AND(36&lt;=Z484,Z484&lt;71),VLOOKUP($W484,日射量と図３!$E$6:$F$34,2,TRUE),IF(AND(71&lt;=Z484,Z484&lt;107),VLOOKUP($W484,日射量と図３!$E$6:$G$34,3,TRUE),IF(AND(107&lt;=Z484,Z484&lt;143),VLOOKUP($W484,日射量と図３!$E$6:$H$34,4,TRUE),VLOOKUP($W484,日射量と図３!$E$6:$I$34,5,TRUE))))))</f>
        <v>0</v>
      </c>
      <c r="AC484" s="382">
        <f t="shared" si="96"/>
        <v>0</v>
      </c>
      <c r="AD484" s="382">
        <f t="shared" si="97"/>
        <v>0</v>
      </c>
    </row>
    <row r="485" spans="11:30" ht="13.5" customHeight="1">
      <c r="K485" s="4">
        <f t="shared" si="90"/>
        <v>6</v>
      </c>
      <c r="L485" s="34">
        <v>43272</v>
      </c>
      <c r="M485" s="4">
        <v>21</v>
      </c>
      <c r="N485" s="4">
        <v>2</v>
      </c>
      <c r="O485" s="31">
        <v>4.1666666666666664E-2</v>
      </c>
      <c r="P485" s="35">
        <v>21.86</v>
      </c>
      <c r="Q485" s="36">
        <f t="shared" si="91"/>
        <v>13</v>
      </c>
      <c r="R485" s="4">
        <f t="shared" si="92"/>
        <v>0</v>
      </c>
      <c r="S485" s="31">
        <f t="shared" si="98"/>
        <v>0.19388888888888889</v>
      </c>
      <c r="T485" s="31">
        <f t="shared" si="99"/>
        <v>0.79240740740740734</v>
      </c>
      <c r="U485" s="4">
        <f t="shared" si="93"/>
        <v>0</v>
      </c>
      <c r="V485" s="4" t="str">
        <f t="shared" si="94"/>
        <v/>
      </c>
      <c r="W485" s="18" t="str">
        <f>IF(V485="","",VLOOKUP(L485,日射量と図３!$A$4:$C$368,3,TRUE)*238.85/100)</f>
        <v/>
      </c>
      <c r="X485" s="4" t="str">
        <f t="shared" si="95"/>
        <v/>
      </c>
      <c r="Y485" s="4" t="str">
        <f t="shared" si="100"/>
        <v/>
      </c>
      <c r="Z485" s="4" t="str">
        <f t="shared" si="101"/>
        <v/>
      </c>
      <c r="AA485" s="4" t="str">
        <f>IF($V485="","",IF(Y485&lt;36,0,IF(AND(36&lt;=Y485,Y485&lt;71),VLOOKUP($W485,日射量と図３!$E$6:$F$34,2,TRUE),IF(AND(71&lt;=Y485,Y485&lt;107),VLOOKUP($W485,日射量と図３!$E$6:$G$34,3,TRUE),IF(AND(107&lt;=Y485,Y485&lt;143),VLOOKUP($W485,日射量と図３!$E$6:$H$34,4,TRUE),VLOOKUP($W485,日射量と図３!$E$6:$I$34,5,TRUE))))))</f>
        <v/>
      </c>
      <c r="AB485" s="4" t="str">
        <f>IF($V485="","",IF(Z485&lt;36,0,IF(AND(36&lt;=Z485,Z485&lt;71),VLOOKUP($W485,日射量と図３!$E$6:$F$34,2,TRUE),IF(AND(71&lt;=Z485,Z485&lt;107),VLOOKUP($W485,日射量と図３!$E$6:$G$34,3,TRUE),IF(AND(107&lt;=Z485,Z485&lt;143),VLOOKUP($W485,日射量と図３!$E$6:$H$34,4,TRUE),VLOOKUP($W485,日射量と図３!$E$6:$I$34,5,TRUE))))))</f>
        <v/>
      </c>
      <c r="AC485" s="382" t="str">
        <f t="shared" si="96"/>
        <v/>
      </c>
      <c r="AD485" s="382" t="str">
        <f t="shared" si="97"/>
        <v/>
      </c>
    </row>
    <row r="486" spans="11:30" ht="13.5" customHeight="1">
      <c r="K486" s="4">
        <f t="shared" si="90"/>
        <v>6</v>
      </c>
      <c r="L486" s="34">
        <v>43272</v>
      </c>
      <c r="M486" s="4">
        <v>21</v>
      </c>
      <c r="N486" s="4">
        <v>3</v>
      </c>
      <c r="O486" s="31">
        <v>8.3333333333333329E-2</v>
      </c>
      <c r="P486" s="35">
        <v>21.659999999999997</v>
      </c>
      <c r="Q486" s="36">
        <f t="shared" si="91"/>
        <v>13</v>
      </c>
      <c r="R486" s="4">
        <f t="shared" si="92"/>
        <v>0</v>
      </c>
      <c r="S486" s="31">
        <f t="shared" si="98"/>
        <v>0.19388888888888889</v>
      </c>
      <c r="T486" s="31">
        <f t="shared" si="99"/>
        <v>0.79240740740740734</v>
      </c>
      <c r="U486" s="4">
        <f t="shared" si="93"/>
        <v>0</v>
      </c>
      <c r="V486" s="4" t="str">
        <f t="shared" si="94"/>
        <v/>
      </c>
      <c r="W486" s="18" t="str">
        <f>IF(V486="","",VLOOKUP(L486,日射量と図３!$A$4:$C$368,3,TRUE)*238.85/100)</f>
        <v/>
      </c>
      <c r="X486" s="4" t="str">
        <f t="shared" si="95"/>
        <v/>
      </c>
      <c r="Y486" s="4" t="str">
        <f t="shared" si="100"/>
        <v/>
      </c>
      <c r="Z486" s="4" t="str">
        <f t="shared" si="101"/>
        <v/>
      </c>
      <c r="AA486" s="4" t="str">
        <f>IF($V486="","",IF(Y486&lt;36,0,IF(AND(36&lt;=Y486,Y486&lt;71),VLOOKUP($W486,日射量と図３!$E$6:$F$34,2,TRUE),IF(AND(71&lt;=Y486,Y486&lt;107),VLOOKUP($W486,日射量と図３!$E$6:$G$34,3,TRUE),IF(AND(107&lt;=Y486,Y486&lt;143),VLOOKUP($W486,日射量と図３!$E$6:$H$34,4,TRUE),VLOOKUP($W486,日射量と図３!$E$6:$I$34,5,TRUE))))))</f>
        <v/>
      </c>
      <c r="AB486" s="4" t="str">
        <f>IF($V486="","",IF(Z486&lt;36,0,IF(AND(36&lt;=Z486,Z486&lt;71),VLOOKUP($W486,日射量と図３!$E$6:$F$34,2,TRUE),IF(AND(71&lt;=Z486,Z486&lt;107),VLOOKUP($W486,日射量と図３!$E$6:$G$34,3,TRUE),IF(AND(107&lt;=Z486,Z486&lt;143),VLOOKUP($W486,日射量と図３!$E$6:$H$34,4,TRUE),VLOOKUP($W486,日射量と図３!$E$6:$I$34,5,TRUE))))))</f>
        <v/>
      </c>
      <c r="AC486" s="382" t="str">
        <f t="shared" si="96"/>
        <v/>
      </c>
      <c r="AD486" s="382" t="str">
        <f t="shared" si="97"/>
        <v/>
      </c>
    </row>
    <row r="487" spans="11:30" ht="13.5" customHeight="1">
      <c r="K487" s="4">
        <f t="shared" si="90"/>
        <v>6</v>
      </c>
      <c r="L487" s="34">
        <v>43272</v>
      </c>
      <c r="M487" s="4">
        <v>21</v>
      </c>
      <c r="N487" s="4">
        <v>4</v>
      </c>
      <c r="O487" s="31">
        <v>0.125</v>
      </c>
      <c r="P487" s="35">
        <v>21.43</v>
      </c>
      <c r="Q487" s="36">
        <f t="shared" si="91"/>
        <v>13</v>
      </c>
      <c r="R487" s="4">
        <f t="shared" si="92"/>
        <v>0</v>
      </c>
      <c r="S487" s="31">
        <f t="shared" si="98"/>
        <v>0.19388888888888889</v>
      </c>
      <c r="T487" s="31">
        <f t="shared" si="99"/>
        <v>0.79240740740740734</v>
      </c>
      <c r="U487" s="4">
        <f t="shared" si="93"/>
        <v>0</v>
      </c>
      <c r="V487" s="4" t="str">
        <f t="shared" si="94"/>
        <v/>
      </c>
      <c r="W487" s="18" t="str">
        <f>IF(V487="","",VLOOKUP(L487,日射量と図３!$A$4:$C$368,3,TRUE)*238.85/100)</f>
        <v/>
      </c>
      <c r="X487" s="4" t="str">
        <f t="shared" si="95"/>
        <v/>
      </c>
      <c r="Y487" s="4" t="str">
        <f t="shared" si="100"/>
        <v/>
      </c>
      <c r="Z487" s="4" t="str">
        <f t="shared" si="101"/>
        <v/>
      </c>
      <c r="AA487" s="4" t="str">
        <f>IF($V487="","",IF(Y487&lt;36,0,IF(AND(36&lt;=Y487,Y487&lt;71),VLOOKUP($W487,日射量と図３!$E$6:$F$34,2,TRUE),IF(AND(71&lt;=Y487,Y487&lt;107),VLOOKUP($W487,日射量と図３!$E$6:$G$34,3,TRUE),IF(AND(107&lt;=Y487,Y487&lt;143),VLOOKUP($W487,日射量と図３!$E$6:$H$34,4,TRUE),VLOOKUP($W487,日射量と図３!$E$6:$I$34,5,TRUE))))))</f>
        <v/>
      </c>
      <c r="AB487" s="4" t="str">
        <f>IF($V487="","",IF(Z487&lt;36,0,IF(AND(36&lt;=Z487,Z487&lt;71),VLOOKUP($W487,日射量と図３!$E$6:$F$34,2,TRUE),IF(AND(71&lt;=Z487,Z487&lt;107),VLOOKUP($W487,日射量と図３!$E$6:$G$34,3,TRUE),IF(AND(107&lt;=Z487,Z487&lt;143),VLOOKUP($W487,日射量と図３!$E$6:$H$34,4,TRUE),VLOOKUP($W487,日射量と図３!$E$6:$I$34,5,TRUE))))))</f>
        <v/>
      </c>
      <c r="AC487" s="382" t="str">
        <f t="shared" si="96"/>
        <v/>
      </c>
      <c r="AD487" s="382" t="str">
        <f t="shared" si="97"/>
        <v/>
      </c>
    </row>
    <row r="488" spans="11:30" ht="13.5" customHeight="1">
      <c r="K488" s="4">
        <f t="shared" si="90"/>
        <v>6</v>
      </c>
      <c r="L488" s="34">
        <v>43272</v>
      </c>
      <c r="M488" s="4">
        <v>21</v>
      </c>
      <c r="N488" s="4">
        <v>5</v>
      </c>
      <c r="O488" s="31">
        <v>0.16666666666666666</v>
      </c>
      <c r="P488" s="35">
        <v>21.080000000000002</v>
      </c>
      <c r="Q488" s="36">
        <f t="shared" si="91"/>
        <v>15</v>
      </c>
      <c r="R488" s="4">
        <f t="shared" si="92"/>
        <v>0</v>
      </c>
      <c r="S488" s="31">
        <f t="shared" si="98"/>
        <v>0.19388888888888889</v>
      </c>
      <c r="T488" s="31">
        <f t="shared" si="99"/>
        <v>0.79240740740740734</v>
      </c>
      <c r="U488" s="4">
        <f t="shared" si="93"/>
        <v>0</v>
      </c>
      <c r="V488" s="4" t="str">
        <f t="shared" si="94"/>
        <v/>
      </c>
      <c r="W488" s="18" t="str">
        <f>IF(V488="","",VLOOKUP(L488,日射量と図３!$A$4:$C$368,3,TRUE)*238.85/100)</f>
        <v/>
      </c>
      <c r="X488" s="4" t="str">
        <f t="shared" si="95"/>
        <v/>
      </c>
      <c r="Y488" s="4" t="str">
        <f t="shared" si="100"/>
        <v/>
      </c>
      <c r="Z488" s="4" t="str">
        <f t="shared" si="101"/>
        <v/>
      </c>
      <c r="AA488" s="4" t="str">
        <f>IF($V488="","",IF(Y488&lt;36,0,IF(AND(36&lt;=Y488,Y488&lt;71),VLOOKUP($W488,日射量と図３!$E$6:$F$34,2,TRUE),IF(AND(71&lt;=Y488,Y488&lt;107),VLOOKUP($W488,日射量と図３!$E$6:$G$34,3,TRUE),IF(AND(107&lt;=Y488,Y488&lt;143),VLOOKUP($W488,日射量と図３!$E$6:$H$34,4,TRUE),VLOOKUP($W488,日射量と図３!$E$6:$I$34,5,TRUE))))))</f>
        <v/>
      </c>
      <c r="AB488" s="4" t="str">
        <f>IF($V488="","",IF(Z488&lt;36,0,IF(AND(36&lt;=Z488,Z488&lt;71),VLOOKUP($W488,日射量と図３!$E$6:$F$34,2,TRUE),IF(AND(71&lt;=Z488,Z488&lt;107),VLOOKUP($W488,日射量と図３!$E$6:$G$34,3,TRUE),IF(AND(107&lt;=Z488,Z488&lt;143),VLOOKUP($W488,日射量と図３!$E$6:$H$34,4,TRUE),VLOOKUP($W488,日射量と図３!$E$6:$I$34,5,TRUE))))))</f>
        <v/>
      </c>
      <c r="AC488" s="382" t="str">
        <f t="shared" si="96"/>
        <v/>
      </c>
      <c r="AD488" s="382" t="str">
        <f t="shared" si="97"/>
        <v/>
      </c>
    </row>
    <row r="489" spans="11:30" ht="13.5" customHeight="1">
      <c r="K489" s="4">
        <f t="shared" si="90"/>
        <v>6</v>
      </c>
      <c r="L489" s="34">
        <v>43272</v>
      </c>
      <c r="M489" s="4">
        <v>21</v>
      </c>
      <c r="N489" s="4">
        <v>6</v>
      </c>
      <c r="O489" s="31">
        <v>0.20833333333333334</v>
      </c>
      <c r="P489" s="35">
        <v>20.77</v>
      </c>
      <c r="Q489" s="36">
        <f t="shared" si="91"/>
        <v>15</v>
      </c>
      <c r="R489" s="4">
        <f t="shared" si="92"/>
        <v>0</v>
      </c>
      <c r="S489" s="31">
        <f t="shared" si="98"/>
        <v>0.19388888888888889</v>
      </c>
      <c r="T489" s="31">
        <f t="shared" si="99"/>
        <v>0.79240740740740734</v>
      </c>
      <c r="U489" s="4">
        <f t="shared" si="93"/>
        <v>0</v>
      </c>
      <c r="V489" s="4" t="str">
        <f t="shared" si="94"/>
        <v/>
      </c>
      <c r="W489" s="18" t="str">
        <f>IF(V489="","",VLOOKUP(L489,日射量と図３!$A$4:$C$368,3,TRUE)*238.85/100)</f>
        <v/>
      </c>
      <c r="X489" s="4" t="str">
        <f t="shared" si="95"/>
        <v/>
      </c>
      <c r="Y489" s="4" t="str">
        <f t="shared" si="100"/>
        <v/>
      </c>
      <c r="Z489" s="4" t="str">
        <f t="shared" si="101"/>
        <v/>
      </c>
      <c r="AA489" s="4" t="str">
        <f>IF($V489="","",IF(Y489&lt;36,0,IF(AND(36&lt;=Y489,Y489&lt;71),VLOOKUP($W489,日射量と図３!$E$6:$F$34,2,TRUE),IF(AND(71&lt;=Y489,Y489&lt;107),VLOOKUP($W489,日射量と図３!$E$6:$G$34,3,TRUE),IF(AND(107&lt;=Y489,Y489&lt;143),VLOOKUP($W489,日射量と図３!$E$6:$H$34,4,TRUE),VLOOKUP($W489,日射量と図３!$E$6:$I$34,5,TRUE))))))</f>
        <v/>
      </c>
      <c r="AB489" s="4" t="str">
        <f>IF($V489="","",IF(Z489&lt;36,0,IF(AND(36&lt;=Z489,Z489&lt;71),VLOOKUP($W489,日射量と図３!$E$6:$F$34,2,TRUE),IF(AND(71&lt;=Z489,Z489&lt;107),VLOOKUP($W489,日射量と図３!$E$6:$G$34,3,TRUE),IF(AND(107&lt;=Z489,Z489&lt;143),VLOOKUP($W489,日射量と図３!$E$6:$H$34,4,TRUE),VLOOKUP($W489,日射量と図３!$E$6:$I$34,5,TRUE))))))</f>
        <v/>
      </c>
      <c r="AC489" s="382" t="str">
        <f t="shared" si="96"/>
        <v/>
      </c>
      <c r="AD489" s="382" t="str">
        <f t="shared" si="97"/>
        <v/>
      </c>
    </row>
    <row r="490" spans="11:30" ht="13.5" customHeight="1">
      <c r="K490" s="4">
        <f t="shared" si="90"/>
        <v>6</v>
      </c>
      <c r="L490" s="34">
        <v>43272</v>
      </c>
      <c r="M490" s="4">
        <v>21</v>
      </c>
      <c r="N490" s="4">
        <v>7</v>
      </c>
      <c r="O490" s="31">
        <v>0.25</v>
      </c>
      <c r="P490" s="35">
        <v>20.759999999999998</v>
      </c>
      <c r="Q490" s="36">
        <f t="shared" si="91"/>
        <v>15</v>
      </c>
      <c r="R490" s="4">
        <f t="shared" si="92"/>
        <v>0</v>
      </c>
      <c r="S490" s="31">
        <f t="shared" si="98"/>
        <v>0.19388888888888889</v>
      </c>
      <c r="T490" s="31">
        <f t="shared" si="99"/>
        <v>0.79240740740740734</v>
      </c>
      <c r="U490" s="4">
        <f t="shared" si="93"/>
        <v>0</v>
      </c>
      <c r="V490" s="4" t="str">
        <f t="shared" si="94"/>
        <v/>
      </c>
      <c r="W490" s="18" t="str">
        <f>IF(V490="","",VLOOKUP(L490,日射量と図３!$A$4:$C$368,3,TRUE)*238.85/100)</f>
        <v/>
      </c>
      <c r="X490" s="4" t="str">
        <f t="shared" si="95"/>
        <v/>
      </c>
      <c r="Y490" s="4" t="str">
        <f t="shared" si="100"/>
        <v/>
      </c>
      <c r="Z490" s="4" t="str">
        <f t="shared" si="101"/>
        <v/>
      </c>
      <c r="AA490" s="4" t="str">
        <f>IF($V490="","",IF(Y490&lt;36,0,IF(AND(36&lt;=Y490,Y490&lt;71),VLOOKUP($W490,日射量と図３!$E$6:$F$34,2,TRUE),IF(AND(71&lt;=Y490,Y490&lt;107),VLOOKUP($W490,日射量と図３!$E$6:$G$34,3,TRUE),IF(AND(107&lt;=Y490,Y490&lt;143),VLOOKUP($W490,日射量と図３!$E$6:$H$34,4,TRUE),VLOOKUP($W490,日射量と図３!$E$6:$I$34,5,TRUE))))))</f>
        <v/>
      </c>
      <c r="AB490" s="4" t="str">
        <f>IF($V490="","",IF(Z490&lt;36,0,IF(AND(36&lt;=Z490,Z490&lt;71),VLOOKUP($W490,日射量と図３!$E$6:$F$34,2,TRUE),IF(AND(71&lt;=Z490,Z490&lt;107),VLOOKUP($W490,日射量と図３!$E$6:$G$34,3,TRUE),IF(AND(107&lt;=Z490,Z490&lt;143),VLOOKUP($W490,日射量と図３!$E$6:$H$34,4,TRUE),VLOOKUP($W490,日射量と図３!$E$6:$I$34,5,TRUE))))))</f>
        <v/>
      </c>
      <c r="AC490" s="382" t="str">
        <f t="shared" si="96"/>
        <v/>
      </c>
      <c r="AD490" s="382" t="str">
        <f t="shared" si="97"/>
        <v/>
      </c>
    </row>
    <row r="491" spans="11:30" ht="13.5" customHeight="1">
      <c r="K491" s="4">
        <f t="shared" si="90"/>
        <v>6</v>
      </c>
      <c r="L491" s="34">
        <v>43272</v>
      </c>
      <c r="M491" s="4">
        <v>21</v>
      </c>
      <c r="N491" s="4">
        <v>8</v>
      </c>
      <c r="O491" s="31">
        <v>0.29166666666666669</v>
      </c>
      <c r="P491" s="35">
        <v>20.98</v>
      </c>
      <c r="Q491" s="36">
        <f t="shared" si="91"/>
        <v>12</v>
      </c>
      <c r="R491" s="4">
        <f t="shared" si="92"/>
        <v>0</v>
      </c>
      <c r="S491" s="31">
        <f t="shared" si="98"/>
        <v>0.19388888888888889</v>
      </c>
      <c r="T491" s="31">
        <f t="shared" si="99"/>
        <v>0.79240740740740734</v>
      </c>
      <c r="U491" s="4">
        <f t="shared" si="93"/>
        <v>0</v>
      </c>
      <c r="V491" s="4" t="str">
        <f t="shared" si="94"/>
        <v/>
      </c>
      <c r="W491" s="18" t="str">
        <f>IF(V491="","",VLOOKUP(L491,日射量と図３!$A$4:$C$368,3,TRUE)*238.85/100)</f>
        <v/>
      </c>
      <c r="X491" s="4" t="str">
        <f t="shared" si="95"/>
        <v/>
      </c>
      <c r="Y491" s="4" t="str">
        <f t="shared" si="100"/>
        <v/>
      </c>
      <c r="Z491" s="4" t="str">
        <f t="shared" si="101"/>
        <v/>
      </c>
      <c r="AA491" s="4" t="str">
        <f>IF($V491="","",IF(Y491&lt;36,0,IF(AND(36&lt;=Y491,Y491&lt;71),VLOOKUP($W491,日射量と図３!$E$6:$F$34,2,TRUE),IF(AND(71&lt;=Y491,Y491&lt;107),VLOOKUP($W491,日射量と図３!$E$6:$G$34,3,TRUE),IF(AND(107&lt;=Y491,Y491&lt;143),VLOOKUP($W491,日射量と図３!$E$6:$H$34,4,TRUE),VLOOKUP($W491,日射量と図３!$E$6:$I$34,5,TRUE))))))</f>
        <v/>
      </c>
      <c r="AB491" s="4" t="str">
        <f>IF($V491="","",IF(Z491&lt;36,0,IF(AND(36&lt;=Z491,Z491&lt;71),VLOOKUP($W491,日射量と図３!$E$6:$F$34,2,TRUE),IF(AND(71&lt;=Z491,Z491&lt;107),VLOOKUP($W491,日射量と図３!$E$6:$G$34,3,TRUE),IF(AND(107&lt;=Z491,Z491&lt;143),VLOOKUP($W491,日射量と図３!$E$6:$H$34,4,TRUE),VLOOKUP($W491,日射量と図３!$E$6:$I$34,5,TRUE))))))</f>
        <v/>
      </c>
      <c r="AC491" s="382" t="str">
        <f t="shared" si="96"/>
        <v/>
      </c>
      <c r="AD491" s="382" t="str">
        <f t="shared" si="97"/>
        <v/>
      </c>
    </row>
    <row r="492" spans="11:30" ht="13.5" customHeight="1">
      <c r="K492" s="4">
        <f t="shared" si="90"/>
        <v>6</v>
      </c>
      <c r="L492" s="34">
        <v>43272</v>
      </c>
      <c r="M492" s="4">
        <v>21</v>
      </c>
      <c r="N492" s="4">
        <v>9</v>
      </c>
      <c r="O492" s="31">
        <v>0.33333333333333331</v>
      </c>
      <c r="P492" s="35">
        <v>21.479999999999997</v>
      </c>
      <c r="Q492" s="36">
        <f t="shared" si="91"/>
        <v>12</v>
      </c>
      <c r="R492" s="4">
        <f t="shared" si="92"/>
        <v>0</v>
      </c>
      <c r="S492" s="31">
        <f t="shared" si="98"/>
        <v>0.19388888888888889</v>
      </c>
      <c r="T492" s="31">
        <f t="shared" si="99"/>
        <v>0.79240740740740734</v>
      </c>
      <c r="U492" s="4">
        <f t="shared" si="93"/>
        <v>0</v>
      </c>
      <c r="V492" s="4" t="str">
        <f t="shared" si="94"/>
        <v/>
      </c>
      <c r="W492" s="18" t="str">
        <f>IF(V492="","",VLOOKUP(L492,日射量と図３!$A$4:$C$368,3,TRUE)*238.85/100)</f>
        <v/>
      </c>
      <c r="X492" s="4" t="str">
        <f t="shared" si="95"/>
        <v/>
      </c>
      <c r="Y492" s="4" t="str">
        <f t="shared" si="100"/>
        <v/>
      </c>
      <c r="Z492" s="4" t="str">
        <f t="shared" si="101"/>
        <v/>
      </c>
      <c r="AA492" s="4" t="str">
        <f>IF($V492="","",IF(Y492&lt;36,0,IF(AND(36&lt;=Y492,Y492&lt;71),VLOOKUP($W492,日射量と図３!$E$6:$F$34,2,TRUE),IF(AND(71&lt;=Y492,Y492&lt;107),VLOOKUP($W492,日射量と図３!$E$6:$G$34,3,TRUE),IF(AND(107&lt;=Y492,Y492&lt;143),VLOOKUP($W492,日射量と図３!$E$6:$H$34,4,TRUE),VLOOKUP($W492,日射量と図３!$E$6:$I$34,5,TRUE))))))</f>
        <v/>
      </c>
      <c r="AB492" s="4" t="str">
        <f>IF($V492="","",IF(Z492&lt;36,0,IF(AND(36&lt;=Z492,Z492&lt;71),VLOOKUP($W492,日射量と図３!$E$6:$F$34,2,TRUE),IF(AND(71&lt;=Z492,Z492&lt;107),VLOOKUP($W492,日射量と図３!$E$6:$G$34,3,TRUE),IF(AND(107&lt;=Z492,Z492&lt;143),VLOOKUP($W492,日射量と図３!$E$6:$H$34,4,TRUE),VLOOKUP($W492,日射量と図３!$E$6:$I$34,5,TRUE))))))</f>
        <v/>
      </c>
      <c r="AC492" s="382" t="str">
        <f t="shared" si="96"/>
        <v/>
      </c>
      <c r="AD492" s="382" t="str">
        <f t="shared" si="97"/>
        <v/>
      </c>
    </row>
    <row r="493" spans="11:30" ht="13.5" customHeight="1">
      <c r="K493" s="4">
        <f t="shared" si="90"/>
        <v>6</v>
      </c>
      <c r="L493" s="34">
        <v>43272</v>
      </c>
      <c r="M493" s="4">
        <v>21</v>
      </c>
      <c r="N493" s="4">
        <v>10</v>
      </c>
      <c r="O493" s="31">
        <v>0.375</v>
      </c>
      <c r="P493" s="35">
        <v>22.3</v>
      </c>
      <c r="Q493" s="36">
        <f t="shared" si="91"/>
        <v>12</v>
      </c>
      <c r="R493" s="4">
        <f t="shared" si="92"/>
        <v>0</v>
      </c>
      <c r="S493" s="31">
        <f t="shared" si="98"/>
        <v>0.19388888888888889</v>
      </c>
      <c r="T493" s="31">
        <f t="shared" si="99"/>
        <v>0.79240740740740734</v>
      </c>
      <c r="U493" s="4">
        <f t="shared" si="93"/>
        <v>0</v>
      </c>
      <c r="V493" s="4" t="str">
        <f t="shared" si="94"/>
        <v/>
      </c>
      <c r="W493" s="18" t="str">
        <f>IF(V493="","",VLOOKUP(L493,日射量と図３!$A$4:$C$368,3,TRUE)*238.85/100)</f>
        <v/>
      </c>
      <c r="X493" s="4" t="str">
        <f t="shared" si="95"/>
        <v/>
      </c>
      <c r="Y493" s="4" t="str">
        <f t="shared" si="100"/>
        <v/>
      </c>
      <c r="Z493" s="4" t="str">
        <f t="shared" si="101"/>
        <v/>
      </c>
      <c r="AA493" s="4" t="str">
        <f>IF($V493="","",IF(Y493&lt;36,0,IF(AND(36&lt;=Y493,Y493&lt;71),VLOOKUP($W493,日射量と図３!$E$6:$F$34,2,TRUE),IF(AND(71&lt;=Y493,Y493&lt;107),VLOOKUP($W493,日射量と図３!$E$6:$G$34,3,TRUE),IF(AND(107&lt;=Y493,Y493&lt;143),VLOOKUP($W493,日射量と図３!$E$6:$H$34,4,TRUE),VLOOKUP($W493,日射量と図３!$E$6:$I$34,5,TRUE))))))</f>
        <v/>
      </c>
      <c r="AB493" s="4" t="str">
        <f>IF($V493="","",IF(Z493&lt;36,0,IF(AND(36&lt;=Z493,Z493&lt;71),VLOOKUP($W493,日射量と図３!$E$6:$F$34,2,TRUE),IF(AND(71&lt;=Z493,Z493&lt;107),VLOOKUP($W493,日射量と図３!$E$6:$G$34,3,TRUE),IF(AND(107&lt;=Z493,Z493&lt;143),VLOOKUP($W493,日射量と図３!$E$6:$H$34,4,TRUE),VLOOKUP($W493,日射量と図３!$E$6:$I$34,5,TRUE))))))</f>
        <v/>
      </c>
      <c r="AC493" s="382" t="str">
        <f t="shared" si="96"/>
        <v/>
      </c>
      <c r="AD493" s="382" t="str">
        <f t="shared" si="97"/>
        <v/>
      </c>
    </row>
    <row r="494" spans="11:30" ht="13.5" customHeight="1">
      <c r="K494" s="4">
        <f t="shared" si="90"/>
        <v>6</v>
      </c>
      <c r="L494" s="34">
        <v>43272</v>
      </c>
      <c r="M494" s="4">
        <v>21</v>
      </c>
      <c r="N494" s="4">
        <v>11</v>
      </c>
      <c r="O494" s="31">
        <v>0.41666666666666669</v>
      </c>
      <c r="P494" s="35">
        <v>22.609999999999996</v>
      </c>
      <c r="Q494" s="36">
        <f t="shared" si="91"/>
        <v>12</v>
      </c>
      <c r="R494" s="4">
        <f t="shared" si="92"/>
        <v>0</v>
      </c>
      <c r="S494" s="31">
        <f t="shared" si="98"/>
        <v>0.19388888888888889</v>
      </c>
      <c r="T494" s="31">
        <f t="shared" si="99"/>
        <v>0.79240740740740734</v>
      </c>
      <c r="U494" s="4">
        <f t="shared" si="93"/>
        <v>0</v>
      </c>
      <c r="V494" s="4" t="str">
        <f t="shared" si="94"/>
        <v/>
      </c>
      <c r="W494" s="18" t="str">
        <f>IF(V494="","",VLOOKUP(L494,日射量と図３!$A$4:$C$368,3,TRUE)*238.85/100)</f>
        <v/>
      </c>
      <c r="X494" s="4" t="str">
        <f t="shared" si="95"/>
        <v/>
      </c>
      <c r="Y494" s="4" t="str">
        <f t="shared" si="100"/>
        <v/>
      </c>
      <c r="Z494" s="4" t="str">
        <f t="shared" si="101"/>
        <v/>
      </c>
      <c r="AA494" s="4" t="str">
        <f>IF($V494="","",IF(Y494&lt;36,0,IF(AND(36&lt;=Y494,Y494&lt;71),VLOOKUP($W494,日射量と図３!$E$6:$F$34,2,TRUE),IF(AND(71&lt;=Y494,Y494&lt;107),VLOOKUP($W494,日射量と図３!$E$6:$G$34,3,TRUE),IF(AND(107&lt;=Y494,Y494&lt;143),VLOOKUP($W494,日射量と図３!$E$6:$H$34,4,TRUE),VLOOKUP($W494,日射量と図３!$E$6:$I$34,5,TRUE))))))</f>
        <v/>
      </c>
      <c r="AB494" s="4" t="str">
        <f>IF($V494="","",IF(Z494&lt;36,0,IF(AND(36&lt;=Z494,Z494&lt;71),VLOOKUP($W494,日射量と図３!$E$6:$F$34,2,TRUE),IF(AND(71&lt;=Z494,Z494&lt;107),VLOOKUP($W494,日射量と図３!$E$6:$G$34,3,TRUE),IF(AND(107&lt;=Z494,Z494&lt;143),VLOOKUP($W494,日射量と図３!$E$6:$H$34,4,TRUE),VLOOKUP($W494,日射量と図３!$E$6:$I$34,5,TRUE))))))</f>
        <v/>
      </c>
      <c r="AC494" s="382" t="str">
        <f t="shared" si="96"/>
        <v/>
      </c>
      <c r="AD494" s="382" t="str">
        <f t="shared" si="97"/>
        <v/>
      </c>
    </row>
    <row r="495" spans="11:30" ht="13.5" customHeight="1">
      <c r="K495" s="4">
        <f t="shared" si="90"/>
        <v>6</v>
      </c>
      <c r="L495" s="34">
        <v>43272</v>
      </c>
      <c r="M495" s="4">
        <v>21</v>
      </c>
      <c r="N495" s="4">
        <v>12</v>
      </c>
      <c r="O495" s="31">
        <v>0.45833333333333331</v>
      </c>
      <c r="P495" s="35">
        <v>22.910000000000004</v>
      </c>
      <c r="Q495" s="36">
        <f t="shared" si="91"/>
        <v>12</v>
      </c>
      <c r="R495" s="4">
        <f t="shared" si="92"/>
        <v>0</v>
      </c>
      <c r="S495" s="31">
        <f t="shared" si="98"/>
        <v>0.19388888888888889</v>
      </c>
      <c r="T495" s="31">
        <f t="shared" si="99"/>
        <v>0.79240740740740734</v>
      </c>
      <c r="U495" s="4">
        <f t="shared" si="93"/>
        <v>0</v>
      </c>
      <c r="V495" s="4" t="str">
        <f t="shared" si="94"/>
        <v/>
      </c>
      <c r="W495" s="18" t="str">
        <f>IF(V495="","",VLOOKUP(L495,日射量と図３!$A$4:$C$368,3,TRUE)*238.85/100)</f>
        <v/>
      </c>
      <c r="X495" s="4" t="str">
        <f t="shared" si="95"/>
        <v/>
      </c>
      <c r="Y495" s="4" t="str">
        <f t="shared" si="100"/>
        <v/>
      </c>
      <c r="Z495" s="4" t="str">
        <f t="shared" si="101"/>
        <v/>
      </c>
      <c r="AA495" s="4" t="str">
        <f>IF($V495="","",IF(Y495&lt;36,0,IF(AND(36&lt;=Y495,Y495&lt;71),VLOOKUP($W495,日射量と図３!$E$6:$F$34,2,TRUE),IF(AND(71&lt;=Y495,Y495&lt;107),VLOOKUP($W495,日射量と図３!$E$6:$G$34,3,TRUE),IF(AND(107&lt;=Y495,Y495&lt;143),VLOOKUP($W495,日射量と図３!$E$6:$H$34,4,TRUE),VLOOKUP($W495,日射量と図３!$E$6:$I$34,5,TRUE))))))</f>
        <v/>
      </c>
      <c r="AB495" s="4" t="str">
        <f>IF($V495="","",IF(Z495&lt;36,0,IF(AND(36&lt;=Z495,Z495&lt;71),VLOOKUP($W495,日射量と図３!$E$6:$F$34,2,TRUE),IF(AND(71&lt;=Z495,Z495&lt;107),VLOOKUP($W495,日射量と図３!$E$6:$G$34,3,TRUE),IF(AND(107&lt;=Z495,Z495&lt;143),VLOOKUP($W495,日射量と図３!$E$6:$H$34,4,TRUE),VLOOKUP($W495,日射量と図３!$E$6:$I$34,5,TRUE))))))</f>
        <v/>
      </c>
      <c r="AC495" s="382" t="str">
        <f t="shared" si="96"/>
        <v/>
      </c>
      <c r="AD495" s="382" t="str">
        <f t="shared" si="97"/>
        <v/>
      </c>
    </row>
    <row r="496" spans="11:30" ht="13.5" customHeight="1">
      <c r="K496" s="4">
        <f t="shared" si="90"/>
        <v>6</v>
      </c>
      <c r="L496" s="34">
        <v>43272</v>
      </c>
      <c r="M496" s="4">
        <v>21</v>
      </c>
      <c r="N496" s="4">
        <v>13</v>
      </c>
      <c r="O496" s="31">
        <v>0.5</v>
      </c>
      <c r="P496" s="35">
        <v>24.030000000000005</v>
      </c>
      <c r="Q496" s="36">
        <f t="shared" si="91"/>
        <v>12</v>
      </c>
      <c r="R496" s="4">
        <f t="shared" si="92"/>
        <v>0</v>
      </c>
      <c r="S496" s="31">
        <f t="shared" si="98"/>
        <v>0.19388888888888889</v>
      </c>
      <c r="T496" s="31">
        <f t="shared" si="99"/>
        <v>0.79240740740740734</v>
      </c>
      <c r="U496" s="4">
        <f t="shared" si="93"/>
        <v>0</v>
      </c>
      <c r="V496" s="4" t="str">
        <f t="shared" si="94"/>
        <v/>
      </c>
      <c r="W496" s="18" t="str">
        <f>IF(V496="","",VLOOKUP(L496,日射量と図３!$A$4:$C$368,3,TRUE)*238.85/100)</f>
        <v/>
      </c>
      <c r="X496" s="4" t="str">
        <f t="shared" si="95"/>
        <v/>
      </c>
      <c r="Y496" s="4" t="str">
        <f t="shared" si="100"/>
        <v/>
      </c>
      <c r="Z496" s="4" t="str">
        <f t="shared" si="101"/>
        <v/>
      </c>
      <c r="AA496" s="4" t="str">
        <f>IF($V496="","",IF(Y496&lt;36,0,IF(AND(36&lt;=Y496,Y496&lt;71),VLOOKUP($W496,日射量と図３!$E$6:$F$34,2,TRUE),IF(AND(71&lt;=Y496,Y496&lt;107),VLOOKUP($W496,日射量と図３!$E$6:$G$34,3,TRUE),IF(AND(107&lt;=Y496,Y496&lt;143),VLOOKUP($W496,日射量と図３!$E$6:$H$34,4,TRUE),VLOOKUP($W496,日射量と図３!$E$6:$I$34,5,TRUE))))))</f>
        <v/>
      </c>
      <c r="AB496" s="4" t="str">
        <f>IF($V496="","",IF(Z496&lt;36,0,IF(AND(36&lt;=Z496,Z496&lt;71),VLOOKUP($W496,日射量と図３!$E$6:$F$34,2,TRUE),IF(AND(71&lt;=Z496,Z496&lt;107),VLOOKUP($W496,日射量と図３!$E$6:$G$34,3,TRUE),IF(AND(107&lt;=Z496,Z496&lt;143),VLOOKUP($W496,日射量と図３!$E$6:$H$34,4,TRUE),VLOOKUP($W496,日射量と図３!$E$6:$I$34,5,TRUE))))))</f>
        <v/>
      </c>
      <c r="AC496" s="382" t="str">
        <f t="shared" si="96"/>
        <v/>
      </c>
      <c r="AD496" s="382" t="str">
        <f t="shared" si="97"/>
        <v/>
      </c>
    </row>
    <row r="497" spans="11:30" ht="13.5" customHeight="1">
      <c r="K497" s="4">
        <f t="shared" si="90"/>
        <v>6</v>
      </c>
      <c r="L497" s="34">
        <v>43272</v>
      </c>
      <c r="M497" s="4">
        <v>21</v>
      </c>
      <c r="N497" s="4">
        <v>14</v>
      </c>
      <c r="O497" s="31">
        <v>0.54166666666666663</v>
      </c>
      <c r="P497" s="35">
        <v>24.560000000000002</v>
      </c>
      <c r="Q497" s="36">
        <f t="shared" si="91"/>
        <v>12</v>
      </c>
      <c r="R497" s="4">
        <f t="shared" si="92"/>
        <v>0</v>
      </c>
      <c r="S497" s="31">
        <f t="shared" si="98"/>
        <v>0.19388888888888889</v>
      </c>
      <c r="T497" s="31">
        <f t="shared" si="99"/>
        <v>0.79240740740740734</v>
      </c>
      <c r="U497" s="4">
        <f t="shared" si="93"/>
        <v>0</v>
      </c>
      <c r="V497" s="4" t="str">
        <f t="shared" si="94"/>
        <v/>
      </c>
      <c r="W497" s="18" t="str">
        <f>IF(V497="","",VLOOKUP(L497,日射量と図３!$A$4:$C$368,3,TRUE)*238.85/100)</f>
        <v/>
      </c>
      <c r="X497" s="4" t="str">
        <f t="shared" si="95"/>
        <v/>
      </c>
      <c r="Y497" s="4" t="str">
        <f t="shared" si="100"/>
        <v/>
      </c>
      <c r="Z497" s="4" t="str">
        <f t="shared" si="101"/>
        <v/>
      </c>
      <c r="AA497" s="4" t="str">
        <f>IF($V497="","",IF(Y497&lt;36,0,IF(AND(36&lt;=Y497,Y497&lt;71),VLOOKUP($W497,日射量と図３!$E$6:$F$34,2,TRUE),IF(AND(71&lt;=Y497,Y497&lt;107),VLOOKUP($W497,日射量と図３!$E$6:$G$34,3,TRUE),IF(AND(107&lt;=Y497,Y497&lt;143),VLOOKUP($W497,日射量と図３!$E$6:$H$34,4,TRUE),VLOOKUP($W497,日射量と図３!$E$6:$I$34,5,TRUE))))))</f>
        <v/>
      </c>
      <c r="AB497" s="4" t="str">
        <f>IF($V497="","",IF(Z497&lt;36,0,IF(AND(36&lt;=Z497,Z497&lt;71),VLOOKUP($W497,日射量と図３!$E$6:$F$34,2,TRUE),IF(AND(71&lt;=Z497,Z497&lt;107),VLOOKUP($W497,日射量と図３!$E$6:$G$34,3,TRUE),IF(AND(107&lt;=Z497,Z497&lt;143),VLOOKUP($W497,日射量と図３!$E$6:$H$34,4,TRUE),VLOOKUP($W497,日射量と図３!$E$6:$I$34,5,TRUE))))))</f>
        <v/>
      </c>
      <c r="AC497" s="382" t="str">
        <f t="shared" si="96"/>
        <v/>
      </c>
      <c r="AD497" s="382" t="str">
        <f t="shared" si="97"/>
        <v/>
      </c>
    </row>
    <row r="498" spans="11:30" ht="13.5" customHeight="1">
      <c r="K498" s="4">
        <f t="shared" si="90"/>
        <v>6</v>
      </c>
      <c r="L498" s="34">
        <v>43272</v>
      </c>
      <c r="M498" s="4">
        <v>21</v>
      </c>
      <c r="N498" s="4">
        <v>15</v>
      </c>
      <c r="O498" s="31">
        <v>0.58333333333333337</v>
      </c>
      <c r="P498" s="35">
        <v>24.840000000000003</v>
      </c>
      <c r="Q498" s="36">
        <f t="shared" si="91"/>
        <v>12</v>
      </c>
      <c r="R498" s="4">
        <f t="shared" si="92"/>
        <v>0</v>
      </c>
      <c r="S498" s="31">
        <f t="shared" si="98"/>
        <v>0.19388888888888889</v>
      </c>
      <c r="T498" s="31">
        <f t="shared" si="99"/>
        <v>0.79240740740740734</v>
      </c>
      <c r="U498" s="4">
        <f t="shared" si="93"/>
        <v>0</v>
      </c>
      <c r="V498" s="4" t="str">
        <f t="shared" si="94"/>
        <v/>
      </c>
      <c r="W498" s="18" t="str">
        <f>IF(V498="","",VLOOKUP(L498,日射量と図３!$A$4:$C$368,3,TRUE)*238.85/100)</f>
        <v/>
      </c>
      <c r="X498" s="4" t="str">
        <f t="shared" si="95"/>
        <v/>
      </c>
      <c r="Y498" s="4" t="str">
        <f t="shared" si="100"/>
        <v/>
      </c>
      <c r="Z498" s="4" t="str">
        <f t="shared" si="101"/>
        <v/>
      </c>
      <c r="AA498" s="4" t="str">
        <f>IF($V498="","",IF(Y498&lt;36,0,IF(AND(36&lt;=Y498,Y498&lt;71),VLOOKUP($W498,日射量と図３!$E$6:$F$34,2,TRUE),IF(AND(71&lt;=Y498,Y498&lt;107),VLOOKUP($W498,日射量と図３!$E$6:$G$34,3,TRUE),IF(AND(107&lt;=Y498,Y498&lt;143),VLOOKUP($W498,日射量と図３!$E$6:$H$34,4,TRUE),VLOOKUP($W498,日射量と図３!$E$6:$I$34,5,TRUE))))))</f>
        <v/>
      </c>
      <c r="AB498" s="4" t="str">
        <f>IF($V498="","",IF(Z498&lt;36,0,IF(AND(36&lt;=Z498,Z498&lt;71),VLOOKUP($W498,日射量と図３!$E$6:$F$34,2,TRUE),IF(AND(71&lt;=Z498,Z498&lt;107),VLOOKUP($W498,日射量と図３!$E$6:$G$34,3,TRUE),IF(AND(107&lt;=Z498,Z498&lt;143),VLOOKUP($W498,日射量と図３!$E$6:$H$34,4,TRUE),VLOOKUP($W498,日射量と図３!$E$6:$I$34,5,TRUE))))))</f>
        <v/>
      </c>
      <c r="AC498" s="382" t="str">
        <f t="shared" si="96"/>
        <v/>
      </c>
      <c r="AD498" s="382" t="str">
        <f t="shared" si="97"/>
        <v/>
      </c>
    </row>
    <row r="499" spans="11:30" ht="13.5" customHeight="1">
      <c r="K499" s="4">
        <f t="shared" si="90"/>
        <v>6</v>
      </c>
      <c r="L499" s="34">
        <v>43272</v>
      </c>
      <c r="M499" s="4">
        <v>21</v>
      </c>
      <c r="N499" s="4">
        <v>16</v>
      </c>
      <c r="O499" s="31">
        <v>0.625</v>
      </c>
      <c r="P499" s="35">
        <v>25.229999999999997</v>
      </c>
      <c r="Q499" s="36">
        <f t="shared" si="91"/>
        <v>16</v>
      </c>
      <c r="R499" s="4">
        <f t="shared" si="92"/>
        <v>0</v>
      </c>
      <c r="S499" s="31">
        <f t="shared" si="98"/>
        <v>0.19388888888888889</v>
      </c>
      <c r="T499" s="31">
        <f t="shared" si="99"/>
        <v>0.79240740740740734</v>
      </c>
      <c r="U499" s="4">
        <f t="shared" si="93"/>
        <v>0</v>
      </c>
      <c r="V499" s="4" t="str">
        <f t="shared" si="94"/>
        <v/>
      </c>
      <c r="W499" s="18" t="str">
        <f>IF(V499="","",VLOOKUP(L499,日射量と図３!$A$4:$C$368,3,TRUE)*238.85/100)</f>
        <v/>
      </c>
      <c r="X499" s="4" t="str">
        <f t="shared" si="95"/>
        <v/>
      </c>
      <c r="Y499" s="4" t="str">
        <f t="shared" si="100"/>
        <v/>
      </c>
      <c r="Z499" s="4" t="str">
        <f t="shared" si="101"/>
        <v/>
      </c>
      <c r="AA499" s="4" t="str">
        <f>IF($V499="","",IF(Y499&lt;36,0,IF(AND(36&lt;=Y499,Y499&lt;71),VLOOKUP($W499,日射量と図３!$E$6:$F$34,2,TRUE),IF(AND(71&lt;=Y499,Y499&lt;107),VLOOKUP($W499,日射量と図３!$E$6:$G$34,3,TRUE),IF(AND(107&lt;=Y499,Y499&lt;143),VLOOKUP($W499,日射量と図３!$E$6:$H$34,4,TRUE),VLOOKUP($W499,日射量と図３!$E$6:$I$34,5,TRUE))))))</f>
        <v/>
      </c>
      <c r="AB499" s="4" t="str">
        <f>IF($V499="","",IF(Z499&lt;36,0,IF(AND(36&lt;=Z499,Z499&lt;71),VLOOKUP($W499,日射量と図３!$E$6:$F$34,2,TRUE),IF(AND(71&lt;=Z499,Z499&lt;107),VLOOKUP($W499,日射量と図３!$E$6:$G$34,3,TRUE),IF(AND(107&lt;=Z499,Z499&lt;143),VLOOKUP($W499,日射量と図３!$E$6:$H$34,4,TRUE),VLOOKUP($W499,日射量と図３!$E$6:$I$34,5,TRUE))))))</f>
        <v/>
      </c>
      <c r="AC499" s="382" t="str">
        <f t="shared" si="96"/>
        <v/>
      </c>
      <c r="AD499" s="382" t="str">
        <f t="shared" si="97"/>
        <v/>
      </c>
    </row>
    <row r="500" spans="11:30" ht="13.5" customHeight="1">
      <c r="K500" s="4">
        <f t="shared" si="90"/>
        <v>6</v>
      </c>
      <c r="L500" s="34">
        <v>43272</v>
      </c>
      <c r="M500" s="4">
        <v>21</v>
      </c>
      <c r="N500" s="4">
        <v>17</v>
      </c>
      <c r="O500" s="31">
        <v>0.66666666666666663</v>
      </c>
      <c r="P500" s="35">
        <v>25.25</v>
      </c>
      <c r="Q500" s="36">
        <f t="shared" si="91"/>
        <v>16</v>
      </c>
      <c r="R500" s="4">
        <f t="shared" si="92"/>
        <v>0</v>
      </c>
      <c r="S500" s="31">
        <f t="shared" si="98"/>
        <v>0.19388888888888889</v>
      </c>
      <c r="T500" s="31">
        <f t="shared" si="99"/>
        <v>0.79240740740740734</v>
      </c>
      <c r="U500" s="4">
        <f t="shared" si="93"/>
        <v>0</v>
      </c>
      <c r="V500" s="4" t="str">
        <f t="shared" si="94"/>
        <v/>
      </c>
      <c r="W500" s="18" t="str">
        <f>IF(V500="","",VLOOKUP(L500,日射量と図３!$A$4:$C$368,3,TRUE)*238.85/100)</f>
        <v/>
      </c>
      <c r="X500" s="4" t="str">
        <f t="shared" si="95"/>
        <v/>
      </c>
      <c r="Y500" s="4" t="str">
        <f t="shared" si="100"/>
        <v/>
      </c>
      <c r="Z500" s="4" t="str">
        <f t="shared" si="101"/>
        <v/>
      </c>
      <c r="AA500" s="4" t="str">
        <f>IF($V500="","",IF(Y500&lt;36,0,IF(AND(36&lt;=Y500,Y500&lt;71),VLOOKUP($W500,日射量と図３!$E$6:$F$34,2,TRUE),IF(AND(71&lt;=Y500,Y500&lt;107),VLOOKUP($W500,日射量と図３!$E$6:$G$34,3,TRUE),IF(AND(107&lt;=Y500,Y500&lt;143),VLOOKUP($W500,日射量と図３!$E$6:$H$34,4,TRUE),VLOOKUP($W500,日射量と図３!$E$6:$I$34,5,TRUE))))))</f>
        <v/>
      </c>
      <c r="AB500" s="4" t="str">
        <f>IF($V500="","",IF(Z500&lt;36,0,IF(AND(36&lt;=Z500,Z500&lt;71),VLOOKUP($W500,日射量と図３!$E$6:$F$34,2,TRUE),IF(AND(71&lt;=Z500,Z500&lt;107),VLOOKUP($W500,日射量と図３!$E$6:$G$34,3,TRUE),IF(AND(107&lt;=Z500,Z500&lt;143),VLOOKUP($W500,日射量と図３!$E$6:$H$34,4,TRUE),VLOOKUP($W500,日射量と図３!$E$6:$I$34,5,TRUE))))))</f>
        <v/>
      </c>
      <c r="AC500" s="382" t="str">
        <f t="shared" si="96"/>
        <v/>
      </c>
      <c r="AD500" s="382" t="str">
        <f t="shared" si="97"/>
        <v/>
      </c>
    </row>
    <row r="501" spans="11:30" ht="13.5" customHeight="1">
      <c r="K501" s="4">
        <f t="shared" si="90"/>
        <v>6</v>
      </c>
      <c r="L501" s="34">
        <v>43272</v>
      </c>
      <c r="M501" s="4">
        <v>21</v>
      </c>
      <c r="N501" s="4">
        <v>18</v>
      </c>
      <c r="O501" s="31">
        <v>0.70833333333333337</v>
      </c>
      <c r="P501" s="35">
        <v>25.15</v>
      </c>
      <c r="Q501" s="36">
        <f t="shared" si="91"/>
        <v>16</v>
      </c>
      <c r="R501" s="4">
        <f t="shared" si="92"/>
        <v>0</v>
      </c>
      <c r="S501" s="31">
        <f t="shared" si="98"/>
        <v>0.19388888888888889</v>
      </c>
      <c r="T501" s="31">
        <f t="shared" si="99"/>
        <v>0.79240740740740734</v>
      </c>
      <c r="U501" s="4">
        <f t="shared" si="93"/>
        <v>0</v>
      </c>
      <c r="V501" s="4" t="str">
        <f t="shared" si="94"/>
        <v/>
      </c>
      <c r="W501" s="18" t="str">
        <f>IF(V501="","",VLOOKUP(L501,日射量と図３!$A$4:$C$368,3,TRUE)*238.85/100)</f>
        <v/>
      </c>
      <c r="X501" s="4" t="str">
        <f t="shared" si="95"/>
        <v/>
      </c>
      <c r="Y501" s="4" t="str">
        <f t="shared" si="100"/>
        <v/>
      </c>
      <c r="Z501" s="4" t="str">
        <f t="shared" si="101"/>
        <v/>
      </c>
      <c r="AA501" s="4" t="str">
        <f>IF($V501="","",IF(Y501&lt;36,0,IF(AND(36&lt;=Y501,Y501&lt;71),VLOOKUP($W501,日射量と図３!$E$6:$F$34,2,TRUE),IF(AND(71&lt;=Y501,Y501&lt;107),VLOOKUP($W501,日射量と図３!$E$6:$G$34,3,TRUE),IF(AND(107&lt;=Y501,Y501&lt;143),VLOOKUP($W501,日射量と図３!$E$6:$H$34,4,TRUE),VLOOKUP($W501,日射量と図３!$E$6:$I$34,5,TRUE))))))</f>
        <v/>
      </c>
      <c r="AB501" s="4" t="str">
        <f>IF($V501="","",IF(Z501&lt;36,0,IF(AND(36&lt;=Z501,Z501&lt;71),VLOOKUP($W501,日射量と図３!$E$6:$F$34,2,TRUE),IF(AND(71&lt;=Z501,Z501&lt;107),VLOOKUP($W501,日射量と図３!$E$6:$G$34,3,TRUE),IF(AND(107&lt;=Z501,Z501&lt;143),VLOOKUP($W501,日射量と図３!$E$6:$H$34,4,TRUE),VLOOKUP($W501,日射量と図３!$E$6:$I$34,5,TRUE))))))</f>
        <v/>
      </c>
      <c r="AC501" s="382" t="str">
        <f t="shared" si="96"/>
        <v/>
      </c>
      <c r="AD501" s="382" t="str">
        <f t="shared" si="97"/>
        <v/>
      </c>
    </row>
    <row r="502" spans="11:30" ht="13.5" customHeight="1">
      <c r="K502" s="4">
        <f t="shared" si="90"/>
        <v>6</v>
      </c>
      <c r="L502" s="34">
        <v>43272</v>
      </c>
      <c r="M502" s="4">
        <v>21</v>
      </c>
      <c r="N502" s="4">
        <v>19</v>
      </c>
      <c r="O502" s="31">
        <v>0.75</v>
      </c>
      <c r="P502" s="35">
        <v>24.86</v>
      </c>
      <c r="Q502" s="36">
        <f t="shared" si="91"/>
        <v>16</v>
      </c>
      <c r="R502" s="4">
        <f t="shared" si="92"/>
        <v>0</v>
      </c>
      <c r="S502" s="31">
        <f t="shared" si="98"/>
        <v>0.19388888888888889</v>
      </c>
      <c r="T502" s="31">
        <f t="shared" si="99"/>
        <v>0.79240740740740734</v>
      </c>
      <c r="U502" s="4">
        <f t="shared" si="93"/>
        <v>0</v>
      </c>
      <c r="V502" s="4" t="str">
        <f t="shared" si="94"/>
        <v/>
      </c>
      <c r="W502" s="18" t="str">
        <f>IF(V502="","",VLOOKUP(L502,日射量と図３!$A$4:$C$368,3,TRUE)*238.85/100)</f>
        <v/>
      </c>
      <c r="X502" s="4" t="str">
        <f t="shared" si="95"/>
        <v/>
      </c>
      <c r="Y502" s="4" t="str">
        <f t="shared" si="100"/>
        <v/>
      </c>
      <c r="Z502" s="4" t="str">
        <f t="shared" si="101"/>
        <v/>
      </c>
      <c r="AA502" s="4" t="str">
        <f>IF($V502="","",IF(Y502&lt;36,0,IF(AND(36&lt;=Y502,Y502&lt;71),VLOOKUP($W502,日射量と図３!$E$6:$F$34,2,TRUE),IF(AND(71&lt;=Y502,Y502&lt;107),VLOOKUP($W502,日射量と図３!$E$6:$G$34,3,TRUE),IF(AND(107&lt;=Y502,Y502&lt;143),VLOOKUP($W502,日射量と図３!$E$6:$H$34,4,TRUE),VLOOKUP($W502,日射量と図３!$E$6:$I$34,5,TRUE))))))</f>
        <v/>
      </c>
      <c r="AB502" s="4" t="str">
        <f>IF($V502="","",IF(Z502&lt;36,0,IF(AND(36&lt;=Z502,Z502&lt;71),VLOOKUP($W502,日射量と図３!$E$6:$F$34,2,TRUE),IF(AND(71&lt;=Z502,Z502&lt;107),VLOOKUP($W502,日射量と図３!$E$6:$G$34,3,TRUE),IF(AND(107&lt;=Z502,Z502&lt;143),VLOOKUP($W502,日射量と図３!$E$6:$H$34,4,TRUE),VLOOKUP($W502,日射量と図３!$E$6:$I$34,5,TRUE))))))</f>
        <v/>
      </c>
      <c r="AC502" s="382" t="str">
        <f t="shared" si="96"/>
        <v/>
      </c>
      <c r="AD502" s="382" t="str">
        <f t="shared" si="97"/>
        <v/>
      </c>
    </row>
    <row r="503" spans="11:30" ht="13.5" customHeight="1">
      <c r="K503" s="4">
        <f t="shared" si="90"/>
        <v>6</v>
      </c>
      <c r="L503" s="34">
        <v>43272</v>
      </c>
      <c r="M503" s="4">
        <v>21</v>
      </c>
      <c r="N503" s="4">
        <v>20</v>
      </c>
      <c r="O503" s="31">
        <v>0.79166666666666663</v>
      </c>
      <c r="P503" s="35">
        <v>24.240000000000002</v>
      </c>
      <c r="Q503" s="36">
        <f t="shared" si="91"/>
        <v>16</v>
      </c>
      <c r="R503" s="4">
        <f t="shared" si="92"/>
        <v>0</v>
      </c>
      <c r="S503" s="31">
        <f t="shared" si="98"/>
        <v>0.19388888888888889</v>
      </c>
      <c r="T503" s="31">
        <f t="shared" si="99"/>
        <v>0.79240740740740734</v>
      </c>
      <c r="U503" s="4">
        <f t="shared" si="93"/>
        <v>0</v>
      </c>
      <c r="V503" s="4" t="str">
        <f t="shared" si="94"/>
        <v/>
      </c>
      <c r="W503" s="18" t="str">
        <f>IF(V503="","",VLOOKUP(L503,日射量と図３!$A$4:$C$368,3,TRUE)*238.85/100)</f>
        <v/>
      </c>
      <c r="X503" s="4" t="str">
        <f t="shared" si="95"/>
        <v/>
      </c>
      <c r="Y503" s="4" t="str">
        <f t="shared" si="100"/>
        <v/>
      </c>
      <c r="Z503" s="4" t="str">
        <f t="shared" si="101"/>
        <v/>
      </c>
      <c r="AA503" s="4" t="str">
        <f>IF($V503="","",IF(Y503&lt;36,0,IF(AND(36&lt;=Y503,Y503&lt;71),VLOOKUP($W503,日射量と図３!$E$6:$F$34,2,TRUE),IF(AND(71&lt;=Y503,Y503&lt;107),VLOOKUP($W503,日射量と図３!$E$6:$G$34,3,TRUE),IF(AND(107&lt;=Y503,Y503&lt;143),VLOOKUP($W503,日射量と図３!$E$6:$H$34,4,TRUE),VLOOKUP($W503,日射量と図３!$E$6:$I$34,5,TRUE))))))</f>
        <v/>
      </c>
      <c r="AB503" s="4" t="str">
        <f>IF($V503="","",IF(Z503&lt;36,0,IF(AND(36&lt;=Z503,Z503&lt;71),VLOOKUP($W503,日射量と図３!$E$6:$F$34,2,TRUE),IF(AND(71&lt;=Z503,Z503&lt;107),VLOOKUP($W503,日射量と図３!$E$6:$G$34,3,TRUE),IF(AND(107&lt;=Z503,Z503&lt;143),VLOOKUP($W503,日射量と図３!$E$6:$H$34,4,TRUE),VLOOKUP($W503,日射量と図３!$E$6:$I$34,5,TRUE))))))</f>
        <v/>
      </c>
      <c r="AC503" s="382" t="str">
        <f t="shared" si="96"/>
        <v/>
      </c>
      <c r="AD503" s="382" t="str">
        <f t="shared" si="97"/>
        <v/>
      </c>
    </row>
    <row r="504" spans="11:30" ht="13.5" customHeight="1">
      <c r="K504" s="4">
        <f t="shared" si="90"/>
        <v>6</v>
      </c>
      <c r="L504" s="34">
        <v>43272</v>
      </c>
      <c r="M504" s="4">
        <v>21</v>
      </c>
      <c r="N504" s="4">
        <v>21</v>
      </c>
      <c r="O504" s="31">
        <v>0.83333333333333337</v>
      </c>
      <c r="P504" s="35">
        <v>23.729999999999997</v>
      </c>
      <c r="Q504" s="36">
        <f t="shared" si="91"/>
        <v>16</v>
      </c>
      <c r="R504" s="4">
        <f t="shared" si="92"/>
        <v>0</v>
      </c>
      <c r="S504" s="31">
        <f t="shared" si="98"/>
        <v>0.19388888888888889</v>
      </c>
      <c r="T504" s="31">
        <f t="shared" si="99"/>
        <v>0.79240740740740734</v>
      </c>
      <c r="U504" s="4">
        <f t="shared" si="93"/>
        <v>0</v>
      </c>
      <c r="V504" s="4" t="str">
        <f t="shared" si="94"/>
        <v/>
      </c>
      <c r="W504" s="18" t="str">
        <f>IF(V504="","",VLOOKUP(L504,日射量と図３!$A$4:$C$368,3,TRUE)*238.85/100)</f>
        <v/>
      </c>
      <c r="X504" s="4" t="str">
        <f t="shared" si="95"/>
        <v/>
      </c>
      <c r="Y504" s="4" t="str">
        <f t="shared" si="100"/>
        <v/>
      </c>
      <c r="Z504" s="4" t="str">
        <f t="shared" si="101"/>
        <v/>
      </c>
      <c r="AA504" s="4" t="str">
        <f>IF($V504="","",IF(Y504&lt;36,0,IF(AND(36&lt;=Y504,Y504&lt;71),VLOOKUP($W504,日射量と図３!$E$6:$F$34,2,TRUE),IF(AND(71&lt;=Y504,Y504&lt;107),VLOOKUP($W504,日射量と図３!$E$6:$G$34,3,TRUE),IF(AND(107&lt;=Y504,Y504&lt;143),VLOOKUP($W504,日射量と図３!$E$6:$H$34,4,TRUE),VLOOKUP($W504,日射量と図３!$E$6:$I$34,5,TRUE))))))</f>
        <v/>
      </c>
      <c r="AB504" s="4" t="str">
        <f>IF($V504="","",IF(Z504&lt;36,0,IF(AND(36&lt;=Z504,Z504&lt;71),VLOOKUP($W504,日射量と図３!$E$6:$F$34,2,TRUE),IF(AND(71&lt;=Z504,Z504&lt;107),VLOOKUP($W504,日射量と図３!$E$6:$G$34,3,TRUE),IF(AND(107&lt;=Z504,Z504&lt;143),VLOOKUP($W504,日射量と図３!$E$6:$H$34,4,TRUE),VLOOKUP($W504,日射量と図３!$E$6:$I$34,5,TRUE))))))</f>
        <v/>
      </c>
      <c r="AC504" s="382" t="str">
        <f t="shared" si="96"/>
        <v/>
      </c>
      <c r="AD504" s="382" t="str">
        <f t="shared" si="97"/>
        <v/>
      </c>
    </row>
    <row r="505" spans="11:30" ht="13.5" customHeight="1">
      <c r="K505" s="4">
        <f t="shared" si="90"/>
        <v>6</v>
      </c>
      <c r="L505" s="34">
        <v>43272</v>
      </c>
      <c r="M505" s="4">
        <v>21</v>
      </c>
      <c r="N505" s="4">
        <v>22</v>
      </c>
      <c r="O505" s="31">
        <v>0.875</v>
      </c>
      <c r="P505" s="35">
        <v>23.13</v>
      </c>
      <c r="Q505" s="36">
        <f t="shared" si="91"/>
        <v>16</v>
      </c>
      <c r="R505" s="4">
        <f t="shared" si="92"/>
        <v>0</v>
      </c>
      <c r="S505" s="31">
        <f t="shared" si="98"/>
        <v>0.19388888888888889</v>
      </c>
      <c r="T505" s="31">
        <f t="shared" si="99"/>
        <v>0.79240740740740734</v>
      </c>
      <c r="U505" s="4">
        <f t="shared" si="93"/>
        <v>0</v>
      </c>
      <c r="V505" s="4" t="str">
        <f t="shared" si="94"/>
        <v/>
      </c>
      <c r="W505" s="18" t="str">
        <f>IF(V505="","",VLOOKUP(L505,日射量と図３!$A$4:$C$368,3,TRUE)*238.85/100)</f>
        <v/>
      </c>
      <c r="X505" s="4" t="str">
        <f t="shared" si="95"/>
        <v/>
      </c>
      <c r="Y505" s="4" t="str">
        <f t="shared" si="100"/>
        <v/>
      </c>
      <c r="Z505" s="4" t="str">
        <f t="shared" si="101"/>
        <v/>
      </c>
      <c r="AA505" s="4" t="str">
        <f>IF($V505="","",IF(Y505&lt;36,0,IF(AND(36&lt;=Y505,Y505&lt;71),VLOOKUP($W505,日射量と図３!$E$6:$F$34,2,TRUE),IF(AND(71&lt;=Y505,Y505&lt;107),VLOOKUP($W505,日射量と図３!$E$6:$G$34,3,TRUE),IF(AND(107&lt;=Y505,Y505&lt;143),VLOOKUP($W505,日射量と図３!$E$6:$H$34,4,TRUE),VLOOKUP($W505,日射量と図３!$E$6:$I$34,5,TRUE))))))</f>
        <v/>
      </c>
      <c r="AB505" s="4" t="str">
        <f>IF($V505="","",IF(Z505&lt;36,0,IF(AND(36&lt;=Z505,Z505&lt;71),VLOOKUP($W505,日射量と図３!$E$6:$F$34,2,TRUE),IF(AND(71&lt;=Z505,Z505&lt;107),VLOOKUP($W505,日射量と図３!$E$6:$G$34,3,TRUE),IF(AND(107&lt;=Z505,Z505&lt;143),VLOOKUP($W505,日射量と図３!$E$6:$H$34,4,TRUE),VLOOKUP($W505,日射量と図３!$E$6:$I$34,5,TRUE))))))</f>
        <v/>
      </c>
      <c r="AC505" s="382" t="str">
        <f t="shared" si="96"/>
        <v/>
      </c>
      <c r="AD505" s="382" t="str">
        <f t="shared" si="97"/>
        <v/>
      </c>
    </row>
    <row r="506" spans="11:30" ht="13.5" customHeight="1">
      <c r="K506" s="4">
        <f t="shared" si="90"/>
        <v>6</v>
      </c>
      <c r="L506" s="34">
        <v>43272</v>
      </c>
      <c r="M506" s="4">
        <v>21</v>
      </c>
      <c r="N506" s="4">
        <v>23</v>
      </c>
      <c r="O506" s="31">
        <v>0.91666666666666663</v>
      </c>
      <c r="P506" s="35">
        <v>22.69</v>
      </c>
      <c r="Q506" s="36">
        <f t="shared" si="91"/>
        <v>13</v>
      </c>
      <c r="R506" s="4">
        <f t="shared" si="92"/>
        <v>0</v>
      </c>
      <c r="S506" s="31">
        <f t="shared" si="98"/>
        <v>0.19388888888888889</v>
      </c>
      <c r="T506" s="31">
        <f t="shared" si="99"/>
        <v>0.79240740740740734</v>
      </c>
      <c r="U506" s="4">
        <f t="shared" si="93"/>
        <v>0</v>
      </c>
      <c r="V506" s="4" t="str">
        <f t="shared" si="94"/>
        <v/>
      </c>
      <c r="W506" s="18" t="str">
        <f>IF(V506="","",VLOOKUP(L506,日射量と図３!$A$4:$C$368,3,TRUE)*238.85/100)</f>
        <v/>
      </c>
      <c r="X506" s="4" t="str">
        <f t="shared" si="95"/>
        <v/>
      </c>
      <c r="Y506" s="4" t="str">
        <f t="shared" si="100"/>
        <v/>
      </c>
      <c r="Z506" s="4" t="str">
        <f t="shared" si="101"/>
        <v/>
      </c>
      <c r="AA506" s="4" t="str">
        <f>IF($V506="","",IF(Y506&lt;36,0,IF(AND(36&lt;=Y506,Y506&lt;71),VLOOKUP($W506,日射量と図３!$E$6:$F$34,2,TRUE),IF(AND(71&lt;=Y506,Y506&lt;107),VLOOKUP($W506,日射量と図３!$E$6:$G$34,3,TRUE),IF(AND(107&lt;=Y506,Y506&lt;143),VLOOKUP($W506,日射量と図３!$E$6:$H$34,4,TRUE),VLOOKUP($W506,日射量と図３!$E$6:$I$34,5,TRUE))))))</f>
        <v/>
      </c>
      <c r="AB506" s="4" t="str">
        <f>IF($V506="","",IF(Z506&lt;36,0,IF(AND(36&lt;=Z506,Z506&lt;71),VLOOKUP($W506,日射量と図３!$E$6:$F$34,2,TRUE),IF(AND(71&lt;=Z506,Z506&lt;107),VLOOKUP($W506,日射量と図３!$E$6:$G$34,3,TRUE),IF(AND(107&lt;=Z506,Z506&lt;143),VLOOKUP($W506,日射量と図３!$E$6:$H$34,4,TRUE),VLOOKUP($W506,日射量と図３!$E$6:$I$34,5,TRUE))))))</f>
        <v/>
      </c>
      <c r="AC506" s="382" t="str">
        <f t="shared" si="96"/>
        <v/>
      </c>
      <c r="AD506" s="382" t="str">
        <f t="shared" si="97"/>
        <v/>
      </c>
    </row>
    <row r="507" spans="11:30" ht="13.5" customHeight="1">
      <c r="K507" s="4">
        <f t="shared" si="90"/>
        <v>6</v>
      </c>
      <c r="L507" s="34">
        <v>43272</v>
      </c>
      <c r="M507" s="4">
        <v>21</v>
      </c>
      <c r="N507" s="4">
        <v>24</v>
      </c>
      <c r="O507" s="31">
        <v>0.95833333333333337</v>
      </c>
      <c r="P507" s="35">
        <v>22.3</v>
      </c>
      <c r="Q507" s="36">
        <f t="shared" si="91"/>
        <v>13</v>
      </c>
      <c r="R507" s="4">
        <f t="shared" si="92"/>
        <v>0</v>
      </c>
      <c r="S507" s="31">
        <f t="shared" si="98"/>
        <v>0.19388888888888889</v>
      </c>
      <c r="T507" s="31">
        <f t="shared" si="99"/>
        <v>0.79240740740740734</v>
      </c>
      <c r="U507" s="4">
        <f t="shared" si="93"/>
        <v>0</v>
      </c>
      <c r="V507" s="4" t="str">
        <f t="shared" si="94"/>
        <v/>
      </c>
      <c r="W507" s="18" t="str">
        <f>IF(V507="","",VLOOKUP(L507,日射量と図３!$A$4:$C$368,3,TRUE)*238.85/100)</f>
        <v/>
      </c>
      <c r="X507" s="4" t="str">
        <f t="shared" si="95"/>
        <v/>
      </c>
      <c r="Y507" s="4" t="str">
        <f t="shared" si="100"/>
        <v/>
      </c>
      <c r="Z507" s="4" t="str">
        <f t="shared" si="101"/>
        <v/>
      </c>
      <c r="AA507" s="4" t="str">
        <f>IF($V507="","",IF(Y507&lt;36,0,IF(AND(36&lt;=Y507,Y507&lt;71),VLOOKUP($W507,日射量と図３!$E$6:$F$34,2,TRUE),IF(AND(71&lt;=Y507,Y507&lt;107),VLOOKUP($W507,日射量と図３!$E$6:$G$34,3,TRUE),IF(AND(107&lt;=Y507,Y507&lt;143),VLOOKUP($W507,日射量と図３!$E$6:$H$34,4,TRUE),VLOOKUP($W507,日射量と図３!$E$6:$I$34,5,TRUE))))))</f>
        <v/>
      </c>
      <c r="AB507" s="4" t="str">
        <f>IF($V507="","",IF(Z507&lt;36,0,IF(AND(36&lt;=Z507,Z507&lt;71),VLOOKUP($W507,日射量と図３!$E$6:$F$34,2,TRUE),IF(AND(71&lt;=Z507,Z507&lt;107),VLOOKUP($W507,日射量と図３!$E$6:$G$34,3,TRUE),IF(AND(107&lt;=Z507,Z507&lt;143),VLOOKUP($W507,日射量と図３!$E$6:$H$34,4,TRUE),VLOOKUP($W507,日射量と図３!$E$6:$I$34,5,TRUE))))))</f>
        <v/>
      </c>
      <c r="AC507" s="382" t="str">
        <f t="shared" si="96"/>
        <v/>
      </c>
      <c r="AD507" s="382" t="str">
        <f t="shared" si="97"/>
        <v/>
      </c>
    </row>
    <row r="508" spans="11:30" ht="13.5" customHeight="1">
      <c r="K508" s="4">
        <f t="shared" si="90"/>
        <v>6</v>
      </c>
      <c r="L508" s="34">
        <v>43273</v>
      </c>
      <c r="M508" s="4">
        <v>22</v>
      </c>
      <c r="N508" s="4">
        <v>1</v>
      </c>
      <c r="O508" s="31">
        <v>0</v>
      </c>
      <c r="P508" s="35">
        <v>21.940000000000005</v>
      </c>
      <c r="Q508" s="36">
        <f t="shared" si="91"/>
        <v>13</v>
      </c>
      <c r="R508" s="4">
        <f t="shared" si="92"/>
        <v>0</v>
      </c>
      <c r="S508" s="31">
        <f t="shared" si="98"/>
        <v>0.19388888888888889</v>
      </c>
      <c r="T508" s="31">
        <f t="shared" si="99"/>
        <v>0.79240740740740734</v>
      </c>
      <c r="U508" s="4">
        <f t="shared" si="93"/>
        <v>0</v>
      </c>
      <c r="V508" s="4">
        <f t="shared" si="94"/>
        <v>0</v>
      </c>
      <c r="W508" s="18">
        <f>IF(V508="","",VLOOKUP(L508,日射量と図３!$A$4:$C$368,3,TRUE)*238.85/100)</f>
        <v>40.604500000000002</v>
      </c>
      <c r="X508" s="4">
        <f t="shared" si="95"/>
        <v>14</v>
      </c>
      <c r="Y508" s="4">
        <f t="shared" si="100"/>
        <v>0</v>
      </c>
      <c r="Z508" s="4">
        <f t="shared" si="101"/>
        <v>0</v>
      </c>
      <c r="AA508" s="4">
        <f>IF($V508="","",IF(Y508&lt;36,0,IF(AND(36&lt;=Y508,Y508&lt;71),VLOOKUP($W508,日射量と図３!$E$6:$F$34,2,TRUE),IF(AND(71&lt;=Y508,Y508&lt;107),VLOOKUP($W508,日射量と図３!$E$6:$G$34,3,TRUE),IF(AND(107&lt;=Y508,Y508&lt;143),VLOOKUP($W508,日射量と図３!$E$6:$H$34,4,TRUE),VLOOKUP($W508,日射量と図３!$E$6:$I$34,5,TRUE))))))</f>
        <v>0</v>
      </c>
      <c r="AB508" s="4">
        <f>IF($V508="","",IF(Z508&lt;36,0,IF(AND(36&lt;=Z508,Z508&lt;71),VLOOKUP($W508,日射量と図３!$E$6:$F$34,2,TRUE),IF(AND(71&lt;=Z508,Z508&lt;107),VLOOKUP($W508,日射量と図３!$E$6:$G$34,3,TRUE),IF(AND(107&lt;=Z508,Z508&lt;143),VLOOKUP($W508,日射量と図３!$E$6:$H$34,4,TRUE),VLOOKUP($W508,日射量と図３!$E$6:$I$34,5,TRUE))))))</f>
        <v>0</v>
      </c>
      <c r="AC508" s="382">
        <f t="shared" si="96"/>
        <v>0</v>
      </c>
      <c r="AD508" s="382">
        <f t="shared" si="97"/>
        <v>0</v>
      </c>
    </row>
    <row r="509" spans="11:30" ht="13.5" customHeight="1">
      <c r="K509" s="4">
        <f t="shared" si="90"/>
        <v>6</v>
      </c>
      <c r="L509" s="34">
        <v>43273</v>
      </c>
      <c r="M509" s="4">
        <v>22</v>
      </c>
      <c r="N509" s="4">
        <v>2</v>
      </c>
      <c r="O509" s="31">
        <v>4.1666666666666664E-2</v>
      </c>
      <c r="P509" s="35">
        <v>21.66</v>
      </c>
      <c r="Q509" s="36">
        <f t="shared" si="91"/>
        <v>13</v>
      </c>
      <c r="R509" s="4">
        <f t="shared" si="92"/>
        <v>0</v>
      </c>
      <c r="S509" s="31">
        <f t="shared" si="98"/>
        <v>0.19388888888888889</v>
      </c>
      <c r="T509" s="31">
        <f t="shared" si="99"/>
        <v>0.79240740740740734</v>
      </c>
      <c r="U509" s="4">
        <f t="shared" si="93"/>
        <v>0</v>
      </c>
      <c r="V509" s="4" t="str">
        <f t="shared" si="94"/>
        <v/>
      </c>
      <c r="W509" s="18" t="str">
        <f>IF(V509="","",VLOOKUP(L509,日射量と図３!$A$4:$C$368,3,TRUE)*238.85/100)</f>
        <v/>
      </c>
      <c r="X509" s="4" t="str">
        <f t="shared" si="95"/>
        <v/>
      </c>
      <c r="Y509" s="4" t="str">
        <f t="shared" si="100"/>
        <v/>
      </c>
      <c r="Z509" s="4" t="str">
        <f t="shared" si="101"/>
        <v/>
      </c>
      <c r="AA509" s="4" t="str">
        <f>IF($V509="","",IF(Y509&lt;36,0,IF(AND(36&lt;=Y509,Y509&lt;71),VLOOKUP($W509,日射量と図３!$E$6:$F$34,2,TRUE),IF(AND(71&lt;=Y509,Y509&lt;107),VLOOKUP($W509,日射量と図３!$E$6:$G$34,3,TRUE),IF(AND(107&lt;=Y509,Y509&lt;143),VLOOKUP($W509,日射量と図３!$E$6:$H$34,4,TRUE),VLOOKUP($W509,日射量と図３!$E$6:$I$34,5,TRUE))))))</f>
        <v/>
      </c>
      <c r="AB509" s="4" t="str">
        <f>IF($V509="","",IF(Z509&lt;36,0,IF(AND(36&lt;=Z509,Z509&lt;71),VLOOKUP($W509,日射量と図３!$E$6:$F$34,2,TRUE),IF(AND(71&lt;=Z509,Z509&lt;107),VLOOKUP($W509,日射量と図３!$E$6:$G$34,3,TRUE),IF(AND(107&lt;=Z509,Z509&lt;143),VLOOKUP($W509,日射量と図３!$E$6:$H$34,4,TRUE),VLOOKUP($W509,日射量と図３!$E$6:$I$34,5,TRUE))))))</f>
        <v/>
      </c>
      <c r="AC509" s="382" t="str">
        <f t="shared" si="96"/>
        <v/>
      </c>
      <c r="AD509" s="382" t="str">
        <f t="shared" si="97"/>
        <v/>
      </c>
    </row>
    <row r="510" spans="11:30" ht="13.5" customHeight="1">
      <c r="K510" s="4">
        <f t="shared" si="90"/>
        <v>6</v>
      </c>
      <c r="L510" s="34">
        <v>43273</v>
      </c>
      <c r="M510" s="4">
        <v>22</v>
      </c>
      <c r="N510" s="4">
        <v>3</v>
      </c>
      <c r="O510" s="31">
        <v>8.3333333333333329E-2</v>
      </c>
      <c r="P510" s="35">
        <v>21.4</v>
      </c>
      <c r="Q510" s="36">
        <f t="shared" si="91"/>
        <v>13</v>
      </c>
      <c r="R510" s="4">
        <f t="shared" si="92"/>
        <v>0</v>
      </c>
      <c r="S510" s="31">
        <f t="shared" si="98"/>
        <v>0.19388888888888889</v>
      </c>
      <c r="T510" s="31">
        <f t="shared" si="99"/>
        <v>0.79240740740740734</v>
      </c>
      <c r="U510" s="4">
        <f t="shared" si="93"/>
        <v>0</v>
      </c>
      <c r="V510" s="4" t="str">
        <f t="shared" si="94"/>
        <v/>
      </c>
      <c r="W510" s="18" t="str">
        <f>IF(V510="","",VLOOKUP(L510,日射量と図３!$A$4:$C$368,3,TRUE)*238.85/100)</f>
        <v/>
      </c>
      <c r="X510" s="4" t="str">
        <f t="shared" si="95"/>
        <v/>
      </c>
      <c r="Y510" s="4" t="str">
        <f t="shared" si="100"/>
        <v/>
      </c>
      <c r="Z510" s="4" t="str">
        <f t="shared" si="101"/>
        <v/>
      </c>
      <c r="AA510" s="4" t="str">
        <f>IF($V510="","",IF(Y510&lt;36,0,IF(AND(36&lt;=Y510,Y510&lt;71),VLOOKUP($W510,日射量と図３!$E$6:$F$34,2,TRUE),IF(AND(71&lt;=Y510,Y510&lt;107),VLOOKUP($W510,日射量と図３!$E$6:$G$34,3,TRUE),IF(AND(107&lt;=Y510,Y510&lt;143),VLOOKUP($W510,日射量と図３!$E$6:$H$34,4,TRUE),VLOOKUP($W510,日射量と図３!$E$6:$I$34,5,TRUE))))))</f>
        <v/>
      </c>
      <c r="AB510" s="4" t="str">
        <f>IF($V510="","",IF(Z510&lt;36,0,IF(AND(36&lt;=Z510,Z510&lt;71),VLOOKUP($W510,日射量と図３!$E$6:$F$34,2,TRUE),IF(AND(71&lt;=Z510,Z510&lt;107),VLOOKUP($W510,日射量と図３!$E$6:$G$34,3,TRUE),IF(AND(107&lt;=Z510,Z510&lt;143),VLOOKUP($W510,日射量と図３!$E$6:$H$34,4,TRUE),VLOOKUP($W510,日射量と図３!$E$6:$I$34,5,TRUE))))))</f>
        <v/>
      </c>
      <c r="AC510" s="382" t="str">
        <f t="shared" si="96"/>
        <v/>
      </c>
      <c r="AD510" s="382" t="str">
        <f t="shared" si="97"/>
        <v/>
      </c>
    </row>
    <row r="511" spans="11:30" ht="13.5" customHeight="1">
      <c r="K511" s="4">
        <f t="shared" si="90"/>
        <v>6</v>
      </c>
      <c r="L511" s="34">
        <v>43273</v>
      </c>
      <c r="M511" s="4">
        <v>22</v>
      </c>
      <c r="N511" s="4">
        <v>4</v>
      </c>
      <c r="O511" s="31">
        <v>0.125</v>
      </c>
      <c r="P511" s="35">
        <v>21.240000000000002</v>
      </c>
      <c r="Q511" s="36">
        <f t="shared" si="91"/>
        <v>13</v>
      </c>
      <c r="R511" s="4">
        <f t="shared" si="92"/>
        <v>0</v>
      </c>
      <c r="S511" s="31">
        <f t="shared" si="98"/>
        <v>0.19388888888888889</v>
      </c>
      <c r="T511" s="31">
        <f t="shared" si="99"/>
        <v>0.79240740740740734</v>
      </c>
      <c r="U511" s="4">
        <f t="shared" si="93"/>
        <v>0</v>
      </c>
      <c r="V511" s="4" t="str">
        <f t="shared" si="94"/>
        <v/>
      </c>
      <c r="W511" s="18" t="str">
        <f>IF(V511="","",VLOOKUP(L511,日射量と図３!$A$4:$C$368,3,TRUE)*238.85/100)</f>
        <v/>
      </c>
      <c r="X511" s="4" t="str">
        <f t="shared" si="95"/>
        <v/>
      </c>
      <c r="Y511" s="4" t="str">
        <f t="shared" si="100"/>
        <v/>
      </c>
      <c r="Z511" s="4" t="str">
        <f t="shared" si="101"/>
        <v/>
      </c>
      <c r="AA511" s="4" t="str">
        <f>IF($V511="","",IF(Y511&lt;36,0,IF(AND(36&lt;=Y511,Y511&lt;71),VLOOKUP($W511,日射量と図３!$E$6:$F$34,2,TRUE),IF(AND(71&lt;=Y511,Y511&lt;107),VLOOKUP($W511,日射量と図３!$E$6:$G$34,3,TRUE),IF(AND(107&lt;=Y511,Y511&lt;143),VLOOKUP($W511,日射量と図３!$E$6:$H$34,4,TRUE),VLOOKUP($W511,日射量と図３!$E$6:$I$34,5,TRUE))))))</f>
        <v/>
      </c>
      <c r="AB511" s="4" t="str">
        <f>IF($V511="","",IF(Z511&lt;36,0,IF(AND(36&lt;=Z511,Z511&lt;71),VLOOKUP($W511,日射量と図３!$E$6:$F$34,2,TRUE),IF(AND(71&lt;=Z511,Z511&lt;107),VLOOKUP($W511,日射量と図３!$E$6:$G$34,3,TRUE),IF(AND(107&lt;=Z511,Z511&lt;143),VLOOKUP($W511,日射量と図３!$E$6:$H$34,4,TRUE),VLOOKUP($W511,日射量と図３!$E$6:$I$34,5,TRUE))))))</f>
        <v/>
      </c>
      <c r="AC511" s="382" t="str">
        <f t="shared" si="96"/>
        <v/>
      </c>
      <c r="AD511" s="382" t="str">
        <f t="shared" si="97"/>
        <v/>
      </c>
    </row>
    <row r="512" spans="11:30" ht="13.5" customHeight="1">
      <c r="K512" s="4">
        <f t="shared" si="90"/>
        <v>6</v>
      </c>
      <c r="L512" s="34">
        <v>43273</v>
      </c>
      <c r="M512" s="4">
        <v>22</v>
      </c>
      <c r="N512" s="4">
        <v>5</v>
      </c>
      <c r="O512" s="31">
        <v>0.16666666666666666</v>
      </c>
      <c r="P512" s="35">
        <v>21.200000000000003</v>
      </c>
      <c r="Q512" s="36">
        <f t="shared" si="91"/>
        <v>15</v>
      </c>
      <c r="R512" s="4">
        <f t="shared" si="92"/>
        <v>0</v>
      </c>
      <c r="S512" s="31">
        <f t="shared" si="98"/>
        <v>0.19388888888888889</v>
      </c>
      <c r="T512" s="31">
        <f t="shared" si="99"/>
        <v>0.79240740740740734</v>
      </c>
      <c r="U512" s="4">
        <f t="shared" si="93"/>
        <v>0</v>
      </c>
      <c r="V512" s="4" t="str">
        <f t="shared" si="94"/>
        <v/>
      </c>
      <c r="W512" s="18" t="str">
        <f>IF(V512="","",VLOOKUP(L512,日射量と図３!$A$4:$C$368,3,TRUE)*238.85/100)</f>
        <v/>
      </c>
      <c r="X512" s="4" t="str">
        <f t="shared" si="95"/>
        <v/>
      </c>
      <c r="Y512" s="4" t="str">
        <f t="shared" si="100"/>
        <v/>
      </c>
      <c r="Z512" s="4" t="str">
        <f t="shared" si="101"/>
        <v/>
      </c>
      <c r="AA512" s="4" t="str">
        <f>IF($V512="","",IF(Y512&lt;36,0,IF(AND(36&lt;=Y512,Y512&lt;71),VLOOKUP($W512,日射量と図３!$E$6:$F$34,2,TRUE),IF(AND(71&lt;=Y512,Y512&lt;107),VLOOKUP($W512,日射量と図３!$E$6:$G$34,3,TRUE),IF(AND(107&lt;=Y512,Y512&lt;143),VLOOKUP($W512,日射量と図３!$E$6:$H$34,4,TRUE),VLOOKUP($W512,日射量と図３!$E$6:$I$34,5,TRUE))))))</f>
        <v/>
      </c>
      <c r="AB512" s="4" t="str">
        <f>IF($V512="","",IF(Z512&lt;36,0,IF(AND(36&lt;=Z512,Z512&lt;71),VLOOKUP($W512,日射量と図３!$E$6:$F$34,2,TRUE),IF(AND(71&lt;=Z512,Z512&lt;107),VLOOKUP($W512,日射量と図３!$E$6:$G$34,3,TRUE),IF(AND(107&lt;=Z512,Z512&lt;143),VLOOKUP($W512,日射量と図３!$E$6:$H$34,4,TRUE),VLOOKUP($W512,日射量と図３!$E$6:$I$34,5,TRUE))))))</f>
        <v/>
      </c>
      <c r="AC512" s="382" t="str">
        <f t="shared" si="96"/>
        <v/>
      </c>
      <c r="AD512" s="382" t="str">
        <f t="shared" si="97"/>
        <v/>
      </c>
    </row>
    <row r="513" spans="11:30" ht="13.5" customHeight="1">
      <c r="K513" s="4">
        <f t="shared" si="90"/>
        <v>6</v>
      </c>
      <c r="L513" s="34">
        <v>43273</v>
      </c>
      <c r="M513" s="4">
        <v>22</v>
      </c>
      <c r="N513" s="4">
        <v>6</v>
      </c>
      <c r="O513" s="31">
        <v>0.20833333333333334</v>
      </c>
      <c r="P513" s="35">
        <v>21</v>
      </c>
      <c r="Q513" s="36">
        <f t="shared" si="91"/>
        <v>15</v>
      </c>
      <c r="R513" s="4">
        <f t="shared" si="92"/>
        <v>0</v>
      </c>
      <c r="S513" s="31">
        <f t="shared" si="98"/>
        <v>0.19388888888888889</v>
      </c>
      <c r="T513" s="31">
        <f t="shared" si="99"/>
        <v>0.79240740740740734</v>
      </c>
      <c r="U513" s="4">
        <f t="shared" si="93"/>
        <v>0</v>
      </c>
      <c r="V513" s="4" t="str">
        <f t="shared" si="94"/>
        <v/>
      </c>
      <c r="W513" s="18" t="str">
        <f>IF(V513="","",VLOOKUP(L513,日射量と図３!$A$4:$C$368,3,TRUE)*238.85/100)</f>
        <v/>
      </c>
      <c r="X513" s="4" t="str">
        <f t="shared" si="95"/>
        <v/>
      </c>
      <c r="Y513" s="4" t="str">
        <f t="shared" si="100"/>
        <v/>
      </c>
      <c r="Z513" s="4" t="str">
        <f t="shared" si="101"/>
        <v/>
      </c>
      <c r="AA513" s="4" t="str">
        <f>IF($V513="","",IF(Y513&lt;36,0,IF(AND(36&lt;=Y513,Y513&lt;71),VLOOKUP($W513,日射量と図３!$E$6:$F$34,2,TRUE),IF(AND(71&lt;=Y513,Y513&lt;107),VLOOKUP($W513,日射量と図３!$E$6:$G$34,3,TRUE),IF(AND(107&lt;=Y513,Y513&lt;143),VLOOKUP($W513,日射量と図３!$E$6:$H$34,4,TRUE),VLOOKUP($W513,日射量と図３!$E$6:$I$34,5,TRUE))))))</f>
        <v/>
      </c>
      <c r="AB513" s="4" t="str">
        <f>IF($V513="","",IF(Z513&lt;36,0,IF(AND(36&lt;=Z513,Z513&lt;71),VLOOKUP($W513,日射量と図３!$E$6:$F$34,2,TRUE),IF(AND(71&lt;=Z513,Z513&lt;107),VLOOKUP($W513,日射量と図３!$E$6:$G$34,3,TRUE),IF(AND(107&lt;=Z513,Z513&lt;143),VLOOKUP($W513,日射量と図３!$E$6:$H$34,4,TRUE),VLOOKUP($W513,日射量と図３!$E$6:$I$34,5,TRUE))))))</f>
        <v/>
      </c>
      <c r="AC513" s="382" t="str">
        <f t="shared" si="96"/>
        <v/>
      </c>
      <c r="AD513" s="382" t="str">
        <f t="shared" si="97"/>
        <v/>
      </c>
    </row>
    <row r="514" spans="11:30" ht="13.5" customHeight="1">
      <c r="K514" s="4">
        <f t="shared" si="90"/>
        <v>6</v>
      </c>
      <c r="L514" s="34">
        <v>43273</v>
      </c>
      <c r="M514" s="4">
        <v>22</v>
      </c>
      <c r="N514" s="4">
        <v>7</v>
      </c>
      <c r="O514" s="31">
        <v>0.25</v>
      </c>
      <c r="P514" s="35">
        <v>21.4</v>
      </c>
      <c r="Q514" s="36">
        <f t="shared" si="91"/>
        <v>15</v>
      </c>
      <c r="R514" s="4">
        <f t="shared" si="92"/>
        <v>0</v>
      </c>
      <c r="S514" s="31">
        <f t="shared" si="98"/>
        <v>0.19388888888888889</v>
      </c>
      <c r="T514" s="31">
        <f t="shared" si="99"/>
        <v>0.79240740740740734</v>
      </c>
      <c r="U514" s="4">
        <f t="shared" si="93"/>
        <v>0</v>
      </c>
      <c r="V514" s="4" t="str">
        <f t="shared" si="94"/>
        <v/>
      </c>
      <c r="W514" s="18" t="str">
        <f>IF(V514="","",VLOOKUP(L514,日射量と図３!$A$4:$C$368,3,TRUE)*238.85/100)</f>
        <v/>
      </c>
      <c r="X514" s="4" t="str">
        <f t="shared" si="95"/>
        <v/>
      </c>
      <c r="Y514" s="4" t="str">
        <f t="shared" si="100"/>
        <v/>
      </c>
      <c r="Z514" s="4" t="str">
        <f t="shared" si="101"/>
        <v/>
      </c>
      <c r="AA514" s="4" t="str">
        <f>IF($V514="","",IF(Y514&lt;36,0,IF(AND(36&lt;=Y514,Y514&lt;71),VLOOKUP($W514,日射量と図３!$E$6:$F$34,2,TRUE),IF(AND(71&lt;=Y514,Y514&lt;107),VLOOKUP($W514,日射量と図３!$E$6:$G$34,3,TRUE),IF(AND(107&lt;=Y514,Y514&lt;143),VLOOKUP($W514,日射量と図３!$E$6:$H$34,4,TRUE),VLOOKUP($W514,日射量と図３!$E$6:$I$34,5,TRUE))))))</f>
        <v/>
      </c>
      <c r="AB514" s="4" t="str">
        <f>IF($V514="","",IF(Z514&lt;36,0,IF(AND(36&lt;=Z514,Z514&lt;71),VLOOKUP($W514,日射量と図３!$E$6:$F$34,2,TRUE),IF(AND(71&lt;=Z514,Z514&lt;107),VLOOKUP($W514,日射量と図３!$E$6:$G$34,3,TRUE),IF(AND(107&lt;=Z514,Z514&lt;143),VLOOKUP($W514,日射量と図３!$E$6:$H$34,4,TRUE),VLOOKUP($W514,日射量と図３!$E$6:$I$34,5,TRUE))))))</f>
        <v/>
      </c>
      <c r="AC514" s="382" t="str">
        <f t="shared" si="96"/>
        <v/>
      </c>
      <c r="AD514" s="382" t="str">
        <f t="shared" si="97"/>
        <v/>
      </c>
    </row>
    <row r="515" spans="11:30" ht="13.5" customHeight="1">
      <c r="K515" s="4">
        <f t="shared" si="90"/>
        <v>6</v>
      </c>
      <c r="L515" s="34">
        <v>43273</v>
      </c>
      <c r="M515" s="4">
        <v>22</v>
      </c>
      <c r="N515" s="4">
        <v>8</v>
      </c>
      <c r="O515" s="31">
        <v>0.29166666666666669</v>
      </c>
      <c r="P515" s="35">
        <v>22.1</v>
      </c>
      <c r="Q515" s="36">
        <f t="shared" si="91"/>
        <v>12</v>
      </c>
      <c r="R515" s="4">
        <f t="shared" si="92"/>
        <v>0</v>
      </c>
      <c r="S515" s="31">
        <f t="shared" si="98"/>
        <v>0.19388888888888889</v>
      </c>
      <c r="T515" s="31">
        <f t="shared" si="99"/>
        <v>0.79240740740740734</v>
      </c>
      <c r="U515" s="4">
        <f t="shared" si="93"/>
        <v>0</v>
      </c>
      <c r="V515" s="4" t="str">
        <f t="shared" si="94"/>
        <v/>
      </c>
      <c r="W515" s="18" t="str">
        <f>IF(V515="","",VLOOKUP(L515,日射量と図３!$A$4:$C$368,3,TRUE)*238.85/100)</f>
        <v/>
      </c>
      <c r="X515" s="4" t="str">
        <f t="shared" si="95"/>
        <v/>
      </c>
      <c r="Y515" s="4" t="str">
        <f t="shared" si="100"/>
        <v/>
      </c>
      <c r="Z515" s="4" t="str">
        <f t="shared" si="101"/>
        <v/>
      </c>
      <c r="AA515" s="4" t="str">
        <f>IF($V515="","",IF(Y515&lt;36,0,IF(AND(36&lt;=Y515,Y515&lt;71),VLOOKUP($W515,日射量と図３!$E$6:$F$34,2,TRUE),IF(AND(71&lt;=Y515,Y515&lt;107),VLOOKUP($W515,日射量と図３!$E$6:$G$34,3,TRUE),IF(AND(107&lt;=Y515,Y515&lt;143),VLOOKUP($W515,日射量と図３!$E$6:$H$34,4,TRUE),VLOOKUP($W515,日射量と図３!$E$6:$I$34,5,TRUE))))))</f>
        <v/>
      </c>
      <c r="AB515" s="4" t="str">
        <f>IF($V515="","",IF(Z515&lt;36,0,IF(AND(36&lt;=Z515,Z515&lt;71),VLOOKUP($W515,日射量と図３!$E$6:$F$34,2,TRUE),IF(AND(71&lt;=Z515,Z515&lt;107),VLOOKUP($W515,日射量と図３!$E$6:$G$34,3,TRUE),IF(AND(107&lt;=Z515,Z515&lt;143),VLOOKUP($W515,日射量と図３!$E$6:$H$34,4,TRUE),VLOOKUP($W515,日射量と図３!$E$6:$I$34,5,TRUE))))))</f>
        <v/>
      </c>
      <c r="AC515" s="382" t="str">
        <f t="shared" si="96"/>
        <v/>
      </c>
      <c r="AD515" s="382" t="str">
        <f t="shared" si="97"/>
        <v/>
      </c>
    </row>
    <row r="516" spans="11:30" ht="13.5" customHeight="1">
      <c r="K516" s="4">
        <f t="shared" si="90"/>
        <v>6</v>
      </c>
      <c r="L516" s="34">
        <v>43273</v>
      </c>
      <c r="M516" s="4">
        <v>22</v>
      </c>
      <c r="N516" s="4">
        <v>9</v>
      </c>
      <c r="O516" s="31">
        <v>0.33333333333333331</v>
      </c>
      <c r="P516" s="35">
        <v>23.05</v>
      </c>
      <c r="Q516" s="36">
        <f t="shared" si="91"/>
        <v>12</v>
      </c>
      <c r="R516" s="4">
        <f t="shared" si="92"/>
        <v>0</v>
      </c>
      <c r="S516" s="31">
        <f t="shared" si="98"/>
        <v>0.19388888888888889</v>
      </c>
      <c r="T516" s="31">
        <f t="shared" si="99"/>
        <v>0.79240740740740734</v>
      </c>
      <c r="U516" s="4">
        <f t="shared" si="93"/>
        <v>0</v>
      </c>
      <c r="V516" s="4" t="str">
        <f t="shared" si="94"/>
        <v/>
      </c>
      <c r="W516" s="18" t="str">
        <f>IF(V516="","",VLOOKUP(L516,日射量と図３!$A$4:$C$368,3,TRUE)*238.85/100)</f>
        <v/>
      </c>
      <c r="X516" s="4" t="str">
        <f t="shared" si="95"/>
        <v/>
      </c>
      <c r="Y516" s="4" t="str">
        <f t="shared" si="100"/>
        <v/>
      </c>
      <c r="Z516" s="4" t="str">
        <f t="shared" si="101"/>
        <v/>
      </c>
      <c r="AA516" s="4" t="str">
        <f>IF($V516="","",IF(Y516&lt;36,0,IF(AND(36&lt;=Y516,Y516&lt;71),VLOOKUP($W516,日射量と図３!$E$6:$F$34,2,TRUE),IF(AND(71&lt;=Y516,Y516&lt;107),VLOOKUP($W516,日射量と図３!$E$6:$G$34,3,TRUE),IF(AND(107&lt;=Y516,Y516&lt;143),VLOOKUP($W516,日射量と図３!$E$6:$H$34,4,TRUE),VLOOKUP($W516,日射量と図３!$E$6:$I$34,5,TRUE))))))</f>
        <v/>
      </c>
      <c r="AB516" s="4" t="str">
        <f>IF($V516="","",IF(Z516&lt;36,0,IF(AND(36&lt;=Z516,Z516&lt;71),VLOOKUP($W516,日射量と図３!$E$6:$F$34,2,TRUE),IF(AND(71&lt;=Z516,Z516&lt;107),VLOOKUP($W516,日射量と図３!$E$6:$G$34,3,TRUE),IF(AND(107&lt;=Z516,Z516&lt;143),VLOOKUP($W516,日射量と図３!$E$6:$H$34,4,TRUE),VLOOKUP($W516,日射量と図３!$E$6:$I$34,5,TRUE))))))</f>
        <v/>
      </c>
      <c r="AC516" s="382" t="str">
        <f t="shared" si="96"/>
        <v/>
      </c>
      <c r="AD516" s="382" t="str">
        <f t="shared" si="97"/>
        <v/>
      </c>
    </row>
    <row r="517" spans="11:30" ht="13.5" customHeight="1">
      <c r="K517" s="4">
        <f t="shared" ref="K517:K580" si="102">MONTH(L517)</f>
        <v>6</v>
      </c>
      <c r="L517" s="34">
        <v>43273</v>
      </c>
      <c r="M517" s="4">
        <v>22</v>
      </c>
      <c r="N517" s="4">
        <v>10</v>
      </c>
      <c r="O517" s="31">
        <v>0.375</v>
      </c>
      <c r="P517" s="35">
        <v>24.060000000000002</v>
      </c>
      <c r="Q517" s="36">
        <f t="shared" ref="Q517:Q580" si="103">IF(O517&lt;$B$15,$D$14,IF(O517&lt;$B$16,$D$15,IF(O517&lt;$B$17,$D$16,IF(O517&lt;$B$18,$D$17,IF(O517&lt;$B$19,$D$18,$D$19)))))</f>
        <v>12</v>
      </c>
      <c r="R517" s="4">
        <f t="shared" ref="R517:R580" si="104">IF(Q517-P517&gt;0,Q517-P517,0)</f>
        <v>0</v>
      </c>
      <c r="S517" s="31">
        <f t="shared" si="98"/>
        <v>0.19388888888888889</v>
      </c>
      <c r="T517" s="31">
        <f t="shared" si="99"/>
        <v>0.79240740740740734</v>
      </c>
      <c r="U517" s="4">
        <f t="shared" ref="U517:U580" si="105">IF(AND(S517&lt;O517,O517&lt;T517),R517,0)</f>
        <v>0</v>
      </c>
      <c r="V517" s="4" t="str">
        <f t="shared" ref="V517:V580" si="106">IF(N517=1,SUM(U517:U540),"")</f>
        <v/>
      </c>
      <c r="W517" s="18" t="str">
        <f>IF(V517="","",VLOOKUP(L517,日射量と図３!$A$4:$C$368,3,TRUE)*238.85/100)</f>
        <v/>
      </c>
      <c r="X517" s="4" t="str">
        <f t="shared" ref="X517:X580" si="107">IF(V517="","",VLOOKUP(K517,$AF$38:$AJ$49,5,TRUE))</f>
        <v/>
      </c>
      <c r="Y517" s="4" t="str">
        <f t="shared" si="100"/>
        <v/>
      </c>
      <c r="Z517" s="4" t="str">
        <f t="shared" si="101"/>
        <v/>
      </c>
      <c r="AA517" s="4" t="str">
        <f>IF($V517="","",IF(Y517&lt;36,0,IF(AND(36&lt;=Y517,Y517&lt;71),VLOOKUP($W517,日射量と図３!$E$6:$F$34,2,TRUE),IF(AND(71&lt;=Y517,Y517&lt;107),VLOOKUP($W517,日射量と図３!$E$6:$G$34,3,TRUE),IF(AND(107&lt;=Y517,Y517&lt;143),VLOOKUP($W517,日射量と図３!$E$6:$H$34,4,TRUE),VLOOKUP($W517,日射量と図３!$E$6:$I$34,5,TRUE))))))</f>
        <v/>
      </c>
      <c r="AB517" s="4" t="str">
        <f>IF($V517="","",IF(Z517&lt;36,0,IF(AND(36&lt;=Z517,Z517&lt;71),VLOOKUP($W517,日射量と図３!$E$6:$F$34,2,TRUE),IF(AND(71&lt;=Z517,Z517&lt;107),VLOOKUP($W517,日射量と図３!$E$6:$G$34,3,TRUE),IF(AND(107&lt;=Z517,Z517&lt;143),VLOOKUP($W517,日射量と図３!$E$6:$H$34,4,TRUE),VLOOKUP($W517,日射量と図３!$E$6:$I$34,5,TRUE))))))</f>
        <v/>
      </c>
      <c r="AC517" s="382" t="str">
        <f t="shared" si="96"/>
        <v/>
      </c>
      <c r="AD517" s="382" t="str">
        <f t="shared" si="97"/>
        <v/>
      </c>
    </row>
    <row r="518" spans="11:30" ht="13.5" customHeight="1">
      <c r="K518" s="4">
        <f t="shared" si="102"/>
        <v>6</v>
      </c>
      <c r="L518" s="34">
        <v>43273</v>
      </c>
      <c r="M518" s="4">
        <v>22</v>
      </c>
      <c r="N518" s="4">
        <v>11</v>
      </c>
      <c r="O518" s="31">
        <v>0.41666666666666669</v>
      </c>
      <c r="P518" s="35">
        <v>24.830000000000002</v>
      </c>
      <c r="Q518" s="36">
        <f t="shared" si="103"/>
        <v>12</v>
      </c>
      <c r="R518" s="4">
        <f t="shared" si="104"/>
        <v>0</v>
      </c>
      <c r="S518" s="31">
        <f t="shared" si="98"/>
        <v>0.19388888888888889</v>
      </c>
      <c r="T518" s="31">
        <f t="shared" si="99"/>
        <v>0.79240740740740734</v>
      </c>
      <c r="U518" s="4">
        <f t="shared" si="105"/>
        <v>0</v>
      </c>
      <c r="V518" s="4" t="str">
        <f t="shared" si="106"/>
        <v/>
      </c>
      <c r="W518" s="18" t="str">
        <f>IF(V518="","",VLOOKUP(L518,日射量と図３!$A$4:$C$368,3,TRUE)*238.85/100)</f>
        <v/>
      </c>
      <c r="X518" s="4" t="str">
        <f t="shared" si="107"/>
        <v/>
      </c>
      <c r="Y518" s="4" t="str">
        <f t="shared" si="100"/>
        <v/>
      </c>
      <c r="Z518" s="4" t="str">
        <f t="shared" si="101"/>
        <v/>
      </c>
      <c r="AA518" s="4" t="str">
        <f>IF($V518="","",IF(Y518&lt;36,0,IF(AND(36&lt;=Y518,Y518&lt;71),VLOOKUP($W518,日射量と図３!$E$6:$F$34,2,TRUE),IF(AND(71&lt;=Y518,Y518&lt;107),VLOOKUP($W518,日射量と図３!$E$6:$G$34,3,TRUE),IF(AND(107&lt;=Y518,Y518&lt;143),VLOOKUP($W518,日射量と図３!$E$6:$H$34,4,TRUE),VLOOKUP($W518,日射量と図３!$E$6:$I$34,5,TRUE))))))</f>
        <v/>
      </c>
      <c r="AB518" s="4" t="str">
        <f>IF($V518="","",IF(Z518&lt;36,0,IF(AND(36&lt;=Z518,Z518&lt;71),VLOOKUP($W518,日射量と図３!$E$6:$F$34,2,TRUE),IF(AND(71&lt;=Z518,Z518&lt;107),VLOOKUP($W518,日射量と図３!$E$6:$G$34,3,TRUE),IF(AND(107&lt;=Z518,Z518&lt;143),VLOOKUP($W518,日射量と図３!$E$6:$H$34,4,TRUE),VLOOKUP($W518,日射量と図３!$E$6:$I$34,5,TRUE))))))</f>
        <v/>
      </c>
      <c r="AC518" s="382" t="str">
        <f t="shared" si="96"/>
        <v/>
      </c>
      <c r="AD518" s="382" t="str">
        <f t="shared" si="97"/>
        <v/>
      </c>
    </row>
    <row r="519" spans="11:30" ht="13.5" customHeight="1">
      <c r="K519" s="4">
        <f t="shared" si="102"/>
        <v>6</v>
      </c>
      <c r="L519" s="34">
        <v>43273</v>
      </c>
      <c r="M519" s="4">
        <v>22</v>
      </c>
      <c r="N519" s="4">
        <v>12</v>
      </c>
      <c r="O519" s="31">
        <v>0.45833333333333331</v>
      </c>
      <c r="P519" s="35">
        <v>25.779999999999994</v>
      </c>
      <c r="Q519" s="36">
        <f t="shared" si="103"/>
        <v>12</v>
      </c>
      <c r="R519" s="4">
        <f t="shared" si="104"/>
        <v>0</v>
      </c>
      <c r="S519" s="31">
        <f t="shared" si="98"/>
        <v>0.19388888888888889</v>
      </c>
      <c r="T519" s="31">
        <f t="shared" si="99"/>
        <v>0.79240740740740734</v>
      </c>
      <c r="U519" s="4">
        <f t="shared" si="105"/>
        <v>0</v>
      </c>
      <c r="V519" s="4" t="str">
        <f t="shared" si="106"/>
        <v/>
      </c>
      <c r="W519" s="18" t="str">
        <f>IF(V519="","",VLOOKUP(L519,日射量と図３!$A$4:$C$368,3,TRUE)*238.85/100)</f>
        <v/>
      </c>
      <c r="X519" s="4" t="str">
        <f t="shared" si="107"/>
        <v/>
      </c>
      <c r="Y519" s="4" t="str">
        <f t="shared" si="100"/>
        <v/>
      </c>
      <c r="Z519" s="4" t="str">
        <f t="shared" si="101"/>
        <v/>
      </c>
      <c r="AA519" s="4" t="str">
        <f>IF($V519="","",IF(Y519&lt;36,0,IF(AND(36&lt;=Y519,Y519&lt;71),VLOOKUP($W519,日射量と図３!$E$6:$F$34,2,TRUE),IF(AND(71&lt;=Y519,Y519&lt;107),VLOOKUP($W519,日射量と図３!$E$6:$G$34,3,TRUE),IF(AND(107&lt;=Y519,Y519&lt;143),VLOOKUP($W519,日射量と図３!$E$6:$H$34,4,TRUE),VLOOKUP($W519,日射量と図３!$E$6:$I$34,5,TRUE))))))</f>
        <v/>
      </c>
      <c r="AB519" s="4" t="str">
        <f>IF($V519="","",IF(Z519&lt;36,0,IF(AND(36&lt;=Z519,Z519&lt;71),VLOOKUP($W519,日射量と図３!$E$6:$F$34,2,TRUE),IF(AND(71&lt;=Z519,Z519&lt;107),VLOOKUP($W519,日射量と図３!$E$6:$G$34,3,TRUE),IF(AND(107&lt;=Z519,Z519&lt;143),VLOOKUP($W519,日射量と図３!$E$6:$H$34,4,TRUE),VLOOKUP($W519,日射量と図３!$E$6:$I$34,5,TRUE))))))</f>
        <v/>
      </c>
      <c r="AC519" s="382" t="str">
        <f t="shared" si="96"/>
        <v/>
      </c>
      <c r="AD519" s="382" t="str">
        <f t="shared" si="97"/>
        <v/>
      </c>
    </row>
    <row r="520" spans="11:30" ht="13.5" customHeight="1">
      <c r="K520" s="4">
        <f t="shared" si="102"/>
        <v>6</v>
      </c>
      <c r="L520" s="34">
        <v>43273</v>
      </c>
      <c r="M520" s="4">
        <v>22</v>
      </c>
      <c r="N520" s="4">
        <v>13</v>
      </c>
      <c r="O520" s="31">
        <v>0.5</v>
      </c>
      <c r="P520" s="35">
        <v>26.130000000000003</v>
      </c>
      <c r="Q520" s="36">
        <f t="shared" si="103"/>
        <v>12</v>
      </c>
      <c r="R520" s="4">
        <f t="shared" si="104"/>
        <v>0</v>
      </c>
      <c r="S520" s="31">
        <f t="shared" si="98"/>
        <v>0.19388888888888889</v>
      </c>
      <c r="T520" s="31">
        <f t="shared" si="99"/>
        <v>0.79240740740740734</v>
      </c>
      <c r="U520" s="4">
        <f t="shared" si="105"/>
        <v>0</v>
      </c>
      <c r="V520" s="4" t="str">
        <f t="shared" si="106"/>
        <v/>
      </c>
      <c r="W520" s="18" t="str">
        <f>IF(V520="","",VLOOKUP(L520,日射量と図３!$A$4:$C$368,3,TRUE)*238.85/100)</f>
        <v/>
      </c>
      <c r="X520" s="4" t="str">
        <f t="shared" si="107"/>
        <v/>
      </c>
      <c r="Y520" s="4" t="str">
        <f t="shared" si="100"/>
        <v/>
      </c>
      <c r="Z520" s="4" t="str">
        <f t="shared" si="101"/>
        <v/>
      </c>
      <c r="AA520" s="4" t="str">
        <f>IF($V520="","",IF(Y520&lt;36,0,IF(AND(36&lt;=Y520,Y520&lt;71),VLOOKUP($W520,日射量と図３!$E$6:$F$34,2,TRUE),IF(AND(71&lt;=Y520,Y520&lt;107),VLOOKUP($W520,日射量と図３!$E$6:$G$34,3,TRUE),IF(AND(107&lt;=Y520,Y520&lt;143),VLOOKUP($W520,日射量と図３!$E$6:$H$34,4,TRUE),VLOOKUP($W520,日射量と図３!$E$6:$I$34,5,TRUE))))))</f>
        <v/>
      </c>
      <c r="AB520" s="4" t="str">
        <f>IF($V520="","",IF(Z520&lt;36,0,IF(AND(36&lt;=Z520,Z520&lt;71),VLOOKUP($W520,日射量と図３!$E$6:$F$34,2,TRUE),IF(AND(71&lt;=Z520,Z520&lt;107),VLOOKUP($W520,日射量と図３!$E$6:$G$34,3,TRUE),IF(AND(107&lt;=Z520,Z520&lt;143),VLOOKUP($W520,日射量と図３!$E$6:$H$34,4,TRUE),VLOOKUP($W520,日射量と図３!$E$6:$I$34,5,TRUE))))))</f>
        <v/>
      </c>
      <c r="AC520" s="382" t="str">
        <f t="shared" si="96"/>
        <v/>
      </c>
      <c r="AD520" s="382" t="str">
        <f t="shared" si="97"/>
        <v/>
      </c>
    </row>
    <row r="521" spans="11:30" ht="13.5" customHeight="1">
      <c r="K521" s="4">
        <f t="shared" si="102"/>
        <v>6</v>
      </c>
      <c r="L521" s="34">
        <v>43273</v>
      </c>
      <c r="M521" s="4">
        <v>22</v>
      </c>
      <c r="N521" s="4">
        <v>14</v>
      </c>
      <c r="O521" s="31">
        <v>0.54166666666666663</v>
      </c>
      <c r="P521" s="35">
        <v>26.97</v>
      </c>
      <c r="Q521" s="36">
        <f t="shared" si="103"/>
        <v>12</v>
      </c>
      <c r="R521" s="4">
        <f t="shared" si="104"/>
        <v>0</v>
      </c>
      <c r="S521" s="31">
        <f t="shared" si="98"/>
        <v>0.19388888888888889</v>
      </c>
      <c r="T521" s="31">
        <f t="shared" si="99"/>
        <v>0.79240740740740734</v>
      </c>
      <c r="U521" s="4">
        <f t="shared" si="105"/>
        <v>0</v>
      </c>
      <c r="V521" s="4" t="str">
        <f t="shared" si="106"/>
        <v/>
      </c>
      <c r="W521" s="18" t="str">
        <f>IF(V521="","",VLOOKUP(L521,日射量と図３!$A$4:$C$368,3,TRUE)*238.85/100)</f>
        <v/>
      </c>
      <c r="X521" s="4" t="str">
        <f t="shared" si="107"/>
        <v/>
      </c>
      <c r="Y521" s="4" t="str">
        <f t="shared" si="100"/>
        <v/>
      </c>
      <c r="Z521" s="4" t="str">
        <f t="shared" si="101"/>
        <v/>
      </c>
      <c r="AA521" s="4" t="str">
        <f>IF($V521="","",IF(Y521&lt;36,0,IF(AND(36&lt;=Y521,Y521&lt;71),VLOOKUP($W521,日射量と図３!$E$6:$F$34,2,TRUE),IF(AND(71&lt;=Y521,Y521&lt;107),VLOOKUP($W521,日射量と図３!$E$6:$G$34,3,TRUE),IF(AND(107&lt;=Y521,Y521&lt;143),VLOOKUP($W521,日射量と図３!$E$6:$H$34,4,TRUE),VLOOKUP($W521,日射量と図３!$E$6:$I$34,5,TRUE))))))</f>
        <v/>
      </c>
      <c r="AB521" s="4" t="str">
        <f>IF($V521="","",IF(Z521&lt;36,0,IF(AND(36&lt;=Z521,Z521&lt;71),VLOOKUP($W521,日射量と図３!$E$6:$F$34,2,TRUE),IF(AND(71&lt;=Z521,Z521&lt;107),VLOOKUP($W521,日射量と図３!$E$6:$G$34,3,TRUE),IF(AND(107&lt;=Z521,Z521&lt;143),VLOOKUP($W521,日射量と図３!$E$6:$H$34,4,TRUE),VLOOKUP($W521,日射量と図３!$E$6:$I$34,5,TRUE))))))</f>
        <v/>
      </c>
      <c r="AC521" s="382" t="str">
        <f t="shared" si="96"/>
        <v/>
      </c>
      <c r="AD521" s="382" t="str">
        <f t="shared" si="97"/>
        <v/>
      </c>
    </row>
    <row r="522" spans="11:30" ht="13.5" customHeight="1">
      <c r="K522" s="4">
        <f t="shared" si="102"/>
        <v>6</v>
      </c>
      <c r="L522" s="34">
        <v>43273</v>
      </c>
      <c r="M522" s="4">
        <v>22</v>
      </c>
      <c r="N522" s="4">
        <v>15</v>
      </c>
      <c r="O522" s="31">
        <v>0.58333333333333337</v>
      </c>
      <c r="P522" s="35">
        <v>27.159999999999997</v>
      </c>
      <c r="Q522" s="36">
        <f t="shared" si="103"/>
        <v>12</v>
      </c>
      <c r="R522" s="4">
        <f t="shared" si="104"/>
        <v>0</v>
      </c>
      <c r="S522" s="31">
        <f t="shared" si="98"/>
        <v>0.19388888888888889</v>
      </c>
      <c r="T522" s="31">
        <f t="shared" si="99"/>
        <v>0.79240740740740734</v>
      </c>
      <c r="U522" s="4">
        <f t="shared" si="105"/>
        <v>0</v>
      </c>
      <c r="V522" s="4" t="str">
        <f t="shared" si="106"/>
        <v/>
      </c>
      <c r="W522" s="18" t="str">
        <f>IF(V522="","",VLOOKUP(L522,日射量と図３!$A$4:$C$368,3,TRUE)*238.85/100)</f>
        <v/>
      </c>
      <c r="X522" s="4" t="str">
        <f t="shared" si="107"/>
        <v/>
      </c>
      <c r="Y522" s="4" t="str">
        <f t="shared" si="100"/>
        <v/>
      </c>
      <c r="Z522" s="4" t="str">
        <f t="shared" si="101"/>
        <v/>
      </c>
      <c r="AA522" s="4" t="str">
        <f>IF($V522="","",IF(Y522&lt;36,0,IF(AND(36&lt;=Y522,Y522&lt;71),VLOOKUP($W522,日射量と図３!$E$6:$F$34,2,TRUE),IF(AND(71&lt;=Y522,Y522&lt;107),VLOOKUP($W522,日射量と図３!$E$6:$G$34,3,TRUE),IF(AND(107&lt;=Y522,Y522&lt;143),VLOOKUP($W522,日射量と図３!$E$6:$H$34,4,TRUE),VLOOKUP($W522,日射量と図３!$E$6:$I$34,5,TRUE))))))</f>
        <v/>
      </c>
      <c r="AB522" s="4" t="str">
        <f>IF($V522="","",IF(Z522&lt;36,0,IF(AND(36&lt;=Z522,Z522&lt;71),VLOOKUP($W522,日射量と図３!$E$6:$F$34,2,TRUE),IF(AND(71&lt;=Z522,Z522&lt;107),VLOOKUP($W522,日射量と図３!$E$6:$G$34,3,TRUE),IF(AND(107&lt;=Z522,Z522&lt;143),VLOOKUP($W522,日射量と図３!$E$6:$H$34,4,TRUE),VLOOKUP($W522,日射量と図３!$E$6:$I$34,5,TRUE))))))</f>
        <v/>
      </c>
      <c r="AC522" s="382" t="str">
        <f t="shared" si="96"/>
        <v/>
      </c>
      <c r="AD522" s="382" t="str">
        <f t="shared" si="97"/>
        <v/>
      </c>
    </row>
    <row r="523" spans="11:30" ht="13.5" customHeight="1">
      <c r="K523" s="4">
        <f t="shared" si="102"/>
        <v>6</v>
      </c>
      <c r="L523" s="34">
        <v>43273</v>
      </c>
      <c r="M523" s="4">
        <v>22</v>
      </c>
      <c r="N523" s="4">
        <v>16</v>
      </c>
      <c r="O523" s="31">
        <v>0.625</v>
      </c>
      <c r="P523" s="35">
        <v>27.79</v>
      </c>
      <c r="Q523" s="36">
        <f t="shared" si="103"/>
        <v>16</v>
      </c>
      <c r="R523" s="4">
        <f t="shared" si="104"/>
        <v>0</v>
      </c>
      <c r="S523" s="31">
        <f t="shared" si="98"/>
        <v>0.19388888888888889</v>
      </c>
      <c r="T523" s="31">
        <f t="shared" si="99"/>
        <v>0.79240740740740734</v>
      </c>
      <c r="U523" s="4">
        <f t="shared" si="105"/>
        <v>0</v>
      </c>
      <c r="V523" s="4" t="str">
        <f t="shared" si="106"/>
        <v/>
      </c>
      <c r="W523" s="18" t="str">
        <f>IF(V523="","",VLOOKUP(L523,日射量と図３!$A$4:$C$368,3,TRUE)*238.85/100)</f>
        <v/>
      </c>
      <c r="X523" s="4" t="str">
        <f t="shared" si="107"/>
        <v/>
      </c>
      <c r="Y523" s="4" t="str">
        <f t="shared" si="100"/>
        <v/>
      </c>
      <c r="Z523" s="4" t="str">
        <f t="shared" si="101"/>
        <v/>
      </c>
      <c r="AA523" s="4" t="str">
        <f>IF($V523="","",IF(Y523&lt;36,0,IF(AND(36&lt;=Y523,Y523&lt;71),VLOOKUP($W523,日射量と図３!$E$6:$F$34,2,TRUE),IF(AND(71&lt;=Y523,Y523&lt;107),VLOOKUP($W523,日射量と図３!$E$6:$G$34,3,TRUE),IF(AND(107&lt;=Y523,Y523&lt;143),VLOOKUP($W523,日射量と図３!$E$6:$H$34,4,TRUE),VLOOKUP($W523,日射量と図３!$E$6:$I$34,5,TRUE))))))</f>
        <v/>
      </c>
      <c r="AB523" s="4" t="str">
        <f>IF($V523="","",IF(Z523&lt;36,0,IF(AND(36&lt;=Z523,Z523&lt;71),VLOOKUP($W523,日射量と図３!$E$6:$F$34,2,TRUE),IF(AND(71&lt;=Z523,Z523&lt;107),VLOOKUP($W523,日射量と図３!$E$6:$G$34,3,TRUE),IF(AND(107&lt;=Z523,Z523&lt;143),VLOOKUP($W523,日射量と図３!$E$6:$H$34,4,TRUE),VLOOKUP($W523,日射量と図３!$E$6:$I$34,5,TRUE))))))</f>
        <v/>
      </c>
      <c r="AC523" s="382" t="str">
        <f t="shared" si="96"/>
        <v/>
      </c>
      <c r="AD523" s="382" t="str">
        <f t="shared" si="97"/>
        <v/>
      </c>
    </row>
    <row r="524" spans="11:30" ht="13.5" customHeight="1">
      <c r="K524" s="4">
        <f t="shared" si="102"/>
        <v>6</v>
      </c>
      <c r="L524" s="34">
        <v>43273</v>
      </c>
      <c r="M524" s="4">
        <v>22</v>
      </c>
      <c r="N524" s="4">
        <v>17</v>
      </c>
      <c r="O524" s="31">
        <v>0.66666666666666663</v>
      </c>
      <c r="P524" s="35">
        <v>27.609999999999996</v>
      </c>
      <c r="Q524" s="36">
        <f t="shared" si="103"/>
        <v>16</v>
      </c>
      <c r="R524" s="4">
        <f t="shared" si="104"/>
        <v>0</v>
      </c>
      <c r="S524" s="31">
        <f t="shared" si="98"/>
        <v>0.19388888888888889</v>
      </c>
      <c r="T524" s="31">
        <f t="shared" si="99"/>
        <v>0.79240740740740734</v>
      </c>
      <c r="U524" s="4">
        <f t="shared" si="105"/>
        <v>0</v>
      </c>
      <c r="V524" s="4" t="str">
        <f t="shared" si="106"/>
        <v/>
      </c>
      <c r="W524" s="18" t="str">
        <f>IF(V524="","",VLOOKUP(L524,日射量と図３!$A$4:$C$368,3,TRUE)*238.85/100)</f>
        <v/>
      </c>
      <c r="X524" s="4" t="str">
        <f t="shared" si="107"/>
        <v/>
      </c>
      <c r="Y524" s="4" t="str">
        <f t="shared" si="100"/>
        <v/>
      </c>
      <c r="Z524" s="4" t="str">
        <f t="shared" si="101"/>
        <v/>
      </c>
      <c r="AA524" s="4" t="str">
        <f>IF($V524="","",IF(Y524&lt;36,0,IF(AND(36&lt;=Y524,Y524&lt;71),VLOOKUP($W524,日射量と図３!$E$6:$F$34,2,TRUE),IF(AND(71&lt;=Y524,Y524&lt;107),VLOOKUP($W524,日射量と図３!$E$6:$G$34,3,TRUE),IF(AND(107&lt;=Y524,Y524&lt;143),VLOOKUP($W524,日射量と図３!$E$6:$H$34,4,TRUE),VLOOKUP($W524,日射量と図３!$E$6:$I$34,5,TRUE))))))</f>
        <v/>
      </c>
      <c r="AB524" s="4" t="str">
        <f>IF($V524="","",IF(Z524&lt;36,0,IF(AND(36&lt;=Z524,Z524&lt;71),VLOOKUP($W524,日射量と図３!$E$6:$F$34,2,TRUE),IF(AND(71&lt;=Z524,Z524&lt;107),VLOOKUP($W524,日射量と図３!$E$6:$G$34,3,TRUE),IF(AND(107&lt;=Z524,Z524&lt;143),VLOOKUP($W524,日射量と図３!$E$6:$H$34,4,TRUE),VLOOKUP($W524,日射量と図３!$E$6:$I$34,5,TRUE))))))</f>
        <v/>
      </c>
      <c r="AC524" s="382" t="str">
        <f t="shared" si="96"/>
        <v/>
      </c>
      <c r="AD524" s="382" t="str">
        <f t="shared" si="97"/>
        <v/>
      </c>
    </row>
    <row r="525" spans="11:30" ht="13.5" customHeight="1">
      <c r="K525" s="4">
        <f t="shared" si="102"/>
        <v>6</v>
      </c>
      <c r="L525" s="34">
        <v>43273</v>
      </c>
      <c r="M525" s="4">
        <v>22</v>
      </c>
      <c r="N525" s="4">
        <v>18</v>
      </c>
      <c r="O525" s="31">
        <v>0.70833333333333337</v>
      </c>
      <c r="P525" s="35">
        <v>26.770000000000003</v>
      </c>
      <c r="Q525" s="36">
        <f t="shared" si="103"/>
        <v>16</v>
      </c>
      <c r="R525" s="4">
        <f t="shared" si="104"/>
        <v>0</v>
      </c>
      <c r="S525" s="31">
        <f t="shared" si="98"/>
        <v>0.19388888888888889</v>
      </c>
      <c r="T525" s="31">
        <f t="shared" si="99"/>
        <v>0.79240740740740734</v>
      </c>
      <c r="U525" s="4">
        <f t="shared" si="105"/>
        <v>0</v>
      </c>
      <c r="V525" s="4" t="str">
        <f t="shared" si="106"/>
        <v/>
      </c>
      <c r="W525" s="18" t="str">
        <f>IF(V525="","",VLOOKUP(L525,日射量と図３!$A$4:$C$368,3,TRUE)*238.85/100)</f>
        <v/>
      </c>
      <c r="X525" s="4" t="str">
        <f t="shared" si="107"/>
        <v/>
      </c>
      <c r="Y525" s="4" t="str">
        <f t="shared" si="100"/>
        <v/>
      </c>
      <c r="Z525" s="4" t="str">
        <f t="shared" si="101"/>
        <v/>
      </c>
      <c r="AA525" s="4" t="str">
        <f>IF($V525="","",IF(Y525&lt;36,0,IF(AND(36&lt;=Y525,Y525&lt;71),VLOOKUP($W525,日射量と図３!$E$6:$F$34,2,TRUE),IF(AND(71&lt;=Y525,Y525&lt;107),VLOOKUP($W525,日射量と図３!$E$6:$G$34,3,TRUE),IF(AND(107&lt;=Y525,Y525&lt;143),VLOOKUP($W525,日射量と図３!$E$6:$H$34,4,TRUE),VLOOKUP($W525,日射量と図３!$E$6:$I$34,5,TRUE))))))</f>
        <v/>
      </c>
      <c r="AB525" s="4" t="str">
        <f>IF($V525="","",IF(Z525&lt;36,0,IF(AND(36&lt;=Z525,Z525&lt;71),VLOOKUP($W525,日射量と図３!$E$6:$F$34,2,TRUE),IF(AND(71&lt;=Z525,Z525&lt;107),VLOOKUP($W525,日射量と図３!$E$6:$G$34,3,TRUE),IF(AND(107&lt;=Z525,Z525&lt;143),VLOOKUP($W525,日射量と図３!$E$6:$H$34,4,TRUE),VLOOKUP($W525,日射量と図３!$E$6:$I$34,5,TRUE))))))</f>
        <v/>
      </c>
      <c r="AC525" s="382" t="str">
        <f t="shared" si="96"/>
        <v/>
      </c>
      <c r="AD525" s="382" t="str">
        <f t="shared" si="97"/>
        <v/>
      </c>
    </row>
    <row r="526" spans="11:30" ht="13.5" customHeight="1">
      <c r="K526" s="4">
        <f t="shared" si="102"/>
        <v>6</v>
      </c>
      <c r="L526" s="34">
        <v>43273</v>
      </c>
      <c r="M526" s="4">
        <v>22</v>
      </c>
      <c r="N526" s="4">
        <v>19</v>
      </c>
      <c r="O526" s="31">
        <v>0.75</v>
      </c>
      <c r="P526" s="35">
        <v>25.939999999999998</v>
      </c>
      <c r="Q526" s="36">
        <f t="shared" si="103"/>
        <v>16</v>
      </c>
      <c r="R526" s="4">
        <f t="shared" si="104"/>
        <v>0</v>
      </c>
      <c r="S526" s="31">
        <f t="shared" si="98"/>
        <v>0.19388888888888889</v>
      </c>
      <c r="T526" s="31">
        <f t="shared" si="99"/>
        <v>0.79240740740740734</v>
      </c>
      <c r="U526" s="4">
        <f t="shared" si="105"/>
        <v>0</v>
      </c>
      <c r="V526" s="4" t="str">
        <f t="shared" si="106"/>
        <v/>
      </c>
      <c r="W526" s="18" t="str">
        <f>IF(V526="","",VLOOKUP(L526,日射量と図３!$A$4:$C$368,3,TRUE)*238.85/100)</f>
        <v/>
      </c>
      <c r="X526" s="4" t="str">
        <f t="shared" si="107"/>
        <v/>
      </c>
      <c r="Y526" s="4" t="str">
        <f t="shared" si="100"/>
        <v/>
      </c>
      <c r="Z526" s="4" t="str">
        <f t="shared" si="101"/>
        <v/>
      </c>
      <c r="AA526" s="4" t="str">
        <f>IF($V526="","",IF(Y526&lt;36,0,IF(AND(36&lt;=Y526,Y526&lt;71),VLOOKUP($W526,日射量と図３!$E$6:$F$34,2,TRUE),IF(AND(71&lt;=Y526,Y526&lt;107),VLOOKUP($W526,日射量と図３!$E$6:$G$34,3,TRUE),IF(AND(107&lt;=Y526,Y526&lt;143),VLOOKUP($W526,日射量と図３!$E$6:$H$34,4,TRUE),VLOOKUP($W526,日射量と図３!$E$6:$I$34,5,TRUE))))))</f>
        <v/>
      </c>
      <c r="AB526" s="4" t="str">
        <f>IF($V526="","",IF(Z526&lt;36,0,IF(AND(36&lt;=Z526,Z526&lt;71),VLOOKUP($W526,日射量と図３!$E$6:$F$34,2,TRUE),IF(AND(71&lt;=Z526,Z526&lt;107),VLOOKUP($W526,日射量と図３!$E$6:$G$34,3,TRUE),IF(AND(107&lt;=Z526,Z526&lt;143),VLOOKUP($W526,日射量と図３!$E$6:$H$34,4,TRUE),VLOOKUP($W526,日射量と図３!$E$6:$I$34,5,TRUE))))))</f>
        <v/>
      </c>
      <c r="AC526" s="382" t="str">
        <f t="shared" si="96"/>
        <v/>
      </c>
      <c r="AD526" s="382" t="str">
        <f t="shared" si="97"/>
        <v/>
      </c>
    </row>
    <row r="527" spans="11:30" ht="13.5" customHeight="1">
      <c r="K527" s="4">
        <f t="shared" si="102"/>
        <v>6</v>
      </c>
      <c r="L527" s="34">
        <v>43273</v>
      </c>
      <c r="M527" s="4">
        <v>22</v>
      </c>
      <c r="N527" s="4">
        <v>20</v>
      </c>
      <c r="O527" s="31">
        <v>0.79166666666666663</v>
      </c>
      <c r="P527" s="35">
        <v>25.07</v>
      </c>
      <c r="Q527" s="36">
        <f t="shared" si="103"/>
        <v>16</v>
      </c>
      <c r="R527" s="4">
        <f t="shared" si="104"/>
        <v>0</v>
      </c>
      <c r="S527" s="31">
        <f t="shared" si="98"/>
        <v>0.19388888888888889</v>
      </c>
      <c r="T527" s="31">
        <f t="shared" si="99"/>
        <v>0.79240740740740734</v>
      </c>
      <c r="U527" s="4">
        <f t="shared" si="105"/>
        <v>0</v>
      </c>
      <c r="V527" s="4" t="str">
        <f t="shared" si="106"/>
        <v/>
      </c>
      <c r="W527" s="18" t="str">
        <f>IF(V527="","",VLOOKUP(L527,日射量と図３!$A$4:$C$368,3,TRUE)*238.85/100)</f>
        <v/>
      </c>
      <c r="X527" s="4" t="str">
        <f t="shared" si="107"/>
        <v/>
      </c>
      <c r="Y527" s="4" t="str">
        <f t="shared" si="100"/>
        <v/>
      </c>
      <c r="Z527" s="4" t="str">
        <f t="shared" si="101"/>
        <v/>
      </c>
      <c r="AA527" s="4" t="str">
        <f>IF($V527="","",IF(Y527&lt;36,0,IF(AND(36&lt;=Y527,Y527&lt;71),VLOOKUP($W527,日射量と図３!$E$6:$F$34,2,TRUE),IF(AND(71&lt;=Y527,Y527&lt;107),VLOOKUP($W527,日射量と図３!$E$6:$G$34,3,TRUE),IF(AND(107&lt;=Y527,Y527&lt;143),VLOOKUP($W527,日射量と図３!$E$6:$H$34,4,TRUE),VLOOKUP($W527,日射量と図３!$E$6:$I$34,5,TRUE))))))</f>
        <v/>
      </c>
      <c r="AB527" s="4" t="str">
        <f>IF($V527="","",IF(Z527&lt;36,0,IF(AND(36&lt;=Z527,Z527&lt;71),VLOOKUP($W527,日射量と図３!$E$6:$F$34,2,TRUE),IF(AND(71&lt;=Z527,Z527&lt;107),VLOOKUP($W527,日射量と図３!$E$6:$G$34,3,TRUE),IF(AND(107&lt;=Z527,Z527&lt;143),VLOOKUP($W527,日射量と図３!$E$6:$H$34,4,TRUE),VLOOKUP($W527,日射量と図３!$E$6:$I$34,5,TRUE))))))</f>
        <v/>
      </c>
      <c r="AC527" s="382" t="str">
        <f t="shared" ref="AC527:AC590" si="108">IF(V527="","",IF((($AH$18*$AH$30*V527*3600/1000000)/1000-AA527*$AG$18*10*0.0000041868)&lt;=0,0,AA527*$AG$18*10*0.0000041868))</f>
        <v/>
      </c>
      <c r="AD527" s="382" t="str">
        <f t="shared" ref="AD527:AD590" si="109">IF(V527="","",IF((($AH$19*$AH$30*V527*3600/1000000)/1000-AB527*$AG$19*10*0.0000041868)&lt;=0,0,AB527*$AG$19*10*0.0000041868))</f>
        <v/>
      </c>
    </row>
    <row r="528" spans="11:30" ht="13.5" customHeight="1">
      <c r="K528" s="4">
        <f t="shared" si="102"/>
        <v>6</v>
      </c>
      <c r="L528" s="34">
        <v>43273</v>
      </c>
      <c r="M528" s="4">
        <v>22</v>
      </c>
      <c r="N528" s="4">
        <v>21</v>
      </c>
      <c r="O528" s="31">
        <v>0.83333333333333337</v>
      </c>
      <c r="P528" s="35">
        <v>24.259999999999998</v>
      </c>
      <c r="Q528" s="36">
        <f t="shared" si="103"/>
        <v>16</v>
      </c>
      <c r="R528" s="4">
        <f t="shared" si="104"/>
        <v>0</v>
      </c>
      <c r="S528" s="31">
        <f t="shared" si="98"/>
        <v>0.19388888888888889</v>
      </c>
      <c r="T528" s="31">
        <f t="shared" si="99"/>
        <v>0.79240740740740734</v>
      </c>
      <c r="U528" s="4">
        <f t="shared" si="105"/>
        <v>0</v>
      </c>
      <c r="V528" s="4" t="str">
        <f t="shared" si="106"/>
        <v/>
      </c>
      <c r="W528" s="18" t="str">
        <f>IF(V528="","",VLOOKUP(L528,日射量と図３!$A$4:$C$368,3,TRUE)*238.85/100)</f>
        <v/>
      </c>
      <c r="X528" s="4" t="str">
        <f t="shared" si="107"/>
        <v/>
      </c>
      <c r="Y528" s="4" t="str">
        <f t="shared" si="100"/>
        <v/>
      </c>
      <c r="Z528" s="4" t="str">
        <f t="shared" si="101"/>
        <v/>
      </c>
      <c r="AA528" s="4" t="str">
        <f>IF($V528="","",IF(Y528&lt;36,0,IF(AND(36&lt;=Y528,Y528&lt;71),VLOOKUP($W528,日射量と図３!$E$6:$F$34,2,TRUE),IF(AND(71&lt;=Y528,Y528&lt;107),VLOOKUP($W528,日射量と図３!$E$6:$G$34,3,TRUE),IF(AND(107&lt;=Y528,Y528&lt;143),VLOOKUP($W528,日射量と図３!$E$6:$H$34,4,TRUE),VLOOKUP($W528,日射量と図３!$E$6:$I$34,5,TRUE))))))</f>
        <v/>
      </c>
      <c r="AB528" s="4" t="str">
        <f>IF($V528="","",IF(Z528&lt;36,0,IF(AND(36&lt;=Z528,Z528&lt;71),VLOOKUP($W528,日射量と図３!$E$6:$F$34,2,TRUE),IF(AND(71&lt;=Z528,Z528&lt;107),VLOOKUP($W528,日射量と図３!$E$6:$G$34,3,TRUE),IF(AND(107&lt;=Z528,Z528&lt;143),VLOOKUP($W528,日射量と図３!$E$6:$H$34,4,TRUE),VLOOKUP($W528,日射量と図３!$E$6:$I$34,5,TRUE))))))</f>
        <v/>
      </c>
      <c r="AC528" s="382" t="str">
        <f t="shared" si="108"/>
        <v/>
      </c>
      <c r="AD528" s="382" t="str">
        <f t="shared" si="109"/>
        <v/>
      </c>
    </row>
    <row r="529" spans="11:30" ht="13.5" customHeight="1">
      <c r="K529" s="4">
        <f t="shared" si="102"/>
        <v>6</v>
      </c>
      <c r="L529" s="34">
        <v>43273</v>
      </c>
      <c r="M529" s="4">
        <v>22</v>
      </c>
      <c r="N529" s="4">
        <v>22</v>
      </c>
      <c r="O529" s="31">
        <v>0.875</v>
      </c>
      <c r="P529" s="35">
        <v>23.660000000000004</v>
      </c>
      <c r="Q529" s="36">
        <f t="shared" si="103"/>
        <v>16</v>
      </c>
      <c r="R529" s="4">
        <f t="shared" si="104"/>
        <v>0</v>
      </c>
      <c r="S529" s="31">
        <f t="shared" si="98"/>
        <v>0.19388888888888889</v>
      </c>
      <c r="T529" s="31">
        <f t="shared" si="99"/>
        <v>0.79240740740740734</v>
      </c>
      <c r="U529" s="4">
        <f t="shared" si="105"/>
        <v>0</v>
      </c>
      <c r="V529" s="4" t="str">
        <f t="shared" si="106"/>
        <v/>
      </c>
      <c r="W529" s="18" t="str">
        <f>IF(V529="","",VLOOKUP(L529,日射量と図３!$A$4:$C$368,3,TRUE)*238.85/100)</f>
        <v/>
      </c>
      <c r="X529" s="4" t="str">
        <f t="shared" si="107"/>
        <v/>
      </c>
      <c r="Y529" s="4" t="str">
        <f t="shared" si="100"/>
        <v/>
      </c>
      <c r="Z529" s="4" t="str">
        <f t="shared" si="101"/>
        <v/>
      </c>
      <c r="AA529" s="4" t="str">
        <f>IF($V529="","",IF(Y529&lt;36,0,IF(AND(36&lt;=Y529,Y529&lt;71),VLOOKUP($W529,日射量と図３!$E$6:$F$34,2,TRUE),IF(AND(71&lt;=Y529,Y529&lt;107),VLOOKUP($W529,日射量と図３!$E$6:$G$34,3,TRUE),IF(AND(107&lt;=Y529,Y529&lt;143),VLOOKUP($W529,日射量と図３!$E$6:$H$34,4,TRUE),VLOOKUP($W529,日射量と図３!$E$6:$I$34,5,TRUE))))))</f>
        <v/>
      </c>
      <c r="AB529" s="4" t="str">
        <f>IF($V529="","",IF(Z529&lt;36,0,IF(AND(36&lt;=Z529,Z529&lt;71),VLOOKUP($W529,日射量と図３!$E$6:$F$34,2,TRUE),IF(AND(71&lt;=Z529,Z529&lt;107),VLOOKUP($W529,日射量と図３!$E$6:$G$34,3,TRUE),IF(AND(107&lt;=Z529,Z529&lt;143),VLOOKUP($W529,日射量と図３!$E$6:$H$34,4,TRUE),VLOOKUP($W529,日射量と図３!$E$6:$I$34,5,TRUE))))))</f>
        <v/>
      </c>
      <c r="AC529" s="382" t="str">
        <f t="shared" si="108"/>
        <v/>
      </c>
      <c r="AD529" s="382" t="str">
        <f t="shared" si="109"/>
        <v/>
      </c>
    </row>
    <row r="530" spans="11:30" ht="13.5" customHeight="1">
      <c r="K530" s="4">
        <f t="shared" si="102"/>
        <v>6</v>
      </c>
      <c r="L530" s="34">
        <v>43273</v>
      </c>
      <c r="M530" s="4">
        <v>22</v>
      </c>
      <c r="N530" s="4">
        <v>23</v>
      </c>
      <c r="O530" s="31">
        <v>0.91666666666666663</v>
      </c>
      <c r="P530" s="35">
        <v>23.129999999999995</v>
      </c>
      <c r="Q530" s="36">
        <f t="shared" si="103"/>
        <v>13</v>
      </c>
      <c r="R530" s="4">
        <f t="shared" si="104"/>
        <v>0</v>
      </c>
      <c r="S530" s="31">
        <f t="shared" si="98"/>
        <v>0.19388888888888889</v>
      </c>
      <c r="T530" s="31">
        <f t="shared" si="99"/>
        <v>0.79240740740740734</v>
      </c>
      <c r="U530" s="4">
        <f t="shared" si="105"/>
        <v>0</v>
      </c>
      <c r="V530" s="4" t="str">
        <f t="shared" si="106"/>
        <v/>
      </c>
      <c r="W530" s="18" t="str">
        <f>IF(V530="","",VLOOKUP(L530,日射量と図３!$A$4:$C$368,3,TRUE)*238.85/100)</f>
        <v/>
      </c>
      <c r="X530" s="4" t="str">
        <f t="shared" si="107"/>
        <v/>
      </c>
      <c r="Y530" s="4" t="str">
        <f t="shared" si="100"/>
        <v/>
      </c>
      <c r="Z530" s="4" t="str">
        <f t="shared" si="101"/>
        <v/>
      </c>
      <c r="AA530" s="4" t="str">
        <f>IF($V530="","",IF(Y530&lt;36,0,IF(AND(36&lt;=Y530,Y530&lt;71),VLOOKUP($W530,日射量と図３!$E$6:$F$34,2,TRUE),IF(AND(71&lt;=Y530,Y530&lt;107),VLOOKUP($W530,日射量と図３!$E$6:$G$34,3,TRUE),IF(AND(107&lt;=Y530,Y530&lt;143),VLOOKUP($W530,日射量と図３!$E$6:$H$34,4,TRUE),VLOOKUP($W530,日射量と図３!$E$6:$I$34,5,TRUE))))))</f>
        <v/>
      </c>
      <c r="AB530" s="4" t="str">
        <f>IF($V530="","",IF(Z530&lt;36,0,IF(AND(36&lt;=Z530,Z530&lt;71),VLOOKUP($W530,日射量と図３!$E$6:$F$34,2,TRUE),IF(AND(71&lt;=Z530,Z530&lt;107),VLOOKUP($W530,日射量と図３!$E$6:$G$34,3,TRUE),IF(AND(107&lt;=Z530,Z530&lt;143),VLOOKUP($W530,日射量と図３!$E$6:$H$34,4,TRUE),VLOOKUP($W530,日射量と図３!$E$6:$I$34,5,TRUE))))))</f>
        <v/>
      </c>
      <c r="AC530" s="382" t="str">
        <f t="shared" si="108"/>
        <v/>
      </c>
      <c r="AD530" s="382" t="str">
        <f t="shared" si="109"/>
        <v/>
      </c>
    </row>
    <row r="531" spans="11:30" ht="13.5" customHeight="1">
      <c r="K531" s="4">
        <f t="shared" si="102"/>
        <v>6</v>
      </c>
      <c r="L531" s="34">
        <v>43273</v>
      </c>
      <c r="M531" s="4">
        <v>22</v>
      </c>
      <c r="N531" s="4">
        <v>24</v>
      </c>
      <c r="O531" s="31">
        <v>0.95833333333333337</v>
      </c>
      <c r="P531" s="35">
        <v>22.759999999999998</v>
      </c>
      <c r="Q531" s="36">
        <f t="shared" si="103"/>
        <v>13</v>
      </c>
      <c r="R531" s="4">
        <f t="shared" si="104"/>
        <v>0</v>
      </c>
      <c r="S531" s="31">
        <f t="shared" si="98"/>
        <v>0.19388888888888889</v>
      </c>
      <c r="T531" s="31">
        <f t="shared" si="99"/>
        <v>0.79240740740740734</v>
      </c>
      <c r="U531" s="4">
        <f t="shared" si="105"/>
        <v>0</v>
      </c>
      <c r="V531" s="4" t="str">
        <f t="shared" si="106"/>
        <v/>
      </c>
      <c r="W531" s="18" t="str">
        <f>IF(V531="","",VLOOKUP(L531,日射量と図３!$A$4:$C$368,3,TRUE)*238.85/100)</f>
        <v/>
      </c>
      <c r="X531" s="4" t="str">
        <f t="shared" si="107"/>
        <v/>
      </c>
      <c r="Y531" s="4" t="str">
        <f t="shared" si="100"/>
        <v/>
      </c>
      <c r="Z531" s="4" t="str">
        <f t="shared" si="101"/>
        <v/>
      </c>
      <c r="AA531" s="4" t="str">
        <f>IF($V531="","",IF(Y531&lt;36,0,IF(AND(36&lt;=Y531,Y531&lt;71),VLOOKUP($W531,日射量と図３!$E$6:$F$34,2,TRUE),IF(AND(71&lt;=Y531,Y531&lt;107),VLOOKUP($W531,日射量と図３!$E$6:$G$34,3,TRUE),IF(AND(107&lt;=Y531,Y531&lt;143),VLOOKUP($W531,日射量と図３!$E$6:$H$34,4,TRUE),VLOOKUP($W531,日射量と図３!$E$6:$I$34,5,TRUE))))))</f>
        <v/>
      </c>
      <c r="AB531" s="4" t="str">
        <f>IF($V531="","",IF(Z531&lt;36,0,IF(AND(36&lt;=Z531,Z531&lt;71),VLOOKUP($W531,日射量と図３!$E$6:$F$34,2,TRUE),IF(AND(71&lt;=Z531,Z531&lt;107),VLOOKUP($W531,日射量と図３!$E$6:$G$34,3,TRUE),IF(AND(107&lt;=Z531,Z531&lt;143),VLOOKUP($W531,日射量と図３!$E$6:$H$34,4,TRUE),VLOOKUP($W531,日射量と図３!$E$6:$I$34,5,TRUE))))))</f>
        <v/>
      </c>
      <c r="AC531" s="382" t="str">
        <f t="shared" si="108"/>
        <v/>
      </c>
      <c r="AD531" s="382" t="str">
        <f t="shared" si="109"/>
        <v/>
      </c>
    </row>
    <row r="532" spans="11:30" ht="13.5" customHeight="1">
      <c r="K532" s="4">
        <f t="shared" si="102"/>
        <v>6</v>
      </c>
      <c r="L532" s="34">
        <v>43274</v>
      </c>
      <c r="M532" s="4">
        <v>23</v>
      </c>
      <c r="N532" s="4">
        <v>1</v>
      </c>
      <c r="O532" s="31">
        <v>0</v>
      </c>
      <c r="P532" s="35">
        <v>22.53</v>
      </c>
      <c r="Q532" s="36">
        <f t="shared" si="103"/>
        <v>13</v>
      </c>
      <c r="R532" s="4">
        <f t="shared" si="104"/>
        <v>0</v>
      </c>
      <c r="S532" s="31">
        <f t="shared" si="98"/>
        <v>0.19388888888888889</v>
      </c>
      <c r="T532" s="31">
        <f t="shared" si="99"/>
        <v>0.79240740740740734</v>
      </c>
      <c r="U532" s="4">
        <f t="shared" si="105"/>
        <v>0</v>
      </c>
      <c r="V532" s="4">
        <f t="shared" si="106"/>
        <v>0</v>
      </c>
      <c r="W532" s="18">
        <f>IF(V532="","",VLOOKUP(L532,日射量と図３!$A$4:$C$368,3,TRUE)*238.85/100)</f>
        <v>47.77</v>
      </c>
      <c r="X532" s="4">
        <f t="shared" si="107"/>
        <v>14</v>
      </c>
      <c r="Y532" s="4">
        <f t="shared" si="100"/>
        <v>0</v>
      </c>
      <c r="Z532" s="4">
        <f t="shared" si="101"/>
        <v>0</v>
      </c>
      <c r="AA532" s="4">
        <f>IF($V532="","",IF(Y532&lt;36,0,IF(AND(36&lt;=Y532,Y532&lt;71),VLOOKUP($W532,日射量と図３!$E$6:$F$34,2,TRUE),IF(AND(71&lt;=Y532,Y532&lt;107),VLOOKUP($W532,日射量と図３!$E$6:$G$34,3,TRUE),IF(AND(107&lt;=Y532,Y532&lt;143),VLOOKUP($W532,日射量と図３!$E$6:$H$34,4,TRUE),VLOOKUP($W532,日射量と図３!$E$6:$I$34,5,TRUE))))))</f>
        <v>0</v>
      </c>
      <c r="AB532" s="4">
        <f>IF($V532="","",IF(Z532&lt;36,0,IF(AND(36&lt;=Z532,Z532&lt;71),VLOOKUP($W532,日射量と図３!$E$6:$F$34,2,TRUE),IF(AND(71&lt;=Z532,Z532&lt;107),VLOOKUP($W532,日射量と図３!$E$6:$G$34,3,TRUE),IF(AND(107&lt;=Z532,Z532&lt;143),VLOOKUP($W532,日射量と図３!$E$6:$H$34,4,TRUE),VLOOKUP($W532,日射量と図３!$E$6:$I$34,5,TRUE))))))</f>
        <v>0</v>
      </c>
      <c r="AC532" s="382">
        <f t="shared" si="108"/>
        <v>0</v>
      </c>
      <c r="AD532" s="382">
        <f t="shared" si="109"/>
        <v>0</v>
      </c>
    </row>
    <row r="533" spans="11:30" ht="13.5" customHeight="1">
      <c r="K533" s="4">
        <f t="shared" si="102"/>
        <v>6</v>
      </c>
      <c r="L533" s="34">
        <v>43274</v>
      </c>
      <c r="M533" s="4">
        <v>23</v>
      </c>
      <c r="N533" s="4">
        <v>2</v>
      </c>
      <c r="O533" s="31">
        <v>4.1666666666666664E-2</v>
      </c>
      <c r="P533" s="35">
        <v>22.199999999999996</v>
      </c>
      <c r="Q533" s="36">
        <f t="shared" si="103"/>
        <v>13</v>
      </c>
      <c r="R533" s="4">
        <f t="shared" si="104"/>
        <v>0</v>
      </c>
      <c r="S533" s="31">
        <f t="shared" ref="S533:S596" si="110">VLOOKUP(K533,$AF$38:$AH$49,2,TRUE)</f>
        <v>0.19388888888888889</v>
      </c>
      <c r="T533" s="31">
        <f t="shared" ref="T533:T596" si="111">VLOOKUP(K533,$AF$38:$AH$49,3,TRUE)</f>
        <v>0.79240740740740734</v>
      </c>
      <c r="U533" s="4">
        <f t="shared" si="105"/>
        <v>0</v>
      </c>
      <c r="V533" s="4" t="str">
        <f t="shared" si="106"/>
        <v/>
      </c>
      <c r="W533" s="18" t="str">
        <f>IF(V533="","",VLOOKUP(L533,日射量と図３!$A$4:$C$368,3,TRUE)*238.85/100)</f>
        <v/>
      </c>
      <c r="X533" s="4" t="str">
        <f t="shared" si="107"/>
        <v/>
      </c>
      <c r="Y533" s="4" t="str">
        <f t="shared" si="100"/>
        <v/>
      </c>
      <c r="Z533" s="4" t="str">
        <f t="shared" si="101"/>
        <v/>
      </c>
      <c r="AA533" s="4" t="str">
        <f>IF($V533="","",IF(Y533&lt;36,0,IF(AND(36&lt;=Y533,Y533&lt;71),VLOOKUP($W533,日射量と図３!$E$6:$F$34,2,TRUE),IF(AND(71&lt;=Y533,Y533&lt;107),VLOOKUP($W533,日射量と図３!$E$6:$G$34,3,TRUE),IF(AND(107&lt;=Y533,Y533&lt;143),VLOOKUP($W533,日射量と図３!$E$6:$H$34,4,TRUE),VLOOKUP($W533,日射量と図３!$E$6:$I$34,5,TRUE))))))</f>
        <v/>
      </c>
      <c r="AB533" s="4" t="str">
        <f>IF($V533="","",IF(Z533&lt;36,0,IF(AND(36&lt;=Z533,Z533&lt;71),VLOOKUP($W533,日射量と図３!$E$6:$F$34,2,TRUE),IF(AND(71&lt;=Z533,Z533&lt;107),VLOOKUP($W533,日射量と図３!$E$6:$G$34,3,TRUE),IF(AND(107&lt;=Z533,Z533&lt;143),VLOOKUP($W533,日射量と図３!$E$6:$H$34,4,TRUE),VLOOKUP($W533,日射量と図３!$E$6:$I$34,5,TRUE))))))</f>
        <v/>
      </c>
      <c r="AC533" s="382" t="str">
        <f t="shared" si="108"/>
        <v/>
      </c>
      <c r="AD533" s="382" t="str">
        <f t="shared" si="109"/>
        <v/>
      </c>
    </row>
    <row r="534" spans="11:30" ht="13.5" customHeight="1">
      <c r="K534" s="4">
        <f t="shared" si="102"/>
        <v>6</v>
      </c>
      <c r="L534" s="34">
        <v>43274</v>
      </c>
      <c r="M534" s="4">
        <v>23</v>
      </c>
      <c r="N534" s="4">
        <v>3</v>
      </c>
      <c r="O534" s="31">
        <v>8.3333333333333329E-2</v>
      </c>
      <c r="P534" s="35">
        <v>21.88</v>
      </c>
      <c r="Q534" s="36">
        <f t="shared" si="103"/>
        <v>13</v>
      </c>
      <c r="R534" s="4">
        <f t="shared" si="104"/>
        <v>0</v>
      </c>
      <c r="S534" s="31">
        <f t="shared" si="110"/>
        <v>0.19388888888888889</v>
      </c>
      <c r="T534" s="31">
        <f t="shared" si="111"/>
        <v>0.79240740740740734</v>
      </c>
      <c r="U534" s="4">
        <f t="shared" si="105"/>
        <v>0</v>
      </c>
      <c r="V534" s="4" t="str">
        <f t="shared" si="106"/>
        <v/>
      </c>
      <c r="W534" s="18" t="str">
        <f>IF(V534="","",VLOOKUP(L534,日射量と図３!$A$4:$C$368,3,TRUE)*238.85/100)</f>
        <v/>
      </c>
      <c r="X534" s="4" t="str">
        <f t="shared" si="107"/>
        <v/>
      </c>
      <c r="Y534" s="4" t="str">
        <f t="shared" si="100"/>
        <v/>
      </c>
      <c r="Z534" s="4" t="str">
        <f t="shared" si="101"/>
        <v/>
      </c>
      <c r="AA534" s="4" t="str">
        <f>IF($V534="","",IF(Y534&lt;36,0,IF(AND(36&lt;=Y534,Y534&lt;71),VLOOKUP($W534,日射量と図３!$E$6:$F$34,2,TRUE),IF(AND(71&lt;=Y534,Y534&lt;107),VLOOKUP($W534,日射量と図３!$E$6:$G$34,3,TRUE),IF(AND(107&lt;=Y534,Y534&lt;143),VLOOKUP($W534,日射量と図３!$E$6:$H$34,4,TRUE),VLOOKUP($W534,日射量と図３!$E$6:$I$34,5,TRUE))))))</f>
        <v/>
      </c>
      <c r="AB534" s="4" t="str">
        <f>IF($V534="","",IF(Z534&lt;36,0,IF(AND(36&lt;=Z534,Z534&lt;71),VLOOKUP($W534,日射量と図３!$E$6:$F$34,2,TRUE),IF(AND(71&lt;=Z534,Z534&lt;107),VLOOKUP($W534,日射量と図３!$E$6:$G$34,3,TRUE),IF(AND(107&lt;=Z534,Z534&lt;143),VLOOKUP($W534,日射量と図３!$E$6:$H$34,4,TRUE),VLOOKUP($W534,日射量と図３!$E$6:$I$34,5,TRUE))))))</f>
        <v/>
      </c>
      <c r="AC534" s="382" t="str">
        <f t="shared" si="108"/>
        <v/>
      </c>
      <c r="AD534" s="382" t="str">
        <f t="shared" si="109"/>
        <v/>
      </c>
    </row>
    <row r="535" spans="11:30" ht="13.5" customHeight="1">
      <c r="K535" s="4">
        <f t="shared" si="102"/>
        <v>6</v>
      </c>
      <c r="L535" s="34">
        <v>43274</v>
      </c>
      <c r="M535" s="4">
        <v>23</v>
      </c>
      <c r="N535" s="4">
        <v>4</v>
      </c>
      <c r="O535" s="31">
        <v>0.125</v>
      </c>
      <c r="P535" s="35">
        <v>21.8</v>
      </c>
      <c r="Q535" s="36">
        <f t="shared" si="103"/>
        <v>13</v>
      </c>
      <c r="R535" s="4">
        <f t="shared" si="104"/>
        <v>0</v>
      </c>
      <c r="S535" s="31">
        <f t="shared" si="110"/>
        <v>0.19388888888888889</v>
      </c>
      <c r="T535" s="31">
        <f t="shared" si="111"/>
        <v>0.79240740740740734</v>
      </c>
      <c r="U535" s="4">
        <f t="shared" si="105"/>
        <v>0</v>
      </c>
      <c r="V535" s="4" t="str">
        <f t="shared" si="106"/>
        <v/>
      </c>
      <c r="W535" s="18" t="str">
        <f>IF(V535="","",VLOOKUP(L535,日射量と図３!$A$4:$C$368,3,TRUE)*238.85/100)</f>
        <v/>
      </c>
      <c r="X535" s="4" t="str">
        <f t="shared" si="107"/>
        <v/>
      </c>
      <c r="Y535" s="4" t="str">
        <f t="shared" si="100"/>
        <v/>
      </c>
      <c r="Z535" s="4" t="str">
        <f t="shared" si="101"/>
        <v/>
      </c>
      <c r="AA535" s="4" t="str">
        <f>IF($V535="","",IF(Y535&lt;36,0,IF(AND(36&lt;=Y535,Y535&lt;71),VLOOKUP($W535,日射量と図３!$E$6:$F$34,2,TRUE),IF(AND(71&lt;=Y535,Y535&lt;107),VLOOKUP($W535,日射量と図３!$E$6:$G$34,3,TRUE),IF(AND(107&lt;=Y535,Y535&lt;143),VLOOKUP($W535,日射量と図３!$E$6:$H$34,4,TRUE),VLOOKUP($W535,日射量と図３!$E$6:$I$34,5,TRUE))))))</f>
        <v/>
      </c>
      <c r="AB535" s="4" t="str">
        <f>IF($V535="","",IF(Z535&lt;36,0,IF(AND(36&lt;=Z535,Z535&lt;71),VLOOKUP($W535,日射量と図３!$E$6:$F$34,2,TRUE),IF(AND(71&lt;=Z535,Z535&lt;107),VLOOKUP($W535,日射量と図３!$E$6:$G$34,3,TRUE),IF(AND(107&lt;=Z535,Z535&lt;143),VLOOKUP($W535,日射量と図３!$E$6:$H$34,4,TRUE),VLOOKUP($W535,日射量と図３!$E$6:$I$34,5,TRUE))))))</f>
        <v/>
      </c>
      <c r="AC535" s="382" t="str">
        <f t="shared" si="108"/>
        <v/>
      </c>
      <c r="AD535" s="382" t="str">
        <f t="shared" si="109"/>
        <v/>
      </c>
    </row>
    <row r="536" spans="11:30" ht="13.5" customHeight="1">
      <c r="K536" s="4">
        <f t="shared" si="102"/>
        <v>6</v>
      </c>
      <c r="L536" s="34">
        <v>43274</v>
      </c>
      <c r="M536" s="4">
        <v>23</v>
      </c>
      <c r="N536" s="4">
        <v>5</v>
      </c>
      <c r="O536" s="31">
        <v>0.16666666666666666</v>
      </c>
      <c r="P536" s="35">
        <v>21.580000000000002</v>
      </c>
      <c r="Q536" s="36">
        <f t="shared" si="103"/>
        <v>15</v>
      </c>
      <c r="R536" s="4">
        <f t="shared" si="104"/>
        <v>0</v>
      </c>
      <c r="S536" s="31">
        <f t="shared" si="110"/>
        <v>0.19388888888888889</v>
      </c>
      <c r="T536" s="31">
        <f t="shared" si="111"/>
        <v>0.79240740740740734</v>
      </c>
      <c r="U536" s="4">
        <f t="shared" si="105"/>
        <v>0</v>
      </c>
      <c r="V536" s="4" t="str">
        <f t="shared" si="106"/>
        <v/>
      </c>
      <c r="W536" s="18" t="str">
        <f>IF(V536="","",VLOOKUP(L536,日射量と図３!$A$4:$C$368,3,TRUE)*238.85/100)</f>
        <v/>
      </c>
      <c r="X536" s="4" t="str">
        <f t="shared" si="107"/>
        <v/>
      </c>
      <c r="Y536" s="4" t="str">
        <f t="shared" si="100"/>
        <v/>
      </c>
      <c r="Z536" s="4" t="str">
        <f t="shared" si="101"/>
        <v/>
      </c>
      <c r="AA536" s="4" t="str">
        <f>IF($V536="","",IF(Y536&lt;36,0,IF(AND(36&lt;=Y536,Y536&lt;71),VLOOKUP($W536,日射量と図３!$E$6:$F$34,2,TRUE),IF(AND(71&lt;=Y536,Y536&lt;107),VLOOKUP($W536,日射量と図３!$E$6:$G$34,3,TRUE),IF(AND(107&lt;=Y536,Y536&lt;143),VLOOKUP($W536,日射量と図３!$E$6:$H$34,4,TRUE),VLOOKUP($W536,日射量と図３!$E$6:$I$34,5,TRUE))))))</f>
        <v/>
      </c>
      <c r="AB536" s="4" t="str">
        <f>IF($V536="","",IF(Z536&lt;36,0,IF(AND(36&lt;=Z536,Z536&lt;71),VLOOKUP($W536,日射量と図３!$E$6:$F$34,2,TRUE),IF(AND(71&lt;=Z536,Z536&lt;107),VLOOKUP($W536,日射量と図３!$E$6:$G$34,3,TRUE),IF(AND(107&lt;=Z536,Z536&lt;143),VLOOKUP($W536,日射量と図３!$E$6:$H$34,4,TRUE),VLOOKUP($W536,日射量と図３!$E$6:$I$34,5,TRUE))))))</f>
        <v/>
      </c>
      <c r="AC536" s="382" t="str">
        <f t="shared" si="108"/>
        <v/>
      </c>
      <c r="AD536" s="382" t="str">
        <f t="shared" si="109"/>
        <v/>
      </c>
    </row>
    <row r="537" spans="11:30" ht="13.5" customHeight="1">
      <c r="K537" s="4">
        <f t="shared" si="102"/>
        <v>6</v>
      </c>
      <c r="L537" s="34">
        <v>43274</v>
      </c>
      <c r="M537" s="4">
        <v>23</v>
      </c>
      <c r="N537" s="4">
        <v>6</v>
      </c>
      <c r="O537" s="31">
        <v>0.20833333333333334</v>
      </c>
      <c r="P537" s="35">
        <v>21.5</v>
      </c>
      <c r="Q537" s="36">
        <f t="shared" si="103"/>
        <v>15</v>
      </c>
      <c r="R537" s="4">
        <f t="shared" si="104"/>
        <v>0</v>
      </c>
      <c r="S537" s="31">
        <f t="shared" si="110"/>
        <v>0.19388888888888889</v>
      </c>
      <c r="T537" s="31">
        <f t="shared" si="111"/>
        <v>0.79240740740740734</v>
      </c>
      <c r="U537" s="4">
        <f t="shared" si="105"/>
        <v>0</v>
      </c>
      <c r="V537" s="4" t="str">
        <f t="shared" si="106"/>
        <v/>
      </c>
      <c r="W537" s="18" t="str">
        <f>IF(V537="","",VLOOKUP(L537,日射量と図３!$A$4:$C$368,3,TRUE)*238.85/100)</f>
        <v/>
      </c>
      <c r="X537" s="4" t="str">
        <f t="shared" si="107"/>
        <v/>
      </c>
      <c r="Y537" s="4" t="str">
        <f t="shared" si="100"/>
        <v/>
      </c>
      <c r="Z537" s="4" t="str">
        <f t="shared" si="101"/>
        <v/>
      </c>
      <c r="AA537" s="4" t="str">
        <f>IF($V537="","",IF(Y537&lt;36,0,IF(AND(36&lt;=Y537,Y537&lt;71),VLOOKUP($W537,日射量と図３!$E$6:$F$34,2,TRUE),IF(AND(71&lt;=Y537,Y537&lt;107),VLOOKUP($W537,日射量と図３!$E$6:$G$34,3,TRUE),IF(AND(107&lt;=Y537,Y537&lt;143),VLOOKUP($W537,日射量と図３!$E$6:$H$34,4,TRUE),VLOOKUP($W537,日射量と図３!$E$6:$I$34,5,TRUE))))))</f>
        <v/>
      </c>
      <c r="AB537" s="4" t="str">
        <f>IF($V537="","",IF(Z537&lt;36,0,IF(AND(36&lt;=Z537,Z537&lt;71),VLOOKUP($W537,日射量と図３!$E$6:$F$34,2,TRUE),IF(AND(71&lt;=Z537,Z537&lt;107),VLOOKUP($W537,日射量と図３!$E$6:$G$34,3,TRUE),IF(AND(107&lt;=Z537,Z537&lt;143),VLOOKUP($W537,日射量と図３!$E$6:$H$34,4,TRUE),VLOOKUP($W537,日射量と図３!$E$6:$I$34,5,TRUE))))))</f>
        <v/>
      </c>
      <c r="AC537" s="382" t="str">
        <f t="shared" si="108"/>
        <v/>
      </c>
      <c r="AD537" s="382" t="str">
        <f t="shared" si="109"/>
        <v/>
      </c>
    </row>
    <row r="538" spans="11:30" ht="13.5" customHeight="1">
      <c r="K538" s="4">
        <f t="shared" si="102"/>
        <v>6</v>
      </c>
      <c r="L538" s="34">
        <v>43274</v>
      </c>
      <c r="M538" s="4">
        <v>23</v>
      </c>
      <c r="N538" s="4">
        <v>7</v>
      </c>
      <c r="O538" s="31">
        <v>0.25</v>
      </c>
      <c r="P538" s="35">
        <v>21.75</v>
      </c>
      <c r="Q538" s="36">
        <f t="shared" si="103"/>
        <v>15</v>
      </c>
      <c r="R538" s="4">
        <f t="shared" si="104"/>
        <v>0</v>
      </c>
      <c r="S538" s="31">
        <f t="shared" si="110"/>
        <v>0.19388888888888889</v>
      </c>
      <c r="T538" s="31">
        <f t="shared" si="111"/>
        <v>0.79240740740740734</v>
      </c>
      <c r="U538" s="4">
        <f t="shared" si="105"/>
        <v>0</v>
      </c>
      <c r="V538" s="4" t="str">
        <f t="shared" si="106"/>
        <v/>
      </c>
      <c r="W538" s="18" t="str">
        <f>IF(V538="","",VLOOKUP(L538,日射量と図３!$A$4:$C$368,3,TRUE)*238.85/100)</f>
        <v/>
      </c>
      <c r="X538" s="4" t="str">
        <f t="shared" si="107"/>
        <v/>
      </c>
      <c r="Y538" s="4" t="str">
        <f t="shared" si="100"/>
        <v/>
      </c>
      <c r="Z538" s="4" t="str">
        <f t="shared" si="101"/>
        <v/>
      </c>
      <c r="AA538" s="4" t="str">
        <f>IF($V538="","",IF(Y538&lt;36,0,IF(AND(36&lt;=Y538,Y538&lt;71),VLOOKUP($W538,日射量と図３!$E$6:$F$34,2,TRUE),IF(AND(71&lt;=Y538,Y538&lt;107),VLOOKUP($W538,日射量と図３!$E$6:$G$34,3,TRUE),IF(AND(107&lt;=Y538,Y538&lt;143),VLOOKUP($W538,日射量と図３!$E$6:$H$34,4,TRUE),VLOOKUP($W538,日射量と図３!$E$6:$I$34,5,TRUE))))))</f>
        <v/>
      </c>
      <c r="AB538" s="4" t="str">
        <f>IF($V538="","",IF(Z538&lt;36,0,IF(AND(36&lt;=Z538,Z538&lt;71),VLOOKUP($W538,日射量と図３!$E$6:$F$34,2,TRUE),IF(AND(71&lt;=Z538,Z538&lt;107),VLOOKUP($W538,日射量と図３!$E$6:$G$34,3,TRUE),IF(AND(107&lt;=Z538,Z538&lt;143),VLOOKUP($W538,日射量と図３!$E$6:$H$34,4,TRUE),VLOOKUP($W538,日射量と図３!$E$6:$I$34,5,TRUE))))))</f>
        <v/>
      </c>
      <c r="AC538" s="382" t="str">
        <f t="shared" si="108"/>
        <v/>
      </c>
      <c r="AD538" s="382" t="str">
        <f t="shared" si="109"/>
        <v/>
      </c>
    </row>
    <row r="539" spans="11:30" ht="13.5" customHeight="1">
      <c r="K539" s="4">
        <f t="shared" si="102"/>
        <v>6</v>
      </c>
      <c r="L539" s="34">
        <v>43274</v>
      </c>
      <c r="M539" s="4">
        <v>23</v>
      </c>
      <c r="N539" s="4">
        <v>8</v>
      </c>
      <c r="O539" s="31">
        <v>0.29166666666666669</v>
      </c>
      <c r="P539" s="35">
        <v>22.580000000000002</v>
      </c>
      <c r="Q539" s="36">
        <f t="shared" si="103"/>
        <v>12</v>
      </c>
      <c r="R539" s="4">
        <f t="shared" si="104"/>
        <v>0</v>
      </c>
      <c r="S539" s="31">
        <f t="shared" si="110"/>
        <v>0.19388888888888889</v>
      </c>
      <c r="T539" s="31">
        <f t="shared" si="111"/>
        <v>0.79240740740740734</v>
      </c>
      <c r="U539" s="4">
        <f t="shared" si="105"/>
        <v>0</v>
      </c>
      <c r="V539" s="4" t="str">
        <f t="shared" si="106"/>
        <v/>
      </c>
      <c r="W539" s="18" t="str">
        <f>IF(V539="","",VLOOKUP(L539,日射量と図３!$A$4:$C$368,3,TRUE)*238.85/100)</f>
        <v/>
      </c>
      <c r="X539" s="4" t="str">
        <f t="shared" si="107"/>
        <v/>
      </c>
      <c r="Y539" s="4" t="str">
        <f t="shared" si="100"/>
        <v/>
      </c>
      <c r="Z539" s="4" t="str">
        <f t="shared" si="101"/>
        <v/>
      </c>
      <c r="AA539" s="4" t="str">
        <f>IF($V539="","",IF(Y539&lt;36,0,IF(AND(36&lt;=Y539,Y539&lt;71),VLOOKUP($W539,日射量と図３!$E$6:$F$34,2,TRUE),IF(AND(71&lt;=Y539,Y539&lt;107),VLOOKUP($W539,日射量と図３!$E$6:$G$34,3,TRUE),IF(AND(107&lt;=Y539,Y539&lt;143),VLOOKUP($W539,日射量と図３!$E$6:$H$34,4,TRUE),VLOOKUP($W539,日射量と図３!$E$6:$I$34,5,TRUE))))))</f>
        <v/>
      </c>
      <c r="AB539" s="4" t="str">
        <f>IF($V539="","",IF(Z539&lt;36,0,IF(AND(36&lt;=Z539,Z539&lt;71),VLOOKUP($W539,日射量と図３!$E$6:$F$34,2,TRUE),IF(AND(71&lt;=Z539,Z539&lt;107),VLOOKUP($W539,日射量と図３!$E$6:$G$34,3,TRUE),IF(AND(107&lt;=Z539,Z539&lt;143),VLOOKUP($W539,日射量と図３!$E$6:$H$34,4,TRUE),VLOOKUP($W539,日射量と図３!$E$6:$I$34,5,TRUE))))))</f>
        <v/>
      </c>
      <c r="AC539" s="382" t="str">
        <f t="shared" si="108"/>
        <v/>
      </c>
      <c r="AD539" s="382" t="str">
        <f t="shared" si="109"/>
        <v/>
      </c>
    </row>
    <row r="540" spans="11:30" ht="13.5" customHeight="1">
      <c r="K540" s="4">
        <f t="shared" si="102"/>
        <v>6</v>
      </c>
      <c r="L540" s="34">
        <v>43274</v>
      </c>
      <c r="M540" s="4">
        <v>23</v>
      </c>
      <c r="N540" s="4">
        <v>9</v>
      </c>
      <c r="O540" s="31">
        <v>0.33333333333333331</v>
      </c>
      <c r="P540" s="35">
        <v>23.55</v>
      </c>
      <c r="Q540" s="36">
        <f t="shared" si="103"/>
        <v>12</v>
      </c>
      <c r="R540" s="4">
        <f t="shared" si="104"/>
        <v>0</v>
      </c>
      <c r="S540" s="31">
        <f t="shared" si="110"/>
        <v>0.19388888888888889</v>
      </c>
      <c r="T540" s="31">
        <f t="shared" si="111"/>
        <v>0.79240740740740734</v>
      </c>
      <c r="U540" s="4">
        <f t="shared" si="105"/>
        <v>0</v>
      </c>
      <c r="V540" s="4" t="str">
        <f t="shared" si="106"/>
        <v/>
      </c>
      <c r="W540" s="18" t="str">
        <f>IF(V540="","",VLOOKUP(L540,日射量と図３!$A$4:$C$368,3,TRUE)*238.85/100)</f>
        <v/>
      </c>
      <c r="X540" s="4" t="str">
        <f t="shared" si="107"/>
        <v/>
      </c>
      <c r="Y540" s="4" t="str">
        <f t="shared" si="100"/>
        <v/>
      </c>
      <c r="Z540" s="4" t="str">
        <f t="shared" si="101"/>
        <v/>
      </c>
      <c r="AA540" s="4" t="str">
        <f>IF($V540="","",IF(Y540&lt;36,0,IF(AND(36&lt;=Y540,Y540&lt;71),VLOOKUP($W540,日射量と図３!$E$6:$F$34,2,TRUE),IF(AND(71&lt;=Y540,Y540&lt;107),VLOOKUP($W540,日射量と図３!$E$6:$G$34,3,TRUE),IF(AND(107&lt;=Y540,Y540&lt;143),VLOOKUP($W540,日射量と図３!$E$6:$H$34,4,TRUE),VLOOKUP($W540,日射量と図３!$E$6:$I$34,5,TRUE))))))</f>
        <v/>
      </c>
      <c r="AB540" s="4" t="str">
        <f>IF($V540="","",IF(Z540&lt;36,0,IF(AND(36&lt;=Z540,Z540&lt;71),VLOOKUP($W540,日射量と図３!$E$6:$F$34,2,TRUE),IF(AND(71&lt;=Z540,Z540&lt;107),VLOOKUP($W540,日射量と図３!$E$6:$G$34,3,TRUE),IF(AND(107&lt;=Z540,Z540&lt;143),VLOOKUP($W540,日射量と図３!$E$6:$H$34,4,TRUE),VLOOKUP($W540,日射量と図３!$E$6:$I$34,5,TRUE))))))</f>
        <v/>
      </c>
      <c r="AC540" s="382" t="str">
        <f t="shared" si="108"/>
        <v/>
      </c>
      <c r="AD540" s="382" t="str">
        <f t="shared" si="109"/>
        <v/>
      </c>
    </row>
    <row r="541" spans="11:30" ht="13.5" customHeight="1">
      <c r="K541" s="4">
        <f t="shared" si="102"/>
        <v>6</v>
      </c>
      <c r="L541" s="34">
        <v>43274</v>
      </c>
      <c r="M541" s="4">
        <v>23</v>
      </c>
      <c r="N541" s="4">
        <v>10</v>
      </c>
      <c r="O541" s="31">
        <v>0.375</v>
      </c>
      <c r="P541" s="35">
        <v>24.360000000000003</v>
      </c>
      <c r="Q541" s="36">
        <f t="shared" si="103"/>
        <v>12</v>
      </c>
      <c r="R541" s="4">
        <f t="shared" si="104"/>
        <v>0</v>
      </c>
      <c r="S541" s="31">
        <f t="shared" si="110"/>
        <v>0.19388888888888889</v>
      </c>
      <c r="T541" s="31">
        <f t="shared" si="111"/>
        <v>0.79240740740740734</v>
      </c>
      <c r="U541" s="4">
        <f t="shared" si="105"/>
        <v>0</v>
      </c>
      <c r="V541" s="4" t="str">
        <f t="shared" si="106"/>
        <v/>
      </c>
      <c r="W541" s="18" t="str">
        <f>IF(V541="","",VLOOKUP(L541,日射量と図３!$A$4:$C$368,3,TRUE)*238.85/100)</f>
        <v/>
      </c>
      <c r="X541" s="4" t="str">
        <f t="shared" si="107"/>
        <v/>
      </c>
      <c r="Y541" s="4" t="str">
        <f t="shared" si="100"/>
        <v/>
      </c>
      <c r="Z541" s="4" t="str">
        <f t="shared" si="101"/>
        <v/>
      </c>
      <c r="AA541" s="4" t="str">
        <f>IF($V541="","",IF(Y541&lt;36,0,IF(AND(36&lt;=Y541,Y541&lt;71),VLOOKUP($W541,日射量と図３!$E$6:$F$34,2,TRUE),IF(AND(71&lt;=Y541,Y541&lt;107),VLOOKUP($W541,日射量と図３!$E$6:$G$34,3,TRUE),IF(AND(107&lt;=Y541,Y541&lt;143),VLOOKUP($W541,日射量と図３!$E$6:$H$34,4,TRUE),VLOOKUP($W541,日射量と図３!$E$6:$I$34,5,TRUE))))))</f>
        <v/>
      </c>
      <c r="AB541" s="4" t="str">
        <f>IF($V541="","",IF(Z541&lt;36,0,IF(AND(36&lt;=Z541,Z541&lt;71),VLOOKUP($W541,日射量と図３!$E$6:$F$34,2,TRUE),IF(AND(71&lt;=Z541,Z541&lt;107),VLOOKUP($W541,日射量と図３!$E$6:$G$34,3,TRUE),IF(AND(107&lt;=Z541,Z541&lt;143),VLOOKUP($W541,日射量と図３!$E$6:$H$34,4,TRUE),VLOOKUP($W541,日射量と図３!$E$6:$I$34,5,TRUE))))))</f>
        <v/>
      </c>
      <c r="AC541" s="382" t="str">
        <f t="shared" si="108"/>
        <v/>
      </c>
      <c r="AD541" s="382" t="str">
        <f t="shared" si="109"/>
        <v/>
      </c>
    </row>
    <row r="542" spans="11:30" ht="13.5" customHeight="1">
      <c r="K542" s="4">
        <f t="shared" si="102"/>
        <v>6</v>
      </c>
      <c r="L542" s="34">
        <v>43274</v>
      </c>
      <c r="M542" s="4">
        <v>23</v>
      </c>
      <c r="N542" s="4">
        <v>11</v>
      </c>
      <c r="O542" s="31">
        <v>0.41666666666666669</v>
      </c>
      <c r="P542" s="35">
        <v>25.74</v>
      </c>
      <c r="Q542" s="36">
        <f t="shared" si="103"/>
        <v>12</v>
      </c>
      <c r="R542" s="4">
        <f t="shared" si="104"/>
        <v>0</v>
      </c>
      <c r="S542" s="31">
        <f t="shared" si="110"/>
        <v>0.19388888888888889</v>
      </c>
      <c r="T542" s="31">
        <f t="shared" si="111"/>
        <v>0.79240740740740734</v>
      </c>
      <c r="U542" s="4">
        <f t="shared" si="105"/>
        <v>0</v>
      </c>
      <c r="V542" s="4" t="str">
        <f t="shared" si="106"/>
        <v/>
      </c>
      <c r="W542" s="18" t="str">
        <f>IF(V542="","",VLOOKUP(L542,日射量と図３!$A$4:$C$368,3,TRUE)*238.85/100)</f>
        <v/>
      </c>
      <c r="X542" s="4" t="str">
        <f t="shared" si="107"/>
        <v/>
      </c>
      <c r="Y542" s="4" t="str">
        <f t="shared" si="100"/>
        <v/>
      </c>
      <c r="Z542" s="4" t="str">
        <f t="shared" si="101"/>
        <v/>
      </c>
      <c r="AA542" s="4" t="str">
        <f>IF($V542="","",IF(Y542&lt;36,0,IF(AND(36&lt;=Y542,Y542&lt;71),VLOOKUP($W542,日射量と図３!$E$6:$F$34,2,TRUE),IF(AND(71&lt;=Y542,Y542&lt;107),VLOOKUP($W542,日射量と図３!$E$6:$G$34,3,TRUE),IF(AND(107&lt;=Y542,Y542&lt;143),VLOOKUP($W542,日射量と図３!$E$6:$H$34,4,TRUE),VLOOKUP($W542,日射量と図３!$E$6:$I$34,5,TRUE))))))</f>
        <v/>
      </c>
      <c r="AB542" s="4" t="str">
        <f>IF($V542="","",IF(Z542&lt;36,0,IF(AND(36&lt;=Z542,Z542&lt;71),VLOOKUP($W542,日射量と図３!$E$6:$F$34,2,TRUE),IF(AND(71&lt;=Z542,Z542&lt;107),VLOOKUP($W542,日射量と図３!$E$6:$G$34,3,TRUE),IF(AND(107&lt;=Z542,Z542&lt;143),VLOOKUP($W542,日射量と図３!$E$6:$H$34,4,TRUE),VLOOKUP($W542,日射量と図３!$E$6:$I$34,5,TRUE))))))</f>
        <v/>
      </c>
      <c r="AC542" s="382" t="str">
        <f t="shared" si="108"/>
        <v/>
      </c>
      <c r="AD542" s="382" t="str">
        <f t="shared" si="109"/>
        <v/>
      </c>
    </row>
    <row r="543" spans="11:30" ht="13.5" customHeight="1">
      <c r="K543" s="4">
        <f t="shared" si="102"/>
        <v>6</v>
      </c>
      <c r="L543" s="34">
        <v>43274</v>
      </c>
      <c r="M543" s="4">
        <v>23</v>
      </c>
      <c r="N543" s="4">
        <v>12</v>
      </c>
      <c r="O543" s="31">
        <v>0.45833333333333331</v>
      </c>
      <c r="P543" s="35">
        <v>26.72</v>
      </c>
      <c r="Q543" s="36">
        <f t="shared" si="103"/>
        <v>12</v>
      </c>
      <c r="R543" s="4">
        <f t="shared" si="104"/>
        <v>0</v>
      </c>
      <c r="S543" s="31">
        <f t="shared" si="110"/>
        <v>0.19388888888888889</v>
      </c>
      <c r="T543" s="31">
        <f t="shared" si="111"/>
        <v>0.79240740740740734</v>
      </c>
      <c r="U543" s="4">
        <f t="shared" si="105"/>
        <v>0</v>
      </c>
      <c r="V543" s="4" t="str">
        <f t="shared" si="106"/>
        <v/>
      </c>
      <c r="W543" s="18" t="str">
        <f>IF(V543="","",VLOOKUP(L543,日射量と図３!$A$4:$C$368,3,TRUE)*238.85/100)</f>
        <v/>
      </c>
      <c r="X543" s="4" t="str">
        <f t="shared" si="107"/>
        <v/>
      </c>
      <c r="Y543" s="4" t="str">
        <f t="shared" ref="Y543:Y606" si="112">IF(V543="","",$AH$30*V543/(($AG$18/$AH$18)*X543))</f>
        <v/>
      </c>
      <c r="Z543" s="4" t="str">
        <f t="shared" ref="Z543:Z606" si="113">IF(V543="","",$AH$30*V543/(($AG$19/$AH$19)*X543))</f>
        <v/>
      </c>
      <c r="AA543" s="4" t="str">
        <f>IF($V543="","",IF(Y543&lt;36,0,IF(AND(36&lt;=Y543,Y543&lt;71),VLOOKUP($W543,日射量と図３!$E$6:$F$34,2,TRUE),IF(AND(71&lt;=Y543,Y543&lt;107),VLOOKUP($W543,日射量と図３!$E$6:$G$34,3,TRUE),IF(AND(107&lt;=Y543,Y543&lt;143),VLOOKUP($W543,日射量と図３!$E$6:$H$34,4,TRUE),VLOOKUP($W543,日射量と図３!$E$6:$I$34,5,TRUE))))))</f>
        <v/>
      </c>
      <c r="AB543" s="4" t="str">
        <f>IF($V543="","",IF(Z543&lt;36,0,IF(AND(36&lt;=Z543,Z543&lt;71),VLOOKUP($W543,日射量と図３!$E$6:$F$34,2,TRUE),IF(AND(71&lt;=Z543,Z543&lt;107),VLOOKUP($W543,日射量と図３!$E$6:$G$34,3,TRUE),IF(AND(107&lt;=Z543,Z543&lt;143),VLOOKUP($W543,日射量と図３!$E$6:$H$34,4,TRUE),VLOOKUP($W543,日射量と図３!$E$6:$I$34,5,TRUE))))))</f>
        <v/>
      </c>
      <c r="AC543" s="382" t="str">
        <f t="shared" si="108"/>
        <v/>
      </c>
      <c r="AD543" s="382" t="str">
        <f t="shared" si="109"/>
        <v/>
      </c>
    </row>
    <row r="544" spans="11:30" ht="13.5" customHeight="1">
      <c r="K544" s="4">
        <f t="shared" si="102"/>
        <v>6</v>
      </c>
      <c r="L544" s="34">
        <v>43274</v>
      </c>
      <c r="M544" s="4">
        <v>23</v>
      </c>
      <c r="N544" s="4">
        <v>13</v>
      </c>
      <c r="O544" s="31">
        <v>0.5</v>
      </c>
      <c r="P544" s="35">
        <v>27.560000000000002</v>
      </c>
      <c r="Q544" s="36">
        <f t="shared" si="103"/>
        <v>12</v>
      </c>
      <c r="R544" s="4">
        <f t="shared" si="104"/>
        <v>0</v>
      </c>
      <c r="S544" s="31">
        <f t="shared" si="110"/>
        <v>0.19388888888888889</v>
      </c>
      <c r="T544" s="31">
        <f t="shared" si="111"/>
        <v>0.79240740740740734</v>
      </c>
      <c r="U544" s="4">
        <f t="shared" si="105"/>
        <v>0</v>
      </c>
      <c r="V544" s="4" t="str">
        <f t="shared" si="106"/>
        <v/>
      </c>
      <c r="W544" s="18" t="str">
        <f>IF(V544="","",VLOOKUP(L544,日射量と図３!$A$4:$C$368,3,TRUE)*238.85/100)</f>
        <v/>
      </c>
      <c r="X544" s="4" t="str">
        <f t="shared" si="107"/>
        <v/>
      </c>
      <c r="Y544" s="4" t="str">
        <f t="shared" si="112"/>
        <v/>
      </c>
      <c r="Z544" s="4" t="str">
        <f t="shared" si="113"/>
        <v/>
      </c>
      <c r="AA544" s="4" t="str">
        <f>IF($V544="","",IF(Y544&lt;36,0,IF(AND(36&lt;=Y544,Y544&lt;71),VLOOKUP($W544,日射量と図３!$E$6:$F$34,2,TRUE),IF(AND(71&lt;=Y544,Y544&lt;107),VLOOKUP($W544,日射量と図３!$E$6:$G$34,3,TRUE),IF(AND(107&lt;=Y544,Y544&lt;143),VLOOKUP($W544,日射量と図３!$E$6:$H$34,4,TRUE),VLOOKUP($W544,日射量と図３!$E$6:$I$34,5,TRUE))))))</f>
        <v/>
      </c>
      <c r="AB544" s="4" t="str">
        <f>IF($V544="","",IF(Z544&lt;36,0,IF(AND(36&lt;=Z544,Z544&lt;71),VLOOKUP($W544,日射量と図３!$E$6:$F$34,2,TRUE),IF(AND(71&lt;=Z544,Z544&lt;107),VLOOKUP($W544,日射量と図３!$E$6:$G$34,3,TRUE),IF(AND(107&lt;=Z544,Z544&lt;143),VLOOKUP($W544,日射量と図３!$E$6:$H$34,4,TRUE),VLOOKUP($W544,日射量と図３!$E$6:$I$34,5,TRUE))))))</f>
        <v/>
      </c>
      <c r="AC544" s="382" t="str">
        <f t="shared" si="108"/>
        <v/>
      </c>
      <c r="AD544" s="382" t="str">
        <f t="shared" si="109"/>
        <v/>
      </c>
    </row>
    <row r="545" spans="11:30" ht="13.5" customHeight="1">
      <c r="K545" s="4">
        <f t="shared" si="102"/>
        <v>6</v>
      </c>
      <c r="L545" s="34">
        <v>43274</v>
      </c>
      <c r="M545" s="4">
        <v>23</v>
      </c>
      <c r="N545" s="4">
        <v>14</v>
      </c>
      <c r="O545" s="31">
        <v>0.54166666666666663</v>
      </c>
      <c r="P545" s="35">
        <v>28.059999999999995</v>
      </c>
      <c r="Q545" s="36">
        <f t="shared" si="103"/>
        <v>12</v>
      </c>
      <c r="R545" s="4">
        <f t="shared" si="104"/>
        <v>0</v>
      </c>
      <c r="S545" s="31">
        <f t="shared" si="110"/>
        <v>0.19388888888888889</v>
      </c>
      <c r="T545" s="31">
        <f t="shared" si="111"/>
        <v>0.79240740740740734</v>
      </c>
      <c r="U545" s="4">
        <f t="shared" si="105"/>
        <v>0</v>
      </c>
      <c r="V545" s="4" t="str">
        <f t="shared" si="106"/>
        <v/>
      </c>
      <c r="W545" s="18" t="str">
        <f>IF(V545="","",VLOOKUP(L545,日射量と図３!$A$4:$C$368,3,TRUE)*238.85/100)</f>
        <v/>
      </c>
      <c r="X545" s="4" t="str">
        <f t="shared" si="107"/>
        <v/>
      </c>
      <c r="Y545" s="4" t="str">
        <f t="shared" si="112"/>
        <v/>
      </c>
      <c r="Z545" s="4" t="str">
        <f t="shared" si="113"/>
        <v/>
      </c>
      <c r="AA545" s="4" t="str">
        <f>IF($V545="","",IF(Y545&lt;36,0,IF(AND(36&lt;=Y545,Y545&lt;71),VLOOKUP($W545,日射量と図３!$E$6:$F$34,2,TRUE),IF(AND(71&lt;=Y545,Y545&lt;107),VLOOKUP($W545,日射量と図３!$E$6:$G$34,3,TRUE),IF(AND(107&lt;=Y545,Y545&lt;143),VLOOKUP($W545,日射量と図３!$E$6:$H$34,4,TRUE),VLOOKUP($W545,日射量と図３!$E$6:$I$34,5,TRUE))))))</f>
        <v/>
      </c>
      <c r="AB545" s="4" t="str">
        <f>IF($V545="","",IF(Z545&lt;36,0,IF(AND(36&lt;=Z545,Z545&lt;71),VLOOKUP($W545,日射量と図３!$E$6:$F$34,2,TRUE),IF(AND(71&lt;=Z545,Z545&lt;107),VLOOKUP($W545,日射量と図３!$E$6:$G$34,3,TRUE),IF(AND(107&lt;=Z545,Z545&lt;143),VLOOKUP($W545,日射量と図３!$E$6:$H$34,4,TRUE),VLOOKUP($W545,日射量と図３!$E$6:$I$34,5,TRUE))))))</f>
        <v/>
      </c>
      <c r="AC545" s="382" t="str">
        <f t="shared" si="108"/>
        <v/>
      </c>
      <c r="AD545" s="382" t="str">
        <f t="shared" si="109"/>
        <v/>
      </c>
    </row>
    <row r="546" spans="11:30" ht="13.5" customHeight="1">
      <c r="K546" s="4">
        <f t="shared" si="102"/>
        <v>6</v>
      </c>
      <c r="L546" s="34">
        <v>43274</v>
      </c>
      <c r="M546" s="4">
        <v>23</v>
      </c>
      <c r="N546" s="4">
        <v>15</v>
      </c>
      <c r="O546" s="31">
        <v>0.58333333333333337</v>
      </c>
      <c r="P546" s="35">
        <v>28.160000000000004</v>
      </c>
      <c r="Q546" s="36">
        <f t="shared" si="103"/>
        <v>12</v>
      </c>
      <c r="R546" s="4">
        <f t="shared" si="104"/>
        <v>0</v>
      </c>
      <c r="S546" s="31">
        <f t="shared" si="110"/>
        <v>0.19388888888888889</v>
      </c>
      <c r="T546" s="31">
        <f t="shared" si="111"/>
        <v>0.79240740740740734</v>
      </c>
      <c r="U546" s="4">
        <f t="shared" si="105"/>
        <v>0</v>
      </c>
      <c r="V546" s="4" t="str">
        <f t="shared" si="106"/>
        <v/>
      </c>
      <c r="W546" s="18" t="str">
        <f>IF(V546="","",VLOOKUP(L546,日射量と図３!$A$4:$C$368,3,TRUE)*238.85/100)</f>
        <v/>
      </c>
      <c r="X546" s="4" t="str">
        <f t="shared" si="107"/>
        <v/>
      </c>
      <c r="Y546" s="4" t="str">
        <f t="shared" si="112"/>
        <v/>
      </c>
      <c r="Z546" s="4" t="str">
        <f t="shared" si="113"/>
        <v/>
      </c>
      <c r="AA546" s="4" t="str">
        <f>IF($V546="","",IF(Y546&lt;36,0,IF(AND(36&lt;=Y546,Y546&lt;71),VLOOKUP($W546,日射量と図３!$E$6:$F$34,2,TRUE),IF(AND(71&lt;=Y546,Y546&lt;107),VLOOKUP($W546,日射量と図３!$E$6:$G$34,3,TRUE),IF(AND(107&lt;=Y546,Y546&lt;143),VLOOKUP($W546,日射量と図３!$E$6:$H$34,4,TRUE),VLOOKUP($W546,日射量と図３!$E$6:$I$34,5,TRUE))))))</f>
        <v/>
      </c>
      <c r="AB546" s="4" t="str">
        <f>IF($V546="","",IF(Z546&lt;36,0,IF(AND(36&lt;=Z546,Z546&lt;71),VLOOKUP($W546,日射量と図３!$E$6:$F$34,2,TRUE),IF(AND(71&lt;=Z546,Z546&lt;107),VLOOKUP($W546,日射量と図３!$E$6:$G$34,3,TRUE),IF(AND(107&lt;=Z546,Z546&lt;143),VLOOKUP($W546,日射量と図３!$E$6:$H$34,4,TRUE),VLOOKUP($W546,日射量と図３!$E$6:$I$34,5,TRUE))))))</f>
        <v/>
      </c>
      <c r="AC546" s="382" t="str">
        <f t="shared" si="108"/>
        <v/>
      </c>
      <c r="AD546" s="382" t="str">
        <f t="shared" si="109"/>
        <v/>
      </c>
    </row>
    <row r="547" spans="11:30" ht="13.5" customHeight="1">
      <c r="K547" s="4">
        <f t="shared" si="102"/>
        <v>6</v>
      </c>
      <c r="L547" s="34">
        <v>43274</v>
      </c>
      <c r="M547" s="4">
        <v>23</v>
      </c>
      <c r="N547" s="4">
        <v>16</v>
      </c>
      <c r="O547" s="31">
        <v>0.625</v>
      </c>
      <c r="P547" s="35">
        <v>28.080000000000002</v>
      </c>
      <c r="Q547" s="36">
        <f t="shared" si="103"/>
        <v>16</v>
      </c>
      <c r="R547" s="4">
        <f t="shared" si="104"/>
        <v>0</v>
      </c>
      <c r="S547" s="31">
        <f t="shared" si="110"/>
        <v>0.19388888888888889</v>
      </c>
      <c r="T547" s="31">
        <f t="shared" si="111"/>
        <v>0.79240740740740734</v>
      </c>
      <c r="U547" s="4">
        <f t="shared" si="105"/>
        <v>0</v>
      </c>
      <c r="V547" s="4" t="str">
        <f t="shared" si="106"/>
        <v/>
      </c>
      <c r="W547" s="18" t="str">
        <f>IF(V547="","",VLOOKUP(L547,日射量と図３!$A$4:$C$368,3,TRUE)*238.85/100)</f>
        <v/>
      </c>
      <c r="X547" s="4" t="str">
        <f t="shared" si="107"/>
        <v/>
      </c>
      <c r="Y547" s="4" t="str">
        <f t="shared" si="112"/>
        <v/>
      </c>
      <c r="Z547" s="4" t="str">
        <f t="shared" si="113"/>
        <v/>
      </c>
      <c r="AA547" s="4" t="str">
        <f>IF($V547="","",IF(Y547&lt;36,0,IF(AND(36&lt;=Y547,Y547&lt;71),VLOOKUP($W547,日射量と図３!$E$6:$F$34,2,TRUE),IF(AND(71&lt;=Y547,Y547&lt;107),VLOOKUP($W547,日射量と図３!$E$6:$G$34,3,TRUE),IF(AND(107&lt;=Y547,Y547&lt;143),VLOOKUP($W547,日射量と図３!$E$6:$H$34,4,TRUE),VLOOKUP($W547,日射量と図３!$E$6:$I$34,5,TRUE))))))</f>
        <v/>
      </c>
      <c r="AB547" s="4" t="str">
        <f>IF($V547="","",IF(Z547&lt;36,0,IF(AND(36&lt;=Z547,Z547&lt;71),VLOOKUP($W547,日射量と図３!$E$6:$F$34,2,TRUE),IF(AND(71&lt;=Z547,Z547&lt;107),VLOOKUP($W547,日射量と図３!$E$6:$G$34,3,TRUE),IF(AND(107&lt;=Z547,Z547&lt;143),VLOOKUP($W547,日射量と図３!$E$6:$H$34,4,TRUE),VLOOKUP($W547,日射量と図３!$E$6:$I$34,5,TRUE))))))</f>
        <v/>
      </c>
      <c r="AC547" s="382" t="str">
        <f t="shared" si="108"/>
        <v/>
      </c>
      <c r="AD547" s="382" t="str">
        <f t="shared" si="109"/>
        <v/>
      </c>
    </row>
    <row r="548" spans="11:30" ht="13.5" customHeight="1">
      <c r="K548" s="4">
        <f t="shared" si="102"/>
        <v>6</v>
      </c>
      <c r="L548" s="34">
        <v>43274</v>
      </c>
      <c r="M548" s="4">
        <v>23</v>
      </c>
      <c r="N548" s="4">
        <v>17</v>
      </c>
      <c r="O548" s="31">
        <v>0.66666666666666663</v>
      </c>
      <c r="P548" s="35">
        <v>27.720000000000006</v>
      </c>
      <c r="Q548" s="36">
        <f t="shared" si="103"/>
        <v>16</v>
      </c>
      <c r="R548" s="4">
        <f t="shared" si="104"/>
        <v>0</v>
      </c>
      <c r="S548" s="31">
        <f t="shared" si="110"/>
        <v>0.19388888888888889</v>
      </c>
      <c r="T548" s="31">
        <f t="shared" si="111"/>
        <v>0.79240740740740734</v>
      </c>
      <c r="U548" s="4">
        <f t="shared" si="105"/>
        <v>0</v>
      </c>
      <c r="V548" s="4" t="str">
        <f t="shared" si="106"/>
        <v/>
      </c>
      <c r="W548" s="18" t="str">
        <f>IF(V548="","",VLOOKUP(L548,日射量と図３!$A$4:$C$368,3,TRUE)*238.85/100)</f>
        <v/>
      </c>
      <c r="X548" s="4" t="str">
        <f t="shared" si="107"/>
        <v/>
      </c>
      <c r="Y548" s="4" t="str">
        <f t="shared" si="112"/>
        <v/>
      </c>
      <c r="Z548" s="4" t="str">
        <f t="shared" si="113"/>
        <v/>
      </c>
      <c r="AA548" s="4" t="str">
        <f>IF($V548="","",IF(Y548&lt;36,0,IF(AND(36&lt;=Y548,Y548&lt;71),VLOOKUP($W548,日射量と図３!$E$6:$F$34,2,TRUE),IF(AND(71&lt;=Y548,Y548&lt;107),VLOOKUP($W548,日射量と図３!$E$6:$G$34,3,TRUE),IF(AND(107&lt;=Y548,Y548&lt;143),VLOOKUP($W548,日射量と図３!$E$6:$H$34,4,TRUE),VLOOKUP($W548,日射量と図３!$E$6:$I$34,5,TRUE))))))</f>
        <v/>
      </c>
      <c r="AB548" s="4" t="str">
        <f>IF($V548="","",IF(Z548&lt;36,0,IF(AND(36&lt;=Z548,Z548&lt;71),VLOOKUP($W548,日射量と図３!$E$6:$F$34,2,TRUE),IF(AND(71&lt;=Z548,Z548&lt;107),VLOOKUP($W548,日射量と図３!$E$6:$G$34,3,TRUE),IF(AND(107&lt;=Z548,Z548&lt;143),VLOOKUP($W548,日射量と図３!$E$6:$H$34,4,TRUE),VLOOKUP($W548,日射量と図３!$E$6:$I$34,5,TRUE))))))</f>
        <v/>
      </c>
      <c r="AC548" s="382" t="str">
        <f t="shared" si="108"/>
        <v/>
      </c>
      <c r="AD548" s="382" t="str">
        <f t="shared" si="109"/>
        <v/>
      </c>
    </row>
    <row r="549" spans="11:30" ht="13.5" customHeight="1">
      <c r="K549" s="4">
        <f t="shared" si="102"/>
        <v>6</v>
      </c>
      <c r="L549" s="34">
        <v>43274</v>
      </c>
      <c r="M549" s="4">
        <v>23</v>
      </c>
      <c r="N549" s="4">
        <v>18</v>
      </c>
      <c r="O549" s="31">
        <v>0.70833333333333337</v>
      </c>
      <c r="P549" s="35">
        <v>26.98</v>
      </c>
      <c r="Q549" s="36">
        <f t="shared" si="103"/>
        <v>16</v>
      </c>
      <c r="R549" s="4">
        <f t="shared" si="104"/>
        <v>0</v>
      </c>
      <c r="S549" s="31">
        <f t="shared" si="110"/>
        <v>0.19388888888888889</v>
      </c>
      <c r="T549" s="31">
        <f t="shared" si="111"/>
        <v>0.79240740740740734</v>
      </c>
      <c r="U549" s="4">
        <f t="shared" si="105"/>
        <v>0</v>
      </c>
      <c r="V549" s="4" t="str">
        <f t="shared" si="106"/>
        <v/>
      </c>
      <c r="W549" s="18" t="str">
        <f>IF(V549="","",VLOOKUP(L549,日射量と図３!$A$4:$C$368,3,TRUE)*238.85/100)</f>
        <v/>
      </c>
      <c r="X549" s="4" t="str">
        <f t="shared" si="107"/>
        <v/>
      </c>
      <c r="Y549" s="4" t="str">
        <f t="shared" si="112"/>
        <v/>
      </c>
      <c r="Z549" s="4" t="str">
        <f t="shared" si="113"/>
        <v/>
      </c>
      <c r="AA549" s="4" t="str">
        <f>IF($V549="","",IF(Y549&lt;36,0,IF(AND(36&lt;=Y549,Y549&lt;71),VLOOKUP($W549,日射量と図３!$E$6:$F$34,2,TRUE),IF(AND(71&lt;=Y549,Y549&lt;107),VLOOKUP($W549,日射量と図３!$E$6:$G$34,3,TRUE),IF(AND(107&lt;=Y549,Y549&lt;143),VLOOKUP($W549,日射量と図３!$E$6:$H$34,4,TRUE),VLOOKUP($W549,日射量と図３!$E$6:$I$34,5,TRUE))))))</f>
        <v/>
      </c>
      <c r="AB549" s="4" t="str">
        <f>IF($V549="","",IF(Z549&lt;36,0,IF(AND(36&lt;=Z549,Z549&lt;71),VLOOKUP($W549,日射量と図３!$E$6:$F$34,2,TRUE),IF(AND(71&lt;=Z549,Z549&lt;107),VLOOKUP($W549,日射量と図３!$E$6:$G$34,3,TRUE),IF(AND(107&lt;=Z549,Z549&lt;143),VLOOKUP($W549,日射量と図３!$E$6:$H$34,4,TRUE),VLOOKUP($W549,日射量と図３!$E$6:$I$34,5,TRUE))))))</f>
        <v/>
      </c>
      <c r="AC549" s="382" t="str">
        <f t="shared" si="108"/>
        <v/>
      </c>
      <c r="AD549" s="382" t="str">
        <f t="shared" si="109"/>
        <v/>
      </c>
    </row>
    <row r="550" spans="11:30" ht="13.5" customHeight="1">
      <c r="K550" s="4">
        <f t="shared" si="102"/>
        <v>6</v>
      </c>
      <c r="L550" s="34">
        <v>43274</v>
      </c>
      <c r="M550" s="4">
        <v>23</v>
      </c>
      <c r="N550" s="4">
        <v>19</v>
      </c>
      <c r="O550" s="31">
        <v>0.75</v>
      </c>
      <c r="P550" s="35">
        <v>26.27</v>
      </c>
      <c r="Q550" s="36">
        <f t="shared" si="103"/>
        <v>16</v>
      </c>
      <c r="R550" s="4">
        <f t="shared" si="104"/>
        <v>0</v>
      </c>
      <c r="S550" s="31">
        <f t="shared" si="110"/>
        <v>0.19388888888888889</v>
      </c>
      <c r="T550" s="31">
        <f t="shared" si="111"/>
        <v>0.79240740740740734</v>
      </c>
      <c r="U550" s="4">
        <f t="shared" si="105"/>
        <v>0</v>
      </c>
      <c r="V550" s="4" t="str">
        <f t="shared" si="106"/>
        <v/>
      </c>
      <c r="W550" s="18" t="str">
        <f>IF(V550="","",VLOOKUP(L550,日射量と図３!$A$4:$C$368,3,TRUE)*238.85/100)</f>
        <v/>
      </c>
      <c r="X550" s="4" t="str">
        <f t="shared" si="107"/>
        <v/>
      </c>
      <c r="Y550" s="4" t="str">
        <f t="shared" si="112"/>
        <v/>
      </c>
      <c r="Z550" s="4" t="str">
        <f t="shared" si="113"/>
        <v/>
      </c>
      <c r="AA550" s="4" t="str">
        <f>IF($V550="","",IF(Y550&lt;36,0,IF(AND(36&lt;=Y550,Y550&lt;71),VLOOKUP($W550,日射量と図３!$E$6:$F$34,2,TRUE),IF(AND(71&lt;=Y550,Y550&lt;107),VLOOKUP($W550,日射量と図３!$E$6:$G$34,3,TRUE),IF(AND(107&lt;=Y550,Y550&lt;143),VLOOKUP($W550,日射量と図３!$E$6:$H$34,4,TRUE),VLOOKUP($W550,日射量と図３!$E$6:$I$34,5,TRUE))))))</f>
        <v/>
      </c>
      <c r="AB550" s="4" t="str">
        <f>IF($V550="","",IF(Z550&lt;36,0,IF(AND(36&lt;=Z550,Z550&lt;71),VLOOKUP($W550,日射量と図３!$E$6:$F$34,2,TRUE),IF(AND(71&lt;=Z550,Z550&lt;107),VLOOKUP($W550,日射量と図３!$E$6:$G$34,3,TRUE),IF(AND(107&lt;=Z550,Z550&lt;143),VLOOKUP($W550,日射量と図３!$E$6:$H$34,4,TRUE),VLOOKUP($W550,日射量と図３!$E$6:$I$34,5,TRUE))))))</f>
        <v/>
      </c>
      <c r="AC550" s="382" t="str">
        <f t="shared" si="108"/>
        <v/>
      </c>
      <c r="AD550" s="382" t="str">
        <f t="shared" si="109"/>
        <v/>
      </c>
    </row>
    <row r="551" spans="11:30" ht="13.5" customHeight="1">
      <c r="K551" s="4">
        <f t="shared" si="102"/>
        <v>6</v>
      </c>
      <c r="L551" s="34">
        <v>43274</v>
      </c>
      <c r="M551" s="4">
        <v>23</v>
      </c>
      <c r="N551" s="4">
        <v>20</v>
      </c>
      <c r="O551" s="31">
        <v>0.79166666666666663</v>
      </c>
      <c r="P551" s="35">
        <v>25.31</v>
      </c>
      <c r="Q551" s="36">
        <f t="shared" si="103"/>
        <v>16</v>
      </c>
      <c r="R551" s="4">
        <f t="shared" si="104"/>
        <v>0</v>
      </c>
      <c r="S551" s="31">
        <f t="shared" si="110"/>
        <v>0.19388888888888889</v>
      </c>
      <c r="T551" s="31">
        <f t="shared" si="111"/>
        <v>0.79240740740740734</v>
      </c>
      <c r="U551" s="4">
        <f t="shared" si="105"/>
        <v>0</v>
      </c>
      <c r="V551" s="4" t="str">
        <f t="shared" si="106"/>
        <v/>
      </c>
      <c r="W551" s="18" t="str">
        <f>IF(V551="","",VLOOKUP(L551,日射量と図３!$A$4:$C$368,3,TRUE)*238.85/100)</f>
        <v/>
      </c>
      <c r="X551" s="4" t="str">
        <f t="shared" si="107"/>
        <v/>
      </c>
      <c r="Y551" s="4" t="str">
        <f t="shared" si="112"/>
        <v/>
      </c>
      <c r="Z551" s="4" t="str">
        <f t="shared" si="113"/>
        <v/>
      </c>
      <c r="AA551" s="4" t="str">
        <f>IF($V551="","",IF(Y551&lt;36,0,IF(AND(36&lt;=Y551,Y551&lt;71),VLOOKUP($W551,日射量と図３!$E$6:$F$34,2,TRUE),IF(AND(71&lt;=Y551,Y551&lt;107),VLOOKUP($W551,日射量と図３!$E$6:$G$34,3,TRUE),IF(AND(107&lt;=Y551,Y551&lt;143),VLOOKUP($W551,日射量と図３!$E$6:$H$34,4,TRUE),VLOOKUP($W551,日射量と図３!$E$6:$I$34,5,TRUE))))))</f>
        <v/>
      </c>
      <c r="AB551" s="4" t="str">
        <f>IF($V551="","",IF(Z551&lt;36,0,IF(AND(36&lt;=Z551,Z551&lt;71),VLOOKUP($W551,日射量と図３!$E$6:$F$34,2,TRUE),IF(AND(71&lt;=Z551,Z551&lt;107),VLOOKUP($W551,日射量と図３!$E$6:$G$34,3,TRUE),IF(AND(107&lt;=Z551,Z551&lt;143),VLOOKUP($W551,日射量と図３!$E$6:$H$34,4,TRUE),VLOOKUP($W551,日射量と図３!$E$6:$I$34,5,TRUE))))))</f>
        <v/>
      </c>
      <c r="AC551" s="382" t="str">
        <f t="shared" si="108"/>
        <v/>
      </c>
      <c r="AD551" s="382" t="str">
        <f t="shared" si="109"/>
        <v/>
      </c>
    </row>
    <row r="552" spans="11:30" ht="13.5" customHeight="1">
      <c r="K552" s="4">
        <f t="shared" si="102"/>
        <v>6</v>
      </c>
      <c r="L552" s="34">
        <v>43274</v>
      </c>
      <c r="M552" s="4">
        <v>23</v>
      </c>
      <c r="N552" s="4">
        <v>21</v>
      </c>
      <c r="O552" s="31">
        <v>0.83333333333333337</v>
      </c>
      <c r="P552" s="35">
        <v>24.529999999999998</v>
      </c>
      <c r="Q552" s="36">
        <f t="shared" si="103"/>
        <v>16</v>
      </c>
      <c r="R552" s="4">
        <f t="shared" si="104"/>
        <v>0</v>
      </c>
      <c r="S552" s="31">
        <f t="shared" si="110"/>
        <v>0.19388888888888889</v>
      </c>
      <c r="T552" s="31">
        <f t="shared" si="111"/>
        <v>0.79240740740740734</v>
      </c>
      <c r="U552" s="4">
        <f t="shared" si="105"/>
        <v>0</v>
      </c>
      <c r="V552" s="4" t="str">
        <f t="shared" si="106"/>
        <v/>
      </c>
      <c r="W552" s="18" t="str">
        <f>IF(V552="","",VLOOKUP(L552,日射量と図３!$A$4:$C$368,3,TRUE)*238.85/100)</f>
        <v/>
      </c>
      <c r="X552" s="4" t="str">
        <f t="shared" si="107"/>
        <v/>
      </c>
      <c r="Y552" s="4" t="str">
        <f t="shared" si="112"/>
        <v/>
      </c>
      <c r="Z552" s="4" t="str">
        <f t="shared" si="113"/>
        <v/>
      </c>
      <c r="AA552" s="4" t="str">
        <f>IF($V552="","",IF(Y552&lt;36,0,IF(AND(36&lt;=Y552,Y552&lt;71),VLOOKUP($W552,日射量と図３!$E$6:$F$34,2,TRUE),IF(AND(71&lt;=Y552,Y552&lt;107),VLOOKUP($W552,日射量と図３!$E$6:$G$34,3,TRUE),IF(AND(107&lt;=Y552,Y552&lt;143),VLOOKUP($W552,日射量と図３!$E$6:$H$34,4,TRUE),VLOOKUP($W552,日射量と図３!$E$6:$I$34,5,TRUE))))))</f>
        <v/>
      </c>
      <c r="AB552" s="4" t="str">
        <f>IF($V552="","",IF(Z552&lt;36,0,IF(AND(36&lt;=Z552,Z552&lt;71),VLOOKUP($W552,日射量と図３!$E$6:$F$34,2,TRUE),IF(AND(71&lt;=Z552,Z552&lt;107),VLOOKUP($W552,日射量と図３!$E$6:$G$34,3,TRUE),IF(AND(107&lt;=Z552,Z552&lt;143),VLOOKUP($W552,日射量と図３!$E$6:$H$34,4,TRUE),VLOOKUP($W552,日射量と図３!$E$6:$I$34,5,TRUE))))))</f>
        <v/>
      </c>
      <c r="AC552" s="382" t="str">
        <f t="shared" si="108"/>
        <v/>
      </c>
      <c r="AD552" s="382" t="str">
        <f t="shared" si="109"/>
        <v/>
      </c>
    </row>
    <row r="553" spans="11:30" ht="13.5" customHeight="1">
      <c r="K553" s="4">
        <f t="shared" si="102"/>
        <v>6</v>
      </c>
      <c r="L553" s="34">
        <v>43274</v>
      </c>
      <c r="M553" s="4">
        <v>23</v>
      </c>
      <c r="N553" s="4">
        <v>22</v>
      </c>
      <c r="O553" s="31">
        <v>0.875</v>
      </c>
      <c r="P553" s="35">
        <v>23.84</v>
      </c>
      <c r="Q553" s="36">
        <f t="shared" si="103"/>
        <v>16</v>
      </c>
      <c r="R553" s="4">
        <f t="shared" si="104"/>
        <v>0</v>
      </c>
      <c r="S553" s="31">
        <f t="shared" si="110"/>
        <v>0.19388888888888889</v>
      </c>
      <c r="T553" s="31">
        <f t="shared" si="111"/>
        <v>0.79240740740740734</v>
      </c>
      <c r="U553" s="4">
        <f t="shared" si="105"/>
        <v>0</v>
      </c>
      <c r="V553" s="4" t="str">
        <f t="shared" si="106"/>
        <v/>
      </c>
      <c r="W553" s="18" t="str">
        <f>IF(V553="","",VLOOKUP(L553,日射量と図３!$A$4:$C$368,3,TRUE)*238.85/100)</f>
        <v/>
      </c>
      <c r="X553" s="4" t="str">
        <f t="shared" si="107"/>
        <v/>
      </c>
      <c r="Y553" s="4" t="str">
        <f t="shared" si="112"/>
        <v/>
      </c>
      <c r="Z553" s="4" t="str">
        <f t="shared" si="113"/>
        <v/>
      </c>
      <c r="AA553" s="4" t="str">
        <f>IF($V553="","",IF(Y553&lt;36,0,IF(AND(36&lt;=Y553,Y553&lt;71),VLOOKUP($W553,日射量と図３!$E$6:$F$34,2,TRUE),IF(AND(71&lt;=Y553,Y553&lt;107),VLOOKUP($W553,日射量と図３!$E$6:$G$34,3,TRUE),IF(AND(107&lt;=Y553,Y553&lt;143),VLOOKUP($W553,日射量と図３!$E$6:$H$34,4,TRUE),VLOOKUP($W553,日射量と図３!$E$6:$I$34,5,TRUE))))))</f>
        <v/>
      </c>
      <c r="AB553" s="4" t="str">
        <f>IF($V553="","",IF(Z553&lt;36,0,IF(AND(36&lt;=Z553,Z553&lt;71),VLOOKUP($W553,日射量と図３!$E$6:$F$34,2,TRUE),IF(AND(71&lt;=Z553,Z553&lt;107),VLOOKUP($W553,日射量と図３!$E$6:$G$34,3,TRUE),IF(AND(107&lt;=Z553,Z553&lt;143),VLOOKUP($W553,日射量と図３!$E$6:$H$34,4,TRUE),VLOOKUP($W553,日射量と図３!$E$6:$I$34,5,TRUE))))))</f>
        <v/>
      </c>
      <c r="AC553" s="382" t="str">
        <f t="shared" si="108"/>
        <v/>
      </c>
      <c r="AD553" s="382" t="str">
        <f t="shared" si="109"/>
        <v/>
      </c>
    </row>
    <row r="554" spans="11:30" ht="13.5" customHeight="1">
      <c r="K554" s="4">
        <f t="shared" si="102"/>
        <v>6</v>
      </c>
      <c r="L554" s="34">
        <v>43274</v>
      </c>
      <c r="M554" s="4">
        <v>23</v>
      </c>
      <c r="N554" s="4">
        <v>23</v>
      </c>
      <c r="O554" s="31">
        <v>0.91666666666666663</v>
      </c>
      <c r="P554" s="35">
        <v>23.360000000000003</v>
      </c>
      <c r="Q554" s="36">
        <f t="shared" si="103"/>
        <v>13</v>
      </c>
      <c r="R554" s="4">
        <f t="shared" si="104"/>
        <v>0</v>
      </c>
      <c r="S554" s="31">
        <f t="shared" si="110"/>
        <v>0.19388888888888889</v>
      </c>
      <c r="T554" s="31">
        <f t="shared" si="111"/>
        <v>0.79240740740740734</v>
      </c>
      <c r="U554" s="4">
        <f t="shared" si="105"/>
        <v>0</v>
      </c>
      <c r="V554" s="4" t="str">
        <f t="shared" si="106"/>
        <v/>
      </c>
      <c r="W554" s="18" t="str">
        <f>IF(V554="","",VLOOKUP(L554,日射量と図３!$A$4:$C$368,3,TRUE)*238.85/100)</f>
        <v/>
      </c>
      <c r="X554" s="4" t="str">
        <f t="shared" si="107"/>
        <v/>
      </c>
      <c r="Y554" s="4" t="str">
        <f t="shared" si="112"/>
        <v/>
      </c>
      <c r="Z554" s="4" t="str">
        <f t="shared" si="113"/>
        <v/>
      </c>
      <c r="AA554" s="4" t="str">
        <f>IF($V554="","",IF(Y554&lt;36,0,IF(AND(36&lt;=Y554,Y554&lt;71),VLOOKUP($W554,日射量と図３!$E$6:$F$34,2,TRUE),IF(AND(71&lt;=Y554,Y554&lt;107),VLOOKUP($W554,日射量と図３!$E$6:$G$34,3,TRUE),IF(AND(107&lt;=Y554,Y554&lt;143),VLOOKUP($W554,日射量と図３!$E$6:$H$34,4,TRUE),VLOOKUP($W554,日射量と図３!$E$6:$I$34,5,TRUE))))))</f>
        <v/>
      </c>
      <c r="AB554" s="4" t="str">
        <f>IF($V554="","",IF(Z554&lt;36,0,IF(AND(36&lt;=Z554,Z554&lt;71),VLOOKUP($W554,日射量と図３!$E$6:$F$34,2,TRUE),IF(AND(71&lt;=Z554,Z554&lt;107),VLOOKUP($W554,日射量と図３!$E$6:$G$34,3,TRUE),IF(AND(107&lt;=Z554,Z554&lt;143),VLOOKUP($W554,日射量と図３!$E$6:$H$34,4,TRUE),VLOOKUP($W554,日射量と図３!$E$6:$I$34,5,TRUE))))))</f>
        <v/>
      </c>
      <c r="AC554" s="382" t="str">
        <f t="shared" si="108"/>
        <v/>
      </c>
      <c r="AD554" s="382" t="str">
        <f t="shared" si="109"/>
        <v/>
      </c>
    </row>
    <row r="555" spans="11:30" ht="13.5" customHeight="1">
      <c r="K555" s="4">
        <f t="shared" si="102"/>
        <v>6</v>
      </c>
      <c r="L555" s="34">
        <v>43274</v>
      </c>
      <c r="M555" s="4">
        <v>23</v>
      </c>
      <c r="N555" s="4">
        <v>24</v>
      </c>
      <c r="O555" s="31">
        <v>0.95833333333333337</v>
      </c>
      <c r="P555" s="35">
        <v>22.85</v>
      </c>
      <c r="Q555" s="36">
        <f t="shared" si="103"/>
        <v>13</v>
      </c>
      <c r="R555" s="4">
        <f t="shared" si="104"/>
        <v>0</v>
      </c>
      <c r="S555" s="31">
        <f t="shared" si="110"/>
        <v>0.19388888888888889</v>
      </c>
      <c r="T555" s="31">
        <f t="shared" si="111"/>
        <v>0.79240740740740734</v>
      </c>
      <c r="U555" s="4">
        <f t="shared" si="105"/>
        <v>0</v>
      </c>
      <c r="V555" s="4" t="str">
        <f t="shared" si="106"/>
        <v/>
      </c>
      <c r="W555" s="18" t="str">
        <f>IF(V555="","",VLOOKUP(L555,日射量と図３!$A$4:$C$368,3,TRUE)*238.85/100)</f>
        <v/>
      </c>
      <c r="X555" s="4" t="str">
        <f t="shared" si="107"/>
        <v/>
      </c>
      <c r="Y555" s="4" t="str">
        <f t="shared" si="112"/>
        <v/>
      </c>
      <c r="Z555" s="4" t="str">
        <f t="shared" si="113"/>
        <v/>
      </c>
      <c r="AA555" s="4" t="str">
        <f>IF($V555="","",IF(Y555&lt;36,0,IF(AND(36&lt;=Y555,Y555&lt;71),VLOOKUP($W555,日射量と図３!$E$6:$F$34,2,TRUE),IF(AND(71&lt;=Y555,Y555&lt;107),VLOOKUP($W555,日射量と図３!$E$6:$G$34,3,TRUE),IF(AND(107&lt;=Y555,Y555&lt;143),VLOOKUP($W555,日射量と図３!$E$6:$H$34,4,TRUE),VLOOKUP($W555,日射量と図３!$E$6:$I$34,5,TRUE))))))</f>
        <v/>
      </c>
      <c r="AB555" s="4" t="str">
        <f>IF($V555="","",IF(Z555&lt;36,0,IF(AND(36&lt;=Z555,Z555&lt;71),VLOOKUP($W555,日射量と図３!$E$6:$F$34,2,TRUE),IF(AND(71&lt;=Z555,Z555&lt;107),VLOOKUP($W555,日射量と図３!$E$6:$G$34,3,TRUE),IF(AND(107&lt;=Z555,Z555&lt;143),VLOOKUP($W555,日射量と図３!$E$6:$H$34,4,TRUE),VLOOKUP($W555,日射量と図３!$E$6:$I$34,5,TRUE))))))</f>
        <v/>
      </c>
      <c r="AC555" s="382" t="str">
        <f t="shared" si="108"/>
        <v/>
      </c>
      <c r="AD555" s="382" t="str">
        <f t="shared" si="109"/>
        <v/>
      </c>
    </row>
    <row r="556" spans="11:30" ht="13.5" customHeight="1">
      <c r="K556" s="4">
        <f t="shared" si="102"/>
        <v>6</v>
      </c>
      <c r="L556" s="34">
        <v>43275</v>
      </c>
      <c r="M556" s="4">
        <v>24</v>
      </c>
      <c r="N556" s="4">
        <v>1</v>
      </c>
      <c r="O556" s="31">
        <v>0</v>
      </c>
      <c r="P556" s="35">
        <v>22.479999999999997</v>
      </c>
      <c r="Q556" s="36">
        <f t="shared" si="103"/>
        <v>13</v>
      </c>
      <c r="R556" s="4">
        <f t="shared" si="104"/>
        <v>0</v>
      </c>
      <c r="S556" s="31">
        <f t="shared" si="110"/>
        <v>0.19388888888888889</v>
      </c>
      <c r="T556" s="31">
        <f t="shared" si="111"/>
        <v>0.79240740740740734</v>
      </c>
      <c r="U556" s="4">
        <f t="shared" si="105"/>
        <v>0</v>
      </c>
      <c r="V556" s="4">
        <f t="shared" si="106"/>
        <v>0</v>
      </c>
      <c r="W556" s="18">
        <f>IF(V556="","",VLOOKUP(L556,日射量と図３!$A$4:$C$368,3,TRUE)*238.85/100)</f>
        <v>50.158499999999997</v>
      </c>
      <c r="X556" s="4">
        <f t="shared" si="107"/>
        <v>14</v>
      </c>
      <c r="Y556" s="4">
        <f t="shared" si="112"/>
        <v>0</v>
      </c>
      <c r="Z556" s="4">
        <f t="shared" si="113"/>
        <v>0</v>
      </c>
      <c r="AA556" s="4">
        <f>IF($V556="","",IF(Y556&lt;36,0,IF(AND(36&lt;=Y556,Y556&lt;71),VLOOKUP($W556,日射量と図３!$E$6:$F$34,2,TRUE),IF(AND(71&lt;=Y556,Y556&lt;107),VLOOKUP($W556,日射量と図３!$E$6:$G$34,3,TRUE),IF(AND(107&lt;=Y556,Y556&lt;143),VLOOKUP($W556,日射量と図３!$E$6:$H$34,4,TRUE),VLOOKUP($W556,日射量と図３!$E$6:$I$34,5,TRUE))))))</f>
        <v>0</v>
      </c>
      <c r="AB556" s="4">
        <f>IF($V556="","",IF(Z556&lt;36,0,IF(AND(36&lt;=Z556,Z556&lt;71),VLOOKUP($W556,日射量と図３!$E$6:$F$34,2,TRUE),IF(AND(71&lt;=Z556,Z556&lt;107),VLOOKUP($W556,日射量と図３!$E$6:$G$34,3,TRUE),IF(AND(107&lt;=Z556,Z556&lt;143),VLOOKUP($W556,日射量と図３!$E$6:$H$34,4,TRUE),VLOOKUP($W556,日射量と図３!$E$6:$I$34,5,TRUE))))))</f>
        <v>0</v>
      </c>
      <c r="AC556" s="382">
        <f t="shared" si="108"/>
        <v>0</v>
      </c>
      <c r="AD556" s="382">
        <f t="shared" si="109"/>
        <v>0</v>
      </c>
    </row>
    <row r="557" spans="11:30" ht="13.5" customHeight="1">
      <c r="K557" s="4">
        <f t="shared" si="102"/>
        <v>6</v>
      </c>
      <c r="L557" s="34">
        <v>43275</v>
      </c>
      <c r="M557" s="4">
        <v>24</v>
      </c>
      <c r="N557" s="4">
        <v>2</v>
      </c>
      <c r="O557" s="31">
        <v>4.1666666666666664E-2</v>
      </c>
      <c r="P557" s="35">
        <v>22.32</v>
      </c>
      <c r="Q557" s="36">
        <f t="shared" si="103"/>
        <v>13</v>
      </c>
      <c r="R557" s="4">
        <f t="shared" si="104"/>
        <v>0</v>
      </c>
      <c r="S557" s="31">
        <f t="shared" si="110"/>
        <v>0.19388888888888889</v>
      </c>
      <c r="T557" s="31">
        <f t="shared" si="111"/>
        <v>0.79240740740740734</v>
      </c>
      <c r="U557" s="4">
        <f t="shared" si="105"/>
        <v>0</v>
      </c>
      <c r="V557" s="4" t="str">
        <f t="shared" si="106"/>
        <v/>
      </c>
      <c r="W557" s="18" t="str">
        <f>IF(V557="","",VLOOKUP(L557,日射量と図３!$A$4:$C$368,3,TRUE)*238.85/100)</f>
        <v/>
      </c>
      <c r="X557" s="4" t="str">
        <f t="shared" si="107"/>
        <v/>
      </c>
      <c r="Y557" s="4" t="str">
        <f t="shared" si="112"/>
        <v/>
      </c>
      <c r="Z557" s="4" t="str">
        <f t="shared" si="113"/>
        <v/>
      </c>
      <c r="AA557" s="4" t="str">
        <f>IF($V557="","",IF(Y557&lt;36,0,IF(AND(36&lt;=Y557,Y557&lt;71),VLOOKUP($W557,日射量と図３!$E$6:$F$34,2,TRUE),IF(AND(71&lt;=Y557,Y557&lt;107),VLOOKUP($W557,日射量と図３!$E$6:$G$34,3,TRUE),IF(AND(107&lt;=Y557,Y557&lt;143),VLOOKUP($W557,日射量と図３!$E$6:$H$34,4,TRUE),VLOOKUP($W557,日射量と図３!$E$6:$I$34,5,TRUE))))))</f>
        <v/>
      </c>
      <c r="AB557" s="4" t="str">
        <f>IF($V557="","",IF(Z557&lt;36,0,IF(AND(36&lt;=Z557,Z557&lt;71),VLOOKUP($W557,日射量と図３!$E$6:$F$34,2,TRUE),IF(AND(71&lt;=Z557,Z557&lt;107),VLOOKUP($W557,日射量と図３!$E$6:$G$34,3,TRUE),IF(AND(107&lt;=Z557,Z557&lt;143),VLOOKUP($W557,日射量と図３!$E$6:$H$34,4,TRUE),VLOOKUP($W557,日射量と図３!$E$6:$I$34,5,TRUE))))))</f>
        <v/>
      </c>
      <c r="AC557" s="382" t="str">
        <f t="shared" si="108"/>
        <v/>
      </c>
      <c r="AD557" s="382" t="str">
        <f t="shared" si="109"/>
        <v/>
      </c>
    </row>
    <row r="558" spans="11:30" ht="13.5" customHeight="1">
      <c r="K558" s="4">
        <f t="shared" si="102"/>
        <v>6</v>
      </c>
      <c r="L558" s="34">
        <v>43275</v>
      </c>
      <c r="M558" s="4">
        <v>24</v>
      </c>
      <c r="N558" s="4">
        <v>3</v>
      </c>
      <c r="O558" s="31">
        <v>8.3333333333333329E-2</v>
      </c>
      <c r="P558" s="35">
        <v>21.810000000000002</v>
      </c>
      <c r="Q558" s="36">
        <f t="shared" si="103"/>
        <v>13</v>
      </c>
      <c r="R558" s="4">
        <f t="shared" si="104"/>
        <v>0</v>
      </c>
      <c r="S558" s="31">
        <f t="shared" si="110"/>
        <v>0.19388888888888889</v>
      </c>
      <c r="T558" s="31">
        <f t="shared" si="111"/>
        <v>0.79240740740740734</v>
      </c>
      <c r="U558" s="4">
        <f t="shared" si="105"/>
        <v>0</v>
      </c>
      <c r="V558" s="4" t="str">
        <f t="shared" si="106"/>
        <v/>
      </c>
      <c r="W558" s="18" t="str">
        <f>IF(V558="","",VLOOKUP(L558,日射量と図３!$A$4:$C$368,3,TRUE)*238.85/100)</f>
        <v/>
      </c>
      <c r="X558" s="4" t="str">
        <f t="shared" si="107"/>
        <v/>
      </c>
      <c r="Y558" s="4" t="str">
        <f t="shared" si="112"/>
        <v/>
      </c>
      <c r="Z558" s="4" t="str">
        <f t="shared" si="113"/>
        <v/>
      </c>
      <c r="AA558" s="4" t="str">
        <f>IF($V558="","",IF(Y558&lt;36,0,IF(AND(36&lt;=Y558,Y558&lt;71),VLOOKUP($W558,日射量と図３!$E$6:$F$34,2,TRUE),IF(AND(71&lt;=Y558,Y558&lt;107),VLOOKUP($W558,日射量と図３!$E$6:$G$34,3,TRUE),IF(AND(107&lt;=Y558,Y558&lt;143),VLOOKUP($W558,日射量と図３!$E$6:$H$34,4,TRUE),VLOOKUP($W558,日射量と図３!$E$6:$I$34,5,TRUE))))))</f>
        <v/>
      </c>
      <c r="AB558" s="4" t="str">
        <f>IF($V558="","",IF(Z558&lt;36,0,IF(AND(36&lt;=Z558,Z558&lt;71),VLOOKUP($W558,日射量と図３!$E$6:$F$34,2,TRUE),IF(AND(71&lt;=Z558,Z558&lt;107),VLOOKUP($W558,日射量と図３!$E$6:$G$34,3,TRUE),IF(AND(107&lt;=Z558,Z558&lt;143),VLOOKUP($W558,日射量と図３!$E$6:$H$34,4,TRUE),VLOOKUP($W558,日射量と図３!$E$6:$I$34,5,TRUE))))))</f>
        <v/>
      </c>
      <c r="AC558" s="382" t="str">
        <f t="shared" si="108"/>
        <v/>
      </c>
      <c r="AD558" s="382" t="str">
        <f t="shared" si="109"/>
        <v/>
      </c>
    </row>
    <row r="559" spans="11:30" ht="13.5" customHeight="1">
      <c r="K559" s="4">
        <f t="shared" si="102"/>
        <v>6</v>
      </c>
      <c r="L559" s="34">
        <v>43275</v>
      </c>
      <c r="M559" s="4">
        <v>24</v>
      </c>
      <c r="N559" s="4">
        <v>4</v>
      </c>
      <c r="O559" s="31">
        <v>0.125</v>
      </c>
      <c r="P559" s="35">
        <v>21.39</v>
      </c>
      <c r="Q559" s="36">
        <f t="shared" si="103"/>
        <v>13</v>
      </c>
      <c r="R559" s="4">
        <f t="shared" si="104"/>
        <v>0</v>
      </c>
      <c r="S559" s="31">
        <f t="shared" si="110"/>
        <v>0.19388888888888889</v>
      </c>
      <c r="T559" s="31">
        <f t="shared" si="111"/>
        <v>0.79240740740740734</v>
      </c>
      <c r="U559" s="4">
        <f t="shared" si="105"/>
        <v>0</v>
      </c>
      <c r="V559" s="4" t="str">
        <f t="shared" si="106"/>
        <v/>
      </c>
      <c r="W559" s="18" t="str">
        <f>IF(V559="","",VLOOKUP(L559,日射量と図３!$A$4:$C$368,3,TRUE)*238.85/100)</f>
        <v/>
      </c>
      <c r="X559" s="4" t="str">
        <f t="shared" si="107"/>
        <v/>
      </c>
      <c r="Y559" s="4" t="str">
        <f t="shared" si="112"/>
        <v/>
      </c>
      <c r="Z559" s="4" t="str">
        <f t="shared" si="113"/>
        <v/>
      </c>
      <c r="AA559" s="4" t="str">
        <f>IF($V559="","",IF(Y559&lt;36,0,IF(AND(36&lt;=Y559,Y559&lt;71),VLOOKUP($W559,日射量と図３!$E$6:$F$34,2,TRUE),IF(AND(71&lt;=Y559,Y559&lt;107),VLOOKUP($W559,日射量と図３!$E$6:$G$34,3,TRUE),IF(AND(107&lt;=Y559,Y559&lt;143),VLOOKUP($W559,日射量と図３!$E$6:$H$34,4,TRUE),VLOOKUP($W559,日射量と図３!$E$6:$I$34,5,TRUE))))))</f>
        <v/>
      </c>
      <c r="AB559" s="4" t="str">
        <f>IF($V559="","",IF(Z559&lt;36,0,IF(AND(36&lt;=Z559,Z559&lt;71),VLOOKUP($W559,日射量と図３!$E$6:$F$34,2,TRUE),IF(AND(71&lt;=Z559,Z559&lt;107),VLOOKUP($W559,日射量と図３!$E$6:$G$34,3,TRUE),IF(AND(107&lt;=Z559,Z559&lt;143),VLOOKUP($W559,日射量と図３!$E$6:$H$34,4,TRUE),VLOOKUP($W559,日射量と図３!$E$6:$I$34,5,TRUE))))))</f>
        <v/>
      </c>
      <c r="AC559" s="382" t="str">
        <f t="shared" si="108"/>
        <v/>
      </c>
      <c r="AD559" s="382" t="str">
        <f t="shared" si="109"/>
        <v/>
      </c>
    </row>
    <row r="560" spans="11:30" ht="13.5" customHeight="1">
      <c r="K560" s="4">
        <f t="shared" si="102"/>
        <v>6</v>
      </c>
      <c r="L560" s="34">
        <v>43275</v>
      </c>
      <c r="M560" s="4">
        <v>24</v>
      </c>
      <c r="N560" s="4">
        <v>5</v>
      </c>
      <c r="O560" s="31">
        <v>0.16666666666666666</v>
      </c>
      <c r="P560" s="35">
        <v>21.110000000000003</v>
      </c>
      <c r="Q560" s="36">
        <f t="shared" si="103"/>
        <v>15</v>
      </c>
      <c r="R560" s="4">
        <f t="shared" si="104"/>
        <v>0</v>
      </c>
      <c r="S560" s="31">
        <f t="shared" si="110"/>
        <v>0.19388888888888889</v>
      </c>
      <c r="T560" s="31">
        <f t="shared" si="111"/>
        <v>0.79240740740740734</v>
      </c>
      <c r="U560" s="4">
        <f t="shared" si="105"/>
        <v>0</v>
      </c>
      <c r="V560" s="4" t="str">
        <f t="shared" si="106"/>
        <v/>
      </c>
      <c r="W560" s="18" t="str">
        <f>IF(V560="","",VLOOKUP(L560,日射量と図３!$A$4:$C$368,3,TRUE)*238.85/100)</f>
        <v/>
      </c>
      <c r="X560" s="4" t="str">
        <f t="shared" si="107"/>
        <v/>
      </c>
      <c r="Y560" s="4" t="str">
        <f t="shared" si="112"/>
        <v/>
      </c>
      <c r="Z560" s="4" t="str">
        <f t="shared" si="113"/>
        <v/>
      </c>
      <c r="AA560" s="4" t="str">
        <f>IF($V560="","",IF(Y560&lt;36,0,IF(AND(36&lt;=Y560,Y560&lt;71),VLOOKUP($W560,日射量と図３!$E$6:$F$34,2,TRUE),IF(AND(71&lt;=Y560,Y560&lt;107),VLOOKUP($W560,日射量と図３!$E$6:$G$34,3,TRUE),IF(AND(107&lt;=Y560,Y560&lt;143),VLOOKUP($W560,日射量と図３!$E$6:$H$34,4,TRUE),VLOOKUP($W560,日射量と図３!$E$6:$I$34,5,TRUE))))))</f>
        <v/>
      </c>
      <c r="AB560" s="4" t="str">
        <f>IF($V560="","",IF(Z560&lt;36,0,IF(AND(36&lt;=Z560,Z560&lt;71),VLOOKUP($W560,日射量と図３!$E$6:$F$34,2,TRUE),IF(AND(71&lt;=Z560,Z560&lt;107),VLOOKUP($W560,日射量と図３!$E$6:$G$34,3,TRUE),IF(AND(107&lt;=Z560,Z560&lt;143),VLOOKUP($W560,日射量と図３!$E$6:$H$34,4,TRUE),VLOOKUP($W560,日射量と図３!$E$6:$I$34,5,TRUE))))))</f>
        <v/>
      </c>
      <c r="AC560" s="382" t="str">
        <f t="shared" si="108"/>
        <v/>
      </c>
      <c r="AD560" s="382" t="str">
        <f t="shared" si="109"/>
        <v/>
      </c>
    </row>
    <row r="561" spans="11:30" ht="13.5" customHeight="1">
      <c r="K561" s="4">
        <f t="shared" si="102"/>
        <v>6</v>
      </c>
      <c r="L561" s="34">
        <v>43275</v>
      </c>
      <c r="M561" s="4">
        <v>24</v>
      </c>
      <c r="N561" s="4">
        <v>6</v>
      </c>
      <c r="O561" s="31">
        <v>0.20833333333333334</v>
      </c>
      <c r="P561" s="35">
        <v>20.86</v>
      </c>
      <c r="Q561" s="36">
        <f t="shared" si="103"/>
        <v>15</v>
      </c>
      <c r="R561" s="4">
        <f t="shared" si="104"/>
        <v>0</v>
      </c>
      <c r="S561" s="31">
        <f t="shared" si="110"/>
        <v>0.19388888888888889</v>
      </c>
      <c r="T561" s="31">
        <f t="shared" si="111"/>
        <v>0.79240740740740734</v>
      </c>
      <c r="U561" s="4">
        <f t="shared" si="105"/>
        <v>0</v>
      </c>
      <c r="V561" s="4" t="str">
        <f t="shared" si="106"/>
        <v/>
      </c>
      <c r="W561" s="18" t="str">
        <f>IF(V561="","",VLOOKUP(L561,日射量と図３!$A$4:$C$368,3,TRUE)*238.85/100)</f>
        <v/>
      </c>
      <c r="X561" s="4" t="str">
        <f t="shared" si="107"/>
        <v/>
      </c>
      <c r="Y561" s="4" t="str">
        <f t="shared" si="112"/>
        <v/>
      </c>
      <c r="Z561" s="4" t="str">
        <f t="shared" si="113"/>
        <v/>
      </c>
      <c r="AA561" s="4" t="str">
        <f>IF($V561="","",IF(Y561&lt;36,0,IF(AND(36&lt;=Y561,Y561&lt;71),VLOOKUP($W561,日射量と図３!$E$6:$F$34,2,TRUE),IF(AND(71&lt;=Y561,Y561&lt;107),VLOOKUP($W561,日射量と図３!$E$6:$G$34,3,TRUE),IF(AND(107&lt;=Y561,Y561&lt;143),VLOOKUP($W561,日射量と図３!$E$6:$H$34,4,TRUE),VLOOKUP($W561,日射量と図３!$E$6:$I$34,5,TRUE))))))</f>
        <v/>
      </c>
      <c r="AB561" s="4" t="str">
        <f>IF($V561="","",IF(Z561&lt;36,0,IF(AND(36&lt;=Z561,Z561&lt;71),VLOOKUP($W561,日射量と図３!$E$6:$F$34,2,TRUE),IF(AND(71&lt;=Z561,Z561&lt;107),VLOOKUP($W561,日射量と図３!$E$6:$G$34,3,TRUE),IF(AND(107&lt;=Z561,Z561&lt;143),VLOOKUP($W561,日射量と図３!$E$6:$H$34,4,TRUE),VLOOKUP($W561,日射量と図３!$E$6:$I$34,5,TRUE))))))</f>
        <v/>
      </c>
      <c r="AC561" s="382" t="str">
        <f t="shared" si="108"/>
        <v/>
      </c>
      <c r="AD561" s="382" t="str">
        <f t="shared" si="109"/>
        <v/>
      </c>
    </row>
    <row r="562" spans="11:30" ht="13.5" customHeight="1">
      <c r="K562" s="4">
        <f t="shared" si="102"/>
        <v>6</v>
      </c>
      <c r="L562" s="34">
        <v>43275</v>
      </c>
      <c r="M562" s="4">
        <v>24</v>
      </c>
      <c r="N562" s="4">
        <v>7</v>
      </c>
      <c r="O562" s="31">
        <v>0.25</v>
      </c>
      <c r="P562" s="35">
        <v>21.19</v>
      </c>
      <c r="Q562" s="36">
        <f t="shared" si="103"/>
        <v>15</v>
      </c>
      <c r="R562" s="4">
        <f t="shared" si="104"/>
        <v>0</v>
      </c>
      <c r="S562" s="31">
        <f t="shared" si="110"/>
        <v>0.19388888888888889</v>
      </c>
      <c r="T562" s="31">
        <f t="shared" si="111"/>
        <v>0.79240740740740734</v>
      </c>
      <c r="U562" s="4">
        <f t="shared" si="105"/>
        <v>0</v>
      </c>
      <c r="V562" s="4" t="str">
        <f t="shared" si="106"/>
        <v/>
      </c>
      <c r="W562" s="18" t="str">
        <f>IF(V562="","",VLOOKUP(L562,日射量と図３!$A$4:$C$368,3,TRUE)*238.85/100)</f>
        <v/>
      </c>
      <c r="X562" s="4" t="str">
        <f t="shared" si="107"/>
        <v/>
      </c>
      <c r="Y562" s="4" t="str">
        <f t="shared" si="112"/>
        <v/>
      </c>
      <c r="Z562" s="4" t="str">
        <f t="shared" si="113"/>
        <v/>
      </c>
      <c r="AA562" s="4" t="str">
        <f>IF($V562="","",IF(Y562&lt;36,0,IF(AND(36&lt;=Y562,Y562&lt;71),VLOOKUP($W562,日射量と図３!$E$6:$F$34,2,TRUE),IF(AND(71&lt;=Y562,Y562&lt;107),VLOOKUP($W562,日射量と図３!$E$6:$G$34,3,TRUE),IF(AND(107&lt;=Y562,Y562&lt;143),VLOOKUP($W562,日射量と図３!$E$6:$H$34,4,TRUE),VLOOKUP($W562,日射量と図３!$E$6:$I$34,5,TRUE))))))</f>
        <v/>
      </c>
      <c r="AB562" s="4" t="str">
        <f>IF($V562="","",IF(Z562&lt;36,0,IF(AND(36&lt;=Z562,Z562&lt;71),VLOOKUP($W562,日射量と図３!$E$6:$F$34,2,TRUE),IF(AND(71&lt;=Z562,Z562&lt;107),VLOOKUP($W562,日射量と図３!$E$6:$G$34,3,TRUE),IF(AND(107&lt;=Z562,Z562&lt;143),VLOOKUP($W562,日射量と図３!$E$6:$H$34,4,TRUE),VLOOKUP($W562,日射量と図３!$E$6:$I$34,5,TRUE))))))</f>
        <v/>
      </c>
      <c r="AC562" s="382" t="str">
        <f t="shared" si="108"/>
        <v/>
      </c>
      <c r="AD562" s="382" t="str">
        <f t="shared" si="109"/>
        <v/>
      </c>
    </row>
    <row r="563" spans="11:30" ht="13.5" customHeight="1">
      <c r="K563" s="4">
        <f t="shared" si="102"/>
        <v>6</v>
      </c>
      <c r="L563" s="34">
        <v>43275</v>
      </c>
      <c r="M563" s="4">
        <v>24</v>
      </c>
      <c r="N563" s="4">
        <v>8</v>
      </c>
      <c r="O563" s="31">
        <v>0.29166666666666669</v>
      </c>
      <c r="P563" s="35">
        <v>21.74</v>
      </c>
      <c r="Q563" s="36">
        <f t="shared" si="103"/>
        <v>12</v>
      </c>
      <c r="R563" s="4">
        <f t="shared" si="104"/>
        <v>0</v>
      </c>
      <c r="S563" s="31">
        <f t="shared" si="110"/>
        <v>0.19388888888888889</v>
      </c>
      <c r="T563" s="31">
        <f t="shared" si="111"/>
        <v>0.79240740740740734</v>
      </c>
      <c r="U563" s="4">
        <f t="shared" si="105"/>
        <v>0</v>
      </c>
      <c r="V563" s="4" t="str">
        <f t="shared" si="106"/>
        <v/>
      </c>
      <c r="W563" s="18" t="str">
        <f>IF(V563="","",VLOOKUP(L563,日射量と図３!$A$4:$C$368,3,TRUE)*238.85/100)</f>
        <v/>
      </c>
      <c r="X563" s="4" t="str">
        <f t="shared" si="107"/>
        <v/>
      </c>
      <c r="Y563" s="4" t="str">
        <f t="shared" si="112"/>
        <v/>
      </c>
      <c r="Z563" s="4" t="str">
        <f t="shared" si="113"/>
        <v/>
      </c>
      <c r="AA563" s="4" t="str">
        <f>IF($V563="","",IF(Y563&lt;36,0,IF(AND(36&lt;=Y563,Y563&lt;71),VLOOKUP($W563,日射量と図３!$E$6:$F$34,2,TRUE),IF(AND(71&lt;=Y563,Y563&lt;107),VLOOKUP($W563,日射量と図３!$E$6:$G$34,3,TRUE),IF(AND(107&lt;=Y563,Y563&lt;143),VLOOKUP($W563,日射量と図３!$E$6:$H$34,4,TRUE),VLOOKUP($W563,日射量と図３!$E$6:$I$34,5,TRUE))))))</f>
        <v/>
      </c>
      <c r="AB563" s="4" t="str">
        <f>IF($V563="","",IF(Z563&lt;36,0,IF(AND(36&lt;=Z563,Z563&lt;71),VLOOKUP($W563,日射量と図３!$E$6:$F$34,2,TRUE),IF(AND(71&lt;=Z563,Z563&lt;107),VLOOKUP($W563,日射量と図３!$E$6:$G$34,3,TRUE),IF(AND(107&lt;=Z563,Z563&lt;143),VLOOKUP($W563,日射量と図３!$E$6:$H$34,4,TRUE),VLOOKUP($W563,日射量と図３!$E$6:$I$34,5,TRUE))))))</f>
        <v/>
      </c>
      <c r="AC563" s="382" t="str">
        <f t="shared" si="108"/>
        <v/>
      </c>
      <c r="AD563" s="382" t="str">
        <f t="shared" si="109"/>
        <v/>
      </c>
    </row>
    <row r="564" spans="11:30" ht="13.5" customHeight="1">
      <c r="K564" s="4">
        <f t="shared" si="102"/>
        <v>6</v>
      </c>
      <c r="L564" s="34">
        <v>43275</v>
      </c>
      <c r="M564" s="4">
        <v>24</v>
      </c>
      <c r="N564" s="4">
        <v>9</v>
      </c>
      <c r="O564" s="31">
        <v>0.33333333333333331</v>
      </c>
      <c r="P564" s="35">
        <v>22.83</v>
      </c>
      <c r="Q564" s="36">
        <f t="shared" si="103"/>
        <v>12</v>
      </c>
      <c r="R564" s="4">
        <f t="shared" si="104"/>
        <v>0</v>
      </c>
      <c r="S564" s="31">
        <f t="shared" si="110"/>
        <v>0.19388888888888889</v>
      </c>
      <c r="T564" s="31">
        <f t="shared" si="111"/>
        <v>0.79240740740740734</v>
      </c>
      <c r="U564" s="4">
        <f t="shared" si="105"/>
        <v>0</v>
      </c>
      <c r="V564" s="4" t="str">
        <f t="shared" si="106"/>
        <v/>
      </c>
      <c r="W564" s="18" t="str">
        <f>IF(V564="","",VLOOKUP(L564,日射量と図３!$A$4:$C$368,3,TRUE)*238.85/100)</f>
        <v/>
      </c>
      <c r="X564" s="4" t="str">
        <f t="shared" si="107"/>
        <v/>
      </c>
      <c r="Y564" s="4" t="str">
        <f t="shared" si="112"/>
        <v/>
      </c>
      <c r="Z564" s="4" t="str">
        <f t="shared" si="113"/>
        <v/>
      </c>
      <c r="AA564" s="4" t="str">
        <f>IF($V564="","",IF(Y564&lt;36,0,IF(AND(36&lt;=Y564,Y564&lt;71),VLOOKUP($W564,日射量と図３!$E$6:$F$34,2,TRUE),IF(AND(71&lt;=Y564,Y564&lt;107),VLOOKUP($W564,日射量と図３!$E$6:$G$34,3,TRUE),IF(AND(107&lt;=Y564,Y564&lt;143),VLOOKUP($W564,日射量と図３!$E$6:$H$34,4,TRUE),VLOOKUP($W564,日射量と図３!$E$6:$I$34,5,TRUE))))))</f>
        <v/>
      </c>
      <c r="AB564" s="4" t="str">
        <f>IF($V564="","",IF(Z564&lt;36,0,IF(AND(36&lt;=Z564,Z564&lt;71),VLOOKUP($W564,日射量と図３!$E$6:$F$34,2,TRUE),IF(AND(71&lt;=Z564,Z564&lt;107),VLOOKUP($W564,日射量と図３!$E$6:$G$34,3,TRUE),IF(AND(107&lt;=Z564,Z564&lt;143),VLOOKUP($W564,日射量と図３!$E$6:$H$34,4,TRUE),VLOOKUP($W564,日射量と図３!$E$6:$I$34,5,TRUE))))))</f>
        <v/>
      </c>
      <c r="AC564" s="382" t="str">
        <f t="shared" si="108"/>
        <v/>
      </c>
      <c r="AD564" s="382" t="str">
        <f t="shared" si="109"/>
        <v/>
      </c>
    </row>
    <row r="565" spans="11:30" ht="13.5" customHeight="1">
      <c r="K565" s="4">
        <f t="shared" si="102"/>
        <v>6</v>
      </c>
      <c r="L565" s="34">
        <v>43275</v>
      </c>
      <c r="M565" s="4">
        <v>24</v>
      </c>
      <c r="N565" s="4">
        <v>10</v>
      </c>
      <c r="O565" s="31">
        <v>0.375</v>
      </c>
      <c r="P565" s="35">
        <v>23.77</v>
      </c>
      <c r="Q565" s="36">
        <f t="shared" si="103"/>
        <v>12</v>
      </c>
      <c r="R565" s="4">
        <f t="shared" si="104"/>
        <v>0</v>
      </c>
      <c r="S565" s="31">
        <f t="shared" si="110"/>
        <v>0.19388888888888889</v>
      </c>
      <c r="T565" s="31">
        <f t="shared" si="111"/>
        <v>0.79240740740740734</v>
      </c>
      <c r="U565" s="4">
        <f t="shared" si="105"/>
        <v>0</v>
      </c>
      <c r="V565" s="4" t="str">
        <f t="shared" si="106"/>
        <v/>
      </c>
      <c r="W565" s="18" t="str">
        <f>IF(V565="","",VLOOKUP(L565,日射量と図３!$A$4:$C$368,3,TRUE)*238.85/100)</f>
        <v/>
      </c>
      <c r="X565" s="4" t="str">
        <f t="shared" si="107"/>
        <v/>
      </c>
      <c r="Y565" s="4" t="str">
        <f t="shared" si="112"/>
        <v/>
      </c>
      <c r="Z565" s="4" t="str">
        <f t="shared" si="113"/>
        <v/>
      </c>
      <c r="AA565" s="4" t="str">
        <f>IF($V565="","",IF(Y565&lt;36,0,IF(AND(36&lt;=Y565,Y565&lt;71),VLOOKUP($W565,日射量と図３!$E$6:$F$34,2,TRUE),IF(AND(71&lt;=Y565,Y565&lt;107),VLOOKUP($W565,日射量と図３!$E$6:$G$34,3,TRUE),IF(AND(107&lt;=Y565,Y565&lt;143),VLOOKUP($W565,日射量と図３!$E$6:$H$34,4,TRUE),VLOOKUP($W565,日射量と図３!$E$6:$I$34,5,TRUE))))))</f>
        <v/>
      </c>
      <c r="AB565" s="4" t="str">
        <f>IF($V565="","",IF(Z565&lt;36,0,IF(AND(36&lt;=Z565,Z565&lt;71),VLOOKUP($W565,日射量と図３!$E$6:$F$34,2,TRUE),IF(AND(71&lt;=Z565,Z565&lt;107),VLOOKUP($W565,日射量と図３!$E$6:$G$34,3,TRUE),IF(AND(107&lt;=Z565,Z565&lt;143),VLOOKUP($W565,日射量と図３!$E$6:$H$34,4,TRUE),VLOOKUP($W565,日射量と図３!$E$6:$I$34,5,TRUE))))))</f>
        <v/>
      </c>
      <c r="AC565" s="382" t="str">
        <f t="shared" si="108"/>
        <v/>
      </c>
      <c r="AD565" s="382" t="str">
        <f t="shared" si="109"/>
        <v/>
      </c>
    </row>
    <row r="566" spans="11:30" ht="13.5" customHeight="1">
      <c r="K566" s="4">
        <f t="shared" si="102"/>
        <v>6</v>
      </c>
      <c r="L566" s="34">
        <v>43275</v>
      </c>
      <c r="M566" s="4">
        <v>24</v>
      </c>
      <c r="N566" s="4">
        <v>11</v>
      </c>
      <c r="O566" s="31">
        <v>0.41666666666666669</v>
      </c>
      <c r="P566" s="35">
        <v>25.560000000000002</v>
      </c>
      <c r="Q566" s="36">
        <f t="shared" si="103"/>
        <v>12</v>
      </c>
      <c r="R566" s="4">
        <f t="shared" si="104"/>
        <v>0</v>
      </c>
      <c r="S566" s="31">
        <f t="shared" si="110"/>
        <v>0.19388888888888889</v>
      </c>
      <c r="T566" s="31">
        <f t="shared" si="111"/>
        <v>0.79240740740740734</v>
      </c>
      <c r="U566" s="4">
        <f t="shared" si="105"/>
        <v>0</v>
      </c>
      <c r="V566" s="4" t="str">
        <f t="shared" si="106"/>
        <v/>
      </c>
      <c r="W566" s="18" t="str">
        <f>IF(V566="","",VLOOKUP(L566,日射量と図３!$A$4:$C$368,3,TRUE)*238.85/100)</f>
        <v/>
      </c>
      <c r="X566" s="4" t="str">
        <f t="shared" si="107"/>
        <v/>
      </c>
      <c r="Y566" s="4" t="str">
        <f t="shared" si="112"/>
        <v/>
      </c>
      <c r="Z566" s="4" t="str">
        <f t="shared" si="113"/>
        <v/>
      </c>
      <c r="AA566" s="4" t="str">
        <f>IF($V566="","",IF(Y566&lt;36,0,IF(AND(36&lt;=Y566,Y566&lt;71),VLOOKUP($W566,日射量と図３!$E$6:$F$34,2,TRUE),IF(AND(71&lt;=Y566,Y566&lt;107),VLOOKUP($W566,日射量と図３!$E$6:$G$34,3,TRUE),IF(AND(107&lt;=Y566,Y566&lt;143),VLOOKUP($W566,日射量と図３!$E$6:$H$34,4,TRUE),VLOOKUP($W566,日射量と図３!$E$6:$I$34,5,TRUE))))))</f>
        <v/>
      </c>
      <c r="AB566" s="4" t="str">
        <f>IF($V566="","",IF(Z566&lt;36,0,IF(AND(36&lt;=Z566,Z566&lt;71),VLOOKUP($W566,日射量と図３!$E$6:$F$34,2,TRUE),IF(AND(71&lt;=Z566,Z566&lt;107),VLOOKUP($W566,日射量と図３!$E$6:$G$34,3,TRUE),IF(AND(107&lt;=Z566,Z566&lt;143),VLOOKUP($W566,日射量と図３!$E$6:$H$34,4,TRUE),VLOOKUP($W566,日射量と図３!$E$6:$I$34,5,TRUE))))))</f>
        <v/>
      </c>
      <c r="AC566" s="382" t="str">
        <f t="shared" si="108"/>
        <v/>
      </c>
      <c r="AD566" s="382" t="str">
        <f t="shared" si="109"/>
        <v/>
      </c>
    </row>
    <row r="567" spans="11:30" ht="13.5" customHeight="1">
      <c r="K567" s="4">
        <f t="shared" si="102"/>
        <v>6</v>
      </c>
      <c r="L567" s="34">
        <v>43275</v>
      </c>
      <c r="M567" s="4">
        <v>24</v>
      </c>
      <c r="N567" s="4">
        <v>12</v>
      </c>
      <c r="O567" s="31">
        <v>0.45833333333333331</v>
      </c>
      <c r="P567" s="35">
        <v>26.8</v>
      </c>
      <c r="Q567" s="36">
        <f t="shared" si="103"/>
        <v>12</v>
      </c>
      <c r="R567" s="4">
        <f t="shared" si="104"/>
        <v>0</v>
      </c>
      <c r="S567" s="31">
        <f t="shared" si="110"/>
        <v>0.19388888888888889</v>
      </c>
      <c r="T567" s="31">
        <f t="shared" si="111"/>
        <v>0.79240740740740734</v>
      </c>
      <c r="U567" s="4">
        <f t="shared" si="105"/>
        <v>0</v>
      </c>
      <c r="V567" s="4" t="str">
        <f t="shared" si="106"/>
        <v/>
      </c>
      <c r="W567" s="18" t="str">
        <f>IF(V567="","",VLOOKUP(L567,日射量と図３!$A$4:$C$368,3,TRUE)*238.85/100)</f>
        <v/>
      </c>
      <c r="X567" s="4" t="str">
        <f t="shared" si="107"/>
        <v/>
      </c>
      <c r="Y567" s="4" t="str">
        <f t="shared" si="112"/>
        <v/>
      </c>
      <c r="Z567" s="4" t="str">
        <f t="shared" si="113"/>
        <v/>
      </c>
      <c r="AA567" s="4" t="str">
        <f>IF($V567="","",IF(Y567&lt;36,0,IF(AND(36&lt;=Y567,Y567&lt;71),VLOOKUP($W567,日射量と図３!$E$6:$F$34,2,TRUE),IF(AND(71&lt;=Y567,Y567&lt;107),VLOOKUP($W567,日射量と図３!$E$6:$G$34,3,TRUE),IF(AND(107&lt;=Y567,Y567&lt;143),VLOOKUP($W567,日射量と図３!$E$6:$H$34,4,TRUE),VLOOKUP($W567,日射量と図３!$E$6:$I$34,5,TRUE))))))</f>
        <v/>
      </c>
      <c r="AB567" s="4" t="str">
        <f>IF($V567="","",IF(Z567&lt;36,0,IF(AND(36&lt;=Z567,Z567&lt;71),VLOOKUP($W567,日射量と図３!$E$6:$F$34,2,TRUE),IF(AND(71&lt;=Z567,Z567&lt;107),VLOOKUP($W567,日射量と図３!$E$6:$G$34,3,TRUE),IF(AND(107&lt;=Z567,Z567&lt;143),VLOOKUP($W567,日射量と図３!$E$6:$H$34,4,TRUE),VLOOKUP($W567,日射量と図３!$E$6:$I$34,5,TRUE))))))</f>
        <v/>
      </c>
      <c r="AC567" s="382" t="str">
        <f t="shared" si="108"/>
        <v/>
      </c>
      <c r="AD567" s="382" t="str">
        <f t="shared" si="109"/>
        <v/>
      </c>
    </row>
    <row r="568" spans="11:30" ht="13.5" customHeight="1">
      <c r="K568" s="4">
        <f t="shared" si="102"/>
        <v>6</v>
      </c>
      <c r="L568" s="34">
        <v>43275</v>
      </c>
      <c r="M568" s="4">
        <v>24</v>
      </c>
      <c r="N568" s="4">
        <v>13</v>
      </c>
      <c r="O568" s="31">
        <v>0.5</v>
      </c>
      <c r="P568" s="35">
        <v>27.7</v>
      </c>
      <c r="Q568" s="36">
        <f t="shared" si="103"/>
        <v>12</v>
      </c>
      <c r="R568" s="4">
        <f t="shared" si="104"/>
        <v>0</v>
      </c>
      <c r="S568" s="31">
        <f t="shared" si="110"/>
        <v>0.19388888888888889</v>
      </c>
      <c r="T568" s="31">
        <f t="shared" si="111"/>
        <v>0.79240740740740734</v>
      </c>
      <c r="U568" s="4">
        <f t="shared" si="105"/>
        <v>0</v>
      </c>
      <c r="V568" s="4" t="str">
        <f t="shared" si="106"/>
        <v/>
      </c>
      <c r="W568" s="18" t="str">
        <f>IF(V568="","",VLOOKUP(L568,日射量と図３!$A$4:$C$368,3,TRUE)*238.85/100)</f>
        <v/>
      </c>
      <c r="X568" s="4" t="str">
        <f t="shared" si="107"/>
        <v/>
      </c>
      <c r="Y568" s="4" t="str">
        <f t="shared" si="112"/>
        <v/>
      </c>
      <c r="Z568" s="4" t="str">
        <f t="shared" si="113"/>
        <v/>
      </c>
      <c r="AA568" s="4" t="str">
        <f>IF($V568="","",IF(Y568&lt;36,0,IF(AND(36&lt;=Y568,Y568&lt;71),VLOOKUP($W568,日射量と図３!$E$6:$F$34,2,TRUE),IF(AND(71&lt;=Y568,Y568&lt;107),VLOOKUP($W568,日射量と図３!$E$6:$G$34,3,TRUE),IF(AND(107&lt;=Y568,Y568&lt;143),VLOOKUP($W568,日射量と図３!$E$6:$H$34,4,TRUE),VLOOKUP($W568,日射量と図３!$E$6:$I$34,5,TRUE))))))</f>
        <v/>
      </c>
      <c r="AB568" s="4" t="str">
        <f>IF($V568="","",IF(Z568&lt;36,0,IF(AND(36&lt;=Z568,Z568&lt;71),VLOOKUP($W568,日射量と図３!$E$6:$F$34,2,TRUE),IF(AND(71&lt;=Z568,Z568&lt;107),VLOOKUP($W568,日射量と図３!$E$6:$G$34,3,TRUE),IF(AND(107&lt;=Z568,Z568&lt;143),VLOOKUP($W568,日射量と図３!$E$6:$H$34,4,TRUE),VLOOKUP($W568,日射量と図３!$E$6:$I$34,5,TRUE))))))</f>
        <v/>
      </c>
      <c r="AC568" s="382" t="str">
        <f t="shared" si="108"/>
        <v/>
      </c>
      <c r="AD568" s="382" t="str">
        <f t="shared" si="109"/>
        <v/>
      </c>
    </row>
    <row r="569" spans="11:30" ht="13.5" customHeight="1">
      <c r="K569" s="4">
        <f t="shared" si="102"/>
        <v>6</v>
      </c>
      <c r="L569" s="34">
        <v>43275</v>
      </c>
      <c r="M569" s="4">
        <v>24</v>
      </c>
      <c r="N569" s="4">
        <v>14</v>
      </c>
      <c r="O569" s="31">
        <v>0.54166666666666663</v>
      </c>
      <c r="P569" s="35">
        <v>28.32</v>
      </c>
      <c r="Q569" s="36">
        <f t="shared" si="103"/>
        <v>12</v>
      </c>
      <c r="R569" s="4">
        <f t="shared" si="104"/>
        <v>0</v>
      </c>
      <c r="S569" s="31">
        <f t="shared" si="110"/>
        <v>0.19388888888888889</v>
      </c>
      <c r="T569" s="31">
        <f t="shared" si="111"/>
        <v>0.79240740740740734</v>
      </c>
      <c r="U569" s="4">
        <f t="shared" si="105"/>
        <v>0</v>
      </c>
      <c r="V569" s="4" t="str">
        <f t="shared" si="106"/>
        <v/>
      </c>
      <c r="W569" s="18" t="str">
        <f>IF(V569="","",VLOOKUP(L569,日射量と図３!$A$4:$C$368,3,TRUE)*238.85/100)</f>
        <v/>
      </c>
      <c r="X569" s="4" t="str">
        <f t="shared" si="107"/>
        <v/>
      </c>
      <c r="Y569" s="4" t="str">
        <f t="shared" si="112"/>
        <v/>
      </c>
      <c r="Z569" s="4" t="str">
        <f t="shared" si="113"/>
        <v/>
      </c>
      <c r="AA569" s="4" t="str">
        <f>IF($V569="","",IF(Y569&lt;36,0,IF(AND(36&lt;=Y569,Y569&lt;71),VLOOKUP($W569,日射量と図３!$E$6:$F$34,2,TRUE),IF(AND(71&lt;=Y569,Y569&lt;107),VLOOKUP($W569,日射量と図３!$E$6:$G$34,3,TRUE),IF(AND(107&lt;=Y569,Y569&lt;143),VLOOKUP($W569,日射量と図３!$E$6:$H$34,4,TRUE),VLOOKUP($W569,日射量と図３!$E$6:$I$34,5,TRUE))))))</f>
        <v/>
      </c>
      <c r="AB569" s="4" t="str">
        <f>IF($V569="","",IF(Z569&lt;36,0,IF(AND(36&lt;=Z569,Z569&lt;71),VLOOKUP($W569,日射量と図３!$E$6:$F$34,2,TRUE),IF(AND(71&lt;=Z569,Z569&lt;107),VLOOKUP($W569,日射量と図３!$E$6:$G$34,3,TRUE),IF(AND(107&lt;=Z569,Z569&lt;143),VLOOKUP($W569,日射量と図３!$E$6:$H$34,4,TRUE),VLOOKUP($W569,日射量と図３!$E$6:$I$34,5,TRUE))))))</f>
        <v/>
      </c>
      <c r="AC569" s="382" t="str">
        <f t="shared" si="108"/>
        <v/>
      </c>
      <c r="AD569" s="382" t="str">
        <f t="shared" si="109"/>
        <v/>
      </c>
    </row>
    <row r="570" spans="11:30" ht="13.5" customHeight="1">
      <c r="K570" s="4">
        <f t="shared" si="102"/>
        <v>6</v>
      </c>
      <c r="L570" s="34">
        <v>43275</v>
      </c>
      <c r="M570" s="4">
        <v>24</v>
      </c>
      <c r="N570" s="4">
        <v>15</v>
      </c>
      <c r="O570" s="31">
        <v>0.58333333333333337</v>
      </c>
      <c r="P570" s="35">
        <v>28.669999999999998</v>
      </c>
      <c r="Q570" s="36">
        <f t="shared" si="103"/>
        <v>12</v>
      </c>
      <c r="R570" s="4">
        <f t="shared" si="104"/>
        <v>0</v>
      </c>
      <c r="S570" s="31">
        <f t="shared" si="110"/>
        <v>0.19388888888888889</v>
      </c>
      <c r="T570" s="31">
        <f t="shared" si="111"/>
        <v>0.79240740740740734</v>
      </c>
      <c r="U570" s="4">
        <f t="shared" si="105"/>
        <v>0</v>
      </c>
      <c r="V570" s="4" t="str">
        <f t="shared" si="106"/>
        <v/>
      </c>
      <c r="W570" s="18" t="str">
        <f>IF(V570="","",VLOOKUP(L570,日射量と図３!$A$4:$C$368,3,TRUE)*238.85/100)</f>
        <v/>
      </c>
      <c r="X570" s="4" t="str">
        <f t="shared" si="107"/>
        <v/>
      </c>
      <c r="Y570" s="4" t="str">
        <f t="shared" si="112"/>
        <v/>
      </c>
      <c r="Z570" s="4" t="str">
        <f t="shared" si="113"/>
        <v/>
      </c>
      <c r="AA570" s="4" t="str">
        <f>IF($V570="","",IF(Y570&lt;36,0,IF(AND(36&lt;=Y570,Y570&lt;71),VLOOKUP($W570,日射量と図３!$E$6:$F$34,2,TRUE),IF(AND(71&lt;=Y570,Y570&lt;107),VLOOKUP($W570,日射量と図３!$E$6:$G$34,3,TRUE),IF(AND(107&lt;=Y570,Y570&lt;143),VLOOKUP($W570,日射量と図３!$E$6:$H$34,4,TRUE),VLOOKUP($W570,日射量と図３!$E$6:$I$34,5,TRUE))))))</f>
        <v/>
      </c>
      <c r="AB570" s="4" t="str">
        <f>IF($V570="","",IF(Z570&lt;36,0,IF(AND(36&lt;=Z570,Z570&lt;71),VLOOKUP($W570,日射量と図３!$E$6:$F$34,2,TRUE),IF(AND(71&lt;=Z570,Z570&lt;107),VLOOKUP($W570,日射量と図３!$E$6:$G$34,3,TRUE),IF(AND(107&lt;=Z570,Z570&lt;143),VLOOKUP($W570,日射量と図３!$E$6:$H$34,4,TRUE),VLOOKUP($W570,日射量と図３!$E$6:$I$34,5,TRUE))))))</f>
        <v/>
      </c>
      <c r="AC570" s="382" t="str">
        <f t="shared" si="108"/>
        <v/>
      </c>
      <c r="AD570" s="382" t="str">
        <f t="shared" si="109"/>
        <v/>
      </c>
    </row>
    <row r="571" spans="11:30" ht="13.5" customHeight="1">
      <c r="K571" s="4">
        <f t="shared" si="102"/>
        <v>6</v>
      </c>
      <c r="L571" s="34">
        <v>43275</v>
      </c>
      <c r="M571" s="4">
        <v>24</v>
      </c>
      <c r="N571" s="4">
        <v>16</v>
      </c>
      <c r="O571" s="31">
        <v>0.625</v>
      </c>
      <c r="P571" s="35">
        <v>28.890000000000004</v>
      </c>
      <c r="Q571" s="36">
        <f t="shared" si="103"/>
        <v>16</v>
      </c>
      <c r="R571" s="4">
        <f t="shared" si="104"/>
        <v>0</v>
      </c>
      <c r="S571" s="31">
        <f t="shared" si="110"/>
        <v>0.19388888888888889</v>
      </c>
      <c r="T571" s="31">
        <f t="shared" si="111"/>
        <v>0.79240740740740734</v>
      </c>
      <c r="U571" s="4">
        <f t="shared" si="105"/>
        <v>0</v>
      </c>
      <c r="V571" s="4" t="str">
        <f t="shared" si="106"/>
        <v/>
      </c>
      <c r="W571" s="18" t="str">
        <f>IF(V571="","",VLOOKUP(L571,日射量と図３!$A$4:$C$368,3,TRUE)*238.85/100)</f>
        <v/>
      </c>
      <c r="X571" s="4" t="str">
        <f t="shared" si="107"/>
        <v/>
      </c>
      <c r="Y571" s="4" t="str">
        <f t="shared" si="112"/>
        <v/>
      </c>
      <c r="Z571" s="4" t="str">
        <f t="shared" si="113"/>
        <v/>
      </c>
      <c r="AA571" s="4" t="str">
        <f>IF($V571="","",IF(Y571&lt;36,0,IF(AND(36&lt;=Y571,Y571&lt;71),VLOOKUP($W571,日射量と図３!$E$6:$F$34,2,TRUE),IF(AND(71&lt;=Y571,Y571&lt;107),VLOOKUP($W571,日射量と図３!$E$6:$G$34,3,TRUE),IF(AND(107&lt;=Y571,Y571&lt;143),VLOOKUP($W571,日射量と図３!$E$6:$H$34,4,TRUE),VLOOKUP($W571,日射量と図３!$E$6:$I$34,5,TRUE))))))</f>
        <v/>
      </c>
      <c r="AB571" s="4" t="str">
        <f>IF($V571="","",IF(Z571&lt;36,0,IF(AND(36&lt;=Z571,Z571&lt;71),VLOOKUP($W571,日射量と図３!$E$6:$F$34,2,TRUE),IF(AND(71&lt;=Z571,Z571&lt;107),VLOOKUP($W571,日射量と図３!$E$6:$G$34,3,TRUE),IF(AND(107&lt;=Z571,Z571&lt;143),VLOOKUP($W571,日射量と図３!$E$6:$H$34,4,TRUE),VLOOKUP($W571,日射量と図３!$E$6:$I$34,5,TRUE))))))</f>
        <v/>
      </c>
      <c r="AC571" s="382" t="str">
        <f t="shared" si="108"/>
        <v/>
      </c>
      <c r="AD571" s="382" t="str">
        <f t="shared" si="109"/>
        <v/>
      </c>
    </row>
    <row r="572" spans="11:30" ht="13.5" customHeight="1">
      <c r="K572" s="4">
        <f t="shared" si="102"/>
        <v>6</v>
      </c>
      <c r="L572" s="34">
        <v>43275</v>
      </c>
      <c r="M572" s="4">
        <v>24</v>
      </c>
      <c r="N572" s="4">
        <v>17</v>
      </c>
      <c r="O572" s="31">
        <v>0.66666666666666663</v>
      </c>
      <c r="P572" s="35">
        <v>28.700000000000006</v>
      </c>
      <c r="Q572" s="36">
        <f t="shared" si="103"/>
        <v>16</v>
      </c>
      <c r="R572" s="4">
        <f t="shared" si="104"/>
        <v>0</v>
      </c>
      <c r="S572" s="31">
        <f t="shared" si="110"/>
        <v>0.19388888888888889</v>
      </c>
      <c r="T572" s="31">
        <f t="shared" si="111"/>
        <v>0.79240740740740734</v>
      </c>
      <c r="U572" s="4">
        <f t="shared" si="105"/>
        <v>0</v>
      </c>
      <c r="V572" s="4" t="str">
        <f t="shared" si="106"/>
        <v/>
      </c>
      <c r="W572" s="18" t="str">
        <f>IF(V572="","",VLOOKUP(L572,日射量と図３!$A$4:$C$368,3,TRUE)*238.85/100)</f>
        <v/>
      </c>
      <c r="X572" s="4" t="str">
        <f t="shared" si="107"/>
        <v/>
      </c>
      <c r="Y572" s="4" t="str">
        <f t="shared" si="112"/>
        <v/>
      </c>
      <c r="Z572" s="4" t="str">
        <f t="shared" si="113"/>
        <v/>
      </c>
      <c r="AA572" s="4" t="str">
        <f>IF($V572="","",IF(Y572&lt;36,0,IF(AND(36&lt;=Y572,Y572&lt;71),VLOOKUP($W572,日射量と図３!$E$6:$F$34,2,TRUE),IF(AND(71&lt;=Y572,Y572&lt;107),VLOOKUP($W572,日射量と図３!$E$6:$G$34,3,TRUE),IF(AND(107&lt;=Y572,Y572&lt;143),VLOOKUP($W572,日射量と図３!$E$6:$H$34,4,TRUE),VLOOKUP($W572,日射量と図３!$E$6:$I$34,5,TRUE))))))</f>
        <v/>
      </c>
      <c r="AB572" s="4" t="str">
        <f>IF($V572="","",IF(Z572&lt;36,0,IF(AND(36&lt;=Z572,Z572&lt;71),VLOOKUP($W572,日射量と図３!$E$6:$F$34,2,TRUE),IF(AND(71&lt;=Z572,Z572&lt;107),VLOOKUP($W572,日射量と図３!$E$6:$G$34,3,TRUE),IF(AND(107&lt;=Z572,Z572&lt;143),VLOOKUP($W572,日射量と図３!$E$6:$H$34,4,TRUE),VLOOKUP($W572,日射量と図３!$E$6:$I$34,5,TRUE))))))</f>
        <v/>
      </c>
      <c r="AC572" s="382" t="str">
        <f t="shared" si="108"/>
        <v/>
      </c>
      <c r="AD572" s="382" t="str">
        <f t="shared" si="109"/>
        <v/>
      </c>
    </row>
    <row r="573" spans="11:30" ht="13.5" customHeight="1">
      <c r="K573" s="4">
        <f t="shared" si="102"/>
        <v>6</v>
      </c>
      <c r="L573" s="34">
        <v>43275</v>
      </c>
      <c r="M573" s="4">
        <v>24</v>
      </c>
      <c r="N573" s="4">
        <v>18</v>
      </c>
      <c r="O573" s="31">
        <v>0.70833333333333337</v>
      </c>
      <c r="P573" s="35">
        <v>27.95</v>
      </c>
      <c r="Q573" s="36">
        <f t="shared" si="103"/>
        <v>16</v>
      </c>
      <c r="R573" s="4">
        <f t="shared" si="104"/>
        <v>0</v>
      </c>
      <c r="S573" s="31">
        <f t="shared" si="110"/>
        <v>0.19388888888888889</v>
      </c>
      <c r="T573" s="31">
        <f t="shared" si="111"/>
        <v>0.79240740740740734</v>
      </c>
      <c r="U573" s="4">
        <f t="shared" si="105"/>
        <v>0</v>
      </c>
      <c r="V573" s="4" t="str">
        <f t="shared" si="106"/>
        <v/>
      </c>
      <c r="W573" s="18" t="str">
        <f>IF(V573="","",VLOOKUP(L573,日射量と図３!$A$4:$C$368,3,TRUE)*238.85/100)</f>
        <v/>
      </c>
      <c r="X573" s="4" t="str">
        <f t="shared" si="107"/>
        <v/>
      </c>
      <c r="Y573" s="4" t="str">
        <f t="shared" si="112"/>
        <v/>
      </c>
      <c r="Z573" s="4" t="str">
        <f t="shared" si="113"/>
        <v/>
      </c>
      <c r="AA573" s="4" t="str">
        <f>IF($V573="","",IF(Y573&lt;36,0,IF(AND(36&lt;=Y573,Y573&lt;71),VLOOKUP($W573,日射量と図３!$E$6:$F$34,2,TRUE),IF(AND(71&lt;=Y573,Y573&lt;107),VLOOKUP($W573,日射量と図３!$E$6:$G$34,3,TRUE),IF(AND(107&lt;=Y573,Y573&lt;143),VLOOKUP($W573,日射量と図３!$E$6:$H$34,4,TRUE),VLOOKUP($W573,日射量と図３!$E$6:$I$34,5,TRUE))))))</f>
        <v/>
      </c>
      <c r="AB573" s="4" t="str">
        <f>IF($V573="","",IF(Z573&lt;36,0,IF(AND(36&lt;=Z573,Z573&lt;71),VLOOKUP($W573,日射量と図３!$E$6:$F$34,2,TRUE),IF(AND(71&lt;=Z573,Z573&lt;107),VLOOKUP($W573,日射量と図３!$E$6:$G$34,3,TRUE),IF(AND(107&lt;=Z573,Z573&lt;143),VLOOKUP($W573,日射量と図３!$E$6:$H$34,4,TRUE),VLOOKUP($W573,日射量と図３!$E$6:$I$34,5,TRUE))))))</f>
        <v/>
      </c>
      <c r="AC573" s="382" t="str">
        <f t="shared" si="108"/>
        <v/>
      </c>
      <c r="AD573" s="382" t="str">
        <f t="shared" si="109"/>
        <v/>
      </c>
    </row>
    <row r="574" spans="11:30" ht="13.5" customHeight="1">
      <c r="K574" s="4">
        <f t="shared" si="102"/>
        <v>6</v>
      </c>
      <c r="L574" s="34">
        <v>43275</v>
      </c>
      <c r="M574" s="4">
        <v>24</v>
      </c>
      <c r="N574" s="4">
        <v>19</v>
      </c>
      <c r="O574" s="31">
        <v>0.75</v>
      </c>
      <c r="P574" s="35">
        <v>26.870000000000005</v>
      </c>
      <c r="Q574" s="36">
        <f t="shared" si="103"/>
        <v>16</v>
      </c>
      <c r="R574" s="4">
        <f t="shared" si="104"/>
        <v>0</v>
      </c>
      <c r="S574" s="31">
        <f t="shared" si="110"/>
        <v>0.19388888888888889</v>
      </c>
      <c r="T574" s="31">
        <f t="shared" si="111"/>
        <v>0.79240740740740734</v>
      </c>
      <c r="U574" s="4">
        <f t="shared" si="105"/>
        <v>0</v>
      </c>
      <c r="V574" s="4" t="str">
        <f t="shared" si="106"/>
        <v/>
      </c>
      <c r="W574" s="18" t="str">
        <f>IF(V574="","",VLOOKUP(L574,日射量と図３!$A$4:$C$368,3,TRUE)*238.85/100)</f>
        <v/>
      </c>
      <c r="X574" s="4" t="str">
        <f t="shared" si="107"/>
        <v/>
      </c>
      <c r="Y574" s="4" t="str">
        <f t="shared" si="112"/>
        <v/>
      </c>
      <c r="Z574" s="4" t="str">
        <f t="shared" si="113"/>
        <v/>
      </c>
      <c r="AA574" s="4" t="str">
        <f>IF($V574="","",IF(Y574&lt;36,0,IF(AND(36&lt;=Y574,Y574&lt;71),VLOOKUP($W574,日射量と図３!$E$6:$F$34,2,TRUE),IF(AND(71&lt;=Y574,Y574&lt;107),VLOOKUP($W574,日射量と図３!$E$6:$G$34,3,TRUE),IF(AND(107&lt;=Y574,Y574&lt;143),VLOOKUP($W574,日射量と図３!$E$6:$H$34,4,TRUE),VLOOKUP($W574,日射量と図３!$E$6:$I$34,5,TRUE))))))</f>
        <v/>
      </c>
      <c r="AB574" s="4" t="str">
        <f>IF($V574="","",IF(Z574&lt;36,0,IF(AND(36&lt;=Z574,Z574&lt;71),VLOOKUP($W574,日射量と図３!$E$6:$F$34,2,TRUE),IF(AND(71&lt;=Z574,Z574&lt;107),VLOOKUP($W574,日射量と図３!$E$6:$G$34,3,TRUE),IF(AND(107&lt;=Z574,Z574&lt;143),VLOOKUP($W574,日射量と図３!$E$6:$H$34,4,TRUE),VLOOKUP($W574,日射量と図３!$E$6:$I$34,5,TRUE))))))</f>
        <v/>
      </c>
      <c r="AC574" s="382" t="str">
        <f t="shared" si="108"/>
        <v/>
      </c>
      <c r="AD574" s="382" t="str">
        <f t="shared" si="109"/>
        <v/>
      </c>
    </row>
    <row r="575" spans="11:30" ht="13.5" customHeight="1">
      <c r="K575" s="4">
        <f t="shared" si="102"/>
        <v>6</v>
      </c>
      <c r="L575" s="34">
        <v>43275</v>
      </c>
      <c r="M575" s="4">
        <v>24</v>
      </c>
      <c r="N575" s="4">
        <v>20</v>
      </c>
      <c r="O575" s="31">
        <v>0.79166666666666663</v>
      </c>
      <c r="P575" s="35">
        <v>25.879999999999995</v>
      </c>
      <c r="Q575" s="36">
        <f t="shared" si="103"/>
        <v>16</v>
      </c>
      <c r="R575" s="4">
        <f t="shared" si="104"/>
        <v>0</v>
      </c>
      <c r="S575" s="31">
        <f t="shared" si="110"/>
        <v>0.19388888888888889</v>
      </c>
      <c r="T575" s="31">
        <f t="shared" si="111"/>
        <v>0.79240740740740734</v>
      </c>
      <c r="U575" s="4">
        <f t="shared" si="105"/>
        <v>0</v>
      </c>
      <c r="V575" s="4" t="str">
        <f t="shared" si="106"/>
        <v/>
      </c>
      <c r="W575" s="18" t="str">
        <f>IF(V575="","",VLOOKUP(L575,日射量と図３!$A$4:$C$368,3,TRUE)*238.85/100)</f>
        <v/>
      </c>
      <c r="X575" s="4" t="str">
        <f t="shared" si="107"/>
        <v/>
      </c>
      <c r="Y575" s="4" t="str">
        <f t="shared" si="112"/>
        <v/>
      </c>
      <c r="Z575" s="4" t="str">
        <f t="shared" si="113"/>
        <v/>
      </c>
      <c r="AA575" s="4" t="str">
        <f>IF($V575="","",IF(Y575&lt;36,0,IF(AND(36&lt;=Y575,Y575&lt;71),VLOOKUP($W575,日射量と図３!$E$6:$F$34,2,TRUE),IF(AND(71&lt;=Y575,Y575&lt;107),VLOOKUP($W575,日射量と図３!$E$6:$G$34,3,TRUE),IF(AND(107&lt;=Y575,Y575&lt;143),VLOOKUP($W575,日射量と図３!$E$6:$H$34,4,TRUE),VLOOKUP($W575,日射量と図３!$E$6:$I$34,5,TRUE))))))</f>
        <v/>
      </c>
      <c r="AB575" s="4" t="str">
        <f>IF($V575="","",IF(Z575&lt;36,0,IF(AND(36&lt;=Z575,Z575&lt;71),VLOOKUP($W575,日射量と図３!$E$6:$F$34,2,TRUE),IF(AND(71&lt;=Z575,Z575&lt;107),VLOOKUP($W575,日射量と図３!$E$6:$G$34,3,TRUE),IF(AND(107&lt;=Z575,Z575&lt;143),VLOOKUP($W575,日射量と図３!$E$6:$H$34,4,TRUE),VLOOKUP($W575,日射量と図３!$E$6:$I$34,5,TRUE))))))</f>
        <v/>
      </c>
      <c r="AC575" s="382" t="str">
        <f t="shared" si="108"/>
        <v/>
      </c>
      <c r="AD575" s="382" t="str">
        <f t="shared" si="109"/>
        <v/>
      </c>
    </row>
    <row r="576" spans="11:30" ht="13.5" customHeight="1">
      <c r="K576" s="4">
        <f t="shared" si="102"/>
        <v>6</v>
      </c>
      <c r="L576" s="34">
        <v>43275</v>
      </c>
      <c r="M576" s="4">
        <v>24</v>
      </c>
      <c r="N576" s="4">
        <v>21</v>
      </c>
      <c r="O576" s="31">
        <v>0.83333333333333337</v>
      </c>
      <c r="P576" s="35">
        <v>25.219999999999995</v>
      </c>
      <c r="Q576" s="36">
        <f t="shared" si="103"/>
        <v>16</v>
      </c>
      <c r="R576" s="4">
        <f t="shared" si="104"/>
        <v>0</v>
      </c>
      <c r="S576" s="31">
        <f t="shared" si="110"/>
        <v>0.19388888888888889</v>
      </c>
      <c r="T576" s="31">
        <f t="shared" si="111"/>
        <v>0.79240740740740734</v>
      </c>
      <c r="U576" s="4">
        <f t="shared" si="105"/>
        <v>0</v>
      </c>
      <c r="V576" s="4" t="str">
        <f t="shared" si="106"/>
        <v/>
      </c>
      <c r="W576" s="18" t="str">
        <f>IF(V576="","",VLOOKUP(L576,日射量と図３!$A$4:$C$368,3,TRUE)*238.85/100)</f>
        <v/>
      </c>
      <c r="X576" s="4" t="str">
        <f t="shared" si="107"/>
        <v/>
      </c>
      <c r="Y576" s="4" t="str">
        <f t="shared" si="112"/>
        <v/>
      </c>
      <c r="Z576" s="4" t="str">
        <f t="shared" si="113"/>
        <v/>
      </c>
      <c r="AA576" s="4" t="str">
        <f>IF($V576="","",IF(Y576&lt;36,0,IF(AND(36&lt;=Y576,Y576&lt;71),VLOOKUP($W576,日射量と図３!$E$6:$F$34,2,TRUE),IF(AND(71&lt;=Y576,Y576&lt;107),VLOOKUP($W576,日射量と図３!$E$6:$G$34,3,TRUE),IF(AND(107&lt;=Y576,Y576&lt;143),VLOOKUP($W576,日射量と図３!$E$6:$H$34,4,TRUE),VLOOKUP($W576,日射量と図３!$E$6:$I$34,5,TRUE))))))</f>
        <v/>
      </c>
      <c r="AB576" s="4" t="str">
        <f>IF($V576="","",IF(Z576&lt;36,0,IF(AND(36&lt;=Z576,Z576&lt;71),VLOOKUP($W576,日射量と図３!$E$6:$F$34,2,TRUE),IF(AND(71&lt;=Z576,Z576&lt;107),VLOOKUP($W576,日射量と図３!$E$6:$G$34,3,TRUE),IF(AND(107&lt;=Z576,Z576&lt;143),VLOOKUP($W576,日射量と図３!$E$6:$H$34,4,TRUE),VLOOKUP($W576,日射量と図３!$E$6:$I$34,5,TRUE))))))</f>
        <v/>
      </c>
      <c r="AC576" s="382" t="str">
        <f t="shared" si="108"/>
        <v/>
      </c>
      <c r="AD576" s="382" t="str">
        <f t="shared" si="109"/>
        <v/>
      </c>
    </row>
    <row r="577" spans="11:30" ht="13.5" customHeight="1">
      <c r="K577" s="4">
        <f t="shared" si="102"/>
        <v>6</v>
      </c>
      <c r="L577" s="34">
        <v>43275</v>
      </c>
      <c r="M577" s="4">
        <v>24</v>
      </c>
      <c r="N577" s="4">
        <v>22</v>
      </c>
      <c r="O577" s="31">
        <v>0.875</v>
      </c>
      <c r="P577" s="35">
        <v>24.58</v>
      </c>
      <c r="Q577" s="36">
        <f t="shared" si="103"/>
        <v>16</v>
      </c>
      <c r="R577" s="4">
        <f t="shared" si="104"/>
        <v>0</v>
      </c>
      <c r="S577" s="31">
        <f t="shared" si="110"/>
        <v>0.19388888888888889</v>
      </c>
      <c r="T577" s="31">
        <f t="shared" si="111"/>
        <v>0.79240740740740734</v>
      </c>
      <c r="U577" s="4">
        <f t="shared" si="105"/>
        <v>0</v>
      </c>
      <c r="V577" s="4" t="str">
        <f t="shared" si="106"/>
        <v/>
      </c>
      <c r="W577" s="18" t="str">
        <f>IF(V577="","",VLOOKUP(L577,日射量と図３!$A$4:$C$368,3,TRUE)*238.85/100)</f>
        <v/>
      </c>
      <c r="X577" s="4" t="str">
        <f t="shared" si="107"/>
        <v/>
      </c>
      <c r="Y577" s="4" t="str">
        <f t="shared" si="112"/>
        <v/>
      </c>
      <c r="Z577" s="4" t="str">
        <f t="shared" si="113"/>
        <v/>
      </c>
      <c r="AA577" s="4" t="str">
        <f>IF($V577="","",IF(Y577&lt;36,0,IF(AND(36&lt;=Y577,Y577&lt;71),VLOOKUP($W577,日射量と図３!$E$6:$F$34,2,TRUE),IF(AND(71&lt;=Y577,Y577&lt;107),VLOOKUP($W577,日射量と図３!$E$6:$G$34,3,TRUE),IF(AND(107&lt;=Y577,Y577&lt;143),VLOOKUP($W577,日射量と図３!$E$6:$H$34,4,TRUE),VLOOKUP($W577,日射量と図３!$E$6:$I$34,5,TRUE))))))</f>
        <v/>
      </c>
      <c r="AB577" s="4" t="str">
        <f>IF($V577="","",IF(Z577&lt;36,0,IF(AND(36&lt;=Z577,Z577&lt;71),VLOOKUP($W577,日射量と図３!$E$6:$F$34,2,TRUE),IF(AND(71&lt;=Z577,Z577&lt;107),VLOOKUP($W577,日射量と図３!$E$6:$G$34,3,TRUE),IF(AND(107&lt;=Z577,Z577&lt;143),VLOOKUP($W577,日射量と図３!$E$6:$H$34,4,TRUE),VLOOKUP($W577,日射量と図３!$E$6:$I$34,5,TRUE))))))</f>
        <v/>
      </c>
      <c r="AC577" s="382" t="str">
        <f t="shared" si="108"/>
        <v/>
      </c>
      <c r="AD577" s="382" t="str">
        <f t="shared" si="109"/>
        <v/>
      </c>
    </row>
    <row r="578" spans="11:30" ht="13.5" customHeight="1">
      <c r="K578" s="4">
        <f t="shared" si="102"/>
        <v>6</v>
      </c>
      <c r="L578" s="34">
        <v>43275</v>
      </c>
      <c r="M578" s="4">
        <v>24</v>
      </c>
      <c r="N578" s="4">
        <v>23</v>
      </c>
      <c r="O578" s="31">
        <v>0.91666666666666663</v>
      </c>
      <c r="P578" s="35">
        <v>24.22</v>
      </c>
      <c r="Q578" s="36">
        <f t="shared" si="103"/>
        <v>13</v>
      </c>
      <c r="R578" s="4">
        <f t="shared" si="104"/>
        <v>0</v>
      </c>
      <c r="S578" s="31">
        <f t="shared" si="110"/>
        <v>0.19388888888888889</v>
      </c>
      <c r="T578" s="31">
        <f t="shared" si="111"/>
        <v>0.79240740740740734</v>
      </c>
      <c r="U578" s="4">
        <f t="shared" si="105"/>
        <v>0</v>
      </c>
      <c r="V578" s="4" t="str">
        <f t="shared" si="106"/>
        <v/>
      </c>
      <c r="W578" s="18" t="str">
        <f>IF(V578="","",VLOOKUP(L578,日射量と図３!$A$4:$C$368,3,TRUE)*238.85/100)</f>
        <v/>
      </c>
      <c r="X578" s="4" t="str">
        <f t="shared" si="107"/>
        <v/>
      </c>
      <c r="Y578" s="4" t="str">
        <f t="shared" si="112"/>
        <v/>
      </c>
      <c r="Z578" s="4" t="str">
        <f t="shared" si="113"/>
        <v/>
      </c>
      <c r="AA578" s="4" t="str">
        <f>IF($V578="","",IF(Y578&lt;36,0,IF(AND(36&lt;=Y578,Y578&lt;71),VLOOKUP($W578,日射量と図３!$E$6:$F$34,2,TRUE),IF(AND(71&lt;=Y578,Y578&lt;107),VLOOKUP($W578,日射量と図３!$E$6:$G$34,3,TRUE),IF(AND(107&lt;=Y578,Y578&lt;143),VLOOKUP($W578,日射量と図３!$E$6:$H$34,4,TRUE),VLOOKUP($W578,日射量と図３!$E$6:$I$34,5,TRUE))))))</f>
        <v/>
      </c>
      <c r="AB578" s="4" t="str">
        <f>IF($V578="","",IF(Z578&lt;36,0,IF(AND(36&lt;=Z578,Z578&lt;71),VLOOKUP($W578,日射量と図３!$E$6:$F$34,2,TRUE),IF(AND(71&lt;=Z578,Z578&lt;107),VLOOKUP($W578,日射量と図３!$E$6:$G$34,3,TRUE),IF(AND(107&lt;=Z578,Z578&lt;143),VLOOKUP($W578,日射量と図３!$E$6:$H$34,4,TRUE),VLOOKUP($W578,日射量と図３!$E$6:$I$34,5,TRUE))))))</f>
        <v/>
      </c>
      <c r="AC578" s="382" t="str">
        <f t="shared" si="108"/>
        <v/>
      </c>
      <c r="AD578" s="382" t="str">
        <f t="shared" si="109"/>
        <v/>
      </c>
    </row>
    <row r="579" spans="11:30" ht="13.5" customHeight="1">
      <c r="K579" s="4">
        <f t="shared" si="102"/>
        <v>6</v>
      </c>
      <c r="L579" s="34">
        <v>43275</v>
      </c>
      <c r="M579" s="4">
        <v>24</v>
      </c>
      <c r="N579" s="4">
        <v>24</v>
      </c>
      <c r="O579" s="31">
        <v>0.95833333333333337</v>
      </c>
      <c r="P579" s="35">
        <v>23.84</v>
      </c>
      <c r="Q579" s="36">
        <f t="shared" si="103"/>
        <v>13</v>
      </c>
      <c r="R579" s="4">
        <f t="shared" si="104"/>
        <v>0</v>
      </c>
      <c r="S579" s="31">
        <f t="shared" si="110"/>
        <v>0.19388888888888889</v>
      </c>
      <c r="T579" s="31">
        <f t="shared" si="111"/>
        <v>0.79240740740740734</v>
      </c>
      <c r="U579" s="4">
        <f t="shared" si="105"/>
        <v>0</v>
      </c>
      <c r="V579" s="4" t="str">
        <f t="shared" si="106"/>
        <v/>
      </c>
      <c r="W579" s="18" t="str">
        <f>IF(V579="","",VLOOKUP(L579,日射量と図３!$A$4:$C$368,3,TRUE)*238.85/100)</f>
        <v/>
      </c>
      <c r="X579" s="4" t="str">
        <f t="shared" si="107"/>
        <v/>
      </c>
      <c r="Y579" s="4" t="str">
        <f t="shared" si="112"/>
        <v/>
      </c>
      <c r="Z579" s="4" t="str">
        <f t="shared" si="113"/>
        <v/>
      </c>
      <c r="AA579" s="4" t="str">
        <f>IF($V579="","",IF(Y579&lt;36,0,IF(AND(36&lt;=Y579,Y579&lt;71),VLOOKUP($W579,日射量と図３!$E$6:$F$34,2,TRUE),IF(AND(71&lt;=Y579,Y579&lt;107),VLOOKUP($W579,日射量と図３!$E$6:$G$34,3,TRUE),IF(AND(107&lt;=Y579,Y579&lt;143),VLOOKUP($W579,日射量と図３!$E$6:$H$34,4,TRUE),VLOOKUP($W579,日射量と図３!$E$6:$I$34,5,TRUE))))))</f>
        <v/>
      </c>
      <c r="AB579" s="4" t="str">
        <f>IF($V579="","",IF(Z579&lt;36,0,IF(AND(36&lt;=Z579,Z579&lt;71),VLOOKUP($W579,日射量と図３!$E$6:$F$34,2,TRUE),IF(AND(71&lt;=Z579,Z579&lt;107),VLOOKUP($W579,日射量と図３!$E$6:$G$34,3,TRUE),IF(AND(107&lt;=Z579,Z579&lt;143),VLOOKUP($W579,日射量と図３!$E$6:$H$34,4,TRUE),VLOOKUP($W579,日射量と図３!$E$6:$I$34,5,TRUE))))))</f>
        <v/>
      </c>
      <c r="AC579" s="382" t="str">
        <f t="shared" si="108"/>
        <v/>
      </c>
      <c r="AD579" s="382" t="str">
        <f t="shared" si="109"/>
        <v/>
      </c>
    </row>
    <row r="580" spans="11:30" ht="13.5" customHeight="1">
      <c r="K580" s="4">
        <f t="shared" si="102"/>
        <v>6</v>
      </c>
      <c r="L580" s="34">
        <v>43276</v>
      </c>
      <c r="M580" s="4">
        <v>25</v>
      </c>
      <c r="N580" s="4">
        <v>1</v>
      </c>
      <c r="O580" s="31">
        <v>0</v>
      </c>
      <c r="P580" s="35">
        <v>23.330000000000002</v>
      </c>
      <c r="Q580" s="36">
        <f t="shared" si="103"/>
        <v>13</v>
      </c>
      <c r="R580" s="4">
        <f t="shared" si="104"/>
        <v>0</v>
      </c>
      <c r="S580" s="31">
        <f t="shared" si="110"/>
        <v>0.19388888888888889</v>
      </c>
      <c r="T580" s="31">
        <f t="shared" si="111"/>
        <v>0.79240740740740734</v>
      </c>
      <c r="U580" s="4">
        <f t="shared" si="105"/>
        <v>0</v>
      </c>
      <c r="V580" s="4">
        <f t="shared" si="106"/>
        <v>0</v>
      </c>
      <c r="W580" s="18">
        <f>IF(V580="","",VLOOKUP(L580,日射量と図３!$A$4:$C$368,3,TRUE)*238.85/100)</f>
        <v>40.604500000000002</v>
      </c>
      <c r="X580" s="4">
        <f t="shared" si="107"/>
        <v>14</v>
      </c>
      <c r="Y580" s="4">
        <f t="shared" si="112"/>
        <v>0</v>
      </c>
      <c r="Z580" s="4">
        <f t="shared" si="113"/>
        <v>0</v>
      </c>
      <c r="AA580" s="4">
        <f>IF($V580="","",IF(Y580&lt;36,0,IF(AND(36&lt;=Y580,Y580&lt;71),VLOOKUP($W580,日射量と図３!$E$6:$F$34,2,TRUE),IF(AND(71&lt;=Y580,Y580&lt;107),VLOOKUP($W580,日射量と図３!$E$6:$G$34,3,TRUE),IF(AND(107&lt;=Y580,Y580&lt;143),VLOOKUP($W580,日射量と図３!$E$6:$H$34,4,TRUE),VLOOKUP($W580,日射量と図３!$E$6:$I$34,5,TRUE))))))</f>
        <v>0</v>
      </c>
      <c r="AB580" s="4">
        <f>IF($V580="","",IF(Z580&lt;36,0,IF(AND(36&lt;=Z580,Z580&lt;71),VLOOKUP($W580,日射量と図３!$E$6:$F$34,2,TRUE),IF(AND(71&lt;=Z580,Z580&lt;107),VLOOKUP($W580,日射量と図３!$E$6:$G$34,3,TRUE),IF(AND(107&lt;=Z580,Z580&lt;143),VLOOKUP($W580,日射量と図３!$E$6:$H$34,4,TRUE),VLOOKUP($W580,日射量と図３!$E$6:$I$34,5,TRUE))))))</f>
        <v>0</v>
      </c>
      <c r="AC580" s="382">
        <f t="shared" si="108"/>
        <v>0</v>
      </c>
      <c r="AD580" s="382">
        <f t="shared" si="109"/>
        <v>0</v>
      </c>
    </row>
    <row r="581" spans="11:30" ht="13.5" customHeight="1">
      <c r="K581" s="4">
        <f t="shared" ref="K581:K644" si="114">MONTH(L581)</f>
        <v>6</v>
      </c>
      <c r="L581" s="34">
        <v>43276</v>
      </c>
      <c r="M581" s="4">
        <v>25</v>
      </c>
      <c r="N581" s="4">
        <v>2</v>
      </c>
      <c r="O581" s="31">
        <v>4.1666666666666664E-2</v>
      </c>
      <c r="P581" s="35">
        <v>22.750000000000004</v>
      </c>
      <c r="Q581" s="36">
        <f t="shared" ref="Q581:Q644" si="115">IF(O581&lt;$B$15,$D$14,IF(O581&lt;$B$16,$D$15,IF(O581&lt;$B$17,$D$16,IF(O581&lt;$B$18,$D$17,IF(O581&lt;$B$19,$D$18,$D$19)))))</f>
        <v>13</v>
      </c>
      <c r="R581" s="4">
        <f t="shared" ref="R581:R644" si="116">IF(Q581-P581&gt;0,Q581-P581,0)</f>
        <v>0</v>
      </c>
      <c r="S581" s="31">
        <f t="shared" si="110"/>
        <v>0.19388888888888889</v>
      </c>
      <c r="T581" s="31">
        <f t="shared" si="111"/>
        <v>0.79240740740740734</v>
      </c>
      <c r="U581" s="4">
        <f t="shared" ref="U581:U644" si="117">IF(AND(S581&lt;O581,O581&lt;T581),R581,0)</f>
        <v>0</v>
      </c>
      <c r="V581" s="4" t="str">
        <f t="shared" ref="V581:V644" si="118">IF(N581=1,SUM(U581:U604),"")</f>
        <v/>
      </c>
      <c r="W581" s="18" t="str">
        <f>IF(V581="","",VLOOKUP(L581,日射量と図３!$A$4:$C$368,3,TRUE)*238.85/100)</f>
        <v/>
      </c>
      <c r="X581" s="4" t="str">
        <f t="shared" ref="X581:X644" si="119">IF(V581="","",VLOOKUP(K581,$AF$38:$AJ$49,5,TRUE))</f>
        <v/>
      </c>
      <c r="Y581" s="4" t="str">
        <f t="shared" si="112"/>
        <v/>
      </c>
      <c r="Z581" s="4" t="str">
        <f t="shared" si="113"/>
        <v/>
      </c>
      <c r="AA581" s="4" t="str">
        <f>IF($V581="","",IF(Y581&lt;36,0,IF(AND(36&lt;=Y581,Y581&lt;71),VLOOKUP($W581,日射量と図３!$E$6:$F$34,2,TRUE),IF(AND(71&lt;=Y581,Y581&lt;107),VLOOKUP($W581,日射量と図３!$E$6:$G$34,3,TRUE),IF(AND(107&lt;=Y581,Y581&lt;143),VLOOKUP($W581,日射量と図３!$E$6:$H$34,4,TRUE),VLOOKUP($W581,日射量と図３!$E$6:$I$34,5,TRUE))))))</f>
        <v/>
      </c>
      <c r="AB581" s="4" t="str">
        <f>IF($V581="","",IF(Z581&lt;36,0,IF(AND(36&lt;=Z581,Z581&lt;71),VLOOKUP($W581,日射量と図３!$E$6:$F$34,2,TRUE),IF(AND(71&lt;=Z581,Z581&lt;107),VLOOKUP($W581,日射量と図３!$E$6:$G$34,3,TRUE),IF(AND(107&lt;=Z581,Z581&lt;143),VLOOKUP($W581,日射量と図３!$E$6:$H$34,4,TRUE),VLOOKUP($W581,日射量と図３!$E$6:$I$34,5,TRUE))))))</f>
        <v/>
      </c>
      <c r="AC581" s="382" t="str">
        <f t="shared" si="108"/>
        <v/>
      </c>
      <c r="AD581" s="382" t="str">
        <f t="shared" si="109"/>
        <v/>
      </c>
    </row>
    <row r="582" spans="11:30" ht="13.5" customHeight="1">
      <c r="K582" s="4">
        <f t="shared" si="114"/>
        <v>6</v>
      </c>
      <c r="L582" s="34">
        <v>43276</v>
      </c>
      <c r="M582" s="4">
        <v>25</v>
      </c>
      <c r="N582" s="4">
        <v>3</v>
      </c>
      <c r="O582" s="31">
        <v>8.3333333333333329E-2</v>
      </c>
      <c r="P582" s="35">
        <v>22.42</v>
      </c>
      <c r="Q582" s="36">
        <f t="shared" si="115"/>
        <v>13</v>
      </c>
      <c r="R582" s="4">
        <f t="shared" si="116"/>
        <v>0</v>
      </c>
      <c r="S582" s="31">
        <f t="shared" si="110"/>
        <v>0.19388888888888889</v>
      </c>
      <c r="T582" s="31">
        <f t="shared" si="111"/>
        <v>0.79240740740740734</v>
      </c>
      <c r="U582" s="4">
        <f t="shared" si="117"/>
        <v>0</v>
      </c>
      <c r="V582" s="4" t="str">
        <f t="shared" si="118"/>
        <v/>
      </c>
      <c r="W582" s="18" t="str">
        <f>IF(V582="","",VLOOKUP(L582,日射量と図３!$A$4:$C$368,3,TRUE)*238.85/100)</f>
        <v/>
      </c>
      <c r="X582" s="4" t="str">
        <f t="shared" si="119"/>
        <v/>
      </c>
      <c r="Y582" s="4" t="str">
        <f t="shared" si="112"/>
        <v/>
      </c>
      <c r="Z582" s="4" t="str">
        <f t="shared" si="113"/>
        <v/>
      </c>
      <c r="AA582" s="4" t="str">
        <f>IF($V582="","",IF(Y582&lt;36,0,IF(AND(36&lt;=Y582,Y582&lt;71),VLOOKUP($W582,日射量と図３!$E$6:$F$34,2,TRUE),IF(AND(71&lt;=Y582,Y582&lt;107),VLOOKUP($W582,日射量と図３!$E$6:$G$34,3,TRUE),IF(AND(107&lt;=Y582,Y582&lt;143),VLOOKUP($W582,日射量と図３!$E$6:$H$34,4,TRUE),VLOOKUP($W582,日射量と図３!$E$6:$I$34,5,TRUE))))))</f>
        <v/>
      </c>
      <c r="AB582" s="4" t="str">
        <f>IF($V582="","",IF(Z582&lt;36,0,IF(AND(36&lt;=Z582,Z582&lt;71),VLOOKUP($W582,日射量と図３!$E$6:$F$34,2,TRUE),IF(AND(71&lt;=Z582,Z582&lt;107),VLOOKUP($W582,日射量と図３!$E$6:$G$34,3,TRUE),IF(AND(107&lt;=Z582,Z582&lt;143),VLOOKUP($W582,日射量と図３!$E$6:$H$34,4,TRUE),VLOOKUP($W582,日射量と図３!$E$6:$I$34,5,TRUE))))))</f>
        <v/>
      </c>
      <c r="AC582" s="382" t="str">
        <f t="shared" si="108"/>
        <v/>
      </c>
      <c r="AD582" s="382" t="str">
        <f t="shared" si="109"/>
        <v/>
      </c>
    </row>
    <row r="583" spans="11:30" ht="13.5" customHeight="1">
      <c r="K583" s="4">
        <f t="shared" si="114"/>
        <v>6</v>
      </c>
      <c r="L583" s="34">
        <v>43276</v>
      </c>
      <c r="M583" s="4">
        <v>25</v>
      </c>
      <c r="N583" s="4">
        <v>4</v>
      </c>
      <c r="O583" s="31">
        <v>0.125</v>
      </c>
      <c r="P583" s="35">
        <v>22.3</v>
      </c>
      <c r="Q583" s="36">
        <f t="shared" si="115"/>
        <v>13</v>
      </c>
      <c r="R583" s="4">
        <f t="shared" si="116"/>
        <v>0</v>
      </c>
      <c r="S583" s="31">
        <f t="shared" si="110"/>
        <v>0.19388888888888889</v>
      </c>
      <c r="T583" s="31">
        <f t="shared" si="111"/>
        <v>0.79240740740740734</v>
      </c>
      <c r="U583" s="4">
        <f t="shared" si="117"/>
        <v>0</v>
      </c>
      <c r="V583" s="4" t="str">
        <f t="shared" si="118"/>
        <v/>
      </c>
      <c r="W583" s="18" t="str">
        <f>IF(V583="","",VLOOKUP(L583,日射量と図３!$A$4:$C$368,3,TRUE)*238.85/100)</f>
        <v/>
      </c>
      <c r="X583" s="4" t="str">
        <f t="shared" si="119"/>
        <v/>
      </c>
      <c r="Y583" s="4" t="str">
        <f t="shared" si="112"/>
        <v/>
      </c>
      <c r="Z583" s="4" t="str">
        <f t="shared" si="113"/>
        <v/>
      </c>
      <c r="AA583" s="4" t="str">
        <f>IF($V583="","",IF(Y583&lt;36,0,IF(AND(36&lt;=Y583,Y583&lt;71),VLOOKUP($W583,日射量と図３!$E$6:$F$34,2,TRUE),IF(AND(71&lt;=Y583,Y583&lt;107),VLOOKUP($W583,日射量と図３!$E$6:$G$34,3,TRUE),IF(AND(107&lt;=Y583,Y583&lt;143),VLOOKUP($W583,日射量と図３!$E$6:$H$34,4,TRUE),VLOOKUP($W583,日射量と図３!$E$6:$I$34,5,TRUE))))))</f>
        <v/>
      </c>
      <c r="AB583" s="4" t="str">
        <f>IF($V583="","",IF(Z583&lt;36,0,IF(AND(36&lt;=Z583,Z583&lt;71),VLOOKUP($W583,日射量と図３!$E$6:$F$34,2,TRUE),IF(AND(71&lt;=Z583,Z583&lt;107),VLOOKUP($W583,日射量と図３!$E$6:$G$34,3,TRUE),IF(AND(107&lt;=Z583,Z583&lt;143),VLOOKUP($W583,日射量と図３!$E$6:$H$34,4,TRUE),VLOOKUP($W583,日射量と図３!$E$6:$I$34,5,TRUE))))))</f>
        <v/>
      </c>
      <c r="AC583" s="382" t="str">
        <f t="shared" si="108"/>
        <v/>
      </c>
      <c r="AD583" s="382" t="str">
        <f t="shared" si="109"/>
        <v/>
      </c>
    </row>
    <row r="584" spans="11:30" ht="13.5" customHeight="1">
      <c r="K584" s="4">
        <f t="shared" si="114"/>
        <v>6</v>
      </c>
      <c r="L584" s="34">
        <v>43276</v>
      </c>
      <c r="M584" s="4">
        <v>25</v>
      </c>
      <c r="N584" s="4">
        <v>5</v>
      </c>
      <c r="O584" s="31">
        <v>0.16666666666666666</v>
      </c>
      <c r="P584" s="35">
        <v>22.040000000000003</v>
      </c>
      <c r="Q584" s="36">
        <f t="shared" si="115"/>
        <v>15</v>
      </c>
      <c r="R584" s="4">
        <f t="shared" si="116"/>
        <v>0</v>
      </c>
      <c r="S584" s="31">
        <f t="shared" si="110"/>
        <v>0.19388888888888889</v>
      </c>
      <c r="T584" s="31">
        <f t="shared" si="111"/>
        <v>0.79240740740740734</v>
      </c>
      <c r="U584" s="4">
        <f t="shared" si="117"/>
        <v>0</v>
      </c>
      <c r="V584" s="4" t="str">
        <f t="shared" si="118"/>
        <v/>
      </c>
      <c r="W584" s="18" t="str">
        <f>IF(V584="","",VLOOKUP(L584,日射量と図３!$A$4:$C$368,3,TRUE)*238.85/100)</f>
        <v/>
      </c>
      <c r="X584" s="4" t="str">
        <f t="shared" si="119"/>
        <v/>
      </c>
      <c r="Y584" s="4" t="str">
        <f t="shared" si="112"/>
        <v/>
      </c>
      <c r="Z584" s="4" t="str">
        <f t="shared" si="113"/>
        <v/>
      </c>
      <c r="AA584" s="4" t="str">
        <f>IF($V584="","",IF(Y584&lt;36,0,IF(AND(36&lt;=Y584,Y584&lt;71),VLOOKUP($W584,日射量と図３!$E$6:$F$34,2,TRUE),IF(AND(71&lt;=Y584,Y584&lt;107),VLOOKUP($W584,日射量と図３!$E$6:$G$34,3,TRUE),IF(AND(107&lt;=Y584,Y584&lt;143),VLOOKUP($W584,日射量と図３!$E$6:$H$34,4,TRUE),VLOOKUP($W584,日射量と図３!$E$6:$I$34,5,TRUE))))))</f>
        <v/>
      </c>
      <c r="AB584" s="4" t="str">
        <f>IF($V584="","",IF(Z584&lt;36,0,IF(AND(36&lt;=Z584,Z584&lt;71),VLOOKUP($W584,日射量と図３!$E$6:$F$34,2,TRUE),IF(AND(71&lt;=Z584,Z584&lt;107),VLOOKUP($W584,日射量と図３!$E$6:$G$34,3,TRUE),IF(AND(107&lt;=Z584,Z584&lt;143),VLOOKUP($W584,日射量と図３!$E$6:$H$34,4,TRUE),VLOOKUP($W584,日射量と図３!$E$6:$I$34,5,TRUE))))))</f>
        <v/>
      </c>
      <c r="AC584" s="382" t="str">
        <f t="shared" si="108"/>
        <v/>
      </c>
      <c r="AD584" s="382" t="str">
        <f t="shared" si="109"/>
        <v/>
      </c>
    </row>
    <row r="585" spans="11:30" ht="13.5" customHeight="1">
      <c r="K585" s="4">
        <f t="shared" si="114"/>
        <v>6</v>
      </c>
      <c r="L585" s="34">
        <v>43276</v>
      </c>
      <c r="M585" s="4">
        <v>25</v>
      </c>
      <c r="N585" s="4">
        <v>6</v>
      </c>
      <c r="O585" s="31">
        <v>0.20833333333333334</v>
      </c>
      <c r="P585" s="35">
        <v>21.739999999999995</v>
      </c>
      <c r="Q585" s="36">
        <f t="shared" si="115"/>
        <v>15</v>
      </c>
      <c r="R585" s="4">
        <f t="shared" si="116"/>
        <v>0</v>
      </c>
      <c r="S585" s="31">
        <f t="shared" si="110"/>
        <v>0.19388888888888889</v>
      </c>
      <c r="T585" s="31">
        <f t="shared" si="111"/>
        <v>0.79240740740740734</v>
      </c>
      <c r="U585" s="4">
        <f t="shared" si="117"/>
        <v>0</v>
      </c>
      <c r="V585" s="4" t="str">
        <f t="shared" si="118"/>
        <v/>
      </c>
      <c r="W585" s="18" t="str">
        <f>IF(V585="","",VLOOKUP(L585,日射量と図３!$A$4:$C$368,3,TRUE)*238.85/100)</f>
        <v/>
      </c>
      <c r="X585" s="4" t="str">
        <f t="shared" si="119"/>
        <v/>
      </c>
      <c r="Y585" s="4" t="str">
        <f t="shared" si="112"/>
        <v/>
      </c>
      <c r="Z585" s="4" t="str">
        <f t="shared" si="113"/>
        <v/>
      </c>
      <c r="AA585" s="4" t="str">
        <f>IF($V585="","",IF(Y585&lt;36,0,IF(AND(36&lt;=Y585,Y585&lt;71),VLOOKUP($W585,日射量と図３!$E$6:$F$34,2,TRUE),IF(AND(71&lt;=Y585,Y585&lt;107),VLOOKUP($W585,日射量と図３!$E$6:$G$34,3,TRUE),IF(AND(107&lt;=Y585,Y585&lt;143),VLOOKUP($W585,日射量と図３!$E$6:$H$34,4,TRUE),VLOOKUP($W585,日射量と図３!$E$6:$I$34,5,TRUE))))))</f>
        <v/>
      </c>
      <c r="AB585" s="4" t="str">
        <f>IF($V585="","",IF(Z585&lt;36,0,IF(AND(36&lt;=Z585,Z585&lt;71),VLOOKUP($W585,日射量と図３!$E$6:$F$34,2,TRUE),IF(AND(71&lt;=Z585,Z585&lt;107),VLOOKUP($W585,日射量と図３!$E$6:$G$34,3,TRUE),IF(AND(107&lt;=Z585,Z585&lt;143),VLOOKUP($W585,日射量と図３!$E$6:$H$34,4,TRUE),VLOOKUP($W585,日射量と図３!$E$6:$I$34,5,TRUE))))))</f>
        <v/>
      </c>
      <c r="AC585" s="382" t="str">
        <f t="shared" si="108"/>
        <v/>
      </c>
      <c r="AD585" s="382" t="str">
        <f t="shared" si="109"/>
        <v/>
      </c>
    </row>
    <row r="586" spans="11:30" ht="13.5" customHeight="1">
      <c r="K586" s="4">
        <f t="shared" si="114"/>
        <v>6</v>
      </c>
      <c r="L586" s="34">
        <v>43276</v>
      </c>
      <c r="M586" s="4">
        <v>25</v>
      </c>
      <c r="N586" s="4">
        <v>7</v>
      </c>
      <c r="O586" s="31">
        <v>0.25</v>
      </c>
      <c r="P586" s="35">
        <v>22.119999999999997</v>
      </c>
      <c r="Q586" s="36">
        <f t="shared" si="115"/>
        <v>15</v>
      </c>
      <c r="R586" s="4">
        <f t="shared" si="116"/>
        <v>0</v>
      </c>
      <c r="S586" s="31">
        <f t="shared" si="110"/>
        <v>0.19388888888888889</v>
      </c>
      <c r="T586" s="31">
        <f t="shared" si="111"/>
        <v>0.79240740740740734</v>
      </c>
      <c r="U586" s="4">
        <f t="shared" si="117"/>
        <v>0</v>
      </c>
      <c r="V586" s="4" t="str">
        <f t="shared" si="118"/>
        <v/>
      </c>
      <c r="W586" s="18" t="str">
        <f>IF(V586="","",VLOOKUP(L586,日射量と図３!$A$4:$C$368,3,TRUE)*238.85/100)</f>
        <v/>
      </c>
      <c r="X586" s="4" t="str">
        <f t="shared" si="119"/>
        <v/>
      </c>
      <c r="Y586" s="4" t="str">
        <f t="shared" si="112"/>
        <v/>
      </c>
      <c r="Z586" s="4" t="str">
        <f t="shared" si="113"/>
        <v/>
      </c>
      <c r="AA586" s="4" t="str">
        <f>IF($V586="","",IF(Y586&lt;36,0,IF(AND(36&lt;=Y586,Y586&lt;71),VLOOKUP($W586,日射量と図３!$E$6:$F$34,2,TRUE),IF(AND(71&lt;=Y586,Y586&lt;107),VLOOKUP($W586,日射量と図３!$E$6:$G$34,3,TRUE),IF(AND(107&lt;=Y586,Y586&lt;143),VLOOKUP($W586,日射量と図３!$E$6:$H$34,4,TRUE),VLOOKUP($W586,日射量と図３!$E$6:$I$34,5,TRUE))))))</f>
        <v/>
      </c>
      <c r="AB586" s="4" t="str">
        <f>IF($V586="","",IF(Z586&lt;36,0,IF(AND(36&lt;=Z586,Z586&lt;71),VLOOKUP($W586,日射量と図３!$E$6:$F$34,2,TRUE),IF(AND(71&lt;=Z586,Z586&lt;107),VLOOKUP($W586,日射量と図３!$E$6:$G$34,3,TRUE),IF(AND(107&lt;=Z586,Z586&lt;143),VLOOKUP($W586,日射量と図３!$E$6:$H$34,4,TRUE),VLOOKUP($W586,日射量と図３!$E$6:$I$34,5,TRUE))))))</f>
        <v/>
      </c>
      <c r="AC586" s="382" t="str">
        <f t="shared" si="108"/>
        <v/>
      </c>
      <c r="AD586" s="382" t="str">
        <f t="shared" si="109"/>
        <v/>
      </c>
    </row>
    <row r="587" spans="11:30" ht="13.5" customHeight="1">
      <c r="K587" s="4">
        <f t="shared" si="114"/>
        <v>6</v>
      </c>
      <c r="L587" s="34">
        <v>43276</v>
      </c>
      <c r="M587" s="4">
        <v>25</v>
      </c>
      <c r="N587" s="4">
        <v>8</v>
      </c>
      <c r="O587" s="31">
        <v>0.29166666666666669</v>
      </c>
      <c r="P587" s="35">
        <v>22.849999999999998</v>
      </c>
      <c r="Q587" s="36">
        <f t="shared" si="115"/>
        <v>12</v>
      </c>
      <c r="R587" s="4">
        <f t="shared" si="116"/>
        <v>0</v>
      </c>
      <c r="S587" s="31">
        <f t="shared" si="110"/>
        <v>0.19388888888888889</v>
      </c>
      <c r="T587" s="31">
        <f t="shared" si="111"/>
        <v>0.79240740740740734</v>
      </c>
      <c r="U587" s="4">
        <f t="shared" si="117"/>
        <v>0</v>
      </c>
      <c r="V587" s="4" t="str">
        <f t="shared" si="118"/>
        <v/>
      </c>
      <c r="W587" s="18" t="str">
        <f>IF(V587="","",VLOOKUP(L587,日射量と図３!$A$4:$C$368,3,TRUE)*238.85/100)</f>
        <v/>
      </c>
      <c r="X587" s="4" t="str">
        <f t="shared" si="119"/>
        <v/>
      </c>
      <c r="Y587" s="4" t="str">
        <f t="shared" si="112"/>
        <v/>
      </c>
      <c r="Z587" s="4" t="str">
        <f t="shared" si="113"/>
        <v/>
      </c>
      <c r="AA587" s="4" t="str">
        <f>IF($V587="","",IF(Y587&lt;36,0,IF(AND(36&lt;=Y587,Y587&lt;71),VLOOKUP($W587,日射量と図３!$E$6:$F$34,2,TRUE),IF(AND(71&lt;=Y587,Y587&lt;107),VLOOKUP($W587,日射量と図３!$E$6:$G$34,3,TRUE),IF(AND(107&lt;=Y587,Y587&lt;143),VLOOKUP($W587,日射量と図３!$E$6:$H$34,4,TRUE),VLOOKUP($W587,日射量と図３!$E$6:$I$34,5,TRUE))))))</f>
        <v/>
      </c>
      <c r="AB587" s="4" t="str">
        <f>IF($V587="","",IF(Z587&lt;36,0,IF(AND(36&lt;=Z587,Z587&lt;71),VLOOKUP($W587,日射量と図３!$E$6:$F$34,2,TRUE),IF(AND(71&lt;=Z587,Z587&lt;107),VLOOKUP($W587,日射量と図３!$E$6:$G$34,3,TRUE),IF(AND(107&lt;=Z587,Z587&lt;143),VLOOKUP($W587,日射量と図３!$E$6:$H$34,4,TRUE),VLOOKUP($W587,日射量と図３!$E$6:$I$34,5,TRUE))))))</f>
        <v/>
      </c>
      <c r="AC587" s="382" t="str">
        <f t="shared" si="108"/>
        <v/>
      </c>
      <c r="AD587" s="382" t="str">
        <f t="shared" si="109"/>
        <v/>
      </c>
    </row>
    <row r="588" spans="11:30" ht="13.5" customHeight="1">
      <c r="K588" s="4">
        <f t="shared" si="114"/>
        <v>6</v>
      </c>
      <c r="L588" s="34">
        <v>43276</v>
      </c>
      <c r="M588" s="4">
        <v>25</v>
      </c>
      <c r="N588" s="4">
        <v>9</v>
      </c>
      <c r="O588" s="31">
        <v>0.33333333333333331</v>
      </c>
      <c r="P588" s="35">
        <v>23.87</v>
      </c>
      <c r="Q588" s="36">
        <f t="shared" si="115"/>
        <v>12</v>
      </c>
      <c r="R588" s="4">
        <f t="shared" si="116"/>
        <v>0</v>
      </c>
      <c r="S588" s="31">
        <f t="shared" si="110"/>
        <v>0.19388888888888889</v>
      </c>
      <c r="T588" s="31">
        <f t="shared" si="111"/>
        <v>0.79240740740740734</v>
      </c>
      <c r="U588" s="4">
        <f t="shared" si="117"/>
        <v>0</v>
      </c>
      <c r="V588" s="4" t="str">
        <f t="shared" si="118"/>
        <v/>
      </c>
      <c r="W588" s="18" t="str">
        <f>IF(V588="","",VLOOKUP(L588,日射量と図３!$A$4:$C$368,3,TRUE)*238.85/100)</f>
        <v/>
      </c>
      <c r="X588" s="4" t="str">
        <f t="shared" si="119"/>
        <v/>
      </c>
      <c r="Y588" s="4" t="str">
        <f t="shared" si="112"/>
        <v/>
      </c>
      <c r="Z588" s="4" t="str">
        <f t="shared" si="113"/>
        <v/>
      </c>
      <c r="AA588" s="4" t="str">
        <f>IF($V588="","",IF(Y588&lt;36,0,IF(AND(36&lt;=Y588,Y588&lt;71),VLOOKUP($W588,日射量と図３!$E$6:$F$34,2,TRUE),IF(AND(71&lt;=Y588,Y588&lt;107),VLOOKUP($W588,日射量と図３!$E$6:$G$34,3,TRUE),IF(AND(107&lt;=Y588,Y588&lt;143),VLOOKUP($W588,日射量と図３!$E$6:$H$34,4,TRUE),VLOOKUP($W588,日射量と図３!$E$6:$I$34,5,TRUE))))))</f>
        <v/>
      </c>
      <c r="AB588" s="4" t="str">
        <f>IF($V588="","",IF(Z588&lt;36,0,IF(AND(36&lt;=Z588,Z588&lt;71),VLOOKUP($W588,日射量と図３!$E$6:$F$34,2,TRUE),IF(AND(71&lt;=Z588,Z588&lt;107),VLOOKUP($W588,日射量と図３!$E$6:$G$34,3,TRUE),IF(AND(107&lt;=Z588,Z588&lt;143),VLOOKUP($W588,日射量と図３!$E$6:$H$34,4,TRUE),VLOOKUP($W588,日射量と図３!$E$6:$I$34,5,TRUE))))))</f>
        <v/>
      </c>
      <c r="AC588" s="382" t="str">
        <f t="shared" si="108"/>
        <v/>
      </c>
      <c r="AD588" s="382" t="str">
        <f t="shared" si="109"/>
        <v/>
      </c>
    </row>
    <row r="589" spans="11:30" ht="13.5" customHeight="1">
      <c r="K589" s="4">
        <f t="shared" si="114"/>
        <v>6</v>
      </c>
      <c r="L589" s="34">
        <v>43276</v>
      </c>
      <c r="M589" s="4">
        <v>25</v>
      </c>
      <c r="N589" s="4">
        <v>10</v>
      </c>
      <c r="O589" s="31">
        <v>0.375</v>
      </c>
      <c r="P589" s="35">
        <v>25</v>
      </c>
      <c r="Q589" s="36">
        <f t="shared" si="115"/>
        <v>12</v>
      </c>
      <c r="R589" s="4">
        <f t="shared" si="116"/>
        <v>0</v>
      </c>
      <c r="S589" s="31">
        <f t="shared" si="110"/>
        <v>0.19388888888888889</v>
      </c>
      <c r="T589" s="31">
        <f t="shared" si="111"/>
        <v>0.79240740740740734</v>
      </c>
      <c r="U589" s="4">
        <f t="shared" si="117"/>
        <v>0</v>
      </c>
      <c r="V589" s="4" t="str">
        <f t="shared" si="118"/>
        <v/>
      </c>
      <c r="W589" s="18" t="str">
        <f>IF(V589="","",VLOOKUP(L589,日射量と図３!$A$4:$C$368,3,TRUE)*238.85/100)</f>
        <v/>
      </c>
      <c r="X589" s="4" t="str">
        <f t="shared" si="119"/>
        <v/>
      </c>
      <c r="Y589" s="4" t="str">
        <f t="shared" si="112"/>
        <v/>
      </c>
      <c r="Z589" s="4" t="str">
        <f t="shared" si="113"/>
        <v/>
      </c>
      <c r="AA589" s="4" t="str">
        <f>IF($V589="","",IF(Y589&lt;36,0,IF(AND(36&lt;=Y589,Y589&lt;71),VLOOKUP($W589,日射量と図３!$E$6:$F$34,2,TRUE),IF(AND(71&lt;=Y589,Y589&lt;107),VLOOKUP($W589,日射量と図３!$E$6:$G$34,3,TRUE),IF(AND(107&lt;=Y589,Y589&lt;143),VLOOKUP($W589,日射量と図３!$E$6:$H$34,4,TRUE),VLOOKUP($W589,日射量と図３!$E$6:$I$34,5,TRUE))))))</f>
        <v/>
      </c>
      <c r="AB589" s="4" t="str">
        <f>IF($V589="","",IF(Z589&lt;36,0,IF(AND(36&lt;=Z589,Z589&lt;71),VLOOKUP($W589,日射量と図３!$E$6:$F$34,2,TRUE),IF(AND(71&lt;=Z589,Z589&lt;107),VLOOKUP($W589,日射量と図３!$E$6:$G$34,3,TRUE),IF(AND(107&lt;=Z589,Z589&lt;143),VLOOKUP($W589,日射量と図３!$E$6:$H$34,4,TRUE),VLOOKUP($W589,日射量と図３!$E$6:$I$34,5,TRUE))))))</f>
        <v/>
      </c>
      <c r="AC589" s="382" t="str">
        <f t="shared" si="108"/>
        <v/>
      </c>
      <c r="AD589" s="382" t="str">
        <f t="shared" si="109"/>
        <v/>
      </c>
    </row>
    <row r="590" spans="11:30" ht="13.5" customHeight="1">
      <c r="K590" s="4">
        <f t="shared" si="114"/>
        <v>6</v>
      </c>
      <c r="L590" s="34">
        <v>43276</v>
      </c>
      <c r="M590" s="4">
        <v>25</v>
      </c>
      <c r="N590" s="4">
        <v>11</v>
      </c>
      <c r="O590" s="31">
        <v>0.41666666666666669</v>
      </c>
      <c r="P590" s="35">
        <v>26.119999999999997</v>
      </c>
      <c r="Q590" s="36">
        <f t="shared" si="115"/>
        <v>12</v>
      </c>
      <c r="R590" s="4">
        <f t="shared" si="116"/>
        <v>0</v>
      </c>
      <c r="S590" s="31">
        <f t="shared" si="110"/>
        <v>0.19388888888888889</v>
      </c>
      <c r="T590" s="31">
        <f t="shared" si="111"/>
        <v>0.79240740740740734</v>
      </c>
      <c r="U590" s="4">
        <f t="shared" si="117"/>
        <v>0</v>
      </c>
      <c r="V590" s="4" t="str">
        <f t="shared" si="118"/>
        <v/>
      </c>
      <c r="W590" s="18" t="str">
        <f>IF(V590="","",VLOOKUP(L590,日射量と図３!$A$4:$C$368,3,TRUE)*238.85/100)</f>
        <v/>
      </c>
      <c r="X590" s="4" t="str">
        <f t="shared" si="119"/>
        <v/>
      </c>
      <c r="Y590" s="4" t="str">
        <f t="shared" si="112"/>
        <v/>
      </c>
      <c r="Z590" s="4" t="str">
        <f t="shared" si="113"/>
        <v/>
      </c>
      <c r="AA590" s="4" t="str">
        <f>IF($V590="","",IF(Y590&lt;36,0,IF(AND(36&lt;=Y590,Y590&lt;71),VLOOKUP($W590,日射量と図３!$E$6:$F$34,2,TRUE),IF(AND(71&lt;=Y590,Y590&lt;107),VLOOKUP($W590,日射量と図３!$E$6:$G$34,3,TRUE),IF(AND(107&lt;=Y590,Y590&lt;143),VLOOKUP($W590,日射量と図３!$E$6:$H$34,4,TRUE),VLOOKUP($W590,日射量と図３!$E$6:$I$34,5,TRUE))))))</f>
        <v/>
      </c>
      <c r="AB590" s="4" t="str">
        <f>IF($V590="","",IF(Z590&lt;36,0,IF(AND(36&lt;=Z590,Z590&lt;71),VLOOKUP($W590,日射量と図３!$E$6:$F$34,2,TRUE),IF(AND(71&lt;=Z590,Z590&lt;107),VLOOKUP($W590,日射量と図３!$E$6:$G$34,3,TRUE),IF(AND(107&lt;=Z590,Z590&lt;143),VLOOKUP($W590,日射量と図３!$E$6:$H$34,4,TRUE),VLOOKUP($W590,日射量と図３!$E$6:$I$34,5,TRUE))))))</f>
        <v/>
      </c>
      <c r="AC590" s="382" t="str">
        <f t="shared" si="108"/>
        <v/>
      </c>
      <c r="AD590" s="382" t="str">
        <f t="shared" si="109"/>
        <v/>
      </c>
    </row>
    <row r="591" spans="11:30" ht="13.5" customHeight="1">
      <c r="K591" s="4">
        <f t="shared" si="114"/>
        <v>6</v>
      </c>
      <c r="L591" s="34">
        <v>43276</v>
      </c>
      <c r="M591" s="4">
        <v>25</v>
      </c>
      <c r="N591" s="4">
        <v>12</v>
      </c>
      <c r="O591" s="31">
        <v>0.45833333333333331</v>
      </c>
      <c r="P591" s="35">
        <v>27.22</v>
      </c>
      <c r="Q591" s="36">
        <f t="shared" si="115"/>
        <v>12</v>
      </c>
      <c r="R591" s="4">
        <f t="shared" si="116"/>
        <v>0</v>
      </c>
      <c r="S591" s="31">
        <f t="shared" si="110"/>
        <v>0.19388888888888889</v>
      </c>
      <c r="T591" s="31">
        <f t="shared" si="111"/>
        <v>0.79240740740740734</v>
      </c>
      <c r="U591" s="4">
        <f t="shared" si="117"/>
        <v>0</v>
      </c>
      <c r="V591" s="4" t="str">
        <f t="shared" si="118"/>
        <v/>
      </c>
      <c r="W591" s="18" t="str">
        <f>IF(V591="","",VLOOKUP(L591,日射量と図３!$A$4:$C$368,3,TRUE)*238.85/100)</f>
        <v/>
      </c>
      <c r="X591" s="4" t="str">
        <f t="shared" si="119"/>
        <v/>
      </c>
      <c r="Y591" s="4" t="str">
        <f t="shared" si="112"/>
        <v/>
      </c>
      <c r="Z591" s="4" t="str">
        <f t="shared" si="113"/>
        <v/>
      </c>
      <c r="AA591" s="4" t="str">
        <f>IF($V591="","",IF(Y591&lt;36,0,IF(AND(36&lt;=Y591,Y591&lt;71),VLOOKUP($W591,日射量と図３!$E$6:$F$34,2,TRUE),IF(AND(71&lt;=Y591,Y591&lt;107),VLOOKUP($W591,日射量と図３!$E$6:$G$34,3,TRUE),IF(AND(107&lt;=Y591,Y591&lt;143),VLOOKUP($W591,日射量と図３!$E$6:$H$34,4,TRUE),VLOOKUP($W591,日射量と図３!$E$6:$I$34,5,TRUE))))))</f>
        <v/>
      </c>
      <c r="AB591" s="4" t="str">
        <f>IF($V591="","",IF(Z591&lt;36,0,IF(AND(36&lt;=Z591,Z591&lt;71),VLOOKUP($W591,日射量と図３!$E$6:$F$34,2,TRUE),IF(AND(71&lt;=Z591,Z591&lt;107),VLOOKUP($W591,日射量と図３!$E$6:$G$34,3,TRUE),IF(AND(107&lt;=Z591,Z591&lt;143),VLOOKUP($W591,日射量と図３!$E$6:$H$34,4,TRUE),VLOOKUP($W591,日射量と図３!$E$6:$I$34,5,TRUE))))))</f>
        <v/>
      </c>
      <c r="AC591" s="382" t="str">
        <f t="shared" ref="AC591:AC654" si="120">IF(V591="","",IF((($AH$18*$AH$30*V591*3600/1000000)/1000-AA591*$AG$18*10*0.0000041868)&lt;=0,0,AA591*$AG$18*10*0.0000041868))</f>
        <v/>
      </c>
      <c r="AD591" s="382" t="str">
        <f t="shared" ref="AD591:AD654" si="121">IF(V591="","",IF((($AH$19*$AH$30*V591*3600/1000000)/1000-AB591*$AG$19*10*0.0000041868)&lt;=0,0,AB591*$AG$19*10*0.0000041868))</f>
        <v/>
      </c>
    </row>
    <row r="592" spans="11:30" ht="13.5" customHeight="1">
      <c r="K592" s="4">
        <f t="shared" si="114"/>
        <v>6</v>
      </c>
      <c r="L592" s="34">
        <v>43276</v>
      </c>
      <c r="M592" s="4">
        <v>25</v>
      </c>
      <c r="N592" s="4">
        <v>13</v>
      </c>
      <c r="O592" s="31">
        <v>0.5</v>
      </c>
      <c r="P592" s="35">
        <v>27.8</v>
      </c>
      <c r="Q592" s="36">
        <f t="shared" si="115"/>
        <v>12</v>
      </c>
      <c r="R592" s="4">
        <f t="shared" si="116"/>
        <v>0</v>
      </c>
      <c r="S592" s="31">
        <f t="shared" si="110"/>
        <v>0.19388888888888889</v>
      </c>
      <c r="T592" s="31">
        <f t="shared" si="111"/>
        <v>0.79240740740740734</v>
      </c>
      <c r="U592" s="4">
        <f t="shared" si="117"/>
        <v>0</v>
      </c>
      <c r="V592" s="4" t="str">
        <f t="shared" si="118"/>
        <v/>
      </c>
      <c r="W592" s="18" t="str">
        <f>IF(V592="","",VLOOKUP(L592,日射量と図３!$A$4:$C$368,3,TRUE)*238.85/100)</f>
        <v/>
      </c>
      <c r="X592" s="4" t="str">
        <f t="shared" si="119"/>
        <v/>
      </c>
      <c r="Y592" s="4" t="str">
        <f t="shared" si="112"/>
        <v/>
      </c>
      <c r="Z592" s="4" t="str">
        <f t="shared" si="113"/>
        <v/>
      </c>
      <c r="AA592" s="4" t="str">
        <f>IF($V592="","",IF(Y592&lt;36,0,IF(AND(36&lt;=Y592,Y592&lt;71),VLOOKUP($W592,日射量と図３!$E$6:$F$34,2,TRUE),IF(AND(71&lt;=Y592,Y592&lt;107),VLOOKUP($W592,日射量と図３!$E$6:$G$34,3,TRUE),IF(AND(107&lt;=Y592,Y592&lt;143),VLOOKUP($W592,日射量と図３!$E$6:$H$34,4,TRUE),VLOOKUP($W592,日射量と図３!$E$6:$I$34,5,TRUE))))))</f>
        <v/>
      </c>
      <c r="AB592" s="4" t="str">
        <f>IF($V592="","",IF(Z592&lt;36,0,IF(AND(36&lt;=Z592,Z592&lt;71),VLOOKUP($W592,日射量と図３!$E$6:$F$34,2,TRUE),IF(AND(71&lt;=Z592,Z592&lt;107),VLOOKUP($W592,日射量と図３!$E$6:$G$34,3,TRUE),IF(AND(107&lt;=Z592,Z592&lt;143),VLOOKUP($W592,日射量と図３!$E$6:$H$34,4,TRUE),VLOOKUP($W592,日射量と図３!$E$6:$I$34,5,TRUE))))))</f>
        <v/>
      </c>
      <c r="AC592" s="382" t="str">
        <f t="shared" si="120"/>
        <v/>
      </c>
      <c r="AD592" s="382" t="str">
        <f t="shared" si="121"/>
        <v/>
      </c>
    </row>
    <row r="593" spans="11:30" ht="13.5" customHeight="1">
      <c r="K593" s="4">
        <f t="shared" si="114"/>
        <v>6</v>
      </c>
      <c r="L593" s="34">
        <v>43276</v>
      </c>
      <c r="M593" s="4">
        <v>25</v>
      </c>
      <c r="N593" s="4">
        <v>14</v>
      </c>
      <c r="O593" s="31">
        <v>0.54166666666666663</v>
      </c>
      <c r="P593" s="35">
        <v>28.07</v>
      </c>
      <c r="Q593" s="36">
        <f t="shared" si="115"/>
        <v>12</v>
      </c>
      <c r="R593" s="4">
        <f t="shared" si="116"/>
        <v>0</v>
      </c>
      <c r="S593" s="31">
        <f t="shared" si="110"/>
        <v>0.19388888888888889</v>
      </c>
      <c r="T593" s="31">
        <f t="shared" si="111"/>
        <v>0.79240740740740734</v>
      </c>
      <c r="U593" s="4">
        <f t="shared" si="117"/>
        <v>0</v>
      </c>
      <c r="V593" s="4" t="str">
        <f t="shared" si="118"/>
        <v/>
      </c>
      <c r="W593" s="18" t="str">
        <f>IF(V593="","",VLOOKUP(L593,日射量と図３!$A$4:$C$368,3,TRUE)*238.85/100)</f>
        <v/>
      </c>
      <c r="X593" s="4" t="str">
        <f t="shared" si="119"/>
        <v/>
      </c>
      <c r="Y593" s="4" t="str">
        <f t="shared" si="112"/>
        <v/>
      </c>
      <c r="Z593" s="4" t="str">
        <f t="shared" si="113"/>
        <v/>
      </c>
      <c r="AA593" s="4" t="str">
        <f>IF($V593="","",IF(Y593&lt;36,0,IF(AND(36&lt;=Y593,Y593&lt;71),VLOOKUP($W593,日射量と図３!$E$6:$F$34,2,TRUE),IF(AND(71&lt;=Y593,Y593&lt;107),VLOOKUP($W593,日射量と図３!$E$6:$G$34,3,TRUE),IF(AND(107&lt;=Y593,Y593&lt;143),VLOOKUP($W593,日射量と図３!$E$6:$H$34,4,TRUE),VLOOKUP($W593,日射量と図３!$E$6:$I$34,5,TRUE))))))</f>
        <v/>
      </c>
      <c r="AB593" s="4" t="str">
        <f>IF($V593="","",IF(Z593&lt;36,0,IF(AND(36&lt;=Z593,Z593&lt;71),VLOOKUP($W593,日射量と図３!$E$6:$F$34,2,TRUE),IF(AND(71&lt;=Z593,Z593&lt;107),VLOOKUP($W593,日射量と図３!$E$6:$G$34,3,TRUE),IF(AND(107&lt;=Z593,Z593&lt;143),VLOOKUP($W593,日射量と図３!$E$6:$H$34,4,TRUE),VLOOKUP($W593,日射量と図３!$E$6:$I$34,5,TRUE))))))</f>
        <v/>
      </c>
      <c r="AC593" s="382" t="str">
        <f t="shared" si="120"/>
        <v/>
      </c>
      <c r="AD593" s="382" t="str">
        <f t="shared" si="121"/>
        <v/>
      </c>
    </row>
    <row r="594" spans="11:30" ht="13.5" customHeight="1">
      <c r="K594" s="4">
        <f t="shared" si="114"/>
        <v>6</v>
      </c>
      <c r="L594" s="34">
        <v>43276</v>
      </c>
      <c r="M594" s="4">
        <v>25</v>
      </c>
      <c r="N594" s="4">
        <v>15</v>
      </c>
      <c r="O594" s="31">
        <v>0.58333333333333337</v>
      </c>
      <c r="P594" s="35">
        <v>28.29</v>
      </c>
      <c r="Q594" s="36">
        <f t="shared" si="115"/>
        <v>12</v>
      </c>
      <c r="R594" s="4">
        <f t="shared" si="116"/>
        <v>0</v>
      </c>
      <c r="S594" s="31">
        <f t="shared" si="110"/>
        <v>0.19388888888888889</v>
      </c>
      <c r="T594" s="31">
        <f t="shared" si="111"/>
        <v>0.79240740740740734</v>
      </c>
      <c r="U594" s="4">
        <f t="shared" si="117"/>
        <v>0</v>
      </c>
      <c r="V594" s="4" t="str">
        <f t="shared" si="118"/>
        <v/>
      </c>
      <c r="W594" s="18" t="str">
        <f>IF(V594="","",VLOOKUP(L594,日射量と図３!$A$4:$C$368,3,TRUE)*238.85/100)</f>
        <v/>
      </c>
      <c r="X594" s="4" t="str">
        <f t="shared" si="119"/>
        <v/>
      </c>
      <c r="Y594" s="4" t="str">
        <f t="shared" si="112"/>
        <v/>
      </c>
      <c r="Z594" s="4" t="str">
        <f t="shared" si="113"/>
        <v/>
      </c>
      <c r="AA594" s="4" t="str">
        <f>IF($V594="","",IF(Y594&lt;36,0,IF(AND(36&lt;=Y594,Y594&lt;71),VLOOKUP($W594,日射量と図３!$E$6:$F$34,2,TRUE),IF(AND(71&lt;=Y594,Y594&lt;107),VLOOKUP($W594,日射量と図３!$E$6:$G$34,3,TRUE),IF(AND(107&lt;=Y594,Y594&lt;143),VLOOKUP($W594,日射量と図３!$E$6:$H$34,4,TRUE),VLOOKUP($W594,日射量と図３!$E$6:$I$34,5,TRUE))))))</f>
        <v/>
      </c>
      <c r="AB594" s="4" t="str">
        <f>IF($V594="","",IF(Z594&lt;36,0,IF(AND(36&lt;=Z594,Z594&lt;71),VLOOKUP($W594,日射量と図３!$E$6:$F$34,2,TRUE),IF(AND(71&lt;=Z594,Z594&lt;107),VLOOKUP($W594,日射量と図３!$E$6:$G$34,3,TRUE),IF(AND(107&lt;=Z594,Z594&lt;143),VLOOKUP($W594,日射量と図３!$E$6:$H$34,4,TRUE),VLOOKUP($W594,日射量と図３!$E$6:$I$34,5,TRUE))))))</f>
        <v/>
      </c>
      <c r="AC594" s="382" t="str">
        <f t="shared" si="120"/>
        <v/>
      </c>
      <c r="AD594" s="382" t="str">
        <f t="shared" si="121"/>
        <v/>
      </c>
    </row>
    <row r="595" spans="11:30" ht="13.5" customHeight="1">
      <c r="K595" s="4">
        <f t="shared" si="114"/>
        <v>6</v>
      </c>
      <c r="L595" s="34">
        <v>43276</v>
      </c>
      <c r="M595" s="4">
        <v>25</v>
      </c>
      <c r="N595" s="4">
        <v>16</v>
      </c>
      <c r="O595" s="31">
        <v>0.625</v>
      </c>
      <c r="P595" s="35">
        <v>28.190000000000005</v>
      </c>
      <c r="Q595" s="36">
        <f t="shared" si="115"/>
        <v>16</v>
      </c>
      <c r="R595" s="4">
        <f t="shared" si="116"/>
        <v>0</v>
      </c>
      <c r="S595" s="31">
        <f t="shared" si="110"/>
        <v>0.19388888888888889</v>
      </c>
      <c r="T595" s="31">
        <f t="shared" si="111"/>
        <v>0.79240740740740734</v>
      </c>
      <c r="U595" s="4">
        <f t="shared" si="117"/>
        <v>0</v>
      </c>
      <c r="V595" s="4" t="str">
        <f t="shared" si="118"/>
        <v/>
      </c>
      <c r="W595" s="18" t="str">
        <f>IF(V595="","",VLOOKUP(L595,日射量と図３!$A$4:$C$368,3,TRUE)*238.85/100)</f>
        <v/>
      </c>
      <c r="X595" s="4" t="str">
        <f t="shared" si="119"/>
        <v/>
      </c>
      <c r="Y595" s="4" t="str">
        <f t="shared" si="112"/>
        <v/>
      </c>
      <c r="Z595" s="4" t="str">
        <f t="shared" si="113"/>
        <v/>
      </c>
      <c r="AA595" s="4" t="str">
        <f>IF($V595="","",IF(Y595&lt;36,0,IF(AND(36&lt;=Y595,Y595&lt;71),VLOOKUP($W595,日射量と図３!$E$6:$F$34,2,TRUE),IF(AND(71&lt;=Y595,Y595&lt;107),VLOOKUP($W595,日射量と図３!$E$6:$G$34,3,TRUE),IF(AND(107&lt;=Y595,Y595&lt;143),VLOOKUP($W595,日射量と図３!$E$6:$H$34,4,TRUE),VLOOKUP($W595,日射量と図３!$E$6:$I$34,5,TRUE))))))</f>
        <v/>
      </c>
      <c r="AB595" s="4" t="str">
        <f>IF($V595="","",IF(Z595&lt;36,0,IF(AND(36&lt;=Z595,Z595&lt;71),VLOOKUP($W595,日射量と図３!$E$6:$F$34,2,TRUE),IF(AND(71&lt;=Z595,Z595&lt;107),VLOOKUP($W595,日射量と図３!$E$6:$G$34,3,TRUE),IF(AND(107&lt;=Z595,Z595&lt;143),VLOOKUP($W595,日射量と図３!$E$6:$H$34,4,TRUE),VLOOKUP($W595,日射量と図３!$E$6:$I$34,5,TRUE))))))</f>
        <v/>
      </c>
      <c r="AC595" s="382" t="str">
        <f t="shared" si="120"/>
        <v/>
      </c>
      <c r="AD595" s="382" t="str">
        <f t="shared" si="121"/>
        <v/>
      </c>
    </row>
    <row r="596" spans="11:30" ht="13.5" customHeight="1">
      <c r="K596" s="4">
        <f t="shared" si="114"/>
        <v>6</v>
      </c>
      <c r="L596" s="34">
        <v>43276</v>
      </c>
      <c r="M596" s="4">
        <v>25</v>
      </c>
      <c r="N596" s="4">
        <v>17</v>
      </c>
      <c r="O596" s="31">
        <v>0.66666666666666663</v>
      </c>
      <c r="P596" s="35">
        <v>27.779999999999994</v>
      </c>
      <c r="Q596" s="36">
        <f t="shared" si="115"/>
        <v>16</v>
      </c>
      <c r="R596" s="4">
        <f t="shared" si="116"/>
        <v>0</v>
      </c>
      <c r="S596" s="31">
        <f t="shared" si="110"/>
        <v>0.19388888888888889</v>
      </c>
      <c r="T596" s="31">
        <f t="shared" si="111"/>
        <v>0.79240740740740734</v>
      </c>
      <c r="U596" s="4">
        <f t="shared" si="117"/>
        <v>0</v>
      </c>
      <c r="V596" s="4" t="str">
        <f t="shared" si="118"/>
        <v/>
      </c>
      <c r="W596" s="18" t="str">
        <f>IF(V596="","",VLOOKUP(L596,日射量と図３!$A$4:$C$368,3,TRUE)*238.85/100)</f>
        <v/>
      </c>
      <c r="X596" s="4" t="str">
        <f t="shared" si="119"/>
        <v/>
      </c>
      <c r="Y596" s="4" t="str">
        <f t="shared" si="112"/>
        <v/>
      </c>
      <c r="Z596" s="4" t="str">
        <f t="shared" si="113"/>
        <v/>
      </c>
      <c r="AA596" s="4" t="str">
        <f>IF($V596="","",IF(Y596&lt;36,0,IF(AND(36&lt;=Y596,Y596&lt;71),VLOOKUP($W596,日射量と図３!$E$6:$F$34,2,TRUE),IF(AND(71&lt;=Y596,Y596&lt;107),VLOOKUP($W596,日射量と図３!$E$6:$G$34,3,TRUE),IF(AND(107&lt;=Y596,Y596&lt;143),VLOOKUP($W596,日射量と図３!$E$6:$H$34,4,TRUE),VLOOKUP($W596,日射量と図３!$E$6:$I$34,5,TRUE))))))</f>
        <v/>
      </c>
      <c r="AB596" s="4" t="str">
        <f>IF($V596="","",IF(Z596&lt;36,0,IF(AND(36&lt;=Z596,Z596&lt;71),VLOOKUP($W596,日射量と図３!$E$6:$F$34,2,TRUE),IF(AND(71&lt;=Z596,Z596&lt;107),VLOOKUP($W596,日射量と図３!$E$6:$G$34,3,TRUE),IF(AND(107&lt;=Z596,Z596&lt;143),VLOOKUP($W596,日射量と図３!$E$6:$H$34,4,TRUE),VLOOKUP($W596,日射量と図３!$E$6:$I$34,5,TRUE))))))</f>
        <v/>
      </c>
      <c r="AC596" s="382" t="str">
        <f t="shared" si="120"/>
        <v/>
      </c>
      <c r="AD596" s="382" t="str">
        <f t="shared" si="121"/>
        <v/>
      </c>
    </row>
    <row r="597" spans="11:30" ht="13.5" customHeight="1">
      <c r="K597" s="4">
        <f t="shared" si="114"/>
        <v>6</v>
      </c>
      <c r="L597" s="34">
        <v>43276</v>
      </c>
      <c r="M597" s="4">
        <v>25</v>
      </c>
      <c r="N597" s="4">
        <v>18</v>
      </c>
      <c r="O597" s="31">
        <v>0.70833333333333337</v>
      </c>
      <c r="P597" s="35">
        <v>27.089999999999996</v>
      </c>
      <c r="Q597" s="36">
        <f t="shared" si="115"/>
        <v>16</v>
      </c>
      <c r="R597" s="4">
        <f t="shared" si="116"/>
        <v>0</v>
      </c>
      <c r="S597" s="31">
        <f t="shared" ref="S597:S660" si="122">VLOOKUP(K597,$AF$38:$AH$49,2,TRUE)</f>
        <v>0.19388888888888889</v>
      </c>
      <c r="T597" s="31">
        <f t="shared" ref="T597:T660" si="123">VLOOKUP(K597,$AF$38:$AH$49,3,TRUE)</f>
        <v>0.79240740740740734</v>
      </c>
      <c r="U597" s="4">
        <f t="shared" si="117"/>
        <v>0</v>
      </c>
      <c r="V597" s="4" t="str">
        <f t="shared" si="118"/>
        <v/>
      </c>
      <c r="W597" s="18" t="str">
        <f>IF(V597="","",VLOOKUP(L597,日射量と図３!$A$4:$C$368,3,TRUE)*238.85/100)</f>
        <v/>
      </c>
      <c r="X597" s="4" t="str">
        <f t="shared" si="119"/>
        <v/>
      </c>
      <c r="Y597" s="4" t="str">
        <f t="shared" si="112"/>
        <v/>
      </c>
      <c r="Z597" s="4" t="str">
        <f t="shared" si="113"/>
        <v/>
      </c>
      <c r="AA597" s="4" t="str">
        <f>IF($V597="","",IF(Y597&lt;36,0,IF(AND(36&lt;=Y597,Y597&lt;71),VLOOKUP($W597,日射量と図３!$E$6:$F$34,2,TRUE),IF(AND(71&lt;=Y597,Y597&lt;107),VLOOKUP($W597,日射量と図３!$E$6:$G$34,3,TRUE),IF(AND(107&lt;=Y597,Y597&lt;143),VLOOKUP($W597,日射量と図３!$E$6:$H$34,4,TRUE),VLOOKUP($W597,日射量と図３!$E$6:$I$34,5,TRUE))))))</f>
        <v/>
      </c>
      <c r="AB597" s="4" t="str">
        <f>IF($V597="","",IF(Z597&lt;36,0,IF(AND(36&lt;=Z597,Z597&lt;71),VLOOKUP($W597,日射量と図３!$E$6:$F$34,2,TRUE),IF(AND(71&lt;=Z597,Z597&lt;107),VLOOKUP($W597,日射量と図３!$E$6:$G$34,3,TRUE),IF(AND(107&lt;=Z597,Z597&lt;143),VLOOKUP($W597,日射量と図３!$E$6:$H$34,4,TRUE),VLOOKUP($W597,日射量と図３!$E$6:$I$34,5,TRUE))))))</f>
        <v/>
      </c>
      <c r="AC597" s="382" t="str">
        <f t="shared" si="120"/>
        <v/>
      </c>
      <c r="AD597" s="382" t="str">
        <f t="shared" si="121"/>
        <v/>
      </c>
    </row>
    <row r="598" spans="11:30" ht="13.5" customHeight="1">
      <c r="K598" s="4">
        <f t="shared" si="114"/>
        <v>6</v>
      </c>
      <c r="L598" s="34">
        <v>43276</v>
      </c>
      <c r="M598" s="4">
        <v>25</v>
      </c>
      <c r="N598" s="4">
        <v>19</v>
      </c>
      <c r="O598" s="31">
        <v>0.75</v>
      </c>
      <c r="P598" s="35">
        <v>26.26</v>
      </c>
      <c r="Q598" s="36">
        <f t="shared" si="115"/>
        <v>16</v>
      </c>
      <c r="R598" s="4">
        <f t="shared" si="116"/>
        <v>0</v>
      </c>
      <c r="S598" s="31">
        <f t="shared" si="122"/>
        <v>0.19388888888888889</v>
      </c>
      <c r="T598" s="31">
        <f t="shared" si="123"/>
        <v>0.79240740740740734</v>
      </c>
      <c r="U598" s="4">
        <f t="shared" si="117"/>
        <v>0</v>
      </c>
      <c r="V598" s="4" t="str">
        <f t="shared" si="118"/>
        <v/>
      </c>
      <c r="W598" s="18" t="str">
        <f>IF(V598="","",VLOOKUP(L598,日射量と図３!$A$4:$C$368,3,TRUE)*238.85/100)</f>
        <v/>
      </c>
      <c r="X598" s="4" t="str">
        <f t="shared" si="119"/>
        <v/>
      </c>
      <c r="Y598" s="4" t="str">
        <f t="shared" si="112"/>
        <v/>
      </c>
      <c r="Z598" s="4" t="str">
        <f t="shared" si="113"/>
        <v/>
      </c>
      <c r="AA598" s="4" t="str">
        <f>IF($V598="","",IF(Y598&lt;36,0,IF(AND(36&lt;=Y598,Y598&lt;71),VLOOKUP($W598,日射量と図３!$E$6:$F$34,2,TRUE),IF(AND(71&lt;=Y598,Y598&lt;107),VLOOKUP($W598,日射量と図３!$E$6:$G$34,3,TRUE),IF(AND(107&lt;=Y598,Y598&lt;143),VLOOKUP($W598,日射量と図３!$E$6:$H$34,4,TRUE),VLOOKUP($W598,日射量と図３!$E$6:$I$34,5,TRUE))))))</f>
        <v/>
      </c>
      <c r="AB598" s="4" t="str">
        <f>IF($V598="","",IF(Z598&lt;36,0,IF(AND(36&lt;=Z598,Z598&lt;71),VLOOKUP($W598,日射量と図３!$E$6:$F$34,2,TRUE),IF(AND(71&lt;=Z598,Z598&lt;107),VLOOKUP($W598,日射量と図３!$E$6:$G$34,3,TRUE),IF(AND(107&lt;=Z598,Z598&lt;143),VLOOKUP($W598,日射量と図３!$E$6:$H$34,4,TRUE),VLOOKUP($W598,日射量と図３!$E$6:$I$34,5,TRUE))))))</f>
        <v/>
      </c>
      <c r="AC598" s="382" t="str">
        <f t="shared" si="120"/>
        <v/>
      </c>
      <c r="AD598" s="382" t="str">
        <f t="shared" si="121"/>
        <v/>
      </c>
    </row>
    <row r="599" spans="11:30" ht="13.5" customHeight="1">
      <c r="K599" s="4">
        <f t="shared" si="114"/>
        <v>6</v>
      </c>
      <c r="L599" s="34">
        <v>43276</v>
      </c>
      <c r="M599" s="4">
        <v>25</v>
      </c>
      <c r="N599" s="4">
        <v>20</v>
      </c>
      <c r="O599" s="31">
        <v>0.79166666666666663</v>
      </c>
      <c r="P599" s="35">
        <v>25.21</v>
      </c>
      <c r="Q599" s="36">
        <f t="shared" si="115"/>
        <v>16</v>
      </c>
      <c r="R599" s="4">
        <f t="shared" si="116"/>
        <v>0</v>
      </c>
      <c r="S599" s="31">
        <f t="shared" si="122"/>
        <v>0.19388888888888889</v>
      </c>
      <c r="T599" s="31">
        <f t="shared" si="123"/>
        <v>0.79240740740740734</v>
      </c>
      <c r="U599" s="4">
        <f t="shared" si="117"/>
        <v>0</v>
      </c>
      <c r="V599" s="4" t="str">
        <f t="shared" si="118"/>
        <v/>
      </c>
      <c r="W599" s="18" t="str">
        <f>IF(V599="","",VLOOKUP(L599,日射量と図３!$A$4:$C$368,3,TRUE)*238.85/100)</f>
        <v/>
      </c>
      <c r="X599" s="4" t="str">
        <f t="shared" si="119"/>
        <v/>
      </c>
      <c r="Y599" s="4" t="str">
        <f t="shared" si="112"/>
        <v/>
      </c>
      <c r="Z599" s="4" t="str">
        <f t="shared" si="113"/>
        <v/>
      </c>
      <c r="AA599" s="4" t="str">
        <f>IF($V599="","",IF(Y599&lt;36,0,IF(AND(36&lt;=Y599,Y599&lt;71),VLOOKUP($W599,日射量と図３!$E$6:$F$34,2,TRUE),IF(AND(71&lt;=Y599,Y599&lt;107),VLOOKUP($W599,日射量と図３!$E$6:$G$34,3,TRUE),IF(AND(107&lt;=Y599,Y599&lt;143),VLOOKUP($W599,日射量と図３!$E$6:$H$34,4,TRUE),VLOOKUP($W599,日射量と図３!$E$6:$I$34,5,TRUE))))))</f>
        <v/>
      </c>
      <c r="AB599" s="4" t="str">
        <f>IF($V599="","",IF(Z599&lt;36,0,IF(AND(36&lt;=Z599,Z599&lt;71),VLOOKUP($W599,日射量と図３!$E$6:$F$34,2,TRUE),IF(AND(71&lt;=Z599,Z599&lt;107),VLOOKUP($W599,日射量と図３!$E$6:$G$34,3,TRUE),IF(AND(107&lt;=Z599,Z599&lt;143),VLOOKUP($W599,日射量と図３!$E$6:$H$34,4,TRUE),VLOOKUP($W599,日射量と図３!$E$6:$I$34,5,TRUE))))))</f>
        <v/>
      </c>
      <c r="AC599" s="382" t="str">
        <f t="shared" si="120"/>
        <v/>
      </c>
      <c r="AD599" s="382" t="str">
        <f t="shared" si="121"/>
        <v/>
      </c>
    </row>
    <row r="600" spans="11:30" ht="13.5" customHeight="1">
      <c r="K600" s="4">
        <f t="shared" si="114"/>
        <v>6</v>
      </c>
      <c r="L600" s="34">
        <v>43276</v>
      </c>
      <c r="M600" s="4">
        <v>25</v>
      </c>
      <c r="N600" s="4">
        <v>21</v>
      </c>
      <c r="O600" s="31">
        <v>0.83333333333333337</v>
      </c>
      <c r="P600" s="35">
        <v>24.5</v>
      </c>
      <c r="Q600" s="36">
        <f t="shared" si="115"/>
        <v>16</v>
      </c>
      <c r="R600" s="4">
        <f t="shared" si="116"/>
        <v>0</v>
      </c>
      <c r="S600" s="31">
        <f t="shared" si="122"/>
        <v>0.19388888888888889</v>
      </c>
      <c r="T600" s="31">
        <f t="shared" si="123"/>
        <v>0.79240740740740734</v>
      </c>
      <c r="U600" s="4">
        <f t="shared" si="117"/>
        <v>0</v>
      </c>
      <c r="V600" s="4" t="str">
        <f t="shared" si="118"/>
        <v/>
      </c>
      <c r="W600" s="18" t="str">
        <f>IF(V600="","",VLOOKUP(L600,日射量と図３!$A$4:$C$368,3,TRUE)*238.85/100)</f>
        <v/>
      </c>
      <c r="X600" s="4" t="str">
        <f t="shared" si="119"/>
        <v/>
      </c>
      <c r="Y600" s="4" t="str">
        <f t="shared" si="112"/>
        <v/>
      </c>
      <c r="Z600" s="4" t="str">
        <f t="shared" si="113"/>
        <v/>
      </c>
      <c r="AA600" s="4" t="str">
        <f>IF($V600="","",IF(Y600&lt;36,0,IF(AND(36&lt;=Y600,Y600&lt;71),VLOOKUP($W600,日射量と図３!$E$6:$F$34,2,TRUE),IF(AND(71&lt;=Y600,Y600&lt;107),VLOOKUP($W600,日射量と図３!$E$6:$G$34,3,TRUE),IF(AND(107&lt;=Y600,Y600&lt;143),VLOOKUP($W600,日射量と図３!$E$6:$H$34,4,TRUE),VLOOKUP($W600,日射量と図３!$E$6:$I$34,5,TRUE))))))</f>
        <v/>
      </c>
      <c r="AB600" s="4" t="str">
        <f>IF($V600="","",IF(Z600&lt;36,0,IF(AND(36&lt;=Z600,Z600&lt;71),VLOOKUP($W600,日射量と図３!$E$6:$F$34,2,TRUE),IF(AND(71&lt;=Z600,Z600&lt;107),VLOOKUP($W600,日射量と図３!$E$6:$G$34,3,TRUE),IF(AND(107&lt;=Z600,Z600&lt;143),VLOOKUP($W600,日射量と図３!$E$6:$H$34,4,TRUE),VLOOKUP($W600,日射量と図３!$E$6:$I$34,5,TRUE))))))</f>
        <v/>
      </c>
      <c r="AC600" s="382" t="str">
        <f t="shared" si="120"/>
        <v/>
      </c>
      <c r="AD600" s="382" t="str">
        <f t="shared" si="121"/>
        <v/>
      </c>
    </row>
    <row r="601" spans="11:30" ht="13.5" customHeight="1">
      <c r="K601" s="4">
        <f t="shared" si="114"/>
        <v>6</v>
      </c>
      <c r="L601" s="34">
        <v>43276</v>
      </c>
      <c r="M601" s="4">
        <v>25</v>
      </c>
      <c r="N601" s="4">
        <v>22</v>
      </c>
      <c r="O601" s="31">
        <v>0.875</v>
      </c>
      <c r="P601" s="35">
        <v>23.97</v>
      </c>
      <c r="Q601" s="36">
        <f t="shared" si="115"/>
        <v>16</v>
      </c>
      <c r="R601" s="4">
        <f t="shared" si="116"/>
        <v>0</v>
      </c>
      <c r="S601" s="31">
        <f t="shared" si="122"/>
        <v>0.19388888888888889</v>
      </c>
      <c r="T601" s="31">
        <f t="shared" si="123"/>
        <v>0.79240740740740734</v>
      </c>
      <c r="U601" s="4">
        <f t="shared" si="117"/>
        <v>0</v>
      </c>
      <c r="V601" s="4" t="str">
        <f t="shared" si="118"/>
        <v/>
      </c>
      <c r="W601" s="18" t="str">
        <f>IF(V601="","",VLOOKUP(L601,日射量と図３!$A$4:$C$368,3,TRUE)*238.85/100)</f>
        <v/>
      </c>
      <c r="X601" s="4" t="str">
        <f t="shared" si="119"/>
        <v/>
      </c>
      <c r="Y601" s="4" t="str">
        <f t="shared" si="112"/>
        <v/>
      </c>
      <c r="Z601" s="4" t="str">
        <f t="shared" si="113"/>
        <v/>
      </c>
      <c r="AA601" s="4" t="str">
        <f>IF($V601="","",IF(Y601&lt;36,0,IF(AND(36&lt;=Y601,Y601&lt;71),VLOOKUP($W601,日射量と図３!$E$6:$F$34,2,TRUE),IF(AND(71&lt;=Y601,Y601&lt;107),VLOOKUP($W601,日射量と図３!$E$6:$G$34,3,TRUE),IF(AND(107&lt;=Y601,Y601&lt;143),VLOOKUP($W601,日射量と図３!$E$6:$H$34,4,TRUE),VLOOKUP($W601,日射量と図３!$E$6:$I$34,5,TRUE))))))</f>
        <v/>
      </c>
      <c r="AB601" s="4" t="str">
        <f>IF($V601="","",IF(Z601&lt;36,0,IF(AND(36&lt;=Z601,Z601&lt;71),VLOOKUP($W601,日射量と図３!$E$6:$F$34,2,TRUE),IF(AND(71&lt;=Z601,Z601&lt;107),VLOOKUP($W601,日射量と図３!$E$6:$G$34,3,TRUE),IF(AND(107&lt;=Z601,Z601&lt;143),VLOOKUP($W601,日射量と図３!$E$6:$H$34,4,TRUE),VLOOKUP($W601,日射量と図３!$E$6:$I$34,5,TRUE))))))</f>
        <v/>
      </c>
      <c r="AC601" s="382" t="str">
        <f t="shared" si="120"/>
        <v/>
      </c>
      <c r="AD601" s="382" t="str">
        <f t="shared" si="121"/>
        <v/>
      </c>
    </row>
    <row r="602" spans="11:30" ht="13.5" customHeight="1">
      <c r="K602" s="4">
        <f t="shared" si="114"/>
        <v>6</v>
      </c>
      <c r="L602" s="34">
        <v>43276</v>
      </c>
      <c r="M602" s="4">
        <v>25</v>
      </c>
      <c r="N602" s="4">
        <v>23</v>
      </c>
      <c r="O602" s="31">
        <v>0.91666666666666663</v>
      </c>
      <c r="P602" s="35">
        <v>23.6</v>
      </c>
      <c r="Q602" s="36">
        <f t="shared" si="115"/>
        <v>13</v>
      </c>
      <c r="R602" s="4">
        <f t="shared" si="116"/>
        <v>0</v>
      </c>
      <c r="S602" s="31">
        <f t="shared" si="122"/>
        <v>0.19388888888888889</v>
      </c>
      <c r="T602" s="31">
        <f t="shared" si="123"/>
        <v>0.79240740740740734</v>
      </c>
      <c r="U602" s="4">
        <f t="shared" si="117"/>
        <v>0</v>
      </c>
      <c r="V602" s="4" t="str">
        <f t="shared" si="118"/>
        <v/>
      </c>
      <c r="W602" s="18" t="str">
        <f>IF(V602="","",VLOOKUP(L602,日射量と図３!$A$4:$C$368,3,TRUE)*238.85/100)</f>
        <v/>
      </c>
      <c r="X602" s="4" t="str">
        <f t="shared" si="119"/>
        <v/>
      </c>
      <c r="Y602" s="4" t="str">
        <f t="shared" si="112"/>
        <v/>
      </c>
      <c r="Z602" s="4" t="str">
        <f t="shared" si="113"/>
        <v/>
      </c>
      <c r="AA602" s="4" t="str">
        <f>IF($V602="","",IF(Y602&lt;36,0,IF(AND(36&lt;=Y602,Y602&lt;71),VLOOKUP($W602,日射量と図３!$E$6:$F$34,2,TRUE),IF(AND(71&lt;=Y602,Y602&lt;107),VLOOKUP($W602,日射量と図３!$E$6:$G$34,3,TRUE),IF(AND(107&lt;=Y602,Y602&lt;143),VLOOKUP($W602,日射量と図３!$E$6:$H$34,4,TRUE),VLOOKUP($W602,日射量と図３!$E$6:$I$34,5,TRUE))))))</f>
        <v/>
      </c>
      <c r="AB602" s="4" t="str">
        <f>IF($V602="","",IF(Z602&lt;36,0,IF(AND(36&lt;=Z602,Z602&lt;71),VLOOKUP($W602,日射量と図３!$E$6:$F$34,2,TRUE),IF(AND(71&lt;=Z602,Z602&lt;107),VLOOKUP($W602,日射量と図３!$E$6:$G$34,3,TRUE),IF(AND(107&lt;=Z602,Z602&lt;143),VLOOKUP($W602,日射量と図３!$E$6:$H$34,4,TRUE),VLOOKUP($W602,日射量と図３!$E$6:$I$34,5,TRUE))))))</f>
        <v/>
      </c>
      <c r="AC602" s="382" t="str">
        <f t="shared" si="120"/>
        <v/>
      </c>
      <c r="AD602" s="382" t="str">
        <f t="shared" si="121"/>
        <v/>
      </c>
    </row>
    <row r="603" spans="11:30" ht="13.5" customHeight="1">
      <c r="K603" s="4">
        <f t="shared" si="114"/>
        <v>6</v>
      </c>
      <c r="L603" s="34">
        <v>43276</v>
      </c>
      <c r="M603" s="4">
        <v>25</v>
      </c>
      <c r="N603" s="4">
        <v>24</v>
      </c>
      <c r="O603" s="31">
        <v>0.95833333333333337</v>
      </c>
      <c r="P603" s="35">
        <v>23.24</v>
      </c>
      <c r="Q603" s="36">
        <f t="shared" si="115"/>
        <v>13</v>
      </c>
      <c r="R603" s="4">
        <f t="shared" si="116"/>
        <v>0</v>
      </c>
      <c r="S603" s="31">
        <f t="shared" si="122"/>
        <v>0.19388888888888889</v>
      </c>
      <c r="T603" s="31">
        <f t="shared" si="123"/>
        <v>0.79240740740740734</v>
      </c>
      <c r="U603" s="4">
        <f t="shared" si="117"/>
        <v>0</v>
      </c>
      <c r="V603" s="4" t="str">
        <f t="shared" si="118"/>
        <v/>
      </c>
      <c r="W603" s="18" t="str">
        <f>IF(V603="","",VLOOKUP(L603,日射量と図３!$A$4:$C$368,3,TRUE)*238.85/100)</f>
        <v/>
      </c>
      <c r="X603" s="4" t="str">
        <f t="shared" si="119"/>
        <v/>
      </c>
      <c r="Y603" s="4" t="str">
        <f t="shared" si="112"/>
        <v/>
      </c>
      <c r="Z603" s="4" t="str">
        <f t="shared" si="113"/>
        <v/>
      </c>
      <c r="AA603" s="4" t="str">
        <f>IF($V603="","",IF(Y603&lt;36,0,IF(AND(36&lt;=Y603,Y603&lt;71),VLOOKUP($W603,日射量と図３!$E$6:$F$34,2,TRUE),IF(AND(71&lt;=Y603,Y603&lt;107),VLOOKUP($W603,日射量と図３!$E$6:$G$34,3,TRUE),IF(AND(107&lt;=Y603,Y603&lt;143),VLOOKUP($W603,日射量と図３!$E$6:$H$34,4,TRUE),VLOOKUP($W603,日射量と図３!$E$6:$I$34,5,TRUE))))))</f>
        <v/>
      </c>
      <c r="AB603" s="4" t="str">
        <f>IF($V603="","",IF(Z603&lt;36,0,IF(AND(36&lt;=Z603,Z603&lt;71),VLOOKUP($W603,日射量と図３!$E$6:$F$34,2,TRUE),IF(AND(71&lt;=Z603,Z603&lt;107),VLOOKUP($W603,日射量と図３!$E$6:$G$34,3,TRUE),IF(AND(107&lt;=Z603,Z603&lt;143),VLOOKUP($W603,日射量と図３!$E$6:$H$34,4,TRUE),VLOOKUP($W603,日射量と図３!$E$6:$I$34,5,TRUE))))))</f>
        <v/>
      </c>
      <c r="AC603" s="382" t="str">
        <f t="shared" si="120"/>
        <v/>
      </c>
      <c r="AD603" s="382" t="str">
        <f t="shared" si="121"/>
        <v/>
      </c>
    </row>
    <row r="604" spans="11:30" ht="13.5" customHeight="1">
      <c r="K604" s="4">
        <f t="shared" si="114"/>
        <v>6</v>
      </c>
      <c r="L604" s="34">
        <v>43277</v>
      </c>
      <c r="M604" s="4">
        <v>26</v>
      </c>
      <c r="N604" s="4">
        <v>1</v>
      </c>
      <c r="O604" s="31">
        <v>0</v>
      </c>
      <c r="P604" s="35">
        <v>23.080000000000002</v>
      </c>
      <c r="Q604" s="36">
        <f t="shared" si="115"/>
        <v>13</v>
      </c>
      <c r="R604" s="4">
        <f t="shared" si="116"/>
        <v>0</v>
      </c>
      <c r="S604" s="31">
        <f t="shared" si="122"/>
        <v>0.19388888888888889</v>
      </c>
      <c r="T604" s="31">
        <f t="shared" si="123"/>
        <v>0.79240740740740734</v>
      </c>
      <c r="U604" s="4">
        <f t="shared" si="117"/>
        <v>0</v>
      </c>
      <c r="V604" s="4">
        <f t="shared" si="118"/>
        <v>0</v>
      </c>
      <c r="W604" s="18">
        <f>IF(V604="","",VLOOKUP(L604,日射量と図３!$A$4:$C$368,3,TRUE)*238.85/100)</f>
        <v>35.827500000000001</v>
      </c>
      <c r="X604" s="4">
        <f t="shared" si="119"/>
        <v>14</v>
      </c>
      <c r="Y604" s="4">
        <f t="shared" si="112"/>
        <v>0</v>
      </c>
      <c r="Z604" s="4">
        <f t="shared" si="113"/>
        <v>0</v>
      </c>
      <c r="AA604" s="4">
        <f>IF($V604="","",IF(Y604&lt;36,0,IF(AND(36&lt;=Y604,Y604&lt;71),VLOOKUP($W604,日射量と図３!$E$6:$F$34,2,TRUE),IF(AND(71&lt;=Y604,Y604&lt;107),VLOOKUP($W604,日射量と図３!$E$6:$G$34,3,TRUE),IF(AND(107&lt;=Y604,Y604&lt;143),VLOOKUP($W604,日射量と図３!$E$6:$H$34,4,TRUE),VLOOKUP($W604,日射量と図３!$E$6:$I$34,5,TRUE))))))</f>
        <v>0</v>
      </c>
      <c r="AB604" s="4">
        <f>IF($V604="","",IF(Z604&lt;36,0,IF(AND(36&lt;=Z604,Z604&lt;71),VLOOKUP($W604,日射量と図３!$E$6:$F$34,2,TRUE),IF(AND(71&lt;=Z604,Z604&lt;107),VLOOKUP($W604,日射量と図３!$E$6:$G$34,3,TRUE),IF(AND(107&lt;=Z604,Z604&lt;143),VLOOKUP($W604,日射量と図３!$E$6:$H$34,4,TRUE),VLOOKUP($W604,日射量と図３!$E$6:$I$34,5,TRUE))))))</f>
        <v>0</v>
      </c>
      <c r="AC604" s="382">
        <f t="shared" si="120"/>
        <v>0</v>
      </c>
      <c r="AD604" s="382">
        <f t="shared" si="121"/>
        <v>0</v>
      </c>
    </row>
    <row r="605" spans="11:30" ht="13.5" customHeight="1">
      <c r="K605" s="4">
        <f t="shared" si="114"/>
        <v>6</v>
      </c>
      <c r="L605" s="34">
        <v>43277</v>
      </c>
      <c r="M605" s="4">
        <v>26</v>
      </c>
      <c r="N605" s="4">
        <v>2</v>
      </c>
      <c r="O605" s="31">
        <v>4.1666666666666664E-2</v>
      </c>
      <c r="P605" s="35">
        <v>22.9</v>
      </c>
      <c r="Q605" s="36">
        <f t="shared" si="115"/>
        <v>13</v>
      </c>
      <c r="R605" s="4">
        <f t="shared" si="116"/>
        <v>0</v>
      </c>
      <c r="S605" s="31">
        <f t="shared" si="122"/>
        <v>0.19388888888888889</v>
      </c>
      <c r="T605" s="31">
        <f t="shared" si="123"/>
        <v>0.79240740740740734</v>
      </c>
      <c r="U605" s="4">
        <f t="shared" si="117"/>
        <v>0</v>
      </c>
      <c r="V605" s="4" t="str">
        <f t="shared" si="118"/>
        <v/>
      </c>
      <c r="W605" s="18" t="str">
        <f>IF(V605="","",VLOOKUP(L605,日射量と図３!$A$4:$C$368,3,TRUE)*238.85/100)</f>
        <v/>
      </c>
      <c r="X605" s="4" t="str">
        <f t="shared" si="119"/>
        <v/>
      </c>
      <c r="Y605" s="4" t="str">
        <f t="shared" si="112"/>
        <v/>
      </c>
      <c r="Z605" s="4" t="str">
        <f t="shared" si="113"/>
        <v/>
      </c>
      <c r="AA605" s="4" t="str">
        <f>IF($V605="","",IF(Y605&lt;36,0,IF(AND(36&lt;=Y605,Y605&lt;71),VLOOKUP($W605,日射量と図３!$E$6:$F$34,2,TRUE),IF(AND(71&lt;=Y605,Y605&lt;107),VLOOKUP($W605,日射量と図３!$E$6:$G$34,3,TRUE),IF(AND(107&lt;=Y605,Y605&lt;143),VLOOKUP($W605,日射量と図３!$E$6:$H$34,4,TRUE),VLOOKUP($W605,日射量と図３!$E$6:$I$34,5,TRUE))))))</f>
        <v/>
      </c>
      <c r="AB605" s="4" t="str">
        <f>IF($V605="","",IF(Z605&lt;36,0,IF(AND(36&lt;=Z605,Z605&lt;71),VLOOKUP($W605,日射量と図３!$E$6:$F$34,2,TRUE),IF(AND(71&lt;=Z605,Z605&lt;107),VLOOKUP($W605,日射量と図３!$E$6:$G$34,3,TRUE),IF(AND(107&lt;=Z605,Z605&lt;143),VLOOKUP($W605,日射量と図３!$E$6:$H$34,4,TRUE),VLOOKUP($W605,日射量と図３!$E$6:$I$34,5,TRUE))))))</f>
        <v/>
      </c>
      <c r="AC605" s="382" t="str">
        <f t="shared" si="120"/>
        <v/>
      </c>
      <c r="AD605" s="382" t="str">
        <f t="shared" si="121"/>
        <v/>
      </c>
    </row>
    <row r="606" spans="11:30" ht="13.5" customHeight="1">
      <c r="K606" s="4">
        <f t="shared" si="114"/>
        <v>6</v>
      </c>
      <c r="L606" s="34">
        <v>43277</v>
      </c>
      <c r="M606" s="4">
        <v>26</v>
      </c>
      <c r="N606" s="4">
        <v>3</v>
      </c>
      <c r="O606" s="31">
        <v>8.3333333333333329E-2</v>
      </c>
      <c r="P606" s="35">
        <v>22.55</v>
      </c>
      <c r="Q606" s="36">
        <f t="shared" si="115"/>
        <v>13</v>
      </c>
      <c r="R606" s="4">
        <f t="shared" si="116"/>
        <v>0</v>
      </c>
      <c r="S606" s="31">
        <f t="shared" si="122"/>
        <v>0.19388888888888889</v>
      </c>
      <c r="T606" s="31">
        <f t="shared" si="123"/>
        <v>0.79240740740740734</v>
      </c>
      <c r="U606" s="4">
        <f t="shared" si="117"/>
        <v>0</v>
      </c>
      <c r="V606" s="4" t="str">
        <f t="shared" si="118"/>
        <v/>
      </c>
      <c r="W606" s="18" t="str">
        <f>IF(V606="","",VLOOKUP(L606,日射量と図３!$A$4:$C$368,3,TRUE)*238.85/100)</f>
        <v/>
      </c>
      <c r="X606" s="4" t="str">
        <f t="shared" si="119"/>
        <v/>
      </c>
      <c r="Y606" s="4" t="str">
        <f t="shared" si="112"/>
        <v/>
      </c>
      <c r="Z606" s="4" t="str">
        <f t="shared" si="113"/>
        <v/>
      </c>
      <c r="AA606" s="4" t="str">
        <f>IF($V606="","",IF(Y606&lt;36,0,IF(AND(36&lt;=Y606,Y606&lt;71),VLOOKUP($W606,日射量と図３!$E$6:$F$34,2,TRUE),IF(AND(71&lt;=Y606,Y606&lt;107),VLOOKUP($W606,日射量と図３!$E$6:$G$34,3,TRUE),IF(AND(107&lt;=Y606,Y606&lt;143),VLOOKUP($W606,日射量と図３!$E$6:$H$34,4,TRUE),VLOOKUP($W606,日射量と図３!$E$6:$I$34,5,TRUE))))))</f>
        <v/>
      </c>
      <c r="AB606" s="4" t="str">
        <f>IF($V606="","",IF(Z606&lt;36,0,IF(AND(36&lt;=Z606,Z606&lt;71),VLOOKUP($W606,日射量と図３!$E$6:$F$34,2,TRUE),IF(AND(71&lt;=Z606,Z606&lt;107),VLOOKUP($W606,日射量と図３!$E$6:$G$34,3,TRUE),IF(AND(107&lt;=Z606,Z606&lt;143),VLOOKUP($W606,日射量と図３!$E$6:$H$34,4,TRUE),VLOOKUP($W606,日射量と図３!$E$6:$I$34,5,TRUE))))))</f>
        <v/>
      </c>
      <c r="AC606" s="382" t="str">
        <f t="shared" si="120"/>
        <v/>
      </c>
      <c r="AD606" s="382" t="str">
        <f t="shared" si="121"/>
        <v/>
      </c>
    </row>
    <row r="607" spans="11:30" ht="13.5" customHeight="1">
      <c r="K607" s="4">
        <f t="shared" si="114"/>
        <v>6</v>
      </c>
      <c r="L607" s="34">
        <v>43277</v>
      </c>
      <c r="M607" s="4">
        <v>26</v>
      </c>
      <c r="N607" s="4">
        <v>4</v>
      </c>
      <c r="O607" s="31">
        <v>0.125</v>
      </c>
      <c r="P607" s="35">
        <v>22.28</v>
      </c>
      <c r="Q607" s="36">
        <f t="shared" si="115"/>
        <v>13</v>
      </c>
      <c r="R607" s="4">
        <f t="shared" si="116"/>
        <v>0</v>
      </c>
      <c r="S607" s="31">
        <f t="shared" si="122"/>
        <v>0.19388888888888889</v>
      </c>
      <c r="T607" s="31">
        <f t="shared" si="123"/>
        <v>0.79240740740740734</v>
      </c>
      <c r="U607" s="4">
        <f t="shared" si="117"/>
        <v>0</v>
      </c>
      <c r="V607" s="4" t="str">
        <f t="shared" si="118"/>
        <v/>
      </c>
      <c r="W607" s="18" t="str">
        <f>IF(V607="","",VLOOKUP(L607,日射量と図３!$A$4:$C$368,3,TRUE)*238.85/100)</f>
        <v/>
      </c>
      <c r="X607" s="4" t="str">
        <f t="shared" si="119"/>
        <v/>
      </c>
      <c r="Y607" s="4" t="str">
        <f t="shared" ref="Y607:Y670" si="124">IF(V607="","",$AH$30*V607/(($AG$18/$AH$18)*X607))</f>
        <v/>
      </c>
      <c r="Z607" s="4" t="str">
        <f t="shared" ref="Z607:Z670" si="125">IF(V607="","",$AH$30*V607/(($AG$19/$AH$19)*X607))</f>
        <v/>
      </c>
      <c r="AA607" s="4" t="str">
        <f>IF($V607="","",IF(Y607&lt;36,0,IF(AND(36&lt;=Y607,Y607&lt;71),VLOOKUP($W607,日射量と図３!$E$6:$F$34,2,TRUE),IF(AND(71&lt;=Y607,Y607&lt;107),VLOOKUP($W607,日射量と図３!$E$6:$G$34,3,TRUE),IF(AND(107&lt;=Y607,Y607&lt;143),VLOOKUP($W607,日射量と図３!$E$6:$H$34,4,TRUE),VLOOKUP($W607,日射量と図３!$E$6:$I$34,5,TRUE))))))</f>
        <v/>
      </c>
      <c r="AB607" s="4" t="str">
        <f>IF($V607="","",IF(Z607&lt;36,0,IF(AND(36&lt;=Z607,Z607&lt;71),VLOOKUP($W607,日射量と図３!$E$6:$F$34,2,TRUE),IF(AND(71&lt;=Z607,Z607&lt;107),VLOOKUP($W607,日射量と図３!$E$6:$G$34,3,TRUE),IF(AND(107&lt;=Z607,Z607&lt;143),VLOOKUP($W607,日射量と図３!$E$6:$H$34,4,TRUE),VLOOKUP($W607,日射量と図３!$E$6:$I$34,5,TRUE))))))</f>
        <v/>
      </c>
      <c r="AC607" s="382" t="str">
        <f t="shared" si="120"/>
        <v/>
      </c>
      <c r="AD607" s="382" t="str">
        <f t="shared" si="121"/>
        <v/>
      </c>
    </row>
    <row r="608" spans="11:30" ht="13.5" customHeight="1">
      <c r="K608" s="4">
        <f t="shared" si="114"/>
        <v>6</v>
      </c>
      <c r="L608" s="34">
        <v>43277</v>
      </c>
      <c r="M608" s="4">
        <v>26</v>
      </c>
      <c r="N608" s="4">
        <v>5</v>
      </c>
      <c r="O608" s="31">
        <v>0.16666666666666666</v>
      </c>
      <c r="P608" s="35">
        <v>21.99</v>
      </c>
      <c r="Q608" s="36">
        <f t="shared" si="115"/>
        <v>15</v>
      </c>
      <c r="R608" s="4">
        <f t="shared" si="116"/>
        <v>0</v>
      </c>
      <c r="S608" s="31">
        <f t="shared" si="122"/>
        <v>0.19388888888888889</v>
      </c>
      <c r="T608" s="31">
        <f t="shared" si="123"/>
        <v>0.79240740740740734</v>
      </c>
      <c r="U608" s="4">
        <f t="shared" si="117"/>
        <v>0</v>
      </c>
      <c r="V608" s="4" t="str">
        <f t="shared" si="118"/>
        <v/>
      </c>
      <c r="W608" s="18" t="str">
        <f>IF(V608="","",VLOOKUP(L608,日射量と図３!$A$4:$C$368,3,TRUE)*238.85/100)</f>
        <v/>
      </c>
      <c r="X608" s="4" t="str">
        <f t="shared" si="119"/>
        <v/>
      </c>
      <c r="Y608" s="4" t="str">
        <f t="shared" si="124"/>
        <v/>
      </c>
      <c r="Z608" s="4" t="str">
        <f t="shared" si="125"/>
        <v/>
      </c>
      <c r="AA608" s="4" t="str">
        <f>IF($V608="","",IF(Y608&lt;36,0,IF(AND(36&lt;=Y608,Y608&lt;71),VLOOKUP($W608,日射量と図３!$E$6:$F$34,2,TRUE),IF(AND(71&lt;=Y608,Y608&lt;107),VLOOKUP($W608,日射量と図３!$E$6:$G$34,3,TRUE),IF(AND(107&lt;=Y608,Y608&lt;143),VLOOKUP($W608,日射量と図３!$E$6:$H$34,4,TRUE),VLOOKUP($W608,日射量と図３!$E$6:$I$34,5,TRUE))))))</f>
        <v/>
      </c>
      <c r="AB608" s="4" t="str">
        <f>IF($V608="","",IF(Z608&lt;36,0,IF(AND(36&lt;=Z608,Z608&lt;71),VLOOKUP($W608,日射量と図３!$E$6:$F$34,2,TRUE),IF(AND(71&lt;=Z608,Z608&lt;107),VLOOKUP($W608,日射量と図３!$E$6:$G$34,3,TRUE),IF(AND(107&lt;=Z608,Z608&lt;143),VLOOKUP($W608,日射量と図３!$E$6:$H$34,4,TRUE),VLOOKUP($W608,日射量と図３!$E$6:$I$34,5,TRUE))))))</f>
        <v/>
      </c>
      <c r="AC608" s="382" t="str">
        <f t="shared" si="120"/>
        <v/>
      </c>
      <c r="AD608" s="382" t="str">
        <f t="shared" si="121"/>
        <v/>
      </c>
    </row>
    <row r="609" spans="11:30" ht="13.5" customHeight="1">
      <c r="K609" s="4">
        <f t="shared" si="114"/>
        <v>6</v>
      </c>
      <c r="L609" s="34">
        <v>43277</v>
      </c>
      <c r="M609" s="4">
        <v>26</v>
      </c>
      <c r="N609" s="4">
        <v>6</v>
      </c>
      <c r="O609" s="31">
        <v>0.20833333333333334</v>
      </c>
      <c r="P609" s="35">
        <v>21.619999999999997</v>
      </c>
      <c r="Q609" s="36">
        <f t="shared" si="115"/>
        <v>15</v>
      </c>
      <c r="R609" s="4">
        <f t="shared" si="116"/>
        <v>0</v>
      </c>
      <c r="S609" s="31">
        <f t="shared" si="122"/>
        <v>0.19388888888888889</v>
      </c>
      <c r="T609" s="31">
        <f t="shared" si="123"/>
        <v>0.79240740740740734</v>
      </c>
      <c r="U609" s="4">
        <f t="shared" si="117"/>
        <v>0</v>
      </c>
      <c r="V609" s="4" t="str">
        <f t="shared" si="118"/>
        <v/>
      </c>
      <c r="W609" s="18" t="str">
        <f>IF(V609="","",VLOOKUP(L609,日射量と図３!$A$4:$C$368,3,TRUE)*238.85/100)</f>
        <v/>
      </c>
      <c r="X609" s="4" t="str">
        <f t="shared" si="119"/>
        <v/>
      </c>
      <c r="Y609" s="4" t="str">
        <f t="shared" si="124"/>
        <v/>
      </c>
      <c r="Z609" s="4" t="str">
        <f t="shared" si="125"/>
        <v/>
      </c>
      <c r="AA609" s="4" t="str">
        <f>IF($V609="","",IF(Y609&lt;36,0,IF(AND(36&lt;=Y609,Y609&lt;71),VLOOKUP($W609,日射量と図３!$E$6:$F$34,2,TRUE),IF(AND(71&lt;=Y609,Y609&lt;107),VLOOKUP($W609,日射量と図３!$E$6:$G$34,3,TRUE),IF(AND(107&lt;=Y609,Y609&lt;143),VLOOKUP($W609,日射量と図３!$E$6:$H$34,4,TRUE),VLOOKUP($W609,日射量と図３!$E$6:$I$34,5,TRUE))))))</f>
        <v/>
      </c>
      <c r="AB609" s="4" t="str">
        <f>IF($V609="","",IF(Z609&lt;36,0,IF(AND(36&lt;=Z609,Z609&lt;71),VLOOKUP($W609,日射量と図３!$E$6:$F$34,2,TRUE),IF(AND(71&lt;=Z609,Z609&lt;107),VLOOKUP($W609,日射量と図３!$E$6:$G$34,3,TRUE),IF(AND(107&lt;=Z609,Z609&lt;143),VLOOKUP($W609,日射量と図３!$E$6:$H$34,4,TRUE),VLOOKUP($W609,日射量と図３!$E$6:$I$34,5,TRUE))))))</f>
        <v/>
      </c>
      <c r="AC609" s="382" t="str">
        <f t="shared" si="120"/>
        <v/>
      </c>
      <c r="AD609" s="382" t="str">
        <f t="shared" si="121"/>
        <v/>
      </c>
    </row>
    <row r="610" spans="11:30" ht="13.5" customHeight="1">
      <c r="K610" s="4">
        <f t="shared" si="114"/>
        <v>6</v>
      </c>
      <c r="L610" s="34">
        <v>43277</v>
      </c>
      <c r="M610" s="4">
        <v>26</v>
      </c>
      <c r="N610" s="4">
        <v>7</v>
      </c>
      <c r="O610" s="31">
        <v>0.25</v>
      </c>
      <c r="P610" s="35">
        <v>22.07</v>
      </c>
      <c r="Q610" s="36">
        <f t="shared" si="115"/>
        <v>15</v>
      </c>
      <c r="R610" s="4">
        <f t="shared" si="116"/>
        <v>0</v>
      </c>
      <c r="S610" s="31">
        <f t="shared" si="122"/>
        <v>0.19388888888888889</v>
      </c>
      <c r="T610" s="31">
        <f t="shared" si="123"/>
        <v>0.79240740740740734</v>
      </c>
      <c r="U610" s="4">
        <f t="shared" si="117"/>
        <v>0</v>
      </c>
      <c r="V610" s="4" t="str">
        <f t="shared" si="118"/>
        <v/>
      </c>
      <c r="W610" s="18" t="str">
        <f>IF(V610="","",VLOOKUP(L610,日射量と図３!$A$4:$C$368,3,TRUE)*238.85/100)</f>
        <v/>
      </c>
      <c r="X610" s="4" t="str">
        <f t="shared" si="119"/>
        <v/>
      </c>
      <c r="Y610" s="4" t="str">
        <f t="shared" si="124"/>
        <v/>
      </c>
      <c r="Z610" s="4" t="str">
        <f t="shared" si="125"/>
        <v/>
      </c>
      <c r="AA610" s="4" t="str">
        <f>IF($V610="","",IF(Y610&lt;36,0,IF(AND(36&lt;=Y610,Y610&lt;71),VLOOKUP($W610,日射量と図３!$E$6:$F$34,2,TRUE),IF(AND(71&lt;=Y610,Y610&lt;107),VLOOKUP($W610,日射量と図３!$E$6:$G$34,3,TRUE),IF(AND(107&lt;=Y610,Y610&lt;143),VLOOKUP($W610,日射量と図３!$E$6:$H$34,4,TRUE),VLOOKUP($W610,日射量と図３!$E$6:$I$34,5,TRUE))))))</f>
        <v/>
      </c>
      <c r="AB610" s="4" t="str">
        <f>IF($V610="","",IF(Z610&lt;36,0,IF(AND(36&lt;=Z610,Z610&lt;71),VLOOKUP($W610,日射量と図３!$E$6:$F$34,2,TRUE),IF(AND(71&lt;=Z610,Z610&lt;107),VLOOKUP($W610,日射量と図３!$E$6:$G$34,3,TRUE),IF(AND(107&lt;=Z610,Z610&lt;143),VLOOKUP($W610,日射量と図３!$E$6:$H$34,4,TRUE),VLOOKUP($W610,日射量と図３!$E$6:$I$34,5,TRUE))))))</f>
        <v/>
      </c>
      <c r="AC610" s="382" t="str">
        <f t="shared" si="120"/>
        <v/>
      </c>
      <c r="AD610" s="382" t="str">
        <f t="shared" si="121"/>
        <v/>
      </c>
    </row>
    <row r="611" spans="11:30" ht="13.5" customHeight="1">
      <c r="K611" s="4">
        <f t="shared" si="114"/>
        <v>6</v>
      </c>
      <c r="L611" s="34">
        <v>43277</v>
      </c>
      <c r="M611" s="4">
        <v>26</v>
      </c>
      <c r="N611" s="4">
        <v>8</v>
      </c>
      <c r="O611" s="31">
        <v>0.29166666666666669</v>
      </c>
      <c r="P611" s="35">
        <v>22.9</v>
      </c>
      <c r="Q611" s="36">
        <f t="shared" si="115"/>
        <v>12</v>
      </c>
      <c r="R611" s="4">
        <f t="shared" si="116"/>
        <v>0</v>
      </c>
      <c r="S611" s="31">
        <f t="shared" si="122"/>
        <v>0.19388888888888889</v>
      </c>
      <c r="T611" s="31">
        <f t="shared" si="123"/>
        <v>0.79240740740740734</v>
      </c>
      <c r="U611" s="4">
        <f t="shared" si="117"/>
        <v>0</v>
      </c>
      <c r="V611" s="4" t="str">
        <f t="shared" si="118"/>
        <v/>
      </c>
      <c r="W611" s="18" t="str">
        <f>IF(V611="","",VLOOKUP(L611,日射量と図３!$A$4:$C$368,3,TRUE)*238.85/100)</f>
        <v/>
      </c>
      <c r="X611" s="4" t="str">
        <f t="shared" si="119"/>
        <v/>
      </c>
      <c r="Y611" s="4" t="str">
        <f t="shared" si="124"/>
        <v/>
      </c>
      <c r="Z611" s="4" t="str">
        <f t="shared" si="125"/>
        <v/>
      </c>
      <c r="AA611" s="4" t="str">
        <f>IF($V611="","",IF(Y611&lt;36,0,IF(AND(36&lt;=Y611,Y611&lt;71),VLOOKUP($W611,日射量と図３!$E$6:$F$34,2,TRUE),IF(AND(71&lt;=Y611,Y611&lt;107),VLOOKUP($W611,日射量と図３!$E$6:$G$34,3,TRUE),IF(AND(107&lt;=Y611,Y611&lt;143),VLOOKUP($W611,日射量と図３!$E$6:$H$34,4,TRUE),VLOOKUP($W611,日射量と図３!$E$6:$I$34,5,TRUE))))))</f>
        <v/>
      </c>
      <c r="AB611" s="4" t="str">
        <f>IF($V611="","",IF(Z611&lt;36,0,IF(AND(36&lt;=Z611,Z611&lt;71),VLOOKUP($W611,日射量と図３!$E$6:$F$34,2,TRUE),IF(AND(71&lt;=Z611,Z611&lt;107),VLOOKUP($W611,日射量と図３!$E$6:$G$34,3,TRUE),IF(AND(107&lt;=Z611,Z611&lt;143),VLOOKUP($W611,日射量と図３!$E$6:$H$34,4,TRUE),VLOOKUP($W611,日射量と図３!$E$6:$I$34,5,TRUE))))))</f>
        <v/>
      </c>
      <c r="AC611" s="382" t="str">
        <f t="shared" si="120"/>
        <v/>
      </c>
      <c r="AD611" s="382" t="str">
        <f t="shared" si="121"/>
        <v/>
      </c>
    </row>
    <row r="612" spans="11:30" ht="13.5" customHeight="1">
      <c r="K612" s="4">
        <f t="shared" si="114"/>
        <v>6</v>
      </c>
      <c r="L612" s="34">
        <v>43277</v>
      </c>
      <c r="M612" s="4">
        <v>26</v>
      </c>
      <c r="N612" s="4">
        <v>9</v>
      </c>
      <c r="O612" s="31">
        <v>0.33333333333333331</v>
      </c>
      <c r="P612" s="35">
        <v>23.499999999999996</v>
      </c>
      <c r="Q612" s="36">
        <f t="shared" si="115"/>
        <v>12</v>
      </c>
      <c r="R612" s="4">
        <f t="shared" si="116"/>
        <v>0</v>
      </c>
      <c r="S612" s="31">
        <f t="shared" si="122"/>
        <v>0.19388888888888889</v>
      </c>
      <c r="T612" s="31">
        <f t="shared" si="123"/>
        <v>0.79240740740740734</v>
      </c>
      <c r="U612" s="4">
        <f t="shared" si="117"/>
        <v>0</v>
      </c>
      <c r="V612" s="4" t="str">
        <f t="shared" si="118"/>
        <v/>
      </c>
      <c r="W612" s="18" t="str">
        <f>IF(V612="","",VLOOKUP(L612,日射量と図３!$A$4:$C$368,3,TRUE)*238.85/100)</f>
        <v/>
      </c>
      <c r="X612" s="4" t="str">
        <f t="shared" si="119"/>
        <v/>
      </c>
      <c r="Y612" s="4" t="str">
        <f t="shared" si="124"/>
        <v/>
      </c>
      <c r="Z612" s="4" t="str">
        <f t="shared" si="125"/>
        <v/>
      </c>
      <c r="AA612" s="4" t="str">
        <f>IF($V612="","",IF(Y612&lt;36,0,IF(AND(36&lt;=Y612,Y612&lt;71),VLOOKUP($W612,日射量と図３!$E$6:$F$34,2,TRUE),IF(AND(71&lt;=Y612,Y612&lt;107),VLOOKUP($W612,日射量と図３!$E$6:$G$34,3,TRUE),IF(AND(107&lt;=Y612,Y612&lt;143),VLOOKUP($W612,日射量と図３!$E$6:$H$34,4,TRUE),VLOOKUP($W612,日射量と図３!$E$6:$I$34,5,TRUE))))))</f>
        <v/>
      </c>
      <c r="AB612" s="4" t="str">
        <f>IF($V612="","",IF(Z612&lt;36,0,IF(AND(36&lt;=Z612,Z612&lt;71),VLOOKUP($W612,日射量と図３!$E$6:$F$34,2,TRUE),IF(AND(71&lt;=Z612,Z612&lt;107),VLOOKUP($W612,日射量と図３!$E$6:$G$34,3,TRUE),IF(AND(107&lt;=Z612,Z612&lt;143),VLOOKUP($W612,日射量と図３!$E$6:$H$34,4,TRUE),VLOOKUP($W612,日射量と図３!$E$6:$I$34,5,TRUE))))))</f>
        <v/>
      </c>
      <c r="AC612" s="382" t="str">
        <f t="shared" si="120"/>
        <v/>
      </c>
      <c r="AD612" s="382" t="str">
        <f t="shared" si="121"/>
        <v/>
      </c>
    </row>
    <row r="613" spans="11:30" ht="13.5" customHeight="1">
      <c r="K613" s="4">
        <f t="shared" si="114"/>
        <v>6</v>
      </c>
      <c r="L613" s="34">
        <v>43277</v>
      </c>
      <c r="M613" s="4">
        <v>26</v>
      </c>
      <c r="N613" s="4">
        <v>10</v>
      </c>
      <c r="O613" s="31">
        <v>0.375</v>
      </c>
      <c r="P613" s="35">
        <v>24.25</v>
      </c>
      <c r="Q613" s="36">
        <f t="shared" si="115"/>
        <v>12</v>
      </c>
      <c r="R613" s="4">
        <f t="shared" si="116"/>
        <v>0</v>
      </c>
      <c r="S613" s="31">
        <f t="shared" si="122"/>
        <v>0.19388888888888889</v>
      </c>
      <c r="T613" s="31">
        <f t="shared" si="123"/>
        <v>0.79240740740740734</v>
      </c>
      <c r="U613" s="4">
        <f t="shared" si="117"/>
        <v>0</v>
      </c>
      <c r="V613" s="4" t="str">
        <f t="shared" si="118"/>
        <v/>
      </c>
      <c r="W613" s="18" t="str">
        <f>IF(V613="","",VLOOKUP(L613,日射量と図３!$A$4:$C$368,3,TRUE)*238.85/100)</f>
        <v/>
      </c>
      <c r="X613" s="4" t="str">
        <f t="shared" si="119"/>
        <v/>
      </c>
      <c r="Y613" s="4" t="str">
        <f t="shared" si="124"/>
        <v/>
      </c>
      <c r="Z613" s="4" t="str">
        <f t="shared" si="125"/>
        <v/>
      </c>
      <c r="AA613" s="4" t="str">
        <f>IF($V613="","",IF(Y613&lt;36,0,IF(AND(36&lt;=Y613,Y613&lt;71),VLOOKUP($W613,日射量と図３!$E$6:$F$34,2,TRUE),IF(AND(71&lt;=Y613,Y613&lt;107),VLOOKUP($W613,日射量と図３!$E$6:$G$34,3,TRUE),IF(AND(107&lt;=Y613,Y613&lt;143),VLOOKUP($W613,日射量と図３!$E$6:$H$34,4,TRUE),VLOOKUP($W613,日射量と図３!$E$6:$I$34,5,TRUE))))))</f>
        <v/>
      </c>
      <c r="AB613" s="4" t="str">
        <f>IF($V613="","",IF(Z613&lt;36,0,IF(AND(36&lt;=Z613,Z613&lt;71),VLOOKUP($W613,日射量と図３!$E$6:$F$34,2,TRUE),IF(AND(71&lt;=Z613,Z613&lt;107),VLOOKUP($W613,日射量と図３!$E$6:$G$34,3,TRUE),IF(AND(107&lt;=Z613,Z613&lt;143),VLOOKUP($W613,日射量と図３!$E$6:$H$34,4,TRUE),VLOOKUP($W613,日射量と図３!$E$6:$I$34,5,TRUE))))))</f>
        <v/>
      </c>
      <c r="AC613" s="382" t="str">
        <f t="shared" si="120"/>
        <v/>
      </c>
      <c r="AD613" s="382" t="str">
        <f t="shared" si="121"/>
        <v/>
      </c>
    </row>
    <row r="614" spans="11:30" ht="13.5" customHeight="1">
      <c r="K614" s="4">
        <f t="shared" si="114"/>
        <v>6</v>
      </c>
      <c r="L614" s="34">
        <v>43277</v>
      </c>
      <c r="M614" s="4">
        <v>26</v>
      </c>
      <c r="N614" s="4">
        <v>11</v>
      </c>
      <c r="O614" s="31">
        <v>0.41666666666666669</v>
      </c>
      <c r="P614" s="35">
        <v>25.259999999999998</v>
      </c>
      <c r="Q614" s="36">
        <f t="shared" si="115"/>
        <v>12</v>
      </c>
      <c r="R614" s="4">
        <f t="shared" si="116"/>
        <v>0</v>
      </c>
      <c r="S614" s="31">
        <f t="shared" si="122"/>
        <v>0.19388888888888889</v>
      </c>
      <c r="T614" s="31">
        <f t="shared" si="123"/>
        <v>0.79240740740740734</v>
      </c>
      <c r="U614" s="4">
        <f t="shared" si="117"/>
        <v>0</v>
      </c>
      <c r="V614" s="4" t="str">
        <f t="shared" si="118"/>
        <v/>
      </c>
      <c r="W614" s="18" t="str">
        <f>IF(V614="","",VLOOKUP(L614,日射量と図３!$A$4:$C$368,3,TRUE)*238.85/100)</f>
        <v/>
      </c>
      <c r="X614" s="4" t="str">
        <f t="shared" si="119"/>
        <v/>
      </c>
      <c r="Y614" s="4" t="str">
        <f t="shared" si="124"/>
        <v/>
      </c>
      <c r="Z614" s="4" t="str">
        <f t="shared" si="125"/>
        <v/>
      </c>
      <c r="AA614" s="4" t="str">
        <f>IF($V614="","",IF(Y614&lt;36,0,IF(AND(36&lt;=Y614,Y614&lt;71),VLOOKUP($W614,日射量と図３!$E$6:$F$34,2,TRUE),IF(AND(71&lt;=Y614,Y614&lt;107),VLOOKUP($W614,日射量と図３!$E$6:$G$34,3,TRUE),IF(AND(107&lt;=Y614,Y614&lt;143),VLOOKUP($W614,日射量と図３!$E$6:$H$34,4,TRUE),VLOOKUP($W614,日射量と図３!$E$6:$I$34,5,TRUE))))))</f>
        <v/>
      </c>
      <c r="AB614" s="4" t="str">
        <f>IF($V614="","",IF(Z614&lt;36,0,IF(AND(36&lt;=Z614,Z614&lt;71),VLOOKUP($W614,日射量と図３!$E$6:$F$34,2,TRUE),IF(AND(71&lt;=Z614,Z614&lt;107),VLOOKUP($W614,日射量と図３!$E$6:$G$34,3,TRUE),IF(AND(107&lt;=Z614,Z614&lt;143),VLOOKUP($W614,日射量と図３!$E$6:$H$34,4,TRUE),VLOOKUP($W614,日射量と図３!$E$6:$I$34,5,TRUE))))))</f>
        <v/>
      </c>
      <c r="AC614" s="382" t="str">
        <f t="shared" si="120"/>
        <v/>
      </c>
      <c r="AD614" s="382" t="str">
        <f t="shared" si="121"/>
        <v/>
      </c>
    </row>
    <row r="615" spans="11:30" ht="13.5" customHeight="1">
      <c r="K615" s="4">
        <f t="shared" si="114"/>
        <v>6</v>
      </c>
      <c r="L615" s="34">
        <v>43277</v>
      </c>
      <c r="M615" s="4">
        <v>26</v>
      </c>
      <c r="N615" s="4">
        <v>12</v>
      </c>
      <c r="O615" s="31">
        <v>0.45833333333333331</v>
      </c>
      <c r="P615" s="35">
        <v>25.560000000000002</v>
      </c>
      <c r="Q615" s="36">
        <f t="shared" si="115"/>
        <v>12</v>
      </c>
      <c r="R615" s="4">
        <f t="shared" si="116"/>
        <v>0</v>
      </c>
      <c r="S615" s="31">
        <f t="shared" si="122"/>
        <v>0.19388888888888889</v>
      </c>
      <c r="T615" s="31">
        <f t="shared" si="123"/>
        <v>0.79240740740740734</v>
      </c>
      <c r="U615" s="4">
        <f t="shared" si="117"/>
        <v>0</v>
      </c>
      <c r="V615" s="4" t="str">
        <f t="shared" si="118"/>
        <v/>
      </c>
      <c r="W615" s="18" t="str">
        <f>IF(V615="","",VLOOKUP(L615,日射量と図３!$A$4:$C$368,3,TRUE)*238.85/100)</f>
        <v/>
      </c>
      <c r="X615" s="4" t="str">
        <f t="shared" si="119"/>
        <v/>
      </c>
      <c r="Y615" s="4" t="str">
        <f t="shared" si="124"/>
        <v/>
      </c>
      <c r="Z615" s="4" t="str">
        <f t="shared" si="125"/>
        <v/>
      </c>
      <c r="AA615" s="4" t="str">
        <f>IF($V615="","",IF(Y615&lt;36,0,IF(AND(36&lt;=Y615,Y615&lt;71),VLOOKUP($W615,日射量と図３!$E$6:$F$34,2,TRUE),IF(AND(71&lt;=Y615,Y615&lt;107),VLOOKUP($W615,日射量と図３!$E$6:$G$34,3,TRUE),IF(AND(107&lt;=Y615,Y615&lt;143),VLOOKUP($W615,日射量と図３!$E$6:$H$34,4,TRUE),VLOOKUP($W615,日射量と図３!$E$6:$I$34,5,TRUE))))))</f>
        <v/>
      </c>
      <c r="AB615" s="4" t="str">
        <f>IF($V615="","",IF(Z615&lt;36,0,IF(AND(36&lt;=Z615,Z615&lt;71),VLOOKUP($W615,日射量と図３!$E$6:$F$34,2,TRUE),IF(AND(71&lt;=Z615,Z615&lt;107),VLOOKUP($W615,日射量と図３!$E$6:$G$34,3,TRUE),IF(AND(107&lt;=Z615,Z615&lt;143),VLOOKUP($W615,日射量と図３!$E$6:$H$34,4,TRUE),VLOOKUP($W615,日射量と図３!$E$6:$I$34,5,TRUE))))))</f>
        <v/>
      </c>
      <c r="AC615" s="382" t="str">
        <f t="shared" si="120"/>
        <v/>
      </c>
      <c r="AD615" s="382" t="str">
        <f t="shared" si="121"/>
        <v/>
      </c>
    </row>
    <row r="616" spans="11:30" ht="13.5" customHeight="1">
      <c r="K616" s="4">
        <f t="shared" si="114"/>
        <v>6</v>
      </c>
      <c r="L616" s="34">
        <v>43277</v>
      </c>
      <c r="M616" s="4">
        <v>26</v>
      </c>
      <c r="N616" s="4">
        <v>13</v>
      </c>
      <c r="O616" s="31">
        <v>0.5</v>
      </c>
      <c r="P616" s="35">
        <v>26.07</v>
      </c>
      <c r="Q616" s="36">
        <f t="shared" si="115"/>
        <v>12</v>
      </c>
      <c r="R616" s="4">
        <f t="shared" si="116"/>
        <v>0</v>
      </c>
      <c r="S616" s="31">
        <f t="shared" si="122"/>
        <v>0.19388888888888889</v>
      </c>
      <c r="T616" s="31">
        <f t="shared" si="123"/>
        <v>0.79240740740740734</v>
      </c>
      <c r="U616" s="4">
        <f t="shared" si="117"/>
        <v>0</v>
      </c>
      <c r="V616" s="4" t="str">
        <f t="shared" si="118"/>
        <v/>
      </c>
      <c r="W616" s="18" t="str">
        <f>IF(V616="","",VLOOKUP(L616,日射量と図３!$A$4:$C$368,3,TRUE)*238.85/100)</f>
        <v/>
      </c>
      <c r="X616" s="4" t="str">
        <f t="shared" si="119"/>
        <v/>
      </c>
      <c r="Y616" s="4" t="str">
        <f t="shared" si="124"/>
        <v/>
      </c>
      <c r="Z616" s="4" t="str">
        <f t="shared" si="125"/>
        <v/>
      </c>
      <c r="AA616" s="4" t="str">
        <f>IF($V616="","",IF(Y616&lt;36,0,IF(AND(36&lt;=Y616,Y616&lt;71),VLOOKUP($W616,日射量と図３!$E$6:$F$34,2,TRUE),IF(AND(71&lt;=Y616,Y616&lt;107),VLOOKUP($W616,日射量と図３!$E$6:$G$34,3,TRUE),IF(AND(107&lt;=Y616,Y616&lt;143),VLOOKUP($W616,日射量と図３!$E$6:$H$34,4,TRUE),VLOOKUP($W616,日射量と図３!$E$6:$I$34,5,TRUE))))))</f>
        <v/>
      </c>
      <c r="AB616" s="4" t="str">
        <f>IF($V616="","",IF(Z616&lt;36,0,IF(AND(36&lt;=Z616,Z616&lt;71),VLOOKUP($W616,日射量と図３!$E$6:$F$34,2,TRUE),IF(AND(71&lt;=Z616,Z616&lt;107),VLOOKUP($W616,日射量と図３!$E$6:$G$34,3,TRUE),IF(AND(107&lt;=Z616,Z616&lt;143),VLOOKUP($W616,日射量と図３!$E$6:$H$34,4,TRUE),VLOOKUP($W616,日射量と図３!$E$6:$I$34,5,TRUE))))))</f>
        <v/>
      </c>
      <c r="AC616" s="382" t="str">
        <f t="shared" si="120"/>
        <v/>
      </c>
      <c r="AD616" s="382" t="str">
        <f t="shared" si="121"/>
        <v/>
      </c>
    </row>
    <row r="617" spans="11:30" ht="13.5" customHeight="1">
      <c r="K617" s="4">
        <f t="shared" si="114"/>
        <v>6</v>
      </c>
      <c r="L617" s="34">
        <v>43277</v>
      </c>
      <c r="M617" s="4">
        <v>26</v>
      </c>
      <c r="N617" s="4">
        <v>14</v>
      </c>
      <c r="O617" s="31">
        <v>0.54166666666666663</v>
      </c>
      <c r="P617" s="35">
        <v>26.409999999999997</v>
      </c>
      <c r="Q617" s="36">
        <f t="shared" si="115"/>
        <v>12</v>
      </c>
      <c r="R617" s="4">
        <f t="shared" si="116"/>
        <v>0</v>
      </c>
      <c r="S617" s="31">
        <f t="shared" si="122"/>
        <v>0.19388888888888889</v>
      </c>
      <c r="T617" s="31">
        <f t="shared" si="123"/>
        <v>0.79240740740740734</v>
      </c>
      <c r="U617" s="4">
        <f t="shared" si="117"/>
        <v>0</v>
      </c>
      <c r="V617" s="4" t="str">
        <f t="shared" si="118"/>
        <v/>
      </c>
      <c r="W617" s="18" t="str">
        <f>IF(V617="","",VLOOKUP(L617,日射量と図３!$A$4:$C$368,3,TRUE)*238.85/100)</f>
        <v/>
      </c>
      <c r="X617" s="4" t="str">
        <f t="shared" si="119"/>
        <v/>
      </c>
      <c r="Y617" s="4" t="str">
        <f t="shared" si="124"/>
        <v/>
      </c>
      <c r="Z617" s="4" t="str">
        <f t="shared" si="125"/>
        <v/>
      </c>
      <c r="AA617" s="4" t="str">
        <f>IF($V617="","",IF(Y617&lt;36,0,IF(AND(36&lt;=Y617,Y617&lt;71),VLOOKUP($W617,日射量と図３!$E$6:$F$34,2,TRUE),IF(AND(71&lt;=Y617,Y617&lt;107),VLOOKUP($W617,日射量と図３!$E$6:$G$34,3,TRUE),IF(AND(107&lt;=Y617,Y617&lt;143),VLOOKUP($W617,日射量と図３!$E$6:$H$34,4,TRUE),VLOOKUP($W617,日射量と図３!$E$6:$I$34,5,TRUE))))))</f>
        <v/>
      </c>
      <c r="AB617" s="4" t="str">
        <f>IF($V617="","",IF(Z617&lt;36,0,IF(AND(36&lt;=Z617,Z617&lt;71),VLOOKUP($W617,日射量と図３!$E$6:$F$34,2,TRUE),IF(AND(71&lt;=Z617,Z617&lt;107),VLOOKUP($W617,日射量と図３!$E$6:$G$34,3,TRUE),IF(AND(107&lt;=Z617,Z617&lt;143),VLOOKUP($W617,日射量と図３!$E$6:$H$34,4,TRUE),VLOOKUP($W617,日射量と図３!$E$6:$I$34,5,TRUE))))))</f>
        <v/>
      </c>
      <c r="AC617" s="382" t="str">
        <f t="shared" si="120"/>
        <v/>
      </c>
      <c r="AD617" s="382" t="str">
        <f t="shared" si="121"/>
        <v/>
      </c>
    </row>
    <row r="618" spans="11:30" ht="13.5" customHeight="1">
      <c r="K618" s="4">
        <f t="shared" si="114"/>
        <v>6</v>
      </c>
      <c r="L618" s="34">
        <v>43277</v>
      </c>
      <c r="M618" s="4">
        <v>26</v>
      </c>
      <c r="N618" s="4">
        <v>15</v>
      </c>
      <c r="O618" s="31">
        <v>0.58333333333333337</v>
      </c>
      <c r="P618" s="35">
        <v>26.53</v>
      </c>
      <c r="Q618" s="36">
        <f t="shared" si="115"/>
        <v>12</v>
      </c>
      <c r="R618" s="4">
        <f t="shared" si="116"/>
        <v>0</v>
      </c>
      <c r="S618" s="31">
        <f t="shared" si="122"/>
        <v>0.19388888888888889</v>
      </c>
      <c r="T618" s="31">
        <f t="shared" si="123"/>
        <v>0.79240740740740734</v>
      </c>
      <c r="U618" s="4">
        <f t="shared" si="117"/>
        <v>0</v>
      </c>
      <c r="V618" s="4" t="str">
        <f t="shared" si="118"/>
        <v/>
      </c>
      <c r="W618" s="18" t="str">
        <f>IF(V618="","",VLOOKUP(L618,日射量と図３!$A$4:$C$368,3,TRUE)*238.85/100)</f>
        <v/>
      </c>
      <c r="X618" s="4" t="str">
        <f t="shared" si="119"/>
        <v/>
      </c>
      <c r="Y618" s="4" t="str">
        <f t="shared" si="124"/>
        <v/>
      </c>
      <c r="Z618" s="4" t="str">
        <f t="shared" si="125"/>
        <v/>
      </c>
      <c r="AA618" s="4" t="str">
        <f>IF($V618="","",IF(Y618&lt;36,0,IF(AND(36&lt;=Y618,Y618&lt;71),VLOOKUP($W618,日射量と図３!$E$6:$F$34,2,TRUE),IF(AND(71&lt;=Y618,Y618&lt;107),VLOOKUP($W618,日射量と図３!$E$6:$G$34,3,TRUE),IF(AND(107&lt;=Y618,Y618&lt;143),VLOOKUP($W618,日射量と図３!$E$6:$H$34,4,TRUE),VLOOKUP($W618,日射量と図３!$E$6:$I$34,5,TRUE))))))</f>
        <v/>
      </c>
      <c r="AB618" s="4" t="str">
        <f>IF($V618="","",IF(Z618&lt;36,0,IF(AND(36&lt;=Z618,Z618&lt;71),VLOOKUP($W618,日射量と図３!$E$6:$F$34,2,TRUE),IF(AND(71&lt;=Z618,Z618&lt;107),VLOOKUP($W618,日射量と図３!$E$6:$G$34,3,TRUE),IF(AND(107&lt;=Z618,Z618&lt;143),VLOOKUP($W618,日射量と図３!$E$6:$H$34,4,TRUE),VLOOKUP($W618,日射量と図３!$E$6:$I$34,5,TRUE))))))</f>
        <v/>
      </c>
      <c r="AC618" s="382" t="str">
        <f t="shared" si="120"/>
        <v/>
      </c>
      <c r="AD618" s="382" t="str">
        <f t="shared" si="121"/>
        <v/>
      </c>
    </row>
    <row r="619" spans="11:30" ht="13.5" customHeight="1">
      <c r="K619" s="4">
        <f t="shared" si="114"/>
        <v>6</v>
      </c>
      <c r="L619" s="34">
        <v>43277</v>
      </c>
      <c r="M619" s="4">
        <v>26</v>
      </c>
      <c r="N619" s="4">
        <v>16</v>
      </c>
      <c r="O619" s="31">
        <v>0.625</v>
      </c>
      <c r="P619" s="35">
        <v>26.380000000000003</v>
      </c>
      <c r="Q619" s="36">
        <f t="shared" si="115"/>
        <v>16</v>
      </c>
      <c r="R619" s="4">
        <f t="shared" si="116"/>
        <v>0</v>
      </c>
      <c r="S619" s="31">
        <f t="shared" si="122"/>
        <v>0.19388888888888889</v>
      </c>
      <c r="T619" s="31">
        <f t="shared" si="123"/>
        <v>0.79240740740740734</v>
      </c>
      <c r="U619" s="4">
        <f t="shared" si="117"/>
        <v>0</v>
      </c>
      <c r="V619" s="4" t="str">
        <f t="shared" si="118"/>
        <v/>
      </c>
      <c r="W619" s="18" t="str">
        <f>IF(V619="","",VLOOKUP(L619,日射量と図３!$A$4:$C$368,3,TRUE)*238.85/100)</f>
        <v/>
      </c>
      <c r="X619" s="4" t="str">
        <f t="shared" si="119"/>
        <v/>
      </c>
      <c r="Y619" s="4" t="str">
        <f t="shared" si="124"/>
        <v/>
      </c>
      <c r="Z619" s="4" t="str">
        <f t="shared" si="125"/>
        <v/>
      </c>
      <c r="AA619" s="4" t="str">
        <f>IF($V619="","",IF(Y619&lt;36,0,IF(AND(36&lt;=Y619,Y619&lt;71),VLOOKUP($W619,日射量と図３!$E$6:$F$34,2,TRUE),IF(AND(71&lt;=Y619,Y619&lt;107),VLOOKUP($W619,日射量と図３!$E$6:$G$34,3,TRUE),IF(AND(107&lt;=Y619,Y619&lt;143),VLOOKUP($W619,日射量と図３!$E$6:$H$34,4,TRUE),VLOOKUP($W619,日射量と図３!$E$6:$I$34,5,TRUE))))))</f>
        <v/>
      </c>
      <c r="AB619" s="4" t="str">
        <f>IF($V619="","",IF(Z619&lt;36,0,IF(AND(36&lt;=Z619,Z619&lt;71),VLOOKUP($W619,日射量と図３!$E$6:$F$34,2,TRUE),IF(AND(71&lt;=Z619,Z619&lt;107),VLOOKUP($W619,日射量と図３!$E$6:$G$34,3,TRUE),IF(AND(107&lt;=Z619,Z619&lt;143),VLOOKUP($W619,日射量と図３!$E$6:$H$34,4,TRUE),VLOOKUP($W619,日射量と図３!$E$6:$I$34,5,TRUE))))))</f>
        <v/>
      </c>
      <c r="AC619" s="382" t="str">
        <f t="shared" si="120"/>
        <v/>
      </c>
      <c r="AD619" s="382" t="str">
        <f t="shared" si="121"/>
        <v/>
      </c>
    </row>
    <row r="620" spans="11:30" ht="13.5" customHeight="1">
      <c r="K620" s="4">
        <f t="shared" si="114"/>
        <v>6</v>
      </c>
      <c r="L620" s="34">
        <v>43277</v>
      </c>
      <c r="M620" s="4">
        <v>26</v>
      </c>
      <c r="N620" s="4">
        <v>17</v>
      </c>
      <c r="O620" s="31">
        <v>0.66666666666666663</v>
      </c>
      <c r="P620" s="35">
        <v>25.939999999999998</v>
      </c>
      <c r="Q620" s="36">
        <f t="shared" si="115"/>
        <v>16</v>
      </c>
      <c r="R620" s="4">
        <f t="shared" si="116"/>
        <v>0</v>
      </c>
      <c r="S620" s="31">
        <f t="shared" si="122"/>
        <v>0.19388888888888889</v>
      </c>
      <c r="T620" s="31">
        <f t="shared" si="123"/>
        <v>0.79240740740740734</v>
      </c>
      <c r="U620" s="4">
        <f t="shared" si="117"/>
        <v>0</v>
      </c>
      <c r="V620" s="4" t="str">
        <f t="shared" si="118"/>
        <v/>
      </c>
      <c r="W620" s="18" t="str">
        <f>IF(V620="","",VLOOKUP(L620,日射量と図３!$A$4:$C$368,3,TRUE)*238.85/100)</f>
        <v/>
      </c>
      <c r="X620" s="4" t="str">
        <f t="shared" si="119"/>
        <v/>
      </c>
      <c r="Y620" s="4" t="str">
        <f t="shared" si="124"/>
        <v/>
      </c>
      <c r="Z620" s="4" t="str">
        <f t="shared" si="125"/>
        <v/>
      </c>
      <c r="AA620" s="4" t="str">
        <f>IF($V620="","",IF(Y620&lt;36,0,IF(AND(36&lt;=Y620,Y620&lt;71),VLOOKUP($W620,日射量と図３!$E$6:$F$34,2,TRUE),IF(AND(71&lt;=Y620,Y620&lt;107),VLOOKUP($W620,日射量と図３!$E$6:$G$34,3,TRUE),IF(AND(107&lt;=Y620,Y620&lt;143),VLOOKUP($W620,日射量と図３!$E$6:$H$34,4,TRUE),VLOOKUP($W620,日射量と図３!$E$6:$I$34,5,TRUE))))))</f>
        <v/>
      </c>
      <c r="AB620" s="4" t="str">
        <f>IF($V620="","",IF(Z620&lt;36,0,IF(AND(36&lt;=Z620,Z620&lt;71),VLOOKUP($W620,日射量と図３!$E$6:$F$34,2,TRUE),IF(AND(71&lt;=Z620,Z620&lt;107),VLOOKUP($W620,日射量と図３!$E$6:$G$34,3,TRUE),IF(AND(107&lt;=Z620,Z620&lt;143),VLOOKUP($W620,日射量と図３!$E$6:$H$34,4,TRUE),VLOOKUP($W620,日射量と図３!$E$6:$I$34,5,TRUE))))))</f>
        <v/>
      </c>
      <c r="AC620" s="382" t="str">
        <f t="shared" si="120"/>
        <v/>
      </c>
      <c r="AD620" s="382" t="str">
        <f t="shared" si="121"/>
        <v/>
      </c>
    </row>
    <row r="621" spans="11:30" ht="13.5" customHeight="1">
      <c r="K621" s="4">
        <f t="shared" si="114"/>
        <v>6</v>
      </c>
      <c r="L621" s="34">
        <v>43277</v>
      </c>
      <c r="M621" s="4">
        <v>26</v>
      </c>
      <c r="N621" s="4">
        <v>18</v>
      </c>
      <c r="O621" s="31">
        <v>0.70833333333333337</v>
      </c>
      <c r="P621" s="35">
        <v>25.48</v>
      </c>
      <c r="Q621" s="36">
        <f t="shared" si="115"/>
        <v>16</v>
      </c>
      <c r="R621" s="4">
        <f t="shared" si="116"/>
        <v>0</v>
      </c>
      <c r="S621" s="31">
        <f t="shared" si="122"/>
        <v>0.19388888888888889</v>
      </c>
      <c r="T621" s="31">
        <f t="shared" si="123"/>
        <v>0.79240740740740734</v>
      </c>
      <c r="U621" s="4">
        <f t="shared" si="117"/>
        <v>0</v>
      </c>
      <c r="V621" s="4" t="str">
        <f t="shared" si="118"/>
        <v/>
      </c>
      <c r="W621" s="18" t="str">
        <f>IF(V621="","",VLOOKUP(L621,日射量と図３!$A$4:$C$368,3,TRUE)*238.85/100)</f>
        <v/>
      </c>
      <c r="X621" s="4" t="str">
        <f t="shared" si="119"/>
        <v/>
      </c>
      <c r="Y621" s="4" t="str">
        <f t="shared" si="124"/>
        <v/>
      </c>
      <c r="Z621" s="4" t="str">
        <f t="shared" si="125"/>
        <v/>
      </c>
      <c r="AA621" s="4" t="str">
        <f>IF($V621="","",IF(Y621&lt;36,0,IF(AND(36&lt;=Y621,Y621&lt;71),VLOOKUP($W621,日射量と図３!$E$6:$F$34,2,TRUE),IF(AND(71&lt;=Y621,Y621&lt;107),VLOOKUP($W621,日射量と図３!$E$6:$G$34,3,TRUE),IF(AND(107&lt;=Y621,Y621&lt;143),VLOOKUP($W621,日射量と図３!$E$6:$H$34,4,TRUE),VLOOKUP($W621,日射量と図３!$E$6:$I$34,5,TRUE))))))</f>
        <v/>
      </c>
      <c r="AB621" s="4" t="str">
        <f>IF($V621="","",IF(Z621&lt;36,0,IF(AND(36&lt;=Z621,Z621&lt;71),VLOOKUP($W621,日射量と図３!$E$6:$F$34,2,TRUE),IF(AND(71&lt;=Z621,Z621&lt;107),VLOOKUP($W621,日射量と図３!$E$6:$G$34,3,TRUE),IF(AND(107&lt;=Z621,Z621&lt;143),VLOOKUP($W621,日射量と図３!$E$6:$H$34,4,TRUE),VLOOKUP($W621,日射量と図３!$E$6:$I$34,5,TRUE))))))</f>
        <v/>
      </c>
      <c r="AC621" s="382" t="str">
        <f t="shared" si="120"/>
        <v/>
      </c>
      <c r="AD621" s="382" t="str">
        <f t="shared" si="121"/>
        <v/>
      </c>
    </row>
    <row r="622" spans="11:30" ht="13.5" customHeight="1">
      <c r="K622" s="4">
        <f t="shared" si="114"/>
        <v>6</v>
      </c>
      <c r="L622" s="34">
        <v>43277</v>
      </c>
      <c r="M622" s="4">
        <v>26</v>
      </c>
      <c r="N622" s="4">
        <v>19</v>
      </c>
      <c r="O622" s="31">
        <v>0.75</v>
      </c>
      <c r="P622" s="35">
        <v>24.87</v>
      </c>
      <c r="Q622" s="36">
        <f t="shared" si="115"/>
        <v>16</v>
      </c>
      <c r="R622" s="4">
        <f t="shared" si="116"/>
        <v>0</v>
      </c>
      <c r="S622" s="31">
        <f t="shared" si="122"/>
        <v>0.19388888888888889</v>
      </c>
      <c r="T622" s="31">
        <f t="shared" si="123"/>
        <v>0.79240740740740734</v>
      </c>
      <c r="U622" s="4">
        <f t="shared" si="117"/>
        <v>0</v>
      </c>
      <c r="V622" s="4" t="str">
        <f t="shared" si="118"/>
        <v/>
      </c>
      <c r="W622" s="18" t="str">
        <f>IF(V622="","",VLOOKUP(L622,日射量と図３!$A$4:$C$368,3,TRUE)*238.85/100)</f>
        <v/>
      </c>
      <c r="X622" s="4" t="str">
        <f t="shared" si="119"/>
        <v/>
      </c>
      <c r="Y622" s="4" t="str">
        <f t="shared" si="124"/>
        <v/>
      </c>
      <c r="Z622" s="4" t="str">
        <f t="shared" si="125"/>
        <v/>
      </c>
      <c r="AA622" s="4" t="str">
        <f>IF($V622="","",IF(Y622&lt;36,0,IF(AND(36&lt;=Y622,Y622&lt;71),VLOOKUP($W622,日射量と図３!$E$6:$F$34,2,TRUE),IF(AND(71&lt;=Y622,Y622&lt;107),VLOOKUP($W622,日射量と図３!$E$6:$G$34,3,TRUE),IF(AND(107&lt;=Y622,Y622&lt;143),VLOOKUP($W622,日射量と図３!$E$6:$H$34,4,TRUE),VLOOKUP($W622,日射量と図３!$E$6:$I$34,5,TRUE))))))</f>
        <v/>
      </c>
      <c r="AB622" s="4" t="str">
        <f>IF($V622="","",IF(Z622&lt;36,0,IF(AND(36&lt;=Z622,Z622&lt;71),VLOOKUP($W622,日射量と図３!$E$6:$F$34,2,TRUE),IF(AND(71&lt;=Z622,Z622&lt;107),VLOOKUP($W622,日射量と図３!$E$6:$G$34,3,TRUE),IF(AND(107&lt;=Z622,Z622&lt;143),VLOOKUP($W622,日射量と図３!$E$6:$H$34,4,TRUE),VLOOKUP($W622,日射量と図３!$E$6:$I$34,5,TRUE))))))</f>
        <v/>
      </c>
      <c r="AC622" s="382" t="str">
        <f t="shared" si="120"/>
        <v/>
      </c>
      <c r="AD622" s="382" t="str">
        <f t="shared" si="121"/>
        <v/>
      </c>
    </row>
    <row r="623" spans="11:30" ht="13.5" customHeight="1">
      <c r="K623" s="4">
        <f t="shared" si="114"/>
        <v>6</v>
      </c>
      <c r="L623" s="34">
        <v>43277</v>
      </c>
      <c r="M623" s="4">
        <v>26</v>
      </c>
      <c r="N623" s="4">
        <v>20</v>
      </c>
      <c r="O623" s="31">
        <v>0.79166666666666663</v>
      </c>
      <c r="P623" s="35">
        <v>24.340000000000003</v>
      </c>
      <c r="Q623" s="36">
        <f t="shared" si="115"/>
        <v>16</v>
      </c>
      <c r="R623" s="4">
        <f t="shared" si="116"/>
        <v>0</v>
      </c>
      <c r="S623" s="31">
        <f t="shared" si="122"/>
        <v>0.19388888888888889</v>
      </c>
      <c r="T623" s="31">
        <f t="shared" si="123"/>
        <v>0.79240740740740734</v>
      </c>
      <c r="U623" s="4">
        <f t="shared" si="117"/>
        <v>0</v>
      </c>
      <c r="V623" s="4" t="str">
        <f t="shared" si="118"/>
        <v/>
      </c>
      <c r="W623" s="18" t="str">
        <f>IF(V623="","",VLOOKUP(L623,日射量と図３!$A$4:$C$368,3,TRUE)*238.85/100)</f>
        <v/>
      </c>
      <c r="X623" s="4" t="str">
        <f t="shared" si="119"/>
        <v/>
      </c>
      <c r="Y623" s="4" t="str">
        <f t="shared" si="124"/>
        <v/>
      </c>
      <c r="Z623" s="4" t="str">
        <f t="shared" si="125"/>
        <v/>
      </c>
      <c r="AA623" s="4" t="str">
        <f>IF($V623="","",IF(Y623&lt;36,0,IF(AND(36&lt;=Y623,Y623&lt;71),VLOOKUP($W623,日射量と図３!$E$6:$F$34,2,TRUE),IF(AND(71&lt;=Y623,Y623&lt;107),VLOOKUP($W623,日射量と図３!$E$6:$G$34,3,TRUE),IF(AND(107&lt;=Y623,Y623&lt;143),VLOOKUP($W623,日射量と図３!$E$6:$H$34,4,TRUE),VLOOKUP($W623,日射量と図３!$E$6:$I$34,5,TRUE))))))</f>
        <v/>
      </c>
      <c r="AB623" s="4" t="str">
        <f>IF($V623="","",IF(Z623&lt;36,0,IF(AND(36&lt;=Z623,Z623&lt;71),VLOOKUP($W623,日射量と図３!$E$6:$F$34,2,TRUE),IF(AND(71&lt;=Z623,Z623&lt;107),VLOOKUP($W623,日射量と図３!$E$6:$G$34,3,TRUE),IF(AND(107&lt;=Z623,Z623&lt;143),VLOOKUP($W623,日射量と図３!$E$6:$H$34,4,TRUE),VLOOKUP($W623,日射量と図３!$E$6:$I$34,5,TRUE))))))</f>
        <v/>
      </c>
      <c r="AC623" s="382" t="str">
        <f t="shared" si="120"/>
        <v/>
      </c>
      <c r="AD623" s="382" t="str">
        <f t="shared" si="121"/>
        <v/>
      </c>
    </row>
    <row r="624" spans="11:30" ht="13.5" customHeight="1">
      <c r="K624" s="4">
        <f t="shared" si="114"/>
        <v>6</v>
      </c>
      <c r="L624" s="34">
        <v>43277</v>
      </c>
      <c r="M624" s="4">
        <v>26</v>
      </c>
      <c r="N624" s="4">
        <v>21</v>
      </c>
      <c r="O624" s="31">
        <v>0.83333333333333337</v>
      </c>
      <c r="P624" s="35">
        <v>23.95</v>
      </c>
      <c r="Q624" s="36">
        <f t="shared" si="115"/>
        <v>16</v>
      </c>
      <c r="R624" s="4">
        <f t="shared" si="116"/>
        <v>0</v>
      </c>
      <c r="S624" s="31">
        <f t="shared" si="122"/>
        <v>0.19388888888888889</v>
      </c>
      <c r="T624" s="31">
        <f t="shared" si="123"/>
        <v>0.79240740740740734</v>
      </c>
      <c r="U624" s="4">
        <f t="shared" si="117"/>
        <v>0</v>
      </c>
      <c r="V624" s="4" t="str">
        <f t="shared" si="118"/>
        <v/>
      </c>
      <c r="W624" s="18" t="str">
        <f>IF(V624="","",VLOOKUP(L624,日射量と図３!$A$4:$C$368,3,TRUE)*238.85/100)</f>
        <v/>
      </c>
      <c r="X624" s="4" t="str">
        <f t="shared" si="119"/>
        <v/>
      </c>
      <c r="Y624" s="4" t="str">
        <f t="shared" si="124"/>
        <v/>
      </c>
      <c r="Z624" s="4" t="str">
        <f t="shared" si="125"/>
        <v/>
      </c>
      <c r="AA624" s="4" t="str">
        <f>IF($V624="","",IF(Y624&lt;36,0,IF(AND(36&lt;=Y624,Y624&lt;71),VLOOKUP($W624,日射量と図３!$E$6:$F$34,2,TRUE),IF(AND(71&lt;=Y624,Y624&lt;107),VLOOKUP($W624,日射量と図３!$E$6:$G$34,3,TRUE),IF(AND(107&lt;=Y624,Y624&lt;143),VLOOKUP($W624,日射量と図３!$E$6:$H$34,4,TRUE),VLOOKUP($W624,日射量と図３!$E$6:$I$34,5,TRUE))))))</f>
        <v/>
      </c>
      <c r="AB624" s="4" t="str">
        <f>IF($V624="","",IF(Z624&lt;36,0,IF(AND(36&lt;=Z624,Z624&lt;71),VLOOKUP($W624,日射量と図３!$E$6:$F$34,2,TRUE),IF(AND(71&lt;=Z624,Z624&lt;107),VLOOKUP($W624,日射量と図３!$E$6:$G$34,3,TRUE),IF(AND(107&lt;=Z624,Z624&lt;143),VLOOKUP($W624,日射量と図３!$E$6:$H$34,4,TRUE),VLOOKUP($W624,日射量と図３!$E$6:$I$34,5,TRUE))))))</f>
        <v/>
      </c>
      <c r="AC624" s="382" t="str">
        <f t="shared" si="120"/>
        <v/>
      </c>
      <c r="AD624" s="382" t="str">
        <f t="shared" si="121"/>
        <v/>
      </c>
    </row>
    <row r="625" spans="11:30" ht="13.5" customHeight="1">
      <c r="K625" s="4">
        <f t="shared" si="114"/>
        <v>6</v>
      </c>
      <c r="L625" s="34">
        <v>43277</v>
      </c>
      <c r="M625" s="4">
        <v>26</v>
      </c>
      <c r="N625" s="4">
        <v>22</v>
      </c>
      <c r="O625" s="31">
        <v>0.875</v>
      </c>
      <c r="P625" s="35">
        <v>23.589999999999996</v>
      </c>
      <c r="Q625" s="36">
        <f t="shared" si="115"/>
        <v>16</v>
      </c>
      <c r="R625" s="4">
        <f t="shared" si="116"/>
        <v>0</v>
      </c>
      <c r="S625" s="31">
        <f t="shared" si="122"/>
        <v>0.19388888888888889</v>
      </c>
      <c r="T625" s="31">
        <f t="shared" si="123"/>
        <v>0.79240740740740734</v>
      </c>
      <c r="U625" s="4">
        <f t="shared" si="117"/>
        <v>0</v>
      </c>
      <c r="V625" s="4" t="str">
        <f t="shared" si="118"/>
        <v/>
      </c>
      <c r="W625" s="18" t="str">
        <f>IF(V625="","",VLOOKUP(L625,日射量と図３!$A$4:$C$368,3,TRUE)*238.85/100)</f>
        <v/>
      </c>
      <c r="X625" s="4" t="str">
        <f t="shared" si="119"/>
        <v/>
      </c>
      <c r="Y625" s="4" t="str">
        <f t="shared" si="124"/>
        <v/>
      </c>
      <c r="Z625" s="4" t="str">
        <f t="shared" si="125"/>
        <v/>
      </c>
      <c r="AA625" s="4" t="str">
        <f>IF($V625="","",IF(Y625&lt;36,0,IF(AND(36&lt;=Y625,Y625&lt;71),VLOOKUP($W625,日射量と図３!$E$6:$F$34,2,TRUE),IF(AND(71&lt;=Y625,Y625&lt;107),VLOOKUP($W625,日射量と図３!$E$6:$G$34,3,TRUE),IF(AND(107&lt;=Y625,Y625&lt;143),VLOOKUP($W625,日射量と図３!$E$6:$H$34,4,TRUE),VLOOKUP($W625,日射量と図３!$E$6:$I$34,5,TRUE))))))</f>
        <v/>
      </c>
      <c r="AB625" s="4" t="str">
        <f>IF($V625="","",IF(Z625&lt;36,0,IF(AND(36&lt;=Z625,Z625&lt;71),VLOOKUP($W625,日射量と図３!$E$6:$F$34,2,TRUE),IF(AND(71&lt;=Z625,Z625&lt;107),VLOOKUP($W625,日射量と図３!$E$6:$G$34,3,TRUE),IF(AND(107&lt;=Z625,Z625&lt;143),VLOOKUP($W625,日射量と図３!$E$6:$H$34,4,TRUE),VLOOKUP($W625,日射量と図３!$E$6:$I$34,5,TRUE))))))</f>
        <v/>
      </c>
      <c r="AC625" s="382" t="str">
        <f t="shared" si="120"/>
        <v/>
      </c>
      <c r="AD625" s="382" t="str">
        <f t="shared" si="121"/>
        <v/>
      </c>
    </row>
    <row r="626" spans="11:30" ht="13.5" customHeight="1">
      <c r="K626" s="4">
        <f t="shared" si="114"/>
        <v>6</v>
      </c>
      <c r="L626" s="34">
        <v>43277</v>
      </c>
      <c r="M626" s="4">
        <v>26</v>
      </c>
      <c r="N626" s="4">
        <v>23</v>
      </c>
      <c r="O626" s="31">
        <v>0.91666666666666663</v>
      </c>
      <c r="P626" s="35">
        <v>23.37</v>
      </c>
      <c r="Q626" s="36">
        <f t="shared" si="115"/>
        <v>13</v>
      </c>
      <c r="R626" s="4">
        <f t="shared" si="116"/>
        <v>0</v>
      </c>
      <c r="S626" s="31">
        <f t="shared" si="122"/>
        <v>0.19388888888888889</v>
      </c>
      <c r="T626" s="31">
        <f t="shared" si="123"/>
        <v>0.79240740740740734</v>
      </c>
      <c r="U626" s="4">
        <f t="shared" si="117"/>
        <v>0</v>
      </c>
      <c r="V626" s="4" t="str">
        <f t="shared" si="118"/>
        <v/>
      </c>
      <c r="W626" s="18" t="str">
        <f>IF(V626="","",VLOOKUP(L626,日射量と図３!$A$4:$C$368,3,TRUE)*238.85/100)</f>
        <v/>
      </c>
      <c r="X626" s="4" t="str">
        <f t="shared" si="119"/>
        <v/>
      </c>
      <c r="Y626" s="4" t="str">
        <f t="shared" si="124"/>
        <v/>
      </c>
      <c r="Z626" s="4" t="str">
        <f t="shared" si="125"/>
        <v/>
      </c>
      <c r="AA626" s="4" t="str">
        <f>IF($V626="","",IF(Y626&lt;36,0,IF(AND(36&lt;=Y626,Y626&lt;71),VLOOKUP($W626,日射量と図３!$E$6:$F$34,2,TRUE),IF(AND(71&lt;=Y626,Y626&lt;107),VLOOKUP($W626,日射量と図３!$E$6:$G$34,3,TRUE),IF(AND(107&lt;=Y626,Y626&lt;143),VLOOKUP($W626,日射量と図３!$E$6:$H$34,4,TRUE),VLOOKUP($W626,日射量と図３!$E$6:$I$34,5,TRUE))))))</f>
        <v/>
      </c>
      <c r="AB626" s="4" t="str">
        <f>IF($V626="","",IF(Z626&lt;36,0,IF(AND(36&lt;=Z626,Z626&lt;71),VLOOKUP($W626,日射量と図３!$E$6:$F$34,2,TRUE),IF(AND(71&lt;=Z626,Z626&lt;107),VLOOKUP($W626,日射量と図３!$E$6:$G$34,3,TRUE),IF(AND(107&lt;=Z626,Z626&lt;143),VLOOKUP($W626,日射量と図３!$E$6:$H$34,4,TRUE),VLOOKUP($W626,日射量と図３!$E$6:$I$34,5,TRUE))))))</f>
        <v/>
      </c>
      <c r="AC626" s="382" t="str">
        <f t="shared" si="120"/>
        <v/>
      </c>
      <c r="AD626" s="382" t="str">
        <f t="shared" si="121"/>
        <v/>
      </c>
    </row>
    <row r="627" spans="11:30" ht="13.5" customHeight="1">
      <c r="K627" s="4">
        <f t="shared" si="114"/>
        <v>6</v>
      </c>
      <c r="L627" s="34">
        <v>43277</v>
      </c>
      <c r="M627" s="4">
        <v>26</v>
      </c>
      <c r="N627" s="4">
        <v>24</v>
      </c>
      <c r="O627" s="31">
        <v>0.95833333333333337</v>
      </c>
      <c r="P627" s="35">
        <v>23.04</v>
      </c>
      <c r="Q627" s="36">
        <f t="shared" si="115"/>
        <v>13</v>
      </c>
      <c r="R627" s="4">
        <f t="shared" si="116"/>
        <v>0</v>
      </c>
      <c r="S627" s="31">
        <f t="shared" si="122"/>
        <v>0.19388888888888889</v>
      </c>
      <c r="T627" s="31">
        <f t="shared" si="123"/>
        <v>0.79240740740740734</v>
      </c>
      <c r="U627" s="4">
        <f t="shared" si="117"/>
        <v>0</v>
      </c>
      <c r="V627" s="4" t="str">
        <f t="shared" si="118"/>
        <v/>
      </c>
      <c r="W627" s="18" t="str">
        <f>IF(V627="","",VLOOKUP(L627,日射量と図３!$A$4:$C$368,3,TRUE)*238.85/100)</f>
        <v/>
      </c>
      <c r="X627" s="4" t="str">
        <f t="shared" si="119"/>
        <v/>
      </c>
      <c r="Y627" s="4" t="str">
        <f t="shared" si="124"/>
        <v/>
      </c>
      <c r="Z627" s="4" t="str">
        <f t="shared" si="125"/>
        <v/>
      </c>
      <c r="AA627" s="4" t="str">
        <f>IF($V627="","",IF(Y627&lt;36,0,IF(AND(36&lt;=Y627,Y627&lt;71),VLOOKUP($W627,日射量と図３!$E$6:$F$34,2,TRUE),IF(AND(71&lt;=Y627,Y627&lt;107),VLOOKUP($W627,日射量と図３!$E$6:$G$34,3,TRUE),IF(AND(107&lt;=Y627,Y627&lt;143),VLOOKUP($W627,日射量と図３!$E$6:$H$34,4,TRUE),VLOOKUP($W627,日射量と図３!$E$6:$I$34,5,TRUE))))))</f>
        <v/>
      </c>
      <c r="AB627" s="4" t="str">
        <f>IF($V627="","",IF(Z627&lt;36,0,IF(AND(36&lt;=Z627,Z627&lt;71),VLOOKUP($W627,日射量と図３!$E$6:$F$34,2,TRUE),IF(AND(71&lt;=Z627,Z627&lt;107),VLOOKUP($W627,日射量と図３!$E$6:$G$34,3,TRUE),IF(AND(107&lt;=Z627,Z627&lt;143),VLOOKUP($W627,日射量と図３!$E$6:$H$34,4,TRUE),VLOOKUP($W627,日射量と図３!$E$6:$I$34,5,TRUE))))))</f>
        <v/>
      </c>
      <c r="AC627" s="382" t="str">
        <f t="shared" si="120"/>
        <v/>
      </c>
      <c r="AD627" s="382" t="str">
        <f t="shared" si="121"/>
        <v/>
      </c>
    </row>
    <row r="628" spans="11:30" ht="13.5" customHeight="1">
      <c r="K628" s="4">
        <f t="shared" si="114"/>
        <v>6</v>
      </c>
      <c r="L628" s="34">
        <v>43278</v>
      </c>
      <c r="M628" s="4">
        <v>27</v>
      </c>
      <c r="N628" s="4">
        <v>1</v>
      </c>
      <c r="O628" s="31">
        <v>0</v>
      </c>
      <c r="P628" s="35">
        <v>22.720000000000002</v>
      </c>
      <c r="Q628" s="36">
        <f t="shared" si="115"/>
        <v>13</v>
      </c>
      <c r="R628" s="4">
        <f t="shared" si="116"/>
        <v>0</v>
      </c>
      <c r="S628" s="31">
        <f t="shared" si="122"/>
        <v>0.19388888888888889</v>
      </c>
      <c r="T628" s="31">
        <f t="shared" si="123"/>
        <v>0.79240740740740734</v>
      </c>
      <c r="U628" s="4">
        <f t="shared" si="117"/>
        <v>0</v>
      </c>
      <c r="V628" s="4">
        <f t="shared" si="118"/>
        <v>0</v>
      </c>
      <c r="W628" s="18">
        <f>IF(V628="","",VLOOKUP(L628,日射量と図３!$A$4:$C$368,3,TRUE)*238.85/100)</f>
        <v>40.604500000000002</v>
      </c>
      <c r="X628" s="4">
        <f t="shared" si="119"/>
        <v>14</v>
      </c>
      <c r="Y628" s="4">
        <f t="shared" si="124"/>
        <v>0</v>
      </c>
      <c r="Z628" s="4">
        <f t="shared" si="125"/>
        <v>0</v>
      </c>
      <c r="AA628" s="4">
        <f>IF($V628="","",IF(Y628&lt;36,0,IF(AND(36&lt;=Y628,Y628&lt;71),VLOOKUP($W628,日射量と図３!$E$6:$F$34,2,TRUE),IF(AND(71&lt;=Y628,Y628&lt;107),VLOOKUP($W628,日射量と図３!$E$6:$G$34,3,TRUE),IF(AND(107&lt;=Y628,Y628&lt;143),VLOOKUP($W628,日射量と図３!$E$6:$H$34,4,TRUE),VLOOKUP($W628,日射量と図３!$E$6:$I$34,5,TRUE))))))</f>
        <v>0</v>
      </c>
      <c r="AB628" s="4">
        <f>IF($V628="","",IF(Z628&lt;36,0,IF(AND(36&lt;=Z628,Z628&lt;71),VLOOKUP($W628,日射量と図３!$E$6:$F$34,2,TRUE),IF(AND(71&lt;=Z628,Z628&lt;107),VLOOKUP($W628,日射量と図３!$E$6:$G$34,3,TRUE),IF(AND(107&lt;=Z628,Z628&lt;143),VLOOKUP($W628,日射量と図３!$E$6:$H$34,4,TRUE),VLOOKUP($W628,日射量と図３!$E$6:$I$34,5,TRUE))))))</f>
        <v>0</v>
      </c>
      <c r="AC628" s="382">
        <f t="shared" si="120"/>
        <v>0</v>
      </c>
      <c r="AD628" s="382">
        <f t="shared" si="121"/>
        <v>0</v>
      </c>
    </row>
    <row r="629" spans="11:30" ht="13.5" customHeight="1">
      <c r="K629" s="4">
        <f t="shared" si="114"/>
        <v>6</v>
      </c>
      <c r="L629" s="34">
        <v>43278</v>
      </c>
      <c r="M629" s="4">
        <v>27</v>
      </c>
      <c r="N629" s="4">
        <v>2</v>
      </c>
      <c r="O629" s="31">
        <v>4.1666666666666664E-2</v>
      </c>
      <c r="P629" s="35">
        <v>22.520000000000003</v>
      </c>
      <c r="Q629" s="36">
        <f t="shared" si="115"/>
        <v>13</v>
      </c>
      <c r="R629" s="4">
        <f t="shared" si="116"/>
        <v>0</v>
      </c>
      <c r="S629" s="31">
        <f t="shared" si="122"/>
        <v>0.19388888888888889</v>
      </c>
      <c r="T629" s="31">
        <f t="shared" si="123"/>
        <v>0.79240740740740734</v>
      </c>
      <c r="U629" s="4">
        <f t="shared" si="117"/>
        <v>0</v>
      </c>
      <c r="V629" s="4" t="str">
        <f t="shared" si="118"/>
        <v/>
      </c>
      <c r="W629" s="18" t="str">
        <f>IF(V629="","",VLOOKUP(L629,日射量と図３!$A$4:$C$368,3,TRUE)*238.85/100)</f>
        <v/>
      </c>
      <c r="X629" s="4" t="str">
        <f t="shared" si="119"/>
        <v/>
      </c>
      <c r="Y629" s="4" t="str">
        <f t="shared" si="124"/>
        <v/>
      </c>
      <c r="Z629" s="4" t="str">
        <f t="shared" si="125"/>
        <v/>
      </c>
      <c r="AA629" s="4" t="str">
        <f>IF($V629="","",IF(Y629&lt;36,0,IF(AND(36&lt;=Y629,Y629&lt;71),VLOOKUP($W629,日射量と図３!$E$6:$F$34,2,TRUE),IF(AND(71&lt;=Y629,Y629&lt;107),VLOOKUP($W629,日射量と図３!$E$6:$G$34,3,TRUE),IF(AND(107&lt;=Y629,Y629&lt;143),VLOOKUP($W629,日射量と図３!$E$6:$H$34,4,TRUE),VLOOKUP($W629,日射量と図３!$E$6:$I$34,5,TRUE))))))</f>
        <v/>
      </c>
      <c r="AB629" s="4" t="str">
        <f>IF($V629="","",IF(Z629&lt;36,0,IF(AND(36&lt;=Z629,Z629&lt;71),VLOOKUP($W629,日射量と図３!$E$6:$F$34,2,TRUE),IF(AND(71&lt;=Z629,Z629&lt;107),VLOOKUP($W629,日射量と図３!$E$6:$G$34,3,TRUE),IF(AND(107&lt;=Z629,Z629&lt;143),VLOOKUP($W629,日射量と図３!$E$6:$H$34,4,TRUE),VLOOKUP($W629,日射量と図３!$E$6:$I$34,5,TRUE))))))</f>
        <v/>
      </c>
      <c r="AC629" s="382" t="str">
        <f t="shared" si="120"/>
        <v/>
      </c>
      <c r="AD629" s="382" t="str">
        <f t="shared" si="121"/>
        <v/>
      </c>
    </row>
    <row r="630" spans="11:30" ht="13.5" customHeight="1">
      <c r="K630" s="4">
        <f t="shared" si="114"/>
        <v>6</v>
      </c>
      <c r="L630" s="34">
        <v>43278</v>
      </c>
      <c r="M630" s="4">
        <v>27</v>
      </c>
      <c r="N630" s="4">
        <v>3</v>
      </c>
      <c r="O630" s="31">
        <v>8.3333333333333329E-2</v>
      </c>
      <c r="P630" s="35">
        <v>22.15</v>
      </c>
      <c r="Q630" s="36">
        <f t="shared" si="115"/>
        <v>13</v>
      </c>
      <c r="R630" s="4">
        <f t="shared" si="116"/>
        <v>0</v>
      </c>
      <c r="S630" s="31">
        <f t="shared" si="122"/>
        <v>0.19388888888888889</v>
      </c>
      <c r="T630" s="31">
        <f t="shared" si="123"/>
        <v>0.79240740740740734</v>
      </c>
      <c r="U630" s="4">
        <f t="shared" si="117"/>
        <v>0</v>
      </c>
      <c r="V630" s="4" t="str">
        <f t="shared" si="118"/>
        <v/>
      </c>
      <c r="W630" s="18" t="str">
        <f>IF(V630="","",VLOOKUP(L630,日射量と図３!$A$4:$C$368,3,TRUE)*238.85/100)</f>
        <v/>
      </c>
      <c r="X630" s="4" t="str">
        <f t="shared" si="119"/>
        <v/>
      </c>
      <c r="Y630" s="4" t="str">
        <f t="shared" si="124"/>
        <v/>
      </c>
      <c r="Z630" s="4" t="str">
        <f t="shared" si="125"/>
        <v/>
      </c>
      <c r="AA630" s="4" t="str">
        <f>IF($V630="","",IF(Y630&lt;36,0,IF(AND(36&lt;=Y630,Y630&lt;71),VLOOKUP($W630,日射量と図３!$E$6:$F$34,2,TRUE),IF(AND(71&lt;=Y630,Y630&lt;107),VLOOKUP($W630,日射量と図３!$E$6:$G$34,3,TRUE),IF(AND(107&lt;=Y630,Y630&lt;143),VLOOKUP($W630,日射量と図３!$E$6:$H$34,4,TRUE),VLOOKUP($W630,日射量と図３!$E$6:$I$34,5,TRUE))))))</f>
        <v/>
      </c>
      <c r="AB630" s="4" t="str">
        <f>IF($V630="","",IF(Z630&lt;36,0,IF(AND(36&lt;=Z630,Z630&lt;71),VLOOKUP($W630,日射量と図３!$E$6:$F$34,2,TRUE),IF(AND(71&lt;=Z630,Z630&lt;107),VLOOKUP($W630,日射量と図３!$E$6:$G$34,3,TRUE),IF(AND(107&lt;=Z630,Z630&lt;143),VLOOKUP($W630,日射量と図３!$E$6:$H$34,4,TRUE),VLOOKUP($W630,日射量と図３!$E$6:$I$34,5,TRUE))))))</f>
        <v/>
      </c>
      <c r="AC630" s="382" t="str">
        <f t="shared" si="120"/>
        <v/>
      </c>
      <c r="AD630" s="382" t="str">
        <f t="shared" si="121"/>
        <v/>
      </c>
    </row>
    <row r="631" spans="11:30" ht="13.5" customHeight="1">
      <c r="K631" s="4">
        <f t="shared" si="114"/>
        <v>6</v>
      </c>
      <c r="L631" s="34">
        <v>43278</v>
      </c>
      <c r="M631" s="4">
        <v>27</v>
      </c>
      <c r="N631" s="4">
        <v>4</v>
      </c>
      <c r="O631" s="31">
        <v>0.125</v>
      </c>
      <c r="P631" s="35">
        <v>21.990000000000002</v>
      </c>
      <c r="Q631" s="36">
        <f t="shared" si="115"/>
        <v>13</v>
      </c>
      <c r="R631" s="4">
        <f t="shared" si="116"/>
        <v>0</v>
      </c>
      <c r="S631" s="31">
        <f t="shared" si="122"/>
        <v>0.19388888888888889</v>
      </c>
      <c r="T631" s="31">
        <f t="shared" si="123"/>
        <v>0.79240740740740734</v>
      </c>
      <c r="U631" s="4">
        <f t="shared" si="117"/>
        <v>0</v>
      </c>
      <c r="V631" s="4" t="str">
        <f t="shared" si="118"/>
        <v/>
      </c>
      <c r="W631" s="18" t="str">
        <f>IF(V631="","",VLOOKUP(L631,日射量と図３!$A$4:$C$368,3,TRUE)*238.85/100)</f>
        <v/>
      </c>
      <c r="X631" s="4" t="str">
        <f t="shared" si="119"/>
        <v/>
      </c>
      <c r="Y631" s="4" t="str">
        <f t="shared" si="124"/>
        <v/>
      </c>
      <c r="Z631" s="4" t="str">
        <f t="shared" si="125"/>
        <v/>
      </c>
      <c r="AA631" s="4" t="str">
        <f>IF($V631="","",IF(Y631&lt;36,0,IF(AND(36&lt;=Y631,Y631&lt;71),VLOOKUP($W631,日射量と図３!$E$6:$F$34,2,TRUE),IF(AND(71&lt;=Y631,Y631&lt;107),VLOOKUP($W631,日射量と図３!$E$6:$G$34,3,TRUE),IF(AND(107&lt;=Y631,Y631&lt;143),VLOOKUP($W631,日射量と図３!$E$6:$H$34,4,TRUE),VLOOKUP($W631,日射量と図３!$E$6:$I$34,5,TRUE))))))</f>
        <v/>
      </c>
      <c r="AB631" s="4" t="str">
        <f>IF($V631="","",IF(Z631&lt;36,0,IF(AND(36&lt;=Z631,Z631&lt;71),VLOOKUP($W631,日射量と図３!$E$6:$F$34,2,TRUE),IF(AND(71&lt;=Z631,Z631&lt;107),VLOOKUP($W631,日射量と図３!$E$6:$G$34,3,TRUE),IF(AND(107&lt;=Z631,Z631&lt;143),VLOOKUP($W631,日射量と図３!$E$6:$H$34,4,TRUE),VLOOKUP($W631,日射量と図３!$E$6:$I$34,5,TRUE))))))</f>
        <v/>
      </c>
      <c r="AC631" s="382" t="str">
        <f t="shared" si="120"/>
        <v/>
      </c>
      <c r="AD631" s="382" t="str">
        <f t="shared" si="121"/>
        <v/>
      </c>
    </row>
    <row r="632" spans="11:30" ht="13.5" customHeight="1">
      <c r="K632" s="4">
        <f t="shared" si="114"/>
        <v>6</v>
      </c>
      <c r="L632" s="34">
        <v>43278</v>
      </c>
      <c r="M632" s="4">
        <v>27</v>
      </c>
      <c r="N632" s="4">
        <v>5</v>
      </c>
      <c r="O632" s="31">
        <v>0.16666666666666666</v>
      </c>
      <c r="P632" s="35">
        <v>21.9</v>
      </c>
      <c r="Q632" s="36">
        <f t="shared" si="115"/>
        <v>15</v>
      </c>
      <c r="R632" s="4">
        <f t="shared" si="116"/>
        <v>0</v>
      </c>
      <c r="S632" s="31">
        <f t="shared" si="122"/>
        <v>0.19388888888888889</v>
      </c>
      <c r="T632" s="31">
        <f t="shared" si="123"/>
        <v>0.79240740740740734</v>
      </c>
      <c r="U632" s="4">
        <f t="shared" si="117"/>
        <v>0</v>
      </c>
      <c r="V632" s="4" t="str">
        <f t="shared" si="118"/>
        <v/>
      </c>
      <c r="W632" s="18" t="str">
        <f>IF(V632="","",VLOOKUP(L632,日射量と図３!$A$4:$C$368,3,TRUE)*238.85/100)</f>
        <v/>
      </c>
      <c r="X632" s="4" t="str">
        <f t="shared" si="119"/>
        <v/>
      </c>
      <c r="Y632" s="4" t="str">
        <f t="shared" si="124"/>
        <v/>
      </c>
      <c r="Z632" s="4" t="str">
        <f t="shared" si="125"/>
        <v/>
      </c>
      <c r="AA632" s="4" t="str">
        <f>IF($V632="","",IF(Y632&lt;36,0,IF(AND(36&lt;=Y632,Y632&lt;71),VLOOKUP($W632,日射量と図３!$E$6:$F$34,2,TRUE),IF(AND(71&lt;=Y632,Y632&lt;107),VLOOKUP($W632,日射量と図３!$E$6:$G$34,3,TRUE),IF(AND(107&lt;=Y632,Y632&lt;143),VLOOKUP($W632,日射量と図３!$E$6:$H$34,4,TRUE),VLOOKUP($W632,日射量と図３!$E$6:$I$34,5,TRUE))))))</f>
        <v/>
      </c>
      <c r="AB632" s="4" t="str">
        <f>IF($V632="","",IF(Z632&lt;36,0,IF(AND(36&lt;=Z632,Z632&lt;71),VLOOKUP($W632,日射量と図３!$E$6:$F$34,2,TRUE),IF(AND(71&lt;=Z632,Z632&lt;107),VLOOKUP($W632,日射量と図３!$E$6:$G$34,3,TRUE),IF(AND(107&lt;=Z632,Z632&lt;143),VLOOKUP($W632,日射量と図３!$E$6:$H$34,4,TRUE),VLOOKUP($W632,日射量と図３!$E$6:$I$34,5,TRUE))))))</f>
        <v/>
      </c>
      <c r="AC632" s="382" t="str">
        <f t="shared" si="120"/>
        <v/>
      </c>
      <c r="AD632" s="382" t="str">
        <f t="shared" si="121"/>
        <v/>
      </c>
    </row>
    <row r="633" spans="11:30" ht="13.5" customHeight="1">
      <c r="K633" s="4">
        <f t="shared" si="114"/>
        <v>6</v>
      </c>
      <c r="L633" s="34">
        <v>43278</v>
      </c>
      <c r="M633" s="4">
        <v>27</v>
      </c>
      <c r="N633" s="4">
        <v>6</v>
      </c>
      <c r="O633" s="31">
        <v>0.20833333333333334</v>
      </c>
      <c r="P633" s="35">
        <v>21.8</v>
      </c>
      <c r="Q633" s="36">
        <f t="shared" si="115"/>
        <v>15</v>
      </c>
      <c r="R633" s="4">
        <f t="shared" si="116"/>
        <v>0</v>
      </c>
      <c r="S633" s="31">
        <f t="shared" si="122"/>
        <v>0.19388888888888889</v>
      </c>
      <c r="T633" s="31">
        <f t="shared" si="123"/>
        <v>0.79240740740740734</v>
      </c>
      <c r="U633" s="4">
        <f t="shared" si="117"/>
        <v>0</v>
      </c>
      <c r="V633" s="4" t="str">
        <f t="shared" si="118"/>
        <v/>
      </c>
      <c r="W633" s="18" t="str">
        <f>IF(V633="","",VLOOKUP(L633,日射量と図３!$A$4:$C$368,3,TRUE)*238.85/100)</f>
        <v/>
      </c>
      <c r="X633" s="4" t="str">
        <f t="shared" si="119"/>
        <v/>
      </c>
      <c r="Y633" s="4" t="str">
        <f t="shared" si="124"/>
        <v/>
      </c>
      <c r="Z633" s="4" t="str">
        <f t="shared" si="125"/>
        <v/>
      </c>
      <c r="AA633" s="4" t="str">
        <f>IF($V633="","",IF(Y633&lt;36,0,IF(AND(36&lt;=Y633,Y633&lt;71),VLOOKUP($W633,日射量と図３!$E$6:$F$34,2,TRUE),IF(AND(71&lt;=Y633,Y633&lt;107),VLOOKUP($W633,日射量と図３!$E$6:$G$34,3,TRUE),IF(AND(107&lt;=Y633,Y633&lt;143),VLOOKUP($W633,日射量と図３!$E$6:$H$34,4,TRUE),VLOOKUP($W633,日射量と図３!$E$6:$I$34,5,TRUE))))))</f>
        <v/>
      </c>
      <c r="AB633" s="4" t="str">
        <f>IF($V633="","",IF(Z633&lt;36,0,IF(AND(36&lt;=Z633,Z633&lt;71),VLOOKUP($W633,日射量と図３!$E$6:$F$34,2,TRUE),IF(AND(71&lt;=Z633,Z633&lt;107),VLOOKUP($W633,日射量と図３!$E$6:$G$34,3,TRUE),IF(AND(107&lt;=Z633,Z633&lt;143),VLOOKUP($W633,日射量と図３!$E$6:$H$34,4,TRUE),VLOOKUP($W633,日射量と図３!$E$6:$I$34,5,TRUE))))))</f>
        <v/>
      </c>
      <c r="AC633" s="382" t="str">
        <f t="shared" si="120"/>
        <v/>
      </c>
      <c r="AD633" s="382" t="str">
        <f t="shared" si="121"/>
        <v/>
      </c>
    </row>
    <row r="634" spans="11:30" ht="13.5" customHeight="1">
      <c r="K634" s="4">
        <f t="shared" si="114"/>
        <v>6</v>
      </c>
      <c r="L634" s="34">
        <v>43278</v>
      </c>
      <c r="M634" s="4">
        <v>27</v>
      </c>
      <c r="N634" s="4">
        <v>7</v>
      </c>
      <c r="O634" s="31">
        <v>0.25</v>
      </c>
      <c r="P634" s="35">
        <v>22.36</v>
      </c>
      <c r="Q634" s="36">
        <f t="shared" si="115"/>
        <v>15</v>
      </c>
      <c r="R634" s="4">
        <f t="shared" si="116"/>
        <v>0</v>
      </c>
      <c r="S634" s="31">
        <f t="shared" si="122"/>
        <v>0.19388888888888889</v>
      </c>
      <c r="T634" s="31">
        <f t="shared" si="123"/>
        <v>0.79240740740740734</v>
      </c>
      <c r="U634" s="4">
        <f t="shared" si="117"/>
        <v>0</v>
      </c>
      <c r="V634" s="4" t="str">
        <f t="shared" si="118"/>
        <v/>
      </c>
      <c r="W634" s="18" t="str">
        <f>IF(V634="","",VLOOKUP(L634,日射量と図３!$A$4:$C$368,3,TRUE)*238.85/100)</f>
        <v/>
      </c>
      <c r="X634" s="4" t="str">
        <f t="shared" si="119"/>
        <v/>
      </c>
      <c r="Y634" s="4" t="str">
        <f t="shared" si="124"/>
        <v/>
      </c>
      <c r="Z634" s="4" t="str">
        <f t="shared" si="125"/>
        <v/>
      </c>
      <c r="AA634" s="4" t="str">
        <f>IF($V634="","",IF(Y634&lt;36,0,IF(AND(36&lt;=Y634,Y634&lt;71),VLOOKUP($W634,日射量と図３!$E$6:$F$34,2,TRUE),IF(AND(71&lt;=Y634,Y634&lt;107),VLOOKUP($W634,日射量と図３!$E$6:$G$34,3,TRUE),IF(AND(107&lt;=Y634,Y634&lt;143),VLOOKUP($W634,日射量と図３!$E$6:$H$34,4,TRUE),VLOOKUP($W634,日射量と図３!$E$6:$I$34,5,TRUE))))))</f>
        <v/>
      </c>
      <c r="AB634" s="4" t="str">
        <f>IF($V634="","",IF(Z634&lt;36,0,IF(AND(36&lt;=Z634,Z634&lt;71),VLOOKUP($W634,日射量と図３!$E$6:$F$34,2,TRUE),IF(AND(71&lt;=Z634,Z634&lt;107),VLOOKUP($W634,日射量と図３!$E$6:$G$34,3,TRUE),IF(AND(107&lt;=Z634,Z634&lt;143),VLOOKUP($W634,日射量と図３!$E$6:$H$34,4,TRUE),VLOOKUP($W634,日射量と図３!$E$6:$I$34,5,TRUE))))))</f>
        <v/>
      </c>
      <c r="AC634" s="382" t="str">
        <f t="shared" si="120"/>
        <v/>
      </c>
      <c r="AD634" s="382" t="str">
        <f t="shared" si="121"/>
        <v/>
      </c>
    </row>
    <row r="635" spans="11:30" ht="13.5" customHeight="1">
      <c r="K635" s="4">
        <f t="shared" si="114"/>
        <v>6</v>
      </c>
      <c r="L635" s="34">
        <v>43278</v>
      </c>
      <c r="M635" s="4">
        <v>27</v>
      </c>
      <c r="N635" s="4">
        <v>8</v>
      </c>
      <c r="O635" s="31">
        <v>0.29166666666666669</v>
      </c>
      <c r="P635" s="35">
        <v>23.259999999999998</v>
      </c>
      <c r="Q635" s="36">
        <f t="shared" si="115"/>
        <v>12</v>
      </c>
      <c r="R635" s="4">
        <f t="shared" si="116"/>
        <v>0</v>
      </c>
      <c r="S635" s="31">
        <f t="shared" si="122"/>
        <v>0.19388888888888889</v>
      </c>
      <c r="T635" s="31">
        <f t="shared" si="123"/>
        <v>0.79240740740740734</v>
      </c>
      <c r="U635" s="4">
        <f t="shared" si="117"/>
        <v>0</v>
      </c>
      <c r="V635" s="4" t="str">
        <f t="shared" si="118"/>
        <v/>
      </c>
      <c r="W635" s="18" t="str">
        <f>IF(V635="","",VLOOKUP(L635,日射量と図３!$A$4:$C$368,3,TRUE)*238.85/100)</f>
        <v/>
      </c>
      <c r="X635" s="4" t="str">
        <f t="shared" si="119"/>
        <v/>
      </c>
      <c r="Y635" s="4" t="str">
        <f t="shared" si="124"/>
        <v/>
      </c>
      <c r="Z635" s="4" t="str">
        <f t="shared" si="125"/>
        <v/>
      </c>
      <c r="AA635" s="4" t="str">
        <f>IF($V635="","",IF(Y635&lt;36,0,IF(AND(36&lt;=Y635,Y635&lt;71),VLOOKUP($W635,日射量と図３!$E$6:$F$34,2,TRUE),IF(AND(71&lt;=Y635,Y635&lt;107),VLOOKUP($W635,日射量と図３!$E$6:$G$34,3,TRUE),IF(AND(107&lt;=Y635,Y635&lt;143),VLOOKUP($W635,日射量と図３!$E$6:$H$34,4,TRUE),VLOOKUP($W635,日射量と図３!$E$6:$I$34,5,TRUE))))))</f>
        <v/>
      </c>
      <c r="AB635" s="4" t="str">
        <f>IF($V635="","",IF(Z635&lt;36,0,IF(AND(36&lt;=Z635,Z635&lt;71),VLOOKUP($W635,日射量と図３!$E$6:$F$34,2,TRUE),IF(AND(71&lt;=Z635,Z635&lt;107),VLOOKUP($W635,日射量と図３!$E$6:$G$34,3,TRUE),IF(AND(107&lt;=Z635,Z635&lt;143),VLOOKUP($W635,日射量と図３!$E$6:$H$34,4,TRUE),VLOOKUP($W635,日射量と図３!$E$6:$I$34,5,TRUE))))))</f>
        <v/>
      </c>
      <c r="AC635" s="382" t="str">
        <f t="shared" si="120"/>
        <v/>
      </c>
      <c r="AD635" s="382" t="str">
        <f t="shared" si="121"/>
        <v/>
      </c>
    </row>
    <row r="636" spans="11:30" ht="13.5" customHeight="1">
      <c r="K636" s="4">
        <f t="shared" si="114"/>
        <v>6</v>
      </c>
      <c r="L636" s="34">
        <v>43278</v>
      </c>
      <c r="M636" s="4">
        <v>27</v>
      </c>
      <c r="N636" s="4">
        <v>9</v>
      </c>
      <c r="O636" s="31">
        <v>0.33333333333333331</v>
      </c>
      <c r="P636" s="35">
        <v>24.470000000000006</v>
      </c>
      <c r="Q636" s="36">
        <f t="shared" si="115"/>
        <v>12</v>
      </c>
      <c r="R636" s="4">
        <f t="shared" si="116"/>
        <v>0</v>
      </c>
      <c r="S636" s="31">
        <f t="shared" si="122"/>
        <v>0.19388888888888889</v>
      </c>
      <c r="T636" s="31">
        <f t="shared" si="123"/>
        <v>0.79240740740740734</v>
      </c>
      <c r="U636" s="4">
        <f t="shared" si="117"/>
        <v>0</v>
      </c>
      <c r="V636" s="4" t="str">
        <f t="shared" si="118"/>
        <v/>
      </c>
      <c r="W636" s="18" t="str">
        <f>IF(V636="","",VLOOKUP(L636,日射量と図３!$A$4:$C$368,3,TRUE)*238.85/100)</f>
        <v/>
      </c>
      <c r="X636" s="4" t="str">
        <f t="shared" si="119"/>
        <v/>
      </c>
      <c r="Y636" s="4" t="str">
        <f t="shared" si="124"/>
        <v/>
      </c>
      <c r="Z636" s="4" t="str">
        <f t="shared" si="125"/>
        <v/>
      </c>
      <c r="AA636" s="4" t="str">
        <f>IF($V636="","",IF(Y636&lt;36,0,IF(AND(36&lt;=Y636,Y636&lt;71),VLOOKUP($W636,日射量と図３!$E$6:$F$34,2,TRUE),IF(AND(71&lt;=Y636,Y636&lt;107),VLOOKUP($W636,日射量と図３!$E$6:$G$34,3,TRUE),IF(AND(107&lt;=Y636,Y636&lt;143),VLOOKUP($W636,日射量と図３!$E$6:$H$34,4,TRUE),VLOOKUP($W636,日射量と図３!$E$6:$I$34,5,TRUE))))))</f>
        <v/>
      </c>
      <c r="AB636" s="4" t="str">
        <f>IF($V636="","",IF(Z636&lt;36,0,IF(AND(36&lt;=Z636,Z636&lt;71),VLOOKUP($W636,日射量と図３!$E$6:$F$34,2,TRUE),IF(AND(71&lt;=Z636,Z636&lt;107),VLOOKUP($W636,日射量と図３!$E$6:$G$34,3,TRUE),IF(AND(107&lt;=Z636,Z636&lt;143),VLOOKUP($W636,日射量と図３!$E$6:$H$34,4,TRUE),VLOOKUP($W636,日射量と図３!$E$6:$I$34,5,TRUE))))))</f>
        <v/>
      </c>
      <c r="AC636" s="382" t="str">
        <f t="shared" si="120"/>
        <v/>
      </c>
      <c r="AD636" s="382" t="str">
        <f t="shared" si="121"/>
        <v/>
      </c>
    </row>
    <row r="637" spans="11:30" ht="13.5" customHeight="1">
      <c r="K637" s="4">
        <f t="shared" si="114"/>
        <v>6</v>
      </c>
      <c r="L637" s="34">
        <v>43278</v>
      </c>
      <c r="M637" s="4">
        <v>27</v>
      </c>
      <c r="N637" s="4">
        <v>10</v>
      </c>
      <c r="O637" s="31">
        <v>0.375</v>
      </c>
      <c r="P637" s="35">
        <v>25.45</v>
      </c>
      <c r="Q637" s="36">
        <f t="shared" si="115"/>
        <v>12</v>
      </c>
      <c r="R637" s="4">
        <f t="shared" si="116"/>
        <v>0</v>
      </c>
      <c r="S637" s="31">
        <f t="shared" si="122"/>
        <v>0.19388888888888889</v>
      </c>
      <c r="T637" s="31">
        <f t="shared" si="123"/>
        <v>0.79240740740740734</v>
      </c>
      <c r="U637" s="4">
        <f t="shared" si="117"/>
        <v>0</v>
      </c>
      <c r="V637" s="4" t="str">
        <f t="shared" si="118"/>
        <v/>
      </c>
      <c r="W637" s="18" t="str">
        <f>IF(V637="","",VLOOKUP(L637,日射量と図３!$A$4:$C$368,3,TRUE)*238.85/100)</f>
        <v/>
      </c>
      <c r="X637" s="4" t="str">
        <f t="shared" si="119"/>
        <v/>
      </c>
      <c r="Y637" s="4" t="str">
        <f t="shared" si="124"/>
        <v/>
      </c>
      <c r="Z637" s="4" t="str">
        <f t="shared" si="125"/>
        <v/>
      </c>
      <c r="AA637" s="4" t="str">
        <f>IF($V637="","",IF(Y637&lt;36,0,IF(AND(36&lt;=Y637,Y637&lt;71),VLOOKUP($W637,日射量と図３!$E$6:$F$34,2,TRUE),IF(AND(71&lt;=Y637,Y637&lt;107),VLOOKUP($W637,日射量と図３!$E$6:$G$34,3,TRUE),IF(AND(107&lt;=Y637,Y637&lt;143),VLOOKUP($W637,日射量と図３!$E$6:$H$34,4,TRUE),VLOOKUP($W637,日射量と図３!$E$6:$I$34,5,TRUE))))))</f>
        <v/>
      </c>
      <c r="AB637" s="4" t="str">
        <f>IF($V637="","",IF(Z637&lt;36,0,IF(AND(36&lt;=Z637,Z637&lt;71),VLOOKUP($W637,日射量と図３!$E$6:$F$34,2,TRUE),IF(AND(71&lt;=Z637,Z637&lt;107),VLOOKUP($W637,日射量と図３!$E$6:$G$34,3,TRUE),IF(AND(107&lt;=Z637,Z637&lt;143),VLOOKUP($W637,日射量と図３!$E$6:$H$34,4,TRUE),VLOOKUP($W637,日射量と図３!$E$6:$I$34,5,TRUE))))))</f>
        <v/>
      </c>
      <c r="AC637" s="382" t="str">
        <f t="shared" si="120"/>
        <v/>
      </c>
      <c r="AD637" s="382" t="str">
        <f t="shared" si="121"/>
        <v/>
      </c>
    </row>
    <row r="638" spans="11:30" ht="13.5" customHeight="1">
      <c r="K638" s="4">
        <f t="shared" si="114"/>
        <v>6</v>
      </c>
      <c r="L638" s="34">
        <v>43278</v>
      </c>
      <c r="M638" s="4">
        <v>27</v>
      </c>
      <c r="N638" s="4">
        <v>11</v>
      </c>
      <c r="O638" s="31">
        <v>0.41666666666666669</v>
      </c>
      <c r="P638" s="35">
        <v>26.560000000000002</v>
      </c>
      <c r="Q638" s="36">
        <f t="shared" si="115"/>
        <v>12</v>
      </c>
      <c r="R638" s="4">
        <f t="shared" si="116"/>
        <v>0</v>
      </c>
      <c r="S638" s="31">
        <f t="shared" si="122"/>
        <v>0.19388888888888889</v>
      </c>
      <c r="T638" s="31">
        <f t="shared" si="123"/>
        <v>0.79240740740740734</v>
      </c>
      <c r="U638" s="4">
        <f t="shared" si="117"/>
        <v>0</v>
      </c>
      <c r="V638" s="4" t="str">
        <f t="shared" si="118"/>
        <v/>
      </c>
      <c r="W638" s="18" t="str">
        <f>IF(V638="","",VLOOKUP(L638,日射量と図３!$A$4:$C$368,3,TRUE)*238.85/100)</f>
        <v/>
      </c>
      <c r="X638" s="4" t="str">
        <f t="shared" si="119"/>
        <v/>
      </c>
      <c r="Y638" s="4" t="str">
        <f t="shared" si="124"/>
        <v/>
      </c>
      <c r="Z638" s="4" t="str">
        <f t="shared" si="125"/>
        <v/>
      </c>
      <c r="AA638" s="4" t="str">
        <f>IF($V638="","",IF(Y638&lt;36,0,IF(AND(36&lt;=Y638,Y638&lt;71),VLOOKUP($W638,日射量と図３!$E$6:$F$34,2,TRUE),IF(AND(71&lt;=Y638,Y638&lt;107),VLOOKUP($W638,日射量と図３!$E$6:$G$34,3,TRUE),IF(AND(107&lt;=Y638,Y638&lt;143),VLOOKUP($W638,日射量と図３!$E$6:$H$34,4,TRUE),VLOOKUP($W638,日射量と図３!$E$6:$I$34,5,TRUE))))))</f>
        <v/>
      </c>
      <c r="AB638" s="4" t="str">
        <f>IF($V638="","",IF(Z638&lt;36,0,IF(AND(36&lt;=Z638,Z638&lt;71),VLOOKUP($W638,日射量と図３!$E$6:$F$34,2,TRUE),IF(AND(71&lt;=Z638,Z638&lt;107),VLOOKUP($W638,日射量と図３!$E$6:$G$34,3,TRUE),IF(AND(107&lt;=Z638,Z638&lt;143),VLOOKUP($W638,日射量と図３!$E$6:$H$34,4,TRUE),VLOOKUP($W638,日射量と図３!$E$6:$I$34,5,TRUE))))))</f>
        <v/>
      </c>
      <c r="AC638" s="382" t="str">
        <f t="shared" si="120"/>
        <v/>
      </c>
      <c r="AD638" s="382" t="str">
        <f t="shared" si="121"/>
        <v/>
      </c>
    </row>
    <row r="639" spans="11:30" ht="13.5" customHeight="1">
      <c r="K639" s="4">
        <f t="shared" si="114"/>
        <v>6</v>
      </c>
      <c r="L639" s="34">
        <v>43278</v>
      </c>
      <c r="M639" s="4">
        <v>27</v>
      </c>
      <c r="N639" s="4">
        <v>12</v>
      </c>
      <c r="O639" s="31">
        <v>0.45833333333333331</v>
      </c>
      <c r="P639" s="35">
        <v>27.720000000000006</v>
      </c>
      <c r="Q639" s="36">
        <f t="shared" si="115"/>
        <v>12</v>
      </c>
      <c r="R639" s="4">
        <f t="shared" si="116"/>
        <v>0</v>
      </c>
      <c r="S639" s="31">
        <f t="shared" si="122"/>
        <v>0.19388888888888889</v>
      </c>
      <c r="T639" s="31">
        <f t="shared" si="123"/>
        <v>0.79240740740740734</v>
      </c>
      <c r="U639" s="4">
        <f t="shared" si="117"/>
        <v>0</v>
      </c>
      <c r="V639" s="4" t="str">
        <f t="shared" si="118"/>
        <v/>
      </c>
      <c r="W639" s="18" t="str">
        <f>IF(V639="","",VLOOKUP(L639,日射量と図３!$A$4:$C$368,3,TRUE)*238.85/100)</f>
        <v/>
      </c>
      <c r="X639" s="4" t="str">
        <f t="shared" si="119"/>
        <v/>
      </c>
      <c r="Y639" s="4" t="str">
        <f t="shared" si="124"/>
        <v/>
      </c>
      <c r="Z639" s="4" t="str">
        <f t="shared" si="125"/>
        <v/>
      </c>
      <c r="AA639" s="4" t="str">
        <f>IF($V639="","",IF(Y639&lt;36,0,IF(AND(36&lt;=Y639,Y639&lt;71),VLOOKUP($W639,日射量と図３!$E$6:$F$34,2,TRUE),IF(AND(71&lt;=Y639,Y639&lt;107),VLOOKUP($W639,日射量と図３!$E$6:$G$34,3,TRUE),IF(AND(107&lt;=Y639,Y639&lt;143),VLOOKUP($W639,日射量と図３!$E$6:$H$34,4,TRUE),VLOOKUP($W639,日射量と図３!$E$6:$I$34,5,TRUE))))))</f>
        <v/>
      </c>
      <c r="AB639" s="4" t="str">
        <f>IF($V639="","",IF(Z639&lt;36,0,IF(AND(36&lt;=Z639,Z639&lt;71),VLOOKUP($W639,日射量と図３!$E$6:$F$34,2,TRUE),IF(AND(71&lt;=Z639,Z639&lt;107),VLOOKUP($W639,日射量と図３!$E$6:$G$34,3,TRUE),IF(AND(107&lt;=Z639,Z639&lt;143),VLOOKUP($W639,日射量と図３!$E$6:$H$34,4,TRUE),VLOOKUP($W639,日射量と図３!$E$6:$I$34,5,TRUE))))))</f>
        <v/>
      </c>
      <c r="AC639" s="382" t="str">
        <f t="shared" si="120"/>
        <v/>
      </c>
      <c r="AD639" s="382" t="str">
        <f t="shared" si="121"/>
        <v/>
      </c>
    </row>
    <row r="640" spans="11:30" ht="13.5" customHeight="1">
      <c r="K640" s="4">
        <f t="shared" si="114"/>
        <v>6</v>
      </c>
      <c r="L640" s="34">
        <v>43278</v>
      </c>
      <c r="M640" s="4">
        <v>27</v>
      </c>
      <c r="N640" s="4">
        <v>13</v>
      </c>
      <c r="O640" s="31">
        <v>0.5</v>
      </c>
      <c r="P640" s="35">
        <v>28.419999999999998</v>
      </c>
      <c r="Q640" s="36">
        <f t="shared" si="115"/>
        <v>12</v>
      </c>
      <c r="R640" s="4">
        <f t="shared" si="116"/>
        <v>0</v>
      </c>
      <c r="S640" s="31">
        <f t="shared" si="122"/>
        <v>0.19388888888888889</v>
      </c>
      <c r="T640" s="31">
        <f t="shared" si="123"/>
        <v>0.79240740740740734</v>
      </c>
      <c r="U640" s="4">
        <f t="shared" si="117"/>
        <v>0</v>
      </c>
      <c r="V640" s="4" t="str">
        <f t="shared" si="118"/>
        <v/>
      </c>
      <c r="W640" s="18" t="str">
        <f>IF(V640="","",VLOOKUP(L640,日射量と図３!$A$4:$C$368,3,TRUE)*238.85/100)</f>
        <v/>
      </c>
      <c r="X640" s="4" t="str">
        <f t="shared" si="119"/>
        <v/>
      </c>
      <c r="Y640" s="4" t="str">
        <f t="shared" si="124"/>
        <v/>
      </c>
      <c r="Z640" s="4" t="str">
        <f t="shared" si="125"/>
        <v/>
      </c>
      <c r="AA640" s="4" t="str">
        <f>IF($V640="","",IF(Y640&lt;36,0,IF(AND(36&lt;=Y640,Y640&lt;71),VLOOKUP($W640,日射量と図３!$E$6:$F$34,2,TRUE),IF(AND(71&lt;=Y640,Y640&lt;107),VLOOKUP($W640,日射量と図３!$E$6:$G$34,3,TRUE),IF(AND(107&lt;=Y640,Y640&lt;143),VLOOKUP($W640,日射量と図３!$E$6:$H$34,4,TRUE),VLOOKUP($W640,日射量と図３!$E$6:$I$34,5,TRUE))))))</f>
        <v/>
      </c>
      <c r="AB640" s="4" t="str">
        <f>IF($V640="","",IF(Z640&lt;36,0,IF(AND(36&lt;=Z640,Z640&lt;71),VLOOKUP($W640,日射量と図３!$E$6:$F$34,2,TRUE),IF(AND(71&lt;=Z640,Z640&lt;107),VLOOKUP($W640,日射量と図３!$E$6:$G$34,3,TRUE),IF(AND(107&lt;=Z640,Z640&lt;143),VLOOKUP($W640,日射量と図３!$E$6:$H$34,4,TRUE),VLOOKUP($W640,日射量と図３!$E$6:$I$34,5,TRUE))))))</f>
        <v/>
      </c>
      <c r="AC640" s="382" t="str">
        <f t="shared" si="120"/>
        <v/>
      </c>
      <c r="AD640" s="382" t="str">
        <f t="shared" si="121"/>
        <v/>
      </c>
    </row>
    <row r="641" spans="11:30" ht="13.5" customHeight="1">
      <c r="K641" s="4">
        <f t="shared" si="114"/>
        <v>6</v>
      </c>
      <c r="L641" s="34">
        <v>43278</v>
      </c>
      <c r="M641" s="4">
        <v>27</v>
      </c>
      <c r="N641" s="4">
        <v>14</v>
      </c>
      <c r="O641" s="31">
        <v>0.54166666666666663</v>
      </c>
      <c r="P641" s="35">
        <v>28.390000000000004</v>
      </c>
      <c r="Q641" s="36">
        <f t="shared" si="115"/>
        <v>12</v>
      </c>
      <c r="R641" s="4">
        <f t="shared" si="116"/>
        <v>0</v>
      </c>
      <c r="S641" s="31">
        <f t="shared" si="122"/>
        <v>0.19388888888888889</v>
      </c>
      <c r="T641" s="31">
        <f t="shared" si="123"/>
        <v>0.79240740740740734</v>
      </c>
      <c r="U641" s="4">
        <f t="shared" si="117"/>
        <v>0</v>
      </c>
      <c r="V641" s="4" t="str">
        <f t="shared" si="118"/>
        <v/>
      </c>
      <c r="W641" s="18" t="str">
        <f>IF(V641="","",VLOOKUP(L641,日射量と図３!$A$4:$C$368,3,TRUE)*238.85/100)</f>
        <v/>
      </c>
      <c r="X641" s="4" t="str">
        <f t="shared" si="119"/>
        <v/>
      </c>
      <c r="Y641" s="4" t="str">
        <f t="shared" si="124"/>
        <v/>
      </c>
      <c r="Z641" s="4" t="str">
        <f t="shared" si="125"/>
        <v/>
      </c>
      <c r="AA641" s="4" t="str">
        <f>IF($V641="","",IF(Y641&lt;36,0,IF(AND(36&lt;=Y641,Y641&lt;71),VLOOKUP($W641,日射量と図３!$E$6:$F$34,2,TRUE),IF(AND(71&lt;=Y641,Y641&lt;107),VLOOKUP($W641,日射量と図３!$E$6:$G$34,3,TRUE),IF(AND(107&lt;=Y641,Y641&lt;143),VLOOKUP($W641,日射量と図３!$E$6:$H$34,4,TRUE),VLOOKUP($W641,日射量と図３!$E$6:$I$34,5,TRUE))))))</f>
        <v/>
      </c>
      <c r="AB641" s="4" t="str">
        <f>IF($V641="","",IF(Z641&lt;36,0,IF(AND(36&lt;=Z641,Z641&lt;71),VLOOKUP($W641,日射量と図３!$E$6:$F$34,2,TRUE),IF(AND(71&lt;=Z641,Z641&lt;107),VLOOKUP($W641,日射量と図３!$E$6:$G$34,3,TRUE),IF(AND(107&lt;=Z641,Z641&lt;143),VLOOKUP($W641,日射量と図３!$E$6:$H$34,4,TRUE),VLOOKUP($W641,日射量と図３!$E$6:$I$34,5,TRUE))))))</f>
        <v/>
      </c>
      <c r="AC641" s="382" t="str">
        <f t="shared" si="120"/>
        <v/>
      </c>
      <c r="AD641" s="382" t="str">
        <f t="shared" si="121"/>
        <v/>
      </c>
    </row>
    <row r="642" spans="11:30" ht="13.5" customHeight="1">
      <c r="K642" s="4">
        <f t="shared" si="114"/>
        <v>6</v>
      </c>
      <c r="L642" s="34">
        <v>43278</v>
      </c>
      <c r="M642" s="4">
        <v>27</v>
      </c>
      <c r="N642" s="4">
        <v>15</v>
      </c>
      <c r="O642" s="31">
        <v>0.58333333333333337</v>
      </c>
      <c r="P642" s="35">
        <v>28.24</v>
      </c>
      <c r="Q642" s="36">
        <f t="shared" si="115"/>
        <v>12</v>
      </c>
      <c r="R642" s="4">
        <f t="shared" si="116"/>
        <v>0</v>
      </c>
      <c r="S642" s="31">
        <f t="shared" si="122"/>
        <v>0.19388888888888889</v>
      </c>
      <c r="T642" s="31">
        <f t="shared" si="123"/>
        <v>0.79240740740740734</v>
      </c>
      <c r="U642" s="4">
        <f t="shared" si="117"/>
        <v>0</v>
      </c>
      <c r="V642" s="4" t="str">
        <f t="shared" si="118"/>
        <v/>
      </c>
      <c r="W642" s="18" t="str">
        <f>IF(V642="","",VLOOKUP(L642,日射量と図３!$A$4:$C$368,3,TRUE)*238.85/100)</f>
        <v/>
      </c>
      <c r="X642" s="4" t="str">
        <f t="shared" si="119"/>
        <v/>
      </c>
      <c r="Y642" s="4" t="str">
        <f t="shared" si="124"/>
        <v/>
      </c>
      <c r="Z642" s="4" t="str">
        <f t="shared" si="125"/>
        <v/>
      </c>
      <c r="AA642" s="4" t="str">
        <f>IF($V642="","",IF(Y642&lt;36,0,IF(AND(36&lt;=Y642,Y642&lt;71),VLOOKUP($W642,日射量と図３!$E$6:$F$34,2,TRUE),IF(AND(71&lt;=Y642,Y642&lt;107),VLOOKUP($W642,日射量と図３!$E$6:$G$34,3,TRUE),IF(AND(107&lt;=Y642,Y642&lt;143),VLOOKUP($W642,日射量と図３!$E$6:$H$34,4,TRUE),VLOOKUP($W642,日射量と図３!$E$6:$I$34,5,TRUE))))))</f>
        <v/>
      </c>
      <c r="AB642" s="4" t="str">
        <f>IF($V642="","",IF(Z642&lt;36,0,IF(AND(36&lt;=Z642,Z642&lt;71),VLOOKUP($W642,日射量と図３!$E$6:$F$34,2,TRUE),IF(AND(71&lt;=Z642,Z642&lt;107),VLOOKUP($W642,日射量と図３!$E$6:$G$34,3,TRUE),IF(AND(107&lt;=Z642,Z642&lt;143),VLOOKUP($W642,日射量と図３!$E$6:$H$34,4,TRUE),VLOOKUP($W642,日射量と図３!$E$6:$I$34,5,TRUE))))))</f>
        <v/>
      </c>
      <c r="AC642" s="382" t="str">
        <f t="shared" si="120"/>
        <v/>
      </c>
      <c r="AD642" s="382" t="str">
        <f t="shared" si="121"/>
        <v/>
      </c>
    </row>
    <row r="643" spans="11:30" ht="13.5" customHeight="1">
      <c r="K643" s="4">
        <f t="shared" si="114"/>
        <v>6</v>
      </c>
      <c r="L643" s="34">
        <v>43278</v>
      </c>
      <c r="M643" s="4">
        <v>27</v>
      </c>
      <c r="N643" s="4">
        <v>16</v>
      </c>
      <c r="O643" s="31">
        <v>0.625</v>
      </c>
      <c r="P643" s="35">
        <v>27.910000000000004</v>
      </c>
      <c r="Q643" s="36">
        <f t="shared" si="115"/>
        <v>16</v>
      </c>
      <c r="R643" s="4">
        <f t="shared" si="116"/>
        <v>0</v>
      </c>
      <c r="S643" s="31">
        <f t="shared" si="122"/>
        <v>0.19388888888888889</v>
      </c>
      <c r="T643" s="31">
        <f t="shared" si="123"/>
        <v>0.79240740740740734</v>
      </c>
      <c r="U643" s="4">
        <f t="shared" si="117"/>
        <v>0</v>
      </c>
      <c r="V643" s="4" t="str">
        <f t="shared" si="118"/>
        <v/>
      </c>
      <c r="W643" s="18" t="str">
        <f>IF(V643="","",VLOOKUP(L643,日射量と図３!$A$4:$C$368,3,TRUE)*238.85/100)</f>
        <v/>
      </c>
      <c r="X643" s="4" t="str">
        <f t="shared" si="119"/>
        <v/>
      </c>
      <c r="Y643" s="4" t="str">
        <f t="shared" si="124"/>
        <v/>
      </c>
      <c r="Z643" s="4" t="str">
        <f t="shared" si="125"/>
        <v/>
      </c>
      <c r="AA643" s="4" t="str">
        <f>IF($V643="","",IF(Y643&lt;36,0,IF(AND(36&lt;=Y643,Y643&lt;71),VLOOKUP($W643,日射量と図３!$E$6:$F$34,2,TRUE),IF(AND(71&lt;=Y643,Y643&lt;107),VLOOKUP($W643,日射量と図３!$E$6:$G$34,3,TRUE),IF(AND(107&lt;=Y643,Y643&lt;143),VLOOKUP($W643,日射量と図３!$E$6:$H$34,4,TRUE),VLOOKUP($W643,日射量と図３!$E$6:$I$34,5,TRUE))))))</f>
        <v/>
      </c>
      <c r="AB643" s="4" t="str">
        <f>IF($V643="","",IF(Z643&lt;36,0,IF(AND(36&lt;=Z643,Z643&lt;71),VLOOKUP($W643,日射量と図３!$E$6:$F$34,2,TRUE),IF(AND(71&lt;=Z643,Z643&lt;107),VLOOKUP($W643,日射量と図３!$E$6:$G$34,3,TRUE),IF(AND(107&lt;=Z643,Z643&lt;143),VLOOKUP($W643,日射量と図３!$E$6:$H$34,4,TRUE),VLOOKUP($W643,日射量と図３!$E$6:$I$34,5,TRUE))))))</f>
        <v/>
      </c>
      <c r="AC643" s="382" t="str">
        <f t="shared" si="120"/>
        <v/>
      </c>
      <c r="AD643" s="382" t="str">
        <f t="shared" si="121"/>
        <v/>
      </c>
    </row>
    <row r="644" spans="11:30" ht="13.5" customHeight="1">
      <c r="K644" s="4">
        <f t="shared" si="114"/>
        <v>6</v>
      </c>
      <c r="L644" s="34">
        <v>43278</v>
      </c>
      <c r="M644" s="4">
        <v>27</v>
      </c>
      <c r="N644" s="4">
        <v>17</v>
      </c>
      <c r="O644" s="31">
        <v>0.66666666666666663</v>
      </c>
      <c r="P644" s="35">
        <v>26.99</v>
      </c>
      <c r="Q644" s="36">
        <f t="shared" si="115"/>
        <v>16</v>
      </c>
      <c r="R644" s="4">
        <f t="shared" si="116"/>
        <v>0</v>
      </c>
      <c r="S644" s="31">
        <f t="shared" si="122"/>
        <v>0.19388888888888889</v>
      </c>
      <c r="T644" s="31">
        <f t="shared" si="123"/>
        <v>0.79240740740740734</v>
      </c>
      <c r="U644" s="4">
        <f t="shared" si="117"/>
        <v>0</v>
      </c>
      <c r="V644" s="4" t="str">
        <f t="shared" si="118"/>
        <v/>
      </c>
      <c r="W644" s="18" t="str">
        <f>IF(V644="","",VLOOKUP(L644,日射量と図３!$A$4:$C$368,3,TRUE)*238.85/100)</f>
        <v/>
      </c>
      <c r="X644" s="4" t="str">
        <f t="shared" si="119"/>
        <v/>
      </c>
      <c r="Y644" s="4" t="str">
        <f t="shared" si="124"/>
        <v/>
      </c>
      <c r="Z644" s="4" t="str">
        <f t="shared" si="125"/>
        <v/>
      </c>
      <c r="AA644" s="4" t="str">
        <f>IF($V644="","",IF(Y644&lt;36,0,IF(AND(36&lt;=Y644,Y644&lt;71),VLOOKUP($W644,日射量と図３!$E$6:$F$34,2,TRUE),IF(AND(71&lt;=Y644,Y644&lt;107),VLOOKUP($W644,日射量と図３!$E$6:$G$34,3,TRUE),IF(AND(107&lt;=Y644,Y644&lt;143),VLOOKUP($W644,日射量と図３!$E$6:$H$34,4,TRUE),VLOOKUP($W644,日射量と図３!$E$6:$I$34,5,TRUE))))))</f>
        <v/>
      </c>
      <c r="AB644" s="4" t="str">
        <f>IF($V644="","",IF(Z644&lt;36,0,IF(AND(36&lt;=Z644,Z644&lt;71),VLOOKUP($W644,日射量と図３!$E$6:$F$34,2,TRUE),IF(AND(71&lt;=Z644,Z644&lt;107),VLOOKUP($W644,日射量と図３!$E$6:$G$34,3,TRUE),IF(AND(107&lt;=Z644,Z644&lt;143),VLOOKUP($W644,日射量と図３!$E$6:$H$34,4,TRUE),VLOOKUP($W644,日射量と図３!$E$6:$I$34,5,TRUE))))))</f>
        <v/>
      </c>
      <c r="AC644" s="382" t="str">
        <f t="shared" si="120"/>
        <v/>
      </c>
      <c r="AD644" s="382" t="str">
        <f t="shared" si="121"/>
        <v/>
      </c>
    </row>
    <row r="645" spans="11:30" ht="13.5" customHeight="1">
      <c r="K645" s="4">
        <f t="shared" ref="K645:K708" si="126">MONTH(L645)</f>
        <v>6</v>
      </c>
      <c r="L645" s="34">
        <v>43278</v>
      </c>
      <c r="M645" s="4">
        <v>27</v>
      </c>
      <c r="N645" s="4">
        <v>18</v>
      </c>
      <c r="O645" s="31">
        <v>0.70833333333333337</v>
      </c>
      <c r="P645" s="35">
        <v>26.339999999999996</v>
      </c>
      <c r="Q645" s="36">
        <f t="shared" ref="Q645:Q708" si="127">IF(O645&lt;$B$15,$D$14,IF(O645&lt;$B$16,$D$15,IF(O645&lt;$B$17,$D$16,IF(O645&lt;$B$18,$D$17,IF(O645&lt;$B$19,$D$18,$D$19)))))</f>
        <v>16</v>
      </c>
      <c r="R645" s="4">
        <f t="shared" ref="R645:R708" si="128">IF(Q645-P645&gt;0,Q645-P645,0)</f>
        <v>0</v>
      </c>
      <c r="S645" s="31">
        <f t="shared" si="122"/>
        <v>0.19388888888888889</v>
      </c>
      <c r="T645" s="31">
        <f t="shared" si="123"/>
        <v>0.79240740740740734</v>
      </c>
      <c r="U645" s="4">
        <f t="shared" ref="U645:U708" si="129">IF(AND(S645&lt;O645,O645&lt;T645),R645,0)</f>
        <v>0</v>
      </c>
      <c r="V645" s="4" t="str">
        <f t="shared" ref="V645:V708" si="130">IF(N645=1,SUM(U645:U668),"")</f>
        <v/>
      </c>
      <c r="W645" s="18" t="str">
        <f>IF(V645="","",VLOOKUP(L645,日射量と図３!$A$4:$C$368,3,TRUE)*238.85/100)</f>
        <v/>
      </c>
      <c r="X645" s="4" t="str">
        <f t="shared" ref="X645:X708" si="131">IF(V645="","",VLOOKUP(K645,$AF$38:$AJ$49,5,TRUE))</f>
        <v/>
      </c>
      <c r="Y645" s="4" t="str">
        <f t="shared" si="124"/>
        <v/>
      </c>
      <c r="Z645" s="4" t="str">
        <f t="shared" si="125"/>
        <v/>
      </c>
      <c r="AA645" s="4" t="str">
        <f>IF($V645="","",IF(Y645&lt;36,0,IF(AND(36&lt;=Y645,Y645&lt;71),VLOOKUP($W645,日射量と図３!$E$6:$F$34,2,TRUE),IF(AND(71&lt;=Y645,Y645&lt;107),VLOOKUP($W645,日射量と図３!$E$6:$G$34,3,TRUE),IF(AND(107&lt;=Y645,Y645&lt;143),VLOOKUP($W645,日射量と図３!$E$6:$H$34,4,TRUE),VLOOKUP($W645,日射量と図３!$E$6:$I$34,5,TRUE))))))</f>
        <v/>
      </c>
      <c r="AB645" s="4" t="str">
        <f>IF($V645="","",IF(Z645&lt;36,0,IF(AND(36&lt;=Z645,Z645&lt;71),VLOOKUP($W645,日射量と図３!$E$6:$F$34,2,TRUE),IF(AND(71&lt;=Z645,Z645&lt;107),VLOOKUP($W645,日射量と図３!$E$6:$G$34,3,TRUE),IF(AND(107&lt;=Z645,Z645&lt;143),VLOOKUP($W645,日射量と図３!$E$6:$H$34,4,TRUE),VLOOKUP($W645,日射量と図３!$E$6:$I$34,5,TRUE))))))</f>
        <v/>
      </c>
      <c r="AC645" s="382" t="str">
        <f t="shared" si="120"/>
        <v/>
      </c>
      <c r="AD645" s="382" t="str">
        <f t="shared" si="121"/>
        <v/>
      </c>
    </row>
    <row r="646" spans="11:30" ht="13.5" customHeight="1">
      <c r="K646" s="4">
        <f t="shared" si="126"/>
        <v>6</v>
      </c>
      <c r="L646" s="34">
        <v>43278</v>
      </c>
      <c r="M646" s="4">
        <v>27</v>
      </c>
      <c r="N646" s="4">
        <v>19</v>
      </c>
      <c r="O646" s="31">
        <v>0.75</v>
      </c>
      <c r="P646" s="35">
        <v>25.56</v>
      </c>
      <c r="Q646" s="36">
        <f t="shared" si="127"/>
        <v>16</v>
      </c>
      <c r="R646" s="4">
        <f t="shared" si="128"/>
        <v>0</v>
      </c>
      <c r="S646" s="31">
        <f t="shared" si="122"/>
        <v>0.19388888888888889</v>
      </c>
      <c r="T646" s="31">
        <f t="shared" si="123"/>
        <v>0.79240740740740734</v>
      </c>
      <c r="U646" s="4">
        <f t="shared" si="129"/>
        <v>0</v>
      </c>
      <c r="V646" s="4" t="str">
        <f t="shared" si="130"/>
        <v/>
      </c>
      <c r="W646" s="18" t="str">
        <f>IF(V646="","",VLOOKUP(L646,日射量と図３!$A$4:$C$368,3,TRUE)*238.85/100)</f>
        <v/>
      </c>
      <c r="X646" s="4" t="str">
        <f t="shared" si="131"/>
        <v/>
      </c>
      <c r="Y646" s="4" t="str">
        <f t="shared" si="124"/>
        <v/>
      </c>
      <c r="Z646" s="4" t="str">
        <f t="shared" si="125"/>
        <v/>
      </c>
      <c r="AA646" s="4" t="str">
        <f>IF($V646="","",IF(Y646&lt;36,0,IF(AND(36&lt;=Y646,Y646&lt;71),VLOOKUP($W646,日射量と図３!$E$6:$F$34,2,TRUE),IF(AND(71&lt;=Y646,Y646&lt;107),VLOOKUP($W646,日射量と図３!$E$6:$G$34,3,TRUE),IF(AND(107&lt;=Y646,Y646&lt;143),VLOOKUP($W646,日射量と図３!$E$6:$H$34,4,TRUE),VLOOKUP($W646,日射量と図３!$E$6:$I$34,5,TRUE))))))</f>
        <v/>
      </c>
      <c r="AB646" s="4" t="str">
        <f>IF($V646="","",IF(Z646&lt;36,0,IF(AND(36&lt;=Z646,Z646&lt;71),VLOOKUP($W646,日射量と図３!$E$6:$F$34,2,TRUE),IF(AND(71&lt;=Z646,Z646&lt;107),VLOOKUP($W646,日射量と図３!$E$6:$G$34,3,TRUE),IF(AND(107&lt;=Z646,Z646&lt;143),VLOOKUP($W646,日射量と図３!$E$6:$H$34,4,TRUE),VLOOKUP($W646,日射量と図３!$E$6:$I$34,5,TRUE))))))</f>
        <v/>
      </c>
      <c r="AC646" s="382" t="str">
        <f t="shared" si="120"/>
        <v/>
      </c>
      <c r="AD646" s="382" t="str">
        <f t="shared" si="121"/>
        <v/>
      </c>
    </row>
    <row r="647" spans="11:30" ht="13.5" customHeight="1">
      <c r="K647" s="4">
        <f t="shared" si="126"/>
        <v>6</v>
      </c>
      <c r="L647" s="34">
        <v>43278</v>
      </c>
      <c r="M647" s="4">
        <v>27</v>
      </c>
      <c r="N647" s="4">
        <v>20</v>
      </c>
      <c r="O647" s="31">
        <v>0.79166666666666663</v>
      </c>
      <c r="P647" s="35">
        <v>24.930000000000003</v>
      </c>
      <c r="Q647" s="36">
        <f t="shared" si="127"/>
        <v>16</v>
      </c>
      <c r="R647" s="4">
        <f t="shared" si="128"/>
        <v>0</v>
      </c>
      <c r="S647" s="31">
        <f t="shared" si="122"/>
        <v>0.19388888888888889</v>
      </c>
      <c r="T647" s="31">
        <f t="shared" si="123"/>
        <v>0.79240740740740734</v>
      </c>
      <c r="U647" s="4">
        <f t="shared" si="129"/>
        <v>0</v>
      </c>
      <c r="V647" s="4" t="str">
        <f t="shared" si="130"/>
        <v/>
      </c>
      <c r="W647" s="18" t="str">
        <f>IF(V647="","",VLOOKUP(L647,日射量と図３!$A$4:$C$368,3,TRUE)*238.85/100)</f>
        <v/>
      </c>
      <c r="X647" s="4" t="str">
        <f t="shared" si="131"/>
        <v/>
      </c>
      <c r="Y647" s="4" t="str">
        <f t="shared" si="124"/>
        <v/>
      </c>
      <c r="Z647" s="4" t="str">
        <f t="shared" si="125"/>
        <v/>
      </c>
      <c r="AA647" s="4" t="str">
        <f>IF($V647="","",IF(Y647&lt;36,0,IF(AND(36&lt;=Y647,Y647&lt;71),VLOOKUP($W647,日射量と図３!$E$6:$F$34,2,TRUE),IF(AND(71&lt;=Y647,Y647&lt;107),VLOOKUP($W647,日射量と図３!$E$6:$G$34,3,TRUE),IF(AND(107&lt;=Y647,Y647&lt;143),VLOOKUP($W647,日射量と図３!$E$6:$H$34,4,TRUE),VLOOKUP($W647,日射量と図３!$E$6:$I$34,5,TRUE))))))</f>
        <v/>
      </c>
      <c r="AB647" s="4" t="str">
        <f>IF($V647="","",IF(Z647&lt;36,0,IF(AND(36&lt;=Z647,Z647&lt;71),VLOOKUP($W647,日射量と図３!$E$6:$F$34,2,TRUE),IF(AND(71&lt;=Z647,Z647&lt;107),VLOOKUP($W647,日射量と図３!$E$6:$G$34,3,TRUE),IF(AND(107&lt;=Z647,Z647&lt;143),VLOOKUP($W647,日射量と図３!$E$6:$H$34,4,TRUE),VLOOKUP($W647,日射量と図３!$E$6:$I$34,5,TRUE))))))</f>
        <v/>
      </c>
      <c r="AC647" s="382" t="str">
        <f t="shared" si="120"/>
        <v/>
      </c>
      <c r="AD647" s="382" t="str">
        <f t="shared" si="121"/>
        <v/>
      </c>
    </row>
    <row r="648" spans="11:30" ht="13.5" customHeight="1">
      <c r="K648" s="4">
        <f t="shared" si="126"/>
        <v>6</v>
      </c>
      <c r="L648" s="34">
        <v>43278</v>
      </c>
      <c r="M648" s="4">
        <v>27</v>
      </c>
      <c r="N648" s="4">
        <v>21</v>
      </c>
      <c r="O648" s="31">
        <v>0.83333333333333337</v>
      </c>
      <c r="P648" s="35">
        <v>24.43</v>
      </c>
      <c r="Q648" s="36">
        <f t="shared" si="127"/>
        <v>16</v>
      </c>
      <c r="R648" s="4">
        <f t="shared" si="128"/>
        <v>0</v>
      </c>
      <c r="S648" s="31">
        <f t="shared" si="122"/>
        <v>0.19388888888888889</v>
      </c>
      <c r="T648" s="31">
        <f t="shared" si="123"/>
        <v>0.79240740740740734</v>
      </c>
      <c r="U648" s="4">
        <f t="shared" si="129"/>
        <v>0</v>
      </c>
      <c r="V648" s="4" t="str">
        <f t="shared" si="130"/>
        <v/>
      </c>
      <c r="W648" s="18" t="str">
        <f>IF(V648="","",VLOOKUP(L648,日射量と図３!$A$4:$C$368,3,TRUE)*238.85/100)</f>
        <v/>
      </c>
      <c r="X648" s="4" t="str">
        <f t="shared" si="131"/>
        <v/>
      </c>
      <c r="Y648" s="4" t="str">
        <f t="shared" si="124"/>
        <v/>
      </c>
      <c r="Z648" s="4" t="str">
        <f t="shared" si="125"/>
        <v/>
      </c>
      <c r="AA648" s="4" t="str">
        <f>IF($V648="","",IF(Y648&lt;36,0,IF(AND(36&lt;=Y648,Y648&lt;71),VLOOKUP($W648,日射量と図３!$E$6:$F$34,2,TRUE),IF(AND(71&lt;=Y648,Y648&lt;107),VLOOKUP($W648,日射量と図３!$E$6:$G$34,3,TRUE),IF(AND(107&lt;=Y648,Y648&lt;143),VLOOKUP($W648,日射量と図３!$E$6:$H$34,4,TRUE),VLOOKUP($W648,日射量と図３!$E$6:$I$34,5,TRUE))))))</f>
        <v/>
      </c>
      <c r="AB648" s="4" t="str">
        <f>IF($V648="","",IF(Z648&lt;36,0,IF(AND(36&lt;=Z648,Z648&lt;71),VLOOKUP($W648,日射量と図３!$E$6:$F$34,2,TRUE),IF(AND(71&lt;=Z648,Z648&lt;107),VLOOKUP($W648,日射量と図３!$E$6:$G$34,3,TRUE),IF(AND(107&lt;=Z648,Z648&lt;143),VLOOKUP($W648,日射量と図３!$E$6:$H$34,4,TRUE),VLOOKUP($W648,日射量と図３!$E$6:$I$34,5,TRUE))))))</f>
        <v/>
      </c>
      <c r="AC648" s="382" t="str">
        <f t="shared" si="120"/>
        <v/>
      </c>
      <c r="AD648" s="382" t="str">
        <f t="shared" si="121"/>
        <v/>
      </c>
    </row>
    <row r="649" spans="11:30" ht="13.5" customHeight="1">
      <c r="K649" s="4">
        <f t="shared" si="126"/>
        <v>6</v>
      </c>
      <c r="L649" s="34">
        <v>43278</v>
      </c>
      <c r="M649" s="4">
        <v>27</v>
      </c>
      <c r="N649" s="4">
        <v>22</v>
      </c>
      <c r="O649" s="31">
        <v>0.875</v>
      </c>
      <c r="P649" s="35">
        <v>23.99</v>
      </c>
      <c r="Q649" s="36">
        <f t="shared" si="127"/>
        <v>16</v>
      </c>
      <c r="R649" s="4">
        <f t="shared" si="128"/>
        <v>0</v>
      </c>
      <c r="S649" s="31">
        <f t="shared" si="122"/>
        <v>0.19388888888888889</v>
      </c>
      <c r="T649" s="31">
        <f t="shared" si="123"/>
        <v>0.79240740740740734</v>
      </c>
      <c r="U649" s="4">
        <f t="shared" si="129"/>
        <v>0</v>
      </c>
      <c r="V649" s="4" t="str">
        <f t="shared" si="130"/>
        <v/>
      </c>
      <c r="W649" s="18" t="str">
        <f>IF(V649="","",VLOOKUP(L649,日射量と図３!$A$4:$C$368,3,TRUE)*238.85/100)</f>
        <v/>
      </c>
      <c r="X649" s="4" t="str">
        <f t="shared" si="131"/>
        <v/>
      </c>
      <c r="Y649" s="4" t="str">
        <f t="shared" si="124"/>
        <v/>
      </c>
      <c r="Z649" s="4" t="str">
        <f t="shared" si="125"/>
        <v/>
      </c>
      <c r="AA649" s="4" t="str">
        <f>IF($V649="","",IF(Y649&lt;36,0,IF(AND(36&lt;=Y649,Y649&lt;71),VLOOKUP($W649,日射量と図３!$E$6:$F$34,2,TRUE),IF(AND(71&lt;=Y649,Y649&lt;107),VLOOKUP($W649,日射量と図３!$E$6:$G$34,3,TRUE),IF(AND(107&lt;=Y649,Y649&lt;143),VLOOKUP($W649,日射量と図３!$E$6:$H$34,4,TRUE),VLOOKUP($W649,日射量と図３!$E$6:$I$34,5,TRUE))))))</f>
        <v/>
      </c>
      <c r="AB649" s="4" t="str">
        <f>IF($V649="","",IF(Z649&lt;36,0,IF(AND(36&lt;=Z649,Z649&lt;71),VLOOKUP($W649,日射量と図３!$E$6:$F$34,2,TRUE),IF(AND(71&lt;=Z649,Z649&lt;107),VLOOKUP($W649,日射量と図３!$E$6:$G$34,3,TRUE),IF(AND(107&lt;=Z649,Z649&lt;143),VLOOKUP($W649,日射量と図３!$E$6:$H$34,4,TRUE),VLOOKUP($W649,日射量と図３!$E$6:$I$34,5,TRUE))))))</f>
        <v/>
      </c>
      <c r="AC649" s="382" t="str">
        <f t="shared" si="120"/>
        <v/>
      </c>
      <c r="AD649" s="382" t="str">
        <f t="shared" si="121"/>
        <v/>
      </c>
    </row>
    <row r="650" spans="11:30" ht="13.5" customHeight="1">
      <c r="K650" s="4">
        <f t="shared" si="126"/>
        <v>6</v>
      </c>
      <c r="L650" s="34">
        <v>43278</v>
      </c>
      <c r="M650" s="4">
        <v>27</v>
      </c>
      <c r="N650" s="4">
        <v>23</v>
      </c>
      <c r="O650" s="31">
        <v>0.91666666666666663</v>
      </c>
      <c r="P650" s="35">
        <v>23.500000000000004</v>
      </c>
      <c r="Q650" s="36">
        <f t="shared" si="127"/>
        <v>13</v>
      </c>
      <c r="R650" s="4">
        <f t="shared" si="128"/>
        <v>0</v>
      </c>
      <c r="S650" s="31">
        <f t="shared" si="122"/>
        <v>0.19388888888888889</v>
      </c>
      <c r="T650" s="31">
        <f t="shared" si="123"/>
        <v>0.79240740740740734</v>
      </c>
      <c r="U650" s="4">
        <f t="shared" si="129"/>
        <v>0</v>
      </c>
      <c r="V650" s="4" t="str">
        <f t="shared" si="130"/>
        <v/>
      </c>
      <c r="W650" s="18" t="str">
        <f>IF(V650="","",VLOOKUP(L650,日射量と図３!$A$4:$C$368,3,TRUE)*238.85/100)</f>
        <v/>
      </c>
      <c r="X650" s="4" t="str">
        <f t="shared" si="131"/>
        <v/>
      </c>
      <c r="Y650" s="4" t="str">
        <f t="shared" si="124"/>
        <v/>
      </c>
      <c r="Z650" s="4" t="str">
        <f t="shared" si="125"/>
        <v/>
      </c>
      <c r="AA650" s="4" t="str">
        <f>IF($V650="","",IF(Y650&lt;36,0,IF(AND(36&lt;=Y650,Y650&lt;71),VLOOKUP($W650,日射量と図３!$E$6:$F$34,2,TRUE),IF(AND(71&lt;=Y650,Y650&lt;107),VLOOKUP($W650,日射量と図３!$E$6:$G$34,3,TRUE),IF(AND(107&lt;=Y650,Y650&lt;143),VLOOKUP($W650,日射量と図３!$E$6:$H$34,4,TRUE),VLOOKUP($W650,日射量と図３!$E$6:$I$34,5,TRUE))))))</f>
        <v/>
      </c>
      <c r="AB650" s="4" t="str">
        <f>IF($V650="","",IF(Z650&lt;36,0,IF(AND(36&lt;=Z650,Z650&lt;71),VLOOKUP($W650,日射量と図３!$E$6:$F$34,2,TRUE),IF(AND(71&lt;=Z650,Z650&lt;107),VLOOKUP($W650,日射量と図３!$E$6:$G$34,3,TRUE),IF(AND(107&lt;=Z650,Z650&lt;143),VLOOKUP($W650,日射量と図３!$E$6:$H$34,4,TRUE),VLOOKUP($W650,日射量と図３!$E$6:$I$34,5,TRUE))))))</f>
        <v/>
      </c>
      <c r="AC650" s="382" t="str">
        <f t="shared" si="120"/>
        <v/>
      </c>
      <c r="AD650" s="382" t="str">
        <f t="shared" si="121"/>
        <v/>
      </c>
    </row>
    <row r="651" spans="11:30" ht="13.5" customHeight="1">
      <c r="K651" s="4">
        <f t="shared" si="126"/>
        <v>6</v>
      </c>
      <c r="L651" s="34">
        <v>43278</v>
      </c>
      <c r="M651" s="4">
        <v>27</v>
      </c>
      <c r="N651" s="4">
        <v>24</v>
      </c>
      <c r="O651" s="31">
        <v>0.95833333333333337</v>
      </c>
      <c r="P651" s="35">
        <v>23.18</v>
      </c>
      <c r="Q651" s="36">
        <f t="shared" si="127"/>
        <v>13</v>
      </c>
      <c r="R651" s="4">
        <f t="shared" si="128"/>
        <v>0</v>
      </c>
      <c r="S651" s="31">
        <f t="shared" si="122"/>
        <v>0.19388888888888889</v>
      </c>
      <c r="T651" s="31">
        <f t="shared" si="123"/>
        <v>0.79240740740740734</v>
      </c>
      <c r="U651" s="4">
        <f t="shared" si="129"/>
        <v>0</v>
      </c>
      <c r="V651" s="4" t="str">
        <f t="shared" si="130"/>
        <v/>
      </c>
      <c r="W651" s="18" t="str">
        <f>IF(V651="","",VLOOKUP(L651,日射量と図３!$A$4:$C$368,3,TRUE)*238.85/100)</f>
        <v/>
      </c>
      <c r="X651" s="4" t="str">
        <f t="shared" si="131"/>
        <v/>
      </c>
      <c r="Y651" s="4" t="str">
        <f t="shared" si="124"/>
        <v/>
      </c>
      <c r="Z651" s="4" t="str">
        <f t="shared" si="125"/>
        <v/>
      </c>
      <c r="AA651" s="4" t="str">
        <f>IF($V651="","",IF(Y651&lt;36,0,IF(AND(36&lt;=Y651,Y651&lt;71),VLOOKUP($W651,日射量と図３!$E$6:$F$34,2,TRUE),IF(AND(71&lt;=Y651,Y651&lt;107),VLOOKUP($W651,日射量と図３!$E$6:$G$34,3,TRUE),IF(AND(107&lt;=Y651,Y651&lt;143),VLOOKUP($W651,日射量と図３!$E$6:$H$34,4,TRUE),VLOOKUP($W651,日射量と図３!$E$6:$I$34,5,TRUE))))))</f>
        <v/>
      </c>
      <c r="AB651" s="4" t="str">
        <f>IF($V651="","",IF(Z651&lt;36,0,IF(AND(36&lt;=Z651,Z651&lt;71),VLOOKUP($W651,日射量と図３!$E$6:$F$34,2,TRUE),IF(AND(71&lt;=Z651,Z651&lt;107),VLOOKUP($W651,日射量と図３!$E$6:$G$34,3,TRUE),IF(AND(107&lt;=Z651,Z651&lt;143),VLOOKUP($W651,日射量と図３!$E$6:$H$34,4,TRUE),VLOOKUP($W651,日射量と図３!$E$6:$I$34,5,TRUE))))))</f>
        <v/>
      </c>
      <c r="AC651" s="382" t="str">
        <f t="shared" si="120"/>
        <v/>
      </c>
      <c r="AD651" s="382" t="str">
        <f t="shared" si="121"/>
        <v/>
      </c>
    </row>
    <row r="652" spans="11:30" ht="13.5" customHeight="1">
      <c r="K652" s="4">
        <f t="shared" si="126"/>
        <v>6</v>
      </c>
      <c r="L652" s="34">
        <v>43279</v>
      </c>
      <c r="M652" s="4">
        <v>28</v>
      </c>
      <c r="N652" s="4">
        <v>1</v>
      </c>
      <c r="O652" s="31">
        <v>0</v>
      </c>
      <c r="P652" s="35">
        <v>22.880000000000003</v>
      </c>
      <c r="Q652" s="36">
        <f t="shared" si="127"/>
        <v>13</v>
      </c>
      <c r="R652" s="4">
        <f t="shared" si="128"/>
        <v>0</v>
      </c>
      <c r="S652" s="31">
        <f t="shared" si="122"/>
        <v>0.19388888888888889</v>
      </c>
      <c r="T652" s="31">
        <f t="shared" si="123"/>
        <v>0.79240740740740734</v>
      </c>
      <c r="U652" s="4">
        <f t="shared" si="129"/>
        <v>0</v>
      </c>
      <c r="V652" s="4">
        <f t="shared" si="130"/>
        <v>0</v>
      </c>
      <c r="W652" s="18">
        <f>IF(V652="","",VLOOKUP(L652,日射量と図３!$A$4:$C$368,3,TRUE)*238.85/100)</f>
        <v>35.827500000000001</v>
      </c>
      <c r="X652" s="4">
        <f t="shared" si="131"/>
        <v>14</v>
      </c>
      <c r="Y652" s="4">
        <f t="shared" si="124"/>
        <v>0</v>
      </c>
      <c r="Z652" s="4">
        <f t="shared" si="125"/>
        <v>0</v>
      </c>
      <c r="AA652" s="4">
        <f>IF($V652="","",IF(Y652&lt;36,0,IF(AND(36&lt;=Y652,Y652&lt;71),VLOOKUP($W652,日射量と図３!$E$6:$F$34,2,TRUE),IF(AND(71&lt;=Y652,Y652&lt;107),VLOOKUP($W652,日射量と図３!$E$6:$G$34,3,TRUE),IF(AND(107&lt;=Y652,Y652&lt;143),VLOOKUP($W652,日射量と図３!$E$6:$H$34,4,TRUE),VLOOKUP($W652,日射量と図３!$E$6:$I$34,5,TRUE))))))</f>
        <v>0</v>
      </c>
      <c r="AB652" s="4">
        <f>IF($V652="","",IF(Z652&lt;36,0,IF(AND(36&lt;=Z652,Z652&lt;71),VLOOKUP($W652,日射量と図３!$E$6:$F$34,2,TRUE),IF(AND(71&lt;=Z652,Z652&lt;107),VLOOKUP($W652,日射量と図３!$E$6:$G$34,3,TRUE),IF(AND(107&lt;=Z652,Z652&lt;143),VLOOKUP($W652,日射量と図３!$E$6:$H$34,4,TRUE),VLOOKUP($W652,日射量と図３!$E$6:$I$34,5,TRUE))))))</f>
        <v>0</v>
      </c>
      <c r="AC652" s="382">
        <f t="shared" si="120"/>
        <v>0</v>
      </c>
      <c r="AD652" s="382">
        <f t="shared" si="121"/>
        <v>0</v>
      </c>
    </row>
    <row r="653" spans="11:30" ht="13.5" customHeight="1">
      <c r="K653" s="4">
        <f t="shared" si="126"/>
        <v>6</v>
      </c>
      <c r="L653" s="34">
        <v>43279</v>
      </c>
      <c r="M653" s="4">
        <v>28</v>
      </c>
      <c r="N653" s="4">
        <v>2</v>
      </c>
      <c r="O653" s="31">
        <v>4.1666666666666664E-2</v>
      </c>
      <c r="P653" s="35">
        <v>22.46</v>
      </c>
      <c r="Q653" s="36">
        <f t="shared" si="127"/>
        <v>13</v>
      </c>
      <c r="R653" s="4">
        <f t="shared" si="128"/>
        <v>0</v>
      </c>
      <c r="S653" s="31">
        <f t="shared" si="122"/>
        <v>0.19388888888888889</v>
      </c>
      <c r="T653" s="31">
        <f t="shared" si="123"/>
        <v>0.79240740740740734</v>
      </c>
      <c r="U653" s="4">
        <f t="shared" si="129"/>
        <v>0</v>
      </c>
      <c r="V653" s="4" t="str">
        <f t="shared" si="130"/>
        <v/>
      </c>
      <c r="W653" s="18" t="str">
        <f>IF(V653="","",VLOOKUP(L653,日射量と図３!$A$4:$C$368,3,TRUE)*238.85/100)</f>
        <v/>
      </c>
      <c r="X653" s="4" t="str">
        <f t="shared" si="131"/>
        <v/>
      </c>
      <c r="Y653" s="4" t="str">
        <f t="shared" si="124"/>
        <v/>
      </c>
      <c r="Z653" s="4" t="str">
        <f t="shared" si="125"/>
        <v/>
      </c>
      <c r="AA653" s="4" t="str">
        <f>IF($V653="","",IF(Y653&lt;36,0,IF(AND(36&lt;=Y653,Y653&lt;71),VLOOKUP($W653,日射量と図３!$E$6:$F$34,2,TRUE),IF(AND(71&lt;=Y653,Y653&lt;107),VLOOKUP($W653,日射量と図３!$E$6:$G$34,3,TRUE),IF(AND(107&lt;=Y653,Y653&lt;143),VLOOKUP($W653,日射量と図３!$E$6:$H$34,4,TRUE),VLOOKUP($W653,日射量と図３!$E$6:$I$34,5,TRUE))))))</f>
        <v/>
      </c>
      <c r="AB653" s="4" t="str">
        <f>IF($V653="","",IF(Z653&lt;36,0,IF(AND(36&lt;=Z653,Z653&lt;71),VLOOKUP($W653,日射量と図３!$E$6:$F$34,2,TRUE),IF(AND(71&lt;=Z653,Z653&lt;107),VLOOKUP($W653,日射量と図３!$E$6:$G$34,3,TRUE),IF(AND(107&lt;=Z653,Z653&lt;143),VLOOKUP($W653,日射量と図３!$E$6:$H$34,4,TRUE),VLOOKUP($W653,日射量と図３!$E$6:$I$34,5,TRUE))))))</f>
        <v/>
      </c>
      <c r="AC653" s="382" t="str">
        <f t="shared" si="120"/>
        <v/>
      </c>
      <c r="AD653" s="382" t="str">
        <f t="shared" si="121"/>
        <v/>
      </c>
    </row>
    <row r="654" spans="11:30" ht="13.5" customHeight="1">
      <c r="K654" s="4">
        <f t="shared" si="126"/>
        <v>6</v>
      </c>
      <c r="L654" s="34">
        <v>43279</v>
      </c>
      <c r="M654" s="4">
        <v>28</v>
      </c>
      <c r="N654" s="4">
        <v>3</v>
      </c>
      <c r="O654" s="31">
        <v>8.3333333333333329E-2</v>
      </c>
      <c r="P654" s="35">
        <v>22.319999999999997</v>
      </c>
      <c r="Q654" s="36">
        <f t="shared" si="127"/>
        <v>13</v>
      </c>
      <c r="R654" s="4">
        <f t="shared" si="128"/>
        <v>0</v>
      </c>
      <c r="S654" s="31">
        <f t="shared" si="122"/>
        <v>0.19388888888888889</v>
      </c>
      <c r="T654" s="31">
        <f t="shared" si="123"/>
        <v>0.79240740740740734</v>
      </c>
      <c r="U654" s="4">
        <f t="shared" si="129"/>
        <v>0</v>
      </c>
      <c r="V654" s="4" t="str">
        <f t="shared" si="130"/>
        <v/>
      </c>
      <c r="W654" s="18" t="str">
        <f>IF(V654="","",VLOOKUP(L654,日射量と図３!$A$4:$C$368,3,TRUE)*238.85/100)</f>
        <v/>
      </c>
      <c r="X654" s="4" t="str">
        <f t="shared" si="131"/>
        <v/>
      </c>
      <c r="Y654" s="4" t="str">
        <f t="shared" si="124"/>
        <v/>
      </c>
      <c r="Z654" s="4" t="str">
        <f t="shared" si="125"/>
        <v/>
      </c>
      <c r="AA654" s="4" t="str">
        <f>IF($V654="","",IF(Y654&lt;36,0,IF(AND(36&lt;=Y654,Y654&lt;71),VLOOKUP($W654,日射量と図３!$E$6:$F$34,2,TRUE),IF(AND(71&lt;=Y654,Y654&lt;107),VLOOKUP($W654,日射量と図３!$E$6:$G$34,3,TRUE),IF(AND(107&lt;=Y654,Y654&lt;143),VLOOKUP($W654,日射量と図３!$E$6:$H$34,4,TRUE),VLOOKUP($W654,日射量と図３!$E$6:$I$34,5,TRUE))))))</f>
        <v/>
      </c>
      <c r="AB654" s="4" t="str">
        <f>IF($V654="","",IF(Z654&lt;36,0,IF(AND(36&lt;=Z654,Z654&lt;71),VLOOKUP($W654,日射量と図３!$E$6:$F$34,2,TRUE),IF(AND(71&lt;=Z654,Z654&lt;107),VLOOKUP($W654,日射量と図３!$E$6:$G$34,3,TRUE),IF(AND(107&lt;=Z654,Z654&lt;143),VLOOKUP($W654,日射量と図３!$E$6:$H$34,4,TRUE),VLOOKUP($W654,日射量と図３!$E$6:$I$34,5,TRUE))))))</f>
        <v/>
      </c>
      <c r="AC654" s="382" t="str">
        <f t="shared" si="120"/>
        <v/>
      </c>
      <c r="AD654" s="382" t="str">
        <f t="shared" si="121"/>
        <v/>
      </c>
    </row>
    <row r="655" spans="11:30" ht="13.5" customHeight="1">
      <c r="K655" s="4">
        <f t="shared" si="126"/>
        <v>6</v>
      </c>
      <c r="L655" s="34">
        <v>43279</v>
      </c>
      <c r="M655" s="4">
        <v>28</v>
      </c>
      <c r="N655" s="4">
        <v>4</v>
      </c>
      <c r="O655" s="31">
        <v>0.125</v>
      </c>
      <c r="P655" s="35">
        <v>22.200000000000003</v>
      </c>
      <c r="Q655" s="36">
        <f t="shared" si="127"/>
        <v>13</v>
      </c>
      <c r="R655" s="4">
        <f t="shared" si="128"/>
        <v>0</v>
      </c>
      <c r="S655" s="31">
        <f t="shared" si="122"/>
        <v>0.19388888888888889</v>
      </c>
      <c r="T655" s="31">
        <f t="shared" si="123"/>
        <v>0.79240740740740734</v>
      </c>
      <c r="U655" s="4">
        <f t="shared" si="129"/>
        <v>0</v>
      </c>
      <c r="V655" s="4" t="str">
        <f t="shared" si="130"/>
        <v/>
      </c>
      <c r="W655" s="18" t="str">
        <f>IF(V655="","",VLOOKUP(L655,日射量と図３!$A$4:$C$368,3,TRUE)*238.85/100)</f>
        <v/>
      </c>
      <c r="X655" s="4" t="str">
        <f t="shared" si="131"/>
        <v/>
      </c>
      <c r="Y655" s="4" t="str">
        <f t="shared" si="124"/>
        <v/>
      </c>
      <c r="Z655" s="4" t="str">
        <f t="shared" si="125"/>
        <v/>
      </c>
      <c r="AA655" s="4" t="str">
        <f>IF($V655="","",IF(Y655&lt;36,0,IF(AND(36&lt;=Y655,Y655&lt;71),VLOOKUP($W655,日射量と図３!$E$6:$F$34,2,TRUE),IF(AND(71&lt;=Y655,Y655&lt;107),VLOOKUP($W655,日射量と図３!$E$6:$G$34,3,TRUE),IF(AND(107&lt;=Y655,Y655&lt;143),VLOOKUP($W655,日射量と図３!$E$6:$H$34,4,TRUE),VLOOKUP($W655,日射量と図３!$E$6:$I$34,5,TRUE))))))</f>
        <v/>
      </c>
      <c r="AB655" s="4" t="str">
        <f>IF($V655="","",IF(Z655&lt;36,0,IF(AND(36&lt;=Z655,Z655&lt;71),VLOOKUP($W655,日射量と図３!$E$6:$F$34,2,TRUE),IF(AND(71&lt;=Z655,Z655&lt;107),VLOOKUP($W655,日射量と図３!$E$6:$G$34,3,TRUE),IF(AND(107&lt;=Z655,Z655&lt;143),VLOOKUP($W655,日射量と図３!$E$6:$H$34,4,TRUE),VLOOKUP($W655,日射量と図３!$E$6:$I$34,5,TRUE))))))</f>
        <v/>
      </c>
      <c r="AC655" s="382" t="str">
        <f t="shared" ref="AC655:AC718" si="132">IF(V655="","",IF((($AH$18*$AH$30*V655*3600/1000000)/1000-AA655*$AG$18*10*0.0000041868)&lt;=0,0,AA655*$AG$18*10*0.0000041868))</f>
        <v/>
      </c>
      <c r="AD655" s="382" t="str">
        <f t="shared" ref="AD655:AD718" si="133">IF(V655="","",IF((($AH$19*$AH$30*V655*3600/1000000)/1000-AB655*$AG$19*10*0.0000041868)&lt;=0,0,AB655*$AG$19*10*0.0000041868))</f>
        <v/>
      </c>
    </row>
    <row r="656" spans="11:30" ht="13.5" customHeight="1">
      <c r="K656" s="4">
        <f t="shared" si="126"/>
        <v>6</v>
      </c>
      <c r="L656" s="34">
        <v>43279</v>
      </c>
      <c r="M656" s="4">
        <v>28</v>
      </c>
      <c r="N656" s="4">
        <v>5</v>
      </c>
      <c r="O656" s="31">
        <v>0.16666666666666666</v>
      </c>
      <c r="P656" s="35">
        <v>21.979999999999997</v>
      </c>
      <c r="Q656" s="36">
        <f t="shared" si="127"/>
        <v>15</v>
      </c>
      <c r="R656" s="4">
        <f t="shared" si="128"/>
        <v>0</v>
      </c>
      <c r="S656" s="31">
        <f t="shared" si="122"/>
        <v>0.19388888888888889</v>
      </c>
      <c r="T656" s="31">
        <f t="shared" si="123"/>
        <v>0.79240740740740734</v>
      </c>
      <c r="U656" s="4">
        <f t="shared" si="129"/>
        <v>0</v>
      </c>
      <c r="V656" s="4" t="str">
        <f t="shared" si="130"/>
        <v/>
      </c>
      <c r="W656" s="18" t="str">
        <f>IF(V656="","",VLOOKUP(L656,日射量と図３!$A$4:$C$368,3,TRUE)*238.85/100)</f>
        <v/>
      </c>
      <c r="X656" s="4" t="str">
        <f t="shared" si="131"/>
        <v/>
      </c>
      <c r="Y656" s="4" t="str">
        <f t="shared" si="124"/>
        <v/>
      </c>
      <c r="Z656" s="4" t="str">
        <f t="shared" si="125"/>
        <v/>
      </c>
      <c r="AA656" s="4" t="str">
        <f>IF($V656="","",IF(Y656&lt;36,0,IF(AND(36&lt;=Y656,Y656&lt;71),VLOOKUP($W656,日射量と図３!$E$6:$F$34,2,TRUE),IF(AND(71&lt;=Y656,Y656&lt;107),VLOOKUP($W656,日射量と図３!$E$6:$G$34,3,TRUE),IF(AND(107&lt;=Y656,Y656&lt;143),VLOOKUP($W656,日射量と図３!$E$6:$H$34,4,TRUE),VLOOKUP($W656,日射量と図３!$E$6:$I$34,5,TRUE))))))</f>
        <v/>
      </c>
      <c r="AB656" s="4" t="str">
        <f>IF($V656="","",IF(Z656&lt;36,0,IF(AND(36&lt;=Z656,Z656&lt;71),VLOOKUP($W656,日射量と図３!$E$6:$F$34,2,TRUE),IF(AND(71&lt;=Z656,Z656&lt;107),VLOOKUP($W656,日射量と図３!$E$6:$G$34,3,TRUE),IF(AND(107&lt;=Z656,Z656&lt;143),VLOOKUP($W656,日射量と図３!$E$6:$H$34,4,TRUE),VLOOKUP($W656,日射量と図３!$E$6:$I$34,5,TRUE))))))</f>
        <v/>
      </c>
      <c r="AC656" s="382" t="str">
        <f t="shared" si="132"/>
        <v/>
      </c>
      <c r="AD656" s="382" t="str">
        <f t="shared" si="133"/>
        <v/>
      </c>
    </row>
    <row r="657" spans="11:30" ht="13.5" customHeight="1">
      <c r="K657" s="4">
        <f t="shared" si="126"/>
        <v>6</v>
      </c>
      <c r="L657" s="34">
        <v>43279</v>
      </c>
      <c r="M657" s="4">
        <v>28</v>
      </c>
      <c r="N657" s="4">
        <v>6</v>
      </c>
      <c r="O657" s="31">
        <v>0.20833333333333334</v>
      </c>
      <c r="P657" s="35">
        <v>21.86</v>
      </c>
      <c r="Q657" s="36">
        <f t="shared" si="127"/>
        <v>15</v>
      </c>
      <c r="R657" s="4">
        <f t="shared" si="128"/>
        <v>0</v>
      </c>
      <c r="S657" s="31">
        <f t="shared" si="122"/>
        <v>0.19388888888888889</v>
      </c>
      <c r="T657" s="31">
        <f t="shared" si="123"/>
        <v>0.79240740740740734</v>
      </c>
      <c r="U657" s="4">
        <f t="shared" si="129"/>
        <v>0</v>
      </c>
      <c r="V657" s="4" t="str">
        <f t="shared" si="130"/>
        <v/>
      </c>
      <c r="W657" s="18" t="str">
        <f>IF(V657="","",VLOOKUP(L657,日射量と図３!$A$4:$C$368,3,TRUE)*238.85/100)</f>
        <v/>
      </c>
      <c r="X657" s="4" t="str">
        <f t="shared" si="131"/>
        <v/>
      </c>
      <c r="Y657" s="4" t="str">
        <f t="shared" si="124"/>
        <v/>
      </c>
      <c r="Z657" s="4" t="str">
        <f t="shared" si="125"/>
        <v/>
      </c>
      <c r="AA657" s="4" t="str">
        <f>IF($V657="","",IF(Y657&lt;36,0,IF(AND(36&lt;=Y657,Y657&lt;71),VLOOKUP($W657,日射量と図３!$E$6:$F$34,2,TRUE),IF(AND(71&lt;=Y657,Y657&lt;107),VLOOKUP($W657,日射量と図３!$E$6:$G$34,3,TRUE),IF(AND(107&lt;=Y657,Y657&lt;143),VLOOKUP($W657,日射量と図３!$E$6:$H$34,4,TRUE),VLOOKUP($W657,日射量と図３!$E$6:$I$34,5,TRUE))))))</f>
        <v/>
      </c>
      <c r="AB657" s="4" t="str">
        <f>IF($V657="","",IF(Z657&lt;36,0,IF(AND(36&lt;=Z657,Z657&lt;71),VLOOKUP($W657,日射量と図３!$E$6:$F$34,2,TRUE),IF(AND(71&lt;=Z657,Z657&lt;107),VLOOKUP($W657,日射量と図３!$E$6:$G$34,3,TRUE),IF(AND(107&lt;=Z657,Z657&lt;143),VLOOKUP($W657,日射量と図３!$E$6:$H$34,4,TRUE),VLOOKUP($W657,日射量と図３!$E$6:$I$34,5,TRUE))))))</f>
        <v/>
      </c>
      <c r="AC657" s="382" t="str">
        <f t="shared" si="132"/>
        <v/>
      </c>
      <c r="AD657" s="382" t="str">
        <f t="shared" si="133"/>
        <v/>
      </c>
    </row>
    <row r="658" spans="11:30" ht="13.5" customHeight="1">
      <c r="K658" s="4">
        <f t="shared" si="126"/>
        <v>6</v>
      </c>
      <c r="L658" s="34">
        <v>43279</v>
      </c>
      <c r="M658" s="4">
        <v>28</v>
      </c>
      <c r="N658" s="4">
        <v>7</v>
      </c>
      <c r="O658" s="31">
        <v>0.25</v>
      </c>
      <c r="P658" s="35">
        <v>22.15</v>
      </c>
      <c r="Q658" s="36">
        <f t="shared" si="127"/>
        <v>15</v>
      </c>
      <c r="R658" s="4">
        <f t="shared" si="128"/>
        <v>0</v>
      </c>
      <c r="S658" s="31">
        <f t="shared" si="122"/>
        <v>0.19388888888888889</v>
      </c>
      <c r="T658" s="31">
        <f t="shared" si="123"/>
        <v>0.79240740740740734</v>
      </c>
      <c r="U658" s="4">
        <f t="shared" si="129"/>
        <v>0</v>
      </c>
      <c r="V658" s="4" t="str">
        <f t="shared" si="130"/>
        <v/>
      </c>
      <c r="W658" s="18" t="str">
        <f>IF(V658="","",VLOOKUP(L658,日射量と図３!$A$4:$C$368,3,TRUE)*238.85/100)</f>
        <v/>
      </c>
      <c r="X658" s="4" t="str">
        <f t="shared" si="131"/>
        <v/>
      </c>
      <c r="Y658" s="4" t="str">
        <f t="shared" si="124"/>
        <v/>
      </c>
      <c r="Z658" s="4" t="str">
        <f t="shared" si="125"/>
        <v/>
      </c>
      <c r="AA658" s="4" t="str">
        <f>IF($V658="","",IF(Y658&lt;36,0,IF(AND(36&lt;=Y658,Y658&lt;71),VLOOKUP($W658,日射量と図３!$E$6:$F$34,2,TRUE),IF(AND(71&lt;=Y658,Y658&lt;107),VLOOKUP($W658,日射量と図３!$E$6:$G$34,3,TRUE),IF(AND(107&lt;=Y658,Y658&lt;143),VLOOKUP($W658,日射量と図３!$E$6:$H$34,4,TRUE),VLOOKUP($W658,日射量と図３!$E$6:$I$34,5,TRUE))))))</f>
        <v/>
      </c>
      <c r="AB658" s="4" t="str">
        <f>IF($V658="","",IF(Z658&lt;36,0,IF(AND(36&lt;=Z658,Z658&lt;71),VLOOKUP($W658,日射量と図３!$E$6:$F$34,2,TRUE),IF(AND(71&lt;=Z658,Z658&lt;107),VLOOKUP($W658,日射量と図３!$E$6:$G$34,3,TRUE),IF(AND(107&lt;=Z658,Z658&lt;143),VLOOKUP($W658,日射量と図３!$E$6:$H$34,4,TRUE),VLOOKUP($W658,日射量と図３!$E$6:$I$34,5,TRUE))))))</f>
        <v/>
      </c>
      <c r="AC658" s="382" t="str">
        <f t="shared" si="132"/>
        <v/>
      </c>
      <c r="AD658" s="382" t="str">
        <f t="shared" si="133"/>
        <v/>
      </c>
    </row>
    <row r="659" spans="11:30" ht="13.5" customHeight="1">
      <c r="K659" s="4">
        <f t="shared" si="126"/>
        <v>6</v>
      </c>
      <c r="L659" s="34">
        <v>43279</v>
      </c>
      <c r="M659" s="4">
        <v>28</v>
      </c>
      <c r="N659" s="4">
        <v>8</v>
      </c>
      <c r="O659" s="31">
        <v>0.29166666666666669</v>
      </c>
      <c r="P659" s="35">
        <v>22.71</v>
      </c>
      <c r="Q659" s="36">
        <f t="shared" si="127"/>
        <v>12</v>
      </c>
      <c r="R659" s="4">
        <f t="shared" si="128"/>
        <v>0</v>
      </c>
      <c r="S659" s="31">
        <f t="shared" si="122"/>
        <v>0.19388888888888889</v>
      </c>
      <c r="T659" s="31">
        <f t="shared" si="123"/>
        <v>0.79240740740740734</v>
      </c>
      <c r="U659" s="4">
        <f t="shared" si="129"/>
        <v>0</v>
      </c>
      <c r="V659" s="4" t="str">
        <f t="shared" si="130"/>
        <v/>
      </c>
      <c r="W659" s="18" t="str">
        <f>IF(V659="","",VLOOKUP(L659,日射量と図３!$A$4:$C$368,3,TRUE)*238.85/100)</f>
        <v/>
      </c>
      <c r="X659" s="4" t="str">
        <f t="shared" si="131"/>
        <v/>
      </c>
      <c r="Y659" s="4" t="str">
        <f t="shared" si="124"/>
        <v/>
      </c>
      <c r="Z659" s="4" t="str">
        <f t="shared" si="125"/>
        <v/>
      </c>
      <c r="AA659" s="4" t="str">
        <f>IF($V659="","",IF(Y659&lt;36,0,IF(AND(36&lt;=Y659,Y659&lt;71),VLOOKUP($W659,日射量と図３!$E$6:$F$34,2,TRUE),IF(AND(71&lt;=Y659,Y659&lt;107),VLOOKUP($W659,日射量と図３!$E$6:$G$34,3,TRUE),IF(AND(107&lt;=Y659,Y659&lt;143),VLOOKUP($W659,日射量と図３!$E$6:$H$34,4,TRUE),VLOOKUP($W659,日射量と図３!$E$6:$I$34,5,TRUE))))))</f>
        <v/>
      </c>
      <c r="AB659" s="4" t="str">
        <f>IF($V659="","",IF(Z659&lt;36,0,IF(AND(36&lt;=Z659,Z659&lt;71),VLOOKUP($W659,日射量と図３!$E$6:$F$34,2,TRUE),IF(AND(71&lt;=Z659,Z659&lt;107),VLOOKUP($W659,日射量と図３!$E$6:$G$34,3,TRUE),IF(AND(107&lt;=Z659,Z659&lt;143),VLOOKUP($W659,日射量と図３!$E$6:$H$34,4,TRUE),VLOOKUP($W659,日射量と図３!$E$6:$I$34,5,TRUE))))))</f>
        <v/>
      </c>
      <c r="AC659" s="382" t="str">
        <f t="shared" si="132"/>
        <v/>
      </c>
      <c r="AD659" s="382" t="str">
        <f t="shared" si="133"/>
        <v/>
      </c>
    </row>
    <row r="660" spans="11:30" ht="13.5" customHeight="1">
      <c r="K660" s="4">
        <f t="shared" si="126"/>
        <v>6</v>
      </c>
      <c r="L660" s="34">
        <v>43279</v>
      </c>
      <c r="M660" s="4">
        <v>28</v>
      </c>
      <c r="N660" s="4">
        <v>9</v>
      </c>
      <c r="O660" s="31">
        <v>0.33333333333333331</v>
      </c>
      <c r="P660" s="35">
        <v>23.319999999999997</v>
      </c>
      <c r="Q660" s="36">
        <f t="shared" si="127"/>
        <v>12</v>
      </c>
      <c r="R660" s="4">
        <f t="shared" si="128"/>
        <v>0</v>
      </c>
      <c r="S660" s="31">
        <f t="shared" si="122"/>
        <v>0.19388888888888889</v>
      </c>
      <c r="T660" s="31">
        <f t="shared" si="123"/>
        <v>0.79240740740740734</v>
      </c>
      <c r="U660" s="4">
        <f t="shared" si="129"/>
        <v>0</v>
      </c>
      <c r="V660" s="4" t="str">
        <f t="shared" si="130"/>
        <v/>
      </c>
      <c r="W660" s="18" t="str">
        <f>IF(V660="","",VLOOKUP(L660,日射量と図３!$A$4:$C$368,3,TRUE)*238.85/100)</f>
        <v/>
      </c>
      <c r="X660" s="4" t="str">
        <f t="shared" si="131"/>
        <v/>
      </c>
      <c r="Y660" s="4" t="str">
        <f t="shared" si="124"/>
        <v/>
      </c>
      <c r="Z660" s="4" t="str">
        <f t="shared" si="125"/>
        <v/>
      </c>
      <c r="AA660" s="4" t="str">
        <f>IF($V660="","",IF(Y660&lt;36,0,IF(AND(36&lt;=Y660,Y660&lt;71),VLOOKUP($W660,日射量と図３!$E$6:$F$34,2,TRUE),IF(AND(71&lt;=Y660,Y660&lt;107),VLOOKUP($W660,日射量と図３!$E$6:$G$34,3,TRUE),IF(AND(107&lt;=Y660,Y660&lt;143),VLOOKUP($W660,日射量と図３!$E$6:$H$34,4,TRUE),VLOOKUP($W660,日射量と図３!$E$6:$I$34,5,TRUE))))))</f>
        <v/>
      </c>
      <c r="AB660" s="4" t="str">
        <f>IF($V660="","",IF(Z660&lt;36,0,IF(AND(36&lt;=Z660,Z660&lt;71),VLOOKUP($W660,日射量と図３!$E$6:$F$34,2,TRUE),IF(AND(71&lt;=Z660,Z660&lt;107),VLOOKUP($W660,日射量と図３!$E$6:$G$34,3,TRUE),IF(AND(107&lt;=Z660,Z660&lt;143),VLOOKUP($W660,日射量と図３!$E$6:$H$34,4,TRUE),VLOOKUP($W660,日射量と図３!$E$6:$I$34,5,TRUE))))))</f>
        <v/>
      </c>
      <c r="AC660" s="382" t="str">
        <f t="shared" si="132"/>
        <v/>
      </c>
      <c r="AD660" s="382" t="str">
        <f t="shared" si="133"/>
        <v/>
      </c>
    </row>
    <row r="661" spans="11:30" ht="13.5" customHeight="1">
      <c r="K661" s="4">
        <f t="shared" si="126"/>
        <v>6</v>
      </c>
      <c r="L661" s="34">
        <v>43279</v>
      </c>
      <c r="M661" s="4">
        <v>28</v>
      </c>
      <c r="N661" s="4">
        <v>10</v>
      </c>
      <c r="O661" s="31">
        <v>0.375</v>
      </c>
      <c r="P661" s="35">
        <v>24.140000000000004</v>
      </c>
      <c r="Q661" s="36">
        <f t="shared" si="127"/>
        <v>12</v>
      </c>
      <c r="R661" s="4">
        <f t="shared" si="128"/>
        <v>0</v>
      </c>
      <c r="S661" s="31">
        <f t="shared" ref="S661:S724" si="134">VLOOKUP(K661,$AF$38:$AH$49,2,TRUE)</f>
        <v>0.19388888888888889</v>
      </c>
      <c r="T661" s="31">
        <f t="shared" ref="T661:T724" si="135">VLOOKUP(K661,$AF$38:$AH$49,3,TRUE)</f>
        <v>0.79240740740740734</v>
      </c>
      <c r="U661" s="4">
        <f t="shared" si="129"/>
        <v>0</v>
      </c>
      <c r="V661" s="4" t="str">
        <f t="shared" si="130"/>
        <v/>
      </c>
      <c r="W661" s="18" t="str">
        <f>IF(V661="","",VLOOKUP(L661,日射量と図３!$A$4:$C$368,3,TRUE)*238.85/100)</f>
        <v/>
      </c>
      <c r="X661" s="4" t="str">
        <f t="shared" si="131"/>
        <v/>
      </c>
      <c r="Y661" s="4" t="str">
        <f t="shared" si="124"/>
        <v/>
      </c>
      <c r="Z661" s="4" t="str">
        <f t="shared" si="125"/>
        <v/>
      </c>
      <c r="AA661" s="4" t="str">
        <f>IF($V661="","",IF(Y661&lt;36,0,IF(AND(36&lt;=Y661,Y661&lt;71),VLOOKUP($W661,日射量と図３!$E$6:$F$34,2,TRUE),IF(AND(71&lt;=Y661,Y661&lt;107),VLOOKUP($W661,日射量と図３!$E$6:$G$34,3,TRUE),IF(AND(107&lt;=Y661,Y661&lt;143),VLOOKUP($W661,日射量と図３!$E$6:$H$34,4,TRUE),VLOOKUP($W661,日射量と図３!$E$6:$I$34,5,TRUE))))))</f>
        <v/>
      </c>
      <c r="AB661" s="4" t="str">
        <f>IF($V661="","",IF(Z661&lt;36,0,IF(AND(36&lt;=Z661,Z661&lt;71),VLOOKUP($W661,日射量と図３!$E$6:$F$34,2,TRUE),IF(AND(71&lt;=Z661,Z661&lt;107),VLOOKUP($W661,日射量と図３!$E$6:$G$34,3,TRUE),IF(AND(107&lt;=Z661,Z661&lt;143),VLOOKUP($W661,日射量と図３!$E$6:$H$34,4,TRUE),VLOOKUP($W661,日射量と図３!$E$6:$I$34,5,TRUE))))))</f>
        <v/>
      </c>
      <c r="AC661" s="382" t="str">
        <f t="shared" si="132"/>
        <v/>
      </c>
      <c r="AD661" s="382" t="str">
        <f t="shared" si="133"/>
        <v/>
      </c>
    </row>
    <row r="662" spans="11:30" ht="13.5" customHeight="1">
      <c r="K662" s="4">
        <f t="shared" si="126"/>
        <v>6</v>
      </c>
      <c r="L662" s="34">
        <v>43279</v>
      </c>
      <c r="M662" s="4">
        <v>28</v>
      </c>
      <c r="N662" s="4">
        <v>11</v>
      </c>
      <c r="O662" s="31">
        <v>0.41666666666666669</v>
      </c>
      <c r="P662" s="35">
        <v>25.059999999999995</v>
      </c>
      <c r="Q662" s="36">
        <f t="shared" si="127"/>
        <v>12</v>
      </c>
      <c r="R662" s="4">
        <f t="shared" si="128"/>
        <v>0</v>
      </c>
      <c r="S662" s="31">
        <f t="shared" si="134"/>
        <v>0.19388888888888889</v>
      </c>
      <c r="T662" s="31">
        <f t="shared" si="135"/>
        <v>0.79240740740740734</v>
      </c>
      <c r="U662" s="4">
        <f t="shared" si="129"/>
        <v>0</v>
      </c>
      <c r="V662" s="4" t="str">
        <f t="shared" si="130"/>
        <v/>
      </c>
      <c r="W662" s="18" t="str">
        <f>IF(V662="","",VLOOKUP(L662,日射量と図３!$A$4:$C$368,3,TRUE)*238.85/100)</f>
        <v/>
      </c>
      <c r="X662" s="4" t="str">
        <f t="shared" si="131"/>
        <v/>
      </c>
      <c r="Y662" s="4" t="str">
        <f t="shared" si="124"/>
        <v/>
      </c>
      <c r="Z662" s="4" t="str">
        <f t="shared" si="125"/>
        <v/>
      </c>
      <c r="AA662" s="4" t="str">
        <f>IF($V662="","",IF(Y662&lt;36,0,IF(AND(36&lt;=Y662,Y662&lt;71),VLOOKUP($W662,日射量と図３!$E$6:$F$34,2,TRUE),IF(AND(71&lt;=Y662,Y662&lt;107),VLOOKUP($W662,日射量と図３!$E$6:$G$34,3,TRUE),IF(AND(107&lt;=Y662,Y662&lt;143),VLOOKUP($W662,日射量と図３!$E$6:$H$34,4,TRUE),VLOOKUP($W662,日射量と図３!$E$6:$I$34,5,TRUE))))))</f>
        <v/>
      </c>
      <c r="AB662" s="4" t="str">
        <f>IF($V662="","",IF(Z662&lt;36,0,IF(AND(36&lt;=Z662,Z662&lt;71),VLOOKUP($W662,日射量と図３!$E$6:$F$34,2,TRUE),IF(AND(71&lt;=Z662,Z662&lt;107),VLOOKUP($W662,日射量と図３!$E$6:$G$34,3,TRUE),IF(AND(107&lt;=Z662,Z662&lt;143),VLOOKUP($W662,日射量と図３!$E$6:$H$34,4,TRUE),VLOOKUP($W662,日射量と図３!$E$6:$I$34,5,TRUE))))))</f>
        <v/>
      </c>
      <c r="AC662" s="382" t="str">
        <f t="shared" si="132"/>
        <v/>
      </c>
      <c r="AD662" s="382" t="str">
        <f t="shared" si="133"/>
        <v/>
      </c>
    </row>
    <row r="663" spans="11:30" ht="13.5" customHeight="1">
      <c r="K663" s="4">
        <f t="shared" si="126"/>
        <v>6</v>
      </c>
      <c r="L663" s="34">
        <v>43279</v>
      </c>
      <c r="M663" s="4">
        <v>28</v>
      </c>
      <c r="N663" s="4">
        <v>12</v>
      </c>
      <c r="O663" s="31">
        <v>0.45833333333333331</v>
      </c>
      <c r="P663" s="35">
        <v>25.78</v>
      </c>
      <c r="Q663" s="36">
        <f t="shared" si="127"/>
        <v>12</v>
      </c>
      <c r="R663" s="4">
        <f t="shared" si="128"/>
        <v>0</v>
      </c>
      <c r="S663" s="31">
        <f t="shared" si="134"/>
        <v>0.19388888888888889</v>
      </c>
      <c r="T663" s="31">
        <f t="shared" si="135"/>
        <v>0.79240740740740734</v>
      </c>
      <c r="U663" s="4">
        <f t="shared" si="129"/>
        <v>0</v>
      </c>
      <c r="V663" s="4" t="str">
        <f t="shared" si="130"/>
        <v/>
      </c>
      <c r="W663" s="18" t="str">
        <f>IF(V663="","",VLOOKUP(L663,日射量と図３!$A$4:$C$368,3,TRUE)*238.85/100)</f>
        <v/>
      </c>
      <c r="X663" s="4" t="str">
        <f t="shared" si="131"/>
        <v/>
      </c>
      <c r="Y663" s="4" t="str">
        <f t="shared" si="124"/>
        <v/>
      </c>
      <c r="Z663" s="4" t="str">
        <f t="shared" si="125"/>
        <v/>
      </c>
      <c r="AA663" s="4" t="str">
        <f>IF($V663="","",IF(Y663&lt;36,0,IF(AND(36&lt;=Y663,Y663&lt;71),VLOOKUP($W663,日射量と図３!$E$6:$F$34,2,TRUE),IF(AND(71&lt;=Y663,Y663&lt;107),VLOOKUP($W663,日射量と図３!$E$6:$G$34,3,TRUE),IF(AND(107&lt;=Y663,Y663&lt;143),VLOOKUP($W663,日射量と図３!$E$6:$H$34,4,TRUE),VLOOKUP($W663,日射量と図３!$E$6:$I$34,5,TRUE))))))</f>
        <v/>
      </c>
      <c r="AB663" s="4" t="str">
        <f>IF($V663="","",IF(Z663&lt;36,0,IF(AND(36&lt;=Z663,Z663&lt;71),VLOOKUP($W663,日射量と図３!$E$6:$F$34,2,TRUE),IF(AND(71&lt;=Z663,Z663&lt;107),VLOOKUP($W663,日射量と図３!$E$6:$G$34,3,TRUE),IF(AND(107&lt;=Z663,Z663&lt;143),VLOOKUP($W663,日射量と図３!$E$6:$H$34,4,TRUE),VLOOKUP($W663,日射量と図３!$E$6:$I$34,5,TRUE))))))</f>
        <v/>
      </c>
      <c r="AC663" s="382" t="str">
        <f t="shared" si="132"/>
        <v/>
      </c>
      <c r="AD663" s="382" t="str">
        <f t="shared" si="133"/>
        <v/>
      </c>
    </row>
    <row r="664" spans="11:30" ht="13.5" customHeight="1">
      <c r="K664" s="4">
        <f t="shared" si="126"/>
        <v>6</v>
      </c>
      <c r="L664" s="34">
        <v>43279</v>
      </c>
      <c r="M664" s="4">
        <v>28</v>
      </c>
      <c r="N664" s="4">
        <v>13</v>
      </c>
      <c r="O664" s="31">
        <v>0.5</v>
      </c>
      <c r="P664" s="35">
        <v>26.55</v>
      </c>
      <c r="Q664" s="36">
        <f t="shared" si="127"/>
        <v>12</v>
      </c>
      <c r="R664" s="4">
        <f t="shared" si="128"/>
        <v>0</v>
      </c>
      <c r="S664" s="31">
        <f t="shared" si="134"/>
        <v>0.19388888888888889</v>
      </c>
      <c r="T664" s="31">
        <f t="shared" si="135"/>
        <v>0.79240740740740734</v>
      </c>
      <c r="U664" s="4">
        <f t="shared" si="129"/>
        <v>0</v>
      </c>
      <c r="V664" s="4" t="str">
        <f t="shared" si="130"/>
        <v/>
      </c>
      <c r="W664" s="18" t="str">
        <f>IF(V664="","",VLOOKUP(L664,日射量と図３!$A$4:$C$368,3,TRUE)*238.85/100)</f>
        <v/>
      </c>
      <c r="X664" s="4" t="str">
        <f t="shared" si="131"/>
        <v/>
      </c>
      <c r="Y664" s="4" t="str">
        <f t="shared" si="124"/>
        <v/>
      </c>
      <c r="Z664" s="4" t="str">
        <f t="shared" si="125"/>
        <v/>
      </c>
      <c r="AA664" s="4" t="str">
        <f>IF($V664="","",IF(Y664&lt;36,0,IF(AND(36&lt;=Y664,Y664&lt;71),VLOOKUP($W664,日射量と図３!$E$6:$F$34,2,TRUE),IF(AND(71&lt;=Y664,Y664&lt;107),VLOOKUP($W664,日射量と図３!$E$6:$G$34,3,TRUE),IF(AND(107&lt;=Y664,Y664&lt;143),VLOOKUP($W664,日射量と図３!$E$6:$H$34,4,TRUE),VLOOKUP($W664,日射量と図３!$E$6:$I$34,5,TRUE))))))</f>
        <v/>
      </c>
      <c r="AB664" s="4" t="str">
        <f>IF($V664="","",IF(Z664&lt;36,0,IF(AND(36&lt;=Z664,Z664&lt;71),VLOOKUP($W664,日射量と図３!$E$6:$F$34,2,TRUE),IF(AND(71&lt;=Z664,Z664&lt;107),VLOOKUP($W664,日射量と図３!$E$6:$G$34,3,TRUE),IF(AND(107&lt;=Z664,Z664&lt;143),VLOOKUP($W664,日射量と図３!$E$6:$H$34,4,TRUE),VLOOKUP($W664,日射量と図３!$E$6:$I$34,5,TRUE))))))</f>
        <v/>
      </c>
      <c r="AC664" s="382" t="str">
        <f t="shared" si="132"/>
        <v/>
      </c>
      <c r="AD664" s="382" t="str">
        <f t="shared" si="133"/>
        <v/>
      </c>
    </row>
    <row r="665" spans="11:30" ht="13.5" customHeight="1">
      <c r="K665" s="4">
        <f t="shared" si="126"/>
        <v>6</v>
      </c>
      <c r="L665" s="34">
        <v>43279</v>
      </c>
      <c r="M665" s="4">
        <v>28</v>
      </c>
      <c r="N665" s="4">
        <v>14</v>
      </c>
      <c r="O665" s="31">
        <v>0.54166666666666663</v>
      </c>
      <c r="P665" s="35">
        <v>27.26</v>
      </c>
      <c r="Q665" s="36">
        <f t="shared" si="127"/>
        <v>12</v>
      </c>
      <c r="R665" s="4">
        <f t="shared" si="128"/>
        <v>0</v>
      </c>
      <c r="S665" s="31">
        <f t="shared" si="134"/>
        <v>0.19388888888888889</v>
      </c>
      <c r="T665" s="31">
        <f t="shared" si="135"/>
        <v>0.79240740740740734</v>
      </c>
      <c r="U665" s="4">
        <f t="shared" si="129"/>
        <v>0</v>
      </c>
      <c r="V665" s="4" t="str">
        <f t="shared" si="130"/>
        <v/>
      </c>
      <c r="W665" s="18" t="str">
        <f>IF(V665="","",VLOOKUP(L665,日射量と図３!$A$4:$C$368,3,TRUE)*238.85/100)</f>
        <v/>
      </c>
      <c r="X665" s="4" t="str">
        <f t="shared" si="131"/>
        <v/>
      </c>
      <c r="Y665" s="4" t="str">
        <f t="shared" si="124"/>
        <v/>
      </c>
      <c r="Z665" s="4" t="str">
        <f t="shared" si="125"/>
        <v/>
      </c>
      <c r="AA665" s="4" t="str">
        <f>IF($V665="","",IF(Y665&lt;36,0,IF(AND(36&lt;=Y665,Y665&lt;71),VLOOKUP($W665,日射量と図３!$E$6:$F$34,2,TRUE),IF(AND(71&lt;=Y665,Y665&lt;107),VLOOKUP($W665,日射量と図３!$E$6:$G$34,3,TRUE),IF(AND(107&lt;=Y665,Y665&lt;143),VLOOKUP($W665,日射量と図３!$E$6:$H$34,4,TRUE),VLOOKUP($W665,日射量と図３!$E$6:$I$34,5,TRUE))))))</f>
        <v/>
      </c>
      <c r="AB665" s="4" t="str">
        <f>IF($V665="","",IF(Z665&lt;36,0,IF(AND(36&lt;=Z665,Z665&lt;71),VLOOKUP($W665,日射量と図３!$E$6:$F$34,2,TRUE),IF(AND(71&lt;=Z665,Z665&lt;107),VLOOKUP($W665,日射量と図３!$E$6:$G$34,3,TRUE),IF(AND(107&lt;=Z665,Z665&lt;143),VLOOKUP($W665,日射量と図３!$E$6:$H$34,4,TRUE),VLOOKUP($W665,日射量と図３!$E$6:$I$34,5,TRUE))))))</f>
        <v/>
      </c>
      <c r="AC665" s="382" t="str">
        <f t="shared" si="132"/>
        <v/>
      </c>
      <c r="AD665" s="382" t="str">
        <f t="shared" si="133"/>
        <v/>
      </c>
    </row>
    <row r="666" spans="11:30" ht="13.5" customHeight="1">
      <c r="K666" s="4">
        <f t="shared" si="126"/>
        <v>6</v>
      </c>
      <c r="L666" s="34">
        <v>43279</v>
      </c>
      <c r="M666" s="4">
        <v>28</v>
      </c>
      <c r="N666" s="4">
        <v>15</v>
      </c>
      <c r="O666" s="31">
        <v>0.58333333333333337</v>
      </c>
      <c r="P666" s="35">
        <v>27.909999999999997</v>
      </c>
      <c r="Q666" s="36">
        <f t="shared" si="127"/>
        <v>12</v>
      </c>
      <c r="R666" s="4">
        <f t="shared" si="128"/>
        <v>0</v>
      </c>
      <c r="S666" s="31">
        <f t="shared" si="134"/>
        <v>0.19388888888888889</v>
      </c>
      <c r="T666" s="31">
        <f t="shared" si="135"/>
        <v>0.79240740740740734</v>
      </c>
      <c r="U666" s="4">
        <f t="shared" si="129"/>
        <v>0</v>
      </c>
      <c r="V666" s="4" t="str">
        <f t="shared" si="130"/>
        <v/>
      </c>
      <c r="W666" s="18" t="str">
        <f>IF(V666="","",VLOOKUP(L666,日射量と図３!$A$4:$C$368,3,TRUE)*238.85/100)</f>
        <v/>
      </c>
      <c r="X666" s="4" t="str">
        <f t="shared" si="131"/>
        <v/>
      </c>
      <c r="Y666" s="4" t="str">
        <f t="shared" si="124"/>
        <v/>
      </c>
      <c r="Z666" s="4" t="str">
        <f t="shared" si="125"/>
        <v/>
      </c>
      <c r="AA666" s="4" t="str">
        <f>IF($V666="","",IF(Y666&lt;36,0,IF(AND(36&lt;=Y666,Y666&lt;71),VLOOKUP($W666,日射量と図３!$E$6:$F$34,2,TRUE),IF(AND(71&lt;=Y666,Y666&lt;107),VLOOKUP($W666,日射量と図３!$E$6:$G$34,3,TRUE),IF(AND(107&lt;=Y666,Y666&lt;143),VLOOKUP($W666,日射量と図３!$E$6:$H$34,4,TRUE),VLOOKUP($W666,日射量と図３!$E$6:$I$34,5,TRUE))))))</f>
        <v/>
      </c>
      <c r="AB666" s="4" t="str">
        <f>IF($V666="","",IF(Z666&lt;36,0,IF(AND(36&lt;=Z666,Z666&lt;71),VLOOKUP($W666,日射量と図３!$E$6:$F$34,2,TRUE),IF(AND(71&lt;=Z666,Z666&lt;107),VLOOKUP($W666,日射量と図３!$E$6:$G$34,3,TRUE),IF(AND(107&lt;=Z666,Z666&lt;143),VLOOKUP($W666,日射量と図３!$E$6:$H$34,4,TRUE),VLOOKUP($W666,日射量と図３!$E$6:$I$34,5,TRUE))))))</f>
        <v/>
      </c>
      <c r="AC666" s="382" t="str">
        <f t="shared" si="132"/>
        <v/>
      </c>
      <c r="AD666" s="382" t="str">
        <f t="shared" si="133"/>
        <v/>
      </c>
    </row>
    <row r="667" spans="11:30" ht="13.5" customHeight="1">
      <c r="K667" s="4">
        <f t="shared" si="126"/>
        <v>6</v>
      </c>
      <c r="L667" s="34">
        <v>43279</v>
      </c>
      <c r="M667" s="4">
        <v>28</v>
      </c>
      <c r="N667" s="4">
        <v>16</v>
      </c>
      <c r="O667" s="31">
        <v>0.625</v>
      </c>
      <c r="P667" s="35">
        <v>28.340000000000003</v>
      </c>
      <c r="Q667" s="36">
        <f t="shared" si="127"/>
        <v>16</v>
      </c>
      <c r="R667" s="4">
        <f t="shared" si="128"/>
        <v>0</v>
      </c>
      <c r="S667" s="31">
        <f t="shared" si="134"/>
        <v>0.19388888888888889</v>
      </c>
      <c r="T667" s="31">
        <f t="shared" si="135"/>
        <v>0.79240740740740734</v>
      </c>
      <c r="U667" s="4">
        <f t="shared" si="129"/>
        <v>0</v>
      </c>
      <c r="V667" s="4" t="str">
        <f t="shared" si="130"/>
        <v/>
      </c>
      <c r="W667" s="18" t="str">
        <f>IF(V667="","",VLOOKUP(L667,日射量と図３!$A$4:$C$368,3,TRUE)*238.85/100)</f>
        <v/>
      </c>
      <c r="X667" s="4" t="str">
        <f t="shared" si="131"/>
        <v/>
      </c>
      <c r="Y667" s="4" t="str">
        <f t="shared" si="124"/>
        <v/>
      </c>
      <c r="Z667" s="4" t="str">
        <f t="shared" si="125"/>
        <v/>
      </c>
      <c r="AA667" s="4" t="str">
        <f>IF($V667="","",IF(Y667&lt;36,0,IF(AND(36&lt;=Y667,Y667&lt;71),VLOOKUP($W667,日射量と図３!$E$6:$F$34,2,TRUE),IF(AND(71&lt;=Y667,Y667&lt;107),VLOOKUP($W667,日射量と図３!$E$6:$G$34,3,TRUE),IF(AND(107&lt;=Y667,Y667&lt;143),VLOOKUP($W667,日射量と図３!$E$6:$H$34,4,TRUE),VLOOKUP($W667,日射量と図３!$E$6:$I$34,5,TRUE))))))</f>
        <v/>
      </c>
      <c r="AB667" s="4" t="str">
        <f>IF($V667="","",IF(Z667&lt;36,0,IF(AND(36&lt;=Z667,Z667&lt;71),VLOOKUP($W667,日射量と図３!$E$6:$F$34,2,TRUE),IF(AND(71&lt;=Z667,Z667&lt;107),VLOOKUP($W667,日射量と図３!$E$6:$G$34,3,TRUE),IF(AND(107&lt;=Z667,Z667&lt;143),VLOOKUP($W667,日射量と図３!$E$6:$H$34,4,TRUE),VLOOKUP($W667,日射量と図３!$E$6:$I$34,5,TRUE))))))</f>
        <v/>
      </c>
      <c r="AC667" s="382" t="str">
        <f t="shared" si="132"/>
        <v/>
      </c>
      <c r="AD667" s="382" t="str">
        <f t="shared" si="133"/>
        <v/>
      </c>
    </row>
    <row r="668" spans="11:30" ht="13.5" customHeight="1">
      <c r="K668" s="4">
        <f t="shared" si="126"/>
        <v>6</v>
      </c>
      <c r="L668" s="34">
        <v>43279</v>
      </c>
      <c r="M668" s="4">
        <v>28</v>
      </c>
      <c r="N668" s="4">
        <v>17</v>
      </c>
      <c r="O668" s="31">
        <v>0.66666666666666663</v>
      </c>
      <c r="P668" s="35">
        <v>28.27</v>
      </c>
      <c r="Q668" s="36">
        <f t="shared" si="127"/>
        <v>16</v>
      </c>
      <c r="R668" s="4">
        <f t="shared" si="128"/>
        <v>0</v>
      </c>
      <c r="S668" s="31">
        <f t="shared" si="134"/>
        <v>0.19388888888888889</v>
      </c>
      <c r="T668" s="31">
        <f t="shared" si="135"/>
        <v>0.79240740740740734</v>
      </c>
      <c r="U668" s="4">
        <f t="shared" si="129"/>
        <v>0</v>
      </c>
      <c r="V668" s="4" t="str">
        <f t="shared" si="130"/>
        <v/>
      </c>
      <c r="W668" s="18" t="str">
        <f>IF(V668="","",VLOOKUP(L668,日射量と図３!$A$4:$C$368,3,TRUE)*238.85/100)</f>
        <v/>
      </c>
      <c r="X668" s="4" t="str">
        <f t="shared" si="131"/>
        <v/>
      </c>
      <c r="Y668" s="4" t="str">
        <f t="shared" si="124"/>
        <v/>
      </c>
      <c r="Z668" s="4" t="str">
        <f t="shared" si="125"/>
        <v/>
      </c>
      <c r="AA668" s="4" t="str">
        <f>IF($V668="","",IF(Y668&lt;36,0,IF(AND(36&lt;=Y668,Y668&lt;71),VLOOKUP($W668,日射量と図３!$E$6:$F$34,2,TRUE),IF(AND(71&lt;=Y668,Y668&lt;107),VLOOKUP($W668,日射量と図３!$E$6:$G$34,3,TRUE),IF(AND(107&lt;=Y668,Y668&lt;143),VLOOKUP($W668,日射量と図３!$E$6:$H$34,4,TRUE),VLOOKUP($W668,日射量と図３!$E$6:$I$34,5,TRUE))))))</f>
        <v/>
      </c>
      <c r="AB668" s="4" t="str">
        <f>IF($V668="","",IF(Z668&lt;36,0,IF(AND(36&lt;=Z668,Z668&lt;71),VLOOKUP($W668,日射量と図３!$E$6:$F$34,2,TRUE),IF(AND(71&lt;=Z668,Z668&lt;107),VLOOKUP($W668,日射量と図３!$E$6:$G$34,3,TRUE),IF(AND(107&lt;=Z668,Z668&lt;143),VLOOKUP($W668,日射量と図３!$E$6:$H$34,4,TRUE),VLOOKUP($W668,日射量と図３!$E$6:$I$34,5,TRUE))))))</f>
        <v/>
      </c>
      <c r="AC668" s="382" t="str">
        <f t="shared" si="132"/>
        <v/>
      </c>
      <c r="AD668" s="382" t="str">
        <f t="shared" si="133"/>
        <v/>
      </c>
    </row>
    <row r="669" spans="11:30" ht="13.5" customHeight="1">
      <c r="K669" s="4">
        <f t="shared" si="126"/>
        <v>6</v>
      </c>
      <c r="L669" s="34">
        <v>43279</v>
      </c>
      <c r="M669" s="4">
        <v>28</v>
      </c>
      <c r="N669" s="4">
        <v>18</v>
      </c>
      <c r="O669" s="31">
        <v>0.70833333333333337</v>
      </c>
      <c r="P669" s="35">
        <v>27.76</v>
      </c>
      <c r="Q669" s="36">
        <f t="shared" si="127"/>
        <v>16</v>
      </c>
      <c r="R669" s="4">
        <f t="shared" si="128"/>
        <v>0</v>
      </c>
      <c r="S669" s="31">
        <f t="shared" si="134"/>
        <v>0.19388888888888889</v>
      </c>
      <c r="T669" s="31">
        <f t="shared" si="135"/>
        <v>0.79240740740740734</v>
      </c>
      <c r="U669" s="4">
        <f t="shared" si="129"/>
        <v>0</v>
      </c>
      <c r="V669" s="4" t="str">
        <f t="shared" si="130"/>
        <v/>
      </c>
      <c r="W669" s="18" t="str">
        <f>IF(V669="","",VLOOKUP(L669,日射量と図３!$A$4:$C$368,3,TRUE)*238.85/100)</f>
        <v/>
      </c>
      <c r="X669" s="4" t="str">
        <f t="shared" si="131"/>
        <v/>
      </c>
      <c r="Y669" s="4" t="str">
        <f t="shared" si="124"/>
        <v/>
      </c>
      <c r="Z669" s="4" t="str">
        <f t="shared" si="125"/>
        <v/>
      </c>
      <c r="AA669" s="4" t="str">
        <f>IF($V669="","",IF(Y669&lt;36,0,IF(AND(36&lt;=Y669,Y669&lt;71),VLOOKUP($W669,日射量と図３!$E$6:$F$34,2,TRUE),IF(AND(71&lt;=Y669,Y669&lt;107),VLOOKUP($W669,日射量と図３!$E$6:$G$34,3,TRUE),IF(AND(107&lt;=Y669,Y669&lt;143),VLOOKUP($W669,日射量と図３!$E$6:$H$34,4,TRUE),VLOOKUP($W669,日射量と図３!$E$6:$I$34,5,TRUE))))))</f>
        <v/>
      </c>
      <c r="AB669" s="4" t="str">
        <f>IF($V669="","",IF(Z669&lt;36,0,IF(AND(36&lt;=Z669,Z669&lt;71),VLOOKUP($W669,日射量と図３!$E$6:$F$34,2,TRUE),IF(AND(71&lt;=Z669,Z669&lt;107),VLOOKUP($W669,日射量と図３!$E$6:$G$34,3,TRUE),IF(AND(107&lt;=Z669,Z669&lt;143),VLOOKUP($W669,日射量と図３!$E$6:$H$34,4,TRUE),VLOOKUP($W669,日射量と図３!$E$6:$I$34,5,TRUE))))))</f>
        <v/>
      </c>
      <c r="AC669" s="382" t="str">
        <f t="shared" si="132"/>
        <v/>
      </c>
      <c r="AD669" s="382" t="str">
        <f t="shared" si="133"/>
        <v/>
      </c>
    </row>
    <row r="670" spans="11:30" ht="13.5" customHeight="1">
      <c r="K670" s="4">
        <f t="shared" si="126"/>
        <v>6</v>
      </c>
      <c r="L670" s="34">
        <v>43279</v>
      </c>
      <c r="M670" s="4">
        <v>28</v>
      </c>
      <c r="N670" s="4">
        <v>19</v>
      </c>
      <c r="O670" s="31">
        <v>0.75</v>
      </c>
      <c r="P670" s="35">
        <v>27.090000000000003</v>
      </c>
      <c r="Q670" s="36">
        <f t="shared" si="127"/>
        <v>16</v>
      </c>
      <c r="R670" s="4">
        <f t="shared" si="128"/>
        <v>0</v>
      </c>
      <c r="S670" s="31">
        <f t="shared" si="134"/>
        <v>0.19388888888888889</v>
      </c>
      <c r="T670" s="31">
        <f t="shared" si="135"/>
        <v>0.79240740740740734</v>
      </c>
      <c r="U670" s="4">
        <f t="shared" si="129"/>
        <v>0</v>
      </c>
      <c r="V670" s="4" t="str">
        <f t="shared" si="130"/>
        <v/>
      </c>
      <c r="W670" s="18" t="str">
        <f>IF(V670="","",VLOOKUP(L670,日射量と図３!$A$4:$C$368,3,TRUE)*238.85/100)</f>
        <v/>
      </c>
      <c r="X670" s="4" t="str">
        <f t="shared" si="131"/>
        <v/>
      </c>
      <c r="Y670" s="4" t="str">
        <f t="shared" si="124"/>
        <v/>
      </c>
      <c r="Z670" s="4" t="str">
        <f t="shared" si="125"/>
        <v/>
      </c>
      <c r="AA670" s="4" t="str">
        <f>IF($V670="","",IF(Y670&lt;36,0,IF(AND(36&lt;=Y670,Y670&lt;71),VLOOKUP($W670,日射量と図３!$E$6:$F$34,2,TRUE),IF(AND(71&lt;=Y670,Y670&lt;107),VLOOKUP($W670,日射量と図３!$E$6:$G$34,3,TRUE),IF(AND(107&lt;=Y670,Y670&lt;143),VLOOKUP($W670,日射量と図３!$E$6:$H$34,4,TRUE),VLOOKUP($W670,日射量と図３!$E$6:$I$34,5,TRUE))))))</f>
        <v/>
      </c>
      <c r="AB670" s="4" t="str">
        <f>IF($V670="","",IF(Z670&lt;36,0,IF(AND(36&lt;=Z670,Z670&lt;71),VLOOKUP($W670,日射量と図３!$E$6:$F$34,2,TRUE),IF(AND(71&lt;=Z670,Z670&lt;107),VLOOKUP($W670,日射量と図３!$E$6:$G$34,3,TRUE),IF(AND(107&lt;=Z670,Z670&lt;143),VLOOKUP($W670,日射量と図３!$E$6:$H$34,4,TRUE),VLOOKUP($W670,日射量と図３!$E$6:$I$34,5,TRUE))))))</f>
        <v/>
      </c>
      <c r="AC670" s="382" t="str">
        <f t="shared" si="132"/>
        <v/>
      </c>
      <c r="AD670" s="382" t="str">
        <f t="shared" si="133"/>
        <v/>
      </c>
    </row>
    <row r="671" spans="11:30" ht="13.5" customHeight="1">
      <c r="K671" s="4">
        <f t="shared" si="126"/>
        <v>6</v>
      </c>
      <c r="L671" s="34">
        <v>43279</v>
      </c>
      <c r="M671" s="4">
        <v>28</v>
      </c>
      <c r="N671" s="4">
        <v>20</v>
      </c>
      <c r="O671" s="31">
        <v>0.79166666666666663</v>
      </c>
      <c r="P671" s="35">
        <v>26.009999999999998</v>
      </c>
      <c r="Q671" s="36">
        <f t="shared" si="127"/>
        <v>16</v>
      </c>
      <c r="R671" s="4">
        <f t="shared" si="128"/>
        <v>0</v>
      </c>
      <c r="S671" s="31">
        <f t="shared" si="134"/>
        <v>0.19388888888888889</v>
      </c>
      <c r="T671" s="31">
        <f t="shared" si="135"/>
        <v>0.79240740740740734</v>
      </c>
      <c r="U671" s="4">
        <f t="shared" si="129"/>
        <v>0</v>
      </c>
      <c r="V671" s="4" t="str">
        <f t="shared" si="130"/>
        <v/>
      </c>
      <c r="W671" s="18" t="str">
        <f>IF(V671="","",VLOOKUP(L671,日射量と図３!$A$4:$C$368,3,TRUE)*238.85/100)</f>
        <v/>
      </c>
      <c r="X671" s="4" t="str">
        <f t="shared" si="131"/>
        <v/>
      </c>
      <c r="Y671" s="4" t="str">
        <f t="shared" ref="Y671:Y734" si="136">IF(V671="","",$AH$30*V671/(($AG$18/$AH$18)*X671))</f>
        <v/>
      </c>
      <c r="Z671" s="4" t="str">
        <f t="shared" ref="Z671:Z734" si="137">IF(V671="","",$AH$30*V671/(($AG$19/$AH$19)*X671))</f>
        <v/>
      </c>
      <c r="AA671" s="4" t="str">
        <f>IF($V671="","",IF(Y671&lt;36,0,IF(AND(36&lt;=Y671,Y671&lt;71),VLOOKUP($W671,日射量と図３!$E$6:$F$34,2,TRUE),IF(AND(71&lt;=Y671,Y671&lt;107),VLOOKUP($W671,日射量と図３!$E$6:$G$34,3,TRUE),IF(AND(107&lt;=Y671,Y671&lt;143),VLOOKUP($W671,日射量と図３!$E$6:$H$34,4,TRUE),VLOOKUP($W671,日射量と図３!$E$6:$I$34,5,TRUE))))))</f>
        <v/>
      </c>
      <c r="AB671" s="4" t="str">
        <f>IF($V671="","",IF(Z671&lt;36,0,IF(AND(36&lt;=Z671,Z671&lt;71),VLOOKUP($W671,日射量と図３!$E$6:$F$34,2,TRUE),IF(AND(71&lt;=Z671,Z671&lt;107),VLOOKUP($W671,日射量と図３!$E$6:$G$34,3,TRUE),IF(AND(107&lt;=Z671,Z671&lt;143),VLOOKUP($W671,日射量と図３!$E$6:$H$34,4,TRUE),VLOOKUP($W671,日射量と図３!$E$6:$I$34,5,TRUE))))))</f>
        <v/>
      </c>
      <c r="AC671" s="382" t="str">
        <f t="shared" si="132"/>
        <v/>
      </c>
      <c r="AD671" s="382" t="str">
        <f t="shared" si="133"/>
        <v/>
      </c>
    </row>
    <row r="672" spans="11:30" ht="13.5" customHeight="1">
      <c r="K672" s="4">
        <f t="shared" si="126"/>
        <v>6</v>
      </c>
      <c r="L672" s="34">
        <v>43279</v>
      </c>
      <c r="M672" s="4">
        <v>28</v>
      </c>
      <c r="N672" s="4">
        <v>21</v>
      </c>
      <c r="O672" s="31">
        <v>0.83333333333333337</v>
      </c>
      <c r="P672" s="35">
        <v>25.259999999999998</v>
      </c>
      <c r="Q672" s="36">
        <f t="shared" si="127"/>
        <v>16</v>
      </c>
      <c r="R672" s="4">
        <f t="shared" si="128"/>
        <v>0</v>
      </c>
      <c r="S672" s="31">
        <f t="shared" si="134"/>
        <v>0.19388888888888889</v>
      </c>
      <c r="T672" s="31">
        <f t="shared" si="135"/>
        <v>0.79240740740740734</v>
      </c>
      <c r="U672" s="4">
        <f t="shared" si="129"/>
        <v>0</v>
      </c>
      <c r="V672" s="4" t="str">
        <f t="shared" si="130"/>
        <v/>
      </c>
      <c r="W672" s="18" t="str">
        <f>IF(V672="","",VLOOKUP(L672,日射量と図３!$A$4:$C$368,3,TRUE)*238.85/100)</f>
        <v/>
      </c>
      <c r="X672" s="4" t="str">
        <f t="shared" si="131"/>
        <v/>
      </c>
      <c r="Y672" s="4" t="str">
        <f t="shared" si="136"/>
        <v/>
      </c>
      <c r="Z672" s="4" t="str">
        <f t="shared" si="137"/>
        <v/>
      </c>
      <c r="AA672" s="4" t="str">
        <f>IF($V672="","",IF(Y672&lt;36,0,IF(AND(36&lt;=Y672,Y672&lt;71),VLOOKUP($W672,日射量と図３!$E$6:$F$34,2,TRUE),IF(AND(71&lt;=Y672,Y672&lt;107),VLOOKUP($W672,日射量と図３!$E$6:$G$34,3,TRUE),IF(AND(107&lt;=Y672,Y672&lt;143),VLOOKUP($W672,日射量と図３!$E$6:$H$34,4,TRUE),VLOOKUP($W672,日射量と図３!$E$6:$I$34,5,TRUE))))))</f>
        <v/>
      </c>
      <c r="AB672" s="4" t="str">
        <f>IF($V672="","",IF(Z672&lt;36,0,IF(AND(36&lt;=Z672,Z672&lt;71),VLOOKUP($W672,日射量と図３!$E$6:$F$34,2,TRUE),IF(AND(71&lt;=Z672,Z672&lt;107),VLOOKUP($W672,日射量と図３!$E$6:$G$34,3,TRUE),IF(AND(107&lt;=Z672,Z672&lt;143),VLOOKUP($W672,日射量と図３!$E$6:$H$34,4,TRUE),VLOOKUP($W672,日射量と図３!$E$6:$I$34,5,TRUE))))))</f>
        <v/>
      </c>
      <c r="AC672" s="382" t="str">
        <f t="shared" si="132"/>
        <v/>
      </c>
      <c r="AD672" s="382" t="str">
        <f t="shared" si="133"/>
        <v/>
      </c>
    </row>
    <row r="673" spans="11:30" ht="13.5" customHeight="1">
      <c r="K673" s="4">
        <f t="shared" si="126"/>
        <v>6</v>
      </c>
      <c r="L673" s="34">
        <v>43279</v>
      </c>
      <c r="M673" s="4">
        <v>28</v>
      </c>
      <c r="N673" s="4">
        <v>22</v>
      </c>
      <c r="O673" s="31">
        <v>0.875</v>
      </c>
      <c r="P673" s="35">
        <v>24.729999999999997</v>
      </c>
      <c r="Q673" s="36">
        <f t="shared" si="127"/>
        <v>16</v>
      </c>
      <c r="R673" s="4">
        <f t="shared" si="128"/>
        <v>0</v>
      </c>
      <c r="S673" s="31">
        <f t="shared" si="134"/>
        <v>0.19388888888888889</v>
      </c>
      <c r="T673" s="31">
        <f t="shared" si="135"/>
        <v>0.79240740740740734</v>
      </c>
      <c r="U673" s="4">
        <f t="shared" si="129"/>
        <v>0</v>
      </c>
      <c r="V673" s="4" t="str">
        <f t="shared" si="130"/>
        <v/>
      </c>
      <c r="W673" s="18" t="str">
        <f>IF(V673="","",VLOOKUP(L673,日射量と図３!$A$4:$C$368,3,TRUE)*238.85/100)</f>
        <v/>
      </c>
      <c r="X673" s="4" t="str">
        <f t="shared" si="131"/>
        <v/>
      </c>
      <c r="Y673" s="4" t="str">
        <f t="shared" si="136"/>
        <v/>
      </c>
      <c r="Z673" s="4" t="str">
        <f t="shared" si="137"/>
        <v/>
      </c>
      <c r="AA673" s="4" t="str">
        <f>IF($V673="","",IF(Y673&lt;36,0,IF(AND(36&lt;=Y673,Y673&lt;71),VLOOKUP($W673,日射量と図３!$E$6:$F$34,2,TRUE),IF(AND(71&lt;=Y673,Y673&lt;107),VLOOKUP($W673,日射量と図３!$E$6:$G$34,3,TRUE),IF(AND(107&lt;=Y673,Y673&lt;143),VLOOKUP($W673,日射量と図３!$E$6:$H$34,4,TRUE),VLOOKUP($W673,日射量と図３!$E$6:$I$34,5,TRUE))))))</f>
        <v/>
      </c>
      <c r="AB673" s="4" t="str">
        <f>IF($V673="","",IF(Z673&lt;36,0,IF(AND(36&lt;=Z673,Z673&lt;71),VLOOKUP($W673,日射量と図３!$E$6:$F$34,2,TRUE),IF(AND(71&lt;=Z673,Z673&lt;107),VLOOKUP($W673,日射量と図３!$E$6:$G$34,3,TRUE),IF(AND(107&lt;=Z673,Z673&lt;143),VLOOKUP($W673,日射量と図３!$E$6:$H$34,4,TRUE),VLOOKUP($W673,日射量と図３!$E$6:$I$34,5,TRUE))))))</f>
        <v/>
      </c>
      <c r="AC673" s="382" t="str">
        <f t="shared" si="132"/>
        <v/>
      </c>
      <c r="AD673" s="382" t="str">
        <f t="shared" si="133"/>
        <v/>
      </c>
    </row>
    <row r="674" spans="11:30" ht="13.5" customHeight="1">
      <c r="K674" s="4">
        <f t="shared" si="126"/>
        <v>6</v>
      </c>
      <c r="L674" s="34">
        <v>43279</v>
      </c>
      <c r="M674" s="4">
        <v>28</v>
      </c>
      <c r="N674" s="4">
        <v>23</v>
      </c>
      <c r="O674" s="31">
        <v>0.91666666666666663</v>
      </c>
      <c r="P674" s="35">
        <v>24.25</v>
      </c>
      <c r="Q674" s="36">
        <f t="shared" si="127"/>
        <v>13</v>
      </c>
      <c r="R674" s="4">
        <f t="shared" si="128"/>
        <v>0</v>
      </c>
      <c r="S674" s="31">
        <f t="shared" si="134"/>
        <v>0.19388888888888889</v>
      </c>
      <c r="T674" s="31">
        <f t="shared" si="135"/>
        <v>0.79240740740740734</v>
      </c>
      <c r="U674" s="4">
        <f t="shared" si="129"/>
        <v>0</v>
      </c>
      <c r="V674" s="4" t="str">
        <f t="shared" si="130"/>
        <v/>
      </c>
      <c r="W674" s="18" t="str">
        <f>IF(V674="","",VLOOKUP(L674,日射量と図３!$A$4:$C$368,3,TRUE)*238.85/100)</f>
        <v/>
      </c>
      <c r="X674" s="4" t="str">
        <f t="shared" si="131"/>
        <v/>
      </c>
      <c r="Y674" s="4" t="str">
        <f t="shared" si="136"/>
        <v/>
      </c>
      <c r="Z674" s="4" t="str">
        <f t="shared" si="137"/>
        <v/>
      </c>
      <c r="AA674" s="4" t="str">
        <f>IF($V674="","",IF(Y674&lt;36,0,IF(AND(36&lt;=Y674,Y674&lt;71),VLOOKUP($W674,日射量と図３!$E$6:$F$34,2,TRUE),IF(AND(71&lt;=Y674,Y674&lt;107),VLOOKUP($W674,日射量と図３!$E$6:$G$34,3,TRUE),IF(AND(107&lt;=Y674,Y674&lt;143),VLOOKUP($W674,日射量と図３!$E$6:$H$34,4,TRUE),VLOOKUP($W674,日射量と図３!$E$6:$I$34,5,TRUE))))))</f>
        <v/>
      </c>
      <c r="AB674" s="4" t="str">
        <f>IF($V674="","",IF(Z674&lt;36,0,IF(AND(36&lt;=Z674,Z674&lt;71),VLOOKUP($W674,日射量と図３!$E$6:$F$34,2,TRUE),IF(AND(71&lt;=Z674,Z674&lt;107),VLOOKUP($W674,日射量と図３!$E$6:$G$34,3,TRUE),IF(AND(107&lt;=Z674,Z674&lt;143),VLOOKUP($W674,日射量と図３!$E$6:$H$34,4,TRUE),VLOOKUP($W674,日射量と図３!$E$6:$I$34,5,TRUE))))))</f>
        <v/>
      </c>
      <c r="AC674" s="382" t="str">
        <f t="shared" si="132"/>
        <v/>
      </c>
      <c r="AD674" s="382" t="str">
        <f t="shared" si="133"/>
        <v/>
      </c>
    </row>
    <row r="675" spans="11:30" ht="13.5" customHeight="1">
      <c r="K675" s="4">
        <f t="shared" si="126"/>
        <v>6</v>
      </c>
      <c r="L675" s="34">
        <v>43279</v>
      </c>
      <c r="M675" s="4">
        <v>28</v>
      </c>
      <c r="N675" s="4">
        <v>24</v>
      </c>
      <c r="O675" s="31">
        <v>0.95833333333333337</v>
      </c>
      <c r="P675" s="35">
        <v>23.809999999999995</v>
      </c>
      <c r="Q675" s="36">
        <f t="shared" si="127"/>
        <v>13</v>
      </c>
      <c r="R675" s="4">
        <f t="shared" si="128"/>
        <v>0</v>
      </c>
      <c r="S675" s="31">
        <f t="shared" si="134"/>
        <v>0.19388888888888889</v>
      </c>
      <c r="T675" s="31">
        <f t="shared" si="135"/>
        <v>0.79240740740740734</v>
      </c>
      <c r="U675" s="4">
        <f t="shared" si="129"/>
        <v>0</v>
      </c>
      <c r="V675" s="4" t="str">
        <f t="shared" si="130"/>
        <v/>
      </c>
      <c r="W675" s="18" t="str">
        <f>IF(V675="","",VLOOKUP(L675,日射量と図３!$A$4:$C$368,3,TRUE)*238.85/100)</f>
        <v/>
      </c>
      <c r="X675" s="4" t="str">
        <f t="shared" si="131"/>
        <v/>
      </c>
      <c r="Y675" s="4" t="str">
        <f t="shared" si="136"/>
        <v/>
      </c>
      <c r="Z675" s="4" t="str">
        <f t="shared" si="137"/>
        <v/>
      </c>
      <c r="AA675" s="4" t="str">
        <f>IF($V675="","",IF(Y675&lt;36,0,IF(AND(36&lt;=Y675,Y675&lt;71),VLOOKUP($W675,日射量と図３!$E$6:$F$34,2,TRUE),IF(AND(71&lt;=Y675,Y675&lt;107),VLOOKUP($W675,日射量と図３!$E$6:$G$34,3,TRUE),IF(AND(107&lt;=Y675,Y675&lt;143),VLOOKUP($W675,日射量と図３!$E$6:$H$34,4,TRUE),VLOOKUP($W675,日射量と図３!$E$6:$I$34,5,TRUE))))))</f>
        <v/>
      </c>
      <c r="AB675" s="4" t="str">
        <f>IF($V675="","",IF(Z675&lt;36,0,IF(AND(36&lt;=Z675,Z675&lt;71),VLOOKUP($W675,日射量と図３!$E$6:$F$34,2,TRUE),IF(AND(71&lt;=Z675,Z675&lt;107),VLOOKUP($W675,日射量と図３!$E$6:$G$34,3,TRUE),IF(AND(107&lt;=Z675,Z675&lt;143),VLOOKUP($W675,日射量と図３!$E$6:$H$34,4,TRUE),VLOOKUP($W675,日射量と図３!$E$6:$I$34,5,TRUE))))))</f>
        <v/>
      </c>
      <c r="AC675" s="382" t="str">
        <f t="shared" si="132"/>
        <v/>
      </c>
      <c r="AD675" s="382" t="str">
        <f t="shared" si="133"/>
        <v/>
      </c>
    </row>
    <row r="676" spans="11:30" ht="13.5" customHeight="1">
      <c r="K676" s="4">
        <f t="shared" si="126"/>
        <v>6</v>
      </c>
      <c r="L676" s="34">
        <v>43280</v>
      </c>
      <c r="M676" s="4">
        <v>29</v>
      </c>
      <c r="N676" s="4">
        <v>1</v>
      </c>
      <c r="O676" s="31">
        <v>0</v>
      </c>
      <c r="P676" s="35">
        <v>23.619999999999997</v>
      </c>
      <c r="Q676" s="36">
        <f t="shared" si="127"/>
        <v>13</v>
      </c>
      <c r="R676" s="4">
        <f t="shared" si="128"/>
        <v>0</v>
      </c>
      <c r="S676" s="31">
        <f t="shared" si="134"/>
        <v>0.19388888888888889</v>
      </c>
      <c r="T676" s="31">
        <f t="shared" si="135"/>
        <v>0.79240740740740734</v>
      </c>
      <c r="U676" s="4">
        <f t="shared" si="129"/>
        <v>0</v>
      </c>
      <c r="V676" s="4">
        <f t="shared" si="130"/>
        <v>0</v>
      </c>
      <c r="W676" s="18">
        <f>IF(V676="","",VLOOKUP(L676,日射量と図３!$A$4:$C$368,3,TRUE)*238.85/100)</f>
        <v>42.993000000000002</v>
      </c>
      <c r="X676" s="4">
        <f t="shared" si="131"/>
        <v>14</v>
      </c>
      <c r="Y676" s="4">
        <f t="shared" si="136"/>
        <v>0</v>
      </c>
      <c r="Z676" s="4">
        <f t="shared" si="137"/>
        <v>0</v>
      </c>
      <c r="AA676" s="4">
        <f>IF($V676="","",IF(Y676&lt;36,0,IF(AND(36&lt;=Y676,Y676&lt;71),VLOOKUP($W676,日射量と図３!$E$6:$F$34,2,TRUE),IF(AND(71&lt;=Y676,Y676&lt;107),VLOOKUP($W676,日射量と図３!$E$6:$G$34,3,TRUE),IF(AND(107&lt;=Y676,Y676&lt;143),VLOOKUP($W676,日射量と図３!$E$6:$H$34,4,TRUE),VLOOKUP($W676,日射量と図３!$E$6:$I$34,5,TRUE))))))</f>
        <v>0</v>
      </c>
      <c r="AB676" s="4">
        <f>IF($V676="","",IF(Z676&lt;36,0,IF(AND(36&lt;=Z676,Z676&lt;71),VLOOKUP($W676,日射量と図３!$E$6:$F$34,2,TRUE),IF(AND(71&lt;=Z676,Z676&lt;107),VLOOKUP($W676,日射量と図３!$E$6:$G$34,3,TRUE),IF(AND(107&lt;=Z676,Z676&lt;143),VLOOKUP($W676,日射量と図３!$E$6:$H$34,4,TRUE),VLOOKUP($W676,日射量と図３!$E$6:$I$34,5,TRUE))))))</f>
        <v>0</v>
      </c>
      <c r="AC676" s="382">
        <f t="shared" si="132"/>
        <v>0</v>
      </c>
      <c r="AD676" s="382">
        <f t="shared" si="133"/>
        <v>0</v>
      </c>
    </row>
    <row r="677" spans="11:30" ht="13.5" customHeight="1">
      <c r="K677" s="4">
        <f t="shared" si="126"/>
        <v>6</v>
      </c>
      <c r="L677" s="34">
        <v>43280</v>
      </c>
      <c r="M677" s="4">
        <v>29</v>
      </c>
      <c r="N677" s="4">
        <v>2</v>
      </c>
      <c r="O677" s="31">
        <v>4.1666666666666664E-2</v>
      </c>
      <c r="P677" s="35">
        <v>23.369999999999997</v>
      </c>
      <c r="Q677" s="36">
        <f t="shared" si="127"/>
        <v>13</v>
      </c>
      <c r="R677" s="4">
        <f t="shared" si="128"/>
        <v>0</v>
      </c>
      <c r="S677" s="31">
        <f t="shared" si="134"/>
        <v>0.19388888888888889</v>
      </c>
      <c r="T677" s="31">
        <f t="shared" si="135"/>
        <v>0.79240740740740734</v>
      </c>
      <c r="U677" s="4">
        <f t="shared" si="129"/>
        <v>0</v>
      </c>
      <c r="V677" s="4" t="str">
        <f t="shared" si="130"/>
        <v/>
      </c>
      <c r="W677" s="18" t="str">
        <f>IF(V677="","",VLOOKUP(L677,日射量と図３!$A$4:$C$368,3,TRUE)*238.85/100)</f>
        <v/>
      </c>
      <c r="X677" s="4" t="str">
        <f t="shared" si="131"/>
        <v/>
      </c>
      <c r="Y677" s="4" t="str">
        <f t="shared" si="136"/>
        <v/>
      </c>
      <c r="Z677" s="4" t="str">
        <f t="shared" si="137"/>
        <v/>
      </c>
      <c r="AA677" s="4" t="str">
        <f>IF($V677="","",IF(Y677&lt;36,0,IF(AND(36&lt;=Y677,Y677&lt;71),VLOOKUP($W677,日射量と図３!$E$6:$F$34,2,TRUE),IF(AND(71&lt;=Y677,Y677&lt;107),VLOOKUP($W677,日射量と図３!$E$6:$G$34,3,TRUE),IF(AND(107&lt;=Y677,Y677&lt;143),VLOOKUP($W677,日射量と図３!$E$6:$H$34,4,TRUE),VLOOKUP($W677,日射量と図３!$E$6:$I$34,5,TRUE))))))</f>
        <v/>
      </c>
      <c r="AB677" s="4" t="str">
        <f>IF($V677="","",IF(Z677&lt;36,0,IF(AND(36&lt;=Z677,Z677&lt;71),VLOOKUP($W677,日射量と図３!$E$6:$F$34,2,TRUE),IF(AND(71&lt;=Z677,Z677&lt;107),VLOOKUP($W677,日射量と図３!$E$6:$G$34,3,TRUE),IF(AND(107&lt;=Z677,Z677&lt;143),VLOOKUP($W677,日射量と図３!$E$6:$H$34,4,TRUE),VLOOKUP($W677,日射量と図３!$E$6:$I$34,5,TRUE))))))</f>
        <v/>
      </c>
      <c r="AC677" s="382" t="str">
        <f t="shared" si="132"/>
        <v/>
      </c>
      <c r="AD677" s="382" t="str">
        <f t="shared" si="133"/>
        <v/>
      </c>
    </row>
    <row r="678" spans="11:30" ht="13.5" customHeight="1">
      <c r="K678" s="4">
        <f t="shared" si="126"/>
        <v>6</v>
      </c>
      <c r="L678" s="34">
        <v>43280</v>
      </c>
      <c r="M678" s="4">
        <v>29</v>
      </c>
      <c r="N678" s="4">
        <v>3</v>
      </c>
      <c r="O678" s="31">
        <v>8.3333333333333329E-2</v>
      </c>
      <c r="P678" s="35">
        <v>22.940000000000005</v>
      </c>
      <c r="Q678" s="36">
        <f t="shared" si="127"/>
        <v>13</v>
      </c>
      <c r="R678" s="4">
        <f t="shared" si="128"/>
        <v>0</v>
      </c>
      <c r="S678" s="31">
        <f t="shared" si="134"/>
        <v>0.19388888888888889</v>
      </c>
      <c r="T678" s="31">
        <f t="shared" si="135"/>
        <v>0.79240740740740734</v>
      </c>
      <c r="U678" s="4">
        <f t="shared" si="129"/>
        <v>0</v>
      </c>
      <c r="V678" s="4" t="str">
        <f t="shared" si="130"/>
        <v/>
      </c>
      <c r="W678" s="18" t="str">
        <f>IF(V678="","",VLOOKUP(L678,日射量と図３!$A$4:$C$368,3,TRUE)*238.85/100)</f>
        <v/>
      </c>
      <c r="X678" s="4" t="str">
        <f t="shared" si="131"/>
        <v/>
      </c>
      <c r="Y678" s="4" t="str">
        <f t="shared" si="136"/>
        <v/>
      </c>
      <c r="Z678" s="4" t="str">
        <f t="shared" si="137"/>
        <v/>
      </c>
      <c r="AA678" s="4" t="str">
        <f>IF($V678="","",IF(Y678&lt;36,0,IF(AND(36&lt;=Y678,Y678&lt;71),VLOOKUP($W678,日射量と図３!$E$6:$F$34,2,TRUE),IF(AND(71&lt;=Y678,Y678&lt;107),VLOOKUP($W678,日射量と図３!$E$6:$G$34,3,TRUE),IF(AND(107&lt;=Y678,Y678&lt;143),VLOOKUP($W678,日射量と図３!$E$6:$H$34,4,TRUE),VLOOKUP($W678,日射量と図３!$E$6:$I$34,5,TRUE))))))</f>
        <v/>
      </c>
      <c r="AB678" s="4" t="str">
        <f>IF($V678="","",IF(Z678&lt;36,0,IF(AND(36&lt;=Z678,Z678&lt;71),VLOOKUP($W678,日射量と図３!$E$6:$F$34,2,TRUE),IF(AND(71&lt;=Z678,Z678&lt;107),VLOOKUP($W678,日射量と図３!$E$6:$G$34,3,TRUE),IF(AND(107&lt;=Z678,Z678&lt;143),VLOOKUP($W678,日射量と図３!$E$6:$H$34,4,TRUE),VLOOKUP($W678,日射量と図３!$E$6:$I$34,5,TRUE))))))</f>
        <v/>
      </c>
      <c r="AC678" s="382" t="str">
        <f t="shared" si="132"/>
        <v/>
      </c>
      <c r="AD678" s="382" t="str">
        <f t="shared" si="133"/>
        <v/>
      </c>
    </row>
    <row r="679" spans="11:30" ht="13.5" customHeight="1">
      <c r="K679" s="4">
        <f t="shared" si="126"/>
        <v>6</v>
      </c>
      <c r="L679" s="34">
        <v>43280</v>
      </c>
      <c r="M679" s="4">
        <v>29</v>
      </c>
      <c r="N679" s="4">
        <v>4</v>
      </c>
      <c r="O679" s="31">
        <v>0.125</v>
      </c>
      <c r="P679" s="35">
        <v>22.670000000000005</v>
      </c>
      <c r="Q679" s="36">
        <f t="shared" si="127"/>
        <v>13</v>
      </c>
      <c r="R679" s="4">
        <f t="shared" si="128"/>
        <v>0</v>
      </c>
      <c r="S679" s="31">
        <f t="shared" si="134"/>
        <v>0.19388888888888889</v>
      </c>
      <c r="T679" s="31">
        <f t="shared" si="135"/>
        <v>0.79240740740740734</v>
      </c>
      <c r="U679" s="4">
        <f t="shared" si="129"/>
        <v>0</v>
      </c>
      <c r="V679" s="4" t="str">
        <f t="shared" si="130"/>
        <v/>
      </c>
      <c r="W679" s="18" t="str">
        <f>IF(V679="","",VLOOKUP(L679,日射量と図３!$A$4:$C$368,3,TRUE)*238.85/100)</f>
        <v/>
      </c>
      <c r="X679" s="4" t="str">
        <f t="shared" si="131"/>
        <v/>
      </c>
      <c r="Y679" s="4" t="str">
        <f t="shared" si="136"/>
        <v/>
      </c>
      <c r="Z679" s="4" t="str">
        <f t="shared" si="137"/>
        <v/>
      </c>
      <c r="AA679" s="4" t="str">
        <f>IF($V679="","",IF(Y679&lt;36,0,IF(AND(36&lt;=Y679,Y679&lt;71),VLOOKUP($W679,日射量と図３!$E$6:$F$34,2,TRUE),IF(AND(71&lt;=Y679,Y679&lt;107),VLOOKUP($W679,日射量と図３!$E$6:$G$34,3,TRUE),IF(AND(107&lt;=Y679,Y679&lt;143),VLOOKUP($W679,日射量と図３!$E$6:$H$34,4,TRUE),VLOOKUP($W679,日射量と図３!$E$6:$I$34,5,TRUE))))))</f>
        <v/>
      </c>
      <c r="AB679" s="4" t="str">
        <f>IF($V679="","",IF(Z679&lt;36,0,IF(AND(36&lt;=Z679,Z679&lt;71),VLOOKUP($W679,日射量と図３!$E$6:$F$34,2,TRUE),IF(AND(71&lt;=Z679,Z679&lt;107),VLOOKUP($W679,日射量と図３!$E$6:$G$34,3,TRUE),IF(AND(107&lt;=Z679,Z679&lt;143),VLOOKUP($W679,日射量と図３!$E$6:$H$34,4,TRUE),VLOOKUP($W679,日射量と図３!$E$6:$I$34,5,TRUE))))))</f>
        <v/>
      </c>
      <c r="AC679" s="382" t="str">
        <f t="shared" si="132"/>
        <v/>
      </c>
      <c r="AD679" s="382" t="str">
        <f t="shared" si="133"/>
        <v/>
      </c>
    </row>
    <row r="680" spans="11:30" ht="13.5" customHeight="1">
      <c r="K680" s="4">
        <f t="shared" si="126"/>
        <v>6</v>
      </c>
      <c r="L680" s="34">
        <v>43280</v>
      </c>
      <c r="M680" s="4">
        <v>29</v>
      </c>
      <c r="N680" s="4">
        <v>5</v>
      </c>
      <c r="O680" s="31">
        <v>0.16666666666666666</v>
      </c>
      <c r="P680" s="35">
        <v>22.35</v>
      </c>
      <c r="Q680" s="36">
        <f t="shared" si="127"/>
        <v>15</v>
      </c>
      <c r="R680" s="4">
        <f t="shared" si="128"/>
        <v>0</v>
      </c>
      <c r="S680" s="31">
        <f t="shared" si="134"/>
        <v>0.19388888888888889</v>
      </c>
      <c r="T680" s="31">
        <f t="shared" si="135"/>
        <v>0.79240740740740734</v>
      </c>
      <c r="U680" s="4">
        <f t="shared" si="129"/>
        <v>0</v>
      </c>
      <c r="V680" s="4" t="str">
        <f t="shared" si="130"/>
        <v/>
      </c>
      <c r="W680" s="18" t="str">
        <f>IF(V680="","",VLOOKUP(L680,日射量と図３!$A$4:$C$368,3,TRUE)*238.85/100)</f>
        <v/>
      </c>
      <c r="X680" s="4" t="str">
        <f t="shared" si="131"/>
        <v/>
      </c>
      <c r="Y680" s="4" t="str">
        <f t="shared" si="136"/>
        <v/>
      </c>
      <c r="Z680" s="4" t="str">
        <f t="shared" si="137"/>
        <v/>
      </c>
      <c r="AA680" s="4" t="str">
        <f>IF($V680="","",IF(Y680&lt;36,0,IF(AND(36&lt;=Y680,Y680&lt;71),VLOOKUP($W680,日射量と図３!$E$6:$F$34,2,TRUE),IF(AND(71&lt;=Y680,Y680&lt;107),VLOOKUP($W680,日射量と図３!$E$6:$G$34,3,TRUE),IF(AND(107&lt;=Y680,Y680&lt;143),VLOOKUP($W680,日射量と図３!$E$6:$H$34,4,TRUE),VLOOKUP($W680,日射量と図３!$E$6:$I$34,5,TRUE))))))</f>
        <v/>
      </c>
      <c r="AB680" s="4" t="str">
        <f>IF($V680="","",IF(Z680&lt;36,0,IF(AND(36&lt;=Z680,Z680&lt;71),VLOOKUP($W680,日射量と図３!$E$6:$F$34,2,TRUE),IF(AND(71&lt;=Z680,Z680&lt;107),VLOOKUP($W680,日射量と図３!$E$6:$G$34,3,TRUE),IF(AND(107&lt;=Z680,Z680&lt;143),VLOOKUP($W680,日射量と図３!$E$6:$H$34,4,TRUE),VLOOKUP($W680,日射量と図３!$E$6:$I$34,5,TRUE))))))</f>
        <v/>
      </c>
      <c r="AC680" s="382" t="str">
        <f t="shared" si="132"/>
        <v/>
      </c>
      <c r="AD680" s="382" t="str">
        <f t="shared" si="133"/>
        <v/>
      </c>
    </row>
    <row r="681" spans="11:30" ht="13.5" customHeight="1">
      <c r="K681" s="4">
        <f t="shared" si="126"/>
        <v>6</v>
      </c>
      <c r="L681" s="34">
        <v>43280</v>
      </c>
      <c r="M681" s="4">
        <v>29</v>
      </c>
      <c r="N681" s="4">
        <v>6</v>
      </c>
      <c r="O681" s="31">
        <v>0.20833333333333334</v>
      </c>
      <c r="P681" s="35">
        <v>22.21</v>
      </c>
      <c r="Q681" s="36">
        <f t="shared" si="127"/>
        <v>15</v>
      </c>
      <c r="R681" s="4">
        <f t="shared" si="128"/>
        <v>0</v>
      </c>
      <c r="S681" s="31">
        <f t="shared" si="134"/>
        <v>0.19388888888888889</v>
      </c>
      <c r="T681" s="31">
        <f t="shared" si="135"/>
        <v>0.79240740740740734</v>
      </c>
      <c r="U681" s="4">
        <f t="shared" si="129"/>
        <v>0</v>
      </c>
      <c r="V681" s="4" t="str">
        <f t="shared" si="130"/>
        <v/>
      </c>
      <c r="W681" s="18" t="str">
        <f>IF(V681="","",VLOOKUP(L681,日射量と図３!$A$4:$C$368,3,TRUE)*238.85/100)</f>
        <v/>
      </c>
      <c r="X681" s="4" t="str">
        <f t="shared" si="131"/>
        <v/>
      </c>
      <c r="Y681" s="4" t="str">
        <f t="shared" si="136"/>
        <v/>
      </c>
      <c r="Z681" s="4" t="str">
        <f t="shared" si="137"/>
        <v/>
      </c>
      <c r="AA681" s="4" t="str">
        <f>IF($V681="","",IF(Y681&lt;36,0,IF(AND(36&lt;=Y681,Y681&lt;71),VLOOKUP($W681,日射量と図３!$E$6:$F$34,2,TRUE),IF(AND(71&lt;=Y681,Y681&lt;107),VLOOKUP($W681,日射量と図３!$E$6:$G$34,3,TRUE),IF(AND(107&lt;=Y681,Y681&lt;143),VLOOKUP($W681,日射量と図３!$E$6:$H$34,4,TRUE),VLOOKUP($W681,日射量と図３!$E$6:$I$34,5,TRUE))))))</f>
        <v/>
      </c>
      <c r="AB681" s="4" t="str">
        <f>IF($V681="","",IF(Z681&lt;36,0,IF(AND(36&lt;=Z681,Z681&lt;71),VLOOKUP($W681,日射量と図３!$E$6:$F$34,2,TRUE),IF(AND(71&lt;=Z681,Z681&lt;107),VLOOKUP($W681,日射量と図３!$E$6:$G$34,3,TRUE),IF(AND(107&lt;=Z681,Z681&lt;143),VLOOKUP($W681,日射量と図３!$E$6:$H$34,4,TRUE),VLOOKUP($W681,日射量と図３!$E$6:$I$34,5,TRUE))))))</f>
        <v/>
      </c>
      <c r="AC681" s="382" t="str">
        <f t="shared" si="132"/>
        <v/>
      </c>
      <c r="AD681" s="382" t="str">
        <f t="shared" si="133"/>
        <v/>
      </c>
    </row>
    <row r="682" spans="11:30" ht="13.5" customHeight="1">
      <c r="K682" s="4">
        <f t="shared" si="126"/>
        <v>6</v>
      </c>
      <c r="L682" s="34">
        <v>43280</v>
      </c>
      <c r="M682" s="4">
        <v>29</v>
      </c>
      <c r="N682" s="4">
        <v>7</v>
      </c>
      <c r="O682" s="31">
        <v>0.25</v>
      </c>
      <c r="P682" s="35">
        <v>22.91</v>
      </c>
      <c r="Q682" s="36">
        <f t="shared" si="127"/>
        <v>15</v>
      </c>
      <c r="R682" s="4">
        <f t="shared" si="128"/>
        <v>0</v>
      </c>
      <c r="S682" s="31">
        <f t="shared" si="134"/>
        <v>0.19388888888888889</v>
      </c>
      <c r="T682" s="31">
        <f t="shared" si="135"/>
        <v>0.79240740740740734</v>
      </c>
      <c r="U682" s="4">
        <f t="shared" si="129"/>
        <v>0</v>
      </c>
      <c r="V682" s="4" t="str">
        <f t="shared" si="130"/>
        <v/>
      </c>
      <c r="W682" s="18" t="str">
        <f>IF(V682="","",VLOOKUP(L682,日射量と図３!$A$4:$C$368,3,TRUE)*238.85/100)</f>
        <v/>
      </c>
      <c r="X682" s="4" t="str">
        <f t="shared" si="131"/>
        <v/>
      </c>
      <c r="Y682" s="4" t="str">
        <f t="shared" si="136"/>
        <v/>
      </c>
      <c r="Z682" s="4" t="str">
        <f t="shared" si="137"/>
        <v/>
      </c>
      <c r="AA682" s="4" t="str">
        <f>IF($V682="","",IF(Y682&lt;36,0,IF(AND(36&lt;=Y682,Y682&lt;71),VLOOKUP($W682,日射量と図３!$E$6:$F$34,2,TRUE),IF(AND(71&lt;=Y682,Y682&lt;107),VLOOKUP($W682,日射量と図３!$E$6:$G$34,3,TRUE),IF(AND(107&lt;=Y682,Y682&lt;143),VLOOKUP($W682,日射量と図３!$E$6:$H$34,4,TRUE),VLOOKUP($W682,日射量と図３!$E$6:$I$34,5,TRUE))))))</f>
        <v/>
      </c>
      <c r="AB682" s="4" t="str">
        <f>IF($V682="","",IF(Z682&lt;36,0,IF(AND(36&lt;=Z682,Z682&lt;71),VLOOKUP($W682,日射量と図３!$E$6:$F$34,2,TRUE),IF(AND(71&lt;=Z682,Z682&lt;107),VLOOKUP($W682,日射量と図３!$E$6:$G$34,3,TRUE),IF(AND(107&lt;=Z682,Z682&lt;143),VLOOKUP($W682,日射量と図３!$E$6:$H$34,4,TRUE),VLOOKUP($W682,日射量と図３!$E$6:$I$34,5,TRUE))))))</f>
        <v/>
      </c>
      <c r="AC682" s="382" t="str">
        <f t="shared" si="132"/>
        <v/>
      </c>
      <c r="AD682" s="382" t="str">
        <f t="shared" si="133"/>
        <v/>
      </c>
    </row>
    <row r="683" spans="11:30" ht="13.5" customHeight="1">
      <c r="K683" s="4">
        <f t="shared" si="126"/>
        <v>6</v>
      </c>
      <c r="L683" s="34">
        <v>43280</v>
      </c>
      <c r="M683" s="4">
        <v>29</v>
      </c>
      <c r="N683" s="4">
        <v>8</v>
      </c>
      <c r="O683" s="31">
        <v>0.29166666666666669</v>
      </c>
      <c r="P683" s="35">
        <v>23.720000000000002</v>
      </c>
      <c r="Q683" s="36">
        <f t="shared" si="127"/>
        <v>12</v>
      </c>
      <c r="R683" s="4">
        <f t="shared" si="128"/>
        <v>0</v>
      </c>
      <c r="S683" s="31">
        <f t="shared" si="134"/>
        <v>0.19388888888888889</v>
      </c>
      <c r="T683" s="31">
        <f t="shared" si="135"/>
        <v>0.79240740740740734</v>
      </c>
      <c r="U683" s="4">
        <f t="shared" si="129"/>
        <v>0</v>
      </c>
      <c r="V683" s="4" t="str">
        <f t="shared" si="130"/>
        <v/>
      </c>
      <c r="W683" s="18" t="str">
        <f>IF(V683="","",VLOOKUP(L683,日射量と図３!$A$4:$C$368,3,TRUE)*238.85/100)</f>
        <v/>
      </c>
      <c r="X683" s="4" t="str">
        <f t="shared" si="131"/>
        <v/>
      </c>
      <c r="Y683" s="4" t="str">
        <f t="shared" si="136"/>
        <v/>
      </c>
      <c r="Z683" s="4" t="str">
        <f t="shared" si="137"/>
        <v/>
      </c>
      <c r="AA683" s="4" t="str">
        <f>IF($V683="","",IF(Y683&lt;36,0,IF(AND(36&lt;=Y683,Y683&lt;71),VLOOKUP($W683,日射量と図３!$E$6:$F$34,2,TRUE),IF(AND(71&lt;=Y683,Y683&lt;107),VLOOKUP($W683,日射量と図３!$E$6:$G$34,3,TRUE),IF(AND(107&lt;=Y683,Y683&lt;143),VLOOKUP($W683,日射量と図３!$E$6:$H$34,4,TRUE),VLOOKUP($W683,日射量と図３!$E$6:$I$34,5,TRUE))))))</f>
        <v/>
      </c>
      <c r="AB683" s="4" t="str">
        <f>IF($V683="","",IF(Z683&lt;36,0,IF(AND(36&lt;=Z683,Z683&lt;71),VLOOKUP($W683,日射量と図３!$E$6:$F$34,2,TRUE),IF(AND(71&lt;=Z683,Z683&lt;107),VLOOKUP($W683,日射量と図３!$E$6:$G$34,3,TRUE),IF(AND(107&lt;=Z683,Z683&lt;143),VLOOKUP($W683,日射量と図３!$E$6:$H$34,4,TRUE),VLOOKUP($W683,日射量と図３!$E$6:$I$34,5,TRUE))))))</f>
        <v/>
      </c>
      <c r="AC683" s="382" t="str">
        <f t="shared" si="132"/>
        <v/>
      </c>
      <c r="AD683" s="382" t="str">
        <f t="shared" si="133"/>
        <v/>
      </c>
    </row>
    <row r="684" spans="11:30" ht="13.5" customHeight="1">
      <c r="K684" s="4">
        <f t="shared" si="126"/>
        <v>6</v>
      </c>
      <c r="L684" s="34">
        <v>43280</v>
      </c>
      <c r="M684" s="4">
        <v>29</v>
      </c>
      <c r="N684" s="4">
        <v>9</v>
      </c>
      <c r="O684" s="31">
        <v>0.33333333333333331</v>
      </c>
      <c r="P684" s="35">
        <v>24.67</v>
      </c>
      <c r="Q684" s="36">
        <f t="shared" si="127"/>
        <v>12</v>
      </c>
      <c r="R684" s="4">
        <f t="shared" si="128"/>
        <v>0</v>
      </c>
      <c r="S684" s="31">
        <f t="shared" si="134"/>
        <v>0.19388888888888889</v>
      </c>
      <c r="T684" s="31">
        <f t="shared" si="135"/>
        <v>0.79240740740740734</v>
      </c>
      <c r="U684" s="4">
        <f t="shared" si="129"/>
        <v>0</v>
      </c>
      <c r="V684" s="4" t="str">
        <f t="shared" si="130"/>
        <v/>
      </c>
      <c r="W684" s="18" t="str">
        <f>IF(V684="","",VLOOKUP(L684,日射量と図３!$A$4:$C$368,3,TRUE)*238.85/100)</f>
        <v/>
      </c>
      <c r="X684" s="4" t="str">
        <f t="shared" si="131"/>
        <v/>
      </c>
      <c r="Y684" s="4" t="str">
        <f t="shared" si="136"/>
        <v/>
      </c>
      <c r="Z684" s="4" t="str">
        <f t="shared" si="137"/>
        <v/>
      </c>
      <c r="AA684" s="4" t="str">
        <f>IF($V684="","",IF(Y684&lt;36,0,IF(AND(36&lt;=Y684,Y684&lt;71),VLOOKUP($W684,日射量と図３!$E$6:$F$34,2,TRUE),IF(AND(71&lt;=Y684,Y684&lt;107),VLOOKUP($W684,日射量と図３!$E$6:$G$34,3,TRUE),IF(AND(107&lt;=Y684,Y684&lt;143),VLOOKUP($W684,日射量と図３!$E$6:$H$34,4,TRUE),VLOOKUP($W684,日射量と図３!$E$6:$I$34,5,TRUE))))))</f>
        <v/>
      </c>
      <c r="AB684" s="4" t="str">
        <f>IF($V684="","",IF(Z684&lt;36,0,IF(AND(36&lt;=Z684,Z684&lt;71),VLOOKUP($W684,日射量と図３!$E$6:$F$34,2,TRUE),IF(AND(71&lt;=Z684,Z684&lt;107),VLOOKUP($W684,日射量と図３!$E$6:$G$34,3,TRUE),IF(AND(107&lt;=Z684,Z684&lt;143),VLOOKUP($W684,日射量と図３!$E$6:$H$34,4,TRUE),VLOOKUP($W684,日射量と図３!$E$6:$I$34,5,TRUE))))))</f>
        <v/>
      </c>
      <c r="AC684" s="382" t="str">
        <f t="shared" si="132"/>
        <v/>
      </c>
      <c r="AD684" s="382" t="str">
        <f t="shared" si="133"/>
        <v/>
      </c>
    </row>
    <row r="685" spans="11:30" ht="13.5" customHeight="1">
      <c r="K685" s="4">
        <f t="shared" si="126"/>
        <v>6</v>
      </c>
      <c r="L685" s="34">
        <v>43280</v>
      </c>
      <c r="M685" s="4">
        <v>29</v>
      </c>
      <c r="N685" s="4">
        <v>10</v>
      </c>
      <c r="O685" s="31">
        <v>0.375</v>
      </c>
      <c r="P685" s="35">
        <v>25.78</v>
      </c>
      <c r="Q685" s="36">
        <f t="shared" si="127"/>
        <v>12</v>
      </c>
      <c r="R685" s="4">
        <f t="shared" si="128"/>
        <v>0</v>
      </c>
      <c r="S685" s="31">
        <f t="shared" si="134"/>
        <v>0.19388888888888889</v>
      </c>
      <c r="T685" s="31">
        <f t="shared" si="135"/>
        <v>0.79240740740740734</v>
      </c>
      <c r="U685" s="4">
        <f t="shared" si="129"/>
        <v>0</v>
      </c>
      <c r="V685" s="4" t="str">
        <f t="shared" si="130"/>
        <v/>
      </c>
      <c r="W685" s="18" t="str">
        <f>IF(V685="","",VLOOKUP(L685,日射量と図３!$A$4:$C$368,3,TRUE)*238.85/100)</f>
        <v/>
      </c>
      <c r="X685" s="4" t="str">
        <f t="shared" si="131"/>
        <v/>
      </c>
      <c r="Y685" s="4" t="str">
        <f t="shared" si="136"/>
        <v/>
      </c>
      <c r="Z685" s="4" t="str">
        <f t="shared" si="137"/>
        <v/>
      </c>
      <c r="AA685" s="4" t="str">
        <f>IF($V685="","",IF(Y685&lt;36,0,IF(AND(36&lt;=Y685,Y685&lt;71),VLOOKUP($W685,日射量と図３!$E$6:$F$34,2,TRUE),IF(AND(71&lt;=Y685,Y685&lt;107),VLOOKUP($W685,日射量と図３!$E$6:$G$34,3,TRUE),IF(AND(107&lt;=Y685,Y685&lt;143),VLOOKUP($W685,日射量と図３!$E$6:$H$34,4,TRUE),VLOOKUP($W685,日射量と図３!$E$6:$I$34,5,TRUE))))))</f>
        <v/>
      </c>
      <c r="AB685" s="4" t="str">
        <f>IF($V685="","",IF(Z685&lt;36,0,IF(AND(36&lt;=Z685,Z685&lt;71),VLOOKUP($W685,日射量と図３!$E$6:$F$34,2,TRUE),IF(AND(71&lt;=Z685,Z685&lt;107),VLOOKUP($W685,日射量と図３!$E$6:$G$34,3,TRUE),IF(AND(107&lt;=Z685,Z685&lt;143),VLOOKUP($W685,日射量と図３!$E$6:$H$34,4,TRUE),VLOOKUP($W685,日射量と図３!$E$6:$I$34,5,TRUE))))))</f>
        <v/>
      </c>
      <c r="AC685" s="382" t="str">
        <f t="shared" si="132"/>
        <v/>
      </c>
      <c r="AD685" s="382" t="str">
        <f t="shared" si="133"/>
        <v/>
      </c>
    </row>
    <row r="686" spans="11:30" ht="13.5" customHeight="1">
      <c r="K686" s="4">
        <f t="shared" si="126"/>
        <v>6</v>
      </c>
      <c r="L686" s="34">
        <v>43280</v>
      </c>
      <c r="M686" s="4">
        <v>29</v>
      </c>
      <c r="N686" s="4">
        <v>11</v>
      </c>
      <c r="O686" s="31">
        <v>0.41666666666666669</v>
      </c>
      <c r="P686" s="35">
        <v>26.28</v>
      </c>
      <c r="Q686" s="36">
        <f t="shared" si="127"/>
        <v>12</v>
      </c>
      <c r="R686" s="4">
        <f t="shared" si="128"/>
        <v>0</v>
      </c>
      <c r="S686" s="31">
        <f t="shared" si="134"/>
        <v>0.19388888888888889</v>
      </c>
      <c r="T686" s="31">
        <f t="shared" si="135"/>
        <v>0.79240740740740734</v>
      </c>
      <c r="U686" s="4">
        <f t="shared" si="129"/>
        <v>0</v>
      </c>
      <c r="V686" s="4" t="str">
        <f t="shared" si="130"/>
        <v/>
      </c>
      <c r="W686" s="18" t="str">
        <f>IF(V686="","",VLOOKUP(L686,日射量と図３!$A$4:$C$368,3,TRUE)*238.85/100)</f>
        <v/>
      </c>
      <c r="X686" s="4" t="str">
        <f t="shared" si="131"/>
        <v/>
      </c>
      <c r="Y686" s="4" t="str">
        <f t="shared" si="136"/>
        <v/>
      </c>
      <c r="Z686" s="4" t="str">
        <f t="shared" si="137"/>
        <v/>
      </c>
      <c r="AA686" s="4" t="str">
        <f>IF($V686="","",IF(Y686&lt;36,0,IF(AND(36&lt;=Y686,Y686&lt;71),VLOOKUP($W686,日射量と図３!$E$6:$F$34,2,TRUE),IF(AND(71&lt;=Y686,Y686&lt;107),VLOOKUP($W686,日射量と図３!$E$6:$G$34,3,TRUE),IF(AND(107&lt;=Y686,Y686&lt;143),VLOOKUP($W686,日射量と図３!$E$6:$H$34,4,TRUE),VLOOKUP($W686,日射量と図３!$E$6:$I$34,5,TRUE))))))</f>
        <v/>
      </c>
      <c r="AB686" s="4" t="str">
        <f>IF($V686="","",IF(Z686&lt;36,0,IF(AND(36&lt;=Z686,Z686&lt;71),VLOOKUP($W686,日射量と図３!$E$6:$F$34,2,TRUE),IF(AND(71&lt;=Z686,Z686&lt;107),VLOOKUP($W686,日射量と図３!$E$6:$G$34,3,TRUE),IF(AND(107&lt;=Z686,Z686&lt;143),VLOOKUP($W686,日射量と図３!$E$6:$H$34,4,TRUE),VLOOKUP($W686,日射量と図３!$E$6:$I$34,5,TRUE))))))</f>
        <v/>
      </c>
      <c r="AC686" s="382" t="str">
        <f t="shared" si="132"/>
        <v/>
      </c>
      <c r="AD686" s="382" t="str">
        <f t="shared" si="133"/>
        <v/>
      </c>
    </row>
    <row r="687" spans="11:30" ht="13.5" customHeight="1">
      <c r="K687" s="4">
        <f t="shared" si="126"/>
        <v>6</v>
      </c>
      <c r="L687" s="34">
        <v>43280</v>
      </c>
      <c r="M687" s="4">
        <v>29</v>
      </c>
      <c r="N687" s="4">
        <v>12</v>
      </c>
      <c r="O687" s="31">
        <v>0.45833333333333331</v>
      </c>
      <c r="P687" s="35">
        <v>27.559999999999995</v>
      </c>
      <c r="Q687" s="36">
        <f t="shared" si="127"/>
        <v>12</v>
      </c>
      <c r="R687" s="4">
        <f t="shared" si="128"/>
        <v>0</v>
      </c>
      <c r="S687" s="31">
        <f t="shared" si="134"/>
        <v>0.19388888888888889</v>
      </c>
      <c r="T687" s="31">
        <f t="shared" si="135"/>
        <v>0.79240740740740734</v>
      </c>
      <c r="U687" s="4">
        <f t="shared" si="129"/>
        <v>0</v>
      </c>
      <c r="V687" s="4" t="str">
        <f t="shared" si="130"/>
        <v/>
      </c>
      <c r="W687" s="18" t="str">
        <f>IF(V687="","",VLOOKUP(L687,日射量と図３!$A$4:$C$368,3,TRUE)*238.85/100)</f>
        <v/>
      </c>
      <c r="X687" s="4" t="str">
        <f t="shared" si="131"/>
        <v/>
      </c>
      <c r="Y687" s="4" t="str">
        <f t="shared" si="136"/>
        <v/>
      </c>
      <c r="Z687" s="4" t="str">
        <f t="shared" si="137"/>
        <v/>
      </c>
      <c r="AA687" s="4" t="str">
        <f>IF($V687="","",IF(Y687&lt;36,0,IF(AND(36&lt;=Y687,Y687&lt;71),VLOOKUP($W687,日射量と図３!$E$6:$F$34,2,TRUE),IF(AND(71&lt;=Y687,Y687&lt;107),VLOOKUP($W687,日射量と図３!$E$6:$G$34,3,TRUE),IF(AND(107&lt;=Y687,Y687&lt;143),VLOOKUP($W687,日射量と図３!$E$6:$H$34,4,TRUE),VLOOKUP($W687,日射量と図３!$E$6:$I$34,5,TRUE))))))</f>
        <v/>
      </c>
      <c r="AB687" s="4" t="str">
        <f>IF($V687="","",IF(Z687&lt;36,0,IF(AND(36&lt;=Z687,Z687&lt;71),VLOOKUP($W687,日射量と図３!$E$6:$F$34,2,TRUE),IF(AND(71&lt;=Z687,Z687&lt;107),VLOOKUP($W687,日射量と図３!$E$6:$G$34,3,TRUE),IF(AND(107&lt;=Z687,Z687&lt;143),VLOOKUP($W687,日射量と図３!$E$6:$H$34,4,TRUE),VLOOKUP($W687,日射量と図３!$E$6:$I$34,5,TRUE))))))</f>
        <v/>
      </c>
      <c r="AC687" s="382" t="str">
        <f t="shared" si="132"/>
        <v/>
      </c>
      <c r="AD687" s="382" t="str">
        <f t="shared" si="133"/>
        <v/>
      </c>
    </row>
    <row r="688" spans="11:30" ht="13.5" customHeight="1">
      <c r="K688" s="4">
        <f t="shared" si="126"/>
        <v>6</v>
      </c>
      <c r="L688" s="34">
        <v>43280</v>
      </c>
      <c r="M688" s="4">
        <v>29</v>
      </c>
      <c r="N688" s="4">
        <v>13</v>
      </c>
      <c r="O688" s="31">
        <v>0.5</v>
      </c>
      <c r="P688" s="35">
        <v>28.659999999999997</v>
      </c>
      <c r="Q688" s="36">
        <f t="shared" si="127"/>
        <v>12</v>
      </c>
      <c r="R688" s="4">
        <f t="shared" si="128"/>
        <v>0</v>
      </c>
      <c r="S688" s="31">
        <f t="shared" si="134"/>
        <v>0.19388888888888889</v>
      </c>
      <c r="T688" s="31">
        <f t="shared" si="135"/>
        <v>0.79240740740740734</v>
      </c>
      <c r="U688" s="4">
        <f t="shared" si="129"/>
        <v>0</v>
      </c>
      <c r="V688" s="4" t="str">
        <f t="shared" si="130"/>
        <v/>
      </c>
      <c r="W688" s="18" t="str">
        <f>IF(V688="","",VLOOKUP(L688,日射量と図３!$A$4:$C$368,3,TRUE)*238.85/100)</f>
        <v/>
      </c>
      <c r="X688" s="4" t="str">
        <f t="shared" si="131"/>
        <v/>
      </c>
      <c r="Y688" s="4" t="str">
        <f t="shared" si="136"/>
        <v/>
      </c>
      <c r="Z688" s="4" t="str">
        <f t="shared" si="137"/>
        <v/>
      </c>
      <c r="AA688" s="4" t="str">
        <f>IF($V688="","",IF(Y688&lt;36,0,IF(AND(36&lt;=Y688,Y688&lt;71),VLOOKUP($W688,日射量と図３!$E$6:$F$34,2,TRUE),IF(AND(71&lt;=Y688,Y688&lt;107),VLOOKUP($W688,日射量と図３!$E$6:$G$34,3,TRUE),IF(AND(107&lt;=Y688,Y688&lt;143),VLOOKUP($W688,日射量と図３!$E$6:$H$34,4,TRUE),VLOOKUP($W688,日射量と図３!$E$6:$I$34,5,TRUE))))))</f>
        <v/>
      </c>
      <c r="AB688" s="4" t="str">
        <f>IF($V688="","",IF(Z688&lt;36,0,IF(AND(36&lt;=Z688,Z688&lt;71),VLOOKUP($W688,日射量と図３!$E$6:$F$34,2,TRUE),IF(AND(71&lt;=Z688,Z688&lt;107),VLOOKUP($W688,日射量と図３!$E$6:$G$34,3,TRUE),IF(AND(107&lt;=Z688,Z688&lt;143),VLOOKUP($W688,日射量と図３!$E$6:$H$34,4,TRUE),VLOOKUP($W688,日射量と図３!$E$6:$I$34,5,TRUE))))))</f>
        <v/>
      </c>
      <c r="AC688" s="382" t="str">
        <f t="shared" si="132"/>
        <v/>
      </c>
      <c r="AD688" s="382" t="str">
        <f t="shared" si="133"/>
        <v/>
      </c>
    </row>
    <row r="689" spans="11:30" ht="13.5" customHeight="1">
      <c r="K689" s="4">
        <f t="shared" si="126"/>
        <v>6</v>
      </c>
      <c r="L689" s="34">
        <v>43280</v>
      </c>
      <c r="M689" s="4">
        <v>29</v>
      </c>
      <c r="N689" s="4">
        <v>14</v>
      </c>
      <c r="O689" s="31">
        <v>0.54166666666666663</v>
      </c>
      <c r="P689" s="35">
        <v>28.830000000000002</v>
      </c>
      <c r="Q689" s="36">
        <f t="shared" si="127"/>
        <v>12</v>
      </c>
      <c r="R689" s="4">
        <f t="shared" si="128"/>
        <v>0</v>
      </c>
      <c r="S689" s="31">
        <f t="shared" si="134"/>
        <v>0.19388888888888889</v>
      </c>
      <c r="T689" s="31">
        <f t="shared" si="135"/>
        <v>0.79240740740740734</v>
      </c>
      <c r="U689" s="4">
        <f t="shared" si="129"/>
        <v>0</v>
      </c>
      <c r="V689" s="4" t="str">
        <f t="shared" si="130"/>
        <v/>
      </c>
      <c r="W689" s="18" t="str">
        <f>IF(V689="","",VLOOKUP(L689,日射量と図３!$A$4:$C$368,3,TRUE)*238.85/100)</f>
        <v/>
      </c>
      <c r="X689" s="4" t="str">
        <f t="shared" si="131"/>
        <v/>
      </c>
      <c r="Y689" s="4" t="str">
        <f t="shared" si="136"/>
        <v/>
      </c>
      <c r="Z689" s="4" t="str">
        <f t="shared" si="137"/>
        <v/>
      </c>
      <c r="AA689" s="4" t="str">
        <f>IF($V689="","",IF(Y689&lt;36,0,IF(AND(36&lt;=Y689,Y689&lt;71),VLOOKUP($W689,日射量と図３!$E$6:$F$34,2,TRUE),IF(AND(71&lt;=Y689,Y689&lt;107),VLOOKUP($W689,日射量と図３!$E$6:$G$34,3,TRUE),IF(AND(107&lt;=Y689,Y689&lt;143),VLOOKUP($W689,日射量と図３!$E$6:$H$34,4,TRUE),VLOOKUP($W689,日射量と図３!$E$6:$I$34,5,TRUE))))))</f>
        <v/>
      </c>
      <c r="AB689" s="4" t="str">
        <f>IF($V689="","",IF(Z689&lt;36,0,IF(AND(36&lt;=Z689,Z689&lt;71),VLOOKUP($W689,日射量と図３!$E$6:$F$34,2,TRUE),IF(AND(71&lt;=Z689,Z689&lt;107),VLOOKUP($W689,日射量と図３!$E$6:$G$34,3,TRUE),IF(AND(107&lt;=Z689,Z689&lt;143),VLOOKUP($W689,日射量と図３!$E$6:$H$34,4,TRUE),VLOOKUP($W689,日射量と図３!$E$6:$I$34,5,TRUE))))))</f>
        <v/>
      </c>
      <c r="AC689" s="382" t="str">
        <f t="shared" si="132"/>
        <v/>
      </c>
      <c r="AD689" s="382" t="str">
        <f t="shared" si="133"/>
        <v/>
      </c>
    </row>
    <row r="690" spans="11:30" ht="13.5" customHeight="1">
      <c r="K690" s="4">
        <f t="shared" si="126"/>
        <v>6</v>
      </c>
      <c r="L690" s="34">
        <v>43280</v>
      </c>
      <c r="M690" s="4">
        <v>29</v>
      </c>
      <c r="N690" s="4">
        <v>15</v>
      </c>
      <c r="O690" s="31">
        <v>0.58333333333333337</v>
      </c>
      <c r="P690" s="35">
        <v>28.57</v>
      </c>
      <c r="Q690" s="36">
        <f t="shared" si="127"/>
        <v>12</v>
      </c>
      <c r="R690" s="4">
        <f t="shared" si="128"/>
        <v>0</v>
      </c>
      <c r="S690" s="31">
        <f t="shared" si="134"/>
        <v>0.19388888888888889</v>
      </c>
      <c r="T690" s="31">
        <f t="shared" si="135"/>
        <v>0.79240740740740734</v>
      </c>
      <c r="U690" s="4">
        <f t="shared" si="129"/>
        <v>0</v>
      </c>
      <c r="V690" s="4" t="str">
        <f t="shared" si="130"/>
        <v/>
      </c>
      <c r="W690" s="18" t="str">
        <f>IF(V690="","",VLOOKUP(L690,日射量と図３!$A$4:$C$368,3,TRUE)*238.85/100)</f>
        <v/>
      </c>
      <c r="X690" s="4" t="str">
        <f t="shared" si="131"/>
        <v/>
      </c>
      <c r="Y690" s="4" t="str">
        <f t="shared" si="136"/>
        <v/>
      </c>
      <c r="Z690" s="4" t="str">
        <f t="shared" si="137"/>
        <v/>
      </c>
      <c r="AA690" s="4" t="str">
        <f>IF($V690="","",IF(Y690&lt;36,0,IF(AND(36&lt;=Y690,Y690&lt;71),VLOOKUP($W690,日射量と図３!$E$6:$F$34,2,TRUE),IF(AND(71&lt;=Y690,Y690&lt;107),VLOOKUP($W690,日射量と図３!$E$6:$G$34,3,TRUE),IF(AND(107&lt;=Y690,Y690&lt;143),VLOOKUP($W690,日射量と図３!$E$6:$H$34,4,TRUE),VLOOKUP($W690,日射量と図３!$E$6:$I$34,5,TRUE))))))</f>
        <v/>
      </c>
      <c r="AB690" s="4" t="str">
        <f>IF($V690="","",IF(Z690&lt;36,0,IF(AND(36&lt;=Z690,Z690&lt;71),VLOOKUP($W690,日射量と図３!$E$6:$F$34,2,TRUE),IF(AND(71&lt;=Z690,Z690&lt;107),VLOOKUP($W690,日射量と図３!$E$6:$G$34,3,TRUE),IF(AND(107&lt;=Z690,Z690&lt;143),VLOOKUP($W690,日射量と図３!$E$6:$H$34,4,TRUE),VLOOKUP($W690,日射量と図３!$E$6:$I$34,5,TRUE))))))</f>
        <v/>
      </c>
      <c r="AC690" s="382" t="str">
        <f t="shared" si="132"/>
        <v/>
      </c>
      <c r="AD690" s="382" t="str">
        <f t="shared" si="133"/>
        <v/>
      </c>
    </row>
    <row r="691" spans="11:30" ht="13.5" customHeight="1">
      <c r="K691" s="4">
        <f t="shared" si="126"/>
        <v>6</v>
      </c>
      <c r="L691" s="34">
        <v>43280</v>
      </c>
      <c r="M691" s="4">
        <v>29</v>
      </c>
      <c r="N691" s="4">
        <v>16</v>
      </c>
      <c r="O691" s="31">
        <v>0.625</v>
      </c>
      <c r="P691" s="35">
        <v>28.170000000000005</v>
      </c>
      <c r="Q691" s="36">
        <f t="shared" si="127"/>
        <v>16</v>
      </c>
      <c r="R691" s="4">
        <f t="shared" si="128"/>
        <v>0</v>
      </c>
      <c r="S691" s="31">
        <f t="shared" si="134"/>
        <v>0.19388888888888889</v>
      </c>
      <c r="T691" s="31">
        <f t="shared" si="135"/>
        <v>0.79240740740740734</v>
      </c>
      <c r="U691" s="4">
        <f t="shared" si="129"/>
        <v>0</v>
      </c>
      <c r="V691" s="4" t="str">
        <f t="shared" si="130"/>
        <v/>
      </c>
      <c r="W691" s="18" t="str">
        <f>IF(V691="","",VLOOKUP(L691,日射量と図３!$A$4:$C$368,3,TRUE)*238.85/100)</f>
        <v/>
      </c>
      <c r="X691" s="4" t="str">
        <f t="shared" si="131"/>
        <v/>
      </c>
      <c r="Y691" s="4" t="str">
        <f t="shared" si="136"/>
        <v/>
      </c>
      <c r="Z691" s="4" t="str">
        <f t="shared" si="137"/>
        <v/>
      </c>
      <c r="AA691" s="4" t="str">
        <f>IF($V691="","",IF(Y691&lt;36,0,IF(AND(36&lt;=Y691,Y691&lt;71),VLOOKUP($W691,日射量と図３!$E$6:$F$34,2,TRUE),IF(AND(71&lt;=Y691,Y691&lt;107),VLOOKUP($W691,日射量と図３!$E$6:$G$34,3,TRUE),IF(AND(107&lt;=Y691,Y691&lt;143),VLOOKUP($W691,日射量と図３!$E$6:$H$34,4,TRUE),VLOOKUP($W691,日射量と図３!$E$6:$I$34,5,TRUE))))))</f>
        <v/>
      </c>
      <c r="AB691" s="4" t="str">
        <f>IF($V691="","",IF(Z691&lt;36,0,IF(AND(36&lt;=Z691,Z691&lt;71),VLOOKUP($W691,日射量と図３!$E$6:$F$34,2,TRUE),IF(AND(71&lt;=Z691,Z691&lt;107),VLOOKUP($W691,日射量と図３!$E$6:$G$34,3,TRUE),IF(AND(107&lt;=Z691,Z691&lt;143),VLOOKUP($W691,日射量と図３!$E$6:$H$34,4,TRUE),VLOOKUP($W691,日射量と図３!$E$6:$I$34,5,TRUE))))))</f>
        <v/>
      </c>
      <c r="AC691" s="382" t="str">
        <f t="shared" si="132"/>
        <v/>
      </c>
      <c r="AD691" s="382" t="str">
        <f t="shared" si="133"/>
        <v/>
      </c>
    </row>
    <row r="692" spans="11:30" ht="13.5" customHeight="1">
      <c r="K692" s="4">
        <f t="shared" si="126"/>
        <v>6</v>
      </c>
      <c r="L692" s="34">
        <v>43280</v>
      </c>
      <c r="M692" s="4">
        <v>29</v>
      </c>
      <c r="N692" s="4">
        <v>17</v>
      </c>
      <c r="O692" s="31">
        <v>0.66666666666666663</v>
      </c>
      <c r="P692" s="35">
        <v>28.059999999999995</v>
      </c>
      <c r="Q692" s="36">
        <f t="shared" si="127"/>
        <v>16</v>
      </c>
      <c r="R692" s="4">
        <f t="shared" si="128"/>
        <v>0</v>
      </c>
      <c r="S692" s="31">
        <f t="shared" si="134"/>
        <v>0.19388888888888889</v>
      </c>
      <c r="T692" s="31">
        <f t="shared" si="135"/>
        <v>0.79240740740740734</v>
      </c>
      <c r="U692" s="4">
        <f t="shared" si="129"/>
        <v>0</v>
      </c>
      <c r="V692" s="4" t="str">
        <f t="shared" si="130"/>
        <v/>
      </c>
      <c r="W692" s="18" t="str">
        <f>IF(V692="","",VLOOKUP(L692,日射量と図３!$A$4:$C$368,3,TRUE)*238.85/100)</f>
        <v/>
      </c>
      <c r="X692" s="4" t="str">
        <f t="shared" si="131"/>
        <v/>
      </c>
      <c r="Y692" s="4" t="str">
        <f t="shared" si="136"/>
        <v/>
      </c>
      <c r="Z692" s="4" t="str">
        <f t="shared" si="137"/>
        <v/>
      </c>
      <c r="AA692" s="4" t="str">
        <f>IF($V692="","",IF(Y692&lt;36,0,IF(AND(36&lt;=Y692,Y692&lt;71),VLOOKUP($W692,日射量と図３!$E$6:$F$34,2,TRUE),IF(AND(71&lt;=Y692,Y692&lt;107),VLOOKUP($W692,日射量と図３!$E$6:$G$34,3,TRUE),IF(AND(107&lt;=Y692,Y692&lt;143),VLOOKUP($W692,日射量と図３!$E$6:$H$34,4,TRUE),VLOOKUP($W692,日射量と図３!$E$6:$I$34,5,TRUE))))))</f>
        <v/>
      </c>
      <c r="AB692" s="4" t="str">
        <f>IF($V692="","",IF(Z692&lt;36,0,IF(AND(36&lt;=Z692,Z692&lt;71),VLOOKUP($W692,日射量と図３!$E$6:$F$34,2,TRUE),IF(AND(71&lt;=Z692,Z692&lt;107),VLOOKUP($W692,日射量と図３!$E$6:$G$34,3,TRUE),IF(AND(107&lt;=Z692,Z692&lt;143),VLOOKUP($W692,日射量と図３!$E$6:$H$34,4,TRUE),VLOOKUP($W692,日射量と図３!$E$6:$I$34,5,TRUE))))))</f>
        <v/>
      </c>
      <c r="AC692" s="382" t="str">
        <f t="shared" si="132"/>
        <v/>
      </c>
      <c r="AD692" s="382" t="str">
        <f t="shared" si="133"/>
        <v/>
      </c>
    </row>
    <row r="693" spans="11:30" ht="13.5" customHeight="1">
      <c r="K693" s="4">
        <f t="shared" si="126"/>
        <v>6</v>
      </c>
      <c r="L693" s="34">
        <v>43280</v>
      </c>
      <c r="M693" s="4">
        <v>29</v>
      </c>
      <c r="N693" s="4">
        <v>18</v>
      </c>
      <c r="O693" s="31">
        <v>0.70833333333333337</v>
      </c>
      <c r="P693" s="35">
        <v>27.3</v>
      </c>
      <c r="Q693" s="36">
        <f t="shared" si="127"/>
        <v>16</v>
      </c>
      <c r="R693" s="4">
        <f t="shared" si="128"/>
        <v>0</v>
      </c>
      <c r="S693" s="31">
        <f t="shared" si="134"/>
        <v>0.19388888888888889</v>
      </c>
      <c r="T693" s="31">
        <f t="shared" si="135"/>
        <v>0.79240740740740734</v>
      </c>
      <c r="U693" s="4">
        <f t="shared" si="129"/>
        <v>0</v>
      </c>
      <c r="V693" s="4" t="str">
        <f t="shared" si="130"/>
        <v/>
      </c>
      <c r="W693" s="18" t="str">
        <f>IF(V693="","",VLOOKUP(L693,日射量と図３!$A$4:$C$368,3,TRUE)*238.85/100)</f>
        <v/>
      </c>
      <c r="X693" s="4" t="str">
        <f t="shared" si="131"/>
        <v/>
      </c>
      <c r="Y693" s="4" t="str">
        <f t="shared" si="136"/>
        <v/>
      </c>
      <c r="Z693" s="4" t="str">
        <f t="shared" si="137"/>
        <v/>
      </c>
      <c r="AA693" s="4" t="str">
        <f>IF($V693="","",IF(Y693&lt;36,0,IF(AND(36&lt;=Y693,Y693&lt;71),VLOOKUP($W693,日射量と図３!$E$6:$F$34,2,TRUE),IF(AND(71&lt;=Y693,Y693&lt;107),VLOOKUP($W693,日射量と図３!$E$6:$G$34,3,TRUE),IF(AND(107&lt;=Y693,Y693&lt;143),VLOOKUP($W693,日射量と図３!$E$6:$H$34,4,TRUE),VLOOKUP($W693,日射量と図３!$E$6:$I$34,5,TRUE))))))</f>
        <v/>
      </c>
      <c r="AB693" s="4" t="str">
        <f>IF($V693="","",IF(Z693&lt;36,0,IF(AND(36&lt;=Z693,Z693&lt;71),VLOOKUP($W693,日射量と図３!$E$6:$F$34,2,TRUE),IF(AND(71&lt;=Z693,Z693&lt;107),VLOOKUP($W693,日射量と図３!$E$6:$G$34,3,TRUE),IF(AND(107&lt;=Z693,Z693&lt;143),VLOOKUP($W693,日射量と図３!$E$6:$H$34,4,TRUE),VLOOKUP($W693,日射量と図３!$E$6:$I$34,5,TRUE))))))</f>
        <v/>
      </c>
      <c r="AC693" s="382" t="str">
        <f t="shared" si="132"/>
        <v/>
      </c>
      <c r="AD693" s="382" t="str">
        <f t="shared" si="133"/>
        <v/>
      </c>
    </row>
    <row r="694" spans="11:30" ht="13.5" customHeight="1">
      <c r="K694" s="4">
        <f t="shared" si="126"/>
        <v>6</v>
      </c>
      <c r="L694" s="34">
        <v>43280</v>
      </c>
      <c r="M694" s="4">
        <v>29</v>
      </c>
      <c r="N694" s="4">
        <v>19</v>
      </c>
      <c r="O694" s="31">
        <v>0.75</v>
      </c>
      <c r="P694" s="35">
        <v>26.35</v>
      </c>
      <c r="Q694" s="36">
        <f t="shared" si="127"/>
        <v>16</v>
      </c>
      <c r="R694" s="4">
        <f t="shared" si="128"/>
        <v>0</v>
      </c>
      <c r="S694" s="31">
        <f t="shared" si="134"/>
        <v>0.19388888888888889</v>
      </c>
      <c r="T694" s="31">
        <f t="shared" si="135"/>
        <v>0.79240740740740734</v>
      </c>
      <c r="U694" s="4">
        <f t="shared" si="129"/>
        <v>0</v>
      </c>
      <c r="V694" s="4" t="str">
        <f t="shared" si="130"/>
        <v/>
      </c>
      <c r="W694" s="18" t="str">
        <f>IF(V694="","",VLOOKUP(L694,日射量と図３!$A$4:$C$368,3,TRUE)*238.85/100)</f>
        <v/>
      </c>
      <c r="X694" s="4" t="str">
        <f t="shared" si="131"/>
        <v/>
      </c>
      <c r="Y694" s="4" t="str">
        <f t="shared" si="136"/>
        <v/>
      </c>
      <c r="Z694" s="4" t="str">
        <f t="shared" si="137"/>
        <v/>
      </c>
      <c r="AA694" s="4" t="str">
        <f>IF($V694="","",IF(Y694&lt;36,0,IF(AND(36&lt;=Y694,Y694&lt;71),VLOOKUP($W694,日射量と図３!$E$6:$F$34,2,TRUE),IF(AND(71&lt;=Y694,Y694&lt;107),VLOOKUP($W694,日射量と図３!$E$6:$G$34,3,TRUE),IF(AND(107&lt;=Y694,Y694&lt;143),VLOOKUP($W694,日射量と図３!$E$6:$H$34,4,TRUE),VLOOKUP($W694,日射量と図３!$E$6:$I$34,5,TRUE))))))</f>
        <v/>
      </c>
      <c r="AB694" s="4" t="str">
        <f>IF($V694="","",IF(Z694&lt;36,0,IF(AND(36&lt;=Z694,Z694&lt;71),VLOOKUP($W694,日射量と図３!$E$6:$F$34,2,TRUE),IF(AND(71&lt;=Z694,Z694&lt;107),VLOOKUP($W694,日射量と図３!$E$6:$G$34,3,TRUE),IF(AND(107&lt;=Z694,Z694&lt;143),VLOOKUP($W694,日射量と図３!$E$6:$H$34,4,TRUE),VLOOKUP($W694,日射量と図３!$E$6:$I$34,5,TRUE))))))</f>
        <v/>
      </c>
      <c r="AC694" s="382" t="str">
        <f t="shared" si="132"/>
        <v/>
      </c>
      <c r="AD694" s="382" t="str">
        <f t="shared" si="133"/>
        <v/>
      </c>
    </row>
    <row r="695" spans="11:30" ht="13.5" customHeight="1">
      <c r="K695" s="4">
        <f t="shared" si="126"/>
        <v>6</v>
      </c>
      <c r="L695" s="34">
        <v>43280</v>
      </c>
      <c r="M695" s="4">
        <v>29</v>
      </c>
      <c r="N695" s="4">
        <v>20</v>
      </c>
      <c r="O695" s="31">
        <v>0.79166666666666663</v>
      </c>
      <c r="P695" s="35">
        <v>25.55</v>
      </c>
      <c r="Q695" s="36">
        <f t="shared" si="127"/>
        <v>16</v>
      </c>
      <c r="R695" s="4">
        <f t="shared" si="128"/>
        <v>0</v>
      </c>
      <c r="S695" s="31">
        <f t="shared" si="134"/>
        <v>0.19388888888888889</v>
      </c>
      <c r="T695" s="31">
        <f t="shared" si="135"/>
        <v>0.79240740740740734</v>
      </c>
      <c r="U695" s="4">
        <f t="shared" si="129"/>
        <v>0</v>
      </c>
      <c r="V695" s="4" t="str">
        <f t="shared" si="130"/>
        <v/>
      </c>
      <c r="W695" s="18" t="str">
        <f>IF(V695="","",VLOOKUP(L695,日射量と図３!$A$4:$C$368,3,TRUE)*238.85/100)</f>
        <v/>
      </c>
      <c r="X695" s="4" t="str">
        <f t="shared" si="131"/>
        <v/>
      </c>
      <c r="Y695" s="4" t="str">
        <f t="shared" si="136"/>
        <v/>
      </c>
      <c r="Z695" s="4" t="str">
        <f t="shared" si="137"/>
        <v/>
      </c>
      <c r="AA695" s="4" t="str">
        <f>IF($V695="","",IF(Y695&lt;36,0,IF(AND(36&lt;=Y695,Y695&lt;71),VLOOKUP($W695,日射量と図３!$E$6:$F$34,2,TRUE),IF(AND(71&lt;=Y695,Y695&lt;107),VLOOKUP($W695,日射量と図３!$E$6:$G$34,3,TRUE),IF(AND(107&lt;=Y695,Y695&lt;143),VLOOKUP($W695,日射量と図３!$E$6:$H$34,4,TRUE),VLOOKUP($W695,日射量と図３!$E$6:$I$34,5,TRUE))))))</f>
        <v/>
      </c>
      <c r="AB695" s="4" t="str">
        <f>IF($V695="","",IF(Z695&lt;36,0,IF(AND(36&lt;=Z695,Z695&lt;71),VLOOKUP($W695,日射量と図３!$E$6:$F$34,2,TRUE),IF(AND(71&lt;=Z695,Z695&lt;107),VLOOKUP($W695,日射量と図３!$E$6:$G$34,3,TRUE),IF(AND(107&lt;=Z695,Z695&lt;143),VLOOKUP($W695,日射量と図３!$E$6:$H$34,4,TRUE),VLOOKUP($W695,日射量と図３!$E$6:$I$34,5,TRUE))))))</f>
        <v/>
      </c>
      <c r="AC695" s="382" t="str">
        <f t="shared" si="132"/>
        <v/>
      </c>
      <c r="AD695" s="382" t="str">
        <f t="shared" si="133"/>
        <v/>
      </c>
    </row>
    <row r="696" spans="11:30" ht="13.5" customHeight="1">
      <c r="K696" s="4">
        <f t="shared" si="126"/>
        <v>6</v>
      </c>
      <c r="L696" s="34">
        <v>43280</v>
      </c>
      <c r="M696" s="4">
        <v>29</v>
      </c>
      <c r="N696" s="4">
        <v>21</v>
      </c>
      <c r="O696" s="31">
        <v>0.83333333333333337</v>
      </c>
      <c r="P696" s="35">
        <v>24.81</v>
      </c>
      <c r="Q696" s="36">
        <f t="shared" si="127"/>
        <v>16</v>
      </c>
      <c r="R696" s="4">
        <f t="shared" si="128"/>
        <v>0</v>
      </c>
      <c r="S696" s="31">
        <f t="shared" si="134"/>
        <v>0.19388888888888889</v>
      </c>
      <c r="T696" s="31">
        <f t="shared" si="135"/>
        <v>0.79240740740740734</v>
      </c>
      <c r="U696" s="4">
        <f t="shared" si="129"/>
        <v>0</v>
      </c>
      <c r="V696" s="4" t="str">
        <f t="shared" si="130"/>
        <v/>
      </c>
      <c r="W696" s="18" t="str">
        <f>IF(V696="","",VLOOKUP(L696,日射量と図３!$A$4:$C$368,3,TRUE)*238.85/100)</f>
        <v/>
      </c>
      <c r="X696" s="4" t="str">
        <f t="shared" si="131"/>
        <v/>
      </c>
      <c r="Y696" s="4" t="str">
        <f t="shared" si="136"/>
        <v/>
      </c>
      <c r="Z696" s="4" t="str">
        <f t="shared" si="137"/>
        <v/>
      </c>
      <c r="AA696" s="4" t="str">
        <f>IF($V696="","",IF(Y696&lt;36,0,IF(AND(36&lt;=Y696,Y696&lt;71),VLOOKUP($W696,日射量と図３!$E$6:$F$34,2,TRUE),IF(AND(71&lt;=Y696,Y696&lt;107),VLOOKUP($W696,日射量と図３!$E$6:$G$34,3,TRUE),IF(AND(107&lt;=Y696,Y696&lt;143),VLOOKUP($W696,日射量と図３!$E$6:$H$34,4,TRUE),VLOOKUP($W696,日射量と図３!$E$6:$I$34,5,TRUE))))))</f>
        <v/>
      </c>
      <c r="AB696" s="4" t="str">
        <f>IF($V696="","",IF(Z696&lt;36,0,IF(AND(36&lt;=Z696,Z696&lt;71),VLOOKUP($W696,日射量と図３!$E$6:$F$34,2,TRUE),IF(AND(71&lt;=Z696,Z696&lt;107),VLOOKUP($W696,日射量と図３!$E$6:$G$34,3,TRUE),IF(AND(107&lt;=Z696,Z696&lt;143),VLOOKUP($W696,日射量と図３!$E$6:$H$34,4,TRUE),VLOOKUP($W696,日射量と図３!$E$6:$I$34,5,TRUE))))))</f>
        <v/>
      </c>
      <c r="AC696" s="382" t="str">
        <f t="shared" si="132"/>
        <v/>
      </c>
      <c r="AD696" s="382" t="str">
        <f t="shared" si="133"/>
        <v/>
      </c>
    </row>
    <row r="697" spans="11:30" ht="13.5" customHeight="1">
      <c r="K697" s="4">
        <f t="shared" si="126"/>
        <v>6</v>
      </c>
      <c r="L697" s="34">
        <v>43280</v>
      </c>
      <c r="M697" s="4">
        <v>29</v>
      </c>
      <c r="N697" s="4">
        <v>22</v>
      </c>
      <c r="O697" s="31">
        <v>0.875</v>
      </c>
      <c r="P697" s="35">
        <v>24.090000000000003</v>
      </c>
      <c r="Q697" s="36">
        <f t="shared" si="127"/>
        <v>16</v>
      </c>
      <c r="R697" s="4">
        <f t="shared" si="128"/>
        <v>0</v>
      </c>
      <c r="S697" s="31">
        <f t="shared" si="134"/>
        <v>0.19388888888888889</v>
      </c>
      <c r="T697" s="31">
        <f t="shared" si="135"/>
        <v>0.79240740740740734</v>
      </c>
      <c r="U697" s="4">
        <f t="shared" si="129"/>
        <v>0</v>
      </c>
      <c r="V697" s="4" t="str">
        <f t="shared" si="130"/>
        <v/>
      </c>
      <c r="W697" s="18" t="str">
        <f>IF(V697="","",VLOOKUP(L697,日射量と図３!$A$4:$C$368,3,TRUE)*238.85/100)</f>
        <v/>
      </c>
      <c r="X697" s="4" t="str">
        <f t="shared" si="131"/>
        <v/>
      </c>
      <c r="Y697" s="4" t="str">
        <f t="shared" si="136"/>
        <v/>
      </c>
      <c r="Z697" s="4" t="str">
        <f t="shared" si="137"/>
        <v/>
      </c>
      <c r="AA697" s="4" t="str">
        <f>IF($V697="","",IF(Y697&lt;36,0,IF(AND(36&lt;=Y697,Y697&lt;71),VLOOKUP($W697,日射量と図３!$E$6:$F$34,2,TRUE),IF(AND(71&lt;=Y697,Y697&lt;107),VLOOKUP($W697,日射量と図３!$E$6:$G$34,3,TRUE),IF(AND(107&lt;=Y697,Y697&lt;143),VLOOKUP($W697,日射量と図３!$E$6:$H$34,4,TRUE),VLOOKUP($W697,日射量と図３!$E$6:$I$34,5,TRUE))))))</f>
        <v/>
      </c>
      <c r="AB697" s="4" t="str">
        <f>IF($V697="","",IF(Z697&lt;36,0,IF(AND(36&lt;=Z697,Z697&lt;71),VLOOKUP($W697,日射量と図３!$E$6:$F$34,2,TRUE),IF(AND(71&lt;=Z697,Z697&lt;107),VLOOKUP($W697,日射量と図３!$E$6:$G$34,3,TRUE),IF(AND(107&lt;=Z697,Z697&lt;143),VLOOKUP($W697,日射量と図３!$E$6:$H$34,4,TRUE),VLOOKUP($W697,日射量と図３!$E$6:$I$34,5,TRUE))))))</f>
        <v/>
      </c>
      <c r="AC697" s="382" t="str">
        <f t="shared" si="132"/>
        <v/>
      </c>
      <c r="AD697" s="382" t="str">
        <f t="shared" si="133"/>
        <v/>
      </c>
    </row>
    <row r="698" spans="11:30" ht="13.5" customHeight="1">
      <c r="K698" s="4">
        <f t="shared" si="126"/>
        <v>6</v>
      </c>
      <c r="L698" s="34">
        <v>43280</v>
      </c>
      <c r="M698" s="4">
        <v>29</v>
      </c>
      <c r="N698" s="4">
        <v>23</v>
      </c>
      <c r="O698" s="31">
        <v>0.91666666666666663</v>
      </c>
      <c r="P698" s="35">
        <v>23.830000000000002</v>
      </c>
      <c r="Q698" s="36">
        <f t="shared" si="127"/>
        <v>13</v>
      </c>
      <c r="R698" s="4">
        <f t="shared" si="128"/>
        <v>0</v>
      </c>
      <c r="S698" s="31">
        <f t="shared" si="134"/>
        <v>0.19388888888888889</v>
      </c>
      <c r="T698" s="31">
        <f t="shared" si="135"/>
        <v>0.79240740740740734</v>
      </c>
      <c r="U698" s="4">
        <f t="shared" si="129"/>
        <v>0</v>
      </c>
      <c r="V698" s="4" t="str">
        <f t="shared" si="130"/>
        <v/>
      </c>
      <c r="W698" s="18" t="str">
        <f>IF(V698="","",VLOOKUP(L698,日射量と図３!$A$4:$C$368,3,TRUE)*238.85/100)</f>
        <v/>
      </c>
      <c r="X698" s="4" t="str">
        <f t="shared" si="131"/>
        <v/>
      </c>
      <c r="Y698" s="4" t="str">
        <f t="shared" si="136"/>
        <v/>
      </c>
      <c r="Z698" s="4" t="str">
        <f t="shared" si="137"/>
        <v/>
      </c>
      <c r="AA698" s="4" t="str">
        <f>IF($V698="","",IF(Y698&lt;36,0,IF(AND(36&lt;=Y698,Y698&lt;71),VLOOKUP($W698,日射量と図３!$E$6:$F$34,2,TRUE),IF(AND(71&lt;=Y698,Y698&lt;107),VLOOKUP($W698,日射量と図３!$E$6:$G$34,3,TRUE),IF(AND(107&lt;=Y698,Y698&lt;143),VLOOKUP($W698,日射量と図３!$E$6:$H$34,4,TRUE),VLOOKUP($W698,日射量と図３!$E$6:$I$34,5,TRUE))))))</f>
        <v/>
      </c>
      <c r="AB698" s="4" t="str">
        <f>IF($V698="","",IF(Z698&lt;36,0,IF(AND(36&lt;=Z698,Z698&lt;71),VLOOKUP($W698,日射量と図３!$E$6:$F$34,2,TRUE),IF(AND(71&lt;=Z698,Z698&lt;107),VLOOKUP($W698,日射量と図３!$E$6:$G$34,3,TRUE),IF(AND(107&lt;=Z698,Z698&lt;143),VLOOKUP($W698,日射量と図３!$E$6:$H$34,4,TRUE),VLOOKUP($W698,日射量と図３!$E$6:$I$34,5,TRUE))))))</f>
        <v/>
      </c>
      <c r="AC698" s="382" t="str">
        <f t="shared" si="132"/>
        <v/>
      </c>
      <c r="AD698" s="382" t="str">
        <f t="shared" si="133"/>
        <v/>
      </c>
    </row>
    <row r="699" spans="11:30" ht="13.5" customHeight="1">
      <c r="K699" s="4">
        <f t="shared" si="126"/>
        <v>6</v>
      </c>
      <c r="L699" s="34">
        <v>43280</v>
      </c>
      <c r="M699" s="4">
        <v>29</v>
      </c>
      <c r="N699" s="4">
        <v>24</v>
      </c>
      <c r="O699" s="31">
        <v>0.95833333333333337</v>
      </c>
      <c r="P699" s="35">
        <v>23.619999999999997</v>
      </c>
      <c r="Q699" s="36">
        <f t="shared" si="127"/>
        <v>13</v>
      </c>
      <c r="R699" s="4">
        <f t="shared" si="128"/>
        <v>0</v>
      </c>
      <c r="S699" s="31">
        <f t="shared" si="134"/>
        <v>0.19388888888888889</v>
      </c>
      <c r="T699" s="31">
        <f t="shared" si="135"/>
        <v>0.79240740740740734</v>
      </c>
      <c r="U699" s="4">
        <f t="shared" si="129"/>
        <v>0</v>
      </c>
      <c r="V699" s="4" t="str">
        <f t="shared" si="130"/>
        <v/>
      </c>
      <c r="W699" s="18" t="str">
        <f>IF(V699="","",VLOOKUP(L699,日射量と図３!$A$4:$C$368,3,TRUE)*238.85/100)</f>
        <v/>
      </c>
      <c r="X699" s="4" t="str">
        <f t="shared" si="131"/>
        <v/>
      </c>
      <c r="Y699" s="4" t="str">
        <f t="shared" si="136"/>
        <v/>
      </c>
      <c r="Z699" s="4" t="str">
        <f t="shared" si="137"/>
        <v/>
      </c>
      <c r="AA699" s="4" t="str">
        <f>IF($V699="","",IF(Y699&lt;36,0,IF(AND(36&lt;=Y699,Y699&lt;71),VLOOKUP($W699,日射量と図３!$E$6:$F$34,2,TRUE),IF(AND(71&lt;=Y699,Y699&lt;107),VLOOKUP($W699,日射量と図３!$E$6:$G$34,3,TRUE),IF(AND(107&lt;=Y699,Y699&lt;143),VLOOKUP($W699,日射量と図３!$E$6:$H$34,4,TRUE),VLOOKUP($W699,日射量と図３!$E$6:$I$34,5,TRUE))))))</f>
        <v/>
      </c>
      <c r="AB699" s="4" t="str">
        <f>IF($V699="","",IF(Z699&lt;36,0,IF(AND(36&lt;=Z699,Z699&lt;71),VLOOKUP($W699,日射量と図３!$E$6:$F$34,2,TRUE),IF(AND(71&lt;=Z699,Z699&lt;107),VLOOKUP($W699,日射量と図３!$E$6:$G$34,3,TRUE),IF(AND(107&lt;=Z699,Z699&lt;143),VLOOKUP($W699,日射量と図３!$E$6:$H$34,4,TRUE),VLOOKUP($W699,日射量と図３!$E$6:$I$34,5,TRUE))))))</f>
        <v/>
      </c>
      <c r="AC699" s="382" t="str">
        <f t="shared" si="132"/>
        <v/>
      </c>
      <c r="AD699" s="382" t="str">
        <f t="shared" si="133"/>
        <v/>
      </c>
    </row>
    <row r="700" spans="11:30" ht="13.5" customHeight="1">
      <c r="K700" s="4">
        <f t="shared" si="126"/>
        <v>6</v>
      </c>
      <c r="L700" s="34">
        <v>43281</v>
      </c>
      <c r="M700" s="4">
        <v>30</v>
      </c>
      <c r="N700" s="4">
        <v>1</v>
      </c>
      <c r="O700" s="31">
        <v>0</v>
      </c>
      <c r="P700" s="35">
        <v>23.6</v>
      </c>
      <c r="Q700" s="36">
        <f t="shared" si="127"/>
        <v>13</v>
      </c>
      <c r="R700" s="4">
        <f t="shared" si="128"/>
        <v>0</v>
      </c>
      <c r="S700" s="31">
        <f t="shared" si="134"/>
        <v>0.19388888888888889</v>
      </c>
      <c r="T700" s="31">
        <f t="shared" si="135"/>
        <v>0.79240740740740734</v>
      </c>
      <c r="U700" s="4">
        <f t="shared" si="129"/>
        <v>0</v>
      </c>
      <c r="V700" s="4">
        <f t="shared" si="130"/>
        <v>0</v>
      </c>
      <c r="W700" s="18">
        <f>IF(V700="","",VLOOKUP(L700,日射量と図３!$A$4:$C$368,3,TRUE)*238.85/100)</f>
        <v>40.604500000000002</v>
      </c>
      <c r="X700" s="4">
        <f t="shared" si="131"/>
        <v>14</v>
      </c>
      <c r="Y700" s="4">
        <f t="shared" si="136"/>
        <v>0</v>
      </c>
      <c r="Z700" s="4">
        <f t="shared" si="137"/>
        <v>0</v>
      </c>
      <c r="AA700" s="4">
        <f>IF($V700="","",IF(Y700&lt;36,0,IF(AND(36&lt;=Y700,Y700&lt;71),VLOOKUP($W700,日射量と図３!$E$6:$F$34,2,TRUE),IF(AND(71&lt;=Y700,Y700&lt;107),VLOOKUP($W700,日射量と図３!$E$6:$G$34,3,TRUE),IF(AND(107&lt;=Y700,Y700&lt;143),VLOOKUP($W700,日射量と図３!$E$6:$H$34,4,TRUE),VLOOKUP($W700,日射量と図３!$E$6:$I$34,5,TRUE))))))</f>
        <v>0</v>
      </c>
      <c r="AB700" s="4">
        <f>IF($V700="","",IF(Z700&lt;36,0,IF(AND(36&lt;=Z700,Z700&lt;71),VLOOKUP($W700,日射量と図３!$E$6:$F$34,2,TRUE),IF(AND(71&lt;=Z700,Z700&lt;107),VLOOKUP($W700,日射量と図３!$E$6:$G$34,3,TRUE),IF(AND(107&lt;=Z700,Z700&lt;143),VLOOKUP($W700,日射量と図３!$E$6:$H$34,4,TRUE),VLOOKUP($W700,日射量と図３!$E$6:$I$34,5,TRUE))))))</f>
        <v>0</v>
      </c>
      <c r="AC700" s="382">
        <f t="shared" si="132"/>
        <v>0</v>
      </c>
      <c r="AD700" s="382">
        <f t="shared" si="133"/>
        <v>0</v>
      </c>
    </row>
    <row r="701" spans="11:30" ht="13.5" customHeight="1">
      <c r="K701" s="4">
        <f t="shared" si="126"/>
        <v>6</v>
      </c>
      <c r="L701" s="34">
        <v>43281</v>
      </c>
      <c r="M701" s="4">
        <v>30</v>
      </c>
      <c r="N701" s="4">
        <v>2</v>
      </c>
      <c r="O701" s="31">
        <v>4.1666666666666664E-2</v>
      </c>
      <c r="P701" s="35">
        <v>23.359999999999996</v>
      </c>
      <c r="Q701" s="36">
        <f t="shared" si="127"/>
        <v>13</v>
      </c>
      <c r="R701" s="4">
        <f t="shared" si="128"/>
        <v>0</v>
      </c>
      <c r="S701" s="31">
        <f t="shared" si="134"/>
        <v>0.19388888888888889</v>
      </c>
      <c r="T701" s="31">
        <f t="shared" si="135"/>
        <v>0.79240740740740734</v>
      </c>
      <c r="U701" s="4">
        <f t="shared" si="129"/>
        <v>0</v>
      </c>
      <c r="V701" s="4" t="str">
        <f t="shared" si="130"/>
        <v/>
      </c>
      <c r="W701" s="18" t="str">
        <f>IF(V701="","",VLOOKUP(L701,日射量と図３!$A$4:$C$368,3,TRUE)*238.85/100)</f>
        <v/>
      </c>
      <c r="X701" s="4" t="str">
        <f t="shared" si="131"/>
        <v/>
      </c>
      <c r="Y701" s="4" t="str">
        <f t="shared" si="136"/>
        <v/>
      </c>
      <c r="Z701" s="4" t="str">
        <f t="shared" si="137"/>
        <v/>
      </c>
      <c r="AA701" s="4" t="str">
        <f>IF($V701="","",IF(Y701&lt;36,0,IF(AND(36&lt;=Y701,Y701&lt;71),VLOOKUP($W701,日射量と図３!$E$6:$F$34,2,TRUE),IF(AND(71&lt;=Y701,Y701&lt;107),VLOOKUP($W701,日射量と図３!$E$6:$G$34,3,TRUE),IF(AND(107&lt;=Y701,Y701&lt;143),VLOOKUP($W701,日射量と図３!$E$6:$H$34,4,TRUE),VLOOKUP($W701,日射量と図３!$E$6:$I$34,5,TRUE))))))</f>
        <v/>
      </c>
      <c r="AB701" s="4" t="str">
        <f>IF($V701="","",IF(Z701&lt;36,0,IF(AND(36&lt;=Z701,Z701&lt;71),VLOOKUP($W701,日射量と図３!$E$6:$F$34,2,TRUE),IF(AND(71&lt;=Z701,Z701&lt;107),VLOOKUP($W701,日射量と図３!$E$6:$G$34,3,TRUE),IF(AND(107&lt;=Z701,Z701&lt;143),VLOOKUP($W701,日射量と図３!$E$6:$H$34,4,TRUE),VLOOKUP($W701,日射量と図３!$E$6:$I$34,5,TRUE))))))</f>
        <v/>
      </c>
      <c r="AC701" s="382" t="str">
        <f t="shared" si="132"/>
        <v/>
      </c>
      <c r="AD701" s="382" t="str">
        <f t="shared" si="133"/>
        <v/>
      </c>
    </row>
    <row r="702" spans="11:30" ht="13.5" customHeight="1">
      <c r="K702" s="4">
        <f t="shared" si="126"/>
        <v>6</v>
      </c>
      <c r="L702" s="34">
        <v>43281</v>
      </c>
      <c r="M702" s="4">
        <v>30</v>
      </c>
      <c r="N702" s="4">
        <v>3</v>
      </c>
      <c r="O702" s="31">
        <v>8.3333333333333329E-2</v>
      </c>
      <c r="P702" s="35">
        <v>23.109999999999996</v>
      </c>
      <c r="Q702" s="36">
        <f t="shared" si="127"/>
        <v>13</v>
      </c>
      <c r="R702" s="4">
        <f t="shared" si="128"/>
        <v>0</v>
      </c>
      <c r="S702" s="31">
        <f t="shared" si="134"/>
        <v>0.19388888888888889</v>
      </c>
      <c r="T702" s="31">
        <f t="shared" si="135"/>
        <v>0.79240740740740734</v>
      </c>
      <c r="U702" s="4">
        <f t="shared" si="129"/>
        <v>0</v>
      </c>
      <c r="V702" s="4" t="str">
        <f t="shared" si="130"/>
        <v/>
      </c>
      <c r="W702" s="18" t="str">
        <f>IF(V702="","",VLOOKUP(L702,日射量と図３!$A$4:$C$368,3,TRUE)*238.85/100)</f>
        <v/>
      </c>
      <c r="X702" s="4" t="str">
        <f t="shared" si="131"/>
        <v/>
      </c>
      <c r="Y702" s="4" t="str">
        <f t="shared" si="136"/>
        <v/>
      </c>
      <c r="Z702" s="4" t="str">
        <f t="shared" si="137"/>
        <v/>
      </c>
      <c r="AA702" s="4" t="str">
        <f>IF($V702="","",IF(Y702&lt;36,0,IF(AND(36&lt;=Y702,Y702&lt;71),VLOOKUP($W702,日射量と図３!$E$6:$F$34,2,TRUE),IF(AND(71&lt;=Y702,Y702&lt;107),VLOOKUP($W702,日射量と図３!$E$6:$G$34,3,TRUE),IF(AND(107&lt;=Y702,Y702&lt;143),VLOOKUP($W702,日射量と図３!$E$6:$H$34,4,TRUE),VLOOKUP($W702,日射量と図３!$E$6:$I$34,5,TRUE))))))</f>
        <v/>
      </c>
      <c r="AB702" s="4" t="str">
        <f>IF($V702="","",IF(Z702&lt;36,0,IF(AND(36&lt;=Z702,Z702&lt;71),VLOOKUP($W702,日射量と図３!$E$6:$F$34,2,TRUE),IF(AND(71&lt;=Z702,Z702&lt;107),VLOOKUP($W702,日射量と図３!$E$6:$G$34,3,TRUE),IF(AND(107&lt;=Z702,Z702&lt;143),VLOOKUP($W702,日射量と図３!$E$6:$H$34,4,TRUE),VLOOKUP($W702,日射量と図３!$E$6:$I$34,5,TRUE))))))</f>
        <v/>
      </c>
      <c r="AC702" s="382" t="str">
        <f t="shared" si="132"/>
        <v/>
      </c>
      <c r="AD702" s="382" t="str">
        <f t="shared" si="133"/>
        <v/>
      </c>
    </row>
    <row r="703" spans="11:30" ht="13.5" customHeight="1">
      <c r="K703" s="4">
        <f t="shared" si="126"/>
        <v>6</v>
      </c>
      <c r="L703" s="34">
        <v>43281</v>
      </c>
      <c r="M703" s="4">
        <v>30</v>
      </c>
      <c r="N703" s="4">
        <v>4</v>
      </c>
      <c r="O703" s="31">
        <v>0.125</v>
      </c>
      <c r="P703" s="35">
        <v>22.910000000000004</v>
      </c>
      <c r="Q703" s="36">
        <f t="shared" si="127"/>
        <v>13</v>
      </c>
      <c r="R703" s="4">
        <f t="shared" si="128"/>
        <v>0</v>
      </c>
      <c r="S703" s="31">
        <f t="shared" si="134"/>
        <v>0.19388888888888889</v>
      </c>
      <c r="T703" s="31">
        <f t="shared" si="135"/>
        <v>0.79240740740740734</v>
      </c>
      <c r="U703" s="4">
        <f t="shared" si="129"/>
        <v>0</v>
      </c>
      <c r="V703" s="4" t="str">
        <f t="shared" si="130"/>
        <v/>
      </c>
      <c r="W703" s="18" t="str">
        <f>IF(V703="","",VLOOKUP(L703,日射量と図３!$A$4:$C$368,3,TRUE)*238.85/100)</f>
        <v/>
      </c>
      <c r="X703" s="4" t="str">
        <f t="shared" si="131"/>
        <v/>
      </c>
      <c r="Y703" s="4" t="str">
        <f t="shared" si="136"/>
        <v/>
      </c>
      <c r="Z703" s="4" t="str">
        <f t="shared" si="137"/>
        <v/>
      </c>
      <c r="AA703" s="4" t="str">
        <f>IF($V703="","",IF(Y703&lt;36,0,IF(AND(36&lt;=Y703,Y703&lt;71),VLOOKUP($W703,日射量と図３!$E$6:$F$34,2,TRUE),IF(AND(71&lt;=Y703,Y703&lt;107),VLOOKUP($W703,日射量と図３!$E$6:$G$34,3,TRUE),IF(AND(107&lt;=Y703,Y703&lt;143),VLOOKUP($W703,日射量と図３!$E$6:$H$34,4,TRUE),VLOOKUP($W703,日射量と図３!$E$6:$I$34,5,TRUE))))))</f>
        <v/>
      </c>
      <c r="AB703" s="4" t="str">
        <f>IF($V703="","",IF(Z703&lt;36,0,IF(AND(36&lt;=Z703,Z703&lt;71),VLOOKUP($W703,日射量と図３!$E$6:$F$34,2,TRUE),IF(AND(71&lt;=Z703,Z703&lt;107),VLOOKUP($W703,日射量と図３!$E$6:$G$34,3,TRUE),IF(AND(107&lt;=Z703,Z703&lt;143),VLOOKUP($W703,日射量と図３!$E$6:$H$34,4,TRUE),VLOOKUP($W703,日射量と図３!$E$6:$I$34,5,TRUE))))))</f>
        <v/>
      </c>
      <c r="AC703" s="382" t="str">
        <f t="shared" si="132"/>
        <v/>
      </c>
      <c r="AD703" s="382" t="str">
        <f t="shared" si="133"/>
        <v/>
      </c>
    </row>
    <row r="704" spans="11:30" ht="13.5" customHeight="1">
      <c r="K704" s="4">
        <f t="shared" si="126"/>
        <v>6</v>
      </c>
      <c r="L704" s="34">
        <v>43281</v>
      </c>
      <c r="M704" s="4">
        <v>30</v>
      </c>
      <c r="N704" s="4">
        <v>5</v>
      </c>
      <c r="O704" s="31">
        <v>0.16666666666666666</v>
      </c>
      <c r="P704" s="35">
        <v>22.750000000000004</v>
      </c>
      <c r="Q704" s="36">
        <f t="shared" si="127"/>
        <v>15</v>
      </c>
      <c r="R704" s="4">
        <f t="shared" si="128"/>
        <v>0</v>
      </c>
      <c r="S704" s="31">
        <f t="shared" si="134"/>
        <v>0.19388888888888889</v>
      </c>
      <c r="T704" s="31">
        <f t="shared" si="135"/>
        <v>0.79240740740740734</v>
      </c>
      <c r="U704" s="4">
        <f t="shared" si="129"/>
        <v>0</v>
      </c>
      <c r="V704" s="4" t="str">
        <f t="shared" si="130"/>
        <v/>
      </c>
      <c r="W704" s="18" t="str">
        <f>IF(V704="","",VLOOKUP(L704,日射量と図３!$A$4:$C$368,3,TRUE)*238.85/100)</f>
        <v/>
      </c>
      <c r="X704" s="4" t="str">
        <f t="shared" si="131"/>
        <v/>
      </c>
      <c r="Y704" s="4" t="str">
        <f t="shared" si="136"/>
        <v/>
      </c>
      <c r="Z704" s="4" t="str">
        <f t="shared" si="137"/>
        <v/>
      </c>
      <c r="AA704" s="4" t="str">
        <f>IF($V704="","",IF(Y704&lt;36,0,IF(AND(36&lt;=Y704,Y704&lt;71),VLOOKUP($W704,日射量と図３!$E$6:$F$34,2,TRUE),IF(AND(71&lt;=Y704,Y704&lt;107),VLOOKUP($W704,日射量と図３!$E$6:$G$34,3,TRUE),IF(AND(107&lt;=Y704,Y704&lt;143),VLOOKUP($W704,日射量と図３!$E$6:$H$34,4,TRUE),VLOOKUP($W704,日射量と図３!$E$6:$I$34,5,TRUE))))))</f>
        <v/>
      </c>
      <c r="AB704" s="4" t="str">
        <f>IF($V704="","",IF(Z704&lt;36,0,IF(AND(36&lt;=Z704,Z704&lt;71),VLOOKUP($W704,日射量と図３!$E$6:$F$34,2,TRUE),IF(AND(71&lt;=Z704,Z704&lt;107),VLOOKUP($W704,日射量と図３!$E$6:$G$34,3,TRUE),IF(AND(107&lt;=Z704,Z704&lt;143),VLOOKUP($W704,日射量と図３!$E$6:$H$34,4,TRUE),VLOOKUP($W704,日射量と図３!$E$6:$I$34,5,TRUE))))))</f>
        <v/>
      </c>
      <c r="AC704" s="382" t="str">
        <f t="shared" si="132"/>
        <v/>
      </c>
      <c r="AD704" s="382" t="str">
        <f t="shared" si="133"/>
        <v/>
      </c>
    </row>
    <row r="705" spans="11:30" ht="13.5" customHeight="1">
      <c r="K705" s="4">
        <f t="shared" si="126"/>
        <v>6</v>
      </c>
      <c r="L705" s="34">
        <v>43281</v>
      </c>
      <c r="M705" s="4">
        <v>30</v>
      </c>
      <c r="N705" s="4">
        <v>6</v>
      </c>
      <c r="O705" s="31">
        <v>0.20833333333333334</v>
      </c>
      <c r="P705" s="35">
        <v>22.630000000000003</v>
      </c>
      <c r="Q705" s="36">
        <f t="shared" si="127"/>
        <v>15</v>
      </c>
      <c r="R705" s="4">
        <f t="shared" si="128"/>
        <v>0</v>
      </c>
      <c r="S705" s="31">
        <f t="shared" si="134"/>
        <v>0.19388888888888889</v>
      </c>
      <c r="T705" s="31">
        <f t="shared" si="135"/>
        <v>0.79240740740740734</v>
      </c>
      <c r="U705" s="4">
        <f t="shared" si="129"/>
        <v>0</v>
      </c>
      <c r="V705" s="4" t="str">
        <f t="shared" si="130"/>
        <v/>
      </c>
      <c r="W705" s="18" t="str">
        <f>IF(V705="","",VLOOKUP(L705,日射量と図３!$A$4:$C$368,3,TRUE)*238.85/100)</f>
        <v/>
      </c>
      <c r="X705" s="4" t="str">
        <f t="shared" si="131"/>
        <v/>
      </c>
      <c r="Y705" s="4" t="str">
        <f t="shared" si="136"/>
        <v/>
      </c>
      <c r="Z705" s="4" t="str">
        <f t="shared" si="137"/>
        <v/>
      </c>
      <c r="AA705" s="4" t="str">
        <f>IF($V705="","",IF(Y705&lt;36,0,IF(AND(36&lt;=Y705,Y705&lt;71),VLOOKUP($W705,日射量と図３!$E$6:$F$34,2,TRUE),IF(AND(71&lt;=Y705,Y705&lt;107),VLOOKUP($W705,日射量と図３!$E$6:$G$34,3,TRUE),IF(AND(107&lt;=Y705,Y705&lt;143),VLOOKUP($W705,日射量と図３!$E$6:$H$34,4,TRUE),VLOOKUP($W705,日射量と図３!$E$6:$I$34,5,TRUE))))))</f>
        <v/>
      </c>
      <c r="AB705" s="4" t="str">
        <f>IF($V705="","",IF(Z705&lt;36,0,IF(AND(36&lt;=Z705,Z705&lt;71),VLOOKUP($W705,日射量と図３!$E$6:$F$34,2,TRUE),IF(AND(71&lt;=Z705,Z705&lt;107),VLOOKUP($W705,日射量と図３!$E$6:$G$34,3,TRUE),IF(AND(107&lt;=Z705,Z705&lt;143),VLOOKUP($W705,日射量と図３!$E$6:$H$34,4,TRUE),VLOOKUP($W705,日射量と図３!$E$6:$I$34,5,TRUE))))))</f>
        <v/>
      </c>
      <c r="AC705" s="382" t="str">
        <f t="shared" si="132"/>
        <v/>
      </c>
      <c r="AD705" s="382" t="str">
        <f t="shared" si="133"/>
        <v/>
      </c>
    </row>
    <row r="706" spans="11:30" ht="13.5" customHeight="1">
      <c r="K706" s="4">
        <f t="shared" si="126"/>
        <v>6</v>
      </c>
      <c r="L706" s="34">
        <v>43281</v>
      </c>
      <c r="M706" s="4">
        <v>30</v>
      </c>
      <c r="N706" s="4">
        <v>7</v>
      </c>
      <c r="O706" s="31">
        <v>0.25</v>
      </c>
      <c r="P706" s="35">
        <v>22.929999999999996</v>
      </c>
      <c r="Q706" s="36">
        <f t="shared" si="127"/>
        <v>15</v>
      </c>
      <c r="R706" s="4">
        <f t="shared" si="128"/>
        <v>0</v>
      </c>
      <c r="S706" s="31">
        <f t="shared" si="134"/>
        <v>0.19388888888888889</v>
      </c>
      <c r="T706" s="31">
        <f t="shared" si="135"/>
        <v>0.79240740740740734</v>
      </c>
      <c r="U706" s="4">
        <f t="shared" si="129"/>
        <v>0</v>
      </c>
      <c r="V706" s="4" t="str">
        <f t="shared" si="130"/>
        <v/>
      </c>
      <c r="W706" s="18" t="str">
        <f>IF(V706="","",VLOOKUP(L706,日射量と図３!$A$4:$C$368,3,TRUE)*238.85/100)</f>
        <v/>
      </c>
      <c r="X706" s="4" t="str">
        <f t="shared" si="131"/>
        <v/>
      </c>
      <c r="Y706" s="4" t="str">
        <f t="shared" si="136"/>
        <v/>
      </c>
      <c r="Z706" s="4" t="str">
        <f t="shared" si="137"/>
        <v/>
      </c>
      <c r="AA706" s="4" t="str">
        <f>IF($V706="","",IF(Y706&lt;36,0,IF(AND(36&lt;=Y706,Y706&lt;71),VLOOKUP($W706,日射量と図３!$E$6:$F$34,2,TRUE),IF(AND(71&lt;=Y706,Y706&lt;107),VLOOKUP($W706,日射量と図３!$E$6:$G$34,3,TRUE),IF(AND(107&lt;=Y706,Y706&lt;143),VLOOKUP($W706,日射量と図３!$E$6:$H$34,4,TRUE),VLOOKUP($W706,日射量と図３!$E$6:$I$34,5,TRUE))))))</f>
        <v/>
      </c>
      <c r="AB706" s="4" t="str">
        <f>IF($V706="","",IF(Z706&lt;36,0,IF(AND(36&lt;=Z706,Z706&lt;71),VLOOKUP($W706,日射量と図３!$E$6:$F$34,2,TRUE),IF(AND(71&lt;=Z706,Z706&lt;107),VLOOKUP($W706,日射量と図３!$E$6:$G$34,3,TRUE),IF(AND(107&lt;=Z706,Z706&lt;143),VLOOKUP($W706,日射量と図３!$E$6:$H$34,4,TRUE),VLOOKUP($W706,日射量と図３!$E$6:$I$34,5,TRUE))))))</f>
        <v/>
      </c>
      <c r="AC706" s="382" t="str">
        <f t="shared" si="132"/>
        <v/>
      </c>
      <c r="AD706" s="382" t="str">
        <f t="shared" si="133"/>
        <v/>
      </c>
    </row>
    <row r="707" spans="11:30" ht="13.5" customHeight="1">
      <c r="K707" s="4">
        <f t="shared" si="126"/>
        <v>6</v>
      </c>
      <c r="L707" s="34">
        <v>43281</v>
      </c>
      <c r="M707" s="4">
        <v>30</v>
      </c>
      <c r="N707" s="4">
        <v>8</v>
      </c>
      <c r="O707" s="31">
        <v>0.29166666666666669</v>
      </c>
      <c r="P707" s="35">
        <v>23.660000000000004</v>
      </c>
      <c r="Q707" s="36">
        <f t="shared" si="127"/>
        <v>12</v>
      </c>
      <c r="R707" s="4">
        <f t="shared" si="128"/>
        <v>0</v>
      </c>
      <c r="S707" s="31">
        <f t="shared" si="134"/>
        <v>0.19388888888888889</v>
      </c>
      <c r="T707" s="31">
        <f t="shared" si="135"/>
        <v>0.79240740740740734</v>
      </c>
      <c r="U707" s="4">
        <f t="shared" si="129"/>
        <v>0</v>
      </c>
      <c r="V707" s="4" t="str">
        <f t="shared" si="130"/>
        <v/>
      </c>
      <c r="W707" s="18" t="str">
        <f>IF(V707="","",VLOOKUP(L707,日射量と図３!$A$4:$C$368,3,TRUE)*238.85/100)</f>
        <v/>
      </c>
      <c r="X707" s="4" t="str">
        <f t="shared" si="131"/>
        <v/>
      </c>
      <c r="Y707" s="4" t="str">
        <f t="shared" si="136"/>
        <v/>
      </c>
      <c r="Z707" s="4" t="str">
        <f t="shared" si="137"/>
        <v/>
      </c>
      <c r="AA707" s="4" t="str">
        <f>IF($V707="","",IF(Y707&lt;36,0,IF(AND(36&lt;=Y707,Y707&lt;71),VLOOKUP($W707,日射量と図３!$E$6:$F$34,2,TRUE),IF(AND(71&lt;=Y707,Y707&lt;107),VLOOKUP($W707,日射量と図３!$E$6:$G$34,3,TRUE),IF(AND(107&lt;=Y707,Y707&lt;143),VLOOKUP($W707,日射量と図３!$E$6:$H$34,4,TRUE),VLOOKUP($W707,日射量と図３!$E$6:$I$34,5,TRUE))))))</f>
        <v/>
      </c>
      <c r="AB707" s="4" t="str">
        <f>IF($V707="","",IF(Z707&lt;36,0,IF(AND(36&lt;=Z707,Z707&lt;71),VLOOKUP($W707,日射量と図３!$E$6:$F$34,2,TRUE),IF(AND(71&lt;=Z707,Z707&lt;107),VLOOKUP($W707,日射量と図３!$E$6:$G$34,3,TRUE),IF(AND(107&lt;=Z707,Z707&lt;143),VLOOKUP($W707,日射量と図３!$E$6:$H$34,4,TRUE),VLOOKUP($W707,日射量と図３!$E$6:$I$34,5,TRUE))))))</f>
        <v/>
      </c>
      <c r="AC707" s="382" t="str">
        <f t="shared" si="132"/>
        <v/>
      </c>
      <c r="AD707" s="382" t="str">
        <f t="shared" si="133"/>
        <v/>
      </c>
    </row>
    <row r="708" spans="11:30" ht="13.5" customHeight="1">
      <c r="K708" s="4">
        <f t="shared" si="126"/>
        <v>6</v>
      </c>
      <c r="L708" s="34">
        <v>43281</v>
      </c>
      <c r="M708" s="4">
        <v>30</v>
      </c>
      <c r="N708" s="4">
        <v>9</v>
      </c>
      <c r="O708" s="31">
        <v>0.33333333333333331</v>
      </c>
      <c r="P708" s="35">
        <v>24.529999999999998</v>
      </c>
      <c r="Q708" s="36">
        <f t="shared" si="127"/>
        <v>12</v>
      </c>
      <c r="R708" s="4">
        <f t="shared" si="128"/>
        <v>0</v>
      </c>
      <c r="S708" s="31">
        <f t="shared" si="134"/>
        <v>0.19388888888888889</v>
      </c>
      <c r="T708" s="31">
        <f t="shared" si="135"/>
        <v>0.79240740740740734</v>
      </c>
      <c r="U708" s="4">
        <f t="shared" si="129"/>
        <v>0</v>
      </c>
      <c r="V708" s="4" t="str">
        <f t="shared" si="130"/>
        <v/>
      </c>
      <c r="W708" s="18" t="str">
        <f>IF(V708="","",VLOOKUP(L708,日射量と図３!$A$4:$C$368,3,TRUE)*238.85/100)</f>
        <v/>
      </c>
      <c r="X708" s="4" t="str">
        <f t="shared" si="131"/>
        <v/>
      </c>
      <c r="Y708" s="4" t="str">
        <f t="shared" si="136"/>
        <v/>
      </c>
      <c r="Z708" s="4" t="str">
        <f t="shared" si="137"/>
        <v/>
      </c>
      <c r="AA708" s="4" t="str">
        <f>IF($V708="","",IF(Y708&lt;36,0,IF(AND(36&lt;=Y708,Y708&lt;71),VLOOKUP($W708,日射量と図３!$E$6:$F$34,2,TRUE),IF(AND(71&lt;=Y708,Y708&lt;107),VLOOKUP($W708,日射量と図３!$E$6:$G$34,3,TRUE),IF(AND(107&lt;=Y708,Y708&lt;143),VLOOKUP($W708,日射量と図３!$E$6:$H$34,4,TRUE),VLOOKUP($W708,日射量と図３!$E$6:$I$34,5,TRUE))))))</f>
        <v/>
      </c>
      <c r="AB708" s="4" t="str">
        <f>IF($V708="","",IF(Z708&lt;36,0,IF(AND(36&lt;=Z708,Z708&lt;71),VLOOKUP($W708,日射量と図３!$E$6:$F$34,2,TRUE),IF(AND(71&lt;=Z708,Z708&lt;107),VLOOKUP($W708,日射量と図３!$E$6:$G$34,3,TRUE),IF(AND(107&lt;=Z708,Z708&lt;143),VLOOKUP($W708,日射量と図３!$E$6:$H$34,4,TRUE),VLOOKUP($W708,日射量と図３!$E$6:$I$34,5,TRUE))))))</f>
        <v/>
      </c>
      <c r="AC708" s="382" t="str">
        <f t="shared" si="132"/>
        <v/>
      </c>
      <c r="AD708" s="382" t="str">
        <f t="shared" si="133"/>
        <v/>
      </c>
    </row>
    <row r="709" spans="11:30" ht="13.5" customHeight="1">
      <c r="K709" s="4">
        <f t="shared" ref="K709:K772" si="138">MONTH(L709)</f>
        <v>6</v>
      </c>
      <c r="L709" s="34">
        <v>43281</v>
      </c>
      <c r="M709" s="4">
        <v>30</v>
      </c>
      <c r="N709" s="4">
        <v>10</v>
      </c>
      <c r="O709" s="31">
        <v>0.375</v>
      </c>
      <c r="P709" s="35">
        <v>25.439999999999998</v>
      </c>
      <c r="Q709" s="36">
        <f t="shared" ref="Q709:Q772" si="139">IF(O709&lt;$B$15,$D$14,IF(O709&lt;$B$16,$D$15,IF(O709&lt;$B$17,$D$16,IF(O709&lt;$B$18,$D$17,IF(O709&lt;$B$19,$D$18,$D$19)))))</f>
        <v>12</v>
      </c>
      <c r="R709" s="4">
        <f t="shared" ref="R709:R772" si="140">IF(Q709-P709&gt;0,Q709-P709,0)</f>
        <v>0</v>
      </c>
      <c r="S709" s="31">
        <f t="shared" si="134"/>
        <v>0.19388888888888889</v>
      </c>
      <c r="T709" s="31">
        <f t="shared" si="135"/>
        <v>0.79240740740740734</v>
      </c>
      <c r="U709" s="4">
        <f t="shared" ref="U709:U772" si="141">IF(AND(S709&lt;O709,O709&lt;T709),R709,0)</f>
        <v>0</v>
      </c>
      <c r="V709" s="4" t="str">
        <f t="shared" ref="V709:V772" si="142">IF(N709=1,SUM(U709:U732),"")</f>
        <v/>
      </c>
      <c r="W709" s="18" t="str">
        <f>IF(V709="","",VLOOKUP(L709,日射量と図３!$A$4:$C$368,3,TRUE)*238.85/100)</f>
        <v/>
      </c>
      <c r="X709" s="4" t="str">
        <f t="shared" ref="X709:X772" si="143">IF(V709="","",VLOOKUP(K709,$AF$38:$AJ$49,5,TRUE))</f>
        <v/>
      </c>
      <c r="Y709" s="4" t="str">
        <f t="shared" si="136"/>
        <v/>
      </c>
      <c r="Z709" s="4" t="str">
        <f t="shared" si="137"/>
        <v/>
      </c>
      <c r="AA709" s="4" t="str">
        <f>IF($V709="","",IF(Y709&lt;36,0,IF(AND(36&lt;=Y709,Y709&lt;71),VLOOKUP($W709,日射量と図３!$E$6:$F$34,2,TRUE),IF(AND(71&lt;=Y709,Y709&lt;107),VLOOKUP($W709,日射量と図３!$E$6:$G$34,3,TRUE),IF(AND(107&lt;=Y709,Y709&lt;143),VLOOKUP($W709,日射量と図３!$E$6:$H$34,4,TRUE),VLOOKUP($W709,日射量と図３!$E$6:$I$34,5,TRUE))))))</f>
        <v/>
      </c>
      <c r="AB709" s="4" t="str">
        <f>IF($V709="","",IF(Z709&lt;36,0,IF(AND(36&lt;=Z709,Z709&lt;71),VLOOKUP($W709,日射量と図３!$E$6:$F$34,2,TRUE),IF(AND(71&lt;=Z709,Z709&lt;107),VLOOKUP($W709,日射量と図３!$E$6:$G$34,3,TRUE),IF(AND(107&lt;=Z709,Z709&lt;143),VLOOKUP($W709,日射量と図３!$E$6:$H$34,4,TRUE),VLOOKUP($W709,日射量と図３!$E$6:$I$34,5,TRUE))))))</f>
        <v/>
      </c>
      <c r="AC709" s="382" t="str">
        <f t="shared" si="132"/>
        <v/>
      </c>
      <c r="AD709" s="382" t="str">
        <f t="shared" si="133"/>
        <v/>
      </c>
    </row>
    <row r="710" spans="11:30" ht="13.5" customHeight="1">
      <c r="K710" s="4">
        <f t="shared" si="138"/>
        <v>6</v>
      </c>
      <c r="L710" s="34">
        <v>43281</v>
      </c>
      <c r="M710" s="4">
        <v>30</v>
      </c>
      <c r="N710" s="4">
        <v>11</v>
      </c>
      <c r="O710" s="31">
        <v>0.41666666666666669</v>
      </c>
      <c r="P710" s="35">
        <v>26.520000000000003</v>
      </c>
      <c r="Q710" s="36">
        <f t="shared" si="139"/>
        <v>12</v>
      </c>
      <c r="R710" s="4">
        <f t="shared" si="140"/>
        <v>0</v>
      </c>
      <c r="S710" s="31">
        <f t="shared" si="134"/>
        <v>0.19388888888888889</v>
      </c>
      <c r="T710" s="31">
        <f t="shared" si="135"/>
        <v>0.79240740740740734</v>
      </c>
      <c r="U710" s="4">
        <f t="shared" si="141"/>
        <v>0</v>
      </c>
      <c r="V710" s="4" t="str">
        <f t="shared" si="142"/>
        <v/>
      </c>
      <c r="W710" s="18" t="str">
        <f>IF(V710="","",VLOOKUP(L710,日射量と図３!$A$4:$C$368,3,TRUE)*238.85/100)</f>
        <v/>
      </c>
      <c r="X710" s="4" t="str">
        <f t="shared" si="143"/>
        <v/>
      </c>
      <c r="Y710" s="4" t="str">
        <f t="shared" si="136"/>
        <v/>
      </c>
      <c r="Z710" s="4" t="str">
        <f t="shared" si="137"/>
        <v/>
      </c>
      <c r="AA710" s="4" t="str">
        <f>IF($V710="","",IF(Y710&lt;36,0,IF(AND(36&lt;=Y710,Y710&lt;71),VLOOKUP($W710,日射量と図３!$E$6:$F$34,2,TRUE),IF(AND(71&lt;=Y710,Y710&lt;107),VLOOKUP($W710,日射量と図３!$E$6:$G$34,3,TRUE),IF(AND(107&lt;=Y710,Y710&lt;143),VLOOKUP($W710,日射量と図３!$E$6:$H$34,4,TRUE),VLOOKUP($W710,日射量と図３!$E$6:$I$34,5,TRUE))))))</f>
        <v/>
      </c>
      <c r="AB710" s="4" t="str">
        <f>IF($V710="","",IF(Z710&lt;36,0,IF(AND(36&lt;=Z710,Z710&lt;71),VLOOKUP($W710,日射量と図３!$E$6:$F$34,2,TRUE),IF(AND(71&lt;=Z710,Z710&lt;107),VLOOKUP($W710,日射量と図３!$E$6:$G$34,3,TRUE),IF(AND(107&lt;=Z710,Z710&lt;143),VLOOKUP($W710,日射量と図３!$E$6:$H$34,4,TRUE),VLOOKUP($W710,日射量と図３!$E$6:$I$34,5,TRUE))))))</f>
        <v/>
      </c>
      <c r="AC710" s="382" t="str">
        <f t="shared" si="132"/>
        <v/>
      </c>
      <c r="AD710" s="382" t="str">
        <f t="shared" si="133"/>
        <v/>
      </c>
    </row>
    <row r="711" spans="11:30" ht="13.5" customHeight="1">
      <c r="K711" s="4">
        <f t="shared" si="138"/>
        <v>6</v>
      </c>
      <c r="L711" s="34">
        <v>43281</v>
      </c>
      <c r="M711" s="4">
        <v>30</v>
      </c>
      <c r="N711" s="4">
        <v>12</v>
      </c>
      <c r="O711" s="31">
        <v>0.45833333333333331</v>
      </c>
      <c r="P711" s="35">
        <v>27.35</v>
      </c>
      <c r="Q711" s="36">
        <f t="shared" si="139"/>
        <v>12</v>
      </c>
      <c r="R711" s="4">
        <f t="shared" si="140"/>
        <v>0</v>
      </c>
      <c r="S711" s="31">
        <f t="shared" si="134"/>
        <v>0.19388888888888889</v>
      </c>
      <c r="T711" s="31">
        <f t="shared" si="135"/>
        <v>0.79240740740740734</v>
      </c>
      <c r="U711" s="4">
        <f t="shared" si="141"/>
        <v>0</v>
      </c>
      <c r="V711" s="4" t="str">
        <f t="shared" si="142"/>
        <v/>
      </c>
      <c r="W711" s="18" t="str">
        <f>IF(V711="","",VLOOKUP(L711,日射量と図３!$A$4:$C$368,3,TRUE)*238.85/100)</f>
        <v/>
      </c>
      <c r="X711" s="4" t="str">
        <f t="shared" si="143"/>
        <v/>
      </c>
      <c r="Y711" s="4" t="str">
        <f t="shared" si="136"/>
        <v/>
      </c>
      <c r="Z711" s="4" t="str">
        <f t="shared" si="137"/>
        <v/>
      </c>
      <c r="AA711" s="4" t="str">
        <f>IF($V711="","",IF(Y711&lt;36,0,IF(AND(36&lt;=Y711,Y711&lt;71),VLOOKUP($W711,日射量と図３!$E$6:$F$34,2,TRUE),IF(AND(71&lt;=Y711,Y711&lt;107),VLOOKUP($W711,日射量と図３!$E$6:$G$34,3,TRUE),IF(AND(107&lt;=Y711,Y711&lt;143),VLOOKUP($W711,日射量と図３!$E$6:$H$34,4,TRUE),VLOOKUP($W711,日射量と図３!$E$6:$I$34,5,TRUE))))))</f>
        <v/>
      </c>
      <c r="AB711" s="4" t="str">
        <f>IF($V711="","",IF(Z711&lt;36,0,IF(AND(36&lt;=Z711,Z711&lt;71),VLOOKUP($W711,日射量と図３!$E$6:$F$34,2,TRUE),IF(AND(71&lt;=Z711,Z711&lt;107),VLOOKUP($W711,日射量と図３!$E$6:$G$34,3,TRUE),IF(AND(107&lt;=Z711,Z711&lt;143),VLOOKUP($W711,日射量と図３!$E$6:$H$34,4,TRUE),VLOOKUP($W711,日射量と図３!$E$6:$I$34,5,TRUE))))))</f>
        <v/>
      </c>
      <c r="AC711" s="382" t="str">
        <f t="shared" si="132"/>
        <v/>
      </c>
      <c r="AD711" s="382" t="str">
        <f t="shared" si="133"/>
        <v/>
      </c>
    </row>
    <row r="712" spans="11:30" ht="13.5" customHeight="1">
      <c r="K712" s="4">
        <f t="shared" si="138"/>
        <v>6</v>
      </c>
      <c r="L712" s="34">
        <v>43281</v>
      </c>
      <c r="M712" s="4">
        <v>30</v>
      </c>
      <c r="N712" s="4">
        <v>13</v>
      </c>
      <c r="O712" s="31">
        <v>0.5</v>
      </c>
      <c r="P712" s="35">
        <v>28.1</v>
      </c>
      <c r="Q712" s="36">
        <f t="shared" si="139"/>
        <v>12</v>
      </c>
      <c r="R712" s="4">
        <f t="shared" si="140"/>
        <v>0</v>
      </c>
      <c r="S712" s="31">
        <f t="shared" si="134"/>
        <v>0.19388888888888889</v>
      </c>
      <c r="T712" s="31">
        <f t="shared" si="135"/>
        <v>0.79240740740740734</v>
      </c>
      <c r="U712" s="4">
        <f t="shared" si="141"/>
        <v>0</v>
      </c>
      <c r="V712" s="4" t="str">
        <f t="shared" si="142"/>
        <v/>
      </c>
      <c r="W712" s="18" t="str">
        <f>IF(V712="","",VLOOKUP(L712,日射量と図３!$A$4:$C$368,3,TRUE)*238.85/100)</f>
        <v/>
      </c>
      <c r="X712" s="4" t="str">
        <f t="shared" si="143"/>
        <v/>
      </c>
      <c r="Y712" s="4" t="str">
        <f t="shared" si="136"/>
        <v/>
      </c>
      <c r="Z712" s="4" t="str">
        <f t="shared" si="137"/>
        <v/>
      </c>
      <c r="AA712" s="4" t="str">
        <f>IF($V712="","",IF(Y712&lt;36,0,IF(AND(36&lt;=Y712,Y712&lt;71),VLOOKUP($W712,日射量と図３!$E$6:$F$34,2,TRUE),IF(AND(71&lt;=Y712,Y712&lt;107),VLOOKUP($W712,日射量と図３!$E$6:$G$34,3,TRUE),IF(AND(107&lt;=Y712,Y712&lt;143),VLOOKUP($W712,日射量と図３!$E$6:$H$34,4,TRUE),VLOOKUP($W712,日射量と図３!$E$6:$I$34,5,TRUE))))))</f>
        <v/>
      </c>
      <c r="AB712" s="4" t="str">
        <f>IF($V712="","",IF(Z712&lt;36,0,IF(AND(36&lt;=Z712,Z712&lt;71),VLOOKUP($W712,日射量と図３!$E$6:$F$34,2,TRUE),IF(AND(71&lt;=Z712,Z712&lt;107),VLOOKUP($W712,日射量と図３!$E$6:$G$34,3,TRUE),IF(AND(107&lt;=Z712,Z712&lt;143),VLOOKUP($W712,日射量と図３!$E$6:$H$34,4,TRUE),VLOOKUP($W712,日射量と図３!$E$6:$I$34,5,TRUE))))))</f>
        <v/>
      </c>
      <c r="AC712" s="382" t="str">
        <f t="shared" si="132"/>
        <v/>
      </c>
      <c r="AD712" s="382" t="str">
        <f t="shared" si="133"/>
        <v/>
      </c>
    </row>
    <row r="713" spans="11:30" ht="13.5" customHeight="1">
      <c r="K713" s="4">
        <f t="shared" si="138"/>
        <v>6</v>
      </c>
      <c r="L713" s="34">
        <v>43281</v>
      </c>
      <c r="M713" s="4">
        <v>30</v>
      </c>
      <c r="N713" s="4">
        <v>14</v>
      </c>
      <c r="O713" s="31">
        <v>0.54166666666666663</v>
      </c>
      <c r="P713" s="35">
        <v>28.869999999999997</v>
      </c>
      <c r="Q713" s="36">
        <f t="shared" si="139"/>
        <v>12</v>
      </c>
      <c r="R713" s="4">
        <f t="shared" si="140"/>
        <v>0</v>
      </c>
      <c r="S713" s="31">
        <f t="shared" si="134"/>
        <v>0.19388888888888889</v>
      </c>
      <c r="T713" s="31">
        <f t="shared" si="135"/>
        <v>0.79240740740740734</v>
      </c>
      <c r="U713" s="4">
        <f t="shared" si="141"/>
        <v>0</v>
      </c>
      <c r="V713" s="4" t="str">
        <f t="shared" si="142"/>
        <v/>
      </c>
      <c r="W713" s="18" t="str">
        <f>IF(V713="","",VLOOKUP(L713,日射量と図３!$A$4:$C$368,3,TRUE)*238.85/100)</f>
        <v/>
      </c>
      <c r="X713" s="4" t="str">
        <f t="shared" si="143"/>
        <v/>
      </c>
      <c r="Y713" s="4" t="str">
        <f t="shared" si="136"/>
        <v/>
      </c>
      <c r="Z713" s="4" t="str">
        <f t="shared" si="137"/>
        <v/>
      </c>
      <c r="AA713" s="4" t="str">
        <f>IF($V713="","",IF(Y713&lt;36,0,IF(AND(36&lt;=Y713,Y713&lt;71),VLOOKUP($W713,日射量と図３!$E$6:$F$34,2,TRUE),IF(AND(71&lt;=Y713,Y713&lt;107),VLOOKUP($W713,日射量と図３!$E$6:$G$34,3,TRUE),IF(AND(107&lt;=Y713,Y713&lt;143),VLOOKUP($W713,日射量と図３!$E$6:$H$34,4,TRUE),VLOOKUP($W713,日射量と図３!$E$6:$I$34,5,TRUE))))))</f>
        <v/>
      </c>
      <c r="AB713" s="4" t="str">
        <f>IF($V713="","",IF(Z713&lt;36,0,IF(AND(36&lt;=Z713,Z713&lt;71),VLOOKUP($W713,日射量と図３!$E$6:$F$34,2,TRUE),IF(AND(71&lt;=Z713,Z713&lt;107),VLOOKUP($W713,日射量と図３!$E$6:$G$34,3,TRUE),IF(AND(107&lt;=Z713,Z713&lt;143),VLOOKUP($W713,日射量と図３!$E$6:$H$34,4,TRUE),VLOOKUP($W713,日射量と図３!$E$6:$I$34,5,TRUE))))))</f>
        <v/>
      </c>
      <c r="AC713" s="382" t="str">
        <f t="shared" si="132"/>
        <v/>
      </c>
      <c r="AD713" s="382" t="str">
        <f t="shared" si="133"/>
        <v/>
      </c>
    </row>
    <row r="714" spans="11:30" ht="13.5" customHeight="1">
      <c r="K714" s="4">
        <f t="shared" si="138"/>
        <v>6</v>
      </c>
      <c r="L714" s="34">
        <v>43281</v>
      </c>
      <c r="M714" s="4">
        <v>30</v>
      </c>
      <c r="N714" s="4">
        <v>15</v>
      </c>
      <c r="O714" s="31">
        <v>0.58333333333333337</v>
      </c>
      <c r="P714" s="35">
        <v>28.96</v>
      </c>
      <c r="Q714" s="36">
        <f t="shared" si="139"/>
        <v>12</v>
      </c>
      <c r="R714" s="4">
        <f t="shared" si="140"/>
        <v>0</v>
      </c>
      <c r="S714" s="31">
        <f t="shared" si="134"/>
        <v>0.19388888888888889</v>
      </c>
      <c r="T714" s="31">
        <f t="shared" si="135"/>
        <v>0.79240740740740734</v>
      </c>
      <c r="U714" s="4">
        <f t="shared" si="141"/>
        <v>0</v>
      </c>
      <c r="V714" s="4" t="str">
        <f t="shared" si="142"/>
        <v/>
      </c>
      <c r="W714" s="18" t="str">
        <f>IF(V714="","",VLOOKUP(L714,日射量と図３!$A$4:$C$368,3,TRUE)*238.85/100)</f>
        <v/>
      </c>
      <c r="X714" s="4" t="str">
        <f t="shared" si="143"/>
        <v/>
      </c>
      <c r="Y714" s="4" t="str">
        <f t="shared" si="136"/>
        <v/>
      </c>
      <c r="Z714" s="4" t="str">
        <f t="shared" si="137"/>
        <v/>
      </c>
      <c r="AA714" s="4" t="str">
        <f>IF($V714="","",IF(Y714&lt;36,0,IF(AND(36&lt;=Y714,Y714&lt;71),VLOOKUP($W714,日射量と図３!$E$6:$F$34,2,TRUE),IF(AND(71&lt;=Y714,Y714&lt;107),VLOOKUP($W714,日射量と図３!$E$6:$G$34,3,TRUE),IF(AND(107&lt;=Y714,Y714&lt;143),VLOOKUP($W714,日射量と図３!$E$6:$H$34,4,TRUE),VLOOKUP($W714,日射量と図３!$E$6:$I$34,5,TRUE))))))</f>
        <v/>
      </c>
      <c r="AB714" s="4" t="str">
        <f>IF($V714="","",IF(Z714&lt;36,0,IF(AND(36&lt;=Z714,Z714&lt;71),VLOOKUP($W714,日射量と図３!$E$6:$F$34,2,TRUE),IF(AND(71&lt;=Z714,Z714&lt;107),VLOOKUP($W714,日射量と図３!$E$6:$G$34,3,TRUE),IF(AND(107&lt;=Z714,Z714&lt;143),VLOOKUP($W714,日射量と図３!$E$6:$H$34,4,TRUE),VLOOKUP($W714,日射量と図３!$E$6:$I$34,5,TRUE))))))</f>
        <v/>
      </c>
      <c r="AC714" s="382" t="str">
        <f t="shared" si="132"/>
        <v/>
      </c>
      <c r="AD714" s="382" t="str">
        <f t="shared" si="133"/>
        <v/>
      </c>
    </row>
    <row r="715" spans="11:30" ht="13.5" customHeight="1">
      <c r="K715" s="4">
        <f t="shared" si="138"/>
        <v>6</v>
      </c>
      <c r="L715" s="34">
        <v>43281</v>
      </c>
      <c r="M715" s="4">
        <v>30</v>
      </c>
      <c r="N715" s="4">
        <v>16</v>
      </c>
      <c r="O715" s="31">
        <v>0.625</v>
      </c>
      <c r="P715" s="35">
        <v>28.750000000000007</v>
      </c>
      <c r="Q715" s="36">
        <f t="shared" si="139"/>
        <v>16</v>
      </c>
      <c r="R715" s="4">
        <f t="shared" si="140"/>
        <v>0</v>
      </c>
      <c r="S715" s="31">
        <f t="shared" si="134"/>
        <v>0.19388888888888889</v>
      </c>
      <c r="T715" s="31">
        <f t="shared" si="135"/>
        <v>0.79240740740740734</v>
      </c>
      <c r="U715" s="4">
        <f t="shared" si="141"/>
        <v>0</v>
      </c>
      <c r="V715" s="4" t="str">
        <f t="shared" si="142"/>
        <v/>
      </c>
      <c r="W715" s="18" t="str">
        <f>IF(V715="","",VLOOKUP(L715,日射量と図３!$A$4:$C$368,3,TRUE)*238.85/100)</f>
        <v/>
      </c>
      <c r="X715" s="4" t="str">
        <f t="shared" si="143"/>
        <v/>
      </c>
      <c r="Y715" s="4" t="str">
        <f t="shared" si="136"/>
        <v/>
      </c>
      <c r="Z715" s="4" t="str">
        <f t="shared" si="137"/>
        <v/>
      </c>
      <c r="AA715" s="4" t="str">
        <f>IF($V715="","",IF(Y715&lt;36,0,IF(AND(36&lt;=Y715,Y715&lt;71),VLOOKUP($W715,日射量と図３!$E$6:$F$34,2,TRUE),IF(AND(71&lt;=Y715,Y715&lt;107),VLOOKUP($W715,日射量と図３!$E$6:$G$34,3,TRUE),IF(AND(107&lt;=Y715,Y715&lt;143),VLOOKUP($W715,日射量と図３!$E$6:$H$34,4,TRUE),VLOOKUP($W715,日射量と図３!$E$6:$I$34,5,TRUE))))))</f>
        <v/>
      </c>
      <c r="AB715" s="4" t="str">
        <f>IF($V715="","",IF(Z715&lt;36,0,IF(AND(36&lt;=Z715,Z715&lt;71),VLOOKUP($W715,日射量と図３!$E$6:$F$34,2,TRUE),IF(AND(71&lt;=Z715,Z715&lt;107),VLOOKUP($W715,日射量と図３!$E$6:$G$34,3,TRUE),IF(AND(107&lt;=Z715,Z715&lt;143),VLOOKUP($W715,日射量と図３!$E$6:$H$34,4,TRUE),VLOOKUP($W715,日射量と図３!$E$6:$I$34,5,TRUE))))))</f>
        <v/>
      </c>
      <c r="AC715" s="382" t="str">
        <f t="shared" si="132"/>
        <v/>
      </c>
      <c r="AD715" s="382" t="str">
        <f t="shared" si="133"/>
        <v/>
      </c>
    </row>
    <row r="716" spans="11:30" ht="13.5" customHeight="1">
      <c r="K716" s="4">
        <f t="shared" si="138"/>
        <v>6</v>
      </c>
      <c r="L716" s="34">
        <v>43281</v>
      </c>
      <c r="M716" s="4">
        <v>30</v>
      </c>
      <c r="N716" s="4">
        <v>17</v>
      </c>
      <c r="O716" s="31">
        <v>0.66666666666666663</v>
      </c>
      <c r="P716" s="35">
        <v>28.21</v>
      </c>
      <c r="Q716" s="36">
        <f t="shared" si="139"/>
        <v>16</v>
      </c>
      <c r="R716" s="4">
        <f t="shared" si="140"/>
        <v>0</v>
      </c>
      <c r="S716" s="31">
        <f t="shared" si="134"/>
        <v>0.19388888888888889</v>
      </c>
      <c r="T716" s="31">
        <f t="shared" si="135"/>
        <v>0.79240740740740734</v>
      </c>
      <c r="U716" s="4">
        <f t="shared" si="141"/>
        <v>0</v>
      </c>
      <c r="V716" s="4" t="str">
        <f t="shared" si="142"/>
        <v/>
      </c>
      <c r="W716" s="18" t="str">
        <f>IF(V716="","",VLOOKUP(L716,日射量と図３!$A$4:$C$368,3,TRUE)*238.85/100)</f>
        <v/>
      </c>
      <c r="X716" s="4" t="str">
        <f t="shared" si="143"/>
        <v/>
      </c>
      <c r="Y716" s="4" t="str">
        <f t="shared" si="136"/>
        <v/>
      </c>
      <c r="Z716" s="4" t="str">
        <f t="shared" si="137"/>
        <v/>
      </c>
      <c r="AA716" s="4" t="str">
        <f>IF($V716="","",IF(Y716&lt;36,0,IF(AND(36&lt;=Y716,Y716&lt;71),VLOOKUP($W716,日射量と図３!$E$6:$F$34,2,TRUE),IF(AND(71&lt;=Y716,Y716&lt;107),VLOOKUP($W716,日射量と図３!$E$6:$G$34,3,TRUE),IF(AND(107&lt;=Y716,Y716&lt;143),VLOOKUP($W716,日射量と図３!$E$6:$H$34,4,TRUE),VLOOKUP($W716,日射量と図３!$E$6:$I$34,5,TRUE))))))</f>
        <v/>
      </c>
      <c r="AB716" s="4" t="str">
        <f>IF($V716="","",IF(Z716&lt;36,0,IF(AND(36&lt;=Z716,Z716&lt;71),VLOOKUP($W716,日射量と図３!$E$6:$F$34,2,TRUE),IF(AND(71&lt;=Z716,Z716&lt;107),VLOOKUP($W716,日射量と図３!$E$6:$G$34,3,TRUE),IF(AND(107&lt;=Z716,Z716&lt;143),VLOOKUP($W716,日射量と図３!$E$6:$H$34,4,TRUE),VLOOKUP($W716,日射量と図３!$E$6:$I$34,5,TRUE))))))</f>
        <v/>
      </c>
      <c r="AC716" s="382" t="str">
        <f t="shared" si="132"/>
        <v/>
      </c>
      <c r="AD716" s="382" t="str">
        <f t="shared" si="133"/>
        <v/>
      </c>
    </row>
    <row r="717" spans="11:30" ht="13.5" customHeight="1">
      <c r="K717" s="4">
        <f t="shared" si="138"/>
        <v>6</v>
      </c>
      <c r="L717" s="34">
        <v>43281</v>
      </c>
      <c r="M717" s="4">
        <v>30</v>
      </c>
      <c r="N717" s="4">
        <v>18</v>
      </c>
      <c r="O717" s="31">
        <v>0.70833333333333337</v>
      </c>
      <c r="P717" s="35">
        <v>27.639999999999997</v>
      </c>
      <c r="Q717" s="36">
        <f t="shared" si="139"/>
        <v>16</v>
      </c>
      <c r="R717" s="4">
        <f t="shared" si="140"/>
        <v>0</v>
      </c>
      <c r="S717" s="31">
        <f t="shared" si="134"/>
        <v>0.19388888888888889</v>
      </c>
      <c r="T717" s="31">
        <f t="shared" si="135"/>
        <v>0.79240740740740734</v>
      </c>
      <c r="U717" s="4">
        <f t="shared" si="141"/>
        <v>0</v>
      </c>
      <c r="V717" s="4" t="str">
        <f t="shared" si="142"/>
        <v/>
      </c>
      <c r="W717" s="18" t="str">
        <f>IF(V717="","",VLOOKUP(L717,日射量と図３!$A$4:$C$368,3,TRUE)*238.85/100)</f>
        <v/>
      </c>
      <c r="X717" s="4" t="str">
        <f t="shared" si="143"/>
        <v/>
      </c>
      <c r="Y717" s="4" t="str">
        <f t="shared" si="136"/>
        <v/>
      </c>
      <c r="Z717" s="4" t="str">
        <f t="shared" si="137"/>
        <v/>
      </c>
      <c r="AA717" s="4" t="str">
        <f>IF($V717="","",IF(Y717&lt;36,0,IF(AND(36&lt;=Y717,Y717&lt;71),VLOOKUP($W717,日射量と図３!$E$6:$F$34,2,TRUE),IF(AND(71&lt;=Y717,Y717&lt;107),VLOOKUP($W717,日射量と図３!$E$6:$G$34,3,TRUE),IF(AND(107&lt;=Y717,Y717&lt;143),VLOOKUP($W717,日射量と図３!$E$6:$H$34,4,TRUE),VLOOKUP($W717,日射量と図３!$E$6:$I$34,5,TRUE))))))</f>
        <v/>
      </c>
      <c r="AB717" s="4" t="str">
        <f>IF($V717="","",IF(Z717&lt;36,0,IF(AND(36&lt;=Z717,Z717&lt;71),VLOOKUP($W717,日射量と図３!$E$6:$F$34,2,TRUE),IF(AND(71&lt;=Z717,Z717&lt;107),VLOOKUP($W717,日射量と図３!$E$6:$G$34,3,TRUE),IF(AND(107&lt;=Z717,Z717&lt;143),VLOOKUP($W717,日射量と図３!$E$6:$H$34,4,TRUE),VLOOKUP($W717,日射量と図３!$E$6:$I$34,5,TRUE))))))</f>
        <v/>
      </c>
      <c r="AC717" s="382" t="str">
        <f t="shared" si="132"/>
        <v/>
      </c>
      <c r="AD717" s="382" t="str">
        <f t="shared" si="133"/>
        <v/>
      </c>
    </row>
    <row r="718" spans="11:30" ht="13.5" customHeight="1">
      <c r="K718" s="4">
        <f t="shared" si="138"/>
        <v>6</v>
      </c>
      <c r="L718" s="34">
        <v>43281</v>
      </c>
      <c r="M718" s="4">
        <v>30</v>
      </c>
      <c r="N718" s="4">
        <v>19</v>
      </c>
      <c r="O718" s="31">
        <v>0.75</v>
      </c>
      <c r="P718" s="35">
        <v>26.9</v>
      </c>
      <c r="Q718" s="36">
        <f t="shared" si="139"/>
        <v>16</v>
      </c>
      <c r="R718" s="4">
        <f t="shared" si="140"/>
        <v>0</v>
      </c>
      <c r="S718" s="31">
        <f t="shared" si="134"/>
        <v>0.19388888888888889</v>
      </c>
      <c r="T718" s="31">
        <f t="shared" si="135"/>
        <v>0.79240740740740734</v>
      </c>
      <c r="U718" s="4">
        <f t="shared" si="141"/>
        <v>0</v>
      </c>
      <c r="V718" s="4" t="str">
        <f t="shared" si="142"/>
        <v/>
      </c>
      <c r="W718" s="18" t="str">
        <f>IF(V718="","",VLOOKUP(L718,日射量と図３!$A$4:$C$368,3,TRUE)*238.85/100)</f>
        <v/>
      </c>
      <c r="X718" s="4" t="str">
        <f t="shared" si="143"/>
        <v/>
      </c>
      <c r="Y718" s="4" t="str">
        <f t="shared" si="136"/>
        <v/>
      </c>
      <c r="Z718" s="4" t="str">
        <f t="shared" si="137"/>
        <v/>
      </c>
      <c r="AA718" s="4" t="str">
        <f>IF($V718="","",IF(Y718&lt;36,0,IF(AND(36&lt;=Y718,Y718&lt;71),VLOOKUP($W718,日射量と図３!$E$6:$F$34,2,TRUE),IF(AND(71&lt;=Y718,Y718&lt;107),VLOOKUP($W718,日射量と図３!$E$6:$G$34,3,TRUE),IF(AND(107&lt;=Y718,Y718&lt;143),VLOOKUP($W718,日射量と図３!$E$6:$H$34,4,TRUE),VLOOKUP($W718,日射量と図３!$E$6:$I$34,5,TRUE))))))</f>
        <v/>
      </c>
      <c r="AB718" s="4" t="str">
        <f>IF($V718="","",IF(Z718&lt;36,0,IF(AND(36&lt;=Z718,Z718&lt;71),VLOOKUP($W718,日射量と図３!$E$6:$F$34,2,TRUE),IF(AND(71&lt;=Z718,Z718&lt;107),VLOOKUP($W718,日射量と図３!$E$6:$G$34,3,TRUE),IF(AND(107&lt;=Z718,Z718&lt;143),VLOOKUP($W718,日射量と図３!$E$6:$H$34,4,TRUE),VLOOKUP($W718,日射量と図３!$E$6:$I$34,5,TRUE))))))</f>
        <v/>
      </c>
      <c r="AC718" s="382" t="str">
        <f t="shared" si="132"/>
        <v/>
      </c>
      <c r="AD718" s="382" t="str">
        <f t="shared" si="133"/>
        <v/>
      </c>
    </row>
    <row r="719" spans="11:30" ht="13.5" customHeight="1">
      <c r="K719" s="4">
        <f t="shared" si="138"/>
        <v>6</v>
      </c>
      <c r="L719" s="34">
        <v>43281</v>
      </c>
      <c r="M719" s="4">
        <v>30</v>
      </c>
      <c r="N719" s="4">
        <v>20</v>
      </c>
      <c r="O719" s="31">
        <v>0.79166666666666663</v>
      </c>
      <c r="P719" s="35">
        <v>26.15</v>
      </c>
      <c r="Q719" s="36">
        <f t="shared" si="139"/>
        <v>16</v>
      </c>
      <c r="R719" s="4">
        <f t="shared" si="140"/>
        <v>0</v>
      </c>
      <c r="S719" s="31">
        <f t="shared" si="134"/>
        <v>0.19388888888888889</v>
      </c>
      <c r="T719" s="31">
        <f t="shared" si="135"/>
        <v>0.79240740740740734</v>
      </c>
      <c r="U719" s="4">
        <f t="shared" si="141"/>
        <v>0</v>
      </c>
      <c r="V719" s="4" t="str">
        <f t="shared" si="142"/>
        <v/>
      </c>
      <c r="W719" s="18" t="str">
        <f>IF(V719="","",VLOOKUP(L719,日射量と図３!$A$4:$C$368,3,TRUE)*238.85/100)</f>
        <v/>
      </c>
      <c r="X719" s="4" t="str">
        <f t="shared" si="143"/>
        <v/>
      </c>
      <c r="Y719" s="4" t="str">
        <f t="shared" si="136"/>
        <v/>
      </c>
      <c r="Z719" s="4" t="str">
        <f t="shared" si="137"/>
        <v/>
      </c>
      <c r="AA719" s="4" t="str">
        <f>IF($V719="","",IF(Y719&lt;36,0,IF(AND(36&lt;=Y719,Y719&lt;71),VLOOKUP($W719,日射量と図３!$E$6:$F$34,2,TRUE),IF(AND(71&lt;=Y719,Y719&lt;107),VLOOKUP($W719,日射量と図３!$E$6:$G$34,3,TRUE),IF(AND(107&lt;=Y719,Y719&lt;143),VLOOKUP($W719,日射量と図３!$E$6:$H$34,4,TRUE),VLOOKUP($W719,日射量と図３!$E$6:$I$34,5,TRUE))))))</f>
        <v/>
      </c>
      <c r="AB719" s="4" t="str">
        <f>IF($V719="","",IF(Z719&lt;36,0,IF(AND(36&lt;=Z719,Z719&lt;71),VLOOKUP($W719,日射量と図３!$E$6:$F$34,2,TRUE),IF(AND(71&lt;=Z719,Z719&lt;107),VLOOKUP($W719,日射量と図３!$E$6:$G$34,3,TRUE),IF(AND(107&lt;=Z719,Z719&lt;143),VLOOKUP($W719,日射量と図３!$E$6:$H$34,4,TRUE),VLOOKUP($W719,日射量と図３!$E$6:$I$34,5,TRUE))))))</f>
        <v/>
      </c>
      <c r="AC719" s="382" t="str">
        <f t="shared" ref="AC719:AC782" si="144">IF(V719="","",IF((($AH$18*$AH$30*V719*3600/1000000)/1000-AA719*$AG$18*10*0.0000041868)&lt;=0,0,AA719*$AG$18*10*0.0000041868))</f>
        <v/>
      </c>
      <c r="AD719" s="382" t="str">
        <f t="shared" ref="AD719:AD782" si="145">IF(V719="","",IF((($AH$19*$AH$30*V719*3600/1000000)/1000-AB719*$AG$19*10*0.0000041868)&lt;=0,0,AB719*$AG$19*10*0.0000041868))</f>
        <v/>
      </c>
    </row>
    <row r="720" spans="11:30" ht="13.5" customHeight="1">
      <c r="K720" s="4">
        <f t="shared" si="138"/>
        <v>6</v>
      </c>
      <c r="L720" s="34">
        <v>43281</v>
      </c>
      <c r="M720" s="4">
        <v>30</v>
      </c>
      <c r="N720" s="4">
        <v>21</v>
      </c>
      <c r="O720" s="31">
        <v>0.83333333333333337</v>
      </c>
      <c r="P720" s="35">
        <v>25.620000000000005</v>
      </c>
      <c r="Q720" s="36">
        <f t="shared" si="139"/>
        <v>16</v>
      </c>
      <c r="R720" s="4">
        <f t="shared" si="140"/>
        <v>0</v>
      </c>
      <c r="S720" s="31">
        <f t="shared" si="134"/>
        <v>0.19388888888888889</v>
      </c>
      <c r="T720" s="31">
        <f t="shared" si="135"/>
        <v>0.79240740740740734</v>
      </c>
      <c r="U720" s="4">
        <f t="shared" si="141"/>
        <v>0</v>
      </c>
      <c r="V720" s="4" t="str">
        <f t="shared" si="142"/>
        <v/>
      </c>
      <c r="W720" s="18" t="str">
        <f>IF(V720="","",VLOOKUP(L720,日射量と図３!$A$4:$C$368,3,TRUE)*238.85/100)</f>
        <v/>
      </c>
      <c r="X720" s="4" t="str">
        <f t="shared" si="143"/>
        <v/>
      </c>
      <c r="Y720" s="4" t="str">
        <f t="shared" si="136"/>
        <v/>
      </c>
      <c r="Z720" s="4" t="str">
        <f t="shared" si="137"/>
        <v/>
      </c>
      <c r="AA720" s="4" t="str">
        <f>IF($V720="","",IF(Y720&lt;36,0,IF(AND(36&lt;=Y720,Y720&lt;71),VLOOKUP($W720,日射量と図３!$E$6:$F$34,2,TRUE),IF(AND(71&lt;=Y720,Y720&lt;107),VLOOKUP($W720,日射量と図３!$E$6:$G$34,3,TRUE),IF(AND(107&lt;=Y720,Y720&lt;143),VLOOKUP($W720,日射量と図３!$E$6:$H$34,4,TRUE),VLOOKUP($W720,日射量と図３!$E$6:$I$34,5,TRUE))))))</f>
        <v/>
      </c>
      <c r="AB720" s="4" t="str">
        <f>IF($V720="","",IF(Z720&lt;36,0,IF(AND(36&lt;=Z720,Z720&lt;71),VLOOKUP($W720,日射量と図３!$E$6:$F$34,2,TRUE),IF(AND(71&lt;=Z720,Z720&lt;107),VLOOKUP($W720,日射量と図３!$E$6:$G$34,3,TRUE),IF(AND(107&lt;=Z720,Z720&lt;143),VLOOKUP($W720,日射量と図３!$E$6:$H$34,4,TRUE),VLOOKUP($W720,日射量と図３!$E$6:$I$34,5,TRUE))))))</f>
        <v/>
      </c>
      <c r="AC720" s="382" t="str">
        <f t="shared" si="144"/>
        <v/>
      </c>
      <c r="AD720" s="382" t="str">
        <f t="shared" si="145"/>
        <v/>
      </c>
    </row>
    <row r="721" spans="11:30" ht="13.5" customHeight="1">
      <c r="K721" s="4">
        <f t="shared" si="138"/>
        <v>6</v>
      </c>
      <c r="L721" s="34">
        <v>43281</v>
      </c>
      <c r="M721" s="4">
        <v>30</v>
      </c>
      <c r="N721" s="4">
        <v>22</v>
      </c>
      <c r="O721" s="31">
        <v>0.875</v>
      </c>
      <c r="P721" s="35">
        <v>24.990000000000002</v>
      </c>
      <c r="Q721" s="36">
        <f t="shared" si="139"/>
        <v>16</v>
      </c>
      <c r="R721" s="4">
        <f t="shared" si="140"/>
        <v>0</v>
      </c>
      <c r="S721" s="31">
        <f t="shared" si="134"/>
        <v>0.19388888888888889</v>
      </c>
      <c r="T721" s="31">
        <f t="shared" si="135"/>
        <v>0.79240740740740734</v>
      </c>
      <c r="U721" s="4">
        <f t="shared" si="141"/>
        <v>0</v>
      </c>
      <c r="V721" s="4" t="str">
        <f t="shared" si="142"/>
        <v/>
      </c>
      <c r="W721" s="18" t="str">
        <f>IF(V721="","",VLOOKUP(L721,日射量と図３!$A$4:$C$368,3,TRUE)*238.85/100)</f>
        <v/>
      </c>
      <c r="X721" s="4" t="str">
        <f t="shared" si="143"/>
        <v/>
      </c>
      <c r="Y721" s="4" t="str">
        <f t="shared" si="136"/>
        <v/>
      </c>
      <c r="Z721" s="4" t="str">
        <f t="shared" si="137"/>
        <v/>
      </c>
      <c r="AA721" s="4" t="str">
        <f>IF($V721="","",IF(Y721&lt;36,0,IF(AND(36&lt;=Y721,Y721&lt;71),VLOOKUP($W721,日射量と図３!$E$6:$F$34,2,TRUE),IF(AND(71&lt;=Y721,Y721&lt;107),VLOOKUP($W721,日射量と図３!$E$6:$G$34,3,TRUE),IF(AND(107&lt;=Y721,Y721&lt;143),VLOOKUP($W721,日射量と図３!$E$6:$H$34,4,TRUE),VLOOKUP($W721,日射量と図３!$E$6:$I$34,5,TRUE))))))</f>
        <v/>
      </c>
      <c r="AB721" s="4" t="str">
        <f>IF($V721="","",IF(Z721&lt;36,0,IF(AND(36&lt;=Z721,Z721&lt;71),VLOOKUP($W721,日射量と図３!$E$6:$F$34,2,TRUE),IF(AND(71&lt;=Z721,Z721&lt;107),VLOOKUP($W721,日射量と図３!$E$6:$G$34,3,TRUE),IF(AND(107&lt;=Z721,Z721&lt;143),VLOOKUP($W721,日射量と図３!$E$6:$H$34,4,TRUE),VLOOKUP($W721,日射量と図３!$E$6:$I$34,5,TRUE))))))</f>
        <v/>
      </c>
      <c r="AC721" s="382" t="str">
        <f t="shared" si="144"/>
        <v/>
      </c>
      <c r="AD721" s="382" t="str">
        <f t="shared" si="145"/>
        <v/>
      </c>
    </row>
    <row r="722" spans="11:30" ht="13.5" customHeight="1">
      <c r="K722" s="4">
        <f t="shared" si="138"/>
        <v>6</v>
      </c>
      <c r="L722" s="34">
        <v>43281</v>
      </c>
      <c r="M722" s="4">
        <v>30</v>
      </c>
      <c r="N722" s="4">
        <v>23</v>
      </c>
      <c r="O722" s="31">
        <v>0.91666666666666663</v>
      </c>
      <c r="P722" s="35">
        <v>24.650000000000002</v>
      </c>
      <c r="Q722" s="36">
        <f t="shared" si="139"/>
        <v>13</v>
      </c>
      <c r="R722" s="4">
        <f t="shared" si="140"/>
        <v>0</v>
      </c>
      <c r="S722" s="31">
        <f t="shared" si="134"/>
        <v>0.19388888888888889</v>
      </c>
      <c r="T722" s="31">
        <f t="shared" si="135"/>
        <v>0.79240740740740734</v>
      </c>
      <c r="U722" s="4">
        <f t="shared" si="141"/>
        <v>0</v>
      </c>
      <c r="V722" s="4" t="str">
        <f t="shared" si="142"/>
        <v/>
      </c>
      <c r="W722" s="18" t="str">
        <f>IF(V722="","",VLOOKUP(L722,日射量と図３!$A$4:$C$368,3,TRUE)*238.85/100)</f>
        <v/>
      </c>
      <c r="X722" s="4" t="str">
        <f t="shared" si="143"/>
        <v/>
      </c>
      <c r="Y722" s="4" t="str">
        <f t="shared" si="136"/>
        <v/>
      </c>
      <c r="Z722" s="4" t="str">
        <f t="shared" si="137"/>
        <v/>
      </c>
      <c r="AA722" s="4" t="str">
        <f>IF($V722="","",IF(Y722&lt;36,0,IF(AND(36&lt;=Y722,Y722&lt;71),VLOOKUP($W722,日射量と図３!$E$6:$F$34,2,TRUE),IF(AND(71&lt;=Y722,Y722&lt;107),VLOOKUP($W722,日射量と図３!$E$6:$G$34,3,TRUE),IF(AND(107&lt;=Y722,Y722&lt;143),VLOOKUP($W722,日射量と図３!$E$6:$H$34,4,TRUE),VLOOKUP($W722,日射量と図３!$E$6:$I$34,5,TRUE))))))</f>
        <v/>
      </c>
      <c r="AB722" s="4" t="str">
        <f>IF($V722="","",IF(Z722&lt;36,0,IF(AND(36&lt;=Z722,Z722&lt;71),VLOOKUP($W722,日射量と図３!$E$6:$F$34,2,TRUE),IF(AND(71&lt;=Z722,Z722&lt;107),VLOOKUP($W722,日射量と図３!$E$6:$G$34,3,TRUE),IF(AND(107&lt;=Z722,Z722&lt;143),VLOOKUP($W722,日射量と図３!$E$6:$H$34,4,TRUE),VLOOKUP($W722,日射量と図３!$E$6:$I$34,5,TRUE))))))</f>
        <v/>
      </c>
      <c r="AC722" s="382" t="str">
        <f t="shared" si="144"/>
        <v/>
      </c>
      <c r="AD722" s="382" t="str">
        <f t="shared" si="145"/>
        <v/>
      </c>
    </row>
    <row r="723" spans="11:30" ht="13.5" customHeight="1">
      <c r="K723" s="4">
        <f t="shared" si="138"/>
        <v>6</v>
      </c>
      <c r="L723" s="34">
        <v>43281</v>
      </c>
      <c r="M723" s="4">
        <v>30</v>
      </c>
      <c r="N723" s="4">
        <v>24</v>
      </c>
      <c r="O723" s="31">
        <v>0.95833333333333337</v>
      </c>
      <c r="P723" s="35">
        <v>24.21</v>
      </c>
      <c r="Q723" s="36">
        <f t="shared" si="139"/>
        <v>13</v>
      </c>
      <c r="R723" s="4">
        <f t="shared" si="140"/>
        <v>0</v>
      </c>
      <c r="S723" s="31">
        <f t="shared" si="134"/>
        <v>0.19388888888888889</v>
      </c>
      <c r="T723" s="31">
        <f t="shared" si="135"/>
        <v>0.79240740740740734</v>
      </c>
      <c r="U723" s="4">
        <f t="shared" si="141"/>
        <v>0</v>
      </c>
      <c r="V723" s="4" t="str">
        <f t="shared" si="142"/>
        <v/>
      </c>
      <c r="W723" s="18" t="str">
        <f>IF(V723="","",VLOOKUP(L723,日射量と図３!$A$4:$C$368,3,TRUE)*238.85/100)</f>
        <v/>
      </c>
      <c r="X723" s="4" t="str">
        <f t="shared" si="143"/>
        <v/>
      </c>
      <c r="Y723" s="4" t="str">
        <f t="shared" si="136"/>
        <v/>
      </c>
      <c r="Z723" s="4" t="str">
        <f t="shared" si="137"/>
        <v/>
      </c>
      <c r="AA723" s="4" t="str">
        <f>IF($V723="","",IF(Y723&lt;36,0,IF(AND(36&lt;=Y723,Y723&lt;71),VLOOKUP($W723,日射量と図３!$E$6:$F$34,2,TRUE),IF(AND(71&lt;=Y723,Y723&lt;107),VLOOKUP($W723,日射量と図３!$E$6:$G$34,3,TRUE),IF(AND(107&lt;=Y723,Y723&lt;143),VLOOKUP($W723,日射量と図３!$E$6:$H$34,4,TRUE),VLOOKUP($W723,日射量と図３!$E$6:$I$34,5,TRUE))))))</f>
        <v/>
      </c>
      <c r="AB723" s="4" t="str">
        <f>IF($V723="","",IF(Z723&lt;36,0,IF(AND(36&lt;=Z723,Z723&lt;71),VLOOKUP($W723,日射量と図３!$E$6:$F$34,2,TRUE),IF(AND(71&lt;=Z723,Z723&lt;107),VLOOKUP($W723,日射量と図３!$E$6:$G$34,3,TRUE),IF(AND(107&lt;=Z723,Z723&lt;143),VLOOKUP($W723,日射量と図３!$E$6:$H$34,4,TRUE),VLOOKUP($W723,日射量と図３!$E$6:$I$34,5,TRUE))))))</f>
        <v/>
      </c>
      <c r="AC723" s="382" t="str">
        <f t="shared" si="144"/>
        <v/>
      </c>
      <c r="AD723" s="382" t="str">
        <f t="shared" si="145"/>
        <v/>
      </c>
    </row>
    <row r="724" spans="11:30" ht="13.5" customHeight="1">
      <c r="K724" s="4">
        <f t="shared" si="138"/>
        <v>7</v>
      </c>
      <c r="L724" s="34">
        <v>43282</v>
      </c>
      <c r="M724" s="4">
        <v>31</v>
      </c>
      <c r="N724" s="4">
        <v>1</v>
      </c>
      <c r="O724" s="31">
        <v>0</v>
      </c>
      <c r="P724" s="35">
        <v>23.929999999999996</v>
      </c>
      <c r="Q724" s="36">
        <f t="shared" si="139"/>
        <v>13</v>
      </c>
      <c r="R724" s="4">
        <f t="shared" si="140"/>
        <v>0</v>
      </c>
      <c r="S724" s="31">
        <f t="shared" si="134"/>
        <v>0.19538194444444446</v>
      </c>
      <c r="T724" s="31">
        <f t="shared" si="135"/>
        <v>0.79927083333333337</v>
      </c>
      <c r="U724" s="4">
        <f t="shared" si="141"/>
        <v>0</v>
      </c>
      <c r="V724" s="4">
        <f t="shared" si="142"/>
        <v>0</v>
      </c>
      <c r="W724" s="18">
        <f>IF(V724="","",VLOOKUP(L724,日射量と図３!$A$4:$C$368,3,TRUE)*238.85/100)</f>
        <v>42.993000000000002</v>
      </c>
      <c r="X724" s="4">
        <f t="shared" si="143"/>
        <v>14</v>
      </c>
      <c r="Y724" s="4">
        <f t="shared" si="136"/>
        <v>0</v>
      </c>
      <c r="Z724" s="4">
        <f t="shared" si="137"/>
        <v>0</v>
      </c>
      <c r="AA724" s="4">
        <f>IF($V724="","",IF(Y724&lt;36,0,IF(AND(36&lt;=Y724,Y724&lt;71),VLOOKUP($W724,日射量と図３!$E$6:$F$34,2,TRUE),IF(AND(71&lt;=Y724,Y724&lt;107),VLOOKUP($W724,日射量と図３!$E$6:$G$34,3,TRUE),IF(AND(107&lt;=Y724,Y724&lt;143),VLOOKUP($W724,日射量と図３!$E$6:$H$34,4,TRUE),VLOOKUP($W724,日射量と図３!$E$6:$I$34,5,TRUE))))))</f>
        <v>0</v>
      </c>
      <c r="AB724" s="4">
        <f>IF($V724="","",IF(Z724&lt;36,0,IF(AND(36&lt;=Z724,Z724&lt;71),VLOOKUP($W724,日射量と図３!$E$6:$F$34,2,TRUE),IF(AND(71&lt;=Z724,Z724&lt;107),VLOOKUP($W724,日射量と図３!$E$6:$G$34,3,TRUE),IF(AND(107&lt;=Z724,Z724&lt;143),VLOOKUP($W724,日射量と図３!$E$6:$H$34,4,TRUE),VLOOKUP($W724,日射量と図３!$E$6:$I$34,5,TRUE))))))</f>
        <v>0</v>
      </c>
      <c r="AC724" s="382">
        <f t="shared" si="144"/>
        <v>0</v>
      </c>
      <c r="AD724" s="382">
        <f t="shared" si="145"/>
        <v>0</v>
      </c>
    </row>
    <row r="725" spans="11:30" ht="13.5" customHeight="1">
      <c r="K725" s="4">
        <f t="shared" si="138"/>
        <v>7</v>
      </c>
      <c r="L725" s="34">
        <v>43282</v>
      </c>
      <c r="M725" s="4">
        <v>31</v>
      </c>
      <c r="N725" s="4">
        <v>2</v>
      </c>
      <c r="O725" s="31">
        <v>4.1666666666666664E-2</v>
      </c>
      <c r="P725" s="35">
        <v>23.65</v>
      </c>
      <c r="Q725" s="36">
        <f t="shared" si="139"/>
        <v>13</v>
      </c>
      <c r="R725" s="4">
        <f t="shared" si="140"/>
        <v>0</v>
      </c>
      <c r="S725" s="31">
        <f t="shared" ref="S725:S788" si="146">VLOOKUP(K725,$AF$38:$AH$49,2,TRUE)</f>
        <v>0.19538194444444446</v>
      </c>
      <c r="T725" s="31">
        <f t="shared" ref="T725:T788" si="147">VLOOKUP(K725,$AF$38:$AH$49,3,TRUE)</f>
        <v>0.79927083333333337</v>
      </c>
      <c r="U725" s="4">
        <f t="shared" si="141"/>
        <v>0</v>
      </c>
      <c r="V725" s="4" t="str">
        <f t="shared" si="142"/>
        <v/>
      </c>
      <c r="W725" s="18" t="str">
        <f>IF(V725="","",VLOOKUP(L725,日射量と図３!$A$4:$C$368,3,TRUE)*238.85/100)</f>
        <v/>
      </c>
      <c r="X725" s="4" t="str">
        <f t="shared" si="143"/>
        <v/>
      </c>
      <c r="Y725" s="4" t="str">
        <f t="shared" si="136"/>
        <v/>
      </c>
      <c r="Z725" s="4" t="str">
        <f t="shared" si="137"/>
        <v/>
      </c>
      <c r="AA725" s="4" t="str">
        <f>IF($V725="","",IF(Y725&lt;36,0,IF(AND(36&lt;=Y725,Y725&lt;71),VLOOKUP($W725,日射量と図３!$E$6:$F$34,2,TRUE),IF(AND(71&lt;=Y725,Y725&lt;107),VLOOKUP($W725,日射量と図３!$E$6:$G$34,3,TRUE),IF(AND(107&lt;=Y725,Y725&lt;143),VLOOKUP($W725,日射量と図３!$E$6:$H$34,4,TRUE),VLOOKUP($W725,日射量と図３!$E$6:$I$34,5,TRUE))))))</f>
        <v/>
      </c>
      <c r="AB725" s="4" t="str">
        <f>IF($V725="","",IF(Z725&lt;36,0,IF(AND(36&lt;=Z725,Z725&lt;71),VLOOKUP($W725,日射量と図３!$E$6:$F$34,2,TRUE),IF(AND(71&lt;=Z725,Z725&lt;107),VLOOKUP($W725,日射量と図３!$E$6:$G$34,3,TRUE),IF(AND(107&lt;=Z725,Z725&lt;143),VLOOKUP($W725,日射量と図３!$E$6:$H$34,4,TRUE),VLOOKUP($W725,日射量と図３!$E$6:$I$34,5,TRUE))))))</f>
        <v/>
      </c>
      <c r="AC725" s="382" t="str">
        <f t="shared" si="144"/>
        <v/>
      </c>
      <c r="AD725" s="382" t="str">
        <f t="shared" si="145"/>
        <v/>
      </c>
    </row>
    <row r="726" spans="11:30" ht="13.5" customHeight="1">
      <c r="K726" s="4">
        <f t="shared" si="138"/>
        <v>7</v>
      </c>
      <c r="L726" s="34">
        <v>43282</v>
      </c>
      <c r="M726" s="4">
        <v>31</v>
      </c>
      <c r="N726" s="4">
        <v>3</v>
      </c>
      <c r="O726" s="31">
        <v>8.3333333333333329E-2</v>
      </c>
      <c r="P726" s="35">
        <v>23.47</v>
      </c>
      <c r="Q726" s="36">
        <f t="shared" si="139"/>
        <v>13</v>
      </c>
      <c r="R726" s="4">
        <f t="shared" si="140"/>
        <v>0</v>
      </c>
      <c r="S726" s="31">
        <f t="shared" si="146"/>
        <v>0.19538194444444446</v>
      </c>
      <c r="T726" s="31">
        <f t="shared" si="147"/>
        <v>0.79927083333333337</v>
      </c>
      <c r="U726" s="4">
        <f t="shared" si="141"/>
        <v>0</v>
      </c>
      <c r="V726" s="4" t="str">
        <f t="shared" si="142"/>
        <v/>
      </c>
      <c r="W726" s="18" t="str">
        <f>IF(V726="","",VLOOKUP(L726,日射量と図３!$A$4:$C$368,3,TRUE)*238.85/100)</f>
        <v/>
      </c>
      <c r="X726" s="4" t="str">
        <f t="shared" si="143"/>
        <v/>
      </c>
      <c r="Y726" s="4" t="str">
        <f t="shared" si="136"/>
        <v/>
      </c>
      <c r="Z726" s="4" t="str">
        <f t="shared" si="137"/>
        <v/>
      </c>
      <c r="AA726" s="4" t="str">
        <f>IF($V726="","",IF(Y726&lt;36,0,IF(AND(36&lt;=Y726,Y726&lt;71),VLOOKUP($W726,日射量と図３!$E$6:$F$34,2,TRUE),IF(AND(71&lt;=Y726,Y726&lt;107),VLOOKUP($W726,日射量と図３!$E$6:$G$34,3,TRUE),IF(AND(107&lt;=Y726,Y726&lt;143),VLOOKUP($W726,日射量と図３!$E$6:$H$34,4,TRUE),VLOOKUP($W726,日射量と図３!$E$6:$I$34,5,TRUE))))))</f>
        <v/>
      </c>
      <c r="AB726" s="4" t="str">
        <f>IF($V726="","",IF(Z726&lt;36,0,IF(AND(36&lt;=Z726,Z726&lt;71),VLOOKUP($W726,日射量と図３!$E$6:$F$34,2,TRUE),IF(AND(71&lt;=Z726,Z726&lt;107),VLOOKUP($W726,日射量と図３!$E$6:$G$34,3,TRUE),IF(AND(107&lt;=Z726,Z726&lt;143),VLOOKUP($W726,日射量と図３!$E$6:$H$34,4,TRUE),VLOOKUP($W726,日射量と図３!$E$6:$I$34,5,TRUE))))))</f>
        <v/>
      </c>
      <c r="AC726" s="382" t="str">
        <f t="shared" si="144"/>
        <v/>
      </c>
      <c r="AD726" s="382" t="str">
        <f t="shared" si="145"/>
        <v/>
      </c>
    </row>
    <row r="727" spans="11:30" ht="13.5" customHeight="1">
      <c r="K727" s="4">
        <f t="shared" si="138"/>
        <v>7</v>
      </c>
      <c r="L727" s="34">
        <v>43282</v>
      </c>
      <c r="M727" s="4">
        <v>31</v>
      </c>
      <c r="N727" s="4">
        <v>4</v>
      </c>
      <c r="O727" s="31">
        <v>0.125</v>
      </c>
      <c r="P727" s="35">
        <v>23.269999999999996</v>
      </c>
      <c r="Q727" s="36">
        <f t="shared" si="139"/>
        <v>13</v>
      </c>
      <c r="R727" s="4">
        <f t="shared" si="140"/>
        <v>0</v>
      </c>
      <c r="S727" s="31">
        <f t="shared" si="146"/>
        <v>0.19538194444444446</v>
      </c>
      <c r="T727" s="31">
        <f t="shared" si="147"/>
        <v>0.79927083333333337</v>
      </c>
      <c r="U727" s="4">
        <f t="shared" si="141"/>
        <v>0</v>
      </c>
      <c r="V727" s="4" t="str">
        <f t="shared" si="142"/>
        <v/>
      </c>
      <c r="W727" s="18" t="str">
        <f>IF(V727="","",VLOOKUP(L727,日射量と図３!$A$4:$C$368,3,TRUE)*238.85/100)</f>
        <v/>
      </c>
      <c r="X727" s="4" t="str">
        <f t="shared" si="143"/>
        <v/>
      </c>
      <c r="Y727" s="4" t="str">
        <f t="shared" si="136"/>
        <v/>
      </c>
      <c r="Z727" s="4" t="str">
        <f t="shared" si="137"/>
        <v/>
      </c>
      <c r="AA727" s="4" t="str">
        <f>IF($V727="","",IF(Y727&lt;36,0,IF(AND(36&lt;=Y727,Y727&lt;71),VLOOKUP($W727,日射量と図３!$E$6:$F$34,2,TRUE),IF(AND(71&lt;=Y727,Y727&lt;107),VLOOKUP($W727,日射量と図３!$E$6:$G$34,3,TRUE),IF(AND(107&lt;=Y727,Y727&lt;143),VLOOKUP($W727,日射量と図３!$E$6:$H$34,4,TRUE),VLOOKUP($W727,日射量と図３!$E$6:$I$34,5,TRUE))))))</f>
        <v/>
      </c>
      <c r="AB727" s="4" t="str">
        <f>IF($V727="","",IF(Z727&lt;36,0,IF(AND(36&lt;=Z727,Z727&lt;71),VLOOKUP($W727,日射量と図３!$E$6:$F$34,2,TRUE),IF(AND(71&lt;=Z727,Z727&lt;107),VLOOKUP($W727,日射量と図３!$E$6:$G$34,3,TRUE),IF(AND(107&lt;=Z727,Z727&lt;143),VLOOKUP($W727,日射量と図３!$E$6:$H$34,4,TRUE),VLOOKUP($W727,日射量と図３!$E$6:$I$34,5,TRUE))))))</f>
        <v/>
      </c>
      <c r="AC727" s="382" t="str">
        <f t="shared" si="144"/>
        <v/>
      </c>
      <c r="AD727" s="382" t="str">
        <f t="shared" si="145"/>
        <v/>
      </c>
    </row>
    <row r="728" spans="11:30" ht="13.5" customHeight="1">
      <c r="K728" s="4">
        <f t="shared" si="138"/>
        <v>7</v>
      </c>
      <c r="L728" s="34">
        <v>43282</v>
      </c>
      <c r="M728" s="4">
        <v>31</v>
      </c>
      <c r="N728" s="4">
        <v>5</v>
      </c>
      <c r="O728" s="31">
        <v>0.16666666666666666</v>
      </c>
      <c r="P728" s="35">
        <v>22.91</v>
      </c>
      <c r="Q728" s="36">
        <f t="shared" si="139"/>
        <v>15</v>
      </c>
      <c r="R728" s="4">
        <f t="shared" si="140"/>
        <v>0</v>
      </c>
      <c r="S728" s="31">
        <f t="shared" si="146"/>
        <v>0.19538194444444446</v>
      </c>
      <c r="T728" s="31">
        <f t="shared" si="147"/>
        <v>0.79927083333333337</v>
      </c>
      <c r="U728" s="4">
        <f t="shared" si="141"/>
        <v>0</v>
      </c>
      <c r="V728" s="4" t="str">
        <f t="shared" si="142"/>
        <v/>
      </c>
      <c r="W728" s="18" t="str">
        <f>IF(V728="","",VLOOKUP(L728,日射量と図３!$A$4:$C$368,3,TRUE)*238.85/100)</f>
        <v/>
      </c>
      <c r="X728" s="4" t="str">
        <f t="shared" si="143"/>
        <v/>
      </c>
      <c r="Y728" s="4" t="str">
        <f t="shared" si="136"/>
        <v/>
      </c>
      <c r="Z728" s="4" t="str">
        <f t="shared" si="137"/>
        <v/>
      </c>
      <c r="AA728" s="4" t="str">
        <f>IF($V728="","",IF(Y728&lt;36,0,IF(AND(36&lt;=Y728,Y728&lt;71),VLOOKUP($W728,日射量と図３!$E$6:$F$34,2,TRUE),IF(AND(71&lt;=Y728,Y728&lt;107),VLOOKUP($W728,日射量と図３!$E$6:$G$34,3,TRUE),IF(AND(107&lt;=Y728,Y728&lt;143),VLOOKUP($W728,日射量と図３!$E$6:$H$34,4,TRUE),VLOOKUP($W728,日射量と図３!$E$6:$I$34,5,TRUE))))))</f>
        <v/>
      </c>
      <c r="AB728" s="4" t="str">
        <f>IF($V728="","",IF(Z728&lt;36,0,IF(AND(36&lt;=Z728,Z728&lt;71),VLOOKUP($W728,日射量と図３!$E$6:$F$34,2,TRUE),IF(AND(71&lt;=Z728,Z728&lt;107),VLOOKUP($W728,日射量と図３!$E$6:$G$34,3,TRUE),IF(AND(107&lt;=Z728,Z728&lt;143),VLOOKUP($W728,日射量と図３!$E$6:$H$34,4,TRUE),VLOOKUP($W728,日射量と図３!$E$6:$I$34,5,TRUE))))))</f>
        <v/>
      </c>
      <c r="AC728" s="382" t="str">
        <f t="shared" si="144"/>
        <v/>
      </c>
      <c r="AD728" s="382" t="str">
        <f t="shared" si="145"/>
        <v/>
      </c>
    </row>
    <row r="729" spans="11:30" ht="13.5" customHeight="1">
      <c r="K729" s="4">
        <f t="shared" si="138"/>
        <v>7</v>
      </c>
      <c r="L729" s="34">
        <v>43282</v>
      </c>
      <c r="M729" s="4">
        <v>31</v>
      </c>
      <c r="N729" s="4">
        <v>6</v>
      </c>
      <c r="O729" s="31">
        <v>0.20833333333333334</v>
      </c>
      <c r="P729" s="35">
        <v>22.880000000000003</v>
      </c>
      <c r="Q729" s="36">
        <f t="shared" si="139"/>
        <v>15</v>
      </c>
      <c r="R729" s="4">
        <f t="shared" si="140"/>
        <v>0</v>
      </c>
      <c r="S729" s="31">
        <f t="shared" si="146"/>
        <v>0.19538194444444446</v>
      </c>
      <c r="T729" s="31">
        <f t="shared" si="147"/>
        <v>0.79927083333333337</v>
      </c>
      <c r="U729" s="4">
        <f t="shared" si="141"/>
        <v>0</v>
      </c>
      <c r="V729" s="4" t="str">
        <f t="shared" si="142"/>
        <v/>
      </c>
      <c r="W729" s="18" t="str">
        <f>IF(V729="","",VLOOKUP(L729,日射量と図３!$A$4:$C$368,3,TRUE)*238.85/100)</f>
        <v/>
      </c>
      <c r="X729" s="4" t="str">
        <f t="shared" si="143"/>
        <v/>
      </c>
      <c r="Y729" s="4" t="str">
        <f t="shared" si="136"/>
        <v/>
      </c>
      <c r="Z729" s="4" t="str">
        <f t="shared" si="137"/>
        <v/>
      </c>
      <c r="AA729" s="4" t="str">
        <f>IF($V729="","",IF(Y729&lt;36,0,IF(AND(36&lt;=Y729,Y729&lt;71),VLOOKUP($W729,日射量と図３!$E$6:$F$34,2,TRUE),IF(AND(71&lt;=Y729,Y729&lt;107),VLOOKUP($W729,日射量と図３!$E$6:$G$34,3,TRUE),IF(AND(107&lt;=Y729,Y729&lt;143),VLOOKUP($W729,日射量と図３!$E$6:$H$34,4,TRUE),VLOOKUP($W729,日射量と図３!$E$6:$I$34,5,TRUE))))))</f>
        <v/>
      </c>
      <c r="AB729" s="4" t="str">
        <f>IF($V729="","",IF(Z729&lt;36,0,IF(AND(36&lt;=Z729,Z729&lt;71),VLOOKUP($W729,日射量と図３!$E$6:$F$34,2,TRUE),IF(AND(71&lt;=Z729,Z729&lt;107),VLOOKUP($W729,日射量と図３!$E$6:$G$34,3,TRUE),IF(AND(107&lt;=Z729,Z729&lt;143),VLOOKUP($W729,日射量と図３!$E$6:$H$34,4,TRUE),VLOOKUP($W729,日射量と図３!$E$6:$I$34,5,TRUE))))))</f>
        <v/>
      </c>
      <c r="AC729" s="382" t="str">
        <f t="shared" si="144"/>
        <v/>
      </c>
      <c r="AD729" s="382" t="str">
        <f t="shared" si="145"/>
        <v/>
      </c>
    </row>
    <row r="730" spans="11:30" ht="13.5" customHeight="1">
      <c r="K730" s="4">
        <f t="shared" si="138"/>
        <v>7</v>
      </c>
      <c r="L730" s="34">
        <v>43282</v>
      </c>
      <c r="M730" s="4">
        <v>31</v>
      </c>
      <c r="N730" s="4">
        <v>7</v>
      </c>
      <c r="O730" s="31">
        <v>0.25</v>
      </c>
      <c r="P730" s="35">
        <v>23.19</v>
      </c>
      <c r="Q730" s="36">
        <f t="shared" si="139"/>
        <v>15</v>
      </c>
      <c r="R730" s="4">
        <f t="shared" si="140"/>
        <v>0</v>
      </c>
      <c r="S730" s="31">
        <f t="shared" si="146"/>
        <v>0.19538194444444446</v>
      </c>
      <c r="T730" s="31">
        <f t="shared" si="147"/>
        <v>0.79927083333333337</v>
      </c>
      <c r="U730" s="4">
        <f t="shared" si="141"/>
        <v>0</v>
      </c>
      <c r="V730" s="4" t="str">
        <f t="shared" si="142"/>
        <v/>
      </c>
      <c r="W730" s="18" t="str">
        <f>IF(V730="","",VLOOKUP(L730,日射量と図３!$A$4:$C$368,3,TRUE)*238.85/100)</f>
        <v/>
      </c>
      <c r="X730" s="4" t="str">
        <f t="shared" si="143"/>
        <v/>
      </c>
      <c r="Y730" s="4" t="str">
        <f t="shared" si="136"/>
        <v/>
      </c>
      <c r="Z730" s="4" t="str">
        <f t="shared" si="137"/>
        <v/>
      </c>
      <c r="AA730" s="4" t="str">
        <f>IF($V730="","",IF(Y730&lt;36,0,IF(AND(36&lt;=Y730,Y730&lt;71),VLOOKUP($W730,日射量と図３!$E$6:$F$34,2,TRUE),IF(AND(71&lt;=Y730,Y730&lt;107),VLOOKUP($W730,日射量と図３!$E$6:$G$34,3,TRUE),IF(AND(107&lt;=Y730,Y730&lt;143),VLOOKUP($W730,日射量と図３!$E$6:$H$34,4,TRUE),VLOOKUP($W730,日射量と図３!$E$6:$I$34,5,TRUE))))))</f>
        <v/>
      </c>
      <c r="AB730" s="4" t="str">
        <f>IF($V730="","",IF(Z730&lt;36,0,IF(AND(36&lt;=Z730,Z730&lt;71),VLOOKUP($W730,日射量と図３!$E$6:$F$34,2,TRUE),IF(AND(71&lt;=Z730,Z730&lt;107),VLOOKUP($W730,日射量と図３!$E$6:$G$34,3,TRUE),IF(AND(107&lt;=Z730,Z730&lt;143),VLOOKUP($W730,日射量と図３!$E$6:$H$34,4,TRUE),VLOOKUP($W730,日射量と図３!$E$6:$I$34,5,TRUE))))))</f>
        <v/>
      </c>
      <c r="AC730" s="382" t="str">
        <f t="shared" si="144"/>
        <v/>
      </c>
      <c r="AD730" s="382" t="str">
        <f t="shared" si="145"/>
        <v/>
      </c>
    </row>
    <row r="731" spans="11:30" ht="13.5" customHeight="1">
      <c r="K731" s="4">
        <f t="shared" si="138"/>
        <v>7</v>
      </c>
      <c r="L731" s="34">
        <v>43282</v>
      </c>
      <c r="M731" s="4">
        <v>31</v>
      </c>
      <c r="N731" s="4">
        <v>8</v>
      </c>
      <c r="O731" s="31">
        <v>0.29166666666666669</v>
      </c>
      <c r="P731" s="35">
        <v>23.970000000000002</v>
      </c>
      <c r="Q731" s="36">
        <f t="shared" si="139"/>
        <v>12</v>
      </c>
      <c r="R731" s="4">
        <f t="shared" si="140"/>
        <v>0</v>
      </c>
      <c r="S731" s="31">
        <f t="shared" si="146"/>
        <v>0.19538194444444446</v>
      </c>
      <c r="T731" s="31">
        <f t="shared" si="147"/>
        <v>0.79927083333333337</v>
      </c>
      <c r="U731" s="4">
        <f t="shared" si="141"/>
        <v>0</v>
      </c>
      <c r="V731" s="4" t="str">
        <f t="shared" si="142"/>
        <v/>
      </c>
      <c r="W731" s="18" t="str">
        <f>IF(V731="","",VLOOKUP(L731,日射量と図３!$A$4:$C$368,3,TRUE)*238.85/100)</f>
        <v/>
      </c>
      <c r="X731" s="4" t="str">
        <f t="shared" si="143"/>
        <v/>
      </c>
      <c r="Y731" s="4" t="str">
        <f t="shared" si="136"/>
        <v/>
      </c>
      <c r="Z731" s="4" t="str">
        <f t="shared" si="137"/>
        <v/>
      </c>
      <c r="AA731" s="4" t="str">
        <f>IF($V731="","",IF(Y731&lt;36,0,IF(AND(36&lt;=Y731,Y731&lt;71),VLOOKUP($W731,日射量と図３!$E$6:$F$34,2,TRUE),IF(AND(71&lt;=Y731,Y731&lt;107),VLOOKUP($W731,日射量と図３!$E$6:$G$34,3,TRUE),IF(AND(107&lt;=Y731,Y731&lt;143),VLOOKUP($W731,日射量と図３!$E$6:$H$34,4,TRUE),VLOOKUP($W731,日射量と図３!$E$6:$I$34,5,TRUE))))))</f>
        <v/>
      </c>
      <c r="AB731" s="4" t="str">
        <f>IF($V731="","",IF(Z731&lt;36,0,IF(AND(36&lt;=Z731,Z731&lt;71),VLOOKUP($W731,日射量と図３!$E$6:$F$34,2,TRUE),IF(AND(71&lt;=Z731,Z731&lt;107),VLOOKUP($W731,日射量と図３!$E$6:$G$34,3,TRUE),IF(AND(107&lt;=Z731,Z731&lt;143),VLOOKUP($W731,日射量と図３!$E$6:$H$34,4,TRUE),VLOOKUP($W731,日射量と図３!$E$6:$I$34,5,TRUE))))))</f>
        <v/>
      </c>
      <c r="AC731" s="382" t="str">
        <f t="shared" si="144"/>
        <v/>
      </c>
      <c r="AD731" s="382" t="str">
        <f t="shared" si="145"/>
        <v/>
      </c>
    </row>
    <row r="732" spans="11:30" ht="13.5" customHeight="1">
      <c r="K732" s="4">
        <f t="shared" si="138"/>
        <v>7</v>
      </c>
      <c r="L732" s="34">
        <v>43282</v>
      </c>
      <c r="M732" s="4">
        <v>31</v>
      </c>
      <c r="N732" s="4">
        <v>9</v>
      </c>
      <c r="O732" s="31">
        <v>0.33333333333333331</v>
      </c>
      <c r="P732" s="35">
        <v>25.16</v>
      </c>
      <c r="Q732" s="36">
        <f t="shared" si="139"/>
        <v>12</v>
      </c>
      <c r="R732" s="4">
        <f t="shared" si="140"/>
        <v>0</v>
      </c>
      <c r="S732" s="31">
        <f t="shared" si="146"/>
        <v>0.19538194444444446</v>
      </c>
      <c r="T732" s="31">
        <f t="shared" si="147"/>
        <v>0.79927083333333337</v>
      </c>
      <c r="U732" s="4">
        <f t="shared" si="141"/>
        <v>0</v>
      </c>
      <c r="V732" s="4" t="str">
        <f t="shared" si="142"/>
        <v/>
      </c>
      <c r="W732" s="18" t="str">
        <f>IF(V732="","",VLOOKUP(L732,日射量と図３!$A$4:$C$368,3,TRUE)*238.85/100)</f>
        <v/>
      </c>
      <c r="X732" s="4" t="str">
        <f t="shared" si="143"/>
        <v/>
      </c>
      <c r="Y732" s="4" t="str">
        <f t="shared" si="136"/>
        <v/>
      </c>
      <c r="Z732" s="4" t="str">
        <f t="shared" si="137"/>
        <v/>
      </c>
      <c r="AA732" s="4" t="str">
        <f>IF($V732="","",IF(Y732&lt;36,0,IF(AND(36&lt;=Y732,Y732&lt;71),VLOOKUP($W732,日射量と図３!$E$6:$F$34,2,TRUE),IF(AND(71&lt;=Y732,Y732&lt;107),VLOOKUP($W732,日射量と図３!$E$6:$G$34,3,TRUE),IF(AND(107&lt;=Y732,Y732&lt;143),VLOOKUP($W732,日射量と図３!$E$6:$H$34,4,TRUE),VLOOKUP($W732,日射量と図３!$E$6:$I$34,5,TRUE))))))</f>
        <v/>
      </c>
      <c r="AB732" s="4" t="str">
        <f>IF($V732="","",IF(Z732&lt;36,0,IF(AND(36&lt;=Z732,Z732&lt;71),VLOOKUP($W732,日射量と図３!$E$6:$F$34,2,TRUE),IF(AND(71&lt;=Z732,Z732&lt;107),VLOOKUP($W732,日射量と図３!$E$6:$G$34,3,TRUE),IF(AND(107&lt;=Z732,Z732&lt;143),VLOOKUP($W732,日射量と図３!$E$6:$H$34,4,TRUE),VLOOKUP($W732,日射量と図３!$E$6:$I$34,5,TRUE))))))</f>
        <v/>
      </c>
      <c r="AC732" s="382" t="str">
        <f t="shared" si="144"/>
        <v/>
      </c>
      <c r="AD732" s="382" t="str">
        <f t="shared" si="145"/>
        <v/>
      </c>
    </row>
    <row r="733" spans="11:30" ht="13.5" customHeight="1">
      <c r="K733" s="4">
        <f t="shared" si="138"/>
        <v>7</v>
      </c>
      <c r="L733" s="34">
        <v>43282</v>
      </c>
      <c r="M733" s="4">
        <v>31</v>
      </c>
      <c r="N733" s="4">
        <v>10</v>
      </c>
      <c r="O733" s="31">
        <v>0.375</v>
      </c>
      <c r="P733" s="35">
        <v>26.079999999999995</v>
      </c>
      <c r="Q733" s="36">
        <f t="shared" si="139"/>
        <v>12</v>
      </c>
      <c r="R733" s="4">
        <f t="shared" si="140"/>
        <v>0</v>
      </c>
      <c r="S733" s="31">
        <f t="shared" si="146"/>
        <v>0.19538194444444446</v>
      </c>
      <c r="T733" s="31">
        <f t="shared" si="147"/>
        <v>0.79927083333333337</v>
      </c>
      <c r="U733" s="4">
        <f t="shared" si="141"/>
        <v>0</v>
      </c>
      <c r="V733" s="4" t="str">
        <f t="shared" si="142"/>
        <v/>
      </c>
      <c r="W733" s="18" t="str">
        <f>IF(V733="","",VLOOKUP(L733,日射量と図３!$A$4:$C$368,3,TRUE)*238.85/100)</f>
        <v/>
      </c>
      <c r="X733" s="4" t="str">
        <f t="shared" si="143"/>
        <v/>
      </c>
      <c r="Y733" s="4" t="str">
        <f t="shared" si="136"/>
        <v/>
      </c>
      <c r="Z733" s="4" t="str">
        <f t="shared" si="137"/>
        <v/>
      </c>
      <c r="AA733" s="4" t="str">
        <f>IF($V733="","",IF(Y733&lt;36,0,IF(AND(36&lt;=Y733,Y733&lt;71),VLOOKUP($W733,日射量と図３!$E$6:$F$34,2,TRUE),IF(AND(71&lt;=Y733,Y733&lt;107),VLOOKUP($W733,日射量と図３!$E$6:$G$34,3,TRUE),IF(AND(107&lt;=Y733,Y733&lt;143),VLOOKUP($W733,日射量と図３!$E$6:$H$34,4,TRUE),VLOOKUP($W733,日射量と図３!$E$6:$I$34,5,TRUE))))))</f>
        <v/>
      </c>
      <c r="AB733" s="4" t="str">
        <f>IF($V733="","",IF(Z733&lt;36,0,IF(AND(36&lt;=Z733,Z733&lt;71),VLOOKUP($W733,日射量と図３!$E$6:$F$34,2,TRUE),IF(AND(71&lt;=Z733,Z733&lt;107),VLOOKUP($W733,日射量と図３!$E$6:$G$34,3,TRUE),IF(AND(107&lt;=Z733,Z733&lt;143),VLOOKUP($W733,日射量と図３!$E$6:$H$34,4,TRUE),VLOOKUP($W733,日射量と図３!$E$6:$I$34,5,TRUE))))))</f>
        <v/>
      </c>
      <c r="AC733" s="382" t="str">
        <f t="shared" si="144"/>
        <v/>
      </c>
      <c r="AD733" s="382" t="str">
        <f t="shared" si="145"/>
        <v/>
      </c>
    </row>
    <row r="734" spans="11:30" ht="13.5" customHeight="1">
      <c r="K734" s="4">
        <f t="shared" si="138"/>
        <v>7</v>
      </c>
      <c r="L734" s="34">
        <v>43282</v>
      </c>
      <c r="M734" s="4">
        <v>31</v>
      </c>
      <c r="N734" s="4">
        <v>11</v>
      </c>
      <c r="O734" s="31">
        <v>0.41666666666666669</v>
      </c>
      <c r="P734" s="35">
        <v>27.07</v>
      </c>
      <c r="Q734" s="36">
        <f t="shared" si="139"/>
        <v>12</v>
      </c>
      <c r="R734" s="4">
        <f t="shared" si="140"/>
        <v>0</v>
      </c>
      <c r="S734" s="31">
        <f t="shared" si="146"/>
        <v>0.19538194444444446</v>
      </c>
      <c r="T734" s="31">
        <f t="shared" si="147"/>
        <v>0.79927083333333337</v>
      </c>
      <c r="U734" s="4">
        <f t="shared" si="141"/>
        <v>0</v>
      </c>
      <c r="V734" s="4" t="str">
        <f t="shared" si="142"/>
        <v/>
      </c>
      <c r="W734" s="18" t="str">
        <f>IF(V734="","",VLOOKUP(L734,日射量と図３!$A$4:$C$368,3,TRUE)*238.85/100)</f>
        <v/>
      </c>
      <c r="X734" s="4" t="str">
        <f t="shared" si="143"/>
        <v/>
      </c>
      <c r="Y734" s="4" t="str">
        <f t="shared" si="136"/>
        <v/>
      </c>
      <c r="Z734" s="4" t="str">
        <f t="shared" si="137"/>
        <v/>
      </c>
      <c r="AA734" s="4" t="str">
        <f>IF($V734="","",IF(Y734&lt;36,0,IF(AND(36&lt;=Y734,Y734&lt;71),VLOOKUP($W734,日射量と図３!$E$6:$F$34,2,TRUE),IF(AND(71&lt;=Y734,Y734&lt;107),VLOOKUP($W734,日射量と図３!$E$6:$G$34,3,TRUE),IF(AND(107&lt;=Y734,Y734&lt;143),VLOOKUP($W734,日射量と図３!$E$6:$H$34,4,TRUE),VLOOKUP($W734,日射量と図３!$E$6:$I$34,5,TRUE))))))</f>
        <v/>
      </c>
      <c r="AB734" s="4" t="str">
        <f>IF($V734="","",IF(Z734&lt;36,0,IF(AND(36&lt;=Z734,Z734&lt;71),VLOOKUP($W734,日射量と図３!$E$6:$F$34,2,TRUE),IF(AND(71&lt;=Z734,Z734&lt;107),VLOOKUP($W734,日射量と図３!$E$6:$G$34,3,TRUE),IF(AND(107&lt;=Z734,Z734&lt;143),VLOOKUP($W734,日射量と図３!$E$6:$H$34,4,TRUE),VLOOKUP($W734,日射量と図３!$E$6:$I$34,5,TRUE))))))</f>
        <v/>
      </c>
      <c r="AC734" s="382" t="str">
        <f t="shared" si="144"/>
        <v/>
      </c>
      <c r="AD734" s="382" t="str">
        <f t="shared" si="145"/>
        <v/>
      </c>
    </row>
    <row r="735" spans="11:30" ht="13.5" customHeight="1">
      <c r="K735" s="4">
        <f t="shared" si="138"/>
        <v>7</v>
      </c>
      <c r="L735" s="34">
        <v>43282</v>
      </c>
      <c r="M735" s="4">
        <v>31</v>
      </c>
      <c r="N735" s="4">
        <v>12</v>
      </c>
      <c r="O735" s="31">
        <v>0.45833333333333331</v>
      </c>
      <c r="P735" s="35">
        <v>28.139999999999997</v>
      </c>
      <c r="Q735" s="36">
        <f t="shared" si="139"/>
        <v>12</v>
      </c>
      <c r="R735" s="4">
        <f t="shared" si="140"/>
        <v>0</v>
      </c>
      <c r="S735" s="31">
        <f t="shared" si="146"/>
        <v>0.19538194444444446</v>
      </c>
      <c r="T735" s="31">
        <f t="shared" si="147"/>
        <v>0.79927083333333337</v>
      </c>
      <c r="U735" s="4">
        <f t="shared" si="141"/>
        <v>0</v>
      </c>
      <c r="V735" s="4" t="str">
        <f t="shared" si="142"/>
        <v/>
      </c>
      <c r="W735" s="18" t="str">
        <f>IF(V735="","",VLOOKUP(L735,日射量と図３!$A$4:$C$368,3,TRUE)*238.85/100)</f>
        <v/>
      </c>
      <c r="X735" s="4" t="str">
        <f t="shared" si="143"/>
        <v/>
      </c>
      <c r="Y735" s="4" t="str">
        <f t="shared" ref="Y735:Y798" si="148">IF(V735="","",$AH$30*V735/(($AG$18/$AH$18)*X735))</f>
        <v/>
      </c>
      <c r="Z735" s="4" t="str">
        <f t="shared" ref="Z735:Z798" si="149">IF(V735="","",$AH$30*V735/(($AG$19/$AH$19)*X735))</f>
        <v/>
      </c>
      <c r="AA735" s="4" t="str">
        <f>IF($V735="","",IF(Y735&lt;36,0,IF(AND(36&lt;=Y735,Y735&lt;71),VLOOKUP($W735,日射量と図３!$E$6:$F$34,2,TRUE),IF(AND(71&lt;=Y735,Y735&lt;107),VLOOKUP($W735,日射量と図３!$E$6:$G$34,3,TRUE),IF(AND(107&lt;=Y735,Y735&lt;143),VLOOKUP($W735,日射量と図３!$E$6:$H$34,4,TRUE),VLOOKUP($W735,日射量と図３!$E$6:$I$34,5,TRUE))))))</f>
        <v/>
      </c>
      <c r="AB735" s="4" t="str">
        <f>IF($V735="","",IF(Z735&lt;36,0,IF(AND(36&lt;=Z735,Z735&lt;71),VLOOKUP($W735,日射量と図３!$E$6:$F$34,2,TRUE),IF(AND(71&lt;=Z735,Z735&lt;107),VLOOKUP($W735,日射量と図３!$E$6:$G$34,3,TRUE),IF(AND(107&lt;=Z735,Z735&lt;143),VLOOKUP($W735,日射量と図３!$E$6:$H$34,4,TRUE),VLOOKUP($W735,日射量と図３!$E$6:$I$34,5,TRUE))))))</f>
        <v/>
      </c>
      <c r="AC735" s="382" t="str">
        <f t="shared" si="144"/>
        <v/>
      </c>
      <c r="AD735" s="382" t="str">
        <f t="shared" si="145"/>
        <v/>
      </c>
    </row>
    <row r="736" spans="11:30" ht="13.5" customHeight="1">
      <c r="K736" s="4">
        <f t="shared" si="138"/>
        <v>7</v>
      </c>
      <c r="L736" s="34">
        <v>43282</v>
      </c>
      <c r="M736" s="4">
        <v>31</v>
      </c>
      <c r="N736" s="4">
        <v>13</v>
      </c>
      <c r="O736" s="31">
        <v>0.5</v>
      </c>
      <c r="P736" s="35">
        <v>28.18</v>
      </c>
      <c r="Q736" s="36">
        <f t="shared" si="139"/>
        <v>12</v>
      </c>
      <c r="R736" s="4">
        <f t="shared" si="140"/>
        <v>0</v>
      </c>
      <c r="S736" s="31">
        <f t="shared" si="146"/>
        <v>0.19538194444444446</v>
      </c>
      <c r="T736" s="31">
        <f t="shared" si="147"/>
        <v>0.79927083333333337</v>
      </c>
      <c r="U736" s="4">
        <f t="shared" si="141"/>
        <v>0</v>
      </c>
      <c r="V736" s="4" t="str">
        <f t="shared" si="142"/>
        <v/>
      </c>
      <c r="W736" s="18" t="str">
        <f>IF(V736="","",VLOOKUP(L736,日射量と図３!$A$4:$C$368,3,TRUE)*238.85/100)</f>
        <v/>
      </c>
      <c r="X736" s="4" t="str">
        <f t="shared" si="143"/>
        <v/>
      </c>
      <c r="Y736" s="4" t="str">
        <f t="shared" si="148"/>
        <v/>
      </c>
      <c r="Z736" s="4" t="str">
        <f t="shared" si="149"/>
        <v/>
      </c>
      <c r="AA736" s="4" t="str">
        <f>IF($V736="","",IF(Y736&lt;36,0,IF(AND(36&lt;=Y736,Y736&lt;71),VLOOKUP($W736,日射量と図３!$E$6:$F$34,2,TRUE),IF(AND(71&lt;=Y736,Y736&lt;107),VLOOKUP($W736,日射量と図３!$E$6:$G$34,3,TRUE),IF(AND(107&lt;=Y736,Y736&lt;143),VLOOKUP($W736,日射量と図３!$E$6:$H$34,4,TRUE),VLOOKUP($W736,日射量と図３!$E$6:$I$34,5,TRUE))))))</f>
        <v/>
      </c>
      <c r="AB736" s="4" t="str">
        <f>IF($V736="","",IF(Z736&lt;36,0,IF(AND(36&lt;=Z736,Z736&lt;71),VLOOKUP($W736,日射量と図３!$E$6:$F$34,2,TRUE),IF(AND(71&lt;=Z736,Z736&lt;107),VLOOKUP($W736,日射量と図３!$E$6:$G$34,3,TRUE),IF(AND(107&lt;=Z736,Z736&lt;143),VLOOKUP($W736,日射量と図３!$E$6:$H$34,4,TRUE),VLOOKUP($W736,日射量と図３!$E$6:$I$34,5,TRUE))))))</f>
        <v/>
      </c>
      <c r="AC736" s="382" t="str">
        <f t="shared" si="144"/>
        <v/>
      </c>
      <c r="AD736" s="382" t="str">
        <f t="shared" si="145"/>
        <v/>
      </c>
    </row>
    <row r="737" spans="11:30" ht="13.5" customHeight="1">
      <c r="K737" s="4">
        <f t="shared" si="138"/>
        <v>7</v>
      </c>
      <c r="L737" s="34">
        <v>43282</v>
      </c>
      <c r="M737" s="4">
        <v>31</v>
      </c>
      <c r="N737" s="4">
        <v>14</v>
      </c>
      <c r="O737" s="31">
        <v>0.54166666666666663</v>
      </c>
      <c r="P737" s="35">
        <v>29.020000000000003</v>
      </c>
      <c r="Q737" s="36">
        <f t="shared" si="139"/>
        <v>12</v>
      </c>
      <c r="R737" s="4">
        <f t="shared" si="140"/>
        <v>0</v>
      </c>
      <c r="S737" s="31">
        <f t="shared" si="146"/>
        <v>0.19538194444444446</v>
      </c>
      <c r="T737" s="31">
        <f t="shared" si="147"/>
        <v>0.79927083333333337</v>
      </c>
      <c r="U737" s="4">
        <f t="shared" si="141"/>
        <v>0</v>
      </c>
      <c r="V737" s="4" t="str">
        <f t="shared" si="142"/>
        <v/>
      </c>
      <c r="W737" s="18" t="str">
        <f>IF(V737="","",VLOOKUP(L737,日射量と図３!$A$4:$C$368,3,TRUE)*238.85/100)</f>
        <v/>
      </c>
      <c r="X737" s="4" t="str">
        <f t="shared" si="143"/>
        <v/>
      </c>
      <c r="Y737" s="4" t="str">
        <f t="shared" si="148"/>
        <v/>
      </c>
      <c r="Z737" s="4" t="str">
        <f t="shared" si="149"/>
        <v/>
      </c>
      <c r="AA737" s="4" t="str">
        <f>IF($V737="","",IF(Y737&lt;36,0,IF(AND(36&lt;=Y737,Y737&lt;71),VLOOKUP($W737,日射量と図３!$E$6:$F$34,2,TRUE),IF(AND(71&lt;=Y737,Y737&lt;107),VLOOKUP($W737,日射量と図３!$E$6:$G$34,3,TRUE),IF(AND(107&lt;=Y737,Y737&lt;143),VLOOKUP($W737,日射量と図３!$E$6:$H$34,4,TRUE),VLOOKUP($W737,日射量と図３!$E$6:$I$34,5,TRUE))))))</f>
        <v/>
      </c>
      <c r="AB737" s="4" t="str">
        <f>IF($V737="","",IF(Z737&lt;36,0,IF(AND(36&lt;=Z737,Z737&lt;71),VLOOKUP($W737,日射量と図３!$E$6:$F$34,2,TRUE),IF(AND(71&lt;=Z737,Z737&lt;107),VLOOKUP($W737,日射量と図３!$E$6:$G$34,3,TRUE),IF(AND(107&lt;=Z737,Z737&lt;143),VLOOKUP($W737,日射量と図３!$E$6:$H$34,4,TRUE),VLOOKUP($W737,日射量と図３!$E$6:$I$34,5,TRUE))))))</f>
        <v/>
      </c>
      <c r="AC737" s="382" t="str">
        <f t="shared" si="144"/>
        <v/>
      </c>
      <c r="AD737" s="382" t="str">
        <f t="shared" si="145"/>
        <v/>
      </c>
    </row>
    <row r="738" spans="11:30" ht="13.5" customHeight="1">
      <c r="K738" s="4">
        <f t="shared" si="138"/>
        <v>7</v>
      </c>
      <c r="L738" s="34">
        <v>43282</v>
      </c>
      <c r="M738" s="4">
        <v>31</v>
      </c>
      <c r="N738" s="4">
        <v>15</v>
      </c>
      <c r="O738" s="31">
        <v>0.58333333333333337</v>
      </c>
      <c r="P738" s="35">
        <v>29.28</v>
      </c>
      <c r="Q738" s="36">
        <f t="shared" si="139"/>
        <v>12</v>
      </c>
      <c r="R738" s="4">
        <f t="shared" si="140"/>
        <v>0</v>
      </c>
      <c r="S738" s="31">
        <f t="shared" si="146"/>
        <v>0.19538194444444446</v>
      </c>
      <c r="T738" s="31">
        <f t="shared" si="147"/>
        <v>0.79927083333333337</v>
      </c>
      <c r="U738" s="4">
        <f t="shared" si="141"/>
        <v>0</v>
      </c>
      <c r="V738" s="4" t="str">
        <f t="shared" si="142"/>
        <v/>
      </c>
      <c r="W738" s="18" t="str">
        <f>IF(V738="","",VLOOKUP(L738,日射量と図３!$A$4:$C$368,3,TRUE)*238.85/100)</f>
        <v/>
      </c>
      <c r="X738" s="4" t="str">
        <f t="shared" si="143"/>
        <v/>
      </c>
      <c r="Y738" s="4" t="str">
        <f t="shared" si="148"/>
        <v/>
      </c>
      <c r="Z738" s="4" t="str">
        <f t="shared" si="149"/>
        <v/>
      </c>
      <c r="AA738" s="4" t="str">
        <f>IF($V738="","",IF(Y738&lt;36,0,IF(AND(36&lt;=Y738,Y738&lt;71),VLOOKUP($W738,日射量と図３!$E$6:$F$34,2,TRUE),IF(AND(71&lt;=Y738,Y738&lt;107),VLOOKUP($W738,日射量と図３!$E$6:$G$34,3,TRUE),IF(AND(107&lt;=Y738,Y738&lt;143),VLOOKUP($W738,日射量と図３!$E$6:$H$34,4,TRUE),VLOOKUP($W738,日射量と図３!$E$6:$I$34,5,TRUE))))))</f>
        <v/>
      </c>
      <c r="AB738" s="4" t="str">
        <f>IF($V738="","",IF(Z738&lt;36,0,IF(AND(36&lt;=Z738,Z738&lt;71),VLOOKUP($W738,日射量と図３!$E$6:$F$34,2,TRUE),IF(AND(71&lt;=Z738,Z738&lt;107),VLOOKUP($W738,日射量と図３!$E$6:$G$34,3,TRUE),IF(AND(107&lt;=Z738,Z738&lt;143),VLOOKUP($W738,日射量と図３!$E$6:$H$34,4,TRUE),VLOOKUP($W738,日射量と図３!$E$6:$I$34,5,TRUE))))))</f>
        <v/>
      </c>
      <c r="AC738" s="382" t="str">
        <f t="shared" si="144"/>
        <v/>
      </c>
      <c r="AD738" s="382" t="str">
        <f t="shared" si="145"/>
        <v/>
      </c>
    </row>
    <row r="739" spans="11:30" ht="13.5" customHeight="1">
      <c r="K739" s="4">
        <f t="shared" si="138"/>
        <v>7</v>
      </c>
      <c r="L739" s="34">
        <v>43282</v>
      </c>
      <c r="M739" s="4">
        <v>31</v>
      </c>
      <c r="N739" s="4">
        <v>16</v>
      </c>
      <c r="O739" s="31">
        <v>0.625</v>
      </c>
      <c r="P739" s="35">
        <v>29.04</v>
      </c>
      <c r="Q739" s="36">
        <f t="shared" si="139"/>
        <v>16</v>
      </c>
      <c r="R739" s="4">
        <f t="shared" si="140"/>
        <v>0</v>
      </c>
      <c r="S739" s="31">
        <f t="shared" si="146"/>
        <v>0.19538194444444446</v>
      </c>
      <c r="T739" s="31">
        <f t="shared" si="147"/>
        <v>0.79927083333333337</v>
      </c>
      <c r="U739" s="4">
        <f t="shared" si="141"/>
        <v>0</v>
      </c>
      <c r="V739" s="4" t="str">
        <f t="shared" si="142"/>
        <v/>
      </c>
      <c r="W739" s="18" t="str">
        <f>IF(V739="","",VLOOKUP(L739,日射量と図３!$A$4:$C$368,3,TRUE)*238.85/100)</f>
        <v/>
      </c>
      <c r="X739" s="4" t="str">
        <f t="shared" si="143"/>
        <v/>
      </c>
      <c r="Y739" s="4" t="str">
        <f t="shared" si="148"/>
        <v/>
      </c>
      <c r="Z739" s="4" t="str">
        <f t="shared" si="149"/>
        <v/>
      </c>
      <c r="AA739" s="4" t="str">
        <f>IF($V739="","",IF(Y739&lt;36,0,IF(AND(36&lt;=Y739,Y739&lt;71),VLOOKUP($W739,日射量と図３!$E$6:$F$34,2,TRUE),IF(AND(71&lt;=Y739,Y739&lt;107),VLOOKUP($W739,日射量と図３!$E$6:$G$34,3,TRUE),IF(AND(107&lt;=Y739,Y739&lt;143),VLOOKUP($W739,日射量と図３!$E$6:$H$34,4,TRUE),VLOOKUP($W739,日射量と図３!$E$6:$I$34,5,TRUE))))))</f>
        <v/>
      </c>
      <c r="AB739" s="4" t="str">
        <f>IF($V739="","",IF(Z739&lt;36,0,IF(AND(36&lt;=Z739,Z739&lt;71),VLOOKUP($W739,日射量と図３!$E$6:$F$34,2,TRUE),IF(AND(71&lt;=Z739,Z739&lt;107),VLOOKUP($W739,日射量と図３!$E$6:$G$34,3,TRUE),IF(AND(107&lt;=Z739,Z739&lt;143),VLOOKUP($W739,日射量と図３!$E$6:$H$34,4,TRUE),VLOOKUP($W739,日射量と図３!$E$6:$I$34,5,TRUE))))))</f>
        <v/>
      </c>
      <c r="AC739" s="382" t="str">
        <f t="shared" si="144"/>
        <v/>
      </c>
      <c r="AD739" s="382" t="str">
        <f t="shared" si="145"/>
        <v/>
      </c>
    </row>
    <row r="740" spans="11:30" ht="13.5" customHeight="1">
      <c r="K740" s="4">
        <f t="shared" si="138"/>
        <v>7</v>
      </c>
      <c r="L740" s="34">
        <v>43282</v>
      </c>
      <c r="M740" s="4">
        <v>31</v>
      </c>
      <c r="N740" s="4">
        <v>17</v>
      </c>
      <c r="O740" s="31">
        <v>0.66666666666666663</v>
      </c>
      <c r="P740" s="35">
        <v>28.55</v>
      </c>
      <c r="Q740" s="36">
        <f t="shared" si="139"/>
        <v>16</v>
      </c>
      <c r="R740" s="4">
        <f t="shared" si="140"/>
        <v>0</v>
      </c>
      <c r="S740" s="31">
        <f t="shared" si="146"/>
        <v>0.19538194444444446</v>
      </c>
      <c r="T740" s="31">
        <f t="shared" si="147"/>
        <v>0.79927083333333337</v>
      </c>
      <c r="U740" s="4">
        <f t="shared" si="141"/>
        <v>0</v>
      </c>
      <c r="V740" s="4" t="str">
        <f t="shared" si="142"/>
        <v/>
      </c>
      <c r="W740" s="18" t="str">
        <f>IF(V740="","",VLOOKUP(L740,日射量と図３!$A$4:$C$368,3,TRUE)*238.85/100)</f>
        <v/>
      </c>
      <c r="X740" s="4" t="str">
        <f t="shared" si="143"/>
        <v/>
      </c>
      <c r="Y740" s="4" t="str">
        <f t="shared" si="148"/>
        <v/>
      </c>
      <c r="Z740" s="4" t="str">
        <f t="shared" si="149"/>
        <v/>
      </c>
      <c r="AA740" s="4" t="str">
        <f>IF($V740="","",IF(Y740&lt;36,0,IF(AND(36&lt;=Y740,Y740&lt;71),VLOOKUP($W740,日射量と図３!$E$6:$F$34,2,TRUE),IF(AND(71&lt;=Y740,Y740&lt;107),VLOOKUP($W740,日射量と図３!$E$6:$G$34,3,TRUE),IF(AND(107&lt;=Y740,Y740&lt;143),VLOOKUP($W740,日射量と図３!$E$6:$H$34,4,TRUE),VLOOKUP($W740,日射量と図３!$E$6:$I$34,5,TRUE))))))</f>
        <v/>
      </c>
      <c r="AB740" s="4" t="str">
        <f>IF($V740="","",IF(Z740&lt;36,0,IF(AND(36&lt;=Z740,Z740&lt;71),VLOOKUP($W740,日射量と図３!$E$6:$F$34,2,TRUE),IF(AND(71&lt;=Z740,Z740&lt;107),VLOOKUP($W740,日射量と図３!$E$6:$G$34,3,TRUE),IF(AND(107&lt;=Z740,Z740&lt;143),VLOOKUP($W740,日射量と図３!$E$6:$H$34,4,TRUE),VLOOKUP($W740,日射量と図３!$E$6:$I$34,5,TRUE))))))</f>
        <v/>
      </c>
      <c r="AC740" s="382" t="str">
        <f t="shared" si="144"/>
        <v/>
      </c>
      <c r="AD740" s="382" t="str">
        <f t="shared" si="145"/>
        <v/>
      </c>
    </row>
    <row r="741" spans="11:30" ht="13.5" customHeight="1">
      <c r="K741" s="4">
        <f t="shared" si="138"/>
        <v>7</v>
      </c>
      <c r="L741" s="34">
        <v>43282</v>
      </c>
      <c r="M741" s="4">
        <v>31</v>
      </c>
      <c r="N741" s="4">
        <v>18</v>
      </c>
      <c r="O741" s="31">
        <v>0.70833333333333337</v>
      </c>
      <c r="P741" s="35">
        <v>28.089999999999996</v>
      </c>
      <c r="Q741" s="36">
        <f t="shared" si="139"/>
        <v>16</v>
      </c>
      <c r="R741" s="4">
        <f t="shared" si="140"/>
        <v>0</v>
      </c>
      <c r="S741" s="31">
        <f t="shared" si="146"/>
        <v>0.19538194444444446</v>
      </c>
      <c r="T741" s="31">
        <f t="shared" si="147"/>
        <v>0.79927083333333337</v>
      </c>
      <c r="U741" s="4">
        <f t="shared" si="141"/>
        <v>0</v>
      </c>
      <c r="V741" s="4" t="str">
        <f t="shared" si="142"/>
        <v/>
      </c>
      <c r="W741" s="18" t="str">
        <f>IF(V741="","",VLOOKUP(L741,日射量と図３!$A$4:$C$368,3,TRUE)*238.85/100)</f>
        <v/>
      </c>
      <c r="X741" s="4" t="str">
        <f t="shared" si="143"/>
        <v/>
      </c>
      <c r="Y741" s="4" t="str">
        <f t="shared" si="148"/>
        <v/>
      </c>
      <c r="Z741" s="4" t="str">
        <f t="shared" si="149"/>
        <v/>
      </c>
      <c r="AA741" s="4" t="str">
        <f>IF($V741="","",IF(Y741&lt;36,0,IF(AND(36&lt;=Y741,Y741&lt;71),VLOOKUP($W741,日射量と図３!$E$6:$F$34,2,TRUE),IF(AND(71&lt;=Y741,Y741&lt;107),VLOOKUP($W741,日射量と図３!$E$6:$G$34,3,TRUE),IF(AND(107&lt;=Y741,Y741&lt;143),VLOOKUP($W741,日射量と図３!$E$6:$H$34,4,TRUE),VLOOKUP($W741,日射量と図３!$E$6:$I$34,5,TRUE))))))</f>
        <v/>
      </c>
      <c r="AB741" s="4" t="str">
        <f>IF($V741="","",IF(Z741&lt;36,0,IF(AND(36&lt;=Z741,Z741&lt;71),VLOOKUP($W741,日射量と図３!$E$6:$F$34,2,TRUE),IF(AND(71&lt;=Z741,Z741&lt;107),VLOOKUP($W741,日射量と図３!$E$6:$G$34,3,TRUE),IF(AND(107&lt;=Z741,Z741&lt;143),VLOOKUP($W741,日射量と図３!$E$6:$H$34,4,TRUE),VLOOKUP($W741,日射量と図３!$E$6:$I$34,5,TRUE))))))</f>
        <v/>
      </c>
      <c r="AC741" s="382" t="str">
        <f t="shared" si="144"/>
        <v/>
      </c>
      <c r="AD741" s="382" t="str">
        <f t="shared" si="145"/>
        <v/>
      </c>
    </row>
    <row r="742" spans="11:30" ht="13.5" customHeight="1">
      <c r="K742" s="4">
        <f t="shared" si="138"/>
        <v>7</v>
      </c>
      <c r="L742" s="34">
        <v>43282</v>
      </c>
      <c r="M742" s="4">
        <v>31</v>
      </c>
      <c r="N742" s="4">
        <v>19</v>
      </c>
      <c r="O742" s="31">
        <v>0.75</v>
      </c>
      <c r="P742" s="35">
        <v>27.279999999999994</v>
      </c>
      <c r="Q742" s="36">
        <f t="shared" si="139"/>
        <v>16</v>
      </c>
      <c r="R742" s="4">
        <f t="shared" si="140"/>
        <v>0</v>
      </c>
      <c r="S742" s="31">
        <f t="shared" si="146"/>
        <v>0.19538194444444446</v>
      </c>
      <c r="T742" s="31">
        <f t="shared" si="147"/>
        <v>0.79927083333333337</v>
      </c>
      <c r="U742" s="4">
        <f t="shared" si="141"/>
        <v>0</v>
      </c>
      <c r="V742" s="4" t="str">
        <f t="shared" si="142"/>
        <v/>
      </c>
      <c r="W742" s="18" t="str">
        <f>IF(V742="","",VLOOKUP(L742,日射量と図３!$A$4:$C$368,3,TRUE)*238.85/100)</f>
        <v/>
      </c>
      <c r="X742" s="4" t="str">
        <f t="shared" si="143"/>
        <v/>
      </c>
      <c r="Y742" s="4" t="str">
        <f t="shared" si="148"/>
        <v/>
      </c>
      <c r="Z742" s="4" t="str">
        <f t="shared" si="149"/>
        <v/>
      </c>
      <c r="AA742" s="4" t="str">
        <f>IF($V742="","",IF(Y742&lt;36,0,IF(AND(36&lt;=Y742,Y742&lt;71),VLOOKUP($W742,日射量と図３!$E$6:$F$34,2,TRUE),IF(AND(71&lt;=Y742,Y742&lt;107),VLOOKUP($W742,日射量と図３!$E$6:$G$34,3,TRUE),IF(AND(107&lt;=Y742,Y742&lt;143),VLOOKUP($W742,日射量と図３!$E$6:$H$34,4,TRUE),VLOOKUP($W742,日射量と図３!$E$6:$I$34,5,TRUE))))))</f>
        <v/>
      </c>
      <c r="AB742" s="4" t="str">
        <f>IF($V742="","",IF(Z742&lt;36,0,IF(AND(36&lt;=Z742,Z742&lt;71),VLOOKUP($W742,日射量と図３!$E$6:$F$34,2,TRUE),IF(AND(71&lt;=Z742,Z742&lt;107),VLOOKUP($W742,日射量と図３!$E$6:$G$34,3,TRUE),IF(AND(107&lt;=Z742,Z742&lt;143),VLOOKUP($W742,日射量と図３!$E$6:$H$34,4,TRUE),VLOOKUP($W742,日射量と図３!$E$6:$I$34,5,TRUE))))))</f>
        <v/>
      </c>
      <c r="AC742" s="382" t="str">
        <f t="shared" si="144"/>
        <v/>
      </c>
      <c r="AD742" s="382" t="str">
        <f t="shared" si="145"/>
        <v/>
      </c>
    </row>
    <row r="743" spans="11:30" ht="13.5" customHeight="1">
      <c r="K743" s="4">
        <f t="shared" si="138"/>
        <v>7</v>
      </c>
      <c r="L743" s="34">
        <v>43282</v>
      </c>
      <c r="M743" s="4">
        <v>31</v>
      </c>
      <c r="N743" s="4">
        <v>20</v>
      </c>
      <c r="O743" s="31">
        <v>0.79166666666666663</v>
      </c>
      <c r="P743" s="35">
        <v>26.47</v>
      </c>
      <c r="Q743" s="36">
        <f t="shared" si="139"/>
        <v>16</v>
      </c>
      <c r="R743" s="4">
        <f t="shared" si="140"/>
        <v>0</v>
      </c>
      <c r="S743" s="31">
        <f t="shared" si="146"/>
        <v>0.19538194444444446</v>
      </c>
      <c r="T743" s="31">
        <f t="shared" si="147"/>
        <v>0.79927083333333337</v>
      </c>
      <c r="U743" s="4">
        <f t="shared" si="141"/>
        <v>0</v>
      </c>
      <c r="V743" s="4" t="str">
        <f t="shared" si="142"/>
        <v/>
      </c>
      <c r="W743" s="18" t="str">
        <f>IF(V743="","",VLOOKUP(L743,日射量と図３!$A$4:$C$368,3,TRUE)*238.85/100)</f>
        <v/>
      </c>
      <c r="X743" s="4" t="str">
        <f t="shared" si="143"/>
        <v/>
      </c>
      <c r="Y743" s="4" t="str">
        <f t="shared" si="148"/>
        <v/>
      </c>
      <c r="Z743" s="4" t="str">
        <f t="shared" si="149"/>
        <v/>
      </c>
      <c r="AA743" s="4" t="str">
        <f>IF($V743="","",IF(Y743&lt;36,0,IF(AND(36&lt;=Y743,Y743&lt;71),VLOOKUP($W743,日射量と図３!$E$6:$F$34,2,TRUE),IF(AND(71&lt;=Y743,Y743&lt;107),VLOOKUP($W743,日射量と図３!$E$6:$G$34,3,TRUE),IF(AND(107&lt;=Y743,Y743&lt;143),VLOOKUP($W743,日射量と図３!$E$6:$H$34,4,TRUE),VLOOKUP($W743,日射量と図３!$E$6:$I$34,5,TRUE))))))</f>
        <v/>
      </c>
      <c r="AB743" s="4" t="str">
        <f>IF($V743="","",IF(Z743&lt;36,0,IF(AND(36&lt;=Z743,Z743&lt;71),VLOOKUP($W743,日射量と図３!$E$6:$F$34,2,TRUE),IF(AND(71&lt;=Z743,Z743&lt;107),VLOOKUP($W743,日射量と図３!$E$6:$G$34,3,TRUE),IF(AND(107&lt;=Z743,Z743&lt;143),VLOOKUP($W743,日射量と図３!$E$6:$H$34,4,TRUE),VLOOKUP($W743,日射量と図３!$E$6:$I$34,5,TRUE))))))</f>
        <v/>
      </c>
      <c r="AC743" s="382" t="str">
        <f t="shared" si="144"/>
        <v/>
      </c>
      <c r="AD743" s="382" t="str">
        <f t="shared" si="145"/>
        <v/>
      </c>
    </row>
    <row r="744" spans="11:30" ht="13.5" customHeight="1">
      <c r="K744" s="4">
        <f t="shared" si="138"/>
        <v>7</v>
      </c>
      <c r="L744" s="34">
        <v>43282</v>
      </c>
      <c r="M744" s="4">
        <v>31</v>
      </c>
      <c r="N744" s="4">
        <v>21</v>
      </c>
      <c r="O744" s="31">
        <v>0.83333333333333337</v>
      </c>
      <c r="P744" s="35">
        <v>25.630000000000003</v>
      </c>
      <c r="Q744" s="36">
        <f t="shared" si="139"/>
        <v>16</v>
      </c>
      <c r="R744" s="4">
        <f t="shared" si="140"/>
        <v>0</v>
      </c>
      <c r="S744" s="31">
        <f t="shared" si="146"/>
        <v>0.19538194444444446</v>
      </c>
      <c r="T744" s="31">
        <f t="shared" si="147"/>
        <v>0.79927083333333337</v>
      </c>
      <c r="U744" s="4">
        <f t="shared" si="141"/>
        <v>0</v>
      </c>
      <c r="V744" s="4" t="str">
        <f t="shared" si="142"/>
        <v/>
      </c>
      <c r="W744" s="18" t="str">
        <f>IF(V744="","",VLOOKUP(L744,日射量と図３!$A$4:$C$368,3,TRUE)*238.85/100)</f>
        <v/>
      </c>
      <c r="X744" s="4" t="str">
        <f t="shared" si="143"/>
        <v/>
      </c>
      <c r="Y744" s="4" t="str">
        <f t="shared" si="148"/>
        <v/>
      </c>
      <c r="Z744" s="4" t="str">
        <f t="shared" si="149"/>
        <v/>
      </c>
      <c r="AA744" s="4" t="str">
        <f>IF($V744="","",IF(Y744&lt;36,0,IF(AND(36&lt;=Y744,Y744&lt;71),VLOOKUP($W744,日射量と図３!$E$6:$F$34,2,TRUE),IF(AND(71&lt;=Y744,Y744&lt;107),VLOOKUP($W744,日射量と図３!$E$6:$G$34,3,TRUE),IF(AND(107&lt;=Y744,Y744&lt;143),VLOOKUP($W744,日射量と図３!$E$6:$H$34,4,TRUE),VLOOKUP($W744,日射量と図３!$E$6:$I$34,5,TRUE))))))</f>
        <v/>
      </c>
      <c r="AB744" s="4" t="str">
        <f>IF($V744="","",IF(Z744&lt;36,0,IF(AND(36&lt;=Z744,Z744&lt;71),VLOOKUP($W744,日射量と図３!$E$6:$F$34,2,TRUE),IF(AND(71&lt;=Z744,Z744&lt;107),VLOOKUP($W744,日射量と図３!$E$6:$G$34,3,TRUE),IF(AND(107&lt;=Z744,Z744&lt;143),VLOOKUP($W744,日射量と図３!$E$6:$H$34,4,TRUE),VLOOKUP($W744,日射量と図３!$E$6:$I$34,5,TRUE))))))</f>
        <v/>
      </c>
      <c r="AC744" s="382" t="str">
        <f t="shared" si="144"/>
        <v/>
      </c>
      <c r="AD744" s="382" t="str">
        <f t="shared" si="145"/>
        <v/>
      </c>
    </row>
    <row r="745" spans="11:30" ht="13.5" customHeight="1">
      <c r="K745" s="4">
        <f t="shared" si="138"/>
        <v>7</v>
      </c>
      <c r="L745" s="34">
        <v>43282</v>
      </c>
      <c r="M745" s="4">
        <v>31</v>
      </c>
      <c r="N745" s="4">
        <v>22</v>
      </c>
      <c r="O745" s="31">
        <v>0.875</v>
      </c>
      <c r="P745" s="35">
        <v>24.85</v>
      </c>
      <c r="Q745" s="36">
        <f t="shared" si="139"/>
        <v>16</v>
      </c>
      <c r="R745" s="4">
        <f t="shared" si="140"/>
        <v>0</v>
      </c>
      <c r="S745" s="31">
        <f t="shared" si="146"/>
        <v>0.19538194444444446</v>
      </c>
      <c r="T745" s="31">
        <f t="shared" si="147"/>
        <v>0.79927083333333337</v>
      </c>
      <c r="U745" s="4">
        <f t="shared" si="141"/>
        <v>0</v>
      </c>
      <c r="V745" s="4" t="str">
        <f t="shared" si="142"/>
        <v/>
      </c>
      <c r="W745" s="18" t="str">
        <f>IF(V745="","",VLOOKUP(L745,日射量と図３!$A$4:$C$368,3,TRUE)*238.85/100)</f>
        <v/>
      </c>
      <c r="X745" s="4" t="str">
        <f t="shared" si="143"/>
        <v/>
      </c>
      <c r="Y745" s="4" t="str">
        <f t="shared" si="148"/>
        <v/>
      </c>
      <c r="Z745" s="4" t="str">
        <f t="shared" si="149"/>
        <v/>
      </c>
      <c r="AA745" s="4" t="str">
        <f>IF($V745="","",IF(Y745&lt;36,0,IF(AND(36&lt;=Y745,Y745&lt;71),VLOOKUP($W745,日射量と図３!$E$6:$F$34,2,TRUE),IF(AND(71&lt;=Y745,Y745&lt;107),VLOOKUP($W745,日射量と図３!$E$6:$G$34,3,TRUE),IF(AND(107&lt;=Y745,Y745&lt;143),VLOOKUP($W745,日射量と図３!$E$6:$H$34,4,TRUE),VLOOKUP($W745,日射量と図３!$E$6:$I$34,5,TRUE))))))</f>
        <v/>
      </c>
      <c r="AB745" s="4" t="str">
        <f>IF($V745="","",IF(Z745&lt;36,0,IF(AND(36&lt;=Z745,Z745&lt;71),VLOOKUP($W745,日射量と図３!$E$6:$F$34,2,TRUE),IF(AND(71&lt;=Z745,Z745&lt;107),VLOOKUP($W745,日射量と図３!$E$6:$G$34,3,TRUE),IF(AND(107&lt;=Z745,Z745&lt;143),VLOOKUP($W745,日射量と図３!$E$6:$H$34,4,TRUE),VLOOKUP($W745,日射量と図３!$E$6:$I$34,5,TRUE))))))</f>
        <v/>
      </c>
      <c r="AC745" s="382" t="str">
        <f t="shared" si="144"/>
        <v/>
      </c>
      <c r="AD745" s="382" t="str">
        <f t="shared" si="145"/>
        <v/>
      </c>
    </row>
    <row r="746" spans="11:30" ht="13.5" customHeight="1">
      <c r="K746" s="4">
        <f t="shared" si="138"/>
        <v>7</v>
      </c>
      <c r="L746" s="34">
        <v>43282</v>
      </c>
      <c r="M746" s="4">
        <v>31</v>
      </c>
      <c r="N746" s="4">
        <v>23</v>
      </c>
      <c r="O746" s="31">
        <v>0.91666666666666663</v>
      </c>
      <c r="P746" s="35">
        <v>24.520000000000003</v>
      </c>
      <c r="Q746" s="36">
        <f t="shared" si="139"/>
        <v>13</v>
      </c>
      <c r="R746" s="4">
        <f t="shared" si="140"/>
        <v>0</v>
      </c>
      <c r="S746" s="31">
        <f t="shared" si="146"/>
        <v>0.19538194444444446</v>
      </c>
      <c r="T746" s="31">
        <f t="shared" si="147"/>
        <v>0.79927083333333337</v>
      </c>
      <c r="U746" s="4">
        <f t="shared" si="141"/>
        <v>0</v>
      </c>
      <c r="V746" s="4" t="str">
        <f t="shared" si="142"/>
        <v/>
      </c>
      <c r="W746" s="18" t="str">
        <f>IF(V746="","",VLOOKUP(L746,日射量と図３!$A$4:$C$368,3,TRUE)*238.85/100)</f>
        <v/>
      </c>
      <c r="X746" s="4" t="str">
        <f t="shared" si="143"/>
        <v/>
      </c>
      <c r="Y746" s="4" t="str">
        <f t="shared" si="148"/>
        <v/>
      </c>
      <c r="Z746" s="4" t="str">
        <f t="shared" si="149"/>
        <v/>
      </c>
      <c r="AA746" s="4" t="str">
        <f>IF($V746="","",IF(Y746&lt;36,0,IF(AND(36&lt;=Y746,Y746&lt;71),VLOOKUP($W746,日射量と図３!$E$6:$F$34,2,TRUE),IF(AND(71&lt;=Y746,Y746&lt;107),VLOOKUP($W746,日射量と図３!$E$6:$G$34,3,TRUE),IF(AND(107&lt;=Y746,Y746&lt;143),VLOOKUP($W746,日射量と図３!$E$6:$H$34,4,TRUE),VLOOKUP($W746,日射量と図３!$E$6:$I$34,5,TRUE))))))</f>
        <v/>
      </c>
      <c r="AB746" s="4" t="str">
        <f>IF($V746="","",IF(Z746&lt;36,0,IF(AND(36&lt;=Z746,Z746&lt;71),VLOOKUP($W746,日射量と図３!$E$6:$F$34,2,TRUE),IF(AND(71&lt;=Z746,Z746&lt;107),VLOOKUP($W746,日射量と図３!$E$6:$G$34,3,TRUE),IF(AND(107&lt;=Z746,Z746&lt;143),VLOOKUP($W746,日射量と図３!$E$6:$H$34,4,TRUE),VLOOKUP($W746,日射量と図３!$E$6:$I$34,5,TRUE))))))</f>
        <v/>
      </c>
      <c r="AC746" s="382" t="str">
        <f t="shared" si="144"/>
        <v/>
      </c>
      <c r="AD746" s="382" t="str">
        <f t="shared" si="145"/>
        <v/>
      </c>
    </row>
    <row r="747" spans="11:30" ht="13.5" customHeight="1">
      <c r="K747" s="4">
        <f t="shared" si="138"/>
        <v>7</v>
      </c>
      <c r="L747" s="34">
        <v>43282</v>
      </c>
      <c r="M747" s="4">
        <v>31</v>
      </c>
      <c r="N747" s="4">
        <v>24</v>
      </c>
      <c r="O747" s="31">
        <v>0.95833333333333337</v>
      </c>
      <c r="P747" s="35">
        <v>24.330000000000002</v>
      </c>
      <c r="Q747" s="36">
        <f t="shared" si="139"/>
        <v>13</v>
      </c>
      <c r="R747" s="4">
        <f t="shared" si="140"/>
        <v>0</v>
      </c>
      <c r="S747" s="31">
        <f t="shared" si="146"/>
        <v>0.19538194444444446</v>
      </c>
      <c r="T747" s="31">
        <f t="shared" si="147"/>
        <v>0.79927083333333337</v>
      </c>
      <c r="U747" s="4">
        <f t="shared" si="141"/>
        <v>0</v>
      </c>
      <c r="V747" s="4" t="str">
        <f t="shared" si="142"/>
        <v/>
      </c>
      <c r="W747" s="18" t="str">
        <f>IF(V747="","",VLOOKUP(L747,日射量と図３!$A$4:$C$368,3,TRUE)*238.85/100)</f>
        <v/>
      </c>
      <c r="X747" s="4" t="str">
        <f t="shared" si="143"/>
        <v/>
      </c>
      <c r="Y747" s="4" t="str">
        <f t="shared" si="148"/>
        <v/>
      </c>
      <c r="Z747" s="4" t="str">
        <f t="shared" si="149"/>
        <v/>
      </c>
      <c r="AA747" s="4" t="str">
        <f>IF($V747="","",IF(Y747&lt;36,0,IF(AND(36&lt;=Y747,Y747&lt;71),VLOOKUP($W747,日射量と図３!$E$6:$F$34,2,TRUE),IF(AND(71&lt;=Y747,Y747&lt;107),VLOOKUP($W747,日射量と図３!$E$6:$G$34,3,TRUE),IF(AND(107&lt;=Y747,Y747&lt;143),VLOOKUP($W747,日射量と図３!$E$6:$H$34,4,TRUE),VLOOKUP($W747,日射量と図３!$E$6:$I$34,5,TRUE))))))</f>
        <v/>
      </c>
      <c r="AB747" s="4" t="str">
        <f>IF($V747="","",IF(Z747&lt;36,0,IF(AND(36&lt;=Z747,Z747&lt;71),VLOOKUP($W747,日射量と図３!$E$6:$F$34,2,TRUE),IF(AND(71&lt;=Z747,Z747&lt;107),VLOOKUP($W747,日射量と図３!$E$6:$G$34,3,TRUE),IF(AND(107&lt;=Z747,Z747&lt;143),VLOOKUP($W747,日射量と図３!$E$6:$H$34,4,TRUE),VLOOKUP($W747,日射量と図３!$E$6:$I$34,5,TRUE))))))</f>
        <v/>
      </c>
      <c r="AC747" s="382" t="str">
        <f t="shared" si="144"/>
        <v/>
      </c>
      <c r="AD747" s="382" t="str">
        <f t="shared" si="145"/>
        <v/>
      </c>
    </row>
    <row r="748" spans="11:30" ht="13.5" customHeight="1">
      <c r="K748" s="4">
        <f t="shared" si="138"/>
        <v>7</v>
      </c>
      <c r="L748" s="34">
        <v>43283</v>
      </c>
      <c r="M748" s="4">
        <v>32</v>
      </c>
      <c r="N748" s="4">
        <v>1</v>
      </c>
      <c r="O748" s="31">
        <v>0</v>
      </c>
      <c r="P748" s="35">
        <v>24.12</v>
      </c>
      <c r="Q748" s="36">
        <f t="shared" si="139"/>
        <v>13</v>
      </c>
      <c r="R748" s="4">
        <f t="shared" si="140"/>
        <v>0</v>
      </c>
      <c r="S748" s="31">
        <f t="shared" si="146"/>
        <v>0.19538194444444446</v>
      </c>
      <c r="T748" s="31">
        <f t="shared" si="147"/>
        <v>0.79927083333333337</v>
      </c>
      <c r="U748" s="4">
        <f t="shared" si="141"/>
        <v>0</v>
      </c>
      <c r="V748" s="4">
        <f t="shared" si="142"/>
        <v>0</v>
      </c>
      <c r="W748" s="18">
        <f>IF(V748="","",VLOOKUP(L748,日射量と図３!$A$4:$C$368,3,TRUE)*238.85/100)</f>
        <v>47.77</v>
      </c>
      <c r="X748" s="4">
        <f t="shared" si="143"/>
        <v>14</v>
      </c>
      <c r="Y748" s="4">
        <f t="shared" si="148"/>
        <v>0</v>
      </c>
      <c r="Z748" s="4">
        <f t="shared" si="149"/>
        <v>0</v>
      </c>
      <c r="AA748" s="4">
        <f>IF($V748="","",IF(Y748&lt;36,0,IF(AND(36&lt;=Y748,Y748&lt;71),VLOOKUP($W748,日射量と図３!$E$6:$F$34,2,TRUE),IF(AND(71&lt;=Y748,Y748&lt;107),VLOOKUP($W748,日射量と図３!$E$6:$G$34,3,TRUE),IF(AND(107&lt;=Y748,Y748&lt;143),VLOOKUP($W748,日射量と図３!$E$6:$H$34,4,TRUE),VLOOKUP($W748,日射量と図３!$E$6:$I$34,5,TRUE))))))</f>
        <v>0</v>
      </c>
      <c r="AB748" s="4">
        <f>IF($V748="","",IF(Z748&lt;36,0,IF(AND(36&lt;=Z748,Z748&lt;71),VLOOKUP($W748,日射量と図３!$E$6:$F$34,2,TRUE),IF(AND(71&lt;=Z748,Z748&lt;107),VLOOKUP($W748,日射量と図３!$E$6:$G$34,3,TRUE),IF(AND(107&lt;=Z748,Z748&lt;143),VLOOKUP($W748,日射量と図３!$E$6:$H$34,4,TRUE),VLOOKUP($W748,日射量と図３!$E$6:$I$34,5,TRUE))))))</f>
        <v>0</v>
      </c>
      <c r="AC748" s="382">
        <f t="shared" si="144"/>
        <v>0</v>
      </c>
      <c r="AD748" s="382">
        <f t="shared" si="145"/>
        <v>0</v>
      </c>
    </row>
    <row r="749" spans="11:30" ht="13.5" customHeight="1">
      <c r="K749" s="4">
        <f t="shared" si="138"/>
        <v>7</v>
      </c>
      <c r="L749" s="34">
        <v>43283</v>
      </c>
      <c r="M749" s="4">
        <v>32</v>
      </c>
      <c r="N749" s="4">
        <v>2</v>
      </c>
      <c r="O749" s="31">
        <v>4.1666666666666664E-2</v>
      </c>
      <c r="P749" s="35">
        <v>23.940000000000005</v>
      </c>
      <c r="Q749" s="36">
        <f t="shared" si="139"/>
        <v>13</v>
      </c>
      <c r="R749" s="4">
        <f t="shared" si="140"/>
        <v>0</v>
      </c>
      <c r="S749" s="31">
        <f t="shared" si="146"/>
        <v>0.19538194444444446</v>
      </c>
      <c r="T749" s="31">
        <f t="shared" si="147"/>
        <v>0.79927083333333337</v>
      </c>
      <c r="U749" s="4">
        <f t="shared" si="141"/>
        <v>0</v>
      </c>
      <c r="V749" s="4" t="str">
        <f t="shared" si="142"/>
        <v/>
      </c>
      <c r="W749" s="18" t="str">
        <f>IF(V749="","",VLOOKUP(L749,日射量と図３!$A$4:$C$368,3,TRUE)*238.85/100)</f>
        <v/>
      </c>
      <c r="X749" s="4" t="str">
        <f t="shared" si="143"/>
        <v/>
      </c>
      <c r="Y749" s="4" t="str">
        <f t="shared" si="148"/>
        <v/>
      </c>
      <c r="Z749" s="4" t="str">
        <f t="shared" si="149"/>
        <v/>
      </c>
      <c r="AA749" s="4" t="str">
        <f>IF($V749="","",IF(Y749&lt;36,0,IF(AND(36&lt;=Y749,Y749&lt;71),VLOOKUP($W749,日射量と図３!$E$6:$F$34,2,TRUE),IF(AND(71&lt;=Y749,Y749&lt;107),VLOOKUP($W749,日射量と図３!$E$6:$G$34,3,TRUE),IF(AND(107&lt;=Y749,Y749&lt;143),VLOOKUP($W749,日射量と図３!$E$6:$H$34,4,TRUE),VLOOKUP($W749,日射量と図３!$E$6:$I$34,5,TRUE))))))</f>
        <v/>
      </c>
      <c r="AB749" s="4" t="str">
        <f>IF($V749="","",IF(Z749&lt;36,0,IF(AND(36&lt;=Z749,Z749&lt;71),VLOOKUP($W749,日射量と図３!$E$6:$F$34,2,TRUE),IF(AND(71&lt;=Z749,Z749&lt;107),VLOOKUP($W749,日射量と図３!$E$6:$G$34,3,TRUE),IF(AND(107&lt;=Z749,Z749&lt;143),VLOOKUP($W749,日射量と図３!$E$6:$H$34,4,TRUE),VLOOKUP($W749,日射量と図３!$E$6:$I$34,5,TRUE))))))</f>
        <v/>
      </c>
      <c r="AC749" s="382" t="str">
        <f t="shared" si="144"/>
        <v/>
      </c>
      <c r="AD749" s="382" t="str">
        <f t="shared" si="145"/>
        <v/>
      </c>
    </row>
    <row r="750" spans="11:30" ht="13.5" customHeight="1">
      <c r="K750" s="4">
        <f t="shared" si="138"/>
        <v>7</v>
      </c>
      <c r="L750" s="34">
        <v>43283</v>
      </c>
      <c r="M750" s="4">
        <v>32</v>
      </c>
      <c r="N750" s="4">
        <v>3</v>
      </c>
      <c r="O750" s="31">
        <v>8.3333333333333329E-2</v>
      </c>
      <c r="P750" s="35">
        <v>23.78</v>
      </c>
      <c r="Q750" s="36">
        <f t="shared" si="139"/>
        <v>13</v>
      </c>
      <c r="R750" s="4">
        <f t="shared" si="140"/>
        <v>0</v>
      </c>
      <c r="S750" s="31">
        <f t="shared" si="146"/>
        <v>0.19538194444444446</v>
      </c>
      <c r="T750" s="31">
        <f t="shared" si="147"/>
        <v>0.79927083333333337</v>
      </c>
      <c r="U750" s="4">
        <f t="shared" si="141"/>
        <v>0</v>
      </c>
      <c r="V750" s="4" t="str">
        <f t="shared" si="142"/>
        <v/>
      </c>
      <c r="W750" s="18" t="str">
        <f>IF(V750="","",VLOOKUP(L750,日射量と図３!$A$4:$C$368,3,TRUE)*238.85/100)</f>
        <v/>
      </c>
      <c r="X750" s="4" t="str">
        <f t="shared" si="143"/>
        <v/>
      </c>
      <c r="Y750" s="4" t="str">
        <f t="shared" si="148"/>
        <v/>
      </c>
      <c r="Z750" s="4" t="str">
        <f t="shared" si="149"/>
        <v/>
      </c>
      <c r="AA750" s="4" t="str">
        <f>IF($V750="","",IF(Y750&lt;36,0,IF(AND(36&lt;=Y750,Y750&lt;71),VLOOKUP($W750,日射量と図３!$E$6:$F$34,2,TRUE),IF(AND(71&lt;=Y750,Y750&lt;107),VLOOKUP($W750,日射量と図３!$E$6:$G$34,3,TRUE),IF(AND(107&lt;=Y750,Y750&lt;143),VLOOKUP($W750,日射量と図３!$E$6:$H$34,4,TRUE),VLOOKUP($W750,日射量と図３!$E$6:$I$34,5,TRUE))))))</f>
        <v/>
      </c>
      <c r="AB750" s="4" t="str">
        <f>IF($V750="","",IF(Z750&lt;36,0,IF(AND(36&lt;=Z750,Z750&lt;71),VLOOKUP($W750,日射量と図３!$E$6:$F$34,2,TRUE),IF(AND(71&lt;=Z750,Z750&lt;107),VLOOKUP($W750,日射量と図３!$E$6:$G$34,3,TRUE),IF(AND(107&lt;=Z750,Z750&lt;143),VLOOKUP($W750,日射量と図３!$E$6:$H$34,4,TRUE),VLOOKUP($W750,日射量と図３!$E$6:$I$34,5,TRUE))))))</f>
        <v/>
      </c>
      <c r="AC750" s="382" t="str">
        <f t="shared" si="144"/>
        <v/>
      </c>
      <c r="AD750" s="382" t="str">
        <f t="shared" si="145"/>
        <v/>
      </c>
    </row>
    <row r="751" spans="11:30" ht="13.5" customHeight="1">
      <c r="K751" s="4">
        <f t="shared" si="138"/>
        <v>7</v>
      </c>
      <c r="L751" s="34">
        <v>43283</v>
      </c>
      <c r="M751" s="4">
        <v>32</v>
      </c>
      <c r="N751" s="4">
        <v>4</v>
      </c>
      <c r="O751" s="31">
        <v>0.125</v>
      </c>
      <c r="P751" s="35">
        <v>23.12</v>
      </c>
      <c r="Q751" s="36">
        <f t="shared" si="139"/>
        <v>13</v>
      </c>
      <c r="R751" s="4">
        <f t="shared" si="140"/>
        <v>0</v>
      </c>
      <c r="S751" s="31">
        <f t="shared" si="146"/>
        <v>0.19538194444444446</v>
      </c>
      <c r="T751" s="31">
        <f t="shared" si="147"/>
        <v>0.79927083333333337</v>
      </c>
      <c r="U751" s="4">
        <f t="shared" si="141"/>
        <v>0</v>
      </c>
      <c r="V751" s="4" t="str">
        <f t="shared" si="142"/>
        <v/>
      </c>
      <c r="W751" s="18" t="str">
        <f>IF(V751="","",VLOOKUP(L751,日射量と図３!$A$4:$C$368,3,TRUE)*238.85/100)</f>
        <v/>
      </c>
      <c r="X751" s="4" t="str">
        <f t="shared" si="143"/>
        <v/>
      </c>
      <c r="Y751" s="4" t="str">
        <f t="shared" si="148"/>
        <v/>
      </c>
      <c r="Z751" s="4" t="str">
        <f t="shared" si="149"/>
        <v/>
      </c>
      <c r="AA751" s="4" t="str">
        <f>IF($V751="","",IF(Y751&lt;36,0,IF(AND(36&lt;=Y751,Y751&lt;71),VLOOKUP($W751,日射量と図３!$E$6:$F$34,2,TRUE),IF(AND(71&lt;=Y751,Y751&lt;107),VLOOKUP($W751,日射量と図３!$E$6:$G$34,3,TRUE),IF(AND(107&lt;=Y751,Y751&lt;143),VLOOKUP($W751,日射量と図３!$E$6:$H$34,4,TRUE),VLOOKUP($W751,日射量と図３!$E$6:$I$34,5,TRUE))))))</f>
        <v/>
      </c>
      <c r="AB751" s="4" t="str">
        <f>IF($V751="","",IF(Z751&lt;36,0,IF(AND(36&lt;=Z751,Z751&lt;71),VLOOKUP($W751,日射量と図３!$E$6:$F$34,2,TRUE),IF(AND(71&lt;=Z751,Z751&lt;107),VLOOKUP($W751,日射量と図３!$E$6:$G$34,3,TRUE),IF(AND(107&lt;=Z751,Z751&lt;143),VLOOKUP($W751,日射量と図３!$E$6:$H$34,4,TRUE),VLOOKUP($W751,日射量と図３!$E$6:$I$34,5,TRUE))))))</f>
        <v/>
      </c>
      <c r="AC751" s="382" t="str">
        <f t="shared" si="144"/>
        <v/>
      </c>
      <c r="AD751" s="382" t="str">
        <f t="shared" si="145"/>
        <v/>
      </c>
    </row>
    <row r="752" spans="11:30" ht="13.5" customHeight="1">
      <c r="K752" s="4">
        <f t="shared" si="138"/>
        <v>7</v>
      </c>
      <c r="L752" s="34">
        <v>43283</v>
      </c>
      <c r="M752" s="4">
        <v>32</v>
      </c>
      <c r="N752" s="4">
        <v>5</v>
      </c>
      <c r="O752" s="31">
        <v>0.16666666666666666</v>
      </c>
      <c r="P752" s="35">
        <v>23.06</v>
      </c>
      <c r="Q752" s="36">
        <f t="shared" si="139"/>
        <v>15</v>
      </c>
      <c r="R752" s="4">
        <f t="shared" si="140"/>
        <v>0</v>
      </c>
      <c r="S752" s="31">
        <f t="shared" si="146"/>
        <v>0.19538194444444446</v>
      </c>
      <c r="T752" s="31">
        <f t="shared" si="147"/>
        <v>0.79927083333333337</v>
      </c>
      <c r="U752" s="4">
        <f t="shared" si="141"/>
        <v>0</v>
      </c>
      <c r="V752" s="4" t="str">
        <f t="shared" si="142"/>
        <v/>
      </c>
      <c r="W752" s="18" t="str">
        <f>IF(V752="","",VLOOKUP(L752,日射量と図３!$A$4:$C$368,3,TRUE)*238.85/100)</f>
        <v/>
      </c>
      <c r="X752" s="4" t="str">
        <f t="shared" si="143"/>
        <v/>
      </c>
      <c r="Y752" s="4" t="str">
        <f t="shared" si="148"/>
        <v/>
      </c>
      <c r="Z752" s="4" t="str">
        <f t="shared" si="149"/>
        <v/>
      </c>
      <c r="AA752" s="4" t="str">
        <f>IF($V752="","",IF(Y752&lt;36,0,IF(AND(36&lt;=Y752,Y752&lt;71),VLOOKUP($W752,日射量と図３!$E$6:$F$34,2,TRUE),IF(AND(71&lt;=Y752,Y752&lt;107),VLOOKUP($W752,日射量と図３!$E$6:$G$34,3,TRUE),IF(AND(107&lt;=Y752,Y752&lt;143),VLOOKUP($W752,日射量と図３!$E$6:$H$34,4,TRUE),VLOOKUP($W752,日射量と図３!$E$6:$I$34,5,TRUE))))))</f>
        <v/>
      </c>
      <c r="AB752" s="4" t="str">
        <f>IF($V752="","",IF(Z752&lt;36,0,IF(AND(36&lt;=Z752,Z752&lt;71),VLOOKUP($W752,日射量と図３!$E$6:$F$34,2,TRUE),IF(AND(71&lt;=Z752,Z752&lt;107),VLOOKUP($W752,日射量と図３!$E$6:$G$34,3,TRUE),IF(AND(107&lt;=Z752,Z752&lt;143),VLOOKUP($W752,日射量と図３!$E$6:$H$34,4,TRUE),VLOOKUP($W752,日射量と図３!$E$6:$I$34,5,TRUE))))))</f>
        <v/>
      </c>
      <c r="AC752" s="382" t="str">
        <f t="shared" si="144"/>
        <v/>
      </c>
      <c r="AD752" s="382" t="str">
        <f t="shared" si="145"/>
        <v/>
      </c>
    </row>
    <row r="753" spans="11:30" ht="13.5" customHeight="1">
      <c r="K753" s="4">
        <f t="shared" si="138"/>
        <v>7</v>
      </c>
      <c r="L753" s="34">
        <v>43283</v>
      </c>
      <c r="M753" s="4">
        <v>32</v>
      </c>
      <c r="N753" s="4">
        <v>6</v>
      </c>
      <c r="O753" s="31">
        <v>0.20833333333333334</v>
      </c>
      <c r="P753" s="35">
        <v>22.869999999999997</v>
      </c>
      <c r="Q753" s="36">
        <f t="shared" si="139"/>
        <v>15</v>
      </c>
      <c r="R753" s="4">
        <f t="shared" si="140"/>
        <v>0</v>
      </c>
      <c r="S753" s="31">
        <f t="shared" si="146"/>
        <v>0.19538194444444446</v>
      </c>
      <c r="T753" s="31">
        <f t="shared" si="147"/>
        <v>0.79927083333333337</v>
      </c>
      <c r="U753" s="4">
        <f t="shared" si="141"/>
        <v>0</v>
      </c>
      <c r="V753" s="4" t="str">
        <f t="shared" si="142"/>
        <v/>
      </c>
      <c r="W753" s="18" t="str">
        <f>IF(V753="","",VLOOKUP(L753,日射量と図３!$A$4:$C$368,3,TRUE)*238.85/100)</f>
        <v/>
      </c>
      <c r="X753" s="4" t="str">
        <f t="shared" si="143"/>
        <v/>
      </c>
      <c r="Y753" s="4" t="str">
        <f t="shared" si="148"/>
        <v/>
      </c>
      <c r="Z753" s="4" t="str">
        <f t="shared" si="149"/>
        <v/>
      </c>
      <c r="AA753" s="4" t="str">
        <f>IF($V753="","",IF(Y753&lt;36,0,IF(AND(36&lt;=Y753,Y753&lt;71),VLOOKUP($W753,日射量と図３!$E$6:$F$34,2,TRUE),IF(AND(71&lt;=Y753,Y753&lt;107),VLOOKUP($W753,日射量と図３!$E$6:$G$34,3,TRUE),IF(AND(107&lt;=Y753,Y753&lt;143),VLOOKUP($W753,日射量と図３!$E$6:$H$34,4,TRUE),VLOOKUP($W753,日射量と図３!$E$6:$I$34,5,TRUE))))))</f>
        <v/>
      </c>
      <c r="AB753" s="4" t="str">
        <f>IF($V753="","",IF(Z753&lt;36,0,IF(AND(36&lt;=Z753,Z753&lt;71),VLOOKUP($W753,日射量と図３!$E$6:$F$34,2,TRUE),IF(AND(71&lt;=Z753,Z753&lt;107),VLOOKUP($W753,日射量と図３!$E$6:$G$34,3,TRUE),IF(AND(107&lt;=Z753,Z753&lt;143),VLOOKUP($W753,日射量と図３!$E$6:$H$34,4,TRUE),VLOOKUP($W753,日射量と図３!$E$6:$I$34,5,TRUE))))))</f>
        <v/>
      </c>
      <c r="AC753" s="382" t="str">
        <f t="shared" si="144"/>
        <v/>
      </c>
      <c r="AD753" s="382" t="str">
        <f t="shared" si="145"/>
        <v/>
      </c>
    </row>
    <row r="754" spans="11:30" ht="13.5" customHeight="1">
      <c r="K754" s="4">
        <f t="shared" si="138"/>
        <v>7</v>
      </c>
      <c r="L754" s="34">
        <v>43283</v>
      </c>
      <c r="M754" s="4">
        <v>32</v>
      </c>
      <c r="N754" s="4">
        <v>7</v>
      </c>
      <c r="O754" s="31">
        <v>0.25</v>
      </c>
      <c r="P754" s="35">
        <v>23.259999999999998</v>
      </c>
      <c r="Q754" s="36">
        <f t="shared" si="139"/>
        <v>15</v>
      </c>
      <c r="R754" s="4">
        <f t="shared" si="140"/>
        <v>0</v>
      </c>
      <c r="S754" s="31">
        <f t="shared" si="146"/>
        <v>0.19538194444444446</v>
      </c>
      <c r="T754" s="31">
        <f t="shared" si="147"/>
        <v>0.79927083333333337</v>
      </c>
      <c r="U754" s="4">
        <f t="shared" si="141"/>
        <v>0</v>
      </c>
      <c r="V754" s="4" t="str">
        <f t="shared" si="142"/>
        <v/>
      </c>
      <c r="W754" s="18" t="str">
        <f>IF(V754="","",VLOOKUP(L754,日射量と図３!$A$4:$C$368,3,TRUE)*238.85/100)</f>
        <v/>
      </c>
      <c r="X754" s="4" t="str">
        <f t="shared" si="143"/>
        <v/>
      </c>
      <c r="Y754" s="4" t="str">
        <f t="shared" si="148"/>
        <v/>
      </c>
      <c r="Z754" s="4" t="str">
        <f t="shared" si="149"/>
        <v/>
      </c>
      <c r="AA754" s="4" t="str">
        <f>IF($V754="","",IF(Y754&lt;36,0,IF(AND(36&lt;=Y754,Y754&lt;71),VLOOKUP($W754,日射量と図３!$E$6:$F$34,2,TRUE),IF(AND(71&lt;=Y754,Y754&lt;107),VLOOKUP($W754,日射量と図３!$E$6:$G$34,3,TRUE),IF(AND(107&lt;=Y754,Y754&lt;143),VLOOKUP($W754,日射量と図３!$E$6:$H$34,4,TRUE),VLOOKUP($W754,日射量と図３!$E$6:$I$34,5,TRUE))))))</f>
        <v/>
      </c>
      <c r="AB754" s="4" t="str">
        <f>IF($V754="","",IF(Z754&lt;36,0,IF(AND(36&lt;=Z754,Z754&lt;71),VLOOKUP($W754,日射量と図３!$E$6:$F$34,2,TRUE),IF(AND(71&lt;=Z754,Z754&lt;107),VLOOKUP($W754,日射量と図３!$E$6:$G$34,3,TRUE),IF(AND(107&lt;=Z754,Z754&lt;143),VLOOKUP($W754,日射量と図３!$E$6:$H$34,4,TRUE),VLOOKUP($W754,日射量と図３!$E$6:$I$34,5,TRUE))))))</f>
        <v/>
      </c>
      <c r="AC754" s="382" t="str">
        <f t="shared" si="144"/>
        <v/>
      </c>
      <c r="AD754" s="382" t="str">
        <f t="shared" si="145"/>
        <v/>
      </c>
    </row>
    <row r="755" spans="11:30" ht="13.5" customHeight="1">
      <c r="K755" s="4">
        <f t="shared" si="138"/>
        <v>7</v>
      </c>
      <c r="L755" s="34">
        <v>43283</v>
      </c>
      <c r="M755" s="4">
        <v>32</v>
      </c>
      <c r="N755" s="4">
        <v>8</v>
      </c>
      <c r="O755" s="31">
        <v>0.29166666666666669</v>
      </c>
      <c r="P755" s="35">
        <v>24.259999999999998</v>
      </c>
      <c r="Q755" s="36">
        <f t="shared" si="139"/>
        <v>12</v>
      </c>
      <c r="R755" s="4">
        <f t="shared" si="140"/>
        <v>0</v>
      </c>
      <c r="S755" s="31">
        <f t="shared" si="146"/>
        <v>0.19538194444444446</v>
      </c>
      <c r="T755" s="31">
        <f t="shared" si="147"/>
        <v>0.79927083333333337</v>
      </c>
      <c r="U755" s="4">
        <f t="shared" si="141"/>
        <v>0</v>
      </c>
      <c r="V755" s="4" t="str">
        <f t="shared" si="142"/>
        <v/>
      </c>
      <c r="W755" s="18" t="str">
        <f>IF(V755="","",VLOOKUP(L755,日射量と図３!$A$4:$C$368,3,TRUE)*238.85/100)</f>
        <v/>
      </c>
      <c r="X755" s="4" t="str">
        <f t="shared" si="143"/>
        <v/>
      </c>
      <c r="Y755" s="4" t="str">
        <f t="shared" si="148"/>
        <v/>
      </c>
      <c r="Z755" s="4" t="str">
        <f t="shared" si="149"/>
        <v/>
      </c>
      <c r="AA755" s="4" t="str">
        <f>IF($V755="","",IF(Y755&lt;36,0,IF(AND(36&lt;=Y755,Y755&lt;71),VLOOKUP($W755,日射量と図３!$E$6:$F$34,2,TRUE),IF(AND(71&lt;=Y755,Y755&lt;107),VLOOKUP($W755,日射量と図３!$E$6:$G$34,3,TRUE),IF(AND(107&lt;=Y755,Y755&lt;143),VLOOKUP($W755,日射量と図３!$E$6:$H$34,4,TRUE),VLOOKUP($W755,日射量と図３!$E$6:$I$34,5,TRUE))))))</f>
        <v/>
      </c>
      <c r="AB755" s="4" t="str">
        <f>IF($V755="","",IF(Z755&lt;36,0,IF(AND(36&lt;=Z755,Z755&lt;71),VLOOKUP($W755,日射量と図３!$E$6:$F$34,2,TRUE),IF(AND(71&lt;=Z755,Z755&lt;107),VLOOKUP($W755,日射量と図３!$E$6:$G$34,3,TRUE),IF(AND(107&lt;=Z755,Z755&lt;143),VLOOKUP($W755,日射量と図３!$E$6:$H$34,4,TRUE),VLOOKUP($W755,日射量と図３!$E$6:$I$34,5,TRUE))))))</f>
        <v/>
      </c>
      <c r="AC755" s="382" t="str">
        <f t="shared" si="144"/>
        <v/>
      </c>
      <c r="AD755" s="382" t="str">
        <f t="shared" si="145"/>
        <v/>
      </c>
    </row>
    <row r="756" spans="11:30" ht="13.5" customHeight="1">
      <c r="K756" s="4">
        <f t="shared" si="138"/>
        <v>7</v>
      </c>
      <c r="L756" s="34">
        <v>43283</v>
      </c>
      <c r="M756" s="4">
        <v>32</v>
      </c>
      <c r="N756" s="4">
        <v>9</v>
      </c>
      <c r="O756" s="31">
        <v>0.33333333333333331</v>
      </c>
      <c r="P756" s="35">
        <v>25.639999999999997</v>
      </c>
      <c r="Q756" s="36">
        <f t="shared" si="139"/>
        <v>12</v>
      </c>
      <c r="R756" s="4">
        <f t="shared" si="140"/>
        <v>0</v>
      </c>
      <c r="S756" s="31">
        <f t="shared" si="146"/>
        <v>0.19538194444444446</v>
      </c>
      <c r="T756" s="31">
        <f t="shared" si="147"/>
        <v>0.79927083333333337</v>
      </c>
      <c r="U756" s="4">
        <f t="shared" si="141"/>
        <v>0</v>
      </c>
      <c r="V756" s="4" t="str">
        <f t="shared" si="142"/>
        <v/>
      </c>
      <c r="W756" s="18" t="str">
        <f>IF(V756="","",VLOOKUP(L756,日射量と図３!$A$4:$C$368,3,TRUE)*238.85/100)</f>
        <v/>
      </c>
      <c r="X756" s="4" t="str">
        <f t="shared" si="143"/>
        <v/>
      </c>
      <c r="Y756" s="4" t="str">
        <f t="shared" si="148"/>
        <v/>
      </c>
      <c r="Z756" s="4" t="str">
        <f t="shared" si="149"/>
        <v/>
      </c>
      <c r="AA756" s="4" t="str">
        <f>IF($V756="","",IF(Y756&lt;36,0,IF(AND(36&lt;=Y756,Y756&lt;71),VLOOKUP($W756,日射量と図３!$E$6:$F$34,2,TRUE),IF(AND(71&lt;=Y756,Y756&lt;107),VLOOKUP($W756,日射量と図３!$E$6:$G$34,3,TRUE),IF(AND(107&lt;=Y756,Y756&lt;143),VLOOKUP($W756,日射量と図３!$E$6:$H$34,4,TRUE),VLOOKUP($W756,日射量と図３!$E$6:$I$34,5,TRUE))))))</f>
        <v/>
      </c>
      <c r="AB756" s="4" t="str">
        <f>IF($V756="","",IF(Z756&lt;36,0,IF(AND(36&lt;=Z756,Z756&lt;71),VLOOKUP($W756,日射量と図３!$E$6:$F$34,2,TRUE),IF(AND(71&lt;=Z756,Z756&lt;107),VLOOKUP($W756,日射量と図３!$E$6:$G$34,3,TRUE),IF(AND(107&lt;=Z756,Z756&lt;143),VLOOKUP($W756,日射量と図３!$E$6:$H$34,4,TRUE),VLOOKUP($W756,日射量と図３!$E$6:$I$34,5,TRUE))))))</f>
        <v/>
      </c>
      <c r="AC756" s="382" t="str">
        <f t="shared" si="144"/>
        <v/>
      </c>
      <c r="AD756" s="382" t="str">
        <f t="shared" si="145"/>
        <v/>
      </c>
    </row>
    <row r="757" spans="11:30" ht="13.5" customHeight="1">
      <c r="K757" s="4">
        <f t="shared" si="138"/>
        <v>7</v>
      </c>
      <c r="L757" s="34">
        <v>43283</v>
      </c>
      <c r="M757" s="4">
        <v>32</v>
      </c>
      <c r="N757" s="4">
        <v>10</v>
      </c>
      <c r="O757" s="31">
        <v>0.375</v>
      </c>
      <c r="P757" s="35">
        <v>26.75</v>
      </c>
      <c r="Q757" s="36">
        <f t="shared" si="139"/>
        <v>12</v>
      </c>
      <c r="R757" s="4">
        <f t="shared" si="140"/>
        <v>0</v>
      </c>
      <c r="S757" s="31">
        <f t="shared" si="146"/>
        <v>0.19538194444444446</v>
      </c>
      <c r="T757" s="31">
        <f t="shared" si="147"/>
        <v>0.79927083333333337</v>
      </c>
      <c r="U757" s="4">
        <f t="shared" si="141"/>
        <v>0</v>
      </c>
      <c r="V757" s="4" t="str">
        <f t="shared" si="142"/>
        <v/>
      </c>
      <c r="W757" s="18" t="str">
        <f>IF(V757="","",VLOOKUP(L757,日射量と図３!$A$4:$C$368,3,TRUE)*238.85/100)</f>
        <v/>
      </c>
      <c r="X757" s="4" t="str">
        <f t="shared" si="143"/>
        <v/>
      </c>
      <c r="Y757" s="4" t="str">
        <f t="shared" si="148"/>
        <v/>
      </c>
      <c r="Z757" s="4" t="str">
        <f t="shared" si="149"/>
        <v/>
      </c>
      <c r="AA757" s="4" t="str">
        <f>IF($V757="","",IF(Y757&lt;36,0,IF(AND(36&lt;=Y757,Y757&lt;71),VLOOKUP($W757,日射量と図３!$E$6:$F$34,2,TRUE),IF(AND(71&lt;=Y757,Y757&lt;107),VLOOKUP($W757,日射量と図３!$E$6:$G$34,3,TRUE),IF(AND(107&lt;=Y757,Y757&lt;143),VLOOKUP($W757,日射量と図３!$E$6:$H$34,4,TRUE),VLOOKUP($W757,日射量と図３!$E$6:$I$34,5,TRUE))))))</f>
        <v/>
      </c>
      <c r="AB757" s="4" t="str">
        <f>IF($V757="","",IF(Z757&lt;36,0,IF(AND(36&lt;=Z757,Z757&lt;71),VLOOKUP($W757,日射量と図３!$E$6:$F$34,2,TRUE),IF(AND(71&lt;=Z757,Z757&lt;107),VLOOKUP($W757,日射量と図３!$E$6:$G$34,3,TRUE),IF(AND(107&lt;=Z757,Z757&lt;143),VLOOKUP($W757,日射量と図３!$E$6:$H$34,4,TRUE),VLOOKUP($W757,日射量と図３!$E$6:$I$34,5,TRUE))))))</f>
        <v/>
      </c>
      <c r="AC757" s="382" t="str">
        <f t="shared" si="144"/>
        <v/>
      </c>
      <c r="AD757" s="382" t="str">
        <f t="shared" si="145"/>
        <v/>
      </c>
    </row>
    <row r="758" spans="11:30" ht="13.5" customHeight="1">
      <c r="K758" s="4">
        <f t="shared" si="138"/>
        <v>7</v>
      </c>
      <c r="L758" s="34">
        <v>43283</v>
      </c>
      <c r="M758" s="4">
        <v>32</v>
      </c>
      <c r="N758" s="4">
        <v>11</v>
      </c>
      <c r="O758" s="31">
        <v>0.41666666666666669</v>
      </c>
      <c r="P758" s="35">
        <v>27.8</v>
      </c>
      <c r="Q758" s="36">
        <f t="shared" si="139"/>
        <v>12</v>
      </c>
      <c r="R758" s="4">
        <f t="shared" si="140"/>
        <v>0</v>
      </c>
      <c r="S758" s="31">
        <f t="shared" si="146"/>
        <v>0.19538194444444446</v>
      </c>
      <c r="T758" s="31">
        <f t="shared" si="147"/>
        <v>0.79927083333333337</v>
      </c>
      <c r="U758" s="4">
        <f t="shared" si="141"/>
        <v>0</v>
      </c>
      <c r="V758" s="4" t="str">
        <f t="shared" si="142"/>
        <v/>
      </c>
      <c r="W758" s="18" t="str">
        <f>IF(V758="","",VLOOKUP(L758,日射量と図３!$A$4:$C$368,3,TRUE)*238.85/100)</f>
        <v/>
      </c>
      <c r="X758" s="4" t="str">
        <f t="shared" si="143"/>
        <v/>
      </c>
      <c r="Y758" s="4" t="str">
        <f t="shared" si="148"/>
        <v/>
      </c>
      <c r="Z758" s="4" t="str">
        <f t="shared" si="149"/>
        <v/>
      </c>
      <c r="AA758" s="4" t="str">
        <f>IF($V758="","",IF(Y758&lt;36,0,IF(AND(36&lt;=Y758,Y758&lt;71),VLOOKUP($W758,日射量と図３!$E$6:$F$34,2,TRUE),IF(AND(71&lt;=Y758,Y758&lt;107),VLOOKUP($W758,日射量と図３!$E$6:$G$34,3,TRUE),IF(AND(107&lt;=Y758,Y758&lt;143),VLOOKUP($W758,日射量と図３!$E$6:$H$34,4,TRUE),VLOOKUP($W758,日射量と図３!$E$6:$I$34,5,TRUE))))))</f>
        <v/>
      </c>
      <c r="AB758" s="4" t="str">
        <f>IF($V758="","",IF(Z758&lt;36,0,IF(AND(36&lt;=Z758,Z758&lt;71),VLOOKUP($W758,日射量と図３!$E$6:$F$34,2,TRUE),IF(AND(71&lt;=Z758,Z758&lt;107),VLOOKUP($W758,日射量と図３!$E$6:$G$34,3,TRUE),IF(AND(107&lt;=Z758,Z758&lt;143),VLOOKUP($W758,日射量と図３!$E$6:$H$34,4,TRUE),VLOOKUP($W758,日射量と図３!$E$6:$I$34,5,TRUE))))))</f>
        <v/>
      </c>
      <c r="AC758" s="382" t="str">
        <f t="shared" si="144"/>
        <v/>
      </c>
      <c r="AD758" s="382" t="str">
        <f t="shared" si="145"/>
        <v/>
      </c>
    </row>
    <row r="759" spans="11:30" ht="13.5" customHeight="1">
      <c r="K759" s="4">
        <f t="shared" si="138"/>
        <v>7</v>
      </c>
      <c r="L759" s="34">
        <v>43283</v>
      </c>
      <c r="M759" s="4">
        <v>32</v>
      </c>
      <c r="N759" s="4">
        <v>12</v>
      </c>
      <c r="O759" s="31">
        <v>0.45833333333333331</v>
      </c>
      <c r="P759" s="35">
        <v>28.53</v>
      </c>
      <c r="Q759" s="36">
        <f t="shared" si="139"/>
        <v>12</v>
      </c>
      <c r="R759" s="4">
        <f t="shared" si="140"/>
        <v>0</v>
      </c>
      <c r="S759" s="31">
        <f t="shared" si="146"/>
        <v>0.19538194444444446</v>
      </c>
      <c r="T759" s="31">
        <f t="shared" si="147"/>
        <v>0.79927083333333337</v>
      </c>
      <c r="U759" s="4">
        <f t="shared" si="141"/>
        <v>0</v>
      </c>
      <c r="V759" s="4" t="str">
        <f t="shared" si="142"/>
        <v/>
      </c>
      <c r="W759" s="18" t="str">
        <f>IF(V759="","",VLOOKUP(L759,日射量と図３!$A$4:$C$368,3,TRUE)*238.85/100)</f>
        <v/>
      </c>
      <c r="X759" s="4" t="str">
        <f t="shared" si="143"/>
        <v/>
      </c>
      <c r="Y759" s="4" t="str">
        <f t="shared" si="148"/>
        <v/>
      </c>
      <c r="Z759" s="4" t="str">
        <f t="shared" si="149"/>
        <v/>
      </c>
      <c r="AA759" s="4" t="str">
        <f>IF($V759="","",IF(Y759&lt;36,0,IF(AND(36&lt;=Y759,Y759&lt;71),VLOOKUP($W759,日射量と図３!$E$6:$F$34,2,TRUE),IF(AND(71&lt;=Y759,Y759&lt;107),VLOOKUP($W759,日射量と図３!$E$6:$G$34,3,TRUE),IF(AND(107&lt;=Y759,Y759&lt;143),VLOOKUP($W759,日射量と図３!$E$6:$H$34,4,TRUE),VLOOKUP($W759,日射量と図３!$E$6:$I$34,5,TRUE))))))</f>
        <v/>
      </c>
      <c r="AB759" s="4" t="str">
        <f>IF($V759="","",IF(Z759&lt;36,0,IF(AND(36&lt;=Z759,Z759&lt;71),VLOOKUP($W759,日射量と図３!$E$6:$F$34,2,TRUE),IF(AND(71&lt;=Z759,Z759&lt;107),VLOOKUP($W759,日射量と図３!$E$6:$G$34,3,TRUE),IF(AND(107&lt;=Z759,Z759&lt;143),VLOOKUP($W759,日射量と図３!$E$6:$H$34,4,TRUE),VLOOKUP($W759,日射量と図３!$E$6:$I$34,5,TRUE))))))</f>
        <v/>
      </c>
      <c r="AC759" s="382" t="str">
        <f t="shared" si="144"/>
        <v/>
      </c>
      <c r="AD759" s="382" t="str">
        <f t="shared" si="145"/>
        <v/>
      </c>
    </row>
    <row r="760" spans="11:30" ht="13.5" customHeight="1">
      <c r="K760" s="4">
        <f t="shared" si="138"/>
        <v>7</v>
      </c>
      <c r="L760" s="34">
        <v>43283</v>
      </c>
      <c r="M760" s="4">
        <v>32</v>
      </c>
      <c r="N760" s="4">
        <v>13</v>
      </c>
      <c r="O760" s="31">
        <v>0.5</v>
      </c>
      <c r="P760" s="35">
        <v>29.4</v>
      </c>
      <c r="Q760" s="36">
        <f t="shared" si="139"/>
        <v>12</v>
      </c>
      <c r="R760" s="4">
        <f t="shared" si="140"/>
        <v>0</v>
      </c>
      <c r="S760" s="31">
        <f t="shared" si="146"/>
        <v>0.19538194444444446</v>
      </c>
      <c r="T760" s="31">
        <f t="shared" si="147"/>
        <v>0.79927083333333337</v>
      </c>
      <c r="U760" s="4">
        <f t="shared" si="141"/>
        <v>0</v>
      </c>
      <c r="V760" s="4" t="str">
        <f t="shared" si="142"/>
        <v/>
      </c>
      <c r="W760" s="18" t="str">
        <f>IF(V760="","",VLOOKUP(L760,日射量と図３!$A$4:$C$368,3,TRUE)*238.85/100)</f>
        <v/>
      </c>
      <c r="X760" s="4" t="str">
        <f t="shared" si="143"/>
        <v/>
      </c>
      <c r="Y760" s="4" t="str">
        <f t="shared" si="148"/>
        <v/>
      </c>
      <c r="Z760" s="4" t="str">
        <f t="shared" si="149"/>
        <v/>
      </c>
      <c r="AA760" s="4" t="str">
        <f>IF($V760="","",IF(Y760&lt;36,0,IF(AND(36&lt;=Y760,Y760&lt;71),VLOOKUP($W760,日射量と図３!$E$6:$F$34,2,TRUE),IF(AND(71&lt;=Y760,Y760&lt;107),VLOOKUP($W760,日射量と図３!$E$6:$G$34,3,TRUE),IF(AND(107&lt;=Y760,Y760&lt;143),VLOOKUP($W760,日射量と図３!$E$6:$H$34,4,TRUE),VLOOKUP($W760,日射量と図３!$E$6:$I$34,5,TRUE))))))</f>
        <v/>
      </c>
      <c r="AB760" s="4" t="str">
        <f>IF($V760="","",IF(Z760&lt;36,0,IF(AND(36&lt;=Z760,Z760&lt;71),VLOOKUP($W760,日射量と図３!$E$6:$F$34,2,TRUE),IF(AND(71&lt;=Z760,Z760&lt;107),VLOOKUP($W760,日射量と図３!$E$6:$G$34,3,TRUE),IF(AND(107&lt;=Z760,Z760&lt;143),VLOOKUP($W760,日射量と図３!$E$6:$H$34,4,TRUE),VLOOKUP($W760,日射量と図３!$E$6:$I$34,5,TRUE))))))</f>
        <v/>
      </c>
      <c r="AC760" s="382" t="str">
        <f t="shared" si="144"/>
        <v/>
      </c>
      <c r="AD760" s="382" t="str">
        <f t="shared" si="145"/>
        <v/>
      </c>
    </row>
    <row r="761" spans="11:30" ht="13.5" customHeight="1">
      <c r="K761" s="4">
        <f t="shared" si="138"/>
        <v>7</v>
      </c>
      <c r="L761" s="34">
        <v>43283</v>
      </c>
      <c r="M761" s="4">
        <v>32</v>
      </c>
      <c r="N761" s="4">
        <v>14</v>
      </c>
      <c r="O761" s="31">
        <v>0.54166666666666663</v>
      </c>
      <c r="P761" s="35">
        <v>29.79</v>
      </c>
      <c r="Q761" s="36">
        <f t="shared" si="139"/>
        <v>12</v>
      </c>
      <c r="R761" s="4">
        <f t="shared" si="140"/>
        <v>0</v>
      </c>
      <c r="S761" s="31">
        <f t="shared" si="146"/>
        <v>0.19538194444444446</v>
      </c>
      <c r="T761" s="31">
        <f t="shared" si="147"/>
        <v>0.79927083333333337</v>
      </c>
      <c r="U761" s="4">
        <f t="shared" si="141"/>
        <v>0</v>
      </c>
      <c r="V761" s="4" t="str">
        <f t="shared" si="142"/>
        <v/>
      </c>
      <c r="W761" s="18" t="str">
        <f>IF(V761="","",VLOOKUP(L761,日射量と図３!$A$4:$C$368,3,TRUE)*238.85/100)</f>
        <v/>
      </c>
      <c r="X761" s="4" t="str">
        <f t="shared" si="143"/>
        <v/>
      </c>
      <c r="Y761" s="4" t="str">
        <f t="shared" si="148"/>
        <v/>
      </c>
      <c r="Z761" s="4" t="str">
        <f t="shared" si="149"/>
        <v/>
      </c>
      <c r="AA761" s="4" t="str">
        <f>IF($V761="","",IF(Y761&lt;36,0,IF(AND(36&lt;=Y761,Y761&lt;71),VLOOKUP($W761,日射量と図３!$E$6:$F$34,2,TRUE),IF(AND(71&lt;=Y761,Y761&lt;107),VLOOKUP($W761,日射量と図３!$E$6:$G$34,3,TRUE),IF(AND(107&lt;=Y761,Y761&lt;143),VLOOKUP($W761,日射量と図３!$E$6:$H$34,4,TRUE),VLOOKUP($W761,日射量と図３!$E$6:$I$34,5,TRUE))))))</f>
        <v/>
      </c>
      <c r="AB761" s="4" t="str">
        <f>IF($V761="","",IF(Z761&lt;36,0,IF(AND(36&lt;=Z761,Z761&lt;71),VLOOKUP($W761,日射量と図３!$E$6:$F$34,2,TRUE),IF(AND(71&lt;=Z761,Z761&lt;107),VLOOKUP($W761,日射量と図３!$E$6:$G$34,3,TRUE),IF(AND(107&lt;=Z761,Z761&lt;143),VLOOKUP($W761,日射量と図３!$E$6:$H$34,4,TRUE),VLOOKUP($W761,日射量と図３!$E$6:$I$34,5,TRUE))))))</f>
        <v/>
      </c>
      <c r="AC761" s="382" t="str">
        <f t="shared" si="144"/>
        <v/>
      </c>
      <c r="AD761" s="382" t="str">
        <f t="shared" si="145"/>
        <v/>
      </c>
    </row>
    <row r="762" spans="11:30" ht="13.5" customHeight="1">
      <c r="K762" s="4">
        <f t="shared" si="138"/>
        <v>7</v>
      </c>
      <c r="L762" s="34">
        <v>43283</v>
      </c>
      <c r="M762" s="4">
        <v>32</v>
      </c>
      <c r="N762" s="4">
        <v>15</v>
      </c>
      <c r="O762" s="31">
        <v>0.58333333333333337</v>
      </c>
      <c r="P762" s="35">
        <v>30.419999999999998</v>
      </c>
      <c r="Q762" s="36">
        <f t="shared" si="139"/>
        <v>12</v>
      </c>
      <c r="R762" s="4">
        <f t="shared" si="140"/>
        <v>0</v>
      </c>
      <c r="S762" s="31">
        <f t="shared" si="146"/>
        <v>0.19538194444444446</v>
      </c>
      <c r="T762" s="31">
        <f t="shared" si="147"/>
        <v>0.79927083333333337</v>
      </c>
      <c r="U762" s="4">
        <f t="shared" si="141"/>
        <v>0</v>
      </c>
      <c r="V762" s="4" t="str">
        <f t="shared" si="142"/>
        <v/>
      </c>
      <c r="W762" s="18" t="str">
        <f>IF(V762="","",VLOOKUP(L762,日射量と図３!$A$4:$C$368,3,TRUE)*238.85/100)</f>
        <v/>
      </c>
      <c r="X762" s="4" t="str">
        <f t="shared" si="143"/>
        <v/>
      </c>
      <c r="Y762" s="4" t="str">
        <f t="shared" si="148"/>
        <v/>
      </c>
      <c r="Z762" s="4" t="str">
        <f t="shared" si="149"/>
        <v/>
      </c>
      <c r="AA762" s="4" t="str">
        <f>IF($V762="","",IF(Y762&lt;36,0,IF(AND(36&lt;=Y762,Y762&lt;71),VLOOKUP($W762,日射量と図３!$E$6:$F$34,2,TRUE),IF(AND(71&lt;=Y762,Y762&lt;107),VLOOKUP($W762,日射量と図３!$E$6:$G$34,3,TRUE),IF(AND(107&lt;=Y762,Y762&lt;143),VLOOKUP($W762,日射量と図３!$E$6:$H$34,4,TRUE),VLOOKUP($W762,日射量と図３!$E$6:$I$34,5,TRUE))))))</f>
        <v/>
      </c>
      <c r="AB762" s="4" t="str">
        <f>IF($V762="","",IF(Z762&lt;36,0,IF(AND(36&lt;=Z762,Z762&lt;71),VLOOKUP($W762,日射量と図３!$E$6:$F$34,2,TRUE),IF(AND(71&lt;=Z762,Z762&lt;107),VLOOKUP($W762,日射量と図３!$E$6:$G$34,3,TRUE),IF(AND(107&lt;=Z762,Z762&lt;143),VLOOKUP($W762,日射量と図３!$E$6:$H$34,4,TRUE),VLOOKUP($W762,日射量と図３!$E$6:$I$34,5,TRUE))))))</f>
        <v/>
      </c>
      <c r="AC762" s="382" t="str">
        <f t="shared" si="144"/>
        <v/>
      </c>
      <c r="AD762" s="382" t="str">
        <f t="shared" si="145"/>
        <v/>
      </c>
    </row>
    <row r="763" spans="11:30" ht="13.5" customHeight="1">
      <c r="K763" s="4">
        <f t="shared" si="138"/>
        <v>7</v>
      </c>
      <c r="L763" s="34">
        <v>43283</v>
      </c>
      <c r="M763" s="4">
        <v>32</v>
      </c>
      <c r="N763" s="4">
        <v>16</v>
      </c>
      <c r="O763" s="31">
        <v>0.625</v>
      </c>
      <c r="P763" s="35">
        <v>30.25</v>
      </c>
      <c r="Q763" s="36">
        <f t="shared" si="139"/>
        <v>16</v>
      </c>
      <c r="R763" s="4">
        <f t="shared" si="140"/>
        <v>0</v>
      </c>
      <c r="S763" s="31">
        <f t="shared" si="146"/>
        <v>0.19538194444444446</v>
      </c>
      <c r="T763" s="31">
        <f t="shared" si="147"/>
        <v>0.79927083333333337</v>
      </c>
      <c r="U763" s="4">
        <f t="shared" si="141"/>
        <v>0</v>
      </c>
      <c r="V763" s="4" t="str">
        <f t="shared" si="142"/>
        <v/>
      </c>
      <c r="W763" s="18" t="str">
        <f>IF(V763="","",VLOOKUP(L763,日射量と図３!$A$4:$C$368,3,TRUE)*238.85/100)</f>
        <v/>
      </c>
      <c r="X763" s="4" t="str">
        <f t="shared" si="143"/>
        <v/>
      </c>
      <c r="Y763" s="4" t="str">
        <f t="shared" si="148"/>
        <v/>
      </c>
      <c r="Z763" s="4" t="str">
        <f t="shared" si="149"/>
        <v/>
      </c>
      <c r="AA763" s="4" t="str">
        <f>IF($V763="","",IF(Y763&lt;36,0,IF(AND(36&lt;=Y763,Y763&lt;71),VLOOKUP($W763,日射量と図３!$E$6:$F$34,2,TRUE),IF(AND(71&lt;=Y763,Y763&lt;107),VLOOKUP($W763,日射量と図３!$E$6:$G$34,3,TRUE),IF(AND(107&lt;=Y763,Y763&lt;143),VLOOKUP($W763,日射量と図３!$E$6:$H$34,4,TRUE),VLOOKUP($W763,日射量と図３!$E$6:$I$34,5,TRUE))))))</f>
        <v/>
      </c>
      <c r="AB763" s="4" t="str">
        <f>IF($V763="","",IF(Z763&lt;36,0,IF(AND(36&lt;=Z763,Z763&lt;71),VLOOKUP($W763,日射量と図３!$E$6:$F$34,2,TRUE),IF(AND(71&lt;=Z763,Z763&lt;107),VLOOKUP($W763,日射量と図３!$E$6:$G$34,3,TRUE),IF(AND(107&lt;=Z763,Z763&lt;143),VLOOKUP($W763,日射量と図３!$E$6:$H$34,4,TRUE),VLOOKUP($W763,日射量と図３!$E$6:$I$34,5,TRUE))))))</f>
        <v/>
      </c>
      <c r="AC763" s="382" t="str">
        <f t="shared" si="144"/>
        <v/>
      </c>
      <c r="AD763" s="382" t="str">
        <f t="shared" si="145"/>
        <v/>
      </c>
    </row>
    <row r="764" spans="11:30" ht="13.5" customHeight="1">
      <c r="K764" s="4">
        <f t="shared" si="138"/>
        <v>7</v>
      </c>
      <c r="L764" s="34">
        <v>43283</v>
      </c>
      <c r="M764" s="4">
        <v>32</v>
      </c>
      <c r="N764" s="4">
        <v>17</v>
      </c>
      <c r="O764" s="31">
        <v>0.66666666666666663</v>
      </c>
      <c r="P764" s="35">
        <v>29.250000000000007</v>
      </c>
      <c r="Q764" s="36">
        <f t="shared" si="139"/>
        <v>16</v>
      </c>
      <c r="R764" s="4">
        <f t="shared" si="140"/>
        <v>0</v>
      </c>
      <c r="S764" s="31">
        <f t="shared" si="146"/>
        <v>0.19538194444444446</v>
      </c>
      <c r="T764" s="31">
        <f t="shared" si="147"/>
        <v>0.79927083333333337</v>
      </c>
      <c r="U764" s="4">
        <f t="shared" si="141"/>
        <v>0</v>
      </c>
      <c r="V764" s="4" t="str">
        <f t="shared" si="142"/>
        <v/>
      </c>
      <c r="W764" s="18" t="str">
        <f>IF(V764="","",VLOOKUP(L764,日射量と図３!$A$4:$C$368,3,TRUE)*238.85/100)</f>
        <v/>
      </c>
      <c r="X764" s="4" t="str">
        <f t="shared" si="143"/>
        <v/>
      </c>
      <c r="Y764" s="4" t="str">
        <f t="shared" si="148"/>
        <v/>
      </c>
      <c r="Z764" s="4" t="str">
        <f t="shared" si="149"/>
        <v/>
      </c>
      <c r="AA764" s="4" t="str">
        <f>IF($V764="","",IF(Y764&lt;36,0,IF(AND(36&lt;=Y764,Y764&lt;71),VLOOKUP($W764,日射量と図３!$E$6:$F$34,2,TRUE),IF(AND(71&lt;=Y764,Y764&lt;107),VLOOKUP($W764,日射量と図３!$E$6:$G$34,3,TRUE),IF(AND(107&lt;=Y764,Y764&lt;143),VLOOKUP($W764,日射量と図３!$E$6:$H$34,4,TRUE),VLOOKUP($W764,日射量と図３!$E$6:$I$34,5,TRUE))))))</f>
        <v/>
      </c>
      <c r="AB764" s="4" t="str">
        <f>IF($V764="","",IF(Z764&lt;36,0,IF(AND(36&lt;=Z764,Z764&lt;71),VLOOKUP($W764,日射量と図３!$E$6:$F$34,2,TRUE),IF(AND(71&lt;=Z764,Z764&lt;107),VLOOKUP($W764,日射量と図３!$E$6:$G$34,3,TRUE),IF(AND(107&lt;=Z764,Z764&lt;143),VLOOKUP($W764,日射量と図３!$E$6:$H$34,4,TRUE),VLOOKUP($W764,日射量と図３!$E$6:$I$34,5,TRUE))))))</f>
        <v/>
      </c>
      <c r="AC764" s="382" t="str">
        <f t="shared" si="144"/>
        <v/>
      </c>
      <c r="AD764" s="382" t="str">
        <f t="shared" si="145"/>
        <v/>
      </c>
    </row>
    <row r="765" spans="11:30" ht="13.5" customHeight="1">
      <c r="K765" s="4">
        <f t="shared" si="138"/>
        <v>7</v>
      </c>
      <c r="L765" s="34">
        <v>43283</v>
      </c>
      <c r="M765" s="4">
        <v>32</v>
      </c>
      <c r="N765" s="4">
        <v>18</v>
      </c>
      <c r="O765" s="31">
        <v>0.70833333333333337</v>
      </c>
      <c r="P765" s="35">
        <v>28.74</v>
      </c>
      <c r="Q765" s="36">
        <f t="shared" si="139"/>
        <v>16</v>
      </c>
      <c r="R765" s="4">
        <f t="shared" si="140"/>
        <v>0</v>
      </c>
      <c r="S765" s="31">
        <f t="shared" si="146"/>
        <v>0.19538194444444446</v>
      </c>
      <c r="T765" s="31">
        <f t="shared" si="147"/>
        <v>0.79927083333333337</v>
      </c>
      <c r="U765" s="4">
        <f t="shared" si="141"/>
        <v>0</v>
      </c>
      <c r="V765" s="4" t="str">
        <f t="shared" si="142"/>
        <v/>
      </c>
      <c r="W765" s="18" t="str">
        <f>IF(V765="","",VLOOKUP(L765,日射量と図３!$A$4:$C$368,3,TRUE)*238.85/100)</f>
        <v/>
      </c>
      <c r="X765" s="4" t="str">
        <f t="shared" si="143"/>
        <v/>
      </c>
      <c r="Y765" s="4" t="str">
        <f t="shared" si="148"/>
        <v/>
      </c>
      <c r="Z765" s="4" t="str">
        <f t="shared" si="149"/>
        <v/>
      </c>
      <c r="AA765" s="4" t="str">
        <f>IF($V765="","",IF(Y765&lt;36,0,IF(AND(36&lt;=Y765,Y765&lt;71),VLOOKUP($W765,日射量と図３!$E$6:$F$34,2,TRUE),IF(AND(71&lt;=Y765,Y765&lt;107),VLOOKUP($W765,日射量と図３!$E$6:$G$34,3,TRUE),IF(AND(107&lt;=Y765,Y765&lt;143),VLOOKUP($W765,日射量と図３!$E$6:$H$34,4,TRUE),VLOOKUP($W765,日射量と図３!$E$6:$I$34,5,TRUE))))))</f>
        <v/>
      </c>
      <c r="AB765" s="4" t="str">
        <f>IF($V765="","",IF(Z765&lt;36,0,IF(AND(36&lt;=Z765,Z765&lt;71),VLOOKUP($W765,日射量と図３!$E$6:$F$34,2,TRUE),IF(AND(71&lt;=Z765,Z765&lt;107),VLOOKUP($W765,日射量と図３!$E$6:$G$34,3,TRUE),IF(AND(107&lt;=Z765,Z765&lt;143),VLOOKUP($W765,日射量と図３!$E$6:$H$34,4,TRUE),VLOOKUP($W765,日射量と図３!$E$6:$I$34,5,TRUE))))))</f>
        <v/>
      </c>
      <c r="AC765" s="382" t="str">
        <f t="shared" si="144"/>
        <v/>
      </c>
      <c r="AD765" s="382" t="str">
        <f t="shared" si="145"/>
        <v/>
      </c>
    </row>
    <row r="766" spans="11:30" ht="13.5" customHeight="1">
      <c r="K766" s="4">
        <f t="shared" si="138"/>
        <v>7</v>
      </c>
      <c r="L766" s="34">
        <v>43283</v>
      </c>
      <c r="M766" s="4">
        <v>32</v>
      </c>
      <c r="N766" s="4">
        <v>19</v>
      </c>
      <c r="O766" s="31">
        <v>0.75</v>
      </c>
      <c r="P766" s="35">
        <v>27.899999999999995</v>
      </c>
      <c r="Q766" s="36">
        <f t="shared" si="139"/>
        <v>16</v>
      </c>
      <c r="R766" s="4">
        <f t="shared" si="140"/>
        <v>0</v>
      </c>
      <c r="S766" s="31">
        <f t="shared" si="146"/>
        <v>0.19538194444444446</v>
      </c>
      <c r="T766" s="31">
        <f t="shared" si="147"/>
        <v>0.79927083333333337</v>
      </c>
      <c r="U766" s="4">
        <f t="shared" si="141"/>
        <v>0</v>
      </c>
      <c r="V766" s="4" t="str">
        <f t="shared" si="142"/>
        <v/>
      </c>
      <c r="W766" s="18" t="str">
        <f>IF(V766="","",VLOOKUP(L766,日射量と図３!$A$4:$C$368,3,TRUE)*238.85/100)</f>
        <v/>
      </c>
      <c r="X766" s="4" t="str">
        <f t="shared" si="143"/>
        <v/>
      </c>
      <c r="Y766" s="4" t="str">
        <f t="shared" si="148"/>
        <v/>
      </c>
      <c r="Z766" s="4" t="str">
        <f t="shared" si="149"/>
        <v/>
      </c>
      <c r="AA766" s="4" t="str">
        <f>IF($V766="","",IF(Y766&lt;36,0,IF(AND(36&lt;=Y766,Y766&lt;71),VLOOKUP($W766,日射量と図３!$E$6:$F$34,2,TRUE),IF(AND(71&lt;=Y766,Y766&lt;107),VLOOKUP($W766,日射量と図３!$E$6:$G$34,3,TRUE),IF(AND(107&lt;=Y766,Y766&lt;143),VLOOKUP($W766,日射量と図３!$E$6:$H$34,4,TRUE),VLOOKUP($W766,日射量と図３!$E$6:$I$34,5,TRUE))))))</f>
        <v/>
      </c>
      <c r="AB766" s="4" t="str">
        <f>IF($V766="","",IF(Z766&lt;36,0,IF(AND(36&lt;=Z766,Z766&lt;71),VLOOKUP($W766,日射量と図３!$E$6:$F$34,2,TRUE),IF(AND(71&lt;=Z766,Z766&lt;107),VLOOKUP($W766,日射量と図３!$E$6:$G$34,3,TRUE),IF(AND(107&lt;=Z766,Z766&lt;143),VLOOKUP($W766,日射量と図３!$E$6:$H$34,4,TRUE),VLOOKUP($W766,日射量と図３!$E$6:$I$34,5,TRUE))))))</f>
        <v/>
      </c>
      <c r="AC766" s="382" t="str">
        <f t="shared" si="144"/>
        <v/>
      </c>
      <c r="AD766" s="382" t="str">
        <f t="shared" si="145"/>
        <v/>
      </c>
    </row>
    <row r="767" spans="11:30" ht="13.5" customHeight="1">
      <c r="K767" s="4">
        <f t="shared" si="138"/>
        <v>7</v>
      </c>
      <c r="L767" s="34">
        <v>43283</v>
      </c>
      <c r="M767" s="4">
        <v>32</v>
      </c>
      <c r="N767" s="4">
        <v>20</v>
      </c>
      <c r="O767" s="31">
        <v>0.79166666666666663</v>
      </c>
      <c r="P767" s="35">
        <v>27.130000000000003</v>
      </c>
      <c r="Q767" s="36">
        <f t="shared" si="139"/>
        <v>16</v>
      </c>
      <c r="R767" s="4">
        <f t="shared" si="140"/>
        <v>0</v>
      </c>
      <c r="S767" s="31">
        <f t="shared" si="146"/>
        <v>0.19538194444444446</v>
      </c>
      <c r="T767" s="31">
        <f t="shared" si="147"/>
        <v>0.79927083333333337</v>
      </c>
      <c r="U767" s="4">
        <f t="shared" si="141"/>
        <v>0</v>
      </c>
      <c r="V767" s="4" t="str">
        <f t="shared" si="142"/>
        <v/>
      </c>
      <c r="W767" s="18" t="str">
        <f>IF(V767="","",VLOOKUP(L767,日射量と図３!$A$4:$C$368,3,TRUE)*238.85/100)</f>
        <v/>
      </c>
      <c r="X767" s="4" t="str">
        <f t="shared" si="143"/>
        <v/>
      </c>
      <c r="Y767" s="4" t="str">
        <f t="shared" si="148"/>
        <v/>
      </c>
      <c r="Z767" s="4" t="str">
        <f t="shared" si="149"/>
        <v/>
      </c>
      <c r="AA767" s="4" t="str">
        <f>IF($V767="","",IF(Y767&lt;36,0,IF(AND(36&lt;=Y767,Y767&lt;71),VLOOKUP($W767,日射量と図３!$E$6:$F$34,2,TRUE),IF(AND(71&lt;=Y767,Y767&lt;107),VLOOKUP($W767,日射量と図３!$E$6:$G$34,3,TRUE),IF(AND(107&lt;=Y767,Y767&lt;143),VLOOKUP($W767,日射量と図３!$E$6:$H$34,4,TRUE),VLOOKUP($W767,日射量と図３!$E$6:$I$34,5,TRUE))))))</f>
        <v/>
      </c>
      <c r="AB767" s="4" t="str">
        <f>IF($V767="","",IF(Z767&lt;36,0,IF(AND(36&lt;=Z767,Z767&lt;71),VLOOKUP($W767,日射量と図３!$E$6:$F$34,2,TRUE),IF(AND(71&lt;=Z767,Z767&lt;107),VLOOKUP($W767,日射量と図３!$E$6:$G$34,3,TRUE),IF(AND(107&lt;=Z767,Z767&lt;143),VLOOKUP($W767,日射量と図３!$E$6:$H$34,4,TRUE),VLOOKUP($W767,日射量と図３!$E$6:$I$34,5,TRUE))))))</f>
        <v/>
      </c>
      <c r="AC767" s="382" t="str">
        <f t="shared" si="144"/>
        <v/>
      </c>
      <c r="AD767" s="382" t="str">
        <f t="shared" si="145"/>
        <v/>
      </c>
    </row>
    <row r="768" spans="11:30" ht="13.5" customHeight="1">
      <c r="K768" s="4">
        <f t="shared" si="138"/>
        <v>7</v>
      </c>
      <c r="L768" s="34">
        <v>43283</v>
      </c>
      <c r="M768" s="4">
        <v>32</v>
      </c>
      <c r="N768" s="4">
        <v>21</v>
      </c>
      <c r="O768" s="31">
        <v>0.83333333333333337</v>
      </c>
      <c r="P768" s="35">
        <v>26.380000000000003</v>
      </c>
      <c r="Q768" s="36">
        <f t="shared" si="139"/>
        <v>16</v>
      </c>
      <c r="R768" s="4">
        <f t="shared" si="140"/>
        <v>0</v>
      </c>
      <c r="S768" s="31">
        <f t="shared" si="146"/>
        <v>0.19538194444444446</v>
      </c>
      <c r="T768" s="31">
        <f t="shared" si="147"/>
        <v>0.79927083333333337</v>
      </c>
      <c r="U768" s="4">
        <f t="shared" si="141"/>
        <v>0</v>
      </c>
      <c r="V768" s="4" t="str">
        <f t="shared" si="142"/>
        <v/>
      </c>
      <c r="W768" s="18" t="str">
        <f>IF(V768="","",VLOOKUP(L768,日射量と図３!$A$4:$C$368,3,TRUE)*238.85/100)</f>
        <v/>
      </c>
      <c r="X768" s="4" t="str">
        <f t="shared" si="143"/>
        <v/>
      </c>
      <c r="Y768" s="4" t="str">
        <f t="shared" si="148"/>
        <v/>
      </c>
      <c r="Z768" s="4" t="str">
        <f t="shared" si="149"/>
        <v/>
      </c>
      <c r="AA768" s="4" t="str">
        <f>IF($V768="","",IF(Y768&lt;36,0,IF(AND(36&lt;=Y768,Y768&lt;71),VLOOKUP($W768,日射量と図３!$E$6:$F$34,2,TRUE),IF(AND(71&lt;=Y768,Y768&lt;107),VLOOKUP($W768,日射量と図３!$E$6:$G$34,3,TRUE),IF(AND(107&lt;=Y768,Y768&lt;143),VLOOKUP($W768,日射量と図３!$E$6:$H$34,4,TRUE),VLOOKUP($W768,日射量と図３!$E$6:$I$34,5,TRUE))))))</f>
        <v/>
      </c>
      <c r="AB768" s="4" t="str">
        <f>IF($V768="","",IF(Z768&lt;36,0,IF(AND(36&lt;=Z768,Z768&lt;71),VLOOKUP($W768,日射量と図３!$E$6:$F$34,2,TRUE),IF(AND(71&lt;=Z768,Z768&lt;107),VLOOKUP($W768,日射量と図３!$E$6:$G$34,3,TRUE),IF(AND(107&lt;=Z768,Z768&lt;143),VLOOKUP($W768,日射量と図３!$E$6:$H$34,4,TRUE),VLOOKUP($W768,日射量と図３!$E$6:$I$34,5,TRUE))))))</f>
        <v/>
      </c>
      <c r="AC768" s="382" t="str">
        <f t="shared" si="144"/>
        <v/>
      </c>
      <c r="AD768" s="382" t="str">
        <f t="shared" si="145"/>
        <v/>
      </c>
    </row>
    <row r="769" spans="11:30" ht="13.5" customHeight="1">
      <c r="K769" s="4">
        <f t="shared" si="138"/>
        <v>7</v>
      </c>
      <c r="L769" s="34">
        <v>43283</v>
      </c>
      <c r="M769" s="4">
        <v>32</v>
      </c>
      <c r="N769" s="4">
        <v>22</v>
      </c>
      <c r="O769" s="31">
        <v>0.875</v>
      </c>
      <c r="P769" s="35">
        <v>25.6</v>
      </c>
      <c r="Q769" s="36">
        <f t="shared" si="139"/>
        <v>16</v>
      </c>
      <c r="R769" s="4">
        <f t="shared" si="140"/>
        <v>0</v>
      </c>
      <c r="S769" s="31">
        <f t="shared" si="146"/>
        <v>0.19538194444444446</v>
      </c>
      <c r="T769" s="31">
        <f t="shared" si="147"/>
        <v>0.79927083333333337</v>
      </c>
      <c r="U769" s="4">
        <f t="shared" si="141"/>
        <v>0</v>
      </c>
      <c r="V769" s="4" t="str">
        <f t="shared" si="142"/>
        <v/>
      </c>
      <c r="W769" s="18" t="str">
        <f>IF(V769="","",VLOOKUP(L769,日射量と図３!$A$4:$C$368,3,TRUE)*238.85/100)</f>
        <v/>
      </c>
      <c r="X769" s="4" t="str">
        <f t="shared" si="143"/>
        <v/>
      </c>
      <c r="Y769" s="4" t="str">
        <f t="shared" si="148"/>
        <v/>
      </c>
      <c r="Z769" s="4" t="str">
        <f t="shared" si="149"/>
        <v/>
      </c>
      <c r="AA769" s="4" t="str">
        <f>IF($V769="","",IF(Y769&lt;36,0,IF(AND(36&lt;=Y769,Y769&lt;71),VLOOKUP($W769,日射量と図３!$E$6:$F$34,2,TRUE),IF(AND(71&lt;=Y769,Y769&lt;107),VLOOKUP($W769,日射量と図３!$E$6:$G$34,3,TRUE),IF(AND(107&lt;=Y769,Y769&lt;143),VLOOKUP($W769,日射量と図３!$E$6:$H$34,4,TRUE),VLOOKUP($W769,日射量と図３!$E$6:$I$34,5,TRUE))))))</f>
        <v/>
      </c>
      <c r="AB769" s="4" t="str">
        <f>IF($V769="","",IF(Z769&lt;36,0,IF(AND(36&lt;=Z769,Z769&lt;71),VLOOKUP($W769,日射量と図３!$E$6:$F$34,2,TRUE),IF(AND(71&lt;=Z769,Z769&lt;107),VLOOKUP($W769,日射量と図３!$E$6:$G$34,3,TRUE),IF(AND(107&lt;=Z769,Z769&lt;143),VLOOKUP($W769,日射量と図３!$E$6:$H$34,4,TRUE),VLOOKUP($W769,日射量と図３!$E$6:$I$34,5,TRUE))))))</f>
        <v/>
      </c>
      <c r="AC769" s="382" t="str">
        <f t="shared" si="144"/>
        <v/>
      </c>
      <c r="AD769" s="382" t="str">
        <f t="shared" si="145"/>
        <v/>
      </c>
    </row>
    <row r="770" spans="11:30" ht="13.5" customHeight="1">
      <c r="K770" s="4">
        <f t="shared" si="138"/>
        <v>7</v>
      </c>
      <c r="L770" s="34">
        <v>43283</v>
      </c>
      <c r="M770" s="4">
        <v>32</v>
      </c>
      <c r="N770" s="4">
        <v>23</v>
      </c>
      <c r="O770" s="31">
        <v>0.91666666666666663</v>
      </c>
      <c r="P770" s="35">
        <v>25.26</v>
      </c>
      <c r="Q770" s="36">
        <f t="shared" si="139"/>
        <v>13</v>
      </c>
      <c r="R770" s="4">
        <f t="shared" si="140"/>
        <v>0</v>
      </c>
      <c r="S770" s="31">
        <f t="shared" si="146"/>
        <v>0.19538194444444446</v>
      </c>
      <c r="T770" s="31">
        <f t="shared" si="147"/>
        <v>0.79927083333333337</v>
      </c>
      <c r="U770" s="4">
        <f t="shared" si="141"/>
        <v>0</v>
      </c>
      <c r="V770" s="4" t="str">
        <f t="shared" si="142"/>
        <v/>
      </c>
      <c r="W770" s="18" t="str">
        <f>IF(V770="","",VLOOKUP(L770,日射量と図３!$A$4:$C$368,3,TRUE)*238.85/100)</f>
        <v/>
      </c>
      <c r="X770" s="4" t="str">
        <f t="shared" si="143"/>
        <v/>
      </c>
      <c r="Y770" s="4" t="str">
        <f t="shared" si="148"/>
        <v/>
      </c>
      <c r="Z770" s="4" t="str">
        <f t="shared" si="149"/>
        <v/>
      </c>
      <c r="AA770" s="4" t="str">
        <f>IF($V770="","",IF(Y770&lt;36,0,IF(AND(36&lt;=Y770,Y770&lt;71),VLOOKUP($W770,日射量と図３!$E$6:$F$34,2,TRUE),IF(AND(71&lt;=Y770,Y770&lt;107),VLOOKUP($W770,日射量と図３!$E$6:$G$34,3,TRUE),IF(AND(107&lt;=Y770,Y770&lt;143),VLOOKUP($W770,日射量と図３!$E$6:$H$34,4,TRUE),VLOOKUP($W770,日射量と図３!$E$6:$I$34,5,TRUE))))))</f>
        <v/>
      </c>
      <c r="AB770" s="4" t="str">
        <f>IF($V770="","",IF(Z770&lt;36,0,IF(AND(36&lt;=Z770,Z770&lt;71),VLOOKUP($W770,日射量と図３!$E$6:$F$34,2,TRUE),IF(AND(71&lt;=Z770,Z770&lt;107),VLOOKUP($W770,日射量と図３!$E$6:$G$34,3,TRUE),IF(AND(107&lt;=Z770,Z770&lt;143),VLOOKUP($W770,日射量と図３!$E$6:$H$34,4,TRUE),VLOOKUP($W770,日射量と図３!$E$6:$I$34,5,TRUE))))))</f>
        <v/>
      </c>
      <c r="AC770" s="382" t="str">
        <f t="shared" si="144"/>
        <v/>
      </c>
      <c r="AD770" s="382" t="str">
        <f t="shared" si="145"/>
        <v/>
      </c>
    </row>
    <row r="771" spans="11:30" ht="13.5" customHeight="1">
      <c r="K771" s="4">
        <f t="shared" si="138"/>
        <v>7</v>
      </c>
      <c r="L771" s="34">
        <v>43283</v>
      </c>
      <c r="M771" s="4">
        <v>32</v>
      </c>
      <c r="N771" s="4">
        <v>24</v>
      </c>
      <c r="O771" s="31">
        <v>0.95833333333333337</v>
      </c>
      <c r="P771" s="35">
        <v>24.86</v>
      </c>
      <c r="Q771" s="36">
        <f t="shared" si="139"/>
        <v>13</v>
      </c>
      <c r="R771" s="4">
        <f t="shared" si="140"/>
        <v>0</v>
      </c>
      <c r="S771" s="31">
        <f t="shared" si="146"/>
        <v>0.19538194444444446</v>
      </c>
      <c r="T771" s="31">
        <f t="shared" si="147"/>
        <v>0.79927083333333337</v>
      </c>
      <c r="U771" s="4">
        <f t="shared" si="141"/>
        <v>0</v>
      </c>
      <c r="V771" s="4" t="str">
        <f t="shared" si="142"/>
        <v/>
      </c>
      <c r="W771" s="18" t="str">
        <f>IF(V771="","",VLOOKUP(L771,日射量と図３!$A$4:$C$368,3,TRUE)*238.85/100)</f>
        <v/>
      </c>
      <c r="X771" s="4" t="str">
        <f t="shared" si="143"/>
        <v/>
      </c>
      <c r="Y771" s="4" t="str">
        <f t="shared" si="148"/>
        <v/>
      </c>
      <c r="Z771" s="4" t="str">
        <f t="shared" si="149"/>
        <v/>
      </c>
      <c r="AA771" s="4" t="str">
        <f>IF($V771="","",IF(Y771&lt;36,0,IF(AND(36&lt;=Y771,Y771&lt;71),VLOOKUP($W771,日射量と図３!$E$6:$F$34,2,TRUE),IF(AND(71&lt;=Y771,Y771&lt;107),VLOOKUP($W771,日射量と図３!$E$6:$G$34,3,TRUE),IF(AND(107&lt;=Y771,Y771&lt;143),VLOOKUP($W771,日射量と図３!$E$6:$H$34,4,TRUE),VLOOKUP($W771,日射量と図３!$E$6:$I$34,5,TRUE))))))</f>
        <v/>
      </c>
      <c r="AB771" s="4" t="str">
        <f>IF($V771="","",IF(Z771&lt;36,0,IF(AND(36&lt;=Z771,Z771&lt;71),VLOOKUP($W771,日射量と図３!$E$6:$F$34,2,TRUE),IF(AND(71&lt;=Z771,Z771&lt;107),VLOOKUP($W771,日射量と図３!$E$6:$G$34,3,TRUE),IF(AND(107&lt;=Z771,Z771&lt;143),VLOOKUP($W771,日射量と図３!$E$6:$H$34,4,TRUE),VLOOKUP($W771,日射量と図３!$E$6:$I$34,5,TRUE))))))</f>
        <v/>
      </c>
      <c r="AC771" s="382" t="str">
        <f t="shared" si="144"/>
        <v/>
      </c>
      <c r="AD771" s="382" t="str">
        <f t="shared" si="145"/>
        <v/>
      </c>
    </row>
    <row r="772" spans="11:30" ht="13.5" customHeight="1">
      <c r="K772" s="4">
        <f t="shared" si="138"/>
        <v>7</v>
      </c>
      <c r="L772" s="34">
        <v>43284</v>
      </c>
      <c r="M772" s="4">
        <v>33</v>
      </c>
      <c r="N772" s="4">
        <v>1</v>
      </c>
      <c r="O772" s="31">
        <v>0</v>
      </c>
      <c r="P772" s="35">
        <v>24.57</v>
      </c>
      <c r="Q772" s="36">
        <f t="shared" si="139"/>
        <v>13</v>
      </c>
      <c r="R772" s="4">
        <f t="shared" si="140"/>
        <v>0</v>
      </c>
      <c r="S772" s="31">
        <f t="shared" si="146"/>
        <v>0.19538194444444446</v>
      </c>
      <c r="T772" s="31">
        <f t="shared" si="147"/>
        <v>0.79927083333333337</v>
      </c>
      <c r="U772" s="4">
        <f t="shared" si="141"/>
        <v>0</v>
      </c>
      <c r="V772" s="4">
        <f t="shared" si="142"/>
        <v>0</v>
      </c>
      <c r="W772" s="18">
        <f>IF(V772="","",VLOOKUP(L772,日射量と図３!$A$4:$C$368,3,TRUE)*238.85/100)</f>
        <v>26.273499999999999</v>
      </c>
      <c r="X772" s="4">
        <f t="shared" si="143"/>
        <v>14</v>
      </c>
      <c r="Y772" s="4">
        <f t="shared" si="148"/>
        <v>0</v>
      </c>
      <c r="Z772" s="4">
        <f t="shared" si="149"/>
        <v>0</v>
      </c>
      <c r="AA772" s="4">
        <f>IF($V772="","",IF(Y772&lt;36,0,IF(AND(36&lt;=Y772,Y772&lt;71),VLOOKUP($W772,日射量と図３!$E$6:$F$34,2,TRUE),IF(AND(71&lt;=Y772,Y772&lt;107),VLOOKUP($W772,日射量と図３!$E$6:$G$34,3,TRUE),IF(AND(107&lt;=Y772,Y772&lt;143),VLOOKUP($W772,日射量と図３!$E$6:$H$34,4,TRUE),VLOOKUP($W772,日射量と図３!$E$6:$I$34,5,TRUE))))))</f>
        <v>0</v>
      </c>
      <c r="AB772" s="4">
        <f>IF($V772="","",IF(Z772&lt;36,0,IF(AND(36&lt;=Z772,Z772&lt;71),VLOOKUP($W772,日射量と図３!$E$6:$F$34,2,TRUE),IF(AND(71&lt;=Z772,Z772&lt;107),VLOOKUP($W772,日射量と図３!$E$6:$G$34,3,TRUE),IF(AND(107&lt;=Z772,Z772&lt;143),VLOOKUP($W772,日射量と図３!$E$6:$H$34,4,TRUE),VLOOKUP($W772,日射量と図３!$E$6:$I$34,5,TRUE))))))</f>
        <v>0</v>
      </c>
      <c r="AC772" s="382">
        <f t="shared" si="144"/>
        <v>0</v>
      </c>
      <c r="AD772" s="382">
        <f t="shared" si="145"/>
        <v>0</v>
      </c>
    </row>
    <row r="773" spans="11:30" ht="13.5" customHeight="1">
      <c r="K773" s="4">
        <f t="shared" ref="K773:K836" si="150">MONTH(L773)</f>
        <v>7</v>
      </c>
      <c r="L773" s="34">
        <v>43284</v>
      </c>
      <c r="M773" s="4">
        <v>33</v>
      </c>
      <c r="N773" s="4">
        <v>2</v>
      </c>
      <c r="O773" s="31">
        <v>4.1666666666666664E-2</v>
      </c>
      <c r="P773" s="35">
        <v>24.240000000000002</v>
      </c>
      <c r="Q773" s="36">
        <f t="shared" ref="Q773:Q836" si="151">IF(O773&lt;$B$15,$D$14,IF(O773&lt;$B$16,$D$15,IF(O773&lt;$B$17,$D$16,IF(O773&lt;$B$18,$D$17,IF(O773&lt;$B$19,$D$18,$D$19)))))</f>
        <v>13</v>
      </c>
      <c r="R773" s="4">
        <f t="shared" ref="R773:R836" si="152">IF(Q773-P773&gt;0,Q773-P773,0)</f>
        <v>0</v>
      </c>
      <c r="S773" s="31">
        <f t="shared" si="146"/>
        <v>0.19538194444444446</v>
      </c>
      <c r="T773" s="31">
        <f t="shared" si="147"/>
        <v>0.79927083333333337</v>
      </c>
      <c r="U773" s="4">
        <f t="shared" ref="U773:U836" si="153">IF(AND(S773&lt;O773,O773&lt;T773),R773,0)</f>
        <v>0</v>
      </c>
      <c r="V773" s="4" t="str">
        <f t="shared" ref="V773:V836" si="154">IF(N773=1,SUM(U773:U796),"")</f>
        <v/>
      </c>
      <c r="W773" s="18" t="str">
        <f>IF(V773="","",VLOOKUP(L773,日射量と図３!$A$4:$C$368,3,TRUE)*238.85/100)</f>
        <v/>
      </c>
      <c r="X773" s="4" t="str">
        <f t="shared" ref="X773:X836" si="155">IF(V773="","",VLOOKUP(K773,$AF$38:$AJ$49,5,TRUE))</f>
        <v/>
      </c>
      <c r="Y773" s="4" t="str">
        <f t="shared" si="148"/>
        <v/>
      </c>
      <c r="Z773" s="4" t="str">
        <f t="shared" si="149"/>
        <v/>
      </c>
      <c r="AA773" s="4" t="str">
        <f>IF($V773="","",IF(Y773&lt;36,0,IF(AND(36&lt;=Y773,Y773&lt;71),VLOOKUP($W773,日射量と図３!$E$6:$F$34,2,TRUE),IF(AND(71&lt;=Y773,Y773&lt;107),VLOOKUP($W773,日射量と図３!$E$6:$G$34,3,TRUE),IF(AND(107&lt;=Y773,Y773&lt;143),VLOOKUP($W773,日射量と図３!$E$6:$H$34,4,TRUE),VLOOKUP($W773,日射量と図３!$E$6:$I$34,5,TRUE))))))</f>
        <v/>
      </c>
      <c r="AB773" s="4" t="str">
        <f>IF($V773="","",IF(Z773&lt;36,0,IF(AND(36&lt;=Z773,Z773&lt;71),VLOOKUP($W773,日射量と図３!$E$6:$F$34,2,TRUE),IF(AND(71&lt;=Z773,Z773&lt;107),VLOOKUP($W773,日射量と図３!$E$6:$G$34,3,TRUE),IF(AND(107&lt;=Z773,Z773&lt;143),VLOOKUP($W773,日射量と図３!$E$6:$H$34,4,TRUE),VLOOKUP($W773,日射量と図３!$E$6:$I$34,5,TRUE))))))</f>
        <v/>
      </c>
      <c r="AC773" s="382" t="str">
        <f t="shared" si="144"/>
        <v/>
      </c>
      <c r="AD773" s="382" t="str">
        <f t="shared" si="145"/>
        <v/>
      </c>
    </row>
    <row r="774" spans="11:30" ht="13.5" customHeight="1">
      <c r="K774" s="4">
        <f t="shared" si="150"/>
        <v>7</v>
      </c>
      <c r="L774" s="34">
        <v>43284</v>
      </c>
      <c r="M774" s="4">
        <v>33</v>
      </c>
      <c r="N774" s="4">
        <v>3</v>
      </c>
      <c r="O774" s="31">
        <v>8.3333333333333329E-2</v>
      </c>
      <c r="P774" s="35">
        <v>24.06</v>
      </c>
      <c r="Q774" s="36">
        <f t="shared" si="151"/>
        <v>13</v>
      </c>
      <c r="R774" s="4">
        <f t="shared" si="152"/>
        <v>0</v>
      </c>
      <c r="S774" s="31">
        <f t="shared" si="146"/>
        <v>0.19538194444444446</v>
      </c>
      <c r="T774" s="31">
        <f t="shared" si="147"/>
        <v>0.79927083333333337</v>
      </c>
      <c r="U774" s="4">
        <f t="shared" si="153"/>
        <v>0</v>
      </c>
      <c r="V774" s="4" t="str">
        <f t="shared" si="154"/>
        <v/>
      </c>
      <c r="W774" s="18" t="str">
        <f>IF(V774="","",VLOOKUP(L774,日射量と図３!$A$4:$C$368,3,TRUE)*238.85/100)</f>
        <v/>
      </c>
      <c r="X774" s="4" t="str">
        <f t="shared" si="155"/>
        <v/>
      </c>
      <c r="Y774" s="4" t="str">
        <f t="shared" si="148"/>
        <v/>
      </c>
      <c r="Z774" s="4" t="str">
        <f t="shared" si="149"/>
        <v/>
      </c>
      <c r="AA774" s="4" t="str">
        <f>IF($V774="","",IF(Y774&lt;36,0,IF(AND(36&lt;=Y774,Y774&lt;71),VLOOKUP($W774,日射量と図３!$E$6:$F$34,2,TRUE),IF(AND(71&lt;=Y774,Y774&lt;107),VLOOKUP($W774,日射量と図３!$E$6:$G$34,3,TRUE),IF(AND(107&lt;=Y774,Y774&lt;143),VLOOKUP($W774,日射量と図３!$E$6:$H$34,4,TRUE),VLOOKUP($W774,日射量と図３!$E$6:$I$34,5,TRUE))))))</f>
        <v/>
      </c>
      <c r="AB774" s="4" t="str">
        <f>IF($V774="","",IF(Z774&lt;36,0,IF(AND(36&lt;=Z774,Z774&lt;71),VLOOKUP($W774,日射量と図３!$E$6:$F$34,2,TRUE),IF(AND(71&lt;=Z774,Z774&lt;107),VLOOKUP($W774,日射量と図３!$E$6:$G$34,3,TRUE),IF(AND(107&lt;=Z774,Z774&lt;143),VLOOKUP($W774,日射量と図３!$E$6:$H$34,4,TRUE),VLOOKUP($W774,日射量と図３!$E$6:$I$34,5,TRUE))))))</f>
        <v/>
      </c>
      <c r="AC774" s="382" t="str">
        <f t="shared" si="144"/>
        <v/>
      </c>
      <c r="AD774" s="382" t="str">
        <f t="shared" si="145"/>
        <v/>
      </c>
    </row>
    <row r="775" spans="11:30" ht="13.5" customHeight="1">
      <c r="K775" s="4">
        <f t="shared" si="150"/>
        <v>7</v>
      </c>
      <c r="L775" s="34">
        <v>43284</v>
      </c>
      <c r="M775" s="4">
        <v>33</v>
      </c>
      <c r="N775" s="4">
        <v>4</v>
      </c>
      <c r="O775" s="31">
        <v>0.125</v>
      </c>
      <c r="P775" s="35">
        <v>23.919999999999998</v>
      </c>
      <c r="Q775" s="36">
        <f t="shared" si="151"/>
        <v>13</v>
      </c>
      <c r="R775" s="4">
        <f t="shared" si="152"/>
        <v>0</v>
      </c>
      <c r="S775" s="31">
        <f t="shared" si="146"/>
        <v>0.19538194444444446</v>
      </c>
      <c r="T775" s="31">
        <f t="shared" si="147"/>
        <v>0.79927083333333337</v>
      </c>
      <c r="U775" s="4">
        <f t="shared" si="153"/>
        <v>0</v>
      </c>
      <c r="V775" s="4" t="str">
        <f t="shared" si="154"/>
        <v/>
      </c>
      <c r="W775" s="18" t="str">
        <f>IF(V775="","",VLOOKUP(L775,日射量と図３!$A$4:$C$368,3,TRUE)*238.85/100)</f>
        <v/>
      </c>
      <c r="X775" s="4" t="str">
        <f t="shared" si="155"/>
        <v/>
      </c>
      <c r="Y775" s="4" t="str">
        <f t="shared" si="148"/>
        <v/>
      </c>
      <c r="Z775" s="4" t="str">
        <f t="shared" si="149"/>
        <v/>
      </c>
      <c r="AA775" s="4" t="str">
        <f>IF($V775="","",IF(Y775&lt;36,0,IF(AND(36&lt;=Y775,Y775&lt;71),VLOOKUP($W775,日射量と図３!$E$6:$F$34,2,TRUE),IF(AND(71&lt;=Y775,Y775&lt;107),VLOOKUP($W775,日射量と図３!$E$6:$G$34,3,TRUE),IF(AND(107&lt;=Y775,Y775&lt;143),VLOOKUP($W775,日射量と図３!$E$6:$H$34,4,TRUE),VLOOKUP($W775,日射量と図３!$E$6:$I$34,5,TRUE))))))</f>
        <v/>
      </c>
      <c r="AB775" s="4" t="str">
        <f>IF($V775="","",IF(Z775&lt;36,0,IF(AND(36&lt;=Z775,Z775&lt;71),VLOOKUP($W775,日射量と図３!$E$6:$F$34,2,TRUE),IF(AND(71&lt;=Z775,Z775&lt;107),VLOOKUP($W775,日射量と図３!$E$6:$G$34,3,TRUE),IF(AND(107&lt;=Z775,Z775&lt;143),VLOOKUP($W775,日射量と図３!$E$6:$H$34,4,TRUE),VLOOKUP($W775,日射量と図３!$E$6:$I$34,5,TRUE))))))</f>
        <v/>
      </c>
      <c r="AC775" s="382" t="str">
        <f t="shared" si="144"/>
        <v/>
      </c>
      <c r="AD775" s="382" t="str">
        <f t="shared" si="145"/>
        <v/>
      </c>
    </row>
    <row r="776" spans="11:30" ht="13.5" customHeight="1">
      <c r="K776" s="4">
        <f t="shared" si="150"/>
        <v>7</v>
      </c>
      <c r="L776" s="34">
        <v>43284</v>
      </c>
      <c r="M776" s="4">
        <v>33</v>
      </c>
      <c r="N776" s="4">
        <v>5</v>
      </c>
      <c r="O776" s="31">
        <v>0.16666666666666666</v>
      </c>
      <c r="P776" s="35">
        <v>23.659999999999997</v>
      </c>
      <c r="Q776" s="36">
        <f t="shared" si="151"/>
        <v>15</v>
      </c>
      <c r="R776" s="4">
        <f t="shared" si="152"/>
        <v>0</v>
      </c>
      <c r="S776" s="31">
        <f t="shared" si="146"/>
        <v>0.19538194444444446</v>
      </c>
      <c r="T776" s="31">
        <f t="shared" si="147"/>
        <v>0.79927083333333337</v>
      </c>
      <c r="U776" s="4">
        <f t="shared" si="153"/>
        <v>0</v>
      </c>
      <c r="V776" s="4" t="str">
        <f t="shared" si="154"/>
        <v/>
      </c>
      <c r="W776" s="18" t="str">
        <f>IF(V776="","",VLOOKUP(L776,日射量と図３!$A$4:$C$368,3,TRUE)*238.85/100)</f>
        <v/>
      </c>
      <c r="X776" s="4" t="str">
        <f t="shared" si="155"/>
        <v/>
      </c>
      <c r="Y776" s="4" t="str">
        <f t="shared" si="148"/>
        <v/>
      </c>
      <c r="Z776" s="4" t="str">
        <f t="shared" si="149"/>
        <v/>
      </c>
      <c r="AA776" s="4" t="str">
        <f>IF($V776="","",IF(Y776&lt;36,0,IF(AND(36&lt;=Y776,Y776&lt;71),VLOOKUP($W776,日射量と図３!$E$6:$F$34,2,TRUE),IF(AND(71&lt;=Y776,Y776&lt;107),VLOOKUP($W776,日射量と図３!$E$6:$G$34,3,TRUE),IF(AND(107&lt;=Y776,Y776&lt;143),VLOOKUP($W776,日射量と図３!$E$6:$H$34,4,TRUE),VLOOKUP($W776,日射量と図３!$E$6:$I$34,5,TRUE))))))</f>
        <v/>
      </c>
      <c r="AB776" s="4" t="str">
        <f>IF($V776="","",IF(Z776&lt;36,0,IF(AND(36&lt;=Z776,Z776&lt;71),VLOOKUP($W776,日射量と図３!$E$6:$F$34,2,TRUE),IF(AND(71&lt;=Z776,Z776&lt;107),VLOOKUP($W776,日射量と図３!$E$6:$G$34,3,TRUE),IF(AND(107&lt;=Z776,Z776&lt;143),VLOOKUP($W776,日射量と図３!$E$6:$H$34,4,TRUE),VLOOKUP($W776,日射量と図３!$E$6:$I$34,5,TRUE))))))</f>
        <v/>
      </c>
      <c r="AC776" s="382" t="str">
        <f t="shared" si="144"/>
        <v/>
      </c>
      <c r="AD776" s="382" t="str">
        <f t="shared" si="145"/>
        <v/>
      </c>
    </row>
    <row r="777" spans="11:30" ht="13.5" customHeight="1">
      <c r="K777" s="4">
        <f t="shared" si="150"/>
        <v>7</v>
      </c>
      <c r="L777" s="34">
        <v>43284</v>
      </c>
      <c r="M777" s="4">
        <v>33</v>
      </c>
      <c r="N777" s="4">
        <v>6</v>
      </c>
      <c r="O777" s="31">
        <v>0.20833333333333334</v>
      </c>
      <c r="P777" s="35">
        <v>23.54</v>
      </c>
      <c r="Q777" s="36">
        <f t="shared" si="151"/>
        <v>15</v>
      </c>
      <c r="R777" s="4">
        <f t="shared" si="152"/>
        <v>0</v>
      </c>
      <c r="S777" s="31">
        <f t="shared" si="146"/>
        <v>0.19538194444444446</v>
      </c>
      <c r="T777" s="31">
        <f t="shared" si="147"/>
        <v>0.79927083333333337</v>
      </c>
      <c r="U777" s="4">
        <f t="shared" si="153"/>
        <v>0</v>
      </c>
      <c r="V777" s="4" t="str">
        <f t="shared" si="154"/>
        <v/>
      </c>
      <c r="W777" s="18" t="str">
        <f>IF(V777="","",VLOOKUP(L777,日射量と図３!$A$4:$C$368,3,TRUE)*238.85/100)</f>
        <v/>
      </c>
      <c r="X777" s="4" t="str">
        <f t="shared" si="155"/>
        <v/>
      </c>
      <c r="Y777" s="4" t="str">
        <f t="shared" si="148"/>
        <v/>
      </c>
      <c r="Z777" s="4" t="str">
        <f t="shared" si="149"/>
        <v/>
      </c>
      <c r="AA777" s="4" t="str">
        <f>IF($V777="","",IF(Y777&lt;36,0,IF(AND(36&lt;=Y777,Y777&lt;71),VLOOKUP($W777,日射量と図３!$E$6:$F$34,2,TRUE),IF(AND(71&lt;=Y777,Y777&lt;107),VLOOKUP($W777,日射量と図３!$E$6:$G$34,3,TRUE),IF(AND(107&lt;=Y777,Y777&lt;143),VLOOKUP($W777,日射量と図３!$E$6:$H$34,4,TRUE),VLOOKUP($W777,日射量と図３!$E$6:$I$34,5,TRUE))))))</f>
        <v/>
      </c>
      <c r="AB777" s="4" t="str">
        <f>IF($V777="","",IF(Z777&lt;36,0,IF(AND(36&lt;=Z777,Z777&lt;71),VLOOKUP($W777,日射量と図３!$E$6:$F$34,2,TRUE),IF(AND(71&lt;=Z777,Z777&lt;107),VLOOKUP($W777,日射量と図３!$E$6:$G$34,3,TRUE),IF(AND(107&lt;=Z777,Z777&lt;143),VLOOKUP($W777,日射量と図３!$E$6:$H$34,4,TRUE),VLOOKUP($W777,日射量と図３!$E$6:$I$34,5,TRUE))))))</f>
        <v/>
      </c>
      <c r="AC777" s="382" t="str">
        <f t="shared" si="144"/>
        <v/>
      </c>
      <c r="AD777" s="382" t="str">
        <f t="shared" si="145"/>
        <v/>
      </c>
    </row>
    <row r="778" spans="11:30" ht="13.5" customHeight="1">
      <c r="K778" s="4">
        <f t="shared" si="150"/>
        <v>7</v>
      </c>
      <c r="L778" s="34">
        <v>43284</v>
      </c>
      <c r="M778" s="4">
        <v>33</v>
      </c>
      <c r="N778" s="4">
        <v>7</v>
      </c>
      <c r="O778" s="31">
        <v>0.25</v>
      </c>
      <c r="P778" s="35">
        <v>23.639999999999997</v>
      </c>
      <c r="Q778" s="36">
        <f t="shared" si="151"/>
        <v>15</v>
      </c>
      <c r="R778" s="4">
        <f t="shared" si="152"/>
        <v>0</v>
      </c>
      <c r="S778" s="31">
        <f t="shared" si="146"/>
        <v>0.19538194444444446</v>
      </c>
      <c r="T778" s="31">
        <f t="shared" si="147"/>
        <v>0.79927083333333337</v>
      </c>
      <c r="U778" s="4">
        <f t="shared" si="153"/>
        <v>0</v>
      </c>
      <c r="V778" s="4" t="str">
        <f t="shared" si="154"/>
        <v/>
      </c>
      <c r="W778" s="18" t="str">
        <f>IF(V778="","",VLOOKUP(L778,日射量と図３!$A$4:$C$368,3,TRUE)*238.85/100)</f>
        <v/>
      </c>
      <c r="X778" s="4" t="str">
        <f t="shared" si="155"/>
        <v/>
      </c>
      <c r="Y778" s="4" t="str">
        <f t="shared" si="148"/>
        <v/>
      </c>
      <c r="Z778" s="4" t="str">
        <f t="shared" si="149"/>
        <v/>
      </c>
      <c r="AA778" s="4" t="str">
        <f>IF($V778="","",IF(Y778&lt;36,0,IF(AND(36&lt;=Y778,Y778&lt;71),VLOOKUP($W778,日射量と図３!$E$6:$F$34,2,TRUE),IF(AND(71&lt;=Y778,Y778&lt;107),VLOOKUP($W778,日射量と図３!$E$6:$G$34,3,TRUE),IF(AND(107&lt;=Y778,Y778&lt;143),VLOOKUP($W778,日射量と図３!$E$6:$H$34,4,TRUE),VLOOKUP($W778,日射量と図３!$E$6:$I$34,5,TRUE))))))</f>
        <v/>
      </c>
      <c r="AB778" s="4" t="str">
        <f>IF($V778="","",IF(Z778&lt;36,0,IF(AND(36&lt;=Z778,Z778&lt;71),VLOOKUP($W778,日射量と図３!$E$6:$F$34,2,TRUE),IF(AND(71&lt;=Z778,Z778&lt;107),VLOOKUP($W778,日射量と図３!$E$6:$G$34,3,TRUE),IF(AND(107&lt;=Z778,Z778&lt;143),VLOOKUP($W778,日射量と図３!$E$6:$H$34,4,TRUE),VLOOKUP($W778,日射量と図３!$E$6:$I$34,5,TRUE))))))</f>
        <v/>
      </c>
      <c r="AC778" s="382" t="str">
        <f t="shared" si="144"/>
        <v/>
      </c>
      <c r="AD778" s="382" t="str">
        <f t="shared" si="145"/>
        <v/>
      </c>
    </row>
    <row r="779" spans="11:30" ht="13.5" customHeight="1">
      <c r="K779" s="4">
        <f t="shared" si="150"/>
        <v>7</v>
      </c>
      <c r="L779" s="34">
        <v>43284</v>
      </c>
      <c r="M779" s="4">
        <v>33</v>
      </c>
      <c r="N779" s="4">
        <v>8</v>
      </c>
      <c r="O779" s="31">
        <v>0.29166666666666669</v>
      </c>
      <c r="P779" s="35">
        <v>24.34</v>
      </c>
      <c r="Q779" s="36">
        <f t="shared" si="151"/>
        <v>12</v>
      </c>
      <c r="R779" s="4">
        <f t="shared" si="152"/>
        <v>0</v>
      </c>
      <c r="S779" s="31">
        <f t="shared" si="146"/>
        <v>0.19538194444444446</v>
      </c>
      <c r="T779" s="31">
        <f t="shared" si="147"/>
        <v>0.79927083333333337</v>
      </c>
      <c r="U779" s="4">
        <f t="shared" si="153"/>
        <v>0</v>
      </c>
      <c r="V779" s="4" t="str">
        <f t="shared" si="154"/>
        <v/>
      </c>
      <c r="W779" s="18" t="str">
        <f>IF(V779="","",VLOOKUP(L779,日射量と図３!$A$4:$C$368,3,TRUE)*238.85/100)</f>
        <v/>
      </c>
      <c r="X779" s="4" t="str">
        <f t="shared" si="155"/>
        <v/>
      </c>
      <c r="Y779" s="4" t="str">
        <f t="shared" si="148"/>
        <v/>
      </c>
      <c r="Z779" s="4" t="str">
        <f t="shared" si="149"/>
        <v/>
      </c>
      <c r="AA779" s="4" t="str">
        <f>IF($V779="","",IF(Y779&lt;36,0,IF(AND(36&lt;=Y779,Y779&lt;71),VLOOKUP($W779,日射量と図３!$E$6:$F$34,2,TRUE),IF(AND(71&lt;=Y779,Y779&lt;107),VLOOKUP($W779,日射量と図３!$E$6:$G$34,3,TRUE),IF(AND(107&lt;=Y779,Y779&lt;143),VLOOKUP($W779,日射量と図３!$E$6:$H$34,4,TRUE),VLOOKUP($W779,日射量と図３!$E$6:$I$34,5,TRUE))))))</f>
        <v/>
      </c>
      <c r="AB779" s="4" t="str">
        <f>IF($V779="","",IF(Z779&lt;36,0,IF(AND(36&lt;=Z779,Z779&lt;71),VLOOKUP($W779,日射量と図３!$E$6:$F$34,2,TRUE),IF(AND(71&lt;=Z779,Z779&lt;107),VLOOKUP($W779,日射量と図３!$E$6:$G$34,3,TRUE),IF(AND(107&lt;=Z779,Z779&lt;143),VLOOKUP($W779,日射量と図３!$E$6:$H$34,4,TRUE),VLOOKUP($W779,日射量と図３!$E$6:$I$34,5,TRUE))))))</f>
        <v/>
      </c>
      <c r="AC779" s="382" t="str">
        <f t="shared" si="144"/>
        <v/>
      </c>
      <c r="AD779" s="382" t="str">
        <f t="shared" si="145"/>
        <v/>
      </c>
    </row>
    <row r="780" spans="11:30" ht="13.5" customHeight="1">
      <c r="K780" s="4">
        <f t="shared" si="150"/>
        <v>7</v>
      </c>
      <c r="L780" s="34">
        <v>43284</v>
      </c>
      <c r="M780" s="4">
        <v>33</v>
      </c>
      <c r="N780" s="4">
        <v>9</v>
      </c>
      <c r="O780" s="31">
        <v>0.33333333333333331</v>
      </c>
      <c r="P780" s="35">
        <v>24.96</v>
      </c>
      <c r="Q780" s="36">
        <f t="shared" si="151"/>
        <v>12</v>
      </c>
      <c r="R780" s="4">
        <f t="shared" si="152"/>
        <v>0</v>
      </c>
      <c r="S780" s="31">
        <f t="shared" si="146"/>
        <v>0.19538194444444446</v>
      </c>
      <c r="T780" s="31">
        <f t="shared" si="147"/>
        <v>0.79927083333333337</v>
      </c>
      <c r="U780" s="4">
        <f t="shared" si="153"/>
        <v>0</v>
      </c>
      <c r="V780" s="4" t="str">
        <f t="shared" si="154"/>
        <v/>
      </c>
      <c r="W780" s="18" t="str">
        <f>IF(V780="","",VLOOKUP(L780,日射量と図３!$A$4:$C$368,3,TRUE)*238.85/100)</f>
        <v/>
      </c>
      <c r="X780" s="4" t="str">
        <f t="shared" si="155"/>
        <v/>
      </c>
      <c r="Y780" s="4" t="str">
        <f t="shared" si="148"/>
        <v/>
      </c>
      <c r="Z780" s="4" t="str">
        <f t="shared" si="149"/>
        <v/>
      </c>
      <c r="AA780" s="4" t="str">
        <f>IF($V780="","",IF(Y780&lt;36,0,IF(AND(36&lt;=Y780,Y780&lt;71),VLOOKUP($W780,日射量と図３!$E$6:$F$34,2,TRUE),IF(AND(71&lt;=Y780,Y780&lt;107),VLOOKUP($W780,日射量と図３!$E$6:$G$34,3,TRUE),IF(AND(107&lt;=Y780,Y780&lt;143),VLOOKUP($W780,日射量と図３!$E$6:$H$34,4,TRUE),VLOOKUP($W780,日射量と図３!$E$6:$I$34,5,TRUE))))))</f>
        <v/>
      </c>
      <c r="AB780" s="4" t="str">
        <f>IF($V780="","",IF(Z780&lt;36,0,IF(AND(36&lt;=Z780,Z780&lt;71),VLOOKUP($W780,日射量と図３!$E$6:$F$34,2,TRUE),IF(AND(71&lt;=Z780,Z780&lt;107),VLOOKUP($W780,日射量と図３!$E$6:$G$34,3,TRUE),IF(AND(107&lt;=Z780,Z780&lt;143),VLOOKUP($W780,日射量と図３!$E$6:$H$34,4,TRUE),VLOOKUP($W780,日射量と図３!$E$6:$I$34,5,TRUE))))))</f>
        <v/>
      </c>
      <c r="AC780" s="382" t="str">
        <f t="shared" si="144"/>
        <v/>
      </c>
      <c r="AD780" s="382" t="str">
        <f t="shared" si="145"/>
        <v/>
      </c>
    </row>
    <row r="781" spans="11:30" ht="13.5" customHeight="1">
      <c r="K781" s="4">
        <f t="shared" si="150"/>
        <v>7</v>
      </c>
      <c r="L781" s="34">
        <v>43284</v>
      </c>
      <c r="M781" s="4">
        <v>33</v>
      </c>
      <c r="N781" s="4">
        <v>10</v>
      </c>
      <c r="O781" s="31">
        <v>0.375</v>
      </c>
      <c r="P781" s="35">
        <v>25.5</v>
      </c>
      <c r="Q781" s="36">
        <f t="shared" si="151"/>
        <v>12</v>
      </c>
      <c r="R781" s="4">
        <f t="shared" si="152"/>
        <v>0</v>
      </c>
      <c r="S781" s="31">
        <f t="shared" si="146"/>
        <v>0.19538194444444446</v>
      </c>
      <c r="T781" s="31">
        <f t="shared" si="147"/>
        <v>0.79927083333333337</v>
      </c>
      <c r="U781" s="4">
        <f t="shared" si="153"/>
        <v>0</v>
      </c>
      <c r="V781" s="4" t="str">
        <f t="shared" si="154"/>
        <v/>
      </c>
      <c r="W781" s="18" t="str">
        <f>IF(V781="","",VLOOKUP(L781,日射量と図３!$A$4:$C$368,3,TRUE)*238.85/100)</f>
        <v/>
      </c>
      <c r="X781" s="4" t="str">
        <f t="shared" si="155"/>
        <v/>
      </c>
      <c r="Y781" s="4" t="str">
        <f t="shared" si="148"/>
        <v/>
      </c>
      <c r="Z781" s="4" t="str">
        <f t="shared" si="149"/>
        <v/>
      </c>
      <c r="AA781" s="4" t="str">
        <f>IF($V781="","",IF(Y781&lt;36,0,IF(AND(36&lt;=Y781,Y781&lt;71),VLOOKUP($W781,日射量と図３!$E$6:$F$34,2,TRUE),IF(AND(71&lt;=Y781,Y781&lt;107),VLOOKUP($W781,日射量と図３!$E$6:$G$34,3,TRUE),IF(AND(107&lt;=Y781,Y781&lt;143),VLOOKUP($W781,日射量と図３!$E$6:$H$34,4,TRUE),VLOOKUP($W781,日射量と図３!$E$6:$I$34,5,TRUE))))))</f>
        <v/>
      </c>
      <c r="AB781" s="4" t="str">
        <f>IF($V781="","",IF(Z781&lt;36,0,IF(AND(36&lt;=Z781,Z781&lt;71),VLOOKUP($W781,日射量と図３!$E$6:$F$34,2,TRUE),IF(AND(71&lt;=Z781,Z781&lt;107),VLOOKUP($W781,日射量と図３!$E$6:$G$34,3,TRUE),IF(AND(107&lt;=Z781,Z781&lt;143),VLOOKUP($W781,日射量と図３!$E$6:$H$34,4,TRUE),VLOOKUP($W781,日射量と図３!$E$6:$I$34,5,TRUE))))))</f>
        <v/>
      </c>
      <c r="AC781" s="382" t="str">
        <f t="shared" si="144"/>
        <v/>
      </c>
      <c r="AD781" s="382" t="str">
        <f t="shared" si="145"/>
        <v/>
      </c>
    </row>
    <row r="782" spans="11:30" ht="13.5" customHeight="1">
      <c r="K782" s="4">
        <f t="shared" si="150"/>
        <v>7</v>
      </c>
      <c r="L782" s="34">
        <v>43284</v>
      </c>
      <c r="M782" s="4">
        <v>33</v>
      </c>
      <c r="N782" s="4">
        <v>11</v>
      </c>
      <c r="O782" s="31">
        <v>0.41666666666666669</v>
      </c>
      <c r="P782" s="35">
        <v>26.179999999999996</v>
      </c>
      <c r="Q782" s="36">
        <f t="shared" si="151"/>
        <v>12</v>
      </c>
      <c r="R782" s="4">
        <f t="shared" si="152"/>
        <v>0</v>
      </c>
      <c r="S782" s="31">
        <f t="shared" si="146"/>
        <v>0.19538194444444446</v>
      </c>
      <c r="T782" s="31">
        <f t="shared" si="147"/>
        <v>0.79927083333333337</v>
      </c>
      <c r="U782" s="4">
        <f t="shared" si="153"/>
        <v>0</v>
      </c>
      <c r="V782" s="4" t="str">
        <f t="shared" si="154"/>
        <v/>
      </c>
      <c r="W782" s="18" t="str">
        <f>IF(V782="","",VLOOKUP(L782,日射量と図３!$A$4:$C$368,3,TRUE)*238.85/100)</f>
        <v/>
      </c>
      <c r="X782" s="4" t="str">
        <f t="shared" si="155"/>
        <v/>
      </c>
      <c r="Y782" s="4" t="str">
        <f t="shared" si="148"/>
        <v/>
      </c>
      <c r="Z782" s="4" t="str">
        <f t="shared" si="149"/>
        <v/>
      </c>
      <c r="AA782" s="4" t="str">
        <f>IF($V782="","",IF(Y782&lt;36,0,IF(AND(36&lt;=Y782,Y782&lt;71),VLOOKUP($W782,日射量と図３!$E$6:$F$34,2,TRUE),IF(AND(71&lt;=Y782,Y782&lt;107),VLOOKUP($W782,日射量と図３!$E$6:$G$34,3,TRUE),IF(AND(107&lt;=Y782,Y782&lt;143),VLOOKUP($W782,日射量と図３!$E$6:$H$34,4,TRUE),VLOOKUP($W782,日射量と図３!$E$6:$I$34,5,TRUE))))))</f>
        <v/>
      </c>
      <c r="AB782" s="4" t="str">
        <f>IF($V782="","",IF(Z782&lt;36,0,IF(AND(36&lt;=Z782,Z782&lt;71),VLOOKUP($W782,日射量と図３!$E$6:$F$34,2,TRUE),IF(AND(71&lt;=Z782,Z782&lt;107),VLOOKUP($W782,日射量と図３!$E$6:$G$34,3,TRUE),IF(AND(107&lt;=Z782,Z782&lt;143),VLOOKUP($W782,日射量と図３!$E$6:$H$34,4,TRUE),VLOOKUP($W782,日射量と図３!$E$6:$I$34,5,TRUE))))))</f>
        <v/>
      </c>
      <c r="AC782" s="382" t="str">
        <f t="shared" si="144"/>
        <v/>
      </c>
      <c r="AD782" s="382" t="str">
        <f t="shared" si="145"/>
        <v/>
      </c>
    </row>
    <row r="783" spans="11:30" ht="13.5" customHeight="1">
      <c r="K783" s="4">
        <f t="shared" si="150"/>
        <v>7</v>
      </c>
      <c r="L783" s="34">
        <v>43284</v>
      </c>
      <c r="M783" s="4">
        <v>33</v>
      </c>
      <c r="N783" s="4">
        <v>12</v>
      </c>
      <c r="O783" s="31">
        <v>0.45833333333333331</v>
      </c>
      <c r="P783" s="35">
        <v>26.409999999999997</v>
      </c>
      <c r="Q783" s="36">
        <f t="shared" si="151"/>
        <v>12</v>
      </c>
      <c r="R783" s="4">
        <f t="shared" si="152"/>
        <v>0</v>
      </c>
      <c r="S783" s="31">
        <f t="shared" si="146"/>
        <v>0.19538194444444446</v>
      </c>
      <c r="T783" s="31">
        <f t="shared" si="147"/>
        <v>0.79927083333333337</v>
      </c>
      <c r="U783" s="4">
        <f t="shared" si="153"/>
        <v>0</v>
      </c>
      <c r="V783" s="4" t="str">
        <f t="shared" si="154"/>
        <v/>
      </c>
      <c r="W783" s="18" t="str">
        <f>IF(V783="","",VLOOKUP(L783,日射量と図３!$A$4:$C$368,3,TRUE)*238.85/100)</f>
        <v/>
      </c>
      <c r="X783" s="4" t="str">
        <f t="shared" si="155"/>
        <v/>
      </c>
      <c r="Y783" s="4" t="str">
        <f t="shared" si="148"/>
        <v/>
      </c>
      <c r="Z783" s="4" t="str">
        <f t="shared" si="149"/>
        <v/>
      </c>
      <c r="AA783" s="4" t="str">
        <f>IF($V783="","",IF(Y783&lt;36,0,IF(AND(36&lt;=Y783,Y783&lt;71),VLOOKUP($W783,日射量と図３!$E$6:$F$34,2,TRUE),IF(AND(71&lt;=Y783,Y783&lt;107),VLOOKUP($W783,日射量と図３!$E$6:$G$34,3,TRUE),IF(AND(107&lt;=Y783,Y783&lt;143),VLOOKUP($W783,日射量と図３!$E$6:$H$34,4,TRUE),VLOOKUP($W783,日射量と図３!$E$6:$I$34,5,TRUE))))))</f>
        <v/>
      </c>
      <c r="AB783" s="4" t="str">
        <f>IF($V783="","",IF(Z783&lt;36,0,IF(AND(36&lt;=Z783,Z783&lt;71),VLOOKUP($W783,日射量と図３!$E$6:$F$34,2,TRUE),IF(AND(71&lt;=Z783,Z783&lt;107),VLOOKUP($W783,日射量と図３!$E$6:$G$34,3,TRUE),IF(AND(107&lt;=Z783,Z783&lt;143),VLOOKUP($W783,日射量と図３!$E$6:$H$34,4,TRUE),VLOOKUP($W783,日射量と図３!$E$6:$I$34,5,TRUE))))))</f>
        <v/>
      </c>
      <c r="AC783" s="382" t="str">
        <f t="shared" ref="AC783:AC846" si="156">IF(V783="","",IF((($AH$18*$AH$30*V783*3600/1000000)/1000-AA783*$AG$18*10*0.0000041868)&lt;=0,0,AA783*$AG$18*10*0.0000041868))</f>
        <v/>
      </c>
      <c r="AD783" s="382" t="str">
        <f t="shared" ref="AD783:AD846" si="157">IF(V783="","",IF((($AH$19*$AH$30*V783*3600/1000000)/1000-AB783*$AG$19*10*0.0000041868)&lt;=0,0,AB783*$AG$19*10*0.0000041868))</f>
        <v/>
      </c>
    </row>
    <row r="784" spans="11:30" ht="13.5" customHeight="1">
      <c r="K784" s="4">
        <f t="shared" si="150"/>
        <v>7</v>
      </c>
      <c r="L784" s="34">
        <v>43284</v>
      </c>
      <c r="M784" s="4">
        <v>33</v>
      </c>
      <c r="N784" s="4">
        <v>13</v>
      </c>
      <c r="O784" s="31">
        <v>0.5</v>
      </c>
      <c r="P784" s="35">
        <v>26.95</v>
      </c>
      <c r="Q784" s="36">
        <f t="shared" si="151"/>
        <v>12</v>
      </c>
      <c r="R784" s="4">
        <f t="shared" si="152"/>
        <v>0</v>
      </c>
      <c r="S784" s="31">
        <f t="shared" si="146"/>
        <v>0.19538194444444446</v>
      </c>
      <c r="T784" s="31">
        <f t="shared" si="147"/>
        <v>0.79927083333333337</v>
      </c>
      <c r="U784" s="4">
        <f t="shared" si="153"/>
        <v>0</v>
      </c>
      <c r="V784" s="4" t="str">
        <f t="shared" si="154"/>
        <v/>
      </c>
      <c r="W784" s="18" t="str">
        <f>IF(V784="","",VLOOKUP(L784,日射量と図３!$A$4:$C$368,3,TRUE)*238.85/100)</f>
        <v/>
      </c>
      <c r="X784" s="4" t="str">
        <f t="shared" si="155"/>
        <v/>
      </c>
      <c r="Y784" s="4" t="str">
        <f t="shared" si="148"/>
        <v/>
      </c>
      <c r="Z784" s="4" t="str">
        <f t="shared" si="149"/>
        <v/>
      </c>
      <c r="AA784" s="4" t="str">
        <f>IF($V784="","",IF(Y784&lt;36,0,IF(AND(36&lt;=Y784,Y784&lt;71),VLOOKUP($W784,日射量と図３!$E$6:$F$34,2,TRUE),IF(AND(71&lt;=Y784,Y784&lt;107),VLOOKUP($W784,日射量と図３!$E$6:$G$34,3,TRUE),IF(AND(107&lt;=Y784,Y784&lt;143),VLOOKUP($W784,日射量と図３!$E$6:$H$34,4,TRUE),VLOOKUP($W784,日射量と図３!$E$6:$I$34,5,TRUE))))))</f>
        <v/>
      </c>
      <c r="AB784" s="4" t="str">
        <f>IF($V784="","",IF(Z784&lt;36,0,IF(AND(36&lt;=Z784,Z784&lt;71),VLOOKUP($W784,日射量と図３!$E$6:$F$34,2,TRUE),IF(AND(71&lt;=Z784,Z784&lt;107),VLOOKUP($W784,日射量と図３!$E$6:$G$34,3,TRUE),IF(AND(107&lt;=Z784,Z784&lt;143),VLOOKUP($W784,日射量と図３!$E$6:$H$34,4,TRUE),VLOOKUP($W784,日射量と図３!$E$6:$I$34,5,TRUE))))))</f>
        <v/>
      </c>
      <c r="AC784" s="382" t="str">
        <f t="shared" si="156"/>
        <v/>
      </c>
      <c r="AD784" s="382" t="str">
        <f t="shared" si="157"/>
        <v/>
      </c>
    </row>
    <row r="785" spans="11:30" ht="13.5" customHeight="1">
      <c r="K785" s="4">
        <f t="shared" si="150"/>
        <v>7</v>
      </c>
      <c r="L785" s="34">
        <v>43284</v>
      </c>
      <c r="M785" s="4">
        <v>33</v>
      </c>
      <c r="N785" s="4">
        <v>14</v>
      </c>
      <c r="O785" s="31">
        <v>0.54166666666666663</v>
      </c>
      <c r="P785" s="35">
        <v>27.68</v>
      </c>
      <c r="Q785" s="36">
        <f t="shared" si="151"/>
        <v>12</v>
      </c>
      <c r="R785" s="4">
        <f t="shared" si="152"/>
        <v>0</v>
      </c>
      <c r="S785" s="31">
        <f t="shared" si="146"/>
        <v>0.19538194444444446</v>
      </c>
      <c r="T785" s="31">
        <f t="shared" si="147"/>
        <v>0.79927083333333337</v>
      </c>
      <c r="U785" s="4">
        <f t="shared" si="153"/>
        <v>0</v>
      </c>
      <c r="V785" s="4" t="str">
        <f t="shared" si="154"/>
        <v/>
      </c>
      <c r="W785" s="18" t="str">
        <f>IF(V785="","",VLOOKUP(L785,日射量と図３!$A$4:$C$368,3,TRUE)*238.85/100)</f>
        <v/>
      </c>
      <c r="X785" s="4" t="str">
        <f t="shared" si="155"/>
        <v/>
      </c>
      <c r="Y785" s="4" t="str">
        <f t="shared" si="148"/>
        <v/>
      </c>
      <c r="Z785" s="4" t="str">
        <f t="shared" si="149"/>
        <v/>
      </c>
      <c r="AA785" s="4" t="str">
        <f>IF($V785="","",IF(Y785&lt;36,0,IF(AND(36&lt;=Y785,Y785&lt;71),VLOOKUP($W785,日射量と図３!$E$6:$F$34,2,TRUE),IF(AND(71&lt;=Y785,Y785&lt;107),VLOOKUP($W785,日射量と図３!$E$6:$G$34,3,TRUE),IF(AND(107&lt;=Y785,Y785&lt;143),VLOOKUP($W785,日射量と図３!$E$6:$H$34,4,TRUE),VLOOKUP($W785,日射量と図３!$E$6:$I$34,5,TRUE))))))</f>
        <v/>
      </c>
      <c r="AB785" s="4" t="str">
        <f>IF($V785="","",IF(Z785&lt;36,0,IF(AND(36&lt;=Z785,Z785&lt;71),VLOOKUP($W785,日射量と図３!$E$6:$F$34,2,TRUE),IF(AND(71&lt;=Z785,Z785&lt;107),VLOOKUP($W785,日射量と図３!$E$6:$G$34,3,TRUE),IF(AND(107&lt;=Z785,Z785&lt;143),VLOOKUP($W785,日射量と図３!$E$6:$H$34,4,TRUE),VLOOKUP($W785,日射量と図３!$E$6:$I$34,5,TRUE))))))</f>
        <v/>
      </c>
      <c r="AC785" s="382" t="str">
        <f t="shared" si="156"/>
        <v/>
      </c>
      <c r="AD785" s="382" t="str">
        <f t="shared" si="157"/>
        <v/>
      </c>
    </row>
    <row r="786" spans="11:30" ht="13.5" customHeight="1">
      <c r="K786" s="4">
        <f t="shared" si="150"/>
        <v>7</v>
      </c>
      <c r="L786" s="34">
        <v>43284</v>
      </c>
      <c r="M786" s="4">
        <v>33</v>
      </c>
      <c r="N786" s="4">
        <v>15</v>
      </c>
      <c r="O786" s="31">
        <v>0.58333333333333337</v>
      </c>
      <c r="P786" s="35">
        <v>27.55</v>
      </c>
      <c r="Q786" s="36">
        <f t="shared" si="151"/>
        <v>12</v>
      </c>
      <c r="R786" s="4">
        <f t="shared" si="152"/>
        <v>0</v>
      </c>
      <c r="S786" s="31">
        <f t="shared" si="146"/>
        <v>0.19538194444444446</v>
      </c>
      <c r="T786" s="31">
        <f t="shared" si="147"/>
        <v>0.79927083333333337</v>
      </c>
      <c r="U786" s="4">
        <f t="shared" si="153"/>
        <v>0</v>
      </c>
      <c r="V786" s="4" t="str">
        <f t="shared" si="154"/>
        <v/>
      </c>
      <c r="W786" s="18" t="str">
        <f>IF(V786="","",VLOOKUP(L786,日射量と図３!$A$4:$C$368,3,TRUE)*238.85/100)</f>
        <v/>
      </c>
      <c r="X786" s="4" t="str">
        <f t="shared" si="155"/>
        <v/>
      </c>
      <c r="Y786" s="4" t="str">
        <f t="shared" si="148"/>
        <v/>
      </c>
      <c r="Z786" s="4" t="str">
        <f t="shared" si="149"/>
        <v/>
      </c>
      <c r="AA786" s="4" t="str">
        <f>IF($V786="","",IF(Y786&lt;36,0,IF(AND(36&lt;=Y786,Y786&lt;71),VLOOKUP($W786,日射量と図３!$E$6:$F$34,2,TRUE),IF(AND(71&lt;=Y786,Y786&lt;107),VLOOKUP($W786,日射量と図３!$E$6:$G$34,3,TRUE),IF(AND(107&lt;=Y786,Y786&lt;143),VLOOKUP($W786,日射量と図３!$E$6:$H$34,4,TRUE),VLOOKUP($W786,日射量と図３!$E$6:$I$34,5,TRUE))))))</f>
        <v/>
      </c>
      <c r="AB786" s="4" t="str">
        <f>IF($V786="","",IF(Z786&lt;36,0,IF(AND(36&lt;=Z786,Z786&lt;71),VLOOKUP($W786,日射量と図３!$E$6:$F$34,2,TRUE),IF(AND(71&lt;=Z786,Z786&lt;107),VLOOKUP($W786,日射量と図３!$E$6:$G$34,3,TRUE),IF(AND(107&lt;=Z786,Z786&lt;143),VLOOKUP($W786,日射量と図３!$E$6:$H$34,4,TRUE),VLOOKUP($W786,日射量と図３!$E$6:$I$34,5,TRUE))))))</f>
        <v/>
      </c>
      <c r="AC786" s="382" t="str">
        <f t="shared" si="156"/>
        <v/>
      </c>
      <c r="AD786" s="382" t="str">
        <f t="shared" si="157"/>
        <v/>
      </c>
    </row>
    <row r="787" spans="11:30" ht="13.5" customHeight="1">
      <c r="K787" s="4">
        <f t="shared" si="150"/>
        <v>7</v>
      </c>
      <c r="L787" s="34">
        <v>43284</v>
      </c>
      <c r="M787" s="4">
        <v>33</v>
      </c>
      <c r="N787" s="4">
        <v>16</v>
      </c>
      <c r="O787" s="31">
        <v>0.625</v>
      </c>
      <c r="P787" s="35">
        <v>26.95</v>
      </c>
      <c r="Q787" s="36">
        <f t="shared" si="151"/>
        <v>16</v>
      </c>
      <c r="R787" s="4">
        <f t="shared" si="152"/>
        <v>0</v>
      </c>
      <c r="S787" s="31">
        <f t="shared" si="146"/>
        <v>0.19538194444444446</v>
      </c>
      <c r="T787" s="31">
        <f t="shared" si="147"/>
        <v>0.79927083333333337</v>
      </c>
      <c r="U787" s="4">
        <f t="shared" si="153"/>
        <v>0</v>
      </c>
      <c r="V787" s="4" t="str">
        <f t="shared" si="154"/>
        <v/>
      </c>
      <c r="W787" s="18" t="str">
        <f>IF(V787="","",VLOOKUP(L787,日射量と図３!$A$4:$C$368,3,TRUE)*238.85/100)</f>
        <v/>
      </c>
      <c r="X787" s="4" t="str">
        <f t="shared" si="155"/>
        <v/>
      </c>
      <c r="Y787" s="4" t="str">
        <f t="shared" si="148"/>
        <v/>
      </c>
      <c r="Z787" s="4" t="str">
        <f t="shared" si="149"/>
        <v/>
      </c>
      <c r="AA787" s="4" t="str">
        <f>IF($V787="","",IF(Y787&lt;36,0,IF(AND(36&lt;=Y787,Y787&lt;71),VLOOKUP($W787,日射量と図３!$E$6:$F$34,2,TRUE),IF(AND(71&lt;=Y787,Y787&lt;107),VLOOKUP($W787,日射量と図３!$E$6:$G$34,3,TRUE),IF(AND(107&lt;=Y787,Y787&lt;143),VLOOKUP($W787,日射量と図３!$E$6:$H$34,4,TRUE),VLOOKUP($W787,日射量と図３!$E$6:$I$34,5,TRUE))))))</f>
        <v/>
      </c>
      <c r="AB787" s="4" t="str">
        <f>IF($V787="","",IF(Z787&lt;36,0,IF(AND(36&lt;=Z787,Z787&lt;71),VLOOKUP($W787,日射量と図３!$E$6:$F$34,2,TRUE),IF(AND(71&lt;=Z787,Z787&lt;107),VLOOKUP($W787,日射量と図３!$E$6:$G$34,3,TRUE),IF(AND(107&lt;=Z787,Z787&lt;143),VLOOKUP($W787,日射量と図３!$E$6:$H$34,4,TRUE),VLOOKUP($W787,日射量と図３!$E$6:$I$34,5,TRUE))))))</f>
        <v/>
      </c>
      <c r="AC787" s="382" t="str">
        <f t="shared" si="156"/>
        <v/>
      </c>
      <c r="AD787" s="382" t="str">
        <f t="shared" si="157"/>
        <v/>
      </c>
    </row>
    <row r="788" spans="11:30" ht="13.5" customHeight="1">
      <c r="K788" s="4">
        <f t="shared" si="150"/>
        <v>7</v>
      </c>
      <c r="L788" s="34">
        <v>43284</v>
      </c>
      <c r="M788" s="4">
        <v>33</v>
      </c>
      <c r="N788" s="4">
        <v>17</v>
      </c>
      <c r="O788" s="31">
        <v>0.66666666666666663</v>
      </c>
      <c r="P788" s="35">
        <v>26.740000000000002</v>
      </c>
      <c r="Q788" s="36">
        <f t="shared" si="151"/>
        <v>16</v>
      </c>
      <c r="R788" s="4">
        <f t="shared" si="152"/>
        <v>0</v>
      </c>
      <c r="S788" s="31">
        <f t="shared" si="146"/>
        <v>0.19538194444444446</v>
      </c>
      <c r="T788" s="31">
        <f t="shared" si="147"/>
        <v>0.79927083333333337</v>
      </c>
      <c r="U788" s="4">
        <f t="shared" si="153"/>
        <v>0</v>
      </c>
      <c r="V788" s="4" t="str">
        <f t="shared" si="154"/>
        <v/>
      </c>
      <c r="W788" s="18" t="str">
        <f>IF(V788="","",VLOOKUP(L788,日射量と図３!$A$4:$C$368,3,TRUE)*238.85/100)</f>
        <v/>
      </c>
      <c r="X788" s="4" t="str">
        <f t="shared" si="155"/>
        <v/>
      </c>
      <c r="Y788" s="4" t="str">
        <f t="shared" si="148"/>
        <v/>
      </c>
      <c r="Z788" s="4" t="str">
        <f t="shared" si="149"/>
        <v/>
      </c>
      <c r="AA788" s="4" t="str">
        <f>IF($V788="","",IF(Y788&lt;36,0,IF(AND(36&lt;=Y788,Y788&lt;71),VLOOKUP($W788,日射量と図３!$E$6:$F$34,2,TRUE),IF(AND(71&lt;=Y788,Y788&lt;107),VLOOKUP($W788,日射量と図３!$E$6:$G$34,3,TRUE),IF(AND(107&lt;=Y788,Y788&lt;143),VLOOKUP($W788,日射量と図３!$E$6:$H$34,4,TRUE),VLOOKUP($W788,日射量と図３!$E$6:$I$34,5,TRUE))))))</f>
        <v/>
      </c>
      <c r="AB788" s="4" t="str">
        <f>IF($V788="","",IF(Z788&lt;36,0,IF(AND(36&lt;=Z788,Z788&lt;71),VLOOKUP($W788,日射量と図３!$E$6:$F$34,2,TRUE),IF(AND(71&lt;=Z788,Z788&lt;107),VLOOKUP($W788,日射量と図３!$E$6:$G$34,3,TRUE),IF(AND(107&lt;=Z788,Z788&lt;143),VLOOKUP($W788,日射量と図３!$E$6:$H$34,4,TRUE),VLOOKUP($W788,日射量と図３!$E$6:$I$34,5,TRUE))))))</f>
        <v/>
      </c>
      <c r="AC788" s="382" t="str">
        <f t="shared" si="156"/>
        <v/>
      </c>
      <c r="AD788" s="382" t="str">
        <f t="shared" si="157"/>
        <v/>
      </c>
    </row>
    <row r="789" spans="11:30" ht="13.5" customHeight="1">
      <c r="K789" s="4">
        <f t="shared" si="150"/>
        <v>7</v>
      </c>
      <c r="L789" s="34">
        <v>43284</v>
      </c>
      <c r="M789" s="4">
        <v>33</v>
      </c>
      <c r="N789" s="4">
        <v>18</v>
      </c>
      <c r="O789" s="31">
        <v>0.70833333333333337</v>
      </c>
      <c r="P789" s="35">
        <v>26.03</v>
      </c>
      <c r="Q789" s="36">
        <f t="shared" si="151"/>
        <v>16</v>
      </c>
      <c r="R789" s="4">
        <f t="shared" si="152"/>
        <v>0</v>
      </c>
      <c r="S789" s="31">
        <f t="shared" ref="S789:S852" si="158">VLOOKUP(K789,$AF$38:$AH$49,2,TRUE)</f>
        <v>0.19538194444444446</v>
      </c>
      <c r="T789" s="31">
        <f t="shared" ref="T789:T852" si="159">VLOOKUP(K789,$AF$38:$AH$49,3,TRUE)</f>
        <v>0.79927083333333337</v>
      </c>
      <c r="U789" s="4">
        <f t="shared" si="153"/>
        <v>0</v>
      </c>
      <c r="V789" s="4" t="str">
        <f t="shared" si="154"/>
        <v/>
      </c>
      <c r="W789" s="18" t="str">
        <f>IF(V789="","",VLOOKUP(L789,日射量と図３!$A$4:$C$368,3,TRUE)*238.85/100)</f>
        <v/>
      </c>
      <c r="X789" s="4" t="str">
        <f t="shared" si="155"/>
        <v/>
      </c>
      <c r="Y789" s="4" t="str">
        <f t="shared" si="148"/>
        <v/>
      </c>
      <c r="Z789" s="4" t="str">
        <f t="shared" si="149"/>
        <v/>
      </c>
      <c r="AA789" s="4" t="str">
        <f>IF($V789="","",IF(Y789&lt;36,0,IF(AND(36&lt;=Y789,Y789&lt;71),VLOOKUP($W789,日射量と図３!$E$6:$F$34,2,TRUE),IF(AND(71&lt;=Y789,Y789&lt;107),VLOOKUP($W789,日射量と図３!$E$6:$G$34,3,TRUE),IF(AND(107&lt;=Y789,Y789&lt;143),VLOOKUP($W789,日射量と図３!$E$6:$H$34,4,TRUE),VLOOKUP($W789,日射量と図３!$E$6:$I$34,5,TRUE))))))</f>
        <v/>
      </c>
      <c r="AB789" s="4" t="str">
        <f>IF($V789="","",IF(Z789&lt;36,0,IF(AND(36&lt;=Z789,Z789&lt;71),VLOOKUP($W789,日射量と図３!$E$6:$F$34,2,TRUE),IF(AND(71&lt;=Z789,Z789&lt;107),VLOOKUP($W789,日射量と図３!$E$6:$G$34,3,TRUE),IF(AND(107&lt;=Z789,Z789&lt;143),VLOOKUP($W789,日射量と図３!$E$6:$H$34,4,TRUE),VLOOKUP($W789,日射量と図３!$E$6:$I$34,5,TRUE))))))</f>
        <v/>
      </c>
      <c r="AC789" s="382" t="str">
        <f t="shared" si="156"/>
        <v/>
      </c>
      <c r="AD789" s="382" t="str">
        <f t="shared" si="157"/>
        <v/>
      </c>
    </row>
    <row r="790" spans="11:30" ht="13.5" customHeight="1">
      <c r="K790" s="4">
        <f t="shared" si="150"/>
        <v>7</v>
      </c>
      <c r="L790" s="34">
        <v>43284</v>
      </c>
      <c r="M790" s="4">
        <v>33</v>
      </c>
      <c r="N790" s="4">
        <v>19</v>
      </c>
      <c r="O790" s="31">
        <v>0.75</v>
      </c>
      <c r="P790" s="35">
        <v>24.81</v>
      </c>
      <c r="Q790" s="36">
        <f t="shared" si="151"/>
        <v>16</v>
      </c>
      <c r="R790" s="4">
        <f t="shared" si="152"/>
        <v>0</v>
      </c>
      <c r="S790" s="31">
        <f t="shared" si="158"/>
        <v>0.19538194444444446</v>
      </c>
      <c r="T790" s="31">
        <f t="shared" si="159"/>
        <v>0.79927083333333337</v>
      </c>
      <c r="U790" s="4">
        <f t="shared" si="153"/>
        <v>0</v>
      </c>
      <c r="V790" s="4" t="str">
        <f t="shared" si="154"/>
        <v/>
      </c>
      <c r="W790" s="18" t="str">
        <f>IF(V790="","",VLOOKUP(L790,日射量と図３!$A$4:$C$368,3,TRUE)*238.85/100)</f>
        <v/>
      </c>
      <c r="X790" s="4" t="str">
        <f t="shared" si="155"/>
        <v/>
      </c>
      <c r="Y790" s="4" t="str">
        <f t="shared" si="148"/>
        <v/>
      </c>
      <c r="Z790" s="4" t="str">
        <f t="shared" si="149"/>
        <v/>
      </c>
      <c r="AA790" s="4" t="str">
        <f>IF($V790="","",IF(Y790&lt;36,0,IF(AND(36&lt;=Y790,Y790&lt;71),VLOOKUP($W790,日射量と図３!$E$6:$F$34,2,TRUE),IF(AND(71&lt;=Y790,Y790&lt;107),VLOOKUP($W790,日射量と図３!$E$6:$G$34,3,TRUE),IF(AND(107&lt;=Y790,Y790&lt;143),VLOOKUP($W790,日射量と図３!$E$6:$H$34,4,TRUE),VLOOKUP($W790,日射量と図３!$E$6:$I$34,5,TRUE))))))</f>
        <v/>
      </c>
      <c r="AB790" s="4" t="str">
        <f>IF($V790="","",IF(Z790&lt;36,0,IF(AND(36&lt;=Z790,Z790&lt;71),VLOOKUP($W790,日射量と図３!$E$6:$F$34,2,TRUE),IF(AND(71&lt;=Z790,Z790&lt;107),VLOOKUP($W790,日射量と図３!$E$6:$G$34,3,TRUE),IF(AND(107&lt;=Z790,Z790&lt;143),VLOOKUP($W790,日射量と図３!$E$6:$H$34,4,TRUE),VLOOKUP($W790,日射量と図３!$E$6:$I$34,5,TRUE))))))</f>
        <v/>
      </c>
      <c r="AC790" s="382" t="str">
        <f t="shared" si="156"/>
        <v/>
      </c>
      <c r="AD790" s="382" t="str">
        <f t="shared" si="157"/>
        <v/>
      </c>
    </row>
    <row r="791" spans="11:30" ht="13.5" customHeight="1">
      <c r="K791" s="4">
        <f t="shared" si="150"/>
        <v>7</v>
      </c>
      <c r="L791" s="34">
        <v>43284</v>
      </c>
      <c r="M791" s="4">
        <v>33</v>
      </c>
      <c r="N791" s="4">
        <v>20</v>
      </c>
      <c r="O791" s="31">
        <v>0.79166666666666663</v>
      </c>
      <c r="P791" s="35">
        <v>24.2</v>
      </c>
      <c r="Q791" s="36">
        <f t="shared" si="151"/>
        <v>16</v>
      </c>
      <c r="R791" s="4">
        <f t="shared" si="152"/>
        <v>0</v>
      </c>
      <c r="S791" s="31">
        <f t="shared" si="158"/>
        <v>0.19538194444444446</v>
      </c>
      <c r="T791" s="31">
        <f t="shared" si="159"/>
        <v>0.79927083333333337</v>
      </c>
      <c r="U791" s="4">
        <f t="shared" si="153"/>
        <v>0</v>
      </c>
      <c r="V791" s="4" t="str">
        <f t="shared" si="154"/>
        <v/>
      </c>
      <c r="W791" s="18" t="str">
        <f>IF(V791="","",VLOOKUP(L791,日射量と図３!$A$4:$C$368,3,TRUE)*238.85/100)</f>
        <v/>
      </c>
      <c r="X791" s="4" t="str">
        <f t="shared" si="155"/>
        <v/>
      </c>
      <c r="Y791" s="4" t="str">
        <f t="shared" si="148"/>
        <v/>
      </c>
      <c r="Z791" s="4" t="str">
        <f t="shared" si="149"/>
        <v/>
      </c>
      <c r="AA791" s="4" t="str">
        <f>IF($V791="","",IF(Y791&lt;36,0,IF(AND(36&lt;=Y791,Y791&lt;71),VLOOKUP($W791,日射量と図３!$E$6:$F$34,2,TRUE),IF(AND(71&lt;=Y791,Y791&lt;107),VLOOKUP($W791,日射量と図３!$E$6:$G$34,3,TRUE),IF(AND(107&lt;=Y791,Y791&lt;143),VLOOKUP($W791,日射量と図３!$E$6:$H$34,4,TRUE),VLOOKUP($W791,日射量と図３!$E$6:$I$34,5,TRUE))))))</f>
        <v/>
      </c>
      <c r="AB791" s="4" t="str">
        <f>IF($V791="","",IF(Z791&lt;36,0,IF(AND(36&lt;=Z791,Z791&lt;71),VLOOKUP($W791,日射量と図３!$E$6:$F$34,2,TRUE),IF(AND(71&lt;=Z791,Z791&lt;107),VLOOKUP($W791,日射量と図３!$E$6:$G$34,3,TRUE),IF(AND(107&lt;=Z791,Z791&lt;143),VLOOKUP($W791,日射量と図３!$E$6:$H$34,4,TRUE),VLOOKUP($W791,日射量と図３!$E$6:$I$34,5,TRUE))))))</f>
        <v/>
      </c>
      <c r="AC791" s="382" t="str">
        <f t="shared" si="156"/>
        <v/>
      </c>
      <c r="AD791" s="382" t="str">
        <f t="shared" si="157"/>
        <v/>
      </c>
    </row>
    <row r="792" spans="11:30" ht="13.5" customHeight="1">
      <c r="K792" s="4">
        <f t="shared" si="150"/>
        <v>7</v>
      </c>
      <c r="L792" s="34">
        <v>43284</v>
      </c>
      <c r="M792" s="4">
        <v>33</v>
      </c>
      <c r="N792" s="4">
        <v>21</v>
      </c>
      <c r="O792" s="31">
        <v>0.83333333333333337</v>
      </c>
      <c r="P792" s="35">
        <v>24.19</v>
      </c>
      <c r="Q792" s="36">
        <f t="shared" si="151"/>
        <v>16</v>
      </c>
      <c r="R792" s="4">
        <f t="shared" si="152"/>
        <v>0</v>
      </c>
      <c r="S792" s="31">
        <f t="shared" si="158"/>
        <v>0.19538194444444446</v>
      </c>
      <c r="T792" s="31">
        <f t="shared" si="159"/>
        <v>0.79927083333333337</v>
      </c>
      <c r="U792" s="4">
        <f t="shared" si="153"/>
        <v>0</v>
      </c>
      <c r="V792" s="4" t="str">
        <f t="shared" si="154"/>
        <v/>
      </c>
      <c r="W792" s="18" t="str">
        <f>IF(V792="","",VLOOKUP(L792,日射量と図３!$A$4:$C$368,3,TRUE)*238.85/100)</f>
        <v/>
      </c>
      <c r="X792" s="4" t="str">
        <f t="shared" si="155"/>
        <v/>
      </c>
      <c r="Y792" s="4" t="str">
        <f t="shared" si="148"/>
        <v/>
      </c>
      <c r="Z792" s="4" t="str">
        <f t="shared" si="149"/>
        <v/>
      </c>
      <c r="AA792" s="4" t="str">
        <f>IF($V792="","",IF(Y792&lt;36,0,IF(AND(36&lt;=Y792,Y792&lt;71),VLOOKUP($W792,日射量と図３!$E$6:$F$34,2,TRUE),IF(AND(71&lt;=Y792,Y792&lt;107),VLOOKUP($W792,日射量と図３!$E$6:$G$34,3,TRUE),IF(AND(107&lt;=Y792,Y792&lt;143),VLOOKUP($W792,日射量と図３!$E$6:$H$34,4,TRUE),VLOOKUP($W792,日射量と図３!$E$6:$I$34,5,TRUE))))))</f>
        <v/>
      </c>
      <c r="AB792" s="4" t="str">
        <f>IF($V792="","",IF(Z792&lt;36,0,IF(AND(36&lt;=Z792,Z792&lt;71),VLOOKUP($W792,日射量と図３!$E$6:$F$34,2,TRUE),IF(AND(71&lt;=Z792,Z792&lt;107),VLOOKUP($W792,日射量と図３!$E$6:$G$34,3,TRUE),IF(AND(107&lt;=Z792,Z792&lt;143),VLOOKUP($W792,日射量と図３!$E$6:$H$34,4,TRUE),VLOOKUP($W792,日射量と図３!$E$6:$I$34,5,TRUE))))))</f>
        <v/>
      </c>
      <c r="AC792" s="382" t="str">
        <f t="shared" si="156"/>
        <v/>
      </c>
      <c r="AD792" s="382" t="str">
        <f t="shared" si="157"/>
        <v/>
      </c>
    </row>
    <row r="793" spans="11:30" ht="13.5" customHeight="1">
      <c r="K793" s="4">
        <f t="shared" si="150"/>
        <v>7</v>
      </c>
      <c r="L793" s="34">
        <v>43284</v>
      </c>
      <c r="M793" s="4">
        <v>33</v>
      </c>
      <c r="N793" s="4">
        <v>22</v>
      </c>
      <c r="O793" s="31">
        <v>0.875</v>
      </c>
      <c r="P793" s="35">
        <v>23.98</v>
      </c>
      <c r="Q793" s="36">
        <f t="shared" si="151"/>
        <v>16</v>
      </c>
      <c r="R793" s="4">
        <f t="shared" si="152"/>
        <v>0</v>
      </c>
      <c r="S793" s="31">
        <f t="shared" si="158"/>
        <v>0.19538194444444446</v>
      </c>
      <c r="T793" s="31">
        <f t="shared" si="159"/>
        <v>0.79927083333333337</v>
      </c>
      <c r="U793" s="4">
        <f t="shared" si="153"/>
        <v>0</v>
      </c>
      <c r="V793" s="4" t="str">
        <f t="shared" si="154"/>
        <v/>
      </c>
      <c r="W793" s="18" t="str">
        <f>IF(V793="","",VLOOKUP(L793,日射量と図３!$A$4:$C$368,3,TRUE)*238.85/100)</f>
        <v/>
      </c>
      <c r="X793" s="4" t="str">
        <f t="shared" si="155"/>
        <v/>
      </c>
      <c r="Y793" s="4" t="str">
        <f t="shared" si="148"/>
        <v/>
      </c>
      <c r="Z793" s="4" t="str">
        <f t="shared" si="149"/>
        <v/>
      </c>
      <c r="AA793" s="4" t="str">
        <f>IF($V793="","",IF(Y793&lt;36,0,IF(AND(36&lt;=Y793,Y793&lt;71),VLOOKUP($W793,日射量と図３!$E$6:$F$34,2,TRUE),IF(AND(71&lt;=Y793,Y793&lt;107),VLOOKUP($W793,日射量と図３!$E$6:$G$34,3,TRUE),IF(AND(107&lt;=Y793,Y793&lt;143),VLOOKUP($W793,日射量と図３!$E$6:$H$34,4,TRUE),VLOOKUP($W793,日射量と図３!$E$6:$I$34,5,TRUE))))))</f>
        <v/>
      </c>
      <c r="AB793" s="4" t="str">
        <f>IF($V793="","",IF(Z793&lt;36,0,IF(AND(36&lt;=Z793,Z793&lt;71),VLOOKUP($W793,日射量と図３!$E$6:$F$34,2,TRUE),IF(AND(71&lt;=Z793,Z793&lt;107),VLOOKUP($W793,日射量と図３!$E$6:$G$34,3,TRUE),IF(AND(107&lt;=Z793,Z793&lt;143),VLOOKUP($W793,日射量と図３!$E$6:$H$34,4,TRUE),VLOOKUP($W793,日射量と図３!$E$6:$I$34,5,TRUE))))))</f>
        <v/>
      </c>
      <c r="AC793" s="382" t="str">
        <f t="shared" si="156"/>
        <v/>
      </c>
      <c r="AD793" s="382" t="str">
        <f t="shared" si="157"/>
        <v/>
      </c>
    </row>
    <row r="794" spans="11:30" ht="13.5" customHeight="1">
      <c r="K794" s="4">
        <f t="shared" si="150"/>
        <v>7</v>
      </c>
      <c r="L794" s="34">
        <v>43284</v>
      </c>
      <c r="M794" s="4">
        <v>33</v>
      </c>
      <c r="N794" s="4">
        <v>23</v>
      </c>
      <c r="O794" s="31">
        <v>0.91666666666666663</v>
      </c>
      <c r="P794" s="35">
        <v>23.950000000000003</v>
      </c>
      <c r="Q794" s="36">
        <f t="shared" si="151"/>
        <v>13</v>
      </c>
      <c r="R794" s="4">
        <f t="shared" si="152"/>
        <v>0</v>
      </c>
      <c r="S794" s="31">
        <f t="shared" si="158"/>
        <v>0.19538194444444446</v>
      </c>
      <c r="T794" s="31">
        <f t="shared" si="159"/>
        <v>0.79927083333333337</v>
      </c>
      <c r="U794" s="4">
        <f t="shared" si="153"/>
        <v>0</v>
      </c>
      <c r="V794" s="4" t="str">
        <f t="shared" si="154"/>
        <v/>
      </c>
      <c r="W794" s="18" t="str">
        <f>IF(V794="","",VLOOKUP(L794,日射量と図３!$A$4:$C$368,3,TRUE)*238.85/100)</f>
        <v/>
      </c>
      <c r="X794" s="4" t="str">
        <f t="shared" si="155"/>
        <v/>
      </c>
      <c r="Y794" s="4" t="str">
        <f t="shared" si="148"/>
        <v/>
      </c>
      <c r="Z794" s="4" t="str">
        <f t="shared" si="149"/>
        <v/>
      </c>
      <c r="AA794" s="4" t="str">
        <f>IF($V794="","",IF(Y794&lt;36,0,IF(AND(36&lt;=Y794,Y794&lt;71),VLOOKUP($W794,日射量と図３!$E$6:$F$34,2,TRUE),IF(AND(71&lt;=Y794,Y794&lt;107),VLOOKUP($W794,日射量と図３!$E$6:$G$34,3,TRUE),IF(AND(107&lt;=Y794,Y794&lt;143),VLOOKUP($W794,日射量と図３!$E$6:$H$34,4,TRUE),VLOOKUP($W794,日射量と図３!$E$6:$I$34,5,TRUE))))))</f>
        <v/>
      </c>
      <c r="AB794" s="4" t="str">
        <f>IF($V794="","",IF(Z794&lt;36,0,IF(AND(36&lt;=Z794,Z794&lt;71),VLOOKUP($W794,日射量と図３!$E$6:$F$34,2,TRUE),IF(AND(71&lt;=Z794,Z794&lt;107),VLOOKUP($W794,日射量と図３!$E$6:$G$34,3,TRUE),IF(AND(107&lt;=Z794,Z794&lt;143),VLOOKUP($W794,日射量と図３!$E$6:$H$34,4,TRUE),VLOOKUP($W794,日射量と図３!$E$6:$I$34,5,TRUE))))))</f>
        <v/>
      </c>
      <c r="AC794" s="382" t="str">
        <f t="shared" si="156"/>
        <v/>
      </c>
      <c r="AD794" s="382" t="str">
        <f t="shared" si="157"/>
        <v/>
      </c>
    </row>
    <row r="795" spans="11:30" ht="13.5" customHeight="1">
      <c r="K795" s="4">
        <f t="shared" si="150"/>
        <v>7</v>
      </c>
      <c r="L795" s="34">
        <v>43284</v>
      </c>
      <c r="M795" s="4">
        <v>33</v>
      </c>
      <c r="N795" s="4">
        <v>24</v>
      </c>
      <c r="O795" s="31">
        <v>0.95833333333333337</v>
      </c>
      <c r="P795" s="35">
        <v>23.98</v>
      </c>
      <c r="Q795" s="36">
        <f t="shared" si="151"/>
        <v>13</v>
      </c>
      <c r="R795" s="4">
        <f t="shared" si="152"/>
        <v>0</v>
      </c>
      <c r="S795" s="31">
        <f t="shared" si="158"/>
        <v>0.19538194444444446</v>
      </c>
      <c r="T795" s="31">
        <f t="shared" si="159"/>
        <v>0.79927083333333337</v>
      </c>
      <c r="U795" s="4">
        <f t="shared" si="153"/>
        <v>0</v>
      </c>
      <c r="V795" s="4" t="str">
        <f t="shared" si="154"/>
        <v/>
      </c>
      <c r="W795" s="18" t="str">
        <f>IF(V795="","",VLOOKUP(L795,日射量と図３!$A$4:$C$368,3,TRUE)*238.85/100)</f>
        <v/>
      </c>
      <c r="X795" s="4" t="str">
        <f t="shared" si="155"/>
        <v/>
      </c>
      <c r="Y795" s="4" t="str">
        <f t="shared" si="148"/>
        <v/>
      </c>
      <c r="Z795" s="4" t="str">
        <f t="shared" si="149"/>
        <v/>
      </c>
      <c r="AA795" s="4" t="str">
        <f>IF($V795="","",IF(Y795&lt;36,0,IF(AND(36&lt;=Y795,Y795&lt;71),VLOOKUP($W795,日射量と図３!$E$6:$F$34,2,TRUE),IF(AND(71&lt;=Y795,Y795&lt;107),VLOOKUP($W795,日射量と図３!$E$6:$G$34,3,TRUE),IF(AND(107&lt;=Y795,Y795&lt;143),VLOOKUP($W795,日射量と図３!$E$6:$H$34,4,TRUE),VLOOKUP($W795,日射量と図３!$E$6:$I$34,5,TRUE))))))</f>
        <v/>
      </c>
      <c r="AB795" s="4" t="str">
        <f>IF($V795="","",IF(Z795&lt;36,0,IF(AND(36&lt;=Z795,Z795&lt;71),VLOOKUP($W795,日射量と図３!$E$6:$F$34,2,TRUE),IF(AND(71&lt;=Z795,Z795&lt;107),VLOOKUP($W795,日射量と図３!$E$6:$G$34,3,TRUE),IF(AND(107&lt;=Z795,Z795&lt;143),VLOOKUP($W795,日射量と図３!$E$6:$H$34,4,TRUE),VLOOKUP($W795,日射量と図３!$E$6:$I$34,5,TRUE))))))</f>
        <v/>
      </c>
      <c r="AC795" s="382" t="str">
        <f t="shared" si="156"/>
        <v/>
      </c>
      <c r="AD795" s="382" t="str">
        <f t="shared" si="157"/>
        <v/>
      </c>
    </row>
    <row r="796" spans="11:30" ht="13.5" customHeight="1">
      <c r="K796" s="4">
        <f t="shared" si="150"/>
        <v>7</v>
      </c>
      <c r="L796" s="34">
        <v>43285</v>
      </c>
      <c r="M796" s="4">
        <v>34</v>
      </c>
      <c r="N796" s="4">
        <v>1</v>
      </c>
      <c r="O796" s="31">
        <v>0</v>
      </c>
      <c r="P796" s="35">
        <v>23.759999999999998</v>
      </c>
      <c r="Q796" s="36">
        <f t="shared" si="151"/>
        <v>13</v>
      </c>
      <c r="R796" s="4">
        <f t="shared" si="152"/>
        <v>0</v>
      </c>
      <c r="S796" s="31">
        <f t="shared" si="158"/>
        <v>0.19538194444444446</v>
      </c>
      <c r="T796" s="31">
        <f t="shared" si="159"/>
        <v>0.79927083333333337</v>
      </c>
      <c r="U796" s="4">
        <f t="shared" si="153"/>
        <v>0</v>
      </c>
      <c r="V796" s="4">
        <f t="shared" si="154"/>
        <v>0</v>
      </c>
      <c r="W796" s="18">
        <f>IF(V796="","",VLOOKUP(L796,日射量と図３!$A$4:$C$368,3,TRUE)*238.85/100)</f>
        <v>33.439</v>
      </c>
      <c r="X796" s="4">
        <f t="shared" si="155"/>
        <v>14</v>
      </c>
      <c r="Y796" s="4">
        <f t="shared" si="148"/>
        <v>0</v>
      </c>
      <c r="Z796" s="4">
        <f t="shared" si="149"/>
        <v>0</v>
      </c>
      <c r="AA796" s="4">
        <f>IF($V796="","",IF(Y796&lt;36,0,IF(AND(36&lt;=Y796,Y796&lt;71),VLOOKUP($W796,日射量と図３!$E$6:$F$34,2,TRUE),IF(AND(71&lt;=Y796,Y796&lt;107),VLOOKUP($W796,日射量と図３!$E$6:$G$34,3,TRUE),IF(AND(107&lt;=Y796,Y796&lt;143),VLOOKUP($W796,日射量と図３!$E$6:$H$34,4,TRUE),VLOOKUP($W796,日射量と図３!$E$6:$I$34,5,TRUE))))))</f>
        <v>0</v>
      </c>
      <c r="AB796" s="4">
        <f>IF($V796="","",IF(Z796&lt;36,0,IF(AND(36&lt;=Z796,Z796&lt;71),VLOOKUP($W796,日射量と図３!$E$6:$F$34,2,TRUE),IF(AND(71&lt;=Z796,Z796&lt;107),VLOOKUP($W796,日射量と図３!$E$6:$G$34,3,TRUE),IF(AND(107&lt;=Z796,Z796&lt;143),VLOOKUP($W796,日射量と図３!$E$6:$H$34,4,TRUE),VLOOKUP($W796,日射量と図３!$E$6:$I$34,5,TRUE))))))</f>
        <v>0</v>
      </c>
      <c r="AC796" s="382">
        <f t="shared" si="156"/>
        <v>0</v>
      </c>
      <c r="AD796" s="382">
        <f t="shared" si="157"/>
        <v>0</v>
      </c>
    </row>
    <row r="797" spans="11:30" ht="13.5" customHeight="1">
      <c r="K797" s="4">
        <f t="shared" si="150"/>
        <v>7</v>
      </c>
      <c r="L797" s="34">
        <v>43285</v>
      </c>
      <c r="M797" s="4">
        <v>34</v>
      </c>
      <c r="N797" s="4">
        <v>2</v>
      </c>
      <c r="O797" s="31">
        <v>4.1666666666666664E-2</v>
      </c>
      <c r="P797" s="35">
        <v>23.75</v>
      </c>
      <c r="Q797" s="36">
        <f t="shared" si="151"/>
        <v>13</v>
      </c>
      <c r="R797" s="4">
        <f t="shared" si="152"/>
        <v>0</v>
      </c>
      <c r="S797" s="31">
        <f t="shared" si="158"/>
        <v>0.19538194444444446</v>
      </c>
      <c r="T797" s="31">
        <f t="shared" si="159"/>
        <v>0.79927083333333337</v>
      </c>
      <c r="U797" s="4">
        <f t="shared" si="153"/>
        <v>0</v>
      </c>
      <c r="V797" s="4" t="str">
        <f t="shared" si="154"/>
        <v/>
      </c>
      <c r="W797" s="18" t="str">
        <f>IF(V797="","",VLOOKUP(L797,日射量と図３!$A$4:$C$368,3,TRUE)*238.85/100)</f>
        <v/>
      </c>
      <c r="X797" s="4" t="str">
        <f t="shared" si="155"/>
        <v/>
      </c>
      <c r="Y797" s="4" t="str">
        <f t="shared" si="148"/>
        <v/>
      </c>
      <c r="Z797" s="4" t="str">
        <f t="shared" si="149"/>
        <v/>
      </c>
      <c r="AA797" s="4" t="str">
        <f>IF($V797="","",IF(Y797&lt;36,0,IF(AND(36&lt;=Y797,Y797&lt;71),VLOOKUP($W797,日射量と図３!$E$6:$F$34,2,TRUE),IF(AND(71&lt;=Y797,Y797&lt;107),VLOOKUP($W797,日射量と図３!$E$6:$G$34,3,TRUE),IF(AND(107&lt;=Y797,Y797&lt;143),VLOOKUP($W797,日射量と図３!$E$6:$H$34,4,TRUE),VLOOKUP($W797,日射量と図３!$E$6:$I$34,5,TRUE))))))</f>
        <v/>
      </c>
      <c r="AB797" s="4" t="str">
        <f>IF($V797="","",IF(Z797&lt;36,0,IF(AND(36&lt;=Z797,Z797&lt;71),VLOOKUP($W797,日射量と図３!$E$6:$F$34,2,TRUE),IF(AND(71&lt;=Z797,Z797&lt;107),VLOOKUP($W797,日射量と図３!$E$6:$G$34,3,TRUE),IF(AND(107&lt;=Z797,Z797&lt;143),VLOOKUP($W797,日射量と図３!$E$6:$H$34,4,TRUE),VLOOKUP($W797,日射量と図３!$E$6:$I$34,5,TRUE))))))</f>
        <v/>
      </c>
      <c r="AC797" s="382" t="str">
        <f t="shared" si="156"/>
        <v/>
      </c>
      <c r="AD797" s="382" t="str">
        <f t="shared" si="157"/>
        <v/>
      </c>
    </row>
    <row r="798" spans="11:30" ht="13.5" customHeight="1">
      <c r="K798" s="4">
        <f t="shared" si="150"/>
        <v>7</v>
      </c>
      <c r="L798" s="34">
        <v>43285</v>
      </c>
      <c r="M798" s="4">
        <v>34</v>
      </c>
      <c r="N798" s="4">
        <v>3</v>
      </c>
      <c r="O798" s="31">
        <v>8.3333333333333329E-2</v>
      </c>
      <c r="P798" s="35">
        <v>23.53</v>
      </c>
      <c r="Q798" s="36">
        <f t="shared" si="151"/>
        <v>13</v>
      </c>
      <c r="R798" s="4">
        <f t="shared" si="152"/>
        <v>0</v>
      </c>
      <c r="S798" s="31">
        <f t="shared" si="158"/>
        <v>0.19538194444444446</v>
      </c>
      <c r="T798" s="31">
        <f t="shared" si="159"/>
        <v>0.79927083333333337</v>
      </c>
      <c r="U798" s="4">
        <f t="shared" si="153"/>
        <v>0</v>
      </c>
      <c r="V798" s="4" t="str">
        <f t="shared" si="154"/>
        <v/>
      </c>
      <c r="W798" s="18" t="str">
        <f>IF(V798="","",VLOOKUP(L798,日射量と図３!$A$4:$C$368,3,TRUE)*238.85/100)</f>
        <v/>
      </c>
      <c r="X798" s="4" t="str">
        <f t="shared" si="155"/>
        <v/>
      </c>
      <c r="Y798" s="4" t="str">
        <f t="shared" si="148"/>
        <v/>
      </c>
      <c r="Z798" s="4" t="str">
        <f t="shared" si="149"/>
        <v/>
      </c>
      <c r="AA798" s="4" t="str">
        <f>IF($V798="","",IF(Y798&lt;36,0,IF(AND(36&lt;=Y798,Y798&lt;71),VLOOKUP($W798,日射量と図３!$E$6:$F$34,2,TRUE),IF(AND(71&lt;=Y798,Y798&lt;107),VLOOKUP($W798,日射量と図３!$E$6:$G$34,3,TRUE),IF(AND(107&lt;=Y798,Y798&lt;143),VLOOKUP($W798,日射量と図３!$E$6:$H$34,4,TRUE),VLOOKUP($W798,日射量と図３!$E$6:$I$34,5,TRUE))))))</f>
        <v/>
      </c>
      <c r="AB798" s="4" t="str">
        <f>IF($V798="","",IF(Z798&lt;36,0,IF(AND(36&lt;=Z798,Z798&lt;71),VLOOKUP($W798,日射量と図３!$E$6:$F$34,2,TRUE),IF(AND(71&lt;=Z798,Z798&lt;107),VLOOKUP($W798,日射量と図３!$E$6:$G$34,3,TRUE),IF(AND(107&lt;=Z798,Z798&lt;143),VLOOKUP($W798,日射量と図３!$E$6:$H$34,4,TRUE),VLOOKUP($W798,日射量と図３!$E$6:$I$34,5,TRUE))))))</f>
        <v/>
      </c>
      <c r="AC798" s="382" t="str">
        <f t="shared" si="156"/>
        <v/>
      </c>
      <c r="AD798" s="382" t="str">
        <f t="shared" si="157"/>
        <v/>
      </c>
    </row>
    <row r="799" spans="11:30" ht="13.5" customHeight="1">
      <c r="K799" s="4">
        <f t="shared" si="150"/>
        <v>7</v>
      </c>
      <c r="L799" s="34">
        <v>43285</v>
      </c>
      <c r="M799" s="4">
        <v>34</v>
      </c>
      <c r="N799" s="4">
        <v>4</v>
      </c>
      <c r="O799" s="31">
        <v>0.125</v>
      </c>
      <c r="P799" s="35">
        <v>23.509999999999998</v>
      </c>
      <c r="Q799" s="36">
        <f t="shared" si="151"/>
        <v>13</v>
      </c>
      <c r="R799" s="4">
        <f t="shared" si="152"/>
        <v>0</v>
      </c>
      <c r="S799" s="31">
        <f t="shared" si="158"/>
        <v>0.19538194444444446</v>
      </c>
      <c r="T799" s="31">
        <f t="shared" si="159"/>
        <v>0.79927083333333337</v>
      </c>
      <c r="U799" s="4">
        <f t="shared" si="153"/>
        <v>0</v>
      </c>
      <c r="V799" s="4" t="str">
        <f t="shared" si="154"/>
        <v/>
      </c>
      <c r="W799" s="18" t="str">
        <f>IF(V799="","",VLOOKUP(L799,日射量と図３!$A$4:$C$368,3,TRUE)*238.85/100)</f>
        <v/>
      </c>
      <c r="X799" s="4" t="str">
        <f t="shared" si="155"/>
        <v/>
      </c>
      <c r="Y799" s="4" t="str">
        <f t="shared" ref="Y799:Y862" si="160">IF(V799="","",$AH$30*V799/(($AG$18/$AH$18)*X799))</f>
        <v/>
      </c>
      <c r="Z799" s="4" t="str">
        <f t="shared" ref="Z799:Z862" si="161">IF(V799="","",$AH$30*V799/(($AG$19/$AH$19)*X799))</f>
        <v/>
      </c>
      <c r="AA799" s="4" t="str">
        <f>IF($V799="","",IF(Y799&lt;36,0,IF(AND(36&lt;=Y799,Y799&lt;71),VLOOKUP($W799,日射量と図３!$E$6:$F$34,2,TRUE),IF(AND(71&lt;=Y799,Y799&lt;107),VLOOKUP($W799,日射量と図３!$E$6:$G$34,3,TRUE),IF(AND(107&lt;=Y799,Y799&lt;143),VLOOKUP($W799,日射量と図３!$E$6:$H$34,4,TRUE),VLOOKUP($W799,日射量と図３!$E$6:$I$34,5,TRUE))))))</f>
        <v/>
      </c>
      <c r="AB799" s="4" t="str">
        <f>IF($V799="","",IF(Z799&lt;36,0,IF(AND(36&lt;=Z799,Z799&lt;71),VLOOKUP($W799,日射量と図３!$E$6:$F$34,2,TRUE),IF(AND(71&lt;=Z799,Z799&lt;107),VLOOKUP($W799,日射量と図３!$E$6:$G$34,3,TRUE),IF(AND(107&lt;=Z799,Z799&lt;143),VLOOKUP($W799,日射量と図３!$E$6:$H$34,4,TRUE),VLOOKUP($W799,日射量と図３!$E$6:$I$34,5,TRUE))))))</f>
        <v/>
      </c>
      <c r="AC799" s="382" t="str">
        <f t="shared" si="156"/>
        <v/>
      </c>
      <c r="AD799" s="382" t="str">
        <f t="shared" si="157"/>
        <v/>
      </c>
    </row>
    <row r="800" spans="11:30" ht="13.5" customHeight="1">
      <c r="K800" s="4">
        <f t="shared" si="150"/>
        <v>7</v>
      </c>
      <c r="L800" s="34">
        <v>43285</v>
      </c>
      <c r="M800" s="4">
        <v>34</v>
      </c>
      <c r="N800" s="4">
        <v>5</v>
      </c>
      <c r="O800" s="31">
        <v>0.16666666666666666</v>
      </c>
      <c r="P800" s="35">
        <v>23.37</v>
      </c>
      <c r="Q800" s="36">
        <f t="shared" si="151"/>
        <v>15</v>
      </c>
      <c r="R800" s="4">
        <f t="shared" si="152"/>
        <v>0</v>
      </c>
      <c r="S800" s="31">
        <f t="shared" si="158"/>
        <v>0.19538194444444446</v>
      </c>
      <c r="T800" s="31">
        <f t="shared" si="159"/>
        <v>0.79927083333333337</v>
      </c>
      <c r="U800" s="4">
        <f t="shared" si="153"/>
        <v>0</v>
      </c>
      <c r="V800" s="4" t="str">
        <f t="shared" si="154"/>
        <v/>
      </c>
      <c r="W800" s="18" t="str">
        <f>IF(V800="","",VLOOKUP(L800,日射量と図３!$A$4:$C$368,3,TRUE)*238.85/100)</f>
        <v/>
      </c>
      <c r="X800" s="4" t="str">
        <f t="shared" si="155"/>
        <v/>
      </c>
      <c r="Y800" s="4" t="str">
        <f t="shared" si="160"/>
        <v/>
      </c>
      <c r="Z800" s="4" t="str">
        <f t="shared" si="161"/>
        <v/>
      </c>
      <c r="AA800" s="4" t="str">
        <f>IF($V800="","",IF(Y800&lt;36,0,IF(AND(36&lt;=Y800,Y800&lt;71),VLOOKUP($W800,日射量と図３!$E$6:$F$34,2,TRUE),IF(AND(71&lt;=Y800,Y800&lt;107),VLOOKUP($W800,日射量と図３!$E$6:$G$34,3,TRUE),IF(AND(107&lt;=Y800,Y800&lt;143),VLOOKUP($W800,日射量と図３!$E$6:$H$34,4,TRUE),VLOOKUP($W800,日射量と図３!$E$6:$I$34,5,TRUE))))))</f>
        <v/>
      </c>
      <c r="AB800" s="4" t="str">
        <f>IF($V800="","",IF(Z800&lt;36,0,IF(AND(36&lt;=Z800,Z800&lt;71),VLOOKUP($W800,日射量と図３!$E$6:$F$34,2,TRUE),IF(AND(71&lt;=Z800,Z800&lt;107),VLOOKUP($W800,日射量と図３!$E$6:$G$34,3,TRUE),IF(AND(107&lt;=Z800,Z800&lt;143),VLOOKUP($W800,日射量と図３!$E$6:$H$34,4,TRUE),VLOOKUP($W800,日射量と図３!$E$6:$I$34,5,TRUE))))))</f>
        <v/>
      </c>
      <c r="AC800" s="382" t="str">
        <f t="shared" si="156"/>
        <v/>
      </c>
      <c r="AD800" s="382" t="str">
        <f t="shared" si="157"/>
        <v/>
      </c>
    </row>
    <row r="801" spans="11:30" ht="13.5" customHeight="1">
      <c r="K801" s="4">
        <f t="shared" si="150"/>
        <v>7</v>
      </c>
      <c r="L801" s="34">
        <v>43285</v>
      </c>
      <c r="M801" s="4">
        <v>34</v>
      </c>
      <c r="N801" s="4">
        <v>6</v>
      </c>
      <c r="O801" s="31">
        <v>0.20833333333333334</v>
      </c>
      <c r="P801" s="35">
        <v>23.3</v>
      </c>
      <c r="Q801" s="36">
        <f t="shared" si="151"/>
        <v>15</v>
      </c>
      <c r="R801" s="4">
        <f t="shared" si="152"/>
        <v>0</v>
      </c>
      <c r="S801" s="31">
        <f t="shared" si="158"/>
        <v>0.19538194444444446</v>
      </c>
      <c r="T801" s="31">
        <f t="shared" si="159"/>
        <v>0.79927083333333337</v>
      </c>
      <c r="U801" s="4">
        <f t="shared" si="153"/>
        <v>0</v>
      </c>
      <c r="V801" s="4" t="str">
        <f t="shared" si="154"/>
        <v/>
      </c>
      <c r="W801" s="18" t="str">
        <f>IF(V801="","",VLOOKUP(L801,日射量と図３!$A$4:$C$368,3,TRUE)*238.85/100)</f>
        <v/>
      </c>
      <c r="X801" s="4" t="str">
        <f t="shared" si="155"/>
        <v/>
      </c>
      <c r="Y801" s="4" t="str">
        <f t="shared" si="160"/>
        <v/>
      </c>
      <c r="Z801" s="4" t="str">
        <f t="shared" si="161"/>
        <v/>
      </c>
      <c r="AA801" s="4" t="str">
        <f>IF($V801="","",IF(Y801&lt;36,0,IF(AND(36&lt;=Y801,Y801&lt;71),VLOOKUP($W801,日射量と図３!$E$6:$F$34,2,TRUE),IF(AND(71&lt;=Y801,Y801&lt;107),VLOOKUP($W801,日射量と図３!$E$6:$G$34,3,TRUE),IF(AND(107&lt;=Y801,Y801&lt;143),VLOOKUP($W801,日射量と図３!$E$6:$H$34,4,TRUE),VLOOKUP($W801,日射量と図３!$E$6:$I$34,5,TRUE))))))</f>
        <v/>
      </c>
      <c r="AB801" s="4" t="str">
        <f>IF($V801="","",IF(Z801&lt;36,0,IF(AND(36&lt;=Z801,Z801&lt;71),VLOOKUP($W801,日射量と図３!$E$6:$F$34,2,TRUE),IF(AND(71&lt;=Z801,Z801&lt;107),VLOOKUP($W801,日射量と図３!$E$6:$G$34,3,TRUE),IF(AND(107&lt;=Z801,Z801&lt;143),VLOOKUP($W801,日射量と図３!$E$6:$H$34,4,TRUE),VLOOKUP($W801,日射量と図３!$E$6:$I$34,5,TRUE))))))</f>
        <v/>
      </c>
      <c r="AC801" s="382" t="str">
        <f t="shared" si="156"/>
        <v/>
      </c>
      <c r="AD801" s="382" t="str">
        <f t="shared" si="157"/>
        <v/>
      </c>
    </row>
    <row r="802" spans="11:30" ht="13.5" customHeight="1">
      <c r="K802" s="4">
        <f t="shared" si="150"/>
        <v>7</v>
      </c>
      <c r="L802" s="34">
        <v>43285</v>
      </c>
      <c r="M802" s="4">
        <v>34</v>
      </c>
      <c r="N802" s="4">
        <v>7</v>
      </c>
      <c r="O802" s="31">
        <v>0.25</v>
      </c>
      <c r="P802" s="35">
        <v>23.729999999999997</v>
      </c>
      <c r="Q802" s="36">
        <f t="shared" si="151"/>
        <v>15</v>
      </c>
      <c r="R802" s="4">
        <f t="shared" si="152"/>
        <v>0</v>
      </c>
      <c r="S802" s="31">
        <f t="shared" si="158"/>
        <v>0.19538194444444446</v>
      </c>
      <c r="T802" s="31">
        <f t="shared" si="159"/>
        <v>0.79927083333333337</v>
      </c>
      <c r="U802" s="4">
        <f t="shared" si="153"/>
        <v>0</v>
      </c>
      <c r="V802" s="4" t="str">
        <f t="shared" si="154"/>
        <v/>
      </c>
      <c r="W802" s="18" t="str">
        <f>IF(V802="","",VLOOKUP(L802,日射量と図３!$A$4:$C$368,3,TRUE)*238.85/100)</f>
        <v/>
      </c>
      <c r="X802" s="4" t="str">
        <f t="shared" si="155"/>
        <v/>
      </c>
      <c r="Y802" s="4" t="str">
        <f t="shared" si="160"/>
        <v/>
      </c>
      <c r="Z802" s="4" t="str">
        <f t="shared" si="161"/>
        <v/>
      </c>
      <c r="AA802" s="4" t="str">
        <f>IF($V802="","",IF(Y802&lt;36,0,IF(AND(36&lt;=Y802,Y802&lt;71),VLOOKUP($W802,日射量と図３!$E$6:$F$34,2,TRUE),IF(AND(71&lt;=Y802,Y802&lt;107),VLOOKUP($W802,日射量と図３!$E$6:$G$34,3,TRUE),IF(AND(107&lt;=Y802,Y802&lt;143),VLOOKUP($W802,日射量と図３!$E$6:$H$34,4,TRUE),VLOOKUP($W802,日射量と図３!$E$6:$I$34,5,TRUE))))))</f>
        <v/>
      </c>
      <c r="AB802" s="4" t="str">
        <f>IF($V802="","",IF(Z802&lt;36,0,IF(AND(36&lt;=Z802,Z802&lt;71),VLOOKUP($W802,日射量と図３!$E$6:$F$34,2,TRUE),IF(AND(71&lt;=Z802,Z802&lt;107),VLOOKUP($W802,日射量と図３!$E$6:$G$34,3,TRUE),IF(AND(107&lt;=Z802,Z802&lt;143),VLOOKUP($W802,日射量と図３!$E$6:$H$34,4,TRUE),VLOOKUP($W802,日射量と図３!$E$6:$I$34,5,TRUE))))))</f>
        <v/>
      </c>
      <c r="AC802" s="382" t="str">
        <f t="shared" si="156"/>
        <v/>
      </c>
      <c r="AD802" s="382" t="str">
        <f t="shared" si="157"/>
        <v/>
      </c>
    </row>
    <row r="803" spans="11:30" ht="13.5" customHeight="1">
      <c r="K803" s="4">
        <f t="shared" si="150"/>
        <v>7</v>
      </c>
      <c r="L803" s="34">
        <v>43285</v>
      </c>
      <c r="M803" s="4">
        <v>34</v>
      </c>
      <c r="N803" s="4">
        <v>8</v>
      </c>
      <c r="O803" s="31">
        <v>0.29166666666666669</v>
      </c>
      <c r="P803" s="35">
        <v>24.37</v>
      </c>
      <c r="Q803" s="36">
        <f t="shared" si="151"/>
        <v>12</v>
      </c>
      <c r="R803" s="4">
        <f t="shared" si="152"/>
        <v>0</v>
      </c>
      <c r="S803" s="31">
        <f t="shared" si="158"/>
        <v>0.19538194444444446</v>
      </c>
      <c r="T803" s="31">
        <f t="shared" si="159"/>
        <v>0.79927083333333337</v>
      </c>
      <c r="U803" s="4">
        <f t="shared" si="153"/>
        <v>0</v>
      </c>
      <c r="V803" s="4" t="str">
        <f t="shared" si="154"/>
        <v/>
      </c>
      <c r="W803" s="18" t="str">
        <f>IF(V803="","",VLOOKUP(L803,日射量と図３!$A$4:$C$368,3,TRUE)*238.85/100)</f>
        <v/>
      </c>
      <c r="X803" s="4" t="str">
        <f t="shared" si="155"/>
        <v/>
      </c>
      <c r="Y803" s="4" t="str">
        <f t="shared" si="160"/>
        <v/>
      </c>
      <c r="Z803" s="4" t="str">
        <f t="shared" si="161"/>
        <v/>
      </c>
      <c r="AA803" s="4" t="str">
        <f>IF($V803="","",IF(Y803&lt;36,0,IF(AND(36&lt;=Y803,Y803&lt;71),VLOOKUP($W803,日射量と図３!$E$6:$F$34,2,TRUE),IF(AND(71&lt;=Y803,Y803&lt;107),VLOOKUP($W803,日射量と図３!$E$6:$G$34,3,TRUE),IF(AND(107&lt;=Y803,Y803&lt;143),VLOOKUP($W803,日射量と図３!$E$6:$H$34,4,TRUE),VLOOKUP($W803,日射量と図３!$E$6:$I$34,5,TRUE))))))</f>
        <v/>
      </c>
      <c r="AB803" s="4" t="str">
        <f>IF($V803="","",IF(Z803&lt;36,0,IF(AND(36&lt;=Z803,Z803&lt;71),VLOOKUP($W803,日射量と図３!$E$6:$F$34,2,TRUE),IF(AND(71&lt;=Z803,Z803&lt;107),VLOOKUP($W803,日射量と図３!$E$6:$G$34,3,TRUE),IF(AND(107&lt;=Z803,Z803&lt;143),VLOOKUP($W803,日射量と図３!$E$6:$H$34,4,TRUE),VLOOKUP($W803,日射量と図３!$E$6:$I$34,5,TRUE))))))</f>
        <v/>
      </c>
      <c r="AC803" s="382" t="str">
        <f t="shared" si="156"/>
        <v/>
      </c>
      <c r="AD803" s="382" t="str">
        <f t="shared" si="157"/>
        <v/>
      </c>
    </row>
    <row r="804" spans="11:30" ht="13.5" customHeight="1">
      <c r="K804" s="4">
        <f t="shared" si="150"/>
        <v>7</v>
      </c>
      <c r="L804" s="34">
        <v>43285</v>
      </c>
      <c r="M804" s="4">
        <v>34</v>
      </c>
      <c r="N804" s="4">
        <v>9</v>
      </c>
      <c r="O804" s="31">
        <v>0.33333333333333331</v>
      </c>
      <c r="P804" s="35">
        <v>25.290000000000006</v>
      </c>
      <c r="Q804" s="36">
        <f t="shared" si="151"/>
        <v>12</v>
      </c>
      <c r="R804" s="4">
        <f t="shared" si="152"/>
        <v>0</v>
      </c>
      <c r="S804" s="31">
        <f t="shared" si="158"/>
        <v>0.19538194444444446</v>
      </c>
      <c r="T804" s="31">
        <f t="shared" si="159"/>
        <v>0.79927083333333337</v>
      </c>
      <c r="U804" s="4">
        <f t="shared" si="153"/>
        <v>0</v>
      </c>
      <c r="V804" s="4" t="str">
        <f t="shared" si="154"/>
        <v/>
      </c>
      <c r="W804" s="18" t="str">
        <f>IF(V804="","",VLOOKUP(L804,日射量と図３!$A$4:$C$368,3,TRUE)*238.85/100)</f>
        <v/>
      </c>
      <c r="X804" s="4" t="str">
        <f t="shared" si="155"/>
        <v/>
      </c>
      <c r="Y804" s="4" t="str">
        <f t="shared" si="160"/>
        <v/>
      </c>
      <c r="Z804" s="4" t="str">
        <f t="shared" si="161"/>
        <v/>
      </c>
      <c r="AA804" s="4" t="str">
        <f>IF($V804="","",IF(Y804&lt;36,0,IF(AND(36&lt;=Y804,Y804&lt;71),VLOOKUP($W804,日射量と図３!$E$6:$F$34,2,TRUE),IF(AND(71&lt;=Y804,Y804&lt;107),VLOOKUP($W804,日射量と図３!$E$6:$G$34,3,TRUE),IF(AND(107&lt;=Y804,Y804&lt;143),VLOOKUP($W804,日射量と図３!$E$6:$H$34,4,TRUE),VLOOKUP($W804,日射量と図３!$E$6:$I$34,5,TRUE))))))</f>
        <v/>
      </c>
      <c r="AB804" s="4" t="str">
        <f>IF($V804="","",IF(Z804&lt;36,0,IF(AND(36&lt;=Z804,Z804&lt;71),VLOOKUP($W804,日射量と図３!$E$6:$F$34,2,TRUE),IF(AND(71&lt;=Z804,Z804&lt;107),VLOOKUP($W804,日射量と図３!$E$6:$G$34,3,TRUE),IF(AND(107&lt;=Z804,Z804&lt;143),VLOOKUP($W804,日射量と図３!$E$6:$H$34,4,TRUE),VLOOKUP($W804,日射量と図３!$E$6:$I$34,5,TRUE))))))</f>
        <v/>
      </c>
      <c r="AC804" s="382" t="str">
        <f t="shared" si="156"/>
        <v/>
      </c>
      <c r="AD804" s="382" t="str">
        <f t="shared" si="157"/>
        <v/>
      </c>
    </row>
    <row r="805" spans="11:30" ht="13.5" customHeight="1">
      <c r="K805" s="4">
        <f t="shared" si="150"/>
        <v>7</v>
      </c>
      <c r="L805" s="34">
        <v>43285</v>
      </c>
      <c r="M805" s="4">
        <v>34</v>
      </c>
      <c r="N805" s="4">
        <v>10</v>
      </c>
      <c r="O805" s="31">
        <v>0.375</v>
      </c>
      <c r="P805" s="35">
        <v>26.05</v>
      </c>
      <c r="Q805" s="36">
        <f t="shared" si="151"/>
        <v>12</v>
      </c>
      <c r="R805" s="4">
        <f t="shared" si="152"/>
        <v>0</v>
      </c>
      <c r="S805" s="31">
        <f t="shared" si="158"/>
        <v>0.19538194444444446</v>
      </c>
      <c r="T805" s="31">
        <f t="shared" si="159"/>
        <v>0.79927083333333337</v>
      </c>
      <c r="U805" s="4">
        <f t="shared" si="153"/>
        <v>0</v>
      </c>
      <c r="V805" s="4" t="str">
        <f t="shared" si="154"/>
        <v/>
      </c>
      <c r="W805" s="18" t="str">
        <f>IF(V805="","",VLOOKUP(L805,日射量と図３!$A$4:$C$368,3,TRUE)*238.85/100)</f>
        <v/>
      </c>
      <c r="X805" s="4" t="str">
        <f t="shared" si="155"/>
        <v/>
      </c>
      <c r="Y805" s="4" t="str">
        <f t="shared" si="160"/>
        <v/>
      </c>
      <c r="Z805" s="4" t="str">
        <f t="shared" si="161"/>
        <v/>
      </c>
      <c r="AA805" s="4" t="str">
        <f>IF($V805="","",IF(Y805&lt;36,0,IF(AND(36&lt;=Y805,Y805&lt;71),VLOOKUP($W805,日射量と図３!$E$6:$F$34,2,TRUE),IF(AND(71&lt;=Y805,Y805&lt;107),VLOOKUP($W805,日射量と図３!$E$6:$G$34,3,TRUE),IF(AND(107&lt;=Y805,Y805&lt;143),VLOOKUP($W805,日射量と図３!$E$6:$H$34,4,TRUE),VLOOKUP($W805,日射量と図３!$E$6:$I$34,5,TRUE))))))</f>
        <v/>
      </c>
      <c r="AB805" s="4" t="str">
        <f>IF($V805="","",IF(Z805&lt;36,0,IF(AND(36&lt;=Z805,Z805&lt;71),VLOOKUP($W805,日射量と図３!$E$6:$F$34,2,TRUE),IF(AND(71&lt;=Z805,Z805&lt;107),VLOOKUP($W805,日射量と図３!$E$6:$G$34,3,TRUE),IF(AND(107&lt;=Z805,Z805&lt;143),VLOOKUP($W805,日射量と図３!$E$6:$H$34,4,TRUE),VLOOKUP($W805,日射量と図３!$E$6:$I$34,5,TRUE))))))</f>
        <v/>
      </c>
      <c r="AC805" s="382" t="str">
        <f t="shared" si="156"/>
        <v/>
      </c>
      <c r="AD805" s="382" t="str">
        <f t="shared" si="157"/>
        <v/>
      </c>
    </row>
    <row r="806" spans="11:30" ht="13.5" customHeight="1">
      <c r="K806" s="4">
        <f t="shared" si="150"/>
        <v>7</v>
      </c>
      <c r="L806" s="34">
        <v>43285</v>
      </c>
      <c r="M806" s="4">
        <v>34</v>
      </c>
      <c r="N806" s="4">
        <v>11</v>
      </c>
      <c r="O806" s="31">
        <v>0.41666666666666669</v>
      </c>
      <c r="P806" s="35">
        <v>27.120000000000005</v>
      </c>
      <c r="Q806" s="36">
        <f t="shared" si="151"/>
        <v>12</v>
      </c>
      <c r="R806" s="4">
        <f t="shared" si="152"/>
        <v>0</v>
      </c>
      <c r="S806" s="31">
        <f t="shared" si="158"/>
        <v>0.19538194444444446</v>
      </c>
      <c r="T806" s="31">
        <f t="shared" si="159"/>
        <v>0.79927083333333337</v>
      </c>
      <c r="U806" s="4">
        <f t="shared" si="153"/>
        <v>0</v>
      </c>
      <c r="V806" s="4" t="str">
        <f t="shared" si="154"/>
        <v/>
      </c>
      <c r="W806" s="18" t="str">
        <f>IF(V806="","",VLOOKUP(L806,日射量と図３!$A$4:$C$368,3,TRUE)*238.85/100)</f>
        <v/>
      </c>
      <c r="X806" s="4" t="str">
        <f t="shared" si="155"/>
        <v/>
      </c>
      <c r="Y806" s="4" t="str">
        <f t="shared" si="160"/>
        <v/>
      </c>
      <c r="Z806" s="4" t="str">
        <f t="shared" si="161"/>
        <v/>
      </c>
      <c r="AA806" s="4" t="str">
        <f>IF($V806="","",IF(Y806&lt;36,0,IF(AND(36&lt;=Y806,Y806&lt;71),VLOOKUP($W806,日射量と図３!$E$6:$F$34,2,TRUE),IF(AND(71&lt;=Y806,Y806&lt;107),VLOOKUP($W806,日射量と図３!$E$6:$G$34,3,TRUE),IF(AND(107&lt;=Y806,Y806&lt;143),VLOOKUP($W806,日射量と図３!$E$6:$H$34,4,TRUE),VLOOKUP($W806,日射量と図３!$E$6:$I$34,5,TRUE))))))</f>
        <v/>
      </c>
      <c r="AB806" s="4" t="str">
        <f>IF($V806="","",IF(Z806&lt;36,0,IF(AND(36&lt;=Z806,Z806&lt;71),VLOOKUP($W806,日射量と図３!$E$6:$F$34,2,TRUE),IF(AND(71&lt;=Z806,Z806&lt;107),VLOOKUP($W806,日射量と図３!$E$6:$G$34,3,TRUE),IF(AND(107&lt;=Z806,Z806&lt;143),VLOOKUP($W806,日射量と図３!$E$6:$H$34,4,TRUE),VLOOKUP($W806,日射量と図３!$E$6:$I$34,5,TRUE))))))</f>
        <v/>
      </c>
      <c r="AC806" s="382" t="str">
        <f t="shared" si="156"/>
        <v/>
      </c>
      <c r="AD806" s="382" t="str">
        <f t="shared" si="157"/>
        <v/>
      </c>
    </row>
    <row r="807" spans="11:30" ht="13.5" customHeight="1">
      <c r="K807" s="4">
        <f t="shared" si="150"/>
        <v>7</v>
      </c>
      <c r="L807" s="34">
        <v>43285</v>
      </c>
      <c r="M807" s="4">
        <v>34</v>
      </c>
      <c r="N807" s="4">
        <v>12</v>
      </c>
      <c r="O807" s="31">
        <v>0.45833333333333331</v>
      </c>
      <c r="P807" s="35">
        <v>28.199999999999996</v>
      </c>
      <c r="Q807" s="36">
        <f t="shared" si="151"/>
        <v>12</v>
      </c>
      <c r="R807" s="4">
        <f t="shared" si="152"/>
        <v>0</v>
      </c>
      <c r="S807" s="31">
        <f t="shared" si="158"/>
        <v>0.19538194444444446</v>
      </c>
      <c r="T807" s="31">
        <f t="shared" si="159"/>
        <v>0.79927083333333337</v>
      </c>
      <c r="U807" s="4">
        <f t="shared" si="153"/>
        <v>0</v>
      </c>
      <c r="V807" s="4" t="str">
        <f t="shared" si="154"/>
        <v/>
      </c>
      <c r="W807" s="18" t="str">
        <f>IF(V807="","",VLOOKUP(L807,日射量と図３!$A$4:$C$368,3,TRUE)*238.85/100)</f>
        <v/>
      </c>
      <c r="X807" s="4" t="str">
        <f t="shared" si="155"/>
        <v/>
      </c>
      <c r="Y807" s="4" t="str">
        <f t="shared" si="160"/>
        <v/>
      </c>
      <c r="Z807" s="4" t="str">
        <f t="shared" si="161"/>
        <v/>
      </c>
      <c r="AA807" s="4" t="str">
        <f>IF($V807="","",IF(Y807&lt;36,0,IF(AND(36&lt;=Y807,Y807&lt;71),VLOOKUP($W807,日射量と図３!$E$6:$F$34,2,TRUE),IF(AND(71&lt;=Y807,Y807&lt;107),VLOOKUP($W807,日射量と図３!$E$6:$G$34,3,TRUE),IF(AND(107&lt;=Y807,Y807&lt;143),VLOOKUP($W807,日射量と図３!$E$6:$H$34,4,TRUE),VLOOKUP($W807,日射量と図３!$E$6:$I$34,5,TRUE))))))</f>
        <v/>
      </c>
      <c r="AB807" s="4" t="str">
        <f>IF($V807="","",IF(Z807&lt;36,0,IF(AND(36&lt;=Z807,Z807&lt;71),VLOOKUP($W807,日射量と図３!$E$6:$F$34,2,TRUE),IF(AND(71&lt;=Z807,Z807&lt;107),VLOOKUP($W807,日射量と図３!$E$6:$G$34,3,TRUE),IF(AND(107&lt;=Z807,Z807&lt;143),VLOOKUP($W807,日射量と図３!$E$6:$H$34,4,TRUE),VLOOKUP($W807,日射量と図３!$E$6:$I$34,5,TRUE))))))</f>
        <v/>
      </c>
      <c r="AC807" s="382" t="str">
        <f t="shared" si="156"/>
        <v/>
      </c>
      <c r="AD807" s="382" t="str">
        <f t="shared" si="157"/>
        <v/>
      </c>
    </row>
    <row r="808" spans="11:30" ht="13.5" customHeight="1">
      <c r="K808" s="4">
        <f t="shared" si="150"/>
        <v>7</v>
      </c>
      <c r="L808" s="34">
        <v>43285</v>
      </c>
      <c r="M808" s="4">
        <v>34</v>
      </c>
      <c r="N808" s="4">
        <v>13</v>
      </c>
      <c r="O808" s="31">
        <v>0.5</v>
      </c>
      <c r="P808" s="35">
        <v>28.440000000000005</v>
      </c>
      <c r="Q808" s="36">
        <f t="shared" si="151"/>
        <v>12</v>
      </c>
      <c r="R808" s="4">
        <f t="shared" si="152"/>
        <v>0</v>
      </c>
      <c r="S808" s="31">
        <f t="shared" si="158"/>
        <v>0.19538194444444446</v>
      </c>
      <c r="T808" s="31">
        <f t="shared" si="159"/>
        <v>0.79927083333333337</v>
      </c>
      <c r="U808" s="4">
        <f t="shared" si="153"/>
        <v>0</v>
      </c>
      <c r="V808" s="4" t="str">
        <f t="shared" si="154"/>
        <v/>
      </c>
      <c r="W808" s="18" t="str">
        <f>IF(V808="","",VLOOKUP(L808,日射量と図３!$A$4:$C$368,3,TRUE)*238.85/100)</f>
        <v/>
      </c>
      <c r="X808" s="4" t="str">
        <f t="shared" si="155"/>
        <v/>
      </c>
      <c r="Y808" s="4" t="str">
        <f t="shared" si="160"/>
        <v/>
      </c>
      <c r="Z808" s="4" t="str">
        <f t="shared" si="161"/>
        <v/>
      </c>
      <c r="AA808" s="4" t="str">
        <f>IF($V808="","",IF(Y808&lt;36,0,IF(AND(36&lt;=Y808,Y808&lt;71),VLOOKUP($W808,日射量と図３!$E$6:$F$34,2,TRUE),IF(AND(71&lt;=Y808,Y808&lt;107),VLOOKUP($W808,日射量と図３!$E$6:$G$34,3,TRUE),IF(AND(107&lt;=Y808,Y808&lt;143),VLOOKUP($W808,日射量と図３!$E$6:$H$34,4,TRUE),VLOOKUP($W808,日射量と図３!$E$6:$I$34,5,TRUE))))))</f>
        <v/>
      </c>
      <c r="AB808" s="4" t="str">
        <f>IF($V808="","",IF(Z808&lt;36,0,IF(AND(36&lt;=Z808,Z808&lt;71),VLOOKUP($W808,日射量と図３!$E$6:$F$34,2,TRUE),IF(AND(71&lt;=Z808,Z808&lt;107),VLOOKUP($W808,日射量と図３!$E$6:$G$34,3,TRUE),IF(AND(107&lt;=Z808,Z808&lt;143),VLOOKUP($W808,日射量と図３!$E$6:$H$34,4,TRUE),VLOOKUP($W808,日射量と図３!$E$6:$I$34,5,TRUE))))))</f>
        <v/>
      </c>
      <c r="AC808" s="382" t="str">
        <f t="shared" si="156"/>
        <v/>
      </c>
      <c r="AD808" s="382" t="str">
        <f t="shared" si="157"/>
        <v/>
      </c>
    </row>
    <row r="809" spans="11:30" ht="13.5" customHeight="1">
      <c r="K809" s="4">
        <f t="shared" si="150"/>
        <v>7</v>
      </c>
      <c r="L809" s="34">
        <v>43285</v>
      </c>
      <c r="M809" s="4">
        <v>34</v>
      </c>
      <c r="N809" s="4">
        <v>14</v>
      </c>
      <c r="O809" s="31">
        <v>0.54166666666666663</v>
      </c>
      <c r="P809" s="35">
        <v>28.880000000000003</v>
      </c>
      <c r="Q809" s="36">
        <f t="shared" si="151"/>
        <v>12</v>
      </c>
      <c r="R809" s="4">
        <f t="shared" si="152"/>
        <v>0</v>
      </c>
      <c r="S809" s="31">
        <f t="shared" si="158"/>
        <v>0.19538194444444446</v>
      </c>
      <c r="T809" s="31">
        <f t="shared" si="159"/>
        <v>0.79927083333333337</v>
      </c>
      <c r="U809" s="4">
        <f t="shared" si="153"/>
        <v>0</v>
      </c>
      <c r="V809" s="4" t="str">
        <f t="shared" si="154"/>
        <v/>
      </c>
      <c r="W809" s="18" t="str">
        <f>IF(V809="","",VLOOKUP(L809,日射量と図３!$A$4:$C$368,3,TRUE)*238.85/100)</f>
        <v/>
      </c>
      <c r="X809" s="4" t="str">
        <f t="shared" si="155"/>
        <v/>
      </c>
      <c r="Y809" s="4" t="str">
        <f t="shared" si="160"/>
        <v/>
      </c>
      <c r="Z809" s="4" t="str">
        <f t="shared" si="161"/>
        <v/>
      </c>
      <c r="AA809" s="4" t="str">
        <f>IF($V809="","",IF(Y809&lt;36,0,IF(AND(36&lt;=Y809,Y809&lt;71),VLOOKUP($W809,日射量と図３!$E$6:$F$34,2,TRUE),IF(AND(71&lt;=Y809,Y809&lt;107),VLOOKUP($W809,日射量と図３!$E$6:$G$34,3,TRUE),IF(AND(107&lt;=Y809,Y809&lt;143),VLOOKUP($W809,日射量と図３!$E$6:$H$34,4,TRUE),VLOOKUP($W809,日射量と図３!$E$6:$I$34,5,TRUE))))))</f>
        <v/>
      </c>
      <c r="AB809" s="4" t="str">
        <f>IF($V809="","",IF(Z809&lt;36,0,IF(AND(36&lt;=Z809,Z809&lt;71),VLOOKUP($W809,日射量と図３!$E$6:$F$34,2,TRUE),IF(AND(71&lt;=Z809,Z809&lt;107),VLOOKUP($W809,日射量と図３!$E$6:$G$34,3,TRUE),IF(AND(107&lt;=Z809,Z809&lt;143),VLOOKUP($W809,日射量と図３!$E$6:$H$34,4,TRUE),VLOOKUP($W809,日射量と図３!$E$6:$I$34,5,TRUE))))))</f>
        <v/>
      </c>
      <c r="AC809" s="382" t="str">
        <f t="shared" si="156"/>
        <v/>
      </c>
      <c r="AD809" s="382" t="str">
        <f t="shared" si="157"/>
        <v/>
      </c>
    </row>
    <row r="810" spans="11:30" ht="13.5" customHeight="1">
      <c r="K810" s="4">
        <f t="shared" si="150"/>
        <v>7</v>
      </c>
      <c r="L810" s="34">
        <v>43285</v>
      </c>
      <c r="M810" s="4">
        <v>34</v>
      </c>
      <c r="N810" s="4">
        <v>15</v>
      </c>
      <c r="O810" s="31">
        <v>0.58333333333333337</v>
      </c>
      <c r="P810" s="35">
        <v>28.679999999999996</v>
      </c>
      <c r="Q810" s="36">
        <f t="shared" si="151"/>
        <v>12</v>
      </c>
      <c r="R810" s="4">
        <f t="shared" si="152"/>
        <v>0</v>
      </c>
      <c r="S810" s="31">
        <f t="shared" si="158"/>
        <v>0.19538194444444446</v>
      </c>
      <c r="T810" s="31">
        <f t="shared" si="159"/>
        <v>0.79927083333333337</v>
      </c>
      <c r="U810" s="4">
        <f t="shared" si="153"/>
        <v>0</v>
      </c>
      <c r="V810" s="4" t="str">
        <f t="shared" si="154"/>
        <v/>
      </c>
      <c r="W810" s="18" t="str">
        <f>IF(V810="","",VLOOKUP(L810,日射量と図３!$A$4:$C$368,3,TRUE)*238.85/100)</f>
        <v/>
      </c>
      <c r="X810" s="4" t="str">
        <f t="shared" si="155"/>
        <v/>
      </c>
      <c r="Y810" s="4" t="str">
        <f t="shared" si="160"/>
        <v/>
      </c>
      <c r="Z810" s="4" t="str">
        <f t="shared" si="161"/>
        <v/>
      </c>
      <c r="AA810" s="4" t="str">
        <f>IF($V810="","",IF(Y810&lt;36,0,IF(AND(36&lt;=Y810,Y810&lt;71),VLOOKUP($W810,日射量と図３!$E$6:$F$34,2,TRUE),IF(AND(71&lt;=Y810,Y810&lt;107),VLOOKUP($W810,日射量と図３!$E$6:$G$34,3,TRUE),IF(AND(107&lt;=Y810,Y810&lt;143),VLOOKUP($W810,日射量と図３!$E$6:$H$34,4,TRUE),VLOOKUP($W810,日射量と図３!$E$6:$I$34,5,TRUE))))))</f>
        <v/>
      </c>
      <c r="AB810" s="4" t="str">
        <f>IF($V810="","",IF(Z810&lt;36,0,IF(AND(36&lt;=Z810,Z810&lt;71),VLOOKUP($W810,日射量と図３!$E$6:$F$34,2,TRUE),IF(AND(71&lt;=Z810,Z810&lt;107),VLOOKUP($W810,日射量と図３!$E$6:$G$34,3,TRUE),IF(AND(107&lt;=Z810,Z810&lt;143),VLOOKUP($W810,日射量と図３!$E$6:$H$34,4,TRUE),VLOOKUP($W810,日射量と図３!$E$6:$I$34,5,TRUE))))))</f>
        <v/>
      </c>
      <c r="AC810" s="382" t="str">
        <f t="shared" si="156"/>
        <v/>
      </c>
      <c r="AD810" s="382" t="str">
        <f t="shared" si="157"/>
        <v/>
      </c>
    </row>
    <row r="811" spans="11:30" ht="13.5" customHeight="1">
      <c r="K811" s="4">
        <f t="shared" si="150"/>
        <v>7</v>
      </c>
      <c r="L811" s="34">
        <v>43285</v>
      </c>
      <c r="M811" s="4">
        <v>34</v>
      </c>
      <c r="N811" s="4">
        <v>16</v>
      </c>
      <c r="O811" s="31">
        <v>0.625</v>
      </c>
      <c r="P811" s="35">
        <v>28.400000000000006</v>
      </c>
      <c r="Q811" s="36">
        <f t="shared" si="151"/>
        <v>16</v>
      </c>
      <c r="R811" s="4">
        <f t="shared" si="152"/>
        <v>0</v>
      </c>
      <c r="S811" s="31">
        <f t="shared" si="158"/>
        <v>0.19538194444444446</v>
      </c>
      <c r="T811" s="31">
        <f t="shared" si="159"/>
        <v>0.79927083333333337</v>
      </c>
      <c r="U811" s="4">
        <f t="shared" si="153"/>
        <v>0</v>
      </c>
      <c r="V811" s="4" t="str">
        <f t="shared" si="154"/>
        <v/>
      </c>
      <c r="W811" s="18" t="str">
        <f>IF(V811="","",VLOOKUP(L811,日射量と図３!$A$4:$C$368,3,TRUE)*238.85/100)</f>
        <v/>
      </c>
      <c r="X811" s="4" t="str">
        <f t="shared" si="155"/>
        <v/>
      </c>
      <c r="Y811" s="4" t="str">
        <f t="shared" si="160"/>
        <v/>
      </c>
      <c r="Z811" s="4" t="str">
        <f t="shared" si="161"/>
        <v/>
      </c>
      <c r="AA811" s="4" t="str">
        <f>IF($V811="","",IF(Y811&lt;36,0,IF(AND(36&lt;=Y811,Y811&lt;71),VLOOKUP($W811,日射量と図３!$E$6:$F$34,2,TRUE),IF(AND(71&lt;=Y811,Y811&lt;107),VLOOKUP($W811,日射量と図３!$E$6:$G$34,3,TRUE),IF(AND(107&lt;=Y811,Y811&lt;143),VLOOKUP($W811,日射量と図３!$E$6:$H$34,4,TRUE),VLOOKUP($W811,日射量と図３!$E$6:$I$34,5,TRUE))))))</f>
        <v/>
      </c>
      <c r="AB811" s="4" t="str">
        <f>IF($V811="","",IF(Z811&lt;36,0,IF(AND(36&lt;=Z811,Z811&lt;71),VLOOKUP($W811,日射量と図３!$E$6:$F$34,2,TRUE),IF(AND(71&lt;=Z811,Z811&lt;107),VLOOKUP($W811,日射量と図３!$E$6:$G$34,3,TRUE),IF(AND(107&lt;=Z811,Z811&lt;143),VLOOKUP($W811,日射量と図３!$E$6:$H$34,4,TRUE),VLOOKUP($W811,日射量と図３!$E$6:$I$34,5,TRUE))))))</f>
        <v/>
      </c>
      <c r="AC811" s="382" t="str">
        <f t="shared" si="156"/>
        <v/>
      </c>
      <c r="AD811" s="382" t="str">
        <f t="shared" si="157"/>
        <v/>
      </c>
    </row>
    <row r="812" spans="11:30" ht="13.5" customHeight="1">
      <c r="K812" s="4">
        <f t="shared" si="150"/>
        <v>7</v>
      </c>
      <c r="L812" s="34">
        <v>43285</v>
      </c>
      <c r="M812" s="4">
        <v>34</v>
      </c>
      <c r="N812" s="4">
        <v>17</v>
      </c>
      <c r="O812" s="31">
        <v>0.66666666666666663</v>
      </c>
      <c r="P812" s="35">
        <v>27.45</v>
      </c>
      <c r="Q812" s="36">
        <f t="shared" si="151"/>
        <v>16</v>
      </c>
      <c r="R812" s="4">
        <f t="shared" si="152"/>
        <v>0</v>
      </c>
      <c r="S812" s="31">
        <f t="shared" si="158"/>
        <v>0.19538194444444446</v>
      </c>
      <c r="T812" s="31">
        <f t="shared" si="159"/>
        <v>0.79927083333333337</v>
      </c>
      <c r="U812" s="4">
        <f t="shared" si="153"/>
        <v>0</v>
      </c>
      <c r="V812" s="4" t="str">
        <f t="shared" si="154"/>
        <v/>
      </c>
      <c r="W812" s="18" t="str">
        <f>IF(V812="","",VLOOKUP(L812,日射量と図３!$A$4:$C$368,3,TRUE)*238.85/100)</f>
        <v/>
      </c>
      <c r="X812" s="4" t="str">
        <f t="shared" si="155"/>
        <v/>
      </c>
      <c r="Y812" s="4" t="str">
        <f t="shared" si="160"/>
        <v/>
      </c>
      <c r="Z812" s="4" t="str">
        <f t="shared" si="161"/>
        <v/>
      </c>
      <c r="AA812" s="4" t="str">
        <f>IF($V812="","",IF(Y812&lt;36,0,IF(AND(36&lt;=Y812,Y812&lt;71),VLOOKUP($W812,日射量と図３!$E$6:$F$34,2,TRUE),IF(AND(71&lt;=Y812,Y812&lt;107),VLOOKUP($W812,日射量と図３!$E$6:$G$34,3,TRUE),IF(AND(107&lt;=Y812,Y812&lt;143),VLOOKUP($W812,日射量と図３!$E$6:$H$34,4,TRUE),VLOOKUP($W812,日射量と図３!$E$6:$I$34,5,TRUE))))))</f>
        <v/>
      </c>
      <c r="AB812" s="4" t="str">
        <f>IF($V812="","",IF(Z812&lt;36,0,IF(AND(36&lt;=Z812,Z812&lt;71),VLOOKUP($W812,日射量と図３!$E$6:$F$34,2,TRUE),IF(AND(71&lt;=Z812,Z812&lt;107),VLOOKUP($W812,日射量と図３!$E$6:$G$34,3,TRUE),IF(AND(107&lt;=Z812,Z812&lt;143),VLOOKUP($W812,日射量と図３!$E$6:$H$34,4,TRUE),VLOOKUP($W812,日射量と図３!$E$6:$I$34,5,TRUE))))))</f>
        <v/>
      </c>
      <c r="AC812" s="382" t="str">
        <f t="shared" si="156"/>
        <v/>
      </c>
      <c r="AD812" s="382" t="str">
        <f t="shared" si="157"/>
        <v/>
      </c>
    </row>
    <row r="813" spans="11:30" ht="13.5" customHeight="1">
      <c r="K813" s="4">
        <f t="shared" si="150"/>
        <v>7</v>
      </c>
      <c r="L813" s="34">
        <v>43285</v>
      </c>
      <c r="M813" s="4">
        <v>34</v>
      </c>
      <c r="N813" s="4">
        <v>18</v>
      </c>
      <c r="O813" s="31">
        <v>0.70833333333333337</v>
      </c>
      <c r="P813" s="35">
        <v>27.100000000000005</v>
      </c>
      <c r="Q813" s="36">
        <f t="shared" si="151"/>
        <v>16</v>
      </c>
      <c r="R813" s="4">
        <f t="shared" si="152"/>
        <v>0</v>
      </c>
      <c r="S813" s="31">
        <f t="shared" si="158"/>
        <v>0.19538194444444446</v>
      </c>
      <c r="T813" s="31">
        <f t="shared" si="159"/>
        <v>0.79927083333333337</v>
      </c>
      <c r="U813" s="4">
        <f t="shared" si="153"/>
        <v>0</v>
      </c>
      <c r="V813" s="4" t="str">
        <f t="shared" si="154"/>
        <v/>
      </c>
      <c r="W813" s="18" t="str">
        <f>IF(V813="","",VLOOKUP(L813,日射量と図３!$A$4:$C$368,3,TRUE)*238.85/100)</f>
        <v/>
      </c>
      <c r="X813" s="4" t="str">
        <f t="shared" si="155"/>
        <v/>
      </c>
      <c r="Y813" s="4" t="str">
        <f t="shared" si="160"/>
        <v/>
      </c>
      <c r="Z813" s="4" t="str">
        <f t="shared" si="161"/>
        <v/>
      </c>
      <c r="AA813" s="4" t="str">
        <f>IF($V813="","",IF(Y813&lt;36,0,IF(AND(36&lt;=Y813,Y813&lt;71),VLOOKUP($W813,日射量と図３!$E$6:$F$34,2,TRUE),IF(AND(71&lt;=Y813,Y813&lt;107),VLOOKUP($W813,日射量と図３!$E$6:$G$34,3,TRUE),IF(AND(107&lt;=Y813,Y813&lt;143),VLOOKUP($W813,日射量と図３!$E$6:$H$34,4,TRUE),VLOOKUP($W813,日射量と図３!$E$6:$I$34,5,TRUE))))))</f>
        <v/>
      </c>
      <c r="AB813" s="4" t="str">
        <f>IF($V813="","",IF(Z813&lt;36,0,IF(AND(36&lt;=Z813,Z813&lt;71),VLOOKUP($W813,日射量と図３!$E$6:$F$34,2,TRUE),IF(AND(71&lt;=Z813,Z813&lt;107),VLOOKUP($W813,日射量と図３!$E$6:$G$34,3,TRUE),IF(AND(107&lt;=Z813,Z813&lt;143),VLOOKUP($W813,日射量と図３!$E$6:$H$34,4,TRUE),VLOOKUP($W813,日射量と図３!$E$6:$I$34,5,TRUE))))))</f>
        <v/>
      </c>
      <c r="AC813" s="382" t="str">
        <f t="shared" si="156"/>
        <v/>
      </c>
      <c r="AD813" s="382" t="str">
        <f t="shared" si="157"/>
        <v/>
      </c>
    </row>
    <row r="814" spans="11:30" ht="13.5" customHeight="1">
      <c r="K814" s="4">
        <f t="shared" si="150"/>
        <v>7</v>
      </c>
      <c r="L814" s="34">
        <v>43285</v>
      </c>
      <c r="M814" s="4">
        <v>34</v>
      </c>
      <c r="N814" s="4">
        <v>19</v>
      </c>
      <c r="O814" s="31">
        <v>0.75</v>
      </c>
      <c r="P814" s="35">
        <v>26.609999999999996</v>
      </c>
      <c r="Q814" s="36">
        <f t="shared" si="151"/>
        <v>16</v>
      </c>
      <c r="R814" s="4">
        <f t="shared" si="152"/>
        <v>0</v>
      </c>
      <c r="S814" s="31">
        <f t="shared" si="158"/>
        <v>0.19538194444444446</v>
      </c>
      <c r="T814" s="31">
        <f t="shared" si="159"/>
        <v>0.79927083333333337</v>
      </c>
      <c r="U814" s="4">
        <f t="shared" si="153"/>
        <v>0</v>
      </c>
      <c r="V814" s="4" t="str">
        <f t="shared" si="154"/>
        <v/>
      </c>
      <c r="W814" s="18" t="str">
        <f>IF(V814="","",VLOOKUP(L814,日射量と図３!$A$4:$C$368,3,TRUE)*238.85/100)</f>
        <v/>
      </c>
      <c r="X814" s="4" t="str">
        <f t="shared" si="155"/>
        <v/>
      </c>
      <c r="Y814" s="4" t="str">
        <f t="shared" si="160"/>
        <v/>
      </c>
      <c r="Z814" s="4" t="str">
        <f t="shared" si="161"/>
        <v/>
      </c>
      <c r="AA814" s="4" t="str">
        <f>IF($V814="","",IF(Y814&lt;36,0,IF(AND(36&lt;=Y814,Y814&lt;71),VLOOKUP($W814,日射量と図３!$E$6:$F$34,2,TRUE),IF(AND(71&lt;=Y814,Y814&lt;107),VLOOKUP($W814,日射量と図３!$E$6:$G$34,3,TRUE),IF(AND(107&lt;=Y814,Y814&lt;143),VLOOKUP($W814,日射量と図３!$E$6:$H$34,4,TRUE),VLOOKUP($W814,日射量と図３!$E$6:$I$34,5,TRUE))))))</f>
        <v/>
      </c>
      <c r="AB814" s="4" t="str">
        <f>IF($V814="","",IF(Z814&lt;36,0,IF(AND(36&lt;=Z814,Z814&lt;71),VLOOKUP($W814,日射量と図３!$E$6:$F$34,2,TRUE),IF(AND(71&lt;=Z814,Z814&lt;107),VLOOKUP($W814,日射量と図３!$E$6:$G$34,3,TRUE),IF(AND(107&lt;=Z814,Z814&lt;143),VLOOKUP($W814,日射量と図３!$E$6:$H$34,4,TRUE),VLOOKUP($W814,日射量と図３!$E$6:$I$34,5,TRUE))))))</f>
        <v/>
      </c>
      <c r="AC814" s="382" t="str">
        <f t="shared" si="156"/>
        <v/>
      </c>
      <c r="AD814" s="382" t="str">
        <f t="shared" si="157"/>
        <v/>
      </c>
    </row>
    <row r="815" spans="11:30" ht="13.5" customHeight="1">
      <c r="K815" s="4">
        <f t="shared" si="150"/>
        <v>7</v>
      </c>
      <c r="L815" s="34">
        <v>43285</v>
      </c>
      <c r="M815" s="4">
        <v>34</v>
      </c>
      <c r="N815" s="4">
        <v>20</v>
      </c>
      <c r="O815" s="31">
        <v>0.79166666666666663</v>
      </c>
      <c r="P815" s="35">
        <v>26.03</v>
      </c>
      <c r="Q815" s="36">
        <f t="shared" si="151"/>
        <v>16</v>
      </c>
      <c r="R815" s="4">
        <f t="shared" si="152"/>
        <v>0</v>
      </c>
      <c r="S815" s="31">
        <f t="shared" si="158"/>
        <v>0.19538194444444446</v>
      </c>
      <c r="T815" s="31">
        <f t="shared" si="159"/>
        <v>0.79927083333333337</v>
      </c>
      <c r="U815" s="4">
        <f t="shared" si="153"/>
        <v>0</v>
      </c>
      <c r="V815" s="4" t="str">
        <f t="shared" si="154"/>
        <v/>
      </c>
      <c r="W815" s="18" t="str">
        <f>IF(V815="","",VLOOKUP(L815,日射量と図３!$A$4:$C$368,3,TRUE)*238.85/100)</f>
        <v/>
      </c>
      <c r="X815" s="4" t="str">
        <f t="shared" si="155"/>
        <v/>
      </c>
      <c r="Y815" s="4" t="str">
        <f t="shared" si="160"/>
        <v/>
      </c>
      <c r="Z815" s="4" t="str">
        <f t="shared" si="161"/>
        <v/>
      </c>
      <c r="AA815" s="4" t="str">
        <f>IF($V815="","",IF(Y815&lt;36,0,IF(AND(36&lt;=Y815,Y815&lt;71),VLOOKUP($W815,日射量と図３!$E$6:$F$34,2,TRUE),IF(AND(71&lt;=Y815,Y815&lt;107),VLOOKUP($W815,日射量と図３!$E$6:$G$34,3,TRUE),IF(AND(107&lt;=Y815,Y815&lt;143),VLOOKUP($W815,日射量と図３!$E$6:$H$34,4,TRUE),VLOOKUP($W815,日射量と図３!$E$6:$I$34,5,TRUE))))))</f>
        <v/>
      </c>
      <c r="AB815" s="4" t="str">
        <f>IF($V815="","",IF(Z815&lt;36,0,IF(AND(36&lt;=Z815,Z815&lt;71),VLOOKUP($W815,日射量と図３!$E$6:$F$34,2,TRUE),IF(AND(71&lt;=Z815,Z815&lt;107),VLOOKUP($W815,日射量と図３!$E$6:$G$34,3,TRUE),IF(AND(107&lt;=Z815,Z815&lt;143),VLOOKUP($W815,日射量と図３!$E$6:$H$34,4,TRUE),VLOOKUP($W815,日射量と図３!$E$6:$I$34,5,TRUE))))))</f>
        <v/>
      </c>
      <c r="AC815" s="382" t="str">
        <f t="shared" si="156"/>
        <v/>
      </c>
      <c r="AD815" s="382" t="str">
        <f t="shared" si="157"/>
        <v/>
      </c>
    </row>
    <row r="816" spans="11:30" ht="13.5" customHeight="1">
      <c r="K816" s="4">
        <f t="shared" si="150"/>
        <v>7</v>
      </c>
      <c r="L816" s="34">
        <v>43285</v>
      </c>
      <c r="M816" s="4">
        <v>34</v>
      </c>
      <c r="N816" s="4">
        <v>21</v>
      </c>
      <c r="O816" s="31">
        <v>0.83333333333333337</v>
      </c>
      <c r="P816" s="35">
        <v>25.38</v>
      </c>
      <c r="Q816" s="36">
        <f t="shared" si="151"/>
        <v>16</v>
      </c>
      <c r="R816" s="4">
        <f t="shared" si="152"/>
        <v>0</v>
      </c>
      <c r="S816" s="31">
        <f t="shared" si="158"/>
        <v>0.19538194444444446</v>
      </c>
      <c r="T816" s="31">
        <f t="shared" si="159"/>
        <v>0.79927083333333337</v>
      </c>
      <c r="U816" s="4">
        <f t="shared" si="153"/>
        <v>0</v>
      </c>
      <c r="V816" s="4" t="str">
        <f t="shared" si="154"/>
        <v/>
      </c>
      <c r="W816" s="18" t="str">
        <f>IF(V816="","",VLOOKUP(L816,日射量と図３!$A$4:$C$368,3,TRUE)*238.85/100)</f>
        <v/>
      </c>
      <c r="X816" s="4" t="str">
        <f t="shared" si="155"/>
        <v/>
      </c>
      <c r="Y816" s="4" t="str">
        <f t="shared" si="160"/>
        <v/>
      </c>
      <c r="Z816" s="4" t="str">
        <f t="shared" si="161"/>
        <v/>
      </c>
      <c r="AA816" s="4" t="str">
        <f>IF($V816="","",IF(Y816&lt;36,0,IF(AND(36&lt;=Y816,Y816&lt;71),VLOOKUP($W816,日射量と図３!$E$6:$F$34,2,TRUE),IF(AND(71&lt;=Y816,Y816&lt;107),VLOOKUP($W816,日射量と図３!$E$6:$G$34,3,TRUE),IF(AND(107&lt;=Y816,Y816&lt;143),VLOOKUP($W816,日射量と図３!$E$6:$H$34,4,TRUE),VLOOKUP($W816,日射量と図３!$E$6:$I$34,5,TRUE))))))</f>
        <v/>
      </c>
      <c r="AB816" s="4" t="str">
        <f>IF($V816="","",IF(Z816&lt;36,0,IF(AND(36&lt;=Z816,Z816&lt;71),VLOOKUP($W816,日射量と図３!$E$6:$F$34,2,TRUE),IF(AND(71&lt;=Z816,Z816&lt;107),VLOOKUP($W816,日射量と図３!$E$6:$G$34,3,TRUE),IF(AND(107&lt;=Z816,Z816&lt;143),VLOOKUP($W816,日射量と図３!$E$6:$H$34,4,TRUE),VLOOKUP($W816,日射量と図３!$E$6:$I$34,5,TRUE))))))</f>
        <v/>
      </c>
      <c r="AC816" s="382" t="str">
        <f t="shared" si="156"/>
        <v/>
      </c>
      <c r="AD816" s="382" t="str">
        <f t="shared" si="157"/>
        <v/>
      </c>
    </row>
    <row r="817" spans="11:30" ht="13.5" customHeight="1">
      <c r="K817" s="4">
        <f t="shared" si="150"/>
        <v>7</v>
      </c>
      <c r="L817" s="34">
        <v>43285</v>
      </c>
      <c r="M817" s="4">
        <v>34</v>
      </c>
      <c r="N817" s="4">
        <v>22</v>
      </c>
      <c r="O817" s="31">
        <v>0.875</v>
      </c>
      <c r="P817" s="35">
        <v>24.949999999999996</v>
      </c>
      <c r="Q817" s="36">
        <f t="shared" si="151"/>
        <v>16</v>
      </c>
      <c r="R817" s="4">
        <f t="shared" si="152"/>
        <v>0</v>
      </c>
      <c r="S817" s="31">
        <f t="shared" si="158"/>
        <v>0.19538194444444446</v>
      </c>
      <c r="T817" s="31">
        <f t="shared" si="159"/>
        <v>0.79927083333333337</v>
      </c>
      <c r="U817" s="4">
        <f t="shared" si="153"/>
        <v>0</v>
      </c>
      <c r="V817" s="4" t="str">
        <f t="shared" si="154"/>
        <v/>
      </c>
      <c r="W817" s="18" t="str">
        <f>IF(V817="","",VLOOKUP(L817,日射量と図３!$A$4:$C$368,3,TRUE)*238.85/100)</f>
        <v/>
      </c>
      <c r="X817" s="4" t="str">
        <f t="shared" si="155"/>
        <v/>
      </c>
      <c r="Y817" s="4" t="str">
        <f t="shared" si="160"/>
        <v/>
      </c>
      <c r="Z817" s="4" t="str">
        <f t="shared" si="161"/>
        <v/>
      </c>
      <c r="AA817" s="4" t="str">
        <f>IF($V817="","",IF(Y817&lt;36,0,IF(AND(36&lt;=Y817,Y817&lt;71),VLOOKUP($W817,日射量と図３!$E$6:$F$34,2,TRUE),IF(AND(71&lt;=Y817,Y817&lt;107),VLOOKUP($W817,日射量と図３!$E$6:$G$34,3,TRUE),IF(AND(107&lt;=Y817,Y817&lt;143),VLOOKUP($W817,日射量と図３!$E$6:$H$34,4,TRUE),VLOOKUP($W817,日射量と図３!$E$6:$I$34,5,TRUE))))))</f>
        <v/>
      </c>
      <c r="AB817" s="4" t="str">
        <f>IF($V817="","",IF(Z817&lt;36,0,IF(AND(36&lt;=Z817,Z817&lt;71),VLOOKUP($W817,日射量と図３!$E$6:$F$34,2,TRUE),IF(AND(71&lt;=Z817,Z817&lt;107),VLOOKUP($W817,日射量と図３!$E$6:$G$34,3,TRUE),IF(AND(107&lt;=Z817,Z817&lt;143),VLOOKUP($W817,日射量と図３!$E$6:$H$34,4,TRUE),VLOOKUP($W817,日射量と図３!$E$6:$I$34,5,TRUE))))))</f>
        <v/>
      </c>
      <c r="AC817" s="382" t="str">
        <f t="shared" si="156"/>
        <v/>
      </c>
      <c r="AD817" s="382" t="str">
        <f t="shared" si="157"/>
        <v/>
      </c>
    </row>
    <row r="818" spans="11:30" ht="13.5" customHeight="1">
      <c r="K818" s="4">
        <f t="shared" si="150"/>
        <v>7</v>
      </c>
      <c r="L818" s="34">
        <v>43285</v>
      </c>
      <c r="M818" s="4">
        <v>34</v>
      </c>
      <c r="N818" s="4">
        <v>23</v>
      </c>
      <c r="O818" s="31">
        <v>0.91666666666666663</v>
      </c>
      <c r="P818" s="35">
        <v>24.48</v>
      </c>
      <c r="Q818" s="36">
        <f t="shared" si="151"/>
        <v>13</v>
      </c>
      <c r="R818" s="4">
        <f t="shared" si="152"/>
        <v>0</v>
      </c>
      <c r="S818" s="31">
        <f t="shared" si="158"/>
        <v>0.19538194444444446</v>
      </c>
      <c r="T818" s="31">
        <f t="shared" si="159"/>
        <v>0.79927083333333337</v>
      </c>
      <c r="U818" s="4">
        <f t="shared" si="153"/>
        <v>0</v>
      </c>
      <c r="V818" s="4" t="str">
        <f t="shared" si="154"/>
        <v/>
      </c>
      <c r="W818" s="18" t="str">
        <f>IF(V818="","",VLOOKUP(L818,日射量と図３!$A$4:$C$368,3,TRUE)*238.85/100)</f>
        <v/>
      </c>
      <c r="X818" s="4" t="str">
        <f t="shared" si="155"/>
        <v/>
      </c>
      <c r="Y818" s="4" t="str">
        <f t="shared" si="160"/>
        <v/>
      </c>
      <c r="Z818" s="4" t="str">
        <f t="shared" si="161"/>
        <v/>
      </c>
      <c r="AA818" s="4" t="str">
        <f>IF($V818="","",IF(Y818&lt;36,0,IF(AND(36&lt;=Y818,Y818&lt;71),VLOOKUP($W818,日射量と図３!$E$6:$F$34,2,TRUE),IF(AND(71&lt;=Y818,Y818&lt;107),VLOOKUP($W818,日射量と図３!$E$6:$G$34,3,TRUE),IF(AND(107&lt;=Y818,Y818&lt;143),VLOOKUP($W818,日射量と図３!$E$6:$H$34,4,TRUE),VLOOKUP($W818,日射量と図３!$E$6:$I$34,5,TRUE))))))</f>
        <v/>
      </c>
      <c r="AB818" s="4" t="str">
        <f>IF($V818="","",IF(Z818&lt;36,0,IF(AND(36&lt;=Z818,Z818&lt;71),VLOOKUP($W818,日射量と図３!$E$6:$F$34,2,TRUE),IF(AND(71&lt;=Z818,Z818&lt;107),VLOOKUP($W818,日射量と図３!$E$6:$G$34,3,TRUE),IF(AND(107&lt;=Z818,Z818&lt;143),VLOOKUP($W818,日射量と図３!$E$6:$H$34,4,TRUE),VLOOKUP($W818,日射量と図３!$E$6:$I$34,5,TRUE))))))</f>
        <v/>
      </c>
      <c r="AC818" s="382" t="str">
        <f t="shared" si="156"/>
        <v/>
      </c>
      <c r="AD818" s="382" t="str">
        <f t="shared" si="157"/>
        <v/>
      </c>
    </row>
    <row r="819" spans="11:30" ht="13.5" customHeight="1">
      <c r="K819" s="4">
        <f t="shared" si="150"/>
        <v>7</v>
      </c>
      <c r="L819" s="34">
        <v>43285</v>
      </c>
      <c r="M819" s="4">
        <v>34</v>
      </c>
      <c r="N819" s="4">
        <v>24</v>
      </c>
      <c r="O819" s="31">
        <v>0.95833333333333337</v>
      </c>
      <c r="P819" s="35">
        <v>24.29</v>
      </c>
      <c r="Q819" s="36">
        <f t="shared" si="151"/>
        <v>13</v>
      </c>
      <c r="R819" s="4">
        <f t="shared" si="152"/>
        <v>0</v>
      </c>
      <c r="S819" s="31">
        <f t="shared" si="158"/>
        <v>0.19538194444444446</v>
      </c>
      <c r="T819" s="31">
        <f t="shared" si="159"/>
        <v>0.79927083333333337</v>
      </c>
      <c r="U819" s="4">
        <f t="shared" si="153"/>
        <v>0</v>
      </c>
      <c r="V819" s="4" t="str">
        <f t="shared" si="154"/>
        <v/>
      </c>
      <c r="W819" s="18" t="str">
        <f>IF(V819="","",VLOOKUP(L819,日射量と図３!$A$4:$C$368,3,TRUE)*238.85/100)</f>
        <v/>
      </c>
      <c r="X819" s="4" t="str">
        <f t="shared" si="155"/>
        <v/>
      </c>
      <c r="Y819" s="4" t="str">
        <f t="shared" si="160"/>
        <v/>
      </c>
      <c r="Z819" s="4" t="str">
        <f t="shared" si="161"/>
        <v/>
      </c>
      <c r="AA819" s="4" t="str">
        <f>IF($V819="","",IF(Y819&lt;36,0,IF(AND(36&lt;=Y819,Y819&lt;71),VLOOKUP($W819,日射量と図３!$E$6:$F$34,2,TRUE),IF(AND(71&lt;=Y819,Y819&lt;107),VLOOKUP($W819,日射量と図３!$E$6:$G$34,3,TRUE),IF(AND(107&lt;=Y819,Y819&lt;143),VLOOKUP($W819,日射量と図３!$E$6:$H$34,4,TRUE),VLOOKUP($W819,日射量と図３!$E$6:$I$34,5,TRUE))))))</f>
        <v/>
      </c>
      <c r="AB819" s="4" t="str">
        <f>IF($V819="","",IF(Z819&lt;36,0,IF(AND(36&lt;=Z819,Z819&lt;71),VLOOKUP($W819,日射量と図３!$E$6:$F$34,2,TRUE),IF(AND(71&lt;=Z819,Z819&lt;107),VLOOKUP($W819,日射量と図３!$E$6:$G$34,3,TRUE),IF(AND(107&lt;=Z819,Z819&lt;143),VLOOKUP($W819,日射量と図３!$E$6:$H$34,4,TRUE),VLOOKUP($W819,日射量と図３!$E$6:$I$34,5,TRUE))))))</f>
        <v/>
      </c>
      <c r="AC819" s="382" t="str">
        <f t="shared" si="156"/>
        <v/>
      </c>
      <c r="AD819" s="382" t="str">
        <f t="shared" si="157"/>
        <v/>
      </c>
    </row>
    <row r="820" spans="11:30" ht="13.5" customHeight="1">
      <c r="K820" s="4">
        <f t="shared" si="150"/>
        <v>7</v>
      </c>
      <c r="L820" s="34">
        <v>43286</v>
      </c>
      <c r="M820" s="4">
        <v>35</v>
      </c>
      <c r="N820" s="4">
        <v>1</v>
      </c>
      <c r="O820" s="31">
        <v>0</v>
      </c>
      <c r="P820" s="35">
        <v>23.96</v>
      </c>
      <c r="Q820" s="36">
        <f t="shared" si="151"/>
        <v>13</v>
      </c>
      <c r="R820" s="4">
        <f t="shared" si="152"/>
        <v>0</v>
      </c>
      <c r="S820" s="31">
        <f t="shared" si="158"/>
        <v>0.19538194444444446</v>
      </c>
      <c r="T820" s="31">
        <f t="shared" si="159"/>
        <v>0.79927083333333337</v>
      </c>
      <c r="U820" s="4">
        <f t="shared" si="153"/>
        <v>0</v>
      </c>
      <c r="V820" s="4">
        <f t="shared" si="154"/>
        <v>0</v>
      </c>
      <c r="W820" s="18">
        <f>IF(V820="","",VLOOKUP(L820,日射量と図３!$A$4:$C$368,3,TRUE)*238.85/100)</f>
        <v>38.216000000000001</v>
      </c>
      <c r="X820" s="4">
        <f t="shared" si="155"/>
        <v>14</v>
      </c>
      <c r="Y820" s="4">
        <f t="shared" si="160"/>
        <v>0</v>
      </c>
      <c r="Z820" s="4">
        <f t="shared" si="161"/>
        <v>0</v>
      </c>
      <c r="AA820" s="4">
        <f>IF($V820="","",IF(Y820&lt;36,0,IF(AND(36&lt;=Y820,Y820&lt;71),VLOOKUP($W820,日射量と図３!$E$6:$F$34,2,TRUE),IF(AND(71&lt;=Y820,Y820&lt;107),VLOOKUP($W820,日射量と図３!$E$6:$G$34,3,TRUE),IF(AND(107&lt;=Y820,Y820&lt;143),VLOOKUP($W820,日射量と図３!$E$6:$H$34,4,TRUE),VLOOKUP($W820,日射量と図３!$E$6:$I$34,5,TRUE))))))</f>
        <v>0</v>
      </c>
      <c r="AB820" s="4">
        <f>IF($V820="","",IF(Z820&lt;36,0,IF(AND(36&lt;=Z820,Z820&lt;71),VLOOKUP($W820,日射量と図３!$E$6:$F$34,2,TRUE),IF(AND(71&lt;=Z820,Z820&lt;107),VLOOKUP($W820,日射量と図３!$E$6:$G$34,3,TRUE),IF(AND(107&lt;=Z820,Z820&lt;143),VLOOKUP($W820,日射量と図３!$E$6:$H$34,4,TRUE),VLOOKUP($W820,日射量と図３!$E$6:$I$34,5,TRUE))))))</f>
        <v>0</v>
      </c>
      <c r="AC820" s="382">
        <f t="shared" si="156"/>
        <v>0</v>
      </c>
      <c r="AD820" s="382">
        <f t="shared" si="157"/>
        <v>0</v>
      </c>
    </row>
    <row r="821" spans="11:30" ht="13.5" customHeight="1">
      <c r="K821" s="4">
        <f t="shared" si="150"/>
        <v>7</v>
      </c>
      <c r="L821" s="34">
        <v>43286</v>
      </c>
      <c r="M821" s="4">
        <v>35</v>
      </c>
      <c r="N821" s="4">
        <v>2</v>
      </c>
      <c r="O821" s="31">
        <v>4.1666666666666664E-2</v>
      </c>
      <c r="P821" s="35">
        <v>23.830000000000002</v>
      </c>
      <c r="Q821" s="36">
        <f t="shared" si="151"/>
        <v>13</v>
      </c>
      <c r="R821" s="4">
        <f t="shared" si="152"/>
        <v>0</v>
      </c>
      <c r="S821" s="31">
        <f t="shared" si="158"/>
        <v>0.19538194444444446</v>
      </c>
      <c r="T821" s="31">
        <f t="shared" si="159"/>
        <v>0.79927083333333337</v>
      </c>
      <c r="U821" s="4">
        <f t="shared" si="153"/>
        <v>0</v>
      </c>
      <c r="V821" s="4" t="str">
        <f t="shared" si="154"/>
        <v/>
      </c>
      <c r="W821" s="18" t="str">
        <f>IF(V821="","",VLOOKUP(L821,日射量と図３!$A$4:$C$368,3,TRUE)*238.85/100)</f>
        <v/>
      </c>
      <c r="X821" s="4" t="str">
        <f t="shared" si="155"/>
        <v/>
      </c>
      <c r="Y821" s="4" t="str">
        <f t="shared" si="160"/>
        <v/>
      </c>
      <c r="Z821" s="4" t="str">
        <f t="shared" si="161"/>
        <v/>
      </c>
      <c r="AA821" s="4" t="str">
        <f>IF($V821="","",IF(Y821&lt;36,0,IF(AND(36&lt;=Y821,Y821&lt;71),VLOOKUP($W821,日射量と図３!$E$6:$F$34,2,TRUE),IF(AND(71&lt;=Y821,Y821&lt;107),VLOOKUP($W821,日射量と図３!$E$6:$G$34,3,TRUE),IF(AND(107&lt;=Y821,Y821&lt;143),VLOOKUP($W821,日射量と図３!$E$6:$H$34,4,TRUE),VLOOKUP($W821,日射量と図３!$E$6:$I$34,5,TRUE))))))</f>
        <v/>
      </c>
      <c r="AB821" s="4" t="str">
        <f>IF($V821="","",IF(Z821&lt;36,0,IF(AND(36&lt;=Z821,Z821&lt;71),VLOOKUP($W821,日射量と図３!$E$6:$F$34,2,TRUE),IF(AND(71&lt;=Z821,Z821&lt;107),VLOOKUP($W821,日射量と図３!$E$6:$G$34,3,TRUE),IF(AND(107&lt;=Z821,Z821&lt;143),VLOOKUP($W821,日射量と図３!$E$6:$H$34,4,TRUE),VLOOKUP($W821,日射量と図３!$E$6:$I$34,5,TRUE))))))</f>
        <v/>
      </c>
      <c r="AC821" s="382" t="str">
        <f t="shared" si="156"/>
        <v/>
      </c>
      <c r="AD821" s="382" t="str">
        <f t="shared" si="157"/>
        <v/>
      </c>
    </row>
    <row r="822" spans="11:30" ht="13.5" customHeight="1">
      <c r="K822" s="4">
        <f t="shared" si="150"/>
        <v>7</v>
      </c>
      <c r="L822" s="34">
        <v>43286</v>
      </c>
      <c r="M822" s="4">
        <v>35</v>
      </c>
      <c r="N822" s="4">
        <v>3</v>
      </c>
      <c r="O822" s="31">
        <v>8.3333333333333329E-2</v>
      </c>
      <c r="P822" s="35">
        <v>23.4</v>
      </c>
      <c r="Q822" s="36">
        <f t="shared" si="151"/>
        <v>13</v>
      </c>
      <c r="R822" s="4">
        <f t="shared" si="152"/>
        <v>0</v>
      </c>
      <c r="S822" s="31">
        <f t="shared" si="158"/>
        <v>0.19538194444444446</v>
      </c>
      <c r="T822" s="31">
        <f t="shared" si="159"/>
        <v>0.79927083333333337</v>
      </c>
      <c r="U822" s="4">
        <f t="shared" si="153"/>
        <v>0</v>
      </c>
      <c r="V822" s="4" t="str">
        <f t="shared" si="154"/>
        <v/>
      </c>
      <c r="W822" s="18" t="str">
        <f>IF(V822="","",VLOOKUP(L822,日射量と図３!$A$4:$C$368,3,TRUE)*238.85/100)</f>
        <v/>
      </c>
      <c r="X822" s="4" t="str">
        <f t="shared" si="155"/>
        <v/>
      </c>
      <c r="Y822" s="4" t="str">
        <f t="shared" si="160"/>
        <v/>
      </c>
      <c r="Z822" s="4" t="str">
        <f t="shared" si="161"/>
        <v/>
      </c>
      <c r="AA822" s="4" t="str">
        <f>IF($V822="","",IF(Y822&lt;36,0,IF(AND(36&lt;=Y822,Y822&lt;71),VLOOKUP($W822,日射量と図３!$E$6:$F$34,2,TRUE),IF(AND(71&lt;=Y822,Y822&lt;107),VLOOKUP($W822,日射量と図３!$E$6:$G$34,3,TRUE),IF(AND(107&lt;=Y822,Y822&lt;143),VLOOKUP($W822,日射量と図３!$E$6:$H$34,4,TRUE),VLOOKUP($W822,日射量と図３!$E$6:$I$34,5,TRUE))))))</f>
        <v/>
      </c>
      <c r="AB822" s="4" t="str">
        <f>IF($V822="","",IF(Z822&lt;36,0,IF(AND(36&lt;=Z822,Z822&lt;71),VLOOKUP($W822,日射量と図３!$E$6:$F$34,2,TRUE),IF(AND(71&lt;=Z822,Z822&lt;107),VLOOKUP($W822,日射量と図３!$E$6:$G$34,3,TRUE),IF(AND(107&lt;=Z822,Z822&lt;143),VLOOKUP($W822,日射量と図３!$E$6:$H$34,4,TRUE),VLOOKUP($W822,日射量と図３!$E$6:$I$34,5,TRUE))))))</f>
        <v/>
      </c>
      <c r="AC822" s="382" t="str">
        <f t="shared" si="156"/>
        <v/>
      </c>
      <c r="AD822" s="382" t="str">
        <f t="shared" si="157"/>
        <v/>
      </c>
    </row>
    <row r="823" spans="11:30" ht="13.5" customHeight="1">
      <c r="K823" s="4">
        <f t="shared" si="150"/>
        <v>7</v>
      </c>
      <c r="L823" s="34">
        <v>43286</v>
      </c>
      <c r="M823" s="4">
        <v>35</v>
      </c>
      <c r="N823" s="4">
        <v>4</v>
      </c>
      <c r="O823" s="31">
        <v>0.125</v>
      </c>
      <c r="P823" s="35">
        <v>23.369999999999997</v>
      </c>
      <c r="Q823" s="36">
        <f t="shared" si="151"/>
        <v>13</v>
      </c>
      <c r="R823" s="4">
        <f t="shared" si="152"/>
        <v>0</v>
      </c>
      <c r="S823" s="31">
        <f t="shared" si="158"/>
        <v>0.19538194444444446</v>
      </c>
      <c r="T823" s="31">
        <f t="shared" si="159"/>
        <v>0.79927083333333337</v>
      </c>
      <c r="U823" s="4">
        <f t="shared" si="153"/>
        <v>0</v>
      </c>
      <c r="V823" s="4" t="str">
        <f t="shared" si="154"/>
        <v/>
      </c>
      <c r="W823" s="18" t="str">
        <f>IF(V823="","",VLOOKUP(L823,日射量と図３!$A$4:$C$368,3,TRUE)*238.85/100)</f>
        <v/>
      </c>
      <c r="X823" s="4" t="str">
        <f t="shared" si="155"/>
        <v/>
      </c>
      <c r="Y823" s="4" t="str">
        <f t="shared" si="160"/>
        <v/>
      </c>
      <c r="Z823" s="4" t="str">
        <f t="shared" si="161"/>
        <v/>
      </c>
      <c r="AA823" s="4" t="str">
        <f>IF($V823="","",IF(Y823&lt;36,0,IF(AND(36&lt;=Y823,Y823&lt;71),VLOOKUP($W823,日射量と図３!$E$6:$F$34,2,TRUE),IF(AND(71&lt;=Y823,Y823&lt;107),VLOOKUP($W823,日射量と図３!$E$6:$G$34,3,TRUE),IF(AND(107&lt;=Y823,Y823&lt;143),VLOOKUP($W823,日射量と図３!$E$6:$H$34,4,TRUE),VLOOKUP($W823,日射量と図３!$E$6:$I$34,5,TRUE))))))</f>
        <v/>
      </c>
      <c r="AB823" s="4" t="str">
        <f>IF($V823="","",IF(Z823&lt;36,0,IF(AND(36&lt;=Z823,Z823&lt;71),VLOOKUP($W823,日射量と図３!$E$6:$F$34,2,TRUE),IF(AND(71&lt;=Z823,Z823&lt;107),VLOOKUP($W823,日射量と図３!$E$6:$G$34,3,TRUE),IF(AND(107&lt;=Z823,Z823&lt;143),VLOOKUP($W823,日射量と図３!$E$6:$H$34,4,TRUE),VLOOKUP($W823,日射量と図３!$E$6:$I$34,5,TRUE))))))</f>
        <v/>
      </c>
      <c r="AC823" s="382" t="str">
        <f t="shared" si="156"/>
        <v/>
      </c>
      <c r="AD823" s="382" t="str">
        <f t="shared" si="157"/>
        <v/>
      </c>
    </row>
    <row r="824" spans="11:30" ht="13.5" customHeight="1">
      <c r="K824" s="4">
        <f t="shared" si="150"/>
        <v>7</v>
      </c>
      <c r="L824" s="34">
        <v>43286</v>
      </c>
      <c r="M824" s="4">
        <v>35</v>
      </c>
      <c r="N824" s="4">
        <v>5</v>
      </c>
      <c r="O824" s="31">
        <v>0.16666666666666666</v>
      </c>
      <c r="P824" s="35">
        <v>23.309999999999995</v>
      </c>
      <c r="Q824" s="36">
        <f t="shared" si="151"/>
        <v>15</v>
      </c>
      <c r="R824" s="4">
        <f t="shared" si="152"/>
        <v>0</v>
      </c>
      <c r="S824" s="31">
        <f t="shared" si="158"/>
        <v>0.19538194444444446</v>
      </c>
      <c r="T824" s="31">
        <f t="shared" si="159"/>
        <v>0.79927083333333337</v>
      </c>
      <c r="U824" s="4">
        <f t="shared" si="153"/>
        <v>0</v>
      </c>
      <c r="V824" s="4" t="str">
        <f t="shared" si="154"/>
        <v/>
      </c>
      <c r="W824" s="18" t="str">
        <f>IF(V824="","",VLOOKUP(L824,日射量と図３!$A$4:$C$368,3,TRUE)*238.85/100)</f>
        <v/>
      </c>
      <c r="X824" s="4" t="str">
        <f t="shared" si="155"/>
        <v/>
      </c>
      <c r="Y824" s="4" t="str">
        <f t="shared" si="160"/>
        <v/>
      </c>
      <c r="Z824" s="4" t="str">
        <f t="shared" si="161"/>
        <v/>
      </c>
      <c r="AA824" s="4" t="str">
        <f>IF($V824="","",IF(Y824&lt;36,0,IF(AND(36&lt;=Y824,Y824&lt;71),VLOOKUP($W824,日射量と図３!$E$6:$F$34,2,TRUE),IF(AND(71&lt;=Y824,Y824&lt;107),VLOOKUP($W824,日射量と図３!$E$6:$G$34,3,TRUE),IF(AND(107&lt;=Y824,Y824&lt;143),VLOOKUP($W824,日射量と図３!$E$6:$H$34,4,TRUE),VLOOKUP($W824,日射量と図３!$E$6:$I$34,5,TRUE))))))</f>
        <v/>
      </c>
      <c r="AB824" s="4" t="str">
        <f>IF($V824="","",IF(Z824&lt;36,0,IF(AND(36&lt;=Z824,Z824&lt;71),VLOOKUP($W824,日射量と図３!$E$6:$F$34,2,TRUE),IF(AND(71&lt;=Z824,Z824&lt;107),VLOOKUP($W824,日射量と図３!$E$6:$G$34,3,TRUE),IF(AND(107&lt;=Z824,Z824&lt;143),VLOOKUP($W824,日射量と図３!$E$6:$H$34,4,TRUE),VLOOKUP($W824,日射量と図３!$E$6:$I$34,5,TRUE))))))</f>
        <v/>
      </c>
      <c r="AC824" s="382" t="str">
        <f t="shared" si="156"/>
        <v/>
      </c>
      <c r="AD824" s="382" t="str">
        <f t="shared" si="157"/>
        <v/>
      </c>
    </row>
    <row r="825" spans="11:30" ht="13.5" customHeight="1">
      <c r="K825" s="4">
        <f t="shared" si="150"/>
        <v>7</v>
      </c>
      <c r="L825" s="34">
        <v>43286</v>
      </c>
      <c r="M825" s="4">
        <v>35</v>
      </c>
      <c r="N825" s="4">
        <v>6</v>
      </c>
      <c r="O825" s="31">
        <v>0.20833333333333334</v>
      </c>
      <c r="P825" s="35">
        <v>23.14</v>
      </c>
      <c r="Q825" s="36">
        <f t="shared" si="151"/>
        <v>15</v>
      </c>
      <c r="R825" s="4">
        <f t="shared" si="152"/>
        <v>0</v>
      </c>
      <c r="S825" s="31">
        <f t="shared" si="158"/>
        <v>0.19538194444444446</v>
      </c>
      <c r="T825" s="31">
        <f t="shared" si="159"/>
        <v>0.79927083333333337</v>
      </c>
      <c r="U825" s="4">
        <f t="shared" si="153"/>
        <v>0</v>
      </c>
      <c r="V825" s="4" t="str">
        <f t="shared" si="154"/>
        <v/>
      </c>
      <c r="W825" s="18" t="str">
        <f>IF(V825="","",VLOOKUP(L825,日射量と図３!$A$4:$C$368,3,TRUE)*238.85/100)</f>
        <v/>
      </c>
      <c r="X825" s="4" t="str">
        <f t="shared" si="155"/>
        <v/>
      </c>
      <c r="Y825" s="4" t="str">
        <f t="shared" si="160"/>
        <v/>
      </c>
      <c r="Z825" s="4" t="str">
        <f t="shared" si="161"/>
        <v/>
      </c>
      <c r="AA825" s="4" t="str">
        <f>IF($V825="","",IF(Y825&lt;36,0,IF(AND(36&lt;=Y825,Y825&lt;71),VLOOKUP($W825,日射量と図３!$E$6:$F$34,2,TRUE),IF(AND(71&lt;=Y825,Y825&lt;107),VLOOKUP($W825,日射量と図３!$E$6:$G$34,3,TRUE),IF(AND(107&lt;=Y825,Y825&lt;143),VLOOKUP($W825,日射量と図３!$E$6:$H$34,4,TRUE),VLOOKUP($W825,日射量と図３!$E$6:$I$34,5,TRUE))))))</f>
        <v/>
      </c>
      <c r="AB825" s="4" t="str">
        <f>IF($V825="","",IF(Z825&lt;36,0,IF(AND(36&lt;=Z825,Z825&lt;71),VLOOKUP($W825,日射量と図３!$E$6:$F$34,2,TRUE),IF(AND(71&lt;=Z825,Z825&lt;107),VLOOKUP($W825,日射量と図３!$E$6:$G$34,3,TRUE),IF(AND(107&lt;=Z825,Z825&lt;143),VLOOKUP($W825,日射量と図３!$E$6:$H$34,4,TRUE),VLOOKUP($W825,日射量と図３!$E$6:$I$34,5,TRUE))))))</f>
        <v/>
      </c>
      <c r="AC825" s="382" t="str">
        <f t="shared" si="156"/>
        <v/>
      </c>
      <c r="AD825" s="382" t="str">
        <f t="shared" si="157"/>
        <v/>
      </c>
    </row>
    <row r="826" spans="11:30" ht="13.5" customHeight="1">
      <c r="K826" s="4">
        <f t="shared" si="150"/>
        <v>7</v>
      </c>
      <c r="L826" s="34">
        <v>43286</v>
      </c>
      <c r="M826" s="4">
        <v>35</v>
      </c>
      <c r="N826" s="4">
        <v>7</v>
      </c>
      <c r="O826" s="31">
        <v>0.25</v>
      </c>
      <c r="P826" s="35">
        <v>23.53</v>
      </c>
      <c r="Q826" s="36">
        <f t="shared" si="151"/>
        <v>15</v>
      </c>
      <c r="R826" s="4">
        <f t="shared" si="152"/>
        <v>0</v>
      </c>
      <c r="S826" s="31">
        <f t="shared" si="158"/>
        <v>0.19538194444444446</v>
      </c>
      <c r="T826" s="31">
        <f t="shared" si="159"/>
        <v>0.79927083333333337</v>
      </c>
      <c r="U826" s="4">
        <f t="shared" si="153"/>
        <v>0</v>
      </c>
      <c r="V826" s="4" t="str">
        <f t="shared" si="154"/>
        <v/>
      </c>
      <c r="W826" s="18" t="str">
        <f>IF(V826="","",VLOOKUP(L826,日射量と図３!$A$4:$C$368,3,TRUE)*238.85/100)</f>
        <v/>
      </c>
      <c r="X826" s="4" t="str">
        <f t="shared" si="155"/>
        <v/>
      </c>
      <c r="Y826" s="4" t="str">
        <f t="shared" si="160"/>
        <v/>
      </c>
      <c r="Z826" s="4" t="str">
        <f t="shared" si="161"/>
        <v/>
      </c>
      <c r="AA826" s="4" t="str">
        <f>IF($V826="","",IF(Y826&lt;36,0,IF(AND(36&lt;=Y826,Y826&lt;71),VLOOKUP($W826,日射量と図３!$E$6:$F$34,2,TRUE),IF(AND(71&lt;=Y826,Y826&lt;107),VLOOKUP($W826,日射量と図３!$E$6:$G$34,3,TRUE),IF(AND(107&lt;=Y826,Y826&lt;143),VLOOKUP($W826,日射量と図３!$E$6:$H$34,4,TRUE),VLOOKUP($W826,日射量と図３!$E$6:$I$34,5,TRUE))))))</f>
        <v/>
      </c>
      <c r="AB826" s="4" t="str">
        <f>IF($V826="","",IF(Z826&lt;36,0,IF(AND(36&lt;=Z826,Z826&lt;71),VLOOKUP($W826,日射量と図３!$E$6:$F$34,2,TRUE),IF(AND(71&lt;=Z826,Z826&lt;107),VLOOKUP($W826,日射量と図３!$E$6:$G$34,3,TRUE),IF(AND(107&lt;=Z826,Z826&lt;143),VLOOKUP($W826,日射量と図３!$E$6:$H$34,4,TRUE),VLOOKUP($W826,日射量と図３!$E$6:$I$34,5,TRUE))))))</f>
        <v/>
      </c>
      <c r="AC826" s="382" t="str">
        <f t="shared" si="156"/>
        <v/>
      </c>
      <c r="AD826" s="382" t="str">
        <f t="shared" si="157"/>
        <v/>
      </c>
    </row>
    <row r="827" spans="11:30" ht="13.5" customHeight="1">
      <c r="K827" s="4">
        <f t="shared" si="150"/>
        <v>7</v>
      </c>
      <c r="L827" s="34">
        <v>43286</v>
      </c>
      <c r="M827" s="4">
        <v>35</v>
      </c>
      <c r="N827" s="4">
        <v>8</v>
      </c>
      <c r="O827" s="31">
        <v>0.29166666666666669</v>
      </c>
      <c r="P827" s="35">
        <v>24.15</v>
      </c>
      <c r="Q827" s="36">
        <f t="shared" si="151"/>
        <v>12</v>
      </c>
      <c r="R827" s="4">
        <f t="shared" si="152"/>
        <v>0</v>
      </c>
      <c r="S827" s="31">
        <f t="shared" si="158"/>
        <v>0.19538194444444446</v>
      </c>
      <c r="T827" s="31">
        <f t="shared" si="159"/>
        <v>0.79927083333333337</v>
      </c>
      <c r="U827" s="4">
        <f t="shared" si="153"/>
        <v>0</v>
      </c>
      <c r="V827" s="4" t="str">
        <f t="shared" si="154"/>
        <v/>
      </c>
      <c r="W827" s="18" t="str">
        <f>IF(V827="","",VLOOKUP(L827,日射量と図３!$A$4:$C$368,3,TRUE)*238.85/100)</f>
        <v/>
      </c>
      <c r="X827" s="4" t="str">
        <f t="shared" si="155"/>
        <v/>
      </c>
      <c r="Y827" s="4" t="str">
        <f t="shared" si="160"/>
        <v/>
      </c>
      <c r="Z827" s="4" t="str">
        <f t="shared" si="161"/>
        <v/>
      </c>
      <c r="AA827" s="4" t="str">
        <f>IF($V827="","",IF(Y827&lt;36,0,IF(AND(36&lt;=Y827,Y827&lt;71),VLOOKUP($W827,日射量と図３!$E$6:$F$34,2,TRUE),IF(AND(71&lt;=Y827,Y827&lt;107),VLOOKUP($W827,日射量と図３!$E$6:$G$34,3,TRUE),IF(AND(107&lt;=Y827,Y827&lt;143),VLOOKUP($W827,日射量と図３!$E$6:$H$34,4,TRUE),VLOOKUP($W827,日射量と図３!$E$6:$I$34,5,TRUE))))))</f>
        <v/>
      </c>
      <c r="AB827" s="4" t="str">
        <f>IF($V827="","",IF(Z827&lt;36,0,IF(AND(36&lt;=Z827,Z827&lt;71),VLOOKUP($W827,日射量と図３!$E$6:$F$34,2,TRUE),IF(AND(71&lt;=Z827,Z827&lt;107),VLOOKUP($W827,日射量と図３!$E$6:$G$34,3,TRUE),IF(AND(107&lt;=Z827,Z827&lt;143),VLOOKUP($W827,日射量と図３!$E$6:$H$34,4,TRUE),VLOOKUP($W827,日射量と図３!$E$6:$I$34,5,TRUE))))))</f>
        <v/>
      </c>
      <c r="AC827" s="382" t="str">
        <f t="shared" si="156"/>
        <v/>
      </c>
      <c r="AD827" s="382" t="str">
        <f t="shared" si="157"/>
        <v/>
      </c>
    </row>
    <row r="828" spans="11:30" ht="13.5" customHeight="1">
      <c r="K828" s="4">
        <f t="shared" si="150"/>
        <v>7</v>
      </c>
      <c r="L828" s="34">
        <v>43286</v>
      </c>
      <c r="M828" s="4">
        <v>35</v>
      </c>
      <c r="N828" s="4">
        <v>9</v>
      </c>
      <c r="O828" s="31">
        <v>0.33333333333333331</v>
      </c>
      <c r="P828" s="35">
        <v>25.18</v>
      </c>
      <c r="Q828" s="36">
        <f t="shared" si="151"/>
        <v>12</v>
      </c>
      <c r="R828" s="4">
        <f t="shared" si="152"/>
        <v>0</v>
      </c>
      <c r="S828" s="31">
        <f t="shared" si="158"/>
        <v>0.19538194444444446</v>
      </c>
      <c r="T828" s="31">
        <f t="shared" si="159"/>
        <v>0.79927083333333337</v>
      </c>
      <c r="U828" s="4">
        <f t="shared" si="153"/>
        <v>0</v>
      </c>
      <c r="V828" s="4" t="str">
        <f t="shared" si="154"/>
        <v/>
      </c>
      <c r="W828" s="18" t="str">
        <f>IF(V828="","",VLOOKUP(L828,日射量と図３!$A$4:$C$368,3,TRUE)*238.85/100)</f>
        <v/>
      </c>
      <c r="X828" s="4" t="str">
        <f t="shared" si="155"/>
        <v/>
      </c>
      <c r="Y828" s="4" t="str">
        <f t="shared" si="160"/>
        <v/>
      </c>
      <c r="Z828" s="4" t="str">
        <f t="shared" si="161"/>
        <v/>
      </c>
      <c r="AA828" s="4" t="str">
        <f>IF($V828="","",IF(Y828&lt;36,0,IF(AND(36&lt;=Y828,Y828&lt;71),VLOOKUP($W828,日射量と図３!$E$6:$F$34,2,TRUE),IF(AND(71&lt;=Y828,Y828&lt;107),VLOOKUP($W828,日射量と図３!$E$6:$G$34,3,TRUE),IF(AND(107&lt;=Y828,Y828&lt;143),VLOOKUP($W828,日射量と図３!$E$6:$H$34,4,TRUE),VLOOKUP($W828,日射量と図３!$E$6:$I$34,5,TRUE))))))</f>
        <v/>
      </c>
      <c r="AB828" s="4" t="str">
        <f>IF($V828="","",IF(Z828&lt;36,0,IF(AND(36&lt;=Z828,Z828&lt;71),VLOOKUP($W828,日射量と図３!$E$6:$F$34,2,TRUE),IF(AND(71&lt;=Z828,Z828&lt;107),VLOOKUP($W828,日射量と図３!$E$6:$G$34,3,TRUE),IF(AND(107&lt;=Z828,Z828&lt;143),VLOOKUP($W828,日射量と図３!$E$6:$H$34,4,TRUE),VLOOKUP($W828,日射量と図３!$E$6:$I$34,5,TRUE))))))</f>
        <v/>
      </c>
      <c r="AC828" s="382" t="str">
        <f t="shared" si="156"/>
        <v/>
      </c>
      <c r="AD828" s="382" t="str">
        <f t="shared" si="157"/>
        <v/>
      </c>
    </row>
    <row r="829" spans="11:30" ht="13.5" customHeight="1">
      <c r="K829" s="4">
        <f t="shared" si="150"/>
        <v>7</v>
      </c>
      <c r="L829" s="34">
        <v>43286</v>
      </c>
      <c r="M829" s="4">
        <v>35</v>
      </c>
      <c r="N829" s="4">
        <v>10</v>
      </c>
      <c r="O829" s="31">
        <v>0.375</v>
      </c>
      <c r="P829" s="35">
        <v>26.15</v>
      </c>
      <c r="Q829" s="36">
        <f t="shared" si="151"/>
        <v>12</v>
      </c>
      <c r="R829" s="4">
        <f t="shared" si="152"/>
        <v>0</v>
      </c>
      <c r="S829" s="31">
        <f t="shared" si="158"/>
        <v>0.19538194444444446</v>
      </c>
      <c r="T829" s="31">
        <f t="shared" si="159"/>
        <v>0.79927083333333337</v>
      </c>
      <c r="U829" s="4">
        <f t="shared" si="153"/>
        <v>0</v>
      </c>
      <c r="V829" s="4" t="str">
        <f t="shared" si="154"/>
        <v/>
      </c>
      <c r="W829" s="18" t="str">
        <f>IF(V829="","",VLOOKUP(L829,日射量と図３!$A$4:$C$368,3,TRUE)*238.85/100)</f>
        <v/>
      </c>
      <c r="X829" s="4" t="str">
        <f t="shared" si="155"/>
        <v/>
      </c>
      <c r="Y829" s="4" t="str">
        <f t="shared" si="160"/>
        <v/>
      </c>
      <c r="Z829" s="4" t="str">
        <f t="shared" si="161"/>
        <v/>
      </c>
      <c r="AA829" s="4" t="str">
        <f>IF($V829="","",IF(Y829&lt;36,0,IF(AND(36&lt;=Y829,Y829&lt;71),VLOOKUP($W829,日射量と図３!$E$6:$F$34,2,TRUE),IF(AND(71&lt;=Y829,Y829&lt;107),VLOOKUP($W829,日射量と図３!$E$6:$G$34,3,TRUE),IF(AND(107&lt;=Y829,Y829&lt;143),VLOOKUP($W829,日射量と図３!$E$6:$H$34,4,TRUE),VLOOKUP($W829,日射量と図３!$E$6:$I$34,5,TRUE))))))</f>
        <v/>
      </c>
      <c r="AB829" s="4" t="str">
        <f>IF($V829="","",IF(Z829&lt;36,0,IF(AND(36&lt;=Z829,Z829&lt;71),VLOOKUP($W829,日射量と図３!$E$6:$F$34,2,TRUE),IF(AND(71&lt;=Z829,Z829&lt;107),VLOOKUP($W829,日射量と図３!$E$6:$G$34,3,TRUE),IF(AND(107&lt;=Z829,Z829&lt;143),VLOOKUP($W829,日射量と図３!$E$6:$H$34,4,TRUE),VLOOKUP($W829,日射量と図３!$E$6:$I$34,5,TRUE))))))</f>
        <v/>
      </c>
      <c r="AC829" s="382" t="str">
        <f t="shared" si="156"/>
        <v/>
      </c>
      <c r="AD829" s="382" t="str">
        <f t="shared" si="157"/>
        <v/>
      </c>
    </row>
    <row r="830" spans="11:30" ht="13.5" customHeight="1">
      <c r="K830" s="4">
        <f t="shared" si="150"/>
        <v>7</v>
      </c>
      <c r="L830" s="34">
        <v>43286</v>
      </c>
      <c r="M830" s="4">
        <v>35</v>
      </c>
      <c r="N830" s="4">
        <v>11</v>
      </c>
      <c r="O830" s="31">
        <v>0.41666666666666669</v>
      </c>
      <c r="P830" s="35">
        <v>26.990000000000002</v>
      </c>
      <c r="Q830" s="36">
        <f t="shared" si="151"/>
        <v>12</v>
      </c>
      <c r="R830" s="4">
        <f t="shared" si="152"/>
        <v>0</v>
      </c>
      <c r="S830" s="31">
        <f t="shared" si="158"/>
        <v>0.19538194444444446</v>
      </c>
      <c r="T830" s="31">
        <f t="shared" si="159"/>
        <v>0.79927083333333337</v>
      </c>
      <c r="U830" s="4">
        <f t="shared" si="153"/>
        <v>0</v>
      </c>
      <c r="V830" s="4" t="str">
        <f t="shared" si="154"/>
        <v/>
      </c>
      <c r="W830" s="18" t="str">
        <f>IF(V830="","",VLOOKUP(L830,日射量と図３!$A$4:$C$368,3,TRUE)*238.85/100)</f>
        <v/>
      </c>
      <c r="X830" s="4" t="str">
        <f t="shared" si="155"/>
        <v/>
      </c>
      <c r="Y830" s="4" t="str">
        <f t="shared" si="160"/>
        <v/>
      </c>
      <c r="Z830" s="4" t="str">
        <f t="shared" si="161"/>
        <v/>
      </c>
      <c r="AA830" s="4" t="str">
        <f>IF($V830="","",IF(Y830&lt;36,0,IF(AND(36&lt;=Y830,Y830&lt;71),VLOOKUP($W830,日射量と図３!$E$6:$F$34,2,TRUE),IF(AND(71&lt;=Y830,Y830&lt;107),VLOOKUP($W830,日射量と図３!$E$6:$G$34,3,TRUE),IF(AND(107&lt;=Y830,Y830&lt;143),VLOOKUP($W830,日射量と図３!$E$6:$H$34,4,TRUE),VLOOKUP($W830,日射量と図３!$E$6:$I$34,5,TRUE))))))</f>
        <v/>
      </c>
      <c r="AB830" s="4" t="str">
        <f>IF($V830="","",IF(Z830&lt;36,0,IF(AND(36&lt;=Z830,Z830&lt;71),VLOOKUP($W830,日射量と図３!$E$6:$F$34,2,TRUE),IF(AND(71&lt;=Z830,Z830&lt;107),VLOOKUP($W830,日射量と図３!$E$6:$G$34,3,TRUE),IF(AND(107&lt;=Z830,Z830&lt;143),VLOOKUP($W830,日射量と図３!$E$6:$H$34,4,TRUE),VLOOKUP($W830,日射量と図３!$E$6:$I$34,5,TRUE))))))</f>
        <v/>
      </c>
      <c r="AC830" s="382" t="str">
        <f t="shared" si="156"/>
        <v/>
      </c>
      <c r="AD830" s="382" t="str">
        <f t="shared" si="157"/>
        <v/>
      </c>
    </row>
    <row r="831" spans="11:30" ht="13.5" customHeight="1">
      <c r="K831" s="4">
        <f t="shared" si="150"/>
        <v>7</v>
      </c>
      <c r="L831" s="34">
        <v>43286</v>
      </c>
      <c r="M831" s="4">
        <v>35</v>
      </c>
      <c r="N831" s="4">
        <v>12</v>
      </c>
      <c r="O831" s="31">
        <v>0.45833333333333331</v>
      </c>
      <c r="P831" s="35">
        <v>27.73</v>
      </c>
      <c r="Q831" s="36">
        <f t="shared" si="151"/>
        <v>12</v>
      </c>
      <c r="R831" s="4">
        <f t="shared" si="152"/>
        <v>0</v>
      </c>
      <c r="S831" s="31">
        <f t="shared" si="158"/>
        <v>0.19538194444444446</v>
      </c>
      <c r="T831" s="31">
        <f t="shared" si="159"/>
        <v>0.79927083333333337</v>
      </c>
      <c r="U831" s="4">
        <f t="shared" si="153"/>
        <v>0</v>
      </c>
      <c r="V831" s="4" t="str">
        <f t="shared" si="154"/>
        <v/>
      </c>
      <c r="W831" s="18" t="str">
        <f>IF(V831="","",VLOOKUP(L831,日射量と図３!$A$4:$C$368,3,TRUE)*238.85/100)</f>
        <v/>
      </c>
      <c r="X831" s="4" t="str">
        <f t="shared" si="155"/>
        <v/>
      </c>
      <c r="Y831" s="4" t="str">
        <f t="shared" si="160"/>
        <v/>
      </c>
      <c r="Z831" s="4" t="str">
        <f t="shared" si="161"/>
        <v/>
      </c>
      <c r="AA831" s="4" t="str">
        <f>IF($V831="","",IF(Y831&lt;36,0,IF(AND(36&lt;=Y831,Y831&lt;71),VLOOKUP($W831,日射量と図３!$E$6:$F$34,2,TRUE),IF(AND(71&lt;=Y831,Y831&lt;107),VLOOKUP($W831,日射量と図３!$E$6:$G$34,3,TRUE),IF(AND(107&lt;=Y831,Y831&lt;143),VLOOKUP($W831,日射量と図３!$E$6:$H$34,4,TRUE),VLOOKUP($W831,日射量と図３!$E$6:$I$34,5,TRUE))))))</f>
        <v/>
      </c>
      <c r="AB831" s="4" t="str">
        <f>IF($V831="","",IF(Z831&lt;36,0,IF(AND(36&lt;=Z831,Z831&lt;71),VLOOKUP($W831,日射量と図３!$E$6:$F$34,2,TRUE),IF(AND(71&lt;=Z831,Z831&lt;107),VLOOKUP($W831,日射量と図３!$E$6:$G$34,3,TRUE),IF(AND(107&lt;=Z831,Z831&lt;143),VLOOKUP($W831,日射量と図３!$E$6:$H$34,4,TRUE),VLOOKUP($W831,日射量と図３!$E$6:$I$34,5,TRUE))))))</f>
        <v/>
      </c>
      <c r="AC831" s="382" t="str">
        <f t="shared" si="156"/>
        <v/>
      </c>
      <c r="AD831" s="382" t="str">
        <f t="shared" si="157"/>
        <v/>
      </c>
    </row>
    <row r="832" spans="11:30" ht="13.5" customHeight="1">
      <c r="K832" s="4">
        <f t="shared" si="150"/>
        <v>7</v>
      </c>
      <c r="L832" s="34">
        <v>43286</v>
      </c>
      <c r="M832" s="4">
        <v>35</v>
      </c>
      <c r="N832" s="4">
        <v>13</v>
      </c>
      <c r="O832" s="31">
        <v>0.5</v>
      </c>
      <c r="P832" s="35">
        <v>28.54</v>
      </c>
      <c r="Q832" s="36">
        <f t="shared" si="151"/>
        <v>12</v>
      </c>
      <c r="R832" s="4">
        <f t="shared" si="152"/>
        <v>0</v>
      </c>
      <c r="S832" s="31">
        <f t="shared" si="158"/>
        <v>0.19538194444444446</v>
      </c>
      <c r="T832" s="31">
        <f t="shared" si="159"/>
        <v>0.79927083333333337</v>
      </c>
      <c r="U832" s="4">
        <f t="shared" si="153"/>
        <v>0</v>
      </c>
      <c r="V832" s="4" t="str">
        <f t="shared" si="154"/>
        <v/>
      </c>
      <c r="W832" s="18" t="str">
        <f>IF(V832="","",VLOOKUP(L832,日射量と図３!$A$4:$C$368,3,TRUE)*238.85/100)</f>
        <v/>
      </c>
      <c r="X832" s="4" t="str">
        <f t="shared" si="155"/>
        <v/>
      </c>
      <c r="Y832" s="4" t="str">
        <f t="shared" si="160"/>
        <v/>
      </c>
      <c r="Z832" s="4" t="str">
        <f t="shared" si="161"/>
        <v/>
      </c>
      <c r="AA832" s="4" t="str">
        <f>IF($V832="","",IF(Y832&lt;36,0,IF(AND(36&lt;=Y832,Y832&lt;71),VLOOKUP($W832,日射量と図３!$E$6:$F$34,2,TRUE),IF(AND(71&lt;=Y832,Y832&lt;107),VLOOKUP($W832,日射量と図３!$E$6:$G$34,3,TRUE),IF(AND(107&lt;=Y832,Y832&lt;143),VLOOKUP($W832,日射量と図３!$E$6:$H$34,4,TRUE),VLOOKUP($W832,日射量と図３!$E$6:$I$34,5,TRUE))))))</f>
        <v/>
      </c>
      <c r="AB832" s="4" t="str">
        <f>IF($V832="","",IF(Z832&lt;36,0,IF(AND(36&lt;=Z832,Z832&lt;71),VLOOKUP($W832,日射量と図３!$E$6:$F$34,2,TRUE),IF(AND(71&lt;=Z832,Z832&lt;107),VLOOKUP($W832,日射量と図３!$E$6:$G$34,3,TRUE),IF(AND(107&lt;=Z832,Z832&lt;143),VLOOKUP($W832,日射量と図３!$E$6:$H$34,4,TRUE),VLOOKUP($W832,日射量と図３!$E$6:$I$34,5,TRUE))))))</f>
        <v/>
      </c>
      <c r="AC832" s="382" t="str">
        <f t="shared" si="156"/>
        <v/>
      </c>
      <c r="AD832" s="382" t="str">
        <f t="shared" si="157"/>
        <v/>
      </c>
    </row>
    <row r="833" spans="11:30" ht="13.5" customHeight="1">
      <c r="K833" s="4">
        <f t="shared" si="150"/>
        <v>7</v>
      </c>
      <c r="L833" s="34">
        <v>43286</v>
      </c>
      <c r="M833" s="4">
        <v>35</v>
      </c>
      <c r="N833" s="4">
        <v>14</v>
      </c>
      <c r="O833" s="31">
        <v>0.54166666666666663</v>
      </c>
      <c r="P833" s="35">
        <v>28.99</v>
      </c>
      <c r="Q833" s="36">
        <f t="shared" si="151"/>
        <v>12</v>
      </c>
      <c r="R833" s="4">
        <f t="shared" si="152"/>
        <v>0</v>
      </c>
      <c r="S833" s="31">
        <f t="shared" si="158"/>
        <v>0.19538194444444446</v>
      </c>
      <c r="T833" s="31">
        <f t="shared" si="159"/>
        <v>0.79927083333333337</v>
      </c>
      <c r="U833" s="4">
        <f t="shared" si="153"/>
        <v>0</v>
      </c>
      <c r="V833" s="4" t="str">
        <f t="shared" si="154"/>
        <v/>
      </c>
      <c r="W833" s="18" t="str">
        <f>IF(V833="","",VLOOKUP(L833,日射量と図３!$A$4:$C$368,3,TRUE)*238.85/100)</f>
        <v/>
      </c>
      <c r="X833" s="4" t="str">
        <f t="shared" si="155"/>
        <v/>
      </c>
      <c r="Y833" s="4" t="str">
        <f t="shared" si="160"/>
        <v/>
      </c>
      <c r="Z833" s="4" t="str">
        <f t="shared" si="161"/>
        <v/>
      </c>
      <c r="AA833" s="4" t="str">
        <f>IF($V833="","",IF(Y833&lt;36,0,IF(AND(36&lt;=Y833,Y833&lt;71),VLOOKUP($W833,日射量と図３!$E$6:$F$34,2,TRUE),IF(AND(71&lt;=Y833,Y833&lt;107),VLOOKUP($W833,日射量と図３!$E$6:$G$34,3,TRUE),IF(AND(107&lt;=Y833,Y833&lt;143),VLOOKUP($W833,日射量と図３!$E$6:$H$34,4,TRUE),VLOOKUP($W833,日射量と図３!$E$6:$I$34,5,TRUE))))))</f>
        <v/>
      </c>
      <c r="AB833" s="4" t="str">
        <f>IF($V833="","",IF(Z833&lt;36,0,IF(AND(36&lt;=Z833,Z833&lt;71),VLOOKUP($W833,日射量と図３!$E$6:$F$34,2,TRUE),IF(AND(71&lt;=Z833,Z833&lt;107),VLOOKUP($W833,日射量と図３!$E$6:$G$34,3,TRUE),IF(AND(107&lt;=Z833,Z833&lt;143),VLOOKUP($W833,日射量と図３!$E$6:$H$34,4,TRUE),VLOOKUP($W833,日射量と図３!$E$6:$I$34,5,TRUE))))))</f>
        <v/>
      </c>
      <c r="AC833" s="382" t="str">
        <f t="shared" si="156"/>
        <v/>
      </c>
      <c r="AD833" s="382" t="str">
        <f t="shared" si="157"/>
        <v/>
      </c>
    </row>
    <row r="834" spans="11:30" ht="13.5" customHeight="1">
      <c r="K834" s="4">
        <f t="shared" si="150"/>
        <v>7</v>
      </c>
      <c r="L834" s="34">
        <v>43286</v>
      </c>
      <c r="M834" s="4">
        <v>35</v>
      </c>
      <c r="N834" s="4">
        <v>15</v>
      </c>
      <c r="O834" s="31">
        <v>0.58333333333333337</v>
      </c>
      <c r="P834" s="35">
        <v>28.68</v>
      </c>
      <c r="Q834" s="36">
        <f t="shared" si="151"/>
        <v>12</v>
      </c>
      <c r="R834" s="4">
        <f t="shared" si="152"/>
        <v>0</v>
      </c>
      <c r="S834" s="31">
        <f t="shared" si="158"/>
        <v>0.19538194444444446</v>
      </c>
      <c r="T834" s="31">
        <f t="shared" si="159"/>
        <v>0.79927083333333337</v>
      </c>
      <c r="U834" s="4">
        <f t="shared" si="153"/>
        <v>0</v>
      </c>
      <c r="V834" s="4" t="str">
        <f t="shared" si="154"/>
        <v/>
      </c>
      <c r="W834" s="18" t="str">
        <f>IF(V834="","",VLOOKUP(L834,日射量と図３!$A$4:$C$368,3,TRUE)*238.85/100)</f>
        <v/>
      </c>
      <c r="X834" s="4" t="str">
        <f t="shared" si="155"/>
        <v/>
      </c>
      <c r="Y834" s="4" t="str">
        <f t="shared" si="160"/>
        <v/>
      </c>
      <c r="Z834" s="4" t="str">
        <f t="shared" si="161"/>
        <v/>
      </c>
      <c r="AA834" s="4" t="str">
        <f>IF($V834="","",IF(Y834&lt;36,0,IF(AND(36&lt;=Y834,Y834&lt;71),VLOOKUP($W834,日射量と図３!$E$6:$F$34,2,TRUE),IF(AND(71&lt;=Y834,Y834&lt;107),VLOOKUP($W834,日射量と図３!$E$6:$G$34,3,TRUE),IF(AND(107&lt;=Y834,Y834&lt;143),VLOOKUP($W834,日射量と図３!$E$6:$H$34,4,TRUE),VLOOKUP($W834,日射量と図３!$E$6:$I$34,5,TRUE))))))</f>
        <v/>
      </c>
      <c r="AB834" s="4" t="str">
        <f>IF($V834="","",IF(Z834&lt;36,0,IF(AND(36&lt;=Z834,Z834&lt;71),VLOOKUP($W834,日射量と図３!$E$6:$F$34,2,TRUE),IF(AND(71&lt;=Z834,Z834&lt;107),VLOOKUP($W834,日射量と図３!$E$6:$G$34,3,TRUE),IF(AND(107&lt;=Z834,Z834&lt;143),VLOOKUP($W834,日射量と図３!$E$6:$H$34,4,TRUE),VLOOKUP($W834,日射量と図３!$E$6:$I$34,5,TRUE))))))</f>
        <v/>
      </c>
      <c r="AC834" s="382" t="str">
        <f t="shared" si="156"/>
        <v/>
      </c>
      <c r="AD834" s="382" t="str">
        <f t="shared" si="157"/>
        <v/>
      </c>
    </row>
    <row r="835" spans="11:30" ht="13.5" customHeight="1">
      <c r="K835" s="4">
        <f t="shared" si="150"/>
        <v>7</v>
      </c>
      <c r="L835" s="34">
        <v>43286</v>
      </c>
      <c r="M835" s="4">
        <v>35</v>
      </c>
      <c r="N835" s="4">
        <v>16</v>
      </c>
      <c r="O835" s="31">
        <v>0.625</v>
      </c>
      <c r="P835" s="35">
        <v>28.650000000000006</v>
      </c>
      <c r="Q835" s="36">
        <f t="shared" si="151"/>
        <v>16</v>
      </c>
      <c r="R835" s="4">
        <f t="shared" si="152"/>
        <v>0</v>
      </c>
      <c r="S835" s="31">
        <f t="shared" si="158"/>
        <v>0.19538194444444446</v>
      </c>
      <c r="T835" s="31">
        <f t="shared" si="159"/>
        <v>0.79927083333333337</v>
      </c>
      <c r="U835" s="4">
        <f t="shared" si="153"/>
        <v>0</v>
      </c>
      <c r="V835" s="4" t="str">
        <f t="shared" si="154"/>
        <v/>
      </c>
      <c r="W835" s="18" t="str">
        <f>IF(V835="","",VLOOKUP(L835,日射量と図３!$A$4:$C$368,3,TRUE)*238.85/100)</f>
        <v/>
      </c>
      <c r="X835" s="4" t="str">
        <f t="shared" si="155"/>
        <v/>
      </c>
      <c r="Y835" s="4" t="str">
        <f t="shared" si="160"/>
        <v/>
      </c>
      <c r="Z835" s="4" t="str">
        <f t="shared" si="161"/>
        <v/>
      </c>
      <c r="AA835" s="4" t="str">
        <f>IF($V835="","",IF(Y835&lt;36,0,IF(AND(36&lt;=Y835,Y835&lt;71),VLOOKUP($W835,日射量と図３!$E$6:$F$34,2,TRUE),IF(AND(71&lt;=Y835,Y835&lt;107),VLOOKUP($W835,日射量と図３!$E$6:$G$34,3,TRUE),IF(AND(107&lt;=Y835,Y835&lt;143),VLOOKUP($W835,日射量と図３!$E$6:$H$34,4,TRUE),VLOOKUP($W835,日射量と図３!$E$6:$I$34,5,TRUE))))))</f>
        <v/>
      </c>
      <c r="AB835" s="4" t="str">
        <f>IF($V835="","",IF(Z835&lt;36,0,IF(AND(36&lt;=Z835,Z835&lt;71),VLOOKUP($W835,日射量と図３!$E$6:$F$34,2,TRUE),IF(AND(71&lt;=Z835,Z835&lt;107),VLOOKUP($W835,日射量と図３!$E$6:$G$34,3,TRUE),IF(AND(107&lt;=Z835,Z835&lt;143),VLOOKUP($W835,日射量と図３!$E$6:$H$34,4,TRUE),VLOOKUP($W835,日射量と図３!$E$6:$I$34,5,TRUE))))))</f>
        <v/>
      </c>
      <c r="AC835" s="382" t="str">
        <f t="shared" si="156"/>
        <v/>
      </c>
      <c r="AD835" s="382" t="str">
        <f t="shared" si="157"/>
        <v/>
      </c>
    </row>
    <row r="836" spans="11:30" ht="13.5" customHeight="1">
      <c r="K836" s="4">
        <f t="shared" si="150"/>
        <v>7</v>
      </c>
      <c r="L836" s="34">
        <v>43286</v>
      </c>
      <c r="M836" s="4">
        <v>35</v>
      </c>
      <c r="N836" s="4">
        <v>17</v>
      </c>
      <c r="O836" s="31">
        <v>0.66666666666666663</v>
      </c>
      <c r="P836" s="35">
        <v>27.75</v>
      </c>
      <c r="Q836" s="36">
        <f t="shared" si="151"/>
        <v>16</v>
      </c>
      <c r="R836" s="4">
        <f t="shared" si="152"/>
        <v>0</v>
      </c>
      <c r="S836" s="31">
        <f t="shared" si="158"/>
        <v>0.19538194444444446</v>
      </c>
      <c r="T836" s="31">
        <f t="shared" si="159"/>
        <v>0.79927083333333337</v>
      </c>
      <c r="U836" s="4">
        <f t="shared" si="153"/>
        <v>0</v>
      </c>
      <c r="V836" s="4" t="str">
        <f t="shared" si="154"/>
        <v/>
      </c>
      <c r="W836" s="18" t="str">
        <f>IF(V836="","",VLOOKUP(L836,日射量と図３!$A$4:$C$368,3,TRUE)*238.85/100)</f>
        <v/>
      </c>
      <c r="X836" s="4" t="str">
        <f t="shared" si="155"/>
        <v/>
      </c>
      <c r="Y836" s="4" t="str">
        <f t="shared" si="160"/>
        <v/>
      </c>
      <c r="Z836" s="4" t="str">
        <f t="shared" si="161"/>
        <v/>
      </c>
      <c r="AA836" s="4" t="str">
        <f>IF($V836="","",IF(Y836&lt;36,0,IF(AND(36&lt;=Y836,Y836&lt;71),VLOOKUP($W836,日射量と図３!$E$6:$F$34,2,TRUE),IF(AND(71&lt;=Y836,Y836&lt;107),VLOOKUP($W836,日射量と図３!$E$6:$G$34,3,TRUE),IF(AND(107&lt;=Y836,Y836&lt;143),VLOOKUP($W836,日射量と図３!$E$6:$H$34,4,TRUE),VLOOKUP($W836,日射量と図３!$E$6:$I$34,5,TRUE))))))</f>
        <v/>
      </c>
      <c r="AB836" s="4" t="str">
        <f>IF($V836="","",IF(Z836&lt;36,0,IF(AND(36&lt;=Z836,Z836&lt;71),VLOOKUP($W836,日射量と図３!$E$6:$F$34,2,TRUE),IF(AND(71&lt;=Z836,Z836&lt;107),VLOOKUP($W836,日射量と図３!$E$6:$G$34,3,TRUE),IF(AND(107&lt;=Z836,Z836&lt;143),VLOOKUP($W836,日射量と図３!$E$6:$H$34,4,TRUE),VLOOKUP($W836,日射量と図３!$E$6:$I$34,5,TRUE))))))</f>
        <v/>
      </c>
      <c r="AC836" s="382" t="str">
        <f t="shared" si="156"/>
        <v/>
      </c>
      <c r="AD836" s="382" t="str">
        <f t="shared" si="157"/>
        <v/>
      </c>
    </row>
    <row r="837" spans="11:30" ht="13.5" customHeight="1">
      <c r="K837" s="4">
        <f t="shared" ref="K837:K900" si="162">MONTH(L837)</f>
        <v>7</v>
      </c>
      <c r="L837" s="34">
        <v>43286</v>
      </c>
      <c r="M837" s="4">
        <v>35</v>
      </c>
      <c r="N837" s="4">
        <v>18</v>
      </c>
      <c r="O837" s="31">
        <v>0.70833333333333337</v>
      </c>
      <c r="P837" s="35">
        <v>27.29</v>
      </c>
      <c r="Q837" s="36">
        <f t="shared" ref="Q837:Q900" si="163">IF(O837&lt;$B$15,$D$14,IF(O837&lt;$B$16,$D$15,IF(O837&lt;$B$17,$D$16,IF(O837&lt;$B$18,$D$17,IF(O837&lt;$B$19,$D$18,$D$19)))))</f>
        <v>16</v>
      </c>
      <c r="R837" s="4">
        <f t="shared" ref="R837:R900" si="164">IF(Q837-P837&gt;0,Q837-P837,0)</f>
        <v>0</v>
      </c>
      <c r="S837" s="31">
        <f t="shared" si="158"/>
        <v>0.19538194444444446</v>
      </c>
      <c r="T837" s="31">
        <f t="shared" si="159"/>
        <v>0.79927083333333337</v>
      </c>
      <c r="U837" s="4">
        <f t="shared" ref="U837:U900" si="165">IF(AND(S837&lt;O837,O837&lt;T837),R837,0)</f>
        <v>0</v>
      </c>
      <c r="V837" s="4" t="str">
        <f t="shared" ref="V837:V900" si="166">IF(N837=1,SUM(U837:U860),"")</f>
        <v/>
      </c>
      <c r="W837" s="18" t="str">
        <f>IF(V837="","",VLOOKUP(L837,日射量と図３!$A$4:$C$368,3,TRUE)*238.85/100)</f>
        <v/>
      </c>
      <c r="X837" s="4" t="str">
        <f t="shared" ref="X837:X900" si="167">IF(V837="","",VLOOKUP(K837,$AF$38:$AJ$49,5,TRUE))</f>
        <v/>
      </c>
      <c r="Y837" s="4" t="str">
        <f t="shared" si="160"/>
        <v/>
      </c>
      <c r="Z837" s="4" t="str">
        <f t="shared" si="161"/>
        <v/>
      </c>
      <c r="AA837" s="4" t="str">
        <f>IF($V837="","",IF(Y837&lt;36,0,IF(AND(36&lt;=Y837,Y837&lt;71),VLOOKUP($W837,日射量と図３!$E$6:$F$34,2,TRUE),IF(AND(71&lt;=Y837,Y837&lt;107),VLOOKUP($W837,日射量と図３!$E$6:$G$34,3,TRUE),IF(AND(107&lt;=Y837,Y837&lt;143),VLOOKUP($W837,日射量と図３!$E$6:$H$34,4,TRUE),VLOOKUP($W837,日射量と図３!$E$6:$I$34,5,TRUE))))))</f>
        <v/>
      </c>
      <c r="AB837" s="4" t="str">
        <f>IF($V837="","",IF(Z837&lt;36,0,IF(AND(36&lt;=Z837,Z837&lt;71),VLOOKUP($W837,日射量と図３!$E$6:$F$34,2,TRUE),IF(AND(71&lt;=Z837,Z837&lt;107),VLOOKUP($W837,日射量と図３!$E$6:$G$34,3,TRUE),IF(AND(107&lt;=Z837,Z837&lt;143),VLOOKUP($W837,日射量と図３!$E$6:$H$34,4,TRUE),VLOOKUP($W837,日射量と図３!$E$6:$I$34,5,TRUE))))))</f>
        <v/>
      </c>
      <c r="AC837" s="382" t="str">
        <f t="shared" si="156"/>
        <v/>
      </c>
      <c r="AD837" s="382" t="str">
        <f t="shared" si="157"/>
        <v/>
      </c>
    </row>
    <row r="838" spans="11:30" ht="13.5" customHeight="1">
      <c r="K838" s="4">
        <f t="shared" si="162"/>
        <v>7</v>
      </c>
      <c r="L838" s="34">
        <v>43286</v>
      </c>
      <c r="M838" s="4">
        <v>35</v>
      </c>
      <c r="N838" s="4">
        <v>19</v>
      </c>
      <c r="O838" s="31">
        <v>0.75</v>
      </c>
      <c r="P838" s="35">
        <v>26.590000000000003</v>
      </c>
      <c r="Q838" s="36">
        <f t="shared" si="163"/>
        <v>16</v>
      </c>
      <c r="R838" s="4">
        <f t="shared" si="164"/>
        <v>0</v>
      </c>
      <c r="S838" s="31">
        <f t="shared" si="158"/>
        <v>0.19538194444444446</v>
      </c>
      <c r="T838" s="31">
        <f t="shared" si="159"/>
        <v>0.79927083333333337</v>
      </c>
      <c r="U838" s="4">
        <f t="shared" si="165"/>
        <v>0</v>
      </c>
      <c r="V838" s="4" t="str">
        <f t="shared" si="166"/>
        <v/>
      </c>
      <c r="W838" s="18" t="str">
        <f>IF(V838="","",VLOOKUP(L838,日射量と図３!$A$4:$C$368,3,TRUE)*238.85/100)</f>
        <v/>
      </c>
      <c r="X838" s="4" t="str">
        <f t="shared" si="167"/>
        <v/>
      </c>
      <c r="Y838" s="4" t="str">
        <f t="shared" si="160"/>
        <v/>
      </c>
      <c r="Z838" s="4" t="str">
        <f t="shared" si="161"/>
        <v/>
      </c>
      <c r="AA838" s="4" t="str">
        <f>IF($V838="","",IF(Y838&lt;36,0,IF(AND(36&lt;=Y838,Y838&lt;71),VLOOKUP($W838,日射量と図３!$E$6:$F$34,2,TRUE),IF(AND(71&lt;=Y838,Y838&lt;107),VLOOKUP($W838,日射量と図３!$E$6:$G$34,3,TRUE),IF(AND(107&lt;=Y838,Y838&lt;143),VLOOKUP($W838,日射量と図３!$E$6:$H$34,4,TRUE),VLOOKUP($W838,日射量と図３!$E$6:$I$34,5,TRUE))))))</f>
        <v/>
      </c>
      <c r="AB838" s="4" t="str">
        <f>IF($V838="","",IF(Z838&lt;36,0,IF(AND(36&lt;=Z838,Z838&lt;71),VLOOKUP($W838,日射量と図３!$E$6:$F$34,2,TRUE),IF(AND(71&lt;=Z838,Z838&lt;107),VLOOKUP($W838,日射量と図３!$E$6:$G$34,3,TRUE),IF(AND(107&lt;=Z838,Z838&lt;143),VLOOKUP($W838,日射量と図３!$E$6:$H$34,4,TRUE),VLOOKUP($W838,日射量と図３!$E$6:$I$34,5,TRUE))))))</f>
        <v/>
      </c>
      <c r="AC838" s="382" t="str">
        <f t="shared" si="156"/>
        <v/>
      </c>
      <c r="AD838" s="382" t="str">
        <f t="shared" si="157"/>
        <v/>
      </c>
    </row>
    <row r="839" spans="11:30" ht="13.5" customHeight="1">
      <c r="K839" s="4">
        <f t="shared" si="162"/>
        <v>7</v>
      </c>
      <c r="L839" s="34">
        <v>43286</v>
      </c>
      <c r="M839" s="4">
        <v>35</v>
      </c>
      <c r="N839" s="4">
        <v>20</v>
      </c>
      <c r="O839" s="31">
        <v>0.79166666666666663</v>
      </c>
      <c r="P839" s="35">
        <v>26.05</v>
      </c>
      <c r="Q839" s="36">
        <f t="shared" si="163"/>
        <v>16</v>
      </c>
      <c r="R839" s="4">
        <f t="shared" si="164"/>
        <v>0</v>
      </c>
      <c r="S839" s="31">
        <f t="shared" si="158"/>
        <v>0.19538194444444446</v>
      </c>
      <c r="T839" s="31">
        <f t="shared" si="159"/>
        <v>0.79927083333333337</v>
      </c>
      <c r="U839" s="4">
        <f t="shared" si="165"/>
        <v>0</v>
      </c>
      <c r="V839" s="4" t="str">
        <f t="shared" si="166"/>
        <v/>
      </c>
      <c r="W839" s="18" t="str">
        <f>IF(V839="","",VLOOKUP(L839,日射量と図３!$A$4:$C$368,3,TRUE)*238.85/100)</f>
        <v/>
      </c>
      <c r="X839" s="4" t="str">
        <f t="shared" si="167"/>
        <v/>
      </c>
      <c r="Y839" s="4" t="str">
        <f t="shared" si="160"/>
        <v/>
      </c>
      <c r="Z839" s="4" t="str">
        <f t="shared" si="161"/>
        <v/>
      </c>
      <c r="AA839" s="4" t="str">
        <f>IF($V839="","",IF(Y839&lt;36,0,IF(AND(36&lt;=Y839,Y839&lt;71),VLOOKUP($W839,日射量と図３!$E$6:$F$34,2,TRUE),IF(AND(71&lt;=Y839,Y839&lt;107),VLOOKUP($W839,日射量と図３!$E$6:$G$34,3,TRUE),IF(AND(107&lt;=Y839,Y839&lt;143),VLOOKUP($W839,日射量と図３!$E$6:$H$34,4,TRUE),VLOOKUP($W839,日射量と図３!$E$6:$I$34,5,TRUE))))))</f>
        <v/>
      </c>
      <c r="AB839" s="4" t="str">
        <f>IF($V839="","",IF(Z839&lt;36,0,IF(AND(36&lt;=Z839,Z839&lt;71),VLOOKUP($W839,日射量と図３!$E$6:$F$34,2,TRUE),IF(AND(71&lt;=Z839,Z839&lt;107),VLOOKUP($W839,日射量と図３!$E$6:$G$34,3,TRUE),IF(AND(107&lt;=Z839,Z839&lt;143),VLOOKUP($W839,日射量と図３!$E$6:$H$34,4,TRUE),VLOOKUP($W839,日射量と図３!$E$6:$I$34,5,TRUE))))))</f>
        <v/>
      </c>
      <c r="AC839" s="382" t="str">
        <f t="shared" si="156"/>
        <v/>
      </c>
      <c r="AD839" s="382" t="str">
        <f t="shared" si="157"/>
        <v/>
      </c>
    </row>
    <row r="840" spans="11:30" ht="13.5" customHeight="1">
      <c r="K840" s="4">
        <f t="shared" si="162"/>
        <v>7</v>
      </c>
      <c r="L840" s="34">
        <v>43286</v>
      </c>
      <c r="M840" s="4">
        <v>35</v>
      </c>
      <c r="N840" s="4">
        <v>21</v>
      </c>
      <c r="O840" s="31">
        <v>0.83333333333333337</v>
      </c>
      <c r="P840" s="35">
        <v>25.360000000000003</v>
      </c>
      <c r="Q840" s="36">
        <f t="shared" si="163"/>
        <v>16</v>
      </c>
      <c r="R840" s="4">
        <f t="shared" si="164"/>
        <v>0</v>
      </c>
      <c r="S840" s="31">
        <f t="shared" si="158"/>
        <v>0.19538194444444446</v>
      </c>
      <c r="T840" s="31">
        <f t="shared" si="159"/>
        <v>0.79927083333333337</v>
      </c>
      <c r="U840" s="4">
        <f t="shared" si="165"/>
        <v>0</v>
      </c>
      <c r="V840" s="4" t="str">
        <f t="shared" si="166"/>
        <v/>
      </c>
      <c r="W840" s="18" t="str">
        <f>IF(V840="","",VLOOKUP(L840,日射量と図３!$A$4:$C$368,3,TRUE)*238.85/100)</f>
        <v/>
      </c>
      <c r="X840" s="4" t="str">
        <f t="shared" si="167"/>
        <v/>
      </c>
      <c r="Y840" s="4" t="str">
        <f t="shared" si="160"/>
        <v/>
      </c>
      <c r="Z840" s="4" t="str">
        <f t="shared" si="161"/>
        <v/>
      </c>
      <c r="AA840" s="4" t="str">
        <f>IF($V840="","",IF(Y840&lt;36,0,IF(AND(36&lt;=Y840,Y840&lt;71),VLOOKUP($W840,日射量と図３!$E$6:$F$34,2,TRUE),IF(AND(71&lt;=Y840,Y840&lt;107),VLOOKUP($W840,日射量と図３!$E$6:$G$34,3,TRUE),IF(AND(107&lt;=Y840,Y840&lt;143),VLOOKUP($W840,日射量と図３!$E$6:$H$34,4,TRUE),VLOOKUP($W840,日射量と図３!$E$6:$I$34,5,TRUE))))))</f>
        <v/>
      </c>
      <c r="AB840" s="4" t="str">
        <f>IF($V840="","",IF(Z840&lt;36,0,IF(AND(36&lt;=Z840,Z840&lt;71),VLOOKUP($W840,日射量と図３!$E$6:$F$34,2,TRUE),IF(AND(71&lt;=Z840,Z840&lt;107),VLOOKUP($W840,日射量と図３!$E$6:$G$34,3,TRUE),IF(AND(107&lt;=Z840,Z840&lt;143),VLOOKUP($W840,日射量と図３!$E$6:$H$34,4,TRUE),VLOOKUP($W840,日射量と図３!$E$6:$I$34,5,TRUE))))))</f>
        <v/>
      </c>
      <c r="AC840" s="382" t="str">
        <f t="shared" si="156"/>
        <v/>
      </c>
      <c r="AD840" s="382" t="str">
        <f t="shared" si="157"/>
        <v/>
      </c>
    </row>
    <row r="841" spans="11:30" ht="13.5" customHeight="1">
      <c r="K841" s="4">
        <f t="shared" si="162"/>
        <v>7</v>
      </c>
      <c r="L841" s="34">
        <v>43286</v>
      </c>
      <c r="M841" s="4">
        <v>35</v>
      </c>
      <c r="N841" s="4">
        <v>22</v>
      </c>
      <c r="O841" s="31">
        <v>0.875</v>
      </c>
      <c r="P841" s="35">
        <v>24.95</v>
      </c>
      <c r="Q841" s="36">
        <f t="shared" si="163"/>
        <v>16</v>
      </c>
      <c r="R841" s="4">
        <f t="shared" si="164"/>
        <v>0</v>
      </c>
      <c r="S841" s="31">
        <f t="shared" si="158"/>
        <v>0.19538194444444446</v>
      </c>
      <c r="T841" s="31">
        <f t="shared" si="159"/>
        <v>0.79927083333333337</v>
      </c>
      <c r="U841" s="4">
        <f t="shared" si="165"/>
        <v>0</v>
      </c>
      <c r="V841" s="4" t="str">
        <f t="shared" si="166"/>
        <v/>
      </c>
      <c r="W841" s="18" t="str">
        <f>IF(V841="","",VLOOKUP(L841,日射量と図３!$A$4:$C$368,3,TRUE)*238.85/100)</f>
        <v/>
      </c>
      <c r="X841" s="4" t="str">
        <f t="shared" si="167"/>
        <v/>
      </c>
      <c r="Y841" s="4" t="str">
        <f t="shared" si="160"/>
        <v/>
      </c>
      <c r="Z841" s="4" t="str">
        <f t="shared" si="161"/>
        <v/>
      </c>
      <c r="AA841" s="4" t="str">
        <f>IF($V841="","",IF(Y841&lt;36,0,IF(AND(36&lt;=Y841,Y841&lt;71),VLOOKUP($W841,日射量と図３!$E$6:$F$34,2,TRUE),IF(AND(71&lt;=Y841,Y841&lt;107),VLOOKUP($W841,日射量と図３!$E$6:$G$34,3,TRUE),IF(AND(107&lt;=Y841,Y841&lt;143),VLOOKUP($W841,日射量と図３!$E$6:$H$34,4,TRUE),VLOOKUP($W841,日射量と図３!$E$6:$I$34,5,TRUE))))))</f>
        <v/>
      </c>
      <c r="AB841" s="4" t="str">
        <f>IF($V841="","",IF(Z841&lt;36,0,IF(AND(36&lt;=Z841,Z841&lt;71),VLOOKUP($W841,日射量と図３!$E$6:$F$34,2,TRUE),IF(AND(71&lt;=Z841,Z841&lt;107),VLOOKUP($W841,日射量と図３!$E$6:$G$34,3,TRUE),IF(AND(107&lt;=Z841,Z841&lt;143),VLOOKUP($W841,日射量と図３!$E$6:$H$34,4,TRUE),VLOOKUP($W841,日射量と図３!$E$6:$I$34,5,TRUE))))))</f>
        <v/>
      </c>
      <c r="AC841" s="382" t="str">
        <f t="shared" si="156"/>
        <v/>
      </c>
      <c r="AD841" s="382" t="str">
        <f t="shared" si="157"/>
        <v/>
      </c>
    </row>
    <row r="842" spans="11:30" ht="13.5" customHeight="1">
      <c r="K842" s="4">
        <f t="shared" si="162"/>
        <v>7</v>
      </c>
      <c r="L842" s="34">
        <v>43286</v>
      </c>
      <c r="M842" s="4">
        <v>35</v>
      </c>
      <c r="N842" s="4">
        <v>23</v>
      </c>
      <c r="O842" s="31">
        <v>0.91666666666666663</v>
      </c>
      <c r="P842" s="35">
        <v>24.54</v>
      </c>
      <c r="Q842" s="36">
        <f t="shared" si="163"/>
        <v>13</v>
      </c>
      <c r="R842" s="4">
        <f t="shared" si="164"/>
        <v>0</v>
      </c>
      <c r="S842" s="31">
        <f t="shared" si="158"/>
        <v>0.19538194444444446</v>
      </c>
      <c r="T842" s="31">
        <f t="shared" si="159"/>
        <v>0.79927083333333337</v>
      </c>
      <c r="U842" s="4">
        <f t="shared" si="165"/>
        <v>0</v>
      </c>
      <c r="V842" s="4" t="str">
        <f t="shared" si="166"/>
        <v/>
      </c>
      <c r="W842" s="18" t="str">
        <f>IF(V842="","",VLOOKUP(L842,日射量と図３!$A$4:$C$368,3,TRUE)*238.85/100)</f>
        <v/>
      </c>
      <c r="X842" s="4" t="str">
        <f t="shared" si="167"/>
        <v/>
      </c>
      <c r="Y842" s="4" t="str">
        <f t="shared" si="160"/>
        <v/>
      </c>
      <c r="Z842" s="4" t="str">
        <f t="shared" si="161"/>
        <v/>
      </c>
      <c r="AA842" s="4" t="str">
        <f>IF($V842="","",IF(Y842&lt;36,0,IF(AND(36&lt;=Y842,Y842&lt;71),VLOOKUP($W842,日射量と図３!$E$6:$F$34,2,TRUE),IF(AND(71&lt;=Y842,Y842&lt;107),VLOOKUP($W842,日射量と図３!$E$6:$G$34,3,TRUE),IF(AND(107&lt;=Y842,Y842&lt;143),VLOOKUP($W842,日射量と図３!$E$6:$H$34,4,TRUE),VLOOKUP($W842,日射量と図３!$E$6:$I$34,5,TRUE))))))</f>
        <v/>
      </c>
      <c r="AB842" s="4" t="str">
        <f>IF($V842="","",IF(Z842&lt;36,0,IF(AND(36&lt;=Z842,Z842&lt;71),VLOOKUP($W842,日射量と図３!$E$6:$F$34,2,TRUE),IF(AND(71&lt;=Z842,Z842&lt;107),VLOOKUP($W842,日射量と図３!$E$6:$G$34,3,TRUE),IF(AND(107&lt;=Z842,Z842&lt;143),VLOOKUP($W842,日射量と図３!$E$6:$H$34,4,TRUE),VLOOKUP($W842,日射量と図３!$E$6:$I$34,5,TRUE))))))</f>
        <v/>
      </c>
      <c r="AC842" s="382" t="str">
        <f t="shared" si="156"/>
        <v/>
      </c>
      <c r="AD842" s="382" t="str">
        <f t="shared" si="157"/>
        <v/>
      </c>
    </row>
    <row r="843" spans="11:30" ht="13.5" customHeight="1">
      <c r="K843" s="4">
        <f t="shared" si="162"/>
        <v>7</v>
      </c>
      <c r="L843" s="34">
        <v>43286</v>
      </c>
      <c r="M843" s="4">
        <v>35</v>
      </c>
      <c r="N843" s="4">
        <v>24</v>
      </c>
      <c r="O843" s="31">
        <v>0.95833333333333337</v>
      </c>
      <c r="P843" s="35">
        <v>24.23</v>
      </c>
      <c r="Q843" s="36">
        <f t="shared" si="163"/>
        <v>13</v>
      </c>
      <c r="R843" s="4">
        <f t="shared" si="164"/>
        <v>0</v>
      </c>
      <c r="S843" s="31">
        <f t="shared" si="158"/>
        <v>0.19538194444444446</v>
      </c>
      <c r="T843" s="31">
        <f t="shared" si="159"/>
        <v>0.79927083333333337</v>
      </c>
      <c r="U843" s="4">
        <f t="shared" si="165"/>
        <v>0</v>
      </c>
      <c r="V843" s="4" t="str">
        <f t="shared" si="166"/>
        <v/>
      </c>
      <c r="W843" s="18" t="str">
        <f>IF(V843="","",VLOOKUP(L843,日射量と図３!$A$4:$C$368,3,TRUE)*238.85/100)</f>
        <v/>
      </c>
      <c r="X843" s="4" t="str">
        <f t="shared" si="167"/>
        <v/>
      </c>
      <c r="Y843" s="4" t="str">
        <f t="shared" si="160"/>
        <v/>
      </c>
      <c r="Z843" s="4" t="str">
        <f t="shared" si="161"/>
        <v/>
      </c>
      <c r="AA843" s="4" t="str">
        <f>IF($V843="","",IF(Y843&lt;36,0,IF(AND(36&lt;=Y843,Y843&lt;71),VLOOKUP($W843,日射量と図３!$E$6:$F$34,2,TRUE),IF(AND(71&lt;=Y843,Y843&lt;107),VLOOKUP($W843,日射量と図３!$E$6:$G$34,3,TRUE),IF(AND(107&lt;=Y843,Y843&lt;143),VLOOKUP($W843,日射量と図３!$E$6:$H$34,4,TRUE),VLOOKUP($W843,日射量と図３!$E$6:$I$34,5,TRUE))))))</f>
        <v/>
      </c>
      <c r="AB843" s="4" t="str">
        <f>IF($V843="","",IF(Z843&lt;36,0,IF(AND(36&lt;=Z843,Z843&lt;71),VLOOKUP($W843,日射量と図３!$E$6:$F$34,2,TRUE),IF(AND(71&lt;=Z843,Z843&lt;107),VLOOKUP($W843,日射量と図３!$E$6:$G$34,3,TRUE),IF(AND(107&lt;=Z843,Z843&lt;143),VLOOKUP($W843,日射量と図３!$E$6:$H$34,4,TRUE),VLOOKUP($W843,日射量と図３!$E$6:$I$34,5,TRUE))))))</f>
        <v/>
      </c>
      <c r="AC843" s="382" t="str">
        <f t="shared" si="156"/>
        <v/>
      </c>
      <c r="AD843" s="382" t="str">
        <f t="shared" si="157"/>
        <v/>
      </c>
    </row>
    <row r="844" spans="11:30" ht="13.5" customHeight="1">
      <c r="K844" s="4">
        <f t="shared" si="162"/>
        <v>7</v>
      </c>
      <c r="L844" s="34">
        <v>43287</v>
      </c>
      <c r="M844" s="4">
        <v>36</v>
      </c>
      <c r="N844" s="4">
        <v>1</v>
      </c>
      <c r="O844" s="31">
        <v>0</v>
      </c>
      <c r="P844" s="35">
        <v>23.83</v>
      </c>
      <c r="Q844" s="36">
        <f t="shared" si="163"/>
        <v>13</v>
      </c>
      <c r="R844" s="4">
        <f t="shared" si="164"/>
        <v>0</v>
      </c>
      <c r="S844" s="31">
        <f t="shared" si="158"/>
        <v>0.19538194444444446</v>
      </c>
      <c r="T844" s="31">
        <f t="shared" si="159"/>
        <v>0.79927083333333337</v>
      </c>
      <c r="U844" s="4">
        <f t="shared" si="165"/>
        <v>0</v>
      </c>
      <c r="V844" s="4">
        <f t="shared" si="166"/>
        <v>0</v>
      </c>
      <c r="W844" s="18">
        <f>IF(V844="","",VLOOKUP(L844,日射量と図３!$A$4:$C$368,3,TRUE)*238.85/100)</f>
        <v>31.050499999999996</v>
      </c>
      <c r="X844" s="4">
        <f t="shared" si="167"/>
        <v>14</v>
      </c>
      <c r="Y844" s="4">
        <f t="shared" si="160"/>
        <v>0</v>
      </c>
      <c r="Z844" s="4">
        <f t="shared" si="161"/>
        <v>0</v>
      </c>
      <c r="AA844" s="4">
        <f>IF($V844="","",IF(Y844&lt;36,0,IF(AND(36&lt;=Y844,Y844&lt;71),VLOOKUP($W844,日射量と図３!$E$6:$F$34,2,TRUE),IF(AND(71&lt;=Y844,Y844&lt;107),VLOOKUP($W844,日射量と図３!$E$6:$G$34,3,TRUE),IF(AND(107&lt;=Y844,Y844&lt;143),VLOOKUP($W844,日射量と図３!$E$6:$H$34,4,TRUE),VLOOKUP($W844,日射量と図３!$E$6:$I$34,5,TRUE))))))</f>
        <v>0</v>
      </c>
      <c r="AB844" s="4">
        <f>IF($V844="","",IF(Z844&lt;36,0,IF(AND(36&lt;=Z844,Z844&lt;71),VLOOKUP($W844,日射量と図３!$E$6:$F$34,2,TRUE),IF(AND(71&lt;=Z844,Z844&lt;107),VLOOKUP($W844,日射量と図３!$E$6:$G$34,3,TRUE),IF(AND(107&lt;=Z844,Z844&lt;143),VLOOKUP($W844,日射量と図３!$E$6:$H$34,4,TRUE),VLOOKUP($W844,日射量と図３!$E$6:$I$34,5,TRUE))))))</f>
        <v>0</v>
      </c>
      <c r="AC844" s="382">
        <f t="shared" si="156"/>
        <v>0</v>
      </c>
      <c r="AD844" s="382">
        <f t="shared" si="157"/>
        <v>0</v>
      </c>
    </row>
    <row r="845" spans="11:30" ht="13.5" customHeight="1">
      <c r="K845" s="4">
        <f t="shared" si="162"/>
        <v>7</v>
      </c>
      <c r="L845" s="34">
        <v>43287</v>
      </c>
      <c r="M845" s="4">
        <v>36</v>
      </c>
      <c r="N845" s="4">
        <v>2</v>
      </c>
      <c r="O845" s="31">
        <v>4.1666666666666664E-2</v>
      </c>
      <c r="P845" s="35">
        <v>23.330000000000002</v>
      </c>
      <c r="Q845" s="36">
        <f t="shared" si="163"/>
        <v>13</v>
      </c>
      <c r="R845" s="4">
        <f t="shared" si="164"/>
        <v>0</v>
      </c>
      <c r="S845" s="31">
        <f t="shared" si="158"/>
        <v>0.19538194444444446</v>
      </c>
      <c r="T845" s="31">
        <f t="shared" si="159"/>
        <v>0.79927083333333337</v>
      </c>
      <c r="U845" s="4">
        <f t="shared" si="165"/>
        <v>0</v>
      </c>
      <c r="V845" s="4" t="str">
        <f t="shared" si="166"/>
        <v/>
      </c>
      <c r="W845" s="18" t="str">
        <f>IF(V845="","",VLOOKUP(L845,日射量と図３!$A$4:$C$368,3,TRUE)*238.85/100)</f>
        <v/>
      </c>
      <c r="X845" s="4" t="str">
        <f t="shared" si="167"/>
        <v/>
      </c>
      <c r="Y845" s="4" t="str">
        <f t="shared" si="160"/>
        <v/>
      </c>
      <c r="Z845" s="4" t="str">
        <f t="shared" si="161"/>
        <v/>
      </c>
      <c r="AA845" s="4" t="str">
        <f>IF($V845="","",IF(Y845&lt;36,0,IF(AND(36&lt;=Y845,Y845&lt;71),VLOOKUP($W845,日射量と図３!$E$6:$F$34,2,TRUE),IF(AND(71&lt;=Y845,Y845&lt;107),VLOOKUP($W845,日射量と図３!$E$6:$G$34,3,TRUE),IF(AND(107&lt;=Y845,Y845&lt;143),VLOOKUP($W845,日射量と図３!$E$6:$H$34,4,TRUE),VLOOKUP($W845,日射量と図３!$E$6:$I$34,5,TRUE))))))</f>
        <v/>
      </c>
      <c r="AB845" s="4" t="str">
        <f>IF($V845="","",IF(Z845&lt;36,0,IF(AND(36&lt;=Z845,Z845&lt;71),VLOOKUP($W845,日射量と図３!$E$6:$F$34,2,TRUE),IF(AND(71&lt;=Z845,Z845&lt;107),VLOOKUP($W845,日射量と図３!$E$6:$G$34,3,TRUE),IF(AND(107&lt;=Z845,Z845&lt;143),VLOOKUP($W845,日射量と図３!$E$6:$H$34,4,TRUE),VLOOKUP($W845,日射量と図３!$E$6:$I$34,5,TRUE))))))</f>
        <v/>
      </c>
      <c r="AC845" s="382" t="str">
        <f t="shared" si="156"/>
        <v/>
      </c>
      <c r="AD845" s="382" t="str">
        <f t="shared" si="157"/>
        <v/>
      </c>
    </row>
    <row r="846" spans="11:30" ht="13.5" customHeight="1">
      <c r="K846" s="4">
        <f t="shared" si="162"/>
        <v>7</v>
      </c>
      <c r="L846" s="34">
        <v>43287</v>
      </c>
      <c r="M846" s="4">
        <v>36</v>
      </c>
      <c r="N846" s="4">
        <v>3</v>
      </c>
      <c r="O846" s="31">
        <v>8.3333333333333329E-2</v>
      </c>
      <c r="P846" s="35">
        <v>23.03</v>
      </c>
      <c r="Q846" s="36">
        <f t="shared" si="163"/>
        <v>13</v>
      </c>
      <c r="R846" s="4">
        <f t="shared" si="164"/>
        <v>0</v>
      </c>
      <c r="S846" s="31">
        <f t="shared" si="158"/>
        <v>0.19538194444444446</v>
      </c>
      <c r="T846" s="31">
        <f t="shared" si="159"/>
        <v>0.79927083333333337</v>
      </c>
      <c r="U846" s="4">
        <f t="shared" si="165"/>
        <v>0</v>
      </c>
      <c r="V846" s="4" t="str">
        <f t="shared" si="166"/>
        <v/>
      </c>
      <c r="W846" s="18" t="str">
        <f>IF(V846="","",VLOOKUP(L846,日射量と図３!$A$4:$C$368,3,TRUE)*238.85/100)</f>
        <v/>
      </c>
      <c r="X846" s="4" t="str">
        <f t="shared" si="167"/>
        <v/>
      </c>
      <c r="Y846" s="4" t="str">
        <f t="shared" si="160"/>
        <v/>
      </c>
      <c r="Z846" s="4" t="str">
        <f t="shared" si="161"/>
        <v/>
      </c>
      <c r="AA846" s="4" t="str">
        <f>IF($V846="","",IF(Y846&lt;36,0,IF(AND(36&lt;=Y846,Y846&lt;71),VLOOKUP($W846,日射量と図３!$E$6:$F$34,2,TRUE),IF(AND(71&lt;=Y846,Y846&lt;107),VLOOKUP($W846,日射量と図３!$E$6:$G$34,3,TRUE),IF(AND(107&lt;=Y846,Y846&lt;143),VLOOKUP($W846,日射量と図３!$E$6:$H$34,4,TRUE),VLOOKUP($W846,日射量と図３!$E$6:$I$34,5,TRUE))))))</f>
        <v/>
      </c>
      <c r="AB846" s="4" t="str">
        <f>IF($V846="","",IF(Z846&lt;36,0,IF(AND(36&lt;=Z846,Z846&lt;71),VLOOKUP($W846,日射量と図３!$E$6:$F$34,2,TRUE),IF(AND(71&lt;=Z846,Z846&lt;107),VLOOKUP($W846,日射量と図３!$E$6:$G$34,3,TRUE),IF(AND(107&lt;=Z846,Z846&lt;143),VLOOKUP($W846,日射量と図３!$E$6:$H$34,4,TRUE),VLOOKUP($W846,日射量と図３!$E$6:$I$34,5,TRUE))))))</f>
        <v/>
      </c>
      <c r="AC846" s="382" t="str">
        <f t="shared" si="156"/>
        <v/>
      </c>
      <c r="AD846" s="382" t="str">
        <f t="shared" si="157"/>
        <v/>
      </c>
    </row>
    <row r="847" spans="11:30" ht="13.5" customHeight="1">
      <c r="K847" s="4">
        <f t="shared" si="162"/>
        <v>7</v>
      </c>
      <c r="L847" s="34">
        <v>43287</v>
      </c>
      <c r="M847" s="4">
        <v>36</v>
      </c>
      <c r="N847" s="4">
        <v>4</v>
      </c>
      <c r="O847" s="31">
        <v>0.125</v>
      </c>
      <c r="P847" s="35">
        <v>22.97</v>
      </c>
      <c r="Q847" s="36">
        <f t="shared" si="163"/>
        <v>13</v>
      </c>
      <c r="R847" s="4">
        <f t="shared" si="164"/>
        <v>0</v>
      </c>
      <c r="S847" s="31">
        <f t="shared" si="158"/>
        <v>0.19538194444444446</v>
      </c>
      <c r="T847" s="31">
        <f t="shared" si="159"/>
        <v>0.79927083333333337</v>
      </c>
      <c r="U847" s="4">
        <f t="shared" si="165"/>
        <v>0</v>
      </c>
      <c r="V847" s="4" t="str">
        <f t="shared" si="166"/>
        <v/>
      </c>
      <c r="W847" s="18" t="str">
        <f>IF(V847="","",VLOOKUP(L847,日射量と図３!$A$4:$C$368,3,TRUE)*238.85/100)</f>
        <v/>
      </c>
      <c r="X847" s="4" t="str">
        <f t="shared" si="167"/>
        <v/>
      </c>
      <c r="Y847" s="4" t="str">
        <f t="shared" si="160"/>
        <v/>
      </c>
      <c r="Z847" s="4" t="str">
        <f t="shared" si="161"/>
        <v/>
      </c>
      <c r="AA847" s="4" t="str">
        <f>IF($V847="","",IF(Y847&lt;36,0,IF(AND(36&lt;=Y847,Y847&lt;71),VLOOKUP($W847,日射量と図３!$E$6:$F$34,2,TRUE),IF(AND(71&lt;=Y847,Y847&lt;107),VLOOKUP($W847,日射量と図３!$E$6:$G$34,3,TRUE),IF(AND(107&lt;=Y847,Y847&lt;143),VLOOKUP($W847,日射量と図３!$E$6:$H$34,4,TRUE),VLOOKUP($W847,日射量と図３!$E$6:$I$34,5,TRUE))))))</f>
        <v/>
      </c>
      <c r="AB847" s="4" t="str">
        <f>IF($V847="","",IF(Z847&lt;36,0,IF(AND(36&lt;=Z847,Z847&lt;71),VLOOKUP($W847,日射量と図３!$E$6:$F$34,2,TRUE),IF(AND(71&lt;=Z847,Z847&lt;107),VLOOKUP($W847,日射量と図３!$E$6:$G$34,3,TRUE),IF(AND(107&lt;=Z847,Z847&lt;143),VLOOKUP($W847,日射量と図３!$E$6:$H$34,4,TRUE),VLOOKUP($W847,日射量と図３!$E$6:$I$34,5,TRUE))))))</f>
        <v/>
      </c>
      <c r="AC847" s="382" t="str">
        <f t="shared" ref="AC847:AC910" si="168">IF(V847="","",IF((($AH$18*$AH$30*V847*3600/1000000)/1000-AA847*$AG$18*10*0.0000041868)&lt;=0,0,AA847*$AG$18*10*0.0000041868))</f>
        <v/>
      </c>
      <c r="AD847" s="382" t="str">
        <f t="shared" ref="AD847:AD910" si="169">IF(V847="","",IF((($AH$19*$AH$30*V847*3600/1000000)/1000-AB847*$AG$19*10*0.0000041868)&lt;=0,0,AB847*$AG$19*10*0.0000041868))</f>
        <v/>
      </c>
    </row>
    <row r="848" spans="11:30" ht="13.5" customHeight="1">
      <c r="K848" s="4">
        <f t="shared" si="162"/>
        <v>7</v>
      </c>
      <c r="L848" s="34">
        <v>43287</v>
      </c>
      <c r="M848" s="4">
        <v>36</v>
      </c>
      <c r="N848" s="4">
        <v>5</v>
      </c>
      <c r="O848" s="31">
        <v>0.16666666666666666</v>
      </c>
      <c r="P848" s="35">
        <v>22.73</v>
      </c>
      <c r="Q848" s="36">
        <f t="shared" si="163"/>
        <v>15</v>
      </c>
      <c r="R848" s="4">
        <f t="shared" si="164"/>
        <v>0</v>
      </c>
      <c r="S848" s="31">
        <f t="shared" si="158"/>
        <v>0.19538194444444446</v>
      </c>
      <c r="T848" s="31">
        <f t="shared" si="159"/>
        <v>0.79927083333333337</v>
      </c>
      <c r="U848" s="4">
        <f t="shared" si="165"/>
        <v>0</v>
      </c>
      <c r="V848" s="4" t="str">
        <f t="shared" si="166"/>
        <v/>
      </c>
      <c r="W848" s="18" t="str">
        <f>IF(V848="","",VLOOKUP(L848,日射量と図３!$A$4:$C$368,3,TRUE)*238.85/100)</f>
        <v/>
      </c>
      <c r="X848" s="4" t="str">
        <f t="shared" si="167"/>
        <v/>
      </c>
      <c r="Y848" s="4" t="str">
        <f t="shared" si="160"/>
        <v/>
      </c>
      <c r="Z848" s="4" t="str">
        <f t="shared" si="161"/>
        <v/>
      </c>
      <c r="AA848" s="4" t="str">
        <f>IF($V848="","",IF(Y848&lt;36,0,IF(AND(36&lt;=Y848,Y848&lt;71),VLOOKUP($W848,日射量と図３!$E$6:$F$34,2,TRUE),IF(AND(71&lt;=Y848,Y848&lt;107),VLOOKUP($W848,日射量と図３!$E$6:$G$34,3,TRUE),IF(AND(107&lt;=Y848,Y848&lt;143),VLOOKUP($W848,日射量と図３!$E$6:$H$34,4,TRUE),VLOOKUP($W848,日射量と図３!$E$6:$I$34,5,TRUE))))))</f>
        <v/>
      </c>
      <c r="AB848" s="4" t="str">
        <f>IF($V848="","",IF(Z848&lt;36,0,IF(AND(36&lt;=Z848,Z848&lt;71),VLOOKUP($W848,日射量と図３!$E$6:$F$34,2,TRUE),IF(AND(71&lt;=Z848,Z848&lt;107),VLOOKUP($W848,日射量と図３!$E$6:$G$34,3,TRUE),IF(AND(107&lt;=Z848,Z848&lt;143),VLOOKUP($W848,日射量と図３!$E$6:$H$34,4,TRUE),VLOOKUP($W848,日射量と図３!$E$6:$I$34,5,TRUE))))))</f>
        <v/>
      </c>
      <c r="AC848" s="382" t="str">
        <f t="shared" si="168"/>
        <v/>
      </c>
      <c r="AD848" s="382" t="str">
        <f t="shared" si="169"/>
        <v/>
      </c>
    </row>
    <row r="849" spans="11:30" ht="13.5" customHeight="1">
      <c r="K849" s="4">
        <f t="shared" si="162"/>
        <v>7</v>
      </c>
      <c r="L849" s="34">
        <v>43287</v>
      </c>
      <c r="M849" s="4">
        <v>36</v>
      </c>
      <c r="N849" s="4">
        <v>6</v>
      </c>
      <c r="O849" s="31">
        <v>0.20833333333333334</v>
      </c>
      <c r="P849" s="35">
        <v>22.630000000000003</v>
      </c>
      <c r="Q849" s="36">
        <f t="shared" si="163"/>
        <v>15</v>
      </c>
      <c r="R849" s="4">
        <f t="shared" si="164"/>
        <v>0</v>
      </c>
      <c r="S849" s="31">
        <f t="shared" si="158"/>
        <v>0.19538194444444446</v>
      </c>
      <c r="T849" s="31">
        <f t="shared" si="159"/>
        <v>0.79927083333333337</v>
      </c>
      <c r="U849" s="4">
        <f t="shared" si="165"/>
        <v>0</v>
      </c>
      <c r="V849" s="4" t="str">
        <f t="shared" si="166"/>
        <v/>
      </c>
      <c r="W849" s="18" t="str">
        <f>IF(V849="","",VLOOKUP(L849,日射量と図３!$A$4:$C$368,3,TRUE)*238.85/100)</f>
        <v/>
      </c>
      <c r="X849" s="4" t="str">
        <f t="shared" si="167"/>
        <v/>
      </c>
      <c r="Y849" s="4" t="str">
        <f t="shared" si="160"/>
        <v/>
      </c>
      <c r="Z849" s="4" t="str">
        <f t="shared" si="161"/>
        <v/>
      </c>
      <c r="AA849" s="4" t="str">
        <f>IF($V849="","",IF(Y849&lt;36,0,IF(AND(36&lt;=Y849,Y849&lt;71),VLOOKUP($W849,日射量と図３!$E$6:$F$34,2,TRUE),IF(AND(71&lt;=Y849,Y849&lt;107),VLOOKUP($W849,日射量と図３!$E$6:$G$34,3,TRUE),IF(AND(107&lt;=Y849,Y849&lt;143),VLOOKUP($W849,日射量と図３!$E$6:$H$34,4,TRUE),VLOOKUP($W849,日射量と図３!$E$6:$I$34,5,TRUE))))))</f>
        <v/>
      </c>
      <c r="AB849" s="4" t="str">
        <f>IF($V849="","",IF(Z849&lt;36,0,IF(AND(36&lt;=Z849,Z849&lt;71),VLOOKUP($W849,日射量と図３!$E$6:$F$34,2,TRUE),IF(AND(71&lt;=Z849,Z849&lt;107),VLOOKUP($W849,日射量と図３!$E$6:$G$34,3,TRUE),IF(AND(107&lt;=Z849,Z849&lt;143),VLOOKUP($W849,日射量と図３!$E$6:$H$34,4,TRUE),VLOOKUP($W849,日射量と図３!$E$6:$I$34,5,TRUE))))))</f>
        <v/>
      </c>
      <c r="AC849" s="382" t="str">
        <f t="shared" si="168"/>
        <v/>
      </c>
      <c r="AD849" s="382" t="str">
        <f t="shared" si="169"/>
        <v/>
      </c>
    </row>
    <row r="850" spans="11:30" ht="13.5" customHeight="1">
      <c r="K850" s="4">
        <f t="shared" si="162"/>
        <v>7</v>
      </c>
      <c r="L850" s="34">
        <v>43287</v>
      </c>
      <c r="M850" s="4">
        <v>36</v>
      </c>
      <c r="N850" s="4">
        <v>7</v>
      </c>
      <c r="O850" s="31">
        <v>0.25</v>
      </c>
      <c r="P850" s="35">
        <v>22.89</v>
      </c>
      <c r="Q850" s="36">
        <f t="shared" si="163"/>
        <v>15</v>
      </c>
      <c r="R850" s="4">
        <f t="shared" si="164"/>
        <v>0</v>
      </c>
      <c r="S850" s="31">
        <f t="shared" si="158"/>
        <v>0.19538194444444446</v>
      </c>
      <c r="T850" s="31">
        <f t="shared" si="159"/>
        <v>0.79927083333333337</v>
      </c>
      <c r="U850" s="4">
        <f t="shared" si="165"/>
        <v>0</v>
      </c>
      <c r="V850" s="4" t="str">
        <f t="shared" si="166"/>
        <v/>
      </c>
      <c r="W850" s="18" t="str">
        <f>IF(V850="","",VLOOKUP(L850,日射量と図３!$A$4:$C$368,3,TRUE)*238.85/100)</f>
        <v/>
      </c>
      <c r="X850" s="4" t="str">
        <f t="shared" si="167"/>
        <v/>
      </c>
      <c r="Y850" s="4" t="str">
        <f t="shared" si="160"/>
        <v/>
      </c>
      <c r="Z850" s="4" t="str">
        <f t="shared" si="161"/>
        <v/>
      </c>
      <c r="AA850" s="4" t="str">
        <f>IF($V850="","",IF(Y850&lt;36,0,IF(AND(36&lt;=Y850,Y850&lt;71),VLOOKUP($W850,日射量と図３!$E$6:$F$34,2,TRUE),IF(AND(71&lt;=Y850,Y850&lt;107),VLOOKUP($W850,日射量と図３!$E$6:$G$34,3,TRUE),IF(AND(107&lt;=Y850,Y850&lt;143),VLOOKUP($W850,日射量と図３!$E$6:$H$34,4,TRUE),VLOOKUP($W850,日射量と図３!$E$6:$I$34,5,TRUE))))))</f>
        <v/>
      </c>
      <c r="AB850" s="4" t="str">
        <f>IF($V850="","",IF(Z850&lt;36,0,IF(AND(36&lt;=Z850,Z850&lt;71),VLOOKUP($W850,日射量と図３!$E$6:$F$34,2,TRUE),IF(AND(71&lt;=Z850,Z850&lt;107),VLOOKUP($W850,日射量と図３!$E$6:$G$34,3,TRUE),IF(AND(107&lt;=Z850,Z850&lt;143),VLOOKUP($W850,日射量と図３!$E$6:$H$34,4,TRUE),VLOOKUP($W850,日射量と図３!$E$6:$I$34,5,TRUE))))))</f>
        <v/>
      </c>
      <c r="AC850" s="382" t="str">
        <f t="shared" si="168"/>
        <v/>
      </c>
      <c r="AD850" s="382" t="str">
        <f t="shared" si="169"/>
        <v/>
      </c>
    </row>
    <row r="851" spans="11:30" ht="13.5" customHeight="1">
      <c r="K851" s="4">
        <f t="shared" si="162"/>
        <v>7</v>
      </c>
      <c r="L851" s="34">
        <v>43287</v>
      </c>
      <c r="M851" s="4">
        <v>36</v>
      </c>
      <c r="N851" s="4">
        <v>8</v>
      </c>
      <c r="O851" s="31">
        <v>0.29166666666666669</v>
      </c>
      <c r="P851" s="35">
        <v>23.639999999999997</v>
      </c>
      <c r="Q851" s="36">
        <f t="shared" si="163"/>
        <v>12</v>
      </c>
      <c r="R851" s="4">
        <f t="shared" si="164"/>
        <v>0</v>
      </c>
      <c r="S851" s="31">
        <f t="shared" si="158"/>
        <v>0.19538194444444446</v>
      </c>
      <c r="T851" s="31">
        <f t="shared" si="159"/>
        <v>0.79927083333333337</v>
      </c>
      <c r="U851" s="4">
        <f t="shared" si="165"/>
        <v>0</v>
      </c>
      <c r="V851" s="4" t="str">
        <f t="shared" si="166"/>
        <v/>
      </c>
      <c r="W851" s="18" t="str">
        <f>IF(V851="","",VLOOKUP(L851,日射量と図３!$A$4:$C$368,3,TRUE)*238.85/100)</f>
        <v/>
      </c>
      <c r="X851" s="4" t="str">
        <f t="shared" si="167"/>
        <v/>
      </c>
      <c r="Y851" s="4" t="str">
        <f t="shared" si="160"/>
        <v/>
      </c>
      <c r="Z851" s="4" t="str">
        <f t="shared" si="161"/>
        <v/>
      </c>
      <c r="AA851" s="4" t="str">
        <f>IF($V851="","",IF(Y851&lt;36,0,IF(AND(36&lt;=Y851,Y851&lt;71),VLOOKUP($W851,日射量と図３!$E$6:$F$34,2,TRUE),IF(AND(71&lt;=Y851,Y851&lt;107),VLOOKUP($W851,日射量と図３!$E$6:$G$34,3,TRUE),IF(AND(107&lt;=Y851,Y851&lt;143),VLOOKUP($W851,日射量と図３!$E$6:$H$34,4,TRUE),VLOOKUP($W851,日射量と図３!$E$6:$I$34,5,TRUE))))))</f>
        <v/>
      </c>
      <c r="AB851" s="4" t="str">
        <f>IF($V851="","",IF(Z851&lt;36,0,IF(AND(36&lt;=Z851,Z851&lt;71),VLOOKUP($W851,日射量と図３!$E$6:$F$34,2,TRUE),IF(AND(71&lt;=Z851,Z851&lt;107),VLOOKUP($W851,日射量と図３!$E$6:$G$34,3,TRUE),IF(AND(107&lt;=Z851,Z851&lt;143),VLOOKUP($W851,日射量と図３!$E$6:$H$34,4,TRUE),VLOOKUP($W851,日射量と図３!$E$6:$I$34,5,TRUE))))))</f>
        <v/>
      </c>
      <c r="AC851" s="382" t="str">
        <f t="shared" si="168"/>
        <v/>
      </c>
      <c r="AD851" s="382" t="str">
        <f t="shared" si="169"/>
        <v/>
      </c>
    </row>
    <row r="852" spans="11:30" ht="13.5" customHeight="1">
      <c r="K852" s="4">
        <f t="shared" si="162"/>
        <v>7</v>
      </c>
      <c r="L852" s="34">
        <v>43287</v>
      </c>
      <c r="M852" s="4">
        <v>36</v>
      </c>
      <c r="N852" s="4">
        <v>9</v>
      </c>
      <c r="O852" s="31">
        <v>0.33333333333333331</v>
      </c>
      <c r="P852" s="35">
        <v>24.449999999999996</v>
      </c>
      <c r="Q852" s="36">
        <f t="shared" si="163"/>
        <v>12</v>
      </c>
      <c r="R852" s="4">
        <f t="shared" si="164"/>
        <v>0</v>
      </c>
      <c r="S852" s="31">
        <f t="shared" si="158"/>
        <v>0.19538194444444446</v>
      </c>
      <c r="T852" s="31">
        <f t="shared" si="159"/>
        <v>0.79927083333333337</v>
      </c>
      <c r="U852" s="4">
        <f t="shared" si="165"/>
        <v>0</v>
      </c>
      <c r="V852" s="4" t="str">
        <f t="shared" si="166"/>
        <v/>
      </c>
      <c r="W852" s="18" t="str">
        <f>IF(V852="","",VLOOKUP(L852,日射量と図３!$A$4:$C$368,3,TRUE)*238.85/100)</f>
        <v/>
      </c>
      <c r="X852" s="4" t="str">
        <f t="shared" si="167"/>
        <v/>
      </c>
      <c r="Y852" s="4" t="str">
        <f t="shared" si="160"/>
        <v/>
      </c>
      <c r="Z852" s="4" t="str">
        <f t="shared" si="161"/>
        <v/>
      </c>
      <c r="AA852" s="4" t="str">
        <f>IF($V852="","",IF(Y852&lt;36,0,IF(AND(36&lt;=Y852,Y852&lt;71),VLOOKUP($W852,日射量と図３!$E$6:$F$34,2,TRUE),IF(AND(71&lt;=Y852,Y852&lt;107),VLOOKUP($W852,日射量と図３!$E$6:$G$34,3,TRUE),IF(AND(107&lt;=Y852,Y852&lt;143),VLOOKUP($W852,日射量と図３!$E$6:$H$34,4,TRUE),VLOOKUP($W852,日射量と図３!$E$6:$I$34,5,TRUE))))))</f>
        <v/>
      </c>
      <c r="AB852" s="4" t="str">
        <f>IF($V852="","",IF(Z852&lt;36,0,IF(AND(36&lt;=Z852,Z852&lt;71),VLOOKUP($W852,日射量と図３!$E$6:$F$34,2,TRUE),IF(AND(71&lt;=Z852,Z852&lt;107),VLOOKUP($W852,日射量と図３!$E$6:$G$34,3,TRUE),IF(AND(107&lt;=Z852,Z852&lt;143),VLOOKUP($W852,日射量と図３!$E$6:$H$34,4,TRUE),VLOOKUP($W852,日射量と図３!$E$6:$I$34,5,TRUE))))))</f>
        <v/>
      </c>
      <c r="AC852" s="382" t="str">
        <f t="shared" si="168"/>
        <v/>
      </c>
      <c r="AD852" s="382" t="str">
        <f t="shared" si="169"/>
        <v/>
      </c>
    </row>
    <row r="853" spans="11:30" ht="13.5" customHeight="1">
      <c r="K853" s="4">
        <f t="shared" si="162"/>
        <v>7</v>
      </c>
      <c r="L853" s="34">
        <v>43287</v>
      </c>
      <c r="M853" s="4">
        <v>36</v>
      </c>
      <c r="N853" s="4">
        <v>10</v>
      </c>
      <c r="O853" s="31">
        <v>0.375</v>
      </c>
      <c r="P853" s="35">
        <v>25.11</v>
      </c>
      <c r="Q853" s="36">
        <f t="shared" si="163"/>
        <v>12</v>
      </c>
      <c r="R853" s="4">
        <f t="shared" si="164"/>
        <v>0</v>
      </c>
      <c r="S853" s="31">
        <f t="shared" ref="S853:S916" si="170">VLOOKUP(K853,$AF$38:$AH$49,2,TRUE)</f>
        <v>0.19538194444444446</v>
      </c>
      <c r="T853" s="31">
        <f t="shared" ref="T853:T916" si="171">VLOOKUP(K853,$AF$38:$AH$49,3,TRUE)</f>
        <v>0.79927083333333337</v>
      </c>
      <c r="U853" s="4">
        <f t="shared" si="165"/>
        <v>0</v>
      </c>
      <c r="V853" s="4" t="str">
        <f t="shared" si="166"/>
        <v/>
      </c>
      <c r="W853" s="18" t="str">
        <f>IF(V853="","",VLOOKUP(L853,日射量と図３!$A$4:$C$368,3,TRUE)*238.85/100)</f>
        <v/>
      </c>
      <c r="X853" s="4" t="str">
        <f t="shared" si="167"/>
        <v/>
      </c>
      <c r="Y853" s="4" t="str">
        <f t="shared" si="160"/>
        <v/>
      </c>
      <c r="Z853" s="4" t="str">
        <f t="shared" si="161"/>
        <v/>
      </c>
      <c r="AA853" s="4" t="str">
        <f>IF($V853="","",IF(Y853&lt;36,0,IF(AND(36&lt;=Y853,Y853&lt;71),VLOOKUP($W853,日射量と図３!$E$6:$F$34,2,TRUE),IF(AND(71&lt;=Y853,Y853&lt;107),VLOOKUP($W853,日射量と図３!$E$6:$G$34,3,TRUE),IF(AND(107&lt;=Y853,Y853&lt;143),VLOOKUP($W853,日射量と図３!$E$6:$H$34,4,TRUE),VLOOKUP($W853,日射量と図３!$E$6:$I$34,5,TRUE))))))</f>
        <v/>
      </c>
      <c r="AB853" s="4" t="str">
        <f>IF($V853="","",IF(Z853&lt;36,0,IF(AND(36&lt;=Z853,Z853&lt;71),VLOOKUP($W853,日射量と図３!$E$6:$F$34,2,TRUE),IF(AND(71&lt;=Z853,Z853&lt;107),VLOOKUP($W853,日射量と図３!$E$6:$G$34,3,TRUE),IF(AND(107&lt;=Z853,Z853&lt;143),VLOOKUP($W853,日射量と図３!$E$6:$H$34,4,TRUE),VLOOKUP($W853,日射量と図３!$E$6:$I$34,5,TRUE))))))</f>
        <v/>
      </c>
      <c r="AC853" s="382" t="str">
        <f t="shared" si="168"/>
        <v/>
      </c>
      <c r="AD853" s="382" t="str">
        <f t="shared" si="169"/>
        <v/>
      </c>
    </row>
    <row r="854" spans="11:30" ht="13.5" customHeight="1">
      <c r="K854" s="4">
        <f t="shared" si="162"/>
        <v>7</v>
      </c>
      <c r="L854" s="34">
        <v>43287</v>
      </c>
      <c r="M854" s="4">
        <v>36</v>
      </c>
      <c r="N854" s="4">
        <v>11</v>
      </c>
      <c r="O854" s="31">
        <v>0.41666666666666669</v>
      </c>
      <c r="P854" s="35">
        <v>25.97</v>
      </c>
      <c r="Q854" s="36">
        <f t="shared" si="163"/>
        <v>12</v>
      </c>
      <c r="R854" s="4">
        <f t="shared" si="164"/>
        <v>0</v>
      </c>
      <c r="S854" s="31">
        <f t="shared" si="170"/>
        <v>0.19538194444444446</v>
      </c>
      <c r="T854" s="31">
        <f t="shared" si="171"/>
        <v>0.79927083333333337</v>
      </c>
      <c r="U854" s="4">
        <f t="shared" si="165"/>
        <v>0</v>
      </c>
      <c r="V854" s="4" t="str">
        <f t="shared" si="166"/>
        <v/>
      </c>
      <c r="W854" s="18" t="str">
        <f>IF(V854="","",VLOOKUP(L854,日射量と図３!$A$4:$C$368,3,TRUE)*238.85/100)</f>
        <v/>
      </c>
      <c r="X854" s="4" t="str">
        <f t="shared" si="167"/>
        <v/>
      </c>
      <c r="Y854" s="4" t="str">
        <f t="shared" si="160"/>
        <v/>
      </c>
      <c r="Z854" s="4" t="str">
        <f t="shared" si="161"/>
        <v/>
      </c>
      <c r="AA854" s="4" t="str">
        <f>IF($V854="","",IF(Y854&lt;36,0,IF(AND(36&lt;=Y854,Y854&lt;71),VLOOKUP($W854,日射量と図３!$E$6:$F$34,2,TRUE),IF(AND(71&lt;=Y854,Y854&lt;107),VLOOKUP($W854,日射量と図３!$E$6:$G$34,3,TRUE),IF(AND(107&lt;=Y854,Y854&lt;143),VLOOKUP($W854,日射量と図３!$E$6:$H$34,4,TRUE),VLOOKUP($W854,日射量と図３!$E$6:$I$34,5,TRUE))))))</f>
        <v/>
      </c>
      <c r="AB854" s="4" t="str">
        <f>IF($V854="","",IF(Z854&lt;36,0,IF(AND(36&lt;=Z854,Z854&lt;71),VLOOKUP($W854,日射量と図３!$E$6:$F$34,2,TRUE),IF(AND(71&lt;=Z854,Z854&lt;107),VLOOKUP($W854,日射量と図３!$E$6:$G$34,3,TRUE),IF(AND(107&lt;=Z854,Z854&lt;143),VLOOKUP($W854,日射量と図３!$E$6:$H$34,4,TRUE),VLOOKUP($W854,日射量と図３!$E$6:$I$34,5,TRUE))))))</f>
        <v/>
      </c>
      <c r="AC854" s="382" t="str">
        <f t="shared" si="168"/>
        <v/>
      </c>
      <c r="AD854" s="382" t="str">
        <f t="shared" si="169"/>
        <v/>
      </c>
    </row>
    <row r="855" spans="11:30" ht="13.5" customHeight="1">
      <c r="K855" s="4">
        <f t="shared" si="162"/>
        <v>7</v>
      </c>
      <c r="L855" s="34">
        <v>43287</v>
      </c>
      <c r="M855" s="4">
        <v>36</v>
      </c>
      <c r="N855" s="4">
        <v>12</v>
      </c>
      <c r="O855" s="31">
        <v>0.45833333333333331</v>
      </c>
      <c r="P855" s="35">
        <v>26.690000000000005</v>
      </c>
      <c r="Q855" s="36">
        <f t="shared" si="163"/>
        <v>12</v>
      </c>
      <c r="R855" s="4">
        <f t="shared" si="164"/>
        <v>0</v>
      </c>
      <c r="S855" s="31">
        <f t="shared" si="170"/>
        <v>0.19538194444444446</v>
      </c>
      <c r="T855" s="31">
        <f t="shared" si="171"/>
        <v>0.79927083333333337</v>
      </c>
      <c r="U855" s="4">
        <f t="shared" si="165"/>
        <v>0</v>
      </c>
      <c r="V855" s="4" t="str">
        <f t="shared" si="166"/>
        <v/>
      </c>
      <c r="W855" s="18" t="str">
        <f>IF(V855="","",VLOOKUP(L855,日射量と図３!$A$4:$C$368,3,TRUE)*238.85/100)</f>
        <v/>
      </c>
      <c r="X855" s="4" t="str">
        <f t="shared" si="167"/>
        <v/>
      </c>
      <c r="Y855" s="4" t="str">
        <f t="shared" si="160"/>
        <v/>
      </c>
      <c r="Z855" s="4" t="str">
        <f t="shared" si="161"/>
        <v/>
      </c>
      <c r="AA855" s="4" t="str">
        <f>IF($V855="","",IF(Y855&lt;36,0,IF(AND(36&lt;=Y855,Y855&lt;71),VLOOKUP($W855,日射量と図３!$E$6:$F$34,2,TRUE),IF(AND(71&lt;=Y855,Y855&lt;107),VLOOKUP($W855,日射量と図３!$E$6:$G$34,3,TRUE),IF(AND(107&lt;=Y855,Y855&lt;143),VLOOKUP($W855,日射量と図３!$E$6:$H$34,4,TRUE),VLOOKUP($W855,日射量と図３!$E$6:$I$34,5,TRUE))))))</f>
        <v/>
      </c>
      <c r="AB855" s="4" t="str">
        <f>IF($V855="","",IF(Z855&lt;36,0,IF(AND(36&lt;=Z855,Z855&lt;71),VLOOKUP($W855,日射量と図３!$E$6:$F$34,2,TRUE),IF(AND(71&lt;=Z855,Z855&lt;107),VLOOKUP($W855,日射量と図３!$E$6:$G$34,3,TRUE),IF(AND(107&lt;=Z855,Z855&lt;143),VLOOKUP($W855,日射量と図３!$E$6:$H$34,4,TRUE),VLOOKUP($W855,日射量と図３!$E$6:$I$34,5,TRUE))))))</f>
        <v/>
      </c>
      <c r="AC855" s="382" t="str">
        <f t="shared" si="168"/>
        <v/>
      </c>
      <c r="AD855" s="382" t="str">
        <f t="shared" si="169"/>
        <v/>
      </c>
    </row>
    <row r="856" spans="11:30" ht="13.5" customHeight="1">
      <c r="K856" s="4">
        <f t="shared" si="162"/>
        <v>7</v>
      </c>
      <c r="L856" s="34">
        <v>43287</v>
      </c>
      <c r="M856" s="4">
        <v>36</v>
      </c>
      <c r="N856" s="4">
        <v>13</v>
      </c>
      <c r="O856" s="31">
        <v>0.5</v>
      </c>
      <c r="P856" s="35">
        <v>27.330000000000002</v>
      </c>
      <c r="Q856" s="36">
        <f t="shared" si="163"/>
        <v>12</v>
      </c>
      <c r="R856" s="4">
        <f t="shared" si="164"/>
        <v>0</v>
      </c>
      <c r="S856" s="31">
        <f t="shared" si="170"/>
        <v>0.19538194444444446</v>
      </c>
      <c r="T856" s="31">
        <f t="shared" si="171"/>
        <v>0.79927083333333337</v>
      </c>
      <c r="U856" s="4">
        <f t="shared" si="165"/>
        <v>0</v>
      </c>
      <c r="V856" s="4" t="str">
        <f t="shared" si="166"/>
        <v/>
      </c>
      <c r="W856" s="18" t="str">
        <f>IF(V856="","",VLOOKUP(L856,日射量と図３!$A$4:$C$368,3,TRUE)*238.85/100)</f>
        <v/>
      </c>
      <c r="X856" s="4" t="str">
        <f t="shared" si="167"/>
        <v/>
      </c>
      <c r="Y856" s="4" t="str">
        <f t="shared" si="160"/>
        <v/>
      </c>
      <c r="Z856" s="4" t="str">
        <f t="shared" si="161"/>
        <v/>
      </c>
      <c r="AA856" s="4" t="str">
        <f>IF($V856="","",IF(Y856&lt;36,0,IF(AND(36&lt;=Y856,Y856&lt;71),VLOOKUP($W856,日射量と図３!$E$6:$F$34,2,TRUE),IF(AND(71&lt;=Y856,Y856&lt;107),VLOOKUP($W856,日射量と図３!$E$6:$G$34,3,TRUE),IF(AND(107&lt;=Y856,Y856&lt;143),VLOOKUP($W856,日射量と図３!$E$6:$H$34,4,TRUE),VLOOKUP($W856,日射量と図３!$E$6:$I$34,5,TRUE))))))</f>
        <v/>
      </c>
      <c r="AB856" s="4" t="str">
        <f>IF($V856="","",IF(Z856&lt;36,0,IF(AND(36&lt;=Z856,Z856&lt;71),VLOOKUP($W856,日射量と図３!$E$6:$F$34,2,TRUE),IF(AND(71&lt;=Z856,Z856&lt;107),VLOOKUP($W856,日射量と図３!$E$6:$G$34,3,TRUE),IF(AND(107&lt;=Z856,Z856&lt;143),VLOOKUP($W856,日射量と図３!$E$6:$H$34,4,TRUE),VLOOKUP($W856,日射量と図３!$E$6:$I$34,5,TRUE))))))</f>
        <v/>
      </c>
      <c r="AC856" s="382" t="str">
        <f t="shared" si="168"/>
        <v/>
      </c>
      <c r="AD856" s="382" t="str">
        <f t="shared" si="169"/>
        <v/>
      </c>
    </row>
    <row r="857" spans="11:30" ht="13.5" customHeight="1">
      <c r="K857" s="4">
        <f t="shared" si="162"/>
        <v>7</v>
      </c>
      <c r="L857" s="34">
        <v>43287</v>
      </c>
      <c r="M857" s="4">
        <v>36</v>
      </c>
      <c r="N857" s="4">
        <v>14</v>
      </c>
      <c r="O857" s="31">
        <v>0.54166666666666663</v>
      </c>
      <c r="P857" s="35">
        <v>27.360000000000003</v>
      </c>
      <c r="Q857" s="36">
        <f t="shared" si="163"/>
        <v>12</v>
      </c>
      <c r="R857" s="4">
        <f t="shared" si="164"/>
        <v>0</v>
      </c>
      <c r="S857" s="31">
        <f t="shared" si="170"/>
        <v>0.19538194444444446</v>
      </c>
      <c r="T857" s="31">
        <f t="shared" si="171"/>
        <v>0.79927083333333337</v>
      </c>
      <c r="U857" s="4">
        <f t="shared" si="165"/>
        <v>0</v>
      </c>
      <c r="V857" s="4" t="str">
        <f t="shared" si="166"/>
        <v/>
      </c>
      <c r="W857" s="18" t="str">
        <f>IF(V857="","",VLOOKUP(L857,日射量と図３!$A$4:$C$368,3,TRUE)*238.85/100)</f>
        <v/>
      </c>
      <c r="X857" s="4" t="str">
        <f t="shared" si="167"/>
        <v/>
      </c>
      <c r="Y857" s="4" t="str">
        <f t="shared" si="160"/>
        <v/>
      </c>
      <c r="Z857" s="4" t="str">
        <f t="shared" si="161"/>
        <v/>
      </c>
      <c r="AA857" s="4" t="str">
        <f>IF($V857="","",IF(Y857&lt;36,0,IF(AND(36&lt;=Y857,Y857&lt;71),VLOOKUP($W857,日射量と図３!$E$6:$F$34,2,TRUE),IF(AND(71&lt;=Y857,Y857&lt;107),VLOOKUP($W857,日射量と図３!$E$6:$G$34,3,TRUE),IF(AND(107&lt;=Y857,Y857&lt;143),VLOOKUP($W857,日射量と図３!$E$6:$H$34,4,TRUE),VLOOKUP($W857,日射量と図３!$E$6:$I$34,5,TRUE))))))</f>
        <v/>
      </c>
      <c r="AB857" s="4" t="str">
        <f>IF($V857="","",IF(Z857&lt;36,0,IF(AND(36&lt;=Z857,Z857&lt;71),VLOOKUP($W857,日射量と図３!$E$6:$F$34,2,TRUE),IF(AND(71&lt;=Z857,Z857&lt;107),VLOOKUP($W857,日射量と図３!$E$6:$G$34,3,TRUE),IF(AND(107&lt;=Z857,Z857&lt;143),VLOOKUP($W857,日射量と図３!$E$6:$H$34,4,TRUE),VLOOKUP($W857,日射量と図３!$E$6:$I$34,5,TRUE))))))</f>
        <v/>
      </c>
      <c r="AC857" s="382" t="str">
        <f t="shared" si="168"/>
        <v/>
      </c>
      <c r="AD857" s="382" t="str">
        <f t="shared" si="169"/>
        <v/>
      </c>
    </row>
    <row r="858" spans="11:30" ht="13.5" customHeight="1">
      <c r="K858" s="4">
        <f t="shared" si="162"/>
        <v>7</v>
      </c>
      <c r="L858" s="34">
        <v>43287</v>
      </c>
      <c r="M858" s="4">
        <v>36</v>
      </c>
      <c r="N858" s="4">
        <v>15</v>
      </c>
      <c r="O858" s="31">
        <v>0.58333333333333337</v>
      </c>
      <c r="P858" s="35">
        <v>27.96</v>
      </c>
      <c r="Q858" s="36">
        <f t="shared" si="163"/>
        <v>12</v>
      </c>
      <c r="R858" s="4">
        <f t="shared" si="164"/>
        <v>0</v>
      </c>
      <c r="S858" s="31">
        <f t="shared" si="170"/>
        <v>0.19538194444444446</v>
      </c>
      <c r="T858" s="31">
        <f t="shared" si="171"/>
        <v>0.79927083333333337</v>
      </c>
      <c r="U858" s="4">
        <f t="shared" si="165"/>
        <v>0</v>
      </c>
      <c r="V858" s="4" t="str">
        <f t="shared" si="166"/>
        <v/>
      </c>
      <c r="W858" s="18" t="str">
        <f>IF(V858="","",VLOOKUP(L858,日射量と図３!$A$4:$C$368,3,TRUE)*238.85/100)</f>
        <v/>
      </c>
      <c r="X858" s="4" t="str">
        <f t="shared" si="167"/>
        <v/>
      </c>
      <c r="Y858" s="4" t="str">
        <f t="shared" si="160"/>
        <v/>
      </c>
      <c r="Z858" s="4" t="str">
        <f t="shared" si="161"/>
        <v/>
      </c>
      <c r="AA858" s="4" t="str">
        <f>IF($V858="","",IF(Y858&lt;36,0,IF(AND(36&lt;=Y858,Y858&lt;71),VLOOKUP($W858,日射量と図３!$E$6:$F$34,2,TRUE),IF(AND(71&lt;=Y858,Y858&lt;107),VLOOKUP($W858,日射量と図３!$E$6:$G$34,3,TRUE),IF(AND(107&lt;=Y858,Y858&lt;143),VLOOKUP($W858,日射量と図３!$E$6:$H$34,4,TRUE),VLOOKUP($W858,日射量と図３!$E$6:$I$34,5,TRUE))))))</f>
        <v/>
      </c>
      <c r="AB858" s="4" t="str">
        <f>IF($V858="","",IF(Z858&lt;36,0,IF(AND(36&lt;=Z858,Z858&lt;71),VLOOKUP($W858,日射量と図３!$E$6:$F$34,2,TRUE),IF(AND(71&lt;=Z858,Z858&lt;107),VLOOKUP($W858,日射量と図３!$E$6:$G$34,3,TRUE),IF(AND(107&lt;=Z858,Z858&lt;143),VLOOKUP($W858,日射量と図３!$E$6:$H$34,4,TRUE),VLOOKUP($W858,日射量と図３!$E$6:$I$34,5,TRUE))))))</f>
        <v/>
      </c>
      <c r="AC858" s="382" t="str">
        <f t="shared" si="168"/>
        <v/>
      </c>
      <c r="AD858" s="382" t="str">
        <f t="shared" si="169"/>
        <v/>
      </c>
    </row>
    <row r="859" spans="11:30" ht="13.5" customHeight="1">
      <c r="K859" s="4">
        <f t="shared" si="162"/>
        <v>7</v>
      </c>
      <c r="L859" s="34">
        <v>43287</v>
      </c>
      <c r="M859" s="4">
        <v>36</v>
      </c>
      <c r="N859" s="4">
        <v>16</v>
      </c>
      <c r="O859" s="31">
        <v>0.625</v>
      </c>
      <c r="P859" s="35">
        <v>27.809999999999995</v>
      </c>
      <c r="Q859" s="36">
        <f t="shared" si="163"/>
        <v>16</v>
      </c>
      <c r="R859" s="4">
        <f t="shared" si="164"/>
        <v>0</v>
      </c>
      <c r="S859" s="31">
        <f t="shared" si="170"/>
        <v>0.19538194444444446</v>
      </c>
      <c r="T859" s="31">
        <f t="shared" si="171"/>
        <v>0.79927083333333337</v>
      </c>
      <c r="U859" s="4">
        <f t="shared" si="165"/>
        <v>0</v>
      </c>
      <c r="V859" s="4" t="str">
        <f t="shared" si="166"/>
        <v/>
      </c>
      <c r="W859" s="18" t="str">
        <f>IF(V859="","",VLOOKUP(L859,日射量と図３!$A$4:$C$368,3,TRUE)*238.85/100)</f>
        <v/>
      </c>
      <c r="X859" s="4" t="str">
        <f t="shared" si="167"/>
        <v/>
      </c>
      <c r="Y859" s="4" t="str">
        <f t="shared" si="160"/>
        <v/>
      </c>
      <c r="Z859" s="4" t="str">
        <f t="shared" si="161"/>
        <v/>
      </c>
      <c r="AA859" s="4" t="str">
        <f>IF($V859="","",IF(Y859&lt;36,0,IF(AND(36&lt;=Y859,Y859&lt;71),VLOOKUP($W859,日射量と図３!$E$6:$F$34,2,TRUE),IF(AND(71&lt;=Y859,Y859&lt;107),VLOOKUP($W859,日射量と図３!$E$6:$G$34,3,TRUE),IF(AND(107&lt;=Y859,Y859&lt;143),VLOOKUP($W859,日射量と図３!$E$6:$H$34,4,TRUE),VLOOKUP($W859,日射量と図３!$E$6:$I$34,5,TRUE))))))</f>
        <v/>
      </c>
      <c r="AB859" s="4" t="str">
        <f>IF($V859="","",IF(Z859&lt;36,0,IF(AND(36&lt;=Z859,Z859&lt;71),VLOOKUP($W859,日射量と図３!$E$6:$F$34,2,TRUE),IF(AND(71&lt;=Z859,Z859&lt;107),VLOOKUP($W859,日射量と図３!$E$6:$G$34,3,TRUE),IF(AND(107&lt;=Z859,Z859&lt;143),VLOOKUP($W859,日射量と図３!$E$6:$H$34,4,TRUE),VLOOKUP($W859,日射量と図３!$E$6:$I$34,5,TRUE))))))</f>
        <v/>
      </c>
      <c r="AC859" s="382" t="str">
        <f t="shared" si="168"/>
        <v/>
      </c>
      <c r="AD859" s="382" t="str">
        <f t="shared" si="169"/>
        <v/>
      </c>
    </row>
    <row r="860" spans="11:30" ht="13.5" customHeight="1">
      <c r="K860" s="4">
        <f t="shared" si="162"/>
        <v>7</v>
      </c>
      <c r="L860" s="34">
        <v>43287</v>
      </c>
      <c r="M860" s="4">
        <v>36</v>
      </c>
      <c r="N860" s="4">
        <v>17</v>
      </c>
      <c r="O860" s="31">
        <v>0.66666666666666663</v>
      </c>
      <c r="P860" s="35">
        <v>27.689999999999998</v>
      </c>
      <c r="Q860" s="36">
        <f t="shared" si="163"/>
        <v>16</v>
      </c>
      <c r="R860" s="4">
        <f t="shared" si="164"/>
        <v>0</v>
      </c>
      <c r="S860" s="31">
        <f t="shared" si="170"/>
        <v>0.19538194444444446</v>
      </c>
      <c r="T860" s="31">
        <f t="shared" si="171"/>
        <v>0.79927083333333337</v>
      </c>
      <c r="U860" s="4">
        <f t="shared" si="165"/>
        <v>0</v>
      </c>
      <c r="V860" s="4" t="str">
        <f t="shared" si="166"/>
        <v/>
      </c>
      <c r="W860" s="18" t="str">
        <f>IF(V860="","",VLOOKUP(L860,日射量と図３!$A$4:$C$368,3,TRUE)*238.85/100)</f>
        <v/>
      </c>
      <c r="X860" s="4" t="str">
        <f t="shared" si="167"/>
        <v/>
      </c>
      <c r="Y860" s="4" t="str">
        <f t="shared" si="160"/>
        <v/>
      </c>
      <c r="Z860" s="4" t="str">
        <f t="shared" si="161"/>
        <v/>
      </c>
      <c r="AA860" s="4" t="str">
        <f>IF($V860="","",IF(Y860&lt;36,0,IF(AND(36&lt;=Y860,Y860&lt;71),VLOOKUP($W860,日射量と図３!$E$6:$F$34,2,TRUE),IF(AND(71&lt;=Y860,Y860&lt;107),VLOOKUP($W860,日射量と図３!$E$6:$G$34,3,TRUE),IF(AND(107&lt;=Y860,Y860&lt;143),VLOOKUP($W860,日射量と図３!$E$6:$H$34,4,TRUE),VLOOKUP($W860,日射量と図３!$E$6:$I$34,5,TRUE))))))</f>
        <v/>
      </c>
      <c r="AB860" s="4" t="str">
        <f>IF($V860="","",IF(Z860&lt;36,0,IF(AND(36&lt;=Z860,Z860&lt;71),VLOOKUP($W860,日射量と図３!$E$6:$F$34,2,TRUE),IF(AND(71&lt;=Z860,Z860&lt;107),VLOOKUP($W860,日射量と図３!$E$6:$G$34,3,TRUE),IF(AND(107&lt;=Z860,Z860&lt;143),VLOOKUP($W860,日射量と図３!$E$6:$H$34,4,TRUE),VLOOKUP($W860,日射量と図３!$E$6:$I$34,5,TRUE))))))</f>
        <v/>
      </c>
      <c r="AC860" s="382" t="str">
        <f t="shared" si="168"/>
        <v/>
      </c>
      <c r="AD860" s="382" t="str">
        <f t="shared" si="169"/>
        <v/>
      </c>
    </row>
    <row r="861" spans="11:30" ht="13.5" customHeight="1">
      <c r="K861" s="4">
        <f t="shared" si="162"/>
        <v>7</v>
      </c>
      <c r="L861" s="34">
        <v>43287</v>
      </c>
      <c r="M861" s="4">
        <v>36</v>
      </c>
      <c r="N861" s="4">
        <v>18</v>
      </c>
      <c r="O861" s="31">
        <v>0.70833333333333337</v>
      </c>
      <c r="P861" s="35">
        <v>27.2</v>
      </c>
      <c r="Q861" s="36">
        <f t="shared" si="163"/>
        <v>16</v>
      </c>
      <c r="R861" s="4">
        <f t="shared" si="164"/>
        <v>0</v>
      </c>
      <c r="S861" s="31">
        <f t="shared" si="170"/>
        <v>0.19538194444444446</v>
      </c>
      <c r="T861" s="31">
        <f t="shared" si="171"/>
        <v>0.79927083333333337</v>
      </c>
      <c r="U861" s="4">
        <f t="shared" si="165"/>
        <v>0</v>
      </c>
      <c r="V861" s="4" t="str">
        <f t="shared" si="166"/>
        <v/>
      </c>
      <c r="W861" s="18" t="str">
        <f>IF(V861="","",VLOOKUP(L861,日射量と図３!$A$4:$C$368,3,TRUE)*238.85/100)</f>
        <v/>
      </c>
      <c r="X861" s="4" t="str">
        <f t="shared" si="167"/>
        <v/>
      </c>
      <c r="Y861" s="4" t="str">
        <f t="shared" si="160"/>
        <v/>
      </c>
      <c r="Z861" s="4" t="str">
        <f t="shared" si="161"/>
        <v/>
      </c>
      <c r="AA861" s="4" t="str">
        <f>IF($V861="","",IF(Y861&lt;36,0,IF(AND(36&lt;=Y861,Y861&lt;71),VLOOKUP($W861,日射量と図３!$E$6:$F$34,2,TRUE),IF(AND(71&lt;=Y861,Y861&lt;107),VLOOKUP($W861,日射量と図３!$E$6:$G$34,3,TRUE),IF(AND(107&lt;=Y861,Y861&lt;143),VLOOKUP($W861,日射量と図３!$E$6:$H$34,4,TRUE),VLOOKUP($W861,日射量と図３!$E$6:$I$34,5,TRUE))))))</f>
        <v/>
      </c>
      <c r="AB861" s="4" t="str">
        <f>IF($V861="","",IF(Z861&lt;36,0,IF(AND(36&lt;=Z861,Z861&lt;71),VLOOKUP($W861,日射量と図３!$E$6:$F$34,2,TRUE),IF(AND(71&lt;=Z861,Z861&lt;107),VLOOKUP($W861,日射量と図３!$E$6:$G$34,3,TRUE),IF(AND(107&lt;=Z861,Z861&lt;143),VLOOKUP($W861,日射量と図３!$E$6:$H$34,4,TRUE),VLOOKUP($W861,日射量と図３!$E$6:$I$34,5,TRUE))))))</f>
        <v/>
      </c>
      <c r="AC861" s="382" t="str">
        <f t="shared" si="168"/>
        <v/>
      </c>
      <c r="AD861" s="382" t="str">
        <f t="shared" si="169"/>
        <v/>
      </c>
    </row>
    <row r="862" spans="11:30" ht="13.5" customHeight="1">
      <c r="K862" s="4">
        <f t="shared" si="162"/>
        <v>7</v>
      </c>
      <c r="L862" s="34">
        <v>43287</v>
      </c>
      <c r="M862" s="4">
        <v>36</v>
      </c>
      <c r="N862" s="4">
        <v>19</v>
      </c>
      <c r="O862" s="31">
        <v>0.75</v>
      </c>
      <c r="P862" s="35">
        <v>26.560000000000002</v>
      </c>
      <c r="Q862" s="36">
        <f t="shared" si="163"/>
        <v>16</v>
      </c>
      <c r="R862" s="4">
        <f t="shared" si="164"/>
        <v>0</v>
      </c>
      <c r="S862" s="31">
        <f t="shared" si="170"/>
        <v>0.19538194444444446</v>
      </c>
      <c r="T862" s="31">
        <f t="shared" si="171"/>
        <v>0.79927083333333337</v>
      </c>
      <c r="U862" s="4">
        <f t="shared" si="165"/>
        <v>0</v>
      </c>
      <c r="V862" s="4" t="str">
        <f t="shared" si="166"/>
        <v/>
      </c>
      <c r="W862" s="18" t="str">
        <f>IF(V862="","",VLOOKUP(L862,日射量と図３!$A$4:$C$368,3,TRUE)*238.85/100)</f>
        <v/>
      </c>
      <c r="X862" s="4" t="str">
        <f t="shared" si="167"/>
        <v/>
      </c>
      <c r="Y862" s="4" t="str">
        <f t="shared" si="160"/>
        <v/>
      </c>
      <c r="Z862" s="4" t="str">
        <f t="shared" si="161"/>
        <v/>
      </c>
      <c r="AA862" s="4" t="str">
        <f>IF($V862="","",IF(Y862&lt;36,0,IF(AND(36&lt;=Y862,Y862&lt;71),VLOOKUP($W862,日射量と図３!$E$6:$F$34,2,TRUE),IF(AND(71&lt;=Y862,Y862&lt;107),VLOOKUP($W862,日射量と図３!$E$6:$G$34,3,TRUE),IF(AND(107&lt;=Y862,Y862&lt;143),VLOOKUP($W862,日射量と図３!$E$6:$H$34,4,TRUE),VLOOKUP($W862,日射量と図３!$E$6:$I$34,5,TRUE))))))</f>
        <v/>
      </c>
      <c r="AB862" s="4" t="str">
        <f>IF($V862="","",IF(Z862&lt;36,0,IF(AND(36&lt;=Z862,Z862&lt;71),VLOOKUP($W862,日射量と図３!$E$6:$F$34,2,TRUE),IF(AND(71&lt;=Z862,Z862&lt;107),VLOOKUP($W862,日射量と図３!$E$6:$G$34,3,TRUE),IF(AND(107&lt;=Z862,Z862&lt;143),VLOOKUP($W862,日射量と図３!$E$6:$H$34,4,TRUE),VLOOKUP($W862,日射量と図３!$E$6:$I$34,5,TRUE))))))</f>
        <v/>
      </c>
      <c r="AC862" s="382" t="str">
        <f t="shared" si="168"/>
        <v/>
      </c>
      <c r="AD862" s="382" t="str">
        <f t="shared" si="169"/>
        <v/>
      </c>
    </row>
    <row r="863" spans="11:30" ht="13.5" customHeight="1">
      <c r="K863" s="4">
        <f t="shared" si="162"/>
        <v>7</v>
      </c>
      <c r="L863" s="34">
        <v>43287</v>
      </c>
      <c r="M863" s="4">
        <v>36</v>
      </c>
      <c r="N863" s="4">
        <v>20</v>
      </c>
      <c r="O863" s="31">
        <v>0.79166666666666663</v>
      </c>
      <c r="P863" s="35">
        <v>25.820000000000004</v>
      </c>
      <c r="Q863" s="36">
        <f t="shared" si="163"/>
        <v>16</v>
      </c>
      <c r="R863" s="4">
        <f t="shared" si="164"/>
        <v>0</v>
      </c>
      <c r="S863" s="31">
        <f t="shared" si="170"/>
        <v>0.19538194444444446</v>
      </c>
      <c r="T863" s="31">
        <f t="shared" si="171"/>
        <v>0.79927083333333337</v>
      </c>
      <c r="U863" s="4">
        <f t="shared" si="165"/>
        <v>0</v>
      </c>
      <c r="V863" s="4" t="str">
        <f t="shared" si="166"/>
        <v/>
      </c>
      <c r="W863" s="18" t="str">
        <f>IF(V863="","",VLOOKUP(L863,日射量と図３!$A$4:$C$368,3,TRUE)*238.85/100)</f>
        <v/>
      </c>
      <c r="X863" s="4" t="str">
        <f t="shared" si="167"/>
        <v/>
      </c>
      <c r="Y863" s="4" t="str">
        <f t="shared" ref="Y863:Y926" si="172">IF(V863="","",$AH$30*V863/(($AG$18/$AH$18)*X863))</f>
        <v/>
      </c>
      <c r="Z863" s="4" t="str">
        <f t="shared" ref="Z863:Z926" si="173">IF(V863="","",$AH$30*V863/(($AG$19/$AH$19)*X863))</f>
        <v/>
      </c>
      <c r="AA863" s="4" t="str">
        <f>IF($V863="","",IF(Y863&lt;36,0,IF(AND(36&lt;=Y863,Y863&lt;71),VLOOKUP($W863,日射量と図３!$E$6:$F$34,2,TRUE),IF(AND(71&lt;=Y863,Y863&lt;107),VLOOKUP($W863,日射量と図３!$E$6:$G$34,3,TRUE),IF(AND(107&lt;=Y863,Y863&lt;143),VLOOKUP($W863,日射量と図３!$E$6:$H$34,4,TRUE),VLOOKUP($W863,日射量と図３!$E$6:$I$34,5,TRUE))))))</f>
        <v/>
      </c>
      <c r="AB863" s="4" t="str">
        <f>IF($V863="","",IF(Z863&lt;36,0,IF(AND(36&lt;=Z863,Z863&lt;71),VLOOKUP($W863,日射量と図３!$E$6:$F$34,2,TRUE),IF(AND(71&lt;=Z863,Z863&lt;107),VLOOKUP($W863,日射量と図３!$E$6:$G$34,3,TRUE),IF(AND(107&lt;=Z863,Z863&lt;143),VLOOKUP($W863,日射量と図３!$E$6:$H$34,4,TRUE),VLOOKUP($W863,日射量と図３!$E$6:$I$34,5,TRUE))))))</f>
        <v/>
      </c>
      <c r="AC863" s="382" t="str">
        <f t="shared" si="168"/>
        <v/>
      </c>
      <c r="AD863" s="382" t="str">
        <f t="shared" si="169"/>
        <v/>
      </c>
    </row>
    <row r="864" spans="11:30" ht="13.5" customHeight="1">
      <c r="K864" s="4">
        <f t="shared" si="162"/>
        <v>7</v>
      </c>
      <c r="L864" s="34">
        <v>43287</v>
      </c>
      <c r="M864" s="4">
        <v>36</v>
      </c>
      <c r="N864" s="4">
        <v>21</v>
      </c>
      <c r="O864" s="31">
        <v>0.83333333333333337</v>
      </c>
      <c r="P864" s="35">
        <v>25.169999999999998</v>
      </c>
      <c r="Q864" s="36">
        <f t="shared" si="163"/>
        <v>16</v>
      </c>
      <c r="R864" s="4">
        <f t="shared" si="164"/>
        <v>0</v>
      </c>
      <c r="S864" s="31">
        <f t="shared" si="170"/>
        <v>0.19538194444444446</v>
      </c>
      <c r="T864" s="31">
        <f t="shared" si="171"/>
        <v>0.79927083333333337</v>
      </c>
      <c r="U864" s="4">
        <f t="shared" si="165"/>
        <v>0</v>
      </c>
      <c r="V864" s="4" t="str">
        <f t="shared" si="166"/>
        <v/>
      </c>
      <c r="W864" s="18" t="str">
        <f>IF(V864="","",VLOOKUP(L864,日射量と図３!$A$4:$C$368,3,TRUE)*238.85/100)</f>
        <v/>
      </c>
      <c r="X864" s="4" t="str">
        <f t="shared" si="167"/>
        <v/>
      </c>
      <c r="Y864" s="4" t="str">
        <f t="shared" si="172"/>
        <v/>
      </c>
      <c r="Z864" s="4" t="str">
        <f t="shared" si="173"/>
        <v/>
      </c>
      <c r="AA864" s="4" t="str">
        <f>IF($V864="","",IF(Y864&lt;36,0,IF(AND(36&lt;=Y864,Y864&lt;71),VLOOKUP($W864,日射量と図３!$E$6:$F$34,2,TRUE),IF(AND(71&lt;=Y864,Y864&lt;107),VLOOKUP($W864,日射量と図３!$E$6:$G$34,3,TRUE),IF(AND(107&lt;=Y864,Y864&lt;143),VLOOKUP($W864,日射量と図３!$E$6:$H$34,4,TRUE),VLOOKUP($W864,日射量と図３!$E$6:$I$34,5,TRUE))))))</f>
        <v/>
      </c>
      <c r="AB864" s="4" t="str">
        <f>IF($V864="","",IF(Z864&lt;36,0,IF(AND(36&lt;=Z864,Z864&lt;71),VLOOKUP($W864,日射量と図３!$E$6:$F$34,2,TRUE),IF(AND(71&lt;=Z864,Z864&lt;107),VLOOKUP($W864,日射量と図３!$E$6:$G$34,3,TRUE),IF(AND(107&lt;=Z864,Z864&lt;143),VLOOKUP($W864,日射量と図３!$E$6:$H$34,4,TRUE),VLOOKUP($W864,日射量と図３!$E$6:$I$34,5,TRUE))))))</f>
        <v/>
      </c>
      <c r="AC864" s="382" t="str">
        <f t="shared" si="168"/>
        <v/>
      </c>
      <c r="AD864" s="382" t="str">
        <f t="shared" si="169"/>
        <v/>
      </c>
    </row>
    <row r="865" spans="11:30" ht="13.5" customHeight="1">
      <c r="K865" s="4">
        <f t="shared" si="162"/>
        <v>7</v>
      </c>
      <c r="L865" s="34">
        <v>43287</v>
      </c>
      <c r="M865" s="4">
        <v>36</v>
      </c>
      <c r="N865" s="4">
        <v>22</v>
      </c>
      <c r="O865" s="31">
        <v>0.875</v>
      </c>
      <c r="P865" s="35">
        <v>24.98</v>
      </c>
      <c r="Q865" s="36">
        <f t="shared" si="163"/>
        <v>16</v>
      </c>
      <c r="R865" s="4">
        <f t="shared" si="164"/>
        <v>0</v>
      </c>
      <c r="S865" s="31">
        <f t="shared" si="170"/>
        <v>0.19538194444444446</v>
      </c>
      <c r="T865" s="31">
        <f t="shared" si="171"/>
        <v>0.79927083333333337</v>
      </c>
      <c r="U865" s="4">
        <f t="shared" si="165"/>
        <v>0</v>
      </c>
      <c r="V865" s="4" t="str">
        <f t="shared" si="166"/>
        <v/>
      </c>
      <c r="W865" s="18" t="str">
        <f>IF(V865="","",VLOOKUP(L865,日射量と図３!$A$4:$C$368,3,TRUE)*238.85/100)</f>
        <v/>
      </c>
      <c r="X865" s="4" t="str">
        <f t="shared" si="167"/>
        <v/>
      </c>
      <c r="Y865" s="4" t="str">
        <f t="shared" si="172"/>
        <v/>
      </c>
      <c r="Z865" s="4" t="str">
        <f t="shared" si="173"/>
        <v/>
      </c>
      <c r="AA865" s="4" t="str">
        <f>IF($V865="","",IF(Y865&lt;36,0,IF(AND(36&lt;=Y865,Y865&lt;71),VLOOKUP($W865,日射量と図３!$E$6:$F$34,2,TRUE),IF(AND(71&lt;=Y865,Y865&lt;107),VLOOKUP($W865,日射量と図３!$E$6:$G$34,3,TRUE),IF(AND(107&lt;=Y865,Y865&lt;143),VLOOKUP($W865,日射量と図３!$E$6:$H$34,4,TRUE),VLOOKUP($W865,日射量と図３!$E$6:$I$34,5,TRUE))))))</f>
        <v/>
      </c>
      <c r="AB865" s="4" t="str">
        <f>IF($V865="","",IF(Z865&lt;36,0,IF(AND(36&lt;=Z865,Z865&lt;71),VLOOKUP($W865,日射量と図３!$E$6:$F$34,2,TRUE),IF(AND(71&lt;=Z865,Z865&lt;107),VLOOKUP($W865,日射量と図３!$E$6:$G$34,3,TRUE),IF(AND(107&lt;=Z865,Z865&lt;143),VLOOKUP($W865,日射量と図３!$E$6:$H$34,4,TRUE),VLOOKUP($W865,日射量と図３!$E$6:$I$34,5,TRUE))))))</f>
        <v/>
      </c>
      <c r="AC865" s="382" t="str">
        <f t="shared" si="168"/>
        <v/>
      </c>
      <c r="AD865" s="382" t="str">
        <f t="shared" si="169"/>
        <v/>
      </c>
    </row>
    <row r="866" spans="11:30" ht="13.5" customHeight="1">
      <c r="K866" s="4">
        <f t="shared" si="162"/>
        <v>7</v>
      </c>
      <c r="L866" s="34">
        <v>43287</v>
      </c>
      <c r="M866" s="4">
        <v>36</v>
      </c>
      <c r="N866" s="4">
        <v>23</v>
      </c>
      <c r="O866" s="31">
        <v>0.91666666666666663</v>
      </c>
      <c r="P866" s="35">
        <v>24.57</v>
      </c>
      <c r="Q866" s="36">
        <f t="shared" si="163"/>
        <v>13</v>
      </c>
      <c r="R866" s="4">
        <f t="shared" si="164"/>
        <v>0</v>
      </c>
      <c r="S866" s="31">
        <f t="shared" si="170"/>
        <v>0.19538194444444446</v>
      </c>
      <c r="T866" s="31">
        <f t="shared" si="171"/>
        <v>0.79927083333333337</v>
      </c>
      <c r="U866" s="4">
        <f t="shared" si="165"/>
        <v>0</v>
      </c>
      <c r="V866" s="4" t="str">
        <f t="shared" si="166"/>
        <v/>
      </c>
      <c r="W866" s="18" t="str">
        <f>IF(V866="","",VLOOKUP(L866,日射量と図３!$A$4:$C$368,3,TRUE)*238.85/100)</f>
        <v/>
      </c>
      <c r="X866" s="4" t="str">
        <f t="shared" si="167"/>
        <v/>
      </c>
      <c r="Y866" s="4" t="str">
        <f t="shared" si="172"/>
        <v/>
      </c>
      <c r="Z866" s="4" t="str">
        <f t="shared" si="173"/>
        <v/>
      </c>
      <c r="AA866" s="4" t="str">
        <f>IF($V866="","",IF(Y866&lt;36,0,IF(AND(36&lt;=Y866,Y866&lt;71),VLOOKUP($W866,日射量と図３!$E$6:$F$34,2,TRUE),IF(AND(71&lt;=Y866,Y866&lt;107),VLOOKUP($W866,日射量と図３!$E$6:$G$34,3,TRUE),IF(AND(107&lt;=Y866,Y866&lt;143),VLOOKUP($W866,日射量と図３!$E$6:$H$34,4,TRUE),VLOOKUP($W866,日射量と図３!$E$6:$I$34,5,TRUE))))))</f>
        <v/>
      </c>
      <c r="AB866" s="4" t="str">
        <f>IF($V866="","",IF(Z866&lt;36,0,IF(AND(36&lt;=Z866,Z866&lt;71),VLOOKUP($W866,日射量と図３!$E$6:$F$34,2,TRUE),IF(AND(71&lt;=Z866,Z866&lt;107),VLOOKUP($W866,日射量と図３!$E$6:$G$34,3,TRUE),IF(AND(107&lt;=Z866,Z866&lt;143),VLOOKUP($W866,日射量と図３!$E$6:$H$34,4,TRUE),VLOOKUP($W866,日射量と図３!$E$6:$I$34,5,TRUE))))))</f>
        <v/>
      </c>
      <c r="AC866" s="382" t="str">
        <f t="shared" si="168"/>
        <v/>
      </c>
      <c r="AD866" s="382" t="str">
        <f t="shared" si="169"/>
        <v/>
      </c>
    </row>
    <row r="867" spans="11:30" ht="13.5" customHeight="1">
      <c r="K867" s="4">
        <f t="shared" si="162"/>
        <v>7</v>
      </c>
      <c r="L867" s="34">
        <v>43287</v>
      </c>
      <c r="M867" s="4">
        <v>36</v>
      </c>
      <c r="N867" s="4">
        <v>24</v>
      </c>
      <c r="O867" s="31">
        <v>0.95833333333333337</v>
      </c>
      <c r="P867" s="35">
        <v>24.29</v>
      </c>
      <c r="Q867" s="36">
        <f t="shared" si="163"/>
        <v>13</v>
      </c>
      <c r="R867" s="4">
        <f t="shared" si="164"/>
        <v>0</v>
      </c>
      <c r="S867" s="31">
        <f t="shared" si="170"/>
        <v>0.19538194444444446</v>
      </c>
      <c r="T867" s="31">
        <f t="shared" si="171"/>
        <v>0.79927083333333337</v>
      </c>
      <c r="U867" s="4">
        <f t="shared" si="165"/>
        <v>0</v>
      </c>
      <c r="V867" s="4" t="str">
        <f t="shared" si="166"/>
        <v/>
      </c>
      <c r="W867" s="18" t="str">
        <f>IF(V867="","",VLOOKUP(L867,日射量と図３!$A$4:$C$368,3,TRUE)*238.85/100)</f>
        <v/>
      </c>
      <c r="X867" s="4" t="str">
        <f t="shared" si="167"/>
        <v/>
      </c>
      <c r="Y867" s="4" t="str">
        <f t="shared" si="172"/>
        <v/>
      </c>
      <c r="Z867" s="4" t="str">
        <f t="shared" si="173"/>
        <v/>
      </c>
      <c r="AA867" s="4" t="str">
        <f>IF($V867="","",IF(Y867&lt;36,0,IF(AND(36&lt;=Y867,Y867&lt;71),VLOOKUP($W867,日射量と図３!$E$6:$F$34,2,TRUE),IF(AND(71&lt;=Y867,Y867&lt;107),VLOOKUP($W867,日射量と図３!$E$6:$G$34,3,TRUE),IF(AND(107&lt;=Y867,Y867&lt;143),VLOOKUP($W867,日射量と図３!$E$6:$H$34,4,TRUE),VLOOKUP($W867,日射量と図３!$E$6:$I$34,5,TRUE))))))</f>
        <v/>
      </c>
      <c r="AB867" s="4" t="str">
        <f>IF($V867="","",IF(Z867&lt;36,0,IF(AND(36&lt;=Z867,Z867&lt;71),VLOOKUP($W867,日射量と図３!$E$6:$F$34,2,TRUE),IF(AND(71&lt;=Z867,Z867&lt;107),VLOOKUP($W867,日射量と図３!$E$6:$G$34,3,TRUE),IF(AND(107&lt;=Z867,Z867&lt;143),VLOOKUP($W867,日射量と図３!$E$6:$H$34,4,TRUE),VLOOKUP($W867,日射量と図３!$E$6:$I$34,5,TRUE))))))</f>
        <v/>
      </c>
      <c r="AC867" s="382" t="str">
        <f t="shared" si="168"/>
        <v/>
      </c>
      <c r="AD867" s="382" t="str">
        <f t="shared" si="169"/>
        <v/>
      </c>
    </row>
    <row r="868" spans="11:30" ht="13.5" customHeight="1">
      <c r="K868" s="4">
        <f t="shared" si="162"/>
        <v>7</v>
      </c>
      <c r="L868" s="34">
        <v>43288</v>
      </c>
      <c r="M868" s="4">
        <v>37</v>
      </c>
      <c r="N868" s="4">
        <v>1</v>
      </c>
      <c r="O868" s="31">
        <v>0</v>
      </c>
      <c r="P868" s="35">
        <v>24.18</v>
      </c>
      <c r="Q868" s="36">
        <f t="shared" si="163"/>
        <v>13</v>
      </c>
      <c r="R868" s="4">
        <f t="shared" si="164"/>
        <v>0</v>
      </c>
      <c r="S868" s="31">
        <f t="shared" si="170"/>
        <v>0.19538194444444446</v>
      </c>
      <c r="T868" s="31">
        <f t="shared" si="171"/>
        <v>0.79927083333333337</v>
      </c>
      <c r="U868" s="4">
        <f t="shared" si="165"/>
        <v>0</v>
      </c>
      <c r="V868" s="4">
        <f t="shared" si="166"/>
        <v>0</v>
      </c>
      <c r="W868" s="18">
        <f>IF(V868="","",VLOOKUP(L868,日射量と図３!$A$4:$C$368,3,TRUE)*238.85/100)</f>
        <v>35.827500000000001</v>
      </c>
      <c r="X868" s="4">
        <f t="shared" si="167"/>
        <v>14</v>
      </c>
      <c r="Y868" s="4">
        <f t="shared" si="172"/>
        <v>0</v>
      </c>
      <c r="Z868" s="4">
        <f t="shared" si="173"/>
        <v>0</v>
      </c>
      <c r="AA868" s="4">
        <f>IF($V868="","",IF(Y868&lt;36,0,IF(AND(36&lt;=Y868,Y868&lt;71),VLOOKUP($W868,日射量と図３!$E$6:$F$34,2,TRUE),IF(AND(71&lt;=Y868,Y868&lt;107),VLOOKUP($W868,日射量と図３!$E$6:$G$34,3,TRUE),IF(AND(107&lt;=Y868,Y868&lt;143),VLOOKUP($W868,日射量と図３!$E$6:$H$34,4,TRUE),VLOOKUP($W868,日射量と図３!$E$6:$I$34,5,TRUE))))))</f>
        <v>0</v>
      </c>
      <c r="AB868" s="4">
        <f>IF($V868="","",IF(Z868&lt;36,0,IF(AND(36&lt;=Z868,Z868&lt;71),VLOOKUP($W868,日射量と図３!$E$6:$F$34,2,TRUE),IF(AND(71&lt;=Z868,Z868&lt;107),VLOOKUP($W868,日射量と図３!$E$6:$G$34,3,TRUE),IF(AND(107&lt;=Z868,Z868&lt;143),VLOOKUP($W868,日射量と図３!$E$6:$H$34,4,TRUE),VLOOKUP($W868,日射量と図３!$E$6:$I$34,5,TRUE))))))</f>
        <v>0</v>
      </c>
      <c r="AC868" s="382">
        <f t="shared" si="168"/>
        <v>0</v>
      </c>
      <c r="AD868" s="382">
        <f t="shared" si="169"/>
        <v>0</v>
      </c>
    </row>
    <row r="869" spans="11:30" ht="13.5" customHeight="1">
      <c r="K869" s="4">
        <f t="shared" si="162"/>
        <v>7</v>
      </c>
      <c r="L869" s="34">
        <v>43288</v>
      </c>
      <c r="M869" s="4">
        <v>37</v>
      </c>
      <c r="N869" s="4">
        <v>2</v>
      </c>
      <c r="O869" s="31">
        <v>4.1666666666666664E-2</v>
      </c>
      <c r="P869" s="35">
        <v>24.01</v>
      </c>
      <c r="Q869" s="36">
        <f t="shared" si="163"/>
        <v>13</v>
      </c>
      <c r="R869" s="4">
        <f t="shared" si="164"/>
        <v>0</v>
      </c>
      <c r="S869" s="31">
        <f t="shared" si="170"/>
        <v>0.19538194444444446</v>
      </c>
      <c r="T869" s="31">
        <f t="shared" si="171"/>
        <v>0.79927083333333337</v>
      </c>
      <c r="U869" s="4">
        <f t="shared" si="165"/>
        <v>0</v>
      </c>
      <c r="V869" s="4" t="str">
        <f t="shared" si="166"/>
        <v/>
      </c>
      <c r="W869" s="18" t="str">
        <f>IF(V869="","",VLOOKUP(L869,日射量と図３!$A$4:$C$368,3,TRUE)*238.85/100)</f>
        <v/>
      </c>
      <c r="X869" s="4" t="str">
        <f t="shared" si="167"/>
        <v/>
      </c>
      <c r="Y869" s="4" t="str">
        <f t="shared" si="172"/>
        <v/>
      </c>
      <c r="Z869" s="4" t="str">
        <f t="shared" si="173"/>
        <v/>
      </c>
      <c r="AA869" s="4" t="str">
        <f>IF($V869="","",IF(Y869&lt;36,0,IF(AND(36&lt;=Y869,Y869&lt;71),VLOOKUP($W869,日射量と図３!$E$6:$F$34,2,TRUE),IF(AND(71&lt;=Y869,Y869&lt;107),VLOOKUP($W869,日射量と図３!$E$6:$G$34,3,TRUE),IF(AND(107&lt;=Y869,Y869&lt;143),VLOOKUP($W869,日射量と図３!$E$6:$H$34,4,TRUE),VLOOKUP($W869,日射量と図３!$E$6:$I$34,5,TRUE))))))</f>
        <v/>
      </c>
      <c r="AB869" s="4" t="str">
        <f>IF($V869="","",IF(Z869&lt;36,0,IF(AND(36&lt;=Z869,Z869&lt;71),VLOOKUP($W869,日射量と図３!$E$6:$F$34,2,TRUE),IF(AND(71&lt;=Z869,Z869&lt;107),VLOOKUP($W869,日射量と図３!$E$6:$G$34,3,TRUE),IF(AND(107&lt;=Z869,Z869&lt;143),VLOOKUP($W869,日射量と図３!$E$6:$H$34,4,TRUE),VLOOKUP($W869,日射量と図３!$E$6:$I$34,5,TRUE))))))</f>
        <v/>
      </c>
      <c r="AC869" s="382" t="str">
        <f t="shared" si="168"/>
        <v/>
      </c>
      <c r="AD869" s="382" t="str">
        <f t="shared" si="169"/>
        <v/>
      </c>
    </row>
    <row r="870" spans="11:30" ht="13.5" customHeight="1">
      <c r="K870" s="4">
        <f t="shared" si="162"/>
        <v>7</v>
      </c>
      <c r="L870" s="34">
        <v>43288</v>
      </c>
      <c r="M870" s="4">
        <v>37</v>
      </c>
      <c r="N870" s="4">
        <v>3</v>
      </c>
      <c r="O870" s="31">
        <v>8.3333333333333329E-2</v>
      </c>
      <c r="P870" s="35">
        <v>23.89</v>
      </c>
      <c r="Q870" s="36">
        <f t="shared" si="163"/>
        <v>13</v>
      </c>
      <c r="R870" s="4">
        <f t="shared" si="164"/>
        <v>0</v>
      </c>
      <c r="S870" s="31">
        <f t="shared" si="170"/>
        <v>0.19538194444444446</v>
      </c>
      <c r="T870" s="31">
        <f t="shared" si="171"/>
        <v>0.79927083333333337</v>
      </c>
      <c r="U870" s="4">
        <f t="shared" si="165"/>
        <v>0</v>
      </c>
      <c r="V870" s="4" t="str">
        <f t="shared" si="166"/>
        <v/>
      </c>
      <c r="W870" s="18" t="str">
        <f>IF(V870="","",VLOOKUP(L870,日射量と図３!$A$4:$C$368,3,TRUE)*238.85/100)</f>
        <v/>
      </c>
      <c r="X870" s="4" t="str">
        <f t="shared" si="167"/>
        <v/>
      </c>
      <c r="Y870" s="4" t="str">
        <f t="shared" si="172"/>
        <v/>
      </c>
      <c r="Z870" s="4" t="str">
        <f t="shared" si="173"/>
        <v/>
      </c>
      <c r="AA870" s="4" t="str">
        <f>IF($V870="","",IF(Y870&lt;36,0,IF(AND(36&lt;=Y870,Y870&lt;71),VLOOKUP($W870,日射量と図３!$E$6:$F$34,2,TRUE),IF(AND(71&lt;=Y870,Y870&lt;107),VLOOKUP($W870,日射量と図３!$E$6:$G$34,3,TRUE),IF(AND(107&lt;=Y870,Y870&lt;143),VLOOKUP($W870,日射量と図３!$E$6:$H$34,4,TRUE),VLOOKUP($W870,日射量と図３!$E$6:$I$34,5,TRUE))))))</f>
        <v/>
      </c>
      <c r="AB870" s="4" t="str">
        <f>IF($V870="","",IF(Z870&lt;36,0,IF(AND(36&lt;=Z870,Z870&lt;71),VLOOKUP($W870,日射量と図３!$E$6:$F$34,2,TRUE),IF(AND(71&lt;=Z870,Z870&lt;107),VLOOKUP($W870,日射量と図３!$E$6:$G$34,3,TRUE),IF(AND(107&lt;=Z870,Z870&lt;143),VLOOKUP($W870,日射量と図３!$E$6:$H$34,4,TRUE),VLOOKUP($W870,日射量と図３!$E$6:$I$34,5,TRUE))))))</f>
        <v/>
      </c>
      <c r="AC870" s="382" t="str">
        <f t="shared" si="168"/>
        <v/>
      </c>
      <c r="AD870" s="382" t="str">
        <f t="shared" si="169"/>
        <v/>
      </c>
    </row>
    <row r="871" spans="11:30" ht="13.5" customHeight="1">
      <c r="K871" s="4">
        <f t="shared" si="162"/>
        <v>7</v>
      </c>
      <c r="L871" s="34">
        <v>43288</v>
      </c>
      <c r="M871" s="4">
        <v>37</v>
      </c>
      <c r="N871" s="4">
        <v>4</v>
      </c>
      <c r="O871" s="31">
        <v>0.125</v>
      </c>
      <c r="P871" s="35">
        <v>23.7</v>
      </c>
      <c r="Q871" s="36">
        <f t="shared" si="163"/>
        <v>13</v>
      </c>
      <c r="R871" s="4">
        <f t="shared" si="164"/>
        <v>0</v>
      </c>
      <c r="S871" s="31">
        <f t="shared" si="170"/>
        <v>0.19538194444444446</v>
      </c>
      <c r="T871" s="31">
        <f t="shared" si="171"/>
        <v>0.79927083333333337</v>
      </c>
      <c r="U871" s="4">
        <f t="shared" si="165"/>
        <v>0</v>
      </c>
      <c r="V871" s="4" t="str">
        <f t="shared" si="166"/>
        <v/>
      </c>
      <c r="W871" s="18" t="str">
        <f>IF(V871="","",VLOOKUP(L871,日射量と図３!$A$4:$C$368,3,TRUE)*238.85/100)</f>
        <v/>
      </c>
      <c r="X871" s="4" t="str">
        <f t="shared" si="167"/>
        <v/>
      </c>
      <c r="Y871" s="4" t="str">
        <f t="shared" si="172"/>
        <v/>
      </c>
      <c r="Z871" s="4" t="str">
        <f t="shared" si="173"/>
        <v/>
      </c>
      <c r="AA871" s="4" t="str">
        <f>IF($V871="","",IF(Y871&lt;36,0,IF(AND(36&lt;=Y871,Y871&lt;71),VLOOKUP($W871,日射量と図３!$E$6:$F$34,2,TRUE),IF(AND(71&lt;=Y871,Y871&lt;107),VLOOKUP($W871,日射量と図３!$E$6:$G$34,3,TRUE),IF(AND(107&lt;=Y871,Y871&lt;143),VLOOKUP($W871,日射量と図３!$E$6:$H$34,4,TRUE),VLOOKUP($W871,日射量と図３!$E$6:$I$34,5,TRUE))))))</f>
        <v/>
      </c>
      <c r="AB871" s="4" t="str">
        <f>IF($V871="","",IF(Z871&lt;36,0,IF(AND(36&lt;=Z871,Z871&lt;71),VLOOKUP($W871,日射量と図３!$E$6:$F$34,2,TRUE),IF(AND(71&lt;=Z871,Z871&lt;107),VLOOKUP($W871,日射量と図３!$E$6:$G$34,3,TRUE),IF(AND(107&lt;=Z871,Z871&lt;143),VLOOKUP($W871,日射量と図３!$E$6:$H$34,4,TRUE),VLOOKUP($W871,日射量と図３!$E$6:$I$34,5,TRUE))))))</f>
        <v/>
      </c>
      <c r="AC871" s="382" t="str">
        <f t="shared" si="168"/>
        <v/>
      </c>
      <c r="AD871" s="382" t="str">
        <f t="shared" si="169"/>
        <v/>
      </c>
    </row>
    <row r="872" spans="11:30" ht="13.5" customHeight="1">
      <c r="K872" s="4">
        <f t="shared" si="162"/>
        <v>7</v>
      </c>
      <c r="L872" s="34">
        <v>43288</v>
      </c>
      <c r="M872" s="4">
        <v>37</v>
      </c>
      <c r="N872" s="4">
        <v>5</v>
      </c>
      <c r="O872" s="31">
        <v>0.16666666666666666</v>
      </c>
      <c r="P872" s="35">
        <v>23.509999999999998</v>
      </c>
      <c r="Q872" s="36">
        <f t="shared" si="163"/>
        <v>15</v>
      </c>
      <c r="R872" s="4">
        <f t="shared" si="164"/>
        <v>0</v>
      </c>
      <c r="S872" s="31">
        <f t="shared" si="170"/>
        <v>0.19538194444444446</v>
      </c>
      <c r="T872" s="31">
        <f t="shared" si="171"/>
        <v>0.79927083333333337</v>
      </c>
      <c r="U872" s="4">
        <f t="shared" si="165"/>
        <v>0</v>
      </c>
      <c r="V872" s="4" t="str">
        <f t="shared" si="166"/>
        <v/>
      </c>
      <c r="W872" s="18" t="str">
        <f>IF(V872="","",VLOOKUP(L872,日射量と図３!$A$4:$C$368,3,TRUE)*238.85/100)</f>
        <v/>
      </c>
      <c r="X872" s="4" t="str">
        <f t="shared" si="167"/>
        <v/>
      </c>
      <c r="Y872" s="4" t="str">
        <f t="shared" si="172"/>
        <v/>
      </c>
      <c r="Z872" s="4" t="str">
        <f t="shared" si="173"/>
        <v/>
      </c>
      <c r="AA872" s="4" t="str">
        <f>IF($V872="","",IF(Y872&lt;36,0,IF(AND(36&lt;=Y872,Y872&lt;71),VLOOKUP($W872,日射量と図３!$E$6:$F$34,2,TRUE),IF(AND(71&lt;=Y872,Y872&lt;107),VLOOKUP($W872,日射量と図３!$E$6:$G$34,3,TRUE),IF(AND(107&lt;=Y872,Y872&lt;143),VLOOKUP($W872,日射量と図３!$E$6:$H$34,4,TRUE),VLOOKUP($W872,日射量と図３!$E$6:$I$34,5,TRUE))))))</f>
        <v/>
      </c>
      <c r="AB872" s="4" t="str">
        <f>IF($V872="","",IF(Z872&lt;36,0,IF(AND(36&lt;=Z872,Z872&lt;71),VLOOKUP($W872,日射量と図３!$E$6:$F$34,2,TRUE),IF(AND(71&lt;=Z872,Z872&lt;107),VLOOKUP($W872,日射量と図３!$E$6:$G$34,3,TRUE),IF(AND(107&lt;=Z872,Z872&lt;143),VLOOKUP($W872,日射量と図３!$E$6:$H$34,4,TRUE),VLOOKUP($W872,日射量と図３!$E$6:$I$34,5,TRUE))))))</f>
        <v/>
      </c>
      <c r="AC872" s="382" t="str">
        <f t="shared" si="168"/>
        <v/>
      </c>
      <c r="AD872" s="382" t="str">
        <f t="shared" si="169"/>
        <v/>
      </c>
    </row>
    <row r="873" spans="11:30" ht="13.5" customHeight="1">
      <c r="K873" s="4">
        <f t="shared" si="162"/>
        <v>7</v>
      </c>
      <c r="L873" s="34">
        <v>43288</v>
      </c>
      <c r="M873" s="4">
        <v>37</v>
      </c>
      <c r="N873" s="4">
        <v>6</v>
      </c>
      <c r="O873" s="31">
        <v>0.20833333333333334</v>
      </c>
      <c r="P873" s="35">
        <v>23.419999999999998</v>
      </c>
      <c r="Q873" s="36">
        <f t="shared" si="163"/>
        <v>15</v>
      </c>
      <c r="R873" s="4">
        <f t="shared" si="164"/>
        <v>0</v>
      </c>
      <c r="S873" s="31">
        <f t="shared" si="170"/>
        <v>0.19538194444444446</v>
      </c>
      <c r="T873" s="31">
        <f t="shared" si="171"/>
        <v>0.79927083333333337</v>
      </c>
      <c r="U873" s="4">
        <f t="shared" si="165"/>
        <v>0</v>
      </c>
      <c r="V873" s="4" t="str">
        <f t="shared" si="166"/>
        <v/>
      </c>
      <c r="W873" s="18" t="str">
        <f>IF(V873="","",VLOOKUP(L873,日射量と図３!$A$4:$C$368,3,TRUE)*238.85/100)</f>
        <v/>
      </c>
      <c r="X873" s="4" t="str">
        <f t="shared" si="167"/>
        <v/>
      </c>
      <c r="Y873" s="4" t="str">
        <f t="shared" si="172"/>
        <v/>
      </c>
      <c r="Z873" s="4" t="str">
        <f t="shared" si="173"/>
        <v/>
      </c>
      <c r="AA873" s="4" t="str">
        <f>IF($V873="","",IF(Y873&lt;36,0,IF(AND(36&lt;=Y873,Y873&lt;71),VLOOKUP($W873,日射量と図３!$E$6:$F$34,2,TRUE),IF(AND(71&lt;=Y873,Y873&lt;107),VLOOKUP($W873,日射量と図３!$E$6:$G$34,3,TRUE),IF(AND(107&lt;=Y873,Y873&lt;143),VLOOKUP($W873,日射量と図３!$E$6:$H$34,4,TRUE),VLOOKUP($W873,日射量と図３!$E$6:$I$34,5,TRUE))))))</f>
        <v/>
      </c>
      <c r="AB873" s="4" t="str">
        <f>IF($V873="","",IF(Z873&lt;36,0,IF(AND(36&lt;=Z873,Z873&lt;71),VLOOKUP($W873,日射量と図３!$E$6:$F$34,2,TRUE),IF(AND(71&lt;=Z873,Z873&lt;107),VLOOKUP($W873,日射量と図３!$E$6:$G$34,3,TRUE),IF(AND(107&lt;=Z873,Z873&lt;143),VLOOKUP($W873,日射量と図３!$E$6:$H$34,4,TRUE),VLOOKUP($W873,日射量と図３!$E$6:$I$34,5,TRUE))))))</f>
        <v/>
      </c>
      <c r="AC873" s="382" t="str">
        <f t="shared" si="168"/>
        <v/>
      </c>
      <c r="AD873" s="382" t="str">
        <f t="shared" si="169"/>
        <v/>
      </c>
    </row>
    <row r="874" spans="11:30" ht="13.5" customHeight="1">
      <c r="K874" s="4">
        <f t="shared" si="162"/>
        <v>7</v>
      </c>
      <c r="L874" s="34">
        <v>43288</v>
      </c>
      <c r="M874" s="4">
        <v>37</v>
      </c>
      <c r="N874" s="4">
        <v>7</v>
      </c>
      <c r="O874" s="31">
        <v>0.25</v>
      </c>
      <c r="P874" s="35">
        <v>23.72</v>
      </c>
      <c r="Q874" s="36">
        <f t="shared" si="163"/>
        <v>15</v>
      </c>
      <c r="R874" s="4">
        <f t="shared" si="164"/>
        <v>0</v>
      </c>
      <c r="S874" s="31">
        <f t="shared" si="170"/>
        <v>0.19538194444444446</v>
      </c>
      <c r="T874" s="31">
        <f t="shared" si="171"/>
        <v>0.79927083333333337</v>
      </c>
      <c r="U874" s="4">
        <f t="shared" si="165"/>
        <v>0</v>
      </c>
      <c r="V874" s="4" t="str">
        <f t="shared" si="166"/>
        <v/>
      </c>
      <c r="W874" s="18" t="str">
        <f>IF(V874="","",VLOOKUP(L874,日射量と図３!$A$4:$C$368,3,TRUE)*238.85/100)</f>
        <v/>
      </c>
      <c r="X874" s="4" t="str">
        <f t="shared" si="167"/>
        <v/>
      </c>
      <c r="Y874" s="4" t="str">
        <f t="shared" si="172"/>
        <v/>
      </c>
      <c r="Z874" s="4" t="str">
        <f t="shared" si="173"/>
        <v/>
      </c>
      <c r="AA874" s="4" t="str">
        <f>IF($V874="","",IF(Y874&lt;36,0,IF(AND(36&lt;=Y874,Y874&lt;71),VLOOKUP($W874,日射量と図３!$E$6:$F$34,2,TRUE),IF(AND(71&lt;=Y874,Y874&lt;107),VLOOKUP($W874,日射量と図３!$E$6:$G$34,3,TRUE),IF(AND(107&lt;=Y874,Y874&lt;143),VLOOKUP($W874,日射量と図３!$E$6:$H$34,4,TRUE),VLOOKUP($W874,日射量と図３!$E$6:$I$34,5,TRUE))))))</f>
        <v/>
      </c>
      <c r="AB874" s="4" t="str">
        <f>IF($V874="","",IF(Z874&lt;36,0,IF(AND(36&lt;=Z874,Z874&lt;71),VLOOKUP($W874,日射量と図３!$E$6:$F$34,2,TRUE),IF(AND(71&lt;=Z874,Z874&lt;107),VLOOKUP($W874,日射量と図３!$E$6:$G$34,3,TRUE),IF(AND(107&lt;=Z874,Z874&lt;143),VLOOKUP($W874,日射量と図３!$E$6:$H$34,4,TRUE),VLOOKUP($W874,日射量と図３!$E$6:$I$34,5,TRUE))))))</f>
        <v/>
      </c>
      <c r="AC874" s="382" t="str">
        <f t="shared" si="168"/>
        <v/>
      </c>
      <c r="AD874" s="382" t="str">
        <f t="shared" si="169"/>
        <v/>
      </c>
    </row>
    <row r="875" spans="11:30" ht="13.5" customHeight="1">
      <c r="K875" s="4">
        <f t="shared" si="162"/>
        <v>7</v>
      </c>
      <c r="L875" s="34">
        <v>43288</v>
      </c>
      <c r="M875" s="4">
        <v>37</v>
      </c>
      <c r="N875" s="4">
        <v>8</v>
      </c>
      <c r="O875" s="31">
        <v>0.29166666666666669</v>
      </c>
      <c r="P875" s="35">
        <v>24.48</v>
      </c>
      <c r="Q875" s="36">
        <f t="shared" si="163"/>
        <v>12</v>
      </c>
      <c r="R875" s="4">
        <f t="shared" si="164"/>
        <v>0</v>
      </c>
      <c r="S875" s="31">
        <f t="shared" si="170"/>
        <v>0.19538194444444446</v>
      </c>
      <c r="T875" s="31">
        <f t="shared" si="171"/>
        <v>0.79927083333333337</v>
      </c>
      <c r="U875" s="4">
        <f t="shared" si="165"/>
        <v>0</v>
      </c>
      <c r="V875" s="4" t="str">
        <f t="shared" si="166"/>
        <v/>
      </c>
      <c r="W875" s="18" t="str">
        <f>IF(V875="","",VLOOKUP(L875,日射量と図３!$A$4:$C$368,3,TRUE)*238.85/100)</f>
        <v/>
      </c>
      <c r="X875" s="4" t="str">
        <f t="shared" si="167"/>
        <v/>
      </c>
      <c r="Y875" s="4" t="str">
        <f t="shared" si="172"/>
        <v/>
      </c>
      <c r="Z875" s="4" t="str">
        <f t="shared" si="173"/>
        <v/>
      </c>
      <c r="AA875" s="4" t="str">
        <f>IF($V875="","",IF(Y875&lt;36,0,IF(AND(36&lt;=Y875,Y875&lt;71),VLOOKUP($W875,日射量と図３!$E$6:$F$34,2,TRUE),IF(AND(71&lt;=Y875,Y875&lt;107),VLOOKUP($W875,日射量と図３!$E$6:$G$34,3,TRUE),IF(AND(107&lt;=Y875,Y875&lt;143),VLOOKUP($W875,日射量と図３!$E$6:$H$34,4,TRUE),VLOOKUP($W875,日射量と図３!$E$6:$I$34,5,TRUE))))))</f>
        <v/>
      </c>
      <c r="AB875" s="4" t="str">
        <f>IF($V875="","",IF(Z875&lt;36,0,IF(AND(36&lt;=Z875,Z875&lt;71),VLOOKUP($W875,日射量と図３!$E$6:$F$34,2,TRUE),IF(AND(71&lt;=Z875,Z875&lt;107),VLOOKUP($W875,日射量と図３!$E$6:$G$34,3,TRUE),IF(AND(107&lt;=Z875,Z875&lt;143),VLOOKUP($W875,日射量と図３!$E$6:$H$34,4,TRUE),VLOOKUP($W875,日射量と図３!$E$6:$I$34,5,TRUE))))))</f>
        <v/>
      </c>
      <c r="AC875" s="382" t="str">
        <f t="shared" si="168"/>
        <v/>
      </c>
      <c r="AD875" s="382" t="str">
        <f t="shared" si="169"/>
        <v/>
      </c>
    </row>
    <row r="876" spans="11:30" ht="13.5" customHeight="1">
      <c r="K876" s="4">
        <f t="shared" si="162"/>
        <v>7</v>
      </c>
      <c r="L876" s="34">
        <v>43288</v>
      </c>
      <c r="M876" s="4">
        <v>37</v>
      </c>
      <c r="N876" s="4">
        <v>9</v>
      </c>
      <c r="O876" s="31">
        <v>0.33333333333333331</v>
      </c>
      <c r="P876" s="35">
        <v>25.26</v>
      </c>
      <c r="Q876" s="36">
        <f t="shared" si="163"/>
        <v>12</v>
      </c>
      <c r="R876" s="4">
        <f t="shared" si="164"/>
        <v>0</v>
      </c>
      <c r="S876" s="31">
        <f t="shared" si="170"/>
        <v>0.19538194444444446</v>
      </c>
      <c r="T876" s="31">
        <f t="shared" si="171"/>
        <v>0.79927083333333337</v>
      </c>
      <c r="U876" s="4">
        <f t="shared" si="165"/>
        <v>0</v>
      </c>
      <c r="V876" s="4" t="str">
        <f t="shared" si="166"/>
        <v/>
      </c>
      <c r="W876" s="18" t="str">
        <f>IF(V876="","",VLOOKUP(L876,日射量と図３!$A$4:$C$368,3,TRUE)*238.85/100)</f>
        <v/>
      </c>
      <c r="X876" s="4" t="str">
        <f t="shared" si="167"/>
        <v/>
      </c>
      <c r="Y876" s="4" t="str">
        <f t="shared" si="172"/>
        <v/>
      </c>
      <c r="Z876" s="4" t="str">
        <f t="shared" si="173"/>
        <v/>
      </c>
      <c r="AA876" s="4" t="str">
        <f>IF($V876="","",IF(Y876&lt;36,0,IF(AND(36&lt;=Y876,Y876&lt;71),VLOOKUP($W876,日射量と図３!$E$6:$F$34,2,TRUE),IF(AND(71&lt;=Y876,Y876&lt;107),VLOOKUP($W876,日射量と図３!$E$6:$G$34,3,TRUE),IF(AND(107&lt;=Y876,Y876&lt;143),VLOOKUP($W876,日射量と図３!$E$6:$H$34,4,TRUE),VLOOKUP($W876,日射量と図３!$E$6:$I$34,5,TRUE))))))</f>
        <v/>
      </c>
      <c r="AB876" s="4" t="str">
        <f>IF($V876="","",IF(Z876&lt;36,0,IF(AND(36&lt;=Z876,Z876&lt;71),VLOOKUP($W876,日射量と図３!$E$6:$F$34,2,TRUE),IF(AND(71&lt;=Z876,Z876&lt;107),VLOOKUP($W876,日射量と図３!$E$6:$G$34,3,TRUE),IF(AND(107&lt;=Z876,Z876&lt;143),VLOOKUP($W876,日射量と図３!$E$6:$H$34,4,TRUE),VLOOKUP($W876,日射量と図３!$E$6:$I$34,5,TRUE))))))</f>
        <v/>
      </c>
      <c r="AC876" s="382" t="str">
        <f t="shared" si="168"/>
        <v/>
      </c>
      <c r="AD876" s="382" t="str">
        <f t="shared" si="169"/>
        <v/>
      </c>
    </row>
    <row r="877" spans="11:30" ht="13.5" customHeight="1">
      <c r="K877" s="4">
        <f t="shared" si="162"/>
        <v>7</v>
      </c>
      <c r="L877" s="34">
        <v>43288</v>
      </c>
      <c r="M877" s="4">
        <v>37</v>
      </c>
      <c r="N877" s="4">
        <v>10</v>
      </c>
      <c r="O877" s="31">
        <v>0.375</v>
      </c>
      <c r="P877" s="35">
        <v>26.090000000000003</v>
      </c>
      <c r="Q877" s="36">
        <f t="shared" si="163"/>
        <v>12</v>
      </c>
      <c r="R877" s="4">
        <f t="shared" si="164"/>
        <v>0</v>
      </c>
      <c r="S877" s="31">
        <f t="shared" si="170"/>
        <v>0.19538194444444446</v>
      </c>
      <c r="T877" s="31">
        <f t="shared" si="171"/>
        <v>0.79927083333333337</v>
      </c>
      <c r="U877" s="4">
        <f t="shared" si="165"/>
        <v>0</v>
      </c>
      <c r="V877" s="4" t="str">
        <f t="shared" si="166"/>
        <v/>
      </c>
      <c r="W877" s="18" t="str">
        <f>IF(V877="","",VLOOKUP(L877,日射量と図３!$A$4:$C$368,3,TRUE)*238.85/100)</f>
        <v/>
      </c>
      <c r="X877" s="4" t="str">
        <f t="shared" si="167"/>
        <v/>
      </c>
      <c r="Y877" s="4" t="str">
        <f t="shared" si="172"/>
        <v/>
      </c>
      <c r="Z877" s="4" t="str">
        <f t="shared" si="173"/>
        <v/>
      </c>
      <c r="AA877" s="4" t="str">
        <f>IF($V877="","",IF(Y877&lt;36,0,IF(AND(36&lt;=Y877,Y877&lt;71),VLOOKUP($W877,日射量と図３!$E$6:$F$34,2,TRUE),IF(AND(71&lt;=Y877,Y877&lt;107),VLOOKUP($W877,日射量と図３!$E$6:$G$34,3,TRUE),IF(AND(107&lt;=Y877,Y877&lt;143),VLOOKUP($W877,日射量と図３!$E$6:$H$34,4,TRUE),VLOOKUP($W877,日射量と図３!$E$6:$I$34,5,TRUE))))))</f>
        <v/>
      </c>
      <c r="AB877" s="4" t="str">
        <f>IF($V877="","",IF(Z877&lt;36,0,IF(AND(36&lt;=Z877,Z877&lt;71),VLOOKUP($W877,日射量と図３!$E$6:$F$34,2,TRUE),IF(AND(71&lt;=Z877,Z877&lt;107),VLOOKUP($W877,日射量と図３!$E$6:$G$34,3,TRUE),IF(AND(107&lt;=Z877,Z877&lt;143),VLOOKUP($W877,日射量と図３!$E$6:$H$34,4,TRUE),VLOOKUP($W877,日射量と図３!$E$6:$I$34,5,TRUE))))))</f>
        <v/>
      </c>
      <c r="AC877" s="382" t="str">
        <f t="shared" si="168"/>
        <v/>
      </c>
      <c r="AD877" s="382" t="str">
        <f t="shared" si="169"/>
        <v/>
      </c>
    </row>
    <row r="878" spans="11:30" ht="13.5" customHeight="1">
      <c r="K878" s="4">
        <f t="shared" si="162"/>
        <v>7</v>
      </c>
      <c r="L878" s="34">
        <v>43288</v>
      </c>
      <c r="M878" s="4">
        <v>37</v>
      </c>
      <c r="N878" s="4">
        <v>11</v>
      </c>
      <c r="O878" s="31">
        <v>0.41666666666666669</v>
      </c>
      <c r="P878" s="35">
        <v>27.110000000000003</v>
      </c>
      <c r="Q878" s="36">
        <f t="shared" si="163"/>
        <v>12</v>
      </c>
      <c r="R878" s="4">
        <f t="shared" si="164"/>
        <v>0</v>
      </c>
      <c r="S878" s="31">
        <f t="shared" si="170"/>
        <v>0.19538194444444446</v>
      </c>
      <c r="T878" s="31">
        <f t="shared" si="171"/>
        <v>0.79927083333333337</v>
      </c>
      <c r="U878" s="4">
        <f t="shared" si="165"/>
        <v>0</v>
      </c>
      <c r="V878" s="4" t="str">
        <f t="shared" si="166"/>
        <v/>
      </c>
      <c r="W878" s="18" t="str">
        <f>IF(V878="","",VLOOKUP(L878,日射量と図３!$A$4:$C$368,3,TRUE)*238.85/100)</f>
        <v/>
      </c>
      <c r="X878" s="4" t="str">
        <f t="shared" si="167"/>
        <v/>
      </c>
      <c r="Y878" s="4" t="str">
        <f t="shared" si="172"/>
        <v/>
      </c>
      <c r="Z878" s="4" t="str">
        <f t="shared" si="173"/>
        <v/>
      </c>
      <c r="AA878" s="4" t="str">
        <f>IF($V878="","",IF(Y878&lt;36,0,IF(AND(36&lt;=Y878,Y878&lt;71),VLOOKUP($W878,日射量と図３!$E$6:$F$34,2,TRUE),IF(AND(71&lt;=Y878,Y878&lt;107),VLOOKUP($W878,日射量と図３!$E$6:$G$34,3,TRUE),IF(AND(107&lt;=Y878,Y878&lt;143),VLOOKUP($W878,日射量と図３!$E$6:$H$34,4,TRUE),VLOOKUP($W878,日射量と図３!$E$6:$I$34,5,TRUE))))))</f>
        <v/>
      </c>
      <c r="AB878" s="4" t="str">
        <f>IF($V878="","",IF(Z878&lt;36,0,IF(AND(36&lt;=Z878,Z878&lt;71),VLOOKUP($W878,日射量と図３!$E$6:$F$34,2,TRUE),IF(AND(71&lt;=Z878,Z878&lt;107),VLOOKUP($W878,日射量と図３!$E$6:$G$34,3,TRUE),IF(AND(107&lt;=Z878,Z878&lt;143),VLOOKUP($W878,日射量と図３!$E$6:$H$34,4,TRUE),VLOOKUP($W878,日射量と図３!$E$6:$I$34,5,TRUE))))))</f>
        <v/>
      </c>
      <c r="AC878" s="382" t="str">
        <f t="shared" si="168"/>
        <v/>
      </c>
      <c r="AD878" s="382" t="str">
        <f t="shared" si="169"/>
        <v/>
      </c>
    </row>
    <row r="879" spans="11:30" ht="13.5" customHeight="1">
      <c r="K879" s="4">
        <f t="shared" si="162"/>
        <v>7</v>
      </c>
      <c r="L879" s="34">
        <v>43288</v>
      </c>
      <c r="M879" s="4">
        <v>37</v>
      </c>
      <c r="N879" s="4">
        <v>12</v>
      </c>
      <c r="O879" s="31">
        <v>0.45833333333333331</v>
      </c>
      <c r="P879" s="35">
        <v>27.43</v>
      </c>
      <c r="Q879" s="36">
        <f t="shared" si="163"/>
        <v>12</v>
      </c>
      <c r="R879" s="4">
        <f t="shared" si="164"/>
        <v>0</v>
      </c>
      <c r="S879" s="31">
        <f t="shared" si="170"/>
        <v>0.19538194444444446</v>
      </c>
      <c r="T879" s="31">
        <f t="shared" si="171"/>
        <v>0.79927083333333337</v>
      </c>
      <c r="U879" s="4">
        <f t="shared" si="165"/>
        <v>0</v>
      </c>
      <c r="V879" s="4" t="str">
        <f t="shared" si="166"/>
        <v/>
      </c>
      <c r="W879" s="18" t="str">
        <f>IF(V879="","",VLOOKUP(L879,日射量と図３!$A$4:$C$368,3,TRUE)*238.85/100)</f>
        <v/>
      </c>
      <c r="X879" s="4" t="str">
        <f t="shared" si="167"/>
        <v/>
      </c>
      <c r="Y879" s="4" t="str">
        <f t="shared" si="172"/>
        <v/>
      </c>
      <c r="Z879" s="4" t="str">
        <f t="shared" si="173"/>
        <v/>
      </c>
      <c r="AA879" s="4" t="str">
        <f>IF($V879="","",IF(Y879&lt;36,0,IF(AND(36&lt;=Y879,Y879&lt;71),VLOOKUP($W879,日射量と図３!$E$6:$F$34,2,TRUE),IF(AND(71&lt;=Y879,Y879&lt;107),VLOOKUP($W879,日射量と図３!$E$6:$G$34,3,TRUE),IF(AND(107&lt;=Y879,Y879&lt;143),VLOOKUP($W879,日射量と図３!$E$6:$H$34,4,TRUE),VLOOKUP($W879,日射量と図３!$E$6:$I$34,5,TRUE))))))</f>
        <v/>
      </c>
      <c r="AB879" s="4" t="str">
        <f>IF($V879="","",IF(Z879&lt;36,0,IF(AND(36&lt;=Z879,Z879&lt;71),VLOOKUP($W879,日射量と図３!$E$6:$F$34,2,TRUE),IF(AND(71&lt;=Z879,Z879&lt;107),VLOOKUP($W879,日射量と図３!$E$6:$G$34,3,TRUE),IF(AND(107&lt;=Z879,Z879&lt;143),VLOOKUP($W879,日射量と図３!$E$6:$H$34,4,TRUE),VLOOKUP($W879,日射量と図３!$E$6:$I$34,5,TRUE))))))</f>
        <v/>
      </c>
      <c r="AC879" s="382" t="str">
        <f t="shared" si="168"/>
        <v/>
      </c>
      <c r="AD879" s="382" t="str">
        <f t="shared" si="169"/>
        <v/>
      </c>
    </row>
    <row r="880" spans="11:30" ht="13.5" customHeight="1">
      <c r="K880" s="4">
        <f t="shared" si="162"/>
        <v>7</v>
      </c>
      <c r="L880" s="34">
        <v>43288</v>
      </c>
      <c r="M880" s="4">
        <v>37</v>
      </c>
      <c r="N880" s="4">
        <v>13</v>
      </c>
      <c r="O880" s="31">
        <v>0.5</v>
      </c>
      <c r="P880" s="35">
        <v>28.139999999999997</v>
      </c>
      <c r="Q880" s="36">
        <f t="shared" si="163"/>
        <v>12</v>
      </c>
      <c r="R880" s="4">
        <f t="shared" si="164"/>
        <v>0</v>
      </c>
      <c r="S880" s="31">
        <f t="shared" si="170"/>
        <v>0.19538194444444446</v>
      </c>
      <c r="T880" s="31">
        <f t="shared" si="171"/>
        <v>0.79927083333333337</v>
      </c>
      <c r="U880" s="4">
        <f t="shared" si="165"/>
        <v>0</v>
      </c>
      <c r="V880" s="4" t="str">
        <f t="shared" si="166"/>
        <v/>
      </c>
      <c r="W880" s="18" t="str">
        <f>IF(V880="","",VLOOKUP(L880,日射量と図３!$A$4:$C$368,3,TRUE)*238.85/100)</f>
        <v/>
      </c>
      <c r="X880" s="4" t="str">
        <f t="shared" si="167"/>
        <v/>
      </c>
      <c r="Y880" s="4" t="str">
        <f t="shared" si="172"/>
        <v/>
      </c>
      <c r="Z880" s="4" t="str">
        <f t="shared" si="173"/>
        <v/>
      </c>
      <c r="AA880" s="4" t="str">
        <f>IF($V880="","",IF(Y880&lt;36,0,IF(AND(36&lt;=Y880,Y880&lt;71),VLOOKUP($W880,日射量と図３!$E$6:$F$34,2,TRUE),IF(AND(71&lt;=Y880,Y880&lt;107),VLOOKUP($W880,日射量と図３!$E$6:$G$34,3,TRUE),IF(AND(107&lt;=Y880,Y880&lt;143),VLOOKUP($W880,日射量と図３!$E$6:$H$34,4,TRUE),VLOOKUP($W880,日射量と図３!$E$6:$I$34,5,TRUE))))))</f>
        <v/>
      </c>
      <c r="AB880" s="4" t="str">
        <f>IF($V880="","",IF(Z880&lt;36,0,IF(AND(36&lt;=Z880,Z880&lt;71),VLOOKUP($W880,日射量と図３!$E$6:$F$34,2,TRUE),IF(AND(71&lt;=Z880,Z880&lt;107),VLOOKUP($W880,日射量と図３!$E$6:$G$34,3,TRUE),IF(AND(107&lt;=Z880,Z880&lt;143),VLOOKUP($W880,日射量と図３!$E$6:$H$34,4,TRUE),VLOOKUP($W880,日射量と図３!$E$6:$I$34,5,TRUE))))))</f>
        <v/>
      </c>
      <c r="AC880" s="382" t="str">
        <f t="shared" si="168"/>
        <v/>
      </c>
      <c r="AD880" s="382" t="str">
        <f t="shared" si="169"/>
        <v/>
      </c>
    </row>
    <row r="881" spans="11:30" ht="13.5" customHeight="1">
      <c r="K881" s="4">
        <f t="shared" si="162"/>
        <v>7</v>
      </c>
      <c r="L881" s="34">
        <v>43288</v>
      </c>
      <c r="M881" s="4">
        <v>37</v>
      </c>
      <c r="N881" s="4">
        <v>14</v>
      </c>
      <c r="O881" s="31">
        <v>0.54166666666666663</v>
      </c>
      <c r="P881" s="35">
        <v>28.360000000000003</v>
      </c>
      <c r="Q881" s="36">
        <f t="shared" si="163"/>
        <v>12</v>
      </c>
      <c r="R881" s="4">
        <f t="shared" si="164"/>
        <v>0</v>
      </c>
      <c r="S881" s="31">
        <f t="shared" si="170"/>
        <v>0.19538194444444446</v>
      </c>
      <c r="T881" s="31">
        <f t="shared" si="171"/>
        <v>0.79927083333333337</v>
      </c>
      <c r="U881" s="4">
        <f t="shared" si="165"/>
        <v>0</v>
      </c>
      <c r="V881" s="4" t="str">
        <f t="shared" si="166"/>
        <v/>
      </c>
      <c r="W881" s="18" t="str">
        <f>IF(V881="","",VLOOKUP(L881,日射量と図３!$A$4:$C$368,3,TRUE)*238.85/100)</f>
        <v/>
      </c>
      <c r="X881" s="4" t="str">
        <f t="shared" si="167"/>
        <v/>
      </c>
      <c r="Y881" s="4" t="str">
        <f t="shared" si="172"/>
        <v/>
      </c>
      <c r="Z881" s="4" t="str">
        <f t="shared" si="173"/>
        <v/>
      </c>
      <c r="AA881" s="4" t="str">
        <f>IF($V881="","",IF(Y881&lt;36,0,IF(AND(36&lt;=Y881,Y881&lt;71),VLOOKUP($W881,日射量と図３!$E$6:$F$34,2,TRUE),IF(AND(71&lt;=Y881,Y881&lt;107),VLOOKUP($W881,日射量と図３!$E$6:$G$34,3,TRUE),IF(AND(107&lt;=Y881,Y881&lt;143),VLOOKUP($W881,日射量と図３!$E$6:$H$34,4,TRUE),VLOOKUP($W881,日射量と図３!$E$6:$I$34,5,TRUE))))))</f>
        <v/>
      </c>
      <c r="AB881" s="4" t="str">
        <f>IF($V881="","",IF(Z881&lt;36,0,IF(AND(36&lt;=Z881,Z881&lt;71),VLOOKUP($W881,日射量と図３!$E$6:$F$34,2,TRUE),IF(AND(71&lt;=Z881,Z881&lt;107),VLOOKUP($W881,日射量と図３!$E$6:$G$34,3,TRUE),IF(AND(107&lt;=Z881,Z881&lt;143),VLOOKUP($W881,日射量と図３!$E$6:$H$34,4,TRUE),VLOOKUP($W881,日射量と図３!$E$6:$I$34,5,TRUE))))))</f>
        <v/>
      </c>
      <c r="AC881" s="382" t="str">
        <f t="shared" si="168"/>
        <v/>
      </c>
      <c r="AD881" s="382" t="str">
        <f t="shared" si="169"/>
        <v/>
      </c>
    </row>
    <row r="882" spans="11:30" ht="13.5" customHeight="1">
      <c r="K882" s="4">
        <f t="shared" si="162"/>
        <v>7</v>
      </c>
      <c r="L882" s="34">
        <v>43288</v>
      </c>
      <c r="M882" s="4">
        <v>37</v>
      </c>
      <c r="N882" s="4">
        <v>15</v>
      </c>
      <c r="O882" s="31">
        <v>0.58333333333333337</v>
      </c>
      <c r="P882" s="35">
        <v>28.53</v>
      </c>
      <c r="Q882" s="36">
        <f t="shared" si="163"/>
        <v>12</v>
      </c>
      <c r="R882" s="4">
        <f t="shared" si="164"/>
        <v>0</v>
      </c>
      <c r="S882" s="31">
        <f t="shared" si="170"/>
        <v>0.19538194444444446</v>
      </c>
      <c r="T882" s="31">
        <f t="shared" si="171"/>
        <v>0.79927083333333337</v>
      </c>
      <c r="U882" s="4">
        <f t="shared" si="165"/>
        <v>0</v>
      </c>
      <c r="V882" s="4" t="str">
        <f t="shared" si="166"/>
        <v/>
      </c>
      <c r="W882" s="18" t="str">
        <f>IF(V882="","",VLOOKUP(L882,日射量と図３!$A$4:$C$368,3,TRUE)*238.85/100)</f>
        <v/>
      </c>
      <c r="X882" s="4" t="str">
        <f t="shared" si="167"/>
        <v/>
      </c>
      <c r="Y882" s="4" t="str">
        <f t="shared" si="172"/>
        <v/>
      </c>
      <c r="Z882" s="4" t="str">
        <f t="shared" si="173"/>
        <v/>
      </c>
      <c r="AA882" s="4" t="str">
        <f>IF($V882="","",IF(Y882&lt;36,0,IF(AND(36&lt;=Y882,Y882&lt;71),VLOOKUP($W882,日射量と図３!$E$6:$F$34,2,TRUE),IF(AND(71&lt;=Y882,Y882&lt;107),VLOOKUP($W882,日射量と図３!$E$6:$G$34,3,TRUE),IF(AND(107&lt;=Y882,Y882&lt;143),VLOOKUP($W882,日射量と図３!$E$6:$H$34,4,TRUE),VLOOKUP($W882,日射量と図３!$E$6:$I$34,5,TRUE))))))</f>
        <v/>
      </c>
      <c r="AB882" s="4" t="str">
        <f>IF($V882="","",IF(Z882&lt;36,0,IF(AND(36&lt;=Z882,Z882&lt;71),VLOOKUP($W882,日射量と図３!$E$6:$F$34,2,TRUE),IF(AND(71&lt;=Z882,Z882&lt;107),VLOOKUP($W882,日射量と図３!$E$6:$G$34,3,TRUE),IF(AND(107&lt;=Z882,Z882&lt;143),VLOOKUP($W882,日射量と図３!$E$6:$H$34,4,TRUE),VLOOKUP($W882,日射量と図３!$E$6:$I$34,5,TRUE))))))</f>
        <v/>
      </c>
      <c r="AC882" s="382" t="str">
        <f t="shared" si="168"/>
        <v/>
      </c>
      <c r="AD882" s="382" t="str">
        <f t="shared" si="169"/>
        <v/>
      </c>
    </row>
    <row r="883" spans="11:30" ht="13.5" customHeight="1">
      <c r="K883" s="4">
        <f t="shared" si="162"/>
        <v>7</v>
      </c>
      <c r="L883" s="34">
        <v>43288</v>
      </c>
      <c r="M883" s="4">
        <v>37</v>
      </c>
      <c r="N883" s="4">
        <v>16</v>
      </c>
      <c r="O883" s="31">
        <v>0.625</v>
      </c>
      <c r="P883" s="35">
        <v>28.180000000000007</v>
      </c>
      <c r="Q883" s="36">
        <f t="shared" si="163"/>
        <v>16</v>
      </c>
      <c r="R883" s="4">
        <f t="shared" si="164"/>
        <v>0</v>
      </c>
      <c r="S883" s="31">
        <f t="shared" si="170"/>
        <v>0.19538194444444446</v>
      </c>
      <c r="T883" s="31">
        <f t="shared" si="171"/>
        <v>0.79927083333333337</v>
      </c>
      <c r="U883" s="4">
        <f t="shared" si="165"/>
        <v>0</v>
      </c>
      <c r="V883" s="4" t="str">
        <f t="shared" si="166"/>
        <v/>
      </c>
      <c r="W883" s="18" t="str">
        <f>IF(V883="","",VLOOKUP(L883,日射量と図３!$A$4:$C$368,3,TRUE)*238.85/100)</f>
        <v/>
      </c>
      <c r="X883" s="4" t="str">
        <f t="shared" si="167"/>
        <v/>
      </c>
      <c r="Y883" s="4" t="str">
        <f t="shared" si="172"/>
        <v/>
      </c>
      <c r="Z883" s="4" t="str">
        <f t="shared" si="173"/>
        <v/>
      </c>
      <c r="AA883" s="4" t="str">
        <f>IF($V883="","",IF(Y883&lt;36,0,IF(AND(36&lt;=Y883,Y883&lt;71),VLOOKUP($W883,日射量と図３!$E$6:$F$34,2,TRUE),IF(AND(71&lt;=Y883,Y883&lt;107),VLOOKUP($W883,日射量と図３!$E$6:$G$34,3,TRUE),IF(AND(107&lt;=Y883,Y883&lt;143),VLOOKUP($W883,日射量と図３!$E$6:$H$34,4,TRUE),VLOOKUP($W883,日射量と図３!$E$6:$I$34,5,TRUE))))))</f>
        <v/>
      </c>
      <c r="AB883" s="4" t="str">
        <f>IF($V883="","",IF(Z883&lt;36,0,IF(AND(36&lt;=Z883,Z883&lt;71),VLOOKUP($W883,日射量と図３!$E$6:$F$34,2,TRUE),IF(AND(71&lt;=Z883,Z883&lt;107),VLOOKUP($W883,日射量と図３!$E$6:$G$34,3,TRUE),IF(AND(107&lt;=Z883,Z883&lt;143),VLOOKUP($W883,日射量と図３!$E$6:$H$34,4,TRUE),VLOOKUP($W883,日射量と図３!$E$6:$I$34,5,TRUE))))))</f>
        <v/>
      </c>
      <c r="AC883" s="382" t="str">
        <f t="shared" si="168"/>
        <v/>
      </c>
      <c r="AD883" s="382" t="str">
        <f t="shared" si="169"/>
        <v/>
      </c>
    </row>
    <row r="884" spans="11:30" ht="13.5" customHeight="1">
      <c r="K884" s="4">
        <f t="shared" si="162"/>
        <v>7</v>
      </c>
      <c r="L884" s="34">
        <v>43288</v>
      </c>
      <c r="M884" s="4">
        <v>37</v>
      </c>
      <c r="N884" s="4">
        <v>17</v>
      </c>
      <c r="O884" s="31">
        <v>0.66666666666666663</v>
      </c>
      <c r="P884" s="35">
        <v>28.020000000000003</v>
      </c>
      <c r="Q884" s="36">
        <f t="shared" si="163"/>
        <v>16</v>
      </c>
      <c r="R884" s="4">
        <f t="shared" si="164"/>
        <v>0</v>
      </c>
      <c r="S884" s="31">
        <f t="shared" si="170"/>
        <v>0.19538194444444446</v>
      </c>
      <c r="T884" s="31">
        <f t="shared" si="171"/>
        <v>0.79927083333333337</v>
      </c>
      <c r="U884" s="4">
        <f t="shared" si="165"/>
        <v>0</v>
      </c>
      <c r="V884" s="4" t="str">
        <f t="shared" si="166"/>
        <v/>
      </c>
      <c r="W884" s="18" t="str">
        <f>IF(V884="","",VLOOKUP(L884,日射量と図３!$A$4:$C$368,3,TRUE)*238.85/100)</f>
        <v/>
      </c>
      <c r="X884" s="4" t="str">
        <f t="shared" si="167"/>
        <v/>
      </c>
      <c r="Y884" s="4" t="str">
        <f t="shared" si="172"/>
        <v/>
      </c>
      <c r="Z884" s="4" t="str">
        <f t="shared" si="173"/>
        <v/>
      </c>
      <c r="AA884" s="4" t="str">
        <f>IF($V884="","",IF(Y884&lt;36,0,IF(AND(36&lt;=Y884,Y884&lt;71),VLOOKUP($W884,日射量と図３!$E$6:$F$34,2,TRUE),IF(AND(71&lt;=Y884,Y884&lt;107),VLOOKUP($W884,日射量と図３!$E$6:$G$34,3,TRUE),IF(AND(107&lt;=Y884,Y884&lt;143),VLOOKUP($W884,日射量と図３!$E$6:$H$34,4,TRUE),VLOOKUP($W884,日射量と図３!$E$6:$I$34,5,TRUE))))))</f>
        <v/>
      </c>
      <c r="AB884" s="4" t="str">
        <f>IF($V884="","",IF(Z884&lt;36,0,IF(AND(36&lt;=Z884,Z884&lt;71),VLOOKUP($W884,日射量と図３!$E$6:$F$34,2,TRUE),IF(AND(71&lt;=Z884,Z884&lt;107),VLOOKUP($W884,日射量と図３!$E$6:$G$34,3,TRUE),IF(AND(107&lt;=Z884,Z884&lt;143),VLOOKUP($W884,日射量と図３!$E$6:$H$34,4,TRUE),VLOOKUP($W884,日射量と図３!$E$6:$I$34,5,TRUE))))))</f>
        <v/>
      </c>
      <c r="AC884" s="382" t="str">
        <f t="shared" si="168"/>
        <v/>
      </c>
      <c r="AD884" s="382" t="str">
        <f t="shared" si="169"/>
        <v/>
      </c>
    </row>
    <row r="885" spans="11:30" ht="13.5" customHeight="1">
      <c r="K885" s="4">
        <f t="shared" si="162"/>
        <v>7</v>
      </c>
      <c r="L885" s="34">
        <v>43288</v>
      </c>
      <c r="M885" s="4">
        <v>37</v>
      </c>
      <c r="N885" s="4">
        <v>18</v>
      </c>
      <c r="O885" s="31">
        <v>0.70833333333333337</v>
      </c>
      <c r="P885" s="35">
        <v>27.339999999999996</v>
      </c>
      <c r="Q885" s="36">
        <f t="shared" si="163"/>
        <v>16</v>
      </c>
      <c r="R885" s="4">
        <f t="shared" si="164"/>
        <v>0</v>
      </c>
      <c r="S885" s="31">
        <f t="shared" si="170"/>
        <v>0.19538194444444446</v>
      </c>
      <c r="T885" s="31">
        <f t="shared" si="171"/>
        <v>0.79927083333333337</v>
      </c>
      <c r="U885" s="4">
        <f t="shared" si="165"/>
        <v>0</v>
      </c>
      <c r="V885" s="4" t="str">
        <f t="shared" si="166"/>
        <v/>
      </c>
      <c r="W885" s="18" t="str">
        <f>IF(V885="","",VLOOKUP(L885,日射量と図３!$A$4:$C$368,3,TRUE)*238.85/100)</f>
        <v/>
      </c>
      <c r="X885" s="4" t="str">
        <f t="shared" si="167"/>
        <v/>
      </c>
      <c r="Y885" s="4" t="str">
        <f t="shared" si="172"/>
        <v/>
      </c>
      <c r="Z885" s="4" t="str">
        <f t="shared" si="173"/>
        <v/>
      </c>
      <c r="AA885" s="4" t="str">
        <f>IF($V885="","",IF(Y885&lt;36,0,IF(AND(36&lt;=Y885,Y885&lt;71),VLOOKUP($W885,日射量と図３!$E$6:$F$34,2,TRUE),IF(AND(71&lt;=Y885,Y885&lt;107),VLOOKUP($W885,日射量と図３!$E$6:$G$34,3,TRUE),IF(AND(107&lt;=Y885,Y885&lt;143),VLOOKUP($W885,日射量と図３!$E$6:$H$34,4,TRUE),VLOOKUP($W885,日射量と図３!$E$6:$I$34,5,TRUE))))))</f>
        <v/>
      </c>
      <c r="AB885" s="4" t="str">
        <f>IF($V885="","",IF(Z885&lt;36,0,IF(AND(36&lt;=Z885,Z885&lt;71),VLOOKUP($W885,日射量と図３!$E$6:$F$34,2,TRUE),IF(AND(71&lt;=Z885,Z885&lt;107),VLOOKUP($W885,日射量と図３!$E$6:$G$34,3,TRUE),IF(AND(107&lt;=Z885,Z885&lt;143),VLOOKUP($W885,日射量と図３!$E$6:$H$34,4,TRUE),VLOOKUP($W885,日射量と図３!$E$6:$I$34,5,TRUE))))))</f>
        <v/>
      </c>
      <c r="AC885" s="382" t="str">
        <f t="shared" si="168"/>
        <v/>
      </c>
      <c r="AD885" s="382" t="str">
        <f t="shared" si="169"/>
        <v/>
      </c>
    </row>
    <row r="886" spans="11:30" ht="13.5" customHeight="1">
      <c r="K886" s="4">
        <f t="shared" si="162"/>
        <v>7</v>
      </c>
      <c r="L886" s="34">
        <v>43288</v>
      </c>
      <c r="M886" s="4">
        <v>37</v>
      </c>
      <c r="N886" s="4">
        <v>19</v>
      </c>
      <c r="O886" s="31">
        <v>0.75</v>
      </c>
      <c r="P886" s="35">
        <v>27.03</v>
      </c>
      <c r="Q886" s="36">
        <f t="shared" si="163"/>
        <v>16</v>
      </c>
      <c r="R886" s="4">
        <f t="shared" si="164"/>
        <v>0</v>
      </c>
      <c r="S886" s="31">
        <f t="shared" si="170"/>
        <v>0.19538194444444446</v>
      </c>
      <c r="T886" s="31">
        <f t="shared" si="171"/>
        <v>0.79927083333333337</v>
      </c>
      <c r="U886" s="4">
        <f t="shared" si="165"/>
        <v>0</v>
      </c>
      <c r="V886" s="4" t="str">
        <f t="shared" si="166"/>
        <v/>
      </c>
      <c r="W886" s="18" t="str">
        <f>IF(V886="","",VLOOKUP(L886,日射量と図３!$A$4:$C$368,3,TRUE)*238.85/100)</f>
        <v/>
      </c>
      <c r="X886" s="4" t="str">
        <f t="shared" si="167"/>
        <v/>
      </c>
      <c r="Y886" s="4" t="str">
        <f t="shared" si="172"/>
        <v/>
      </c>
      <c r="Z886" s="4" t="str">
        <f t="shared" si="173"/>
        <v/>
      </c>
      <c r="AA886" s="4" t="str">
        <f>IF($V886="","",IF(Y886&lt;36,0,IF(AND(36&lt;=Y886,Y886&lt;71),VLOOKUP($W886,日射量と図３!$E$6:$F$34,2,TRUE),IF(AND(71&lt;=Y886,Y886&lt;107),VLOOKUP($W886,日射量と図３!$E$6:$G$34,3,TRUE),IF(AND(107&lt;=Y886,Y886&lt;143),VLOOKUP($W886,日射量と図３!$E$6:$H$34,4,TRUE),VLOOKUP($W886,日射量と図３!$E$6:$I$34,5,TRUE))))))</f>
        <v/>
      </c>
      <c r="AB886" s="4" t="str">
        <f>IF($V886="","",IF(Z886&lt;36,0,IF(AND(36&lt;=Z886,Z886&lt;71),VLOOKUP($W886,日射量と図３!$E$6:$F$34,2,TRUE),IF(AND(71&lt;=Z886,Z886&lt;107),VLOOKUP($W886,日射量と図３!$E$6:$G$34,3,TRUE),IF(AND(107&lt;=Z886,Z886&lt;143),VLOOKUP($W886,日射量と図３!$E$6:$H$34,4,TRUE),VLOOKUP($W886,日射量と図３!$E$6:$I$34,5,TRUE))))))</f>
        <v/>
      </c>
      <c r="AC886" s="382" t="str">
        <f t="shared" si="168"/>
        <v/>
      </c>
      <c r="AD886" s="382" t="str">
        <f t="shared" si="169"/>
        <v/>
      </c>
    </row>
    <row r="887" spans="11:30" ht="13.5" customHeight="1">
      <c r="K887" s="4">
        <f t="shared" si="162"/>
        <v>7</v>
      </c>
      <c r="L887" s="34">
        <v>43288</v>
      </c>
      <c r="M887" s="4">
        <v>37</v>
      </c>
      <c r="N887" s="4">
        <v>20</v>
      </c>
      <c r="O887" s="31">
        <v>0.79166666666666663</v>
      </c>
      <c r="P887" s="35">
        <v>26.29</v>
      </c>
      <c r="Q887" s="36">
        <f t="shared" si="163"/>
        <v>16</v>
      </c>
      <c r="R887" s="4">
        <f t="shared" si="164"/>
        <v>0</v>
      </c>
      <c r="S887" s="31">
        <f t="shared" si="170"/>
        <v>0.19538194444444446</v>
      </c>
      <c r="T887" s="31">
        <f t="shared" si="171"/>
        <v>0.79927083333333337</v>
      </c>
      <c r="U887" s="4">
        <f t="shared" si="165"/>
        <v>0</v>
      </c>
      <c r="V887" s="4" t="str">
        <f t="shared" si="166"/>
        <v/>
      </c>
      <c r="W887" s="18" t="str">
        <f>IF(V887="","",VLOOKUP(L887,日射量と図３!$A$4:$C$368,3,TRUE)*238.85/100)</f>
        <v/>
      </c>
      <c r="X887" s="4" t="str">
        <f t="shared" si="167"/>
        <v/>
      </c>
      <c r="Y887" s="4" t="str">
        <f t="shared" si="172"/>
        <v/>
      </c>
      <c r="Z887" s="4" t="str">
        <f t="shared" si="173"/>
        <v/>
      </c>
      <c r="AA887" s="4" t="str">
        <f>IF($V887="","",IF(Y887&lt;36,0,IF(AND(36&lt;=Y887,Y887&lt;71),VLOOKUP($W887,日射量と図３!$E$6:$F$34,2,TRUE),IF(AND(71&lt;=Y887,Y887&lt;107),VLOOKUP($W887,日射量と図３!$E$6:$G$34,3,TRUE),IF(AND(107&lt;=Y887,Y887&lt;143),VLOOKUP($W887,日射量と図３!$E$6:$H$34,4,TRUE),VLOOKUP($W887,日射量と図３!$E$6:$I$34,5,TRUE))))))</f>
        <v/>
      </c>
      <c r="AB887" s="4" t="str">
        <f>IF($V887="","",IF(Z887&lt;36,0,IF(AND(36&lt;=Z887,Z887&lt;71),VLOOKUP($W887,日射量と図３!$E$6:$F$34,2,TRUE),IF(AND(71&lt;=Z887,Z887&lt;107),VLOOKUP($W887,日射量と図３!$E$6:$G$34,3,TRUE),IF(AND(107&lt;=Z887,Z887&lt;143),VLOOKUP($W887,日射量と図３!$E$6:$H$34,4,TRUE),VLOOKUP($W887,日射量と図３!$E$6:$I$34,5,TRUE))))))</f>
        <v/>
      </c>
      <c r="AC887" s="382" t="str">
        <f t="shared" si="168"/>
        <v/>
      </c>
      <c r="AD887" s="382" t="str">
        <f t="shared" si="169"/>
        <v/>
      </c>
    </row>
    <row r="888" spans="11:30" ht="13.5" customHeight="1">
      <c r="K888" s="4">
        <f t="shared" si="162"/>
        <v>7</v>
      </c>
      <c r="L888" s="34">
        <v>43288</v>
      </c>
      <c r="M888" s="4">
        <v>37</v>
      </c>
      <c r="N888" s="4">
        <v>21</v>
      </c>
      <c r="O888" s="31">
        <v>0.83333333333333337</v>
      </c>
      <c r="P888" s="35">
        <v>25.85</v>
      </c>
      <c r="Q888" s="36">
        <f t="shared" si="163"/>
        <v>16</v>
      </c>
      <c r="R888" s="4">
        <f t="shared" si="164"/>
        <v>0</v>
      </c>
      <c r="S888" s="31">
        <f t="shared" si="170"/>
        <v>0.19538194444444446</v>
      </c>
      <c r="T888" s="31">
        <f t="shared" si="171"/>
        <v>0.79927083333333337</v>
      </c>
      <c r="U888" s="4">
        <f t="shared" si="165"/>
        <v>0</v>
      </c>
      <c r="V888" s="4" t="str">
        <f t="shared" si="166"/>
        <v/>
      </c>
      <c r="W888" s="18" t="str">
        <f>IF(V888="","",VLOOKUP(L888,日射量と図３!$A$4:$C$368,3,TRUE)*238.85/100)</f>
        <v/>
      </c>
      <c r="X888" s="4" t="str">
        <f t="shared" si="167"/>
        <v/>
      </c>
      <c r="Y888" s="4" t="str">
        <f t="shared" si="172"/>
        <v/>
      </c>
      <c r="Z888" s="4" t="str">
        <f t="shared" si="173"/>
        <v/>
      </c>
      <c r="AA888" s="4" t="str">
        <f>IF($V888="","",IF(Y888&lt;36,0,IF(AND(36&lt;=Y888,Y888&lt;71),VLOOKUP($W888,日射量と図３!$E$6:$F$34,2,TRUE),IF(AND(71&lt;=Y888,Y888&lt;107),VLOOKUP($W888,日射量と図３!$E$6:$G$34,3,TRUE),IF(AND(107&lt;=Y888,Y888&lt;143),VLOOKUP($W888,日射量と図３!$E$6:$H$34,4,TRUE),VLOOKUP($W888,日射量と図３!$E$6:$I$34,5,TRUE))))))</f>
        <v/>
      </c>
      <c r="AB888" s="4" t="str">
        <f>IF($V888="","",IF(Z888&lt;36,0,IF(AND(36&lt;=Z888,Z888&lt;71),VLOOKUP($W888,日射量と図３!$E$6:$F$34,2,TRUE),IF(AND(71&lt;=Z888,Z888&lt;107),VLOOKUP($W888,日射量と図３!$E$6:$G$34,3,TRUE),IF(AND(107&lt;=Z888,Z888&lt;143),VLOOKUP($W888,日射量と図３!$E$6:$H$34,4,TRUE),VLOOKUP($W888,日射量と図３!$E$6:$I$34,5,TRUE))))))</f>
        <v/>
      </c>
      <c r="AC888" s="382" t="str">
        <f t="shared" si="168"/>
        <v/>
      </c>
      <c r="AD888" s="382" t="str">
        <f t="shared" si="169"/>
        <v/>
      </c>
    </row>
    <row r="889" spans="11:30" ht="13.5" customHeight="1">
      <c r="K889" s="4">
        <f t="shared" si="162"/>
        <v>7</v>
      </c>
      <c r="L889" s="34">
        <v>43288</v>
      </c>
      <c r="M889" s="4">
        <v>37</v>
      </c>
      <c r="N889" s="4">
        <v>22</v>
      </c>
      <c r="O889" s="31">
        <v>0.875</v>
      </c>
      <c r="P889" s="35">
        <v>25.369999999999997</v>
      </c>
      <c r="Q889" s="36">
        <f t="shared" si="163"/>
        <v>16</v>
      </c>
      <c r="R889" s="4">
        <f t="shared" si="164"/>
        <v>0</v>
      </c>
      <c r="S889" s="31">
        <f t="shared" si="170"/>
        <v>0.19538194444444446</v>
      </c>
      <c r="T889" s="31">
        <f t="shared" si="171"/>
        <v>0.79927083333333337</v>
      </c>
      <c r="U889" s="4">
        <f t="shared" si="165"/>
        <v>0</v>
      </c>
      <c r="V889" s="4" t="str">
        <f t="shared" si="166"/>
        <v/>
      </c>
      <c r="W889" s="18" t="str">
        <f>IF(V889="","",VLOOKUP(L889,日射量と図３!$A$4:$C$368,3,TRUE)*238.85/100)</f>
        <v/>
      </c>
      <c r="X889" s="4" t="str">
        <f t="shared" si="167"/>
        <v/>
      </c>
      <c r="Y889" s="4" t="str">
        <f t="shared" si="172"/>
        <v/>
      </c>
      <c r="Z889" s="4" t="str">
        <f t="shared" si="173"/>
        <v/>
      </c>
      <c r="AA889" s="4" t="str">
        <f>IF($V889="","",IF(Y889&lt;36,0,IF(AND(36&lt;=Y889,Y889&lt;71),VLOOKUP($W889,日射量と図３!$E$6:$F$34,2,TRUE),IF(AND(71&lt;=Y889,Y889&lt;107),VLOOKUP($W889,日射量と図３!$E$6:$G$34,3,TRUE),IF(AND(107&lt;=Y889,Y889&lt;143),VLOOKUP($W889,日射量と図３!$E$6:$H$34,4,TRUE),VLOOKUP($W889,日射量と図３!$E$6:$I$34,5,TRUE))))))</f>
        <v/>
      </c>
      <c r="AB889" s="4" t="str">
        <f>IF($V889="","",IF(Z889&lt;36,0,IF(AND(36&lt;=Z889,Z889&lt;71),VLOOKUP($W889,日射量と図３!$E$6:$F$34,2,TRUE),IF(AND(71&lt;=Z889,Z889&lt;107),VLOOKUP($W889,日射量と図３!$E$6:$G$34,3,TRUE),IF(AND(107&lt;=Z889,Z889&lt;143),VLOOKUP($W889,日射量と図３!$E$6:$H$34,4,TRUE),VLOOKUP($W889,日射量と図３!$E$6:$I$34,5,TRUE))))))</f>
        <v/>
      </c>
      <c r="AC889" s="382" t="str">
        <f t="shared" si="168"/>
        <v/>
      </c>
      <c r="AD889" s="382" t="str">
        <f t="shared" si="169"/>
        <v/>
      </c>
    </row>
    <row r="890" spans="11:30" ht="13.5" customHeight="1">
      <c r="K890" s="4">
        <f t="shared" si="162"/>
        <v>7</v>
      </c>
      <c r="L890" s="34">
        <v>43288</v>
      </c>
      <c r="M890" s="4">
        <v>37</v>
      </c>
      <c r="N890" s="4">
        <v>23</v>
      </c>
      <c r="O890" s="31">
        <v>0.91666666666666663</v>
      </c>
      <c r="P890" s="35">
        <v>25.18</v>
      </c>
      <c r="Q890" s="36">
        <f t="shared" si="163"/>
        <v>13</v>
      </c>
      <c r="R890" s="4">
        <f t="shared" si="164"/>
        <v>0</v>
      </c>
      <c r="S890" s="31">
        <f t="shared" si="170"/>
        <v>0.19538194444444446</v>
      </c>
      <c r="T890" s="31">
        <f t="shared" si="171"/>
        <v>0.79927083333333337</v>
      </c>
      <c r="U890" s="4">
        <f t="shared" si="165"/>
        <v>0</v>
      </c>
      <c r="V890" s="4" t="str">
        <f t="shared" si="166"/>
        <v/>
      </c>
      <c r="W890" s="18" t="str">
        <f>IF(V890="","",VLOOKUP(L890,日射量と図３!$A$4:$C$368,3,TRUE)*238.85/100)</f>
        <v/>
      </c>
      <c r="X890" s="4" t="str">
        <f t="shared" si="167"/>
        <v/>
      </c>
      <c r="Y890" s="4" t="str">
        <f t="shared" si="172"/>
        <v/>
      </c>
      <c r="Z890" s="4" t="str">
        <f t="shared" si="173"/>
        <v/>
      </c>
      <c r="AA890" s="4" t="str">
        <f>IF($V890="","",IF(Y890&lt;36,0,IF(AND(36&lt;=Y890,Y890&lt;71),VLOOKUP($W890,日射量と図３!$E$6:$F$34,2,TRUE),IF(AND(71&lt;=Y890,Y890&lt;107),VLOOKUP($W890,日射量と図３!$E$6:$G$34,3,TRUE),IF(AND(107&lt;=Y890,Y890&lt;143),VLOOKUP($W890,日射量と図３!$E$6:$H$34,4,TRUE),VLOOKUP($W890,日射量と図３!$E$6:$I$34,5,TRUE))))))</f>
        <v/>
      </c>
      <c r="AB890" s="4" t="str">
        <f>IF($V890="","",IF(Z890&lt;36,0,IF(AND(36&lt;=Z890,Z890&lt;71),VLOOKUP($W890,日射量と図３!$E$6:$F$34,2,TRUE),IF(AND(71&lt;=Z890,Z890&lt;107),VLOOKUP($W890,日射量と図３!$E$6:$G$34,3,TRUE),IF(AND(107&lt;=Z890,Z890&lt;143),VLOOKUP($W890,日射量と図３!$E$6:$H$34,4,TRUE),VLOOKUP($W890,日射量と図３!$E$6:$I$34,5,TRUE))))))</f>
        <v/>
      </c>
      <c r="AC890" s="382" t="str">
        <f t="shared" si="168"/>
        <v/>
      </c>
      <c r="AD890" s="382" t="str">
        <f t="shared" si="169"/>
        <v/>
      </c>
    </row>
    <row r="891" spans="11:30" ht="13.5" customHeight="1">
      <c r="K891" s="4">
        <f t="shared" si="162"/>
        <v>7</v>
      </c>
      <c r="L891" s="34">
        <v>43288</v>
      </c>
      <c r="M891" s="4">
        <v>37</v>
      </c>
      <c r="N891" s="4">
        <v>24</v>
      </c>
      <c r="O891" s="31">
        <v>0.95833333333333337</v>
      </c>
      <c r="P891" s="35">
        <v>24.93</v>
      </c>
      <c r="Q891" s="36">
        <f t="shared" si="163"/>
        <v>13</v>
      </c>
      <c r="R891" s="4">
        <f t="shared" si="164"/>
        <v>0</v>
      </c>
      <c r="S891" s="31">
        <f t="shared" si="170"/>
        <v>0.19538194444444446</v>
      </c>
      <c r="T891" s="31">
        <f t="shared" si="171"/>
        <v>0.79927083333333337</v>
      </c>
      <c r="U891" s="4">
        <f t="shared" si="165"/>
        <v>0</v>
      </c>
      <c r="V891" s="4" t="str">
        <f t="shared" si="166"/>
        <v/>
      </c>
      <c r="W891" s="18" t="str">
        <f>IF(V891="","",VLOOKUP(L891,日射量と図３!$A$4:$C$368,3,TRUE)*238.85/100)</f>
        <v/>
      </c>
      <c r="X891" s="4" t="str">
        <f t="shared" si="167"/>
        <v/>
      </c>
      <c r="Y891" s="4" t="str">
        <f t="shared" si="172"/>
        <v/>
      </c>
      <c r="Z891" s="4" t="str">
        <f t="shared" si="173"/>
        <v/>
      </c>
      <c r="AA891" s="4" t="str">
        <f>IF($V891="","",IF(Y891&lt;36,0,IF(AND(36&lt;=Y891,Y891&lt;71),VLOOKUP($W891,日射量と図３!$E$6:$F$34,2,TRUE),IF(AND(71&lt;=Y891,Y891&lt;107),VLOOKUP($W891,日射量と図３!$E$6:$G$34,3,TRUE),IF(AND(107&lt;=Y891,Y891&lt;143),VLOOKUP($W891,日射量と図３!$E$6:$H$34,4,TRUE),VLOOKUP($W891,日射量と図３!$E$6:$I$34,5,TRUE))))))</f>
        <v/>
      </c>
      <c r="AB891" s="4" t="str">
        <f>IF($V891="","",IF(Z891&lt;36,0,IF(AND(36&lt;=Z891,Z891&lt;71),VLOOKUP($W891,日射量と図３!$E$6:$F$34,2,TRUE),IF(AND(71&lt;=Z891,Z891&lt;107),VLOOKUP($W891,日射量と図３!$E$6:$G$34,3,TRUE),IF(AND(107&lt;=Z891,Z891&lt;143),VLOOKUP($W891,日射量と図３!$E$6:$H$34,4,TRUE),VLOOKUP($W891,日射量と図３!$E$6:$I$34,5,TRUE))))))</f>
        <v/>
      </c>
      <c r="AC891" s="382" t="str">
        <f t="shared" si="168"/>
        <v/>
      </c>
      <c r="AD891" s="382" t="str">
        <f t="shared" si="169"/>
        <v/>
      </c>
    </row>
    <row r="892" spans="11:30" ht="13.5" customHeight="1">
      <c r="K892" s="4">
        <f t="shared" si="162"/>
        <v>7</v>
      </c>
      <c r="L892" s="34">
        <v>43289</v>
      </c>
      <c r="M892" s="4">
        <v>38</v>
      </c>
      <c r="N892" s="4">
        <v>1</v>
      </c>
      <c r="O892" s="31">
        <v>0</v>
      </c>
      <c r="P892" s="35">
        <v>24.679999999999996</v>
      </c>
      <c r="Q892" s="36">
        <f t="shared" si="163"/>
        <v>13</v>
      </c>
      <c r="R892" s="4">
        <f t="shared" si="164"/>
        <v>0</v>
      </c>
      <c r="S892" s="31">
        <f t="shared" si="170"/>
        <v>0.19538194444444446</v>
      </c>
      <c r="T892" s="31">
        <f t="shared" si="171"/>
        <v>0.79927083333333337</v>
      </c>
      <c r="U892" s="4">
        <f t="shared" si="165"/>
        <v>0</v>
      </c>
      <c r="V892" s="4">
        <f t="shared" si="166"/>
        <v>0</v>
      </c>
      <c r="W892" s="18">
        <f>IF(V892="","",VLOOKUP(L892,日射量と図３!$A$4:$C$368,3,TRUE)*238.85/100)</f>
        <v>42.993000000000002</v>
      </c>
      <c r="X892" s="4">
        <f t="shared" si="167"/>
        <v>14</v>
      </c>
      <c r="Y892" s="4">
        <f t="shared" si="172"/>
        <v>0</v>
      </c>
      <c r="Z892" s="4">
        <f t="shared" si="173"/>
        <v>0</v>
      </c>
      <c r="AA892" s="4">
        <f>IF($V892="","",IF(Y892&lt;36,0,IF(AND(36&lt;=Y892,Y892&lt;71),VLOOKUP($W892,日射量と図３!$E$6:$F$34,2,TRUE),IF(AND(71&lt;=Y892,Y892&lt;107),VLOOKUP($W892,日射量と図３!$E$6:$G$34,3,TRUE),IF(AND(107&lt;=Y892,Y892&lt;143),VLOOKUP($W892,日射量と図３!$E$6:$H$34,4,TRUE),VLOOKUP($W892,日射量と図３!$E$6:$I$34,5,TRUE))))))</f>
        <v>0</v>
      </c>
      <c r="AB892" s="4">
        <f>IF($V892="","",IF(Z892&lt;36,0,IF(AND(36&lt;=Z892,Z892&lt;71),VLOOKUP($W892,日射量と図３!$E$6:$F$34,2,TRUE),IF(AND(71&lt;=Z892,Z892&lt;107),VLOOKUP($W892,日射量と図３!$E$6:$G$34,3,TRUE),IF(AND(107&lt;=Z892,Z892&lt;143),VLOOKUP($W892,日射量と図３!$E$6:$H$34,4,TRUE),VLOOKUP($W892,日射量と図３!$E$6:$I$34,5,TRUE))))))</f>
        <v>0</v>
      </c>
      <c r="AC892" s="382">
        <f t="shared" si="168"/>
        <v>0</v>
      </c>
      <c r="AD892" s="382">
        <f t="shared" si="169"/>
        <v>0</v>
      </c>
    </row>
    <row r="893" spans="11:30" ht="13.5" customHeight="1">
      <c r="K893" s="4">
        <f t="shared" si="162"/>
        <v>7</v>
      </c>
      <c r="L893" s="34">
        <v>43289</v>
      </c>
      <c r="M893" s="4">
        <v>38</v>
      </c>
      <c r="N893" s="4">
        <v>2</v>
      </c>
      <c r="O893" s="31">
        <v>4.1666666666666664E-2</v>
      </c>
      <c r="P893" s="35">
        <v>24.33</v>
      </c>
      <c r="Q893" s="36">
        <f t="shared" si="163"/>
        <v>13</v>
      </c>
      <c r="R893" s="4">
        <f t="shared" si="164"/>
        <v>0</v>
      </c>
      <c r="S893" s="31">
        <f t="shared" si="170"/>
        <v>0.19538194444444446</v>
      </c>
      <c r="T893" s="31">
        <f t="shared" si="171"/>
        <v>0.79927083333333337</v>
      </c>
      <c r="U893" s="4">
        <f t="shared" si="165"/>
        <v>0</v>
      </c>
      <c r="V893" s="4" t="str">
        <f t="shared" si="166"/>
        <v/>
      </c>
      <c r="W893" s="18" t="str">
        <f>IF(V893="","",VLOOKUP(L893,日射量と図３!$A$4:$C$368,3,TRUE)*238.85/100)</f>
        <v/>
      </c>
      <c r="X893" s="4" t="str">
        <f t="shared" si="167"/>
        <v/>
      </c>
      <c r="Y893" s="4" t="str">
        <f t="shared" si="172"/>
        <v/>
      </c>
      <c r="Z893" s="4" t="str">
        <f t="shared" si="173"/>
        <v/>
      </c>
      <c r="AA893" s="4" t="str">
        <f>IF($V893="","",IF(Y893&lt;36,0,IF(AND(36&lt;=Y893,Y893&lt;71),VLOOKUP($W893,日射量と図３!$E$6:$F$34,2,TRUE),IF(AND(71&lt;=Y893,Y893&lt;107),VLOOKUP($W893,日射量と図３!$E$6:$G$34,3,TRUE),IF(AND(107&lt;=Y893,Y893&lt;143),VLOOKUP($W893,日射量と図３!$E$6:$H$34,4,TRUE),VLOOKUP($W893,日射量と図３!$E$6:$I$34,5,TRUE))))))</f>
        <v/>
      </c>
      <c r="AB893" s="4" t="str">
        <f>IF($V893="","",IF(Z893&lt;36,0,IF(AND(36&lt;=Z893,Z893&lt;71),VLOOKUP($W893,日射量と図３!$E$6:$F$34,2,TRUE),IF(AND(71&lt;=Z893,Z893&lt;107),VLOOKUP($W893,日射量と図３!$E$6:$G$34,3,TRUE),IF(AND(107&lt;=Z893,Z893&lt;143),VLOOKUP($W893,日射量と図３!$E$6:$H$34,4,TRUE),VLOOKUP($W893,日射量と図３!$E$6:$I$34,5,TRUE))))))</f>
        <v/>
      </c>
      <c r="AC893" s="382" t="str">
        <f t="shared" si="168"/>
        <v/>
      </c>
      <c r="AD893" s="382" t="str">
        <f t="shared" si="169"/>
        <v/>
      </c>
    </row>
    <row r="894" spans="11:30" ht="13.5" customHeight="1">
      <c r="K894" s="4">
        <f t="shared" si="162"/>
        <v>7</v>
      </c>
      <c r="L894" s="34">
        <v>43289</v>
      </c>
      <c r="M894" s="4">
        <v>38</v>
      </c>
      <c r="N894" s="4">
        <v>3</v>
      </c>
      <c r="O894" s="31">
        <v>8.3333333333333329E-2</v>
      </c>
      <c r="P894" s="35">
        <v>24.22</v>
      </c>
      <c r="Q894" s="36">
        <f t="shared" si="163"/>
        <v>13</v>
      </c>
      <c r="R894" s="4">
        <f t="shared" si="164"/>
        <v>0</v>
      </c>
      <c r="S894" s="31">
        <f t="shared" si="170"/>
        <v>0.19538194444444446</v>
      </c>
      <c r="T894" s="31">
        <f t="shared" si="171"/>
        <v>0.79927083333333337</v>
      </c>
      <c r="U894" s="4">
        <f t="shared" si="165"/>
        <v>0</v>
      </c>
      <c r="V894" s="4" t="str">
        <f t="shared" si="166"/>
        <v/>
      </c>
      <c r="W894" s="18" t="str">
        <f>IF(V894="","",VLOOKUP(L894,日射量と図３!$A$4:$C$368,3,TRUE)*238.85/100)</f>
        <v/>
      </c>
      <c r="X894" s="4" t="str">
        <f t="shared" si="167"/>
        <v/>
      </c>
      <c r="Y894" s="4" t="str">
        <f t="shared" si="172"/>
        <v/>
      </c>
      <c r="Z894" s="4" t="str">
        <f t="shared" si="173"/>
        <v/>
      </c>
      <c r="AA894" s="4" t="str">
        <f>IF($V894="","",IF(Y894&lt;36,0,IF(AND(36&lt;=Y894,Y894&lt;71),VLOOKUP($W894,日射量と図３!$E$6:$F$34,2,TRUE),IF(AND(71&lt;=Y894,Y894&lt;107),VLOOKUP($W894,日射量と図３!$E$6:$G$34,3,TRUE),IF(AND(107&lt;=Y894,Y894&lt;143),VLOOKUP($W894,日射量と図３!$E$6:$H$34,4,TRUE),VLOOKUP($W894,日射量と図３!$E$6:$I$34,5,TRUE))))))</f>
        <v/>
      </c>
      <c r="AB894" s="4" t="str">
        <f>IF($V894="","",IF(Z894&lt;36,0,IF(AND(36&lt;=Z894,Z894&lt;71),VLOOKUP($W894,日射量と図３!$E$6:$F$34,2,TRUE),IF(AND(71&lt;=Z894,Z894&lt;107),VLOOKUP($W894,日射量と図３!$E$6:$G$34,3,TRUE),IF(AND(107&lt;=Z894,Z894&lt;143),VLOOKUP($W894,日射量と図３!$E$6:$H$34,4,TRUE),VLOOKUP($W894,日射量と図３!$E$6:$I$34,5,TRUE))))))</f>
        <v/>
      </c>
      <c r="AC894" s="382" t="str">
        <f t="shared" si="168"/>
        <v/>
      </c>
      <c r="AD894" s="382" t="str">
        <f t="shared" si="169"/>
        <v/>
      </c>
    </row>
    <row r="895" spans="11:30" ht="13.5" customHeight="1">
      <c r="K895" s="4">
        <f t="shared" si="162"/>
        <v>7</v>
      </c>
      <c r="L895" s="34">
        <v>43289</v>
      </c>
      <c r="M895" s="4">
        <v>38</v>
      </c>
      <c r="N895" s="4">
        <v>4</v>
      </c>
      <c r="O895" s="31">
        <v>0.125</v>
      </c>
      <c r="P895" s="35">
        <v>23.979999999999997</v>
      </c>
      <c r="Q895" s="36">
        <f t="shared" si="163"/>
        <v>13</v>
      </c>
      <c r="R895" s="4">
        <f t="shared" si="164"/>
        <v>0</v>
      </c>
      <c r="S895" s="31">
        <f t="shared" si="170"/>
        <v>0.19538194444444446</v>
      </c>
      <c r="T895" s="31">
        <f t="shared" si="171"/>
        <v>0.79927083333333337</v>
      </c>
      <c r="U895" s="4">
        <f t="shared" si="165"/>
        <v>0</v>
      </c>
      <c r="V895" s="4" t="str">
        <f t="shared" si="166"/>
        <v/>
      </c>
      <c r="W895" s="18" t="str">
        <f>IF(V895="","",VLOOKUP(L895,日射量と図３!$A$4:$C$368,3,TRUE)*238.85/100)</f>
        <v/>
      </c>
      <c r="X895" s="4" t="str">
        <f t="shared" si="167"/>
        <v/>
      </c>
      <c r="Y895" s="4" t="str">
        <f t="shared" si="172"/>
        <v/>
      </c>
      <c r="Z895" s="4" t="str">
        <f t="shared" si="173"/>
        <v/>
      </c>
      <c r="AA895" s="4" t="str">
        <f>IF($V895="","",IF(Y895&lt;36,0,IF(AND(36&lt;=Y895,Y895&lt;71),VLOOKUP($W895,日射量と図３!$E$6:$F$34,2,TRUE),IF(AND(71&lt;=Y895,Y895&lt;107),VLOOKUP($W895,日射量と図３!$E$6:$G$34,3,TRUE),IF(AND(107&lt;=Y895,Y895&lt;143),VLOOKUP($W895,日射量と図３!$E$6:$H$34,4,TRUE),VLOOKUP($W895,日射量と図３!$E$6:$I$34,5,TRUE))))))</f>
        <v/>
      </c>
      <c r="AB895" s="4" t="str">
        <f>IF($V895="","",IF(Z895&lt;36,0,IF(AND(36&lt;=Z895,Z895&lt;71),VLOOKUP($W895,日射量と図３!$E$6:$F$34,2,TRUE),IF(AND(71&lt;=Z895,Z895&lt;107),VLOOKUP($W895,日射量と図３!$E$6:$G$34,3,TRUE),IF(AND(107&lt;=Z895,Z895&lt;143),VLOOKUP($W895,日射量と図３!$E$6:$H$34,4,TRUE),VLOOKUP($W895,日射量と図３!$E$6:$I$34,5,TRUE))))))</f>
        <v/>
      </c>
      <c r="AC895" s="382" t="str">
        <f t="shared" si="168"/>
        <v/>
      </c>
      <c r="AD895" s="382" t="str">
        <f t="shared" si="169"/>
        <v/>
      </c>
    </row>
    <row r="896" spans="11:30" ht="13.5" customHeight="1">
      <c r="K896" s="4">
        <f t="shared" si="162"/>
        <v>7</v>
      </c>
      <c r="L896" s="34">
        <v>43289</v>
      </c>
      <c r="M896" s="4">
        <v>38</v>
      </c>
      <c r="N896" s="4">
        <v>5</v>
      </c>
      <c r="O896" s="31">
        <v>0.16666666666666666</v>
      </c>
      <c r="P896" s="35">
        <v>23.55</v>
      </c>
      <c r="Q896" s="36">
        <f t="shared" si="163"/>
        <v>15</v>
      </c>
      <c r="R896" s="4">
        <f t="shared" si="164"/>
        <v>0</v>
      </c>
      <c r="S896" s="31">
        <f t="shared" si="170"/>
        <v>0.19538194444444446</v>
      </c>
      <c r="T896" s="31">
        <f t="shared" si="171"/>
        <v>0.79927083333333337</v>
      </c>
      <c r="U896" s="4">
        <f t="shared" si="165"/>
        <v>0</v>
      </c>
      <c r="V896" s="4" t="str">
        <f t="shared" si="166"/>
        <v/>
      </c>
      <c r="W896" s="18" t="str">
        <f>IF(V896="","",VLOOKUP(L896,日射量と図３!$A$4:$C$368,3,TRUE)*238.85/100)</f>
        <v/>
      </c>
      <c r="X896" s="4" t="str">
        <f t="shared" si="167"/>
        <v/>
      </c>
      <c r="Y896" s="4" t="str">
        <f t="shared" si="172"/>
        <v/>
      </c>
      <c r="Z896" s="4" t="str">
        <f t="shared" si="173"/>
        <v/>
      </c>
      <c r="AA896" s="4" t="str">
        <f>IF($V896="","",IF(Y896&lt;36,0,IF(AND(36&lt;=Y896,Y896&lt;71),VLOOKUP($W896,日射量と図３!$E$6:$F$34,2,TRUE),IF(AND(71&lt;=Y896,Y896&lt;107),VLOOKUP($W896,日射量と図３!$E$6:$G$34,3,TRUE),IF(AND(107&lt;=Y896,Y896&lt;143),VLOOKUP($W896,日射量と図３!$E$6:$H$34,4,TRUE),VLOOKUP($W896,日射量と図３!$E$6:$I$34,5,TRUE))))))</f>
        <v/>
      </c>
      <c r="AB896" s="4" t="str">
        <f>IF($V896="","",IF(Z896&lt;36,0,IF(AND(36&lt;=Z896,Z896&lt;71),VLOOKUP($W896,日射量と図３!$E$6:$F$34,2,TRUE),IF(AND(71&lt;=Z896,Z896&lt;107),VLOOKUP($W896,日射量と図３!$E$6:$G$34,3,TRUE),IF(AND(107&lt;=Z896,Z896&lt;143),VLOOKUP($W896,日射量と図３!$E$6:$H$34,4,TRUE),VLOOKUP($W896,日射量と図３!$E$6:$I$34,5,TRUE))))))</f>
        <v/>
      </c>
      <c r="AC896" s="382" t="str">
        <f t="shared" si="168"/>
        <v/>
      </c>
      <c r="AD896" s="382" t="str">
        <f t="shared" si="169"/>
        <v/>
      </c>
    </row>
    <row r="897" spans="11:30" ht="13.5" customHeight="1">
      <c r="K897" s="4">
        <f t="shared" si="162"/>
        <v>7</v>
      </c>
      <c r="L897" s="34">
        <v>43289</v>
      </c>
      <c r="M897" s="4">
        <v>38</v>
      </c>
      <c r="N897" s="4">
        <v>6</v>
      </c>
      <c r="O897" s="31">
        <v>0.20833333333333334</v>
      </c>
      <c r="P897" s="35">
        <v>23.479999999999997</v>
      </c>
      <c r="Q897" s="36">
        <f t="shared" si="163"/>
        <v>15</v>
      </c>
      <c r="R897" s="4">
        <f t="shared" si="164"/>
        <v>0</v>
      </c>
      <c r="S897" s="31">
        <f t="shared" si="170"/>
        <v>0.19538194444444446</v>
      </c>
      <c r="T897" s="31">
        <f t="shared" si="171"/>
        <v>0.79927083333333337</v>
      </c>
      <c r="U897" s="4">
        <f t="shared" si="165"/>
        <v>0</v>
      </c>
      <c r="V897" s="4" t="str">
        <f t="shared" si="166"/>
        <v/>
      </c>
      <c r="W897" s="18" t="str">
        <f>IF(V897="","",VLOOKUP(L897,日射量と図３!$A$4:$C$368,3,TRUE)*238.85/100)</f>
        <v/>
      </c>
      <c r="X897" s="4" t="str">
        <f t="shared" si="167"/>
        <v/>
      </c>
      <c r="Y897" s="4" t="str">
        <f t="shared" si="172"/>
        <v/>
      </c>
      <c r="Z897" s="4" t="str">
        <f t="shared" si="173"/>
        <v/>
      </c>
      <c r="AA897" s="4" t="str">
        <f>IF($V897="","",IF(Y897&lt;36,0,IF(AND(36&lt;=Y897,Y897&lt;71),VLOOKUP($W897,日射量と図３!$E$6:$F$34,2,TRUE),IF(AND(71&lt;=Y897,Y897&lt;107),VLOOKUP($W897,日射量と図３!$E$6:$G$34,3,TRUE),IF(AND(107&lt;=Y897,Y897&lt;143),VLOOKUP($W897,日射量と図３!$E$6:$H$34,4,TRUE),VLOOKUP($W897,日射量と図３!$E$6:$I$34,5,TRUE))))))</f>
        <v/>
      </c>
      <c r="AB897" s="4" t="str">
        <f>IF($V897="","",IF(Z897&lt;36,0,IF(AND(36&lt;=Z897,Z897&lt;71),VLOOKUP($W897,日射量と図３!$E$6:$F$34,2,TRUE),IF(AND(71&lt;=Z897,Z897&lt;107),VLOOKUP($W897,日射量と図３!$E$6:$G$34,3,TRUE),IF(AND(107&lt;=Z897,Z897&lt;143),VLOOKUP($W897,日射量と図３!$E$6:$H$34,4,TRUE),VLOOKUP($W897,日射量と図３!$E$6:$I$34,5,TRUE))))))</f>
        <v/>
      </c>
      <c r="AC897" s="382" t="str">
        <f t="shared" si="168"/>
        <v/>
      </c>
      <c r="AD897" s="382" t="str">
        <f t="shared" si="169"/>
        <v/>
      </c>
    </row>
    <row r="898" spans="11:30" ht="13.5" customHeight="1">
      <c r="K898" s="4">
        <f t="shared" si="162"/>
        <v>7</v>
      </c>
      <c r="L898" s="34">
        <v>43289</v>
      </c>
      <c r="M898" s="4">
        <v>38</v>
      </c>
      <c r="N898" s="4">
        <v>7</v>
      </c>
      <c r="O898" s="31">
        <v>0.25</v>
      </c>
      <c r="P898" s="35">
        <v>23.96</v>
      </c>
      <c r="Q898" s="36">
        <f t="shared" si="163"/>
        <v>15</v>
      </c>
      <c r="R898" s="4">
        <f t="shared" si="164"/>
        <v>0</v>
      </c>
      <c r="S898" s="31">
        <f t="shared" si="170"/>
        <v>0.19538194444444446</v>
      </c>
      <c r="T898" s="31">
        <f t="shared" si="171"/>
        <v>0.79927083333333337</v>
      </c>
      <c r="U898" s="4">
        <f t="shared" si="165"/>
        <v>0</v>
      </c>
      <c r="V898" s="4" t="str">
        <f t="shared" si="166"/>
        <v/>
      </c>
      <c r="W898" s="18" t="str">
        <f>IF(V898="","",VLOOKUP(L898,日射量と図３!$A$4:$C$368,3,TRUE)*238.85/100)</f>
        <v/>
      </c>
      <c r="X898" s="4" t="str">
        <f t="shared" si="167"/>
        <v/>
      </c>
      <c r="Y898" s="4" t="str">
        <f t="shared" si="172"/>
        <v/>
      </c>
      <c r="Z898" s="4" t="str">
        <f t="shared" si="173"/>
        <v/>
      </c>
      <c r="AA898" s="4" t="str">
        <f>IF($V898="","",IF(Y898&lt;36,0,IF(AND(36&lt;=Y898,Y898&lt;71),VLOOKUP($W898,日射量と図３!$E$6:$F$34,2,TRUE),IF(AND(71&lt;=Y898,Y898&lt;107),VLOOKUP($W898,日射量と図３!$E$6:$G$34,3,TRUE),IF(AND(107&lt;=Y898,Y898&lt;143),VLOOKUP($W898,日射量と図３!$E$6:$H$34,4,TRUE),VLOOKUP($W898,日射量と図３!$E$6:$I$34,5,TRUE))))))</f>
        <v/>
      </c>
      <c r="AB898" s="4" t="str">
        <f>IF($V898="","",IF(Z898&lt;36,0,IF(AND(36&lt;=Z898,Z898&lt;71),VLOOKUP($W898,日射量と図３!$E$6:$F$34,2,TRUE),IF(AND(71&lt;=Z898,Z898&lt;107),VLOOKUP($W898,日射量と図３!$E$6:$G$34,3,TRUE),IF(AND(107&lt;=Z898,Z898&lt;143),VLOOKUP($W898,日射量と図３!$E$6:$H$34,4,TRUE),VLOOKUP($W898,日射量と図３!$E$6:$I$34,5,TRUE))))))</f>
        <v/>
      </c>
      <c r="AC898" s="382" t="str">
        <f t="shared" si="168"/>
        <v/>
      </c>
      <c r="AD898" s="382" t="str">
        <f t="shared" si="169"/>
        <v/>
      </c>
    </row>
    <row r="899" spans="11:30" ht="13.5" customHeight="1">
      <c r="K899" s="4">
        <f t="shared" si="162"/>
        <v>7</v>
      </c>
      <c r="L899" s="34">
        <v>43289</v>
      </c>
      <c r="M899" s="4">
        <v>38</v>
      </c>
      <c r="N899" s="4">
        <v>8</v>
      </c>
      <c r="O899" s="31">
        <v>0.29166666666666669</v>
      </c>
      <c r="P899" s="35">
        <v>24.92</v>
      </c>
      <c r="Q899" s="36">
        <f t="shared" si="163"/>
        <v>12</v>
      </c>
      <c r="R899" s="4">
        <f t="shared" si="164"/>
        <v>0</v>
      </c>
      <c r="S899" s="31">
        <f t="shared" si="170"/>
        <v>0.19538194444444446</v>
      </c>
      <c r="T899" s="31">
        <f t="shared" si="171"/>
        <v>0.79927083333333337</v>
      </c>
      <c r="U899" s="4">
        <f t="shared" si="165"/>
        <v>0</v>
      </c>
      <c r="V899" s="4" t="str">
        <f t="shared" si="166"/>
        <v/>
      </c>
      <c r="W899" s="18" t="str">
        <f>IF(V899="","",VLOOKUP(L899,日射量と図３!$A$4:$C$368,3,TRUE)*238.85/100)</f>
        <v/>
      </c>
      <c r="X899" s="4" t="str">
        <f t="shared" si="167"/>
        <v/>
      </c>
      <c r="Y899" s="4" t="str">
        <f t="shared" si="172"/>
        <v/>
      </c>
      <c r="Z899" s="4" t="str">
        <f t="shared" si="173"/>
        <v/>
      </c>
      <c r="AA899" s="4" t="str">
        <f>IF($V899="","",IF(Y899&lt;36,0,IF(AND(36&lt;=Y899,Y899&lt;71),VLOOKUP($W899,日射量と図３!$E$6:$F$34,2,TRUE),IF(AND(71&lt;=Y899,Y899&lt;107),VLOOKUP($W899,日射量と図３!$E$6:$G$34,3,TRUE),IF(AND(107&lt;=Y899,Y899&lt;143),VLOOKUP($W899,日射量と図３!$E$6:$H$34,4,TRUE),VLOOKUP($W899,日射量と図３!$E$6:$I$34,5,TRUE))))))</f>
        <v/>
      </c>
      <c r="AB899" s="4" t="str">
        <f>IF($V899="","",IF(Z899&lt;36,0,IF(AND(36&lt;=Z899,Z899&lt;71),VLOOKUP($W899,日射量と図３!$E$6:$F$34,2,TRUE),IF(AND(71&lt;=Z899,Z899&lt;107),VLOOKUP($W899,日射量と図３!$E$6:$G$34,3,TRUE),IF(AND(107&lt;=Z899,Z899&lt;143),VLOOKUP($W899,日射量と図３!$E$6:$H$34,4,TRUE),VLOOKUP($W899,日射量と図３!$E$6:$I$34,5,TRUE))))))</f>
        <v/>
      </c>
      <c r="AC899" s="382" t="str">
        <f t="shared" si="168"/>
        <v/>
      </c>
      <c r="AD899" s="382" t="str">
        <f t="shared" si="169"/>
        <v/>
      </c>
    </row>
    <row r="900" spans="11:30" ht="13.5" customHeight="1">
      <c r="K900" s="4">
        <f t="shared" si="162"/>
        <v>7</v>
      </c>
      <c r="L900" s="34">
        <v>43289</v>
      </c>
      <c r="M900" s="4">
        <v>38</v>
      </c>
      <c r="N900" s="4">
        <v>9</v>
      </c>
      <c r="O900" s="31">
        <v>0.33333333333333331</v>
      </c>
      <c r="P900" s="35">
        <v>25.979999999999997</v>
      </c>
      <c r="Q900" s="36">
        <f t="shared" si="163"/>
        <v>12</v>
      </c>
      <c r="R900" s="4">
        <f t="shared" si="164"/>
        <v>0</v>
      </c>
      <c r="S900" s="31">
        <f t="shared" si="170"/>
        <v>0.19538194444444446</v>
      </c>
      <c r="T900" s="31">
        <f t="shared" si="171"/>
        <v>0.79927083333333337</v>
      </c>
      <c r="U900" s="4">
        <f t="shared" si="165"/>
        <v>0</v>
      </c>
      <c r="V900" s="4" t="str">
        <f t="shared" si="166"/>
        <v/>
      </c>
      <c r="W900" s="18" t="str">
        <f>IF(V900="","",VLOOKUP(L900,日射量と図３!$A$4:$C$368,3,TRUE)*238.85/100)</f>
        <v/>
      </c>
      <c r="X900" s="4" t="str">
        <f t="shared" si="167"/>
        <v/>
      </c>
      <c r="Y900" s="4" t="str">
        <f t="shared" si="172"/>
        <v/>
      </c>
      <c r="Z900" s="4" t="str">
        <f t="shared" si="173"/>
        <v/>
      </c>
      <c r="AA900" s="4" t="str">
        <f>IF($V900="","",IF(Y900&lt;36,0,IF(AND(36&lt;=Y900,Y900&lt;71),VLOOKUP($W900,日射量と図３!$E$6:$F$34,2,TRUE),IF(AND(71&lt;=Y900,Y900&lt;107),VLOOKUP($W900,日射量と図３!$E$6:$G$34,3,TRUE),IF(AND(107&lt;=Y900,Y900&lt;143),VLOOKUP($W900,日射量と図３!$E$6:$H$34,4,TRUE),VLOOKUP($W900,日射量と図３!$E$6:$I$34,5,TRUE))))))</f>
        <v/>
      </c>
      <c r="AB900" s="4" t="str">
        <f>IF($V900="","",IF(Z900&lt;36,0,IF(AND(36&lt;=Z900,Z900&lt;71),VLOOKUP($W900,日射量と図３!$E$6:$F$34,2,TRUE),IF(AND(71&lt;=Z900,Z900&lt;107),VLOOKUP($W900,日射量と図３!$E$6:$G$34,3,TRUE),IF(AND(107&lt;=Z900,Z900&lt;143),VLOOKUP($W900,日射量と図３!$E$6:$H$34,4,TRUE),VLOOKUP($W900,日射量と図３!$E$6:$I$34,5,TRUE))))))</f>
        <v/>
      </c>
      <c r="AC900" s="382" t="str">
        <f t="shared" si="168"/>
        <v/>
      </c>
      <c r="AD900" s="382" t="str">
        <f t="shared" si="169"/>
        <v/>
      </c>
    </row>
    <row r="901" spans="11:30" ht="13.5" customHeight="1">
      <c r="K901" s="4">
        <f t="shared" ref="K901:K964" si="174">MONTH(L901)</f>
        <v>7</v>
      </c>
      <c r="L901" s="34">
        <v>43289</v>
      </c>
      <c r="M901" s="4">
        <v>38</v>
      </c>
      <c r="N901" s="4">
        <v>10</v>
      </c>
      <c r="O901" s="31">
        <v>0.375</v>
      </c>
      <c r="P901" s="35">
        <v>27.040000000000003</v>
      </c>
      <c r="Q901" s="36">
        <f t="shared" ref="Q901:Q964" si="175">IF(O901&lt;$B$15,$D$14,IF(O901&lt;$B$16,$D$15,IF(O901&lt;$B$17,$D$16,IF(O901&lt;$B$18,$D$17,IF(O901&lt;$B$19,$D$18,$D$19)))))</f>
        <v>12</v>
      </c>
      <c r="R901" s="4">
        <f t="shared" ref="R901:R964" si="176">IF(Q901-P901&gt;0,Q901-P901,0)</f>
        <v>0</v>
      </c>
      <c r="S901" s="31">
        <f t="shared" si="170"/>
        <v>0.19538194444444446</v>
      </c>
      <c r="T901" s="31">
        <f t="shared" si="171"/>
        <v>0.79927083333333337</v>
      </c>
      <c r="U901" s="4">
        <f t="shared" ref="U901:U964" si="177">IF(AND(S901&lt;O901,O901&lt;T901),R901,0)</f>
        <v>0</v>
      </c>
      <c r="V901" s="4" t="str">
        <f t="shared" ref="V901:V964" si="178">IF(N901=1,SUM(U901:U924),"")</f>
        <v/>
      </c>
      <c r="W901" s="18" t="str">
        <f>IF(V901="","",VLOOKUP(L901,日射量と図３!$A$4:$C$368,3,TRUE)*238.85/100)</f>
        <v/>
      </c>
      <c r="X901" s="4" t="str">
        <f t="shared" ref="X901:X964" si="179">IF(V901="","",VLOOKUP(K901,$AF$38:$AJ$49,5,TRUE))</f>
        <v/>
      </c>
      <c r="Y901" s="4" t="str">
        <f t="shared" si="172"/>
        <v/>
      </c>
      <c r="Z901" s="4" t="str">
        <f t="shared" si="173"/>
        <v/>
      </c>
      <c r="AA901" s="4" t="str">
        <f>IF($V901="","",IF(Y901&lt;36,0,IF(AND(36&lt;=Y901,Y901&lt;71),VLOOKUP($W901,日射量と図３!$E$6:$F$34,2,TRUE),IF(AND(71&lt;=Y901,Y901&lt;107),VLOOKUP($W901,日射量と図３!$E$6:$G$34,3,TRUE),IF(AND(107&lt;=Y901,Y901&lt;143),VLOOKUP($W901,日射量と図３!$E$6:$H$34,4,TRUE),VLOOKUP($W901,日射量と図３!$E$6:$I$34,5,TRUE))))))</f>
        <v/>
      </c>
      <c r="AB901" s="4" t="str">
        <f>IF($V901="","",IF(Z901&lt;36,0,IF(AND(36&lt;=Z901,Z901&lt;71),VLOOKUP($W901,日射量と図３!$E$6:$F$34,2,TRUE),IF(AND(71&lt;=Z901,Z901&lt;107),VLOOKUP($W901,日射量と図３!$E$6:$G$34,3,TRUE),IF(AND(107&lt;=Z901,Z901&lt;143),VLOOKUP($W901,日射量と図３!$E$6:$H$34,4,TRUE),VLOOKUP($W901,日射量と図３!$E$6:$I$34,5,TRUE))))))</f>
        <v/>
      </c>
      <c r="AC901" s="382" t="str">
        <f t="shared" si="168"/>
        <v/>
      </c>
      <c r="AD901" s="382" t="str">
        <f t="shared" si="169"/>
        <v/>
      </c>
    </row>
    <row r="902" spans="11:30" ht="13.5" customHeight="1">
      <c r="K902" s="4">
        <f t="shared" si="174"/>
        <v>7</v>
      </c>
      <c r="L902" s="34">
        <v>43289</v>
      </c>
      <c r="M902" s="4">
        <v>38</v>
      </c>
      <c r="N902" s="4">
        <v>11</v>
      </c>
      <c r="O902" s="31">
        <v>0.41666666666666669</v>
      </c>
      <c r="P902" s="35">
        <v>27.79</v>
      </c>
      <c r="Q902" s="36">
        <f t="shared" si="175"/>
        <v>12</v>
      </c>
      <c r="R902" s="4">
        <f t="shared" si="176"/>
        <v>0</v>
      </c>
      <c r="S902" s="31">
        <f t="shared" si="170"/>
        <v>0.19538194444444446</v>
      </c>
      <c r="T902" s="31">
        <f t="shared" si="171"/>
        <v>0.79927083333333337</v>
      </c>
      <c r="U902" s="4">
        <f t="shared" si="177"/>
        <v>0</v>
      </c>
      <c r="V902" s="4" t="str">
        <f t="shared" si="178"/>
        <v/>
      </c>
      <c r="W902" s="18" t="str">
        <f>IF(V902="","",VLOOKUP(L902,日射量と図３!$A$4:$C$368,3,TRUE)*238.85/100)</f>
        <v/>
      </c>
      <c r="X902" s="4" t="str">
        <f t="shared" si="179"/>
        <v/>
      </c>
      <c r="Y902" s="4" t="str">
        <f t="shared" si="172"/>
        <v/>
      </c>
      <c r="Z902" s="4" t="str">
        <f t="shared" si="173"/>
        <v/>
      </c>
      <c r="AA902" s="4" t="str">
        <f>IF($V902="","",IF(Y902&lt;36,0,IF(AND(36&lt;=Y902,Y902&lt;71),VLOOKUP($W902,日射量と図３!$E$6:$F$34,2,TRUE),IF(AND(71&lt;=Y902,Y902&lt;107),VLOOKUP($W902,日射量と図３!$E$6:$G$34,3,TRUE),IF(AND(107&lt;=Y902,Y902&lt;143),VLOOKUP($W902,日射量と図３!$E$6:$H$34,4,TRUE),VLOOKUP($W902,日射量と図３!$E$6:$I$34,5,TRUE))))))</f>
        <v/>
      </c>
      <c r="AB902" s="4" t="str">
        <f>IF($V902="","",IF(Z902&lt;36,0,IF(AND(36&lt;=Z902,Z902&lt;71),VLOOKUP($W902,日射量と図３!$E$6:$F$34,2,TRUE),IF(AND(71&lt;=Z902,Z902&lt;107),VLOOKUP($W902,日射量と図３!$E$6:$G$34,3,TRUE),IF(AND(107&lt;=Z902,Z902&lt;143),VLOOKUP($W902,日射量と図３!$E$6:$H$34,4,TRUE),VLOOKUP($W902,日射量と図３!$E$6:$I$34,5,TRUE))))))</f>
        <v/>
      </c>
      <c r="AC902" s="382" t="str">
        <f t="shared" si="168"/>
        <v/>
      </c>
      <c r="AD902" s="382" t="str">
        <f t="shared" si="169"/>
        <v/>
      </c>
    </row>
    <row r="903" spans="11:30" ht="13.5" customHeight="1">
      <c r="K903" s="4">
        <f t="shared" si="174"/>
        <v>7</v>
      </c>
      <c r="L903" s="34">
        <v>43289</v>
      </c>
      <c r="M903" s="4">
        <v>38</v>
      </c>
      <c r="N903" s="4">
        <v>12</v>
      </c>
      <c r="O903" s="31">
        <v>0.45833333333333331</v>
      </c>
      <c r="P903" s="35">
        <v>28.980000000000008</v>
      </c>
      <c r="Q903" s="36">
        <f t="shared" si="175"/>
        <v>12</v>
      </c>
      <c r="R903" s="4">
        <f t="shared" si="176"/>
        <v>0</v>
      </c>
      <c r="S903" s="31">
        <f t="shared" si="170"/>
        <v>0.19538194444444446</v>
      </c>
      <c r="T903" s="31">
        <f t="shared" si="171"/>
        <v>0.79927083333333337</v>
      </c>
      <c r="U903" s="4">
        <f t="shared" si="177"/>
        <v>0</v>
      </c>
      <c r="V903" s="4" t="str">
        <f t="shared" si="178"/>
        <v/>
      </c>
      <c r="W903" s="18" t="str">
        <f>IF(V903="","",VLOOKUP(L903,日射量と図３!$A$4:$C$368,3,TRUE)*238.85/100)</f>
        <v/>
      </c>
      <c r="X903" s="4" t="str">
        <f t="shared" si="179"/>
        <v/>
      </c>
      <c r="Y903" s="4" t="str">
        <f t="shared" si="172"/>
        <v/>
      </c>
      <c r="Z903" s="4" t="str">
        <f t="shared" si="173"/>
        <v/>
      </c>
      <c r="AA903" s="4" t="str">
        <f>IF($V903="","",IF(Y903&lt;36,0,IF(AND(36&lt;=Y903,Y903&lt;71),VLOOKUP($W903,日射量と図３!$E$6:$F$34,2,TRUE),IF(AND(71&lt;=Y903,Y903&lt;107),VLOOKUP($W903,日射量と図３!$E$6:$G$34,3,TRUE),IF(AND(107&lt;=Y903,Y903&lt;143),VLOOKUP($W903,日射量と図３!$E$6:$H$34,4,TRUE),VLOOKUP($W903,日射量と図３!$E$6:$I$34,5,TRUE))))))</f>
        <v/>
      </c>
      <c r="AB903" s="4" t="str">
        <f>IF($V903="","",IF(Z903&lt;36,0,IF(AND(36&lt;=Z903,Z903&lt;71),VLOOKUP($W903,日射量と図３!$E$6:$F$34,2,TRUE),IF(AND(71&lt;=Z903,Z903&lt;107),VLOOKUP($W903,日射量と図３!$E$6:$G$34,3,TRUE),IF(AND(107&lt;=Z903,Z903&lt;143),VLOOKUP($W903,日射量と図３!$E$6:$H$34,4,TRUE),VLOOKUP($W903,日射量と図３!$E$6:$I$34,5,TRUE))))))</f>
        <v/>
      </c>
      <c r="AC903" s="382" t="str">
        <f t="shared" si="168"/>
        <v/>
      </c>
      <c r="AD903" s="382" t="str">
        <f t="shared" si="169"/>
        <v/>
      </c>
    </row>
    <row r="904" spans="11:30" ht="13.5" customHeight="1">
      <c r="K904" s="4">
        <f t="shared" si="174"/>
        <v>7</v>
      </c>
      <c r="L904" s="34">
        <v>43289</v>
      </c>
      <c r="M904" s="4">
        <v>38</v>
      </c>
      <c r="N904" s="4">
        <v>13</v>
      </c>
      <c r="O904" s="31">
        <v>0.5</v>
      </c>
      <c r="P904" s="35">
        <v>29.910000000000004</v>
      </c>
      <c r="Q904" s="36">
        <f t="shared" si="175"/>
        <v>12</v>
      </c>
      <c r="R904" s="4">
        <f t="shared" si="176"/>
        <v>0</v>
      </c>
      <c r="S904" s="31">
        <f t="shared" si="170"/>
        <v>0.19538194444444446</v>
      </c>
      <c r="T904" s="31">
        <f t="shared" si="171"/>
        <v>0.79927083333333337</v>
      </c>
      <c r="U904" s="4">
        <f t="shared" si="177"/>
        <v>0</v>
      </c>
      <c r="V904" s="4" t="str">
        <f t="shared" si="178"/>
        <v/>
      </c>
      <c r="W904" s="18" t="str">
        <f>IF(V904="","",VLOOKUP(L904,日射量と図３!$A$4:$C$368,3,TRUE)*238.85/100)</f>
        <v/>
      </c>
      <c r="X904" s="4" t="str">
        <f t="shared" si="179"/>
        <v/>
      </c>
      <c r="Y904" s="4" t="str">
        <f t="shared" si="172"/>
        <v/>
      </c>
      <c r="Z904" s="4" t="str">
        <f t="shared" si="173"/>
        <v/>
      </c>
      <c r="AA904" s="4" t="str">
        <f>IF($V904="","",IF(Y904&lt;36,0,IF(AND(36&lt;=Y904,Y904&lt;71),VLOOKUP($W904,日射量と図３!$E$6:$F$34,2,TRUE),IF(AND(71&lt;=Y904,Y904&lt;107),VLOOKUP($W904,日射量と図３!$E$6:$G$34,3,TRUE),IF(AND(107&lt;=Y904,Y904&lt;143),VLOOKUP($W904,日射量と図３!$E$6:$H$34,4,TRUE),VLOOKUP($W904,日射量と図３!$E$6:$I$34,5,TRUE))))))</f>
        <v/>
      </c>
      <c r="AB904" s="4" t="str">
        <f>IF($V904="","",IF(Z904&lt;36,0,IF(AND(36&lt;=Z904,Z904&lt;71),VLOOKUP($W904,日射量と図３!$E$6:$F$34,2,TRUE),IF(AND(71&lt;=Z904,Z904&lt;107),VLOOKUP($W904,日射量と図３!$E$6:$G$34,3,TRUE),IF(AND(107&lt;=Z904,Z904&lt;143),VLOOKUP($W904,日射量と図３!$E$6:$H$34,4,TRUE),VLOOKUP($W904,日射量と図３!$E$6:$I$34,5,TRUE))))))</f>
        <v/>
      </c>
      <c r="AC904" s="382" t="str">
        <f t="shared" si="168"/>
        <v/>
      </c>
      <c r="AD904" s="382" t="str">
        <f t="shared" si="169"/>
        <v/>
      </c>
    </row>
    <row r="905" spans="11:30" ht="13.5" customHeight="1">
      <c r="K905" s="4">
        <f t="shared" si="174"/>
        <v>7</v>
      </c>
      <c r="L905" s="34">
        <v>43289</v>
      </c>
      <c r="M905" s="4">
        <v>38</v>
      </c>
      <c r="N905" s="4">
        <v>14</v>
      </c>
      <c r="O905" s="31">
        <v>0.54166666666666663</v>
      </c>
      <c r="P905" s="35">
        <v>30.410000000000004</v>
      </c>
      <c r="Q905" s="36">
        <f t="shared" si="175"/>
        <v>12</v>
      </c>
      <c r="R905" s="4">
        <f t="shared" si="176"/>
        <v>0</v>
      </c>
      <c r="S905" s="31">
        <f t="shared" si="170"/>
        <v>0.19538194444444446</v>
      </c>
      <c r="T905" s="31">
        <f t="shared" si="171"/>
        <v>0.79927083333333337</v>
      </c>
      <c r="U905" s="4">
        <f t="shared" si="177"/>
        <v>0</v>
      </c>
      <c r="V905" s="4" t="str">
        <f t="shared" si="178"/>
        <v/>
      </c>
      <c r="W905" s="18" t="str">
        <f>IF(V905="","",VLOOKUP(L905,日射量と図３!$A$4:$C$368,3,TRUE)*238.85/100)</f>
        <v/>
      </c>
      <c r="X905" s="4" t="str">
        <f t="shared" si="179"/>
        <v/>
      </c>
      <c r="Y905" s="4" t="str">
        <f t="shared" si="172"/>
        <v/>
      </c>
      <c r="Z905" s="4" t="str">
        <f t="shared" si="173"/>
        <v/>
      </c>
      <c r="AA905" s="4" t="str">
        <f>IF($V905="","",IF(Y905&lt;36,0,IF(AND(36&lt;=Y905,Y905&lt;71),VLOOKUP($W905,日射量と図３!$E$6:$F$34,2,TRUE),IF(AND(71&lt;=Y905,Y905&lt;107),VLOOKUP($W905,日射量と図３!$E$6:$G$34,3,TRUE),IF(AND(107&lt;=Y905,Y905&lt;143),VLOOKUP($W905,日射量と図３!$E$6:$H$34,4,TRUE),VLOOKUP($W905,日射量と図３!$E$6:$I$34,5,TRUE))))))</f>
        <v/>
      </c>
      <c r="AB905" s="4" t="str">
        <f>IF($V905="","",IF(Z905&lt;36,0,IF(AND(36&lt;=Z905,Z905&lt;71),VLOOKUP($W905,日射量と図３!$E$6:$F$34,2,TRUE),IF(AND(71&lt;=Z905,Z905&lt;107),VLOOKUP($W905,日射量と図３!$E$6:$G$34,3,TRUE),IF(AND(107&lt;=Z905,Z905&lt;143),VLOOKUP($W905,日射量と図３!$E$6:$H$34,4,TRUE),VLOOKUP($W905,日射量と図３!$E$6:$I$34,5,TRUE))))))</f>
        <v/>
      </c>
      <c r="AC905" s="382" t="str">
        <f t="shared" si="168"/>
        <v/>
      </c>
      <c r="AD905" s="382" t="str">
        <f t="shared" si="169"/>
        <v/>
      </c>
    </row>
    <row r="906" spans="11:30" ht="13.5" customHeight="1">
      <c r="K906" s="4">
        <f t="shared" si="174"/>
        <v>7</v>
      </c>
      <c r="L906" s="34">
        <v>43289</v>
      </c>
      <c r="M906" s="4">
        <v>38</v>
      </c>
      <c r="N906" s="4">
        <v>15</v>
      </c>
      <c r="O906" s="31">
        <v>0.58333333333333337</v>
      </c>
      <c r="P906" s="35">
        <v>30.3</v>
      </c>
      <c r="Q906" s="36">
        <f t="shared" si="175"/>
        <v>12</v>
      </c>
      <c r="R906" s="4">
        <f t="shared" si="176"/>
        <v>0</v>
      </c>
      <c r="S906" s="31">
        <f t="shared" si="170"/>
        <v>0.19538194444444446</v>
      </c>
      <c r="T906" s="31">
        <f t="shared" si="171"/>
        <v>0.79927083333333337</v>
      </c>
      <c r="U906" s="4">
        <f t="shared" si="177"/>
        <v>0</v>
      </c>
      <c r="V906" s="4" t="str">
        <f t="shared" si="178"/>
        <v/>
      </c>
      <c r="W906" s="18" t="str">
        <f>IF(V906="","",VLOOKUP(L906,日射量と図３!$A$4:$C$368,3,TRUE)*238.85/100)</f>
        <v/>
      </c>
      <c r="X906" s="4" t="str">
        <f t="shared" si="179"/>
        <v/>
      </c>
      <c r="Y906" s="4" t="str">
        <f t="shared" si="172"/>
        <v/>
      </c>
      <c r="Z906" s="4" t="str">
        <f t="shared" si="173"/>
        <v/>
      </c>
      <c r="AA906" s="4" t="str">
        <f>IF($V906="","",IF(Y906&lt;36,0,IF(AND(36&lt;=Y906,Y906&lt;71),VLOOKUP($W906,日射量と図３!$E$6:$F$34,2,TRUE),IF(AND(71&lt;=Y906,Y906&lt;107),VLOOKUP($W906,日射量と図３!$E$6:$G$34,3,TRUE),IF(AND(107&lt;=Y906,Y906&lt;143),VLOOKUP($W906,日射量と図３!$E$6:$H$34,4,TRUE),VLOOKUP($W906,日射量と図３!$E$6:$I$34,5,TRUE))))))</f>
        <v/>
      </c>
      <c r="AB906" s="4" t="str">
        <f>IF($V906="","",IF(Z906&lt;36,0,IF(AND(36&lt;=Z906,Z906&lt;71),VLOOKUP($W906,日射量と図３!$E$6:$F$34,2,TRUE),IF(AND(71&lt;=Z906,Z906&lt;107),VLOOKUP($W906,日射量と図３!$E$6:$G$34,3,TRUE),IF(AND(107&lt;=Z906,Z906&lt;143),VLOOKUP($W906,日射量と図３!$E$6:$H$34,4,TRUE),VLOOKUP($W906,日射量と図３!$E$6:$I$34,5,TRUE))))))</f>
        <v/>
      </c>
      <c r="AC906" s="382" t="str">
        <f t="shared" si="168"/>
        <v/>
      </c>
      <c r="AD906" s="382" t="str">
        <f t="shared" si="169"/>
        <v/>
      </c>
    </row>
    <row r="907" spans="11:30" ht="13.5" customHeight="1">
      <c r="K907" s="4">
        <f t="shared" si="174"/>
        <v>7</v>
      </c>
      <c r="L907" s="34">
        <v>43289</v>
      </c>
      <c r="M907" s="4">
        <v>38</v>
      </c>
      <c r="N907" s="4">
        <v>16</v>
      </c>
      <c r="O907" s="31">
        <v>0.625</v>
      </c>
      <c r="P907" s="35">
        <v>30.439999999999998</v>
      </c>
      <c r="Q907" s="36">
        <f t="shared" si="175"/>
        <v>16</v>
      </c>
      <c r="R907" s="4">
        <f t="shared" si="176"/>
        <v>0</v>
      </c>
      <c r="S907" s="31">
        <f t="shared" si="170"/>
        <v>0.19538194444444446</v>
      </c>
      <c r="T907" s="31">
        <f t="shared" si="171"/>
        <v>0.79927083333333337</v>
      </c>
      <c r="U907" s="4">
        <f t="shared" si="177"/>
        <v>0</v>
      </c>
      <c r="V907" s="4" t="str">
        <f t="shared" si="178"/>
        <v/>
      </c>
      <c r="W907" s="18" t="str">
        <f>IF(V907="","",VLOOKUP(L907,日射量と図３!$A$4:$C$368,3,TRUE)*238.85/100)</f>
        <v/>
      </c>
      <c r="X907" s="4" t="str">
        <f t="shared" si="179"/>
        <v/>
      </c>
      <c r="Y907" s="4" t="str">
        <f t="shared" si="172"/>
        <v/>
      </c>
      <c r="Z907" s="4" t="str">
        <f t="shared" si="173"/>
        <v/>
      </c>
      <c r="AA907" s="4" t="str">
        <f>IF($V907="","",IF(Y907&lt;36,0,IF(AND(36&lt;=Y907,Y907&lt;71),VLOOKUP($W907,日射量と図３!$E$6:$F$34,2,TRUE),IF(AND(71&lt;=Y907,Y907&lt;107),VLOOKUP($W907,日射量と図３!$E$6:$G$34,3,TRUE),IF(AND(107&lt;=Y907,Y907&lt;143),VLOOKUP($W907,日射量と図３!$E$6:$H$34,4,TRUE),VLOOKUP($W907,日射量と図３!$E$6:$I$34,5,TRUE))))))</f>
        <v/>
      </c>
      <c r="AB907" s="4" t="str">
        <f>IF($V907="","",IF(Z907&lt;36,0,IF(AND(36&lt;=Z907,Z907&lt;71),VLOOKUP($W907,日射量と図３!$E$6:$F$34,2,TRUE),IF(AND(71&lt;=Z907,Z907&lt;107),VLOOKUP($W907,日射量と図３!$E$6:$G$34,3,TRUE),IF(AND(107&lt;=Z907,Z907&lt;143),VLOOKUP($W907,日射量と図３!$E$6:$H$34,4,TRUE),VLOOKUP($W907,日射量と図３!$E$6:$I$34,5,TRUE))))))</f>
        <v/>
      </c>
      <c r="AC907" s="382" t="str">
        <f t="shared" si="168"/>
        <v/>
      </c>
      <c r="AD907" s="382" t="str">
        <f t="shared" si="169"/>
        <v/>
      </c>
    </row>
    <row r="908" spans="11:30" ht="13.5" customHeight="1">
      <c r="K908" s="4">
        <f t="shared" si="174"/>
        <v>7</v>
      </c>
      <c r="L908" s="34">
        <v>43289</v>
      </c>
      <c r="M908" s="4">
        <v>38</v>
      </c>
      <c r="N908" s="4">
        <v>17</v>
      </c>
      <c r="O908" s="31">
        <v>0.66666666666666663</v>
      </c>
      <c r="P908" s="35">
        <v>30.2</v>
      </c>
      <c r="Q908" s="36">
        <f t="shared" si="175"/>
        <v>16</v>
      </c>
      <c r="R908" s="4">
        <f t="shared" si="176"/>
        <v>0</v>
      </c>
      <c r="S908" s="31">
        <f t="shared" si="170"/>
        <v>0.19538194444444446</v>
      </c>
      <c r="T908" s="31">
        <f t="shared" si="171"/>
        <v>0.79927083333333337</v>
      </c>
      <c r="U908" s="4">
        <f t="shared" si="177"/>
        <v>0</v>
      </c>
      <c r="V908" s="4" t="str">
        <f t="shared" si="178"/>
        <v/>
      </c>
      <c r="W908" s="18" t="str">
        <f>IF(V908="","",VLOOKUP(L908,日射量と図３!$A$4:$C$368,3,TRUE)*238.85/100)</f>
        <v/>
      </c>
      <c r="X908" s="4" t="str">
        <f t="shared" si="179"/>
        <v/>
      </c>
      <c r="Y908" s="4" t="str">
        <f t="shared" si="172"/>
        <v/>
      </c>
      <c r="Z908" s="4" t="str">
        <f t="shared" si="173"/>
        <v/>
      </c>
      <c r="AA908" s="4" t="str">
        <f>IF($V908="","",IF(Y908&lt;36,0,IF(AND(36&lt;=Y908,Y908&lt;71),VLOOKUP($W908,日射量と図３!$E$6:$F$34,2,TRUE),IF(AND(71&lt;=Y908,Y908&lt;107),VLOOKUP($W908,日射量と図３!$E$6:$G$34,3,TRUE),IF(AND(107&lt;=Y908,Y908&lt;143),VLOOKUP($W908,日射量と図３!$E$6:$H$34,4,TRUE),VLOOKUP($W908,日射量と図３!$E$6:$I$34,5,TRUE))))))</f>
        <v/>
      </c>
      <c r="AB908" s="4" t="str">
        <f>IF($V908="","",IF(Z908&lt;36,0,IF(AND(36&lt;=Z908,Z908&lt;71),VLOOKUP($W908,日射量と図３!$E$6:$F$34,2,TRUE),IF(AND(71&lt;=Z908,Z908&lt;107),VLOOKUP($W908,日射量と図３!$E$6:$G$34,3,TRUE),IF(AND(107&lt;=Z908,Z908&lt;143),VLOOKUP($W908,日射量と図３!$E$6:$H$34,4,TRUE),VLOOKUP($W908,日射量と図３!$E$6:$I$34,5,TRUE))))))</f>
        <v/>
      </c>
      <c r="AC908" s="382" t="str">
        <f t="shared" si="168"/>
        <v/>
      </c>
      <c r="AD908" s="382" t="str">
        <f t="shared" si="169"/>
        <v/>
      </c>
    </row>
    <row r="909" spans="11:30" ht="13.5" customHeight="1">
      <c r="K909" s="4">
        <f t="shared" si="174"/>
        <v>7</v>
      </c>
      <c r="L909" s="34">
        <v>43289</v>
      </c>
      <c r="M909" s="4">
        <v>38</v>
      </c>
      <c r="N909" s="4">
        <v>18</v>
      </c>
      <c r="O909" s="31">
        <v>0.70833333333333337</v>
      </c>
      <c r="P909" s="35">
        <v>29.840000000000003</v>
      </c>
      <c r="Q909" s="36">
        <f t="shared" si="175"/>
        <v>16</v>
      </c>
      <c r="R909" s="4">
        <f t="shared" si="176"/>
        <v>0</v>
      </c>
      <c r="S909" s="31">
        <f t="shared" si="170"/>
        <v>0.19538194444444446</v>
      </c>
      <c r="T909" s="31">
        <f t="shared" si="171"/>
        <v>0.79927083333333337</v>
      </c>
      <c r="U909" s="4">
        <f t="shared" si="177"/>
        <v>0</v>
      </c>
      <c r="V909" s="4" t="str">
        <f t="shared" si="178"/>
        <v/>
      </c>
      <c r="W909" s="18" t="str">
        <f>IF(V909="","",VLOOKUP(L909,日射量と図３!$A$4:$C$368,3,TRUE)*238.85/100)</f>
        <v/>
      </c>
      <c r="X909" s="4" t="str">
        <f t="shared" si="179"/>
        <v/>
      </c>
      <c r="Y909" s="4" t="str">
        <f t="shared" si="172"/>
        <v/>
      </c>
      <c r="Z909" s="4" t="str">
        <f t="shared" si="173"/>
        <v/>
      </c>
      <c r="AA909" s="4" t="str">
        <f>IF($V909="","",IF(Y909&lt;36,0,IF(AND(36&lt;=Y909,Y909&lt;71),VLOOKUP($W909,日射量と図３!$E$6:$F$34,2,TRUE),IF(AND(71&lt;=Y909,Y909&lt;107),VLOOKUP($W909,日射量と図３!$E$6:$G$34,3,TRUE),IF(AND(107&lt;=Y909,Y909&lt;143),VLOOKUP($W909,日射量と図３!$E$6:$H$34,4,TRUE),VLOOKUP($W909,日射量と図３!$E$6:$I$34,5,TRUE))))))</f>
        <v/>
      </c>
      <c r="AB909" s="4" t="str">
        <f>IF($V909="","",IF(Z909&lt;36,0,IF(AND(36&lt;=Z909,Z909&lt;71),VLOOKUP($W909,日射量と図３!$E$6:$F$34,2,TRUE),IF(AND(71&lt;=Z909,Z909&lt;107),VLOOKUP($W909,日射量と図３!$E$6:$G$34,3,TRUE),IF(AND(107&lt;=Z909,Z909&lt;143),VLOOKUP($W909,日射量と図３!$E$6:$H$34,4,TRUE),VLOOKUP($W909,日射量と図３!$E$6:$I$34,5,TRUE))))))</f>
        <v/>
      </c>
      <c r="AC909" s="382" t="str">
        <f t="shared" si="168"/>
        <v/>
      </c>
      <c r="AD909" s="382" t="str">
        <f t="shared" si="169"/>
        <v/>
      </c>
    </row>
    <row r="910" spans="11:30" ht="13.5" customHeight="1">
      <c r="K910" s="4">
        <f t="shared" si="174"/>
        <v>7</v>
      </c>
      <c r="L910" s="34">
        <v>43289</v>
      </c>
      <c r="M910" s="4">
        <v>38</v>
      </c>
      <c r="N910" s="4">
        <v>19</v>
      </c>
      <c r="O910" s="31">
        <v>0.75</v>
      </c>
      <c r="P910" s="35">
        <v>28.73</v>
      </c>
      <c r="Q910" s="36">
        <f t="shared" si="175"/>
        <v>16</v>
      </c>
      <c r="R910" s="4">
        <f t="shared" si="176"/>
        <v>0</v>
      </c>
      <c r="S910" s="31">
        <f t="shared" si="170"/>
        <v>0.19538194444444446</v>
      </c>
      <c r="T910" s="31">
        <f t="shared" si="171"/>
        <v>0.79927083333333337</v>
      </c>
      <c r="U910" s="4">
        <f t="shared" si="177"/>
        <v>0</v>
      </c>
      <c r="V910" s="4" t="str">
        <f t="shared" si="178"/>
        <v/>
      </c>
      <c r="W910" s="18" t="str">
        <f>IF(V910="","",VLOOKUP(L910,日射量と図３!$A$4:$C$368,3,TRUE)*238.85/100)</f>
        <v/>
      </c>
      <c r="X910" s="4" t="str">
        <f t="shared" si="179"/>
        <v/>
      </c>
      <c r="Y910" s="4" t="str">
        <f t="shared" si="172"/>
        <v/>
      </c>
      <c r="Z910" s="4" t="str">
        <f t="shared" si="173"/>
        <v/>
      </c>
      <c r="AA910" s="4" t="str">
        <f>IF($V910="","",IF(Y910&lt;36,0,IF(AND(36&lt;=Y910,Y910&lt;71),VLOOKUP($W910,日射量と図３!$E$6:$F$34,2,TRUE),IF(AND(71&lt;=Y910,Y910&lt;107),VLOOKUP($W910,日射量と図３!$E$6:$G$34,3,TRUE),IF(AND(107&lt;=Y910,Y910&lt;143),VLOOKUP($W910,日射量と図３!$E$6:$H$34,4,TRUE),VLOOKUP($W910,日射量と図３!$E$6:$I$34,5,TRUE))))))</f>
        <v/>
      </c>
      <c r="AB910" s="4" t="str">
        <f>IF($V910="","",IF(Z910&lt;36,0,IF(AND(36&lt;=Z910,Z910&lt;71),VLOOKUP($W910,日射量と図３!$E$6:$F$34,2,TRUE),IF(AND(71&lt;=Z910,Z910&lt;107),VLOOKUP($W910,日射量と図３!$E$6:$G$34,3,TRUE),IF(AND(107&lt;=Z910,Z910&lt;143),VLOOKUP($W910,日射量と図３!$E$6:$H$34,4,TRUE),VLOOKUP($W910,日射量と図３!$E$6:$I$34,5,TRUE))))))</f>
        <v/>
      </c>
      <c r="AC910" s="382" t="str">
        <f t="shared" si="168"/>
        <v/>
      </c>
      <c r="AD910" s="382" t="str">
        <f t="shared" si="169"/>
        <v/>
      </c>
    </row>
    <row r="911" spans="11:30" ht="13.5" customHeight="1">
      <c r="K911" s="4">
        <f t="shared" si="174"/>
        <v>7</v>
      </c>
      <c r="L911" s="34">
        <v>43289</v>
      </c>
      <c r="M911" s="4">
        <v>38</v>
      </c>
      <c r="N911" s="4">
        <v>20</v>
      </c>
      <c r="O911" s="31">
        <v>0.79166666666666663</v>
      </c>
      <c r="P911" s="35">
        <v>27.930000000000007</v>
      </c>
      <c r="Q911" s="36">
        <f t="shared" si="175"/>
        <v>16</v>
      </c>
      <c r="R911" s="4">
        <f t="shared" si="176"/>
        <v>0</v>
      </c>
      <c r="S911" s="31">
        <f t="shared" si="170"/>
        <v>0.19538194444444446</v>
      </c>
      <c r="T911" s="31">
        <f t="shared" si="171"/>
        <v>0.79927083333333337</v>
      </c>
      <c r="U911" s="4">
        <f t="shared" si="177"/>
        <v>0</v>
      </c>
      <c r="V911" s="4" t="str">
        <f t="shared" si="178"/>
        <v/>
      </c>
      <c r="W911" s="18" t="str">
        <f>IF(V911="","",VLOOKUP(L911,日射量と図３!$A$4:$C$368,3,TRUE)*238.85/100)</f>
        <v/>
      </c>
      <c r="X911" s="4" t="str">
        <f t="shared" si="179"/>
        <v/>
      </c>
      <c r="Y911" s="4" t="str">
        <f t="shared" si="172"/>
        <v/>
      </c>
      <c r="Z911" s="4" t="str">
        <f t="shared" si="173"/>
        <v/>
      </c>
      <c r="AA911" s="4" t="str">
        <f>IF($V911="","",IF(Y911&lt;36,0,IF(AND(36&lt;=Y911,Y911&lt;71),VLOOKUP($W911,日射量と図３!$E$6:$F$34,2,TRUE),IF(AND(71&lt;=Y911,Y911&lt;107),VLOOKUP($W911,日射量と図３!$E$6:$G$34,3,TRUE),IF(AND(107&lt;=Y911,Y911&lt;143),VLOOKUP($W911,日射量と図３!$E$6:$H$34,4,TRUE),VLOOKUP($W911,日射量と図３!$E$6:$I$34,5,TRUE))))))</f>
        <v/>
      </c>
      <c r="AB911" s="4" t="str">
        <f>IF($V911="","",IF(Z911&lt;36,0,IF(AND(36&lt;=Z911,Z911&lt;71),VLOOKUP($W911,日射量と図３!$E$6:$F$34,2,TRUE),IF(AND(71&lt;=Z911,Z911&lt;107),VLOOKUP($W911,日射量と図３!$E$6:$G$34,3,TRUE),IF(AND(107&lt;=Z911,Z911&lt;143),VLOOKUP($W911,日射量と図３!$E$6:$H$34,4,TRUE),VLOOKUP($W911,日射量と図３!$E$6:$I$34,5,TRUE))))))</f>
        <v/>
      </c>
      <c r="AC911" s="382" t="str">
        <f t="shared" ref="AC911:AC974" si="180">IF(V911="","",IF((($AH$18*$AH$30*V911*3600/1000000)/1000-AA911*$AG$18*10*0.0000041868)&lt;=0,0,AA911*$AG$18*10*0.0000041868))</f>
        <v/>
      </c>
      <c r="AD911" s="382" t="str">
        <f t="shared" ref="AD911:AD974" si="181">IF(V911="","",IF((($AH$19*$AH$30*V911*3600/1000000)/1000-AB911*$AG$19*10*0.0000041868)&lt;=0,0,AB911*$AG$19*10*0.0000041868))</f>
        <v/>
      </c>
    </row>
    <row r="912" spans="11:30" ht="13.5" customHeight="1">
      <c r="K912" s="4">
        <f t="shared" si="174"/>
        <v>7</v>
      </c>
      <c r="L912" s="34">
        <v>43289</v>
      </c>
      <c r="M912" s="4">
        <v>38</v>
      </c>
      <c r="N912" s="4">
        <v>21</v>
      </c>
      <c r="O912" s="31">
        <v>0.83333333333333337</v>
      </c>
      <c r="P912" s="35">
        <v>27.320000000000004</v>
      </c>
      <c r="Q912" s="36">
        <f t="shared" si="175"/>
        <v>16</v>
      </c>
      <c r="R912" s="4">
        <f t="shared" si="176"/>
        <v>0</v>
      </c>
      <c r="S912" s="31">
        <f t="shared" si="170"/>
        <v>0.19538194444444446</v>
      </c>
      <c r="T912" s="31">
        <f t="shared" si="171"/>
        <v>0.79927083333333337</v>
      </c>
      <c r="U912" s="4">
        <f t="shared" si="177"/>
        <v>0</v>
      </c>
      <c r="V912" s="4" t="str">
        <f t="shared" si="178"/>
        <v/>
      </c>
      <c r="W912" s="18" t="str">
        <f>IF(V912="","",VLOOKUP(L912,日射量と図３!$A$4:$C$368,3,TRUE)*238.85/100)</f>
        <v/>
      </c>
      <c r="X912" s="4" t="str">
        <f t="shared" si="179"/>
        <v/>
      </c>
      <c r="Y912" s="4" t="str">
        <f t="shared" si="172"/>
        <v/>
      </c>
      <c r="Z912" s="4" t="str">
        <f t="shared" si="173"/>
        <v/>
      </c>
      <c r="AA912" s="4" t="str">
        <f>IF($V912="","",IF(Y912&lt;36,0,IF(AND(36&lt;=Y912,Y912&lt;71),VLOOKUP($W912,日射量と図３!$E$6:$F$34,2,TRUE),IF(AND(71&lt;=Y912,Y912&lt;107),VLOOKUP($W912,日射量と図３!$E$6:$G$34,3,TRUE),IF(AND(107&lt;=Y912,Y912&lt;143),VLOOKUP($W912,日射量と図３!$E$6:$H$34,4,TRUE),VLOOKUP($W912,日射量と図３!$E$6:$I$34,5,TRUE))))))</f>
        <v/>
      </c>
      <c r="AB912" s="4" t="str">
        <f>IF($V912="","",IF(Z912&lt;36,0,IF(AND(36&lt;=Z912,Z912&lt;71),VLOOKUP($W912,日射量と図３!$E$6:$F$34,2,TRUE),IF(AND(71&lt;=Z912,Z912&lt;107),VLOOKUP($W912,日射量と図３!$E$6:$G$34,3,TRUE),IF(AND(107&lt;=Z912,Z912&lt;143),VLOOKUP($W912,日射量と図３!$E$6:$H$34,4,TRUE),VLOOKUP($W912,日射量と図３!$E$6:$I$34,5,TRUE))))))</f>
        <v/>
      </c>
      <c r="AC912" s="382" t="str">
        <f t="shared" si="180"/>
        <v/>
      </c>
      <c r="AD912" s="382" t="str">
        <f t="shared" si="181"/>
        <v/>
      </c>
    </row>
    <row r="913" spans="11:30" ht="13.5" customHeight="1">
      <c r="K913" s="4">
        <f t="shared" si="174"/>
        <v>7</v>
      </c>
      <c r="L913" s="34">
        <v>43289</v>
      </c>
      <c r="M913" s="4">
        <v>38</v>
      </c>
      <c r="N913" s="4">
        <v>22</v>
      </c>
      <c r="O913" s="31">
        <v>0.875</v>
      </c>
      <c r="P913" s="35">
        <v>26.830000000000002</v>
      </c>
      <c r="Q913" s="36">
        <f t="shared" si="175"/>
        <v>16</v>
      </c>
      <c r="R913" s="4">
        <f t="shared" si="176"/>
        <v>0</v>
      </c>
      <c r="S913" s="31">
        <f t="shared" si="170"/>
        <v>0.19538194444444446</v>
      </c>
      <c r="T913" s="31">
        <f t="shared" si="171"/>
        <v>0.79927083333333337</v>
      </c>
      <c r="U913" s="4">
        <f t="shared" si="177"/>
        <v>0</v>
      </c>
      <c r="V913" s="4" t="str">
        <f t="shared" si="178"/>
        <v/>
      </c>
      <c r="W913" s="18" t="str">
        <f>IF(V913="","",VLOOKUP(L913,日射量と図３!$A$4:$C$368,3,TRUE)*238.85/100)</f>
        <v/>
      </c>
      <c r="X913" s="4" t="str">
        <f t="shared" si="179"/>
        <v/>
      </c>
      <c r="Y913" s="4" t="str">
        <f t="shared" si="172"/>
        <v/>
      </c>
      <c r="Z913" s="4" t="str">
        <f t="shared" si="173"/>
        <v/>
      </c>
      <c r="AA913" s="4" t="str">
        <f>IF($V913="","",IF(Y913&lt;36,0,IF(AND(36&lt;=Y913,Y913&lt;71),VLOOKUP($W913,日射量と図３!$E$6:$F$34,2,TRUE),IF(AND(71&lt;=Y913,Y913&lt;107),VLOOKUP($W913,日射量と図３!$E$6:$G$34,3,TRUE),IF(AND(107&lt;=Y913,Y913&lt;143),VLOOKUP($W913,日射量と図３!$E$6:$H$34,4,TRUE),VLOOKUP($W913,日射量と図３!$E$6:$I$34,5,TRUE))))))</f>
        <v/>
      </c>
      <c r="AB913" s="4" t="str">
        <f>IF($V913="","",IF(Z913&lt;36,0,IF(AND(36&lt;=Z913,Z913&lt;71),VLOOKUP($W913,日射量と図３!$E$6:$F$34,2,TRUE),IF(AND(71&lt;=Z913,Z913&lt;107),VLOOKUP($W913,日射量と図３!$E$6:$G$34,3,TRUE),IF(AND(107&lt;=Z913,Z913&lt;143),VLOOKUP($W913,日射量と図３!$E$6:$H$34,4,TRUE),VLOOKUP($W913,日射量と図３!$E$6:$I$34,5,TRUE))))))</f>
        <v/>
      </c>
      <c r="AC913" s="382" t="str">
        <f t="shared" si="180"/>
        <v/>
      </c>
      <c r="AD913" s="382" t="str">
        <f t="shared" si="181"/>
        <v/>
      </c>
    </row>
    <row r="914" spans="11:30" ht="13.5" customHeight="1">
      <c r="K914" s="4">
        <f t="shared" si="174"/>
        <v>7</v>
      </c>
      <c r="L914" s="34">
        <v>43289</v>
      </c>
      <c r="M914" s="4">
        <v>38</v>
      </c>
      <c r="N914" s="4">
        <v>23</v>
      </c>
      <c r="O914" s="31">
        <v>0.91666666666666663</v>
      </c>
      <c r="P914" s="35">
        <v>26.410000000000004</v>
      </c>
      <c r="Q914" s="36">
        <f t="shared" si="175"/>
        <v>13</v>
      </c>
      <c r="R914" s="4">
        <f t="shared" si="176"/>
        <v>0</v>
      </c>
      <c r="S914" s="31">
        <f t="shared" si="170"/>
        <v>0.19538194444444446</v>
      </c>
      <c r="T914" s="31">
        <f t="shared" si="171"/>
        <v>0.79927083333333337</v>
      </c>
      <c r="U914" s="4">
        <f t="shared" si="177"/>
        <v>0</v>
      </c>
      <c r="V914" s="4" t="str">
        <f t="shared" si="178"/>
        <v/>
      </c>
      <c r="W914" s="18" t="str">
        <f>IF(V914="","",VLOOKUP(L914,日射量と図３!$A$4:$C$368,3,TRUE)*238.85/100)</f>
        <v/>
      </c>
      <c r="X914" s="4" t="str">
        <f t="shared" si="179"/>
        <v/>
      </c>
      <c r="Y914" s="4" t="str">
        <f t="shared" si="172"/>
        <v/>
      </c>
      <c r="Z914" s="4" t="str">
        <f t="shared" si="173"/>
        <v/>
      </c>
      <c r="AA914" s="4" t="str">
        <f>IF($V914="","",IF(Y914&lt;36,0,IF(AND(36&lt;=Y914,Y914&lt;71),VLOOKUP($W914,日射量と図３!$E$6:$F$34,2,TRUE),IF(AND(71&lt;=Y914,Y914&lt;107),VLOOKUP($W914,日射量と図３!$E$6:$G$34,3,TRUE),IF(AND(107&lt;=Y914,Y914&lt;143),VLOOKUP($W914,日射量と図３!$E$6:$H$34,4,TRUE),VLOOKUP($W914,日射量と図３!$E$6:$I$34,5,TRUE))))))</f>
        <v/>
      </c>
      <c r="AB914" s="4" t="str">
        <f>IF($V914="","",IF(Z914&lt;36,0,IF(AND(36&lt;=Z914,Z914&lt;71),VLOOKUP($W914,日射量と図３!$E$6:$F$34,2,TRUE),IF(AND(71&lt;=Z914,Z914&lt;107),VLOOKUP($W914,日射量と図３!$E$6:$G$34,3,TRUE),IF(AND(107&lt;=Z914,Z914&lt;143),VLOOKUP($W914,日射量と図３!$E$6:$H$34,4,TRUE),VLOOKUP($W914,日射量と図３!$E$6:$I$34,5,TRUE))))))</f>
        <v/>
      </c>
      <c r="AC914" s="382" t="str">
        <f t="shared" si="180"/>
        <v/>
      </c>
      <c r="AD914" s="382" t="str">
        <f t="shared" si="181"/>
        <v/>
      </c>
    </row>
    <row r="915" spans="11:30" ht="13.5" customHeight="1">
      <c r="K915" s="4">
        <f t="shared" si="174"/>
        <v>7</v>
      </c>
      <c r="L915" s="34">
        <v>43289</v>
      </c>
      <c r="M915" s="4">
        <v>38</v>
      </c>
      <c r="N915" s="4">
        <v>24</v>
      </c>
      <c r="O915" s="31">
        <v>0.95833333333333337</v>
      </c>
      <c r="P915" s="35">
        <v>26.059999999999995</v>
      </c>
      <c r="Q915" s="36">
        <f t="shared" si="175"/>
        <v>13</v>
      </c>
      <c r="R915" s="4">
        <f t="shared" si="176"/>
        <v>0</v>
      </c>
      <c r="S915" s="31">
        <f t="shared" si="170"/>
        <v>0.19538194444444446</v>
      </c>
      <c r="T915" s="31">
        <f t="shared" si="171"/>
        <v>0.79927083333333337</v>
      </c>
      <c r="U915" s="4">
        <f t="shared" si="177"/>
        <v>0</v>
      </c>
      <c r="V915" s="4" t="str">
        <f t="shared" si="178"/>
        <v/>
      </c>
      <c r="W915" s="18" t="str">
        <f>IF(V915="","",VLOOKUP(L915,日射量と図３!$A$4:$C$368,3,TRUE)*238.85/100)</f>
        <v/>
      </c>
      <c r="X915" s="4" t="str">
        <f t="shared" si="179"/>
        <v/>
      </c>
      <c r="Y915" s="4" t="str">
        <f t="shared" si="172"/>
        <v/>
      </c>
      <c r="Z915" s="4" t="str">
        <f t="shared" si="173"/>
        <v/>
      </c>
      <c r="AA915" s="4" t="str">
        <f>IF($V915="","",IF(Y915&lt;36,0,IF(AND(36&lt;=Y915,Y915&lt;71),VLOOKUP($W915,日射量と図３!$E$6:$F$34,2,TRUE),IF(AND(71&lt;=Y915,Y915&lt;107),VLOOKUP($W915,日射量と図３!$E$6:$G$34,3,TRUE),IF(AND(107&lt;=Y915,Y915&lt;143),VLOOKUP($W915,日射量と図３!$E$6:$H$34,4,TRUE),VLOOKUP($W915,日射量と図３!$E$6:$I$34,5,TRUE))))))</f>
        <v/>
      </c>
      <c r="AB915" s="4" t="str">
        <f>IF($V915="","",IF(Z915&lt;36,0,IF(AND(36&lt;=Z915,Z915&lt;71),VLOOKUP($W915,日射量と図３!$E$6:$F$34,2,TRUE),IF(AND(71&lt;=Z915,Z915&lt;107),VLOOKUP($W915,日射量と図３!$E$6:$G$34,3,TRUE),IF(AND(107&lt;=Z915,Z915&lt;143),VLOOKUP($W915,日射量と図３!$E$6:$H$34,4,TRUE),VLOOKUP($W915,日射量と図３!$E$6:$I$34,5,TRUE))))))</f>
        <v/>
      </c>
      <c r="AC915" s="382" t="str">
        <f t="shared" si="180"/>
        <v/>
      </c>
      <c r="AD915" s="382" t="str">
        <f t="shared" si="181"/>
        <v/>
      </c>
    </row>
    <row r="916" spans="11:30" ht="13.5" customHeight="1">
      <c r="K916" s="4">
        <f t="shared" si="174"/>
        <v>7</v>
      </c>
      <c r="L916" s="34">
        <v>43290</v>
      </c>
      <c r="M916" s="4">
        <v>39</v>
      </c>
      <c r="N916" s="4">
        <v>1</v>
      </c>
      <c r="O916" s="31">
        <v>0</v>
      </c>
      <c r="P916" s="35">
        <v>25.85</v>
      </c>
      <c r="Q916" s="36">
        <f t="shared" si="175"/>
        <v>13</v>
      </c>
      <c r="R916" s="4">
        <f t="shared" si="176"/>
        <v>0</v>
      </c>
      <c r="S916" s="31">
        <f t="shared" si="170"/>
        <v>0.19538194444444446</v>
      </c>
      <c r="T916" s="31">
        <f t="shared" si="171"/>
        <v>0.79927083333333337</v>
      </c>
      <c r="U916" s="4">
        <f t="shared" si="177"/>
        <v>0</v>
      </c>
      <c r="V916" s="4">
        <f t="shared" si="178"/>
        <v>0</v>
      </c>
      <c r="W916" s="18">
        <f>IF(V916="","",VLOOKUP(L916,日射量と図３!$A$4:$C$368,3,TRUE)*238.85/100)</f>
        <v>35.827500000000001</v>
      </c>
      <c r="X916" s="4">
        <f t="shared" si="179"/>
        <v>14</v>
      </c>
      <c r="Y916" s="4">
        <f t="shared" si="172"/>
        <v>0</v>
      </c>
      <c r="Z916" s="4">
        <f t="shared" si="173"/>
        <v>0</v>
      </c>
      <c r="AA916" s="4">
        <f>IF($V916="","",IF(Y916&lt;36,0,IF(AND(36&lt;=Y916,Y916&lt;71),VLOOKUP($W916,日射量と図３!$E$6:$F$34,2,TRUE),IF(AND(71&lt;=Y916,Y916&lt;107),VLOOKUP($W916,日射量と図３!$E$6:$G$34,3,TRUE),IF(AND(107&lt;=Y916,Y916&lt;143),VLOOKUP($W916,日射量と図３!$E$6:$H$34,4,TRUE),VLOOKUP($W916,日射量と図３!$E$6:$I$34,5,TRUE))))))</f>
        <v>0</v>
      </c>
      <c r="AB916" s="4">
        <f>IF($V916="","",IF(Z916&lt;36,0,IF(AND(36&lt;=Z916,Z916&lt;71),VLOOKUP($W916,日射量と図３!$E$6:$F$34,2,TRUE),IF(AND(71&lt;=Z916,Z916&lt;107),VLOOKUP($W916,日射量と図３!$E$6:$G$34,3,TRUE),IF(AND(107&lt;=Z916,Z916&lt;143),VLOOKUP($W916,日射量と図３!$E$6:$H$34,4,TRUE),VLOOKUP($W916,日射量と図３!$E$6:$I$34,5,TRUE))))))</f>
        <v>0</v>
      </c>
      <c r="AC916" s="382">
        <f t="shared" si="180"/>
        <v>0</v>
      </c>
      <c r="AD916" s="382">
        <f t="shared" si="181"/>
        <v>0</v>
      </c>
    </row>
    <row r="917" spans="11:30" ht="13.5" customHeight="1">
      <c r="K917" s="4">
        <f t="shared" si="174"/>
        <v>7</v>
      </c>
      <c r="L917" s="34">
        <v>43290</v>
      </c>
      <c r="M917" s="4">
        <v>39</v>
      </c>
      <c r="N917" s="4">
        <v>2</v>
      </c>
      <c r="O917" s="31">
        <v>4.1666666666666664E-2</v>
      </c>
      <c r="P917" s="35">
        <v>25.419999999999998</v>
      </c>
      <c r="Q917" s="36">
        <f t="shared" si="175"/>
        <v>13</v>
      </c>
      <c r="R917" s="4">
        <f t="shared" si="176"/>
        <v>0</v>
      </c>
      <c r="S917" s="31">
        <f t="shared" ref="S917:S980" si="182">VLOOKUP(K917,$AF$38:$AH$49,2,TRUE)</f>
        <v>0.19538194444444446</v>
      </c>
      <c r="T917" s="31">
        <f t="shared" ref="T917:T980" si="183">VLOOKUP(K917,$AF$38:$AH$49,3,TRUE)</f>
        <v>0.79927083333333337</v>
      </c>
      <c r="U917" s="4">
        <f t="shared" si="177"/>
        <v>0</v>
      </c>
      <c r="V917" s="4" t="str">
        <f t="shared" si="178"/>
        <v/>
      </c>
      <c r="W917" s="18" t="str">
        <f>IF(V917="","",VLOOKUP(L917,日射量と図３!$A$4:$C$368,3,TRUE)*238.85/100)</f>
        <v/>
      </c>
      <c r="X917" s="4" t="str">
        <f t="shared" si="179"/>
        <v/>
      </c>
      <c r="Y917" s="4" t="str">
        <f t="shared" si="172"/>
        <v/>
      </c>
      <c r="Z917" s="4" t="str">
        <f t="shared" si="173"/>
        <v/>
      </c>
      <c r="AA917" s="4" t="str">
        <f>IF($V917="","",IF(Y917&lt;36,0,IF(AND(36&lt;=Y917,Y917&lt;71),VLOOKUP($W917,日射量と図３!$E$6:$F$34,2,TRUE),IF(AND(71&lt;=Y917,Y917&lt;107),VLOOKUP($W917,日射量と図３!$E$6:$G$34,3,TRUE),IF(AND(107&lt;=Y917,Y917&lt;143),VLOOKUP($W917,日射量と図３!$E$6:$H$34,4,TRUE),VLOOKUP($W917,日射量と図３!$E$6:$I$34,5,TRUE))))))</f>
        <v/>
      </c>
      <c r="AB917" s="4" t="str">
        <f>IF($V917="","",IF(Z917&lt;36,0,IF(AND(36&lt;=Z917,Z917&lt;71),VLOOKUP($W917,日射量と図３!$E$6:$F$34,2,TRUE),IF(AND(71&lt;=Z917,Z917&lt;107),VLOOKUP($W917,日射量と図３!$E$6:$G$34,3,TRUE),IF(AND(107&lt;=Z917,Z917&lt;143),VLOOKUP($W917,日射量と図３!$E$6:$H$34,4,TRUE),VLOOKUP($W917,日射量と図３!$E$6:$I$34,5,TRUE))))))</f>
        <v/>
      </c>
      <c r="AC917" s="382" t="str">
        <f t="shared" si="180"/>
        <v/>
      </c>
      <c r="AD917" s="382" t="str">
        <f t="shared" si="181"/>
        <v/>
      </c>
    </row>
    <row r="918" spans="11:30" ht="13.5" customHeight="1">
      <c r="K918" s="4">
        <f t="shared" si="174"/>
        <v>7</v>
      </c>
      <c r="L918" s="34">
        <v>43290</v>
      </c>
      <c r="M918" s="4">
        <v>39</v>
      </c>
      <c r="N918" s="4">
        <v>3</v>
      </c>
      <c r="O918" s="31">
        <v>8.3333333333333329E-2</v>
      </c>
      <c r="P918" s="35">
        <v>24.939999999999998</v>
      </c>
      <c r="Q918" s="36">
        <f t="shared" si="175"/>
        <v>13</v>
      </c>
      <c r="R918" s="4">
        <f t="shared" si="176"/>
        <v>0</v>
      </c>
      <c r="S918" s="31">
        <f t="shared" si="182"/>
        <v>0.19538194444444446</v>
      </c>
      <c r="T918" s="31">
        <f t="shared" si="183"/>
        <v>0.79927083333333337</v>
      </c>
      <c r="U918" s="4">
        <f t="shared" si="177"/>
        <v>0</v>
      </c>
      <c r="V918" s="4" t="str">
        <f t="shared" si="178"/>
        <v/>
      </c>
      <c r="W918" s="18" t="str">
        <f>IF(V918="","",VLOOKUP(L918,日射量と図３!$A$4:$C$368,3,TRUE)*238.85/100)</f>
        <v/>
      </c>
      <c r="X918" s="4" t="str">
        <f t="shared" si="179"/>
        <v/>
      </c>
      <c r="Y918" s="4" t="str">
        <f t="shared" si="172"/>
        <v/>
      </c>
      <c r="Z918" s="4" t="str">
        <f t="shared" si="173"/>
        <v/>
      </c>
      <c r="AA918" s="4" t="str">
        <f>IF($V918="","",IF(Y918&lt;36,0,IF(AND(36&lt;=Y918,Y918&lt;71),VLOOKUP($W918,日射量と図３!$E$6:$F$34,2,TRUE),IF(AND(71&lt;=Y918,Y918&lt;107),VLOOKUP($W918,日射量と図３!$E$6:$G$34,3,TRUE),IF(AND(107&lt;=Y918,Y918&lt;143),VLOOKUP($W918,日射量と図３!$E$6:$H$34,4,TRUE),VLOOKUP($W918,日射量と図３!$E$6:$I$34,5,TRUE))))))</f>
        <v/>
      </c>
      <c r="AB918" s="4" t="str">
        <f>IF($V918="","",IF(Z918&lt;36,0,IF(AND(36&lt;=Z918,Z918&lt;71),VLOOKUP($W918,日射量と図３!$E$6:$F$34,2,TRUE),IF(AND(71&lt;=Z918,Z918&lt;107),VLOOKUP($W918,日射量と図３!$E$6:$G$34,3,TRUE),IF(AND(107&lt;=Z918,Z918&lt;143),VLOOKUP($W918,日射量と図３!$E$6:$H$34,4,TRUE),VLOOKUP($W918,日射量と図３!$E$6:$I$34,5,TRUE))))))</f>
        <v/>
      </c>
      <c r="AC918" s="382" t="str">
        <f t="shared" si="180"/>
        <v/>
      </c>
      <c r="AD918" s="382" t="str">
        <f t="shared" si="181"/>
        <v/>
      </c>
    </row>
    <row r="919" spans="11:30" ht="13.5" customHeight="1">
      <c r="K919" s="4">
        <f t="shared" si="174"/>
        <v>7</v>
      </c>
      <c r="L919" s="34">
        <v>43290</v>
      </c>
      <c r="M919" s="4">
        <v>39</v>
      </c>
      <c r="N919" s="4">
        <v>4</v>
      </c>
      <c r="O919" s="31">
        <v>0.125</v>
      </c>
      <c r="P919" s="35">
        <v>24.78</v>
      </c>
      <c r="Q919" s="36">
        <f t="shared" si="175"/>
        <v>13</v>
      </c>
      <c r="R919" s="4">
        <f t="shared" si="176"/>
        <v>0</v>
      </c>
      <c r="S919" s="31">
        <f t="shared" si="182"/>
        <v>0.19538194444444446</v>
      </c>
      <c r="T919" s="31">
        <f t="shared" si="183"/>
        <v>0.79927083333333337</v>
      </c>
      <c r="U919" s="4">
        <f t="shared" si="177"/>
        <v>0</v>
      </c>
      <c r="V919" s="4" t="str">
        <f t="shared" si="178"/>
        <v/>
      </c>
      <c r="W919" s="18" t="str">
        <f>IF(V919="","",VLOOKUP(L919,日射量と図３!$A$4:$C$368,3,TRUE)*238.85/100)</f>
        <v/>
      </c>
      <c r="X919" s="4" t="str">
        <f t="shared" si="179"/>
        <v/>
      </c>
      <c r="Y919" s="4" t="str">
        <f t="shared" si="172"/>
        <v/>
      </c>
      <c r="Z919" s="4" t="str">
        <f t="shared" si="173"/>
        <v/>
      </c>
      <c r="AA919" s="4" t="str">
        <f>IF($V919="","",IF(Y919&lt;36,0,IF(AND(36&lt;=Y919,Y919&lt;71),VLOOKUP($W919,日射量と図３!$E$6:$F$34,2,TRUE),IF(AND(71&lt;=Y919,Y919&lt;107),VLOOKUP($W919,日射量と図３!$E$6:$G$34,3,TRUE),IF(AND(107&lt;=Y919,Y919&lt;143),VLOOKUP($W919,日射量と図３!$E$6:$H$34,4,TRUE),VLOOKUP($W919,日射量と図３!$E$6:$I$34,5,TRUE))))))</f>
        <v/>
      </c>
      <c r="AB919" s="4" t="str">
        <f>IF($V919="","",IF(Z919&lt;36,0,IF(AND(36&lt;=Z919,Z919&lt;71),VLOOKUP($W919,日射量と図３!$E$6:$F$34,2,TRUE),IF(AND(71&lt;=Z919,Z919&lt;107),VLOOKUP($W919,日射量と図３!$E$6:$G$34,3,TRUE),IF(AND(107&lt;=Z919,Z919&lt;143),VLOOKUP($W919,日射量と図３!$E$6:$H$34,4,TRUE),VLOOKUP($W919,日射量と図３!$E$6:$I$34,5,TRUE))))))</f>
        <v/>
      </c>
      <c r="AC919" s="382" t="str">
        <f t="shared" si="180"/>
        <v/>
      </c>
      <c r="AD919" s="382" t="str">
        <f t="shared" si="181"/>
        <v/>
      </c>
    </row>
    <row r="920" spans="11:30" ht="13.5" customHeight="1">
      <c r="K920" s="4">
        <f t="shared" si="174"/>
        <v>7</v>
      </c>
      <c r="L920" s="34">
        <v>43290</v>
      </c>
      <c r="M920" s="4">
        <v>39</v>
      </c>
      <c r="N920" s="4">
        <v>5</v>
      </c>
      <c r="O920" s="31">
        <v>0.16666666666666666</v>
      </c>
      <c r="P920" s="35">
        <v>24.560000000000002</v>
      </c>
      <c r="Q920" s="36">
        <f t="shared" si="175"/>
        <v>15</v>
      </c>
      <c r="R920" s="4">
        <f t="shared" si="176"/>
        <v>0</v>
      </c>
      <c r="S920" s="31">
        <f t="shared" si="182"/>
        <v>0.19538194444444446</v>
      </c>
      <c r="T920" s="31">
        <f t="shared" si="183"/>
        <v>0.79927083333333337</v>
      </c>
      <c r="U920" s="4">
        <f t="shared" si="177"/>
        <v>0</v>
      </c>
      <c r="V920" s="4" t="str">
        <f t="shared" si="178"/>
        <v/>
      </c>
      <c r="W920" s="18" t="str">
        <f>IF(V920="","",VLOOKUP(L920,日射量と図３!$A$4:$C$368,3,TRUE)*238.85/100)</f>
        <v/>
      </c>
      <c r="X920" s="4" t="str">
        <f t="shared" si="179"/>
        <v/>
      </c>
      <c r="Y920" s="4" t="str">
        <f t="shared" si="172"/>
        <v/>
      </c>
      <c r="Z920" s="4" t="str">
        <f t="shared" si="173"/>
        <v/>
      </c>
      <c r="AA920" s="4" t="str">
        <f>IF($V920="","",IF(Y920&lt;36,0,IF(AND(36&lt;=Y920,Y920&lt;71),VLOOKUP($W920,日射量と図３!$E$6:$F$34,2,TRUE),IF(AND(71&lt;=Y920,Y920&lt;107),VLOOKUP($W920,日射量と図３!$E$6:$G$34,3,TRUE),IF(AND(107&lt;=Y920,Y920&lt;143),VLOOKUP($W920,日射量と図３!$E$6:$H$34,4,TRUE),VLOOKUP($W920,日射量と図３!$E$6:$I$34,5,TRUE))))))</f>
        <v/>
      </c>
      <c r="AB920" s="4" t="str">
        <f>IF($V920="","",IF(Z920&lt;36,0,IF(AND(36&lt;=Z920,Z920&lt;71),VLOOKUP($W920,日射量と図３!$E$6:$F$34,2,TRUE),IF(AND(71&lt;=Z920,Z920&lt;107),VLOOKUP($W920,日射量と図３!$E$6:$G$34,3,TRUE),IF(AND(107&lt;=Z920,Z920&lt;143),VLOOKUP($W920,日射量と図３!$E$6:$H$34,4,TRUE),VLOOKUP($W920,日射量と図３!$E$6:$I$34,5,TRUE))))))</f>
        <v/>
      </c>
      <c r="AC920" s="382" t="str">
        <f t="shared" si="180"/>
        <v/>
      </c>
      <c r="AD920" s="382" t="str">
        <f t="shared" si="181"/>
        <v/>
      </c>
    </row>
    <row r="921" spans="11:30" ht="13.5" customHeight="1">
      <c r="K921" s="4">
        <f t="shared" si="174"/>
        <v>7</v>
      </c>
      <c r="L921" s="34">
        <v>43290</v>
      </c>
      <c r="M921" s="4">
        <v>39</v>
      </c>
      <c r="N921" s="4">
        <v>6</v>
      </c>
      <c r="O921" s="31">
        <v>0.20833333333333334</v>
      </c>
      <c r="P921" s="35">
        <v>24.41</v>
      </c>
      <c r="Q921" s="36">
        <f t="shared" si="175"/>
        <v>15</v>
      </c>
      <c r="R921" s="4">
        <f t="shared" si="176"/>
        <v>0</v>
      </c>
      <c r="S921" s="31">
        <f t="shared" si="182"/>
        <v>0.19538194444444446</v>
      </c>
      <c r="T921" s="31">
        <f t="shared" si="183"/>
        <v>0.79927083333333337</v>
      </c>
      <c r="U921" s="4">
        <f t="shared" si="177"/>
        <v>0</v>
      </c>
      <c r="V921" s="4" t="str">
        <f t="shared" si="178"/>
        <v/>
      </c>
      <c r="W921" s="18" t="str">
        <f>IF(V921="","",VLOOKUP(L921,日射量と図３!$A$4:$C$368,3,TRUE)*238.85/100)</f>
        <v/>
      </c>
      <c r="X921" s="4" t="str">
        <f t="shared" si="179"/>
        <v/>
      </c>
      <c r="Y921" s="4" t="str">
        <f t="shared" si="172"/>
        <v/>
      </c>
      <c r="Z921" s="4" t="str">
        <f t="shared" si="173"/>
        <v/>
      </c>
      <c r="AA921" s="4" t="str">
        <f>IF($V921="","",IF(Y921&lt;36,0,IF(AND(36&lt;=Y921,Y921&lt;71),VLOOKUP($W921,日射量と図３!$E$6:$F$34,2,TRUE),IF(AND(71&lt;=Y921,Y921&lt;107),VLOOKUP($W921,日射量と図３!$E$6:$G$34,3,TRUE),IF(AND(107&lt;=Y921,Y921&lt;143),VLOOKUP($W921,日射量と図３!$E$6:$H$34,4,TRUE),VLOOKUP($W921,日射量と図３!$E$6:$I$34,5,TRUE))))))</f>
        <v/>
      </c>
      <c r="AB921" s="4" t="str">
        <f>IF($V921="","",IF(Z921&lt;36,0,IF(AND(36&lt;=Z921,Z921&lt;71),VLOOKUP($W921,日射量と図３!$E$6:$F$34,2,TRUE),IF(AND(71&lt;=Z921,Z921&lt;107),VLOOKUP($W921,日射量と図３!$E$6:$G$34,3,TRUE),IF(AND(107&lt;=Z921,Z921&lt;143),VLOOKUP($W921,日射量と図３!$E$6:$H$34,4,TRUE),VLOOKUP($W921,日射量と図３!$E$6:$I$34,5,TRUE))))))</f>
        <v/>
      </c>
      <c r="AC921" s="382" t="str">
        <f t="shared" si="180"/>
        <v/>
      </c>
      <c r="AD921" s="382" t="str">
        <f t="shared" si="181"/>
        <v/>
      </c>
    </row>
    <row r="922" spans="11:30" ht="13.5" customHeight="1">
      <c r="K922" s="4">
        <f t="shared" si="174"/>
        <v>7</v>
      </c>
      <c r="L922" s="34">
        <v>43290</v>
      </c>
      <c r="M922" s="4">
        <v>39</v>
      </c>
      <c r="N922" s="4">
        <v>7</v>
      </c>
      <c r="O922" s="31">
        <v>0.25</v>
      </c>
      <c r="P922" s="35">
        <v>24.740000000000002</v>
      </c>
      <c r="Q922" s="36">
        <f t="shared" si="175"/>
        <v>15</v>
      </c>
      <c r="R922" s="4">
        <f t="shared" si="176"/>
        <v>0</v>
      </c>
      <c r="S922" s="31">
        <f t="shared" si="182"/>
        <v>0.19538194444444446</v>
      </c>
      <c r="T922" s="31">
        <f t="shared" si="183"/>
        <v>0.79927083333333337</v>
      </c>
      <c r="U922" s="4">
        <f t="shared" si="177"/>
        <v>0</v>
      </c>
      <c r="V922" s="4" t="str">
        <f t="shared" si="178"/>
        <v/>
      </c>
      <c r="W922" s="18" t="str">
        <f>IF(V922="","",VLOOKUP(L922,日射量と図３!$A$4:$C$368,3,TRUE)*238.85/100)</f>
        <v/>
      </c>
      <c r="X922" s="4" t="str">
        <f t="shared" si="179"/>
        <v/>
      </c>
      <c r="Y922" s="4" t="str">
        <f t="shared" si="172"/>
        <v/>
      </c>
      <c r="Z922" s="4" t="str">
        <f t="shared" si="173"/>
        <v/>
      </c>
      <c r="AA922" s="4" t="str">
        <f>IF($V922="","",IF(Y922&lt;36,0,IF(AND(36&lt;=Y922,Y922&lt;71),VLOOKUP($W922,日射量と図３!$E$6:$F$34,2,TRUE),IF(AND(71&lt;=Y922,Y922&lt;107),VLOOKUP($W922,日射量と図３!$E$6:$G$34,3,TRUE),IF(AND(107&lt;=Y922,Y922&lt;143),VLOOKUP($W922,日射量と図３!$E$6:$H$34,4,TRUE),VLOOKUP($W922,日射量と図３!$E$6:$I$34,5,TRUE))))))</f>
        <v/>
      </c>
      <c r="AB922" s="4" t="str">
        <f>IF($V922="","",IF(Z922&lt;36,0,IF(AND(36&lt;=Z922,Z922&lt;71),VLOOKUP($W922,日射量と図３!$E$6:$F$34,2,TRUE),IF(AND(71&lt;=Z922,Z922&lt;107),VLOOKUP($W922,日射量と図３!$E$6:$G$34,3,TRUE),IF(AND(107&lt;=Z922,Z922&lt;143),VLOOKUP($W922,日射量と図３!$E$6:$H$34,4,TRUE),VLOOKUP($W922,日射量と図３!$E$6:$I$34,5,TRUE))))))</f>
        <v/>
      </c>
      <c r="AC922" s="382" t="str">
        <f t="shared" si="180"/>
        <v/>
      </c>
      <c r="AD922" s="382" t="str">
        <f t="shared" si="181"/>
        <v/>
      </c>
    </row>
    <row r="923" spans="11:30" ht="13.5" customHeight="1">
      <c r="K923" s="4">
        <f t="shared" si="174"/>
        <v>7</v>
      </c>
      <c r="L923" s="34">
        <v>43290</v>
      </c>
      <c r="M923" s="4">
        <v>39</v>
      </c>
      <c r="N923" s="4">
        <v>8</v>
      </c>
      <c r="O923" s="31">
        <v>0.29166666666666669</v>
      </c>
      <c r="P923" s="35">
        <v>25.28</v>
      </c>
      <c r="Q923" s="36">
        <f t="shared" si="175"/>
        <v>12</v>
      </c>
      <c r="R923" s="4">
        <f t="shared" si="176"/>
        <v>0</v>
      </c>
      <c r="S923" s="31">
        <f t="shared" si="182"/>
        <v>0.19538194444444446</v>
      </c>
      <c r="T923" s="31">
        <f t="shared" si="183"/>
        <v>0.79927083333333337</v>
      </c>
      <c r="U923" s="4">
        <f t="shared" si="177"/>
        <v>0</v>
      </c>
      <c r="V923" s="4" t="str">
        <f t="shared" si="178"/>
        <v/>
      </c>
      <c r="W923" s="18" t="str">
        <f>IF(V923="","",VLOOKUP(L923,日射量と図３!$A$4:$C$368,3,TRUE)*238.85/100)</f>
        <v/>
      </c>
      <c r="X923" s="4" t="str">
        <f t="shared" si="179"/>
        <v/>
      </c>
      <c r="Y923" s="4" t="str">
        <f t="shared" si="172"/>
        <v/>
      </c>
      <c r="Z923" s="4" t="str">
        <f t="shared" si="173"/>
        <v/>
      </c>
      <c r="AA923" s="4" t="str">
        <f>IF($V923="","",IF(Y923&lt;36,0,IF(AND(36&lt;=Y923,Y923&lt;71),VLOOKUP($W923,日射量と図３!$E$6:$F$34,2,TRUE),IF(AND(71&lt;=Y923,Y923&lt;107),VLOOKUP($W923,日射量と図３!$E$6:$G$34,3,TRUE),IF(AND(107&lt;=Y923,Y923&lt;143),VLOOKUP($W923,日射量と図３!$E$6:$H$34,4,TRUE),VLOOKUP($W923,日射量と図３!$E$6:$I$34,5,TRUE))))))</f>
        <v/>
      </c>
      <c r="AB923" s="4" t="str">
        <f>IF($V923="","",IF(Z923&lt;36,0,IF(AND(36&lt;=Z923,Z923&lt;71),VLOOKUP($W923,日射量と図３!$E$6:$F$34,2,TRUE),IF(AND(71&lt;=Z923,Z923&lt;107),VLOOKUP($W923,日射量と図３!$E$6:$G$34,3,TRUE),IF(AND(107&lt;=Z923,Z923&lt;143),VLOOKUP($W923,日射量と図３!$E$6:$H$34,4,TRUE),VLOOKUP($W923,日射量と図３!$E$6:$I$34,5,TRUE))))))</f>
        <v/>
      </c>
      <c r="AC923" s="382" t="str">
        <f t="shared" si="180"/>
        <v/>
      </c>
      <c r="AD923" s="382" t="str">
        <f t="shared" si="181"/>
        <v/>
      </c>
    </row>
    <row r="924" spans="11:30" ht="13.5" customHeight="1">
      <c r="K924" s="4">
        <f t="shared" si="174"/>
        <v>7</v>
      </c>
      <c r="L924" s="34">
        <v>43290</v>
      </c>
      <c r="M924" s="4">
        <v>39</v>
      </c>
      <c r="N924" s="4">
        <v>9</v>
      </c>
      <c r="O924" s="31">
        <v>0.33333333333333331</v>
      </c>
      <c r="P924" s="35">
        <v>25.96</v>
      </c>
      <c r="Q924" s="36">
        <f t="shared" si="175"/>
        <v>12</v>
      </c>
      <c r="R924" s="4">
        <f t="shared" si="176"/>
        <v>0</v>
      </c>
      <c r="S924" s="31">
        <f t="shared" si="182"/>
        <v>0.19538194444444446</v>
      </c>
      <c r="T924" s="31">
        <f t="shared" si="183"/>
        <v>0.79927083333333337</v>
      </c>
      <c r="U924" s="4">
        <f t="shared" si="177"/>
        <v>0</v>
      </c>
      <c r="V924" s="4" t="str">
        <f t="shared" si="178"/>
        <v/>
      </c>
      <c r="W924" s="18" t="str">
        <f>IF(V924="","",VLOOKUP(L924,日射量と図３!$A$4:$C$368,3,TRUE)*238.85/100)</f>
        <v/>
      </c>
      <c r="X924" s="4" t="str">
        <f t="shared" si="179"/>
        <v/>
      </c>
      <c r="Y924" s="4" t="str">
        <f t="shared" si="172"/>
        <v/>
      </c>
      <c r="Z924" s="4" t="str">
        <f t="shared" si="173"/>
        <v/>
      </c>
      <c r="AA924" s="4" t="str">
        <f>IF($V924="","",IF(Y924&lt;36,0,IF(AND(36&lt;=Y924,Y924&lt;71),VLOOKUP($W924,日射量と図３!$E$6:$F$34,2,TRUE),IF(AND(71&lt;=Y924,Y924&lt;107),VLOOKUP($W924,日射量と図３!$E$6:$G$34,3,TRUE),IF(AND(107&lt;=Y924,Y924&lt;143),VLOOKUP($W924,日射量と図３!$E$6:$H$34,4,TRUE),VLOOKUP($W924,日射量と図３!$E$6:$I$34,5,TRUE))))))</f>
        <v/>
      </c>
      <c r="AB924" s="4" t="str">
        <f>IF($V924="","",IF(Z924&lt;36,0,IF(AND(36&lt;=Z924,Z924&lt;71),VLOOKUP($W924,日射量と図３!$E$6:$F$34,2,TRUE),IF(AND(71&lt;=Z924,Z924&lt;107),VLOOKUP($W924,日射量と図３!$E$6:$G$34,3,TRUE),IF(AND(107&lt;=Z924,Z924&lt;143),VLOOKUP($W924,日射量と図３!$E$6:$H$34,4,TRUE),VLOOKUP($W924,日射量と図３!$E$6:$I$34,5,TRUE))))))</f>
        <v/>
      </c>
      <c r="AC924" s="382" t="str">
        <f t="shared" si="180"/>
        <v/>
      </c>
      <c r="AD924" s="382" t="str">
        <f t="shared" si="181"/>
        <v/>
      </c>
    </row>
    <row r="925" spans="11:30" ht="13.5" customHeight="1">
      <c r="K925" s="4">
        <f t="shared" si="174"/>
        <v>7</v>
      </c>
      <c r="L925" s="34">
        <v>43290</v>
      </c>
      <c r="M925" s="4">
        <v>39</v>
      </c>
      <c r="N925" s="4">
        <v>10</v>
      </c>
      <c r="O925" s="31">
        <v>0.375</v>
      </c>
      <c r="P925" s="35">
        <v>26.8</v>
      </c>
      <c r="Q925" s="36">
        <f t="shared" si="175"/>
        <v>12</v>
      </c>
      <c r="R925" s="4">
        <f t="shared" si="176"/>
        <v>0</v>
      </c>
      <c r="S925" s="31">
        <f t="shared" si="182"/>
        <v>0.19538194444444446</v>
      </c>
      <c r="T925" s="31">
        <f t="shared" si="183"/>
        <v>0.79927083333333337</v>
      </c>
      <c r="U925" s="4">
        <f t="shared" si="177"/>
        <v>0</v>
      </c>
      <c r="V925" s="4" t="str">
        <f t="shared" si="178"/>
        <v/>
      </c>
      <c r="W925" s="18" t="str">
        <f>IF(V925="","",VLOOKUP(L925,日射量と図３!$A$4:$C$368,3,TRUE)*238.85/100)</f>
        <v/>
      </c>
      <c r="X925" s="4" t="str">
        <f t="shared" si="179"/>
        <v/>
      </c>
      <c r="Y925" s="4" t="str">
        <f t="shared" si="172"/>
        <v/>
      </c>
      <c r="Z925" s="4" t="str">
        <f t="shared" si="173"/>
        <v/>
      </c>
      <c r="AA925" s="4" t="str">
        <f>IF($V925="","",IF(Y925&lt;36,0,IF(AND(36&lt;=Y925,Y925&lt;71),VLOOKUP($W925,日射量と図３!$E$6:$F$34,2,TRUE),IF(AND(71&lt;=Y925,Y925&lt;107),VLOOKUP($W925,日射量と図３!$E$6:$G$34,3,TRUE),IF(AND(107&lt;=Y925,Y925&lt;143),VLOOKUP($W925,日射量と図３!$E$6:$H$34,4,TRUE),VLOOKUP($W925,日射量と図３!$E$6:$I$34,5,TRUE))))))</f>
        <v/>
      </c>
      <c r="AB925" s="4" t="str">
        <f>IF($V925="","",IF(Z925&lt;36,0,IF(AND(36&lt;=Z925,Z925&lt;71),VLOOKUP($W925,日射量と図３!$E$6:$F$34,2,TRUE),IF(AND(71&lt;=Z925,Z925&lt;107),VLOOKUP($W925,日射量と図３!$E$6:$G$34,3,TRUE),IF(AND(107&lt;=Z925,Z925&lt;143),VLOOKUP($W925,日射量と図３!$E$6:$H$34,4,TRUE),VLOOKUP($W925,日射量と図３!$E$6:$I$34,5,TRUE))))))</f>
        <v/>
      </c>
      <c r="AC925" s="382" t="str">
        <f t="shared" si="180"/>
        <v/>
      </c>
      <c r="AD925" s="382" t="str">
        <f t="shared" si="181"/>
        <v/>
      </c>
    </row>
    <row r="926" spans="11:30" ht="13.5" customHeight="1">
      <c r="K926" s="4">
        <f t="shared" si="174"/>
        <v>7</v>
      </c>
      <c r="L926" s="34">
        <v>43290</v>
      </c>
      <c r="M926" s="4">
        <v>39</v>
      </c>
      <c r="N926" s="4">
        <v>11</v>
      </c>
      <c r="O926" s="31">
        <v>0.41666666666666669</v>
      </c>
      <c r="P926" s="35">
        <v>27.910000000000004</v>
      </c>
      <c r="Q926" s="36">
        <f t="shared" si="175"/>
        <v>12</v>
      </c>
      <c r="R926" s="4">
        <f t="shared" si="176"/>
        <v>0</v>
      </c>
      <c r="S926" s="31">
        <f t="shared" si="182"/>
        <v>0.19538194444444446</v>
      </c>
      <c r="T926" s="31">
        <f t="shared" si="183"/>
        <v>0.79927083333333337</v>
      </c>
      <c r="U926" s="4">
        <f t="shared" si="177"/>
        <v>0</v>
      </c>
      <c r="V926" s="4" t="str">
        <f t="shared" si="178"/>
        <v/>
      </c>
      <c r="W926" s="18" t="str">
        <f>IF(V926="","",VLOOKUP(L926,日射量と図３!$A$4:$C$368,3,TRUE)*238.85/100)</f>
        <v/>
      </c>
      <c r="X926" s="4" t="str">
        <f t="shared" si="179"/>
        <v/>
      </c>
      <c r="Y926" s="4" t="str">
        <f t="shared" si="172"/>
        <v/>
      </c>
      <c r="Z926" s="4" t="str">
        <f t="shared" si="173"/>
        <v/>
      </c>
      <c r="AA926" s="4" t="str">
        <f>IF($V926="","",IF(Y926&lt;36,0,IF(AND(36&lt;=Y926,Y926&lt;71),VLOOKUP($W926,日射量と図３!$E$6:$F$34,2,TRUE),IF(AND(71&lt;=Y926,Y926&lt;107),VLOOKUP($W926,日射量と図３!$E$6:$G$34,3,TRUE),IF(AND(107&lt;=Y926,Y926&lt;143),VLOOKUP($W926,日射量と図３!$E$6:$H$34,4,TRUE),VLOOKUP($W926,日射量と図３!$E$6:$I$34,5,TRUE))))))</f>
        <v/>
      </c>
      <c r="AB926" s="4" t="str">
        <f>IF($V926="","",IF(Z926&lt;36,0,IF(AND(36&lt;=Z926,Z926&lt;71),VLOOKUP($W926,日射量と図３!$E$6:$F$34,2,TRUE),IF(AND(71&lt;=Z926,Z926&lt;107),VLOOKUP($W926,日射量と図３!$E$6:$G$34,3,TRUE),IF(AND(107&lt;=Z926,Z926&lt;143),VLOOKUP($W926,日射量と図３!$E$6:$H$34,4,TRUE),VLOOKUP($W926,日射量と図３!$E$6:$I$34,5,TRUE))))))</f>
        <v/>
      </c>
      <c r="AC926" s="382" t="str">
        <f t="shared" si="180"/>
        <v/>
      </c>
      <c r="AD926" s="382" t="str">
        <f t="shared" si="181"/>
        <v/>
      </c>
    </row>
    <row r="927" spans="11:30" ht="13.5" customHeight="1">
      <c r="K927" s="4">
        <f t="shared" si="174"/>
        <v>7</v>
      </c>
      <c r="L927" s="34">
        <v>43290</v>
      </c>
      <c r="M927" s="4">
        <v>39</v>
      </c>
      <c r="N927" s="4">
        <v>12</v>
      </c>
      <c r="O927" s="31">
        <v>0.45833333333333331</v>
      </c>
      <c r="P927" s="35">
        <v>28.769999999999992</v>
      </c>
      <c r="Q927" s="36">
        <f t="shared" si="175"/>
        <v>12</v>
      </c>
      <c r="R927" s="4">
        <f t="shared" si="176"/>
        <v>0</v>
      </c>
      <c r="S927" s="31">
        <f t="shared" si="182"/>
        <v>0.19538194444444446</v>
      </c>
      <c r="T927" s="31">
        <f t="shared" si="183"/>
        <v>0.79927083333333337</v>
      </c>
      <c r="U927" s="4">
        <f t="shared" si="177"/>
        <v>0</v>
      </c>
      <c r="V927" s="4" t="str">
        <f t="shared" si="178"/>
        <v/>
      </c>
      <c r="W927" s="18" t="str">
        <f>IF(V927="","",VLOOKUP(L927,日射量と図３!$A$4:$C$368,3,TRUE)*238.85/100)</f>
        <v/>
      </c>
      <c r="X927" s="4" t="str">
        <f t="shared" si="179"/>
        <v/>
      </c>
      <c r="Y927" s="4" t="str">
        <f t="shared" ref="Y927:Y990" si="184">IF(V927="","",$AH$30*V927/(($AG$18/$AH$18)*X927))</f>
        <v/>
      </c>
      <c r="Z927" s="4" t="str">
        <f t="shared" ref="Z927:Z990" si="185">IF(V927="","",$AH$30*V927/(($AG$19/$AH$19)*X927))</f>
        <v/>
      </c>
      <c r="AA927" s="4" t="str">
        <f>IF($V927="","",IF(Y927&lt;36,0,IF(AND(36&lt;=Y927,Y927&lt;71),VLOOKUP($W927,日射量と図３!$E$6:$F$34,2,TRUE),IF(AND(71&lt;=Y927,Y927&lt;107),VLOOKUP($W927,日射量と図３!$E$6:$G$34,3,TRUE),IF(AND(107&lt;=Y927,Y927&lt;143),VLOOKUP($W927,日射量と図３!$E$6:$H$34,4,TRUE),VLOOKUP($W927,日射量と図３!$E$6:$I$34,5,TRUE))))))</f>
        <v/>
      </c>
      <c r="AB927" s="4" t="str">
        <f>IF($V927="","",IF(Z927&lt;36,0,IF(AND(36&lt;=Z927,Z927&lt;71),VLOOKUP($W927,日射量と図３!$E$6:$F$34,2,TRUE),IF(AND(71&lt;=Z927,Z927&lt;107),VLOOKUP($W927,日射量と図３!$E$6:$G$34,3,TRUE),IF(AND(107&lt;=Z927,Z927&lt;143),VLOOKUP($W927,日射量と図３!$E$6:$H$34,4,TRUE),VLOOKUP($W927,日射量と図３!$E$6:$I$34,5,TRUE))))))</f>
        <v/>
      </c>
      <c r="AC927" s="382" t="str">
        <f t="shared" si="180"/>
        <v/>
      </c>
      <c r="AD927" s="382" t="str">
        <f t="shared" si="181"/>
        <v/>
      </c>
    </row>
    <row r="928" spans="11:30" ht="13.5" customHeight="1">
      <c r="K928" s="4">
        <f t="shared" si="174"/>
        <v>7</v>
      </c>
      <c r="L928" s="34">
        <v>43290</v>
      </c>
      <c r="M928" s="4">
        <v>39</v>
      </c>
      <c r="N928" s="4">
        <v>13</v>
      </c>
      <c r="O928" s="31">
        <v>0.5</v>
      </c>
      <c r="P928" s="35">
        <v>29.04</v>
      </c>
      <c r="Q928" s="36">
        <f t="shared" si="175"/>
        <v>12</v>
      </c>
      <c r="R928" s="4">
        <f t="shared" si="176"/>
        <v>0</v>
      </c>
      <c r="S928" s="31">
        <f t="shared" si="182"/>
        <v>0.19538194444444446</v>
      </c>
      <c r="T928" s="31">
        <f t="shared" si="183"/>
        <v>0.79927083333333337</v>
      </c>
      <c r="U928" s="4">
        <f t="shared" si="177"/>
        <v>0</v>
      </c>
      <c r="V928" s="4" t="str">
        <f t="shared" si="178"/>
        <v/>
      </c>
      <c r="W928" s="18" t="str">
        <f>IF(V928="","",VLOOKUP(L928,日射量と図３!$A$4:$C$368,3,TRUE)*238.85/100)</f>
        <v/>
      </c>
      <c r="X928" s="4" t="str">
        <f t="shared" si="179"/>
        <v/>
      </c>
      <c r="Y928" s="4" t="str">
        <f t="shared" si="184"/>
        <v/>
      </c>
      <c r="Z928" s="4" t="str">
        <f t="shared" si="185"/>
        <v/>
      </c>
      <c r="AA928" s="4" t="str">
        <f>IF($V928="","",IF(Y928&lt;36,0,IF(AND(36&lt;=Y928,Y928&lt;71),VLOOKUP($W928,日射量と図３!$E$6:$F$34,2,TRUE),IF(AND(71&lt;=Y928,Y928&lt;107),VLOOKUP($W928,日射量と図３!$E$6:$G$34,3,TRUE),IF(AND(107&lt;=Y928,Y928&lt;143),VLOOKUP($W928,日射量と図３!$E$6:$H$34,4,TRUE),VLOOKUP($W928,日射量と図３!$E$6:$I$34,5,TRUE))))))</f>
        <v/>
      </c>
      <c r="AB928" s="4" t="str">
        <f>IF($V928="","",IF(Z928&lt;36,0,IF(AND(36&lt;=Z928,Z928&lt;71),VLOOKUP($W928,日射量と図３!$E$6:$F$34,2,TRUE),IF(AND(71&lt;=Z928,Z928&lt;107),VLOOKUP($W928,日射量と図３!$E$6:$G$34,3,TRUE),IF(AND(107&lt;=Z928,Z928&lt;143),VLOOKUP($W928,日射量と図３!$E$6:$H$34,4,TRUE),VLOOKUP($W928,日射量と図３!$E$6:$I$34,5,TRUE))))))</f>
        <v/>
      </c>
      <c r="AC928" s="382" t="str">
        <f t="shared" si="180"/>
        <v/>
      </c>
      <c r="AD928" s="382" t="str">
        <f t="shared" si="181"/>
        <v/>
      </c>
    </row>
    <row r="929" spans="11:30" ht="13.5" customHeight="1">
      <c r="K929" s="4">
        <f t="shared" si="174"/>
        <v>7</v>
      </c>
      <c r="L929" s="34">
        <v>43290</v>
      </c>
      <c r="M929" s="4">
        <v>39</v>
      </c>
      <c r="N929" s="4">
        <v>14</v>
      </c>
      <c r="O929" s="31">
        <v>0.54166666666666663</v>
      </c>
      <c r="P929" s="35">
        <v>29.46</v>
      </c>
      <c r="Q929" s="36">
        <f t="shared" si="175"/>
        <v>12</v>
      </c>
      <c r="R929" s="4">
        <f t="shared" si="176"/>
        <v>0</v>
      </c>
      <c r="S929" s="31">
        <f t="shared" si="182"/>
        <v>0.19538194444444446</v>
      </c>
      <c r="T929" s="31">
        <f t="shared" si="183"/>
        <v>0.79927083333333337</v>
      </c>
      <c r="U929" s="4">
        <f t="shared" si="177"/>
        <v>0</v>
      </c>
      <c r="V929" s="4" t="str">
        <f t="shared" si="178"/>
        <v/>
      </c>
      <c r="W929" s="18" t="str">
        <f>IF(V929="","",VLOOKUP(L929,日射量と図３!$A$4:$C$368,3,TRUE)*238.85/100)</f>
        <v/>
      </c>
      <c r="X929" s="4" t="str">
        <f t="shared" si="179"/>
        <v/>
      </c>
      <c r="Y929" s="4" t="str">
        <f t="shared" si="184"/>
        <v/>
      </c>
      <c r="Z929" s="4" t="str">
        <f t="shared" si="185"/>
        <v/>
      </c>
      <c r="AA929" s="4" t="str">
        <f>IF($V929="","",IF(Y929&lt;36,0,IF(AND(36&lt;=Y929,Y929&lt;71),VLOOKUP($W929,日射量と図３!$E$6:$F$34,2,TRUE),IF(AND(71&lt;=Y929,Y929&lt;107),VLOOKUP($W929,日射量と図３!$E$6:$G$34,3,TRUE),IF(AND(107&lt;=Y929,Y929&lt;143),VLOOKUP($W929,日射量と図３!$E$6:$H$34,4,TRUE),VLOOKUP($W929,日射量と図３!$E$6:$I$34,5,TRUE))))))</f>
        <v/>
      </c>
      <c r="AB929" s="4" t="str">
        <f>IF($V929="","",IF(Z929&lt;36,0,IF(AND(36&lt;=Z929,Z929&lt;71),VLOOKUP($W929,日射量と図３!$E$6:$F$34,2,TRUE),IF(AND(71&lt;=Z929,Z929&lt;107),VLOOKUP($W929,日射量と図３!$E$6:$G$34,3,TRUE),IF(AND(107&lt;=Z929,Z929&lt;143),VLOOKUP($W929,日射量と図３!$E$6:$H$34,4,TRUE),VLOOKUP($W929,日射量と図３!$E$6:$I$34,5,TRUE))))))</f>
        <v/>
      </c>
      <c r="AC929" s="382" t="str">
        <f t="shared" si="180"/>
        <v/>
      </c>
      <c r="AD929" s="382" t="str">
        <f t="shared" si="181"/>
        <v/>
      </c>
    </row>
    <row r="930" spans="11:30" ht="13.5" customHeight="1">
      <c r="K930" s="4">
        <f t="shared" si="174"/>
        <v>7</v>
      </c>
      <c r="L930" s="34">
        <v>43290</v>
      </c>
      <c r="M930" s="4">
        <v>39</v>
      </c>
      <c r="N930" s="4">
        <v>15</v>
      </c>
      <c r="O930" s="31">
        <v>0.58333333333333337</v>
      </c>
      <c r="P930" s="35">
        <v>29.65</v>
      </c>
      <c r="Q930" s="36">
        <f t="shared" si="175"/>
        <v>12</v>
      </c>
      <c r="R930" s="4">
        <f t="shared" si="176"/>
        <v>0</v>
      </c>
      <c r="S930" s="31">
        <f t="shared" si="182"/>
        <v>0.19538194444444446</v>
      </c>
      <c r="T930" s="31">
        <f t="shared" si="183"/>
        <v>0.79927083333333337</v>
      </c>
      <c r="U930" s="4">
        <f t="shared" si="177"/>
        <v>0</v>
      </c>
      <c r="V930" s="4" t="str">
        <f t="shared" si="178"/>
        <v/>
      </c>
      <c r="W930" s="18" t="str">
        <f>IF(V930="","",VLOOKUP(L930,日射量と図３!$A$4:$C$368,3,TRUE)*238.85/100)</f>
        <v/>
      </c>
      <c r="X930" s="4" t="str">
        <f t="shared" si="179"/>
        <v/>
      </c>
      <c r="Y930" s="4" t="str">
        <f t="shared" si="184"/>
        <v/>
      </c>
      <c r="Z930" s="4" t="str">
        <f t="shared" si="185"/>
        <v/>
      </c>
      <c r="AA930" s="4" t="str">
        <f>IF($V930="","",IF(Y930&lt;36,0,IF(AND(36&lt;=Y930,Y930&lt;71),VLOOKUP($W930,日射量と図３!$E$6:$F$34,2,TRUE),IF(AND(71&lt;=Y930,Y930&lt;107),VLOOKUP($W930,日射量と図３!$E$6:$G$34,3,TRUE),IF(AND(107&lt;=Y930,Y930&lt;143),VLOOKUP($W930,日射量と図３!$E$6:$H$34,4,TRUE),VLOOKUP($W930,日射量と図３!$E$6:$I$34,5,TRUE))))))</f>
        <v/>
      </c>
      <c r="AB930" s="4" t="str">
        <f>IF($V930="","",IF(Z930&lt;36,0,IF(AND(36&lt;=Z930,Z930&lt;71),VLOOKUP($W930,日射量と図３!$E$6:$F$34,2,TRUE),IF(AND(71&lt;=Z930,Z930&lt;107),VLOOKUP($W930,日射量と図３!$E$6:$G$34,3,TRUE),IF(AND(107&lt;=Z930,Z930&lt;143),VLOOKUP($W930,日射量と図３!$E$6:$H$34,4,TRUE),VLOOKUP($W930,日射量と図３!$E$6:$I$34,5,TRUE))))))</f>
        <v/>
      </c>
      <c r="AC930" s="382" t="str">
        <f t="shared" si="180"/>
        <v/>
      </c>
      <c r="AD930" s="382" t="str">
        <f t="shared" si="181"/>
        <v/>
      </c>
    </row>
    <row r="931" spans="11:30" ht="13.5" customHeight="1">
      <c r="K931" s="4">
        <f t="shared" si="174"/>
        <v>7</v>
      </c>
      <c r="L931" s="34">
        <v>43290</v>
      </c>
      <c r="M931" s="4">
        <v>39</v>
      </c>
      <c r="N931" s="4">
        <v>16</v>
      </c>
      <c r="O931" s="31">
        <v>0.625</v>
      </c>
      <c r="P931" s="35">
        <v>28.959999999999997</v>
      </c>
      <c r="Q931" s="36">
        <f t="shared" si="175"/>
        <v>16</v>
      </c>
      <c r="R931" s="4">
        <f t="shared" si="176"/>
        <v>0</v>
      </c>
      <c r="S931" s="31">
        <f t="shared" si="182"/>
        <v>0.19538194444444446</v>
      </c>
      <c r="T931" s="31">
        <f t="shared" si="183"/>
        <v>0.79927083333333337</v>
      </c>
      <c r="U931" s="4">
        <f t="shared" si="177"/>
        <v>0</v>
      </c>
      <c r="V931" s="4" t="str">
        <f t="shared" si="178"/>
        <v/>
      </c>
      <c r="W931" s="18" t="str">
        <f>IF(V931="","",VLOOKUP(L931,日射量と図３!$A$4:$C$368,3,TRUE)*238.85/100)</f>
        <v/>
      </c>
      <c r="X931" s="4" t="str">
        <f t="shared" si="179"/>
        <v/>
      </c>
      <c r="Y931" s="4" t="str">
        <f t="shared" si="184"/>
        <v/>
      </c>
      <c r="Z931" s="4" t="str">
        <f t="shared" si="185"/>
        <v/>
      </c>
      <c r="AA931" s="4" t="str">
        <f>IF($V931="","",IF(Y931&lt;36,0,IF(AND(36&lt;=Y931,Y931&lt;71),VLOOKUP($W931,日射量と図３!$E$6:$F$34,2,TRUE),IF(AND(71&lt;=Y931,Y931&lt;107),VLOOKUP($W931,日射量と図３!$E$6:$G$34,3,TRUE),IF(AND(107&lt;=Y931,Y931&lt;143),VLOOKUP($W931,日射量と図３!$E$6:$H$34,4,TRUE),VLOOKUP($W931,日射量と図３!$E$6:$I$34,5,TRUE))))))</f>
        <v/>
      </c>
      <c r="AB931" s="4" t="str">
        <f>IF($V931="","",IF(Z931&lt;36,0,IF(AND(36&lt;=Z931,Z931&lt;71),VLOOKUP($W931,日射量と図３!$E$6:$F$34,2,TRUE),IF(AND(71&lt;=Z931,Z931&lt;107),VLOOKUP($W931,日射量と図３!$E$6:$G$34,3,TRUE),IF(AND(107&lt;=Z931,Z931&lt;143),VLOOKUP($W931,日射量と図３!$E$6:$H$34,4,TRUE),VLOOKUP($W931,日射量と図３!$E$6:$I$34,5,TRUE))))))</f>
        <v/>
      </c>
      <c r="AC931" s="382" t="str">
        <f t="shared" si="180"/>
        <v/>
      </c>
      <c r="AD931" s="382" t="str">
        <f t="shared" si="181"/>
        <v/>
      </c>
    </row>
    <row r="932" spans="11:30" ht="13.5" customHeight="1">
      <c r="K932" s="4">
        <f t="shared" si="174"/>
        <v>7</v>
      </c>
      <c r="L932" s="34">
        <v>43290</v>
      </c>
      <c r="M932" s="4">
        <v>39</v>
      </c>
      <c r="N932" s="4">
        <v>17</v>
      </c>
      <c r="O932" s="31">
        <v>0.66666666666666663</v>
      </c>
      <c r="P932" s="35">
        <v>28.430000000000007</v>
      </c>
      <c r="Q932" s="36">
        <f t="shared" si="175"/>
        <v>16</v>
      </c>
      <c r="R932" s="4">
        <f t="shared" si="176"/>
        <v>0</v>
      </c>
      <c r="S932" s="31">
        <f t="shared" si="182"/>
        <v>0.19538194444444446</v>
      </c>
      <c r="T932" s="31">
        <f t="shared" si="183"/>
        <v>0.79927083333333337</v>
      </c>
      <c r="U932" s="4">
        <f t="shared" si="177"/>
        <v>0</v>
      </c>
      <c r="V932" s="4" t="str">
        <f t="shared" si="178"/>
        <v/>
      </c>
      <c r="W932" s="18" t="str">
        <f>IF(V932="","",VLOOKUP(L932,日射量と図３!$A$4:$C$368,3,TRUE)*238.85/100)</f>
        <v/>
      </c>
      <c r="X932" s="4" t="str">
        <f t="shared" si="179"/>
        <v/>
      </c>
      <c r="Y932" s="4" t="str">
        <f t="shared" si="184"/>
        <v/>
      </c>
      <c r="Z932" s="4" t="str">
        <f t="shared" si="185"/>
        <v/>
      </c>
      <c r="AA932" s="4" t="str">
        <f>IF($V932="","",IF(Y932&lt;36,0,IF(AND(36&lt;=Y932,Y932&lt;71),VLOOKUP($W932,日射量と図３!$E$6:$F$34,2,TRUE),IF(AND(71&lt;=Y932,Y932&lt;107),VLOOKUP($W932,日射量と図３!$E$6:$G$34,3,TRUE),IF(AND(107&lt;=Y932,Y932&lt;143),VLOOKUP($W932,日射量と図３!$E$6:$H$34,4,TRUE),VLOOKUP($W932,日射量と図３!$E$6:$I$34,5,TRUE))))))</f>
        <v/>
      </c>
      <c r="AB932" s="4" t="str">
        <f>IF($V932="","",IF(Z932&lt;36,0,IF(AND(36&lt;=Z932,Z932&lt;71),VLOOKUP($W932,日射量と図３!$E$6:$F$34,2,TRUE),IF(AND(71&lt;=Z932,Z932&lt;107),VLOOKUP($W932,日射量と図３!$E$6:$G$34,3,TRUE),IF(AND(107&lt;=Z932,Z932&lt;143),VLOOKUP($W932,日射量と図３!$E$6:$H$34,4,TRUE),VLOOKUP($W932,日射量と図３!$E$6:$I$34,5,TRUE))))))</f>
        <v/>
      </c>
      <c r="AC932" s="382" t="str">
        <f t="shared" si="180"/>
        <v/>
      </c>
      <c r="AD932" s="382" t="str">
        <f t="shared" si="181"/>
        <v/>
      </c>
    </row>
    <row r="933" spans="11:30" ht="13.5" customHeight="1">
      <c r="K933" s="4">
        <f t="shared" si="174"/>
        <v>7</v>
      </c>
      <c r="L933" s="34">
        <v>43290</v>
      </c>
      <c r="M933" s="4">
        <v>39</v>
      </c>
      <c r="N933" s="4">
        <v>18</v>
      </c>
      <c r="O933" s="31">
        <v>0.70833333333333337</v>
      </c>
      <c r="P933" s="35">
        <v>28.01</v>
      </c>
      <c r="Q933" s="36">
        <f t="shared" si="175"/>
        <v>16</v>
      </c>
      <c r="R933" s="4">
        <f t="shared" si="176"/>
        <v>0</v>
      </c>
      <c r="S933" s="31">
        <f t="shared" si="182"/>
        <v>0.19538194444444446</v>
      </c>
      <c r="T933" s="31">
        <f t="shared" si="183"/>
        <v>0.79927083333333337</v>
      </c>
      <c r="U933" s="4">
        <f t="shared" si="177"/>
        <v>0</v>
      </c>
      <c r="V933" s="4" t="str">
        <f t="shared" si="178"/>
        <v/>
      </c>
      <c r="W933" s="18" t="str">
        <f>IF(V933="","",VLOOKUP(L933,日射量と図３!$A$4:$C$368,3,TRUE)*238.85/100)</f>
        <v/>
      </c>
      <c r="X933" s="4" t="str">
        <f t="shared" si="179"/>
        <v/>
      </c>
      <c r="Y933" s="4" t="str">
        <f t="shared" si="184"/>
        <v/>
      </c>
      <c r="Z933" s="4" t="str">
        <f t="shared" si="185"/>
        <v/>
      </c>
      <c r="AA933" s="4" t="str">
        <f>IF($V933="","",IF(Y933&lt;36,0,IF(AND(36&lt;=Y933,Y933&lt;71),VLOOKUP($W933,日射量と図３!$E$6:$F$34,2,TRUE),IF(AND(71&lt;=Y933,Y933&lt;107),VLOOKUP($W933,日射量と図３!$E$6:$G$34,3,TRUE),IF(AND(107&lt;=Y933,Y933&lt;143),VLOOKUP($W933,日射量と図３!$E$6:$H$34,4,TRUE),VLOOKUP($W933,日射量と図３!$E$6:$I$34,5,TRUE))))))</f>
        <v/>
      </c>
      <c r="AB933" s="4" t="str">
        <f>IF($V933="","",IF(Z933&lt;36,0,IF(AND(36&lt;=Z933,Z933&lt;71),VLOOKUP($W933,日射量と図３!$E$6:$F$34,2,TRUE),IF(AND(71&lt;=Z933,Z933&lt;107),VLOOKUP($W933,日射量と図３!$E$6:$G$34,3,TRUE),IF(AND(107&lt;=Z933,Z933&lt;143),VLOOKUP($W933,日射量と図３!$E$6:$H$34,4,TRUE),VLOOKUP($W933,日射量と図３!$E$6:$I$34,5,TRUE))))))</f>
        <v/>
      </c>
      <c r="AC933" s="382" t="str">
        <f t="shared" si="180"/>
        <v/>
      </c>
      <c r="AD933" s="382" t="str">
        <f t="shared" si="181"/>
        <v/>
      </c>
    </row>
    <row r="934" spans="11:30" ht="13.5" customHeight="1">
      <c r="K934" s="4">
        <f t="shared" si="174"/>
        <v>7</v>
      </c>
      <c r="L934" s="34">
        <v>43290</v>
      </c>
      <c r="M934" s="4">
        <v>39</v>
      </c>
      <c r="N934" s="4">
        <v>19</v>
      </c>
      <c r="O934" s="31">
        <v>0.75</v>
      </c>
      <c r="P934" s="35">
        <v>27.419999999999998</v>
      </c>
      <c r="Q934" s="36">
        <f t="shared" si="175"/>
        <v>16</v>
      </c>
      <c r="R934" s="4">
        <f t="shared" si="176"/>
        <v>0</v>
      </c>
      <c r="S934" s="31">
        <f t="shared" si="182"/>
        <v>0.19538194444444446</v>
      </c>
      <c r="T934" s="31">
        <f t="shared" si="183"/>
        <v>0.79927083333333337</v>
      </c>
      <c r="U934" s="4">
        <f t="shared" si="177"/>
        <v>0</v>
      </c>
      <c r="V934" s="4" t="str">
        <f t="shared" si="178"/>
        <v/>
      </c>
      <c r="W934" s="18" t="str">
        <f>IF(V934="","",VLOOKUP(L934,日射量と図３!$A$4:$C$368,3,TRUE)*238.85/100)</f>
        <v/>
      </c>
      <c r="X934" s="4" t="str">
        <f t="shared" si="179"/>
        <v/>
      </c>
      <c r="Y934" s="4" t="str">
        <f t="shared" si="184"/>
        <v/>
      </c>
      <c r="Z934" s="4" t="str">
        <f t="shared" si="185"/>
        <v/>
      </c>
      <c r="AA934" s="4" t="str">
        <f>IF($V934="","",IF(Y934&lt;36,0,IF(AND(36&lt;=Y934,Y934&lt;71),VLOOKUP($W934,日射量と図３!$E$6:$F$34,2,TRUE),IF(AND(71&lt;=Y934,Y934&lt;107),VLOOKUP($W934,日射量と図３!$E$6:$G$34,3,TRUE),IF(AND(107&lt;=Y934,Y934&lt;143),VLOOKUP($W934,日射量と図３!$E$6:$H$34,4,TRUE),VLOOKUP($W934,日射量と図３!$E$6:$I$34,5,TRUE))))))</f>
        <v/>
      </c>
      <c r="AB934" s="4" t="str">
        <f>IF($V934="","",IF(Z934&lt;36,0,IF(AND(36&lt;=Z934,Z934&lt;71),VLOOKUP($W934,日射量と図３!$E$6:$F$34,2,TRUE),IF(AND(71&lt;=Z934,Z934&lt;107),VLOOKUP($W934,日射量と図３!$E$6:$G$34,3,TRUE),IF(AND(107&lt;=Z934,Z934&lt;143),VLOOKUP($W934,日射量と図３!$E$6:$H$34,4,TRUE),VLOOKUP($W934,日射量と図３!$E$6:$I$34,5,TRUE))))))</f>
        <v/>
      </c>
      <c r="AC934" s="382" t="str">
        <f t="shared" si="180"/>
        <v/>
      </c>
      <c r="AD934" s="382" t="str">
        <f t="shared" si="181"/>
        <v/>
      </c>
    </row>
    <row r="935" spans="11:30" ht="13.5" customHeight="1">
      <c r="K935" s="4">
        <f t="shared" si="174"/>
        <v>7</v>
      </c>
      <c r="L935" s="34">
        <v>43290</v>
      </c>
      <c r="M935" s="4">
        <v>39</v>
      </c>
      <c r="N935" s="4">
        <v>20</v>
      </c>
      <c r="O935" s="31">
        <v>0.79166666666666663</v>
      </c>
      <c r="P935" s="35">
        <v>26.880000000000003</v>
      </c>
      <c r="Q935" s="36">
        <f t="shared" si="175"/>
        <v>16</v>
      </c>
      <c r="R935" s="4">
        <f t="shared" si="176"/>
        <v>0</v>
      </c>
      <c r="S935" s="31">
        <f t="shared" si="182"/>
        <v>0.19538194444444446</v>
      </c>
      <c r="T935" s="31">
        <f t="shared" si="183"/>
        <v>0.79927083333333337</v>
      </c>
      <c r="U935" s="4">
        <f t="shared" si="177"/>
        <v>0</v>
      </c>
      <c r="V935" s="4" t="str">
        <f t="shared" si="178"/>
        <v/>
      </c>
      <c r="W935" s="18" t="str">
        <f>IF(V935="","",VLOOKUP(L935,日射量と図３!$A$4:$C$368,3,TRUE)*238.85/100)</f>
        <v/>
      </c>
      <c r="X935" s="4" t="str">
        <f t="shared" si="179"/>
        <v/>
      </c>
      <c r="Y935" s="4" t="str">
        <f t="shared" si="184"/>
        <v/>
      </c>
      <c r="Z935" s="4" t="str">
        <f t="shared" si="185"/>
        <v/>
      </c>
      <c r="AA935" s="4" t="str">
        <f>IF($V935="","",IF(Y935&lt;36,0,IF(AND(36&lt;=Y935,Y935&lt;71),VLOOKUP($W935,日射量と図３!$E$6:$F$34,2,TRUE),IF(AND(71&lt;=Y935,Y935&lt;107),VLOOKUP($W935,日射量と図３!$E$6:$G$34,3,TRUE),IF(AND(107&lt;=Y935,Y935&lt;143),VLOOKUP($W935,日射量と図３!$E$6:$H$34,4,TRUE),VLOOKUP($W935,日射量と図３!$E$6:$I$34,5,TRUE))))))</f>
        <v/>
      </c>
      <c r="AB935" s="4" t="str">
        <f>IF($V935="","",IF(Z935&lt;36,0,IF(AND(36&lt;=Z935,Z935&lt;71),VLOOKUP($W935,日射量と図３!$E$6:$F$34,2,TRUE),IF(AND(71&lt;=Z935,Z935&lt;107),VLOOKUP($W935,日射量と図３!$E$6:$G$34,3,TRUE),IF(AND(107&lt;=Z935,Z935&lt;143),VLOOKUP($W935,日射量と図３!$E$6:$H$34,4,TRUE),VLOOKUP($W935,日射量と図３!$E$6:$I$34,5,TRUE))))))</f>
        <v/>
      </c>
      <c r="AC935" s="382" t="str">
        <f t="shared" si="180"/>
        <v/>
      </c>
      <c r="AD935" s="382" t="str">
        <f t="shared" si="181"/>
        <v/>
      </c>
    </row>
    <row r="936" spans="11:30" ht="13.5" customHeight="1">
      <c r="K936" s="4">
        <f t="shared" si="174"/>
        <v>7</v>
      </c>
      <c r="L936" s="34">
        <v>43290</v>
      </c>
      <c r="M936" s="4">
        <v>39</v>
      </c>
      <c r="N936" s="4">
        <v>21</v>
      </c>
      <c r="O936" s="31">
        <v>0.83333333333333337</v>
      </c>
      <c r="P936" s="35">
        <v>26.330000000000002</v>
      </c>
      <c r="Q936" s="36">
        <f t="shared" si="175"/>
        <v>16</v>
      </c>
      <c r="R936" s="4">
        <f t="shared" si="176"/>
        <v>0</v>
      </c>
      <c r="S936" s="31">
        <f t="shared" si="182"/>
        <v>0.19538194444444446</v>
      </c>
      <c r="T936" s="31">
        <f t="shared" si="183"/>
        <v>0.79927083333333337</v>
      </c>
      <c r="U936" s="4">
        <f t="shared" si="177"/>
        <v>0</v>
      </c>
      <c r="V936" s="4" t="str">
        <f t="shared" si="178"/>
        <v/>
      </c>
      <c r="W936" s="18" t="str">
        <f>IF(V936="","",VLOOKUP(L936,日射量と図３!$A$4:$C$368,3,TRUE)*238.85/100)</f>
        <v/>
      </c>
      <c r="X936" s="4" t="str">
        <f t="shared" si="179"/>
        <v/>
      </c>
      <c r="Y936" s="4" t="str">
        <f t="shared" si="184"/>
        <v/>
      </c>
      <c r="Z936" s="4" t="str">
        <f t="shared" si="185"/>
        <v/>
      </c>
      <c r="AA936" s="4" t="str">
        <f>IF($V936="","",IF(Y936&lt;36,0,IF(AND(36&lt;=Y936,Y936&lt;71),VLOOKUP($W936,日射量と図３!$E$6:$F$34,2,TRUE),IF(AND(71&lt;=Y936,Y936&lt;107),VLOOKUP($W936,日射量と図３!$E$6:$G$34,3,TRUE),IF(AND(107&lt;=Y936,Y936&lt;143),VLOOKUP($W936,日射量と図３!$E$6:$H$34,4,TRUE),VLOOKUP($W936,日射量と図３!$E$6:$I$34,5,TRUE))))))</f>
        <v/>
      </c>
      <c r="AB936" s="4" t="str">
        <f>IF($V936="","",IF(Z936&lt;36,0,IF(AND(36&lt;=Z936,Z936&lt;71),VLOOKUP($W936,日射量と図３!$E$6:$F$34,2,TRUE),IF(AND(71&lt;=Z936,Z936&lt;107),VLOOKUP($W936,日射量と図３!$E$6:$G$34,3,TRUE),IF(AND(107&lt;=Z936,Z936&lt;143),VLOOKUP($W936,日射量と図３!$E$6:$H$34,4,TRUE),VLOOKUP($W936,日射量と図３!$E$6:$I$34,5,TRUE))))))</f>
        <v/>
      </c>
      <c r="AC936" s="382" t="str">
        <f t="shared" si="180"/>
        <v/>
      </c>
      <c r="AD936" s="382" t="str">
        <f t="shared" si="181"/>
        <v/>
      </c>
    </row>
    <row r="937" spans="11:30" ht="13.5" customHeight="1">
      <c r="K937" s="4">
        <f t="shared" si="174"/>
        <v>7</v>
      </c>
      <c r="L937" s="34">
        <v>43290</v>
      </c>
      <c r="M937" s="4">
        <v>39</v>
      </c>
      <c r="N937" s="4">
        <v>22</v>
      </c>
      <c r="O937" s="31">
        <v>0.875</v>
      </c>
      <c r="P937" s="35">
        <v>25.879999999999995</v>
      </c>
      <c r="Q937" s="36">
        <f t="shared" si="175"/>
        <v>16</v>
      </c>
      <c r="R937" s="4">
        <f t="shared" si="176"/>
        <v>0</v>
      </c>
      <c r="S937" s="31">
        <f t="shared" si="182"/>
        <v>0.19538194444444446</v>
      </c>
      <c r="T937" s="31">
        <f t="shared" si="183"/>
        <v>0.79927083333333337</v>
      </c>
      <c r="U937" s="4">
        <f t="shared" si="177"/>
        <v>0</v>
      </c>
      <c r="V937" s="4" t="str">
        <f t="shared" si="178"/>
        <v/>
      </c>
      <c r="W937" s="18" t="str">
        <f>IF(V937="","",VLOOKUP(L937,日射量と図３!$A$4:$C$368,3,TRUE)*238.85/100)</f>
        <v/>
      </c>
      <c r="X937" s="4" t="str">
        <f t="shared" si="179"/>
        <v/>
      </c>
      <c r="Y937" s="4" t="str">
        <f t="shared" si="184"/>
        <v/>
      </c>
      <c r="Z937" s="4" t="str">
        <f t="shared" si="185"/>
        <v/>
      </c>
      <c r="AA937" s="4" t="str">
        <f>IF($V937="","",IF(Y937&lt;36,0,IF(AND(36&lt;=Y937,Y937&lt;71),VLOOKUP($W937,日射量と図３!$E$6:$F$34,2,TRUE),IF(AND(71&lt;=Y937,Y937&lt;107),VLOOKUP($W937,日射量と図３!$E$6:$G$34,3,TRUE),IF(AND(107&lt;=Y937,Y937&lt;143),VLOOKUP($W937,日射量と図３!$E$6:$H$34,4,TRUE),VLOOKUP($W937,日射量と図３!$E$6:$I$34,5,TRUE))))))</f>
        <v/>
      </c>
      <c r="AB937" s="4" t="str">
        <f>IF($V937="","",IF(Z937&lt;36,0,IF(AND(36&lt;=Z937,Z937&lt;71),VLOOKUP($W937,日射量と図３!$E$6:$F$34,2,TRUE),IF(AND(71&lt;=Z937,Z937&lt;107),VLOOKUP($W937,日射量と図３!$E$6:$G$34,3,TRUE),IF(AND(107&lt;=Z937,Z937&lt;143),VLOOKUP($W937,日射量と図３!$E$6:$H$34,4,TRUE),VLOOKUP($W937,日射量と図３!$E$6:$I$34,5,TRUE))))))</f>
        <v/>
      </c>
      <c r="AC937" s="382" t="str">
        <f t="shared" si="180"/>
        <v/>
      </c>
      <c r="AD937" s="382" t="str">
        <f t="shared" si="181"/>
        <v/>
      </c>
    </row>
    <row r="938" spans="11:30" ht="13.5" customHeight="1">
      <c r="K938" s="4">
        <f t="shared" si="174"/>
        <v>7</v>
      </c>
      <c r="L938" s="34">
        <v>43290</v>
      </c>
      <c r="M938" s="4">
        <v>39</v>
      </c>
      <c r="N938" s="4">
        <v>23</v>
      </c>
      <c r="O938" s="31">
        <v>0.91666666666666663</v>
      </c>
      <c r="P938" s="35">
        <v>25.44</v>
      </c>
      <c r="Q938" s="36">
        <f t="shared" si="175"/>
        <v>13</v>
      </c>
      <c r="R938" s="4">
        <f t="shared" si="176"/>
        <v>0</v>
      </c>
      <c r="S938" s="31">
        <f t="shared" si="182"/>
        <v>0.19538194444444446</v>
      </c>
      <c r="T938" s="31">
        <f t="shared" si="183"/>
        <v>0.79927083333333337</v>
      </c>
      <c r="U938" s="4">
        <f t="shared" si="177"/>
        <v>0</v>
      </c>
      <c r="V938" s="4" t="str">
        <f t="shared" si="178"/>
        <v/>
      </c>
      <c r="W938" s="18" t="str">
        <f>IF(V938="","",VLOOKUP(L938,日射量と図３!$A$4:$C$368,3,TRUE)*238.85/100)</f>
        <v/>
      </c>
      <c r="X938" s="4" t="str">
        <f t="shared" si="179"/>
        <v/>
      </c>
      <c r="Y938" s="4" t="str">
        <f t="shared" si="184"/>
        <v/>
      </c>
      <c r="Z938" s="4" t="str">
        <f t="shared" si="185"/>
        <v/>
      </c>
      <c r="AA938" s="4" t="str">
        <f>IF($V938="","",IF(Y938&lt;36,0,IF(AND(36&lt;=Y938,Y938&lt;71),VLOOKUP($W938,日射量と図３!$E$6:$F$34,2,TRUE),IF(AND(71&lt;=Y938,Y938&lt;107),VLOOKUP($W938,日射量と図３!$E$6:$G$34,3,TRUE),IF(AND(107&lt;=Y938,Y938&lt;143),VLOOKUP($W938,日射量と図３!$E$6:$H$34,4,TRUE),VLOOKUP($W938,日射量と図３!$E$6:$I$34,5,TRUE))))))</f>
        <v/>
      </c>
      <c r="AB938" s="4" t="str">
        <f>IF($V938="","",IF(Z938&lt;36,0,IF(AND(36&lt;=Z938,Z938&lt;71),VLOOKUP($W938,日射量と図３!$E$6:$F$34,2,TRUE),IF(AND(71&lt;=Z938,Z938&lt;107),VLOOKUP($W938,日射量と図３!$E$6:$G$34,3,TRUE),IF(AND(107&lt;=Z938,Z938&lt;143),VLOOKUP($W938,日射量と図３!$E$6:$H$34,4,TRUE),VLOOKUP($W938,日射量と図３!$E$6:$I$34,5,TRUE))))))</f>
        <v/>
      </c>
      <c r="AC938" s="382" t="str">
        <f t="shared" si="180"/>
        <v/>
      </c>
      <c r="AD938" s="382" t="str">
        <f t="shared" si="181"/>
        <v/>
      </c>
    </row>
    <row r="939" spans="11:30" ht="13.5" customHeight="1">
      <c r="K939" s="4">
        <f t="shared" si="174"/>
        <v>7</v>
      </c>
      <c r="L939" s="34">
        <v>43290</v>
      </c>
      <c r="M939" s="4">
        <v>39</v>
      </c>
      <c r="N939" s="4">
        <v>24</v>
      </c>
      <c r="O939" s="31">
        <v>0.95833333333333337</v>
      </c>
      <c r="P939" s="35">
        <v>25.06</v>
      </c>
      <c r="Q939" s="36">
        <f t="shared" si="175"/>
        <v>13</v>
      </c>
      <c r="R939" s="4">
        <f t="shared" si="176"/>
        <v>0</v>
      </c>
      <c r="S939" s="31">
        <f t="shared" si="182"/>
        <v>0.19538194444444446</v>
      </c>
      <c r="T939" s="31">
        <f t="shared" si="183"/>
        <v>0.79927083333333337</v>
      </c>
      <c r="U939" s="4">
        <f t="shared" si="177"/>
        <v>0</v>
      </c>
      <c r="V939" s="4" t="str">
        <f t="shared" si="178"/>
        <v/>
      </c>
      <c r="W939" s="18" t="str">
        <f>IF(V939="","",VLOOKUP(L939,日射量と図３!$A$4:$C$368,3,TRUE)*238.85/100)</f>
        <v/>
      </c>
      <c r="X939" s="4" t="str">
        <f t="shared" si="179"/>
        <v/>
      </c>
      <c r="Y939" s="4" t="str">
        <f t="shared" si="184"/>
        <v/>
      </c>
      <c r="Z939" s="4" t="str">
        <f t="shared" si="185"/>
        <v/>
      </c>
      <c r="AA939" s="4" t="str">
        <f>IF($V939="","",IF(Y939&lt;36,0,IF(AND(36&lt;=Y939,Y939&lt;71),VLOOKUP($W939,日射量と図３!$E$6:$F$34,2,TRUE),IF(AND(71&lt;=Y939,Y939&lt;107),VLOOKUP($W939,日射量と図３!$E$6:$G$34,3,TRUE),IF(AND(107&lt;=Y939,Y939&lt;143),VLOOKUP($W939,日射量と図３!$E$6:$H$34,4,TRUE),VLOOKUP($W939,日射量と図３!$E$6:$I$34,5,TRUE))))))</f>
        <v/>
      </c>
      <c r="AB939" s="4" t="str">
        <f>IF($V939="","",IF(Z939&lt;36,0,IF(AND(36&lt;=Z939,Z939&lt;71),VLOOKUP($W939,日射量と図３!$E$6:$F$34,2,TRUE),IF(AND(71&lt;=Z939,Z939&lt;107),VLOOKUP($W939,日射量と図３!$E$6:$G$34,3,TRUE),IF(AND(107&lt;=Z939,Z939&lt;143),VLOOKUP($W939,日射量と図３!$E$6:$H$34,4,TRUE),VLOOKUP($W939,日射量と図３!$E$6:$I$34,5,TRUE))))))</f>
        <v/>
      </c>
      <c r="AC939" s="382" t="str">
        <f t="shared" si="180"/>
        <v/>
      </c>
      <c r="AD939" s="382" t="str">
        <f t="shared" si="181"/>
        <v/>
      </c>
    </row>
    <row r="940" spans="11:30" ht="13.5" customHeight="1">
      <c r="K940" s="4">
        <f t="shared" si="174"/>
        <v>7</v>
      </c>
      <c r="L940" s="34">
        <v>43291</v>
      </c>
      <c r="M940" s="4">
        <v>40</v>
      </c>
      <c r="N940" s="4">
        <v>1</v>
      </c>
      <c r="O940" s="31">
        <v>0</v>
      </c>
      <c r="P940" s="35">
        <v>24.800000000000004</v>
      </c>
      <c r="Q940" s="36">
        <f t="shared" si="175"/>
        <v>13</v>
      </c>
      <c r="R940" s="4">
        <f t="shared" si="176"/>
        <v>0</v>
      </c>
      <c r="S940" s="31">
        <f t="shared" si="182"/>
        <v>0.19538194444444446</v>
      </c>
      <c r="T940" s="31">
        <f t="shared" si="183"/>
        <v>0.79927083333333337</v>
      </c>
      <c r="U940" s="4">
        <f t="shared" si="177"/>
        <v>0</v>
      </c>
      <c r="V940" s="4">
        <f t="shared" si="178"/>
        <v>0</v>
      </c>
      <c r="W940" s="18">
        <f>IF(V940="","",VLOOKUP(L940,日射量と図３!$A$4:$C$368,3,TRUE)*238.85/100)</f>
        <v>45.381499999999996</v>
      </c>
      <c r="X940" s="4">
        <f t="shared" si="179"/>
        <v>14</v>
      </c>
      <c r="Y940" s="4">
        <f t="shared" si="184"/>
        <v>0</v>
      </c>
      <c r="Z940" s="4">
        <f t="shared" si="185"/>
        <v>0</v>
      </c>
      <c r="AA940" s="4">
        <f>IF($V940="","",IF(Y940&lt;36,0,IF(AND(36&lt;=Y940,Y940&lt;71),VLOOKUP($W940,日射量と図３!$E$6:$F$34,2,TRUE),IF(AND(71&lt;=Y940,Y940&lt;107),VLOOKUP($W940,日射量と図３!$E$6:$G$34,3,TRUE),IF(AND(107&lt;=Y940,Y940&lt;143),VLOOKUP($W940,日射量と図３!$E$6:$H$34,4,TRUE),VLOOKUP($W940,日射量と図３!$E$6:$I$34,5,TRUE))))))</f>
        <v>0</v>
      </c>
      <c r="AB940" s="4">
        <f>IF($V940="","",IF(Z940&lt;36,0,IF(AND(36&lt;=Z940,Z940&lt;71),VLOOKUP($W940,日射量と図３!$E$6:$F$34,2,TRUE),IF(AND(71&lt;=Z940,Z940&lt;107),VLOOKUP($W940,日射量と図３!$E$6:$G$34,3,TRUE),IF(AND(107&lt;=Z940,Z940&lt;143),VLOOKUP($W940,日射量と図３!$E$6:$H$34,4,TRUE),VLOOKUP($W940,日射量と図３!$E$6:$I$34,5,TRUE))))))</f>
        <v>0</v>
      </c>
      <c r="AC940" s="382">
        <f t="shared" si="180"/>
        <v>0</v>
      </c>
      <c r="AD940" s="382">
        <f t="shared" si="181"/>
        <v>0</v>
      </c>
    </row>
    <row r="941" spans="11:30" ht="13.5" customHeight="1">
      <c r="K941" s="4">
        <f t="shared" si="174"/>
        <v>7</v>
      </c>
      <c r="L941" s="34">
        <v>43291</v>
      </c>
      <c r="M941" s="4">
        <v>40</v>
      </c>
      <c r="N941" s="4">
        <v>2</v>
      </c>
      <c r="O941" s="31">
        <v>4.1666666666666664E-2</v>
      </c>
      <c r="P941" s="35">
        <v>24.62</v>
      </c>
      <c r="Q941" s="36">
        <f t="shared" si="175"/>
        <v>13</v>
      </c>
      <c r="R941" s="4">
        <f t="shared" si="176"/>
        <v>0</v>
      </c>
      <c r="S941" s="31">
        <f t="shared" si="182"/>
        <v>0.19538194444444446</v>
      </c>
      <c r="T941" s="31">
        <f t="shared" si="183"/>
        <v>0.79927083333333337</v>
      </c>
      <c r="U941" s="4">
        <f t="shared" si="177"/>
        <v>0</v>
      </c>
      <c r="V941" s="4" t="str">
        <f t="shared" si="178"/>
        <v/>
      </c>
      <c r="W941" s="18" t="str">
        <f>IF(V941="","",VLOOKUP(L941,日射量と図３!$A$4:$C$368,3,TRUE)*238.85/100)</f>
        <v/>
      </c>
      <c r="X941" s="4" t="str">
        <f t="shared" si="179"/>
        <v/>
      </c>
      <c r="Y941" s="4" t="str">
        <f t="shared" si="184"/>
        <v/>
      </c>
      <c r="Z941" s="4" t="str">
        <f t="shared" si="185"/>
        <v/>
      </c>
      <c r="AA941" s="4" t="str">
        <f>IF($V941="","",IF(Y941&lt;36,0,IF(AND(36&lt;=Y941,Y941&lt;71),VLOOKUP($W941,日射量と図３!$E$6:$F$34,2,TRUE),IF(AND(71&lt;=Y941,Y941&lt;107),VLOOKUP($W941,日射量と図３!$E$6:$G$34,3,TRUE),IF(AND(107&lt;=Y941,Y941&lt;143),VLOOKUP($W941,日射量と図３!$E$6:$H$34,4,TRUE),VLOOKUP($W941,日射量と図３!$E$6:$I$34,5,TRUE))))))</f>
        <v/>
      </c>
      <c r="AB941" s="4" t="str">
        <f>IF($V941="","",IF(Z941&lt;36,0,IF(AND(36&lt;=Z941,Z941&lt;71),VLOOKUP($W941,日射量と図３!$E$6:$F$34,2,TRUE),IF(AND(71&lt;=Z941,Z941&lt;107),VLOOKUP($W941,日射量と図３!$E$6:$G$34,3,TRUE),IF(AND(107&lt;=Z941,Z941&lt;143),VLOOKUP($W941,日射量と図３!$E$6:$H$34,4,TRUE),VLOOKUP($W941,日射量と図３!$E$6:$I$34,5,TRUE))))))</f>
        <v/>
      </c>
      <c r="AC941" s="382" t="str">
        <f t="shared" si="180"/>
        <v/>
      </c>
      <c r="AD941" s="382" t="str">
        <f t="shared" si="181"/>
        <v/>
      </c>
    </row>
    <row r="942" spans="11:30" ht="13.5" customHeight="1">
      <c r="K942" s="4">
        <f t="shared" si="174"/>
        <v>7</v>
      </c>
      <c r="L942" s="34">
        <v>43291</v>
      </c>
      <c r="M942" s="4">
        <v>40</v>
      </c>
      <c r="N942" s="4">
        <v>3</v>
      </c>
      <c r="O942" s="31">
        <v>8.3333333333333329E-2</v>
      </c>
      <c r="P942" s="35">
        <v>24.43</v>
      </c>
      <c r="Q942" s="36">
        <f t="shared" si="175"/>
        <v>13</v>
      </c>
      <c r="R942" s="4">
        <f t="shared" si="176"/>
        <v>0</v>
      </c>
      <c r="S942" s="31">
        <f t="shared" si="182"/>
        <v>0.19538194444444446</v>
      </c>
      <c r="T942" s="31">
        <f t="shared" si="183"/>
        <v>0.79927083333333337</v>
      </c>
      <c r="U942" s="4">
        <f t="shared" si="177"/>
        <v>0</v>
      </c>
      <c r="V942" s="4" t="str">
        <f t="shared" si="178"/>
        <v/>
      </c>
      <c r="W942" s="18" t="str">
        <f>IF(V942="","",VLOOKUP(L942,日射量と図３!$A$4:$C$368,3,TRUE)*238.85/100)</f>
        <v/>
      </c>
      <c r="X942" s="4" t="str">
        <f t="shared" si="179"/>
        <v/>
      </c>
      <c r="Y942" s="4" t="str">
        <f t="shared" si="184"/>
        <v/>
      </c>
      <c r="Z942" s="4" t="str">
        <f t="shared" si="185"/>
        <v/>
      </c>
      <c r="AA942" s="4" t="str">
        <f>IF($V942="","",IF(Y942&lt;36,0,IF(AND(36&lt;=Y942,Y942&lt;71),VLOOKUP($W942,日射量と図３!$E$6:$F$34,2,TRUE),IF(AND(71&lt;=Y942,Y942&lt;107),VLOOKUP($W942,日射量と図３!$E$6:$G$34,3,TRUE),IF(AND(107&lt;=Y942,Y942&lt;143),VLOOKUP($W942,日射量と図３!$E$6:$H$34,4,TRUE),VLOOKUP($W942,日射量と図３!$E$6:$I$34,5,TRUE))))))</f>
        <v/>
      </c>
      <c r="AB942" s="4" t="str">
        <f>IF($V942="","",IF(Z942&lt;36,0,IF(AND(36&lt;=Z942,Z942&lt;71),VLOOKUP($W942,日射量と図３!$E$6:$F$34,2,TRUE),IF(AND(71&lt;=Z942,Z942&lt;107),VLOOKUP($W942,日射量と図３!$E$6:$G$34,3,TRUE),IF(AND(107&lt;=Z942,Z942&lt;143),VLOOKUP($W942,日射量と図３!$E$6:$H$34,4,TRUE),VLOOKUP($W942,日射量と図３!$E$6:$I$34,5,TRUE))))))</f>
        <v/>
      </c>
      <c r="AC942" s="382" t="str">
        <f t="shared" si="180"/>
        <v/>
      </c>
      <c r="AD942" s="382" t="str">
        <f t="shared" si="181"/>
        <v/>
      </c>
    </row>
    <row r="943" spans="11:30" ht="13.5" customHeight="1">
      <c r="K943" s="4">
        <f t="shared" si="174"/>
        <v>7</v>
      </c>
      <c r="L943" s="34">
        <v>43291</v>
      </c>
      <c r="M943" s="4">
        <v>40</v>
      </c>
      <c r="N943" s="4">
        <v>4</v>
      </c>
      <c r="O943" s="31">
        <v>0.125</v>
      </c>
      <c r="P943" s="35">
        <v>24.119999999999997</v>
      </c>
      <c r="Q943" s="36">
        <f t="shared" si="175"/>
        <v>13</v>
      </c>
      <c r="R943" s="4">
        <f t="shared" si="176"/>
        <v>0</v>
      </c>
      <c r="S943" s="31">
        <f t="shared" si="182"/>
        <v>0.19538194444444446</v>
      </c>
      <c r="T943" s="31">
        <f t="shared" si="183"/>
        <v>0.79927083333333337</v>
      </c>
      <c r="U943" s="4">
        <f t="shared" si="177"/>
        <v>0</v>
      </c>
      <c r="V943" s="4" t="str">
        <f t="shared" si="178"/>
        <v/>
      </c>
      <c r="W943" s="18" t="str">
        <f>IF(V943="","",VLOOKUP(L943,日射量と図３!$A$4:$C$368,3,TRUE)*238.85/100)</f>
        <v/>
      </c>
      <c r="X943" s="4" t="str">
        <f t="shared" si="179"/>
        <v/>
      </c>
      <c r="Y943" s="4" t="str">
        <f t="shared" si="184"/>
        <v/>
      </c>
      <c r="Z943" s="4" t="str">
        <f t="shared" si="185"/>
        <v/>
      </c>
      <c r="AA943" s="4" t="str">
        <f>IF($V943="","",IF(Y943&lt;36,0,IF(AND(36&lt;=Y943,Y943&lt;71),VLOOKUP($W943,日射量と図３!$E$6:$F$34,2,TRUE),IF(AND(71&lt;=Y943,Y943&lt;107),VLOOKUP($W943,日射量と図３!$E$6:$G$34,3,TRUE),IF(AND(107&lt;=Y943,Y943&lt;143),VLOOKUP($W943,日射量と図３!$E$6:$H$34,4,TRUE),VLOOKUP($W943,日射量と図３!$E$6:$I$34,5,TRUE))))))</f>
        <v/>
      </c>
      <c r="AB943" s="4" t="str">
        <f>IF($V943="","",IF(Z943&lt;36,0,IF(AND(36&lt;=Z943,Z943&lt;71),VLOOKUP($W943,日射量と図３!$E$6:$F$34,2,TRUE),IF(AND(71&lt;=Z943,Z943&lt;107),VLOOKUP($W943,日射量と図３!$E$6:$G$34,3,TRUE),IF(AND(107&lt;=Z943,Z943&lt;143),VLOOKUP($W943,日射量と図３!$E$6:$H$34,4,TRUE),VLOOKUP($W943,日射量と図３!$E$6:$I$34,5,TRUE))))))</f>
        <v/>
      </c>
      <c r="AC943" s="382" t="str">
        <f t="shared" si="180"/>
        <v/>
      </c>
      <c r="AD943" s="382" t="str">
        <f t="shared" si="181"/>
        <v/>
      </c>
    </row>
    <row r="944" spans="11:30" ht="13.5" customHeight="1">
      <c r="K944" s="4">
        <f t="shared" si="174"/>
        <v>7</v>
      </c>
      <c r="L944" s="34">
        <v>43291</v>
      </c>
      <c r="M944" s="4">
        <v>40</v>
      </c>
      <c r="N944" s="4">
        <v>5</v>
      </c>
      <c r="O944" s="31">
        <v>0.16666666666666666</v>
      </c>
      <c r="P944" s="35">
        <v>23.99</v>
      </c>
      <c r="Q944" s="36">
        <f t="shared" si="175"/>
        <v>15</v>
      </c>
      <c r="R944" s="4">
        <f t="shared" si="176"/>
        <v>0</v>
      </c>
      <c r="S944" s="31">
        <f t="shared" si="182"/>
        <v>0.19538194444444446</v>
      </c>
      <c r="T944" s="31">
        <f t="shared" si="183"/>
        <v>0.79927083333333337</v>
      </c>
      <c r="U944" s="4">
        <f t="shared" si="177"/>
        <v>0</v>
      </c>
      <c r="V944" s="4" t="str">
        <f t="shared" si="178"/>
        <v/>
      </c>
      <c r="W944" s="18" t="str">
        <f>IF(V944="","",VLOOKUP(L944,日射量と図３!$A$4:$C$368,3,TRUE)*238.85/100)</f>
        <v/>
      </c>
      <c r="X944" s="4" t="str">
        <f t="shared" si="179"/>
        <v/>
      </c>
      <c r="Y944" s="4" t="str">
        <f t="shared" si="184"/>
        <v/>
      </c>
      <c r="Z944" s="4" t="str">
        <f t="shared" si="185"/>
        <v/>
      </c>
      <c r="AA944" s="4" t="str">
        <f>IF($V944="","",IF(Y944&lt;36,0,IF(AND(36&lt;=Y944,Y944&lt;71),VLOOKUP($W944,日射量と図３!$E$6:$F$34,2,TRUE),IF(AND(71&lt;=Y944,Y944&lt;107),VLOOKUP($W944,日射量と図３!$E$6:$G$34,3,TRUE),IF(AND(107&lt;=Y944,Y944&lt;143),VLOOKUP($W944,日射量と図３!$E$6:$H$34,4,TRUE),VLOOKUP($W944,日射量と図３!$E$6:$I$34,5,TRUE))))))</f>
        <v/>
      </c>
      <c r="AB944" s="4" t="str">
        <f>IF($V944="","",IF(Z944&lt;36,0,IF(AND(36&lt;=Z944,Z944&lt;71),VLOOKUP($W944,日射量と図３!$E$6:$F$34,2,TRUE),IF(AND(71&lt;=Z944,Z944&lt;107),VLOOKUP($W944,日射量と図３!$E$6:$G$34,3,TRUE),IF(AND(107&lt;=Z944,Z944&lt;143),VLOOKUP($W944,日射量と図３!$E$6:$H$34,4,TRUE),VLOOKUP($W944,日射量と図３!$E$6:$I$34,5,TRUE))))))</f>
        <v/>
      </c>
      <c r="AC944" s="382" t="str">
        <f t="shared" si="180"/>
        <v/>
      </c>
      <c r="AD944" s="382" t="str">
        <f t="shared" si="181"/>
        <v/>
      </c>
    </row>
    <row r="945" spans="11:30" ht="13.5" customHeight="1">
      <c r="K945" s="4">
        <f t="shared" si="174"/>
        <v>7</v>
      </c>
      <c r="L945" s="34">
        <v>43291</v>
      </c>
      <c r="M945" s="4">
        <v>40</v>
      </c>
      <c r="N945" s="4">
        <v>6</v>
      </c>
      <c r="O945" s="31">
        <v>0.20833333333333334</v>
      </c>
      <c r="P945" s="35">
        <v>24.009999999999998</v>
      </c>
      <c r="Q945" s="36">
        <f t="shared" si="175"/>
        <v>15</v>
      </c>
      <c r="R945" s="4">
        <f t="shared" si="176"/>
        <v>0</v>
      </c>
      <c r="S945" s="31">
        <f t="shared" si="182"/>
        <v>0.19538194444444446</v>
      </c>
      <c r="T945" s="31">
        <f t="shared" si="183"/>
        <v>0.79927083333333337</v>
      </c>
      <c r="U945" s="4">
        <f t="shared" si="177"/>
        <v>0</v>
      </c>
      <c r="V945" s="4" t="str">
        <f t="shared" si="178"/>
        <v/>
      </c>
      <c r="W945" s="18" t="str">
        <f>IF(V945="","",VLOOKUP(L945,日射量と図３!$A$4:$C$368,3,TRUE)*238.85/100)</f>
        <v/>
      </c>
      <c r="X945" s="4" t="str">
        <f t="shared" si="179"/>
        <v/>
      </c>
      <c r="Y945" s="4" t="str">
        <f t="shared" si="184"/>
        <v/>
      </c>
      <c r="Z945" s="4" t="str">
        <f t="shared" si="185"/>
        <v/>
      </c>
      <c r="AA945" s="4" t="str">
        <f>IF($V945="","",IF(Y945&lt;36,0,IF(AND(36&lt;=Y945,Y945&lt;71),VLOOKUP($W945,日射量と図３!$E$6:$F$34,2,TRUE),IF(AND(71&lt;=Y945,Y945&lt;107),VLOOKUP($W945,日射量と図３!$E$6:$G$34,3,TRUE),IF(AND(107&lt;=Y945,Y945&lt;143),VLOOKUP($W945,日射量と図３!$E$6:$H$34,4,TRUE),VLOOKUP($W945,日射量と図３!$E$6:$I$34,5,TRUE))))))</f>
        <v/>
      </c>
      <c r="AB945" s="4" t="str">
        <f>IF($V945="","",IF(Z945&lt;36,0,IF(AND(36&lt;=Z945,Z945&lt;71),VLOOKUP($W945,日射量と図３!$E$6:$F$34,2,TRUE),IF(AND(71&lt;=Z945,Z945&lt;107),VLOOKUP($W945,日射量と図３!$E$6:$G$34,3,TRUE),IF(AND(107&lt;=Z945,Z945&lt;143),VLOOKUP($W945,日射量と図３!$E$6:$H$34,4,TRUE),VLOOKUP($W945,日射量と図３!$E$6:$I$34,5,TRUE))))))</f>
        <v/>
      </c>
      <c r="AC945" s="382" t="str">
        <f t="shared" si="180"/>
        <v/>
      </c>
      <c r="AD945" s="382" t="str">
        <f t="shared" si="181"/>
        <v/>
      </c>
    </row>
    <row r="946" spans="11:30" ht="13.5" customHeight="1">
      <c r="K946" s="4">
        <f t="shared" si="174"/>
        <v>7</v>
      </c>
      <c r="L946" s="34">
        <v>43291</v>
      </c>
      <c r="M946" s="4">
        <v>40</v>
      </c>
      <c r="N946" s="4">
        <v>7</v>
      </c>
      <c r="O946" s="31">
        <v>0.25</v>
      </c>
      <c r="P946" s="35">
        <v>24.51</v>
      </c>
      <c r="Q946" s="36">
        <f t="shared" si="175"/>
        <v>15</v>
      </c>
      <c r="R946" s="4">
        <f t="shared" si="176"/>
        <v>0</v>
      </c>
      <c r="S946" s="31">
        <f t="shared" si="182"/>
        <v>0.19538194444444446</v>
      </c>
      <c r="T946" s="31">
        <f t="shared" si="183"/>
        <v>0.79927083333333337</v>
      </c>
      <c r="U946" s="4">
        <f t="shared" si="177"/>
        <v>0</v>
      </c>
      <c r="V946" s="4" t="str">
        <f t="shared" si="178"/>
        <v/>
      </c>
      <c r="W946" s="18" t="str">
        <f>IF(V946="","",VLOOKUP(L946,日射量と図３!$A$4:$C$368,3,TRUE)*238.85/100)</f>
        <v/>
      </c>
      <c r="X946" s="4" t="str">
        <f t="shared" si="179"/>
        <v/>
      </c>
      <c r="Y946" s="4" t="str">
        <f t="shared" si="184"/>
        <v/>
      </c>
      <c r="Z946" s="4" t="str">
        <f t="shared" si="185"/>
        <v/>
      </c>
      <c r="AA946" s="4" t="str">
        <f>IF($V946="","",IF(Y946&lt;36,0,IF(AND(36&lt;=Y946,Y946&lt;71),VLOOKUP($W946,日射量と図３!$E$6:$F$34,2,TRUE),IF(AND(71&lt;=Y946,Y946&lt;107),VLOOKUP($W946,日射量と図３!$E$6:$G$34,3,TRUE),IF(AND(107&lt;=Y946,Y946&lt;143),VLOOKUP($W946,日射量と図３!$E$6:$H$34,4,TRUE),VLOOKUP($W946,日射量と図３!$E$6:$I$34,5,TRUE))))))</f>
        <v/>
      </c>
      <c r="AB946" s="4" t="str">
        <f>IF($V946="","",IF(Z946&lt;36,0,IF(AND(36&lt;=Z946,Z946&lt;71),VLOOKUP($W946,日射量と図３!$E$6:$F$34,2,TRUE),IF(AND(71&lt;=Z946,Z946&lt;107),VLOOKUP($W946,日射量と図３!$E$6:$G$34,3,TRUE),IF(AND(107&lt;=Z946,Z946&lt;143),VLOOKUP($W946,日射量と図３!$E$6:$H$34,4,TRUE),VLOOKUP($W946,日射量と図３!$E$6:$I$34,5,TRUE))))))</f>
        <v/>
      </c>
      <c r="AC946" s="382" t="str">
        <f t="shared" si="180"/>
        <v/>
      </c>
      <c r="AD946" s="382" t="str">
        <f t="shared" si="181"/>
        <v/>
      </c>
    </row>
    <row r="947" spans="11:30" ht="13.5" customHeight="1">
      <c r="K947" s="4">
        <f t="shared" si="174"/>
        <v>7</v>
      </c>
      <c r="L947" s="34">
        <v>43291</v>
      </c>
      <c r="M947" s="4">
        <v>40</v>
      </c>
      <c r="N947" s="4">
        <v>8</v>
      </c>
      <c r="O947" s="31">
        <v>0.29166666666666669</v>
      </c>
      <c r="P947" s="35">
        <v>25.41</v>
      </c>
      <c r="Q947" s="36">
        <f t="shared" si="175"/>
        <v>12</v>
      </c>
      <c r="R947" s="4">
        <f t="shared" si="176"/>
        <v>0</v>
      </c>
      <c r="S947" s="31">
        <f t="shared" si="182"/>
        <v>0.19538194444444446</v>
      </c>
      <c r="T947" s="31">
        <f t="shared" si="183"/>
        <v>0.79927083333333337</v>
      </c>
      <c r="U947" s="4">
        <f t="shared" si="177"/>
        <v>0</v>
      </c>
      <c r="V947" s="4" t="str">
        <f t="shared" si="178"/>
        <v/>
      </c>
      <c r="W947" s="18" t="str">
        <f>IF(V947="","",VLOOKUP(L947,日射量と図３!$A$4:$C$368,3,TRUE)*238.85/100)</f>
        <v/>
      </c>
      <c r="X947" s="4" t="str">
        <f t="shared" si="179"/>
        <v/>
      </c>
      <c r="Y947" s="4" t="str">
        <f t="shared" si="184"/>
        <v/>
      </c>
      <c r="Z947" s="4" t="str">
        <f t="shared" si="185"/>
        <v/>
      </c>
      <c r="AA947" s="4" t="str">
        <f>IF($V947="","",IF(Y947&lt;36,0,IF(AND(36&lt;=Y947,Y947&lt;71),VLOOKUP($W947,日射量と図３!$E$6:$F$34,2,TRUE),IF(AND(71&lt;=Y947,Y947&lt;107),VLOOKUP($W947,日射量と図３!$E$6:$G$34,3,TRUE),IF(AND(107&lt;=Y947,Y947&lt;143),VLOOKUP($W947,日射量と図３!$E$6:$H$34,4,TRUE),VLOOKUP($W947,日射量と図３!$E$6:$I$34,5,TRUE))))))</f>
        <v/>
      </c>
      <c r="AB947" s="4" t="str">
        <f>IF($V947="","",IF(Z947&lt;36,0,IF(AND(36&lt;=Z947,Z947&lt;71),VLOOKUP($W947,日射量と図３!$E$6:$F$34,2,TRUE),IF(AND(71&lt;=Z947,Z947&lt;107),VLOOKUP($W947,日射量と図３!$E$6:$G$34,3,TRUE),IF(AND(107&lt;=Z947,Z947&lt;143),VLOOKUP($W947,日射量と図３!$E$6:$H$34,4,TRUE),VLOOKUP($W947,日射量と図３!$E$6:$I$34,5,TRUE))))))</f>
        <v/>
      </c>
      <c r="AC947" s="382" t="str">
        <f t="shared" si="180"/>
        <v/>
      </c>
      <c r="AD947" s="382" t="str">
        <f t="shared" si="181"/>
        <v/>
      </c>
    </row>
    <row r="948" spans="11:30" ht="13.5" customHeight="1">
      <c r="K948" s="4">
        <f t="shared" si="174"/>
        <v>7</v>
      </c>
      <c r="L948" s="34">
        <v>43291</v>
      </c>
      <c r="M948" s="4">
        <v>40</v>
      </c>
      <c r="N948" s="4">
        <v>9</v>
      </c>
      <c r="O948" s="31">
        <v>0.33333333333333331</v>
      </c>
      <c r="P948" s="35">
        <v>26.43</v>
      </c>
      <c r="Q948" s="36">
        <f t="shared" si="175"/>
        <v>12</v>
      </c>
      <c r="R948" s="4">
        <f t="shared" si="176"/>
        <v>0</v>
      </c>
      <c r="S948" s="31">
        <f t="shared" si="182"/>
        <v>0.19538194444444446</v>
      </c>
      <c r="T948" s="31">
        <f t="shared" si="183"/>
        <v>0.79927083333333337</v>
      </c>
      <c r="U948" s="4">
        <f t="shared" si="177"/>
        <v>0</v>
      </c>
      <c r="V948" s="4" t="str">
        <f t="shared" si="178"/>
        <v/>
      </c>
      <c r="W948" s="18" t="str">
        <f>IF(V948="","",VLOOKUP(L948,日射量と図３!$A$4:$C$368,3,TRUE)*238.85/100)</f>
        <v/>
      </c>
      <c r="X948" s="4" t="str">
        <f t="shared" si="179"/>
        <v/>
      </c>
      <c r="Y948" s="4" t="str">
        <f t="shared" si="184"/>
        <v/>
      </c>
      <c r="Z948" s="4" t="str">
        <f t="shared" si="185"/>
        <v/>
      </c>
      <c r="AA948" s="4" t="str">
        <f>IF($V948="","",IF(Y948&lt;36,0,IF(AND(36&lt;=Y948,Y948&lt;71),VLOOKUP($W948,日射量と図３!$E$6:$F$34,2,TRUE),IF(AND(71&lt;=Y948,Y948&lt;107),VLOOKUP($W948,日射量と図３!$E$6:$G$34,3,TRUE),IF(AND(107&lt;=Y948,Y948&lt;143),VLOOKUP($W948,日射量と図３!$E$6:$H$34,4,TRUE),VLOOKUP($W948,日射量と図３!$E$6:$I$34,5,TRUE))))))</f>
        <v/>
      </c>
      <c r="AB948" s="4" t="str">
        <f>IF($V948="","",IF(Z948&lt;36,0,IF(AND(36&lt;=Z948,Z948&lt;71),VLOOKUP($W948,日射量と図３!$E$6:$F$34,2,TRUE),IF(AND(71&lt;=Z948,Z948&lt;107),VLOOKUP($W948,日射量と図３!$E$6:$G$34,3,TRUE),IF(AND(107&lt;=Z948,Z948&lt;143),VLOOKUP($W948,日射量と図３!$E$6:$H$34,4,TRUE),VLOOKUP($W948,日射量と図３!$E$6:$I$34,5,TRUE))))))</f>
        <v/>
      </c>
      <c r="AC948" s="382" t="str">
        <f t="shared" si="180"/>
        <v/>
      </c>
      <c r="AD948" s="382" t="str">
        <f t="shared" si="181"/>
        <v/>
      </c>
    </row>
    <row r="949" spans="11:30" ht="13.5" customHeight="1">
      <c r="K949" s="4">
        <f t="shared" si="174"/>
        <v>7</v>
      </c>
      <c r="L949" s="34">
        <v>43291</v>
      </c>
      <c r="M949" s="4">
        <v>40</v>
      </c>
      <c r="N949" s="4">
        <v>10</v>
      </c>
      <c r="O949" s="31">
        <v>0.375</v>
      </c>
      <c r="P949" s="35">
        <v>27.560000000000002</v>
      </c>
      <c r="Q949" s="36">
        <f t="shared" si="175"/>
        <v>12</v>
      </c>
      <c r="R949" s="4">
        <f t="shared" si="176"/>
        <v>0</v>
      </c>
      <c r="S949" s="31">
        <f t="shared" si="182"/>
        <v>0.19538194444444446</v>
      </c>
      <c r="T949" s="31">
        <f t="shared" si="183"/>
        <v>0.79927083333333337</v>
      </c>
      <c r="U949" s="4">
        <f t="shared" si="177"/>
        <v>0</v>
      </c>
      <c r="V949" s="4" t="str">
        <f t="shared" si="178"/>
        <v/>
      </c>
      <c r="W949" s="18" t="str">
        <f>IF(V949="","",VLOOKUP(L949,日射量と図３!$A$4:$C$368,3,TRUE)*238.85/100)</f>
        <v/>
      </c>
      <c r="X949" s="4" t="str">
        <f t="shared" si="179"/>
        <v/>
      </c>
      <c r="Y949" s="4" t="str">
        <f t="shared" si="184"/>
        <v/>
      </c>
      <c r="Z949" s="4" t="str">
        <f t="shared" si="185"/>
        <v/>
      </c>
      <c r="AA949" s="4" t="str">
        <f>IF($V949="","",IF(Y949&lt;36,0,IF(AND(36&lt;=Y949,Y949&lt;71),VLOOKUP($W949,日射量と図３!$E$6:$F$34,2,TRUE),IF(AND(71&lt;=Y949,Y949&lt;107),VLOOKUP($W949,日射量と図３!$E$6:$G$34,3,TRUE),IF(AND(107&lt;=Y949,Y949&lt;143),VLOOKUP($W949,日射量と図３!$E$6:$H$34,4,TRUE),VLOOKUP($W949,日射量と図３!$E$6:$I$34,5,TRUE))))))</f>
        <v/>
      </c>
      <c r="AB949" s="4" t="str">
        <f>IF($V949="","",IF(Z949&lt;36,0,IF(AND(36&lt;=Z949,Z949&lt;71),VLOOKUP($W949,日射量と図３!$E$6:$F$34,2,TRUE),IF(AND(71&lt;=Z949,Z949&lt;107),VLOOKUP($W949,日射量と図３!$E$6:$G$34,3,TRUE),IF(AND(107&lt;=Z949,Z949&lt;143),VLOOKUP($W949,日射量と図３!$E$6:$H$34,4,TRUE),VLOOKUP($W949,日射量と図３!$E$6:$I$34,5,TRUE))))))</f>
        <v/>
      </c>
      <c r="AC949" s="382" t="str">
        <f t="shared" si="180"/>
        <v/>
      </c>
      <c r="AD949" s="382" t="str">
        <f t="shared" si="181"/>
        <v/>
      </c>
    </row>
    <row r="950" spans="11:30" ht="13.5" customHeight="1">
      <c r="K950" s="4">
        <f t="shared" si="174"/>
        <v>7</v>
      </c>
      <c r="L950" s="34">
        <v>43291</v>
      </c>
      <c r="M950" s="4">
        <v>40</v>
      </c>
      <c r="N950" s="4">
        <v>11</v>
      </c>
      <c r="O950" s="31">
        <v>0.41666666666666669</v>
      </c>
      <c r="P950" s="35">
        <v>28.560000000000002</v>
      </c>
      <c r="Q950" s="36">
        <f t="shared" si="175"/>
        <v>12</v>
      </c>
      <c r="R950" s="4">
        <f t="shared" si="176"/>
        <v>0</v>
      </c>
      <c r="S950" s="31">
        <f t="shared" si="182"/>
        <v>0.19538194444444446</v>
      </c>
      <c r="T950" s="31">
        <f t="shared" si="183"/>
        <v>0.79927083333333337</v>
      </c>
      <c r="U950" s="4">
        <f t="shared" si="177"/>
        <v>0</v>
      </c>
      <c r="V950" s="4" t="str">
        <f t="shared" si="178"/>
        <v/>
      </c>
      <c r="W950" s="18" t="str">
        <f>IF(V950="","",VLOOKUP(L950,日射量と図３!$A$4:$C$368,3,TRUE)*238.85/100)</f>
        <v/>
      </c>
      <c r="X950" s="4" t="str">
        <f t="shared" si="179"/>
        <v/>
      </c>
      <c r="Y950" s="4" t="str">
        <f t="shared" si="184"/>
        <v/>
      </c>
      <c r="Z950" s="4" t="str">
        <f t="shared" si="185"/>
        <v/>
      </c>
      <c r="AA950" s="4" t="str">
        <f>IF($V950="","",IF(Y950&lt;36,0,IF(AND(36&lt;=Y950,Y950&lt;71),VLOOKUP($W950,日射量と図３!$E$6:$F$34,2,TRUE),IF(AND(71&lt;=Y950,Y950&lt;107),VLOOKUP($W950,日射量と図３!$E$6:$G$34,3,TRUE),IF(AND(107&lt;=Y950,Y950&lt;143),VLOOKUP($W950,日射量と図３!$E$6:$H$34,4,TRUE),VLOOKUP($W950,日射量と図３!$E$6:$I$34,5,TRUE))))))</f>
        <v/>
      </c>
      <c r="AB950" s="4" t="str">
        <f>IF($V950="","",IF(Z950&lt;36,0,IF(AND(36&lt;=Z950,Z950&lt;71),VLOOKUP($W950,日射量と図３!$E$6:$F$34,2,TRUE),IF(AND(71&lt;=Z950,Z950&lt;107),VLOOKUP($W950,日射量と図３!$E$6:$G$34,3,TRUE),IF(AND(107&lt;=Z950,Z950&lt;143),VLOOKUP($W950,日射量と図３!$E$6:$H$34,4,TRUE),VLOOKUP($W950,日射量と図３!$E$6:$I$34,5,TRUE))))))</f>
        <v/>
      </c>
      <c r="AC950" s="382" t="str">
        <f t="shared" si="180"/>
        <v/>
      </c>
      <c r="AD950" s="382" t="str">
        <f t="shared" si="181"/>
        <v/>
      </c>
    </row>
    <row r="951" spans="11:30" ht="13.5" customHeight="1">
      <c r="K951" s="4">
        <f t="shared" si="174"/>
        <v>7</v>
      </c>
      <c r="L951" s="34">
        <v>43291</v>
      </c>
      <c r="M951" s="4">
        <v>40</v>
      </c>
      <c r="N951" s="4">
        <v>12</v>
      </c>
      <c r="O951" s="31">
        <v>0.45833333333333331</v>
      </c>
      <c r="P951" s="35">
        <v>29.23</v>
      </c>
      <c r="Q951" s="36">
        <f t="shared" si="175"/>
        <v>12</v>
      </c>
      <c r="R951" s="4">
        <f t="shared" si="176"/>
        <v>0</v>
      </c>
      <c r="S951" s="31">
        <f t="shared" si="182"/>
        <v>0.19538194444444446</v>
      </c>
      <c r="T951" s="31">
        <f t="shared" si="183"/>
        <v>0.79927083333333337</v>
      </c>
      <c r="U951" s="4">
        <f t="shared" si="177"/>
        <v>0</v>
      </c>
      <c r="V951" s="4" t="str">
        <f t="shared" si="178"/>
        <v/>
      </c>
      <c r="W951" s="18" t="str">
        <f>IF(V951="","",VLOOKUP(L951,日射量と図３!$A$4:$C$368,3,TRUE)*238.85/100)</f>
        <v/>
      </c>
      <c r="X951" s="4" t="str">
        <f t="shared" si="179"/>
        <v/>
      </c>
      <c r="Y951" s="4" t="str">
        <f t="shared" si="184"/>
        <v/>
      </c>
      <c r="Z951" s="4" t="str">
        <f t="shared" si="185"/>
        <v/>
      </c>
      <c r="AA951" s="4" t="str">
        <f>IF($V951="","",IF(Y951&lt;36,0,IF(AND(36&lt;=Y951,Y951&lt;71),VLOOKUP($W951,日射量と図３!$E$6:$F$34,2,TRUE),IF(AND(71&lt;=Y951,Y951&lt;107),VLOOKUP($W951,日射量と図３!$E$6:$G$34,3,TRUE),IF(AND(107&lt;=Y951,Y951&lt;143),VLOOKUP($W951,日射量と図３!$E$6:$H$34,4,TRUE),VLOOKUP($W951,日射量と図３!$E$6:$I$34,5,TRUE))))))</f>
        <v/>
      </c>
      <c r="AB951" s="4" t="str">
        <f>IF($V951="","",IF(Z951&lt;36,0,IF(AND(36&lt;=Z951,Z951&lt;71),VLOOKUP($W951,日射量と図３!$E$6:$F$34,2,TRUE),IF(AND(71&lt;=Z951,Z951&lt;107),VLOOKUP($W951,日射量と図３!$E$6:$G$34,3,TRUE),IF(AND(107&lt;=Z951,Z951&lt;143),VLOOKUP($W951,日射量と図３!$E$6:$H$34,4,TRUE),VLOOKUP($W951,日射量と図３!$E$6:$I$34,5,TRUE))))))</f>
        <v/>
      </c>
      <c r="AC951" s="382" t="str">
        <f t="shared" si="180"/>
        <v/>
      </c>
      <c r="AD951" s="382" t="str">
        <f t="shared" si="181"/>
        <v/>
      </c>
    </row>
    <row r="952" spans="11:30" ht="13.5" customHeight="1">
      <c r="K952" s="4">
        <f t="shared" si="174"/>
        <v>7</v>
      </c>
      <c r="L952" s="34">
        <v>43291</v>
      </c>
      <c r="M952" s="4">
        <v>40</v>
      </c>
      <c r="N952" s="4">
        <v>13</v>
      </c>
      <c r="O952" s="31">
        <v>0.5</v>
      </c>
      <c r="P952" s="35">
        <v>29.490000000000002</v>
      </c>
      <c r="Q952" s="36">
        <f t="shared" si="175"/>
        <v>12</v>
      </c>
      <c r="R952" s="4">
        <f t="shared" si="176"/>
        <v>0</v>
      </c>
      <c r="S952" s="31">
        <f t="shared" si="182"/>
        <v>0.19538194444444446</v>
      </c>
      <c r="T952" s="31">
        <f t="shared" si="183"/>
        <v>0.79927083333333337</v>
      </c>
      <c r="U952" s="4">
        <f t="shared" si="177"/>
        <v>0</v>
      </c>
      <c r="V952" s="4" t="str">
        <f t="shared" si="178"/>
        <v/>
      </c>
      <c r="W952" s="18" t="str">
        <f>IF(V952="","",VLOOKUP(L952,日射量と図３!$A$4:$C$368,3,TRUE)*238.85/100)</f>
        <v/>
      </c>
      <c r="X952" s="4" t="str">
        <f t="shared" si="179"/>
        <v/>
      </c>
      <c r="Y952" s="4" t="str">
        <f t="shared" si="184"/>
        <v/>
      </c>
      <c r="Z952" s="4" t="str">
        <f t="shared" si="185"/>
        <v/>
      </c>
      <c r="AA952" s="4" t="str">
        <f>IF($V952="","",IF(Y952&lt;36,0,IF(AND(36&lt;=Y952,Y952&lt;71),VLOOKUP($W952,日射量と図３!$E$6:$F$34,2,TRUE),IF(AND(71&lt;=Y952,Y952&lt;107),VLOOKUP($W952,日射量と図３!$E$6:$G$34,3,TRUE),IF(AND(107&lt;=Y952,Y952&lt;143),VLOOKUP($W952,日射量と図３!$E$6:$H$34,4,TRUE),VLOOKUP($W952,日射量と図３!$E$6:$I$34,5,TRUE))))))</f>
        <v/>
      </c>
      <c r="AB952" s="4" t="str">
        <f>IF($V952="","",IF(Z952&lt;36,0,IF(AND(36&lt;=Z952,Z952&lt;71),VLOOKUP($W952,日射量と図３!$E$6:$F$34,2,TRUE),IF(AND(71&lt;=Z952,Z952&lt;107),VLOOKUP($W952,日射量と図３!$E$6:$G$34,3,TRUE),IF(AND(107&lt;=Z952,Z952&lt;143),VLOOKUP($W952,日射量と図３!$E$6:$H$34,4,TRUE),VLOOKUP($W952,日射量と図３!$E$6:$I$34,5,TRUE))))))</f>
        <v/>
      </c>
      <c r="AC952" s="382" t="str">
        <f t="shared" si="180"/>
        <v/>
      </c>
      <c r="AD952" s="382" t="str">
        <f t="shared" si="181"/>
        <v/>
      </c>
    </row>
    <row r="953" spans="11:30" ht="13.5" customHeight="1">
      <c r="K953" s="4">
        <f t="shared" si="174"/>
        <v>7</v>
      </c>
      <c r="L953" s="34">
        <v>43291</v>
      </c>
      <c r="M953" s="4">
        <v>40</v>
      </c>
      <c r="N953" s="4">
        <v>14</v>
      </c>
      <c r="O953" s="31">
        <v>0.54166666666666663</v>
      </c>
      <c r="P953" s="35">
        <v>30.01</v>
      </c>
      <c r="Q953" s="36">
        <f t="shared" si="175"/>
        <v>12</v>
      </c>
      <c r="R953" s="4">
        <f t="shared" si="176"/>
        <v>0</v>
      </c>
      <c r="S953" s="31">
        <f t="shared" si="182"/>
        <v>0.19538194444444446</v>
      </c>
      <c r="T953" s="31">
        <f t="shared" si="183"/>
        <v>0.79927083333333337</v>
      </c>
      <c r="U953" s="4">
        <f t="shared" si="177"/>
        <v>0</v>
      </c>
      <c r="V953" s="4" t="str">
        <f t="shared" si="178"/>
        <v/>
      </c>
      <c r="W953" s="18" t="str">
        <f>IF(V953="","",VLOOKUP(L953,日射量と図３!$A$4:$C$368,3,TRUE)*238.85/100)</f>
        <v/>
      </c>
      <c r="X953" s="4" t="str">
        <f t="shared" si="179"/>
        <v/>
      </c>
      <c r="Y953" s="4" t="str">
        <f t="shared" si="184"/>
        <v/>
      </c>
      <c r="Z953" s="4" t="str">
        <f t="shared" si="185"/>
        <v/>
      </c>
      <c r="AA953" s="4" t="str">
        <f>IF($V953="","",IF(Y953&lt;36,0,IF(AND(36&lt;=Y953,Y953&lt;71),VLOOKUP($W953,日射量と図３!$E$6:$F$34,2,TRUE),IF(AND(71&lt;=Y953,Y953&lt;107),VLOOKUP($W953,日射量と図３!$E$6:$G$34,3,TRUE),IF(AND(107&lt;=Y953,Y953&lt;143),VLOOKUP($W953,日射量と図３!$E$6:$H$34,4,TRUE),VLOOKUP($W953,日射量と図３!$E$6:$I$34,5,TRUE))))))</f>
        <v/>
      </c>
      <c r="AB953" s="4" t="str">
        <f>IF($V953="","",IF(Z953&lt;36,0,IF(AND(36&lt;=Z953,Z953&lt;71),VLOOKUP($W953,日射量と図３!$E$6:$F$34,2,TRUE),IF(AND(71&lt;=Z953,Z953&lt;107),VLOOKUP($W953,日射量と図３!$E$6:$G$34,3,TRUE),IF(AND(107&lt;=Z953,Z953&lt;143),VLOOKUP($W953,日射量と図３!$E$6:$H$34,4,TRUE),VLOOKUP($W953,日射量と図３!$E$6:$I$34,5,TRUE))))))</f>
        <v/>
      </c>
      <c r="AC953" s="382" t="str">
        <f t="shared" si="180"/>
        <v/>
      </c>
      <c r="AD953" s="382" t="str">
        <f t="shared" si="181"/>
        <v/>
      </c>
    </row>
    <row r="954" spans="11:30" ht="13.5" customHeight="1">
      <c r="K954" s="4">
        <f t="shared" si="174"/>
        <v>7</v>
      </c>
      <c r="L954" s="34">
        <v>43291</v>
      </c>
      <c r="M954" s="4">
        <v>40</v>
      </c>
      <c r="N954" s="4">
        <v>15</v>
      </c>
      <c r="O954" s="31">
        <v>0.58333333333333337</v>
      </c>
      <c r="P954" s="35">
        <v>30.45</v>
      </c>
      <c r="Q954" s="36">
        <f t="shared" si="175"/>
        <v>12</v>
      </c>
      <c r="R954" s="4">
        <f t="shared" si="176"/>
        <v>0</v>
      </c>
      <c r="S954" s="31">
        <f t="shared" si="182"/>
        <v>0.19538194444444446</v>
      </c>
      <c r="T954" s="31">
        <f t="shared" si="183"/>
        <v>0.79927083333333337</v>
      </c>
      <c r="U954" s="4">
        <f t="shared" si="177"/>
        <v>0</v>
      </c>
      <c r="V954" s="4" t="str">
        <f t="shared" si="178"/>
        <v/>
      </c>
      <c r="W954" s="18" t="str">
        <f>IF(V954="","",VLOOKUP(L954,日射量と図３!$A$4:$C$368,3,TRUE)*238.85/100)</f>
        <v/>
      </c>
      <c r="X954" s="4" t="str">
        <f t="shared" si="179"/>
        <v/>
      </c>
      <c r="Y954" s="4" t="str">
        <f t="shared" si="184"/>
        <v/>
      </c>
      <c r="Z954" s="4" t="str">
        <f t="shared" si="185"/>
        <v/>
      </c>
      <c r="AA954" s="4" t="str">
        <f>IF($V954="","",IF(Y954&lt;36,0,IF(AND(36&lt;=Y954,Y954&lt;71),VLOOKUP($W954,日射量と図３!$E$6:$F$34,2,TRUE),IF(AND(71&lt;=Y954,Y954&lt;107),VLOOKUP($W954,日射量と図３!$E$6:$G$34,3,TRUE),IF(AND(107&lt;=Y954,Y954&lt;143),VLOOKUP($W954,日射量と図３!$E$6:$H$34,4,TRUE),VLOOKUP($W954,日射量と図３!$E$6:$I$34,5,TRUE))))))</f>
        <v/>
      </c>
      <c r="AB954" s="4" t="str">
        <f>IF($V954="","",IF(Z954&lt;36,0,IF(AND(36&lt;=Z954,Z954&lt;71),VLOOKUP($W954,日射量と図３!$E$6:$F$34,2,TRUE),IF(AND(71&lt;=Z954,Z954&lt;107),VLOOKUP($W954,日射量と図３!$E$6:$G$34,3,TRUE),IF(AND(107&lt;=Z954,Z954&lt;143),VLOOKUP($W954,日射量と図３!$E$6:$H$34,4,TRUE),VLOOKUP($W954,日射量と図３!$E$6:$I$34,5,TRUE))))))</f>
        <v/>
      </c>
      <c r="AC954" s="382" t="str">
        <f t="shared" si="180"/>
        <v/>
      </c>
      <c r="AD954" s="382" t="str">
        <f t="shared" si="181"/>
        <v/>
      </c>
    </row>
    <row r="955" spans="11:30" ht="13.5" customHeight="1">
      <c r="K955" s="4">
        <f t="shared" si="174"/>
        <v>7</v>
      </c>
      <c r="L955" s="34">
        <v>43291</v>
      </c>
      <c r="M955" s="4">
        <v>40</v>
      </c>
      <c r="N955" s="4">
        <v>16</v>
      </c>
      <c r="O955" s="31">
        <v>0.625</v>
      </c>
      <c r="P955" s="35">
        <v>30.53</v>
      </c>
      <c r="Q955" s="36">
        <f t="shared" si="175"/>
        <v>16</v>
      </c>
      <c r="R955" s="4">
        <f t="shared" si="176"/>
        <v>0</v>
      </c>
      <c r="S955" s="31">
        <f t="shared" si="182"/>
        <v>0.19538194444444446</v>
      </c>
      <c r="T955" s="31">
        <f t="shared" si="183"/>
        <v>0.79927083333333337</v>
      </c>
      <c r="U955" s="4">
        <f t="shared" si="177"/>
        <v>0</v>
      </c>
      <c r="V955" s="4" t="str">
        <f t="shared" si="178"/>
        <v/>
      </c>
      <c r="W955" s="18" t="str">
        <f>IF(V955="","",VLOOKUP(L955,日射量と図３!$A$4:$C$368,3,TRUE)*238.85/100)</f>
        <v/>
      </c>
      <c r="X955" s="4" t="str">
        <f t="shared" si="179"/>
        <v/>
      </c>
      <c r="Y955" s="4" t="str">
        <f t="shared" si="184"/>
        <v/>
      </c>
      <c r="Z955" s="4" t="str">
        <f t="shared" si="185"/>
        <v/>
      </c>
      <c r="AA955" s="4" t="str">
        <f>IF($V955="","",IF(Y955&lt;36,0,IF(AND(36&lt;=Y955,Y955&lt;71),VLOOKUP($W955,日射量と図３!$E$6:$F$34,2,TRUE),IF(AND(71&lt;=Y955,Y955&lt;107),VLOOKUP($W955,日射量と図３!$E$6:$G$34,3,TRUE),IF(AND(107&lt;=Y955,Y955&lt;143),VLOOKUP($W955,日射量と図３!$E$6:$H$34,4,TRUE),VLOOKUP($W955,日射量と図３!$E$6:$I$34,5,TRUE))))))</f>
        <v/>
      </c>
      <c r="AB955" s="4" t="str">
        <f>IF($V955="","",IF(Z955&lt;36,0,IF(AND(36&lt;=Z955,Z955&lt;71),VLOOKUP($W955,日射量と図３!$E$6:$F$34,2,TRUE),IF(AND(71&lt;=Z955,Z955&lt;107),VLOOKUP($W955,日射量と図３!$E$6:$G$34,3,TRUE),IF(AND(107&lt;=Z955,Z955&lt;143),VLOOKUP($W955,日射量と図３!$E$6:$H$34,4,TRUE),VLOOKUP($W955,日射量と図３!$E$6:$I$34,5,TRUE))))))</f>
        <v/>
      </c>
      <c r="AC955" s="382" t="str">
        <f t="shared" si="180"/>
        <v/>
      </c>
      <c r="AD955" s="382" t="str">
        <f t="shared" si="181"/>
        <v/>
      </c>
    </row>
    <row r="956" spans="11:30" ht="13.5" customHeight="1">
      <c r="K956" s="4">
        <f t="shared" si="174"/>
        <v>7</v>
      </c>
      <c r="L956" s="34">
        <v>43291</v>
      </c>
      <c r="M956" s="4">
        <v>40</v>
      </c>
      <c r="N956" s="4">
        <v>17</v>
      </c>
      <c r="O956" s="31">
        <v>0.66666666666666663</v>
      </c>
      <c r="P956" s="35">
        <v>30.330000000000002</v>
      </c>
      <c r="Q956" s="36">
        <f t="shared" si="175"/>
        <v>16</v>
      </c>
      <c r="R956" s="4">
        <f t="shared" si="176"/>
        <v>0</v>
      </c>
      <c r="S956" s="31">
        <f t="shared" si="182"/>
        <v>0.19538194444444446</v>
      </c>
      <c r="T956" s="31">
        <f t="shared" si="183"/>
        <v>0.79927083333333337</v>
      </c>
      <c r="U956" s="4">
        <f t="shared" si="177"/>
        <v>0</v>
      </c>
      <c r="V956" s="4" t="str">
        <f t="shared" si="178"/>
        <v/>
      </c>
      <c r="W956" s="18" t="str">
        <f>IF(V956="","",VLOOKUP(L956,日射量と図３!$A$4:$C$368,3,TRUE)*238.85/100)</f>
        <v/>
      </c>
      <c r="X956" s="4" t="str">
        <f t="shared" si="179"/>
        <v/>
      </c>
      <c r="Y956" s="4" t="str">
        <f t="shared" si="184"/>
        <v/>
      </c>
      <c r="Z956" s="4" t="str">
        <f t="shared" si="185"/>
        <v/>
      </c>
      <c r="AA956" s="4" t="str">
        <f>IF($V956="","",IF(Y956&lt;36,0,IF(AND(36&lt;=Y956,Y956&lt;71),VLOOKUP($W956,日射量と図３!$E$6:$F$34,2,TRUE),IF(AND(71&lt;=Y956,Y956&lt;107),VLOOKUP($W956,日射量と図３!$E$6:$G$34,3,TRUE),IF(AND(107&lt;=Y956,Y956&lt;143),VLOOKUP($W956,日射量と図３!$E$6:$H$34,4,TRUE),VLOOKUP($W956,日射量と図３!$E$6:$I$34,5,TRUE))))))</f>
        <v/>
      </c>
      <c r="AB956" s="4" t="str">
        <f>IF($V956="","",IF(Z956&lt;36,0,IF(AND(36&lt;=Z956,Z956&lt;71),VLOOKUP($W956,日射量と図３!$E$6:$F$34,2,TRUE),IF(AND(71&lt;=Z956,Z956&lt;107),VLOOKUP($W956,日射量と図３!$E$6:$G$34,3,TRUE),IF(AND(107&lt;=Z956,Z956&lt;143),VLOOKUP($W956,日射量と図３!$E$6:$H$34,4,TRUE),VLOOKUP($W956,日射量と図３!$E$6:$I$34,5,TRUE))))))</f>
        <v/>
      </c>
      <c r="AC956" s="382" t="str">
        <f t="shared" si="180"/>
        <v/>
      </c>
      <c r="AD956" s="382" t="str">
        <f t="shared" si="181"/>
        <v/>
      </c>
    </row>
    <row r="957" spans="11:30" ht="13.5" customHeight="1">
      <c r="K957" s="4">
        <f t="shared" si="174"/>
        <v>7</v>
      </c>
      <c r="L957" s="34">
        <v>43291</v>
      </c>
      <c r="M957" s="4">
        <v>40</v>
      </c>
      <c r="N957" s="4">
        <v>18</v>
      </c>
      <c r="O957" s="31">
        <v>0.70833333333333337</v>
      </c>
      <c r="P957" s="35">
        <v>29.97</v>
      </c>
      <c r="Q957" s="36">
        <f t="shared" si="175"/>
        <v>16</v>
      </c>
      <c r="R957" s="4">
        <f t="shared" si="176"/>
        <v>0</v>
      </c>
      <c r="S957" s="31">
        <f t="shared" si="182"/>
        <v>0.19538194444444446</v>
      </c>
      <c r="T957" s="31">
        <f t="shared" si="183"/>
        <v>0.79927083333333337</v>
      </c>
      <c r="U957" s="4">
        <f t="shared" si="177"/>
        <v>0</v>
      </c>
      <c r="V957" s="4" t="str">
        <f t="shared" si="178"/>
        <v/>
      </c>
      <c r="W957" s="18" t="str">
        <f>IF(V957="","",VLOOKUP(L957,日射量と図３!$A$4:$C$368,3,TRUE)*238.85/100)</f>
        <v/>
      </c>
      <c r="X957" s="4" t="str">
        <f t="shared" si="179"/>
        <v/>
      </c>
      <c r="Y957" s="4" t="str">
        <f t="shared" si="184"/>
        <v/>
      </c>
      <c r="Z957" s="4" t="str">
        <f t="shared" si="185"/>
        <v/>
      </c>
      <c r="AA957" s="4" t="str">
        <f>IF($V957="","",IF(Y957&lt;36,0,IF(AND(36&lt;=Y957,Y957&lt;71),VLOOKUP($W957,日射量と図３!$E$6:$F$34,2,TRUE),IF(AND(71&lt;=Y957,Y957&lt;107),VLOOKUP($W957,日射量と図３!$E$6:$G$34,3,TRUE),IF(AND(107&lt;=Y957,Y957&lt;143),VLOOKUP($W957,日射量と図３!$E$6:$H$34,4,TRUE),VLOOKUP($W957,日射量と図３!$E$6:$I$34,5,TRUE))))))</f>
        <v/>
      </c>
      <c r="AB957" s="4" t="str">
        <f>IF($V957="","",IF(Z957&lt;36,0,IF(AND(36&lt;=Z957,Z957&lt;71),VLOOKUP($W957,日射量と図３!$E$6:$F$34,2,TRUE),IF(AND(71&lt;=Z957,Z957&lt;107),VLOOKUP($W957,日射量と図３!$E$6:$G$34,3,TRUE),IF(AND(107&lt;=Z957,Z957&lt;143),VLOOKUP($W957,日射量と図３!$E$6:$H$34,4,TRUE),VLOOKUP($W957,日射量と図３!$E$6:$I$34,5,TRUE))))))</f>
        <v/>
      </c>
      <c r="AC957" s="382" t="str">
        <f t="shared" si="180"/>
        <v/>
      </c>
      <c r="AD957" s="382" t="str">
        <f t="shared" si="181"/>
        <v/>
      </c>
    </row>
    <row r="958" spans="11:30" ht="13.5" customHeight="1">
      <c r="K958" s="4">
        <f t="shared" si="174"/>
        <v>7</v>
      </c>
      <c r="L958" s="34">
        <v>43291</v>
      </c>
      <c r="M958" s="4">
        <v>40</v>
      </c>
      <c r="N958" s="4">
        <v>19</v>
      </c>
      <c r="O958" s="31">
        <v>0.75</v>
      </c>
      <c r="P958" s="35">
        <v>28.919999999999998</v>
      </c>
      <c r="Q958" s="36">
        <f t="shared" si="175"/>
        <v>16</v>
      </c>
      <c r="R958" s="4">
        <f t="shared" si="176"/>
        <v>0</v>
      </c>
      <c r="S958" s="31">
        <f t="shared" si="182"/>
        <v>0.19538194444444446</v>
      </c>
      <c r="T958" s="31">
        <f t="shared" si="183"/>
        <v>0.79927083333333337</v>
      </c>
      <c r="U958" s="4">
        <f t="shared" si="177"/>
        <v>0</v>
      </c>
      <c r="V958" s="4" t="str">
        <f t="shared" si="178"/>
        <v/>
      </c>
      <c r="W958" s="18" t="str">
        <f>IF(V958="","",VLOOKUP(L958,日射量と図３!$A$4:$C$368,3,TRUE)*238.85/100)</f>
        <v/>
      </c>
      <c r="X958" s="4" t="str">
        <f t="shared" si="179"/>
        <v/>
      </c>
      <c r="Y958" s="4" t="str">
        <f t="shared" si="184"/>
        <v/>
      </c>
      <c r="Z958" s="4" t="str">
        <f t="shared" si="185"/>
        <v/>
      </c>
      <c r="AA958" s="4" t="str">
        <f>IF($V958="","",IF(Y958&lt;36,0,IF(AND(36&lt;=Y958,Y958&lt;71),VLOOKUP($W958,日射量と図３!$E$6:$F$34,2,TRUE),IF(AND(71&lt;=Y958,Y958&lt;107),VLOOKUP($W958,日射量と図３!$E$6:$G$34,3,TRUE),IF(AND(107&lt;=Y958,Y958&lt;143),VLOOKUP($W958,日射量と図３!$E$6:$H$34,4,TRUE),VLOOKUP($W958,日射量と図３!$E$6:$I$34,5,TRUE))))))</f>
        <v/>
      </c>
      <c r="AB958" s="4" t="str">
        <f>IF($V958="","",IF(Z958&lt;36,0,IF(AND(36&lt;=Z958,Z958&lt;71),VLOOKUP($W958,日射量と図３!$E$6:$F$34,2,TRUE),IF(AND(71&lt;=Z958,Z958&lt;107),VLOOKUP($W958,日射量と図３!$E$6:$G$34,3,TRUE),IF(AND(107&lt;=Z958,Z958&lt;143),VLOOKUP($W958,日射量と図３!$E$6:$H$34,4,TRUE),VLOOKUP($W958,日射量と図３!$E$6:$I$34,5,TRUE))))))</f>
        <v/>
      </c>
      <c r="AC958" s="382" t="str">
        <f t="shared" si="180"/>
        <v/>
      </c>
      <c r="AD958" s="382" t="str">
        <f t="shared" si="181"/>
        <v/>
      </c>
    </row>
    <row r="959" spans="11:30" ht="13.5" customHeight="1">
      <c r="K959" s="4">
        <f t="shared" si="174"/>
        <v>7</v>
      </c>
      <c r="L959" s="34">
        <v>43291</v>
      </c>
      <c r="M959" s="4">
        <v>40</v>
      </c>
      <c r="N959" s="4">
        <v>20</v>
      </c>
      <c r="O959" s="31">
        <v>0.79166666666666663</v>
      </c>
      <c r="P959" s="35">
        <v>28.089999999999996</v>
      </c>
      <c r="Q959" s="36">
        <f t="shared" si="175"/>
        <v>16</v>
      </c>
      <c r="R959" s="4">
        <f t="shared" si="176"/>
        <v>0</v>
      </c>
      <c r="S959" s="31">
        <f t="shared" si="182"/>
        <v>0.19538194444444446</v>
      </c>
      <c r="T959" s="31">
        <f t="shared" si="183"/>
        <v>0.79927083333333337</v>
      </c>
      <c r="U959" s="4">
        <f t="shared" si="177"/>
        <v>0</v>
      </c>
      <c r="V959" s="4" t="str">
        <f t="shared" si="178"/>
        <v/>
      </c>
      <c r="W959" s="18" t="str">
        <f>IF(V959="","",VLOOKUP(L959,日射量と図３!$A$4:$C$368,3,TRUE)*238.85/100)</f>
        <v/>
      </c>
      <c r="X959" s="4" t="str">
        <f t="shared" si="179"/>
        <v/>
      </c>
      <c r="Y959" s="4" t="str">
        <f t="shared" si="184"/>
        <v/>
      </c>
      <c r="Z959" s="4" t="str">
        <f t="shared" si="185"/>
        <v/>
      </c>
      <c r="AA959" s="4" t="str">
        <f>IF($V959="","",IF(Y959&lt;36,0,IF(AND(36&lt;=Y959,Y959&lt;71),VLOOKUP($W959,日射量と図３!$E$6:$F$34,2,TRUE),IF(AND(71&lt;=Y959,Y959&lt;107),VLOOKUP($W959,日射量と図３!$E$6:$G$34,3,TRUE),IF(AND(107&lt;=Y959,Y959&lt;143),VLOOKUP($W959,日射量と図３!$E$6:$H$34,4,TRUE),VLOOKUP($W959,日射量と図３!$E$6:$I$34,5,TRUE))))))</f>
        <v/>
      </c>
      <c r="AB959" s="4" t="str">
        <f>IF($V959="","",IF(Z959&lt;36,0,IF(AND(36&lt;=Z959,Z959&lt;71),VLOOKUP($W959,日射量と図３!$E$6:$F$34,2,TRUE),IF(AND(71&lt;=Z959,Z959&lt;107),VLOOKUP($W959,日射量と図３!$E$6:$G$34,3,TRUE),IF(AND(107&lt;=Z959,Z959&lt;143),VLOOKUP($W959,日射量と図３!$E$6:$H$34,4,TRUE),VLOOKUP($W959,日射量と図３!$E$6:$I$34,5,TRUE))))))</f>
        <v/>
      </c>
      <c r="AC959" s="382" t="str">
        <f t="shared" si="180"/>
        <v/>
      </c>
      <c r="AD959" s="382" t="str">
        <f t="shared" si="181"/>
        <v/>
      </c>
    </row>
    <row r="960" spans="11:30" ht="13.5" customHeight="1">
      <c r="K960" s="4">
        <f t="shared" si="174"/>
        <v>7</v>
      </c>
      <c r="L960" s="34">
        <v>43291</v>
      </c>
      <c r="M960" s="4">
        <v>40</v>
      </c>
      <c r="N960" s="4">
        <v>21</v>
      </c>
      <c r="O960" s="31">
        <v>0.83333333333333337</v>
      </c>
      <c r="P960" s="35">
        <v>27.339999999999996</v>
      </c>
      <c r="Q960" s="36">
        <f t="shared" si="175"/>
        <v>16</v>
      </c>
      <c r="R960" s="4">
        <f t="shared" si="176"/>
        <v>0</v>
      </c>
      <c r="S960" s="31">
        <f t="shared" si="182"/>
        <v>0.19538194444444446</v>
      </c>
      <c r="T960" s="31">
        <f t="shared" si="183"/>
        <v>0.79927083333333337</v>
      </c>
      <c r="U960" s="4">
        <f t="shared" si="177"/>
        <v>0</v>
      </c>
      <c r="V960" s="4" t="str">
        <f t="shared" si="178"/>
        <v/>
      </c>
      <c r="W960" s="18" t="str">
        <f>IF(V960="","",VLOOKUP(L960,日射量と図３!$A$4:$C$368,3,TRUE)*238.85/100)</f>
        <v/>
      </c>
      <c r="X960" s="4" t="str">
        <f t="shared" si="179"/>
        <v/>
      </c>
      <c r="Y960" s="4" t="str">
        <f t="shared" si="184"/>
        <v/>
      </c>
      <c r="Z960" s="4" t="str">
        <f t="shared" si="185"/>
        <v/>
      </c>
      <c r="AA960" s="4" t="str">
        <f>IF($V960="","",IF(Y960&lt;36,0,IF(AND(36&lt;=Y960,Y960&lt;71),VLOOKUP($W960,日射量と図３!$E$6:$F$34,2,TRUE),IF(AND(71&lt;=Y960,Y960&lt;107),VLOOKUP($W960,日射量と図３!$E$6:$G$34,3,TRUE),IF(AND(107&lt;=Y960,Y960&lt;143),VLOOKUP($W960,日射量と図３!$E$6:$H$34,4,TRUE),VLOOKUP($W960,日射量と図３!$E$6:$I$34,5,TRUE))))))</f>
        <v/>
      </c>
      <c r="AB960" s="4" t="str">
        <f>IF($V960="","",IF(Z960&lt;36,0,IF(AND(36&lt;=Z960,Z960&lt;71),VLOOKUP($W960,日射量と図３!$E$6:$F$34,2,TRUE),IF(AND(71&lt;=Z960,Z960&lt;107),VLOOKUP($W960,日射量と図３!$E$6:$G$34,3,TRUE),IF(AND(107&lt;=Z960,Z960&lt;143),VLOOKUP($W960,日射量と図３!$E$6:$H$34,4,TRUE),VLOOKUP($W960,日射量と図３!$E$6:$I$34,5,TRUE))))))</f>
        <v/>
      </c>
      <c r="AC960" s="382" t="str">
        <f t="shared" si="180"/>
        <v/>
      </c>
      <c r="AD960" s="382" t="str">
        <f t="shared" si="181"/>
        <v/>
      </c>
    </row>
    <row r="961" spans="11:30" ht="13.5" customHeight="1">
      <c r="K961" s="4">
        <f t="shared" si="174"/>
        <v>7</v>
      </c>
      <c r="L961" s="34">
        <v>43291</v>
      </c>
      <c r="M961" s="4">
        <v>40</v>
      </c>
      <c r="N961" s="4">
        <v>22</v>
      </c>
      <c r="O961" s="31">
        <v>0.875</v>
      </c>
      <c r="P961" s="35">
        <v>26.72</v>
      </c>
      <c r="Q961" s="36">
        <f t="shared" si="175"/>
        <v>16</v>
      </c>
      <c r="R961" s="4">
        <f t="shared" si="176"/>
        <v>0</v>
      </c>
      <c r="S961" s="31">
        <f t="shared" si="182"/>
        <v>0.19538194444444446</v>
      </c>
      <c r="T961" s="31">
        <f t="shared" si="183"/>
        <v>0.79927083333333337</v>
      </c>
      <c r="U961" s="4">
        <f t="shared" si="177"/>
        <v>0</v>
      </c>
      <c r="V961" s="4" t="str">
        <f t="shared" si="178"/>
        <v/>
      </c>
      <c r="W961" s="18" t="str">
        <f>IF(V961="","",VLOOKUP(L961,日射量と図３!$A$4:$C$368,3,TRUE)*238.85/100)</f>
        <v/>
      </c>
      <c r="X961" s="4" t="str">
        <f t="shared" si="179"/>
        <v/>
      </c>
      <c r="Y961" s="4" t="str">
        <f t="shared" si="184"/>
        <v/>
      </c>
      <c r="Z961" s="4" t="str">
        <f t="shared" si="185"/>
        <v/>
      </c>
      <c r="AA961" s="4" t="str">
        <f>IF($V961="","",IF(Y961&lt;36,0,IF(AND(36&lt;=Y961,Y961&lt;71),VLOOKUP($W961,日射量と図３!$E$6:$F$34,2,TRUE),IF(AND(71&lt;=Y961,Y961&lt;107),VLOOKUP($W961,日射量と図３!$E$6:$G$34,3,TRUE),IF(AND(107&lt;=Y961,Y961&lt;143),VLOOKUP($W961,日射量と図３!$E$6:$H$34,4,TRUE),VLOOKUP($W961,日射量と図３!$E$6:$I$34,5,TRUE))))))</f>
        <v/>
      </c>
      <c r="AB961" s="4" t="str">
        <f>IF($V961="","",IF(Z961&lt;36,0,IF(AND(36&lt;=Z961,Z961&lt;71),VLOOKUP($W961,日射量と図３!$E$6:$F$34,2,TRUE),IF(AND(71&lt;=Z961,Z961&lt;107),VLOOKUP($W961,日射量と図３!$E$6:$G$34,3,TRUE),IF(AND(107&lt;=Z961,Z961&lt;143),VLOOKUP($W961,日射量と図３!$E$6:$H$34,4,TRUE),VLOOKUP($W961,日射量と図３!$E$6:$I$34,5,TRUE))))))</f>
        <v/>
      </c>
      <c r="AC961" s="382" t="str">
        <f t="shared" si="180"/>
        <v/>
      </c>
      <c r="AD961" s="382" t="str">
        <f t="shared" si="181"/>
        <v/>
      </c>
    </row>
    <row r="962" spans="11:30" ht="13.5" customHeight="1">
      <c r="K962" s="4">
        <f t="shared" si="174"/>
        <v>7</v>
      </c>
      <c r="L962" s="34">
        <v>43291</v>
      </c>
      <c r="M962" s="4">
        <v>40</v>
      </c>
      <c r="N962" s="4">
        <v>23</v>
      </c>
      <c r="O962" s="31">
        <v>0.91666666666666663</v>
      </c>
      <c r="P962" s="35">
        <v>26.15</v>
      </c>
      <c r="Q962" s="36">
        <f t="shared" si="175"/>
        <v>13</v>
      </c>
      <c r="R962" s="4">
        <f t="shared" si="176"/>
        <v>0</v>
      </c>
      <c r="S962" s="31">
        <f t="shared" si="182"/>
        <v>0.19538194444444446</v>
      </c>
      <c r="T962" s="31">
        <f t="shared" si="183"/>
        <v>0.79927083333333337</v>
      </c>
      <c r="U962" s="4">
        <f t="shared" si="177"/>
        <v>0</v>
      </c>
      <c r="V962" s="4" t="str">
        <f t="shared" si="178"/>
        <v/>
      </c>
      <c r="W962" s="18" t="str">
        <f>IF(V962="","",VLOOKUP(L962,日射量と図３!$A$4:$C$368,3,TRUE)*238.85/100)</f>
        <v/>
      </c>
      <c r="X962" s="4" t="str">
        <f t="shared" si="179"/>
        <v/>
      </c>
      <c r="Y962" s="4" t="str">
        <f t="shared" si="184"/>
        <v/>
      </c>
      <c r="Z962" s="4" t="str">
        <f t="shared" si="185"/>
        <v/>
      </c>
      <c r="AA962" s="4" t="str">
        <f>IF($V962="","",IF(Y962&lt;36,0,IF(AND(36&lt;=Y962,Y962&lt;71),VLOOKUP($W962,日射量と図３!$E$6:$F$34,2,TRUE),IF(AND(71&lt;=Y962,Y962&lt;107),VLOOKUP($W962,日射量と図３!$E$6:$G$34,3,TRUE),IF(AND(107&lt;=Y962,Y962&lt;143),VLOOKUP($W962,日射量と図３!$E$6:$H$34,4,TRUE),VLOOKUP($W962,日射量と図３!$E$6:$I$34,5,TRUE))))))</f>
        <v/>
      </c>
      <c r="AB962" s="4" t="str">
        <f>IF($V962="","",IF(Z962&lt;36,0,IF(AND(36&lt;=Z962,Z962&lt;71),VLOOKUP($W962,日射量と図３!$E$6:$F$34,2,TRUE),IF(AND(71&lt;=Z962,Z962&lt;107),VLOOKUP($W962,日射量と図３!$E$6:$G$34,3,TRUE),IF(AND(107&lt;=Z962,Z962&lt;143),VLOOKUP($W962,日射量と図３!$E$6:$H$34,4,TRUE),VLOOKUP($W962,日射量と図３!$E$6:$I$34,5,TRUE))))))</f>
        <v/>
      </c>
      <c r="AC962" s="382" t="str">
        <f t="shared" si="180"/>
        <v/>
      </c>
      <c r="AD962" s="382" t="str">
        <f t="shared" si="181"/>
        <v/>
      </c>
    </row>
    <row r="963" spans="11:30" ht="13.5" customHeight="1">
      <c r="K963" s="4">
        <f t="shared" si="174"/>
        <v>7</v>
      </c>
      <c r="L963" s="34">
        <v>43291</v>
      </c>
      <c r="M963" s="4">
        <v>40</v>
      </c>
      <c r="N963" s="4">
        <v>24</v>
      </c>
      <c r="O963" s="31">
        <v>0.95833333333333337</v>
      </c>
      <c r="P963" s="35">
        <v>25.779999999999994</v>
      </c>
      <c r="Q963" s="36">
        <f t="shared" si="175"/>
        <v>13</v>
      </c>
      <c r="R963" s="4">
        <f t="shared" si="176"/>
        <v>0</v>
      </c>
      <c r="S963" s="31">
        <f t="shared" si="182"/>
        <v>0.19538194444444446</v>
      </c>
      <c r="T963" s="31">
        <f t="shared" si="183"/>
        <v>0.79927083333333337</v>
      </c>
      <c r="U963" s="4">
        <f t="shared" si="177"/>
        <v>0</v>
      </c>
      <c r="V963" s="4" t="str">
        <f t="shared" si="178"/>
        <v/>
      </c>
      <c r="W963" s="18" t="str">
        <f>IF(V963="","",VLOOKUP(L963,日射量と図３!$A$4:$C$368,3,TRUE)*238.85/100)</f>
        <v/>
      </c>
      <c r="X963" s="4" t="str">
        <f t="shared" si="179"/>
        <v/>
      </c>
      <c r="Y963" s="4" t="str">
        <f t="shared" si="184"/>
        <v/>
      </c>
      <c r="Z963" s="4" t="str">
        <f t="shared" si="185"/>
        <v/>
      </c>
      <c r="AA963" s="4" t="str">
        <f>IF($V963="","",IF(Y963&lt;36,0,IF(AND(36&lt;=Y963,Y963&lt;71),VLOOKUP($W963,日射量と図３!$E$6:$F$34,2,TRUE),IF(AND(71&lt;=Y963,Y963&lt;107),VLOOKUP($W963,日射量と図３!$E$6:$G$34,3,TRUE),IF(AND(107&lt;=Y963,Y963&lt;143),VLOOKUP($W963,日射量と図３!$E$6:$H$34,4,TRUE),VLOOKUP($W963,日射量と図３!$E$6:$I$34,5,TRUE))))))</f>
        <v/>
      </c>
      <c r="AB963" s="4" t="str">
        <f>IF($V963="","",IF(Z963&lt;36,0,IF(AND(36&lt;=Z963,Z963&lt;71),VLOOKUP($W963,日射量と図３!$E$6:$F$34,2,TRUE),IF(AND(71&lt;=Z963,Z963&lt;107),VLOOKUP($W963,日射量と図３!$E$6:$G$34,3,TRUE),IF(AND(107&lt;=Z963,Z963&lt;143),VLOOKUP($W963,日射量と図３!$E$6:$H$34,4,TRUE),VLOOKUP($W963,日射量と図３!$E$6:$I$34,5,TRUE))))))</f>
        <v/>
      </c>
      <c r="AC963" s="382" t="str">
        <f t="shared" si="180"/>
        <v/>
      </c>
      <c r="AD963" s="382" t="str">
        <f t="shared" si="181"/>
        <v/>
      </c>
    </row>
    <row r="964" spans="11:30" ht="13.5" customHeight="1">
      <c r="K964" s="4">
        <f t="shared" si="174"/>
        <v>7</v>
      </c>
      <c r="L964" s="34">
        <v>43292</v>
      </c>
      <c r="M964" s="4">
        <v>41</v>
      </c>
      <c r="N964" s="4">
        <v>1</v>
      </c>
      <c r="O964" s="31">
        <v>0</v>
      </c>
      <c r="P964" s="35">
        <v>25.499999999999996</v>
      </c>
      <c r="Q964" s="36">
        <f t="shared" si="175"/>
        <v>13</v>
      </c>
      <c r="R964" s="4">
        <f t="shared" si="176"/>
        <v>0</v>
      </c>
      <c r="S964" s="31">
        <f t="shared" si="182"/>
        <v>0.19538194444444446</v>
      </c>
      <c r="T964" s="31">
        <f t="shared" si="183"/>
        <v>0.79927083333333337</v>
      </c>
      <c r="U964" s="4">
        <f t="shared" si="177"/>
        <v>0</v>
      </c>
      <c r="V964" s="4">
        <f t="shared" si="178"/>
        <v>0</v>
      </c>
      <c r="W964" s="18">
        <f>IF(V964="","",VLOOKUP(L964,日射量と図３!$A$4:$C$368,3,TRUE)*238.85/100)</f>
        <v>50.158499999999997</v>
      </c>
      <c r="X964" s="4">
        <f t="shared" si="179"/>
        <v>14</v>
      </c>
      <c r="Y964" s="4">
        <f t="shared" si="184"/>
        <v>0</v>
      </c>
      <c r="Z964" s="4">
        <f t="shared" si="185"/>
        <v>0</v>
      </c>
      <c r="AA964" s="4">
        <f>IF($V964="","",IF(Y964&lt;36,0,IF(AND(36&lt;=Y964,Y964&lt;71),VLOOKUP($W964,日射量と図３!$E$6:$F$34,2,TRUE),IF(AND(71&lt;=Y964,Y964&lt;107),VLOOKUP($W964,日射量と図３!$E$6:$G$34,3,TRUE),IF(AND(107&lt;=Y964,Y964&lt;143),VLOOKUP($W964,日射量と図３!$E$6:$H$34,4,TRUE),VLOOKUP($W964,日射量と図３!$E$6:$I$34,5,TRUE))))))</f>
        <v>0</v>
      </c>
      <c r="AB964" s="4">
        <f>IF($V964="","",IF(Z964&lt;36,0,IF(AND(36&lt;=Z964,Z964&lt;71),VLOOKUP($W964,日射量と図３!$E$6:$F$34,2,TRUE),IF(AND(71&lt;=Z964,Z964&lt;107),VLOOKUP($W964,日射量と図３!$E$6:$G$34,3,TRUE),IF(AND(107&lt;=Z964,Z964&lt;143),VLOOKUP($W964,日射量と図３!$E$6:$H$34,4,TRUE),VLOOKUP($W964,日射量と図３!$E$6:$I$34,5,TRUE))))))</f>
        <v>0</v>
      </c>
      <c r="AC964" s="382">
        <f t="shared" si="180"/>
        <v>0</v>
      </c>
      <c r="AD964" s="382">
        <f t="shared" si="181"/>
        <v>0</v>
      </c>
    </row>
    <row r="965" spans="11:30" ht="13.5" customHeight="1">
      <c r="K965" s="4">
        <f t="shared" ref="K965:K1028" si="186">MONTH(L965)</f>
        <v>7</v>
      </c>
      <c r="L965" s="34">
        <v>43292</v>
      </c>
      <c r="M965" s="4">
        <v>41</v>
      </c>
      <c r="N965" s="4">
        <v>2</v>
      </c>
      <c r="O965" s="31">
        <v>4.1666666666666664E-2</v>
      </c>
      <c r="P965" s="35">
        <v>25.25</v>
      </c>
      <c r="Q965" s="36">
        <f t="shared" ref="Q965:Q1028" si="187">IF(O965&lt;$B$15,$D$14,IF(O965&lt;$B$16,$D$15,IF(O965&lt;$B$17,$D$16,IF(O965&lt;$B$18,$D$17,IF(O965&lt;$B$19,$D$18,$D$19)))))</f>
        <v>13</v>
      </c>
      <c r="R965" s="4">
        <f t="shared" ref="R965:R1028" si="188">IF(Q965-P965&gt;0,Q965-P965,0)</f>
        <v>0</v>
      </c>
      <c r="S965" s="31">
        <f t="shared" si="182"/>
        <v>0.19538194444444446</v>
      </c>
      <c r="T965" s="31">
        <f t="shared" si="183"/>
        <v>0.79927083333333337</v>
      </c>
      <c r="U965" s="4">
        <f t="shared" ref="U965:U1028" si="189">IF(AND(S965&lt;O965,O965&lt;T965),R965,0)</f>
        <v>0</v>
      </c>
      <c r="V965" s="4" t="str">
        <f t="shared" ref="V965:V1028" si="190">IF(N965=1,SUM(U965:U988),"")</f>
        <v/>
      </c>
      <c r="W965" s="18" t="str">
        <f>IF(V965="","",VLOOKUP(L965,日射量と図３!$A$4:$C$368,3,TRUE)*238.85/100)</f>
        <v/>
      </c>
      <c r="X965" s="4" t="str">
        <f t="shared" ref="X965:X1028" si="191">IF(V965="","",VLOOKUP(K965,$AF$38:$AJ$49,5,TRUE))</f>
        <v/>
      </c>
      <c r="Y965" s="4" t="str">
        <f t="shared" si="184"/>
        <v/>
      </c>
      <c r="Z965" s="4" t="str">
        <f t="shared" si="185"/>
        <v/>
      </c>
      <c r="AA965" s="4" t="str">
        <f>IF($V965="","",IF(Y965&lt;36,0,IF(AND(36&lt;=Y965,Y965&lt;71),VLOOKUP($W965,日射量と図３!$E$6:$F$34,2,TRUE),IF(AND(71&lt;=Y965,Y965&lt;107),VLOOKUP($W965,日射量と図３!$E$6:$G$34,3,TRUE),IF(AND(107&lt;=Y965,Y965&lt;143),VLOOKUP($W965,日射量と図３!$E$6:$H$34,4,TRUE),VLOOKUP($W965,日射量と図３!$E$6:$I$34,5,TRUE))))))</f>
        <v/>
      </c>
      <c r="AB965" s="4" t="str">
        <f>IF($V965="","",IF(Z965&lt;36,0,IF(AND(36&lt;=Z965,Z965&lt;71),VLOOKUP($W965,日射量と図３!$E$6:$F$34,2,TRUE),IF(AND(71&lt;=Z965,Z965&lt;107),VLOOKUP($W965,日射量と図３!$E$6:$G$34,3,TRUE),IF(AND(107&lt;=Z965,Z965&lt;143),VLOOKUP($W965,日射量と図３!$E$6:$H$34,4,TRUE),VLOOKUP($W965,日射量と図３!$E$6:$I$34,5,TRUE))))))</f>
        <v/>
      </c>
      <c r="AC965" s="382" t="str">
        <f t="shared" si="180"/>
        <v/>
      </c>
      <c r="AD965" s="382" t="str">
        <f t="shared" si="181"/>
        <v/>
      </c>
    </row>
    <row r="966" spans="11:30" ht="13.5" customHeight="1">
      <c r="K966" s="4">
        <f t="shared" si="186"/>
        <v>7</v>
      </c>
      <c r="L966" s="34">
        <v>43292</v>
      </c>
      <c r="M966" s="4">
        <v>41</v>
      </c>
      <c r="N966" s="4">
        <v>3</v>
      </c>
      <c r="O966" s="31">
        <v>8.3333333333333329E-2</v>
      </c>
      <c r="P966" s="35">
        <v>25.060000000000002</v>
      </c>
      <c r="Q966" s="36">
        <f t="shared" si="187"/>
        <v>13</v>
      </c>
      <c r="R966" s="4">
        <f t="shared" si="188"/>
        <v>0</v>
      </c>
      <c r="S966" s="31">
        <f t="shared" si="182"/>
        <v>0.19538194444444446</v>
      </c>
      <c r="T966" s="31">
        <f t="shared" si="183"/>
        <v>0.79927083333333337</v>
      </c>
      <c r="U966" s="4">
        <f t="shared" si="189"/>
        <v>0</v>
      </c>
      <c r="V966" s="4" t="str">
        <f t="shared" si="190"/>
        <v/>
      </c>
      <c r="W966" s="18" t="str">
        <f>IF(V966="","",VLOOKUP(L966,日射量と図３!$A$4:$C$368,3,TRUE)*238.85/100)</f>
        <v/>
      </c>
      <c r="X966" s="4" t="str">
        <f t="shared" si="191"/>
        <v/>
      </c>
      <c r="Y966" s="4" t="str">
        <f t="shared" si="184"/>
        <v/>
      </c>
      <c r="Z966" s="4" t="str">
        <f t="shared" si="185"/>
        <v/>
      </c>
      <c r="AA966" s="4" t="str">
        <f>IF($V966="","",IF(Y966&lt;36,0,IF(AND(36&lt;=Y966,Y966&lt;71),VLOOKUP($W966,日射量と図３!$E$6:$F$34,2,TRUE),IF(AND(71&lt;=Y966,Y966&lt;107),VLOOKUP($W966,日射量と図３!$E$6:$G$34,3,TRUE),IF(AND(107&lt;=Y966,Y966&lt;143),VLOOKUP($W966,日射量と図３!$E$6:$H$34,4,TRUE),VLOOKUP($W966,日射量と図３!$E$6:$I$34,5,TRUE))))))</f>
        <v/>
      </c>
      <c r="AB966" s="4" t="str">
        <f>IF($V966="","",IF(Z966&lt;36,0,IF(AND(36&lt;=Z966,Z966&lt;71),VLOOKUP($W966,日射量と図３!$E$6:$F$34,2,TRUE),IF(AND(71&lt;=Z966,Z966&lt;107),VLOOKUP($W966,日射量と図３!$E$6:$G$34,3,TRUE),IF(AND(107&lt;=Z966,Z966&lt;143),VLOOKUP($W966,日射量と図３!$E$6:$H$34,4,TRUE),VLOOKUP($W966,日射量と図３!$E$6:$I$34,5,TRUE))))))</f>
        <v/>
      </c>
      <c r="AC966" s="382" t="str">
        <f t="shared" si="180"/>
        <v/>
      </c>
      <c r="AD966" s="382" t="str">
        <f t="shared" si="181"/>
        <v/>
      </c>
    </row>
    <row r="967" spans="11:30" ht="13.5" customHeight="1">
      <c r="K967" s="4">
        <f t="shared" si="186"/>
        <v>7</v>
      </c>
      <c r="L967" s="34">
        <v>43292</v>
      </c>
      <c r="M967" s="4">
        <v>41</v>
      </c>
      <c r="N967" s="4">
        <v>4</v>
      </c>
      <c r="O967" s="31">
        <v>0.125</v>
      </c>
      <c r="P967" s="35">
        <v>24.88</v>
      </c>
      <c r="Q967" s="36">
        <f t="shared" si="187"/>
        <v>13</v>
      </c>
      <c r="R967" s="4">
        <f t="shared" si="188"/>
        <v>0</v>
      </c>
      <c r="S967" s="31">
        <f t="shared" si="182"/>
        <v>0.19538194444444446</v>
      </c>
      <c r="T967" s="31">
        <f t="shared" si="183"/>
        <v>0.79927083333333337</v>
      </c>
      <c r="U967" s="4">
        <f t="shared" si="189"/>
        <v>0</v>
      </c>
      <c r="V967" s="4" t="str">
        <f t="shared" si="190"/>
        <v/>
      </c>
      <c r="W967" s="18" t="str">
        <f>IF(V967="","",VLOOKUP(L967,日射量と図３!$A$4:$C$368,3,TRUE)*238.85/100)</f>
        <v/>
      </c>
      <c r="X967" s="4" t="str">
        <f t="shared" si="191"/>
        <v/>
      </c>
      <c r="Y967" s="4" t="str">
        <f t="shared" si="184"/>
        <v/>
      </c>
      <c r="Z967" s="4" t="str">
        <f t="shared" si="185"/>
        <v/>
      </c>
      <c r="AA967" s="4" t="str">
        <f>IF($V967="","",IF(Y967&lt;36,0,IF(AND(36&lt;=Y967,Y967&lt;71),VLOOKUP($W967,日射量と図３!$E$6:$F$34,2,TRUE),IF(AND(71&lt;=Y967,Y967&lt;107),VLOOKUP($W967,日射量と図３!$E$6:$G$34,3,TRUE),IF(AND(107&lt;=Y967,Y967&lt;143),VLOOKUP($W967,日射量と図３!$E$6:$H$34,4,TRUE),VLOOKUP($W967,日射量と図３!$E$6:$I$34,5,TRUE))))))</f>
        <v/>
      </c>
      <c r="AB967" s="4" t="str">
        <f>IF($V967="","",IF(Z967&lt;36,0,IF(AND(36&lt;=Z967,Z967&lt;71),VLOOKUP($W967,日射量と図３!$E$6:$F$34,2,TRUE),IF(AND(71&lt;=Z967,Z967&lt;107),VLOOKUP($W967,日射量と図３!$E$6:$G$34,3,TRUE),IF(AND(107&lt;=Z967,Z967&lt;143),VLOOKUP($W967,日射量と図３!$E$6:$H$34,4,TRUE),VLOOKUP($W967,日射量と図３!$E$6:$I$34,5,TRUE))))))</f>
        <v/>
      </c>
      <c r="AC967" s="382" t="str">
        <f t="shared" si="180"/>
        <v/>
      </c>
      <c r="AD967" s="382" t="str">
        <f t="shared" si="181"/>
        <v/>
      </c>
    </row>
    <row r="968" spans="11:30" ht="13.5" customHeight="1">
      <c r="K968" s="4">
        <f t="shared" si="186"/>
        <v>7</v>
      </c>
      <c r="L968" s="34">
        <v>43292</v>
      </c>
      <c r="M968" s="4">
        <v>41</v>
      </c>
      <c r="N968" s="4">
        <v>5</v>
      </c>
      <c r="O968" s="31">
        <v>0.16666666666666666</v>
      </c>
      <c r="P968" s="35">
        <v>24.59</v>
      </c>
      <c r="Q968" s="36">
        <f t="shared" si="187"/>
        <v>15</v>
      </c>
      <c r="R968" s="4">
        <f t="shared" si="188"/>
        <v>0</v>
      </c>
      <c r="S968" s="31">
        <f t="shared" si="182"/>
        <v>0.19538194444444446</v>
      </c>
      <c r="T968" s="31">
        <f t="shared" si="183"/>
        <v>0.79927083333333337</v>
      </c>
      <c r="U968" s="4">
        <f t="shared" si="189"/>
        <v>0</v>
      </c>
      <c r="V968" s="4" t="str">
        <f t="shared" si="190"/>
        <v/>
      </c>
      <c r="W968" s="18" t="str">
        <f>IF(V968="","",VLOOKUP(L968,日射量と図３!$A$4:$C$368,3,TRUE)*238.85/100)</f>
        <v/>
      </c>
      <c r="X968" s="4" t="str">
        <f t="shared" si="191"/>
        <v/>
      </c>
      <c r="Y968" s="4" t="str">
        <f t="shared" si="184"/>
        <v/>
      </c>
      <c r="Z968" s="4" t="str">
        <f t="shared" si="185"/>
        <v/>
      </c>
      <c r="AA968" s="4" t="str">
        <f>IF($V968="","",IF(Y968&lt;36,0,IF(AND(36&lt;=Y968,Y968&lt;71),VLOOKUP($W968,日射量と図３!$E$6:$F$34,2,TRUE),IF(AND(71&lt;=Y968,Y968&lt;107),VLOOKUP($W968,日射量と図３!$E$6:$G$34,3,TRUE),IF(AND(107&lt;=Y968,Y968&lt;143),VLOOKUP($W968,日射量と図３!$E$6:$H$34,4,TRUE),VLOOKUP($W968,日射量と図３!$E$6:$I$34,5,TRUE))))))</f>
        <v/>
      </c>
      <c r="AB968" s="4" t="str">
        <f>IF($V968="","",IF(Z968&lt;36,0,IF(AND(36&lt;=Z968,Z968&lt;71),VLOOKUP($W968,日射量と図３!$E$6:$F$34,2,TRUE),IF(AND(71&lt;=Z968,Z968&lt;107),VLOOKUP($W968,日射量と図３!$E$6:$G$34,3,TRUE),IF(AND(107&lt;=Z968,Z968&lt;143),VLOOKUP($W968,日射量と図３!$E$6:$H$34,4,TRUE),VLOOKUP($W968,日射量と図３!$E$6:$I$34,5,TRUE))))))</f>
        <v/>
      </c>
      <c r="AC968" s="382" t="str">
        <f t="shared" si="180"/>
        <v/>
      </c>
      <c r="AD968" s="382" t="str">
        <f t="shared" si="181"/>
        <v/>
      </c>
    </row>
    <row r="969" spans="11:30" ht="13.5" customHeight="1">
      <c r="K969" s="4">
        <f t="shared" si="186"/>
        <v>7</v>
      </c>
      <c r="L969" s="34">
        <v>43292</v>
      </c>
      <c r="M969" s="4">
        <v>41</v>
      </c>
      <c r="N969" s="4">
        <v>6</v>
      </c>
      <c r="O969" s="31">
        <v>0.20833333333333334</v>
      </c>
      <c r="P969" s="35">
        <v>24.450000000000003</v>
      </c>
      <c r="Q969" s="36">
        <f t="shared" si="187"/>
        <v>15</v>
      </c>
      <c r="R969" s="4">
        <f t="shared" si="188"/>
        <v>0</v>
      </c>
      <c r="S969" s="31">
        <f t="shared" si="182"/>
        <v>0.19538194444444446</v>
      </c>
      <c r="T969" s="31">
        <f t="shared" si="183"/>
        <v>0.79927083333333337</v>
      </c>
      <c r="U969" s="4">
        <f t="shared" si="189"/>
        <v>0</v>
      </c>
      <c r="V969" s="4" t="str">
        <f t="shared" si="190"/>
        <v/>
      </c>
      <c r="W969" s="18" t="str">
        <f>IF(V969="","",VLOOKUP(L969,日射量と図３!$A$4:$C$368,3,TRUE)*238.85/100)</f>
        <v/>
      </c>
      <c r="X969" s="4" t="str">
        <f t="shared" si="191"/>
        <v/>
      </c>
      <c r="Y969" s="4" t="str">
        <f t="shared" si="184"/>
        <v/>
      </c>
      <c r="Z969" s="4" t="str">
        <f t="shared" si="185"/>
        <v/>
      </c>
      <c r="AA969" s="4" t="str">
        <f>IF($V969="","",IF(Y969&lt;36,0,IF(AND(36&lt;=Y969,Y969&lt;71),VLOOKUP($W969,日射量と図３!$E$6:$F$34,2,TRUE),IF(AND(71&lt;=Y969,Y969&lt;107),VLOOKUP($W969,日射量と図３!$E$6:$G$34,3,TRUE),IF(AND(107&lt;=Y969,Y969&lt;143),VLOOKUP($W969,日射量と図３!$E$6:$H$34,4,TRUE),VLOOKUP($W969,日射量と図３!$E$6:$I$34,5,TRUE))))))</f>
        <v/>
      </c>
      <c r="AB969" s="4" t="str">
        <f>IF($V969="","",IF(Z969&lt;36,0,IF(AND(36&lt;=Z969,Z969&lt;71),VLOOKUP($W969,日射量と図３!$E$6:$F$34,2,TRUE),IF(AND(71&lt;=Z969,Z969&lt;107),VLOOKUP($W969,日射量と図３!$E$6:$G$34,3,TRUE),IF(AND(107&lt;=Z969,Z969&lt;143),VLOOKUP($W969,日射量と図３!$E$6:$H$34,4,TRUE),VLOOKUP($W969,日射量と図３!$E$6:$I$34,5,TRUE))))))</f>
        <v/>
      </c>
      <c r="AC969" s="382" t="str">
        <f t="shared" si="180"/>
        <v/>
      </c>
      <c r="AD969" s="382" t="str">
        <f t="shared" si="181"/>
        <v/>
      </c>
    </row>
    <row r="970" spans="11:30" ht="13.5" customHeight="1">
      <c r="K970" s="4">
        <f t="shared" si="186"/>
        <v>7</v>
      </c>
      <c r="L970" s="34">
        <v>43292</v>
      </c>
      <c r="M970" s="4">
        <v>41</v>
      </c>
      <c r="N970" s="4">
        <v>7</v>
      </c>
      <c r="O970" s="31">
        <v>0.25</v>
      </c>
      <c r="P970" s="35">
        <v>25.08</v>
      </c>
      <c r="Q970" s="36">
        <f t="shared" si="187"/>
        <v>15</v>
      </c>
      <c r="R970" s="4">
        <f t="shared" si="188"/>
        <v>0</v>
      </c>
      <c r="S970" s="31">
        <f t="shared" si="182"/>
        <v>0.19538194444444446</v>
      </c>
      <c r="T970" s="31">
        <f t="shared" si="183"/>
        <v>0.79927083333333337</v>
      </c>
      <c r="U970" s="4">
        <f t="shared" si="189"/>
        <v>0</v>
      </c>
      <c r="V970" s="4" t="str">
        <f t="shared" si="190"/>
        <v/>
      </c>
      <c r="W970" s="18" t="str">
        <f>IF(V970="","",VLOOKUP(L970,日射量と図３!$A$4:$C$368,3,TRUE)*238.85/100)</f>
        <v/>
      </c>
      <c r="X970" s="4" t="str">
        <f t="shared" si="191"/>
        <v/>
      </c>
      <c r="Y970" s="4" t="str">
        <f t="shared" si="184"/>
        <v/>
      </c>
      <c r="Z970" s="4" t="str">
        <f t="shared" si="185"/>
        <v/>
      </c>
      <c r="AA970" s="4" t="str">
        <f>IF($V970="","",IF(Y970&lt;36,0,IF(AND(36&lt;=Y970,Y970&lt;71),VLOOKUP($W970,日射量と図３!$E$6:$F$34,2,TRUE),IF(AND(71&lt;=Y970,Y970&lt;107),VLOOKUP($W970,日射量と図３!$E$6:$G$34,3,TRUE),IF(AND(107&lt;=Y970,Y970&lt;143),VLOOKUP($W970,日射量と図３!$E$6:$H$34,4,TRUE),VLOOKUP($W970,日射量と図３!$E$6:$I$34,5,TRUE))))))</f>
        <v/>
      </c>
      <c r="AB970" s="4" t="str">
        <f>IF($V970="","",IF(Z970&lt;36,0,IF(AND(36&lt;=Z970,Z970&lt;71),VLOOKUP($W970,日射量と図３!$E$6:$F$34,2,TRUE),IF(AND(71&lt;=Z970,Z970&lt;107),VLOOKUP($W970,日射量と図３!$E$6:$G$34,3,TRUE),IF(AND(107&lt;=Z970,Z970&lt;143),VLOOKUP($W970,日射量と図３!$E$6:$H$34,4,TRUE),VLOOKUP($W970,日射量と図３!$E$6:$I$34,5,TRUE))))))</f>
        <v/>
      </c>
      <c r="AC970" s="382" t="str">
        <f t="shared" si="180"/>
        <v/>
      </c>
      <c r="AD970" s="382" t="str">
        <f t="shared" si="181"/>
        <v/>
      </c>
    </row>
    <row r="971" spans="11:30" ht="13.5" customHeight="1">
      <c r="K971" s="4">
        <f t="shared" si="186"/>
        <v>7</v>
      </c>
      <c r="L971" s="34">
        <v>43292</v>
      </c>
      <c r="M971" s="4">
        <v>41</v>
      </c>
      <c r="N971" s="4">
        <v>8</v>
      </c>
      <c r="O971" s="31">
        <v>0.29166666666666669</v>
      </c>
      <c r="P971" s="35">
        <v>26.25</v>
      </c>
      <c r="Q971" s="36">
        <f t="shared" si="187"/>
        <v>12</v>
      </c>
      <c r="R971" s="4">
        <f t="shared" si="188"/>
        <v>0</v>
      </c>
      <c r="S971" s="31">
        <f t="shared" si="182"/>
        <v>0.19538194444444446</v>
      </c>
      <c r="T971" s="31">
        <f t="shared" si="183"/>
        <v>0.79927083333333337</v>
      </c>
      <c r="U971" s="4">
        <f t="shared" si="189"/>
        <v>0</v>
      </c>
      <c r="V971" s="4" t="str">
        <f t="shared" si="190"/>
        <v/>
      </c>
      <c r="W971" s="18" t="str">
        <f>IF(V971="","",VLOOKUP(L971,日射量と図３!$A$4:$C$368,3,TRUE)*238.85/100)</f>
        <v/>
      </c>
      <c r="X971" s="4" t="str">
        <f t="shared" si="191"/>
        <v/>
      </c>
      <c r="Y971" s="4" t="str">
        <f t="shared" si="184"/>
        <v/>
      </c>
      <c r="Z971" s="4" t="str">
        <f t="shared" si="185"/>
        <v/>
      </c>
      <c r="AA971" s="4" t="str">
        <f>IF($V971="","",IF(Y971&lt;36,0,IF(AND(36&lt;=Y971,Y971&lt;71),VLOOKUP($W971,日射量と図３!$E$6:$F$34,2,TRUE),IF(AND(71&lt;=Y971,Y971&lt;107),VLOOKUP($W971,日射量と図３!$E$6:$G$34,3,TRUE),IF(AND(107&lt;=Y971,Y971&lt;143),VLOOKUP($W971,日射量と図３!$E$6:$H$34,4,TRUE),VLOOKUP($W971,日射量と図３!$E$6:$I$34,5,TRUE))))))</f>
        <v/>
      </c>
      <c r="AB971" s="4" t="str">
        <f>IF($V971="","",IF(Z971&lt;36,0,IF(AND(36&lt;=Z971,Z971&lt;71),VLOOKUP($W971,日射量と図３!$E$6:$F$34,2,TRUE),IF(AND(71&lt;=Z971,Z971&lt;107),VLOOKUP($W971,日射量と図３!$E$6:$G$34,3,TRUE),IF(AND(107&lt;=Z971,Z971&lt;143),VLOOKUP($W971,日射量と図３!$E$6:$H$34,4,TRUE),VLOOKUP($W971,日射量と図３!$E$6:$I$34,5,TRUE))))))</f>
        <v/>
      </c>
      <c r="AC971" s="382" t="str">
        <f t="shared" si="180"/>
        <v/>
      </c>
      <c r="AD971" s="382" t="str">
        <f t="shared" si="181"/>
        <v/>
      </c>
    </row>
    <row r="972" spans="11:30" ht="13.5" customHeight="1">
      <c r="K972" s="4">
        <f t="shared" si="186"/>
        <v>7</v>
      </c>
      <c r="L972" s="34">
        <v>43292</v>
      </c>
      <c r="M972" s="4">
        <v>41</v>
      </c>
      <c r="N972" s="4">
        <v>9</v>
      </c>
      <c r="O972" s="31">
        <v>0.33333333333333331</v>
      </c>
      <c r="P972" s="35">
        <v>27.47</v>
      </c>
      <c r="Q972" s="36">
        <f t="shared" si="187"/>
        <v>12</v>
      </c>
      <c r="R972" s="4">
        <f t="shared" si="188"/>
        <v>0</v>
      </c>
      <c r="S972" s="31">
        <f t="shared" si="182"/>
        <v>0.19538194444444446</v>
      </c>
      <c r="T972" s="31">
        <f t="shared" si="183"/>
        <v>0.79927083333333337</v>
      </c>
      <c r="U972" s="4">
        <f t="shared" si="189"/>
        <v>0</v>
      </c>
      <c r="V972" s="4" t="str">
        <f t="shared" si="190"/>
        <v/>
      </c>
      <c r="W972" s="18" t="str">
        <f>IF(V972="","",VLOOKUP(L972,日射量と図３!$A$4:$C$368,3,TRUE)*238.85/100)</f>
        <v/>
      </c>
      <c r="X972" s="4" t="str">
        <f t="shared" si="191"/>
        <v/>
      </c>
      <c r="Y972" s="4" t="str">
        <f t="shared" si="184"/>
        <v/>
      </c>
      <c r="Z972" s="4" t="str">
        <f t="shared" si="185"/>
        <v/>
      </c>
      <c r="AA972" s="4" t="str">
        <f>IF($V972="","",IF(Y972&lt;36,0,IF(AND(36&lt;=Y972,Y972&lt;71),VLOOKUP($W972,日射量と図３!$E$6:$F$34,2,TRUE),IF(AND(71&lt;=Y972,Y972&lt;107),VLOOKUP($W972,日射量と図３!$E$6:$G$34,3,TRUE),IF(AND(107&lt;=Y972,Y972&lt;143),VLOOKUP($W972,日射量と図３!$E$6:$H$34,4,TRUE),VLOOKUP($W972,日射量と図３!$E$6:$I$34,5,TRUE))))))</f>
        <v/>
      </c>
      <c r="AB972" s="4" t="str">
        <f>IF($V972="","",IF(Z972&lt;36,0,IF(AND(36&lt;=Z972,Z972&lt;71),VLOOKUP($W972,日射量と図３!$E$6:$F$34,2,TRUE),IF(AND(71&lt;=Z972,Z972&lt;107),VLOOKUP($W972,日射量と図３!$E$6:$G$34,3,TRUE),IF(AND(107&lt;=Z972,Z972&lt;143),VLOOKUP($W972,日射量と図３!$E$6:$H$34,4,TRUE),VLOOKUP($W972,日射量と図３!$E$6:$I$34,5,TRUE))))))</f>
        <v/>
      </c>
      <c r="AC972" s="382" t="str">
        <f t="shared" si="180"/>
        <v/>
      </c>
      <c r="AD972" s="382" t="str">
        <f t="shared" si="181"/>
        <v/>
      </c>
    </row>
    <row r="973" spans="11:30" ht="13.5" customHeight="1">
      <c r="K973" s="4">
        <f t="shared" si="186"/>
        <v>7</v>
      </c>
      <c r="L973" s="34">
        <v>43292</v>
      </c>
      <c r="M973" s="4">
        <v>41</v>
      </c>
      <c r="N973" s="4">
        <v>10</v>
      </c>
      <c r="O973" s="31">
        <v>0.375</v>
      </c>
      <c r="P973" s="35">
        <v>28.47</v>
      </c>
      <c r="Q973" s="36">
        <f t="shared" si="187"/>
        <v>12</v>
      </c>
      <c r="R973" s="4">
        <f t="shared" si="188"/>
        <v>0</v>
      </c>
      <c r="S973" s="31">
        <f t="shared" si="182"/>
        <v>0.19538194444444446</v>
      </c>
      <c r="T973" s="31">
        <f t="shared" si="183"/>
        <v>0.79927083333333337</v>
      </c>
      <c r="U973" s="4">
        <f t="shared" si="189"/>
        <v>0</v>
      </c>
      <c r="V973" s="4" t="str">
        <f t="shared" si="190"/>
        <v/>
      </c>
      <c r="W973" s="18" t="str">
        <f>IF(V973="","",VLOOKUP(L973,日射量と図３!$A$4:$C$368,3,TRUE)*238.85/100)</f>
        <v/>
      </c>
      <c r="X973" s="4" t="str">
        <f t="shared" si="191"/>
        <v/>
      </c>
      <c r="Y973" s="4" t="str">
        <f t="shared" si="184"/>
        <v/>
      </c>
      <c r="Z973" s="4" t="str">
        <f t="shared" si="185"/>
        <v/>
      </c>
      <c r="AA973" s="4" t="str">
        <f>IF($V973="","",IF(Y973&lt;36,0,IF(AND(36&lt;=Y973,Y973&lt;71),VLOOKUP($W973,日射量と図３!$E$6:$F$34,2,TRUE),IF(AND(71&lt;=Y973,Y973&lt;107),VLOOKUP($W973,日射量と図３!$E$6:$G$34,3,TRUE),IF(AND(107&lt;=Y973,Y973&lt;143),VLOOKUP($W973,日射量と図３!$E$6:$H$34,4,TRUE),VLOOKUP($W973,日射量と図３!$E$6:$I$34,5,TRUE))))))</f>
        <v/>
      </c>
      <c r="AB973" s="4" t="str">
        <f>IF($V973="","",IF(Z973&lt;36,0,IF(AND(36&lt;=Z973,Z973&lt;71),VLOOKUP($W973,日射量と図３!$E$6:$F$34,2,TRUE),IF(AND(71&lt;=Z973,Z973&lt;107),VLOOKUP($W973,日射量と図３!$E$6:$G$34,3,TRUE),IF(AND(107&lt;=Z973,Z973&lt;143),VLOOKUP($W973,日射量と図３!$E$6:$H$34,4,TRUE),VLOOKUP($W973,日射量と図３!$E$6:$I$34,5,TRUE))))))</f>
        <v/>
      </c>
      <c r="AC973" s="382" t="str">
        <f t="shared" si="180"/>
        <v/>
      </c>
      <c r="AD973" s="382" t="str">
        <f t="shared" si="181"/>
        <v/>
      </c>
    </row>
    <row r="974" spans="11:30" ht="13.5" customHeight="1">
      <c r="K974" s="4">
        <f t="shared" si="186"/>
        <v>7</v>
      </c>
      <c r="L974" s="34">
        <v>43292</v>
      </c>
      <c r="M974" s="4">
        <v>41</v>
      </c>
      <c r="N974" s="4">
        <v>11</v>
      </c>
      <c r="O974" s="31">
        <v>0.41666666666666669</v>
      </c>
      <c r="P974" s="35">
        <v>29.47</v>
      </c>
      <c r="Q974" s="36">
        <f t="shared" si="187"/>
        <v>12</v>
      </c>
      <c r="R974" s="4">
        <f t="shared" si="188"/>
        <v>0</v>
      </c>
      <c r="S974" s="31">
        <f t="shared" si="182"/>
        <v>0.19538194444444446</v>
      </c>
      <c r="T974" s="31">
        <f t="shared" si="183"/>
        <v>0.79927083333333337</v>
      </c>
      <c r="U974" s="4">
        <f t="shared" si="189"/>
        <v>0</v>
      </c>
      <c r="V974" s="4" t="str">
        <f t="shared" si="190"/>
        <v/>
      </c>
      <c r="W974" s="18" t="str">
        <f>IF(V974="","",VLOOKUP(L974,日射量と図３!$A$4:$C$368,3,TRUE)*238.85/100)</f>
        <v/>
      </c>
      <c r="X974" s="4" t="str">
        <f t="shared" si="191"/>
        <v/>
      </c>
      <c r="Y974" s="4" t="str">
        <f t="shared" si="184"/>
        <v/>
      </c>
      <c r="Z974" s="4" t="str">
        <f t="shared" si="185"/>
        <v/>
      </c>
      <c r="AA974" s="4" t="str">
        <f>IF($V974="","",IF(Y974&lt;36,0,IF(AND(36&lt;=Y974,Y974&lt;71),VLOOKUP($W974,日射量と図３!$E$6:$F$34,2,TRUE),IF(AND(71&lt;=Y974,Y974&lt;107),VLOOKUP($W974,日射量と図３!$E$6:$G$34,3,TRUE),IF(AND(107&lt;=Y974,Y974&lt;143),VLOOKUP($W974,日射量と図３!$E$6:$H$34,4,TRUE),VLOOKUP($W974,日射量と図３!$E$6:$I$34,5,TRUE))))))</f>
        <v/>
      </c>
      <c r="AB974" s="4" t="str">
        <f>IF($V974="","",IF(Z974&lt;36,0,IF(AND(36&lt;=Z974,Z974&lt;71),VLOOKUP($W974,日射量と図３!$E$6:$F$34,2,TRUE),IF(AND(71&lt;=Z974,Z974&lt;107),VLOOKUP($W974,日射量と図３!$E$6:$G$34,3,TRUE),IF(AND(107&lt;=Z974,Z974&lt;143),VLOOKUP($W974,日射量と図３!$E$6:$H$34,4,TRUE),VLOOKUP($W974,日射量と図３!$E$6:$I$34,5,TRUE))))))</f>
        <v/>
      </c>
      <c r="AC974" s="382" t="str">
        <f t="shared" si="180"/>
        <v/>
      </c>
      <c r="AD974" s="382" t="str">
        <f t="shared" si="181"/>
        <v/>
      </c>
    </row>
    <row r="975" spans="11:30" ht="13.5" customHeight="1">
      <c r="K975" s="4">
        <f t="shared" si="186"/>
        <v>7</v>
      </c>
      <c r="L975" s="34">
        <v>43292</v>
      </c>
      <c r="M975" s="4">
        <v>41</v>
      </c>
      <c r="N975" s="4">
        <v>12</v>
      </c>
      <c r="O975" s="31">
        <v>0.45833333333333331</v>
      </c>
      <c r="P975" s="35">
        <v>30.330000000000002</v>
      </c>
      <c r="Q975" s="36">
        <f t="shared" si="187"/>
        <v>12</v>
      </c>
      <c r="R975" s="4">
        <f t="shared" si="188"/>
        <v>0</v>
      </c>
      <c r="S975" s="31">
        <f t="shared" si="182"/>
        <v>0.19538194444444446</v>
      </c>
      <c r="T975" s="31">
        <f t="shared" si="183"/>
        <v>0.79927083333333337</v>
      </c>
      <c r="U975" s="4">
        <f t="shared" si="189"/>
        <v>0</v>
      </c>
      <c r="V975" s="4" t="str">
        <f t="shared" si="190"/>
        <v/>
      </c>
      <c r="W975" s="18" t="str">
        <f>IF(V975="","",VLOOKUP(L975,日射量と図３!$A$4:$C$368,3,TRUE)*238.85/100)</f>
        <v/>
      </c>
      <c r="X975" s="4" t="str">
        <f t="shared" si="191"/>
        <v/>
      </c>
      <c r="Y975" s="4" t="str">
        <f t="shared" si="184"/>
        <v/>
      </c>
      <c r="Z975" s="4" t="str">
        <f t="shared" si="185"/>
        <v/>
      </c>
      <c r="AA975" s="4" t="str">
        <f>IF($V975="","",IF(Y975&lt;36,0,IF(AND(36&lt;=Y975,Y975&lt;71),VLOOKUP($W975,日射量と図３!$E$6:$F$34,2,TRUE),IF(AND(71&lt;=Y975,Y975&lt;107),VLOOKUP($W975,日射量と図３!$E$6:$G$34,3,TRUE),IF(AND(107&lt;=Y975,Y975&lt;143),VLOOKUP($W975,日射量と図３!$E$6:$H$34,4,TRUE),VLOOKUP($W975,日射量と図３!$E$6:$I$34,5,TRUE))))))</f>
        <v/>
      </c>
      <c r="AB975" s="4" t="str">
        <f>IF($V975="","",IF(Z975&lt;36,0,IF(AND(36&lt;=Z975,Z975&lt;71),VLOOKUP($W975,日射量と図３!$E$6:$F$34,2,TRUE),IF(AND(71&lt;=Z975,Z975&lt;107),VLOOKUP($W975,日射量と図３!$E$6:$G$34,3,TRUE),IF(AND(107&lt;=Z975,Z975&lt;143),VLOOKUP($W975,日射量と図３!$E$6:$H$34,4,TRUE),VLOOKUP($W975,日射量と図３!$E$6:$I$34,5,TRUE))))))</f>
        <v/>
      </c>
      <c r="AC975" s="382" t="str">
        <f t="shared" ref="AC975:AC1038" si="192">IF(V975="","",IF((($AH$18*$AH$30*V975*3600/1000000)/1000-AA975*$AG$18*10*0.0000041868)&lt;=0,0,AA975*$AG$18*10*0.0000041868))</f>
        <v/>
      </c>
      <c r="AD975" s="382" t="str">
        <f t="shared" ref="AD975:AD1038" si="193">IF(V975="","",IF((($AH$19*$AH$30*V975*3600/1000000)/1000-AB975*$AG$19*10*0.0000041868)&lt;=0,0,AB975*$AG$19*10*0.0000041868))</f>
        <v/>
      </c>
    </row>
    <row r="976" spans="11:30" ht="13.5" customHeight="1">
      <c r="K976" s="4">
        <f t="shared" si="186"/>
        <v>7</v>
      </c>
      <c r="L976" s="34">
        <v>43292</v>
      </c>
      <c r="M976" s="4">
        <v>41</v>
      </c>
      <c r="N976" s="4">
        <v>13</v>
      </c>
      <c r="O976" s="31">
        <v>0.5</v>
      </c>
      <c r="P976" s="35">
        <v>30.7</v>
      </c>
      <c r="Q976" s="36">
        <f t="shared" si="187"/>
        <v>12</v>
      </c>
      <c r="R976" s="4">
        <f t="shared" si="188"/>
        <v>0</v>
      </c>
      <c r="S976" s="31">
        <f t="shared" si="182"/>
        <v>0.19538194444444446</v>
      </c>
      <c r="T976" s="31">
        <f t="shared" si="183"/>
        <v>0.79927083333333337</v>
      </c>
      <c r="U976" s="4">
        <f t="shared" si="189"/>
        <v>0</v>
      </c>
      <c r="V976" s="4" t="str">
        <f t="shared" si="190"/>
        <v/>
      </c>
      <c r="W976" s="18" t="str">
        <f>IF(V976="","",VLOOKUP(L976,日射量と図３!$A$4:$C$368,3,TRUE)*238.85/100)</f>
        <v/>
      </c>
      <c r="X976" s="4" t="str">
        <f t="shared" si="191"/>
        <v/>
      </c>
      <c r="Y976" s="4" t="str">
        <f t="shared" si="184"/>
        <v/>
      </c>
      <c r="Z976" s="4" t="str">
        <f t="shared" si="185"/>
        <v/>
      </c>
      <c r="AA976" s="4" t="str">
        <f>IF($V976="","",IF(Y976&lt;36,0,IF(AND(36&lt;=Y976,Y976&lt;71),VLOOKUP($W976,日射量と図３!$E$6:$F$34,2,TRUE),IF(AND(71&lt;=Y976,Y976&lt;107),VLOOKUP($W976,日射量と図３!$E$6:$G$34,3,TRUE),IF(AND(107&lt;=Y976,Y976&lt;143),VLOOKUP($W976,日射量と図３!$E$6:$H$34,4,TRUE),VLOOKUP($W976,日射量と図３!$E$6:$I$34,5,TRUE))))))</f>
        <v/>
      </c>
      <c r="AB976" s="4" t="str">
        <f>IF($V976="","",IF(Z976&lt;36,0,IF(AND(36&lt;=Z976,Z976&lt;71),VLOOKUP($W976,日射量と図３!$E$6:$F$34,2,TRUE),IF(AND(71&lt;=Z976,Z976&lt;107),VLOOKUP($W976,日射量と図３!$E$6:$G$34,3,TRUE),IF(AND(107&lt;=Z976,Z976&lt;143),VLOOKUP($W976,日射量と図３!$E$6:$H$34,4,TRUE),VLOOKUP($W976,日射量と図３!$E$6:$I$34,5,TRUE))))))</f>
        <v/>
      </c>
      <c r="AC976" s="382" t="str">
        <f t="shared" si="192"/>
        <v/>
      </c>
      <c r="AD976" s="382" t="str">
        <f t="shared" si="193"/>
        <v/>
      </c>
    </row>
    <row r="977" spans="11:30" ht="13.5" customHeight="1">
      <c r="K977" s="4">
        <f t="shared" si="186"/>
        <v>7</v>
      </c>
      <c r="L977" s="34">
        <v>43292</v>
      </c>
      <c r="M977" s="4">
        <v>41</v>
      </c>
      <c r="N977" s="4">
        <v>14</v>
      </c>
      <c r="O977" s="31">
        <v>0.54166666666666663</v>
      </c>
      <c r="P977" s="35">
        <v>31.1</v>
      </c>
      <c r="Q977" s="36">
        <f t="shared" si="187"/>
        <v>12</v>
      </c>
      <c r="R977" s="4">
        <f t="shared" si="188"/>
        <v>0</v>
      </c>
      <c r="S977" s="31">
        <f t="shared" si="182"/>
        <v>0.19538194444444446</v>
      </c>
      <c r="T977" s="31">
        <f t="shared" si="183"/>
        <v>0.79927083333333337</v>
      </c>
      <c r="U977" s="4">
        <f t="shared" si="189"/>
        <v>0</v>
      </c>
      <c r="V977" s="4" t="str">
        <f t="shared" si="190"/>
        <v/>
      </c>
      <c r="W977" s="18" t="str">
        <f>IF(V977="","",VLOOKUP(L977,日射量と図３!$A$4:$C$368,3,TRUE)*238.85/100)</f>
        <v/>
      </c>
      <c r="X977" s="4" t="str">
        <f t="shared" si="191"/>
        <v/>
      </c>
      <c r="Y977" s="4" t="str">
        <f t="shared" si="184"/>
        <v/>
      </c>
      <c r="Z977" s="4" t="str">
        <f t="shared" si="185"/>
        <v/>
      </c>
      <c r="AA977" s="4" t="str">
        <f>IF($V977="","",IF(Y977&lt;36,0,IF(AND(36&lt;=Y977,Y977&lt;71),VLOOKUP($W977,日射量と図３!$E$6:$F$34,2,TRUE),IF(AND(71&lt;=Y977,Y977&lt;107),VLOOKUP($W977,日射量と図３!$E$6:$G$34,3,TRUE),IF(AND(107&lt;=Y977,Y977&lt;143),VLOOKUP($W977,日射量と図３!$E$6:$H$34,4,TRUE),VLOOKUP($W977,日射量と図３!$E$6:$I$34,5,TRUE))))))</f>
        <v/>
      </c>
      <c r="AB977" s="4" t="str">
        <f>IF($V977="","",IF(Z977&lt;36,0,IF(AND(36&lt;=Z977,Z977&lt;71),VLOOKUP($W977,日射量と図３!$E$6:$F$34,2,TRUE),IF(AND(71&lt;=Z977,Z977&lt;107),VLOOKUP($W977,日射量と図３!$E$6:$G$34,3,TRUE),IF(AND(107&lt;=Z977,Z977&lt;143),VLOOKUP($W977,日射量と図３!$E$6:$H$34,4,TRUE),VLOOKUP($W977,日射量と図３!$E$6:$I$34,5,TRUE))))))</f>
        <v/>
      </c>
      <c r="AC977" s="382" t="str">
        <f t="shared" si="192"/>
        <v/>
      </c>
      <c r="AD977" s="382" t="str">
        <f t="shared" si="193"/>
        <v/>
      </c>
    </row>
    <row r="978" spans="11:30" ht="13.5" customHeight="1">
      <c r="K978" s="4">
        <f t="shared" si="186"/>
        <v>7</v>
      </c>
      <c r="L978" s="34">
        <v>43292</v>
      </c>
      <c r="M978" s="4">
        <v>41</v>
      </c>
      <c r="N978" s="4">
        <v>15</v>
      </c>
      <c r="O978" s="31">
        <v>0.58333333333333337</v>
      </c>
      <c r="P978" s="35">
        <v>31.369999999999997</v>
      </c>
      <c r="Q978" s="36">
        <f t="shared" si="187"/>
        <v>12</v>
      </c>
      <c r="R978" s="4">
        <f t="shared" si="188"/>
        <v>0</v>
      </c>
      <c r="S978" s="31">
        <f t="shared" si="182"/>
        <v>0.19538194444444446</v>
      </c>
      <c r="T978" s="31">
        <f t="shared" si="183"/>
        <v>0.79927083333333337</v>
      </c>
      <c r="U978" s="4">
        <f t="shared" si="189"/>
        <v>0</v>
      </c>
      <c r="V978" s="4" t="str">
        <f t="shared" si="190"/>
        <v/>
      </c>
      <c r="W978" s="18" t="str">
        <f>IF(V978="","",VLOOKUP(L978,日射量と図３!$A$4:$C$368,3,TRUE)*238.85/100)</f>
        <v/>
      </c>
      <c r="X978" s="4" t="str">
        <f t="shared" si="191"/>
        <v/>
      </c>
      <c r="Y978" s="4" t="str">
        <f t="shared" si="184"/>
        <v/>
      </c>
      <c r="Z978" s="4" t="str">
        <f t="shared" si="185"/>
        <v/>
      </c>
      <c r="AA978" s="4" t="str">
        <f>IF($V978="","",IF(Y978&lt;36,0,IF(AND(36&lt;=Y978,Y978&lt;71),VLOOKUP($W978,日射量と図３!$E$6:$F$34,2,TRUE),IF(AND(71&lt;=Y978,Y978&lt;107),VLOOKUP($W978,日射量と図３!$E$6:$G$34,3,TRUE),IF(AND(107&lt;=Y978,Y978&lt;143),VLOOKUP($W978,日射量と図３!$E$6:$H$34,4,TRUE),VLOOKUP($W978,日射量と図３!$E$6:$I$34,5,TRUE))))))</f>
        <v/>
      </c>
      <c r="AB978" s="4" t="str">
        <f>IF($V978="","",IF(Z978&lt;36,0,IF(AND(36&lt;=Z978,Z978&lt;71),VLOOKUP($W978,日射量と図３!$E$6:$F$34,2,TRUE),IF(AND(71&lt;=Z978,Z978&lt;107),VLOOKUP($W978,日射量と図３!$E$6:$G$34,3,TRUE),IF(AND(107&lt;=Z978,Z978&lt;143),VLOOKUP($W978,日射量と図３!$E$6:$H$34,4,TRUE),VLOOKUP($W978,日射量と図３!$E$6:$I$34,5,TRUE))))))</f>
        <v/>
      </c>
      <c r="AC978" s="382" t="str">
        <f t="shared" si="192"/>
        <v/>
      </c>
      <c r="AD978" s="382" t="str">
        <f t="shared" si="193"/>
        <v/>
      </c>
    </row>
    <row r="979" spans="11:30" ht="13.5" customHeight="1">
      <c r="K979" s="4">
        <f t="shared" si="186"/>
        <v>7</v>
      </c>
      <c r="L979" s="34">
        <v>43292</v>
      </c>
      <c r="M979" s="4">
        <v>41</v>
      </c>
      <c r="N979" s="4">
        <v>16</v>
      </c>
      <c r="O979" s="31">
        <v>0.625</v>
      </c>
      <c r="P979" s="35">
        <v>31.340000000000003</v>
      </c>
      <c r="Q979" s="36">
        <f t="shared" si="187"/>
        <v>16</v>
      </c>
      <c r="R979" s="4">
        <f t="shared" si="188"/>
        <v>0</v>
      </c>
      <c r="S979" s="31">
        <f t="shared" si="182"/>
        <v>0.19538194444444446</v>
      </c>
      <c r="T979" s="31">
        <f t="shared" si="183"/>
        <v>0.79927083333333337</v>
      </c>
      <c r="U979" s="4">
        <f t="shared" si="189"/>
        <v>0</v>
      </c>
      <c r="V979" s="4" t="str">
        <f t="shared" si="190"/>
        <v/>
      </c>
      <c r="W979" s="18" t="str">
        <f>IF(V979="","",VLOOKUP(L979,日射量と図３!$A$4:$C$368,3,TRUE)*238.85/100)</f>
        <v/>
      </c>
      <c r="X979" s="4" t="str">
        <f t="shared" si="191"/>
        <v/>
      </c>
      <c r="Y979" s="4" t="str">
        <f t="shared" si="184"/>
        <v/>
      </c>
      <c r="Z979" s="4" t="str">
        <f t="shared" si="185"/>
        <v/>
      </c>
      <c r="AA979" s="4" t="str">
        <f>IF($V979="","",IF(Y979&lt;36,0,IF(AND(36&lt;=Y979,Y979&lt;71),VLOOKUP($W979,日射量と図３!$E$6:$F$34,2,TRUE),IF(AND(71&lt;=Y979,Y979&lt;107),VLOOKUP($W979,日射量と図３!$E$6:$G$34,3,TRUE),IF(AND(107&lt;=Y979,Y979&lt;143),VLOOKUP($W979,日射量と図３!$E$6:$H$34,4,TRUE),VLOOKUP($W979,日射量と図３!$E$6:$I$34,5,TRUE))))))</f>
        <v/>
      </c>
      <c r="AB979" s="4" t="str">
        <f>IF($V979="","",IF(Z979&lt;36,0,IF(AND(36&lt;=Z979,Z979&lt;71),VLOOKUP($W979,日射量と図３!$E$6:$F$34,2,TRUE),IF(AND(71&lt;=Z979,Z979&lt;107),VLOOKUP($W979,日射量と図３!$E$6:$G$34,3,TRUE),IF(AND(107&lt;=Z979,Z979&lt;143),VLOOKUP($W979,日射量と図３!$E$6:$H$34,4,TRUE),VLOOKUP($W979,日射量と図３!$E$6:$I$34,5,TRUE))))))</f>
        <v/>
      </c>
      <c r="AC979" s="382" t="str">
        <f t="shared" si="192"/>
        <v/>
      </c>
      <c r="AD979" s="382" t="str">
        <f t="shared" si="193"/>
        <v/>
      </c>
    </row>
    <row r="980" spans="11:30" ht="13.5" customHeight="1">
      <c r="K980" s="4">
        <f t="shared" si="186"/>
        <v>7</v>
      </c>
      <c r="L980" s="34">
        <v>43292</v>
      </c>
      <c r="M980" s="4">
        <v>41</v>
      </c>
      <c r="N980" s="4">
        <v>17</v>
      </c>
      <c r="O980" s="31">
        <v>0.66666666666666663</v>
      </c>
      <c r="P980" s="35">
        <v>31.029999999999994</v>
      </c>
      <c r="Q980" s="36">
        <f t="shared" si="187"/>
        <v>16</v>
      </c>
      <c r="R980" s="4">
        <f t="shared" si="188"/>
        <v>0</v>
      </c>
      <c r="S980" s="31">
        <f t="shared" si="182"/>
        <v>0.19538194444444446</v>
      </c>
      <c r="T980" s="31">
        <f t="shared" si="183"/>
        <v>0.79927083333333337</v>
      </c>
      <c r="U980" s="4">
        <f t="shared" si="189"/>
        <v>0</v>
      </c>
      <c r="V980" s="4" t="str">
        <f t="shared" si="190"/>
        <v/>
      </c>
      <c r="W980" s="18" t="str">
        <f>IF(V980="","",VLOOKUP(L980,日射量と図３!$A$4:$C$368,3,TRUE)*238.85/100)</f>
        <v/>
      </c>
      <c r="X980" s="4" t="str">
        <f t="shared" si="191"/>
        <v/>
      </c>
      <c r="Y980" s="4" t="str">
        <f t="shared" si="184"/>
        <v/>
      </c>
      <c r="Z980" s="4" t="str">
        <f t="shared" si="185"/>
        <v/>
      </c>
      <c r="AA980" s="4" t="str">
        <f>IF($V980="","",IF(Y980&lt;36,0,IF(AND(36&lt;=Y980,Y980&lt;71),VLOOKUP($W980,日射量と図３!$E$6:$F$34,2,TRUE),IF(AND(71&lt;=Y980,Y980&lt;107),VLOOKUP($W980,日射量と図３!$E$6:$G$34,3,TRUE),IF(AND(107&lt;=Y980,Y980&lt;143),VLOOKUP($W980,日射量と図３!$E$6:$H$34,4,TRUE),VLOOKUP($W980,日射量と図３!$E$6:$I$34,5,TRUE))))))</f>
        <v/>
      </c>
      <c r="AB980" s="4" t="str">
        <f>IF($V980="","",IF(Z980&lt;36,0,IF(AND(36&lt;=Z980,Z980&lt;71),VLOOKUP($W980,日射量と図３!$E$6:$F$34,2,TRUE),IF(AND(71&lt;=Z980,Z980&lt;107),VLOOKUP($W980,日射量と図３!$E$6:$G$34,3,TRUE),IF(AND(107&lt;=Z980,Z980&lt;143),VLOOKUP($W980,日射量と図３!$E$6:$H$34,4,TRUE),VLOOKUP($W980,日射量と図３!$E$6:$I$34,5,TRUE))))))</f>
        <v/>
      </c>
      <c r="AC980" s="382" t="str">
        <f t="shared" si="192"/>
        <v/>
      </c>
      <c r="AD980" s="382" t="str">
        <f t="shared" si="193"/>
        <v/>
      </c>
    </row>
    <row r="981" spans="11:30" ht="13.5" customHeight="1">
      <c r="K981" s="4">
        <f t="shared" si="186"/>
        <v>7</v>
      </c>
      <c r="L981" s="34">
        <v>43292</v>
      </c>
      <c r="M981" s="4">
        <v>41</v>
      </c>
      <c r="N981" s="4">
        <v>18</v>
      </c>
      <c r="O981" s="31">
        <v>0.70833333333333337</v>
      </c>
      <c r="P981" s="35">
        <v>30.49</v>
      </c>
      <c r="Q981" s="36">
        <f t="shared" si="187"/>
        <v>16</v>
      </c>
      <c r="R981" s="4">
        <f t="shared" si="188"/>
        <v>0</v>
      </c>
      <c r="S981" s="31">
        <f t="shared" ref="S981:S1044" si="194">VLOOKUP(K981,$AF$38:$AH$49,2,TRUE)</f>
        <v>0.19538194444444446</v>
      </c>
      <c r="T981" s="31">
        <f t="shared" ref="T981:T1044" si="195">VLOOKUP(K981,$AF$38:$AH$49,3,TRUE)</f>
        <v>0.79927083333333337</v>
      </c>
      <c r="U981" s="4">
        <f t="shared" si="189"/>
        <v>0</v>
      </c>
      <c r="V981" s="4" t="str">
        <f t="shared" si="190"/>
        <v/>
      </c>
      <c r="W981" s="18" t="str">
        <f>IF(V981="","",VLOOKUP(L981,日射量と図３!$A$4:$C$368,3,TRUE)*238.85/100)</f>
        <v/>
      </c>
      <c r="X981" s="4" t="str">
        <f t="shared" si="191"/>
        <v/>
      </c>
      <c r="Y981" s="4" t="str">
        <f t="shared" si="184"/>
        <v/>
      </c>
      <c r="Z981" s="4" t="str">
        <f t="shared" si="185"/>
        <v/>
      </c>
      <c r="AA981" s="4" t="str">
        <f>IF($V981="","",IF(Y981&lt;36,0,IF(AND(36&lt;=Y981,Y981&lt;71),VLOOKUP($W981,日射量と図３!$E$6:$F$34,2,TRUE),IF(AND(71&lt;=Y981,Y981&lt;107),VLOOKUP($W981,日射量と図３!$E$6:$G$34,3,TRUE),IF(AND(107&lt;=Y981,Y981&lt;143),VLOOKUP($W981,日射量と図３!$E$6:$H$34,4,TRUE),VLOOKUP($W981,日射量と図３!$E$6:$I$34,5,TRUE))))))</f>
        <v/>
      </c>
      <c r="AB981" s="4" t="str">
        <f>IF($V981="","",IF(Z981&lt;36,0,IF(AND(36&lt;=Z981,Z981&lt;71),VLOOKUP($W981,日射量と図３!$E$6:$F$34,2,TRUE),IF(AND(71&lt;=Z981,Z981&lt;107),VLOOKUP($W981,日射量と図３!$E$6:$G$34,3,TRUE),IF(AND(107&lt;=Z981,Z981&lt;143),VLOOKUP($W981,日射量と図３!$E$6:$H$34,4,TRUE),VLOOKUP($W981,日射量と図３!$E$6:$I$34,5,TRUE))))))</f>
        <v/>
      </c>
      <c r="AC981" s="382" t="str">
        <f t="shared" si="192"/>
        <v/>
      </c>
      <c r="AD981" s="382" t="str">
        <f t="shared" si="193"/>
        <v/>
      </c>
    </row>
    <row r="982" spans="11:30" ht="13.5" customHeight="1">
      <c r="K982" s="4">
        <f t="shared" si="186"/>
        <v>7</v>
      </c>
      <c r="L982" s="34">
        <v>43292</v>
      </c>
      <c r="M982" s="4">
        <v>41</v>
      </c>
      <c r="N982" s="4">
        <v>19</v>
      </c>
      <c r="O982" s="31">
        <v>0.75</v>
      </c>
      <c r="P982" s="35">
        <v>29.609999999999996</v>
      </c>
      <c r="Q982" s="36">
        <f t="shared" si="187"/>
        <v>16</v>
      </c>
      <c r="R982" s="4">
        <f t="shared" si="188"/>
        <v>0</v>
      </c>
      <c r="S982" s="31">
        <f t="shared" si="194"/>
        <v>0.19538194444444446</v>
      </c>
      <c r="T982" s="31">
        <f t="shared" si="195"/>
        <v>0.79927083333333337</v>
      </c>
      <c r="U982" s="4">
        <f t="shared" si="189"/>
        <v>0</v>
      </c>
      <c r="V982" s="4" t="str">
        <f t="shared" si="190"/>
        <v/>
      </c>
      <c r="W982" s="18" t="str">
        <f>IF(V982="","",VLOOKUP(L982,日射量と図３!$A$4:$C$368,3,TRUE)*238.85/100)</f>
        <v/>
      </c>
      <c r="X982" s="4" t="str">
        <f t="shared" si="191"/>
        <v/>
      </c>
      <c r="Y982" s="4" t="str">
        <f t="shared" si="184"/>
        <v/>
      </c>
      <c r="Z982" s="4" t="str">
        <f t="shared" si="185"/>
        <v/>
      </c>
      <c r="AA982" s="4" t="str">
        <f>IF($V982="","",IF(Y982&lt;36,0,IF(AND(36&lt;=Y982,Y982&lt;71),VLOOKUP($W982,日射量と図３!$E$6:$F$34,2,TRUE),IF(AND(71&lt;=Y982,Y982&lt;107),VLOOKUP($W982,日射量と図３!$E$6:$G$34,3,TRUE),IF(AND(107&lt;=Y982,Y982&lt;143),VLOOKUP($W982,日射量と図３!$E$6:$H$34,4,TRUE),VLOOKUP($W982,日射量と図３!$E$6:$I$34,5,TRUE))))))</f>
        <v/>
      </c>
      <c r="AB982" s="4" t="str">
        <f>IF($V982="","",IF(Z982&lt;36,0,IF(AND(36&lt;=Z982,Z982&lt;71),VLOOKUP($W982,日射量と図３!$E$6:$F$34,2,TRUE),IF(AND(71&lt;=Z982,Z982&lt;107),VLOOKUP($W982,日射量と図３!$E$6:$G$34,3,TRUE),IF(AND(107&lt;=Z982,Z982&lt;143),VLOOKUP($W982,日射量と図３!$E$6:$H$34,4,TRUE),VLOOKUP($W982,日射量と図３!$E$6:$I$34,5,TRUE))))))</f>
        <v/>
      </c>
      <c r="AC982" s="382" t="str">
        <f t="shared" si="192"/>
        <v/>
      </c>
      <c r="AD982" s="382" t="str">
        <f t="shared" si="193"/>
        <v/>
      </c>
    </row>
    <row r="983" spans="11:30" ht="13.5" customHeight="1">
      <c r="K983" s="4">
        <f t="shared" si="186"/>
        <v>7</v>
      </c>
      <c r="L983" s="34">
        <v>43292</v>
      </c>
      <c r="M983" s="4">
        <v>41</v>
      </c>
      <c r="N983" s="4">
        <v>20</v>
      </c>
      <c r="O983" s="31">
        <v>0.79166666666666663</v>
      </c>
      <c r="P983" s="35">
        <v>28.690000000000005</v>
      </c>
      <c r="Q983" s="36">
        <f t="shared" si="187"/>
        <v>16</v>
      </c>
      <c r="R983" s="4">
        <f t="shared" si="188"/>
        <v>0</v>
      </c>
      <c r="S983" s="31">
        <f t="shared" si="194"/>
        <v>0.19538194444444446</v>
      </c>
      <c r="T983" s="31">
        <f t="shared" si="195"/>
        <v>0.79927083333333337</v>
      </c>
      <c r="U983" s="4">
        <f t="shared" si="189"/>
        <v>0</v>
      </c>
      <c r="V983" s="4" t="str">
        <f t="shared" si="190"/>
        <v/>
      </c>
      <c r="W983" s="18" t="str">
        <f>IF(V983="","",VLOOKUP(L983,日射量と図３!$A$4:$C$368,3,TRUE)*238.85/100)</f>
        <v/>
      </c>
      <c r="X983" s="4" t="str">
        <f t="shared" si="191"/>
        <v/>
      </c>
      <c r="Y983" s="4" t="str">
        <f t="shared" si="184"/>
        <v/>
      </c>
      <c r="Z983" s="4" t="str">
        <f t="shared" si="185"/>
        <v/>
      </c>
      <c r="AA983" s="4" t="str">
        <f>IF($V983="","",IF(Y983&lt;36,0,IF(AND(36&lt;=Y983,Y983&lt;71),VLOOKUP($W983,日射量と図３!$E$6:$F$34,2,TRUE),IF(AND(71&lt;=Y983,Y983&lt;107),VLOOKUP($W983,日射量と図３!$E$6:$G$34,3,TRUE),IF(AND(107&lt;=Y983,Y983&lt;143),VLOOKUP($W983,日射量と図３!$E$6:$H$34,4,TRUE),VLOOKUP($W983,日射量と図３!$E$6:$I$34,5,TRUE))))))</f>
        <v/>
      </c>
      <c r="AB983" s="4" t="str">
        <f>IF($V983="","",IF(Z983&lt;36,0,IF(AND(36&lt;=Z983,Z983&lt;71),VLOOKUP($W983,日射量と図３!$E$6:$F$34,2,TRUE),IF(AND(71&lt;=Z983,Z983&lt;107),VLOOKUP($W983,日射量と図３!$E$6:$G$34,3,TRUE),IF(AND(107&lt;=Z983,Z983&lt;143),VLOOKUP($W983,日射量と図３!$E$6:$H$34,4,TRUE),VLOOKUP($W983,日射量と図３!$E$6:$I$34,5,TRUE))))))</f>
        <v/>
      </c>
      <c r="AC983" s="382" t="str">
        <f t="shared" si="192"/>
        <v/>
      </c>
      <c r="AD983" s="382" t="str">
        <f t="shared" si="193"/>
        <v/>
      </c>
    </row>
    <row r="984" spans="11:30" ht="13.5" customHeight="1">
      <c r="K984" s="4">
        <f t="shared" si="186"/>
        <v>7</v>
      </c>
      <c r="L984" s="34">
        <v>43292</v>
      </c>
      <c r="M984" s="4">
        <v>41</v>
      </c>
      <c r="N984" s="4">
        <v>21</v>
      </c>
      <c r="O984" s="31">
        <v>0.83333333333333337</v>
      </c>
      <c r="P984" s="35">
        <v>28.04</v>
      </c>
      <c r="Q984" s="36">
        <f t="shared" si="187"/>
        <v>16</v>
      </c>
      <c r="R984" s="4">
        <f t="shared" si="188"/>
        <v>0</v>
      </c>
      <c r="S984" s="31">
        <f t="shared" si="194"/>
        <v>0.19538194444444446</v>
      </c>
      <c r="T984" s="31">
        <f t="shared" si="195"/>
        <v>0.79927083333333337</v>
      </c>
      <c r="U984" s="4">
        <f t="shared" si="189"/>
        <v>0</v>
      </c>
      <c r="V984" s="4" t="str">
        <f t="shared" si="190"/>
        <v/>
      </c>
      <c r="W984" s="18" t="str">
        <f>IF(V984="","",VLOOKUP(L984,日射量と図３!$A$4:$C$368,3,TRUE)*238.85/100)</f>
        <v/>
      </c>
      <c r="X984" s="4" t="str">
        <f t="shared" si="191"/>
        <v/>
      </c>
      <c r="Y984" s="4" t="str">
        <f t="shared" si="184"/>
        <v/>
      </c>
      <c r="Z984" s="4" t="str">
        <f t="shared" si="185"/>
        <v/>
      </c>
      <c r="AA984" s="4" t="str">
        <f>IF($V984="","",IF(Y984&lt;36,0,IF(AND(36&lt;=Y984,Y984&lt;71),VLOOKUP($W984,日射量と図３!$E$6:$F$34,2,TRUE),IF(AND(71&lt;=Y984,Y984&lt;107),VLOOKUP($W984,日射量と図３!$E$6:$G$34,3,TRUE),IF(AND(107&lt;=Y984,Y984&lt;143),VLOOKUP($W984,日射量と図３!$E$6:$H$34,4,TRUE),VLOOKUP($W984,日射量と図３!$E$6:$I$34,5,TRUE))))))</f>
        <v/>
      </c>
      <c r="AB984" s="4" t="str">
        <f>IF($V984="","",IF(Z984&lt;36,0,IF(AND(36&lt;=Z984,Z984&lt;71),VLOOKUP($W984,日射量と図３!$E$6:$F$34,2,TRUE),IF(AND(71&lt;=Z984,Z984&lt;107),VLOOKUP($W984,日射量と図３!$E$6:$G$34,3,TRUE),IF(AND(107&lt;=Z984,Z984&lt;143),VLOOKUP($W984,日射量と図３!$E$6:$H$34,4,TRUE),VLOOKUP($W984,日射量と図３!$E$6:$I$34,5,TRUE))))))</f>
        <v/>
      </c>
      <c r="AC984" s="382" t="str">
        <f t="shared" si="192"/>
        <v/>
      </c>
      <c r="AD984" s="382" t="str">
        <f t="shared" si="193"/>
        <v/>
      </c>
    </row>
    <row r="985" spans="11:30" ht="13.5" customHeight="1">
      <c r="K985" s="4">
        <f t="shared" si="186"/>
        <v>7</v>
      </c>
      <c r="L985" s="34">
        <v>43292</v>
      </c>
      <c r="M985" s="4">
        <v>41</v>
      </c>
      <c r="N985" s="4">
        <v>22</v>
      </c>
      <c r="O985" s="31">
        <v>0.875</v>
      </c>
      <c r="P985" s="35">
        <v>27.53</v>
      </c>
      <c r="Q985" s="36">
        <f t="shared" si="187"/>
        <v>16</v>
      </c>
      <c r="R985" s="4">
        <f t="shared" si="188"/>
        <v>0</v>
      </c>
      <c r="S985" s="31">
        <f t="shared" si="194"/>
        <v>0.19538194444444446</v>
      </c>
      <c r="T985" s="31">
        <f t="shared" si="195"/>
        <v>0.79927083333333337</v>
      </c>
      <c r="U985" s="4">
        <f t="shared" si="189"/>
        <v>0</v>
      </c>
      <c r="V985" s="4" t="str">
        <f t="shared" si="190"/>
        <v/>
      </c>
      <c r="W985" s="18" t="str">
        <f>IF(V985="","",VLOOKUP(L985,日射量と図３!$A$4:$C$368,3,TRUE)*238.85/100)</f>
        <v/>
      </c>
      <c r="X985" s="4" t="str">
        <f t="shared" si="191"/>
        <v/>
      </c>
      <c r="Y985" s="4" t="str">
        <f t="shared" si="184"/>
        <v/>
      </c>
      <c r="Z985" s="4" t="str">
        <f t="shared" si="185"/>
        <v/>
      </c>
      <c r="AA985" s="4" t="str">
        <f>IF($V985="","",IF(Y985&lt;36,0,IF(AND(36&lt;=Y985,Y985&lt;71),VLOOKUP($W985,日射量と図３!$E$6:$F$34,2,TRUE),IF(AND(71&lt;=Y985,Y985&lt;107),VLOOKUP($W985,日射量と図３!$E$6:$G$34,3,TRUE),IF(AND(107&lt;=Y985,Y985&lt;143),VLOOKUP($W985,日射量と図３!$E$6:$H$34,4,TRUE),VLOOKUP($W985,日射量と図３!$E$6:$I$34,5,TRUE))))))</f>
        <v/>
      </c>
      <c r="AB985" s="4" t="str">
        <f>IF($V985="","",IF(Z985&lt;36,0,IF(AND(36&lt;=Z985,Z985&lt;71),VLOOKUP($W985,日射量と図３!$E$6:$F$34,2,TRUE),IF(AND(71&lt;=Z985,Z985&lt;107),VLOOKUP($W985,日射量と図３!$E$6:$G$34,3,TRUE),IF(AND(107&lt;=Z985,Z985&lt;143),VLOOKUP($W985,日射量と図３!$E$6:$H$34,4,TRUE),VLOOKUP($W985,日射量と図３!$E$6:$I$34,5,TRUE))))))</f>
        <v/>
      </c>
      <c r="AC985" s="382" t="str">
        <f t="shared" si="192"/>
        <v/>
      </c>
      <c r="AD985" s="382" t="str">
        <f t="shared" si="193"/>
        <v/>
      </c>
    </row>
    <row r="986" spans="11:30" ht="13.5" customHeight="1">
      <c r="K986" s="4">
        <f t="shared" si="186"/>
        <v>7</v>
      </c>
      <c r="L986" s="34">
        <v>43292</v>
      </c>
      <c r="M986" s="4">
        <v>41</v>
      </c>
      <c r="N986" s="4">
        <v>23</v>
      </c>
      <c r="O986" s="31">
        <v>0.91666666666666663</v>
      </c>
      <c r="P986" s="35">
        <v>27.330000000000002</v>
      </c>
      <c r="Q986" s="36">
        <f t="shared" si="187"/>
        <v>13</v>
      </c>
      <c r="R986" s="4">
        <f t="shared" si="188"/>
        <v>0</v>
      </c>
      <c r="S986" s="31">
        <f t="shared" si="194"/>
        <v>0.19538194444444446</v>
      </c>
      <c r="T986" s="31">
        <f t="shared" si="195"/>
        <v>0.79927083333333337</v>
      </c>
      <c r="U986" s="4">
        <f t="shared" si="189"/>
        <v>0</v>
      </c>
      <c r="V986" s="4" t="str">
        <f t="shared" si="190"/>
        <v/>
      </c>
      <c r="W986" s="18" t="str">
        <f>IF(V986="","",VLOOKUP(L986,日射量と図３!$A$4:$C$368,3,TRUE)*238.85/100)</f>
        <v/>
      </c>
      <c r="X986" s="4" t="str">
        <f t="shared" si="191"/>
        <v/>
      </c>
      <c r="Y986" s="4" t="str">
        <f t="shared" si="184"/>
        <v/>
      </c>
      <c r="Z986" s="4" t="str">
        <f t="shared" si="185"/>
        <v/>
      </c>
      <c r="AA986" s="4" t="str">
        <f>IF($V986="","",IF(Y986&lt;36,0,IF(AND(36&lt;=Y986,Y986&lt;71),VLOOKUP($W986,日射量と図３!$E$6:$F$34,2,TRUE),IF(AND(71&lt;=Y986,Y986&lt;107),VLOOKUP($W986,日射量と図３!$E$6:$G$34,3,TRUE),IF(AND(107&lt;=Y986,Y986&lt;143),VLOOKUP($W986,日射量と図３!$E$6:$H$34,4,TRUE),VLOOKUP($W986,日射量と図３!$E$6:$I$34,5,TRUE))))))</f>
        <v/>
      </c>
      <c r="AB986" s="4" t="str">
        <f>IF($V986="","",IF(Z986&lt;36,0,IF(AND(36&lt;=Z986,Z986&lt;71),VLOOKUP($W986,日射量と図３!$E$6:$F$34,2,TRUE),IF(AND(71&lt;=Z986,Z986&lt;107),VLOOKUP($W986,日射量と図３!$E$6:$G$34,3,TRUE),IF(AND(107&lt;=Z986,Z986&lt;143),VLOOKUP($W986,日射量と図３!$E$6:$H$34,4,TRUE),VLOOKUP($W986,日射量と図３!$E$6:$I$34,5,TRUE))))))</f>
        <v/>
      </c>
      <c r="AC986" s="382" t="str">
        <f t="shared" si="192"/>
        <v/>
      </c>
      <c r="AD986" s="382" t="str">
        <f t="shared" si="193"/>
        <v/>
      </c>
    </row>
    <row r="987" spans="11:30" ht="13.5" customHeight="1">
      <c r="K987" s="4">
        <f t="shared" si="186"/>
        <v>7</v>
      </c>
      <c r="L987" s="34">
        <v>43292</v>
      </c>
      <c r="M987" s="4">
        <v>41</v>
      </c>
      <c r="N987" s="4">
        <v>24</v>
      </c>
      <c r="O987" s="31">
        <v>0.95833333333333337</v>
      </c>
      <c r="P987" s="35">
        <v>26.98</v>
      </c>
      <c r="Q987" s="36">
        <f t="shared" si="187"/>
        <v>13</v>
      </c>
      <c r="R987" s="4">
        <f t="shared" si="188"/>
        <v>0</v>
      </c>
      <c r="S987" s="31">
        <f t="shared" si="194"/>
        <v>0.19538194444444446</v>
      </c>
      <c r="T987" s="31">
        <f t="shared" si="195"/>
        <v>0.79927083333333337</v>
      </c>
      <c r="U987" s="4">
        <f t="shared" si="189"/>
        <v>0</v>
      </c>
      <c r="V987" s="4" t="str">
        <f t="shared" si="190"/>
        <v/>
      </c>
      <c r="W987" s="18" t="str">
        <f>IF(V987="","",VLOOKUP(L987,日射量と図３!$A$4:$C$368,3,TRUE)*238.85/100)</f>
        <v/>
      </c>
      <c r="X987" s="4" t="str">
        <f t="shared" si="191"/>
        <v/>
      </c>
      <c r="Y987" s="4" t="str">
        <f t="shared" si="184"/>
        <v/>
      </c>
      <c r="Z987" s="4" t="str">
        <f t="shared" si="185"/>
        <v/>
      </c>
      <c r="AA987" s="4" t="str">
        <f>IF($V987="","",IF(Y987&lt;36,0,IF(AND(36&lt;=Y987,Y987&lt;71),VLOOKUP($W987,日射量と図３!$E$6:$F$34,2,TRUE),IF(AND(71&lt;=Y987,Y987&lt;107),VLOOKUP($W987,日射量と図３!$E$6:$G$34,3,TRUE),IF(AND(107&lt;=Y987,Y987&lt;143),VLOOKUP($W987,日射量と図３!$E$6:$H$34,4,TRUE),VLOOKUP($W987,日射量と図３!$E$6:$I$34,5,TRUE))))))</f>
        <v/>
      </c>
      <c r="AB987" s="4" t="str">
        <f>IF($V987="","",IF(Z987&lt;36,0,IF(AND(36&lt;=Z987,Z987&lt;71),VLOOKUP($W987,日射量と図３!$E$6:$F$34,2,TRUE),IF(AND(71&lt;=Z987,Z987&lt;107),VLOOKUP($W987,日射量と図３!$E$6:$G$34,3,TRUE),IF(AND(107&lt;=Z987,Z987&lt;143),VLOOKUP($W987,日射量と図３!$E$6:$H$34,4,TRUE),VLOOKUP($W987,日射量と図３!$E$6:$I$34,5,TRUE))))))</f>
        <v/>
      </c>
      <c r="AC987" s="382" t="str">
        <f t="shared" si="192"/>
        <v/>
      </c>
      <c r="AD987" s="382" t="str">
        <f t="shared" si="193"/>
        <v/>
      </c>
    </row>
    <row r="988" spans="11:30" ht="13.5" customHeight="1">
      <c r="K988" s="4">
        <f t="shared" si="186"/>
        <v>7</v>
      </c>
      <c r="L988" s="34">
        <v>43293</v>
      </c>
      <c r="M988" s="4">
        <v>42</v>
      </c>
      <c r="N988" s="4">
        <v>1</v>
      </c>
      <c r="O988" s="31">
        <v>0</v>
      </c>
      <c r="P988" s="35">
        <v>26.580000000000002</v>
      </c>
      <c r="Q988" s="36">
        <f t="shared" si="187"/>
        <v>13</v>
      </c>
      <c r="R988" s="4">
        <f t="shared" si="188"/>
        <v>0</v>
      </c>
      <c r="S988" s="31">
        <f t="shared" si="194"/>
        <v>0.19538194444444446</v>
      </c>
      <c r="T988" s="31">
        <f t="shared" si="195"/>
        <v>0.79927083333333337</v>
      </c>
      <c r="U988" s="4">
        <f t="shared" si="189"/>
        <v>0</v>
      </c>
      <c r="V988" s="4">
        <f t="shared" si="190"/>
        <v>0</v>
      </c>
      <c r="W988" s="18">
        <f>IF(V988="","",VLOOKUP(L988,日射量と図３!$A$4:$C$368,3,TRUE)*238.85/100)</f>
        <v>40.604500000000002</v>
      </c>
      <c r="X988" s="4">
        <f t="shared" si="191"/>
        <v>14</v>
      </c>
      <c r="Y988" s="4">
        <f t="shared" si="184"/>
        <v>0</v>
      </c>
      <c r="Z988" s="4">
        <f t="shared" si="185"/>
        <v>0</v>
      </c>
      <c r="AA988" s="4">
        <f>IF($V988="","",IF(Y988&lt;36,0,IF(AND(36&lt;=Y988,Y988&lt;71),VLOOKUP($W988,日射量と図３!$E$6:$F$34,2,TRUE),IF(AND(71&lt;=Y988,Y988&lt;107),VLOOKUP($W988,日射量と図３!$E$6:$G$34,3,TRUE),IF(AND(107&lt;=Y988,Y988&lt;143),VLOOKUP($W988,日射量と図３!$E$6:$H$34,4,TRUE),VLOOKUP($W988,日射量と図３!$E$6:$I$34,5,TRUE))))))</f>
        <v>0</v>
      </c>
      <c r="AB988" s="4">
        <f>IF($V988="","",IF(Z988&lt;36,0,IF(AND(36&lt;=Z988,Z988&lt;71),VLOOKUP($W988,日射量と図３!$E$6:$F$34,2,TRUE),IF(AND(71&lt;=Z988,Z988&lt;107),VLOOKUP($W988,日射量と図３!$E$6:$G$34,3,TRUE),IF(AND(107&lt;=Z988,Z988&lt;143),VLOOKUP($W988,日射量と図３!$E$6:$H$34,4,TRUE),VLOOKUP($W988,日射量と図３!$E$6:$I$34,5,TRUE))))))</f>
        <v>0</v>
      </c>
      <c r="AC988" s="382">
        <f t="shared" si="192"/>
        <v>0</v>
      </c>
      <c r="AD988" s="382">
        <f t="shared" si="193"/>
        <v>0</v>
      </c>
    </row>
    <row r="989" spans="11:30" ht="13.5" customHeight="1">
      <c r="K989" s="4">
        <f t="shared" si="186"/>
        <v>7</v>
      </c>
      <c r="L989" s="34">
        <v>43293</v>
      </c>
      <c r="M989" s="4">
        <v>42</v>
      </c>
      <c r="N989" s="4">
        <v>2</v>
      </c>
      <c r="O989" s="31">
        <v>4.1666666666666664E-2</v>
      </c>
      <c r="P989" s="35">
        <v>26.27</v>
      </c>
      <c r="Q989" s="36">
        <f t="shared" si="187"/>
        <v>13</v>
      </c>
      <c r="R989" s="4">
        <f t="shared" si="188"/>
        <v>0</v>
      </c>
      <c r="S989" s="31">
        <f t="shared" si="194"/>
        <v>0.19538194444444446</v>
      </c>
      <c r="T989" s="31">
        <f t="shared" si="195"/>
        <v>0.79927083333333337</v>
      </c>
      <c r="U989" s="4">
        <f t="shared" si="189"/>
        <v>0</v>
      </c>
      <c r="V989" s="4" t="str">
        <f t="shared" si="190"/>
        <v/>
      </c>
      <c r="W989" s="18" t="str">
        <f>IF(V989="","",VLOOKUP(L989,日射量と図３!$A$4:$C$368,3,TRUE)*238.85/100)</f>
        <v/>
      </c>
      <c r="X989" s="4" t="str">
        <f t="shared" si="191"/>
        <v/>
      </c>
      <c r="Y989" s="4" t="str">
        <f t="shared" si="184"/>
        <v/>
      </c>
      <c r="Z989" s="4" t="str">
        <f t="shared" si="185"/>
        <v/>
      </c>
      <c r="AA989" s="4" t="str">
        <f>IF($V989="","",IF(Y989&lt;36,0,IF(AND(36&lt;=Y989,Y989&lt;71),VLOOKUP($W989,日射量と図３!$E$6:$F$34,2,TRUE),IF(AND(71&lt;=Y989,Y989&lt;107),VLOOKUP($W989,日射量と図３!$E$6:$G$34,3,TRUE),IF(AND(107&lt;=Y989,Y989&lt;143),VLOOKUP($W989,日射量と図３!$E$6:$H$34,4,TRUE),VLOOKUP($W989,日射量と図３!$E$6:$I$34,5,TRUE))))))</f>
        <v/>
      </c>
      <c r="AB989" s="4" t="str">
        <f>IF($V989="","",IF(Z989&lt;36,0,IF(AND(36&lt;=Z989,Z989&lt;71),VLOOKUP($W989,日射量と図３!$E$6:$F$34,2,TRUE),IF(AND(71&lt;=Z989,Z989&lt;107),VLOOKUP($W989,日射量と図３!$E$6:$G$34,3,TRUE),IF(AND(107&lt;=Z989,Z989&lt;143),VLOOKUP($W989,日射量と図３!$E$6:$H$34,4,TRUE),VLOOKUP($W989,日射量と図３!$E$6:$I$34,5,TRUE))))))</f>
        <v/>
      </c>
      <c r="AC989" s="382" t="str">
        <f t="shared" si="192"/>
        <v/>
      </c>
      <c r="AD989" s="382" t="str">
        <f t="shared" si="193"/>
        <v/>
      </c>
    </row>
    <row r="990" spans="11:30" ht="13.5" customHeight="1">
      <c r="K990" s="4">
        <f t="shared" si="186"/>
        <v>7</v>
      </c>
      <c r="L990" s="34">
        <v>43293</v>
      </c>
      <c r="M990" s="4">
        <v>42</v>
      </c>
      <c r="N990" s="4">
        <v>3</v>
      </c>
      <c r="O990" s="31">
        <v>8.3333333333333329E-2</v>
      </c>
      <c r="P990" s="35">
        <v>26.03</v>
      </c>
      <c r="Q990" s="36">
        <f t="shared" si="187"/>
        <v>13</v>
      </c>
      <c r="R990" s="4">
        <f t="shared" si="188"/>
        <v>0</v>
      </c>
      <c r="S990" s="31">
        <f t="shared" si="194"/>
        <v>0.19538194444444446</v>
      </c>
      <c r="T990" s="31">
        <f t="shared" si="195"/>
        <v>0.79927083333333337</v>
      </c>
      <c r="U990" s="4">
        <f t="shared" si="189"/>
        <v>0</v>
      </c>
      <c r="V990" s="4" t="str">
        <f t="shared" si="190"/>
        <v/>
      </c>
      <c r="W990" s="18" t="str">
        <f>IF(V990="","",VLOOKUP(L990,日射量と図３!$A$4:$C$368,3,TRUE)*238.85/100)</f>
        <v/>
      </c>
      <c r="X990" s="4" t="str">
        <f t="shared" si="191"/>
        <v/>
      </c>
      <c r="Y990" s="4" t="str">
        <f t="shared" si="184"/>
        <v/>
      </c>
      <c r="Z990" s="4" t="str">
        <f t="shared" si="185"/>
        <v/>
      </c>
      <c r="AA990" s="4" t="str">
        <f>IF($V990="","",IF(Y990&lt;36,0,IF(AND(36&lt;=Y990,Y990&lt;71),VLOOKUP($W990,日射量と図３!$E$6:$F$34,2,TRUE),IF(AND(71&lt;=Y990,Y990&lt;107),VLOOKUP($W990,日射量と図３!$E$6:$G$34,3,TRUE),IF(AND(107&lt;=Y990,Y990&lt;143),VLOOKUP($W990,日射量と図３!$E$6:$H$34,4,TRUE),VLOOKUP($W990,日射量と図３!$E$6:$I$34,5,TRUE))))))</f>
        <v/>
      </c>
      <c r="AB990" s="4" t="str">
        <f>IF($V990="","",IF(Z990&lt;36,0,IF(AND(36&lt;=Z990,Z990&lt;71),VLOOKUP($W990,日射量と図３!$E$6:$F$34,2,TRUE),IF(AND(71&lt;=Z990,Z990&lt;107),VLOOKUP($W990,日射量と図３!$E$6:$G$34,3,TRUE),IF(AND(107&lt;=Z990,Z990&lt;143),VLOOKUP($W990,日射量と図３!$E$6:$H$34,4,TRUE),VLOOKUP($W990,日射量と図３!$E$6:$I$34,5,TRUE))))))</f>
        <v/>
      </c>
      <c r="AC990" s="382" t="str">
        <f t="shared" si="192"/>
        <v/>
      </c>
      <c r="AD990" s="382" t="str">
        <f t="shared" si="193"/>
        <v/>
      </c>
    </row>
    <row r="991" spans="11:30" ht="13.5" customHeight="1">
      <c r="K991" s="4">
        <f t="shared" si="186"/>
        <v>7</v>
      </c>
      <c r="L991" s="34">
        <v>43293</v>
      </c>
      <c r="M991" s="4">
        <v>42</v>
      </c>
      <c r="N991" s="4">
        <v>4</v>
      </c>
      <c r="O991" s="31">
        <v>0.125</v>
      </c>
      <c r="P991" s="35">
        <v>25.73</v>
      </c>
      <c r="Q991" s="36">
        <f t="shared" si="187"/>
        <v>13</v>
      </c>
      <c r="R991" s="4">
        <f t="shared" si="188"/>
        <v>0</v>
      </c>
      <c r="S991" s="31">
        <f t="shared" si="194"/>
        <v>0.19538194444444446</v>
      </c>
      <c r="T991" s="31">
        <f t="shared" si="195"/>
        <v>0.79927083333333337</v>
      </c>
      <c r="U991" s="4">
        <f t="shared" si="189"/>
        <v>0</v>
      </c>
      <c r="V991" s="4" t="str">
        <f t="shared" si="190"/>
        <v/>
      </c>
      <c r="W991" s="18" t="str">
        <f>IF(V991="","",VLOOKUP(L991,日射量と図３!$A$4:$C$368,3,TRUE)*238.85/100)</f>
        <v/>
      </c>
      <c r="X991" s="4" t="str">
        <f t="shared" si="191"/>
        <v/>
      </c>
      <c r="Y991" s="4" t="str">
        <f t="shared" ref="Y991:Y1054" si="196">IF(V991="","",$AH$30*V991/(($AG$18/$AH$18)*X991))</f>
        <v/>
      </c>
      <c r="Z991" s="4" t="str">
        <f t="shared" ref="Z991:Z1054" si="197">IF(V991="","",$AH$30*V991/(($AG$19/$AH$19)*X991))</f>
        <v/>
      </c>
      <c r="AA991" s="4" t="str">
        <f>IF($V991="","",IF(Y991&lt;36,0,IF(AND(36&lt;=Y991,Y991&lt;71),VLOOKUP($W991,日射量と図３!$E$6:$F$34,2,TRUE),IF(AND(71&lt;=Y991,Y991&lt;107),VLOOKUP($W991,日射量と図３!$E$6:$G$34,3,TRUE),IF(AND(107&lt;=Y991,Y991&lt;143),VLOOKUP($W991,日射量と図３!$E$6:$H$34,4,TRUE),VLOOKUP($W991,日射量と図３!$E$6:$I$34,5,TRUE))))))</f>
        <v/>
      </c>
      <c r="AB991" s="4" t="str">
        <f>IF($V991="","",IF(Z991&lt;36,0,IF(AND(36&lt;=Z991,Z991&lt;71),VLOOKUP($W991,日射量と図３!$E$6:$F$34,2,TRUE),IF(AND(71&lt;=Z991,Z991&lt;107),VLOOKUP($W991,日射量と図３!$E$6:$G$34,3,TRUE),IF(AND(107&lt;=Z991,Z991&lt;143),VLOOKUP($W991,日射量と図３!$E$6:$H$34,4,TRUE),VLOOKUP($W991,日射量と図３!$E$6:$I$34,5,TRUE))))))</f>
        <v/>
      </c>
      <c r="AC991" s="382" t="str">
        <f t="shared" si="192"/>
        <v/>
      </c>
      <c r="AD991" s="382" t="str">
        <f t="shared" si="193"/>
        <v/>
      </c>
    </row>
    <row r="992" spans="11:30" ht="13.5" customHeight="1">
      <c r="K992" s="4">
        <f t="shared" si="186"/>
        <v>7</v>
      </c>
      <c r="L992" s="34">
        <v>43293</v>
      </c>
      <c r="M992" s="4">
        <v>42</v>
      </c>
      <c r="N992" s="4">
        <v>5</v>
      </c>
      <c r="O992" s="31">
        <v>0.16666666666666666</v>
      </c>
      <c r="P992" s="35">
        <v>25.360000000000003</v>
      </c>
      <c r="Q992" s="36">
        <f t="shared" si="187"/>
        <v>15</v>
      </c>
      <c r="R992" s="4">
        <f t="shared" si="188"/>
        <v>0</v>
      </c>
      <c r="S992" s="31">
        <f t="shared" si="194"/>
        <v>0.19538194444444446</v>
      </c>
      <c r="T992" s="31">
        <f t="shared" si="195"/>
        <v>0.79927083333333337</v>
      </c>
      <c r="U992" s="4">
        <f t="shared" si="189"/>
        <v>0</v>
      </c>
      <c r="V992" s="4" t="str">
        <f t="shared" si="190"/>
        <v/>
      </c>
      <c r="W992" s="18" t="str">
        <f>IF(V992="","",VLOOKUP(L992,日射量と図３!$A$4:$C$368,3,TRUE)*238.85/100)</f>
        <v/>
      </c>
      <c r="X992" s="4" t="str">
        <f t="shared" si="191"/>
        <v/>
      </c>
      <c r="Y992" s="4" t="str">
        <f t="shared" si="196"/>
        <v/>
      </c>
      <c r="Z992" s="4" t="str">
        <f t="shared" si="197"/>
        <v/>
      </c>
      <c r="AA992" s="4" t="str">
        <f>IF($V992="","",IF(Y992&lt;36,0,IF(AND(36&lt;=Y992,Y992&lt;71),VLOOKUP($W992,日射量と図３!$E$6:$F$34,2,TRUE),IF(AND(71&lt;=Y992,Y992&lt;107),VLOOKUP($W992,日射量と図３!$E$6:$G$34,3,TRUE),IF(AND(107&lt;=Y992,Y992&lt;143),VLOOKUP($W992,日射量と図３!$E$6:$H$34,4,TRUE),VLOOKUP($W992,日射量と図３!$E$6:$I$34,5,TRUE))))))</f>
        <v/>
      </c>
      <c r="AB992" s="4" t="str">
        <f>IF($V992="","",IF(Z992&lt;36,0,IF(AND(36&lt;=Z992,Z992&lt;71),VLOOKUP($W992,日射量と図３!$E$6:$F$34,2,TRUE),IF(AND(71&lt;=Z992,Z992&lt;107),VLOOKUP($W992,日射量と図３!$E$6:$G$34,3,TRUE),IF(AND(107&lt;=Z992,Z992&lt;143),VLOOKUP($W992,日射量と図３!$E$6:$H$34,4,TRUE),VLOOKUP($W992,日射量と図３!$E$6:$I$34,5,TRUE))))))</f>
        <v/>
      </c>
      <c r="AC992" s="382" t="str">
        <f t="shared" si="192"/>
        <v/>
      </c>
      <c r="AD992" s="382" t="str">
        <f t="shared" si="193"/>
        <v/>
      </c>
    </row>
    <row r="993" spans="11:30" ht="13.5" customHeight="1">
      <c r="K993" s="4">
        <f t="shared" si="186"/>
        <v>7</v>
      </c>
      <c r="L993" s="34">
        <v>43293</v>
      </c>
      <c r="M993" s="4">
        <v>42</v>
      </c>
      <c r="N993" s="4">
        <v>6</v>
      </c>
      <c r="O993" s="31">
        <v>0.20833333333333334</v>
      </c>
      <c r="P993" s="35">
        <v>25.08</v>
      </c>
      <c r="Q993" s="36">
        <f t="shared" si="187"/>
        <v>15</v>
      </c>
      <c r="R993" s="4">
        <f t="shared" si="188"/>
        <v>0</v>
      </c>
      <c r="S993" s="31">
        <f t="shared" si="194"/>
        <v>0.19538194444444446</v>
      </c>
      <c r="T993" s="31">
        <f t="shared" si="195"/>
        <v>0.79927083333333337</v>
      </c>
      <c r="U993" s="4">
        <f t="shared" si="189"/>
        <v>0</v>
      </c>
      <c r="V993" s="4" t="str">
        <f t="shared" si="190"/>
        <v/>
      </c>
      <c r="W993" s="18" t="str">
        <f>IF(V993="","",VLOOKUP(L993,日射量と図３!$A$4:$C$368,3,TRUE)*238.85/100)</f>
        <v/>
      </c>
      <c r="X993" s="4" t="str">
        <f t="shared" si="191"/>
        <v/>
      </c>
      <c r="Y993" s="4" t="str">
        <f t="shared" si="196"/>
        <v/>
      </c>
      <c r="Z993" s="4" t="str">
        <f t="shared" si="197"/>
        <v/>
      </c>
      <c r="AA993" s="4" t="str">
        <f>IF($V993="","",IF(Y993&lt;36,0,IF(AND(36&lt;=Y993,Y993&lt;71),VLOOKUP($W993,日射量と図３!$E$6:$F$34,2,TRUE),IF(AND(71&lt;=Y993,Y993&lt;107),VLOOKUP($W993,日射量と図３!$E$6:$G$34,3,TRUE),IF(AND(107&lt;=Y993,Y993&lt;143),VLOOKUP($W993,日射量と図３!$E$6:$H$34,4,TRUE),VLOOKUP($W993,日射量と図３!$E$6:$I$34,5,TRUE))))))</f>
        <v/>
      </c>
      <c r="AB993" s="4" t="str">
        <f>IF($V993="","",IF(Z993&lt;36,0,IF(AND(36&lt;=Z993,Z993&lt;71),VLOOKUP($W993,日射量と図３!$E$6:$F$34,2,TRUE),IF(AND(71&lt;=Z993,Z993&lt;107),VLOOKUP($W993,日射量と図３!$E$6:$G$34,3,TRUE),IF(AND(107&lt;=Z993,Z993&lt;143),VLOOKUP($W993,日射量と図３!$E$6:$H$34,4,TRUE),VLOOKUP($W993,日射量と図３!$E$6:$I$34,5,TRUE))))))</f>
        <v/>
      </c>
      <c r="AC993" s="382" t="str">
        <f t="shared" si="192"/>
        <v/>
      </c>
      <c r="AD993" s="382" t="str">
        <f t="shared" si="193"/>
        <v/>
      </c>
    </row>
    <row r="994" spans="11:30" ht="13.5" customHeight="1">
      <c r="K994" s="4">
        <f t="shared" si="186"/>
        <v>7</v>
      </c>
      <c r="L994" s="34">
        <v>43293</v>
      </c>
      <c r="M994" s="4">
        <v>42</v>
      </c>
      <c r="N994" s="4">
        <v>7</v>
      </c>
      <c r="O994" s="31">
        <v>0.25</v>
      </c>
      <c r="P994" s="35">
        <v>25.550000000000004</v>
      </c>
      <c r="Q994" s="36">
        <f t="shared" si="187"/>
        <v>15</v>
      </c>
      <c r="R994" s="4">
        <f t="shared" si="188"/>
        <v>0</v>
      </c>
      <c r="S994" s="31">
        <f t="shared" si="194"/>
        <v>0.19538194444444446</v>
      </c>
      <c r="T994" s="31">
        <f t="shared" si="195"/>
        <v>0.79927083333333337</v>
      </c>
      <c r="U994" s="4">
        <f t="shared" si="189"/>
        <v>0</v>
      </c>
      <c r="V994" s="4" t="str">
        <f t="shared" si="190"/>
        <v/>
      </c>
      <c r="W994" s="18" t="str">
        <f>IF(V994="","",VLOOKUP(L994,日射量と図３!$A$4:$C$368,3,TRUE)*238.85/100)</f>
        <v/>
      </c>
      <c r="X994" s="4" t="str">
        <f t="shared" si="191"/>
        <v/>
      </c>
      <c r="Y994" s="4" t="str">
        <f t="shared" si="196"/>
        <v/>
      </c>
      <c r="Z994" s="4" t="str">
        <f t="shared" si="197"/>
        <v/>
      </c>
      <c r="AA994" s="4" t="str">
        <f>IF($V994="","",IF(Y994&lt;36,0,IF(AND(36&lt;=Y994,Y994&lt;71),VLOOKUP($W994,日射量と図３!$E$6:$F$34,2,TRUE),IF(AND(71&lt;=Y994,Y994&lt;107),VLOOKUP($W994,日射量と図３!$E$6:$G$34,3,TRUE),IF(AND(107&lt;=Y994,Y994&lt;143),VLOOKUP($W994,日射量と図３!$E$6:$H$34,4,TRUE),VLOOKUP($W994,日射量と図３!$E$6:$I$34,5,TRUE))))))</f>
        <v/>
      </c>
      <c r="AB994" s="4" t="str">
        <f>IF($V994="","",IF(Z994&lt;36,0,IF(AND(36&lt;=Z994,Z994&lt;71),VLOOKUP($W994,日射量と図３!$E$6:$F$34,2,TRUE),IF(AND(71&lt;=Z994,Z994&lt;107),VLOOKUP($W994,日射量と図３!$E$6:$G$34,3,TRUE),IF(AND(107&lt;=Z994,Z994&lt;143),VLOOKUP($W994,日射量と図３!$E$6:$H$34,4,TRUE),VLOOKUP($W994,日射量と図３!$E$6:$I$34,5,TRUE))))))</f>
        <v/>
      </c>
      <c r="AC994" s="382" t="str">
        <f t="shared" si="192"/>
        <v/>
      </c>
      <c r="AD994" s="382" t="str">
        <f t="shared" si="193"/>
        <v/>
      </c>
    </row>
    <row r="995" spans="11:30" ht="13.5" customHeight="1">
      <c r="K995" s="4">
        <f t="shared" si="186"/>
        <v>7</v>
      </c>
      <c r="L995" s="34">
        <v>43293</v>
      </c>
      <c r="M995" s="4">
        <v>42</v>
      </c>
      <c r="N995" s="4">
        <v>8</v>
      </c>
      <c r="O995" s="31">
        <v>0.29166666666666669</v>
      </c>
      <c r="P995" s="35">
        <v>26.380000000000003</v>
      </c>
      <c r="Q995" s="36">
        <f t="shared" si="187"/>
        <v>12</v>
      </c>
      <c r="R995" s="4">
        <f t="shared" si="188"/>
        <v>0</v>
      </c>
      <c r="S995" s="31">
        <f t="shared" si="194"/>
        <v>0.19538194444444446</v>
      </c>
      <c r="T995" s="31">
        <f t="shared" si="195"/>
        <v>0.79927083333333337</v>
      </c>
      <c r="U995" s="4">
        <f t="shared" si="189"/>
        <v>0</v>
      </c>
      <c r="V995" s="4" t="str">
        <f t="shared" si="190"/>
        <v/>
      </c>
      <c r="W995" s="18" t="str">
        <f>IF(V995="","",VLOOKUP(L995,日射量と図３!$A$4:$C$368,3,TRUE)*238.85/100)</f>
        <v/>
      </c>
      <c r="X995" s="4" t="str">
        <f t="shared" si="191"/>
        <v/>
      </c>
      <c r="Y995" s="4" t="str">
        <f t="shared" si="196"/>
        <v/>
      </c>
      <c r="Z995" s="4" t="str">
        <f t="shared" si="197"/>
        <v/>
      </c>
      <c r="AA995" s="4" t="str">
        <f>IF($V995="","",IF(Y995&lt;36,0,IF(AND(36&lt;=Y995,Y995&lt;71),VLOOKUP($W995,日射量と図３!$E$6:$F$34,2,TRUE),IF(AND(71&lt;=Y995,Y995&lt;107),VLOOKUP($W995,日射量と図３!$E$6:$G$34,3,TRUE),IF(AND(107&lt;=Y995,Y995&lt;143),VLOOKUP($W995,日射量と図３!$E$6:$H$34,4,TRUE),VLOOKUP($W995,日射量と図３!$E$6:$I$34,5,TRUE))))))</f>
        <v/>
      </c>
      <c r="AB995" s="4" t="str">
        <f>IF($V995="","",IF(Z995&lt;36,0,IF(AND(36&lt;=Z995,Z995&lt;71),VLOOKUP($W995,日射量と図３!$E$6:$F$34,2,TRUE),IF(AND(71&lt;=Z995,Z995&lt;107),VLOOKUP($W995,日射量と図３!$E$6:$G$34,3,TRUE),IF(AND(107&lt;=Z995,Z995&lt;143),VLOOKUP($W995,日射量と図３!$E$6:$H$34,4,TRUE),VLOOKUP($W995,日射量と図３!$E$6:$I$34,5,TRUE))))))</f>
        <v/>
      </c>
      <c r="AC995" s="382" t="str">
        <f t="shared" si="192"/>
        <v/>
      </c>
      <c r="AD995" s="382" t="str">
        <f t="shared" si="193"/>
        <v/>
      </c>
    </row>
    <row r="996" spans="11:30" ht="13.5" customHeight="1">
      <c r="K996" s="4">
        <f t="shared" si="186"/>
        <v>7</v>
      </c>
      <c r="L996" s="34">
        <v>43293</v>
      </c>
      <c r="M996" s="4">
        <v>42</v>
      </c>
      <c r="N996" s="4">
        <v>9</v>
      </c>
      <c r="O996" s="31">
        <v>0.33333333333333331</v>
      </c>
      <c r="P996" s="35">
        <v>27.110000000000003</v>
      </c>
      <c r="Q996" s="36">
        <f t="shared" si="187"/>
        <v>12</v>
      </c>
      <c r="R996" s="4">
        <f t="shared" si="188"/>
        <v>0</v>
      </c>
      <c r="S996" s="31">
        <f t="shared" si="194"/>
        <v>0.19538194444444446</v>
      </c>
      <c r="T996" s="31">
        <f t="shared" si="195"/>
        <v>0.79927083333333337</v>
      </c>
      <c r="U996" s="4">
        <f t="shared" si="189"/>
        <v>0</v>
      </c>
      <c r="V996" s="4" t="str">
        <f t="shared" si="190"/>
        <v/>
      </c>
      <c r="W996" s="18" t="str">
        <f>IF(V996="","",VLOOKUP(L996,日射量と図３!$A$4:$C$368,3,TRUE)*238.85/100)</f>
        <v/>
      </c>
      <c r="X996" s="4" t="str">
        <f t="shared" si="191"/>
        <v/>
      </c>
      <c r="Y996" s="4" t="str">
        <f t="shared" si="196"/>
        <v/>
      </c>
      <c r="Z996" s="4" t="str">
        <f t="shared" si="197"/>
        <v/>
      </c>
      <c r="AA996" s="4" t="str">
        <f>IF($V996="","",IF(Y996&lt;36,0,IF(AND(36&lt;=Y996,Y996&lt;71),VLOOKUP($W996,日射量と図３!$E$6:$F$34,2,TRUE),IF(AND(71&lt;=Y996,Y996&lt;107),VLOOKUP($W996,日射量と図３!$E$6:$G$34,3,TRUE),IF(AND(107&lt;=Y996,Y996&lt;143),VLOOKUP($W996,日射量と図３!$E$6:$H$34,4,TRUE),VLOOKUP($W996,日射量と図３!$E$6:$I$34,5,TRUE))))))</f>
        <v/>
      </c>
      <c r="AB996" s="4" t="str">
        <f>IF($V996="","",IF(Z996&lt;36,0,IF(AND(36&lt;=Z996,Z996&lt;71),VLOOKUP($W996,日射量と図３!$E$6:$F$34,2,TRUE),IF(AND(71&lt;=Z996,Z996&lt;107),VLOOKUP($W996,日射量と図３!$E$6:$G$34,3,TRUE),IF(AND(107&lt;=Z996,Z996&lt;143),VLOOKUP($W996,日射量と図３!$E$6:$H$34,4,TRUE),VLOOKUP($W996,日射量と図３!$E$6:$I$34,5,TRUE))))))</f>
        <v/>
      </c>
      <c r="AC996" s="382" t="str">
        <f t="shared" si="192"/>
        <v/>
      </c>
      <c r="AD996" s="382" t="str">
        <f t="shared" si="193"/>
        <v/>
      </c>
    </row>
    <row r="997" spans="11:30" ht="13.5" customHeight="1">
      <c r="K997" s="4">
        <f t="shared" si="186"/>
        <v>7</v>
      </c>
      <c r="L997" s="34">
        <v>43293</v>
      </c>
      <c r="M997" s="4">
        <v>42</v>
      </c>
      <c r="N997" s="4">
        <v>10</v>
      </c>
      <c r="O997" s="31">
        <v>0.375</v>
      </c>
      <c r="P997" s="35">
        <v>28.189999999999998</v>
      </c>
      <c r="Q997" s="36">
        <f t="shared" si="187"/>
        <v>12</v>
      </c>
      <c r="R997" s="4">
        <f t="shared" si="188"/>
        <v>0</v>
      </c>
      <c r="S997" s="31">
        <f t="shared" si="194"/>
        <v>0.19538194444444446</v>
      </c>
      <c r="T997" s="31">
        <f t="shared" si="195"/>
        <v>0.79927083333333337</v>
      </c>
      <c r="U997" s="4">
        <f t="shared" si="189"/>
        <v>0</v>
      </c>
      <c r="V997" s="4" t="str">
        <f t="shared" si="190"/>
        <v/>
      </c>
      <c r="W997" s="18" t="str">
        <f>IF(V997="","",VLOOKUP(L997,日射量と図３!$A$4:$C$368,3,TRUE)*238.85/100)</f>
        <v/>
      </c>
      <c r="X997" s="4" t="str">
        <f t="shared" si="191"/>
        <v/>
      </c>
      <c r="Y997" s="4" t="str">
        <f t="shared" si="196"/>
        <v/>
      </c>
      <c r="Z997" s="4" t="str">
        <f t="shared" si="197"/>
        <v/>
      </c>
      <c r="AA997" s="4" t="str">
        <f>IF($V997="","",IF(Y997&lt;36,0,IF(AND(36&lt;=Y997,Y997&lt;71),VLOOKUP($W997,日射量と図３!$E$6:$F$34,2,TRUE),IF(AND(71&lt;=Y997,Y997&lt;107),VLOOKUP($W997,日射量と図３!$E$6:$G$34,3,TRUE),IF(AND(107&lt;=Y997,Y997&lt;143),VLOOKUP($W997,日射量と図３!$E$6:$H$34,4,TRUE),VLOOKUP($W997,日射量と図３!$E$6:$I$34,5,TRUE))))))</f>
        <v/>
      </c>
      <c r="AB997" s="4" t="str">
        <f>IF($V997="","",IF(Z997&lt;36,0,IF(AND(36&lt;=Z997,Z997&lt;71),VLOOKUP($W997,日射量と図３!$E$6:$F$34,2,TRUE),IF(AND(71&lt;=Z997,Z997&lt;107),VLOOKUP($W997,日射量と図３!$E$6:$G$34,3,TRUE),IF(AND(107&lt;=Z997,Z997&lt;143),VLOOKUP($W997,日射量と図３!$E$6:$H$34,4,TRUE),VLOOKUP($W997,日射量と図３!$E$6:$I$34,5,TRUE))))))</f>
        <v/>
      </c>
      <c r="AC997" s="382" t="str">
        <f t="shared" si="192"/>
        <v/>
      </c>
      <c r="AD997" s="382" t="str">
        <f t="shared" si="193"/>
        <v/>
      </c>
    </row>
    <row r="998" spans="11:30" ht="13.5" customHeight="1">
      <c r="K998" s="4">
        <f t="shared" si="186"/>
        <v>7</v>
      </c>
      <c r="L998" s="34">
        <v>43293</v>
      </c>
      <c r="M998" s="4">
        <v>42</v>
      </c>
      <c r="N998" s="4">
        <v>11</v>
      </c>
      <c r="O998" s="31">
        <v>0.41666666666666669</v>
      </c>
      <c r="P998" s="35">
        <v>29.21</v>
      </c>
      <c r="Q998" s="36">
        <f t="shared" si="187"/>
        <v>12</v>
      </c>
      <c r="R998" s="4">
        <f t="shared" si="188"/>
        <v>0</v>
      </c>
      <c r="S998" s="31">
        <f t="shared" si="194"/>
        <v>0.19538194444444446</v>
      </c>
      <c r="T998" s="31">
        <f t="shared" si="195"/>
        <v>0.79927083333333337</v>
      </c>
      <c r="U998" s="4">
        <f t="shared" si="189"/>
        <v>0</v>
      </c>
      <c r="V998" s="4" t="str">
        <f t="shared" si="190"/>
        <v/>
      </c>
      <c r="W998" s="18" t="str">
        <f>IF(V998="","",VLOOKUP(L998,日射量と図３!$A$4:$C$368,3,TRUE)*238.85/100)</f>
        <v/>
      </c>
      <c r="X998" s="4" t="str">
        <f t="shared" si="191"/>
        <v/>
      </c>
      <c r="Y998" s="4" t="str">
        <f t="shared" si="196"/>
        <v/>
      </c>
      <c r="Z998" s="4" t="str">
        <f t="shared" si="197"/>
        <v/>
      </c>
      <c r="AA998" s="4" t="str">
        <f>IF($V998="","",IF(Y998&lt;36,0,IF(AND(36&lt;=Y998,Y998&lt;71),VLOOKUP($W998,日射量と図３!$E$6:$F$34,2,TRUE),IF(AND(71&lt;=Y998,Y998&lt;107),VLOOKUP($W998,日射量と図３!$E$6:$G$34,3,TRUE),IF(AND(107&lt;=Y998,Y998&lt;143),VLOOKUP($W998,日射量と図３!$E$6:$H$34,4,TRUE),VLOOKUP($W998,日射量と図３!$E$6:$I$34,5,TRUE))))))</f>
        <v/>
      </c>
      <c r="AB998" s="4" t="str">
        <f>IF($V998="","",IF(Z998&lt;36,0,IF(AND(36&lt;=Z998,Z998&lt;71),VLOOKUP($W998,日射量と図３!$E$6:$F$34,2,TRUE),IF(AND(71&lt;=Z998,Z998&lt;107),VLOOKUP($W998,日射量と図３!$E$6:$G$34,3,TRUE),IF(AND(107&lt;=Z998,Z998&lt;143),VLOOKUP($W998,日射量と図３!$E$6:$H$34,4,TRUE),VLOOKUP($W998,日射量と図３!$E$6:$I$34,5,TRUE))))))</f>
        <v/>
      </c>
      <c r="AC998" s="382" t="str">
        <f t="shared" si="192"/>
        <v/>
      </c>
      <c r="AD998" s="382" t="str">
        <f t="shared" si="193"/>
        <v/>
      </c>
    </row>
    <row r="999" spans="11:30" ht="13.5" customHeight="1">
      <c r="K999" s="4">
        <f t="shared" si="186"/>
        <v>7</v>
      </c>
      <c r="L999" s="34">
        <v>43293</v>
      </c>
      <c r="M999" s="4">
        <v>42</v>
      </c>
      <c r="N999" s="4">
        <v>12</v>
      </c>
      <c r="O999" s="31">
        <v>0.45833333333333331</v>
      </c>
      <c r="P999" s="35">
        <v>29.860000000000003</v>
      </c>
      <c r="Q999" s="36">
        <f t="shared" si="187"/>
        <v>12</v>
      </c>
      <c r="R999" s="4">
        <f t="shared" si="188"/>
        <v>0</v>
      </c>
      <c r="S999" s="31">
        <f t="shared" si="194"/>
        <v>0.19538194444444446</v>
      </c>
      <c r="T999" s="31">
        <f t="shared" si="195"/>
        <v>0.79927083333333337</v>
      </c>
      <c r="U999" s="4">
        <f t="shared" si="189"/>
        <v>0</v>
      </c>
      <c r="V999" s="4" t="str">
        <f t="shared" si="190"/>
        <v/>
      </c>
      <c r="W999" s="18" t="str">
        <f>IF(V999="","",VLOOKUP(L999,日射量と図３!$A$4:$C$368,3,TRUE)*238.85/100)</f>
        <v/>
      </c>
      <c r="X999" s="4" t="str">
        <f t="shared" si="191"/>
        <v/>
      </c>
      <c r="Y999" s="4" t="str">
        <f t="shared" si="196"/>
        <v/>
      </c>
      <c r="Z999" s="4" t="str">
        <f t="shared" si="197"/>
        <v/>
      </c>
      <c r="AA999" s="4" t="str">
        <f>IF($V999="","",IF(Y999&lt;36,0,IF(AND(36&lt;=Y999,Y999&lt;71),VLOOKUP($W999,日射量と図３!$E$6:$F$34,2,TRUE),IF(AND(71&lt;=Y999,Y999&lt;107),VLOOKUP($W999,日射量と図３!$E$6:$G$34,3,TRUE),IF(AND(107&lt;=Y999,Y999&lt;143),VLOOKUP($W999,日射量と図３!$E$6:$H$34,4,TRUE),VLOOKUP($W999,日射量と図３!$E$6:$I$34,5,TRUE))))))</f>
        <v/>
      </c>
      <c r="AB999" s="4" t="str">
        <f>IF($V999="","",IF(Z999&lt;36,0,IF(AND(36&lt;=Z999,Z999&lt;71),VLOOKUP($W999,日射量と図３!$E$6:$F$34,2,TRUE),IF(AND(71&lt;=Z999,Z999&lt;107),VLOOKUP($W999,日射量と図３!$E$6:$G$34,3,TRUE),IF(AND(107&lt;=Z999,Z999&lt;143),VLOOKUP($W999,日射量と図３!$E$6:$H$34,4,TRUE),VLOOKUP($W999,日射量と図３!$E$6:$I$34,5,TRUE))))))</f>
        <v/>
      </c>
      <c r="AC999" s="382" t="str">
        <f t="shared" si="192"/>
        <v/>
      </c>
      <c r="AD999" s="382" t="str">
        <f t="shared" si="193"/>
        <v/>
      </c>
    </row>
    <row r="1000" spans="11:30" ht="13.5" customHeight="1">
      <c r="K1000" s="4">
        <f t="shared" si="186"/>
        <v>7</v>
      </c>
      <c r="L1000" s="34">
        <v>43293</v>
      </c>
      <c r="M1000" s="4">
        <v>42</v>
      </c>
      <c r="N1000" s="4">
        <v>13</v>
      </c>
      <c r="O1000" s="31">
        <v>0.5</v>
      </c>
      <c r="P1000" s="35">
        <v>30.240000000000002</v>
      </c>
      <c r="Q1000" s="36">
        <f t="shared" si="187"/>
        <v>12</v>
      </c>
      <c r="R1000" s="4">
        <f t="shared" si="188"/>
        <v>0</v>
      </c>
      <c r="S1000" s="31">
        <f t="shared" si="194"/>
        <v>0.19538194444444446</v>
      </c>
      <c r="T1000" s="31">
        <f t="shared" si="195"/>
        <v>0.79927083333333337</v>
      </c>
      <c r="U1000" s="4">
        <f t="shared" si="189"/>
        <v>0</v>
      </c>
      <c r="V1000" s="4" t="str">
        <f t="shared" si="190"/>
        <v/>
      </c>
      <c r="W1000" s="18" t="str">
        <f>IF(V1000="","",VLOOKUP(L1000,日射量と図３!$A$4:$C$368,3,TRUE)*238.85/100)</f>
        <v/>
      </c>
      <c r="X1000" s="4" t="str">
        <f t="shared" si="191"/>
        <v/>
      </c>
      <c r="Y1000" s="4" t="str">
        <f t="shared" si="196"/>
        <v/>
      </c>
      <c r="Z1000" s="4" t="str">
        <f t="shared" si="197"/>
        <v/>
      </c>
      <c r="AA1000" s="4" t="str">
        <f>IF($V1000="","",IF(Y1000&lt;36,0,IF(AND(36&lt;=Y1000,Y1000&lt;71),VLOOKUP($W1000,日射量と図３!$E$6:$F$34,2,TRUE),IF(AND(71&lt;=Y1000,Y1000&lt;107),VLOOKUP($W1000,日射量と図３!$E$6:$G$34,3,TRUE),IF(AND(107&lt;=Y1000,Y1000&lt;143),VLOOKUP($W1000,日射量と図３!$E$6:$H$34,4,TRUE),VLOOKUP($W1000,日射量と図３!$E$6:$I$34,5,TRUE))))))</f>
        <v/>
      </c>
      <c r="AB1000" s="4" t="str">
        <f>IF($V1000="","",IF(Z1000&lt;36,0,IF(AND(36&lt;=Z1000,Z1000&lt;71),VLOOKUP($W1000,日射量と図３!$E$6:$F$34,2,TRUE),IF(AND(71&lt;=Z1000,Z1000&lt;107),VLOOKUP($W1000,日射量と図３!$E$6:$G$34,3,TRUE),IF(AND(107&lt;=Z1000,Z1000&lt;143),VLOOKUP($W1000,日射量と図３!$E$6:$H$34,4,TRUE),VLOOKUP($W1000,日射量と図３!$E$6:$I$34,5,TRUE))))))</f>
        <v/>
      </c>
      <c r="AC1000" s="382" t="str">
        <f t="shared" si="192"/>
        <v/>
      </c>
      <c r="AD1000" s="382" t="str">
        <f t="shared" si="193"/>
        <v/>
      </c>
    </row>
    <row r="1001" spans="11:30" ht="13.5" customHeight="1">
      <c r="K1001" s="4">
        <f t="shared" si="186"/>
        <v>7</v>
      </c>
      <c r="L1001" s="34">
        <v>43293</v>
      </c>
      <c r="M1001" s="4">
        <v>42</v>
      </c>
      <c r="N1001" s="4">
        <v>14</v>
      </c>
      <c r="O1001" s="31">
        <v>0.54166666666666663</v>
      </c>
      <c r="P1001" s="35">
        <v>30.65</v>
      </c>
      <c r="Q1001" s="36">
        <f t="shared" si="187"/>
        <v>12</v>
      </c>
      <c r="R1001" s="4">
        <f t="shared" si="188"/>
        <v>0</v>
      </c>
      <c r="S1001" s="31">
        <f t="shared" si="194"/>
        <v>0.19538194444444446</v>
      </c>
      <c r="T1001" s="31">
        <f t="shared" si="195"/>
        <v>0.79927083333333337</v>
      </c>
      <c r="U1001" s="4">
        <f t="shared" si="189"/>
        <v>0</v>
      </c>
      <c r="V1001" s="4" t="str">
        <f t="shared" si="190"/>
        <v/>
      </c>
      <c r="W1001" s="18" t="str">
        <f>IF(V1001="","",VLOOKUP(L1001,日射量と図３!$A$4:$C$368,3,TRUE)*238.85/100)</f>
        <v/>
      </c>
      <c r="X1001" s="4" t="str">
        <f t="shared" si="191"/>
        <v/>
      </c>
      <c r="Y1001" s="4" t="str">
        <f t="shared" si="196"/>
        <v/>
      </c>
      <c r="Z1001" s="4" t="str">
        <f t="shared" si="197"/>
        <v/>
      </c>
      <c r="AA1001" s="4" t="str">
        <f>IF($V1001="","",IF(Y1001&lt;36,0,IF(AND(36&lt;=Y1001,Y1001&lt;71),VLOOKUP($W1001,日射量と図３!$E$6:$F$34,2,TRUE),IF(AND(71&lt;=Y1001,Y1001&lt;107),VLOOKUP($W1001,日射量と図３!$E$6:$G$34,3,TRUE),IF(AND(107&lt;=Y1001,Y1001&lt;143),VLOOKUP($W1001,日射量と図３!$E$6:$H$34,4,TRUE),VLOOKUP($W1001,日射量と図３!$E$6:$I$34,5,TRUE))))))</f>
        <v/>
      </c>
      <c r="AB1001" s="4" t="str">
        <f>IF($V1001="","",IF(Z1001&lt;36,0,IF(AND(36&lt;=Z1001,Z1001&lt;71),VLOOKUP($W1001,日射量と図３!$E$6:$F$34,2,TRUE),IF(AND(71&lt;=Z1001,Z1001&lt;107),VLOOKUP($W1001,日射量と図３!$E$6:$G$34,3,TRUE),IF(AND(107&lt;=Z1001,Z1001&lt;143),VLOOKUP($W1001,日射量と図３!$E$6:$H$34,4,TRUE),VLOOKUP($W1001,日射量と図３!$E$6:$I$34,5,TRUE))))))</f>
        <v/>
      </c>
      <c r="AC1001" s="382" t="str">
        <f t="shared" si="192"/>
        <v/>
      </c>
      <c r="AD1001" s="382" t="str">
        <f t="shared" si="193"/>
        <v/>
      </c>
    </row>
    <row r="1002" spans="11:30" ht="13.5" customHeight="1">
      <c r="K1002" s="4">
        <f t="shared" si="186"/>
        <v>7</v>
      </c>
      <c r="L1002" s="34">
        <v>43293</v>
      </c>
      <c r="M1002" s="4">
        <v>42</v>
      </c>
      <c r="N1002" s="4">
        <v>15</v>
      </c>
      <c r="O1002" s="31">
        <v>0.58333333333333337</v>
      </c>
      <c r="P1002" s="35">
        <v>31.49</v>
      </c>
      <c r="Q1002" s="36">
        <f t="shared" si="187"/>
        <v>12</v>
      </c>
      <c r="R1002" s="4">
        <f t="shared" si="188"/>
        <v>0</v>
      </c>
      <c r="S1002" s="31">
        <f t="shared" si="194"/>
        <v>0.19538194444444446</v>
      </c>
      <c r="T1002" s="31">
        <f t="shared" si="195"/>
        <v>0.79927083333333337</v>
      </c>
      <c r="U1002" s="4">
        <f t="shared" si="189"/>
        <v>0</v>
      </c>
      <c r="V1002" s="4" t="str">
        <f t="shared" si="190"/>
        <v/>
      </c>
      <c r="W1002" s="18" t="str">
        <f>IF(V1002="","",VLOOKUP(L1002,日射量と図３!$A$4:$C$368,3,TRUE)*238.85/100)</f>
        <v/>
      </c>
      <c r="X1002" s="4" t="str">
        <f t="shared" si="191"/>
        <v/>
      </c>
      <c r="Y1002" s="4" t="str">
        <f t="shared" si="196"/>
        <v/>
      </c>
      <c r="Z1002" s="4" t="str">
        <f t="shared" si="197"/>
        <v/>
      </c>
      <c r="AA1002" s="4" t="str">
        <f>IF($V1002="","",IF(Y1002&lt;36,0,IF(AND(36&lt;=Y1002,Y1002&lt;71),VLOOKUP($W1002,日射量と図３!$E$6:$F$34,2,TRUE),IF(AND(71&lt;=Y1002,Y1002&lt;107),VLOOKUP($W1002,日射量と図３!$E$6:$G$34,3,TRUE),IF(AND(107&lt;=Y1002,Y1002&lt;143),VLOOKUP($W1002,日射量と図３!$E$6:$H$34,4,TRUE),VLOOKUP($W1002,日射量と図３!$E$6:$I$34,5,TRUE))))))</f>
        <v/>
      </c>
      <c r="AB1002" s="4" t="str">
        <f>IF($V1002="","",IF(Z1002&lt;36,0,IF(AND(36&lt;=Z1002,Z1002&lt;71),VLOOKUP($W1002,日射量と図３!$E$6:$F$34,2,TRUE),IF(AND(71&lt;=Z1002,Z1002&lt;107),VLOOKUP($W1002,日射量と図３!$E$6:$G$34,3,TRUE),IF(AND(107&lt;=Z1002,Z1002&lt;143),VLOOKUP($W1002,日射量と図３!$E$6:$H$34,4,TRUE),VLOOKUP($W1002,日射量と図３!$E$6:$I$34,5,TRUE))))))</f>
        <v/>
      </c>
      <c r="AC1002" s="382" t="str">
        <f t="shared" si="192"/>
        <v/>
      </c>
      <c r="AD1002" s="382" t="str">
        <f t="shared" si="193"/>
        <v/>
      </c>
    </row>
    <row r="1003" spans="11:30" ht="13.5" customHeight="1">
      <c r="K1003" s="4">
        <f t="shared" si="186"/>
        <v>7</v>
      </c>
      <c r="L1003" s="34">
        <v>43293</v>
      </c>
      <c r="M1003" s="4">
        <v>42</v>
      </c>
      <c r="N1003" s="4">
        <v>16</v>
      </c>
      <c r="O1003" s="31">
        <v>0.625</v>
      </c>
      <c r="P1003" s="35">
        <v>31.29</v>
      </c>
      <c r="Q1003" s="36">
        <f t="shared" si="187"/>
        <v>16</v>
      </c>
      <c r="R1003" s="4">
        <f t="shared" si="188"/>
        <v>0</v>
      </c>
      <c r="S1003" s="31">
        <f t="shared" si="194"/>
        <v>0.19538194444444446</v>
      </c>
      <c r="T1003" s="31">
        <f t="shared" si="195"/>
        <v>0.79927083333333337</v>
      </c>
      <c r="U1003" s="4">
        <f t="shared" si="189"/>
        <v>0</v>
      </c>
      <c r="V1003" s="4" t="str">
        <f t="shared" si="190"/>
        <v/>
      </c>
      <c r="W1003" s="18" t="str">
        <f>IF(V1003="","",VLOOKUP(L1003,日射量と図３!$A$4:$C$368,3,TRUE)*238.85/100)</f>
        <v/>
      </c>
      <c r="X1003" s="4" t="str">
        <f t="shared" si="191"/>
        <v/>
      </c>
      <c r="Y1003" s="4" t="str">
        <f t="shared" si="196"/>
        <v/>
      </c>
      <c r="Z1003" s="4" t="str">
        <f t="shared" si="197"/>
        <v/>
      </c>
      <c r="AA1003" s="4" t="str">
        <f>IF($V1003="","",IF(Y1003&lt;36,0,IF(AND(36&lt;=Y1003,Y1003&lt;71),VLOOKUP($W1003,日射量と図３!$E$6:$F$34,2,TRUE),IF(AND(71&lt;=Y1003,Y1003&lt;107),VLOOKUP($W1003,日射量と図３!$E$6:$G$34,3,TRUE),IF(AND(107&lt;=Y1003,Y1003&lt;143),VLOOKUP($W1003,日射量と図３!$E$6:$H$34,4,TRUE),VLOOKUP($W1003,日射量と図３!$E$6:$I$34,5,TRUE))))))</f>
        <v/>
      </c>
      <c r="AB1003" s="4" t="str">
        <f>IF($V1003="","",IF(Z1003&lt;36,0,IF(AND(36&lt;=Z1003,Z1003&lt;71),VLOOKUP($W1003,日射量と図３!$E$6:$F$34,2,TRUE),IF(AND(71&lt;=Z1003,Z1003&lt;107),VLOOKUP($W1003,日射量と図３!$E$6:$G$34,3,TRUE),IF(AND(107&lt;=Z1003,Z1003&lt;143),VLOOKUP($W1003,日射量と図３!$E$6:$H$34,4,TRUE),VLOOKUP($W1003,日射量と図３!$E$6:$I$34,5,TRUE))))))</f>
        <v/>
      </c>
      <c r="AC1003" s="382" t="str">
        <f t="shared" si="192"/>
        <v/>
      </c>
      <c r="AD1003" s="382" t="str">
        <f t="shared" si="193"/>
        <v/>
      </c>
    </row>
    <row r="1004" spans="11:30" ht="13.5" customHeight="1">
      <c r="K1004" s="4">
        <f t="shared" si="186"/>
        <v>7</v>
      </c>
      <c r="L1004" s="34">
        <v>43293</v>
      </c>
      <c r="M1004" s="4">
        <v>42</v>
      </c>
      <c r="N1004" s="4">
        <v>17</v>
      </c>
      <c r="O1004" s="31">
        <v>0.66666666666666663</v>
      </c>
      <c r="P1004" s="35">
        <v>30.910000000000004</v>
      </c>
      <c r="Q1004" s="36">
        <f t="shared" si="187"/>
        <v>16</v>
      </c>
      <c r="R1004" s="4">
        <f t="shared" si="188"/>
        <v>0</v>
      </c>
      <c r="S1004" s="31">
        <f t="shared" si="194"/>
        <v>0.19538194444444446</v>
      </c>
      <c r="T1004" s="31">
        <f t="shared" si="195"/>
        <v>0.79927083333333337</v>
      </c>
      <c r="U1004" s="4">
        <f t="shared" si="189"/>
        <v>0</v>
      </c>
      <c r="V1004" s="4" t="str">
        <f t="shared" si="190"/>
        <v/>
      </c>
      <c r="W1004" s="18" t="str">
        <f>IF(V1004="","",VLOOKUP(L1004,日射量と図３!$A$4:$C$368,3,TRUE)*238.85/100)</f>
        <v/>
      </c>
      <c r="X1004" s="4" t="str">
        <f t="shared" si="191"/>
        <v/>
      </c>
      <c r="Y1004" s="4" t="str">
        <f t="shared" si="196"/>
        <v/>
      </c>
      <c r="Z1004" s="4" t="str">
        <f t="shared" si="197"/>
        <v/>
      </c>
      <c r="AA1004" s="4" t="str">
        <f>IF($V1004="","",IF(Y1004&lt;36,0,IF(AND(36&lt;=Y1004,Y1004&lt;71),VLOOKUP($W1004,日射量と図３!$E$6:$F$34,2,TRUE),IF(AND(71&lt;=Y1004,Y1004&lt;107),VLOOKUP($W1004,日射量と図３!$E$6:$G$34,3,TRUE),IF(AND(107&lt;=Y1004,Y1004&lt;143),VLOOKUP($W1004,日射量と図３!$E$6:$H$34,4,TRUE),VLOOKUP($W1004,日射量と図３!$E$6:$I$34,5,TRUE))))))</f>
        <v/>
      </c>
      <c r="AB1004" s="4" t="str">
        <f>IF($V1004="","",IF(Z1004&lt;36,0,IF(AND(36&lt;=Z1004,Z1004&lt;71),VLOOKUP($W1004,日射量と図３!$E$6:$F$34,2,TRUE),IF(AND(71&lt;=Z1004,Z1004&lt;107),VLOOKUP($W1004,日射量と図３!$E$6:$G$34,3,TRUE),IF(AND(107&lt;=Z1004,Z1004&lt;143),VLOOKUP($W1004,日射量と図３!$E$6:$H$34,4,TRUE),VLOOKUP($W1004,日射量と図３!$E$6:$I$34,5,TRUE))))))</f>
        <v/>
      </c>
      <c r="AC1004" s="382" t="str">
        <f t="shared" si="192"/>
        <v/>
      </c>
      <c r="AD1004" s="382" t="str">
        <f t="shared" si="193"/>
        <v/>
      </c>
    </row>
    <row r="1005" spans="11:30" ht="13.5" customHeight="1">
      <c r="K1005" s="4">
        <f t="shared" si="186"/>
        <v>7</v>
      </c>
      <c r="L1005" s="34">
        <v>43293</v>
      </c>
      <c r="M1005" s="4">
        <v>42</v>
      </c>
      <c r="N1005" s="4">
        <v>18</v>
      </c>
      <c r="O1005" s="31">
        <v>0.70833333333333337</v>
      </c>
      <c r="P1005" s="35">
        <v>30.369999999999997</v>
      </c>
      <c r="Q1005" s="36">
        <f t="shared" si="187"/>
        <v>16</v>
      </c>
      <c r="R1005" s="4">
        <f t="shared" si="188"/>
        <v>0</v>
      </c>
      <c r="S1005" s="31">
        <f t="shared" si="194"/>
        <v>0.19538194444444446</v>
      </c>
      <c r="T1005" s="31">
        <f t="shared" si="195"/>
        <v>0.79927083333333337</v>
      </c>
      <c r="U1005" s="4">
        <f t="shared" si="189"/>
        <v>0</v>
      </c>
      <c r="V1005" s="4" t="str">
        <f t="shared" si="190"/>
        <v/>
      </c>
      <c r="W1005" s="18" t="str">
        <f>IF(V1005="","",VLOOKUP(L1005,日射量と図３!$A$4:$C$368,3,TRUE)*238.85/100)</f>
        <v/>
      </c>
      <c r="X1005" s="4" t="str">
        <f t="shared" si="191"/>
        <v/>
      </c>
      <c r="Y1005" s="4" t="str">
        <f t="shared" si="196"/>
        <v/>
      </c>
      <c r="Z1005" s="4" t="str">
        <f t="shared" si="197"/>
        <v/>
      </c>
      <c r="AA1005" s="4" t="str">
        <f>IF($V1005="","",IF(Y1005&lt;36,0,IF(AND(36&lt;=Y1005,Y1005&lt;71),VLOOKUP($W1005,日射量と図３!$E$6:$F$34,2,TRUE),IF(AND(71&lt;=Y1005,Y1005&lt;107),VLOOKUP($W1005,日射量と図３!$E$6:$G$34,3,TRUE),IF(AND(107&lt;=Y1005,Y1005&lt;143),VLOOKUP($W1005,日射量と図３!$E$6:$H$34,4,TRUE),VLOOKUP($W1005,日射量と図３!$E$6:$I$34,5,TRUE))))))</f>
        <v/>
      </c>
      <c r="AB1005" s="4" t="str">
        <f>IF($V1005="","",IF(Z1005&lt;36,0,IF(AND(36&lt;=Z1005,Z1005&lt;71),VLOOKUP($W1005,日射量と図３!$E$6:$F$34,2,TRUE),IF(AND(71&lt;=Z1005,Z1005&lt;107),VLOOKUP($W1005,日射量と図３!$E$6:$G$34,3,TRUE),IF(AND(107&lt;=Z1005,Z1005&lt;143),VLOOKUP($W1005,日射量と図３!$E$6:$H$34,4,TRUE),VLOOKUP($W1005,日射量と図３!$E$6:$I$34,5,TRUE))))))</f>
        <v/>
      </c>
      <c r="AC1005" s="382" t="str">
        <f t="shared" si="192"/>
        <v/>
      </c>
      <c r="AD1005" s="382" t="str">
        <f t="shared" si="193"/>
        <v/>
      </c>
    </row>
    <row r="1006" spans="11:30" ht="13.5" customHeight="1">
      <c r="K1006" s="4">
        <f t="shared" si="186"/>
        <v>7</v>
      </c>
      <c r="L1006" s="34">
        <v>43293</v>
      </c>
      <c r="M1006" s="4">
        <v>42</v>
      </c>
      <c r="N1006" s="4">
        <v>19</v>
      </c>
      <c r="O1006" s="31">
        <v>0.75</v>
      </c>
      <c r="P1006" s="35">
        <v>29.589999999999996</v>
      </c>
      <c r="Q1006" s="36">
        <f t="shared" si="187"/>
        <v>16</v>
      </c>
      <c r="R1006" s="4">
        <f t="shared" si="188"/>
        <v>0</v>
      </c>
      <c r="S1006" s="31">
        <f t="shared" si="194"/>
        <v>0.19538194444444446</v>
      </c>
      <c r="T1006" s="31">
        <f t="shared" si="195"/>
        <v>0.79927083333333337</v>
      </c>
      <c r="U1006" s="4">
        <f t="shared" si="189"/>
        <v>0</v>
      </c>
      <c r="V1006" s="4" t="str">
        <f t="shared" si="190"/>
        <v/>
      </c>
      <c r="W1006" s="18" t="str">
        <f>IF(V1006="","",VLOOKUP(L1006,日射量と図３!$A$4:$C$368,3,TRUE)*238.85/100)</f>
        <v/>
      </c>
      <c r="X1006" s="4" t="str">
        <f t="shared" si="191"/>
        <v/>
      </c>
      <c r="Y1006" s="4" t="str">
        <f t="shared" si="196"/>
        <v/>
      </c>
      <c r="Z1006" s="4" t="str">
        <f t="shared" si="197"/>
        <v/>
      </c>
      <c r="AA1006" s="4" t="str">
        <f>IF($V1006="","",IF(Y1006&lt;36,0,IF(AND(36&lt;=Y1006,Y1006&lt;71),VLOOKUP($W1006,日射量と図３!$E$6:$F$34,2,TRUE),IF(AND(71&lt;=Y1006,Y1006&lt;107),VLOOKUP($W1006,日射量と図３!$E$6:$G$34,3,TRUE),IF(AND(107&lt;=Y1006,Y1006&lt;143),VLOOKUP($W1006,日射量と図３!$E$6:$H$34,4,TRUE),VLOOKUP($W1006,日射量と図３!$E$6:$I$34,5,TRUE))))))</f>
        <v/>
      </c>
      <c r="AB1006" s="4" t="str">
        <f>IF($V1006="","",IF(Z1006&lt;36,0,IF(AND(36&lt;=Z1006,Z1006&lt;71),VLOOKUP($W1006,日射量と図３!$E$6:$F$34,2,TRUE),IF(AND(71&lt;=Z1006,Z1006&lt;107),VLOOKUP($W1006,日射量と図３!$E$6:$G$34,3,TRUE),IF(AND(107&lt;=Z1006,Z1006&lt;143),VLOOKUP($W1006,日射量と図３!$E$6:$H$34,4,TRUE),VLOOKUP($W1006,日射量と図３!$E$6:$I$34,5,TRUE))))))</f>
        <v/>
      </c>
      <c r="AC1006" s="382" t="str">
        <f t="shared" si="192"/>
        <v/>
      </c>
      <c r="AD1006" s="382" t="str">
        <f t="shared" si="193"/>
        <v/>
      </c>
    </row>
    <row r="1007" spans="11:30" ht="13.5" customHeight="1">
      <c r="K1007" s="4">
        <f t="shared" si="186"/>
        <v>7</v>
      </c>
      <c r="L1007" s="34">
        <v>43293</v>
      </c>
      <c r="M1007" s="4">
        <v>42</v>
      </c>
      <c r="N1007" s="4">
        <v>20</v>
      </c>
      <c r="O1007" s="31">
        <v>0.79166666666666663</v>
      </c>
      <c r="P1007" s="35">
        <v>28.830000000000002</v>
      </c>
      <c r="Q1007" s="36">
        <f t="shared" si="187"/>
        <v>16</v>
      </c>
      <c r="R1007" s="4">
        <f t="shared" si="188"/>
        <v>0</v>
      </c>
      <c r="S1007" s="31">
        <f t="shared" si="194"/>
        <v>0.19538194444444446</v>
      </c>
      <c r="T1007" s="31">
        <f t="shared" si="195"/>
        <v>0.79927083333333337</v>
      </c>
      <c r="U1007" s="4">
        <f t="shared" si="189"/>
        <v>0</v>
      </c>
      <c r="V1007" s="4" t="str">
        <f t="shared" si="190"/>
        <v/>
      </c>
      <c r="W1007" s="18" t="str">
        <f>IF(V1007="","",VLOOKUP(L1007,日射量と図３!$A$4:$C$368,3,TRUE)*238.85/100)</f>
        <v/>
      </c>
      <c r="X1007" s="4" t="str">
        <f t="shared" si="191"/>
        <v/>
      </c>
      <c r="Y1007" s="4" t="str">
        <f t="shared" si="196"/>
        <v/>
      </c>
      <c r="Z1007" s="4" t="str">
        <f t="shared" si="197"/>
        <v/>
      </c>
      <c r="AA1007" s="4" t="str">
        <f>IF($V1007="","",IF(Y1007&lt;36,0,IF(AND(36&lt;=Y1007,Y1007&lt;71),VLOOKUP($W1007,日射量と図３!$E$6:$F$34,2,TRUE),IF(AND(71&lt;=Y1007,Y1007&lt;107),VLOOKUP($W1007,日射量と図３!$E$6:$G$34,3,TRUE),IF(AND(107&lt;=Y1007,Y1007&lt;143),VLOOKUP($W1007,日射量と図３!$E$6:$H$34,4,TRUE),VLOOKUP($W1007,日射量と図３!$E$6:$I$34,5,TRUE))))))</f>
        <v/>
      </c>
      <c r="AB1007" s="4" t="str">
        <f>IF($V1007="","",IF(Z1007&lt;36,0,IF(AND(36&lt;=Z1007,Z1007&lt;71),VLOOKUP($W1007,日射量と図３!$E$6:$F$34,2,TRUE),IF(AND(71&lt;=Z1007,Z1007&lt;107),VLOOKUP($W1007,日射量と図３!$E$6:$G$34,3,TRUE),IF(AND(107&lt;=Z1007,Z1007&lt;143),VLOOKUP($W1007,日射量と図３!$E$6:$H$34,4,TRUE),VLOOKUP($W1007,日射量と図３!$E$6:$I$34,5,TRUE))))))</f>
        <v/>
      </c>
      <c r="AC1007" s="382" t="str">
        <f t="shared" si="192"/>
        <v/>
      </c>
      <c r="AD1007" s="382" t="str">
        <f t="shared" si="193"/>
        <v/>
      </c>
    </row>
    <row r="1008" spans="11:30" ht="13.5" customHeight="1">
      <c r="K1008" s="4">
        <f t="shared" si="186"/>
        <v>7</v>
      </c>
      <c r="L1008" s="34">
        <v>43293</v>
      </c>
      <c r="M1008" s="4">
        <v>42</v>
      </c>
      <c r="N1008" s="4">
        <v>21</v>
      </c>
      <c r="O1008" s="31">
        <v>0.83333333333333337</v>
      </c>
      <c r="P1008" s="35">
        <v>28</v>
      </c>
      <c r="Q1008" s="36">
        <f t="shared" si="187"/>
        <v>16</v>
      </c>
      <c r="R1008" s="4">
        <f t="shared" si="188"/>
        <v>0</v>
      </c>
      <c r="S1008" s="31">
        <f t="shared" si="194"/>
        <v>0.19538194444444446</v>
      </c>
      <c r="T1008" s="31">
        <f t="shared" si="195"/>
        <v>0.79927083333333337</v>
      </c>
      <c r="U1008" s="4">
        <f t="shared" si="189"/>
        <v>0</v>
      </c>
      <c r="V1008" s="4" t="str">
        <f t="shared" si="190"/>
        <v/>
      </c>
      <c r="W1008" s="18" t="str">
        <f>IF(V1008="","",VLOOKUP(L1008,日射量と図３!$A$4:$C$368,3,TRUE)*238.85/100)</f>
        <v/>
      </c>
      <c r="X1008" s="4" t="str">
        <f t="shared" si="191"/>
        <v/>
      </c>
      <c r="Y1008" s="4" t="str">
        <f t="shared" si="196"/>
        <v/>
      </c>
      <c r="Z1008" s="4" t="str">
        <f t="shared" si="197"/>
        <v/>
      </c>
      <c r="AA1008" s="4" t="str">
        <f>IF($V1008="","",IF(Y1008&lt;36,0,IF(AND(36&lt;=Y1008,Y1008&lt;71),VLOOKUP($W1008,日射量と図３!$E$6:$F$34,2,TRUE),IF(AND(71&lt;=Y1008,Y1008&lt;107),VLOOKUP($W1008,日射量と図３!$E$6:$G$34,3,TRUE),IF(AND(107&lt;=Y1008,Y1008&lt;143),VLOOKUP($W1008,日射量と図３!$E$6:$H$34,4,TRUE),VLOOKUP($W1008,日射量と図３!$E$6:$I$34,5,TRUE))))))</f>
        <v/>
      </c>
      <c r="AB1008" s="4" t="str">
        <f>IF($V1008="","",IF(Z1008&lt;36,0,IF(AND(36&lt;=Z1008,Z1008&lt;71),VLOOKUP($W1008,日射量と図３!$E$6:$F$34,2,TRUE),IF(AND(71&lt;=Z1008,Z1008&lt;107),VLOOKUP($W1008,日射量と図３!$E$6:$G$34,3,TRUE),IF(AND(107&lt;=Z1008,Z1008&lt;143),VLOOKUP($W1008,日射量と図３!$E$6:$H$34,4,TRUE),VLOOKUP($W1008,日射量と図３!$E$6:$I$34,5,TRUE))))))</f>
        <v/>
      </c>
      <c r="AC1008" s="382" t="str">
        <f t="shared" si="192"/>
        <v/>
      </c>
      <c r="AD1008" s="382" t="str">
        <f t="shared" si="193"/>
        <v/>
      </c>
    </row>
    <row r="1009" spans="11:30" ht="13.5" customHeight="1">
      <c r="K1009" s="4">
        <f t="shared" si="186"/>
        <v>7</v>
      </c>
      <c r="L1009" s="34">
        <v>43293</v>
      </c>
      <c r="M1009" s="4">
        <v>42</v>
      </c>
      <c r="N1009" s="4">
        <v>22</v>
      </c>
      <c r="O1009" s="31">
        <v>0.875</v>
      </c>
      <c r="P1009" s="35">
        <v>27.520000000000003</v>
      </c>
      <c r="Q1009" s="36">
        <f t="shared" si="187"/>
        <v>16</v>
      </c>
      <c r="R1009" s="4">
        <f t="shared" si="188"/>
        <v>0</v>
      </c>
      <c r="S1009" s="31">
        <f t="shared" si="194"/>
        <v>0.19538194444444446</v>
      </c>
      <c r="T1009" s="31">
        <f t="shared" si="195"/>
        <v>0.79927083333333337</v>
      </c>
      <c r="U1009" s="4">
        <f t="shared" si="189"/>
        <v>0</v>
      </c>
      <c r="V1009" s="4" t="str">
        <f t="shared" si="190"/>
        <v/>
      </c>
      <c r="W1009" s="18" t="str">
        <f>IF(V1009="","",VLOOKUP(L1009,日射量と図３!$A$4:$C$368,3,TRUE)*238.85/100)</f>
        <v/>
      </c>
      <c r="X1009" s="4" t="str">
        <f t="shared" si="191"/>
        <v/>
      </c>
      <c r="Y1009" s="4" t="str">
        <f t="shared" si="196"/>
        <v/>
      </c>
      <c r="Z1009" s="4" t="str">
        <f t="shared" si="197"/>
        <v/>
      </c>
      <c r="AA1009" s="4" t="str">
        <f>IF($V1009="","",IF(Y1009&lt;36,0,IF(AND(36&lt;=Y1009,Y1009&lt;71),VLOOKUP($W1009,日射量と図３!$E$6:$F$34,2,TRUE),IF(AND(71&lt;=Y1009,Y1009&lt;107),VLOOKUP($W1009,日射量と図３!$E$6:$G$34,3,TRUE),IF(AND(107&lt;=Y1009,Y1009&lt;143),VLOOKUP($W1009,日射量と図３!$E$6:$H$34,4,TRUE),VLOOKUP($W1009,日射量と図３!$E$6:$I$34,5,TRUE))))))</f>
        <v/>
      </c>
      <c r="AB1009" s="4" t="str">
        <f>IF($V1009="","",IF(Z1009&lt;36,0,IF(AND(36&lt;=Z1009,Z1009&lt;71),VLOOKUP($W1009,日射量と図３!$E$6:$F$34,2,TRUE),IF(AND(71&lt;=Z1009,Z1009&lt;107),VLOOKUP($W1009,日射量と図３!$E$6:$G$34,3,TRUE),IF(AND(107&lt;=Z1009,Z1009&lt;143),VLOOKUP($W1009,日射量と図３!$E$6:$H$34,4,TRUE),VLOOKUP($W1009,日射量と図３!$E$6:$I$34,5,TRUE))))))</f>
        <v/>
      </c>
      <c r="AC1009" s="382" t="str">
        <f t="shared" si="192"/>
        <v/>
      </c>
      <c r="AD1009" s="382" t="str">
        <f t="shared" si="193"/>
        <v/>
      </c>
    </row>
    <row r="1010" spans="11:30" ht="13.5" customHeight="1">
      <c r="K1010" s="4">
        <f t="shared" si="186"/>
        <v>7</v>
      </c>
      <c r="L1010" s="34">
        <v>43293</v>
      </c>
      <c r="M1010" s="4">
        <v>42</v>
      </c>
      <c r="N1010" s="4">
        <v>23</v>
      </c>
      <c r="O1010" s="31">
        <v>0.91666666666666663</v>
      </c>
      <c r="P1010" s="35">
        <v>27.179999999999996</v>
      </c>
      <c r="Q1010" s="36">
        <f t="shared" si="187"/>
        <v>13</v>
      </c>
      <c r="R1010" s="4">
        <f t="shared" si="188"/>
        <v>0</v>
      </c>
      <c r="S1010" s="31">
        <f t="shared" si="194"/>
        <v>0.19538194444444446</v>
      </c>
      <c r="T1010" s="31">
        <f t="shared" si="195"/>
        <v>0.79927083333333337</v>
      </c>
      <c r="U1010" s="4">
        <f t="shared" si="189"/>
        <v>0</v>
      </c>
      <c r="V1010" s="4" t="str">
        <f t="shared" si="190"/>
        <v/>
      </c>
      <c r="W1010" s="18" t="str">
        <f>IF(V1010="","",VLOOKUP(L1010,日射量と図３!$A$4:$C$368,3,TRUE)*238.85/100)</f>
        <v/>
      </c>
      <c r="X1010" s="4" t="str">
        <f t="shared" si="191"/>
        <v/>
      </c>
      <c r="Y1010" s="4" t="str">
        <f t="shared" si="196"/>
        <v/>
      </c>
      <c r="Z1010" s="4" t="str">
        <f t="shared" si="197"/>
        <v/>
      </c>
      <c r="AA1010" s="4" t="str">
        <f>IF($V1010="","",IF(Y1010&lt;36,0,IF(AND(36&lt;=Y1010,Y1010&lt;71),VLOOKUP($W1010,日射量と図３!$E$6:$F$34,2,TRUE),IF(AND(71&lt;=Y1010,Y1010&lt;107),VLOOKUP($W1010,日射量と図３!$E$6:$G$34,3,TRUE),IF(AND(107&lt;=Y1010,Y1010&lt;143),VLOOKUP($W1010,日射量と図３!$E$6:$H$34,4,TRUE),VLOOKUP($W1010,日射量と図３!$E$6:$I$34,5,TRUE))))))</f>
        <v/>
      </c>
      <c r="AB1010" s="4" t="str">
        <f>IF($V1010="","",IF(Z1010&lt;36,0,IF(AND(36&lt;=Z1010,Z1010&lt;71),VLOOKUP($W1010,日射量と図３!$E$6:$F$34,2,TRUE),IF(AND(71&lt;=Z1010,Z1010&lt;107),VLOOKUP($W1010,日射量と図３!$E$6:$G$34,3,TRUE),IF(AND(107&lt;=Z1010,Z1010&lt;143),VLOOKUP($W1010,日射量と図３!$E$6:$H$34,4,TRUE),VLOOKUP($W1010,日射量と図３!$E$6:$I$34,5,TRUE))))))</f>
        <v/>
      </c>
      <c r="AC1010" s="382" t="str">
        <f t="shared" si="192"/>
        <v/>
      </c>
      <c r="AD1010" s="382" t="str">
        <f t="shared" si="193"/>
        <v/>
      </c>
    </row>
    <row r="1011" spans="11:30" ht="13.5" customHeight="1">
      <c r="K1011" s="4">
        <f t="shared" si="186"/>
        <v>7</v>
      </c>
      <c r="L1011" s="34">
        <v>43293</v>
      </c>
      <c r="M1011" s="4">
        <v>42</v>
      </c>
      <c r="N1011" s="4">
        <v>24</v>
      </c>
      <c r="O1011" s="31">
        <v>0.95833333333333337</v>
      </c>
      <c r="P1011" s="35">
        <v>26.85</v>
      </c>
      <c r="Q1011" s="36">
        <f t="shared" si="187"/>
        <v>13</v>
      </c>
      <c r="R1011" s="4">
        <f t="shared" si="188"/>
        <v>0</v>
      </c>
      <c r="S1011" s="31">
        <f t="shared" si="194"/>
        <v>0.19538194444444446</v>
      </c>
      <c r="T1011" s="31">
        <f t="shared" si="195"/>
        <v>0.79927083333333337</v>
      </c>
      <c r="U1011" s="4">
        <f t="shared" si="189"/>
        <v>0</v>
      </c>
      <c r="V1011" s="4" t="str">
        <f t="shared" si="190"/>
        <v/>
      </c>
      <c r="W1011" s="18" t="str">
        <f>IF(V1011="","",VLOOKUP(L1011,日射量と図３!$A$4:$C$368,3,TRUE)*238.85/100)</f>
        <v/>
      </c>
      <c r="X1011" s="4" t="str">
        <f t="shared" si="191"/>
        <v/>
      </c>
      <c r="Y1011" s="4" t="str">
        <f t="shared" si="196"/>
        <v/>
      </c>
      <c r="Z1011" s="4" t="str">
        <f t="shared" si="197"/>
        <v/>
      </c>
      <c r="AA1011" s="4" t="str">
        <f>IF($V1011="","",IF(Y1011&lt;36,0,IF(AND(36&lt;=Y1011,Y1011&lt;71),VLOOKUP($W1011,日射量と図３!$E$6:$F$34,2,TRUE),IF(AND(71&lt;=Y1011,Y1011&lt;107),VLOOKUP($W1011,日射量と図３!$E$6:$G$34,3,TRUE),IF(AND(107&lt;=Y1011,Y1011&lt;143),VLOOKUP($W1011,日射量と図３!$E$6:$H$34,4,TRUE),VLOOKUP($W1011,日射量と図３!$E$6:$I$34,5,TRUE))))))</f>
        <v/>
      </c>
      <c r="AB1011" s="4" t="str">
        <f>IF($V1011="","",IF(Z1011&lt;36,0,IF(AND(36&lt;=Z1011,Z1011&lt;71),VLOOKUP($W1011,日射量と図３!$E$6:$F$34,2,TRUE),IF(AND(71&lt;=Z1011,Z1011&lt;107),VLOOKUP($W1011,日射量と図３!$E$6:$G$34,3,TRUE),IF(AND(107&lt;=Z1011,Z1011&lt;143),VLOOKUP($W1011,日射量と図３!$E$6:$H$34,4,TRUE),VLOOKUP($W1011,日射量と図３!$E$6:$I$34,5,TRUE))))))</f>
        <v/>
      </c>
      <c r="AC1011" s="382" t="str">
        <f t="shared" si="192"/>
        <v/>
      </c>
      <c r="AD1011" s="382" t="str">
        <f t="shared" si="193"/>
        <v/>
      </c>
    </row>
    <row r="1012" spans="11:30" ht="13.5" customHeight="1">
      <c r="K1012" s="4">
        <f t="shared" si="186"/>
        <v>7</v>
      </c>
      <c r="L1012" s="34">
        <v>43294</v>
      </c>
      <c r="M1012" s="4">
        <v>43</v>
      </c>
      <c r="N1012" s="4">
        <v>1</v>
      </c>
      <c r="O1012" s="31">
        <v>0</v>
      </c>
      <c r="P1012" s="35">
        <v>26.55</v>
      </c>
      <c r="Q1012" s="36">
        <f t="shared" si="187"/>
        <v>13</v>
      </c>
      <c r="R1012" s="4">
        <f t="shared" si="188"/>
        <v>0</v>
      </c>
      <c r="S1012" s="31">
        <f t="shared" si="194"/>
        <v>0.19538194444444446</v>
      </c>
      <c r="T1012" s="31">
        <f t="shared" si="195"/>
        <v>0.79927083333333337</v>
      </c>
      <c r="U1012" s="4">
        <f t="shared" si="189"/>
        <v>0</v>
      </c>
      <c r="V1012" s="4">
        <f t="shared" si="190"/>
        <v>0</v>
      </c>
      <c r="W1012" s="18">
        <f>IF(V1012="","",VLOOKUP(L1012,日射量と図３!$A$4:$C$368,3,TRUE)*238.85/100)</f>
        <v>35.827500000000001</v>
      </c>
      <c r="X1012" s="4">
        <f t="shared" si="191"/>
        <v>14</v>
      </c>
      <c r="Y1012" s="4">
        <f t="shared" si="196"/>
        <v>0</v>
      </c>
      <c r="Z1012" s="4">
        <f t="shared" si="197"/>
        <v>0</v>
      </c>
      <c r="AA1012" s="4">
        <f>IF($V1012="","",IF(Y1012&lt;36,0,IF(AND(36&lt;=Y1012,Y1012&lt;71),VLOOKUP($W1012,日射量と図３!$E$6:$F$34,2,TRUE),IF(AND(71&lt;=Y1012,Y1012&lt;107),VLOOKUP($W1012,日射量と図３!$E$6:$G$34,3,TRUE),IF(AND(107&lt;=Y1012,Y1012&lt;143),VLOOKUP($W1012,日射量と図３!$E$6:$H$34,4,TRUE),VLOOKUP($W1012,日射量と図３!$E$6:$I$34,5,TRUE))))))</f>
        <v>0</v>
      </c>
      <c r="AB1012" s="4">
        <f>IF($V1012="","",IF(Z1012&lt;36,0,IF(AND(36&lt;=Z1012,Z1012&lt;71),VLOOKUP($W1012,日射量と図３!$E$6:$F$34,2,TRUE),IF(AND(71&lt;=Z1012,Z1012&lt;107),VLOOKUP($W1012,日射量と図３!$E$6:$G$34,3,TRUE),IF(AND(107&lt;=Z1012,Z1012&lt;143),VLOOKUP($W1012,日射量と図３!$E$6:$H$34,4,TRUE),VLOOKUP($W1012,日射量と図３!$E$6:$I$34,5,TRUE))))))</f>
        <v>0</v>
      </c>
      <c r="AC1012" s="382">
        <f t="shared" si="192"/>
        <v>0</v>
      </c>
      <c r="AD1012" s="382">
        <f t="shared" si="193"/>
        <v>0</v>
      </c>
    </row>
    <row r="1013" spans="11:30" ht="13.5" customHeight="1">
      <c r="K1013" s="4">
        <f t="shared" si="186"/>
        <v>7</v>
      </c>
      <c r="L1013" s="34">
        <v>43294</v>
      </c>
      <c r="M1013" s="4">
        <v>43</v>
      </c>
      <c r="N1013" s="4">
        <v>2</v>
      </c>
      <c r="O1013" s="31">
        <v>4.1666666666666664E-2</v>
      </c>
      <c r="P1013" s="35">
        <v>26.339999999999996</v>
      </c>
      <c r="Q1013" s="36">
        <f t="shared" si="187"/>
        <v>13</v>
      </c>
      <c r="R1013" s="4">
        <f t="shared" si="188"/>
        <v>0</v>
      </c>
      <c r="S1013" s="31">
        <f t="shared" si="194"/>
        <v>0.19538194444444446</v>
      </c>
      <c r="T1013" s="31">
        <f t="shared" si="195"/>
        <v>0.79927083333333337</v>
      </c>
      <c r="U1013" s="4">
        <f t="shared" si="189"/>
        <v>0</v>
      </c>
      <c r="V1013" s="4" t="str">
        <f t="shared" si="190"/>
        <v/>
      </c>
      <c r="W1013" s="18" t="str">
        <f>IF(V1013="","",VLOOKUP(L1013,日射量と図３!$A$4:$C$368,3,TRUE)*238.85/100)</f>
        <v/>
      </c>
      <c r="X1013" s="4" t="str">
        <f t="shared" si="191"/>
        <v/>
      </c>
      <c r="Y1013" s="4" t="str">
        <f t="shared" si="196"/>
        <v/>
      </c>
      <c r="Z1013" s="4" t="str">
        <f t="shared" si="197"/>
        <v/>
      </c>
      <c r="AA1013" s="4" t="str">
        <f>IF($V1013="","",IF(Y1013&lt;36,0,IF(AND(36&lt;=Y1013,Y1013&lt;71),VLOOKUP($W1013,日射量と図３!$E$6:$F$34,2,TRUE),IF(AND(71&lt;=Y1013,Y1013&lt;107),VLOOKUP($W1013,日射量と図３!$E$6:$G$34,3,TRUE),IF(AND(107&lt;=Y1013,Y1013&lt;143),VLOOKUP($W1013,日射量と図３!$E$6:$H$34,4,TRUE),VLOOKUP($W1013,日射量と図３!$E$6:$I$34,5,TRUE))))))</f>
        <v/>
      </c>
      <c r="AB1013" s="4" t="str">
        <f>IF($V1013="","",IF(Z1013&lt;36,0,IF(AND(36&lt;=Z1013,Z1013&lt;71),VLOOKUP($W1013,日射量と図３!$E$6:$F$34,2,TRUE),IF(AND(71&lt;=Z1013,Z1013&lt;107),VLOOKUP($W1013,日射量と図３!$E$6:$G$34,3,TRUE),IF(AND(107&lt;=Z1013,Z1013&lt;143),VLOOKUP($W1013,日射量と図３!$E$6:$H$34,4,TRUE),VLOOKUP($W1013,日射量と図３!$E$6:$I$34,5,TRUE))))))</f>
        <v/>
      </c>
      <c r="AC1013" s="382" t="str">
        <f t="shared" si="192"/>
        <v/>
      </c>
      <c r="AD1013" s="382" t="str">
        <f t="shared" si="193"/>
        <v/>
      </c>
    </row>
    <row r="1014" spans="11:30" ht="13.5" customHeight="1">
      <c r="K1014" s="4">
        <f t="shared" si="186"/>
        <v>7</v>
      </c>
      <c r="L1014" s="34">
        <v>43294</v>
      </c>
      <c r="M1014" s="4">
        <v>43</v>
      </c>
      <c r="N1014" s="4">
        <v>3</v>
      </c>
      <c r="O1014" s="31">
        <v>8.3333333333333329E-2</v>
      </c>
      <c r="P1014" s="35">
        <v>26.190000000000005</v>
      </c>
      <c r="Q1014" s="36">
        <f t="shared" si="187"/>
        <v>13</v>
      </c>
      <c r="R1014" s="4">
        <f t="shared" si="188"/>
        <v>0</v>
      </c>
      <c r="S1014" s="31">
        <f t="shared" si="194"/>
        <v>0.19538194444444446</v>
      </c>
      <c r="T1014" s="31">
        <f t="shared" si="195"/>
        <v>0.79927083333333337</v>
      </c>
      <c r="U1014" s="4">
        <f t="shared" si="189"/>
        <v>0</v>
      </c>
      <c r="V1014" s="4" t="str">
        <f t="shared" si="190"/>
        <v/>
      </c>
      <c r="W1014" s="18" t="str">
        <f>IF(V1014="","",VLOOKUP(L1014,日射量と図３!$A$4:$C$368,3,TRUE)*238.85/100)</f>
        <v/>
      </c>
      <c r="X1014" s="4" t="str">
        <f t="shared" si="191"/>
        <v/>
      </c>
      <c r="Y1014" s="4" t="str">
        <f t="shared" si="196"/>
        <v/>
      </c>
      <c r="Z1014" s="4" t="str">
        <f t="shared" si="197"/>
        <v/>
      </c>
      <c r="AA1014" s="4" t="str">
        <f>IF($V1014="","",IF(Y1014&lt;36,0,IF(AND(36&lt;=Y1014,Y1014&lt;71),VLOOKUP($W1014,日射量と図３!$E$6:$F$34,2,TRUE),IF(AND(71&lt;=Y1014,Y1014&lt;107),VLOOKUP($W1014,日射量と図３!$E$6:$G$34,3,TRUE),IF(AND(107&lt;=Y1014,Y1014&lt;143),VLOOKUP($W1014,日射量と図３!$E$6:$H$34,4,TRUE),VLOOKUP($W1014,日射量と図３!$E$6:$I$34,5,TRUE))))))</f>
        <v/>
      </c>
      <c r="AB1014" s="4" t="str">
        <f>IF($V1014="","",IF(Z1014&lt;36,0,IF(AND(36&lt;=Z1014,Z1014&lt;71),VLOOKUP($W1014,日射量と図３!$E$6:$F$34,2,TRUE),IF(AND(71&lt;=Z1014,Z1014&lt;107),VLOOKUP($W1014,日射量と図３!$E$6:$G$34,3,TRUE),IF(AND(107&lt;=Z1014,Z1014&lt;143),VLOOKUP($W1014,日射量と図３!$E$6:$H$34,4,TRUE),VLOOKUP($W1014,日射量と図３!$E$6:$I$34,5,TRUE))))))</f>
        <v/>
      </c>
      <c r="AC1014" s="382" t="str">
        <f t="shared" si="192"/>
        <v/>
      </c>
      <c r="AD1014" s="382" t="str">
        <f t="shared" si="193"/>
        <v/>
      </c>
    </row>
    <row r="1015" spans="11:30" ht="13.5" customHeight="1">
      <c r="K1015" s="4">
        <f t="shared" si="186"/>
        <v>7</v>
      </c>
      <c r="L1015" s="34">
        <v>43294</v>
      </c>
      <c r="M1015" s="4">
        <v>43</v>
      </c>
      <c r="N1015" s="4">
        <v>4</v>
      </c>
      <c r="O1015" s="31">
        <v>0.125</v>
      </c>
      <c r="P1015" s="35">
        <v>26.01</v>
      </c>
      <c r="Q1015" s="36">
        <f t="shared" si="187"/>
        <v>13</v>
      </c>
      <c r="R1015" s="4">
        <f t="shared" si="188"/>
        <v>0</v>
      </c>
      <c r="S1015" s="31">
        <f t="shared" si="194"/>
        <v>0.19538194444444446</v>
      </c>
      <c r="T1015" s="31">
        <f t="shared" si="195"/>
        <v>0.79927083333333337</v>
      </c>
      <c r="U1015" s="4">
        <f t="shared" si="189"/>
        <v>0</v>
      </c>
      <c r="V1015" s="4" t="str">
        <f t="shared" si="190"/>
        <v/>
      </c>
      <c r="W1015" s="18" t="str">
        <f>IF(V1015="","",VLOOKUP(L1015,日射量と図３!$A$4:$C$368,3,TRUE)*238.85/100)</f>
        <v/>
      </c>
      <c r="X1015" s="4" t="str">
        <f t="shared" si="191"/>
        <v/>
      </c>
      <c r="Y1015" s="4" t="str">
        <f t="shared" si="196"/>
        <v/>
      </c>
      <c r="Z1015" s="4" t="str">
        <f t="shared" si="197"/>
        <v/>
      </c>
      <c r="AA1015" s="4" t="str">
        <f>IF($V1015="","",IF(Y1015&lt;36,0,IF(AND(36&lt;=Y1015,Y1015&lt;71),VLOOKUP($W1015,日射量と図３!$E$6:$F$34,2,TRUE),IF(AND(71&lt;=Y1015,Y1015&lt;107),VLOOKUP($W1015,日射量と図３!$E$6:$G$34,3,TRUE),IF(AND(107&lt;=Y1015,Y1015&lt;143),VLOOKUP($W1015,日射量と図３!$E$6:$H$34,4,TRUE),VLOOKUP($W1015,日射量と図３!$E$6:$I$34,5,TRUE))))))</f>
        <v/>
      </c>
      <c r="AB1015" s="4" t="str">
        <f>IF($V1015="","",IF(Z1015&lt;36,0,IF(AND(36&lt;=Z1015,Z1015&lt;71),VLOOKUP($W1015,日射量と図３!$E$6:$F$34,2,TRUE),IF(AND(71&lt;=Z1015,Z1015&lt;107),VLOOKUP($W1015,日射量と図３!$E$6:$G$34,3,TRUE),IF(AND(107&lt;=Z1015,Z1015&lt;143),VLOOKUP($W1015,日射量と図３!$E$6:$H$34,4,TRUE),VLOOKUP($W1015,日射量と図３!$E$6:$I$34,5,TRUE))))))</f>
        <v/>
      </c>
      <c r="AC1015" s="382" t="str">
        <f t="shared" si="192"/>
        <v/>
      </c>
      <c r="AD1015" s="382" t="str">
        <f t="shared" si="193"/>
        <v/>
      </c>
    </row>
    <row r="1016" spans="11:30" ht="13.5" customHeight="1">
      <c r="K1016" s="4">
        <f t="shared" si="186"/>
        <v>7</v>
      </c>
      <c r="L1016" s="34">
        <v>43294</v>
      </c>
      <c r="M1016" s="4">
        <v>43</v>
      </c>
      <c r="N1016" s="4">
        <v>5</v>
      </c>
      <c r="O1016" s="31">
        <v>0.16666666666666666</v>
      </c>
      <c r="P1016" s="35">
        <v>25.82</v>
      </c>
      <c r="Q1016" s="36">
        <f t="shared" si="187"/>
        <v>15</v>
      </c>
      <c r="R1016" s="4">
        <f t="shared" si="188"/>
        <v>0</v>
      </c>
      <c r="S1016" s="31">
        <f t="shared" si="194"/>
        <v>0.19538194444444446</v>
      </c>
      <c r="T1016" s="31">
        <f t="shared" si="195"/>
        <v>0.79927083333333337</v>
      </c>
      <c r="U1016" s="4">
        <f t="shared" si="189"/>
        <v>0</v>
      </c>
      <c r="V1016" s="4" t="str">
        <f t="shared" si="190"/>
        <v/>
      </c>
      <c r="W1016" s="18" t="str">
        <f>IF(V1016="","",VLOOKUP(L1016,日射量と図３!$A$4:$C$368,3,TRUE)*238.85/100)</f>
        <v/>
      </c>
      <c r="X1016" s="4" t="str">
        <f t="shared" si="191"/>
        <v/>
      </c>
      <c r="Y1016" s="4" t="str">
        <f t="shared" si="196"/>
        <v/>
      </c>
      <c r="Z1016" s="4" t="str">
        <f t="shared" si="197"/>
        <v/>
      </c>
      <c r="AA1016" s="4" t="str">
        <f>IF($V1016="","",IF(Y1016&lt;36,0,IF(AND(36&lt;=Y1016,Y1016&lt;71),VLOOKUP($W1016,日射量と図３!$E$6:$F$34,2,TRUE),IF(AND(71&lt;=Y1016,Y1016&lt;107),VLOOKUP($W1016,日射量と図３!$E$6:$G$34,3,TRUE),IF(AND(107&lt;=Y1016,Y1016&lt;143),VLOOKUP($W1016,日射量と図３!$E$6:$H$34,4,TRUE),VLOOKUP($W1016,日射量と図３!$E$6:$I$34,5,TRUE))))))</f>
        <v/>
      </c>
      <c r="AB1016" s="4" t="str">
        <f>IF($V1016="","",IF(Z1016&lt;36,0,IF(AND(36&lt;=Z1016,Z1016&lt;71),VLOOKUP($W1016,日射量と図３!$E$6:$F$34,2,TRUE),IF(AND(71&lt;=Z1016,Z1016&lt;107),VLOOKUP($W1016,日射量と図３!$E$6:$G$34,3,TRUE),IF(AND(107&lt;=Z1016,Z1016&lt;143),VLOOKUP($W1016,日射量と図３!$E$6:$H$34,4,TRUE),VLOOKUP($W1016,日射量と図３!$E$6:$I$34,5,TRUE))))))</f>
        <v/>
      </c>
      <c r="AC1016" s="382" t="str">
        <f t="shared" si="192"/>
        <v/>
      </c>
      <c r="AD1016" s="382" t="str">
        <f t="shared" si="193"/>
        <v/>
      </c>
    </row>
    <row r="1017" spans="11:30" ht="13.5" customHeight="1">
      <c r="K1017" s="4">
        <f t="shared" si="186"/>
        <v>7</v>
      </c>
      <c r="L1017" s="34">
        <v>43294</v>
      </c>
      <c r="M1017" s="4">
        <v>43</v>
      </c>
      <c r="N1017" s="4">
        <v>6</v>
      </c>
      <c r="O1017" s="31">
        <v>0.20833333333333334</v>
      </c>
      <c r="P1017" s="35">
        <v>25.79</v>
      </c>
      <c r="Q1017" s="36">
        <f t="shared" si="187"/>
        <v>15</v>
      </c>
      <c r="R1017" s="4">
        <f t="shared" si="188"/>
        <v>0</v>
      </c>
      <c r="S1017" s="31">
        <f t="shared" si="194"/>
        <v>0.19538194444444446</v>
      </c>
      <c r="T1017" s="31">
        <f t="shared" si="195"/>
        <v>0.79927083333333337</v>
      </c>
      <c r="U1017" s="4">
        <f t="shared" si="189"/>
        <v>0</v>
      </c>
      <c r="V1017" s="4" t="str">
        <f t="shared" si="190"/>
        <v/>
      </c>
      <c r="W1017" s="18" t="str">
        <f>IF(V1017="","",VLOOKUP(L1017,日射量と図３!$A$4:$C$368,3,TRUE)*238.85/100)</f>
        <v/>
      </c>
      <c r="X1017" s="4" t="str">
        <f t="shared" si="191"/>
        <v/>
      </c>
      <c r="Y1017" s="4" t="str">
        <f t="shared" si="196"/>
        <v/>
      </c>
      <c r="Z1017" s="4" t="str">
        <f t="shared" si="197"/>
        <v/>
      </c>
      <c r="AA1017" s="4" t="str">
        <f>IF($V1017="","",IF(Y1017&lt;36,0,IF(AND(36&lt;=Y1017,Y1017&lt;71),VLOOKUP($W1017,日射量と図３!$E$6:$F$34,2,TRUE),IF(AND(71&lt;=Y1017,Y1017&lt;107),VLOOKUP($W1017,日射量と図３!$E$6:$G$34,3,TRUE),IF(AND(107&lt;=Y1017,Y1017&lt;143),VLOOKUP($W1017,日射量と図３!$E$6:$H$34,4,TRUE),VLOOKUP($W1017,日射量と図３!$E$6:$I$34,5,TRUE))))))</f>
        <v/>
      </c>
      <c r="AB1017" s="4" t="str">
        <f>IF($V1017="","",IF(Z1017&lt;36,0,IF(AND(36&lt;=Z1017,Z1017&lt;71),VLOOKUP($W1017,日射量と図３!$E$6:$F$34,2,TRUE),IF(AND(71&lt;=Z1017,Z1017&lt;107),VLOOKUP($W1017,日射量と図３!$E$6:$G$34,3,TRUE),IF(AND(107&lt;=Z1017,Z1017&lt;143),VLOOKUP($W1017,日射量と図３!$E$6:$H$34,4,TRUE),VLOOKUP($W1017,日射量と図３!$E$6:$I$34,5,TRUE))))))</f>
        <v/>
      </c>
      <c r="AC1017" s="382" t="str">
        <f t="shared" si="192"/>
        <v/>
      </c>
      <c r="AD1017" s="382" t="str">
        <f t="shared" si="193"/>
        <v/>
      </c>
    </row>
    <row r="1018" spans="11:30" ht="13.5" customHeight="1">
      <c r="K1018" s="4">
        <f t="shared" si="186"/>
        <v>7</v>
      </c>
      <c r="L1018" s="34">
        <v>43294</v>
      </c>
      <c r="M1018" s="4">
        <v>43</v>
      </c>
      <c r="N1018" s="4">
        <v>7</v>
      </c>
      <c r="O1018" s="31">
        <v>0.25</v>
      </c>
      <c r="P1018" s="35">
        <v>26</v>
      </c>
      <c r="Q1018" s="36">
        <f t="shared" si="187"/>
        <v>15</v>
      </c>
      <c r="R1018" s="4">
        <f t="shared" si="188"/>
        <v>0</v>
      </c>
      <c r="S1018" s="31">
        <f t="shared" si="194"/>
        <v>0.19538194444444446</v>
      </c>
      <c r="T1018" s="31">
        <f t="shared" si="195"/>
        <v>0.79927083333333337</v>
      </c>
      <c r="U1018" s="4">
        <f t="shared" si="189"/>
        <v>0</v>
      </c>
      <c r="V1018" s="4" t="str">
        <f t="shared" si="190"/>
        <v/>
      </c>
      <c r="W1018" s="18" t="str">
        <f>IF(V1018="","",VLOOKUP(L1018,日射量と図３!$A$4:$C$368,3,TRUE)*238.85/100)</f>
        <v/>
      </c>
      <c r="X1018" s="4" t="str">
        <f t="shared" si="191"/>
        <v/>
      </c>
      <c r="Y1018" s="4" t="str">
        <f t="shared" si="196"/>
        <v/>
      </c>
      <c r="Z1018" s="4" t="str">
        <f t="shared" si="197"/>
        <v/>
      </c>
      <c r="AA1018" s="4" t="str">
        <f>IF($V1018="","",IF(Y1018&lt;36,0,IF(AND(36&lt;=Y1018,Y1018&lt;71),VLOOKUP($W1018,日射量と図３!$E$6:$F$34,2,TRUE),IF(AND(71&lt;=Y1018,Y1018&lt;107),VLOOKUP($W1018,日射量と図３!$E$6:$G$34,3,TRUE),IF(AND(107&lt;=Y1018,Y1018&lt;143),VLOOKUP($W1018,日射量と図３!$E$6:$H$34,4,TRUE),VLOOKUP($W1018,日射量と図３!$E$6:$I$34,5,TRUE))))))</f>
        <v/>
      </c>
      <c r="AB1018" s="4" t="str">
        <f>IF($V1018="","",IF(Z1018&lt;36,0,IF(AND(36&lt;=Z1018,Z1018&lt;71),VLOOKUP($W1018,日射量と図３!$E$6:$F$34,2,TRUE),IF(AND(71&lt;=Z1018,Z1018&lt;107),VLOOKUP($W1018,日射量と図３!$E$6:$G$34,3,TRUE),IF(AND(107&lt;=Z1018,Z1018&lt;143),VLOOKUP($W1018,日射量と図３!$E$6:$H$34,4,TRUE),VLOOKUP($W1018,日射量と図３!$E$6:$I$34,5,TRUE))))))</f>
        <v/>
      </c>
      <c r="AC1018" s="382" t="str">
        <f t="shared" si="192"/>
        <v/>
      </c>
      <c r="AD1018" s="382" t="str">
        <f t="shared" si="193"/>
        <v/>
      </c>
    </row>
    <row r="1019" spans="11:30" ht="13.5" customHeight="1">
      <c r="K1019" s="4">
        <f t="shared" si="186"/>
        <v>7</v>
      </c>
      <c r="L1019" s="34">
        <v>43294</v>
      </c>
      <c r="M1019" s="4">
        <v>43</v>
      </c>
      <c r="N1019" s="4">
        <v>8</v>
      </c>
      <c r="O1019" s="31">
        <v>0.29166666666666669</v>
      </c>
      <c r="P1019" s="35">
        <v>26.689999999999998</v>
      </c>
      <c r="Q1019" s="36">
        <f t="shared" si="187"/>
        <v>12</v>
      </c>
      <c r="R1019" s="4">
        <f t="shared" si="188"/>
        <v>0</v>
      </c>
      <c r="S1019" s="31">
        <f t="shared" si="194"/>
        <v>0.19538194444444446</v>
      </c>
      <c r="T1019" s="31">
        <f t="shared" si="195"/>
        <v>0.79927083333333337</v>
      </c>
      <c r="U1019" s="4">
        <f t="shared" si="189"/>
        <v>0</v>
      </c>
      <c r="V1019" s="4" t="str">
        <f t="shared" si="190"/>
        <v/>
      </c>
      <c r="W1019" s="18" t="str">
        <f>IF(V1019="","",VLOOKUP(L1019,日射量と図３!$A$4:$C$368,3,TRUE)*238.85/100)</f>
        <v/>
      </c>
      <c r="X1019" s="4" t="str">
        <f t="shared" si="191"/>
        <v/>
      </c>
      <c r="Y1019" s="4" t="str">
        <f t="shared" si="196"/>
        <v/>
      </c>
      <c r="Z1019" s="4" t="str">
        <f t="shared" si="197"/>
        <v/>
      </c>
      <c r="AA1019" s="4" t="str">
        <f>IF($V1019="","",IF(Y1019&lt;36,0,IF(AND(36&lt;=Y1019,Y1019&lt;71),VLOOKUP($W1019,日射量と図３!$E$6:$F$34,2,TRUE),IF(AND(71&lt;=Y1019,Y1019&lt;107),VLOOKUP($W1019,日射量と図３!$E$6:$G$34,3,TRUE),IF(AND(107&lt;=Y1019,Y1019&lt;143),VLOOKUP($W1019,日射量と図３!$E$6:$H$34,4,TRUE),VLOOKUP($W1019,日射量と図３!$E$6:$I$34,5,TRUE))))))</f>
        <v/>
      </c>
      <c r="AB1019" s="4" t="str">
        <f>IF($V1019="","",IF(Z1019&lt;36,0,IF(AND(36&lt;=Z1019,Z1019&lt;71),VLOOKUP($W1019,日射量と図３!$E$6:$F$34,2,TRUE),IF(AND(71&lt;=Z1019,Z1019&lt;107),VLOOKUP($W1019,日射量と図３!$E$6:$G$34,3,TRUE),IF(AND(107&lt;=Z1019,Z1019&lt;143),VLOOKUP($W1019,日射量と図３!$E$6:$H$34,4,TRUE),VLOOKUP($W1019,日射量と図３!$E$6:$I$34,5,TRUE))))))</f>
        <v/>
      </c>
      <c r="AC1019" s="382" t="str">
        <f t="shared" si="192"/>
        <v/>
      </c>
      <c r="AD1019" s="382" t="str">
        <f t="shared" si="193"/>
        <v/>
      </c>
    </row>
    <row r="1020" spans="11:30" ht="13.5" customHeight="1">
      <c r="K1020" s="4">
        <f t="shared" si="186"/>
        <v>7</v>
      </c>
      <c r="L1020" s="34">
        <v>43294</v>
      </c>
      <c r="M1020" s="4">
        <v>43</v>
      </c>
      <c r="N1020" s="4">
        <v>9</v>
      </c>
      <c r="O1020" s="31">
        <v>0.33333333333333331</v>
      </c>
      <c r="P1020" s="35">
        <v>27.330000000000002</v>
      </c>
      <c r="Q1020" s="36">
        <f t="shared" si="187"/>
        <v>12</v>
      </c>
      <c r="R1020" s="4">
        <f t="shared" si="188"/>
        <v>0</v>
      </c>
      <c r="S1020" s="31">
        <f t="shared" si="194"/>
        <v>0.19538194444444446</v>
      </c>
      <c r="T1020" s="31">
        <f t="shared" si="195"/>
        <v>0.79927083333333337</v>
      </c>
      <c r="U1020" s="4">
        <f t="shared" si="189"/>
        <v>0</v>
      </c>
      <c r="V1020" s="4" t="str">
        <f t="shared" si="190"/>
        <v/>
      </c>
      <c r="W1020" s="18" t="str">
        <f>IF(V1020="","",VLOOKUP(L1020,日射量と図３!$A$4:$C$368,3,TRUE)*238.85/100)</f>
        <v/>
      </c>
      <c r="X1020" s="4" t="str">
        <f t="shared" si="191"/>
        <v/>
      </c>
      <c r="Y1020" s="4" t="str">
        <f t="shared" si="196"/>
        <v/>
      </c>
      <c r="Z1020" s="4" t="str">
        <f t="shared" si="197"/>
        <v/>
      </c>
      <c r="AA1020" s="4" t="str">
        <f>IF($V1020="","",IF(Y1020&lt;36,0,IF(AND(36&lt;=Y1020,Y1020&lt;71),VLOOKUP($W1020,日射量と図３!$E$6:$F$34,2,TRUE),IF(AND(71&lt;=Y1020,Y1020&lt;107),VLOOKUP($W1020,日射量と図３!$E$6:$G$34,3,TRUE),IF(AND(107&lt;=Y1020,Y1020&lt;143),VLOOKUP($W1020,日射量と図３!$E$6:$H$34,4,TRUE),VLOOKUP($W1020,日射量と図３!$E$6:$I$34,5,TRUE))))))</f>
        <v/>
      </c>
      <c r="AB1020" s="4" t="str">
        <f>IF($V1020="","",IF(Z1020&lt;36,0,IF(AND(36&lt;=Z1020,Z1020&lt;71),VLOOKUP($W1020,日射量と図３!$E$6:$F$34,2,TRUE),IF(AND(71&lt;=Z1020,Z1020&lt;107),VLOOKUP($W1020,日射量と図３!$E$6:$G$34,3,TRUE),IF(AND(107&lt;=Z1020,Z1020&lt;143),VLOOKUP($W1020,日射量と図３!$E$6:$H$34,4,TRUE),VLOOKUP($W1020,日射量と図３!$E$6:$I$34,5,TRUE))))))</f>
        <v/>
      </c>
      <c r="AC1020" s="382" t="str">
        <f t="shared" si="192"/>
        <v/>
      </c>
      <c r="AD1020" s="382" t="str">
        <f t="shared" si="193"/>
        <v/>
      </c>
    </row>
    <row r="1021" spans="11:30" ht="13.5" customHeight="1">
      <c r="K1021" s="4">
        <f t="shared" si="186"/>
        <v>7</v>
      </c>
      <c r="L1021" s="34">
        <v>43294</v>
      </c>
      <c r="M1021" s="4">
        <v>43</v>
      </c>
      <c r="N1021" s="4">
        <v>10</v>
      </c>
      <c r="O1021" s="31">
        <v>0.375</v>
      </c>
      <c r="P1021" s="35">
        <v>28.459999999999997</v>
      </c>
      <c r="Q1021" s="36">
        <f t="shared" si="187"/>
        <v>12</v>
      </c>
      <c r="R1021" s="4">
        <f t="shared" si="188"/>
        <v>0</v>
      </c>
      <c r="S1021" s="31">
        <f t="shared" si="194"/>
        <v>0.19538194444444446</v>
      </c>
      <c r="T1021" s="31">
        <f t="shared" si="195"/>
        <v>0.79927083333333337</v>
      </c>
      <c r="U1021" s="4">
        <f t="shared" si="189"/>
        <v>0</v>
      </c>
      <c r="V1021" s="4" t="str">
        <f t="shared" si="190"/>
        <v/>
      </c>
      <c r="W1021" s="18" t="str">
        <f>IF(V1021="","",VLOOKUP(L1021,日射量と図３!$A$4:$C$368,3,TRUE)*238.85/100)</f>
        <v/>
      </c>
      <c r="X1021" s="4" t="str">
        <f t="shared" si="191"/>
        <v/>
      </c>
      <c r="Y1021" s="4" t="str">
        <f t="shared" si="196"/>
        <v/>
      </c>
      <c r="Z1021" s="4" t="str">
        <f t="shared" si="197"/>
        <v/>
      </c>
      <c r="AA1021" s="4" t="str">
        <f>IF($V1021="","",IF(Y1021&lt;36,0,IF(AND(36&lt;=Y1021,Y1021&lt;71),VLOOKUP($W1021,日射量と図３!$E$6:$F$34,2,TRUE),IF(AND(71&lt;=Y1021,Y1021&lt;107),VLOOKUP($W1021,日射量と図３!$E$6:$G$34,3,TRUE),IF(AND(107&lt;=Y1021,Y1021&lt;143),VLOOKUP($W1021,日射量と図３!$E$6:$H$34,4,TRUE),VLOOKUP($W1021,日射量と図３!$E$6:$I$34,5,TRUE))))))</f>
        <v/>
      </c>
      <c r="AB1021" s="4" t="str">
        <f>IF($V1021="","",IF(Z1021&lt;36,0,IF(AND(36&lt;=Z1021,Z1021&lt;71),VLOOKUP($W1021,日射量と図３!$E$6:$F$34,2,TRUE),IF(AND(71&lt;=Z1021,Z1021&lt;107),VLOOKUP($W1021,日射量と図３!$E$6:$G$34,3,TRUE),IF(AND(107&lt;=Z1021,Z1021&lt;143),VLOOKUP($W1021,日射量と図３!$E$6:$H$34,4,TRUE),VLOOKUP($W1021,日射量と図３!$E$6:$I$34,5,TRUE))))))</f>
        <v/>
      </c>
      <c r="AC1021" s="382" t="str">
        <f t="shared" si="192"/>
        <v/>
      </c>
      <c r="AD1021" s="382" t="str">
        <f t="shared" si="193"/>
        <v/>
      </c>
    </row>
    <row r="1022" spans="11:30" ht="13.5" customHeight="1">
      <c r="K1022" s="4">
        <f t="shared" si="186"/>
        <v>7</v>
      </c>
      <c r="L1022" s="34">
        <v>43294</v>
      </c>
      <c r="M1022" s="4">
        <v>43</v>
      </c>
      <c r="N1022" s="4">
        <v>11</v>
      </c>
      <c r="O1022" s="31">
        <v>0.41666666666666669</v>
      </c>
      <c r="P1022" s="35">
        <v>29.110000000000003</v>
      </c>
      <c r="Q1022" s="36">
        <f t="shared" si="187"/>
        <v>12</v>
      </c>
      <c r="R1022" s="4">
        <f t="shared" si="188"/>
        <v>0</v>
      </c>
      <c r="S1022" s="31">
        <f t="shared" si="194"/>
        <v>0.19538194444444446</v>
      </c>
      <c r="T1022" s="31">
        <f t="shared" si="195"/>
        <v>0.79927083333333337</v>
      </c>
      <c r="U1022" s="4">
        <f t="shared" si="189"/>
        <v>0</v>
      </c>
      <c r="V1022" s="4" t="str">
        <f t="shared" si="190"/>
        <v/>
      </c>
      <c r="W1022" s="18" t="str">
        <f>IF(V1022="","",VLOOKUP(L1022,日射量と図３!$A$4:$C$368,3,TRUE)*238.85/100)</f>
        <v/>
      </c>
      <c r="X1022" s="4" t="str">
        <f t="shared" si="191"/>
        <v/>
      </c>
      <c r="Y1022" s="4" t="str">
        <f t="shared" si="196"/>
        <v/>
      </c>
      <c r="Z1022" s="4" t="str">
        <f t="shared" si="197"/>
        <v/>
      </c>
      <c r="AA1022" s="4" t="str">
        <f>IF($V1022="","",IF(Y1022&lt;36,0,IF(AND(36&lt;=Y1022,Y1022&lt;71),VLOOKUP($W1022,日射量と図３!$E$6:$F$34,2,TRUE),IF(AND(71&lt;=Y1022,Y1022&lt;107),VLOOKUP($W1022,日射量と図３!$E$6:$G$34,3,TRUE),IF(AND(107&lt;=Y1022,Y1022&lt;143),VLOOKUP($W1022,日射量と図３!$E$6:$H$34,4,TRUE),VLOOKUP($W1022,日射量と図３!$E$6:$I$34,5,TRUE))))))</f>
        <v/>
      </c>
      <c r="AB1022" s="4" t="str">
        <f>IF($V1022="","",IF(Z1022&lt;36,0,IF(AND(36&lt;=Z1022,Z1022&lt;71),VLOOKUP($W1022,日射量と図３!$E$6:$F$34,2,TRUE),IF(AND(71&lt;=Z1022,Z1022&lt;107),VLOOKUP($W1022,日射量と図３!$E$6:$G$34,3,TRUE),IF(AND(107&lt;=Z1022,Z1022&lt;143),VLOOKUP($W1022,日射量と図３!$E$6:$H$34,4,TRUE),VLOOKUP($W1022,日射量と図３!$E$6:$I$34,5,TRUE))))))</f>
        <v/>
      </c>
      <c r="AC1022" s="382" t="str">
        <f t="shared" si="192"/>
        <v/>
      </c>
      <c r="AD1022" s="382" t="str">
        <f t="shared" si="193"/>
        <v/>
      </c>
    </row>
    <row r="1023" spans="11:30" ht="13.5" customHeight="1">
      <c r="K1023" s="4">
        <f t="shared" si="186"/>
        <v>7</v>
      </c>
      <c r="L1023" s="34">
        <v>43294</v>
      </c>
      <c r="M1023" s="4">
        <v>43</v>
      </c>
      <c r="N1023" s="4">
        <v>12</v>
      </c>
      <c r="O1023" s="31">
        <v>0.45833333333333331</v>
      </c>
      <c r="P1023" s="35">
        <v>29.109999999999996</v>
      </c>
      <c r="Q1023" s="36">
        <f t="shared" si="187"/>
        <v>12</v>
      </c>
      <c r="R1023" s="4">
        <f t="shared" si="188"/>
        <v>0</v>
      </c>
      <c r="S1023" s="31">
        <f t="shared" si="194"/>
        <v>0.19538194444444446</v>
      </c>
      <c r="T1023" s="31">
        <f t="shared" si="195"/>
        <v>0.79927083333333337</v>
      </c>
      <c r="U1023" s="4">
        <f t="shared" si="189"/>
        <v>0</v>
      </c>
      <c r="V1023" s="4" t="str">
        <f t="shared" si="190"/>
        <v/>
      </c>
      <c r="W1023" s="18" t="str">
        <f>IF(V1023="","",VLOOKUP(L1023,日射量と図３!$A$4:$C$368,3,TRUE)*238.85/100)</f>
        <v/>
      </c>
      <c r="X1023" s="4" t="str">
        <f t="shared" si="191"/>
        <v/>
      </c>
      <c r="Y1023" s="4" t="str">
        <f t="shared" si="196"/>
        <v/>
      </c>
      <c r="Z1023" s="4" t="str">
        <f t="shared" si="197"/>
        <v/>
      </c>
      <c r="AA1023" s="4" t="str">
        <f>IF($V1023="","",IF(Y1023&lt;36,0,IF(AND(36&lt;=Y1023,Y1023&lt;71),VLOOKUP($W1023,日射量と図３!$E$6:$F$34,2,TRUE),IF(AND(71&lt;=Y1023,Y1023&lt;107),VLOOKUP($W1023,日射量と図３!$E$6:$G$34,3,TRUE),IF(AND(107&lt;=Y1023,Y1023&lt;143),VLOOKUP($W1023,日射量と図３!$E$6:$H$34,4,TRUE),VLOOKUP($W1023,日射量と図３!$E$6:$I$34,5,TRUE))))))</f>
        <v/>
      </c>
      <c r="AB1023" s="4" t="str">
        <f>IF($V1023="","",IF(Z1023&lt;36,0,IF(AND(36&lt;=Z1023,Z1023&lt;71),VLOOKUP($W1023,日射量と図３!$E$6:$F$34,2,TRUE),IF(AND(71&lt;=Z1023,Z1023&lt;107),VLOOKUP($W1023,日射量と図３!$E$6:$G$34,3,TRUE),IF(AND(107&lt;=Z1023,Z1023&lt;143),VLOOKUP($W1023,日射量と図３!$E$6:$H$34,4,TRUE),VLOOKUP($W1023,日射量と図３!$E$6:$I$34,5,TRUE))))))</f>
        <v/>
      </c>
      <c r="AC1023" s="382" t="str">
        <f t="shared" si="192"/>
        <v/>
      </c>
      <c r="AD1023" s="382" t="str">
        <f t="shared" si="193"/>
        <v/>
      </c>
    </row>
    <row r="1024" spans="11:30" ht="13.5" customHeight="1">
      <c r="K1024" s="4">
        <f t="shared" si="186"/>
        <v>7</v>
      </c>
      <c r="L1024" s="34">
        <v>43294</v>
      </c>
      <c r="M1024" s="4">
        <v>43</v>
      </c>
      <c r="N1024" s="4">
        <v>13</v>
      </c>
      <c r="O1024" s="31">
        <v>0.5</v>
      </c>
      <c r="P1024" s="35">
        <v>29.75</v>
      </c>
      <c r="Q1024" s="36">
        <f t="shared" si="187"/>
        <v>12</v>
      </c>
      <c r="R1024" s="4">
        <f t="shared" si="188"/>
        <v>0</v>
      </c>
      <c r="S1024" s="31">
        <f t="shared" si="194"/>
        <v>0.19538194444444446</v>
      </c>
      <c r="T1024" s="31">
        <f t="shared" si="195"/>
        <v>0.79927083333333337</v>
      </c>
      <c r="U1024" s="4">
        <f t="shared" si="189"/>
        <v>0</v>
      </c>
      <c r="V1024" s="4" t="str">
        <f t="shared" si="190"/>
        <v/>
      </c>
      <c r="W1024" s="18" t="str">
        <f>IF(V1024="","",VLOOKUP(L1024,日射量と図３!$A$4:$C$368,3,TRUE)*238.85/100)</f>
        <v/>
      </c>
      <c r="X1024" s="4" t="str">
        <f t="shared" si="191"/>
        <v/>
      </c>
      <c r="Y1024" s="4" t="str">
        <f t="shared" si="196"/>
        <v/>
      </c>
      <c r="Z1024" s="4" t="str">
        <f t="shared" si="197"/>
        <v/>
      </c>
      <c r="AA1024" s="4" t="str">
        <f>IF($V1024="","",IF(Y1024&lt;36,0,IF(AND(36&lt;=Y1024,Y1024&lt;71),VLOOKUP($W1024,日射量と図３!$E$6:$F$34,2,TRUE),IF(AND(71&lt;=Y1024,Y1024&lt;107),VLOOKUP($W1024,日射量と図３!$E$6:$G$34,3,TRUE),IF(AND(107&lt;=Y1024,Y1024&lt;143),VLOOKUP($W1024,日射量と図３!$E$6:$H$34,4,TRUE),VLOOKUP($W1024,日射量と図３!$E$6:$I$34,5,TRUE))))))</f>
        <v/>
      </c>
      <c r="AB1024" s="4" t="str">
        <f>IF($V1024="","",IF(Z1024&lt;36,0,IF(AND(36&lt;=Z1024,Z1024&lt;71),VLOOKUP($W1024,日射量と図３!$E$6:$F$34,2,TRUE),IF(AND(71&lt;=Z1024,Z1024&lt;107),VLOOKUP($W1024,日射量と図３!$E$6:$G$34,3,TRUE),IF(AND(107&lt;=Z1024,Z1024&lt;143),VLOOKUP($W1024,日射量と図３!$E$6:$H$34,4,TRUE),VLOOKUP($W1024,日射量と図３!$E$6:$I$34,5,TRUE))))))</f>
        <v/>
      </c>
      <c r="AC1024" s="382" t="str">
        <f t="shared" si="192"/>
        <v/>
      </c>
      <c r="AD1024" s="382" t="str">
        <f t="shared" si="193"/>
        <v/>
      </c>
    </row>
    <row r="1025" spans="11:30" ht="13.5" customHeight="1">
      <c r="K1025" s="4">
        <f t="shared" si="186"/>
        <v>7</v>
      </c>
      <c r="L1025" s="34">
        <v>43294</v>
      </c>
      <c r="M1025" s="4">
        <v>43</v>
      </c>
      <c r="N1025" s="4">
        <v>14</v>
      </c>
      <c r="O1025" s="31">
        <v>0.54166666666666663</v>
      </c>
      <c r="P1025" s="35">
        <v>30.020000000000003</v>
      </c>
      <c r="Q1025" s="36">
        <f t="shared" si="187"/>
        <v>12</v>
      </c>
      <c r="R1025" s="4">
        <f t="shared" si="188"/>
        <v>0</v>
      </c>
      <c r="S1025" s="31">
        <f t="shared" si="194"/>
        <v>0.19538194444444446</v>
      </c>
      <c r="T1025" s="31">
        <f t="shared" si="195"/>
        <v>0.79927083333333337</v>
      </c>
      <c r="U1025" s="4">
        <f t="shared" si="189"/>
        <v>0</v>
      </c>
      <c r="V1025" s="4" t="str">
        <f t="shared" si="190"/>
        <v/>
      </c>
      <c r="W1025" s="18" t="str">
        <f>IF(V1025="","",VLOOKUP(L1025,日射量と図３!$A$4:$C$368,3,TRUE)*238.85/100)</f>
        <v/>
      </c>
      <c r="X1025" s="4" t="str">
        <f t="shared" si="191"/>
        <v/>
      </c>
      <c r="Y1025" s="4" t="str">
        <f t="shared" si="196"/>
        <v/>
      </c>
      <c r="Z1025" s="4" t="str">
        <f t="shared" si="197"/>
        <v/>
      </c>
      <c r="AA1025" s="4" t="str">
        <f>IF($V1025="","",IF(Y1025&lt;36,0,IF(AND(36&lt;=Y1025,Y1025&lt;71),VLOOKUP($W1025,日射量と図３!$E$6:$F$34,2,TRUE),IF(AND(71&lt;=Y1025,Y1025&lt;107),VLOOKUP($W1025,日射量と図３!$E$6:$G$34,3,TRUE),IF(AND(107&lt;=Y1025,Y1025&lt;143),VLOOKUP($W1025,日射量と図３!$E$6:$H$34,4,TRUE),VLOOKUP($W1025,日射量と図３!$E$6:$I$34,5,TRUE))))))</f>
        <v/>
      </c>
      <c r="AB1025" s="4" t="str">
        <f>IF($V1025="","",IF(Z1025&lt;36,0,IF(AND(36&lt;=Z1025,Z1025&lt;71),VLOOKUP($W1025,日射量と図３!$E$6:$F$34,2,TRUE),IF(AND(71&lt;=Z1025,Z1025&lt;107),VLOOKUP($W1025,日射量と図３!$E$6:$G$34,3,TRUE),IF(AND(107&lt;=Z1025,Z1025&lt;143),VLOOKUP($W1025,日射量と図３!$E$6:$H$34,4,TRUE),VLOOKUP($W1025,日射量と図３!$E$6:$I$34,5,TRUE))))))</f>
        <v/>
      </c>
      <c r="AC1025" s="382" t="str">
        <f t="shared" si="192"/>
        <v/>
      </c>
      <c r="AD1025" s="382" t="str">
        <f t="shared" si="193"/>
        <v/>
      </c>
    </row>
    <row r="1026" spans="11:30" ht="13.5" customHeight="1">
      <c r="K1026" s="4">
        <f t="shared" si="186"/>
        <v>7</v>
      </c>
      <c r="L1026" s="34">
        <v>43294</v>
      </c>
      <c r="M1026" s="4">
        <v>43</v>
      </c>
      <c r="N1026" s="4">
        <v>15</v>
      </c>
      <c r="O1026" s="31">
        <v>0.58333333333333337</v>
      </c>
      <c r="P1026" s="35">
        <v>30.02</v>
      </c>
      <c r="Q1026" s="36">
        <f t="shared" si="187"/>
        <v>12</v>
      </c>
      <c r="R1026" s="4">
        <f t="shared" si="188"/>
        <v>0</v>
      </c>
      <c r="S1026" s="31">
        <f t="shared" si="194"/>
        <v>0.19538194444444446</v>
      </c>
      <c r="T1026" s="31">
        <f t="shared" si="195"/>
        <v>0.79927083333333337</v>
      </c>
      <c r="U1026" s="4">
        <f t="shared" si="189"/>
        <v>0</v>
      </c>
      <c r="V1026" s="4" t="str">
        <f t="shared" si="190"/>
        <v/>
      </c>
      <c r="W1026" s="18" t="str">
        <f>IF(V1026="","",VLOOKUP(L1026,日射量と図３!$A$4:$C$368,3,TRUE)*238.85/100)</f>
        <v/>
      </c>
      <c r="X1026" s="4" t="str">
        <f t="shared" si="191"/>
        <v/>
      </c>
      <c r="Y1026" s="4" t="str">
        <f t="shared" si="196"/>
        <v/>
      </c>
      <c r="Z1026" s="4" t="str">
        <f t="shared" si="197"/>
        <v/>
      </c>
      <c r="AA1026" s="4" t="str">
        <f>IF($V1026="","",IF(Y1026&lt;36,0,IF(AND(36&lt;=Y1026,Y1026&lt;71),VLOOKUP($W1026,日射量と図３!$E$6:$F$34,2,TRUE),IF(AND(71&lt;=Y1026,Y1026&lt;107),VLOOKUP($W1026,日射量と図３!$E$6:$G$34,3,TRUE),IF(AND(107&lt;=Y1026,Y1026&lt;143),VLOOKUP($W1026,日射量と図３!$E$6:$H$34,4,TRUE),VLOOKUP($W1026,日射量と図３!$E$6:$I$34,5,TRUE))))))</f>
        <v/>
      </c>
      <c r="AB1026" s="4" t="str">
        <f>IF($V1026="","",IF(Z1026&lt;36,0,IF(AND(36&lt;=Z1026,Z1026&lt;71),VLOOKUP($W1026,日射量と図３!$E$6:$F$34,2,TRUE),IF(AND(71&lt;=Z1026,Z1026&lt;107),VLOOKUP($W1026,日射量と図３!$E$6:$G$34,3,TRUE),IF(AND(107&lt;=Z1026,Z1026&lt;143),VLOOKUP($W1026,日射量と図３!$E$6:$H$34,4,TRUE),VLOOKUP($W1026,日射量と図３!$E$6:$I$34,5,TRUE))))))</f>
        <v/>
      </c>
      <c r="AC1026" s="382" t="str">
        <f t="shared" si="192"/>
        <v/>
      </c>
      <c r="AD1026" s="382" t="str">
        <f t="shared" si="193"/>
        <v/>
      </c>
    </row>
    <row r="1027" spans="11:30" ht="13.5" customHeight="1">
      <c r="K1027" s="4">
        <f t="shared" si="186"/>
        <v>7</v>
      </c>
      <c r="L1027" s="34">
        <v>43294</v>
      </c>
      <c r="M1027" s="4">
        <v>43</v>
      </c>
      <c r="N1027" s="4">
        <v>16</v>
      </c>
      <c r="O1027" s="31">
        <v>0.625</v>
      </c>
      <c r="P1027" s="35">
        <v>30.259999999999998</v>
      </c>
      <c r="Q1027" s="36">
        <f t="shared" si="187"/>
        <v>16</v>
      </c>
      <c r="R1027" s="4">
        <f t="shared" si="188"/>
        <v>0</v>
      </c>
      <c r="S1027" s="31">
        <f t="shared" si="194"/>
        <v>0.19538194444444446</v>
      </c>
      <c r="T1027" s="31">
        <f t="shared" si="195"/>
        <v>0.79927083333333337</v>
      </c>
      <c r="U1027" s="4">
        <f t="shared" si="189"/>
        <v>0</v>
      </c>
      <c r="V1027" s="4" t="str">
        <f t="shared" si="190"/>
        <v/>
      </c>
      <c r="W1027" s="18" t="str">
        <f>IF(V1027="","",VLOOKUP(L1027,日射量と図３!$A$4:$C$368,3,TRUE)*238.85/100)</f>
        <v/>
      </c>
      <c r="X1027" s="4" t="str">
        <f t="shared" si="191"/>
        <v/>
      </c>
      <c r="Y1027" s="4" t="str">
        <f t="shared" si="196"/>
        <v/>
      </c>
      <c r="Z1027" s="4" t="str">
        <f t="shared" si="197"/>
        <v/>
      </c>
      <c r="AA1027" s="4" t="str">
        <f>IF($V1027="","",IF(Y1027&lt;36,0,IF(AND(36&lt;=Y1027,Y1027&lt;71),VLOOKUP($W1027,日射量と図３!$E$6:$F$34,2,TRUE),IF(AND(71&lt;=Y1027,Y1027&lt;107),VLOOKUP($W1027,日射量と図３!$E$6:$G$34,3,TRUE),IF(AND(107&lt;=Y1027,Y1027&lt;143),VLOOKUP($W1027,日射量と図３!$E$6:$H$34,4,TRUE),VLOOKUP($W1027,日射量と図３!$E$6:$I$34,5,TRUE))))))</f>
        <v/>
      </c>
      <c r="AB1027" s="4" t="str">
        <f>IF($V1027="","",IF(Z1027&lt;36,0,IF(AND(36&lt;=Z1027,Z1027&lt;71),VLOOKUP($W1027,日射量と図３!$E$6:$F$34,2,TRUE),IF(AND(71&lt;=Z1027,Z1027&lt;107),VLOOKUP($W1027,日射量と図３!$E$6:$G$34,3,TRUE),IF(AND(107&lt;=Z1027,Z1027&lt;143),VLOOKUP($W1027,日射量と図３!$E$6:$H$34,4,TRUE),VLOOKUP($W1027,日射量と図３!$E$6:$I$34,5,TRUE))))))</f>
        <v/>
      </c>
      <c r="AC1027" s="382" t="str">
        <f t="shared" si="192"/>
        <v/>
      </c>
      <c r="AD1027" s="382" t="str">
        <f t="shared" si="193"/>
        <v/>
      </c>
    </row>
    <row r="1028" spans="11:30" ht="13.5" customHeight="1">
      <c r="K1028" s="4">
        <f t="shared" si="186"/>
        <v>7</v>
      </c>
      <c r="L1028" s="34">
        <v>43294</v>
      </c>
      <c r="M1028" s="4">
        <v>43</v>
      </c>
      <c r="N1028" s="4">
        <v>17</v>
      </c>
      <c r="O1028" s="31">
        <v>0.66666666666666663</v>
      </c>
      <c r="P1028" s="35">
        <v>29.660000000000004</v>
      </c>
      <c r="Q1028" s="36">
        <f t="shared" si="187"/>
        <v>16</v>
      </c>
      <c r="R1028" s="4">
        <f t="shared" si="188"/>
        <v>0</v>
      </c>
      <c r="S1028" s="31">
        <f t="shared" si="194"/>
        <v>0.19538194444444446</v>
      </c>
      <c r="T1028" s="31">
        <f t="shared" si="195"/>
        <v>0.79927083333333337</v>
      </c>
      <c r="U1028" s="4">
        <f t="shared" si="189"/>
        <v>0</v>
      </c>
      <c r="V1028" s="4" t="str">
        <f t="shared" si="190"/>
        <v/>
      </c>
      <c r="W1028" s="18" t="str">
        <f>IF(V1028="","",VLOOKUP(L1028,日射量と図３!$A$4:$C$368,3,TRUE)*238.85/100)</f>
        <v/>
      </c>
      <c r="X1028" s="4" t="str">
        <f t="shared" si="191"/>
        <v/>
      </c>
      <c r="Y1028" s="4" t="str">
        <f t="shared" si="196"/>
        <v/>
      </c>
      <c r="Z1028" s="4" t="str">
        <f t="shared" si="197"/>
        <v/>
      </c>
      <c r="AA1028" s="4" t="str">
        <f>IF($V1028="","",IF(Y1028&lt;36,0,IF(AND(36&lt;=Y1028,Y1028&lt;71),VLOOKUP($W1028,日射量と図３!$E$6:$F$34,2,TRUE),IF(AND(71&lt;=Y1028,Y1028&lt;107),VLOOKUP($W1028,日射量と図３!$E$6:$G$34,3,TRUE),IF(AND(107&lt;=Y1028,Y1028&lt;143),VLOOKUP($W1028,日射量と図３!$E$6:$H$34,4,TRUE),VLOOKUP($W1028,日射量と図３!$E$6:$I$34,5,TRUE))))))</f>
        <v/>
      </c>
      <c r="AB1028" s="4" t="str">
        <f>IF($V1028="","",IF(Z1028&lt;36,0,IF(AND(36&lt;=Z1028,Z1028&lt;71),VLOOKUP($W1028,日射量と図３!$E$6:$F$34,2,TRUE),IF(AND(71&lt;=Z1028,Z1028&lt;107),VLOOKUP($W1028,日射量と図３!$E$6:$G$34,3,TRUE),IF(AND(107&lt;=Z1028,Z1028&lt;143),VLOOKUP($W1028,日射量と図３!$E$6:$H$34,4,TRUE),VLOOKUP($W1028,日射量と図３!$E$6:$I$34,5,TRUE))))))</f>
        <v/>
      </c>
      <c r="AC1028" s="382" t="str">
        <f t="shared" si="192"/>
        <v/>
      </c>
      <c r="AD1028" s="382" t="str">
        <f t="shared" si="193"/>
        <v/>
      </c>
    </row>
    <row r="1029" spans="11:30" ht="13.5" customHeight="1">
      <c r="K1029" s="4">
        <f t="shared" ref="K1029:K1092" si="198">MONTH(L1029)</f>
        <v>7</v>
      </c>
      <c r="L1029" s="34">
        <v>43294</v>
      </c>
      <c r="M1029" s="4">
        <v>43</v>
      </c>
      <c r="N1029" s="4">
        <v>18</v>
      </c>
      <c r="O1029" s="31">
        <v>0.70833333333333337</v>
      </c>
      <c r="P1029" s="35">
        <v>28.920000000000005</v>
      </c>
      <c r="Q1029" s="36">
        <f t="shared" ref="Q1029:Q1092" si="199">IF(O1029&lt;$B$15,$D$14,IF(O1029&lt;$B$16,$D$15,IF(O1029&lt;$B$17,$D$16,IF(O1029&lt;$B$18,$D$17,IF(O1029&lt;$B$19,$D$18,$D$19)))))</f>
        <v>16</v>
      </c>
      <c r="R1029" s="4">
        <f t="shared" ref="R1029:R1092" si="200">IF(Q1029-P1029&gt;0,Q1029-P1029,0)</f>
        <v>0</v>
      </c>
      <c r="S1029" s="31">
        <f t="shared" si="194"/>
        <v>0.19538194444444446</v>
      </c>
      <c r="T1029" s="31">
        <f t="shared" si="195"/>
        <v>0.79927083333333337</v>
      </c>
      <c r="U1029" s="4">
        <f t="shared" ref="U1029:U1092" si="201">IF(AND(S1029&lt;O1029,O1029&lt;T1029),R1029,0)</f>
        <v>0</v>
      </c>
      <c r="V1029" s="4" t="str">
        <f t="shared" ref="V1029:V1092" si="202">IF(N1029=1,SUM(U1029:U1052),"")</f>
        <v/>
      </c>
      <c r="W1029" s="18" t="str">
        <f>IF(V1029="","",VLOOKUP(L1029,日射量と図３!$A$4:$C$368,3,TRUE)*238.85/100)</f>
        <v/>
      </c>
      <c r="X1029" s="4" t="str">
        <f t="shared" ref="X1029:X1092" si="203">IF(V1029="","",VLOOKUP(K1029,$AF$38:$AJ$49,5,TRUE))</f>
        <v/>
      </c>
      <c r="Y1029" s="4" t="str">
        <f t="shared" si="196"/>
        <v/>
      </c>
      <c r="Z1029" s="4" t="str">
        <f t="shared" si="197"/>
        <v/>
      </c>
      <c r="AA1029" s="4" t="str">
        <f>IF($V1029="","",IF(Y1029&lt;36,0,IF(AND(36&lt;=Y1029,Y1029&lt;71),VLOOKUP($W1029,日射量と図３!$E$6:$F$34,2,TRUE),IF(AND(71&lt;=Y1029,Y1029&lt;107),VLOOKUP($W1029,日射量と図３!$E$6:$G$34,3,TRUE),IF(AND(107&lt;=Y1029,Y1029&lt;143),VLOOKUP($W1029,日射量と図３!$E$6:$H$34,4,TRUE),VLOOKUP($W1029,日射量と図３!$E$6:$I$34,5,TRUE))))))</f>
        <v/>
      </c>
      <c r="AB1029" s="4" t="str">
        <f>IF($V1029="","",IF(Z1029&lt;36,0,IF(AND(36&lt;=Z1029,Z1029&lt;71),VLOOKUP($W1029,日射量と図３!$E$6:$F$34,2,TRUE),IF(AND(71&lt;=Z1029,Z1029&lt;107),VLOOKUP($W1029,日射量と図３!$E$6:$G$34,3,TRUE),IF(AND(107&lt;=Z1029,Z1029&lt;143),VLOOKUP($W1029,日射量と図３!$E$6:$H$34,4,TRUE),VLOOKUP($W1029,日射量と図３!$E$6:$I$34,5,TRUE))))))</f>
        <v/>
      </c>
      <c r="AC1029" s="382" t="str">
        <f t="shared" si="192"/>
        <v/>
      </c>
      <c r="AD1029" s="382" t="str">
        <f t="shared" si="193"/>
        <v/>
      </c>
    </row>
    <row r="1030" spans="11:30" ht="13.5" customHeight="1">
      <c r="K1030" s="4">
        <f t="shared" si="198"/>
        <v>7</v>
      </c>
      <c r="L1030" s="34">
        <v>43294</v>
      </c>
      <c r="M1030" s="4">
        <v>43</v>
      </c>
      <c r="N1030" s="4">
        <v>19</v>
      </c>
      <c r="O1030" s="31">
        <v>0.75</v>
      </c>
      <c r="P1030" s="35">
        <v>28.340000000000003</v>
      </c>
      <c r="Q1030" s="36">
        <f t="shared" si="199"/>
        <v>16</v>
      </c>
      <c r="R1030" s="4">
        <f t="shared" si="200"/>
        <v>0</v>
      </c>
      <c r="S1030" s="31">
        <f t="shared" si="194"/>
        <v>0.19538194444444446</v>
      </c>
      <c r="T1030" s="31">
        <f t="shared" si="195"/>
        <v>0.79927083333333337</v>
      </c>
      <c r="U1030" s="4">
        <f t="shared" si="201"/>
        <v>0</v>
      </c>
      <c r="V1030" s="4" t="str">
        <f t="shared" si="202"/>
        <v/>
      </c>
      <c r="W1030" s="18" t="str">
        <f>IF(V1030="","",VLOOKUP(L1030,日射量と図３!$A$4:$C$368,3,TRUE)*238.85/100)</f>
        <v/>
      </c>
      <c r="X1030" s="4" t="str">
        <f t="shared" si="203"/>
        <v/>
      </c>
      <c r="Y1030" s="4" t="str">
        <f t="shared" si="196"/>
        <v/>
      </c>
      <c r="Z1030" s="4" t="str">
        <f t="shared" si="197"/>
        <v/>
      </c>
      <c r="AA1030" s="4" t="str">
        <f>IF($V1030="","",IF(Y1030&lt;36,0,IF(AND(36&lt;=Y1030,Y1030&lt;71),VLOOKUP($W1030,日射量と図３!$E$6:$F$34,2,TRUE),IF(AND(71&lt;=Y1030,Y1030&lt;107),VLOOKUP($W1030,日射量と図３!$E$6:$G$34,3,TRUE),IF(AND(107&lt;=Y1030,Y1030&lt;143),VLOOKUP($W1030,日射量と図３!$E$6:$H$34,4,TRUE),VLOOKUP($W1030,日射量と図３!$E$6:$I$34,5,TRUE))))))</f>
        <v/>
      </c>
      <c r="AB1030" s="4" t="str">
        <f>IF($V1030="","",IF(Z1030&lt;36,0,IF(AND(36&lt;=Z1030,Z1030&lt;71),VLOOKUP($W1030,日射量と図３!$E$6:$F$34,2,TRUE),IF(AND(71&lt;=Z1030,Z1030&lt;107),VLOOKUP($W1030,日射量と図３!$E$6:$G$34,3,TRUE),IF(AND(107&lt;=Z1030,Z1030&lt;143),VLOOKUP($W1030,日射量と図３!$E$6:$H$34,4,TRUE),VLOOKUP($W1030,日射量と図３!$E$6:$I$34,5,TRUE))))))</f>
        <v/>
      </c>
      <c r="AC1030" s="382" t="str">
        <f t="shared" si="192"/>
        <v/>
      </c>
      <c r="AD1030" s="382" t="str">
        <f t="shared" si="193"/>
        <v/>
      </c>
    </row>
    <row r="1031" spans="11:30" ht="13.5" customHeight="1">
      <c r="K1031" s="4">
        <f t="shared" si="198"/>
        <v>7</v>
      </c>
      <c r="L1031" s="34">
        <v>43294</v>
      </c>
      <c r="M1031" s="4">
        <v>43</v>
      </c>
      <c r="N1031" s="4">
        <v>20</v>
      </c>
      <c r="O1031" s="31">
        <v>0.79166666666666663</v>
      </c>
      <c r="P1031" s="35">
        <v>27.559999999999995</v>
      </c>
      <c r="Q1031" s="36">
        <f t="shared" si="199"/>
        <v>16</v>
      </c>
      <c r="R1031" s="4">
        <f t="shared" si="200"/>
        <v>0</v>
      </c>
      <c r="S1031" s="31">
        <f t="shared" si="194"/>
        <v>0.19538194444444446</v>
      </c>
      <c r="T1031" s="31">
        <f t="shared" si="195"/>
        <v>0.79927083333333337</v>
      </c>
      <c r="U1031" s="4">
        <f t="shared" si="201"/>
        <v>0</v>
      </c>
      <c r="V1031" s="4" t="str">
        <f t="shared" si="202"/>
        <v/>
      </c>
      <c r="W1031" s="18" t="str">
        <f>IF(V1031="","",VLOOKUP(L1031,日射量と図３!$A$4:$C$368,3,TRUE)*238.85/100)</f>
        <v/>
      </c>
      <c r="X1031" s="4" t="str">
        <f t="shared" si="203"/>
        <v/>
      </c>
      <c r="Y1031" s="4" t="str">
        <f t="shared" si="196"/>
        <v/>
      </c>
      <c r="Z1031" s="4" t="str">
        <f t="shared" si="197"/>
        <v/>
      </c>
      <c r="AA1031" s="4" t="str">
        <f>IF($V1031="","",IF(Y1031&lt;36,0,IF(AND(36&lt;=Y1031,Y1031&lt;71),VLOOKUP($W1031,日射量と図３!$E$6:$F$34,2,TRUE),IF(AND(71&lt;=Y1031,Y1031&lt;107),VLOOKUP($W1031,日射量と図３!$E$6:$G$34,3,TRUE),IF(AND(107&lt;=Y1031,Y1031&lt;143),VLOOKUP($W1031,日射量と図３!$E$6:$H$34,4,TRUE),VLOOKUP($W1031,日射量と図３!$E$6:$I$34,5,TRUE))))))</f>
        <v/>
      </c>
      <c r="AB1031" s="4" t="str">
        <f>IF($V1031="","",IF(Z1031&lt;36,0,IF(AND(36&lt;=Z1031,Z1031&lt;71),VLOOKUP($W1031,日射量と図３!$E$6:$F$34,2,TRUE),IF(AND(71&lt;=Z1031,Z1031&lt;107),VLOOKUP($W1031,日射量と図３!$E$6:$G$34,3,TRUE),IF(AND(107&lt;=Z1031,Z1031&lt;143),VLOOKUP($W1031,日射量と図３!$E$6:$H$34,4,TRUE),VLOOKUP($W1031,日射量と図３!$E$6:$I$34,5,TRUE))))))</f>
        <v/>
      </c>
      <c r="AC1031" s="382" t="str">
        <f t="shared" si="192"/>
        <v/>
      </c>
      <c r="AD1031" s="382" t="str">
        <f t="shared" si="193"/>
        <v/>
      </c>
    </row>
    <row r="1032" spans="11:30" ht="13.5" customHeight="1">
      <c r="K1032" s="4">
        <f t="shared" si="198"/>
        <v>7</v>
      </c>
      <c r="L1032" s="34">
        <v>43294</v>
      </c>
      <c r="M1032" s="4">
        <v>43</v>
      </c>
      <c r="N1032" s="4">
        <v>21</v>
      </c>
      <c r="O1032" s="31">
        <v>0.83333333333333337</v>
      </c>
      <c r="P1032" s="35">
        <v>26.939999999999998</v>
      </c>
      <c r="Q1032" s="36">
        <f t="shared" si="199"/>
        <v>16</v>
      </c>
      <c r="R1032" s="4">
        <f t="shared" si="200"/>
        <v>0</v>
      </c>
      <c r="S1032" s="31">
        <f t="shared" si="194"/>
        <v>0.19538194444444446</v>
      </c>
      <c r="T1032" s="31">
        <f t="shared" si="195"/>
        <v>0.79927083333333337</v>
      </c>
      <c r="U1032" s="4">
        <f t="shared" si="201"/>
        <v>0</v>
      </c>
      <c r="V1032" s="4" t="str">
        <f t="shared" si="202"/>
        <v/>
      </c>
      <c r="W1032" s="18" t="str">
        <f>IF(V1032="","",VLOOKUP(L1032,日射量と図３!$A$4:$C$368,3,TRUE)*238.85/100)</f>
        <v/>
      </c>
      <c r="X1032" s="4" t="str">
        <f t="shared" si="203"/>
        <v/>
      </c>
      <c r="Y1032" s="4" t="str">
        <f t="shared" si="196"/>
        <v/>
      </c>
      <c r="Z1032" s="4" t="str">
        <f t="shared" si="197"/>
        <v/>
      </c>
      <c r="AA1032" s="4" t="str">
        <f>IF($V1032="","",IF(Y1032&lt;36,0,IF(AND(36&lt;=Y1032,Y1032&lt;71),VLOOKUP($W1032,日射量と図３!$E$6:$F$34,2,TRUE),IF(AND(71&lt;=Y1032,Y1032&lt;107),VLOOKUP($W1032,日射量と図３!$E$6:$G$34,3,TRUE),IF(AND(107&lt;=Y1032,Y1032&lt;143),VLOOKUP($W1032,日射量と図３!$E$6:$H$34,4,TRUE),VLOOKUP($W1032,日射量と図３!$E$6:$I$34,5,TRUE))))))</f>
        <v/>
      </c>
      <c r="AB1032" s="4" t="str">
        <f>IF($V1032="","",IF(Z1032&lt;36,0,IF(AND(36&lt;=Z1032,Z1032&lt;71),VLOOKUP($W1032,日射量と図３!$E$6:$F$34,2,TRUE),IF(AND(71&lt;=Z1032,Z1032&lt;107),VLOOKUP($W1032,日射量と図３!$E$6:$G$34,3,TRUE),IF(AND(107&lt;=Z1032,Z1032&lt;143),VLOOKUP($W1032,日射量と図３!$E$6:$H$34,4,TRUE),VLOOKUP($W1032,日射量と図３!$E$6:$I$34,5,TRUE))))))</f>
        <v/>
      </c>
      <c r="AC1032" s="382" t="str">
        <f t="shared" si="192"/>
        <v/>
      </c>
      <c r="AD1032" s="382" t="str">
        <f t="shared" si="193"/>
        <v/>
      </c>
    </row>
    <row r="1033" spans="11:30" ht="13.5" customHeight="1">
      <c r="K1033" s="4">
        <f t="shared" si="198"/>
        <v>7</v>
      </c>
      <c r="L1033" s="34">
        <v>43294</v>
      </c>
      <c r="M1033" s="4">
        <v>43</v>
      </c>
      <c r="N1033" s="4">
        <v>22</v>
      </c>
      <c r="O1033" s="31">
        <v>0.875</v>
      </c>
      <c r="P1033" s="35">
        <v>26.470000000000006</v>
      </c>
      <c r="Q1033" s="36">
        <f t="shared" si="199"/>
        <v>16</v>
      </c>
      <c r="R1033" s="4">
        <f t="shared" si="200"/>
        <v>0</v>
      </c>
      <c r="S1033" s="31">
        <f t="shared" si="194"/>
        <v>0.19538194444444446</v>
      </c>
      <c r="T1033" s="31">
        <f t="shared" si="195"/>
        <v>0.79927083333333337</v>
      </c>
      <c r="U1033" s="4">
        <f t="shared" si="201"/>
        <v>0</v>
      </c>
      <c r="V1033" s="4" t="str">
        <f t="shared" si="202"/>
        <v/>
      </c>
      <c r="W1033" s="18" t="str">
        <f>IF(V1033="","",VLOOKUP(L1033,日射量と図３!$A$4:$C$368,3,TRUE)*238.85/100)</f>
        <v/>
      </c>
      <c r="X1033" s="4" t="str">
        <f t="shared" si="203"/>
        <v/>
      </c>
      <c r="Y1033" s="4" t="str">
        <f t="shared" si="196"/>
        <v/>
      </c>
      <c r="Z1033" s="4" t="str">
        <f t="shared" si="197"/>
        <v/>
      </c>
      <c r="AA1033" s="4" t="str">
        <f>IF($V1033="","",IF(Y1033&lt;36,0,IF(AND(36&lt;=Y1033,Y1033&lt;71),VLOOKUP($W1033,日射量と図３!$E$6:$F$34,2,TRUE),IF(AND(71&lt;=Y1033,Y1033&lt;107),VLOOKUP($W1033,日射量と図３!$E$6:$G$34,3,TRUE),IF(AND(107&lt;=Y1033,Y1033&lt;143),VLOOKUP($W1033,日射量と図３!$E$6:$H$34,4,TRUE),VLOOKUP($W1033,日射量と図３!$E$6:$I$34,5,TRUE))))))</f>
        <v/>
      </c>
      <c r="AB1033" s="4" t="str">
        <f>IF($V1033="","",IF(Z1033&lt;36,0,IF(AND(36&lt;=Z1033,Z1033&lt;71),VLOOKUP($W1033,日射量と図３!$E$6:$F$34,2,TRUE),IF(AND(71&lt;=Z1033,Z1033&lt;107),VLOOKUP($W1033,日射量と図３!$E$6:$G$34,3,TRUE),IF(AND(107&lt;=Z1033,Z1033&lt;143),VLOOKUP($W1033,日射量と図３!$E$6:$H$34,4,TRUE),VLOOKUP($W1033,日射量と図３!$E$6:$I$34,5,TRUE))))))</f>
        <v/>
      </c>
      <c r="AC1033" s="382" t="str">
        <f t="shared" si="192"/>
        <v/>
      </c>
      <c r="AD1033" s="382" t="str">
        <f t="shared" si="193"/>
        <v/>
      </c>
    </row>
    <row r="1034" spans="11:30" ht="13.5" customHeight="1">
      <c r="K1034" s="4">
        <f t="shared" si="198"/>
        <v>7</v>
      </c>
      <c r="L1034" s="34">
        <v>43294</v>
      </c>
      <c r="M1034" s="4">
        <v>43</v>
      </c>
      <c r="N1034" s="4">
        <v>23</v>
      </c>
      <c r="O1034" s="31">
        <v>0.91666666666666663</v>
      </c>
      <c r="P1034" s="35">
        <v>26.24</v>
      </c>
      <c r="Q1034" s="36">
        <f t="shared" si="199"/>
        <v>13</v>
      </c>
      <c r="R1034" s="4">
        <f t="shared" si="200"/>
        <v>0</v>
      </c>
      <c r="S1034" s="31">
        <f t="shared" si="194"/>
        <v>0.19538194444444446</v>
      </c>
      <c r="T1034" s="31">
        <f t="shared" si="195"/>
        <v>0.79927083333333337</v>
      </c>
      <c r="U1034" s="4">
        <f t="shared" si="201"/>
        <v>0</v>
      </c>
      <c r="V1034" s="4" t="str">
        <f t="shared" si="202"/>
        <v/>
      </c>
      <c r="W1034" s="18" t="str">
        <f>IF(V1034="","",VLOOKUP(L1034,日射量と図３!$A$4:$C$368,3,TRUE)*238.85/100)</f>
        <v/>
      </c>
      <c r="X1034" s="4" t="str">
        <f t="shared" si="203"/>
        <v/>
      </c>
      <c r="Y1034" s="4" t="str">
        <f t="shared" si="196"/>
        <v/>
      </c>
      <c r="Z1034" s="4" t="str">
        <f t="shared" si="197"/>
        <v/>
      </c>
      <c r="AA1034" s="4" t="str">
        <f>IF($V1034="","",IF(Y1034&lt;36,0,IF(AND(36&lt;=Y1034,Y1034&lt;71),VLOOKUP($W1034,日射量と図３!$E$6:$F$34,2,TRUE),IF(AND(71&lt;=Y1034,Y1034&lt;107),VLOOKUP($W1034,日射量と図３!$E$6:$G$34,3,TRUE),IF(AND(107&lt;=Y1034,Y1034&lt;143),VLOOKUP($W1034,日射量と図３!$E$6:$H$34,4,TRUE),VLOOKUP($W1034,日射量と図３!$E$6:$I$34,5,TRUE))))))</f>
        <v/>
      </c>
      <c r="AB1034" s="4" t="str">
        <f>IF($V1034="","",IF(Z1034&lt;36,0,IF(AND(36&lt;=Z1034,Z1034&lt;71),VLOOKUP($W1034,日射量と図３!$E$6:$F$34,2,TRUE),IF(AND(71&lt;=Z1034,Z1034&lt;107),VLOOKUP($W1034,日射量と図３!$E$6:$G$34,3,TRUE),IF(AND(107&lt;=Z1034,Z1034&lt;143),VLOOKUP($W1034,日射量と図３!$E$6:$H$34,4,TRUE),VLOOKUP($W1034,日射量と図３!$E$6:$I$34,5,TRUE))))))</f>
        <v/>
      </c>
      <c r="AC1034" s="382" t="str">
        <f t="shared" si="192"/>
        <v/>
      </c>
      <c r="AD1034" s="382" t="str">
        <f t="shared" si="193"/>
        <v/>
      </c>
    </row>
    <row r="1035" spans="11:30" ht="13.5" customHeight="1">
      <c r="K1035" s="4">
        <f t="shared" si="198"/>
        <v>7</v>
      </c>
      <c r="L1035" s="34">
        <v>43294</v>
      </c>
      <c r="M1035" s="4">
        <v>43</v>
      </c>
      <c r="N1035" s="4">
        <v>24</v>
      </c>
      <c r="O1035" s="31">
        <v>0.95833333333333337</v>
      </c>
      <c r="P1035" s="35">
        <v>26.070000000000004</v>
      </c>
      <c r="Q1035" s="36">
        <f t="shared" si="199"/>
        <v>13</v>
      </c>
      <c r="R1035" s="4">
        <f t="shared" si="200"/>
        <v>0</v>
      </c>
      <c r="S1035" s="31">
        <f t="shared" si="194"/>
        <v>0.19538194444444446</v>
      </c>
      <c r="T1035" s="31">
        <f t="shared" si="195"/>
        <v>0.79927083333333337</v>
      </c>
      <c r="U1035" s="4">
        <f t="shared" si="201"/>
        <v>0</v>
      </c>
      <c r="V1035" s="4" t="str">
        <f t="shared" si="202"/>
        <v/>
      </c>
      <c r="W1035" s="18" t="str">
        <f>IF(V1035="","",VLOOKUP(L1035,日射量と図３!$A$4:$C$368,3,TRUE)*238.85/100)</f>
        <v/>
      </c>
      <c r="X1035" s="4" t="str">
        <f t="shared" si="203"/>
        <v/>
      </c>
      <c r="Y1035" s="4" t="str">
        <f t="shared" si="196"/>
        <v/>
      </c>
      <c r="Z1035" s="4" t="str">
        <f t="shared" si="197"/>
        <v/>
      </c>
      <c r="AA1035" s="4" t="str">
        <f>IF($V1035="","",IF(Y1035&lt;36,0,IF(AND(36&lt;=Y1035,Y1035&lt;71),VLOOKUP($W1035,日射量と図３!$E$6:$F$34,2,TRUE),IF(AND(71&lt;=Y1035,Y1035&lt;107),VLOOKUP($W1035,日射量と図３!$E$6:$G$34,3,TRUE),IF(AND(107&lt;=Y1035,Y1035&lt;143),VLOOKUP($W1035,日射量と図３!$E$6:$H$34,4,TRUE),VLOOKUP($W1035,日射量と図３!$E$6:$I$34,5,TRUE))))))</f>
        <v/>
      </c>
      <c r="AB1035" s="4" t="str">
        <f>IF($V1035="","",IF(Z1035&lt;36,0,IF(AND(36&lt;=Z1035,Z1035&lt;71),VLOOKUP($W1035,日射量と図３!$E$6:$F$34,2,TRUE),IF(AND(71&lt;=Z1035,Z1035&lt;107),VLOOKUP($W1035,日射量と図３!$E$6:$G$34,3,TRUE),IF(AND(107&lt;=Z1035,Z1035&lt;143),VLOOKUP($W1035,日射量と図３!$E$6:$H$34,4,TRUE),VLOOKUP($W1035,日射量と図３!$E$6:$I$34,5,TRUE))))))</f>
        <v/>
      </c>
      <c r="AC1035" s="382" t="str">
        <f t="shared" si="192"/>
        <v/>
      </c>
      <c r="AD1035" s="382" t="str">
        <f t="shared" si="193"/>
        <v/>
      </c>
    </row>
    <row r="1036" spans="11:30" ht="13.5" customHeight="1">
      <c r="K1036" s="4">
        <f t="shared" si="198"/>
        <v>7</v>
      </c>
      <c r="L1036" s="34">
        <v>43295</v>
      </c>
      <c r="M1036" s="4">
        <v>44</v>
      </c>
      <c r="N1036" s="4">
        <v>1</v>
      </c>
      <c r="O1036" s="31">
        <v>0</v>
      </c>
      <c r="P1036" s="35">
        <v>25.8</v>
      </c>
      <c r="Q1036" s="36">
        <f t="shared" si="199"/>
        <v>13</v>
      </c>
      <c r="R1036" s="4">
        <f t="shared" si="200"/>
        <v>0</v>
      </c>
      <c r="S1036" s="31">
        <f t="shared" si="194"/>
        <v>0.19538194444444446</v>
      </c>
      <c r="T1036" s="31">
        <f t="shared" si="195"/>
        <v>0.79927083333333337</v>
      </c>
      <c r="U1036" s="4">
        <f t="shared" si="201"/>
        <v>0</v>
      </c>
      <c r="V1036" s="4">
        <f t="shared" si="202"/>
        <v>0</v>
      </c>
      <c r="W1036" s="18">
        <f>IF(V1036="","",VLOOKUP(L1036,日射量と図３!$A$4:$C$368,3,TRUE)*238.85/100)</f>
        <v>47.77</v>
      </c>
      <c r="X1036" s="4">
        <f t="shared" si="203"/>
        <v>14</v>
      </c>
      <c r="Y1036" s="4">
        <f t="shared" si="196"/>
        <v>0</v>
      </c>
      <c r="Z1036" s="4">
        <f t="shared" si="197"/>
        <v>0</v>
      </c>
      <c r="AA1036" s="4">
        <f>IF($V1036="","",IF(Y1036&lt;36,0,IF(AND(36&lt;=Y1036,Y1036&lt;71),VLOOKUP($W1036,日射量と図３!$E$6:$F$34,2,TRUE),IF(AND(71&lt;=Y1036,Y1036&lt;107),VLOOKUP($W1036,日射量と図３!$E$6:$G$34,3,TRUE),IF(AND(107&lt;=Y1036,Y1036&lt;143),VLOOKUP($W1036,日射量と図３!$E$6:$H$34,4,TRUE),VLOOKUP($W1036,日射量と図３!$E$6:$I$34,5,TRUE))))))</f>
        <v>0</v>
      </c>
      <c r="AB1036" s="4">
        <f>IF($V1036="","",IF(Z1036&lt;36,0,IF(AND(36&lt;=Z1036,Z1036&lt;71),VLOOKUP($W1036,日射量と図３!$E$6:$F$34,2,TRUE),IF(AND(71&lt;=Z1036,Z1036&lt;107),VLOOKUP($W1036,日射量と図３!$E$6:$G$34,3,TRUE),IF(AND(107&lt;=Z1036,Z1036&lt;143),VLOOKUP($W1036,日射量と図３!$E$6:$H$34,4,TRUE),VLOOKUP($W1036,日射量と図３!$E$6:$I$34,5,TRUE))))))</f>
        <v>0</v>
      </c>
      <c r="AC1036" s="382">
        <f t="shared" si="192"/>
        <v>0</v>
      </c>
      <c r="AD1036" s="382">
        <f t="shared" si="193"/>
        <v>0</v>
      </c>
    </row>
    <row r="1037" spans="11:30" ht="13.5" customHeight="1">
      <c r="K1037" s="4">
        <f t="shared" si="198"/>
        <v>7</v>
      </c>
      <c r="L1037" s="34">
        <v>43295</v>
      </c>
      <c r="M1037" s="4">
        <v>44</v>
      </c>
      <c r="N1037" s="4">
        <v>2</v>
      </c>
      <c r="O1037" s="31">
        <v>4.1666666666666664E-2</v>
      </c>
      <c r="P1037" s="35">
        <v>25.709999999999997</v>
      </c>
      <c r="Q1037" s="36">
        <f t="shared" si="199"/>
        <v>13</v>
      </c>
      <c r="R1037" s="4">
        <f t="shared" si="200"/>
        <v>0</v>
      </c>
      <c r="S1037" s="31">
        <f t="shared" si="194"/>
        <v>0.19538194444444446</v>
      </c>
      <c r="T1037" s="31">
        <f t="shared" si="195"/>
        <v>0.79927083333333337</v>
      </c>
      <c r="U1037" s="4">
        <f t="shared" si="201"/>
        <v>0</v>
      </c>
      <c r="V1037" s="4" t="str">
        <f t="shared" si="202"/>
        <v/>
      </c>
      <c r="W1037" s="18" t="str">
        <f>IF(V1037="","",VLOOKUP(L1037,日射量と図３!$A$4:$C$368,3,TRUE)*238.85/100)</f>
        <v/>
      </c>
      <c r="X1037" s="4" t="str">
        <f t="shared" si="203"/>
        <v/>
      </c>
      <c r="Y1037" s="4" t="str">
        <f t="shared" si="196"/>
        <v/>
      </c>
      <c r="Z1037" s="4" t="str">
        <f t="shared" si="197"/>
        <v/>
      </c>
      <c r="AA1037" s="4" t="str">
        <f>IF($V1037="","",IF(Y1037&lt;36,0,IF(AND(36&lt;=Y1037,Y1037&lt;71),VLOOKUP($W1037,日射量と図３!$E$6:$F$34,2,TRUE),IF(AND(71&lt;=Y1037,Y1037&lt;107),VLOOKUP($W1037,日射量と図３!$E$6:$G$34,3,TRUE),IF(AND(107&lt;=Y1037,Y1037&lt;143),VLOOKUP($W1037,日射量と図３!$E$6:$H$34,4,TRUE),VLOOKUP($W1037,日射量と図３!$E$6:$I$34,5,TRUE))))))</f>
        <v/>
      </c>
      <c r="AB1037" s="4" t="str">
        <f>IF($V1037="","",IF(Z1037&lt;36,0,IF(AND(36&lt;=Z1037,Z1037&lt;71),VLOOKUP($W1037,日射量と図３!$E$6:$F$34,2,TRUE),IF(AND(71&lt;=Z1037,Z1037&lt;107),VLOOKUP($W1037,日射量と図３!$E$6:$G$34,3,TRUE),IF(AND(107&lt;=Z1037,Z1037&lt;143),VLOOKUP($W1037,日射量と図３!$E$6:$H$34,4,TRUE),VLOOKUP($W1037,日射量と図３!$E$6:$I$34,5,TRUE))))))</f>
        <v/>
      </c>
      <c r="AC1037" s="382" t="str">
        <f t="shared" si="192"/>
        <v/>
      </c>
      <c r="AD1037" s="382" t="str">
        <f t="shared" si="193"/>
        <v/>
      </c>
    </row>
    <row r="1038" spans="11:30" ht="13.5" customHeight="1">
      <c r="K1038" s="4">
        <f t="shared" si="198"/>
        <v>7</v>
      </c>
      <c r="L1038" s="34">
        <v>43295</v>
      </c>
      <c r="M1038" s="4">
        <v>44</v>
      </c>
      <c r="N1038" s="4">
        <v>3</v>
      </c>
      <c r="O1038" s="31">
        <v>8.3333333333333329E-2</v>
      </c>
      <c r="P1038" s="35">
        <v>25.490000000000002</v>
      </c>
      <c r="Q1038" s="36">
        <f t="shared" si="199"/>
        <v>13</v>
      </c>
      <c r="R1038" s="4">
        <f t="shared" si="200"/>
        <v>0</v>
      </c>
      <c r="S1038" s="31">
        <f t="shared" si="194"/>
        <v>0.19538194444444446</v>
      </c>
      <c r="T1038" s="31">
        <f t="shared" si="195"/>
        <v>0.79927083333333337</v>
      </c>
      <c r="U1038" s="4">
        <f t="shared" si="201"/>
        <v>0</v>
      </c>
      <c r="V1038" s="4" t="str">
        <f t="shared" si="202"/>
        <v/>
      </c>
      <c r="W1038" s="18" t="str">
        <f>IF(V1038="","",VLOOKUP(L1038,日射量と図３!$A$4:$C$368,3,TRUE)*238.85/100)</f>
        <v/>
      </c>
      <c r="X1038" s="4" t="str">
        <f t="shared" si="203"/>
        <v/>
      </c>
      <c r="Y1038" s="4" t="str">
        <f t="shared" si="196"/>
        <v/>
      </c>
      <c r="Z1038" s="4" t="str">
        <f t="shared" si="197"/>
        <v/>
      </c>
      <c r="AA1038" s="4" t="str">
        <f>IF($V1038="","",IF(Y1038&lt;36,0,IF(AND(36&lt;=Y1038,Y1038&lt;71),VLOOKUP($W1038,日射量と図３!$E$6:$F$34,2,TRUE),IF(AND(71&lt;=Y1038,Y1038&lt;107),VLOOKUP($W1038,日射量と図３!$E$6:$G$34,3,TRUE),IF(AND(107&lt;=Y1038,Y1038&lt;143),VLOOKUP($W1038,日射量と図３!$E$6:$H$34,4,TRUE),VLOOKUP($W1038,日射量と図３!$E$6:$I$34,5,TRUE))))))</f>
        <v/>
      </c>
      <c r="AB1038" s="4" t="str">
        <f>IF($V1038="","",IF(Z1038&lt;36,0,IF(AND(36&lt;=Z1038,Z1038&lt;71),VLOOKUP($W1038,日射量と図３!$E$6:$F$34,2,TRUE),IF(AND(71&lt;=Z1038,Z1038&lt;107),VLOOKUP($W1038,日射量と図３!$E$6:$G$34,3,TRUE),IF(AND(107&lt;=Z1038,Z1038&lt;143),VLOOKUP($W1038,日射量と図３!$E$6:$H$34,4,TRUE),VLOOKUP($W1038,日射量と図３!$E$6:$I$34,5,TRUE))))))</f>
        <v/>
      </c>
      <c r="AC1038" s="382" t="str">
        <f t="shared" si="192"/>
        <v/>
      </c>
      <c r="AD1038" s="382" t="str">
        <f t="shared" si="193"/>
        <v/>
      </c>
    </row>
    <row r="1039" spans="11:30" ht="13.5" customHeight="1">
      <c r="K1039" s="4">
        <f t="shared" si="198"/>
        <v>7</v>
      </c>
      <c r="L1039" s="34">
        <v>43295</v>
      </c>
      <c r="M1039" s="4">
        <v>44</v>
      </c>
      <c r="N1039" s="4">
        <v>4</v>
      </c>
      <c r="O1039" s="31">
        <v>0.125</v>
      </c>
      <c r="P1039" s="35">
        <v>25.33</v>
      </c>
      <c r="Q1039" s="36">
        <f t="shared" si="199"/>
        <v>13</v>
      </c>
      <c r="R1039" s="4">
        <f t="shared" si="200"/>
        <v>0</v>
      </c>
      <c r="S1039" s="31">
        <f t="shared" si="194"/>
        <v>0.19538194444444446</v>
      </c>
      <c r="T1039" s="31">
        <f t="shared" si="195"/>
        <v>0.79927083333333337</v>
      </c>
      <c r="U1039" s="4">
        <f t="shared" si="201"/>
        <v>0</v>
      </c>
      <c r="V1039" s="4" t="str">
        <f t="shared" si="202"/>
        <v/>
      </c>
      <c r="W1039" s="18" t="str">
        <f>IF(V1039="","",VLOOKUP(L1039,日射量と図３!$A$4:$C$368,3,TRUE)*238.85/100)</f>
        <v/>
      </c>
      <c r="X1039" s="4" t="str">
        <f t="shared" si="203"/>
        <v/>
      </c>
      <c r="Y1039" s="4" t="str">
        <f t="shared" si="196"/>
        <v/>
      </c>
      <c r="Z1039" s="4" t="str">
        <f t="shared" si="197"/>
        <v/>
      </c>
      <c r="AA1039" s="4" t="str">
        <f>IF($V1039="","",IF(Y1039&lt;36,0,IF(AND(36&lt;=Y1039,Y1039&lt;71),VLOOKUP($W1039,日射量と図３!$E$6:$F$34,2,TRUE),IF(AND(71&lt;=Y1039,Y1039&lt;107),VLOOKUP($W1039,日射量と図３!$E$6:$G$34,3,TRUE),IF(AND(107&lt;=Y1039,Y1039&lt;143),VLOOKUP($W1039,日射量と図３!$E$6:$H$34,4,TRUE),VLOOKUP($W1039,日射量と図３!$E$6:$I$34,5,TRUE))))))</f>
        <v/>
      </c>
      <c r="AB1039" s="4" t="str">
        <f>IF($V1039="","",IF(Z1039&lt;36,0,IF(AND(36&lt;=Z1039,Z1039&lt;71),VLOOKUP($W1039,日射量と図３!$E$6:$F$34,2,TRUE),IF(AND(71&lt;=Z1039,Z1039&lt;107),VLOOKUP($W1039,日射量と図３!$E$6:$G$34,3,TRUE),IF(AND(107&lt;=Z1039,Z1039&lt;143),VLOOKUP($W1039,日射量と図３!$E$6:$H$34,4,TRUE),VLOOKUP($W1039,日射量と図３!$E$6:$I$34,5,TRUE))))))</f>
        <v/>
      </c>
      <c r="AC1039" s="382" t="str">
        <f t="shared" ref="AC1039:AC1102" si="204">IF(V1039="","",IF((($AH$18*$AH$30*V1039*3600/1000000)/1000-AA1039*$AG$18*10*0.0000041868)&lt;=0,0,AA1039*$AG$18*10*0.0000041868))</f>
        <v/>
      </c>
      <c r="AD1039" s="382" t="str">
        <f t="shared" ref="AD1039:AD1102" si="205">IF(V1039="","",IF((($AH$19*$AH$30*V1039*3600/1000000)/1000-AB1039*$AG$19*10*0.0000041868)&lt;=0,0,AB1039*$AG$19*10*0.0000041868))</f>
        <v/>
      </c>
    </row>
    <row r="1040" spans="11:30" ht="13.5" customHeight="1">
      <c r="K1040" s="4">
        <f t="shared" si="198"/>
        <v>7</v>
      </c>
      <c r="L1040" s="34">
        <v>43295</v>
      </c>
      <c r="M1040" s="4">
        <v>44</v>
      </c>
      <c r="N1040" s="4">
        <v>5</v>
      </c>
      <c r="O1040" s="31">
        <v>0.16666666666666666</v>
      </c>
      <c r="P1040" s="35">
        <v>25.13</v>
      </c>
      <c r="Q1040" s="36">
        <f t="shared" si="199"/>
        <v>15</v>
      </c>
      <c r="R1040" s="4">
        <f t="shared" si="200"/>
        <v>0</v>
      </c>
      <c r="S1040" s="31">
        <f t="shared" si="194"/>
        <v>0.19538194444444446</v>
      </c>
      <c r="T1040" s="31">
        <f t="shared" si="195"/>
        <v>0.79927083333333337</v>
      </c>
      <c r="U1040" s="4">
        <f t="shared" si="201"/>
        <v>0</v>
      </c>
      <c r="V1040" s="4" t="str">
        <f t="shared" si="202"/>
        <v/>
      </c>
      <c r="W1040" s="18" t="str">
        <f>IF(V1040="","",VLOOKUP(L1040,日射量と図３!$A$4:$C$368,3,TRUE)*238.85/100)</f>
        <v/>
      </c>
      <c r="X1040" s="4" t="str">
        <f t="shared" si="203"/>
        <v/>
      </c>
      <c r="Y1040" s="4" t="str">
        <f t="shared" si="196"/>
        <v/>
      </c>
      <c r="Z1040" s="4" t="str">
        <f t="shared" si="197"/>
        <v/>
      </c>
      <c r="AA1040" s="4" t="str">
        <f>IF($V1040="","",IF(Y1040&lt;36,0,IF(AND(36&lt;=Y1040,Y1040&lt;71),VLOOKUP($W1040,日射量と図３!$E$6:$F$34,2,TRUE),IF(AND(71&lt;=Y1040,Y1040&lt;107),VLOOKUP($W1040,日射量と図３!$E$6:$G$34,3,TRUE),IF(AND(107&lt;=Y1040,Y1040&lt;143),VLOOKUP($W1040,日射量と図３!$E$6:$H$34,4,TRUE),VLOOKUP($W1040,日射量と図３!$E$6:$I$34,5,TRUE))))))</f>
        <v/>
      </c>
      <c r="AB1040" s="4" t="str">
        <f>IF($V1040="","",IF(Z1040&lt;36,0,IF(AND(36&lt;=Z1040,Z1040&lt;71),VLOOKUP($W1040,日射量と図３!$E$6:$F$34,2,TRUE),IF(AND(71&lt;=Z1040,Z1040&lt;107),VLOOKUP($W1040,日射量と図３!$E$6:$G$34,3,TRUE),IF(AND(107&lt;=Z1040,Z1040&lt;143),VLOOKUP($W1040,日射量と図３!$E$6:$H$34,4,TRUE),VLOOKUP($W1040,日射量と図３!$E$6:$I$34,5,TRUE))))))</f>
        <v/>
      </c>
      <c r="AC1040" s="382" t="str">
        <f t="shared" si="204"/>
        <v/>
      </c>
      <c r="AD1040" s="382" t="str">
        <f t="shared" si="205"/>
        <v/>
      </c>
    </row>
    <row r="1041" spans="11:30" ht="13.5" customHeight="1">
      <c r="K1041" s="4">
        <f t="shared" si="198"/>
        <v>7</v>
      </c>
      <c r="L1041" s="34">
        <v>43295</v>
      </c>
      <c r="M1041" s="4">
        <v>44</v>
      </c>
      <c r="N1041" s="4">
        <v>6</v>
      </c>
      <c r="O1041" s="31">
        <v>0.20833333333333334</v>
      </c>
      <c r="P1041" s="35">
        <v>24.980000000000004</v>
      </c>
      <c r="Q1041" s="36">
        <f t="shared" si="199"/>
        <v>15</v>
      </c>
      <c r="R1041" s="4">
        <f t="shared" si="200"/>
        <v>0</v>
      </c>
      <c r="S1041" s="31">
        <f t="shared" si="194"/>
        <v>0.19538194444444446</v>
      </c>
      <c r="T1041" s="31">
        <f t="shared" si="195"/>
        <v>0.79927083333333337</v>
      </c>
      <c r="U1041" s="4">
        <f t="shared" si="201"/>
        <v>0</v>
      </c>
      <c r="V1041" s="4" t="str">
        <f t="shared" si="202"/>
        <v/>
      </c>
      <c r="W1041" s="18" t="str">
        <f>IF(V1041="","",VLOOKUP(L1041,日射量と図３!$A$4:$C$368,3,TRUE)*238.85/100)</f>
        <v/>
      </c>
      <c r="X1041" s="4" t="str">
        <f t="shared" si="203"/>
        <v/>
      </c>
      <c r="Y1041" s="4" t="str">
        <f t="shared" si="196"/>
        <v/>
      </c>
      <c r="Z1041" s="4" t="str">
        <f t="shared" si="197"/>
        <v/>
      </c>
      <c r="AA1041" s="4" t="str">
        <f>IF($V1041="","",IF(Y1041&lt;36,0,IF(AND(36&lt;=Y1041,Y1041&lt;71),VLOOKUP($W1041,日射量と図３!$E$6:$F$34,2,TRUE),IF(AND(71&lt;=Y1041,Y1041&lt;107),VLOOKUP($W1041,日射量と図３!$E$6:$G$34,3,TRUE),IF(AND(107&lt;=Y1041,Y1041&lt;143),VLOOKUP($W1041,日射量と図３!$E$6:$H$34,4,TRUE),VLOOKUP($W1041,日射量と図３!$E$6:$I$34,5,TRUE))))))</f>
        <v/>
      </c>
      <c r="AB1041" s="4" t="str">
        <f>IF($V1041="","",IF(Z1041&lt;36,0,IF(AND(36&lt;=Z1041,Z1041&lt;71),VLOOKUP($W1041,日射量と図３!$E$6:$F$34,2,TRUE),IF(AND(71&lt;=Z1041,Z1041&lt;107),VLOOKUP($W1041,日射量と図３!$E$6:$G$34,3,TRUE),IF(AND(107&lt;=Z1041,Z1041&lt;143),VLOOKUP($W1041,日射量と図３!$E$6:$H$34,4,TRUE),VLOOKUP($W1041,日射量と図３!$E$6:$I$34,5,TRUE))))))</f>
        <v/>
      </c>
      <c r="AC1041" s="382" t="str">
        <f t="shared" si="204"/>
        <v/>
      </c>
      <c r="AD1041" s="382" t="str">
        <f t="shared" si="205"/>
        <v/>
      </c>
    </row>
    <row r="1042" spans="11:30" ht="13.5" customHeight="1">
      <c r="K1042" s="4">
        <f t="shared" si="198"/>
        <v>7</v>
      </c>
      <c r="L1042" s="34">
        <v>43295</v>
      </c>
      <c r="M1042" s="4">
        <v>44</v>
      </c>
      <c r="N1042" s="4">
        <v>7</v>
      </c>
      <c r="O1042" s="31">
        <v>0.25</v>
      </c>
      <c r="P1042" s="35">
        <v>25.169999999999998</v>
      </c>
      <c r="Q1042" s="36">
        <f t="shared" si="199"/>
        <v>15</v>
      </c>
      <c r="R1042" s="4">
        <f t="shared" si="200"/>
        <v>0</v>
      </c>
      <c r="S1042" s="31">
        <f t="shared" si="194"/>
        <v>0.19538194444444446</v>
      </c>
      <c r="T1042" s="31">
        <f t="shared" si="195"/>
        <v>0.79927083333333337</v>
      </c>
      <c r="U1042" s="4">
        <f t="shared" si="201"/>
        <v>0</v>
      </c>
      <c r="V1042" s="4" t="str">
        <f t="shared" si="202"/>
        <v/>
      </c>
      <c r="W1042" s="18" t="str">
        <f>IF(V1042="","",VLOOKUP(L1042,日射量と図３!$A$4:$C$368,3,TRUE)*238.85/100)</f>
        <v/>
      </c>
      <c r="X1042" s="4" t="str">
        <f t="shared" si="203"/>
        <v/>
      </c>
      <c r="Y1042" s="4" t="str">
        <f t="shared" si="196"/>
        <v/>
      </c>
      <c r="Z1042" s="4" t="str">
        <f t="shared" si="197"/>
        <v/>
      </c>
      <c r="AA1042" s="4" t="str">
        <f>IF($V1042="","",IF(Y1042&lt;36,0,IF(AND(36&lt;=Y1042,Y1042&lt;71),VLOOKUP($W1042,日射量と図３!$E$6:$F$34,2,TRUE),IF(AND(71&lt;=Y1042,Y1042&lt;107),VLOOKUP($W1042,日射量と図３!$E$6:$G$34,3,TRUE),IF(AND(107&lt;=Y1042,Y1042&lt;143),VLOOKUP($W1042,日射量と図３!$E$6:$H$34,4,TRUE),VLOOKUP($W1042,日射量と図３!$E$6:$I$34,5,TRUE))))))</f>
        <v/>
      </c>
      <c r="AB1042" s="4" t="str">
        <f>IF($V1042="","",IF(Z1042&lt;36,0,IF(AND(36&lt;=Z1042,Z1042&lt;71),VLOOKUP($W1042,日射量と図３!$E$6:$F$34,2,TRUE),IF(AND(71&lt;=Z1042,Z1042&lt;107),VLOOKUP($W1042,日射量と図３!$E$6:$G$34,3,TRUE),IF(AND(107&lt;=Z1042,Z1042&lt;143),VLOOKUP($W1042,日射量と図３!$E$6:$H$34,4,TRUE),VLOOKUP($W1042,日射量と図３!$E$6:$I$34,5,TRUE))))))</f>
        <v/>
      </c>
      <c r="AC1042" s="382" t="str">
        <f t="shared" si="204"/>
        <v/>
      </c>
      <c r="AD1042" s="382" t="str">
        <f t="shared" si="205"/>
        <v/>
      </c>
    </row>
    <row r="1043" spans="11:30" ht="13.5" customHeight="1">
      <c r="K1043" s="4">
        <f t="shared" si="198"/>
        <v>7</v>
      </c>
      <c r="L1043" s="34">
        <v>43295</v>
      </c>
      <c r="M1043" s="4">
        <v>44</v>
      </c>
      <c r="N1043" s="4">
        <v>8</v>
      </c>
      <c r="O1043" s="31">
        <v>0.29166666666666669</v>
      </c>
      <c r="P1043" s="35">
        <v>25.95</v>
      </c>
      <c r="Q1043" s="36">
        <f t="shared" si="199"/>
        <v>12</v>
      </c>
      <c r="R1043" s="4">
        <f t="shared" si="200"/>
        <v>0</v>
      </c>
      <c r="S1043" s="31">
        <f t="shared" si="194"/>
        <v>0.19538194444444446</v>
      </c>
      <c r="T1043" s="31">
        <f t="shared" si="195"/>
        <v>0.79927083333333337</v>
      </c>
      <c r="U1043" s="4">
        <f t="shared" si="201"/>
        <v>0</v>
      </c>
      <c r="V1043" s="4" t="str">
        <f t="shared" si="202"/>
        <v/>
      </c>
      <c r="W1043" s="18" t="str">
        <f>IF(V1043="","",VLOOKUP(L1043,日射量と図３!$A$4:$C$368,3,TRUE)*238.85/100)</f>
        <v/>
      </c>
      <c r="X1043" s="4" t="str">
        <f t="shared" si="203"/>
        <v/>
      </c>
      <c r="Y1043" s="4" t="str">
        <f t="shared" si="196"/>
        <v/>
      </c>
      <c r="Z1043" s="4" t="str">
        <f t="shared" si="197"/>
        <v/>
      </c>
      <c r="AA1043" s="4" t="str">
        <f>IF($V1043="","",IF(Y1043&lt;36,0,IF(AND(36&lt;=Y1043,Y1043&lt;71),VLOOKUP($W1043,日射量と図３!$E$6:$F$34,2,TRUE),IF(AND(71&lt;=Y1043,Y1043&lt;107),VLOOKUP($W1043,日射量と図３!$E$6:$G$34,3,TRUE),IF(AND(107&lt;=Y1043,Y1043&lt;143),VLOOKUP($W1043,日射量と図３!$E$6:$H$34,4,TRUE),VLOOKUP($W1043,日射量と図３!$E$6:$I$34,5,TRUE))))))</f>
        <v/>
      </c>
      <c r="AB1043" s="4" t="str">
        <f>IF($V1043="","",IF(Z1043&lt;36,0,IF(AND(36&lt;=Z1043,Z1043&lt;71),VLOOKUP($W1043,日射量と図３!$E$6:$F$34,2,TRUE),IF(AND(71&lt;=Z1043,Z1043&lt;107),VLOOKUP($W1043,日射量と図３!$E$6:$G$34,3,TRUE),IF(AND(107&lt;=Z1043,Z1043&lt;143),VLOOKUP($W1043,日射量と図３!$E$6:$H$34,4,TRUE),VLOOKUP($W1043,日射量と図３!$E$6:$I$34,5,TRUE))))))</f>
        <v/>
      </c>
      <c r="AC1043" s="382" t="str">
        <f t="shared" si="204"/>
        <v/>
      </c>
      <c r="AD1043" s="382" t="str">
        <f t="shared" si="205"/>
        <v/>
      </c>
    </row>
    <row r="1044" spans="11:30" ht="13.5" customHeight="1">
      <c r="K1044" s="4">
        <f t="shared" si="198"/>
        <v>7</v>
      </c>
      <c r="L1044" s="34">
        <v>43295</v>
      </c>
      <c r="M1044" s="4">
        <v>44</v>
      </c>
      <c r="N1044" s="4">
        <v>9</v>
      </c>
      <c r="O1044" s="31">
        <v>0.33333333333333331</v>
      </c>
      <c r="P1044" s="35">
        <v>27.189999999999998</v>
      </c>
      <c r="Q1044" s="36">
        <f t="shared" si="199"/>
        <v>12</v>
      </c>
      <c r="R1044" s="4">
        <f t="shared" si="200"/>
        <v>0</v>
      </c>
      <c r="S1044" s="31">
        <f t="shared" si="194"/>
        <v>0.19538194444444446</v>
      </c>
      <c r="T1044" s="31">
        <f t="shared" si="195"/>
        <v>0.79927083333333337</v>
      </c>
      <c r="U1044" s="4">
        <f t="shared" si="201"/>
        <v>0</v>
      </c>
      <c r="V1044" s="4" t="str">
        <f t="shared" si="202"/>
        <v/>
      </c>
      <c r="W1044" s="18" t="str">
        <f>IF(V1044="","",VLOOKUP(L1044,日射量と図３!$A$4:$C$368,3,TRUE)*238.85/100)</f>
        <v/>
      </c>
      <c r="X1044" s="4" t="str">
        <f t="shared" si="203"/>
        <v/>
      </c>
      <c r="Y1044" s="4" t="str">
        <f t="shared" si="196"/>
        <v/>
      </c>
      <c r="Z1044" s="4" t="str">
        <f t="shared" si="197"/>
        <v/>
      </c>
      <c r="AA1044" s="4" t="str">
        <f>IF($V1044="","",IF(Y1044&lt;36,0,IF(AND(36&lt;=Y1044,Y1044&lt;71),VLOOKUP($W1044,日射量と図３!$E$6:$F$34,2,TRUE),IF(AND(71&lt;=Y1044,Y1044&lt;107),VLOOKUP($W1044,日射量と図３!$E$6:$G$34,3,TRUE),IF(AND(107&lt;=Y1044,Y1044&lt;143),VLOOKUP($W1044,日射量と図３!$E$6:$H$34,4,TRUE),VLOOKUP($W1044,日射量と図３!$E$6:$I$34,5,TRUE))))))</f>
        <v/>
      </c>
      <c r="AB1044" s="4" t="str">
        <f>IF($V1044="","",IF(Z1044&lt;36,0,IF(AND(36&lt;=Z1044,Z1044&lt;71),VLOOKUP($W1044,日射量と図３!$E$6:$F$34,2,TRUE),IF(AND(71&lt;=Z1044,Z1044&lt;107),VLOOKUP($W1044,日射量と図３!$E$6:$G$34,3,TRUE),IF(AND(107&lt;=Z1044,Z1044&lt;143),VLOOKUP($W1044,日射量と図３!$E$6:$H$34,4,TRUE),VLOOKUP($W1044,日射量と図３!$E$6:$I$34,5,TRUE))))))</f>
        <v/>
      </c>
      <c r="AC1044" s="382" t="str">
        <f t="shared" si="204"/>
        <v/>
      </c>
      <c r="AD1044" s="382" t="str">
        <f t="shared" si="205"/>
        <v/>
      </c>
    </row>
    <row r="1045" spans="11:30" ht="13.5" customHeight="1">
      <c r="K1045" s="4">
        <f t="shared" si="198"/>
        <v>7</v>
      </c>
      <c r="L1045" s="34">
        <v>43295</v>
      </c>
      <c r="M1045" s="4">
        <v>44</v>
      </c>
      <c r="N1045" s="4">
        <v>10</v>
      </c>
      <c r="O1045" s="31">
        <v>0.375</v>
      </c>
      <c r="P1045" s="35">
        <v>28.509999999999998</v>
      </c>
      <c r="Q1045" s="36">
        <f t="shared" si="199"/>
        <v>12</v>
      </c>
      <c r="R1045" s="4">
        <f t="shared" si="200"/>
        <v>0</v>
      </c>
      <c r="S1045" s="31">
        <f t="shared" ref="S1045:S1108" si="206">VLOOKUP(K1045,$AF$38:$AH$49,2,TRUE)</f>
        <v>0.19538194444444446</v>
      </c>
      <c r="T1045" s="31">
        <f t="shared" ref="T1045:T1108" si="207">VLOOKUP(K1045,$AF$38:$AH$49,3,TRUE)</f>
        <v>0.79927083333333337</v>
      </c>
      <c r="U1045" s="4">
        <f t="shared" si="201"/>
        <v>0</v>
      </c>
      <c r="V1045" s="4" t="str">
        <f t="shared" si="202"/>
        <v/>
      </c>
      <c r="W1045" s="18" t="str">
        <f>IF(V1045="","",VLOOKUP(L1045,日射量と図３!$A$4:$C$368,3,TRUE)*238.85/100)</f>
        <v/>
      </c>
      <c r="X1045" s="4" t="str">
        <f t="shared" si="203"/>
        <v/>
      </c>
      <c r="Y1045" s="4" t="str">
        <f t="shared" si="196"/>
        <v/>
      </c>
      <c r="Z1045" s="4" t="str">
        <f t="shared" si="197"/>
        <v/>
      </c>
      <c r="AA1045" s="4" t="str">
        <f>IF($V1045="","",IF(Y1045&lt;36,0,IF(AND(36&lt;=Y1045,Y1045&lt;71),VLOOKUP($W1045,日射量と図３!$E$6:$F$34,2,TRUE),IF(AND(71&lt;=Y1045,Y1045&lt;107),VLOOKUP($W1045,日射量と図３!$E$6:$G$34,3,TRUE),IF(AND(107&lt;=Y1045,Y1045&lt;143),VLOOKUP($W1045,日射量と図３!$E$6:$H$34,4,TRUE),VLOOKUP($W1045,日射量と図３!$E$6:$I$34,5,TRUE))))))</f>
        <v/>
      </c>
      <c r="AB1045" s="4" t="str">
        <f>IF($V1045="","",IF(Z1045&lt;36,0,IF(AND(36&lt;=Z1045,Z1045&lt;71),VLOOKUP($W1045,日射量と図３!$E$6:$F$34,2,TRUE),IF(AND(71&lt;=Z1045,Z1045&lt;107),VLOOKUP($W1045,日射量と図３!$E$6:$G$34,3,TRUE),IF(AND(107&lt;=Z1045,Z1045&lt;143),VLOOKUP($W1045,日射量と図３!$E$6:$H$34,4,TRUE),VLOOKUP($W1045,日射量と図３!$E$6:$I$34,5,TRUE))))))</f>
        <v/>
      </c>
      <c r="AC1045" s="382" t="str">
        <f t="shared" si="204"/>
        <v/>
      </c>
      <c r="AD1045" s="382" t="str">
        <f t="shared" si="205"/>
        <v/>
      </c>
    </row>
    <row r="1046" spans="11:30" ht="13.5" customHeight="1">
      <c r="K1046" s="4">
        <f t="shared" si="198"/>
        <v>7</v>
      </c>
      <c r="L1046" s="34">
        <v>43295</v>
      </c>
      <c r="M1046" s="4">
        <v>44</v>
      </c>
      <c r="N1046" s="4">
        <v>11</v>
      </c>
      <c r="O1046" s="31">
        <v>0.41666666666666669</v>
      </c>
      <c r="P1046" s="35">
        <v>29.65</v>
      </c>
      <c r="Q1046" s="36">
        <f t="shared" si="199"/>
        <v>12</v>
      </c>
      <c r="R1046" s="4">
        <f t="shared" si="200"/>
        <v>0</v>
      </c>
      <c r="S1046" s="31">
        <f t="shared" si="206"/>
        <v>0.19538194444444446</v>
      </c>
      <c r="T1046" s="31">
        <f t="shared" si="207"/>
        <v>0.79927083333333337</v>
      </c>
      <c r="U1046" s="4">
        <f t="shared" si="201"/>
        <v>0</v>
      </c>
      <c r="V1046" s="4" t="str">
        <f t="shared" si="202"/>
        <v/>
      </c>
      <c r="W1046" s="18" t="str">
        <f>IF(V1046="","",VLOOKUP(L1046,日射量と図３!$A$4:$C$368,3,TRUE)*238.85/100)</f>
        <v/>
      </c>
      <c r="X1046" s="4" t="str">
        <f t="shared" si="203"/>
        <v/>
      </c>
      <c r="Y1046" s="4" t="str">
        <f t="shared" si="196"/>
        <v/>
      </c>
      <c r="Z1046" s="4" t="str">
        <f t="shared" si="197"/>
        <v/>
      </c>
      <c r="AA1046" s="4" t="str">
        <f>IF($V1046="","",IF(Y1046&lt;36,0,IF(AND(36&lt;=Y1046,Y1046&lt;71),VLOOKUP($W1046,日射量と図３!$E$6:$F$34,2,TRUE),IF(AND(71&lt;=Y1046,Y1046&lt;107),VLOOKUP($W1046,日射量と図３!$E$6:$G$34,3,TRUE),IF(AND(107&lt;=Y1046,Y1046&lt;143),VLOOKUP($W1046,日射量と図３!$E$6:$H$34,4,TRUE),VLOOKUP($W1046,日射量と図３!$E$6:$I$34,5,TRUE))))))</f>
        <v/>
      </c>
      <c r="AB1046" s="4" t="str">
        <f>IF($V1046="","",IF(Z1046&lt;36,0,IF(AND(36&lt;=Z1046,Z1046&lt;71),VLOOKUP($W1046,日射量と図３!$E$6:$F$34,2,TRUE),IF(AND(71&lt;=Z1046,Z1046&lt;107),VLOOKUP($W1046,日射量と図３!$E$6:$G$34,3,TRUE),IF(AND(107&lt;=Z1046,Z1046&lt;143),VLOOKUP($W1046,日射量と図３!$E$6:$H$34,4,TRUE),VLOOKUP($W1046,日射量と図３!$E$6:$I$34,5,TRUE))))))</f>
        <v/>
      </c>
      <c r="AC1046" s="382" t="str">
        <f t="shared" si="204"/>
        <v/>
      </c>
      <c r="AD1046" s="382" t="str">
        <f t="shared" si="205"/>
        <v/>
      </c>
    </row>
    <row r="1047" spans="11:30" ht="13.5" customHeight="1">
      <c r="K1047" s="4">
        <f t="shared" si="198"/>
        <v>7</v>
      </c>
      <c r="L1047" s="34">
        <v>43295</v>
      </c>
      <c r="M1047" s="4">
        <v>44</v>
      </c>
      <c r="N1047" s="4">
        <v>12</v>
      </c>
      <c r="O1047" s="31">
        <v>0.45833333333333331</v>
      </c>
      <c r="P1047" s="35">
        <v>30.149999999999995</v>
      </c>
      <c r="Q1047" s="36">
        <f t="shared" si="199"/>
        <v>12</v>
      </c>
      <c r="R1047" s="4">
        <f t="shared" si="200"/>
        <v>0</v>
      </c>
      <c r="S1047" s="31">
        <f t="shared" si="206"/>
        <v>0.19538194444444446</v>
      </c>
      <c r="T1047" s="31">
        <f t="shared" si="207"/>
        <v>0.79927083333333337</v>
      </c>
      <c r="U1047" s="4">
        <f t="shared" si="201"/>
        <v>0</v>
      </c>
      <c r="V1047" s="4" t="str">
        <f t="shared" si="202"/>
        <v/>
      </c>
      <c r="W1047" s="18" t="str">
        <f>IF(V1047="","",VLOOKUP(L1047,日射量と図３!$A$4:$C$368,3,TRUE)*238.85/100)</f>
        <v/>
      </c>
      <c r="X1047" s="4" t="str">
        <f t="shared" si="203"/>
        <v/>
      </c>
      <c r="Y1047" s="4" t="str">
        <f t="shared" si="196"/>
        <v/>
      </c>
      <c r="Z1047" s="4" t="str">
        <f t="shared" si="197"/>
        <v/>
      </c>
      <c r="AA1047" s="4" t="str">
        <f>IF($V1047="","",IF(Y1047&lt;36,0,IF(AND(36&lt;=Y1047,Y1047&lt;71),VLOOKUP($W1047,日射量と図３!$E$6:$F$34,2,TRUE),IF(AND(71&lt;=Y1047,Y1047&lt;107),VLOOKUP($W1047,日射量と図３!$E$6:$G$34,3,TRUE),IF(AND(107&lt;=Y1047,Y1047&lt;143),VLOOKUP($W1047,日射量と図３!$E$6:$H$34,4,TRUE),VLOOKUP($W1047,日射量と図３!$E$6:$I$34,5,TRUE))))))</f>
        <v/>
      </c>
      <c r="AB1047" s="4" t="str">
        <f>IF($V1047="","",IF(Z1047&lt;36,0,IF(AND(36&lt;=Z1047,Z1047&lt;71),VLOOKUP($W1047,日射量と図３!$E$6:$F$34,2,TRUE),IF(AND(71&lt;=Z1047,Z1047&lt;107),VLOOKUP($W1047,日射量と図３!$E$6:$G$34,3,TRUE),IF(AND(107&lt;=Z1047,Z1047&lt;143),VLOOKUP($W1047,日射量と図３!$E$6:$H$34,4,TRUE),VLOOKUP($W1047,日射量と図３!$E$6:$I$34,5,TRUE))))))</f>
        <v/>
      </c>
      <c r="AC1047" s="382" t="str">
        <f t="shared" si="204"/>
        <v/>
      </c>
      <c r="AD1047" s="382" t="str">
        <f t="shared" si="205"/>
        <v/>
      </c>
    </row>
    <row r="1048" spans="11:30" ht="13.5" customHeight="1">
      <c r="K1048" s="4">
        <f t="shared" si="198"/>
        <v>7</v>
      </c>
      <c r="L1048" s="34">
        <v>43295</v>
      </c>
      <c r="M1048" s="4">
        <v>44</v>
      </c>
      <c r="N1048" s="4">
        <v>13</v>
      </c>
      <c r="O1048" s="31">
        <v>0.5</v>
      </c>
      <c r="P1048" s="35">
        <v>31.070000000000004</v>
      </c>
      <c r="Q1048" s="36">
        <f t="shared" si="199"/>
        <v>12</v>
      </c>
      <c r="R1048" s="4">
        <f t="shared" si="200"/>
        <v>0</v>
      </c>
      <c r="S1048" s="31">
        <f t="shared" si="206"/>
        <v>0.19538194444444446</v>
      </c>
      <c r="T1048" s="31">
        <f t="shared" si="207"/>
        <v>0.79927083333333337</v>
      </c>
      <c r="U1048" s="4">
        <f t="shared" si="201"/>
        <v>0</v>
      </c>
      <c r="V1048" s="4" t="str">
        <f t="shared" si="202"/>
        <v/>
      </c>
      <c r="W1048" s="18" t="str">
        <f>IF(V1048="","",VLOOKUP(L1048,日射量と図３!$A$4:$C$368,3,TRUE)*238.85/100)</f>
        <v/>
      </c>
      <c r="X1048" s="4" t="str">
        <f t="shared" si="203"/>
        <v/>
      </c>
      <c r="Y1048" s="4" t="str">
        <f t="shared" si="196"/>
        <v/>
      </c>
      <c r="Z1048" s="4" t="str">
        <f t="shared" si="197"/>
        <v/>
      </c>
      <c r="AA1048" s="4" t="str">
        <f>IF($V1048="","",IF(Y1048&lt;36,0,IF(AND(36&lt;=Y1048,Y1048&lt;71),VLOOKUP($W1048,日射量と図３!$E$6:$F$34,2,TRUE),IF(AND(71&lt;=Y1048,Y1048&lt;107),VLOOKUP($W1048,日射量と図３!$E$6:$G$34,3,TRUE),IF(AND(107&lt;=Y1048,Y1048&lt;143),VLOOKUP($W1048,日射量と図３!$E$6:$H$34,4,TRUE),VLOOKUP($W1048,日射量と図３!$E$6:$I$34,5,TRUE))))))</f>
        <v/>
      </c>
      <c r="AB1048" s="4" t="str">
        <f>IF($V1048="","",IF(Z1048&lt;36,0,IF(AND(36&lt;=Z1048,Z1048&lt;71),VLOOKUP($W1048,日射量と図３!$E$6:$F$34,2,TRUE),IF(AND(71&lt;=Z1048,Z1048&lt;107),VLOOKUP($W1048,日射量と図３!$E$6:$G$34,3,TRUE),IF(AND(107&lt;=Z1048,Z1048&lt;143),VLOOKUP($W1048,日射量と図３!$E$6:$H$34,4,TRUE),VLOOKUP($W1048,日射量と図３!$E$6:$I$34,5,TRUE))))))</f>
        <v/>
      </c>
      <c r="AC1048" s="382" t="str">
        <f t="shared" si="204"/>
        <v/>
      </c>
      <c r="AD1048" s="382" t="str">
        <f t="shared" si="205"/>
        <v/>
      </c>
    </row>
    <row r="1049" spans="11:30" ht="13.5" customHeight="1">
      <c r="K1049" s="4">
        <f t="shared" si="198"/>
        <v>7</v>
      </c>
      <c r="L1049" s="34">
        <v>43295</v>
      </c>
      <c r="M1049" s="4">
        <v>44</v>
      </c>
      <c r="N1049" s="4">
        <v>14</v>
      </c>
      <c r="O1049" s="31">
        <v>0.54166666666666663</v>
      </c>
      <c r="P1049" s="35">
        <v>31.609999999999996</v>
      </c>
      <c r="Q1049" s="36">
        <f t="shared" si="199"/>
        <v>12</v>
      </c>
      <c r="R1049" s="4">
        <f t="shared" si="200"/>
        <v>0</v>
      </c>
      <c r="S1049" s="31">
        <f t="shared" si="206"/>
        <v>0.19538194444444446</v>
      </c>
      <c r="T1049" s="31">
        <f t="shared" si="207"/>
        <v>0.79927083333333337</v>
      </c>
      <c r="U1049" s="4">
        <f t="shared" si="201"/>
        <v>0</v>
      </c>
      <c r="V1049" s="4" t="str">
        <f t="shared" si="202"/>
        <v/>
      </c>
      <c r="W1049" s="18" t="str">
        <f>IF(V1049="","",VLOOKUP(L1049,日射量と図３!$A$4:$C$368,3,TRUE)*238.85/100)</f>
        <v/>
      </c>
      <c r="X1049" s="4" t="str">
        <f t="shared" si="203"/>
        <v/>
      </c>
      <c r="Y1049" s="4" t="str">
        <f t="shared" si="196"/>
        <v/>
      </c>
      <c r="Z1049" s="4" t="str">
        <f t="shared" si="197"/>
        <v/>
      </c>
      <c r="AA1049" s="4" t="str">
        <f>IF($V1049="","",IF(Y1049&lt;36,0,IF(AND(36&lt;=Y1049,Y1049&lt;71),VLOOKUP($W1049,日射量と図３!$E$6:$F$34,2,TRUE),IF(AND(71&lt;=Y1049,Y1049&lt;107),VLOOKUP($W1049,日射量と図３!$E$6:$G$34,3,TRUE),IF(AND(107&lt;=Y1049,Y1049&lt;143),VLOOKUP($W1049,日射量と図３!$E$6:$H$34,4,TRUE),VLOOKUP($W1049,日射量と図３!$E$6:$I$34,5,TRUE))))))</f>
        <v/>
      </c>
      <c r="AB1049" s="4" t="str">
        <f>IF($V1049="","",IF(Z1049&lt;36,0,IF(AND(36&lt;=Z1049,Z1049&lt;71),VLOOKUP($W1049,日射量と図３!$E$6:$F$34,2,TRUE),IF(AND(71&lt;=Z1049,Z1049&lt;107),VLOOKUP($W1049,日射量と図３!$E$6:$G$34,3,TRUE),IF(AND(107&lt;=Z1049,Z1049&lt;143),VLOOKUP($W1049,日射量と図３!$E$6:$H$34,4,TRUE),VLOOKUP($W1049,日射量と図３!$E$6:$I$34,5,TRUE))))))</f>
        <v/>
      </c>
      <c r="AC1049" s="382" t="str">
        <f t="shared" si="204"/>
        <v/>
      </c>
      <c r="AD1049" s="382" t="str">
        <f t="shared" si="205"/>
        <v/>
      </c>
    </row>
    <row r="1050" spans="11:30" ht="13.5" customHeight="1">
      <c r="K1050" s="4">
        <f t="shared" si="198"/>
        <v>7</v>
      </c>
      <c r="L1050" s="34">
        <v>43295</v>
      </c>
      <c r="M1050" s="4">
        <v>44</v>
      </c>
      <c r="N1050" s="4">
        <v>15</v>
      </c>
      <c r="O1050" s="31">
        <v>0.58333333333333337</v>
      </c>
      <c r="P1050" s="35">
        <v>31.910000000000004</v>
      </c>
      <c r="Q1050" s="36">
        <f t="shared" si="199"/>
        <v>12</v>
      </c>
      <c r="R1050" s="4">
        <f t="shared" si="200"/>
        <v>0</v>
      </c>
      <c r="S1050" s="31">
        <f t="shared" si="206"/>
        <v>0.19538194444444446</v>
      </c>
      <c r="T1050" s="31">
        <f t="shared" si="207"/>
        <v>0.79927083333333337</v>
      </c>
      <c r="U1050" s="4">
        <f t="shared" si="201"/>
        <v>0</v>
      </c>
      <c r="V1050" s="4" t="str">
        <f t="shared" si="202"/>
        <v/>
      </c>
      <c r="W1050" s="18" t="str">
        <f>IF(V1050="","",VLOOKUP(L1050,日射量と図３!$A$4:$C$368,3,TRUE)*238.85/100)</f>
        <v/>
      </c>
      <c r="X1050" s="4" t="str">
        <f t="shared" si="203"/>
        <v/>
      </c>
      <c r="Y1050" s="4" t="str">
        <f t="shared" si="196"/>
        <v/>
      </c>
      <c r="Z1050" s="4" t="str">
        <f t="shared" si="197"/>
        <v/>
      </c>
      <c r="AA1050" s="4" t="str">
        <f>IF($V1050="","",IF(Y1050&lt;36,0,IF(AND(36&lt;=Y1050,Y1050&lt;71),VLOOKUP($W1050,日射量と図３!$E$6:$F$34,2,TRUE),IF(AND(71&lt;=Y1050,Y1050&lt;107),VLOOKUP($W1050,日射量と図３!$E$6:$G$34,3,TRUE),IF(AND(107&lt;=Y1050,Y1050&lt;143),VLOOKUP($W1050,日射量と図３!$E$6:$H$34,4,TRUE),VLOOKUP($W1050,日射量と図３!$E$6:$I$34,5,TRUE))))))</f>
        <v/>
      </c>
      <c r="AB1050" s="4" t="str">
        <f>IF($V1050="","",IF(Z1050&lt;36,0,IF(AND(36&lt;=Z1050,Z1050&lt;71),VLOOKUP($W1050,日射量と図３!$E$6:$F$34,2,TRUE),IF(AND(71&lt;=Z1050,Z1050&lt;107),VLOOKUP($W1050,日射量と図３!$E$6:$G$34,3,TRUE),IF(AND(107&lt;=Z1050,Z1050&lt;143),VLOOKUP($W1050,日射量と図３!$E$6:$H$34,4,TRUE),VLOOKUP($W1050,日射量と図３!$E$6:$I$34,5,TRUE))))))</f>
        <v/>
      </c>
      <c r="AC1050" s="382" t="str">
        <f t="shared" si="204"/>
        <v/>
      </c>
      <c r="AD1050" s="382" t="str">
        <f t="shared" si="205"/>
        <v/>
      </c>
    </row>
    <row r="1051" spans="11:30" ht="13.5" customHeight="1">
      <c r="K1051" s="4">
        <f t="shared" si="198"/>
        <v>7</v>
      </c>
      <c r="L1051" s="34">
        <v>43295</v>
      </c>
      <c r="M1051" s="4">
        <v>44</v>
      </c>
      <c r="N1051" s="4">
        <v>16</v>
      </c>
      <c r="O1051" s="31">
        <v>0.625</v>
      </c>
      <c r="P1051" s="35">
        <v>31.790000000000003</v>
      </c>
      <c r="Q1051" s="36">
        <f t="shared" si="199"/>
        <v>16</v>
      </c>
      <c r="R1051" s="4">
        <f t="shared" si="200"/>
        <v>0</v>
      </c>
      <c r="S1051" s="31">
        <f t="shared" si="206"/>
        <v>0.19538194444444446</v>
      </c>
      <c r="T1051" s="31">
        <f t="shared" si="207"/>
        <v>0.79927083333333337</v>
      </c>
      <c r="U1051" s="4">
        <f t="shared" si="201"/>
        <v>0</v>
      </c>
      <c r="V1051" s="4" t="str">
        <f t="shared" si="202"/>
        <v/>
      </c>
      <c r="W1051" s="18" t="str">
        <f>IF(V1051="","",VLOOKUP(L1051,日射量と図３!$A$4:$C$368,3,TRUE)*238.85/100)</f>
        <v/>
      </c>
      <c r="X1051" s="4" t="str">
        <f t="shared" si="203"/>
        <v/>
      </c>
      <c r="Y1051" s="4" t="str">
        <f t="shared" si="196"/>
        <v/>
      </c>
      <c r="Z1051" s="4" t="str">
        <f t="shared" si="197"/>
        <v/>
      </c>
      <c r="AA1051" s="4" t="str">
        <f>IF($V1051="","",IF(Y1051&lt;36,0,IF(AND(36&lt;=Y1051,Y1051&lt;71),VLOOKUP($W1051,日射量と図３!$E$6:$F$34,2,TRUE),IF(AND(71&lt;=Y1051,Y1051&lt;107),VLOOKUP($W1051,日射量と図３!$E$6:$G$34,3,TRUE),IF(AND(107&lt;=Y1051,Y1051&lt;143),VLOOKUP($W1051,日射量と図３!$E$6:$H$34,4,TRUE),VLOOKUP($W1051,日射量と図３!$E$6:$I$34,5,TRUE))))))</f>
        <v/>
      </c>
      <c r="AB1051" s="4" t="str">
        <f>IF($V1051="","",IF(Z1051&lt;36,0,IF(AND(36&lt;=Z1051,Z1051&lt;71),VLOOKUP($W1051,日射量と図３!$E$6:$F$34,2,TRUE),IF(AND(71&lt;=Z1051,Z1051&lt;107),VLOOKUP($W1051,日射量と図３!$E$6:$G$34,3,TRUE),IF(AND(107&lt;=Z1051,Z1051&lt;143),VLOOKUP($W1051,日射量と図３!$E$6:$H$34,4,TRUE),VLOOKUP($W1051,日射量と図３!$E$6:$I$34,5,TRUE))))))</f>
        <v/>
      </c>
      <c r="AC1051" s="382" t="str">
        <f t="shared" si="204"/>
        <v/>
      </c>
      <c r="AD1051" s="382" t="str">
        <f t="shared" si="205"/>
        <v/>
      </c>
    </row>
    <row r="1052" spans="11:30" ht="13.5" customHeight="1">
      <c r="K1052" s="4">
        <f t="shared" si="198"/>
        <v>7</v>
      </c>
      <c r="L1052" s="34">
        <v>43295</v>
      </c>
      <c r="M1052" s="4">
        <v>44</v>
      </c>
      <c r="N1052" s="4">
        <v>17</v>
      </c>
      <c r="O1052" s="31">
        <v>0.66666666666666663</v>
      </c>
      <c r="P1052" s="35">
        <v>31.2</v>
      </c>
      <c r="Q1052" s="36">
        <f t="shared" si="199"/>
        <v>16</v>
      </c>
      <c r="R1052" s="4">
        <f t="shared" si="200"/>
        <v>0</v>
      </c>
      <c r="S1052" s="31">
        <f t="shared" si="206"/>
        <v>0.19538194444444446</v>
      </c>
      <c r="T1052" s="31">
        <f t="shared" si="207"/>
        <v>0.79927083333333337</v>
      </c>
      <c r="U1052" s="4">
        <f t="shared" si="201"/>
        <v>0</v>
      </c>
      <c r="V1052" s="4" t="str">
        <f t="shared" si="202"/>
        <v/>
      </c>
      <c r="W1052" s="18" t="str">
        <f>IF(V1052="","",VLOOKUP(L1052,日射量と図３!$A$4:$C$368,3,TRUE)*238.85/100)</f>
        <v/>
      </c>
      <c r="X1052" s="4" t="str">
        <f t="shared" si="203"/>
        <v/>
      </c>
      <c r="Y1052" s="4" t="str">
        <f t="shared" si="196"/>
        <v/>
      </c>
      <c r="Z1052" s="4" t="str">
        <f t="shared" si="197"/>
        <v/>
      </c>
      <c r="AA1052" s="4" t="str">
        <f>IF($V1052="","",IF(Y1052&lt;36,0,IF(AND(36&lt;=Y1052,Y1052&lt;71),VLOOKUP($W1052,日射量と図３!$E$6:$F$34,2,TRUE),IF(AND(71&lt;=Y1052,Y1052&lt;107),VLOOKUP($W1052,日射量と図３!$E$6:$G$34,3,TRUE),IF(AND(107&lt;=Y1052,Y1052&lt;143),VLOOKUP($W1052,日射量と図３!$E$6:$H$34,4,TRUE),VLOOKUP($W1052,日射量と図３!$E$6:$I$34,5,TRUE))))))</f>
        <v/>
      </c>
      <c r="AB1052" s="4" t="str">
        <f>IF($V1052="","",IF(Z1052&lt;36,0,IF(AND(36&lt;=Z1052,Z1052&lt;71),VLOOKUP($W1052,日射量と図３!$E$6:$F$34,2,TRUE),IF(AND(71&lt;=Z1052,Z1052&lt;107),VLOOKUP($W1052,日射量と図３!$E$6:$G$34,3,TRUE),IF(AND(107&lt;=Z1052,Z1052&lt;143),VLOOKUP($W1052,日射量と図３!$E$6:$H$34,4,TRUE),VLOOKUP($W1052,日射量と図３!$E$6:$I$34,5,TRUE))))))</f>
        <v/>
      </c>
      <c r="AC1052" s="382" t="str">
        <f t="shared" si="204"/>
        <v/>
      </c>
      <c r="AD1052" s="382" t="str">
        <f t="shared" si="205"/>
        <v/>
      </c>
    </row>
    <row r="1053" spans="11:30" ht="13.5" customHeight="1">
      <c r="K1053" s="4">
        <f t="shared" si="198"/>
        <v>7</v>
      </c>
      <c r="L1053" s="34">
        <v>43295</v>
      </c>
      <c r="M1053" s="4">
        <v>44</v>
      </c>
      <c r="N1053" s="4">
        <v>18</v>
      </c>
      <c r="O1053" s="31">
        <v>0.70833333333333337</v>
      </c>
      <c r="P1053" s="35">
        <v>30.57</v>
      </c>
      <c r="Q1053" s="36">
        <f t="shared" si="199"/>
        <v>16</v>
      </c>
      <c r="R1053" s="4">
        <f t="shared" si="200"/>
        <v>0</v>
      </c>
      <c r="S1053" s="31">
        <f t="shared" si="206"/>
        <v>0.19538194444444446</v>
      </c>
      <c r="T1053" s="31">
        <f t="shared" si="207"/>
        <v>0.79927083333333337</v>
      </c>
      <c r="U1053" s="4">
        <f t="shared" si="201"/>
        <v>0</v>
      </c>
      <c r="V1053" s="4" t="str">
        <f t="shared" si="202"/>
        <v/>
      </c>
      <c r="W1053" s="18" t="str">
        <f>IF(V1053="","",VLOOKUP(L1053,日射量と図３!$A$4:$C$368,3,TRUE)*238.85/100)</f>
        <v/>
      </c>
      <c r="X1053" s="4" t="str">
        <f t="shared" si="203"/>
        <v/>
      </c>
      <c r="Y1053" s="4" t="str">
        <f t="shared" si="196"/>
        <v/>
      </c>
      <c r="Z1053" s="4" t="str">
        <f t="shared" si="197"/>
        <v/>
      </c>
      <c r="AA1053" s="4" t="str">
        <f>IF($V1053="","",IF(Y1053&lt;36,0,IF(AND(36&lt;=Y1053,Y1053&lt;71),VLOOKUP($W1053,日射量と図３!$E$6:$F$34,2,TRUE),IF(AND(71&lt;=Y1053,Y1053&lt;107),VLOOKUP($W1053,日射量と図３!$E$6:$G$34,3,TRUE),IF(AND(107&lt;=Y1053,Y1053&lt;143),VLOOKUP($W1053,日射量と図３!$E$6:$H$34,4,TRUE),VLOOKUP($W1053,日射量と図３!$E$6:$I$34,5,TRUE))))))</f>
        <v/>
      </c>
      <c r="AB1053" s="4" t="str">
        <f>IF($V1053="","",IF(Z1053&lt;36,0,IF(AND(36&lt;=Z1053,Z1053&lt;71),VLOOKUP($W1053,日射量と図３!$E$6:$F$34,2,TRUE),IF(AND(71&lt;=Z1053,Z1053&lt;107),VLOOKUP($W1053,日射量と図３!$E$6:$G$34,3,TRUE),IF(AND(107&lt;=Z1053,Z1053&lt;143),VLOOKUP($W1053,日射量と図３!$E$6:$H$34,4,TRUE),VLOOKUP($W1053,日射量と図３!$E$6:$I$34,5,TRUE))))))</f>
        <v/>
      </c>
      <c r="AC1053" s="382" t="str">
        <f t="shared" si="204"/>
        <v/>
      </c>
      <c r="AD1053" s="382" t="str">
        <f t="shared" si="205"/>
        <v/>
      </c>
    </row>
    <row r="1054" spans="11:30" ht="13.5" customHeight="1">
      <c r="K1054" s="4">
        <f t="shared" si="198"/>
        <v>7</v>
      </c>
      <c r="L1054" s="34">
        <v>43295</v>
      </c>
      <c r="M1054" s="4">
        <v>44</v>
      </c>
      <c r="N1054" s="4">
        <v>19</v>
      </c>
      <c r="O1054" s="31">
        <v>0.75</v>
      </c>
      <c r="P1054" s="35">
        <v>29.600000000000005</v>
      </c>
      <c r="Q1054" s="36">
        <f t="shared" si="199"/>
        <v>16</v>
      </c>
      <c r="R1054" s="4">
        <f t="shared" si="200"/>
        <v>0</v>
      </c>
      <c r="S1054" s="31">
        <f t="shared" si="206"/>
        <v>0.19538194444444446</v>
      </c>
      <c r="T1054" s="31">
        <f t="shared" si="207"/>
        <v>0.79927083333333337</v>
      </c>
      <c r="U1054" s="4">
        <f t="shared" si="201"/>
        <v>0</v>
      </c>
      <c r="V1054" s="4" t="str">
        <f t="shared" si="202"/>
        <v/>
      </c>
      <c r="W1054" s="18" t="str">
        <f>IF(V1054="","",VLOOKUP(L1054,日射量と図３!$A$4:$C$368,3,TRUE)*238.85/100)</f>
        <v/>
      </c>
      <c r="X1054" s="4" t="str">
        <f t="shared" si="203"/>
        <v/>
      </c>
      <c r="Y1054" s="4" t="str">
        <f t="shared" si="196"/>
        <v/>
      </c>
      <c r="Z1054" s="4" t="str">
        <f t="shared" si="197"/>
        <v/>
      </c>
      <c r="AA1054" s="4" t="str">
        <f>IF($V1054="","",IF(Y1054&lt;36,0,IF(AND(36&lt;=Y1054,Y1054&lt;71),VLOOKUP($W1054,日射量と図３!$E$6:$F$34,2,TRUE),IF(AND(71&lt;=Y1054,Y1054&lt;107),VLOOKUP($W1054,日射量と図３!$E$6:$G$34,3,TRUE),IF(AND(107&lt;=Y1054,Y1054&lt;143),VLOOKUP($W1054,日射量と図３!$E$6:$H$34,4,TRUE),VLOOKUP($W1054,日射量と図３!$E$6:$I$34,5,TRUE))))))</f>
        <v/>
      </c>
      <c r="AB1054" s="4" t="str">
        <f>IF($V1054="","",IF(Z1054&lt;36,0,IF(AND(36&lt;=Z1054,Z1054&lt;71),VLOOKUP($W1054,日射量と図３!$E$6:$F$34,2,TRUE),IF(AND(71&lt;=Z1054,Z1054&lt;107),VLOOKUP($W1054,日射量と図３!$E$6:$G$34,3,TRUE),IF(AND(107&lt;=Z1054,Z1054&lt;143),VLOOKUP($W1054,日射量と図３!$E$6:$H$34,4,TRUE),VLOOKUP($W1054,日射量と図３!$E$6:$I$34,5,TRUE))))))</f>
        <v/>
      </c>
      <c r="AC1054" s="382" t="str">
        <f t="shared" si="204"/>
        <v/>
      </c>
      <c r="AD1054" s="382" t="str">
        <f t="shared" si="205"/>
        <v/>
      </c>
    </row>
    <row r="1055" spans="11:30" ht="13.5" customHeight="1">
      <c r="K1055" s="4">
        <f t="shared" si="198"/>
        <v>7</v>
      </c>
      <c r="L1055" s="34">
        <v>43295</v>
      </c>
      <c r="M1055" s="4">
        <v>44</v>
      </c>
      <c r="N1055" s="4">
        <v>20</v>
      </c>
      <c r="O1055" s="31">
        <v>0.79166666666666663</v>
      </c>
      <c r="P1055" s="35">
        <v>28.6</v>
      </c>
      <c r="Q1055" s="36">
        <f t="shared" si="199"/>
        <v>16</v>
      </c>
      <c r="R1055" s="4">
        <f t="shared" si="200"/>
        <v>0</v>
      </c>
      <c r="S1055" s="31">
        <f t="shared" si="206"/>
        <v>0.19538194444444446</v>
      </c>
      <c r="T1055" s="31">
        <f t="shared" si="207"/>
        <v>0.79927083333333337</v>
      </c>
      <c r="U1055" s="4">
        <f t="shared" si="201"/>
        <v>0</v>
      </c>
      <c r="V1055" s="4" t="str">
        <f t="shared" si="202"/>
        <v/>
      </c>
      <c r="W1055" s="18" t="str">
        <f>IF(V1055="","",VLOOKUP(L1055,日射量と図３!$A$4:$C$368,3,TRUE)*238.85/100)</f>
        <v/>
      </c>
      <c r="X1055" s="4" t="str">
        <f t="shared" si="203"/>
        <v/>
      </c>
      <c r="Y1055" s="4" t="str">
        <f t="shared" ref="Y1055:Y1118" si="208">IF(V1055="","",$AH$30*V1055/(($AG$18/$AH$18)*X1055))</f>
        <v/>
      </c>
      <c r="Z1055" s="4" t="str">
        <f t="shared" ref="Z1055:Z1118" si="209">IF(V1055="","",$AH$30*V1055/(($AG$19/$AH$19)*X1055))</f>
        <v/>
      </c>
      <c r="AA1055" s="4" t="str">
        <f>IF($V1055="","",IF(Y1055&lt;36,0,IF(AND(36&lt;=Y1055,Y1055&lt;71),VLOOKUP($W1055,日射量と図３!$E$6:$F$34,2,TRUE),IF(AND(71&lt;=Y1055,Y1055&lt;107),VLOOKUP($W1055,日射量と図３!$E$6:$G$34,3,TRUE),IF(AND(107&lt;=Y1055,Y1055&lt;143),VLOOKUP($W1055,日射量と図３!$E$6:$H$34,4,TRUE),VLOOKUP($W1055,日射量と図３!$E$6:$I$34,5,TRUE))))))</f>
        <v/>
      </c>
      <c r="AB1055" s="4" t="str">
        <f>IF($V1055="","",IF(Z1055&lt;36,0,IF(AND(36&lt;=Z1055,Z1055&lt;71),VLOOKUP($W1055,日射量と図３!$E$6:$F$34,2,TRUE),IF(AND(71&lt;=Z1055,Z1055&lt;107),VLOOKUP($W1055,日射量と図３!$E$6:$G$34,3,TRUE),IF(AND(107&lt;=Z1055,Z1055&lt;143),VLOOKUP($W1055,日射量と図３!$E$6:$H$34,4,TRUE),VLOOKUP($W1055,日射量と図３!$E$6:$I$34,5,TRUE))))))</f>
        <v/>
      </c>
      <c r="AC1055" s="382" t="str">
        <f t="shared" si="204"/>
        <v/>
      </c>
      <c r="AD1055" s="382" t="str">
        <f t="shared" si="205"/>
        <v/>
      </c>
    </row>
    <row r="1056" spans="11:30" ht="13.5" customHeight="1">
      <c r="K1056" s="4">
        <f t="shared" si="198"/>
        <v>7</v>
      </c>
      <c r="L1056" s="34">
        <v>43295</v>
      </c>
      <c r="M1056" s="4">
        <v>44</v>
      </c>
      <c r="N1056" s="4">
        <v>21</v>
      </c>
      <c r="O1056" s="31">
        <v>0.83333333333333337</v>
      </c>
      <c r="P1056" s="35">
        <v>27.920000000000005</v>
      </c>
      <c r="Q1056" s="36">
        <f t="shared" si="199"/>
        <v>16</v>
      </c>
      <c r="R1056" s="4">
        <f t="shared" si="200"/>
        <v>0</v>
      </c>
      <c r="S1056" s="31">
        <f t="shared" si="206"/>
        <v>0.19538194444444446</v>
      </c>
      <c r="T1056" s="31">
        <f t="shared" si="207"/>
        <v>0.79927083333333337</v>
      </c>
      <c r="U1056" s="4">
        <f t="shared" si="201"/>
        <v>0</v>
      </c>
      <c r="V1056" s="4" t="str">
        <f t="shared" si="202"/>
        <v/>
      </c>
      <c r="W1056" s="18" t="str">
        <f>IF(V1056="","",VLOOKUP(L1056,日射量と図３!$A$4:$C$368,3,TRUE)*238.85/100)</f>
        <v/>
      </c>
      <c r="X1056" s="4" t="str">
        <f t="shared" si="203"/>
        <v/>
      </c>
      <c r="Y1056" s="4" t="str">
        <f t="shared" si="208"/>
        <v/>
      </c>
      <c r="Z1056" s="4" t="str">
        <f t="shared" si="209"/>
        <v/>
      </c>
      <c r="AA1056" s="4" t="str">
        <f>IF($V1056="","",IF(Y1056&lt;36,0,IF(AND(36&lt;=Y1056,Y1056&lt;71),VLOOKUP($W1056,日射量と図３!$E$6:$F$34,2,TRUE),IF(AND(71&lt;=Y1056,Y1056&lt;107),VLOOKUP($W1056,日射量と図３!$E$6:$G$34,3,TRUE),IF(AND(107&lt;=Y1056,Y1056&lt;143),VLOOKUP($W1056,日射量と図３!$E$6:$H$34,4,TRUE),VLOOKUP($W1056,日射量と図３!$E$6:$I$34,5,TRUE))))))</f>
        <v/>
      </c>
      <c r="AB1056" s="4" t="str">
        <f>IF($V1056="","",IF(Z1056&lt;36,0,IF(AND(36&lt;=Z1056,Z1056&lt;71),VLOOKUP($W1056,日射量と図３!$E$6:$F$34,2,TRUE),IF(AND(71&lt;=Z1056,Z1056&lt;107),VLOOKUP($W1056,日射量と図３!$E$6:$G$34,3,TRUE),IF(AND(107&lt;=Z1056,Z1056&lt;143),VLOOKUP($W1056,日射量と図３!$E$6:$H$34,4,TRUE),VLOOKUP($W1056,日射量と図３!$E$6:$I$34,5,TRUE))))))</f>
        <v/>
      </c>
      <c r="AC1056" s="382" t="str">
        <f t="shared" si="204"/>
        <v/>
      </c>
      <c r="AD1056" s="382" t="str">
        <f t="shared" si="205"/>
        <v/>
      </c>
    </row>
    <row r="1057" spans="11:30" ht="13.5" customHeight="1">
      <c r="K1057" s="4">
        <f t="shared" si="198"/>
        <v>7</v>
      </c>
      <c r="L1057" s="34">
        <v>43295</v>
      </c>
      <c r="M1057" s="4">
        <v>44</v>
      </c>
      <c r="N1057" s="4">
        <v>22</v>
      </c>
      <c r="O1057" s="31">
        <v>0.875</v>
      </c>
      <c r="P1057" s="35">
        <v>27.380000000000003</v>
      </c>
      <c r="Q1057" s="36">
        <f t="shared" si="199"/>
        <v>16</v>
      </c>
      <c r="R1057" s="4">
        <f t="shared" si="200"/>
        <v>0</v>
      </c>
      <c r="S1057" s="31">
        <f t="shared" si="206"/>
        <v>0.19538194444444446</v>
      </c>
      <c r="T1057" s="31">
        <f t="shared" si="207"/>
        <v>0.79927083333333337</v>
      </c>
      <c r="U1057" s="4">
        <f t="shared" si="201"/>
        <v>0</v>
      </c>
      <c r="V1057" s="4" t="str">
        <f t="shared" si="202"/>
        <v/>
      </c>
      <c r="W1057" s="18" t="str">
        <f>IF(V1057="","",VLOOKUP(L1057,日射量と図３!$A$4:$C$368,3,TRUE)*238.85/100)</f>
        <v/>
      </c>
      <c r="X1057" s="4" t="str">
        <f t="shared" si="203"/>
        <v/>
      </c>
      <c r="Y1057" s="4" t="str">
        <f t="shared" si="208"/>
        <v/>
      </c>
      <c r="Z1057" s="4" t="str">
        <f t="shared" si="209"/>
        <v/>
      </c>
      <c r="AA1057" s="4" t="str">
        <f>IF($V1057="","",IF(Y1057&lt;36,0,IF(AND(36&lt;=Y1057,Y1057&lt;71),VLOOKUP($W1057,日射量と図３!$E$6:$F$34,2,TRUE),IF(AND(71&lt;=Y1057,Y1057&lt;107),VLOOKUP($W1057,日射量と図３!$E$6:$G$34,3,TRUE),IF(AND(107&lt;=Y1057,Y1057&lt;143),VLOOKUP($W1057,日射量と図３!$E$6:$H$34,4,TRUE),VLOOKUP($W1057,日射量と図３!$E$6:$I$34,5,TRUE))))))</f>
        <v/>
      </c>
      <c r="AB1057" s="4" t="str">
        <f>IF($V1057="","",IF(Z1057&lt;36,0,IF(AND(36&lt;=Z1057,Z1057&lt;71),VLOOKUP($W1057,日射量と図３!$E$6:$F$34,2,TRUE),IF(AND(71&lt;=Z1057,Z1057&lt;107),VLOOKUP($W1057,日射量と図３!$E$6:$G$34,3,TRUE),IF(AND(107&lt;=Z1057,Z1057&lt;143),VLOOKUP($W1057,日射量と図３!$E$6:$H$34,4,TRUE),VLOOKUP($W1057,日射量と図３!$E$6:$I$34,5,TRUE))))))</f>
        <v/>
      </c>
      <c r="AC1057" s="382" t="str">
        <f t="shared" si="204"/>
        <v/>
      </c>
      <c r="AD1057" s="382" t="str">
        <f t="shared" si="205"/>
        <v/>
      </c>
    </row>
    <row r="1058" spans="11:30" ht="13.5" customHeight="1">
      <c r="K1058" s="4">
        <f t="shared" si="198"/>
        <v>7</v>
      </c>
      <c r="L1058" s="34">
        <v>43295</v>
      </c>
      <c r="M1058" s="4">
        <v>44</v>
      </c>
      <c r="N1058" s="4">
        <v>23</v>
      </c>
      <c r="O1058" s="31">
        <v>0.91666666666666663</v>
      </c>
      <c r="P1058" s="35">
        <v>26.96</v>
      </c>
      <c r="Q1058" s="36">
        <f t="shared" si="199"/>
        <v>13</v>
      </c>
      <c r="R1058" s="4">
        <f t="shared" si="200"/>
        <v>0</v>
      </c>
      <c r="S1058" s="31">
        <f t="shared" si="206"/>
        <v>0.19538194444444446</v>
      </c>
      <c r="T1058" s="31">
        <f t="shared" si="207"/>
        <v>0.79927083333333337</v>
      </c>
      <c r="U1058" s="4">
        <f t="shared" si="201"/>
        <v>0</v>
      </c>
      <c r="V1058" s="4" t="str">
        <f t="shared" si="202"/>
        <v/>
      </c>
      <c r="W1058" s="18" t="str">
        <f>IF(V1058="","",VLOOKUP(L1058,日射量と図３!$A$4:$C$368,3,TRUE)*238.85/100)</f>
        <v/>
      </c>
      <c r="X1058" s="4" t="str">
        <f t="shared" si="203"/>
        <v/>
      </c>
      <c r="Y1058" s="4" t="str">
        <f t="shared" si="208"/>
        <v/>
      </c>
      <c r="Z1058" s="4" t="str">
        <f t="shared" si="209"/>
        <v/>
      </c>
      <c r="AA1058" s="4" t="str">
        <f>IF($V1058="","",IF(Y1058&lt;36,0,IF(AND(36&lt;=Y1058,Y1058&lt;71),VLOOKUP($W1058,日射量と図３!$E$6:$F$34,2,TRUE),IF(AND(71&lt;=Y1058,Y1058&lt;107),VLOOKUP($W1058,日射量と図３!$E$6:$G$34,3,TRUE),IF(AND(107&lt;=Y1058,Y1058&lt;143),VLOOKUP($W1058,日射量と図３!$E$6:$H$34,4,TRUE),VLOOKUP($W1058,日射量と図３!$E$6:$I$34,5,TRUE))))))</f>
        <v/>
      </c>
      <c r="AB1058" s="4" t="str">
        <f>IF($V1058="","",IF(Z1058&lt;36,0,IF(AND(36&lt;=Z1058,Z1058&lt;71),VLOOKUP($W1058,日射量と図３!$E$6:$F$34,2,TRUE),IF(AND(71&lt;=Z1058,Z1058&lt;107),VLOOKUP($W1058,日射量と図３!$E$6:$G$34,3,TRUE),IF(AND(107&lt;=Z1058,Z1058&lt;143),VLOOKUP($W1058,日射量と図３!$E$6:$H$34,4,TRUE),VLOOKUP($W1058,日射量と図３!$E$6:$I$34,5,TRUE))))))</f>
        <v/>
      </c>
      <c r="AC1058" s="382" t="str">
        <f t="shared" si="204"/>
        <v/>
      </c>
      <c r="AD1058" s="382" t="str">
        <f t="shared" si="205"/>
        <v/>
      </c>
    </row>
    <row r="1059" spans="11:30" ht="13.5" customHeight="1">
      <c r="K1059" s="4">
        <f t="shared" si="198"/>
        <v>7</v>
      </c>
      <c r="L1059" s="34">
        <v>43295</v>
      </c>
      <c r="M1059" s="4">
        <v>44</v>
      </c>
      <c r="N1059" s="4">
        <v>24</v>
      </c>
      <c r="O1059" s="31">
        <v>0.95833333333333337</v>
      </c>
      <c r="P1059" s="35">
        <v>26.679999999999996</v>
      </c>
      <c r="Q1059" s="36">
        <f t="shared" si="199"/>
        <v>13</v>
      </c>
      <c r="R1059" s="4">
        <f t="shared" si="200"/>
        <v>0</v>
      </c>
      <c r="S1059" s="31">
        <f t="shared" si="206"/>
        <v>0.19538194444444446</v>
      </c>
      <c r="T1059" s="31">
        <f t="shared" si="207"/>
        <v>0.79927083333333337</v>
      </c>
      <c r="U1059" s="4">
        <f t="shared" si="201"/>
        <v>0</v>
      </c>
      <c r="V1059" s="4" t="str">
        <f t="shared" si="202"/>
        <v/>
      </c>
      <c r="W1059" s="18" t="str">
        <f>IF(V1059="","",VLOOKUP(L1059,日射量と図３!$A$4:$C$368,3,TRUE)*238.85/100)</f>
        <v/>
      </c>
      <c r="X1059" s="4" t="str">
        <f t="shared" si="203"/>
        <v/>
      </c>
      <c r="Y1059" s="4" t="str">
        <f t="shared" si="208"/>
        <v/>
      </c>
      <c r="Z1059" s="4" t="str">
        <f t="shared" si="209"/>
        <v/>
      </c>
      <c r="AA1059" s="4" t="str">
        <f>IF($V1059="","",IF(Y1059&lt;36,0,IF(AND(36&lt;=Y1059,Y1059&lt;71),VLOOKUP($W1059,日射量と図３!$E$6:$F$34,2,TRUE),IF(AND(71&lt;=Y1059,Y1059&lt;107),VLOOKUP($W1059,日射量と図３!$E$6:$G$34,3,TRUE),IF(AND(107&lt;=Y1059,Y1059&lt;143),VLOOKUP($W1059,日射量と図３!$E$6:$H$34,4,TRUE),VLOOKUP($W1059,日射量と図３!$E$6:$I$34,5,TRUE))))))</f>
        <v/>
      </c>
      <c r="AB1059" s="4" t="str">
        <f>IF($V1059="","",IF(Z1059&lt;36,0,IF(AND(36&lt;=Z1059,Z1059&lt;71),VLOOKUP($W1059,日射量と図３!$E$6:$F$34,2,TRUE),IF(AND(71&lt;=Z1059,Z1059&lt;107),VLOOKUP($W1059,日射量と図３!$E$6:$G$34,3,TRUE),IF(AND(107&lt;=Z1059,Z1059&lt;143),VLOOKUP($W1059,日射量と図３!$E$6:$H$34,4,TRUE),VLOOKUP($W1059,日射量と図３!$E$6:$I$34,5,TRUE))))))</f>
        <v/>
      </c>
      <c r="AC1059" s="382" t="str">
        <f t="shared" si="204"/>
        <v/>
      </c>
      <c r="AD1059" s="382" t="str">
        <f t="shared" si="205"/>
        <v/>
      </c>
    </row>
    <row r="1060" spans="11:30" ht="13.5" customHeight="1">
      <c r="K1060" s="4">
        <f t="shared" si="198"/>
        <v>7</v>
      </c>
      <c r="L1060" s="34">
        <v>43296</v>
      </c>
      <c r="M1060" s="4">
        <v>45</v>
      </c>
      <c r="N1060" s="4">
        <v>1</v>
      </c>
      <c r="O1060" s="31">
        <v>0</v>
      </c>
      <c r="P1060" s="35">
        <v>26.4</v>
      </c>
      <c r="Q1060" s="36">
        <f t="shared" si="199"/>
        <v>13</v>
      </c>
      <c r="R1060" s="4">
        <f t="shared" si="200"/>
        <v>0</v>
      </c>
      <c r="S1060" s="31">
        <f t="shared" si="206"/>
        <v>0.19538194444444446</v>
      </c>
      <c r="T1060" s="31">
        <f t="shared" si="207"/>
        <v>0.79927083333333337</v>
      </c>
      <c r="U1060" s="4">
        <f t="shared" si="201"/>
        <v>0</v>
      </c>
      <c r="V1060" s="4">
        <f t="shared" si="202"/>
        <v>0</v>
      </c>
      <c r="W1060" s="18">
        <f>IF(V1060="","",VLOOKUP(L1060,日射量と図３!$A$4:$C$368,3,TRUE)*238.85/100)</f>
        <v>52.546999999999997</v>
      </c>
      <c r="X1060" s="4">
        <f t="shared" si="203"/>
        <v>14</v>
      </c>
      <c r="Y1060" s="4">
        <f t="shared" si="208"/>
        <v>0</v>
      </c>
      <c r="Z1060" s="4">
        <f t="shared" si="209"/>
        <v>0</v>
      </c>
      <c r="AA1060" s="4">
        <f>IF($V1060="","",IF(Y1060&lt;36,0,IF(AND(36&lt;=Y1060,Y1060&lt;71),VLOOKUP($W1060,日射量と図３!$E$6:$F$34,2,TRUE),IF(AND(71&lt;=Y1060,Y1060&lt;107),VLOOKUP($W1060,日射量と図３!$E$6:$G$34,3,TRUE),IF(AND(107&lt;=Y1060,Y1060&lt;143),VLOOKUP($W1060,日射量と図３!$E$6:$H$34,4,TRUE),VLOOKUP($W1060,日射量と図３!$E$6:$I$34,5,TRUE))))))</f>
        <v>0</v>
      </c>
      <c r="AB1060" s="4">
        <f>IF($V1060="","",IF(Z1060&lt;36,0,IF(AND(36&lt;=Z1060,Z1060&lt;71),VLOOKUP($W1060,日射量と図３!$E$6:$F$34,2,TRUE),IF(AND(71&lt;=Z1060,Z1060&lt;107),VLOOKUP($W1060,日射量と図３!$E$6:$G$34,3,TRUE),IF(AND(107&lt;=Z1060,Z1060&lt;143),VLOOKUP($W1060,日射量と図３!$E$6:$H$34,4,TRUE),VLOOKUP($W1060,日射量と図３!$E$6:$I$34,5,TRUE))))))</f>
        <v>0</v>
      </c>
      <c r="AC1060" s="382">
        <f t="shared" si="204"/>
        <v>0</v>
      </c>
      <c r="AD1060" s="382">
        <f t="shared" si="205"/>
        <v>0</v>
      </c>
    </row>
    <row r="1061" spans="11:30" ht="13.5" customHeight="1">
      <c r="K1061" s="4">
        <f t="shared" si="198"/>
        <v>7</v>
      </c>
      <c r="L1061" s="34">
        <v>43296</v>
      </c>
      <c r="M1061" s="4">
        <v>45</v>
      </c>
      <c r="N1061" s="4">
        <v>2</v>
      </c>
      <c r="O1061" s="31">
        <v>4.1666666666666664E-2</v>
      </c>
      <c r="P1061" s="35">
        <v>26.01</v>
      </c>
      <c r="Q1061" s="36">
        <f t="shared" si="199"/>
        <v>13</v>
      </c>
      <c r="R1061" s="4">
        <f t="shared" si="200"/>
        <v>0</v>
      </c>
      <c r="S1061" s="31">
        <f t="shared" si="206"/>
        <v>0.19538194444444446</v>
      </c>
      <c r="T1061" s="31">
        <f t="shared" si="207"/>
        <v>0.79927083333333337</v>
      </c>
      <c r="U1061" s="4">
        <f t="shared" si="201"/>
        <v>0</v>
      </c>
      <c r="V1061" s="4" t="str">
        <f t="shared" si="202"/>
        <v/>
      </c>
      <c r="W1061" s="18" t="str">
        <f>IF(V1061="","",VLOOKUP(L1061,日射量と図３!$A$4:$C$368,3,TRUE)*238.85/100)</f>
        <v/>
      </c>
      <c r="X1061" s="4" t="str">
        <f t="shared" si="203"/>
        <v/>
      </c>
      <c r="Y1061" s="4" t="str">
        <f t="shared" si="208"/>
        <v/>
      </c>
      <c r="Z1061" s="4" t="str">
        <f t="shared" si="209"/>
        <v/>
      </c>
      <c r="AA1061" s="4" t="str">
        <f>IF($V1061="","",IF(Y1061&lt;36,0,IF(AND(36&lt;=Y1061,Y1061&lt;71),VLOOKUP($W1061,日射量と図３!$E$6:$F$34,2,TRUE),IF(AND(71&lt;=Y1061,Y1061&lt;107),VLOOKUP($W1061,日射量と図３!$E$6:$G$34,3,TRUE),IF(AND(107&lt;=Y1061,Y1061&lt;143),VLOOKUP($W1061,日射量と図３!$E$6:$H$34,4,TRUE),VLOOKUP($W1061,日射量と図３!$E$6:$I$34,5,TRUE))))))</f>
        <v/>
      </c>
      <c r="AB1061" s="4" t="str">
        <f>IF($V1061="","",IF(Z1061&lt;36,0,IF(AND(36&lt;=Z1061,Z1061&lt;71),VLOOKUP($W1061,日射量と図３!$E$6:$F$34,2,TRUE),IF(AND(71&lt;=Z1061,Z1061&lt;107),VLOOKUP($W1061,日射量と図３!$E$6:$G$34,3,TRUE),IF(AND(107&lt;=Z1061,Z1061&lt;143),VLOOKUP($W1061,日射量と図３!$E$6:$H$34,4,TRUE),VLOOKUP($W1061,日射量と図３!$E$6:$I$34,5,TRUE))))))</f>
        <v/>
      </c>
      <c r="AC1061" s="382" t="str">
        <f t="shared" si="204"/>
        <v/>
      </c>
      <c r="AD1061" s="382" t="str">
        <f t="shared" si="205"/>
        <v/>
      </c>
    </row>
    <row r="1062" spans="11:30" ht="13.5" customHeight="1">
      <c r="K1062" s="4">
        <f t="shared" si="198"/>
        <v>7</v>
      </c>
      <c r="L1062" s="34">
        <v>43296</v>
      </c>
      <c r="M1062" s="4">
        <v>45</v>
      </c>
      <c r="N1062" s="4">
        <v>3</v>
      </c>
      <c r="O1062" s="31">
        <v>8.3333333333333329E-2</v>
      </c>
      <c r="P1062" s="35">
        <v>25.609999999999996</v>
      </c>
      <c r="Q1062" s="36">
        <f t="shared" si="199"/>
        <v>13</v>
      </c>
      <c r="R1062" s="4">
        <f t="shared" si="200"/>
        <v>0</v>
      </c>
      <c r="S1062" s="31">
        <f t="shared" si="206"/>
        <v>0.19538194444444446</v>
      </c>
      <c r="T1062" s="31">
        <f t="shared" si="207"/>
        <v>0.79927083333333337</v>
      </c>
      <c r="U1062" s="4">
        <f t="shared" si="201"/>
        <v>0</v>
      </c>
      <c r="V1062" s="4" t="str">
        <f t="shared" si="202"/>
        <v/>
      </c>
      <c r="W1062" s="18" t="str">
        <f>IF(V1062="","",VLOOKUP(L1062,日射量と図３!$A$4:$C$368,3,TRUE)*238.85/100)</f>
        <v/>
      </c>
      <c r="X1062" s="4" t="str">
        <f t="shared" si="203"/>
        <v/>
      </c>
      <c r="Y1062" s="4" t="str">
        <f t="shared" si="208"/>
        <v/>
      </c>
      <c r="Z1062" s="4" t="str">
        <f t="shared" si="209"/>
        <v/>
      </c>
      <c r="AA1062" s="4" t="str">
        <f>IF($V1062="","",IF(Y1062&lt;36,0,IF(AND(36&lt;=Y1062,Y1062&lt;71),VLOOKUP($W1062,日射量と図３!$E$6:$F$34,2,TRUE),IF(AND(71&lt;=Y1062,Y1062&lt;107),VLOOKUP($W1062,日射量と図３!$E$6:$G$34,3,TRUE),IF(AND(107&lt;=Y1062,Y1062&lt;143),VLOOKUP($W1062,日射量と図３!$E$6:$H$34,4,TRUE),VLOOKUP($W1062,日射量と図３!$E$6:$I$34,5,TRUE))))))</f>
        <v/>
      </c>
      <c r="AB1062" s="4" t="str">
        <f>IF($V1062="","",IF(Z1062&lt;36,0,IF(AND(36&lt;=Z1062,Z1062&lt;71),VLOOKUP($W1062,日射量と図３!$E$6:$F$34,2,TRUE),IF(AND(71&lt;=Z1062,Z1062&lt;107),VLOOKUP($W1062,日射量と図３!$E$6:$G$34,3,TRUE),IF(AND(107&lt;=Z1062,Z1062&lt;143),VLOOKUP($W1062,日射量と図３!$E$6:$H$34,4,TRUE),VLOOKUP($W1062,日射量と図３!$E$6:$I$34,5,TRUE))))))</f>
        <v/>
      </c>
      <c r="AC1062" s="382" t="str">
        <f t="shared" si="204"/>
        <v/>
      </c>
      <c r="AD1062" s="382" t="str">
        <f t="shared" si="205"/>
        <v/>
      </c>
    </row>
    <row r="1063" spans="11:30" ht="13.5" customHeight="1">
      <c r="K1063" s="4">
        <f t="shared" si="198"/>
        <v>7</v>
      </c>
      <c r="L1063" s="34">
        <v>43296</v>
      </c>
      <c r="M1063" s="4">
        <v>45</v>
      </c>
      <c r="N1063" s="4">
        <v>4</v>
      </c>
      <c r="O1063" s="31">
        <v>0.125</v>
      </c>
      <c r="P1063" s="35">
        <v>25.3</v>
      </c>
      <c r="Q1063" s="36">
        <f t="shared" si="199"/>
        <v>13</v>
      </c>
      <c r="R1063" s="4">
        <f t="shared" si="200"/>
        <v>0</v>
      </c>
      <c r="S1063" s="31">
        <f t="shared" si="206"/>
        <v>0.19538194444444446</v>
      </c>
      <c r="T1063" s="31">
        <f t="shared" si="207"/>
        <v>0.79927083333333337</v>
      </c>
      <c r="U1063" s="4">
        <f t="shared" si="201"/>
        <v>0</v>
      </c>
      <c r="V1063" s="4" t="str">
        <f t="shared" si="202"/>
        <v/>
      </c>
      <c r="W1063" s="18" t="str">
        <f>IF(V1063="","",VLOOKUP(L1063,日射量と図３!$A$4:$C$368,3,TRUE)*238.85/100)</f>
        <v/>
      </c>
      <c r="X1063" s="4" t="str">
        <f t="shared" si="203"/>
        <v/>
      </c>
      <c r="Y1063" s="4" t="str">
        <f t="shared" si="208"/>
        <v/>
      </c>
      <c r="Z1063" s="4" t="str">
        <f t="shared" si="209"/>
        <v/>
      </c>
      <c r="AA1063" s="4" t="str">
        <f>IF($V1063="","",IF(Y1063&lt;36,0,IF(AND(36&lt;=Y1063,Y1063&lt;71),VLOOKUP($W1063,日射量と図３!$E$6:$F$34,2,TRUE),IF(AND(71&lt;=Y1063,Y1063&lt;107),VLOOKUP($W1063,日射量と図３!$E$6:$G$34,3,TRUE),IF(AND(107&lt;=Y1063,Y1063&lt;143),VLOOKUP($W1063,日射量と図３!$E$6:$H$34,4,TRUE),VLOOKUP($W1063,日射量と図３!$E$6:$I$34,5,TRUE))))))</f>
        <v/>
      </c>
      <c r="AB1063" s="4" t="str">
        <f>IF($V1063="","",IF(Z1063&lt;36,0,IF(AND(36&lt;=Z1063,Z1063&lt;71),VLOOKUP($W1063,日射量と図３!$E$6:$F$34,2,TRUE),IF(AND(71&lt;=Z1063,Z1063&lt;107),VLOOKUP($W1063,日射量と図３!$E$6:$G$34,3,TRUE),IF(AND(107&lt;=Z1063,Z1063&lt;143),VLOOKUP($W1063,日射量と図３!$E$6:$H$34,4,TRUE),VLOOKUP($W1063,日射量と図３!$E$6:$I$34,5,TRUE))))))</f>
        <v/>
      </c>
      <c r="AC1063" s="382" t="str">
        <f t="shared" si="204"/>
        <v/>
      </c>
      <c r="AD1063" s="382" t="str">
        <f t="shared" si="205"/>
        <v/>
      </c>
    </row>
    <row r="1064" spans="11:30" ht="13.5" customHeight="1">
      <c r="K1064" s="4">
        <f t="shared" si="198"/>
        <v>7</v>
      </c>
      <c r="L1064" s="34">
        <v>43296</v>
      </c>
      <c r="M1064" s="4">
        <v>45</v>
      </c>
      <c r="N1064" s="4">
        <v>5</v>
      </c>
      <c r="O1064" s="31">
        <v>0.16666666666666666</v>
      </c>
      <c r="P1064" s="35">
        <v>25.019999999999996</v>
      </c>
      <c r="Q1064" s="36">
        <f t="shared" si="199"/>
        <v>15</v>
      </c>
      <c r="R1064" s="4">
        <f t="shared" si="200"/>
        <v>0</v>
      </c>
      <c r="S1064" s="31">
        <f t="shared" si="206"/>
        <v>0.19538194444444446</v>
      </c>
      <c r="T1064" s="31">
        <f t="shared" si="207"/>
        <v>0.79927083333333337</v>
      </c>
      <c r="U1064" s="4">
        <f t="shared" si="201"/>
        <v>0</v>
      </c>
      <c r="V1064" s="4" t="str">
        <f t="shared" si="202"/>
        <v/>
      </c>
      <c r="W1064" s="18" t="str">
        <f>IF(V1064="","",VLOOKUP(L1064,日射量と図３!$A$4:$C$368,3,TRUE)*238.85/100)</f>
        <v/>
      </c>
      <c r="X1064" s="4" t="str">
        <f t="shared" si="203"/>
        <v/>
      </c>
      <c r="Y1064" s="4" t="str">
        <f t="shared" si="208"/>
        <v/>
      </c>
      <c r="Z1064" s="4" t="str">
        <f t="shared" si="209"/>
        <v/>
      </c>
      <c r="AA1064" s="4" t="str">
        <f>IF($V1064="","",IF(Y1064&lt;36,0,IF(AND(36&lt;=Y1064,Y1064&lt;71),VLOOKUP($W1064,日射量と図３!$E$6:$F$34,2,TRUE),IF(AND(71&lt;=Y1064,Y1064&lt;107),VLOOKUP($W1064,日射量と図３!$E$6:$G$34,3,TRUE),IF(AND(107&lt;=Y1064,Y1064&lt;143),VLOOKUP($W1064,日射量と図３!$E$6:$H$34,4,TRUE),VLOOKUP($W1064,日射量と図３!$E$6:$I$34,5,TRUE))))))</f>
        <v/>
      </c>
      <c r="AB1064" s="4" t="str">
        <f>IF($V1064="","",IF(Z1064&lt;36,0,IF(AND(36&lt;=Z1064,Z1064&lt;71),VLOOKUP($W1064,日射量と図３!$E$6:$F$34,2,TRUE),IF(AND(71&lt;=Z1064,Z1064&lt;107),VLOOKUP($W1064,日射量と図３!$E$6:$G$34,3,TRUE),IF(AND(107&lt;=Z1064,Z1064&lt;143),VLOOKUP($W1064,日射量と図３!$E$6:$H$34,4,TRUE),VLOOKUP($W1064,日射量と図３!$E$6:$I$34,5,TRUE))))))</f>
        <v/>
      </c>
      <c r="AC1064" s="382" t="str">
        <f t="shared" si="204"/>
        <v/>
      </c>
      <c r="AD1064" s="382" t="str">
        <f t="shared" si="205"/>
        <v/>
      </c>
    </row>
    <row r="1065" spans="11:30" ht="13.5" customHeight="1">
      <c r="K1065" s="4">
        <f t="shared" si="198"/>
        <v>7</v>
      </c>
      <c r="L1065" s="34">
        <v>43296</v>
      </c>
      <c r="M1065" s="4">
        <v>45</v>
      </c>
      <c r="N1065" s="4">
        <v>6</v>
      </c>
      <c r="O1065" s="31">
        <v>0.20833333333333334</v>
      </c>
      <c r="P1065" s="35">
        <v>24.720000000000002</v>
      </c>
      <c r="Q1065" s="36">
        <f t="shared" si="199"/>
        <v>15</v>
      </c>
      <c r="R1065" s="4">
        <f t="shared" si="200"/>
        <v>0</v>
      </c>
      <c r="S1065" s="31">
        <f t="shared" si="206"/>
        <v>0.19538194444444446</v>
      </c>
      <c r="T1065" s="31">
        <f t="shared" si="207"/>
        <v>0.79927083333333337</v>
      </c>
      <c r="U1065" s="4">
        <f t="shared" si="201"/>
        <v>0</v>
      </c>
      <c r="V1065" s="4" t="str">
        <f t="shared" si="202"/>
        <v/>
      </c>
      <c r="W1065" s="18" t="str">
        <f>IF(V1065="","",VLOOKUP(L1065,日射量と図３!$A$4:$C$368,3,TRUE)*238.85/100)</f>
        <v/>
      </c>
      <c r="X1065" s="4" t="str">
        <f t="shared" si="203"/>
        <v/>
      </c>
      <c r="Y1065" s="4" t="str">
        <f t="shared" si="208"/>
        <v/>
      </c>
      <c r="Z1065" s="4" t="str">
        <f t="shared" si="209"/>
        <v/>
      </c>
      <c r="AA1065" s="4" t="str">
        <f>IF($V1065="","",IF(Y1065&lt;36,0,IF(AND(36&lt;=Y1065,Y1065&lt;71),VLOOKUP($W1065,日射量と図３!$E$6:$F$34,2,TRUE),IF(AND(71&lt;=Y1065,Y1065&lt;107),VLOOKUP($W1065,日射量と図３!$E$6:$G$34,3,TRUE),IF(AND(107&lt;=Y1065,Y1065&lt;143),VLOOKUP($W1065,日射量と図３!$E$6:$H$34,4,TRUE),VLOOKUP($W1065,日射量と図３!$E$6:$I$34,5,TRUE))))))</f>
        <v/>
      </c>
      <c r="AB1065" s="4" t="str">
        <f>IF($V1065="","",IF(Z1065&lt;36,0,IF(AND(36&lt;=Z1065,Z1065&lt;71),VLOOKUP($W1065,日射量と図３!$E$6:$F$34,2,TRUE),IF(AND(71&lt;=Z1065,Z1065&lt;107),VLOOKUP($W1065,日射量と図３!$E$6:$G$34,3,TRUE),IF(AND(107&lt;=Z1065,Z1065&lt;143),VLOOKUP($W1065,日射量と図３!$E$6:$H$34,4,TRUE),VLOOKUP($W1065,日射量と図３!$E$6:$I$34,5,TRUE))))))</f>
        <v/>
      </c>
      <c r="AC1065" s="382" t="str">
        <f t="shared" si="204"/>
        <v/>
      </c>
      <c r="AD1065" s="382" t="str">
        <f t="shared" si="205"/>
        <v/>
      </c>
    </row>
    <row r="1066" spans="11:30" ht="13.5" customHeight="1">
      <c r="K1066" s="4">
        <f t="shared" si="198"/>
        <v>7</v>
      </c>
      <c r="L1066" s="34">
        <v>43296</v>
      </c>
      <c r="M1066" s="4">
        <v>45</v>
      </c>
      <c r="N1066" s="4">
        <v>7</v>
      </c>
      <c r="O1066" s="31">
        <v>0.25</v>
      </c>
      <c r="P1066" s="35">
        <v>25.259999999999998</v>
      </c>
      <c r="Q1066" s="36">
        <f t="shared" si="199"/>
        <v>15</v>
      </c>
      <c r="R1066" s="4">
        <f t="shared" si="200"/>
        <v>0</v>
      </c>
      <c r="S1066" s="31">
        <f t="shared" si="206"/>
        <v>0.19538194444444446</v>
      </c>
      <c r="T1066" s="31">
        <f t="shared" si="207"/>
        <v>0.79927083333333337</v>
      </c>
      <c r="U1066" s="4">
        <f t="shared" si="201"/>
        <v>0</v>
      </c>
      <c r="V1066" s="4" t="str">
        <f t="shared" si="202"/>
        <v/>
      </c>
      <c r="W1066" s="18" t="str">
        <f>IF(V1066="","",VLOOKUP(L1066,日射量と図３!$A$4:$C$368,3,TRUE)*238.85/100)</f>
        <v/>
      </c>
      <c r="X1066" s="4" t="str">
        <f t="shared" si="203"/>
        <v/>
      </c>
      <c r="Y1066" s="4" t="str">
        <f t="shared" si="208"/>
        <v/>
      </c>
      <c r="Z1066" s="4" t="str">
        <f t="shared" si="209"/>
        <v/>
      </c>
      <c r="AA1066" s="4" t="str">
        <f>IF($V1066="","",IF(Y1066&lt;36,0,IF(AND(36&lt;=Y1066,Y1066&lt;71),VLOOKUP($W1066,日射量と図３!$E$6:$F$34,2,TRUE),IF(AND(71&lt;=Y1066,Y1066&lt;107),VLOOKUP($W1066,日射量と図３!$E$6:$G$34,3,TRUE),IF(AND(107&lt;=Y1066,Y1066&lt;143),VLOOKUP($W1066,日射量と図３!$E$6:$H$34,4,TRUE),VLOOKUP($W1066,日射量と図３!$E$6:$I$34,5,TRUE))))))</f>
        <v/>
      </c>
      <c r="AB1066" s="4" t="str">
        <f>IF($V1066="","",IF(Z1066&lt;36,0,IF(AND(36&lt;=Z1066,Z1066&lt;71),VLOOKUP($W1066,日射量と図３!$E$6:$F$34,2,TRUE),IF(AND(71&lt;=Z1066,Z1066&lt;107),VLOOKUP($W1066,日射量と図３!$E$6:$G$34,3,TRUE),IF(AND(107&lt;=Z1066,Z1066&lt;143),VLOOKUP($W1066,日射量と図３!$E$6:$H$34,4,TRUE),VLOOKUP($W1066,日射量と図３!$E$6:$I$34,5,TRUE))))))</f>
        <v/>
      </c>
      <c r="AC1066" s="382" t="str">
        <f t="shared" si="204"/>
        <v/>
      </c>
      <c r="AD1066" s="382" t="str">
        <f t="shared" si="205"/>
        <v/>
      </c>
    </row>
    <row r="1067" spans="11:30" ht="13.5" customHeight="1">
      <c r="K1067" s="4">
        <f t="shared" si="198"/>
        <v>7</v>
      </c>
      <c r="L1067" s="34">
        <v>43296</v>
      </c>
      <c r="M1067" s="4">
        <v>45</v>
      </c>
      <c r="N1067" s="4">
        <v>8</v>
      </c>
      <c r="O1067" s="31">
        <v>0.29166666666666669</v>
      </c>
      <c r="P1067" s="35">
        <v>26.169999999999995</v>
      </c>
      <c r="Q1067" s="36">
        <f t="shared" si="199"/>
        <v>12</v>
      </c>
      <c r="R1067" s="4">
        <f t="shared" si="200"/>
        <v>0</v>
      </c>
      <c r="S1067" s="31">
        <f t="shared" si="206"/>
        <v>0.19538194444444446</v>
      </c>
      <c r="T1067" s="31">
        <f t="shared" si="207"/>
        <v>0.79927083333333337</v>
      </c>
      <c r="U1067" s="4">
        <f t="shared" si="201"/>
        <v>0</v>
      </c>
      <c r="V1067" s="4" t="str">
        <f t="shared" si="202"/>
        <v/>
      </c>
      <c r="W1067" s="18" t="str">
        <f>IF(V1067="","",VLOOKUP(L1067,日射量と図３!$A$4:$C$368,3,TRUE)*238.85/100)</f>
        <v/>
      </c>
      <c r="X1067" s="4" t="str">
        <f t="shared" si="203"/>
        <v/>
      </c>
      <c r="Y1067" s="4" t="str">
        <f t="shared" si="208"/>
        <v/>
      </c>
      <c r="Z1067" s="4" t="str">
        <f t="shared" si="209"/>
        <v/>
      </c>
      <c r="AA1067" s="4" t="str">
        <f>IF($V1067="","",IF(Y1067&lt;36,0,IF(AND(36&lt;=Y1067,Y1067&lt;71),VLOOKUP($W1067,日射量と図３!$E$6:$F$34,2,TRUE),IF(AND(71&lt;=Y1067,Y1067&lt;107),VLOOKUP($W1067,日射量と図３!$E$6:$G$34,3,TRUE),IF(AND(107&lt;=Y1067,Y1067&lt;143),VLOOKUP($W1067,日射量と図３!$E$6:$H$34,4,TRUE),VLOOKUP($W1067,日射量と図３!$E$6:$I$34,5,TRUE))))))</f>
        <v/>
      </c>
      <c r="AB1067" s="4" t="str">
        <f>IF($V1067="","",IF(Z1067&lt;36,0,IF(AND(36&lt;=Z1067,Z1067&lt;71),VLOOKUP($W1067,日射量と図３!$E$6:$F$34,2,TRUE),IF(AND(71&lt;=Z1067,Z1067&lt;107),VLOOKUP($W1067,日射量と図３!$E$6:$G$34,3,TRUE),IF(AND(107&lt;=Z1067,Z1067&lt;143),VLOOKUP($W1067,日射量と図３!$E$6:$H$34,4,TRUE),VLOOKUP($W1067,日射量と図３!$E$6:$I$34,5,TRUE))))))</f>
        <v/>
      </c>
      <c r="AC1067" s="382" t="str">
        <f t="shared" si="204"/>
        <v/>
      </c>
      <c r="AD1067" s="382" t="str">
        <f t="shared" si="205"/>
        <v/>
      </c>
    </row>
    <row r="1068" spans="11:30" ht="13.5" customHeight="1">
      <c r="K1068" s="4">
        <f t="shared" si="198"/>
        <v>7</v>
      </c>
      <c r="L1068" s="34">
        <v>43296</v>
      </c>
      <c r="M1068" s="4">
        <v>45</v>
      </c>
      <c r="N1068" s="4">
        <v>9</v>
      </c>
      <c r="O1068" s="31">
        <v>0.33333333333333331</v>
      </c>
      <c r="P1068" s="35">
        <v>27.279999999999994</v>
      </c>
      <c r="Q1068" s="36">
        <f t="shared" si="199"/>
        <v>12</v>
      </c>
      <c r="R1068" s="4">
        <f t="shared" si="200"/>
        <v>0</v>
      </c>
      <c r="S1068" s="31">
        <f t="shared" si="206"/>
        <v>0.19538194444444446</v>
      </c>
      <c r="T1068" s="31">
        <f t="shared" si="207"/>
        <v>0.79927083333333337</v>
      </c>
      <c r="U1068" s="4">
        <f t="shared" si="201"/>
        <v>0</v>
      </c>
      <c r="V1068" s="4" t="str">
        <f t="shared" si="202"/>
        <v/>
      </c>
      <c r="W1068" s="18" t="str">
        <f>IF(V1068="","",VLOOKUP(L1068,日射量と図３!$A$4:$C$368,3,TRUE)*238.85/100)</f>
        <v/>
      </c>
      <c r="X1068" s="4" t="str">
        <f t="shared" si="203"/>
        <v/>
      </c>
      <c r="Y1068" s="4" t="str">
        <f t="shared" si="208"/>
        <v/>
      </c>
      <c r="Z1068" s="4" t="str">
        <f t="shared" si="209"/>
        <v/>
      </c>
      <c r="AA1068" s="4" t="str">
        <f>IF($V1068="","",IF(Y1068&lt;36,0,IF(AND(36&lt;=Y1068,Y1068&lt;71),VLOOKUP($W1068,日射量と図３!$E$6:$F$34,2,TRUE),IF(AND(71&lt;=Y1068,Y1068&lt;107),VLOOKUP($W1068,日射量と図３!$E$6:$G$34,3,TRUE),IF(AND(107&lt;=Y1068,Y1068&lt;143),VLOOKUP($W1068,日射量と図３!$E$6:$H$34,4,TRUE),VLOOKUP($W1068,日射量と図３!$E$6:$I$34,5,TRUE))))))</f>
        <v/>
      </c>
      <c r="AB1068" s="4" t="str">
        <f>IF($V1068="","",IF(Z1068&lt;36,0,IF(AND(36&lt;=Z1068,Z1068&lt;71),VLOOKUP($W1068,日射量と図３!$E$6:$F$34,2,TRUE),IF(AND(71&lt;=Z1068,Z1068&lt;107),VLOOKUP($W1068,日射量と図３!$E$6:$G$34,3,TRUE),IF(AND(107&lt;=Z1068,Z1068&lt;143),VLOOKUP($W1068,日射量と図３!$E$6:$H$34,4,TRUE),VLOOKUP($W1068,日射量と図３!$E$6:$I$34,5,TRUE))))))</f>
        <v/>
      </c>
      <c r="AC1068" s="382" t="str">
        <f t="shared" si="204"/>
        <v/>
      </c>
      <c r="AD1068" s="382" t="str">
        <f t="shared" si="205"/>
        <v/>
      </c>
    </row>
    <row r="1069" spans="11:30" ht="13.5" customHeight="1">
      <c r="K1069" s="4">
        <f t="shared" si="198"/>
        <v>7</v>
      </c>
      <c r="L1069" s="34">
        <v>43296</v>
      </c>
      <c r="M1069" s="4">
        <v>45</v>
      </c>
      <c r="N1069" s="4">
        <v>10</v>
      </c>
      <c r="O1069" s="31">
        <v>0.375</v>
      </c>
      <c r="P1069" s="35">
        <v>28.560000000000002</v>
      </c>
      <c r="Q1069" s="36">
        <f t="shared" si="199"/>
        <v>12</v>
      </c>
      <c r="R1069" s="4">
        <f t="shared" si="200"/>
        <v>0</v>
      </c>
      <c r="S1069" s="31">
        <f t="shared" si="206"/>
        <v>0.19538194444444446</v>
      </c>
      <c r="T1069" s="31">
        <f t="shared" si="207"/>
        <v>0.79927083333333337</v>
      </c>
      <c r="U1069" s="4">
        <f t="shared" si="201"/>
        <v>0</v>
      </c>
      <c r="V1069" s="4" t="str">
        <f t="shared" si="202"/>
        <v/>
      </c>
      <c r="W1069" s="18" t="str">
        <f>IF(V1069="","",VLOOKUP(L1069,日射量と図３!$A$4:$C$368,3,TRUE)*238.85/100)</f>
        <v/>
      </c>
      <c r="X1069" s="4" t="str">
        <f t="shared" si="203"/>
        <v/>
      </c>
      <c r="Y1069" s="4" t="str">
        <f t="shared" si="208"/>
        <v/>
      </c>
      <c r="Z1069" s="4" t="str">
        <f t="shared" si="209"/>
        <v/>
      </c>
      <c r="AA1069" s="4" t="str">
        <f>IF($V1069="","",IF(Y1069&lt;36,0,IF(AND(36&lt;=Y1069,Y1069&lt;71),VLOOKUP($W1069,日射量と図３!$E$6:$F$34,2,TRUE),IF(AND(71&lt;=Y1069,Y1069&lt;107),VLOOKUP($W1069,日射量と図３!$E$6:$G$34,3,TRUE),IF(AND(107&lt;=Y1069,Y1069&lt;143),VLOOKUP($W1069,日射量と図３!$E$6:$H$34,4,TRUE),VLOOKUP($W1069,日射量と図３!$E$6:$I$34,5,TRUE))))))</f>
        <v/>
      </c>
      <c r="AB1069" s="4" t="str">
        <f>IF($V1069="","",IF(Z1069&lt;36,0,IF(AND(36&lt;=Z1069,Z1069&lt;71),VLOOKUP($W1069,日射量と図３!$E$6:$F$34,2,TRUE),IF(AND(71&lt;=Z1069,Z1069&lt;107),VLOOKUP($W1069,日射量と図３!$E$6:$G$34,3,TRUE),IF(AND(107&lt;=Z1069,Z1069&lt;143),VLOOKUP($W1069,日射量と図３!$E$6:$H$34,4,TRUE),VLOOKUP($W1069,日射量と図３!$E$6:$I$34,5,TRUE))))))</f>
        <v/>
      </c>
      <c r="AC1069" s="382" t="str">
        <f t="shared" si="204"/>
        <v/>
      </c>
      <c r="AD1069" s="382" t="str">
        <f t="shared" si="205"/>
        <v/>
      </c>
    </row>
    <row r="1070" spans="11:30" ht="13.5" customHeight="1">
      <c r="K1070" s="4">
        <f t="shared" si="198"/>
        <v>7</v>
      </c>
      <c r="L1070" s="34">
        <v>43296</v>
      </c>
      <c r="M1070" s="4">
        <v>45</v>
      </c>
      <c r="N1070" s="4">
        <v>11</v>
      </c>
      <c r="O1070" s="31">
        <v>0.41666666666666669</v>
      </c>
      <c r="P1070" s="35">
        <v>29.919999999999998</v>
      </c>
      <c r="Q1070" s="36">
        <f t="shared" si="199"/>
        <v>12</v>
      </c>
      <c r="R1070" s="4">
        <f t="shared" si="200"/>
        <v>0</v>
      </c>
      <c r="S1070" s="31">
        <f t="shared" si="206"/>
        <v>0.19538194444444446</v>
      </c>
      <c r="T1070" s="31">
        <f t="shared" si="207"/>
        <v>0.79927083333333337</v>
      </c>
      <c r="U1070" s="4">
        <f t="shared" si="201"/>
        <v>0</v>
      </c>
      <c r="V1070" s="4" t="str">
        <f t="shared" si="202"/>
        <v/>
      </c>
      <c r="W1070" s="18" t="str">
        <f>IF(V1070="","",VLOOKUP(L1070,日射量と図３!$A$4:$C$368,3,TRUE)*238.85/100)</f>
        <v/>
      </c>
      <c r="X1070" s="4" t="str">
        <f t="shared" si="203"/>
        <v/>
      </c>
      <c r="Y1070" s="4" t="str">
        <f t="shared" si="208"/>
        <v/>
      </c>
      <c r="Z1070" s="4" t="str">
        <f t="shared" si="209"/>
        <v/>
      </c>
      <c r="AA1070" s="4" t="str">
        <f>IF($V1070="","",IF(Y1070&lt;36,0,IF(AND(36&lt;=Y1070,Y1070&lt;71),VLOOKUP($W1070,日射量と図３!$E$6:$F$34,2,TRUE),IF(AND(71&lt;=Y1070,Y1070&lt;107),VLOOKUP($W1070,日射量と図３!$E$6:$G$34,3,TRUE),IF(AND(107&lt;=Y1070,Y1070&lt;143),VLOOKUP($W1070,日射量と図３!$E$6:$H$34,4,TRUE),VLOOKUP($W1070,日射量と図３!$E$6:$I$34,5,TRUE))))))</f>
        <v/>
      </c>
      <c r="AB1070" s="4" t="str">
        <f>IF($V1070="","",IF(Z1070&lt;36,0,IF(AND(36&lt;=Z1070,Z1070&lt;71),VLOOKUP($W1070,日射量と図３!$E$6:$F$34,2,TRUE),IF(AND(71&lt;=Z1070,Z1070&lt;107),VLOOKUP($W1070,日射量と図３!$E$6:$G$34,3,TRUE),IF(AND(107&lt;=Z1070,Z1070&lt;143),VLOOKUP($W1070,日射量と図３!$E$6:$H$34,4,TRUE),VLOOKUP($W1070,日射量と図３!$E$6:$I$34,5,TRUE))))))</f>
        <v/>
      </c>
      <c r="AC1070" s="382" t="str">
        <f t="shared" si="204"/>
        <v/>
      </c>
      <c r="AD1070" s="382" t="str">
        <f t="shared" si="205"/>
        <v/>
      </c>
    </row>
    <row r="1071" spans="11:30" ht="13.5" customHeight="1">
      <c r="K1071" s="4">
        <f t="shared" si="198"/>
        <v>7</v>
      </c>
      <c r="L1071" s="34">
        <v>43296</v>
      </c>
      <c r="M1071" s="4">
        <v>45</v>
      </c>
      <c r="N1071" s="4">
        <v>12</v>
      </c>
      <c r="O1071" s="31">
        <v>0.45833333333333331</v>
      </c>
      <c r="P1071" s="35">
        <v>30.670000000000005</v>
      </c>
      <c r="Q1071" s="36">
        <f t="shared" si="199"/>
        <v>12</v>
      </c>
      <c r="R1071" s="4">
        <f t="shared" si="200"/>
        <v>0</v>
      </c>
      <c r="S1071" s="31">
        <f t="shared" si="206"/>
        <v>0.19538194444444446</v>
      </c>
      <c r="T1071" s="31">
        <f t="shared" si="207"/>
        <v>0.79927083333333337</v>
      </c>
      <c r="U1071" s="4">
        <f t="shared" si="201"/>
        <v>0</v>
      </c>
      <c r="V1071" s="4" t="str">
        <f t="shared" si="202"/>
        <v/>
      </c>
      <c r="W1071" s="18" t="str">
        <f>IF(V1071="","",VLOOKUP(L1071,日射量と図３!$A$4:$C$368,3,TRUE)*238.85/100)</f>
        <v/>
      </c>
      <c r="X1071" s="4" t="str">
        <f t="shared" si="203"/>
        <v/>
      </c>
      <c r="Y1071" s="4" t="str">
        <f t="shared" si="208"/>
        <v/>
      </c>
      <c r="Z1071" s="4" t="str">
        <f t="shared" si="209"/>
        <v/>
      </c>
      <c r="AA1071" s="4" t="str">
        <f>IF($V1071="","",IF(Y1071&lt;36,0,IF(AND(36&lt;=Y1071,Y1071&lt;71),VLOOKUP($W1071,日射量と図３!$E$6:$F$34,2,TRUE),IF(AND(71&lt;=Y1071,Y1071&lt;107),VLOOKUP($W1071,日射量と図３!$E$6:$G$34,3,TRUE),IF(AND(107&lt;=Y1071,Y1071&lt;143),VLOOKUP($W1071,日射量と図３!$E$6:$H$34,4,TRUE),VLOOKUP($W1071,日射量と図３!$E$6:$I$34,5,TRUE))))))</f>
        <v/>
      </c>
      <c r="AB1071" s="4" t="str">
        <f>IF($V1071="","",IF(Z1071&lt;36,0,IF(AND(36&lt;=Z1071,Z1071&lt;71),VLOOKUP($W1071,日射量と図３!$E$6:$F$34,2,TRUE),IF(AND(71&lt;=Z1071,Z1071&lt;107),VLOOKUP($W1071,日射量と図３!$E$6:$G$34,3,TRUE),IF(AND(107&lt;=Z1071,Z1071&lt;143),VLOOKUP($W1071,日射量と図３!$E$6:$H$34,4,TRUE),VLOOKUP($W1071,日射量と図３!$E$6:$I$34,5,TRUE))))))</f>
        <v/>
      </c>
      <c r="AC1071" s="382" t="str">
        <f t="shared" si="204"/>
        <v/>
      </c>
      <c r="AD1071" s="382" t="str">
        <f t="shared" si="205"/>
        <v/>
      </c>
    </row>
    <row r="1072" spans="11:30" ht="13.5" customHeight="1">
      <c r="K1072" s="4">
        <f t="shared" si="198"/>
        <v>7</v>
      </c>
      <c r="L1072" s="34">
        <v>43296</v>
      </c>
      <c r="M1072" s="4">
        <v>45</v>
      </c>
      <c r="N1072" s="4">
        <v>13</v>
      </c>
      <c r="O1072" s="31">
        <v>0.5</v>
      </c>
      <c r="P1072" s="35">
        <v>31.589999999999996</v>
      </c>
      <c r="Q1072" s="36">
        <f t="shared" si="199"/>
        <v>12</v>
      </c>
      <c r="R1072" s="4">
        <f t="shared" si="200"/>
        <v>0</v>
      </c>
      <c r="S1072" s="31">
        <f t="shared" si="206"/>
        <v>0.19538194444444446</v>
      </c>
      <c r="T1072" s="31">
        <f t="shared" si="207"/>
        <v>0.79927083333333337</v>
      </c>
      <c r="U1072" s="4">
        <f t="shared" si="201"/>
        <v>0</v>
      </c>
      <c r="V1072" s="4" t="str">
        <f t="shared" si="202"/>
        <v/>
      </c>
      <c r="W1072" s="18" t="str">
        <f>IF(V1072="","",VLOOKUP(L1072,日射量と図３!$A$4:$C$368,3,TRUE)*238.85/100)</f>
        <v/>
      </c>
      <c r="X1072" s="4" t="str">
        <f t="shared" si="203"/>
        <v/>
      </c>
      <c r="Y1072" s="4" t="str">
        <f t="shared" si="208"/>
        <v/>
      </c>
      <c r="Z1072" s="4" t="str">
        <f t="shared" si="209"/>
        <v/>
      </c>
      <c r="AA1072" s="4" t="str">
        <f>IF($V1072="","",IF(Y1072&lt;36,0,IF(AND(36&lt;=Y1072,Y1072&lt;71),VLOOKUP($W1072,日射量と図３!$E$6:$F$34,2,TRUE),IF(AND(71&lt;=Y1072,Y1072&lt;107),VLOOKUP($W1072,日射量と図３!$E$6:$G$34,3,TRUE),IF(AND(107&lt;=Y1072,Y1072&lt;143),VLOOKUP($W1072,日射量と図３!$E$6:$H$34,4,TRUE),VLOOKUP($W1072,日射量と図３!$E$6:$I$34,5,TRUE))))))</f>
        <v/>
      </c>
      <c r="AB1072" s="4" t="str">
        <f>IF($V1072="","",IF(Z1072&lt;36,0,IF(AND(36&lt;=Z1072,Z1072&lt;71),VLOOKUP($W1072,日射量と図３!$E$6:$F$34,2,TRUE),IF(AND(71&lt;=Z1072,Z1072&lt;107),VLOOKUP($W1072,日射量と図３!$E$6:$G$34,3,TRUE),IF(AND(107&lt;=Z1072,Z1072&lt;143),VLOOKUP($W1072,日射量と図３!$E$6:$H$34,4,TRUE),VLOOKUP($W1072,日射量と図３!$E$6:$I$34,5,TRUE))))))</f>
        <v/>
      </c>
      <c r="AC1072" s="382" t="str">
        <f t="shared" si="204"/>
        <v/>
      </c>
      <c r="AD1072" s="382" t="str">
        <f t="shared" si="205"/>
        <v/>
      </c>
    </row>
    <row r="1073" spans="11:30" ht="13.5" customHeight="1">
      <c r="K1073" s="4">
        <f t="shared" si="198"/>
        <v>7</v>
      </c>
      <c r="L1073" s="34">
        <v>43296</v>
      </c>
      <c r="M1073" s="4">
        <v>45</v>
      </c>
      <c r="N1073" s="4">
        <v>14</v>
      </c>
      <c r="O1073" s="31">
        <v>0.54166666666666663</v>
      </c>
      <c r="P1073" s="35">
        <v>32.15</v>
      </c>
      <c r="Q1073" s="36">
        <f t="shared" si="199"/>
        <v>12</v>
      </c>
      <c r="R1073" s="4">
        <f t="shared" si="200"/>
        <v>0</v>
      </c>
      <c r="S1073" s="31">
        <f t="shared" si="206"/>
        <v>0.19538194444444446</v>
      </c>
      <c r="T1073" s="31">
        <f t="shared" si="207"/>
        <v>0.79927083333333337</v>
      </c>
      <c r="U1073" s="4">
        <f t="shared" si="201"/>
        <v>0</v>
      </c>
      <c r="V1073" s="4" t="str">
        <f t="shared" si="202"/>
        <v/>
      </c>
      <c r="W1073" s="18" t="str">
        <f>IF(V1073="","",VLOOKUP(L1073,日射量と図３!$A$4:$C$368,3,TRUE)*238.85/100)</f>
        <v/>
      </c>
      <c r="X1073" s="4" t="str">
        <f t="shared" si="203"/>
        <v/>
      </c>
      <c r="Y1073" s="4" t="str">
        <f t="shared" si="208"/>
        <v/>
      </c>
      <c r="Z1073" s="4" t="str">
        <f t="shared" si="209"/>
        <v/>
      </c>
      <c r="AA1073" s="4" t="str">
        <f>IF($V1073="","",IF(Y1073&lt;36,0,IF(AND(36&lt;=Y1073,Y1073&lt;71),VLOOKUP($W1073,日射量と図３!$E$6:$F$34,2,TRUE),IF(AND(71&lt;=Y1073,Y1073&lt;107),VLOOKUP($W1073,日射量と図３!$E$6:$G$34,3,TRUE),IF(AND(107&lt;=Y1073,Y1073&lt;143),VLOOKUP($W1073,日射量と図３!$E$6:$H$34,4,TRUE),VLOOKUP($W1073,日射量と図３!$E$6:$I$34,5,TRUE))))))</f>
        <v/>
      </c>
      <c r="AB1073" s="4" t="str">
        <f>IF($V1073="","",IF(Z1073&lt;36,0,IF(AND(36&lt;=Z1073,Z1073&lt;71),VLOOKUP($W1073,日射量と図３!$E$6:$F$34,2,TRUE),IF(AND(71&lt;=Z1073,Z1073&lt;107),VLOOKUP($W1073,日射量と図３!$E$6:$G$34,3,TRUE),IF(AND(107&lt;=Z1073,Z1073&lt;143),VLOOKUP($W1073,日射量と図３!$E$6:$H$34,4,TRUE),VLOOKUP($W1073,日射量と図３!$E$6:$I$34,5,TRUE))))))</f>
        <v/>
      </c>
      <c r="AC1073" s="382" t="str">
        <f t="shared" si="204"/>
        <v/>
      </c>
      <c r="AD1073" s="382" t="str">
        <f t="shared" si="205"/>
        <v/>
      </c>
    </row>
    <row r="1074" spans="11:30" ht="13.5" customHeight="1">
      <c r="K1074" s="4">
        <f t="shared" si="198"/>
        <v>7</v>
      </c>
      <c r="L1074" s="34">
        <v>43296</v>
      </c>
      <c r="M1074" s="4">
        <v>45</v>
      </c>
      <c r="N1074" s="4">
        <v>15</v>
      </c>
      <c r="O1074" s="31">
        <v>0.58333333333333337</v>
      </c>
      <c r="P1074" s="35">
        <v>32.39</v>
      </c>
      <c r="Q1074" s="36">
        <f t="shared" si="199"/>
        <v>12</v>
      </c>
      <c r="R1074" s="4">
        <f t="shared" si="200"/>
        <v>0</v>
      </c>
      <c r="S1074" s="31">
        <f t="shared" si="206"/>
        <v>0.19538194444444446</v>
      </c>
      <c r="T1074" s="31">
        <f t="shared" si="207"/>
        <v>0.79927083333333337</v>
      </c>
      <c r="U1074" s="4">
        <f t="shared" si="201"/>
        <v>0</v>
      </c>
      <c r="V1074" s="4" t="str">
        <f t="shared" si="202"/>
        <v/>
      </c>
      <c r="W1074" s="18" t="str">
        <f>IF(V1074="","",VLOOKUP(L1074,日射量と図３!$A$4:$C$368,3,TRUE)*238.85/100)</f>
        <v/>
      </c>
      <c r="X1074" s="4" t="str">
        <f t="shared" si="203"/>
        <v/>
      </c>
      <c r="Y1074" s="4" t="str">
        <f t="shared" si="208"/>
        <v/>
      </c>
      <c r="Z1074" s="4" t="str">
        <f t="shared" si="209"/>
        <v/>
      </c>
      <c r="AA1074" s="4" t="str">
        <f>IF($V1074="","",IF(Y1074&lt;36,0,IF(AND(36&lt;=Y1074,Y1074&lt;71),VLOOKUP($W1074,日射量と図３!$E$6:$F$34,2,TRUE),IF(AND(71&lt;=Y1074,Y1074&lt;107),VLOOKUP($W1074,日射量と図３!$E$6:$G$34,3,TRUE),IF(AND(107&lt;=Y1074,Y1074&lt;143),VLOOKUP($W1074,日射量と図３!$E$6:$H$34,4,TRUE),VLOOKUP($W1074,日射量と図３!$E$6:$I$34,5,TRUE))))))</f>
        <v/>
      </c>
      <c r="AB1074" s="4" t="str">
        <f>IF($V1074="","",IF(Z1074&lt;36,0,IF(AND(36&lt;=Z1074,Z1074&lt;71),VLOOKUP($W1074,日射量と図３!$E$6:$F$34,2,TRUE),IF(AND(71&lt;=Z1074,Z1074&lt;107),VLOOKUP($W1074,日射量と図３!$E$6:$G$34,3,TRUE),IF(AND(107&lt;=Z1074,Z1074&lt;143),VLOOKUP($W1074,日射量と図３!$E$6:$H$34,4,TRUE),VLOOKUP($W1074,日射量と図３!$E$6:$I$34,5,TRUE))))))</f>
        <v/>
      </c>
      <c r="AC1074" s="382" t="str">
        <f t="shared" si="204"/>
        <v/>
      </c>
      <c r="AD1074" s="382" t="str">
        <f t="shared" si="205"/>
        <v/>
      </c>
    </row>
    <row r="1075" spans="11:30" ht="13.5" customHeight="1">
      <c r="K1075" s="4">
        <f t="shared" si="198"/>
        <v>7</v>
      </c>
      <c r="L1075" s="34">
        <v>43296</v>
      </c>
      <c r="M1075" s="4">
        <v>45</v>
      </c>
      <c r="N1075" s="4">
        <v>16</v>
      </c>
      <c r="O1075" s="31">
        <v>0.625</v>
      </c>
      <c r="P1075" s="35">
        <v>32.179999999999993</v>
      </c>
      <c r="Q1075" s="36">
        <f t="shared" si="199"/>
        <v>16</v>
      </c>
      <c r="R1075" s="4">
        <f t="shared" si="200"/>
        <v>0</v>
      </c>
      <c r="S1075" s="31">
        <f t="shared" si="206"/>
        <v>0.19538194444444446</v>
      </c>
      <c r="T1075" s="31">
        <f t="shared" si="207"/>
        <v>0.79927083333333337</v>
      </c>
      <c r="U1075" s="4">
        <f t="shared" si="201"/>
        <v>0</v>
      </c>
      <c r="V1075" s="4" t="str">
        <f t="shared" si="202"/>
        <v/>
      </c>
      <c r="W1075" s="18" t="str">
        <f>IF(V1075="","",VLOOKUP(L1075,日射量と図３!$A$4:$C$368,3,TRUE)*238.85/100)</f>
        <v/>
      </c>
      <c r="X1075" s="4" t="str">
        <f t="shared" si="203"/>
        <v/>
      </c>
      <c r="Y1075" s="4" t="str">
        <f t="shared" si="208"/>
        <v/>
      </c>
      <c r="Z1075" s="4" t="str">
        <f t="shared" si="209"/>
        <v/>
      </c>
      <c r="AA1075" s="4" t="str">
        <f>IF($V1075="","",IF(Y1075&lt;36,0,IF(AND(36&lt;=Y1075,Y1075&lt;71),VLOOKUP($W1075,日射量と図３!$E$6:$F$34,2,TRUE),IF(AND(71&lt;=Y1075,Y1075&lt;107),VLOOKUP($W1075,日射量と図３!$E$6:$G$34,3,TRUE),IF(AND(107&lt;=Y1075,Y1075&lt;143),VLOOKUP($W1075,日射量と図３!$E$6:$H$34,4,TRUE),VLOOKUP($W1075,日射量と図３!$E$6:$I$34,5,TRUE))))))</f>
        <v/>
      </c>
      <c r="AB1075" s="4" t="str">
        <f>IF($V1075="","",IF(Z1075&lt;36,0,IF(AND(36&lt;=Z1075,Z1075&lt;71),VLOOKUP($W1075,日射量と図３!$E$6:$F$34,2,TRUE),IF(AND(71&lt;=Z1075,Z1075&lt;107),VLOOKUP($W1075,日射量と図３!$E$6:$G$34,3,TRUE),IF(AND(107&lt;=Z1075,Z1075&lt;143),VLOOKUP($W1075,日射量と図３!$E$6:$H$34,4,TRUE),VLOOKUP($W1075,日射量と図３!$E$6:$I$34,5,TRUE))))))</f>
        <v/>
      </c>
      <c r="AC1075" s="382" t="str">
        <f t="shared" si="204"/>
        <v/>
      </c>
      <c r="AD1075" s="382" t="str">
        <f t="shared" si="205"/>
        <v/>
      </c>
    </row>
    <row r="1076" spans="11:30" ht="13.5" customHeight="1">
      <c r="K1076" s="4">
        <f t="shared" si="198"/>
        <v>7</v>
      </c>
      <c r="L1076" s="34">
        <v>43296</v>
      </c>
      <c r="M1076" s="4">
        <v>45</v>
      </c>
      <c r="N1076" s="4">
        <v>17</v>
      </c>
      <c r="O1076" s="31">
        <v>0.66666666666666663</v>
      </c>
      <c r="P1076" s="35">
        <v>32.06</v>
      </c>
      <c r="Q1076" s="36">
        <f t="shared" si="199"/>
        <v>16</v>
      </c>
      <c r="R1076" s="4">
        <f t="shared" si="200"/>
        <v>0</v>
      </c>
      <c r="S1076" s="31">
        <f t="shared" si="206"/>
        <v>0.19538194444444446</v>
      </c>
      <c r="T1076" s="31">
        <f t="shared" si="207"/>
        <v>0.79927083333333337</v>
      </c>
      <c r="U1076" s="4">
        <f t="shared" si="201"/>
        <v>0</v>
      </c>
      <c r="V1076" s="4" t="str">
        <f t="shared" si="202"/>
        <v/>
      </c>
      <c r="W1076" s="18" t="str">
        <f>IF(V1076="","",VLOOKUP(L1076,日射量と図３!$A$4:$C$368,3,TRUE)*238.85/100)</f>
        <v/>
      </c>
      <c r="X1076" s="4" t="str">
        <f t="shared" si="203"/>
        <v/>
      </c>
      <c r="Y1076" s="4" t="str">
        <f t="shared" si="208"/>
        <v/>
      </c>
      <c r="Z1076" s="4" t="str">
        <f t="shared" si="209"/>
        <v/>
      </c>
      <c r="AA1076" s="4" t="str">
        <f>IF($V1076="","",IF(Y1076&lt;36,0,IF(AND(36&lt;=Y1076,Y1076&lt;71),VLOOKUP($W1076,日射量と図３!$E$6:$F$34,2,TRUE),IF(AND(71&lt;=Y1076,Y1076&lt;107),VLOOKUP($W1076,日射量と図３!$E$6:$G$34,3,TRUE),IF(AND(107&lt;=Y1076,Y1076&lt;143),VLOOKUP($W1076,日射量と図３!$E$6:$H$34,4,TRUE),VLOOKUP($W1076,日射量と図３!$E$6:$I$34,5,TRUE))))))</f>
        <v/>
      </c>
      <c r="AB1076" s="4" t="str">
        <f>IF($V1076="","",IF(Z1076&lt;36,0,IF(AND(36&lt;=Z1076,Z1076&lt;71),VLOOKUP($W1076,日射量と図３!$E$6:$F$34,2,TRUE),IF(AND(71&lt;=Z1076,Z1076&lt;107),VLOOKUP($W1076,日射量と図３!$E$6:$G$34,3,TRUE),IF(AND(107&lt;=Z1076,Z1076&lt;143),VLOOKUP($W1076,日射量と図３!$E$6:$H$34,4,TRUE),VLOOKUP($W1076,日射量と図３!$E$6:$I$34,5,TRUE))))))</f>
        <v/>
      </c>
      <c r="AC1076" s="382" t="str">
        <f t="shared" si="204"/>
        <v/>
      </c>
      <c r="AD1076" s="382" t="str">
        <f t="shared" si="205"/>
        <v/>
      </c>
    </row>
    <row r="1077" spans="11:30" ht="13.5" customHeight="1">
      <c r="K1077" s="4">
        <f t="shared" si="198"/>
        <v>7</v>
      </c>
      <c r="L1077" s="34">
        <v>43296</v>
      </c>
      <c r="M1077" s="4">
        <v>45</v>
      </c>
      <c r="N1077" s="4">
        <v>18</v>
      </c>
      <c r="O1077" s="31">
        <v>0.70833333333333337</v>
      </c>
      <c r="P1077" s="35">
        <v>30.979999999999997</v>
      </c>
      <c r="Q1077" s="36">
        <f t="shared" si="199"/>
        <v>16</v>
      </c>
      <c r="R1077" s="4">
        <f t="shared" si="200"/>
        <v>0</v>
      </c>
      <c r="S1077" s="31">
        <f t="shared" si="206"/>
        <v>0.19538194444444446</v>
      </c>
      <c r="T1077" s="31">
        <f t="shared" si="207"/>
        <v>0.79927083333333337</v>
      </c>
      <c r="U1077" s="4">
        <f t="shared" si="201"/>
        <v>0</v>
      </c>
      <c r="V1077" s="4" t="str">
        <f t="shared" si="202"/>
        <v/>
      </c>
      <c r="W1077" s="18" t="str">
        <f>IF(V1077="","",VLOOKUP(L1077,日射量と図３!$A$4:$C$368,3,TRUE)*238.85/100)</f>
        <v/>
      </c>
      <c r="X1077" s="4" t="str">
        <f t="shared" si="203"/>
        <v/>
      </c>
      <c r="Y1077" s="4" t="str">
        <f t="shared" si="208"/>
        <v/>
      </c>
      <c r="Z1077" s="4" t="str">
        <f t="shared" si="209"/>
        <v/>
      </c>
      <c r="AA1077" s="4" t="str">
        <f>IF($V1077="","",IF(Y1077&lt;36,0,IF(AND(36&lt;=Y1077,Y1077&lt;71),VLOOKUP($W1077,日射量と図３!$E$6:$F$34,2,TRUE),IF(AND(71&lt;=Y1077,Y1077&lt;107),VLOOKUP($W1077,日射量と図３!$E$6:$G$34,3,TRUE),IF(AND(107&lt;=Y1077,Y1077&lt;143),VLOOKUP($W1077,日射量と図３!$E$6:$H$34,4,TRUE),VLOOKUP($W1077,日射量と図３!$E$6:$I$34,5,TRUE))))))</f>
        <v/>
      </c>
      <c r="AB1077" s="4" t="str">
        <f>IF($V1077="","",IF(Z1077&lt;36,0,IF(AND(36&lt;=Z1077,Z1077&lt;71),VLOOKUP($W1077,日射量と図３!$E$6:$F$34,2,TRUE),IF(AND(71&lt;=Z1077,Z1077&lt;107),VLOOKUP($W1077,日射量と図３!$E$6:$G$34,3,TRUE),IF(AND(107&lt;=Z1077,Z1077&lt;143),VLOOKUP($W1077,日射量と図３!$E$6:$H$34,4,TRUE),VLOOKUP($W1077,日射量と図３!$E$6:$I$34,5,TRUE))))))</f>
        <v/>
      </c>
      <c r="AC1077" s="382" t="str">
        <f t="shared" si="204"/>
        <v/>
      </c>
      <c r="AD1077" s="382" t="str">
        <f t="shared" si="205"/>
        <v/>
      </c>
    </row>
    <row r="1078" spans="11:30" ht="13.5" customHeight="1">
      <c r="K1078" s="4">
        <f t="shared" si="198"/>
        <v>7</v>
      </c>
      <c r="L1078" s="34">
        <v>43296</v>
      </c>
      <c r="M1078" s="4">
        <v>45</v>
      </c>
      <c r="N1078" s="4">
        <v>19</v>
      </c>
      <c r="O1078" s="31">
        <v>0.75</v>
      </c>
      <c r="P1078" s="35">
        <v>30.2</v>
      </c>
      <c r="Q1078" s="36">
        <f t="shared" si="199"/>
        <v>16</v>
      </c>
      <c r="R1078" s="4">
        <f t="shared" si="200"/>
        <v>0</v>
      </c>
      <c r="S1078" s="31">
        <f t="shared" si="206"/>
        <v>0.19538194444444446</v>
      </c>
      <c r="T1078" s="31">
        <f t="shared" si="207"/>
        <v>0.79927083333333337</v>
      </c>
      <c r="U1078" s="4">
        <f t="shared" si="201"/>
        <v>0</v>
      </c>
      <c r="V1078" s="4" t="str">
        <f t="shared" si="202"/>
        <v/>
      </c>
      <c r="W1078" s="18" t="str">
        <f>IF(V1078="","",VLOOKUP(L1078,日射量と図３!$A$4:$C$368,3,TRUE)*238.85/100)</f>
        <v/>
      </c>
      <c r="X1078" s="4" t="str">
        <f t="shared" si="203"/>
        <v/>
      </c>
      <c r="Y1078" s="4" t="str">
        <f t="shared" si="208"/>
        <v/>
      </c>
      <c r="Z1078" s="4" t="str">
        <f t="shared" si="209"/>
        <v/>
      </c>
      <c r="AA1078" s="4" t="str">
        <f>IF($V1078="","",IF(Y1078&lt;36,0,IF(AND(36&lt;=Y1078,Y1078&lt;71),VLOOKUP($W1078,日射量と図３!$E$6:$F$34,2,TRUE),IF(AND(71&lt;=Y1078,Y1078&lt;107),VLOOKUP($W1078,日射量と図３!$E$6:$G$34,3,TRUE),IF(AND(107&lt;=Y1078,Y1078&lt;143),VLOOKUP($W1078,日射量と図３!$E$6:$H$34,4,TRUE),VLOOKUP($W1078,日射量と図３!$E$6:$I$34,5,TRUE))))))</f>
        <v/>
      </c>
      <c r="AB1078" s="4" t="str">
        <f>IF($V1078="","",IF(Z1078&lt;36,0,IF(AND(36&lt;=Z1078,Z1078&lt;71),VLOOKUP($W1078,日射量と図３!$E$6:$F$34,2,TRUE),IF(AND(71&lt;=Z1078,Z1078&lt;107),VLOOKUP($W1078,日射量と図３!$E$6:$G$34,3,TRUE),IF(AND(107&lt;=Z1078,Z1078&lt;143),VLOOKUP($W1078,日射量と図３!$E$6:$H$34,4,TRUE),VLOOKUP($W1078,日射量と図３!$E$6:$I$34,5,TRUE))))))</f>
        <v/>
      </c>
      <c r="AC1078" s="382" t="str">
        <f t="shared" si="204"/>
        <v/>
      </c>
      <c r="AD1078" s="382" t="str">
        <f t="shared" si="205"/>
        <v/>
      </c>
    </row>
    <row r="1079" spans="11:30" ht="13.5" customHeight="1">
      <c r="K1079" s="4">
        <f t="shared" si="198"/>
        <v>7</v>
      </c>
      <c r="L1079" s="34">
        <v>43296</v>
      </c>
      <c r="M1079" s="4">
        <v>45</v>
      </c>
      <c r="N1079" s="4">
        <v>20</v>
      </c>
      <c r="O1079" s="31">
        <v>0.79166666666666663</v>
      </c>
      <c r="P1079" s="35">
        <v>29.080000000000002</v>
      </c>
      <c r="Q1079" s="36">
        <f t="shared" si="199"/>
        <v>16</v>
      </c>
      <c r="R1079" s="4">
        <f t="shared" si="200"/>
        <v>0</v>
      </c>
      <c r="S1079" s="31">
        <f t="shared" si="206"/>
        <v>0.19538194444444446</v>
      </c>
      <c r="T1079" s="31">
        <f t="shared" si="207"/>
        <v>0.79927083333333337</v>
      </c>
      <c r="U1079" s="4">
        <f t="shared" si="201"/>
        <v>0</v>
      </c>
      <c r="V1079" s="4" t="str">
        <f t="shared" si="202"/>
        <v/>
      </c>
      <c r="W1079" s="18" t="str">
        <f>IF(V1079="","",VLOOKUP(L1079,日射量と図３!$A$4:$C$368,3,TRUE)*238.85/100)</f>
        <v/>
      </c>
      <c r="X1079" s="4" t="str">
        <f t="shared" si="203"/>
        <v/>
      </c>
      <c r="Y1079" s="4" t="str">
        <f t="shared" si="208"/>
        <v/>
      </c>
      <c r="Z1079" s="4" t="str">
        <f t="shared" si="209"/>
        <v/>
      </c>
      <c r="AA1079" s="4" t="str">
        <f>IF($V1079="","",IF(Y1079&lt;36,0,IF(AND(36&lt;=Y1079,Y1079&lt;71),VLOOKUP($W1079,日射量と図３!$E$6:$F$34,2,TRUE),IF(AND(71&lt;=Y1079,Y1079&lt;107),VLOOKUP($W1079,日射量と図３!$E$6:$G$34,3,TRUE),IF(AND(107&lt;=Y1079,Y1079&lt;143),VLOOKUP($W1079,日射量と図３!$E$6:$H$34,4,TRUE),VLOOKUP($W1079,日射量と図３!$E$6:$I$34,5,TRUE))))))</f>
        <v/>
      </c>
      <c r="AB1079" s="4" t="str">
        <f>IF($V1079="","",IF(Z1079&lt;36,0,IF(AND(36&lt;=Z1079,Z1079&lt;71),VLOOKUP($W1079,日射量と図３!$E$6:$F$34,2,TRUE),IF(AND(71&lt;=Z1079,Z1079&lt;107),VLOOKUP($W1079,日射量と図３!$E$6:$G$34,3,TRUE),IF(AND(107&lt;=Z1079,Z1079&lt;143),VLOOKUP($W1079,日射量と図３!$E$6:$H$34,4,TRUE),VLOOKUP($W1079,日射量と図３!$E$6:$I$34,5,TRUE))))))</f>
        <v/>
      </c>
      <c r="AC1079" s="382" t="str">
        <f t="shared" si="204"/>
        <v/>
      </c>
      <c r="AD1079" s="382" t="str">
        <f t="shared" si="205"/>
        <v/>
      </c>
    </row>
    <row r="1080" spans="11:30" ht="13.5" customHeight="1">
      <c r="K1080" s="4">
        <f t="shared" si="198"/>
        <v>7</v>
      </c>
      <c r="L1080" s="34">
        <v>43296</v>
      </c>
      <c r="M1080" s="4">
        <v>45</v>
      </c>
      <c r="N1080" s="4">
        <v>21</v>
      </c>
      <c r="O1080" s="31">
        <v>0.83333333333333337</v>
      </c>
      <c r="P1080" s="35">
        <v>28.24</v>
      </c>
      <c r="Q1080" s="36">
        <f t="shared" si="199"/>
        <v>16</v>
      </c>
      <c r="R1080" s="4">
        <f t="shared" si="200"/>
        <v>0</v>
      </c>
      <c r="S1080" s="31">
        <f t="shared" si="206"/>
        <v>0.19538194444444446</v>
      </c>
      <c r="T1080" s="31">
        <f t="shared" si="207"/>
        <v>0.79927083333333337</v>
      </c>
      <c r="U1080" s="4">
        <f t="shared" si="201"/>
        <v>0</v>
      </c>
      <c r="V1080" s="4" t="str">
        <f t="shared" si="202"/>
        <v/>
      </c>
      <c r="W1080" s="18" t="str">
        <f>IF(V1080="","",VLOOKUP(L1080,日射量と図３!$A$4:$C$368,3,TRUE)*238.85/100)</f>
        <v/>
      </c>
      <c r="X1080" s="4" t="str">
        <f t="shared" si="203"/>
        <v/>
      </c>
      <c r="Y1080" s="4" t="str">
        <f t="shared" si="208"/>
        <v/>
      </c>
      <c r="Z1080" s="4" t="str">
        <f t="shared" si="209"/>
        <v/>
      </c>
      <c r="AA1080" s="4" t="str">
        <f>IF($V1080="","",IF(Y1080&lt;36,0,IF(AND(36&lt;=Y1080,Y1080&lt;71),VLOOKUP($W1080,日射量と図３!$E$6:$F$34,2,TRUE),IF(AND(71&lt;=Y1080,Y1080&lt;107),VLOOKUP($W1080,日射量と図３!$E$6:$G$34,3,TRUE),IF(AND(107&lt;=Y1080,Y1080&lt;143),VLOOKUP($W1080,日射量と図３!$E$6:$H$34,4,TRUE),VLOOKUP($W1080,日射量と図３!$E$6:$I$34,5,TRUE))))))</f>
        <v/>
      </c>
      <c r="AB1080" s="4" t="str">
        <f>IF($V1080="","",IF(Z1080&lt;36,0,IF(AND(36&lt;=Z1080,Z1080&lt;71),VLOOKUP($W1080,日射量と図３!$E$6:$F$34,2,TRUE),IF(AND(71&lt;=Z1080,Z1080&lt;107),VLOOKUP($W1080,日射量と図３!$E$6:$G$34,3,TRUE),IF(AND(107&lt;=Z1080,Z1080&lt;143),VLOOKUP($W1080,日射量と図３!$E$6:$H$34,4,TRUE),VLOOKUP($W1080,日射量と図３!$E$6:$I$34,5,TRUE))))))</f>
        <v/>
      </c>
      <c r="AC1080" s="382" t="str">
        <f t="shared" si="204"/>
        <v/>
      </c>
      <c r="AD1080" s="382" t="str">
        <f t="shared" si="205"/>
        <v/>
      </c>
    </row>
    <row r="1081" spans="11:30" ht="13.5" customHeight="1">
      <c r="K1081" s="4">
        <f t="shared" si="198"/>
        <v>7</v>
      </c>
      <c r="L1081" s="34">
        <v>43296</v>
      </c>
      <c r="M1081" s="4">
        <v>45</v>
      </c>
      <c r="N1081" s="4">
        <v>22</v>
      </c>
      <c r="O1081" s="31">
        <v>0.875</v>
      </c>
      <c r="P1081" s="35">
        <v>27.620000000000005</v>
      </c>
      <c r="Q1081" s="36">
        <f t="shared" si="199"/>
        <v>16</v>
      </c>
      <c r="R1081" s="4">
        <f t="shared" si="200"/>
        <v>0</v>
      </c>
      <c r="S1081" s="31">
        <f t="shared" si="206"/>
        <v>0.19538194444444446</v>
      </c>
      <c r="T1081" s="31">
        <f t="shared" si="207"/>
        <v>0.79927083333333337</v>
      </c>
      <c r="U1081" s="4">
        <f t="shared" si="201"/>
        <v>0</v>
      </c>
      <c r="V1081" s="4" t="str">
        <f t="shared" si="202"/>
        <v/>
      </c>
      <c r="W1081" s="18" t="str">
        <f>IF(V1081="","",VLOOKUP(L1081,日射量と図３!$A$4:$C$368,3,TRUE)*238.85/100)</f>
        <v/>
      </c>
      <c r="X1081" s="4" t="str">
        <f t="shared" si="203"/>
        <v/>
      </c>
      <c r="Y1081" s="4" t="str">
        <f t="shared" si="208"/>
        <v/>
      </c>
      <c r="Z1081" s="4" t="str">
        <f t="shared" si="209"/>
        <v/>
      </c>
      <c r="AA1081" s="4" t="str">
        <f>IF($V1081="","",IF(Y1081&lt;36,0,IF(AND(36&lt;=Y1081,Y1081&lt;71),VLOOKUP($W1081,日射量と図３!$E$6:$F$34,2,TRUE),IF(AND(71&lt;=Y1081,Y1081&lt;107),VLOOKUP($W1081,日射量と図３!$E$6:$G$34,3,TRUE),IF(AND(107&lt;=Y1081,Y1081&lt;143),VLOOKUP($W1081,日射量と図３!$E$6:$H$34,4,TRUE),VLOOKUP($W1081,日射量と図３!$E$6:$I$34,5,TRUE))))))</f>
        <v/>
      </c>
      <c r="AB1081" s="4" t="str">
        <f>IF($V1081="","",IF(Z1081&lt;36,0,IF(AND(36&lt;=Z1081,Z1081&lt;71),VLOOKUP($W1081,日射量と図３!$E$6:$F$34,2,TRUE),IF(AND(71&lt;=Z1081,Z1081&lt;107),VLOOKUP($W1081,日射量と図３!$E$6:$G$34,3,TRUE),IF(AND(107&lt;=Z1081,Z1081&lt;143),VLOOKUP($W1081,日射量と図３!$E$6:$H$34,4,TRUE),VLOOKUP($W1081,日射量と図３!$E$6:$I$34,5,TRUE))))))</f>
        <v/>
      </c>
      <c r="AC1081" s="382" t="str">
        <f t="shared" si="204"/>
        <v/>
      </c>
      <c r="AD1081" s="382" t="str">
        <f t="shared" si="205"/>
        <v/>
      </c>
    </row>
    <row r="1082" spans="11:30" ht="13.5" customHeight="1">
      <c r="K1082" s="4">
        <f t="shared" si="198"/>
        <v>7</v>
      </c>
      <c r="L1082" s="34">
        <v>43296</v>
      </c>
      <c r="M1082" s="4">
        <v>45</v>
      </c>
      <c r="N1082" s="4">
        <v>23</v>
      </c>
      <c r="O1082" s="31">
        <v>0.91666666666666663</v>
      </c>
      <c r="P1082" s="35">
        <v>27.21</v>
      </c>
      <c r="Q1082" s="36">
        <f t="shared" si="199"/>
        <v>13</v>
      </c>
      <c r="R1082" s="4">
        <f t="shared" si="200"/>
        <v>0</v>
      </c>
      <c r="S1082" s="31">
        <f t="shared" si="206"/>
        <v>0.19538194444444446</v>
      </c>
      <c r="T1082" s="31">
        <f t="shared" si="207"/>
        <v>0.79927083333333337</v>
      </c>
      <c r="U1082" s="4">
        <f t="shared" si="201"/>
        <v>0</v>
      </c>
      <c r="V1082" s="4" t="str">
        <f t="shared" si="202"/>
        <v/>
      </c>
      <c r="W1082" s="18" t="str">
        <f>IF(V1082="","",VLOOKUP(L1082,日射量と図３!$A$4:$C$368,3,TRUE)*238.85/100)</f>
        <v/>
      </c>
      <c r="X1082" s="4" t="str">
        <f t="shared" si="203"/>
        <v/>
      </c>
      <c r="Y1082" s="4" t="str">
        <f t="shared" si="208"/>
        <v/>
      </c>
      <c r="Z1082" s="4" t="str">
        <f t="shared" si="209"/>
        <v/>
      </c>
      <c r="AA1082" s="4" t="str">
        <f>IF($V1082="","",IF(Y1082&lt;36,0,IF(AND(36&lt;=Y1082,Y1082&lt;71),VLOOKUP($W1082,日射量と図３!$E$6:$F$34,2,TRUE),IF(AND(71&lt;=Y1082,Y1082&lt;107),VLOOKUP($W1082,日射量と図３!$E$6:$G$34,3,TRUE),IF(AND(107&lt;=Y1082,Y1082&lt;143),VLOOKUP($W1082,日射量と図３!$E$6:$H$34,4,TRUE),VLOOKUP($W1082,日射量と図３!$E$6:$I$34,5,TRUE))))))</f>
        <v/>
      </c>
      <c r="AB1082" s="4" t="str">
        <f>IF($V1082="","",IF(Z1082&lt;36,0,IF(AND(36&lt;=Z1082,Z1082&lt;71),VLOOKUP($W1082,日射量と図３!$E$6:$F$34,2,TRUE),IF(AND(71&lt;=Z1082,Z1082&lt;107),VLOOKUP($W1082,日射量と図３!$E$6:$G$34,3,TRUE),IF(AND(107&lt;=Z1082,Z1082&lt;143),VLOOKUP($W1082,日射量と図３!$E$6:$H$34,4,TRUE),VLOOKUP($W1082,日射量と図３!$E$6:$I$34,5,TRUE))))))</f>
        <v/>
      </c>
      <c r="AC1082" s="382" t="str">
        <f t="shared" si="204"/>
        <v/>
      </c>
      <c r="AD1082" s="382" t="str">
        <f t="shared" si="205"/>
        <v/>
      </c>
    </row>
    <row r="1083" spans="11:30" ht="13.5" customHeight="1">
      <c r="K1083" s="4">
        <f t="shared" si="198"/>
        <v>7</v>
      </c>
      <c r="L1083" s="34">
        <v>43296</v>
      </c>
      <c r="M1083" s="4">
        <v>45</v>
      </c>
      <c r="N1083" s="4">
        <v>24</v>
      </c>
      <c r="O1083" s="31">
        <v>0.95833333333333337</v>
      </c>
      <c r="P1083" s="35">
        <v>26.9</v>
      </c>
      <c r="Q1083" s="36">
        <f t="shared" si="199"/>
        <v>13</v>
      </c>
      <c r="R1083" s="4">
        <f t="shared" si="200"/>
        <v>0</v>
      </c>
      <c r="S1083" s="31">
        <f t="shared" si="206"/>
        <v>0.19538194444444446</v>
      </c>
      <c r="T1083" s="31">
        <f t="shared" si="207"/>
        <v>0.79927083333333337</v>
      </c>
      <c r="U1083" s="4">
        <f t="shared" si="201"/>
        <v>0</v>
      </c>
      <c r="V1083" s="4" t="str">
        <f t="shared" si="202"/>
        <v/>
      </c>
      <c r="W1083" s="18" t="str">
        <f>IF(V1083="","",VLOOKUP(L1083,日射量と図３!$A$4:$C$368,3,TRUE)*238.85/100)</f>
        <v/>
      </c>
      <c r="X1083" s="4" t="str">
        <f t="shared" si="203"/>
        <v/>
      </c>
      <c r="Y1083" s="4" t="str">
        <f t="shared" si="208"/>
        <v/>
      </c>
      <c r="Z1083" s="4" t="str">
        <f t="shared" si="209"/>
        <v/>
      </c>
      <c r="AA1083" s="4" t="str">
        <f>IF($V1083="","",IF(Y1083&lt;36,0,IF(AND(36&lt;=Y1083,Y1083&lt;71),VLOOKUP($W1083,日射量と図３!$E$6:$F$34,2,TRUE),IF(AND(71&lt;=Y1083,Y1083&lt;107),VLOOKUP($W1083,日射量と図３!$E$6:$G$34,3,TRUE),IF(AND(107&lt;=Y1083,Y1083&lt;143),VLOOKUP($W1083,日射量と図３!$E$6:$H$34,4,TRUE),VLOOKUP($W1083,日射量と図３!$E$6:$I$34,5,TRUE))))))</f>
        <v/>
      </c>
      <c r="AB1083" s="4" t="str">
        <f>IF($V1083="","",IF(Z1083&lt;36,0,IF(AND(36&lt;=Z1083,Z1083&lt;71),VLOOKUP($W1083,日射量と図３!$E$6:$F$34,2,TRUE),IF(AND(71&lt;=Z1083,Z1083&lt;107),VLOOKUP($W1083,日射量と図３!$E$6:$G$34,3,TRUE),IF(AND(107&lt;=Z1083,Z1083&lt;143),VLOOKUP($W1083,日射量と図３!$E$6:$H$34,4,TRUE),VLOOKUP($W1083,日射量と図３!$E$6:$I$34,5,TRUE))))))</f>
        <v/>
      </c>
      <c r="AC1083" s="382" t="str">
        <f t="shared" si="204"/>
        <v/>
      </c>
      <c r="AD1083" s="382" t="str">
        <f t="shared" si="205"/>
        <v/>
      </c>
    </row>
    <row r="1084" spans="11:30" ht="13.5" customHeight="1">
      <c r="K1084" s="4">
        <f t="shared" si="198"/>
        <v>7</v>
      </c>
      <c r="L1084" s="34">
        <v>43297</v>
      </c>
      <c r="M1084" s="4">
        <v>46</v>
      </c>
      <c r="N1084" s="4">
        <v>1</v>
      </c>
      <c r="O1084" s="31">
        <v>0</v>
      </c>
      <c r="P1084" s="35">
        <v>26.55</v>
      </c>
      <c r="Q1084" s="36">
        <f t="shared" si="199"/>
        <v>13</v>
      </c>
      <c r="R1084" s="4">
        <f t="shared" si="200"/>
        <v>0</v>
      </c>
      <c r="S1084" s="31">
        <f t="shared" si="206"/>
        <v>0.19538194444444446</v>
      </c>
      <c r="T1084" s="31">
        <f t="shared" si="207"/>
        <v>0.79927083333333337</v>
      </c>
      <c r="U1084" s="4">
        <f t="shared" si="201"/>
        <v>0</v>
      </c>
      <c r="V1084" s="4">
        <f t="shared" si="202"/>
        <v>0</v>
      </c>
      <c r="W1084" s="18">
        <f>IF(V1084="","",VLOOKUP(L1084,日射量と図３!$A$4:$C$368,3,TRUE)*238.85/100)</f>
        <v>45.381499999999996</v>
      </c>
      <c r="X1084" s="4">
        <f t="shared" si="203"/>
        <v>14</v>
      </c>
      <c r="Y1084" s="4">
        <f t="shared" si="208"/>
        <v>0</v>
      </c>
      <c r="Z1084" s="4">
        <f t="shared" si="209"/>
        <v>0</v>
      </c>
      <c r="AA1084" s="4">
        <f>IF($V1084="","",IF(Y1084&lt;36,0,IF(AND(36&lt;=Y1084,Y1084&lt;71),VLOOKUP($W1084,日射量と図３!$E$6:$F$34,2,TRUE),IF(AND(71&lt;=Y1084,Y1084&lt;107),VLOOKUP($W1084,日射量と図３!$E$6:$G$34,3,TRUE),IF(AND(107&lt;=Y1084,Y1084&lt;143),VLOOKUP($W1084,日射量と図３!$E$6:$H$34,4,TRUE),VLOOKUP($W1084,日射量と図３!$E$6:$I$34,5,TRUE))))))</f>
        <v>0</v>
      </c>
      <c r="AB1084" s="4">
        <f>IF($V1084="","",IF(Z1084&lt;36,0,IF(AND(36&lt;=Z1084,Z1084&lt;71),VLOOKUP($W1084,日射量と図３!$E$6:$F$34,2,TRUE),IF(AND(71&lt;=Z1084,Z1084&lt;107),VLOOKUP($W1084,日射量と図３!$E$6:$G$34,3,TRUE),IF(AND(107&lt;=Z1084,Z1084&lt;143),VLOOKUP($W1084,日射量と図３!$E$6:$H$34,4,TRUE),VLOOKUP($W1084,日射量と図３!$E$6:$I$34,5,TRUE))))))</f>
        <v>0</v>
      </c>
      <c r="AC1084" s="382">
        <f t="shared" si="204"/>
        <v>0</v>
      </c>
      <c r="AD1084" s="382">
        <f t="shared" si="205"/>
        <v>0</v>
      </c>
    </row>
    <row r="1085" spans="11:30" ht="13.5" customHeight="1">
      <c r="K1085" s="4">
        <f t="shared" si="198"/>
        <v>7</v>
      </c>
      <c r="L1085" s="34">
        <v>43297</v>
      </c>
      <c r="M1085" s="4">
        <v>46</v>
      </c>
      <c r="N1085" s="4">
        <v>2</v>
      </c>
      <c r="O1085" s="31">
        <v>4.1666666666666664E-2</v>
      </c>
      <c r="P1085" s="35">
        <v>26.310000000000002</v>
      </c>
      <c r="Q1085" s="36">
        <f t="shared" si="199"/>
        <v>13</v>
      </c>
      <c r="R1085" s="4">
        <f t="shared" si="200"/>
        <v>0</v>
      </c>
      <c r="S1085" s="31">
        <f t="shared" si="206"/>
        <v>0.19538194444444446</v>
      </c>
      <c r="T1085" s="31">
        <f t="shared" si="207"/>
        <v>0.79927083333333337</v>
      </c>
      <c r="U1085" s="4">
        <f t="shared" si="201"/>
        <v>0</v>
      </c>
      <c r="V1085" s="4" t="str">
        <f t="shared" si="202"/>
        <v/>
      </c>
      <c r="W1085" s="18" t="str">
        <f>IF(V1085="","",VLOOKUP(L1085,日射量と図３!$A$4:$C$368,3,TRUE)*238.85/100)</f>
        <v/>
      </c>
      <c r="X1085" s="4" t="str">
        <f t="shared" si="203"/>
        <v/>
      </c>
      <c r="Y1085" s="4" t="str">
        <f t="shared" si="208"/>
        <v/>
      </c>
      <c r="Z1085" s="4" t="str">
        <f t="shared" si="209"/>
        <v/>
      </c>
      <c r="AA1085" s="4" t="str">
        <f>IF($V1085="","",IF(Y1085&lt;36,0,IF(AND(36&lt;=Y1085,Y1085&lt;71),VLOOKUP($W1085,日射量と図３!$E$6:$F$34,2,TRUE),IF(AND(71&lt;=Y1085,Y1085&lt;107),VLOOKUP($W1085,日射量と図３!$E$6:$G$34,3,TRUE),IF(AND(107&lt;=Y1085,Y1085&lt;143),VLOOKUP($W1085,日射量と図３!$E$6:$H$34,4,TRUE),VLOOKUP($W1085,日射量と図３!$E$6:$I$34,5,TRUE))))))</f>
        <v/>
      </c>
      <c r="AB1085" s="4" t="str">
        <f>IF($V1085="","",IF(Z1085&lt;36,0,IF(AND(36&lt;=Z1085,Z1085&lt;71),VLOOKUP($W1085,日射量と図３!$E$6:$F$34,2,TRUE),IF(AND(71&lt;=Z1085,Z1085&lt;107),VLOOKUP($W1085,日射量と図３!$E$6:$G$34,3,TRUE),IF(AND(107&lt;=Z1085,Z1085&lt;143),VLOOKUP($W1085,日射量と図３!$E$6:$H$34,4,TRUE),VLOOKUP($W1085,日射量と図３!$E$6:$I$34,5,TRUE))))))</f>
        <v/>
      </c>
      <c r="AC1085" s="382" t="str">
        <f t="shared" si="204"/>
        <v/>
      </c>
      <c r="AD1085" s="382" t="str">
        <f t="shared" si="205"/>
        <v/>
      </c>
    </row>
    <row r="1086" spans="11:30" ht="13.5" customHeight="1">
      <c r="K1086" s="4">
        <f t="shared" si="198"/>
        <v>7</v>
      </c>
      <c r="L1086" s="34">
        <v>43297</v>
      </c>
      <c r="M1086" s="4">
        <v>46</v>
      </c>
      <c r="N1086" s="4">
        <v>3</v>
      </c>
      <c r="O1086" s="31">
        <v>8.3333333333333329E-2</v>
      </c>
      <c r="P1086" s="35">
        <v>25.75</v>
      </c>
      <c r="Q1086" s="36">
        <f t="shared" si="199"/>
        <v>13</v>
      </c>
      <c r="R1086" s="4">
        <f t="shared" si="200"/>
        <v>0</v>
      </c>
      <c r="S1086" s="31">
        <f t="shared" si="206"/>
        <v>0.19538194444444446</v>
      </c>
      <c r="T1086" s="31">
        <f t="shared" si="207"/>
        <v>0.79927083333333337</v>
      </c>
      <c r="U1086" s="4">
        <f t="shared" si="201"/>
        <v>0</v>
      </c>
      <c r="V1086" s="4" t="str">
        <f t="shared" si="202"/>
        <v/>
      </c>
      <c r="W1086" s="18" t="str">
        <f>IF(V1086="","",VLOOKUP(L1086,日射量と図３!$A$4:$C$368,3,TRUE)*238.85/100)</f>
        <v/>
      </c>
      <c r="X1086" s="4" t="str">
        <f t="shared" si="203"/>
        <v/>
      </c>
      <c r="Y1086" s="4" t="str">
        <f t="shared" si="208"/>
        <v/>
      </c>
      <c r="Z1086" s="4" t="str">
        <f t="shared" si="209"/>
        <v/>
      </c>
      <c r="AA1086" s="4" t="str">
        <f>IF($V1086="","",IF(Y1086&lt;36,0,IF(AND(36&lt;=Y1086,Y1086&lt;71),VLOOKUP($W1086,日射量と図３!$E$6:$F$34,2,TRUE),IF(AND(71&lt;=Y1086,Y1086&lt;107),VLOOKUP($W1086,日射量と図３!$E$6:$G$34,3,TRUE),IF(AND(107&lt;=Y1086,Y1086&lt;143),VLOOKUP($W1086,日射量と図３!$E$6:$H$34,4,TRUE),VLOOKUP($W1086,日射量と図３!$E$6:$I$34,5,TRUE))))))</f>
        <v/>
      </c>
      <c r="AB1086" s="4" t="str">
        <f>IF($V1086="","",IF(Z1086&lt;36,0,IF(AND(36&lt;=Z1086,Z1086&lt;71),VLOOKUP($W1086,日射量と図３!$E$6:$F$34,2,TRUE),IF(AND(71&lt;=Z1086,Z1086&lt;107),VLOOKUP($W1086,日射量と図３!$E$6:$G$34,3,TRUE),IF(AND(107&lt;=Z1086,Z1086&lt;143),VLOOKUP($W1086,日射量と図３!$E$6:$H$34,4,TRUE),VLOOKUP($W1086,日射量と図３!$E$6:$I$34,5,TRUE))))))</f>
        <v/>
      </c>
      <c r="AC1086" s="382" t="str">
        <f t="shared" si="204"/>
        <v/>
      </c>
      <c r="AD1086" s="382" t="str">
        <f t="shared" si="205"/>
        <v/>
      </c>
    </row>
    <row r="1087" spans="11:30" ht="13.5" customHeight="1">
      <c r="K1087" s="4">
        <f t="shared" si="198"/>
        <v>7</v>
      </c>
      <c r="L1087" s="34">
        <v>43297</v>
      </c>
      <c r="M1087" s="4">
        <v>46</v>
      </c>
      <c r="N1087" s="4">
        <v>4</v>
      </c>
      <c r="O1087" s="31">
        <v>0.125</v>
      </c>
      <c r="P1087" s="35">
        <v>25.55</v>
      </c>
      <c r="Q1087" s="36">
        <f t="shared" si="199"/>
        <v>13</v>
      </c>
      <c r="R1087" s="4">
        <f t="shared" si="200"/>
        <v>0</v>
      </c>
      <c r="S1087" s="31">
        <f t="shared" si="206"/>
        <v>0.19538194444444446</v>
      </c>
      <c r="T1087" s="31">
        <f t="shared" si="207"/>
        <v>0.79927083333333337</v>
      </c>
      <c r="U1087" s="4">
        <f t="shared" si="201"/>
        <v>0</v>
      </c>
      <c r="V1087" s="4" t="str">
        <f t="shared" si="202"/>
        <v/>
      </c>
      <c r="W1087" s="18" t="str">
        <f>IF(V1087="","",VLOOKUP(L1087,日射量と図３!$A$4:$C$368,3,TRUE)*238.85/100)</f>
        <v/>
      </c>
      <c r="X1087" s="4" t="str">
        <f t="shared" si="203"/>
        <v/>
      </c>
      <c r="Y1087" s="4" t="str">
        <f t="shared" si="208"/>
        <v/>
      </c>
      <c r="Z1087" s="4" t="str">
        <f t="shared" si="209"/>
        <v/>
      </c>
      <c r="AA1087" s="4" t="str">
        <f>IF($V1087="","",IF(Y1087&lt;36,0,IF(AND(36&lt;=Y1087,Y1087&lt;71),VLOOKUP($W1087,日射量と図３!$E$6:$F$34,2,TRUE),IF(AND(71&lt;=Y1087,Y1087&lt;107),VLOOKUP($W1087,日射量と図３!$E$6:$G$34,3,TRUE),IF(AND(107&lt;=Y1087,Y1087&lt;143),VLOOKUP($W1087,日射量と図３!$E$6:$H$34,4,TRUE),VLOOKUP($W1087,日射量と図３!$E$6:$I$34,5,TRUE))))))</f>
        <v/>
      </c>
      <c r="AB1087" s="4" t="str">
        <f>IF($V1087="","",IF(Z1087&lt;36,0,IF(AND(36&lt;=Z1087,Z1087&lt;71),VLOOKUP($W1087,日射量と図３!$E$6:$F$34,2,TRUE),IF(AND(71&lt;=Z1087,Z1087&lt;107),VLOOKUP($W1087,日射量と図３!$E$6:$G$34,3,TRUE),IF(AND(107&lt;=Z1087,Z1087&lt;143),VLOOKUP($W1087,日射量と図３!$E$6:$H$34,4,TRUE),VLOOKUP($W1087,日射量と図３!$E$6:$I$34,5,TRUE))))))</f>
        <v/>
      </c>
      <c r="AC1087" s="382" t="str">
        <f t="shared" si="204"/>
        <v/>
      </c>
      <c r="AD1087" s="382" t="str">
        <f t="shared" si="205"/>
        <v/>
      </c>
    </row>
    <row r="1088" spans="11:30" ht="13.5" customHeight="1">
      <c r="K1088" s="4">
        <f t="shared" si="198"/>
        <v>7</v>
      </c>
      <c r="L1088" s="34">
        <v>43297</v>
      </c>
      <c r="M1088" s="4">
        <v>46</v>
      </c>
      <c r="N1088" s="4">
        <v>5</v>
      </c>
      <c r="O1088" s="31">
        <v>0.16666666666666666</v>
      </c>
      <c r="P1088" s="35">
        <v>25.300000000000004</v>
      </c>
      <c r="Q1088" s="36">
        <f t="shared" si="199"/>
        <v>15</v>
      </c>
      <c r="R1088" s="4">
        <f t="shared" si="200"/>
        <v>0</v>
      </c>
      <c r="S1088" s="31">
        <f t="shared" si="206"/>
        <v>0.19538194444444446</v>
      </c>
      <c r="T1088" s="31">
        <f t="shared" si="207"/>
        <v>0.79927083333333337</v>
      </c>
      <c r="U1088" s="4">
        <f t="shared" si="201"/>
        <v>0</v>
      </c>
      <c r="V1088" s="4" t="str">
        <f t="shared" si="202"/>
        <v/>
      </c>
      <c r="W1088" s="18" t="str">
        <f>IF(V1088="","",VLOOKUP(L1088,日射量と図３!$A$4:$C$368,3,TRUE)*238.85/100)</f>
        <v/>
      </c>
      <c r="X1088" s="4" t="str">
        <f t="shared" si="203"/>
        <v/>
      </c>
      <c r="Y1088" s="4" t="str">
        <f t="shared" si="208"/>
        <v/>
      </c>
      <c r="Z1088" s="4" t="str">
        <f t="shared" si="209"/>
        <v/>
      </c>
      <c r="AA1088" s="4" t="str">
        <f>IF($V1088="","",IF(Y1088&lt;36,0,IF(AND(36&lt;=Y1088,Y1088&lt;71),VLOOKUP($W1088,日射量と図３!$E$6:$F$34,2,TRUE),IF(AND(71&lt;=Y1088,Y1088&lt;107),VLOOKUP($W1088,日射量と図３!$E$6:$G$34,3,TRUE),IF(AND(107&lt;=Y1088,Y1088&lt;143),VLOOKUP($W1088,日射量と図３!$E$6:$H$34,4,TRUE),VLOOKUP($W1088,日射量と図３!$E$6:$I$34,5,TRUE))))))</f>
        <v/>
      </c>
      <c r="AB1088" s="4" t="str">
        <f>IF($V1088="","",IF(Z1088&lt;36,0,IF(AND(36&lt;=Z1088,Z1088&lt;71),VLOOKUP($W1088,日射量と図３!$E$6:$F$34,2,TRUE),IF(AND(71&lt;=Z1088,Z1088&lt;107),VLOOKUP($W1088,日射量と図３!$E$6:$G$34,3,TRUE),IF(AND(107&lt;=Z1088,Z1088&lt;143),VLOOKUP($W1088,日射量と図３!$E$6:$H$34,4,TRUE),VLOOKUP($W1088,日射量と図３!$E$6:$I$34,5,TRUE))))))</f>
        <v/>
      </c>
      <c r="AC1088" s="382" t="str">
        <f t="shared" si="204"/>
        <v/>
      </c>
      <c r="AD1088" s="382" t="str">
        <f t="shared" si="205"/>
        <v/>
      </c>
    </row>
    <row r="1089" spans="11:30" ht="13.5" customHeight="1">
      <c r="K1089" s="4">
        <f t="shared" si="198"/>
        <v>7</v>
      </c>
      <c r="L1089" s="34">
        <v>43297</v>
      </c>
      <c r="M1089" s="4">
        <v>46</v>
      </c>
      <c r="N1089" s="4">
        <v>6</v>
      </c>
      <c r="O1089" s="31">
        <v>0.20833333333333334</v>
      </c>
      <c r="P1089" s="35">
        <v>25.09</v>
      </c>
      <c r="Q1089" s="36">
        <f t="shared" si="199"/>
        <v>15</v>
      </c>
      <c r="R1089" s="4">
        <f t="shared" si="200"/>
        <v>0</v>
      </c>
      <c r="S1089" s="31">
        <f t="shared" si="206"/>
        <v>0.19538194444444446</v>
      </c>
      <c r="T1089" s="31">
        <f t="shared" si="207"/>
        <v>0.79927083333333337</v>
      </c>
      <c r="U1089" s="4">
        <f t="shared" si="201"/>
        <v>0</v>
      </c>
      <c r="V1089" s="4" t="str">
        <f t="shared" si="202"/>
        <v/>
      </c>
      <c r="W1089" s="18" t="str">
        <f>IF(V1089="","",VLOOKUP(L1089,日射量と図３!$A$4:$C$368,3,TRUE)*238.85/100)</f>
        <v/>
      </c>
      <c r="X1089" s="4" t="str">
        <f t="shared" si="203"/>
        <v/>
      </c>
      <c r="Y1089" s="4" t="str">
        <f t="shared" si="208"/>
        <v/>
      </c>
      <c r="Z1089" s="4" t="str">
        <f t="shared" si="209"/>
        <v/>
      </c>
      <c r="AA1089" s="4" t="str">
        <f>IF($V1089="","",IF(Y1089&lt;36,0,IF(AND(36&lt;=Y1089,Y1089&lt;71),VLOOKUP($W1089,日射量と図３!$E$6:$F$34,2,TRUE),IF(AND(71&lt;=Y1089,Y1089&lt;107),VLOOKUP($W1089,日射量と図３!$E$6:$G$34,3,TRUE),IF(AND(107&lt;=Y1089,Y1089&lt;143),VLOOKUP($W1089,日射量と図３!$E$6:$H$34,4,TRUE),VLOOKUP($W1089,日射量と図３!$E$6:$I$34,5,TRUE))))))</f>
        <v/>
      </c>
      <c r="AB1089" s="4" t="str">
        <f>IF($V1089="","",IF(Z1089&lt;36,0,IF(AND(36&lt;=Z1089,Z1089&lt;71),VLOOKUP($W1089,日射量と図３!$E$6:$F$34,2,TRUE),IF(AND(71&lt;=Z1089,Z1089&lt;107),VLOOKUP($W1089,日射量と図３!$E$6:$G$34,3,TRUE),IF(AND(107&lt;=Z1089,Z1089&lt;143),VLOOKUP($W1089,日射量と図３!$E$6:$H$34,4,TRUE),VLOOKUP($W1089,日射量と図３!$E$6:$I$34,5,TRUE))))))</f>
        <v/>
      </c>
      <c r="AC1089" s="382" t="str">
        <f t="shared" si="204"/>
        <v/>
      </c>
      <c r="AD1089" s="382" t="str">
        <f t="shared" si="205"/>
        <v/>
      </c>
    </row>
    <row r="1090" spans="11:30" ht="13.5" customHeight="1">
      <c r="K1090" s="4">
        <f t="shared" si="198"/>
        <v>7</v>
      </c>
      <c r="L1090" s="34">
        <v>43297</v>
      </c>
      <c r="M1090" s="4">
        <v>46</v>
      </c>
      <c r="N1090" s="4">
        <v>7</v>
      </c>
      <c r="O1090" s="31">
        <v>0.25</v>
      </c>
      <c r="P1090" s="35">
        <v>25.550000000000004</v>
      </c>
      <c r="Q1090" s="36">
        <f t="shared" si="199"/>
        <v>15</v>
      </c>
      <c r="R1090" s="4">
        <f t="shared" si="200"/>
        <v>0</v>
      </c>
      <c r="S1090" s="31">
        <f t="shared" si="206"/>
        <v>0.19538194444444446</v>
      </c>
      <c r="T1090" s="31">
        <f t="shared" si="207"/>
        <v>0.79927083333333337</v>
      </c>
      <c r="U1090" s="4">
        <f t="shared" si="201"/>
        <v>0</v>
      </c>
      <c r="V1090" s="4" t="str">
        <f t="shared" si="202"/>
        <v/>
      </c>
      <c r="W1090" s="18" t="str">
        <f>IF(V1090="","",VLOOKUP(L1090,日射量と図３!$A$4:$C$368,3,TRUE)*238.85/100)</f>
        <v/>
      </c>
      <c r="X1090" s="4" t="str">
        <f t="shared" si="203"/>
        <v/>
      </c>
      <c r="Y1090" s="4" t="str">
        <f t="shared" si="208"/>
        <v/>
      </c>
      <c r="Z1090" s="4" t="str">
        <f t="shared" si="209"/>
        <v/>
      </c>
      <c r="AA1090" s="4" t="str">
        <f>IF($V1090="","",IF(Y1090&lt;36,0,IF(AND(36&lt;=Y1090,Y1090&lt;71),VLOOKUP($W1090,日射量と図３!$E$6:$F$34,2,TRUE),IF(AND(71&lt;=Y1090,Y1090&lt;107),VLOOKUP($W1090,日射量と図３!$E$6:$G$34,3,TRUE),IF(AND(107&lt;=Y1090,Y1090&lt;143),VLOOKUP($W1090,日射量と図３!$E$6:$H$34,4,TRUE),VLOOKUP($W1090,日射量と図３!$E$6:$I$34,5,TRUE))))))</f>
        <v/>
      </c>
      <c r="AB1090" s="4" t="str">
        <f>IF($V1090="","",IF(Z1090&lt;36,0,IF(AND(36&lt;=Z1090,Z1090&lt;71),VLOOKUP($W1090,日射量と図３!$E$6:$F$34,2,TRUE),IF(AND(71&lt;=Z1090,Z1090&lt;107),VLOOKUP($W1090,日射量と図３!$E$6:$G$34,3,TRUE),IF(AND(107&lt;=Z1090,Z1090&lt;143),VLOOKUP($W1090,日射量と図３!$E$6:$H$34,4,TRUE),VLOOKUP($W1090,日射量と図３!$E$6:$I$34,5,TRUE))))))</f>
        <v/>
      </c>
      <c r="AC1090" s="382" t="str">
        <f t="shared" si="204"/>
        <v/>
      </c>
      <c r="AD1090" s="382" t="str">
        <f t="shared" si="205"/>
        <v/>
      </c>
    </row>
    <row r="1091" spans="11:30" ht="13.5" customHeight="1">
      <c r="K1091" s="4">
        <f t="shared" si="198"/>
        <v>7</v>
      </c>
      <c r="L1091" s="34">
        <v>43297</v>
      </c>
      <c r="M1091" s="4">
        <v>46</v>
      </c>
      <c r="N1091" s="4">
        <v>8</v>
      </c>
      <c r="O1091" s="31">
        <v>0.29166666666666669</v>
      </c>
      <c r="P1091" s="35">
        <v>26.43</v>
      </c>
      <c r="Q1091" s="36">
        <f t="shared" si="199"/>
        <v>12</v>
      </c>
      <c r="R1091" s="4">
        <f t="shared" si="200"/>
        <v>0</v>
      </c>
      <c r="S1091" s="31">
        <f t="shared" si="206"/>
        <v>0.19538194444444446</v>
      </c>
      <c r="T1091" s="31">
        <f t="shared" si="207"/>
        <v>0.79927083333333337</v>
      </c>
      <c r="U1091" s="4">
        <f t="shared" si="201"/>
        <v>0</v>
      </c>
      <c r="V1091" s="4" t="str">
        <f t="shared" si="202"/>
        <v/>
      </c>
      <c r="W1091" s="18" t="str">
        <f>IF(V1091="","",VLOOKUP(L1091,日射量と図３!$A$4:$C$368,3,TRUE)*238.85/100)</f>
        <v/>
      </c>
      <c r="X1091" s="4" t="str">
        <f t="shared" si="203"/>
        <v/>
      </c>
      <c r="Y1091" s="4" t="str">
        <f t="shared" si="208"/>
        <v/>
      </c>
      <c r="Z1091" s="4" t="str">
        <f t="shared" si="209"/>
        <v/>
      </c>
      <c r="AA1091" s="4" t="str">
        <f>IF($V1091="","",IF(Y1091&lt;36,0,IF(AND(36&lt;=Y1091,Y1091&lt;71),VLOOKUP($W1091,日射量と図３!$E$6:$F$34,2,TRUE),IF(AND(71&lt;=Y1091,Y1091&lt;107),VLOOKUP($W1091,日射量と図３!$E$6:$G$34,3,TRUE),IF(AND(107&lt;=Y1091,Y1091&lt;143),VLOOKUP($W1091,日射量と図３!$E$6:$H$34,4,TRUE),VLOOKUP($W1091,日射量と図３!$E$6:$I$34,5,TRUE))))))</f>
        <v/>
      </c>
      <c r="AB1091" s="4" t="str">
        <f>IF($V1091="","",IF(Z1091&lt;36,0,IF(AND(36&lt;=Z1091,Z1091&lt;71),VLOOKUP($W1091,日射量と図３!$E$6:$F$34,2,TRUE),IF(AND(71&lt;=Z1091,Z1091&lt;107),VLOOKUP($W1091,日射量と図３!$E$6:$G$34,3,TRUE),IF(AND(107&lt;=Z1091,Z1091&lt;143),VLOOKUP($W1091,日射量と図３!$E$6:$H$34,4,TRUE),VLOOKUP($W1091,日射量と図３!$E$6:$I$34,5,TRUE))))))</f>
        <v/>
      </c>
      <c r="AC1091" s="382" t="str">
        <f t="shared" si="204"/>
        <v/>
      </c>
      <c r="AD1091" s="382" t="str">
        <f t="shared" si="205"/>
        <v/>
      </c>
    </row>
    <row r="1092" spans="11:30" ht="13.5" customHeight="1">
      <c r="K1092" s="4">
        <f t="shared" si="198"/>
        <v>7</v>
      </c>
      <c r="L1092" s="34">
        <v>43297</v>
      </c>
      <c r="M1092" s="4">
        <v>46</v>
      </c>
      <c r="N1092" s="4">
        <v>9</v>
      </c>
      <c r="O1092" s="31">
        <v>0.33333333333333331</v>
      </c>
      <c r="P1092" s="35">
        <v>27.330000000000002</v>
      </c>
      <c r="Q1092" s="36">
        <f t="shared" si="199"/>
        <v>12</v>
      </c>
      <c r="R1092" s="4">
        <f t="shared" si="200"/>
        <v>0</v>
      </c>
      <c r="S1092" s="31">
        <f t="shared" si="206"/>
        <v>0.19538194444444446</v>
      </c>
      <c r="T1092" s="31">
        <f t="shared" si="207"/>
        <v>0.79927083333333337</v>
      </c>
      <c r="U1092" s="4">
        <f t="shared" si="201"/>
        <v>0</v>
      </c>
      <c r="V1092" s="4" t="str">
        <f t="shared" si="202"/>
        <v/>
      </c>
      <c r="W1092" s="18" t="str">
        <f>IF(V1092="","",VLOOKUP(L1092,日射量と図３!$A$4:$C$368,3,TRUE)*238.85/100)</f>
        <v/>
      </c>
      <c r="X1092" s="4" t="str">
        <f t="shared" si="203"/>
        <v/>
      </c>
      <c r="Y1092" s="4" t="str">
        <f t="shared" si="208"/>
        <v/>
      </c>
      <c r="Z1092" s="4" t="str">
        <f t="shared" si="209"/>
        <v/>
      </c>
      <c r="AA1092" s="4" t="str">
        <f>IF($V1092="","",IF(Y1092&lt;36,0,IF(AND(36&lt;=Y1092,Y1092&lt;71),VLOOKUP($W1092,日射量と図３!$E$6:$F$34,2,TRUE),IF(AND(71&lt;=Y1092,Y1092&lt;107),VLOOKUP($W1092,日射量と図３!$E$6:$G$34,3,TRUE),IF(AND(107&lt;=Y1092,Y1092&lt;143),VLOOKUP($W1092,日射量と図３!$E$6:$H$34,4,TRUE),VLOOKUP($W1092,日射量と図３!$E$6:$I$34,5,TRUE))))))</f>
        <v/>
      </c>
      <c r="AB1092" s="4" t="str">
        <f>IF($V1092="","",IF(Z1092&lt;36,0,IF(AND(36&lt;=Z1092,Z1092&lt;71),VLOOKUP($W1092,日射量と図３!$E$6:$F$34,2,TRUE),IF(AND(71&lt;=Z1092,Z1092&lt;107),VLOOKUP($W1092,日射量と図３!$E$6:$G$34,3,TRUE),IF(AND(107&lt;=Z1092,Z1092&lt;143),VLOOKUP($W1092,日射量と図３!$E$6:$H$34,4,TRUE),VLOOKUP($W1092,日射量と図３!$E$6:$I$34,5,TRUE))))))</f>
        <v/>
      </c>
      <c r="AC1092" s="382" t="str">
        <f t="shared" si="204"/>
        <v/>
      </c>
      <c r="AD1092" s="382" t="str">
        <f t="shared" si="205"/>
        <v/>
      </c>
    </row>
    <row r="1093" spans="11:30" ht="13.5" customHeight="1">
      <c r="K1093" s="4">
        <f t="shared" ref="K1093:K1156" si="210">MONTH(L1093)</f>
        <v>7</v>
      </c>
      <c r="L1093" s="34">
        <v>43297</v>
      </c>
      <c r="M1093" s="4">
        <v>46</v>
      </c>
      <c r="N1093" s="4">
        <v>10</v>
      </c>
      <c r="O1093" s="31">
        <v>0.375</v>
      </c>
      <c r="P1093" s="35">
        <v>28.529999999999994</v>
      </c>
      <c r="Q1093" s="36">
        <f t="shared" ref="Q1093:Q1156" si="211">IF(O1093&lt;$B$15,$D$14,IF(O1093&lt;$B$16,$D$15,IF(O1093&lt;$B$17,$D$16,IF(O1093&lt;$B$18,$D$17,IF(O1093&lt;$B$19,$D$18,$D$19)))))</f>
        <v>12</v>
      </c>
      <c r="R1093" s="4">
        <f t="shared" ref="R1093:R1156" si="212">IF(Q1093-P1093&gt;0,Q1093-P1093,0)</f>
        <v>0</v>
      </c>
      <c r="S1093" s="31">
        <f t="shared" si="206"/>
        <v>0.19538194444444446</v>
      </c>
      <c r="T1093" s="31">
        <f t="shared" si="207"/>
        <v>0.79927083333333337</v>
      </c>
      <c r="U1093" s="4">
        <f t="shared" ref="U1093:U1156" si="213">IF(AND(S1093&lt;O1093,O1093&lt;T1093),R1093,0)</f>
        <v>0</v>
      </c>
      <c r="V1093" s="4" t="str">
        <f t="shared" ref="V1093:V1156" si="214">IF(N1093=1,SUM(U1093:U1116),"")</f>
        <v/>
      </c>
      <c r="W1093" s="18" t="str">
        <f>IF(V1093="","",VLOOKUP(L1093,日射量と図３!$A$4:$C$368,3,TRUE)*238.85/100)</f>
        <v/>
      </c>
      <c r="X1093" s="4" t="str">
        <f t="shared" ref="X1093:X1156" si="215">IF(V1093="","",VLOOKUP(K1093,$AF$38:$AJ$49,5,TRUE))</f>
        <v/>
      </c>
      <c r="Y1093" s="4" t="str">
        <f t="shared" si="208"/>
        <v/>
      </c>
      <c r="Z1093" s="4" t="str">
        <f t="shared" si="209"/>
        <v/>
      </c>
      <c r="AA1093" s="4" t="str">
        <f>IF($V1093="","",IF(Y1093&lt;36,0,IF(AND(36&lt;=Y1093,Y1093&lt;71),VLOOKUP($W1093,日射量と図３!$E$6:$F$34,2,TRUE),IF(AND(71&lt;=Y1093,Y1093&lt;107),VLOOKUP($W1093,日射量と図３!$E$6:$G$34,3,TRUE),IF(AND(107&lt;=Y1093,Y1093&lt;143),VLOOKUP($W1093,日射量と図３!$E$6:$H$34,4,TRUE),VLOOKUP($W1093,日射量と図３!$E$6:$I$34,5,TRUE))))))</f>
        <v/>
      </c>
      <c r="AB1093" s="4" t="str">
        <f>IF($V1093="","",IF(Z1093&lt;36,0,IF(AND(36&lt;=Z1093,Z1093&lt;71),VLOOKUP($W1093,日射量と図３!$E$6:$F$34,2,TRUE),IF(AND(71&lt;=Z1093,Z1093&lt;107),VLOOKUP($W1093,日射量と図３!$E$6:$G$34,3,TRUE),IF(AND(107&lt;=Z1093,Z1093&lt;143),VLOOKUP($W1093,日射量と図３!$E$6:$H$34,4,TRUE),VLOOKUP($W1093,日射量と図３!$E$6:$I$34,5,TRUE))))))</f>
        <v/>
      </c>
      <c r="AC1093" s="382" t="str">
        <f t="shared" si="204"/>
        <v/>
      </c>
      <c r="AD1093" s="382" t="str">
        <f t="shared" si="205"/>
        <v/>
      </c>
    </row>
    <row r="1094" spans="11:30" ht="13.5" customHeight="1">
      <c r="K1094" s="4">
        <f t="shared" si="210"/>
        <v>7</v>
      </c>
      <c r="L1094" s="34">
        <v>43297</v>
      </c>
      <c r="M1094" s="4">
        <v>46</v>
      </c>
      <c r="N1094" s="4">
        <v>11</v>
      </c>
      <c r="O1094" s="31">
        <v>0.41666666666666669</v>
      </c>
      <c r="P1094" s="35">
        <v>29.75</v>
      </c>
      <c r="Q1094" s="36">
        <f t="shared" si="211"/>
        <v>12</v>
      </c>
      <c r="R1094" s="4">
        <f t="shared" si="212"/>
        <v>0</v>
      </c>
      <c r="S1094" s="31">
        <f t="shared" si="206"/>
        <v>0.19538194444444446</v>
      </c>
      <c r="T1094" s="31">
        <f t="shared" si="207"/>
        <v>0.79927083333333337</v>
      </c>
      <c r="U1094" s="4">
        <f t="shared" si="213"/>
        <v>0</v>
      </c>
      <c r="V1094" s="4" t="str">
        <f t="shared" si="214"/>
        <v/>
      </c>
      <c r="W1094" s="18" t="str">
        <f>IF(V1094="","",VLOOKUP(L1094,日射量と図３!$A$4:$C$368,3,TRUE)*238.85/100)</f>
        <v/>
      </c>
      <c r="X1094" s="4" t="str">
        <f t="shared" si="215"/>
        <v/>
      </c>
      <c r="Y1094" s="4" t="str">
        <f t="shared" si="208"/>
        <v/>
      </c>
      <c r="Z1094" s="4" t="str">
        <f t="shared" si="209"/>
        <v/>
      </c>
      <c r="AA1094" s="4" t="str">
        <f>IF($V1094="","",IF(Y1094&lt;36,0,IF(AND(36&lt;=Y1094,Y1094&lt;71),VLOOKUP($W1094,日射量と図３!$E$6:$F$34,2,TRUE),IF(AND(71&lt;=Y1094,Y1094&lt;107),VLOOKUP($W1094,日射量と図３!$E$6:$G$34,3,TRUE),IF(AND(107&lt;=Y1094,Y1094&lt;143),VLOOKUP($W1094,日射量と図３!$E$6:$H$34,4,TRUE),VLOOKUP($W1094,日射量と図３!$E$6:$I$34,5,TRUE))))))</f>
        <v/>
      </c>
      <c r="AB1094" s="4" t="str">
        <f>IF($V1094="","",IF(Z1094&lt;36,0,IF(AND(36&lt;=Z1094,Z1094&lt;71),VLOOKUP($W1094,日射量と図３!$E$6:$F$34,2,TRUE),IF(AND(71&lt;=Z1094,Z1094&lt;107),VLOOKUP($W1094,日射量と図３!$E$6:$G$34,3,TRUE),IF(AND(107&lt;=Z1094,Z1094&lt;143),VLOOKUP($W1094,日射量と図３!$E$6:$H$34,4,TRUE),VLOOKUP($W1094,日射量と図３!$E$6:$I$34,5,TRUE))))))</f>
        <v/>
      </c>
      <c r="AC1094" s="382" t="str">
        <f t="shared" si="204"/>
        <v/>
      </c>
      <c r="AD1094" s="382" t="str">
        <f t="shared" si="205"/>
        <v/>
      </c>
    </row>
    <row r="1095" spans="11:30" ht="13.5" customHeight="1">
      <c r="K1095" s="4">
        <f t="shared" si="210"/>
        <v>7</v>
      </c>
      <c r="L1095" s="34">
        <v>43297</v>
      </c>
      <c r="M1095" s="4">
        <v>46</v>
      </c>
      <c r="N1095" s="4">
        <v>12</v>
      </c>
      <c r="O1095" s="31">
        <v>0.45833333333333331</v>
      </c>
      <c r="P1095" s="35">
        <v>30.729999999999997</v>
      </c>
      <c r="Q1095" s="36">
        <f t="shared" si="211"/>
        <v>12</v>
      </c>
      <c r="R1095" s="4">
        <f t="shared" si="212"/>
        <v>0</v>
      </c>
      <c r="S1095" s="31">
        <f t="shared" si="206"/>
        <v>0.19538194444444446</v>
      </c>
      <c r="T1095" s="31">
        <f t="shared" si="207"/>
        <v>0.79927083333333337</v>
      </c>
      <c r="U1095" s="4">
        <f t="shared" si="213"/>
        <v>0</v>
      </c>
      <c r="V1095" s="4" t="str">
        <f t="shared" si="214"/>
        <v/>
      </c>
      <c r="W1095" s="18" t="str">
        <f>IF(V1095="","",VLOOKUP(L1095,日射量と図３!$A$4:$C$368,3,TRUE)*238.85/100)</f>
        <v/>
      </c>
      <c r="X1095" s="4" t="str">
        <f t="shared" si="215"/>
        <v/>
      </c>
      <c r="Y1095" s="4" t="str">
        <f t="shared" si="208"/>
        <v/>
      </c>
      <c r="Z1095" s="4" t="str">
        <f t="shared" si="209"/>
        <v/>
      </c>
      <c r="AA1095" s="4" t="str">
        <f>IF($V1095="","",IF(Y1095&lt;36,0,IF(AND(36&lt;=Y1095,Y1095&lt;71),VLOOKUP($W1095,日射量と図３!$E$6:$F$34,2,TRUE),IF(AND(71&lt;=Y1095,Y1095&lt;107),VLOOKUP($W1095,日射量と図３!$E$6:$G$34,3,TRUE),IF(AND(107&lt;=Y1095,Y1095&lt;143),VLOOKUP($W1095,日射量と図３!$E$6:$H$34,4,TRUE),VLOOKUP($W1095,日射量と図３!$E$6:$I$34,5,TRUE))))))</f>
        <v/>
      </c>
      <c r="AB1095" s="4" t="str">
        <f>IF($V1095="","",IF(Z1095&lt;36,0,IF(AND(36&lt;=Z1095,Z1095&lt;71),VLOOKUP($W1095,日射量と図３!$E$6:$F$34,2,TRUE),IF(AND(71&lt;=Z1095,Z1095&lt;107),VLOOKUP($W1095,日射量と図３!$E$6:$G$34,3,TRUE),IF(AND(107&lt;=Z1095,Z1095&lt;143),VLOOKUP($W1095,日射量と図３!$E$6:$H$34,4,TRUE),VLOOKUP($W1095,日射量と図３!$E$6:$I$34,5,TRUE))))))</f>
        <v/>
      </c>
      <c r="AC1095" s="382" t="str">
        <f t="shared" si="204"/>
        <v/>
      </c>
      <c r="AD1095" s="382" t="str">
        <f t="shared" si="205"/>
        <v/>
      </c>
    </row>
    <row r="1096" spans="11:30" ht="13.5" customHeight="1">
      <c r="K1096" s="4">
        <f t="shared" si="210"/>
        <v>7</v>
      </c>
      <c r="L1096" s="34">
        <v>43297</v>
      </c>
      <c r="M1096" s="4">
        <v>46</v>
      </c>
      <c r="N1096" s="4">
        <v>13</v>
      </c>
      <c r="O1096" s="31">
        <v>0.5</v>
      </c>
      <c r="P1096" s="35">
        <v>31.089999999999996</v>
      </c>
      <c r="Q1096" s="36">
        <f t="shared" si="211"/>
        <v>12</v>
      </c>
      <c r="R1096" s="4">
        <f t="shared" si="212"/>
        <v>0</v>
      </c>
      <c r="S1096" s="31">
        <f t="shared" si="206"/>
        <v>0.19538194444444446</v>
      </c>
      <c r="T1096" s="31">
        <f t="shared" si="207"/>
        <v>0.79927083333333337</v>
      </c>
      <c r="U1096" s="4">
        <f t="shared" si="213"/>
        <v>0</v>
      </c>
      <c r="V1096" s="4" t="str">
        <f t="shared" si="214"/>
        <v/>
      </c>
      <c r="W1096" s="18" t="str">
        <f>IF(V1096="","",VLOOKUP(L1096,日射量と図３!$A$4:$C$368,3,TRUE)*238.85/100)</f>
        <v/>
      </c>
      <c r="X1096" s="4" t="str">
        <f t="shared" si="215"/>
        <v/>
      </c>
      <c r="Y1096" s="4" t="str">
        <f t="shared" si="208"/>
        <v/>
      </c>
      <c r="Z1096" s="4" t="str">
        <f t="shared" si="209"/>
        <v/>
      </c>
      <c r="AA1096" s="4" t="str">
        <f>IF($V1096="","",IF(Y1096&lt;36,0,IF(AND(36&lt;=Y1096,Y1096&lt;71),VLOOKUP($W1096,日射量と図３!$E$6:$F$34,2,TRUE),IF(AND(71&lt;=Y1096,Y1096&lt;107),VLOOKUP($W1096,日射量と図３!$E$6:$G$34,3,TRUE),IF(AND(107&lt;=Y1096,Y1096&lt;143),VLOOKUP($W1096,日射量と図３!$E$6:$H$34,4,TRUE),VLOOKUP($W1096,日射量と図３!$E$6:$I$34,5,TRUE))))))</f>
        <v/>
      </c>
      <c r="AB1096" s="4" t="str">
        <f>IF($V1096="","",IF(Z1096&lt;36,0,IF(AND(36&lt;=Z1096,Z1096&lt;71),VLOOKUP($W1096,日射量と図３!$E$6:$F$34,2,TRUE),IF(AND(71&lt;=Z1096,Z1096&lt;107),VLOOKUP($W1096,日射量と図３!$E$6:$G$34,3,TRUE),IF(AND(107&lt;=Z1096,Z1096&lt;143),VLOOKUP($W1096,日射量と図３!$E$6:$H$34,4,TRUE),VLOOKUP($W1096,日射量と図３!$E$6:$I$34,5,TRUE))))))</f>
        <v/>
      </c>
      <c r="AC1096" s="382" t="str">
        <f t="shared" si="204"/>
        <v/>
      </c>
      <c r="AD1096" s="382" t="str">
        <f t="shared" si="205"/>
        <v/>
      </c>
    </row>
    <row r="1097" spans="11:30" ht="13.5" customHeight="1">
      <c r="K1097" s="4">
        <f t="shared" si="210"/>
        <v>7</v>
      </c>
      <c r="L1097" s="34">
        <v>43297</v>
      </c>
      <c r="M1097" s="4">
        <v>46</v>
      </c>
      <c r="N1097" s="4">
        <v>14</v>
      </c>
      <c r="O1097" s="31">
        <v>0.54166666666666663</v>
      </c>
      <c r="P1097" s="35">
        <v>31.290000000000003</v>
      </c>
      <c r="Q1097" s="36">
        <f t="shared" si="211"/>
        <v>12</v>
      </c>
      <c r="R1097" s="4">
        <f t="shared" si="212"/>
        <v>0</v>
      </c>
      <c r="S1097" s="31">
        <f t="shared" si="206"/>
        <v>0.19538194444444446</v>
      </c>
      <c r="T1097" s="31">
        <f t="shared" si="207"/>
        <v>0.79927083333333337</v>
      </c>
      <c r="U1097" s="4">
        <f t="shared" si="213"/>
        <v>0</v>
      </c>
      <c r="V1097" s="4" t="str">
        <f t="shared" si="214"/>
        <v/>
      </c>
      <c r="W1097" s="18" t="str">
        <f>IF(V1097="","",VLOOKUP(L1097,日射量と図３!$A$4:$C$368,3,TRUE)*238.85/100)</f>
        <v/>
      </c>
      <c r="X1097" s="4" t="str">
        <f t="shared" si="215"/>
        <v/>
      </c>
      <c r="Y1097" s="4" t="str">
        <f t="shared" si="208"/>
        <v/>
      </c>
      <c r="Z1097" s="4" t="str">
        <f t="shared" si="209"/>
        <v/>
      </c>
      <c r="AA1097" s="4" t="str">
        <f>IF($V1097="","",IF(Y1097&lt;36,0,IF(AND(36&lt;=Y1097,Y1097&lt;71),VLOOKUP($W1097,日射量と図３!$E$6:$F$34,2,TRUE),IF(AND(71&lt;=Y1097,Y1097&lt;107),VLOOKUP($W1097,日射量と図３!$E$6:$G$34,3,TRUE),IF(AND(107&lt;=Y1097,Y1097&lt;143),VLOOKUP($W1097,日射量と図３!$E$6:$H$34,4,TRUE),VLOOKUP($W1097,日射量と図３!$E$6:$I$34,5,TRUE))))))</f>
        <v/>
      </c>
      <c r="AB1097" s="4" t="str">
        <f>IF($V1097="","",IF(Z1097&lt;36,0,IF(AND(36&lt;=Z1097,Z1097&lt;71),VLOOKUP($W1097,日射量と図３!$E$6:$F$34,2,TRUE),IF(AND(71&lt;=Z1097,Z1097&lt;107),VLOOKUP($W1097,日射量と図３!$E$6:$G$34,3,TRUE),IF(AND(107&lt;=Z1097,Z1097&lt;143),VLOOKUP($W1097,日射量と図３!$E$6:$H$34,4,TRUE),VLOOKUP($W1097,日射量と図３!$E$6:$I$34,5,TRUE))))))</f>
        <v/>
      </c>
      <c r="AC1097" s="382" t="str">
        <f t="shared" si="204"/>
        <v/>
      </c>
      <c r="AD1097" s="382" t="str">
        <f t="shared" si="205"/>
        <v/>
      </c>
    </row>
    <row r="1098" spans="11:30" ht="13.5" customHeight="1">
      <c r="K1098" s="4">
        <f t="shared" si="210"/>
        <v>7</v>
      </c>
      <c r="L1098" s="34">
        <v>43297</v>
      </c>
      <c r="M1098" s="4">
        <v>46</v>
      </c>
      <c r="N1098" s="4">
        <v>15</v>
      </c>
      <c r="O1098" s="31">
        <v>0.58333333333333337</v>
      </c>
      <c r="P1098" s="35">
        <v>31.709999999999997</v>
      </c>
      <c r="Q1098" s="36">
        <f t="shared" si="211"/>
        <v>12</v>
      </c>
      <c r="R1098" s="4">
        <f t="shared" si="212"/>
        <v>0</v>
      </c>
      <c r="S1098" s="31">
        <f t="shared" si="206"/>
        <v>0.19538194444444446</v>
      </c>
      <c r="T1098" s="31">
        <f t="shared" si="207"/>
        <v>0.79927083333333337</v>
      </c>
      <c r="U1098" s="4">
        <f t="shared" si="213"/>
        <v>0</v>
      </c>
      <c r="V1098" s="4" t="str">
        <f t="shared" si="214"/>
        <v/>
      </c>
      <c r="W1098" s="18" t="str">
        <f>IF(V1098="","",VLOOKUP(L1098,日射量と図３!$A$4:$C$368,3,TRUE)*238.85/100)</f>
        <v/>
      </c>
      <c r="X1098" s="4" t="str">
        <f t="shared" si="215"/>
        <v/>
      </c>
      <c r="Y1098" s="4" t="str">
        <f t="shared" si="208"/>
        <v/>
      </c>
      <c r="Z1098" s="4" t="str">
        <f t="shared" si="209"/>
        <v/>
      </c>
      <c r="AA1098" s="4" t="str">
        <f>IF($V1098="","",IF(Y1098&lt;36,0,IF(AND(36&lt;=Y1098,Y1098&lt;71),VLOOKUP($W1098,日射量と図３!$E$6:$F$34,2,TRUE),IF(AND(71&lt;=Y1098,Y1098&lt;107),VLOOKUP($W1098,日射量と図３!$E$6:$G$34,3,TRUE),IF(AND(107&lt;=Y1098,Y1098&lt;143),VLOOKUP($W1098,日射量と図３!$E$6:$H$34,4,TRUE),VLOOKUP($W1098,日射量と図３!$E$6:$I$34,5,TRUE))))))</f>
        <v/>
      </c>
      <c r="AB1098" s="4" t="str">
        <f>IF($V1098="","",IF(Z1098&lt;36,0,IF(AND(36&lt;=Z1098,Z1098&lt;71),VLOOKUP($W1098,日射量と図３!$E$6:$F$34,2,TRUE),IF(AND(71&lt;=Z1098,Z1098&lt;107),VLOOKUP($W1098,日射量と図３!$E$6:$G$34,3,TRUE),IF(AND(107&lt;=Z1098,Z1098&lt;143),VLOOKUP($W1098,日射量と図３!$E$6:$H$34,4,TRUE),VLOOKUP($W1098,日射量と図３!$E$6:$I$34,5,TRUE))))))</f>
        <v/>
      </c>
      <c r="AC1098" s="382" t="str">
        <f t="shared" si="204"/>
        <v/>
      </c>
      <c r="AD1098" s="382" t="str">
        <f t="shared" si="205"/>
        <v/>
      </c>
    </row>
    <row r="1099" spans="11:30" ht="13.5" customHeight="1">
      <c r="K1099" s="4">
        <f t="shared" si="210"/>
        <v>7</v>
      </c>
      <c r="L1099" s="34">
        <v>43297</v>
      </c>
      <c r="M1099" s="4">
        <v>46</v>
      </c>
      <c r="N1099" s="4">
        <v>16</v>
      </c>
      <c r="O1099" s="31">
        <v>0.625</v>
      </c>
      <c r="P1099" s="35">
        <v>31.97</v>
      </c>
      <c r="Q1099" s="36">
        <f t="shared" si="211"/>
        <v>16</v>
      </c>
      <c r="R1099" s="4">
        <f t="shared" si="212"/>
        <v>0</v>
      </c>
      <c r="S1099" s="31">
        <f t="shared" si="206"/>
        <v>0.19538194444444446</v>
      </c>
      <c r="T1099" s="31">
        <f t="shared" si="207"/>
        <v>0.79927083333333337</v>
      </c>
      <c r="U1099" s="4">
        <f t="shared" si="213"/>
        <v>0</v>
      </c>
      <c r="V1099" s="4" t="str">
        <f t="shared" si="214"/>
        <v/>
      </c>
      <c r="W1099" s="18" t="str">
        <f>IF(V1099="","",VLOOKUP(L1099,日射量と図３!$A$4:$C$368,3,TRUE)*238.85/100)</f>
        <v/>
      </c>
      <c r="X1099" s="4" t="str">
        <f t="shared" si="215"/>
        <v/>
      </c>
      <c r="Y1099" s="4" t="str">
        <f t="shared" si="208"/>
        <v/>
      </c>
      <c r="Z1099" s="4" t="str">
        <f t="shared" si="209"/>
        <v/>
      </c>
      <c r="AA1099" s="4" t="str">
        <f>IF($V1099="","",IF(Y1099&lt;36,0,IF(AND(36&lt;=Y1099,Y1099&lt;71),VLOOKUP($W1099,日射量と図３!$E$6:$F$34,2,TRUE),IF(AND(71&lt;=Y1099,Y1099&lt;107),VLOOKUP($W1099,日射量と図３!$E$6:$G$34,3,TRUE),IF(AND(107&lt;=Y1099,Y1099&lt;143),VLOOKUP($W1099,日射量と図３!$E$6:$H$34,4,TRUE),VLOOKUP($W1099,日射量と図３!$E$6:$I$34,5,TRUE))))))</f>
        <v/>
      </c>
      <c r="AB1099" s="4" t="str">
        <f>IF($V1099="","",IF(Z1099&lt;36,0,IF(AND(36&lt;=Z1099,Z1099&lt;71),VLOOKUP($W1099,日射量と図３!$E$6:$F$34,2,TRUE),IF(AND(71&lt;=Z1099,Z1099&lt;107),VLOOKUP($W1099,日射量と図３!$E$6:$G$34,3,TRUE),IF(AND(107&lt;=Z1099,Z1099&lt;143),VLOOKUP($W1099,日射量と図３!$E$6:$H$34,4,TRUE),VLOOKUP($W1099,日射量と図３!$E$6:$I$34,5,TRUE))))))</f>
        <v/>
      </c>
      <c r="AC1099" s="382" t="str">
        <f t="shared" si="204"/>
        <v/>
      </c>
      <c r="AD1099" s="382" t="str">
        <f t="shared" si="205"/>
        <v/>
      </c>
    </row>
    <row r="1100" spans="11:30" ht="13.5" customHeight="1">
      <c r="K1100" s="4">
        <f t="shared" si="210"/>
        <v>7</v>
      </c>
      <c r="L1100" s="34">
        <v>43297</v>
      </c>
      <c r="M1100" s="4">
        <v>46</v>
      </c>
      <c r="N1100" s="4">
        <v>17</v>
      </c>
      <c r="O1100" s="31">
        <v>0.66666666666666663</v>
      </c>
      <c r="P1100" s="35">
        <v>31.53</v>
      </c>
      <c r="Q1100" s="36">
        <f t="shared" si="211"/>
        <v>16</v>
      </c>
      <c r="R1100" s="4">
        <f t="shared" si="212"/>
        <v>0</v>
      </c>
      <c r="S1100" s="31">
        <f t="shared" si="206"/>
        <v>0.19538194444444446</v>
      </c>
      <c r="T1100" s="31">
        <f t="shared" si="207"/>
        <v>0.79927083333333337</v>
      </c>
      <c r="U1100" s="4">
        <f t="shared" si="213"/>
        <v>0</v>
      </c>
      <c r="V1100" s="4" t="str">
        <f t="shared" si="214"/>
        <v/>
      </c>
      <c r="W1100" s="18" t="str">
        <f>IF(V1100="","",VLOOKUP(L1100,日射量と図３!$A$4:$C$368,3,TRUE)*238.85/100)</f>
        <v/>
      </c>
      <c r="X1100" s="4" t="str">
        <f t="shared" si="215"/>
        <v/>
      </c>
      <c r="Y1100" s="4" t="str">
        <f t="shared" si="208"/>
        <v/>
      </c>
      <c r="Z1100" s="4" t="str">
        <f t="shared" si="209"/>
        <v/>
      </c>
      <c r="AA1100" s="4" t="str">
        <f>IF($V1100="","",IF(Y1100&lt;36,0,IF(AND(36&lt;=Y1100,Y1100&lt;71),VLOOKUP($W1100,日射量と図３!$E$6:$F$34,2,TRUE),IF(AND(71&lt;=Y1100,Y1100&lt;107),VLOOKUP($W1100,日射量と図３!$E$6:$G$34,3,TRUE),IF(AND(107&lt;=Y1100,Y1100&lt;143),VLOOKUP($W1100,日射量と図３!$E$6:$H$34,4,TRUE),VLOOKUP($W1100,日射量と図３!$E$6:$I$34,5,TRUE))))))</f>
        <v/>
      </c>
      <c r="AB1100" s="4" t="str">
        <f>IF($V1100="","",IF(Z1100&lt;36,0,IF(AND(36&lt;=Z1100,Z1100&lt;71),VLOOKUP($W1100,日射量と図３!$E$6:$F$34,2,TRUE),IF(AND(71&lt;=Z1100,Z1100&lt;107),VLOOKUP($W1100,日射量と図３!$E$6:$G$34,3,TRUE),IF(AND(107&lt;=Z1100,Z1100&lt;143),VLOOKUP($W1100,日射量と図３!$E$6:$H$34,4,TRUE),VLOOKUP($W1100,日射量と図３!$E$6:$I$34,5,TRUE))))))</f>
        <v/>
      </c>
      <c r="AC1100" s="382" t="str">
        <f t="shared" si="204"/>
        <v/>
      </c>
      <c r="AD1100" s="382" t="str">
        <f t="shared" si="205"/>
        <v/>
      </c>
    </row>
    <row r="1101" spans="11:30" ht="13.5" customHeight="1">
      <c r="K1101" s="4">
        <f t="shared" si="210"/>
        <v>7</v>
      </c>
      <c r="L1101" s="34">
        <v>43297</v>
      </c>
      <c r="M1101" s="4">
        <v>46</v>
      </c>
      <c r="N1101" s="4">
        <v>18</v>
      </c>
      <c r="O1101" s="31">
        <v>0.70833333333333337</v>
      </c>
      <c r="P1101" s="35">
        <v>30.74</v>
      </c>
      <c r="Q1101" s="36">
        <f t="shared" si="211"/>
        <v>16</v>
      </c>
      <c r="R1101" s="4">
        <f t="shared" si="212"/>
        <v>0</v>
      </c>
      <c r="S1101" s="31">
        <f t="shared" si="206"/>
        <v>0.19538194444444446</v>
      </c>
      <c r="T1101" s="31">
        <f t="shared" si="207"/>
        <v>0.79927083333333337</v>
      </c>
      <c r="U1101" s="4">
        <f t="shared" si="213"/>
        <v>0</v>
      </c>
      <c r="V1101" s="4" t="str">
        <f t="shared" si="214"/>
        <v/>
      </c>
      <c r="W1101" s="18" t="str">
        <f>IF(V1101="","",VLOOKUP(L1101,日射量と図３!$A$4:$C$368,3,TRUE)*238.85/100)</f>
        <v/>
      </c>
      <c r="X1101" s="4" t="str">
        <f t="shared" si="215"/>
        <v/>
      </c>
      <c r="Y1101" s="4" t="str">
        <f t="shared" si="208"/>
        <v/>
      </c>
      <c r="Z1101" s="4" t="str">
        <f t="shared" si="209"/>
        <v/>
      </c>
      <c r="AA1101" s="4" t="str">
        <f>IF($V1101="","",IF(Y1101&lt;36,0,IF(AND(36&lt;=Y1101,Y1101&lt;71),VLOOKUP($W1101,日射量と図３!$E$6:$F$34,2,TRUE),IF(AND(71&lt;=Y1101,Y1101&lt;107),VLOOKUP($W1101,日射量と図３!$E$6:$G$34,3,TRUE),IF(AND(107&lt;=Y1101,Y1101&lt;143),VLOOKUP($W1101,日射量と図３!$E$6:$H$34,4,TRUE),VLOOKUP($W1101,日射量と図３!$E$6:$I$34,5,TRUE))))))</f>
        <v/>
      </c>
      <c r="AB1101" s="4" t="str">
        <f>IF($V1101="","",IF(Z1101&lt;36,0,IF(AND(36&lt;=Z1101,Z1101&lt;71),VLOOKUP($W1101,日射量と図３!$E$6:$F$34,2,TRUE),IF(AND(71&lt;=Z1101,Z1101&lt;107),VLOOKUP($W1101,日射量と図３!$E$6:$G$34,3,TRUE),IF(AND(107&lt;=Z1101,Z1101&lt;143),VLOOKUP($W1101,日射量と図３!$E$6:$H$34,4,TRUE),VLOOKUP($W1101,日射量と図３!$E$6:$I$34,5,TRUE))))))</f>
        <v/>
      </c>
      <c r="AC1101" s="382" t="str">
        <f t="shared" si="204"/>
        <v/>
      </c>
      <c r="AD1101" s="382" t="str">
        <f t="shared" si="205"/>
        <v/>
      </c>
    </row>
    <row r="1102" spans="11:30" ht="13.5" customHeight="1">
      <c r="K1102" s="4">
        <f t="shared" si="210"/>
        <v>7</v>
      </c>
      <c r="L1102" s="34">
        <v>43297</v>
      </c>
      <c r="M1102" s="4">
        <v>46</v>
      </c>
      <c r="N1102" s="4">
        <v>19</v>
      </c>
      <c r="O1102" s="31">
        <v>0.75</v>
      </c>
      <c r="P1102" s="35">
        <v>29.699999999999996</v>
      </c>
      <c r="Q1102" s="36">
        <f t="shared" si="211"/>
        <v>16</v>
      </c>
      <c r="R1102" s="4">
        <f t="shared" si="212"/>
        <v>0</v>
      </c>
      <c r="S1102" s="31">
        <f t="shared" si="206"/>
        <v>0.19538194444444446</v>
      </c>
      <c r="T1102" s="31">
        <f t="shared" si="207"/>
        <v>0.79927083333333337</v>
      </c>
      <c r="U1102" s="4">
        <f t="shared" si="213"/>
        <v>0</v>
      </c>
      <c r="V1102" s="4" t="str">
        <f t="shared" si="214"/>
        <v/>
      </c>
      <c r="W1102" s="18" t="str">
        <f>IF(V1102="","",VLOOKUP(L1102,日射量と図３!$A$4:$C$368,3,TRUE)*238.85/100)</f>
        <v/>
      </c>
      <c r="X1102" s="4" t="str">
        <f t="shared" si="215"/>
        <v/>
      </c>
      <c r="Y1102" s="4" t="str">
        <f t="shared" si="208"/>
        <v/>
      </c>
      <c r="Z1102" s="4" t="str">
        <f t="shared" si="209"/>
        <v/>
      </c>
      <c r="AA1102" s="4" t="str">
        <f>IF($V1102="","",IF(Y1102&lt;36,0,IF(AND(36&lt;=Y1102,Y1102&lt;71),VLOOKUP($W1102,日射量と図３!$E$6:$F$34,2,TRUE),IF(AND(71&lt;=Y1102,Y1102&lt;107),VLOOKUP($W1102,日射量と図３!$E$6:$G$34,3,TRUE),IF(AND(107&lt;=Y1102,Y1102&lt;143),VLOOKUP($W1102,日射量と図３!$E$6:$H$34,4,TRUE),VLOOKUP($W1102,日射量と図３!$E$6:$I$34,5,TRUE))))))</f>
        <v/>
      </c>
      <c r="AB1102" s="4" t="str">
        <f>IF($V1102="","",IF(Z1102&lt;36,0,IF(AND(36&lt;=Z1102,Z1102&lt;71),VLOOKUP($W1102,日射量と図３!$E$6:$F$34,2,TRUE),IF(AND(71&lt;=Z1102,Z1102&lt;107),VLOOKUP($W1102,日射量と図３!$E$6:$G$34,3,TRUE),IF(AND(107&lt;=Z1102,Z1102&lt;143),VLOOKUP($W1102,日射量と図３!$E$6:$H$34,4,TRUE),VLOOKUP($W1102,日射量と図３!$E$6:$I$34,5,TRUE))))))</f>
        <v/>
      </c>
      <c r="AC1102" s="382" t="str">
        <f t="shared" si="204"/>
        <v/>
      </c>
      <c r="AD1102" s="382" t="str">
        <f t="shared" si="205"/>
        <v/>
      </c>
    </row>
    <row r="1103" spans="11:30" ht="13.5" customHeight="1">
      <c r="K1103" s="4">
        <f t="shared" si="210"/>
        <v>7</v>
      </c>
      <c r="L1103" s="34">
        <v>43297</v>
      </c>
      <c r="M1103" s="4">
        <v>46</v>
      </c>
      <c r="N1103" s="4">
        <v>20</v>
      </c>
      <c r="O1103" s="31">
        <v>0.79166666666666663</v>
      </c>
      <c r="P1103" s="35">
        <v>29.009999999999998</v>
      </c>
      <c r="Q1103" s="36">
        <f t="shared" si="211"/>
        <v>16</v>
      </c>
      <c r="R1103" s="4">
        <f t="shared" si="212"/>
        <v>0</v>
      </c>
      <c r="S1103" s="31">
        <f t="shared" si="206"/>
        <v>0.19538194444444446</v>
      </c>
      <c r="T1103" s="31">
        <f t="shared" si="207"/>
        <v>0.79927083333333337</v>
      </c>
      <c r="U1103" s="4">
        <f t="shared" si="213"/>
        <v>0</v>
      </c>
      <c r="V1103" s="4" t="str">
        <f t="shared" si="214"/>
        <v/>
      </c>
      <c r="W1103" s="18" t="str">
        <f>IF(V1103="","",VLOOKUP(L1103,日射量と図３!$A$4:$C$368,3,TRUE)*238.85/100)</f>
        <v/>
      </c>
      <c r="X1103" s="4" t="str">
        <f t="shared" si="215"/>
        <v/>
      </c>
      <c r="Y1103" s="4" t="str">
        <f t="shared" si="208"/>
        <v/>
      </c>
      <c r="Z1103" s="4" t="str">
        <f t="shared" si="209"/>
        <v/>
      </c>
      <c r="AA1103" s="4" t="str">
        <f>IF($V1103="","",IF(Y1103&lt;36,0,IF(AND(36&lt;=Y1103,Y1103&lt;71),VLOOKUP($W1103,日射量と図３!$E$6:$F$34,2,TRUE),IF(AND(71&lt;=Y1103,Y1103&lt;107),VLOOKUP($W1103,日射量と図３!$E$6:$G$34,3,TRUE),IF(AND(107&lt;=Y1103,Y1103&lt;143),VLOOKUP($W1103,日射量と図３!$E$6:$H$34,4,TRUE),VLOOKUP($W1103,日射量と図３!$E$6:$I$34,5,TRUE))))))</f>
        <v/>
      </c>
      <c r="AB1103" s="4" t="str">
        <f>IF($V1103="","",IF(Z1103&lt;36,0,IF(AND(36&lt;=Z1103,Z1103&lt;71),VLOOKUP($W1103,日射量と図３!$E$6:$F$34,2,TRUE),IF(AND(71&lt;=Z1103,Z1103&lt;107),VLOOKUP($W1103,日射量と図３!$E$6:$G$34,3,TRUE),IF(AND(107&lt;=Z1103,Z1103&lt;143),VLOOKUP($W1103,日射量と図３!$E$6:$H$34,4,TRUE),VLOOKUP($W1103,日射量と図３!$E$6:$I$34,5,TRUE))))))</f>
        <v/>
      </c>
      <c r="AC1103" s="382" t="str">
        <f t="shared" ref="AC1103:AC1166" si="216">IF(V1103="","",IF((($AH$18*$AH$30*V1103*3600/1000000)/1000-AA1103*$AG$18*10*0.0000041868)&lt;=0,0,AA1103*$AG$18*10*0.0000041868))</f>
        <v/>
      </c>
      <c r="AD1103" s="382" t="str">
        <f t="shared" ref="AD1103:AD1166" si="217">IF(V1103="","",IF((($AH$19*$AH$30*V1103*3600/1000000)/1000-AB1103*$AG$19*10*0.0000041868)&lt;=0,0,AB1103*$AG$19*10*0.0000041868))</f>
        <v/>
      </c>
    </row>
    <row r="1104" spans="11:30" ht="13.5" customHeight="1">
      <c r="K1104" s="4">
        <f t="shared" si="210"/>
        <v>7</v>
      </c>
      <c r="L1104" s="34">
        <v>43297</v>
      </c>
      <c r="M1104" s="4">
        <v>46</v>
      </c>
      <c r="N1104" s="4">
        <v>21</v>
      </c>
      <c r="O1104" s="31">
        <v>0.83333333333333337</v>
      </c>
      <c r="P1104" s="35">
        <v>28.419999999999998</v>
      </c>
      <c r="Q1104" s="36">
        <f t="shared" si="211"/>
        <v>16</v>
      </c>
      <c r="R1104" s="4">
        <f t="shared" si="212"/>
        <v>0</v>
      </c>
      <c r="S1104" s="31">
        <f t="shared" si="206"/>
        <v>0.19538194444444446</v>
      </c>
      <c r="T1104" s="31">
        <f t="shared" si="207"/>
        <v>0.79927083333333337</v>
      </c>
      <c r="U1104" s="4">
        <f t="shared" si="213"/>
        <v>0</v>
      </c>
      <c r="V1104" s="4" t="str">
        <f t="shared" si="214"/>
        <v/>
      </c>
      <c r="W1104" s="18" t="str">
        <f>IF(V1104="","",VLOOKUP(L1104,日射量と図３!$A$4:$C$368,3,TRUE)*238.85/100)</f>
        <v/>
      </c>
      <c r="X1104" s="4" t="str">
        <f t="shared" si="215"/>
        <v/>
      </c>
      <c r="Y1104" s="4" t="str">
        <f t="shared" si="208"/>
        <v/>
      </c>
      <c r="Z1104" s="4" t="str">
        <f t="shared" si="209"/>
        <v/>
      </c>
      <c r="AA1104" s="4" t="str">
        <f>IF($V1104="","",IF(Y1104&lt;36,0,IF(AND(36&lt;=Y1104,Y1104&lt;71),VLOOKUP($W1104,日射量と図３!$E$6:$F$34,2,TRUE),IF(AND(71&lt;=Y1104,Y1104&lt;107),VLOOKUP($W1104,日射量と図３!$E$6:$G$34,3,TRUE),IF(AND(107&lt;=Y1104,Y1104&lt;143),VLOOKUP($W1104,日射量と図３!$E$6:$H$34,4,TRUE),VLOOKUP($W1104,日射量と図３!$E$6:$I$34,5,TRUE))))))</f>
        <v/>
      </c>
      <c r="AB1104" s="4" t="str">
        <f>IF($V1104="","",IF(Z1104&lt;36,0,IF(AND(36&lt;=Z1104,Z1104&lt;71),VLOOKUP($W1104,日射量と図３!$E$6:$F$34,2,TRUE),IF(AND(71&lt;=Z1104,Z1104&lt;107),VLOOKUP($W1104,日射量と図３!$E$6:$G$34,3,TRUE),IF(AND(107&lt;=Z1104,Z1104&lt;143),VLOOKUP($W1104,日射量と図３!$E$6:$H$34,4,TRUE),VLOOKUP($W1104,日射量と図３!$E$6:$I$34,5,TRUE))))))</f>
        <v/>
      </c>
      <c r="AC1104" s="382" t="str">
        <f t="shared" si="216"/>
        <v/>
      </c>
      <c r="AD1104" s="382" t="str">
        <f t="shared" si="217"/>
        <v/>
      </c>
    </row>
    <row r="1105" spans="11:30" ht="13.5" customHeight="1">
      <c r="K1105" s="4">
        <f t="shared" si="210"/>
        <v>7</v>
      </c>
      <c r="L1105" s="34">
        <v>43297</v>
      </c>
      <c r="M1105" s="4">
        <v>46</v>
      </c>
      <c r="N1105" s="4">
        <v>22</v>
      </c>
      <c r="O1105" s="31">
        <v>0.875</v>
      </c>
      <c r="P1105" s="35">
        <v>27.96</v>
      </c>
      <c r="Q1105" s="36">
        <f t="shared" si="211"/>
        <v>16</v>
      </c>
      <c r="R1105" s="4">
        <f t="shared" si="212"/>
        <v>0</v>
      </c>
      <c r="S1105" s="31">
        <f t="shared" si="206"/>
        <v>0.19538194444444446</v>
      </c>
      <c r="T1105" s="31">
        <f t="shared" si="207"/>
        <v>0.79927083333333337</v>
      </c>
      <c r="U1105" s="4">
        <f t="shared" si="213"/>
        <v>0</v>
      </c>
      <c r="V1105" s="4" t="str">
        <f t="shared" si="214"/>
        <v/>
      </c>
      <c r="W1105" s="18" t="str">
        <f>IF(V1105="","",VLOOKUP(L1105,日射量と図３!$A$4:$C$368,3,TRUE)*238.85/100)</f>
        <v/>
      </c>
      <c r="X1105" s="4" t="str">
        <f t="shared" si="215"/>
        <v/>
      </c>
      <c r="Y1105" s="4" t="str">
        <f t="shared" si="208"/>
        <v/>
      </c>
      <c r="Z1105" s="4" t="str">
        <f t="shared" si="209"/>
        <v/>
      </c>
      <c r="AA1105" s="4" t="str">
        <f>IF($V1105="","",IF(Y1105&lt;36,0,IF(AND(36&lt;=Y1105,Y1105&lt;71),VLOOKUP($W1105,日射量と図３!$E$6:$F$34,2,TRUE),IF(AND(71&lt;=Y1105,Y1105&lt;107),VLOOKUP($W1105,日射量と図３!$E$6:$G$34,3,TRUE),IF(AND(107&lt;=Y1105,Y1105&lt;143),VLOOKUP($W1105,日射量と図３!$E$6:$H$34,4,TRUE),VLOOKUP($W1105,日射量と図３!$E$6:$I$34,5,TRUE))))))</f>
        <v/>
      </c>
      <c r="AB1105" s="4" t="str">
        <f>IF($V1105="","",IF(Z1105&lt;36,0,IF(AND(36&lt;=Z1105,Z1105&lt;71),VLOOKUP($W1105,日射量と図３!$E$6:$F$34,2,TRUE),IF(AND(71&lt;=Z1105,Z1105&lt;107),VLOOKUP($W1105,日射量と図３!$E$6:$G$34,3,TRUE),IF(AND(107&lt;=Z1105,Z1105&lt;143),VLOOKUP($W1105,日射量と図３!$E$6:$H$34,4,TRUE),VLOOKUP($W1105,日射量と図３!$E$6:$I$34,5,TRUE))))))</f>
        <v/>
      </c>
      <c r="AC1105" s="382" t="str">
        <f t="shared" si="216"/>
        <v/>
      </c>
      <c r="AD1105" s="382" t="str">
        <f t="shared" si="217"/>
        <v/>
      </c>
    </row>
    <row r="1106" spans="11:30" ht="13.5" customHeight="1">
      <c r="K1106" s="4">
        <f t="shared" si="210"/>
        <v>7</v>
      </c>
      <c r="L1106" s="34">
        <v>43297</v>
      </c>
      <c r="M1106" s="4">
        <v>46</v>
      </c>
      <c r="N1106" s="4">
        <v>23</v>
      </c>
      <c r="O1106" s="31">
        <v>0.91666666666666663</v>
      </c>
      <c r="P1106" s="35">
        <v>27.420000000000005</v>
      </c>
      <c r="Q1106" s="36">
        <f t="shared" si="211"/>
        <v>13</v>
      </c>
      <c r="R1106" s="4">
        <f t="shared" si="212"/>
        <v>0</v>
      </c>
      <c r="S1106" s="31">
        <f t="shared" si="206"/>
        <v>0.19538194444444446</v>
      </c>
      <c r="T1106" s="31">
        <f t="shared" si="207"/>
        <v>0.79927083333333337</v>
      </c>
      <c r="U1106" s="4">
        <f t="shared" si="213"/>
        <v>0</v>
      </c>
      <c r="V1106" s="4" t="str">
        <f t="shared" si="214"/>
        <v/>
      </c>
      <c r="W1106" s="18" t="str">
        <f>IF(V1106="","",VLOOKUP(L1106,日射量と図３!$A$4:$C$368,3,TRUE)*238.85/100)</f>
        <v/>
      </c>
      <c r="X1106" s="4" t="str">
        <f t="shared" si="215"/>
        <v/>
      </c>
      <c r="Y1106" s="4" t="str">
        <f t="shared" si="208"/>
        <v/>
      </c>
      <c r="Z1106" s="4" t="str">
        <f t="shared" si="209"/>
        <v/>
      </c>
      <c r="AA1106" s="4" t="str">
        <f>IF($V1106="","",IF(Y1106&lt;36,0,IF(AND(36&lt;=Y1106,Y1106&lt;71),VLOOKUP($W1106,日射量と図３!$E$6:$F$34,2,TRUE),IF(AND(71&lt;=Y1106,Y1106&lt;107),VLOOKUP($W1106,日射量と図３!$E$6:$G$34,3,TRUE),IF(AND(107&lt;=Y1106,Y1106&lt;143),VLOOKUP($W1106,日射量と図３!$E$6:$H$34,4,TRUE),VLOOKUP($W1106,日射量と図３!$E$6:$I$34,5,TRUE))))))</f>
        <v/>
      </c>
      <c r="AB1106" s="4" t="str">
        <f>IF($V1106="","",IF(Z1106&lt;36,0,IF(AND(36&lt;=Z1106,Z1106&lt;71),VLOOKUP($W1106,日射量と図３!$E$6:$F$34,2,TRUE),IF(AND(71&lt;=Z1106,Z1106&lt;107),VLOOKUP($W1106,日射量と図３!$E$6:$G$34,3,TRUE),IF(AND(107&lt;=Z1106,Z1106&lt;143),VLOOKUP($W1106,日射量と図３!$E$6:$H$34,4,TRUE),VLOOKUP($W1106,日射量と図３!$E$6:$I$34,5,TRUE))))))</f>
        <v/>
      </c>
      <c r="AC1106" s="382" t="str">
        <f t="shared" si="216"/>
        <v/>
      </c>
      <c r="AD1106" s="382" t="str">
        <f t="shared" si="217"/>
        <v/>
      </c>
    </row>
    <row r="1107" spans="11:30" ht="13.5" customHeight="1">
      <c r="K1107" s="4">
        <f t="shared" si="210"/>
        <v>7</v>
      </c>
      <c r="L1107" s="34">
        <v>43297</v>
      </c>
      <c r="M1107" s="4">
        <v>46</v>
      </c>
      <c r="N1107" s="4">
        <v>24</v>
      </c>
      <c r="O1107" s="31">
        <v>0.95833333333333337</v>
      </c>
      <c r="P1107" s="35">
        <v>27</v>
      </c>
      <c r="Q1107" s="36">
        <f t="shared" si="211"/>
        <v>13</v>
      </c>
      <c r="R1107" s="4">
        <f t="shared" si="212"/>
        <v>0</v>
      </c>
      <c r="S1107" s="31">
        <f t="shared" si="206"/>
        <v>0.19538194444444446</v>
      </c>
      <c r="T1107" s="31">
        <f t="shared" si="207"/>
        <v>0.79927083333333337</v>
      </c>
      <c r="U1107" s="4">
        <f t="shared" si="213"/>
        <v>0</v>
      </c>
      <c r="V1107" s="4" t="str">
        <f t="shared" si="214"/>
        <v/>
      </c>
      <c r="W1107" s="18" t="str">
        <f>IF(V1107="","",VLOOKUP(L1107,日射量と図３!$A$4:$C$368,3,TRUE)*238.85/100)</f>
        <v/>
      </c>
      <c r="X1107" s="4" t="str">
        <f t="shared" si="215"/>
        <v/>
      </c>
      <c r="Y1107" s="4" t="str">
        <f t="shared" si="208"/>
        <v/>
      </c>
      <c r="Z1107" s="4" t="str">
        <f t="shared" si="209"/>
        <v/>
      </c>
      <c r="AA1107" s="4" t="str">
        <f>IF($V1107="","",IF(Y1107&lt;36,0,IF(AND(36&lt;=Y1107,Y1107&lt;71),VLOOKUP($W1107,日射量と図３!$E$6:$F$34,2,TRUE),IF(AND(71&lt;=Y1107,Y1107&lt;107),VLOOKUP($W1107,日射量と図３!$E$6:$G$34,3,TRUE),IF(AND(107&lt;=Y1107,Y1107&lt;143),VLOOKUP($W1107,日射量と図３!$E$6:$H$34,4,TRUE),VLOOKUP($W1107,日射量と図３!$E$6:$I$34,5,TRUE))))))</f>
        <v/>
      </c>
      <c r="AB1107" s="4" t="str">
        <f>IF($V1107="","",IF(Z1107&lt;36,0,IF(AND(36&lt;=Z1107,Z1107&lt;71),VLOOKUP($W1107,日射量と図３!$E$6:$F$34,2,TRUE),IF(AND(71&lt;=Z1107,Z1107&lt;107),VLOOKUP($W1107,日射量と図３!$E$6:$G$34,3,TRUE),IF(AND(107&lt;=Z1107,Z1107&lt;143),VLOOKUP($W1107,日射量と図３!$E$6:$H$34,4,TRUE),VLOOKUP($W1107,日射量と図３!$E$6:$I$34,5,TRUE))))))</f>
        <v/>
      </c>
      <c r="AC1107" s="382" t="str">
        <f t="shared" si="216"/>
        <v/>
      </c>
      <c r="AD1107" s="382" t="str">
        <f t="shared" si="217"/>
        <v/>
      </c>
    </row>
    <row r="1108" spans="11:30" ht="13.5" customHeight="1">
      <c r="K1108" s="4">
        <f t="shared" si="210"/>
        <v>7</v>
      </c>
      <c r="L1108" s="34">
        <v>43298</v>
      </c>
      <c r="M1108" s="4">
        <v>47</v>
      </c>
      <c r="N1108" s="4">
        <v>1</v>
      </c>
      <c r="O1108" s="31">
        <v>0</v>
      </c>
      <c r="P1108" s="35">
        <v>26.770000000000003</v>
      </c>
      <c r="Q1108" s="36">
        <f t="shared" si="211"/>
        <v>13</v>
      </c>
      <c r="R1108" s="4">
        <f t="shared" si="212"/>
        <v>0</v>
      </c>
      <c r="S1108" s="31">
        <f t="shared" si="206"/>
        <v>0.19538194444444446</v>
      </c>
      <c r="T1108" s="31">
        <f t="shared" si="207"/>
        <v>0.79927083333333337</v>
      </c>
      <c r="U1108" s="4">
        <f t="shared" si="213"/>
        <v>0</v>
      </c>
      <c r="V1108" s="4">
        <f t="shared" si="214"/>
        <v>0</v>
      </c>
      <c r="W1108" s="18">
        <f>IF(V1108="","",VLOOKUP(L1108,日射量と図３!$A$4:$C$368,3,TRUE)*238.85/100)</f>
        <v>40.604500000000002</v>
      </c>
      <c r="X1108" s="4">
        <f t="shared" si="215"/>
        <v>14</v>
      </c>
      <c r="Y1108" s="4">
        <f t="shared" si="208"/>
        <v>0</v>
      </c>
      <c r="Z1108" s="4">
        <f t="shared" si="209"/>
        <v>0</v>
      </c>
      <c r="AA1108" s="4">
        <f>IF($V1108="","",IF(Y1108&lt;36,0,IF(AND(36&lt;=Y1108,Y1108&lt;71),VLOOKUP($W1108,日射量と図３!$E$6:$F$34,2,TRUE),IF(AND(71&lt;=Y1108,Y1108&lt;107),VLOOKUP($W1108,日射量と図３!$E$6:$G$34,3,TRUE),IF(AND(107&lt;=Y1108,Y1108&lt;143),VLOOKUP($W1108,日射量と図３!$E$6:$H$34,4,TRUE),VLOOKUP($W1108,日射量と図３!$E$6:$I$34,5,TRUE))))))</f>
        <v>0</v>
      </c>
      <c r="AB1108" s="4">
        <f>IF($V1108="","",IF(Z1108&lt;36,0,IF(AND(36&lt;=Z1108,Z1108&lt;71),VLOOKUP($W1108,日射量と図３!$E$6:$F$34,2,TRUE),IF(AND(71&lt;=Z1108,Z1108&lt;107),VLOOKUP($W1108,日射量と図３!$E$6:$G$34,3,TRUE),IF(AND(107&lt;=Z1108,Z1108&lt;143),VLOOKUP($W1108,日射量と図３!$E$6:$H$34,4,TRUE),VLOOKUP($W1108,日射量と図３!$E$6:$I$34,5,TRUE))))))</f>
        <v>0</v>
      </c>
      <c r="AC1108" s="382">
        <f t="shared" si="216"/>
        <v>0</v>
      </c>
      <c r="AD1108" s="382">
        <f t="shared" si="217"/>
        <v>0</v>
      </c>
    </row>
    <row r="1109" spans="11:30" ht="13.5" customHeight="1">
      <c r="K1109" s="4">
        <f t="shared" si="210"/>
        <v>7</v>
      </c>
      <c r="L1109" s="34">
        <v>43298</v>
      </c>
      <c r="M1109" s="4">
        <v>47</v>
      </c>
      <c r="N1109" s="4">
        <v>2</v>
      </c>
      <c r="O1109" s="31">
        <v>4.1666666666666664E-2</v>
      </c>
      <c r="P1109" s="35">
        <v>26.769999999999992</v>
      </c>
      <c r="Q1109" s="36">
        <f t="shared" si="211"/>
        <v>13</v>
      </c>
      <c r="R1109" s="4">
        <f t="shared" si="212"/>
        <v>0</v>
      </c>
      <c r="S1109" s="31">
        <f t="shared" ref="S1109:S1172" si="218">VLOOKUP(K1109,$AF$38:$AH$49,2,TRUE)</f>
        <v>0.19538194444444446</v>
      </c>
      <c r="T1109" s="31">
        <f t="shared" ref="T1109:T1172" si="219">VLOOKUP(K1109,$AF$38:$AH$49,3,TRUE)</f>
        <v>0.79927083333333337</v>
      </c>
      <c r="U1109" s="4">
        <f t="shared" si="213"/>
        <v>0</v>
      </c>
      <c r="V1109" s="4" t="str">
        <f t="shared" si="214"/>
        <v/>
      </c>
      <c r="W1109" s="18" t="str">
        <f>IF(V1109="","",VLOOKUP(L1109,日射量と図３!$A$4:$C$368,3,TRUE)*238.85/100)</f>
        <v/>
      </c>
      <c r="X1109" s="4" t="str">
        <f t="shared" si="215"/>
        <v/>
      </c>
      <c r="Y1109" s="4" t="str">
        <f t="shared" si="208"/>
        <v/>
      </c>
      <c r="Z1109" s="4" t="str">
        <f t="shared" si="209"/>
        <v/>
      </c>
      <c r="AA1109" s="4" t="str">
        <f>IF($V1109="","",IF(Y1109&lt;36,0,IF(AND(36&lt;=Y1109,Y1109&lt;71),VLOOKUP($W1109,日射量と図３!$E$6:$F$34,2,TRUE),IF(AND(71&lt;=Y1109,Y1109&lt;107),VLOOKUP($W1109,日射量と図３!$E$6:$G$34,3,TRUE),IF(AND(107&lt;=Y1109,Y1109&lt;143),VLOOKUP($W1109,日射量と図３!$E$6:$H$34,4,TRUE),VLOOKUP($W1109,日射量と図３!$E$6:$I$34,5,TRUE))))))</f>
        <v/>
      </c>
      <c r="AB1109" s="4" t="str">
        <f>IF($V1109="","",IF(Z1109&lt;36,0,IF(AND(36&lt;=Z1109,Z1109&lt;71),VLOOKUP($W1109,日射量と図３!$E$6:$F$34,2,TRUE),IF(AND(71&lt;=Z1109,Z1109&lt;107),VLOOKUP($W1109,日射量と図３!$E$6:$G$34,3,TRUE),IF(AND(107&lt;=Z1109,Z1109&lt;143),VLOOKUP($W1109,日射量と図３!$E$6:$H$34,4,TRUE),VLOOKUP($W1109,日射量と図３!$E$6:$I$34,5,TRUE))))))</f>
        <v/>
      </c>
      <c r="AC1109" s="382" t="str">
        <f t="shared" si="216"/>
        <v/>
      </c>
      <c r="AD1109" s="382" t="str">
        <f t="shared" si="217"/>
        <v/>
      </c>
    </row>
    <row r="1110" spans="11:30" ht="13.5" customHeight="1">
      <c r="K1110" s="4">
        <f t="shared" si="210"/>
        <v>7</v>
      </c>
      <c r="L1110" s="34">
        <v>43298</v>
      </c>
      <c r="M1110" s="4">
        <v>47</v>
      </c>
      <c r="N1110" s="4">
        <v>3</v>
      </c>
      <c r="O1110" s="31">
        <v>8.3333333333333329E-2</v>
      </c>
      <c r="P1110" s="35">
        <v>26.1</v>
      </c>
      <c r="Q1110" s="36">
        <f t="shared" si="211"/>
        <v>13</v>
      </c>
      <c r="R1110" s="4">
        <f t="shared" si="212"/>
        <v>0</v>
      </c>
      <c r="S1110" s="31">
        <f t="shared" si="218"/>
        <v>0.19538194444444446</v>
      </c>
      <c r="T1110" s="31">
        <f t="shared" si="219"/>
        <v>0.79927083333333337</v>
      </c>
      <c r="U1110" s="4">
        <f t="shared" si="213"/>
        <v>0</v>
      </c>
      <c r="V1110" s="4" t="str">
        <f t="shared" si="214"/>
        <v/>
      </c>
      <c r="W1110" s="18" t="str">
        <f>IF(V1110="","",VLOOKUP(L1110,日射量と図３!$A$4:$C$368,3,TRUE)*238.85/100)</f>
        <v/>
      </c>
      <c r="X1110" s="4" t="str">
        <f t="shared" si="215"/>
        <v/>
      </c>
      <c r="Y1110" s="4" t="str">
        <f t="shared" si="208"/>
        <v/>
      </c>
      <c r="Z1110" s="4" t="str">
        <f t="shared" si="209"/>
        <v/>
      </c>
      <c r="AA1110" s="4" t="str">
        <f>IF($V1110="","",IF(Y1110&lt;36,0,IF(AND(36&lt;=Y1110,Y1110&lt;71),VLOOKUP($W1110,日射量と図３!$E$6:$F$34,2,TRUE),IF(AND(71&lt;=Y1110,Y1110&lt;107),VLOOKUP($W1110,日射量と図３!$E$6:$G$34,3,TRUE),IF(AND(107&lt;=Y1110,Y1110&lt;143),VLOOKUP($W1110,日射量と図３!$E$6:$H$34,4,TRUE),VLOOKUP($W1110,日射量と図３!$E$6:$I$34,5,TRUE))))))</f>
        <v/>
      </c>
      <c r="AB1110" s="4" t="str">
        <f>IF($V1110="","",IF(Z1110&lt;36,0,IF(AND(36&lt;=Z1110,Z1110&lt;71),VLOOKUP($W1110,日射量と図３!$E$6:$F$34,2,TRUE),IF(AND(71&lt;=Z1110,Z1110&lt;107),VLOOKUP($W1110,日射量と図３!$E$6:$G$34,3,TRUE),IF(AND(107&lt;=Z1110,Z1110&lt;143),VLOOKUP($W1110,日射量と図３!$E$6:$H$34,4,TRUE),VLOOKUP($W1110,日射量と図３!$E$6:$I$34,5,TRUE))))))</f>
        <v/>
      </c>
      <c r="AC1110" s="382" t="str">
        <f t="shared" si="216"/>
        <v/>
      </c>
      <c r="AD1110" s="382" t="str">
        <f t="shared" si="217"/>
        <v/>
      </c>
    </row>
    <row r="1111" spans="11:30" ht="13.5" customHeight="1">
      <c r="K1111" s="4">
        <f t="shared" si="210"/>
        <v>7</v>
      </c>
      <c r="L1111" s="34">
        <v>43298</v>
      </c>
      <c r="M1111" s="4">
        <v>47</v>
      </c>
      <c r="N1111" s="4">
        <v>4</v>
      </c>
      <c r="O1111" s="31">
        <v>0.125</v>
      </c>
      <c r="P1111" s="35">
        <v>25.910000000000004</v>
      </c>
      <c r="Q1111" s="36">
        <f t="shared" si="211"/>
        <v>13</v>
      </c>
      <c r="R1111" s="4">
        <f t="shared" si="212"/>
        <v>0</v>
      </c>
      <c r="S1111" s="31">
        <f t="shared" si="218"/>
        <v>0.19538194444444446</v>
      </c>
      <c r="T1111" s="31">
        <f t="shared" si="219"/>
        <v>0.79927083333333337</v>
      </c>
      <c r="U1111" s="4">
        <f t="shared" si="213"/>
        <v>0</v>
      </c>
      <c r="V1111" s="4" t="str">
        <f t="shared" si="214"/>
        <v/>
      </c>
      <c r="W1111" s="18" t="str">
        <f>IF(V1111="","",VLOOKUP(L1111,日射量と図３!$A$4:$C$368,3,TRUE)*238.85/100)</f>
        <v/>
      </c>
      <c r="X1111" s="4" t="str">
        <f t="shared" si="215"/>
        <v/>
      </c>
      <c r="Y1111" s="4" t="str">
        <f t="shared" si="208"/>
        <v/>
      </c>
      <c r="Z1111" s="4" t="str">
        <f t="shared" si="209"/>
        <v/>
      </c>
      <c r="AA1111" s="4" t="str">
        <f>IF($V1111="","",IF(Y1111&lt;36,0,IF(AND(36&lt;=Y1111,Y1111&lt;71),VLOOKUP($W1111,日射量と図３!$E$6:$F$34,2,TRUE),IF(AND(71&lt;=Y1111,Y1111&lt;107),VLOOKUP($W1111,日射量と図３!$E$6:$G$34,3,TRUE),IF(AND(107&lt;=Y1111,Y1111&lt;143),VLOOKUP($W1111,日射量と図３!$E$6:$H$34,4,TRUE),VLOOKUP($W1111,日射量と図３!$E$6:$I$34,5,TRUE))))))</f>
        <v/>
      </c>
      <c r="AB1111" s="4" t="str">
        <f>IF($V1111="","",IF(Z1111&lt;36,0,IF(AND(36&lt;=Z1111,Z1111&lt;71),VLOOKUP($W1111,日射量と図３!$E$6:$F$34,2,TRUE),IF(AND(71&lt;=Z1111,Z1111&lt;107),VLOOKUP($W1111,日射量と図３!$E$6:$G$34,3,TRUE),IF(AND(107&lt;=Z1111,Z1111&lt;143),VLOOKUP($W1111,日射量と図３!$E$6:$H$34,4,TRUE),VLOOKUP($W1111,日射量と図３!$E$6:$I$34,5,TRUE))))))</f>
        <v/>
      </c>
      <c r="AC1111" s="382" t="str">
        <f t="shared" si="216"/>
        <v/>
      </c>
      <c r="AD1111" s="382" t="str">
        <f t="shared" si="217"/>
        <v/>
      </c>
    </row>
    <row r="1112" spans="11:30" ht="13.5" customHeight="1">
      <c r="K1112" s="4">
        <f t="shared" si="210"/>
        <v>7</v>
      </c>
      <c r="L1112" s="34">
        <v>43298</v>
      </c>
      <c r="M1112" s="4">
        <v>47</v>
      </c>
      <c r="N1112" s="4">
        <v>5</v>
      </c>
      <c r="O1112" s="31">
        <v>0.16666666666666666</v>
      </c>
      <c r="P1112" s="35">
        <v>25.649999999999995</v>
      </c>
      <c r="Q1112" s="36">
        <f t="shared" si="211"/>
        <v>15</v>
      </c>
      <c r="R1112" s="4">
        <f t="shared" si="212"/>
        <v>0</v>
      </c>
      <c r="S1112" s="31">
        <f t="shared" si="218"/>
        <v>0.19538194444444446</v>
      </c>
      <c r="T1112" s="31">
        <f t="shared" si="219"/>
        <v>0.79927083333333337</v>
      </c>
      <c r="U1112" s="4">
        <f t="shared" si="213"/>
        <v>0</v>
      </c>
      <c r="V1112" s="4" t="str">
        <f t="shared" si="214"/>
        <v/>
      </c>
      <c r="W1112" s="18" t="str">
        <f>IF(V1112="","",VLOOKUP(L1112,日射量と図３!$A$4:$C$368,3,TRUE)*238.85/100)</f>
        <v/>
      </c>
      <c r="X1112" s="4" t="str">
        <f t="shared" si="215"/>
        <v/>
      </c>
      <c r="Y1112" s="4" t="str">
        <f t="shared" si="208"/>
        <v/>
      </c>
      <c r="Z1112" s="4" t="str">
        <f t="shared" si="209"/>
        <v/>
      </c>
      <c r="AA1112" s="4" t="str">
        <f>IF($V1112="","",IF(Y1112&lt;36,0,IF(AND(36&lt;=Y1112,Y1112&lt;71),VLOOKUP($W1112,日射量と図３!$E$6:$F$34,2,TRUE),IF(AND(71&lt;=Y1112,Y1112&lt;107),VLOOKUP($W1112,日射量と図３!$E$6:$G$34,3,TRUE),IF(AND(107&lt;=Y1112,Y1112&lt;143),VLOOKUP($W1112,日射量と図３!$E$6:$H$34,4,TRUE),VLOOKUP($W1112,日射量と図３!$E$6:$I$34,5,TRUE))))))</f>
        <v/>
      </c>
      <c r="AB1112" s="4" t="str">
        <f>IF($V1112="","",IF(Z1112&lt;36,0,IF(AND(36&lt;=Z1112,Z1112&lt;71),VLOOKUP($W1112,日射量と図３!$E$6:$F$34,2,TRUE),IF(AND(71&lt;=Z1112,Z1112&lt;107),VLOOKUP($W1112,日射量と図３!$E$6:$G$34,3,TRUE),IF(AND(107&lt;=Z1112,Z1112&lt;143),VLOOKUP($W1112,日射量と図３!$E$6:$H$34,4,TRUE),VLOOKUP($W1112,日射量と図３!$E$6:$I$34,5,TRUE))))))</f>
        <v/>
      </c>
      <c r="AC1112" s="382" t="str">
        <f t="shared" si="216"/>
        <v/>
      </c>
      <c r="AD1112" s="382" t="str">
        <f t="shared" si="217"/>
        <v/>
      </c>
    </row>
    <row r="1113" spans="11:30" ht="13.5" customHeight="1">
      <c r="K1113" s="4">
        <f t="shared" si="210"/>
        <v>7</v>
      </c>
      <c r="L1113" s="34">
        <v>43298</v>
      </c>
      <c r="M1113" s="4">
        <v>47</v>
      </c>
      <c r="N1113" s="4">
        <v>6</v>
      </c>
      <c r="O1113" s="31">
        <v>0.20833333333333334</v>
      </c>
      <c r="P1113" s="35">
        <v>25.47</v>
      </c>
      <c r="Q1113" s="36">
        <f t="shared" si="211"/>
        <v>15</v>
      </c>
      <c r="R1113" s="4">
        <f t="shared" si="212"/>
        <v>0</v>
      </c>
      <c r="S1113" s="31">
        <f t="shared" si="218"/>
        <v>0.19538194444444446</v>
      </c>
      <c r="T1113" s="31">
        <f t="shared" si="219"/>
        <v>0.79927083333333337</v>
      </c>
      <c r="U1113" s="4">
        <f t="shared" si="213"/>
        <v>0</v>
      </c>
      <c r="V1113" s="4" t="str">
        <f t="shared" si="214"/>
        <v/>
      </c>
      <c r="W1113" s="18" t="str">
        <f>IF(V1113="","",VLOOKUP(L1113,日射量と図３!$A$4:$C$368,3,TRUE)*238.85/100)</f>
        <v/>
      </c>
      <c r="X1113" s="4" t="str">
        <f t="shared" si="215"/>
        <v/>
      </c>
      <c r="Y1113" s="4" t="str">
        <f t="shared" si="208"/>
        <v/>
      </c>
      <c r="Z1113" s="4" t="str">
        <f t="shared" si="209"/>
        <v/>
      </c>
      <c r="AA1113" s="4" t="str">
        <f>IF($V1113="","",IF(Y1113&lt;36,0,IF(AND(36&lt;=Y1113,Y1113&lt;71),VLOOKUP($W1113,日射量と図３!$E$6:$F$34,2,TRUE),IF(AND(71&lt;=Y1113,Y1113&lt;107),VLOOKUP($W1113,日射量と図３!$E$6:$G$34,3,TRUE),IF(AND(107&lt;=Y1113,Y1113&lt;143),VLOOKUP($W1113,日射量と図３!$E$6:$H$34,4,TRUE),VLOOKUP($W1113,日射量と図３!$E$6:$I$34,5,TRUE))))))</f>
        <v/>
      </c>
      <c r="AB1113" s="4" t="str">
        <f>IF($V1113="","",IF(Z1113&lt;36,0,IF(AND(36&lt;=Z1113,Z1113&lt;71),VLOOKUP($W1113,日射量と図３!$E$6:$F$34,2,TRUE),IF(AND(71&lt;=Z1113,Z1113&lt;107),VLOOKUP($W1113,日射量と図３!$E$6:$G$34,3,TRUE),IF(AND(107&lt;=Z1113,Z1113&lt;143),VLOOKUP($W1113,日射量と図３!$E$6:$H$34,4,TRUE),VLOOKUP($W1113,日射量と図３!$E$6:$I$34,5,TRUE))))))</f>
        <v/>
      </c>
      <c r="AC1113" s="382" t="str">
        <f t="shared" si="216"/>
        <v/>
      </c>
      <c r="AD1113" s="382" t="str">
        <f t="shared" si="217"/>
        <v/>
      </c>
    </row>
    <row r="1114" spans="11:30" ht="13.5" customHeight="1">
      <c r="K1114" s="4">
        <f t="shared" si="210"/>
        <v>7</v>
      </c>
      <c r="L1114" s="34">
        <v>43298</v>
      </c>
      <c r="M1114" s="4">
        <v>47</v>
      </c>
      <c r="N1114" s="4">
        <v>7</v>
      </c>
      <c r="O1114" s="31">
        <v>0.25</v>
      </c>
      <c r="P1114" s="35">
        <v>25.78</v>
      </c>
      <c r="Q1114" s="36">
        <f t="shared" si="211"/>
        <v>15</v>
      </c>
      <c r="R1114" s="4">
        <f t="shared" si="212"/>
        <v>0</v>
      </c>
      <c r="S1114" s="31">
        <f t="shared" si="218"/>
        <v>0.19538194444444446</v>
      </c>
      <c r="T1114" s="31">
        <f t="shared" si="219"/>
        <v>0.79927083333333337</v>
      </c>
      <c r="U1114" s="4">
        <f t="shared" si="213"/>
        <v>0</v>
      </c>
      <c r="V1114" s="4" t="str">
        <f t="shared" si="214"/>
        <v/>
      </c>
      <c r="W1114" s="18" t="str">
        <f>IF(V1114="","",VLOOKUP(L1114,日射量と図３!$A$4:$C$368,3,TRUE)*238.85/100)</f>
        <v/>
      </c>
      <c r="X1114" s="4" t="str">
        <f t="shared" si="215"/>
        <v/>
      </c>
      <c r="Y1114" s="4" t="str">
        <f t="shared" si="208"/>
        <v/>
      </c>
      <c r="Z1114" s="4" t="str">
        <f t="shared" si="209"/>
        <v/>
      </c>
      <c r="AA1114" s="4" t="str">
        <f>IF($V1114="","",IF(Y1114&lt;36,0,IF(AND(36&lt;=Y1114,Y1114&lt;71),VLOOKUP($W1114,日射量と図３!$E$6:$F$34,2,TRUE),IF(AND(71&lt;=Y1114,Y1114&lt;107),VLOOKUP($W1114,日射量と図３!$E$6:$G$34,3,TRUE),IF(AND(107&lt;=Y1114,Y1114&lt;143),VLOOKUP($W1114,日射量と図３!$E$6:$H$34,4,TRUE),VLOOKUP($W1114,日射量と図３!$E$6:$I$34,5,TRUE))))))</f>
        <v/>
      </c>
      <c r="AB1114" s="4" t="str">
        <f>IF($V1114="","",IF(Z1114&lt;36,0,IF(AND(36&lt;=Z1114,Z1114&lt;71),VLOOKUP($W1114,日射量と図３!$E$6:$F$34,2,TRUE),IF(AND(71&lt;=Z1114,Z1114&lt;107),VLOOKUP($W1114,日射量と図３!$E$6:$G$34,3,TRUE),IF(AND(107&lt;=Z1114,Z1114&lt;143),VLOOKUP($W1114,日射量と図３!$E$6:$H$34,4,TRUE),VLOOKUP($W1114,日射量と図３!$E$6:$I$34,5,TRUE))))))</f>
        <v/>
      </c>
      <c r="AC1114" s="382" t="str">
        <f t="shared" si="216"/>
        <v/>
      </c>
      <c r="AD1114" s="382" t="str">
        <f t="shared" si="217"/>
        <v/>
      </c>
    </row>
    <row r="1115" spans="11:30" ht="13.5" customHeight="1">
      <c r="K1115" s="4">
        <f t="shared" si="210"/>
        <v>7</v>
      </c>
      <c r="L1115" s="34">
        <v>43298</v>
      </c>
      <c r="M1115" s="4">
        <v>47</v>
      </c>
      <c r="N1115" s="4">
        <v>8</v>
      </c>
      <c r="O1115" s="31">
        <v>0.29166666666666669</v>
      </c>
      <c r="P1115" s="35">
        <v>26.51</v>
      </c>
      <c r="Q1115" s="36">
        <f t="shared" si="211"/>
        <v>12</v>
      </c>
      <c r="R1115" s="4">
        <f t="shared" si="212"/>
        <v>0</v>
      </c>
      <c r="S1115" s="31">
        <f t="shared" si="218"/>
        <v>0.19538194444444446</v>
      </c>
      <c r="T1115" s="31">
        <f t="shared" si="219"/>
        <v>0.79927083333333337</v>
      </c>
      <c r="U1115" s="4">
        <f t="shared" si="213"/>
        <v>0</v>
      </c>
      <c r="V1115" s="4" t="str">
        <f t="shared" si="214"/>
        <v/>
      </c>
      <c r="W1115" s="18" t="str">
        <f>IF(V1115="","",VLOOKUP(L1115,日射量と図３!$A$4:$C$368,3,TRUE)*238.85/100)</f>
        <v/>
      </c>
      <c r="X1115" s="4" t="str">
        <f t="shared" si="215"/>
        <v/>
      </c>
      <c r="Y1115" s="4" t="str">
        <f t="shared" si="208"/>
        <v/>
      </c>
      <c r="Z1115" s="4" t="str">
        <f t="shared" si="209"/>
        <v/>
      </c>
      <c r="AA1115" s="4" t="str">
        <f>IF($V1115="","",IF(Y1115&lt;36,0,IF(AND(36&lt;=Y1115,Y1115&lt;71),VLOOKUP($W1115,日射量と図３!$E$6:$F$34,2,TRUE),IF(AND(71&lt;=Y1115,Y1115&lt;107),VLOOKUP($W1115,日射量と図３!$E$6:$G$34,3,TRUE),IF(AND(107&lt;=Y1115,Y1115&lt;143),VLOOKUP($W1115,日射量と図３!$E$6:$H$34,4,TRUE),VLOOKUP($W1115,日射量と図３!$E$6:$I$34,5,TRUE))))))</f>
        <v/>
      </c>
      <c r="AB1115" s="4" t="str">
        <f>IF($V1115="","",IF(Z1115&lt;36,0,IF(AND(36&lt;=Z1115,Z1115&lt;71),VLOOKUP($W1115,日射量と図３!$E$6:$F$34,2,TRUE),IF(AND(71&lt;=Z1115,Z1115&lt;107),VLOOKUP($W1115,日射量と図３!$E$6:$G$34,3,TRUE),IF(AND(107&lt;=Z1115,Z1115&lt;143),VLOOKUP($W1115,日射量と図３!$E$6:$H$34,4,TRUE),VLOOKUP($W1115,日射量と図３!$E$6:$I$34,5,TRUE))))))</f>
        <v/>
      </c>
      <c r="AC1115" s="382" t="str">
        <f t="shared" si="216"/>
        <v/>
      </c>
      <c r="AD1115" s="382" t="str">
        <f t="shared" si="217"/>
        <v/>
      </c>
    </row>
    <row r="1116" spans="11:30" ht="13.5" customHeight="1">
      <c r="K1116" s="4">
        <f t="shared" si="210"/>
        <v>7</v>
      </c>
      <c r="L1116" s="34">
        <v>43298</v>
      </c>
      <c r="M1116" s="4">
        <v>47</v>
      </c>
      <c r="N1116" s="4">
        <v>9</v>
      </c>
      <c r="O1116" s="31">
        <v>0.33333333333333331</v>
      </c>
      <c r="P1116" s="35">
        <v>27.339999999999996</v>
      </c>
      <c r="Q1116" s="36">
        <f t="shared" si="211"/>
        <v>12</v>
      </c>
      <c r="R1116" s="4">
        <f t="shared" si="212"/>
        <v>0</v>
      </c>
      <c r="S1116" s="31">
        <f t="shared" si="218"/>
        <v>0.19538194444444446</v>
      </c>
      <c r="T1116" s="31">
        <f t="shared" si="219"/>
        <v>0.79927083333333337</v>
      </c>
      <c r="U1116" s="4">
        <f t="shared" si="213"/>
        <v>0</v>
      </c>
      <c r="V1116" s="4" t="str">
        <f t="shared" si="214"/>
        <v/>
      </c>
      <c r="W1116" s="18" t="str">
        <f>IF(V1116="","",VLOOKUP(L1116,日射量と図３!$A$4:$C$368,3,TRUE)*238.85/100)</f>
        <v/>
      </c>
      <c r="X1116" s="4" t="str">
        <f t="shared" si="215"/>
        <v/>
      </c>
      <c r="Y1116" s="4" t="str">
        <f t="shared" si="208"/>
        <v/>
      </c>
      <c r="Z1116" s="4" t="str">
        <f t="shared" si="209"/>
        <v/>
      </c>
      <c r="AA1116" s="4" t="str">
        <f>IF($V1116="","",IF(Y1116&lt;36,0,IF(AND(36&lt;=Y1116,Y1116&lt;71),VLOOKUP($W1116,日射量と図３!$E$6:$F$34,2,TRUE),IF(AND(71&lt;=Y1116,Y1116&lt;107),VLOOKUP($W1116,日射量と図３!$E$6:$G$34,3,TRUE),IF(AND(107&lt;=Y1116,Y1116&lt;143),VLOOKUP($W1116,日射量と図３!$E$6:$H$34,4,TRUE),VLOOKUP($W1116,日射量と図３!$E$6:$I$34,5,TRUE))))))</f>
        <v/>
      </c>
      <c r="AB1116" s="4" t="str">
        <f>IF($V1116="","",IF(Z1116&lt;36,0,IF(AND(36&lt;=Z1116,Z1116&lt;71),VLOOKUP($W1116,日射量と図３!$E$6:$F$34,2,TRUE),IF(AND(71&lt;=Z1116,Z1116&lt;107),VLOOKUP($W1116,日射量と図３!$E$6:$G$34,3,TRUE),IF(AND(107&lt;=Z1116,Z1116&lt;143),VLOOKUP($W1116,日射量と図３!$E$6:$H$34,4,TRUE),VLOOKUP($W1116,日射量と図３!$E$6:$I$34,5,TRUE))))))</f>
        <v/>
      </c>
      <c r="AC1116" s="382" t="str">
        <f t="shared" si="216"/>
        <v/>
      </c>
      <c r="AD1116" s="382" t="str">
        <f t="shared" si="217"/>
        <v/>
      </c>
    </row>
    <row r="1117" spans="11:30" ht="13.5" customHeight="1">
      <c r="K1117" s="4">
        <f t="shared" si="210"/>
        <v>7</v>
      </c>
      <c r="L1117" s="34">
        <v>43298</v>
      </c>
      <c r="M1117" s="4">
        <v>47</v>
      </c>
      <c r="N1117" s="4">
        <v>10</v>
      </c>
      <c r="O1117" s="31">
        <v>0.375</v>
      </c>
      <c r="P1117" s="35">
        <v>27.939999999999998</v>
      </c>
      <c r="Q1117" s="36">
        <f t="shared" si="211"/>
        <v>12</v>
      </c>
      <c r="R1117" s="4">
        <f t="shared" si="212"/>
        <v>0</v>
      </c>
      <c r="S1117" s="31">
        <f t="shared" si="218"/>
        <v>0.19538194444444446</v>
      </c>
      <c r="T1117" s="31">
        <f t="shared" si="219"/>
        <v>0.79927083333333337</v>
      </c>
      <c r="U1117" s="4">
        <f t="shared" si="213"/>
        <v>0</v>
      </c>
      <c r="V1117" s="4" t="str">
        <f t="shared" si="214"/>
        <v/>
      </c>
      <c r="W1117" s="18" t="str">
        <f>IF(V1117="","",VLOOKUP(L1117,日射量と図３!$A$4:$C$368,3,TRUE)*238.85/100)</f>
        <v/>
      </c>
      <c r="X1117" s="4" t="str">
        <f t="shared" si="215"/>
        <v/>
      </c>
      <c r="Y1117" s="4" t="str">
        <f t="shared" si="208"/>
        <v/>
      </c>
      <c r="Z1117" s="4" t="str">
        <f t="shared" si="209"/>
        <v/>
      </c>
      <c r="AA1117" s="4" t="str">
        <f>IF($V1117="","",IF(Y1117&lt;36,0,IF(AND(36&lt;=Y1117,Y1117&lt;71),VLOOKUP($W1117,日射量と図３!$E$6:$F$34,2,TRUE),IF(AND(71&lt;=Y1117,Y1117&lt;107),VLOOKUP($W1117,日射量と図３!$E$6:$G$34,3,TRUE),IF(AND(107&lt;=Y1117,Y1117&lt;143),VLOOKUP($W1117,日射量と図３!$E$6:$H$34,4,TRUE),VLOOKUP($W1117,日射量と図３!$E$6:$I$34,5,TRUE))))))</f>
        <v/>
      </c>
      <c r="AB1117" s="4" t="str">
        <f>IF($V1117="","",IF(Z1117&lt;36,0,IF(AND(36&lt;=Z1117,Z1117&lt;71),VLOOKUP($W1117,日射量と図３!$E$6:$F$34,2,TRUE),IF(AND(71&lt;=Z1117,Z1117&lt;107),VLOOKUP($W1117,日射量と図３!$E$6:$G$34,3,TRUE),IF(AND(107&lt;=Z1117,Z1117&lt;143),VLOOKUP($W1117,日射量と図３!$E$6:$H$34,4,TRUE),VLOOKUP($W1117,日射量と図３!$E$6:$I$34,5,TRUE))))))</f>
        <v/>
      </c>
      <c r="AC1117" s="382" t="str">
        <f t="shared" si="216"/>
        <v/>
      </c>
      <c r="AD1117" s="382" t="str">
        <f t="shared" si="217"/>
        <v/>
      </c>
    </row>
    <row r="1118" spans="11:30" ht="13.5" customHeight="1">
      <c r="K1118" s="4">
        <f t="shared" si="210"/>
        <v>7</v>
      </c>
      <c r="L1118" s="34">
        <v>43298</v>
      </c>
      <c r="M1118" s="4">
        <v>47</v>
      </c>
      <c r="N1118" s="4">
        <v>11</v>
      </c>
      <c r="O1118" s="31">
        <v>0.41666666666666669</v>
      </c>
      <c r="P1118" s="35">
        <v>28.57</v>
      </c>
      <c r="Q1118" s="36">
        <f t="shared" si="211"/>
        <v>12</v>
      </c>
      <c r="R1118" s="4">
        <f t="shared" si="212"/>
        <v>0</v>
      </c>
      <c r="S1118" s="31">
        <f t="shared" si="218"/>
        <v>0.19538194444444446</v>
      </c>
      <c r="T1118" s="31">
        <f t="shared" si="219"/>
        <v>0.79927083333333337</v>
      </c>
      <c r="U1118" s="4">
        <f t="shared" si="213"/>
        <v>0</v>
      </c>
      <c r="V1118" s="4" t="str">
        <f t="shared" si="214"/>
        <v/>
      </c>
      <c r="W1118" s="18" t="str">
        <f>IF(V1118="","",VLOOKUP(L1118,日射量と図３!$A$4:$C$368,3,TRUE)*238.85/100)</f>
        <v/>
      </c>
      <c r="X1118" s="4" t="str">
        <f t="shared" si="215"/>
        <v/>
      </c>
      <c r="Y1118" s="4" t="str">
        <f t="shared" si="208"/>
        <v/>
      </c>
      <c r="Z1118" s="4" t="str">
        <f t="shared" si="209"/>
        <v/>
      </c>
      <c r="AA1118" s="4" t="str">
        <f>IF($V1118="","",IF(Y1118&lt;36,0,IF(AND(36&lt;=Y1118,Y1118&lt;71),VLOOKUP($W1118,日射量と図３!$E$6:$F$34,2,TRUE),IF(AND(71&lt;=Y1118,Y1118&lt;107),VLOOKUP($W1118,日射量と図３!$E$6:$G$34,3,TRUE),IF(AND(107&lt;=Y1118,Y1118&lt;143),VLOOKUP($W1118,日射量と図３!$E$6:$H$34,4,TRUE),VLOOKUP($W1118,日射量と図３!$E$6:$I$34,5,TRUE))))))</f>
        <v/>
      </c>
      <c r="AB1118" s="4" t="str">
        <f>IF($V1118="","",IF(Z1118&lt;36,0,IF(AND(36&lt;=Z1118,Z1118&lt;71),VLOOKUP($W1118,日射量と図３!$E$6:$F$34,2,TRUE),IF(AND(71&lt;=Z1118,Z1118&lt;107),VLOOKUP($W1118,日射量と図３!$E$6:$G$34,3,TRUE),IF(AND(107&lt;=Z1118,Z1118&lt;143),VLOOKUP($W1118,日射量と図３!$E$6:$H$34,4,TRUE),VLOOKUP($W1118,日射量と図３!$E$6:$I$34,5,TRUE))))))</f>
        <v/>
      </c>
      <c r="AC1118" s="382" t="str">
        <f t="shared" si="216"/>
        <v/>
      </c>
      <c r="AD1118" s="382" t="str">
        <f t="shared" si="217"/>
        <v/>
      </c>
    </row>
    <row r="1119" spans="11:30" ht="13.5" customHeight="1">
      <c r="K1119" s="4">
        <f t="shared" si="210"/>
        <v>7</v>
      </c>
      <c r="L1119" s="34">
        <v>43298</v>
      </c>
      <c r="M1119" s="4">
        <v>47</v>
      </c>
      <c r="N1119" s="4">
        <v>12</v>
      </c>
      <c r="O1119" s="31">
        <v>0.45833333333333331</v>
      </c>
      <c r="P1119" s="35">
        <v>29.740000000000002</v>
      </c>
      <c r="Q1119" s="36">
        <f t="shared" si="211"/>
        <v>12</v>
      </c>
      <c r="R1119" s="4">
        <f t="shared" si="212"/>
        <v>0</v>
      </c>
      <c r="S1119" s="31">
        <f t="shared" si="218"/>
        <v>0.19538194444444446</v>
      </c>
      <c r="T1119" s="31">
        <f t="shared" si="219"/>
        <v>0.79927083333333337</v>
      </c>
      <c r="U1119" s="4">
        <f t="shared" si="213"/>
        <v>0</v>
      </c>
      <c r="V1119" s="4" t="str">
        <f t="shared" si="214"/>
        <v/>
      </c>
      <c r="W1119" s="18" t="str">
        <f>IF(V1119="","",VLOOKUP(L1119,日射量と図３!$A$4:$C$368,3,TRUE)*238.85/100)</f>
        <v/>
      </c>
      <c r="X1119" s="4" t="str">
        <f t="shared" si="215"/>
        <v/>
      </c>
      <c r="Y1119" s="4" t="str">
        <f t="shared" ref="Y1119:Y1182" si="220">IF(V1119="","",$AH$30*V1119/(($AG$18/$AH$18)*X1119))</f>
        <v/>
      </c>
      <c r="Z1119" s="4" t="str">
        <f t="shared" ref="Z1119:Z1182" si="221">IF(V1119="","",$AH$30*V1119/(($AG$19/$AH$19)*X1119))</f>
        <v/>
      </c>
      <c r="AA1119" s="4" t="str">
        <f>IF($V1119="","",IF(Y1119&lt;36,0,IF(AND(36&lt;=Y1119,Y1119&lt;71),VLOOKUP($W1119,日射量と図３!$E$6:$F$34,2,TRUE),IF(AND(71&lt;=Y1119,Y1119&lt;107),VLOOKUP($W1119,日射量と図３!$E$6:$G$34,3,TRUE),IF(AND(107&lt;=Y1119,Y1119&lt;143),VLOOKUP($W1119,日射量と図３!$E$6:$H$34,4,TRUE),VLOOKUP($W1119,日射量と図３!$E$6:$I$34,5,TRUE))))))</f>
        <v/>
      </c>
      <c r="AB1119" s="4" t="str">
        <f>IF($V1119="","",IF(Z1119&lt;36,0,IF(AND(36&lt;=Z1119,Z1119&lt;71),VLOOKUP($W1119,日射量と図３!$E$6:$F$34,2,TRUE),IF(AND(71&lt;=Z1119,Z1119&lt;107),VLOOKUP($W1119,日射量と図３!$E$6:$G$34,3,TRUE),IF(AND(107&lt;=Z1119,Z1119&lt;143),VLOOKUP($W1119,日射量と図３!$E$6:$H$34,4,TRUE),VLOOKUP($W1119,日射量と図３!$E$6:$I$34,5,TRUE))))))</f>
        <v/>
      </c>
      <c r="AC1119" s="382" t="str">
        <f t="shared" si="216"/>
        <v/>
      </c>
      <c r="AD1119" s="382" t="str">
        <f t="shared" si="217"/>
        <v/>
      </c>
    </row>
    <row r="1120" spans="11:30" ht="13.5" customHeight="1">
      <c r="K1120" s="4">
        <f t="shared" si="210"/>
        <v>7</v>
      </c>
      <c r="L1120" s="34">
        <v>43298</v>
      </c>
      <c r="M1120" s="4">
        <v>47</v>
      </c>
      <c r="N1120" s="4">
        <v>13</v>
      </c>
      <c r="O1120" s="31">
        <v>0.5</v>
      </c>
      <c r="P1120" s="35">
        <v>30.43</v>
      </c>
      <c r="Q1120" s="36">
        <f t="shared" si="211"/>
        <v>12</v>
      </c>
      <c r="R1120" s="4">
        <f t="shared" si="212"/>
        <v>0</v>
      </c>
      <c r="S1120" s="31">
        <f t="shared" si="218"/>
        <v>0.19538194444444446</v>
      </c>
      <c r="T1120" s="31">
        <f t="shared" si="219"/>
        <v>0.79927083333333337</v>
      </c>
      <c r="U1120" s="4">
        <f t="shared" si="213"/>
        <v>0</v>
      </c>
      <c r="V1120" s="4" t="str">
        <f t="shared" si="214"/>
        <v/>
      </c>
      <c r="W1120" s="18" t="str">
        <f>IF(V1120="","",VLOOKUP(L1120,日射量と図３!$A$4:$C$368,3,TRUE)*238.85/100)</f>
        <v/>
      </c>
      <c r="X1120" s="4" t="str">
        <f t="shared" si="215"/>
        <v/>
      </c>
      <c r="Y1120" s="4" t="str">
        <f t="shared" si="220"/>
        <v/>
      </c>
      <c r="Z1120" s="4" t="str">
        <f t="shared" si="221"/>
        <v/>
      </c>
      <c r="AA1120" s="4" t="str">
        <f>IF($V1120="","",IF(Y1120&lt;36,0,IF(AND(36&lt;=Y1120,Y1120&lt;71),VLOOKUP($W1120,日射量と図３!$E$6:$F$34,2,TRUE),IF(AND(71&lt;=Y1120,Y1120&lt;107),VLOOKUP($W1120,日射量と図３!$E$6:$G$34,3,TRUE),IF(AND(107&lt;=Y1120,Y1120&lt;143),VLOOKUP($W1120,日射量と図３!$E$6:$H$34,4,TRUE),VLOOKUP($W1120,日射量と図３!$E$6:$I$34,5,TRUE))))))</f>
        <v/>
      </c>
      <c r="AB1120" s="4" t="str">
        <f>IF($V1120="","",IF(Z1120&lt;36,0,IF(AND(36&lt;=Z1120,Z1120&lt;71),VLOOKUP($W1120,日射量と図３!$E$6:$F$34,2,TRUE),IF(AND(71&lt;=Z1120,Z1120&lt;107),VLOOKUP($W1120,日射量と図３!$E$6:$G$34,3,TRUE),IF(AND(107&lt;=Z1120,Z1120&lt;143),VLOOKUP($W1120,日射量と図３!$E$6:$H$34,4,TRUE),VLOOKUP($W1120,日射量と図３!$E$6:$I$34,5,TRUE))))))</f>
        <v/>
      </c>
      <c r="AC1120" s="382" t="str">
        <f t="shared" si="216"/>
        <v/>
      </c>
      <c r="AD1120" s="382" t="str">
        <f t="shared" si="217"/>
        <v/>
      </c>
    </row>
    <row r="1121" spans="11:30" ht="13.5" customHeight="1">
      <c r="K1121" s="4">
        <f t="shared" si="210"/>
        <v>7</v>
      </c>
      <c r="L1121" s="34">
        <v>43298</v>
      </c>
      <c r="M1121" s="4">
        <v>47</v>
      </c>
      <c r="N1121" s="4">
        <v>14</v>
      </c>
      <c r="O1121" s="31">
        <v>0.54166666666666663</v>
      </c>
      <c r="P1121" s="35">
        <v>30.679999999999996</v>
      </c>
      <c r="Q1121" s="36">
        <f t="shared" si="211"/>
        <v>12</v>
      </c>
      <c r="R1121" s="4">
        <f t="shared" si="212"/>
        <v>0</v>
      </c>
      <c r="S1121" s="31">
        <f t="shared" si="218"/>
        <v>0.19538194444444446</v>
      </c>
      <c r="T1121" s="31">
        <f t="shared" si="219"/>
        <v>0.79927083333333337</v>
      </c>
      <c r="U1121" s="4">
        <f t="shared" si="213"/>
        <v>0</v>
      </c>
      <c r="V1121" s="4" t="str">
        <f t="shared" si="214"/>
        <v/>
      </c>
      <c r="W1121" s="18" t="str">
        <f>IF(V1121="","",VLOOKUP(L1121,日射量と図３!$A$4:$C$368,3,TRUE)*238.85/100)</f>
        <v/>
      </c>
      <c r="X1121" s="4" t="str">
        <f t="shared" si="215"/>
        <v/>
      </c>
      <c r="Y1121" s="4" t="str">
        <f t="shared" si="220"/>
        <v/>
      </c>
      <c r="Z1121" s="4" t="str">
        <f t="shared" si="221"/>
        <v/>
      </c>
      <c r="AA1121" s="4" t="str">
        <f>IF($V1121="","",IF(Y1121&lt;36,0,IF(AND(36&lt;=Y1121,Y1121&lt;71),VLOOKUP($W1121,日射量と図３!$E$6:$F$34,2,TRUE),IF(AND(71&lt;=Y1121,Y1121&lt;107),VLOOKUP($W1121,日射量と図３!$E$6:$G$34,3,TRUE),IF(AND(107&lt;=Y1121,Y1121&lt;143),VLOOKUP($W1121,日射量と図３!$E$6:$H$34,4,TRUE),VLOOKUP($W1121,日射量と図３!$E$6:$I$34,5,TRUE))))))</f>
        <v/>
      </c>
      <c r="AB1121" s="4" t="str">
        <f>IF($V1121="","",IF(Z1121&lt;36,0,IF(AND(36&lt;=Z1121,Z1121&lt;71),VLOOKUP($W1121,日射量と図３!$E$6:$F$34,2,TRUE),IF(AND(71&lt;=Z1121,Z1121&lt;107),VLOOKUP($W1121,日射量と図３!$E$6:$G$34,3,TRUE),IF(AND(107&lt;=Z1121,Z1121&lt;143),VLOOKUP($W1121,日射量と図３!$E$6:$H$34,4,TRUE),VLOOKUP($W1121,日射量と図３!$E$6:$I$34,5,TRUE))))))</f>
        <v/>
      </c>
      <c r="AC1121" s="382" t="str">
        <f t="shared" si="216"/>
        <v/>
      </c>
      <c r="AD1121" s="382" t="str">
        <f t="shared" si="217"/>
        <v/>
      </c>
    </row>
    <row r="1122" spans="11:30" ht="13.5" customHeight="1">
      <c r="K1122" s="4">
        <f t="shared" si="210"/>
        <v>7</v>
      </c>
      <c r="L1122" s="34">
        <v>43298</v>
      </c>
      <c r="M1122" s="4">
        <v>47</v>
      </c>
      <c r="N1122" s="4">
        <v>15</v>
      </c>
      <c r="O1122" s="31">
        <v>0.58333333333333337</v>
      </c>
      <c r="P1122" s="35">
        <v>31.560000000000002</v>
      </c>
      <c r="Q1122" s="36">
        <f t="shared" si="211"/>
        <v>12</v>
      </c>
      <c r="R1122" s="4">
        <f t="shared" si="212"/>
        <v>0</v>
      </c>
      <c r="S1122" s="31">
        <f t="shared" si="218"/>
        <v>0.19538194444444446</v>
      </c>
      <c r="T1122" s="31">
        <f t="shared" si="219"/>
        <v>0.79927083333333337</v>
      </c>
      <c r="U1122" s="4">
        <f t="shared" si="213"/>
        <v>0</v>
      </c>
      <c r="V1122" s="4" t="str">
        <f t="shared" si="214"/>
        <v/>
      </c>
      <c r="W1122" s="18" t="str">
        <f>IF(V1122="","",VLOOKUP(L1122,日射量と図３!$A$4:$C$368,3,TRUE)*238.85/100)</f>
        <v/>
      </c>
      <c r="X1122" s="4" t="str">
        <f t="shared" si="215"/>
        <v/>
      </c>
      <c r="Y1122" s="4" t="str">
        <f t="shared" si="220"/>
        <v/>
      </c>
      <c r="Z1122" s="4" t="str">
        <f t="shared" si="221"/>
        <v/>
      </c>
      <c r="AA1122" s="4" t="str">
        <f>IF($V1122="","",IF(Y1122&lt;36,0,IF(AND(36&lt;=Y1122,Y1122&lt;71),VLOOKUP($W1122,日射量と図３!$E$6:$F$34,2,TRUE),IF(AND(71&lt;=Y1122,Y1122&lt;107),VLOOKUP($W1122,日射量と図３!$E$6:$G$34,3,TRUE),IF(AND(107&lt;=Y1122,Y1122&lt;143),VLOOKUP($W1122,日射量と図３!$E$6:$H$34,4,TRUE),VLOOKUP($W1122,日射量と図３!$E$6:$I$34,5,TRUE))))))</f>
        <v/>
      </c>
      <c r="AB1122" s="4" t="str">
        <f>IF($V1122="","",IF(Z1122&lt;36,0,IF(AND(36&lt;=Z1122,Z1122&lt;71),VLOOKUP($W1122,日射量と図３!$E$6:$F$34,2,TRUE),IF(AND(71&lt;=Z1122,Z1122&lt;107),VLOOKUP($W1122,日射量と図３!$E$6:$G$34,3,TRUE),IF(AND(107&lt;=Z1122,Z1122&lt;143),VLOOKUP($W1122,日射量と図３!$E$6:$H$34,4,TRUE),VLOOKUP($W1122,日射量と図３!$E$6:$I$34,5,TRUE))))))</f>
        <v/>
      </c>
      <c r="AC1122" s="382" t="str">
        <f t="shared" si="216"/>
        <v/>
      </c>
      <c r="AD1122" s="382" t="str">
        <f t="shared" si="217"/>
        <v/>
      </c>
    </row>
    <row r="1123" spans="11:30" ht="13.5" customHeight="1">
      <c r="K1123" s="4">
        <f t="shared" si="210"/>
        <v>7</v>
      </c>
      <c r="L1123" s="34">
        <v>43298</v>
      </c>
      <c r="M1123" s="4">
        <v>47</v>
      </c>
      <c r="N1123" s="4">
        <v>16</v>
      </c>
      <c r="O1123" s="31">
        <v>0.625</v>
      </c>
      <c r="P1123" s="35">
        <v>31.300000000000004</v>
      </c>
      <c r="Q1123" s="36">
        <f t="shared" si="211"/>
        <v>16</v>
      </c>
      <c r="R1123" s="4">
        <f t="shared" si="212"/>
        <v>0</v>
      </c>
      <c r="S1123" s="31">
        <f t="shared" si="218"/>
        <v>0.19538194444444446</v>
      </c>
      <c r="T1123" s="31">
        <f t="shared" si="219"/>
        <v>0.79927083333333337</v>
      </c>
      <c r="U1123" s="4">
        <f t="shared" si="213"/>
        <v>0</v>
      </c>
      <c r="V1123" s="4" t="str">
        <f t="shared" si="214"/>
        <v/>
      </c>
      <c r="W1123" s="18" t="str">
        <f>IF(V1123="","",VLOOKUP(L1123,日射量と図３!$A$4:$C$368,3,TRUE)*238.85/100)</f>
        <v/>
      </c>
      <c r="X1123" s="4" t="str">
        <f t="shared" si="215"/>
        <v/>
      </c>
      <c r="Y1123" s="4" t="str">
        <f t="shared" si="220"/>
        <v/>
      </c>
      <c r="Z1123" s="4" t="str">
        <f t="shared" si="221"/>
        <v/>
      </c>
      <c r="AA1123" s="4" t="str">
        <f>IF($V1123="","",IF(Y1123&lt;36,0,IF(AND(36&lt;=Y1123,Y1123&lt;71),VLOOKUP($W1123,日射量と図３!$E$6:$F$34,2,TRUE),IF(AND(71&lt;=Y1123,Y1123&lt;107),VLOOKUP($W1123,日射量と図３!$E$6:$G$34,3,TRUE),IF(AND(107&lt;=Y1123,Y1123&lt;143),VLOOKUP($W1123,日射量と図３!$E$6:$H$34,4,TRUE),VLOOKUP($W1123,日射量と図３!$E$6:$I$34,5,TRUE))))))</f>
        <v/>
      </c>
      <c r="AB1123" s="4" t="str">
        <f>IF($V1123="","",IF(Z1123&lt;36,0,IF(AND(36&lt;=Z1123,Z1123&lt;71),VLOOKUP($W1123,日射量と図３!$E$6:$F$34,2,TRUE),IF(AND(71&lt;=Z1123,Z1123&lt;107),VLOOKUP($W1123,日射量と図３!$E$6:$G$34,3,TRUE),IF(AND(107&lt;=Z1123,Z1123&lt;143),VLOOKUP($W1123,日射量と図３!$E$6:$H$34,4,TRUE),VLOOKUP($W1123,日射量と図３!$E$6:$I$34,5,TRUE))))))</f>
        <v/>
      </c>
      <c r="AC1123" s="382" t="str">
        <f t="shared" si="216"/>
        <v/>
      </c>
      <c r="AD1123" s="382" t="str">
        <f t="shared" si="217"/>
        <v/>
      </c>
    </row>
    <row r="1124" spans="11:30" ht="13.5" customHeight="1">
      <c r="K1124" s="4">
        <f t="shared" si="210"/>
        <v>7</v>
      </c>
      <c r="L1124" s="34">
        <v>43298</v>
      </c>
      <c r="M1124" s="4">
        <v>47</v>
      </c>
      <c r="N1124" s="4">
        <v>17</v>
      </c>
      <c r="O1124" s="31">
        <v>0.66666666666666663</v>
      </c>
      <c r="P1124" s="35">
        <v>31.07</v>
      </c>
      <c r="Q1124" s="36">
        <f t="shared" si="211"/>
        <v>16</v>
      </c>
      <c r="R1124" s="4">
        <f t="shared" si="212"/>
        <v>0</v>
      </c>
      <c r="S1124" s="31">
        <f t="shared" si="218"/>
        <v>0.19538194444444446</v>
      </c>
      <c r="T1124" s="31">
        <f t="shared" si="219"/>
        <v>0.79927083333333337</v>
      </c>
      <c r="U1124" s="4">
        <f t="shared" si="213"/>
        <v>0</v>
      </c>
      <c r="V1124" s="4" t="str">
        <f t="shared" si="214"/>
        <v/>
      </c>
      <c r="W1124" s="18" t="str">
        <f>IF(V1124="","",VLOOKUP(L1124,日射量と図３!$A$4:$C$368,3,TRUE)*238.85/100)</f>
        <v/>
      </c>
      <c r="X1124" s="4" t="str">
        <f t="shared" si="215"/>
        <v/>
      </c>
      <c r="Y1124" s="4" t="str">
        <f t="shared" si="220"/>
        <v/>
      </c>
      <c r="Z1124" s="4" t="str">
        <f t="shared" si="221"/>
        <v/>
      </c>
      <c r="AA1124" s="4" t="str">
        <f>IF($V1124="","",IF(Y1124&lt;36,0,IF(AND(36&lt;=Y1124,Y1124&lt;71),VLOOKUP($W1124,日射量と図３!$E$6:$F$34,2,TRUE),IF(AND(71&lt;=Y1124,Y1124&lt;107),VLOOKUP($W1124,日射量と図３!$E$6:$G$34,3,TRUE),IF(AND(107&lt;=Y1124,Y1124&lt;143),VLOOKUP($W1124,日射量と図３!$E$6:$H$34,4,TRUE),VLOOKUP($W1124,日射量と図３!$E$6:$I$34,5,TRUE))))))</f>
        <v/>
      </c>
      <c r="AB1124" s="4" t="str">
        <f>IF($V1124="","",IF(Z1124&lt;36,0,IF(AND(36&lt;=Z1124,Z1124&lt;71),VLOOKUP($W1124,日射量と図３!$E$6:$F$34,2,TRUE),IF(AND(71&lt;=Z1124,Z1124&lt;107),VLOOKUP($W1124,日射量と図３!$E$6:$G$34,3,TRUE),IF(AND(107&lt;=Z1124,Z1124&lt;143),VLOOKUP($W1124,日射量と図３!$E$6:$H$34,4,TRUE),VLOOKUP($W1124,日射量と図３!$E$6:$I$34,5,TRUE))))))</f>
        <v/>
      </c>
      <c r="AC1124" s="382" t="str">
        <f t="shared" si="216"/>
        <v/>
      </c>
      <c r="AD1124" s="382" t="str">
        <f t="shared" si="217"/>
        <v/>
      </c>
    </row>
    <row r="1125" spans="11:30" ht="13.5" customHeight="1">
      <c r="K1125" s="4">
        <f t="shared" si="210"/>
        <v>7</v>
      </c>
      <c r="L1125" s="34">
        <v>43298</v>
      </c>
      <c r="M1125" s="4">
        <v>47</v>
      </c>
      <c r="N1125" s="4">
        <v>18</v>
      </c>
      <c r="O1125" s="31">
        <v>0.70833333333333337</v>
      </c>
      <c r="P1125" s="35">
        <v>29.860000000000003</v>
      </c>
      <c r="Q1125" s="36">
        <f t="shared" si="211"/>
        <v>16</v>
      </c>
      <c r="R1125" s="4">
        <f t="shared" si="212"/>
        <v>0</v>
      </c>
      <c r="S1125" s="31">
        <f t="shared" si="218"/>
        <v>0.19538194444444446</v>
      </c>
      <c r="T1125" s="31">
        <f t="shared" si="219"/>
        <v>0.79927083333333337</v>
      </c>
      <c r="U1125" s="4">
        <f t="shared" si="213"/>
        <v>0</v>
      </c>
      <c r="V1125" s="4" t="str">
        <f t="shared" si="214"/>
        <v/>
      </c>
      <c r="W1125" s="18" t="str">
        <f>IF(V1125="","",VLOOKUP(L1125,日射量と図３!$A$4:$C$368,3,TRUE)*238.85/100)</f>
        <v/>
      </c>
      <c r="X1125" s="4" t="str">
        <f t="shared" si="215"/>
        <v/>
      </c>
      <c r="Y1125" s="4" t="str">
        <f t="shared" si="220"/>
        <v/>
      </c>
      <c r="Z1125" s="4" t="str">
        <f t="shared" si="221"/>
        <v/>
      </c>
      <c r="AA1125" s="4" t="str">
        <f>IF($V1125="","",IF(Y1125&lt;36,0,IF(AND(36&lt;=Y1125,Y1125&lt;71),VLOOKUP($W1125,日射量と図３!$E$6:$F$34,2,TRUE),IF(AND(71&lt;=Y1125,Y1125&lt;107),VLOOKUP($W1125,日射量と図３!$E$6:$G$34,3,TRUE),IF(AND(107&lt;=Y1125,Y1125&lt;143),VLOOKUP($W1125,日射量と図３!$E$6:$H$34,4,TRUE),VLOOKUP($W1125,日射量と図３!$E$6:$I$34,5,TRUE))))))</f>
        <v/>
      </c>
      <c r="AB1125" s="4" t="str">
        <f>IF($V1125="","",IF(Z1125&lt;36,0,IF(AND(36&lt;=Z1125,Z1125&lt;71),VLOOKUP($W1125,日射量と図３!$E$6:$F$34,2,TRUE),IF(AND(71&lt;=Z1125,Z1125&lt;107),VLOOKUP($W1125,日射量と図３!$E$6:$G$34,3,TRUE),IF(AND(107&lt;=Z1125,Z1125&lt;143),VLOOKUP($W1125,日射量と図３!$E$6:$H$34,4,TRUE),VLOOKUP($W1125,日射量と図３!$E$6:$I$34,5,TRUE))))))</f>
        <v/>
      </c>
      <c r="AC1125" s="382" t="str">
        <f t="shared" si="216"/>
        <v/>
      </c>
      <c r="AD1125" s="382" t="str">
        <f t="shared" si="217"/>
        <v/>
      </c>
    </row>
    <row r="1126" spans="11:30" ht="13.5" customHeight="1">
      <c r="K1126" s="4">
        <f t="shared" si="210"/>
        <v>7</v>
      </c>
      <c r="L1126" s="34">
        <v>43298</v>
      </c>
      <c r="M1126" s="4">
        <v>47</v>
      </c>
      <c r="N1126" s="4">
        <v>19</v>
      </c>
      <c r="O1126" s="31">
        <v>0.75</v>
      </c>
      <c r="P1126" s="35">
        <v>29.340000000000003</v>
      </c>
      <c r="Q1126" s="36">
        <f t="shared" si="211"/>
        <v>16</v>
      </c>
      <c r="R1126" s="4">
        <f t="shared" si="212"/>
        <v>0</v>
      </c>
      <c r="S1126" s="31">
        <f t="shared" si="218"/>
        <v>0.19538194444444446</v>
      </c>
      <c r="T1126" s="31">
        <f t="shared" si="219"/>
        <v>0.79927083333333337</v>
      </c>
      <c r="U1126" s="4">
        <f t="shared" si="213"/>
        <v>0</v>
      </c>
      <c r="V1126" s="4" t="str">
        <f t="shared" si="214"/>
        <v/>
      </c>
      <c r="W1126" s="18" t="str">
        <f>IF(V1126="","",VLOOKUP(L1126,日射量と図３!$A$4:$C$368,3,TRUE)*238.85/100)</f>
        <v/>
      </c>
      <c r="X1126" s="4" t="str">
        <f t="shared" si="215"/>
        <v/>
      </c>
      <c r="Y1126" s="4" t="str">
        <f t="shared" si="220"/>
        <v/>
      </c>
      <c r="Z1126" s="4" t="str">
        <f t="shared" si="221"/>
        <v/>
      </c>
      <c r="AA1126" s="4" t="str">
        <f>IF($V1126="","",IF(Y1126&lt;36,0,IF(AND(36&lt;=Y1126,Y1126&lt;71),VLOOKUP($W1126,日射量と図３!$E$6:$F$34,2,TRUE),IF(AND(71&lt;=Y1126,Y1126&lt;107),VLOOKUP($W1126,日射量と図３!$E$6:$G$34,3,TRUE),IF(AND(107&lt;=Y1126,Y1126&lt;143),VLOOKUP($W1126,日射量と図３!$E$6:$H$34,4,TRUE),VLOOKUP($W1126,日射量と図３!$E$6:$I$34,5,TRUE))))))</f>
        <v/>
      </c>
      <c r="AB1126" s="4" t="str">
        <f>IF($V1126="","",IF(Z1126&lt;36,0,IF(AND(36&lt;=Z1126,Z1126&lt;71),VLOOKUP($W1126,日射量と図３!$E$6:$F$34,2,TRUE),IF(AND(71&lt;=Z1126,Z1126&lt;107),VLOOKUP($W1126,日射量と図３!$E$6:$G$34,3,TRUE),IF(AND(107&lt;=Z1126,Z1126&lt;143),VLOOKUP($W1126,日射量と図３!$E$6:$H$34,4,TRUE),VLOOKUP($W1126,日射量と図３!$E$6:$I$34,5,TRUE))))))</f>
        <v/>
      </c>
      <c r="AC1126" s="382" t="str">
        <f t="shared" si="216"/>
        <v/>
      </c>
      <c r="AD1126" s="382" t="str">
        <f t="shared" si="217"/>
        <v/>
      </c>
    </row>
    <row r="1127" spans="11:30" ht="13.5" customHeight="1">
      <c r="K1127" s="4">
        <f t="shared" si="210"/>
        <v>7</v>
      </c>
      <c r="L1127" s="34">
        <v>43298</v>
      </c>
      <c r="M1127" s="4">
        <v>47</v>
      </c>
      <c r="N1127" s="4">
        <v>20</v>
      </c>
      <c r="O1127" s="31">
        <v>0.79166666666666663</v>
      </c>
      <c r="P1127" s="35">
        <v>28.559999999999995</v>
      </c>
      <c r="Q1127" s="36">
        <f t="shared" si="211"/>
        <v>16</v>
      </c>
      <c r="R1127" s="4">
        <f t="shared" si="212"/>
        <v>0</v>
      </c>
      <c r="S1127" s="31">
        <f t="shared" si="218"/>
        <v>0.19538194444444446</v>
      </c>
      <c r="T1127" s="31">
        <f t="shared" si="219"/>
        <v>0.79927083333333337</v>
      </c>
      <c r="U1127" s="4">
        <f t="shared" si="213"/>
        <v>0</v>
      </c>
      <c r="V1127" s="4" t="str">
        <f t="shared" si="214"/>
        <v/>
      </c>
      <c r="W1127" s="18" t="str">
        <f>IF(V1127="","",VLOOKUP(L1127,日射量と図３!$A$4:$C$368,3,TRUE)*238.85/100)</f>
        <v/>
      </c>
      <c r="X1127" s="4" t="str">
        <f t="shared" si="215"/>
        <v/>
      </c>
      <c r="Y1127" s="4" t="str">
        <f t="shared" si="220"/>
        <v/>
      </c>
      <c r="Z1127" s="4" t="str">
        <f t="shared" si="221"/>
        <v/>
      </c>
      <c r="AA1127" s="4" t="str">
        <f>IF($V1127="","",IF(Y1127&lt;36,0,IF(AND(36&lt;=Y1127,Y1127&lt;71),VLOOKUP($W1127,日射量と図３!$E$6:$F$34,2,TRUE),IF(AND(71&lt;=Y1127,Y1127&lt;107),VLOOKUP($W1127,日射量と図３!$E$6:$G$34,3,TRUE),IF(AND(107&lt;=Y1127,Y1127&lt;143),VLOOKUP($W1127,日射量と図３!$E$6:$H$34,4,TRUE),VLOOKUP($W1127,日射量と図３!$E$6:$I$34,5,TRUE))))))</f>
        <v/>
      </c>
      <c r="AB1127" s="4" t="str">
        <f>IF($V1127="","",IF(Z1127&lt;36,0,IF(AND(36&lt;=Z1127,Z1127&lt;71),VLOOKUP($W1127,日射量と図３!$E$6:$F$34,2,TRUE),IF(AND(71&lt;=Z1127,Z1127&lt;107),VLOOKUP($W1127,日射量と図３!$E$6:$G$34,3,TRUE),IF(AND(107&lt;=Z1127,Z1127&lt;143),VLOOKUP($W1127,日射量と図３!$E$6:$H$34,4,TRUE),VLOOKUP($W1127,日射量と図３!$E$6:$I$34,5,TRUE))))))</f>
        <v/>
      </c>
      <c r="AC1127" s="382" t="str">
        <f t="shared" si="216"/>
        <v/>
      </c>
      <c r="AD1127" s="382" t="str">
        <f t="shared" si="217"/>
        <v/>
      </c>
    </row>
    <row r="1128" spans="11:30" ht="13.5" customHeight="1">
      <c r="K1128" s="4">
        <f t="shared" si="210"/>
        <v>7</v>
      </c>
      <c r="L1128" s="34">
        <v>43298</v>
      </c>
      <c r="M1128" s="4">
        <v>47</v>
      </c>
      <c r="N1128" s="4">
        <v>21</v>
      </c>
      <c r="O1128" s="31">
        <v>0.83333333333333337</v>
      </c>
      <c r="P1128" s="35">
        <v>27.910000000000004</v>
      </c>
      <c r="Q1128" s="36">
        <f t="shared" si="211"/>
        <v>16</v>
      </c>
      <c r="R1128" s="4">
        <f t="shared" si="212"/>
        <v>0</v>
      </c>
      <c r="S1128" s="31">
        <f t="shared" si="218"/>
        <v>0.19538194444444446</v>
      </c>
      <c r="T1128" s="31">
        <f t="shared" si="219"/>
        <v>0.79927083333333337</v>
      </c>
      <c r="U1128" s="4">
        <f t="shared" si="213"/>
        <v>0</v>
      </c>
      <c r="V1128" s="4" t="str">
        <f t="shared" si="214"/>
        <v/>
      </c>
      <c r="W1128" s="18" t="str">
        <f>IF(V1128="","",VLOOKUP(L1128,日射量と図３!$A$4:$C$368,3,TRUE)*238.85/100)</f>
        <v/>
      </c>
      <c r="X1128" s="4" t="str">
        <f t="shared" si="215"/>
        <v/>
      </c>
      <c r="Y1128" s="4" t="str">
        <f t="shared" si="220"/>
        <v/>
      </c>
      <c r="Z1128" s="4" t="str">
        <f t="shared" si="221"/>
        <v/>
      </c>
      <c r="AA1128" s="4" t="str">
        <f>IF($V1128="","",IF(Y1128&lt;36,0,IF(AND(36&lt;=Y1128,Y1128&lt;71),VLOOKUP($W1128,日射量と図３!$E$6:$F$34,2,TRUE),IF(AND(71&lt;=Y1128,Y1128&lt;107),VLOOKUP($W1128,日射量と図３!$E$6:$G$34,3,TRUE),IF(AND(107&lt;=Y1128,Y1128&lt;143),VLOOKUP($W1128,日射量と図３!$E$6:$H$34,4,TRUE),VLOOKUP($W1128,日射量と図３!$E$6:$I$34,5,TRUE))))))</f>
        <v/>
      </c>
      <c r="AB1128" s="4" t="str">
        <f>IF($V1128="","",IF(Z1128&lt;36,0,IF(AND(36&lt;=Z1128,Z1128&lt;71),VLOOKUP($W1128,日射量と図３!$E$6:$F$34,2,TRUE),IF(AND(71&lt;=Z1128,Z1128&lt;107),VLOOKUP($W1128,日射量と図３!$E$6:$G$34,3,TRUE),IF(AND(107&lt;=Z1128,Z1128&lt;143),VLOOKUP($W1128,日射量と図３!$E$6:$H$34,4,TRUE),VLOOKUP($W1128,日射量と図３!$E$6:$I$34,5,TRUE))))))</f>
        <v/>
      </c>
      <c r="AC1128" s="382" t="str">
        <f t="shared" si="216"/>
        <v/>
      </c>
      <c r="AD1128" s="382" t="str">
        <f t="shared" si="217"/>
        <v/>
      </c>
    </row>
    <row r="1129" spans="11:30" ht="13.5" customHeight="1">
      <c r="K1129" s="4">
        <f t="shared" si="210"/>
        <v>7</v>
      </c>
      <c r="L1129" s="34">
        <v>43298</v>
      </c>
      <c r="M1129" s="4">
        <v>47</v>
      </c>
      <c r="N1129" s="4">
        <v>22</v>
      </c>
      <c r="O1129" s="31">
        <v>0.875</v>
      </c>
      <c r="P1129" s="35">
        <v>27.270000000000003</v>
      </c>
      <c r="Q1129" s="36">
        <f t="shared" si="211"/>
        <v>16</v>
      </c>
      <c r="R1129" s="4">
        <f t="shared" si="212"/>
        <v>0</v>
      </c>
      <c r="S1129" s="31">
        <f t="shared" si="218"/>
        <v>0.19538194444444446</v>
      </c>
      <c r="T1129" s="31">
        <f t="shared" si="219"/>
        <v>0.79927083333333337</v>
      </c>
      <c r="U1129" s="4">
        <f t="shared" si="213"/>
        <v>0</v>
      </c>
      <c r="V1129" s="4" t="str">
        <f t="shared" si="214"/>
        <v/>
      </c>
      <c r="W1129" s="18" t="str">
        <f>IF(V1129="","",VLOOKUP(L1129,日射量と図３!$A$4:$C$368,3,TRUE)*238.85/100)</f>
        <v/>
      </c>
      <c r="X1129" s="4" t="str">
        <f t="shared" si="215"/>
        <v/>
      </c>
      <c r="Y1129" s="4" t="str">
        <f t="shared" si="220"/>
        <v/>
      </c>
      <c r="Z1129" s="4" t="str">
        <f t="shared" si="221"/>
        <v/>
      </c>
      <c r="AA1129" s="4" t="str">
        <f>IF($V1129="","",IF(Y1129&lt;36,0,IF(AND(36&lt;=Y1129,Y1129&lt;71),VLOOKUP($W1129,日射量と図３!$E$6:$F$34,2,TRUE),IF(AND(71&lt;=Y1129,Y1129&lt;107),VLOOKUP($W1129,日射量と図３!$E$6:$G$34,3,TRUE),IF(AND(107&lt;=Y1129,Y1129&lt;143),VLOOKUP($W1129,日射量と図３!$E$6:$H$34,4,TRUE),VLOOKUP($W1129,日射量と図３!$E$6:$I$34,5,TRUE))))))</f>
        <v/>
      </c>
      <c r="AB1129" s="4" t="str">
        <f>IF($V1129="","",IF(Z1129&lt;36,0,IF(AND(36&lt;=Z1129,Z1129&lt;71),VLOOKUP($W1129,日射量と図３!$E$6:$F$34,2,TRUE),IF(AND(71&lt;=Z1129,Z1129&lt;107),VLOOKUP($W1129,日射量と図３!$E$6:$G$34,3,TRUE),IF(AND(107&lt;=Z1129,Z1129&lt;143),VLOOKUP($W1129,日射量と図３!$E$6:$H$34,4,TRUE),VLOOKUP($W1129,日射量と図３!$E$6:$I$34,5,TRUE))))))</f>
        <v/>
      </c>
      <c r="AC1129" s="382" t="str">
        <f t="shared" si="216"/>
        <v/>
      </c>
      <c r="AD1129" s="382" t="str">
        <f t="shared" si="217"/>
        <v/>
      </c>
    </row>
    <row r="1130" spans="11:30" ht="13.5" customHeight="1">
      <c r="K1130" s="4">
        <f t="shared" si="210"/>
        <v>7</v>
      </c>
      <c r="L1130" s="34">
        <v>43298</v>
      </c>
      <c r="M1130" s="4">
        <v>47</v>
      </c>
      <c r="N1130" s="4">
        <v>23</v>
      </c>
      <c r="O1130" s="31">
        <v>0.91666666666666663</v>
      </c>
      <c r="P1130" s="35">
        <v>26.96</v>
      </c>
      <c r="Q1130" s="36">
        <f t="shared" si="211"/>
        <v>13</v>
      </c>
      <c r="R1130" s="4">
        <f t="shared" si="212"/>
        <v>0</v>
      </c>
      <c r="S1130" s="31">
        <f t="shared" si="218"/>
        <v>0.19538194444444446</v>
      </c>
      <c r="T1130" s="31">
        <f t="shared" si="219"/>
        <v>0.79927083333333337</v>
      </c>
      <c r="U1130" s="4">
        <f t="shared" si="213"/>
        <v>0</v>
      </c>
      <c r="V1130" s="4" t="str">
        <f t="shared" si="214"/>
        <v/>
      </c>
      <c r="W1130" s="18" t="str">
        <f>IF(V1130="","",VLOOKUP(L1130,日射量と図３!$A$4:$C$368,3,TRUE)*238.85/100)</f>
        <v/>
      </c>
      <c r="X1130" s="4" t="str">
        <f t="shared" si="215"/>
        <v/>
      </c>
      <c r="Y1130" s="4" t="str">
        <f t="shared" si="220"/>
        <v/>
      </c>
      <c r="Z1130" s="4" t="str">
        <f t="shared" si="221"/>
        <v/>
      </c>
      <c r="AA1130" s="4" t="str">
        <f>IF($V1130="","",IF(Y1130&lt;36,0,IF(AND(36&lt;=Y1130,Y1130&lt;71),VLOOKUP($W1130,日射量と図３!$E$6:$F$34,2,TRUE),IF(AND(71&lt;=Y1130,Y1130&lt;107),VLOOKUP($W1130,日射量と図３!$E$6:$G$34,3,TRUE),IF(AND(107&lt;=Y1130,Y1130&lt;143),VLOOKUP($W1130,日射量と図３!$E$6:$H$34,4,TRUE),VLOOKUP($W1130,日射量と図３!$E$6:$I$34,5,TRUE))))))</f>
        <v/>
      </c>
      <c r="AB1130" s="4" t="str">
        <f>IF($V1130="","",IF(Z1130&lt;36,0,IF(AND(36&lt;=Z1130,Z1130&lt;71),VLOOKUP($W1130,日射量と図３!$E$6:$F$34,2,TRUE),IF(AND(71&lt;=Z1130,Z1130&lt;107),VLOOKUP($W1130,日射量と図３!$E$6:$G$34,3,TRUE),IF(AND(107&lt;=Z1130,Z1130&lt;143),VLOOKUP($W1130,日射量と図３!$E$6:$H$34,4,TRUE),VLOOKUP($W1130,日射量と図３!$E$6:$I$34,5,TRUE))))))</f>
        <v/>
      </c>
      <c r="AC1130" s="382" t="str">
        <f t="shared" si="216"/>
        <v/>
      </c>
      <c r="AD1130" s="382" t="str">
        <f t="shared" si="217"/>
        <v/>
      </c>
    </row>
    <row r="1131" spans="11:30" ht="13.5" customHeight="1">
      <c r="K1131" s="4">
        <f t="shared" si="210"/>
        <v>7</v>
      </c>
      <c r="L1131" s="34">
        <v>43298</v>
      </c>
      <c r="M1131" s="4">
        <v>47</v>
      </c>
      <c r="N1131" s="4">
        <v>24</v>
      </c>
      <c r="O1131" s="31">
        <v>0.95833333333333337</v>
      </c>
      <c r="P1131" s="35">
        <v>26.71</v>
      </c>
      <c r="Q1131" s="36">
        <f t="shared" si="211"/>
        <v>13</v>
      </c>
      <c r="R1131" s="4">
        <f t="shared" si="212"/>
        <v>0</v>
      </c>
      <c r="S1131" s="31">
        <f t="shared" si="218"/>
        <v>0.19538194444444446</v>
      </c>
      <c r="T1131" s="31">
        <f t="shared" si="219"/>
        <v>0.79927083333333337</v>
      </c>
      <c r="U1131" s="4">
        <f t="shared" si="213"/>
        <v>0</v>
      </c>
      <c r="V1131" s="4" t="str">
        <f t="shared" si="214"/>
        <v/>
      </c>
      <c r="W1131" s="18" t="str">
        <f>IF(V1131="","",VLOOKUP(L1131,日射量と図３!$A$4:$C$368,3,TRUE)*238.85/100)</f>
        <v/>
      </c>
      <c r="X1131" s="4" t="str">
        <f t="shared" si="215"/>
        <v/>
      </c>
      <c r="Y1131" s="4" t="str">
        <f t="shared" si="220"/>
        <v/>
      </c>
      <c r="Z1131" s="4" t="str">
        <f t="shared" si="221"/>
        <v/>
      </c>
      <c r="AA1131" s="4" t="str">
        <f>IF($V1131="","",IF(Y1131&lt;36,0,IF(AND(36&lt;=Y1131,Y1131&lt;71),VLOOKUP($W1131,日射量と図３!$E$6:$F$34,2,TRUE),IF(AND(71&lt;=Y1131,Y1131&lt;107),VLOOKUP($W1131,日射量と図３!$E$6:$G$34,3,TRUE),IF(AND(107&lt;=Y1131,Y1131&lt;143),VLOOKUP($W1131,日射量と図３!$E$6:$H$34,4,TRUE),VLOOKUP($W1131,日射量と図３!$E$6:$I$34,5,TRUE))))))</f>
        <v/>
      </c>
      <c r="AB1131" s="4" t="str">
        <f>IF($V1131="","",IF(Z1131&lt;36,0,IF(AND(36&lt;=Z1131,Z1131&lt;71),VLOOKUP($W1131,日射量と図３!$E$6:$F$34,2,TRUE),IF(AND(71&lt;=Z1131,Z1131&lt;107),VLOOKUP($W1131,日射量と図３!$E$6:$G$34,3,TRUE),IF(AND(107&lt;=Z1131,Z1131&lt;143),VLOOKUP($W1131,日射量と図３!$E$6:$H$34,4,TRUE),VLOOKUP($W1131,日射量と図３!$E$6:$I$34,5,TRUE))))))</f>
        <v/>
      </c>
      <c r="AC1131" s="382" t="str">
        <f t="shared" si="216"/>
        <v/>
      </c>
      <c r="AD1131" s="382" t="str">
        <f t="shared" si="217"/>
        <v/>
      </c>
    </row>
    <row r="1132" spans="11:30" ht="13.5" customHeight="1">
      <c r="K1132" s="4">
        <f t="shared" si="210"/>
        <v>7</v>
      </c>
      <c r="L1132" s="34">
        <v>43299</v>
      </c>
      <c r="M1132" s="4">
        <v>48</v>
      </c>
      <c r="N1132" s="4">
        <v>1</v>
      </c>
      <c r="O1132" s="31">
        <v>0</v>
      </c>
      <c r="P1132" s="35">
        <v>26.589999999999996</v>
      </c>
      <c r="Q1132" s="36">
        <f t="shared" si="211"/>
        <v>13</v>
      </c>
      <c r="R1132" s="4">
        <f t="shared" si="212"/>
        <v>0</v>
      </c>
      <c r="S1132" s="31">
        <f t="shared" si="218"/>
        <v>0.19538194444444446</v>
      </c>
      <c r="T1132" s="31">
        <f t="shared" si="219"/>
        <v>0.79927083333333337</v>
      </c>
      <c r="U1132" s="4">
        <f t="shared" si="213"/>
        <v>0</v>
      </c>
      <c r="V1132" s="4">
        <f t="shared" si="214"/>
        <v>0</v>
      </c>
      <c r="W1132" s="18">
        <f>IF(V1132="","",VLOOKUP(L1132,日射量と図３!$A$4:$C$368,3,TRUE)*238.85/100)</f>
        <v>45.381499999999996</v>
      </c>
      <c r="X1132" s="4">
        <f t="shared" si="215"/>
        <v>14</v>
      </c>
      <c r="Y1132" s="4">
        <f t="shared" si="220"/>
        <v>0</v>
      </c>
      <c r="Z1132" s="4">
        <f t="shared" si="221"/>
        <v>0</v>
      </c>
      <c r="AA1132" s="4">
        <f>IF($V1132="","",IF(Y1132&lt;36,0,IF(AND(36&lt;=Y1132,Y1132&lt;71),VLOOKUP($W1132,日射量と図３!$E$6:$F$34,2,TRUE),IF(AND(71&lt;=Y1132,Y1132&lt;107),VLOOKUP($W1132,日射量と図３!$E$6:$G$34,3,TRUE),IF(AND(107&lt;=Y1132,Y1132&lt;143),VLOOKUP($W1132,日射量と図３!$E$6:$H$34,4,TRUE),VLOOKUP($W1132,日射量と図３!$E$6:$I$34,5,TRUE))))))</f>
        <v>0</v>
      </c>
      <c r="AB1132" s="4">
        <f>IF($V1132="","",IF(Z1132&lt;36,0,IF(AND(36&lt;=Z1132,Z1132&lt;71),VLOOKUP($W1132,日射量と図３!$E$6:$F$34,2,TRUE),IF(AND(71&lt;=Z1132,Z1132&lt;107),VLOOKUP($W1132,日射量と図３!$E$6:$G$34,3,TRUE),IF(AND(107&lt;=Z1132,Z1132&lt;143),VLOOKUP($W1132,日射量と図３!$E$6:$H$34,4,TRUE),VLOOKUP($W1132,日射量と図３!$E$6:$I$34,5,TRUE))))))</f>
        <v>0</v>
      </c>
      <c r="AC1132" s="382">
        <f t="shared" si="216"/>
        <v>0</v>
      </c>
      <c r="AD1132" s="382">
        <f t="shared" si="217"/>
        <v>0</v>
      </c>
    </row>
    <row r="1133" spans="11:30" ht="13.5" customHeight="1">
      <c r="K1133" s="4">
        <f t="shared" si="210"/>
        <v>7</v>
      </c>
      <c r="L1133" s="34">
        <v>43299</v>
      </c>
      <c r="M1133" s="4">
        <v>48</v>
      </c>
      <c r="N1133" s="4">
        <v>2</v>
      </c>
      <c r="O1133" s="31">
        <v>4.1666666666666664E-2</v>
      </c>
      <c r="P1133" s="35">
        <v>26.2</v>
      </c>
      <c r="Q1133" s="36">
        <f t="shared" si="211"/>
        <v>13</v>
      </c>
      <c r="R1133" s="4">
        <f t="shared" si="212"/>
        <v>0</v>
      </c>
      <c r="S1133" s="31">
        <f t="shared" si="218"/>
        <v>0.19538194444444446</v>
      </c>
      <c r="T1133" s="31">
        <f t="shared" si="219"/>
        <v>0.79927083333333337</v>
      </c>
      <c r="U1133" s="4">
        <f t="shared" si="213"/>
        <v>0</v>
      </c>
      <c r="V1133" s="4" t="str">
        <f t="shared" si="214"/>
        <v/>
      </c>
      <c r="W1133" s="18" t="str">
        <f>IF(V1133="","",VLOOKUP(L1133,日射量と図３!$A$4:$C$368,3,TRUE)*238.85/100)</f>
        <v/>
      </c>
      <c r="X1133" s="4" t="str">
        <f t="shared" si="215"/>
        <v/>
      </c>
      <c r="Y1133" s="4" t="str">
        <f t="shared" si="220"/>
        <v/>
      </c>
      <c r="Z1133" s="4" t="str">
        <f t="shared" si="221"/>
        <v/>
      </c>
      <c r="AA1133" s="4" t="str">
        <f>IF($V1133="","",IF(Y1133&lt;36,0,IF(AND(36&lt;=Y1133,Y1133&lt;71),VLOOKUP($W1133,日射量と図３!$E$6:$F$34,2,TRUE),IF(AND(71&lt;=Y1133,Y1133&lt;107),VLOOKUP($W1133,日射量と図３!$E$6:$G$34,3,TRUE),IF(AND(107&lt;=Y1133,Y1133&lt;143),VLOOKUP($W1133,日射量と図３!$E$6:$H$34,4,TRUE),VLOOKUP($W1133,日射量と図３!$E$6:$I$34,5,TRUE))))))</f>
        <v/>
      </c>
      <c r="AB1133" s="4" t="str">
        <f>IF($V1133="","",IF(Z1133&lt;36,0,IF(AND(36&lt;=Z1133,Z1133&lt;71),VLOOKUP($W1133,日射量と図３!$E$6:$F$34,2,TRUE),IF(AND(71&lt;=Z1133,Z1133&lt;107),VLOOKUP($W1133,日射量と図３!$E$6:$G$34,3,TRUE),IF(AND(107&lt;=Z1133,Z1133&lt;143),VLOOKUP($W1133,日射量と図３!$E$6:$H$34,4,TRUE),VLOOKUP($W1133,日射量と図３!$E$6:$I$34,5,TRUE))))))</f>
        <v/>
      </c>
      <c r="AC1133" s="382" t="str">
        <f t="shared" si="216"/>
        <v/>
      </c>
      <c r="AD1133" s="382" t="str">
        <f t="shared" si="217"/>
        <v/>
      </c>
    </row>
    <row r="1134" spans="11:30" ht="13.5" customHeight="1">
      <c r="K1134" s="4">
        <f t="shared" si="210"/>
        <v>7</v>
      </c>
      <c r="L1134" s="34">
        <v>43299</v>
      </c>
      <c r="M1134" s="4">
        <v>48</v>
      </c>
      <c r="N1134" s="4">
        <v>3</v>
      </c>
      <c r="O1134" s="31">
        <v>8.3333333333333329E-2</v>
      </c>
      <c r="P1134" s="35">
        <v>26.060000000000002</v>
      </c>
      <c r="Q1134" s="36">
        <f t="shared" si="211"/>
        <v>13</v>
      </c>
      <c r="R1134" s="4">
        <f t="shared" si="212"/>
        <v>0</v>
      </c>
      <c r="S1134" s="31">
        <f t="shared" si="218"/>
        <v>0.19538194444444446</v>
      </c>
      <c r="T1134" s="31">
        <f t="shared" si="219"/>
        <v>0.79927083333333337</v>
      </c>
      <c r="U1134" s="4">
        <f t="shared" si="213"/>
        <v>0</v>
      </c>
      <c r="V1134" s="4" t="str">
        <f t="shared" si="214"/>
        <v/>
      </c>
      <c r="W1134" s="18" t="str">
        <f>IF(V1134="","",VLOOKUP(L1134,日射量と図３!$A$4:$C$368,3,TRUE)*238.85/100)</f>
        <v/>
      </c>
      <c r="X1134" s="4" t="str">
        <f t="shared" si="215"/>
        <v/>
      </c>
      <c r="Y1134" s="4" t="str">
        <f t="shared" si="220"/>
        <v/>
      </c>
      <c r="Z1134" s="4" t="str">
        <f t="shared" si="221"/>
        <v/>
      </c>
      <c r="AA1134" s="4" t="str">
        <f>IF($V1134="","",IF(Y1134&lt;36,0,IF(AND(36&lt;=Y1134,Y1134&lt;71),VLOOKUP($W1134,日射量と図３!$E$6:$F$34,2,TRUE),IF(AND(71&lt;=Y1134,Y1134&lt;107),VLOOKUP($W1134,日射量と図３!$E$6:$G$34,3,TRUE),IF(AND(107&lt;=Y1134,Y1134&lt;143),VLOOKUP($W1134,日射量と図３!$E$6:$H$34,4,TRUE),VLOOKUP($W1134,日射量と図３!$E$6:$I$34,5,TRUE))))))</f>
        <v/>
      </c>
      <c r="AB1134" s="4" t="str">
        <f>IF($V1134="","",IF(Z1134&lt;36,0,IF(AND(36&lt;=Z1134,Z1134&lt;71),VLOOKUP($W1134,日射量と図３!$E$6:$F$34,2,TRUE),IF(AND(71&lt;=Z1134,Z1134&lt;107),VLOOKUP($W1134,日射量と図３!$E$6:$G$34,3,TRUE),IF(AND(107&lt;=Z1134,Z1134&lt;143),VLOOKUP($W1134,日射量と図３!$E$6:$H$34,4,TRUE),VLOOKUP($W1134,日射量と図３!$E$6:$I$34,5,TRUE))))))</f>
        <v/>
      </c>
      <c r="AC1134" s="382" t="str">
        <f t="shared" si="216"/>
        <v/>
      </c>
      <c r="AD1134" s="382" t="str">
        <f t="shared" si="217"/>
        <v/>
      </c>
    </row>
    <row r="1135" spans="11:30" ht="13.5" customHeight="1">
      <c r="K1135" s="4">
        <f t="shared" si="210"/>
        <v>7</v>
      </c>
      <c r="L1135" s="34">
        <v>43299</v>
      </c>
      <c r="M1135" s="4">
        <v>48</v>
      </c>
      <c r="N1135" s="4">
        <v>4</v>
      </c>
      <c r="O1135" s="31">
        <v>0.125</v>
      </c>
      <c r="P1135" s="35">
        <v>25.95</v>
      </c>
      <c r="Q1135" s="36">
        <f t="shared" si="211"/>
        <v>13</v>
      </c>
      <c r="R1135" s="4">
        <f t="shared" si="212"/>
        <v>0</v>
      </c>
      <c r="S1135" s="31">
        <f t="shared" si="218"/>
        <v>0.19538194444444446</v>
      </c>
      <c r="T1135" s="31">
        <f t="shared" si="219"/>
        <v>0.79927083333333337</v>
      </c>
      <c r="U1135" s="4">
        <f t="shared" si="213"/>
        <v>0</v>
      </c>
      <c r="V1135" s="4" t="str">
        <f t="shared" si="214"/>
        <v/>
      </c>
      <c r="W1135" s="18" t="str">
        <f>IF(V1135="","",VLOOKUP(L1135,日射量と図３!$A$4:$C$368,3,TRUE)*238.85/100)</f>
        <v/>
      </c>
      <c r="X1135" s="4" t="str">
        <f t="shared" si="215"/>
        <v/>
      </c>
      <c r="Y1135" s="4" t="str">
        <f t="shared" si="220"/>
        <v/>
      </c>
      <c r="Z1135" s="4" t="str">
        <f t="shared" si="221"/>
        <v/>
      </c>
      <c r="AA1135" s="4" t="str">
        <f>IF($V1135="","",IF(Y1135&lt;36,0,IF(AND(36&lt;=Y1135,Y1135&lt;71),VLOOKUP($W1135,日射量と図３!$E$6:$F$34,2,TRUE),IF(AND(71&lt;=Y1135,Y1135&lt;107),VLOOKUP($W1135,日射量と図３!$E$6:$G$34,3,TRUE),IF(AND(107&lt;=Y1135,Y1135&lt;143),VLOOKUP($W1135,日射量と図３!$E$6:$H$34,4,TRUE),VLOOKUP($W1135,日射量と図３!$E$6:$I$34,5,TRUE))))))</f>
        <v/>
      </c>
      <c r="AB1135" s="4" t="str">
        <f>IF($V1135="","",IF(Z1135&lt;36,0,IF(AND(36&lt;=Z1135,Z1135&lt;71),VLOOKUP($W1135,日射量と図３!$E$6:$F$34,2,TRUE),IF(AND(71&lt;=Z1135,Z1135&lt;107),VLOOKUP($W1135,日射量と図３!$E$6:$G$34,3,TRUE),IF(AND(107&lt;=Z1135,Z1135&lt;143),VLOOKUP($W1135,日射量と図３!$E$6:$H$34,4,TRUE),VLOOKUP($W1135,日射量と図３!$E$6:$I$34,5,TRUE))))))</f>
        <v/>
      </c>
      <c r="AC1135" s="382" t="str">
        <f t="shared" si="216"/>
        <v/>
      </c>
      <c r="AD1135" s="382" t="str">
        <f t="shared" si="217"/>
        <v/>
      </c>
    </row>
    <row r="1136" spans="11:30" ht="13.5" customHeight="1">
      <c r="K1136" s="4">
        <f t="shared" si="210"/>
        <v>7</v>
      </c>
      <c r="L1136" s="34">
        <v>43299</v>
      </c>
      <c r="M1136" s="4">
        <v>48</v>
      </c>
      <c r="N1136" s="4">
        <v>5</v>
      </c>
      <c r="O1136" s="31">
        <v>0.16666666666666666</v>
      </c>
      <c r="P1136" s="35">
        <v>25.499999999999996</v>
      </c>
      <c r="Q1136" s="36">
        <f t="shared" si="211"/>
        <v>15</v>
      </c>
      <c r="R1136" s="4">
        <f t="shared" si="212"/>
        <v>0</v>
      </c>
      <c r="S1136" s="31">
        <f t="shared" si="218"/>
        <v>0.19538194444444446</v>
      </c>
      <c r="T1136" s="31">
        <f t="shared" si="219"/>
        <v>0.79927083333333337</v>
      </c>
      <c r="U1136" s="4">
        <f t="shared" si="213"/>
        <v>0</v>
      </c>
      <c r="V1136" s="4" t="str">
        <f t="shared" si="214"/>
        <v/>
      </c>
      <c r="W1136" s="18" t="str">
        <f>IF(V1136="","",VLOOKUP(L1136,日射量と図３!$A$4:$C$368,3,TRUE)*238.85/100)</f>
        <v/>
      </c>
      <c r="X1136" s="4" t="str">
        <f t="shared" si="215"/>
        <v/>
      </c>
      <c r="Y1136" s="4" t="str">
        <f t="shared" si="220"/>
        <v/>
      </c>
      <c r="Z1136" s="4" t="str">
        <f t="shared" si="221"/>
        <v/>
      </c>
      <c r="AA1136" s="4" t="str">
        <f>IF($V1136="","",IF(Y1136&lt;36,0,IF(AND(36&lt;=Y1136,Y1136&lt;71),VLOOKUP($W1136,日射量と図３!$E$6:$F$34,2,TRUE),IF(AND(71&lt;=Y1136,Y1136&lt;107),VLOOKUP($W1136,日射量と図３!$E$6:$G$34,3,TRUE),IF(AND(107&lt;=Y1136,Y1136&lt;143),VLOOKUP($W1136,日射量と図３!$E$6:$H$34,4,TRUE),VLOOKUP($W1136,日射量と図３!$E$6:$I$34,5,TRUE))))))</f>
        <v/>
      </c>
      <c r="AB1136" s="4" t="str">
        <f>IF($V1136="","",IF(Z1136&lt;36,0,IF(AND(36&lt;=Z1136,Z1136&lt;71),VLOOKUP($W1136,日射量と図３!$E$6:$F$34,2,TRUE),IF(AND(71&lt;=Z1136,Z1136&lt;107),VLOOKUP($W1136,日射量と図３!$E$6:$G$34,3,TRUE),IF(AND(107&lt;=Z1136,Z1136&lt;143),VLOOKUP($W1136,日射量と図３!$E$6:$H$34,4,TRUE),VLOOKUP($W1136,日射量と図３!$E$6:$I$34,5,TRUE))))))</f>
        <v/>
      </c>
      <c r="AC1136" s="382" t="str">
        <f t="shared" si="216"/>
        <v/>
      </c>
      <c r="AD1136" s="382" t="str">
        <f t="shared" si="217"/>
        <v/>
      </c>
    </row>
    <row r="1137" spans="11:30" ht="13.5" customHeight="1">
      <c r="K1137" s="4">
        <f t="shared" si="210"/>
        <v>7</v>
      </c>
      <c r="L1137" s="34">
        <v>43299</v>
      </c>
      <c r="M1137" s="4">
        <v>48</v>
      </c>
      <c r="N1137" s="4">
        <v>6</v>
      </c>
      <c r="O1137" s="31">
        <v>0.20833333333333334</v>
      </c>
      <c r="P1137" s="35">
        <v>25.4</v>
      </c>
      <c r="Q1137" s="36">
        <f t="shared" si="211"/>
        <v>15</v>
      </c>
      <c r="R1137" s="4">
        <f t="shared" si="212"/>
        <v>0</v>
      </c>
      <c r="S1137" s="31">
        <f t="shared" si="218"/>
        <v>0.19538194444444446</v>
      </c>
      <c r="T1137" s="31">
        <f t="shared" si="219"/>
        <v>0.79927083333333337</v>
      </c>
      <c r="U1137" s="4">
        <f t="shared" si="213"/>
        <v>0</v>
      </c>
      <c r="V1137" s="4" t="str">
        <f t="shared" si="214"/>
        <v/>
      </c>
      <c r="W1137" s="18" t="str">
        <f>IF(V1137="","",VLOOKUP(L1137,日射量と図３!$A$4:$C$368,3,TRUE)*238.85/100)</f>
        <v/>
      </c>
      <c r="X1137" s="4" t="str">
        <f t="shared" si="215"/>
        <v/>
      </c>
      <c r="Y1137" s="4" t="str">
        <f t="shared" si="220"/>
        <v/>
      </c>
      <c r="Z1137" s="4" t="str">
        <f t="shared" si="221"/>
        <v/>
      </c>
      <c r="AA1137" s="4" t="str">
        <f>IF($V1137="","",IF(Y1137&lt;36,0,IF(AND(36&lt;=Y1137,Y1137&lt;71),VLOOKUP($W1137,日射量と図３!$E$6:$F$34,2,TRUE),IF(AND(71&lt;=Y1137,Y1137&lt;107),VLOOKUP($W1137,日射量と図３!$E$6:$G$34,3,TRUE),IF(AND(107&lt;=Y1137,Y1137&lt;143),VLOOKUP($W1137,日射量と図３!$E$6:$H$34,4,TRUE),VLOOKUP($W1137,日射量と図３!$E$6:$I$34,5,TRUE))))))</f>
        <v/>
      </c>
      <c r="AB1137" s="4" t="str">
        <f>IF($V1137="","",IF(Z1137&lt;36,0,IF(AND(36&lt;=Z1137,Z1137&lt;71),VLOOKUP($W1137,日射量と図３!$E$6:$F$34,2,TRUE),IF(AND(71&lt;=Z1137,Z1137&lt;107),VLOOKUP($W1137,日射量と図３!$E$6:$G$34,3,TRUE),IF(AND(107&lt;=Z1137,Z1137&lt;143),VLOOKUP($W1137,日射量と図３!$E$6:$H$34,4,TRUE),VLOOKUP($W1137,日射量と図３!$E$6:$I$34,5,TRUE))))))</f>
        <v/>
      </c>
      <c r="AC1137" s="382" t="str">
        <f t="shared" si="216"/>
        <v/>
      </c>
      <c r="AD1137" s="382" t="str">
        <f t="shared" si="217"/>
        <v/>
      </c>
    </row>
    <row r="1138" spans="11:30" ht="13.5" customHeight="1">
      <c r="K1138" s="4">
        <f t="shared" si="210"/>
        <v>7</v>
      </c>
      <c r="L1138" s="34">
        <v>43299</v>
      </c>
      <c r="M1138" s="4">
        <v>48</v>
      </c>
      <c r="N1138" s="4">
        <v>7</v>
      </c>
      <c r="O1138" s="31">
        <v>0.25</v>
      </c>
      <c r="P1138" s="35">
        <v>25.860000000000003</v>
      </c>
      <c r="Q1138" s="36">
        <f t="shared" si="211"/>
        <v>15</v>
      </c>
      <c r="R1138" s="4">
        <f t="shared" si="212"/>
        <v>0</v>
      </c>
      <c r="S1138" s="31">
        <f t="shared" si="218"/>
        <v>0.19538194444444446</v>
      </c>
      <c r="T1138" s="31">
        <f t="shared" si="219"/>
        <v>0.79927083333333337</v>
      </c>
      <c r="U1138" s="4">
        <f t="shared" si="213"/>
        <v>0</v>
      </c>
      <c r="V1138" s="4" t="str">
        <f t="shared" si="214"/>
        <v/>
      </c>
      <c r="W1138" s="18" t="str">
        <f>IF(V1138="","",VLOOKUP(L1138,日射量と図３!$A$4:$C$368,3,TRUE)*238.85/100)</f>
        <v/>
      </c>
      <c r="X1138" s="4" t="str">
        <f t="shared" si="215"/>
        <v/>
      </c>
      <c r="Y1138" s="4" t="str">
        <f t="shared" si="220"/>
        <v/>
      </c>
      <c r="Z1138" s="4" t="str">
        <f t="shared" si="221"/>
        <v/>
      </c>
      <c r="AA1138" s="4" t="str">
        <f>IF($V1138="","",IF(Y1138&lt;36,0,IF(AND(36&lt;=Y1138,Y1138&lt;71),VLOOKUP($W1138,日射量と図３!$E$6:$F$34,2,TRUE),IF(AND(71&lt;=Y1138,Y1138&lt;107),VLOOKUP($W1138,日射量と図３!$E$6:$G$34,3,TRUE),IF(AND(107&lt;=Y1138,Y1138&lt;143),VLOOKUP($W1138,日射量と図３!$E$6:$H$34,4,TRUE),VLOOKUP($W1138,日射量と図３!$E$6:$I$34,5,TRUE))))))</f>
        <v/>
      </c>
      <c r="AB1138" s="4" t="str">
        <f>IF($V1138="","",IF(Z1138&lt;36,0,IF(AND(36&lt;=Z1138,Z1138&lt;71),VLOOKUP($W1138,日射量と図３!$E$6:$F$34,2,TRUE),IF(AND(71&lt;=Z1138,Z1138&lt;107),VLOOKUP($W1138,日射量と図３!$E$6:$G$34,3,TRUE),IF(AND(107&lt;=Z1138,Z1138&lt;143),VLOOKUP($W1138,日射量と図３!$E$6:$H$34,4,TRUE),VLOOKUP($W1138,日射量と図３!$E$6:$I$34,5,TRUE))))))</f>
        <v/>
      </c>
      <c r="AC1138" s="382" t="str">
        <f t="shared" si="216"/>
        <v/>
      </c>
      <c r="AD1138" s="382" t="str">
        <f t="shared" si="217"/>
        <v/>
      </c>
    </row>
    <row r="1139" spans="11:30" ht="13.5" customHeight="1">
      <c r="K1139" s="4">
        <f t="shared" si="210"/>
        <v>7</v>
      </c>
      <c r="L1139" s="34">
        <v>43299</v>
      </c>
      <c r="M1139" s="4">
        <v>48</v>
      </c>
      <c r="N1139" s="4">
        <v>8</v>
      </c>
      <c r="O1139" s="31">
        <v>0.29166666666666669</v>
      </c>
      <c r="P1139" s="35">
        <v>26.630000000000003</v>
      </c>
      <c r="Q1139" s="36">
        <f t="shared" si="211"/>
        <v>12</v>
      </c>
      <c r="R1139" s="4">
        <f t="shared" si="212"/>
        <v>0</v>
      </c>
      <c r="S1139" s="31">
        <f t="shared" si="218"/>
        <v>0.19538194444444446</v>
      </c>
      <c r="T1139" s="31">
        <f t="shared" si="219"/>
        <v>0.79927083333333337</v>
      </c>
      <c r="U1139" s="4">
        <f t="shared" si="213"/>
        <v>0</v>
      </c>
      <c r="V1139" s="4" t="str">
        <f t="shared" si="214"/>
        <v/>
      </c>
      <c r="W1139" s="18" t="str">
        <f>IF(V1139="","",VLOOKUP(L1139,日射量と図３!$A$4:$C$368,3,TRUE)*238.85/100)</f>
        <v/>
      </c>
      <c r="X1139" s="4" t="str">
        <f t="shared" si="215"/>
        <v/>
      </c>
      <c r="Y1139" s="4" t="str">
        <f t="shared" si="220"/>
        <v/>
      </c>
      <c r="Z1139" s="4" t="str">
        <f t="shared" si="221"/>
        <v/>
      </c>
      <c r="AA1139" s="4" t="str">
        <f>IF($V1139="","",IF(Y1139&lt;36,0,IF(AND(36&lt;=Y1139,Y1139&lt;71),VLOOKUP($W1139,日射量と図３!$E$6:$F$34,2,TRUE),IF(AND(71&lt;=Y1139,Y1139&lt;107),VLOOKUP($W1139,日射量と図３!$E$6:$G$34,3,TRUE),IF(AND(107&lt;=Y1139,Y1139&lt;143),VLOOKUP($W1139,日射量と図３!$E$6:$H$34,4,TRUE),VLOOKUP($W1139,日射量と図３!$E$6:$I$34,5,TRUE))))))</f>
        <v/>
      </c>
      <c r="AB1139" s="4" t="str">
        <f>IF($V1139="","",IF(Z1139&lt;36,0,IF(AND(36&lt;=Z1139,Z1139&lt;71),VLOOKUP($W1139,日射量と図３!$E$6:$F$34,2,TRUE),IF(AND(71&lt;=Z1139,Z1139&lt;107),VLOOKUP($W1139,日射量と図３!$E$6:$G$34,3,TRUE),IF(AND(107&lt;=Z1139,Z1139&lt;143),VLOOKUP($W1139,日射量と図３!$E$6:$H$34,4,TRUE),VLOOKUP($W1139,日射量と図３!$E$6:$I$34,5,TRUE))))))</f>
        <v/>
      </c>
      <c r="AC1139" s="382" t="str">
        <f t="shared" si="216"/>
        <v/>
      </c>
      <c r="AD1139" s="382" t="str">
        <f t="shared" si="217"/>
        <v/>
      </c>
    </row>
    <row r="1140" spans="11:30" ht="13.5" customHeight="1">
      <c r="K1140" s="4">
        <f t="shared" si="210"/>
        <v>7</v>
      </c>
      <c r="L1140" s="34">
        <v>43299</v>
      </c>
      <c r="M1140" s="4">
        <v>48</v>
      </c>
      <c r="N1140" s="4">
        <v>9</v>
      </c>
      <c r="O1140" s="31">
        <v>0.33333333333333331</v>
      </c>
      <c r="P1140" s="35">
        <v>27.559999999999995</v>
      </c>
      <c r="Q1140" s="36">
        <f t="shared" si="211"/>
        <v>12</v>
      </c>
      <c r="R1140" s="4">
        <f t="shared" si="212"/>
        <v>0</v>
      </c>
      <c r="S1140" s="31">
        <f t="shared" si="218"/>
        <v>0.19538194444444446</v>
      </c>
      <c r="T1140" s="31">
        <f t="shared" si="219"/>
        <v>0.79927083333333337</v>
      </c>
      <c r="U1140" s="4">
        <f t="shared" si="213"/>
        <v>0</v>
      </c>
      <c r="V1140" s="4" t="str">
        <f t="shared" si="214"/>
        <v/>
      </c>
      <c r="W1140" s="18" t="str">
        <f>IF(V1140="","",VLOOKUP(L1140,日射量と図３!$A$4:$C$368,3,TRUE)*238.85/100)</f>
        <v/>
      </c>
      <c r="X1140" s="4" t="str">
        <f t="shared" si="215"/>
        <v/>
      </c>
      <c r="Y1140" s="4" t="str">
        <f t="shared" si="220"/>
        <v/>
      </c>
      <c r="Z1140" s="4" t="str">
        <f t="shared" si="221"/>
        <v/>
      </c>
      <c r="AA1140" s="4" t="str">
        <f>IF($V1140="","",IF(Y1140&lt;36,0,IF(AND(36&lt;=Y1140,Y1140&lt;71),VLOOKUP($W1140,日射量と図３!$E$6:$F$34,2,TRUE),IF(AND(71&lt;=Y1140,Y1140&lt;107),VLOOKUP($W1140,日射量と図３!$E$6:$G$34,3,TRUE),IF(AND(107&lt;=Y1140,Y1140&lt;143),VLOOKUP($W1140,日射量と図３!$E$6:$H$34,4,TRUE),VLOOKUP($W1140,日射量と図３!$E$6:$I$34,5,TRUE))))))</f>
        <v/>
      </c>
      <c r="AB1140" s="4" t="str">
        <f>IF($V1140="","",IF(Z1140&lt;36,0,IF(AND(36&lt;=Z1140,Z1140&lt;71),VLOOKUP($W1140,日射量と図３!$E$6:$F$34,2,TRUE),IF(AND(71&lt;=Z1140,Z1140&lt;107),VLOOKUP($W1140,日射量と図３!$E$6:$G$34,3,TRUE),IF(AND(107&lt;=Z1140,Z1140&lt;143),VLOOKUP($W1140,日射量と図３!$E$6:$H$34,4,TRUE),VLOOKUP($W1140,日射量と図３!$E$6:$I$34,5,TRUE))))))</f>
        <v/>
      </c>
      <c r="AC1140" s="382" t="str">
        <f t="shared" si="216"/>
        <v/>
      </c>
      <c r="AD1140" s="382" t="str">
        <f t="shared" si="217"/>
        <v/>
      </c>
    </row>
    <row r="1141" spans="11:30" ht="13.5" customHeight="1">
      <c r="K1141" s="4">
        <f t="shared" si="210"/>
        <v>7</v>
      </c>
      <c r="L1141" s="34">
        <v>43299</v>
      </c>
      <c r="M1141" s="4">
        <v>48</v>
      </c>
      <c r="N1141" s="4">
        <v>10</v>
      </c>
      <c r="O1141" s="31">
        <v>0.375</v>
      </c>
      <c r="P1141" s="35">
        <v>28.630000000000003</v>
      </c>
      <c r="Q1141" s="36">
        <f t="shared" si="211"/>
        <v>12</v>
      </c>
      <c r="R1141" s="4">
        <f t="shared" si="212"/>
        <v>0</v>
      </c>
      <c r="S1141" s="31">
        <f t="shared" si="218"/>
        <v>0.19538194444444446</v>
      </c>
      <c r="T1141" s="31">
        <f t="shared" si="219"/>
        <v>0.79927083333333337</v>
      </c>
      <c r="U1141" s="4">
        <f t="shared" si="213"/>
        <v>0</v>
      </c>
      <c r="V1141" s="4" t="str">
        <f t="shared" si="214"/>
        <v/>
      </c>
      <c r="W1141" s="18" t="str">
        <f>IF(V1141="","",VLOOKUP(L1141,日射量と図３!$A$4:$C$368,3,TRUE)*238.85/100)</f>
        <v/>
      </c>
      <c r="X1141" s="4" t="str">
        <f t="shared" si="215"/>
        <v/>
      </c>
      <c r="Y1141" s="4" t="str">
        <f t="shared" si="220"/>
        <v/>
      </c>
      <c r="Z1141" s="4" t="str">
        <f t="shared" si="221"/>
        <v/>
      </c>
      <c r="AA1141" s="4" t="str">
        <f>IF($V1141="","",IF(Y1141&lt;36,0,IF(AND(36&lt;=Y1141,Y1141&lt;71),VLOOKUP($W1141,日射量と図３!$E$6:$F$34,2,TRUE),IF(AND(71&lt;=Y1141,Y1141&lt;107),VLOOKUP($W1141,日射量と図３!$E$6:$G$34,3,TRUE),IF(AND(107&lt;=Y1141,Y1141&lt;143),VLOOKUP($W1141,日射量と図３!$E$6:$H$34,4,TRUE),VLOOKUP($W1141,日射量と図３!$E$6:$I$34,5,TRUE))))))</f>
        <v/>
      </c>
      <c r="AB1141" s="4" t="str">
        <f>IF($V1141="","",IF(Z1141&lt;36,0,IF(AND(36&lt;=Z1141,Z1141&lt;71),VLOOKUP($W1141,日射量と図３!$E$6:$F$34,2,TRUE),IF(AND(71&lt;=Z1141,Z1141&lt;107),VLOOKUP($W1141,日射量と図３!$E$6:$G$34,3,TRUE),IF(AND(107&lt;=Z1141,Z1141&lt;143),VLOOKUP($W1141,日射量と図３!$E$6:$H$34,4,TRUE),VLOOKUP($W1141,日射量と図３!$E$6:$I$34,5,TRUE))))))</f>
        <v/>
      </c>
      <c r="AC1141" s="382" t="str">
        <f t="shared" si="216"/>
        <v/>
      </c>
      <c r="AD1141" s="382" t="str">
        <f t="shared" si="217"/>
        <v/>
      </c>
    </row>
    <row r="1142" spans="11:30" ht="13.5" customHeight="1">
      <c r="K1142" s="4">
        <f t="shared" si="210"/>
        <v>7</v>
      </c>
      <c r="L1142" s="34">
        <v>43299</v>
      </c>
      <c r="M1142" s="4">
        <v>48</v>
      </c>
      <c r="N1142" s="4">
        <v>11</v>
      </c>
      <c r="O1142" s="31">
        <v>0.41666666666666669</v>
      </c>
      <c r="P1142" s="35">
        <v>29.729999999999997</v>
      </c>
      <c r="Q1142" s="36">
        <f t="shared" si="211"/>
        <v>12</v>
      </c>
      <c r="R1142" s="4">
        <f t="shared" si="212"/>
        <v>0</v>
      </c>
      <c r="S1142" s="31">
        <f t="shared" si="218"/>
        <v>0.19538194444444446</v>
      </c>
      <c r="T1142" s="31">
        <f t="shared" si="219"/>
        <v>0.79927083333333337</v>
      </c>
      <c r="U1142" s="4">
        <f t="shared" si="213"/>
        <v>0</v>
      </c>
      <c r="V1142" s="4" t="str">
        <f t="shared" si="214"/>
        <v/>
      </c>
      <c r="W1142" s="18" t="str">
        <f>IF(V1142="","",VLOOKUP(L1142,日射量と図３!$A$4:$C$368,3,TRUE)*238.85/100)</f>
        <v/>
      </c>
      <c r="X1142" s="4" t="str">
        <f t="shared" si="215"/>
        <v/>
      </c>
      <c r="Y1142" s="4" t="str">
        <f t="shared" si="220"/>
        <v/>
      </c>
      <c r="Z1142" s="4" t="str">
        <f t="shared" si="221"/>
        <v/>
      </c>
      <c r="AA1142" s="4" t="str">
        <f>IF($V1142="","",IF(Y1142&lt;36,0,IF(AND(36&lt;=Y1142,Y1142&lt;71),VLOOKUP($W1142,日射量と図３!$E$6:$F$34,2,TRUE),IF(AND(71&lt;=Y1142,Y1142&lt;107),VLOOKUP($W1142,日射量と図３!$E$6:$G$34,3,TRUE),IF(AND(107&lt;=Y1142,Y1142&lt;143),VLOOKUP($W1142,日射量と図３!$E$6:$H$34,4,TRUE),VLOOKUP($W1142,日射量と図３!$E$6:$I$34,5,TRUE))))))</f>
        <v/>
      </c>
      <c r="AB1142" s="4" t="str">
        <f>IF($V1142="","",IF(Z1142&lt;36,0,IF(AND(36&lt;=Z1142,Z1142&lt;71),VLOOKUP($W1142,日射量と図３!$E$6:$F$34,2,TRUE),IF(AND(71&lt;=Z1142,Z1142&lt;107),VLOOKUP($W1142,日射量と図３!$E$6:$G$34,3,TRUE),IF(AND(107&lt;=Z1142,Z1142&lt;143),VLOOKUP($W1142,日射量と図３!$E$6:$H$34,4,TRUE),VLOOKUP($W1142,日射量と図３!$E$6:$I$34,5,TRUE))))))</f>
        <v/>
      </c>
      <c r="AC1142" s="382" t="str">
        <f t="shared" si="216"/>
        <v/>
      </c>
      <c r="AD1142" s="382" t="str">
        <f t="shared" si="217"/>
        <v/>
      </c>
    </row>
    <row r="1143" spans="11:30" ht="13.5" customHeight="1">
      <c r="K1143" s="4">
        <f t="shared" si="210"/>
        <v>7</v>
      </c>
      <c r="L1143" s="34">
        <v>43299</v>
      </c>
      <c r="M1143" s="4">
        <v>48</v>
      </c>
      <c r="N1143" s="4">
        <v>12</v>
      </c>
      <c r="O1143" s="31">
        <v>0.45833333333333331</v>
      </c>
      <c r="P1143" s="35">
        <v>30.72</v>
      </c>
      <c r="Q1143" s="36">
        <f t="shared" si="211"/>
        <v>12</v>
      </c>
      <c r="R1143" s="4">
        <f t="shared" si="212"/>
        <v>0</v>
      </c>
      <c r="S1143" s="31">
        <f t="shared" si="218"/>
        <v>0.19538194444444446</v>
      </c>
      <c r="T1143" s="31">
        <f t="shared" si="219"/>
        <v>0.79927083333333337</v>
      </c>
      <c r="U1143" s="4">
        <f t="shared" si="213"/>
        <v>0</v>
      </c>
      <c r="V1143" s="4" t="str">
        <f t="shared" si="214"/>
        <v/>
      </c>
      <c r="W1143" s="18" t="str">
        <f>IF(V1143="","",VLOOKUP(L1143,日射量と図３!$A$4:$C$368,3,TRUE)*238.85/100)</f>
        <v/>
      </c>
      <c r="X1143" s="4" t="str">
        <f t="shared" si="215"/>
        <v/>
      </c>
      <c r="Y1143" s="4" t="str">
        <f t="shared" si="220"/>
        <v/>
      </c>
      <c r="Z1143" s="4" t="str">
        <f t="shared" si="221"/>
        <v/>
      </c>
      <c r="AA1143" s="4" t="str">
        <f>IF($V1143="","",IF(Y1143&lt;36,0,IF(AND(36&lt;=Y1143,Y1143&lt;71),VLOOKUP($W1143,日射量と図３!$E$6:$F$34,2,TRUE),IF(AND(71&lt;=Y1143,Y1143&lt;107),VLOOKUP($W1143,日射量と図３!$E$6:$G$34,3,TRUE),IF(AND(107&lt;=Y1143,Y1143&lt;143),VLOOKUP($W1143,日射量と図３!$E$6:$H$34,4,TRUE),VLOOKUP($W1143,日射量と図３!$E$6:$I$34,5,TRUE))))))</f>
        <v/>
      </c>
      <c r="AB1143" s="4" t="str">
        <f>IF($V1143="","",IF(Z1143&lt;36,0,IF(AND(36&lt;=Z1143,Z1143&lt;71),VLOOKUP($W1143,日射量と図３!$E$6:$F$34,2,TRUE),IF(AND(71&lt;=Z1143,Z1143&lt;107),VLOOKUP($W1143,日射量と図３!$E$6:$G$34,3,TRUE),IF(AND(107&lt;=Z1143,Z1143&lt;143),VLOOKUP($W1143,日射量と図３!$E$6:$H$34,4,TRUE),VLOOKUP($W1143,日射量と図３!$E$6:$I$34,5,TRUE))))))</f>
        <v/>
      </c>
      <c r="AC1143" s="382" t="str">
        <f t="shared" si="216"/>
        <v/>
      </c>
      <c r="AD1143" s="382" t="str">
        <f t="shared" si="217"/>
        <v/>
      </c>
    </row>
    <row r="1144" spans="11:30" ht="13.5" customHeight="1">
      <c r="K1144" s="4">
        <f t="shared" si="210"/>
        <v>7</v>
      </c>
      <c r="L1144" s="34">
        <v>43299</v>
      </c>
      <c r="M1144" s="4">
        <v>48</v>
      </c>
      <c r="N1144" s="4">
        <v>13</v>
      </c>
      <c r="O1144" s="31">
        <v>0.5</v>
      </c>
      <c r="P1144" s="35">
        <v>31.57</v>
      </c>
      <c r="Q1144" s="36">
        <f t="shared" si="211"/>
        <v>12</v>
      </c>
      <c r="R1144" s="4">
        <f t="shared" si="212"/>
        <v>0</v>
      </c>
      <c r="S1144" s="31">
        <f t="shared" si="218"/>
        <v>0.19538194444444446</v>
      </c>
      <c r="T1144" s="31">
        <f t="shared" si="219"/>
        <v>0.79927083333333337</v>
      </c>
      <c r="U1144" s="4">
        <f t="shared" si="213"/>
        <v>0</v>
      </c>
      <c r="V1144" s="4" t="str">
        <f t="shared" si="214"/>
        <v/>
      </c>
      <c r="W1144" s="18" t="str">
        <f>IF(V1144="","",VLOOKUP(L1144,日射量と図３!$A$4:$C$368,3,TRUE)*238.85/100)</f>
        <v/>
      </c>
      <c r="X1144" s="4" t="str">
        <f t="shared" si="215"/>
        <v/>
      </c>
      <c r="Y1144" s="4" t="str">
        <f t="shared" si="220"/>
        <v/>
      </c>
      <c r="Z1144" s="4" t="str">
        <f t="shared" si="221"/>
        <v/>
      </c>
      <c r="AA1144" s="4" t="str">
        <f>IF($V1144="","",IF(Y1144&lt;36,0,IF(AND(36&lt;=Y1144,Y1144&lt;71),VLOOKUP($W1144,日射量と図３!$E$6:$F$34,2,TRUE),IF(AND(71&lt;=Y1144,Y1144&lt;107),VLOOKUP($W1144,日射量と図３!$E$6:$G$34,3,TRUE),IF(AND(107&lt;=Y1144,Y1144&lt;143),VLOOKUP($W1144,日射量と図３!$E$6:$H$34,4,TRUE),VLOOKUP($W1144,日射量と図３!$E$6:$I$34,5,TRUE))))))</f>
        <v/>
      </c>
      <c r="AB1144" s="4" t="str">
        <f>IF($V1144="","",IF(Z1144&lt;36,0,IF(AND(36&lt;=Z1144,Z1144&lt;71),VLOOKUP($W1144,日射量と図３!$E$6:$F$34,2,TRUE),IF(AND(71&lt;=Z1144,Z1144&lt;107),VLOOKUP($W1144,日射量と図３!$E$6:$G$34,3,TRUE),IF(AND(107&lt;=Z1144,Z1144&lt;143),VLOOKUP($W1144,日射量と図３!$E$6:$H$34,4,TRUE),VLOOKUP($W1144,日射量と図３!$E$6:$I$34,5,TRUE))))))</f>
        <v/>
      </c>
      <c r="AC1144" s="382" t="str">
        <f t="shared" si="216"/>
        <v/>
      </c>
      <c r="AD1144" s="382" t="str">
        <f t="shared" si="217"/>
        <v/>
      </c>
    </row>
    <row r="1145" spans="11:30" ht="13.5" customHeight="1">
      <c r="K1145" s="4">
        <f t="shared" si="210"/>
        <v>7</v>
      </c>
      <c r="L1145" s="34">
        <v>43299</v>
      </c>
      <c r="M1145" s="4">
        <v>48</v>
      </c>
      <c r="N1145" s="4">
        <v>14</v>
      </c>
      <c r="O1145" s="31">
        <v>0.54166666666666663</v>
      </c>
      <c r="P1145" s="35">
        <v>31.79</v>
      </c>
      <c r="Q1145" s="36">
        <f t="shared" si="211"/>
        <v>12</v>
      </c>
      <c r="R1145" s="4">
        <f t="shared" si="212"/>
        <v>0</v>
      </c>
      <c r="S1145" s="31">
        <f t="shared" si="218"/>
        <v>0.19538194444444446</v>
      </c>
      <c r="T1145" s="31">
        <f t="shared" si="219"/>
        <v>0.79927083333333337</v>
      </c>
      <c r="U1145" s="4">
        <f t="shared" si="213"/>
        <v>0</v>
      </c>
      <c r="V1145" s="4" t="str">
        <f t="shared" si="214"/>
        <v/>
      </c>
      <c r="W1145" s="18" t="str">
        <f>IF(V1145="","",VLOOKUP(L1145,日射量と図３!$A$4:$C$368,3,TRUE)*238.85/100)</f>
        <v/>
      </c>
      <c r="X1145" s="4" t="str">
        <f t="shared" si="215"/>
        <v/>
      </c>
      <c r="Y1145" s="4" t="str">
        <f t="shared" si="220"/>
        <v/>
      </c>
      <c r="Z1145" s="4" t="str">
        <f t="shared" si="221"/>
        <v/>
      </c>
      <c r="AA1145" s="4" t="str">
        <f>IF($V1145="","",IF(Y1145&lt;36,0,IF(AND(36&lt;=Y1145,Y1145&lt;71),VLOOKUP($W1145,日射量と図３!$E$6:$F$34,2,TRUE),IF(AND(71&lt;=Y1145,Y1145&lt;107),VLOOKUP($W1145,日射量と図３!$E$6:$G$34,3,TRUE),IF(AND(107&lt;=Y1145,Y1145&lt;143),VLOOKUP($W1145,日射量と図３!$E$6:$H$34,4,TRUE),VLOOKUP($W1145,日射量と図３!$E$6:$I$34,5,TRUE))))))</f>
        <v/>
      </c>
      <c r="AB1145" s="4" t="str">
        <f>IF($V1145="","",IF(Z1145&lt;36,0,IF(AND(36&lt;=Z1145,Z1145&lt;71),VLOOKUP($W1145,日射量と図３!$E$6:$F$34,2,TRUE),IF(AND(71&lt;=Z1145,Z1145&lt;107),VLOOKUP($W1145,日射量と図３!$E$6:$G$34,3,TRUE),IF(AND(107&lt;=Z1145,Z1145&lt;143),VLOOKUP($W1145,日射量と図３!$E$6:$H$34,4,TRUE),VLOOKUP($W1145,日射量と図３!$E$6:$I$34,5,TRUE))))))</f>
        <v/>
      </c>
      <c r="AC1145" s="382" t="str">
        <f t="shared" si="216"/>
        <v/>
      </c>
      <c r="AD1145" s="382" t="str">
        <f t="shared" si="217"/>
        <v/>
      </c>
    </row>
    <row r="1146" spans="11:30" ht="13.5" customHeight="1">
      <c r="K1146" s="4">
        <f t="shared" si="210"/>
        <v>7</v>
      </c>
      <c r="L1146" s="34">
        <v>43299</v>
      </c>
      <c r="M1146" s="4">
        <v>48</v>
      </c>
      <c r="N1146" s="4">
        <v>15</v>
      </c>
      <c r="O1146" s="31">
        <v>0.58333333333333337</v>
      </c>
      <c r="P1146" s="35">
        <v>32.540000000000006</v>
      </c>
      <c r="Q1146" s="36">
        <f t="shared" si="211"/>
        <v>12</v>
      </c>
      <c r="R1146" s="4">
        <f t="shared" si="212"/>
        <v>0</v>
      </c>
      <c r="S1146" s="31">
        <f t="shared" si="218"/>
        <v>0.19538194444444446</v>
      </c>
      <c r="T1146" s="31">
        <f t="shared" si="219"/>
        <v>0.79927083333333337</v>
      </c>
      <c r="U1146" s="4">
        <f t="shared" si="213"/>
        <v>0</v>
      </c>
      <c r="V1146" s="4" t="str">
        <f t="shared" si="214"/>
        <v/>
      </c>
      <c r="W1146" s="18" t="str">
        <f>IF(V1146="","",VLOOKUP(L1146,日射量と図３!$A$4:$C$368,3,TRUE)*238.85/100)</f>
        <v/>
      </c>
      <c r="X1146" s="4" t="str">
        <f t="shared" si="215"/>
        <v/>
      </c>
      <c r="Y1146" s="4" t="str">
        <f t="shared" si="220"/>
        <v/>
      </c>
      <c r="Z1146" s="4" t="str">
        <f t="shared" si="221"/>
        <v/>
      </c>
      <c r="AA1146" s="4" t="str">
        <f>IF($V1146="","",IF(Y1146&lt;36,0,IF(AND(36&lt;=Y1146,Y1146&lt;71),VLOOKUP($W1146,日射量と図３!$E$6:$F$34,2,TRUE),IF(AND(71&lt;=Y1146,Y1146&lt;107),VLOOKUP($W1146,日射量と図３!$E$6:$G$34,3,TRUE),IF(AND(107&lt;=Y1146,Y1146&lt;143),VLOOKUP($W1146,日射量と図３!$E$6:$H$34,4,TRUE),VLOOKUP($W1146,日射量と図３!$E$6:$I$34,5,TRUE))))))</f>
        <v/>
      </c>
      <c r="AB1146" s="4" t="str">
        <f>IF($V1146="","",IF(Z1146&lt;36,0,IF(AND(36&lt;=Z1146,Z1146&lt;71),VLOOKUP($W1146,日射量と図３!$E$6:$F$34,2,TRUE),IF(AND(71&lt;=Z1146,Z1146&lt;107),VLOOKUP($W1146,日射量と図３!$E$6:$G$34,3,TRUE),IF(AND(107&lt;=Z1146,Z1146&lt;143),VLOOKUP($W1146,日射量と図３!$E$6:$H$34,4,TRUE),VLOOKUP($W1146,日射量と図３!$E$6:$I$34,5,TRUE))))))</f>
        <v/>
      </c>
      <c r="AC1146" s="382" t="str">
        <f t="shared" si="216"/>
        <v/>
      </c>
      <c r="AD1146" s="382" t="str">
        <f t="shared" si="217"/>
        <v/>
      </c>
    </row>
    <row r="1147" spans="11:30" ht="13.5" customHeight="1">
      <c r="K1147" s="4">
        <f t="shared" si="210"/>
        <v>7</v>
      </c>
      <c r="L1147" s="34">
        <v>43299</v>
      </c>
      <c r="M1147" s="4">
        <v>48</v>
      </c>
      <c r="N1147" s="4">
        <v>16</v>
      </c>
      <c r="O1147" s="31">
        <v>0.625</v>
      </c>
      <c r="P1147" s="35">
        <v>32.44</v>
      </c>
      <c r="Q1147" s="36">
        <f t="shared" si="211"/>
        <v>16</v>
      </c>
      <c r="R1147" s="4">
        <f t="shared" si="212"/>
        <v>0</v>
      </c>
      <c r="S1147" s="31">
        <f t="shared" si="218"/>
        <v>0.19538194444444446</v>
      </c>
      <c r="T1147" s="31">
        <f t="shared" si="219"/>
        <v>0.79927083333333337</v>
      </c>
      <c r="U1147" s="4">
        <f t="shared" si="213"/>
        <v>0</v>
      </c>
      <c r="V1147" s="4" t="str">
        <f t="shared" si="214"/>
        <v/>
      </c>
      <c r="W1147" s="18" t="str">
        <f>IF(V1147="","",VLOOKUP(L1147,日射量と図３!$A$4:$C$368,3,TRUE)*238.85/100)</f>
        <v/>
      </c>
      <c r="X1147" s="4" t="str">
        <f t="shared" si="215"/>
        <v/>
      </c>
      <c r="Y1147" s="4" t="str">
        <f t="shared" si="220"/>
        <v/>
      </c>
      <c r="Z1147" s="4" t="str">
        <f t="shared" si="221"/>
        <v/>
      </c>
      <c r="AA1147" s="4" t="str">
        <f>IF($V1147="","",IF(Y1147&lt;36,0,IF(AND(36&lt;=Y1147,Y1147&lt;71),VLOOKUP($W1147,日射量と図３!$E$6:$F$34,2,TRUE),IF(AND(71&lt;=Y1147,Y1147&lt;107),VLOOKUP($W1147,日射量と図３!$E$6:$G$34,3,TRUE),IF(AND(107&lt;=Y1147,Y1147&lt;143),VLOOKUP($W1147,日射量と図３!$E$6:$H$34,4,TRUE),VLOOKUP($W1147,日射量と図３!$E$6:$I$34,5,TRUE))))))</f>
        <v/>
      </c>
      <c r="AB1147" s="4" t="str">
        <f>IF($V1147="","",IF(Z1147&lt;36,0,IF(AND(36&lt;=Z1147,Z1147&lt;71),VLOOKUP($W1147,日射量と図３!$E$6:$F$34,2,TRUE),IF(AND(71&lt;=Z1147,Z1147&lt;107),VLOOKUP($W1147,日射量と図３!$E$6:$G$34,3,TRUE),IF(AND(107&lt;=Z1147,Z1147&lt;143),VLOOKUP($W1147,日射量と図３!$E$6:$H$34,4,TRUE),VLOOKUP($W1147,日射量と図３!$E$6:$I$34,5,TRUE))))))</f>
        <v/>
      </c>
      <c r="AC1147" s="382" t="str">
        <f t="shared" si="216"/>
        <v/>
      </c>
      <c r="AD1147" s="382" t="str">
        <f t="shared" si="217"/>
        <v/>
      </c>
    </row>
    <row r="1148" spans="11:30" ht="13.5" customHeight="1">
      <c r="K1148" s="4">
        <f t="shared" si="210"/>
        <v>7</v>
      </c>
      <c r="L1148" s="34">
        <v>43299</v>
      </c>
      <c r="M1148" s="4">
        <v>48</v>
      </c>
      <c r="N1148" s="4">
        <v>17</v>
      </c>
      <c r="O1148" s="31">
        <v>0.66666666666666663</v>
      </c>
      <c r="P1148" s="35">
        <v>31.880000000000003</v>
      </c>
      <c r="Q1148" s="36">
        <f t="shared" si="211"/>
        <v>16</v>
      </c>
      <c r="R1148" s="4">
        <f t="shared" si="212"/>
        <v>0</v>
      </c>
      <c r="S1148" s="31">
        <f t="shared" si="218"/>
        <v>0.19538194444444446</v>
      </c>
      <c r="T1148" s="31">
        <f t="shared" si="219"/>
        <v>0.79927083333333337</v>
      </c>
      <c r="U1148" s="4">
        <f t="shared" si="213"/>
        <v>0</v>
      </c>
      <c r="V1148" s="4" t="str">
        <f t="shared" si="214"/>
        <v/>
      </c>
      <c r="W1148" s="18" t="str">
        <f>IF(V1148="","",VLOOKUP(L1148,日射量と図３!$A$4:$C$368,3,TRUE)*238.85/100)</f>
        <v/>
      </c>
      <c r="X1148" s="4" t="str">
        <f t="shared" si="215"/>
        <v/>
      </c>
      <c r="Y1148" s="4" t="str">
        <f t="shared" si="220"/>
        <v/>
      </c>
      <c r="Z1148" s="4" t="str">
        <f t="shared" si="221"/>
        <v/>
      </c>
      <c r="AA1148" s="4" t="str">
        <f>IF($V1148="","",IF(Y1148&lt;36,0,IF(AND(36&lt;=Y1148,Y1148&lt;71),VLOOKUP($W1148,日射量と図３!$E$6:$F$34,2,TRUE),IF(AND(71&lt;=Y1148,Y1148&lt;107),VLOOKUP($W1148,日射量と図３!$E$6:$G$34,3,TRUE),IF(AND(107&lt;=Y1148,Y1148&lt;143),VLOOKUP($W1148,日射量と図３!$E$6:$H$34,4,TRUE),VLOOKUP($W1148,日射量と図３!$E$6:$I$34,5,TRUE))))))</f>
        <v/>
      </c>
      <c r="AB1148" s="4" t="str">
        <f>IF($V1148="","",IF(Z1148&lt;36,0,IF(AND(36&lt;=Z1148,Z1148&lt;71),VLOOKUP($W1148,日射量と図３!$E$6:$F$34,2,TRUE),IF(AND(71&lt;=Z1148,Z1148&lt;107),VLOOKUP($W1148,日射量と図３!$E$6:$G$34,3,TRUE),IF(AND(107&lt;=Z1148,Z1148&lt;143),VLOOKUP($W1148,日射量と図３!$E$6:$H$34,4,TRUE),VLOOKUP($W1148,日射量と図３!$E$6:$I$34,5,TRUE))))))</f>
        <v/>
      </c>
      <c r="AC1148" s="382" t="str">
        <f t="shared" si="216"/>
        <v/>
      </c>
      <c r="AD1148" s="382" t="str">
        <f t="shared" si="217"/>
        <v/>
      </c>
    </row>
    <row r="1149" spans="11:30" ht="13.5" customHeight="1">
      <c r="K1149" s="4">
        <f t="shared" si="210"/>
        <v>7</v>
      </c>
      <c r="L1149" s="34">
        <v>43299</v>
      </c>
      <c r="M1149" s="4">
        <v>48</v>
      </c>
      <c r="N1149" s="4">
        <v>18</v>
      </c>
      <c r="O1149" s="31">
        <v>0.70833333333333337</v>
      </c>
      <c r="P1149" s="35">
        <v>31.32</v>
      </c>
      <c r="Q1149" s="36">
        <f t="shared" si="211"/>
        <v>16</v>
      </c>
      <c r="R1149" s="4">
        <f t="shared" si="212"/>
        <v>0</v>
      </c>
      <c r="S1149" s="31">
        <f t="shared" si="218"/>
        <v>0.19538194444444446</v>
      </c>
      <c r="T1149" s="31">
        <f t="shared" si="219"/>
        <v>0.79927083333333337</v>
      </c>
      <c r="U1149" s="4">
        <f t="shared" si="213"/>
        <v>0</v>
      </c>
      <c r="V1149" s="4" t="str">
        <f t="shared" si="214"/>
        <v/>
      </c>
      <c r="W1149" s="18" t="str">
        <f>IF(V1149="","",VLOOKUP(L1149,日射量と図３!$A$4:$C$368,3,TRUE)*238.85/100)</f>
        <v/>
      </c>
      <c r="X1149" s="4" t="str">
        <f t="shared" si="215"/>
        <v/>
      </c>
      <c r="Y1149" s="4" t="str">
        <f t="shared" si="220"/>
        <v/>
      </c>
      <c r="Z1149" s="4" t="str">
        <f t="shared" si="221"/>
        <v/>
      </c>
      <c r="AA1149" s="4" t="str">
        <f>IF($V1149="","",IF(Y1149&lt;36,0,IF(AND(36&lt;=Y1149,Y1149&lt;71),VLOOKUP($W1149,日射量と図３!$E$6:$F$34,2,TRUE),IF(AND(71&lt;=Y1149,Y1149&lt;107),VLOOKUP($W1149,日射量と図３!$E$6:$G$34,3,TRUE),IF(AND(107&lt;=Y1149,Y1149&lt;143),VLOOKUP($W1149,日射量と図３!$E$6:$H$34,4,TRUE),VLOOKUP($W1149,日射量と図３!$E$6:$I$34,5,TRUE))))))</f>
        <v/>
      </c>
      <c r="AB1149" s="4" t="str">
        <f>IF($V1149="","",IF(Z1149&lt;36,0,IF(AND(36&lt;=Z1149,Z1149&lt;71),VLOOKUP($W1149,日射量と図３!$E$6:$F$34,2,TRUE),IF(AND(71&lt;=Z1149,Z1149&lt;107),VLOOKUP($W1149,日射量と図３!$E$6:$G$34,3,TRUE),IF(AND(107&lt;=Z1149,Z1149&lt;143),VLOOKUP($W1149,日射量と図３!$E$6:$H$34,4,TRUE),VLOOKUP($W1149,日射量と図３!$E$6:$I$34,5,TRUE))))))</f>
        <v/>
      </c>
      <c r="AC1149" s="382" t="str">
        <f t="shared" si="216"/>
        <v/>
      </c>
      <c r="AD1149" s="382" t="str">
        <f t="shared" si="217"/>
        <v/>
      </c>
    </row>
    <row r="1150" spans="11:30" ht="13.5" customHeight="1">
      <c r="K1150" s="4">
        <f t="shared" si="210"/>
        <v>7</v>
      </c>
      <c r="L1150" s="34">
        <v>43299</v>
      </c>
      <c r="M1150" s="4">
        <v>48</v>
      </c>
      <c r="N1150" s="4">
        <v>19</v>
      </c>
      <c r="O1150" s="31">
        <v>0.75</v>
      </c>
      <c r="P1150" s="35">
        <v>30.54</v>
      </c>
      <c r="Q1150" s="36">
        <f t="shared" si="211"/>
        <v>16</v>
      </c>
      <c r="R1150" s="4">
        <f t="shared" si="212"/>
        <v>0</v>
      </c>
      <c r="S1150" s="31">
        <f t="shared" si="218"/>
        <v>0.19538194444444446</v>
      </c>
      <c r="T1150" s="31">
        <f t="shared" si="219"/>
        <v>0.79927083333333337</v>
      </c>
      <c r="U1150" s="4">
        <f t="shared" si="213"/>
        <v>0</v>
      </c>
      <c r="V1150" s="4" t="str">
        <f t="shared" si="214"/>
        <v/>
      </c>
      <c r="W1150" s="18" t="str">
        <f>IF(V1150="","",VLOOKUP(L1150,日射量と図３!$A$4:$C$368,3,TRUE)*238.85/100)</f>
        <v/>
      </c>
      <c r="X1150" s="4" t="str">
        <f t="shared" si="215"/>
        <v/>
      </c>
      <c r="Y1150" s="4" t="str">
        <f t="shared" si="220"/>
        <v/>
      </c>
      <c r="Z1150" s="4" t="str">
        <f t="shared" si="221"/>
        <v/>
      </c>
      <c r="AA1150" s="4" t="str">
        <f>IF($V1150="","",IF(Y1150&lt;36,0,IF(AND(36&lt;=Y1150,Y1150&lt;71),VLOOKUP($W1150,日射量と図３!$E$6:$F$34,2,TRUE),IF(AND(71&lt;=Y1150,Y1150&lt;107),VLOOKUP($W1150,日射量と図３!$E$6:$G$34,3,TRUE),IF(AND(107&lt;=Y1150,Y1150&lt;143),VLOOKUP($W1150,日射量と図３!$E$6:$H$34,4,TRUE),VLOOKUP($W1150,日射量と図３!$E$6:$I$34,5,TRUE))))))</f>
        <v/>
      </c>
      <c r="AB1150" s="4" t="str">
        <f>IF($V1150="","",IF(Z1150&lt;36,0,IF(AND(36&lt;=Z1150,Z1150&lt;71),VLOOKUP($W1150,日射量と図３!$E$6:$F$34,2,TRUE),IF(AND(71&lt;=Z1150,Z1150&lt;107),VLOOKUP($W1150,日射量と図３!$E$6:$G$34,3,TRUE),IF(AND(107&lt;=Z1150,Z1150&lt;143),VLOOKUP($W1150,日射量と図３!$E$6:$H$34,4,TRUE),VLOOKUP($W1150,日射量と図３!$E$6:$I$34,5,TRUE))))))</f>
        <v/>
      </c>
      <c r="AC1150" s="382" t="str">
        <f t="shared" si="216"/>
        <v/>
      </c>
      <c r="AD1150" s="382" t="str">
        <f t="shared" si="217"/>
        <v/>
      </c>
    </row>
    <row r="1151" spans="11:30" ht="13.5" customHeight="1">
      <c r="K1151" s="4">
        <f t="shared" si="210"/>
        <v>7</v>
      </c>
      <c r="L1151" s="34">
        <v>43299</v>
      </c>
      <c r="M1151" s="4">
        <v>48</v>
      </c>
      <c r="N1151" s="4">
        <v>20</v>
      </c>
      <c r="O1151" s="31">
        <v>0.79166666666666663</v>
      </c>
      <c r="P1151" s="35">
        <v>29.29</v>
      </c>
      <c r="Q1151" s="36">
        <f t="shared" si="211"/>
        <v>16</v>
      </c>
      <c r="R1151" s="4">
        <f t="shared" si="212"/>
        <v>0</v>
      </c>
      <c r="S1151" s="31">
        <f t="shared" si="218"/>
        <v>0.19538194444444446</v>
      </c>
      <c r="T1151" s="31">
        <f t="shared" si="219"/>
        <v>0.79927083333333337</v>
      </c>
      <c r="U1151" s="4">
        <f t="shared" si="213"/>
        <v>0</v>
      </c>
      <c r="V1151" s="4" t="str">
        <f t="shared" si="214"/>
        <v/>
      </c>
      <c r="W1151" s="18" t="str">
        <f>IF(V1151="","",VLOOKUP(L1151,日射量と図３!$A$4:$C$368,3,TRUE)*238.85/100)</f>
        <v/>
      </c>
      <c r="X1151" s="4" t="str">
        <f t="shared" si="215"/>
        <v/>
      </c>
      <c r="Y1151" s="4" t="str">
        <f t="shared" si="220"/>
        <v/>
      </c>
      <c r="Z1151" s="4" t="str">
        <f t="shared" si="221"/>
        <v/>
      </c>
      <c r="AA1151" s="4" t="str">
        <f>IF($V1151="","",IF(Y1151&lt;36,0,IF(AND(36&lt;=Y1151,Y1151&lt;71),VLOOKUP($W1151,日射量と図３!$E$6:$F$34,2,TRUE),IF(AND(71&lt;=Y1151,Y1151&lt;107),VLOOKUP($W1151,日射量と図３!$E$6:$G$34,3,TRUE),IF(AND(107&lt;=Y1151,Y1151&lt;143),VLOOKUP($W1151,日射量と図３!$E$6:$H$34,4,TRUE),VLOOKUP($W1151,日射量と図３!$E$6:$I$34,5,TRUE))))))</f>
        <v/>
      </c>
      <c r="AB1151" s="4" t="str">
        <f>IF($V1151="","",IF(Z1151&lt;36,0,IF(AND(36&lt;=Z1151,Z1151&lt;71),VLOOKUP($W1151,日射量と図３!$E$6:$F$34,2,TRUE),IF(AND(71&lt;=Z1151,Z1151&lt;107),VLOOKUP($W1151,日射量と図３!$E$6:$G$34,3,TRUE),IF(AND(107&lt;=Z1151,Z1151&lt;143),VLOOKUP($W1151,日射量と図３!$E$6:$H$34,4,TRUE),VLOOKUP($W1151,日射量と図３!$E$6:$I$34,5,TRUE))))))</f>
        <v/>
      </c>
      <c r="AC1151" s="382" t="str">
        <f t="shared" si="216"/>
        <v/>
      </c>
      <c r="AD1151" s="382" t="str">
        <f t="shared" si="217"/>
        <v/>
      </c>
    </row>
    <row r="1152" spans="11:30" ht="13.5" customHeight="1">
      <c r="K1152" s="4">
        <f t="shared" si="210"/>
        <v>7</v>
      </c>
      <c r="L1152" s="34">
        <v>43299</v>
      </c>
      <c r="M1152" s="4">
        <v>48</v>
      </c>
      <c r="N1152" s="4">
        <v>21</v>
      </c>
      <c r="O1152" s="31">
        <v>0.83333333333333337</v>
      </c>
      <c r="P1152" s="35">
        <v>28.4</v>
      </c>
      <c r="Q1152" s="36">
        <f t="shared" si="211"/>
        <v>16</v>
      </c>
      <c r="R1152" s="4">
        <f t="shared" si="212"/>
        <v>0</v>
      </c>
      <c r="S1152" s="31">
        <f t="shared" si="218"/>
        <v>0.19538194444444446</v>
      </c>
      <c r="T1152" s="31">
        <f t="shared" si="219"/>
        <v>0.79927083333333337</v>
      </c>
      <c r="U1152" s="4">
        <f t="shared" si="213"/>
        <v>0</v>
      </c>
      <c r="V1152" s="4" t="str">
        <f t="shared" si="214"/>
        <v/>
      </c>
      <c r="W1152" s="18" t="str">
        <f>IF(V1152="","",VLOOKUP(L1152,日射量と図３!$A$4:$C$368,3,TRUE)*238.85/100)</f>
        <v/>
      </c>
      <c r="X1152" s="4" t="str">
        <f t="shared" si="215"/>
        <v/>
      </c>
      <c r="Y1152" s="4" t="str">
        <f t="shared" si="220"/>
        <v/>
      </c>
      <c r="Z1152" s="4" t="str">
        <f t="shared" si="221"/>
        <v/>
      </c>
      <c r="AA1152" s="4" t="str">
        <f>IF($V1152="","",IF(Y1152&lt;36,0,IF(AND(36&lt;=Y1152,Y1152&lt;71),VLOOKUP($W1152,日射量と図３!$E$6:$F$34,2,TRUE),IF(AND(71&lt;=Y1152,Y1152&lt;107),VLOOKUP($W1152,日射量と図３!$E$6:$G$34,3,TRUE),IF(AND(107&lt;=Y1152,Y1152&lt;143),VLOOKUP($W1152,日射量と図３!$E$6:$H$34,4,TRUE),VLOOKUP($W1152,日射量と図３!$E$6:$I$34,5,TRUE))))))</f>
        <v/>
      </c>
      <c r="AB1152" s="4" t="str">
        <f>IF($V1152="","",IF(Z1152&lt;36,0,IF(AND(36&lt;=Z1152,Z1152&lt;71),VLOOKUP($W1152,日射量と図３!$E$6:$F$34,2,TRUE),IF(AND(71&lt;=Z1152,Z1152&lt;107),VLOOKUP($W1152,日射量と図３!$E$6:$G$34,3,TRUE),IF(AND(107&lt;=Z1152,Z1152&lt;143),VLOOKUP($W1152,日射量と図３!$E$6:$H$34,4,TRUE),VLOOKUP($W1152,日射量と図３!$E$6:$I$34,5,TRUE))))))</f>
        <v/>
      </c>
      <c r="AC1152" s="382" t="str">
        <f t="shared" si="216"/>
        <v/>
      </c>
      <c r="AD1152" s="382" t="str">
        <f t="shared" si="217"/>
        <v/>
      </c>
    </row>
    <row r="1153" spans="11:30" ht="13.5" customHeight="1">
      <c r="K1153" s="4">
        <f t="shared" si="210"/>
        <v>7</v>
      </c>
      <c r="L1153" s="34">
        <v>43299</v>
      </c>
      <c r="M1153" s="4">
        <v>48</v>
      </c>
      <c r="N1153" s="4">
        <v>22</v>
      </c>
      <c r="O1153" s="31">
        <v>0.875</v>
      </c>
      <c r="P1153" s="35">
        <v>27.880000000000003</v>
      </c>
      <c r="Q1153" s="36">
        <f t="shared" si="211"/>
        <v>16</v>
      </c>
      <c r="R1153" s="4">
        <f t="shared" si="212"/>
        <v>0</v>
      </c>
      <c r="S1153" s="31">
        <f t="shared" si="218"/>
        <v>0.19538194444444446</v>
      </c>
      <c r="T1153" s="31">
        <f t="shared" si="219"/>
        <v>0.79927083333333337</v>
      </c>
      <c r="U1153" s="4">
        <f t="shared" si="213"/>
        <v>0</v>
      </c>
      <c r="V1153" s="4" t="str">
        <f t="shared" si="214"/>
        <v/>
      </c>
      <c r="W1153" s="18" t="str">
        <f>IF(V1153="","",VLOOKUP(L1153,日射量と図３!$A$4:$C$368,3,TRUE)*238.85/100)</f>
        <v/>
      </c>
      <c r="X1153" s="4" t="str">
        <f t="shared" si="215"/>
        <v/>
      </c>
      <c r="Y1153" s="4" t="str">
        <f t="shared" si="220"/>
        <v/>
      </c>
      <c r="Z1153" s="4" t="str">
        <f t="shared" si="221"/>
        <v/>
      </c>
      <c r="AA1153" s="4" t="str">
        <f>IF($V1153="","",IF(Y1153&lt;36,0,IF(AND(36&lt;=Y1153,Y1153&lt;71),VLOOKUP($W1153,日射量と図３!$E$6:$F$34,2,TRUE),IF(AND(71&lt;=Y1153,Y1153&lt;107),VLOOKUP($W1153,日射量と図３!$E$6:$G$34,3,TRUE),IF(AND(107&lt;=Y1153,Y1153&lt;143),VLOOKUP($W1153,日射量と図３!$E$6:$H$34,4,TRUE),VLOOKUP($W1153,日射量と図３!$E$6:$I$34,5,TRUE))))))</f>
        <v/>
      </c>
      <c r="AB1153" s="4" t="str">
        <f>IF($V1153="","",IF(Z1153&lt;36,0,IF(AND(36&lt;=Z1153,Z1153&lt;71),VLOOKUP($W1153,日射量と図３!$E$6:$F$34,2,TRUE),IF(AND(71&lt;=Z1153,Z1153&lt;107),VLOOKUP($W1153,日射量と図３!$E$6:$G$34,3,TRUE),IF(AND(107&lt;=Z1153,Z1153&lt;143),VLOOKUP($W1153,日射量と図３!$E$6:$H$34,4,TRUE),VLOOKUP($W1153,日射量と図３!$E$6:$I$34,5,TRUE))))))</f>
        <v/>
      </c>
      <c r="AC1153" s="382" t="str">
        <f t="shared" si="216"/>
        <v/>
      </c>
      <c r="AD1153" s="382" t="str">
        <f t="shared" si="217"/>
        <v/>
      </c>
    </row>
    <row r="1154" spans="11:30" ht="13.5" customHeight="1">
      <c r="K1154" s="4">
        <f t="shared" si="210"/>
        <v>7</v>
      </c>
      <c r="L1154" s="34">
        <v>43299</v>
      </c>
      <c r="M1154" s="4">
        <v>48</v>
      </c>
      <c r="N1154" s="4">
        <v>23</v>
      </c>
      <c r="O1154" s="31">
        <v>0.91666666666666663</v>
      </c>
      <c r="P1154" s="35">
        <v>27.439999999999998</v>
      </c>
      <c r="Q1154" s="36">
        <f t="shared" si="211"/>
        <v>13</v>
      </c>
      <c r="R1154" s="4">
        <f t="shared" si="212"/>
        <v>0</v>
      </c>
      <c r="S1154" s="31">
        <f t="shared" si="218"/>
        <v>0.19538194444444446</v>
      </c>
      <c r="T1154" s="31">
        <f t="shared" si="219"/>
        <v>0.79927083333333337</v>
      </c>
      <c r="U1154" s="4">
        <f t="shared" si="213"/>
        <v>0</v>
      </c>
      <c r="V1154" s="4" t="str">
        <f t="shared" si="214"/>
        <v/>
      </c>
      <c r="W1154" s="18" t="str">
        <f>IF(V1154="","",VLOOKUP(L1154,日射量と図３!$A$4:$C$368,3,TRUE)*238.85/100)</f>
        <v/>
      </c>
      <c r="X1154" s="4" t="str">
        <f t="shared" si="215"/>
        <v/>
      </c>
      <c r="Y1154" s="4" t="str">
        <f t="shared" si="220"/>
        <v/>
      </c>
      <c r="Z1154" s="4" t="str">
        <f t="shared" si="221"/>
        <v/>
      </c>
      <c r="AA1154" s="4" t="str">
        <f>IF($V1154="","",IF(Y1154&lt;36,0,IF(AND(36&lt;=Y1154,Y1154&lt;71),VLOOKUP($W1154,日射量と図３!$E$6:$F$34,2,TRUE),IF(AND(71&lt;=Y1154,Y1154&lt;107),VLOOKUP($W1154,日射量と図３!$E$6:$G$34,3,TRUE),IF(AND(107&lt;=Y1154,Y1154&lt;143),VLOOKUP($W1154,日射量と図３!$E$6:$H$34,4,TRUE),VLOOKUP($W1154,日射量と図３!$E$6:$I$34,5,TRUE))))))</f>
        <v/>
      </c>
      <c r="AB1154" s="4" t="str">
        <f>IF($V1154="","",IF(Z1154&lt;36,0,IF(AND(36&lt;=Z1154,Z1154&lt;71),VLOOKUP($W1154,日射量と図３!$E$6:$F$34,2,TRUE),IF(AND(71&lt;=Z1154,Z1154&lt;107),VLOOKUP($W1154,日射量と図３!$E$6:$G$34,3,TRUE),IF(AND(107&lt;=Z1154,Z1154&lt;143),VLOOKUP($W1154,日射量と図３!$E$6:$H$34,4,TRUE),VLOOKUP($W1154,日射量と図３!$E$6:$I$34,5,TRUE))))))</f>
        <v/>
      </c>
      <c r="AC1154" s="382" t="str">
        <f t="shared" si="216"/>
        <v/>
      </c>
      <c r="AD1154" s="382" t="str">
        <f t="shared" si="217"/>
        <v/>
      </c>
    </row>
    <row r="1155" spans="11:30" ht="13.5" customHeight="1">
      <c r="K1155" s="4">
        <f t="shared" si="210"/>
        <v>7</v>
      </c>
      <c r="L1155" s="34">
        <v>43299</v>
      </c>
      <c r="M1155" s="4">
        <v>48</v>
      </c>
      <c r="N1155" s="4">
        <v>24</v>
      </c>
      <c r="O1155" s="31">
        <v>0.95833333333333337</v>
      </c>
      <c r="P1155" s="35">
        <v>26.880000000000003</v>
      </c>
      <c r="Q1155" s="36">
        <f t="shared" si="211"/>
        <v>13</v>
      </c>
      <c r="R1155" s="4">
        <f t="shared" si="212"/>
        <v>0</v>
      </c>
      <c r="S1155" s="31">
        <f t="shared" si="218"/>
        <v>0.19538194444444446</v>
      </c>
      <c r="T1155" s="31">
        <f t="shared" si="219"/>
        <v>0.79927083333333337</v>
      </c>
      <c r="U1155" s="4">
        <f t="shared" si="213"/>
        <v>0</v>
      </c>
      <c r="V1155" s="4" t="str">
        <f t="shared" si="214"/>
        <v/>
      </c>
      <c r="W1155" s="18" t="str">
        <f>IF(V1155="","",VLOOKUP(L1155,日射量と図３!$A$4:$C$368,3,TRUE)*238.85/100)</f>
        <v/>
      </c>
      <c r="X1155" s="4" t="str">
        <f t="shared" si="215"/>
        <v/>
      </c>
      <c r="Y1155" s="4" t="str">
        <f t="shared" si="220"/>
        <v/>
      </c>
      <c r="Z1155" s="4" t="str">
        <f t="shared" si="221"/>
        <v/>
      </c>
      <c r="AA1155" s="4" t="str">
        <f>IF($V1155="","",IF(Y1155&lt;36,0,IF(AND(36&lt;=Y1155,Y1155&lt;71),VLOOKUP($W1155,日射量と図３!$E$6:$F$34,2,TRUE),IF(AND(71&lt;=Y1155,Y1155&lt;107),VLOOKUP($W1155,日射量と図３!$E$6:$G$34,3,TRUE),IF(AND(107&lt;=Y1155,Y1155&lt;143),VLOOKUP($W1155,日射量と図３!$E$6:$H$34,4,TRUE),VLOOKUP($W1155,日射量と図３!$E$6:$I$34,5,TRUE))))))</f>
        <v/>
      </c>
      <c r="AB1155" s="4" t="str">
        <f>IF($V1155="","",IF(Z1155&lt;36,0,IF(AND(36&lt;=Z1155,Z1155&lt;71),VLOOKUP($W1155,日射量と図３!$E$6:$F$34,2,TRUE),IF(AND(71&lt;=Z1155,Z1155&lt;107),VLOOKUP($W1155,日射量と図３!$E$6:$G$34,3,TRUE),IF(AND(107&lt;=Z1155,Z1155&lt;143),VLOOKUP($W1155,日射量と図３!$E$6:$H$34,4,TRUE),VLOOKUP($W1155,日射量と図３!$E$6:$I$34,5,TRUE))))))</f>
        <v/>
      </c>
      <c r="AC1155" s="382" t="str">
        <f t="shared" si="216"/>
        <v/>
      </c>
      <c r="AD1155" s="382" t="str">
        <f t="shared" si="217"/>
        <v/>
      </c>
    </row>
    <row r="1156" spans="11:30" ht="13.5" customHeight="1">
      <c r="K1156" s="4">
        <f t="shared" si="210"/>
        <v>7</v>
      </c>
      <c r="L1156" s="34">
        <v>43300</v>
      </c>
      <c r="M1156" s="4">
        <v>49</v>
      </c>
      <c r="N1156" s="4">
        <v>1</v>
      </c>
      <c r="O1156" s="31">
        <v>0</v>
      </c>
      <c r="P1156" s="35">
        <v>26.669999999999998</v>
      </c>
      <c r="Q1156" s="36">
        <f t="shared" si="211"/>
        <v>13</v>
      </c>
      <c r="R1156" s="4">
        <f t="shared" si="212"/>
        <v>0</v>
      </c>
      <c r="S1156" s="31">
        <f t="shared" si="218"/>
        <v>0.19538194444444446</v>
      </c>
      <c r="T1156" s="31">
        <f t="shared" si="219"/>
        <v>0.79927083333333337</v>
      </c>
      <c r="U1156" s="4">
        <f t="shared" si="213"/>
        <v>0</v>
      </c>
      <c r="V1156" s="4">
        <f t="shared" si="214"/>
        <v>0</v>
      </c>
      <c r="W1156" s="18">
        <f>IF(V1156="","",VLOOKUP(L1156,日射量と図３!$A$4:$C$368,3,TRUE)*238.85/100)</f>
        <v>45.381499999999996</v>
      </c>
      <c r="X1156" s="4">
        <f t="shared" si="215"/>
        <v>14</v>
      </c>
      <c r="Y1156" s="4">
        <f t="shared" si="220"/>
        <v>0</v>
      </c>
      <c r="Z1156" s="4">
        <f t="shared" si="221"/>
        <v>0</v>
      </c>
      <c r="AA1156" s="4">
        <f>IF($V1156="","",IF(Y1156&lt;36,0,IF(AND(36&lt;=Y1156,Y1156&lt;71),VLOOKUP($W1156,日射量と図３!$E$6:$F$34,2,TRUE),IF(AND(71&lt;=Y1156,Y1156&lt;107),VLOOKUP($W1156,日射量と図３!$E$6:$G$34,3,TRUE),IF(AND(107&lt;=Y1156,Y1156&lt;143),VLOOKUP($W1156,日射量と図３!$E$6:$H$34,4,TRUE),VLOOKUP($W1156,日射量と図３!$E$6:$I$34,5,TRUE))))))</f>
        <v>0</v>
      </c>
      <c r="AB1156" s="4">
        <f>IF($V1156="","",IF(Z1156&lt;36,0,IF(AND(36&lt;=Z1156,Z1156&lt;71),VLOOKUP($W1156,日射量と図３!$E$6:$F$34,2,TRUE),IF(AND(71&lt;=Z1156,Z1156&lt;107),VLOOKUP($W1156,日射量と図３!$E$6:$G$34,3,TRUE),IF(AND(107&lt;=Z1156,Z1156&lt;143),VLOOKUP($W1156,日射量と図３!$E$6:$H$34,4,TRUE),VLOOKUP($W1156,日射量と図３!$E$6:$I$34,5,TRUE))))))</f>
        <v>0</v>
      </c>
      <c r="AC1156" s="382">
        <f t="shared" si="216"/>
        <v>0</v>
      </c>
      <c r="AD1156" s="382">
        <f t="shared" si="217"/>
        <v>0</v>
      </c>
    </row>
    <row r="1157" spans="11:30" ht="13.5" customHeight="1">
      <c r="K1157" s="4">
        <f t="shared" ref="K1157:K1220" si="222">MONTH(L1157)</f>
        <v>7</v>
      </c>
      <c r="L1157" s="34">
        <v>43300</v>
      </c>
      <c r="M1157" s="4">
        <v>49</v>
      </c>
      <c r="N1157" s="4">
        <v>2</v>
      </c>
      <c r="O1157" s="31">
        <v>4.1666666666666664E-2</v>
      </c>
      <c r="P1157" s="35">
        <v>26.47</v>
      </c>
      <c r="Q1157" s="36">
        <f t="shared" ref="Q1157:Q1220" si="223">IF(O1157&lt;$B$15,$D$14,IF(O1157&lt;$B$16,$D$15,IF(O1157&lt;$B$17,$D$16,IF(O1157&lt;$B$18,$D$17,IF(O1157&lt;$B$19,$D$18,$D$19)))))</f>
        <v>13</v>
      </c>
      <c r="R1157" s="4">
        <f t="shared" ref="R1157:R1220" si="224">IF(Q1157-P1157&gt;0,Q1157-P1157,0)</f>
        <v>0</v>
      </c>
      <c r="S1157" s="31">
        <f t="shared" si="218"/>
        <v>0.19538194444444446</v>
      </c>
      <c r="T1157" s="31">
        <f t="shared" si="219"/>
        <v>0.79927083333333337</v>
      </c>
      <c r="U1157" s="4">
        <f t="shared" ref="U1157:U1220" si="225">IF(AND(S1157&lt;O1157,O1157&lt;T1157),R1157,0)</f>
        <v>0</v>
      </c>
      <c r="V1157" s="4" t="str">
        <f t="shared" ref="V1157:V1220" si="226">IF(N1157=1,SUM(U1157:U1180),"")</f>
        <v/>
      </c>
      <c r="W1157" s="18" t="str">
        <f>IF(V1157="","",VLOOKUP(L1157,日射量と図３!$A$4:$C$368,3,TRUE)*238.85/100)</f>
        <v/>
      </c>
      <c r="X1157" s="4" t="str">
        <f t="shared" ref="X1157:X1220" si="227">IF(V1157="","",VLOOKUP(K1157,$AF$38:$AJ$49,5,TRUE))</f>
        <v/>
      </c>
      <c r="Y1157" s="4" t="str">
        <f t="shared" si="220"/>
        <v/>
      </c>
      <c r="Z1157" s="4" t="str">
        <f t="shared" si="221"/>
        <v/>
      </c>
      <c r="AA1157" s="4" t="str">
        <f>IF($V1157="","",IF(Y1157&lt;36,0,IF(AND(36&lt;=Y1157,Y1157&lt;71),VLOOKUP($W1157,日射量と図３!$E$6:$F$34,2,TRUE),IF(AND(71&lt;=Y1157,Y1157&lt;107),VLOOKUP($W1157,日射量と図３!$E$6:$G$34,3,TRUE),IF(AND(107&lt;=Y1157,Y1157&lt;143),VLOOKUP($W1157,日射量と図３!$E$6:$H$34,4,TRUE),VLOOKUP($W1157,日射量と図３!$E$6:$I$34,5,TRUE))))))</f>
        <v/>
      </c>
      <c r="AB1157" s="4" t="str">
        <f>IF($V1157="","",IF(Z1157&lt;36,0,IF(AND(36&lt;=Z1157,Z1157&lt;71),VLOOKUP($W1157,日射量と図３!$E$6:$F$34,2,TRUE),IF(AND(71&lt;=Z1157,Z1157&lt;107),VLOOKUP($W1157,日射量と図３!$E$6:$G$34,3,TRUE),IF(AND(107&lt;=Z1157,Z1157&lt;143),VLOOKUP($W1157,日射量と図３!$E$6:$H$34,4,TRUE),VLOOKUP($W1157,日射量と図３!$E$6:$I$34,5,TRUE))))))</f>
        <v/>
      </c>
      <c r="AC1157" s="382" t="str">
        <f t="shared" si="216"/>
        <v/>
      </c>
      <c r="AD1157" s="382" t="str">
        <f t="shared" si="217"/>
        <v/>
      </c>
    </row>
    <row r="1158" spans="11:30" ht="13.5" customHeight="1">
      <c r="K1158" s="4">
        <f t="shared" si="222"/>
        <v>7</v>
      </c>
      <c r="L1158" s="34">
        <v>43300</v>
      </c>
      <c r="M1158" s="4">
        <v>49</v>
      </c>
      <c r="N1158" s="4">
        <v>3</v>
      </c>
      <c r="O1158" s="31">
        <v>8.3333333333333329E-2</v>
      </c>
      <c r="P1158" s="35">
        <v>26.250000000000007</v>
      </c>
      <c r="Q1158" s="36">
        <f t="shared" si="223"/>
        <v>13</v>
      </c>
      <c r="R1158" s="4">
        <f t="shared" si="224"/>
        <v>0</v>
      </c>
      <c r="S1158" s="31">
        <f t="shared" si="218"/>
        <v>0.19538194444444446</v>
      </c>
      <c r="T1158" s="31">
        <f t="shared" si="219"/>
        <v>0.79927083333333337</v>
      </c>
      <c r="U1158" s="4">
        <f t="shared" si="225"/>
        <v>0</v>
      </c>
      <c r="V1158" s="4" t="str">
        <f t="shared" si="226"/>
        <v/>
      </c>
      <c r="W1158" s="18" t="str">
        <f>IF(V1158="","",VLOOKUP(L1158,日射量と図３!$A$4:$C$368,3,TRUE)*238.85/100)</f>
        <v/>
      </c>
      <c r="X1158" s="4" t="str">
        <f t="shared" si="227"/>
        <v/>
      </c>
      <c r="Y1158" s="4" t="str">
        <f t="shared" si="220"/>
        <v/>
      </c>
      <c r="Z1158" s="4" t="str">
        <f t="shared" si="221"/>
        <v/>
      </c>
      <c r="AA1158" s="4" t="str">
        <f>IF($V1158="","",IF(Y1158&lt;36,0,IF(AND(36&lt;=Y1158,Y1158&lt;71),VLOOKUP($W1158,日射量と図３!$E$6:$F$34,2,TRUE),IF(AND(71&lt;=Y1158,Y1158&lt;107),VLOOKUP($W1158,日射量と図３!$E$6:$G$34,3,TRUE),IF(AND(107&lt;=Y1158,Y1158&lt;143),VLOOKUP($W1158,日射量と図３!$E$6:$H$34,4,TRUE),VLOOKUP($W1158,日射量と図３!$E$6:$I$34,5,TRUE))))))</f>
        <v/>
      </c>
      <c r="AB1158" s="4" t="str">
        <f>IF($V1158="","",IF(Z1158&lt;36,0,IF(AND(36&lt;=Z1158,Z1158&lt;71),VLOOKUP($W1158,日射量と図３!$E$6:$F$34,2,TRUE),IF(AND(71&lt;=Z1158,Z1158&lt;107),VLOOKUP($W1158,日射量と図３!$E$6:$G$34,3,TRUE),IF(AND(107&lt;=Z1158,Z1158&lt;143),VLOOKUP($W1158,日射量と図３!$E$6:$H$34,4,TRUE),VLOOKUP($W1158,日射量と図３!$E$6:$I$34,5,TRUE))))))</f>
        <v/>
      </c>
      <c r="AC1158" s="382" t="str">
        <f t="shared" si="216"/>
        <v/>
      </c>
      <c r="AD1158" s="382" t="str">
        <f t="shared" si="217"/>
        <v/>
      </c>
    </row>
    <row r="1159" spans="11:30" ht="13.5" customHeight="1">
      <c r="K1159" s="4">
        <f t="shared" si="222"/>
        <v>7</v>
      </c>
      <c r="L1159" s="34">
        <v>43300</v>
      </c>
      <c r="M1159" s="4">
        <v>49</v>
      </c>
      <c r="N1159" s="4">
        <v>4</v>
      </c>
      <c r="O1159" s="31">
        <v>0.125</v>
      </c>
      <c r="P1159" s="35">
        <v>25.809999999999995</v>
      </c>
      <c r="Q1159" s="36">
        <f t="shared" si="223"/>
        <v>13</v>
      </c>
      <c r="R1159" s="4">
        <f t="shared" si="224"/>
        <v>0</v>
      </c>
      <c r="S1159" s="31">
        <f t="shared" si="218"/>
        <v>0.19538194444444446</v>
      </c>
      <c r="T1159" s="31">
        <f t="shared" si="219"/>
        <v>0.79927083333333337</v>
      </c>
      <c r="U1159" s="4">
        <f t="shared" si="225"/>
        <v>0</v>
      </c>
      <c r="V1159" s="4" t="str">
        <f t="shared" si="226"/>
        <v/>
      </c>
      <c r="W1159" s="18" t="str">
        <f>IF(V1159="","",VLOOKUP(L1159,日射量と図３!$A$4:$C$368,3,TRUE)*238.85/100)</f>
        <v/>
      </c>
      <c r="X1159" s="4" t="str">
        <f t="shared" si="227"/>
        <v/>
      </c>
      <c r="Y1159" s="4" t="str">
        <f t="shared" si="220"/>
        <v/>
      </c>
      <c r="Z1159" s="4" t="str">
        <f t="shared" si="221"/>
        <v/>
      </c>
      <c r="AA1159" s="4" t="str">
        <f>IF($V1159="","",IF(Y1159&lt;36,0,IF(AND(36&lt;=Y1159,Y1159&lt;71),VLOOKUP($W1159,日射量と図３!$E$6:$F$34,2,TRUE),IF(AND(71&lt;=Y1159,Y1159&lt;107),VLOOKUP($W1159,日射量と図３!$E$6:$G$34,3,TRUE),IF(AND(107&lt;=Y1159,Y1159&lt;143),VLOOKUP($W1159,日射量と図３!$E$6:$H$34,4,TRUE),VLOOKUP($W1159,日射量と図３!$E$6:$I$34,5,TRUE))))))</f>
        <v/>
      </c>
      <c r="AB1159" s="4" t="str">
        <f>IF($V1159="","",IF(Z1159&lt;36,0,IF(AND(36&lt;=Z1159,Z1159&lt;71),VLOOKUP($W1159,日射量と図３!$E$6:$F$34,2,TRUE),IF(AND(71&lt;=Z1159,Z1159&lt;107),VLOOKUP($W1159,日射量と図３!$E$6:$G$34,3,TRUE),IF(AND(107&lt;=Z1159,Z1159&lt;143),VLOOKUP($W1159,日射量と図３!$E$6:$H$34,4,TRUE),VLOOKUP($W1159,日射量と図３!$E$6:$I$34,5,TRUE))))))</f>
        <v/>
      </c>
      <c r="AC1159" s="382" t="str">
        <f t="shared" si="216"/>
        <v/>
      </c>
      <c r="AD1159" s="382" t="str">
        <f t="shared" si="217"/>
        <v/>
      </c>
    </row>
    <row r="1160" spans="11:30" ht="13.5" customHeight="1">
      <c r="K1160" s="4">
        <f t="shared" si="222"/>
        <v>7</v>
      </c>
      <c r="L1160" s="34">
        <v>43300</v>
      </c>
      <c r="M1160" s="4">
        <v>49</v>
      </c>
      <c r="N1160" s="4">
        <v>5</v>
      </c>
      <c r="O1160" s="31">
        <v>0.16666666666666666</v>
      </c>
      <c r="P1160" s="35">
        <v>25.830000000000002</v>
      </c>
      <c r="Q1160" s="36">
        <f t="shared" si="223"/>
        <v>15</v>
      </c>
      <c r="R1160" s="4">
        <f t="shared" si="224"/>
        <v>0</v>
      </c>
      <c r="S1160" s="31">
        <f t="shared" si="218"/>
        <v>0.19538194444444446</v>
      </c>
      <c r="T1160" s="31">
        <f t="shared" si="219"/>
        <v>0.79927083333333337</v>
      </c>
      <c r="U1160" s="4">
        <f t="shared" si="225"/>
        <v>0</v>
      </c>
      <c r="V1160" s="4" t="str">
        <f t="shared" si="226"/>
        <v/>
      </c>
      <c r="W1160" s="18" t="str">
        <f>IF(V1160="","",VLOOKUP(L1160,日射量と図３!$A$4:$C$368,3,TRUE)*238.85/100)</f>
        <v/>
      </c>
      <c r="X1160" s="4" t="str">
        <f t="shared" si="227"/>
        <v/>
      </c>
      <c r="Y1160" s="4" t="str">
        <f t="shared" si="220"/>
        <v/>
      </c>
      <c r="Z1160" s="4" t="str">
        <f t="shared" si="221"/>
        <v/>
      </c>
      <c r="AA1160" s="4" t="str">
        <f>IF($V1160="","",IF(Y1160&lt;36,0,IF(AND(36&lt;=Y1160,Y1160&lt;71),VLOOKUP($W1160,日射量と図３!$E$6:$F$34,2,TRUE),IF(AND(71&lt;=Y1160,Y1160&lt;107),VLOOKUP($W1160,日射量と図３!$E$6:$G$34,3,TRUE),IF(AND(107&lt;=Y1160,Y1160&lt;143),VLOOKUP($W1160,日射量と図３!$E$6:$H$34,4,TRUE),VLOOKUP($W1160,日射量と図３!$E$6:$I$34,5,TRUE))))))</f>
        <v/>
      </c>
      <c r="AB1160" s="4" t="str">
        <f>IF($V1160="","",IF(Z1160&lt;36,0,IF(AND(36&lt;=Z1160,Z1160&lt;71),VLOOKUP($W1160,日射量と図３!$E$6:$F$34,2,TRUE),IF(AND(71&lt;=Z1160,Z1160&lt;107),VLOOKUP($W1160,日射量と図３!$E$6:$G$34,3,TRUE),IF(AND(107&lt;=Z1160,Z1160&lt;143),VLOOKUP($W1160,日射量と図３!$E$6:$H$34,4,TRUE),VLOOKUP($W1160,日射量と図３!$E$6:$I$34,5,TRUE))))))</f>
        <v/>
      </c>
      <c r="AC1160" s="382" t="str">
        <f t="shared" si="216"/>
        <v/>
      </c>
      <c r="AD1160" s="382" t="str">
        <f t="shared" si="217"/>
        <v/>
      </c>
    </row>
    <row r="1161" spans="11:30" ht="13.5" customHeight="1">
      <c r="K1161" s="4">
        <f t="shared" si="222"/>
        <v>7</v>
      </c>
      <c r="L1161" s="34">
        <v>43300</v>
      </c>
      <c r="M1161" s="4">
        <v>49</v>
      </c>
      <c r="N1161" s="4">
        <v>6</v>
      </c>
      <c r="O1161" s="31">
        <v>0.20833333333333334</v>
      </c>
      <c r="P1161" s="35">
        <v>25.79</v>
      </c>
      <c r="Q1161" s="36">
        <f t="shared" si="223"/>
        <v>15</v>
      </c>
      <c r="R1161" s="4">
        <f t="shared" si="224"/>
        <v>0</v>
      </c>
      <c r="S1161" s="31">
        <f t="shared" si="218"/>
        <v>0.19538194444444446</v>
      </c>
      <c r="T1161" s="31">
        <f t="shared" si="219"/>
        <v>0.79927083333333337</v>
      </c>
      <c r="U1161" s="4">
        <f t="shared" si="225"/>
        <v>0</v>
      </c>
      <c r="V1161" s="4" t="str">
        <f t="shared" si="226"/>
        <v/>
      </c>
      <c r="W1161" s="18" t="str">
        <f>IF(V1161="","",VLOOKUP(L1161,日射量と図３!$A$4:$C$368,3,TRUE)*238.85/100)</f>
        <v/>
      </c>
      <c r="X1161" s="4" t="str">
        <f t="shared" si="227"/>
        <v/>
      </c>
      <c r="Y1161" s="4" t="str">
        <f t="shared" si="220"/>
        <v/>
      </c>
      <c r="Z1161" s="4" t="str">
        <f t="shared" si="221"/>
        <v/>
      </c>
      <c r="AA1161" s="4" t="str">
        <f>IF($V1161="","",IF(Y1161&lt;36,0,IF(AND(36&lt;=Y1161,Y1161&lt;71),VLOOKUP($W1161,日射量と図３!$E$6:$F$34,2,TRUE),IF(AND(71&lt;=Y1161,Y1161&lt;107),VLOOKUP($W1161,日射量と図３!$E$6:$G$34,3,TRUE),IF(AND(107&lt;=Y1161,Y1161&lt;143),VLOOKUP($W1161,日射量と図３!$E$6:$H$34,4,TRUE),VLOOKUP($W1161,日射量と図３!$E$6:$I$34,5,TRUE))))))</f>
        <v/>
      </c>
      <c r="AB1161" s="4" t="str">
        <f>IF($V1161="","",IF(Z1161&lt;36,0,IF(AND(36&lt;=Z1161,Z1161&lt;71),VLOOKUP($W1161,日射量と図３!$E$6:$F$34,2,TRUE),IF(AND(71&lt;=Z1161,Z1161&lt;107),VLOOKUP($W1161,日射量と図３!$E$6:$G$34,3,TRUE),IF(AND(107&lt;=Z1161,Z1161&lt;143),VLOOKUP($W1161,日射量と図３!$E$6:$H$34,4,TRUE),VLOOKUP($W1161,日射量と図３!$E$6:$I$34,5,TRUE))))))</f>
        <v/>
      </c>
      <c r="AC1161" s="382" t="str">
        <f t="shared" si="216"/>
        <v/>
      </c>
      <c r="AD1161" s="382" t="str">
        <f t="shared" si="217"/>
        <v/>
      </c>
    </row>
    <row r="1162" spans="11:30" ht="13.5" customHeight="1">
      <c r="K1162" s="4">
        <f t="shared" si="222"/>
        <v>7</v>
      </c>
      <c r="L1162" s="34">
        <v>43300</v>
      </c>
      <c r="M1162" s="4">
        <v>49</v>
      </c>
      <c r="N1162" s="4">
        <v>7</v>
      </c>
      <c r="O1162" s="31">
        <v>0.25</v>
      </c>
      <c r="P1162" s="35">
        <v>25.979999999999997</v>
      </c>
      <c r="Q1162" s="36">
        <f t="shared" si="223"/>
        <v>15</v>
      </c>
      <c r="R1162" s="4">
        <f t="shared" si="224"/>
        <v>0</v>
      </c>
      <c r="S1162" s="31">
        <f t="shared" si="218"/>
        <v>0.19538194444444446</v>
      </c>
      <c r="T1162" s="31">
        <f t="shared" si="219"/>
        <v>0.79927083333333337</v>
      </c>
      <c r="U1162" s="4">
        <f t="shared" si="225"/>
        <v>0</v>
      </c>
      <c r="V1162" s="4" t="str">
        <f t="shared" si="226"/>
        <v/>
      </c>
      <c r="W1162" s="18" t="str">
        <f>IF(V1162="","",VLOOKUP(L1162,日射量と図３!$A$4:$C$368,3,TRUE)*238.85/100)</f>
        <v/>
      </c>
      <c r="X1162" s="4" t="str">
        <f t="shared" si="227"/>
        <v/>
      </c>
      <c r="Y1162" s="4" t="str">
        <f t="shared" si="220"/>
        <v/>
      </c>
      <c r="Z1162" s="4" t="str">
        <f t="shared" si="221"/>
        <v/>
      </c>
      <c r="AA1162" s="4" t="str">
        <f>IF($V1162="","",IF(Y1162&lt;36,0,IF(AND(36&lt;=Y1162,Y1162&lt;71),VLOOKUP($W1162,日射量と図３!$E$6:$F$34,2,TRUE),IF(AND(71&lt;=Y1162,Y1162&lt;107),VLOOKUP($W1162,日射量と図３!$E$6:$G$34,3,TRUE),IF(AND(107&lt;=Y1162,Y1162&lt;143),VLOOKUP($W1162,日射量と図３!$E$6:$H$34,4,TRUE),VLOOKUP($W1162,日射量と図３!$E$6:$I$34,5,TRUE))))))</f>
        <v/>
      </c>
      <c r="AB1162" s="4" t="str">
        <f>IF($V1162="","",IF(Z1162&lt;36,0,IF(AND(36&lt;=Z1162,Z1162&lt;71),VLOOKUP($W1162,日射量と図３!$E$6:$F$34,2,TRUE),IF(AND(71&lt;=Z1162,Z1162&lt;107),VLOOKUP($W1162,日射量と図３!$E$6:$G$34,3,TRUE),IF(AND(107&lt;=Z1162,Z1162&lt;143),VLOOKUP($W1162,日射量と図３!$E$6:$H$34,4,TRUE),VLOOKUP($W1162,日射量と図３!$E$6:$I$34,5,TRUE))))))</f>
        <v/>
      </c>
      <c r="AC1162" s="382" t="str">
        <f t="shared" si="216"/>
        <v/>
      </c>
      <c r="AD1162" s="382" t="str">
        <f t="shared" si="217"/>
        <v/>
      </c>
    </row>
    <row r="1163" spans="11:30" ht="13.5" customHeight="1">
      <c r="K1163" s="4">
        <f t="shared" si="222"/>
        <v>7</v>
      </c>
      <c r="L1163" s="34">
        <v>43300</v>
      </c>
      <c r="M1163" s="4">
        <v>49</v>
      </c>
      <c r="N1163" s="4">
        <v>8</v>
      </c>
      <c r="O1163" s="31">
        <v>0.29166666666666669</v>
      </c>
      <c r="P1163" s="35">
        <v>26.579999999999995</v>
      </c>
      <c r="Q1163" s="36">
        <f t="shared" si="223"/>
        <v>12</v>
      </c>
      <c r="R1163" s="4">
        <f t="shared" si="224"/>
        <v>0</v>
      </c>
      <c r="S1163" s="31">
        <f t="shared" si="218"/>
        <v>0.19538194444444446</v>
      </c>
      <c r="T1163" s="31">
        <f t="shared" si="219"/>
        <v>0.79927083333333337</v>
      </c>
      <c r="U1163" s="4">
        <f t="shared" si="225"/>
        <v>0</v>
      </c>
      <c r="V1163" s="4" t="str">
        <f t="shared" si="226"/>
        <v/>
      </c>
      <c r="W1163" s="18" t="str">
        <f>IF(V1163="","",VLOOKUP(L1163,日射量と図３!$A$4:$C$368,3,TRUE)*238.85/100)</f>
        <v/>
      </c>
      <c r="X1163" s="4" t="str">
        <f t="shared" si="227"/>
        <v/>
      </c>
      <c r="Y1163" s="4" t="str">
        <f t="shared" si="220"/>
        <v/>
      </c>
      <c r="Z1163" s="4" t="str">
        <f t="shared" si="221"/>
        <v/>
      </c>
      <c r="AA1163" s="4" t="str">
        <f>IF($V1163="","",IF(Y1163&lt;36,0,IF(AND(36&lt;=Y1163,Y1163&lt;71),VLOOKUP($W1163,日射量と図３!$E$6:$F$34,2,TRUE),IF(AND(71&lt;=Y1163,Y1163&lt;107),VLOOKUP($W1163,日射量と図３!$E$6:$G$34,3,TRUE),IF(AND(107&lt;=Y1163,Y1163&lt;143),VLOOKUP($W1163,日射量と図３!$E$6:$H$34,4,TRUE),VLOOKUP($W1163,日射量と図３!$E$6:$I$34,5,TRUE))))))</f>
        <v/>
      </c>
      <c r="AB1163" s="4" t="str">
        <f>IF($V1163="","",IF(Z1163&lt;36,0,IF(AND(36&lt;=Z1163,Z1163&lt;71),VLOOKUP($W1163,日射量と図３!$E$6:$F$34,2,TRUE),IF(AND(71&lt;=Z1163,Z1163&lt;107),VLOOKUP($W1163,日射量と図３!$E$6:$G$34,3,TRUE),IF(AND(107&lt;=Z1163,Z1163&lt;143),VLOOKUP($W1163,日射量と図３!$E$6:$H$34,4,TRUE),VLOOKUP($W1163,日射量と図３!$E$6:$I$34,5,TRUE))))))</f>
        <v/>
      </c>
      <c r="AC1163" s="382" t="str">
        <f t="shared" si="216"/>
        <v/>
      </c>
      <c r="AD1163" s="382" t="str">
        <f t="shared" si="217"/>
        <v/>
      </c>
    </row>
    <row r="1164" spans="11:30" ht="13.5" customHeight="1">
      <c r="K1164" s="4">
        <f t="shared" si="222"/>
        <v>7</v>
      </c>
      <c r="L1164" s="34">
        <v>43300</v>
      </c>
      <c r="M1164" s="4">
        <v>49</v>
      </c>
      <c r="N1164" s="4">
        <v>9</v>
      </c>
      <c r="O1164" s="31">
        <v>0.33333333333333331</v>
      </c>
      <c r="P1164" s="35">
        <v>27.820000000000004</v>
      </c>
      <c r="Q1164" s="36">
        <f t="shared" si="223"/>
        <v>12</v>
      </c>
      <c r="R1164" s="4">
        <f t="shared" si="224"/>
        <v>0</v>
      </c>
      <c r="S1164" s="31">
        <f t="shared" si="218"/>
        <v>0.19538194444444446</v>
      </c>
      <c r="T1164" s="31">
        <f t="shared" si="219"/>
        <v>0.79927083333333337</v>
      </c>
      <c r="U1164" s="4">
        <f t="shared" si="225"/>
        <v>0</v>
      </c>
      <c r="V1164" s="4" t="str">
        <f t="shared" si="226"/>
        <v/>
      </c>
      <c r="W1164" s="18" t="str">
        <f>IF(V1164="","",VLOOKUP(L1164,日射量と図３!$A$4:$C$368,3,TRUE)*238.85/100)</f>
        <v/>
      </c>
      <c r="X1164" s="4" t="str">
        <f t="shared" si="227"/>
        <v/>
      </c>
      <c r="Y1164" s="4" t="str">
        <f t="shared" si="220"/>
        <v/>
      </c>
      <c r="Z1164" s="4" t="str">
        <f t="shared" si="221"/>
        <v/>
      </c>
      <c r="AA1164" s="4" t="str">
        <f>IF($V1164="","",IF(Y1164&lt;36,0,IF(AND(36&lt;=Y1164,Y1164&lt;71),VLOOKUP($W1164,日射量と図３!$E$6:$F$34,2,TRUE),IF(AND(71&lt;=Y1164,Y1164&lt;107),VLOOKUP($W1164,日射量と図３!$E$6:$G$34,3,TRUE),IF(AND(107&lt;=Y1164,Y1164&lt;143),VLOOKUP($W1164,日射量と図３!$E$6:$H$34,4,TRUE),VLOOKUP($W1164,日射量と図３!$E$6:$I$34,5,TRUE))))))</f>
        <v/>
      </c>
      <c r="AB1164" s="4" t="str">
        <f>IF($V1164="","",IF(Z1164&lt;36,0,IF(AND(36&lt;=Z1164,Z1164&lt;71),VLOOKUP($W1164,日射量と図３!$E$6:$F$34,2,TRUE),IF(AND(71&lt;=Z1164,Z1164&lt;107),VLOOKUP($W1164,日射量と図３!$E$6:$G$34,3,TRUE),IF(AND(107&lt;=Z1164,Z1164&lt;143),VLOOKUP($W1164,日射量と図３!$E$6:$H$34,4,TRUE),VLOOKUP($W1164,日射量と図３!$E$6:$I$34,5,TRUE))))))</f>
        <v/>
      </c>
      <c r="AC1164" s="382" t="str">
        <f t="shared" si="216"/>
        <v/>
      </c>
      <c r="AD1164" s="382" t="str">
        <f t="shared" si="217"/>
        <v/>
      </c>
    </row>
    <row r="1165" spans="11:30" ht="13.5" customHeight="1">
      <c r="K1165" s="4">
        <f t="shared" si="222"/>
        <v>7</v>
      </c>
      <c r="L1165" s="34">
        <v>43300</v>
      </c>
      <c r="M1165" s="4">
        <v>49</v>
      </c>
      <c r="N1165" s="4">
        <v>10</v>
      </c>
      <c r="O1165" s="31">
        <v>0.375</v>
      </c>
      <c r="P1165" s="35">
        <v>28.54</v>
      </c>
      <c r="Q1165" s="36">
        <f t="shared" si="223"/>
        <v>12</v>
      </c>
      <c r="R1165" s="4">
        <f t="shared" si="224"/>
        <v>0</v>
      </c>
      <c r="S1165" s="31">
        <f t="shared" si="218"/>
        <v>0.19538194444444446</v>
      </c>
      <c r="T1165" s="31">
        <f t="shared" si="219"/>
        <v>0.79927083333333337</v>
      </c>
      <c r="U1165" s="4">
        <f t="shared" si="225"/>
        <v>0</v>
      </c>
      <c r="V1165" s="4" t="str">
        <f t="shared" si="226"/>
        <v/>
      </c>
      <c r="W1165" s="18" t="str">
        <f>IF(V1165="","",VLOOKUP(L1165,日射量と図３!$A$4:$C$368,3,TRUE)*238.85/100)</f>
        <v/>
      </c>
      <c r="X1165" s="4" t="str">
        <f t="shared" si="227"/>
        <v/>
      </c>
      <c r="Y1165" s="4" t="str">
        <f t="shared" si="220"/>
        <v/>
      </c>
      <c r="Z1165" s="4" t="str">
        <f t="shared" si="221"/>
        <v/>
      </c>
      <c r="AA1165" s="4" t="str">
        <f>IF($V1165="","",IF(Y1165&lt;36,0,IF(AND(36&lt;=Y1165,Y1165&lt;71),VLOOKUP($W1165,日射量と図３!$E$6:$F$34,2,TRUE),IF(AND(71&lt;=Y1165,Y1165&lt;107),VLOOKUP($W1165,日射量と図３!$E$6:$G$34,3,TRUE),IF(AND(107&lt;=Y1165,Y1165&lt;143),VLOOKUP($W1165,日射量と図３!$E$6:$H$34,4,TRUE),VLOOKUP($W1165,日射量と図３!$E$6:$I$34,5,TRUE))))))</f>
        <v/>
      </c>
      <c r="AB1165" s="4" t="str">
        <f>IF($V1165="","",IF(Z1165&lt;36,0,IF(AND(36&lt;=Z1165,Z1165&lt;71),VLOOKUP($W1165,日射量と図３!$E$6:$F$34,2,TRUE),IF(AND(71&lt;=Z1165,Z1165&lt;107),VLOOKUP($W1165,日射量と図３!$E$6:$G$34,3,TRUE),IF(AND(107&lt;=Z1165,Z1165&lt;143),VLOOKUP($W1165,日射量と図３!$E$6:$H$34,4,TRUE),VLOOKUP($W1165,日射量と図３!$E$6:$I$34,5,TRUE))))))</f>
        <v/>
      </c>
      <c r="AC1165" s="382" t="str">
        <f t="shared" si="216"/>
        <v/>
      </c>
      <c r="AD1165" s="382" t="str">
        <f t="shared" si="217"/>
        <v/>
      </c>
    </row>
    <row r="1166" spans="11:30" ht="13.5" customHeight="1">
      <c r="K1166" s="4">
        <f t="shared" si="222"/>
        <v>7</v>
      </c>
      <c r="L1166" s="34">
        <v>43300</v>
      </c>
      <c r="M1166" s="4">
        <v>49</v>
      </c>
      <c r="N1166" s="4">
        <v>11</v>
      </c>
      <c r="O1166" s="31">
        <v>0.41666666666666669</v>
      </c>
      <c r="P1166" s="35">
        <v>29.57</v>
      </c>
      <c r="Q1166" s="36">
        <f t="shared" si="223"/>
        <v>12</v>
      </c>
      <c r="R1166" s="4">
        <f t="shared" si="224"/>
        <v>0</v>
      </c>
      <c r="S1166" s="31">
        <f t="shared" si="218"/>
        <v>0.19538194444444446</v>
      </c>
      <c r="T1166" s="31">
        <f t="shared" si="219"/>
        <v>0.79927083333333337</v>
      </c>
      <c r="U1166" s="4">
        <f t="shared" si="225"/>
        <v>0</v>
      </c>
      <c r="V1166" s="4" t="str">
        <f t="shared" si="226"/>
        <v/>
      </c>
      <c r="W1166" s="18" t="str">
        <f>IF(V1166="","",VLOOKUP(L1166,日射量と図３!$A$4:$C$368,3,TRUE)*238.85/100)</f>
        <v/>
      </c>
      <c r="X1166" s="4" t="str">
        <f t="shared" si="227"/>
        <v/>
      </c>
      <c r="Y1166" s="4" t="str">
        <f t="shared" si="220"/>
        <v/>
      </c>
      <c r="Z1166" s="4" t="str">
        <f t="shared" si="221"/>
        <v/>
      </c>
      <c r="AA1166" s="4" t="str">
        <f>IF($V1166="","",IF(Y1166&lt;36,0,IF(AND(36&lt;=Y1166,Y1166&lt;71),VLOOKUP($W1166,日射量と図３!$E$6:$F$34,2,TRUE),IF(AND(71&lt;=Y1166,Y1166&lt;107),VLOOKUP($W1166,日射量と図３!$E$6:$G$34,3,TRUE),IF(AND(107&lt;=Y1166,Y1166&lt;143),VLOOKUP($W1166,日射量と図３!$E$6:$H$34,4,TRUE),VLOOKUP($W1166,日射量と図３!$E$6:$I$34,5,TRUE))))))</f>
        <v/>
      </c>
      <c r="AB1166" s="4" t="str">
        <f>IF($V1166="","",IF(Z1166&lt;36,0,IF(AND(36&lt;=Z1166,Z1166&lt;71),VLOOKUP($W1166,日射量と図３!$E$6:$F$34,2,TRUE),IF(AND(71&lt;=Z1166,Z1166&lt;107),VLOOKUP($W1166,日射量と図３!$E$6:$G$34,3,TRUE),IF(AND(107&lt;=Z1166,Z1166&lt;143),VLOOKUP($W1166,日射量と図３!$E$6:$H$34,4,TRUE),VLOOKUP($W1166,日射量と図３!$E$6:$I$34,5,TRUE))))))</f>
        <v/>
      </c>
      <c r="AC1166" s="382" t="str">
        <f t="shared" si="216"/>
        <v/>
      </c>
      <c r="AD1166" s="382" t="str">
        <f t="shared" si="217"/>
        <v/>
      </c>
    </row>
    <row r="1167" spans="11:30" ht="13.5" customHeight="1">
      <c r="K1167" s="4">
        <f t="shared" si="222"/>
        <v>7</v>
      </c>
      <c r="L1167" s="34">
        <v>43300</v>
      </c>
      <c r="M1167" s="4">
        <v>49</v>
      </c>
      <c r="N1167" s="4">
        <v>12</v>
      </c>
      <c r="O1167" s="31">
        <v>0.45833333333333331</v>
      </c>
      <c r="P1167" s="35">
        <v>30.580000000000002</v>
      </c>
      <c r="Q1167" s="36">
        <f t="shared" si="223"/>
        <v>12</v>
      </c>
      <c r="R1167" s="4">
        <f t="shared" si="224"/>
        <v>0</v>
      </c>
      <c r="S1167" s="31">
        <f t="shared" si="218"/>
        <v>0.19538194444444446</v>
      </c>
      <c r="T1167" s="31">
        <f t="shared" si="219"/>
        <v>0.79927083333333337</v>
      </c>
      <c r="U1167" s="4">
        <f t="shared" si="225"/>
        <v>0</v>
      </c>
      <c r="V1167" s="4" t="str">
        <f t="shared" si="226"/>
        <v/>
      </c>
      <c r="W1167" s="18" t="str">
        <f>IF(V1167="","",VLOOKUP(L1167,日射量と図３!$A$4:$C$368,3,TRUE)*238.85/100)</f>
        <v/>
      </c>
      <c r="X1167" s="4" t="str">
        <f t="shared" si="227"/>
        <v/>
      </c>
      <c r="Y1167" s="4" t="str">
        <f t="shared" si="220"/>
        <v/>
      </c>
      <c r="Z1167" s="4" t="str">
        <f t="shared" si="221"/>
        <v/>
      </c>
      <c r="AA1167" s="4" t="str">
        <f>IF($V1167="","",IF(Y1167&lt;36,0,IF(AND(36&lt;=Y1167,Y1167&lt;71),VLOOKUP($W1167,日射量と図３!$E$6:$F$34,2,TRUE),IF(AND(71&lt;=Y1167,Y1167&lt;107),VLOOKUP($W1167,日射量と図３!$E$6:$G$34,3,TRUE),IF(AND(107&lt;=Y1167,Y1167&lt;143),VLOOKUP($W1167,日射量と図３!$E$6:$H$34,4,TRUE),VLOOKUP($W1167,日射量と図３!$E$6:$I$34,5,TRUE))))))</f>
        <v/>
      </c>
      <c r="AB1167" s="4" t="str">
        <f>IF($V1167="","",IF(Z1167&lt;36,0,IF(AND(36&lt;=Z1167,Z1167&lt;71),VLOOKUP($W1167,日射量と図３!$E$6:$F$34,2,TRUE),IF(AND(71&lt;=Z1167,Z1167&lt;107),VLOOKUP($W1167,日射量と図３!$E$6:$G$34,3,TRUE),IF(AND(107&lt;=Z1167,Z1167&lt;143),VLOOKUP($W1167,日射量と図３!$E$6:$H$34,4,TRUE),VLOOKUP($W1167,日射量と図３!$E$6:$I$34,5,TRUE))))))</f>
        <v/>
      </c>
      <c r="AC1167" s="382" t="str">
        <f t="shared" ref="AC1167:AC1230" si="228">IF(V1167="","",IF((($AH$18*$AH$30*V1167*3600/1000000)/1000-AA1167*$AG$18*10*0.0000041868)&lt;=0,0,AA1167*$AG$18*10*0.0000041868))</f>
        <v/>
      </c>
      <c r="AD1167" s="382" t="str">
        <f t="shared" ref="AD1167:AD1230" si="229">IF(V1167="","",IF((($AH$19*$AH$30*V1167*3600/1000000)/1000-AB1167*$AG$19*10*0.0000041868)&lt;=0,0,AB1167*$AG$19*10*0.0000041868))</f>
        <v/>
      </c>
    </row>
    <row r="1168" spans="11:30" ht="13.5" customHeight="1">
      <c r="K1168" s="4">
        <f t="shared" si="222"/>
        <v>7</v>
      </c>
      <c r="L1168" s="34">
        <v>43300</v>
      </c>
      <c r="M1168" s="4">
        <v>49</v>
      </c>
      <c r="N1168" s="4">
        <v>13</v>
      </c>
      <c r="O1168" s="31">
        <v>0.5</v>
      </c>
      <c r="P1168" s="35">
        <v>30.85</v>
      </c>
      <c r="Q1168" s="36">
        <f t="shared" si="223"/>
        <v>12</v>
      </c>
      <c r="R1168" s="4">
        <f t="shared" si="224"/>
        <v>0</v>
      </c>
      <c r="S1168" s="31">
        <f t="shared" si="218"/>
        <v>0.19538194444444446</v>
      </c>
      <c r="T1168" s="31">
        <f t="shared" si="219"/>
        <v>0.79927083333333337</v>
      </c>
      <c r="U1168" s="4">
        <f t="shared" si="225"/>
        <v>0</v>
      </c>
      <c r="V1168" s="4" t="str">
        <f t="shared" si="226"/>
        <v/>
      </c>
      <c r="W1168" s="18" t="str">
        <f>IF(V1168="","",VLOOKUP(L1168,日射量と図３!$A$4:$C$368,3,TRUE)*238.85/100)</f>
        <v/>
      </c>
      <c r="X1168" s="4" t="str">
        <f t="shared" si="227"/>
        <v/>
      </c>
      <c r="Y1168" s="4" t="str">
        <f t="shared" si="220"/>
        <v/>
      </c>
      <c r="Z1168" s="4" t="str">
        <f t="shared" si="221"/>
        <v/>
      </c>
      <c r="AA1168" s="4" t="str">
        <f>IF($V1168="","",IF(Y1168&lt;36,0,IF(AND(36&lt;=Y1168,Y1168&lt;71),VLOOKUP($W1168,日射量と図３!$E$6:$F$34,2,TRUE),IF(AND(71&lt;=Y1168,Y1168&lt;107),VLOOKUP($W1168,日射量と図３!$E$6:$G$34,3,TRUE),IF(AND(107&lt;=Y1168,Y1168&lt;143),VLOOKUP($W1168,日射量と図３!$E$6:$H$34,4,TRUE),VLOOKUP($W1168,日射量と図３!$E$6:$I$34,5,TRUE))))))</f>
        <v/>
      </c>
      <c r="AB1168" s="4" t="str">
        <f>IF($V1168="","",IF(Z1168&lt;36,0,IF(AND(36&lt;=Z1168,Z1168&lt;71),VLOOKUP($W1168,日射量と図３!$E$6:$F$34,2,TRUE),IF(AND(71&lt;=Z1168,Z1168&lt;107),VLOOKUP($W1168,日射量と図３!$E$6:$G$34,3,TRUE),IF(AND(107&lt;=Z1168,Z1168&lt;143),VLOOKUP($W1168,日射量と図３!$E$6:$H$34,4,TRUE),VLOOKUP($W1168,日射量と図３!$E$6:$I$34,5,TRUE))))))</f>
        <v/>
      </c>
      <c r="AC1168" s="382" t="str">
        <f t="shared" si="228"/>
        <v/>
      </c>
      <c r="AD1168" s="382" t="str">
        <f t="shared" si="229"/>
        <v/>
      </c>
    </row>
    <row r="1169" spans="11:30" ht="13.5" customHeight="1">
      <c r="K1169" s="4">
        <f t="shared" si="222"/>
        <v>7</v>
      </c>
      <c r="L1169" s="34">
        <v>43300</v>
      </c>
      <c r="M1169" s="4">
        <v>49</v>
      </c>
      <c r="N1169" s="4">
        <v>14</v>
      </c>
      <c r="O1169" s="31">
        <v>0.54166666666666663</v>
      </c>
      <c r="P1169" s="35">
        <v>31.76</v>
      </c>
      <c r="Q1169" s="36">
        <f t="shared" si="223"/>
        <v>12</v>
      </c>
      <c r="R1169" s="4">
        <f t="shared" si="224"/>
        <v>0</v>
      </c>
      <c r="S1169" s="31">
        <f t="shared" si="218"/>
        <v>0.19538194444444446</v>
      </c>
      <c r="T1169" s="31">
        <f t="shared" si="219"/>
        <v>0.79927083333333337</v>
      </c>
      <c r="U1169" s="4">
        <f t="shared" si="225"/>
        <v>0</v>
      </c>
      <c r="V1169" s="4" t="str">
        <f t="shared" si="226"/>
        <v/>
      </c>
      <c r="W1169" s="18" t="str">
        <f>IF(V1169="","",VLOOKUP(L1169,日射量と図３!$A$4:$C$368,3,TRUE)*238.85/100)</f>
        <v/>
      </c>
      <c r="X1169" s="4" t="str">
        <f t="shared" si="227"/>
        <v/>
      </c>
      <c r="Y1169" s="4" t="str">
        <f t="shared" si="220"/>
        <v/>
      </c>
      <c r="Z1169" s="4" t="str">
        <f t="shared" si="221"/>
        <v/>
      </c>
      <c r="AA1169" s="4" t="str">
        <f>IF($V1169="","",IF(Y1169&lt;36,0,IF(AND(36&lt;=Y1169,Y1169&lt;71),VLOOKUP($W1169,日射量と図３!$E$6:$F$34,2,TRUE),IF(AND(71&lt;=Y1169,Y1169&lt;107),VLOOKUP($W1169,日射量と図３!$E$6:$G$34,3,TRUE),IF(AND(107&lt;=Y1169,Y1169&lt;143),VLOOKUP($W1169,日射量と図３!$E$6:$H$34,4,TRUE),VLOOKUP($W1169,日射量と図３!$E$6:$I$34,5,TRUE))))))</f>
        <v/>
      </c>
      <c r="AB1169" s="4" t="str">
        <f>IF($V1169="","",IF(Z1169&lt;36,0,IF(AND(36&lt;=Z1169,Z1169&lt;71),VLOOKUP($W1169,日射量と図３!$E$6:$F$34,2,TRUE),IF(AND(71&lt;=Z1169,Z1169&lt;107),VLOOKUP($W1169,日射量と図３!$E$6:$G$34,3,TRUE),IF(AND(107&lt;=Z1169,Z1169&lt;143),VLOOKUP($W1169,日射量と図３!$E$6:$H$34,4,TRUE),VLOOKUP($W1169,日射量と図３!$E$6:$I$34,5,TRUE))))))</f>
        <v/>
      </c>
      <c r="AC1169" s="382" t="str">
        <f t="shared" si="228"/>
        <v/>
      </c>
      <c r="AD1169" s="382" t="str">
        <f t="shared" si="229"/>
        <v/>
      </c>
    </row>
    <row r="1170" spans="11:30" ht="13.5" customHeight="1">
      <c r="K1170" s="4">
        <f t="shared" si="222"/>
        <v>7</v>
      </c>
      <c r="L1170" s="34">
        <v>43300</v>
      </c>
      <c r="M1170" s="4">
        <v>49</v>
      </c>
      <c r="N1170" s="4">
        <v>15</v>
      </c>
      <c r="O1170" s="31">
        <v>0.58333333333333337</v>
      </c>
      <c r="P1170" s="35">
        <v>31.479999999999997</v>
      </c>
      <c r="Q1170" s="36">
        <f t="shared" si="223"/>
        <v>12</v>
      </c>
      <c r="R1170" s="4">
        <f t="shared" si="224"/>
        <v>0</v>
      </c>
      <c r="S1170" s="31">
        <f t="shared" si="218"/>
        <v>0.19538194444444446</v>
      </c>
      <c r="T1170" s="31">
        <f t="shared" si="219"/>
        <v>0.79927083333333337</v>
      </c>
      <c r="U1170" s="4">
        <f t="shared" si="225"/>
        <v>0</v>
      </c>
      <c r="V1170" s="4" t="str">
        <f t="shared" si="226"/>
        <v/>
      </c>
      <c r="W1170" s="18" t="str">
        <f>IF(V1170="","",VLOOKUP(L1170,日射量と図３!$A$4:$C$368,3,TRUE)*238.85/100)</f>
        <v/>
      </c>
      <c r="X1170" s="4" t="str">
        <f t="shared" si="227"/>
        <v/>
      </c>
      <c r="Y1170" s="4" t="str">
        <f t="shared" si="220"/>
        <v/>
      </c>
      <c r="Z1170" s="4" t="str">
        <f t="shared" si="221"/>
        <v/>
      </c>
      <c r="AA1170" s="4" t="str">
        <f>IF($V1170="","",IF(Y1170&lt;36,0,IF(AND(36&lt;=Y1170,Y1170&lt;71),VLOOKUP($W1170,日射量と図３!$E$6:$F$34,2,TRUE),IF(AND(71&lt;=Y1170,Y1170&lt;107),VLOOKUP($W1170,日射量と図３!$E$6:$G$34,3,TRUE),IF(AND(107&lt;=Y1170,Y1170&lt;143),VLOOKUP($W1170,日射量と図３!$E$6:$H$34,4,TRUE),VLOOKUP($W1170,日射量と図３!$E$6:$I$34,5,TRUE))))))</f>
        <v/>
      </c>
      <c r="AB1170" s="4" t="str">
        <f>IF($V1170="","",IF(Z1170&lt;36,0,IF(AND(36&lt;=Z1170,Z1170&lt;71),VLOOKUP($W1170,日射量と図３!$E$6:$F$34,2,TRUE),IF(AND(71&lt;=Z1170,Z1170&lt;107),VLOOKUP($W1170,日射量と図３!$E$6:$G$34,3,TRUE),IF(AND(107&lt;=Z1170,Z1170&lt;143),VLOOKUP($W1170,日射量と図３!$E$6:$H$34,4,TRUE),VLOOKUP($W1170,日射量と図３!$E$6:$I$34,5,TRUE))))))</f>
        <v/>
      </c>
      <c r="AC1170" s="382" t="str">
        <f t="shared" si="228"/>
        <v/>
      </c>
      <c r="AD1170" s="382" t="str">
        <f t="shared" si="229"/>
        <v/>
      </c>
    </row>
    <row r="1171" spans="11:30" ht="13.5" customHeight="1">
      <c r="K1171" s="4">
        <f t="shared" si="222"/>
        <v>7</v>
      </c>
      <c r="L1171" s="34">
        <v>43300</v>
      </c>
      <c r="M1171" s="4">
        <v>49</v>
      </c>
      <c r="N1171" s="4">
        <v>16</v>
      </c>
      <c r="O1171" s="31">
        <v>0.625</v>
      </c>
      <c r="P1171" s="35">
        <v>31.669999999999998</v>
      </c>
      <c r="Q1171" s="36">
        <f t="shared" si="223"/>
        <v>16</v>
      </c>
      <c r="R1171" s="4">
        <f t="shared" si="224"/>
        <v>0</v>
      </c>
      <c r="S1171" s="31">
        <f t="shared" si="218"/>
        <v>0.19538194444444446</v>
      </c>
      <c r="T1171" s="31">
        <f t="shared" si="219"/>
        <v>0.79927083333333337</v>
      </c>
      <c r="U1171" s="4">
        <f t="shared" si="225"/>
        <v>0</v>
      </c>
      <c r="V1171" s="4" t="str">
        <f t="shared" si="226"/>
        <v/>
      </c>
      <c r="W1171" s="18" t="str">
        <f>IF(V1171="","",VLOOKUP(L1171,日射量と図３!$A$4:$C$368,3,TRUE)*238.85/100)</f>
        <v/>
      </c>
      <c r="X1171" s="4" t="str">
        <f t="shared" si="227"/>
        <v/>
      </c>
      <c r="Y1171" s="4" t="str">
        <f t="shared" si="220"/>
        <v/>
      </c>
      <c r="Z1171" s="4" t="str">
        <f t="shared" si="221"/>
        <v/>
      </c>
      <c r="AA1171" s="4" t="str">
        <f>IF($V1171="","",IF(Y1171&lt;36,0,IF(AND(36&lt;=Y1171,Y1171&lt;71),VLOOKUP($W1171,日射量と図３!$E$6:$F$34,2,TRUE),IF(AND(71&lt;=Y1171,Y1171&lt;107),VLOOKUP($W1171,日射量と図３!$E$6:$G$34,3,TRUE),IF(AND(107&lt;=Y1171,Y1171&lt;143),VLOOKUP($W1171,日射量と図３!$E$6:$H$34,4,TRUE),VLOOKUP($W1171,日射量と図３!$E$6:$I$34,5,TRUE))))))</f>
        <v/>
      </c>
      <c r="AB1171" s="4" t="str">
        <f>IF($V1171="","",IF(Z1171&lt;36,0,IF(AND(36&lt;=Z1171,Z1171&lt;71),VLOOKUP($W1171,日射量と図３!$E$6:$F$34,2,TRUE),IF(AND(71&lt;=Z1171,Z1171&lt;107),VLOOKUP($W1171,日射量と図３!$E$6:$G$34,3,TRUE),IF(AND(107&lt;=Z1171,Z1171&lt;143),VLOOKUP($W1171,日射量と図３!$E$6:$H$34,4,TRUE),VLOOKUP($W1171,日射量と図３!$E$6:$I$34,5,TRUE))))))</f>
        <v/>
      </c>
      <c r="AC1171" s="382" t="str">
        <f t="shared" si="228"/>
        <v/>
      </c>
      <c r="AD1171" s="382" t="str">
        <f t="shared" si="229"/>
        <v/>
      </c>
    </row>
    <row r="1172" spans="11:30" ht="13.5" customHeight="1">
      <c r="K1172" s="4">
        <f t="shared" si="222"/>
        <v>7</v>
      </c>
      <c r="L1172" s="34">
        <v>43300</v>
      </c>
      <c r="M1172" s="4">
        <v>49</v>
      </c>
      <c r="N1172" s="4">
        <v>17</v>
      </c>
      <c r="O1172" s="31">
        <v>0.66666666666666663</v>
      </c>
      <c r="P1172" s="35">
        <v>31.109999999999996</v>
      </c>
      <c r="Q1172" s="36">
        <f t="shared" si="223"/>
        <v>16</v>
      </c>
      <c r="R1172" s="4">
        <f t="shared" si="224"/>
        <v>0</v>
      </c>
      <c r="S1172" s="31">
        <f t="shared" si="218"/>
        <v>0.19538194444444446</v>
      </c>
      <c r="T1172" s="31">
        <f t="shared" si="219"/>
        <v>0.79927083333333337</v>
      </c>
      <c r="U1172" s="4">
        <f t="shared" si="225"/>
        <v>0</v>
      </c>
      <c r="V1172" s="4" t="str">
        <f t="shared" si="226"/>
        <v/>
      </c>
      <c r="W1172" s="18" t="str">
        <f>IF(V1172="","",VLOOKUP(L1172,日射量と図３!$A$4:$C$368,3,TRUE)*238.85/100)</f>
        <v/>
      </c>
      <c r="X1172" s="4" t="str">
        <f t="shared" si="227"/>
        <v/>
      </c>
      <c r="Y1172" s="4" t="str">
        <f t="shared" si="220"/>
        <v/>
      </c>
      <c r="Z1172" s="4" t="str">
        <f t="shared" si="221"/>
        <v/>
      </c>
      <c r="AA1172" s="4" t="str">
        <f>IF($V1172="","",IF(Y1172&lt;36,0,IF(AND(36&lt;=Y1172,Y1172&lt;71),VLOOKUP($W1172,日射量と図３!$E$6:$F$34,2,TRUE),IF(AND(71&lt;=Y1172,Y1172&lt;107),VLOOKUP($W1172,日射量と図３!$E$6:$G$34,3,TRUE),IF(AND(107&lt;=Y1172,Y1172&lt;143),VLOOKUP($W1172,日射量と図３!$E$6:$H$34,4,TRUE),VLOOKUP($W1172,日射量と図３!$E$6:$I$34,5,TRUE))))))</f>
        <v/>
      </c>
      <c r="AB1172" s="4" t="str">
        <f>IF($V1172="","",IF(Z1172&lt;36,0,IF(AND(36&lt;=Z1172,Z1172&lt;71),VLOOKUP($W1172,日射量と図３!$E$6:$F$34,2,TRUE),IF(AND(71&lt;=Z1172,Z1172&lt;107),VLOOKUP($W1172,日射量と図３!$E$6:$G$34,3,TRUE),IF(AND(107&lt;=Z1172,Z1172&lt;143),VLOOKUP($W1172,日射量と図３!$E$6:$H$34,4,TRUE),VLOOKUP($W1172,日射量と図３!$E$6:$I$34,5,TRUE))))))</f>
        <v/>
      </c>
      <c r="AC1172" s="382" t="str">
        <f t="shared" si="228"/>
        <v/>
      </c>
      <c r="AD1172" s="382" t="str">
        <f t="shared" si="229"/>
        <v/>
      </c>
    </row>
    <row r="1173" spans="11:30" ht="13.5" customHeight="1">
      <c r="K1173" s="4">
        <f t="shared" si="222"/>
        <v>7</v>
      </c>
      <c r="L1173" s="34">
        <v>43300</v>
      </c>
      <c r="M1173" s="4">
        <v>49</v>
      </c>
      <c r="N1173" s="4">
        <v>18</v>
      </c>
      <c r="O1173" s="31">
        <v>0.70833333333333337</v>
      </c>
      <c r="P1173" s="35">
        <v>30.459999999999997</v>
      </c>
      <c r="Q1173" s="36">
        <f t="shared" si="223"/>
        <v>16</v>
      </c>
      <c r="R1173" s="4">
        <f t="shared" si="224"/>
        <v>0</v>
      </c>
      <c r="S1173" s="31">
        <f t="shared" ref="S1173:S1236" si="230">VLOOKUP(K1173,$AF$38:$AH$49,2,TRUE)</f>
        <v>0.19538194444444446</v>
      </c>
      <c r="T1173" s="31">
        <f t="shared" ref="T1173:T1236" si="231">VLOOKUP(K1173,$AF$38:$AH$49,3,TRUE)</f>
        <v>0.79927083333333337</v>
      </c>
      <c r="U1173" s="4">
        <f t="shared" si="225"/>
        <v>0</v>
      </c>
      <c r="V1173" s="4" t="str">
        <f t="shared" si="226"/>
        <v/>
      </c>
      <c r="W1173" s="18" t="str">
        <f>IF(V1173="","",VLOOKUP(L1173,日射量と図３!$A$4:$C$368,3,TRUE)*238.85/100)</f>
        <v/>
      </c>
      <c r="X1173" s="4" t="str">
        <f t="shared" si="227"/>
        <v/>
      </c>
      <c r="Y1173" s="4" t="str">
        <f t="shared" si="220"/>
        <v/>
      </c>
      <c r="Z1173" s="4" t="str">
        <f t="shared" si="221"/>
        <v/>
      </c>
      <c r="AA1173" s="4" t="str">
        <f>IF($V1173="","",IF(Y1173&lt;36,0,IF(AND(36&lt;=Y1173,Y1173&lt;71),VLOOKUP($W1173,日射量と図３!$E$6:$F$34,2,TRUE),IF(AND(71&lt;=Y1173,Y1173&lt;107),VLOOKUP($W1173,日射量と図３!$E$6:$G$34,3,TRUE),IF(AND(107&lt;=Y1173,Y1173&lt;143),VLOOKUP($W1173,日射量と図３!$E$6:$H$34,4,TRUE),VLOOKUP($W1173,日射量と図３!$E$6:$I$34,5,TRUE))))))</f>
        <v/>
      </c>
      <c r="AB1173" s="4" t="str">
        <f>IF($V1173="","",IF(Z1173&lt;36,0,IF(AND(36&lt;=Z1173,Z1173&lt;71),VLOOKUP($W1173,日射量と図３!$E$6:$F$34,2,TRUE),IF(AND(71&lt;=Z1173,Z1173&lt;107),VLOOKUP($W1173,日射量と図３!$E$6:$G$34,3,TRUE),IF(AND(107&lt;=Z1173,Z1173&lt;143),VLOOKUP($W1173,日射量と図３!$E$6:$H$34,4,TRUE),VLOOKUP($W1173,日射量と図３!$E$6:$I$34,5,TRUE))))))</f>
        <v/>
      </c>
      <c r="AC1173" s="382" t="str">
        <f t="shared" si="228"/>
        <v/>
      </c>
      <c r="AD1173" s="382" t="str">
        <f t="shared" si="229"/>
        <v/>
      </c>
    </row>
    <row r="1174" spans="11:30" ht="13.5" customHeight="1">
      <c r="K1174" s="4">
        <f t="shared" si="222"/>
        <v>7</v>
      </c>
      <c r="L1174" s="34">
        <v>43300</v>
      </c>
      <c r="M1174" s="4">
        <v>49</v>
      </c>
      <c r="N1174" s="4">
        <v>19</v>
      </c>
      <c r="O1174" s="31">
        <v>0.75</v>
      </c>
      <c r="P1174" s="35">
        <v>29.28</v>
      </c>
      <c r="Q1174" s="36">
        <f t="shared" si="223"/>
        <v>16</v>
      </c>
      <c r="R1174" s="4">
        <f t="shared" si="224"/>
        <v>0</v>
      </c>
      <c r="S1174" s="31">
        <f t="shared" si="230"/>
        <v>0.19538194444444446</v>
      </c>
      <c r="T1174" s="31">
        <f t="shared" si="231"/>
        <v>0.79927083333333337</v>
      </c>
      <c r="U1174" s="4">
        <f t="shared" si="225"/>
        <v>0</v>
      </c>
      <c r="V1174" s="4" t="str">
        <f t="shared" si="226"/>
        <v/>
      </c>
      <c r="W1174" s="18" t="str">
        <f>IF(V1174="","",VLOOKUP(L1174,日射量と図３!$A$4:$C$368,3,TRUE)*238.85/100)</f>
        <v/>
      </c>
      <c r="X1174" s="4" t="str">
        <f t="shared" si="227"/>
        <v/>
      </c>
      <c r="Y1174" s="4" t="str">
        <f t="shared" si="220"/>
        <v/>
      </c>
      <c r="Z1174" s="4" t="str">
        <f t="shared" si="221"/>
        <v/>
      </c>
      <c r="AA1174" s="4" t="str">
        <f>IF($V1174="","",IF(Y1174&lt;36,0,IF(AND(36&lt;=Y1174,Y1174&lt;71),VLOOKUP($W1174,日射量と図３!$E$6:$F$34,2,TRUE),IF(AND(71&lt;=Y1174,Y1174&lt;107),VLOOKUP($W1174,日射量と図３!$E$6:$G$34,3,TRUE),IF(AND(107&lt;=Y1174,Y1174&lt;143),VLOOKUP($W1174,日射量と図３!$E$6:$H$34,4,TRUE),VLOOKUP($W1174,日射量と図３!$E$6:$I$34,5,TRUE))))))</f>
        <v/>
      </c>
      <c r="AB1174" s="4" t="str">
        <f>IF($V1174="","",IF(Z1174&lt;36,0,IF(AND(36&lt;=Z1174,Z1174&lt;71),VLOOKUP($W1174,日射量と図３!$E$6:$F$34,2,TRUE),IF(AND(71&lt;=Z1174,Z1174&lt;107),VLOOKUP($W1174,日射量と図３!$E$6:$G$34,3,TRUE),IF(AND(107&lt;=Z1174,Z1174&lt;143),VLOOKUP($W1174,日射量と図３!$E$6:$H$34,4,TRUE),VLOOKUP($W1174,日射量と図３!$E$6:$I$34,5,TRUE))))))</f>
        <v/>
      </c>
      <c r="AC1174" s="382" t="str">
        <f t="shared" si="228"/>
        <v/>
      </c>
      <c r="AD1174" s="382" t="str">
        <f t="shared" si="229"/>
        <v/>
      </c>
    </row>
    <row r="1175" spans="11:30" ht="13.5" customHeight="1">
      <c r="K1175" s="4">
        <f t="shared" si="222"/>
        <v>7</v>
      </c>
      <c r="L1175" s="34">
        <v>43300</v>
      </c>
      <c r="M1175" s="4">
        <v>49</v>
      </c>
      <c r="N1175" s="4">
        <v>20</v>
      </c>
      <c r="O1175" s="31">
        <v>0.79166666666666663</v>
      </c>
      <c r="P1175" s="35">
        <v>28.369999999999997</v>
      </c>
      <c r="Q1175" s="36">
        <f t="shared" si="223"/>
        <v>16</v>
      </c>
      <c r="R1175" s="4">
        <f t="shared" si="224"/>
        <v>0</v>
      </c>
      <c r="S1175" s="31">
        <f t="shared" si="230"/>
        <v>0.19538194444444446</v>
      </c>
      <c r="T1175" s="31">
        <f t="shared" si="231"/>
        <v>0.79927083333333337</v>
      </c>
      <c r="U1175" s="4">
        <f t="shared" si="225"/>
        <v>0</v>
      </c>
      <c r="V1175" s="4" t="str">
        <f t="shared" si="226"/>
        <v/>
      </c>
      <c r="W1175" s="18" t="str">
        <f>IF(V1175="","",VLOOKUP(L1175,日射量と図３!$A$4:$C$368,3,TRUE)*238.85/100)</f>
        <v/>
      </c>
      <c r="X1175" s="4" t="str">
        <f t="shared" si="227"/>
        <v/>
      </c>
      <c r="Y1175" s="4" t="str">
        <f t="shared" si="220"/>
        <v/>
      </c>
      <c r="Z1175" s="4" t="str">
        <f t="shared" si="221"/>
        <v/>
      </c>
      <c r="AA1175" s="4" t="str">
        <f>IF($V1175="","",IF(Y1175&lt;36,0,IF(AND(36&lt;=Y1175,Y1175&lt;71),VLOOKUP($W1175,日射量と図３!$E$6:$F$34,2,TRUE),IF(AND(71&lt;=Y1175,Y1175&lt;107),VLOOKUP($W1175,日射量と図３!$E$6:$G$34,3,TRUE),IF(AND(107&lt;=Y1175,Y1175&lt;143),VLOOKUP($W1175,日射量と図３!$E$6:$H$34,4,TRUE),VLOOKUP($W1175,日射量と図３!$E$6:$I$34,5,TRUE))))))</f>
        <v/>
      </c>
      <c r="AB1175" s="4" t="str">
        <f>IF($V1175="","",IF(Z1175&lt;36,0,IF(AND(36&lt;=Z1175,Z1175&lt;71),VLOOKUP($W1175,日射量と図３!$E$6:$F$34,2,TRUE),IF(AND(71&lt;=Z1175,Z1175&lt;107),VLOOKUP($W1175,日射量と図３!$E$6:$G$34,3,TRUE),IF(AND(107&lt;=Z1175,Z1175&lt;143),VLOOKUP($W1175,日射量と図３!$E$6:$H$34,4,TRUE),VLOOKUP($W1175,日射量と図３!$E$6:$I$34,5,TRUE))))))</f>
        <v/>
      </c>
      <c r="AC1175" s="382" t="str">
        <f t="shared" si="228"/>
        <v/>
      </c>
      <c r="AD1175" s="382" t="str">
        <f t="shared" si="229"/>
        <v/>
      </c>
    </row>
    <row r="1176" spans="11:30" ht="13.5" customHeight="1">
      <c r="K1176" s="4">
        <f t="shared" si="222"/>
        <v>7</v>
      </c>
      <c r="L1176" s="34">
        <v>43300</v>
      </c>
      <c r="M1176" s="4">
        <v>49</v>
      </c>
      <c r="N1176" s="4">
        <v>21</v>
      </c>
      <c r="O1176" s="31">
        <v>0.83333333333333337</v>
      </c>
      <c r="P1176" s="35">
        <v>27.629999999999995</v>
      </c>
      <c r="Q1176" s="36">
        <f t="shared" si="223"/>
        <v>16</v>
      </c>
      <c r="R1176" s="4">
        <f t="shared" si="224"/>
        <v>0</v>
      </c>
      <c r="S1176" s="31">
        <f t="shared" si="230"/>
        <v>0.19538194444444446</v>
      </c>
      <c r="T1176" s="31">
        <f t="shared" si="231"/>
        <v>0.79927083333333337</v>
      </c>
      <c r="U1176" s="4">
        <f t="shared" si="225"/>
        <v>0</v>
      </c>
      <c r="V1176" s="4" t="str">
        <f t="shared" si="226"/>
        <v/>
      </c>
      <c r="W1176" s="18" t="str">
        <f>IF(V1176="","",VLOOKUP(L1176,日射量と図３!$A$4:$C$368,3,TRUE)*238.85/100)</f>
        <v/>
      </c>
      <c r="X1176" s="4" t="str">
        <f t="shared" si="227"/>
        <v/>
      </c>
      <c r="Y1176" s="4" t="str">
        <f t="shared" si="220"/>
        <v/>
      </c>
      <c r="Z1176" s="4" t="str">
        <f t="shared" si="221"/>
        <v/>
      </c>
      <c r="AA1176" s="4" t="str">
        <f>IF($V1176="","",IF(Y1176&lt;36,0,IF(AND(36&lt;=Y1176,Y1176&lt;71),VLOOKUP($W1176,日射量と図３!$E$6:$F$34,2,TRUE),IF(AND(71&lt;=Y1176,Y1176&lt;107),VLOOKUP($W1176,日射量と図３!$E$6:$G$34,3,TRUE),IF(AND(107&lt;=Y1176,Y1176&lt;143),VLOOKUP($W1176,日射量と図３!$E$6:$H$34,4,TRUE),VLOOKUP($W1176,日射量と図３!$E$6:$I$34,5,TRUE))))))</f>
        <v/>
      </c>
      <c r="AB1176" s="4" t="str">
        <f>IF($V1176="","",IF(Z1176&lt;36,0,IF(AND(36&lt;=Z1176,Z1176&lt;71),VLOOKUP($W1176,日射量と図３!$E$6:$F$34,2,TRUE),IF(AND(71&lt;=Z1176,Z1176&lt;107),VLOOKUP($W1176,日射量と図３!$E$6:$G$34,3,TRUE),IF(AND(107&lt;=Z1176,Z1176&lt;143),VLOOKUP($W1176,日射量と図３!$E$6:$H$34,4,TRUE),VLOOKUP($W1176,日射量と図３!$E$6:$I$34,5,TRUE))))))</f>
        <v/>
      </c>
      <c r="AC1176" s="382" t="str">
        <f t="shared" si="228"/>
        <v/>
      </c>
      <c r="AD1176" s="382" t="str">
        <f t="shared" si="229"/>
        <v/>
      </c>
    </row>
    <row r="1177" spans="11:30" ht="13.5" customHeight="1">
      <c r="K1177" s="4">
        <f t="shared" si="222"/>
        <v>7</v>
      </c>
      <c r="L1177" s="34">
        <v>43300</v>
      </c>
      <c r="M1177" s="4">
        <v>49</v>
      </c>
      <c r="N1177" s="4">
        <v>22</v>
      </c>
      <c r="O1177" s="31">
        <v>0.875</v>
      </c>
      <c r="P1177" s="35">
        <v>27.03</v>
      </c>
      <c r="Q1177" s="36">
        <f t="shared" si="223"/>
        <v>16</v>
      </c>
      <c r="R1177" s="4">
        <f t="shared" si="224"/>
        <v>0</v>
      </c>
      <c r="S1177" s="31">
        <f t="shared" si="230"/>
        <v>0.19538194444444446</v>
      </c>
      <c r="T1177" s="31">
        <f t="shared" si="231"/>
        <v>0.79927083333333337</v>
      </c>
      <c r="U1177" s="4">
        <f t="shared" si="225"/>
        <v>0</v>
      </c>
      <c r="V1177" s="4" t="str">
        <f t="shared" si="226"/>
        <v/>
      </c>
      <c r="W1177" s="18" t="str">
        <f>IF(V1177="","",VLOOKUP(L1177,日射量と図３!$A$4:$C$368,3,TRUE)*238.85/100)</f>
        <v/>
      </c>
      <c r="X1177" s="4" t="str">
        <f t="shared" si="227"/>
        <v/>
      </c>
      <c r="Y1177" s="4" t="str">
        <f t="shared" si="220"/>
        <v/>
      </c>
      <c r="Z1177" s="4" t="str">
        <f t="shared" si="221"/>
        <v/>
      </c>
      <c r="AA1177" s="4" t="str">
        <f>IF($V1177="","",IF(Y1177&lt;36,0,IF(AND(36&lt;=Y1177,Y1177&lt;71),VLOOKUP($W1177,日射量と図３!$E$6:$F$34,2,TRUE),IF(AND(71&lt;=Y1177,Y1177&lt;107),VLOOKUP($W1177,日射量と図３!$E$6:$G$34,3,TRUE),IF(AND(107&lt;=Y1177,Y1177&lt;143),VLOOKUP($W1177,日射量と図３!$E$6:$H$34,4,TRUE),VLOOKUP($W1177,日射量と図３!$E$6:$I$34,5,TRUE))))))</f>
        <v/>
      </c>
      <c r="AB1177" s="4" t="str">
        <f>IF($V1177="","",IF(Z1177&lt;36,0,IF(AND(36&lt;=Z1177,Z1177&lt;71),VLOOKUP($W1177,日射量と図３!$E$6:$F$34,2,TRUE),IF(AND(71&lt;=Z1177,Z1177&lt;107),VLOOKUP($W1177,日射量と図３!$E$6:$G$34,3,TRUE),IF(AND(107&lt;=Z1177,Z1177&lt;143),VLOOKUP($W1177,日射量と図３!$E$6:$H$34,4,TRUE),VLOOKUP($W1177,日射量と図３!$E$6:$I$34,5,TRUE))))))</f>
        <v/>
      </c>
      <c r="AC1177" s="382" t="str">
        <f t="shared" si="228"/>
        <v/>
      </c>
      <c r="AD1177" s="382" t="str">
        <f t="shared" si="229"/>
        <v/>
      </c>
    </row>
    <row r="1178" spans="11:30" ht="13.5" customHeight="1">
      <c r="K1178" s="4">
        <f t="shared" si="222"/>
        <v>7</v>
      </c>
      <c r="L1178" s="34">
        <v>43300</v>
      </c>
      <c r="M1178" s="4">
        <v>49</v>
      </c>
      <c r="N1178" s="4">
        <v>23</v>
      </c>
      <c r="O1178" s="31">
        <v>0.91666666666666663</v>
      </c>
      <c r="P1178" s="35">
        <v>26.589999999999996</v>
      </c>
      <c r="Q1178" s="36">
        <f t="shared" si="223"/>
        <v>13</v>
      </c>
      <c r="R1178" s="4">
        <f t="shared" si="224"/>
        <v>0</v>
      </c>
      <c r="S1178" s="31">
        <f t="shared" si="230"/>
        <v>0.19538194444444446</v>
      </c>
      <c r="T1178" s="31">
        <f t="shared" si="231"/>
        <v>0.79927083333333337</v>
      </c>
      <c r="U1178" s="4">
        <f t="shared" si="225"/>
        <v>0</v>
      </c>
      <c r="V1178" s="4" t="str">
        <f t="shared" si="226"/>
        <v/>
      </c>
      <c r="W1178" s="18" t="str">
        <f>IF(V1178="","",VLOOKUP(L1178,日射量と図３!$A$4:$C$368,3,TRUE)*238.85/100)</f>
        <v/>
      </c>
      <c r="X1178" s="4" t="str">
        <f t="shared" si="227"/>
        <v/>
      </c>
      <c r="Y1178" s="4" t="str">
        <f t="shared" si="220"/>
        <v/>
      </c>
      <c r="Z1178" s="4" t="str">
        <f t="shared" si="221"/>
        <v/>
      </c>
      <c r="AA1178" s="4" t="str">
        <f>IF($V1178="","",IF(Y1178&lt;36,0,IF(AND(36&lt;=Y1178,Y1178&lt;71),VLOOKUP($W1178,日射量と図３!$E$6:$F$34,2,TRUE),IF(AND(71&lt;=Y1178,Y1178&lt;107),VLOOKUP($W1178,日射量と図３!$E$6:$G$34,3,TRUE),IF(AND(107&lt;=Y1178,Y1178&lt;143),VLOOKUP($W1178,日射量と図３!$E$6:$H$34,4,TRUE),VLOOKUP($W1178,日射量と図３!$E$6:$I$34,5,TRUE))))))</f>
        <v/>
      </c>
      <c r="AB1178" s="4" t="str">
        <f>IF($V1178="","",IF(Z1178&lt;36,0,IF(AND(36&lt;=Z1178,Z1178&lt;71),VLOOKUP($W1178,日射量と図３!$E$6:$F$34,2,TRUE),IF(AND(71&lt;=Z1178,Z1178&lt;107),VLOOKUP($W1178,日射量と図３!$E$6:$G$34,3,TRUE),IF(AND(107&lt;=Z1178,Z1178&lt;143),VLOOKUP($W1178,日射量と図３!$E$6:$H$34,4,TRUE),VLOOKUP($W1178,日射量と図３!$E$6:$I$34,5,TRUE))))))</f>
        <v/>
      </c>
      <c r="AC1178" s="382" t="str">
        <f t="shared" si="228"/>
        <v/>
      </c>
      <c r="AD1178" s="382" t="str">
        <f t="shared" si="229"/>
        <v/>
      </c>
    </row>
    <row r="1179" spans="11:30" ht="13.5" customHeight="1">
      <c r="K1179" s="4">
        <f t="shared" si="222"/>
        <v>7</v>
      </c>
      <c r="L1179" s="34">
        <v>43300</v>
      </c>
      <c r="M1179" s="4">
        <v>49</v>
      </c>
      <c r="N1179" s="4">
        <v>24</v>
      </c>
      <c r="O1179" s="31">
        <v>0.95833333333333337</v>
      </c>
      <c r="P1179" s="35">
        <v>26.359999999999996</v>
      </c>
      <c r="Q1179" s="36">
        <f t="shared" si="223"/>
        <v>13</v>
      </c>
      <c r="R1179" s="4">
        <f t="shared" si="224"/>
        <v>0</v>
      </c>
      <c r="S1179" s="31">
        <f t="shared" si="230"/>
        <v>0.19538194444444446</v>
      </c>
      <c r="T1179" s="31">
        <f t="shared" si="231"/>
        <v>0.79927083333333337</v>
      </c>
      <c r="U1179" s="4">
        <f t="shared" si="225"/>
        <v>0</v>
      </c>
      <c r="V1179" s="4" t="str">
        <f t="shared" si="226"/>
        <v/>
      </c>
      <c r="W1179" s="18" t="str">
        <f>IF(V1179="","",VLOOKUP(L1179,日射量と図３!$A$4:$C$368,3,TRUE)*238.85/100)</f>
        <v/>
      </c>
      <c r="X1179" s="4" t="str">
        <f t="shared" si="227"/>
        <v/>
      </c>
      <c r="Y1179" s="4" t="str">
        <f t="shared" si="220"/>
        <v/>
      </c>
      <c r="Z1179" s="4" t="str">
        <f t="shared" si="221"/>
        <v/>
      </c>
      <c r="AA1179" s="4" t="str">
        <f>IF($V1179="","",IF(Y1179&lt;36,0,IF(AND(36&lt;=Y1179,Y1179&lt;71),VLOOKUP($W1179,日射量と図３!$E$6:$F$34,2,TRUE),IF(AND(71&lt;=Y1179,Y1179&lt;107),VLOOKUP($W1179,日射量と図３!$E$6:$G$34,3,TRUE),IF(AND(107&lt;=Y1179,Y1179&lt;143),VLOOKUP($W1179,日射量と図３!$E$6:$H$34,4,TRUE),VLOOKUP($W1179,日射量と図３!$E$6:$I$34,5,TRUE))))))</f>
        <v/>
      </c>
      <c r="AB1179" s="4" t="str">
        <f>IF($V1179="","",IF(Z1179&lt;36,0,IF(AND(36&lt;=Z1179,Z1179&lt;71),VLOOKUP($W1179,日射量と図３!$E$6:$F$34,2,TRUE),IF(AND(71&lt;=Z1179,Z1179&lt;107),VLOOKUP($W1179,日射量と図３!$E$6:$G$34,3,TRUE),IF(AND(107&lt;=Z1179,Z1179&lt;143),VLOOKUP($W1179,日射量と図３!$E$6:$H$34,4,TRUE),VLOOKUP($W1179,日射量と図３!$E$6:$I$34,5,TRUE))))))</f>
        <v/>
      </c>
      <c r="AC1179" s="382" t="str">
        <f t="shared" si="228"/>
        <v/>
      </c>
      <c r="AD1179" s="382" t="str">
        <f t="shared" si="229"/>
        <v/>
      </c>
    </row>
    <row r="1180" spans="11:30" ht="13.5" customHeight="1">
      <c r="K1180" s="4">
        <f t="shared" si="222"/>
        <v>7</v>
      </c>
      <c r="L1180" s="34">
        <v>43301</v>
      </c>
      <c r="M1180" s="4">
        <v>50</v>
      </c>
      <c r="N1180" s="4">
        <v>1</v>
      </c>
      <c r="O1180" s="31">
        <v>0</v>
      </c>
      <c r="P1180" s="35">
        <v>26.179999999999996</v>
      </c>
      <c r="Q1180" s="36">
        <f t="shared" si="223"/>
        <v>13</v>
      </c>
      <c r="R1180" s="4">
        <f t="shared" si="224"/>
        <v>0</v>
      </c>
      <c r="S1180" s="31">
        <f t="shared" si="230"/>
        <v>0.19538194444444446</v>
      </c>
      <c r="T1180" s="31">
        <f t="shared" si="231"/>
        <v>0.79927083333333337</v>
      </c>
      <c r="U1180" s="4">
        <f t="shared" si="225"/>
        <v>0</v>
      </c>
      <c r="V1180" s="4">
        <f t="shared" si="226"/>
        <v>0</v>
      </c>
      <c r="W1180" s="18">
        <f>IF(V1180="","",VLOOKUP(L1180,日射量と図３!$A$4:$C$368,3,TRUE)*238.85/100)</f>
        <v>47.77</v>
      </c>
      <c r="X1180" s="4">
        <f t="shared" si="227"/>
        <v>14</v>
      </c>
      <c r="Y1180" s="4">
        <f t="shared" si="220"/>
        <v>0</v>
      </c>
      <c r="Z1180" s="4">
        <f t="shared" si="221"/>
        <v>0</v>
      </c>
      <c r="AA1180" s="4">
        <f>IF($V1180="","",IF(Y1180&lt;36,0,IF(AND(36&lt;=Y1180,Y1180&lt;71),VLOOKUP($W1180,日射量と図３!$E$6:$F$34,2,TRUE),IF(AND(71&lt;=Y1180,Y1180&lt;107),VLOOKUP($W1180,日射量と図３!$E$6:$G$34,3,TRUE),IF(AND(107&lt;=Y1180,Y1180&lt;143),VLOOKUP($W1180,日射量と図３!$E$6:$H$34,4,TRUE),VLOOKUP($W1180,日射量と図３!$E$6:$I$34,5,TRUE))))))</f>
        <v>0</v>
      </c>
      <c r="AB1180" s="4">
        <f>IF($V1180="","",IF(Z1180&lt;36,0,IF(AND(36&lt;=Z1180,Z1180&lt;71),VLOOKUP($W1180,日射量と図３!$E$6:$F$34,2,TRUE),IF(AND(71&lt;=Z1180,Z1180&lt;107),VLOOKUP($W1180,日射量と図３!$E$6:$G$34,3,TRUE),IF(AND(107&lt;=Z1180,Z1180&lt;143),VLOOKUP($W1180,日射量と図３!$E$6:$H$34,4,TRUE),VLOOKUP($W1180,日射量と図３!$E$6:$I$34,5,TRUE))))))</f>
        <v>0</v>
      </c>
      <c r="AC1180" s="382">
        <f t="shared" si="228"/>
        <v>0</v>
      </c>
      <c r="AD1180" s="382">
        <f t="shared" si="229"/>
        <v>0</v>
      </c>
    </row>
    <row r="1181" spans="11:30" ht="13.5" customHeight="1">
      <c r="K1181" s="4">
        <f t="shared" si="222"/>
        <v>7</v>
      </c>
      <c r="L1181" s="34">
        <v>43301</v>
      </c>
      <c r="M1181" s="4">
        <v>50</v>
      </c>
      <c r="N1181" s="4">
        <v>2</v>
      </c>
      <c r="O1181" s="31">
        <v>4.1666666666666664E-2</v>
      </c>
      <c r="P1181" s="35">
        <v>25.920000000000005</v>
      </c>
      <c r="Q1181" s="36">
        <f t="shared" si="223"/>
        <v>13</v>
      </c>
      <c r="R1181" s="4">
        <f t="shared" si="224"/>
        <v>0</v>
      </c>
      <c r="S1181" s="31">
        <f t="shared" si="230"/>
        <v>0.19538194444444446</v>
      </c>
      <c r="T1181" s="31">
        <f t="shared" si="231"/>
        <v>0.79927083333333337</v>
      </c>
      <c r="U1181" s="4">
        <f t="shared" si="225"/>
        <v>0</v>
      </c>
      <c r="V1181" s="4" t="str">
        <f t="shared" si="226"/>
        <v/>
      </c>
      <c r="W1181" s="18" t="str">
        <f>IF(V1181="","",VLOOKUP(L1181,日射量と図３!$A$4:$C$368,3,TRUE)*238.85/100)</f>
        <v/>
      </c>
      <c r="X1181" s="4" t="str">
        <f t="shared" si="227"/>
        <v/>
      </c>
      <c r="Y1181" s="4" t="str">
        <f t="shared" si="220"/>
        <v/>
      </c>
      <c r="Z1181" s="4" t="str">
        <f t="shared" si="221"/>
        <v/>
      </c>
      <c r="AA1181" s="4" t="str">
        <f>IF($V1181="","",IF(Y1181&lt;36,0,IF(AND(36&lt;=Y1181,Y1181&lt;71),VLOOKUP($W1181,日射量と図３!$E$6:$F$34,2,TRUE),IF(AND(71&lt;=Y1181,Y1181&lt;107),VLOOKUP($W1181,日射量と図３!$E$6:$G$34,3,TRUE),IF(AND(107&lt;=Y1181,Y1181&lt;143),VLOOKUP($W1181,日射量と図３!$E$6:$H$34,4,TRUE),VLOOKUP($W1181,日射量と図３!$E$6:$I$34,5,TRUE))))))</f>
        <v/>
      </c>
      <c r="AB1181" s="4" t="str">
        <f>IF($V1181="","",IF(Z1181&lt;36,0,IF(AND(36&lt;=Z1181,Z1181&lt;71),VLOOKUP($W1181,日射量と図３!$E$6:$F$34,2,TRUE),IF(AND(71&lt;=Z1181,Z1181&lt;107),VLOOKUP($W1181,日射量と図３!$E$6:$G$34,3,TRUE),IF(AND(107&lt;=Z1181,Z1181&lt;143),VLOOKUP($W1181,日射量と図３!$E$6:$H$34,4,TRUE),VLOOKUP($W1181,日射量と図３!$E$6:$I$34,5,TRUE))))))</f>
        <v/>
      </c>
      <c r="AC1181" s="382" t="str">
        <f t="shared" si="228"/>
        <v/>
      </c>
      <c r="AD1181" s="382" t="str">
        <f t="shared" si="229"/>
        <v/>
      </c>
    </row>
    <row r="1182" spans="11:30" ht="13.5" customHeight="1">
      <c r="K1182" s="4">
        <f t="shared" si="222"/>
        <v>7</v>
      </c>
      <c r="L1182" s="34">
        <v>43301</v>
      </c>
      <c r="M1182" s="4">
        <v>50</v>
      </c>
      <c r="N1182" s="4">
        <v>3</v>
      </c>
      <c r="O1182" s="31">
        <v>8.3333333333333329E-2</v>
      </c>
      <c r="P1182" s="35">
        <v>25.65</v>
      </c>
      <c r="Q1182" s="36">
        <f t="shared" si="223"/>
        <v>13</v>
      </c>
      <c r="R1182" s="4">
        <f t="shared" si="224"/>
        <v>0</v>
      </c>
      <c r="S1182" s="31">
        <f t="shared" si="230"/>
        <v>0.19538194444444446</v>
      </c>
      <c r="T1182" s="31">
        <f t="shared" si="231"/>
        <v>0.79927083333333337</v>
      </c>
      <c r="U1182" s="4">
        <f t="shared" si="225"/>
        <v>0</v>
      </c>
      <c r="V1182" s="4" t="str">
        <f t="shared" si="226"/>
        <v/>
      </c>
      <c r="W1182" s="18" t="str">
        <f>IF(V1182="","",VLOOKUP(L1182,日射量と図３!$A$4:$C$368,3,TRUE)*238.85/100)</f>
        <v/>
      </c>
      <c r="X1182" s="4" t="str">
        <f t="shared" si="227"/>
        <v/>
      </c>
      <c r="Y1182" s="4" t="str">
        <f t="shared" si="220"/>
        <v/>
      </c>
      <c r="Z1182" s="4" t="str">
        <f t="shared" si="221"/>
        <v/>
      </c>
      <c r="AA1182" s="4" t="str">
        <f>IF($V1182="","",IF(Y1182&lt;36,0,IF(AND(36&lt;=Y1182,Y1182&lt;71),VLOOKUP($W1182,日射量と図３!$E$6:$F$34,2,TRUE),IF(AND(71&lt;=Y1182,Y1182&lt;107),VLOOKUP($W1182,日射量と図３!$E$6:$G$34,3,TRUE),IF(AND(107&lt;=Y1182,Y1182&lt;143),VLOOKUP($W1182,日射量と図３!$E$6:$H$34,4,TRUE),VLOOKUP($W1182,日射量と図３!$E$6:$I$34,5,TRUE))))))</f>
        <v/>
      </c>
      <c r="AB1182" s="4" t="str">
        <f>IF($V1182="","",IF(Z1182&lt;36,0,IF(AND(36&lt;=Z1182,Z1182&lt;71),VLOOKUP($W1182,日射量と図３!$E$6:$F$34,2,TRUE),IF(AND(71&lt;=Z1182,Z1182&lt;107),VLOOKUP($W1182,日射量と図３!$E$6:$G$34,3,TRUE),IF(AND(107&lt;=Z1182,Z1182&lt;143),VLOOKUP($W1182,日射量と図３!$E$6:$H$34,4,TRUE),VLOOKUP($W1182,日射量と図３!$E$6:$I$34,5,TRUE))))))</f>
        <v/>
      </c>
      <c r="AC1182" s="382" t="str">
        <f t="shared" si="228"/>
        <v/>
      </c>
      <c r="AD1182" s="382" t="str">
        <f t="shared" si="229"/>
        <v/>
      </c>
    </row>
    <row r="1183" spans="11:30" ht="13.5" customHeight="1">
      <c r="K1183" s="4">
        <f t="shared" si="222"/>
        <v>7</v>
      </c>
      <c r="L1183" s="34">
        <v>43301</v>
      </c>
      <c r="M1183" s="4">
        <v>50</v>
      </c>
      <c r="N1183" s="4">
        <v>4</v>
      </c>
      <c r="O1183" s="31">
        <v>0.125</v>
      </c>
      <c r="P1183" s="35">
        <v>25.33</v>
      </c>
      <c r="Q1183" s="36">
        <f t="shared" si="223"/>
        <v>13</v>
      </c>
      <c r="R1183" s="4">
        <f t="shared" si="224"/>
        <v>0</v>
      </c>
      <c r="S1183" s="31">
        <f t="shared" si="230"/>
        <v>0.19538194444444446</v>
      </c>
      <c r="T1183" s="31">
        <f t="shared" si="231"/>
        <v>0.79927083333333337</v>
      </c>
      <c r="U1183" s="4">
        <f t="shared" si="225"/>
        <v>0</v>
      </c>
      <c r="V1183" s="4" t="str">
        <f t="shared" si="226"/>
        <v/>
      </c>
      <c r="W1183" s="18" t="str">
        <f>IF(V1183="","",VLOOKUP(L1183,日射量と図３!$A$4:$C$368,3,TRUE)*238.85/100)</f>
        <v/>
      </c>
      <c r="X1183" s="4" t="str">
        <f t="shared" si="227"/>
        <v/>
      </c>
      <c r="Y1183" s="4" t="str">
        <f t="shared" ref="Y1183:Y1246" si="232">IF(V1183="","",$AH$30*V1183/(($AG$18/$AH$18)*X1183))</f>
        <v/>
      </c>
      <c r="Z1183" s="4" t="str">
        <f t="shared" ref="Z1183:Z1246" si="233">IF(V1183="","",$AH$30*V1183/(($AG$19/$AH$19)*X1183))</f>
        <v/>
      </c>
      <c r="AA1183" s="4" t="str">
        <f>IF($V1183="","",IF(Y1183&lt;36,0,IF(AND(36&lt;=Y1183,Y1183&lt;71),VLOOKUP($W1183,日射量と図３!$E$6:$F$34,2,TRUE),IF(AND(71&lt;=Y1183,Y1183&lt;107),VLOOKUP($W1183,日射量と図３!$E$6:$G$34,3,TRUE),IF(AND(107&lt;=Y1183,Y1183&lt;143),VLOOKUP($W1183,日射量と図３!$E$6:$H$34,4,TRUE),VLOOKUP($W1183,日射量と図３!$E$6:$I$34,5,TRUE))))))</f>
        <v/>
      </c>
      <c r="AB1183" s="4" t="str">
        <f>IF($V1183="","",IF(Z1183&lt;36,0,IF(AND(36&lt;=Z1183,Z1183&lt;71),VLOOKUP($W1183,日射量と図３!$E$6:$F$34,2,TRUE),IF(AND(71&lt;=Z1183,Z1183&lt;107),VLOOKUP($W1183,日射量と図３!$E$6:$G$34,3,TRUE),IF(AND(107&lt;=Z1183,Z1183&lt;143),VLOOKUP($W1183,日射量と図３!$E$6:$H$34,4,TRUE),VLOOKUP($W1183,日射量と図３!$E$6:$I$34,5,TRUE))))))</f>
        <v/>
      </c>
      <c r="AC1183" s="382" t="str">
        <f t="shared" si="228"/>
        <v/>
      </c>
      <c r="AD1183" s="382" t="str">
        <f t="shared" si="229"/>
        <v/>
      </c>
    </row>
    <row r="1184" spans="11:30" ht="13.5" customHeight="1">
      <c r="K1184" s="4">
        <f t="shared" si="222"/>
        <v>7</v>
      </c>
      <c r="L1184" s="34">
        <v>43301</v>
      </c>
      <c r="M1184" s="4">
        <v>50</v>
      </c>
      <c r="N1184" s="4">
        <v>5</v>
      </c>
      <c r="O1184" s="31">
        <v>0.16666666666666666</v>
      </c>
      <c r="P1184" s="35">
        <v>25.17</v>
      </c>
      <c r="Q1184" s="36">
        <f t="shared" si="223"/>
        <v>15</v>
      </c>
      <c r="R1184" s="4">
        <f t="shared" si="224"/>
        <v>0</v>
      </c>
      <c r="S1184" s="31">
        <f t="shared" si="230"/>
        <v>0.19538194444444446</v>
      </c>
      <c r="T1184" s="31">
        <f t="shared" si="231"/>
        <v>0.79927083333333337</v>
      </c>
      <c r="U1184" s="4">
        <f t="shared" si="225"/>
        <v>0</v>
      </c>
      <c r="V1184" s="4" t="str">
        <f t="shared" si="226"/>
        <v/>
      </c>
      <c r="W1184" s="18" t="str">
        <f>IF(V1184="","",VLOOKUP(L1184,日射量と図３!$A$4:$C$368,3,TRUE)*238.85/100)</f>
        <v/>
      </c>
      <c r="X1184" s="4" t="str">
        <f t="shared" si="227"/>
        <v/>
      </c>
      <c r="Y1184" s="4" t="str">
        <f t="shared" si="232"/>
        <v/>
      </c>
      <c r="Z1184" s="4" t="str">
        <f t="shared" si="233"/>
        <v/>
      </c>
      <c r="AA1184" s="4" t="str">
        <f>IF($V1184="","",IF(Y1184&lt;36,0,IF(AND(36&lt;=Y1184,Y1184&lt;71),VLOOKUP($W1184,日射量と図３!$E$6:$F$34,2,TRUE),IF(AND(71&lt;=Y1184,Y1184&lt;107),VLOOKUP($W1184,日射量と図３!$E$6:$G$34,3,TRUE),IF(AND(107&lt;=Y1184,Y1184&lt;143),VLOOKUP($W1184,日射量と図３!$E$6:$H$34,4,TRUE),VLOOKUP($W1184,日射量と図３!$E$6:$I$34,5,TRUE))))))</f>
        <v/>
      </c>
      <c r="AB1184" s="4" t="str">
        <f>IF($V1184="","",IF(Z1184&lt;36,0,IF(AND(36&lt;=Z1184,Z1184&lt;71),VLOOKUP($W1184,日射量と図３!$E$6:$F$34,2,TRUE),IF(AND(71&lt;=Z1184,Z1184&lt;107),VLOOKUP($W1184,日射量と図３!$E$6:$G$34,3,TRUE),IF(AND(107&lt;=Z1184,Z1184&lt;143),VLOOKUP($W1184,日射量と図３!$E$6:$H$34,4,TRUE),VLOOKUP($W1184,日射量と図３!$E$6:$I$34,5,TRUE))))))</f>
        <v/>
      </c>
      <c r="AC1184" s="382" t="str">
        <f t="shared" si="228"/>
        <v/>
      </c>
      <c r="AD1184" s="382" t="str">
        <f t="shared" si="229"/>
        <v/>
      </c>
    </row>
    <row r="1185" spans="11:30" ht="13.5" customHeight="1">
      <c r="K1185" s="4">
        <f t="shared" si="222"/>
        <v>7</v>
      </c>
      <c r="L1185" s="34">
        <v>43301</v>
      </c>
      <c r="M1185" s="4">
        <v>50</v>
      </c>
      <c r="N1185" s="4">
        <v>6</v>
      </c>
      <c r="O1185" s="31">
        <v>0.20833333333333334</v>
      </c>
      <c r="P1185" s="35">
        <v>24.99</v>
      </c>
      <c r="Q1185" s="36">
        <f t="shared" si="223"/>
        <v>15</v>
      </c>
      <c r="R1185" s="4">
        <f t="shared" si="224"/>
        <v>0</v>
      </c>
      <c r="S1185" s="31">
        <f t="shared" si="230"/>
        <v>0.19538194444444446</v>
      </c>
      <c r="T1185" s="31">
        <f t="shared" si="231"/>
        <v>0.79927083333333337</v>
      </c>
      <c r="U1185" s="4">
        <f t="shared" si="225"/>
        <v>0</v>
      </c>
      <c r="V1185" s="4" t="str">
        <f t="shared" si="226"/>
        <v/>
      </c>
      <c r="W1185" s="18" t="str">
        <f>IF(V1185="","",VLOOKUP(L1185,日射量と図３!$A$4:$C$368,3,TRUE)*238.85/100)</f>
        <v/>
      </c>
      <c r="X1185" s="4" t="str">
        <f t="shared" si="227"/>
        <v/>
      </c>
      <c r="Y1185" s="4" t="str">
        <f t="shared" si="232"/>
        <v/>
      </c>
      <c r="Z1185" s="4" t="str">
        <f t="shared" si="233"/>
        <v/>
      </c>
      <c r="AA1185" s="4" t="str">
        <f>IF($V1185="","",IF(Y1185&lt;36,0,IF(AND(36&lt;=Y1185,Y1185&lt;71),VLOOKUP($W1185,日射量と図３!$E$6:$F$34,2,TRUE),IF(AND(71&lt;=Y1185,Y1185&lt;107),VLOOKUP($W1185,日射量と図３!$E$6:$G$34,3,TRUE),IF(AND(107&lt;=Y1185,Y1185&lt;143),VLOOKUP($W1185,日射量と図３!$E$6:$H$34,4,TRUE),VLOOKUP($W1185,日射量と図３!$E$6:$I$34,5,TRUE))))))</f>
        <v/>
      </c>
      <c r="AB1185" s="4" t="str">
        <f>IF($V1185="","",IF(Z1185&lt;36,0,IF(AND(36&lt;=Z1185,Z1185&lt;71),VLOOKUP($W1185,日射量と図３!$E$6:$F$34,2,TRUE),IF(AND(71&lt;=Z1185,Z1185&lt;107),VLOOKUP($W1185,日射量と図３!$E$6:$G$34,3,TRUE),IF(AND(107&lt;=Z1185,Z1185&lt;143),VLOOKUP($W1185,日射量と図３!$E$6:$H$34,4,TRUE),VLOOKUP($W1185,日射量と図３!$E$6:$I$34,5,TRUE))))))</f>
        <v/>
      </c>
      <c r="AC1185" s="382" t="str">
        <f t="shared" si="228"/>
        <v/>
      </c>
      <c r="AD1185" s="382" t="str">
        <f t="shared" si="229"/>
        <v/>
      </c>
    </row>
    <row r="1186" spans="11:30" ht="13.5" customHeight="1">
      <c r="K1186" s="4">
        <f t="shared" si="222"/>
        <v>7</v>
      </c>
      <c r="L1186" s="34">
        <v>43301</v>
      </c>
      <c r="M1186" s="4">
        <v>50</v>
      </c>
      <c r="N1186" s="4">
        <v>7</v>
      </c>
      <c r="O1186" s="31">
        <v>0.25</v>
      </c>
      <c r="P1186" s="35">
        <v>25.34</v>
      </c>
      <c r="Q1186" s="36">
        <f t="shared" si="223"/>
        <v>15</v>
      </c>
      <c r="R1186" s="4">
        <f t="shared" si="224"/>
        <v>0</v>
      </c>
      <c r="S1186" s="31">
        <f t="shared" si="230"/>
        <v>0.19538194444444446</v>
      </c>
      <c r="T1186" s="31">
        <f t="shared" si="231"/>
        <v>0.79927083333333337</v>
      </c>
      <c r="U1186" s="4">
        <f t="shared" si="225"/>
        <v>0</v>
      </c>
      <c r="V1186" s="4" t="str">
        <f t="shared" si="226"/>
        <v/>
      </c>
      <c r="W1186" s="18" t="str">
        <f>IF(V1186="","",VLOOKUP(L1186,日射量と図３!$A$4:$C$368,3,TRUE)*238.85/100)</f>
        <v/>
      </c>
      <c r="X1186" s="4" t="str">
        <f t="shared" si="227"/>
        <v/>
      </c>
      <c r="Y1186" s="4" t="str">
        <f t="shared" si="232"/>
        <v/>
      </c>
      <c r="Z1186" s="4" t="str">
        <f t="shared" si="233"/>
        <v/>
      </c>
      <c r="AA1186" s="4" t="str">
        <f>IF($V1186="","",IF(Y1186&lt;36,0,IF(AND(36&lt;=Y1186,Y1186&lt;71),VLOOKUP($W1186,日射量と図３!$E$6:$F$34,2,TRUE),IF(AND(71&lt;=Y1186,Y1186&lt;107),VLOOKUP($W1186,日射量と図３!$E$6:$G$34,3,TRUE),IF(AND(107&lt;=Y1186,Y1186&lt;143),VLOOKUP($W1186,日射量と図３!$E$6:$H$34,4,TRUE),VLOOKUP($W1186,日射量と図３!$E$6:$I$34,5,TRUE))))))</f>
        <v/>
      </c>
      <c r="AB1186" s="4" t="str">
        <f>IF($V1186="","",IF(Z1186&lt;36,0,IF(AND(36&lt;=Z1186,Z1186&lt;71),VLOOKUP($W1186,日射量と図３!$E$6:$F$34,2,TRUE),IF(AND(71&lt;=Z1186,Z1186&lt;107),VLOOKUP($W1186,日射量と図３!$E$6:$G$34,3,TRUE),IF(AND(107&lt;=Z1186,Z1186&lt;143),VLOOKUP($W1186,日射量と図３!$E$6:$H$34,4,TRUE),VLOOKUP($W1186,日射量と図３!$E$6:$I$34,5,TRUE))))))</f>
        <v/>
      </c>
      <c r="AC1186" s="382" t="str">
        <f t="shared" si="228"/>
        <v/>
      </c>
      <c r="AD1186" s="382" t="str">
        <f t="shared" si="229"/>
        <v/>
      </c>
    </row>
    <row r="1187" spans="11:30" ht="13.5" customHeight="1">
      <c r="K1187" s="4">
        <f t="shared" si="222"/>
        <v>7</v>
      </c>
      <c r="L1187" s="34">
        <v>43301</v>
      </c>
      <c r="M1187" s="4">
        <v>50</v>
      </c>
      <c r="N1187" s="4">
        <v>8</v>
      </c>
      <c r="O1187" s="31">
        <v>0.29166666666666669</v>
      </c>
      <c r="P1187" s="35">
        <v>26.209999999999997</v>
      </c>
      <c r="Q1187" s="36">
        <f t="shared" si="223"/>
        <v>12</v>
      </c>
      <c r="R1187" s="4">
        <f t="shared" si="224"/>
        <v>0</v>
      </c>
      <c r="S1187" s="31">
        <f t="shared" si="230"/>
        <v>0.19538194444444446</v>
      </c>
      <c r="T1187" s="31">
        <f t="shared" si="231"/>
        <v>0.79927083333333337</v>
      </c>
      <c r="U1187" s="4">
        <f t="shared" si="225"/>
        <v>0</v>
      </c>
      <c r="V1187" s="4" t="str">
        <f t="shared" si="226"/>
        <v/>
      </c>
      <c r="W1187" s="18" t="str">
        <f>IF(V1187="","",VLOOKUP(L1187,日射量と図３!$A$4:$C$368,3,TRUE)*238.85/100)</f>
        <v/>
      </c>
      <c r="X1187" s="4" t="str">
        <f t="shared" si="227"/>
        <v/>
      </c>
      <c r="Y1187" s="4" t="str">
        <f t="shared" si="232"/>
        <v/>
      </c>
      <c r="Z1187" s="4" t="str">
        <f t="shared" si="233"/>
        <v/>
      </c>
      <c r="AA1187" s="4" t="str">
        <f>IF($V1187="","",IF(Y1187&lt;36,0,IF(AND(36&lt;=Y1187,Y1187&lt;71),VLOOKUP($W1187,日射量と図３!$E$6:$F$34,2,TRUE),IF(AND(71&lt;=Y1187,Y1187&lt;107),VLOOKUP($W1187,日射量と図３!$E$6:$G$34,3,TRUE),IF(AND(107&lt;=Y1187,Y1187&lt;143),VLOOKUP($W1187,日射量と図３!$E$6:$H$34,4,TRUE),VLOOKUP($W1187,日射量と図３!$E$6:$I$34,5,TRUE))))))</f>
        <v/>
      </c>
      <c r="AB1187" s="4" t="str">
        <f>IF($V1187="","",IF(Z1187&lt;36,0,IF(AND(36&lt;=Z1187,Z1187&lt;71),VLOOKUP($W1187,日射量と図３!$E$6:$F$34,2,TRUE),IF(AND(71&lt;=Z1187,Z1187&lt;107),VLOOKUP($W1187,日射量と図３!$E$6:$G$34,3,TRUE),IF(AND(107&lt;=Z1187,Z1187&lt;143),VLOOKUP($W1187,日射量と図３!$E$6:$H$34,4,TRUE),VLOOKUP($W1187,日射量と図３!$E$6:$I$34,5,TRUE))))))</f>
        <v/>
      </c>
      <c r="AC1187" s="382" t="str">
        <f t="shared" si="228"/>
        <v/>
      </c>
      <c r="AD1187" s="382" t="str">
        <f t="shared" si="229"/>
        <v/>
      </c>
    </row>
    <row r="1188" spans="11:30" ht="13.5" customHeight="1">
      <c r="K1188" s="4">
        <f t="shared" si="222"/>
        <v>7</v>
      </c>
      <c r="L1188" s="34">
        <v>43301</v>
      </c>
      <c r="M1188" s="4">
        <v>50</v>
      </c>
      <c r="N1188" s="4">
        <v>9</v>
      </c>
      <c r="O1188" s="31">
        <v>0.33333333333333331</v>
      </c>
      <c r="P1188" s="35">
        <v>27.23</v>
      </c>
      <c r="Q1188" s="36">
        <f t="shared" si="223"/>
        <v>12</v>
      </c>
      <c r="R1188" s="4">
        <f t="shared" si="224"/>
        <v>0</v>
      </c>
      <c r="S1188" s="31">
        <f t="shared" si="230"/>
        <v>0.19538194444444446</v>
      </c>
      <c r="T1188" s="31">
        <f t="shared" si="231"/>
        <v>0.79927083333333337</v>
      </c>
      <c r="U1188" s="4">
        <f t="shared" si="225"/>
        <v>0</v>
      </c>
      <c r="V1188" s="4" t="str">
        <f t="shared" si="226"/>
        <v/>
      </c>
      <c r="W1188" s="18" t="str">
        <f>IF(V1188="","",VLOOKUP(L1188,日射量と図３!$A$4:$C$368,3,TRUE)*238.85/100)</f>
        <v/>
      </c>
      <c r="X1188" s="4" t="str">
        <f t="shared" si="227"/>
        <v/>
      </c>
      <c r="Y1188" s="4" t="str">
        <f t="shared" si="232"/>
        <v/>
      </c>
      <c r="Z1188" s="4" t="str">
        <f t="shared" si="233"/>
        <v/>
      </c>
      <c r="AA1188" s="4" t="str">
        <f>IF($V1188="","",IF(Y1188&lt;36,0,IF(AND(36&lt;=Y1188,Y1188&lt;71),VLOOKUP($W1188,日射量と図３!$E$6:$F$34,2,TRUE),IF(AND(71&lt;=Y1188,Y1188&lt;107),VLOOKUP($W1188,日射量と図３!$E$6:$G$34,3,TRUE),IF(AND(107&lt;=Y1188,Y1188&lt;143),VLOOKUP($W1188,日射量と図３!$E$6:$H$34,4,TRUE),VLOOKUP($W1188,日射量と図３!$E$6:$I$34,5,TRUE))))))</f>
        <v/>
      </c>
      <c r="AB1188" s="4" t="str">
        <f>IF($V1188="","",IF(Z1188&lt;36,0,IF(AND(36&lt;=Z1188,Z1188&lt;71),VLOOKUP($W1188,日射量と図３!$E$6:$F$34,2,TRUE),IF(AND(71&lt;=Z1188,Z1188&lt;107),VLOOKUP($W1188,日射量と図３!$E$6:$G$34,3,TRUE),IF(AND(107&lt;=Z1188,Z1188&lt;143),VLOOKUP($W1188,日射量と図３!$E$6:$H$34,4,TRUE),VLOOKUP($W1188,日射量と図３!$E$6:$I$34,5,TRUE))))))</f>
        <v/>
      </c>
      <c r="AC1188" s="382" t="str">
        <f t="shared" si="228"/>
        <v/>
      </c>
      <c r="AD1188" s="382" t="str">
        <f t="shared" si="229"/>
        <v/>
      </c>
    </row>
    <row r="1189" spans="11:30" ht="13.5" customHeight="1">
      <c r="K1189" s="4">
        <f t="shared" si="222"/>
        <v>7</v>
      </c>
      <c r="L1189" s="34">
        <v>43301</v>
      </c>
      <c r="M1189" s="4">
        <v>50</v>
      </c>
      <c r="N1189" s="4">
        <v>10</v>
      </c>
      <c r="O1189" s="31">
        <v>0.375</v>
      </c>
      <c r="P1189" s="35">
        <v>28.290000000000003</v>
      </c>
      <c r="Q1189" s="36">
        <f t="shared" si="223"/>
        <v>12</v>
      </c>
      <c r="R1189" s="4">
        <f t="shared" si="224"/>
        <v>0</v>
      </c>
      <c r="S1189" s="31">
        <f t="shared" si="230"/>
        <v>0.19538194444444446</v>
      </c>
      <c r="T1189" s="31">
        <f t="shared" si="231"/>
        <v>0.79927083333333337</v>
      </c>
      <c r="U1189" s="4">
        <f t="shared" si="225"/>
        <v>0</v>
      </c>
      <c r="V1189" s="4" t="str">
        <f t="shared" si="226"/>
        <v/>
      </c>
      <c r="W1189" s="18" t="str">
        <f>IF(V1189="","",VLOOKUP(L1189,日射量と図３!$A$4:$C$368,3,TRUE)*238.85/100)</f>
        <v/>
      </c>
      <c r="X1189" s="4" t="str">
        <f t="shared" si="227"/>
        <v/>
      </c>
      <c r="Y1189" s="4" t="str">
        <f t="shared" si="232"/>
        <v/>
      </c>
      <c r="Z1189" s="4" t="str">
        <f t="shared" si="233"/>
        <v/>
      </c>
      <c r="AA1189" s="4" t="str">
        <f>IF($V1189="","",IF(Y1189&lt;36,0,IF(AND(36&lt;=Y1189,Y1189&lt;71),VLOOKUP($W1189,日射量と図３!$E$6:$F$34,2,TRUE),IF(AND(71&lt;=Y1189,Y1189&lt;107),VLOOKUP($W1189,日射量と図３!$E$6:$G$34,3,TRUE),IF(AND(107&lt;=Y1189,Y1189&lt;143),VLOOKUP($W1189,日射量と図３!$E$6:$H$34,4,TRUE),VLOOKUP($W1189,日射量と図３!$E$6:$I$34,5,TRUE))))))</f>
        <v/>
      </c>
      <c r="AB1189" s="4" t="str">
        <f>IF($V1189="","",IF(Z1189&lt;36,0,IF(AND(36&lt;=Z1189,Z1189&lt;71),VLOOKUP($W1189,日射量と図３!$E$6:$F$34,2,TRUE),IF(AND(71&lt;=Z1189,Z1189&lt;107),VLOOKUP($W1189,日射量と図３!$E$6:$G$34,3,TRUE),IF(AND(107&lt;=Z1189,Z1189&lt;143),VLOOKUP($W1189,日射量と図３!$E$6:$H$34,4,TRUE),VLOOKUP($W1189,日射量と図３!$E$6:$I$34,5,TRUE))))))</f>
        <v/>
      </c>
      <c r="AC1189" s="382" t="str">
        <f t="shared" si="228"/>
        <v/>
      </c>
      <c r="AD1189" s="382" t="str">
        <f t="shared" si="229"/>
        <v/>
      </c>
    </row>
    <row r="1190" spans="11:30" ht="13.5" customHeight="1">
      <c r="K1190" s="4">
        <f t="shared" si="222"/>
        <v>7</v>
      </c>
      <c r="L1190" s="34">
        <v>43301</v>
      </c>
      <c r="M1190" s="4">
        <v>50</v>
      </c>
      <c r="N1190" s="4">
        <v>11</v>
      </c>
      <c r="O1190" s="31">
        <v>0.41666666666666669</v>
      </c>
      <c r="P1190" s="35">
        <v>29.139999999999997</v>
      </c>
      <c r="Q1190" s="36">
        <f t="shared" si="223"/>
        <v>12</v>
      </c>
      <c r="R1190" s="4">
        <f t="shared" si="224"/>
        <v>0</v>
      </c>
      <c r="S1190" s="31">
        <f t="shared" si="230"/>
        <v>0.19538194444444446</v>
      </c>
      <c r="T1190" s="31">
        <f t="shared" si="231"/>
        <v>0.79927083333333337</v>
      </c>
      <c r="U1190" s="4">
        <f t="shared" si="225"/>
        <v>0</v>
      </c>
      <c r="V1190" s="4" t="str">
        <f t="shared" si="226"/>
        <v/>
      </c>
      <c r="W1190" s="18" t="str">
        <f>IF(V1190="","",VLOOKUP(L1190,日射量と図３!$A$4:$C$368,3,TRUE)*238.85/100)</f>
        <v/>
      </c>
      <c r="X1190" s="4" t="str">
        <f t="shared" si="227"/>
        <v/>
      </c>
      <c r="Y1190" s="4" t="str">
        <f t="shared" si="232"/>
        <v/>
      </c>
      <c r="Z1190" s="4" t="str">
        <f t="shared" si="233"/>
        <v/>
      </c>
      <c r="AA1190" s="4" t="str">
        <f>IF($V1190="","",IF(Y1190&lt;36,0,IF(AND(36&lt;=Y1190,Y1190&lt;71),VLOOKUP($W1190,日射量と図３!$E$6:$F$34,2,TRUE),IF(AND(71&lt;=Y1190,Y1190&lt;107),VLOOKUP($W1190,日射量と図３!$E$6:$G$34,3,TRUE),IF(AND(107&lt;=Y1190,Y1190&lt;143),VLOOKUP($W1190,日射量と図３!$E$6:$H$34,4,TRUE),VLOOKUP($W1190,日射量と図３!$E$6:$I$34,5,TRUE))))))</f>
        <v/>
      </c>
      <c r="AB1190" s="4" t="str">
        <f>IF($V1190="","",IF(Z1190&lt;36,0,IF(AND(36&lt;=Z1190,Z1190&lt;71),VLOOKUP($W1190,日射量と図３!$E$6:$F$34,2,TRUE),IF(AND(71&lt;=Z1190,Z1190&lt;107),VLOOKUP($W1190,日射量と図３!$E$6:$G$34,3,TRUE),IF(AND(107&lt;=Z1190,Z1190&lt;143),VLOOKUP($W1190,日射量と図３!$E$6:$H$34,4,TRUE),VLOOKUP($W1190,日射量と図３!$E$6:$I$34,5,TRUE))))))</f>
        <v/>
      </c>
      <c r="AC1190" s="382" t="str">
        <f t="shared" si="228"/>
        <v/>
      </c>
      <c r="AD1190" s="382" t="str">
        <f t="shared" si="229"/>
        <v/>
      </c>
    </row>
    <row r="1191" spans="11:30" ht="13.5" customHeight="1">
      <c r="K1191" s="4">
        <f t="shared" si="222"/>
        <v>7</v>
      </c>
      <c r="L1191" s="34">
        <v>43301</v>
      </c>
      <c r="M1191" s="4">
        <v>50</v>
      </c>
      <c r="N1191" s="4">
        <v>12</v>
      </c>
      <c r="O1191" s="31">
        <v>0.45833333333333331</v>
      </c>
      <c r="P1191" s="35">
        <v>29.929999999999996</v>
      </c>
      <c r="Q1191" s="36">
        <f t="shared" si="223"/>
        <v>12</v>
      </c>
      <c r="R1191" s="4">
        <f t="shared" si="224"/>
        <v>0</v>
      </c>
      <c r="S1191" s="31">
        <f t="shared" si="230"/>
        <v>0.19538194444444446</v>
      </c>
      <c r="T1191" s="31">
        <f t="shared" si="231"/>
        <v>0.79927083333333337</v>
      </c>
      <c r="U1191" s="4">
        <f t="shared" si="225"/>
        <v>0</v>
      </c>
      <c r="V1191" s="4" t="str">
        <f t="shared" si="226"/>
        <v/>
      </c>
      <c r="W1191" s="18" t="str">
        <f>IF(V1191="","",VLOOKUP(L1191,日射量と図３!$A$4:$C$368,3,TRUE)*238.85/100)</f>
        <v/>
      </c>
      <c r="X1191" s="4" t="str">
        <f t="shared" si="227"/>
        <v/>
      </c>
      <c r="Y1191" s="4" t="str">
        <f t="shared" si="232"/>
        <v/>
      </c>
      <c r="Z1191" s="4" t="str">
        <f t="shared" si="233"/>
        <v/>
      </c>
      <c r="AA1191" s="4" t="str">
        <f>IF($V1191="","",IF(Y1191&lt;36,0,IF(AND(36&lt;=Y1191,Y1191&lt;71),VLOOKUP($W1191,日射量と図３!$E$6:$F$34,2,TRUE),IF(AND(71&lt;=Y1191,Y1191&lt;107),VLOOKUP($W1191,日射量と図３!$E$6:$G$34,3,TRUE),IF(AND(107&lt;=Y1191,Y1191&lt;143),VLOOKUP($W1191,日射量と図３!$E$6:$H$34,4,TRUE),VLOOKUP($W1191,日射量と図３!$E$6:$I$34,5,TRUE))))))</f>
        <v/>
      </c>
      <c r="AB1191" s="4" t="str">
        <f>IF($V1191="","",IF(Z1191&lt;36,0,IF(AND(36&lt;=Z1191,Z1191&lt;71),VLOOKUP($W1191,日射量と図３!$E$6:$F$34,2,TRUE),IF(AND(71&lt;=Z1191,Z1191&lt;107),VLOOKUP($W1191,日射量と図３!$E$6:$G$34,3,TRUE),IF(AND(107&lt;=Z1191,Z1191&lt;143),VLOOKUP($W1191,日射量と図３!$E$6:$H$34,4,TRUE),VLOOKUP($W1191,日射量と図３!$E$6:$I$34,5,TRUE))))))</f>
        <v/>
      </c>
      <c r="AC1191" s="382" t="str">
        <f t="shared" si="228"/>
        <v/>
      </c>
      <c r="AD1191" s="382" t="str">
        <f t="shared" si="229"/>
        <v/>
      </c>
    </row>
    <row r="1192" spans="11:30" ht="13.5" customHeight="1">
      <c r="K1192" s="4">
        <f t="shared" si="222"/>
        <v>7</v>
      </c>
      <c r="L1192" s="34">
        <v>43301</v>
      </c>
      <c r="M1192" s="4">
        <v>50</v>
      </c>
      <c r="N1192" s="4">
        <v>13</v>
      </c>
      <c r="O1192" s="31">
        <v>0.5</v>
      </c>
      <c r="P1192" s="35">
        <v>30.409999999999997</v>
      </c>
      <c r="Q1192" s="36">
        <f t="shared" si="223"/>
        <v>12</v>
      </c>
      <c r="R1192" s="4">
        <f t="shared" si="224"/>
        <v>0</v>
      </c>
      <c r="S1192" s="31">
        <f t="shared" si="230"/>
        <v>0.19538194444444446</v>
      </c>
      <c r="T1192" s="31">
        <f t="shared" si="231"/>
        <v>0.79927083333333337</v>
      </c>
      <c r="U1192" s="4">
        <f t="shared" si="225"/>
        <v>0</v>
      </c>
      <c r="V1192" s="4" t="str">
        <f t="shared" si="226"/>
        <v/>
      </c>
      <c r="W1192" s="18" t="str">
        <f>IF(V1192="","",VLOOKUP(L1192,日射量と図３!$A$4:$C$368,3,TRUE)*238.85/100)</f>
        <v/>
      </c>
      <c r="X1192" s="4" t="str">
        <f t="shared" si="227"/>
        <v/>
      </c>
      <c r="Y1192" s="4" t="str">
        <f t="shared" si="232"/>
        <v/>
      </c>
      <c r="Z1192" s="4" t="str">
        <f t="shared" si="233"/>
        <v/>
      </c>
      <c r="AA1192" s="4" t="str">
        <f>IF($V1192="","",IF(Y1192&lt;36,0,IF(AND(36&lt;=Y1192,Y1192&lt;71),VLOOKUP($W1192,日射量と図３!$E$6:$F$34,2,TRUE),IF(AND(71&lt;=Y1192,Y1192&lt;107),VLOOKUP($W1192,日射量と図３!$E$6:$G$34,3,TRUE),IF(AND(107&lt;=Y1192,Y1192&lt;143),VLOOKUP($W1192,日射量と図３!$E$6:$H$34,4,TRUE),VLOOKUP($W1192,日射量と図３!$E$6:$I$34,5,TRUE))))))</f>
        <v/>
      </c>
      <c r="AB1192" s="4" t="str">
        <f>IF($V1192="","",IF(Z1192&lt;36,0,IF(AND(36&lt;=Z1192,Z1192&lt;71),VLOOKUP($W1192,日射量と図３!$E$6:$F$34,2,TRUE),IF(AND(71&lt;=Z1192,Z1192&lt;107),VLOOKUP($W1192,日射量と図３!$E$6:$G$34,3,TRUE),IF(AND(107&lt;=Z1192,Z1192&lt;143),VLOOKUP($W1192,日射量と図３!$E$6:$H$34,4,TRUE),VLOOKUP($W1192,日射量と図３!$E$6:$I$34,5,TRUE))))))</f>
        <v/>
      </c>
      <c r="AC1192" s="382" t="str">
        <f t="shared" si="228"/>
        <v/>
      </c>
      <c r="AD1192" s="382" t="str">
        <f t="shared" si="229"/>
        <v/>
      </c>
    </row>
    <row r="1193" spans="11:30" ht="13.5" customHeight="1">
      <c r="K1193" s="4">
        <f t="shared" si="222"/>
        <v>7</v>
      </c>
      <c r="L1193" s="34">
        <v>43301</v>
      </c>
      <c r="M1193" s="4">
        <v>50</v>
      </c>
      <c r="N1193" s="4">
        <v>14</v>
      </c>
      <c r="O1193" s="31">
        <v>0.54166666666666663</v>
      </c>
      <c r="P1193" s="35">
        <v>30.96</v>
      </c>
      <c r="Q1193" s="36">
        <f t="shared" si="223"/>
        <v>12</v>
      </c>
      <c r="R1193" s="4">
        <f t="shared" si="224"/>
        <v>0</v>
      </c>
      <c r="S1193" s="31">
        <f t="shared" si="230"/>
        <v>0.19538194444444446</v>
      </c>
      <c r="T1193" s="31">
        <f t="shared" si="231"/>
        <v>0.79927083333333337</v>
      </c>
      <c r="U1193" s="4">
        <f t="shared" si="225"/>
        <v>0</v>
      </c>
      <c r="V1193" s="4" t="str">
        <f t="shared" si="226"/>
        <v/>
      </c>
      <c r="W1193" s="18" t="str">
        <f>IF(V1193="","",VLOOKUP(L1193,日射量と図３!$A$4:$C$368,3,TRUE)*238.85/100)</f>
        <v/>
      </c>
      <c r="X1193" s="4" t="str">
        <f t="shared" si="227"/>
        <v/>
      </c>
      <c r="Y1193" s="4" t="str">
        <f t="shared" si="232"/>
        <v/>
      </c>
      <c r="Z1193" s="4" t="str">
        <f t="shared" si="233"/>
        <v/>
      </c>
      <c r="AA1193" s="4" t="str">
        <f>IF($V1193="","",IF(Y1193&lt;36,0,IF(AND(36&lt;=Y1193,Y1193&lt;71),VLOOKUP($W1193,日射量と図３!$E$6:$F$34,2,TRUE),IF(AND(71&lt;=Y1193,Y1193&lt;107),VLOOKUP($W1193,日射量と図３!$E$6:$G$34,3,TRUE),IF(AND(107&lt;=Y1193,Y1193&lt;143),VLOOKUP($W1193,日射量と図３!$E$6:$H$34,4,TRUE),VLOOKUP($W1193,日射量と図３!$E$6:$I$34,5,TRUE))))))</f>
        <v/>
      </c>
      <c r="AB1193" s="4" t="str">
        <f>IF($V1193="","",IF(Z1193&lt;36,0,IF(AND(36&lt;=Z1193,Z1193&lt;71),VLOOKUP($W1193,日射量と図３!$E$6:$F$34,2,TRUE),IF(AND(71&lt;=Z1193,Z1193&lt;107),VLOOKUP($W1193,日射量と図３!$E$6:$G$34,3,TRUE),IF(AND(107&lt;=Z1193,Z1193&lt;143),VLOOKUP($W1193,日射量と図３!$E$6:$H$34,4,TRUE),VLOOKUP($W1193,日射量と図３!$E$6:$I$34,5,TRUE))))))</f>
        <v/>
      </c>
      <c r="AC1193" s="382" t="str">
        <f t="shared" si="228"/>
        <v/>
      </c>
      <c r="AD1193" s="382" t="str">
        <f t="shared" si="229"/>
        <v/>
      </c>
    </row>
    <row r="1194" spans="11:30" ht="13.5" customHeight="1">
      <c r="K1194" s="4">
        <f t="shared" si="222"/>
        <v>7</v>
      </c>
      <c r="L1194" s="34">
        <v>43301</v>
      </c>
      <c r="M1194" s="4">
        <v>50</v>
      </c>
      <c r="N1194" s="4">
        <v>15</v>
      </c>
      <c r="O1194" s="31">
        <v>0.58333333333333337</v>
      </c>
      <c r="P1194" s="35">
        <v>31.1</v>
      </c>
      <c r="Q1194" s="36">
        <f t="shared" si="223"/>
        <v>12</v>
      </c>
      <c r="R1194" s="4">
        <f t="shared" si="224"/>
        <v>0</v>
      </c>
      <c r="S1194" s="31">
        <f t="shared" si="230"/>
        <v>0.19538194444444446</v>
      </c>
      <c r="T1194" s="31">
        <f t="shared" si="231"/>
        <v>0.79927083333333337</v>
      </c>
      <c r="U1194" s="4">
        <f t="shared" si="225"/>
        <v>0</v>
      </c>
      <c r="V1194" s="4" t="str">
        <f t="shared" si="226"/>
        <v/>
      </c>
      <c r="W1194" s="18" t="str">
        <f>IF(V1194="","",VLOOKUP(L1194,日射量と図３!$A$4:$C$368,3,TRUE)*238.85/100)</f>
        <v/>
      </c>
      <c r="X1194" s="4" t="str">
        <f t="shared" si="227"/>
        <v/>
      </c>
      <c r="Y1194" s="4" t="str">
        <f t="shared" si="232"/>
        <v/>
      </c>
      <c r="Z1194" s="4" t="str">
        <f t="shared" si="233"/>
        <v/>
      </c>
      <c r="AA1194" s="4" t="str">
        <f>IF($V1194="","",IF(Y1194&lt;36,0,IF(AND(36&lt;=Y1194,Y1194&lt;71),VLOOKUP($W1194,日射量と図３!$E$6:$F$34,2,TRUE),IF(AND(71&lt;=Y1194,Y1194&lt;107),VLOOKUP($W1194,日射量と図３!$E$6:$G$34,3,TRUE),IF(AND(107&lt;=Y1194,Y1194&lt;143),VLOOKUP($W1194,日射量と図３!$E$6:$H$34,4,TRUE),VLOOKUP($W1194,日射量と図３!$E$6:$I$34,5,TRUE))))))</f>
        <v/>
      </c>
      <c r="AB1194" s="4" t="str">
        <f>IF($V1194="","",IF(Z1194&lt;36,0,IF(AND(36&lt;=Z1194,Z1194&lt;71),VLOOKUP($W1194,日射量と図３!$E$6:$F$34,2,TRUE),IF(AND(71&lt;=Z1194,Z1194&lt;107),VLOOKUP($W1194,日射量と図３!$E$6:$G$34,3,TRUE),IF(AND(107&lt;=Z1194,Z1194&lt;143),VLOOKUP($W1194,日射量と図３!$E$6:$H$34,4,TRUE),VLOOKUP($W1194,日射量と図３!$E$6:$I$34,5,TRUE))))))</f>
        <v/>
      </c>
      <c r="AC1194" s="382" t="str">
        <f t="shared" si="228"/>
        <v/>
      </c>
      <c r="AD1194" s="382" t="str">
        <f t="shared" si="229"/>
        <v/>
      </c>
    </row>
    <row r="1195" spans="11:30" ht="13.5" customHeight="1">
      <c r="K1195" s="4">
        <f t="shared" si="222"/>
        <v>7</v>
      </c>
      <c r="L1195" s="34">
        <v>43301</v>
      </c>
      <c r="M1195" s="4">
        <v>50</v>
      </c>
      <c r="N1195" s="4">
        <v>16</v>
      </c>
      <c r="O1195" s="31">
        <v>0.625</v>
      </c>
      <c r="P1195" s="35">
        <v>31.2</v>
      </c>
      <c r="Q1195" s="36">
        <f t="shared" si="223"/>
        <v>16</v>
      </c>
      <c r="R1195" s="4">
        <f t="shared" si="224"/>
        <v>0</v>
      </c>
      <c r="S1195" s="31">
        <f t="shared" si="230"/>
        <v>0.19538194444444446</v>
      </c>
      <c r="T1195" s="31">
        <f t="shared" si="231"/>
        <v>0.79927083333333337</v>
      </c>
      <c r="U1195" s="4">
        <f t="shared" si="225"/>
        <v>0</v>
      </c>
      <c r="V1195" s="4" t="str">
        <f t="shared" si="226"/>
        <v/>
      </c>
      <c r="W1195" s="18" t="str">
        <f>IF(V1195="","",VLOOKUP(L1195,日射量と図３!$A$4:$C$368,3,TRUE)*238.85/100)</f>
        <v/>
      </c>
      <c r="X1195" s="4" t="str">
        <f t="shared" si="227"/>
        <v/>
      </c>
      <c r="Y1195" s="4" t="str">
        <f t="shared" si="232"/>
        <v/>
      </c>
      <c r="Z1195" s="4" t="str">
        <f t="shared" si="233"/>
        <v/>
      </c>
      <c r="AA1195" s="4" t="str">
        <f>IF($V1195="","",IF(Y1195&lt;36,0,IF(AND(36&lt;=Y1195,Y1195&lt;71),VLOOKUP($W1195,日射量と図３!$E$6:$F$34,2,TRUE),IF(AND(71&lt;=Y1195,Y1195&lt;107),VLOOKUP($W1195,日射量と図３!$E$6:$G$34,3,TRUE),IF(AND(107&lt;=Y1195,Y1195&lt;143),VLOOKUP($W1195,日射量と図３!$E$6:$H$34,4,TRUE),VLOOKUP($W1195,日射量と図３!$E$6:$I$34,5,TRUE))))))</f>
        <v/>
      </c>
      <c r="AB1195" s="4" t="str">
        <f>IF($V1195="","",IF(Z1195&lt;36,0,IF(AND(36&lt;=Z1195,Z1195&lt;71),VLOOKUP($W1195,日射量と図３!$E$6:$F$34,2,TRUE),IF(AND(71&lt;=Z1195,Z1195&lt;107),VLOOKUP($W1195,日射量と図３!$E$6:$G$34,3,TRUE),IF(AND(107&lt;=Z1195,Z1195&lt;143),VLOOKUP($W1195,日射量と図３!$E$6:$H$34,4,TRUE),VLOOKUP($W1195,日射量と図３!$E$6:$I$34,5,TRUE))))))</f>
        <v/>
      </c>
      <c r="AC1195" s="382" t="str">
        <f t="shared" si="228"/>
        <v/>
      </c>
      <c r="AD1195" s="382" t="str">
        <f t="shared" si="229"/>
        <v/>
      </c>
    </row>
    <row r="1196" spans="11:30" ht="13.5" customHeight="1">
      <c r="K1196" s="4">
        <f t="shared" si="222"/>
        <v>7</v>
      </c>
      <c r="L1196" s="34">
        <v>43301</v>
      </c>
      <c r="M1196" s="4">
        <v>50</v>
      </c>
      <c r="N1196" s="4">
        <v>17</v>
      </c>
      <c r="O1196" s="31">
        <v>0.66666666666666663</v>
      </c>
      <c r="P1196" s="35">
        <v>30.99</v>
      </c>
      <c r="Q1196" s="36">
        <f t="shared" si="223"/>
        <v>16</v>
      </c>
      <c r="R1196" s="4">
        <f t="shared" si="224"/>
        <v>0</v>
      </c>
      <c r="S1196" s="31">
        <f t="shared" si="230"/>
        <v>0.19538194444444446</v>
      </c>
      <c r="T1196" s="31">
        <f t="shared" si="231"/>
        <v>0.79927083333333337</v>
      </c>
      <c r="U1196" s="4">
        <f t="shared" si="225"/>
        <v>0</v>
      </c>
      <c r="V1196" s="4" t="str">
        <f t="shared" si="226"/>
        <v/>
      </c>
      <c r="W1196" s="18" t="str">
        <f>IF(V1196="","",VLOOKUP(L1196,日射量と図３!$A$4:$C$368,3,TRUE)*238.85/100)</f>
        <v/>
      </c>
      <c r="X1196" s="4" t="str">
        <f t="shared" si="227"/>
        <v/>
      </c>
      <c r="Y1196" s="4" t="str">
        <f t="shared" si="232"/>
        <v/>
      </c>
      <c r="Z1196" s="4" t="str">
        <f t="shared" si="233"/>
        <v/>
      </c>
      <c r="AA1196" s="4" t="str">
        <f>IF($V1196="","",IF(Y1196&lt;36,0,IF(AND(36&lt;=Y1196,Y1196&lt;71),VLOOKUP($W1196,日射量と図３!$E$6:$F$34,2,TRUE),IF(AND(71&lt;=Y1196,Y1196&lt;107),VLOOKUP($W1196,日射量と図３!$E$6:$G$34,3,TRUE),IF(AND(107&lt;=Y1196,Y1196&lt;143),VLOOKUP($W1196,日射量と図３!$E$6:$H$34,4,TRUE),VLOOKUP($W1196,日射量と図３!$E$6:$I$34,5,TRUE))))))</f>
        <v/>
      </c>
      <c r="AB1196" s="4" t="str">
        <f>IF($V1196="","",IF(Z1196&lt;36,0,IF(AND(36&lt;=Z1196,Z1196&lt;71),VLOOKUP($W1196,日射量と図３!$E$6:$F$34,2,TRUE),IF(AND(71&lt;=Z1196,Z1196&lt;107),VLOOKUP($W1196,日射量と図３!$E$6:$G$34,3,TRUE),IF(AND(107&lt;=Z1196,Z1196&lt;143),VLOOKUP($W1196,日射量と図３!$E$6:$H$34,4,TRUE),VLOOKUP($W1196,日射量と図３!$E$6:$I$34,5,TRUE))))))</f>
        <v/>
      </c>
      <c r="AC1196" s="382" t="str">
        <f t="shared" si="228"/>
        <v/>
      </c>
      <c r="AD1196" s="382" t="str">
        <f t="shared" si="229"/>
        <v/>
      </c>
    </row>
    <row r="1197" spans="11:30" ht="13.5" customHeight="1">
      <c r="K1197" s="4">
        <f t="shared" si="222"/>
        <v>7</v>
      </c>
      <c r="L1197" s="34">
        <v>43301</v>
      </c>
      <c r="M1197" s="4">
        <v>50</v>
      </c>
      <c r="N1197" s="4">
        <v>18</v>
      </c>
      <c r="O1197" s="31">
        <v>0.70833333333333337</v>
      </c>
      <c r="P1197" s="35">
        <v>30.43</v>
      </c>
      <c r="Q1197" s="36">
        <f t="shared" si="223"/>
        <v>16</v>
      </c>
      <c r="R1197" s="4">
        <f t="shared" si="224"/>
        <v>0</v>
      </c>
      <c r="S1197" s="31">
        <f t="shared" si="230"/>
        <v>0.19538194444444446</v>
      </c>
      <c r="T1197" s="31">
        <f t="shared" si="231"/>
        <v>0.79927083333333337</v>
      </c>
      <c r="U1197" s="4">
        <f t="shared" si="225"/>
        <v>0</v>
      </c>
      <c r="V1197" s="4" t="str">
        <f t="shared" si="226"/>
        <v/>
      </c>
      <c r="W1197" s="18" t="str">
        <f>IF(V1197="","",VLOOKUP(L1197,日射量と図３!$A$4:$C$368,3,TRUE)*238.85/100)</f>
        <v/>
      </c>
      <c r="X1197" s="4" t="str">
        <f t="shared" si="227"/>
        <v/>
      </c>
      <c r="Y1197" s="4" t="str">
        <f t="shared" si="232"/>
        <v/>
      </c>
      <c r="Z1197" s="4" t="str">
        <f t="shared" si="233"/>
        <v/>
      </c>
      <c r="AA1197" s="4" t="str">
        <f>IF($V1197="","",IF(Y1197&lt;36,0,IF(AND(36&lt;=Y1197,Y1197&lt;71),VLOOKUP($W1197,日射量と図３!$E$6:$F$34,2,TRUE),IF(AND(71&lt;=Y1197,Y1197&lt;107),VLOOKUP($W1197,日射量と図３!$E$6:$G$34,3,TRUE),IF(AND(107&lt;=Y1197,Y1197&lt;143),VLOOKUP($W1197,日射量と図３!$E$6:$H$34,4,TRUE),VLOOKUP($W1197,日射量と図３!$E$6:$I$34,5,TRUE))))))</f>
        <v/>
      </c>
      <c r="AB1197" s="4" t="str">
        <f>IF($V1197="","",IF(Z1197&lt;36,0,IF(AND(36&lt;=Z1197,Z1197&lt;71),VLOOKUP($W1197,日射量と図３!$E$6:$F$34,2,TRUE),IF(AND(71&lt;=Z1197,Z1197&lt;107),VLOOKUP($W1197,日射量と図３!$E$6:$G$34,3,TRUE),IF(AND(107&lt;=Z1197,Z1197&lt;143),VLOOKUP($W1197,日射量と図３!$E$6:$H$34,4,TRUE),VLOOKUP($W1197,日射量と図３!$E$6:$I$34,5,TRUE))))))</f>
        <v/>
      </c>
      <c r="AC1197" s="382" t="str">
        <f t="shared" si="228"/>
        <v/>
      </c>
      <c r="AD1197" s="382" t="str">
        <f t="shared" si="229"/>
        <v/>
      </c>
    </row>
    <row r="1198" spans="11:30" ht="13.5" customHeight="1">
      <c r="K1198" s="4">
        <f t="shared" si="222"/>
        <v>7</v>
      </c>
      <c r="L1198" s="34">
        <v>43301</v>
      </c>
      <c r="M1198" s="4">
        <v>50</v>
      </c>
      <c r="N1198" s="4">
        <v>19</v>
      </c>
      <c r="O1198" s="31">
        <v>0.75</v>
      </c>
      <c r="P1198" s="35">
        <v>29.359999999999996</v>
      </c>
      <c r="Q1198" s="36">
        <f t="shared" si="223"/>
        <v>16</v>
      </c>
      <c r="R1198" s="4">
        <f t="shared" si="224"/>
        <v>0</v>
      </c>
      <c r="S1198" s="31">
        <f t="shared" si="230"/>
        <v>0.19538194444444446</v>
      </c>
      <c r="T1198" s="31">
        <f t="shared" si="231"/>
        <v>0.79927083333333337</v>
      </c>
      <c r="U1198" s="4">
        <f t="shared" si="225"/>
        <v>0</v>
      </c>
      <c r="V1198" s="4" t="str">
        <f t="shared" si="226"/>
        <v/>
      </c>
      <c r="W1198" s="18" t="str">
        <f>IF(V1198="","",VLOOKUP(L1198,日射量と図３!$A$4:$C$368,3,TRUE)*238.85/100)</f>
        <v/>
      </c>
      <c r="X1198" s="4" t="str">
        <f t="shared" si="227"/>
        <v/>
      </c>
      <c r="Y1198" s="4" t="str">
        <f t="shared" si="232"/>
        <v/>
      </c>
      <c r="Z1198" s="4" t="str">
        <f t="shared" si="233"/>
        <v/>
      </c>
      <c r="AA1198" s="4" t="str">
        <f>IF($V1198="","",IF(Y1198&lt;36,0,IF(AND(36&lt;=Y1198,Y1198&lt;71),VLOOKUP($W1198,日射量と図３!$E$6:$F$34,2,TRUE),IF(AND(71&lt;=Y1198,Y1198&lt;107),VLOOKUP($W1198,日射量と図３!$E$6:$G$34,3,TRUE),IF(AND(107&lt;=Y1198,Y1198&lt;143),VLOOKUP($W1198,日射量と図３!$E$6:$H$34,4,TRUE),VLOOKUP($W1198,日射量と図３!$E$6:$I$34,5,TRUE))))))</f>
        <v/>
      </c>
      <c r="AB1198" s="4" t="str">
        <f>IF($V1198="","",IF(Z1198&lt;36,0,IF(AND(36&lt;=Z1198,Z1198&lt;71),VLOOKUP($W1198,日射量と図３!$E$6:$F$34,2,TRUE),IF(AND(71&lt;=Z1198,Z1198&lt;107),VLOOKUP($W1198,日射量と図３!$E$6:$G$34,3,TRUE),IF(AND(107&lt;=Z1198,Z1198&lt;143),VLOOKUP($W1198,日射量と図３!$E$6:$H$34,4,TRUE),VLOOKUP($W1198,日射量と図３!$E$6:$I$34,5,TRUE))))))</f>
        <v/>
      </c>
      <c r="AC1198" s="382" t="str">
        <f t="shared" si="228"/>
        <v/>
      </c>
      <c r="AD1198" s="382" t="str">
        <f t="shared" si="229"/>
        <v/>
      </c>
    </row>
    <row r="1199" spans="11:30" ht="13.5" customHeight="1">
      <c r="K1199" s="4">
        <f t="shared" si="222"/>
        <v>7</v>
      </c>
      <c r="L1199" s="34">
        <v>43301</v>
      </c>
      <c r="M1199" s="4">
        <v>50</v>
      </c>
      <c r="N1199" s="4">
        <v>20</v>
      </c>
      <c r="O1199" s="31">
        <v>0.79166666666666663</v>
      </c>
      <c r="P1199" s="35">
        <v>28.310000000000002</v>
      </c>
      <c r="Q1199" s="36">
        <f t="shared" si="223"/>
        <v>16</v>
      </c>
      <c r="R1199" s="4">
        <f t="shared" si="224"/>
        <v>0</v>
      </c>
      <c r="S1199" s="31">
        <f t="shared" si="230"/>
        <v>0.19538194444444446</v>
      </c>
      <c r="T1199" s="31">
        <f t="shared" si="231"/>
        <v>0.79927083333333337</v>
      </c>
      <c r="U1199" s="4">
        <f t="shared" si="225"/>
        <v>0</v>
      </c>
      <c r="V1199" s="4" t="str">
        <f t="shared" si="226"/>
        <v/>
      </c>
      <c r="W1199" s="18" t="str">
        <f>IF(V1199="","",VLOOKUP(L1199,日射量と図３!$A$4:$C$368,3,TRUE)*238.85/100)</f>
        <v/>
      </c>
      <c r="X1199" s="4" t="str">
        <f t="shared" si="227"/>
        <v/>
      </c>
      <c r="Y1199" s="4" t="str">
        <f t="shared" si="232"/>
        <v/>
      </c>
      <c r="Z1199" s="4" t="str">
        <f t="shared" si="233"/>
        <v/>
      </c>
      <c r="AA1199" s="4" t="str">
        <f>IF($V1199="","",IF(Y1199&lt;36,0,IF(AND(36&lt;=Y1199,Y1199&lt;71),VLOOKUP($W1199,日射量と図３!$E$6:$F$34,2,TRUE),IF(AND(71&lt;=Y1199,Y1199&lt;107),VLOOKUP($W1199,日射量と図３!$E$6:$G$34,3,TRUE),IF(AND(107&lt;=Y1199,Y1199&lt;143),VLOOKUP($W1199,日射量と図３!$E$6:$H$34,4,TRUE),VLOOKUP($W1199,日射量と図３!$E$6:$I$34,5,TRUE))))))</f>
        <v/>
      </c>
      <c r="AB1199" s="4" t="str">
        <f>IF($V1199="","",IF(Z1199&lt;36,0,IF(AND(36&lt;=Z1199,Z1199&lt;71),VLOOKUP($W1199,日射量と図３!$E$6:$F$34,2,TRUE),IF(AND(71&lt;=Z1199,Z1199&lt;107),VLOOKUP($W1199,日射量と図３!$E$6:$G$34,3,TRUE),IF(AND(107&lt;=Z1199,Z1199&lt;143),VLOOKUP($W1199,日射量と図３!$E$6:$H$34,4,TRUE),VLOOKUP($W1199,日射量と図３!$E$6:$I$34,5,TRUE))))))</f>
        <v/>
      </c>
      <c r="AC1199" s="382" t="str">
        <f t="shared" si="228"/>
        <v/>
      </c>
      <c r="AD1199" s="382" t="str">
        <f t="shared" si="229"/>
        <v/>
      </c>
    </row>
    <row r="1200" spans="11:30" ht="13.5" customHeight="1">
      <c r="K1200" s="4">
        <f t="shared" si="222"/>
        <v>7</v>
      </c>
      <c r="L1200" s="34">
        <v>43301</v>
      </c>
      <c r="M1200" s="4">
        <v>50</v>
      </c>
      <c r="N1200" s="4">
        <v>21</v>
      </c>
      <c r="O1200" s="31">
        <v>0.83333333333333337</v>
      </c>
      <c r="P1200" s="35">
        <v>27.540000000000003</v>
      </c>
      <c r="Q1200" s="36">
        <f t="shared" si="223"/>
        <v>16</v>
      </c>
      <c r="R1200" s="4">
        <f t="shared" si="224"/>
        <v>0</v>
      </c>
      <c r="S1200" s="31">
        <f t="shared" si="230"/>
        <v>0.19538194444444446</v>
      </c>
      <c r="T1200" s="31">
        <f t="shared" si="231"/>
        <v>0.79927083333333337</v>
      </c>
      <c r="U1200" s="4">
        <f t="shared" si="225"/>
        <v>0</v>
      </c>
      <c r="V1200" s="4" t="str">
        <f t="shared" si="226"/>
        <v/>
      </c>
      <c r="W1200" s="18" t="str">
        <f>IF(V1200="","",VLOOKUP(L1200,日射量と図３!$A$4:$C$368,3,TRUE)*238.85/100)</f>
        <v/>
      </c>
      <c r="X1200" s="4" t="str">
        <f t="shared" si="227"/>
        <v/>
      </c>
      <c r="Y1200" s="4" t="str">
        <f t="shared" si="232"/>
        <v/>
      </c>
      <c r="Z1200" s="4" t="str">
        <f t="shared" si="233"/>
        <v/>
      </c>
      <c r="AA1200" s="4" t="str">
        <f>IF($V1200="","",IF(Y1200&lt;36,0,IF(AND(36&lt;=Y1200,Y1200&lt;71),VLOOKUP($W1200,日射量と図３!$E$6:$F$34,2,TRUE),IF(AND(71&lt;=Y1200,Y1200&lt;107),VLOOKUP($W1200,日射量と図３!$E$6:$G$34,3,TRUE),IF(AND(107&lt;=Y1200,Y1200&lt;143),VLOOKUP($W1200,日射量と図３!$E$6:$H$34,4,TRUE),VLOOKUP($W1200,日射量と図３!$E$6:$I$34,5,TRUE))))))</f>
        <v/>
      </c>
      <c r="AB1200" s="4" t="str">
        <f>IF($V1200="","",IF(Z1200&lt;36,0,IF(AND(36&lt;=Z1200,Z1200&lt;71),VLOOKUP($W1200,日射量と図３!$E$6:$F$34,2,TRUE),IF(AND(71&lt;=Z1200,Z1200&lt;107),VLOOKUP($W1200,日射量と図３!$E$6:$G$34,3,TRUE),IF(AND(107&lt;=Z1200,Z1200&lt;143),VLOOKUP($W1200,日射量と図３!$E$6:$H$34,4,TRUE),VLOOKUP($W1200,日射量と図３!$E$6:$I$34,5,TRUE))))))</f>
        <v/>
      </c>
      <c r="AC1200" s="382" t="str">
        <f t="shared" si="228"/>
        <v/>
      </c>
      <c r="AD1200" s="382" t="str">
        <f t="shared" si="229"/>
        <v/>
      </c>
    </row>
    <row r="1201" spans="11:30" ht="13.5" customHeight="1">
      <c r="K1201" s="4">
        <f t="shared" si="222"/>
        <v>7</v>
      </c>
      <c r="L1201" s="34">
        <v>43301</v>
      </c>
      <c r="M1201" s="4">
        <v>50</v>
      </c>
      <c r="N1201" s="4">
        <v>22</v>
      </c>
      <c r="O1201" s="31">
        <v>0.875</v>
      </c>
      <c r="P1201" s="35">
        <v>26.99</v>
      </c>
      <c r="Q1201" s="36">
        <f t="shared" si="223"/>
        <v>16</v>
      </c>
      <c r="R1201" s="4">
        <f t="shared" si="224"/>
        <v>0</v>
      </c>
      <c r="S1201" s="31">
        <f t="shared" si="230"/>
        <v>0.19538194444444446</v>
      </c>
      <c r="T1201" s="31">
        <f t="shared" si="231"/>
        <v>0.79927083333333337</v>
      </c>
      <c r="U1201" s="4">
        <f t="shared" si="225"/>
        <v>0</v>
      </c>
      <c r="V1201" s="4" t="str">
        <f t="shared" si="226"/>
        <v/>
      </c>
      <c r="W1201" s="18" t="str">
        <f>IF(V1201="","",VLOOKUP(L1201,日射量と図３!$A$4:$C$368,3,TRUE)*238.85/100)</f>
        <v/>
      </c>
      <c r="X1201" s="4" t="str">
        <f t="shared" si="227"/>
        <v/>
      </c>
      <c r="Y1201" s="4" t="str">
        <f t="shared" si="232"/>
        <v/>
      </c>
      <c r="Z1201" s="4" t="str">
        <f t="shared" si="233"/>
        <v/>
      </c>
      <c r="AA1201" s="4" t="str">
        <f>IF($V1201="","",IF(Y1201&lt;36,0,IF(AND(36&lt;=Y1201,Y1201&lt;71),VLOOKUP($W1201,日射量と図３!$E$6:$F$34,2,TRUE),IF(AND(71&lt;=Y1201,Y1201&lt;107),VLOOKUP($W1201,日射量と図３!$E$6:$G$34,3,TRUE),IF(AND(107&lt;=Y1201,Y1201&lt;143),VLOOKUP($W1201,日射量と図３!$E$6:$H$34,4,TRUE),VLOOKUP($W1201,日射量と図３!$E$6:$I$34,5,TRUE))))))</f>
        <v/>
      </c>
      <c r="AB1201" s="4" t="str">
        <f>IF($V1201="","",IF(Z1201&lt;36,0,IF(AND(36&lt;=Z1201,Z1201&lt;71),VLOOKUP($W1201,日射量と図３!$E$6:$F$34,2,TRUE),IF(AND(71&lt;=Z1201,Z1201&lt;107),VLOOKUP($W1201,日射量と図３!$E$6:$G$34,3,TRUE),IF(AND(107&lt;=Z1201,Z1201&lt;143),VLOOKUP($W1201,日射量と図３!$E$6:$H$34,4,TRUE),VLOOKUP($W1201,日射量と図３!$E$6:$I$34,5,TRUE))))))</f>
        <v/>
      </c>
      <c r="AC1201" s="382" t="str">
        <f t="shared" si="228"/>
        <v/>
      </c>
      <c r="AD1201" s="382" t="str">
        <f t="shared" si="229"/>
        <v/>
      </c>
    </row>
    <row r="1202" spans="11:30" ht="13.5" customHeight="1">
      <c r="K1202" s="4">
        <f t="shared" si="222"/>
        <v>7</v>
      </c>
      <c r="L1202" s="34">
        <v>43301</v>
      </c>
      <c r="M1202" s="4">
        <v>50</v>
      </c>
      <c r="N1202" s="4">
        <v>23</v>
      </c>
      <c r="O1202" s="31">
        <v>0.91666666666666663</v>
      </c>
      <c r="P1202" s="35">
        <v>26.509999999999998</v>
      </c>
      <c r="Q1202" s="36">
        <f t="shared" si="223"/>
        <v>13</v>
      </c>
      <c r="R1202" s="4">
        <f t="shared" si="224"/>
        <v>0</v>
      </c>
      <c r="S1202" s="31">
        <f t="shared" si="230"/>
        <v>0.19538194444444446</v>
      </c>
      <c r="T1202" s="31">
        <f t="shared" si="231"/>
        <v>0.79927083333333337</v>
      </c>
      <c r="U1202" s="4">
        <f t="shared" si="225"/>
        <v>0</v>
      </c>
      <c r="V1202" s="4" t="str">
        <f t="shared" si="226"/>
        <v/>
      </c>
      <c r="W1202" s="18" t="str">
        <f>IF(V1202="","",VLOOKUP(L1202,日射量と図３!$A$4:$C$368,3,TRUE)*238.85/100)</f>
        <v/>
      </c>
      <c r="X1202" s="4" t="str">
        <f t="shared" si="227"/>
        <v/>
      </c>
      <c r="Y1202" s="4" t="str">
        <f t="shared" si="232"/>
        <v/>
      </c>
      <c r="Z1202" s="4" t="str">
        <f t="shared" si="233"/>
        <v/>
      </c>
      <c r="AA1202" s="4" t="str">
        <f>IF($V1202="","",IF(Y1202&lt;36,0,IF(AND(36&lt;=Y1202,Y1202&lt;71),VLOOKUP($W1202,日射量と図３!$E$6:$F$34,2,TRUE),IF(AND(71&lt;=Y1202,Y1202&lt;107),VLOOKUP($W1202,日射量と図３!$E$6:$G$34,3,TRUE),IF(AND(107&lt;=Y1202,Y1202&lt;143),VLOOKUP($W1202,日射量と図３!$E$6:$H$34,4,TRUE),VLOOKUP($W1202,日射量と図３!$E$6:$I$34,5,TRUE))))))</f>
        <v/>
      </c>
      <c r="AB1202" s="4" t="str">
        <f>IF($V1202="","",IF(Z1202&lt;36,0,IF(AND(36&lt;=Z1202,Z1202&lt;71),VLOOKUP($W1202,日射量と図３!$E$6:$F$34,2,TRUE),IF(AND(71&lt;=Z1202,Z1202&lt;107),VLOOKUP($W1202,日射量と図３!$E$6:$G$34,3,TRUE),IF(AND(107&lt;=Z1202,Z1202&lt;143),VLOOKUP($W1202,日射量と図３!$E$6:$H$34,4,TRUE),VLOOKUP($W1202,日射量と図３!$E$6:$I$34,5,TRUE))))))</f>
        <v/>
      </c>
      <c r="AC1202" s="382" t="str">
        <f t="shared" si="228"/>
        <v/>
      </c>
      <c r="AD1202" s="382" t="str">
        <f t="shared" si="229"/>
        <v/>
      </c>
    </row>
    <row r="1203" spans="11:30" ht="13.5" customHeight="1">
      <c r="K1203" s="4">
        <f t="shared" si="222"/>
        <v>7</v>
      </c>
      <c r="L1203" s="34">
        <v>43301</v>
      </c>
      <c r="M1203" s="4">
        <v>50</v>
      </c>
      <c r="N1203" s="4">
        <v>24</v>
      </c>
      <c r="O1203" s="31">
        <v>0.95833333333333337</v>
      </c>
      <c r="P1203" s="35">
        <v>26.089999999999996</v>
      </c>
      <c r="Q1203" s="36">
        <f t="shared" si="223"/>
        <v>13</v>
      </c>
      <c r="R1203" s="4">
        <f t="shared" si="224"/>
        <v>0</v>
      </c>
      <c r="S1203" s="31">
        <f t="shared" si="230"/>
        <v>0.19538194444444446</v>
      </c>
      <c r="T1203" s="31">
        <f t="shared" si="231"/>
        <v>0.79927083333333337</v>
      </c>
      <c r="U1203" s="4">
        <f t="shared" si="225"/>
        <v>0</v>
      </c>
      <c r="V1203" s="4" t="str">
        <f t="shared" si="226"/>
        <v/>
      </c>
      <c r="W1203" s="18" t="str">
        <f>IF(V1203="","",VLOOKUP(L1203,日射量と図３!$A$4:$C$368,3,TRUE)*238.85/100)</f>
        <v/>
      </c>
      <c r="X1203" s="4" t="str">
        <f t="shared" si="227"/>
        <v/>
      </c>
      <c r="Y1203" s="4" t="str">
        <f t="shared" si="232"/>
        <v/>
      </c>
      <c r="Z1203" s="4" t="str">
        <f t="shared" si="233"/>
        <v/>
      </c>
      <c r="AA1203" s="4" t="str">
        <f>IF($V1203="","",IF(Y1203&lt;36,0,IF(AND(36&lt;=Y1203,Y1203&lt;71),VLOOKUP($W1203,日射量と図３!$E$6:$F$34,2,TRUE),IF(AND(71&lt;=Y1203,Y1203&lt;107),VLOOKUP($W1203,日射量と図３!$E$6:$G$34,3,TRUE),IF(AND(107&lt;=Y1203,Y1203&lt;143),VLOOKUP($W1203,日射量と図３!$E$6:$H$34,4,TRUE),VLOOKUP($W1203,日射量と図３!$E$6:$I$34,5,TRUE))))))</f>
        <v/>
      </c>
      <c r="AB1203" s="4" t="str">
        <f>IF($V1203="","",IF(Z1203&lt;36,0,IF(AND(36&lt;=Z1203,Z1203&lt;71),VLOOKUP($W1203,日射量と図３!$E$6:$F$34,2,TRUE),IF(AND(71&lt;=Z1203,Z1203&lt;107),VLOOKUP($W1203,日射量と図３!$E$6:$G$34,3,TRUE),IF(AND(107&lt;=Z1203,Z1203&lt;143),VLOOKUP($W1203,日射量と図３!$E$6:$H$34,4,TRUE),VLOOKUP($W1203,日射量と図３!$E$6:$I$34,5,TRUE))))))</f>
        <v/>
      </c>
      <c r="AC1203" s="382" t="str">
        <f t="shared" si="228"/>
        <v/>
      </c>
      <c r="AD1203" s="382" t="str">
        <f t="shared" si="229"/>
        <v/>
      </c>
    </row>
    <row r="1204" spans="11:30" ht="13.5" customHeight="1">
      <c r="K1204" s="4">
        <f t="shared" si="222"/>
        <v>7</v>
      </c>
      <c r="L1204" s="34">
        <v>43302</v>
      </c>
      <c r="M1204" s="4">
        <v>51</v>
      </c>
      <c r="N1204" s="4">
        <v>1</v>
      </c>
      <c r="O1204" s="31">
        <v>0</v>
      </c>
      <c r="P1204" s="35">
        <v>25.839999999999996</v>
      </c>
      <c r="Q1204" s="36">
        <f t="shared" si="223"/>
        <v>13</v>
      </c>
      <c r="R1204" s="4">
        <f t="shared" si="224"/>
        <v>0</v>
      </c>
      <c r="S1204" s="31">
        <f t="shared" si="230"/>
        <v>0.19538194444444446</v>
      </c>
      <c r="T1204" s="31">
        <f t="shared" si="231"/>
        <v>0.79927083333333337</v>
      </c>
      <c r="U1204" s="4">
        <f t="shared" si="225"/>
        <v>0</v>
      </c>
      <c r="V1204" s="4">
        <f t="shared" si="226"/>
        <v>0</v>
      </c>
      <c r="W1204" s="18">
        <f>IF(V1204="","",VLOOKUP(L1204,日射量と図３!$A$4:$C$368,3,TRUE)*238.85/100)</f>
        <v>40.604500000000002</v>
      </c>
      <c r="X1204" s="4">
        <f t="shared" si="227"/>
        <v>14</v>
      </c>
      <c r="Y1204" s="4">
        <f t="shared" si="232"/>
        <v>0</v>
      </c>
      <c r="Z1204" s="4">
        <f t="shared" si="233"/>
        <v>0</v>
      </c>
      <c r="AA1204" s="4">
        <f>IF($V1204="","",IF(Y1204&lt;36,0,IF(AND(36&lt;=Y1204,Y1204&lt;71),VLOOKUP($W1204,日射量と図３!$E$6:$F$34,2,TRUE),IF(AND(71&lt;=Y1204,Y1204&lt;107),VLOOKUP($W1204,日射量と図３!$E$6:$G$34,3,TRUE),IF(AND(107&lt;=Y1204,Y1204&lt;143),VLOOKUP($W1204,日射量と図３!$E$6:$H$34,4,TRUE),VLOOKUP($W1204,日射量と図３!$E$6:$I$34,5,TRUE))))))</f>
        <v>0</v>
      </c>
      <c r="AB1204" s="4">
        <f>IF($V1204="","",IF(Z1204&lt;36,0,IF(AND(36&lt;=Z1204,Z1204&lt;71),VLOOKUP($W1204,日射量と図３!$E$6:$F$34,2,TRUE),IF(AND(71&lt;=Z1204,Z1204&lt;107),VLOOKUP($W1204,日射量と図３!$E$6:$G$34,3,TRUE),IF(AND(107&lt;=Z1204,Z1204&lt;143),VLOOKUP($W1204,日射量と図３!$E$6:$H$34,4,TRUE),VLOOKUP($W1204,日射量と図３!$E$6:$I$34,5,TRUE))))))</f>
        <v>0</v>
      </c>
      <c r="AC1204" s="382">
        <f t="shared" si="228"/>
        <v>0</v>
      </c>
      <c r="AD1204" s="382">
        <f t="shared" si="229"/>
        <v>0</v>
      </c>
    </row>
    <row r="1205" spans="11:30" ht="13.5" customHeight="1">
      <c r="K1205" s="4">
        <f t="shared" si="222"/>
        <v>7</v>
      </c>
      <c r="L1205" s="34">
        <v>43302</v>
      </c>
      <c r="M1205" s="4">
        <v>51</v>
      </c>
      <c r="N1205" s="4">
        <v>2</v>
      </c>
      <c r="O1205" s="31">
        <v>4.1666666666666664E-2</v>
      </c>
      <c r="P1205" s="35">
        <v>25.54</v>
      </c>
      <c r="Q1205" s="36">
        <f t="shared" si="223"/>
        <v>13</v>
      </c>
      <c r="R1205" s="4">
        <f t="shared" si="224"/>
        <v>0</v>
      </c>
      <c r="S1205" s="31">
        <f t="shared" si="230"/>
        <v>0.19538194444444446</v>
      </c>
      <c r="T1205" s="31">
        <f t="shared" si="231"/>
        <v>0.79927083333333337</v>
      </c>
      <c r="U1205" s="4">
        <f t="shared" si="225"/>
        <v>0</v>
      </c>
      <c r="V1205" s="4" t="str">
        <f t="shared" si="226"/>
        <v/>
      </c>
      <c r="W1205" s="18" t="str">
        <f>IF(V1205="","",VLOOKUP(L1205,日射量と図３!$A$4:$C$368,3,TRUE)*238.85/100)</f>
        <v/>
      </c>
      <c r="X1205" s="4" t="str">
        <f t="shared" si="227"/>
        <v/>
      </c>
      <c r="Y1205" s="4" t="str">
        <f t="shared" si="232"/>
        <v/>
      </c>
      <c r="Z1205" s="4" t="str">
        <f t="shared" si="233"/>
        <v/>
      </c>
      <c r="AA1205" s="4" t="str">
        <f>IF($V1205="","",IF(Y1205&lt;36,0,IF(AND(36&lt;=Y1205,Y1205&lt;71),VLOOKUP($W1205,日射量と図３!$E$6:$F$34,2,TRUE),IF(AND(71&lt;=Y1205,Y1205&lt;107),VLOOKUP($W1205,日射量と図３!$E$6:$G$34,3,TRUE),IF(AND(107&lt;=Y1205,Y1205&lt;143),VLOOKUP($W1205,日射量と図３!$E$6:$H$34,4,TRUE),VLOOKUP($W1205,日射量と図３!$E$6:$I$34,5,TRUE))))))</f>
        <v/>
      </c>
      <c r="AB1205" s="4" t="str">
        <f>IF($V1205="","",IF(Z1205&lt;36,0,IF(AND(36&lt;=Z1205,Z1205&lt;71),VLOOKUP($W1205,日射量と図３!$E$6:$F$34,2,TRUE),IF(AND(71&lt;=Z1205,Z1205&lt;107),VLOOKUP($W1205,日射量と図３!$E$6:$G$34,3,TRUE),IF(AND(107&lt;=Z1205,Z1205&lt;143),VLOOKUP($W1205,日射量と図３!$E$6:$H$34,4,TRUE),VLOOKUP($W1205,日射量と図３!$E$6:$I$34,5,TRUE))))))</f>
        <v/>
      </c>
      <c r="AC1205" s="382" t="str">
        <f t="shared" si="228"/>
        <v/>
      </c>
      <c r="AD1205" s="382" t="str">
        <f t="shared" si="229"/>
        <v/>
      </c>
    </row>
    <row r="1206" spans="11:30" ht="13.5" customHeight="1">
      <c r="K1206" s="4">
        <f t="shared" si="222"/>
        <v>7</v>
      </c>
      <c r="L1206" s="34">
        <v>43302</v>
      </c>
      <c r="M1206" s="4">
        <v>51</v>
      </c>
      <c r="N1206" s="4">
        <v>3</v>
      </c>
      <c r="O1206" s="31">
        <v>8.3333333333333329E-2</v>
      </c>
      <c r="P1206" s="35">
        <v>25.4</v>
      </c>
      <c r="Q1206" s="36">
        <f t="shared" si="223"/>
        <v>13</v>
      </c>
      <c r="R1206" s="4">
        <f t="shared" si="224"/>
        <v>0</v>
      </c>
      <c r="S1206" s="31">
        <f t="shared" si="230"/>
        <v>0.19538194444444446</v>
      </c>
      <c r="T1206" s="31">
        <f t="shared" si="231"/>
        <v>0.79927083333333337</v>
      </c>
      <c r="U1206" s="4">
        <f t="shared" si="225"/>
        <v>0</v>
      </c>
      <c r="V1206" s="4" t="str">
        <f t="shared" si="226"/>
        <v/>
      </c>
      <c r="W1206" s="18" t="str">
        <f>IF(V1206="","",VLOOKUP(L1206,日射量と図３!$A$4:$C$368,3,TRUE)*238.85/100)</f>
        <v/>
      </c>
      <c r="X1206" s="4" t="str">
        <f t="shared" si="227"/>
        <v/>
      </c>
      <c r="Y1206" s="4" t="str">
        <f t="shared" si="232"/>
        <v/>
      </c>
      <c r="Z1206" s="4" t="str">
        <f t="shared" si="233"/>
        <v/>
      </c>
      <c r="AA1206" s="4" t="str">
        <f>IF($V1206="","",IF(Y1206&lt;36,0,IF(AND(36&lt;=Y1206,Y1206&lt;71),VLOOKUP($W1206,日射量と図３!$E$6:$F$34,2,TRUE),IF(AND(71&lt;=Y1206,Y1206&lt;107),VLOOKUP($W1206,日射量と図３!$E$6:$G$34,3,TRUE),IF(AND(107&lt;=Y1206,Y1206&lt;143),VLOOKUP($W1206,日射量と図３!$E$6:$H$34,4,TRUE),VLOOKUP($W1206,日射量と図３!$E$6:$I$34,5,TRUE))))))</f>
        <v/>
      </c>
      <c r="AB1206" s="4" t="str">
        <f>IF($V1206="","",IF(Z1206&lt;36,0,IF(AND(36&lt;=Z1206,Z1206&lt;71),VLOOKUP($W1206,日射量と図３!$E$6:$F$34,2,TRUE),IF(AND(71&lt;=Z1206,Z1206&lt;107),VLOOKUP($W1206,日射量と図３!$E$6:$G$34,3,TRUE),IF(AND(107&lt;=Z1206,Z1206&lt;143),VLOOKUP($W1206,日射量と図３!$E$6:$H$34,4,TRUE),VLOOKUP($W1206,日射量と図３!$E$6:$I$34,5,TRUE))))))</f>
        <v/>
      </c>
      <c r="AC1206" s="382" t="str">
        <f t="shared" si="228"/>
        <v/>
      </c>
      <c r="AD1206" s="382" t="str">
        <f t="shared" si="229"/>
        <v/>
      </c>
    </row>
    <row r="1207" spans="11:30" ht="13.5" customHeight="1">
      <c r="K1207" s="4">
        <f t="shared" si="222"/>
        <v>7</v>
      </c>
      <c r="L1207" s="34">
        <v>43302</v>
      </c>
      <c r="M1207" s="4">
        <v>51</v>
      </c>
      <c r="N1207" s="4">
        <v>4</v>
      </c>
      <c r="O1207" s="31">
        <v>0.125</v>
      </c>
      <c r="P1207" s="35">
        <v>25.22</v>
      </c>
      <c r="Q1207" s="36">
        <f t="shared" si="223"/>
        <v>13</v>
      </c>
      <c r="R1207" s="4">
        <f t="shared" si="224"/>
        <v>0</v>
      </c>
      <c r="S1207" s="31">
        <f t="shared" si="230"/>
        <v>0.19538194444444446</v>
      </c>
      <c r="T1207" s="31">
        <f t="shared" si="231"/>
        <v>0.79927083333333337</v>
      </c>
      <c r="U1207" s="4">
        <f t="shared" si="225"/>
        <v>0</v>
      </c>
      <c r="V1207" s="4" t="str">
        <f t="shared" si="226"/>
        <v/>
      </c>
      <c r="W1207" s="18" t="str">
        <f>IF(V1207="","",VLOOKUP(L1207,日射量と図３!$A$4:$C$368,3,TRUE)*238.85/100)</f>
        <v/>
      </c>
      <c r="X1207" s="4" t="str">
        <f t="shared" si="227"/>
        <v/>
      </c>
      <c r="Y1207" s="4" t="str">
        <f t="shared" si="232"/>
        <v/>
      </c>
      <c r="Z1207" s="4" t="str">
        <f t="shared" si="233"/>
        <v/>
      </c>
      <c r="AA1207" s="4" t="str">
        <f>IF($V1207="","",IF(Y1207&lt;36,0,IF(AND(36&lt;=Y1207,Y1207&lt;71),VLOOKUP($W1207,日射量と図３!$E$6:$F$34,2,TRUE),IF(AND(71&lt;=Y1207,Y1207&lt;107),VLOOKUP($W1207,日射量と図３!$E$6:$G$34,3,TRUE),IF(AND(107&lt;=Y1207,Y1207&lt;143),VLOOKUP($W1207,日射量と図３!$E$6:$H$34,4,TRUE),VLOOKUP($W1207,日射量と図３!$E$6:$I$34,5,TRUE))))))</f>
        <v/>
      </c>
      <c r="AB1207" s="4" t="str">
        <f>IF($V1207="","",IF(Z1207&lt;36,0,IF(AND(36&lt;=Z1207,Z1207&lt;71),VLOOKUP($W1207,日射量と図３!$E$6:$F$34,2,TRUE),IF(AND(71&lt;=Z1207,Z1207&lt;107),VLOOKUP($W1207,日射量と図３!$E$6:$G$34,3,TRUE),IF(AND(107&lt;=Z1207,Z1207&lt;143),VLOOKUP($W1207,日射量と図３!$E$6:$H$34,4,TRUE),VLOOKUP($W1207,日射量と図３!$E$6:$I$34,5,TRUE))))))</f>
        <v/>
      </c>
      <c r="AC1207" s="382" t="str">
        <f t="shared" si="228"/>
        <v/>
      </c>
      <c r="AD1207" s="382" t="str">
        <f t="shared" si="229"/>
        <v/>
      </c>
    </row>
    <row r="1208" spans="11:30" ht="13.5" customHeight="1">
      <c r="K1208" s="4">
        <f t="shared" si="222"/>
        <v>7</v>
      </c>
      <c r="L1208" s="34">
        <v>43302</v>
      </c>
      <c r="M1208" s="4">
        <v>51</v>
      </c>
      <c r="N1208" s="4">
        <v>5</v>
      </c>
      <c r="O1208" s="31">
        <v>0.16666666666666666</v>
      </c>
      <c r="P1208" s="35">
        <v>24.970000000000002</v>
      </c>
      <c r="Q1208" s="36">
        <f t="shared" si="223"/>
        <v>15</v>
      </c>
      <c r="R1208" s="4">
        <f t="shared" si="224"/>
        <v>0</v>
      </c>
      <c r="S1208" s="31">
        <f t="shared" si="230"/>
        <v>0.19538194444444446</v>
      </c>
      <c r="T1208" s="31">
        <f t="shared" si="231"/>
        <v>0.79927083333333337</v>
      </c>
      <c r="U1208" s="4">
        <f t="shared" si="225"/>
        <v>0</v>
      </c>
      <c r="V1208" s="4" t="str">
        <f t="shared" si="226"/>
        <v/>
      </c>
      <c r="W1208" s="18" t="str">
        <f>IF(V1208="","",VLOOKUP(L1208,日射量と図３!$A$4:$C$368,3,TRUE)*238.85/100)</f>
        <v/>
      </c>
      <c r="X1208" s="4" t="str">
        <f t="shared" si="227"/>
        <v/>
      </c>
      <c r="Y1208" s="4" t="str">
        <f t="shared" si="232"/>
        <v/>
      </c>
      <c r="Z1208" s="4" t="str">
        <f t="shared" si="233"/>
        <v/>
      </c>
      <c r="AA1208" s="4" t="str">
        <f>IF($V1208="","",IF(Y1208&lt;36,0,IF(AND(36&lt;=Y1208,Y1208&lt;71),VLOOKUP($W1208,日射量と図３!$E$6:$F$34,2,TRUE),IF(AND(71&lt;=Y1208,Y1208&lt;107),VLOOKUP($W1208,日射量と図３!$E$6:$G$34,3,TRUE),IF(AND(107&lt;=Y1208,Y1208&lt;143),VLOOKUP($W1208,日射量と図３!$E$6:$H$34,4,TRUE),VLOOKUP($W1208,日射量と図３!$E$6:$I$34,5,TRUE))))))</f>
        <v/>
      </c>
      <c r="AB1208" s="4" t="str">
        <f>IF($V1208="","",IF(Z1208&lt;36,0,IF(AND(36&lt;=Z1208,Z1208&lt;71),VLOOKUP($W1208,日射量と図３!$E$6:$F$34,2,TRUE),IF(AND(71&lt;=Z1208,Z1208&lt;107),VLOOKUP($W1208,日射量と図３!$E$6:$G$34,3,TRUE),IF(AND(107&lt;=Z1208,Z1208&lt;143),VLOOKUP($W1208,日射量と図３!$E$6:$H$34,4,TRUE),VLOOKUP($W1208,日射量と図３!$E$6:$I$34,5,TRUE))))))</f>
        <v/>
      </c>
      <c r="AC1208" s="382" t="str">
        <f t="shared" si="228"/>
        <v/>
      </c>
      <c r="AD1208" s="382" t="str">
        <f t="shared" si="229"/>
        <v/>
      </c>
    </row>
    <row r="1209" spans="11:30" ht="13.5" customHeight="1">
      <c r="K1209" s="4">
        <f t="shared" si="222"/>
        <v>7</v>
      </c>
      <c r="L1209" s="34">
        <v>43302</v>
      </c>
      <c r="M1209" s="4">
        <v>51</v>
      </c>
      <c r="N1209" s="4">
        <v>6</v>
      </c>
      <c r="O1209" s="31">
        <v>0.20833333333333334</v>
      </c>
      <c r="P1209" s="35">
        <v>25.009999999999998</v>
      </c>
      <c r="Q1209" s="36">
        <f t="shared" si="223"/>
        <v>15</v>
      </c>
      <c r="R1209" s="4">
        <f t="shared" si="224"/>
        <v>0</v>
      </c>
      <c r="S1209" s="31">
        <f t="shared" si="230"/>
        <v>0.19538194444444446</v>
      </c>
      <c r="T1209" s="31">
        <f t="shared" si="231"/>
        <v>0.79927083333333337</v>
      </c>
      <c r="U1209" s="4">
        <f t="shared" si="225"/>
        <v>0</v>
      </c>
      <c r="V1209" s="4" t="str">
        <f t="shared" si="226"/>
        <v/>
      </c>
      <c r="W1209" s="18" t="str">
        <f>IF(V1209="","",VLOOKUP(L1209,日射量と図３!$A$4:$C$368,3,TRUE)*238.85/100)</f>
        <v/>
      </c>
      <c r="X1209" s="4" t="str">
        <f t="shared" si="227"/>
        <v/>
      </c>
      <c r="Y1209" s="4" t="str">
        <f t="shared" si="232"/>
        <v/>
      </c>
      <c r="Z1209" s="4" t="str">
        <f t="shared" si="233"/>
        <v/>
      </c>
      <c r="AA1209" s="4" t="str">
        <f>IF($V1209="","",IF(Y1209&lt;36,0,IF(AND(36&lt;=Y1209,Y1209&lt;71),VLOOKUP($W1209,日射量と図３!$E$6:$F$34,2,TRUE),IF(AND(71&lt;=Y1209,Y1209&lt;107),VLOOKUP($W1209,日射量と図３!$E$6:$G$34,3,TRUE),IF(AND(107&lt;=Y1209,Y1209&lt;143),VLOOKUP($W1209,日射量と図３!$E$6:$H$34,4,TRUE),VLOOKUP($W1209,日射量と図３!$E$6:$I$34,5,TRUE))))))</f>
        <v/>
      </c>
      <c r="AB1209" s="4" t="str">
        <f>IF($V1209="","",IF(Z1209&lt;36,0,IF(AND(36&lt;=Z1209,Z1209&lt;71),VLOOKUP($W1209,日射量と図３!$E$6:$F$34,2,TRUE),IF(AND(71&lt;=Z1209,Z1209&lt;107),VLOOKUP($W1209,日射量と図３!$E$6:$G$34,3,TRUE),IF(AND(107&lt;=Z1209,Z1209&lt;143),VLOOKUP($W1209,日射量と図３!$E$6:$H$34,4,TRUE),VLOOKUP($W1209,日射量と図３!$E$6:$I$34,5,TRUE))))))</f>
        <v/>
      </c>
      <c r="AC1209" s="382" t="str">
        <f t="shared" si="228"/>
        <v/>
      </c>
      <c r="AD1209" s="382" t="str">
        <f t="shared" si="229"/>
        <v/>
      </c>
    </row>
    <row r="1210" spans="11:30" ht="13.5" customHeight="1">
      <c r="K1210" s="4">
        <f t="shared" si="222"/>
        <v>7</v>
      </c>
      <c r="L1210" s="34">
        <v>43302</v>
      </c>
      <c r="M1210" s="4">
        <v>51</v>
      </c>
      <c r="N1210" s="4">
        <v>7</v>
      </c>
      <c r="O1210" s="31">
        <v>0.25</v>
      </c>
      <c r="P1210" s="35">
        <v>25.37</v>
      </c>
      <c r="Q1210" s="36">
        <f t="shared" si="223"/>
        <v>15</v>
      </c>
      <c r="R1210" s="4">
        <f t="shared" si="224"/>
        <v>0</v>
      </c>
      <c r="S1210" s="31">
        <f t="shared" si="230"/>
        <v>0.19538194444444446</v>
      </c>
      <c r="T1210" s="31">
        <f t="shared" si="231"/>
        <v>0.79927083333333337</v>
      </c>
      <c r="U1210" s="4">
        <f t="shared" si="225"/>
        <v>0</v>
      </c>
      <c r="V1210" s="4" t="str">
        <f t="shared" si="226"/>
        <v/>
      </c>
      <c r="W1210" s="18" t="str">
        <f>IF(V1210="","",VLOOKUP(L1210,日射量と図３!$A$4:$C$368,3,TRUE)*238.85/100)</f>
        <v/>
      </c>
      <c r="X1210" s="4" t="str">
        <f t="shared" si="227"/>
        <v/>
      </c>
      <c r="Y1210" s="4" t="str">
        <f t="shared" si="232"/>
        <v/>
      </c>
      <c r="Z1210" s="4" t="str">
        <f t="shared" si="233"/>
        <v/>
      </c>
      <c r="AA1210" s="4" t="str">
        <f>IF($V1210="","",IF(Y1210&lt;36,0,IF(AND(36&lt;=Y1210,Y1210&lt;71),VLOOKUP($W1210,日射量と図３!$E$6:$F$34,2,TRUE),IF(AND(71&lt;=Y1210,Y1210&lt;107),VLOOKUP($W1210,日射量と図３!$E$6:$G$34,3,TRUE),IF(AND(107&lt;=Y1210,Y1210&lt;143),VLOOKUP($W1210,日射量と図３!$E$6:$H$34,4,TRUE),VLOOKUP($W1210,日射量と図３!$E$6:$I$34,5,TRUE))))))</f>
        <v/>
      </c>
      <c r="AB1210" s="4" t="str">
        <f>IF($V1210="","",IF(Z1210&lt;36,0,IF(AND(36&lt;=Z1210,Z1210&lt;71),VLOOKUP($W1210,日射量と図３!$E$6:$F$34,2,TRUE),IF(AND(71&lt;=Z1210,Z1210&lt;107),VLOOKUP($W1210,日射量と図３!$E$6:$G$34,3,TRUE),IF(AND(107&lt;=Z1210,Z1210&lt;143),VLOOKUP($W1210,日射量と図３!$E$6:$H$34,4,TRUE),VLOOKUP($W1210,日射量と図３!$E$6:$I$34,5,TRUE))))))</f>
        <v/>
      </c>
      <c r="AC1210" s="382" t="str">
        <f t="shared" si="228"/>
        <v/>
      </c>
      <c r="AD1210" s="382" t="str">
        <f t="shared" si="229"/>
        <v/>
      </c>
    </row>
    <row r="1211" spans="11:30" ht="13.5" customHeight="1">
      <c r="K1211" s="4">
        <f t="shared" si="222"/>
        <v>7</v>
      </c>
      <c r="L1211" s="34">
        <v>43302</v>
      </c>
      <c r="M1211" s="4">
        <v>51</v>
      </c>
      <c r="N1211" s="4">
        <v>8</v>
      </c>
      <c r="O1211" s="31">
        <v>0.29166666666666669</v>
      </c>
      <c r="P1211" s="35">
        <v>26.27</v>
      </c>
      <c r="Q1211" s="36">
        <f t="shared" si="223"/>
        <v>12</v>
      </c>
      <c r="R1211" s="4">
        <f t="shared" si="224"/>
        <v>0</v>
      </c>
      <c r="S1211" s="31">
        <f t="shared" si="230"/>
        <v>0.19538194444444446</v>
      </c>
      <c r="T1211" s="31">
        <f t="shared" si="231"/>
        <v>0.79927083333333337</v>
      </c>
      <c r="U1211" s="4">
        <f t="shared" si="225"/>
        <v>0</v>
      </c>
      <c r="V1211" s="4" t="str">
        <f t="shared" si="226"/>
        <v/>
      </c>
      <c r="W1211" s="18" t="str">
        <f>IF(V1211="","",VLOOKUP(L1211,日射量と図３!$A$4:$C$368,3,TRUE)*238.85/100)</f>
        <v/>
      </c>
      <c r="X1211" s="4" t="str">
        <f t="shared" si="227"/>
        <v/>
      </c>
      <c r="Y1211" s="4" t="str">
        <f t="shared" si="232"/>
        <v/>
      </c>
      <c r="Z1211" s="4" t="str">
        <f t="shared" si="233"/>
        <v/>
      </c>
      <c r="AA1211" s="4" t="str">
        <f>IF($V1211="","",IF(Y1211&lt;36,0,IF(AND(36&lt;=Y1211,Y1211&lt;71),VLOOKUP($W1211,日射量と図３!$E$6:$F$34,2,TRUE),IF(AND(71&lt;=Y1211,Y1211&lt;107),VLOOKUP($W1211,日射量と図３!$E$6:$G$34,3,TRUE),IF(AND(107&lt;=Y1211,Y1211&lt;143),VLOOKUP($W1211,日射量と図３!$E$6:$H$34,4,TRUE),VLOOKUP($W1211,日射量と図３!$E$6:$I$34,5,TRUE))))))</f>
        <v/>
      </c>
      <c r="AB1211" s="4" t="str">
        <f>IF($V1211="","",IF(Z1211&lt;36,0,IF(AND(36&lt;=Z1211,Z1211&lt;71),VLOOKUP($W1211,日射量と図３!$E$6:$F$34,2,TRUE),IF(AND(71&lt;=Z1211,Z1211&lt;107),VLOOKUP($W1211,日射量と図３!$E$6:$G$34,3,TRUE),IF(AND(107&lt;=Z1211,Z1211&lt;143),VLOOKUP($W1211,日射量と図３!$E$6:$H$34,4,TRUE),VLOOKUP($W1211,日射量と図３!$E$6:$I$34,5,TRUE))))))</f>
        <v/>
      </c>
      <c r="AC1211" s="382" t="str">
        <f t="shared" si="228"/>
        <v/>
      </c>
      <c r="AD1211" s="382" t="str">
        <f t="shared" si="229"/>
        <v/>
      </c>
    </row>
    <row r="1212" spans="11:30" ht="13.5" customHeight="1">
      <c r="K1212" s="4">
        <f t="shared" si="222"/>
        <v>7</v>
      </c>
      <c r="L1212" s="34">
        <v>43302</v>
      </c>
      <c r="M1212" s="4">
        <v>51</v>
      </c>
      <c r="N1212" s="4">
        <v>9</v>
      </c>
      <c r="O1212" s="31">
        <v>0.33333333333333331</v>
      </c>
      <c r="P1212" s="35">
        <v>27.24</v>
      </c>
      <c r="Q1212" s="36">
        <f t="shared" si="223"/>
        <v>12</v>
      </c>
      <c r="R1212" s="4">
        <f t="shared" si="224"/>
        <v>0</v>
      </c>
      <c r="S1212" s="31">
        <f t="shared" si="230"/>
        <v>0.19538194444444446</v>
      </c>
      <c r="T1212" s="31">
        <f t="shared" si="231"/>
        <v>0.79927083333333337</v>
      </c>
      <c r="U1212" s="4">
        <f t="shared" si="225"/>
        <v>0</v>
      </c>
      <c r="V1212" s="4" t="str">
        <f t="shared" si="226"/>
        <v/>
      </c>
      <c r="W1212" s="18" t="str">
        <f>IF(V1212="","",VLOOKUP(L1212,日射量と図３!$A$4:$C$368,3,TRUE)*238.85/100)</f>
        <v/>
      </c>
      <c r="X1212" s="4" t="str">
        <f t="shared" si="227"/>
        <v/>
      </c>
      <c r="Y1212" s="4" t="str">
        <f t="shared" si="232"/>
        <v/>
      </c>
      <c r="Z1212" s="4" t="str">
        <f t="shared" si="233"/>
        <v/>
      </c>
      <c r="AA1212" s="4" t="str">
        <f>IF($V1212="","",IF(Y1212&lt;36,0,IF(AND(36&lt;=Y1212,Y1212&lt;71),VLOOKUP($W1212,日射量と図３!$E$6:$F$34,2,TRUE),IF(AND(71&lt;=Y1212,Y1212&lt;107),VLOOKUP($W1212,日射量と図３!$E$6:$G$34,3,TRUE),IF(AND(107&lt;=Y1212,Y1212&lt;143),VLOOKUP($W1212,日射量と図３!$E$6:$H$34,4,TRUE),VLOOKUP($W1212,日射量と図３!$E$6:$I$34,5,TRUE))))))</f>
        <v/>
      </c>
      <c r="AB1212" s="4" t="str">
        <f>IF($V1212="","",IF(Z1212&lt;36,0,IF(AND(36&lt;=Z1212,Z1212&lt;71),VLOOKUP($W1212,日射量と図３!$E$6:$F$34,2,TRUE),IF(AND(71&lt;=Z1212,Z1212&lt;107),VLOOKUP($W1212,日射量と図３!$E$6:$G$34,3,TRUE),IF(AND(107&lt;=Z1212,Z1212&lt;143),VLOOKUP($W1212,日射量と図３!$E$6:$H$34,4,TRUE),VLOOKUP($W1212,日射量と図３!$E$6:$I$34,5,TRUE))))))</f>
        <v/>
      </c>
      <c r="AC1212" s="382" t="str">
        <f t="shared" si="228"/>
        <v/>
      </c>
      <c r="AD1212" s="382" t="str">
        <f t="shared" si="229"/>
        <v/>
      </c>
    </row>
    <row r="1213" spans="11:30" ht="13.5" customHeight="1">
      <c r="K1213" s="4">
        <f t="shared" si="222"/>
        <v>7</v>
      </c>
      <c r="L1213" s="34">
        <v>43302</v>
      </c>
      <c r="M1213" s="4">
        <v>51</v>
      </c>
      <c r="N1213" s="4">
        <v>10</v>
      </c>
      <c r="O1213" s="31">
        <v>0.375</v>
      </c>
      <c r="P1213" s="35">
        <v>27.98</v>
      </c>
      <c r="Q1213" s="36">
        <f t="shared" si="223"/>
        <v>12</v>
      </c>
      <c r="R1213" s="4">
        <f t="shared" si="224"/>
        <v>0</v>
      </c>
      <c r="S1213" s="31">
        <f t="shared" si="230"/>
        <v>0.19538194444444446</v>
      </c>
      <c r="T1213" s="31">
        <f t="shared" si="231"/>
        <v>0.79927083333333337</v>
      </c>
      <c r="U1213" s="4">
        <f t="shared" si="225"/>
        <v>0</v>
      </c>
      <c r="V1213" s="4" t="str">
        <f t="shared" si="226"/>
        <v/>
      </c>
      <c r="W1213" s="18" t="str">
        <f>IF(V1213="","",VLOOKUP(L1213,日射量と図３!$A$4:$C$368,3,TRUE)*238.85/100)</f>
        <v/>
      </c>
      <c r="X1213" s="4" t="str">
        <f t="shared" si="227"/>
        <v/>
      </c>
      <c r="Y1213" s="4" t="str">
        <f t="shared" si="232"/>
        <v/>
      </c>
      <c r="Z1213" s="4" t="str">
        <f t="shared" si="233"/>
        <v/>
      </c>
      <c r="AA1213" s="4" t="str">
        <f>IF($V1213="","",IF(Y1213&lt;36,0,IF(AND(36&lt;=Y1213,Y1213&lt;71),VLOOKUP($W1213,日射量と図３!$E$6:$F$34,2,TRUE),IF(AND(71&lt;=Y1213,Y1213&lt;107),VLOOKUP($W1213,日射量と図３!$E$6:$G$34,3,TRUE),IF(AND(107&lt;=Y1213,Y1213&lt;143),VLOOKUP($W1213,日射量と図３!$E$6:$H$34,4,TRUE),VLOOKUP($W1213,日射量と図３!$E$6:$I$34,5,TRUE))))))</f>
        <v/>
      </c>
      <c r="AB1213" s="4" t="str">
        <f>IF($V1213="","",IF(Z1213&lt;36,0,IF(AND(36&lt;=Z1213,Z1213&lt;71),VLOOKUP($W1213,日射量と図３!$E$6:$F$34,2,TRUE),IF(AND(71&lt;=Z1213,Z1213&lt;107),VLOOKUP($W1213,日射量と図３!$E$6:$G$34,3,TRUE),IF(AND(107&lt;=Z1213,Z1213&lt;143),VLOOKUP($W1213,日射量と図３!$E$6:$H$34,4,TRUE),VLOOKUP($W1213,日射量と図３!$E$6:$I$34,5,TRUE))))))</f>
        <v/>
      </c>
      <c r="AC1213" s="382" t="str">
        <f t="shared" si="228"/>
        <v/>
      </c>
      <c r="AD1213" s="382" t="str">
        <f t="shared" si="229"/>
        <v/>
      </c>
    </row>
    <row r="1214" spans="11:30" ht="13.5" customHeight="1">
      <c r="K1214" s="4">
        <f t="shared" si="222"/>
        <v>7</v>
      </c>
      <c r="L1214" s="34">
        <v>43302</v>
      </c>
      <c r="M1214" s="4">
        <v>51</v>
      </c>
      <c r="N1214" s="4">
        <v>11</v>
      </c>
      <c r="O1214" s="31">
        <v>0.41666666666666669</v>
      </c>
      <c r="P1214" s="35">
        <v>28.830000000000002</v>
      </c>
      <c r="Q1214" s="36">
        <f t="shared" si="223"/>
        <v>12</v>
      </c>
      <c r="R1214" s="4">
        <f t="shared" si="224"/>
        <v>0</v>
      </c>
      <c r="S1214" s="31">
        <f t="shared" si="230"/>
        <v>0.19538194444444446</v>
      </c>
      <c r="T1214" s="31">
        <f t="shared" si="231"/>
        <v>0.79927083333333337</v>
      </c>
      <c r="U1214" s="4">
        <f t="shared" si="225"/>
        <v>0</v>
      </c>
      <c r="V1214" s="4" t="str">
        <f t="shared" si="226"/>
        <v/>
      </c>
      <c r="W1214" s="18" t="str">
        <f>IF(V1214="","",VLOOKUP(L1214,日射量と図３!$A$4:$C$368,3,TRUE)*238.85/100)</f>
        <v/>
      </c>
      <c r="X1214" s="4" t="str">
        <f t="shared" si="227"/>
        <v/>
      </c>
      <c r="Y1214" s="4" t="str">
        <f t="shared" si="232"/>
        <v/>
      </c>
      <c r="Z1214" s="4" t="str">
        <f t="shared" si="233"/>
        <v/>
      </c>
      <c r="AA1214" s="4" t="str">
        <f>IF($V1214="","",IF(Y1214&lt;36,0,IF(AND(36&lt;=Y1214,Y1214&lt;71),VLOOKUP($W1214,日射量と図３!$E$6:$F$34,2,TRUE),IF(AND(71&lt;=Y1214,Y1214&lt;107),VLOOKUP($W1214,日射量と図３!$E$6:$G$34,3,TRUE),IF(AND(107&lt;=Y1214,Y1214&lt;143),VLOOKUP($W1214,日射量と図３!$E$6:$H$34,4,TRUE),VLOOKUP($W1214,日射量と図３!$E$6:$I$34,5,TRUE))))))</f>
        <v/>
      </c>
      <c r="AB1214" s="4" t="str">
        <f>IF($V1214="","",IF(Z1214&lt;36,0,IF(AND(36&lt;=Z1214,Z1214&lt;71),VLOOKUP($W1214,日射量と図３!$E$6:$F$34,2,TRUE),IF(AND(71&lt;=Z1214,Z1214&lt;107),VLOOKUP($W1214,日射量と図３!$E$6:$G$34,3,TRUE),IF(AND(107&lt;=Z1214,Z1214&lt;143),VLOOKUP($W1214,日射量と図３!$E$6:$H$34,4,TRUE),VLOOKUP($W1214,日射量と図３!$E$6:$I$34,5,TRUE))))))</f>
        <v/>
      </c>
      <c r="AC1214" s="382" t="str">
        <f t="shared" si="228"/>
        <v/>
      </c>
      <c r="AD1214" s="382" t="str">
        <f t="shared" si="229"/>
        <v/>
      </c>
    </row>
    <row r="1215" spans="11:30" ht="13.5" customHeight="1">
      <c r="K1215" s="4">
        <f t="shared" si="222"/>
        <v>7</v>
      </c>
      <c r="L1215" s="34">
        <v>43302</v>
      </c>
      <c r="M1215" s="4">
        <v>51</v>
      </c>
      <c r="N1215" s="4">
        <v>12</v>
      </c>
      <c r="O1215" s="31">
        <v>0.45833333333333331</v>
      </c>
      <c r="P1215" s="35">
        <v>29.449999999999996</v>
      </c>
      <c r="Q1215" s="36">
        <f t="shared" si="223"/>
        <v>12</v>
      </c>
      <c r="R1215" s="4">
        <f t="shared" si="224"/>
        <v>0</v>
      </c>
      <c r="S1215" s="31">
        <f t="shared" si="230"/>
        <v>0.19538194444444446</v>
      </c>
      <c r="T1215" s="31">
        <f t="shared" si="231"/>
        <v>0.79927083333333337</v>
      </c>
      <c r="U1215" s="4">
        <f t="shared" si="225"/>
        <v>0</v>
      </c>
      <c r="V1215" s="4" t="str">
        <f t="shared" si="226"/>
        <v/>
      </c>
      <c r="W1215" s="18" t="str">
        <f>IF(V1215="","",VLOOKUP(L1215,日射量と図３!$A$4:$C$368,3,TRUE)*238.85/100)</f>
        <v/>
      </c>
      <c r="X1215" s="4" t="str">
        <f t="shared" si="227"/>
        <v/>
      </c>
      <c r="Y1215" s="4" t="str">
        <f t="shared" si="232"/>
        <v/>
      </c>
      <c r="Z1215" s="4" t="str">
        <f t="shared" si="233"/>
        <v/>
      </c>
      <c r="AA1215" s="4" t="str">
        <f>IF($V1215="","",IF(Y1215&lt;36,0,IF(AND(36&lt;=Y1215,Y1215&lt;71),VLOOKUP($W1215,日射量と図３!$E$6:$F$34,2,TRUE),IF(AND(71&lt;=Y1215,Y1215&lt;107),VLOOKUP($W1215,日射量と図３!$E$6:$G$34,3,TRUE),IF(AND(107&lt;=Y1215,Y1215&lt;143),VLOOKUP($W1215,日射量と図３!$E$6:$H$34,4,TRUE),VLOOKUP($W1215,日射量と図３!$E$6:$I$34,5,TRUE))))))</f>
        <v/>
      </c>
      <c r="AB1215" s="4" t="str">
        <f>IF($V1215="","",IF(Z1215&lt;36,0,IF(AND(36&lt;=Z1215,Z1215&lt;71),VLOOKUP($W1215,日射量と図３!$E$6:$F$34,2,TRUE),IF(AND(71&lt;=Z1215,Z1215&lt;107),VLOOKUP($W1215,日射量と図３!$E$6:$G$34,3,TRUE),IF(AND(107&lt;=Z1215,Z1215&lt;143),VLOOKUP($W1215,日射量と図３!$E$6:$H$34,4,TRUE),VLOOKUP($W1215,日射量と図３!$E$6:$I$34,5,TRUE))))))</f>
        <v/>
      </c>
      <c r="AC1215" s="382" t="str">
        <f t="shared" si="228"/>
        <v/>
      </c>
      <c r="AD1215" s="382" t="str">
        <f t="shared" si="229"/>
        <v/>
      </c>
    </row>
    <row r="1216" spans="11:30" ht="13.5" customHeight="1">
      <c r="K1216" s="4">
        <f t="shared" si="222"/>
        <v>7</v>
      </c>
      <c r="L1216" s="34">
        <v>43302</v>
      </c>
      <c r="M1216" s="4">
        <v>51</v>
      </c>
      <c r="N1216" s="4">
        <v>13</v>
      </c>
      <c r="O1216" s="31">
        <v>0.5</v>
      </c>
      <c r="P1216" s="35">
        <v>29.96</v>
      </c>
      <c r="Q1216" s="36">
        <f t="shared" si="223"/>
        <v>12</v>
      </c>
      <c r="R1216" s="4">
        <f t="shared" si="224"/>
        <v>0</v>
      </c>
      <c r="S1216" s="31">
        <f t="shared" si="230"/>
        <v>0.19538194444444446</v>
      </c>
      <c r="T1216" s="31">
        <f t="shared" si="231"/>
        <v>0.79927083333333337</v>
      </c>
      <c r="U1216" s="4">
        <f t="shared" si="225"/>
        <v>0</v>
      </c>
      <c r="V1216" s="4" t="str">
        <f t="shared" si="226"/>
        <v/>
      </c>
      <c r="W1216" s="18" t="str">
        <f>IF(V1216="","",VLOOKUP(L1216,日射量と図３!$A$4:$C$368,3,TRUE)*238.85/100)</f>
        <v/>
      </c>
      <c r="X1216" s="4" t="str">
        <f t="shared" si="227"/>
        <v/>
      </c>
      <c r="Y1216" s="4" t="str">
        <f t="shared" si="232"/>
        <v/>
      </c>
      <c r="Z1216" s="4" t="str">
        <f t="shared" si="233"/>
        <v/>
      </c>
      <c r="AA1216" s="4" t="str">
        <f>IF($V1216="","",IF(Y1216&lt;36,0,IF(AND(36&lt;=Y1216,Y1216&lt;71),VLOOKUP($W1216,日射量と図３!$E$6:$F$34,2,TRUE),IF(AND(71&lt;=Y1216,Y1216&lt;107),VLOOKUP($W1216,日射量と図３!$E$6:$G$34,3,TRUE),IF(AND(107&lt;=Y1216,Y1216&lt;143),VLOOKUP($W1216,日射量と図３!$E$6:$H$34,4,TRUE),VLOOKUP($W1216,日射量と図３!$E$6:$I$34,5,TRUE))))))</f>
        <v/>
      </c>
      <c r="AB1216" s="4" t="str">
        <f>IF($V1216="","",IF(Z1216&lt;36,0,IF(AND(36&lt;=Z1216,Z1216&lt;71),VLOOKUP($W1216,日射量と図３!$E$6:$F$34,2,TRUE),IF(AND(71&lt;=Z1216,Z1216&lt;107),VLOOKUP($W1216,日射量と図３!$E$6:$G$34,3,TRUE),IF(AND(107&lt;=Z1216,Z1216&lt;143),VLOOKUP($W1216,日射量と図３!$E$6:$H$34,4,TRUE),VLOOKUP($W1216,日射量と図３!$E$6:$I$34,5,TRUE))))))</f>
        <v/>
      </c>
      <c r="AC1216" s="382" t="str">
        <f t="shared" si="228"/>
        <v/>
      </c>
      <c r="AD1216" s="382" t="str">
        <f t="shared" si="229"/>
        <v/>
      </c>
    </row>
    <row r="1217" spans="11:30" ht="13.5" customHeight="1">
      <c r="K1217" s="4">
        <f t="shared" si="222"/>
        <v>7</v>
      </c>
      <c r="L1217" s="34">
        <v>43302</v>
      </c>
      <c r="M1217" s="4">
        <v>51</v>
      </c>
      <c r="N1217" s="4">
        <v>14</v>
      </c>
      <c r="O1217" s="31">
        <v>0.54166666666666663</v>
      </c>
      <c r="P1217" s="35">
        <v>30.330000000000002</v>
      </c>
      <c r="Q1217" s="36">
        <f t="shared" si="223"/>
        <v>12</v>
      </c>
      <c r="R1217" s="4">
        <f t="shared" si="224"/>
        <v>0</v>
      </c>
      <c r="S1217" s="31">
        <f t="shared" si="230"/>
        <v>0.19538194444444446</v>
      </c>
      <c r="T1217" s="31">
        <f t="shared" si="231"/>
        <v>0.79927083333333337</v>
      </c>
      <c r="U1217" s="4">
        <f t="shared" si="225"/>
        <v>0</v>
      </c>
      <c r="V1217" s="4" t="str">
        <f t="shared" si="226"/>
        <v/>
      </c>
      <c r="W1217" s="18" t="str">
        <f>IF(V1217="","",VLOOKUP(L1217,日射量と図３!$A$4:$C$368,3,TRUE)*238.85/100)</f>
        <v/>
      </c>
      <c r="X1217" s="4" t="str">
        <f t="shared" si="227"/>
        <v/>
      </c>
      <c r="Y1217" s="4" t="str">
        <f t="shared" si="232"/>
        <v/>
      </c>
      <c r="Z1217" s="4" t="str">
        <f t="shared" si="233"/>
        <v/>
      </c>
      <c r="AA1217" s="4" t="str">
        <f>IF($V1217="","",IF(Y1217&lt;36,0,IF(AND(36&lt;=Y1217,Y1217&lt;71),VLOOKUP($W1217,日射量と図３!$E$6:$F$34,2,TRUE),IF(AND(71&lt;=Y1217,Y1217&lt;107),VLOOKUP($W1217,日射量と図３!$E$6:$G$34,3,TRUE),IF(AND(107&lt;=Y1217,Y1217&lt;143),VLOOKUP($W1217,日射量と図３!$E$6:$H$34,4,TRUE),VLOOKUP($W1217,日射量と図３!$E$6:$I$34,5,TRUE))))))</f>
        <v/>
      </c>
      <c r="AB1217" s="4" t="str">
        <f>IF($V1217="","",IF(Z1217&lt;36,0,IF(AND(36&lt;=Z1217,Z1217&lt;71),VLOOKUP($W1217,日射量と図３!$E$6:$F$34,2,TRUE),IF(AND(71&lt;=Z1217,Z1217&lt;107),VLOOKUP($W1217,日射量と図３!$E$6:$G$34,3,TRUE),IF(AND(107&lt;=Z1217,Z1217&lt;143),VLOOKUP($W1217,日射量と図３!$E$6:$H$34,4,TRUE),VLOOKUP($W1217,日射量と図３!$E$6:$I$34,5,TRUE))))))</f>
        <v/>
      </c>
      <c r="AC1217" s="382" t="str">
        <f t="shared" si="228"/>
        <v/>
      </c>
      <c r="AD1217" s="382" t="str">
        <f t="shared" si="229"/>
        <v/>
      </c>
    </row>
    <row r="1218" spans="11:30" ht="13.5" customHeight="1">
      <c r="K1218" s="4">
        <f t="shared" si="222"/>
        <v>7</v>
      </c>
      <c r="L1218" s="34">
        <v>43302</v>
      </c>
      <c r="M1218" s="4">
        <v>51</v>
      </c>
      <c r="N1218" s="4">
        <v>15</v>
      </c>
      <c r="O1218" s="31">
        <v>0.58333333333333337</v>
      </c>
      <c r="P1218" s="35">
        <v>30.52</v>
      </c>
      <c r="Q1218" s="36">
        <f t="shared" si="223"/>
        <v>12</v>
      </c>
      <c r="R1218" s="4">
        <f t="shared" si="224"/>
        <v>0</v>
      </c>
      <c r="S1218" s="31">
        <f t="shared" si="230"/>
        <v>0.19538194444444446</v>
      </c>
      <c r="T1218" s="31">
        <f t="shared" si="231"/>
        <v>0.79927083333333337</v>
      </c>
      <c r="U1218" s="4">
        <f t="shared" si="225"/>
        <v>0</v>
      </c>
      <c r="V1218" s="4" t="str">
        <f t="shared" si="226"/>
        <v/>
      </c>
      <c r="W1218" s="18" t="str">
        <f>IF(V1218="","",VLOOKUP(L1218,日射量と図３!$A$4:$C$368,3,TRUE)*238.85/100)</f>
        <v/>
      </c>
      <c r="X1218" s="4" t="str">
        <f t="shared" si="227"/>
        <v/>
      </c>
      <c r="Y1218" s="4" t="str">
        <f t="shared" si="232"/>
        <v/>
      </c>
      <c r="Z1218" s="4" t="str">
        <f t="shared" si="233"/>
        <v/>
      </c>
      <c r="AA1218" s="4" t="str">
        <f>IF($V1218="","",IF(Y1218&lt;36,0,IF(AND(36&lt;=Y1218,Y1218&lt;71),VLOOKUP($W1218,日射量と図３!$E$6:$F$34,2,TRUE),IF(AND(71&lt;=Y1218,Y1218&lt;107),VLOOKUP($W1218,日射量と図３!$E$6:$G$34,3,TRUE),IF(AND(107&lt;=Y1218,Y1218&lt;143),VLOOKUP($W1218,日射量と図３!$E$6:$H$34,4,TRUE),VLOOKUP($W1218,日射量と図３!$E$6:$I$34,5,TRUE))))))</f>
        <v/>
      </c>
      <c r="AB1218" s="4" t="str">
        <f>IF($V1218="","",IF(Z1218&lt;36,0,IF(AND(36&lt;=Z1218,Z1218&lt;71),VLOOKUP($W1218,日射量と図３!$E$6:$F$34,2,TRUE),IF(AND(71&lt;=Z1218,Z1218&lt;107),VLOOKUP($W1218,日射量と図３!$E$6:$G$34,3,TRUE),IF(AND(107&lt;=Z1218,Z1218&lt;143),VLOOKUP($W1218,日射量と図３!$E$6:$H$34,4,TRUE),VLOOKUP($W1218,日射量と図３!$E$6:$I$34,5,TRUE))))))</f>
        <v/>
      </c>
      <c r="AC1218" s="382" t="str">
        <f t="shared" si="228"/>
        <v/>
      </c>
      <c r="AD1218" s="382" t="str">
        <f t="shared" si="229"/>
        <v/>
      </c>
    </row>
    <row r="1219" spans="11:30" ht="13.5" customHeight="1">
      <c r="K1219" s="4">
        <f t="shared" si="222"/>
        <v>7</v>
      </c>
      <c r="L1219" s="34">
        <v>43302</v>
      </c>
      <c r="M1219" s="4">
        <v>51</v>
      </c>
      <c r="N1219" s="4">
        <v>16</v>
      </c>
      <c r="O1219" s="31">
        <v>0.625</v>
      </c>
      <c r="P1219" s="35">
        <v>30.669999999999998</v>
      </c>
      <c r="Q1219" s="36">
        <f t="shared" si="223"/>
        <v>16</v>
      </c>
      <c r="R1219" s="4">
        <f t="shared" si="224"/>
        <v>0</v>
      </c>
      <c r="S1219" s="31">
        <f t="shared" si="230"/>
        <v>0.19538194444444446</v>
      </c>
      <c r="T1219" s="31">
        <f t="shared" si="231"/>
        <v>0.79927083333333337</v>
      </c>
      <c r="U1219" s="4">
        <f t="shared" si="225"/>
        <v>0</v>
      </c>
      <c r="V1219" s="4" t="str">
        <f t="shared" si="226"/>
        <v/>
      </c>
      <c r="W1219" s="18" t="str">
        <f>IF(V1219="","",VLOOKUP(L1219,日射量と図３!$A$4:$C$368,3,TRUE)*238.85/100)</f>
        <v/>
      </c>
      <c r="X1219" s="4" t="str">
        <f t="shared" si="227"/>
        <v/>
      </c>
      <c r="Y1219" s="4" t="str">
        <f t="shared" si="232"/>
        <v/>
      </c>
      <c r="Z1219" s="4" t="str">
        <f t="shared" si="233"/>
        <v/>
      </c>
      <c r="AA1219" s="4" t="str">
        <f>IF($V1219="","",IF(Y1219&lt;36,0,IF(AND(36&lt;=Y1219,Y1219&lt;71),VLOOKUP($W1219,日射量と図３!$E$6:$F$34,2,TRUE),IF(AND(71&lt;=Y1219,Y1219&lt;107),VLOOKUP($W1219,日射量と図３!$E$6:$G$34,3,TRUE),IF(AND(107&lt;=Y1219,Y1219&lt;143),VLOOKUP($W1219,日射量と図３!$E$6:$H$34,4,TRUE),VLOOKUP($W1219,日射量と図３!$E$6:$I$34,5,TRUE))))))</f>
        <v/>
      </c>
      <c r="AB1219" s="4" t="str">
        <f>IF($V1219="","",IF(Z1219&lt;36,0,IF(AND(36&lt;=Z1219,Z1219&lt;71),VLOOKUP($W1219,日射量と図３!$E$6:$F$34,2,TRUE),IF(AND(71&lt;=Z1219,Z1219&lt;107),VLOOKUP($W1219,日射量と図３!$E$6:$G$34,3,TRUE),IF(AND(107&lt;=Z1219,Z1219&lt;143),VLOOKUP($W1219,日射量と図３!$E$6:$H$34,4,TRUE),VLOOKUP($W1219,日射量と図３!$E$6:$I$34,5,TRUE))))))</f>
        <v/>
      </c>
      <c r="AC1219" s="382" t="str">
        <f t="shared" si="228"/>
        <v/>
      </c>
      <c r="AD1219" s="382" t="str">
        <f t="shared" si="229"/>
        <v/>
      </c>
    </row>
    <row r="1220" spans="11:30" ht="13.5" customHeight="1">
      <c r="K1220" s="4">
        <f t="shared" si="222"/>
        <v>7</v>
      </c>
      <c r="L1220" s="34">
        <v>43302</v>
      </c>
      <c r="M1220" s="4">
        <v>51</v>
      </c>
      <c r="N1220" s="4">
        <v>17</v>
      </c>
      <c r="O1220" s="31">
        <v>0.66666666666666663</v>
      </c>
      <c r="P1220" s="35">
        <v>30.509999999999998</v>
      </c>
      <c r="Q1220" s="36">
        <f t="shared" si="223"/>
        <v>16</v>
      </c>
      <c r="R1220" s="4">
        <f t="shared" si="224"/>
        <v>0</v>
      </c>
      <c r="S1220" s="31">
        <f t="shared" si="230"/>
        <v>0.19538194444444446</v>
      </c>
      <c r="T1220" s="31">
        <f t="shared" si="231"/>
        <v>0.79927083333333337</v>
      </c>
      <c r="U1220" s="4">
        <f t="shared" si="225"/>
        <v>0</v>
      </c>
      <c r="V1220" s="4" t="str">
        <f t="shared" si="226"/>
        <v/>
      </c>
      <c r="W1220" s="18" t="str">
        <f>IF(V1220="","",VLOOKUP(L1220,日射量と図３!$A$4:$C$368,3,TRUE)*238.85/100)</f>
        <v/>
      </c>
      <c r="X1220" s="4" t="str">
        <f t="shared" si="227"/>
        <v/>
      </c>
      <c r="Y1220" s="4" t="str">
        <f t="shared" si="232"/>
        <v/>
      </c>
      <c r="Z1220" s="4" t="str">
        <f t="shared" si="233"/>
        <v/>
      </c>
      <c r="AA1220" s="4" t="str">
        <f>IF($V1220="","",IF(Y1220&lt;36,0,IF(AND(36&lt;=Y1220,Y1220&lt;71),VLOOKUP($W1220,日射量と図３!$E$6:$F$34,2,TRUE),IF(AND(71&lt;=Y1220,Y1220&lt;107),VLOOKUP($W1220,日射量と図３!$E$6:$G$34,3,TRUE),IF(AND(107&lt;=Y1220,Y1220&lt;143),VLOOKUP($W1220,日射量と図３!$E$6:$H$34,4,TRUE),VLOOKUP($W1220,日射量と図３!$E$6:$I$34,5,TRUE))))))</f>
        <v/>
      </c>
      <c r="AB1220" s="4" t="str">
        <f>IF($V1220="","",IF(Z1220&lt;36,0,IF(AND(36&lt;=Z1220,Z1220&lt;71),VLOOKUP($W1220,日射量と図３!$E$6:$F$34,2,TRUE),IF(AND(71&lt;=Z1220,Z1220&lt;107),VLOOKUP($W1220,日射量と図３!$E$6:$G$34,3,TRUE),IF(AND(107&lt;=Z1220,Z1220&lt;143),VLOOKUP($W1220,日射量と図３!$E$6:$H$34,4,TRUE),VLOOKUP($W1220,日射量と図３!$E$6:$I$34,5,TRUE))))))</f>
        <v/>
      </c>
      <c r="AC1220" s="382" t="str">
        <f t="shared" si="228"/>
        <v/>
      </c>
      <c r="AD1220" s="382" t="str">
        <f t="shared" si="229"/>
        <v/>
      </c>
    </row>
    <row r="1221" spans="11:30" ht="13.5" customHeight="1">
      <c r="K1221" s="4">
        <f t="shared" ref="K1221:K1284" si="234">MONTH(L1221)</f>
        <v>7</v>
      </c>
      <c r="L1221" s="34">
        <v>43302</v>
      </c>
      <c r="M1221" s="4">
        <v>51</v>
      </c>
      <c r="N1221" s="4">
        <v>18</v>
      </c>
      <c r="O1221" s="31">
        <v>0.70833333333333337</v>
      </c>
      <c r="P1221" s="35">
        <v>29.570000000000004</v>
      </c>
      <c r="Q1221" s="36">
        <f t="shared" ref="Q1221:Q1284" si="235">IF(O1221&lt;$B$15,$D$14,IF(O1221&lt;$B$16,$D$15,IF(O1221&lt;$B$17,$D$16,IF(O1221&lt;$B$18,$D$17,IF(O1221&lt;$B$19,$D$18,$D$19)))))</f>
        <v>16</v>
      </c>
      <c r="R1221" s="4">
        <f t="shared" ref="R1221:R1284" si="236">IF(Q1221-P1221&gt;0,Q1221-P1221,0)</f>
        <v>0</v>
      </c>
      <c r="S1221" s="31">
        <f t="shared" si="230"/>
        <v>0.19538194444444446</v>
      </c>
      <c r="T1221" s="31">
        <f t="shared" si="231"/>
        <v>0.79927083333333337</v>
      </c>
      <c r="U1221" s="4">
        <f t="shared" ref="U1221:U1284" si="237">IF(AND(S1221&lt;O1221,O1221&lt;T1221),R1221,0)</f>
        <v>0</v>
      </c>
      <c r="V1221" s="4" t="str">
        <f t="shared" ref="V1221:V1284" si="238">IF(N1221=1,SUM(U1221:U1244),"")</f>
        <v/>
      </c>
      <c r="W1221" s="18" t="str">
        <f>IF(V1221="","",VLOOKUP(L1221,日射量と図３!$A$4:$C$368,3,TRUE)*238.85/100)</f>
        <v/>
      </c>
      <c r="X1221" s="4" t="str">
        <f t="shared" ref="X1221:X1284" si="239">IF(V1221="","",VLOOKUP(K1221,$AF$38:$AJ$49,5,TRUE))</f>
        <v/>
      </c>
      <c r="Y1221" s="4" t="str">
        <f t="shared" si="232"/>
        <v/>
      </c>
      <c r="Z1221" s="4" t="str">
        <f t="shared" si="233"/>
        <v/>
      </c>
      <c r="AA1221" s="4" t="str">
        <f>IF($V1221="","",IF(Y1221&lt;36,0,IF(AND(36&lt;=Y1221,Y1221&lt;71),VLOOKUP($W1221,日射量と図３!$E$6:$F$34,2,TRUE),IF(AND(71&lt;=Y1221,Y1221&lt;107),VLOOKUP($W1221,日射量と図３!$E$6:$G$34,3,TRUE),IF(AND(107&lt;=Y1221,Y1221&lt;143),VLOOKUP($W1221,日射量と図３!$E$6:$H$34,4,TRUE),VLOOKUP($W1221,日射量と図３!$E$6:$I$34,5,TRUE))))))</f>
        <v/>
      </c>
      <c r="AB1221" s="4" t="str">
        <f>IF($V1221="","",IF(Z1221&lt;36,0,IF(AND(36&lt;=Z1221,Z1221&lt;71),VLOOKUP($W1221,日射量と図３!$E$6:$F$34,2,TRUE),IF(AND(71&lt;=Z1221,Z1221&lt;107),VLOOKUP($W1221,日射量と図３!$E$6:$G$34,3,TRUE),IF(AND(107&lt;=Z1221,Z1221&lt;143),VLOOKUP($W1221,日射量と図３!$E$6:$H$34,4,TRUE),VLOOKUP($W1221,日射量と図３!$E$6:$I$34,5,TRUE))))))</f>
        <v/>
      </c>
      <c r="AC1221" s="382" t="str">
        <f t="shared" si="228"/>
        <v/>
      </c>
      <c r="AD1221" s="382" t="str">
        <f t="shared" si="229"/>
        <v/>
      </c>
    </row>
    <row r="1222" spans="11:30" ht="13.5" customHeight="1">
      <c r="K1222" s="4">
        <f t="shared" si="234"/>
        <v>7</v>
      </c>
      <c r="L1222" s="34">
        <v>43302</v>
      </c>
      <c r="M1222" s="4">
        <v>51</v>
      </c>
      <c r="N1222" s="4">
        <v>19</v>
      </c>
      <c r="O1222" s="31">
        <v>0.75</v>
      </c>
      <c r="P1222" s="35">
        <v>28.43</v>
      </c>
      <c r="Q1222" s="36">
        <f t="shared" si="235"/>
        <v>16</v>
      </c>
      <c r="R1222" s="4">
        <f t="shared" si="236"/>
        <v>0</v>
      </c>
      <c r="S1222" s="31">
        <f t="shared" si="230"/>
        <v>0.19538194444444446</v>
      </c>
      <c r="T1222" s="31">
        <f t="shared" si="231"/>
        <v>0.79927083333333337</v>
      </c>
      <c r="U1222" s="4">
        <f t="shared" si="237"/>
        <v>0</v>
      </c>
      <c r="V1222" s="4" t="str">
        <f t="shared" si="238"/>
        <v/>
      </c>
      <c r="W1222" s="18" t="str">
        <f>IF(V1222="","",VLOOKUP(L1222,日射量と図３!$A$4:$C$368,3,TRUE)*238.85/100)</f>
        <v/>
      </c>
      <c r="X1222" s="4" t="str">
        <f t="shared" si="239"/>
        <v/>
      </c>
      <c r="Y1222" s="4" t="str">
        <f t="shared" si="232"/>
        <v/>
      </c>
      <c r="Z1222" s="4" t="str">
        <f t="shared" si="233"/>
        <v/>
      </c>
      <c r="AA1222" s="4" t="str">
        <f>IF($V1222="","",IF(Y1222&lt;36,0,IF(AND(36&lt;=Y1222,Y1222&lt;71),VLOOKUP($W1222,日射量と図３!$E$6:$F$34,2,TRUE),IF(AND(71&lt;=Y1222,Y1222&lt;107),VLOOKUP($W1222,日射量と図３!$E$6:$G$34,3,TRUE),IF(AND(107&lt;=Y1222,Y1222&lt;143),VLOOKUP($W1222,日射量と図３!$E$6:$H$34,4,TRUE),VLOOKUP($W1222,日射量と図３!$E$6:$I$34,5,TRUE))))))</f>
        <v/>
      </c>
      <c r="AB1222" s="4" t="str">
        <f>IF($V1222="","",IF(Z1222&lt;36,0,IF(AND(36&lt;=Z1222,Z1222&lt;71),VLOOKUP($W1222,日射量と図３!$E$6:$F$34,2,TRUE),IF(AND(71&lt;=Z1222,Z1222&lt;107),VLOOKUP($W1222,日射量と図３!$E$6:$G$34,3,TRUE),IF(AND(107&lt;=Z1222,Z1222&lt;143),VLOOKUP($W1222,日射量と図３!$E$6:$H$34,4,TRUE),VLOOKUP($W1222,日射量と図３!$E$6:$I$34,5,TRUE))))))</f>
        <v/>
      </c>
      <c r="AC1222" s="382" t="str">
        <f t="shared" si="228"/>
        <v/>
      </c>
      <c r="AD1222" s="382" t="str">
        <f t="shared" si="229"/>
        <v/>
      </c>
    </row>
    <row r="1223" spans="11:30" ht="13.5" customHeight="1">
      <c r="K1223" s="4">
        <f t="shared" si="234"/>
        <v>7</v>
      </c>
      <c r="L1223" s="34">
        <v>43302</v>
      </c>
      <c r="M1223" s="4">
        <v>51</v>
      </c>
      <c r="N1223" s="4">
        <v>20</v>
      </c>
      <c r="O1223" s="31">
        <v>0.79166666666666663</v>
      </c>
      <c r="P1223" s="35">
        <v>27.490000000000002</v>
      </c>
      <c r="Q1223" s="36">
        <f t="shared" si="235"/>
        <v>16</v>
      </c>
      <c r="R1223" s="4">
        <f t="shared" si="236"/>
        <v>0</v>
      </c>
      <c r="S1223" s="31">
        <f t="shared" si="230"/>
        <v>0.19538194444444446</v>
      </c>
      <c r="T1223" s="31">
        <f t="shared" si="231"/>
        <v>0.79927083333333337</v>
      </c>
      <c r="U1223" s="4">
        <f t="shared" si="237"/>
        <v>0</v>
      </c>
      <c r="V1223" s="4" t="str">
        <f t="shared" si="238"/>
        <v/>
      </c>
      <c r="W1223" s="18" t="str">
        <f>IF(V1223="","",VLOOKUP(L1223,日射量と図３!$A$4:$C$368,3,TRUE)*238.85/100)</f>
        <v/>
      </c>
      <c r="X1223" s="4" t="str">
        <f t="shared" si="239"/>
        <v/>
      </c>
      <c r="Y1223" s="4" t="str">
        <f t="shared" si="232"/>
        <v/>
      </c>
      <c r="Z1223" s="4" t="str">
        <f t="shared" si="233"/>
        <v/>
      </c>
      <c r="AA1223" s="4" t="str">
        <f>IF($V1223="","",IF(Y1223&lt;36,0,IF(AND(36&lt;=Y1223,Y1223&lt;71),VLOOKUP($W1223,日射量と図３!$E$6:$F$34,2,TRUE),IF(AND(71&lt;=Y1223,Y1223&lt;107),VLOOKUP($W1223,日射量と図３!$E$6:$G$34,3,TRUE),IF(AND(107&lt;=Y1223,Y1223&lt;143),VLOOKUP($W1223,日射量と図３!$E$6:$H$34,4,TRUE),VLOOKUP($W1223,日射量と図３!$E$6:$I$34,5,TRUE))))))</f>
        <v/>
      </c>
      <c r="AB1223" s="4" t="str">
        <f>IF($V1223="","",IF(Z1223&lt;36,0,IF(AND(36&lt;=Z1223,Z1223&lt;71),VLOOKUP($W1223,日射量と図３!$E$6:$F$34,2,TRUE),IF(AND(71&lt;=Z1223,Z1223&lt;107),VLOOKUP($W1223,日射量と図３!$E$6:$G$34,3,TRUE),IF(AND(107&lt;=Z1223,Z1223&lt;143),VLOOKUP($W1223,日射量と図３!$E$6:$H$34,4,TRUE),VLOOKUP($W1223,日射量と図３!$E$6:$I$34,5,TRUE))))))</f>
        <v/>
      </c>
      <c r="AC1223" s="382" t="str">
        <f t="shared" si="228"/>
        <v/>
      </c>
      <c r="AD1223" s="382" t="str">
        <f t="shared" si="229"/>
        <v/>
      </c>
    </row>
    <row r="1224" spans="11:30" ht="13.5" customHeight="1">
      <c r="K1224" s="4">
        <f t="shared" si="234"/>
        <v>7</v>
      </c>
      <c r="L1224" s="34">
        <v>43302</v>
      </c>
      <c r="M1224" s="4">
        <v>51</v>
      </c>
      <c r="N1224" s="4">
        <v>21</v>
      </c>
      <c r="O1224" s="31">
        <v>0.83333333333333337</v>
      </c>
      <c r="P1224" s="35">
        <v>26.73</v>
      </c>
      <c r="Q1224" s="36">
        <f t="shared" si="235"/>
        <v>16</v>
      </c>
      <c r="R1224" s="4">
        <f t="shared" si="236"/>
        <v>0</v>
      </c>
      <c r="S1224" s="31">
        <f t="shared" si="230"/>
        <v>0.19538194444444446</v>
      </c>
      <c r="T1224" s="31">
        <f t="shared" si="231"/>
        <v>0.79927083333333337</v>
      </c>
      <c r="U1224" s="4">
        <f t="shared" si="237"/>
        <v>0</v>
      </c>
      <c r="V1224" s="4" t="str">
        <f t="shared" si="238"/>
        <v/>
      </c>
      <c r="W1224" s="18" t="str">
        <f>IF(V1224="","",VLOOKUP(L1224,日射量と図３!$A$4:$C$368,3,TRUE)*238.85/100)</f>
        <v/>
      </c>
      <c r="X1224" s="4" t="str">
        <f t="shared" si="239"/>
        <v/>
      </c>
      <c r="Y1224" s="4" t="str">
        <f t="shared" si="232"/>
        <v/>
      </c>
      <c r="Z1224" s="4" t="str">
        <f t="shared" si="233"/>
        <v/>
      </c>
      <c r="AA1224" s="4" t="str">
        <f>IF($V1224="","",IF(Y1224&lt;36,0,IF(AND(36&lt;=Y1224,Y1224&lt;71),VLOOKUP($W1224,日射量と図３!$E$6:$F$34,2,TRUE),IF(AND(71&lt;=Y1224,Y1224&lt;107),VLOOKUP($W1224,日射量と図３!$E$6:$G$34,3,TRUE),IF(AND(107&lt;=Y1224,Y1224&lt;143),VLOOKUP($W1224,日射量と図３!$E$6:$H$34,4,TRUE),VLOOKUP($W1224,日射量と図３!$E$6:$I$34,5,TRUE))))))</f>
        <v/>
      </c>
      <c r="AB1224" s="4" t="str">
        <f>IF($V1224="","",IF(Z1224&lt;36,0,IF(AND(36&lt;=Z1224,Z1224&lt;71),VLOOKUP($W1224,日射量と図３!$E$6:$F$34,2,TRUE),IF(AND(71&lt;=Z1224,Z1224&lt;107),VLOOKUP($W1224,日射量と図３!$E$6:$G$34,3,TRUE),IF(AND(107&lt;=Z1224,Z1224&lt;143),VLOOKUP($W1224,日射量と図３!$E$6:$H$34,4,TRUE),VLOOKUP($W1224,日射量と図３!$E$6:$I$34,5,TRUE))))))</f>
        <v/>
      </c>
      <c r="AC1224" s="382" t="str">
        <f t="shared" si="228"/>
        <v/>
      </c>
      <c r="AD1224" s="382" t="str">
        <f t="shared" si="229"/>
        <v/>
      </c>
    </row>
    <row r="1225" spans="11:30" ht="13.5" customHeight="1">
      <c r="K1225" s="4">
        <f t="shared" si="234"/>
        <v>7</v>
      </c>
      <c r="L1225" s="34">
        <v>43302</v>
      </c>
      <c r="M1225" s="4">
        <v>51</v>
      </c>
      <c r="N1225" s="4">
        <v>22</v>
      </c>
      <c r="O1225" s="31">
        <v>0.875</v>
      </c>
      <c r="P1225" s="35">
        <v>26.329999999999995</v>
      </c>
      <c r="Q1225" s="36">
        <f t="shared" si="235"/>
        <v>16</v>
      </c>
      <c r="R1225" s="4">
        <f t="shared" si="236"/>
        <v>0</v>
      </c>
      <c r="S1225" s="31">
        <f t="shared" si="230"/>
        <v>0.19538194444444446</v>
      </c>
      <c r="T1225" s="31">
        <f t="shared" si="231"/>
        <v>0.79927083333333337</v>
      </c>
      <c r="U1225" s="4">
        <f t="shared" si="237"/>
        <v>0</v>
      </c>
      <c r="V1225" s="4" t="str">
        <f t="shared" si="238"/>
        <v/>
      </c>
      <c r="W1225" s="18" t="str">
        <f>IF(V1225="","",VLOOKUP(L1225,日射量と図３!$A$4:$C$368,3,TRUE)*238.85/100)</f>
        <v/>
      </c>
      <c r="X1225" s="4" t="str">
        <f t="shared" si="239"/>
        <v/>
      </c>
      <c r="Y1225" s="4" t="str">
        <f t="shared" si="232"/>
        <v/>
      </c>
      <c r="Z1225" s="4" t="str">
        <f t="shared" si="233"/>
        <v/>
      </c>
      <c r="AA1225" s="4" t="str">
        <f>IF($V1225="","",IF(Y1225&lt;36,0,IF(AND(36&lt;=Y1225,Y1225&lt;71),VLOOKUP($W1225,日射量と図３!$E$6:$F$34,2,TRUE),IF(AND(71&lt;=Y1225,Y1225&lt;107),VLOOKUP($W1225,日射量と図３!$E$6:$G$34,3,TRUE),IF(AND(107&lt;=Y1225,Y1225&lt;143),VLOOKUP($W1225,日射量と図３!$E$6:$H$34,4,TRUE),VLOOKUP($W1225,日射量と図３!$E$6:$I$34,5,TRUE))))))</f>
        <v/>
      </c>
      <c r="AB1225" s="4" t="str">
        <f>IF($V1225="","",IF(Z1225&lt;36,0,IF(AND(36&lt;=Z1225,Z1225&lt;71),VLOOKUP($W1225,日射量と図３!$E$6:$F$34,2,TRUE),IF(AND(71&lt;=Z1225,Z1225&lt;107),VLOOKUP($W1225,日射量と図３!$E$6:$G$34,3,TRUE),IF(AND(107&lt;=Z1225,Z1225&lt;143),VLOOKUP($W1225,日射量と図３!$E$6:$H$34,4,TRUE),VLOOKUP($W1225,日射量と図３!$E$6:$I$34,5,TRUE))))))</f>
        <v/>
      </c>
      <c r="AC1225" s="382" t="str">
        <f t="shared" si="228"/>
        <v/>
      </c>
      <c r="AD1225" s="382" t="str">
        <f t="shared" si="229"/>
        <v/>
      </c>
    </row>
    <row r="1226" spans="11:30" ht="13.5" customHeight="1">
      <c r="K1226" s="4">
        <f t="shared" si="234"/>
        <v>7</v>
      </c>
      <c r="L1226" s="34">
        <v>43302</v>
      </c>
      <c r="M1226" s="4">
        <v>51</v>
      </c>
      <c r="N1226" s="4">
        <v>23</v>
      </c>
      <c r="O1226" s="31">
        <v>0.91666666666666663</v>
      </c>
      <c r="P1226" s="35">
        <v>25.96</v>
      </c>
      <c r="Q1226" s="36">
        <f t="shared" si="235"/>
        <v>13</v>
      </c>
      <c r="R1226" s="4">
        <f t="shared" si="236"/>
        <v>0</v>
      </c>
      <c r="S1226" s="31">
        <f t="shared" si="230"/>
        <v>0.19538194444444446</v>
      </c>
      <c r="T1226" s="31">
        <f t="shared" si="231"/>
        <v>0.79927083333333337</v>
      </c>
      <c r="U1226" s="4">
        <f t="shared" si="237"/>
        <v>0</v>
      </c>
      <c r="V1226" s="4" t="str">
        <f t="shared" si="238"/>
        <v/>
      </c>
      <c r="W1226" s="18" t="str">
        <f>IF(V1226="","",VLOOKUP(L1226,日射量と図３!$A$4:$C$368,3,TRUE)*238.85/100)</f>
        <v/>
      </c>
      <c r="X1226" s="4" t="str">
        <f t="shared" si="239"/>
        <v/>
      </c>
      <c r="Y1226" s="4" t="str">
        <f t="shared" si="232"/>
        <v/>
      </c>
      <c r="Z1226" s="4" t="str">
        <f t="shared" si="233"/>
        <v/>
      </c>
      <c r="AA1226" s="4" t="str">
        <f>IF($V1226="","",IF(Y1226&lt;36,0,IF(AND(36&lt;=Y1226,Y1226&lt;71),VLOOKUP($W1226,日射量と図３!$E$6:$F$34,2,TRUE),IF(AND(71&lt;=Y1226,Y1226&lt;107),VLOOKUP($W1226,日射量と図３!$E$6:$G$34,3,TRUE),IF(AND(107&lt;=Y1226,Y1226&lt;143),VLOOKUP($W1226,日射量と図３!$E$6:$H$34,4,TRUE),VLOOKUP($W1226,日射量と図３!$E$6:$I$34,5,TRUE))))))</f>
        <v/>
      </c>
      <c r="AB1226" s="4" t="str">
        <f>IF($V1226="","",IF(Z1226&lt;36,0,IF(AND(36&lt;=Z1226,Z1226&lt;71),VLOOKUP($W1226,日射量と図３!$E$6:$F$34,2,TRUE),IF(AND(71&lt;=Z1226,Z1226&lt;107),VLOOKUP($W1226,日射量と図３!$E$6:$G$34,3,TRUE),IF(AND(107&lt;=Z1226,Z1226&lt;143),VLOOKUP($W1226,日射量と図３!$E$6:$H$34,4,TRUE),VLOOKUP($W1226,日射量と図３!$E$6:$I$34,5,TRUE))))))</f>
        <v/>
      </c>
      <c r="AC1226" s="382" t="str">
        <f t="shared" si="228"/>
        <v/>
      </c>
      <c r="AD1226" s="382" t="str">
        <f t="shared" si="229"/>
        <v/>
      </c>
    </row>
    <row r="1227" spans="11:30" ht="13.5" customHeight="1">
      <c r="K1227" s="4">
        <f t="shared" si="234"/>
        <v>7</v>
      </c>
      <c r="L1227" s="34">
        <v>43302</v>
      </c>
      <c r="M1227" s="4">
        <v>51</v>
      </c>
      <c r="N1227" s="4">
        <v>24</v>
      </c>
      <c r="O1227" s="31">
        <v>0.95833333333333337</v>
      </c>
      <c r="P1227" s="35">
        <v>25.660000000000004</v>
      </c>
      <c r="Q1227" s="36">
        <f t="shared" si="235"/>
        <v>13</v>
      </c>
      <c r="R1227" s="4">
        <f t="shared" si="236"/>
        <v>0</v>
      </c>
      <c r="S1227" s="31">
        <f t="shared" si="230"/>
        <v>0.19538194444444446</v>
      </c>
      <c r="T1227" s="31">
        <f t="shared" si="231"/>
        <v>0.79927083333333337</v>
      </c>
      <c r="U1227" s="4">
        <f t="shared" si="237"/>
        <v>0</v>
      </c>
      <c r="V1227" s="4" t="str">
        <f t="shared" si="238"/>
        <v/>
      </c>
      <c r="W1227" s="18" t="str">
        <f>IF(V1227="","",VLOOKUP(L1227,日射量と図３!$A$4:$C$368,3,TRUE)*238.85/100)</f>
        <v/>
      </c>
      <c r="X1227" s="4" t="str">
        <f t="shared" si="239"/>
        <v/>
      </c>
      <c r="Y1227" s="4" t="str">
        <f t="shared" si="232"/>
        <v/>
      </c>
      <c r="Z1227" s="4" t="str">
        <f t="shared" si="233"/>
        <v/>
      </c>
      <c r="AA1227" s="4" t="str">
        <f>IF($V1227="","",IF(Y1227&lt;36,0,IF(AND(36&lt;=Y1227,Y1227&lt;71),VLOOKUP($W1227,日射量と図３!$E$6:$F$34,2,TRUE),IF(AND(71&lt;=Y1227,Y1227&lt;107),VLOOKUP($W1227,日射量と図３!$E$6:$G$34,3,TRUE),IF(AND(107&lt;=Y1227,Y1227&lt;143),VLOOKUP($W1227,日射量と図３!$E$6:$H$34,4,TRUE),VLOOKUP($W1227,日射量と図３!$E$6:$I$34,5,TRUE))))))</f>
        <v/>
      </c>
      <c r="AB1227" s="4" t="str">
        <f>IF($V1227="","",IF(Z1227&lt;36,0,IF(AND(36&lt;=Z1227,Z1227&lt;71),VLOOKUP($W1227,日射量と図３!$E$6:$F$34,2,TRUE),IF(AND(71&lt;=Z1227,Z1227&lt;107),VLOOKUP($W1227,日射量と図３!$E$6:$G$34,3,TRUE),IF(AND(107&lt;=Z1227,Z1227&lt;143),VLOOKUP($W1227,日射量と図３!$E$6:$H$34,4,TRUE),VLOOKUP($W1227,日射量と図３!$E$6:$I$34,5,TRUE))))))</f>
        <v/>
      </c>
      <c r="AC1227" s="382" t="str">
        <f t="shared" si="228"/>
        <v/>
      </c>
      <c r="AD1227" s="382" t="str">
        <f t="shared" si="229"/>
        <v/>
      </c>
    </row>
    <row r="1228" spans="11:30" ht="13.5" customHeight="1">
      <c r="K1228" s="4">
        <f t="shared" si="234"/>
        <v>7</v>
      </c>
      <c r="L1228" s="34">
        <v>43303</v>
      </c>
      <c r="M1228" s="4">
        <v>52</v>
      </c>
      <c r="N1228" s="4">
        <v>1</v>
      </c>
      <c r="O1228" s="31">
        <v>0</v>
      </c>
      <c r="P1228" s="35">
        <v>25.54</v>
      </c>
      <c r="Q1228" s="36">
        <f t="shared" si="235"/>
        <v>13</v>
      </c>
      <c r="R1228" s="4">
        <f t="shared" si="236"/>
        <v>0</v>
      </c>
      <c r="S1228" s="31">
        <f t="shared" si="230"/>
        <v>0.19538194444444446</v>
      </c>
      <c r="T1228" s="31">
        <f t="shared" si="231"/>
        <v>0.79927083333333337</v>
      </c>
      <c r="U1228" s="4">
        <f t="shared" si="237"/>
        <v>0</v>
      </c>
      <c r="V1228" s="4">
        <f t="shared" si="238"/>
        <v>0</v>
      </c>
      <c r="W1228" s="18">
        <f>IF(V1228="","",VLOOKUP(L1228,日射量と図３!$A$4:$C$368,3,TRUE)*238.85/100)</f>
        <v>40.604500000000002</v>
      </c>
      <c r="X1228" s="4">
        <f t="shared" si="239"/>
        <v>14</v>
      </c>
      <c r="Y1228" s="4">
        <f t="shared" si="232"/>
        <v>0</v>
      </c>
      <c r="Z1228" s="4">
        <f t="shared" si="233"/>
        <v>0</v>
      </c>
      <c r="AA1228" s="4">
        <f>IF($V1228="","",IF(Y1228&lt;36,0,IF(AND(36&lt;=Y1228,Y1228&lt;71),VLOOKUP($W1228,日射量と図３!$E$6:$F$34,2,TRUE),IF(AND(71&lt;=Y1228,Y1228&lt;107),VLOOKUP($W1228,日射量と図３!$E$6:$G$34,3,TRUE),IF(AND(107&lt;=Y1228,Y1228&lt;143),VLOOKUP($W1228,日射量と図３!$E$6:$H$34,4,TRUE),VLOOKUP($W1228,日射量と図３!$E$6:$I$34,5,TRUE))))))</f>
        <v>0</v>
      </c>
      <c r="AB1228" s="4">
        <f>IF($V1228="","",IF(Z1228&lt;36,0,IF(AND(36&lt;=Z1228,Z1228&lt;71),VLOOKUP($W1228,日射量と図３!$E$6:$F$34,2,TRUE),IF(AND(71&lt;=Z1228,Z1228&lt;107),VLOOKUP($W1228,日射量と図３!$E$6:$G$34,3,TRUE),IF(AND(107&lt;=Z1228,Z1228&lt;143),VLOOKUP($W1228,日射量と図３!$E$6:$H$34,4,TRUE),VLOOKUP($W1228,日射量と図３!$E$6:$I$34,5,TRUE))))))</f>
        <v>0</v>
      </c>
      <c r="AC1228" s="382">
        <f t="shared" si="228"/>
        <v>0</v>
      </c>
      <c r="AD1228" s="382">
        <f t="shared" si="229"/>
        <v>0</v>
      </c>
    </row>
    <row r="1229" spans="11:30" ht="13.5" customHeight="1">
      <c r="K1229" s="4">
        <f t="shared" si="234"/>
        <v>7</v>
      </c>
      <c r="L1229" s="34">
        <v>43303</v>
      </c>
      <c r="M1229" s="4">
        <v>52</v>
      </c>
      <c r="N1229" s="4">
        <v>2</v>
      </c>
      <c r="O1229" s="31">
        <v>4.1666666666666664E-2</v>
      </c>
      <c r="P1229" s="35">
        <v>25.200000000000003</v>
      </c>
      <c r="Q1229" s="36">
        <f t="shared" si="235"/>
        <v>13</v>
      </c>
      <c r="R1229" s="4">
        <f t="shared" si="236"/>
        <v>0</v>
      </c>
      <c r="S1229" s="31">
        <f t="shared" si="230"/>
        <v>0.19538194444444446</v>
      </c>
      <c r="T1229" s="31">
        <f t="shared" si="231"/>
        <v>0.79927083333333337</v>
      </c>
      <c r="U1229" s="4">
        <f t="shared" si="237"/>
        <v>0</v>
      </c>
      <c r="V1229" s="4" t="str">
        <f t="shared" si="238"/>
        <v/>
      </c>
      <c r="W1229" s="18" t="str">
        <f>IF(V1229="","",VLOOKUP(L1229,日射量と図３!$A$4:$C$368,3,TRUE)*238.85/100)</f>
        <v/>
      </c>
      <c r="X1229" s="4" t="str">
        <f t="shared" si="239"/>
        <v/>
      </c>
      <c r="Y1229" s="4" t="str">
        <f t="shared" si="232"/>
        <v/>
      </c>
      <c r="Z1229" s="4" t="str">
        <f t="shared" si="233"/>
        <v/>
      </c>
      <c r="AA1229" s="4" t="str">
        <f>IF($V1229="","",IF(Y1229&lt;36,0,IF(AND(36&lt;=Y1229,Y1229&lt;71),VLOOKUP($W1229,日射量と図３!$E$6:$F$34,2,TRUE),IF(AND(71&lt;=Y1229,Y1229&lt;107),VLOOKUP($W1229,日射量と図３!$E$6:$G$34,3,TRUE),IF(AND(107&lt;=Y1229,Y1229&lt;143),VLOOKUP($W1229,日射量と図３!$E$6:$H$34,4,TRUE),VLOOKUP($W1229,日射量と図３!$E$6:$I$34,5,TRUE))))))</f>
        <v/>
      </c>
      <c r="AB1229" s="4" t="str">
        <f>IF($V1229="","",IF(Z1229&lt;36,0,IF(AND(36&lt;=Z1229,Z1229&lt;71),VLOOKUP($W1229,日射量と図３!$E$6:$F$34,2,TRUE),IF(AND(71&lt;=Z1229,Z1229&lt;107),VLOOKUP($W1229,日射量と図３!$E$6:$G$34,3,TRUE),IF(AND(107&lt;=Z1229,Z1229&lt;143),VLOOKUP($W1229,日射量と図３!$E$6:$H$34,4,TRUE),VLOOKUP($W1229,日射量と図３!$E$6:$I$34,5,TRUE))))))</f>
        <v/>
      </c>
      <c r="AC1229" s="382" t="str">
        <f t="shared" si="228"/>
        <v/>
      </c>
      <c r="AD1229" s="382" t="str">
        <f t="shared" si="229"/>
        <v/>
      </c>
    </row>
    <row r="1230" spans="11:30" ht="13.5" customHeight="1">
      <c r="K1230" s="4">
        <f t="shared" si="234"/>
        <v>7</v>
      </c>
      <c r="L1230" s="34">
        <v>43303</v>
      </c>
      <c r="M1230" s="4">
        <v>52</v>
      </c>
      <c r="N1230" s="4">
        <v>3</v>
      </c>
      <c r="O1230" s="31">
        <v>8.3333333333333329E-2</v>
      </c>
      <c r="P1230" s="35">
        <v>25.04</v>
      </c>
      <c r="Q1230" s="36">
        <f t="shared" si="235"/>
        <v>13</v>
      </c>
      <c r="R1230" s="4">
        <f t="shared" si="236"/>
        <v>0</v>
      </c>
      <c r="S1230" s="31">
        <f t="shared" si="230"/>
        <v>0.19538194444444446</v>
      </c>
      <c r="T1230" s="31">
        <f t="shared" si="231"/>
        <v>0.79927083333333337</v>
      </c>
      <c r="U1230" s="4">
        <f t="shared" si="237"/>
        <v>0</v>
      </c>
      <c r="V1230" s="4" t="str">
        <f t="shared" si="238"/>
        <v/>
      </c>
      <c r="W1230" s="18" t="str">
        <f>IF(V1230="","",VLOOKUP(L1230,日射量と図３!$A$4:$C$368,3,TRUE)*238.85/100)</f>
        <v/>
      </c>
      <c r="X1230" s="4" t="str">
        <f t="shared" si="239"/>
        <v/>
      </c>
      <c r="Y1230" s="4" t="str">
        <f t="shared" si="232"/>
        <v/>
      </c>
      <c r="Z1230" s="4" t="str">
        <f t="shared" si="233"/>
        <v/>
      </c>
      <c r="AA1230" s="4" t="str">
        <f>IF($V1230="","",IF(Y1230&lt;36,0,IF(AND(36&lt;=Y1230,Y1230&lt;71),VLOOKUP($W1230,日射量と図３!$E$6:$F$34,2,TRUE),IF(AND(71&lt;=Y1230,Y1230&lt;107),VLOOKUP($W1230,日射量と図３!$E$6:$G$34,3,TRUE),IF(AND(107&lt;=Y1230,Y1230&lt;143),VLOOKUP($W1230,日射量と図３!$E$6:$H$34,4,TRUE),VLOOKUP($W1230,日射量と図３!$E$6:$I$34,5,TRUE))))))</f>
        <v/>
      </c>
      <c r="AB1230" s="4" t="str">
        <f>IF($V1230="","",IF(Z1230&lt;36,0,IF(AND(36&lt;=Z1230,Z1230&lt;71),VLOOKUP($W1230,日射量と図３!$E$6:$F$34,2,TRUE),IF(AND(71&lt;=Z1230,Z1230&lt;107),VLOOKUP($W1230,日射量と図３!$E$6:$G$34,3,TRUE),IF(AND(107&lt;=Z1230,Z1230&lt;143),VLOOKUP($W1230,日射量と図３!$E$6:$H$34,4,TRUE),VLOOKUP($W1230,日射量と図３!$E$6:$I$34,5,TRUE))))))</f>
        <v/>
      </c>
      <c r="AC1230" s="382" t="str">
        <f t="shared" si="228"/>
        <v/>
      </c>
      <c r="AD1230" s="382" t="str">
        <f t="shared" si="229"/>
        <v/>
      </c>
    </row>
    <row r="1231" spans="11:30" ht="13.5" customHeight="1">
      <c r="K1231" s="4">
        <f t="shared" si="234"/>
        <v>7</v>
      </c>
      <c r="L1231" s="34">
        <v>43303</v>
      </c>
      <c r="M1231" s="4">
        <v>52</v>
      </c>
      <c r="N1231" s="4">
        <v>4</v>
      </c>
      <c r="O1231" s="31">
        <v>0.125</v>
      </c>
      <c r="P1231" s="35">
        <v>25</v>
      </c>
      <c r="Q1231" s="36">
        <f t="shared" si="235"/>
        <v>13</v>
      </c>
      <c r="R1231" s="4">
        <f t="shared" si="236"/>
        <v>0</v>
      </c>
      <c r="S1231" s="31">
        <f t="shared" si="230"/>
        <v>0.19538194444444446</v>
      </c>
      <c r="T1231" s="31">
        <f t="shared" si="231"/>
        <v>0.79927083333333337</v>
      </c>
      <c r="U1231" s="4">
        <f t="shared" si="237"/>
        <v>0</v>
      </c>
      <c r="V1231" s="4" t="str">
        <f t="shared" si="238"/>
        <v/>
      </c>
      <c r="W1231" s="18" t="str">
        <f>IF(V1231="","",VLOOKUP(L1231,日射量と図３!$A$4:$C$368,3,TRUE)*238.85/100)</f>
        <v/>
      </c>
      <c r="X1231" s="4" t="str">
        <f t="shared" si="239"/>
        <v/>
      </c>
      <c r="Y1231" s="4" t="str">
        <f t="shared" si="232"/>
        <v/>
      </c>
      <c r="Z1231" s="4" t="str">
        <f t="shared" si="233"/>
        <v/>
      </c>
      <c r="AA1231" s="4" t="str">
        <f>IF($V1231="","",IF(Y1231&lt;36,0,IF(AND(36&lt;=Y1231,Y1231&lt;71),VLOOKUP($W1231,日射量と図３!$E$6:$F$34,2,TRUE),IF(AND(71&lt;=Y1231,Y1231&lt;107),VLOOKUP($W1231,日射量と図３!$E$6:$G$34,3,TRUE),IF(AND(107&lt;=Y1231,Y1231&lt;143),VLOOKUP($W1231,日射量と図３!$E$6:$H$34,4,TRUE),VLOOKUP($W1231,日射量と図３!$E$6:$I$34,5,TRUE))))))</f>
        <v/>
      </c>
      <c r="AB1231" s="4" t="str">
        <f>IF($V1231="","",IF(Z1231&lt;36,0,IF(AND(36&lt;=Z1231,Z1231&lt;71),VLOOKUP($W1231,日射量と図３!$E$6:$F$34,2,TRUE),IF(AND(71&lt;=Z1231,Z1231&lt;107),VLOOKUP($W1231,日射量と図３!$E$6:$G$34,3,TRUE),IF(AND(107&lt;=Z1231,Z1231&lt;143),VLOOKUP($W1231,日射量と図３!$E$6:$H$34,4,TRUE),VLOOKUP($W1231,日射量と図３!$E$6:$I$34,5,TRUE))))))</f>
        <v/>
      </c>
      <c r="AC1231" s="382" t="str">
        <f t="shared" ref="AC1231:AC1294" si="240">IF(V1231="","",IF((($AH$18*$AH$30*V1231*3600/1000000)/1000-AA1231*$AG$18*10*0.0000041868)&lt;=0,0,AA1231*$AG$18*10*0.0000041868))</f>
        <v/>
      </c>
      <c r="AD1231" s="382" t="str">
        <f t="shared" ref="AD1231:AD1294" si="241">IF(V1231="","",IF((($AH$19*$AH$30*V1231*3600/1000000)/1000-AB1231*$AG$19*10*0.0000041868)&lt;=0,0,AB1231*$AG$19*10*0.0000041868))</f>
        <v/>
      </c>
    </row>
    <row r="1232" spans="11:30" ht="13.5" customHeight="1">
      <c r="K1232" s="4">
        <f t="shared" si="234"/>
        <v>7</v>
      </c>
      <c r="L1232" s="34">
        <v>43303</v>
      </c>
      <c r="M1232" s="4">
        <v>52</v>
      </c>
      <c r="N1232" s="4">
        <v>5</v>
      </c>
      <c r="O1232" s="31">
        <v>0.16666666666666666</v>
      </c>
      <c r="P1232" s="35">
        <v>24.779999999999994</v>
      </c>
      <c r="Q1232" s="36">
        <f t="shared" si="235"/>
        <v>15</v>
      </c>
      <c r="R1232" s="4">
        <f t="shared" si="236"/>
        <v>0</v>
      </c>
      <c r="S1232" s="31">
        <f t="shared" si="230"/>
        <v>0.19538194444444446</v>
      </c>
      <c r="T1232" s="31">
        <f t="shared" si="231"/>
        <v>0.79927083333333337</v>
      </c>
      <c r="U1232" s="4">
        <f t="shared" si="237"/>
        <v>0</v>
      </c>
      <c r="V1232" s="4" t="str">
        <f t="shared" si="238"/>
        <v/>
      </c>
      <c r="W1232" s="18" t="str">
        <f>IF(V1232="","",VLOOKUP(L1232,日射量と図３!$A$4:$C$368,3,TRUE)*238.85/100)</f>
        <v/>
      </c>
      <c r="X1232" s="4" t="str">
        <f t="shared" si="239"/>
        <v/>
      </c>
      <c r="Y1232" s="4" t="str">
        <f t="shared" si="232"/>
        <v/>
      </c>
      <c r="Z1232" s="4" t="str">
        <f t="shared" si="233"/>
        <v/>
      </c>
      <c r="AA1232" s="4" t="str">
        <f>IF($V1232="","",IF(Y1232&lt;36,0,IF(AND(36&lt;=Y1232,Y1232&lt;71),VLOOKUP($W1232,日射量と図３!$E$6:$F$34,2,TRUE),IF(AND(71&lt;=Y1232,Y1232&lt;107),VLOOKUP($W1232,日射量と図３!$E$6:$G$34,3,TRUE),IF(AND(107&lt;=Y1232,Y1232&lt;143),VLOOKUP($W1232,日射量と図３!$E$6:$H$34,4,TRUE),VLOOKUP($W1232,日射量と図３!$E$6:$I$34,5,TRUE))))))</f>
        <v/>
      </c>
      <c r="AB1232" s="4" t="str">
        <f>IF($V1232="","",IF(Z1232&lt;36,0,IF(AND(36&lt;=Z1232,Z1232&lt;71),VLOOKUP($W1232,日射量と図３!$E$6:$F$34,2,TRUE),IF(AND(71&lt;=Z1232,Z1232&lt;107),VLOOKUP($W1232,日射量と図３!$E$6:$G$34,3,TRUE),IF(AND(107&lt;=Z1232,Z1232&lt;143),VLOOKUP($W1232,日射量と図３!$E$6:$H$34,4,TRUE),VLOOKUP($W1232,日射量と図３!$E$6:$I$34,5,TRUE))))))</f>
        <v/>
      </c>
      <c r="AC1232" s="382" t="str">
        <f t="shared" si="240"/>
        <v/>
      </c>
      <c r="AD1232" s="382" t="str">
        <f t="shared" si="241"/>
        <v/>
      </c>
    </row>
    <row r="1233" spans="11:30" ht="13.5" customHeight="1">
      <c r="K1233" s="4">
        <f t="shared" si="234"/>
        <v>7</v>
      </c>
      <c r="L1233" s="34">
        <v>43303</v>
      </c>
      <c r="M1233" s="4">
        <v>52</v>
      </c>
      <c r="N1233" s="4">
        <v>6</v>
      </c>
      <c r="O1233" s="31">
        <v>0.20833333333333334</v>
      </c>
      <c r="P1233" s="35">
        <v>24.669999999999998</v>
      </c>
      <c r="Q1233" s="36">
        <f t="shared" si="235"/>
        <v>15</v>
      </c>
      <c r="R1233" s="4">
        <f t="shared" si="236"/>
        <v>0</v>
      </c>
      <c r="S1233" s="31">
        <f t="shared" si="230"/>
        <v>0.19538194444444446</v>
      </c>
      <c r="T1233" s="31">
        <f t="shared" si="231"/>
        <v>0.79927083333333337</v>
      </c>
      <c r="U1233" s="4">
        <f t="shared" si="237"/>
        <v>0</v>
      </c>
      <c r="V1233" s="4" t="str">
        <f t="shared" si="238"/>
        <v/>
      </c>
      <c r="W1233" s="18" t="str">
        <f>IF(V1233="","",VLOOKUP(L1233,日射量と図３!$A$4:$C$368,3,TRUE)*238.85/100)</f>
        <v/>
      </c>
      <c r="X1233" s="4" t="str">
        <f t="shared" si="239"/>
        <v/>
      </c>
      <c r="Y1233" s="4" t="str">
        <f t="shared" si="232"/>
        <v/>
      </c>
      <c r="Z1233" s="4" t="str">
        <f t="shared" si="233"/>
        <v/>
      </c>
      <c r="AA1233" s="4" t="str">
        <f>IF($V1233="","",IF(Y1233&lt;36,0,IF(AND(36&lt;=Y1233,Y1233&lt;71),VLOOKUP($W1233,日射量と図３!$E$6:$F$34,2,TRUE),IF(AND(71&lt;=Y1233,Y1233&lt;107),VLOOKUP($W1233,日射量と図３!$E$6:$G$34,3,TRUE),IF(AND(107&lt;=Y1233,Y1233&lt;143),VLOOKUP($W1233,日射量と図３!$E$6:$H$34,4,TRUE),VLOOKUP($W1233,日射量と図３!$E$6:$I$34,5,TRUE))))))</f>
        <v/>
      </c>
      <c r="AB1233" s="4" t="str">
        <f>IF($V1233="","",IF(Z1233&lt;36,0,IF(AND(36&lt;=Z1233,Z1233&lt;71),VLOOKUP($W1233,日射量と図３!$E$6:$F$34,2,TRUE),IF(AND(71&lt;=Z1233,Z1233&lt;107),VLOOKUP($W1233,日射量と図３!$E$6:$G$34,3,TRUE),IF(AND(107&lt;=Z1233,Z1233&lt;143),VLOOKUP($W1233,日射量と図３!$E$6:$H$34,4,TRUE),VLOOKUP($W1233,日射量と図３!$E$6:$I$34,5,TRUE))))))</f>
        <v/>
      </c>
      <c r="AC1233" s="382" t="str">
        <f t="shared" si="240"/>
        <v/>
      </c>
      <c r="AD1233" s="382" t="str">
        <f t="shared" si="241"/>
        <v/>
      </c>
    </row>
    <row r="1234" spans="11:30" ht="13.5" customHeight="1">
      <c r="K1234" s="4">
        <f t="shared" si="234"/>
        <v>7</v>
      </c>
      <c r="L1234" s="34">
        <v>43303</v>
      </c>
      <c r="M1234" s="4">
        <v>52</v>
      </c>
      <c r="N1234" s="4">
        <v>7</v>
      </c>
      <c r="O1234" s="31">
        <v>0.25</v>
      </c>
      <c r="P1234" s="35">
        <v>25.04</v>
      </c>
      <c r="Q1234" s="36">
        <f t="shared" si="235"/>
        <v>15</v>
      </c>
      <c r="R1234" s="4">
        <f t="shared" si="236"/>
        <v>0</v>
      </c>
      <c r="S1234" s="31">
        <f t="shared" si="230"/>
        <v>0.19538194444444446</v>
      </c>
      <c r="T1234" s="31">
        <f t="shared" si="231"/>
        <v>0.79927083333333337</v>
      </c>
      <c r="U1234" s="4">
        <f t="shared" si="237"/>
        <v>0</v>
      </c>
      <c r="V1234" s="4" t="str">
        <f t="shared" si="238"/>
        <v/>
      </c>
      <c r="W1234" s="18" t="str">
        <f>IF(V1234="","",VLOOKUP(L1234,日射量と図３!$A$4:$C$368,3,TRUE)*238.85/100)</f>
        <v/>
      </c>
      <c r="X1234" s="4" t="str">
        <f t="shared" si="239"/>
        <v/>
      </c>
      <c r="Y1234" s="4" t="str">
        <f t="shared" si="232"/>
        <v/>
      </c>
      <c r="Z1234" s="4" t="str">
        <f t="shared" si="233"/>
        <v/>
      </c>
      <c r="AA1234" s="4" t="str">
        <f>IF($V1234="","",IF(Y1234&lt;36,0,IF(AND(36&lt;=Y1234,Y1234&lt;71),VLOOKUP($W1234,日射量と図３!$E$6:$F$34,2,TRUE),IF(AND(71&lt;=Y1234,Y1234&lt;107),VLOOKUP($W1234,日射量と図３!$E$6:$G$34,3,TRUE),IF(AND(107&lt;=Y1234,Y1234&lt;143),VLOOKUP($W1234,日射量と図３!$E$6:$H$34,4,TRUE),VLOOKUP($W1234,日射量と図３!$E$6:$I$34,5,TRUE))))))</f>
        <v/>
      </c>
      <c r="AB1234" s="4" t="str">
        <f>IF($V1234="","",IF(Z1234&lt;36,0,IF(AND(36&lt;=Z1234,Z1234&lt;71),VLOOKUP($W1234,日射量と図３!$E$6:$F$34,2,TRUE),IF(AND(71&lt;=Z1234,Z1234&lt;107),VLOOKUP($W1234,日射量と図３!$E$6:$G$34,3,TRUE),IF(AND(107&lt;=Z1234,Z1234&lt;143),VLOOKUP($W1234,日射量と図３!$E$6:$H$34,4,TRUE),VLOOKUP($W1234,日射量と図３!$E$6:$I$34,5,TRUE))))))</f>
        <v/>
      </c>
      <c r="AC1234" s="382" t="str">
        <f t="shared" si="240"/>
        <v/>
      </c>
      <c r="AD1234" s="382" t="str">
        <f t="shared" si="241"/>
        <v/>
      </c>
    </row>
    <row r="1235" spans="11:30" ht="13.5" customHeight="1">
      <c r="K1235" s="4">
        <f t="shared" si="234"/>
        <v>7</v>
      </c>
      <c r="L1235" s="34">
        <v>43303</v>
      </c>
      <c r="M1235" s="4">
        <v>52</v>
      </c>
      <c r="N1235" s="4">
        <v>8</v>
      </c>
      <c r="O1235" s="31">
        <v>0.29166666666666669</v>
      </c>
      <c r="P1235" s="35">
        <v>25.599999999999998</v>
      </c>
      <c r="Q1235" s="36">
        <f t="shared" si="235"/>
        <v>12</v>
      </c>
      <c r="R1235" s="4">
        <f t="shared" si="236"/>
        <v>0</v>
      </c>
      <c r="S1235" s="31">
        <f t="shared" si="230"/>
        <v>0.19538194444444446</v>
      </c>
      <c r="T1235" s="31">
        <f t="shared" si="231"/>
        <v>0.79927083333333337</v>
      </c>
      <c r="U1235" s="4">
        <f t="shared" si="237"/>
        <v>0</v>
      </c>
      <c r="V1235" s="4" t="str">
        <f t="shared" si="238"/>
        <v/>
      </c>
      <c r="W1235" s="18" t="str">
        <f>IF(V1235="","",VLOOKUP(L1235,日射量と図３!$A$4:$C$368,3,TRUE)*238.85/100)</f>
        <v/>
      </c>
      <c r="X1235" s="4" t="str">
        <f t="shared" si="239"/>
        <v/>
      </c>
      <c r="Y1235" s="4" t="str">
        <f t="shared" si="232"/>
        <v/>
      </c>
      <c r="Z1235" s="4" t="str">
        <f t="shared" si="233"/>
        <v/>
      </c>
      <c r="AA1235" s="4" t="str">
        <f>IF($V1235="","",IF(Y1235&lt;36,0,IF(AND(36&lt;=Y1235,Y1235&lt;71),VLOOKUP($W1235,日射量と図３!$E$6:$F$34,2,TRUE),IF(AND(71&lt;=Y1235,Y1235&lt;107),VLOOKUP($W1235,日射量と図３!$E$6:$G$34,3,TRUE),IF(AND(107&lt;=Y1235,Y1235&lt;143),VLOOKUP($W1235,日射量と図３!$E$6:$H$34,4,TRUE),VLOOKUP($W1235,日射量と図３!$E$6:$I$34,5,TRUE))))))</f>
        <v/>
      </c>
      <c r="AB1235" s="4" t="str">
        <f>IF($V1235="","",IF(Z1235&lt;36,0,IF(AND(36&lt;=Z1235,Z1235&lt;71),VLOOKUP($W1235,日射量と図３!$E$6:$F$34,2,TRUE),IF(AND(71&lt;=Z1235,Z1235&lt;107),VLOOKUP($W1235,日射量と図３!$E$6:$G$34,3,TRUE),IF(AND(107&lt;=Z1235,Z1235&lt;143),VLOOKUP($W1235,日射量と図３!$E$6:$H$34,4,TRUE),VLOOKUP($W1235,日射量と図３!$E$6:$I$34,5,TRUE))))))</f>
        <v/>
      </c>
      <c r="AC1235" s="382" t="str">
        <f t="shared" si="240"/>
        <v/>
      </c>
      <c r="AD1235" s="382" t="str">
        <f t="shared" si="241"/>
        <v/>
      </c>
    </row>
    <row r="1236" spans="11:30" ht="13.5" customHeight="1">
      <c r="K1236" s="4">
        <f t="shared" si="234"/>
        <v>7</v>
      </c>
      <c r="L1236" s="34">
        <v>43303</v>
      </c>
      <c r="M1236" s="4">
        <v>52</v>
      </c>
      <c r="N1236" s="4">
        <v>9</v>
      </c>
      <c r="O1236" s="31">
        <v>0.33333333333333331</v>
      </c>
      <c r="P1236" s="35">
        <v>26.32</v>
      </c>
      <c r="Q1236" s="36">
        <f t="shared" si="235"/>
        <v>12</v>
      </c>
      <c r="R1236" s="4">
        <f t="shared" si="236"/>
        <v>0</v>
      </c>
      <c r="S1236" s="31">
        <f t="shared" si="230"/>
        <v>0.19538194444444446</v>
      </c>
      <c r="T1236" s="31">
        <f t="shared" si="231"/>
        <v>0.79927083333333337</v>
      </c>
      <c r="U1236" s="4">
        <f t="shared" si="237"/>
        <v>0</v>
      </c>
      <c r="V1236" s="4" t="str">
        <f t="shared" si="238"/>
        <v/>
      </c>
      <c r="W1236" s="18" t="str">
        <f>IF(V1236="","",VLOOKUP(L1236,日射量と図３!$A$4:$C$368,3,TRUE)*238.85/100)</f>
        <v/>
      </c>
      <c r="X1236" s="4" t="str">
        <f t="shared" si="239"/>
        <v/>
      </c>
      <c r="Y1236" s="4" t="str">
        <f t="shared" si="232"/>
        <v/>
      </c>
      <c r="Z1236" s="4" t="str">
        <f t="shared" si="233"/>
        <v/>
      </c>
      <c r="AA1236" s="4" t="str">
        <f>IF($V1236="","",IF(Y1236&lt;36,0,IF(AND(36&lt;=Y1236,Y1236&lt;71),VLOOKUP($W1236,日射量と図３!$E$6:$F$34,2,TRUE),IF(AND(71&lt;=Y1236,Y1236&lt;107),VLOOKUP($W1236,日射量と図３!$E$6:$G$34,3,TRUE),IF(AND(107&lt;=Y1236,Y1236&lt;143),VLOOKUP($W1236,日射量と図３!$E$6:$H$34,4,TRUE),VLOOKUP($W1236,日射量と図３!$E$6:$I$34,5,TRUE))))))</f>
        <v/>
      </c>
      <c r="AB1236" s="4" t="str">
        <f>IF($V1236="","",IF(Z1236&lt;36,0,IF(AND(36&lt;=Z1236,Z1236&lt;71),VLOOKUP($W1236,日射量と図３!$E$6:$F$34,2,TRUE),IF(AND(71&lt;=Z1236,Z1236&lt;107),VLOOKUP($W1236,日射量と図３!$E$6:$G$34,3,TRUE),IF(AND(107&lt;=Z1236,Z1236&lt;143),VLOOKUP($W1236,日射量と図３!$E$6:$H$34,4,TRUE),VLOOKUP($W1236,日射量と図３!$E$6:$I$34,5,TRUE))))))</f>
        <v/>
      </c>
      <c r="AC1236" s="382" t="str">
        <f t="shared" si="240"/>
        <v/>
      </c>
      <c r="AD1236" s="382" t="str">
        <f t="shared" si="241"/>
        <v/>
      </c>
    </row>
    <row r="1237" spans="11:30" ht="13.5" customHeight="1">
      <c r="K1237" s="4">
        <f t="shared" si="234"/>
        <v>7</v>
      </c>
      <c r="L1237" s="34">
        <v>43303</v>
      </c>
      <c r="M1237" s="4">
        <v>52</v>
      </c>
      <c r="N1237" s="4">
        <v>10</v>
      </c>
      <c r="O1237" s="31">
        <v>0.375</v>
      </c>
      <c r="P1237" s="35">
        <v>27.130000000000003</v>
      </c>
      <c r="Q1237" s="36">
        <f t="shared" si="235"/>
        <v>12</v>
      </c>
      <c r="R1237" s="4">
        <f t="shared" si="236"/>
        <v>0</v>
      </c>
      <c r="S1237" s="31">
        <f t="shared" ref="S1237:S1300" si="242">VLOOKUP(K1237,$AF$38:$AH$49,2,TRUE)</f>
        <v>0.19538194444444446</v>
      </c>
      <c r="T1237" s="31">
        <f t="shared" ref="T1237:T1300" si="243">VLOOKUP(K1237,$AF$38:$AH$49,3,TRUE)</f>
        <v>0.79927083333333337</v>
      </c>
      <c r="U1237" s="4">
        <f t="shared" si="237"/>
        <v>0</v>
      </c>
      <c r="V1237" s="4" t="str">
        <f t="shared" si="238"/>
        <v/>
      </c>
      <c r="W1237" s="18" t="str">
        <f>IF(V1237="","",VLOOKUP(L1237,日射量と図３!$A$4:$C$368,3,TRUE)*238.85/100)</f>
        <v/>
      </c>
      <c r="X1237" s="4" t="str">
        <f t="shared" si="239"/>
        <v/>
      </c>
      <c r="Y1237" s="4" t="str">
        <f t="shared" si="232"/>
        <v/>
      </c>
      <c r="Z1237" s="4" t="str">
        <f t="shared" si="233"/>
        <v/>
      </c>
      <c r="AA1237" s="4" t="str">
        <f>IF($V1237="","",IF(Y1237&lt;36,0,IF(AND(36&lt;=Y1237,Y1237&lt;71),VLOOKUP($W1237,日射量と図３!$E$6:$F$34,2,TRUE),IF(AND(71&lt;=Y1237,Y1237&lt;107),VLOOKUP($W1237,日射量と図３!$E$6:$G$34,3,TRUE),IF(AND(107&lt;=Y1237,Y1237&lt;143),VLOOKUP($W1237,日射量と図３!$E$6:$H$34,4,TRUE),VLOOKUP($W1237,日射量と図３!$E$6:$I$34,5,TRUE))))))</f>
        <v/>
      </c>
      <c r="AB1237" s="4" t="str">
        <f>IF($V1237="","",IF(Z1237&lt;36,0,IF(AND(36&lt;=Z1237,Z1237&lt;71),VLOOKUP($W1237,日射量と図３!$E$6:$F$34,2,TRUE),IF(AND(71&lt;=Z1237,Z1237&lt;107),VLOOKUP($W1237,日射量と図３!$E$6:$G$34,3,TRUE),IF(AND(107&lt;=Z1237,Z1237&lt;143),VLOOKUP($W1237,日射量と図３!$E$6:$H$34,4,TRUE),VLOOKUP($W1237,日射量と図３!$E$6:$I$34,5,TRUE))))))</f>
        <v/>
      </c>
      <c r="AC1237" s="382" t="str">
        <f t="shared" si="240"/>
        <v/>
      </c>
      <c r="AD1237" s="382" t="str">
        <f t="shared" si="241"/>
        <v/>
      </c>
    </row>
    <row r="1238" spans="11:30" ht="13.5" customHeight="1">
      <c r="K1238" s="4">
        <f t="shared" si="234"/>
        <v>7</v>
      </c>
      <c r="L1238" s="34">
        <v>43303</v>
      </c>
      <c r="M1238" s="4">
        <v>52</v>
      </c>
      <c r="N1238" s="4">
        <v>11</v>
      </c>
      <c r="O1238" s="31">
        <v>0.41666666666666669</v>
      </c>
      <c r="P1238" s="35">
        <v>28.15</v>
      </c>
      <c r="Q1238" s="36">
        <f t="shared" si="235"/>
        <v>12</v>
      </c>
      <c r="R1238" s="4">
        <f t="shared" si="236"/>
        <v>0</v>
      </c>
      <c r="S1238" s="31">
        <f t="shared" si="242"/>
        <v>0.19538194444444446</v>
      </c>
      <c r="T1238" s="31">
        <f t="shared" si="243"/>
        <v>0.79927083333333337</v>
      </c>
      <c r="U1238" s="4">
        <f t="shared" si="237"/>
        <v>0</v>
      </c>
      <c r="V1238" s="4" t="str">
        <f t="shared" si="238"/>
        <v/>
      </c>
      <c r="W1238" s="18" t="str">
        <f>IF(V1238="","",VLOOKUP(L1238,日射量と図３!$A$4:$C$368,3,TRUE)*238.85/100)</f>
        <v/>
      </c>
      <c r="X1238" s="4" t="str">
        <f t="shared" si="239"/>
        <v/>
      </c>
      <c r="Y1238" s="4" t="str">
        <f t="shared" si="232"/>
        <v/>
      </c>
      <c r="Z1238" s="4" t="str">
        <f t="shared" si="233"/>
        <v/>
      </c>
      <c r="AA1238" s="4" t="str">
        <f>IF($V1238="","",IF(Y1238&lt;36,0,IF(AND(36&lt;=Y1238,Y1238&lt;71),VLOOKUP($W1238,日射量と図３!$E$6:$F$34,2,TRUE),IF(AND(71&lt;=Y1238,Y1238&lt;107),VLOOKUP($W1238,日射量と図３!$E$6:$G$34,3,TRUE),IF(AND(107&lt;=Y1238,Y1238&lt;143),VLOOKUP($W1238,日射量と図３!$E$6:$H$34,4,TRUE),VLOOKUP($W1238,日射量と図３!$E$6:$I$34,5,TRUE))))))</f>
        <v/>
      </c>
      <c r="AB1238" s="4" t="str">
        <f>IF($V1238="","",IF(Z1238&lt;36,0,IF(AND(36&lt;=Z1238,Z1238&lt;71),VLOOKUP($W1238,日射量と図３!$E$6:$F$34,2,TRUE),IF(AND(71&lt;=Z1238,Z1238&lt;107),VLOOKUP($W1238,日射量と図３!$E$6:$G$34,3,TRUE),IF(AND(107&lt;=Z1238,Z1238&lt;143),VLOOKUP($W1238,日射量と図３!$E$6:$H$34,4,TRUE),VLOOKUP($W1238,日射量と図３!$E$6:$I$34,5,TRUE))))))</f>
        <v/>
      </c>
      <c r="AC1238" s="382" t="str">
        <f t="shared" si="240"/>
        <v/>
      </c>
      <c r="AD1238" s="382" t="str">
        <f t="shared" si="241"/>
        <v/>
      </c>
    </row>
    <row r="1239" spans="11:30" ht="13.5" customHeight="1">
      <c r="K1239" s="4">
        <f t="shared" si="234"/>
        <v>7</v>
      </c>
      <c r="L1239" s="34">
        <v>43303</v>
      </c>
      <c r="M1239" s="4">
        <v>52</v>
      </c>
      <c r="N1239" s="4">
        <v>12</v>
      </c>
      <c r="O1239" s="31">
        <v>0.45833333333333331</v>
      </c>
      <c r="P1239" s="35">
        <v>29.119999999999997</v>
      </c>
      <c r="Q1239" s="36">
        <f t="shared" si="235"/>
        <v>12</v>
      </c>
      <c r="R1239" s="4">
        <f t="shared" si="236"/>
        <v>0</v>
      </c>
      <c r="S1239" s="31">
        <f t="shared" si="242"/>
        <v>0.19538194444444446</v>
      </c>
      <c r="T1239" s="31">
        <f t="shared" si="243"/>
        <v>0.79927083333333337</v>
      </c>
      <c r="U1239" s="4">
        <f t="shared" si="237"/>
        <v>0</v>
      </c>
      <c r="V1239" s="4" t="str">
        <f t="shared" si="238"/>
        <v/>
      </c>
      <c r="W1239" s="18" t="str">
        <f>IF(V1239="","",VLOOKUP(L1239,日射量と図３!$A$4:$C$368,3,TRUE)*238.85/100)</f>
        <v/>
      </c>
      <c r="X1239" s="4" t="str">
        <f t="shared" si="239"/>
        <v/>
      </c>
      <c r="Y1239" s="4" t="str">
        <f t="shared" si="232"/>
        <v/>
      </c>
      <c r="Z1239" s="4" t="str">
        <f t="shared" si="233"/>
        <v/>
      </c>
      <c r="AA1239" s="4" t="str">
        <f>IF($V1239="","",IF(Y1239&lt;36,0,IF(AND(36&lt;=Y1239,Y1239&lt;71),VLOOKUP($W1239,日射量と図３!$E$6:$F$34,2,TRUE),IF(AND(71&lt;=Y1239,Y1239&lt;107),VLOOKUP($W1239,日射量と図３!$E$6:$G$34,3,TRUE),IF(AND(107&lt;=Y1239,Y1239&lt;143),VLOOKUP($W1239,日射量と図３!$E$6:$H$34,4,TRUE),VLOOKUP($W1239,日射量と図３!$E$6:$I$34,5,TRUE))))))</f>
        <v/>
      </c>
      <c r="AB1239" s="4" t="str">
        <f>IF($V1239="","",IF(Z1239&lt;36,0,IF(AND(36&lt;=Z1239,Z1239&lt;71),VLOOKUP($W1239,日射量と図３!$E$6:$F$34,2,TRUE),IF(AND(71&lt;=Z1239,Z1239&lt;107),VLOOKUP($W1239,日射量と図３!$E$6:$G$34,3,TRUE),IF(AND(107&lt;=Z1239,Z1239&lt;143),VLOOKUP($W1239,日射量と図３!$E$6:$H$34,4,TRUE),VLOOKUP($W1239,日射量と図３!$E$6:$I$34,5,TRUE))))))</f>
        <v/>
      </c>
      <c r="AC1239" s="382" t="str">
        <f t="shared" si="240"/>
        <v/>
      </c>
      <c r="AD1239" s="382" t="str">
        <f t="shared" si="241"/>
        <v/>
      </c>
    </row>
    <row r="1240" spans="11:30" ht="13.5" customHeight="1">
      <c r="K1240" s="4">
        <f t="shared" si="234"/>
        <v>7</v>
      </c>
      <c r="L1240" s="34">
        <v>43303</v>
      </c>
      <c r="M1240" s="4">
        <v>52</v>
      </c>
      <c r="N1240" s="4">
        <v>13</v>
      </c>
      <c r="O1240" s="31">
        <v>0.5</v>
      </c>
      <c r="P1240" s="35">
        <v>29.74</v>
      </c>
      <c r="Q1240" s="36">
        <f t="shared" si="235"/>
        <v>12</v>
      </c>
      <c r="R1240" s="4">
        <f t="shared" si="236"/>
        <v>0</v>
      </c>
      <c r="S1240" s="31">
        <f t="shared" si="242"/>
        <v>0.19538194444444446</v>
      </c>
      <c r="T1240" s="31">
        <f t="shared" si="243"/>
        <v>0.79927083333333337</v>
      </c>
      <c r="U1240" s="4">
        <f t="shared" si="237"/>
        <v>0</v>
      </c>
      <c r="V1240" s="4" t="str">
        <f t="shared" si="238"/>
        <v/>
      </c>
      <c r="W1240" s="18" t="str">
        <f>IF(V1240="","",VLOOKUP(L1240,日射量と図３!$A$4:$C$368,3,TRUE)*238.85/100)</f>
        <v/>
      </c>
      <c r="X1240" s="4" t="str">
        <f t="shared" si="239"/>
        <v/>
      </c>
      <c r="Y1240" s="4" t="str">
        <f t="shared" si="232"/>
        <v/>
      </c>
      <c r="Z1240" s="4" t="str">
        <f t="shared" si="233"/>
        <v/>
      </c>
      <c r="AA1240" s="4" t="str">
        <f>IF($V1240="","",IF(Y1240&lt;36,0,IF(AND(36&lt;=Y1240,Y1240&lt;71),VLOOKUP($W1240,日射量と図３!$E$6:$F$34,2,TRUE),IF(AND(71&lt;=Y1240,Y1240&lt;107),VLOOKUP($W1240,日射量と図３!$E$6:$G$34,3,TRUE),IF(AND(107&lt;=Y1240,Y1240&lt;143),VLOOKUP($W1240,日射量と図３!$E$6:$H$34,4,TRUE),VLOOKUP($W1240,日射量と図３!$E$6:$I$34,5,TRUE))))))</f>
        <v/>
      </c>
      <c r="AB1240" s="4" t="str">
        <f>IF($V1240="","",IF(Z1240&lt;36,0,IF(AND(36&lt;=Z1240,Z1240&lt;71),VLOOKUP($W1240,日射量と図３!$E$6:$F$34,2,TRUE),IF(AND(71&lt;=Z1240,Z1240&lt;107),VLOOKUP($W1240,日射量と図３!$E$6:$G$34,3,TRUE),IF(AND(107&lt;=Z1240,Z1240&lt;143),VLOOKUP($W1240,日射量と図３!$E$6:$H$34,4,TRUE),VLOOKUP($W1240,日射量と図３!$E$6:$I$34,5,TRUE))))))</f>
        <v/>
      </c>
      <c r="AC1240" s="382" t="str">
        <f t="shared" si="240"/>
        <v/>
      </c>
      <c r="AD1240" s="382" t="str">
        <f t="shared" si="241"/>
        <v/>
      </c>
    </row>
    <row r="1241" spans="11:30" ht="13.5" customHeight="1">
      <c r="K1241" s="4">
        <f t="shared" si="234"/>
        <v>7</v>
      </c>
      <c r="L1241" s="34">
        <v>43303</v>
      </c>
      <c r="M1241" s="4">
        <v>52</v>
      </c>
      <c r="N1241" s="4">
        <v>14</v>
      </c>
      <c r="O1241" s="31">
        <v>0.54166666666666663</v>
      </c>
      <c r="P1241" s="35">
        <v>30.500000000000007</v>
      </c>
      <c r="Q1241" s="36">
        <f t="shared" si="235"/>
        <v>12</v>
      </c>
      <c r="R1241" s="4">
        <f t="shared" si="236"/>
        <v>0</v>
      </c>
      <c r="S1241" s="31">
        <f t="shared" si="242"/>
        <v>0.19538194444444446</v>
      </c>
      <c r="T1241" s="31">
        <f t="shared" si="243"/>
        <v>0.79927083333333337</v>
      </c>
      <c r="U1241" s="4">
        <f t="shared" si="237"/>
        <v>0</v>
      </c>
      <c r="V1241" s="4" t="str">
        <f t="shared" si="238"/>
        <v/>
      </c>
      <c r="W1241" s="18" t="str">
        <f>IF(V1241="","",VLOOKUP(L1241,日射量と図３!$A$4:$C$368,3,TRUE)*238.85/100)</f>
        <v/>
      </c>
      <c r="X1241" s="4" t="str">
        <f t="shared" si="239"/>
        <v/>
      </c>
      <c r="Y1241" s="4" t="str">
        <f t="shared" si="232"/>
        <v/>
      </c>
      <c r="Z1241" s="4" t="str">
        <f t="shared" si="233"/>
        <v/>
      </c>
      <c r="AA1241" s="4" t="str">
        <f>IF($V1241="","",IF(Y1241&lt;36,0,IF(AND(36&lt;=Y1241,Y1241&lt;71),VLOOKUP($W1241,日射量と図３!$E$6:$F$34,2,TRUE),IF(AND(71&lt;=Y1241,Y1241&lt;107),VLOOKUP($W1241,日射量と図３!$E$6:$G$34,3,TRUE),IF(AND(107&lt;=Y1241,Y1241&lt;143),VLOOKUP($W1241,日射量と図３!$E$6:$H$34,4,TRUE),VLOOKUP($W1241,日射量と図３!$E$6:$I$34,5,TRUE))))))</f>
        <v/>
      </c>
      <c r="AB1241" s="4" t="str">
        <f>IF($V1241="","",IF(Z1241&lt;36,0,IF(AND(36&lt;=Z1241,Z1241&lt;71),VLOOKUP($W1241,日射量と図３!$E$6:$F$34,2,TRUE),IF(AND(71&lt;=Z1241,Z1241&lt;107),VLOOKUP($W1241,日射量と図３!$E$6:$G$34,3,TRUE),IF(AND(107&lt;=Z1241,Z1241&lt;143),VLOOKUP($W1241,日射量と図３!$E$6:$H$34,4,TRUE),VLOOKUP($W1241,日射量と図３!$E$6:$I$34,5,TRUE))))))</f>
        <v/>
      </c>
      <c r="AC1241" s="382" t="str">
        <f t="shared" si="240"/>
        <v/>
      </c>
      <c r="AD1241" s="382" t="str">
        <f t="shared" si="241"/>
        <v/>
      </c>
    </row>
    <row r="1242" spans="11:30" ht="13.5" customHeight="1">
      <c r="K1242" s="4">
        <f t="shared" si="234"/>
        <v>7</v>
      </c>
      <c r="L1242" s="34">
        <v>43303</v>
      </c>
      <c r="M1242" s="4">
        <v>52</v>
      </c>
      <c r="N1242" s="4">
        <v>15</v>
      </c>
      <c r="O1242" s="31">
        <v>0.58333333333333337</v>
      </c>
      <c r="P1242" s="35">
        <v>31.140000000000004</v>
      </c>
      <c r="Q1242" s="36">
        <f t="shared" si="235"/>
        <v>12</v>
      </c>
      <c r="R1242" s="4">
        <f t="shared" si="236"/>
        <v>0</v>
      </c>
      <c r="S1242" s="31">
        <f t="shared" si="242"/>
        <v>0.19538194444444446</v>
      </c>
      <c r="T1242" s="31">
        <f t="shared" si="243"/>
        <v>0.79927083333333337</v>
      </c>
      <c r="U1242" s="4">
        <f t="shared" si="237"/>
        <v>0</v>
      </c>
      <c r="V1242" s="4" t="str">
        <f t="shared" si="238"/>
        <v/>
      </c>
      <c r="W1242" s="18" t="str">
        <f>IF(V1242="","",VLOOKUP(L1242,日射量と図３!$A$4:$C$368,3,TRUE)*238.85/100)</f>
        <v/>
      </c>
      <c r="X1242" s="4" t="str">
        <f t="shared" si="239"/>
        <v/>
      </c>
      <c r="Y1242" s="4" t="str">
        <f t="shared" si="232"/>
        <v/>
      </c>
      <c r="Z1242" s="4" t="str">
        <f t="shared" si="233"/>
        <v/>
      </c>
      <c r="AA1242" s="4" t="str">
        <f>IF($V1242="","",IF(Y1242&lt;36,0,IF(AND(36&lt;=Y1242,Y1242&lt;71),VLOOKUP($W1242,日射量と図３!$E$6:$F$34,2,TRUE),IF(AND(71&lt;=Y1242,Y1242&lt;107),VLOOKUP($W1242,日射量と図３!$E$6:$G$34,3,TRUE),IF(AND(107&lt;=Y1242,Y1242&lt;143),VLOOKUP($W1242,日射量と図３!$E$6:$H$34,4,TRUE),VLOOKUP($W1242,日射量と図３!$E$6:$I$34,5,TRUE))))))</f>
        <v/>
      </c>
      <c r="AB1242" s="4" t="str">
        <f>IF($V1242="","",IF(Z1242&lt;36,0,IF(AND(36&lt;=Z1242,Z1242&lt;71),VLOOKUP($W1242,日射量と図３!$E$6:$F$34,2,TRUE),IF(AND(71&lt;=Z1242,Z1242&lt;107),VLOOKUP($W1242,日射量と図３!$E$6:$G$34,3,TRUE),IF(AND(107&lt;=Z1242,Z1242&lt;143),VLOOKUP($W1242,日射量と図３!$E$6:$H$34,4,TRUE),VLOOKUP($W1242,日射量と図３!$E$6:$I$34,5,TRUE))))))</f>
        <v/>
      </c>
      <c r="AC1242" s="382" t="str">
        <f t="shared" si="240"/>
        <v/>
      </c>
      <c r="AD1242" s="382" t="str">
        <f t="shared" si="241"/>
        <v/>
      </c>
    </row>
    <row r="1243" spans="11:30" ht="13.5" customHeight="1">
      <c r="K1243" s="4">
        <f t="shared" si="234"/>
        <v>7</v>
      </c>
      <c r="L1243" s="34">
        <v>43303</v>
      </c>
      <c r="M1243" s="4">
        <v>52</v>
      </c>
      <c r="N1243" s="4">
        <v>16</v>
      </c>
      <c r="O1243" s="31">
        <v>0.625</v>
      </c>
      <c r="P1243" s="35">
        <v>31.060000000000002</v>
      </c>
      <c r="Q1243" s="36">
        <f t="shared" si="235"/>
        <v>16</v>
      </c>
      <c r="R1243" s="4">
        <f t="shared" si="236"/>
        <v>0</v>
      </c>
      <c r="S1243" s="31">
        <f t="shared" si="242"/>
        <v>0.19538194444444446</v>
      </c>
      <c r="T1243" s="31">
        <f t="shared" si="243"/>
        <v>0.79927083333333337</v>
      </c>
      <c r="U1243" s="4">
        <f t="shared" si="237"/>
        <v>0</v>
      </c>
      <c r="V1243" s="4" t="str">
        <f t="shared" si="238"/>
        <v/>
      </c>
      <c r="W1243" s="18" t="str">
        <f>IF(V1243="","",VLOOKUP(L1243,日射量と図３!$A$4:$C$368,3,TRUE)*238.85/100)</f>
        <v/>
      </c>
      <c r="X1243" s="4" t="str">
        <f t="shared" si="239"/>
        <v/>
      </c>
      <c r="Y1243" s="4" t="str">
        <f t="shared" si="232"/>
        <v/>
      </c>
      <c r="Z1243" s="4" t="str">
        <f t="shared" si="233"/>
        <v/>
      </c>
      <c r="AA1243" s="4" t="str">
        <f>IF($V1243="","",IF(Y1243&lt;36,0,IF(AND(36&lt;=Y1243,Y1243&lt;71),VLOOKUP($W1243,日射量と図３!$E$6:$F$34,2,TRUE),IF(AND(71&lt;=Y1243,Y1243&lt;107),VLOOKUP($W1243,日射量と図３!$E$6:$G$34,3,TRUE),IF(AND(107&lt;=Y1243,Y1243&lt;143),VLOOKUP($W1243,日射量と図３!$E$6:$H$34,4,TRUE),VLOOKUP($W1243,日射量と図３!$E$6:$I$34,5,TRUE))))))</f>
        <v/>
      </c>
      <c r="AB1243" s="4" t="str">
        <f>IF($V1243="","",IF(Z1243&lt;36,0,IF(AND(36&lt;=Z1243,Z1243&lt;71),VLOOKUP($W1243,日射量と図３!$E$6:$F$34,2,TRUE),IF(AND(71&lt;=Z1243,Z1243&lt;107),VLOOKUP($W1243,日射量と図３!$E$6:$G$34,3,TRUE),IF(AND(107&lt;=Z1243,Z1243&lt;143),VLOOKUP($W1243,日射量と図３!$E$6:$H$34,4,TRUE),VLOOKUP($W1243,日射量と図３!$E$6:$I$34,5,TRUE))))))</f>
        <v/>
      </c>
      <c r="AC1243" s="382" t="str">
        <f t="shared" si="240"/>
        <v/>
      </c>
      <c r="AD1243" s="382" t="str">
        <f t="shared" si="241"/>
        <v/>
      </c>
    </row>
    <row r="1244" spans="11:30" ht="13.5" customHeight="1">
      <c r="K1244" s="4">
        <f t="shared" si="234"/>
        <v>7</v>
      </c>
      <c r="L1244" s="34">
        <v>43303</v>
      </c>
      <c r="M1244" s="4">
        <v>52</v>
      </c>
      <c r="N1244" s="4">
        <v>17</v>
      </c>
      <c r="O1244" s="31">
        <v>0.66666666666666663</v>
      </c>
      <c r="P1244" s="35">
        <v>30.859999999999996</v>
      </c>
      <c r="Q1244" s="36">
        <f t="shared" si="235"/>
        <v>16</v>
      </c>
      <c r="R1244" s="4">
        <f t="shared" si="236"/>
        <v>0</v>
      </c>
      <c r="S1244" s="31">
        <f t="shared" si="242"/>
        <v>0.19538194444444446</v>
      </c>
      <c r="T1244" s="31">
        <f t="shared" si="243"/>
        <v>0.79927083333333337</v>
      </c>
      <c r="U1244" s="4">
        <f t="shared" si="237"/>
        <v>0</v>
      </c>
      <c r="V1244" s="4" t="str">
        <f t="shared" si="238"/>
        <v/>
      </c>
      <c r="W1244" s="18" t="str">
        <f>IF(V1244="","",VLOOKUP(L1244,日射量と図３!$A$4:$C$368,3,TRUE)*238.85/100)</f>
        <v/>
      </c>
      <c r="X1244" s="4" t="str">
        <f t="shared" si="239"/>
        <v/>
      </c>
      <c r="Y1244" s="4" t="str">
        <f t="shared" si="232"/>
        <v/>
      </c>
      <c r="Z1244" s="4" t="str">
        <f t="shared" si="233"/>
        <v/>
      </c>
      <c r="AA1244" s="4" t="str">
        <f>IF($V1244="","",IF(Y1244&lt;36,0,IF(AND(36&lt;=Y1244,Y1244&lt;71),VLOOKUP($W1244,日射量と図３!$E$6:$F$34,2,TRUE),IF(AND(71&lt;=Y1244,Y1244&lt;107),VLOOKUP($W1244,日射量と図３!$E$6:$G$34,3,TRUE),IF(AND(107&lt;=Y1244,Y1244&lt;143),VLOOKUP($W1244,日射量と図３!$E$6:$H$34,4,TRUE),VLOOKUP($W1244,日射量と図３!$E$6:$I$34,5,TRUE))))))</f>
        <v/>
      </c>
      <c r="AB1244" s="4" t="str">
        <f>IF($V1244="","",IF(Z1244&lt;36,0,IF(AND(36&lt;=Z1244,Z1244&lt;71),VLOOKUP($W1244,日射量と図３!$E$6:$F$34,2,TRUE),IF(AND(71&lt;=Z1244,Z1244&lt;107),VLOOKUP($W1244,日射量と図３!$E$6:$G$34,3,TRUE),IF(AND(107&lt;=Z1244,Z1244&lt;143),VLOOKUP($W1244,日射量と図３!$E$6:$H$34,4,TRUE),VLOOKUP($W1244,日射量と図３!$E$6:$I$34,5,TRUE))))))</f>
        <v/>
      </c>
      <c r="AC1244" s="382" t="str">
        <f t="shared" si="240"/>
        <v/>
      </c>
      <c r="AD1244" s="382" t="str">
        <f t="shared" si="241"/>
        <v/>
      </c>
    </row>
    <row r="1245" spans="11:30" ht="13.5" customHeight="1">
      <c r="K1245" s="4">
        <f t="shared" si="234"/>
        <v>7</v>
      </c>
      <c r="L1245" s="34">
        <v>43303</v>
      </c>
      <c r="M1245" s="4">
        <v>52</v>
      </c>
      <c r="N1245" s="4">
        <v>18</v>
      </c>
      <c r="O1245" s="31">
        <v>0.70833333333333337</v>
      </c>
      <c r="P1245" s="35">
        <v>30.069999999999993</v>
      </c>
      <c r="Q1245" s="36">
        <f t="shared" si="235"/>
        <v>16</v>
      </c>
      <c r="R1245" s="4">
        <f t="shared" si="236"/>
        <v>0</v>
      </c>
      <c r="S1245" s="31">
        <f t="shared" si="242"/>
        <v>0.19538194444444446</v>
      </c>
      <c r="T1245" s="31">
        <f t="shared" si="243"/>
        <v>0.79927083333333337</v>
      </c>
      <c r="U1245" s="4">
        <f t="shared" si="237"/>
        <v>0</v>
      </c>
      <c r="V1245" s="4" t="str">
        <f t="shared" si="238"/>
        <v/>
      </c>
      <c r="W1245" s="18" t="str">
        <f>IF(V1245="","",VLOOKUP(L1245,日射量と図３!$A$4:$C$368,3,TRUE)*238.85/100)</f>
        <v/>
      </c>
      <c r="X1245" s="4" t="str">
        <f t="shared" si="239"/>
        <v/>
      </c>
      <c r="Y1245" s="4" t="str">
        <f t="shared" si="232"/>
        <v/>
      </c>
      <c r="Z1245" s="4" t="str">
        <f t="shared" si="233"/>
        <v/>
      </c>
      <c r="AA1245" s="4" t="str">
        <f>IF($V1245="","",IF(Y1245&lt;36,0,IF(AND(36&lt;=Y1245,Y1245&lt;71),VLOOKUP($W1245,日射量と図３!$E$6:$F$34,2,TRUE),IF(AND(71&lt;=Y1245,Y1245&lt;107),VLOOKUP($W1245,日射量と図３!$E$6:$G$34,3,TRUE),IF(AND(107&lt;=Y1245,Y1245&lt;143),VLOOKUP($W1245,日射量と図３!$E$6:$H$34,4,TRUE),VLOOKUP($W1245,日射量と図３!$E$6:$I$34,5,TRUE))))))</f>
        <v/>
      </c>
      <c r="AB1245" s="4" t="str">
        <f>IF($V1245="","",IF(Z1245&lt;36,0,IF(AND(36&lt;=Z1245,Z1245&lt;71),VLOOKUP($W1245,日射量と図３!$E$6:$F$34,2,TRUE),IF(AND(71&lt;=Z1245,Z1245&lt;107),VLOOKUP($W1245,日射量と図３!$E$6:$G$34,3,TRUE),IF(AND(107&lt;=Z1245,Z1245&lt;143),VLOOKUP($W1245,日射量と図３!$E$6:$H$34,4,TRUE),VLOOKUP($W1245,日射量と図３!$E$6:$I$34,5,TRUE))))))</f>
        <v/>
      </c>
      <c r="AC1245" s="382" t="str">
        <f t="shared" si="240"/>
        <v/>
      </c>
      <c r="AD1245" s="382" t="str">
        <f t="shared" si="241"/>
        <v/>
      </c>
    </row>
    <row r="1246" spans="11:30" ht="13.5" customHeight="1">
      <c r="K1246" s="4">
        <f t="shared" si="234"/>
        <v>7</v>
      </c>
      <c r="L1246" s="34">
        <v>43303</v>
      </c>
      <c r="M1246" s="4">
        <v>52</v>
      </c>
      <c r="N1246" s="4">
        <v>19</v>
      </c>
      <c r="O1246" s="31">
        <v>0.75</v>
      </c>
      <c r="P1246" s="35">
        <v>29.380000000000003</v>
      </c>
      <c r="Q1246" s="36">
        <f t="shared" si="235"/>
        <v>16</v>
      </c>
      <c r="R1246" s="4">
        <f t="shared" si="236"/>
        <v>0</v>
      </c>
      <c r="S1246" s="31">
        <f t="shared" si="242"/>
        <v>0.19538194444444446</v>
      </c>
      <c r="T1246" s="31">
        <f t="shared" si="243"/>
        <v>0.79927083333333337</v>
      </c>
      <c r="U1246" s="4">
        <f t="shared" si="237"/>
        <v>0</v>
      </c>
      <c r="V1246" s="4" t="str">
        <f t="shared" si="238"/>
        <v/>
      </c>
      <c r="W1246" s="18" t="str">
        <f>IF(V1246="","",VLOOKUP(L1246,日射量と図３!$A$4:$C$368,3,TRUE)*238.85/100)</f>
        <v/>
      </c>
      <c r="X1246" s="4" t="str">
        <f t="shared" si="239"/>
        <v/>
      </c>
      <c r="Y1246" s="4" t="str">
        <f t="shared" si="232"/>
        <v/>
      </c>
      <c r="Z1246" s="4" t="str">
        <f t="shared" si="233"/>
        <v/>
      </c>
      <c r="AA1246" s="4" t="str">
        <f>IF($V1246="","",IF(Y1246&lt;36,0,IF(AND(36&lt;=Y1246,Y1246&lt;71),VLOOKUP($W1246,日射量と図３!$E$6:$F$34,2,TRUE),IF(AND(71&lt;=Y1246,Y1246&lt;107),VLOOKUP($W1246,日射量と図３!$E$6:$G$34,3,TRUE),IF(AND(107&lt;=Y1246,Y1246&lt;143),VLOOKUP($W1246,日射量と図３!$E$6:$H$34,4,TRUE),VLOOKUP($W1246,日射量と図３!$E$6:$I$34,5,TRUE))))))</f>
        <v/>
      </c>
      <c r="AB1246" s="4" t="str">
        <f>IF($V1246="","",IF(Z1246&lt;36,0,IF(AND(36&lt;=Z1246,Z1246&lt;71),VLOOKUP($W1246,日射量と図３!$E$6:$F$34,2,TRUE),IF(AND(71&lt;=Z1246,Z1246&lt;107),VLOOKUP($W1246,日射量と図３!$E$6:$G$34,3,TRUE),IF(AND(107&lt;=Z1246,Z1246&lt;143),VLOOKUP($W1246,日射量と図３!$E$6:$H$34,4,TRUE),VLOOKUP($W1246,日射量と図３!$E$6:$I$34,5,TRUE))))))</f>
        <v/>
      </c>
      <c r="AC1246" s="382" t="str">
        <f t="shared" si="240"/>
        <v/>
      </c>
      <c r="AD1246" s="382" t="str">
        <f t="shared" si="241"/>
        <v/>
      </c>
    </row>
    <row r="1247" spans="11:30" ht="13.5" customHeight="1">
      <c r="K1247" s="4">
        <f t="shared" si="234"/>
        <v>7</v>
      </c>
      <c r="L1247" s="34">
        <v>43303</v>
      </c>
      <c r="M1247" s="4">
        <v>52</v>
      </c>
      <c r="N1247" s="4">
        <v>20</v>
      </c>
      <c r="O1247" s="31">
        <v>0.79166666666666663</v>
      </c>
      <c r="P1247" s="35">
        <v>28.52</v>
      </c>
      <c r="Q1247" s="36">
        <f t="shared" si="235"/>
        <v>16</v>
      </c>
      <c r="R1247" s="4">
        <f t="shared" si="236"/>
        <v>0</v>
      </c>
      <c r="S1247" s="31">
        <f t="shared" si="242"/>
        <v>0.19538194444444446</v>
      </c>
      <c r="T1247" s="31">
        <f t="shared" si="243"/>
        <v>0.79927083333333337</v>
      </c>
      <c r="U1247" s="4">
        <f t="shared" si="237"/>
        <v>0</v>
      </c>
      <c r="V1247" s="4" t="str">
        <f t="shared" si="238"/>
        <v/>
      </c>
      <c r="W1247" s="18" t="str">
        <f>IF(V1247="","",VLOOKUP(L1247,日射量と図３!$A$4:$C$368,3,TRUE)*238.85/100)</f>
        <v/>
      </c>
      <c r="X1247" s="4" t="str">
        <f t="shared" si="239"/>
        <v/>
      </c>
      <c r="Y1247" s="4" t="str">
        <f t="shared" ref="Y1247:Y1310" si="244">IF(V1247="","",$AH$30*V1247/(($AG$18/$AH$18)*X1247))</f>
        <v/>
      </c>
      <c r="Z1247" s="4" t="str">
        <f t="shared" ref="Z1247:Z1310" si="245">IF(V1247="","",$AH$30*V1247/(($AG$19/$AH$19)*X1247))</f>
        <v/>
      </c>
      <c r="AA1247" s="4" t="str">
        <f>IF($V1247="","",IF(Y1247&lt;36,0,IF(AND(36&lt;=Y1247,Y1247&lt;71),VLOOKUP($W1247,日射量と図３!$E$6:$F$34,2,TRUE),IF(AND(71&lt;=Y1247,Y1247&lt;107),VLOOKUP($W1247,日射量と図３!$E$6:$G$34,3,TRUE),IF(AND(107&lt;=Y1247,Y1247&lt;143),VLOOKUP($W1247,日射量と図３!$E$6:$H$34,4,TRUE),VLOOKUP($W1247,日射量と図３!$E$6:$I$34,5,TRUE))))))</f>
        <v/>
      </c>
      <c r="AB1247" s="4" t="str">
        <f>IF($V1247="","",IF(Z1247&lt;36,0,IF(AND(36&lt;=Z1247,Z1247&lt;71),VLOOKUP($W1247,日射量と図３!$E$6:$F$34,2,TRUE),IF(AND(71&lt;=Z1247,Z1247&lt;107),VLOOKUP($W1247,日射量と図３!$E$6:$G$34,3,TRUE),IF(AND(107&lt;=Z1247,Z1247&lt;143),VLOOKUP($W1247,日射量と図３!$E$6:$H$34,4,TRUE),VLOOKUP($W1247,日射量と図３!$E$6:$I$34,5,TRUE))))))</f>
        <v/>
      </c>
      <c r="AC1247" s="382" t="str">
        <f t="shared" si="240"/>
        <v/>
      </c>
      <c r="AD1247" s="382" t="str">
        <f t="shared" si="241"/>
        <v/>
      </c>
    </row>
    <row r="1248" spans="11:30" ht="13.5" customHeight="1">
      <c r="K1248" s="4">
        <f t="shared" si="234"/>
        <v>7</v>
      </c>
      <c r="L1248" s="34">
        <v>43303</v>
      </c>
      <c r="M1248" s="4">
        <v>52</v>
      </c>
      <c r="N1248" s="4">
        <v>21</v>
      </c>
      <c r="O1248" s="31">
        <v>0.83333333333333337</v>
      </c>
      <c r="P1248" s="35">
        <v>27.93</v>
      </c>
      <c r="Q1248" s="36">
        <f t="shared" si="235"/>
        <v>16</v>
      </c>
      <c r="R1248" s="4">
        <f t="shared" si="236"/>
        <v>0</v>
      </c>
      <c r="S1248" s="31">
        <f t="shared" si="242"/>
        <v>0.19538194444444446</v>
      </c>
      <c r="T1248" s="31">
        <f t="shared" si="243"/>
        <v>0.79927083333333337</v>
      </c>
      <c r="U1248" s="4">
        <f t="shared" si="237"/>
        <v>0</v>
      </c>
      <c r="V1248" s="4" t="str">
        <f t="shared" si="238"/>
        <v/>
      </c>
      <c r="W1248" s="18" t="str">
        <f>IF(V1248="","",VLOOKUP(L1248,日射量と図３!$A$4:$C$368,3,TRUE)*238.85/100)</f>
        <v/>
      </c>
      <c r="X1248" s="4" t="str">
        <f t="shared" si="239"/>
        <v/>
      </c>
      <c r="Y1248" s="4" t="str">
        <f t="shared" si="244"/>
        <v/>
      </c>
      <c r="Z1248" s="4" t="str">
        <f t="shared" si="245"/>
        <v/>
      </c>
      <c r="AA1248" s="4" t="str">
        <f>IF($V1248="","",IF(Y1248&lt;36,0,IF(AND(36&lt;=Y1248,Y1248&lt;71),VLOOKUP($W1248,日射量と図３!$E$6:$F$34,2,TRUE),IF(AND(71&lt;=Y1248,Y1248&lt;107),VLOOKUP($W1248,日射量と図３!$E$6:$G$34,3,TRUE),IF(AND(107&lt;=Y1248,Y1248&lt;143),VLOOKUP($W1248,日射量と図３!$E$6:$H$34,4,TRUE),VLOOKUP($W1248,日射量と図３!$E$6:$I$34,5,TRUE))))))</f>
        <v/>
      </c>
      <c r="AB1248" s="4" t="str">
        <f>IF($V1248="","",IF(Z1248&lt;36,0,IF(AND(36&lt;=Z1248,Z1248&lt;71),VLOOKUP($W1248,日射量と図３!$E$6:$F$34,2,TRUE),IF(AND(71&lt;=Z1248,Z1248&lt;107),VLOOKUP($W1248,日射量と図３!$E$6:$G$34,3,TRUE),IF(AND(107&lt;=Z1248,Z1248&lt;143),VLOOKUP($W1248,日射量と図３!$E$6:$H$34,4,TRUE),VLOOKUP($W1248,日射量と図３!$E$6:$I$34,5,TRUE))))))</f>
        <v/>
      </c>
      <c r="AC1248" s="382" t="str">
        <f t="shared" si="240"/>
        <v/>
      </c>
      <c r="AD1248" s="382" t="str">
        <f t="shared" si="241"/>
        <v/>
      </c>
    </row>
    <row r="1249" spans="11:30" ht="13.5" customHeight="1">
      <c r="K1249" s="4">
        <f t="shared" si="234"/>
        <v>7</v>
      </c>
      <c r="L1249" s="34">
        <v>43303</v>
      </c>
      <c r="M1249" s="4">
        <v>52</v>
      </c>
      <c r="N1249" s="4">
        <v>22</v>
      </c>
      <c r="O1249" s="31">
        <v>0.875</v>
      </c>
      <c r="P1249" s="35">
        <v>27.35</v>
      </c>
      <c r="Q1249" s="36">
        <f t="shared" si="235"/>
        <v>16</v>
      </c>
      <c r="R1249" s="4">
        <f t="shared" si="236"/>
        <v>0</v>
      </c>
      <c r="S1249" s="31">
        <f t="shared" si="242"/>
        <v>0.19538194444444446</v>
      </c>
      <c r="T1249" s="31">
        <f t="shared" si="243"/>
        <v>0.79927083333333337</v>
      </c>
      <c r="U1249" s="4">
        <f t="shared" si="237"/>
        <v>0</v>
      </c>
      <c r="V1249" s="4" t="str">
        <f t="shared" si="238"/>
        <v/>
      </c>
      <c r="W1249" s="18" t="str">
        <f>IF(V1249="","",VLOOKUP(L1249,日射量と図３!$A$4:$C$368,3,TRUE)*238.85/100)</f>
        <v/>
      </c>
      <c r="X1249" s="4" t="str">
        <f t="shared" si="239"/>
        <v/>
      </c>
      <c r="Y1249" s="4" t="str">
        <f t="shared" si="244"/>
        <v/>
      </c>
      <c r="Z1249" s="4" t="str">
        <f t="shared" si="245"/>
        <v/>
      </c>
      <c r="AA1249" s="4" t="str">
        <f>IF($V1249="","",IF(Y1249&lt;36,0,IF(AND(36&lt;=Y1249,Y1249&lt;71),VLOOKUP($W1249,日射量と図３!$E$6:$F$34,2,TRUE),IF(AND(71&lt;=Y1249,Y1249&lt;107),VLOOKUP($W1249,日射量と図３!$E$6:$G$34,3,TRUE),IF(AND(107&lt;=Y1249,Y1249&lt;143),VLOOKUP($W1249,日射量と図３!$E$6:$H$34,4,TRUE),VLOOKUP($W1249,日射量と図３!$E$6:$I$34,5,TRUE))))))</f>
        <v/>
      </c>
      <c r="AB1249" s="4" t="str">
        <f>IF($V1249="","",IF(Z1249&lt;36,0,IF(AND(36&lt;=Z1249,Z1249&lt;71),VLOOKUP($W1249,日射量と図３!$E$6:$F$34,2,TRUE),IF(AND(71&lt;=Z1249,Z1249&lt;107),VLOOKUP($W1249,日射量と図３!$E$6:$G$34,3,TRUE),IF(AND(107&lt;=Z1249,Z1249&lt;143),VLOOKUP($W1249,日射量と図３!$E$6:$H$34,4,TRUE),VLOOKUP($W1249,日射量と図３!$E$6:$I$34,5,TRUE))))))</f>
        <v/>
      </c>
      <c r="AC1249" s="382" t="str">
        <f t="shared" si="240"/>
        <v/>
      </c>
      <c r="AD1249" s="382" t="str">
        <f t="shared" si="241"/>
        <v/>
      </c>
    </row>
    <row r="1250" spans="11:30" ht="13.5" customHeight="1">
      <c r="K1250" s="4">
        <f t="shared" si="234"/>
        <v>7</v>
      </c>
      <c r="L1250" s="34">
        <v>43303</v>
      </c>
      <c r="M1250" s="4">
        <v>52</v>
      </c>
      <c r="N1250" s="4">
        <v>23</v>
      </c>
      <c r="O1250" s="31">
        <v>0.91666666666666663</v>
      </c>
      <c r="P1250" s="35">
        <v>26.97</v>
      </c>
      <c r="Q1250" s="36">
        <f t="shared" si="235"/>
        <v>13</v>
      </c>
      <c r="R1250" s="4">
        <f t="shared" si="236"/>
        <v>0</v>
      </c>
      <c r="S1250" s="31">
        <f t="shared" si="242"/>
        <v>0.19538194444444446</v>
      </c>
      <c r="T1250" s="31">
        <f t="shared" si="243"/>
        <v>0.79927083333333337</v>
      </c>
      <c r="U1250" s="4">
        <f t="shared" si="237"/>
        <v>0</v>
      </c>
      <c r="V1250" s="4" t="str">
        <f t="shared" si="238"/>
        <v/>
      </c>
      <c r="W1250" s="18" t="str">
        <f>IF(V1250="","",VLOOKUP(L1250,日射量と図３!$A$4:$C$368,3,TRUE)*238.85/100)</f>
        <v/>
      </c>
      <c r="X1250" s="4" t="str">
        <f t="shared" si="239"/>
        <v/>
      </c>
      <c r="Y1250" s="4" t="str">
        <f t="shared" si="244"/>
        <v/>
      </c>
      <c r="Z1250" s="4" t="str">
        <f t="shared" si="245"/>
        <v/>
      </c>
      <c r="AA1250" s="4" t="str">
        <f>IF($V1250="","",IF(Y1250&lt;36,0,IF(AND(36&lt;=Y1250,Y1250&lt;71),VLOOKUP($W1250,日射量と図３!$E$6:$F$34,2,TRUE),IF(AND(71&lt;=Y1250,Y1250&lt;107),VLOOKUP($W1250,日射量と図３!$E$6:$G$34,3,TRUE),IF(AND(107&lt;=Y1250,Y1250&lt;143),VLOOKUP($W1250,日射量と図３!$E$6:$H$34,4,TRUE),VLOOKUP($W1250,日射量と図３!$E$6:$I$34,5,TRUE))))))</f>
        <v/>
      </c>
      <c r="AB1250" s="4" t="str">
        <f>IF($V1250="","",IF(Z1250&lt;36,0,IF(AND(36&lt;=Z1250,Z1250&lt;71),VLOOKUP($W1250,日射量と図３!$E$6:$F$34,2,TRUE),IF(AND(71&lt;=Z1250,Z1250&lt;107),VLOOKUP($W1250,日射量と図３!$E$6:$G$34,3,TRUE),IF(AND(107&lt;=Z1250,Z1250&lt;143),VLOOKUP($W1250,日射量と図３!$E$6:$H$34,4,TRUE),VLOOKUP($W1250,日射量と図３!$E$6:$I$34,5,TRUE))))))</f>
        <v/>
      </c>
      <c r="AC1250" s="382" t="str">
        <f t="shared" si="240"/>
        <v/>
      </c>
      <c r="AD1250" s="382" t="str">
        <f t="shared" si="241"/>
        <v/>
      </c>
    </row>
    <row r="1251" spans="11:30" ht="13.5" customHeight="1">
      <c r="K1251" s="4">
        <f t="shared" si="234"/>
        <v>7</v>
      </c>
      <c r="L1251" s="34">
        <v>43303</v>
      </c>
      <c r="M1251" s="4">
        <v>52</v>
      </c>
      <c r="N1251" s="4">
        <v>24</v>
      </c>
      <c r="O1251" s="31">
        <v>0.95833333333333337</v>
      </c>
      <c r="P1251" s="35">
        <v>26.639999999999997</v>
      </c>
      <c r="Q1251" s="36">
        <f t="shared" si="235"/>
        <v>13</v>
      </c>
      <c r="R1251" s="4">
        <f t="shared" si="236"/>
        <v>0</v>
      </c>
      <c r="S1251" s="31">
        <f t="shared" si="242"/>
        <v>0.19538194444444446</v>
      </c>
      <c r="T1251" s="31">
        <f t="shared" si="243"/>
        <v>0.79927083333333337</v>
      </c>
      <c r="U1251" s="4">
        <f t="shared" si="237"/>
        <v>0</v>
      </c>
      <c r="V1251" s="4" t="str">
        <f t="shared" si="238"/>
        <v/>
      </c>
      <c r="W1251" s="18" t="str">
        <f>IF(V1251="","",VLOOKUP(L1251,日射量と図３!$A$4:$C$368,3,TRUE)*238.85/100)</f>
        <v/>
      </c>
      <c r="X1251" s="4" t="str">
        <f t="shared" si="239"/>
        <v/>
      </c>
      <c r="Y1251" s="4" t="str">
        <f t="shared" si="244"/>
        <v/>
      </c>
      <c r="Z1251" s="4" t="str">
        <f t="shared" si="245"/>
        <v/>
      </c>
      <c r="AA1251" s="4" t="str">
        <f>IF($V1251="","",IF(Y1251&lt;36,0,IF(AND(36&lt;=Y1251,Y1251&lt;71),VLOOKUP($W1251,日射量と図３!$E$6:$F$34,2,TRUE),IF(AND(71&lt;=Y1251,Y1251&lt;107),VLOOKUP($W1251,日射量と図３!$E$6:$G$34,3,TRUE),IF(AND(107&lt;=Y1251,Y1251&lt;143),VLOOKUP($W1251,日射量と図３!$E$6:$H$34,4,TRUE),VLOOKUP($W1251,日射量と図３!$E$6:$I$34,5,TRUE))))))</f>
        <v/>
      </c>
      <c r="AB1251" s="4" t="str">
        <f>IF($V1251="","",IF(Z1251&lt;36,0,IF(AND(36&lt;=Z1251,Z1251&lt;71),VLOOKUP($W1251,日射量と図３!$E$6:$F$34,2,TRUE),IF(AND(71&lt;=Z1251,Z1251&lt;107),VLOOKUP($W1251,日射量と図３!$E$6:$G$34,3,TRUE),IF(AND(107&lt;=Z1251,Z1251&lt;143),VLOOKUP($W1251,日射量と図３!$E$6:$H$34,4,TRUE),VLOOKUP($W1251,日射量と図３!$E$6:$I$34,5,TRUE))))))</f>
        <v/>
      </c>
      <c r="AC1251" s="382" t="str">
        <f t="shared" si="240"/>
        <v/>
      </c>
      <c r="AD1251" s="382" t="str">
        <f t="shared" si="241"/>
        <v/>
      </c>
    </row>
    <row r="1252" spans="11:30" ht="13.5" customHeight="1">
      <c r="K1252" s="4">
        <f t="shared" si="234"/>
        <v>7</v>
      </c>
      <c r="L1252" s="34">
        <v>43304</v>
      </c>
      <c r="M1252" s="4">
        <v>53</v>
      </c>
      <c r="N1252" s="4">
        <v>1</v>
      </c>
      <c r="O1252" s="31">
        <v>0</v>
      </c>
      <c r="P1252" s="35">
        <v>26.3</v>
      </c>
      <c r="Q1252" s="36">
        <f t="shared" si="235"/>
        <v>13</v>
      </c>
      <c r="R1252" s="4">
        <f t="shared" si="236"/>
        <v>0</v>
      </c>
      <c r="S1252" s="31">
        <f t="shared" si="242"/>
        <v>0.19538194444444446</v>
      </c>
      <c r="T1252" s="31">
        <f t="shared" si="243"/>
        <v>0.79927083333333337</v>
      </c>
      <c r="U1252" s="4">
        <f t="shared" si="237"/>
        <v>0</v>
      </c>
      <c r="V1252" s="4">
        <f t="shared" si="238"/>
        <v>0</v>
      </c>
      <c r="W1252" s="18">
        <f>IF(V1252="","",VLOOKUP(L1252,日射量と図３!$A$4:$C$368,3,TRUE)*238.85/100)</f>
        <v>45.381499999999996</v>
      </c>
      <c r="X1252" s="4">
        <f t="shared" si="239"/>
        <v>14</v>
      </c>
      <c r="Y1252" s="4">
        <f t="shared" si="244"/>
        <v>0</v>
      </c>
      <c r="Z1252" s="4">
        <f t="shared" si="245"/>
        <v>0</v>
      </c>
      <c r="AA1252" s="4">
        <f>IF($V1252="","",IF(Y1252&lt;36,0,IF(AND(36&lt;=Y1252,Y1252&lt;71),VLOOKUP($W1252,日射量と図３!$E$6:$F$34,2,TRUE),IF(AND(71&lt;=Y1252,Y1252&lt;107),VLOOKUP($W1252,日射量と図３!$E$6:$G$34,3,TRUE),IF(AND(107&lt;=Y1252,Y1252&lt;143),VLOOKUP($W1252,日射量と図３!$E$6:$H$34,4,TRUE),VLOOKUP($W1252,日射量と図３!$E$6:$I$34,5,TRUE))))))</f>
        <v>0</v>
      </c>
      <c r="AB1252" s="4">
        <f>IF($V1252="","",IF(Z1252&lt;36,0,IF(AND(36&lt;=Z1252,Z1252&lt;71),VLOOKUP($W1252,日射量と図３!$E$6:$F$34,2,TRUE),IF(AND(71&lt;=Z1252,Z1252&lt;107),VLOOKUP($W1252,日射量と図３!$E$6:$G$34,3,TRUE),IF(AND(107&lt;=Z1252,Z1252&lt;143),VLOOKUP($W1252,日射量と図３!$E$6:$H$34,4,TRUE),VLOOKUP($W1252,日射量と図３!$E$6:$I$34,5,TRUE))))))</f>
        <v>0</v>
      </c>
      <c r="AC1252" s="382">
        <f t="shared" si="240"/>
        <v>0</v>
      </c>
      <c r="AD1252" s="382">
        <f t="shared" si="241"/>
        <v>0</v>
      </c>
    </row>
    <row r="1253" spans="11:30" ht="13.5" customHeight="1">
      <c r="K1253" s="4">
        <f t="shared" si="234"/>
        <v>7</v>
      </c>
      <c r="L1253" s="34">
        <v>43304</v>
      </c>
      <c r="M1253" s="4">
        <v>53</v>
      </c>
      <c r="N1253" s="4">
        <v>2</v>
      </c>
      <c r="O1253" s="31">
        <v>4.1666666666666664E-2</v>
      </c>
      <c r="P1253" s="35">
        <v>26.130000000000003</v>
      </c>
      <c r="Q1253" s="36">
        <f t="shared" si="235"/>
        <v>13</v>
      </c>
      <c r="R1253" s="4">
        <f t="shared" si="236"/>
        <v>0</v>
      </c>
      <c r="S1253" s="31">
        <f t="shared" si="242"/>
        <v>0.19538194444444446</v>
      </c>
      <c r="T1253" s="31">
        <f t="shared" si="243"/>
        <v>0.79927083333333337</v>
      </c>
      <c r="U1253" s="4">
        <f t="shared" si="237"/>
        <v>0</v>
      </c>
      <c r="V1253" s="4" t="str">
        <f t="shared" si="238"/>
        <v/>
      </c>
      <c r="W1253" s="18" t="str">
        <f>IF(V1253="","",VLOOKUP(L1253,日射量と図３!$A$4:$C$368,3,TRUE)*238.85/100)</f>
        <v/>
      </c>
      <c r="X1253" s="4" t="str">
        <f t="shared" si="239"/>
        <v/>
      </c>
      <c r="Y1253" s="4" t="str">
        <f t="shared" si="244"/>
        <v/>
      </c>
      <c r="Z1253" s="4" t="str">
        <f t="shared" si="245"/>
        <v/>
      </c>
      <c r="AA1253" s="4" t="str">
        <f>IF($V1253="","",IF(Y1253&lt;36,0,IF(AND(36&lt;=Y1253,Y1253&lt;71),VLOOKUP($W1253,日射量と図３!$E$6:$F$34,2,TRUE),IF(AND(71&lt;=Y1253,Y1253&lt;107),VLOOKUP($W1253,日射量と図３!$E$6:$G$34,3,TRUE),IF(AND(107&lt;=Y1253,Y1253&lt;143),VLOOKUP($W1253,日射量と図３!$E$6:$H$34,4,TRUE),VLOOKUP($W1253,日射量と図３!$E$6:$I$34,5,TRUE))))))</f>
        <v/>
      </c>
      <c r="AB1253" s="4" t="str">
        <f>IF($V1253="","",IF(Z1253&lt;36,0,IF(AND(36&lt;=Z1253,Z1253&lt;71),VLOOKUP($W1253,日射量と図３!$E$6:$F$34,2,TRUE),IF(AND(71&lt;=Z1253,Z1253&lt;107),VLOOKUP($W1253,日射量と図３!$E$6:$G$34,3,TRUE),IF(AND(107&lt;=Z1253,Z1253&lt;143),VLOOKUP($W1253,日射量と図３!$E$6:$H$34,4,TRUE),VLOOKUP($W1253,日射量と図３!$E$6:$I$34,5,TRUE))))))</f>
        <v/>
      </c>
      <c r="AC1253" s="382" t="str">
        <f t="shared" si="240"/>
        <v/>
      </c>
      <c r="AD1253" s="382" t="str">
        <f t="shared" si="241"/>
        <v/>
      </c>
    </row>
    <row r="1254" spans="11:30" ht="13.5" customHeight="1">
      <c r="K1254" s="4">
        <f t="shared" si="234"/>
        <v>7</v>
      </c>
      <c r="L1254" s="34">
        <v>43304</v>
      </c>
      <c r="M1254" s="4">
        <v>53</v>
      </c>
      <c r="N1254" s="4">
        <v>3</v>
      </c>
      <c r="O1254" s="31">
        <v>8.3333333333333329E-2</v>
      </c>
      <c r="P1254" s="35">
        <v>25.940000000000005</v>
      </c>
      <c r="Q1254" s="36">
        <f t="shared" si="235"/>
        <v>13</v>
      </c>
      <c r="R1254" s="4">
        <f t="shared" si="236"/>
        <v>0</v>
      </c>
      <c r="S1254" s="31">
        <f t="shared" si="242"/>
        <v>0.19538194444444446</v>
      </c>
      <c r="T1254" s="31">
        <f t="shared" si="243"/>
        <v>0.79927083333333337</v>
      </c>
      <c r="U1254" s="4">
        <f t="shared" si="237"/>
        <v>0</v>
      </c>
      <c r="V1254" s="4" t="str">
        <f t="shared" si="238"/>
        <v/>
      </c>
      <c r="W1254" s="18" t="str">
        <f>IF(V1254="","",VLOOKUP(L1254,日射量と図３!$A$4:$C$368,3,TRUE)*238.85/100)</f>
        <v/>
      </c>
      <c r="X1254" s="4" t="str">
        <f t="shared" si="239"/>
        <v/>
      </c>
      <c r="Y1254" s="4" t="str">
        <f t="shared" si="244"/>
        <v/>
      </c>
      <c r="Z1254" s="4" t="str">
        <f t="shared" si="245"/>
        <v/>
      </c>
      <c r="AA1254" s="4" t="str">
        <f>IF($V1254="","",IF(Y1254&lt;36,0,IF(AND(36&lt;=Y1254,Y1254&lt;71),VLOOKUP($W1254,日射量と図３!$E$6:$F$34,2,TRUE),IF(AND(71&lt;=Y1254,Y1254&lt;107),VLOOKUP($W1254,日射量と図３!$E$6:$G$34,3,TRUE),IF(AND(107&lt;=Y1254,Y1254&lt;143),VLOOKUP($W1254,日射量と図３!$E$6:$H$34,4,TRUE),VLOOKUP($W1254,日射量と図３!$E$6:$I$34,5,TRUE))))))</f>
        <v/>
      </c>
      <c r="AB1254" s="4" t="str">
        <f>IF($V1254="","",IF(Z1254&lt;36,0,IF(AND(36&lt;=Z1254,Z1254&lt;71),VLOOKUP($W1254,日射量と図３!$E$6:$F$34,2,TRUE),IF(AND(71&lt;=Z1254,Z1254&lt;107),VLOOKUP($W1254,日射量と図３!$E$6:$G$34,3,TRUE),IF(AND(107&lt;=Z1254,Z1254&lt;143),VLOOKUP($W1254,日射量と図３!$E$6:$H$34,4,TRUE),VLOOKUP($W1254,日射量と図３!$E$6:$I$34,5,TRUE))))))</f>
        <v/>
      </c>
      <c r="AC1254" s="382" t="str">
        <f t="shared" si="240"/>
        <v/>
      </c>
      <c r="AD1254" s="382" t="str">
        <f t="shared" si="241"/>
        <v/>
      </c>
    </row>
    <row r="1255" spans="11:30" ht="13.5" customHeight="1">
      <c r="K1255" s="4">
        <f t="shared" si="234"/>
        <v>7</v>
      </c>
      <c r="L1255" s="34">
        <v>43304</v>
      </c>
      <c r="M1255" s="4">
        <v>53</v>
      </c>
      <c r="N1255" s="4">
        <v>4</v>
      </c>
      <c r="O1255" s="31">
        <v>0.125</v>
      </c>
      <c r="P1255" s="35">
        <v>25.669999999999998</v>
      </c>
      <c r="Q1255" s="36">
        <f t="shared" si="235"/>
        <v>13</v>
      </c>
      <c r="R1255" s="4">
        <f t="shared" si="236"/>
        <v>0</v>
      </c>
      <c r="S1255" s="31">
        <f t="shared" si="242"/>
        <v>0.19538194444444446</v>
      </c>
      <c r="T1255" s="31">
        <f t="shared" si="243"/>
        <v>0.79927083333333337</v>
      </c>
      <c r="U1255" s="4">
        <f t="shared" si="237"/>
        <v>0</v>
      </c>
      <c r="V1255" s="4" t="str">
        <f t="shared" si="238"/>
        <v/>
      </c>
      <c r="W1255" s="18" t="str">
        <f>IF(V1255="","",VLOOKUP(L1255,日射量と図３!$A$4:$C$368,3,TRUE)*238.85/100)</f>
        <v/>
      </c>
      <c r="X1255" s="4" t="str">
        <f t="shared" si="239"/>
        <v/>
      </c>
      <c r="Y1255" s="4" t="str">
        <f t="shared" si="244"/>
        <v/>
      </c>
      <c r="Z1255" s="4" t="str">
        <f t="shared" si="245"/>
        <v/>
      </c>
      <c r="AA1255" s="4" t="str">
        <f>IF($V1255="","",IF(Y1255&lt;36,0,IF(AND(36&lt;=Y1255,Y1255&lt;71),VLOOKUP($W1255,日射量と図３!$E$6:$F$34,2,TRUE),IF(AND(71&lt;=Y1255,Y1255&lt;107),VLOOKUP($W1255,日射量と図３!$E$6:$G$34,3,TRUE),IF(AND(107&lt;=Y1255,Y1255&lt;143),VLOOKUP($W1255,日射量と図３!$E$6:$H$34,4,TRUE),VLOOKUP($W1255,日射量と図３!$E$6:$I$34,5,TRUE))))))</f>
        <v/>
      </c>
      <c r="AB1255" s="4" t="str">
        <f>IF($V1255="","",IF(Z1255&lt;36,0,IF(AND(36&lt;=Z1255,Z1255&lt;71),VLOOKUP($W1255,日射量と図３!$E$6:$F$34,2,TRUE),IF(AND(71&lt;=Z1255,Z1255&lt;107),VLOOKUP($W1255,日射量と図３!$E$6:$G$34,3,TRUE),IF(AND(107&lt;=Z1255,Z1255&lt;143),VLOOKUP($W1255,日射量と図３!$E$6:$H$34,4,TRUE),VLOOKUP($W1255,日射量と図３!$E$6:$I$34,5,TRUE))))))</f>
        <v/>
      </c>
      <c r="AC1255" s="382" t="str">
        <f t="shared" si="240"/>
        <v/>
      </c>
      <c r="AD1255" s="382" t="str">
        <f t="shared" si="241"/>
        <v/>
      </c>
    </row>
    <row r="1256" spans="11:30" ht="13.5" customHeight="1">
      <c r="K1256" s="4">
        <f t="shared" si="234"/>
        <v>7</v>
      </c>
      <c r="L1256" s="34">
        <v>43304</v>
      </c>
      <c r="M1256" s="4">
        <v>53</v>
      </c>
      <c r="N1256" s="4">
        <v>5</v>
      </c>
      <c r="O1256" s="31">
        <v>0.16666666666666666</v>
      </c>
      <c r="P1256" s="35">
        <v>25.42</v>
      </c>
      <c r="Q1256" s="36">
        <f t="shared" si="235"/>
        <v>15</v>
      </c>
      <c r="R1256" s="4">
        <f t="shared" si="236"/>
        <v>0</v>
      </c>
      <c r="S1256" s="31">
        <f t="shared" si="242"/>
        <v>0.19538194444444446</v>
      </c>
      <c r="T1256" s="31">
        <f t="shared" si="243"/>
        <v>0.79927083333333337</v>
      </c>
      <c r="U1256" s="4">
        <f t="shared" si="237"/>
        <v>0</v>
      </c>
      <c r="V1256" s="4" t="str">
        <f t="shared" si="238"/>
        <v/>
      </c>
      <c r="W1256" s="18" t="str">
        <f>IF(V1256="","",VLOOKUP(L1256,日射量と図３!$A$4:$C$368,3,TRUE)*238.85/100)</f>
        <v/>
      </c>
      <c r="X1256" s="4" t="str">
        <f t="shared" si="239"/>
        <v/>
      </c>
      <c r="Y1256" s="4" t="str">
        <f t="shared" si="244"/>
        <v/>
      </c>
      <c r="Z1256" s="4" t="str">
        <f t="shared" si="245"/>
        <v/>
      </c>
      <c r="AA1256" s="4" t="str">
        <f>IF($V1256="","",IF(Y1256&lt;36,0,IF(AND(36&lt;=Y1256,Y1256&lt;71),VLOOKUP($W1256,日射量と図３!$E$6:$F$34,2,TRUE),IF(AND(71&lt;=Y1256,Y1256&lt;107),VLOOKUP($W1256,日射量と図３!$E$6:$G$34,3,TRUE),IF(AND(107&lt;=Y1256,Y1256&lt;143),VLOOKUP($W1256,日射量と図３!$E$6:$H$34,4,TRUE),VLOOKUP($W1256,日射量と図３!$E$6:$I$34,5,TRUE))))))</f>
        <v/>
      </c>
      <c r="AB1256" s="4" t="str">
        <f>IF($V1256="","",IF(Z1256&lt;36,0,IF(AND(36&lt;=Z1256,Z1256&lt;71),VLOOKUP($W1256,日射量と図３!$E$6:$F$34,2,TRUE),IF(AND(71&lt;=Z1256,Z1256&lt;107),VLOOKUP($W1256,日射量と図３!$E$6:$G$34,3,TRUE),IF(AND(107&lt;=Z1256,Z1256&lt;143),VLOOKUP($W1256,日射量と図３!$E$6:$H$34,4,TRUE),VLOOKUP($W1256,日射量と図３!$E$6:$I$34,5,TRUE))))))</f>
        <v/>
      </c>
      <c r="AC1256" s="382" t="str">
        <f t="shared" si="240"/>
        <v/>
      </c>
      <c r="AD1256" s="382" t="str">
        <f t="shared" si="241"/>
        <v/>
      </c>
    </row>
    <row r="1257" spans="11:30" ht="13.5" customHeight="1">
      <c r="K1257" s="4">
        <f t="shared" si="234"/>
        <v>7</v>
      </c>
      <c r="L1257" s="34">
        <v>43304</v>
      </c>
      <c r="M1257" s="4">
        <v>53</v>
      </c>
      <c r="N1257" s="4">
        <v>6</v>
      </c>
      <c r="O1257" s="31">
        <v>0.20833333333333334</v>
      </c>
      <c r="P1257" s="35">
        <v>25.32</v>
      </c>
      <c r="Q1257" s="36">
        <f t="shared" si="235"/>
        <v>15</v>
      </c>
      <c r="R1257" s="4">
        <f t="shared" si="236"/>
        <v>0</v>
      </c>
      <c r="S1257" s="31">
        <f t="shared" si="242"/>
        <v>0.19538194444444446</v>
      </c>
      <c r="T1257" s="31">
        <f t="shared" si="243"/>
        <v>0.79927083333333337</v>
      </c>
      <c r="U1257" s="4">
        <f t="shared" si="237"/>
        <v>0</v>
      </c>
      <c r="V1257" s="4" t="str">
        <f t="shared" si="238"/>
        <v/>
      </c>
      <c r="W1257" s="18" t="str">
        <f>IF(V1257="","",VLOOKUP(L1257,日射量と図３!$A$4:$C$368,3,TRUE)*238.85/100)</f>
        <v/>
      </c>
      <c r="X1257" s="4" t="str">
        <f t="shared" si="239"/>
        <v/>
      </c>
      <c r="Y1257" s="4" t="str">
        <f t="shared" si="244"/>
        <v/>
      </c>
      <c r="Z1257" s="4" t="str">
        <f t="shared" si="245"/>
        <v/>
      </c>
      <c r="AA1257" s="4" t="str">
        <f>IF($V1257="","",IF(Y1257&lt;36,0,IF(AND(36&lt;=Y1257,Y1257&lt;71),VLOOKUP($W1257,日射量と図３!$E$6:$F$34,2,TRUE),IF(AND(71&lt;=Y1257,Y1257&lt;107),VLOOKUP($W1257,日射量と図３!$E$6:$G$34,3,TRUE),IF(AND(107&lt;=Y1257,Y1257&lt;143),VLOOKUP($W1257,日射量と図３!$E$6:$H$34,4,TRUE),VLOOKUP($W1257,日射量と図３!$E$6:$I$34,5,TRUE))))))</f>
        <v/>
      </c>
      <c r="AB1257" s="4" t="str">
        <f>IF($V1257="","",IF(Z1257&lt;36,0,IF(AND(36&lt;=Z1257,Z1257&lt;71),VLOOKUP($W1257,日射量と図３!$E$6:$F$34,2,TRUE),IF(AND(71&lt;=Z1257,Z1257&lt;107),VLOOKUP($W1257,日射量と図３!$E$6:$G$34,3,TRUE),IF(AND(107&lt;=Z1257,Z1257&lt;143),VLOOKUP($W1257,日射量と図３!$E$6:$H$34,4,TRUE),VLOOKUP($W1257,日射量と図３!$E$6:$I$34,5,TRUE))))))</f>
        <v/>
      </c>
      <c r="AC1257" s="382" t="str">
        <f t="shared" si="240"/>
        <v/>
      </c>
      <c r="AD1257" s="382" t="str">
        <f t="shared" si="241"/>
        <v/>
      </c>
    </row>
    <row r="1258" spans="11:30" ht="13.5" customHeight="1">
      <c r="K1258" s="4">
        <f t="shared" si="234"/>
        <v>7</v>
      </c>
      <c r="L1258" s="34">
        <v>43304</v>
      </c>
      <c r="M1258" s="4">
        <v>53</v>
      </c>
      <c r="N1258" s="4">
        <v>7</v>
      </c>
      <c r="O1258" s="31">
        <v>0.25</v>
      </c>
      <c r="P1258" s="35">
        <v>25.59</v>
      </c>
      <c r="Q1258" s="36">
        <f t="shared" si="235"/>
        <v>15</v>
      </c>
      <c r="R1258" s="4">
        <f t="shared" si="236"/>
        <v>0</v>
      </c>
      <c r="S1258" s="31">
        <f t="shared" si="242"/>
        <v>0.19538194444444446</v>
      </c>
      <c r="T1258" s="31">
        <f t="shared" si="243"/>
        <v>0.79927083333333337</v>
      </c>
      <c r="U1258" s="4">
        <f t="shared" si="237"/>
        <v>0</v>
      </c>
      <c r="V1258" s="4" t="str">
        <f t="shared" si="238"/>
        <v/>
      </c>
      <c r="W1258" s="18" t="str">
        <f>IF(V1258="","",VLOOKUP(L1258,日射量と図３!$A$4:$C$368,3,TRUE)*238.85/100)</f>
        <v/>
      </c>
      <c r="X1258" s="4" t="str">
        <f t="shared" si="239"/>
        <v/>
      </c>
      <c r="Y1258" s="4" t="str">
        <f t="shared" si="244"/>
        <v/>
      </c>
      <c r="Z1258" s="4" t="str">
        <f t="shared" si="245"/>
        <v/>
      </c>
      <c r="AA1258" s="4" t="str">
        <f>IF($V1258="","",IF(Y1258&lt;36,0,IF(AND(36&lt;=Y1258,Y1258&lt;71),VLOOKUP($W1258,日射量と図３!$E$6:$F$34,2,TRUE),IF(AND(71&lt;=Y1258,Y1258&lt;107),VLOOKUP($W1258,日射量と図３!$E$6:$G$34,3,TRUE),IF(AND(107&lt;=Y1258,Y1258&lt;143),VLOOKUP($W1258,日射量と図３!$E$6:$H$34,4,TRUE),VLOOKUP($W1258,日射量と図３!$E$6:$I$34,5,TRUE))))))</f>
        <v/>
      </c>
      <c r="AB1258" s="4" t="str">
        <f>IF($V1258="","",IF(Z1258&lt;36,0,IF(AND(36&lt;=Z1258,Z1258&lt;71),VLOOKUP($W1258,日射量と図３!$E$6:$F$34,2,TRUE),IF(AND(71&lt;=Z1258,Z1258&lt;107),VLOOKUP($W1258,日射量と図３!$E$6:$G$34,3,TRUE),IF(AND(107&lt;=Z1258,Z1258&lt;143),VLOOKUP($W1258,日射量と図３!$E$6:$H$34,4,TRUE),VLOOKUP($W1258,日射量と図３!$E$6:$I$34,5,TRUE))))))</f>
        <v/>
      </c>
      <c r="AC1258" s="382" t="str">
        <f t="shared" si="240"/>
        <v/>
      </c>
      <c r="AD1258" s="382" t="str">
        <f t="shared" si="241"/>
        <v/>
      </c>
    </row>
    <row r="1259" spans="11:30" ht="13.5" customHeight="1">
      <c r="K1259" s="4">
        <f t="shared" si="234"/>
        <v>7</v>
      </c>
      <c r="L1259" s="34">
        <v>43304</v>
      </c>
      <c r="M1259" s="4">
        <v>53</v>
      </c>
      <c r="N1259" s="4">
        <v>8</v>
      </c>
      <c r="O1259" s="31">
        <v>0.29166666666666669</v>
      </c>
      <c r="P1259" s="35">
        <v>26.25</v>
      </c>
      <c r="Q1259" s="36">
        <f t="shared" si="235"/>
        <v>12</v>
      </c>
      <c r="R1259" s="4">
        <f t="shared" si="236"/>
        <v>0</v>
      </c>
      <c r="S1259" s="31">
        <f t="shared" si="242"/>
        <v>0.19538194444444446</v>
      </c>
      <c r="T1259" s="31">
        <f t="shared" si="243"/>
        <v>0.79927083333333337</v>
      </c>
      <c r="U1259" s="4">
        <f t="shared" si="237"/>
        <v>0</v>
      </c>
      <c r="V1259" s="4" t="str">
        <f t="shared" si="238"/>
        <v/>
      </c>
      <c r="W1259" s="18" t="str">
        <f>IF(V1259="","",VLOOKUP(L1259,日射量と図３!$A$4:$C$368,3,TRUE)*238.85/100)</f>
        <v/>
      </c>
      <c r="X1259" s="4" t="str">
        <f t="shared" si="239"/>
        <v/>
      </c>
      <c r="Y1259" s="4" t="str">
        <f t="shared" si="244"/>
        <v/>
      </c>
      <c r="Z1259" s="4" t="str">
        <f t="shared" si="245"/>
        <v/>
      </c>
      <c r="AA1259" s="4" t="str">
        <f>IF($V1259="","",IF(Y1259&lt;36,0,IF(AND(36&lt;=Y1259,Y1259&lt;71),VLOOKUP($W1259,日射量と図３!$E$6:$F$34,2,TRUE),IF(AND(71&lt;=Y1259,Y1259&lt;107),VLOOKUP($W1259,日射量と図３!$E$6:$G$34,3,TRUE),IF(AND(107&lt;=Y1259,Y1259&lt;143),VLOOKUP($W1259,日射量と図３!$E$6:$H$34,4,TRUE),VLOOKUP($W1259,日射量と図３!$E$6:$I$34,5,TRUE))))))</f>
        <v/>
      </c>
      <c r="AB1259" s="4" t="str">
        <f>IF($V1259="","",IF(Z1259&lt;36,0,IF(AND(36&lt;=Z1259,Z1259&lt;71),VLOOKUP($W1259,日射量と図３!$E$6:$F$34,2,TRUE),IF(AND(71&lt;=Z1259,Z1259&lt;107),VLOOKUP($W1259,日射量と図３!$E$6:$G$34,3,TRUE),IF(AND(107&lt;=Z1259,Z1259&lt;143),VLOOKUP($W1259,日射量と図３!$E$6:$H$34,4,TRUE),VLOOKUP($W1259,日射量と図３!$E$6:$I$34,5,TRUE))))))</f>
        <v/>
      </c>
      <c r="AC1259" s="382" t="str">
        <f t="shared" si="240"/>
        <v/>
      </c>
      <c r="AD1259" s="382" t="str">
        <f t="shared" si="241"/>
        <v/>
      </c>
    </row>
    <row r="1260" spans="11:30" ht="13.5" customHeight="1">
      <c r="K1260" s="4">
        <f t="shared" si="234"/>
        <v>7</v>
      </c>
      <c r="L1260" s="34">
        <v>43304</v>
      </c>
      <c r="M1260" s="4">
        <v>53</v>
      </c>
      <c r="N1260" s="4">
        <v>9</v>
      </c>
      <c r="O1260" s="31">
        <v>0.33333333333333331</v>
      </c>
      <c r="P1260" s="35">
        <v>27.25</v>
      </c>
      <c r="Q1260" s="36">
        <f t="shared" si="235"/>
        <v>12</v>
      </c>
      <c r="R1260" s="4">
        <f t="shared" si="236"/>
        <v>0</v>
      </c>
      <c r="S1260" s="31">
        <f t="shared" si="242"/>
        <v>0.19538194444444446</v>
      </c>
      <c r="T1260" s="31">
        <f t="shared" si="243"/>
        <v>0.79927083333333337</v>
      </c>
      <c r="U1260" s="4">
        <f t="shared" si="237"/>
        <v>0</v>
      </c>
      <c r="V1260" s="4" t="str">
        <f t="shared" si="238"/>
        <v/>
      </c>
      <c r="W1260" s="18" t="str">
        <f>IF(V1260="","",VLOOKUP(L1260,日射量と図３!$A$4:$C$368,3,TRUE)*238.85/100)</f>
        <v/>
      </c>
      <c r="X1260" s="4" t="str">
        <f t="shared" si="239"/>
        <v/>
      </c>
      <c r="Y1260" s="4" t="str">
        <f t="shared" si="244"/>
        <v/>
      </c>
      <c r="Z1260" s="4" t="str">
        <f t="shared" si="245"/>
        <v/>
      </c>
      <c r="AA1260" s="4" t="str">
        <f>IF($V1260="","",IF(Y1260&lt;36,0,IF(AND(36&lt;=Y1260,Y1260&lt;71),VLOOKUP($W1260,日射量と図３!$E$6:$F$34,2,TRUE),IF(AND(71&lt;=Y1260,Y1260&lt;107),VLOOKUP($W1260,日射量と図３!$E$6:$G$34,3,TRUE),IF(AND(107&lt;=Y1260,Y1260&lt;143),VLOOKUP($W1260,日射量と図３!$E$6:$H$34,4,TRUE),VLOOKUP($W1260,日射量と図３!$E$6:$I$34,5,TRUE))))))</f>
        <v/>
      </c>
      <c r="AB1260" s="4" t="str">
        <f>IF($V1260="","",IF(Z1260&lt;36,0,IF(AND(36&lt;=Z1260,Z1260&lt;71),VLOOKUP($W1260,日射量と図３!$E$6:$F$34,2,TRUE),IF(AND(71&lt;=Z1260,Z1260&lt;107),VLOOKUP($W1260,日射量と図３!$E$6:$G$34,3,TRUE),IF(AND(107&lt;=Z1260,Z1260&lt;143),VLOOKUP($W1260,日射量と図３!$E$6:$H$34,4,TRUE),VLOOKUP($W1260,日射量と図３!$E$6:$I$34,5,TRUE))))))</f>
        <v/>
      </c>
      <c r="AC1260" s="382" t="str">
        <f t="shared" si="240"/>
        <v/>
      </c>
      <c r="AD1260" s="382" t="str">
        <f t="shared" si="241"/>
        <v/>
      </c>
    </row>
    <row r="1261" spans="11:30" ht="13.5" customHeight="1">
      <c r="K1261" s="4">
        <f t="shared" si="234"/>
        <v>7</v>
      </c>
      <c r="L1261" s="34">
        <v>43304</v>
      </c>
      <c r="M1261" s="4">
        <v>53</v>
      </c>
      <c r="N1261" s="4">
        <v>10</v>
      </c>
      <c r="O1261" s="31">
        <v>0.375</v>
      </c>
      <c r="P1261" s="35">
        <v>28.309999999999995</v>
      </c>
      <c r="Q1261" s="36">
        <f t="shared" si="235"/>
        <v>12</v>
      </c>
      <c r="R1261" s="4">
        <f t="shared" si="236"/>
        <v>0</v>
      </c>
      <c r="S1261" s="31">
        <f t="shared" si="242"/>
        <v>0.19538194444444446</v>
      </c>
      <c r="T1261" s="31">
        <f t="shared" si="243"/>
        <v>0.79927083333333337</v>
      </c>
      <c r="U1261" s="4">
        <f t="shared" si="237"/>
        <v>0</v>
      </c>
      <c r="V1261" s="4" t="str">
        <f t="shared" si="238"/>
        <v/>
      </c>
      <c r="W1261" s="18" t="str">
        <f>IF(V1261="","",VLOOKUP(L1261,日射量と図３!$A$4:$C$368,3,TRUE)*238.85/100)</f>
        <v/>
      </c>
      <c r="X1261" s="4" t="str">
        <f t="shared" si="239"/>
        <v/>
      </c>
      <c r="Y1261" s="4" t="str">
        <f t="shared" si="244"/>
        <v/>
      </c>
      <c r="Z1261" s="4" t="str">
        <f t="shared" si="245"/>
        <v/>
      </c>
      <c r="AA1261" s="4" t="str">
        <f>IF($V1261="","",IF(Y1261&lt;36,0,IF(AND(36&lt;=Y1261,Y1261&lt;71),VLOOKUP($W1261,日射量と図３!$E$6:$F$34,2,TRUE),IF(AND(71&lt;=Y1261,Y1261&lt;107),VLOOKUP($W1261,日射量と図３!$E$6:$G$34,3,TRUE),IF(AND(107&lt;=Y1261,Y1261&lt;143),VLOOKUP($W1261,日射量と図３!$E$6:$H$34,4,TRUE),VLOOKUP($W1261,日射量と図３!$E$6:$I$34,5,TRUE))))))</f>
        <v/>
      </c>
      <c r="AB1261" s="4" t="str">
        <f>IF($V1261="","",IF(Z1261&lt;36,0,IF(AND(36&lt;=Z1261,Z1261&lt;71),VLOOKUP($W1261,日射量と図３!$E$6:$F$34,2,TRUE),IF(AND(71&lt;=Z1261,Z1261&lt;107),VLOOKUP($W1261,日射量と図３!$E$6:$G$34,3,TRUE),IF(AND(107&lt;=Z1261,Z1261&lt;143),VLOOKUP($W1261,日射量と図３!$E$6:$H$34,4,TRUE),VLOOKUP($W1261,日射量と図３!$E$6:$I$34,5,TRUE))))))</f>
        <v/>
      </c>
      <c r="AC1261" s="382" t="str">
        <f t="shared" si="240"/>
        <v/>
      </c>
      <c r="AD1261" s="382" t="str">
        <f t="shared" si="241"/>
        <v/>
      </c>
    </row>
    <row r="1262" spans="11:30" ht="13.5" customHeight="1">
      <c r="K1262" s="4">
        <f t="shared" si="234"/>
        <v>7</v>
      </c>
      <c r="L1262" s="34">
        <v>43304</v>
      </c>
      <c r="M1262" s="4">
        <v>53</v>
      </c>
      <c r="N1262" s="4">
        <v>11</v>
      </c>
      <c r="O1262" s="31">
        <v>0.41666666666666669</v>
      </c>
      <c r="P1262" s="35">
        <v>29.139999999999997</v>
      </c>
      <c r="Q1262" s="36">
        <f t="shared" si="235"/>
        <v>12</v>
      </c>
      <c r="R1262" s="4">
        <f t="shared" si="236"/>
        <v>0</v>
      </c>
      <c r="S1262" s="31">
        <f t="shared" si="242"/>
        <v>0.19538194444444446</v>
      </c>
      <c r="T1262" s="31">
        <f t="shared" si="243"/>
        <v>0.79927083333333337</v>
      </c>
      <c r="U1262" s="4">
        <f t="shared" si="237"/>
        <v>0</v>
      </c>
      <c r="V1262" s="4" t="str">
        <f t="shared" si="238"/>
        <v/>
      </c>
      <c r="W1262" s="18" t="str">
        <f>IF(V1262="","",VLOOKUP(L1262,日射量と図３!$A$4:$C$368,3,TRUE)*238.85/100)</f>
        <v/>
      </c>
      <c r="X1262" s="4" t="str">
        <f t="shared" si="239"/>
        <v/>
      </c>
      <c r="Y1262" s="4" t="str">
        <f t="shared" si="244"/>
        <v/>
      </c>
      <c r="Z1262" s="4" t="str">
        <f t="shared" si="245"/>
        <v/>
      </c>
      <c r="AA1262" s="4" t="str">
        <f>IF($V1262="","",IF(Y1262&lt;36,0,IF(AND(36&lt;=Y1262,Y1262&lt;71),VLOOKUP($W1262,日射量と図３!$E$6:$F$34,2,TRUE),IF(AND(71&lt;=Y1262,Y1262&lt;107),VLOOKUP($W1262,日射量と図３!$E$6:$G$34,3,TRUE),IF(AND(107&lt;=Y1262,Y1262&lt;143),VLOOKUP($W1262,日射量と図３!$E$6:$H$34,4,TRUE),VLOOKUP($W1262,日射量と図３!$E$6:$I$34,5,TRUE))))))</f>
        <v/>
      </c>
      <c r="AB1262" s="4" t="str">
        <f>IF($V1262="","",IF(Z1262&lt;36,0,IF(AND(36&lt;=Z1262,Z1262&lt;71),VLOOKUP($W1262,日射量と図３!$E$6:$F$34,2,TRUE),IF(AND(71&lt;=Z1262,Z1262&lt;107),VLOOKUP($W1262,日射量と図３!$E$6:$G$34,3,TRUE),IF(AND(107&lt;=Z1262,Z1262&lt;143),VLOOKUP($W1262,日射量と図３!$E$6:$H$34,4,TRUE),VLOOKUP($W1262,日射量と図３!$E$6:$I$34,5,TRUE))))))</f>
        <v/>
      </c>
      <c r="AC1262" s="382" t="str">
        <f t="shared" si="240"/>
        <v/>
      </c>
      <c r="AD1262" s="382" t="str">
        <f t="shared" si="241"/>
        <v/>
      </c>
    </row>
    <row r="1263" spans="11:30" ht="13.5" customHeight="1">
      <c r="K1263" s="4">
        <f t="shared" si="234"/>
        <v>7</v>
      </c>
      <c r="L1263" s="34">
        <v>43304</v>
      </c>
      <c r="M1263" s="4">
        <v>53</v>
      </c>
      <c r="N1263" s="4">
        <v>12</v>
      </c>
      <c r="O1263" s="31">
        <v>0.45833333333333331</v>
      </c>
      <c r="P1263" s="35">
        <v>30.309999999999995</v>
      </c>
      <c r="Q1263" s="36">
        <f t="shared" si="235"/>
        <v>12</v>
      </c>
      <c r="R1263" s="4">
        <f t="shared" si="236"/>
        <v>0</v>
      </c>
      <c r="S1263" s="31">
        <f t="shared" si="242"/>
        <v>0.19538194444444446</v>
      </c>
      <c r="T1263" s="31">
        <f t="shared" si="243"/>
        <v>0.79927083333333337</v>
      </c>
      <c r="U1263" s="4">
        <f t="shared" si="237"/>
        <v>0</v>
      </c>
      <c r="V1263" s="4" t="str">
        <f t="shared" si="238"/>
        <v/>
      </c>
      <c r="W1263" s="18" t="str">
        <f>IF(V1263="","",VLOOKUP(L1263,日射量と図３!$A$4:$C$368,3,TRUE)*238.85/100)</f>
        <v/>
      </c>
      <c r="X1263" s="4" t="str">
        <f t="shared" si="239"/>
        <v/>
      </c>
      <c r="Y1263" s="4" t="str">
        <f t="shared" si="244"/>
        <v/>
      </c>
      <c r="Z1263" s="4" t="str">
        <f t="shared" si="245"/>
        <v/>
      </c>
      <c r="AA1263" s="4" t="str">
        <f>IF($V1263="","",IF(Y1263&lt;36,0,IF(AND(36&lt;=Y1263,Y1263&lt;71),VLOOKUP($W1263,日射量と図３!$E$6:$F$34,2,TRUE),IF(AND(71&lt;=Y1263,Y1263&lt;107),VLOOKUP($W1263,日射量と図３!$E$6:$G$34,3,TRUE),IF(AND(107&lt;=Y1263,Y1263&lt;143),VLOOKUP($W1263,日射量と図３!$E$6:$H$34,4,TRUE),VLOOKUP($W1263,日射量と図３!$E$6:$I$34,5,TRUE))))))</f>
        <v/>
      </c>
      <c r="AB1263" s="4" t="str">
        <f>IF($V1263="","",IF(Z1263&lt;36,0,IF(AND(36&lt;=Z1263,Z1263&lt;71),VLOOKUP($W1263,日射量と図３!$E$6:$F$34,2,TRUE),IF(AND(71&lt;=Z1263,Z1263&lt;107),VLOOKUP($W1263,日射量と図３!$E$6:$G$34,3,TRUE),IF(AND(107&lt;=Z1263,Z1263&lt;143),VLOOKUP($W1263,日射量と図３!$E$6:$H$34,4,TRUE),VLOOKUP($W1263,日射量と図３!$E$6:$I$34,5,TRUE))))))</f>
        <v/>
      </c>
      <c r="AC1263" s="382" t="str">
        <f t="shared" si="240"/>
        <v/>
      </c>
      <c r="AD1263" s="382" t="str">
        <f t="shared" si="241"/>
        <v/>
      </c>
    </row>
    <row r="1264" spans="11:30" ht="13.5" customHeight="1">
      <c r="K1264" s="4">
        <f t="shared" si="234"/>
        <v>7</v>
      </c>
      <c r="L1264" s="34">
        <v>43304</v>
      </c>
      <c r="M1264" s="4">
        <v>53</v>
      </c>
      <c r="N1264" s="4">
        <v>13</v>
      </c>
      <c r="O1264" s="31">
        <v>0.5</v>
      </c>
      <c r="P1264" s="35">
        <v>31.3</v>
      </c>
      <c r="Q1264" s="36">
        <f t="shared" si="235"/>
        <v>12</v>
      </c>
      <c r="R1264" s="4">
        <f t="shared" si="236"/>
        <v>0</v>
      </c>
      <c r="S1264" s="31">
        <f t="shared" si="242"/>
        <v>0.19538194444444446</v>
      </c>
      <c r="T1264" s="31">
        <f t="shared" si="243"/>
        <v>0.79927083333333337</v>
      </c>
      <c r="U1264" s="4">
        <f t="shared" si="237"/>
        <v>0</v>
      </c>
      <c r="V1264" s="4" t="str">
        <f t="shared" si="238"/>
        <v/>
      </c>
      <c r="W1264" s="18" t="str">
        <f>IF(V1264="","",VLOOKUP(L1264,日射量と図３!$A$4:$C$368,3,TRUE)*238.85/100)</f>
        <v/>
      </c>
      <c r="X1264" s="4" t="str">
        <f t="shared" si="239"/>
        <v/>
      </c>
      <c r="Y1264" s="4" t="str">
        <f t="shared" si="244"/>
        <v/>
      </c>
      <c r="Z1264" s="4" t="str">
        <f t="shared" si="245"/>
        <v/>
      </c>
      <c r="AA1264" s="4" t="str">
        <f>IF($V1264="","",IF(Y1264&lt;36,0,IF(AND(36&lt;=Y1264,Y1264&lt;71),VLOOKUP($W1264,日射量と図３!$E$6:$F$34,2,TRUE),IF(AND(71&lt;=Y1264,Y1264&lt;107),VLOOKUP($W1264,日射量と図３!$E$6:$G$34,3,TRUE),IF(AND(107&lt;=Y1264,Y1264&lt;143),VLOOKUP($W1264,日射量と図３!$E$6:$H$34,4,TRUE),VLOOKUP($W1264,日射量と図３!$E$6:$I$34,5,TRUE))))))</f>
        <v/>
      </c>
      <c r="AB1264" s="4" t="str">
        <f>IF($V1264="","",IF(Z1264&lt;36,0,IF(AND(36&lt;=Z1264,Z1264&lt;71),VLOOKUP($W1264,日射量と図３!$E$6:$F$34,2,TRUE),IF(AND(71&lt;=Z1264,Z1264&lt;107),VLOOKUP($W1264,日射量と図３!$E$6:$G$34,3,TRUE),IF(AND(107&lt;=Z1264,Z1264&lt;143),VLOOKUP($W1264,日射量と図３!$E$6:$H$34,4,TRUE),VLOOKUP($W1264,日射量と図３!$E$6:$I$34,5,TRUE))))))</f>
        <v/>
      </c>
      <c r="AC1264" s="382" t="str">
        <f t="shared" si="240"/>
        <v/>
      </c>
      <c r="AD1264" s="382" t="str">
        <f t="shared" si="241"/>
        <v/>
      </c>
    </row>
    <row r="1265" spans="11:30" ht="13.5" customHeight="1">
      <c r="K1265" s="4">
        <f t="shared" si="234"/>
        <v>7</v>
      </c>
      <c r="L1265" s="34">
        <v>43304</v>
      </c>
      <c r="M1265" s="4">
        <v>53</v>
      </c>
      <c r="N1265" s="4">
        <v>14</v>
      </c>
      <c r="O1265" s="31">
        <v>0.54166666666666663</v>
      </c>
      <c r="P1265" s="35">
        <v>31.43</v>
      </c>
      <c r="Q1265" s="36">
        <f t="shared" si="235"/>
        <v>12</v>
      </c>
      <c r="R1265" s="4">
        <f t="shared" si="236"/>
        <v>0</v>
      </c>
      <c r="S1265" s="31">
        <f t="shared" si="242"/>
        <v>0.19538194444444446</v>
      </c>
      <c r="T1265" s="31">
        <f t="shared" si="243"/>
        <v>0.79927083333333337</v>
      </c>
      <c r="U1265" s="4">
        <f t="shared" si="237"/>
        <v>0</v>
      </c>
      <c r="V1265" s="4" t="str">
        <f t="shared" si="238"/>
        <v/>
      </c>
      <c r="W1265" s="18" t="str">
        <f>IF(V1265="","",VLOOKUP(L1265,日射量と図３!$A$4:$C$368,3,TRUE)*238.85/100)</f>
        <v/>
      </c>
      <c r="X1265" s="4" t="str">
        <f t="shared" si="239"/>
        <v/>
      </c>
      <c r="Y1265" s="4" t="str">
        <f t="shared" si="244"/>
        <v/>
      </c>
      <c r="Z1265" s="4" t="str">
        <f t="shared" si="245"/>
        <v/>
      </c>
      <c r="AA1265" s="4" t="str">
        <f>IF($V1265="","",IF(Y1265&lt;36,0,IF(AND(36&lt;=Y1265,Y1265&lt;71),VLOOKUP($W1265,日射量と図３!$E$6:$F$34,2,TRUE),IF(AND(71&lt;=Y1265,Y1265&lt;107),VLOOKUP($W1265,日射量と図３!$E$6:$G$34,3,TRUE),IF(AND(107&lt;=Y1265,Y1265&lt;143),VLOOKUP($W1265,日射量と図３!$E$6:$H$34,4,TRUE),VLOOKUP($W1265,日射量と図３!$E$6:$I$34,5,TRUE))))))</f>
        <v/>
      </c>
      <c r="AB1265" s="4" t="str">
        <f>IF($V1265="","",IF(Z1265&lt;36,0,IF(AND(36&lt;=Z1265,Z1265&lt;71),VLOOKUP($W1265,日射量と図３!$E$6:$F$34,2,TRUE),IF(AND(71&lt;=Z1265,Z1265&lt;107),VLOOKUP($W1265,日射量と図３!$E$6:$G$34,3,TRUE),IF(AND(107&lt;=Z1265,Z1265&lt;143),VLOOKUP($W1265,日射量と図３!$E$6:$H$34,4,TRUE),VLOOKUP($W1265,日射量と図３!$E$6:$I$34,5,TRUE))))))</f>
        <v/>
      </c>
      <c r="AC1265" s="382" t="str">
        <f t="shared" si="240"/>
        <v/>
      </c>
      <c r="AD1265" s="382" t="str">
        <f t="shared" si="241"/>
        <v/>
      </c>
    </row>
    <row r="1266" spans="11:30" ht="13.5" customHeight="1">
      <c r="K1266" s="4">
        <f t="shared" si="234"/>
        <v>7</v>
      </c>
      <c r="L1266" s="34">
        <v>43304</v>
      </c>
      <c r="M1266" s="4">
        <v>53</v>
      </c>
      <c r="N1266" s="4">
        <v>15</v>
      </c>
      <c r="O1266" s="31">
        <v>0.58333333333333337</v>
      </c>
      <c r="P1266" s="35">
        <v>31.619999999999997</v>
      </c>
      <c r="Q1266" s="36">
        <f t="shared" si="235"/>
        <v>12</v>
      </c>
      <c r="R1266" s="4">
        <f t="shared" si="236"/>
        <v>0</v>
      </c>
      <c r="S1266" s="31">
        <f t="shared" si="242"/>
        <v>0.19538194444444446</v>
      </c>
      <c r="T1266" s="31">
        <f t="shared" si="243"/>
        <v>0.79927083333333337</v>
      </c>
      <c r="U1266" s="4">
        <f t="shared" si="237"/>
        <v>0</v>
      </c>
      <c r="V1266" s="4" t="str">
        <f t="shared" si="238"/>
        <v/>
      </c>
      <c r="W1266" s="18" t="str">
        <f>IF(V1266="","",VLOOKUP(L1266,日射量と図３!$A$4:$C$368,3,TRUE)*238.85/100)</f>
        <v/>
      </c>
      <c r="X1266" s="4" t="str">
        <f t="shared" si="239"/>
        <v/>
      </c>
      <c r="Y1266" s="4" t="str">
        <f t="shared" si="244"/>
        <v/>
      </c>
      <c r="Z1266" s="4" t="str">
        <f t="shared" si="245"/>
        <v/>
      </c>
      <c r="AA1266" s="4" t="str">
        <f>IF($V1266="","",IF(Y1266&lt;36,0,IF(AND(36&lt;=Y1266,Y1266&lt;71),VLOOKUP($W1266,日射量と図３!$E$6:$F$34,2,TRUE),IF(AND(71&lt;=Y1266,Y1266&lt;107),VLOOKUP($W1266,日射量と図３!$E$6:$G$34,3,TRUE),IF(AND(107&lt;=Y1266,Y1266&lt;143),VLOOKUP($W1266,日射量と図３!$E$6:$H$34,4,TRUE),VLOOKUP($W1266,日射量と図３!$E$6:$I$34,5,TRUE))))))</f>
        <v/>
      </c>
      <c r="AB1266" s="4" t="str">
        <f>IF($V1266="","",IF(Z1266&lt;36,0,IF(AND(36&lt;=Z1266,Z1266&lt;71),VLOOKUP($W1266,日射量と図３!$E$6:$F$34,2,TRUE),IF(AND(71&lt;=Z1266,Z1266&lt;107),VLOOKUP($W1266,日射量と図３!$E$6:$G$34,3,TRUE),IF(AND(107&lt;=Z1266,Z1266&lt;143),VLOOKUP($W1266,日射量と図３!$E$6:$H$34,4,TRUE),VLOOKUP($W1266,日射量と図３!$E$6:$I$34,5,TRUE))))))</f>
        <v/>
      </c>
      <c r="AC1266" s="382" t="str">
        <f t="shared" si="240"/>
        <v/>
      </c>
      <c r="AD1266" s="382" t="str">
        <f t="shared" si="241"/>
        <v/>
      </c>
    </row>
    <row r="1267" spans="11:30" ht="13.5" customHeight="1">
      <c r="K1267" s="4">
        <f t="shared" si="234"/>
        <v>7</v>
      </c>
      <c r="L1267" s="34">
        <v>43304</v>
      </c>
      <c r="M1267" s="4">
        <v>53</v>
      </c>
      <c r="N1267" s="4">
        <v>16</v>
      </c>
      <c r="O1267" s="31">
        <v>0.625</v>
      </c>
      <c r="P1267" s="35">
        <v>31.57</v>
      </c>
      <c r="Q1267" s="36">
        <f t="shared" si="235"/>
        <v>16</v>
      </c>
      <c r="R1267" s="4">
        <f t="shared" si="236"/>
        <v>0</v>
      </c>
      <c r="S1267" s="31">
        <f t="shared" si="242"/>
        <v>0.19538194444444446</v>
      </c>
      <c r="T1267" s="31">
        <f t="shared" si="243"/>
        <v>0.79927083333333337</v>
      </c>
      <c r="U1267" s="4">
        <f t="shared" si="237"/>
        <v>0</v>
      </c>
      <c r="V1267" s="4" t="str">
        <f t="shared" si="238"/>
        <v/>
      </c>
      <c r="W1267" s="18" t="str">
        <f>IF(V1267="","",VLOOKUP(L1267,日射量と図３!$A$4:$C$368,3,TRUE)*238.85/100)</f>
        <v/>
      </c>
      <c r="X1267" s="4" t="str">
        <f t="shared" si="239"/>
        <v/>
      </c>
      <c r="Y1267" s="4" t="str">
        <f t="shared" si="244"/>
        <v/>
      </c>
      <c r="Z1267" s="4" t="str">
        <f t="shared" si="245"/>
        <v/>
      </c>
      <c r="AA1267" s="4" t="str">
        <f>IF($V1267="","",IF(Y1267&lt;36,0,IF(AND(36&lt;=Y1267,Y1267&lt;71),VLOOKUP($W1267,日射量と図３!$E$6:$F$34,2,TRUE),IF(AND(71&lt;=Y1267,Y1267&lt;107),VLOOKUP($W1267,日射量と図３!$E$6:$G$34,3,TRUE),IF(AND(107&lt;=Y1267,Y1267&lt;143),VLOOKUP($W1267,日射量と図３!$E$6:$H$34,4,TRUE),VLOOKUP($W1267,日射量と図３!$E$6:$I$34,5,TRUE))))))</f>
        <v/>
      </c>
      <c r="AB1267" s="4" t="str">
        <f>IF($V1267="","",IF(Z1267&lt;36,0,IF(AND(36&lt;=Z1267,Z1267&lt;71),VLOOKUP($W1267,日射量と図３!$E$6:$F$34,2,TRUE),IF(AND(71&lt;=Z1267,Z1267&lt;107),VLOOKUP($W1267,日射量と図３!$E$6:$G$34,3,TRUE),IF(AND(107&lt;=Z1267,Z1267&lt;143),VLOOKUP($W1267,日射量と図３!$E$6:$H$34,4,TRUE),VLOOKUP($W1267,日射量と図３!$E$6:$I$34,5,TRUE))))))</f>
        <v/>
      </c>
      <c r="AC1267" s="382" t="str">
        <f t="shared" si="240"/>
        <v/>
      </c>
      <c r="AD1267" s="382" t="str">
        <f t="shared" si="241"/>
        <v/>
      </c>
    </row>
    <row r="1268" spans="11:30" ht="13.5" customHeight="1">
      <c r="K1268" s="4">
        <f t="shared" si="234"/>
        <v>7</v>
      </c>
      <c r="L1268" s="34">
        <v>43304</v>
      </c>
      <c r="M1268" s="4">
        <v>53</v>
      </c>
      <c r="N1268" s="4">
        <v>17</v>
      </c>
      <c r="O1268" s="31">
        <v>0.66666666666666663</v>
      </c>
      <c r="P1268" s="35">
        <v>31.389999999999997</v>
      </c>
      <c r="Q1268" s="36">
        <f t="shared" si="235"/>
        <v>16</v>
      </c>
      <c r="R1268" s="4">
        <f t="shared" si="236"/>
        <v>0</v>
      </c>
      <c r="S1268" s="31">
        <f t="shared" si="242"/>
        <v>0.19538194444444446</v>
      </c>
      <c r="T1268" s="31">
        <f t="shared" si="243"/>
        <v>0.79927083333333337</v>
      </c>
      <c r="U1268" s="4">
        <f t="shared" si="237"/>
        <v>0</v>
      </c>
      <c r="V1268" s="4" t="str">
        <f t="shared" si="238"/>
        <v/>
      </c>
      <c r="W1268" s="18" t="str">
        <f>IF(V1268="","",VLOOKUP(L1268,日射量と図３!$A$4:$C$368,3,TRUE)*238.85/100)</f>
        <v/>
      </c>
      <c r="X1268" s="4" t="str">
        <f t="shared" si="239"/>
        <v/>
      </c>
      <c r="Y1268" s="4" t="str">
        <f t="shared" si="244"/>
        <v/>
      </c>
      <c r="Z1268" s="4" t="str">
        <f t="shared" si="245"/>
        <v/>
      </c>
      <c r="AA1268" s="4" t="str">
        <f>IF($V1268="","",IF(Y1268&lt;36,0,IF(AND(36&lt;=Y1268,Y1268&lt;71),VLOOKUP($W1268,日射量と図３!$E$6:$F$34,2,TRUE),IF(AND(71&lt;=Y1268,Y1268&lt;107),VLOOKUP($W1268,日射量と図３!$E$6:$G$34,3,TRUE),IF(AND(107&lt;=Y1268,Y1268&lt;143),VLOOKUP($W1268,日射量と図３!$E$6:$H$34,4,TRUE),VLOOKUP($W1268,日射量と図３!$E$6:$I$34,5,TRUE))))))</f>
        <v/>
      </c>
      <c r="AB1268" s="4" t="str">
        <f>IF($V1268="","",IF(Z1268&lt;36,0,IF(AND(36&lt;=Z1268,Z1268&lt;71),VLOOKUP($W1268,日射量と図３!$E$6:$F$34,2,TRUE),IF(AND(71&lt;=Z1268,Z1268&lt;107),VLOOKUP($W1268,日射量と図３!$E$6:$G$34,3,TRUE),IF(AND(107&lt;=Z1268,Z1268&lt;143),VLOOKUP($W1268,日射量と図３!$E$6:$H$34,4,TRUE),VLOOKUP($W1268,日射量と図３!$E$6:$I$34,5,TRUE))))))</f>
        <v/>
      </c>
      <c r="AC1268" s="382" t="str">
        <f t="shared" si="240"/>
        <v/>
      </c>
      <c r="AD1268" s="382" t="str">
        <f t="shared" si="241"/>
        <v/>
      </c>
    </row>
    <row r="1269" spans="11:30" ht="13.5" customHeight="1">
      <c r="K1269" s="4">
        <f t="shared" si="234"/>
        <v>7</v>
      </c>
      <c r="L1269" s="34">
        <v>43304</v>
      </c>
      <c r="M1269" s="4">
        <v>53</v>
      </c>
      <c r="N1269" s="4">
        <v>18</v>
      </c>
      <c r="O1269" s="31">
        <v>0.70833333333333337</v>
      </c>
      <c r="P1269" s="35">
        <v>30.979999999999997</v>
      </c>
      <c r="Q1269" s="36">
        <f t="shared" si="235"/>
        <v>16</v>
      </c>
      <c r="R1269" s="4">
        <f t="shared" si="236"/>
        <v>0</v>
      </c>
      <c r="S1269" s="31">
        <f t="shared" si="242"/>
        <v>0.19538194444444446</v>
      </c>
      <c r="T1269" s="31">
        <f t="shared" si="243"/>
        <v>0.79927083333333337</v>
      </c>
      <c r="U1269" s="4">
        <f t="shared" si="237"/>
        <v>0</v>
      </c>
      <c r="V1269" s="4" t="str">
        <f t="shared" si="238"/>
        <v/>
      </c>
      <c r="W1269" s="18" t="str">
        <f>IF(V1269="","",VLOOKUP(L1269,日射量と図３!$A$4:$C$368,3,TRUE)*238.85/100)</f>
        <v/>
      </c>
      <c r="X1269" s="4" t="str">
        <f t="shared" si="239"/>
        <v/>
      </c>
      <c r="Y1269" s="4" t="str">
        <f t="shared" si="244"/>
        <v/>
      </c>
      <c r="Z1269" s="4" t="str">
        <f t="shared" si="245"/>
        <v/>
      </c>
      <c r="AA1269" s="4" t="str">
        <f>IF($V1269="","",IF(Y1269&lt;36,0,IF(AND(36&lt;=Y1269,Y1269&lt;71),VLOOKUP($W1269,日射量と図３!$E$6:$F$34,2,TRUE),IF(AND(71&lt;=Y1269,Y1269&lt;107),VLOOKUP($W1269,日射量と図３!$E$6:$G$34,3,TRUE),IF(AND(107&lt;=Y1269,Y1269&lt;143),VLOOKUP($W1269,日射量と図３!$E$6:$H$34,4,TRUE),VLOOKUP($W1269,日射量と図３!$E$6:$I$34,5,TRUE))))))</f>
        <v/>
      </c>
      <c r="AB1269" s="4" t="str">
        <f>IF($V1269="","",IF(Z1269&lt;36,0,IF(AND(36&lt;=Z1269,Z1269&lt;71),VLOOKUP($W1269,日射量と図３!$E$6:$F$34,2,TRUE),IF(AND(71&lt;=Z1269,Z1269&lt;107),VLOOKUP($W1269,日射量と図３!$E$6:$G$34,3,TRUE),IF(AND(107&lt;=Z1269,Z1269&lt;143),VLOOKUP($W1269,日射量と図３!$E$6:$H$34,4,TRUE),VLOOKUP($W1269,日射量と図３!$E$6:$I$34,5,TRUE))))))</f>
        <v/>
      </c>
      <c r="AC1269" s="382" t="str">
        <f t="shared" si="240"/>
        <v/>
      </c>
      <c r="AD1269" s="382" t="str">
        <f t="shared" si="241"/>
        <v/>
      </c>
    </row>
    <row r="1270" spans="11:30" ht="13.5" customHeight="1">
      <c r="K1270" s="4">
        <f t="shared" si="234"/>
        <v>7</v>
      </c>
      <c r="L1270" s="34">
        <v>43304</v>
      </c>
      <c r="M1270" s="4">
        <v>53</v>
      </c>
      <c r="N1270" s="4">
        <v>19</v>
      </c>
      <c r="O1270" s="31">
        <v>0.75</v>
      </c>
      <c r="P1270" s="35">
        <v>30.32</v>
      </c>
      <c r="Q1270" s="36">
        <f t="shared" si="235"/>
        <v>16</v>
      </c>
      <c r="R1270" s="4">
        <f t="shared" si="236"/>
        <v>0</v>
      </c>
      <c r="S1270" s="31">
        <f t="shared" si="242"/>
        <v>0.19538194444444446</v>
      </c>
      <c r="T1270" s="31">
        <f t="shared" si="243"/>
        <v>0.79927083333333337</v>
      </c>
      <c r="U1270" s="4">
        <f t="shared" si="237"/>
        <v>0</v>
      </c>
      <c r="V1270" s="4" t="str">
        <f t="shared" si="238"/>
        <v/>
      </c>
      <c r="W1270" s="18" t="str">
        <f>IF(V1270="","",VLOOKUP(L1270,日射量と図３!$A$4:$C$368,3,TRUE)*238.85/100)</f>
        <v/>
      </c>
      <c r="X1270" s="4" t="str">
        <f t="shared" si="239"/>
        <v/>
      </c>
      <c r="Y1270" s="4" t="str">
        <f t="shared" si="244"/>
        <v/>
      </c>
      <c r="Z1270" s="4" t="str">
        <f t="shared" si="245"/>
        <v/>
      </c>
      <c r="AA1270" s="4" t="str">
        <f>IF($V1270="","",IF(Y1270&lt;36,0,IF(AND(36&lt;=Y1270,Y1270&lt;71),VLOOKUP($W1270,日射量と図３!$E$6:$F$34,2,TRUE),IF(AND(71&lt;=Y1270,Y1270&lt;107),VLOOKUP($W1270,日射量と図３!$E$6:$G$34,3,TRUE),IF(AND(107&lt;=Y1270,Y1270&lt;143),VLOOKUP($W1270,日射量と図３!$E$6:$H$34,4,TRUE),VLOOKUP($W1270,日射量と図３!$E$6:$I$34,5,TRUE))))))</f>
        <v/>
      </c>
      <c r="AB1270" s="4" t="str">
        <f>IF($V1270="","",IF(Z1270&lt;36,0,IF(AND(36&lt;=Z1270,Z1270&lt;71),VLOOKUP($W1270,日射量と図３!$E$6:$F$34,2,TRUE),IF(AND(71&lt;=Z1270,Z1270&lt;107),VLOOKUP($W1270,日射量と図３!$E$6:$G$34,3,TRUE),IF(AND(107&lt;=Z1270,Z1270&lt;143),VLOOKUP($W1270,日射量と図３!$E$6:$H$34,4,TRUE),VLOOKUP($W1270,日射量と図３!$E$6:$I$34,5,TRUE))))))</f>
        <v/>
      </c>
      <c r="AC1270" s="382" t="str">
        <f t="shared" si="240"/>
        <v/>
      </c>
      <c r="AD1270" s="382" t="str">
        <f t="shared" si="241"/>
        <v/>
      </c>
    </row>
    <row r="1271" spans="11:30" ht="13.5" customHeight="1">
      <c r="K1271" s="4">
        <f t="shared" si="234"/>
        <v>7</v>
      </c>
      <c r="L1271" s="34">
        <v>43304</v>
      </c>
      <c r="M1271" s="4">
        <v>53</v>
      </c>
      <c r="N1271" s="4">
        <v>20</v>
      </c>
      <c r="O1271" s="31">
        <v>0.79166666666666663</v>
      </c>
      <c r="P1271" s="35">
        <v>29.25</v>
      </c>
      <c r="Q1271" s="36">
        <f t="shared" si="235"/>
        <v>16</v>
      </c>
      <c r="R1271" s="4">
        <f t="shared" si="236"/>
        <v>0</v>
      </c>
      <c r="S1271" s="31">
        <f t="shared" si="242"/>
        <v>0.19538194444444446</v>
      </c>
      <c r="T1271" s="31">
        <f t="shared" si="243"/>
        <v>0.79927083333333337</v>
      </c>
      <c r="U1271" s="4">
        <f t="shared" si="237"/>
        <v>0</v>
      </c>
      <c r="V1271" s="4" t="str">
        <f t="shared" si="238"/>
        <v/>
      </c>
      <c r="W1271" s="18" t="str">
        <f>IF(V1271="","",VLOOKUP(L1271,日射量と図３!$A$4:$C$368,3,TRUE)*238.85/100)</f>
        <v/>
      </c>
      <c r="X1271" s="4" t="str">
        <f t="shared" si="239"/>
        <v/>
      </c>
      <c r="Y1271" s="4" t="str">
        <f t="shared" si="244"/>
        <v/>
      </c>
      <c r="Z1271" s="4" t="str">
        <f t="shared" si="245"/>
        <v/>
      </c>
      <c r="AA1271" s="4" t="str">
        <f>IF($V1271="","",IF(Y1271&lt;36,0,IF(AND(36&lt;=Y1271,Y1271&lt;71),VLOOKUP($W1271,日射量と図３!$E$6:$F$34,2,TRUE),IF(AND(71&lt;=Y1271,Y1271&lt;107),VLOOKUP($W1271,日射量と図３!$E$6:$G$34,3,TRUE),IF(AND(107&lt;=Y1271,Y1271&lt;143),VLOOKUP($W1271,日射量と図３!$E$6:$H$34,4,TRUE),VLOOKUP($W1271,日射量と図３!$E$6:$I$34,5,TRUE))))))</f>
        <v/>
      </c>
      <c r="AB1271" s="4" t="str">
        <f>IF($V1271="","",IF(Z1271&lt;36,0,IF(AND(36&lt;=Z1271,Z1271&lt;71),VLOOKUP($W1271,日射量と図３!$E$6:$F$34,2,TRUE),IF(AND(71&lt;=Z1271,Z1271&lt;107),VLOOKUP($W1271,日射量と図３!$E$6:$G$34,3,TRUE),IF(AND(107&lt;=Z1271,Z1271&lt;143),VLOOKUP($W1271,日射量と図３!$E$6:$H$34,4,TRUE),VLOOKUP($W1271,日射量と図３!$E$6:$I$34,5,TRUE))))))</f>
        <v/>
      </c>
      <c r="AC1271" s="382" t="str">
        <f t="shared" si="240"/>
        <v/>
      </c>
      <c r="AD1271" s="382" t="str">
        <f t="shared" si="241"/>
        <v/>
      </c>
    </row>
    <row r="1272" spans="11:30" ht="13.5" customHeight="1">
      <c r="K1272" s="4">
        <f t="shared" si="234"/>
        <v>7</v>
      </c>
      <c r="L1272" s="34">
        <v>43304</v>
      </c>
      <c r="M1272" s="4">
        <v>53</v>
      </c>
      <c r="N1272" s="4">
        <v>21</v>
      </c>
      <c r="O1272" s="31">
        <v>0.83333333333333337</v>
      </c>
      <c r="P1272" s="35">
        <v>28.6</v>
      </c>
      <c r="Q1272" s="36">
        <f t="shared" si="235"/>
        <v>16</v>
      </c>
      <c r="R1272" s="4">
        <f t="shared" si="236"/>
        <v>0</v>
      </c>
      <c r="S1272" s="31">
        <f t="shared" si="242"/>
        <v>0.19538194444444446</v>
      </c>
      <c r="T1272" s="31">
        <f t="shared" si="243"/>
        <v>0.79927083333333337</v>
      </c>
      <c r="U1272" s="4">
        <f t="shared" si="237"/>
        <v>0</v>
      </c>
      <c r="V1272" s="4" t="str">
        <f t="shared" si="238"/>
        <v/>
      </c>
      <c r="W1272" s="18" t="str">
        <f>IF(V1272="","",VLOOKUP(L1272,日射量と図３!$A$4:$C$368,3,TRUE)*238.85/100)</f>
        <v/>
      </c>
      <c r="X1272" s="4" t="str">
        <f t="shared" si="239"/>
        <v/>
      </c>
      <c r="Y1272" s="4" t="str">
        <f t="shared" si="244"/>
        <v/>
      </c>
      <c r="Z1272" s="4" t="str">
        <f t="shared" si="245"/>
        <v/>
      </c>
      <c r="AA1272" s="4" t="str">
        <f>IF($V1272="","",IF(Y1272&lt;36,0,IF(AND(36&lt;=Y1272,Y1272&lt;71),VLOOKUP($W1272,日射量と図３!$E$6:$F$34,2,TRUE),IF(AND(71&lt;=Y1272,Y1272&lt;107),VLOOKUP($W1272,日射量と図３!$E$6:$G$34,3,TRUE),IF(AND(107&lt;=Y1272,Y1272&lt;143),VLOOKUP($W1272,日射量と図３!$E$6:$H$34,4,TRUE),VLOOKUP($W1272,日射量と図３!$E$6:$I$34,5,TRUE))))))</f>
        <v/>
      </c>
      <c r="AB1272" s="4" t="str">
        <f>IF($V1272="","",IF(Z1272&lt;36,0,IF(AND(36&lt;=Z1272,Z1272&lt;71),VLOOKUP($W1272,日射量と図３!$E$6:$F$34,2,TRUE),IF(AND(71&lt;=Z1272,Z1272&lt;107),VLOOKUP($W1272,日射量と図３!$E$6:$G$34,3,TRUE),IF(AND(107&lt;=Z1272,Z1272&lt;143),VLOOKUP($W1272,日射量と図３!$E$6:$H$34,4,TRUE),VLOOKUP($W1272,日射量と図３!$E$6:$I$34,5,TRUE))))))</f>
        <v/>
      </c>
      <c r="AC1272" s="382" t="str">
        <f t="shared" si="240"/>
        <v/>
      </c>
      <c r="AD1272" s="382" t="str">
        <f t="shared" si="241"/>
        <v/>
      </c>
    </row>
    <row r="1273" spans="11:30" ht="13.5" customHeight="1">
      <c r="K1273" s="4">
        <f t="shared" si="234"/>
        <v>7</v>
      </c>
      <c r="L1273" s="34">
        <v>43304</v>
      </c>
      <c r="M1273" s="4">
        <v>53</v>
      </c>
      <c r="N1273" s="4">
        <v>22</v>
      </c>
      <c r="O1273" s="31">
        <v>0.875</v>
      </c>
      <c r="P1273" s="35">
        <v>27.979999999999997</v>
      </c>
      <c r="Q1273" s="36">
        <f t="shared" si="235"/>
        <v>16</v>
      </c>
      <c r="R1273" s="4">
        <f t="shared" si="236"/>
        <v>0</v>
      </c>
      <c r="S1273" s="31">
        <f t="shared" si="242"/>
        <v>0.19538194444444446</v>
      </c>
      <c r="T1273" s="31">
        <f t="shared" si="243"/>
        <v>0.79927083333333337</v>
      </c>
      <c r="U1273" s="4">
        <f t="shared" si="237"/>
        <v>0</v>
      </c>
      <c r="V1273" s="4" t="str">
        <f t="shared" si="238"/>
        <v/>
      </c>
      <c r="W1273" s="18" t="str">
        <f>IF(V1273="","",VLOOKUP(L1273,日射量と図３!$A$4:$C$368,3,TRUE)*238.85/100)</f>
        <v/>
      </c>
      <c r="X1273" s="4" t="str">
        <f t="shared" si="239"/>
        <v/>
      </c>
      <c r="Y1273" s="4" t="str">
        <f t="shared" si="244"/>
        <v/>
      </c>
      <c r="Z1273" s="4" t="str">
        <f t="shared" si="245"/>
        <v/>
      </c>
      <c r="AA1273" s="4" t="str">
        <f>IF($V1273="","",IF(Y1273&lt;36,0,IF(AND(36&lt;=Y1273,Y1273&lt;71),VLOOKUP($W1273,日射量と図３!$E$6:$F$34,2,TRUE),IF(AND(71&lt;=Y1273,Y1273&lt;107),VLOOKUP($W1273,日射量と図３!$E$6:$G$34,3,TRUE),IF(AND(107&lt;=Y1273,Y1273&lt;143),VLOOKUP($W1273,日射量と図３!$E$6:$H$34,4,TRUE),VLOOKUP($W1273,日射量と図３!$E$6:$I$34,5,TRUE))))))</f>
        <v/>
      </c>
      <c r="AB1273" s="4" t="str">
        <f>IF($V1273="","",IF(Z1273&lt;36,0,IF(AND(36&lt;=Z1273,Z1273&lt;71),VLOOKUP($W1273,日射量と図３!$E$6:$F$34,2,TRUE),IF(AND(71&lt;=Z1273,Z1273&lt;107),VLOOKUP($W1273,日射量と図３!$E$6:$G$34,3,TRUE),IF(AND(107&lt;=Z1273,Z1273&lt;143),VLOOKUP($W1273,日射量と図３!$E$6:$H$34,4,TRUE),VLOOKUP($W1273,日射量と図３!$E$6:$I$34,5,TRUE))))))</f>
        <v/>
      </c>
      <c r="AC1273" s="382" t="str">
        <f t="shared" si="240"/>
        <v/>
      </c>
      <c r="AD1273" s="382" t="str">
        <f t="shared" si="241"/>
        <v/>
      </c>
    </row>
    <row r="1274" spans="11:30" ht="13.5" customHeight="1">
      <c r="K1274" s="4">
        <f t="shared" si="234"/>
        <v>7</v>
      </c>
      <c r="L1274" s="34">
        <v>43304</v>
      </c>
      <c r="M1274" s="4">
        <v>53</v>
      </c>
      <c r="N1274" s="4">
        <v>23</v>
      </c>
      <c r="O1274" s="31">
        <v>0.91666666666666663</v>
      </c>
      <c r="P1274" s="35">
        <v>27.389999999999997</v>
      </c>
      <c r="Q1274" s="36">
        <f t="shared" si="235"/>
        <v>13</v>
      </c>
      <c r="R1274" s="4">
        <f t="shared" si="236"/>
        <v>0</v>
      </c>
      <c r="S1274" s="31">
        <f t="shared" si="242"/>
        <v>0.19538194444444446</v>
      </c>
      <c r="T1274" s="31">
        <f t="shared" si="243"/>
        <v>0.79927083333333337</v>
      </c>
      <c r="U1274" s="4">
        <f t="shared" si="237"/>
        <v>0</v>
      </c>
      <c r="V1274" s="4" t="str">
        <f t="shared" si="238"/>
        <v/>
      </c>
      <c r="W1274" s="18" t="str">
        <f>IF(V1274="","",VLOOKUP(L1274,日射量と図３!$A$4:$C$368,3,TRUE)*238.85/100)</f>
        <v/>
      </c>
      <c r="X1274" s="4" t="str">
        <f t="shared" si="239"/>
        <v/>
      </c>
      <c r="Y1274" s="4" t="str">
        <f t="shared" si="244"/>
        <v/>
      </c>
      <c r="Z1274" s="4" t="str">
        <f t="shared" si="245"/>
        <v/>
      </c>
      <c r="AA1274" s="4" t="str">
        <f>IF($V1274="","",IF(Y1274&lt;36,0,IF(AND(36&lt;=Y1274,Y1274&lt;71),VLOOKUP($W1274,日射量と図３!$E$6:$F$34,2,TRUE),IF(AND(71&lt;=Y1274,Y1274&lt;107),VLOOKUP($W1274,日射量と図３!$E$6:$G$34,3,TRUE),IF(AND(107&lt;=Y1274,Y1274&lt;143),VLOOKUP($W1274,日射量と図３!$E$6:$H$34,4,TRUE),VLOOKUP($W1274,日射量と図３!$E$6:$I$34,5,TRUE))))))</f>
        <v/>
      </c>
      <c r="AB1274" s="4" t="str">
        <f>IF($V1274="","",IF(Z1274&lt;36,0,IF(AND(36&lt;=Z1274,Z1274&lt;71),VLOOKUP($W1274,日射量と図３!$E$6:$F$34,2,TRUE),IF(AND(71&lt;=Z1274,Z1274&lt;107),VLOOKUP($W1274,日射量と図３!$E$6:$G$34,3,TRUE),IF(AND(107&lt;=Z1274,Z1274&lt;143),VLOOKUP($W1274,日射量と図３!$E$6:$H$34,4,TRUE),VLOOKUP($W1274,日射量と図３!$E$6:$I$34,5,TRUE))))))</f>
        <v/>
      </c>
      <c r="AC1274" s="382" t="str">
        <f t="shared" si="240"/>
        <v/>
      </c>
      <c r="AD1274" s="382" t="str">
        <f t="shared" si="241"/>
        <v/>
      </c>
    </row>
    <row r="1275" spans="11:30" ht="13.5" customHeight="1">
      <c r="K1275" s="4">
        <f t="shared" si="234"/>
        <v>7</v>
      </c>
      <c r="L1275" s="34">
        <v>43304</v>
      </c>
      <c r="M1275" s="4">
        <v>53</v>
      </c>
      <c r="N1275" s="4">
        <v>24</v>
      </c>
      <c r="O1275" s="31">
        <v>0.95833333333333337</v>
      </c>
      <c r="P1275" s="35">
        <v>27.01</v>
      </c>
      <c r="Q1275" s="36">
        <f t="shared" si="235"/>
        <v>13</v>
      </c>
      <c r="R1275" s="4">
        <f t="shared" si="236"/>
        <v>0</v>
      </c>
      <c r="S1275" s="31">
        <f t="shared" si="242"/>
        <v>0.19538194444444446</v>
      </c>
      <c r="T1275" s="31">
        <f t="shared" si="243"/>
        <v>0.79927083333333337</v>
      </c>
      <c r="U1275" s="4">
        <f t="shared" si="237"/>
        <v>0</v>
      </c>
      <c r="V1275" s="4" t="str">
        <f t="shared" si="238"/>
        <v/>
      </c>
      <c r="W1275" s="18" t="str">
        <f>IF(V1275="","",VLOOKUP(L1275,日射量と図３!$A$4:$C$368,3,TRUE)*238.85/100)</f>
        <v/>
      </c>
      <c r="X1275" s="4" t="str">
        <f t="shared" si="239"/>
        <v/>
      </c>
      <c r="Y1275" s="4" t="str">
        <f t="shared" si="244"/>
        <v/>
      </c>
      <c r="Z1275" s="4" t="str">
        <f t="shared" si="245"/>
        <v/>
      </c>
      <c r="AA1275" s="4" t="str">
        <f>IF($V1275="","",IF(Y1275&lt;36,0,IF(AND(36&lt;=Y1275,Y1275&lt;71),VLOOKUP($W1275,日射量と図３!$E$6:$F$34,2,TRUE),IF(AND(71&lt;=Y1275,Y1275&lt;107),VLOOKUP($W1275,日射量と図３!$E$6:$G$34,3,TRUE),IF(AND(107&lt;=Y1275,Y1275&lt;143),VLOOKUP($W1275,日射量と図３!$E$6:$H$34,4,TRUE),VLOOKUP($W1275,日射量と図３!$E$6:$I$34,5,TRUE))))))</f>
        <v/>
      </c>
      <c r="AB1275" s="4" t="str">
        <f>IF($V1275="","",IF(Z1275&lt;36,0,IF(AND(36&lt;=Z1275,Z1275&lt;71),VLOOKUP($W1275,日射量と図３!$E$6:$F$34,2,TRUE),IF(AND(71&lt;=Z1275,Z1275&lt;107),VLOOKUP($W1275,日射量と図３!$E$6:$G$34,3,TRUE),IF(AND(107&lt;=Z1275,Z1275&lt;143),VLOOKUP($W1275,日射量と図３!$E$6:$H$34,4,TRUE),VLOOKUP($W1275,日射量と図３!$E$6:$I$34,5,TRUE))))))</f>
        <v/>
      </c>
      <c r="AC1275" s="382" t="str">
        <f t="shared" si="240"/>
        <v/>
      </c>
      <c r="AD1275" s="382" t="str">
        <f t="shared" si="241"/>
        <v/>
      </c>
    </row>
    <row r="1276" spans="11:30" ht="13.5" customHeight="1">
      <c r="K1276" s="4">
        <f t="shared" si="234"/>
        <v>7</v>
      </c>
      <c r="L1276" s="34">
        <v>43305</v>
      </c>
      <c r="M1276" s="4">
        <v>54</v>
      </c>
      <c r="N1276" s="4">
        <v>1</v>
      </c>
      <c r="O1276" s="31">
        <v>0</v>
      </c>
      <c r="P1276" s="35">
        <v>26.640000000000004</v>
      </c>
      <c r="Q1276" s="36">
        <f t="shared" si="235"/>
        <v>13</v>
      </c>
      <c r="R1276" s="4">
        <f t="shared" si="236"/>
        <v>0</v>
      </c>
      <c r="S1276" s="31">
        <f t="shared" si="242"/>
        <v>0.19538194444444446</v>
      </c>
      <c r="T1276" s="31">
        <f t="shared" si="243"/>
        <v>0.79927083333333337</v>
      </c>
      <c r="U1276" s="4">
        <f t="shared" si="237"/>
        <v>0</v>
      </c>
      <c r="V1276" s="4">
        <f t="shared" si="238"/>
        <v>0</v>
      </c>
      <c r="W1276" s="18">
        <f>IF(V1276="","",VLOOKUP(L1276,日射量と図３!$A$4:$C$368,3,TRUE)*238.85/100)</f>
        <v>42.993000000000002</v>
      </c>
      <c r="X1276" s="4">
        <f t="shared" si="239"/>
        <v>14</v>
      </c>
      <c r="Y1276" s="4">
        <f t="shared" si="244"/>
        <v>0</v>
      </c>
      <c r="Z1276" s="4">
        <f t="shared" si="245"/>
        <v>0</v>
      </c>
      <c r="AA1276" s="4">
        <f>IF($V1276="","",IF(Y1276&lt;36,0,IF(AND(36&lt;=Y1276,Y1276&lt;71),VLOOKUP($W1276,日射量と図３!$E$6:$F$34,2,TRUE),IF(AND(71&lt;=Y1276,Y1276&lt;107),VLOOKUP($W1276,日射量と図３!$E$6:$G$34,3,TRUE),IF(AND(107&lt;=Y1276,Y1276&lt;143),VLOOKUP($W1276,日射量と図３!$E$6:$H$34,4,TRUE),VLOOKUP($W1276,日射量と図３!$E$6:$I$34,5,TRUE))))))</f>
        <v>0</v>
      </c>
      <c r="AB1276" s="4">
        <f>IF($V1276="","",IF(Z1276&lt;36,0,IF(AND(36&lt;=Z1276,Z1276&lt;71),VLOOKUP($W1276,日射量と図３!$E$6:$F$34,2,TRUE),IF(AND(71&lt;=Z1276,Z1276&lt;107),VLOOKUP($W1276,日射量と図３!$E$6:$G$34,3,TRUE),IF(AND(107&lt;=Z1276,Z1276&lt;143),VLOOKUP($W1276,日射量と図３!$E$6:$H$34,4,TRUE),VLOOKUP($W1276,日射量と図３!$E$6:$I$34,5,TRUE))))))</f>
        <v>0</v>
      </c>
      <c r="AC1276" s="382">
        <f t="shared" si="240"/>
        <v>0</v>
      </c>
      <c r="AD1276" s="382">
        <f t="shared" si="241"/>
        <v>0</v>
      </c>
    </row>
    <row r="1277" spans="11:30" ht="13.5" customHeight="1">
      <c r="K1277" s="4">
        <f t="shared" si="234"/>
        <v>7</v>
      </c>
      <c r="L1277" s="34">
        <v>43305</v>
      </c>
      <c r="M1277" s="4">
        <v>54</v>
      </c>
      <c r="N1277" s="4">
        <v>2</v>
      </c>
      <c r="O1277" s="31">
        <v>4.1666666666666664E-2</v>
      </c>
      <c r="P1277" s="35">
        <v>26.48</v>
      </c>
      <c r="Q1277" s="36">
        <f t="shared" si="235"/>
        <v>13</v>
      </c>
      <c r="R1277" s="4">
        <f t="shared" si="236"/>
        <v>0</v>
      </c>
      <c r="S1277" s="31">
        <f t="shared" si="242"/>
        <v>0.19538194444444446</v>
      </c>
      <c r="T1277" s="31">
        <f t="shared" si="243"/>
        <v>0.79927083333333337</v>
      </c>
      <c r="U1277" s="4">
        <f t="shared" si="237"/>
        <v>0</v>
      </c>
      <c r="V1277" s="4" t="str">
        <f t="shared" si="238"/>
        <v/>
      </c>
      <c r="W1277" s="18" t="str">
        <f>IF(V1277="","",VLOOKUP(L1277,日射量と図３!$A$4:$C$368,3,TRUE)*238.85/100)</f>
        <v/>
      </c>
      <c r="X1277" s="4" t="str">
        <f t="shared" si="239"/>
        <v/>
      </c>
      <c r="Y1277" s="4" t="str">
        <f t="shared" si="244"/>
        <v/>
      </c>
      <c r="Z1277" s="4" t="str">
        <f t="shared" si="245"/>
        <v/>
      </c>
      <c r="AA1277" s="4" t="str">
        <f>IF($V1277="","",IF(Y1277&lt;36,0,IF(AND(36&lt;=Y1277,Y1277&lt;71),VLOOKUP($W1277,日射量と図３!$E$6:$F$34,2,TRUE),IF(AND(71&lt;=Y1277,Y1277&lt;107),VLOOKUP($W1277,日射量と図３!$E$6:$G$34,3,TRUE),IF(AND(107&lt;=Y1277,Y1277&lt;143),VLOOKUP($W1277,日射量と図３!$E$6:$H$34,4,TRUE),VLOOKUP($W1277,日射量と図３!$E$6:$I$34,5,TRUE))))))</f>
        <v/>
      </c>
      <c r="AB1277" s="4" t="str">
        <f>IF($V1277="","",IF(Z1277&lt;36,0,IF(AND(36&lt;=Z1277,Z1277&lt;71),VLOOKUP($W1277,日射量と図３!$E$6:$F$34,2,TRUE),IF(AND(71&lt;=Z1277,Z1277&lt;107),VLOOKUP($W1277,日射量と図３!$E$6:$G$34,3,TRUE),IF(AND(107&lt;=Z1277,Z1277&lt;143),VLOOKUP($W1277,日射量と図３!$E$6:$H$34,4,TRUE),VLOOKUP($W1277,日射量と図３!$E$6:$I$34,5,TRUE))))))</f>
        <v/>
      </c>
      <c r="AC1277" s="382" t="str">
        <f t="shared" si="240"/>
        <v/>
      </c>
      <c r="AD1277" s="382" t="str">
        <f t="shared" si="241"/>
        <v/>
      </c>
    </row>
    <row r="1278" spans="11:30" ht="13.5" customHeight="1">
      <c r="K1278" s="4">
        <f t="shared" si="234"/>
        <v>7</v>
      </c>
      <c r="L1278" s="34">
        <v>43305</v>
      </c>
      <c r="M1278" s="4">
        <v>54</v>
      </c>
      <c r="N1278" s="4">
        <v>3</v>
      </c>
      <c r="O1278" s="31">
        <v>8.3333333333333329E-2</v>
      </c>
      <c r="P1278" s="35">
        <v>26.279999999999994</v>
      </c>
      <c r="Q1278" s="36">
        <f t="shared" si="235"/>
        <v>13</v>
      </c>
      <c r="R1278" s="4">
        <f t="shared" si="236"/>
        <v>0</v>
      </c>
      <c r="S1278" s="31">
        <f t="shared" si="242"/>
        <v>0.19538194444444446</v>
      </c>
      <c r="T1278" s="31">
        <f t="shared" si="243"/>
        <v>0.79927083333333337</v>
      </c>
      <c r="U1278" s="4">
        <f t="shared" si="237"/>
        <v>0</v>
      </c>
      <c r="V1278" s="4" t="str">
        <f t="shared" si="238"/>
        <v/>
      </c>
      <c r="W1278" s="18" t="str">
        <f>IF(V1278="","",VLOOKUP(L1278,日射量と図３!$A$4:$C$368,3,TRUE)*238.85/100)</f>
        <v/>
      </c>
      <c r="X1278" s="4" t="str">
        <f t="shared" si="239"/>
        <v/>
      </c>
      <c r="Y1278" s="4" t="str">
        <f t="shared" si="244"/>
        <v/>
      </c>
      <c r="Z1278" s="4" t="str">
        <f t="shared" si="245"/>
        <v/>
      </c>
      <c r="AA1278" s="4" t="str">
        <f>IF($V1278="","",IF(Y1278&lt;36,0,IF(AND(36&lt;=Y1278,Y1278&lt;71),VLOOKUP($W1278,日射量と図３!$E$6:$F$34,2,TRUE),IF(AND(71&lt;=Y1278,Y1278&lt;107),VLOOKUP($W1278,日射量と図３!$E$6:$G$34,3,TRUE),IF(AND(107&lt;=Y1278,Y1278&lt;143),VLOOKUP($W1278,日射量と図３!$E$6:$H$34,4,TRUE),VLOOKUP($W1278,日射量と図３!$E$6:$I$34,5,TRUE))))))</f>
        <v/>
      </c>
      <c r="AB1278" s="4" t="str">
        <f>IF($V1278="","",IF(Z1278&lt;36,0,IF(AND(36&lt;=Z1278,Z1278&lt;71),VLOOKUP($W1278,日射量と図３!$E$6:$F$34,2,TRUE),IF(AND(71&lt;=Z1278,Z1278&lt;107),VLOOKUP($W1278,日射量と図３!$E$6:$G$34,3,TRUE),IF(AND(107&lt;=Z1278,Z1278&lt;143),VLOOKUP($W1278,日射量と図３!$E$6:$H$34,4,TRUE),VLOOKUP($W1278,日射量と図３!$E$6:$I$34,5,TRUE))))))</f>
        <v/>
      </c>
      <c r="AC1278" s="382" t="str">
        <f t="shared" si="240"/>
        <v/>
      </c>
      <c r="AD1278" s="382" t="str">
        <f t="shared" si="241"/>
        <v/>
      </c>
    </row>
    <row r="1279" spans="11:30" ht="13.5" customHeight="1">
      <c r="K1279" s="4">
        <f t="shared" si="234"/>
        <v>7</v>
      </c>
      <c r="L1279" s="34">
        <v>43305</v>
      </c>
      <c r="M1279" s="4">
        <v>54</v>
      </c>
      <c r="N1279" s="4">
        <v>4</v>
      </c>
      <c r="O1279" s="31">
        <v>0.125</v>
      </c>
      <c r="P1279" s="35">
        <v>26.040000000000003</v>
      </c>
      <c r="Q1279" s="36">
        <f t="shared" si="235"/>
        <v>13</v>
      </c>
      <c r="R1279" s="4">
        <f t="shared" si="236"/>
        <v>0</v>
      </c>
      <c r="S1279" s="31">
        <f t="shared" si="242"/>
        <v>0.19538194444444446</v>
      </c>
      <c r="T1279" s="31">
        <f t="shared" si="243"/>
        <v>0.79927083333333337</v>
      </c>
      <c r="U1279" s="4">
        <f t="shared" si="237"/>
        <v>0</v>
      </c>
      <c r="V1279" s="4" t="str">
        <f t="shared" si="238"/>
        <v/>
      </c>
      <c r="W1279" s="18" t="str">
        <f>IF(V1279="","",VLOOKUP(L1279,日射量と図３!$A$4:$C$368,3,TRUE)*238.85/100)</f>
        <v/>
      </c>
      <c r="X1279" s="4" t="str">
        <f t="shared" si="239"/>
        <v/>
      </c>
      <c r="Y1279" s="4" t="str">
        <f t="shared" si="244"/>
        <v/>
      </c>
      <c r="Z1279" s="4" t="str">
        <f t="shared" si="245"/>
        <v/>
      </c>
      <c r="AA1279" s="4" t="str">
        <f>IF($V1279="","",IF(Y1279&lt;36,0,IF(AND(36&lt;=Y1279,Y1279&lt;71),VLOOKUP($W1279,日射量と図３!$E$6:$F$34,2,TRUE),IF(AND(71&lt;=Y1279,Y1279&lt;107),VLOOKUP($W1279,日射量と図３!$E$6:$G$34,3,TRUE),IF(AND(107&lt;=Y1279,Y1279&lt;143),VLOOKUP($W1279,日射量と図３!$E$6:$H$34,4,TRUE),VLOOKUP($W1279,日射量と図３!$E$6:$I$34,5,TRUE))))))</f>
        <v/>
      </c>
      <c r="AB1279" s="4" t="str">
        <f>IF($V1279="","",IF(Z1279&lt;36,0,IF(AND(36&lt;=Z1279,Z1279&lt;71),VLOOKUP($W1279,日射量と図３!$E$6:$F$34,2,TRUE),IF(AND(71&lt;=Z1279,Z1279&lt;107),VLOOKUP($W1279,日射量と図３!$E$6:$G$34,3,TRUE),IF(AND(107&lt;=Z1279,Z1279&lt;143),VLOOKUP($W1279,日射量と図３!$E$6:$H$34,4,TRUE),VLOOKUP($W1279,日射量と図３!$E$6:$I$34,5,TRUE))))))</f>
        <v/>
      </c>
      <c r="AC1279" s="382" t="str">
        <f t="shared" si="240"/>
        <v/>
      </c>
      <c r="AD1279" s="382" t="str">
        <f t="shared" si="241"/>
        <v/>
      </c>
    </row>
    <row r="1280" spans="11:30" ht="13.5" customHeight="1">
      <c r="K1280" s="4">
        <f t="shared" si="234"/>
        <v>7</v>
      </c>
      <c r="L1280" s="34">
        <v>43305</v>
      </c>
      <c r="M1280" s="4">
        <v>54</v>
      </c>
      <c r="N1280" s="4">
        <v>5</v>
      </c>
      <c r="O1280" s="31">
        <v>0.16666666666666666</v>
      </c>
      <c r="P1280" s="35">
        <v>25.589999999999996</v>
      </c>
      <c r="Q1280" s="36">
        <f t="shared" si="235"/>
        <v>15</v>
      </c>
      <c r="R1280" s="4">
        <f t="shared" si="236"/>
        <v>0</v>
      </c>
      <c r="S1280" s="31">
        <f t="shared" si="242"/>
        <v>0.19538194444444446</v>
      </c>
      <c r="T1280" s="31">
        <f t="shared" si="243"/>
        <v>0.79927083333333337</v>
      </c>
      <c r="U1280" s="4">
        <f t="shared" si="237"/>
        <v>0</v>
      </c>
      <c r="V1280" s="4" t="str">
        <f t="shared" si="238"/>
        <v/>
      </c>
      <c r="W1280" s="18" t="str">
        <f>IF(V1280="","",VLOOKUP(L1280,日射量と図３!$A$4:$C$368,3,TRUE)*238.85/100)</f>
        <v/>
      </c>
      <c r="X1280" s="4" t="str">
        <f t="shared" si="239"/>
        <v/>
      </c>
      <c r="Y1280" s="4" t="str">
        <f t="shared" si="244"/>
        <v/>
      </c>
      <c r="Z1280" s="4" t="str">
        <f t="shared" si="245"/>
        <v/>
      </c>
      <c r="AA1280" s="4" t="str">
        <f>IF($V1280="","",IF(Y1280&lt;36,0,IF(AND(36&lt;=Y1280,Y1280&lt;71),VLOOKUP($W1280,日射量と図３!$E$6:$F$34,2,TRUE),IF(AND(71&lt;=Y1280,Y1280&lt;107),VLOOKUP($W1280,日射量と図３!$E$6:$G$34,3,TRUE),IF(AND(107&lt;=Y1280,Y1280&lt;143),VLOOKUP($W1280,日射量と図３!$E$6:$H$34,4,TRUE),VLOOKUP($W1280,日射量と図３!$E$6:$I$34,5,TRUE))))))</f>
        <v/>
      </c>
      <c r="AB1280" s="4" t="str">
        <f>IF($V1280="","",IF(Z1280&lt;36,0,IF(AND(36&lt;=Z1280,Z1280&lt;71),VLOOKUP($W1280,日射量と図３!$E$6:$F$34,2,TRUE),IF(AND(71&lt;=Z1280,Z1280&lt;107),VLOOKUP($W1280,日射量と図３!$E$6:$G$34,3,TRUE),IF(AND(107&lt;=Z1280,Z1280&lt;143),VLOOKUP($W1280,日射量と図３!$E$6:$H$34,4,TRUE),VLOOKUP($W1280,日射量と図３!$E$6:$I$34,5,TRUE))))))</f>
        <v/>
      </c>
      <c r="AC1280" s="382" t="str">
        <f t="shared" si="240"/>
        <v/>
      </c>
      <c r="AD1280" s="382" t="str">
        <f t="shared" si="241"/>
        <v/>
      </c>
    </row>
    <row r="1281" spans="11:30" ht="13.5" customHeight="1">
      <c r="K1281" s="4">
        <f t="shared" si="234"/>
        <v>7</v>
      </c>
      <c r="L1281" s="34">
        <v>43305</v>
      </c>
      <c r="M1281" s="4">
        <v>54</v>
      </c>
      <c r="N1281" s="4">
        <v>6</v>
      </c>
      <c r="O1281" s="31">
        <v>0.20833333333333334</v>
      </c>
      <c r="P1281" s="35">
        <v>25.479999999999997</v>
      </c>
      <c r="Q1281" s="36">
        <f t="shared" si="235"/>
        <v>15</v>
      </c>
      <c r="R1281" s="4">
        <f t="shared" si="236"/>
        <v>0</v>
      </c>
      <c r="S1281" s="31">
        <f t="shared" si="242"/>
        <v>0.19538194444444446</v>
      </c>
      <c r="T1281" s="31">
        <f t="shared" si="243"/>
        <v>0.79927083333333337</v>
      </c>
      <c r="U1281" s="4">
        <f t="shared" si="237"/>
        <v>0</v>
      </c>
      <c r="V1281" s="4" t="str">
        <f t="shared" si="238"/>
        <v/>
      </c>
      <c r="W1281" s="18" t="str">
        <f>IF(V1281="","",VLOOKUP(L1281,日射量と図３!$A$4:$C$368,3,TRUE)*238.85/100)</f>
        <v/>
      </c>
      <c r="X1281" s="4" t="str">
        <f t="shared" si="239"/>
        <v/>
      </c>
      <c r="Y1281" s="4" t="str">
        <f t="shared" si="244"/>
        <v/>
      </c>
      <c r="Z1281" s="4" t="str">
        <f t="shared" si="245"/>
        <v/>
      </c>
      <c r="AA1281" s="4" t="str">
        <f>IF($V1281="","",IF(Y1281&lt;36,0,IF(AND(36&lt;=Y1281,Y1281&lt;71),VLOOKUP($W1281,日射量と図３!$E$6:$F$34,2,TRUE),IF(AND(71&lt;=Y1281,Y1281&lt;107),VLOOKUP($W1281,日射量と図３!$E$6:$G$34,3,TRUE),IF(AND(107&lt;=Y1281,Y1281&lt;143),VLOOKUP($W1281,日射量と図３!$E$6:$H$34,4,TRUE),VLOOKUP($W1281,日射量と図３!$E$6:$I$34,5,TRUE))))))</f>
        <v/>
      </c>
      <c r="AB1281" s="4" t="str">
        <f>IF($V1281="","",IF(Z1281&lt;36,0,IF(AND(36&lt;=Z1281,Z1281&lt;71),VLOOKUP($W1281,日射量と図３!$E$6:$F$34,2,TRUE),IF(AND(71&lt;=Z1281,Z1281&lt;107),VLOOKUP($W1281,日射量と図３!$E$6:$G$34,3,TRUE),IF(AND(107&lt;=Z1281,Z1281&lt;143),VLOOKUP($W1281,日射量と図３!$E$6:$H$34,4,TRUE),VLOOKUP($W1281,日射量と図３!$E$6:$I$34,5,TRUE))))))</f>
        <v/>
      </c>
      <c r="AC1281" s="382" t="str">
        <f t="shared" si="240"/>
        <v/>
      </c>
      <c r="AD1281" s="382" t="str">
        <f t="shared" si="241"/>
        <v/>
      </c>
    </row>
    <row r="1282" spans="11:30" ht="13.5" customHeight="1">
      <c r="K1282" s="4">
        <f t="shared" si="234"/>
        <v>7</v>
      </c>
      <c r="L1282" s="34">
        <v>43305</v>
      </c>
      <c r="M1282" s="4">
        <v>54</v>
      </c>
      <c r="N1282" s="4">
        <v>7</v>
      </c>
      <c r="O1282" s="31">
        <v>0.25</v>
      </c>
      <c r="P1282" s="35">
        <v>25.770000000000003</v>
      </c>
      <c r="Q1282" s="36">
        <f t="shared" si="235"/>
        <v>15</v>
      </c>
      <c r="R1282" s="4">
        <f t="shared" si="236"/>
        <v>0</v>
      </c>
      <c r="S1282" s="31">
        <f t="shared" si="242"/>
        <v>0.19538194444444446</v>
      </c>
      <c r="T1282" s="31">
        <f t="shared" si="243"/>
        <v>0.79927083333333337</v>
      </c>
      <c r="U1282" s="4">
        <f t="shared" si="237"/>
        <v>0</v>
      </c>
      <c r="V1282" s="4" t="str">
        <f t="shared" si="238"/>
        <v/>
      </c>
      <c r="W1282" s="18" t="str">
        <f>IF(V1282="","",VLOOKUP(L1282,日射量と図３!$A$4:$C$368,3,TRUE)*238.85/100)</f>
        <v/>
      </c>
      <c r="X1282" s="4" t="str">
        <f t="shared" si="239"/>
        <v/>
      </c>
      <c r="Y1282" s="4" t="str">
        <f t="shared" si="244"/>
        <v/>
      </c>
      <c r="Z1282" s="4" t="str">
        <f t="shared" si="245"/>
        <v/>
      </c>
      <c r="AA1282" s="4" t="str">
        <f>IF($V1282="","",IF(Y1282&lt;36,0,IF(AND(36&lt;=Y1282,Y1282&lt;71),VLOOKUP($W1282,日射量と図３!$E$6:$F$34,2,TRUE),IF(AND(71&lt;=Y1282,Y1282&lt;107),VLOOKUP($W1282,日射量と図３!$E$6:$G$34,3,TRUE),IF(AND(107&lt;=Y1282,Y1282&lt;143),VLOOKUP($W1282,日射量と図３!$E$6:$H$34,4,TRUE),VLOOKUP($W1282,日射量と図３!$E$6:$I$34,5,TRUE))))))</f>
        <v/>
      </c>
      <c r="AB1282" s="4" t="str">
        <f>IF($V1282="","",IF(Z1282&lt;36,0,IF(AND(36&lt;=Z1282,Z1282&lt;71),VLOOKUP($W1282,日射量と図３!$E$6:$F$34,2,TRUE),IF(AND(71&lt;=Z1282,Z1282&lt;107),VLOOKUP($W1282,日射量と図３!$E$6:$G$34,3,TRUE),IF(AND(107&lt;=Z1282,Z1282&lt;143),VLOOKUP($W1282,日射量と図３!$E$6:$H$34,4,TRUE),VLOOKUP($W1282,日射量と図３!$E$6:$I$34,5,TRUE))))))</f>
        <v/>
      </c>
      <c r="AC1282" s="382" t="str">
        <f t="shared" si="240"/>
        <v/>
      </c>
      <c r="AD1282" s="382" t="str">
        <f t="shared" si="241"/>
        <v/>
      </c>
    </row>
    <row r="1283" spans="11:30" ht="13.5" customHeight="1">
      <c r="K1283" s="4">
        <f t="shared" si="234"/>
        <v>7</v>
      </c>
      <c r="L1283" s="34">
        <v>43305</v>
      </c>
      <c r="M1283" s="4">
        <v>54</v>
      </c>
      <c r="N1283" s="4">
        <v>8</v>
      </c>
      <c r="O1283" s="31">
        <v>0.29166666666666669</v>
      </c>
      <c r="P1283" s="35">
        <v>26.369999999999997</v>
      </c>
      <c r="Q1283" s="36">
        <f t="shared" si="235"/>
        <v>12</v>
      </c>
      <c r="R1283" s="4">
        <f t="shared" si="236"/>
        <v>0</v>
      </c>
      <c r="S1283" s="31">
        <f t="shared" si="242"/>
        <v>0.19538194444444446</v>
      </c>
      <c r="T1283" s="31">
        <f t="shared" si="243"/>
        <v>0.79927083333333337</v>
      </c>
      <c r="U1283" s="4">
        <f t="shared" si="237"/>
        <v>0</v>
      </c>
      <c r="V1283" s="4" t="str">
        <f t="shared" si="238"/>
        <v/>
      </c>
      <c r="W1283" s="18" t="str">
        <f>IF(V1283="","",VLOOKUP(L1283,日射量と図３!$A$4:$C$368,3,TRUE)*238.85/100)</f>
        <v/>
      </c>
      <c r="X1283" s="4" t="str">
        <f t="shared" si="239"/>
        <v/>
      </c>
      <c r="Y1283" s="4" t="str">
        <f t="shared" si="244"/>
        <v/>
      </c>
      <c r="Z1283" s="4" t="str">
        <f t="shared" si="245"/>
        <v/>
      </c>
      <c r="AA1283" s="4" t="str">
        <f>IF($V1283="","",IF(Y1283&lt;36,0,IF(AND(36&lt;=Y1283,Y1283&lt;71),VLOOKUP($W1283,日射量と図３!$E$6:$F$34,2,TRUE),IF(AND(71&lt;=Y1283,Y1283&lt;107),VLOOKUP($W1283,日射量と図３!$E$6:$G$34,3,TRUE),IF(AND(107&lt;=Y1283,Y1283&lt;143),VLOOKUP($W1283,日射量と図３!$E$6:$H$34,4,TRUE),VLOOKUP($W1283,日射量と図３!$E$6:$I$34,5,TRUE))))))</f>
        <v/>
      </c>
      <c r="AB1283" s="4" t="str">
        <f>IF($V1283="","",IF(Z1283&lt;36,0,IF(AND(36&lt;=Z1283,Z1283&lt;71),VLOOKUP($W1283,日射量と図３!$E$6:$F$34,2,TRUE),IF(AND(71&lt;=Z1283,Z1283&lt;107),VLOOKUP($W1283,日射量と図３!$E$6:$G$34,3,TRUE),IF(AND(107&lt;=Z1283,Z1283&lt;143),VLOOKUP($W1283,日射量と図３!$E$6:$H$34,4,TRUE),VLOOKUP($W1283,日射量と図３!$E$6:$I$34,5,TRUE))))))</f>
        <v/>
      </c>
      <c r="AC1283" s="382" t="str">
        <f t="shared" si="240"/>
        <v/>
      </c>
      <c r="AD1283" s="382" t="str">
        <f t="shared" si="241"/>
        <v/>
      </c>
    </row>
    <row r="1284" spans="11:30" ht="13.5" customHeight="1">
      <c r="K1284" s="4">
        <f t="shared" si="234"/>
        <v>7</v>
      </c>
      <c r="L1284" s="34">
        <v>43305</v>
      </c>
      <c r="M1284" s="4">
        <v>54</v>
      </c>
      <c r="N1284" s="4">
        <v>9</v>
      </c>
      <c r="O1284" s="31">
        <v>0.33333333333333331</v>
      </c>
      <c r="P1284" s="35">
        <v>27.45</v>
      </c>
      <c r="Q1284" s="36">
        <f t="shared" si="235"/>
        <v>12</v>
      </c>
      <c r="R1284" s="4">
        <f t="shared" si="236"/>
        <v>0</v>
      </c>
      <c r="S1284" s="31">
        <f t="shared" si="242"/>
        <v>0.19538194444444446</v>
      </c>
      <c r="T1284" s="31">
        <f t="shared" si="243"/>
        <v>0.79927083333333337</v>
      </c>
      <c r="U1284" s="4">
        <f t="shared" si="237"/>
        <v>0</v>
      </c>
      <c r="V1284" s="4" t="str">
        <f t="shared" si="238"/>
        <v/>
      </c>
      <c r="W1284" s="18" t="str">
        <f>IF(V1284="","",VLOOKUP(L1284,日射量と図３!$A$4:$C$368,3,TRUE)*238.85/100)</f>
        <v/>
      </c>
      <c r="X1284" s="4" t="str">
        <f t="shared" si="239"/>
        <v/>
      </c>
      <c r="Y1284" s="4" t="str">
        <f t="shared" si="244"/>
        <v/>
      </c>
      <c r="Z1284" s="4" t="str">
        <f t="shared" si="245"/>
        <v/>
      </c>
      <c r="AA1284" s="4" t="str">
        <f>IF($V1284="","",IF(Y1284&lt;36,0,IF(AND(36&lt;=Y1284,Y1284&lt;71),VLOOKUP($W1284,日射量と図３!$E$6:$F$34,2,TRUE),IF(AND(71&lt;=Y1284,Y1284&lt;107),VLOOKUP($W1284,日射量と図３!$E$6:$G$34,3,TRUE),IF(AND(107&lt;=Y1284,Y1284&lt;143),VLOOKUP($W1284,日射量と図３!$E$6:$H$34,4,TRUE),VLOOKUP($W1284,日射量と図３!$E$6:$I$34,5,TRUE))))))</f>
        <v/>
      </c>
      <c r="AB1284" s="4" t="str">
        <f>IF($V1284="","",IF(Z1284&lt;36,0,IF(AND(36&lt;=Z1284,Z1284&lt;71),VLOOKUP($W1284,日射量と図３!$E$6:$F$34,2,TRUE),IF(AND(71&lt;=Z1284,Z1284&lt;107),VLOOKUP($W1284,日射量と図３!$E$6:$G$34,3,TRUE),IF(AND(107&lt;=Z1284,Z1284&lt;143),VLOOKUP($W1284,日射量と図３!$E$6:$H$34,4,TRUE),VLOOKUP($W1284,日射量と図３!$E$6:$I$34,5,TRUE))))))</f>
        <v/>
      </c>
      <c r="AC1284" s="382" t="str">
        <f t="shared" si="240"/>
        <v/>
      </c>
      <c r="AD1284" s="382" t="str">
        <f t="shared" si="241"/>
        <v/>
      </c>
    </row>
    <row r="1285" spans="11:30" ht="13.5" customHeight="1">
      <c r="K1285" s="4">
        <f t="shared" ref="K1285:K1348" si="246">MONTH(L1285)</f>
        <v>7</v>
      </c>
      <c r="L1285" s="34">
        <v>43305</v>
      </c>
      <c r="M1285" s="4">
        <v>54</v>
      </c>
      <c r="N1285" s="4">
        <v>10</v>
      </c>
      <c r="O1285" s="31">
        <v>0.375</v>
      </c>
      <c r="P1285" s="35">
        <v>28.51</v>
      </c>
      <c r="Q1285" s="36">
        <f t="shared" ref="Q1285:Q1348" si="247">IF(O1285&lt;$B$15,$D$14,IF(O1285&lt;$B$16,$D$15,IF(O1285&lt;$B$17,$D$16,IF(O1285&lt;$B$18,$D$17,IF(O1285&lt;$B$19,$D$18,$D$19)))))</f>
        <v>12</v>
      </c>
      <c r="R1285" s="4">
        <f t="shared" ref="R1285:R1348" si="248">IF(Q1285-P1285&gt;0,Q1285-P1285,0)</f>
        <v>0</v>
      </c>
      <c r="S1285" s="31">
        <f t="shared" si="242"/>
        <v>0.19538194444444446</v>
      </c>
      <c r="T1285" s="31">
        <f t="shared" si="243"/>
        <v>0.79927083333333337</v>
      </c>
      <c r="U1285" s="4">
        <f t="shared" ref="U1285:U1348" si="249">IF(AND(S1285&lt;O1285,O1285&lt;T1285),R1285,0)</f>
        <v>0</v>
      </c>
      <c r="V1285" s="4" t="str">
        <f t="shared" ref="V1285:V1348" si="250">IF(N1285=1,SUM(U1285:U1308),"")</f>
        <v/>
      </c>
      <c r="W1285" s="18" t="str">
        <f>IF(V1285="","",VLOOKUP(L1285,日射量と図３!$A$4:$C$368,3,TRUE)*238.85/100)</f>
        <v/>
      </c>
      <c r="X1285" s="4" t="str">
        <f t="shared" ref="X1285:X1348" si="251">IF(V1285="","",VLOOKUP(K1285,$AF$38:$AJ$49,5,TRUE))</f>
        <v/>
      </c>
      <c r="Y1285" s="4" t="str">
        <f t="shared" si="244"/>
        <v/>
      </c>
      <c r="Z1285" s="4" t="str">
        <f t="shared" si="245"/>
        <v/>
      </c>
      <c r="AA1285" s="4" t="str">
        <f>IF($V1285="","",IF(Y1285&lt;36,0,IF(AND(36&lt;=Y1285,Y1285&lt;71),VLOOKUP($W1285,日射量と図３!$E$6:$F$34,2,TRUE),IF(AND(71&lt;=Y1285,Y1285&lt;107),VLOOKUP($W1285,日射量と図３!$E$6:$G$34,3,TRUE),IF(AND(107&lt;=Y1285,Y1285&lt;143),VLOOKUP($W1285,日射量と図３!$E$6:$H$34,4,TRUE),VLOOKUP($W1285,日射量と図３!$E$6:$I$34,5,TRUE))))))</f>
        <v/>
      </c>
      <c r="AB1285" s="4" t="str">
        <f>IF($V1285="","",IF(Z1285&lt;36,0,IF(AND(36&lt;=Z1285,Z1285&lt;71),VLOOKUP($W1285,日射量と図３!$E$6:$F$34,2,TRUE),IF(AND(71&lt;=Z1285,Z1285&lt;107),VLOOKUP($W1285,日射量と図３!$E$6:$G$34,3,TRUE),IF(AND(107&lt;=Z1285,Z1285&lt;143),VLOOKUP($W1285,日射量と図３!$E$6:$H$34,4,TRUE),VLOOKUP($W1285,日射量と図３!$E$6:$I$34,5,TRUE))))))</f>
        <v/>
      </c>
      <c r="AC1285" s="382" t="str">
        <f t="shared" si="240"/>
        <v/>
      </c>
      <c r="AD1285" s="382" t="str">
        <f t="shared" si="241"/>
        <v/>
      </c>
    </row>
    <row r="1286" spans="11:30" ht="13.5" customHeight="1">
      <c r="K1286" s="4">
        <f t="shared" si="246"/>
        <v>7</v>
      </c>
      <c r="L1286" s="34">
        <v>43305</v>
      </c>
      <c r="M1286" s="4">
        <v>54</v>
      </c>
      <c r="N1286" s="4">
        <v>11</v>
      </c>
      <c r="O1286" s="31">
        <v>0.41666666666666669</v>
      </c>
      <c r="P1286" s="35">
        <v>29.659999999999997</v>
      </c>
      <c r="Q1286" s="36">
        <f t="shared" si="247"/>
        <v>12</v>
      </c>
      <c r="R1286" s="4">
        <f t="shared" si="248"/>
        <v>0</v>
      </c>
      <c r="S1286" s="31">
        <f t="shared" si="242"/>
        <v>0.19538194444444446</v>
      </c>
      <c r="T1286" s="31">
        <f t="shared" si="243"/>
        <v>0.79927083333333337</v>
      </c>
      <c r="U1286" s="4">
        <f t="shared" si="249"/>
        <v>0</v>
      </c>
      <c r="V1286" s="4" t="str">
        <f t="shared" si="250"/>
        <v/>
      </c>
      <c r="W1286" s="18" t="str">
        <f>IF(V1286="","",VLOOKUP(L1286,日射量と図３!$A$4:$C$368,3,TRUE)*238.85/100)</f>
        <v/>
      </c>
      <c r="X1286" s="4" t="str">
        <f t="shared" si="251"/>
        <v/>
      </c>
      <c r="Y1286" s="4" t="str">
        <f t="shared" si="244"/>
        <v/>
      </c>
      <c r="Z1286" s="4" t="str">
        <f t="shared" si="245"/>
        <v/>
      </c>
      <c r="AA1286" s="4" t="str">
        <f>IF($V1286="","",IF(Y1286&lt;36,0,IF(AND(36&lt;=Y1286,Y1286&lt;71),VLOOKUP($W1286,日射量と図３!$E$6:$F$34,2,TRUE),IF(AND(71&lt;=Y1286,Y1286&lt;107),VLOOKUP($W1286,日射量と図３!$E$6:$G$34,3,TRUE),IF(AND(107&lt;=Y1286,Y1286&lt;143),VLOOKUP($W1286,日射量と図３!$E$6:$H$34,4,TRUE),VLOOKUP($W1286,日射量と図３!$E$6:$I$34,5,TRUE))))))</f>
        <v/>
      </c>
      <c r="AB1286" s="4" t="str">
        <f>IF($V1286="","",IF(Z1286&lt;36,0,IF(AND(36&lt;=Z1286,Z1286&lt;71),VLOOKUP($W1286,日射量と図３!$E$6:$F$34,2,TRUE),IF(AND(71&lt;=Z1286,Z1286&lt;107),VLOOKUP($W1286,日射量と図３!$E$6:$G$34,3,TRUE),IF(AND(107&lt;=Z1286,Z1286&lt;143),VLOOKUP($W1286,日射量と図３!$E$6:$H$34,4,TRUE),VLOOKUP($W1286,日射量と図３!$E$6:$I$34,5,TRUE))))))</f>
        <v/>
      </c>
      <c r="AC1286" s="382" t="str">
        <f t="shared" si="240"/>
        <v/>
      </c>
      <c r="AD1286" s="382" t="str">
        <f t="shared" si="241"/>
        <v/>
      </c>
    </row>
    <row r="1287" spans="11:30" ht="13.5" customHeight="1">
      <c r="K1287" s="4">
        <f t="shared" si="246"/>
        <v>7</v>
      </c>
      <c r="L1287" s="34">
        <v>43305</v>
      </c>
      <c r="M1287" s="4">
        <v>54</v>
      </c>
      <c r="N1287" s="4">
        <v>12</v>
      </c>
      <c r="O1287" s="31">
        <v>0.45833333333333331</v>
      </c>
      <c r="P1287" s="35">
        <v>30.53</v>
      </c>
      <c r="Q1287" s="36">
        <f t="shared" si="247"/>
        <v>12</v>
      </c>
      <c r="R1287" s="4">
        <f t="shared" si="248"/>
        <v>0</v>
      </c>
      <c r="S1287" s="31">
        <f t="shared" si="242"/>
        <v>0.19538194444444446</v>
      </c>
      <c r="T1287" s="31">
        <f t="shared" si="243"/>
        <v>0.79927083333333337</v>
      </c>
      <c r="U1287" s="4">
        <f t="shared" si="249"/>
        <v>0</v>
      </c>
      <c r="V1287" s="4" t="str">
        <f t="shared" si="250"/>
        <v/>
      </c>
      <c r="W1287" s="18" t="str">
        <f>IF(V1287="","",VLOOKUP(L1287,日射量と図３!$A$4:$C$368,3,TRUE)*238.85/100)</f>
        <v/>
      </c>
      <c r="X1287" s="4" t="str">
        <f t="shared" si="251"/>
        <v/>
      </c>
      <c r="Y1287" s="4" t="str">
        <f t="shared" si="244"/>
        <v/>
      </c>
      <c r="Z1287" s="4" t="str">
        <f t="shared" si="245"/>
        <v/>
      </c>
      <c r="AA1287" s="4" t="str">
        <f>IF($V1287="","",IF(Y1287&lt;36,0,IF(AND(36&lt;=Y1287,Y1287&lt;71),VLOOKUP($W1287,日射量と図３!$E$6:$F$34,2,TRUE),IF(AND(71&lt;=Y1287,Y1287&lt;107),VLOOKUP($W1287,日射量と図３!$E$6:$G$34,3,TRUE),IF(AND(107&lt;=Y1287,Y1287&lt;143),VLOOKUP($W1287,日射量と図３!$E$6:$H$34,4,TRUE),VLOOKUP($W1287,日射量と図３!$E$6:$I$34,5,TRUE))))))</f>
        <v/>
      </c>
      <c r="AB1287" s="4" t="str">
        <f>IF($V1287="","",IF(Z1287&lt;36,0,IF(AND(36&lt;=Z1287,Z1287&lt;71),VLOOKUP($W1287,日射量と図３!$E$6:$F$34,2,TRUE),IF(AND(71&lt;=Z1287,Z1287&lt;107),VLOOKUP($W1287,日射量と図３!$E$6:$G$34,3,TRUE),IF(AND(107&lt;=Z1287,Z1287&lt;143),VLOOKUP($W1287,日射量と図３!$E$6:$H$34,4,TRUE),VLOOKUP($W1287,日射量と図３!$E$6:$I$34,5,TRUE))))))</f>
        <v/>
      </c>
      <c r="AC1287" s="382" t="str">
        <f t="shared" si="240"/>
        <v/>
      </c>
      <c r="AD1287" s="382" t="str">
        <f t="shared" si="241"/>
        <v/>
      </c>
    </row>
    <row r="1288" spans="11:30" ht="13.5" customHeight="1">
      <c r="K1288" s="4">
        <f t="shared" si="246"/>
        <v>7</v>
      </c>
      <c r="L1288" s="34">
        <v>43305</v>
      </c>
      <c r="M1288" s="4">
        <v>54</v>
      </c>
      <c r="N1288" s="4">
        <v>13</v>
      </c>
      <c r="O1288" s="31">
        <v>0.5</v>
      </c>
      <c r="P1288" s="35">
        <v>30.71</v>
      </c>
      <c r="Q1288" s="36">
        <f t="shared" si="247"/>
        <v>12</v>
      </c>
      <c r="R1288" s="4">
        <f t="shared" si="248"/>
        <v>0</v>
      </c>
      <c r="S1288" s="31">
        <f t="shared" si="242"/>
        <v>0.19538194444444446</v>
      </c>
      <c r="T1288" s="31">
        <f t="shared" si="243"/>
        <v>0.79927083333333337</v>
      </c>
      <c r="U1288" s="4">
        <f t="shared" si="249"/>
        <v>0</v>
      </c>
      <c r="V1288" s="4" t="str">
        <f t="shared" si="250"/>
        <v/>
      </c>
      <c r="W1288" s="18" t="str">
        <f>IF(V1288="","",VLOOKUP(L1288,日射量と図３!$A$4:$C$368,3,TRUE)*238.85/100)</f>
        <v/>
      </c>
      <c r="X1288" s="4" t="str">
        <f t="shared" si="251"/>
        <v/>
      </c>
      <c r="Y1288" s="4" t="str">
        <f t="shared" si="244"/>
        <v/>
      </c>
      <c r="Z1288" s="4" t="str">
        <f t="shared" si="245"/>
        <v/>
      </c>
      <c r="AA1288" s="4" t="str">
        <f>IF($V1288="","",IF(Y1288&lt;36,0,IF(AND(36&lt;=Y1288,Y1288&lt;71),VLOOKUP($W1288,日射量と図３!$E$6:$F$34,2,TRUE),IF(AND(71&lt;=Y1288,Y1288&lt;107),VLOOKUP($W1288,日射量と図３!$E$6:$G$34,3,TRUE),IF(AND(107&lt;=Y1288,Y1288&lt;143),VLOOKUP($W1288,日射量と図３!$E$6:$H$34,4,TRUE),VLOOKUP($W1288,日射量と図３!$E$6:$I$34,5,TRUE))))))</f>
        <v/>
      </c>
      <c r="AB1288" s="4" t="str">
        <f>IF($V1288="","",IF(Z1288&lt;36,0,IF(AND(36&lt;=Z1288,Z1288&lt;71),VLOOKUP($W1288,日射量と図３!$E$6:$F$34,2,TRUE),IF(AND(71&lt;=Z1288,Z1288&lt;107),VLOOKUP($W1288,日射量と図３!$E$6:$G$34,3,TRUE),IF(AND(107&lt;=Z1288,Z1288&lt;143),VLOOKUP($W1288,日射量と図３!$E$6:$H$34,4,TRUE),VLOOKUP($W1288,日射量と図３!$E$6:$I$34,5,TRUE))))))</f>
        <v/>
      </c>
      <c r="AC1288" s="382" t="str">
        <f t="shared" si="240"/>
        <v/>
      </c>
      <c r="AD1288" s="382" t="str">
        <f t="shared" si="241"/>
        <v/>
      </c>
    </row>
    <row r="1289" spans="11:30" ht="13.5" customHeight="1">
      <c r="K1289" s="4">
        <f t="shared" si="246"/>
        <v>7</v>
      </c>
      <c r="L1289" s="34">
        <v>43305</v>
      </c>
      <c r="M1289" s="4">
        <v>54</v>
      </c>
      <c r="N1289" s="4">
        <v>14</v>
      </c>
      <c r="O1289" s="31">
        <v>0.54166666666666663</v>
      </c>
      <c r="P1289" s="35">
        <v>31.380000000000003</v>
      </c>
      <c r="Q1289" s="36">
        <f t="shared" si="247"/>
        <v>12</v>
      </c>
      <c r="R1289" s="4">
        <f t="shared" si="248"/>
        <v>0</v>
      </c>
      <c r="S1289" s="31">
        <f t="shared" si="242"/>
        <v>0.19538194444444446</v>
      </c>
      <c r="T1289" s="31">
        <f t="shared" si="243"/>
        <v>0.79927083333333337</v>
      </c>
      <c r="U1289" s="4">
        <f t="shared" si="249"/>
        <v>0</v>
      </c>
      <c r="V1289" s="4" t="str">
        <f t="shared" si="250"/>
        <v/>
      </c>
      <c r="W1289" s="18" t="str">
        <f>IF(V1289="","",VLOOKUP(L1289,日射量と図３!$A$4:$C$368,3,TRUE)*238.85/100)</f>
        <v/>
      </c>
      <c r="X1289" s="4" t="str">
        <f t="shared" si="251"/>
        <v/>
      </c>
      <c r="Y1289" s="4" t="str">
        <f t="shared" si="244"/>
        <v/>
      </c>
      <c r="Z1289" s="4" t="str">
        <f t="shared" si="245"/>
        <v/>
      </c>
      <c r="AA1289" s="4" t="str">
        <f>IF($V1289="","",IF(Y1289&lt;36,0,IF(AND(36&lt;=Y1289,Y1289&lt;71),VLOOKUP($W1289,日射量と図３!$E$6:$F$34,2,TRUE),IF(AND(71&lt;=Y1289,Y1289&lt;107),VLOOKUP($W1289,日射量と図３!$E$6:$G$34,3,TRUE),IF(AND(107&lt;=Y1289,Y1289&lt;143),VLOOKUP($W1289,日射量と図３!$E$6:$H$34,4,TRUE),VLOOKUP($W1289,日射量と図３!$E$6:$I$34,5,TRUE))))))</f>
        <v/>
      </c>
      <c r="AB1289" s="4" t="str">
        <f>IF($V1289="","",IF(Z1289&lt;36,0,IF(AND(36&lt;=Z1289,Z1289&lt;71),VLOOKUP($W1289,日射量と図３!$E$6:$F$34,2,TRUE),IF(AND(71&lt;=Z1289,Z1289&lt;107),VLOOKUP($W1289,日射量と図３!$E$6:$G$34,3,TRUE),IF(AND(107&lt;=Z1289,Z1289&lt;143),VLOOKUP($W1289,日射量と図３!$E$6:$H$34,4,TRUE),VLOOKUP($W1289,日射量と図３!$E$6:$I$34,5,TRUE))))))</f>
        <v/>
      </c>
      <c r="AC1289" s="382" t="str">
        <f t="shared" si="240"/>
        <v/>
      </c>
      <c r="AD1289" s="382" t="str">
        <f t="shared" si="241"/>
        <v/>
      </c>
    </row>
    <row r="1290" spans="11:30" ht="13.5" customHeight="1">
      <c r="K1290" s="4">
        <f t="shared" si="246"/>
        <v>7</v>
      </c>
      <c r="L1290" s="34">
        <v>43305</v>
      </c>
      <c r="M1290" s="4">
        <v>54</v>
      </c>
      <c r="N1290" s="4">
        <v>15</v>
      </c>
      <c r="O1290" s="31">
        <v>0.58333333333333337</v>
      </c>
      <c r="P1290" s="35">
        <v>31.76</v>
      </c>
      <c r="Q1290" s="36">
        <f t="shared" si="247"/>
        <v>12</v>
      </c>
      <c r="R1290" s="4">
        <f t="shared" si="248"/>
        <v>0</v>
      </c>
      <c r="S1290" s="31">
        <f t="shared" si="242"/>
        <v>0.19538194444444446</v>
      </c>
      <c r="T1290" s="31">
        <f t="shared" si="243"/>
        <v>0.79927083333333337</v>
      </c>
      <c r="U1290" s="4">
        <f t="shared" si="249"/>
        <v>0</v>
      </c>
      <c r="V1290" s="4" t="str">
        <f t="shared" si="250"/>
        <v/>
      </c>
      <c r="W1290" s="18" t="str">
        <f>IF(V1290="","",VLOOKUP(L1290,日射量と図３!$A$4:$C$368,3,TRUE)*238.85/100)</f>
        <v/>
      </c>
      <c r="X1290" s="4" t="str">
        <f t="shared" si="251"/>
        <v/>
      </c>
      <c r="Y1290" s="4" t="str">
        <f t="shared" si="244"/>
        <v/>
      </c>
      <c r="Z1290" s="4" t="str">
        <f t="shared" si="245"/>
        <v/>
      </c>
      <c r="AA1290" s="4" t="str">
        <f>IF($V1290="","",IF(Y1290&lt;36,0,IF(AND(36&lt;=Y1290,Y1290&lt;71),VLOOKUP($W1290,日射量と図３!$E$6:$F$34,2,TRUE),IF(AND(71&lt;=Y1290,Y1290&lt;107),VLOOKUP($W1290,日射量と図３!$E$6:$G$34,3,TRUE),IF(AND(107&lt;=Y1290,Y1290&lt;143),VLOOKUP($W1290,日射量と図３!$E$6:$H$34,4,TRUE),VLOOKUP($W1290,日射量と図３!$E$6:$I$34,5,TRUE))))))</f>
        <v/>
      </c>
      <c r="AB1290" s="4" t="str">
        <f>IF($V1290="","",IF(Z1290&lt;36,0,IF(AND(36&lt;=Z1290,Z1290&lt;71),VLOOKUP($W1290,日射量と図３!$E$6:$F$34,2,TRUE),IF(AND(71&lt;=Z1290,Z1290&lt;107),VLOOKUP($W1290,日射量と図３!$E$6:$G$34,3,TRUE),IF(AND(107&lt;=Z1290,Z1290&lt;143),VLOOKUP($W1290,日射量と図３!$E$6:$H$34,4,TRUE),VLOOKUP($W1290,日射量と図３!$E$6:$I$34,5,TRUE))))))</f>
        <v/>
      </c>
      <c r="AC1290" s="382" t="str">
        <f t="shared" si="240"/>
        <v/>
      </c>
      <c r="AD1290" s="382" t="str">
        <f t="shared" si="241"/>
        <v/>
      </c>
    </row>
    <row r="1291" spans="11:30" ht="13.5" customHeight="1">
      <c r="K1291" s="4">
        <f t="shared" si="246"/>
        <v>7</v>
      </c>
      <c r="L1291" s="34">
        <v>43305</v>
      </c>
      <c r="M1291" s="4">
        <v>54</v>
      </c>
      <c r="N1291" s="4">
        <v>16</v>
      </c>
      <c r="O1291" s="31">
        <v>0.625</v>
      </c>
      <c r="P1291" s="35">
        <v>32.019999999999996</v>
      </c>
      <c r="Q1291" s="36">
        <f t="shared" si="247"/>
        <v>16</v>
      </c>
      <c r="R1291" s="4">
        <f t="shared" si="248"/>
        <v>0</v>
      </c>
      <c r="S1291" s="31">
        <f t="shared" si="242"/>
        <v>0.19538194444444446</v>
      </c>
      <c r="T1291" s="31">
        <f t="shared" si="243"/>
        <v>0.79927083333333337</v>
      </c>
      <c r="U1291" s="4">
        <f t="shared" si="249"/>
        <v>0</v>
      </c>
      <c r="V1291" s="4" t="str">
        <f t="shared" si="250"/>
        <v/>
      </c>
      <c r="W1291" s="18" t="str">
        <f>IF(V1291="","",VLOOKUP(L1291,日射量と図３!$A$4:$C$368,3,TRUE)*238.85/100)</f>
        <v/>
      </c>
      <c r="X1291" s="4" t="str">
        <f t="shared" si="251"/>
        <v/>
      </c>
      <c r="Y1291" s="4" t="str">
        <f t="shared" si="244"/>
        <v/>
      </c>
      <c r="Z1291" s="4" t="str">
        <f t="shared" si="245"/>
        <v/>
      </c>
      <c r="AA1291" s="4" t="str">
        <f>IF($V1291="","",IF(Y1291&lt;36,0,IF(AND(36&lt;=Y1291,Y1291&lt;71),VLOOKUP($W1291,日射量と図３!$E$6:$F$34,2,TRUE),IF(AND(71&lt;=Y1291,Y1291&lt;107),VLOOKUP($W1291,日射量と図３!$E$6:$G$34,3,TRUE),IF(AND(107&lt;=Y1291,Y1291&lt;143),VLOOKUP($W1291,日射量と図３!$E$6:$H$34,4,TRUE),VLOOKUP($W1291,日射量と図３!$E$6:$I$34,5,TRUE))))))</f>
        <v/>
      </c>
      <c r="AB1291" s="4" t="str">
        <f>IF($V1291="","",IF(Z1291&lt;36,0,IF(AND(36&lt;=Z1291,Z1291&lt;71),VLOOKUP($W1291,日射量と図３!$E$6:$F$34,2,TRUE),IF(AND(71&lt;=Z1291,Z1291&lt;107),VLOOKUP($W1291,日射量と図３!$E$6:$G$34,3,TRUE),IF(AND(107&lt;=Z1291,Z1291&lt;143),VLOOKUP($W1291,日射量と図３!$E$6:$H$34,4,TRUE),VLOOKUP($W1291,日射量と図３!$E$6:$I$34,5,TRUE))))))</f>
        <v/>
      </c>
      <c r="AC1291" s="382" t="str">
        <f t="shared" si="240"/>
        <v/>
      </c>
      <c r="AD1291" s="382" t="str">
        <f t="shared" si="241"/>
        <v/>
      </c>
    </row>
    <row r="1292" spans="11:30" ht="13.5" customHeight="1">
      <c r="K1292" s="4">
        <f t="shared" si="246"/>
        <v>7</v>
      </c>
      <c r="L1292" s="34">
        <v>43305</v>
      </c>
      <c r="M1292" s="4">
        <v>54</v>
      </c>
      <c r="N1292" s="4">
        <v>17</v>
      </c>
      <c r="O1292" s="31">
        <v>0.66666666666666663</v>
      </c>
      <c r="P1292" s="35">
        <v>31.93</v>
      </c>
      <c r="Q1292" s="36">
        <f t="shared" si="247"/>
        <v>16</v>
      </c>
      <c r="R1292" s="4">
        <f t="shared" si="248"/>
        <v>0</v>
      </c>
      <c r="S1292" s="31">
        <f t="shared" si="242"/>
        <v>0.19538194444444446</v>
      </c>
      <c r="T1292" s="31">
        <f t="shared" si="243"/>
        <v>0.79927083333333337</v>
      </c>
      <c r="U1292" s="4">
        <f t="shared" si="249"/>
        <v>0</v>
      </c>
      <c r="V1292" s="4" t="str">
        <f t="shared" si="250"/>
        <v/>
      </c>
      <c r="W1292" s="18" t="str">
        <f>IF(V1292="","",VLOOKUP(L1292,日射量と図３!$A$4:$C$368,3,TRUE)*238.85/100)</f>
        <v/>
      </c>
      <c r="X1292" s="4" t="str">
        <f t="shared" si="251"/>
        <v/>
      </c>
      <c r="Y1292" s="4" t="str">
        <f t="shared" si="244"/>
        <v/>
      </c>
      <c r="Z1292" s="4" t="str">
        <f t="shared" si="245"/>
        <v/>
      </c>
      <c r="AA1292" s="4" t="str">
        <f>IF($V1292="","",IF(Y1292&lt;36,0,IF(AND(36&lt;=Y1292,Y1292&lt;71),VLOOKUP($W1292,日射量と図３!$E$6:$F$34,2,TRUE),IF(AND(71&lt;=Y1292,Y1292&lt;107),VLOOKUP($W1292,日射量と図３!$E$6:$G$34,3,TRUE),IF(AND(107&lt;=Y1292,Y1292&lt;143),VLOOKUP($W1292,日射量と図３!$E$6:$H$34,4,TRUE),VLOOKUP($W1292,日射量と図３!$E$6:$I$34,5,TRUE))))))</f>
        <v/>
      </c>
      <c r="AB1292" s="4" t="str">
        <f>IF($V1292="","",IF(Z1292&lt;36,0,IF(AND(36&lt;=Z1292,Z1292&lt;71),VLOOKUP($W1292,日射量と図３!$E$6:$F$34,2,TRUE),IF(AND(71&lt;=Z1292,Z1292&lt;107),VLOOKUP($W1292,日射量と図３!$E$6:$G$34,3,TRUE),IF(AND(107&lt;=Z1292,Z1292&lt;143),VLOOKUP($W1292,日射量と図３!$E$6:$H$34,4,TRUE),VLOOKUP($W1292,日射量と図３!$E$6:$I$34,5,TRUE))))))</f>
        <v/>
      </c>
      <c r="AC1292" s="382" t="str">
        <f t="shared" si="240"/>
        <v/>
      </c>
      <c r="AD1292" s="382" t="str">
        <f t="shared" si="241"/>
        <v/>
      </c>
    </row>
    <row r="1293" spans="11:30" ht="13.5" customHeight="1">
      <c r="K1293" s="4">
        <f t="shared" si="246"/>
        <v>7</v>
      </c>
      <c r="L1293" s="34">
        <v>43305</v>
      </c>
      <c r="M1293" s="4">
        <v>54</v>
      </c>
      <c r="N1293" s="4">
        <v>18</v>
      </c>
      <c r="O1293" s="31">
        <v>0.70833333333333337</v>
      </c>
      <c r="P1293" s="35">
        <v>31.330000000000002</v>
      </c>
      <c r="Q1293" s="36">
        <f t="shared" si="247"/>
        <v>16</v>
      </c>
      <c r="R1293" s="4">
        <f t="shared" si="248"/>
        <v>0</v>
      </c>
      <c r="S1293" s="31">
        <f t="shared" si="242"/>
        <v>0.19538194444444446</v>
      </c>
      <c r="T1293" s="31">
        <f t="shared" si="243"/>
        <v>0.79927083333333337</v>
      </c>
      <c r="U1293" s="4">
        <f t="shared" si="249"/>
        <v>0</v>
      </c>
      <c r="V1293" s="4" t="str">
        <f t="shared" si="250"/>
        <v/>
      </c>
      <c r="W1293" s="18" t="str">
        <f>IF(V1293="","",VLOOKUP(L1293,日射量と図３!$A$4:$C$368,3,TRUE)*238.85/100)</f>
        <v/>
      </c>
      <c r="X1293" s="4" t="str">
        <f t="shared" si="251"/>
        <v/>
      </c>
      <c r="Y1293" s="4" t="str">
        <f t="shared" si="244"/>
        <v/>
      </c>
      <c r="Z1293" s="4" t="str">
        <f t="shared" si="245"/>
        <v/>
      </c>
      <c r="AA1293" s="4" t="str">
        <f>IF($V1293="","",IF(Y1293&lt;36,0,IF(AND(36&lt;=Y1293,Y1293&lt;71),VLOOKUP($W1293,日射量と図３!$E$6:$F$34,2,TRUE),IF(AND(71&lt;=Y1293,Y1293&lt;107),VLOOKUP($W1293,日射量と図３!$E$6:$G$34,3,TRUE),IF(AND(107&lt;=Y1293,Y1293&lt;143),VLOOKUP($W1293,日射量と図３!$E$6:$H$34,4,TRUE),VLOOKUP($W1293,日射量と図３!$E$6:$I$34,5,TRUE))))))</f>
        <v/>
      </c>
      <c r="AB1293" s="4" t="str">
        <f>IF($V1293="","",IF(Z1293&lt;36,0,IF(AND(36&lt;=Z1293,Z1293&lt;71),VLOOKUP($W1293,日射量と図３!$E$6:$F$34,2,TRUE),IF(AND(71&lt;=Z1293,Z1293&lt;107),VLOOKUP($W1293,日射量と図３!$E$6:$G$34,3,TRUE),IF(AND(107&lt;=Z1293,Z1293&lt;143),VLOOKUP($W1293,日射量と図３!$E$6:$H$34,4,TRUE),VLOOKUP($W1293,日射量と図３!$E$6:$I$34,5,TRUE))))))</f>
        <v/>
      </c>
      <c r="AC1293" s="382" t="str">
        <f t="shared" si="240"/>
        <v/>
      </c>
      <c r="AD1293" s="382" t="str">
        <f t="shared" si="241"/>
        <v/>
      </c>
    </row>
    <row r="1294" spans="11:30" ht="13.5" customHeight="1">
      <c r="K1294" s="4">
        <f t="shared" si="246"/>
        <v>7</v>
      </c>
      <c r="L1294" s="34">
        <v>43305</v>
      </c>
      <c r="M1294" s="4">
        <v>54</v>
      </c>
      <c r="N1294" s="4">
        <v>19</v>
      </c>
      <c r="O1294" s="31">
        <v>0.75</v>
      </c>
      <c r="P1294" s="35">
        <v>30.54</v>
      </c>
      <c r="Q1294" s="36">
        <f t="shared" si="247"/>
        <v>16</v>
      </c>
      <c r="R1294" s="4">
        <f t="shared" si="248"/>
        <v>0</v>
      </c>
      <c r="S1294" s="31">
        <f t="shared" si="242"/>
        <v>0.19538194444444446</v>
      </c>
      <c r="T1294" s="31">
        <f t="shared" si="243"/>
        <v>0.79927083333333337</v>
      </c>
      <c r="U1294" s="4">
        <f t="shared" si="249"/>
        <v>0</v>
      </c>
      <c r="V1294" s="4" t="str">
        <f t="shared" si="250"/>
        <v/>
      </c>
      <c r="W1294" s="18" t="str">
        <f>IF(V1294="","",VLOOKUP(L1294,日射量と図３!$A$4:$C$368,3,TRUE)*238.85/100)</f>
        <v/>
      </c>
      <c r="X1294" s="4" t="str">
        <f t="shared" si="251"/>
        <v/>
      </c>
      <c r="Y1294" s="4" t="str">
        <f t="shared" si="244"/>
        <v/>
      </c>
      <c r="Z1294" s="4" t="str">
        <f t="shared" si="245"/>
        <v/>
      </c>
      <c r="AA1294" s="4" t="str">
        <f>IF($V1294="","",IF(Y1294&lt;36,0,IF(AND(36&lt;=Y1294,Y1294&lt;71),VLOOKUP($W1294,日射量と図３!$E$6:$F$34,2,TRUE),IF(AND(71&lt;=Y1294,Y1294&lt;107),VLOOKUP($W1294,日射量と図３!$E$6:$G$34,3,TRUE),IF(AND(107&lt;=Y1294,Y1294&lt;143),VLOOKUP($W1294,日射量と図３!$E$6:$H$34,4,TRUE),VLOOKUP($W1294,日射量と図３!$E$6:$I$34,5,TRUE))))))</f>
        <v/>
      </c>
      <c r="AB1294" s="4" t="str">
        <f>IF($V1294="","",IF(Z1294&lt;36,0,IF(AND(36&lt;=Z1294,Z1294&lt;71),VLOOKUP($W1294,日射量と図３!$E$6:$F$34,2,TRUE),IF(AND(71&lt;=Z1294,Z1294&lt;107),VLOOKUP($W1294,日射量と図３!$E$6:$G$34,3,TRUE),IF(AND(107&lt;=Z1294,Z1294&lt;143),VLOOKUP($W1294,日射量と図３!$E$6:$H$34,4,TRUE),VLOOKUP($W1294,日射量と図３!$E$6:$I$34,5,TRUE))))))</f>
        <v/>
      </c>
      <c r="AC1294" s="382" t="str">
        <f t="shared" si="240"/>
        <v/>
      </c>
      <c r="AD1294" s="382" t="str">
        <f t="shared" si="241"/>
        <v/>
      </c>
    </row>
    <row r="1295" spans="11:30" ht="13.5" customHeight="1">
      <c r="K1295" s="4">
        <f t="shared" si="246"/>
        <v>7</v>
      </c>
      <c r="L1295" s="34">
        <v>43305</v>
      </c>
      <c r="M1295" s="4">
        <v>54</v>
      </c>
      <c r="N1295" s="4">
        <v>20</v>
      </c>
      <c r="O1295" s="31">
        <v>0.79166666666666663</v>
      </c>
      <c r="P1295" s="35">
        <v>29.290000000000003</v>
      </c>
      <c r="Q1295" s="36">
        <f t="shared" si="247"/>
        <v>16</v>
      </c>
      <c r="R1295" s="4">
        <f t="shared" si="248"/>
        <v>0</v>
      </c>
      <c r="S1295" s="31">
        <f t="shared" si="242"/>
        <v>0.19538194444444446</v>
      </c>
      <c r="T1295" s="31">
        <f t="shared" si="243"/>
        <v>0.79927083333333337</v>
      </c>
      <c r="U1295" s="4">
        <f t="shared" si="249"/>
        <v>0</v>
      </c>
      <c r="V1295" s="4" t="str">
        <f t="shared" si="250"/>
        <v/>
      </c>
      <c r="W1295" s="18" t="str">
        <f>IF(V1295="","",VLOOKUP(L1295,日射量と図３!$A$4:$C$368,3,TRUE)*238.85/100)</f>
        <v/>
      </c>
      <c r="X1295" s="4" t="str">
        <f t="shared" si="251"/>
        <v/>
      </c>
      <c r="Y1295" s="4" t="str">
        <f t="shared" si="244"/>
        <v/>
      </c>
      <c r="Z1295" s="4" t="str">
        <f t="shared" si="245"/>
        <v/>
      </c>
      <c r="AA1295" s="4" t="str">
        <f>IF($V1295="","",IF(Y1295&lt;36,0,IF(AND(36&lt;=Y1295,Y1295&lt;71),VLOOKUP($W1295,日射量と図３!$E$6:$F$34,2,TRUE),IF(AND(71&lt;=Y1295,Y1295&lt;107),VLOOKUP($W1295,日射量と図３!$E$6:$G$34,3,TRUE),IF(AND(107&lt;=Y1295,Y1295&lt;143),VLOOKUP($W1295,日射量と図３!$E$6:$H$34,4,TRUE),VLOOKUP($W1295,日射量と図３!$E$6:$I$34,5,TRUE))))))</f>
        <v/>
      </c>
      <c r="AB1295" s="4" t="str">
        <f>IF($V1295="","",IF(Z1295&lt;36,0,IF(AND(36&lt;=Z1295,Z1295&lt;71),VLOOKUP($W1295,日射量と図３!$E$6:$F$34,2,TRUE),IF(AND(71&lt;=Z1295,Z1295&lt;107),VLOOKUP($W1295,日射量と図３!$E$6:$G$34,3,TRUE),IF(AND(107&lt;=Z1295,Z1295&lt;143),VLOOKUP($W1295,日射量と図３!$E$6:$H$34,4,TRUE),VLOOKUP($W1295,日射量と図３!$E$6:$I$34,5,TRUE))))))</f>
        <v/>
      </c>
      <c r="AC1295" s="382" t="str">
        <f t="shared" ref="AC1295:AC1358" si="252">IF(V1295="","",IF((($AH$18*$AH$30*V1295*3600/1000000)/1000-AA1295*$AG$18*10*0.0000041868)&lt;=0,0,AA1295*$AG$18*10*0.0000041868))</f>
        <v/>
      </c>
      <c r="AD1295" s="382" t="str">
        <f t="shared" ref="AD1295:AD1358" si="253">IF(V1295="","",IF((($AH$19*$AH$30*V1295*3600/1000000)/1000-AB1295*$AG$19*10*0.0000041868)&lt;=0,0,AB1295*$AG$19*10*0.0000041868))</f>
        <v/>
      </c>
    </row>
    <row r="1296" spans="11:30" ht="13.5" customHeight="1">
      <c r="K1296" s="4">
        <f t="shared" si="246"/>
        <v>7</v>
      </c>
      <c r="L1296" s="34">
        <v>43305</v>
      </c>
      <c r="M1296" s="4">
        <v>54</v>
      </c>
      <c r="N1296" s="4">
        <v>21</v>
      </c>
      <c r="O1296" s="31">
        <v>0.83333333333333337</v>
      </c>
      <c r="P1296" s="35">
        <v>28.6</v>
      </c>
      <c r="Q1296" s="36">
        <f t="shared" si="247"/>
        <v>16</v>
      </c>
      <c r="R1296" s="4">
        <f t="shared" si="248"/>
        <v>0</v>
      </c>
      <c r="S1296" s="31">
        <f t="shared" si="242"/>
        <v>0.19538194444444446</v>
      </c>
      <c r="T1296" s="31">
        <f t="shared" si="243"/>
        <v>0.79927083333333337</v>
      </c>
      <c r="U1296" s="4">
        <f t="shared" si="249"/>
        <v>0</v>
      </c>
      <c r="V1296" s="4" t="str">
        <f t="shared" si="250"/>
        <v/>
      </c>
      <c r="W1296" s="18" t="str">
        <f>IF(V1296="","",VLOOKUP(L1296,日射量と図３!$A$4:$C$368,3,TRUE)*238.85/100)</f>
        <v/>
      </c>
      <c r="X1296" s="4" t="str">
        <f t="shared" si="251"/>
        <v/>
      </c>
      <c r="Y1296" s="4" t="str">
        <f t="shared" si="244"/>
        <v/>
      </c>
      <c r="Z1296" s="4" t="str">
        <f t="shared" si="245"/>
        <v/>
      </c>
      <c r="AA1296" s="4" t="str">
        <f>IF($V1296="","",IF(Y1296&lt;36,0,IF(AND(36&lt;=Y1296,Y1296&lt;71),VLOOKUP($W1296,日射量と図３!$E$6:$F$34,2,TRUE),IF(AND(71&lt;=Y1296,Y1296&lt;107),VLOOKUP($W1296,日射量と図３!$E$6:$G$34,3,TRUE),IF(AND(107&lt;=Y1296,Y1296&lt;143),VLOOKUP($W1296,日射量と図３!$E$6:$H$34,4,TRUE),VLOOKUP($W1296,日射量と図３!$E$6:$I$34,5,TRUE))))))</f>
        <v/>
      </c>
      <c r="AB1296" s="4" t="str">
        <f>IF($V1296="","",IF(Z1296&lt;36,0,IF(AND(36&lt;=Z1296,Z1296&lt;71),VLOOKUP($W1296,日射量と図３!$E$6:$F$34,2,TRUE),IF(AND(71&lt;=Z1296,Z1296&lt;107),VLOOKUP($W1296,日射量と図３!$E$6:$G$34,3,TRUE),IF(AND(107&lt;=Z1296,Z1296&lt;143),VLOOKUP($W1296,日射量と図３!$E$6:$H$34,4,TRUE),VLOOKUP($W1296,日射量と図３!$E$6:$I$34,5,TRUE))))))</f>
        <v/>
      </c>
      <c r="AC1296" s="382" t="str">
        <f t="shared" si="252"/>
        <v/>
      </c>
      <c r="AD1296" s="382" t="str">
        <f t="shared" si="253"/>
        <v/>
      </c>
    </row>
    <row r="1297" spans="11:30" ht="13.5" customHeight="1">
      <c r="K1297" s="4">
        <f t="shared" si="246"/>
        <v>7</v>
      </c>
      <c r="L1297" s="34">
        <v>43305</v>
      </c>
      <c r="M1297" s="4">
        <v>54</v>
      </c>
      <c r="N1297" s="4">
        <v>22</v>
      </c>
      <c r="O1297" s="31">
        <v>0.875</v>
      </c>
      <c r="P1297" s="35">
        <v>27.97</v>
      </c>
      <c r="Q1297" s="36">
        <f t="shared" si="247"/>
        <v>16</v>
      </c>
      <c r="R1297" s="4">
        <f t="shared" si="248"/>
        <v>0</v>
      </c>
      <c r="S1297" s="31">
        <f t="shared" si="242"/>
        <v>0.19538194444444446</v>
      </c>
      <c r="T1297" s="31">
        <f t="shared" si="243"/>
        <v>0.79927083333333337</v>
      </c>
      <c r="U1297" s="4">
        <f t="shared" si="249"/>
        <v>0</v>
      </c>
      <c r="V1297" s="4" t="str">
        <f t="shared" si="250"/>
        <v/>
      </c>
      <c r="W1297" s="18" t="str">
        <f>IF(V1297="","",VLOOKUP(L1297,日射量と図３!$A$4:$C$368,3,TRUE)*238.85/100)</f>
        <v/>
      </c>
      <c r="X1297" s="4" t="str">
        <f t="shared" si="251"/>
        <v/>
      </c>
      <c r="Y1297" s="4" t="str">
        <f t="shared" si="244"/>
        <v/>
      </c>
      <c r="Z1297" s="4" t="str">
        <f t="shared" si="245"/>
        <v/>
      </c>
      <c r="AA1297" s="4" t="str">
        <f>IF($V1297="","",IF(Y1297&lt;36,0,IF(AND(36&lt;=Y1297,Y1297&lt;71),VLOOKUP($W1297,日射量と図３!$E$6:$F$34,2,TRUE),IF(AND(71&lt;=Y1297,Y1297&lt;107),VLOOKUP($W1297,日射量と図３!$E$6:$G$34,3,TRUE),IF(AND(107&lt;=Y1297,Y1297&lt;143),VLOOKUP($W1297,日射量と図３!$E$6:$H$34,4,TRUE),VLOOKUP($W1297,日射量と図３!$E$6:$I$34,5,TRUE))))))</f>
        <v/>
      </c>
      <c r="AB1297" s="4" t="str">
        <f>IF($V1297="","",IF(Z1297&lt;36,0,IF(AND(36&lt;=Z1297,Z1297&lt;71),VLOOKUP($W1297,日射量と図３!$E$6:$F$34,2,TRUE),IF(AND(71&lt;=Z1297,Z1297&lt;107),VLOOKUP($W1297,日射量と図３!$E$6:$G$34,3,TRUE),IF(AND(107&lt;=Z1297,Z1297&lt;143),VLOOKUP($W1297,日射量と図３!$E$6:$H$34,4,TRUE),VLOOKUP($W1297,日射量と図３!$E$6:$I$34,5,TRUE))))))</f>
        <v/>
      </c>
      <c r="AC1297" s="382" t="str">
        <f t="shared" si="252"/>
        <v/>
      </c>
      <c r="AD1297" s="382" t="str">
        <f t="shared" si="253"/>
        <v/>
      </c>
    </row>
    <row r="1298" spans="11:30" ht="13.5" customHeight="1">
      <c r="K1298" s="4">
        <f t="shared" si="246"/>
        <v>7</v>
      </c>
      <c r="L1298" s="34">
        <v>43305</v>
      </c>
      <c r="M1298" s="4">
        <v>54</v>
      </c>
      <c r="N1298" s="4">
        <v>23</v>
      </c>
      <c r="O1298" s="31">
        <v>0.91666666666666663</v>
      </c>
      <c r="P1298" s="35">
        <v>27.6</v>
      </c>
      <c r="Q1298" s="36">
        <f t="shared" si="247"/>
        <v>13</v>
      </c>
      <c r="R1298" s="4">
        <f t="shared" si="248"/>
        <v>0</v>
      </c>
      <c r="S1298" s="31">
        <f t="shared" si="242"/>
        <v>0.19538194444444446</v>
      </c>
      <c r="T1298" s="31">
        <f t="shared" si="243"/>
        <v>0.79927083333333337</v>
      </c>
      <c r="U1298" s="4">
        <f t="shared" si="249"/>
        <v>0</v>
      </c>
      <c r="V1298" s="4" t="str">
        <f t="shared" si="250"/>
        <v/>
      </c>
      <c r="W1298" s="18" t="str">
        <f>IF(V1298="","",VLOOKUP(L1298,日射量と図３!$A$4:$C$368,3,TRUE)*238.85/100)</f>
        <v/>
      </c>
      <c r="X1298" s="4" t="str">
        <f t="shared" si="251"/>
        <v/>
      </c>
      <c r="Y1298" s="4" t="str">
        <f t="shared" si="244"/>
        <v/>
      </c>
      <c r="Z1298" s="4" t="str">
        <f t="shared" si="245"/>
        <v/>
      </c>
      <c r="AA1298" s="4" t="str">
        <f>IF($V1298="","",IF(Y1298&lt;36,0,IF(AND(36&lt;=Y1298,Y1298&lt;71),VLOOKUP($W1298,日射量と図３!$E$6:$F$34,2,TRUE),IF(AND(71&lt;=Y1298,Y1298&lt;107),VLOOKUP($W1298,日射量と図３!$E$6:$G$34,3,TRUE),IF(AND(107&lt;=Y1298,Y1298&lt;143),VLOOKUP($W1298,日射量と図３!$E$6:$H$34,4,TRUE),VLOOKUP($W1298,日射量と図３!$E$6:$I$34,5,TRUE))))))</f>
        <v/>
      </c>
      <c r="AB1298" s="4" t="str">
        <f>IF($V1298="","",IF(Z1298&lt;36,0,IF(AND(36&lt;=Z1298,Z1298&lt;71),VLOOKUP($W1298,日射量と図３!$E$6:$F$34,2,TRUE),IF(AND(71&lt;=Z1298,Z1298&lt;107),VLOOKUP($W1298,日射量と図３!$E$6:$G$34,3,TRUE),IF(AND(107&lt;=Z1298,Z1298&lt;143),VLOOKUP($W1298,日射量と図３!$E$6:$H$34,4,TRUE),VLOOKUP($W1298,日射量と図３!$E$6:$I$34,5,TRUE))))))</f>
        <v/>
      </c>
      <c r="AC1298" s="382" t="str">
        <f t="shared" si="252"/>
        <v/>
      </c>
      <c r="AD1298" s="382" t="str">
        <f t="shared" si="253"/>
        <v/>
      </c>
    </row>
    <row r="1299" spans="11:30" ht="13.5" customHeight="1">
      <c r="K1299" s="4">
        <f t="shared" si="246"/>
        <v>7</v>
      </c>
      <c r="L1299" s="34">
        <v>43305</v>
      </c>
      <c r="M1299" s="4">
        <v>54</v>
      </c>
      <c r="N1299" s="4">
        <v>24</v>
      </c>
      <c r="O1299" s="31">
        <v>0.95833333333333337</v>
      </c>
      <c r="P1299" s="35">
        <v>27.189999999999998</v>
      </c>
      <c r="Q1299" s="36">
        <f t="shared" si="247"/>
        <v>13</v>
      </c>
      <c r="R1299" s="4">
        <f t="shared" si="248"/>
        <v>0</v>
      </c>
      <c r="S1299" s="31">
        <f t="shared" si="242"/>
        <v>0.19538194444444446</v>
      </c>
      <c r="T1299" s="31">
        <f t="shared" si="243"/>
        <v>0.79927083333333337</v>
      </c>
      <c r="U1299" s="4">
        <f t="shared" si="249"/>
        <v>0</v>
      </c>
      <c r="V1299" s="4" t="str">
        <f t="shared" si="250"/>
        <v/>
      </c>
      <c r="W1299" s="18" t="str">
        <f>IF(V1299="","",VLOOKUP(L1299,日射量と図３!$A$4:$C$368,3,TRUE)*238.85/100)</f>
        <v/>
      </c>
      <c r="X1299" s="4" t="str">
        <f t="shared" si="251"/>
        <v/>
      </c>
      <c r="Y1299" s="4" t="str">
        <f t="shared" si="244"/>
        <v/>
      </c>
      <c r="Z1299" s="4" t="str">
        <f t="shared" si="245"/>
        <v/>
      </c>
      <c r="AA1299" s="4" t="str">
        <f>IF($V1299="","",IF(Y1299&lt;36,0,IF(AND(36&lt;=Y1299,Y1299&lt;71),VLOOKUP($W1299,日射量と図３!$E$6:$F$34,2,TRUE),IF(AND(71&lt;=Y1299,Y1299&lt;107),VLOOKUP($W1299,日射量と図３!$E$6:$G$34,3,TRUE),IF(AND(107&lt;=Y1299,Y1299&lt;143),VLOOKUP($W1299,日射量と図３!$E$6:$H$34,4,TRUE),VLOOKUP($W1299,日射量と図３!$E$6:$I$34,5,TRUE))))))</f>
        <v/>
      </c>
      <c r="AB1299" s="4" t="str">
        <f>IF($V1299="","",IF(Z1299&lt;36,0,IF(AND(36&lt;=Z1299,Z1299&lt;71),VLOOKUP($W1299,日射量と図３!$E$6:$F$34,2,TRUE),IF(AND(71&lt;=Z1299,Z1299&lt;107),VLOOKUP($W1299,日射量と図３!$E$6:$G$34,3,TRUE),IF(AND(107&lt;=Z1299,Z1299&lt;143),VLOOKUP($W1299,日射量と図３!$E$6:$H$34,4,TRUE),VLOOKUP($W1299,日射量と図３!$E$6:$I$34,5,TRUE))))))</f>
        <v/>
      </c>
      <c r="AC1299" s="382" t="str">
        <f t="shared" si="252"/>
        <v/>
      </c>
      <c r="AD1299" s="382" t="str">
        <f t="shared" si="253"/>
        <v/>
      </c>
    </row>
    <row r="1300" spans="11:30" ht="13.5" customHeight="1">
      <c r="K1300" s="4">
        <f t="shared" si="246"/>
        <v>7</v>
      </c>
      <c r="L1300" s="34">
        <v>43306</v>
      </c>
      <c r="M1300" s="4">
        <v>55</v>
      </c>
      <c r="N1300" s="4">
        <v>1</v>
      </c>
      <c r="O1300" s="31">
        <v>0</v>
      </c>
      <c r="P1300" s="35">
        <v>26.910000000000004</v>
      </c>
      <c r="Q1300" s="36">
        <f t="shared" si="247"/>
        <v>13</v>
      </c>
      <c r="R1300" s="4">
        <f t="shared" si="248"/>
        <v>0</v>
      </c>
      <c r="S1300" s="31">
        <f t="shared" si="242"/>
        <v>0.19538194444444446</v>
      </c>
      <c r="T1300" s="31">
        <f t="shared" si="243"/>
        <v>0.79927083333333337</v>
      </c>
      <c r="U1300" s="4">
        <f t="shared" si="249"/>
        <v>0</v>
      </c>
      <c r="V1300" s="4">
        <f t="shared" si="250"/>
        <v>0</v>
      </c>
      <c r="W1300" s="18">
        <f>IF(V1300="","",VLOOKUP(L1300,日射量と図３!$A$4:$C$368,3,TRUE)*238.85/100)</f>
        <v>42.993000000000002</v>
      </c>
      <c r="X1300" s="4">
        <f t="shared" si="251"/>
        <v>14</v>
      </c>
      <c r="Y1300" s="4">
        <f t="shared" si="244"/>
        <v>0</v>
      </c>
      <c r="Z1300" s="4">
        <f t="shared" si="245"/>
        <v>0</v>
      </c>
      <c r="AA1300" s="4">
        <f>IF($V1300="","",IF(Y1300&lt;36,0,IF(AND(36&lt;=Y1300,Y1300&lt;71),VLOOKUP($W1300,日射量と図３!$E$6:$F$34,2,TRUE),IF(AND(71&lt;=Y1300,Y1300&lt;107),VLOOKUP($W1300,日射量と図３!$E$6:$G$34,3,TRUE),IF(AND(107&lt;=Y1300,Y1300&lt;143),VLOOKUP($W1300,日射量と図３!$E$6:$H$34,4,TRUE),VLOOKUP($W1300,日射量と図３!$E$6:$I$34,5,TRUE))))))</f>
        <v>0</v>
      </c>
      <c r="AB1300" s="4">
        <f>IF($V1300="","",IF(Z1300&lt;36,0,IF(AND(36&lt;=Z1300,Z1300&lt;71),VLOOKUP($W1300,日射量と図３!$E$6:$F$34,2,TRUE),IF(AND(71&lt;=Z1300,Z1300&lt;107),VLOOKUP($W1300,日射量と図３!$E$6:$G$34,3,TRUE),IF(AND(107&lt;=Z1300,Z1300&lt;143),VLOOKUP($W1300,日射量と図３!$E$6:$H$34,4,TRUE),VLOOKUP($W1300,日射量と図３!$E$6:$I$34,5,TRUE))))))</f>
        <v>0</v>
      </c>
      <c r="AC1300" s="382">
        <f t="shared" si="252"/>
        <v>0</v>
      </c>
      <c r="AD1300" s="382">
        <f t="shared" si="253"/>
        <v>0</v>
      </c>
    </row>
    <row r="1301" spans="11:30" ht="13.5" customHeight="1">
      <c r="K1301" s="4">
        <f t="shared" si="246"/>
        <v>7</v>
      </c>
      <c r="L1301" s="34">
        <v>43306</v>
      </c>
      <c r="M1301" s="4">
        <v>55</v>
      </c>
      <c r="N1301" s="4">
        <v>2</v>
      </c>
      <c r="O1301" s="31">
        <v>4.1666666666666664E-2</v>
      </c>
      <c r="P1301" s="35">
        <v>26.670000000000005</v>
      </c>
      <c r="Q1301" s="36">
        <f t="shared" si="247"/>
        <v>13</v>
      </c>
      <c r="R1301" s="4">
        <f t="shared" si="248"/>
        <v>0</v>
      </c>
      <c r="S1301" s="31">
        <f t="shared" ref="S1301:S1364" si="254">VLOOKUP(K1301,$AF$38:$AH$49,2,TRUE)</f>
        <v>0.19538194444444446</v>
      </c>
      <c r="T1301" s="31">
        <f t="shared" ref="T1301:T1364" si="255">VLOOKUP(K1301,$AF$38:$AH$49,3,TRUE)</f>
        <v>0.79927083333333337</v>
      </c>
      <c r="U1301" s="4">
        <f t="shared" si="249"/>
        <v>0</v>
      </c>
      <c r="V1301" s="4" t="str">
        <f t="shared" si="250"/>
        <v/>
      </c>
      <c r="W1301" s="18" t="str">
        <f>IF(V1301="","",VLOOKUP(L1301,日射量と図３!$A$4:$C$368,3,TRUE)*238.85/100)</f>
        <v/>
      </c>
      <c r="X1301" s="4" t="str">
        <f t="shared" si="251"/>
        <v/>
      </c>
      <c r="Y1301" s="4" t="str">
        <f t="shared" si="244"/>
        <v/>
      </c>
      <c r="Z1301" s="4" t="str">
        <f t="shared" si="245"/>
        <v/>
      </c>
      <c r="AA1301" s="4" t="str">
        <f>IF($V1301="","",IF(Y1301&lt;36,0,IF(AND(36&lt;=Y1301,Y1301&lt;71),VLOOKUP($W1301,日射量と図３!$E$6:$F$34,2,TRUE),IF(AND(71&lt;=Y1301,Y1301&lt;107),VLOOKUP($W1301,日射量と図３!$E$6:$G$34,3,TRUE),IF(AND(107&lt;=Y1301,Y1301&lt;143),VLOOKUP($W1301,日射量と図３!$E$6:$H$34,4,TRUE),VLOOKUP($W1301,日射量と図３!$E$6:$I$34,5,TRUE))))))</f>
        <v/>
      </c>
      <c r="AB1301" s="4" t="str">
        <f>IF($V1301="","",IF(Z1301&lt;36,0,IF(AND(36&lt;=Z1301,Z1301&lt;71),VLOOKUP($W1301,日射量と図３!$E$6:$F$34,2,TRUE),IF(AND(71&lt;=Z1301,Z1301&lt;107),VLOOKUP($W1301,日射量と図３!$E$6:$G$34,3,TRUE),IF(AND(107&lt;=Z1301,Z1301&lt;143),VLOOKUP($W1301,日射量と図３!$E$6:$H$34,4,TRUE),VLOOKUP($W1301,日射量と図３!$E$6:$I$34,5,TRUE))))))</f>
        <v/>
      </c>
      <c r="AC1301" s="382" t="str">
        <f t="shared" si="252"/>
        <v/>
      </c>
      <c r="AD1301" s="382" t="str">
        <f t="shared" si="253"/>
        <v/>
      </c>
    </row>
    <row r="1302" spans="11:30" ht="13.5" customHeight="1">
      <c r="K1302" s="4">
        <f t="shared" si="246"/>
        <v>7</v>
      </c>
      <c r="L1302" s="34">
        <v>43306</v>
      </c>
      <c r="M1302" s="4">
        <v>55</v>
      </c>
      <c r="N1302" s="4">
        <v>3</v>
      </c>
      <c r="O1302" s="31">
        <v>8.3333333333333329E-2</v>
      </c>
      <c r="P1302" s="35">
        <v>26.51</v>
      </c>
      <c r="Q1302" s="36">
        <f t="shared" si="247"/>
        <v>13</v>
      </c>
      <c r="R1302" s="4">
        <f t="shared" si="248"/>
        <v>0</v>
      </c>
      <c r="S1302" s="31">
        <f t="shared" si="254"/>
        <v>0.19538194444444446</v>
      </c>
      <c r="T1302" s="31">
        <f t="shared" si="255"/>
        <v>0.79927083333333337</v>
      </c>
      <c r="U1302" s="4">
        <f t="shared" si="249"/>
        <v>0</v>
      </c>
      <c r="V1302" s="4" t="str">
        <f t="shared" si="250"/>
        <v/>
      </c>
      <c r="W1302" s="18" t="str">
        <f>IF(V1302="","",VLOOKUP(L1302,日射量と図３!$A$4:$C$368,3,TRUE)*238.85/100)</f>
        <v/>
      </c>
      <c r="X1302" s="4" t="str">
        <f t="shared" si="251"/>
        <v/>
      </c>
      <c r="Y1302" s="4" t="str">
        <f t="shared" si="244"/>
        <v/>
      </c>
      <c r="Z1302" s="4" t="str">
        <f t="shared" si="245"/>
        <v/>
      </c>
      <c r="AA1302" s="4" t="str">
        <f>IF($V1302="","",IF(Y1302&lt;36,0,IF(AND(36&lt;=Y1302,Y1302&lt;71),VLOOKUP($W1302,日射量と図３!$E$6:$F$34,2,TRUE),IF(AND(71&lt;=Y1302,Y1302&lt;107),VLOOKUP($W1302,日射量と図３!$E$6:$G$34,3,TRUE),IF(AND(107&lt;=Y1302,Y1302&lt;143),VLOOKUP($W1302,日射量と図３!$E$6:$H$34,4,TRUE),VLOOKUP($W1302,日射量と図３!$E$6:$I$34,5,TRUE))))))</f>
        <v/>
      </c>
      <c r="AB1302" s="4" t="str">
        <f>IF($V1302="","",IF(Z1302&lt;36,0,IF(AND(36&lt;=Z1302,Z1302&lt;71),VLOOKUP($W1302,日射量と図３!$E$6:$F$34,2,TRUE),IF(AND(71&lt;=Z1302,Z1302&lt;107),VLOOKUP($W1302,日射量と図３!$E$6:$G$34,3,TRUE),IF(AND(107&lt;=Z1302,Z1302&lt;143),VLOOKUP($W1302,日射量と図３!$E$6:$H$34,4,TRUE),VLOOKUP($W1302,日射量と図３!$E$6:$I$34,5,TRUE))))))</f>
        <v/>
      </c>
      <c r="AC1302" s="382" t="str">
        <f t="shared" si="252"/>
        <v/>
      </c>
      <c r="AD1302" s="382" t="str">
        <f t="shared" si="253"/>
        <v/>
      </c>
    </row>
    <row r="1303" spans="11:30" ht="13.5" customHeight="1">
      <c r="K1303" s="4">
        <f t="shared" si="246"/>
        <v>7</v>
      </c>
      <c r="L1303" s="34">
        <v>43306</v>
      </c>
      <c r="M1303" s="4">
        <v>55</v>
      </c>
      <c r="N1303" s="4">
        <v>4</v>
      </c>
      <c r="O1303" s="31">
        <v>0.125</v>
      </c>
      <c r="P1303" s="35">
        <v>26.419999999999998</v>
      </c>
      <c r="Q1303" s="36">
        <f t="shared" si="247"/>
        <v>13</v>
      </c>
      <c r="R1303" s="4">
        <f t="shared" si="248"/>
        <v>0</v>
      </c>
      <c r="S1303" s="31">
        <f t="shared" si="254"/>
        <v>0.19538194444444446</v>
      </c>
      <c r="T1303" s="31">
        <f t="shared" si="255"/>
        <v>0.79927083333333337</v>
      </c>
      <c r="U1303" s="4">
        <f t="shared" si="249"/>
        <v>0</v>
      </c>
      <c r="V1303" s="4" t="str">
        <f t="shared" si="250"/>
        <v/>
      </c>
      <c r="W1303" s="18" t="str">
        <f>IF(V1303="","",VLOOKUP(L1303,日射量と図３!$A$4:$C$368,3,TRUE)*238.85/100)</f>
        <v/>
      </c>
      <c r="X1303" s="4" t="str">
        <f t="shared" si="251"/>
        <v/>
      </c>
      <c r="Y1303" s="4" t="str">
        <f t="shared" si="244"/>
        <v/>
      </c>
      <c r="Z1303" s="4" t="str">
        <f t="shared" si="245"/>
        <v/>
      </c>
      <c r="AA1303" s="4" t="str">
        <f>IF($V1303="","",IF(Y1303&lt;36,0,IF(AND(36&lt;=Y1303,Y1303&lt;71),VLOOKUP($W1303,日射量と図３!$E$6:$F$34,2,TRUE),IF(AND(71&lt;=Y1303,Y1303&lt;107),VLOOKUP($W1303,日射量と図３!$E$6:$G$34,3,TRUE),IF(AND(107&lt;=Y1303,Y1303&lt;143),VLOOKUP($W1303,日射量と図３!$E$6:$H$34,4,TRUE),VLOOKUP($W1303,日射量と図３!$E$6:$I$34,5,TRUE))))))</f>
        <v/>
      </c>
      <c r="AB1303" s="4" t="str">
        <f>IF($V1303="","",IF(Z1303&lt;36,0,IF(AND(36&lt;=Z1303,Z1303&lt;71),VLOOKUP($W1303,日射量と図３!$E$6:$F$34,2,TRUE),IF(AND(71&lt;=Z1303,Z1303&lt;107),VLOOKUP($W1303,日射量と図３!$E$6:$G$34,3,TRUE),IF(AND(107&lt;=Z1303,Z1303&lt;143),VLOOKUP($W1303,日射量と図３!$E$6:$H$34,4,TRUE),VLOOKUP($W1303,日射量と図３!$E$6:$I$34,5,TRUE))))))</f>
        <v/>
      </c>
      <c r="AC1303" s="382" t="str">
        <f t="shared" si="252"/>
        <v/>
      </c>
      <c r="AD1303" s="382" t="str">
        <f t="shared" si="253"/>
        <v/>
      </c>
    </row>
    <row r="1304" spans="11:30" ht="13.5" customHeight="1">
      <c r="K1304" s="4">
        <f t="shared" si="246"/>
        <v>7</v>
      </c>
      <c r="L1304" s="34">
        <v>43306</v>
      </c>
      <c r="M1304" s="4">
        <v>55</v>
      </c>
      <c r="N1304" s="4">
        <v>5</v>
      </c>
      <c r="O1304" s="31">
        <v>0.16666666666666666</v>
      </c>
      <c r="P1304" s="35">
        <v>26.110000000000003</v>
      </c>
      <c r="Q1304" s="36">
        <f t="shared" si="247"/>
        <v>15</v>
      </c>
      <c r="R1304" s="4">
        <f t="shared" si="248"/>
        <v>0</v>
      </c>
      <c r="S1304" s="31">
        <f t="shared" si="254"/>
        <v>0.19538194444444446</v>
      </c>
      <c r="T1304" s="31">
        <f t="shared" si="255"/>
        <v>0.79927083333333337</v>
      </c>
      <c r="U1304" s="4">
        <f t="shared" si="249"/>
        <v>0</v>
      </c>
      <c r="V1304" s="4" t="str">
        <f t="shared" si="250"/>
        <v/>
      </c>
      <c r="W1304" s="18" t="str">
        <f>IF(V1304="","",VLOOKUP(L1304,日射量と図３!$A$4:$C$368,3,TRUE)*238.85/100)</f>
        <v/>
      </c>
      <c r="X1304" s="4" t="str">
        <f t="shared" si="251"/>
        <v/>
      </c>
      <c r="Y1304" s="4" t="str">
        <f t="shared" si="244"/>
        <v/>
      </c>
      <c r="Z1304" s="4" t="str">
        <f t="shared" si="245"/>
        <v/>
      </c>
      <c r="AA1304" s="4" t="str">
        <f>IF($V1304="","",IF(Y1304&lt;36,0,IF(AND(36&lt;=Y1304,Y1304&lt;71),VLOOKUP($W1304,日射量と図３!$E$6:$F$34,2,TRUE),IF(AND(71&lt;=Y1304,Y1304&lt;107),VLOOKUP($W1304,日射量と図３!$E$6:$G$34,3,TRUE),IF(AND(107&lt;=Y1304,Y1304&lt;143),VLOOKUP($W1304,日射量と図３!$E$6:$H$34,4,TRUE),VLOOKUP($W1304,日射量と図３!$E$6:$I$34,5,TRUE))))))</f>
        <v/>
      </c>
      <c r="AB1304" s="4" t="str">
        <f>IF($V1304="","",IF(Z1304&lt;36,0,IF(AND(36&lt;=Z1304,Z1304&lt;71),VLOOKUP($W1304,日射量と図３!$E$6:$F$34,2,TRUE),IF(AND(71&lt;=Z1304,Z1304&lt;107),VLOOKUP($W1304,日射量と図３!$E$6:$G$34,3,TRUE),IF(AND(107&lt;=Z1304,Z1304&lt;143),VLOOKUP($W1304,日射量と図３!$E$6:$H$34,4,TRUE),VLOOKUP($W1304,日射量と図３!$E$6:$I$34,5,TRUE))))))</f>
        <v/>
      </c>
      <c r="AC1304" s="382" t="str">
        <f t="shared" si="252"/>
        <v/>
      </c>
      <c r="AD1304" s="382" t="str">
        <f t="shared" si="253"/>
        <v/>
      </c>
    </row>
    <row r="1305" spans="11:30" ht="13.5" customHeight="1">
      <c r="K1305" s="4">
        <f t="shared" si="246"/>
        <v>7</v>
      </c>
      <c r="L1305" s="34">
        <v>43306</v>
      </c>
      <c r="M1305" s="4">
        <v>55</v>
      </c>
      <c r="N1305" s="4">
        <v>6</v>
      </c>
      <c r="O1305" s="31">
        <v>0.20833333333333334</v>
      </c>
      <c r="P1305" s="35">
        <v>25.859999999999996</v>
      </c>
      <c r="Q1305" s="36">
        <f t="shared" si="247"/>
        <v>15</v>
      </c>
      <c r="R1305" s="4">
        <f t="shared" si="248"/>
        <v>0</v>
      </c>
      <c r="S1305" s="31">
        <f t="shared" si="254"/>
        <v>0.19538194444444446</v>
      </c>
      <c r="T1305" s="31">
        <f t="shared" si="255"/>
        <v>0.79927083333333337</v>
      </c>
      <c r="U1305" s="4">
        <f t="shared" si="249"/>
        <v>0</v>
      </c>
      <c r="V1305" s="4" t="str">
        <f t="shared" si="250"/>
        <v/>
      </c>
      <c r="W1305" s="18" t="str">
        <f>IF(V1305="","",VLOOKUP(L1305,日射量と図３!$A$4:$C$368,3,TRUE)*238.85/100)</f>
        <v/>
      </c>
      <c r="X1305" s="4" t="str">
        <f t="shared" si="251"/>
        <v/>
      </c>
      <c r="Y1305" s="4" t="str">
        <f t="shared" si="244"/>
        <v/>
      </c>
      <c r="Z1305" s="4" t="str">
        <f t="shared" si="245"/>
        <v/>
      </c>
      <c r="AA1305" s="4" t="str">
        <f>IF($V1305="","",IF(Y1305&lt;36,0,IF(AND(36&lt;=Y1305,Y1305&lt;71),VLOOKUP($W1305,日射量と図３!$E$6:$F$34,2,TRUE),IF(AND(71&lt;=Y1305,Y1305&lt;107),VLOOKUP($W1305,日射量と図３!$E$6:$G$34,3,TRUE),IF(AND(107&lt;=Y1305,Y1305&lt;143),VLOOKUP($W1305,日射量と図３!$E$6:$H$34,4,TRUE),VLOOKUP($W1305,日射量と図３!$E$6:$I$34,5,TRUE))))))</f>
        <v/>
      </c>
      <c r="AB1305" s="4" t="str">
        <f>IF($V1305="","",IF(Z1305&lt;36,0,IF(AND(36&lt;=Z1305,Z1305&lt;71),VLOOKUP($W1305,日射量と図３!$E$6:$F$34,2,TRUE),IF(AND(71&lt;=Z1305,Z1305&lt;107),VLOOKUP($W1305,日射量と図３!$E$6:$G$34,3,TRUE),IF(AND(107&lt;=Z1305,Z1305&lt;143),VLOOKUP($W1305,日射量と図３!$E$6:$H$34,4,TRUE),VLOOKUP($W1305,日射量と図３!$E$6:$I$34,5,TRUE))))))</f>
        <v/>
      </c>
      <c r="AC1305" s="382" t="str">
        <f t="shared" si="252"/>
        <v/>
      </c>
      <c r="AD1305" s="382" t="str">
        <f t="shared" si="253"/>
        <v/>
      </c>
    </row>
    <row r="1306" spans="11:30" ht="13.5" customHeight="1">
      <c r="K1306" s="4">
        <f t="shared" si="246"/>
        <v>7</v>
      </c>
      <c r="L1306" s="34">
        <v>43306</v>
      </c>
      <c r="M1306" s="4">
        <v>55</v>
      </c>
      <c r="N1306" s="4">
        <v>7</v>
      </c>
      <c r="O1306" s="31">
        <v>0.25</v>
      </c>
      <c r="P1306" s="35">
        <v>26.22</v>
      </c>
      <c r="Q1306" s="36">
        <f t="shared" si="247"/>
        <v>15</v>
      </c>
      <c r="R1306" s="4">
        <f t="shared" si="248"/>
        <v>0</v>
      </c>
      <c r="S1306" s="31">
        <f t="shared" si="254"/>
        <v>0.19538194444444446</v>
      </c>
      <c r="T1306" s="31">
        <f t="shared" si="255"/>
        <v>0.79927083333333337</v>
      </c>
      <c r="U1306" s="4">
        <f t="shared" si="249"/>
        <v>0</v>
      </c>
      <c r="V1306" s="4" t="str">
        <f t="shared" si="250"/>
        <v/>
      </c>
      <c r="W1306" s="18" t="str">
        <f>IF(V1306="","",VLOOKUP(L1306,日射量と図３!$A$4:$C$368,3,TRUE)*238.85/100)</f>
        <v/>
      </c>
      <c r="X1306" s="4" t="str">
        <f t="shared" si="251"/>
        <v/>
      </c>
      <c r="Y1306" s="4" t="str">
        <f t="shared" si="244"/>
        <v/>
      </c>
      <c r="Z1306" s="4" t="str">
        <f t="shared" si="245"/>
        <v/>
      </c>
      <c r="AA1306" s="4" t="str">
        <f>IF($V1306="","",IF(Y1306&lt;36,0,IF(AND(36&lt;=Y1306,Y1306&lt;71),VLOOKUP($W1306,日射量と図３!$E$6:$F$34,2,TRUE),IF(AND(71&lt;=Y1306,Y1306&lt;107),VLOOKUP($W1306,日射量と図３!$E$6:$G$34,3,TRUE),IF(AND(107&lt;=Y1306,Y1306&lt;143),VLOOKUP($W1306,日射量と図３!$E$6:$H$34,4,TRUE),VLOOKUP($W1306,日射量と図３!$E$6:$I$34,5,TRUE))))))</f>
        <v/>
      </c>
      <c r="AB1306" s="4" t="str">
        <f>IF($V1306="","",IF(Z1306&lt;36,0,IF(AND(36&lt;=Z1306,Z1306&lt;71),VLOOKUP($W1306,日射量と図３!$E$6:$F$34,2,TRUE),IF(AND(71&lt;=Z1306,Z1306&lt;107),VLOOKUP($W1306,日射量と図３!$E$6:$G$34,3,TRUE),IF(AND(107&lt;=Z1306,Z1306&lt;143),VLOOKUP($W1306,日射量と図３!$E$6:$H$34,4,TRUE),VLOOKUP($W1306,日射量と図３!$E$6:$I$34,5,TRUE))))))</f>
        <v/>
      </c>
      <c r="AC1306" s="382" t="str">
        <f t="shared" si="252"/>
        <v/>
      </c>
      <c r="AD1306" s="382" t="str">
        <f t="shared" si="253"/>
        <v/>
      </c>
    </row>
    <row r="1307" spans="11:30" ht="13.5" customHeight="1">
      <c r="K1307" s="4">
        <f t="shared" si="246"/>
        <v>7</v>
      </c>
      <c r="L1307" s="34">
        <v>43306</v>
      </c>
      <c r="M1307" s="4">
        <v>55</v>
      </c>
      <c r="N1307" s="4">
        <v>8</v>
      </c>
      <c r="O1307" s="31">
        <v>0.29166666666666669</v>
      </c>
      <c r="P1307" s="35">
        <v>27.120000000000005</v>
      </c>
      <c r="Q1307" s="36">
        <f t="shared" si="247"/>
        <v>12</v>
      </c>
      <c r="R1307" s="4">
        <f t="shared" si="248"/>
        <v>0</v>
      </c>
      <c r="S1307" s="31">
        <f t="shared" si="254"/>
        <v>0.19538194444444446</v>
      </c>
      <c r="T1307" s="31">
        <f t="shared" si="255"/>
        <v>0.79927083333333337</v>
      </c>
      <c r="U1307" s="4">
        <f t="shared" si="249"/>
        <v>0</v>
      </c>
      <c r="V1307" s="4" t="str">
        <f t="shared" si="250"/>
        <v/>
      </c>
      <c r="W1307" s="18" t="str">
        <f>IF(V1307="","",VLOOKUP(L1307,日射量と図３!$A$4:$C$368,3,TRUE)*238.85/100)</f>
        <v/>
      </c>
      <c r="X1307" s="4" t="str">
        <f t="shared" si="251"/>
        <v/>
      </c>
      <c r="Y1307" s="4" t="str">
        <f t="shared" si="244"/>
        <v/>
      </c>
      <c r="Z1307" s="4" t="str">
        <f t="shared" si="245"/>
        <v/>
      </c>
      <c r="AA1307" s="4" t="str">
        <f>IF($V1307="","",IF(Y1307&lt;36,0,IF(AND(36&lt;=Y1307,Y1307&lt;71),VLOOKUP($W1307,日射量と図３!$E$6:$F$34,2,TRUE),IF(AND(71&lt;=Y1307,Y1307&lt;107),VLOOKUP($W1307,日射量と図３!$E$6:$G$34,3,TRUE),IF(AND(107&lt;=Y1307,Y1307&lt;143),VLOOKUP($W1307,日射量と図３!$E$6:$H$34,4,TRUE),VLOOKUP($W1307,日射量と図３!$E$6:$I$34,5,TRUE))))))</f>
        <v/>
      </c>
      <c r="AB1307" s="4" t="str">
        <f>IF($V1307="","",IF(Z1307&lt;36,0,IF(AND(36&lt;=Z1307,Z1307&lt;71),VLOOKUP($W1307,日射量と図３!$E$6:$F$34,2,TRUE),IF(AND(71&lt;=Z1307,Z1307&lt;107),VLOOKUP($W1307,日射量と図３!$E$6:$G$34,3,TRUE),IF(AND(107&lt;=Z1307,Z1307&lt;143),VLOOKUP($W1307,日射量と図３!$E$6:$H$34,4,TRUE),VLOOKUP($W1307,日射量と図３!$E$6:$I$34,5,TRUE))))))</f>
        <v/>
      </c>
      <c r="AC1307" s="382" t="str">
        <f t="shared" si="252"/>
        <v/>
      </c>
      <c r="AD1307" s="382" t="str">
        <f t="shared" si="253"/>
        <v/>
      </c>
    </row>
    <row r="1308" spans="11:30" ht="13.5" customHeight="1">
      <c r="K1308" s="4">
        <f t="shared" si="246"/>
        <v>7</v>
      </c>
      <c r="L1308" s="34">
        <v>43306</v>
      </c>
      <c r="M1308" s="4">
        <v>55</v>
      </c>
      <c r="N1308" s="4">
        <v>9</v>
      </c>
      <c r="O1308" s="31">
        <v>0.33333333333333331</v>
      </c>
      <c r="P1308" s="35">
        <v>28.07</v>
      </c>
      <c r="Q1308" s="36">
        <f t="shared" si="247"/>
        <v>12</v>
      </c>
      <c r="R1308" s="4">
        <f t="shared" si="248"/>
        <v>0</v>
      </c>
      <c r="S1308" s="31">
        <f t="shared" si="254"/>
        <v>0.19538194444444446</v>
      </c>
      <c r="T1308" s="31">
        <f t="shared" si="255"/>
        <v>0.79927083333333337</v>
      </c>
      <c r="U1308" s="4">
        <f t="shared" si="249"/>
        <v>0</v>
      </c>
      <c r="V1308" s="4" t="str">
        <f t="shared" si="250"/>
        <v/>
      </c>
      <c r="W1308" s="18" t="str">
        <f>IF(V1308="","",VLOOKUP(L1308,日射量と図３!$A$4:$C$368,3,TRUE)*238.85/100)</f>
        <v/>
      </c>
      <c r="X1308" s="4" t="str">
        <f t="shared" si="251"/>
        <v/>
      </c>
      <c r="Y1308" s="4" t="str">
        <f t="shared" si="244"/>
        <v/>
      </c>
      <c r="Z1308" s="4" t="str">
        <f t="shared" si="245"/>
        <v/>
      </c>
      <c r="AA1308" s="4" t="str">
        <f>IF($V1308="","",IF(Y1308&lt;36,0,IF(AND(36&lt;=Y1308,Y1308&lt;71),VLOOKUP($W1308,日射量と図３!$E$6:$F$34,2,TRUE),IF(AND(71&lt;=Y1308,Y1308&lt;107),VLOOKUP($W1308,日射量と図３!$E$6:$G$34,3,TRUE),IF(AND(107&lt;=Y1308,Y1308&lt;143),VLOOKUP($W1308,日射量と図３!$E$6:$H$34,4,TRUE),VLOOKUP($W1308,日射量と図３!$E$6:$I$34,5,TRUE))))))</f>
        <v/>
      </c>
      <c r="AB1308" s="4" t="str">
        <f>IF($V1308="","",IF(Z1308&lt;36,0,IF(AND(36&lt;=Z1308,Z1308&lt;71),VLOOKUP($W1308,日射量と図３!$E$6:$F$34,2,TRUE),IF(AND(71&lt;=Z1308,Z1308&lt;107),VLOOKUP($W1308,日射量と図３!$E$6:$G$34,3,TRUE),IF(AND(107&lt;=Z1308,Z1308&lt;143),VLOOKUP($W1308,日射量と図３!$E$6:$H$34,4,TRUE),VLOOKUP($W1308,日射量と図３!$E$6:$I$34,5,TRUE))))))</f>
        <v/>
      </c>
      <c r="AC1308" s="382" t="str">
        <f t="shared" si="252"/>
        <v/>
      </c>
      <c r="AD1308" s="382" t="str">
        <f t="shared" si="253"/>
        <v/>
      </c>
    </row>
    <row r="1309" spans="11:30" ht="13.5" customHeight="1">
      <c r="K1309" s="4">
        <f t="shared" si="246"/>
        <v>7</v>
      </c>
      <c r="L1309" s="34">
        <v>43306</v>
      </c>
      <c r="M1309" s="4">
        <v>55</v>
      </c>
      <c r="N1309" s="4">
        <v>10</v>
      </c>
      <c r="O1309" s="31">
        <v>0.375</v>
      </c>
      <c r="P1309" s="35">
        <v>29.279999999999994</v>
      </c>
      <c r="Q1309" s="36">
        <f t="shared" si="247"/>
        <v>12</v>
      </c>
      <c r="R1309" s="4">
        <f t="shared" si="248"/>
        <v>0</v>
      </c>
      <c r="S1309" s="31">
        <f t="shared" si="254"/>
        <v>0.19538194444444446</v>
      </c>
      <c r="T1309" s="31">
        <f t="shared" si="255"/>
        <v>0.79927083333333337</v>
      </c>
      <c r="U1309" s="4">
        <f t="shared" si="249"/>
        <v>0</v>
      </c>
      <c r="V1309" s="4" t="str">
        <f t="shared" si="250"/>
        <v/>
      </c>
      <c r="W1309" s="18" t="str">
        <f>IF(V1309="","",VLOOKUP(L1309,日射量と図３!$A$4:$C$368,3,TRUE)*238.85/100)</f>
        <v/>
      </c>
      <c r="X1309" s="4" t="str">
        <f t="shared" si="251"/>
        <v/>
      </c>
      <c r="Y1309" s="4" t="str">
        <f t="shared" si="244"/>
        <v/>
      </c>
      <c r="Z1309" s="4" t="str">
        <f t="shared" si="245"/>
        <v/>
      </c>
      <c r="AA1309" s="4" t="str">
        <f>IF($V1309="","",IF(Y1309&lt;36,0,IF(AND(36&lt;=Y1309,Y1309&lt;71),VLOOKUP($W1309,日射量と図３!$E$6:$F$34,2,TRUE),IF(AND(71&lt;=Y1309,Y1309&lt;107),VLOOKUP($W1309,日射量と図３!$E$6:$G$34,3,TRUE),IF(AND(107&lt;=Y1309,Y1309&lt;143),VLOOKUP($W1309,日射量と図３!$E$6:$H$34,4,TRUE),VLOOKUP($W1309,日射量と図３!$E$6:$I$34,5,TRUE))))))</f>
        <v/>
      </c>
      <c r="AB1309" s="4" t="str">
        <f>IF($V1309="","",IF(Z1309&lt;36,0,IF(AND(36&lt;=Z1309,Z1309&lt;71),VLOOKUP($W1309,日射量と図３!$E$6:$F$34,2,TRUE),IF(AND(71&lt;=Z1309,Z1309&lt;107),VLOOKUP($W1309,日射量と図３!$E$6:$G$34,3,TRUE),IF(AND(107&lt;=Z1309,Z1309&lt;143),VLOOKUP($W1309,日射量と図３!$E$6:$H$34,4,TRUE),VLOOKUP($W1309,日射量と図３!$E$6:$I$34,5,TRUE))))))</f>
        <v/>
      </c>
      <c r="AC1309" s="382" t="str">
        <f t="shared" si="252"/>
        <v/>
      </c>
      <c r="AD1309" s="382" t="str">
        <f t="shared" si="253"/>
        <v/>
      </c>
    </row>
    <row r="1310" spans="11:30" ht="13.5" customHeight="1">
      <c r="K1310" s="4">
        <f t="shared" si="246"/>
        <v>7</v>
      </c>
      <c r="L1310" s="34">
        <v>43306</v>
      </c>
      <c r="M1310" s="4">
        <v>55</v>
      </c>
      <c r="N1310" s="4">
        <v>11</v>
      </c>
      <c r="O1310" s="31">
        <v>0.41666666666666669</v>
      </c>
      <c r="P1310" s="35">
        <v>30.110000000000003</v>
      </c>
      <c r="Q1310" s="36">
        <f t="shared" si="247"/>
        <v>12</v>
      </c>
      <c r="R1310" s="4">
        <f t="shared" si="248"/>
        <v>0</v>
      </c>
      <c r="S1310" s="31">
        <f t="shared" si="254"/>
        <v>0.19538194444444446</v>
      </c>
      <c r="T1310" s="31">
        <f t="shared" si="255"/>
        <v>0.79927083333333337</v>
      </c>
      <c r="U1310" s="4">
        <f t="shared" si="249"/>
        <v>0</v>
      </c>
      <c r="V1310" s="4" t="str">
        <f t="shared" si="250"/>
        <v/>
      </c>
      <c r="W1310" s="18" t="str">
        <f>IF(V1310="","",VLOOKUP(L1310,日射量と図３!$A$4:$C$368,3,TRUE)*238.85/100)</f>
        <v/>
      </c>
      <c r="X1310" s="4" t="str">
        <f t="shared" si="251"/>
        <v/>
      </c>
      <c r="Y1310" s="4" t="str">
        <f t="shared" si="244"/>
        <v/>
      </c>
      <c r="Z1310" s="4" t="str">
        <f t="shared" si="245"/>
        <v/>
      </c>
      <c r="AA1310" s="4" t="str">
        <f>IF($V1310="","",IF(Y1310&lt;36,0,IF(AND(36&lt;=Y1310,Y1310&lt;71),VLOOKUP($W1310,日射量と図３!$E$6:$F$34,2,TRUE),IF(AND(71&lt;=Y1310,Y1310&lt;107),VLOOKUP($W1310,日射量と図３!$E$6:$G$34,3,TRUE),IF(AND(107&lt;=Y1310,Y1310&lt;143),VLOOKUP($W1310,日射量と図３!$E$6:$H$34,4,TRUE),VLOOKUP($W1310,日射量と図３!$E$6:$I$34,5,TRUE))))))</f>
        <v/>
      </c>
      <c r="AB1310" s="4" t="str">
        <f>IF($V1310="","",IF(Z1310&lt;36,0,IF(AND(36&lt;=Z1310,Z1310&lt;71),VLOOKUP($W1310,日射量と図３!$E$6:$F$34,2,TRUE),IF(AND(71&lt;=Z1310,Z1310&lt;107),VLOOKUP($W1310,日射量と図３!$E$6:$G$34,3,TRUE),IF(AND(107&lt;=Z1310,Z1310&lt;143),VLOOKUP($W1310,日射量と図３!$E$6:$H$34,4,TRUE),VLOOKUP($W1310,日射量と図３!$E$6:$I$34,5,TRUE))))))</f>
        <v/>
      </c>
      <c r="AC1310" s="382" t="str">
        <f t="shared" si="252"/>
        <v/>
      </c>
      <c r="AD1310" s="382" t="str">
        <f t="shared" si="253"/>
        <v/>
      </c>
    </row>
    <row r="1311" spans="11:30" ht="13.5" customHeight="1">
      <c r="K1311" s="4">
        <f t="shared" si="246"/>
        <v>7</v>
      </c>
      <c r="L1311" s="34">
        <v>43306</v>
      </c>
      <c r="M1311" s="4">
        <v>55</v>
      </c>
      <c r="N1311" s="4">
        <v>12</v>
      </c>
      <c r="O1311" s="31">
        <v>0.45833333333333331</v>
      </c>
      <c r="P1311" s="35">
        <v>31.369999999999997</v>
      </c>
      <c r="Q1311" s="36">
        <f t="shared" si="247"/>
        <v>12</v>
      </c>
      <c r="R1311" s="4">
        <f t="shared" si="248"/>
        <v>0</v>
      </c>
      <c r="S1311" s="31">
        <f t="shared" si="254"/>
        <v>0.19538194444444446</v>
      </c>
      <c r="T1311" s="31">
        <f t="shared" si="255"/>
        <v>0.79927083333333337</v>
      </c>
      <c r="U1311" s="4">
        <f t="shared" si="249"/>
        <v>0</v>
      </c>
      <c r="V1311" s="4" t="str">
        <f t="shared" si="250"/>
        <v/>
      </c>
      <c r="W1311" s="18" t="str">
        <f>IF(V1311="","",VLOOKUP(L1311,日射量と図３!$A$4:$C$368,3,TRUE)*238.85/100)</f>
        <v/>
      </c>
      <c r="X1311" s="4" t="str">
        <f t="shared" si="251"/>
        <v/>
      </c>
      <c r="Y1311" s="4" t="str">
        <f t="shared" ref="Y1311:Y1374" si="256">IF(V1311="","",$AH$30*V1311/(($AG$18/$AH$18)*X1311))</f>
        <v/>
      </c>
      <c r="Z1311" s="4" t="str">
        <f t="shared" ref="Z1311:Z1374" si="257">IF(V1311="","",$AH$30*V1311/(($AG$19/$AH$19)*X1311))</f>
        <v/>
      </c>
      <c r="AA1311" s="4" t="str">
        <f>IF($V1311="","",IF(Y1311&lt;36,0,IF(AND(36&lt;=Y1311,Y1311&lt;71),VLOOKUP($W1311,日射量と図３!$E$6:$F$34,2,TRUE),IF(AND(71&lt;=Y1311,Y1311&lt;107),VLOOKUP($W1311,日射量と図３!$E$6:$G$34,3,TRUE),IF(AND(107&lt;=Y1311,Y1311&lt;143),VLOOKUP($W1311,日射量と図３!$E$6:$H$34,4,TRUE),VLOOKUP($W1311,日射量と図３!$E$6:$I$34,5,TRUE))))))</f>
        <v/>
      </c>
      <c r="AB1311" s="4" t="str">
        <f>IF($V1311="","",IF(Z1311&lt;36,0,IF(AND(36&lt;=Z1311,Z1311&lt;71),VLOOKUP($W1311,日射量と図３!$E$6:$F$34,2,TRUE),IF(AND(71&lt;=Z1311,Z1311&lt;107),VLOOKUP($W1311,日射量と図３!$E$6:$G$34,3,TRUE),IF(AND(107&lt;=Z1311,Z1311&lt;143),VLOOKUP($W1311,日射量と図３!$E$6:$H$34,4,TRUE),VLOOKUP($W1311,日射量と図３!$E$6:$I$34,5,TRUE))))))</f>
        <v/>
      </c>
      <c r="AC1311" s="382" t="str">
        <f t="shared" si="252"/>
        <v/>
      </c>
      <c r="AD1311" s="382" t="str">
        <f t="shared" si="253"/>
        <v/>
      </c>
    </row>
    <row r="1312" spans="11:30" ht="13.5" customHeight="1">
      <c r="K1312" s="4">
        <f t="shared" si="246"/>
        <v>7</v>
      </c>
      <c r="L1312" s="34">
        <v>43306</v>
      </c>
      <c r="M1312" s="4">
        <v>55</v>
      </c>
      <c r="N1312" s="4">
        <v>13</v>
      </c>
      <c r="O1312" s="31">
        <v>0.5</v>
      </c>
      <c r="P1312" s="35">
        <v>31.619999999999997</v>
      </c>
      <c r="Q1312" s="36">
        <f t="shared" si="247"/>
        <v>12</v>
      </c>
      <c r="R1312" s="4">
        <f t="shared" si="248"/>
        <v>0</v>
      </c>
      <c r="S1312" s="31">
        <f t="shared" si="254"/>
        <v>0.19538194444444446</v>
      </c>
      <c r="T1312" s="31">
        <f t="shared" si="255"/>
        <v>0.79927083333333337</v>
      </c>
      <c r="U1312" s="4">
        <f t="shared" si="249"/>
        <v>0</v>
      </c>
      <c r="V1312" s="4" t="str">
        <f t="shared" si="250"/>
        <v/>
      </c>
      <c r="W1312" s="18" t="str">
        <f>IF(V1312="","",VLOOKUP(L1312,日射量と図３!$A$4:$C$368,3,TRUE)*238.85/100)</f>
        <v/>
      </c>
      <c r="X1312" s="4" t="str">
        <f t="shared" si="251"/>
        <v/>
      </c>
      <c r="Y1312" s="4" t="str">
        <f t="shared" si="256"/>
        <v/>
      </c>
      <c r="Z1312" s="4" t="str">
        <f t="shared" si="257"/>
        <v/>
      </c>
      <c r="AA1312" s="4" t="str">
        <f>IF($V1312="","",IF(Y1312&lt;36,0,IF(AND(36&lt;=Y1312,Y1312&lt;71),VLOOKUP($W1312,日射量と図３!$E$6:$F$34,2,TRUE),IF(AND(71&lt;=Y1312,Y1312&lt;107),VLOOKUP($W1312,日射量と図３!$E$6:$G$34,3,TRUE),IF(AND(107&lt;=Y1312,Y1312&lt;143),VLOOKUP($W1312,日射量と図３!$E$6:$H$34,4,TRUE),VLOOKUP($W1312,日射量と図３!$E$6:$I$34,5,TRUE))))))</f>
        <v/>
      </c>
      <c r="AB1312" s="4" t="str">
        <f>IF($V1312="","",IF(Z1312&lt;36,0,IF(AND(36&lt;=Z1312,Z1312&lt;71),VLOOKUP($W1312,日射量と図３!$E$6:$F$34,2,TRUE),IF(AND(71&lt;=Z1312,Z1312&lt;107),VLOOKUP($W1312,日射量と図３!$E$6:$G$34,3,TRUE),IF(AND(107&lt;=Z1312,Z1312&lt;143),VLOOKUP($W1312,日射量と図３!$E$6:$H$34,4,TRUE),VLOOKUP($W1312,日射量と図３!$E$6:$I$34,5,TRUE))))))</f>
        <v/>
      </c>
      <c r="AC1312" s="382" t="str">
        <f t="shared" si="252"/>
        <v/>
      </c>
      <c r="AD1312" s="382" t="str">
        <f t="shared" si="253"/>
        <v/>
      </c>
    </row>
    <row r="1313" spans="11:30" ht="13.5" customHeight="1">
      <c r="K1313" s="4">
        <f t="shared" si="246"/>
        <v>7</v>
      </c>
      <c r="L1313" s="34">
        <v>43306</v>
      </c>
      <c r="M1313" s="4">
        <v>55</v>
      </c>
      <c r="N1313" s="4">
        <v>14</v>
      </c>
      <c r="O1313" s="31">
        <v>0.54166666666666663</v>
      </c>
      <c r="P1313" s="35">
        <v>31.949999999999996</v>
      </c>
      <c r="Q1313" s="36">
        <f t="shared" si="247"/>
        <v>12</v>
      </c>
      <c r="R1313" s="4">
        <f t="shared" si="248"/>
        <v>0</v>
      </c>
      <c r="S1313" s="31">
        <f t="shared" si="254"/>
        <v>0.19538194444444446</v>
      </c>
      <c r="T1313" s="31">
        <f t="shared" si="255"/>
        <v>0.79927083333333337</v>
      </c>
      <c r="U1313" s="4">
        <f t="shared" si="249"/>
        <v>0</v>
      </c>
      <c r="V1313" s="4" t="str">
        <f t="shared" si="250"/>
        <v/>
      </c>
      <c r="W1313" s="18" t="str">
        <f>IF(V1313="","",VLOOKUP(L1313,日射量と図３!$A$4:$C$368,3,TRUE)*238.85/100)</f>
        <v/>
      </c>
      <c r="X1313" s="4" t="str">
        <f t="shared" si="251"/>
        <v/>
      </c>
      <c r="Y1313" s="4" t="str">
        <f t="shared" si="256"/>
        <v/>
      </c>
      <c r="Z1313" s="4" t="str">
        <f t="shared" si="257"/>
        <v/>
      </c>
      <c r="AA1313" s="4" t="str">
        <f>IF($V1313="","",IF(Y1313&lt;36,0,IF(AND(36&lt;=Y1313,Y1313&lt;71),VLOOKUP($W1313,日射量と図３!$E$6:$F$34,2,TRUE),IF(AND(71&lt;=Y1313,Y1313&lt;107),VLOOKUP($W1313,日射量と図３!$E$6:$G$34,3,TRUE),IF(AND(107&lt;=Y1313,Y1313&lt;143),VLOOKUP($W1313,日射量と図３!$E$6:$H$34,4,TRUE),VLOOKUP($W1313,日射量と図３!$E$6:$I$34,5,TRUE))))))</f>
        <v/>
      </c>
      <c r="AB1313" s="4" t="str">
        <f>IF($V1313="","",IF(Z1313&lt;36,0,IF(AND(36&lt;=Z1313,Z1313&lt;71),VLOOKUP($W1313,日射量と図３!$E$6:$F$34,2,TRUE),IF(AND(71&lt;=Z1313,Z1313&lt;107),VLOOKUP($W1313,日射量と図３!$E$6:$G$34,3,TRUE),IF(AND(107&lt;=Z1313,Z1313&lt;143),VLOOKUP($W1313,日射量と図３!$E$6:$H$34,4,TRUE),VLOOKUP($W1313,日射量と図３!$E$6:$I$34,5,TRUE))))))</f>
        <v/>
      </c>
      <c r="AC1313" s="382" t="str">
        <f t="shared" si="252"/>
        <v/>
      </c>
      <c r="AD1313" s="382" t="str">
        <f t="shared" si="253"/>
        <v/>
      </c>
    </row>
    <row r="1314" spans="11:30" ht="13.5" customHeight="1">
      <c r="K1314" s="4">
        <f t="shared" si="246"/>
        <v>7</v>
      </c>
      <c r="L1314" s="34">
        <v>43306</v>
      </c>
      <c r="M1314" s="4">
        <v>55</v>
      </c>
      <c r="N1314" s="4">
        <v>15</v>
      </c>
      <c r="O1314" s="31">
        <v>0.58333333333333337</v>
      </c>
      <c r="P1314" s="35">
        <v>32.36</v>
      </c>
      <c r="Q1314" s="36">
        <f t="shared" si="247"/>
        <v>12</v>
      </c>
      <c r="R1314" s="4">
        <f t="shared" si="248"/>
        <v>0</v>
      </c>
      <c r="S1314" s="31">
        <f t="shared" si="254"/>
        <v>0.19538194444444446</v>
      </c>
      <c r="T1314" s="31">
        <f t="shared" si="255"/>
        <v>0.79927083333333337</v>
      </c>
      <c r="U1314" s="4">
        <f t="shared" si="249"/>
        <v>0</v>
      </c>
      <c r="V1314" s="4" t="str">
        <f t="shared" si="250"/>
        <v/>
      </c>
      <c r="W1314" s="18" t="str">
        <f>IF(V1314="","",VLOOKUP(L1314,日射量と図３!$A$4:$C$368,3,TRUE)*238.85/100)</f>
        <v/>
      </c>
      <c r="X1314" s="4" t="str">
        <f t="shared" si="251"/>
        <v/>
      </c>
      <c r="Y1314" s="4" t="str">
        <f t="shared" si="256"/>
        <v/>
      </c>
      <c r="Z1314" s="4" t="str">
        <f t="shared" si="257"/>
        <v/>
      </c>
      <c r="AA1314" s="4" t="str">
        <f>IF($V1314="","",IF(Y1314&lt;36,0,IF(AND(36&lt;=Y1314,Y1314&lt;71),VLOOKUP($W1314,日射量と図３!$E$6:$F$34,2,TRUE),IF(AND(71&lt;=Y1314,Y1314&lt;107),VLOOKUP($W1314,日射量と図３!$E$6:$G$34,3,TRUE),IF(AND(107&lt;=Y1314,Y1314&lt;143),VLOOKUP($W1314,日射量と図３!$E$6:$H$34,4,TRUE),VLOOKUP($W1314,日射量と図３!$E$6:$I$34,5,TRUE))))))</f>
        <v/>
      </c>
      <c r="AB1314" s="4" t="str">
        <f>IF($V1314="","",IF(Z1314&lt;36,0,IF(AND(36&lt;=Z1314,Z1314&lt;71),VLOOKUP($W1314,日射量と図３!$E$6:$F$34,2,TRUE),IF(AND(71&lt;=Z1314,Z1314&lt;107),VLOOKUP($W1314,日射量と図３!$E$6:$G$34,3,TRUE),IF(AND(107&lt;=Z1314,Z1314&lt;143),VLOOKUP($W1314,日射量と図３!$E$6:$H$34,4,TRUE),VLOOKUP($W1314,日射量と図３!$E$6:$I$34,5,TRUE))))))</f>
        <v/>
      </c>
      <c r="AC1314" s="382" t="str">
        <f t="shared" si="252"/>
        <v/>
      </c>
      <c r="AD1314" s="382" t="str">
        <f t="shared" si="253"/>
        <v/>
      </c>
    </row>
    <row r="1315" spans="11:30" ht="13.5" customHeight="1">
      <c r="K1315" s="4">
        <f t="shared" si="246"/>
        <v>7</v>
      </c>
      <c r="L1315" s="34">
        <v>43306</v>
      </c>
      <c r="M1315" s="4">
        <v>55</v>
      </c>
      <c r="N1315" s="4">
        <v>16</v>
      </c>
      <c r="O1315" s="31">
        <v>0.625</v>
      </c>
      <c r="P1315" s="35">
        <v>31.380000000000003</v>
      </c>
      <c r="Q1315" s="36">
        <f t="shared" si="247"/>
        <v>16</v>
      </c>
      <c r="R1315" s="4">
        <f t="shared" si="248"/>
        <v>0</v>
      </c>
      <c r="S1315" s="31">
        <f t="shared" si="254"/>
        <v>0.19538194444444446</v>
      </c>
      <c r="T1315" s="31">
        <f t="shared" si="255"/>
        <v>0.79927083333333337</v>
      </c>
      <c r="U1315" s="4">
        <f t="shared" si="249"/>
        <v>0</v>
      </c>
      <c r="V1315" s="4" t="str">
        <f t="shared" si="250"/>
        <v/>
      </c>
      <c r="W1315" s="18" t="str">
        <f>IF(V1315="","",VLOOKUP(L1315,日射量と図３!$A$4:$C$368,3,TRUE)*238.85/100)</f>
        <v/>
      </c>
      <c r="X1315" s="4" t="str">
        <f t="shared" si="251"/>
        <v/>
      </c>
      <c r="Y1315" s="4" t="str">
        <f t="shared" si="256"/>
        <v/>
      </c>
      <c r="Z1315" s="4" t="str">
        <f t="shared" si="257"/>
        <v/>
      </c>
      <c r="AA1315" s="4" t="str">
        <f>IF($V1315="","",IF(Y1315&lt;36,0,IF(AND(36&lt;=Y1315,Y1315&lt;71),VLOOKUP($W1315,日射量と図３!$E$6:$F$34,2,TRUE),IF(AND(71&lt;=Y1315,Y1315&lt;107),VLOOKUP($W1315,日射量と図３!$E$6:$G$34,3,TRUE),IF(AND(107&lt;=Y1315,Y1315&lt;143),VLOOKUP($W1315,日射量と図３!$E$6:$H$34,4,TRUE),VLOOKUP($W1315,日射量と図３!$E$6:$I$34,5,TRUE))))))</f>
        <v/>
      </c>
      <c r="AB1315" s="4" t="str">
        <f>IF($V1315="","",IF(Z1315&lt;36,0,IF(AND(36&lt;=Z1315,Z1315&lt;71),VLOOKUP($W1315,日射量と図３!$E$6:$F$34,2,TRUE),IF(AND(71&lt;=Z1315,Z1315&lt;107),VLOOKUP($W1315,日射量と図３!$E$6:$G$34,3,TRUE),IF(AND(107&lt;=Z1315,Z1315&lt;143),VLOOKUP($W1315,日射量と図３!$E$6:$H$34,4,TRUE),VLOOKUP($W1315,日射量と図３!$E$6:$I$34,5,TRUE))))))</f>
        <v/>
      </c>
      <c r="AC1315" s="382" t="str">
        <f t="shared" si="252"/>
        <v/>
      </c>
      <c r="AD1315" s="382" t="str">
        <f t="shared" si="253"/>
        <v/>
      </c>
    </row>
    <row r="1316" spans="11:30" ht="13.5" customHeight="1">
      <c r="K1316" s="4">
        <f t="shared" si="246"/>
        <v>7</v>
      </c>
      <c r="L1316" s="34">
        <v>43306</v>
      </c>
      <c r="M1316" s="4">
        <v>55</v>
      </c>
      <c r="N1316" s="4">
        <v>17</v>
      </c>
      <c r="O1316" s="31">
        <v>0.66666666666666663</v>
      </c>
      <c r="P1316" s="35">
        <v>31.02</v>
      </c>
      <c r="Q1316" s="36">
        <f t="shared" si="247"/>
        <v>16</v>
      </c>
      <c r="R1316" s="4">
        <f t="shared" si="248"/>
        <v>0</v>
      </c>
      <c r="S1316" s="31">
        <f t="shared" si="254"/>
        <v>0.19538194444444446</v>
      </c>
      <c r="T1316" s="31">
        <f t="shared" si="255"/>
        <v>0.79927083333333337</v>
      </c>
      <c r="U1316" s="4">
        <f t="shared" si="249"/>
        <v>0</v>
      </c>
      <c r="V1316" s="4" t="str">
        <f t="shared" si="250"/>
        <v/>
      </c>
      <c r="W1316" s="18" t="str">
        <f>IF(V1316="","",VLOOKUP(L1316,日射量と図３!$A$4:$C$368,3,TRUE)*238.85/100)</f>
        <v/>
      </c>
      <c r="X1316" s="4" t="str">
        <f t="shared" si="251"/>
        <v/>
      </c>
      <c r="Y1316" s="4" t="str">
        <f t="shared" si="256"/>
        <v/>
      </c>
      <c r="Z1316" s="4" t="str">
        <f t="shared" si="257"/>
        <v/>
      </c>
      <c r="AA1316" s="4" t="str">
        <f>IF($V1316="","",IF(Y1316&lt;36,0,IF(AND(36&lt;=Y1316,Y1316&lt;71),VLOOKUP($W1316,日射量と図３!$E$6:$F$34,2,TRUE),IF(AND(71&lt;=Y1316,Y1316&lt;107),VLOOKUP($W1316,日射量と図３!$E$6:$G$34,3,TRUE),IF(AND(107&lt;=Y1316,Y1316&lt;143),VLOOKUP($W1316,日射量と図３!$E$6:$H$34,4,TRUE),VLOOKUP($W1316,日射量と図３!$E$6:$I$34,5,TRUE))))))</f>
        <v/>
      </c>
      <c r="AB1316" s="4" t="str">
        <f>IF($V1316="","",IF(Z1316&lt;36,0,IF(AND(36&lt;=Z1316,Z1316&lt;71),VLOOKUP($W1316,日射量と図３!$E$6:$F$34,2,TRUE),IF(AND(71&lt;=Z1316,Z1316&lt;107),VLOOKUP($W1316,日射量と図３!$E$6:$G$34,3,TRUE),IF(AND(107&lt;=Z1316,Z1316&lt;143),VLOOKUP($W1316,日射量と図３!$E$6:$H$34,4,TRUE),VLOOKUP($W1316,日射量と図３!$E$6:$I$34,5,TRUE))))))</f>
        <v/>
      </c>
      <c r="AC1316" s="382" t="str">
        <f t="shared" si="252"/>
        <v/>
      </c>
      <c r="AD1316" s="382" t="str">
        <f t="shared" si="253"/>
        <v/>
      </c>
    </row>
    <row r="1317" spans="11:30" ht="13.5" customHeight="1">
      <c r="K1317" s="4">
        <f t="shared" si="246"/>
        <v>7</v>
      </c>
      <c r="L1317" s="34">
        <v>43306</v>
      </c>
      <c r="M1317" s="4">
        <v>55</v>
      </c>
      <c r="N1317" s="4">
        <v>18</v>
      </c>
      <c r="O1317" s="31">
        <v>0.70833333333333337</v>
      </c>
      <c r="P1317" s="35">
        <v>30.6</v>
      </c>
      <c r="Q1317" s="36">
        <f t="shared" si="247"/>
        <v>16</v>
      </c>
      <c r="R1317" s="4">
        <f t="shared" si="248"/>
        <v>0</v>
      </c>
      <c r="S1317" s="31">
        <f t="shared" si="254"/>
        <v>0.19538194444444446</v>
      </c>
      <c r="T1317" s="31">
        <f t="shared" si="255"/>
        <v>0.79927083333333337</v>
      </c>
      <c r="U1317" s="4">
        <f t="shared" si="249"/>
        <v>0</v>
      </c>
      <c r="V1317" s="4" t="str">
        <f t="shared" si="250"/>
        <v/>
      </c>
      <c r="W1317" s="18" t="str">
        <f>IF(V1317="","",VLOOKUP(L1317,日射量と図３!$A$4:$C$368,3,TRUE)*238.85/100)</f>
        <v/>
      </c>
      <c r="X1317" s="4" t="str">
        <f t="shared" si="251"/>
        <v/>
      </c>
      <c r="Y1317" s="4" t="str">
        <f t="shared" si="256"/>
        <v/>
      </c>
      <c r="Z1317" s="4" t="str">
        <f t="shared" si="257"/>
        <v/>
      </c>
      <c r="AA1317" s="4" t="str">
        <f>IF($V1317="","",IF(Y1317&lt;36,0,IF(AND(36&lt;=Y1317,Y1317&lt;71),VLOOKUP($W1317,日射量と図３!$E$6:$F$34,2,TRUE),IF(AND(71&lt;=Y1317,Y1317&lt;107),VLOOKUP($W1317,日射量と図３!$E$6:$G$34,3,TRUE),IF(AND(107&lt;=Y1317,Y1317&lt;143),VLOOKUP($W1317,日射量と図３!$E$6:$H$34,4,TRUE),VLOOKUP($W1317,日射量と図３!$E$6:$I$34,5,TRUE))))))</f>
        <v/>
      </c>
      <c r="AB1317" s="4" t="str">
        <f>IF($V1317="","",IF(Z1317&lt;36,0,IF(AND(36&lt;=Z1317,Z1317&lt;71),VLOOKUP($W1317,日射量と図３!$E$6:$F$34,2,TRUE),IF(AND(71&lt;=Z1317,Z1317&lt;107),VLOOKUP($W1317,日射量と図３!$E$6:$G$34,3,TRUE),IF(AND(107&lt;=Z1317,Z1317&lt;143),VLOOKUP($W1317,日射量と図３!$E$6:$H$34,4,TRUE),VLOOKUP($W1317,日射量と図３!$E$6:$I$34,5,TRUE))))))</f>
        <v/>
      </c>
      <c r="AC1317" s="382" t="str">
        <f t="shared" si="252"/>
        <v/>
      </c>
      <c r="AD1317" s="382" t="str">
        <f t="shared" si="253"/>
        <v/>
      </c>
    </row>
    <row r="1318" spans="11:30" ht="13.5" customHeight="1">
      <c r="K1318" s="4">
        <f t="shared" si="246"/>
        <v>7</v>
      </c>
      <c r="L1318" s="34">
        <v>43306</v>
      </c>
      <c r="M1318" s="4">
        <v>55</v>
      </c>
      <c r="N1318" s="4">
        <v>19</v>
      </c>
      <c r="O1318" s="31">
        <v>0.75</v>
      </c>
      <c r="P1318" s="35">
        <v>29.8</v>
      </c>
      <c r="Q1318" s="36">
        <f t="shared" si="247"/>
        <v>16</v>
      </c>
      <c r="R1318" s="4">
        <f t="shared" si="248"/>
        <v>0</v>
      </c>
      <c r="S1318" s="31">
        <f t="shared" si="254"/>
        <v>0.19538194444444446</v>
      </c>
      <c r="T1318" s="31">
        <f t="shared" si="255"/>
        <v>0.79927083333333337</v>
      </c>
      <c r="U1318" s="4">
        <f t="shared" si="249"/>
        <v>0</v>
      </c>
      <c r="V1318" s="4" t="str">
        <f t="shared" si="250"/>
        <v/>
      </c>
      <c r="W1318" s="18" t="str">
        <f>IF(V1318="","",VLOOKUP(L1318,日射量と図３!$A$4:$C$368,3,TRUE)*238.85/100)</f>
        <v/>
      </c>
      <c r="X1318" s="4" t="str">
        <f t="shared" si="251"/>
        <v/>
      </c>
      <c r="Y1318" s="4" t="str">
        <f t="shared" si="256"/>
        <v/>
      </c>
      <c r="Z1318" s="4" t="str">
        <f t="shared" si="257"/>
        <v/>
      </c>
      <c r="AA1318" s="4" t="str">
        <f>IF($V1318="","",IF(Y1318&lt;36,0,IF(AND(36&lt;=Y1318,Y1318&lt;71),VLOOKUP($W1318,日射量と図３!$E$6:$F$34,2,TRUE),IF(AND(71&lt;=Y1318,Y1318&lt;107),VLOOKUP($W1318,日射量と図３!$E$6:$G$34,3,TRUE),IF(AND(107&lt;=Y1318,Y1318&lt;143),VLOOKUP($W1318,日射量と図３!$E$6:$H$34,4,TRUE),VLOOKUP($W1318,日射量と図３!$E$6:$I$34,5,TRUE))))))</f>
        <v/>
      </c>
      <c r="AB1318" s="4" t="str">
        <f>IF($V1318="","",IF(Z1318&lt;36,0,IF(AND(36&lt;=Z1318,Z1318&lt;71),VLOOKUP($W1318,日射量と図３!$E$6:$F$34,2,TRUE),IF(AND(71&lt;=Z1318,Z1318&lt;107),VLOOKUP($W1318,日射量と図３!$E$6:$G$34,3,TRUE),IF(AND(107&lt;=Z1318,Z1318&lt;143),VLOOKUP($W1318,日射量と図３!$E$6:$H$34,4,TRUE),VLOOKUP($W1318,日射量と図３!$E$6:$I$34,5,TRUE))))))</f>
        <v/>
      </c>
      <c r="AC1318" s="382" t="str">
        <f t="shared" si="252"/>
        <v/>
      </c>
      <c r="AD1318" s="382" t="str">
        <f t="shared" si="253"/>
        <v/>
      </c>
    </row>
    <row r="1319" spans="11:30" ht="13.5" customHeight="1">
      <c r="K1319" s="4">
        <f t="shared" si="246"/>
        <v>7</v>
      </c>
      <c r="L1319" s="34">
        <v>43306</v>
      </c>
      <c r="M1319" s="4">
        <v>55</v>
      </c>
      <c r="N1319" s="4">
        <v>20</v>
      </c>
      <c r="O1319" s="31">
        <v>0.79166666666666663</v>
      </c>
      <c r="P1319" s="35">
        <v>29.02</v>
      </c>
      <c r="Q1319" s="36">
        <f t="shared" si="247"/>
        <v>16</v>
      </c>
      <c r="R1319" s="4">
        <f t="shared" si="248"/>
        <v>0</v>
      </c>
      <c r="S1319" s="31">
        <f t="shared" si="254"/>
        <v>0.19538194444444446</v>
      </c>
      <c r="T1319" s="31">
        <f t="shared" si="255"/>
        <v>0.79927083333333337</v>
      </c>
      <c r="U1319" s="4">
        <f t="shared" si="249"/>
        <v>0</v>
      </c>
      <c r="V1319" s="4" t="str">
        <f t="shared" si="250"/>
        <v/>
      </c>
      <c r="W1319" s="18" t="str">
        <f>IF(V1319="","",VLOOKUP(L1319,日射量と図３!$A$4:$C$368,3,TRUE)*238.85/100)</f>
        <v/>
      </c>
      <c r="X1319" s="4" t="str">
        <f t="shared" si="251"/>
        <v/>
      </c>
      <c r="Y1319" s="4" t="str">
        <f t="shared" si="256"/>
        <v/>
      </c>
      <c r="Z1319" s="4" t="str">
        <f t="shared" si="257"/>
        <v/>
      </c>
      <c r="AA1319" s="4" t="str">
        <f>IF($V1319="","",IF(Y1319&lt;36,0,IF(AND(36&lt;=Y1319,Y1319&lt;71),VLOOKUP($W1319,日射量と図３!$E$6:$F$34,2,TRUE),IF(AND(71&lt;=Y1319,Y1319&lt;107),VLOOKUP($W1319,日射量と図３!$E$6:$G$34,3,TRUE),IF(AND(107&lt;=Y1319,Y1319&lt;143),VLOOKUP($W1319,日射量と図３!$E$6:$H$34,4,TRUE),VLOOKUP($W1319,日射量と図３!$E$6:$I$34,5,TRUE))))))</f>
        <v/>
      </c>
      <c r="AB1319" s="4" t="str">
        <f>IF($V1319="","",IF(Z1319&lt;36,0,IF(AND(36&lt;=Z1319,Z1319&lt;71),VLOOKUP($W1319,日射量と図３!$E$6:$F$34,2,TRUE),IF(AND(71&lt;=Z1319,Z1319&lt;107),VLOOKUP($W1319,日射量と図３!$E$6:$G$34,3,TRUE),IF(AND(107&lt;=Z1319,Z1319&lt;143),VLOOKUP($W1319,日射量と図３!$E$6:$H$34,4,TRUE),VLOOKUP($W1319,日射量と図３!$E$6:$I$34,5,TRUE))))))</f>
        <v/>
      </c>
      <c r="AC1319" s="382" t="str">
        <f t="shared" si="252"/>
        <v/>
      </c>
      <c r="AD1319" s="382" t="str">
        <f t="shared" si="253"/>
        <v/>
      </c>
    </row>
    <row r="1320" spans="11:30" ht="13.5" customHeight="1">
      <c r="K1320" s="4">
        <f t="shared" si="246"/>
        <v>7</v>
      </c>
      <c r="L1320" s="34">
        <v>43306</v>
      </c>
      <c r="M1320" s="4">
        <v>55</v>
      </c>
      <c r="N1320" s="4">
        <v>21</v>
      </c>
      <c r="O1320" s="31">
        <v>0.83333333333333337</v>
      </c>
      <c r="P1320" s="35">
        <v>27.890000000000004</v>
      </c>
      <c r="Q1320" s="36">
        <f t="shared" si="247"/>
        <v>16</v>
      </c>
      <c r="R1320" s="4">
        <f t="shared" si="248"/>
        <v>0</v>
      </c>
      <c r="S1320" s="31">
        <f t="shared" si="254"/>
        <v>0.19538194444444446</v>
      </c>
      <c r="T1320" s="31">
        <f t="shared" si="255"/>
        <v>0.79927083333333337</v>
      </c>
      <c r="U1320" s="4">
        <f t="shared" si="249"/>
        <v>0</v>
      </c>
      <c r="V1320" s="4" t="str">
        <f t="shared" si="250"/>
        <v/>
      </c>
      <c r="W1320" s="18" t="str">
        <f>IF(V1320="","",VLOOKUP(L1320,日射量と図３!$A$4:$C$368,3,TRUE)*238.85/100)</f>
        <v/>
      </c>
      <c r="X1320" s="4" t="str">
        <f t="shared" si="251"/>
        <v/>
      </c>
      <c r="Y1320" s="4" t="str">
        <f t="shared" si="256"/>
        <v/>
      </c>
      <c r="Z1320" s="4" t="str">
        <f t="shared" si="257"/>
        <v/>
      </c>
      <c r="AA1320" s="4" t="str">
        <f>IF($V1320="","",IF(Y1320&lt;36,0,IF(AND(36&lt;=Y1320,Y1320&lt;71),VLOOKUP($W1320,日射量と図３!$E$6:$F$34,2,TRUE),IF(AND(71&lt;=Y1320,Y1320&lt;107),VLOOKUP($W1320,日射量と図３!$E$6:$G$34,3,TRUE),IF(AND(107&lt;=Y1320,Y1320&lt;143),VLOOKUP($W1320,日射量と図３!$E$6:$H$34,4,TRUE),VLOOKUP($W1320,日射量と図３!$E$6:$I$34,5,TRUE))))))</f>
        <v/>
      </c>
      <c r="AB1320" s="4" t="str">
        <f>IF($V1320="","",IF(Z1320&lt;36,0,IF(AND(36&lt;=Z1320,Z1320&lt;71),VLOOKUP($W1320,日射量と図３!$E$6:$F$34,2,TRUE),IF(AND(71&lt;=Z1320,Z1320&lt;107),VLOOKUP($W1320,日射量と図３!$E$6:$G$34,3,TRUE),IF(AND(107&lt;=Z1320,Z1320&lt;143),VLOOKUP($W1320,日射量と図３!$E$6:$H$34,4,TRUE),VLOOKUP($W1320,日射量と図３!$E$6:$I$34,5,TRUE))))))</f>
        <v/>
      </c>
      <c r="AC1320" s="382" t="str">
        <f t="shared" si="252"/>
        <v/>
      </c>
      <c r="AD1320" s="382" t="str">
        <f t="shared" si="253"/>
        <v/>
      </c>
    </row>
    <row r="1321" spans="11:30" ht="13.5" customHeight="1">
      <c r="K1321" s="4">
        <f t="shared" si="246"/>
        <v>7</v>
      </c>
      <c r="L1321" s="34">
        <v>43306</v>
      </c>
      <c r="M1321" s="4">
        <v>55</v>
      </c>
      <c r="N1321" s="4">
        <v>22</v>
      </c>
      <c r="O1321" s="31">
        <v>0.875</v>
      </c>
      <c r="P1321" s="35">
        <v>27.560000000000002</v>
      </c>
      <c r="Q1321" s="36">
        <f t="shared" si="247"/>
        <v>16</v>
      </c>
      <c r="R1321" s="4">
        <f t="shared" si="248"/>
        <v>0</v>
      </c>
      <c r="S1321" s="31">
        <f t="shared" si="254"/>
        <v>0.19538194444444446</v>
      </c>
      <c r="T1321" s="31">
        <f t="shared" si="255"/>
        <v>0.79927083333333337</v>
      </c>
      <c r="U1321" s="4">
        <f t="shared" si="249"/>
        <v>0</v>
      </c>
      <c r="V1321" s="4" t="str">
        <f t="shared" si="250"/>
        <v/>
      </c>
      <c r="W1321" s="18" t="str">
        <f>IF(V1321="","",VLOOKUP(L1321,日射量と図３!$A$4:$C$368,3,TRUE)*238.85/100)</f>
        <v/>
      </c>
      <c r="X1321" s="4" t="str">
        <f t="shared" si="251"/>
        <v/>
      </c>
      <c r="Y1321" s="4" t="str">
        <f t="shared" si="256"/>
        <v/>
      </c>
      <c r="Z1321" s="4" t="str">
        <f t="shared" si="257"/>
        <v/>
      </c>
      <c r="AA1321" s="4" t="str">
        <f>IF($V1321="","",IF(Y1321&lt;36,0,IF(AND(36&lt;=Y1321,Y1321&lt;71),VLOOKUP($W1321,日射量と図３!$E$6:$F$34,2,TRUE),IF(AND(71&lt;=Y1321,Y1321&lt;107),VLOOKUP($W1321,日射量と図３!$E$6:$G$34,3,TRUE),IF(AND(107&lt;=Y1321,Y1321&lt;143),VLOOKUP($W1321,日射量と図３!$E$6:$H$34,4,TRUE),VLOOKUP($W1321,日射量と図３!$E$6:$I$34,5,TRUE))))))</f>
        <v/>
      </c>
      <c r="AB1321" s="4" t="str">
        <f>IF($V1321="","",IF(Z1321&lt;36,0,IF(AND(36&lt;=Z1321,Z1321&lt;71),VLOOKUP($W1321,日射量と図３!$E$6:$F$34,2,TRUE),IF(AND(71&lt;=Z1321,Z1321&lt;107),VLOOKUP($W1321,日射量と図３!$E$6:$G$34,3,TRUE),IF(AND(107&lt;=Z1321,Z1321&lt;143),VLOOKUP($W1321,日射量と図３!$E$6:$H$34,4,TRUE),VLOOKUP($W1321,日射量と図３!$E$6:$I$34,5,TRUE))))))</f>
        <v/>
      </c>
      <c r="AC1321" s="382" t="str">
        <f t="shared" si="252"/>
        <v/>
      </c>
      <c r="AD1321" s="382" t="str">
        <f t="shared" si="253"/>
        <v/>
      </c>
    </row>
    <row r="1322" spans="11:30" ht="13.5" customHeight="1">
      <c r="K1322" s="4">
        <f t="shared" si="246"/>
        <v>7</v>
      </c>
      <c r="L1322" s="34">
        <v>43306</v>
      </c>
      <c r="M1322" s="4">
        <v>55</v>
      </c>
      <c r="N1322" s="4">
        <v>23</v>
      </c>
      <c r="O1322" s="31">
        <v>0.91666666666666663</v>
      </c>
      <c r="P1322" s="35">
        <v>27.47</v>
      </c>
      <c r="Q1322" s="36">
        <f t="shared" si="247"/>
        <v>13</v>
      </c>
      <c r="R1322" s="4">
        <f t="shared" si="248"/>
        <v>0</v>
      </c>
      <c r="S1322" s="31">
        <f t="shared" si="254"/>
        <v>0.19538194444444446</v>
      </c>
      <c r="T1322" s="31">
        <f t="shared" si="255"/>
        <v>0.79927083333333337</v>
      </c>
      <c r="U1322" s="4">
        <f t="shared" si="249"/>
        <v>0</v>
      </c>
      <c r="V1322" s="4" t="str">
        <f t="shared" si="250"/>
        <v/>
      </c>
      <c r="W1322" s="18" t="str">
        <f>IF(V1322="","",VLOOKUP(L1322,日射量と図３!$A$4:$C$368,3,TRUE)*238.85/100)</f>
        <v/>
      </c>
      <c r="X1322" s="4" t="str">
        <f t="shared" si="251"/>
        <v/>
      </c>
      <c r="Y1322" s="4" t="str">
        <f t="shared" si="256"/>
        <v/>
      </c>
      <c r="Z1322" s="4" t="str">
        <f t="shared" si="257"/>
        <v/>
      </c>
      <c r="AA1322" s="4" t="str">
        <f>IF($V1322="","",IF(Y1322&lt;36,0,IF(AND(36&lt;=Y1322,Y1322&lt;71),VLOOKUP($W1322,日射量と図３!$E$6:$F$34,2,TRUE),IF(AND(71&lt;=Y1322,Y1322&lt;107),VLOOKUP($W1322,日射量と図３!$E$6:$G$34,3,TRUE),IF(AND(107&lt;=Y1322,Y1322&lt;143),VLOOKUP($W1322,日射量と図３!$E$6:$H$34,4,TRUE),VLOOKUP($W1322,日射量と図３!$E$6:$I$34,5,TRUE))))))</f>
        <v/>
      </c>
      <c r="AB1322" s="4" t="str">
        <f>IF($V1322="","",IF(Z1322&lt;36,0,IF(AND(36&lt;=Z1322,Z1322&lt;71),VLOOKUP($W1322,日射量と図３!$E$6:$F$34,2,TRUE),IF(AND(71&lt;=Z1322,Z1322&lt;107),VLOOKUP($W1322,日射量と図３!$E$6:$G$34,3,TRUE),IF(AND(107&lt;=Z1322,Z1322&lt;143),VLOOKUP($W1322,日射量と図３!$E$6:$H$34,4,TRUE),VLOOKUP($W1322,日射量と図３!$E$6:$I$34,5,TRUE))))))</f>
        <v/>
      </c>
      <c r="AC1322" s="382" t="str">
        <f t="shared" si="252"/>
        <v/>
      </c>
      <c r="AD1322" s="382" t="str">
        <f t="shared" si="253"/>
        <v/>
      </c>
    </row>
    <row r="1323" spans="11:30" ht="13.5" customHeight="1">
      <c r="K1323" s="4">
        <f t="shared" si="246"/>
        <v>7</v>
      </c>
      <c r="L1323" s="34">
        <v>43306</v>
      </c>
      <c r="M1323" s="4">
        <v>55</v>
      </c>
      <c r="N1323" s="4">
        <v>24</v>
      </c>
      <c r="O1323" s="31">
        <v>0.95833333333333337</v>
      </c>
      <c r="P1323" s="35">
        <v>27.24</v>
      </c>
      <c r="Q1323" s="36">
        <f t="shared" si="247"/>
        <v>13</v>
      </c>
      <c r="R1323" s="4">
        <f t="shared" si="248"/>
        <v>0</v>
      </c>
      <c r="S1323" s="31">
        <f t="shared" si="254"/>
        <v>0.19538194444444446</v>
      </c>
      <c r="T1323" s="31">
        <f t="shared" si="255"/>
        <v>0.79927083333333337</v>
      </c>
      <c r="U1323" s="4">
        <f t="shared" si="249"/>
        <v>0</v>
      </c>
      <c r="V1323" s="4" t="str">
        <f t="shared" si="250"/>
        <v/>
      </c>
      <c r="W1323" s="18" t="str">
        <f>IF(V1323="","",VLOOKUP(L1323,日射量と図３!$A$4:$C$368,3,TRUE)*238.85/100)</f>
        <v/>
      </c>
      <c r="X1323" s="4" t="str">
        <f t="shared" si="251"/>
        <v/>
      </c>
      <c r="Y1323" s="4" t="str">
        <f t="shared" si="256"/>
        <v/>
      </c>
      <c r="Z1323" s="4" t="str">
        <f t="shared" si="257"/>
        <v/>
      </c>
      <c r="AA1323" s="4" t="str">
        <f>IF($V1323="","",IF(Y1323&lt;36,0,IF(AND(36&lt;=Y1323,Y1323&lt;71),VLOOKUP($W1323,日射量と図３!$E$6:$F$34,2,TRUE),IF(AND(71&lt;=Y1323,Y1323&lt;107),VLOOKUP($W1323,日射量と図３!$E$6:$G$34,3,TRUE),IF(AND(107&lt;=Y1323,Y1323&lt;143),VLOOKUP($W1323,日射量と図３!$E$6:$H$34,4,TRUE),VLOOKUP($W1323,日射量と図３!$E$6:$I$34,5,TRUE))))))</f>
        <v/>
      </c>
      <c r="AB1323" s="4" t="str">
        <f>IF($V1323="","",IF(Z1323&lt;36,0,IF(AND(36&lt;=Z1323,Z1323&lt;71),VLOOKUP($W1323,日射量と図３!$E$6:$F$34,2,TRUE),IF(AND(71&lt;=Z1323,Z1323&lt;107),VLOOKUP($W1323,日射量と図３!$E$6:$G$34,3,TRUE),IF(AND(107&lt;=Z1323,Z1323&lt;143),VLOOKUP($W1323,日射量と図３!$E$6:$H$34,4,TRUE),VLOOKUP($W1323,日射量と図３!$E$6:$I$34,5,TRUE))))))</f>
        <v/>
      </c>
      <c r="AC1323" s="382" t="str">
        <f t="shared" si="252"/>
        <v/>
      </c>
      <c r="AD1323" s="382" t="str">
        <f t="shared" si="253"/>
        <v/>
      </c>
    </row>
    <row r="1324" spans="11:30" ht="13.5" customHeight="1">
      <c r="K1324" s="4">
        <f t="shared" si="246"/>
        <v>7</v>
      </c>
      <c r="L1324" s="34">
        <v>43307</v>
      </c>
      <c r="M1324" s="4">
        <v>56</v>
      </c>
      <c r="N1324" s="4">
        <v>1</v>
      </c>
      <c r="O1324" s="31">
        <v>0</v>
      </c>
      <c r="P1324" s="35">
        <v>27.01</v>
      </c>
      <c r="Q1324" s="36">
        <f t="shared" si="247"/>
        <v>13</v>
      </c>
      <c r="R1324" s="4">
        <f t="shared" si="248"/>
        <v>0</v>
      </c>
      <c r="S1324" s="31">
        <f t="shared" si="254"/>
        <v>0.19538194444444446</v>
      </c>
      <c r="T1324" s="31">
        <f t="shared" si="255"/>
        <v>0.79927083333333337</v>
      </c>
      <c r="U1324" s="4">
        <f t="shared" si="249"/>
        <v>0</v>
      </c>
      <c r="V1324" s="4">
        <f t="shared" si="250"/>
        <v>0</v>
      </c>
      <c r="W1324" s="18">
        <f>IF(V1324="","",VLOOKUP(L1324,日射量と図３!$A$4:$C$368,3,TRUE)*238.85/100)</f>
        <v>42.993000000000002</v>
      </c>
      <c r="X1324" s="4">
        <f t="shared" si="251"/>
        <v>14</v>
      </c>
      <c r="Y1324" s="4">
        <f t="shared" si="256"/>
        <v>0</v>
      </c>
      <c r="Z1324" s="4">
        <f t="shared" si="257"/>
        <v>0</v>
      </c>
      <c r="AA1324" s="4">
        <f>IF($V1324="","",IF(Y1324&lt;36,0,IF(AND(36&lt;=Y1324,Y1324&lt;71),VLOOKUP($W1324,日射量と図３!$E$6:$F$34,2,TRUE),IF(AND(71&lt;=Y1324,Y1324&lt;107),VLOOKUP($W1324,日射量と図３!$E$6:$G$34,3,TRUE),IF(AND(107&lt;=Y1324,Y1324&lt;143),VLOOKUP($W1324,日射量と図３!$E$6:$H$34,4,TRUE),VLOOKUP($W1324,日射量と図３!$E$6:$I$34,5,TRUE))))))</f>
        <v>0</v>
      </c>
      <c r="AB1324" s="4">
        <f>IF($V1324="","",IF(Z1324&lt;36,0,IF(AND(36&lt;=Z1324,Z1324&lt;71),VLOOKUP($W1324,日射量と図３!$E$6:$F$34,2,TRUE),IF(AND(71&lt;=Z1324,Z1324&lt;107),VLOOKUP($W1324,日射量と図３!$E$6:$G$34,3,TRUE),IF(AND(107&lt;=Z1324,Z1324&lt;143),VLOOKUP($W1324,日射量と図３!$E$6:$H$34,4,TRUE),VLOOKUP($W1324,日射量と図３!$E$6:$I$34,5,TRUE))))))</f>
        <v>0</v>
      </c>
      <c r="AC1324" s="382">
        <f t="shared" si="252"/>
        <v>0</v>
      </c>
      <c r="AD1324" s="382">
        <f t="shared" si="253"/>
        <v>0</v>
      </c>
    </row>
    <row r="1325" spans="11:30" ht="13.5" customHeight="1">
      <c r="K1325" s="4">
        <f t="shared" si="246"/>
        <v>7</v>
      </c>
      <c r="L1325" s="34">
        <v>43307</v>
      </c>
      <c r="M1325" s="4">
        <v>56</v>
      </c>
      <c r="N1325" s="4">
        <v>2</v>
      </c>
      <c r="O1325" s="31">
        <v>4.1666666666666664E-2</v>
      </c>
      <c r="P1325" s="35">
        <v>26.8</v>
      </c>
      <c r="Q1325" s="36">
        <f t="shared" si="247"/>
        <v>13</v>
      </c>
      <c r="R1325" s="4">
        <f t="shared" si="248"/>
        <v>0</v>
      </c>
      <c r="S1325" s="31">
        <f t="shared" si="254"/>
        <v>0.19538194444444446</v>
      </c>
      <c r="T1325" s="31">
        <f t="shared" si="255"/>
        <v>0.79927083333333337</v>
      </c>
      <c r="U1325" s="4">
        <f t="shared" si="249"/>
        <v>0</v>
      </c>
      <c r="V1325" s="4" t="str">
        <f t="shared" si="250"/>
        <v/>
      </c>
      <c r="W1325" s="18" t="str">
        <f>IF(V1325="","",VLOOKUP(L1325,日射量と図３!$A$4:$C$368,3,TRUE)*238.85/100)</f>
        <v/>
      </c>
      <c r="X1325" s="4" t="str">
        <f t="shared" si="251"/>
        <v/>
      </c>
      <c r="Y1325" s="4" t="str">
        <f t="shared" si="256"/>
        <v/>
      </c>
      <c r="Z1325" s="4" t="str">
        <f t="shared" si="257"/>
        <v/>
      </c>
      <c r="AA1325" s="4" t="str">
        <f>IF($V1325="","",IF(Y1325&lt;36,0,IF(AND(36&lt;=Y1325,Y1325&lt;71),VLOOKUP($W1325,日射量と図３!$E$6:$F$34,2,TRUE),IF(AND(71&lt;=Y1325,Y1325&lt;107),VLOOKUP($W1325,日射量と図３!$E$6:$G$34,3,TRUE),IF(AND(107&lt;=Y1325,Y1325&lt;143),VLOOKUP($W1325,日射量と図３!$E$6:$H$34,4,TRUE),VLOOKUP($W1325,日射量と図３!$E$6:$I$34,5,TRUE))))))</f>
        <v/>
      </c>
      <c r="AB1325" s="4" t="str">
        <f>IF($V1325="","",IF(Z1325&lt;36,0,IF(AND(36&lt;=Z1325,Z1325&lt;71),VLOOKUP($W1325,日射量と図３!$E$6:$F$34,2,TRUE),IF(AND(71&lt;=Z1325,Z1325&lt;107),VLOOKUP($W1325,日射量と図３!$E$6:$G$34,3,TRUE),IF(AND(107&lt;=Z1325,Z1325&lt;143),VLOOKUP($W1325,日射量と図３!$E$6:$H$34,4,TRUE),VLOOKUP($W1325,日射量と図３!$E$6:$I$34,5,TRUE))))))</f>
        <v/>
      </c>
      <c r="AC1325" s="382" t="str">
        <f t="shared" si="252"/>
        <v/>
      </c>
      <c r="AD1325" s="382" t="str">
        <f t="shared" si="253"/>
        <v/>
      </c>
    </row>
    <row r="1326" spans="11:30" ht="13.5" customHeight="1">
      <c r="K1326" s="4">
        <f t="shared" si="246"/>
        <v>7</v>
      </c>
      <c r="L1326" s="34">
        <v>43307</v>
      </c>
      <c r="M1326" s="4">
        <v>56</v>
      </c>
      <c r="N1326" s="4">
        <v>3</v>
      </c>
      <c r="O1326" s="31">
        <v>8.3333333333333329E-2</v>
      </c>
      <c r="P1326" s="35">
        <v>26.48</v>
      </c>
      <c r="Q1326" s="36">
        <f t="shared" si="247"/>
        <v>13</v>
      </c>
      <c r="R1326" s="4">
        <f t="shared" si="248"/>
        <v>0</v>
      </c>
      <c r="S1326" s="31">
        <f t="shared" si="254"/>
        <v>0.19538194444444446</v>
      </c>
      <c r="T1326" s="31">
        <f t="shared" si="255"/>
        <v>0.79927083333333337</v>
      </c>
      <c r="U1326" s="4">
        <f t="shared" si="249"/>
        <v>0</v>
      </c>
      <c r="V1326" s="4" t="str">
        <f t="shared" si="250"/>
        <v/>
      </c>
      <c r="W1326" s="18" t="str">
        <f>IF(V1326="","",VLOOKUP(L1326,日射量と図３!$A$4:$C$368,3,TRUE)*238.85/100)</f>
        <v/>
      </c>
      <c r="X1326" s="4" t="str">
        <f t="shared" si="251"/>
        <v/>
      </c>
      <c r="Y1326" s="4" t="str">
        <f t="shared" si="256"/>
        <v/>
      </c>
      <c r="Z1326" s="4" t="str">
        <f t="shared" si="257"/>
        <v/>
      </c>
      <c r="AA1326" s="4" t="str">
        <f>IF($V1326="","",IF(Y1326&lt;36,0,IF(AND(36&lt;=Y1326,Y1326&lt;71),VLOOKUP($W1326,日射量と図３!$E$6:$F$34,2,TRUE),IF(AND(71&lt;=Y1326,Y1326&lt;107),VLOOKUP($W1326,日射量と図３!$E$6:$G$34,3,TRUE),IF(AND(107&lt;=Y1326,Y1326&lt;143),VLOOKUP($W1326,日射量と図３!$E$6:$H$34,4,TRUE),VLOOKUP($W1326,日射量と図３!$E$6:$I$34,5,TRUE))))))</f>
        <v/>
      </c>
      <c r="AB1326" s="4" t="str">
        <f>IF($V1326="","",IF(Z1326&lt;36,0,IF(AND(36&lt;=Z1326,Z1326&lt;71),VLOOKUP($W1326,日射量と図３!$E$6:$F$34,2,TRUE),IF(AND(71&lt;=Z1326,Z1326&lt;107),VLOOKUP($W1326,日射量と図３!$E$6:$G$34,3,TRUE),IF(AND(107&lt;=Z1326,Z1326&lt;143),VLOOKUP($W1326,日射量と図３!$E$6:$H$34,4,TRUE),VLOOKUP($W1326,日射量と図３!$E$6:$I$34,5,TRUE))))))</f>
        <v/>
      </c>
      <c r="AC1326" s="382" t="str">
        <f t="shared" si="252"/>
        <v/>
      </c>
      <c r="AD1326" s="382" t="str">
        <f t="shared" si="253"/>
        <v/>
      </c>
    </row>
    <row r="1327" spans="11:30" ht="13.5" customHeight="1">
      <c r="K1327" s="4">
        <f t="shared" si="246"/>
        <v>7</v>
      </c>
      <c r="L1327" s="34">
        <v>43307</v>
      </c>
      <c r="M1327" s="4">
        <v>56</v>
      </c>
      <c r="N1327" s="4">
        <v>4</v>
      </c>
      <c r="O1327" s="31">
        <v>0.125</v>
      </c>
      <c r="P1327" s="35">
        <v>26.119999999999997</v>
      </c>
      <c r="Q1327" s="36">
        <f t="shared" si="247"/>
        <v>13</v>
      </c>
      <c r="R1327" s="4">
        <f t="shared" si="248"/>
        <v>0</v>
      </c>
      <c r="S1327" s="31">
        <f t="shared" si="254"/>
        <v>0.19538194444444446</v>
      </c>
      <c r="T1327" s="31">
        <f t="shared" si="255"/>
        <v>0.79927083333333337</v>
      </c>
      <c r="U1327" s="4">
        <f t="shared" si="249"/>
        <v>0</v>
      </c>
      <c r="V1327" s="4" t="str">
        <f t="shared" si="250"/>
        <v/>
      </c>
      <c r="W1327" s="18" t="str">
        <f>IF(V1327="","",VLOOKUP(L1327,日射量と図３!$A$4:$C$368,3,TRUE)*238.85/100)</f>
        <v/>
      </c>
      <c r="X1327" s="4" t="str">
        <f t="shared" si="251"/>
        <v/>
      </c>
      <c r="Y1327" s="4" t="str">
        <f t="shared" si="256"/>
        <v/>
      </c>
      <c r="Z1327" s="4" t="str">
        <f t="shared" si="257"/>
        <v/>
      </c>
      <c r="AA1327" s="4" t="str">
        <f>IF($V1327="","",IF(Y1327&lt;36,0,IF(AND(36&lt;=Y1327,Y1327&lt;71),VLOOKUP($W1327,日射量と図３!$E$6:$F$34,2,TRUE),IF(AND(71&lt;=Y1327,Y1327&lt;107),VLOOKUP($W1327,日射量と図３!$E$6:$G$34,3,TRUE),IF(AND(107&lt;=Y1327,Y1327&lt;143),VLOOKUP($W1327,日射量と図３!$E$6:$H$34,4,TRUE),VLOOKUP($W1327,日射量と図３!$E$6:$I$34,5,TRUE))))))</f>
        <v/>
      </c>
      <c r="AB1327" s="4" t="str">
        <f>IF($V1327="","",IF(Z1327&lt;36,0,IF(AND(36&lt;=Z1327,Z1327&lt;71),VLOOKUP($W1327,日射量と図３!$E$6:$F$34,2,TRUE),IF(AND(71&lt;=Z1327,Z1327&lt;107),VLOOKUP($W1327,日射量と図３!$E$6:$G$34,3,TRUE),IF(AND(107&lt;=Z1327,Z1327&lt;143),VLOOKUP($W1327,日射量と図３!$E$6:$H$34,4,TRUE),VLOOKUP($W1327,日射量と図３!$E$6:$I$34,5,TRUE))))))</f>
        <v/>
      </c>
      <c r="AC1327" s="382" t="str">
        <f t="shared" si="252"/>
        <v/>
      </c>
      <c r="AD1327" s="382" t="str">
        <f t="shared" si="253"/>
        <v/>
      </c>
    </row>
    <row r="1328" spans="11:30" ht="13.5" customHeight="1">
      <c r="K1328" s="4">
        <f t="shared" si="246"/>
        <v>7</v>
      </c>
      <c r="L1328" s="34">
        <v>43307</v>
      </c>
      <c r="M1328" s="4">
        <v>56</v>
      </c>
      <c r="N1328" s="4">
        <v>5</v>
      </c>
      <c r="O1328" s="31">
        <v>0.16666666666666666</v>
      </c>
      <c r="P1328" s="35">
        <v>25.99</v>
      </c>
      <c r="Q1328" s="36">
        <f t="shared" si="247"/>
        <v>15</v>
      </c>
      <c r="R1328" s="4">
        <f t="shared" si="248"/>
        <v>0</v>
      </c>
      <c r="S1328" s="31">
        <f t="shared" si="254"/>
        <v>0.19538194444444446</v>
      </c>
      <c r="T1328" s="31">
        <f t="shared" si="255"/>
        <v>0.79927083333333337</v>
      </c>
      <c r="U1328" s="4">
        <f t="shared" si="249"/>
        <v>0</v>
      </c>
      <c r="V1328" s="4" t="str">
        <f t="shared" si="250"/>
        <v/>
      </c>
      <c r="W1328" s="18" t="str">
        <f>IF(V1328="","",VLOOKUP(L1328,日射量と図３!$A$4:$C$368,3,TRUE)*238.85/100)</f>
        <v/>
      </c>
      <c r="X1328" s="4" t="str">
        <f t="shared" si="251"/>
        <v/>
      </c>
      <c r="Y1328" s="4" t="str">
        <f t="shared" si="256"/>
        <v/>
      </c>
      <c r="Z1328" s="4" t="str">
        <f t="shared" si="257"/>
        <v/>
      </c>
      <c r="AA1328" s="4" t="str">
        <f>IF($V1328="","",IF(Y1328&lt;36,0,IF(AND(36&lt;=Y1328,Y1328&lt;71),VLOOKUP($W1328,日射量と図３!$E$6:$F$34,2,TRUE),IF(AND(71&lt;=Y1328,Y1328&lt;107),VLOOKUP($W1328,日射量と図３!$E$6:$G$34,3,TRUE),IF(AND(107&lt;=Y1328,Y1328&lt;143),VLOOKUP($W1328,日射量と図３!$E$6:$H$34,4,TRUE),VLOOKUP($W1328,日射量と図３!$E$6:$I$34,5,TRUE))))))</f>
        <v/>
      </c>
      <c r="AB1328" s="4" t="str">
        <f>IF($V1328="","",IF(Z1328&lt;36,0,IF(AND(36&lt;=Z1328,Z1328&lt;71),VLOOKUP($W1328,日射量と図３!$E$6:$F$34,2,TRUE),IF(AND(71&lt;=Z1328,Z1328&lt;107),VLOOKUP($W1328,日射量と図３!$E$6:$G$34,3,TRUE),IF(AND(107&lt;=Z1328,Z1328&lt;143),VLOOKUP($W1328,日射量と図３!$E$6:$H$34,4,TRUE),VLOOKUP($W1328,日射量と図３!$E$6:$I$34,5,TRUE))))))</f>
        <v/>
      </c>
      <c r="AC1328" s="382" t="str">
        <f t="shared" si="252"/>
        <v/>
      </c>
      <c r="AD1328" s="382" t="str">
        <f t="shared" si="253"/>
        <v/>
      </c>
    </row>
    <row r="1329" spans="11:30" ht="13.5" customHeight="1">
      <c r="K1329" s="4">
        <f t="shared" si="246"/>
        <v>7</v>
      </c>
      <c r="L1329" s="34">
        <v>43307</v>
      </c>
      <c r="M1329" s="4">
        <v>56</v>
      </c>
      <c r="N1329" s="4">
        <v>6</v>
      </c>
      <c r="O1329" s="31">
        <v>0.20833333333333334</v>
      </c>
      <c r="P1329" s="35">
        <v>25.73</v>
      </c>
      <c r="Q1329" s="36">
        <f t="shared" si="247"/>
        <v>15</v>
      </c>
      <c r="R1329" s="4">
        <f t="shared" si="248"/>
        <v>0</v>
      </c>
      <c r="S1329" s="31">
        <f t="shared" si="254"/>
        <v>0.19538194444444446</v>
      </c>
      <c r="T1329" s="31">
        <f t="shared" si="255"/>
        <v>0.79927083333333337</v>
      </c>
      <c r="U1329" s="4">
        <f t="shared" si="249"/>
        <v>0</v>
      </c>
      <c r="V1329" s="4" t="str">
        <f t="shared" si="250"/>
        <v/>
      </c>
      <c r="W1329" s="18" t="str">
        <f>IF(V1329="","",VLOOKUP(L1329,日射量と図３!$A$4:$C$368,3,TRUE)*238.85/100)</f>
        <v/>
      </c>
      <c r="X1329" s="4" t="str">
        <f t="shared" si="251"/>
        <v/>
      </c>
      <c r="Y1329" s="4" t="str">
        <f t="shared" si="256"/>
        <v/>
      </c>
      <c r="Z1329" s="4" t="str">
        <f t="shared" si="257"/>
        <v/>
      </c>
      <c r="AA1329" s="4" t="str">
        <f>IF($V1329="","",IF(Y1329&lt;36,0,IF(AND(36&lt;=Y1329,Y1329&lt;71),VLOOKUP($W1329,日射量と図３!$E$6:$F$34,2,TRUE),IF(AND(71&lt;=Y1329,Y1329&lt;107),VLOOKUP($W1329,日射量と図３!$E$6:$G$34,3,TRUE),IF(AND(107&lt;=Y1329,Y1329&lt;143),VLOOKUP($W1329,日射量と図３!$E$6:$H$34,4,TRUE),VLOOKUP($W1329,日射量と図３!$E$6:$I$34,5,TRUE))))))</f>
        <v/>
      </c>
      <c r="AB1329" s="4" t="str">
        <f>IF($V1329="","",IF(Z1329&lt;36,0,IF(AND(36&lt;=Z1329,Z1329&lt;71),VLOOKUP($W1329,日射量と図３!$E$6:$F$34,2,TRUE),IF(AND(71&lt;=Z1329,Z1329&lt;107),VLOOKUP($W1329,日射量と図３!$E$6:$G$34,3,TRUE),IF(AND(107&lt;=Z1329,Z1329&lt;143),VLOOKUP($W1329,日射量と図３!$E$6:$H$34,4,TRUE),VLOOKUP($W1329,日射量と図３!$E$6:$I$34,5,TRUE))))))</f>
        <v/>
      </c>
      <c r="AC1329" s="382" t="str">
        <f t="shared" si="252"/>
        <v/>
      </c>
      <c r="AD1329" s="382" t="str">
        <f t="shared" si="253"/>
        <v/>
      </c>
    </row>
    <row r="1330" spans="11:30" ht="13.5" customHeight="1">
      <c r="K1330" s="4">
        <f t="shared" si="246"/>
        <v>7</v>
      </c>
      <c r="L1330" s="34">
        <v>43307</v>
      </c>
      <c r="M1330" s="4">
        <v>56</v>
      </c>
      <c r="N1330" s="4">
        <v>7</v>
      </c>
      <c r="O1330" s="31">
        <v>0.25</v>
      </c>
      <c r="P1330" s="35">
        <v>26.089999999999996</v>
      </c>
      <c r="Q1330" s="36">
        <f t="shared" si="247"/>
        <v>15</v>
      </c>
      <c r="R1330" s="4">
        <f t="shared" si="248"/>
        <v>0</v>
      </c>
      <c r="S1330" s="31">
        <f t="shared" si="254"/>
        <v>0.19538194444444446</v>
      </c>
      <c r="T1330" s="31">
        <f t="shared" si="255"/>
        <v>0.79927083333333337</v>
      </c>
      <c r="U1330" s="4">
        <f t="shared" si="249"/>
        <v>0</v>
      </c>
      <c r="V1330" s="4" t="str">
        <f t="shared" si="250"/>
        <v/>
      </c>
      <c r="W1330" s="18" t="str">
        <f>IF(V1330="","",VLOOKUP(L1330,日射量と図３!$A$4:$C$368,3,TRUE)*238.85/100)</f>
        <v/>
      </c>
      <c r="X1330" s="4" t="str">
        <f t="shared" si="251"/>
        <v/>
      </c>
      <c r="Y1330" s="4" t="str">
        <f t="shared" si="256"/>
        <v/>
      </c>
      <c r="Z1330" s="4" t="str">
        <f t="shared" si="257"/>
        <v/>
      </c>
      <c r="AA1330" s="4" t="str">
        <f>IF($V1330="","",IF(Y1330&lt;36,0,IF(AND(36&lt;=Y1330,Y1330&lt;71),VLOOKUP($W1330,日射量と図３!$E$6:$F$34,2,TRUE),IF(AND(71&lt;=Y1330,Y1330&lt;107),VLOOKUP($W1330,日射量と図３!$E$6:$G$34,3,TRUE),IF(AND(107&lt;=Y1330,Y1330&lt;143),VLOOKUP($W1330,日射量と図３!$E$6:$H$34,4,TRUE),VLOOKUP($W1330,日射量と図３!$E$6:$I$34,5,TRUE))))))</f>
        <v/>
      </c>
      <c r="AB1330" s="4" t="str">
        <f>IF($V1330="","",IF(Z1330&lt;36,0,IF(AND(36&lt;=Z1330,Z1330&lt;71),VLOOKUP($W1330,日射量と図３!$E$6:$F$34,2,TRUE),IF(AND(71&lt;=Z1330,Z1330&lt;107),VLOOKUP($W1330,日射量と図３!$E$6:$G$34,3,TRUE),IF(AND(107&lt;=Z1330,Z1330&lt;143),VLOOKUP($W1330,日射量と図３!$E$6:$H$34,4,TRUE),VLOOKUP($W1330,日射量と図３!$E$6:$I$34,5,TRUE))))))</f>
        <v/>
      </c>
      <c r="AC1330" s="382" t="str">
        <f t="shared" si="252"/>
        <v/>
      </c>
      <c r="AD1330" s="382" t="str">
        <f t="shared" si="253"/>
        <v/>
      </c>
    </row>
    <row r="1331" spans="11:30" ht="13.5" customHeight="1">
      <c r="K1331" s="4">
        <f t="shared" si="246"/>
        <v>7</v>
      </c>
      <c r="L1331" s="34">
        <v>43307</v>
      </c>
      <c r="M1331" s="4">
        <v>56</v>
      </c>
      <c r="N1331" s="4">
        <v>8</v>
      </c>
      <c r="O1331" s="31">
        <v>0.29166666666666669</v>
      </c>
      <c r="P1331" s="35">
        <v>27.009999999999998</v>
      </c>
      <c r="Q1331" s="36">
        <f t="shared" si="247"/>
        <v>12</v>
      </c>
      <c r="R1331" s="4">
        <f t="shared" si="248"/>
        <v>0</v>
      </c>
      <c r="S1331" s="31">
        <f t="shared" si="254"/>
        <v>0.19538194444444446</v>
      </c>
      <c r="T1331" s="31">
        <f t="shared" si="255"/>
        <v>0.79927083333333337</v>
      </c>
      <c r="U1331" s="4">
        <f t="shared" si="249"/>
        <v>0</v>
      </c>
      <c r="V1331" s="4" t="str">
        <f t="shared" si="250"/>
        <v/>
      </c>
      <c r="W1331" s="18" t="str">
        <f>IF(V1331="","",VLOOKUP(L1331,日射量と図３!$A$4:$C$368,3,TRUE)*238.85/100)</f>
        <v/>
      </c>
      <c r="X1331" s="4" t="str">
        <f t="shared" si="251"/>
        <v/>
      </c>
      <c r="Y1331" s="4" t="str">
        <f t="shared" si="256"/>
        <v/>
      </c>
      <c r="Z1331" s="4" t="str">
        <f t="shared" si="257"/>
        <v/>
      </c>
      <c r="AA1331" s="4" t="str">
        <f>IF($V1331="","",IF(Y1331&lt;36,0,IF(AND(36&lt;=Y1331,Y1331&lt;71),VLOOKUP($W1331,日射量と図３!$E$6:$F$34,2,TRUE),IF(AND(71&lt;=Y1331,Y1331&lt;107),VLOOKUP($W1331,日射量と図３!$E$6:$G$34,3,TRUE),IF(AND(107&lt;=Y1331,Y1331&lt;143),VLOOKUP($W1331,日射量と図３!$E$6:$H$34,4,TRUE),VLOOKUP($W1331,日射量と図３!$E$6:$I$34,5,TRUE))))))</f>
        <v/>
      </c>
      <c r="AB1331" s="4" t="str">
        <f>IF($V1331="","",IF(Z1331&lt;36,0,IF(AND(36&lt;=Z1331,Z1331&lt;71),VLOOKUP($W1331,日射量と図３!$E$6:$F$34,2,TRUE),IF(AND(71&lt;=Z1331,Z1331&lt;107),VLOOKUP($W1331,日射量と図３!$E$6:$G$34,3,TRUE),IF(AND(107&lt;=Z1331,Z1331&lt;143),VLOOKUP($W1331,日射量と図３!$E$6:$H$34,4,TRUE),VLOOKUP($W1331,日射量と図３!$E$6:$I$34,5,TRUE))))))</f>
        <v/>
      </c>
      <c r="AC1331" s="382" t="str">
        <f t="shared" si="252"/>
        <v/>
      </c>
      <c r="AD1331" s="382" t="str">
        <f t="shared" si="253"/>
        <v/>
      </c>
    </row>
    <row r="1332" spans="11:30" ht="13.5" customHeight="1">
      <c r="K1332" s="4">
        <f t="shared" si="246"/>
        <v>7</v>
      </c>
      <c r="L1332" s="34">
        <v>43307</v>
      </c>
      <c r="M1332" s="4">
        <v>56</v>
      </c>
      <c r="N1332" s="4">
        <v>9</v>
      </c>
      <c r="O1332" s="31">
        <v>0.33333333333333331</v>
      </c>
      <c r="P1332" s="35">
        <v>27.970000000000006</v>
      </c>
      <c r="Q1332" s="36">
        <f t="shared" si="247"/>
        <v>12</v>
      </c>
      <c r="R1332" s="4">
        <f t="shared" si="248"/>
        <v>0</v>
      </c>
      <c r="S1332" s="31">
        <f t="shared" si="254"/>
        <v>0.19538194444444446</v>
      </c>
      <c r="T1332" s="31">
        <f t="shared" si="255"/>
        <v>0.79927083333333337</v>
      </c>
      <c r="U1332" s="4">
        <f t="shared" si="249"/>
        <v>0</v>
      </c>
      <c r="V1332" s="4" t="str">
        <f t="shared" si="250"/>
        <v/>
      </c>
      <c r="W1332" s="18" t="str">
        <f>IF(V1332="","",VLOOKUP(L1332,日射量と図３!$A$4:$C$368,3,TRUE)*238.85/100)</f>
        <v/>
      </c>
      <c r="X1332" s="4" t="str">
        <f t="shared" si="251"/>
        <v/>
      </c>
      <c r="Y1332" s="4" t="str">
        <f t="shared" si="256"/>
        <v/>
      </c>
      <c r="Z1332" s="4" t="str">
        <f t="shared" si="257"/>
        <v/>
      </c>
      <c r="AA1332" s="4" t="str">
        <f>IF($V1332="","",IF(Y1332&lt;36,0,IF(AND(36&lt;=Y1332,Y1332&lt;71),VLOOKUP($W1332,日射量と図３!$E$6:$F$34,2,TRUE),IF(AND(71&lt;=Y1332,Y1332&lt;107),VLOOKUP($W1332,日射量と図３!$E$6:$G$34,3,TRUE),IF(AND(107&lt;=Y1332,Y1332&lt;143),VLOOKUP($W1332,日射量と図３!$E$6:$H$34,4,TRUE),VLOOKUP($W1332,日射量と図３!$E$6:$I$34,5,TRUE))))))</f>
        <v/>
      </c>
      <c r="AB1332" s="4" t="str">
        <f>IF($V1332="","",IF(Z1332&lt;36,0,IF(AND(36&lt;=Z1332,Z1332&lt;71),VLOOKUP($W1332,日射量と図３!$E$6:$F$34,2,TRUE),IF(AND(71&lt;=Z1332,Z1332&lt;107),VLOOKUP($W1332,日射量と図３!$E$6:$G$34,3,TRUE),IF(AND(107&lt;=Z1332,Z1332&lt;143),VLOOKUP($W1332,日射量と図３!$E$6:$H$34,4,TRUE),VLOOKUP($W1332,日射量と図３!$E$6:$I$34,5,TRUE))))))</f>
        <v/>
      </c>
      <c r="AC1332" s="382" t="str">
        <f t="shared" si="252"/>
        <v/>
      </c>
      <c r="AD1332" s="382" t="str">
        <f t="shared" si="253"/>
        <v/>
      </c>
    </row>
    <row r="1333" spans="11:30" ht="13.5" customHeight="1">
      <c r="K1333" s="4">
        <f t="shared" si="246"/>
        <v>7</v>
      </c>
      <c r="L1333" s="34">
        <v>43307</v>
      </c>
      <c r="M1333" s="4">
        <v>56</v>
      </c>
      <c r="N1333" s="4">
        <v>10</v>
      </c>
      <c r="O1333" s="31">
        <v>0.375</v>
      </c>
      <c r="P1333" s="35">
        <v>29.060000000000002</v>
      </c>
      <c r="Q1333" s="36">
        <f t="shared" si="247"/>
        <v>12</v>
      </c>
      <c r="R1333" s="4">
        <f t="shared" si="248"/>
        <v>0</v>
      </c>
      <c r="S1333" s="31">
        <f t="shared" si="254"/>
        <v>0.19538194444444446</v>
      </c>
      <c r="T1333" s="31">
        <f t="shared" si="255"/>
        <v>0.79927083333333337</v>
      </c>
      <c r="U1333" s="4">
        <f t="shared" si="249"/>
        <v>0</v>
      </c>
      <c r="V1333" s="4" t="str">
        <f t="shared" si="250"/>
        <v/>
      </c>
      <c r="W1333" s="18" t="str">
        <f>IF(V1333="","",VLOOKUP(L1333,日射量と図３!$A$4:$C$368,3,TRUE)*238.85/100)</f>
        <v/>
      </c>
      <c r="X1333" s="4" t="str">
        <f t="shared" si="251"/>
        <v/>
      </c>
      <c r="Y1333" s="4" t="str">
        <f t="shared" si="256"/>
        <v/>
      </c>
      <c r="Z1333" s="4" t="str">
        <f t="shared" si="257"/>
        <v/>
      </c>
      <c r="AA1333" s="4" t="str">
        <f>IF($V1333="","",IF(Y1333&lt;36,0,IF(AND(36&lt;=Y1333,Y1333&lt;71),VLOOKUP($W1333,日射量と図３!$E$6:$F$34,2,TRUE),IF(AND(71&lt;=Y1333,Y1333&lt;107),VLOOKUP($W1333,日射量と図３!$E$6:$G$34,3,TRUE),IF(AND(107&lt;=Y1333,Y1333&lt;143),VLOOKUP($W1333,日射量と図３!$E$6:$H$34,4,TRUE),VLOOKUP($W1333,日射量と図３!$E$6:$I$34,5,TRUE))))))</f>
        <v/>
      </c>
      <c r="AB1333" s="4" t="str">
        <f>IF($V1333="","",IF(Z1333&lt;36,0,IF(AND(36&lt;=Z1333,Z1333&lt;71),VLOOKUP($W1333,日射量と図３!$E$6:$F$34,2,TRUE),IF(AND(71&lt;=Z1333,Z1333&lt;107),VLOOKUP($W1333,日射量と図３!$E$6:$G$34,3,TRUE),IF(AND(107&lt;=Z1333,Z1333&lt;143),VLOOKUP($W1333,日射量と図３!$E$6:$H$34,4,TRUE),VLOOKUP($W1333,日射量と図３!$E$6:$I$34,5,TRUE))))))</f>
        <v/>
      </c>
      <c r="AC1333" s="382" t="str">
        <f t="shared" si="252"/>
        <v/>
      </c>
      <c r="AD1333" s="382" t="str">
        <f t="shared" si="253"/>
        <v/>
      </c>
    </row>
    <row r="1334" spans="11:30" ht="13.5" customHeight="1">
      <c r="K1334" s="4">
        <f t="shared" si="246"/>
        <v>7</v>
      </c>
      <c r="L1334" s="34">
        <v>43307</v>
      </c>
      <c r="M1334" s="4">
        <v>56</v>
      </c>
      <c r="N1334" s="4">
        <v>11</v>
      </c>
      <c r="O1334" s="31">
        <v>0.41666666666666669</v>
      </c>
      <c r="P1334" s="35">
        <v>29.909999999999997</v>
      </c>
      <c r="Q1334" s="36">
        <f t="shared" si="247"/>
        <v>12</v>
      </c>
      <c r="R1334" s="4">
        <f t="shared" si="248"/>
        <v>0</v>
      </c>
      <c r="S1334" s="31">
        <f t="shared" si="254"/>
        <v>0.19538194444444446</v>
      </c>
      <c r="T1334" s="31">
        <f t="shared" si="255"/>
        <v>0.79927083333333337</v>
      </c>
      <c r="U1334" s="4">
        <f t="shared" si="249"/>
        <v>0</v>
      </c>
      <c r="V1334" s="4" t="str">
        <f t="shared" si="250"/>
        <v/>
      </c>
      <c r="W1334" s="18" t="str">
        <f>IF(V1334="","",VLOOKUP(L1334,日射量と図３!$A$4:$C$368,3,TRUE)*238.85/100)</f>
        <v/>
      </c>
      <c r="X1334" s="4" t="str">
        <f t="shared" si="251"/>
        <v/>
      </c>
      <c r="Y1334" s="4" t="str">
        <f t="shared" si="256"/>
        <v/>
      </c>
      <c r="Z1334" s="4" t="str">
        <f t="shared" si="257"/>
        <v/>
      </c>
      <c r="AA1334" s="4" t="str">
        <f>IF($V1334="","",IF(Y1334&lt;36,0,IF(AND(36&lt;=Y1334,Y1334&lt;71),VLOOKUP($W1334,日射量と図３!$E$6:$F$34,2,TRUE),IF(AND(71&lt;=Y1334,Y1334&lt;107),VLOOKUP($W1334,日射量と図３!$E$6:$G$34,3,TRUE),IF(AND(107&lt;=Y1334,Y1334&lt;143),VLOOKUP($W1334,日射量と図３!$E$6:$H$34,4,TRUE),VLOOKUP($W1334,日射量と図３!$E$6:$I$34,5,TRUE))))))</f>
        <v/>
      </c>
      <c r="AB1334" s="4" t="str">
        <f>IF($V1334="","",IF(Z1334&lt;36,0,IF(AND(36&lt;=Z1334,Z1334&lt;71),VLOOKUP($W1334,日射量と図３!$E$6:$F$34,2,TRUE),IF(AND(71&lt;=Z1334,Z1334&lt;107),VLOOKUP($W1334,日射量と図３!$E$6:$G$34,3,TRUE),IF(AND(107&lt;=Z1334,Z1334&lt;143),VLOOKUP($W1334,日射量と図３!$E$6:$H$34,4,TRUE),VLOOKUP($W1334,日射量と図３!$E$6:$I$34,5,TRUE))))))</f>
        <v/>
      </c>
      <c r="AC1334" s="382" t="str">
        <f t="shared" si="252"/>
        <v/>
      </c>
      <c r="AD1334" s="382" t="str">
        <f t="shared" si="253"/>
        <v/>
      </c>
    </row>
    <row r="1335" spans="11:30" ht="13.5" customHeight="1">
      <c r="K1335" s="4">
        <f t="shared" si="246"/>
        <v>7</v>
      </c>
      <c r="L1335" s="34">
        <v>43307</v>
      </c>
      <c r="M1335" s="4">
        <v>56</v>
      </c>
      <c r="N1335" s="4">
        <v>12</v>
      </c>
      <c r="O1335" s="31">
        <v>0.45833333333333331</v>
      </c>
      <c r="P1335" s="35">
        <v>30.859999999999996</v>
      </c>
      <c r="Q1335" s="36">
        <f t="shared" si="247"/>
        <v>12</v>
      </c>
      <c r="R1335" s="4">
        <f t="shared" si="248"/>
        <v>0</v>
      </c>
      <c r="S1335" s="31">
        <f t="shared" si="254"/>
        <v>0.19538194444444446</v>
      </c>
      <c r="T1335" s="31">
        <f t="shared" si="255"/>
        <v>0.79927083333333337</v>
      </c>
      <c r="U1335" s="4">
        <f t="shared" si="249"/>
        <v>0</v>
      </c>
      <c r="V1335" s="4" t="str">
        <f t="shared" si="250"/>
        <v/>
      </c>
      <c r="W1335" s="18" t="str">
        <f>IF(V1335="","",VLOOKUP(L1335,日射量と図３!$A$4:$C$368,3,TRUE)*238.85/100)</f>
        <v/>
      </c>
      <c r="X1335" s="4" t="str">
        <f t="shared" si="251"/>
        <v/>
      </c>
      <c r="Y1335" s="4" t="str">
        <f t="shared" si="256"/>
        <v/>
      </c>
      <c r="Z1335" s="4" t="str">
        <f t="shared" si="257"/>
        <v/>
      </c>
      <c r="AA1335" s="4" t="str">
        <f>IF($V1335="","",IF(Y1335&lt;36,0,IF(AND(36&lt;=Y1335,Y1335&lt;71),VLOOKUP($W1335,日射量と図３!$E$6:$F$34,2,TRUE),IF(AND(71&lt;=Y1335,Y1335&lt;107),VLOOKUP($W1335,日射量と図３!$E$6:$G$34,3,TRUE),IF(AND(107&lt;=Y1335,Y1335&lt;143),VLOOKUP($W1335,日射量と図３!$E$6:$H$34,4,TRUE),VLOOKUP($W1335,日射量と図３!$E$6:$I$34,5,TRUE))))))</f>
        <v/>
      </c>
      <c r="AB1335" s="4" t="str">
        <f>IF($V1335="","",IF(Z1335&lt;36,0,IF(AND(36&lt;=Z1335,Z1335&lt;71),VLOOKUP($W1335,日射量と図３!$E$6:$F$34,2,TRUE),IF(AND(71&lt;=Z1335,Z1335&lt;107),VLOOKUP($W1335,日射量と図３!$E$6:$G$34,3,TRUE),IF(AND(107&lt;=Z1335,Z1335&lt;143),VLOOKUP($W1335,日射量と図３!$E$6:$H$34,4,TRUE),VLOOKUP($W1335,日射量と図３!$E$6:$I$34,5,TRUE))))))</f>
        <v/>
      </c>
      <c r="AC1335" s="382" t="str">
        <f t="shared" si="252"/>
        <v/>
      </c>
      <c r="AD1335" s="382" t="str">
        <f t="shared" si="253"/>
        <v/>
      </c>
    </row>
    <row r="1336" spans="11:30" ht="13.5" customHeight="1">
      <c r="K1336" s="4">
        <f t="shared" si="246"/>
        <v>7</v>
      </c>
      <c r="L1336" s="34">
        <v>43307</v>
      </c>
      <c r="M1336" s="4">
        <v>56</v>
      </c>
      <c r="N1336" s="4">
        <v>13</v>
      </c>
      <c r="O1336" s="31">
        <v>0.5</v>
      </c>
      <c r="P1336" s="35">
        <v>31.4</v>
      </c>
      <c r="Q1336" s="36">
        <f t="shared" si="247"/>
        <v>12</v>
      </c>
      <c r="R1336" s="4">
        <f t="shared" si="248"/>
        <v>0</v>
      </c>
      <c r="S1336" s="31">
        <f t="shared" si="254"/>
        <v>0.19538194444444446</v>
      </c>
      <c r="T1336" s="31">
        <f t="shared" si="255"/>
        <v>0.79927083333333337</v>
      </c>
      <c r="U1336" s="4">
        <f t="shared" si="249"/>
        <v>0</v>
      </c>
      <c r="V1336" s="4" t="str">
        <f t="shared" si="250"/>
        <v/>
      </c>
      <c r="W1336" s="18" t="str">
        <f>IF(V1336="","",VLOOKUP(L1336,日射量と図３!$A$4:$C$368,3,TRUE)*238.85/100)</f>
        <v/>
      </c>
      <c r="X1336" s="4" t="str">
        <f t="shared" si="251"/>
        <v/>
      </c>
      <c r="Y1336" s="4" t="str">
        <f t="shared" si="256"/>
        <v/>
      </c>
      <c r="Z1336" s="4" t="str">
        <f t="shared" si="257"/>
        <v/>
      </c>
      <c r="AA1336" s="4" t="str">
        <f>IF($V1336="","",IF(Y1336&lt;36,0,IF(AND(36&lt;=Y1336,Y1336&lt;71),VLOOKUP($W1336,日射量と図３!$E$6:$F$34,2,TRUE),IF(AND(71&lt;=Y1336,Y1336&lt;107),VLOOKUP($W1336,日射量と図３!$E$6:$G$34,3,TRUE),IF(AND(107&lt;=Y1336,Y1336&lt;143),VLOOKUP($W1336,日射量と図３!$E$6:$H$34,4,TRUE),VLOOKUP($W1336,日射量と図３!$E$6:$I$34,5,TRUE))))))</f>
        <v/>
      </c>
      <c r="AB1336" s="4" t="str">
        <f>IF($V1336="","",IF(Z1336&lt;36,0,IF(AND(36&lt;=Z1336,Z1336&lt;71),VLOOKUP($W1336,日射量と図３!$E$6:$F$34,2,TRUE),IF(AND(71&lt;=Z1336,Z1336&lt;107),VLOOKUP($W1336,日射量と図３!$E$6:$G$34,3,TRUE),IF(AND(107&lt;=Z1336,Z1336&lt;143),VLOOKUP($W1336,日射量と図３!$E$6:$H$34,4,TRUE),VLOOKUP($W1336,日射量と図３!$E$6:$I$34,5,TRUE))))))</f>
        <v/>
      </c>
      <c r="AC1336" s="382" t="str">
        <f t="shared" si="252"/>
        <v/>
      </c>
      <c r="AD1336" s="382" t="str">
        <f t="shared" si="253"/>
        <v/>
      </c>
    </row>
    <row r="1337" spans="11:30" ht="13.5" customHeight="1">
      <c r="K1337" s="4">
        <f t="shared" si="246"/>
        <v>7</v>
      </c>
      <c r="L1337" s="34">
        <v>43307</v>
      </c>
      <c r="M1337" s="4">
        <v>56</v>
      </c>
      <c r="N1337" s="4">
        <v>14</v>
      </c>
      <c r="O1337" s="31">
        <v>0.54166666666666663</v>
      </c>
      <c r="P1337" s="35">
        <v>32.040000000000006</v>
      </c>
      <c r="Q1337" s="36">
        <f t="shared" si="247"/>
        <v>12</v>
      </c>
      <c r="R1337" s="4">
        <f t="shared" si="248"/>
        <v>0</v>
      </c>
      <c r="S1337" s="31">
        <f t="shared" si="254"/>
        <v>0.19538194444444446</v>
      </c>
      <c r="T1337" s="31">
        <f t="shared" si="255"/>
        <v>0.79927083333333337</v>
      </c>
      <c r="U1337" s="4">
        <f t="shared" si="249"/>
        <v>0</v>
      </c>
      <c r="V1337" s="4" t="str">
        <f t="shared" si="250"/>
        <v/>
      </c>
      <c r="W1337" s="18" t="str">
        <f>IF(V1337="","",VLOOKUP(L1337,日射量と図３!$A$4:$C$368,3,TRUE)*238.85/100)</f>
        <v/>
      </c>
      <c r="X1337" s="4" t="str">
        <f t="shared" si="251"/>
        <v/>
      </c>
      <c r="Y1337" s="4" t="str">
        <f t="shared" si="256"/>
        <v/>
      </c>
      <c r="Z1337" s="4" t="str">
        <f t="shared" si="257"/>
        <v/>
      </c>
      <c r="AA1337" s="4" t="str">
        <f>IF($V1337="","",IF(Y1337&lt;36,0,IF(AND(36&lt;=Y1337,Y1337&lt;71),VLOOKUP($W1337,日射量と図３!$E$6:$F$34,2,TRUE),IF(AND(71&lt;=Y1337,Y1337&lt;107),VLOOKUP($W1337,日射量と図３!$E$6:$G$34,3,TRUE),IF(AND(107&lt;=Y1337,Y1337&lt;143),VLOOKUP($W1337,日射量と図３!$E$6:$H$34,4,TRUE),VLOOKUP($W1337,日射量と図３!$E$6:$I$34,5,TRUE))))))</f>
        <v/>
      </c>
      <c r="AB1337" s="4" t="str">
        <f>IF($V1337="","",IF(Z1337&lt;36,0,IF(AND(36&lt;=Z1337,Z1337&lt;71),VLOOKUP($W1337,日射量と図３!$E$6:$F$34,2,TRUE),IF(AND(71&lt;=Z1337,Z1337&lt;107),VLOOKUP($W1337,日射量と図３!$E$6:$G$34,3,TRUE),IF(AND(107&lt;=Z1337,Z1337&lt;143),VLOOKUP($W1337,日射量と図３!$E$6:$H$34,4,TRUE),VLOOKUP($W1337,日射量と図３!$E$6:$I$34,5,TRUE))))))</f>
        <v/>
      </c>
      <c r="AC1337" s="382" t="str">
        <f t="shared" si="252"/>
        <v/>
      </c>
      <c r="AD1337" s="382" t="str">
        <f t="shared" si="253"/>
        <v/>
      </c>
    </row>
    <row r="1338" spans="11:30" ht="13.5" customHeight="1">
      <c r="K1338" s="4">
        <f t="shared" si="246"/>
        <v>7</v>
      </c>
      <c r="L1338" s="34">
        <v>43307</v>
      </c>
      <c r="M1338" s="4">
        <v>56</v>
      </c>
      <c r="N1338" s="4">
        <v>15</v>
      </c>
      <c r="O1338" s="31">
        <v>0.58333333333333337</v>
      </c>
      <c r="P1338" s="35">
        <v>32.46</v>
      </c>
      <c r="Q1338" s="36">
        <f t="shared" si="247"/>
        <v>12</v>
      </c>
      <c r="R1338" s="4">
        <f t="shared" si="248"/>
        <v>0</v>
      </c>
      <c r="S1338" s="31">
        <f t="shared" si="254"/>
        <v>0.19538194444444446</v>
      </c>
      <c r="T1338" s="31">
        <f t="shared" si="255"/>
        <v>0.79927083333333337</v>
      </c>
      <c r="U1338" s="4">
        <f t="shared" si="249"/>
        <v>0</v>
      </c>
      <c r="V1338" s="4" t="str">
        <f t="shared" si="250"/>
        <v/>
      </c>
      <c r="W1338" s="18" t="str">
        <f>IF(V1338="","",VLOOKUP(L1338,日射量と図３!$A$4:$C$368,3,TRUE)*238.85/100)</f>
        <v/>
      </c>
      <c r="X1338" s="4" t="str">
        <f t="shared" si="251"/>
        <v/>
      </c>
      <c r="Y1338" s="4" t="str">
        <f t="shared" si="256"/>
        <v/>
      </c>
      <c r="Z1338" s="4" t="str">
        <f t="shared" si="257"/>
        <v/>
      </c>
      <c r="AA1338" s="4" t="str">
        <f>IF($V1338="","",IF(Y1338&lt;36,0,IF(AND(36&lt;=Y1338,Y1338&lt;71),VLOOKUP($W1338,日射量と図３!$E$6:$F$34,2,TRUE),IF(AND(71&lt;=Y1338,Y1338&lt;107),VLOOKUP($W1338,日射量と図３!$E$6:$G$34,3,TRUE),IF(AND(107&lt;=Y1338,Y1338&lt;143),VLOOKUP($W1338,日射量と図３!$E$6:$H$34,4,TRUE),VLOOKUP($W1338,日射量と図３!$E$6:$I$34,5,TRUE))))))</f>
        <v/>
      </c>
      <c r="AB1338" s="4" t="str">
        <f>IF($V1338="","",IF(Z1338&lt;36,0,IF(AND(36&lt;=Z1338,Z1338&lt;71),VLOOKUP($W1338,日射量と図３!$E$6:$F$34,2,TRUE),IF(AND(71&lt;=Z1338,Z1338&lt;107),VLOOKUP($W1338,日射量と図３!$E$6:$G$34,3,TRUE),IF(AND(107&lt;=Z1338,Z1338&lt;143),VLOOKUP($W1338,日射量と図３!$E$6:$H$34,4,TRUE),VLOOKUP($W1338,日射量と図３!$E$6:$I$34,5,TRUE))))))</f>
        <v/>
      </c>
      <c r="AC1338" s="382" t="str">
        <f t="shared" si="252"/>
        <v/>
      </c>
      <c r="AD1338" s="382" t="str">
        <f t="shared" si="253"/>
        <v/>
      </c>
    </row>
    <row r="1339" spans="11:30" ht="13.5" customHeight="1">
      <c r="K1339" s="4">
        <f t="shared" si="246"/>
        <v>7</v>
      </c>
      <c r="L1339" s="34">
        <v>43307</v>
      </c>
      <c r="M1339" s="4">
        <v>56</v>
      </c>
      <c r="N1339" s="4">
        <v>16</v>
      </c>
      <c r="O1339" s="31">
        <v>0.625</v>
      </c>
      <c r="P1339" s="35">
        <v>31.99</v>
      </c>
      <c r="Q1339" s="36">
        <f t="shared" si="247"/>
        <v>16</v>
      </c>
      <c r="R1339" s="4">
        <f t="shared" si="248"/>
        <v>0</v>
      </c>
      <c r="S1339" s="31">
        <f t="shared" si="254"/>
        <v>0.19538194444444446</v>
      </c>
      <c r="T1339" s="31">
        <f t="shared" si="255"/>
        <v>0.79927083333333337</v>
      </c>
      <c r="U1339" s="4">
        <f t="shared" si="249"/>
        <v>0</v>
      </c>
      <c r="V1339" s="4" t="str">
        <f t="shared" si="250"/>
        <v/>
      </c>
      <c r="W1339" s="18" t="str">
        <f>IF(V1339="","",VLOOKUP(L1339,日射量と図３!$A$4:$C$368,3,TRUE)*238.85/100)</f>
        <v/>
      </c>
      <c r="X1339" s="4" t="str">
        <f t="shared" si="251"/>
        <v/>
      </c>
      <c r="Y1339" s="4" t="str">
        <f t="shared" si="256"/>
        <v/>
      </c>
      <c r="Z1339" s="4" t="str">
        <f t="shared" si="257"/>
        <v/>
      </c>
      <c r="AA1339" s="4" t="str">
        <f>IF($V1339="","",IF(Y1339&lt;36,0,IF(AND(36&lt;=Y1339,Y1339&lt;71),VLOOKUP($W1339,日射量と図３!$E$6:$F$34,2,TRUE),IF(AND(71&lt;=Y1339,Y1339&lt;107),VLOOKUP($W1339,日射量と図３!$E$6:$G$34,3,TRUE),IF(AND(107&lt;=Y1339,Y1339&lt;143),VLOOKUP($W1339,日射量と図３!$E$6:$H$34,4,TRUE),VLOOKUP($W1339,日射量と図３!$E$6:$I$34,5,TRUE))))))</f>
        <v/>
      </c>
      <c r="AB1339" s="4" t="str">
        <f>IF($V1339="","",IF(Z1339&lt;36,0,IF(AND(36&lt;=Z1339,Z1339&lt;71),VLOOKUP($W1339,日射量と図３!$E$6:$F$34,2,TRUE),IF(AND(71&lt;=Z1339,Z1339&lt;107),VLOOKUP($W1339,日射量と図３!$E$6:$G$34,3,TRUE),IF(AND(107&lt;=Z1339,Z1339&lt;143),VLOOKUP($W1339,日射量と図３!$E$6:$H$34,4,TRUE),VLOOKUP($W1339,日射量と図３!$E$6:$I$34,5,TRUE))))))</f>
        <v/>
      </c>
      <c r="AC1339" s="382" t="str">
        <f t="shared" si="252"/>
        <v/>
      </c>
      <c r="AD1339" s="382" t="str">
        <f t="shared" si="253"/>
        <v/>
      </c>
    </row>
    <row r="1340" spans="11:30" ht="13.5" customHeight="1">
      <c r="K1340" s="4">
        <f t="shared" si="246"/>
        <v>7</v>
      </c>
      <c r="L1340" s="34">
        <v>43307</v>
      </c>
      <c r="M1340" s="4">
        <v>56</v>
      </c>
      <c r="N1340" s="4">
        <v>17</v>
      </c>
      <c r="O1340" s="31">
        <v>0.66666666666666663</v>
      </c>
      <c r="P1340" s="35">
        <v>30.6</v>
      </c>
      <c r="Q1340" s="36">
        <f t="shared" si="247"/>
        <v>16</v>
      </c>
      <c r="R1340" s="4">
        <f t="shared" si="248"/>
        <v>0</v>
      </c>
      <c r="S1340" s="31">
        <f t="shared" si="254"/>
        <v>0.19538194444444446</v>
      </c>
      <c r="T1340" s="31">
        <f t="shared" si="255"/>
        <v>0.79927083333333337</v>
      </c>
      <c r="U1340" s="4">
        <f t="shared" si="249"/>
        <v>0</v>
      </c>
      <c r="V1340" s="4" t="str">
        <f t="shared" si="250"/>
        <v/>
      </c>
      <c r="W1340" s="18" t="str">
        <f>IF(V1340="","",VLOOKUP(L1340,日射量と図３!$A$4:$C$368,3,TRUE)*238.85/100)</f>
        <v/>
      </c>
      <c r="X1340" s="4" t="str">
        <f t="shared" si="251"/>
        <v/>
      </c>
      <c r="Y1340" s="4" t="str">
        <f t="shared" si="256"/>
        <v/>
      </c>
      <c r="Z1340" s="4" t="str">
        <f t="shared" si="257"/>
        <v/>
      </c>
      <c r="AA1340" s="4" t="str">
        <f>IF($V1340="","",IF(Y1340&lt;36,0,IF(AND(36&lt;=Y1340,Y1340&lt;71),VLOOKUP($W1340,日射量と図３!$E$6:$F$34,2,TRUE),IF(AND(71&lt;=Y1340,Y1340&lt;107),VLOOKUP($W1340,日射量と図３!$E$6:$G$34,3,TRUE),IF(AND(107&lt;=Y1340,Y1340&lt;143),VLOOKUP($W1340,日射量と図３!$E$6:$H$34,4,TRUE),VLOOKUP($W1340,日射量と図３!$E$6:$I$34,5,TRUE))))))</f>
        <v/>
      </c>
      <c r="AB1340" s="4" t="str">
        <f>IF($V1340="","",IF(Z1340&lt;36,0,IF(AND(36&lt;=Z1340,Z1340&lt;71),VLOOKUP($W1340,日射量と図３!$E$6:$F$34,2,TRUE),IF(AND(71&lt;=Z1340,Z1340&lt;107),VLOOKUP($W1340,日射量と図３!$E$6:$G$34,3,TRUE),IF(AND(107&lt;=Z1340,Z1340&lt;143),VLOOKUP($W1340,日射量と図３!$E$6:$H$34,4,TRUE),VLOOKUP($W1340,日射量と図３!$E$6:$I$34,5,TRUE))))))</f>
        <v/>
      </c>
      <c r="AC1340" s="382" t="str">
        <f t="shared" si="252"/>
        <v/>
      </c>
      <c r="AD1340" s="382" t="str">
        <f t="shared" si="253"/>
        <v/>
      </c>
    </row>
    <row r="1341" spans="11:30" ht="13.5" customHeight="1">
      <c r="K1341" s="4">
        <f t="shared" si="246"/>
        <v>7</v>
      </c>
      <c r="L1341" s="34">
        <v>43307</v>
      </c>
      <c r="M1341" s="4">
        <v>56</v>
      </c>
      <c r="N1341" s="4">
        <v>18</v>
      </c>
      <c r="O1341" s="31">
        <v>0.70833333333333337</v>
      </c>
      <c r="P1341" s="35">
        <v>30.130000000000003</v>
      </c>
      <c r="Q1341" s="36">
        <f t="shared" si="247"/>
        <v>16</v>
      </c>
      <c r="R1341" s="4">
        <f t="shared" si="248"/>
        <v>0</v>
      </c>
      <c r="S1341" s="31">
        <f t="shared" si="254"/>
        <v>0.19538194444444446</v>
      </c>
      <c r="T1341" s="31">
        <f t="shared" si="255"/>
        <v>0.79927083333333337</v>
      </c>
      <c r="U1341" s="4">
        <f t="shared" si="249"/>
        <v>0</v>
      </c>
      <c r="V1341" s="4" t="str">
        <f t="shared" si="250"/>
        <v/>
      </c>
      <c r="W1341" s="18" t="str">
        <f>IF(V1341="","",VLOOKUP(L1341,日射量と図３!$A$4:$C$368,3,TRUE)*238.85/100)</f>
        <v/>
      </c>
      <c r="X1341" s="4" t="str">
        <f t="shared" si="251"/>
        <v/>
      </c>
      <c r="Y1341" s="4" t="str">
        <f t="shared" si="256"/>
        <v/>
      </c>
      <c r="Z1341" s="4" t="str">
        <f t="shared" si="257"/>
        <v/>
      </c>
      <c r="AA1341" s="4" t="str">
        <f>IF($V1341="","",IF(Y1341&lt;36,0,IF(AND(36&lt;=Y1341,Y1341&lt;71),VLOOKUP($W1341,日射量と図３!$E$6:$F$34,2,TRUE),IF(AND(71&lt;=Y1341,Y1341&lt;107),VLOOKUP($W1341,日射量と図３!$E$6:$G$34,3,TRUE),IF(AND(107&lt;=Y1341,Y1341&lt;143),VLOOKUP($W1341,日射量と図３!$E$6:$H$34,4,TRUE),VLOOKUP($W1341,日射量と図３!$E$6:$I$34,5,TRUE))))))</f>
        <v/>
      </c>
      <c r="AB1341" s="4" t="str">
        <f>IF($V1341="","",IF(Z1341&lt;36,0,IF(AND(36&lt;=Z1341,Z1341&lt;71),VLOOKUP($W1341,日射量と図３!$E$6:$F$34,2,TRUE),IF(AND(71&lt;=Z1341,Z1341&lt;107),VLOOKUP($W1341,日射量と図３!$E$6:$G$34,3,TRUE),IF(AND(107&lt;=Z1341,Z1341&lt;143),VLOOKUP($W1341,日射量と図３!$E$6:$H$34,4,TRUE),VLOOKUP($W1341,日射量と図３!$E$6:$I$34,5,TRUE))))))</f>
        <v/>
      </c>
      <c r="AC1341" s="382" t="str">
        <f t="shared" si="252"/>
        <v/>
      </c>
      <c r="AD1341" s="382" t="str">
        <f t="shared" si="253"/>
        <v/>
      </c>
    </row>
    <row r="1342" spans="11:30" ht="13.5" customHeight="1">
      <c r="K1342" s="4">
        <f t="shared" si="246"/>
        <v>7</v>
      </c>
      <c r="L1342" s="34">
        <v>43307</v>
      </c>
      <c r="M1342" s="4">
        <v>56</v>
      </c>
      <c r="N1342" s="4">
        <v>19</v>
      </c>
      <c r="O1342" s="31">
        <v>0.75</v>
      </c>
      <c r="P1342" s="35">
        <v>29.199999999999996</v>
      </c>
      <c r="Q1342" s="36">
        <f t="shared" si="247"/>
        <v>16</v>
      </c>
      <c r="R1342" s="4">
        <f t="shared" si="248"/>
        <v>0</v>
      </c>
      <c r="S1342" s="31">
        <f t="shared" si="254"/>
        <v>0.19538194444444446</v>
      </c>
      <c r="T1342" s="31">
        <f t="shared" si="255"/>
        <v>0.79927083333333337</v>
      </c>
      <c r="U1342" s="4">
        <f t="shared" si="249"/>
        <v>0</v>
      </c>
      <c r="V1342" s="4" t="str">
        <f t="shared" si="250"/>
        <v/>
      </c>
      <c r="W1342" s="18" t="str">
        <f>IF(V1342="","",VLOOKUP(L1342,日射量と図３!$A$4:$C$368,3,TRUE)*238.85/100)</f>
        <v/>
      </c>
      <c r="X1342" s="4" t="str">
        <f t="shared" si="251"/>
        <v/>
      </c>
      <c r="Y1342" s="4" t="str">
        <f t="shared" si="256"/>
        <v/>
      </c>
      <c r="Z1342" s="4" t="str">
        <f t="shared" si="257"/>
        <v/>
      </c>
      <c r="AA1342" s="4" t="str">
        <f>IF($V1342="","",IF(Y1342&lt;36,0,IF(AND(36&lt;=Y1342,Y1342&lt;71),VLOOKUP($W1342,日射量と図３!$E$6:$F$34,2,TRUE),IF(AND(71&lt;=Y1342,Y1342&lt;107),VLOOKUP($W1342,日射量と図３!$E$6:$G$34,3,TRUE),IF(AND(107&lt;=Y1342,Y1342&lt;143),VLOOKUP($W1342,日射量と図３!$E$6:$H$34,4,TRUE),VLOOKUP($W1342,日射量と図３!$E$6:$I$34,5,TRUE))))))</f>
        <v/>
      </c>
      <c r="AB1342" s="4" t="str">
        <f>IF($V1342="","",IF(Z1342&lt;36,0,IF(AND(36&lt;=Z1342,Z1342&lt;71),VLOOKUP($W1342,日射量と図３!$E$6:$F$34,2,TRUE),IF(AND(71&lt;=Z1342,Z1342&lt;107),VLOOKUP($W1342,日射量と図３!$E$6:$G$34,3,TRUE),IF(AND(107&lt;=Z1342,Z1342&lt;143),VLOOKUP($W1342,日射量と図３!$E$6:$H$34,4,TRUE),VLOOKUP($W1342,日射量と図３!$E$6:$I$34,5,TRUE))))))</f>
        <v/>
      </c>
      <c r="AC1342" s="382" t="str">
        <f t="shared" si="252"/>
        <v/>
      </c>
      <c r="AD1342" s="382" t="str">
        <f t="shared" si="253"/>
        <v/>
      </c>
    </row>
    <row r="1343" spans="11:30" ht="13.5" customHeight="1">
      <c r="K1343" s="4">
        <f t="shared" si="246"/>
        <v>7</v>
      </c>
      <c r="L1343" s="34">
        <v>43307</v>
      </c>
      <c r="M1343" s="4">
        <v>56</v>
      </c>
      <c r="N1343" s="4">
        <v>20</v>
      </c>
      <c r="O1343" s="31">
        <v>0.79166666666666663</v>
      </c>
      <c r="P1343" s="35">
        <v>28.240000000000002</v>
      </c>
      <c r="Q1343" s="36">
        <f t="shared" si="247"/>
        <v>16</v>
      </c>
      <c r="R1343" s="4">
        <f t="shared" si="248"/>
        <v>0</v>
      </c>
      <c r="S1343" s="31">
        <f t="shared" si="254"/>
        <v>0.19538194444444446</v>
      </c>
      <c r="T1343" s="31">
        <f t="shared" si="255"/>
        <v>0.79927083333333337</v>
      </c>
      <c r="U1343" s="4">
        <f t="shared" si="249"/>
        <v>0</v>
      </c>
      <c r="V1343" s="4" t="str">
        <f t="shared" si="250"/>
        <v/>
      </c>
      <c r="W1343" s="18" t="str">
        <f>IF(V1343="","",VLOOKUP(L1343,日射量と図３!$A$4:$C$368,3,TRUE)*238.85/100)</f>
        <v/>
      </c>
      <c r="X1343" s="4" t="str">
        <f t="shared" si="251"/>
        <v/>
      </c>
      <c r="Y1343" s="4" t="str">
        <f t="shared" si="256"/>
        <v/>
      </c>
      <c r="Z1343" s="4" t="str">
        <f t="shared" si="257"/>
        <v/>
      </c>
      <c r="AA1343" s="4" t="str">
        <f>IF($V1343="","",IF(Y1343&lt;36,0,IF(AND(36&lt;=Y1343,Y1343&lt;71),VLOOKUP($W1343,日射量と図３!$E$6:$F$34,2,TRUE),IF(AND(71&lt;=Y1343,Y1343&lt;107),VLOOKUP($W1343,日射量と図３!$E$6:$G$34,3,TRUE),IF(AND(107&lt;=Y1343,Y1343&lt;143),VLOOKUP($W1343,日射量と図３!$E$6:$H$34,4,TRUE),VLOOKUP($W1343,日射量と図３!$E$6:$I$34,5,TRUE))))))</f>
        <v/>
      </c>
      <c r="AB1343" s="4" t="str">
        <f>IF($V1343="","",IF(Z1343&lt;36,0,IF(AND(36&lt;=Z1343,Z1343&lt;71),VLOOKUP($W1343,日射量と図３!$E$6:$F$34,2,TRUE),IF(AND(71&lt;=Z1343,Z1343&lt;107),VLOOKUP($W1343,日射量と図３!$E$6:$G$34,3,TRUE),IF(AND(107&lt;=Z1343,Z1343&lt;143),VLOOKUP($W1343,日射量と図３!$E$6:$H$34,4,TRUE),VLOOKUP($W1343,日射量と図３!$E$6:$I$34,5,TRUE))))))</f>
        <v/>
      </c>
      <c r="AC1343" s="382" t="str">
        <f t="shared" si="252"/>
        <v/>
      </c>
      <c r="AD1343" s="382" t="str">
        <f t="shared" si="253"/>
        <v/>
      </c>
    </row>
    <row r="1344" spans="11:30" ht="13.5" customHeight="1">
      <c r="K1344" s="4">
        <f t="shared" si="246"/>
        <v>7</v>
      </c>
      <c r="L1344" s="34">
        <v>43307</v>
      </c>
      <c r="M1344" s="4">
        <v>56</v>
      </c>
      <c r="N1344" s="4">
        <v>21</v>
      </c>
      <c r="O1344" s="31">
        <v>0.83333333333333337</v>
      </c>
      <c r="P1344" s="35">
        <v>27.810000000000002</v>
      </c>
      <c r="Q1344" s="36">
        <f t="shared" si="247"/>
        <v>16</v>
      </c>
      <c r="R1344" s="4">
        <f t="shared" si="248"/>
        <v>0</v>
      </c>
      <c r="S1344" s="31">
        <f t="shared" si="254"/>
        <v>0.19538194444444446</v>
      </c>
      <c r="T1344" s="31">
        <f t="shared" si="255"/>
        <v>0.79927083333333337</v>
      </c>
      <c r="U1344" s="4">
        <f t="shared" si="249"/>
        <v>0</v>
      </c>
      <c r="V1344" s="4" t="str">
        <f t="shared" si="250"/>
        <v/>
      </c>
      <c r="W1344" s="18" t="str">
        <f>IF(V1344="","",VLOOKUP(L1344,日射量と図３!$A$4:$C$368,3,TRUE)*238.85/100)</f>
        <v/>
      </c>
      <c r="X1344" s="4" t="str">
        <f t="shared" si="251"/>
        <v/>
      </c>
      <c r="Y1344" s="4" t="str">
        <f t="shared" si="256"/>
        <v/>
      </c>
      <c r="Z1344" s="4" t="str">
        <f t="shared" si="257"/>
        <v/>
      </c>
      <c r="AA1344" s="4" t="str">
        <f>IF($V1344="","",IF(Y1344&lt;36,0,IF(AND(36&lt;=Y1344,Y1344&lt;71),VLOOKUP($W1344,日射量と図３!$E$6:$F$34,2,TRUE),IF(AND(71&lt;=Y1344,Y1344&lt;107),VLOOKUP($W1344,日射量と図３!$E$6:$G$34,3,TRUE),IF(AND(107&lt;=Y1344,Y1344&lt;143),VLOOKUP($W1344,日射量と図３!$E$6:$H$34,4,TRUE),VLOOKUP($W1344,日射量と図３!$E$6:$I$34,5,TRUE))))))</f>
        <v/>
      </c>
      <c r="AB1344" s="4" t="str">
        <f>IF($V1344="","",IF(Z1344&lt;36,0,IF(AND(36&lt;=Z1344,Z1344&lt;71),VLOOKUP($W1344,日射量と図３!$E$6:$F$34,2,TRUE),IF(AND(71&lt;=Z1344,Z1344&lt;107),VLOOKUP($W1344,日射量と図３!$E$6:$G$34,3,TRUE),IF(AND(107&lt;=Z1344,Z1344&lt;143),VLOOKUP($W1344,日射量と図３!$E$6:$H$34,4,TRUE),VLOOKUP($W1344,日射量と図３!$E$6:$I$34,5,TRUE))))))</f>
        <v/>
      </c>
      <c r="AC1344" s="382" t="str">
        <f t="shared" si="252"/>
        <v/>
      </c>
      <c r="AD1344" s="382" t="str">
        <f t="shared" si="253"/>
        <v/>
      </c>
    </row>
    <row r="1345" spans="11:30" ht="13.5" customHeight="1">
      <c r="K1345" s="4">
        <f t="shared" si="246"/>
        <v>7</v>
      </c>
      <c r="L1345" s="34">
        <v>43307</v>
      </c>
      <c r="M1345" s="4">
        <v>56</v>
      </c>
      <c r="N1345" s="4">
        <v>22</v>
      </c>
      <c r="O1345" s="31">
        <v>0.875</v>
      </c>
      <c r="P1345" s="35">
        <v>27.169999999999998</v>
      </c>
      <c r="Q1345" s="36">
        <f t="shared" si="247"/>
        <v>16</v>
      </c>
      <c r="R1345" s="4">
        <f t="shared" si="248"/>
        <v>0</v>
      </c>
      <c r="S1345" s="31">
        <f t="shared" si="254"/>
        <v>0.19538194444444446</v>
      </c>
      <c r="T1345" s="31">
        <f t="shared" si="255"/>
        <v>0.79927083333333337</v>
      </c>
      <c r="U1345" s="4">
        <f t="shared" si="249"/>
        <v>0</v>
      </c>
      <c r="V1345" s="4" t="str">
        <f t="shared" si="250"/>
        <v/>
      </c>
      <c r="W1345" s="18" t="str">
        <f>IF(V1345="","",VLOOKUP(L1345,日射量と図３!$A$4:$C$368,3,TRUE)*238.85/100)</f>
        <v/>
      </c>
      <c r="X1345" s="4" t="str">
        <f t="shared" si="251"/>
        <v/>
      </c>
      <c r="Y1345" s="4" t="str">
        <f t="shared" si="256"/>
        <v/>
      </c>
      <c r="Z1345" s="4" t="str">
        <f t="shared" si="257"/>
        <v/>
      </c>
      <c r="AA1345" s="4" t="str">
        <f>IF($V1345="","",IF(Y1345&lt;36,0,IF(AND(36&lt;=Y1345,Y1345&lt;71),VLOOKUP($W1345,日射量と図３!$E$6:$F$34,2,TRUE),IF(AND(71&lt;=Y1345,Y1345&lt;107),VLOOKUP($W1345,日射量と図３!$E$6:$G$34,3,TRUE),IF(AND(107&lt;=Y1345,Y1345&lt;143),VLOOKUP($W1345,日射量と図３!$E$6:$H$34,4,TRUE),VLOOKUP($W1345,日射量と図３!$E$6:$I$34,5,TRUE))))))</f>
        <v/>
      </c>
      <c r="AB1345" s="4" t="str">
        <f>IF($V1345="","",IF(Z1345&lt;36,0,IF(AND(36&lt;=Z1345,Z1345&lt;71),VLOOKUP($W1345,日射量と図３!$E$6:$F$34,2,TRUE),IF(AND(71&lt;=Z1345,Z1345&lt;107),VLOOKUP($W1345,日射量と図３!$E$6:$G$34,3,TRUE),IF(AND(107&lt;=Z1345,Z1345&lt;143),VLOOKUP($W1345,日射量と図３!$E$6:$H$34,4,TRUE),VLOOKUP($W1345,日射量と図３!$E$6:$I$34,5,TRUE))))))</f>
        <v/>
      </c>
      <c r="AC1345" s="382" t="str">
        <f t="shared" si="252"/>
        <v/>
      </c>
      <c r="AD1345" s="382" t="str">
        <f t="shared" si="253"/>
        <v/>
      </c>
    </row>
    <row r="1346" spans="11:30" ht="13.5" customHeight="1">
      <c r="K1346" s="4">
        <f t="shared" si="246"/>
        <v>7</v>
      </c>
      <c r="L1346" s="34">
        <v>43307</v>
      </c>
      <c r="M1346" s="4">
        <v>56</v>
      </c>
      <c r="N1346" s="4">
        <v>23</v>
      </c>
      <c r="O1346" s="31">
        <v>0.91666666666666663</v>
      </c>
      <c r="P1346" s="35">
        <v>26.929999999999996</v>
      </c>
      <c r="Q1346" s="36">
        <f t="shared" si="247"/>
        <v>13</v>
      </c>
      <c r="R1346" s="4">
        <f t="shared" si="248"/>
        <v>0</v>
      </c>
      <c r="S1346" s="31">
        <f t="shared" si="254"/>
        <v>0.19538194444444446</v>
      </c>
      <c r="T1346" s="31">
        <f t="shared" si="255"/>
        <v>0.79927083333333337</v>
      </c>
      <c r="U1346" s="4">
        <f t="shared" si="249"/>
        <v>0</v>
      </c>
      <c r="V1346" s="4" t="str">
        <f t="shared" si="250"/>
        <v/>
      </c>
      <c r="W1346" s="18" t="str">
        <f>IF(V1346="","",VLOOKUP(L1346,日射量と図３!$A$4:$C$368,3,TRUE)*238.85/100)</f>
        <v/>
      </c>
      <c r="X1346" s="4" t="str">
        <f t="shared" si="251"/>
        <v/>
      </c>
      <c r="Y1346" s="4" t="str">
        <f t="shared" si="256"/>
        <v/>
      </c>
      <c r="Z1346" s="4" t="str">
        <f t="shared" si="257"/>
        <v/>
      </c>
      <c r="AA1346" s="4" t="str">
        <f>IF($V1346="","",IF(Y1346&lt;36,0,IF(AND(36&lt;=Y1346,Y1346&lt;71),VLOOKUP($W1346,日射量と図３!$E$6:$F$34,2,TRUE),IF(AND(71&lt;=Y1346,Y1346&lt;107),VLOOKUP($W1346,日射量と図３!$E$6:$G$34,3,TRUE),IF(AND(107&lt;=Y1346,Y1346&lt;143),VLOOKUP($W1346,日射量と図３!$E$6:$H$34,4,TRUE),VLOOKUP($W1346,日射量と図３!$E$6:$I$34,5,TRUE))))))</f>
        <v/>
      </c>
      <c r="AB1346" s="4" t="str">
        <f>IF($V1346="","",IF(Z1346&lt;36,0,IF(AND(36&lt;=Z1346,Z1346&lt;71),VLOOKUP($W1346,日射量と図３!$E$6:$F$34,2,TRUE),IF(AND(71&lt;=Z1346,Z1346&lt;107),VLOOKUP($W1346,日射量と図３!$E$6:$G$34,3,TRUE),IF(AND(107&lt;=Z1346,Z1346&lt;143),VLOOKUP($W1346,日射量と図３!$E$6:$H$34,4,TRUE),VLOOKUP($W1346,日射量と図３!$E$6:$I$34,5,TRUE))))))</f>
        <v/>
      </c>
      <c r="AC1346" s="382" t="str">
        <f t="shared" si="252"/>
        <v/>
      </c>
      <c r="AD1346" s="382" t="str">
        <f t="shared" si="253"/>
        <v/>
      </c>
    </row>
    <row r="1347" spans="11:30" ht="13.5" customHeight="1">
      <c r="K1347" s="4">
        <f t="shared" si="246"/>
        <v>7</v>
      </c>
      <c r="L1347" s="34">
        <v>43307</v>
      </c>
      <c r="M1347" s="4">
        <v>56</v>
      </c>
      <c r="N1347" s="4">
        <v>24</v>
      </c>
      <c r="O1347" s="31">
        <v>0.95833333333333337</v>
      </c>
      <c r="P1347" s="35">
        <v>26.579999999999995</v>
      </c>
      <c r="Q1347" s="36">
        <f t="shared" si="247"/>
        <v>13</v>
      </c>
      <c r="R1347" s="4">
        <f t="shared" si="248"/>
        <v>0</v>
      </c>
      <c r="S1347" s="31">
        <f t="shared" si="254"/>
        <v>0.19538194444444446</v>
      </c>
      <c r="T1347" s="31">
        <f t="shared" si="255"/>
        <v>0.79927083333333337</v>
      </c>
      <c r="U1347" s="4">
        <f t="shared" si="249"/>
        <v>0</v>
      </c>
      <c r="V1347" s="4" t="str">
        <f t="shared" si="250"/>
        <v/>
      </c>
      <c r="W1347" s="18" t="str">
        <f>IF(V1347="","",VLOOKUP(L1347,日射量と図３!$A$4:$C$368,3,TRUE)*238.85/100)</f>
        <v/>
      </c>
      <c r="X1347" s="4" t="str">
        <f t="shared" si="251"/>
        <v/>
      </c>
      <c r="Y1347" s="4" t="str">
        <f t="shared" si="256"/>
        <v/>
      </c>
      <c r="Z1347" s="4" t="str">
        <f t="shared" si="257"/>
        <v/>
      </c>
      <c r="AA1347" s="4" t="str">
        <f>IF($V1347="","",IF(Y1347&lt;36,0,IF(AND(36&lt;=Y1347,Y1347&lt;71),VLOOKUP($W1347,日射量と図３!$E$6:$F$34,2,TRUE),IF(AND(71&lt;=Y1347,Y1347&lt;107),VLOOKUP($W1347,日射量と図３!$E$6:$G$34,3,TRUE),IF(AND(107&lt;=Y1347,Y1347&lt;143),VLOOKUP($W1347,日射量と図３!$E$6:$H$34,4,TRUE),VLOOKUP($W1347,日射量と図３!$E$6:$I$34,5,TRUE))))))</f>
        <v/>
      </c>
      <c r="AB1347" s="4" t="str">
        <f>IF($V1347="","",IF(Z1347&lt;36,0,IF(AND(36&lt;=Z1347,Z1347&lt;71),VLOOKUP($W1347,日射量と図３!$E$6:$F$34,2,TRUE),IF(AND(71&lt;=Z1347,Z1347&lt;107),VLOOKUP($W1347,日射量と図３!$E$6:$G$34,3,TRUE),IF(AND(107&lt;=Z1347,Z1347&lt;143),VLOOKUP($W1347,日射量と図３!$E$6:$H$34,4,TRUE),VLOOKUP($W1347,日射量と図３!$E$6:$I$34,5,TRUE))))))</f>
        <v/>
      </c>
      <c r="AC1347" s="382" t="str">
        <f t="shared" si="252"/>
        <v/>
      </c>
      <c r="AD1347" s="382" t="str">
        <f t="shared" si="253"/>
        <v/>
      </c>
    </row>
    <row r="1348" spans="11:30" ht="13.5" customHeight="1">
      <c r="K1348" s="4">
        <f t="shared" si="246"/>
        <v>7</v>
      </c>
      <c r="L1348" s="34">
        <v>43308</v>
      </c>
      <c r="M1348" s="4">
        <v>57</v>
      </c>
      <c r="N1348" s="4">
        <v>1</v>
      </c>
      <c r="O1348" s="31">
        <v>0</v>
      </c>
      <c r="P1348" s="35">
        <v>26.310000000000002</v>
      </c>
      <c r="Q1348" s="36">
        <f t="shared" si="247"/>
        <v>13</v>
      </c>
      <c r="R1348" s="4">
        <f t="shared" si="248"/>
        <v>0</v>
      </c>
      <c r="S1348" s="31">
        <f t="shared" si="254"/>
        <v>0.19538194444444446</v>
      </c>
      <c r="T1348" s="31">
        <f t="shared" si="255"/>
        <v>0.79927083333333337</v>
      </c>
      <c r="U1348" s="4">
        <f t="shared" si="249"/>
        <v>0</v>
      </c>
      <c r="V1348" s="4">
        <f t="shared" si="250"/>
        <v>0</v>
      </c>
      <c r="W1348" s="18">
        <f>IF(V1348="","",VLOOKUP(L1348,日射量と図３!$A$4:$C$368,3,TRUE)*238.85/100)</f>
        <v>38.216000000000001</v>
      </c>
      <c r="X1348" s="4">
        <f t="shared" si="251"/>
        <v>14</v>
      </c>
      <c r="Y1348" s="4">
        <f t="shared" si="256"/>
        <v>0</v>
      </c>
      <c r="Z1348" s="4">
        <f t="shared" si="257"/>
        <v>0</v>
      </c>
      <c r="AA1348" s="4">
        <f>IF($V1348="","",IF(Y1348&lt;36,0,IF(AND(36&lt;=Y1348,Y1348&lt;71),VLOOKUP($W1348,日射量と図３!$E$6:$F$34,2,TRUE),IF(AND(71&lt;=Y1348,Y1348&lt;107),VLOOKUP($W1348,日射量と図３!$E$6:$G$34,3,TRUE),IF(AND(107&lt;=Y1348,Y1348&lt;143),VLOOKUP($W1348,日射量と図３!$E$6:$H$34,4,TRUE),VLOOKUP($W1348,日射量と図３!$E$6:$I$34,5,TRUE))))))</f>
        <v>0</v>
      </c>
      <c r="AB1348" s="4">
        <f>IF($V1348="","",IF(Z1348&lt;36,0,IF(AND(36&lt;=Z1348,Z1348&lt;71),VLOOKUP($W1348,日射量と図３!$E$6:$F$34,2,TRUE),IF(AND(71&lt;=Z1348,Z1348&lt;107),VLOOKUP($W1348,日射量と図３!$E$6:$G$34,3,TRUE),IF(AND(107&lt;=Z1348,Z1348&lt;143),VLOOKUP($W1348,日射量と図３!$E$6:$H$34,4,TRUE),VLOOKUP($W1348,日射量と図３!$E$6:$I$34,5,TRUE))))))</f>
        <v>0</v>
      </c>
      <c r="AC1348" s="382">
        <f t="shared" si="252"/>
        <v>0</v>
      </c>
      <c r="AD1348" s="382">
        <f t="shared" si="253"/>
        <v>0</v>
      </c>
    </row>
    <row r="1349" spans="11:30" ht="13.5" customHeight="1">
      <c r="K1349" s="4">
        <f t="shared" ref="K1349:K1412" si="258">MONTH(L1349)</f>
        <v>7</v>
      </c>
      <c r="L1349" s="34">
        <v>43308</v>
      </c>
      <c r="M1349" s="4">
        <v>57</v>
      </c>
      <c r="N1349" s="4">
        <v>2</v>
      </c>
      <c r="O1349" s="31">
        <v>4.1666666666666664E-2</v>
      </c>
      <c r="P1349" s="35">
        <v>26.110000000000003</v>
      </c>
      <c r="Q1349" s="36">
        <f t="shared" ref="Q1349:Q1412" si="259">IF(O1349&lt;$B$15,$D$14,IF(O1349&lt;$B$16,$D$15,IF(O1349&lt;$B$17,$D$16,IF(O1349&lt;$B$18,$D$17,IF(O1349&lt;$B$19,$D$18,$D$19)))))</f>
        <v>13</v>
      </c>
      <c r="R1349" s="4">
        <f t="shared" ref="R1349:R1412" si="260">IF(Q1349-P1349&gt;0,Q1349-P1349,0)</f>
        <v>0</v>
      </c>
      <c r="S1349" s="31">
        <f t="shared" si="254"/>
        <v>0.19538194444444446</v>
      </c>
      <c r="T1349" s="31">
        <f t="shared" si="255"/>
        <v>0.79927083333333337</v>
      </c>
      <c r="U1349" s="4">
        <f t="shared" ref="U1349:U1412" si="261">IF(AND(S1349&lt;O1349,O1349&lt;T1349),R1349,0)</f>
        <v>0</v>
      </c>
      <c r="V1349" s="4" t="str">
        <f t="shared" ref="V1349:V1412" si="262">IF(N1349=1,SUM(U1349:U1372),"")</f>
        <v/>
      </c>
      <c r="W1349" s="18" t="str">
        <f>IF(V1349="","",VLOOKUP(L1349,日射量と図３!$A$4:$C$368,3,TRUE)*238.85/100)</f>
        <v/>
      </c>
      <c r="X1349" s="4" t="str">
        <f t="shared" ref="X1349:X1412" si="263">IF(V1349="","",VLOOKUP(K1349,$AF$38:$AJ$49,5,TRUE))</f>
        <v/>
      </c>
      <c r="Y1349" s="4" t="str">
        <f t="shared" si="256"/>
        <v/>
      </c>
      <c r="Z1349" s="4" t="str">
        <f t="shared" si="257"/>
        <v/>
      </c>
      <c r="AA1349" s="4" t="str">
        <f>IF($V1349="","",IF(Y1349&lt;36,0,IF(AND(36&lt;=Y1349,Y1349&lt;71),VLOOKUP($W1349,日射量と図３!$E$6:$F$34,2,TRUE),IF(AND(71&lt;=Y1349,Y1349&lt;107),VLOOKUP($W1349,日射量と図３!$E$6:$G$34,3,TRUE),IF(AND(107&lt;=Y1349,Y1349&lt;143),VLOOKUP($W1349,日射量と図３!$E$6:$H$34,4,TRUE),VLOOKUP($W1349,日射量と図３!$E$6:$I$34,5,TRUE))))))</f>
        <v/>
      </c>
      <c r="AB1349" s="4" t="str">
        <f>IF($V1349="","",IF(Z1349&lt;36,0,IF(AND(36&lt;=Z1349,Z1349&lt;71),VLOOKUP($W1349,日射量と図３!$E$6:$F$34,2,TRUE),IF(AND(71&lt;=Z1349,Z1349&lt;107),VLOOKUP($W1349,日射量と図３!$E$6:$G$34,3,TRUE),IF(AND(107&lt;=Z1349,Z1349&lt;143),VLOOKUP($W1349,日射量と図３!$E$6:$H$34,4,TRUE),VLOOKUP($W1349,日射量と図３!$E$6:$I$34,5,TRUE))))))</f>
        <v/>
      </c>
      <c r="AC1349" s="382" t="str">
        <f t="shared" si="252"/>
        <v/>
      </c>
      <c r="AD1349" s="382" t="str">
        <f t="shared" si="253"/>
        <v/>
      </c>
    </row>
    <row r="1350" spans="11:30" ht="13.5" customHeight="1">
      <c r="K1350" s="4">
        <f t="shared" si="258"/>
        <v>7</v>
      </c>
      <c r="L1350" s="34">
        <v>43308</v>
      </c>
      <c r="M1350" s="4">
        <v>57</v>
      </c>
      <c r="N1350" s="4">
        <v>3</v>
      </c>
      <c r="O1350" s="31">
        <v>8.3333333333333329E-2</v>
      </c>
      <c r="P1350" s="35">
        <v>25.97</v>
      </c>
      <c r="Q1350" s="36">
        <f t="shared" si="259"/>
        <v>13</v>
      </c>
      <c r="R1350" s="4">
        <f t="shared" si="260"/>
        <v>0</v>
      </c>
      <c r="S1350" s="31">
        <f t="shared" si="254"/>
        <v>0.19538194444444446</v>
      </c>
      <c r="T1350" s="31">
        <f t="shared" si="255"/>
        <v>0.79927083333333337</v>
      </c>
      <c r="U1350" s="4">
        <f t="shared" si="261"/>
        <v>0</v>
      </c>
      <c r="V1350" s="4" t="str">
        <f t="shared" si="262"/>
        <v/>
      </c>
      <c r="W1350" s="18" t="str">
        <f>IF(V1350="","",VLOOKUP(L1350,日射量と図３!$A$4:$C$368,3,TRUE)*238.85/100)</f>
        <v/>
      </c>
      <c r="X1350" s="4" t="str">
        <f t="shared" si="263"/>
        <v/>
      </c>
      <c r="Y1350" s="4" t="str">
        <f t="shared" si="256"/>
        <v/>
      </c>
      <c r="Z1350" s="4" t="str">
        <f t="shared" si="257"/>
        <v/>
      </c>
      <c r="AA1350" s="4" t="str">
        <f>IF($V1350="","",IF(Y1350&lt;36,0,IF(AND(36&lt;=Y1350,Y1350&lt;71),VLOOKUP($W1350,日射量と図３!$E$6:$F$34,2,TRUE),IF(AND(71&lt;=Y1350,Y1350&lt;107),VLOOKUP($W1350,日射量と図３!$E$6:$G$34,3,TRUE),IF(AND(107&lt;=Y1350,Y1350&lt;143),VLOOKUP($W1350,日射量と図３!$E$6:$H$34,4,TRUE),VLOOKUP($W1350,日射量と図３!$E$6:$I$34,5,TRUE))))))</f>
        <v/>
      </c>
      <c r="AB1350" s="4" t="str">
        <f>IF($V1350="","",IF(Z1350&lt;36,0,IF(AND(36&lt;=Z1350,Z1350&lt;71),VLOOKUP($W1350,日射量と図３!$E$6:$F$34,2,TRUE),IF(AND(71&lt;=Z1350,Z1350&lt;107),VLOOKUP($W1350,日射量と図３!$E$6:$G$34,3,TRUE),IF(AND(107&lt;=Z1350,Z1350&lt;143),VLOOKUP($W1350,日射量と図３!$E$6:$H$34,4,TRUE),VLOOKUP($W1350,日射量と図３!$E$6:$I$34,5,TRUE))))))</f>
        <v/>
      </c>
      <c r="AC1350" s="382" t="str">
        <f t="shared" si="252"/>
        <v/>
      </c>
      <c r="AD1350" s="382" t="str">
        <f t="shared" si="253"/>
        <v/>
      </c>
    </row>
    <row r="1351" spans="11:30" ht="13.5" customHeight="1">
      <c r="K1351" s="4">
        <f t="shared" si="258"/>
        <v>7</v>
      </c>
      <c r="L1351" s="34">
        <v>43308</v>
      </c>
      <c r="M1351" s="4">
        <v>57</v>
      </c>
      <c r="N1351" s="4">
        <v>4</v>
      </c>
      <c r="O1351" s="31">
        <v>0.125</v>
      </c>
      <c r="P1351" s="35">
        <v>25.74</v>
      </c>
      <c r="Q1351" s="36">
        <f t="shared" si="259"/>
        <v>13</v>
      </c>
      <c r="R1351" s="4">
        <f t="shared" si="260"/>
        <v>0</v>
      </c>
      <c r="S1351" s="31">
        <f t="shared" si="254"/>
        <v>0.19538194444444446</v>
      </c>
      <c r="T1351" s="31">
        <f t="shared" si="255"/>
        <v>0.79927083333333337</v>
      </c>
      <c r="U1351" s="4">
        <f t="shared" si="261"/>
        <v>0</v>
      </c>
      <c r="V1351" s="4" t="str">
        <f t="shared" si="262"/>
        <v/>
      </c>
      <c r="W1351" s="18" t="str">
        <f>IF(V1351="","",VLOOKUP(L1351,日射量と図３!$A$4:$C$368,3,TRUE)*238.85/100)</f>
        <v/>
      </c>
      <c r="X1351" s="4" t="str">
        <f t="shared" si="263"/>
        <v/>
      </c>
      <c r="Y1351" s="4" t="str">
        <f t="shared" si="256"/>
        <v/>
      </c>
      <c r="Z1351" s="4" t="str">
        <f t="shared" si="257"/>
        <v/>
      </c>
      <c r="AA1351" s="4" t="str">
        <f>IF($V1351="","",IF(Y1351&lt;36,0,IF(AND(36&lt;=Y1351,Y1351&lt;71),VLOOKUP($W1351,日射量と図３!$E$6:$F$34,2,TRUE),IF(AND(71&lt;=Y1351,Y1351&lt;107),VLOOKUP($W1351,日射量と図３!$E$6:$G$34,3,TRUE),IF(AND(107&lt;=Y1351,Y1351&lt;143),VLOOKUP($W1351,日射量と図３!$E$6:$H$34,4,TRUE),VLOOKUP($W1351,日射量と図３!$E$6:$I$34,5,TRUE))))))</f>
        <v/>
      </c>
      <c r="AB1351" s="4" t="str">
        <f>IF($V1351="","",IF(Z1351&lt;36,0,IF(AND(36&lt;=Z1351,Z1351&lt;71),VLOOKUP($W1351,日射量と図３!$E$6:$F$34,2,TRUE),IF(AND(71&lt;=Z1351,Z1351&lt;107),VLOOKUP($W1351,日射量と図３!$E$6:$G$34,3,TRUE),IF(AND(107&lt;=Z1351,Z1351&lt;143),VLOOKUP($W1351,日射量と図３!$E$6:$H$34,4,TRUE),VLOOKUP($W1351,日射量と図３!$E$6:$I$34,5,TRUE))))))</f>
        <v/>
      </c>
      <c r="AC1351" s="382" t="str">
        <f t="shared" si="252"/>
        <v/>
      </c>
      <c r="AD1351" s="382" t="str">
        <f t="shared" si="253"/>
        <v/>
      </c>
    </row>
    <row r="1352" spans="11:30" ht="13.5" customHeight="1">
      <c r="K1352" s="4">
        <f t="shared" si="258"/>
        <v>7</v>
      </c>
      <c r="L1352" s="34">
        <v>43308</v>
      </c>
      <c r="M1352" s="4">
        <v>57</v>
      </c>
      <c r="N1352" s="4">
        <v>5</v>
      </c>
      <c r="O1352" s="31">
        <v>0.16666666666666666</v>
      </c>
      <c r="P1352" s="35">
        <v>25.330000000000002</v>
      </c>
      <c r="Q1352" s="36">
        <f t="shared" si="259"/>
        <v>15</v>
      </c>
      <c r="R1352" s="4">
        <f t="shared" si="260"/>
        <v>0</v>
      </c>
      <c r="S1352" s="31">
        <f t="shared" si="254"/>
        <v>0.19538194444444446</v>
      </c>
      <c r="T1352" s="31">
        <f t="shared" si="255"/>
        <v>0.79927083333333337</v>
      </c>
      <c r="U1352" s="4">
        <f t="shared" si="261"/>
        <v>0</v>
      </c>
      <c r="V1352" s="4" t="str">
        <f t="shared" si="262"/>
        <v/>
      </c>
      <c r="W1352" s="18" t="str">
        <f>IF(V1352="","",VLOOKUP(L1352,日射量と図３!$A$4:$C$368,3,TRUE)*238.85/100)</f>
        <v/>
      </c>
      <c r="X1352" s="4" t="str">
        <f t="shared" si="263"/>
        <v/>
      </c>
      <c r="Y1352" s="4" t="str">
        <f t="shared" si="256"/>
        <v/>
      </c>
      <c r="Z1352" s="4" t="str">
        <f t="shared" si="257"/>
        <v/>
      </c>
      <c r="AA1352" s="4" t="str">
        <f>IF($V1352="","",IF(Y1352&lt;36,0,IF(AND(36&lt;=Y1352,Y1352&lt;71),VLOOKUP($W1352,日射量と図３!$E$6:$F$34,2,TRUE),IF(AND(71&lt;=Y1352,Y1352&lt;107),VLOOKUP($W1352,日射量と図３!$E$6:$G$34,3,TRUE),IF(AND(107&lt;=Y1352,Y1352&lt;143),VLOOKUP($W1352,日射量と図３!$E$6:$H$34,4,TRUE),VLOOKUP($W1352,日射量と図３!$E$6:$I$34,5,TRUE))))))</f>
        <v/>
      </c>
      <c r="AB1352" s="4" t="str">
        <f>IF($V1352="","",IF(Z1352&lt;36,0,IF(AND(36&lt;=Z1352,Z1352&lt;71),VLOOKUP($W1352,日射量と図３!$E$6:$F$34,2,TRUE),IF(AND(71&lt;=Z1352,Z1352&lt;107),VLOOKUP($W1352,日射量と図３!$E$6:$G$34,3,TRUE),IF(AND(107&lt;=Z1352,Z1352&lt;143),VLOOKUP($W1352,日射量と図３!$E$6:$H$34,4,TRUE),VLOOKUP($W1352,日射量と図３!$E$6:$I$34,5,TRUE))))))</f>
        <v/>
      </c>
      <c r="AC1352" s="382" t="str">
        <f t="shared" si="252"/>
        <v/>
      </c>
      <c r="AD1352" s="382" t="str">
        <f t="shared" si="253"/>
        <v/>
      </c>
    </row>
    <row r="1353" spans="11:30" ht="13.5" customHeight="1">
      <c r="K1353" s="4">
        <f t="shared" si="258"/>
        <v>7</v>
      </c>
      <c r="L1353" s="34">
        <v>43308</v>
      </c>
      <c r="M1353" s="4">
        <v>57</v>
      </c>
      <c r="N1353" s="4">
        <v>6</v>
      </c>
      <c r="O1353" s="31">
        <v>0.20833333333333334</v>
      </c>
      <c r="P1353" s="35">
        <v>25.160000000000004</v>
      </c>
      <c r="Q1353" s="36">
        <f t="shared" si="259"/>
        <v>15</v>
      </c>
      <c r="R1353" s="4">
        <f t="shared" si="260"/>
        <v>0</v>
      </c>
      <c r="S1353" s="31">
        <f t="shared" si="254"/>
        <v>0.19538194444444446</v>
      </c>
      <c r="T1353" s="31">
        <f t="shared" si="255"/>
        <v>0.79927083333333337</v>
      </c>
      <c r="U1353" s="4">
        <f t="shared" si="261"/>
        <v>0</v>
      </c>
      <c r="V1353" s="4" t="str">
        <f t="shared" si="262"/>
        <v/>
      </c>
      <c r="W1353" s="18" t="str">
        <f>IF(V1353="","",VLOOKUP(L1353,日射量と図３!$A$4:$C$368,3,TRUE)*238.85/100)</f>
        <v/>
      </c>
      <c r="X1353" s="4" t="str">
        <f t="shared" si="263"/>
        <v/>
      </c>
      <c r="Y1353" s="4" t="str">
        <f t="shared" si="256"/>
        <v/>
      </c>
      <c r="Z1353" s="4" t="str">
        <f t="shared" si="257"/>
        <v/>
      </c>
      <c r="AA1353" s="4" t="str">
        <f>IF($V1353="","",IF(Y1353&lt;36,0,IF(AND(36&lt;=Y1353,Y1353&lt;71),VLOOKUP($W1353,日射量と図３!$E$6:$F$34,2,TRUE),IF(AND(71&lt;=Y1353,Y1353&lt;107),VLOOKUP($W1353,日射量と図３!$E$6:$G$34,3,TRUE),IF(AND(107&lt;=Y1353,Y1353&lt;143),VLOOKUP($W1353,日射量と図３!$E$6:$H$34,4,TRUE),VLOOKUP($W1353,日射量と図３!$E$6:$I$34,5,TRUE))))))</f>
        <v/>
      </c>
      <c r="AB1353" s="4" t="str">
        <f>IF($V1353="","",IF(Z1353&lt;36,0,IF(AND(36&lt;=Z1353,Z1353&lt;71),VLOOKUP($W1353,日射量と図３!$E$6:$F$34,2,TRUE),IF(AND(71&lt;=Z1353,Z1353&lt;107),VLOOKUP($W1353,日射量と図３!$E$6:$G$34,3,TRUE),IF(AND(107&lt;=Z1353,Z1353&lt;143),VLOOKUP($W1353,日射量と図３!$E$6:$H$34,4,TRUE),VLOOKUP($W1353,日射量と図３!$E$6:$I$34,5,TRUE))))))</f>
        <v/>
      </c>
      <c r="AC1353" s="382" t="str">
        <f t="shared" si="252"/>
        <v/>
      </c>
      <c r="AD1353" s="382" t="str">
        <f t="shared" si="253"/>
        <v/>
      </c>
    </row>
    <row r="1354" spans="11:30" ht="13.5" customHeight="1">
      <c r="K1354" s="4">
        <f t="shared" si="258"/>
        <v>7</v>
      </c>
      <c r="L1354" s="34">
        <v>43308</v>
      </c>
      <c r="M1354" s="4">
        <v>57</v>
      </c>
      <c r="N1354" s="4">
        <v>7</v>
      </c>
      <c r="O1354" s="31">
        <v>0.25</v>
      </c>
      <c r="P1354" s="35">
        <v>25.510000000000005</v>
      </c>
      <c r="Q1354" s="36">
        <f t="shared" si="259"/>
        <v>15</v>
      </c>
      <c r="R1354" s="4">
        <f t="shared" si="260"/>
        <v>0</v>
      </c>
      <c r="S1354" s="31">
        <f t="shared" si="254"/>
        <v>0.19538194444444446</v>
      </c>
      <c r="T1354" s="31">
        <f t="shared" si="255"/>
        <v>0.79927083333333337</v>
      </c>
      <c r="U1354" s="4">
        <f t="shared" si="261"/>
        <v>0</v>
      </c>
      <c r="V1354" s="4" t="str">
        <f t="shared" si="262"/>
        <v/>
      </c>
      <c r="W1354" s="18" t="str">
        <f>IF(V1354="","",VLOOKUP(L1354,日射量と図３!$A$4:$C$368,3,TRUE)*238.85/100)</f>
        <v/>
      </c>
      <c r="X1354" s="4" t="str">
        <f t="shared" si="263"/>
        <v/>
      </c>
      <c r="Y1354" s="4" t="str">
        <f t="shared" si="256"/>
        <v/>
      </c>
      <c r="Z1354" s="4" t="str">
        <f t="shared" si="257"/>
        <v/>
      </c>
      <c r="AA1354" s="4" t="str">
        <f>IF($V1354="","",IF(Y1354&lt;36,0,IF(AND(36&lt;=Y1354,Y1354&lt;71),VLOOKUP($W1354,日射量と図３!$E$6:$F$34,2,TRUE),IF(AND(71&lt;=Y1354,Y1354&lt;107),VLOOKUP($W1354,日射量と図３!$E$6:$G$34,3,TRUE),IF(AND(107&lt;=Y1354,Y1354&lt;143),VLOOKUP($W1354,日射量と図３!$E$6:$H$34,4,TRUE),VLOOKUP($W1354,日射量と図３!$E$6:$I$34,5,TRUE))))))</f>
        <v/>
      </c>
      <c r="AB1354" s="4" t="str">
        <f>IF($V1354="","",IF(Z1354&lt;36,0,IF(AND(36&lt;=Z1354,Z1354&lt;71),VLOOKUP($W1354,日射量と図３!$E$6:$F$34,2,TRUE),IF(AND(71&lt;=Z1354,Z1354&lt;107),VLOOKUP($W1354,日射量と図３!$E$6:$G$34,3,TRUE),IF(AND(107&lt;=Z1354,Z1354&lt;143),VLOOKUP($W1354,日射量と図３!$E$6:$H$34,4,TRUE),VLOOKUP($W1354,日射量と図３!$E$6:$I$34,5,TRUE))))))</f>
        <v/>
      </c>
      <c r="AC1354" s="382" t="str">
        <f t="shared" si="252"/>
        <v/>
      </c>
      <c r="AD1354" s="382" t="str">
        <f t="shared" si="253"/>
        <v/>
      </c>
    </row>
    <row r="1355" spans="11:30" ht="13.5" customHeight="1">
      <c r="K1355" s="4">
        <f t="shared" si="258"/>
        <v>7</v>
      </c>
      <c r="L1355" s="34">
        <v>43308</v>
      </c>
      <c r="M1355" s="4">
        <v>57</v>
      </c>
      <c r="N1355" s="4">
        <v>8</v>
      </c>
      <c r="O1355" s="31">
        <v>0.29166666666666669</v>
      </c>
      <c r="P1355" s="35">
        <v>26.130000000000003</v>
      </c>
      <c r="Q1355" s="36">
        <f t="shared" si="259"/>
        <v>12</v>
      </c>
      <c r="R1355" s="4">
        <f t="shared" si="260"/>
        <v>0</v>
      </c>
      <c r="S1355" s="31">
        <f t="shared" si="254"/>
        <v>0.19538194444444446</v>
      </c>
      <c r="T1355" s="31">
        <f t="shared" si="255"/>
        <v>0.79927083333333337</v>
      </c>
      <c r="U1355" s="4">
        <f t="shared" si="261"/>
        <v>0</v>
      </c>
      <c r="V1355" s="4" t="str">
        <f t="shared" si="262"/>
        <v/>
      </c>
      <c r="W1355" s="18" t="str">
        <f>IF(V1355="","",VLOOKUP(L1355,日射量と図３!$A$4:$C$368,3,TRUE)*238.85/100)</f>
        <v/>
      </c>
      <c r="X1355" s="4" t="str">
        <f t="shared" si="263"/>
        <v/>
      </c>
      <c r="Y1355" s="4" t="str">
        <f t="shared" si="256"/>
        <v/>
      </c>
      <c r="Z1355" s="4" t="str">
        <f t="shared" si="257"/>
        <v/>
      </c>
      <c r="AA1355" s="4" t="str">
        <f>IF($V1355="","",IF(Y1355&lt;36,0,IF(AND(36&lt;=Y1355,Y1355&lt;71),VLOOKUP($W1355,日射量と図３!$E$6:$F$34,2,TRUE),IF(AND(71&lt;=Y1355,Y1355&lt;107),VLOOKUP($W1355,日射量と図３!$E$6:$G$34,3,TRUE),IF(AND(107&lt;=Y1355,Y1355&lt;143),VLOOKUP($W1355,日射量と図３!$E$6:$H$34,4,TRUE),VLOOKUP($W1355,日射量と図３!$E$6:$I$34,5,TRUE))))))</f>
        <v/>
      </c>
      <c r="AB1355" s="4" t="str">
        <f>IF($V1355="","",IF(Z1355&lt;36,0,IF(AND(36&lt;=Z1355,Z1355&lt;71),VLOOKUP($W1355,日射量と図３!$E$6:$F$34,2,TRUE),IF(AND(71&lt;=Z1355,Z1355&lt;107),VLOOKUP($W1355,日射量と図３!$E$6:$G$34,3,TRUE),IF(AND(107&lt;=Z1355,Z1355&lt;143),VLOOKUP($W1355,日射量と図３!$E$6:$H$34,4,TRUE),VLOOKUP($W1355,日射量と図３!$E$6:$I$34,5,TRUE))))))</f>
        <v/>
      </c>
      <c r="AC1355" s="382" t="str">
        <f t="shared" si="252"/>
        <v/>
      </c>
      <c r="AD1355" s="382" t="str">
        <f t="shared" si="253"/>
        <v/>
      </c>
    </row>
    <row r="1356" spans="11:30" ht="13.5" customHeight="1">
      <c r="K1356" s="4">
        <f t="shared" si="258"/>
        <v>7</v>
      </c>
      <c r="L1356" s="34">
        <v>43308</v>
      </c>
      <c r="M1356" s="4">
        <v>57</v>
      </c>
      <c r="N1356" s="4">
        <v>9</v>
      </c>
      <c r="O1356" s="31">
        <v>0.33333333333333331</v>
      </c>
      <c r="P1356" s="35">
        <v>26.85</v>
      </c>
      <c r="Q1356" s="36">
        <f t="shared" si="259"/>
        <v>12</v>
      </c>
      <c r="R1356" s="4">
        <f t="shared" si="260"/>
        <v>0</v>
      </c>
      <c r="S1356" s="31">
        <f t="shared" si="254"/>
        <v>0.19538194444444446</v>
      </c>
      <c r="T1356" s="31">
        <f t="shared" si="255"/>
        <v>0.79927083333333337</v>
      </c>
      <c r="U1356" s="4">
        <f t="shared" si="261"/>
        <v>0</v>
      </c>
      <c r="V1356" s="4" t="str">
        <f t="shared" si="262"/>
        <v/>
      </c>
      <c r="W1356" s="18" t="str">
        <f>IF(V1356="","",VLOOKUP(L1356,日射量と図３!$A$4:$C$368,3,TRUE)*238.85/100)</f>
        <v/>
      </c>
      <c r="X1356" s="4" t="str">
        <f t="shared" si="263"/>
        <v/>
      </c>
      <c r="Y1356" s="4" t="str">
        <f t="shared" si="256"/>
        <v/>
      </c>
      <c r="Z1356" s="4" t="str">
        <f t="shared" si="257"/>
        <v/>
      </c>
      <c r="AA1356" s="4" t="str">
        <f>IF($V1356="","",IF(Y1356&lt;36,0,IF(AND(36&lt;=Y1356,Y1356&lt;71),VLOOKUP($W1356,日射量と図３!$E$6:$F$34,2,TRUE),IF(AND(71&lt;=Y1356,Y1356&lt;107),VLOOKUP($W1356,日射量と図３!$E$6:$G$34,3,TRUE),IF(AND(107&lt;=Y1356,Y1356&lt;143),VLOOKUP($W1356,日射量と図３!$E$6:$H$34,4,TRUE),VLOOKUP($W1356,日射量と図３!$E$6:$I$34,5,TRUE))))))</f>
        <v/>
      </c>
      <c r="AB1356" s="4" t="str">
        <f>IF($V1356="","",IF(Z1356&lt;36,0,IF(AND(36&lt;=Z1356,Z1356&lt;71),VLOOKUP($W1356,日射量と図３!$E$6:$F$34,2,TRUE),IF(AND(71&lt;=Z1356,Z1356&lt;107),VLOOKUP($W1356,日射量と図３!$E$6:$G$34,3,TRUE),IF(AND(107&lt;=Z1356,Z1356&lt;143),VLOOKUP($W1356,日射量と図３!$E$6:$H$34,4,TRUE),VLOOKUP($W1356,日射量と図３!$E$6:$I$34,5,TRUE))))))</f>
        <v/>
      </c>
      <c r="AC1356" s="382" t="str">
        <f t="shared" si="252"/>
        <v/>
      </c>
      <c r="AD1356" s="382" t="str">
        <f t="shared" si="253"/>
        <v/>
      </c>
    </row>
    <row r="1357" spans="11:30" ht="13.5" customHeight="1">
      <c r="K1357" s="4">
        <f t="shared" si="258"/>
        <v>7</v>
      </c>
      <c r="L1357" s="34">
        <v>43308</v>
      </c>
      <c r="M1357" s="4">
        <v>57</v>
      </c>
      <c r="N1357" s="4">
        <v>10</v>
      </c>
      <c r="O1357" s="31">
        <v>0.375</v>
      </c>
      <c r="P1357" s="35">
        <v>28.040000000000003</v>
      </c>
      <c r="Q1357" s="36">
        <f t="shared" si="259"/>
        <v>12</v>
      </c>
      <c r="R1357" s="4">
        <f t="shared" si="260"/>
        <v>0</v>
      </c>
      <c r="S1357" s="31">
        <f t="shared" si="254"/>
        <v>0.19538194444444446</v>
      </c>
      <c r="T1357" s="31">
        <f t="shared" si="255"/>
        <v>0.79927083333333337</v>
      </c>
      <c r="U1357" s="4">
        <f t="shared" si="261"/>
        <v>0</v>
      </c>
      <c r="V1357" s="4" t="str">
        <f t="shared" si="262"/>
        <v/>
      </c>
      <c r="W1357" s="18" t="str">
        <f>IF(V1357="","",VLOOKUP(L1357,日射量と図３!$A$4:$C$368,3,TRUE)*238.85/100)</f>
        <v/>
      </c>
      <c r="X1357" s="4" t="str">
        <f t="shared" si="263"/>
        <v/>
      </c>
      <c r="Y1357" s="4" t="str">
        <f t="shared" si="256"/>
        <v/>
      </c>
      <c r="Z1357" s="4" t="str">
        <f t="shared" si="257"/>
        <v/>
      </c>
      <c r="AA1357" s="4" t="str">
        <f>IF($V1357="","",IF(Y1357&lt;36,0,IF(AND(36&lt;=Y1357,Y1357&lt;71),VLOOKUP($W1357,日射量と図３!$E$6:$F$34,2,TRUE),IF(AND(71&lt;=Y1357,Y1357&lt;107),VLOOKUP($W1357,日射量と図３!$E$6:$G$34,3,TRUE),IF(AND(107&lt;=Y1357,Y1357&lt;143),VLOOKUP($W1357,日射量と図３!$E$6:$H$34,4,TRUE),VLOOKUP($W1357,日射量と図３!$E$6:$I$34,5,TRUE))))))</f>
        <v/>
      </c>
      <c r="AB1357" s="4" t="str">
        <f>IF($V1357="","",IF(Z1357&lt;36,0,IF(AND(36&lt;=Z1357,Z1357&lt;71),VLOOKUP($W1357,日射量と図３!$E$6:$F$34,2,TRUE),IF(AND(71&lt;=Z1357,Z1357&lt;107),VLOOKUP($W1357,日射量と図３!$E$6:$G$34,3,TRUE),IF(AND(107&lt;=Z1357,Z1357&lt;143),VLOOKUP($W1357,日射量と図３!$E$6:$H$34,4,TRUE),VLOOKUP($W1357,日射量と図３!$E$6:$I$34,5,TRUE))))))</f>
        <v/>
      </c>
      <c r="AC1357" s="382" t="str">
        <f t="shared" si="252"/>
        <v/>
      </c>
      <c r="AD1357" s="382" t="str">
        <f t="shared" si="253"/>
        <v/>
      </c>
    </row>
    <row r="1358" spans="11:30" ht="13.5" customHeight="1">
      <c r="K1358" s="4">
        <f t="shared" si="258"/>
        <v>7</v>
      </c>
      <c r="L1358" s="34">
        <v>43308</v>
      </c>
      <c r="M1358" s="4">
        <v>57</v>
      </c>
      <c r="N1358" s="4">
        <v>11</v>
      </c>
      <c r="O1358" s="31">
        <v>0.41666666666666669</v>
      </c>
      <c r="P1358" s="35">
        <v>28.669999999999998</v>
      </c>
      <c r="Q1358" s="36">
        <f t="shared" si="259"/>
        <v>12</v>
      </c>
      <c r="R1358" s="4">
        <f t="shared" si="260"/>
        <v>0</v>
      </c>
      <c r="S1358" s="31">
        <f t="shared" si="254"/>
        <v>0.19538194444444446</v>
      </c>
      <c r="T1358" s="31">
        <f t="shared" si="255"/>
        <v>0.79927083333333337</v>
      </c>
      <c r="U1358" s="4">
        <f t="shared" si="261"/>
        <v>0</v>
      </c>
      <c r="V1358" s="4" t="str">
        <f t="shared" si="262"/>
        <v/>
      </c>
      <c r="W1358" s="18" t="str">
        <f>IF(V1358="","",VLOOKUP(L1358,日射量と図３!$A$4:$C$368,3,TRUE)*238.85/100)</f>
        <v/>
      </c>
      <c r="X1358" s="4" t="str">
        <f t="shared" si="263"/>
        <v/>
      </c>
      <c r="Y1358" s="4" t="str">
        <f t="shared" si="256"/>
        <v/>
      </c>
      <c r="Z1358" s="4" t="str">
        <f t="shared" si="257"/>
        <v/>
      </c>
      <c r="AA1358" s="4" t="str">
        <f>IF($V1358="","",IF(Y1358&lt;36,0,IF(AND(36&lt;=Y1358,Y1358&lt;71),VLOOKUP($W1358,日射量と図３!$E$6:$F$34,2,TRUE),IF(AND(71&lt;=Y1358,Y1358&lt;107),VLOOKUP($W1358,日射量と図３!$E$6:$G$34,3,TRUE),IF(AND(107&lt;=Y1358,Y1358&lt;143),VLOOKUP($W1358,日射量と図３!$E$6:$H$34,4,TRUE),VLOOKUP($W1358,日射量と図３!$E$6:$I$34,5,TRUE))))))</f>
        <v/>
      </c>
      <c r="AB1358" s="4" t="str">
        <f>IF($V1358="","",IF(Z1358&lt;36,0,IF(AND(36&lt;=Z1358,Z1358&lt;71),VLOOKUP($W1358,日射量と図３!$E$6:$F$34,2,TRUE),IF(AND(71&lt;=Z1358,Z1358&lt;107),VLOOKUP($W1358,日射量と図３!$E$6:$G$34,3,TRUE),IF(AND(107&lt;=Z1358,Z1358&lt;143),VLOOKUP($W1358,日射量と図３!$E$6:$H$34,4,TRUE),VLOOKUP($W1358,日射量と図３!$E$6:$I$34,5,TRUE))))))</f>
        <v/>
      </c>
      <c r="AC1358" s="382" t="str">
        <f t="shared" si="252"/>
        <v/>
      </c>
      <c r="AD1358" s="382" t="str">
        <f t="shared" si="253"/>
        <v/>
      </c>
    </row>
    <row r="1359" spans="11:30" ht="13.5" customHeight="1">
      <c r="K1359" s="4">
        <f t="shared" si="258"/>
        <v>7</v>
      </c>
      <c r="L1359" s="34">
        <v>43308</v>
      </c>
      <c r="M1359" s="4">
        <v>57</v>
      </c>
      <c r="N1359" s="4">
        <v>12</v>
      </c>
      <c r="O1359" s="31">
        <v>0.45833333333333331</v>
      </c>
      <c r="P1359" s="35">
        <v>29.65</v>
      </c>
      <c r="Q1359" s="36">
        <f t="shared" si="259"/>
        <v>12</v>
      </c>
      <c r="R1359" s="4">
        <f t="shared" si="260"/>
        <v>0</v>
      </c>
      <c r="S1359" s="31">
        <f t="shared" si="254"/>
        <v>0.19538194444444446</v>
      </c>
      <c r="T1359" s="31">
        <f t="shared" si="255"/>
        <v>0.79927083333333337</v>
      </c>
      <c r="U1359" s="4">
        <f t="shared" si="261"/>
        <v>0</v>
      </c>
      <c r="V1359" s="4" t="str">
        <f t="shared" si="262"/>
        <v/>
      </c>
      <c r="W1359" s="18" t="str">
        <f>IF(V1359="","",VLOOKUP(L1359,日射量と図３!$A$4:$C$368,3,TRUE)*238.85/100)</f>
        <v/>
      </c>
      <c r="X1359" s="4" t="str">
        <f t="shared" si="263"/>
        <v/>
      </c>
      <c r="Y1359" s="4" t="str">
        <f t="shared" si="256"/>
        <v/>
      </c>
      <c r="Z1359" s="4" t="str">
        <f t="shared" si="257"/>
        <v/>
      </c>
      <c r="AA1359" s="4" t="str">
        <f>IF($V1359="","",IF(Y1359&lt;36,0,IF(AND(36&lt;=Y1359,Y1359&lt;71),VLOOKUP($W1359,日射量と図３!$E$6:$F$34,2,TRUE),IF(AND(71&lt;=Y1359,Y1359&lt;107),VLOOKUP($W1359,日射量と図３!$E$6:$G$34,3,TRUE),IF(AND(107&lt;=Y1359,Y1359&lt;143),VLOOKUP($W1359,日射量と図３!$E$6:$H$34,4,TRUE),VLOOKUP($W1359,日射量と図３!$E$6:$I$34,5,TRUE))))))</f>
        <v/>
      </c>
      <c r="AB1359" s="4" t="str">
        <f>IF($V1359="","",IF(Z1359&lt;36,0,IF(AND(36&lt;=Z1359,Z1359&lt;71),VLOOKUP($W1359,日射量と図３!$E$6:$F$34,2,TRUE),IF(AND(71&lt;=Z1359,Z1359&lt;107),VLOOKUP($W1359,日射量と図３!$E$6:$G$34,3,TRUE),IF(AND(107&lt;=Z1359,Z1359&lt;143),VLOOKUP($W1359,日射量と図３!$E$6:$H$34,4,TRUE),VLOOKUP($W1359,日射量と図３!$E$6:$I$34,5,TRUE))))))</f>
        <v/>
      </c>
      <c r="AC1359" s="382" t="str">
        <f t="shared" ref="AC1359:AC1422" si="264">IF(V1359="","",IF((($AH$18*$AH$30*V1359*3600/1000000)/1000-AA1359*$AG$18*10*0.0000041868)&lt;=0,0,AA1359*$AG$18*10*0.0000041868))</f>
        <v/>
      </c>
      <c r="AD1359" s="382" t="str">
        <f t="shared" ref="AD1359:AD1422" si="265">IF(V1359="","",IF((($AH$19*$AH$30*V1359*3600/1000000)/1000-AB1359*$AG$19*10*0.0000041868)&lt;=0,0,AB1359*$AG$19*10*0.0000041868))</f>
        <v/>
      </c>
    </row>
    <row r="1360" spans="11:30" ht="13.5" customHeight="1">
      <c r="K1360" s="4">
        <f t="shared" si="258"/>
        <v>7</v>
      </c>
      <c r="L1360" s="34">
        <v>43308</v>
      </c>
      <c r="M1360" s="4">
        <v>57</v>
      </c>
      <c r="N1360" s="4">
        <v>13</v>
      </c>
      <c r="O1360" s="31">
        <v>0.5</v>
      </c>
      <c r="P1360" s="35">
        <v>30.21</v>
      </c>
      <c r="Q1360" s="36">
        <f t="shared" si="259"/>
        <v>12</v>
      </c>
      <c r="R1360" s="4">
        <f t="shared" si="260"/>
        <v>0</v>
      </c>
      <c r="S1360" s="31">
        <f t="shared" si="254"/>
        <v>0.19538194444444446</v>
      </c>
      <c r="T1360" s="31">
        <f t="shared" si="255"/>
        <v>0.79927083333333337</v>
      </c>
      <c r="U1360" s="4">
        <f t="shared" si="261"/>
        <v>0</v>
      </c>
      <c r="V1360" s="4" t="str">
        <f t="shared" si="262"/>
        <v/>
      </c>
      <c r="W1360" s="18" t="str">
        <f>IF(V1360="","",VLOOKUP(L1360,日射量と図３!$A$4:$C$368,3,TRUE)*238.85/100)</f>
        <v/>
      </c>
      <c r="X1360" s="4" t="str">
        <f t="shared" si="263"/>
        <v/>
      </c>
      <c r="Y1360" s="4" t="str">
        <f t="shared" si="256"/>
        <v/>
      </c>
      <c r="Z1360" s="4" t="str">
        <f t="shared" si="257"/>
        <v/>
      </c>
      <c r="AA1360" s="4" t="str">
        <f>IF($V1360="","",IF(Y1360&lt;36,0,IF(AND(36&lt;=Y1360,Y1360&lt;71),VLOOKUP($W1360,日射量と図３!$E$6:$F$34,2,TRUE),IF(AND(71&lt;=Y1360,Y1360&lt;107),VLOOKUP($W1360,日射量と図３!$E$6:$G$34,3,TRUE),IF(AND(107&lt;=Y1360,Y1360&lt;143),VLOOKUP($W1360,日射量と図３!$E$6:$H$34,4,TRUE),VLOOKUP($W1360,日射量と図３!$E$6:$I$34,5,TRUE))))))</f>
        <v/>
      </c>
      <c r="AB1360" s="4" t="str">
        <f>IF($V1360="","",IF(Z1360&lt;36,0,IF(AND(36&lt;=Z1360,Z1360&lt;71),VLOOKUP($W1360,日射量と図３!$E$6:$F$34,2,TRUE),IF(AND(71&lt;=Z1360,Z1360&lt;107),VLOOKUP($W1360,日射量と図３!$E$6:$G$34,3,TRUE),IF(AND(107&lt;=Z1360,Z1360&lt;143),VLOOKUP($W1360,日射量と図３!$E$6:$H$34,4,TRUE),VLOOKUP($W1360,日射量と図３!$E$6:$I$34,5,TRUE))))))</f>
        <v/>
      </c>
      <c r="AC1360" s="382" t="str">
        <f t="shared" si="264"/>
        <v/>
      </c>
      <c r="AD1360" s="382" t="str">
        <f t="shared" si="265"/>
        <v/>
      </c>
    </row>
    <row r="1361" spans="11:30" ht="13.5" customHeight="1">
      <c r="K1361" s="4">
        <f t="shared" si="258"/>
        <v>7</v>
      </c>
      <c r="L1361" s="34">
        <v>43308</v>
      </c>
      <c r="M1361" s="4">
        <v>57</v>
      </c>
      <c r="N1361" s="4">
        <v>14</v>
      </c>
      <c r="O1361" s="31">
        <v>0.54166666666666663</v>
      </c>
      <c r="P1361" s="35">
        <v>30.209999999999997</v>
      </c>
      <c r="Q1361" s="36">
        <f t="shared" si="259"/>
        <v>12</v>
      </c>
      <c r="R1361" s="4">
        <f t="shared" si="260"/>
        <v>0</v>
      </c>
      <c r="S1361" s="31">
        <f t="shared" si="254"/>
        <v>0.19538194444444446</v>
      </c>
      <c r="T1361" s="31">
        <f t="shared" si="255"/>
        <v>0.79927083333333337</v>
      </c>
      <c r="U1361" s="4">
        <f t="shared" si="261"/>
        <v>0</v>
      </c>
      <c r="V1361" s="4" t="str">
        <f t="shared" si="262"/>
        <v/>
      </c>
      <c r="W1361" s="18" t="str">
        <f>IF(V1361="","",VLOOKUP(L1361,日射量と図３!$A$4:$C$368,3,TRUE)*238.85/100)</f>
        <v/>
      </c>
      <c r="X1361" s="4" t="str">
        <f t="shared" si="263"/>
        <v/>
      </c>
      <c r="Y1361" s="4" t="str">
        <f t="shared" si="256"/>
        <v/>
      </c>
      <c r="Z1361" s="4" t="str">
        <f t="shared" si="257"/>
        <v/>
      </c>
      <c r="AA1361" s="4" t="str">
        <f>IF($V1361="","",IF(Y1361&lt;36,0,IF(AND(36&lt;=Y1361,Y1361&lt;71),VLOOKUP($W1361,日射量と図３!$E$6:$F$34,2,TRUE),IF(AND(71&lt;=Y1361,Y1361&lt;107),VLOOKUP($W1361,日射量と図３!$E$6:$G$34,3,TRUE),IF(AND(107&lt;=Y1361,Y1361&lt;143),VLOOKUP($W1361,日射量と図３!$E$6:$H$34,4,TRUE),VLOOKUP($W1361,日射量と図３!$E$6:$I$34,5,TRUE))))))</f>
        <v/>
      </c>
      <c r="AB1361" s="4" t="str">
        <f>IF($V1361="","",IF(Z1361&lt;36,0,IF(AND(36&lt;=Z1361,Z1361&lt;71),VLOOKUP($W1361,日射量と図３!$E$6:$F$34,2,TRUE),IF(AND(71&lt;=Z1361,Z1361&lt;107),VLOOKUP($W1361,日射量と図３!$E$6:$G$34,3,TRUE),IF(AND(107&lt;=Z1361,Z1361&lt;143),VLOOKUP($W1361,日射量と図３!$E$6:$H$34,4,TRUE),VLOOKUP($W1361,日射量と図３!$E$6:$I$34,5,TRUE))))))</f>
        <v/>
      </c>
      <c r="AC1361" s="382" t="str">
        <f t="shared" si="264"/>
        <v/>
      </c>
      <c r="AD1361" s="382" t="str">
        <f t="shared" si="265"/>
        <v/>
      </c>
    </row>
    <row r="1362" spans="11:30" ht="13.5" customHeight="1">
      <c r="K1362" s="4">
        <f t="shared" si="258"/>
        <v>7</v>
      </c>
      <c r="L1362" s="34">
        <v>43308</v>
      </c>
      <c r="M1362" s="4">
        <v>57</v>
      </c>
      <c r="N1362" s="4">
        <v>15</v>
      </c>
      <c r="O1362" s="31">
        <v>0.58333333333333337</v>
      </c>
      <c r="P1362" s="35">
        <v>30.890000000000004</v>
      </c>
      <c r="Q1362" s="36">
        <f t="shared" si="259"/>
        <v>12</v>
      </c>
      <c r="R1362" s="4">
        <f t="shared" si="260"/>
        <v>0</v>
      </c>
      <c r="S1362" s="31">
        <f t="shared" si="254"/>
        <v>0.19538194444444446</v>
      </c>
      <c r="T1362" s="31">
        <f t="shared" si="255"/>
        <v>0.79927083333333337</v>
      </c>
      <c r="U1362" s="4">
        <f t="shared" si="261"/>
        <v>0</v>
      </c>
      <c r="V1362" s="4" t="str">
        <f t="shared" si="262"/>
        <v/>
      </c>
      <c r="W1362" s="18" t="str">
        <f>IF(V1362="","",VLOOKUP(L1362,日射量と図３!$A$4:$C$368,3,TRUE)*238.85/100)</f>
        <v/>
      </c>
      <c r="X1362" s="4" t="str">
        <f t="shared" si="263"/>
        <v/>
      </c>
      <c r="Y1362" s="4" t="str">
        <f t="shared" si="256"/>
        <v/>
      </c>
      <c r="Z1362" s="4" t="str">
        <f t="shared" si="257"/>
        <v/>
      </c>
      <c r="AA1362" s="4" t="str">
        <f>IF($V1362="","",IF(Y1362&lt;36,0,IF(AND(36&lt;=Y1362,Y1362&lt;71),VLOOKUP($W1362,日射量と図３!$E$6:$F$34,2,TRUE),IF(AND(71&lt;=Y1362,Y1362&lt;107),VLOOKUP($W1362,日射量と図３!$E$6:$G$34,3,TRUE),IF(AND(107&lt;=Y1362,Y1362&lt;143),VLOOKUP($W1362,日射量と図３!$E$6:$H$34,4,TRUE),VLOOKUP($W1362,日射量と図３!$E$6:$I$34,5,TRUE))))))</f>
        <v/>
      </c>
      <c r="AB1362" s="4" t="str">
        <f>IF($V1362="","",IF(Z1362&lt;36,0,IF(AND(36&lt;=Z1362,Z1362&lt;71),VLOOKUP($W1362,日射量と図３!$E$6:$F$34,2,TRUE),IF(AND(71&lt;=Z1362,Z1362&lt;107),VLOOKUP($W1362,日射量と図３!$E$6:$G$34,3,TRUE),IF(AND(107&lt;=Z1362,Z1362&lt;143),VLOOKUP($W1362,日射量と図３!$E$6:$H$34,4,TRUE),VLOOKUP($W1362,日射量と図３!$E$6:$I$34,5,TRUE))))))</f>
        <v/>
      </c>
      <c r="AC1362" s="382" t="str">
        <f t="shared" si="264"/>
        <v/>
      </c>
      <c r="AD1362" s="382" t="str">
        <f t="shared" si="265"/>
        <v/>
      </c>
    </row>
    <row r="1363" spans="11:30" ht="13.5" customHeight="1">
      <c r="K1363" s="4">
        <f t="shared" si="258"/>
        <v>7</v>
      </c>
      <c r="L1363" s="34">
        <v>43308</v>
      </c>
      <c r="M1363" s="4">
        <v>57</v>
      </c>
      <c r="N1363" s="4">
        <v>16</v>
      </c>
      <c r="O1363" s="31">
        <v>0.625</v>
      </c>
      <c r="P1363" s="35">
        <v>31.190000000000005</v>
      </c>
      <c r="Q1363" s="36">
        <f t="shared" si="259"/>
        <v>16</v>
      </c>
      <c r="R1363" s="4">
        <f t="shared" si="260"/>
        <v>0</v>
      </c>
      <c r="S1363" s="31">
        <f t="shared" si="254"/>
        <v>0.19538194444444446</v>
      </c>
      <c r="T1363" s="31">
        <f t="shared" si="255"/>
        <v>0.79927083333333337</v>
      </c>
      <c r="U1363" s="4">
        <f t="shared" si="261"/>
        <v>0</v>
      </c>
      <c r="V1363" s="4" t="str">
        <f t="shared" si="262"/>
        <v/>
      </c>
      <c r="W1363" s="18" t="str">
        <f>IF(V1363="","",VLOOKUP(L1363,日射量と図３!$A$4:$C$368,3,TRUE)*238.85/100)</f>
        <v/>
      </c>
      <c r="X1363" s="4" t="str">
        <f t="shared" si="263"/>
        <v/>
      </c>
      <c r="Y1363" s="4" t="str">
        <f t="shared" si="256"/>
        <v/>
      </c>
      <c r="Z1363" s="4" t="str">
        <f t="shared" si="257"/>
        <v/>
      </c>
      <c r="AA1363" s="4" t="str">
        <f>IF($V1363="","",IF(Y1363&lt;36,0,IF(AND(36&lt;=Y1363,Y1363&lt;71),VLOOKUP($W1363,日射量と図３!$E$6:$F$34,2,TRUE),IF(AND(71&lt;=Y1363,Y1363&lt;107),VLOOKUP($W1363,日射量と図３!$E$6:$G$34,3,TRUE),IF(AND(107&lt;=Y1363,Y1363&lt;143),VLOOKUP($W1363,日射量と図３!$E$6:$H$34,4,TRUE),VLOOKUP($W1363,日射量と図３!$E$6:$I$34,5,TRUE))))))</f>
        <v/>
      </c>
      <c r="AB1363" s="4" t="str">
        <f>IF($V1363="","",IF(Z1363&lt;36,0,IF(AND(36&lt;=Z1363,Z1363&lt;71),VLOOKUP($W1363,日射量と図３!$E$6:$F$34,2,TRUE),IF(AND(71&lt;=Z1363,Z1363&lt;107),VLOOKUP($W1363,日射量と図３!$E$6:$G$34,3,TRUE),IF(AND(107&lt;=Z1363,Z1363&lt;143),VLOOKUP($W1363,日射量と図３!$E$6:$H$34,4,TRUE),VLOOKUP($W1363,日射量と図３!$E$6:$I$34,5,TRUE))))))</f>
        <v/>
      </c>
      <c r="AC1363" s="382" t="str">
        <f t="shared" si="264"/>
        <v/>
      </c>
      <c r="AD1363" s="382" t="str">
        <f t="shared" si="265"/>
        <v/>
      </c>
    </row>
    <row r="1364" spans="11:30" ht="13.5" customHeight="1">
      <c r="K1364" s="4">
        <f t="shared" si="258"/>
        <v>7</v>
      </c>
      <c r="L1364" s="34">
        <v>43308</v>
      </c>
      <c r="M1364" s="4">
        <v>57</v>
      </c>
      <c r="N1364" s="4">
        <v>17</v>
      </c>
      <c r="O1364" s="31">
        <v>0.66666666666666663</v>
      </c>
      <c r="P1364" s="35">
        <v>30.809999999999995</v>
      </c>
      <c r="Q1364" s="36">
        <f t="shared" si="259"/>
        <v>16</v>
      </c>
      <c r="R1364" s="4">
        <f t="shared" si="260"/>
        <v>0</v>
      </c>
      <c r="S1364" s="31">
        <f t="shared" si="254"/>
        <v>0.19538194444444446</v>
      </c>
      <c r="T1364" s="31">
        <f t="shared" si="255"/>
        <v>0.79927083333333337</v>
      </c>
      <c r="U1364" s="4">
        <f t="shared" si="261"/>
        <v>0</v>
      </c>
      <c r="V1364" s="4" t="str">
        <f t="shared" si="262"/>
        <v/>
      </c>
      <c r="W1364" s="18" t="str">
        <f>IF(V1364="","",VLOOKUP(L1364,日射量と図３!$A$4:$C$368,3,TRUE)*238.85/100)</f>
        <v/>
      </c>
      <c r="X1364" s="4" t="str">
        <f t="shared" si="263"/>
        <v/>
      </c>
      <c r="Y1364" s="4" t="str">
        <f t="shared" si="256"/>
        <v/>
      </c>
      <c r="Z1364" s="4" t="str">
        <f t="shared" si="257"/>
        <v/>
      </c>
      <c r="AA1364" s="4" t="str">
        <f>IF($V1364="","",IF(Y1364&lt;36,0,IF(AND(36&lt;=Y1364,Y1364&lt;71),VLOOKUP($W1364,日射量と図３!$E$6:$F$34,2,TRUE),IF(AND(71&lt;=Y1364,Y1364&lt;107),VLOOKUP($W1364,日射量と図３!$E$6:$G$34,3,TRUE),IF(AND(107&lt;=Y1364,Y1364&lt;143),VLOOKUP($W1364,日射量と図３!$E$6:$H$34,4,TRUE),VLOOKUP($W1364,日射量と図３!$E$6:$I$34,5,TRUE))))))</f>
        <v/>
      </c>
      <c r="AB1364" s="4" t="str">
        <f>IF($V1364="","",IF(Z1364&lt;36,0,IF(AND(36&lt;=Z1364,Z1364&lt;71),VLOOKUP($W1364,日射量と図３!$E$6:$F$34,2,TRUE),IF(AND(71&lt;=Z1364,Z1364&lt;107),VLOOKUP($W1364,日射量と図３!$E$6:$G$34,3,TRUE),IF(AND(107&lt;=Z1364,Z1364&lt;143),VLOOKUP($W1364,日射量と図３!$E$6:$H$34,4,TRUE),VLOOKUP($W1364,日射量と図３!$E$6:$I$34,5,TRUE))))))</f>
        <v/>
      </c>
      <c r="AC1364" s="382" t="str">
        <f t="shared" si="264"/>
        <v/>
      </c>
      <c r="AD1364" s="382" t="str">
        <f t="shared" si="265"/>
        <v/>
      </c>
    </row>
    <row r="1365" spans="11:30" ht="13.5" customHeight="1">
      <c r="K1365" s="4">
        <f t="shared" si="258"/>
        <v>7</v>
      </c>
      <c r="L1365" s="34">
        <v>43308</v>
      </c>
      <c r="M1365" s="4">
        <v>57</v>
      </c>
      <c r="N1365" s="4">
        <v>18</v>
      </c>
      <c r="O1365" s="31">
        <v>0.70833333333333337</v>
      </c>
      <c r="P1365" s="35">
        <v>30.26</v>
      </c>
      <c r="Q1365" s="36">
        <f t="shared" si="259"/>
        <v>16</v>
      </c>
      <c r="R1365" s="4">
        <f t="shared" si="260"/>
        <v>0</v>
      </c>
      <c r="S1365" s="31">
        <f t="shared" ref="S1365:S1428" si="266">VLOOKUP(K1365,$AF$38:$AH$49,2,TRUE)</f>
        <v>0.19538194444444446</v>
      </c>
      <c r="T1365" s="31">
        <f t="shared" ref="T1365:T1428" si="267">VLOOKUP(K1365,$AF$38:$AH$49,3,TRUE)</f>
        <v>0.79927083333333337</v>
      </c>
      <c r="U1365" s="4">
        <f t="shared" si="261"/>
        <v>0</v>
      </c>
      <c r="V1365" s="4" t="str">
        <f t="shared" si="262"/>
        <v/>
      </c>
      <c r="W1365" s="18" t="str">
        <f>IF(V1365="","",VLOOKUP(L1365,日射量と図３!$A$4:$C$368,3,TRUE)*238.85/100)</f>
        <v/>
      </c>
      <c r="X1365" s="4" t="str">
        <f t="shared" si="263"/>
        <v/>
      </c>
      <c r="Y1365" s="4" t="str">
        <f t="shared" si="256"/>
        <v/>
      </c>
      <c r="Z1365" s="4" t="str">
        <f t="shared" si="257"/>
        <v/>
      </c>
      <c r="AA1365" s="4" t="str">
        <f>IF($V1365="","",IF(Y1365&lt;36,0,IF(AND(36&lt;=Y1365,Y1365&lt;71),VLOOKUP($W1365,日射量と図３!$E$6:$F$34,2,TRUE),IF(AND(71&lt;=Y1365,Y1365&lt;107),VLOOKUP($W1365,日射量と図３!$E$6:$G$34,3,TRUE),IF(AND(107&lt;=Y1365,Y1365&lt;143),VLOOKUP($W1365,日射量と図３!$E$6:$H$34,4,TRUE),VLOOKUP($W1365,日射量と図３!$E$6:$I$34,5,TRUE))))))</f>
        <v/>
      </c>
      <c r="AB1365" s="4" t="str">
        <f>IF($V1365="","",IF(Z1365&lt;36,0,IF(AND(36&lt;=Z1365,Z1365&lt;71),VLOOKUP($W1365,日射量と図３!$E$6:$F$34,2,TRUE),IF(AND(71&lt;=Z1365,Z1365&lt;107),VLOOKUP($W1365,日射量と図３!$E$6:$G$34,3,TRUE),IF(AND(107&lt;=Z1365,Z1365&lt;143),VLOOKUP($W1365,日射量と図３!$E$6:$H$34,4,TRUE),VLOOKUP($W1365,日射量と図３!$E$6:$I$34,5,TRUE))))))</f>
        <v/>
      </c>
      <c r="AC1365" s="382" t="str">
        <f t="shared" si="264"/>
        <v/>
      </c>
      <c r="AD1365" s="382" t="str">
        <f t="shared" si="265"/>
        <v/>
      </c>
    </row>
    <row r="1366" spans="11:30" ht="13.5" customHeight="1">
      <c r="K1366" s="4">
        <f t="shared" si="258"/>
        <v>7</v>
      </c>
      <c r="L1366" s="34">
        <v>43308</v>
      </c>
      <c r="M1366" s="4">
        <v>57</v>
      </c>
      <c r="N1366" s="4">
        <v>19</v>
      </c>
      <c r="O1366" s="31">
        <v>0.75</v>
      </c>
      <c r="P1366" s="35">
        <v>29.060000000000002</v>
      </c>
      <c r="Q1366" s="36">
        <f t="shared" si="259"/>
        <v>16</v>
      </c>
      <c r="R1366" s="4">
        <f t="shared" si="260"/>
        <v>0</v>
      </c>
      <c r="S1366" s="31">
        <f t="shared" si="266"/>
        <v>0.19538194444444446</v>
      </c>
      <c r="T1366" s="31">
        <f t="shared" si="267"/>
        <v>0.79927083333333337</v>
      </c>
      <c r="U1366" s="4">
        <f t="shared" si="261"/>
        <v>0</v>
      </c>
      <c r="V1366" s="4" t="str">
        <f t="shared" si="262"/>
        <v/>
      </c>
      <c r="W1366" s="18" t="str">
        <f>IF(V1366="","",VLOOKUP(L1366,日射量と図３!$A$4:$C$368,3,TRUE)*238.85/100)</f>
        <v/>
      </c>
      <c r="X1366" s="4" t="str">
        <f t="shared" si="263"/>
        <v/>
      </c>
      <c r="Y1366" s="4" t="str">
        <f t="shared" si="256"/>
        <v/>
      </c>
      <c r="Z1366" s="4" t="str">
        <f t="shared" si="257"/>
        <v/>
      </c>
      <c r="AA1366" s="4" t="str">
        <f>IF($V1366="","",IF(Y1366&lt;36,0,IF(AND(36&lt;=Y1366,Y1366&lt;71),VLOOKUP($W1366,日射量と図３!$E$6:$F$34,2,TRUE),IF(AND(71&lt;=Y1366,Y1366&lt;107),VLOOKUP($W1366,日射量と図３!$E$6:$G$34,3,TRUE),IF(AND(107&lt;=Y1366,Y1366&lt;143),VLOOKUP($W1366,日射量と図３!$E$6:$H$34,4,TRUE),VLOOKUP($W1366,日射量と図３!$E$6:$I$34,5,TRUE))))))</f>
        <v/>
      </c>
      <c r="AB1366" s="4" t="str">
        <f>IF($V1366="","",IF(Z1366&lt;36,0,IF(AND(36&lt;=Z1366,Z1366&lt;71),VLOOKUP($W1366,日射量と図３!$E$6:$F$34,2,TRUE),IF(AND(71&lt;=Z1366,Z1366&lt;107),VLOOKUP($W1366,日射量と図３!$E$6:$G$34,3,TRUE),IF(AND(107&lt;=Z1366,Z1366&lt;143),VLOOKUP($W1366,日射量と図３!$E$6:$H$34,4,TRUE),VLOOKUP($W1366,日射量と図３!$E$6:$I$34,5,TRUE))))))</f>
        <v/>
      </c>
      <c r="AC1366" s="382" t="str">
        <f t="shared" si="264"/>
        <v/>
      </c>
      <c r="AD1366" s="382" t="str">
        <f t="shared" si="265"/>
        <v/>
      </c>
    </row>
    <row r="1367" spans="11:30" ht="13.5" customHeight="1">
      <c r="K1367" s="4">
        <f t="shared" si="258"/>
        <v>7</v>
      </c>
      <c r="L1367" s="34">
        <v>43308</v>
      </c>
      <c r="M1367" s="4">
        <v>57</v>
      </c>
      <c r="N1367" s="4">
        <v>20</v>
      </c>
      <c r="O1367" s="31">
        <v>0.79166666666666663</v>
      </c>
      <c r="P1367" s="35">
        <v>28.03</v>
      </c>
      <c r="Q1367" s="36">
        <f t="shared" si="259"/>
        <v>16</v>
      </c>
      <c r="R1367" s="4">
        <f t="shared" si="260"/>
        <v>0</v>
      </c>
      <c r="S1367" s="31">
        <f t="shared" si="266"/>
        <v>0.19538194444444446</v>
      </c>
      <c r="T1367" s="31">
        <f t="shared" si="267"/>
        <v>0.79927083333333337</v>
      </c>
      <c r="U1367" s="4">
        <f t="shared" si="261"/>
        <v>0</v>
      </c>
      <c r="V1367" s="4" t="str">
        <f t="shared" si="262"/>
        <v/>
      </c>
      <c r="W1367" s="18" t="str">
        <f>IF(V1367="","",VLOOKUP(L1367,日射量と図３!$A$4:$C$368,3,TRUE)*238.85/100)</f>
        <v/>
      </c>
      <c r="X1367" s="4" t="str">
        <f t="shared" si="263"/>
        <v/>
      </c>
      <c r="Y1367" s="4" t="str">
        <f t="shared" si="256"/>
        <v/>
      </c>
      <c r="Z1367" s="4" t="str">
        <f t="shared" si="257"/>
        <v/>
      </c>
      <c r="AA1367" s="4" t="str">
        <f>IF($V1367="","",IF(Y1367&lt;36,0,IF(AND(36&lt;=Y1367,Y1367&lt;71),VLOOKUP($W1367,日射量と図３!$E$6:$F$34,2,TRUE),IF(AND(71&lt;=Y1367,Y1367&lt;107),VLOOKUP($W1367,日射量と図３!$E$6:$G$34,3,TRUE),IF(AND(107&lt;=Y1367,Y1367&lt;143),VLOOKUP($W1367,日射量と図３!$E$6:$H$34,4,TRUE),VLOOKUP($W1367,日射量と図３!$E$6:$I$34,5,TRUE))))))</f>
        <v/>
      </c>
      <c r="AB1367" s="4" t="str">
        <f>IF($V1367="","",IF(Z1367&lt;36,0,IF(AND(36&lt;=Z1367,Z1367&lt;71),VLOOKUP($W1367,日射量と図３!$E$6:$F$34,2,TRUE),IF(AND(71&lt;=Z1367,Z1367&lt;107),VLOOKUP($W1367,日射量と図３!$E$6:$G$34,3,TRUE),IF(AND(107&lt;=Z1367,Z1367&lt;143),VLOOKUP($W1367,日射量と図３!$E$6:$H$34,4,TRUE),VLOOKUP($W1367,日射量と図３!$E$6:$I$34,5,TRUE))))))</f>
        <v/>
      </c>
      <c r="AC1367" s="382" t="str">
        <f t="shared" si="264"/>
        <v/>
      </c>
      <c r="AD1367" s="382" t="str">
        <f t="shared" si="265"/>
        <v/>
      </c>
    </row>
    <row r="1368" spans="11:30" ht="13.5" customHeight="1">
      <c r="K1368" s="4">
        <f t="shared" si="258"/>
        <v>7</v>
      </c>
      <c r="L1368" s="34">
        <v>43308</v>
      </c>
      <c r="M1368" s="4">
        <v>57</v>
      </c>
      <c r="N1368" s="4">
        <v>21</v>
      </c>
      <c r="O1368" s="31">
        <v>0.83333333333333337</v>
      </c>
      <c r="P1368" s="35">
        <v>27.419999999999998</v>
      </c>
      <c r="Q1368" s="36">
        <f t="shared" si="259"/>
        <v>16</v>
      </c>
      <c r="R1368" s="4">
        <f t="shared" si="260"/>
        <v>0</v>
      </c>
      <c r="S1368" s="31">
        <f t="shared" si="266"/>
        <v>0.19538194444444446</v>
      </c>
      <c r="T1368" s="31">
        <f t="shared" si="267"/>
        <v>0.79927083333333337</v>
      </c>
      <c r="U1368" s="4">
        <f t="shared" si="261"/>
        <v>0</v>
      </c>
      <c r="V1368" s="4" t="str">
        <f t="shared" si="262"/>
        <v/>
      </c>
      <c r="W1368" s="18" t="str">
        <f>IF(V1368="","",VLOOKUP(L1368,日射量と図３!$A$4:$C$368,3,TRUE)*238.85/100)</f>
        <v/>
      </c>
      <c r="X1368" s="4" t="str">
        <f t="shared" si="263"/>
        <v/>
      </c>
      <c r="Y1368" s="4" t="str">
        <f t="shared" si="256"/>
        <v/>
      </c>
      <c r="Z1368" s="4" t="str">
        <f t="shared" si="257"/>
        <v/>
      </c>
      <c r="AA1368" s="4" t="str">
        <f>IF($V1368="","",IF(Y1368&lt;36,0,IF(AND(36&lt;=Y1368,Y1368&lt;71),VLOOKUP($W1368,日射量と図３!$E$6:$F$34,2,TRUE),IF(AND(71&lt;=Y1368,Y1368&lt;107),VLOOKUP($W1368,日射量と図３!$E$6:$G$34,3,TRUE),IF(AND(107&lt;=Y1368,Y1368&lt;143),VLOOKUP($W1368,日射量と図３!$E$6:$H$34,4,TRUE),VLOOKUP($W1368,日射量と図３!$E$6:$I$34,5,TRUE))))))</f>
        <v/>
      </c>
      <c r="AB1368" s="4" t="str">
        <f>IF($V1368="","",IF(Z1368&lt;36,0,IF(AND(36&lt;=Z1368,Z1368&lt;71),VLOOKUP($W1368,日射量と図３!$E$6:$F$34,2,TRUE),IF(AND(71&lt;=Z1368,Z1368&lt;107),VLOOKUP($W1368,日射量と図３!$E$6:$G$34,3,TRUE),IF(AND(107&lt;=Z1368,Z1368&lt;143),VLOOKUP($W1368,日射量と図３!$E$6:$H$34,4,TRUE),VLOOKUP($W1368,日射量と図３!$E$6:$I$34,5,TRUE))))))</f>
        <v/>
      </c>
      <c r="AC1368" s="382" t="str">
        <f t="shared" si="264"/>
        <v/>
      </c>
      <c r="AD1368" s="382" t="str">
        <f t="shared" si="265"/>
        <v/>
      </c>
    </row>
    <row r="1369" spans="11:30" ht="13.5" customHeight="1">
      <c r="K1369" s="4">
        <f t="shared" si="258"/>
        <v>7</v>
      </c>
      <c r="L1369" s="34">
        <v>43308</v>
      </c>
      <c r="M1369" s="4">
        <v>57</v>
      </c>
      <c r="N1369" s="4">
        <v>22</v>
      </c>
      <c r="O1369" s="31">
        <v>0.875</v>
      </c>
      <c r="P1369" s="35">
        <v>26.99</v>
      </c>
      <c r="Q1369" s="36">
        <f t="shared" si="259"/>
        <v>16</v>
      </c>
      <c r="R1369" s="4">
        <f t="shared" si="260"/>
        <v>0</v>
      </c>
      <c r="S1369" s="31">
        <f t="shared" si="266"/>
        <v>0.19538194444444446</v>
      </c>
      <c r="T1369" s="31">
        <f t="shared" si="267"/>
        <v>0.79927083333333337</v>
      </c>
      <c r="U1369" s="4">
        <f t="shared" si="261"/>
        <v>0</v>
      </c>
      <c r="V1369" s="4" t="str">
        <f t="shared" si="262"/>
        <v/>
      </c>
      <c r="W1369" s="18" t="str">
        <f>IF(V1369="","",VLOOKUP(L1369,日射量と図３!$A$4:$C$368,3,TRUE)*238.85/100)</f>
        <v/>
      </c>
      <c r="X1369" s="4" t="str">
        <f t="shared" si="263"/>
        <v/>
      </c>
      <c r="Y1369" s="4" t="str">
        <f t="shared" si="256"/>
        <v/>
      </c>
      <c r="Z1369" s="4" t="str">
        <f t="shared" si="257"/>
        <v/>
      </c>
      <c r="AA1369" s="4" t="str">
        <f>IF($V1369="","",IF(Y1369&lt;36,0,IF(AND(36&lt;=Y1369,Y1369&lt;71),VLOOKUP($W1369,日射量と図３!$E$6:$F$34,2,TRUE),IF(AND(71&lt;=Y1369,Y1369&lt;107),VLOOKUP($W1369,日射量と図３!$E$6:$G$34,3,TRUE),IF(AND(107&lt;=Y1369,Y1369&lt;143),VLOOKUP($W1369,日射量と図３!$E$6:$H$34,4,TRUE),VLOOKUP($W1369,日射量と図３!$E$6:$I$34,5,TRUE))))))</f>
        <v/>
      </c>
      <c r="AB1369" s="4" t="str">
        <f>IF($V1369="","",IF(Z1369&lt;36,0,IF(AND(36&lt;=Z1369,Z1369&lt;71),VLOOKUP($W1369,日射量と図３!$E$6:$F$34,2,TRUE),IF(AND(71&lt;=Z1369,Z1369&lt;107),VLOOKUP($W1369,日射量と図３!$E$6:$G$34,3,TRUE),IF(AND(107&lt;=Z1369,Z1369&lt;143),VLOOKUP($W1369,日射量と図３!$E$6:$H$34,4,TRUE),VLOOKUP($W1369,日射量と図３!$E$6:$I$34,5,TRUE))))))</f>
        <v/>
      </c>
      <c r="AC1369" s="382" t="str">
        <f t="shared" si="264"/>
        <v/>
      </c>
      <c r="AD1369" s="382" t="str">
        <f t="shared" si="265"/>
        <v/>
      </c>
    </row>
    <row r="1370" spans="11:30" ht="13.5" customHeight="1">
      <c r="K1370" s="4">
        <f t="shared" si="258"/>
        <v>7</v>
      </c>
      <c r="L1370" s="34">
        <v>43308</v>
      </c>
      <c r="M1370" s="4">
        <v>57</v>
      </c>
      <c r="N1370" s="4">
        <v>23</v>
      </c>
      <c r="O1370" s="31">
        <v>0.91666666666666663</v>
      </c>
      <c r="P1370" s="35">
        <v>26.679999999999996</v>
      </c>
      <c r="Q1370" s="36">
        <f t="shared" si="259"/>
        <v>13</v>
      </c>
      <c r="R1370" s="4">
        <f t="shared" si="260"/>
        <v>0</v>
      </c>
      <c r="S1370" s="31">
        <f t="shared" si="266"/>
        <v>0.19538194444444446</v>
      </c>
      <c r="T1370" s="31">
        <f t="shared" si="267"/>
        <v>0.79927083333333337</v>
      </c>
      <c r="U1370" s="4">
        <f t="shared" si="261"/>
        <v>0</v>
      </c>
      <c r="V1370" s="4" t="str">
        <f t="shared" si="262"/>
        <v/>
      </c>
      <c r="W1370" s="18" t="str">
        <f>IF(V1370="","",VLOOKUP(L1370,日射量と図３!$A$4:$C$368,3,TRUE)*238.85/100)</f>
        <v/>
      </c>
      <c r="X1370" s="4" t="str">
        <f t="shared" si="263"/>
        <v/>
      </c>
      <c r="Y1370" s="4" t="str">
        <f t="shared" si="256"/>
        <v/>
      </c>
      <c r="Z1370" s="4" t="str">
        <f t="shared" si="257"/>
        <v/>
      </c>
      <c r="AA1370" s="4" t="str">
        <f>IF($V1370="","",IF(Y1370&lt;36,0,IF(AND(36&lt;=Y1370,Y1370&lt;71),VLOOKUP($W1370,日射量と図３!$E$6:$F$34,2,TRUE),IF(AND(71&lt;=Y1370,Y1370&lt;107),VLOOKUP($W1370,日射量と図３!$E$6:$G$34,3,TRUE),IF(AND(107&lt;=Y1370,Y1370&lt;143),VLOOKUP($W1370,日射量と図３!$E$6:$H$34,4,TRUE),VLOOKUP($W1370,日射量と図３!$E$6:$I$34,5,TRUE))))))</f>
        <v/>
      </c>
      <c r="AB1370" s="4" t="str">
        <f>IF($V1370="","",IF(Z1370&lt;36,0,IF(AND(36&lt;=Z1370,Z1370&lt;71),VLOOKUP($W1370,日射量と図３!$E$6:$F$34,2,TRUE),IF(AND(71&lt;=Z1370,Z1370&lt;107),VLOOKUP($W1370,日射量と図３!$E$6:$G$34,3,TRUE),IF(AND(107&lt;=Z1370,Z1370&lt;143),VLOOKUP($W1370,日射量と図３!$E$6:$H$34,4,TRUE),VLOOKUP($W1370,日射量と図３!$E$6:$I$34,5,TRUE))))))</f>
        <v/>
      </c>
      <c r="AC1370" s="382" t="str">
        <f t="shared" si="264"/>
        <v/>
      </c>
      <c r="AD1370" s="382" t="str">
        <f t="shared" si="265"/>
        <v/>
      </c>
    </row>
    <row r="1371" spans="11:30" ht="13.5" customHeight="1">
      <c r="K1371" s="4">
        <f t="shared" si="258"/>
        <v>7</v>
      </c>
      <c r="L1371" s="34">
        <v>43308</v>
      </c>
      <c r="M1371" s="4">
        <v>57</v>
      </c>
      <c r="N1371" s="4">
        <v>24</v>
      </c>
      <c r="O1371" s="31">
        <v>0.95833333333333337</v>
      </c>
      <c r="P1371" s="35">
        <v>26.47</v>
      </c>
      <c r="Q1371" s="36">
        <f t="shared" si="259"/>
        <v>13</v>
      </c>
      <c r="R1371" s="4">
        <f t="shared" si="260"/>
        <v>0</v>
      </c>
      <c r="S1371" s="31">
        <f t="shared" si="266"/>
        <v>0.19538194444444446</v>
      </c>
      <c r="T1371" s="31">
        <f t="shared" si="267"/>
        <v>0.79927083333333337</v>
      </c>
      <c r="U1371" s="4">
        <f t="shared" si="261"/>
        <v>0</v>
      </c>
      <c r="V1371" s="4" t="str">
        <f t="shared" si="262"/>
        <v/>
      </c>
      <c r="W1371" s="18" t="str">
        <f>IF(V1371="","",VLOOKUP(L1371,日射量と図３!$A$4:$C$368,3,TRUE)*238.85/100)</f>
        <v/>
      </c>
      <c r="X1371" s="4" t="str">
        <f t="shared" si="263"/>
        <v/>
      </c>
      <c r="Y1371" s="4" t="str">
        <f t="shared" si="256"/>
        <v/>
      </c>
      <c r="Z1371" s="4" t="str">
        <f t="shared" si="257"/>
        <v/>
      </c>
      <c r="AA1371" s="4" t="str">
        <f>IF($V1371="","",IF(Y1371&lt;36,0,IF(AND(36&lt;=Y1371,Y1371&lt;71),VLOOKUP($W1371,日射量と図３!$E$6:$F$34,2,TRUE),IF(AND(71&lt;=Y1371,Y1371&lt;107),VLOOKUP($W1371,日射量と図３!$E$6:$G$34,3,TRUE),IF(AND(107&lt;=Y1371,Y1371&lt;143),VLOOKUP($W1371,日射量と図３!$E$6:$H$34,4,TRUE),VLOOKUP($W1371,日射量と図３!$E$6:$I$34,5,TRUE))))))</f>
        <v/>
      </c>
      <c r="AB1371" s="4" t="str">
        <f>IF($V1371="","",IF(Z1371&lt;36,0,IF(AND(36&lt;=Z1371,Z1371&lt;71),VLOOKUP($W1371,日射量と図３!$E$6:$F$34,2,TRUE),IF(AND(71&lt;=Z1371,Z1371&lt;107),VLOOKUP($W1371,日射量と図３!$E$6:$G$34,3,TRUE),IF(AND(107&lt;=Z1371,Z1371&lt;143),VLOOKUP($W1371,日射量と図３!$E$6:$H$34,4,TRUE),VLOOKUP($W1371,日射量と図３!$E$6:$I$34,5,TRUE))))))</f>
        <v/>
      </c>
      <c r="AC1371" s="382" t="str">
        <f t="shared" si="264"/>
        <v/>
      </c>
      <c r="AD1371" s="382" t="str">
        <f t="shared" si="265"/>
        <v/>
      </c>
    </row>
    <row r="1372" spans="11:30" ht="13.5" customHeight="1">
      <c r="K1372" s="4">
        <f t="shared" si="258"/>
        <v>7</v>
      </c>
      <c r="L1372" s="34">
        <v>43309</v>
      </c>
      <c r="M1372" s="4">
        <v>58</v>
      </c>
      <c r="N1372" s="4">
        <v>1</v>
      </c>
      <c r="O1372" s="31">
        <v>0</v>
      </c>
      <c r="P1372" s="35">
        <v>26.240000000000002</v>
      </c>
      <c r="Q1372" s="36">
        <f t="shared" si="259"/>
        <v>13</v>
      </c>
      <c r="R1372" s="4">
        <f t="shared" si="260"/>
        <v>0</v>
      </c>
      <c r="S1372" s="31">
        <f t="shared" si="266"/>
        <v>0.19538194444444446</v>
      </c>
      <c r="T1372" s="31">
        <f t="shared" si="267"/>
        <v>0.79927083333333337</v>
      </c>
      <c r="U1372" s="4">
        <f t="shared" si="261"/>
        <v>0</v>
      </c>
      <c r="V1372" s="4">
        <f t="shared" si="262"/>
        <v>0</v>
      </c>
      <c r="W1372" s="18">
        <f>IF(V1372="","",VLOOKUP(L1372,日射量と図３!$A$4:$C$368,3,TRUE)*238.85/100)</f>
        <v>47.77</v>
      </c>
      <c r="X1372" s="4">
        <f t="shared" si="263"/>
        <v>14</v>
      </c>
      <c r="Y1372" s="4">
        <f t="shared" si="256"/>
        <v>0</v>
      </c>
      <c r="Z1372" s="4">
        <f t="shared" si="257"/>
        <v>0</v>
      </c>
      <c r="AA1372" s="4">
        <f>IF($V1372="","",IF(Y1372&lt;36,0,IF(AND(36&lt;=Y1372,Y1372&lt;71),VLOOKUP($W1372,日射量と図３!$E$6:$F$34,2,TRUE),IF(AND(71&lt;=Y1372,Y1372&lt;107),VLOOKUP($W1372,日射量と図３!$E$6:$G$34,3,TRUE),IF(AND(107&lt;=Y1372,Y1372&lt;143),VLOOKUP($W1372,日射量と図３!$E$6:$H$34,4,TRUE),VLOOKUP($W1372,日射量と図３!$E$6:$I$34,5,TRUE))))))</f>
        <v>0</v>
      </c>
      <c r="AB1372" s="4">
        <f>IF($V1372="","",IF(Z1372&lt;36,0,IF(AND(36&lt;=Z1372,Z1372&lt;71),VLOOKUP($W1372,日射量と図３!$E$6:$F$34,2,TRUE),IF(AND(71&lt;=Z1372,Z1372&lt;107),VLOOKUP($W1372,日射量と図３!$E$6:$G$34,3,TRUE),IF(AND(107&lt;=Z1372,Z1372&lt;143),VLOOKUP($W1372,日射量と図３!$E$6:$H$34,4,TRUE),VLOOKUP($W1372,日射量と図３!$E$6:$I$34,5,TRUE))))))</f>
        <v>0</v>
      </c>
      <c r="AC1372" s="382">
        <f t="shared" si="264"/>
        <v>0</v>
      </c>
      <c r="AD1372" s="382">
        <f t="shared" si="265"/>
        <v>0</v>
      </c>
    </row>
    <row r="1373" spans="11:30" ht="13.5" customHeight="1">
      <c r="K1373" s="4">
        <f t="shared" si="258"/>
        <v>7</v>
      </c>
      <c r="L1373" s="34">
        <v>43309</v>
      </c>
      <c r="M1373" s="4">
        <v>58</v>
      </c>
      <c r="N1373" s="4">
        <v>2</v>
      </c>
      <c r="O1373" s="31">
        <v>4.1666666666666664E-2</v>
      </c>
      <c r="P1373" s="35">
        <v>25.99</v>
      </c>
      <c r="Q1373" s="36">
        <f t="shared" si="259"/>
        <v>13</v>
      </c>
      <c r="R1373" s="4">
        <f t="shared" si="260"/>
        <v>0</v>
      </c>
      <c r="S1373" s="31">
        <f t="shared" si="266"/>
        <v>0.19538194444444446</v>
      </c>
      <c r="T1373" s="31">
        <f t="shared" si="267"/>
        <v>0.79927083333333337</v>
      </c>
      <c r="U1373" s="4">
        <f t="shared" si="261"/>
        <v>0</v>
      </c>
      <c r="V1373" s="4" t="str">
        <f t="shared" si="262"/>
        <v/>
      </c>
      <c r="W1373" s="18" t="str">
        <f>IF(V1373="","",VLOOKUP(L1373,日射量と図３!$A$4:$C$368,3,TRUE)*238.85/100)</f>
        <v/>
      </c>
      <c r="X1373" s="4" t="str">
        <f t="shared" si="263"/>
        <v/>
      </c>
      <c r="Y1373" s="4" t="str">
        <f t="shared" si="256"/>
        <v/>
      </c>
      <c r="Z1373" s="4" t="str">
        <f t="shared" si="257"/>
        <v/>
      </c>
      <c r="AA1373" s="4" t="str">
        <f>IF($V1373="","",IF(Y1373&lt;36,0,IF(AND(36&lt;=Y1373,Y1373&lt;71),VLOOKUP($W1373,日射量と図３!$E$6:$F$34,2,TRUE),IF(AND(71&lt;=Y1373,Y1373&lt;107),VLOOKUP($W1373,日射量と図３!$E$6:$G$34,3,TRUE),IF(AND(107&lt;=Y1373,Y1373&lt;143),VLOOKUP($W1373,日射量と図３!$E$6:$H$34,4,TRUE),VLOOKUP($W1373,日射量と図３!$E$6:$I$34,5,TRUE))))))</f>
        <v/>
      </c>
      <c r="AB1373" s="4" t="str">
        <f>IF($V1373="","",IF(Z1373&lt;36,0,IF(AND(36&lt;=Z1373,Z1373&lt;71),VLOOKUP($W1373,日射量と図３!$E$6:$F$34,2,TRUE),IF(AND(71&lt;=Z1373,Z1373&lt;107),VLOOKUP($W1373,日射量と図３!$E$6:$G$34,3,TRUE),IF(AND(107&lt;=Z1373,Z1373&lt;143),VLOOKUP($W1373,日射量と図３!$E$6:$H$34,4,TRUE),VLOOKUP($W1373,日射量と図３!$E$6:$I$34,5,TRUE))))))</f>
        <v/>
      </c>
      <c r="AC1373" s="382" t="str">
        <f t="shared" si="264"/>
        <v/>
      </c>
      <c r="AD1373" s="382" t="str">
        <f t="shared" si="265"/>
        <v/>
      </c>
    </row>
    <row r="1374" spans="11:30" ht="13.5" customHeight="1">
      <c r="K1374" s="4">
        <f t="shared" si="258"/>
        <v>7</v>
      </c>
      <c r="L1374" s="34">
        <v>43309</v>
      </c>
      <c r="M1374" s="4">
        <v>58</v>
      </c>
      <c r="N1374" s="4">
        <v>3</v>
      </c>
      <c r="O1374" s="31">
        <v>8.3333333333333329E-2</v>
      </c>
      <c r="P1374" s="35">
        <v>25.779999999999994</v>
      </c>
      <c r="Q1374" s="36">
        <f t="shared" si="259"/>
        <v>13</v>
      </c>
      <c r="R1374" s="4">
        <f t="shared" si="260"/>
        <v>0</v>
      </c>
      <c r="S1374" s="31">
        <f t="shared" si="266"/>
        <v>0.19538194444444446</v>
      </c>
      <c r="T1374" s="31">
        <f t="shared" si="267"/>
        <v>0.79927083333333337</v>
      </c>
      <c r="U1374" s="4">
        <f t="shared" si="261"/>
        <v>0</v>
      </c>
      <c r="V1374" s="4" t="str">
        <f t="shared" si="262"/>
        <v/>
      </c>
      <c r="W1374" s="18" t="str">
        <f>IF(V1374="","",VLOOKUP(L1374,日射量と図３!$A$4:$C$368,3,TRUE)*238.85/100)</f>
        <v/>
      </c>
      <c r="X1374" s="4" t="str">
        <f t="shared" si="263"/>
        <v/>
      </c>
      <c r="Y1374" s="4" t="str">
        <f t="shared" si="256"/>
        <v/>
      </c>
      <c r="Z1374" s="4" t="str">
        <f t="shared" si="257"/>
        <v/>
      </c>
      <c r="AA1374" s="4" t="str">
        <f>IF($V1374="","",IF(Y1374&lt;36,0,IF(AND(36&lt;=Y1374,Y1374&lt;71),VLOOKUP($W1374,日射量と図３!$E$6:$F$34,2,TRUE),IF(AND(71&lt;=Y1374,Y1374&lt;107),VLOOKUP($W1374,日射量と図３!$E$6:$G$34,3,TRUE),IF(AND(107&lt;=Y1374,Y1374&lt;143),VLOOKUP($W1374,日射量と図３!$E$6:$H$34,4,TRUE),VLOOKUP($W1374,日射量と図３!$E$6:$I$34,5,TRUE))))))</f>
        <v/>
      </c>
      <c r="AB1374" s="4" t="str">
        <f>IF($V1374="","",IF(Z1374&lt;36,0,IF(AND(36&lt;=Z1374,Z1374&lt;71),VLOOKUP($W1374,日射量と図３!$E$6:$F$34,2,TRUE),IF(AND(71&lt;=Z1374,Z1374&lt;107),VLOOKUP($W1374,日射量と図３!$E$6:$G$34,3,TRUE),IF(AND(107&lt;=Z1374,Z1374&lt;143),VLOOKUP($W1374,日射量と図３!$E$6:$H$34,4,TRUE),VLOOKUP($W1374,日射量と図３!$E$6:$I$34,5,TRUE))))))</f>
        <v/>
      </c>
      <c r="AC1374" s="382" t="str">
        <f t="shared" si="264"/>
        <v/>
      </c>
      <c r="AD1374" s="382" t="str">
        <f t="shared" si="265"/>
        <v/>
      </c>
    </row>
    <row r="1375" spans="11:30" ht="13.5" customHeight="1">
      <c r="K1375" s="4">
        <f t="shared" si="258"/>
        <v>7</v>
      </c>
      <c r="L1375" s="34">
        <v>43309</v>
      </c>
      <c r="M1375" s="4">
        <v>58</v>
      </c>
      <c r="N1375" s="4">
        <v>4</v>
      </c>
      <c r="O1375" s="31">
        <v>0.125</v>
      </c>
      <c r="P1375" s="35">
        <v>25.55</v>
      </c>
      <c r="Q1375" s="36">
        <f t="shared" si="259"/>
        <v>13</v>
      </c>
      <c r="R1375" s="4">
        <f t="shared" si="260"/>
        <v>0</v>
      </c>
      <c r="S1375" s="31">
        <f t="shared" si="266"/>
        <v>0.19538194444444446</v>
      </c>
      <c r="T1375" s="31">
        <f t="shared" si="267"/>
        <v>0.79927083333333337</v>
      </c>
      <c r="U1375" s="4">
        <f t="shared" si="261"/>
        <v>0</v>
      </c>
      <c r="V1375" s="4" t="str">
        <f t="shared" si="262"/>
        <v/>
      </c>
      <c r="W1375" s="18" t="str">
        <f>IF(V1375="","",VLOOKUP(L1375,日射量と図３!$A$4:$C$368,3,TRUE)*238.85/100)</f>
        <v/>
      </c>
      <c r="X1375" s="4" t="str">
        <f t="shared" si="263"/>
        <v/>
      </c>
      <c r="Y1375" s="4" t="str">
        <f t="shared" ref="Y1375:Y1438" si="268">IF(V1375="","",$AH$30*V1375/(($AG$18/$AH$18)*X1375))</f>
        <v/>
      </c>
      <c r="Z1375" s="4" t="str">
        <f t="shared" ref="Z1375:Z1438" si="269">IF(V1375="","",$AH$30*V1375/(($AG$19/$AH$19)*X1375))</f>
        <v/>
      </c>
      <c r="AA1375" s="4" t="str">
        <f>IF($V1375="","",IF(Y1375&lt;36,0,IF(AND(36&lt;=Y1375,Y1375&lt;71),VLOOKUP($W1375,日射量と図３!$E$6:$F$34,2,TRUE),IF(AND(71&lt;=Y1375,Y1375&lt;107),VLOOKUP($W1375,日射量と図３!$E$6:$G$34,3,TRUE),IF(AND(107&lt;=Y1375,Y1375&lt;143),VLOOKUP($W1375,日射量と図３!$E$6:$H$34,4,TRUE),VLOOKUP($W1375,日射量と図３!$E$6:$I$34,5,TRUE))))))</f>
        <v/>
      </c>
      <c r="AB1375" s="4" t="str">
        <f>IF($V1375="","",IF(Z1375&lt;36,0,IF(AND(36&lt;=Z1375,Z1375&lt;71),VLOOKUP($W1375,日射量と図３!$E$6:$F$34,2,TRUE),IF(AND(71&lt;=Z1375,Z1375&lt;107),VLOOKUP($W1375,日射量と図３!$E$6:$G$34,3,TRUE),IF(AND(107&lt;=Z1375,Z1375&lt;143),VLOOKUP($W1375,日射量と図３!$E$6:$H$34,4,TRUE),VLOOKUP($W1375,日射量と図３!$E$6:$I$34,5,TRUE))))))</f>
        <v/>
      </c>
      <c r="AC1375" s="382" t="str">
        <f t="shared" si="264"/>
        <v/>
      </c>
      <c r="AD1375" s="382" t="str">
        <f t="shared" si="265"/>
        <v/>
      </c>
    </row>
    <row r="1376" spans="11:30" ht="13.5" customHeight="1">
      <c r="K1376" s="4">
        <f t="shared" si="258"/>
        <v>7</v>
      </c>
      <c r="L1376" s="34">
        <v>43309</v>
      </c>
      <c r="M1376" s="4">
        <v>58</v>
      </c>
      <c r="N1376" s="4">
        <v>5</v>
      </c>
      <c r="O1376" s="31">
        <v>0.16666666666666666</v>
      </c>
      <c r="P1376" s="35">
        <v>25.4</v>
      </c>
      <c r="Q1376" s="36">
        <f t="shared" si="259"/>
        <v>15</v>
      </c>
      <c r="R1376" s="4">
        <f t="shared" si="260"/>
        <v>0</v>
      </c>
      <c r="S1376" s="31">
        <f t="shared" si="266"/>
        <v>0.19538194444444446</v>
      </c>
      <c r="T1376" s="31">
        <f t="shared" si="267"/>
        <v>0.79927083333333337</v>
      </c>
      <c r="U1376" s="4">
        <f t="shared" si="261"/>
        <v>0</v>
      </c>
      <c r="V1376" s="4" t="str">
        <f t="shared" si="262"/>
        <v/>
      </c>
      <c r="W1376" s="18" t="str">
        <f>IF(V1376="","",VLOOKUP(L1376,日射量と図３!$A$4:$C$368,3,TRUE)*238.85/100)</f>
        <v/>
      </c>
      <c r="X1376" s="4" t="str">
        <f t="shared" si="263"/>
        <v/>
      </c>
      <c r="Y1376" s="4" t="str">
        <f t="shared" si="268"/>
        <v/>
      </c>
      <c r="Z1376" s="4" t="str">
        <f t="shared" si="269"/>
        <v/>
      </c>
      <c r="AA1376" s="4" t="str">
        <f>IF($V1376="","",IF(Y1376&lt;36,0,IF(AND(36&lt;=Y1376,Y1376&lt;71),VLOOKUP($W1376,日射量と図３!$E$6:$F$34,2,TRUE),IF(AND(71&lt;=Y1376,Y1376&lt;107),VLOOKUP($W1376,日射量と図３!$E$6:$G$34,3,TRUE),IF(AND(107&lt;=Y1376,Y1376&lt;143),VLOOKUP($W1376,日射量と図３!$E$6:$H$34,4,TRUE),VLOOKUP($W1376,日射量と図３!$E$6:$I$34,5,TRUE))))))</f>
        <v/>
      </c>
      <c r="AB1376" s="4" t="str">
        <f>IF($V1376="","",IF(Z1376&lt;36,0,IF(AND(36&lt;=Z1376,Z1376&lt;71),VLOOKUP($W1376,日射量と図３!$E$6:$F$34,2,TRUE),IF(AND(71&lt;=Z1376,Z1376&lt;107),VLOOKUP($W1376,日射量と図３!$E$6:$G$34,3,TRUE),IF(AND(107&lt;=Z1376,Z1376&lt;143),VLOOKUP($W1376,日射量と図３!$E$6:$H$34,4,TRUE),VLOOKUP($W1376,日射量と図３!$E$6:$I$34,5,TRUE))))))</f>
        <v/>
      </c>
      <c r="AC1376" s="382" t="str">
        <f t="shared" si="264"/>
        <v/>
      </c>
      <c r="AD1376" s="382" t="str">
        <f t="shared" si="265"/>
        <v/>
      </c>
    </row>
    <row r="1377" spans="11:30" ht="13.5" customHeight="1">
      <c r="K1377" s="4">
        <f t="shared" si="258"/>
        <v>7</v>
      </c>
      <c r="L1377" s="34">
        <v>43309</v>
      </c>
      <c r="M1377" s="4">
        <v>58</v>
      </c>
      <c r="N1377" s="4">
        <v>6</v>
      </c>
      <c r="O1377" s="31">
        <v>0.20833333333333334</v>
      </c>
      <c r="P1377" s="35">
        <v>25.160000000000004</v>
      </c>
      <c r="Q1377" s="36">
        <f t="shared" si="259"/>
        <v>15</v>
      </c>
      <c r="R1377" s="4">
        <f t="shared" si="260"/>
        <v>0</v>
      </c>
      <c r="S1377" s="31">
        <f t="shared" si="266"/>
        <v>0.19538194444444446</v>
      </c>
      <c r="T1377" s="31">
        <f t="shared" si="267"/>
        <v>0.79927083333333337</v>
      </c>
      <c r="U1377" s="4">
        <f t="shared" si="261"/>
        <v>0</v>
      </c>
      <c r="V1377" s="4" t="str">
        <f t="shared" si="262"/>
        <v/>
      </c>
      <c r="W1377" s="18" t="str">
        <f>IF(V1377="","",VLOOKUP(L1377,日射量と図３!$A$4:$C$368,3,TRUE)*238.85/100)</f>
        <v/>
      </c>
      <c r="X1377" s="4" t="str">
        <f t="shared" si="263"/>
        <v/>
      </c>
      <c r="Y1377" s="4" t="str">
        <f t="shared" si="268"/>
        <v/>
      </c>
      <c r="Z1377" s="4" t="str">
        <f t="shared" si="269"/>
        <v/>
      </c>
      <c r="AA1377" s="4" t="str">
        <f>IF($V1377="","",IF(Y1377&lt;36,0,IF(AND(36&lt;=Y1377,Y1377&lt;71),VLOOKUP($W1377,日射量と図３!$E$6:$F$34,2,TRUE),IF(AND(71&lt;=Y1377,Y1377&lt;107),VLOOKUP($W1377,日射量と図３!$E$6:$G$34,3,TRUE),IF(AND(107&lt;=Y1377,Y1377&lt;143),VLOOKUP($W1377,日射量と図３!$E$6:$H$34,4,TRUE),VLOOKUP($W1377,日射量と図３!$E$6:$I$34,5,TRUE))))))</f>
        <v/>
      </c>
      <c r="AB1377" s="4" t="str">
        <f>IF($V1377="","",IF(Z1377&lt;36,0,IF(AND(36&lt;=Z1377,Z1377&lt;71),VLOOKUP($W1377,日射量と図３!$E$6:$F$34,2,TRUE),IF(AND(71&lt;=Z1377,Z1377&lt;107),VLOOKUP($W1377,日射量と図３!$E$6:$G$34,3,TRUE),IF(AND(107&lt;=Z1377,Z1377&lt;143),VLOOKUP($W1377,日射量と図３!$E$6:$H$34,4,TRUE),VLOOKUP($W1377,日射量と図３!$E$6:$I$34,5,TRUE))))))</f>
        <v/>
      </c>
      <c r="AC1377" s="382" t="str">
        <f t="shared" si="264"/>
        <v/>
      </c>
      <c r="AD1377" s="382" t="str">
        <f t="shared" si="265"/>
        <v/>
      </c>
    </row>
    <row r="1378" spans="11:30" ht="13.5" customHeight="1">
      <c r="K1378" s="4">
        <f t="shared" si="258"/>
        <v>7</v>
      </c>
      <c r="L1378" s="34">
        <v>43309</v>
      </c>
      <c r="M1378" s="4">
        <v>58</v>
      </c>
      <c r="N1378" s="4">
        <v>7</v>
      </c>
      <c r="O1378" s="31">
        <v>0.25</v>
      </c>
      <c r="P1378" s="35">
        <v>25.509999999999998</v>
      </c>
      <c r="Q1378" s="36">
        <f t="shared" si="259"/>
        <v>15</v>
      </c>
      <c r="R1378" s="4">
        <f t="shared" si="260"/>
        <v>0</v>
      </c>
      <c r="S1378" s="31">
        <f t="shared" si="266"/>
        <v>0.19538194444444446</v>
      </c>
      <c r="T1378" s="31">
        <f t="shared" si="267"/>
        <v>0.79927083333333337</v>
      </c>
      <c r="U1378" s="4">
        <f t="shared" si="261"/>
        <v>0</v>
      </c>
      <c r="V1378" s="4" t="str">
        <f t="shared" si="262"/>
        <v/>
      </c>
      <c r="W1378" s="18" t="str">
        <f>IF(V1378="","",VLOOKUP(L1378,日射量と図３!$A$4:$C$368,3,TRUE)*238.85/100)</f>
        <v/>
      </c>
      <c r="X1378" s="4" t="str">
        <f t="shared" si="263"/>
        <v/>
      </c>
      <c r="Y1378" s="4" t="str">
        <f t="shared" si="268"/>
        <v/>
      </c>
      <c r="Z1378" s="4" t="str">
        <f t="shared" si="269"/>
        <v/>
      </c>
      <c r="AA1378" s="4" t="str">
        <f>IF($V1378="","",IF(Y1378&lt;36,0,IF(AND(36&lt;=Y1378,Y1378&lt;71),VLOOKUP($W1378,日射量と図３!$E$6:$F$34,2,TRUE),IF(AND(71&lt;=Y1378,Y1378&lt;107),VLOOKUP($W1378,日射量と図３!$E$6:$G$34,3,TRUE),IF(AND(107&lt;=Y1378,Y1378&lt;143),VLOOKUP($W1378,日射量と図３!$E$6:$H$34,4,TRUE),VLOOKUP($W1378,日射量と図３!$E$6:$I$34,5,TRUE))))))</f>
        <v/>
      </c>
      <c r="AB1378" s="4" t="str">
        <f>IF($V1378="","",IF(Z1378&lt;36,0,IF(AND(36&lt;=Z1378,Z1378&lt;71),VLOOKUP($W1378,日射量と図３!$E$6:$F$34,2,TRUE),IF(AND(71&lt;=Z1378,Z1378&lt;107),VLOOKUP($W1378,日射量と図３!$E$6:$G$34,3,TRUE),IF(AND(107&lt;=Z1378,Z1378&lt;143),VLOOKUP($W1378,日射量と図３!$E$6:$H$34,4,TRUE),VLOOKUP($W1378,日射量と図３!$E$6:$I$34,5,TRUE))))))</f>
        <v/>
      </c>
      <c r="AC1378" s="382" t="str">
        <f t="shared" si="264"/>
        <v/>
      </c>
      <c r="AD1378" s="382" t="str">
        <f t="shared" si="265"/>
        <v/>
      </c>
    </row>
    <row r="1379" spans="11:30" ht="13.5" customHeight="1">
      <c r="K1379" s="4">
        <f t="shared" si="258"/>
        <v>7</v>
      </c>
      <c r="L1379" s="34">
        <v>43309</v>
      </c>
      <c r="M1379" s="4">
        <v>58</v>
      </c>
      <c r="N1379" s="4">
        <v>8</v>
      </c>
      <c r="O1379" s="31">
        <v>0.29166666666666669</v>
      </c>
      <c r="P1379" s="35">
        <v>26.32</v>
      </c>
      <c r="Q1379" s="36">
        <f t="shared" si="259"/>
        <v>12</v>
      </c>
      <c r="R1379" s="4">
        <f t="shared" si="260"/>
        <v>0</v>
      </c>
      <c r="S1379" s="31">
        <f t="shared" si="266"/>
        <v>0.19538194444444446</v>
      </c>
      <c r="T1379" s="31">
        <f t="shared" si="267"/>
        <v>0.79927083333333337</v>
      </c>
      <c r="U1379" s="4">
        <f t="shared" si="261"/>
        <v>0</v>
      </c>
      <c r="V1379" s="4" t="str">
        <f t="shared" si="262"/>
        <v/>
      </c>
      <c r="W1379" s="18" t="str">
        <f>IF(V1379="","",VLOOKUP(L1379,日射量と図３!$A$4:$C$368,3,TRUE)*238.85/100)</f>
        <v/>
      </c>
      <c r="X1379" s="4" t="str">
        <f t="shared" si="263"/>
        <v/>
      </c>
      <c r="Y1379" s="4" t="str">
        <f t="shared" si="268"/>
        <v/>
      </c>
      <c r="Z1379" s="4" t="str">
        <f t="shared" si="269"/>
        <v/>
      </c>
      <c r="AA1379" s="4" t="str">
        <f>IF($V1379="","",IF(Y1379&lt;36,0,IF(AND(36&lt;=Y1379,Y1379&lt;71),VLOOKUP($W1379,日射量と図３!$E$6:$F$34,2,TRUE),IF(AND(71&lt;=Y1379,Y1379&lt;107),VLOOKUP($W1379,日射量と図３!$E$6:$G$34,3,TRUE),IF(AND(107&lt;=Y1379,Y1379&lt;143),VLOOKUP($W1379,日射量と図３!$E$6:$H$34,4,TRUE),VLOOKUP($W1379,日射量と図３!$E$6:$I$34,5,TRUE))))))</f>
        <v/>
      </c>
      <c r="AB1379" s="4" t="str">
        <f>IF($V1379="","",IF(Z1379&lt;36,0,IF(AND(36&lt;=Z1379,Z1379&lt;71),VLOOKUP($W1379,日射量と図３!$E$6:$F$34,2,TRUE),IF(AND(71&lt;=Z1379,Z1379&lt;107),VLOOKUP($W1379,日射量と図３!$E$6:$G$34,3,TRUE),IF(AND(107&lt;=Z1379,Z1379&lt;143),VLOOKUP($W1379,日射量と図３!$E$6:$H$34,4,TRUE),VLOOKUP($W1379,日射量と図３!$E$6:$I$34,5,TRUE))))))</f>
        <v/>
      </c>
      <c r="AC1379" s="382" t="str">
        <f t="shared" si="264"/>
        <v/>
      </c>
      <c r="AD1379" s="382" t="str">
        <f t="shared" si="265"/>
        <v/>
      </c>
    </row>
    <row r="1380" spans="11:30" ht="13.5" customHeight="1">
      <c r="K1380" s="4">
        <f t="shared" si="258"/>
        <v>7</v>
      </c>
      <c r="L1380" s="34">
        <v>43309</v>
      </c>
      <c r="M1380" s="4">
        <v>58</v>
      </c>
      <c r="N1380" s="4">
        <v>9</v>
      </c>
      <c r="O1380" s="31">
        <v>0.33333333333333331</v>
      </c>
      <c r="P1380" s="35">
        <v>27.150000000000006</v>
      </c>
      <c r="Q1380" s="36">
        <f t="shared" si="259"/>
        <v>12</v>
      </c>
      <c r="R1380" s="4">
        <f t="shared" si="260"/>
        <v>0</v>
      </c>
      <c r="S1380" s="31">
        <f t="shared" si="266"/>
        <v>0.19538194444444446</v>
      </c>
      <c r="T1380" s="31">
        <f t="shared" si="267"/>
        <v>0.79927083333333337</v>
      </c>
      <c r="U1380" s="4">
        <f t="shared" si="261"/>
        <v>0</v>
      </c>
      <c r="V1380" s="4" t="str">
        <f t="shared" si="262"/>
        <v/>
      </c>
      <c r="W1380" s="18" t="str">
        <f>IF(V1380="","",VLOOKUP(L1380,日射量と図３!$A$4:$C$368,3,TRUE)*238.85/100)</f>
        <v/>
      </c>
      <c r="X1380" s="4" t="str">
        <f t="shared" si="263"/>
        <v/>
      </c>
      <c r="Y1380" s="4" t="str">
        <f t="shared" si="268"/>
        <v/>
      </c>
      <c r="Z1380" s="4" t="str">
        <f t="shared" si="269"/>
        <v/>
      </c>
      <c r="AA1380" s="4" t="str">
        <f>IF($V1380="","",IF(Y1380&lt;36,0,IF(AND(36&lt;=Y1380,Y1380&lt;71),VLOOKUP($W1380,日射量と図３!$E$6:$F$34,2,TRUE),IF(AND(71&lt;=Y1380,Y1380&lt;107),VLOOKUP($W1380,日射量と図３!$E$6:$G$34,3,TRUE),IF(AND(107&lt;=Y1380,Y1380&lt;143),VLOOKUP($W1380,日射量と図３!$E$6:$H$34,4,TRUE),VLOOKUP($W1380,日射量と図３!$E$6:$I$34,5,TRUE))))))</f>
        <v/>
      </c>
      <c r="AB1380" s="4" t="str">
        <f>IF($V1380="","",IF(Z1380&lt;36,0,IF(AND(36&lt;=Z1380,Z1380&lt;71),VLOOKUP($W1380,日射量と図３!$E$6:$F$34,2,TRUE),IF(AND(71&lt;=Z1380,Z1380&lt;107),VLOOKUP($W1380,日射量と図３!$E$6:$G$34,3,TRUE),IF(AND(107&lt;=Z1380,Z1380&lt;143),VLOOKUP($W1380,日射量と図３!$E$6:$H$34,4,TRUE),VLOOKUP($W1380,日射量と図３!$E$6:$I$34,5,TRUE))))))</f>
        <v/>
      </c>
      <c r="AC1380" s="382" t="str">
        <f t="shared" si="264"/>
        <v/>
      </c>
      <c r="AD1380" s="382" t="str">
        <f t="shared" si="265"/>
        <v/>
      </c>
    </row>
    <row r="1381" spans="11:30" ht="13.5" customHeight="1">
      <c r="K1381" s="4">
        <f t="shared" si="258"/>
        <v>7</v>
      </c>
      <c r="L1381" s="34">
        <v>43309</v>
      </c>
      <c r="M1381" s="4">
        <v>58</v>
      </c>
      <c r="N1381" s="4">
        <v>10</v>
      </c>
      <c r="O1381" s="31">
        <v>0.375</v>
      </c>
      <c r="P1381" s="35">
        <v>28.159999999999997</v>
      </c>
      <c r="Q1381" s="36">
        <f t="shared" si="259"/>
        <v>12</v>
      </c>
      <c r="R1381" s="4">
        <f t="shared" si="260"/>
        <v>0</v>
      </c>
      <c r="S1381" s="31">
        <f t="shared" si="266"/>
        <v>0.19538194444444446</v>
      </c>
      <c r="T1381" s="31">
        <f t="shared" si="267"/>
        <v>0.79927083333333337</v>
      </c>
      <c r="U1381" s="4">
        <f t="shared" si="261"/>
        <v>0</v>
      </c>
      <c r="V1381" s="4" t="str">
        <f t="shared" si="262"/>
        <v/>
      </c>
      <c r="W1381" s="18" t="str">
        <f>IF(V1381="","",VLOOKUP(L1381,日射量と図３!$A$4:$C$368,3,TRUE)*238.85/100)</f>
        <v/>
      </c>
      <c r="X1381" s="4" t="str">
        <f t="shared" si="263"/>
        <v/>
      </c>
      <c r="Y1381" s="4" t="str">
        <f t="shared" si="268"/>
        <v/>
      </c>
      <c r="Z1381" s="4" t="str">
        <f t="shared" si="269"/>
        <v/>
      </c>
      <c r="AA1381" s="4" t="str">
        <f>IF($V1381="","",IF(Y1381&lt;36,0,IF(AND(36&lt;=Y1381,Y1381&lt;71),VLOOKUP($W1381,日射量と図３!$E$6:$F$34,2,TRUE),IF(AND(71&lt;=Y1381,Y1381&lt;107),VLOOKUP($W1381,日射量と図３!$E$6:$G$34,3,TRUE),IF(AND(107&lt;=Y1381,Y1381&lt;143),VLOOKUP($W1381,日射量と図３!$E$6:$H$34,4,TRUE),VLOOKUP($W1381,日射量と図３!$E$6:$I$34,5,TRUE))))))</f>
        <v/>
      </c>
      <c r="AB1381" s="4" t="str">
        <f>IF($V1381="","",IF(Z1381&lt;36,0,IF(AND(36&lt;=Z1381,Z1381&lt;71),VLOOKUP($W1381,日射量と図３!$E$6:$F$34,2,TRUE),IF(AND(71&lt;=Z1381,Z1381&lt;107),VLOOKUP($W1381,日射量と図３!$E$6:$G$34,3,TRUE),IF(AND(107&lt;=Z1381,Z1381&lt;143),VLOOKUP($W1381,日射量と図３!$E$6:$H$34,4,TRUE),VLOOKUP($W1381,日射量と図３!$E$6:$I$34,5,TRUE))))))</f>
        <v/>
      </c>
      <c r="AC1381" s="382" t="str">
        <f t="shared" si="264"/>
        <v/>
      </c>
      <c r="AD1381" s="382" t="str">
        <f t="shared" si="265"/>
        <v/>
      </c>
    </row>
    <row r="1382" spans="11:30" ht="13.5" customHeight="1">
      <c r="K1382" s="4">
        <f t="shared" si="258"/>
        <v>7</v>
      </c>
      <c r="L1382" s="34">
        <v>43309</v>
      </c>
      <c r="M1382" s="4">
        <v>58</v>
      </c>
      <c r="N1382" s="4">
        <v>11</v>
      </c>
      <c r="O1382" s="31">
        <v>0.41666666666666669</v>
      </c>
      <c r="P1382" s="35">
        <v>29.5</v>
      </c>
      <c r="Q1382" s="36">
        <f t="shared" si="259"/>
        <v>12</v>
      </c>
      <c r="R1382" s="4">
        <f t="shared" si="260"/>
        <v>0</v>
      </c>
      <c r="S1382" s="31">
        <f t="shared" si="266"/>
        <v>0.19538194444444446</v>
      </c>
      <c r="T1382" s="31">
        <f t="shared" si="267"/>
        <v>0.79927083333333337</v>
      </c>
      <c r="U1382" s="4">
        <f t="shared" si="261"/>
        <v>0</v>
      </c>
      <c r="V1382" s="4" t="str">
        <f t="shared" si="262"/>
        <v/>
      </c>
      <c r="W1382" s="18" t="str">
        <f>IF(V1382="","",VLOOKUP(L1382,日射量と図３!$A$4:$C$368,3,TRUE)*238.85/100)</f>
        <v/>
      </c>
      <c r="X1382" s="4" t="str">
        <f t="shared" si="263"/>
        <v/>
      </c>
      <c r="Y1382" s="4" t="str">
        <f t="shared" si="268"/>
        <v/>
      </c>
      <c r="Z1382" s="4" t="str">
        <f t="shared" si="269"/>
        <v/>
      </c>
      <c r="AA1382" s="4" t="str">
        <f>IF($V1382="","",IF(Y1382&lt;36,0,IF(AND(36&lt;=Y1382,Y1382&lt;71),VLOOKUP($W1382,日射量と図３!$E$6:$F$34,2,TRUE),IF(AND(71&lt;=Y1382,Y1382&lt;107),VLOOKUP($W1382,日射量と図３!$E$6:$G$34,3,TRUE),IF(AND(107&lt;=Y1382,Y1382&lt;143),VLOOKUP($W1382,日射量と図３!$E$6:$H$34,4,TRUE),VLOOKUP($W1382,日射量と図３!$E$6:$I$34,5,TRUE))))))</f>
        <v/>
      </c>
      <c r="AB1382" s="4" t="str">
        <f>IF($V1382="","",IF(Z1382&lt;36,0,IF(AND(36&lt;=Z1382,Z1382&lt;71),VLOOKUP($W1382,日射量と図３!$E$6:$F$34,2,TRUE),IF(AND(71&lt;=Z1382,Z1382&lt;107),VLOOKUP($W1382,日射量と図３!$E$6:$G$34,3,TRUE),IF(AND(107&lt;=Z1382,Z1382&lt;143),VLOOKUP($W1382,日射量と図３!$E$6:$H$34,4,TRUE),VLOOKUP($W1382,日射量と図３!$E$6:$I$34,5,TRUE))))))</f>
        <v/>
      </c>
      <c r="AC1382" s="382" t="str">
        <f t="shared" si="264"/>
        <v/>
      </c>
      <c r="AD1382" s="382" t="str">
        <f t="shared" si="265"/>
        <v/>
      </c>
    </row>
    <row r="1383" spans="11:30" ht="13.5" customHeight="1">
      <c r="K1383" s="4">
        <f t="shared" si="258"/>
        <v>7</v>
      </c>
      <c r="L1383" s="34">
        <v>43309</v>
      </c>
      <c r="M1383" s="4">
        <v>58</v>
      </c>
      <c r="N1383" s="4">
        <v>12</v>
      </c>
      <c r="O1383" s="31">
        <v>0.45833333333333331</v>
      </c>
      <c r="P1383" s="35">
        <v>30.250000000000007</v>
      </c>
      <c r="Q1383" s="36">
        <f t="shared" si="259"/>
        <v>12</v>
      </c>
      <c r="R1383" s="4">
        <f t="shared" si="260"/>
        <v>0</v>
      </c>
      <c r="S1383" s="31">
        <f t="shared" si="266"/>
        <v>0.19538194444444446</v>
      </c>
      <c r="T1383" s="31">
        <f t="shared" si="267"/>
        <v>0.79927083333333337</v>
      </c>
      <c r="U1383" s="4">
        <f t="shared" si="261"/>
        <v>0</v>
      </c>
      <c r="V1383" s="4" t="str">
        <f t="shared" si="262"/>
        <v/>
      </c>
      <c r="W1383" s="18" t="str">
        <f>IF(V1383="","",VLOOKUP(L1383,日射量と図３!$A$4:$C$368,3,TRUE)*238.85/100)</f>
        <v/>
      </c>
      <c r="X1383" s="4" t="str">
        <f t="shared" si="263"/>
        <v/>
      </c>
      <c r="Y1383" s="4" t="str">
        <f t="shared" si="268"/>
        <v/>
      </c>
      <c r="Z1383" s="4" t="str">
        <f t="shared" si="269"/>
        <v/>
      </c>
      <c r="AA1383" s="4" t="str">
        <f>IF($V1383="","",IF(Y1383&lt;36,0,IF(AND(36&lt;=Y1383,Y1383&lt;71),VLOOKUP($W1383,日射量と図３!$E$6:$F$34,2,TRUE),IF(AND(71&lt;=Y1383,Y1383&lt;107),VLOOKUP($W1383,日射量と図３!$E$6:$G$34,3,TRUE),IF(AND(107&lt;=Y1383,Y1383&lt;143),VLOOKUP($W1383,日射量と図３!$E$6:$H$34,4,TRUE),VLOOKUP($W1383,日射量と図３!$E$6:$I$34,5,TRUE))))))</f>
        <v/>
      </c>
      <c r="AB1383" s="4" t="str">
        <f>IF($V1383="","",IF(Z1383&lt;36,0,IF(AND(36&lt;=Z1383,Z1383&lt;71),VLOOKUP($W1383,日射量と図３!$E$6:$F$34,2,TRUE),IF(AND(71&lt;=Z1383,Z1383&lt;107),VLOOKUP($W1383,日射量と図３!$E$6:$G$34,3,TRUE),IF(AND(107&lt;=Z1383,Z1383&lt;143),VLOOKUP($W1383,日射量と図３!$E$6:$H$34,4,TRUE),VLOOKUP($W1383,日射量と図３!$E$6:$I$34,5,TRUE))))))</f>
        <v/>
      </c>
      <c r="AC1383" s="382" t="str">
        <f t="shared" si="264"/>
        <v/>
      </c>
      <c r="AD1383" s="382" t="str">
        <f t="shared" si="265"/>
        <v/>
      </c>
    </row>
    <row r="1384" spans="11:30" ht="13.5" customHeight="1">
      <c r="K1384" s="4">
        <f t="shared" si="258"/>
        <v>7</v>
      </c>
      <c r="L1384" s="34">
        <v>43309</v>
      </c>
      <c r="M1384" s="4">
        <v>58</v>
      </c>
      <c r="N1384" s="4">
        <v>13</v>
      </c>
      <c r="O1384" s="31">
        <v>0.5</v>
      </c>
      <c r="P1384" s="35">
        <v>31.309999999999995</v>
      </c>
      <c r="Q1384" s="36">
        <f t="shared" si="259"/>
        <v>12</v>
      </c>
      <c r="R1384" s="4">
        <f t="shared" si="260"/>
        <v>0</v>
      </c>
      <c r="S1384" s="31">
        <f t="shared" si="266"/>
        <v>0.19538194444444446</v>
      </c>
      <c r="T1384" s="31">
        <f t="shared" si="267"/>
        <v>0.79927083333333337</v>
      </c>
      <c r="U1384" s="4">
        <f t="shared" si="261"/>
        <v>0</v>
      </c>
      <c r="V1384" s="4" t="str">
        <f t="shared" si="262"/>
        <v/>
      </c>
      <c r="W1384" s="18" t="str">
        <f>IF(V1384="","",VLOOKUP(L1384,日射量と図３!$A$4:$C$368,3,TRUE)*238.85/100)</f>
        <v/>
      </c>
      <c r="X1384" s="4" t="str">
        <f t="shared" si="263"/>
        <v/>
      </c>
      <c r="Y1384" s="4" t="str">
        <f t="shared" si="268"/>
        <v/>
      </c>
      <c r="Z1384" s="4" t="str">
        <f t="shared" si="269"/>
        <v/>
      </c>
      <c r="AA1384" s="4" t="str">
        <f>IF($V1384="","",IF(Y1384&lt;36,0,IF(AND(36&lt;=Y1384,Y1384&lt;71),VLOOKUP($W1384,日射量と図３!$E$6:$F$34,2,TRUE),IF(AND(71&lt;=Y1384,Y1384&lt;107),VLOOKUP($W1384,日射量と図３!$E$6:$G$34,3,TRUE),IF(AND(107&lt;=Y1384,Y1384&lt;143),VLOOKUP($W1384,日射量と図３!$E$6:$H$34,4,TRUE),VLOOKUP($W1384,日射量と図３!$E$6:$I$34,5,TRUE))))))</f>
        <v/>
      </c>
      <c r="AB1384" s="4" t="str">
        <f>IF($V1384="","",IF(Z1384&lt;36,0,IF(AND(36&lt;=Z1384,Z1384&lt;71),VLOOKUP($W1384,日射量と図３!$E$6:$F$34,2,TRUE),IF(AND(71&lt;=Z1384,Z1384&lt;107),VLOOKUP($W1384,日射量と図３!$E$6:$G$34,3,TRUE),IF(AND(107&lt;=Z1384,Z1384&lt;143),VLOOKUP($W1384,日射量と図３!$E$6:$H$34,4,TRUE),VLOOKUP($W1384,日射量と図３!$E$6:$I$34,5,TRUE))))))</f>
        <v/>
      </c>
      <c r="AC1384" s="382" t="str">
        <f t="shared" si="264"/>
        <v/>
      </c>
      <c r="AD1384" s="382" t="str">
        <f t="shared" si="265"/>
        <v/>
      </c>
    </row>
    <row r="1385" spans="11:30" ht="13.5" customHeight="1">
      <c r="K1385" s="4">
        <f t="shared" si="258"/>
        <v>7</v>
      </c>
      <c r="L1385" s="34">
        <v>43309</v>
      </c>
      <c r="M1385" s="4">
        <v>58</v>
      </c>
      <c r="N1385" s="4">
        <v>14</v>
      </c>
      <c r="O1385" s="31">
        <v>0.54166666666666663</v>
      </c>
      <c r="P1385" s="35">
        <v>31.830000000000002</v>
      </c>
      <c r="Q1385" s="36">
        <f t="shared" si="259"/>
        <v>12</v>
      </c>
      <c r="R1385" s="4">
        <f t="shared" si="260"/>
        <v>0</v>
      </c>
      <c r="S1385" s="31">
        <f t="shared" si="266"/>
        <v>0.19538194444444446</v>
      </c>
      <c r="T1385" s="31">
        <f t="shared" si="267"/>
        <v>0.79927083333333337</v>
      </c>
      <c r="U1385" s="4">
        <f t="shared" si="261"/>
        <v>0</v>
      </c>
      <c r="V1385" s="4" t="str">
        <f t="shared" si="262"/>
        <v/>
      </c>
      <c r="W1385" s="18" t="str">
        <f>IF(V1385="","",VLOOKUP(L1385,日射量と図３!$A$4:$C$368,3,TRUE)*238.85/100)</f>
        <v/>
      </c>
      <c r="X1385" s="4" t="str">
        <f t="shared" si="263"/>
        <v/>
      </c>
      <c r="Y1385" s="4" t="str">
        <f t="shared" si="268"/>
        <v/>
      </c>
      <c r="Z1385" s="4" t="str">
        <f t="shared" si="269"/>
        <v/>
      </c>
      <c r="AA1385" s="4" t="str">
        <f>IF($V1385="","",IF(Y1385&lt;36,0,IF(AND(36&lt;=Y1385,Y1385&lt;71),VLOOKUP($W1385,日射量と図３!$E$6:$F$34,2,TRUE),IF(AND(71&lt;=Y1385,Y1385&lt;107),VLOOKUP($W1385,日射量と図３!$E$6:$G$34,3,TRUE),IF(AND(107&lt;=Y1385,Y1385&lt;143),VLOOKUP($W1385,日射量と図３!$E$6:$H$34,4,TRUE),VLOOKUP($W1385,日射量と図３!$E$6:$I$34,5,TRUE))))))</f>
        <v/>
      </c>
      <c r="AB1385" s="4" t="str">
        <f>IF($V1385="","",IF(Z1385&lt;36,0,IF(AND(36&lt;=Z1385,Z1385&lt;71),VLOOKUP($W1385,日射量と図３!$E$6:$F$34,2,TRUE),IF(AND(71&lt;=Z1385,Z1385&lt;107),VLOOKUP($W1385,日射量と図３!$E$6:$G$34,3,TRUE),IF(AND(107&lt;=Z1385,Z1385&lt;143),VLOOKUP($W1385,日射量と図３!$E$6:$H$34,4,TRUE),VLOOKUP($W1385,日射量と図３!$E$6:$I$34,5,TRUE))))))</f>
        <v/>
      </c>
      <c r="AC1385" s="382" t="str">
        <f t="shared" si="264"/>
        <v/>
      </c>
      <c r="AD1385" s="382" t="str">
        <f t="shared" si="265"/>
        <v/>
      </c>
    </row>
    <row r="1386" spans="11:30" ht="13.5" customHeight="1">
      <c r="K1386" s="4">
        <f t="shared" si="258"/>
        <v>7</v>
      </c>
      <c r="L1386" s="34">
        <v>43309</v>
      </c>
      <c r="M1386" s="4">
        <v>58</v>
      </c>
      <c r="N1386" s="4">
        <v>15</v>
      </c>
      <c r="O1386" s="31">
        <v>0.58333333333333337</v>
      </c>
      <c r="P1386" s="35">
        <v>32.22</v>
      </c>
      <c r="Q1386" s="36">
        <f t="shared" si="259"/>
        <v>12</v>
      </c>
      <c r="R1386" s="4">
        <f t="shared" si="260"/>
        <v>0</v>
      </c>
      <c r="S1386" s="31">
        <f t="shared" si="266"/>
        <v>0.19538194444444446</v>
      </c>
      <c r="T1386" s="31">
        <f t="shared" si="267"/>
        <v>0.79927083333333337</v>
      </c>
      <c r="U1386" s="4">
        <f t="shared" si="261"/>
        <v>0</v>
      </c>
      <c r="V1386" s="4" t="str">
        <f t="shared" si="262"/>
        <v/>
      </c>
      <c r="W1386" s="18" t="str">
        <f>IF(V1386="","",VLOOKUP(L1386,日射量と図３!$A$4:$C$368,3,TRUE)*238.85/100)</f>
        <v/>
      </c>
      <c r="X1386" s="4" t="str">
        <f t="shared" si="263"/>
        <v/>
      </c>
      <c r="Y1386" s="4" t="str">
        <f t="shared" si="268"/>
        <v/>
      </c>
      <c r="Z1386" s="4" t="str">
        <f t="shared" si="269"/>
        <v/>
      </c>
      <c r="AA1386" s="4" t="str">
        <f>IF($V1386="","",IF(Y1386&lt;36,0,IF(AND(36&lt;=Y1386,Y1386&lt;71),VLOOKUP($W1386,日射量と図３!$E$6:$F$34,2,TRUE),IF(AND(71&lt;=Y1386,Y1386&lt;107),VLOOKUP($W1386,日射量と図３!$E$6:$G$34,3,TRUE),IF(AND(107&lt;=Y1386,Y1386&lt;143),VLOOKUP($W1386,日射量と図３!$E$6:$H$34,4,TRUE),VLOOKUP($W1386,日射量と図３!$E$6:$I$34,5,TRUE))))))</f>
        <v/>
      </c>
      <c r="AB1386" s="4" t="str">
        <f>IF($V1386="","",IF(Z1386&lt;36,0,IF(AND(36&lt;=Z1386,Z1386&lt;71),VLOOKUP($W1386,日射量と図３!$E$6:$F$34,2,TRUE),IF(AND(71&lt;=Z1386,Z1386&lt;107),VLOOKUP($W1386,日射量と図３!$E$6:$G$34,3,TRUE),IF(AND(107&lt;=Z1386,Z1386&lt;143),VLOOKUP($W1386,日射量と図３!$E$6:$H$34,4,TRUE),VLOOKUP($W1386,日射量と図３!$E$6:$I$34,5,TRUE))))))</f>
        <v/>
      </c>
      <c r="AC1386" s="382" t="str">
        <f t="shared" si="264"/>
        <v/>
      </c>
      <c r="AD1386" s="382" t="str">
        <f t="shared" si="265"/>
        <v/>
      </c>
    </row>
    <row r="1387" spans="11:30" ht="13.5" customHeight="1">
      <c r="K1387" s="4">
        <f t="shared" si="258"/>
        <v>7</v>
      </c>
      <c r="L1387" s="34">
        <v>43309</v>
      </c>
      <c r="M1387" s="4">
        <v>58</v>
      </c>
      <c r="N1387" s="4">
        <v>16</v>
      </c>
      <c r="O1387" s="31">
        <v>0.625</v>
      </c>
      <c r="P1387" s="35">
        <v>32.19</v>
      </c>
      <c r="Q1387" s="36">
        <f t="shared" si="259"/>
        <v>16</v>
      </c>
      <c r="R1387" s="4">
        <f t="shared" si="260"/>
        <v>0</v>
      </c>
      <c r="S1387" s="31">
        <f t="shared" si="266"/>
        <v>0.19538194444444446</v>
      </c>
      <c r="T1387" s="31">
        <f t="shared" si="267"/>
        <v>0.79927083333333337</v>
      </c>
      <c r="U1387" s="4">
        <f t="shared" si="261"/>
        <v>0</v>
      </c>
      <c r="V1387" s="4" t="str">
        <f t="shared" si="262"/>
        <v/>
      </c>
      <c r="W1387" s="18" t="str">
        <f>IF(V1387="","",VLOOKUP(L1387,日射量と図３!$A$4:$C$368,3,TRUE)*238.85/100)</f>
        <v/>
      </c>
      <c r="X1387" s="4" t="str">
        <f t="shared" si="263"/>
        <v/>
      </c>
      <c r="Y1387" s="4" t="str">
        <f t="shared" si="268"/>
        <v/>
      </c>
      <c r="Z1387" s="4" t="str">
        <f t="shared" si="269"/>
        <v/>
      </c>
      <c r="AA1387" s="4" t="str">
        <f>IF($V1387="","",IF(Y1387&lt;36,0,IF(AND(36&lt;=Y1387,Y1387&lt;71),VLOOKUP($W1387,日射量と図３!$E$6:$F$34,2,TRUE),IF(AND(71&lt;=Y1387,Y1387&lt;107),VLOOKUP($W1387,日射量と図３!$E$6:$G$34,3,TRUE),IF(AND(107&lt;=Y1387,Y1387&lt;143),VLOOKUP($W1387,日射量と図３!$E$6:$H$34,4,TRUE),VLOOKUP($W1387,日射量と図３!$E$6:$I$34,5,TRUE))))))</f>
        <v/>
      </c>
      <c r="AB1387" s="4" t="str">
        <f>IF($V1387="","",IF(Z1387&lt;36,0,IF(AND(36&lt;=Z1387,Z1387&lt;71),VLOOKUP($W1387,日射量と図３!$E$6:$F$34,2,TRUE),IF(AND(71&lt;=Z1387,Z1387&lt;107),VLOOKUP($W1387,日射量と図３!$E$6:$G$34,3,TRUE),IF(AND(107&lt;=Z1387,Z1387&lt;143),VLOOKUP($W1387,日射量と図３!$E$6:$H$34,4,TRUE),VLOOKUP($W1387,日射量と図３!$E$6:$I$34,5,TRUE))))))</f>
        <v/>
      </c>
      <c r="AC1387" s="382" t="str">
        <f t="shared" si="264"/>
        <v/>
      </c>
      <c r="AD1387" s="382" t="str">
        <f t="shared" si="265"/>
        <v/>
      </c>
    </row>
    <row r="1388" spans="11:30" ht="13.5" customHeight="1">
      <c r="K1388" s="4">
        <f t="shared" si="258"/>
        <v>7</v>
      </c>
      <c r="L1388" s="34">
        <v>43309</v>
      </c>
      <c r="M1388" s="4">
        <v>58</v>
      </c>
      <c r="N1388" s="4">
        <v>17</v>
      </c>
      <c r="O1388" s="31">
        <v>0.66666666666666663</v>
      </c>
      <c r="P1388" s="35">
        <v>31.890000000000004</v>
      </c>
      <c r="Q1388" s="36">
        <f t="shared" si="259"/>
        <v>16</v>
      </c>
      <c r="R1388" s="4">
        <f t="shared" si="260"/>
        <v>0</v>
      </c>
      <c r="S1388" s="31">
        <f t="shared" si="266"/>
        <v>0.19538194444444446</v>
      </c>
      <c r="T1388" s="31">
        <f t="shared" si="267"/>
        <v>0.79927083333333337</v>
      </c>
      <c r="U1388" s="4">
        <f t="shared" si="261"/>
        <v>0</v>
      </c>
      <c r="V1388" s="4" t="str">
        <f t="shared" si="262"/>
        <v/>
      </c>
      <c r="W1388" s="18" t="str">
        <f>IF(V1388="","",VLOOKUP(L1388,日射量と図３!$A$4:$C$368,3,TRUE)*238.85/100)</f>
        <v/>
      </c>
      <c r="X1388" s="4" t="str">
        <f t="shared" si="263"/>
        <v/>
      </c>
      <c r="Y1388" s="4" t="str">
        <f t="shared" si="268"/>
        <v/>
      </c>
      <c r="Z1388" s="4" t="str">
        <f t="shared" si="269"/>
        <v/>
      </c>
      <c r="AA1388" s="4" t="str">
        <f>IF($V1388="","",IF(Y1388&lt;36,0,IF(AND(36&lt;=Y1388,Y1388&lt;71),VLOOKUP($W1388,日射量と図３!$E$6:$F$34,2,TRUE),IF(AND(71&lt;=Y1388,Y1388&lt;107),VLOOKUP($W1388,日射量と図３!$E$6:$G$34,3,TRUE),IF(AND(107&lt;=Y1388,Y1388&lt;143),VLOOKUP($W1388,日射量と図３!$E$6:$H$34,4,TRUE),VLOOKUP($W1388,日射量と図３!$E$6:$I$34,5,TRUE))))))</f>
        <v/>
      </c>
      <c r="AB1388" s="4" t="str">
        <f>IF($V1388="","",IF(Z1388&lt;36,0,IF(AND(36&lt;=Z1388,Z1388&lt;71),VLOOKUP($W1388,日射量と図３!$E$6:$F$34,2,TRUE),IF(AND(71&lt;=Z1388,Z1388&lt;107),VLOOKUP($W1388,日射量と図３!$E$6:$G$34,3,TRUE),IF(AND(107&lt;=Z1388,Z1388&lt;143),VLOOKUP($W1388,日射量と図３!$E$6:$H$34,4,TRUE),VLOOKUP($W1388,日射量と図３!$E$6:$I$34,5,TRUE))))))</f>
        <v/>
      </c>
      <c r="AC1388" s="382" t="str">
        <f t="shared" si="264"/>
        <v/>
      </c>
      <c r="AD1388" s="382" t="str">
        <f t="shared" si="265"/>
        <v/>
      </c>
    </row>
    <row r="1389" spans="11:30" ht="13.5" customHeight="1">
      <c r="K1389" s="4">
        <f t="shared" si="258"/>
        <v>7</v>
      </c>
      <c r="L1389" s="34">
        <v>43309</v>
      </c>
      <c r="M1389" s="4">
        <v>58</v>
      </c>
      <c r="N1389" s="4">
        <v>18</v>
      </c>
      <c r="O1389" s="31">
        <v>0.70833333333333337</v>
      </c>
      <c r="P1389" s="35">
        <v>30.97</v>
      </c>
      <c r="Q1389" s="36">
        <f t="shared" si="259"/>
        <v>16</v>
      </c>
      <c r="R1389" s="4">
        <f t="shared" si="260"/>
        <v>0</v>
      </c>
      <c r="S1389" s="31">
        <f t="shared" si="266"/>
        <v>0.19538194444444446</v>
      </c>
      <c r="T1389" s="31">
        <f t="shared" si="267"/>
        <v>0.79927083333333337</v>
      </c>
      <c r="U1389" s="4">
        <f t="shared" si="261"/>
        <v>0</v>
      </c>
      <c r="V1389" s="4" t="str">
        <f t="shared" si="262"/>
        <v/>
      </c>
      <c r="W1389" s="18" t="str">
        <f>IF(V1389="","",VLOOKUP(L1389,日射量と図３!$A$4:$C$368,3,TRUE)*238.85/100)</f>
        <v/>
      </c>
      <c r="X1389" s="4" t="str">
        <f t="shared" si="263"/>
        <v/>
      </c>
      <c r="Y1389" s="4" t="str">
        <f t="shared" si="268"/>
        <v/>
      </c>
      <c r="Z1389" s="4" t="str">
        <f t="shared" si="269"/>
        <v/>
      </c>
      <c r="AA1389" s="4" t="str">
        <f>IF($V1389="","",IF(Y1389&lt;36,0,IF(AND(36&lt;=Y1389,Y1389&lt;71),VLOOKUP($W1389,日射量と図３!$E$6:$F$34,2,TRUE),IF(AND(71&lt;=Y1389,Y1389&lt;107),VLOOKUP($W1389,日射量と図３!$E$6:$G$34,3,TRUE),IF(AND(107&lt;=Y1389,Y1389&lt;143),VLOOKUP($W1389,日射量と図３!$E$6:$H$34,4,TRUE),VLOOKUP($W1389,日射量と図３!$E$6:$I$34,5,TRUE))))))</f>
        <v/>
      </c>
      <c r="AB1389" s="4" t="str">
        <f>IF($V1389="","",IF(Z1389&lt;36,0,IF(AND(36&lt;=Z1389,Z1389&lt;71),VLOOKUP($W1389,日射量と図３!$E$6:$F$34,2,TRUE),IF(AND(71&lt;=Z1389,Z1389&lt;107),VLOOKUP($W1389,日射量と図３!$E$6:$G$34,3,TRUE),IF(AND(107&lt;=Z1389,Z1389&lt;143),VLOOKUP($W1389,日射量と図３!$E$6:$H$34,4,TRUE),VLOOKUP($W1389,日射量と図３!$E$6:$I$34,5,TRUE))))))</f>
        <v/>
      </c>
      <c r="AC1389" s="382" t="str">
        <f t="shared" si="264"/>
        <v/>
      </c>
      <c r="AD1389" s="382" t="str">
        <f t="shared" si="265"/>
        <v/>
      </c>
    </row>
    <row r="1390" spans="11:30" ht="13.5" customHeight="1">
      <c r="K1390" s="4">
        <f t="shared" si="258"/>
        <v>7</v>
      </c>
      <c r="L1390" s="34">
        <v>43309</v>
      </c>
      <c r="M1390" s="4">
        <v>58</v>
      </c>
      <c r="N1390" s="4">
        <v>19</v>
      </c>
      <c r="O1390" s="31">
        <v>0.75</v>
      </c>
      <c r="P1390" s="35">
        <v>29.880000000000003</v>
      </c>
      <c r="Q1390" s="36">
        <f t="shared" si="259"/>
        <v>16</v>
      </c>
      <c r="R1390" s="4">
        <f t="shared" si="260"/>
        <v>0</v>
      </c>
      <c r="S1390" s="31">
        <f t="shared" si="266"/>
        <v>0.19538194444444446</v>
      </c>
      <c r="T1390" s="31">
        <f t="shared" si="267"/>
        <v>0.79927083333333337</v>
      </c>
      <c r="U1390" s="4">
        <f t="shared" si="261"/>
        <v>0</v>
      </c>
      <c r="V1390" s="4" t="str">
        <f t="shared" si="262"/>
        <v/>
      </c>
      <c r="W1390" s="18" t="str">
        <f>IF(V1390="","",VLOOKUP(L1390,日射量と図３!$A$4:$C$368,3,TRUE)*238.85/100)</f>
        <v/>
      </c>
      <c r="X1390" s="4" t="str">
        <f t="shared" si="263"/>
        <v/>
      </c>
      <c r="Y1390" s="4" t="str">
        <f t="shared" si="268"/>
        <v/>
      </c>
      <c r="Z1390" s="4" t="str">
        <f t="shared" si="269"/>
        <v/>
      </c>
      <c r="AA1390" s="4" t="str">
        <f>IF($V1390="","",IF(Y1390&lt;36,0,IF(AND(36&lt;=Y1390,Y1390&lt;71),VLOOKUP($W1390,日射量と図３!$E$6:$F$34,2,TRUE),IF(AND(71&lt;=Y1390,Y1390&lt;107),VLOOKUP($W1390,日射量と図３!$E$6:$G$34,3,TRUE),IF(AND(107&lt;=Y1390,Y1390&lt;143),VLOOKUP($W1390,日射量と図３!$E$6:$H$34,4,TRUE),VLOOKUP($W1390,日射量と図３!$E$6:$I$34,5,TRUE))))))</f>
        <v/>
      </c>
      <c r="AB1390" s="4" t="str">
        <f>IF($V1390="","",IF(Z1390&lt;36,0,IF(AND(36&lt;=Z1390,Z1390&lt;71),VLOOKUP($W1390,日射量と図３!$E$6:$F$34,2,TRUE),IF(AND(71&lt;=Z1390,Z1390&lt;107),VLOOKUP($W1390,日射量と図３!$E$6:$G$34,3,TRUE),IF(AND(107&lt;=Z1390,Z1390&lt;143),VLOOKUP($W1390,日射量と図３!$E$6:$H$34,4,TRUE),VLOOKUP($W1390,日射量と図３!$E$6:$I$34,5,TRUE))))))</f>
        <v/>
      </c>
      <c r="AC1390" s="382" t="str">
        <f t="shared" si="264"/>
        <v/>
      </c>
      <c r="AD1390" s="382" t="str">
        <f t="shared" si="265"/>
        <v/>
      </c>
    </row>
    <row r="1391" spans="11:30" ht="13.5" customHeight="1">
      <c r="K1391" s="4">
        <f t="shared" si="258"/>
        <v>7</v>
      </c>
      <c r="L1391" s="34">
        <v>43309</v>
      </c>
      <c r="M1391" s="4">
        <v>58</v>
      </c>
      <c r="N1391" s="4">
        <v>20</v>
      </c>
      <c r="O1391" s="31">
        <v>0.79166666666666663</v>
      </c>
      <c r="P1391" s="35">
        <v>29</v>
      </c>
      <c r="Q1391" s="36">
        <f t="shared" si="259"/>
        <v>16</v>
      </c>
      <c r="R1391" s="4">
        <f t="shared" si="260"/>
        <v>0</v>
      </c>
      <c r="S1391" s="31">
        <f t="shared" si="266"/>
        <v>0.19538194444444446</v>
      </c>
      <c r="T1391" s="31">
        <f t="shared" si="267"/>
        <v>0.79927083333333337</v>
      </c>
      <c r="U1391" s="4">
        <f t="shared" si="261"/>
        <v>0</v>
      </c>
      <c r="V1391" s="4" t="str">
        <f t="shared" si="262"/>
        <v/>
      </c>
      <c r="W1391" s="18" t="str">
        <f>IF(V1391="","",VLOOKUP(L1391,日射量と図３!$A$4:$C$368,3,TRUE)*238.85/100)</f>
        <v/>
      </c>
      <c r="X1391" s="4" t="str">
        <f t="shared" si="263"/>
        <v/>
      </c>
      <c r="Y1391" s="4" t="str">
        <f t="shared" si="268"/>
        <v/>
      </c>
      <c r="Z1391" s="4" t="str">
        <f t="shared" si="269"/>
        <v/>
      </c>
      <c r="AA1391" s="4" t="str">
        <f>IF($V1391="","",IF(Y1391&lt;36,0,IF(AND(36&lt;=Y1391,Y1391&lt;71),VLOOKUP($W1391,日射量と図３!$E$6:$F$34,2,TRUE),IF(AND(71&lt;=Y1391,Y1391&lt;107),VLOOKUP($W1391,日射量と図３!$E$6:$G$34,3,TRUE),IF(AND(107&lt;=Y1391,Y1391&lt;143),VLOOKUP($W1391,日射量と図３!$E$6:$H$34,4,TRUE),VLOOKUP($W1391,日射量と図３!$E$6:$I$34,5,TRUE))))))</f>
        <v/>
      </c>
      <c r="AB1391" s="4" t="str">
        <f>IF($V1391="","",IF(Z1391&lt;36,0,IF(AND(36&lt;=Z1391,Z1391&lt;71),VLOOKUP($W1391,日射量と図３!$E$6:$F$34,2,TRUE),IF(AND(71&lt;=Z1391,Z1391&lt;107),VLOOKUP($W1391,日射量と図３!$E$6:$G$34,3,TRUE),IF(AND(107&lt;=Z1391,Z1391&lt;143),VLOOKUP($W1391,日射量と図３!$E$6:$H$34,4,TRUE),VLOOKUP($W1391,日射量と図３!$E$6:$I$34,5,TRUE))))))</f>
        <v/>
      </c>
      <c r="AC1391" s="382" t="str">
        <f t="shared" si="264"/>
        <v/>
      </c>
      <c r="AD1391" s="382" t="str">
        <f t="shared" si="265"/>
        <v/>
      </c>
    </row>
    <row r="1392" spans="11:30" ht="13.5" customHeight="1">
      <c r="K1392" s="4">
        <f t="shared" si="258"/>
        <v>7</v>
      </c>
      <c r="L1392" s="34">
        <v>43309</v>
      </c>
      <c r="M1392" s="4">
        <v>58</v>
      </c>
      <c r="N1392" s="4">
        <v>21</v>
      </c>
      <c r="O1392" s="31">
        <v>0.83333333333333337</v>
      </c>
      <c r="P1392" s="35">
        <v>28.419999999999998</v>
      </c>
      <c r="Q1392" s="36">
        <f t="shared" si="259"/>
        <v>16</v>
      </c>
      <c r="R1392" s="4">
        <f t="shared" si="260"/>
        <v>0</v>
      </c>
      <c r="S1392" s="31">
        <f t="shared" si="266"/>
        <v>0.19538194444444446</v>
      </c>
      <c r="T1392" s="31">
        <f t="shared" si="267"/>
        <v>0.79927083333333337</v>
      </c>
      <c r="U1392" s="4">
        <f t="shared" si="261"/>
        <v>0</v>
      </c>
      <c r="V1392" s="4" t="str">
        <f t="shared" si="262"/>
        <v/>
      </c>
      <c r="W1392" s="18" t="str">
        <f>IF(V1392="","",VLOOKUP(L1392,日射量と図３!$A$4:$C$368,3,TRUE)*238.85/100)</f>
        <v/>
      </c>
      <c r="X1392" s="4" t="str">
        <f t="shared" si="263"/>
        <v/>
      </c>
      <c r="Y1392" s="4" t="str">
        <f t="shared" si="268"/>
        <v/>
      </c>
      <c r="Z1392" s="4" t="str">
        <f t="shared" si="269"/>
        <v/>
      </c>
      <c r="AA1392" s="4" t="str">
        <f>IF($V1392="","",IF(Y1392&lt;36,0,IF(AND(36&lt;=Y1392,Y1392&lt;71),VLOOKUP($W1392,日射量と図３!$E$6:$F$34,2,TRUE),IF(AND(71&lt;=Y1392,Y1392&lt;107),VLOOKUP($W1392,日射量と図３!$E$6:$G$34,3,TRUE),IF(AND(107&lt;=Y1392,Y1392&lt;143),VLOOKUP($W1392,日射量と図３!$E$6:$H$34,4,TRUE),VLOOKUP($W1392,日射量と図３!$E$6:$I$34,5,TRUE))))))</f>
        <v/>
      </c>
      <c r="AB1392" s="4" t="str">
        <f>IF($V1392="","",IF(Z1392&lt;36,0,IF(AND(36&lt;=Z1392,Z1392&lt;71),VLOOKUP($W1392,日射量と図３!$E$6:$F$34,2,TRUE),IF(AND(71&lt;=Z1392,Z1392&lt;107),VLOOKUP($W1392,日射量と図３!$E$6:$G$34,3,TRUE),IF(AND(107&lt;=Z1392,Z1392&lt;143),VLOOKUP($W1392,日射量と図３!$E$6:$H$34,4,TRUE),VLOOKUP($W1392,日射量と図３!$E$6:$I$34,5,TRUE))))))</f>
        <v/>
      </c>
      <c r="AC1392" s="382" t="str">
        <f t="shared" si="264"/>
        <v/>
      </c>
      <c r="AD1392" s="382" t="str">
        <f t="shared" si="265"/>
        <v/>
      </c>
    </row>
    <row r="1393" spans="11:30" ht="13.5" customHeight="1">
      <c r="K1393" s="4">
        <f t="shared" si="258"/>
        <v>7</v>
      </c>
      <c r="L1393" s="34">
        <v>43309</v>
      </c>
      <c r="M1393" s="4">
        <v>58</v>
      </c>
      <c r="N1393" s="4">
        <v>22</v>
      </c>
      <c r="O1393" s="31">
        <v>0.875</v>
      </c>
      <c r="P1393" s="35">
        <v>27.720000000000006</v>
      </c>
      <c r="Q1393" s="36">
        <f t="shared" si="259"/>
        <v>16</v>
      </c>
      <c r="R1393" s="4">
        <f t="shared" si="260"/>
        <v>0</v>
      </c>
      <c r="S1393" s="31">
        <f t="shared" si="266"/>
        <v>0.19538194444444446</v>
      </c>
      <c r="T1393" s="31">
        <f t="shared" si="267"/>
        <v>0.79927083333333337</v>
      </c>
      <c r="U1393" s="4">
        <f t="shared" si="261"/>
        <v>0</v>
      </c>
      <c r="V1393" s="4" t="str">
        <f t="shared" si="262"/>
        <v/>
      </c>
      <c r="W1393" s="18" t="str">
        <f>IF(V1393="","",VLOOKUP(L1393,日射量と図３!$A$4:$C$368,3,TRUE)*238.85/100)</f>
        <v/>
      </c>
      <c r="X1393" s="4" t="str">
        <f t="shared" si="263"/>
        <v/>
      </c>
      <c r="Y1393" s="4" t="str">
        <f t="shared" si="268"/>
        <v/>
      </c>
      <c r="Z1393" s="4" t="str">
        <f t="shared" si="269"/>
        <v/>
      </c>
      <c r="AA1393" s="4" t="str">
        <f>IF($V1393="","",IF(Y1393&lt;36,0,IF(AND(36&lt;=Y1393,Y1393&lt;71),VLOOKUP($W1393,日射量と図３!$E$6:$F$34,2,TRUE),IF(AND(71&lt;=Y1393,Y1393&lt;107),VLOOKUP($W1393,日射量と図３!$E$6:$G$34,3,TRUE),IF(AND(107&lt;=Y1393,Y1393&lt;143),VLOOKUP($W1393,日射量と図３!$E$6:$H$34,4,TRUE),VLOOKUP($W1393,日射量と図３!$E$6:$I$34,5,TRUE))))))</f>
        <v/>
      </c>
      <c r="AB1393" s="4" t="str">
        <f>IF($V1393="","",IF(Z1393&lt;36,0,IF(AND(36&lt;=Z1393,Z1393&lt;71),VLOOKUP($W1393,日射量と図３!$E$6:$F$34,2,TRUE),IF(AND(71&lt;=Z1393,Z1393&lt;107),VLOOKUP($W1393,日射量と図３!$E$6:$G$34,3,TRUE),IF(AND(107&lt;=Z1393,Z1393&lt;143),VLOOKUP($W1393,日射量と図３!$E$6:$H$34,4,TRUE),VLOOKUP($W1393,日射量と図３!$E$6:$I$34,5,TRUE))))))</f>
        <v/>
      </c>
      <c r="AC1393" s="382" t="str">
        <f t="shared" si="264"/>
        <v/>
      </c>
      <c r="AD1393" s="382" t="str">
        <f t="shared" si="265"/>
        <v/>
      </c>
    </row>
    <row r="1394" spans="11:30" ht="13.5" customHeight="1">
      <c r="K1394" s="4">
        <f t="shared" si="258"/>
        <v>7</v>
      </c>
      <c r="L1394" s="34">
        <v>43309</v>
      </c>
      <c r="M1394" s="4">
        <v>58</v>
      </c>
      <c r="N1394" s="4">
        <v>23</v>
      </c>
      <c r="O1394" s="31">
        <v>0.91666666666666663</v>
      </c>
      <c r="P1394" s="35">
        <v>27.4</v>
      </c>
      <c r="Q1394" s="36">
        <f t="shared" si="259"/>
        <v>13</v>
      </c>
      <c r="R1394" s="4">
        <f t="shared" si="260"/>
        <v>0</v>
      </c>
      <c r="S1394" s="31">
        <f t="shared" si="266"/>
        <v>0.19538194444444446</v>
      </c>
      <c r="T1394" s="31">
        <f t="shared" si="267"/>
        <v>0.79927083333333337</v>
      </c>
      <c r="U1394" s="4">
        <f t="shared" si="261"/>
        <v>0</v>
      </c>
      <c r="V1394" s="4" t="str">
        <f t="shared" si="262"/>
        <v/>
      </c>
      <c r="W1394" s="18" t="str">
        <f>IF(V1394="","",VLOOKUP(L1394,日射量と図３!$A$4:$C$368,3,TRUE)*238.85/100)</f>
        <v/>
      </c>
      <c r="X1394" s="4" t="str">
        <f t="shared" si="263"/>
        <v/>
      </c>
      <c r="Y1394" s="4" t="str">
        <f t="shared" si="268"/>
        <v/>
      </c>
      <c r="Z1394" s="4" t="str">
        <f t="shared" si="269"/>
        <v/>
      </c>
      <c r="AA1394" s="4" t="str">
        <f>IF($V1394="","",IF(Y1394&lt;36,0,IF(AND(36&lt;=Y1394,Y1394&lt;71),VLOOKUP($W1394,日射量と図３!$E$6:$F$34,2,TRUE),IF(AND(71&lt;=Y1394,Y1394&lt;107),VLOOKUP($W1394,日射量と図３!$E$6:$G$34,3,TRUE),IF(AND(107&lt;=Y1394,Y1394&lt;143),VLOOKUP($W1394,日射量と図３!$E$6:$H$34,4,TRUE),VLOOKUP($W1394,日射量と図３!$E$6:$I$34,5,TRUE))))))</f>
        <v/>
      </c>
      <c r="AB1394" s="4" t="str">
        <f>IF($V1394="","",IF(Z1394&lt;36,0,IF(AND(36&lt;=Z1394,Z1394&lt;71),VLOOKUP($W1394,日射量と図３!$E$6:$F$34,2,TRUE),IF(AND(71&lt;=Z1394,Z1394&lt;107),VLOOKUP($W1394,日射量と図３!$E$6:$G$34,3,TRUE),IF(AND(107&lt;=Z1394,Z1394&lt;143),VLOOKUP($W1394,日射量と図３!$E$6:$H$34,4,TRUE),VLOOKUP($W1394,日射量と図３!$E$6:$I$34,5,TRUE))))))</f>
        <v/>
      </c>
      <c r="AC1394" s="382" t="str">
        <f t="shared" si="264"/>
        <v/>
      </c>
      <c r="AD1394" s="382" t="str">
        <f t="shared" si="265"/>
        <v/>
      </c>
    </row>
    <row r="1395" spans="11:30" ht="13.5" customHeight="1">
      <c r="K1395" s="4">
        <f t="shared" si="258"/>
        <v>7</v>
      </c>
      <c r="L1395" s="34">
        <v>43309</v>
      </c>
      <c r="M1395" s="4">
        <v>58</v>
      </c>
      <c r="N1395" s="4">
        <v>24</v>
      </c>
      <c r="O1395" s="31">
        <v>0.95833333333333337</v>
      </c>
      <c r="P1395" s="35">
        <v>27.130000000000003</v>
      </c>
      <c r="Q1395" s="36">
        <f t="shared" si="259"/>
        <v>13</v>
      </c>
      <c r="R1395" s="4">
        <f t="shared" si="260"/>
        <v>0</v>
      </c>
      <c r="S1395" s="31">
        <f t="shared" si="266"/>
        <v>0.19538194444444446</v>
      </c>
      <c r="T1395" s="31">
        <f t="shared" si="267"/>
        <v>0.79927083333333337</v>
      </c>
      <c r="U1395" s="4">
        <f t="shared" si="261"/>
        <v>0</v>
      </c>
      <c r="V1395" s="4" t="str">
        <f t="shared" si="262"/>
        <v/>
      </c>
      <c r="W1395" s="18" t="str">
        <f>IF(V1395="","",VLOOKUP(L1395,日射量と図３!$A$4:$C$368,3,TRUE)*238.85/100)</f>
        <v/>
      </c>
      <c r="X1395" s="4" t="str">
        <f t="shared" si="263"/>
        <v/>
      </c>
      <c r="Y1395" s="4" t="str">
        <f t="shared" si="268"/>
        <v/>
      </c>
      <c r="Z1395" s="4" t="str">
        <f t="shared" si="269"/>
        <v/>
      </c>
      <c r="AA1395" s="4" t="str">
        <f>IF($V1395="","",IF(Y1395&lt;36,0,IF(AND(36&lt;=Y1395,Y1395&lt;71),VLOOKUP($W1395,日射量と図３!$E$6:$F$34,2,TRUE),IF(AND(71&lt;=Y1395,Y1395&lt;107),VLOOKUP($W1395,日射量と図３!$E$6:$G$34,3,TRUE),IF(AND(107&lt;=Y1395,Y1395&lt;143),VLOOKUP($W1395,日射量と図３!$E$6:$H$34,4,TRUE),VLOOKUP($W1395,日射量と図３!$E$6:$I$34,5,TRUE))))))</f>
        <v/>
      </c>
      <c r="AB1395" s="4" t="str">
        <f>IF($V1395="","",IF(Z1395&lt;36,0,IF(AND(36&lt;=Z1395,Z1395&lt;71),VLOOKUP($W1395,日射量と図３!$E$6:$F$34,2,TRUE),IF(AND(71&lt;=Z1395,Z1395&lt;107),VLOOKUP($W1395,日射量と図３!$E$6:$G$34,3,TRUE),IF(AND(107&lt;=Z1395,Z1395&lt;143),VLOOKUP($W1395,日射量と図３!$E$6:$H$34,4,TRUE),VLOOKUP($W1395,日射量と図３!$E$6:$I$34,5,TRUE))))))</f>
        <v/>
      </c>
      <c r="AC1395" s="382" t="str">
        <f t="shared" si="264"/>
        <v/>
      </c>
      <c r="AD1395" s="382" t="str">
        <f t="shared" si="265"/>
        <v/>
      </c>
    </row>
    <row r="1396" spans="11:30" ht="13.5" customHeight="1">
      <c r="K1396" s="4">
        <f t="shared" si="258"/>
        <v>7</v>
      </c>
      <c r="L1396" s="34">
        <v>43310</v>
      </c>
      <c r="M1396" s="4">
        <v>59</v>
      </c>
      <c r="N1396" s="4">
        <v>1</v>
      </c>
      <c r="O1396" s="31">
        <v>0</v>
      </c>
      <c r="P1396" s="35">
        <v>26.85</v>
      </c>
      <c r="Q1396" s="36">
        <f t="shared" si="259"/>
        <v>13</v>
      </c>
      <c r="R1396" s="4">
        <f t="shared" si="260"/>
        <v>0</v>
      </c>
      <c r="S1396" s="31">
        <f t="shared" si="266"/>
        <v>0.19538194444444446</v>
      </c>
      <c r="T1396" s="31">
        <f t="shared" si="267"/>
        <v>0.79927083333333337</v>
      </c>
      <c r="U1396" s="4">
        <f t="shared" si="261"/>
        <v>0</v>
      </c>
      <c r="V1396" s="4">
        <f t="shared" si="262"/>
        <v>0</v>
      </c>
      <c r="W1396" s="18">
        <f>IF(V1396="","",VLOOKUP(L1396,日射量と図３!$A$4:$C$368,3,TRUE)*238.85/100)</f>
        <v>35.827500000000001</v>
      </c>
      <c r="X1396" s="4">
        <f t="shared" si="263"/>
        <v>14</v>
      </c>
      <c r="Y1396" s="4">
        <f t="shared" si="268"/>
        <v>0</v>
      </c>
      <c r="Z1396" s="4">
        <f t="shared" si="269"/>
        <v>0</v>
      </c>
      <c r="AA1396" s="4">
        <f>IF($V1396="","",IF(Y1396&lt;36,0,IF(AND(36&lt;=Y1396,Y1396&lt;71),VLOOKUP($W1396,日射量と図３!$E$6:$F$34,2,TRUE),IF(AND(71&lt;=Y1396,Y1396&lt;107),VLOOKUP($W1396,日射量と図３!$E$6:$G$34,3,TRUE),IF(AND(107&lt;=Y1396,Y1396&lt;143),VLOOKUP($W1396,日射量と図３!$E$6:$H$34,4,TRUE),VLOOKUP($W1396,日射量と図３!$E$6:$I$34,5,TRUE))))))</f>
        <v>0</v>
      </c>
      <c r="AB1396" s="4">
        <f>IF($V1396="","",IF(Z1396&lt;36,0,IF(AND(36&lt;=Z1396,Z1396&lt;71),VLOOKUP($W1396,日射量と図３!$E$6:$F$34,2,TRUE),IF(AND(71&lt;=Z1396,Z1396&lt;107),VLOOKUP($W1396,日射量と図３!$E$6:$G$34,3,TRUE),IF(AND(107&lt;=Z1396,Z1396&lt;143),VLOOKUP($W1396,日射量と図３!$E$6:$H$34,4,TRUE),VLOOKUP($W1396,日射量と図３!$E$6:$I$34,5,TRUE))))))</f>
        <v>0</v>
      </c>
      <c r="AC1396" s="382">
        <f t="shared" si="264"/>
        <v>0</v>
      </c>
      <c r="AD1396" s="382">
        <f t="shared" si="265"/>
        <v>0</v>
      </c>
    </row>
    <row r="1397" spans="11:30" ht="13.5" customHeight="1">
      <c r="K1397" s="4">
        <f t="shared" si="258"/>
        <v>7</v>
      </c>
      <c r="L1397" s="34">
        <v>43310</v>
      </c>
      <c r="M1397" s="4">
        <v>59</v>
      </c>
      <c r="N1397" s="4">
        <v>2</v>
      </c>
      <c r="O1397" s="31">
        <v>4.1666666666666664E-2</v>
      </c>
      <c r="P1397" s="35">
        <v>26.439999999999998</v>
      </c>
      <c r="Q1397" s="36">
        <f t="shared" si="259"/>
        <v>13</v>
      </c>
      <c r="R1397" s="4">
        <f t="shared" si="260"/>
        <v>0</v>
      </c>
      <c r="S1397" s="31">
        <f t="shared" si="266"/>
        <v>0.19538194444444446</v>
      </c>
      <c r="T1397" s="31">
        <f t="shared" si="267"/>
        <v>0.79927083333333337</v>
      </c>
      <c r="U1397" s="4">
        <f t="shared" si="261"/>
        <v>0</v>
      </c>
      <c r="V1397" s="4" t="str">
        <f t="shared" si="262"/>
        <v/>
      </c>
      <c r="W1397" s="18" t="str">
        <f>IF(V1397="","",VLOOKUP(L1397,日射量と図３!$A$4:$C$368,3,TRUE)*238.85/100)</f>
        <v/>
      </c>
      <c r="X1397" s="4" t="str">
        <f t="shared" si="263"/>
        <v/>
      </c>
      <c r="Y1397" s="4" t="str">
        <f t="shared" si="268"/>
        <v/>
      </c>
      <c r="Z1397" s="4" t="str">
        <f t="shared" si="269"/>
        <v/>
      </c>
      <c r="AA1397" s="4" t="str">
        <f>IF($V1397="","",IF(Y1397&lt;36,0,IF(AND(36&lt;=Y1397,Y1397&lt;71),VLOOKUP($W1397,日射量と図３!$E$6:$F$34,2,TRUE),IF(AND(71&lt;=Y1397,Y1397&lt;107),VLOOKUP($W1397,日射量と図３!$E$6:$G$34,3,TRUE),IF(AND(107&lt;=Y1397,Y1397&lt;143),VLOOKUP($W1397,日射量と図３!$E$6:$H$34,4,TRUE),VLOOKUP($W1397,日射量と図３!$E$6:$I$34,5,TRUE))))))</f>
        <v/>
      </c>
      <c r="AB1397" s="4" t="str">
        <f>IF($V1397="","",IF(Z1397&lt;36,0,IF(AND(36&lt;=Z1397,Z1397&lt;71),VLOOKUP($W1397,日射量と図３!$E$6:$F$34,2,TRUE),IF(AND(71&lt;=Z1397,Z1397&lt;107),VLOOKUP($W1397,日射量と図３!$E$6:$G$34,3,TRUE),IF(AND(107&lt;=Z1397,Z1397&lt;143),VLOOKUP($W1397,日射量と図３!$E$6:$H$34,4,TRUE),VLOOKUP($W1397,日射量と図３!$E$6:$I$34,5,TRUE))))))</f>
        <v/>
      </c>
      <c r="AC1397" s="382" t="str">
        <f t="shared" si="264"/>
        <v/>
      </c>
      <c r="AD1397" s="382" t="str">
        <f t="shared" si="265"/>
        <v/>
      </c>
    </row>
    <row r="1398" spans="11:30" ht="13.5" customHeight="1">
      <c r="K1398" s="4">
        <f t="shared" si="258"/>
        <v>7</v>
      </c>
      <c r="L1398" s="34">
        <v>43310</v>
      </c>
      <c r="M1398" s="4">
        <v>59</v>
      </c>
      <c r="N1398" s="4">
        <v>3</v>
      </c>
      <c r="O1398" s="31">
        <v>8.3333333333333329E-2</v>
      </c>
      <c r="P1398" s="35">
        <v>26.080000000000002</v>
      </c>
      <c r="Q1398" s="36">
        <f t="shared" si="259"/>
        <v>13</v>
      </c>
      <c r="R1398" s="4">
        <f t="shared" si="260"/>
        <v>0</v>
      </c>
      <c r="S1398" s="31">
        <f t="shared" si="266"/>
        <v>0.19538194444444446</v>
      </c>
      <c r="T1398" s="31">
        <f t="shared" si="267"/>
        <v>0.79927083333333337</v>
      </c>
      <c r="U1398" s="4">
        <f t="shared" si="261"/>
        <v>0</v>
      </c>
      <c r="V1398" s="4" t="str">
        <f t="shared" si="262"/>
        <v/>
      </c>
      <c r="W1398" s="18" t="str">
        <f>IF(V1398="","",VLOOKUP(L1398,日射量と図３!$A$4:$C$368,3,TRUE)*238.85/100)</f>
        <v/>
      </c>
      <c r="X1398" s="4" t="str">
        <f t="shared" si="263"/>
        <v/>
      </c>
      <c r="Y1398" s="4" t="str">
        <f t="shared" si="268"/>
        <v/>
      </c>
      <c r="Z1398" s="4" t="str">
        <f t="shared" si="269"/>
        <v/>
      </c>
      <c r="AA1398" s="4" t="str">
        <f>IF($V1398="","",IF(Y1398&lt;36,0,IF(AND(36&lt;=Y1398,Y1398&lt;71),VLOOKUP($W1398,日射量と図３!$E$6:$F$34,2,TRUE),IF(AND(71&lt;=Y1398,Y1398&lt;107),VLOOKUP($W1398,日射量と図３!$E$6:$G$34,3,TRUE),IF(AND(107&lt;=Y1398,Y1398&lt;143),VLOOKUP($W1398,日射量と図３!$E$6:$H$34,4,TRUE),VLOOKUP($W1398,日射量と図３!$E$6:$I$34,5,TRUE))))))</f>
        <v/>
      </c>
      <c r="AB1398" s="4" t="str">
        <f>IF($V1398="","",IF(Z1398&lt;36,0,IF(AND(36&lt;=Z1398,Z1398&lt;71),VLOOKUP($W1398,日射量と図３!$E$6:$F$34,2,TRUE),IF(AND(71&lt;=Z1398,Z1398&lt;107),VLOOKUP($W1398,日射量と図３!$E$6:$G$34,3,TRUE),IF(AND(107&lt;=Z1398,Z1398&lt;143),VLOOKUP($W1398,日射量と図３!$E$6:$H$34,4,TRUE),VLOOKUP($W1398,日射量と図３!$E$6:$I$34,5,TRUE))))))</f>
        <v/>
      </c>
      <c r="AC1398" s="382" t="str">
        <f t="shared" si="264"/>
        <v/>
      </c>
      <c r="AD1398" s="382" t="str">
        <f t="shared" si="265"/>
        <v/>
      </c>
    </row>
    <row r="1399" spans="11:30" ht="13.5" customHeight="1">
      <c r="K1399" s="4">
        <f t="shared" si="258"/>
        <v>7</v>
      </c>
      <c r="L1399" s="34">
        <v>43310</v>
      </c>
      <c r="M1399" s="4">
        <v>59</v>
      </c>
      <c r="N1399" s="4">
        <v>4</v>
      </c>
      <c r="O1399" s="31">
        <v>0.125</v>
      </c>
      <c r="P1399" s="35">
        <v>25.889999999999997</v>
      </c>
      <c r="Q1399" s="36">
        <f t="shared" si="259"/>
        <v>13</v>
      </c>
      <c r="R1399" s="4">
        <f t="shared" si="260"/>
        <v>0</v>
      </c>
      <c r="S1399" s="31">
        <f t="shared" si="266"/>
        <v>0.19538194444444446</v>
      </c>
      <c r="T1399" s="31">
        <f t="shared" si="267"/>
        <v>0.79927083333333337</v>
      </c>
      <c r="U1399" s="4">
        <f t="shared" si="261"/>
        <v>0</v>
      </c>
      <c r="V1399" s="4" t="str">
        <f t="shared" si="262"/>
        <v/>
      </c>
      <c r="W1399" s="18" t="str">
        <f>IF(V1399="","",VLOOKUP(L1399,日射量と図３!$A$4:$C$368,3,TRUE)*238.85/100)</f>
        <v/>
      </c>
      <c r="X1399" s="4" t="str">
        <f t="shared" si="263"/>
        <v/>
      </c>
      <c r="Y1399" s="4" t="str">
        <f t="shared" si="268"/>
        <v/>
      </c>
      <c r="Z1399" s="4" t="str">
        <f t="shared" si="269"/>
        <v/>
      </c>
      <c r="AA1399" s="4" t="str">
        <f>IF($V1399="","",IF(Y1399&lt;36,0,IF(AND(36&lt;=Y1399,Y1399&lt;71),VLOOKUP($W1399,日射量と図３!$E$6:$F$34,2,TRUE),IF(AND(71&lt;=Y1399,Y1399&lt;107),VLOOKUP($W1399,日射量と図３!$E$6:$G$34,3,TRUE),IF(AND(107&lt;=Y1399,Y1399&lt;143),VLOOKUP($W1399,日射量と図３!$E$6:$H$34,4,TRUE),VLOOKUP($W1399,日射量と図３!$E$6:$I$34,5,TRUE))))))</f>
        <v/>
      </c>
      <c r="AB1399" s="4" t="str">
        <f>IF($V1399="","",IF(Z1399&lt;36,0,IF(AND(36&lt;=Z1399,Z1399&lt;71),VLOOKUP($W1399,日射量と図３!$E$6:$F$34,2,TRUE),IF(AND(71&lt;=Z1399,Z1399&lt;107),VLOOKUP($W1399,日射量と図３!$E$6:$G$34,3,TRUE),IF(AND(107&lt;=Z1399,Z1399&lt;143),VLOOKUP($W1399,日射量と図３!$E$6:$H$34,4,TRUE),VLOOKUP($W1399,日射量と図３!$E$6:$I$34,5,TRUE))))))</f>
        <v/>
      </c>
      <c r="AC1399" s="382" t="str">
        <f t="shared" si="264"/>
        <v/>
      </c>
      <c r="AD1399" s="382" t="str">
        <f t="shared" si="265"/>
        <v/>
      </c>
    </row>
    <row r="1400" spans="11:30" ht="13.5" customHeight="1">
      <c r="K1400" s="4">
        <f t="shared" si="258"/>
        <v>7</v>
      </c>
      <c r="L1400" s="34">
        <v>43310</v>
      </c>
      <c r="M1400" s="4">
        <v>59</v>
      </c>
      <c r="N1400" s="4">
        <v>5</v>
      </c>
      <c r="O1400" s="31">
        <v>0.16666666666666666</v>
      </c>
      <c r="P1400" s="35">
        <v>25.56</v>
      </c>
      <c r="Q1400" s="36">
        <f t="shared" si="259"/>
        <v>15</v>
      </c>
      <c r="R1400" s="4">
        <f t="shared" si="260"/>
        <v>0</v>
      </c>
      <c r="S1400" s="31">
        <f t="shared" si="266"/>
        <v>0.19538194444444446</v>
      </c>
      <c r="T1400" s="31">
        <f t="shared" si="267"/>
        <v>0.79927083333333337</v>
      </c>
      <c r="U1400" s="4">
        <f t="shared" si="261"/>
        <v>0</v>
      </c>
      <c r="V1400" s="4" t="str">
        <f t="shared" si="262"/>
        <v/>
      </c>
      <c r="W1400" s="18" t="str">
        <f>IF(V1400="","",VLOOKUP(L1400,日射量と図３!$A$4:$C$368,3,TRUE)*238.85/100)</f>
        <v/>
      </c>
      <c r="X1400" s="4" t="str">
        <f t="shared" si="263"/>
        <v/>
      </c>
      <c r="Y1400" s="4" t="str">
        <f t="shared" si="268"/>
        <v/>
      </c>
      <c r="Z1400" s="4" t="str">
        <f t="shared" si="269"/>
        <v/>
      </c>
      <c r="AA1400" s="4" t="str">
        <f>IF($V1400="","",IF(Y1400&lt;36,0,IF(AND(36&lt;=Y1400,Y1400&lt;71),VLOOKUP($W1400,日射量と図３!$E$6:$F$34,2,TRUE),IF(AND(71&lt;=Y1400,Y1400&lt;107),VLOOKUP($W1400,日射量と図３!$E$6:$G$34,3,TRUE),IF(AND(107&lt;=Y1400,Y1400&lt;143),VLOOKUP($W1400,日射量と図３!$E$6:$H$34,4,TRUE),VLOOKUP($W1400,日射量と図３!$E$6:$I$34,5,TRUE))))))</f>
        <v/>
      </c>
      <c r="AB1400" s="4" t="str">
        <f>IF($V1400="","",IF(Z1400&lt;36,0,IF(AND(36&lt;=Z1400,Z1400&lt;71),VLOOKUP($W1400,日射量と図３!$E$6:$F$34,2,TRUE),IF(AND(71&lt;=Z1400,Z1400&lt;107),VLOOKUP($W1400,日射量と図３!$E$6:$G$34,3,TRUE),IF(AND(107&lt;=Z1400,Z1400&lt;143),VLOOKUP($W1400,日射量と図３!$E$6:$H$34,4,TRUE),VLOOKUP($W1400,日射量と図３!$E$6:$I$34,5,TRUE))))))</f>
        <v/>
      </c>
      <c r="AC1400" s="382" t="str">
        <f t="shared" si="264"/>
        <v/>
      </c>
      <c r="AD1400" s="382" t="str">
        <f t="shared" si="265"/>
        <v/>
      </c>
    </row>
    <row r="1401" spans="11:30" ht="13.5" customHeight="1">
      <c r="K1401" s="4">
        <f t="shared" si="258"/>
        <v>7</v>
      </c>
      <c r="L1401" s="34">
        <v>43310</v>
      </c>
      <c r="M1401" s="4">
        <v>59</v>
      </c>
      <c r="N1401" s="4">
        <v>6</v>
      </c>
      <c r="O1401" s="31">
        <v>0.20833333333333334</v>
      </c>
      <c r="P1401" s="35">
        <v>25.439999999999998</v>
      </c>
      <c r="Q1401" s="36">
        <f t="shared" si="259"/>
        <v>15</v>
      </c>
      <c r="R1401" s="4">
        <f t="shared" si="260"/>
        <v>0</v>
      </c>
      <c r="S1401" s="31">
        <f t="shared" si="266"/>
        <v>0.19538194444444446</v>
      </c>
      <c r="T1401" s="31">
        <f t="shared" si="267"/>
        <v>0.79927083333333337</v>
      </c>
      <c r="U1401" s="4">
        <f t="shared" si="261"/>
        <v>0</v>
      </c>
      <c r="V1401" s="4" t="str">
        <f t="shared" si="262"/>
        <v/>
      </c>
      <c r="W1401" s="18" t="str">
        <f>IF(V1401="","",VLOOKUP(L1401,日射量と図３!$A$4:$C$368,3,TRUE)*238.85/100)</f>
        <v/>
      </c>
      <c r="X1401" s="4" t="str">
        <f t="shared" si="263"/>
        <v/>
      </c>
      <c r="Y1401" s="4" t="str">
        <f t="shared" si="268"/>
        <v/>
      </c>
      <c r="Z1401" s="4" t="str">
        <f t="shared" si="269"/>
        <v/>
      </c>
      <c r="AA1401" s="4" t="str">
        <f>IF($V1401="","",IF(Y1401&lt;36,0,IF(AND(36&lt;=Y1401,Y1401&lt;71),VLOOKUP($W1401,日射量と図３!$E$6:$F$34,2,TRUE),IF(AND(71&lt;=Y1401,Y1401&lt;107),VLOOKUP($W1401,日射量と図３!$E$6:$G$34,3,TRUE),IF(AND(107&lt;=Y1401,Y1401&lt;143),VLOOKUP($W1401,日射量と図３!$E$6:$H$34,4,TRUE),VLOOKUP($W1401,日射量と図３!$E$6:$I$34,5,TRUE))))))</f>
        <v/>
      </c>
      <c r="AB1401" s="4" t="str">
        <f>IF($V1401="","",IF(Z1401&lt;36,0,IF(AND(36&lt;=Z1401,Z1401&lt;71),VLOOKUP($W1401,日射量と図３!$E$6:$F$34,2,TRUE),IF(AND(71&lt;=Z1401,Z1401&lt;107),VLOOKUP($W1401,日射量と図３!$E$6:$G$34,3,TRUE),IF(AND(107&lt;=Z1401,Z1401&lt;143),VLOOKUP($W1401,日射量と図３!$E$6:$H$34,4,TRUE),VLOOKUP($W1401,日射量と図３!$E$6:$I$34,5,TRUE))))))</f>
        <v/>
      </c>
      <c r="AC1401" s="382" t="str">
        <f t="shared" si="264"/>
        <v/>
      </c>
      <c r="AD1401" s="382" t="str">
        <f t="shared" si="265"/>
        <v/>
      </c>
    </row>
    <row r="1402" spans="11:30" ht="13.5" customHeight="1">
      <c r="K1402" s="4">
        <f t="shared" si="258"/>
        <v>7</v>
      </c>
      <c r="L1402" s="34">
        <v>43310</v>
      </c>
      <c r="M1402" s="4">
        <v>59</v>
      </c>
      <c r="N1402" s="4">
        <v>7</v>
      </c>
      <c r="O1402" s="31">
        <v>0.25</v>
      </c>
      <c r="P1402" s="35">
        <v>25.59</v>
      </c>
      <c r="Q1402" s="36">
        <f t="shared" si="259"/>
        <v>15</v>
      </c>
      <c r="R1402" s="4">
        <f t="shared" si="260"/>
        <v>0</v>
      </c>
      <c r="S1402" s="31">
        <f t="shared" si="266"/>
        <v>0.19538194444444446</v>
      </c>
      <c r="T1402" s="31">
        <f t="shared" si="267"/>
        <v>0.79927083333333337</v>
      </c>
      <c r="U1402" s="4">
        <f t="shared" si="261"/>
        <v>0</v>
      </c>
      <c r="V1402" s="4" t="str">
        <f t="shared" si="262"/>
        <v/>
      </c>
      <c r="W1402" s="18" t="str">
        <f>IF(V1402="","",VLOOKUP(L1402,日射量と図３!$A$4:$C$368,3,TRUE)*238.85/100)</f>
        <v/>
      </c>
      <c r="X1402" s="4" t="str">
        <f t="shared" si="263"/>
        <v/>
      </c>
      <c r="Y1402" s="4" t="str">
        <f t="shared" si="268"/>
        <v/>
      </c>
      <c r="Z1402" s="4" t="str">
        <f t="shared" si="269"/>
        <v/>
      </c>
      <c r="AA1402" s="4" t="str">
        <f>IF($V1402="","",IF(Y1402&lt;36,0,IF(AND(36&lt;=Y1402,Y1402&lt;71),VLOOKUP($W1402,日射量と図３!$E$6:$F$34,2,TRUE),IF(AND(71&lt;=Y1402,Y1402&lt;107),VLOOKUP($W1402,日射量と図３!$E$6:$G$34,3,TRUE),IF(AND(107&lt;=Y1402,Y1402&lt;143),VLOOKUP($W1402,日射量と図３!$E$6:$H$34,4,TRUE),VLOOKUP($W1402,日射量と図３!$E$6:$I$34,5,TRUE))))))</f>
        <v/>
      </c>
      <c r="AB1402" s="4" t="str">
        <f>IF($V1402="","",IF(Z1402&lt;36,0,IF(AND(36&lt;=Z1402,Z1402&lt;71),VLOOKUP($W1402,日射量と図３!$E$6:$F$34,2,TRUE),IF(AND(71&lt;=Z1402,Z1402&lt;107),VLOOKUP($W1402,日射量と図３!$E$6:$G$34,3,TRUE),IF(AND(107&lt;=Z1402,Z1402&lt;143),VLOOKUP($W1402,日射量と図３!$E$6:$H$34,4,TRUE),VLOOKUP($W1402,日射量と図３!$E$6:$I$34,5,TRUE))))))</f>
        <v/>
      </c>
      <c r="AC1402" s="382" t="str">
        <f t="shared" si="264"/>
        <v/>
      </c>
      <c r="AD1402" s="382" t="str">
        <f t="shared" si="265"/>
        <v/>
      </c>
    </row>
    <row r="1403" spans="11:30" ht="13.5" customHeight="1">
      <c r="K1403" s="4">
        <f t="shared" si="258"/>
        <v>7</v>
      </c>
      <c r="L1403" s="34">
        <v>43310</v>
      </c>
      <c r="M1403" s="4">
        <v>59</v>
      </c>
      <c r="N1403" s="4">
        <v>8</v>
      </c>
      <c r="O1403" s="31">
        <v>0.29166666666666669</v>
      </c>
      <c r="P1403" s="35">
        <v>26.169999999999998</v>
      </c>
      <c r="Q1403" s="36">
        <f t="shared" si="259"/>
        <v>12</v>
      </c>
      <c r="R1403" s="4">
        <f t="shared" si="260"/>
        <v>0</v>
      </c>
      <c r="S1403" s="31">
        <f t="shared" si="266"/>
        <v>0.19538194444444446</v>
      </c>
      <c r="T1403" s="31">
        <f t="shared" si="267"/>
        <v>0.79927083333333337</v>
      </c>
      <c r="U1403" s="4">
        <f t="shared" si="261"/>
        <v>0</v>
      </c>
      <c r="V1403" s="4" t="str">
        <f t="shared" si="262"/>
        <v/>
      </c>
      <c r="W1403" s="18" t="str">
        <f>IF(V1403="","",VLOOKUP(L1403,日射量と図３!$A$4:$C$368,3,TRUE)*238.85/100)</f>
        <v/>
      </c>
      <c r="X1403" s="4" t="str">
        <f t="shared" si="263"/>
        <v/>
      </c>
      <c r="Y1403" s="4" t="str">
        <f t="shared" si="268"/>
        <v/>
      </c>
      <c r="Z1403" s="4" t="str">
        <f t="shared" si="269"/>
        <v/>
      </c>
      <c r="AA1403" s="4" t="str">
        <f>IF($V1403="","",IF(Y1403&lt;36,0,IF(AND(36&lt;=Y1403,Y1403&lt;71),VLOOKUP($W1403,日射量と図３!$E$6:$F$34,2,TRUE),IF(AND(71&lt;=Y1403,Y1403&lt;107),VLOOKUP($W1403,日射量と図３!$E$6:$G$34,3,TRUE),IF(AND(107&lt;=Y1403,Y1403&lt;143),VLOOKUP($W1403,日射量と図３!$E$6:$H$34,4,TRUE),VLOOKUP($W1403,日射量と図３!$E$6:$I$34,5,TRUE))))))</f>
        <v/>
      </c>
      <c r="AB1403" s="4" t="str">
        <f>IF($V1403="","",IF(Z1403&lt;36,0,IF(AND(36&lt;=Z1403,Z1403&lt;71),VLOOKUP($W1403,日射量と図３!$E$6:$F$34,2,TRUE),IF(AND(71&lt;=Z1403,Z1403&lt;107),VLOOKUP($W1403,日射量と図３!$E$6:$G$34,3,TRUE),IF(AND(107&lt;=Z1403,Z1403&lt;143),VLOOKUP($W1403,日射量と図３!$E$6:$H$34,4,TRUE),VLOOKUP($W1403,日射量と図３!$E$6:$I$34,5,TRUE))))))</f>
        <v/>
      </c>
      <c r="AC1403" s="382" t="str">
        <f t="shared" si="264"/>
        <v/>
      </c>
      <c r="AD1403" s="382" t="str">
        <f t="shared" si="265"/>
        <v/>
      </c>
    </row>
    <row r="1404" spans="11:30" ht="13.5" customHeight="1">
      <c r="K1404" s="4">
        <f t="shared" si="258"/>
        <v>7</v>
      </c>
      <c r="L1404" s="34">
        <v>43310</v>
      </c>
      <c r="M1404" s="4">
        <v>59</v>
      </c>
      <c r="N1404" s="4">
        <v>9</v>
      </c>
      <c r="O1404" s="31">
        <v>0.33333333333333331</v>
      </c>
      <c r="P1404" s="35">
        <v>27.189999999999998</v>
      </c>
      <c r="Q1404" s="36">
        <f t="shared" si="259"/>
        <v>12</v>
      </c>
      <c r="R1404" s="4">
        <f t="shared" si="260"/>
        <v>0</v>
      </c>
      <c r="S1404" s="31">
        <f t="shared" si="266"/>
        <v>0.19538194444444446</v>
      </c>
      <c r="T1404" s="31">
        <f t="shared" si="267"/>
        <v>0.79927083333333337</v>
      </c>
      <c r="U1404" s="4">
        <f t="shared" si="261"/>
        <v>0</v>
      </c>
      <c r="V1404" s="4" t="str">
        <f t="shared" si="262"/>
        <v/>
      </c>
      <c r="W1404" s="18" t="str">
        <f>IF(V1404="","",VLOOKUP(L1404,日射量と図３!$A$4:$C$368,3,TRUE)*238.85/100)</f>
        <v/>
      </c>
      <c r="X1404" s="4" t="str">
        <f t="shared" si="263"/>
        <v/>
      </c>
      <c r="Y1404" s="4" t="str">
        <f t="shared" si="268"/>
        <v/>
      </c>
      <c r="Z1404" s="4" t="str">
        <f t="shared" si="269"/>
        <v/>
      </c>
      <c r="AA1404" s="4" t="str">
        <f>IF($V1404="","",IF(Y1404&lt;36,0,IF(AND(36&lt;=Y1404,Y1404&lt;71),VLOOKUP($W1404,日射量と図３!$E$6:$F$34,2,TRUE),IF(AND(71&lt;=Y1404,Y1404&lt;107),VLOOKUP($W1404,日射量と図３!$E$6:$G$34,3,TRUE),IF(AND(107&lt;=Y1404,Y1404&lt;143),VLOOKUP($W1404,日射量と図３!$E$6:$H$34,4,TRUE),VLOOKUP($W1404,日射量と図３!$E$6:$I$34,5,TRUE))))))</f>
        <v/>
      </c>
      <c r="AB1404" s="4" t="str">
        <f>IF($V1404="","",IF(Z1404&lt;36,0,IF(AND(36&lt;=Z1404,Z1404&lt;71),VLOOKUP($W1404,日射量と図３!$E$6:$F$34,2,TRUE),IF(AND(71&lt;=Z1404,Z1404&lt;107),VLOOKUP($W1404,日射量と図３!$E$6:$G$34,3,TRUE),IF(AND(107&lt;=Z1404,Z1404&lt;143),VLOOKUP($W1404,日射量と図３!$E$6:$H$34,4,TRUE),VLOOKUP($W1404,日射量と図３!$E$6:$I$34,5,TRUE))))))</f>
        <v/>
      </c>
      <c r="AC1404" s="382" t="str">
        <f t="shared" si="264"/>
        <v/>
      </c>
      <c r="AD1404" s="382" t="str">
        <f t="shared" si="265"/>
        <v/>
      </c>
    </row>
    <row r="1405" spans="11:30" ht="13.5" customHeight="1">
      <c r="K1405" s="4">
        <f t="shared" si="258"/>
        <v>7</v>
      </c>
      <c r="L1405" s="34">
        <v>43310</v>
      </c>
      <c r="M1405" s="4">
        <v>59</v>
      </c>
      <c r="N1405" s="4">
        <v>10</v>
      </c>
      <c r="O1405" s="31">
        <v>0.375</v>
      </c>
      <c r="P1405" s="35">
        <v>28</v>
      </c>
      <c r="Q1405" s="36">
        <f t="shared" si="259"/>
        <v>12</v>
      </c>
      <c r="R1405" s="4">
        <f t="shared" si="260"/>
        <v>0</v>
      </c>
      <c r="S1405" s="31">
        <f t="shared" si="266"/>
        <v>0.19538194444444446</v>
      </c>
      <c r="T1405" s="31">
        <f t="shared" si="267"/>
        <v>0.79927083333333337</v>
      </c>
      <c r="U1405" s="4">
        <f t="shared" si="261"/>
        <v>0</v>
      </c>
      <c r="V1405" s="4" t="str">
        <f t="shared" si="262"/>
        <v/>
      </c>
      <c r="W1405" s="18" t="str">
        <f>IF(V1405="","",VLOOKUP(L1405,日射量と図３!$A$4:$C$368,3,TRUE)*238.85/100)</f>
        <v/>
      </c>
      <c r="X1405" s="4" t="str">
        <f t="shared" si="263"/>
        <v/>
      </c>
      <c r="Y1405" s="4" t="str">
        <f t="shared" si="268"/>
        <v/>
      </c>
      <c r="Z1405" s="4" t="str">
        <f t="shared" si="269"/>
        <v/>
      </c>
      <c r="AA1405" s="4" t="str">
        <f>IF($V1405="","",IF(Y1405&lt;36,0,IF(AND(36&lt;=Y1405,Y1405&lt;71),VLOOKUP($W1405,日射量と図３!$E$6:$F$34,2,TRUE),IF(AND(71&lt;=Y1405,Y1405&lt;107),VLOOKUP($W1405,日射量と図３!$E$6:$G$34,3,TRUE),IF(AND(107&lt;=Y1405,Y1405&lt;143),VLOOKUP($W1405,日射量と図３!$E$6:$H$34,4,TRUE),VLOOKUP($W1405,日射量と図３!$E$6:$I$34,5,TRUE))))))</f>
        <v/>
      </c>
      <c r="AB1405" s="4" t="str">
        <f>IF($V1405="","",IF(Z1405&lt;36,0,IF(AND(36&lt;=Z1405,Z1405&lt;71),VLOOKUP($W1405,日射量と図３!$E$6:$F$34,2,TRUE),IF(AND(71&lt;=Z1405,Z1405&lt;107),VLOOKUP($W1405,日射量と図３!$E$6:$G$34,3,TRUE),IF(AND(107&lt;=Z1405,Z1405&lt;143),VLOOKUP($W1405,日射量と図３!$E$6:$H$34,4,TRUE),VLOOKUP($W1405,日射量と図３!$E$6:$I$34,5,TRUE))))))</f>
        <v/>
      </c>
      <c r="AC1405" s="382" t="str">
        <f t="shared" si="264"/>
        <v/>
      </c>
      <c r="AD1405" s="382" t="str">
        <f t="shared" si="265"/>
        <v/>
      </c>
    </row>
    <row r="1406" spans="11:30" ht="13.5" customHeight="1">
      <c r="K1406" s="4">
        <f t="shared" si="258"/>
        <v>7</v>
      </c>
      <c r="L1406" s="34">
        <v>43310</v>
      </c>
      <c r="M1406" s="4">
        <v>59</v>
      </c>
      <c r="N1406" s="4">
        <v>11</v>
      </c>
      <c r="O1406" s="31">
        <v>0.41666666666666669</v>
      </c>
      <c r="P1406" s="35">
        <v>29.15</v>
      </c>
      <c r="Q1406" s="36">
        <f t="shared" si="259"/>
        <v>12</v>
      </c>
      <c r="R1406" s="4">
        <f t="shared" si="260"/>
        <v>0</v>
      </c>
      <c r="S1406" s="31">
        <f t="shared" si="266"/>
        <v>0.19538194444444446</v>
      </c>
      <c r="T1406" s="31">
        <f t="shared" si="267"/>
        <v>0.79927083333333337</v>
      </c>
      <c r="U1406" s="4">
        <f t="shared" si="261"/>
        <v>0</v>
      </c>
      <c r="V1406" s="4" t="str">
        <f t="shared" si="262"/>
        <v/>
      </c>
      <c r="W1406" s="18" t="str">
        <f>IF(V1406="","",VLOOKUP(L1406,日射量と図３!$A$4:$C$368,3,TRUE)*238.85/100)</f>
        <v/>
      </c>
      <c r="X1406" s="4" t="str">
        <f t="shared" si="263"/>
        <v/>
      </c>
      <c r="Y1406" s="4" t="str">
        <f t="shared" si="268"/>
        <v/>
      </c>
      <c r="Z1406" s="4" t="str">
        <f t="shared" si="269"/>
        <v/>
      </c>
      <c r="AA1406" s="4" t="str">
        <f>IF($V1406="","",IF(Y1406&lt;36,0,IF(AND(36&lt;=Y1406,Y1406&lt;71),VLOOKUP($W1406,日射量と図３!$E$6:$F$34,2,TRUE),IF(AND(71&lt;=Y1406,Y1406&lt;107),VLOOKUP($W1406,日射量と図３!$E$6:$G$34,3,TRUE),IF(AND(107&lt;=Y1406,Y1406&lt;143),VLOOKUP($W1406,日射量と図３!$E$6:$H$34,4,TRUE),VLOOKUP($W1406,日射量と図３!$E$6:$I$34,5,TRUE))))))</f>
        <v/>
      </c>
      <c r="AB1406" s="4" t="str">
        <f>IF($V1406="","",IF(Z1406&lt;36,0,IF(AND(36&lt;=Z1406,Z1406&lt;71),VLOOKUP($W1406,日射量と図３!$E$6:$F$34,2,TRUE),IF(AND(71&lt;=Z1406,Z1406&lt;107),VLOOKUP($W1406,日射量と図３!$E$6:$G$34,3,TRUE),IF(AND(107&lt;=Z1406,Z1406&lt;143),VLOOKUP($W1406,日射量と図３!$E$6:$H$34,4,TRUE),VLOOKUP($W1406,日射量と図３!$E$6:$I$34,5,TRUE))))))</f>
        <v/>
      </c>
      <c r="AC1406" s="382" t="str">
        <f t="shared" si="264"/>
        <v/>
      </c>
      <c r="AD1406" s="382" t="str">
        <f t="shared" si="265"/>
        <v/>
      </c>
    </row>
    <row r="1407" spans="11:30" ht="13.5" customHeight="1">
      <c r="K1407" s="4">
        <f t="shared" si="258"/>
        <v>7</v>
      </c>
      <c r="L1407" s="34">
        <v>43310</v>
      </c>
      <c r="M1407" s="4">
        <v>59</v>
      </c>
      <c r="N1407" s="4">
        <v>12</v>
      </c>
      <c r="O1407" s="31">
        <v>0.45833333333333331</v>
      </c>
      <c r="P1407" s="35">
        <v>29.840000000000003</v>
      </c>
      <c r="Q1407" s="36">
        <f t="shared" si="259"/>
        <v>12</v>
      </c>
      <c r="R1407" s="4">
        <f t="shared" si="260"/>
        <v>0</v>
      </c>
      <c r="S1407" s="31">
        <f t="shared" si="266"/>
        <v>0.19538194444444446</v>
      </c>
      <c r="T1407" s="31">
        <f t="shared" si="267"/>
        <v>0.79927083333333337</v>
      </c>
      <c r="U1407" s="4">
        <f t="shared" si="261"/>
        <v>0</v>
      </c>
      <c r="V1407" s="4" t="str">
        <f t="shared" si="262"/>
        <v/>
      </c>
      <c r="W1407" s="18" t="str">
        <f>IF(V1407="","",VLOOKUP(L1407,日射量と図３!$A$4:$C$368,3,TRUE)*238.85/100)</f>
        <v/>
      </c>
      <c r="X1407" s="4" t="str">
        <f t="shared" si="263"/>
        <v/>
      </c>
      <c r="Y1407" s="4" t="str">
        <f t="shared" si="268"/>
        <v/>
      </c>
      <c r="Z1407" s="4" t="str">
        <f t="shared" si="269"/>
        <v/>
      </c>
      <c r="AA1407" s="4" t="str">
        <f>IF($V1407="","",IF(Y1407&lt;36,0,IF(AND(36&lt;=Y1407,Y1407&lt;71),VLOOKUP($W1407,日射量と図３!$E$6:$F$34,2,TRUE),IF(AND(71&lt;=Y1407,Y1407&lt;107),VLOOKUP($W1407,日射量と図３!$E$6:$G$34,3,TRUE),IF(AND(107&lt;=Y1407,Y1407&lt;143),VLOOKUP($W1407,日射量と図３!$E$6:$H$34,4,TRUE),VLOOKUP($W1407,日射量と図３!$E$6:$I$34,5,TRUE))))))</f>
        <v/>
      </c>
      <c r="AB1407" s="4" t="str">
        <f>IF($V1407="","",IF(Z1407&lt;36,0,IF(AND(36&lt;=Z1407,Z1407&lt;71),VLOOKUP($W1407,日射量と図３!$E$6:$F$34,2,TRUE),IF(AND(71&lt;=Z1407,Z1407&lt;107),VLOOKUP($W1407,日射量と図３!$E$6:$G$34,3,TRUE),IF(AND(107&lt;=Z1407,Z1407&lt;143),VLOOKUP($W1407,日射量と図３!$E$6:$H$34,4,TRUE),VLOOKUP($W1407,日射量と図３!$E$6:$I$34,5,TRUE))))))</f>
        <v/>
      </c>
      <c r="AC1407" s="382" t="str">
        <f t="shared" si="264"/>
        <v/>
      </c>
      <c r="AD1407" s="382" t="str">
        <f t="shared" si="265"/>
        <v/>
      </c>
    </row>
    <row r="1408" spans="11:30" ht="13.5" customHeight="1">
      <c r="K1408" s="4">
        <f t="shared" si="258"/>
        <v>7</v>
      </c>
      <c r="L1408" s="34">
        <v>43310</v>
      </c>
      <c r="M1408" s="4">
        <v>59</v>
      </c>
      <c r="N1408" s="4">
        <v>13</v>
      </c>
      <c r="O1408" s="31">
        <v>0.5</v>
      </c>
      <c r="P1408" s="35">
        <v>30.020000000000003</v>
      </c>
      <c r="Q1408" s="36">
        <f t="shared" si="259"/>
        <v>12</v>
      </c>
      <c r="R1408" s="4">
        <f t="shared" si="260"/>
        <v>0</v>
      </c>
      <c r="S1408" s="31">
        <f t="shared" si="266"/>
        <v>0.19538194444444446</v>
      </c>
      <c r="T1408" s="31">
        <f t="shared" si="267"/>
        <v>0.79927083333333337</v>
      </c>
      <c r="U1408" s="4">
        <f t="shared" si="261"/>
        <v>0</v>
      </c>
      <c r="V1408" s="4" t="str">
        <f t="shared" si="262"/>
        <v/>
      </c>
      <c r="W1408" s="18" t="str">
        <f>IF(V1408="","",VLOOKUP(L1408,日射量と図３!$A$4:$C$368,3,TRUE)*238.85/100)</f>
        <v/>
      </c>
      <c r="X1408" s="4" t="str">
        <f t="shared" si="263"/>
        <v/>
      </c>
      <c r="Y1408" s="4" t="str">
        <f t="shared" si="268"/>
        <v/>
      </c>
      <c r="Z1408" s="4" t="str">
        <f t="shared" si="269"/>
        <v/>
      </c>
      <c r="AA1408" s="4" t="str">
        <f>IF($V1408="","",IF(Y1408&lt;36,0,IF(AND(36&lt;=Y1408,Y1408&lt;71),VLOOKUP($W1408,日射量と図３!$E$6:$F$34,2,TRUE),IF(AND(71&lt;=Y1408,Y1408&lt;107),VLOOKUP($W1408,日射量と図３!$E$6:$G$34,3,TRUE),IF(AND(107&lt;=Y1408,Y1408&lt;143),VLOOKUP($W1408,日射量と図３!$E$6:$H$34,4,TRUE),VLOOKUP($W1408,日射量と図３!$E$6:$I$34,5,TRUE))))))</f>
        <v/>
      </c>
      <c r="AB1408" s="4" t="str">
        <f>IF($V1408="","",IF(Z1408&lt;36,0,IF(AND(36&lt;=Z1408,Z1408&lt;71),VLOOKUP($W1408,日射量と図３!$E$6:$F$34,2,TRUE),IF(AND(71&lt;=Z1408,Z1408&lt;107),VLOOKUP($W1408,日射量と図３!$E$6:$G$34,3,TRUE),IF(AND(107&lt;=Z1408,Z1408&lt;143),VLOOKUP($W1408,日射量と図３!$E$6:$H$34,4,TRUE),VLOOKUP($W1408,日射量と図３!$E$6:$I$34,5,TRUE))))))</f>
        <v/>
      </c>
      <c r="AC1408" s="382" t="str">
        <f t="shared" si="264"/>
        <v/>
      </c>
      <c r="AD1408" s="382" t="str">
        <f t="shared" si="265"/>
        <v/>
      </c>
    </row>
    <row r="1409" spans="11:30" ht="13.5" customHeight="1">
      <c r="K1409" s="4">
        <f t="shared" si="258"/>
        <v>7</v>
      </c>
      <c r="L1409" s="34">
        <v>43310</v>
      </c>
      <c r="M1409" s="4">
        <v>59</v>
      </c>
      <c r="N1409" s="4">
        <v>14</v>
      </c>
      <c r="O1409" s="31">
        <v>0.54166666666666663</v>
      </c>
      <c r="P1409" s="35">
        <v>29.929999999999996</v>
      </c>
      <c r="Q1409" s="36">
        <f t="shared" si="259"/>
        <v>12</v>
      </c>
      <c r="R1409" s="4">
        <f t="shared" si="260"/>
        <v>0</v>
      </c>
      <c r="S1409" s="31">
        <f t="shared" si="266"/>
        <v>0.19538194444444446</v>
      </c>
      <c r="T1409" s="31">
        <f t="shared" si="267"/>
        <v>0.79927083333333337</v>
      </c>
      <c r="U1409" s="4">
        <f t="shared" si="261"/>
        <v>0</v>
      </c>
      <c r="V1409" s="4" t="str">
        <f t="shared" si="262"/>
        <v/>
      </c>
      <c r="W1409" s="18" t="str">
        <f>IF(V1409="","",VLOOKUP(L1409,日射量と図３!$A$4:$C$368,3,TRUE)*238.85/100)</f>
        <v/>
      </c>
      <c r="X1409" s="4" t="str">
        <f t="shared" si="263"/>
        <v/>
      </c>
      <c r="Y1409" s="4" t="str">
        <f t="shared" si="268"/>
        <v/>
      </c>
      <c r="Z1409" s="4" t="str">
        <f t="shared" si="269"/>
        <v/>
      </c>
      <c r="AA1409" s="4" t="str">
        <f>IF($V1409="","",IF(Y1409&lt;36,0,IF(AND(36&lt;=Y1409,Y1409&lt;71),VLOOKUP($W1409,日射量と図３!$E$6:$F$34,2,TRUE),IF(AND(71&lt;=Y1409,Y1409&lt;107),VLOOKUP($W1409,日射量と図３!$E$6:$G$34,3,TRUE),IF(AND(107&lt;=Y1409,Y1409&lt;143),VLOOKUP($W1409,日射量と図３!$E$6:$H$34,4,TRUE),VLOOKUP($W1409,日射量と図３!$E$6:$I$34,5,TRUE))))))</f>
        <v/>
      </c>
      <c r="AB1409" s="4" t="str">
        <f>IF($V1409="","",IF(Z1409&lt;36,0,IF(AND(36&lt;=Z1409,Z1409&lt;71),VLOOKUP($W1409,日射量と図３!$E$6:$F$34,2,TRUE),IF(AND(71&lt;=Z1409,Z1409&lt;107),VLOOKUP($W1409,日射量と図３!$E$6:$G$34,3,TRUE),IF(AND(107&lt;=Z1409,Z1409&lt;143),VLOOKUP($W1409,日射量と図３!$E$6:$H$34,4,TRUE),VLOOKUP($W1409,日射量と図３!$E$6:$I$34,5,TRUE))))))</f>
        <v/>
      </c>
      <c r="AC1409" s="382" t="str">
        <f t="shared" si="264"/>
        <v/>
      </c>
      <c r="AD1409" s="382" t="str">
        <f t="shared" si="265"/>
        <v/>
      </c>
    </row>
    <row r="1410" spans="11:30" ht="13.5" customHeight="1">
      <c r="K1410" s="4">
        <f t="shared" si="258"/>
        <v>7</v>
      </c>
      <c r="L1410" s="34">
        <v>43310</v>
      </c>
      <c r="M1410" s="4">
        <v>59</v>
      </c>
      <c r="N1410" s="4">
        <v>15</v>
      </c>
      <c r="O1410" s="31">
        <v>0.58333333333333337</v>
      </c>
      <c r="P1410" s="35">
        <v>29.770000000000003</v>
      </c>
      <c r="Q1410" s="36">
        <f t="shared" si="259"/>
        <v>12</v>
      </c>
      <c r="R1410" s="4">
        <f t="shared" si="260"/>
        <v>0</v>
      </c>
      <c r="S1410" s="31">
        <f t="shared" si="266"/>
        <v>0.19538194444444446</v>
      </c>
      <c r="T1410" s="31">
        <f t="shared" si="267"/>
        <v>0.79927083333333337</v>
      </c>
      <c r="U1410" s="4">
        <f t="shared" si="261"/>
        <v>0</v>
      </c>
      <c r="V1410" s="4" t="str">
        <f t="shared" si="262"/>
        <v/>
      </c>
      <c r="W1410" s="18" t="str">
        <f>IF(V1410="","",VLOOKUP(L1410,日射量と図３!$A$4:$C$368,3,TRUE)*238.85/100)</f>
        <v/>
      </c>
      <c r="X1410" s="4" t="str">
        <f t="shared" si="263"/>
        <v/>
      </c>
      <c r="Y1410" s="4" t="str">
        <f t="shared" si="268"/>
        <v/>
      </c>
      <c r="Z1410" s="4" t="str">
        <f t="shared" si="269"/>
        <v/>
      </c>
      <c r="AA1410" s="4" t="str">
        <f>IF($V1410="","",IF(Y1410&lt;36,0,IF(AND(36&lt;=Y1410,Y1410&lt;71),VLOOKUP($W1410,日射量と図３!$E$6:$F$34,2,TRUE),IF(AND(71&lt;=Y1410,Y1410&lt;107),VLOOKUP($W1410,日射量と図３!$E$6:$G$34,3,TRUE),IF(AND(107&lt;=Y1410,Y1410&lt;143),VLOOKUP($W1410,日射量と図３!$E$6:$H$34,4,TRUE),VLOOKUP($W1410,日射量と図３!$E$6:$I$34,5,TRUE))))))</f>
        <v/>
      </c>
      <c r="AB1410" s="4" t="str">
        <f>IF($V1410="","",IF(Z1410&lt;36,0,IF(AND(36&lt;=Z1410,Z1410&lt;71),VLOOKUP($W1410,日射量と図３!$E$6:$F$34,2,TRUE),IF(AND(71&lt;=Z1410,Z1410&lt;107),VLOOKUP($W1410,日射量と図３!$E$6:$G$34,3,TRUE),IF(AND(107&lt;=Z1410,Z1410&lt;143),VLOOKUP($W1410,日射量と図３!$E$6:$H$34,4,TRUE),VLOOKUP($W1410,日射量と図３!$E$6:$I$34,5,TRUE))))))</f>
        <v/>
      </c>
      <c r="AC1410" s="382" t="str">
        <f t="shared" si="264"/>
        <v/>
      </c>
      <c r="AD1410" s="382" t="str">
        <f t="shared" si="265"/>
        <v/>
      </c>
    </row>
    <row r="1411" spans="11:30" ht="13.5" customHeight="1">
      <c r="K1411" s="4">
        <f t="shared" si="258"/>
        <v>7</v>
      </c>
      <c r="L1411" s="34">
        <v>43310</v>
      </c>
      <c r="M1411" s="4">
        <v>59</v>
      </c>
      <c r="N1411" s="4">
        <v>16</v>
      </c>
      <c r="O1411" s="31">
        <v>0.625</v>
      </c>
      <c r="P1411" s="35">
        <v>29.579999999999995</v>
      </c>
      <c r="Q1411" s="36">
        <f t="shared" si="259"/>
        <v>16</v>
      </c>
      <c r="R1411" s="4">
        <f t="shared" si="260"/>
        <v>0</v>
      </c>
      <c r="S1411" s="31">
        <f t="shared" si="266"/>
        <v>0.19538194444444446</v>
      </c>
      <c r="T1411" s="31">
        <f t="shared" si="267"/>
        <v>0.79927083333333337</v>
      </c>
      <c r="U1411" s="4">
        <f t="shared" si="261"/>
        <v>0</v>
      </c>
      <c r="V1411" s="4" t="str">
        <f t="shared" si="262"/>
        <v/>
      </c>
      <c r="W1411" s="18" t="str">
        <f>IF(V1411="","",VLOOKUP(L1411,日射量と図３!$A$4:$C$368,3,TRUE)*238.85/100)</f>
        <v/>
      </c>
      <c r="X1411" s="4" t="str">
        <f t="shared" si="263"/>
        <v/>
      </c>
      <c r="Y1411" s="4" t="str">
        <f t="shared" si="268"/>
        <v/>
      </c>
      <c r="Z1411" s="4" t="str">
        <f t="shared" si="269"/>
        <v/>
      </c>
      <c r="AA1411" s="4" t="str">
        <f>IF($V1411="","",IF(Y1411&lt;36,0,IF(AND(36&lt;=Y1411,Y1411&lt;71),VLOOKUP($W1411,日射量と図３!$E$6:$F$34,2,TRUE),IF(AND(71&lt;=Y1411,Y1411&lt;107),VLOOKUP($W1411,日射量と図３!$E$6:$G$34,3,TRUE),IF(AND(107&lt;=Y1411,Y1411&lt;143),VLOOKUP($W1411,日射量と図３!$E$6:$H$34,4,TRUE),VLOOKUP($W1411,日射量と図３!$E$6:$I$34,5,TRUE))))))</f>
        <v/>
      </c>
      <c r="AB1411" s="4" t="str">
        <f>IF($V1411="","",IF(Z1411&lt;36,0,IF(AND(36&lt;=Z1411,Z1411&lt;71),VLOOKUP($W1411,日射量と図３!$E$6:$F$34,2,TRUE),IF(AND(71&lt;=Z1411,Z1411&lt;107),VLOOKUP($W1411,日射量と図３!$E$6:$G$34,3,TRUE),IF(AND(107&lt;=Z1411,Z1411&lt;143),VLOOKUP($W1411,日射量と図３!$E$6:$H$34,4,TRUE),VLOOKUP($W1411,日射量と図３!$E$6:$I$34,5,TRUE))))))</f>
        <v/>
      </c>
      <c r="AC1411" s="382" t="str">
        <f t="shared" si="264"/>
        <v/>
      </c>
      <c r="AD1411" s="382" t="str">
        <f t="shared" si="265"/>
        <v/>
      </c>
    </row>
    <row r="1412" spans="11:30" ht="13.5" customHeight="1">
      <c r="K1412" s="4">
        <f t="shared" si="258"/>
        <v>7</v>
      </c>
      <c r="L1412" s="34">
        <v>43310</v>
      </c>
      <c r="M1412" s="4">
        <v>59</v>
      </c>
      <c r="N1412" s="4">
        <v>17</v>
      </c>
      <c r="O1412" s="31">
        <v>0.66666666666666663</v>
      </c>
      <c r="P1412" s="35">
        <v>29.76</v>
      </c>
      <c r="Q1412" s="36">
        <f t="shared" si="259"/>
        <v>16</v>
      </c>
      <c r="R1412" s="4">
        <f t="shared" si="260"/>
        <v>0</v>
      </c>
      <c r="S1412" s="31">
        <f t="shared" si="266"/>
        <v>0.19538194444444446</v>
      </c>
      <c r="T1412" s="31">
        <f t="shared" si="267"/>
        <v>0.79927083333333337</v>
      </c>
      <c r="U1412" s="4">
        <f t="shared" si="261"/>
        <v>0</v>
      </c>
      <c r="V1412" s="4" t="str">
        <f t="shared" si="262"/>
        <v/>
      </c>
      <c r="W1412" s="18" t="str">
        <f>IF(V1412="","",VLOOKUP(L1412,日射量と図３!$A$4:$C$368,3,TRUE)*238.85/100)</f>
        <v/>
      </c>
      <c r="X1412" s="4" t="str">
        <f t="shared" si="263"/>
        <v/>
      </c>
      <c r="Y1412" s="4" t="str">
        <f t="shared" si="268"/>
        <v/>
      </c>
      <c r="Z1412" s="4" t="str">
        <f t="shared" si="269"/>
        <v/>
      </c>
      <c r="AA1412" s="4" t="str">
        <f>IF($V1412="","",IF(Y1412&lt;36,0,IF(AND(36&lt;=Y1412,Y1412&lt;71),VLOOKUP($W1412,日射量と図３!$E$6:$F$34,2,TRUE),IF(AND(71&lt;=Y1412,Y1412&lt;107),VLOOKUP($W1412,日射量と図３!$E$6:$G$34,3,TRUE),IF(AND(107&lt;=Y1412,Y1412&lt;143),VLOOKUP($W1412,日射量と図３!$E$6:$H$34,4,TRUE),VLOOKUP($W1412,日射量と図３!$E$6:$I$34,5,TRUE))))))</f>
        <v/>
      </c>
      <c r="AB1412" s="4" t="str">
        <f>IF($V1412="","",IF(Z1412&lt;36,0,IF(AND(36&lt;=Z1412,Z1412&lt;71),VLOOKUP($W1412,日射量と図３!$E$6:$F$34,2,TRUE),IF(AND(71&lt;=Z1412,Z1412&lt;107),VLOOKUP($W1412,日射量と図３!$E$6:$G$34,3,TRUE),IF(AND(107&lt;=Z1412,Z1412&lt;143),VLOOKUP($W1412,日射量と図３!$E$6:$H$34,4,TRUE),VLOOKUP($W1412,日射量と図３!$E$6:$I$34,5,TRUE))))))</f>
        <v/>
      </c>
      <c r="AC1412" s="382" t="str">
        <f t="shared" si="264"/>
        <v/>
      </c>
      <c r="AD1412" s="382" t="str">
        <f t="shared" si="265"/>
        <v/>
      </c>
    </row>
    <row r="1413" spans="11:30" ht="13.5" customHeight="1">
      <c r="K1413" s="4">
        <f t="shared" ref="K1413:K1476" si="270">MONTH(L1413)</f>
        <v>7</v>
      </c>
      <c r="L1413" s="34">
        <v>43310</v>
      </c>
      <c r="M1413" s="4">
        <v>59</v>
      </c>
      <c r="N1413" s="4">
        <v>18</v>
      </c>
      <c r="O1413" s="31">
        <v>0.70833333333333337</v>
      </c>
      <c r="P1413" s="35">
        <v>29.3</v>
      </c>
      <c r="Q1413" s="36">
        <f t="shared" ref="Q1413:Q1476" si="271">IF(O1413&lt;$B$15,$D$14,IF(O1413&lt;$B$16,$D$15,IF(O1413&lt;$B$17,$D$16,IF(O1413&lt;$B$18,$D$17,IF(O1413&lt;$B$19,$D$18,$D$19)))))</f>
        <v>16</v>
      </c>
      <c r="R1413" s="4">
        <f t="shared" ref="R1413:R1476" si="272">IF(Q1413-P1413&gt;0,Q1413-P1413,0)</f>
        <v>0</v>
      </c>
      <c r="S1413" s="31">
        <f t="shared" si="266"/>
        <v>0.19538194444444446</v>
      </c>
      <c r="T1413" s="31">
        <f t="shared" si="267"/>
        <v>0.79927083333333337</v>
      </c>
      <c r="U1413" s="4">
        <f t="shared" ref="U1413:U1476" si="273">IF(AND(S1413&lt;O1413,O1413&lt;T1413),R1413,0)</f>
        <v>0</v>
      </c>
      <c r="V1413" s="4" t="str">
        <f t="shared" ref="V1413:V1476" si="274">IF(N1413=1,SUM(U1413:U1436),"")</f>
        <v/>
      </c>
      <c r="W1413" s="18" t="str">
        <f>IF(V1413="","",VLOOKUP(L1413,日射量と図３!$A$4:$C$368,3,TRUE)*238.85/100)</f>
        <v/>
      </c>
      <c r="X1413" s="4" t="str">
        <f t="shared" ref="X1413:X1476" si="275">IF(V1413="","",VLOOKUP(K1413,$AF$38:$AJ$49,5,TRUE))</f>
        <v/>
      </c>
      <c r="Y1413" s="4" t="str">
        <f t="shared" si="268"/>
        <v/>
      </c>
      <c r="Z1413" s="4" t="str">
        <f t="shared" si="269"/>
        <v/>
      </c>
      <c r="AA1413" s="4" t="str">
        <f>IF($V1413="","",IF(Y1413&lt;36,0,IF(AND(36&lt;=Y1413,Y1413&lt;71),VLOOKUP($W1413,日射量と図３!$E$6:$F$34,2,TRUE),IF(AND(71&lt;=Y1413,Y1413&lt;107),VLOOKUP($W1413,日射量と図３!$E$6:$G$34,3,TRUE),IF(AND(107&lt;=Y1413,Y1413&lt;143),VLOOKUP($W1413,日射量と図３!$E$6:$H$34,4,TRUE),VLOOKUP($W1413,日射量と図３!$E$6:$I$34,5,TRUE))))))</f>
        <v/>
      </c>
      <c r="AB1413" s="4" t="str">
        <f>IF($V1413="","",IF(Z1413&lt;36,0,IF(AND(36&lt;=Z1413,Z1413&lt;71),VLOOKUP($W1413,日射量と図３!$E$6:$F$34,2,TRUE),IF(AND(71&lt;=Z1413,Z1413&lt;107),VLOOKUP($W1413,日射量と図３!$E$6:$G$34,3,TRUE),IF(AND(107&lt;=Z1413,Z1413&lt;143),VLOOKUP($W1413,日射量と図３!$E$6:$H$34,4,TRUE),VLOOKUP($W1413,日射量と図３!$E$6:$I$34,5,TRUE))))))</f>
        <v/>
      </c>
      <c r="AC1413" s="382" t="str">
        <f t="shared" si="264"/>
        <v/>
      </c>
      <c r="AD1413" s="382" t="str">
        <f t="shared" si="265"/>
        <v/>
      </c>
    </row>
    <row r="1414" spans="11:30" ht="13.5" customHeight="1">
      <c r="K1414" s="4">
        <f t="shared" si="270"/>
        <v>7</v>
      </c>
      <c r="L1414" s="34">
        <v>43310</v>
      </c>
      <c r="M1414" s="4">
        <v>59</v>
      </c>
      <c r="N1414" s="4">
        <v>19</v>
      </c>
      <c r="O1414" s="31">
        <v>0.75</v>
      </c>
      <c r="P1414" s="35">
        <v>28.529999999999994</v>
      </c>
      <c r="Q1414" s="36">
        <f t="shared" si="271"/>
        <v>16</v>
      </c>
      <c r="R1414" s="4">
        <f t="shared" si="272"/>
        <v>0</v>
      </c>
      <c r="S1414" s="31">
        <f t="shared" si="266"/>
        <v>0.19538194444444446</v>
      </c>
      <c r="T1414" s="31">
        <f t="shared" si="267"/>
        <v>0.79927083333333337</v>
      </c>
      <c r="U1414" s="4">
        <f t="shared" si="273"/>
        <v>0</v>
      </c>
      <c r="V1414" s="4" t="str">
        <f t="shared" si="274"/>
        <v/>
      </c>
      <c r="W1414" s="18" t="str">
        <f>IF(V1414="","",VLOOKUP(L1414,日射量と図３!$A$4:$C$368,3,TRUE)*238.85/100)</f>
        <v/>
      </c>
      <c r="X1414" s="4" t="str">
        <f t="shared" si="275"/>
        <v/>
      </c>
      <c r="Y1414" s="4" t="str">
        <f t="shared" si="268"/>
        <v/>
      </c>
      <c r="Z1414" s="4" t="str">
        <f t="shared" si="269"/>
        <v/>
      </c>
      <c r="AA1414" s="4" t="str">
        <f>IF($V1414="","",IF(Y1414&lt;36,0,IF(AND(36&lt;=Y1414,Y1414&lt;71),VLOOKUP($W1414,日射量と図３!$E$6:$F$34,2,TRUE),IF(AND(71&lt;=Y1414,Y1414&lt;107),VLOOKUP($W1414,日射量と図３!$E$6:$G$34,3,TRUE),IF(AND(107&lt;=Y1414,Y1414&lt;143),VLOOKUP($W1414,日射量と図３!$E$6:$H$34,4,TRUE),VLOOKUP($W1414,日射量と図３!$E$6:$I$34,5,TRUE))))))</f>
        <v/>
      </c>
      <c r="AB1414" s="4" t="str">
        <f>IF($V1414="","",IF(Z1414&lt;36,0,IF(AND(36&lt;=Z1414,Z1414&lt;71),VLOOKUP($W1414,日射量と図３!$E$6:$F$34,2,TRUE),IF(AND(71&lt;=Z1414,Z1414&lt;107),VLOOKUP($W1414,日射量と図３!$E$6:$G$34,3,TRUE),IF(AND(107&lt;=Z1414,Z1414&lt;143),VLOOKUP($W1414,日射量と図３!$E$6:$H$34,4,TRUE),VLOOKUP($W1414,日射量と図３!$E$6:$I$34,5,TRUE))))))</f>
        <v/>
      </c>
      <c r="AC1414" s="382" t="str">
        <f t="shared" si="264"/>
        <v/>
      </c>
      <c r="AD1414" s="382" t="str">
        <f t="shared" si="265"/>
        <v/>
      </c>
    </row>
    <row r="1415" spans="11:30" ht="13.5" customHeight="1">
      <c r="K1415" s="4">
        <f t="shared" si="270"/>
        <v>7</v>
      </c>
      <c r="L1415" s="34">
        <v>43310</v>
      </c>
      <c r="M1415" s="4">
        <v>59</v>
      </c>
      <c r="N1415" s="4">
        <v>20</v>
      </c>
      <c r="O1415" s="31">
        <v>0.79166666666666663</v>
      </c>
      <c r="P1415" s="35">
        <v>27.72</v>
      </c>
      <c r="Q1415" s="36">
        <f t="shared" si="271"/>
        <v>16</v>
      </c>
      <c r="R1415" s="4">
        <f t="shared" si="272"/>
        <v>0</v>
      </c>
      <c r="S1415" s="31">
        <f t="shared" si="266"/>
        <v>0.19538194444444446</v>
      </c>
      <c r="T1415" s="31">
        <f t="shared" si="267"/>
        <v>0.79927083333333337</v>
      </c>
      <c r="U1415" s="4">
        <f t="shared" si="273"/>
        <v>0</v>
      </c>
      <c r="V1415" s="4" t="str">
        <f t="shared" si="274"/>
        <v/>
      </c>
      <c r="W1415" s="18" t="str">
        <f>IF(V1415="","",VLOOKUP(L1415,日射量と図３!$A$4:$C$368,3,TRUE)*238.85/100)</f>
        <v/>
      </c>
      <c r="X1415" s="4" t="str">
        <f t="shared" si="275"/>
        <v/>
      </c>
      <c r="Y1415" s="4" t="str">
        <f t="shared" si="268"/>
        <v/>
      </c>
      <c r="Z1415" s="4" t="str">
        <f t="shared" si="269"/>
        <v/>
      </c>
      <c r="AA1415" s="4" t="str">
        <f>IF($V1415="","",IF(Y1415&lt;36,0,IF(AND(36&lt;=Y1415,Y1415&lt;71),VLOOKUP($W1415,日射量と図３!$E$6:$F$34,2,TRUE),IF(AND(71&lt;=Y1415,Y1415&lt;107),VLOOKUP($W1415,日射量と図３!$E$6:$G$34,3,TRUE),IF(AND(107&lt;=Y1415,Y1415&lt;143),VLOOKUP($W1415,日射量と図３!$E$6:$H$34,4,TRUE),VLOOKUP($W1415,日射量と図３!$E$6:$I$34,5,TRUE))))))</f>
        <v/>
      </c>
      <c r="AB1415" s="4" t="str">
        <f>IF($V1415="","",IF(Z1415&lt;36,0,IF(AND(36&lt;=Z1415,Z1415&lt;71),VLOOKUP($W1415,日射量と図３!$E$6:$F$34,2,TRUE),IF(AND(71&lt;=Z1415,Z1415&lt;107),VLOOKUP($W1415,日射量と図３!$E$6:$G$34,3,TRUE),IF(AND(107&lt;=Z1415,Z1415&lt;143),VLOOKUP($W1415,日射量と図３!$E$6:$H$34,4,TRUE),VLOOKUP($W1415,日射量と図３!$E$6:$I$34,5,TRUE))))))</f>
        <v/>
      </c>
      <c r="AC1415" s="382" t="str">
        <f t="shared" si="264"/>
        <v/>
      </c>
      <c r="AD1415" s="382" t="str">
        <f t="shared" si="265"/>
        <v/>
      </c>
    </row>
    <row r="1416" spans="11:30" ht="13.5" customHeight="1">
      <c r="K1416" s="4">
        <f t="shared" si="270"/>
        <v>7</v>
      </c>
      <c r="L1416" s="34">
        <v>43310</v>
      </c>
      <c r="M1416" s="4">
        <v>59</v>
      </c>
      <c r="N1416" s="4">
        <v>21</v>
      </c>
      <c r="O1416" s="31">
        <v>0.83333333333333337</v>
      </c>
      <c r="P1416" s="35">
        <v>27.439999999999991</v>
      </c>
      <c r="Q1416" s="36">
        <f t="shared" si="271"/>
        <v>16</v>
      </c>
      <c r="R1416" s="4">
        <f t="shared" si="272"/>
        <v>0</v>
      </c>
      <c r="S1416" s="31">
        <f t="shared" si="266"/>
        <v>0.19538194444444446</v>
      </c>
      <c r="T1416" s="31">
        <f t="shared" si="267"/>
        <v>0.79927083333333337</v>
      </c>
      <c r="U1416" s="4">
        <f t="shared" si="273"/>
        <v>0</v>
      </c>
      <c r="V1416" s="4" t="str">
        <f t="shared" si="274"/>
        <v/>
      </c>
      <c r="W1416" s="18" t="str">
        <f>IF(V1416="","",VLOOKUP(L1416,日射量と図３!$A$4:$C$368,3,TRUE)*238.85/100)</f>
        <v/>
      </c>
      <c r="X1416" s="4" t="str">
        <f t="shared" si="275"/>
        <v/>
      </c>
      <c r="Y1416" s="4" t="str">
        <f t="shared" si="268"/>
        <v/>
      </c>
      <c r="Z1416" s="4" t="str">
        <f t="shared" si="269"/>
        <v/>
      </c>
      <c r="AA1416" s="4" t="str">
        <f>IF($V1416="","",IF(Y1416&lt;36,0,IF(AND(36&lt;=Y1416,Y1416&lt;71),VLOOKUP($W1416,日射量と図３!$E$6:$F$34,2,TRUE),IF(AND(71&lt;=Y1416,Y1416&lt;107),VLOOKUP($W1416,日射量と図３!$E$6:$G$34,3,TRUE),IF(AND(107&lt;=Y1416,Y1416&lt;143),VLOOKUP($W1416,日射量と図３!$E$6:$H$34,4,TRUE),VLOOKUP($W1416,日射量と図３!$E$6:$I$34,5,TRUE))))))</f>
        <v/>
      </c>
      <c r="AB1416" s="4" t="str">
        <f>IF($V1416="","",IF(Z1416&lt;36,0,IF(AND(36&lt;=Z1416,Z1416&lt;71),VLOOKUP($W1416,日射量と図３!$E$6:$F$34,2,TRUE),IF(AND(71&lt;=Z1416,Z1416&lt;107),VLOOKUP($W1416,日射量と図３!$E$6:$G$34,3,TRUE),IF(AND(107&lt;=Z1416,Z1416&lt;143),VLOOKUP($W1416,日射量と図３!$E$6:$H$34,4,TRUE),VLOOKUP($W1416,日射量と図３!$E$6:$I$34,5,TRUE))))))</f>
        <v/>
      </c>
      <c r="AC1416" s="382" t="str">
        <f t="shared" si="264"/>
        <v/>
      </c>
      <c r="AD1416" s="382" t="str">
        <f t="shared" si="265"/>
        <v/>
      </c>
    </row>
    <row r="1417" spans="11:30" ht="13.5" customHeight="1">
      <c r="K1417" s="4">
        <f t="shared" si="270"/>
        <v>7</v>
      </c>
      <c r="L1417" s="34">
        <v>43310</v>
      </c>
      <c r="M1417" s="4">
        <v>59</v>
      </c>
      <c r="N1417" s="4">
        <v>22</v>
      </c>
      <c r="O1417" s="31">
        <v>0.875</v>
      </c>
      <c r="P1417" s="35">
        <v>27.2</v>
      </c>
      <c r="Q1417" s="36">
        <f t="shared" si="271"/>
        <v>16</v>
      </c>
      <c r="R1417" s="4">
        <f t="shared" si="272"/>
        <v>0</v>
      </c>
      <c r="S1417" s="31">
        <f t="shared" si="266"/>
        <v>0.19538194444444446</v>
      </c>
      <c r="T1417" s="31">
        <f t="shared" si="267"/>
        <v>0.79927083333333337</v>
      </c>
      <c r="U1417" s="4">
        <f t="shared" si="273"/>
        <v>0</v>
      </c>
      <c r="V1417" s="4" t="str">
        <f t="shared" si="274"/>
        <v/>
      </c>
      <c r="W1417" s="18" t="str">
        <f>IF(V1417="","",VLOOKUP(L1417,日射量と図３!$A$4:$C$368,3,TRUE)*238.85/100)</f>
        <v/>
      </c>
      <c r="X1417" s="4" t="str">
        <f t="shared" si="275"/>
        <v/>
      </c>
      <c r="Y1417" s="4" t="str">
        <f t="shared" si="268"/>
        <v/>
      </c>
      <c r="Z1417" s="4" t="str">
        <f t="shared" si="269"/>
        <v/>
      </c>
      <c r="AA1417" s="4" t="str">
        <f>IF($V1417="","",IF(Y1417&lt;36,0,IF(AND(36&lt;=Y1417,Y1417&lt;71),VLOOKUP($W1417,日射量と図３!$E$6:$F$34,2,TRUE),IF(AND(71&lt;=Y1417,Y1417&lt;107),VLOOKUP($W1417,日射量と図３!$E$6:$G$34,3,TRUE),IF(AND(107&lt;=Y1417,Y1417&lt;143),VLOOKUP($W1417,日射量と図３!$E$6:$H$34,4,TRUE),VLOOKUP($W1417,日射量と図３!$E$6:$I$34,5,TRUE))))))</f>
        <v/>
      </c>
      <c r="AB1417" s="4" t="str">
        <f>IF($V1417="","",IF(Z1417&lt;36,0,IF(AND(36&lt;=Z1417,Z1417&lt;71),VLOOKUP($W1417,日射量と図３!$E$6:$F$34,2,TRUE),IF(AND(71&lt;=Z1417,Z1417&lt;107),VLOOKUP($W1417,日射量と図３!$E$6:$G$34,3,TRUE),IF(AND(107&lt;=Z1417,Z1417&lt;143),VLOOKUP($W1417,日射量と図３!$E$6:$H$34,4,TRUE),VLOOKUP($W1417,日射量と図３!$E$6:$I$34,5,TRUE))))))</f>
        <v/>
      </c>
      <c r="AC1417" s="382" t="str">
        <f t="shared" si="264"/>
        <v/>
      </c>
      <c r="AD1417" s="382" t="str">
        <f t="shared" si="265"/>
        <v/>
      </c>
    </row>
    <row r="1418" spans="11:30" ht="13.5" customHeight="1">
      <c r="K1418" s="4">
        <f t="shared" si="270"/>
        <v>7</v>
      </c>
      <c r="L1418" s="34">
        <v>43310</v>
      </c>
      <c r="M1418" s="4">
        <v>59</v>
      </c>
      <c r="N1418" s="4">
        <v>23</v>
      </c>
      <c r="O1418" s="31">
        <v>0.91666666666666663</v>
      </c>
      <c r="P1418" s="35">
        <v>26.919999999999998</v>
      </c>
      <c r="Q1418" s="36">
        <f t="shared" si="271"/>
        <v>13</v>
      </c>
      <c r="R1418" s="4">
        <f t="shared" si="272"/>
        <v>0</v>
      </c>
      <c r="S1418" s="31">
        <f t="shared" si="266"/>
        <v>0.19538194444444446</v>
      </c>
      <c r="T1418" s="31">
        <f t="shared" si="267"/>
        <v>0.79927083333333337</v>
      </c>
      <c r="U1418" s="4">
        <f t="shared" si="273"/>
        <v>0</v>
      </c>
      <c r="V1418" s="4" t="str">
        <f t="shared" si="274"/>
        <v/>
      </c>
      <c r="W1418" s="18" t="str">
        <f>IF(V1418="","",VLOOKUP(L1418,日射量と図３!$A$4:$C$368,3,TRUE)*238.85/100)</f>
        <v/>
      </c>
      <c r="X1418" s="4" t="str">
        <f t="shared" si="275"/>
        <v/>
      </c>
      <c r="Y1418" s="4" t="str">
        <f t="shared" si="268"/>
        <v/>
      </c>
      <c r="Z1418" s="4" t="str">
        <f t="shared" si="269"/>
        <v/>
      </c>
      <c r="AA1418" s="4" t="str">
        <f>IF($V1418="","",IF(Y1418&lt;36,0,IF(AND(36&lt;=Y1418,Y1418&lt;71),VLOOKUP($W1418,日射量と図３!$E$6:$F$34,2,TRUE),IF(AND(71&lt;=Y1418,Y1418&lt;107),VLOOKUP($W1418,日射量と図３!$E$6:$G$34,3,TRUE),IF(AND(107&lt;=Y1418,Y1418&lt;143),VLOOKUP($W1418,日射量と図３!$E$6:$H$34,4,TRUE),VLOOKUP($W1418,日射量と図３!$E$6:$I$34,5,TRUE))))))</f>
        <v/>
      </c>
      <c r="AB1418" s="4" t="str">
        <f>IF($V1418="","",IF(Z1418&lt;36,0,IF(AND(36&lt;=Z1418,Z1418&lt;71),VLOOKUP($W1418,日射量と図３!$E$6:$F$34,2,TRUE),IF(AND(71&lt;=Z1418,Z1418&lt;107),VLOOKUP($W1418,日射量と図３!$E$6:$G$34,3,TRUE),IF(AND(107&lt;=Z1418,Z1418&lt;143),VLOOKUP($W1418,日射量と図３!$E$6:$H$34,4,TRUE),VLOOKUP($W1418,日射量と図３!$E$6:$I$34,5,TRUE))))))</f>
        <v/>
      </c>
      <c r="AC1418" s="382" t="str">
        <f t="shared" si="264"/>
        <v/>
      </c>
      <c r="AD1418" s="382" t="str">
        <f t="shared" si="265"/>
        <v/>
      </c>
    </row>
    <row r="1419" spans="11:30" ht="13.5" customHeight="1">
      <c r="K1419" s="4">
        <f t="shared" si="270"/>
        <v>7</v>
      </c>
      <c r="L1419" s="34">
        <v>43310</v>
      </c>
      <c r="M1419" s="4">
        <v>59</v>
      </c>
      <c r="N1419" s="4">
        <v>24</v>
      </c>
      <c r="O1419" s="31">
        <v>0.95833333333333337</v>
      </c>
      <c r="P1419" s="35">
        <v>26.74</v>
      </c>
      <c r="Q1419" s="36">
        <f t="shared" si="271"/>
        <v>13</v>
      </c>
      <c r="R1419" s="4">
        <f t="shared" si="272"/>
        <v>0</v>
      </c>
      <c r="S1419" s="31">
        <f t="shared" si="266"/>
        <v>0.19538194444444446</v>
      </c>
      <c r="T1419" s="31">
        <f t="shared" si="267"/>
        <v>0.79927083333333337</v>
      </c>
      <c r="U1419" s="4">
        <f t="shared" si="273"/>
        <v>0</v>
      </c>
      <c r="V1419" s="4" t="str">
        <f t="shared" si="274"/>
        <v/>
      </c>
      <c r="W1419" s="18" t="str">
        <f>IF(V1419="","",VLOOKUP(L1419,日射量と図３!$A$4:$C$368,3,TRUE)*238.85/100)</f>
        <v/>
      </c>
      <c r="X1419" s="4" t="str">
        <f t="shared" si="275"/>
        <v/>
      </c>
      <c r="Y1419" s="4" t="str">
        <f t="shared" si="268"/>
        <v/>
      </c>
      <c r="Z1419" s="4" t="str">
        <f t="shared" si="269"/>
        <v/>
      </c>
      <c r="AA1419" s="4" t="str">
        <f>IF($V1419="","",IF(Y1419&lt;36,0,IF(AND(36&lt;=Y1419,Y1419&lt;71),VLOOKUP($W1419,日射量と図３!$E$6:$F$34,2,TRUE),IF(AND(71&lt;=Y1419,Y1419&lt;107),VLOOKUP($W1419,日射量と図３!$E$6:$G$34,3,TRUE),IF(AND(107&lt;=Y1419,Y1419&lt;143),VLOOKUP($W1419,日射量と図３!$E$6:$H$34,4,TRUE),VLOOKUP($W1419,日射量と図３!$E$6:$I$34,5,TRUE))))))</f>
        <v/>
      </c>
      <c r="AB1419" s="4" t="str">
        <f>IF($V1419="","",IF(Z1419&lt;36,0,IF(AND(36&lt;=Z1419,Z1419&lt;71),VLOOKUP($W1419,日射量と図３!$E$6:$F$34,2,TRUE),IF(AND(71&lt;=Z1419,Z1419&lt;107),VLOOKUP($W1419,日射量と図３!$E$6:$G$34,3,TRUE),IF(AND(107&lt;=Z1419,Z1419&lt;143),VLOOKUP($W1419,日射量と図３!$E$6:$H$34,4,TRUE),VLOOKUP($W1419,日射量と図３!$E$6:$I$34,5,TRUE))))))</f>
        <v/>
      </c>
      <c r="AC1419" s="382" t="str">
        <f t="shared" si="264"/>
        <v/>
      </c>
      <c r="AD1419" s="382" t="str">
        <f t="shared" si="265"/>
        <v/>
      </c>
    </row>
    <row r="1420" spans="11:30" ht="13.5" customHeight="1">
      <c r="K1420" s="4">
        <f t="shared" si="270"/>
        <v>7</v>
      </c>
      <c r="L1420" s="34">
        <v>43311</v>
      </c>
      <c r="M1420" s="4">
        <v>60</v>
      </c>
      <c r="N1420" s="4">
        <v>1</v>
      </c>
      <c r="O1420" s="31">
        <v>0</v>
      </c>
      <c r="P1420" s="35">
        <v>26.419999999999998</v>
      </c>
      <c r="Q1420" s="36">
        <f t="shared" si="271"/>
        <v>13</v>
      </c>
      <c r="R1420" s="4">
        <f t="shared" si="272"/>
        <v>0</v>
      </c>
      <c r="S1420" s="31">
        <f t="shared" si="266"/>
        <v>0.19538194444444446</v>
      </c>
      <c r="T1420" s="31">
        <f t="shared" si="267"/>
        <v>0.79927083333333337</v>
      </c>
      <c r="U1420" s="4">
        <f t="shared" si="273"/>
        <v>0</v>
      </c>
      <c r="V1420" s="4">
        <f t="shared" si="274"/>
        <v>0</v>
      </c>
      <c r="W1420" s="18">
        <f>IF(V1420="","",VLOOKUP(L1420,日射量と図３!$A$4:$C$368,3,TRUE)*238.85/100)</f>
        <v>47.77</v>
      </c>
      <c r="X1420" s="4">
        <f t="shared" si="275"/>
        <v>14</v>
      </c>
      <c r="Y1420" s="4">
        <f t="shared" si="268"/>
        <v>0</v>
      </c>
      <c r="Z1420" s="4">
        <f t="shared" si="269"/>
        <v>0</v>
      </c>
      <c r="AA1420" s="4">
        <f>IF($V1420="","",IF(Y1420&lt;36,0,IF(AND(36&lt;=Y1420,Y1420&lt;71),VLOOKUP($W1420,日射量と図３!$E$6:$F$34,2,TRUE),IF(AND(71&lt;=Y1420,Y1420&lt;107),VLOOKUP($W1420,日射量と図３!$E$6:$G$34,3,TRUE),IF(AND(107&lt;=Y1420,Y1420&lt;143),VLOOKUP($W1420,日射量と図３!$E$6:$H$34,4,TRUE),VLOOKUP($W1420,日射量と図３!$E$6:$I$34,5,TRUE))))))</f>
        <v>0</v>
      </c>
      <c r="AB1420" s="4">
        <f>IF($V1420="","",IF(Z1420&lt;36,0,IF(AND(36&lt;=Z1420,Z1420&lt;71),VLOOKUP($W1420,日射量と図３!$E$6:$F$34,2,TRUE),IF(AND(71&lt;=Z1420,Z1420&lt;107),VLOOKUP($W1420,日射量と図３!$E$6:$G$34,3,TRUE),IF(AND(107&lt;=Z1420,Z1420&lt;143),VLOOKUP($W1420,日射量と図３!$E$6:$H$34,4,TRUE),VLOOKUP($W1420,日射量と図３!$E$6:$I$34,5,TRUE))))))</f>
        <v>0</v>
      </c>
      <c r="AC1420" s="382">
        <f t="shared" si="264"/>
        <v>0</v>
      </c>
      <c r="AD1420" s="382">
        <f t="shared" si="265"/>
        <v>0</v>
      </c>
    </row>
    <row r="1421" spans="11:30" ht="13.5" customHeight="1">
      <c r="K1421" s="4">
        <f t="shared" si="270"/>
        <v>7</v>
      </c>
      <c r="L1421" s="34">
        <v>43311</v>
      </c>
      <c r="M1421" s="4">
        <v>60</v>
      </c>
      <c r="N1421" s="4">
        <v>2</v>
      </c>
      <c r="O1421" s="31">
        <v>4.1666666666666664E-2</v>
      </c>
      <c r="P1421" s="35">
        <v>26.189999999999998</v>
      </c>
      <c r="Q1421" s="36">
        <f t="shared" si="271"/>
        <v>13</v>
      </c>
      <c r="R1421" s="4">
        <f t="shared" si="272"/>
        <v>0</v>
      </c>
      <c r="S1421" s="31">
        <f t="shared" si="266"/>
        <v>0.19538194444444446</v>
      </c>
      <c r="T1421" s="31">
        <f t="shared" si="267"/>
        <v>0.79927083333333337</v>
      </c>
      <c r="U1421" s="4">
        <f t="shared" si="273"/>
        <v>0</v>
      </c>
      <c r="V1421" s="4" t="str">
        <f t="shared" si="274"/>
        <v/>
      </c>
      <c r="W1421" s="18" t="str">
        <f>IF(V1421="","",VLOOKUP(L1421,日射量と図３!$A$4:$C$368,3,TRUE)*238.85/100)</f>
        <v/>
      </c>
      <c r="X1421" s="4" t="str">
        <f t="shared" si="275"/>
        <v/>
      </c>
      <c r="Y1421" s="4" t="str">
        <f t="shared" si="268"/>
        <v/>
      </c>
      <c r="Z1421" s="4" t="str">
        <f t="shared" si="269"/>
        <v/>
      </c>
      <c r="AA1421" s="4" t="str">
        <f>IF($V1421="","",IF(Y1421&lt;36,0,IF(AND(36&lt;=Y1421,Y1421&lt;71),VLOOKUP($W1421,日射量と図３!$E$6:$F$34,2,TRUE),IF(AND(71&lt;=Y1421,Y1421&lt;107),VLOOKUP($W1421,日射量と図３!$E$6:$G$34,3,TRUE),IF(AND(107&lt;=Y1421,Y1421&lt;143),VLOOKUP($W1421,日射量と図３!$E$6:$H$34,4,TRUE),VLOOKUP($W1421,日射量と図３!$E$6:$I$34,5,TRUE))))))</f>
        <v/>
      </c>
      <c r="AB1421" s="4" t="str">
        <f>IF($V1421="","",IF(Z1421&lt;36,0,IF(AND(36&lt;=Z1421,Z1421&lt;71),VLOOKUP($W1421,日射量と図３!$E$6:$F$34,2,TRUE),IF(AND(71&lt;=Z1421,Z1421&lt;107),VLOOKUP($W1421,日射量と図３!$E$6:$G$34,3,TRUE),IF(AND(107&lt;=Z1421,Z1421&lt;143),VLOOKUP($W1421,日射量と図３!$E$6:$H$34,4,TRUE),VLOOKUP($W1421,日射量と図３!$E$6:$I$34,5,TRUE))))))</f>
        <v/>
      </c>
      <c r="AC1421" s="382" t="str">
        <f t="shared" si="264"/>
        <v/>
      </c>
      <c r="AD1421" s="382" t="str">
        <f t="shared" si="265"/>
        <v/>
      </c>
    </row>
    <row r="1422" spans="11:30" ht="13.5" customHeight="1">
      <c r="K1422" s="4">
        <f t="shared" si="270"/>
        <v>7</v>
      </c>
      <c r="L1422" s="34">
        <v>43311</v>
      </c>
      <c r="M1422" s="4">
        <v>60</v>
      </c>
      <c r="N1422" s="4">
        <v>3</v>
      </c>
      <c r="O1422" s="31">
        <v>8.3333333333333329E-2</v>
      </c>
      <c r="P1422" s="35">
        <v>26.02</v>
      </c>
      <c r="Q1422" s="36">
        <f t="shared" si="271"/>
        <v>13</v>
      </c>
      <c r="R1422" s="4">
        <f t="shared" si="272"/>
        <v>0</v>
      </c>
      <c r="S1422" s="31">
        <f t="shared" si="266"/>
        <v>0.19538194444444446</v>
      </c>
      <c r="T1422" s="31">
        <f t="shared" si="267"/>
        <v>0.79927083333333337</v>
      </c>
      <c r="U1422" s="4">
        <f t="shared" si="273"/>
        <v>0</v>
      </c>
      <c r="V1422" s="4" t="str">
        <f t="shared" si="274"/>
        <v/>
      </c>
      <c r="W1422" s="18" t="str">
        <f>IF(V1422="","",VLOOKUP(L1422,日射量と図３!$A$4:$C$368,3,TRUE)*238.85/100)</f>
        <v/>
      </c>
      <c r="X1422" s="4" t="str">
        <f t="shared" si="275"/>
        <v/>
      </c>
      <c r="Y1422" s="4" t="str">
        <f t="shared" si="268"/>
        <v/>
      </c>
      <c r="Z1422" s="4" t="str">
        <f t="shared" si="269"/>
        <v/>
      </c>
      <c r="AA1422" s="4" t="str">
        <f>IF($V1422="","",IF(Y1422&lt;36,0,IF(AND(36&lt;=Y1422,Y1422&lt;71),VLOOKUP($W1422,日射量と図３!$E$6:$F$34,2,TRUE),IF(AND(71&lt;=Y1422,Y1422&lt;107),VLOOKUP($W1422,日射量と図３!$E$6:$G$34,3,TRUE),IF(AND(107&lt;=Y1422,Y1422&lt;143),VLOOKUP($W1422,日射量と図３!$E$6:$H$34,4,TRUE),VLOOKUP($W1422,日射量と図３!$E$6:$I$34,5,TRUE))))))</f>
        <v/>
      </c>
      <c r="AB1422" s="4" t="str">
        <f>IF($V1422="","",IF(Z1422&lt;36,0,IF(AND(36&lt;=Z1422,Z1422&lt;71),VLOOKUP($W1422,日射量と図３!$E$6:$F$34,2,TRUE),IF(AND(71&lt;=Z1422,Z1422&lt;107),VLOOKUP($W1422,日射量と図３!$E$6:$G$34,3,TRUE),IF(AND(107&lt;=Z1422,Z1422&lt;143),VLOOKUP($W1422,日射量と図３!$E$6:$H$34,4,TRUE),VLOOKUP($W1422,日射量と図３!$E$6:$I$34,5,TRUE))))))</f>
        <v/>
      </c>
      <c r="AC1422" s="382" t="str">
        <f t="shared" si="264"/>
        <v/>
      </c>
      <c r="AD1422" s="382" t="str">
        <f t="shared" si="265"/>
        <v/>
      </c>
    </row>
    <row r="1423" spans="11:30" ht="13.5" customHeight="1">
      <c r="K1423" s="4">
        <f t="shared" si="270"/>
        <v>7</v>
      </c>
      <c r="L1423" s="34">
        <v>43311</v>
      </c>
      <c r="M1423" s="4">
        <v>60</v>
      </c>
      <c r="N1423" s="4">
        <v>4</v>
      </c>
      <c r="O1423" s="31">
        <v>0.125</v>
      </c>
      <c r="P1423" s="35">
        <v>25.860000000000003</v>
      </c>
      <c r="Q1423" s="36">
        <f t="shared" si="271"/>
        <v>13</v>
      </c>
      <c r="R1423" s="4">
        <f t="shared" si="272"/>
        <v>0</v>
      </c>
      <c r="S1423" s="31">
        <f t="shared" si="266"/>
        <v>0.19538194444444446</v>
      </c>
      <c r="T1423" s="31">
        <f t="shared" si="267"/>
        <v>0.79927083333333337</v>
      </c>
      <c r="U1423" s="4">
        <f t="shared" si="273"/>
        <v>0</v>
      </c>
      <c r="V1423" s="4" t="str">
        <f t="shared" si="274"/>
        <v/>
      </c>
      <c r="W1423" s="18" t="str">
        <f>IF(V1423="","",VLOOKUP(L1423,日射量と図３!$A$4:$C$368,3,TRUE)*238.85/100)</f>
        <v/>
      </c>
      <c r="X1423" s="4" t="str">
        <f t="shared" si="275"/>
        <v/>
      </c>
      <c r="Y1423" s="4" t="str">
        <f t="shared" si="268"/>
        <v/>
      </c>
      <c r="Z1423" s="4" t="str">
        <f t="shared" si="269"/>
        <v/>
      </c>
      <c r="AA1423" s="4" t="str">
        <f>IF($V1423="","",IF(Y1423&lt;36,0,IF(AND(36&lt;=Y1423,Y1423&lt;71),VLOOKUP($W1423,日射量と図３!$E$6:$F$34,2,TRUE),IF(AND(71&lt;=Y1423,Y1423&lt;107),VLOOKUP($W1423,日射量と図３!$E$6:$G$34,3,TRUE),IF(AND(107&lt;=Y1423,Y1423&lt;143),VLOOKUP($W1423,日射量と図３!$E$6:$H$34,4,TRUE),VLOOKUP($W1423,日射量と図３!$E$6:$I$34,5,TRUE))))))</f>
        <v/>
      </c>
      <c r="AB1423" s="4" t="str">
        <f>IF($V1423="","",IF(Z1423&lt;36,0,IF(AND(36&lt;=Z1423,Z1423&lt;71),VLOOKUP($W1423,日射量と図３!$E$6:$F$34,2,TRUE),IF(AND(71&lt;=Z1423,Z1423&lt;107),VLOOKUP($W1423,日射量と図３!$E$6:$G$34,3,TRUE),IF(AND(107&lt;=Z1423,Z1423&lt;143),VLOOKUP($W1423,日射量と図３!$E$6:$H$34,4,TRUE),VLOOKUP($W1423,日射量と図３!$E$6:$I$34,5,TRUE))))))</f>
        <v/>
      </c>
      <c r="AC1423" s="382" t="str">
        <f t="shared" ref="AC1423:AC1486" si="276">IF(V1423="","",IF((($AH$18*$AH$30*V1423*3600/1000000)/1000-AA1423*$AG$18*10*0.0000041868)&lt;=0,0,AA1423*$AG$18*10*0.0000041868))</f>
        <v/>
      </c>
      <c r="AD1423" s="382" t="str">
        <f t="shared" ref="AD1423:AD1486" si="277">IF(V1423="","",IF((($AH$19*$AH$30*V1423*3600/1000000)/1000-AB1423*$AG$19*10*0.0000041868)&lt;=0,0,AB1423*$AG$19*10*0.0000041868))</f>
        <v/>
      </c>
    </row>
    <row r="1424" spans="11:30" ht="13.5" customHeight="1">
      <c r="K1424" s="4">
        <f t="shared" si="270"/>
        <v>7</v>
      </c>
      <c r="L1424" s="34">
        <v>43311</v>
      </c>
      <c r="M1424" s="4">
        <v>60</v>
      </c>
      <c r="N1424" s="4">
        <v>5</v>
      </c>
      <c r="O1424" s="31">
        <v>0.16666666666666666</v>
      </c>
      <c r="P1424" s="35">
        <v>25.71</v>
      </c>
      <c r="Q1424" s="36">
        <f t="shared" si="271"/>
        <v>15</v>
      </c>
      <c r="R1424" s="4">
        <f t="shared" si="272"/>
        <v>0</v>
      </c>
      <c r="S1424" s="31">
        <f t="shared" si="266"/>
        <v>0.19538194444444446</v>
      </c>
      <c r="T1424" s="31">
        <f t="shared" si="267"/>
        <v>0.79927083333333337</v>
      </c>
      <c r="U1424" s="4">
        <f t="shared" si="273"/>
        <v>0</v>
      </c>
      <c r="V1424" s="4" t="str">
        <f t="shared" si="274"/>
        <v/>
      </c>
      <c r="W1424" s="18" t="str">
        <f>IF(V1424="","",VLOOKUP(L1424,日射量と図３!$A$4:$C$368,3,TRUE)*238.85/100)</f>
        <v/>
      </c>
      <c r="X1424" s="4" t="str">
        <f t="shared" si="275"/>
        <v/>
      </c>
      <c r="Y1424" s="4" t="str">
        <f t="shared" si="268"/>
        <v/>
      </c>
      <c r="Z1424" s="4" t="str">
        <f t="shared" si="269"/>
        <v/>
      </c>
      <c r="AA1424" s="4" t="str">
        <f>IF($V1424="","",IF(Y1424&lt;36,0,IF(AND(36&lt;=Y1424,Y1424&lt;71),VLOOKUP($W1424,日射量と図３!$E$6:$F$34,2,TRUE),IF(AND(71&lt;=Y1424,Y1424&lt;107),VLOOKUP($W1424,日射量と図３!$E$6:$G$34,3,TRUE),IF(AND(107&lt;=Y1424,Y1424&lt;143),VLOOKUP($W1424,日射量と図３!$E$6:$H$34,4,TRUE),VLOOKUP($W1424,日射量と図３!$E$6:$I$34,5,TRUE))))))</f>
        <v/>
      </c>
      <c r="AB1424" s="4" t="str">
        <f>IF($V1424="","",IF(Z1424&lt;36,0,IF(AND(36&lt;=Z1424,Z1424&lt;71),VLOOKUP($W1424,日射量と図３!$E$6:$F$34,2,TRUE),IF(AND(71&lt;=Z1424,Z1424&lt;107),VLOOKUP($W1424,日射量と図３!$E$6:$G$34,3,TRUE),IF(AND(107&lt;=Z1424,Z1424&lt;143),VLOOKUP($W1424,日射量と図３!$E$6:$H$34,4,TRUE),VLOOKUP($W1424,日射量と図３!$E$6:$I$34,5,TRUE))))))</f>
        <v/>
      </c>
      <c r="AC1424" s="382" t="str">
        <f t="shared" si="276"/>
        <v/>
      </c>
      <c r="AD1424" s="382" t="str">
        <f t="shared" si="277"/>
        <v/>
      </c>
    </row>
    <row r="1425" spans="11:30" ht="13.5" customHeight="1">
      <c r="K1425" s="4">
        <f t="shared" si="270"/>
        <v>7</v>
      </c>
      <c r="L1425" s="34">
        <v>43311</v>
      </c>
      <c r="M1425" s="4">
        <v>60</v>
      </c>
      <c r="N1425" s="4">
        <v>6</v>
      </c>
      <c r="O1425" s="31">
        <v>0.20833333333333334</v>
      </c>
      <c r="P1425" s="35">
        <v>25.65</v>
      </c>
      <c r="Q1425" s="36">
        <f t="shared" si="271"/>
        <v>15</v>
      </c>
      <c r="R1425" s="4">
        <f t="shared" si="272"/>
        <v>0</v>
      </c>
      <c r="S1425" s="31">
        <f t="shared" si="266"/>
        <v>0.19538194444444446</v>
      </c>
      <c r="T1425" s="31">
        <f t="shared" si="267"/>
        <v>0.79927083333333337</v>
      </c>
      <c r="U1425" s="4">
        <f t="shared" si="273"/>
        <v>0</v>
      </c>
      <c r="V1425" s="4" t="str">
        <f t="shared" si="274"/>
        <v/>
      </c>
      <c r="W1425" s="18" t="str">
        <f>IF(V1425="","",VLOOKUP(L1425,日射量と図３!$A$4:$C$368,3,TRUE)*238.85/100)</f>
        <v/>
      </c>
      <c r="X1425" s="4" t="str">
        <f t="shared" si="275"/>
        <v/>
      </c>
      <c r="Y1425" s="4" t="str">
        <f t="shared" si="268"/>
        <v/>
      </c>
      <c r="Z1425" s="4" t="str">
        <f t="shared" si="269"/>
        <v/>
      </c>
      <c r="AA1425" s="4" t="str">
        <f>IF($V1425="","",IF(Y1425&lt;36,0,IF(AND(36&lt;=Y1425,Y1425&lt;71),VLOOKUP($W1425,日射量と図３!$E$6:$F$34,2,TRUE),IF(AND(71&lt;=Y1425,Y1425&lt;107),VLOOKUP($W1425,日射量と図３!$E$6:$G$34,3,TRUE),IF(AND(107&lt;=Y1425,Y1425&lt;143),VLOOKUP($W1425,日射量と図３!$E$6:$H$34,4,TRUE),VLOOKUP($W1425,日射量と図３!$E$6:$I$34,5,TRUE))))))</f>
        <v/>
      </c>
      <c r="AB1425" s="4" t="str">
        <f>IF($V1425="","",IF(Z1425&lt;36,0,IF(AND(36&lt;=Z1425,Z1425&lt;71),VLOOKUP($W1425,日射量と図３!$E$6:$F$34,2,TRUE),IF(AND(71&lt;=Z1425,Z1425&lt;107),VLOOKUP($W1425,日射量と図３!$E$6:$G$34,3,TRUE),IF(AND(107&lt;=Z1425,Z1425&lt;143),VLOOKUP($W1425,日射量と図３!$E$6:$H$34,4,TRUE),VLOOKUP($W1425,日射量と図３!$E$6:$I$34,5,TRUE))))))</f>
        <v/>
      </c>
      <c r="AC1425" s="382" t="str">
        <f t="shared" si="276"/>
        <v/>
      </c>
      <c r="AD1425" s="382" t="str">
        <f t="shared" si="277"/>
        <v/>
      </c>
    </row>
    <row r="1426" spans="11:30" ht="13.5" customHeight="1">
      <c r="K1426" s="4">
        <f t="shared" si="270"/>
        <v>7</v>
      </c>
      <c r="L1426" s="34">
        <v>43311</v>
      </c>
      <c r="M1426" s="4">
        <v>60</v>
      </c>
      <c r="N1426" s="4">
        <v>7</v>
      </c>
      <c r="O1426" s="31">
        <v>0.25</v>
      </c>
      <c r="P1426" s="35">
        <v>25.970000000000006</v>
      </c>
      <c r="Q1426" s="36">
        <f t="shared" si="271"/>
        <v>15</v>
      </c>
      <c r="R1426" s="4">
        <f t="shared" si="272"/>
        <v>0</v>
      </c>
      <c r="S1426" s="31">
        <f t="shared" si="266"/>
        <v>0.19538194444444446</v>
      </c>
      <c r="T1426" s="31">
        <f t="shared" si="267"/>
        <v>0.79927083333333337</v>
      </c>
      <c r="U1426" s="4">
        <f t="shared" si="273"/>
        <v>0</v>
      </c>
      <c r="V1426" s="4" t="str">
        <f t="shared" si="274"/>
        <v/>
      </c>
      <c r="W1426" s="18" t="str">
        <f>IF(V1426="","",VLOOKUP(L1426,日射量と図３!$A$4:$C$368,3,TRUE)*238.85/100)</f>
        <v/>
      </c>
      <c r="X1426" s="4" t="str">
        <f t="shared" si="275"/>
        <v/>
      </c>
      <c r="Y1426" s="4" t="str">
        <f t="shared" si="268"/>
        <v/>
      </c>
      <c r="Z1426" s="4" t="str">
        <f t="shared" si="269"/>
        <v/>
      </c>
      <c r="AA1426" s="4" t="str">
        <f>IF($V1426="","",IF(Y1426&lt;36,0,IF(AND(36&lt;=Y1426,Y1426&lt;71),VLOOKUP($W1426,日射量と図３!$E$6:$F$34,2,TRUE),IF(AND(71&lt;=Y1426,Y1426&lt;107),VLOOKUP($W1426,日射量と図３!$E$6:$G$34,3,TRUE),IF(AND(107&lt;=Y1426,Y1426&lt;143),VLOOKUP($W1426,日射量と図３!$E$6:$H$34,4,TRUE),VLOOKUP($W1426,日射量と図３!$E$6:$I$34,5,TRUE))))))</f>
        <v/>
      </c>
      <c r="AB1426" s="4" t="str">
        <f>IF($V1426="","",IF(Z1426&lt;36,0,IF(AND(36&lt;=Z1426,Z1426&lt;71),VLOOKUP($W1426,日射量と図３!$E$6:$F$34,2,TRUE),IF(AND(71&lt;=Z1426,Z1426&lt;107),VLOOKUP($W1426,日射量と図３!$E$6:$G$34,3,TRUE),IF(AND(107&lt;=Z1426,Z1426&lt;143),VLOOKUP($W1426,日射量と図３!$E$6:$H$34,4,TRUE),VLOOKUP($W1426,日射量と図３!$E$6:$I$34,5,TRUE))))))</f>
        <v/>
      </c>
      <c r="AC1426" s="382" t="str">
        <f t="shared" si="276"/>
        <v/>
      </c>
      <c r="AD1426" s="382" t="str">
        <f t="shared" si="277"/>
        <v/>
      </c>
    </row>
    <row r="1427" spans="11:30" ht="13.5" customHeight="1">
      <c r="K1427" s="4">
        <f t="shared" si="270"/>
        <v>7</v>
      </c>
      <c r="L1427" s="34">
        <v>43311</v>
      </c>
      <c r="M1427" s="4">
        <v>60</v>
      </c>
      <c r="N1427" s="4">
        <v>8</v>
      </c>
      <c r="O1427" s="31">
        <v>0.29166666666666669</v>
      </c>
      <c r="P1427" s="35">
        <v>26.55</v>
      </c>
      <c r="Q1427" s="36">
        <f t="shared" si="271"/>
        <v>12</v>
      </c>
      <c r="R1427" s="4">
        <f t="shared" si="272"/>
        <v>0</v>
      </c>
      <c r="S1427" s="31">
        <f t="shared" si="266"/>
        <v>0.19538194444444446</v>
      </c>
      <c r="T1427" s="31">
        <f t="shared" si="267"/>
        <v>0.79927083333333337</v>
      </c>
      <c r="U1427" s="4">
        <f t="shared" si="273"/>
        <v>0</v>
      </c>
      <c r="V1427" s="4" t="str">
        <f t="shared" si="274"/>
        <v/>
      </c>
      <c r="W1427" s="18" t="str">
        <f>IF(V1427="","",VLOOKUP(L1427,日射量と図３!$A$4:$C$368,3,TRUE)*238.85/100)</f>
        <v/>
      </c>
      <c r="X1427" s="4" t="str">
        <f t="shared" si="275"/>
        <v/>
      </c>
      <c r="Y1427" s="4" t="str">
        <f t="shared" si="268"/>
        <v/>
      </c>
      <c r="Z1427" s="4" t="str">
        <f t="shared" si="269"/>
        <v/>
      </c>
      <c r="AA1427" s="4" t="str">
        <f>IF($V1427="","",IF(Y1427&lt;36,0,IF(AND(36&lt;=Y1427,Y1427&lt;71),VLOOKUP($W1427,日射量と図３!$E$6:$F$34,2,TRUE),IF(AND(71&lt;=Y1427,Y1427&lt;107),VLOOKUP($W1427,日射量と図３!$E$6:$G$34,3,TRUE),IF(AND(107&lt;=Y1427,Y1427&lt;143),VLOOKUP($W1427,日射量と図３!$E$6:$H$34,4,TRUE),VLOOKUP($W1427,日射量と図３!$E$6:$I$34,5,TRUE))))))</f>
        <v/>
      </c>
      <c r="AB1427" s="4" t="str">
        <f>IF($V1427="","",IF(Z1427&lt;36,0,IF(AND(36&lt;=Z1427,Z1427&lt;71),VLOOKUP($W1427,日射量と図３!$E$6:$F$34,2,TRUE),IF(AND(71&lt;=Z1427,Z1427&lt;107),VLOOKUP($W1427,日射量と図３!$E$6:$G$34,3,TRUE),IF(AND(107&lt;=Z1427,Z1427&lt;143),VLOOKUP($W1427,日射量と図３!$E$6:$H$34,4,TRUE),VLOOKUP($W1427,日射量と図３!$E$6:$I$34,5,TRUE))))))</f>
        <v/>
      </c>
      <c r="AC1427" s="382" t="str">
        <f t="shared" si="276"/>
        <v/>
      </c>
      <c r="AD1427" s="382" t="str">
        <f t="shared" si="277"/>
        <v/>
      </c>
    </row>
    <row r="1428" spans="11:30" ht="13.5" customHeight="1">
      <c r="K1428" s="4">
        <f t="shared" si="270"/>
        <v>7</v>
      </c>
      <c r="L1428" s="34">
        <v>43311</v>
      </c>
      <c r="M1428" s="4">
        <v>60</v>
      </c>
      <c r="N1428" s="4">
        <v>9</v>
      </c>
      <c r="O1428" s="31">
        <v>0.33333333333333331</v>
      </c>
      <c r="P1428" s="35">
        <v>27.589999999999996</v>
      </c>
      <c r="Q1428" s="36">
        <f t="shared" si="271"/>
        <v>12</v>
      </c>
      <c r="R1428" s="4">
        <f t="shared" si="272"/>
        <v>0</v>
      </c>
      <c r="S1428" s="31">
        <f t="shared" si="266"/>
        <v>0.19538194444444446</v>
      </c>
      <c r="T1428" s="31">
        <f t="shared" si="267"/>
        <v>0.79927083333333337</v>
      </c>
      <c r="U1428" s="4">
        <f t="shared" si="273"/>
        <v>0</v>
      </c>
      <c r="V1428" s="4" t="str">
        <f t="shared" si="274"/>
        <v/>
      </c>
      <c r="W1428" s="18" t="str">
        <f>IF(V1428="","",VLOOKUP(L1428,日射量と図３!$A$4:$C$368,3,TRUE)*238.85/100)</f>
        <v/>
      </c>
      <c r="X1428" s="4" t="str">
        <f t="shared" si="275"/>
        <v/>
      </c>
      <c r="Y1428" s="4" t="str">
        <f t="shared" si="268"/>
        <v/>
      </c>
      <c r="Z1428" s="4" t="str">
        <f t="shared" si="269"/>
        <v/>
      </c>
      <c r="AA1428" s="4" t="str">
        <f>IF($V1428="","",IF(Y1428&lt;36,0,IF(AND(36&lt;=Y1428,Y1428&lt;71),VLOOKUP($W1428,日射量と図３!$E$6:$F$34,2,TRUE),IF(AND(71&lt;=Y1428,Y1428&lt;107),VLOOKUP($W1428,日射量と図３!$E$6:$G$34,3,TRUE),IF(AND(107&lt;=Y1428,Y1428&lt;143),VLOOKUP($W1428,日射量と図３!$E$6:$H$34,4,TRUE),VLOOKUP($W1428,日射量と図３!$E$6:$I$34,5,TRUE))))))</f>
        <v/>
      </c>
      <c r="AB1428" s="4" t="str">
        <f>IF($V1428="","",IF(Z1428&lt;36,0,IF(AND(36&lt;=Z1428,Z1428&lt;71),VLOOKUP($W1428,日射量と図３!$E$6:$F$34,2,TRUE),IF(AND(71&lt;=Z1428,Z1428&lt;107),VLOOKUP($W1428,日射量と図３!$E$6:$G$34,3,TRUE),IF(AND(107&lt;=Z1428,Z1428&lt;143),VLOOKUP($W1428,日射量と図３!$E$6:$H$34,4,TRUE),VLOOKUP($W1428,日射量と図３!$E$6:$I$34,5,TRUE))))))</f>
        <v/>
      </c>
      <c r="AC1428" s="382" t="str">
        <f t="shared" si="276"/>
        <v/>
      </c>
      <c r="AD1428" s="382" t="str">
        <f t="shared" si="277"/>
        <v/>
      </c>
    </row>
    <row r="1429" spans="11:30" ht="13.5" customHeight="1">
      <c r="K1429" s="4">
        <f t="shared" si="270"/>
        <v>7</v>
      </c>
      <c r="L1429" s="34">
        <v>43311</v>
      </c>
      <c r="M1429" s="4">
        <v>60</v>
      </c>
      <c r="N1429" s="4">
        <v>10</v>
      </c>
      <c r="O1429" s="31">
        <v>0.375</v>
      </c>
      <c r="P1429" s="35">
        <v>28.889999999999997</v>
      </c>
      <c r="Q1429" s="36">
        <f t="shared" si="271"/>
        <v>12</v>
      </c>
      <c r="R1429" s="4">
        <f t="shared" si="272"/>
        <v>0</v>
      </c>
      <c r="S1429" s="31">
        <f t="shared" ref="S1429:S1492" si="278">VLOOKUP(K1429,$AF$38:$AH$49,2,TRUE)</f>
        <v>0.19538194444444446</v>
      </c>
      <c r="T1429" s="31">
        <f t="shared" ref="T1429:T1492" si="279">VLOOKUP(K1429,$AF$38:$AH$49,3,TRUE)</f>
        <v>0.79927083333333337</v>
      </c>
      <c r="U1429" s="4">
        <f t="shared" si="273"/>
        <v>0</v>
      </c>
      <c r="V1429" s="4" t="str">
        <f t="shared" si="274"/>
        <v/>
      </c>
      <c r="W1429" s="18" t="str">
        <f>IF(V1429="","",VLOOKUP(L1429,日射量と図３!$A$4:$C$368,3,TRUE)*238.85/100)</f>
        <v/>
      </c>
      <c r="X1429" s="4" t="str">
        <f t="shared" si="275"/>
        <v/>
      </c>
      <c r="Y1429" s="4" t="str">
        <f t="shared" si="268"/>
        <v/>
      </c>
      <c r="Z1429" s="4" t="str">
        <f t="shared" si="269"/>
        <v/>
      </c>
      <c r="AA1429" s="4" t="str">
        <f>IF($V1429="","",IF(Y1429&lt;36,0,IF(AND(36&lt;=Y1429,Y1429&lt;71),VLOOKUP($W1429,日射量と図３!$E$6:$F$34,2,TRUE),IF(AND(71&lt;=Y1429,Y1429&lt;107),VLOOKUP($W1429,日射量と図３!$E$6:$G$34,3,TRUE),IF(AND(107&lt;=Y1429,Y1429&lt;143),VLOOKUP($W1429,日射量と図３!$E$6:$H$34,4,TRUE),VLOOKUP($W1429,日射量と図３!$E$6:$I$34,5,TRUE))))))</f>
        <v/>
      </c>
      <c r="AB1429" s="4" t="str">
        <f>IF($V1429="","",IF(Z1429&lt;36,0,IF(AND(36&lt;=Z1429,Z1429&lt;71),VLOOKUP($W1429,日射量と図３!$E$6:$F$34,2,TRUE),IF(AND(71&lt;=Z1429,Z1429&lt;107),VLOOKUP($W1429,日射量と図３!$E$6:$G$34,3,TRUE),IF(AND(107&lt;=Z1429,Z1429&lt;143),VLOOKUP($W1429,日射量と図３!$E$6:$H$34,4,TRUE),VLOOKUP($W1429,日射量と図３!$E$6:$I$34,5,TRUE))))))</f>
        <v/>
      </c>
      <c r="AC1429" s="382" t="str">
        <f t="shared" si="276"/>
        <v/>
      </c>
      <c r="AD1429" s="382" t="str">
        <f t="shared" si="277"/>
        <v/>
      </c>
    </row>
    <row r="1430" spans="11:30" ht="13.5" customHeight="1">
      <c r="K1430" s="4">
        <f t="shared" si="270"/>
        <v>7</v>
      </c>
      <c r="L1430" s="34">
        <v>43311</v>
      </c>
      <c r="M1430" s="4">
        <v>60</v>
      </c>
      <c r="N1430" s="4">
        <v>11</v>
      </c>
      <c r="O1430" s="31">
        <v>0.41666666666666669</v>
      </c>
      <c r="P1430" s="35">
        <v>30.3</v>
      </c>
      <c r="Q1430" s="36">
        <f t="shared" si="271"/>
        <v>12</v>
      </c>
      <c r="R1430" s="4">
        <f t="shared" si="272"/>
        <v>0</v>
      </c>
      <c r="S1430" s="31">
        <f t="shared" si="278"/>
        <v>0.19538194444444446</v>
      </c>
      <c r="T1430" s="31">
        <f t="shared" si="279"/>
        <v>0.79927083333333337</v>
      </c>
      <c r="U1430" s="4">
        <f t="shared" si="273"/>
        <v>0</v>
      </c>
      <c r="V1430" s="4" t="str">
        <f t="shared" si="274"/>
        <v/>
      </c>
      <c r="W1430" s="18" t="str">
        <f>IF(V1430="","",VLOOKUP(L1430,日射量と図３!$A$4:$C$368,3,TRUE)*238.85/100)</f>
        <v/>
      </c>
      <c r="X1430" s="4" t="str">
        <f t="shared" si="275"/>
        <v/>
      </c>
      <c r="Y1430" s="4" t="str">
        <f t="shared" si="268"/>
        <v/>
      </c>
      <c r="Z1430" s="4" t="str">
        <f t="shared" si="269"/>
        <v/>
      </c>
      <c r="AA1430" s="4" t="str">
        <f>IF($V1430="","",IF(Y1430&lt;36,0,IF(AND(36&lt;=Y1430,Y1430&lt;71),VLOOKUP($W1430,日射量と図３!$E$6:$F$34,2,TRUE),IF(AND(71&lt;=Y1430,Y1430&lt;107),VLOOKUP($W1430,日射量と図３!$E$6:$G$34,3,TRUE),IF(AND(107&lt;=Y1430,Y1430&lt;143),VLOOKUP($W1430,日射量と図３!$E$6:$H$34,4,TRUE),VLOOKUP($W1430,日射量と図３!$E$6:$I$34,5,TRUE))))))</f>
        <v/>
      </c>
      <c r="AB1430" s="4" t="str">
        <f>IF($V1430="","",IF(Z1430&lt;36,0,IF(AND(36&lt;=Z1430,Z1430&lt;71),VLOOKUP($W1430,日射量と図３!$E$6:$F$34,2,TRUE),IF(AND(71&lt;=Z1430,Z1430&lt;107),VLOOKUP($W1430,日射量と図３!$E$6:$G$34,3,TRUE),IF(AND(107&lt;=Z1430,Z1430&lt;143),VLOOKUP($W1430,日射量と図３!$E$6:$H$34,4,TRUE),VLOOKUP($W1430,日射量と図３!$E$6:$I$34,5,TRUE))))))</f>
        <v/>
      </c>
      <c r="AC1430" s="382" t="str">
        <f t="shared" si="276"/>
        <v/>
      </c>
      <c r="AD1430" s="382" t="str">
        <f t="shared" si="277"/>
        <v/>
      </c>
    </row>
    <row r="1431" spans="11:30" ht="13.5" customHeight="1">
      <c r="K1431" s="4">
        <f t="shared" si="270"/>
        <v>7</v>
      </c>
      <c r="L1431" s="34">
        <v>43311</v>
      </c>
      <c r="M1431" s="4">
        <v>60</v>
      </c>
      <c r="N1431" s="4">
        <v>12</v>
      </c>
      <c r="O1431" s="31">
        <v>0.45833333333333331</v>
      </c>
      <c r="P1431" s="35">
        <v>31.360000000000003</v>
      </c>
      <c r="Q1431" s="36">
        <f t="shared" si="271"/>
        <v>12</v>
      </c>
      <c r="R1431" s="4">
        <f t="shared" si="272"/>
        <v>0</v>
      </c>
      <c r="S1431" s="31">
        <f t="shared" si="278"/>
        <v>0.19538194444444446</v>
      </c>
      <c r="T1431" s="31">
        <f t="shared" si="279"/>
        <v>0.79927083333333337</v>
      </c>
      <c r="U1431" s="4">
        <f t="shared" si="273"/>
        <v>0</v>
      </c>
      <c r="V1431" s="4" t="str">
        <f t="shared" si="274"/>
        <v/>
      </c>
      <c r="W1431" s="18" t="str">
        <f>IF(V1431="","",VLOOKUP(L1431,日射量と図３!$A$4:$C$368,3,TRUE)*238.85/100)</f>
        <v/>
      </c>
      <c r="X1431" s="4" t="str">
        <f t="shared" si="275"/>
        <v/>
      </c>
      <c r="Y1431" s="4" t="str">
        <f t="shared" si="268"/>
        <v/>
      </c>
      <c r="Z1431" s="4" t="str">
        <f t="shared" si="269"/>
        <v/>
      </c>
      <c r="AA1431" s="4" t="str">
        <f>IF($V1431="","",IF(Y1431&lt;36,0,IF(AND(36&lt;=Y1431,Y1431&lt;71),VLOOKUP($W1431,日射量と図３!$E$6:$F$34,2,TRUE),IF(AND(71&lt;=Y1431,Y1431&lt;107),VLOOKUP($W1431,日射量と図３!$E$6:$G$34,3,TRUE),IF(AND(107&lt;=Y1431,Y1431&lt;143),VLOOKUP($W1431,日射量と図３!$E$6:$H$34,4,TRUE),VLOOKUP($W1431,日射量と図３!$E$6:$I$34,5,TRUE))))))</f>
        <v/>
      </c>
      <c r="AB1431" s="4" t="str">
        <f>IF($V1431="","",IF(Z1431&lt;36,0,IF(AND(36&lt;=Z1431,Z1431&lt;71),VLOOKUP($W1431,日射量と図３!$E$6:$F$34,2,TRUE),IF(AND(71&lt;=Z1431,Z1431&lt;107),VLOOKUP($W1431,日射量と図３!$E$6:$G$34,3,TRUE),IF(AND(107&lt;=Z1431,Z1431&lt;143),VLOOKUP($W1431,日射量と図３!$E$6:$H$34,4,TRUE),VLOOKUP($W1431,日射量と図３!$E$6:$I$34,5,TRUE))))))</f>
        <v/>
      </c>
      <c r="AC1431" s="382" t="str">
        <f t="shared" si="276"/>
        <v/>
      </c>
      <c r="AD1431" s="382" t="str">
        <f t="shared" si="277"/>
        <v/>
      </c>
    </row>
    <row r="1432" spans="11:30" ht="13.5" customHeight="1">
      <c r="K1432" s="4">
        <f t="shared" si="270"/>
        <v>7</v>
      </c>
      <c r="L1432" s="34">
        <v>43311</v>
      </c>
      <c r="M1432" s="4">
        <v>60</v>
      </c>
      <c r="N1432" s="4">
        <v>13</v>
      </c>
      <c r="O1432" s="31">
        <v>0.5</v>
      </c>
      <c r="P1432" s="35">
        <v>32.14</v>
      </c>
      <c r="Q1432" s="36">
        <f t="shared" si="271"/>
        <v>12</v>
      </c>
      <c r="R1432" s="4">
        <f t="shared" si="272"/>
        <v>0</v>
      </c>
      <c r="S1432" s="31">
        <f t="shared" si="278"/>
        <v>0.19538194444444446</v>
      </c>
      <c r="T1432" s="31">
        <f t="shared" si="279"/>
        <v>0.79927083333333337</v>
      </c>
      <c r="U1432" s="4">
        <f t="shared" si="273"/>
        <v>0</v>
      </c>
      <c r="V1432" s="4" t="str">
        <f t="shared" si="274"/>
        <v/>
      </c>
      <c r="W1432" s="18" t="str">
        <f>IF(V1432="","",VLOOKUP(L1432,日射量と図３!$A$4:$C$368,3,TRUE)*238.85/100)</f>
        <v/>
      </c>
      <c r="X1432" s="4" t="str">
        <f t="shared" si="275"/>
        <v/>
      </c>
      <c r="Y1432" s="4" t="str">
        <f t="shared" si="268"/>
        <v/>
      </c>
      <c r="Z1432" s="4" t="str">
        <f t="shared" si="269"/>
        <v/>
      </c>
      <c r="AA1432" s="4" t="str">
        <f>IF($V1432="","",IF(Y1432&lt;36,0,IF(AND(36&lt;=Y1432,Y1432&lt;71),VLOOKUP($W1432,日射量と図３!$E$6:$F$34,2,TRUE),IF(AND(71&lt;=Y1432,Y1432&lt;107),VLOOKUP($W1432,日射量と図３!$E$6:$G$34,3,TRUE),IF(AND(107&lt;=Y1432,Y1432&lt;143),VLOOKUP($W1432,日射量と図３!$E$6:$H$34,4,TRUE),VLOOKUP($W1432,日射量と図３!$E$6:$I$34,5,TRUE))))))</f>
        <v/>
      </c>
      <c r="AB1432" s="4" t="str">
        <f>IF($V1432="","",IF(Z1432&lt;36,0,IF(AND(36&lt;=Z1432,Z1432&lt;71),VLOOKUP($W1432,日射量と図３!$E$6:$F$34,2,TRUE),IF(AND(71&lt;=Z1432,Z1432&lt;107),VLOOKUP($W1432,日射量と図３!$E$6:$G$34,3,TRUE),IF(AND(107&lt;=Z1432,Z1432&lt;143),VLOOKUP($W1432,日射量と図３!$E$6:$H$34,4,TRUE),VLOOKUP($W1432,日射量と図３!$E$6:$I$34,5,TRUE))))))</f>
        <v/>
      </c>
      <c r="AC1432" s="382" t="str">
        <f t="shared" si="276"/>
        <v/>
      </c>
      <c r="AD1432" s="382" t="str">
        <f t="shared" si="277"/>
        <v/>
      </c>
    </row>
    <row r="1433" spans="11:30" ht="13.5" customHeight="1">
      <c r="K1433" s="4">
        <f t="shared" si="270"/>
        <v>7</v>
      </c>
      <c r="L1433" s="34">
        <v>43311</v>
      </c>
      <c r="M1433" s="4">
        <v>60</v>
      </c>
      <c r="N1433" s="4">
        <v>14</v>
      </c>
      <c r="O1433" s="31">
        <v>0.54166666666666663</v>
      </c>
      <c r="P1433" s="35">
        <v>31.95</v>
      </c>
      <c r="Q1433" s="36">
        <f t="shared" si="271"/>
        <v>12</v>
      </c>
      <c r="R1433" s="4">
        <f t="shared" si="272"/>
        <v>0</v>
      </c>
      <c r="S1433" s="31">
        <f t="shared" si="278"/>
        <v>0.19538194444444446</v>
      </c>
      <c r="T1433" s="31">
        <f t="shared" si="279"/>
        <v>0.79927083333333337</v>
      </c>
      <c r="U1433" s="4">
        <f t="shared" si="273"/>
        <v>0</v>
      </c>
      <c r="V1433" s="4" t="str">
        <f t="shared" si="274"/>
        <v/>
      </c>
      <c r="W1433" s="18" t="str">
        <f>IF(V1433="","",VLOOKUP(L1433,日射量と図３!$A$4:$C$368,3,TRUE)*238.85/100)</f>
        <v/>
      </c>
      <c r="X1433" s="4" t="str">
        <f t="shared" si="275"/>
        <v/>
      </c>
      <c r="Y1433" s="4" t="str">
        <f t="shared" si="268"/>
        <v/>
      </c>
      <c r="Z1433" s="4" t="str">
        <f t="shared" si="269"/>
        <v/>
      </c>
      <c r="AA1433" s="4" t="str">
        <f>IF($V1433="","",IF(Y1433&lt;36,0,IF(AND(36&lt;=Y1433,Y1433&lt;71),VLOOKUP($W1433,日射量と図３!$E$6:$F$34,2,TRUE),IF(AND(71&lt;=Y1433,Y1433&lt;107),VLOOKUP($W1433,日射量と図３!$E$6:$G$34,3,TRUE),IF(AND(107&lt;=Y1433,Y1433&lt;143),VLOOKUP($W1433,日射量と図３!$E$6:$H$34,4,TRUE),VLOOKUP($W1433,日射量と図３!$E$6:$I$34,5,TRUE))))))</f>
        <v/>
      </c>
      <c r="AB1433" s="4" t="str">
        <f>IF($V1433="","",IF(Z1433&lt;36,0,IF(AND(36&lt;=Z1433,Z1433&lt;71),VLOOKUP($W1433,日射量と図３!$E$6:$F$34,2,TRUE),IF(AND(71&lt;=Z1433,Z1433&lt;107),VLOOKUP($W1433,日射量と図３!$E$6:$G$34,3,TRUE),IF(AND(107&lt;=Z1433,Z1433&lt;143),VLOOKUP($W1433,日射量と図３!$E$6:$H$34,4,TRUE),VLOOKUP($W1433,日射量と図３!$E$6:$I$34,5,TRUE))))))</f>
        <v/>
      </c>
      <c r="AC1433" s="382" t="str">
        <f t="shared" si="276"/>
        <v/>
      </c>
      <c r="AD1433" s="382" t="str">
        <f t="shared" si="277"/>
        <v/>
      </c>
    </row>
    <row r="1434" spans="11:30" ht="13.5" customHeight="1">
      <c r="K1434" s="4">
        <f t="shared" si="270"/>
        <v>7</v>
      </c>
      <c r="L1434" s="34">
        <v>43311</v>
      </c>
      <c r="M1434" s="4">
        <v>60</v>
      </c>
      <c r="N1434" s="4">
        <v>15</v>
      </c>
      <c r="O1434" s="31">
        <v>0.58333333333333337</v>
      </c>
      <c r="P1434" s="35">
        <v>32.15</v>
      </c>
      <c r="Q1434" s="36">
        <f t="shared" si="271"/>
        <v>12</v>
      </c>
      <c r="R1434" s="4">
        <f t="shared" si="272"/>
        <v>0</v>
      </c>
      <c r="S1434" s="31">
        <f t="shared" si="278"/>
        <v>0.19538194444444446</v>
      </c>
      <c r="T1434" s="31">
        <f t="shared" si="279"/>
        <v>0.79927083333333337</v>
      </c>
      <c r="U1434" s="4">
        <f t="shared" si="273"/>
        <v>0</v>
      </c>
      <c r="V1434" s="4" t="str">
        <f t="shared" si="274"/>
        <v/>
      </c>
      <c r="W1434" s="18" t="str">
        <f>IF(V1434="","",VLOOKUP(L1434,日射量と図３!$A$4:$C$368,3,TRUE)*238.85/100)</f>
        <v/>
      </c>
      <c r="X1434" s="4" t="str">
        <f t="shared" si="275"/>
        <v/>
      </c>
      <c r="Y1434" s="4" t="str">
        <f t="shared" si="268"/>
        <v/>
      </c>
      <c r="Z1434" s="4" t="str">
        <f t="shared" si="269"/>
        <v/>
      </c>
      <c r="AA1434" s="4" t="str">
        <f>IF($V1434="","",IF(Y1434&lt;36,0,IF(AND(36&lt;=Y1434,Y1434&lt;71),VLOOKUP($W1434,日射量と図３!$E$6:$F$34,2,TRUE),IF(AND(71&lt;=Y1434,Y1434&lt;107),VLOOKUP($W1434,日射量と図３!$E$6:$G$34,3,TRUE),IF(AND(107&lt;=Y1434,Y1434&lt;143),VLOOKUP($W1434,日射量と図３!$E$6:$H$34,4,TRUE),VLOOKUP($W1434,日射量と図３!$E$6:$I$34,5,TRUE))))))</f>
        <v/>
      </c>
      <c r="AB1434" s="4" t="str">
        <f>IF($V1434="","",IF(Z1434&lt;36,0,IF(AND(36&lt;=Z1434,Z1434&lt;71),VLOOKUP($W1434,日射量と図３!$E$6:$F$34,2,TRUE),IF(AND(71&lt;=Z1434,Z1434&lt;107),VLOOKUP($W1434,日射量と図３!$E$6:$G$34,3,TRUE),IF(AND(107&lt;=Z1434,Z1434&lt;143),VLOOKUP($W1434,日射量と図３!$E$6:$H$34,4,TRUE),VLOOKUP($W1434,日射量と図３!$E$6:$I$34,5,TRUE))))))</f>
        <v/>
      </c>
      <c r="AC1434" s="382" t="str">
        <f t="shared" si="276"/>
        <v/>
      </c>
      <c r="AD1434" s="382" t="str">
        <f t="shared" si="277"/>
        <v/>
      </c>
    </row>
    <row r="1435" spans="11:30" ht="13.5" customHeight="1">
      <c r="K1435" s="4">
        <f t="shared" si="270"/>
        <v>7</v>
      </c>
      <c r="L1435" s="34">
        <v>43311</v>
      </c>
      <c r="M1435" s="4">
        <v>60</v>
      </c>
      <c r="N1435" s="4">
        <v>16</v>
      </c>
      <c r="O1435" s="31">
        <v>0.625</v>
      </c>
      <c r="P1435" s="35">
        <v>31.950000000000006</v>
      </c>
      <c r="Q1435" s="36">
        <f t="shared" si="271"/>
        <v>16</v>
      </c>
      <c r="R1435" s="4">
        <f t="shared" si="272"/>
        <v>0</v>
      </c>
      <c r="S1435" s="31">
        <f t="shared" si="278"/>
        <v>0.19538194444444446</v>
      </c>
      <c r="T1435" s="31">
        <f t="shared" si="279"/>
        <v>0.79927083333333337</v>
      </c>
      <c r="U1435" s="4">
        <f t="shared" si="273"/>
        <v>0</v>
      </c>
      <c r="V1435" s="4" t="str">
        <f t="shared" si="274"/>
        <v/>
      </c>
      <c r="W1435" s="18" t="str">
        <f>IF(V1435="","",VLOOKUP(L1435,日射量と図３!$A$4:$C$368,3,TRUE)*238.85/100)</f>
        <v/>
      </c>
      <c r="X1435" s="4" t="str">
        <f t="shared" si="275"/>
        <v/>
      </c>
      <c r="Y1435" s="4" t="str">
        <f t="shared" si="268"/>
        <v/>
      </c>
      <c r="Z1435" s="4" t="str">
        <f t="shared" si="269"/>
        <v/>
      </c>
      <c r="AA1435" s="4" t="str">
        <f>IF($V1435="","",IF(Y1435&lt;36,0,IF(AND(36&lt;=Y1435,Y1435&lt;71),VLOOKUP($W1435,日射量と図３!$E$6:$F$34,2,TRUE),IF(AND(71&lt;=Y1435,Y1435&lt;107),VLOOKUP($W1435,日射量と図３!$E$6:$G$34,3,TRUE),IF(AND(107&lt;=Y1435,Y1435&lt;143),VLOOKUP($W1435,日射量と図３!$E$6:$H$34,4,TRUE),VLOOKUP($W1435,日射量と図３!$E$6:$I$34,5,TRUE))))))</f>
        <v/>
      </c>
      <c r="AB1435" s="4" t="str">
        <f>IF($V1435="","",IF(Z1435&lt;36,0,IF(AND(36&lt;=Z1435,Z1435&lt;71),VLOOKUP($W1435,日射量と図３!$E$6:$F$34,2,TRUE),IF(AND(71&lt;=Z1435,Z1435&lt;107),VLOOKUP($W1435,日射量と図３!$E$6:$G$34,3,TRUE),IF(AND(107&lt;=Z1435,Z1435&lt;143),VLOOKUP($W1435,日射量と図３!$E$6:$H$34,4,TRUE),VLOOKUP($W1435,日射量と図３!$E$6:$I$34,5,TRUE))))))</f>
        <v/>
      </c>
      <c r="AC1435" s="382" t="str">
        <f t="shared" si="276"/>
        <v/>
      </c>
      <c r="AD1435" s="382" t="str">
        <f t="shared" si="277"/>
        <v/>
      </c>
    </row>
    <row r="1436" spans="11:30" ht="13.5" customHeight="1">
      <c r="K1436" s="4">
        <f t="shared" si="270"/>
        <v>7</v>
      </c>
      <c r="L1436" s="34">
        <v>43311</v>
      </c>
      <c r="M1436" s="4">
        <v>60</v>
      </c>
      <c r="N1436" s="4">
        <v>17</v>
      </c>
      <c r="O1436" s="31">
        <v>0.66666666666666663</v>
      </c>
      <c r="P1436" s="35">
        <v>31.6</v>
      </c>
      <c r="Q1436" s="36">
        <f t="shared" si="271"/>
        <v>16</v>
      </c>
      <c r="R1436" s="4">
        <f t="shared" si="272"/>
        <v>0</v>
      </c>
      <c r="S1436" s="31">
        <f t="shared" si="278"/>
        <v>0.19538194444444446</v>
      </c>
      <c r="T1436" s="31">
        <f t="shared" si="279"/>
        <v>0.79927083333333337</v>
      </c>
      <c r="U1436" s="4">
        <f t="shared" si="273"/>
        <v>0</v>
      </c>
      <c r="V1436" s="4" t="str">
        <f t="shared" si="274"/>
        <v/>
      </c>
      <c r="W1436" s="18" t="str">
        <f>IF(V1436="","",VLOOKUP(L1436,日射量と図３!$A$4:$C$368,3,TRUE)*238.85/100)</f>
        <v/>
      </c>
      <c r="X1436" s="4" t="str">
        <f t="shared" si="275"/>
        <v/>
      </c>
      <c r="Y1436" s="4" t="str">
        <f t="shared" si="268"/>
        <v/>
      </c>
      <c r="Z1436" s="4" t="str">
        <f t="shared" si="269"/>
        <v/>
      </c>
      <c r="AA1436" s="4" t="str">
        <f>IF($V1436="","",IF(Y1436&lt;36,0,IF(AND(36&lt;=Y1436,Y1436&lt;71),VLOOKUP($W1436,日射量と図３!$E$6:$F$34,2,TRUE),IF(AND(71&lt;=Y1436,Y1436&lt;107),VLOOKUP($W1436,日射量と図３!$E$6:$G$34,3,TRUE),IF(AND(107&lt;=Y1436,Y1436&lt;143),VLOOKUP($W1436,日射量と図３!$E$6:$H$34,4,TRUE),VLOOKUP($W1436,日射量と図３!$E$6:$I$34,5,TRUE))))))</f>
        <v/>
      </c>
      <c r="AB1436" s="4" t="str">
        <f>IF($V1436="","",IF(Z1436&lt;36,0,IF(AND(36&lt;=Z1436,Z1436&lt;71),VLOOKUP($W1436,日射量と図３!$E$6:$F$34,2,TRUE),IF(AND(71&lt;=Z1436,Z1436&lt;107),VLOOKUP($W1436,日射量と図３!$E$6:$G$34,3,TRUE),IF(AND(107&lt;=Z1436,Z1436&lt;143),VLOOKUP($W1436,日射量と図３!$E$6:$H$34,4,TRUE),VLOOKUP($W1436,日射量と図３!$E$6:$I$34,5,TRUE))))))</f>
        <v/>
      </c>
      <c r="AC1436" s="382" t="str">
        <f t="shared" si="276"/>
        <v/>
      </c>
      <c r="AD1436" s="382" t="str">
        <f t="shared" si="277"/>
        <v/>
      </c>
    </row>
    <row r="1437" spans="11:30" ht="13.5" customHeight="1">
      <c r="K1437" s="4">
        <f t="shared" si="270"/>
        <v>7</v>
      </c>
      <c r="L1437" s="34">
        <v>43311</v>
      </c>
      <c r="M1437" s="4">
        <v>60</v>
      </c>
      <c r="N1437" s="4">
        <v>18</v>
      </c>
      <c r="O1437" s="31">
        <v>0.70833333333333337</v>
      </c>
      <c r="P1437" s="35">
        <v>31.24</v>
      </c>
      <c r="Q1437" s="36">
        <f t="shared" si="271"/>
        <v>16</v>
      </c>
      <c r="R1437" s="4">
        <f t="shared" si="272"/>
        <v>0</v>
      </c>
      <c r="S1437" s="31">
        <f t="shared" si="278"/>
        <v>0.19538194444444446</v>
      </c>
      <c r="T1437" s="31">
        <f t="shared" si="279"/>
        <v>0.79927083333333337</v>
      </c>
      <c r="U1437" s="4">
        <f t="shared" si="273"/>
        <v>0</v>
      </c>
      <c r="V1437" s="4" t="str">
        <f t="shared" si="274"/>
        <v/>
      </c>
      <c r="W1437" s="18" t="str">
        <f>IF(V1437="","",VLOOKUP(L1437,日射量と図３!$A$4:$C$368,3,TRUE)*238.85/100)</f>
        <v/>
      </c>
      <c r="X1437" s="4" t="str">
        <f t="shared" si="275"/>
        <v/>
      </c>
      <c r="Y1437" s="4" t="str">
        <f t="shared" si="268"/>
        <v/>
      </c>
      <c r="Z1437" s="4" t="str">
        <f t="shared" si="269"/>
        <v/>
      </c>
      <c r="AA1437" s="4" t="str">
        <f>IF($V1437="","",IF(Y1437&lt;36,0,IF(AND(36&lt;=Y1437,Y1437&lt;71),VLOOKUP($W1437,日射量と図３!$E$6:$F$34,2,TRUE),IF(AND(71&lt;=Y1437,Y1437&lt;107),VLOOKUP($W1437,日射量と図３!$E$6:$G$34,3,TRUE),IF(AND(107&lt;=Y1437,Y1437&lt;143),VLOOKUP($W1437,日射量と図３!$E$6:$H$34,4,TRUE),VLOOKUP($W1437,日射量と図３!$E$6:$I$34,5,TRUE))))))</f>
        <v/>
      </c>
      <c r="AB1437" s="4" t="str">
        <f>IF($V1437="","",IF(Z1437&lt;36,0,IF(AND(36&lt;=Z1437,Z1437&lt;71),VLOOKUP($W1437,日射量と図３!$E$6:$F$34,2,TRUE),IF(AND(71&lt;=Z1437,Z1437&lt;107),VLOOKUP($W1437,日射量と図３!$E$6:$G$34,3,TRUE),IF(AND(107&lt;=Z1437,Z1437&lt;143),VLOOKUP($W1437,日射量と図３!$E$6:$H$34,4,TRUE),VLOOKUP($W1437,日射量と図３!$E$6:$I$34,5,TRUE))))))</f>
        <v/>
      </c>
      <c r="AC1437" s="382" t="str">
        <f t="shared" si="276"/>
        <v/>
      </c>
      <c r="AD1437" s="382" t="str">
        <f t="shared" si="277"/>
        <v/>
      </c>
    </row>
    <row r="1438" spans="11:30" ht="13.5" customHeight="1">
      <c r="K1438" s="4">
        <f t="shared" si="270"/>
        <v>7</v>
      </c>
      <c r="L1438" s="34">
        <v>43311</v>
      </c>
      <c r="M1438" s="4">
        <v>60</v>
      </c>
      <c r="N1438" s="4">
        <v>19</v>
      </c>
      <c r="O1438" s="31">
        <v>0.75</v>
      </c>
      <c r="P1438" s="35">
        <v>29.97</v>
      </c>
      <c r="Q1438" s="36">
        <f t="shared" si="271"/>
        <v>16</v>
      </c>
      <c r="R1438" s="4">
        <f t="shared" si="272"/>
        <v>0</v>
      </c>
      <c r="S1438" s="31">
        <f t="shared" si="278"/>
        <v>0.19538194444444446</v>
      </c>
      <c r="T1438" s="31">
        <f t="shared" si="279"/>
        <v>0.79927083333333337</v>
      </c>
      <c r="U1438" s="4">
        <f t="shared" si="273"/>
        <v>0</v>
      </c>
      <c r="V1438" s="4" t="str">
        <f t="shared" si="274"/>
        <v/>
      </c>
      <c r="W1438" s="18" t="str">
        <f>IF(V1438="","",VLOOKUP(L1438,日射量と図３!$A$4:$C$368,3,TRUE)*238.85/100)</f>
        <v/>
      </c>
      <c r="X1438" s="4" t="str">
        <f t="shared" si="275"/>
        <v/>
      </c>
      <c r="Y1438" s="4" t="str">
        <f t="shared" si="268"/>
        <v/>
      </c>
      <c r="Z1438" s="4" t="str">
        <f t="shared" si="269"/>
        <v/>
      </c>
      <c r="AA1438" s="4" t="str">
        <f>IF($V1438="","",IF(Y1438&lt;36,0,IF(AND(36&lt;=Y1438,Y1438&lt;71),VLOOKUP($W1438,日射量と図３!$E$6:$F$34,2,TRUE),IF(AND(71&lt;=Y1438,Y1438&lt;107),VLOOKUP($W1438,日射量と図３!$E$6:$G$34,3,TRUE),IF(AND(107&lt;=Y1438,Y1438&lt;143),VLOOKUP($W1438,日射量と図３!$E$6:$H$34,4,TRUE),VLOOKUP($W1438,日射量と図３!$E$6:$I$34,5,TRUE))))))</f>
        <v/>
      </c>
      <c r="AB1438" s="4" t="str">
        <f>IF($V1438="","",IF(Z1438&lt;36,0,IF(AND(36&lt;=Z1438,Z1438&lt;71),VLOOKUP($W1438,日射量と図３!$E$6:$F$34,2,TRUE),IF(AND(71&lt;=Z1438,Z1438&lt;107),VLOOKUP($W1438,日射量と図３!$E$6:$G$34,3,TRUE),IF(AND(107&lt;=Z1438,Z1438&lt;143),VLOOKUP($W1438,日射量と図３!$E$6:$H$34,4,TRUE),VLOOKUP($W1438,日射量と図３!$E$6:$I$34,5,TRUE))))))</f>
        <v/>
      </c>
      <c r="AC1438" s="382" t="str">
        <f t="shared" si="276"/>
        <v/>
      </c>
      <c r="AD1438" s="382" t="str">
        <f t="shared" si="277"/>
        <v/>
      </c>
    </row>
    <row r="1439" spans="11:30" ht="13.5" customHeight="1">
      <c r="K1439" s="4">
        <f t="shared" si="270"/>
        <v>7</v>
      </c>
      <c r="L1439" s="34">
        <v>43311</v>
      </c>
      <c r="M1439" s="4">
        <v>60</v>
      </c>
      <c r="N1439" s="4">
        <v>20</v>
      </c>
      <c r="O1439" s="31">
        <v>0.79166666666666663</v>
      </c>
      <c r="P1439" s="35">
        <v>28.85</v>
      </c>
      <c r="Q1439" s="36">
        <f t="shared" si="271"/>
        <v>16</v>
      </c>
      <c r="R1439" s="4">
        <f t="shared" si="272"/>
        <v>0</v>
      </c>
      <c r="S1439" s="31">
        <f t="shared" si="278"/>
        <v>0.19538194444444446</v>
      </c>
      <c r="T1439" s="31">
        <f t="shared" si="279"/>
        <v>0.79927083333333337</v>
      </c>
      <c r="U1439" s="4">
        <f t="shared" si="273"/>
        <v>0</v>
      </c>
      <c r="V1439" s="4" t="str">
        <f t="shared" si="274"/>
        <v/>
      </c>
      <c r="W1439" s="18" t="str">
        <f>IF(V1439="","",VLOOKUP(L1439,日射量と図３!$A$4:$C$368,3,TRUE)*238.85/100)</f>
        <v/>
      </c>
      <c r="X1439" s="4" t="str">
        <f t="shared" si="275"/>
        <v/>
      </c>
      <c r="Y1439" s="4" t="str">
        <f t="shared" ref="Y1439:Y1502" si="280">IF(V1439="","",$AH$30*V1439/(($AG$18/$AH$18)*X1439))</f>
        <v/>
      </c>
      <c r="Z1439" s="4" t="str">
        <f t="shared" ref="Z1439:Z1502" si="281">IF(V1439="","",$AH$30*V1439/(($AG$19/$AH$19)*X1439))</f>
        <v/>
      </c>
      <c r="AA1439" s="4" t="str">
        <f>IF($V1439="","",IF(Y1439&lt;36,0,IF(AND(36&lt;=Y1439,Y1439&lt;71),VLOOKUP($W1439,日射量と図３!$E$6:$F$34,2,TRUE),IF(AND(71&lt;=Y1439,Y1439&lt;107),VLOOKUP($W1439,日射量と図３!$E$6:$G$34,3,TRUE),IF(AND(107&lt;=Y1439,Y1439&lt;143),VLOOKUP($W1439,日射量と図３!$E$6:$H$34,4,TRUE),VLOOKUP($W1439,日射量と図３!$E$6:$I$34,5,TRUE))))))</f>
        <v/>
      </c>
      <c r="AB1439" s="4" t="str">
        <f>IF($V1439="","",IF(Z1439&lt;36,0,IF(AND(36&lt;=Z1439,Z1439&lt;71),VLOOKUP($W1439,日射量と図３!$E$6:$F$34,2,TRUE),IF(AND(71&lt;=Z1439,Z1439&lt;107),VLOOKUP($W1439,日射量と図３!$E$6:$G$34,3,TRUE),IF(AND(107&lt;=Z1439,Z1439&lt;143),VLOOKUP($W1439,日射量と図３!$E$6:$H$34,4,TRUE),VLOOKUP($W1439,日射量と図３!$E$6:$I$34,5,TRUE))))))</f>
        <v/>
      </c>
      <c r="AC1439" s="382" t="str">
        <f t="shared" si="276"/>
        <v/>
      </c>
      <c r="AD1439" s="382" t="str">
        <f t="shared" si="277"/>
        <v/>
      </c>
    </row>
    <row r="1440" spans="11:30" ht="13.5" customHeight="1">
      <c r="K1440" s="4">
        <f t="shared" si="270"/>
        <v>7</v>
      </c>
      <c r="L1440" s="34">
        <v>43311</v>
      </c>
      <c r="M1440" s="4">
        <v>60</v>
      </c>
      <c r="N1440" s="4">
        <v>21</v>
      </c>
      <c r="O1440" s="31">
        <v>0.83333333333333337</v>
      </c>
      <c r="P1440" s="35">
        <v>27.880000000000003</v>
      </c>
      <c r="Q1440" s="36">
        <f t="shared" si="271"/>
        <v>16</v>
      </c>
      <c r="R1440" s="4">
        <f t="shared" si="272"/>
        <v>0</v>
      </c>
      <c r="S1440" s="31">
        <f t="shared" si="278"/>
        <v>0.19538194444444446</v>
      </c>
      <c r="T1440" s="31">
        <f t="shared" si="279"/>
        <v>0.79927083333333337</v>
      </c>
      <c r="U1440" s="4">
        <f t="shared" si="273"/>
        <v>0</v>
      </c>
      <c r="V1440" s="4" t="str">
        <f t="shared" si="274"/>
        <v/>
      </c>
      <c r="W1440" s="18" t="str">
        <f>IF(V1440="","",VLOOKUP(L1440,日射量と図３!$A$4:$C$368,3,TRUE)*238.85/100)</f>
        <v/>
      </c>
      <c r="X1440" s="4" t="str">
        <f t="shared" si="275"/>
        <v/>
      </c>
      <c r="Y1440" s="4" t="str">
        <f t="shared" si="280"/>
        <v/>
      </c>
      <c r="Z1440" s="4" t="str">
        <f t="shared" si="281"/>
        <v/>
      </c>
      <c r="AA1440" s="4" t="str">
        <f>IF($V1440="","",IF(Y1440&lt;36,0,IF(AND(36&lt;=Y1440,Y1440&lt;71),VLOOKUP($W1440,日射量と図３!$E$6:$F$34,2,TRUE),IF(AND(71&lt;=Y1440,Y1440&lt;107),VLOOKUP($W1440,日射量と図３!$E$6:$G$34,3,TRUE),IF(AND(107&lt;=Y1440,Y1440&lt;143),VLOOKUP($W1440,日射量と図３!$E$6:$H$34,4,TRUE),VLOOKUP($W1440,日射量と図３!$E$6:$I$34,5,TRUE))))))</f>
        <v/>
      </c>
      <c r="AB1440" s="4" t="str">
        <f>IF($V1440="","",IF(Z1440&lt;36,0,IF(AND(36&lt;=Z1440,Z1440&lt;71),VLOOKUP($W1440,日射量と図３!$E$6:$F$34,2,TRUE),IF(AND(71&lt;=Z1440,Z1440&lt;107),VLOOKUP($W1440,日射量と図３!$E$6:$G$34,3,TRUE),IF(AND(107&lt;=Z1440,Z1440&lt;143),VLOOKUP($W1440,日射量と図３!$E$6:$H$34,4,TRUE),VLOOKUP($W1440,日射量と図３!$E$6:$I$34,5,TRUE))))))</f>
        <v/>
      </c>
      <c r="AC1440" s="382" t="str">
        <f t="shared" si="276"/>
        <v/>
      </c>
      <c r="AD1440" s="382" t="str">
        <f t="shared" si="277"/>
        <v/>
      </c>
    </row>
    <row r="1441" spans="11:30" ht="13.5" customHeight="1">
      <c r="K1441" s="4">
        <f t="shared" si="270"/>
        <v>7</v>
      </c>
      <c r="L1441" s="34">
        <v>43311</v>
      </c>
      <c r="M1441" s="4">
        <v>60</v>
      </c>
      <c r="N1441" s="4">
        <v>22</v>
      </c>
      <c r="O1441" s="31">
        <v>0.875</v>
      </c>
      <c r="P1441" s="35">
        <v>27.5</v>
      </c>
      <c r="Q1441" s="36">
        <f t="shared" si="271"/>
        <v>16</v>
      </c>
      <c r="R1441" s="4">
        <f t="shared" si="272"/>
        <v>0</v>
      </c>
      <c r="S1441" s="31">
        <f t="shared" si="278"/>
        <v>0.19538194444444446</v>
      </c>
      <c r="T1441" s="31">
        <f t="shared" si="279"/>
        <v>0.79927083333333337</v>
      </c>
      <c r="U1441" s="4">
        <f t="shared" si="273"/>
        <v>0</v>
      </c>
      <c r="V1441" s="4" t="str">
        <f t="shared" si="274"/>
        <v/>
      </c>
      <c r="W1441" s="18" t="str">
        <f>IF(V1441="","",VLOOKUP(L1441,日射量と図３!$A$4:$C$368,3,TRUE)*238.85/100)</f>
        <v/>
      </c>
      <c r="X1441" s="4" t="str">
        <f t="shared" si="275"/>
        <v/>
      </c>
      <c r="Y1441" s="4" t="str">
        <f t="shared" si="280"/>
        <v/>
      </c>
      <c r="Z1441" s="4" t="str">
        <f t="shared" si="281"/>
        <v/>
      </c>
      <c r="AA1441" s="4" t="str">
        <f>IF($V1441="","",IF(Y1441&lt;36,0,IF(AND(36&lt;=Y1441,Y1441&lt;71),VLOOKUP($W1441,日射量と図３!$E$6:$F$34,2,TRUE),IF(AND(71&lt;=Y1441,Y1441&lt;107),VLOOKUP($W1441,日射量と図３!$E$6:$G$34,3,TRUE),IF(AND(107&lt;=Y1441,Y1441&lt;143),VLOOKUP($W1441,日射量と図３!$E$6:$H$34,4,TRUE),VLOOKUP($W1441,日射量と図３!$E$6:$I$34,5,TRUE))))))</f>
        <v/>
      </c>
      <c r="AB1441" s="4" t="str">
        <f>IF($V1441="","",IF(Z1441&lt;36,0,IF(AND(36&lt;=Z1441,Z1441&lt;71),VLOOKUP($W1441,日射量と図３!$E$6:$F$34,2,TRUE),IF(AND(71&lt;=Z1441,Z1441&lt;107),VLOOKUP($W1441,日射量と図３!$E$6:$G$34,3,TRUE),IF(AND(107&lt;=Z1441,Z1441&lt;143),VLOOKUP($W1441,日射量と図３!$E$6:$H$34,4,TRUE),VLOOKUP($W1441,日射量と図３!$E$6:$I$34,5,TRUE))))))</f>
        <v/>
      </c>
      <c r="AC1441" s="382" t="str">
        <f t="shared" si="276"/>
        <v/>
      </c>
      <c r="AD1441" s="382" t="str">
        <f t="shared" si="277"/>
        <v/>
      </c>
    </row>
    <row r="1442" spans="11:30" ht="13.5" customHeight="1">
      <c r="K1442" s="4">
        <f t="shared" si="270"/>
        <v>7</v>
      </c>
      <c r="L1442" s="34">
        <v>43311</v>
      </c>
      <c r="M1442" s="4">
        <v>60</v>
      </c>
      <c r="N1442" s="4">
        <v>23</v>
      </c>
      <c r="O1442" s="31">
        <v>0.91666666666666663</v>
      </c>
      <c r="P1442" s="35">
        <v>27.1</v>
      </c>
      <c r="Q1442" s="36">
        <f t="shared" si="271"/>
        <v>13</v>
      </c>
      <c r="R1442" s="4">
        <f t="shared" si="272"/>
        <v>0</v>
      </c>
      <c r="S1442" s="31">
        <f t="shared" si="278"/>
        <v>0.19538194444444446</v>
      </c>
      <c r="T1442" s="31">
        <f t="shared" si="279"/>
        <v>0.79927083333333337</v>
      </c>
      <c r="U1442" s="4">
        <f t="shared" si="273"/>
        <v>0</v>
      </c>
      <c r="V1442" s="4" t="str">
        <f t="shared" si="274"/>
        <v/>
      </c>
      <c r="W1442" s="18" t="str">
        <f>IF(V1442="","",VLOOKUP(L1442,日射量と図３!$A$4:$C$368,3,TRUE)*238.85/100)</f>
        <v/>
      </c>
      <c r="X1442" s="4" t="str">
        <f t="shared" si="275"/>
        <v/>
      </c>
      <c r="Y1442" s="4" t="str">
        <f t="shared" si="280"/>
        <v/>
      </c>
      <c r="Z1442" s="4" t="str">
        <f t="shared" si="281"/>
        <v/>
      </c>
      <c r="AA1442" s="4" t="str">
        <f>IF($V1442="","",IF(Y1442&lt;36,0,IF(AND(36&lt;=Y1442,Y1442&lt;71),VLOOKUP($W1442,日射量と図３!$E$6:$F$34,2,TRUE),IF(AND(71&lt;=Y1442,Y1442&lt;107),VLOOKUP($W1442,日射量と図３!$E$6:$G$34,3,TRUE),IF(AND(107&lt;=Y1442,Y1442&lt;143),VLOOKUP($W1442,日射量と図３!$E$6:$H$34,4,TRUE),VLOOKUP($W1442,日射量と図３!$E$6:$I$34,5,TRUE))))))</f>
        <v/>
      </c>
      <c r="AB1442" s="4" t="str">
        <f>IF($V1442="","",IF(Z1442&lt;36,0,IF(AND(36&lt;=Z1442,Z1442&lt;71),VLOOKUP($W1442,日射量と図３!$E$6:$F$34,2,TRUE),IF(AND(71&lt;=Z1442,Z1442&lt;107),VLOOKUP($W1442,日射量と図３!$E$6:$G$34,3,TRUE),IF(AND(107&lt;=Z1442,Z1442&lt;143),VLOOKUP($W1442,日射量と図３!$E$6:$H$34,4,TRUE),VLOOKUP($W1442,日射量と図３!$E$6:$I$34,5,TRUE))))))</f>
        <v/>
      </c>
      <c r="AC1442" s="382" t="str">
        <f t="shared" si="276"/>
        <v/>
      </c>
      <c r="AD1442" s="382" t="str">
        <f t="shared" si="277"/>
        <v/>
      </c>
    </row>
    <row r="1443" spans="11:30" ht="13.5" customHeight="1">
      <c r="K1443" s="4">
        <f t="shared" si="270"/>
        <v>7</v>
      </c>
      <c r="L1443" s="34">
        <v>43311</v>
      </c>
      <c r="M1443" s="4">
        <v>60</v>
      </c>
      <c r="N1443" s="4">
        <v>24</v>
      </c>
      <c r="O1443" s="31">
        <v>0.95833333333333337</v>
      </c>
      <c r="P1443" s="35">
        <v>26.95</v>
      </c>
      <c r="Q1443" s="36">
        <f t="shared" si="271"/>
        <v>13</v>
      </c>
      <c r="R1443" s="4">
        <f t="shared" si="272"/>
        <v>0</v>
      </c>
      <c r="S1443" s="31">
        <f t="shared" si="278"/>
        <v>0.19538194444444446</v>
      </c>
      <c r="T1443" s="31">
        <f t="shared" si="279"/>
        <v>0.79927083333333337</v>
      </c>
      <c r="U1443" s="4">
        <f t="shared" si="273"/>
        <v>0</v>
      </c>
      <c r="V1443" s="4" t="str">
        <f t="shared" si="274"/>
        <v/>
      </c>
      <c r="W1443" s="18" t="str">
        <f>IF(V1443="","",VLOOKUP(L1443,日射量と図３!$A$4:$C$368,3,TRUE)*238.85/100)</f>
        <v/>
      </c>
      <c r="X1443" s="4" t="str">
        <f t="shared" si="275"/>
        <v/>
      </c>
      <c r="Y1443" s="4" t="str">
        <f t="shared" si="280"/>
        <v/>
      </c>
      <c r="Z1443" s="4" t="str">
        <f t="shared" si="281"/>
        <v/>
      </c>
      <c r="AA1443" s="4" t="str">
        <f>IF($V1443="","",IF(Y1443&lt;36,0,IF(AND(36&lt;=Y1443,Y1443&lt;71),VLOOKUP($W1443,日射量と図３!$E$6:$F$34,2,TRUE),IF(AND(71&lt;=Y1443,Y1443&lt;107),VLOOKUP($W1443,日射量と図３!$E$6:$G$34,3,TRUE),IF(AND(107&lt;=Y1443,Y1443&lt;143),VLOOKUP($W1443,日射量と図３!$E$6:$H$34,4,TRUE),VLOOKUP($W1443,日射量と図３!$E$6:$I$34,5,TRUE))))))</f>
        <v/>
      </c>
      <c r="AB1443" s="4" t="str">
        <f>IF($V1443="","",IF(Z1443&lt;36,0,IF(AND(36&lt;=Z1443,Z1443&lt;71),VLOOKUP($W1443,日射量と図３!$E$6:$F$34,2,TRUE),IF(AND(71&lt;=Z1443,Z1443&lt;107),VLOOKUP($W1443,日射量と図３!$E$6:$G$34,3,TRUE),IF(AND(107&lt;=Z1443,Z1443&lt;143),VLOOKUP($W1443,日射量と図３!$E$6:$H$34,4,TRUE),VLOOKUP($W1443,日射量と図３!$E$6:$I$34,5,TRUE))))))</f>
        <v/>
      </c>
      <c r="AC1443" s="382" t="str">
        <f t="shared" si="276"/>
        <v/>
      </c>
      <c r="AD1443" s="382" t="str">
        <f t="shared" si="277"/>
        <v/>
      </c>
    </row>
    <row r="1444" spans="11:30" ht="13.5" customHeight="1">
      <c r="K1444" s="4">
        <f t="shared" si="270"/>
        <v>7</v>
      </c>
      <c r="L1444" s="34">
        <v>43312</v>
      </c>
      <c r="M1444" s="4">
        <v>61</v>
      </c>
      <c r="N1444" s="4">
        <v>1</v>
      </c>
      <c r="O1444" s="31">
        <v>0</v>
      </c>
      <c r="P1444" s="35">
        <v>26.729999999999997</v>
      </c>
      <c r="Q1444" s="36">
        <f t="shared" si="271"/>
        <v>13</v>
      </c>
      <c r="R1444" s="4">
        <f t="shared" si="272"/>
        <v>0</v>
      </c>
      <c r="S1444" s="31">
        <f t="shared" si="278"/>
        <v>0.19538194444444446</v>
      </c>
      <c r="T1444" s="31">
        <f t="shared" si="279"/>
        <v>0.79927083333333337</v>
      </c>
      <c r="U1444" s="4">
        <f t="shared" si="273"/>
        <v>0</v>
      </c>
      <c r="V1444" s="4">
        <f t="shared" si="274"/>
        <v>0</v>
      </c>
      <c r="W1444" s="18">
        <f>IF(V1444="","",VLOOKUP(L1444,日射量と図３!$A$4:$C$368,3,TRUE)*238.85/100)</f>
        <v>50.158499999999997</v>
      </c>
      <c r="X1444" s="4">
        <f t="shared" si="275"/>
        <v>14</v>
      </c>
      <c r="Y1444" s="4">
        <f t="shared" si="280"/>
        <v>0</v>
      </c>
      <c r="Z1444" s="4">
        <f t="shared" si="281"/>
        <v>0</v>
      </c>
      <c r="AA1444" s="4">
        <f>IF($V1444="","",IF(Y1444&lt;36,0,IF(AND(36&lt;=Y1444,Y1444&lt;71),VLOOKUP($W1444,日射量と図３!$E$6:$F$34,2,TRUE),IF(AND(71&lt;=Y1444,Y1444&lt;107),VLOOKUP($W1444,日射量と図３!$E$6:$G$34,3,TRUE),IF(AND(107&lt;=Y1444,Y1444&lt;143),VLOOKUP($W1444,日射量と図３!$E$6:$H$34,4,TRUE),VLOOKUP($W1444,日射量と図３!$E$6:$I$34,5,TRUE))))))</f>
        <v>0</v>
      </c>
      <c r="AB1444" s="4">
        <f>IF($V1444="","",IF(Z1444&lt;36,0,IF(AND(36&lt;=Z1444,Z1444&lt;71),VLOOKUP($W1444,日射量と図３!$E$6:$F$34,2,TRUE),IF(AND(71&lt;=Z1444,Z1444&lt;107),VLOOKUP($W1444,日射量と図３!$E$6:$G$34,3,TRUE),IF(AND(107&lt;=Z1444,Z1444&lt;143),VLOOKUP($W1444,日射量と図３!$E$6:$H$34,4,TRUE),VLOOKUP($W1444,日射量と図３!$E$6:$I$34,5,TRUE))))))</f>
        <v>0</v>
      </c>
      <c r="AC1444" s="382">
        <f t="shared" si="276"/>
        <v>0</v>
      </c>
      <c r="AD1444" s="382">
        <f t="shared" si="277"/>
        <v>0</v>
      </c>
    </row>
    <row r="1445" spans="11:30" ht="13.5" customHeight="1">
      <c r="K1445" s="4">
        <f t="shared" si="270"/>
        <v>7</v>
      </c>
      <c r="L1445" s="34">
        <v>43312</v>
      </c>
      <c r="M1445" s="4">
        <v>61</v>
      </c>
      <c r="N1445" s="4">
        <v>2</v>
      </c>
      <c r="O1445" s="31">
        <v>4.1666666666666664E-2</v>
      </c>
      <c r="P1445" s="35">
        <v>26.45</v>
      </c>
      <c r="Q1445" s="36">
        <f t="shared" si="271"/>
        <v>13</v>
      </c>
      <c r="R1445" s="4">
        <f t="shared" si="272"/>
        <v>0</v>
      </c>
      <c r="S1445" s="31">
        <f t="shared" si="278"/>
        <v>0.19538194444444446</v>
      </c>
      <c r="T1445" s="31">
        <f t="shared" si="279"/>
        <v>0.79927083333333337</v>
      </c>
      <c r="U1445" s="4">
        <f t="shared" si="273"/>
        <v>0</v>
      </c>
      <c r="V1445" s="4" t="str">
        <f t="shared" si="274"/>
        <v/>
      </c>
      <c r="W1445" s="18" t="str">
        <f>IF(V1445="","",VLOOKUP(L1445,日射量と図３!$A$4:$C$368,3,TRUE)*238.85/100)</f>
        <v/>
      </c>
      <c r="X1445" s="4" t="str">
        <f t="shared" si="275"/>
        <v/>
      </c>
      <c r="Y1445" s="4" t="str">
        <f t="shared" si="280"/>
        <v/>
      </c>
      <c r="Z1445" s="4" t="str">
        <f t="shared" si="281"/>
        <v/>
      </c>
      <c r="AA1445" s="4" t="str">
        <f>IF($V1445="","",IF(Y1445&lt;36,0,IF(AND(36&lt;=Y1445,Y1445&lt;71),VLOOKUP($W1445,日射量と図３!$E$6:$F$34,2,TRUE),IF(AND(71&lt;=Y1445,Y1445&lt;107),VLOOKUP($W1445,日射量と図３!$E$6:$G$34,3,TRUE),IF(AND(107&lt;=Y1445,Y1445&lt;143),VLOOKUP($W1445,日射量と図３!$E$6:$H$34,4,TRUE),VLOOKUP($W1445,日射量と図３!$E$6:$I$34,5,TRUE))))))</f>
        <v/>
      </c>
      <c r="AB1445" s="4" t="str">
        <f>IF($V1445="","",IF(Z1445&lt;36,0,IF(AND(36&lt;=Z1445,Z1445&lt;71),VLOOKUP($W1445,日射量と図３!$E$6:$F$34,2,TRUE),IF(AND(71&lt;=Z1445,Z1445&lt;107),VLOOKUP($W1445,日射量と図３!$E$6:$G$34,3,TRUE),IF(AND(107&lt;=Z1445,Z1445&lt;143),VLOOKUP($W1445,日射量と図３!$E$6:$H$34,4,TRUE),VLOOKUP($W1445,日射量と図３!$E$6:$I$34,5,TRUE))))))</f>
        <v/>
      </c>
      <c r="AC1445" s="382" t="str">
        <f t="shared" si="276"/>
        <v/>
      </c>
      <c r="AD1445" s="382" t="str">
        <f t="shared" si="277"/>
        <v/>
      </c>
    </row>
    <row r="1446" spans="11:30" ht="13.5" customHeight="1">
      <c r="K1446" s="4">
        <f t="shared" si="270"/>
        <v>7</v>
      </c>
      <c r="L1446" s="34">
        <v>43312</v>
      </c>
      <c r="M1446" s="4">
        <v>61</v>
      </c>
      <c r="N1446" s="4">
        <v>3</v>
      </c>
      <c r="O1446" s="31">
        <v>8.3333333333333329E-2</v>
      </c>
      <c r="P1446" s="35">
        <v>25.939999999999998</v>
      </c>
      <c r="Q1446" s="36">
        <f t="shared" si="271"/>
        <v>13</v>
      </c>
      <c r="R1446" s="4">
        <f t="shared" si="272"/>
        <v>0</v>
      </c>
      <c r="S1446" s="31">
        <f t="shared" si="278"/>
        <v>0.19538194444444446</v>
      </c>
      <c r="T1446" s="31">
        <f t="shared" si="279"/>
        <v>0.79927083333333337</v>
      </c>
      <c r="U1446" s="4">
        <f t="shared" si="273"/>
        <v>0</v>
      </c>
      <c r="V1446" s="4" t="str">
        <f t="shared" si="274"/>
        <v/>
      </c>
      <c r="W1446" s="18" t="str">
        <f>IF(V1446="","",VLOOKUP(L1446,日射量と図３!$A$4:$C$368,3,TRUE)*238.85/100)</f>
        <v/>
      </c>
      <c r="X1446" s="4" t="str">
        <f t="shared" si="275"/>
        <v/>
      </c>
      <c r="Y1446" s="4" t="str">
        <f t="shared" si="280"/>
        <v/>
      </c>
      <c r="Z1446" s="4" t="str">
        <f t="shared" si="281"/>
        <v/>
      </c>
      <c r="AA1446" s="4" t="str">
        <f>IF($V1446="","",IF(Y1446&lt;36,0,IF(AND(36&lt;=Y1446,Y1446&lt;71),VLOOKUP($W1446,日射量と図３!$E$6:$F$34,2,TRUE),IF(AND(71&lt;=Y1446,Y1446&lt;107),VLOOKUP($W1446,日射量と図３!$E$6:$G$34,3,TRUE),IF(AND(107&lt;=Y1446,Y1446&lt;143),VLOOKUP($W1446,日射量と図３!$E$6:$H$34,4,TRUE),VLOOKUP($W1446,日射量と図３!$E$6:$I$34,5,TRUE))))))</f>
        <v/>
      </c>
      <c r="AB1446" s="4" t="str">
        <f>IF($V1446="","",IF(Z1446&lt;36,0,IF(AND(36&lt;=Z1446,Z1446&lt;71),VLOOKUP($W1446,日射量と図３!$E$6:$F$34,2,TRUE),IF(AND(71&lt;=Z1446,Z1446&lt;107),VLOOKUP($W1446,日射量と図３!$E$6:$G$34,3,TRUE),IF(AND(107&lt;=Z1446,Z1446&lt;143),VLOOKUP($W1446,日射量と図３!$E$6:$H$34,4,TRUE),VLOOKUP($W1446,日射量と図３!$E$6:$I$34,5,TRUE))))))</f>
        <v/>
      </c>
      <c r="AC1446" s="382" t="str">
        <f t="shared" si="276"/>
        <v/>
      </c>
      <c r="AD1446" s="382" t="str">
        <f t="shared" si="277"/>
        <v/>
      </c>
    </row>
    <row r="1447" spans="11:30" ht="13.5" customHeight="1">
      <c r="K1447" s="4">
        <f t="shared" si="270"/>
        <v>7</v>
      </c>
      <c r="L1447" s="34">
        <v>43312</v>
      </c>
      <c r="M1447" s="4">
        <v>61</v>
      </c>
      <c r="N1447" s="4">
        <v>4</v>
      </c>
      <c r="O1447" s="31">
        <v>0.125</v>
      </c>
      <c r="P1447" s="35">
        <v>25.870000000000005</v>
      </c>
      <c r="Q1447" s="36">
        <f t="shared" si="271"/>
        <v>13</v>
      </c>
      <c r="R1447" s="4">
        <f t="shared" si="272"/>
        <v>0</v>
      </c>
      <c r="S1447" s="31">
        <f t="shared" si="278"/>
        <v>0.19538194444444446</v>
      </c>
      <c r="T1447" s="31">
        <f t="shared" si="279"/>
        <v>0.79927083333333337</v>
      </c>
      <c r="U1447" s="4">
        <f t="shared" si="273"/>
        <v>0</v>
      </c>
      <c r="V1447" s="4" t="str">
        <f t="shared" si="274"/>
        <v/>
      </c>
      <c r="W1447" s="18" t="str">
        <f>IF(V1447="","",VLOOKUP(L1447,日射量と図３!$A$4:$C$368,3,TRUE)*238.85/100)</f>
        <v/>
      </c>
      <c r="X1447" s="4" t="str">
        <f t="shared" si="275"/>
        <v/>
      </c>
      <c r="Y1447" s="4" t="str">
        <f t="shared" si="280"/>
        <v/>
      </c>
      <c r="Z1447" s="4" t="str">
        <f t="shared" si="281"/>
        <v/>
      </c>
      <c r="AA1447" s="4" t="str">
        <f>IF($V1447="","",IF(Y1447&lt;36,0,IF(AND(36&lt;=Y1447,Y1447&lt;71),VLOOKUP($W1447,日射量と図３!$E$6:$F$34,2,TRUE),IF(AND(71&lt;=Y1447,Y1447&lt;107),VLOOKUP($W1447,日射量と図３!$E$6:$G$34,3,TRUE),IF(AND(107&lt;=Y1447,Y1447&lt;143),VLOOKUP($W1447,日射量と図３!$E$6:$H$34,4,TRUE),VLOOKUP($W1447,日射量と図３!$E$6:$I$34,5,TRUE))))))</f>
        <v/>
      </c>
      <c r="AB1447" s="4" t="str">
        <f>IF($V1447="","",IF(Z1447&lt;36,0,IF(AND(36&lt;=Z1447,Z1447&lt;71),VLOOKUP($W1447,日射量と図３!$E$6:$F$34,2,TRUE),IF(AND(71&lt;=Z1447,Z1447&lt;107),VLOOKUP($W1447,日射量と図３!$E$6:$G$34,3,TRUE),IF(AND(107&lt;=Z1447,Z1447&lt;143),VLOOKUP($W1447,日射量と図３!$E$6:$H$34,4,TRUE),VLOOKUP($W1447,日射量と図３!$E$6:$I$34,5,TRUE))))))</f>
        <v/>
      </c>
      <c r="AC1447" s="382" t="str">
        <f t="shared" si="276"/>
        <v/>
      </c>
      <c r="AD1447" s="382" t="str">
        <f t="shared" si="277"/>
        <v/>
      </c>
    </row>
    <row r="1448" spans="11:30" ht="13.5" customHeight="1">
      <c r="K1448" s="4">
        <f t="shared" si="270"/>
        <v>7</v>
      </c>
      <c r="L1448" s="34">
        <v>43312</v>
      </c>
      <c r="M1448" s="4">
        <v>61</v>
      </c>
      <c r="N1448" s="4">
        <v>5</v>
      </c>
      <c r="O1448" s="31">
        <v>0.16666666666666666</v>
      </c>
      <c r="P1448" s="35">
        <v>25.73</v>
      </c>
      <c r="Q1448" s="36">
        <f t="shared" si="271"/>
        <v>15</v>
      </c>
      <c r="R1448" s="4">
        <f t="shared" si="272"/>
        <v>0</v>
      </c>
      <c r="S1448" s="31">
        <f t="shared" si="278"/>
        <v>0.19538194444444446</v>
      </c>
      <c r="T1448" s="31">
        <f t="shared" si="279"/>
        <v>0.79927083333333337</v>
      </c>
      <c r="U1448" s="4">
        <f t="shared" si="273"/>
        <v>0</v>
      </c>
      <c r="V1448" s="4" t="str">
        <f t="shared" si="274"/>
        <v/>
      </c>
      <c r="W1448" s="18" t="str">
        <f>IF(V1448="","",VLOOKUP(L1448,日射量と図３!$A$4:$C$368,3,TRUE)*238.85/100)</f>
        <v/>
      </c>
      <c r="X1448" s="4" t="str">
        <f t="shared" si="275"/>
        <v/>
      </c>
      <c r="Y1448" s="4" t="str">
        <f t="shared" si="280"/>
        <v/>
      </c>
      <c r="Z1448" s="4" t="str">
        <f t="shared" si="281"/>
        <v/>
      </c>
      <c r="AA1448" s="4" t="str">
        <f>IF($V1448="","",IF(Y1448&lt;36,0,IF(AND(36&lt;=Y1448,Y1448&lt;71),VLOOKUP($W1448,日射量と図３!$E$6:$F$34,2,TRUE),IF(AND(71&lt;=Y1448,Y1448&lt;107),VLOOKUP($W1448,日射量と図３!$E$6:$G$34,3,TRUE),IF(AND(107&lt;=Y1448,Y1448&lt;143),VLOOKUP($W1448,日射量と図３!$E$6:$H$34,4,TRUE),VLOOKUP($W1448,日射量と図３!$E$6:$I$34,5,TRUE))))))</f>
        <v/>
      </c>
      <c r="AB1448" s="4" t="str">
        <f>IF($V1448="","",IF(Z1448&lt;36,0,IF(AND(36&lt;=Z1448,Z1448&lt;71),VLOOKUP($W1448,日射量と図３!$E$6:$F$34,2,TRUE),IF(AND(71&lt;=Z1448,Z1448&lt;107),VLOOKUP($W1448,日射量と図３!$E$6:$G$34,3,TRUE),IF(AND(107&lt;=Z1448,Z1448&lt;143),VLOOKUP($W1448,日射量と図３!$E$6:$H$34,4,TRUE),VLOOKUP($W1448,日射量と図３!$E$6:$I$34,5,TRUE))))))</f>
        <v/>
      </c>
      <c r="AC1448" s="382" t="str">
        <f t="shared" si="276"/>
        <v/>
      </c>
      <c r="AD1448" s="382" t="str">
        <f t="shared" si="277"/>
        <v/>
      </c>
    </row>
    <row r="1449" spans="11:30" ht="13.5" customHeight="1">
      <c r="K1449" s="4">
        <f t="shared" si="270"/>
        <v>7</v>
      </c>
      <c r="L1449" s="34">
        <v>43312</v>
      </c>
      <c r="M1449" s="4">
        <v>61</v>
      </c>
      <c r="N1449" s="4">
        <v>6</v>
      </c>
      <c r="O1449" s="31">
        <v>0.20833333333333334</v>
      </c>
      <c r="P1449" s="35">
        <v>25.540000000000003</v>
      </c>
      <c r="Q1449" s="36">
        <f t="shared" si="271"/>
        <v>15</v>
      </c>
      <c r="R1449" s="4">
        <f t="shared" si="272"/>
        <v>0</v>
      </c>
      <c r="S1449" s="31">
        <f t="shared" si="278"/>
        <v>0.19538194444444446</v>
      </c>
      <c r="T1449" s="31">
        <f t="shared" si="279"/>
        <v>0.79927083333333337</v>
      </c>
      <c r="U1449" s="4">
        <f t="shared" si="273"/>
        <v>0</v>
      </c>
      <c r="V1449" s="4" t="str">
        <f t="shared" si="274"/>
        <v/>
      </c>
      <c r="W1449" s="18" t="str">
        <f>IF(V1449="","",VLOOKUP(L1449,日射量と図３!$A$4:$C$368,3,TRUE)*238.85/100)</f>
        <v/>
      </c>
      <c r="X1449" s="4" t="str">
        <f t="shared" si="275"/>
        <v/>
      </c>
      <c r="Y1449" s="4" t="str">
        <f t="shared" si="280"/>
        <v/>
      </c>
      <c r="Z1449" s="4" t="str">
        <f t="shared" si="281"/>
        <v/>
      </c>
      <c r="AA1449" s="4" t="str">
        <f>IF($V1449="","",IF(Y1449&lt;36,0,IF(AND(36&lt;=Y1449,Y1449&lt;71),VLOOKUP($W1449,日射量と図３!$E$6:$F$34,2,TRUE),IF(AND(71&lt;=Y1449,Y1449&lt;107),VLOOKUP($W1449,日射量と図３!$E$6:$G$34,3,TRUE),IF(AND(107&lt;=Y1449,Y1449&lt;143),VLOOKUP($W1449,日射量と図３!$E$6:$H$34,4,TRUE),VLOOKUP($W1449,日射量と図３!$E$6:$I$34,5,TRUE))))))</f>
        <v/>
      </c>
      <c r="AB1449" s="4" t="str">
        <f>IF($V1449="","",IF(Z1449&lt;36,0,IF(AND(36&lt;=Z1449,Z1449&lt;71),VLOOKUP($W1449,日射量と図３!$E$6:$F$34,2,TRUE),IF(AND(71&lt;=Z1449,Z1449&lt;107),VLOOKUP($W1449,日射量と図３!$E$6:$G$34,3,TRUE),IF(AND(107&lt;=Z1449,Z1449&lt;143),VLOOKUP($W1449,日射量と図３!$E$6:$H$34,4,TRUE),VLOOKUP($W1449,日射量と図３!$E$6:$I$34,5,TRUE))))))</f>
        <v/>
      </c>
      <c r="AC1449" s="382" t="str">
        <f t="shared" si="276"/>
        <v/>
      </c>
      <c r="AD1449" s="382" t="str">
        <f t="shared" si="277"/>
        <v/>
      </c>
    </row>
    <row r="1450" spans="11:30" ht="13.5" customHeight="1">
      <c r="K1450" s="4">
        <f t="shared" si="270"/>
        <v>7</v>
      </c>
      <c r="L1450" s="34">
        <v>43312</v>
      </c>
      <c r="M1450" s="4">
        <v>61</v>
      </c>
      <c r="N1450" s="4">
        <v>7</v>
      </c>
      <c r="O1450" s="31">
        <v>0.25</v>
      </c>
      <c r="P1450" s="35">
        <v>25.82</v>
      </c>
      <c r="Q1450" s="36">
        <f t="shared" si="271"/>
        <v>15</v>
      </c>
      <c r="R1450" s="4">
        <f t="shared" si="272"/>
        <v>0</v>
      </c>
      <c r="S1450" s="31">
        <f t="shared" si="278"/>
        <v>0.19538194444444446</v>
      </c>
      <c r="T1450" s="31">
        <f t="shared" si="279"/>
        <v>0.79927083333333337</v>
      </c>
      <c r="U1450" s="4">
        <f t="shared" si="273"/>
        <v>0</v>
      </c>
      <c r="V1450" s="4" t="str">
        <f t="shared" si="274"/>
        <v/>
      </c>
      <c r="W1450" s="18" t="str">
        <f>IF(V1450="","",VLOOKUP(L1450,日射量と図３!$A$4:$C$368,3,TRUE)*238.85/100)</f>
        <v/>
      </c>
      <c r="X1450" s="4" t="str">
        <f t="shared" si="275"/>
        <v/>
      </c>
      <c r="Y1450" s="4" t="str">
        <f t="shared" si="280"/>
        <v/>
      </c>
      <c r="Z1450" s="4" t="str">
        <f t="shared" si="281"/>
        <v/>
      </c>
      <c r="AA1450" s="4" t="str">
        <f>IF($V1450="","",IF(Y1450&lt;36,0,IF(AND(36&lt;=Y1450,Y1450&lt;71),VLOOKUP($W1450,日射量と図３!$E$6:$F$34,2,TRUE),IF(AND(71&lt;=Y1450,Y1450&lt;107),VLOOKUP($W1450,日射量と図３!$E$6:$G$34,3,TRUE),IF(AND(107&lt;=Y1450,Y1450&lt;143),VLOOKUP($W1450,日射量と図３!$E$6:$H$34,4,TRUE),VLOOKUP($W1450,日射量と図３!$E$6:$I$34,5,TRUE))))))</f>
        <v/>
      </c>
      <c r="AB1450" s="4" t="str">
        <f>IF($V1450="","",IF(Z1450&lt;36,0,IF(AND(36&lt;=Z1450,Z1450&lt;71),VLOOKUP($W1450,日射量と図３!$E$6:$F$34,2,TRUE),IF(AND(71&lt;=Z1450,Z1450&lt;107),VLOOKUP($W1450,日射量と図３!$E$6:$G$34,3,TRUE),IF(AND(107&lt;=Z1450,Z1450&lt;143),VLOOKUP($W1450,日射量と図３!$E$6:$H$34,4,TRUE),VLOOKUP($W1450,日射量と図３!$E$6:$I$34,5,TRUE))))))</f>
        <v/>
      </c>
      <c r="AC1450" s="382" t="str">
        <f t="shared" si="276"/>
        <v/>
      </c>
      <c r="AD1450" s="382" t="str">
        <f t="shared" si="277"/>
        <v/>
      </c>
    </row>
    <row r="1451" spans="11:30" ht="13.5" customHeight="1">
      <c r="K1451" s="4">
        <f t="shared" si="270"/>
        <v>7</v>
      </c>
      <c r="L1451" s="34">
        <v>43312</v>
      </c>
      <c r="M1451" s="4">
        <v>61</v>
      </c>
      <c r="N1451" s="4">
        <v>8</v>
      </c>
      <c r="O1451" s="31">
        <v>0.29166666666666669</v>
      </c>
      <c r="P1451" s="35">
        <v>26.869999999999997</v>
      </c>
      <c r="Q1451" s="36">
        <f t="shared" si="271"/>
        <v>12</v>
      </c>
      <c r="R1451" s="4">
        <f t="shared" si="272"/>
        <v>0</v>
      </c>
      <c r="S1451" s="31">
        <f t="shared" si="278"/>
        <v>0.19538194444444446</v>
      </c>
      <c r="T1451" s="31">
        <f t="shared" si="279"/>
        <v>0.79927083333333337</v>
      </c>
      <c r="U1451" s="4">
        <f t="shared" si="273"/>
        <v>0</v>
      </c>
      <c r="V1451" s="4" t="str">
        <f t="shared" si="274"/>
        <v/>
      </c>
      <c r="W1451" s="18" t="str">
        <f>IF(V1451="","",VLOOKUP(L1451,日射量と図３!$A$4:$C$368,3,TRUE)*238.85/100)</f>
        <v/>
      </c>
      <c r="X1451" s="4" t="str">
        <f t="shared" si="275"/>
        <v/>
      </c>
      <c r="Y1451" s="4" t="str">
        <f t="shared" si="280"/>
        <v/>
      </c>
      <c r="Z1451" s="4" t="str">
        <f t="shared" si="281"/>
        <v/>
      </c>
      <c r="AA1451" s="4" t="str">
        <f>IF($V1451="","",IF(Y1451&lt;36,0,IF(AND(36&lt;=Y1451,Y1451&lt;71),VLOOKUP($W1451,日射量と図３!$E$6:$F$34,2,TRUE),IF(AND(71&lt;=Y1451,Y1451&lt;107),VLOOKUP($W1451,日射量と図３!$E$6:$G$34,3,TRUE),IF(AND(107&lt;=Y1451,Y1451&lt;143),VLOOKUP($W1451,日射量と図３!$E$6:$H$34,4,TRUE),VLOOKUP($W1451,日射量と図３!$E$6:$I$34,5,TRUE))))))</f>
        <v/>
      </c>
      <c r="AB1451" s="4" t="str">
        <f>IF($V1451="","",IF(Z1451&lt;36,0,IF(AND(36&lt;=Z1451,Z1451&lt;71),VLOOKUP($W1451,日射量と図３!$E$6:$F$34,2,TRUE),IF(AND(71&lt;=Z1451,Z1451&lt;107),VLOOKUP($W1451,日射量と図３!$E$6:$G$34,3,TRUE),IF(AND(107&lt;=Z1451,Z1451&lt;143),VLOOKUP($W1451,日射量と図３!$E$6:$H$34,4,TRUE),VLOOKUP($W1451,日射量と図３!$E$6:$I$34,5,TRUE))))))</f>
        <v/>
      </c>
      <c r="AC1451" s="382" t="str">
        <f t="shared" si="276"/>
        <v/>
      </c>
      <c r="AD1451" s="382" t="str">
        <f t="shared" si="277"/>
        <v/>
      </c>
    </row>
    <row r="1452" spans="11:30" ht="13.5" customHeight="1">
      <c r="K1452" s="4">
        <f t="shared" si="270"/>
        <v>7</v>
      </c>
      <c r="L1452" s="34">
        <v>43312</v>
      </c>
      <c r="M1452" s="4">
        <v>61</v>
      </c>
      <c r="N1452" s="4">
        <v>9</v>
      </c>
      <c r="O1452" s="31">
        <v>0.33333333333333331</v>
      </c>
      <c r="P1452" s="35">
        <v>28.009999999999998</v>
      </c>
      <c r="Q1452" s="36">
        <f t="shared" si="271"/>
        <v>12</v>
      </c>
      <c r="R1452" s="4">
        <f t="shared" si="272"/>
        <v>0</v>
      </c>
      <c r="S1452" s="31">
        <f t="shared" si="278"/>
        <v>0.19538194444444446</v>
      </c>
      <c r="T1452" s="31">
        <f t="shared" si="279"/>
        <v>0.79927083333333337</v>
      </c>
      <c r="U1452" s="4">
        <f t="shared" si="273"/>
        <v>0</v>
      </c>
      <c r="V1452" s="4" t="str">
        <f t="shared" si="274"/>
        <v/>
      </c>
      <c r="W1452" s="18" t="str">
        <f>IF(V1452="","",VLOOKUP(L1452,日射量と図３!$A$4:$C$368,3,TRUE)*238.85/100)</f>
        <v/>
      </c>
      <c r="X1452" s="4" t="str">
        <f t="shared" si="275"/>
        <v/>
      </c>
      <c r="Y1452" s="4" t="str">
        <f t="shared" si="280"/>
        <v/>
      </c>
      <c r="Z1452" s="4" t="str">
        <f t="shared" si="281"/>
        <v/>
      </c>
      <c r="AA1452" s="4" t="str">
        <f>IF($V1452="","",IF(Y1452&lt;36,0,IF(AND(36&lt;=Y1452,Y1452&lt;71),VLOOKUP($W1452,日射量と図３!$E$6:$F$34,2,TRUE),IF(AND(71&lt;=Y1452,Y1452&lt;107),VLOOKUP($W1452,日射量と図３!$E$6:$G$34,3,TRUE),IF(AND(107&lt;=Y1452,Y1452&lt;143),VLOOKUP($W1452,日射量と図３!$E$6:$H$34,4,TRUE),VLOOKUP($W1452,日射量と図３!$E$6:$I$34,5,TRUE))))))</f>
        <v/>
      </c>
      <c r="AB1452" s="4" t="str">
        <f>IF($V1452="","",IF(Z1452&lt;36,0,IF(AND(36&lt;=Z1452,Z1452&lt;71),VLOOKUP($W1452,日射量と図３!$E$6:$F$34,2,TRUE),IF(AND(71&lt;=Z1452,Z1452&lt;107),VLOOKUP($W1452,日射量と図３!$E$6:$G$34,3,TRUE),IF(AND(107&lt;=Z1452,Z1452&lt;143),VLOOKUP($W1452,日射量と図３!$E$6:$H$34,4,TRUE),VLOOKUP($W1452,日射量と図３!$E$6:$I$34,5,TRUE))))))</f>
        <v/>
      </c>
      <c r="AC1452" s="382" t="str">
        <f t="shared" si="276"/>
        <v/>
      </c>
      <c r="AD1452" s="382" t="str">
        <f t="shared" si="277"/>
        <v/>
      </c>
    </row>
    <row r="1453" spans="11:30" ht="13.5" customHeight="1">
      <c r="K1453" s="4">
        <f t="shared" si="270"/>
        <v>7</v>
      </c>
      <c r="L1453" s="34">
        <v>43312</v>
      </c>
      <c r="M1453" s="4">
        <v>61</v>
      </c>
      <c r="N1453" s="4">
        <v>10</v>
      </c>
      <c r="O1453" s="31">
        <v>0.375</v>
      </c>
      <c r="P1453" s="35">
        <v>29.580000000000002</v>
      </c>
      <c r="Q1453" s="36">
        <f t="shared" si="271"/>
        <v>12</v>
      </c>
      <c r="R1453" s="4">
        <f t="shared" si="272"/>
        <v>0</v>
      </c>
      <c r="S1453" s="31">
        <f t="shared" si="278"/>
        <v>0.19538194444444446</v>
      </c>
      <c r="T1453" s="31">
        <f t="shared" si="279"/>
        <v>0.79927083333333337</v>
      </c>
      <c r="U1453" s="4">
        <f t="shared" si="273"/>
        <v>0</v>
      </c>
      <c r="V1453" s="4" t="str">
        <f t="shared" si="274"/>
        <v/>
      </c>
      <c r="W1453" s="18" t="str">
        <f>IF(V1453="","",VLOOKUP(L1453,日射量と図３!$A$4:$C$368,3,TRUE)*238.85/100)</f>
        <v/>
      </c>
      <c r="X1453" s="4" t="str">
        <f t="shared" si="275"/>
        <v/>
      </c>
      <c r="Y1453" s="4" t="str">
        <f t="shared" si="280"/>
        <v/>
      </c>
      <c r="Z1453" s="4" t="str">
        <f t="shared" si="281"/>
        <v/>
      </c>
      <c r="AA1453" s="4" t="str">
        <f>IF($V1453="","",IF(Y1453&lt;36,0,IF(AND(36&lt;=Y1453,Y1453&lt;71),VLOOKUP($W1453,日射量と図３!$E$6:$F$34,2,TRUE),IF(AND(71&lt;=Y1453,Y1453&lt;107),VLOOKUP($W1453,日射量と図３!$E$6:$G$34,3,TRUE),IF(AND(107&lt;=Y1453,Y1453&lt;143),VLOOKUP($W1453,日射量と図３!$E$6:$H$34,4,TRUE),VLOOKUP($W1453,日射量と図３!$E$6:$I$34,5,TRUE))))))</f>
        <v/>
      </c>
      <c r="AB1453" s="4" t="str">
        <f>IF($V1453="","",IF(Z1453&lt;36,0,IF(AND(36&lt;=Z1453,Z1453&lt;71),VLOOKUP($W1453,日射量と図３!$E$6:$F$34,2,TRUE),IF(AND(71&lt;=Z1453,Z1453&lt;107),VLOOKUP($W1453,日射量と図３!$E$6:$G$34,3,TRUE),IF(AND(107&lt;=Z1453,Z1453&lt;143),VLOOKUP($W1453,日射量と図３!$E$6:$H$34,4,TRUE),VLOOKUP($W1453,日射量と図３!$E$6:$I$34,5,TRUE))))))</f>
        <v/>
      </c>
      <c r="AC1453" s="382" t="str">
        <f t="shared" si="276"/>
        <v/>
      </c>
      <c r="AD1453" s="382" t="str">
        <f t="shared" si="277"/>
        <v/>
      </c>
    </row>
    <row r="1454" spans="11:30" ht="13.5" customHeight="1">
      <c r="K1454" s="4">
        <f t="shared" si="270"/>
        <v>7</v>
      </c>
      <c r="L1454" s="34">
        <v>43312</v>
      </c>
      <c r="M1454" s="4">
        <v>61</v>
      </c>
      <c r="N1454" s="4">
        <v>11</v>
      </c>
      <c r="O1454" s="31">
        <v>0.41666666666666669</v>
      </c>
      <c r="P1454" s="35">
        <v>30.659999999999997</v>
      </c>
      <c r="Q1454" s="36">
        <f t="shared" si="271"/>
        <v>12</v>
      </c>
      <c r="R1454" s="4">
        <f t="shared" si="272"/>
        <v>0</v>
      </c>
      <c r="S1454" s="31">
        <f t="shared" si="278"/>
        <v>0.19538194444444446</v>
      </c>
      <c r="T1454" s="31">
        <f t="shared" si="279"/>
        <v>0.79927083333333337</v>
      </c>
      <c r="U1454" s="4">
        <f t="shared" si="273"/>
        <v>0</v>
      </c>
      <c r="V1454" s="4" t="str">
        <f t="shared" si="274"/>
        <v/>
      </c>
      <c r="W1454" s="18" t="str">
        <f>IF(V1454="","",VLOOKUP(L1454,日射量と図３!$A$4:$C$368,3,TRUE)*238.85/100)</f>
        <v/>
      </c>
      <c r="X1454" s="4" t="str">
        <f t="shared" si="275"/>
        <v/>
      </c>
      <c r="Y1454" s="4" t="str">
        <f t="shared" si="280"/>
        <v/>
      </c>
      <c r="Z1454" s="4" t="str">
        <f t="shared" si="281"/>
        <v/>
      </c>
      <c r="AA1454" s="4" t="str">
        <f>IF($V1454="","",IF(Y1454&lt;36,0,IF(AND(36&lt;=Y1454,Y1454&lt;71),VLOOKUP($W1454,日射量と図３!$E$6:$F$34,2,TRUE),IF(AND(71&lt;=Y1454,Y1454&lt;107),VLOOKUP($W1454,日射量と図３!$E$6:$G$34,3,TRUE),IF(AND(107&lt;=Y1454,Y1454&lt;143),VLOOKUP($W1454,日射量と図３!$E$6:$H$34,4,TRUE),VLOOKUP($W1454,日射量と図３!$E$6:$I$34,5,TRUE))))))</f>
        <v/>
      </c>
      <c r="AB1454" s="4" t="str">
        <f>IF($V1454="","",IF(Z1454&lt;36,0,IF(AND(36&lt;=Z1454,Z1454&lt;71),VLOOKUP($W1454,日射量と図３!$E$6:$F$34,2,TRUE),IF(AND(71&lt;=Z1454,Z1454&lt;107),VLOOKUP($W1454,日射量と図３!$E$6:$G$34,3,TRUE),IF(AND(107&lt;=Z1454,Z1454&lt;143),VLOOKUP($W1454,日射量と図３!$E$6:$H$34,4,TRUE),VLOOKUP($W1454,日射量と図３!$E$6:$I$34,5,TRUE))))))</f>
        <v/>
      </c>
      <c r="AC1454" s="382" t="str">
        <f t="shared" si="276"/>
        <v/>
      </c>
      <c r="AD1454" s="382" t="str">
        <f t="shared" si="277"/>
        <v/>
      </c>
    </row>
    <row r="1455" spans="11:30" ht="13.5" customHeight="1">
      <c r="K1455" s="4">
        <f t="shared" si="270"/>
        <v>7</v>
      </c>
      <c r="L1455" s="34">
        <v>43312</v>
      </c>
      <c r="M1455" s="4">
        <v>61</v>
      </c>
      <c r="N1455" s="4">
        <v>12</v>
      </c>
      <c r="O1455" s="31">
        <v>0.45833333333333331</v>
      </c>
      <c r="P1455" s="35">
        <v>31.52</v>
      </c>
      <c r="Q1455" s="36">
        <f t="shared" si="271"/>
        <v>12</v>
      </c>
      <c r="R1455" s="4">
        <f t="shared" si="272"/>
        <v>0</v>
      </c>
      <c r="S1455" s="31">
        <f t="shared" si="278"/>
        <v>0.19538194444444446</v>
      </c>
      <c r="T1455" s="31">
        <f t="shared" si="279"/>
        <v>0.79927083333333337</v>
      </c>
      <c r="U1455" s="4">
        <f t="shared" si="273"/>
        <v>0</v>
      </c>
      <c r="V1455" s="4" t="str">
        <f t="shared" si="274"/>
        <v/>
      </c>
      <c r="W1455" s="18" t="str">
        <f>IF(V1455="","",VLOOKUP(L1455,日射量と図３!$A$4:$C$368,3,TRUE)*238.85/100)</f>
        <v/>
      </c>
      <c r="X1455" s="4" t="str">
        <f t="shared" si="275"/>
        <v/>
      </c>
      <c r="Y1455" s="4" t="str">
        <f t="shared" si="280"/>
        <v/>
      </c>
      <c r="Z1455" s="4" t="str">
        <f t="shared" si="281"/>
        <v/>
      </c>
      <c r="AA1455" s="4" t="str">
        <f>IF($V1455="","",IF(Y1455&lt;36,0,IF(AND(36&lt;=Y1455,Y1455&lt;71),VLOOKUP($W1455,日射量と図３!$E$6:$F$34,2,TRUE),IF(AND(71&lt;=Y1455,Y1455&lt;107),VLOOKUP($W1455,日射量と図３!$E$6:$G$34,3,TRUE),IF(AND(107&lt;=Y1455,Y1455&lt;143),VLOOKUP($W1455,日射量と図３!$E$6:$H$34,4,TRUE),VLOOKUP($W1455,日射量と図３!$E$6:$I$34,5,TRUE))))))</f>
        <v/>
      </c>
      <c r="AB1455" s="4" t="str">
        <f>IF($V1455="","",IF(Z1455&lt;36,0,IF(AND(36&lt;=Z1455,Z1455&lt;71),VLOOKUP($W1455,日射量と図３!$E$6:$F$34,2,TRUE),IF(AND(71&lt;=Z1455,Z1455&lt;107),VLOOKUP($W1455,日射量と図３!$E$6:$G$34,3,TRUE),IF(AND(107&lt;=Z1455,Z1455&lt;143),VLOOKUP($W1455,日射量と図３!$E$6:$H$34,4,TRUE),VLOOKUP($W1455,日射量と図３!$E$6:$I$34,5,TRUE))))))</f>
        <v/>
      </c>
      <c r="AC1455" s="382" t="str">
        <f t="shared" si="276"/>
        <v/>
      </c>
      <c r="AD1455" s="382" t="str">
        <f t="shared" si="277"/>
        <v/>
      </c>
    </row>
    <row r="1456" spans="11:30" ht="13.5" customHeight="1">
      <c r="K1456" s="4">
        <f t="shared" si="270"/>
        <v>7</v>
      </c>
      <c r="L1456" s="34">
        <v>43312</v>
      </c>
      <c r="M1456" s="4">
        <v>61</v>
      </c>
      <c r="N1456" s="4">
        <v>13</v>
      </c>
      <c r="O1456" s="31">
        <v>0.5</v>
      </c>
      <c r="P1456" s="35">
        <v>31.929999999999996</v>
      </c>
      <c r="Q1456" s="36">
        <f t="shared" si="271"/>
        <v>12</v>
      </c>
      <c r="R1456" s="4">
        <f t="shared" si="272"/>
        <v>0</v>
      </c>
      <c r="S1456" s="31">
        <f t="shared" si="278"/>
        <v>0.19538194444444446</v>
      </c>
      <c r="T1456" s="31">
        <f t="shared" si="279"/>
        <v>0.79927083333333337</v>
      </c>
      <c r="U1456" s="4">
        <f t="shared" si="273"/>
        <v>0</v>
      </c>
      <c r="V1456" s="4" t="str">
        <f t="shared" si="274"/>
        <v/>
      </c>
      <c r="W1456" s="18" t="str">
        <f>IF(V1456="","",VLOOKUP(L1456,日射量と図３!$A$4:$C$368,3,TRUE)*238.85/100)</f>
        <v/>
      </c>
      <c r="X1456" s="4" t="str">
        <f t="shared" si="275"/>
        <v/>
      </c>
      <c r="Y1456" s="4" t="str">
        <f t="shared" si="280"/>
        <v/>
      </c>
      <c r="Z1456" s="4" t="str">
        <f t="shared" si="281"/>
        <v/>
      </c>
      <c r="AA1456" s="4" t="str">
        <f>IF($V1456="","",IF(Y1456&lt;36,0,IF(AND(36&lt;=Y1456,Y1456&lt;71),VLOOKUP($W1456,日射量と図３!$E$6:$F$34,2,TRUE),IF(AND(71&lt;=Y1456,Y1456&lt;107),VLOOKUP($W1456,日射量と図３!$E$6:$G$34,3,TRUE),IF(AND(107&lt;=Y1456,Y1456&lt;143),VLOOKUP($W1456,日射量と図３!$E$6:$H$34,4,TRUE),VLOOKUP($W1456,日射量と図３!$E$6:$I$34,5,TRUE))))))</f>
        <v/>
      </c>
      <c r="AB1456" s="4" t="str">
        <f>IF($V1456="","",IF(Z1456&lt;36,0,IF(AND(36&lt;=Z1456,Z1456&lt;71),VLOOKUP($W1456,日射量と図３!$E$6:$F$34,2,TRUE),IF(AND(71&lt;=Z1456,Z1456&lt;107),VLOOKUP($W1456,日射量と図３!$E$6:$G$34,3,TRUE),IF(AND(107&lt;=Z1456,Z1456&lt;143),VLOOKUP($W1456,日射量と図３!$E$6:$H$34,4,TRUE),VLOOKUP($W1456,日射量と図３!$E$6:$I$34,5,TRUE))))))</f>
        <v/>
      </c>
      <c r="AC1456" s="382" t="str">
        <f t="shared" si="276"/>
        <v/>
      </c>
      <c r="AD1456" s="382" t="str">
        <f t="shared" si="277"/>
        <v/>
      </c>
    </row>
    <row r="1457" spans="11:30" ht="13.5" customHeight="1">
      <c r="K1457" s="4">
        <f t="shared" si="270"/>
        <v>7</v>
      </c>
      <c r="L1457" s="34">
        <v>43312</v>
      </c>
      <c r="M1457" s="4">
        <v>61</v>
      </c>
      <c r="N1457" s="4">
        <v>14</v>
      </c>
      <c r="O1457" s="31">
        <v>0.54166666666666663</v>
      </c>
      <c r="P1457" s="35">
        <v>32.57</v>
      </c>
      <c r="Q1457" s="36">
        <f t="shared" si="271"/>
        <v>12</v>
      </c>
      <c r="R1457" s="4">
        <f t="shared" si="272"/>
        <v>0</v>
      </c>
      <c r="S1457" s="31">
        <f t="shared" si="278"/>
        <v>0.19538194444444446</v>
      </c>
      <c r="T1457" s="31">
        <f t="shared" si="279"/>
        <v>0.79927083333333337</v>
      </c>
      <c r="U1457" s="4">
        <f t="shared" si="273"/>
        <v>0</v>
      </c>
      <c r="V1457" s="4" t="str">
        <f t="shared" si="274"/>
        <v/>
      </c>
      <c r="W1457" s="18" t="str">
        <f>IF(V1457="","",VLOOKUP(L1457,日射量と図３!$A$4:$C$368,3,TRUE)*238.85/100)</f>
        <v/>
      </c>
      <c r="X1457" s="4" t="str">
        <f t="shared" si="275"/>
        <v/>
      </c>
      <c r="Y1457" s="4" t="str">
        <f t="shared" si="280"/>
        <v/>
      </c>
      <c r="Z1457" s="4" t="str">
        <f t="shared" si="281"/>
        <v/>
      </c>
      <c r="AA1457" s="4" t="str">
        <f>IF($V1457="","",IF(Y1457&lt;36,0,IF(AND(36&lt;=Y1457,Y1457&lt;71),VLOOKUP($W1457,日射量と図３!$E$6:$F$34,2,TRUE),IF(AND(71&lt;=Y1457,Y1457&lt;107),VLOOKUP($W1457,日射量と図３!$E$6:$G$34,3,TRUE),IF(AND(107&lt;=Y1457,Y1457&lt;143),VLOOKUP($W1457,日射量と図３!$E$6:$H$34,4,TRUE),VLOOKUP($W1457,日射量と図３!$E$6:$I$34,5,TRUE))))))</f>
        <v/>
      </c>
      <c r="AB1457" s="4" t="str">
        <f>IF($V1457="","",IF(Z1457&lt;36,0,IF(AND(36&lt;=Z1457,Z1457&lt;71),VLOOKUP($W1457,日射量と図３!$E$6:$F$34,2,TRUE),IF(AND(71&lt;=Z1457,Z1457&lt;107),VLOOKUP($W1457,日射量と図３!$E$6:$G$34,3,TRUE),IF(AND(107&lt;=Z1457,Z1457&lt;143),VLOOKUP($W1457,日射量と図３!$E$6:$H$34,4,TRUE),VLOOKUP($W1457,日射量と図３!$E$6:$I$34,5,TRUE))))))</f>
        <v/>
      </c>
      <c r="AC1457" s="382" t="str">
        <f t="shared" si="276"/>
        <v/>
      </c>
      <c r="AD1457" s="382" t="str">
        <f t="shared" si="277"/>
        <v/>
      </c>
    </row>
    <row r="1458" spans="11:30" ht="13.5" customHeight="1">
      <c r="K1458" s="4">
        <f t="shared" si="270"/>
        <v>7</v>
      </c>
      <c r="L1458" s="34">
        <v>43312</v>
      </c>
      <c r="M1458" s="4">
        <v>61</v>
      </c>
      <c r="N1458" s="4">
        <v>15</v>
      </c>
      <c r="O1458" s="31">
        <v>0.58333333333333337</v>
      </c>
      <c r="P1458" s="35">
        <v>32.880000000000003</v>
      </c>
      <c r="Q1458" s="36">
        <f t="shared" si="271"/>
        <v>12</v>
      </c>
      <c r="R1458" s="4">
        <f t="shared" si="272"/>
        <v>0</v>
      </c>
      <c r="S1458" s="31">
        <f t="shared" si="278"/>
        <v>0.19538194444444446</v>
      </c>
      <c r="T1458" s="31">
        <f t="shared" si="279"/>
        <v>0.79927083333333337</v>
      </c>
      <c r="U1458" s="4">
        <f t="shared" si="273"/>
        <v>0</v>
      </c>
      <c r="V1458" s="4" t="str">
        <f t="shared" si="274"/>
        <v/>
      </c>
      <c r="W1458" s="18" t="str">
        <f>IF(V1458="","",VLOOKUP(L1458,日射量と図３!$A$4:$C$368,3,TRUE)*238.85/100)</f>
        <v/>
      </c>
      <c r="X1458" s="4" t="str">
        <f t="shared" si="275"/>
        <v/>
      </c>
      <c r="Y1458" s="4" t="str">
        <f t="shared" si="280"/>
        <v/>
      </c>
      <c r="Z1458" s="4" t="str">
        <f t="shared" si="281"/>
        <v/>
      </c>
      <c r="AA1458" s="4" t="str">
        <f>IF($V1458="","",IF(Y1458&lt;36,0,IF(AND(36&lt;=Y1458,Y1458&lt;71),VLOOKUP($W1458,日射量と図３!$E$6:$F$34,2,TRUE),IF(AND(71&lt;=Y1458,Y1458&lt;107),VLOOKUP($W1458,日射量と図３!$E$6:$G$34,3,TRUE),IF(AND(107&lt;=Y1458,Y1458&lt;143),VLOOKUP($W1458,日射量と図３!$E$6:$H$34,4,TRUE),VLOOKUP($W1458,日射量と図３!$E$6:$I$34,5,TRUE))))))</f>
        <v/>
      </c>
      <c r="AB1458" s="4" t="str">
        <f>IF($V1458="","",IF(Z1458&lt;36,0,IF(AND(36&lt;=Z1458,Z1458&lt;71),VLOOKUP($W1458,日射量と図３!$E$6:$F$34,2,TRUE),IF(AND(71&lt;=Z1458,Z1458&lt;107),VLOOKUP($W1458,日射量と図３!$E$6:$G$34,3,TRUE),IF(AND(107&lt;=Z1458,Z1458&lt;143),VLOOKUP($W1458,日射量と図３!$E$6:$H$34,4,TRUE),VLOOKUP($W1458,日射量と図３!$E$6:$I$34,5,TRUE))))))</f>
        <v/>
      </c>
      <c r="AC1458" s="382" t="str">
        <f t="shared" si="276"/>
        <v/>
      </c>
      <c r="AD1458" s="382" t="str">
        <f t="shared" si="277"/>
        <v/>
      </c>
    </row>
    <row r="1459" spans="11:30" ht="13.5" customHeight="1">
      <c r="K1459" s="4">
        <f t="shared" si="270"/>
        <v>7</v>
      </c>
      <c r="L1459" s="34">
        <v>43312</v>
      </c>
      <c r="M1459" s="4">
        <v>61</v>
      </c>
      <c r="N1459" s="4">
        <v>16</v>
      </c>
      <c r="O1459" s="31">
        <v>0.625</v>
      </c>
      <c r="P1459" s="35">
        <v>32.81</v>
      </c>
      <c r="Q1459" s="36">
        <f t="shared" si="271"/>
        <v>16</v>
      </c>
      <c r="R1459" s="4">
        <f t="shared" si="272"/>
        <v>0</v>
      </c>
      <c r="S1459" s="31">
        <f t="shared" si="278"/>
        <v>0.19538194444444446</v>
      </c>
      <c r="T1459" s="31">
        <f t="shared" si="279"/>
        <v>0.79927083333333337</v>
      </c>
      <c r="U1459" s="4">
        <f t="shared" si="273"/>
        <v>0</v>
      </c>
      <c r="V1459" s="4" t="str">
        <f t="shared" si="274"/>
        <v/>
      </c>
      <c r="W1459" s="18" t="str">
        <f>IF(V1459="","",VLOOKUP(L1459,日射量と図３!$A$4:$C$368,3,TRUE)*238.85/100)</f>
        <v/>
      </c>
      <c r="X1459" s="4" t="str">
        <f t="shared" si="275"/>
        <v/>
      </c>
      <c r="Y1459" s="4" t="str">
        <f t="shared" si="280"/>
        <v/>
      </c>
      <c r="Z1459" s="4" t="str">
        <f t="shared" si="281"/>
        <v/>
      </c>
      <c r="AA1459" s="4" t="str">
        <f>IF($V1459="","",IF(Y1459&lt;36,0,IF(AND(36&lt;=Y1459,Y1459&lt;71),VLOOKUP($W1459,日射量と図３!$E$6:$F$34,2,TRUE),IF(AND(71&lt;=Y1459,Y1459&lt;107),VLOOKUP($W1459,日射量と図３!$E$6:$G$34,3,TRUE),IF(AND(107&lt;=Y1459,Y1459&lt;143),VLOOKUP($W1459,日射量と図３!$E$6:$H$34,4,TRUE),VLOOKUP($W1459,日射量と図３!$E$6:$I$34,5,TRUE))))))</f>
        <v/>
      </c>
      <c r="AB1459" s="4" t="str">
        <f>IF($V1459="","",IF(Z1459&lt;36,0,IF(AND(36&lt;=Z1459,Z1459&lt;71),VLOOKUP($W1459,日射量と図３!$E$6:$F$34,2,TRUE),IF(AND(71&lt;=Z1459,Z1459&lt;107),VLOOKUP($W1459,日射量と図３!$E$6:$G$34,3,TRUE),IF(AND(107&lt;=Z1459,Z1459&lt;143),VLOOKUP($W1459,日射量と図３!$E$6:$H$34,4,TRUE),VLOOKUP($W1459,日射量と図３!$E$6:$I$34,5,TRUE))))))</f>
        <v/>
      </c>
      <c r="AC1459" s="382" t="str">
        <f t="shared" si="276"/>
        <v/>
      </c>
      <c r="AD1459" s="382" t="str">
        <f t="shared" si="277"/>
        <v/>
      </c>
    </row>
    <row r="1460" spans="11:30" ht="13.5" customHeight="1">
      <c r="K1460" s="4">
        <f t="shared" si="270"/>
        <v>7</v>
      </c>
      <c r="L1460" s="34">
        <v>43312</v>
      </c>
      <c r="M1460" s="4">
        <v>61</v>
      </c>
      <c r="N1460" s="4">
        <v>17</v>
      </c>
      <c r="O1460" s="31">
        <v>0.66666666666666663</v>
      </c>
      <c r="P1460" s="35">
        <v>32.160000000000004</v>
      </c>
      <c r="Q1460" s="36">
        <f t="shared" si="271"/>
        <v>16</v>
      </c>
      <c r="R1460" s="4">
        <f t="shared" si="272"/>
        <v>0</v>
      </c>
      <c r="S1460" s="31">
        <f t="shared" si="278"/>
        <v>0.19538194444444446</v>
      </c>
      <c r="T1460" s="31">
        <f t="shared" si="279"/>
        <v>0.79927083333333337</v>
      </c>
      <c r="U1460" s="4">
        <f t="shared" si="273"/>
        <v>0</v>
      </c>
      <c r="V1460" s="4" t="str">
        <f t="shared" si="274"/>
        <v/>
      </c>
      <c r="W1460" s="18" t="str">
        <f>IF(V1460="","",VLOOKUP(L1460,日射量と図３!$A$4:$C$368,3,TRUE)*238.85/100)</f>
        <v/>
      </c>
      <c r="X1460" s="4" t="str">
        <f t="shared" si="275"/>
        <v/>
      </c>
      <c r="Y1460" s="4" t="str">
        <f t="shared" si="280"/>
        <v/>
      </c>
      <c r="Z1460" s="4" t="str">
        <f t="shared" si="281"/>
        <v/>
      </c>
      <c r="AA1460" s="4" t="str">
        <f>IF($V1460="","",IF(Y1460&lt;36,0,IF(AND(36&lt;=Y1460,Y1460&lt;71),VLOOKUP($W1460,日射量と図３!$E$6:$F$34,2,TRUE),IF(AND(71&lt;=Y1460,Y1460&lt;107),VLOOKUP($W1460,日射量と図３!$E$6:$G$34,3,TRUE),IF(AND(107&lt;=Y1460,Y1460&lt;143),VLOOKUP($W1460,日射量と図３!$E$6:$H$34,4,TRUE),VLOOKUP($W1460,日射量と図３!$E$6:$I$34,5,TRUE))))))</f>
        <v/>
      </c>
      <c r="AB1460" s="4" t="str">
        <f>IF($V1460="","",IF(Z1460&lt;36,0,IF(AND(36&lt;=Z1460,Z1460&lt;71),VLOOKUP($W1460,日射量と図３!$E$6:$F$34,2,TRUE),IF(AND(71&lt;=Z1460,Z1460&lt;107),VLOOKUP($W1460,日射量と図３!$E$6:$G$34,3,TRUE),IF(AND(107&lt;=Z1460,Z1460&lt;143),VLOOKUP($W1460,日射量と図３!$E$6:$H$34,4,TRUE),VLOOKUP($W1460,日射量と図３!$E$6:$I$34,5,TRUE))))))</f>
        <v/>
      </c>
      <c r="AC1460" s="382" t="str">
        <f t="shared" si="276"/>
        <v/>
      </c>
      <c r="AD1460" s="382" t="str">
        <f t="shared" si="277"/>
        <v/>
      </c>
    </row>
    <row r="1461" spans="11:30" ht="13.5" customHeight="1">
      <c r="K1461" s="4">
        <f t="shared" si="270"/>
        <v>7</v>
      </c>
      <c r="L1461" s="34">
        <v>43312</v>
      </c>
      <c r="M1461" s="4">
        <v>61</v>
      </c>
      <c r="N1461" s="4">
        <v>18</v>
      </c>
      <c r="O1461" s="31">
        <v>0.70833333333333337</v>
      </c>
      <c r="P1461" s="35">
        <v>31.149999999999995</v>
      </c>
      <c r="Q1461" s="36">
        <f t="shared" si="271"/>
        <v>16</v>
      </c>
      <c r="R1461" s="4">
        <f t="shared" si="272"/>
        <v>0</v>
      </c>
      <c r="S1461" s="31">
        <f t="shared" si="278"/>
        <v>0.19538194444444446</v>
      </c>
      <c r="T1461" s="31">
        <f t="shared" si="279"/>
        <v>0.79927083333333337</v>
      </c>
      <c r="U1461" s="4">
        <f t="shared" si="273"/>
        <v>0</v>
      </c>
      <c r="V1461" s="4" t="str">
        <f t="shared" si="274"/>
        <v/>
      </c>
      <c r="W1461" s="18" t="str">
        <f>IF(V1461="","",VLOOKUP(L1461,日射量と図３!$A$4:$C$368,3,TRUE)*238.85/100)</f>
        <v/>
      </c>
      <c r="X1461" s="4" t="str">
        <f t="shared" si="275"/>
        <v/>
      </c>
      <c r="Y1461" s="4" t="str">
        <f t="shared" si="280"/>
        <v/>
      </c>
      <c r="Z1461" s="4" t="str">
        <f t="shared" si="281"/>
        <v/>
      </c>
      <c r="AA1461" s="4" t="str">
        <f>IF($V1461="","",IF(Y1461&lt;36,0,IF(AND(36&lt;=Y1461,Y1461&lt;71),VLOOKUP($W1461,日射量と図３!$E$6:$F$34,2,TRUE),IF(AND(71&lt;=Y1461,Y1461&lt;107),VLOOKUP($W1461,日射量と図３!$E$6:$G$34,3,TRUE),IF(AND(107&lt;=Y1461,Y1461&lt;143),VLOOKUP($W1461,日射量と図３!$E$6:$H$34,4,TRUE),VLOOKUP($W1461,日射量と図３!$E$6:$I$34,5,TRUE))))))</f>
        <v/>
      </c>
      <c r="AB1461" s="4" t="str">
        <f>IF($V1461="","",IF(Z1461&lt;36,0,IF(AND(36&lt;=Z1461,Z1461&lt;71),VLOOKUP($W1461,日射量と図３!$E$6:$F$34,2,TRUE),IF(AND(71&lt;=Z1461,Z1461&lt;107),VLOOKUP($W1461,日射量と図３!$E$6:$G$34,3,TRUE),IF(AND(107&lt;=Z1461,Z1461&lt;143),VLOOKUP($W1461,日射量と図３!$E$6:$H$34,4,TRUE),VLOOKUP($W1461,日射量と図３!$E$6:$I$34,5,TRUE))))))</f>
        <v/>
      </c>
      <c r="AC1461" s="382" t="str">
        <f t="shared" si="276"/>
        <v/>
      </c>
      <c r="AD1461" s="382" t="str">
        <f t="shared" si="277"/>
        <v/>
      </c>
    </row>
    <row r="1462" spans="11:30" ht="13.5" customHeight="1">
      <c r="K1462" s="4">
        <f t="shared" si="270"/>
        <v>7</v>
      </c>
      <c r="L1462" s="34">
        <v>43312</v>
      </c>
      <c r="M1462" s="4">
        <v>61</v>
      </c>
      <c r="N1462" s="4">
        <v>19</v>
      </c>
      <c r="O1462" s="31">
        <v>0.75</v>
      </c>
      <c r="P1462" s="35">
        <v>30.25</v>
      </c>
      <c r="Q1462" s="36">
        <f t="shared" si="271"/>
        <v>16</v>
      </c>
      <c r="R1462" s="4">
        <f t="shared" si="272"/>
        <v>0</v>
      </c>
      <c r="S1462" s="31">
        <f t="shared" si="278"/>
        <v>0.19538194444444446</v>
      </c>
      <c r="T1462" s="31">
        <f t="shared" si="279"/>
        <v>0.79927083333333337</v>
      </c>
      <c r="U1462" s="4">
        <f t="shared" si="273"/>
        <v>0</v>
      </c>
      <c r="V1462" s="4" t="str">
        <f t="shared" si="274"/>
        <v/>
      </c>
      <c r="W1462" s="18" t="str">
        <f>IF(V1462="","",VLOOKUP(L1462,日射量と図３!$A$4:$C$368,3,TRUE)*238.85/100)</f>
        <v/>
      </c>
      <c r="X1462" s="4" t="str">
        <f t="shared" si="275"/>
        <v/>
      </c>
      <c r="Y1462" s="4" t="str">
        <f t="shared" si="280"/>
        <v/>
      </c>
      <c r="Z1462" s="4" t="str">
        <f t="shared" si="281"/>
        <v/>
      </c>
      <c r="AA1462" s="4" t="str">
        <f>IF($V1462="","",IF(Y1462&lt;36,0,IF(AND(36&lt;=Y1462,Y1462&lt;71),VLOOKUP($W1462,日射量と図３!$E$6:$F$34,2,TRUE),IF(AND(71&lt;=Y1462,Y1462&lt;107),VLOOKUP($W1462,日射量と図３!$E$6:$G$34,3,TRUE),IF(AND(107&lt;=Y1462,Y1462&lt;143),VLOOKUP($W1462,日射量と図３!$E$6:$H$34,4,TRUE),VLOOKUP($W1462,日射量と図３!$E$6:$I$34,5,TRUE))))))</f>
        <v/>
      </c>
      <c r="AB1462" s="4" t="str">
        <f>IF($V1462="","",IF(Z1462&lt;36,0,IF(AND(36&lt;=Z1462,Z1462&lt;71),VLOOKUP($W1462,日射量と図３!$E$6:$F$34,2,TRUE),IF(AND(71&lt;=Z1462,Z1462&lt;107),VLOOKUP($W1462,日射量と図３!$E$6:$G$34,3,TRUE),IF(AND(107&lt;=Z1462,Z1462&lt;143),VLOOKUP($W1462,日射量と図３!$E$6:$H$34,4,TRUE),VLOOKUP($W1462,日射量と図３!$E$6:$I$34,5,TRUE))))))</f>
        <v/>
      </c>
      <c r="AC1462" s="382" t="str">
        <f t="shared" si="276"/>
        <v/>
      </c>
      <c r="AD1462" s="382" t="str">
        <f t="shared" si="277"/>
        <v/>
      </c>
    </row>
    <row r="1463" spans="11:30" ht="13.5" customHeight="1">
      <c r="K1463" s="4">
        <f t="shared" si="270"/>
        <v>7</v>
      </c>
      <c r="L1463" s="34">
        <v>43312</v>
      </c>
      <c r="M1463" s="4">
        <v>61</v>
      </c>
      <c r="N1463" s="4">
        <v>20</v>
      </c>
      <c r="O1463" s="31">
        <v>0.79166666666666663</v>
      </c>
      <c r="P1463" s="35">
        <v>29.230000000000008</v>
      </c>
      <c r="Q1463" s="36">
        <f t="shared" si="271"/>
        <v>16</v>
      </c>
      <c r="R1463" s="4">
        <f t="shared" si="272"/>
        <v>0</v>
      </c>
      <c r="S1463" s="31">
        <f t="shared" si="278"/>
        <v>0.19538194444444446</v>
      </c>
      <c r="T1463" s="31">
        <f t="shared" si="279"/>
        <v>0.79927083333333337</v>
      </c>
      <c r="U1463" s="4">
        <f t="shared" si="273"/>
        <v>0</v>
      </c>
      <c r="V1463" s="4" t="str">
        <f t="shared" si="274"/>
        <v/>
      </c>
      <c r="W1463" s="18" t="str">
        <f>IF(V1463="","",VLOOKUP(L1463,日射量と図３!$A$4:$C$368,3,TRUE)*238.85/100)</f>
        <v/>
      </c>
      <c r="X1463" s="4" t="str">
        <f t="shared" si="275"/>
        <v/>
      </c>
      <c r="Y1463" s="4" t="str">
        <f t="shared" si="280"/>
        <v/>
      </c>
      <c r="Z1463" s="4" t="str">
        <f t="shared" si="281"/>
        <v/>
      </c>
      <c r="AA1463" s="4" t="str">
        <f>IF($V1463="","",IF(Y1463&lt;36,0,IF(AND(36&lt;=Y1463,Y1463&lt;71),VLOOKUP($W1463,日射量と図３!$E$6:$F$34,2,TRUE),IF(AND(71&lt;=Y1463,Y1463&lt;107),VLOOKUP($W1463,日射量と図３!$E$6:$G$34,3,TRUE),IF(AND(107&lt;=Y1463,Y1463&lt;143),VLOOKUP($W1463,日射量と図３!$E$6:$H$34,4,TRUE),VLOOKUP($W1463,日射量と図３!$E$6:$I$34,5,TRUE))))))</f>
        <v/>
      </c>
      <c r="AB1463" s="4" t="str">
        <f>IF($V1463="","",IF(Z1463&lt;36,0,IF(AND(36&lt;=Z1463,Z1463&lt;71),VLOOKUP($W1463,日射量と図３!$E$6:$F$34,2,TRUE),IF(AND(71&lt;=Z1463,Z1463&lt;107),VLOOKUP($W1463,日射量と図３!$E$6:$G$34,3,TRUE),IF(AND(107&lt;=Z1463,Z1463&lt;143),VLOOKUP($W1463,日射量と図３!$E$6:$H$34,4,TRUE),VLOOKUP($W1463,日射量と図３!$E$6:$I$34,5,TRUE))))))</f>
        <v/>
      </c>
      <c r="AC1463" s="382" t="str">
        <f t="shared" si="276"/>
        <v/>
      </c>
      <c r="AD1463" s="382" t="str">
        <f t="shared" si="277"/>
        <v/>
      </c>
    </row>
    <row r="1464" spans="11:30" ht="13.5" customHeight="1">
      <c r="K1464" s="4">
        <f t="shared" si="270"/>
        <v>7</v>
      </c>
      <c r="L1464" s="34">
        <v>43312</v>
      </c>
      <c r="M1464" s="4">
        <v>61</v>
      </c>
      <c r="N1464" s="4">
        <v>21</v>
      </c>
      <c r="O1464" s="31">
        <v>0.83333333333333337</v>
      </c>
      <c r="P1464" s="35">
        <v>28.720000000000006</v>
      </c>
      <c r="Q1464" s="36">
        <f t="shared" si="271"/>
        <v>16</v>
      </c>
      <c r="R1464" s="4">
        <f t="shared" si="272"/>
        <v>0</v>
      </c>
      <c r="S1464" s="31">
        <f t="shared" si="278"/>
        <v>0.19538194444444446</v>
      </c>
      <c r="T1464" s="31">
        <f t="shared" si="279"/>
        <v>0.79927083333333337</v>
      </c>
      <c r="U1464" s="4">
        <f t="shared" si="273"/>
        <v>0</v>
      </c>
      <c r="V1464" s="4" t="str">
        <f t="shared" si="274"/>
        <v/>
      </c>
      <c r="W1464" s="18" t="str">
        <f>IF(V1464="","",VLOOKUP(L1464,日射量と図３!$A$4:$C$368,3,TRUE)*238.85/100)</f>
        <v/>
      </c>
      <c r="X1464" s="4" t="str">
        <f t="shared" si="275"/>
        <v/>
      </c>
      <c r="Y1464" s="4" t="str">
        <f t="shared" si="280"/>
        <v/>
      </c>
      <c r="Z1464" s="4" t="str">
        <f t="shared" si="281"/>
        <v/>
      </c>
      <c r="AA1464" s="4" t="str">
        <f>IF($V1464="","",IF(Y1464&lt;36,0,IF(AND(36&lt;=Y1464,Y1464&lt;71),VLOOKUP($W1464,日射量と図３!$E$6:$F$34,2,TRUE),IF(AND(71&lt;=Y1464,Y1464&lt;107),VLOOKUP($W1464,日射量と図３!$E$6:$G$34,3,TRUE),IF(AND(107&lt;=Y1464,Y1464&lt;143),VLOOKUP($W1464,日射量と図３!$E$6:$H$34,4,TRUE),VLOOKUP($W1464,日射量と図３!$E$6:$I$34,5,TRUE))))))</f>
        <v/>
      </c>
      <c r="AB1464" s="4" t="str">
        <f>IF($V1464="","",IF(Z1464&lt;36,0,IF(AND(36&lt;=Z1464,Z1464&lt;71),VLOOKUP($W1464,日射量と図３!$E$6:$F$34,2,TRUE),IF(AND(71&lt;=Z1464,Z1464&lt;107),VLOOKUP($W1464,日射量と図３!$E$6:$G$34,3,TRUE),IF(AND(107&lt;=Z1464,Z1464&lt;143),VLOOKUP($W1464,日射量と図３!$E$6:$H$34,4,TRUE),VLOOKUP($W1464,日射量と図３!$E$6:$I$34,5,TRUE))))))</f>
        <v/>
      </c>
      <c r="AC1464" s="382" t="str">
        <f t="shared" si="276"/>
        <v/>
      </c>
      <c r="AD1464" s="382" t="str">
        <f t="shared" si="277"/>
        <v/>
      </c>
    </row>
    <row r="1465" spans="11:30" ht="13.5" customHeight="1">
      <c r="K1465" s="4">
        <f t="shared" si="270"/>
        <v>7</v>
      </c>
      <c r="L1465" s="34">
        <v>43312</v>
      </c>
      <c r="M1465" s="4">
        <v>61</v>
      </c>
      <c r="N1465" s="4">
        <v>22</v>
      </c>
      <c r="O1465" s="31">
        <v>0.875</v>
      </c>
      <c r="P1465" s="35">
        <v>28.2</v>
      </c>
      <c r="Q1465" s="36">
        <f t="shared" si="271"/>
        <v>16</v>
      </c>
      <c r="R1465" s="4">
        <f t="shared" si="272"/>
        <v>0</v>
      </c>
      <c r="S1465" s="31">
        <f t="shared" si="278"/>
        <v>0.19538194444444446</v>
      </c>
      <c r="T1465" s="31">
        <f t="shared" si="279"/>
        <v>0.79927083333333337</v>
      </c>
      <c r="U1465" s="4">
        <f t="shared" si="273"/>
        <v>0</v>
      </c>
      <c r="V1465" s="4" t="str">
        <f t="shared" si="274"/>
        <v/>
      </c>
      <c r="W1465" s="18" t="str">
        <f>IF(V1465="","",VLOOKUP(L1465,日射量と図３!$A$4:$C$368,3,TRUE)*238.85/100)</f>
        <v/>
      </c>
      <c r="X1465" s="4" t="str">
        <f t="shared" si="275"/>
        <v/>
      </c>
      <c r="Y1465" s="4" t="str">
        <f t="shared" si="280"/>
        <v/>
      </c>
      <c r="Z1465" s="4" t="str">
        <f t="shared" si="281"/>
        <v/>
      </c>
      <c r="AA1465" s="4" t="str">
        <f>IF($V1465="","",IF(Y1465&lt;36,0,IF(AND(36&lt;=Y1465,Y1465&lt;71),VLOOKUP($W1465,日射量と図３!$E$6:$F$34,2,TRUE),IF(AND(71&lt;=Y1465,Y1465&lt;107),VLOOKUP($W1465,日射量と図３!$E$6:$G$34,3,TRUE),IF(AND(107&lt;=Y1465,Y1465&lt;143),VLOOKUP($W1465,日射量と図３!$E$6:$H$34,4,TRUE),VLOOKUP($W1465,日射量と図３!$E$6:$I$34,5,TRUE))))))</f>
        <v/>
      </c>
      <c r="AB1465" s="4" t="str">
        <f>IF($V1465="","",IF(Z1465&lt;36,0,IF(AND(36&lt;=Z1465,Z1465&lt;71),VLOOKUP($W1465,日射量と図３!$E$6:$F$34,2,TRUE),IF(AND(71&lt;=Z1465,Z1465&lt;107),VLOOKUP($W1465,日射量と図３!$E$6:$G$34,3,TRUE),IF(AND(107&lt;=Z1465,Z1465&lt;143),VLOOKUP($W1465,日射量と図３!$E$6:$H$34,4,TRUE),VLOOKUP($W1465,日射量と図３!$E$6:$I$34,5,TRUE))))))</f>
        <v/>
      </c>
      <c r="AC1465" s="382" t="str">
        <f t="shared" si="276"/>
        <v/>
      </c>
      <c r="AD1465" s="382" t="str">
        <f t="shared" si="277"/>
        <v/>
      </c>
    </row>
    <row r="1466" spans="11:30" ht="13.5" customHeight="1">
      <c r="K1466" s="4">
        <f t="shared" si="270"/>
        <v>7</v>
      </c>
      <c r="L1466" s="34">
        <v>43312</v>
      </c>
      <c r="M1466" s="4">
        <v>61</v>
      </c>
      <c r="N1466" s="4">
        <v>23</v>
      </c>
      <c r="O1466" s="31">
        <v>0.91666666666666663</v>
      </c>
      <c r="P1466" s="35">
        <v>27.77</v>
      </c>
      <c r="Q1466" s="36">
        <f t="shared" si="271"/>
        <v>13</v>
      </c>
      <c r="R1466" s="4">
        <f t="shared" si="272"/>
        <v>0</v>
      </c>
      <c r="S1466" s="31">
        <f t="shared" si="278"/>
        <v>0.19538194444444446</v>
      </c>
      <c r="T1466" s="31">
        <f t="shared" si="279"/>
        <v>0.79927083333333337</v>
      </c>
      <c r="U1466" s="4">
        <f t="shared" si="273"/>
        <v>0</v>
      </c>
      <c r="V1466" s="4" t="str">
        <f t="shared" si="274"/>
        <v/>
      </c>
      <c r="W1466" s="18" t="str">
        <f>IF(V1466="","",VLOOKUP(L1466,日射量と図３!$A$4:$C$368,3,TRUE)*238.85/100)</f>
        <v/>
      </c>
      <c r="X1466" s="4" t="str">
        <f t="shared" si="275"/>
        <v/>
      </c>
      <c r="Y1466" s="4" t="str">
        <f t="shared" si="280"/>
        <v/>
      </c>
      <c r="Z1466" s="4" t="str">
        <f t="shared" si="281"/>
        <v/>
      </c>
      <c r="AA1466" s="4" t="str">
        <f>IF($V1466="","",IF(Y1466&lt;36,0,IF(AND(36&lt;=Y1466,Y1466&lt;71),VLOOKUP($W1466,日射量と図３!$E$6:$F$34,2,TRUE),IF(AND(71&lt;=Y1466,Y1466&lt;107),VLOOKUP($W1466,日射量と図３!$E$6:$G$34,3,TRUE),IF(AND(107&lt;=Y1466,Y1466&lt;143),VLOOKUP($W1466,日射量と図３!$E$6:$H$34,4,TRUE),VLOOKUP($W1466,日射量と図３!$E$6:$I$34,5,TRUE))))))</f>
        <v/>
      </c>
      <c r="AB1466" s="4" t="str">
        <f>IF($V1466="","",IF(Z1466&lt;36,0,IF(AND(36&lt;=Z1466,Z1466&lt;71),VLOOKUP($W1466,日射量と図３!$E$6:$F$34,2,TRUE),IF(AND(71&lt;=Z1466,Z1466&lt;107),VLOOKUP($W1466,日射量と図３!$E$6:$G$34,3,TRUE),IF(AND(107&lt;=Z1466,Z1466&lt;143),VLOOKUP($W1466,日射量と図３!$E$6:$H$34,4,TRUE),VLOOKUP($W1466,日射量と図３!$E$6:$I$34,5,TRUE))))))</f>
        <v/>
      </c>
      <c r="AC1466" s="382" t="str">
        <f t="shared" si="276"/>
        <v/>
      </c>
      <c r="AD1466" s="382" t="str">
        <f t="shared" si="277"/>
        <v/>
      </c>
    </row>
    <row r="1467" spans="11:30" ht="13.5" customHeight="1">
      <c r="K1467" s="4">
        <f t="shared" si="270"/>
        <v>7</v>
      </c>
      <c r="L1467" s="34">
        <v>43312</v>
      </c>
      <c r="M1467" s="4">
        <v>61</v>
      </c>
      <c r="N1467" s="4">
        <v>24</v>
      </c>
      <c r="O1467" s="31">
        <v>0.95833333333333337</v>
      </c>
      <c r="P1467" s="35">
        <v>27.380000000000003</v>
      </c>
      <c r="Q1467" s="36">
        <f t="shared" si="271"/>
        <v>13</v>
      </c>
      <c r="R1467" s="4">
        <f t="shared" si="272"/>
        <v>0</v>
      </c>
      <c r="S1467" s="31">
        <f t="shared" si="278"/>
        <v>0.19538194444444446</v>
      </c>
      <c r="T1467" s="31">
        <f t="shared" si="279"/>
        <v>0.79927083333333337</v>
      </c>
      <c r="U1467" s="4">
        <f t="shared" si="273"/>
        <v>0</v>
      </c>
      <c r="V1467" s="4" t="str">
        <f t="shared" si="274"/>
        <v/>
      </c>
      <c r="W1467" s="18" t="str">
        <f>IF(V1467="","",VLOOKUP(L1467,日射量と図３!$A$4:$C$368,3,TRUE)*238.85/100)</f>
        <v/>
      </c>
      <c r="X1467" s="4" t="str">
        <f t="shared" si="275"/>
        <v/>
      </c>
      <c r="Y1467" s="4" t="str">
        <f t="shared" si="280"/>
        <v/>
      </c>
      <c r="Z1467" s="4" t="str">
        <f t="shared" si="281"/>
        <v/>
      </c>
      <c r="AA1467" s="4" t="str">
        <f>IF($V1467="","",IF(Y1467&lt;36,0,IF(AND(36&lt;=Y1467,Y1467&lt;71),VLOOKUP($W1467,日射量と図３!$E$6:$F$34,2,TRUE),IF(AND(71&lt;=Y1467,Y1467&lt;107),VLOOKUP($W1467,日射量と図３!$E$6:$G$34,3,TRUE),IF(AND(107&lt;=Y1467,Y1467&lt;143),VLOOKUP($W1467,日射量と図３!$E$6:$H$34,4,TRUE),VLOOKUP($W1467,日射量と図３!$E$6:$I$34,5,TRUE))))))</f>
        <v/>
      </c>
      <c r="AB1467" s="4" t="str">
        <f>IF($V1467="","",IF(Z1467&lt;36,0,IF(AND(36&lt;=Z1467,Z1467&lt;71),VLOOKUP($W1467,日射量と図３!$E$6:$F$34,2,TRUE),IF(AND(71&lt;=Z1467,Z1467&lt;107),VLOOKUP($W1467,日射量と図３!$E$6:$G$34,3,TRUE),IF(AND(107&lt;=Z1467,Z1467&lt;143),VLOOKUP($W1467,日射量と図３!$E$6:$H$34,4,TRUE),VLOOKUP($W1467,日射量と図３!$E$6:$I$34,5,TRUE))))))</f>
        <v/>
      </c>
      <c r="AC1467" s="382" t="str">
        <f t="shared" si="276"/>
        <v/>
      </c>
      <c r="AD1467" s="382" t="str">
        <f t="shared" si="277"/>
        <v/>
      </c>
    </row>
    <row r="1468" spans="11:30" ht="13.5" customHeight="1">
      <c r="K1468" s="4">
        <f t="shared" si="270"/>
        <v>8</v>
      </c>
      <c r="L1468" s="34">
        <v>43313</v>
      </c>
      <c r="M1468" s="4">
        <v>62</v>
      </c>
      <c r="N1468" s="4">
        <v>1</v>
      </c>
      <c r="O1468" s="31">
        <v>0</v>
      </c>
      <c r="P1468" s="35">
        <v>26.82</v>
      </c>
      <c r="Q1468" s="36">
        <f t="shared" si="271"/>
        <v>13</v>
      </c>
      <c r="R1468" s="4">
        <f t="shared" si="272"/>
        <v>0</v>
      </c>
      <c r="S1468" s="31">
        <f t="shared" si="278"/>
        <v>0.20906250000000001</v>
      </c>
      <c r="T1468" s="31">
        <f t="shared" si="279"/>
        <v>0.78918981481481476</v>
      </c>
      <c r="U1468" s="4">
        <f t="shared" si="273"/>
        <v>0</v>
      </c>
      <c r="V1468" s="4">
        <f t="shared" si="274"/>
        <v>0</v>
      </c>
      <c r="W1468" s="18">
        <f>IF(V1468="","",VLOOKUP(L1468,日射量と図３!$A$4:$C$368,3,TRUE)*238.85/100)</f>
        <v>45.381499999999996</v>
      </c>
      <c r="X1468" s="4">
        <f t="shared" si="275"/>
        <v>14</v>
      </c>
      <c r="Y1468" s="4">
        <f t="shared" si="280"/>
        <v>0</v>
      </c>
      <c r="Z1468" s="4">
        <f t="shared" si="281"/>
        <v>0</v>
      </c>
      <c r="AA1468" s="4">
        <f>IF($V1468="","",IF(Y1468&lt;36,0,IF(AND(36&lt;=Y1468,Y1468&lt;71),VLOOKUP($W1468,日射量と図３!$E$6:$F$34,2,TRUE),IF(AND(71&lt;=Y1468,Y1468&lt;107),VLOOKUP($W1468,日射量と図３!$E$6:$G$34,3,TRUE),IF(AND(107&lt;=Y1468,Y1468&lt;143),VLOOKUP($W1468,日射量と図３!$E$6:$H$34,4,TRUE),VLOOKUP($W1468,日射量と図３!$E$6:$I$34,5,TRUE))))))</f>
        <v>0</v>
      </c>
      <c r="AB1468" s="4">
        <f>IF($V1468="","",IF(Z1468&lt;36,0,IF(AND(36&lt;=Z1468,Z1468&lt;71),VLOOKUP($W1468,日射量と図３!$E$6:$F$34,2,TRUE),IF(AND(71&lt;=Z1468,Z1468&lt;107),VLOOKUP($W1468,日射量と図３!$E$6:$G$34,3,TRUE),IF(AND(107&lt;=Z1468,Z1468&lt;143),VLOOKUP($W1468,日射量と図３!$E$6:$H$34,4,TRUE),VLOOKUP($W1468,日射量と図３!$E$6:$I$34,5,TRUE))))))</f>
        <v>0</v>
      </c>
      <c r="AC1468" s="382">
        <f t="shared" si="276"/>
        <v>0</v>
      </c>
      <c r="AD1468" s="382">
        <f t="shared" si="277"/>
        <v>0</v>
      </c>
    </row>
    <row r="1469" spans="11:30" ht="13.5" customHeight="1">
      <c r="K1469" s="4">
        <f t="shared" si="270"/>
        <v>8</v>
      </c>
      <c r="L1469" s="34">
        <v>43313</v>
      </c>
      <c r="M1469" s="4">
        <v>62</v>
      </c>
      <c r="N1469" s="4">
        <v>2</v>
      </c>
      <c r="O1469" s="31">
        <v>4.1666666666666664E-2</v>
      </c>
      <c r="P1469" s="35">
        <v>26.669999999999998</v>
      </c>
      <c r="Q1469" s="36">
        <f t="shared" si="271"/>
        <v>13</v>
      </c>
      <c r="R1469" s="4">
        <f t="shared" si="272"/>
        <v>0</v>
      </c>
      <c r="S1469" s="31">
        <f t="shared" si="278"/>
        <v>0.20906250000000001</v>
      </c>
      <c r="T1469" s="31">
        <f t="shared" si="279"/>
        <v>0.78918981481481476</v>
      </c>
      <c r="U1469" s="4">
        <f t="shared" si="273"/>
        <v>0</v>
      </c>
      <c r="V1469" s="4" t="str">
        <f t="shared" si="274"/>
        <v/>
      </c>
      <c r="W1469" s="18" t="str">
        <f>IF(V1469="","",VLOOKUP(L1469,日射量と図３!$A$4:$C$368,3,TRUE)*238.85/100)</f>
        <v/>
      </c>
      <c r="X1469" s="4" t="str">
        <f t="shared" si="275"/>
        <v/>
      </c>
      <c r="Y1469" s="4" t="str">
        <f t="shared" si="280"/>
        <v/>
      </c>
      <c r="Z1469" s="4" t="str">
        <f t="shared" si="281"/>
        <v/>
      </c>
      <c r="AA1469" s="4" t="str">
        <f>IF($V1469="","",IF(Y1469&lt;36,0,IF(AND(36&lt;=Y1469,Y1469&lt;71),VLOOKUP($W1469,日射量と図３!$E$6:$F$34,2,TRUE),IF(AND(71&lt;=Y1469,Y1469&lt;107),VLOOKUP($W1469,日射量と図３!$E$6:$G$34,3,TRUE),IF(AND(107&lt;=Y1469,Y1469&lt;143),VLOOKUP($W1469,日射量と図３!$E$6:$H$34,4,TRUE),VLOOKUP($W1469,日射量と図３!$E$6:$I$34,5,TRUE))))))</f>
        <v/>
      </c>
      <c r="AB1469" s="4" t="str">
        <f>IF($V1469="","",IF(Z1469&lt;36,0,IF(AND(36&lt;=Z1469,Z1469&lt;71),VLOOKUP($W1469,日射量と図３!$E$6:$F$34,2,TRUE),IF(AND(71&lt;=Z1469,Z1469&lt;107),VLOOKUP($W1469,日射量と図３!$E$6:$G$34,3,TRUE),IF(AND(107&lt;=Z1469,Z1469&lt;143),VLOOKUP($W1469,日射量と図３!$E$6:$H$34,4,TRUE),VLOOKUP($W1469,日射量と図３!$E$6:$I$34,5,TRUE))))))</f>
        <v/>
      </c>
      <c r="AC1469" s="382" t="str">
        <f t="shared" si="276"/>
        <v/>
      </c>
      <c r="AD1469" s="382" t="str">
        <f t="shared" si="277"/>
        <v/>
      </c>
    </row>
    <row r="1470" spans="11:30" ht="13.5" customHeight="1">
      <c r="K1470" s="4">
        <f t="shared" si="270"/>
        <v>8</v>
      </c>
      <c r="L1470" s="34">
        <v>43313</v>
      </c>
      <c r="M1470" s="4">
        <v>62</v>
      </c>
      <c r="N1470" s="4">
        <v>3</v>
      </c>
      <c r="O1470" s="31">
        <v>8.3333333333333329E-2</v>
      </c>
      <c r="P1470" s="35">
        <v>26.610000000000003</v>
      </c>
      <c r="Q1470" s="36">
        <f t="shared" si="271"/>
        <v>13</v>
      </c>
      <c r="R1470" s="4">
        <f t="shared" si="272"/>
        <v>0</v>
      </c>
      <c r="S1470" s="31">
        <f t="shared" si="278"/>
        <v>0.20906250000000001</v>
      </c>
      <c r="T1470" s="31">
        <f t="shared" si="279"/>
        <v>0.78918981481481476</v>
      </c>
      <c r="U1470" s="4">
        <f t="shared" si="273"/>
        <v>0</v>
      </c>
      <c r="V1470" s="4" t="str">
        <f t="shared" si="274"/>
        <v/>
      </c>
      <c r="W1470" s="18" t="str">
        <f>IF(V1470="","",VLOOKUP(L1470,日射量と図３!$A$4:$C$368,3,TRUE)*238.85/100)</f>
        <v/>
      </c>
      <c r="X1470" s="4" t="str">
        <f t="shared" si="275"/>
        <v/>
      </c>
      <c r="Y1470" s="4" t="str">
        <f t="shared" si="280"/>
        <v/>
      </c>
      <c r="Z1470" s="4" t="str">
        <f t="shared" si="281"/>
        <v/>
      </c>
      <c r="AA1470" s="4" t="str">
        <f>IF($V1470="","",IF(Y1470&lt;36,0,IF(AND(36&lt;=Y1470,Y1470&lt;71),VLOOKUP($W1470,日射量と図３!$E$6:$F$34,2,TRUE),IF(AND(71&lt;=Y1470,Y1470&lt;107),VLOOKUP($W1470,日射量と図３!$E$6:$G$34,3,TRUE),IF(AND(107&lt;=Y1470,Y1470&lt;143),VLOOKUP($W1470,日射量と図３!$E$6:$H$34,4,TRUE),VLOOKUP($W1470,日射量と図３!$E$6:$I$34,5,TRUE))))))</f>
        <v/>
      </c>
      <c r="AB1470" s="4" t="str">
        <f>IF($V1470="","",IF(Z1470&lt;36,0,IF(AND(36&lt;=Z1470,Z1470&lt;71),VLOOKUP($W1470,日射量と図３!$E$6:$F$34,2,TRUE),IF(AND(71&lt;=Z1470,Z1470&lt;107),VLOOKUP($W1470,日射量と図３!$E$6:$G$34,3,TRUE),IF(AND(107&lt;=Z1470,Z1470&lt;143),VLOOKUP($W1470,日射量と図３!$E$6:$H$34,4,TRUE),VLOOKUP($W1470,日射量と図３!$E$6:$I$34,5,TRUE))))))</f>
        <v/>
      </c>
      <c r="AC1470" s="382" t="str">
        <f t="shared" si="276"/>
        <v/>
      </c>
      <c r="AD1470" s="382" t="str">
        <f t="shared" si="277"/>
        <v/>
      </c>
    </row>
    <row r="1471" spans="11:30" ht="13.5" customHeight="1">
      <c r="K1471" s="4">
        <f t="shared" si="270"/>
        <v>8</v>
      </c>
      <c r="L1471" s="34">
        <v>43313</v>
      </c>
      <c r="M1471" s="4">
        <v>62</v>
      </c>
      <c r="N1471" s="4">
        <v>4</v>
      </c>
      <c r="O1471" s="31">
        <v>0.125</v>
      </c>
      <c r="P1471" s="35">
        <v>26.469999999999992</v>
      </c>
      <c r="Q1471" s="36">
        <f t="shared" si="271"/>
        <v>13</v>
      </c>
      <c r="R1471" s="4">
        <f t="shared" si="272"/>
        <v>0</v>
      </c>
      <c r="S1471" s="31">
        <f t="shared" si="278"/>
        <v>0.20906250000000001</v>
      </c>
      <c r="T1471" s="31">
        <f t="shared" si="279"/>
        <v>0.78918981481481476</v>
      </c>
      <c r="U1471" s="4">
        <f t="shared" si="273"/>
        <v>0</v>
      </c>
      <c r="V1471" s="4" t="str">
        <f t="shared" si="274"/>
        <v/>
      </c>
      <c r="W1471" s="18" t="str">
        <f>IF(V1471="","",VLOOKUP(L1471,日射量と図３!$A$4:$C$368,3,TRUE)*238.85/100)</f>
        <v/>
      </c>
      <c r="X1471" s="4" t="str">
        <f t="shared" si="275"/>
        <v/>
      </c>
      <c r="Y1471" s="4" t="str">
        <f t="shared" si="280"/>
        <v/>
      </c>
      <c r="Z1471" s="4" t="str">
        <f t="shared" si="281"/>
        <v/>
      </c>
      <c r="AA1471" s="4" t="str">
        <f>IF($V1471="","",IF(Y1471&lt;36,0,IF(AND(36&lt;=Y1471,Y1471&lt;71),VLOOKUP($W1471,日射量と図３!$E$6:$F$34,2,TRUE),IF(AND(71&lt;=Y1471,Y1471&lt;107),VLOOKUP($W1471,日射量と図３!$E$6:$G$34,3,TRUE),IF(AND(107&lt;=Y1471,Y1471&lt;143),VLOOKUP($W1471,日射量と図３!$E$6:$H$34,4,TRUE),VLOOKUP($W1471,日射量と図３!$E$6:$I$34,5,TRUE))))))</f>
        <v/>
      </c>
      <c r="AB1471" s="4" t="str">
        <f>IF($V1471="","",IF(Z1471&lt;36,0,IF(AND(36&lt;=Z1471,Z1471&lt;71),VLOOKUP($W1471,日射量と図３!$E$6:$F$34,2,TRUE),IF(AND(71&lt;=Z1471,Z1471&lt;107),VLOOKUP($W1471,日射量と図３!$E$6:$G$34,3,TRUE),IF(AND(107&lt;=Z1471,Z1471&lt;143),VLOOKUP($W1471,日射量と図３!$E$6:$H$34,4,TRUE),VLOOKUP($W1471,日射量と図３!$E$6:$I$34,5,TRUE))))))</f>
        <v/>
      </c>
      <c r="AC1471" s="382" t="str">
        <f t="shared" si="276"/>
        <v/>
      </c>
      <c r="AD1471" s="382" t="str">
        <f t="shared" si="277"/>
        <v/>
      </c>
    </row>
    <row r="1472" spans="11:30" ht="13.5" customHeight="1">
      <c r="K1472" s="4">
        <f t="shared" si="270"/>
        <v>8</v>
      </c>
      <c r="L1472" s="34">
        <v>43313</v>
      </c>
      <c r="M1472" s="4">
        <v>62</v>
      </c>
      <c r="N1472" s="4">
        <v>5</v>
      </c>
      <c r="O1472" s="31">
        <v>0.16666666666666666</v>
      </c>
      <c r="P1472" s="35">
        <v>26.189999999999998</v>
      </c>
      <c r="Q1472" s="36">
        <f t="shared" si="271"/>
        <v>15</v>
      </c>
      <c r="R1472" s="4">
        <f t="shared" si="272"/>
        <v>0</v>
      </c>
      <c r="S1472" s="31">
        <f t="shared" si="278"/>
        <v>0.20906250000000001</v>
      </c>
      <c r="T1472" s="31">
        <f t="shared" si="279"/>
        <v>0.78918981481481476</v>
      </c>
      <c r="U1472" s="4">
        <f t="shared" si="273"/>
        <v>0</v>
      </c>
      <c r="V1472" s="4" t="str">
        <f t="shared" si="274"/>
        <v/>
      </c>
      <c r="W1472" s="18" t="str">
        <f>IF(V1472="","",VLOOKUP(L1472,日射量と図３!$A$4:$C$368,3,TRUE)*238.85/100)</f>
        <v/>
      </c>
      <c r="X1472" s="4" t="str">
        <f t="shared" si="275"/>
        <v/>
      </c>
      <c r="Y1472" s="4" t="str">
        <f t="shared" si="280"/>
        <v/>
      </c>
      <c r="Z1472" s="4" t="str">
        <f t="shared" si="281"/>
        <v/>
      </c>
      <c r="AA1472" s="4" t="str">
        <f>IF($V1472="","",IF(Y1472&lt;36,0,IF(AND(36&lt;=Y1472,Y1472&lt;71),VLOOKUP($W1472,日射量と図３!$E$6:$F$34,2,TRUE),IF(AND(71&lt;=Y1472,Y1472&lt;107),VLOOKUP($W1472,日射量と図３!$E$6:$G$34,3,TRUE),IF(AND(107&lt;=Y1472,Y1472&lt;143),VLOOKUP($W1472,日射量と図３!$E$6:$H$34,4,TRUE),VLOOKUP($W1472,日射量と図３!$E$6:$I$34,5,TRUE))))))</f>
        <v/>
      </c>
      <c r="AB1472" s="4" t="str">
        <f>IF($V1472="","",IF(Z1472&lt;36,0,IF(AND(36&lt;=Z1472,Z1472&lt;71),VLOOKUP($W1472,日射量と図３!$E$6:$F$34,2,TRUE),IF(AND(71&lt;=Z1472,Z1472&lt;107),VLOOKUP($W1472,日射量と図３!$E$6:$G$34,3,TRUE),IF(AND(107&lt;=Z1472,Z1472&lt;143),VLOOKUP($W1472,日射量と図３!$E$6:$H$34,4,TRUE),VLOOKUP($W1472,日射量と図３!$E$6:$I$34,5,TRUE))))))</f>
        <v/>
      </c>
      <c r="AC1472" s="382" t="str">
        <f t="shared" si="276"/>
        <v/>
      </c>
      <c r="AD1472" s="382" t="str">
        <f t="shared" si="277"/>
        <v/>
      </c>
    </row>
    <row r="1473" spans="11:30" ht="13.5" customHeight="1">
      <c r="K1473" s="4">
        <f t="shared" si="270"/>
        <v>8</v>
      </c>
      <c r="L1473" s="34">
        <v>43313</v>
      </c>
      <c r="M1473" s="4">
        <v>62</v>
      </c>
      <c r="N1473" s="4">
        <v>6</v>
      </c>
      <c r="O1473" s="31">
        <v>0.20833333333333334</v>
      </c>
      <c r="P1473" s="35">
        <v>25.99</v>
      </c>
      <c r="Q1473" s="36">
        <f t="shared" si="271"/>
        <v>15</v>
      </c>
      <c r="R1473" s="4">
        <f t="shared" si="272"/>
        <v>0</v>
      </c>
      <c r="S1473" s="31">
        <f t="shared" si="278"/>
        <v>0.20906250000000001</v>
      </c>
      <c r="T1473" s="31">
        <f t="shared" si="279"/>
        <v>0.78918981481481476</v>
      </c>
      <c r="U1473" s="4">
        <f t="shared" si="273"/>
        <v>0</v>
      </c>
      <c r="V1473" s="4" t="str">
        <f t="shared" si="274"/>
        <v/>
      </c>
      <c r="W1473" s="18" t="str">
        <f>IF(V1473="","",VLOOKUP(L1473,日射量と図３!$A$4:$C$368,3,TRUE)*238.85/100)</f>
        <v/>
      </c>
      <c r="X1473" s="4" t="str">
        <f t="shared" si="275"/>
        <v/>
      </c>
      <c r="Y1473" s="4" t="str">
        <f t="shared" si="280"/>
        <v/>
      </c>
      <c r="Z1473" s="4" t="str">
        <f t="shared" si="281"/>
        <v/>
      </c>
      <c r="AA1473" s="4" t="str">
        <f>IF($V1473="","",IF(Y1473&lt;36,0,IF(AND(36&lt;=Y1473,Y1473&lt;71),VLOOKUP($W1473,日射量と図３!$E$6:$F$34,2,TRUE),IF(AND(71&lt;=Y1473,Y1473&lt;107),VLOOKUP($W1473,日射量と図３!$E$6:$G$34,3,TRUE),IF(AND(107&lt;=Y1473,Y1473&lt;143),VLOOKUP($W1473,日射量と図３!$E$6:$H$34,4,TRUE),VLOOKUP($W1473,日射量と図３!$E$6:$I$34,5,TRUE))))))</f>
        <v/>
      </c>
      <c r="AB1473" s="4" t="str">
        <f>IF($V1473="","",IF(Z1473&lt;36,0,IF(AND(36&lt;=Z1473,Z1473&lt;71),VLOOKUP($W1473,日射量と図３!$E$6:$F$34,2,TRUE),IF(AND(71&lt;=Z1473,Z1473&lt;107),VLOOKUP($W1473,日射量と図３!$E$6:$G$34,3,TRUE),IF(AND(107&lt;=Z1473,Z1473&lt;143),VLOOKUP($W1473,日射量と図３!$E$6:$H$34,4,TRUE),VLOOKUP($W1473,日射量と図３!$E$6:$I$34,5,TRUE))))))</f>
        <v/>
      </c>
      <c r="AC1473" s="382" t="str">
        <f t="shared" si="276"/>
        <v/>
      </c>
      <c r="AD1473" s="382" t="str">
        <f t="shared" si="277"/>
        <v/>
      </c>
    </row>
    <row r="1474" spans="11:30" ht="13.5" customHeight="1">
      <c r="K1474" s="4">
        <f t="shared" si="270"/>
        <v>8</v>
      </c>
      <c r="L1474" s="34">
        <v>43313</v>
      </c>
      <c r="M1474" s="4">
        <v>62</v>
      </c>
      <c r="N1474" s="4">
        <v>7</v>
      </c>
      <c r="O1474" s="31">
        <v>0.25</v>
      </c>
      <c r="P1474" s="35">
        <v>26.369999999999997</v>
      </c>
      <c r="Q1474" s="36">
        <f t="shared" si="271"/>
        <v>15</v>
      </c>
      <c r="R1474" s="4">
        <f t="shared" si="272"/>
        <v>0</v>
      </c>
      <c r="S1474" s="31">
        <f t="shared" si="278"/>
        <v>0.20906250000000001</v>
      </c>
      <c r="T1474" s="31">
        <f t="shared" si="279"/>
        <v>0.78918981481481476</v>
      </c>
      <c r="U1474" s="4">
        <f t="shared" si="273"/>
        <v>0</v>
      </c>
      <c r="V1474" s="4" t="str">
        <f t="shared" si="274"/>
        <v/>
      </c>
      <c r="W1474" s="18" t="str">
        <f>IF(V1474="","",VLOOKUP(L1474,日射量と図３!$A$4:$C$368,3,TRUE)*238.85/100)</f>
        <v/>
      </c>
      <c r="X1474" s="4" t="str">
        <f t="shared" si="275"/>
        <v/>
      </c>
      <c r="Y1474" s="4" t="str">
        <f t="shared" si="280"/>
        <v/>
      </c>
      <c r="Z1474" s="4" t="str">
        <f t="shared" si="281"/>
        <v/>
      </c>
      <c r="AA1474" s="4" t="str">
        <f>IF($V1474="","",IF(Y1474&lt;36,0,IF(AND(36&lt;=Y1474,Y1474&lt;71),VLOOKUP($W1474,日射量と図３!$E$6:$F$34,2,TRUE),IF(AND(71&lt;=Y1474,Y1474&lt;107),VLOOKUP($W1474,日射量と図３!$E$6:$G$34,3,TRUE),IF(AND(107&lt;=Y1474,Y1474&lt;143),VLOOKUP($W1474,日射量と図３!$E$6:$H$34,4,TRUE),VLOOKUP($W1474,日射量と図３!$E$6:$I$34,5,TRUE))))))</f>
        <v/>
      </c>
      <c r="AB1474" s="4" t="str">
        <f>IF($V1474="","",IF(Z1474&lt;36,0,IF(AND(36&lt;=Z1474,Z1474&lt;71),VLOOKUP($W1474,日射量と図３!$E$6:$F$34,2,TRUE),IF(AND(71&lt;=Z1474,Z1474&lt;107),VLOOKUP($W1474,日射量と図３!$E$6:$G$34,3,TRUE),IF(AND(107&lt;=Z1474,Z1474&lt;143),VLOOKUP($W1474,日射量と図３!$E$6:$H$34,4,TRUE),VLOOKUP($W1474,日射量と図３!$E$6:$I$34,5,TRUE))))))</f>
        <v/>
      </c>
      <c r="AC1474" s="382" t="str">
        <f t="shared" si="276"/>
        <v/>
      </c>
      <c r="AD1474" s="382" t="str">
        <f t="shared" si="277"/>
        <v/>
      </c>
    </row>
    <row r="1475" spans="11:30" ht="13.5" customHeight="1">
      <c r="K1475" s="4">
        <f t="shared" si="270"/>
        <v>8</v>
      </c>
      <c r="L1475" s="34">
        <v>43313</v>
      </c>
      <c r="M1475" s="4">
        <v>62</v>
      </c>
      <c r="N1475" s="4">
        <v>8</v>
      </c>
      <c r="O1475" s="31">
        <v>0.29166666666666669</v>
      </c>
      <c r="P1475" s="35">
        <v>26.959999999999997</v>
      </c>
      <c r="Q1475" s="36">
        <f t="shared" si="271"/>
        <v>12</v>
      </c>
      <c r="R1475" s="4">
        <f t="shared" si="272"/>
        <v>0</v>
      </c>
      <c r="S1475" s="31">
        <f t="shared" si="278"/>
        <v>0.20906250000000001</v>
      </c>
      <c r="T1475" s="31">
        <f t="shared" si="279"/>
        <v>0.78918981481481476</v>
      </c>
      <c r="U1475" s="4">
        <f t="shared" si="273"/>
        <v>0</v>
      </c>
      <c r="V1475" s="4" t="str">
        <f t="shared" si="274"/>
        <v/>
      </c>
      <c r="W1475" s="18" t="str">
        <f>IF(V1475="","",VLOOKUP(L1475,日射量と図３!$A$4:$C$368,3,TRUE)*238.85/100)</f>
        <v/>
      </c>
      <c r="X1475" s="4" t="str">
        <f t="shared" si="275"/>
        <v/>
      </c>
      <c r="Y1475" s="4" t="str">
        <f t="shared" si="280"/>
        <v/>
      </c>
      <c r="Z1475" s="4" t="str">
        <f t="shared" si="281"/>
        <v/>
      </c>
      <c r="AA1475" s="4" t="str">
        <f>IF($V1475="","",IF(Y1475&lt;36,0,IF(AND(36&lt;=Y1475,Y1475&lt;71),VLOOKUP($W1475,日射量と図３!$E$6:$F$34,2,TRUE),IF(AND(71&lt;=Y1475,Y1475&lt;107),VLOOKUP($W1475,日射量と図３!$E$6:$G$34,3,TRUE),IF(AND(107&lt;=Y1475,Y1475&lt;143),VLOOKUP($W1475,日射量と図３!$E$6:$H$34,4,TRUE),VLOOKUP($W1475,日射量と図３!$E$6:$I$34,5,TRUE))))))</f>
        <v/>
      </c>
      <c r="AB1475" s="4" t="str">
        <f>IF($V1475="","",IF(Z1475&lt;36,0,IF(AND(36&lt;=Z1475,Z1475&lt;71),VLOOKUP($W1475,日射量と図３!$E$6:$F$34,2,TRUE),IF(AND(71&lt;=Z1475,Z1475&lt;107),VLOOKUP($W1475,日射量と図３!$E$6:$G$34,3,TRUE),IF(AND(107&lt;=Z1475,Z1475&lt;143),VLOOKUP($W1475,日射量と図３!$E$6:$H$34,4,TRUE),VLOOKUP($W1475,日射量と図３!$E$6:$I$34,5,TRUE))))))</f>
        <v/>
      </c>
      <c r="AC1475" s="382" t="str">
        <f t="shared" si="276"/>
        <v/>
      </c>
      <c r="AD1475" s="382" t="str">
        <f t="shared" si="277"/>
        <v/>
      </c>
    </row>
    <row r="1476" spans="11:30" ht="13.5" customHeight="1">
      <c r="K1476" s="4">
        <f t="shared" si="270"/>
        <v>8</v>
      </c>
      <c r="L1476" s="34">
        <v>43313</v>
      </c>
      <c r="M1476" s="4">
        <v>62</v>
      </c>
      <c r="N1476" s="4">
        <v>9</v>
      </c>
      <c r="O1476" s="31">
        <v>0.33333333333333331</v>
      </c>
      <c r="P1476" s="35">
        <v>28.089999999999996</v>
      </c>
      <c r="Q1476" s="36">
        <f t="shared" si="271"/>
        <v>12</v>
      </c>
      <c r="R1476" s="4">
        <f t="shared" si="272"/>
        <v>0</v>
      </c>
      <c r="S1476" s="31">
        <f t="shared" si="278"/>
        <v>0.20906250000000001</v>
      </c>
      <c r="T1476" s="31">
        <f t="shared" si="279"/>
        <v>0.78918981481481476</v>
      </c>
      <c r="U1476" s="4">
        <f t="shared" si="273"/>
        <v>0</v>
      </c>
      <c r="V1476" s="4" t="str">
        <f t="shared" si="274"/>
        <v/>
      </c>
      <c r="W1476" s="18" t="str">
        <f>IF(V1476="","",VLOOKUP(L1476,日射量と図３!$A$4:$C$368,3,TRUE)*238.85/100)</f>
        <v/>
      </c>
      <c r="X1476" s="4" t="str">
        <f t="shared" si="275"/>
        <v/>
      </c>
      <c r="Y1476" s="4" t="str">
        <f t="shared" si="280"/>
        <v/>
      </c>
      <c r="Z1476" s="4" t="str">
        <f t="shared" si="281"/>
        <v/>
      </c>
      <c r="AA1476" s="4" t="str">
        <f>IF($V1476="","",IF(Y1476&lt;36,0,IF(AND(36&lt;=Y1476,Y1476&lt;71),VLOOKUP($W1476,日射量と図３!$E$6:$F$34,2,TRUE),IF(AND(71&lt;=Y1476,Y1476&lt;107),VLOOKUP($W1476,日射量と図３!$E$6:$G$34,3,TRUE),IF(AND(107&lt;=Y1476,Y1476&lt;143),VLOOKUP($W1476,日射量と図３!$E$6:$H$34,4,TRUE),VLOOKUP($W1476,日射量と図３!$E$6:$I$34,5,TRUE))))))</f>
        <v/>
      </c>
      <c r="AB1476" s="4" t="str">
        <f>IF($V1476="","",IF(Z1476&lt;36,0,IF(AND(36&lt;=Z1476,Z1476&lt;71),VLOOKUP($W1476,日射量と図３!$E$6:$F$34,2,TRUE),IF(AND(71&lt;=Z1476,Z1476&lt;107),VLOOKUP($W1476,日射量と図３!$E$6:$G$34,3,TRUE),IF(AND(107&lt;=Z1476,Z1476&lt;143),VLOOKUP($W1476,日射量と図３!$E$6:$H$34,4,TRUE),VLOOKUP($W1476,日射量と図３!$E$6:$I$34,5,TRUE))))))</f>
        <v/>
      </c>
      <c r="AC1476" s="382" t="str">
        <f t="shared" si="276"/>
        <v/>
      </c>
      <c r="AD1476" s="382" t="str">
        <f t="shared" si="277"/>
        <v/>
      </c>
    </row>
    <row r="1477" spans="11:30" ht="13.5" customHeight="1">
      <c r="K1477" s="4">
        <f t="shared" ref="K1477:K1540" si="282">MONTH(L1477)</f>
        <v>8</v>
      </c>
      <c r="L1477" s="34">
        <v>43313</v>
      </c>
      <c r="M1477" s="4">
        <v>62</v>
      </c>
      <c r="N1477" s="4">
        <v>10</v>
      </c>
      <c r="O1477" s="31">
        <v>0.375</v>
      </c>
      <c r="P1477" s="35">
        <v>29.080000000000002</v>
      </c>
      <c r="Q1477" s="36">
        <f t="shared" ref="Q1477:Q1540" si="283">IF(O1477&lt;$B$15,$D$14,IF(O1477&lt;$B$16,$D$15,IF(O1477&lt;$B$17,$D$16,IF(O1477&lt;$B$18,$D$17,IF(O1477&lt;$B$19,$D$18,$D$19)))))</f>
        <v>12</v>
      </c>
      <c r="R1477" s="4">
        <f t="shared" ref="R1477:R1540" si="284">IF(Q1477-P1477&gt;0,Q1477-P1477,0)</f>
        <v>0</v>
      </c>
      <c r="S1477" s="31">
        <f t="shared" si="278"/>
        <v>0.20906250000000001</v>
      </c>
      <c r="T1477" s="31">
        <f t="shared" si="279"/>
        <v>0.78918981481481476</v>
      </c>
      <c r="U1477" s="4">
        <f t="shared" ref="U1477:U1540" si="285">IF(AND(S1477&lt;O1477,O1477&lt;T1477),R1477,0)</f>
        <v>0</v>
      </c>
      <c r="V1477" s="4" t="str">
        <f t="shared" ref="V1477:V1540" si="286">IF(N1477=1,SUM(U1477:U1500),"")</f>
        <v/>
      </c>
      <c r="W1477" s="18" t="str">
        <f>IF(V1477="","",VLOOKUP(L1477,日射量と図３!$A$4:$C$368,3,TRUE)*238.85/100)</f>
        <v/>
      </c>
      <c r="X1477" s="4" t="str">
        <f t="shared" ref="X1477:X1540" si="287">IF(V1477="","",VLOOKUP(K1477,$AF$38:$AJ$49,5,TRUE))</f>
        <v/>
      </c>
      <c r="Y1477" s="4" t="str">
        <f t="shared" si="280"/>
        <v/>
      </c>
      <c r="Z1477" s="4" t="str">
        <f t="shared" si="281"/>
        <v/>
      </c>
      <c r="AA1477" s="4" t="str">
        <f>IF($V1477="","",IF(Y1477&lt;36,0,IF(AND(36&lt;=Y1477,Y1477&lt;71),VLOOKUP($W1477,日射量と図３!$E$6:$F$34,2,TRUE),IF(AND(71&lt;=Y1477,Y1477&lt;107),VLOOKUP($W1477,日射量と図３!$E$6:$G$34,3,TRUE),IF(AND(107&lt;=Y1477,Y1477&lt;143),VLOOKUP($W1477,日射量と図３!$E$6:$H$34,4,TRUE),VLOOKUP($W1477,日射量と図３!$E$6:$I$34,5,TRUE))))))</f>
        <v/>
      </c>
      <c r="AB1477" s="4" t="str">
        <f>IF($V1477="","",IF(Z1477&lt;36,0,IF(AND(36&lt;=Z1477,Z1477&lt;71),VLOOKUP($W1477,日射量と図３!$E$6:$F$34,2,TRUE),IF(AND(71&lt;=Z1477,Z1477&lt;107),VLOOKUP($W1477,日射量と図３!$E$6:$G$34,3,TRUE),IF(AND(107&lt;=Z1477,Z1477&lt;143),VLOOKUP($W1477,日射量と図３!$E$6:$H$34,4,TRUE),VLOOKUP($W1477,日射量と図３!$E$6:$I$34,5,TRUE))))))</f>
        <v/>
      </c>
      <c r="AC1477" s="382" t="str">
        <f t="shared" si="276"/>
        <v/>
      </c>
      <c r="AD1477" s="382" t="str">
        <f t="shared" si="277"/>
        <v/>
      </c>
    </row>
    <row r="1478" spans="11:30" ht="13.5" customHeight="1">
      <c r="K1478" s="4">
        <f t="shared" si="282"/>
        <v>8</v>
      </c>
      <c r="L1478" s="34">
        <v>43313</v>
      </c>
      <c r="M1478" s="4">
        <v>62</v>
      </c>
      <c r="N1478" s="4">
        <v>11</v>
      </c>
      <c r="O1478" s="31">
        <v>0.41666666666666669</v>
      </c>
      <c r="P1478" s="35">
        <v>30.1</v>
      </c>
      <c r="Q1478" s="36">
        <f t="shared" si="283"/>
        <v>12</v>
      </c>
      <c r="R1478" s="4">
        <f t="shared" si="284"/>
        <v>0</v>
      </c>
      <c r="S1478" s="31">
        <f t="shared" si="278"/>
        <v>0.20906250000000001</v>
      </c>
      <c r="T1478" s="31">
        <f t="shared" si="279"/>
        <v>0.78918981481481476</v>
      </c>
      <c r="U1478" s="4">
        <f t="shared" si="285"/>
        <v>0</v>
      </c>
      <c r="V1478" s="4" t="str">
        <f t="shared" si="286"/>
        <v/>
      </c>
      <c r="W1478" s="18" t="str">
        <f>IF(V1478="","",VLOOKUP(L1478,日射量と図３!$A$4:$C$368,3,TRUE)*238.85/100)</f>
        <v/>
      </c>
      <c r="X1478" s="4" t="str">
        <f t="shared" si="287"/>
        <v/>
      </c>
      <c r="Y1478" s="4" t="str">
        <f t="shared" si="280"/>
        <v/>
      </c>
      <c r="Z1478" s="4" t="str">
        <f t="shared" si="281"/>
        <v/>
      </c>
      <c r="AA1478" s="4" t="str">
        <f>IF($V1478="","",IF(Y1478&lt;36,0,IF(AND(36&lt;=Y1478,Y1478&lt;71),VLOOKUP($W1478,日射量と図３!$E$6:$F$34,2,TRUE),IF(AND(71&lt;=Y1478,Y1478&lt;107),VLOOKUP($W1478,日射量と図３!$E$6:$G$34,3,TRUE),IF(AND(107&lt;=Y1478,Y1478&lt;143),VLOOKUP($W1478,日射量と図３!$E$6:$H$34,4,TRUE),VLOOKUP($W1478,日射量と図３!$E$6:$I$34,5,TRUE))))))</f>
        <v/>
      </c>
      <c r="AB1478" s="4" t="str">
        <f>IF($V1478="","",IF(Z1478&lt;36,0,IF(AND(36&lt;=Z1478,Z1478&lt;71),VLOOKUP($W1478,日射量と図３!$E$6:$F$34,2,TRUE),IF(AND(71&lt;=Z1478,Z1478&lt;107),VLOOKUP($W1478,日射量と図３!$E$6:$G$34,3,TRUE),IF(AND(107&lt;=Z1478,Z1478&lt;143),VLOOKUP($W1478,日射量と図３!$E$6:$H$34,4,TRUE),VLOOKUP($W1478,日射量と図３!$E$6:$I$34,5,TRUE))))))</f>
        <v/>
      </c>
      <c r="AC1478" s="382" t="str">
        <f t="shared" si="276"/>
        <v/>
      </c>
      <c r="AD1478" s="382" t="str">
        <f t="shared" si="277"/>
        <v/>
      </c>
    </row>
    <row r="1479" spans="11:30" ht="13.5" customHeight="1">
      <c r="K1479" s="4">
        <f t="shared" si="282"/>
        <v>8</v>
      </c>
      <c r="L1479" s="34">
        <v>43313</v>
      </c>
      <c r="M1479" s="4">
        <v>62</v>
      </c>
      <c r="N1479" s="4">
        <v>12</v>
      </c>
      <c r="O1479" s="31">
        <v>0.45833333333333331</v>
      </c>
      <c r="P1479" s="35">
        <v>31.330000000000002</v>
      </c>
      <c r="Q1479" s="36">
        <f t="shared" si="283"/>
        <v>12</v>
      </c>
      <c r="R1479" s="4">
        <f t="shared" si="284"/>
        <v>0</v>
      </c>
      <c r="S1479" s="31">
        <f t="shared" si="278"/>
        <v>0.20906250000000001</v>
      </c>
      <c r="T1479" s="31">
        <f t="shared" si="279"/>
        <v>0.78918981481481476</v>
      </c>
      <c r="U1479" s="4">
        <f t="shared" si="285"/>
        <v>0</v>
      </c>
      <c r="V1479" s="4" t="str">
        <f t="shared" si="286"/>
        <v/>
      </c>
      <c r="W1479" s="18" t="str">
        <f>IF(V1479="","",VLOOKUP(L1479,日射量と図３!$A$4:$C$368,3,TRUE)*238.85/100)</f>
        <v/>
      </c>
      <c r="X1479" s="4" t="str">
        <f t="shared" si="287"/>
        <v/>
      </c>
      <c r="Y1479" s="4" t="str">
        <f t="shared" si="280"/>
        <v/>
      </c>
      <c r="Z1479" s="4" t="str">
        <f t="shared" si="281"/>
        <v/>
      </c>
      <c r="AA1479" s="4" t="str">
        <f>IF($V1479="","",IF(Y1479&lt;36,0,IF(AND(36&lt;=Y1479,Y1479&lt;71),VLOOKUP($W1479,日射量と図３!$E$6:$F$34,2,TRUE),IF(AND(71&lt;=Y1479,Y1479&lt;107),VLOOKUP($W1479,日射量と図３!$E$6:$G$34,3,TRUE),IF(AND(107&lt;=Y1479,Y1479&lt;143),VLOOKUP($W1479,日射量と図３!$E$6:$H$34,4,TRUE),VLOOKUP($W1479,日射量と図３!$E$6:$I$34,5,TRUE))))))</f>
        <v/>
      </c>
      <c r="AB1479" s="4" t="str">
        <f>IF($V1479="","",IF(Z1479&lt;36,0,IF(AND(36&lt;=Z1479,Z1479&lt;71),VLOOKUP($W1479,日射量と図３!$E$6:$F$34,2,TRUE),IF(AND(71&lt;=Z1479,Z1479&lt;107),VLOOKUP($W1479,日射量と図３!$E$6:$G$34,3,TRUE),IF(AND(107&lt;=Z1479,Z1479&lt;143),VLOOKUP($W1479,日射量と図３!$E$6:$H$34,4,TRUE),VLOOKUP($W1479,日射量と図３!$E$6:$I$34,5,TRUE))))))</f>
        <v/>
      </c>
      <c r="AC1479" s="382" t="str">
        <f t="shared" si="276"/>
        <v/>
      </c>
      <c r="AD1479" s="382" t="str">
        <f t="shared" si="277"/>
        <v/>
      </c>
    </row>
    <row r="1480" spans="11:30" ht="13.5" customHeight="1">
      <c r="K1480" s="4">
        <f t="shared" si="282"/>
        <v>8</v>
      </c>
      <c r="L1480" s="34">
        <v>43313</v>
      </c>
      <c r="M1480" s="4">
        <v>62</v>
      </c>
      <c r="N1480" s="4">
        <v>13</v>
      </c>
      <c r="O1480" s="31">
        <v>0.5</v>
      </c>
      <c r="P1480" s="35">
        <v>32.07</v>
      </c>
      <c r="Q1480" s="36">
        <f t="shared" si="283"/>
        <v>12</v>
      </c>
      <c r="R1480" s="4">
        <f t="shared" si="284"/>
        <v>0</v>
      </c>
      <c r="S1480" s="31">
        <f t="shared" si="278"/>
        <v>0.20906250000000001</v>
      </c>
      <c r="T1480" s="31">
        <f t="shared" si="279"/>
        <v>0.78918981481481476</v>
      </c>
      <c r="U1480" s="4">
        <f t="shared" si="285"/>
        <v>0</v>
      </c>
      <c r="V1480" s="4" t="str">
        <f t="shared" si="286"/>
        <v/>
      </c>
      <c r="W1480" s="18" t="str">
        <f>IF(V1480="","",VLOOKUP(L1480,日射量と図３!$A$4:$C$368,3,TRUE)*238.85/100)</f>
        <v/>
      </c>
      <c r="X1480" s="4" t="str">
        <f t="shared" si="287"/>
        <v/>
      </c>
      <c r="Y1480" s="4" t="str">
        <f t="shared" si="280"/>
        <v/>
      </c>
      <c r="Z1480" s="4" t="str">
        <f t="shared" si="281"/>
        <v/>
      </c>
      <c r="AA1480" s="4" t="str">
        <f>IF($V1480="","",IF(Y1480&lt;36,0,IF(AND(36&lt;=Y1480,Y1480&lt;71),VLOOKUP($W1480,日射量と図３!$E$6:$F$34,2,TRUE),IF(AND(71&lt;=Y1480,Y1480&lt;107),VLOOKUP($W1480,日射量と図３!$E$6:$G$34,3,TRUE),IF(AND(107&lt;=Y1480,Y1480&lt;143),VLOOKUP($W1480,日射量と図３!$E$6:$H$34,4,TRUE),VLOOKUP($W1480,日射量と図３!$E$6:$I$34,5,TRUE))))))</f>
        <v/>
      </c>
      <c r="AB1480" s="4" t="str">
        <f>IF($V1480="","",IF(Z1480&lt;36,0,IF(AND(36&lt;=Z1480,Z1480&lt;71),VLOOKUP($W1480,日射量と図３!$E$6:$F$34,2,TRUE),IF(AND(71&lt;=Z1480,Z1480&lt;107),VLOOKUP($W1480,日射量と図３!$E$6:$G$34,3,TRUE),IF(AND(107&lt;=Z1480,Z1480&lt;143),VLOOKUP($W1480,日射量と図３!$E$6:$H$34,4,TRUE),VLOOKUP($W1480,日射量と図３!$E$6:$I$34,5,TRUE))))))</f>
        <v/>
      </c>
      <c r="AC1480" s="382" t="str">
        <f t="shared" si="276"/>
        <v/>
      </c>
      <c r="AD1480" s="382" t="str">
        <f t="shared" si="277"/>
        <v/>
      </c>
    </row>
    <row r="1481" spans="11:30" ht="13.5" customHeight="1">
      <c r="K1481" s="4">
        <f t="shared" si="282"/>
        <v>8</v>
      </c>
      <c r="L1481" s="34">
        <v>43313</v>
      </c>
      <c r="M1481" s="4">
        <v>62</v>
      </c>
      <c r="N1481" s="4">
        <v>14</v>
      </c>
      <c r="O1481" s="31">
        <v>0.54166666666666663</v>
      </c>
      <c r="P1481" s="35">
        <v>32.22</v>
      </c>
      <c r="Q1481" s="36">
        <f t="shared" si="283"/>
        <v>12</v>
      </c>
      <c r="R1481" s="4">
        <f t="shared" si="284"/>
        <v>0</v>
      </c>
      <c r="S1481" s="31">
        <f t="shared" si="278"/>
        <v>0.20906250000000001</v>
      </c>
      <c r="T1481" s="31">
        <f t="shared" si="279"/>
        <v>0.78918981481481476</v>
      </c>
      <c r="U1481" s="4">
        <f t="shared" si="285"/>
        <v>0</v>
      </c>
      <c r="V1481" s="4" t="str">
        <f t="shared" si="286"/>
        <v/>
      </c>
      <c r="W1481" s="18" t="str">
        <f>IF(V1481="","",VLOOKUP(L1481,日射量と図３!$A$4:$C$368,3,TRUE)*238.85/100)</f>
        <v/>
      </c>
      <c r="X1481" s="4" t="str">
        <f t="shared" si="287"/>
        <v/>
      </c>
      <c r="Y1481" s="4" t="str">
        <f t="shared" si="280"/>
        <v/>
      </c>
      <c r="Z1481" s="4" t="str">
        <f t="shared" si="281"/>
        <v/>
      </c>
      <c r="AA1481" s="4" t="str">
        <f>IF($V1481="","",IF(Y1481&lt;36,0,IF(AND(36&lt;=Y1481,Y1481&lt;71),VLOOKUP($W1481,日射量と図３!$E$6:$F$34,2,TRUE),IF(AND(71&lt;=Y1481,Y1481&lt;107),VLOOKUP($W1481,日射量と図３!$E$6:$G$34,3,TRUE),IF(AND(107&lt;=Y1481,Y1481&lt;143),VLOOKUP($W1481,日射量と図３!$E$6:$H$34,4,TRUE),VLOOKUP($W1481,日射量と図３!$E$6:$I$34,5,TRUE))))))</f>
        <v/>
      </c>
      <c r="AB1481" s="4" t="str">
        <f>IF($V1481="","",IF(Z1481&lt;36,0,IF(AND(36&lt;=Z1481,Z1481&lt;71),VLOOKUP($W1481,日射量と図３!$E$6:$F$34,2,TRUE),IF(AND(71&lt;=Z1481,Z1481&lt;107),VLOOKUP($W1481,日射量と図３!$E$6:$G$34,3,TRUE),IF(AND(107&lt;=Z1481,Z1481&lt;143),VLOOKUP($W1481,日射量と図３!$E$6:$H$34,4,TRUE),VLOOKUP($W1481,日射量と図３!$E$6:$I$34,5,TRUE))))))</f>
        <v/>
      </c>
      <c r="AC1481" s="382" t="str">
        <f t="shared" si="276"/>
        <v/>
      </c>
      <c r="AD1481" s="382" t="str">
        <f t="shared" si="277"/>
        <v/>
      </c>
    </row>
    <row r="1482" spans="11:30" ht="13.5" customHeight="1">
      <c r="K1482" s="4">
        <f t="shared" si="282"/>
        <v>8</v>
      </c>
      <c r="L1482" s="34">
        <v>43313</v>
      </c>
      <c r="M1482" s="4">
        <v>62</v>
      </c>
      <c r="N1482" s="4">
        <v>15</v>
      </c>
      <c r="O1482" s="31">
        <v>0.58333333333333337</v>
      </c>
      <c r="P1482" s="35">
        <v>32.519999999999996</v>
      </c>
      <c r="Q1482" s="36">
        <f t="shared" si="283"/>
        <v>12</v>
      </c>
      <c r="R1482" s="4">
        <f t="shared" si="284"/>
        <v>0</v>
      </c>
      <c r="S1482" s="31">
        <f t="shared" si="278"/>
        <v>0.20906250000000001</v>
      </c>
      <c r="T1482" s="31">
        <f t="shared" si="279"/>
        <v>0.78918981481481476</v>
      </c>
      <c r="U1482" s="4">
        <f t="shared" si="285"/>
        <v>0</v>
      </c>
      <c r="V1482" s="4" t="str">
        <f t="shared" si="286"/>
        <v/>
      </c>
      <c r="W1482" s="18" t="str">
        <f>IF(V1482="","",VLOOKUP(L1482,日射量と図３!$A$4:$C$368,3,TRUE)*238.85/100)</f>
        <v/>
      </c>
      <c r="X1482" s="4" t="str">
        <f t="shared" si="287"/>
        <v/>
      </c>
      <c r="Y1482" s="4" t="str">
        <f t="shared" si="280"/>
        <v/>
      </c>
      <c r="Z1482" s="4" t="str">
        <f t="shared" si="281"/>
        <v/>
      </c>
      <c r="AA1482" s="4" t="str">
        <f>IF($V1482="","",IF(Y1482&lt;36,0,IF(AND(36&lt;=Y1482,Y1482&lt;71),VLOOKUP($W1482,日射量と図３!$E$6:$F$34,2,TRUE),IF(AND(71&lt;=Y1482,Y1482&lt;107),VLOOKUP($W1482,日射量と図３!$E$6:$G$34,3,TRUE),IF(AND(107&lt;=Y1482,Y1482&lt;143),VLOOKUP($W1482,日射量と図３!$E$6:$H$34,4,TRUE),VLOOKUP($W1482,日射量と図３!$E$6:$I$34,5,TRUE))))))</f>
        <v/>
      </c>
      <c r="AB1482" s="4" t="str">
        <f>IF($V1482="","",IF(Z1482&lt;36,0,IF(AND(36&lt;=Z1482,Z1482&lt;71),VLOOKUP($W1482,日射量と図３!$E$6:$F$34,2,TRUE),IF(AND(71&lt;=Z1482,Z1482&lt;107),VLOOKUP($W1482,日射量と図３!$E$6:$G$34,3,TRUE),IF(AND(107&lt;=Z1482,Z1482&lt;143),VLOOKUP($W1482,日射量と図３!$E$6:$H$34,4,TRUE),VLOOKUP($W1482,日射量と図３!$E$6:$I$34,5,TRUE))))))</f>
        <v/>
      </c>
      <c r="AC1482" s="382" t="str">
        <f t="shared" si="276"/>
        <v/>
      </c>
      <c r="AD1482" s="382" t="str">
        <f t="shared" si="277"/>
        <v/>
      </c>
    </row>
    <row r="1483" spans="11:30" ht="13.5" customHeight="1">
      <c r="K1483" s="4">
        <f t="shared" si="282"/>
        <v>8</v>
      </c>
      <c r="L1483" s="34">
        <v>43313</v>
      </c>
      <c r="M1483" s="4">
        <v>62</v>
      </c>
      <c r="N1483" s="4">
        <v>16</v>
      </c>
      <c r="O1483" s="31">
        <v>0.625</v>
      </c>
      <c r="P1483" s="35">
        <v>32.600000000000009</v>
      </c>
      <c r="Q1483" s="36">
        <f t="shared" si="283"/>
        <v>16</v>
      </c>
      <c r="R1483" s="4">
        <f t="shared" si="284"/>
        <v>0</v>
      </c>
      <c r="S1483" s="31">
        <f t="shared" si="278"/>
        <v>0.20906250000000001</v>
      </c>
      <c r="T1483" s="31">
        <f t="shared" si="279"/>
        <v>0.78918981481481476</v>
      </c>
      <c r="U1483" s="4">
        <f t="shared" si="285"/>
        <v>0</v>
      </c>
      <c r="V1483" s="4" t="str">
        <f t="shared" si="286"/>
        <v/>
      </c>
      <c r="W1483" s="18" t="str">
        <f>IF(V1483="","",VLOOKUP(L1483,日射量と図３!$A$4:$C$368,3,TRUE)*238.85/100)</f>
        <v/>
      </c>
      <c r="X1483" s="4" t="str">
        <f t="shared" si="287"/>
        <v/>
      </c>
      <c r="Y1483" s="4" t="str">
        <f t="shared" si="280"/>
        <v/>
      </c>
      <c r="Z1483" s="4" t="str">
        <f t="shared" si="281"/>
        <v/>
      </c>
      <c r="AA1483" s="4" t="str">
        <f>IF($V1483="","",IF(Y1483&lt;36,0,IF(AND(36&lt;=Y1483,Y1483&lt;71),VLOOKUP($W1483,日射量と図３!$E$6:$F$34,2,TRUE),IF(AND(71&lt;=Y1483,Y1483&lt;107),VLOOKUP($W1483,日射量と図３!$E$6:$G$34,3,TRUE),IF(AND(107&lt;=Y1483,Y1483&lt;143),VLOOKUP($W1483,日射量と図３!$E$6:$H$34,4,TRUE),VLOOKUP($W1483,日射量と図３!$E$6:$I$34,5,TRUE))))))</f>
        <v/>
      </c>
      <c r="AB1483" s="4" t="str">
        <f>IF($V1483="","",IF(Z1483&lt;36,0,IF(AND(36&lt;=Z1483,Z1483&lt;71),VLOOKUP($W1483,日射量と図３!$E$6:$F$34,2,TRUE),IF(AND(71&lt;=Z1483,Z1483&lt;107),VLOOKUP($W1483,日射量と図３!$E$6:$G$34,3,TRUE),IF(AND(107&lt;=Z1483,Z1483&lt;143),VLOOKUP($W1483,日射量と図３!$E$6:$H$34,4,TRUE),VLOOKUP($W1483,日射量と図３!$E$6:$I$34,5,TRUE))))))</f>
        <v/>
      </c>
      <c r="AC1483" s="382" t="str">
        <f t="shared" si="276"/>
        <v/>
      </c>
      <c r="AD1483" s="382" t="str">
        <f t="shared" si="277"/>
        <v/>
      </c>
    </row>
    <row r="1484" spans="11:30" ht="13.5" customHeight="1">
      <c r="K1484" s="4">
        <f t="shared" si="282"/>
        <v>8</v>
      </c>
      <c r="L1484" s="34">
        <v>43313</v>
      </c>
      <c r="M1484" s="4">
        <v>62</v>
      </c>
      <c r="N1484" s="4">
        <v>17</v>
      </c>
      <c r="O1484" s="31">
        <v>0.66666666666666663</v>
      </c>
      <c r="P1484" s="35">
        <v>31.9</v>
      </c>
      <c r="Q1484" s="36">
        <f t="shared" si="283"/>
        <v>16</v>
      </c>
      <c r="R1484" s="4">
        <f t="shared" si="284"/>
        <v>0</v>
      </c>
      <c r="S1484" s="31">
        <f t="shared" si="278"/>
        <v>0.20906250000000001</v>
      </c>
      <c r="T1484" s="31">
        <f t="shared" si="279"/>
        <v>0.78918981481481476</v>
      </c>
      <c r="U1484" s="4">
        <f t="shared" si="285"/>
        <v>0</v>
      </c>
      <c r="V1484" s="4" t="str">
        <f t="shared" si="286"/>
        <v/>
      </c>
      <c r="W1484" s="18" t="str">
        <f>IF(V1484="","",VLOOKUP(L1484,日射量と図３!$A$4:$C$368,3,TRUE)*238.85/100)</f>
        <v/>
      </c>
      <c r="X1484" s="4" t="str">
        <f t="shared" si="287"/>
        <v/>
      </c>
      <c r="Y1484" s="4" t="str">
        <f t="shared" si="280"/>
        <v/>
      </c>
      <c r="Z1484" s="4" t="str">
        <f t="shared" si="281"/>
        <v/>
      </c>
      <c r="AA1484" s="4" t="str">
        <f>IF($V1484="","",IF(Y1484&lt;36,0,IF(AND(36&lt;=Y1484,Y1484&lt;71),VLOOKUP($W1484,日射量と図３!$E$6:$F$34,2,TRUE),IF(AND(71&lt;=Y1484,Y1484&lt;107),VLOOKUP($W1484,日射量と図３!$E$6:$G$34,3,TRUE),IF(AND(107&lt;=Y1484,Y1484&lt;143),VLOOKUP($W1484,日射量と図３!$E$6:$H$34,4,TRUE),VLOOKUP($W1484,日射量と図３!$E$6:$I$34,5,TRUE))))))</f>
        <v/>
      </c>
      <c r="AB1484" s="4" t="str">
        <f>IF($V1484="","",IF(Z1484&lt;36,0,IF(AND(36&lt;=Z1484,Z1484&lt;71),VLOOKUP($W1484,日射量と図３!$E$6:$F$34,2,TRUE),IF(AND(71&lt;=Z1484,Z1484&lt;107),VLOOKUP($W1484,日射量と図３!$E$6:$G$34,3,TRUE),IF(AND(107&lt;=Z1484,Z1484&lt;143),VLOOKUP($W1484,日射量と図３!$E$6:$H$34,4,TRUE),VLOOKUP($W1484,日射量と図３!$E$6:$I$34,5,TRUE))))))</f>
        <v/>
      </c>
      <c r="AC1484" s="382" t="str">
        <f t="shared" si="276"/>
        <v/>
      </c>
      <c r="AD1484" s="382" t="str">
        <f t="shared" si="277"/>
        <v/>
      </c>
    </row>
    <row r="1485" spans="11:30" ht="13.5" customHeight="1">
      <c r="K1485" s="4">
        <f t="shared" si="282"/>
        <v>8</v>
      </c>
      <c r="L1485" s="34">
        <v>43313</v>
      </c>
      <c r="M1485" s="4">
        <v>62</v>
      </c>
      <c r="N1485" s="4">
        <v>18</v>
      </c>
      <c r="O1485" s="31">
        <v>0.70833333333333337</v>
      </c>
      <c r="P1485" s="35">
        <v>30.800000000000004</v>
      </c>
      <c r="Q1485" s="36">
        <f t="shared" si="283"/>
        <v>16</v>
      </c>
      <c r="R1485" s="4">
        <f t="shared" si="284"/>
        <v>0</v>
      </c>
      <c r="S1485" s="31">
        <f t="shared" si="278"/>
        <v>0.20906250000000001</v>
      </c>
      <c r="T1485" s="31">
        <f t="shared" si="279"/>
        <v>0.78918981481481476</v>
      </c>
      <c r="U1485" s="4">
        <f t="shared" si="285"/>
        <v>0</v>
      </c>
      <c r="V1485" s="4" t="str">
        <f t="shared" si="286"/>
        <v/>
      </c>
      <c r="W1485" s="18" t="str">
        <f>IF(V1485="","",VLOOKUP(L1485,日射量と図３!$A$4:$C$368,3,TRUE)*238.85/100)</f>
        <v/>
      </c>
      <c r="X1485" s="4" t="str">
        <f t="shared" si="287"/>
        <v/>
      </c>
      <c r="Y1485" s="4" t="str">
        <f t="shared" si="280"/>
        <v/>
      </c>
      <c r="Z1485" s="4" t="str">
        <f t="shared" si="281"/>
        <v/>
      </c>
      <c r="AA1485" s="4" t="str">
        <f>IF($V1485="","",IF(Y1485&lt;36,0,IF(AND(36&lt;=Y1485,Y1485&lt;71),VLOOKUP($W1485,日射量と図３!$E$6:$F$34,2,TRUE),IF(AND(71&lt;=Y1485,Y1485&lt;107),VLOOKUP($W1485,日射量と図３!$E$6:$G$34,3,TRUE),IF(AND(107&lt;=Y1485,Y1485&lt;143),VLOOKUP($W1485,日射量と図３!$E$6:$H$34,4,TRUE),VLOOKUP($W1485,日射量と図３!$E$6:$I$34,5,TRUE))))))</f>
        <v/>
      </c>
      <c r="AB1485" s="4" t="str">
        <f>IF($V1485="","",IF(Z1485&lt;36,0,IF(AND(36&lt;=Z1485,Z1485&lt;71),VLOOKUP($W1485,日射量と図３!$E$6:$F$34,2,TRUE),IF(AND(71&lt;=Z1485,Z1485&lt;107),VLOOKUP($W1485,日射量と図３!$E$6:$G$34,3,TRUE),IF(AND(107&lt;=Z1485,Z1485&lt;143),VLOOKUP($W1485,日射量と図３!$E$6:$H$34,4,TRUE),VLOOKUP($W1485,日射量と図３!$E$6:$I$34,5,TRUE))))))</f>
        <v/>
      </c>
      <c r="AC1485" s="382" t="str">
        <f t="shared" si="276"/>
        <v/>
      </c>
      <c r="AD1485" s="382" t="str">
        <f t="shared" si="277"/>
        <v/>
      </c>
    </row>
    <row r="1486" spans="11:30" ht="13.5" customHeight="1">
      <c r="K1486" s="4">
        <f t="shared" si="282"/>
        <v>8</v>
      </c>
      <c r="L1486" s="34">
        <v>43313</v>
      </c>
      <c r="M1486" s="4">
        <v>62</v>
      </c>
      <c r="N1486" s="4">
        <v>19</v>
      </c>
      <c r="O1486" s="31">
        <v>0.75</v>
      </c>
      <c r="P1486" s="35">
        <v>29.809999999999995</v>
      </c>
      <c r="Q1486" s="36">
        <f t="shared" si="283"/>
        <v>16</v>
      </c>
      <c r="R1486" s="4">
        <f t="shared" si="284"/>
        <v>0</v>
      </c>
      <c r="S1486" s="31">
        <f t="shared" si="278"/>
        <v>0.20906250000000001</v>
      </c>
      <c r="T1486" s="31">
        <f t="shared" si="279"/>
        <v>0.78918981481481476</v>
      </c>
      <c r="U1486" s="4">
        <f t="shared" si="285"/>
        <v>0</v>
      </c>
      <c r="V1486" s="4" t="str">
        <f t="shared" si="286"/>
        <v/>
      </c>
      <c r="W1486" s="18" t="str">
        <f>IF(V1486="","",VLOOKUP(L1486,日射量と図３!$A$4:$C$368,3,TRUE)*238.85/100)</f>
        <v/>
      </c>
      <c r="X1486" s="4" t="str">
        <f t="shared" si="287"/>
        <v/>
      </c>
      <c r="Y1486" s="4" t="str">
        <f t="shared" si="280"/>
        <v/>
      </c>
      <c r="Z1486" s="4" t="str">
        <f t="shared" si="281"/>
        <v/>
      </c>
      <c r="AA1486" s="4" t="str">
        <f>IF($V1486="","",IF(Y1486&lt;36,0,IF(AND(36&lt;=Y1486,Y1486&lt;71),VLOOKUP($W1486,日射量と図３!$E$6:$F$34,2,TRUE),IF(AND(71&lt;=Y1486,Y1486&lt;107),VLOOKUP($W1486,日射量と図３!$E$6:$G$34,3,TRUE),IF(AND(107&lt;=Y1486,Y1486&lt;143),VLOOKUP($W1486,日射量と図３!$E$6:$H$34,4,TRUE),VLOOKUP($W1486,日射量と図３!$E$6:$I$34,5,TRUE))))))</f>
        <v/>
      </c>
      <c r="AB1486" s="4" t="str">
        <f>IF($V1486="","",IF(Z1486&lt;36,0,IF(AND(36&lt;=Z1486,Z1486&lt;71),VLOOKUP($W1486,日射量と図３!$E$6:$F$34,2,TRUE),IF(AND(71&lt;=Z1486,Z1486&lt;107),VLOOKUP($W1486,日射量と図３!$E$6:$G$34,3,TRUE),IF(AND(107&lt;=Z1486,Z1486&lt;143),VLOOKUP($W1486,日射量と図３!$E$6:$H$34,4,TRUE),VLOOKUP($W1486,日射量と図３!$E$6:$I$34,5,TRUE))))))</f>
        <v/>
      </c>
      <c r="AC1486" s="382" t="str">
        <f t="shared" si="276"/>
        <v/>
      </c>
      <c r="AD1486" s="382" t="str">
        <f t="shared" si="277"/>
        <v/>
      </c>
    </row>
    <row r="1487" spans="11:30" ht="13.5" customHeight="1">
      <c r="K1487" s="4">
        <f t="shared" si="282"/>
        <v>8</v>
      </c>
      <c r="L1487" s="34">
        <v>43313</v>
      </c>
      <c r="M1487" s="4">
        <v>62</v>
      </c>
      <c r="N1487" s="4">
        <v>20</v>
      </c>
      <c r="O1487" s="31">
        <v>0.79166666666666663</v>
      </c>
      <c r="P1487" s="35">
        <v>29.060000000000002</v>
      </c>
      <c r="Q1487" s="36">
        <f t="shared" si="283"/>
        <v>16</v>
      </c>
      <c r="R1487" s="4">
        <f t="shared" si="284"/>
        <v>0</v>
      </c>
      <c r="S1487" s="31">
        <f t="shared" si="278"/>
        <v>0.20906250000000001</v>
      </c>
      <c r="T1487" s="31">
        <f t="shared" si="279"/>
        <v>0.78918981481481476</v>
      </c>
      <c r="U1487" s="4">
        <f t="shared" si="285"/>
        <v>0</v>
      </c>
      <c r="V1487" s="4" t="str">
        <f t="shared" si="286"/>
        <v/>
      </c>
      <c r="W1487" s="18" t="str">
        <f>IF(V1487="","",VLOOKUP(L1487,日射量と図３!$A$4:$C$368,3,TRUE)*238.85/100)</f>
        <v/>
      </c>
      <c r="X1487" s="4" t="str">
        <f t="shared" si="287"/>
        <v/>
      </c>
      <c r="Y1487" s="4" t="str">
        <f t="shared" si="280"/>
        <v/>
      </c>
      <c r="Z1487" s="4" t="str">
        <f t="shared" si="281"/>
        <v/>
      </c>
      <c r="AA1487" s="4" t="str">
        <f>IF($V1487="","",IF(Y1487&lt;36,0,IF(AND(36&lt;=Y1487,Y1487&lt;71),VLOOKUP($W1487,日射量と図３!$E$6:$F$34,2,TRUE),IF(AND(71&lt;=Y1487,Y1487&lt;107),VLOOKUP($W1487,日射量と図３!$E$6:$G$34,3,TRUE),IF(AND(107&lt;=Y1487,Y1487&lt;143),VLOOKUP($W1487,日射量と図３!$E$6:$H$34,4,TRUE),VLOOKUP($W1487,日射量と図３!$E$6:$I$34,5,TRUE))))))</f>
        <v/>
      </c>
      <c r="AB1487" s="4" t="str">
        <f>IF($V1487="","",IF(Z1487&lt;36,0,IF(AND(36&lt;=Z1487,Z1487&lt;71),VLOOKUP($W1487,日射量と図３!$E$6:$F$34,2,TRUE),IF(AND(71&lt;=Z1487,Z1487&lt;107),VLOOKUP($W1487,日射量と図３!$E$6:$G$34,3,TRUE),IF(AND(107&lt;=Z1487,Z1487&lt;143),VLOOKUP($W1487,日射量と図３!$E$6:$H$34,4,TRUE),VLOOKUP($W1487,日射量と図３!$E$6:$I$34,5,TRUE))))))</f>
        <v/>
      </c>
      <c r="AC1487" s="382" t="str">
        <f t="shared" ref="AC1487:AC1550" si="288">IF(V1487="","",IF((($AH$18*$AH$30*V1487*3600/1000000)/1000-AA1487*$AG$18*10*0.0000041868)&lt;=0,0,AA1487*$AG$18*10*0.0000041868))</f>
        <v/>
      </c>
      <c r="AD1487" s="382" t="str">
        <f t="shared" ref="AD1487:AD1550" si="289">IF(V1487="","",IF((($AH$19*$AH$30*V1487*3600/1000000)/1000-AB1487*$AG$19*10*0.0000041868)&lt;=0,0,AB1487*$AG$19*10*0.0000041868))</f>
        <v/>
      </c>
    </row>
    <row r="1488" spans="11:30" ht="13.5" customHeight="1">
      <c r="K1488" s="4">
        <f t="shared" si="282"/>
        <v>8</v>
      </c>
      <c r="L1488" s="34">
        <v>43313</v>
      </c>
      <c r="M1488" s="4">
        <v>62</v>
      </c>
      <c r="N1488" s="4">
        <v>21</v>
      </c>
      <c r="O1488" s="31">
        <v>0.83333333333333337</v>
      </c>
      <c r="P1488" s="35">
        <v>28.389999999999997</v>
      </c>
      <c r="Q1488" s="36">
        <f t="shared" si="283"/>
        <v>16</v>
      </c>
      <c r="R1488" s="4">
        <f t="shared" si="284"/>
        <v>0</v>
      </c>
      <c r="S1488" s="31">
        <f t="shared" si="278"/>
        <v>0.20906250000000001</v>
      </c>
      <c r="T1488" s="31">
        <f t="shared" si="279"/>
        <v>0.78918981481481476</v>
      </c>
      <c r="U1488" s="4">
        <f t="shared" si="285"/>
        <v>0</v>
      </c>
      <c r="V1488" s="4" t="str">
        <f t="shared" si="286"/>
        <v/>
      </c>
      <c r="W1488" s="18" t="str">
        <f>IF(V1488="","",VLOOKUP(L1488,日射量と図３!$A$4:$C$368,3,TRUE)*238.85/100)</f>
        <v/>
      </c>
      <c r="X1488" s="4" t="str">
        <f t="shared" si="287"/>
        <v/>
      </c>
      <c r="Y1488" s="4" t="str">
        <f t="shared" si="280"/>
        <v/>
      </c>
      <c r="Z1488" s="4" t="str">
        <f t="shared" si="281"/>
        <v/>
      </c>
      <c r="AA1488" s="4" t="str">
        <f>IF($V1488="","",IF(Y1488&lt;36,0,IF(AND(36&lt;=Y1488,Y1488&lt;71),VLOOKUP($W1488,日射量と図３!$E$6:$F$34,2,TRUE),IF(AND(71&lt;=Y1488,Y1488&lt;107),VLOOKUP($W1488,日射量と図３!$E$6:$G$34,3,TRUE),IF(AND(107&lt;=Y1488,Y1488&lt;143),VLOOKUP($W1488,日射量と図３!$E$6:$H$34,4,TRUE),VLOOKUP($W1488,日射量と図３!$E$6:$I$34,5,TRUE))))))</f>
        <v/>
      </c>
      <c r="AB1488" s="4" t="str">
        <f>IF($V1488="","",IF(Z1488&lt;36,0,IF(AND(36&lt;=Z1488,Z1488&lt;71),VLOOKUP($W1488,日射量と図３!$E$6:$F$34,2,TRUE),IF(AND(71&lt;=Z1488,Z1488&lt;107),VLOOKUP($W1488,日射量と図３!$E$6:$G$34,3,TRUE),IF(AND(107&lt;=Z1488,Z1488&lt;143),VLOOKUP($W1488,日射量と図３!$E$6:$H$34,4,TRUE),VLOOKUP($W1488,日射量と図３!$E$6:$I$34,5,TRUE))))))</f>
        <v/>
      </c>
      <c r="AC1488" s="382" t="str">
        <f t="shared" si="288"/>
        <v/>
      </c>
      <c r="AD1488" s="382" t="str">
        <f t="shared" si="289"/>
        <v/>
      </c>
    </row>
    <row r="1489" spans="11:30" ht="13.5" customHeight="1">
      <c r="K1489" s="4">
        <f t="shared" si="282"/>
        <v>8</v>
      </c>
      <c r="L1489" s="34">
        <v>43313</v>
      </c>
      <c r="M1489" s="4">
        <v>62</v>
      </c>
      <c r="N1489" s="4">
        <v>22</v>
      </c>
      <c r="O1489" s="31">
        <v>0.875</v>
      </c>
      <c r="P1489" s="35">
        <v>28.02</v>
      </c>
      <c r="Q1489" s="36">
        <f t="shared" si="283"/>
        <v>16</v>
      </c>
      <c r="R1489" s="4">
        <f t="shared" si="284"/>
        <v>0</v>
      </c>
      <c r="S1489" s="31">
        <f t="shared" si="278"/>
        <v>0.20906250000000001</v>
      </c>
      <c r="T1489" s="31">
        <f t="shared" si="279"/>
        <v>0.78918981481481476</v>
      </c>
      <c r="U1489" s="4">
        <f t="shared" si="285"/>
        <v>0</v>
      </c>
      <c r="V1489" s="4" t="str">
        <f t="shared" si="286"/>
        <v/>
      </c>
      <c r="W1489" s="18" t="str">
        <f>IF(V1489="","",VLOOKUP(L1489,日射量と図３!$A$4:$C$368,3,TRUE)*238.85/100)</f>
        <v/>
      </c>
      <c r="X1489" s="4" t="str">
        <f t="shared" si="287"/>
        <v/>
      </c>
      <c r="Y1489" s="4" t="str">
        <f t="shared" si="280"/>
        <v/>
      </c>
      <c r="Z1489" s="4" t="str">
        <f t="shared" si="281"/>
        <v/>
      </c>
      <c r="AA1489" s="4" t="str">
        <f>IF($V1489="","",IF(Y1489&lt;36,0,IF(AND(36&lt;=Y1489,Y1489&lt;71),VLOOKUP($W1489,日射量と図３!$E$6:$F$34,2,TRUE),IF(AND(71&lt;=Y1489,Y1489&lt;107),VLOOKUP($W1489,日射量と図３!$E$6:$G$34,3,TRUE),IF(AND(107&lt;=Y1489,Y1489&lt;143),VLOOKUP($W1489,日射量と図３!$E$6:$H$34,4,TRUE),VLOOKUP($W1489,日射量と図３!$E$6:$I$34,5,TRUE))))))</f>
        <v/>
      </c>
      <c r="AB1489" s="4" t="str">
        <f>IF($V1489="","",IF(Z1489&lt;36,0,IF(AND(36&lt;=Z1489,Z1489&lt;71),VLOOKUP($W1489,日射量と図３!$E$6:$F$34,2,TRUE),IF(AND(71&lt;=Z1489,Z1489&lt;107),VLOOKUP($W1489,日射量と図３!$E$6:$G$34,3,TRUE),IF(AND(107&lt;=Z1489,Z1489&lt;143),VLOOKUP($W1489,日射量と図３!$E$6:$H$34,4,TRUE),VLOOKUP($W1489,日射量と図３!$E$6:$I$34,5,TRUE))))))</f>
        <v/>
      </c>
      <c r="AC1489" s="382" t="str">
        <f t="shared" si="288"/>
        <v/>
      </c>
      <c r="AD1489" s="382" t="str">
        <f t="shared" si="289"/>
        <v/>
      </c>
    </row>
    <row r="1490" spans="11:30" ht="13.5" customHeight="1">
      <c r="K1490" s="4">
        <f t="shared" si="282"/>
        <v>8</v>
      </c>
      <c r="L1490" s="34">
        <v>43313</v>
      </c>
      <c r="M1490" s="4">
        <v>62</v>
      </c>
      <c r="N1490" s="4">
        <v>23</v>
      </c>
      <c r="O1490" s="31">
        <v>0.91666666666666663</v>
      </c>
      <c r="P1490" s="35">
        <v>27.590000000000003</v>
      </c>
      <c r="Q1490" s="36">
        <f t="shared" si="283"/>
        <v>13</v>
      </c>
      <c r="R1490" s="4">
        <f t="shared" si="284"/>
        <v>0</v>
      </c>
      <c r="S1490" s="31">
        <f t="shared" si="278"/>
        <v>0.20906250000000001</v>
      </c>
      <c r="T1490" s="31">
        <f t="shared" si="279"/>
        <v>0.78918981481481476</v>
      </c>
      <c r="U1490" s="4">
        <f t="shared" si="285"/>
        <v>0</v>
      </c>
      <c r="V1490" s="4" t="str">
        <f t="shared" si="286"/>
        <v/>
      </c>
      <c r="W1490" s="18" t="str">
        <f>IF(V1490="","",VLOOKUP(L1490,日射量と図３!$A$4:$C$368,3,TRUE)*238.85/100)</f>
        <v/>
      </c>
      <c r="X1490" s="4" t="str">
        <f t="shared" si="287"/>
        <v/>
      </c>
      <c r="Y1490" s="4" t="str">
        <f t="shared" si="280"/>
        <v/>
      </c>
      <c r="Z1490" s="4" t="str">
        <f t="shared" si="281"/>
        <v/>
      </c>
      <c r="AA1490" s="4" t="str">
        <f>IF($V1490="","",IF(Y1490&lt;36,0,IF(AND(36&lt;=Y1490,Y1490&lt;71),VLOOKUP($W1490,日射量と図３!$E$6:$F$34,2,TRUE),IF(AND(71&lt;=Y1490,Y1490&lt;107),VLOOKUP($W1490,日射量と図３!$E$6:$G$34,3,TRUE),IF(AND(107&lt;=Y1490,Y1490&lt;143),VLOOKUP($W1490,日射量と図３!$E$6:$H$34,4,TRUE),VLOOKUP($W1490,日射量と図３!$E$6:$I$34,5,TRUE))))))</f>
        <v/>
      </c>
      <c r="AB1490" s="4" t="str">
        <f>IF($V1490="","",IF(Z1490&lt;36,0,IF(AND(36&lt;=Z1490,Z1490&lt;71),VLOOKUP($W1490,日射量と図３!$E$6:$F$34,2,TRUE),IF(AND(71&lt;=Z1490,Z1490&lt;107),VLOOKUP($W1490,日射量と図３!$E$6:$G$34,3,TRUE),IF(AND(107&lt;=Z1490,Z1490&lt;143),VLOOKUP($W1490,日射量と図３!$E$6:$H$34,4,TRUE),VLOOKUP($W1490,日射量と図３!$E$6:$I$34,5,TRUE))))))</f>
        <v/>
      </c>
      <c r="AC1490" s="382" t="str">
        <f t="shared" si="288"/>
        <v/>
      </c>
      <c r="AD1490" s="382" t="str">
        <f t="shared" si="289"/>
        <v/>
      </c>
    </row>
    <row r="1491" spans="11:30" ht="13.5" customHeight="1">
      <c r="K1491" s="4">
        <f t="shared" si="282"/>
        <v>8</v>
      </c>
      <c r="L1491" s="34">
        <v>43313</v>
      </c>
      <c r="M1491" s="4">
        <v>62</v>
      </c>
      <c r="N1491" s="4">
        <v>24</v>
      </c>
      <c r="O1491" s="31">
        <v>0.95833333333333337</v>
      </c>
      <c r="P1491" s="35">
        <v>27.269999999999992</v>
      </c>
      <c r="Q1491" s="36">
        <f t="shared" si="283"/>
        <v>13</v>
      </c>
      <c r="R1491" s="4">
        <f t="shared" si="284"/>
        <v>0</v>
      </c>
      <c r="S1491" s="31">
        <f t="shared" si="278"/>
        <v>0.20906250000000001</v>
      </c>
      <c r="T1491" s="31">
        <f t="shared" si="279"/>
        <v>0.78918981481481476</v>
      </c>
      <c r="U1491" s="4">
        <f t="shared" si="285"/>
        <v>0</v>
      </c>
      <c r="V1491" s="4" t="str">
        <f t="shared" si="286"/>
        <v/>
      </c>
      <c r="W1491" s="18" t="str">
        <f>IF(V1491="","",VLOOKUP(L1491,日射量と図３!$A$4:$C$368,3,TRUE)*238.85/100)</f>
        <v/>
      </c>
      <c r="X1491" s="4" t="str">
        <f t="shared" si="287"/>
        <v/>
      </c>
      <c r="Y1491" s="4" t="str">
        <f t="shared" si="280"/>
        <v/>
      </c>
      <c r="Z1491" s="4" t="str">
        <f t="shared" si="281"/>
        <v/>
      </c>
      <c r="AA1491" s="4" t="str">
        <f>IF($V1491="","",IF(Y1491&lt;36,0,IF(AND(36&lt;=Y1491,Y1491&lt;71),VLOOKUP($W1491,日射量と図３!$E$6:$F$34,2,TRUE),IF(AND(71&lt;=Y1491,Y1491&lt;107),VLOOKUP($W1491,日射量と図３!$E$6:$G$34,3,TRUE),IF(AND(107&lt;=Y1491,Y1491&lt;143),VLOOKUP($W1491,日射量と図３!$E$6:$H$34,4,TRUE),VLOOKUP($W1491,日射量と図３!$E$6:$I$34,5,TRUE))))))</f>
        <v/>
      </c>
      <c r="AB1491" s="4" t="str">
        <f>IF($V1491="","",IF(Z1491&lt;36,0,IF(AND(36&lt;=Z1491,Z1491&lt;71),VLOOKUP($W1491,日射量と図３!$E$6:$F$34,2,TRUE),IF(AND(71&lt;=Z1491,Z1491&lt;107),VLOOKUP($W1491,日射量と図３!$E$6:$G$34,3,TRUE),IF(AND(107&lt;=Z1491,Z1491&lt;143),VLOOKUP($W1491,日射量と図３!$E$6:$H$34,4,TRUE),VLOOKUP($W1491,日射量と図３!$E$6:$I$34,5,TRUE))))))</f>
        <v/>
      </c>
      <c r="AC1491" s="382" t="str">
        <f t="shared" si="288"/>
        <v/>
      </c>
      <c r="AD1491" s="382" t="str">
        <f t="shared" si="289"/>
        <v/>
      </c>
    </row>
    <row r="1492" spans="11:30" ht="13.5" customHeight="1">
      <c r="K1492" s="4">
        <f t="shared" si="282"/>
        <v>8</v>
      </c>
      <c r="L1492" s="34">
        <v>43314</v>
      </c>
      <c r="M1492" s="4">
        <v>63</v>
      </c>
      <c r="N1492" s="4">
        <v>1</v>
      </c>
      <c r="O1492" s="31">
        <v>0</v>
      </c>
      <c r="P1492" s="35">
        <v>27.029999999999994</v>
      </c>
      <c r="Q1492" s="36">
        <f t="shared" si="283"/>
        <v>13</v>
      </c>
      <c r="R1492" s="4">
        <f t="shared" si="284"/>
        <v>0</v>
      </c>
      <c r="S1492" s="31">
        <f t="shared" si="278"/>
        <v>0.20906250000000001</v>
      </c>
      <c r="T1492" s="31">
        <f t="shared" si="279"/>
        <v>0.78918981481481476</v>
      </c>
      <c r="U1492" s="4">
        <f t="shared" si="285"/>
        <v>0</v>
      </c>
      <c r="V1492" s="4">
        <f t="shared" si="286"/>
        <v>0</v>
      </c>
      <c r="W1492" s="18">
        <f>IF(V1492="","",VLOOKUP(L1492,日射量と図３!$A$4:$C$368,3,TRUE)*238.85/100)</f>
        <v>40.604500000000002</v>
      </c>
      <c r="X1492" s="4">
        <f t="shared" si="287"/>
        <v>14</v>
      </c>
      <c r="Y1492" s="4">
        <f t="shared" si="280"/>
        <v>0</v>
      </c>
      <c r="Z1492" s="4">
        <f t="shared" si="281"/>
        <v>0</v>
      </c>
      <c r="AA1492" s="4">
        <f>IF($V1492="","",IF(Y1492&lt;36,0,IF(AND(36&lt;=Y1492,Y1492&lt;71),VLOOKUP($W1492,日射量と図３!$E$6:$F$34,2,TRUE),IF(AND(71&lt;=Y1492,Y1492&lt;107),VLOOKUP($W1492,日射量と図３!$E$6:$G$34,3,TRUE),IF(AND(107&lt;=Y1492,Y1492&lt;143),VLOOKUP($W1492,日射量と図３!$E$6:$H$34,4,TRUE),VLOOKUP($W1492,日射量と図３!$E$6:$I$34,5,TRUE))))))</f>
        <v>0</v>
      </c>
      <c r="AB1492" s="4">
        <f>IF($V1492="","",IF(Z1492&lt;36,0,IF(AND(36&lt;=Z1492,Z1492&lt;71),VLOOKUP($W1492,日射量と図３!$E$6:$F$34,2,TRUE),IF(AND(71&lt;=Z1492,Z1492&lt;107),VLOOKUP($W1492,日射量と図３!$E$6:$G$34,3,TRUE),IF(AND(107&lt;=Z1492,Z1492&lt;143),VLOOKUP($W1492,日射量と図３!$E$6:$H$34,4,TRUE),VLOOKUP($W1492,日射量と図３!$E$6:$I$34,5,TRUE))))))</f>
        <v>0</v>
      </c>
      <c r="AC1492" s="382">
        <f t="shared" si="288"/>
        <v>0</v>
      </c>
      <c r="AD1492" s="382">
        <f t="shared" si="289"/>
        <v>0</v>
      </c>
    </row>
    <row r="1493" spans="11:30" ht="13.5" customHeight="1">
      <c r="K1493" s="4">
        <f t="shared" si="282"/>
        <v>8</v>
      </c>
      <c r="L1493" s="34">
        <v>43314</v>
      </c>
      <c r="M1493" s="4">
        <v>63</v>
      </c>
      <c r="N1493" s="4">
        <v>2</v>
      </c>
      <c r="O1493" s="31">
        <v>4.1666666666666664E-2</v>
      </c>
      <c r="P1493" s="35">
        <v>26.78</v>
      </c>
      <c r="Q1493" s="36">
        <f t="shared" si="283"/>
        <v>13</v>
      </c>
      <c r="R1493" s="4">
        <f t="shared" si="284"/>
        <v>0</v>
      </c>
      <c r="S1493" s="31">
        <f t="shared" ref="S1493:S1556" si="290">VLOOKUP(K1493,$AF$38:$AH$49,2,TRUE)</f>
        <v>0.20906250000000001</v>
      </c>
      <c r="T1493" s="31">
        <f t="shared" ref="T1493:T1556" si="291">VLOOKUP(K1493,$AF$38:$AH$49,3,TRUE)</f>
        <v>0.78918981481481476</v>
      </c>
      <c r="U1493" s="4">
        <f t="shared" si="285"/>
        <v>0</v>
      </c>
      <c r="V1493" s="4" t="str">
        <f t="shared" si="286"/>
        <v/>
      </c>
      <c r="W1493" s="18" t="str">
        <f>IF(V1493="","",VLOOKUP(L1493,日射量と図３!$A$4:$C$368,3,TRUE)*238.85/100)</f>
        <v/>
      </c>
      <c r="X1493" s="4" t="str">
        <f t="shared" si="287"/>
        <v/>
      </c>
      <c r="Y1493" s="4" t="str">
        <f t="shared" si="280"/>
        <v/>
      </c>
      <c r="Z1493" s="4" t="str">
        <f t="shared" si="281"/>
        <v/>
      </c>
      <c r="AA1493" s="4" t="str">
        <f>IF($V1493="","",IF(Y1493&lt;36,0,IF(AND(36&lt;=Y1493,Y1493&lt;71),VLOOKUP($W1493,日射量と図３!$E$6:$F$34,2,TRUE),IF(AND(71&lt;=Y1493,Y1493&lt;107),VLOOKUP($W1493,日射量と図３!$E$6:$G$34,3,TRUE),IF(AND(107&lt;=Y1493,Y1493&lt;143),VLOOKUP($W1493,日射量と図３!$E$6:$H$34,4,TRUE),VLOOKUP($W1493,日射量と図３!$E$6:$I$34,5,TRUE))))))</f>
        <v/>
      </c>
      <c r="AB1493" s="4" t="str">
        <f>IF($V1493="","",IF(Z1493&lt;36,0,IF(AND(36&lt;=Z1493,Z1493&lt;71),VLOOKUP($W1493,日射量と図３!$E$6:$F$34,2,TRUE),IF(AND(71&lt;=Z1493,Z1493&lt;107),VLOOKUP($W1493,日射量と図３!$E$6:$G$34,3,TRUE),IF(AND(107&lt;=Z1493,Z1493&lt;143),VLOOKUP($W1493,日射量と図３!$E$6:$H$34,4,TRUE),VLOOKUP($W1493,日射量と図３!$E$6:$I$34,5,TRUE))))))</f>
        <v/>
      </c>
      <c r="AC1493" s="382" t="str">
        <f t="shared" si="288"/>
        <v/>
      </c>
      <c r="AD1493" s="382" t="str">
        <f t="shared" si="289"/>
        <v/>
      </c>
    </row>
    <row r="1494" spans="11:30" ht="13.5" customHeight="1">
      <c r="K1494" s="4">
        <f t="shared" si="282"/>
        <v>8</v>
      </c>
      <c r="L1494" s="34">
        <v>43314</v>
      </c>
      <c r="M1494" s="4">
        <v>63</v>
      </c>
      <c r="N1494" s="4">
        <v>3</v>
      </c>
      <c r="O1494" s="31">
        <v>8.3333333333333329E-2</v>
      </c>
      <c r="P1494" s="35">
        <v>26.580000000000002</v>
      </c>
      <c r="Q1494" s="36">
        <f t="shared" si="283"/>
        <v>13</v>
      </c>
      <c r="R1494" s="4">
        <f t="shared" si="284"/>
        <v>0</v>
      </c>
      <c r="S1494" s="31">
        <f t="shared" si="290"/>
        <v>0.20906250000000001</v>
      </c>
      <c r="T1494" s="31">
        <f t="shared" si="291"/>
        <v>0.78918981481481476</v>
      </c>
      <c r="U1494" s="4">
        <f t="shared" si="285"/>
        <v>0</v>
      </c>
      <c r="V1494" s="4" t="str">
        <f t="shared" si="286"/>
        <v/>
      </c>
      <c r="W1494" s="18" t="str">
        <f>IF(V1494="","",VLOOKUP(L1494,日射量と図３!$A$4:$C$368,3,TRUE)*238.85/100)</f>
        <v/>
      </c>
      <c r="X1494" s="4" t="str">
        <f t="shared" si="287"/>
        <v/>
      </c>
      <c r="Y1494" s="4" t="str">
        <f t="shared" si="280"/>
        <v/>
      </c>
      <c r="Z1494" s="4" t="str">
        <f t="shared" si="281"/>
        <v/>
      </c>
      <c r="AA1494" s="4" t="str">
        <f>IF($V1494="","",IF(Y1494&lt;36,0,IF(AND(36&lt;=Y1494,Y1494&lt;71),VLOOKUP($W1494,日射量と図３!$E$6:$F$34,2,TRUE),IF(AND(71&lt;=Y1494,Y1494&lt;107),VLOOKUP($W1494,日射量と図３!$E$6:$G$34,3,TRUE),IF(AND(107&lt;=Y1494,Y1494&lt;143),VLOOKUP($W1494,日射量と図３!$E$6:$H$34,4,TRUE),VLOOKUP($W1494,日射量と図３!$E$6:$I$34,5,TRUE))))))</f>
        <v/>
      </c>
      <c r="AB1494" s="4" t="str">
        <f>IF($V1494="","",IF(Z1494&lt;36,0,IF(AND(36&lt;=Z1494,Z1494&lt;71),VLOOKUP($W1494,日射量と図３!$E$6:$F$34,2,TRUE),IF(AND(71&lt;=Z1494,Z1494&lt;107),VLOOKUP($W1494,日射量と図３!$E$6:$G$34,3,TRUE),IF(AND(107&lt;=Z1494,Z1494&lt;143),VLOOKUP($W1494,日射量と図３!$E$6:$H$34,4,TRUE),VLOOKUP($W1494,日射量と図３!$E$6:$I$34,5,TRUE))))))</f>
        <v/>
      </c>
      <c r="AC1494" s="382" t="str">
        <f t="shared" si="288"/>
        <v/>
      </c>
      <c r="AD1494" s="382" t="str">
        <f t="shared" si="289"/>
        <v/>
      </c>
    </row>
    <row r="1495" spans="11:30" ht="13.5" customHeight="1">
      <c r="K1495" s="4">
        <f t="shared" si="282"/>
        <v>8</v>
      </c>
      <c r="L1495" s="34">
        <v>43314</v>
      </c>
      <c r="M1495" s="4">
        <v>63</v>
      </c>
      <c r="N1495" s="4">
        <v>4</v>
      </c>
      <c r="O1495" s="31">
        <v>0.125</v>
      </c>
      <c r="P1495" s="35">
        <v>26.360000000000003</v>
      </c>
      <c r="Q1495" s="36">
        <f t="shared" si="283"/>
        <v>13</v>
      </c>
      <c r="R1495" s="4">
        <f t="shared" si="284"/>
        <v>0</v>
      </c>
      <c r="S1495" s="31">
        <f t="shared" si="290"/>
        <v>0.20906250000000001</v>
      </c>
      <c r="T1495" s="31">
        <f t="shared" si="291"/>
        <v>0.78918981481481476</v>
      </c>
      <c r="U1495" s="4">
        <f t="shared" si="285"/>
        <v>0</v>
      </c>
      <c r="V1495" s="4" t="str">
        <f t="shared" si="286"/>
        <v/>
      </c>
      <c r="W1495" s="18" t="str">
        <f>IF(V1495="","",VLOOKUP(L1495,日射量と図３!$A$4:$C$368,3,TRUE)*238.85/100)</f>
        <v/>
      </c>
      <c r="X1495" s="4" t="str">
        <f t="shared" si="287"/>
        <v/>
      </c>
      <c r="Y1495" s="4" t="str">
        <f t="shared" si="280"/>
        <v/>
      </c>
      <c r="Z1495" s="4" t="str">
        <f t="shared" si="281"/>
        <v/>
      </c>
      <c r="AA1495" s="4" t="str">
        <f>IF($V1495="","",IF(Y1495&lt;36,0,IF(AND(36&lt;=Y1495,Y1495&lt;71),VLOOKUP($W1495,日射量と図３!$E$6:$F$34,2,TRUE),IF(AND(71&lt;=Y1495,Y1495&lt;107),VLOOKUP($W1495,日射量と図３!$E$6:$G$34,3,TRUE),IF(AND(107&lt;=Y1495,Y1495&lt;143),VLOOKUP($W1495,日射量と図３!$E$6:$H$34,4,TRUE),VLOOKUP($W1495,日射量と図３!$E$6:$I$34,5,TRUE))))))</f>
        <v/>
      </c>
      <c r="AB1495" s="4" t="str">
        <f>IF($V1495="","",IF(Z1495&lt;36,0,IF(AND(36&lt;=Z1495,Z1495&lt;71),VLOOKUP($W1495,日射量と図３!$E$6:$F$34,2,TRUE),IF(AND(71&lt;=Z1495,Z1495&lt;107),VLOOKUP($W1495,日射量と図３!$E$6:$G$34,3,TRUE),IF(AND(107&lt;=Z1495,Z1495&lt;143),VLOOKUP($W1495,日射量と図３!$E$6:$H$34,4,TRUE),VLOOKUP($W1495,日射量と図３!$E$6:$I$34,5,TRUE))))))</f>
        <v/>
      </c>
      <c r="AC1495" s="382" t="str">
        <f t="shared" si="288"/>
        <v/>
      </c>
      <c r="AD1495" s="382" t="str">
        <f t="shared" si="289"/>
        <v/>
      </c>
    </row>
    <row r="1496" spans="11:30" ht="13.5" customHeight="1">
      <c r="K1496" s="4">
        <f t="shared" si="282"/>
        <v>8</v>
      </c>
      <c r="L1496" s="34">
        <v>43314</v>
      </c>
      <c r="M1496" s="4">
        <v>63</v>
      </c>
      <c r="N1496" s="4">
        <v>5</v>
      </c>
      <c r="O1496" s="31">
        <v>0.16666666666666666</v>
      </c>
      <c r="P1496" s="35">
        <v>26.189999999999998</v>
      </c>
      <c r="Q1496" s="36">
        <f t="shared" si="283"/>
        <v>15</v>
      </c>
      <c r="R1496" s="4">
        <f t="shared" si="284"/>
        <v>0</v>
      </c>
      <c r="S1496" s="31">
        <f t="shared" si="290"/>
        <v>0.20906250000000001</v>
      </c>
      <c r="T1496" s="31">
        <f t="shared" si="291"/>
        <v>0.78918981481481476</v>
      </c>
      <c r="U1496" s="4">
        <f t="shared" si="285"/>
        <v>0</v>
      </c>
      <c r="V1496" s="4" t="str">
        <f t="shared" si="286"/>
        <v/>
      </c>
      <c r="W1496" s="18" t="str">
        <f>IF(V1496="","",VLOOKUP(L1496,日射量と図３!$A$4:$C$368,3,TRUE)*238.85/100)</f>
        <v/>
      </c>
      <c r="X1496" s="4" t="str">
        <f t="shared" si="287"/>
        <v/>
      </c>
      <c r="Y1496" s="4" t="str">
        <f t="shared" si="280"/>
        <v/>
      </c>
      <c r="Z1496" s="4" t="str">
        <f t="shared" si="281"/>
        <v/>
      </c>
      <c r="AA1496" s="4" t="str">
        <f>IF($V1496="","",IF(Y1496&lt;36,0,IF(AND(36&lt;=Y1496,Y1496&lt;71),VLOOKUP($W1496,日射量と図３!$E$6:$F$34,2,TRUE),IF(AND(71&lt;=Y1496,Y1496&lt;107),VLOOKUP($W1496,日射量と図３!$E$6:$G$34,3,TRUE),IF(AND(107&lt;=Y1496,Y1496&lt;143),VLOOKUP($W1496,日射量と図３!$E$6:$H$34,4,TRUE),VLOOKUP($W1496,日射量と図３!$E$6:$I$34,5,TRUE))))))</f>
        <v/>
      </c>
      <c r="AB1496" s="4" t="str">
        <f>IF($V1496="","",IF(Z1496&lt;36,0,IF(AND(36&lt;=Z1496,Z1496&lt;71),VLOOKUP($W1496,日射量と図３!$E$6:$F$34,2,TRUE),IF(AND(71&lt;=Z1496,Z1496&lt;107),VLOOKUP($W1496,日射量と図３!$E$6:$G$34,3,TRUE),IF(AND(107&lt;=Z1496,Z1496&lt;143),VLOOKUP($W1496,日射量と図３!$E$6:$H$34,4,TRUE),VLOOKUP($W1496,日射量と図３!$E$6:$I$34,5,TRUE))))))</f>
        <v/>
      </c>
      <c r="AC1496" s="382" t="str">
        <f t="shared" si="288"/>
        <v/>
      </c>
      <c r="AD1496" s="382" t="str">
        <f t="shared" si="289"/>
        <v/>
      </c>
    </row>
    <row r="1497" spans="11:30" ht="13.5" customHeight="1">
      <c r="K1497" s="4">
        <f t="shared" si="282"/>
        <v>8</v>
      </c>
      <c r="L1497" s="34">
        <v>43314</v>
      </c>
      <c r="M1497" s="4">
        <v>63</v>
      </c>
      <c r="N1497" s="4">
        <v>6</v>
      </c>
      <c r="O1497" s="31">
        <v>0.20833333333333334</v>
      </c>
      <c r="P1497" s="35">
        <v>26.129999999999995</v>
      </c>
      <c r="Q1497" s="36">
        <f t="shared" si="283"/>
        <v>15</v>
      </c>
      <c r="R1497" s="4">
        <f t="shared" si="284"/>
        <v>0</v>
      </c>
      <c r="S1497" s="31">
        <f t="shared" si="290"/>
        <v>0.20906250000000001</v>
      </c>
      <c r="T1497" s="31">
        <f t="shared" si="291"/>
        <v>0.78918981481481476</v>
      </c>
      <c r="U1497" s="4">
        <f t="shared" si="285"/>
        <v>0</v>
      </c>
      <c r="V1497" s="4" t="str">
        <f t="shared" si="286"/>
        <v/>
      </c>
      <c r="W1497" s="18" t="str">
        <f>IF(V1497="","",VLOOKUP(L1497,日射量と図３!$A$4:$C$368,3,TRUE)*238.85/100)</f>
        <v/>
      </c>
      <c r="X1497" s="4" t="str">
        <f t="shared" si="287"/>
        <v/>
      </c>
      <c r="Y1497" s="4" t="str">
        <f t="shared" si="280"/>
        <v/>
      </c>
      <c r="Z1497" s="4" t="str">
        <f t="shared" si="281"/>
        <v/>
      </c>
      <c r="AA1497" s="4" t="str">
        <f>IF($V1497="","",IF(Y1497&lt;36,0,IF(AND(36&lt;=Y1497,Y1497&lt;71),VLOOKUP($W1497,日射量と図３!$E$6:$F$34,2,TRUE),IF(AND(71&lt;=Y1497,Y1497&lt;107),VLOOKUP($W1497,日射量と図３!$E$6:$G$34,3,TRUE),IF(AND(107&lt;=Y1497,Y1497&lt;143),VLOOKUP($W1497,日射量と図３!$E$6:$H$34,4,TRUE),VLOOKUP($W1497,日射量と図３!$E$6:$I$34,5,TRUE))))))</f>
        <v/>
      </c>
      <c r="AB1497" s="4" t="str">
        <f>IF($V1497="","",IF(Z1497&lt;36,0,IF(AND(36&lt;=Z1497,Z1497&lt;71),VLOOKUP($W1497,日射量と図３!$E$6:$F$34,2,TRUE),IF(AND(71&lt;=Z1497,Z1497&lt;107),VLOOKUP($W1497,日射量と図３!$E$6:$G$34,3,TRUE),IF(AND(107&lt;=Z1497,Z1497&lt;143),VLOOKUP($W1497,日射量と図３!$E$6:$H$34,4,TRUE),VLOOKUP($W1497,日射量と図３!$E$6:$I$34,5,TRUE))))))</f>
        <v/>
      </c>
      <c r="AC1497" s="382" t="str">
        <f t="shared" si="288"/>
        <v/>
      </c>
      <c r="AD1497" s="382" t="str">
        <f t="shared" si="289"/>
        <v/>
      </c>
    </row>
    <row r="1498" spans="11:30" ht="13.5" customHeight="1">
      <c r="K1498" s="4">
        <f t="shared" si="282"/>
        <v>8</v>
      </c>
      <c r="L1498" s="34">
        <v>43314</v>
      </c>
      <c r="M1498" s="4">
        <v>63</v>
      </c>
      <c r="N1498" s="4">
        <v>7</v>
      </c>
      <c r="O1498" s="31">
        <v>0.25</v>
      </c>
      <c r="P1498" s="35">
        <v>26.330000000000002</v>
      </c>
      <c r="Q1498" s="36">
        <f t="shared" si="283"/>
        <v>15</v>
      </c>
      <c r="R1498" s="4">
        <f t="shared" si="284"/>
        <v>0</v>
      </c>
      <c r="S1498" s="31">
        <f t="shared" si="290"/>
        <v>0.20906250000000001</v>
      </c>
      <c r="T1498" s="31">
        <f t="shared" si="291"/>
        <v>0.78918981481481476</v>
      </c>
      <c r="U1498" s="4">
        <f t="shared" si="285"/>
        <v>0</v>
      </c>
      <c r="V1498" s="4" t="str">
        <f t="shared" si="286"/>
        <v/>
      </c>
      <c r="W1498" s="18" t="str">
        <f>IF(V1498="","",VLOOKUP(L1498,日射量と図３!$A$4:$C$368,3,TRUE)*238.85/100)</f>
        <v/>
      </c>
      <c r="X1498" s="4" t="str">
        <f t="shared" si="287"/>
        <v/>
      </c>
      <c r="Y1498" s="4" t="str">
        <f t="shared" si="280"/>
        <v/>
      </c>
      <c r="Z1498" s="4" t="str">
        <f t="shared" si="281"/>
        <v/>
      </c>
      <c r="AA1498" s="4" t="str">
        <f>IF($V1498="","",IF(Y1498&lt;36,0,IF(AND(36&lt;=Y1498,Y1498&lt;71),VLOOKUP($W1498,日射量と図３!$E$6:$F$34,2,TRUE),IF(AND(71&lt;=Y1498,Y1498&lt;107),VLOOKUP($W1498,日射量と図３!$E$6:$G$34,3,TRUE),IF(AND(107&lt;=Y1498,Y1498&lt;143),VLOOKUP($W1498,日射量と図３!$E$6:$H$34,4,TRUE),VLOOKUP($W1498,日射量と図３!$E$6:$I$34,5,TRUE))))))</f>
        <v/>
      </c>
      <c r="AB1498" s="4" t="str">
        <f>IF($V1498="","",IF(Z1498&lt;36,0,IF(AND(36&lt;=Z1498,Z1498&lt;71),VLOOKUP($W1498,日射量と図３!$E$6:$F$34,2,TRUE),IF(AND(71&lt;=Z1498,Z1498&lt;107),VLOOKUP($W1498,日射量と図３!$E$6:$G$34,3,TRUE),IF(AND(107&lt;=Z1498,Z1498&lt;143),VLOOKUP($W1498,日射量と図３!$E$6:$H$34,4,TRUE),VLOOKUP($W1498,日射量と図３!$E$6:$I$34,5,TRUE))))))</f>
        <v/>
      </c>
      <c r="AC1498" s="382" t="str">
        <f t="shared" si="288"/>
        <v/>
      </c>
      <c r="AD1498" s="382" t="str">
        <f t="shared" si="289"/>
        <v/>
      </c>
    </row>
    <row r="1499" spans="11:30" ht="13.5" customHeight="1">
      <c r="K1499" s="4">
        <f t="shared" si="282"/>
        <v>8</v>
      </c>
      <c r="L1499" s="34">
        <v>43314</v>
      </c>
      <c r="M1499" s="4">
        <v>63</v>
      </c>
      <c r="N1499" s="4">
        <v>8</v>
      </c>
      <c r="O1499" s="31">
        <v>0.29166666666666669</v>
      </c>
      <c r="P1499" s="35">
        <v>26.9</v>
      </c>
      <c r="Q1499" s="36">
        <f t="shared" si="283"/>
        <v>12</v>
      </c>
      <c r="R1499" s="4">
        <f t="shared" si="284"/>
        <v>0</v>
      </c>
      <c r="S1499" s="31">
        <f t="shared" si="290"/>
        <v>0.20906250000000001</v>
      </c>
      <c r="T1499" s="31">
        <f t="shared" si="291"/>
        <v>0.78918981481481476</v>
      </c>
      <c r="U1499" s="4">
        <f t="shared" si="285"/>
        <v>0</v>
      </c>
      <c r="V1499" s="4" t="str">
        <f t="shared" si="286"/>
        <v/>
      </c>
      <c r="W1499" s="18" t="str">
        <f>IF(V1499="","",VLOOKUP(L1499,日射量と図３!$A$4:$C$368,3,TRUE)*238.85/100)</f>
        <v/>
      </c>
      <c r="X1499" s="4" t="str">
        <f t="shared" si="287"/>
        <v/>
      </c>
      <c r="Y1499" s="4" t="str">
        <f t="shared" si="280"/>
        <v/>
      </c>
      <c r="Z1499" s="4" t="str">
        <f t="shared" si="281"/>
        <v/>
      </c>
      <c r="AA1499" s="4" t="str">
        <f>IF($V1499="","",IF(Y1499&lt;36,0,IF(AND(36&lt;=Y1499,Y1499&lt;71),VLOOKUP($W1499,日射量と図３!$E$6:$F$34,2,TRUE),IF(AND(71&lt;=Y1499,Y1499&lt;107),VLOOKUP($W1499,日射量と図３!$E$6:$G$34,3,TRUE),IF(AND(107&lt;=Y1499,Y1499&lt;143),VLOOKUP($W1499,日射量と図３!$E$6:$H$34,4,TRUE),VLOOKUP($W1499,日射量と図３!$E$6:$I$34,5,TRUE))))))</f>
        <v/>
      </c>
      <c r="AB1499" s="4" t="str">
        <f>IF($V1499="","",IF(Z1499&lt;36,0,IF(AND(36&lt;=Z1499,Z1499&lt;71),VLOOKUP($W1499,日射量と図３!$E$6:$F$34,2,TRUE),IF(AND(71&lt;=Z1499,Z1499&lt;107),VLOOKUP($W1499,日射量と図３!$E$6:$G$34,3,TRUE),IF(AND(107&lt;=Z1499,Z1499&lt;143),VLOOKUP($W1499,日射量と図３!$E$6:$H$34,4,TRUE),VLOOKUP($W1499,日射量と図３!$E$6:$I$34,5,TRUE))))))</f>
        <v/>
      </c>
      <c r="AC1499" s="382" t="str">
        <f t="shared" si="288"/>
        <v/>
      </c>
      <c r="AD1499" s="382" t="str">
        <f t="shared" si="289"/>
        <v/>
      </c>
    </row>
    <row r="1500" spans="11:30" ht="13.5" customHeight="1">
      <c r="K1500" s="4">
        <f t="shared" si="282"/>
        <v>8</v>
      </c>
      <c r="L1500" s="34">
        <v>43314</v>
      </c>
      <c r="M1500" s="4">
        <v>63</v>
      </c>
      <c r="N1500" s="4">
        <v>9</v>
      </c>
      <c r="O1500" s="31">
        <v>0.33333333333333331</v>
      </c>
      <c r="P1500" s="35">
        <v>28.02</v>
      </c>
      <c r="Q1500" s="36">
        <f t="shared" si="283"/>
        <v>12</v>
      </c>
      <c r="R1500" s="4">
        <f t="shared" si="284"/>
        <v>0</v>
      </c>
      <c r="S1500" s="31">
        <f t="shared" si="290"/>
        <v>0.20906250000000001</v>
      </c>
      <c r="T1500" s="31">
        <f t="shared" si="291"/>
        <v>0.78918981481481476</v>
      </c>
      <c r="U1500" s="4">
        <f t="shared" si="285"/>
        <v>0</v>
      </c>
      <c r="V1500" s="4" t="str">
        <f t="shared" si="286"/>
        <v/>
      </c>
      <c r="W1500" s="18" t="str">
        <f>IF(V1500="","",VLOOKUP(L1500,日射量と図３!$A$4:$C$368,3,TRUE)*238.85/100)</f>
        <v/>
      </c>
      <c r="X1500" s="4" t="str">
        <f t="shared" si="287"/>
        <v/>
      </c>
      <c r="Y1500" s="4" t="str">
        <f t="shared" si="280"/>
        <v/>
      </c>
      <c r="Z1500" s="4" t="str">
        <f t="shared" si="281"/>
        <v/>
      </c>
      <c r="AA1500" s="4" t="str">
        <f>IF($V1500="","",IF(Y1500&lt;36,0,IF(AND(36&lt;=Y1500,Y1500&lt;71),VLOOKUP($W1500,日射量と図３!$E$6:$F$34,2,TRUE),IF(AND(71&lt;=Y1500,Y1500&lt;107),VLOOKUP($W1500,日射量と図３!$E$6:$G$34,3,TRUE),IF(AND(107&lt;=Y1500,Y1500&lt;143),VLOOKUP($W1500,日射量と図３!$E$6:$H$34,4,TRUE),VLOOKUP($W1500,日射量と図３!$E$6:$I$34,5,TRUE))))))</f>
        <v/>
      </c>
      <c r="AB1500" s="4" t="str">
        <f>IF($V1500="","",IF(Z1500&lt;36,0,IF(AND(36&lt;=Z1500,Z1500&lt;71),VLOOKUP($W1500,日射量と図３!$E$6:$F$34,2,TRUE),IF(AND(71&lt;=Z1500,Z1500&lt;107),VLOOKUP($W1500,日射量と図３!$E$6:$G$34,3,TRUE),IF(AND(107&lt;=Z1500,Z1500&lt;143),VLOOKUP($W1500,日射量と図３!$E$6:$H$34,4,TRUE),VLOOKUP($W1500,日射量と図３!$E$6:$I$34,5,TRUE))))))</f>
        <v/>
      </c>
      <c r="AC1500" s="382" t="str">
        <f t="shared" si="288"/>
        <v/>
      </c>
      <c r="AD1500" s="382" t="str">
        <f t="shared" si="289"/>
        <v/>
      </c>
    </row>
    <row r="1501" spans="11:30" ht="13.5" customHeight="1">
      <c r="K1501" s="4">
        <f t="shared" si="282"/>
        <v>8</v>
      </c>
      <c r="L1501" s="34">
        <v>43314</v>
      </c>
      <c r="M1501" s="4">
        <v>63</v>
      </c>
      <c r="N1501" s="4">
        <v>10</v>
      </c>
      <c r="O1501" s="31">
        <v>0.375</v>
      </c>
      <c r="P1501" s="35">
        <v>28.880000000000003</v>
      </c>
      <c r="Q1501" s="36">
        <f t="shared" si="283"/>
        <v>12</v>
      </c>
      <c r="R1501" s="4">
        <f t="shared" si="284"/>
        <v>0</v>
      </c>
      <c r="S1501" s="31">
        <f t="shared" si="290"/>
        <v>0.20906250000000001</v>
      </c>
      <c r="T1501" s="31">
        <f t="shared" si="291"/>
        <v>0.78918981481481476</v>
      </c>
      <c r="U1501" s="4">
        <f t="shared" si="285"/>
        <v>0</v>
      </c>
      <c r="V1501" s="4" t="str">
        <f t="shared" si="286"/>
        <v/>
      </c>
      <c r="W1501" s="18" t="str">
        <f>IF(V1501="","",VLOOKUP(L1501,日射量と図３!$A$4:$C$368,3,TRUE)*238.85/100)</f>
        <v/>
      </c>
      <c r="X1501" s="4" t="str">
        <f t="shared" si="287"/>
        <v/>
      </c>
      <c r="Y1501" s="4" t="str">
        <f t="shared" si="280"/>
        <v/>
      </c>
      <c r="Z1501" s="4" t="str">
        <f t="shared" si="281"/>
        <v/>
      </c>
      <c r="AA1501" s="4" t="str">
        <f>IF($V1501="","",IF(Y1501&lt;36,0,IF(AND(36&lt;=Y1501,Y1501&lt;71),VLOOKUP($W1501,日射量と図３!$E$6:$F$34,2,TRUE),IF(AND(71&lt;=Y1501,Y1501&lt;107),VLOOKUP($W1501,日射量と図３!$E$6:$G$34,3,TRUE),IF(AND(107&lt;=Y1501,Y1501&lt;143),VLOOKUP($W1501,日射量と図３!$E$6:$H$34,4,TRUE),VLOOKUP($W1501,日射量と図３!$E$6:$I$34,5,TRUE))))))</f>
        <v/>
      </c>
      <c r="AB1501" s="4" t="str">
        <f>IF($V1501="","",IF(Z1501&lt;36,0,IF(AND(36&lt;=Z1501,Z1501&lt;71),VLOOKUP($W1501,日射量と図３!$E$6:$F$34,2,TRUE),IF(AND(71&lt;=Z1501,Z1501&lt;107),VLOOKUP($W1501,日射量と図３!$E$6:$G$34,3,TRUE),IF(AND(107&lt;=Z1501,Z1501&lt;143),VLOOKUP($W1501,日射量と図３!$E$6:$H$34,4,TRUE),VLOOKUP($W1501,日射量と図３!$E$6:$I$34,5,TRUE))))))</f>
        <v/>
      </c>
      <c r="AC1501" s="382" t="str">
        <f t="shared" si="288"/>
        <v/>
      </c>
      <c r="AD1501" s="382" t="str">
        <f t="shared" si="289"/>
        <v/>
      </c>
    </row>
    <row r="1502" spans="11:30" ht="13.5" customHeight="1">
      <c r="K1502" s="4">
        <f t="shared" si="282"/>
        <v>8</v>
      </c>
      <c r="L1502" s="34">
        <v>43314</v>
      </c>
      <c r="M1502" s="4">
        <v>63</v>
      </c>
      <c r="N1502" s="4">
        <v>11</v>
      </c>
      <c r="O1502" s="31">
        <v>0.41666666666666669</v>
      </c>
      <c r="P1502" s="35">
        <v>29.869999999999997</v>
      </c>
      <c r="Q1502" s="36">
        <f t="shared" si="283"/>
        <v>12</v>
      </c>
      <c r="R1502" s="4">
        <f t="shared" si="284"/>
        <v>0</v>
      </c>
      <c r="S1502" s="31">
        <f t="shared" si="290"/>
        <v>0.20906250000000001</v>
      </c>
      <c r="T1502" s="31">
        <f t="shared" si="291"/>
        <v>0.78918981481481476</v>
      </c>
      <c r="U1502" s="4">
        <f t="shared" si="285"/>
        <v>0</v>
      </c>
      <c r="V1502" s="4" t="str">
        <f t="shared" si="286"/>
        <v/>
      </c>
      <c r="W1502" s="18" t="str">
        <f>IF(V1502="","",VLOOKUP(L1502,日射量と図３!$A$4:$C$368,3,TRUE)*238.85/100)</f>
        <v/>
      </c>
      <c r="X1502" s="4" t="str">
        <f t="shared" si="287"/>
        <v/>
      </c>
      <c r="Y1502" s="4" t="str">
        <f t="shared" si="280"/>
        <v/>
      </c>
      <c r="Z1502" s="4" t="str">
        <f t="shared" si="281"/>
        <v/>
      </c>
      <c r="AA1502" s="4" t="str">
        <f>IF($V1502="","",IF(Y1502&lt;36,0,IF(AND(36&lt;=Y1502,Y1502&lt;71),VLOOKUP($W1502,日射量と図３!$E$6:$F$34,2,TRUE),IF(AND(71&lt;=Y1502,Y1502&lt;107),VLOOKUP($W1502,日射量と図３!$E$6:$G$34,3,TRUE),IF(AND(107&lt;=Y1502,Y1502&lt;143),VLOOKUP($W1502,日射量と図３!$E$6:$H$34,4,TRUE),VLOOKUP($W1502,日射量と図３!$E$6:$I$34,5,TRUE))))))</f>
        <v/>
      </c>
      <c r="AB1502" s="4" t="str">
        <f>IF($V1502="","",IF(Z1502&lt;36,0,IF(AND(36&lt;=Z1502,Z1502&lt;71),VLOOKUP($W1502,日射量と図３!$E$6:$F$34,2,TRUE),IF(AND(71&lt;=Z1502,Z1502&lt;107),VLOOKUP($W1502,日射量と図３!$E$6:$G$34,3,TRUE),IF(AND(107&lt;=Z1502,Z1502&lt;143),VLOOKUP($W1502,日射量と図３!$E$6:$H$34,4,TRUE),VLOOKUP($W1502,日射量と図３!$E$6:$I$34,5,TRUE))))))</f>
        <v/>
      </c>
      <c r="AC1502" s="382" t="str">
        <f t="shared" si="288"/>
        <v/>
      </c>
      <c r="AD1502" s="382" t="str">
        <f t="shared" si="289"/>
        <v/>
      </c>
    </row>
    <row r="1503" spans="11:30" ht="13.5" customHeight="1">
      <c r="K1503" s="4">
        <f t="shared" si="282"/>
        <v>8</v>
      </c>
      <c r="L1503" s="34">
        <v>43314</v>
      </c>
      <c r="M1503" s="4">
        <v>63</v>
      </c>
      <c r="N1503" s="4">
        <v>12</v>
      </c>
      <c r="O1503" s="31">
        <v>0.45833333333333331</v>
      </c>
      <c r="P1503" s="35">
        <v>30.740000000000002</v>
      </c>
      <c r="Q1503" s="36">
        <f t="shared" si="283"/>
        <v>12</v>
      </c>
      <c r="R1503" s="4">
        <f t="shared" si="284"/>
        <v>0</v>
      </c>
      <c r="S1503" s="31">
        <f t="shared" si="290"/>
        <v>0.20906250000000001</v>
      </c>
      <c r="T1503" s="31">
        <f t="shared" si="291"/>
        <v>0.78918981481481476</v>
      </c>
      <c r="U1503" s="4">
        <f t="shared" si="285"/>
        <v>0</v>
      </c>
      <c r="V1503" s="4" t="str">
        <f t="shared" si="286"/>
        <v/>
      </c>
      <c r="W1503" s="18" t="str">
        <f>IF(V1503="","",VLOOKUP(L1503,日射量と図３!$A$4:$C$368,3,TRUE)*238.85/100)</f>
        <v/>
      </c>
      <c r="X1503" s="4" t="str">
        <f t="shared" si="287"/>
        <v/>
      </c>
      <c r="Y1503" s="4" t="str">
        <f t="shared" ref="Y1503:Y1566" si="292">IF(V1503="","",$AH$30*V1503/(($AG$18/$AH$18)*X1503))</f>
        <v/>
      </c>
      <c r="Z1503" s="4" t="str">
        <f t="shared" ref="Z1503:Z1566" si="293">IF(V1503="","",$AH$30*V1503/(($AG$19/$AH$19)*X1503))</f>
        <v/>
      </c>
      <c r="AA1503" s="4" t="str">
        <f>IF($V1503="","",IF(Y1503&lt;36,0,IF(AND(36&lt;=Y1503,Y1503&lt;71),VLOOKUP($W1503,日射量と図３!$E$6:$F$34,2,TRUE),IF(AND(71&lt;=Y1503,Y1503&lt;107),VLOOKUP($W1503,日射量と図３!$E$6:$G$34,3,TRUE),IF(AND(107&lt;=Y1503,Y1503&lt;143),VLOOKUP($W1503,日射量と図３!$E$6:$H$34,4,TRUE),VLOOKUP($W1503,日射量と図３!$E$6:$I$34,5,TRUE))))))</f>
        <v/>
      </c>
      <c r="AB1503" s="4" t="str">
        <f>IF($V1503="","",IF(Z1503&lt;36,0,IF(AND(36&lt;=Z1503,Z1503&lt;71),VLOOKUP($W1503,日射量と図３!$E$6:$F$34,2,TRUE),IF(AND(71&lt;=Z1503,Z1503&lt;107),VLOOKUP($W1503,日射量と図３!$E$6:$G$34,3,TRUE),IF(AND(107&lt;=Z1503,Z1503&lt;143),VLOOKUP($W1503,日射量と図３!$E$6:$H$34,4,TRUE),VLOOKUP($W1503,日射量と図３!$E$6:$I$34,5,TRUE))))))</f>
        <v/>
      </c>
      <c r="AC1503" s="382" t="str">
        <f t="shared" si="288"/>
        <v/>
      </c>
      <c r="AD1503" s="382" t="str">
        <f t="shared" si="289"/>
        <v/>
      </c>
    </row>
    <row r="1504" spans="11:30" ht="13.5" customHeight="1">
      <c r="K1504" s="4">
        <f t="shared" si="282"/>
        <v>8</v>
      </c>
      <c r="L1504" s="34">
        <v>43314</v>
      </c>
      <c r="M1504" s="4">
        <v>63</v>
      </c>
      <c r="N1504" s="4">
        <v>13</v>
      </c>
      <c r="O1504" s="31">
        <v>0.5</v>
      </c>
      <c r="P1504" s="35">
        <v>31.560000000000002</v>
      </c>
      <c r="Q1504" s="36">
        <f t="shared" si="283"/>
        <v>12</v>
      </c>
      <c r="R1504" s="4">
        <f t="shared" si="284"/>
        <v>0</v>
      </c>
      <c r="S1504" s="31">
        <f t="shared" si="290"/>
        <v>0.20906250000000001</v>
      </c>
      <c r="T1504" s="31">
        <f t="shared" si="291"/>
        <v>0.78918981481481476</v>
      </c>
      <c r="U1504" s="4">
        <f t="shared" si="285"/>
        <v>0</v>
      </c>
      <c r="V1504" s="4" t="str">
        <f t="shared" si="286"/>
        <v/>
      </c>
      <c r="W1504" s="18" t="str">
        <f>IF(V1504="","",VLOOKUP(L1504,日射量と図３!$A$4:$C$368,3,TRUE)*238.85/100)</f>
        <v/>
      </c>
      <c r="X1504" s="4" t="str">
        <f t="shared" si="287"/>
        <v/>
      </c>
      <c r="Y1504" s="4" t="str">
        <f t="shared" si="292"/>
        <v/>
      </c>
      <c r="Z1504" s="4" t="str">
        <f t="shared" si="293"/>
        <v/>
      </c>
      <c r="AA1504" s="4" t="str">
        <f>IF($V1504="","",IF(Y1504&lt;36,0,IF(AND(36&lt;=Y1504,Y1504&lt;71),VLOOKUP($W1504,日射量と図３!$E$6:$F$34,2,TRUE),IF(AND(71&lt;=Y1504,Y1504&lt;107),VLOOKUP($W1504,日射量と図３!$E$6:$G$34,3,TRUE),IF(AND(107&lt;=Y1504,Y1504&lt;143),VLOOKUP($W1504,日射量と図３!$E$6:$H$34,4,TRUE),VLOOKUP($W1504,日射量と図３!$E$6:$I$34,5,TRUE))))))</f>
        <v/>
      </c>
      <c r="AB1504" s="4" t="str">
        <f>IF($V1504="","",IF(Z1504&lt;36,0,IF(AND(36&lt;=Z1504,Z1504&lt;71),VLOOKUP($W1504,日射量と図３!$E$6:$F$34,2,TRUE),IF(AND(71&lt;=Z1504,Z1504&lt;107),VLOOKUP($W1504,日射量と図３!$E$6:$G$34,3,TRUE),IF(AND(107&lt;=Z1504,Z1504&lt;143),VLOOKUP($W1504,日射量と図３!$E$6:$H$34,4,TRUE),VLOOKUP($W1504,日射量と図３!$E$6:$I$34,5,TRUE))))))</f>
        <v/>
      </c>
      <c r="AC1504" s="382" t="str">
        <f t="shared" si="288"/>
        <v/>
      </c>
      <c r="AD1504" s="382" t="str">
        <f t="shared" si="289"/>
        <v/>
      </c>
    </row>
    <row r="1505" spans="11:30" ht="13.5" customHeight="1">
      <c r="K1505" s="4">
        <f t="shared" si="282"/>
        <v>8</v>
      </c>
      <c r="L1505" s="34">
        <v>43314</v>
      </c>
      <c r="M1505" s="4">
        <v>63</v>
      </c>
      <c r="N1505" s="4">
        <v>14</v>
      </c>
      <c r="O1505" s="31">
        <v>0.54166666666666663</v>
      </c>
      <c r="P1505" s="35">
        <v>31.829999999999995</v>
      </c>
      <c r="Q1505" s="36">
        <f t="shared" si="283"/>
        <v>12</v>
      </c>
      <c r="R1505" s="4">
        <f t="shared" si="284"/>
        <v>0</v>
      </c>
      <c r="S1505" s="31">
        <f t="shared" si="290"/>
        <v>0.20906250000000001</v>
      </c>
      <c r="T1505" s="31">
        <f t="shared" si="291"/>
        <v>0.78918981481481476</v>
      </c>
      <c r="U1505" s="4">
        <f t="shared" si="285"/>
        <v>0</v>
      </c>
      <c r="V1505" s="4" t="str">
        <f t="shared" si="286"/>
        <v/>
      </c>
      <c r="W1505" s="18" t="str">
        <f>IF(V1505="","",VLOOKUP(L1505,日射量と図３!$A$4:$C$368,3,TRUE)*238.85/100)</f>
        <v/>
      </c>
      <c r="X1505" s="4" t="str">
        <f t="shared" si="287"/>
        <v/>
      </c>
      <c r="Y1505" s="4" t="str">
        <f t="shared" si="292"/>
        <v/>
      </c>
      <c r="Z1505" s="4" t="str">
        <f t="shared" si="293"/>
        <v/>
      </c>
      <c r="AA1505" s="4" t="str">
        <f>IF($V1505="","",IF(Y1505&lt;36,0,IF(AND(36&lt;=Y1505,Y1505&lt;71),VLOOKUP($W1505,日射量と図３!$E$6:$F$34,2,TRUE),IF(AND(71&lt;=Y1505,Y1505&lt;107),VLOOKUP($W1505,日射量と図３!$E$6:$G$34,3,TRUE),IF(AND(107&lt;=Y1505,Y1505&lt;143),VLOOKUP($W1505,日射量と図３!$E$6:$H$34,4,TRUE),VLOOKUP($W1505,日射量と図３!$E$6:$I$34,5,TRUE))))))</f>
        <v/>
      </c>
      <c r="AB1505" s="4" t="str">
        <f>IF($V1505="","",IF(Z1505&lt;36,0,IF(AND(36&lt;=Z1505,Z1505&lt;71),VLOOKUP($W1505,日射量と図３!$E$6:$F$34,2,TRUE),IF(AND(71&lt;=Z1505,Z1505&lt;107),VLOOKUP($W1505,日射量と図３!$E$6:$G$34,3,TRUE),IF(AND(107&lt;=Z1505,Z1505&lt;143),VLOOKUP($W1505,日射量と図３!$E$6:$H$34,4,TRUE),VLOOKUP($W1505,日射量と図３!$E$6:$I$34,5,TRUE))))))</f>
        <v/>
      </c>
      <c r="AC1505" s="382" t="str">
        <f t="shared" si="288"/>
        <v/>
      </c>
      <c r="AD1505" s="382" t="str">
        <f t="shared" si="289"/>
        <v/>
      </c>
    </row>
    <row r="1506" spans="11:30" ht="13.5" customHeight="1">
      <c r="K1506" s="4">
        <f t="shared" si="282"/>
        <v>8</v>
      </c>
      <c r="L1506" s="34">
        <v>43314</v>
      </c>
      <c r="M1506" s="4">
        <v>63</v>
      </c>
      <c r="N1506" s="4">
        <v>15</v>
      </c>
      <c r="O1506" s="31">
        <v>0.58333333333333337</v>
      </c>
      <c r="P1506" s="35">
        <v>31.860000000000003</v>
      </c>
      <c r="Q1506" s="36">
        <f t="shared" si="283"/>
        <v>12</v>
      </c>
      <c r="R1506" s="4">
        <f t="shared" si="284"/>
        <v>0</v>
      </c>
      <c r="S1506" s="31">
        <f t="shared" si="290"/>
        <v>0.20906250000000001</v>
      </c>
      <c r="T1506" s="31">
        <f t="shared" si="291"/>
        <v>0.78918981481481476</v>
      </c>
      <c r="U1506" s="4">
        <f t="shared" si="285"/>
        <v>0</v>
      </c>
      <c r="V1506" s="4" t="str">
        <f t="shared" si="286"/>
        <v/>
      </c>
      <c r="W1506" s="18" t="str">
        <f>IF(V1506="","",VLOOKUP(L1506,日射量と図３!$A$4:$C$368,3,TRUE)*238.85/100)</f>
        <v/>
      </c>
      <c r="X1506" s="4" t="str">
        <f t="shared" si="287"/>
        <v/>
      </c>
      <c r="Y1506" s="4" t="str">
        <f t="shared" si="292"/>
        <v/>
      </c>
      <c r="Z1506" s="4" t="str">
        <f t="shared" si="293"/>
        <v/>
      </c>
      <c r="AA1506" s="4" t="str">
        <f>IF($V1506="","",IF(Y1506&lt;36,0,IF(AND(36&lt;=Y1506,Y1506&lt;71),VLOOKUP($W1506,日射量と図３!$E$6:$F$34,2,TRUE),IF(AND(71&lt;=Y1506,Y1506&lt;107),VLOOKUP($W1506,日射量と図３!$E$6:$G$34,3,TRUE),IF(AND(107&lt;=Y1506,Y1506&lt;143),VLOOKUP($W1506,日射量と図３!$E$6:$H$34,4,TRUE),VLOOKUP($W1506,日射量と図３!$E$6:$I$34,5,TRUE))))))</f>
        <v/>
      </c>
      <c r="AB1506" s="4" t="str">
        <f>IF($V1506="","",IF(Z1506&lt;36,0,IF(AND(36&lt;=Z1506,Z1506&lt;71),VLOOKUP($W1506,日射量と図３!$E$6:$F$34,2,TRUE),IF(AND(71&lt;=Z1506,Z1506&lt;107),VLOOKUP($W1506,日射量と図３!$E$6:$G$34,3,TRUE),IF(AND(107&lt;=Z1506,Z1506&lt;143),VLOOKUP($W1506,日射量と図３!$E$6:$H$34,4,TRUE),VLOOKUP($W1506,日射量と図３!$E$6:$I$34,5,TRUE))))))</f>
        <v/>
      </c>
      <c r="AC1506" s="382" t="str">
        <f t="shared" si="288"/>
        <v/>
      </c>
      <c r="AD1506" s="382" t="str">
        <f t="shared" si="289"/>
        <v/>
      </c>
    </row>
    <row r="1507" spans="11:30" ht="13.5" customHeight="1">
      <c r="K1507" s="4">
        <f t="shared" si="282"/>
        <v>8</v>
      </c>
      <c r="L1507" s="34">
        <v>43314</v>
      </c>
      <c r="M1507" s="4">
        <v>63</v>
      </c>
      <c r="N1507" s="4">
        <v>16</v>
      </c>
      <c r="O1507" s="31">
        <v>0.625</v>
      </c>
      <c r="P1507" s="35">
        <v>31.540000000000003</v>
      </c>
      <c r="Q1507" s="36">
        <f t="shared" si="283"/>
        <v>16</v>
      </c>
      <c r="R1507" s="4">
        <f t="shared" si="284"/>
        <v>0</v>
      </c>
      <c r="S1507" s="31">
        <f t="shared" si="290"/>
        <v>0.20906250000000001</v>
      </c>
      <c r="T1507" s="31">
        <f t="shared" si="291"/>
        <v>0.78918981481481476</v>
      </c>
      <c r="U1507" s="4">
        <f t="shared" si="285"/>
        <v>0</v>
      </c>
      <c r="V1507" s="4" t="str">
        <f t="shared" si="286"/>
        <v/>
      </c>
      <c r="W1507" s="18" t="str">
        <f>IF(V1507="","",VLOOKUP(L1507,日射量と図３!$A$4:$C$368,3,TRUE)*238.85/100)</f>
        <v/>
      </c>
      <c r="X1507" s="4" t="str">
        <f t="shared" si="287"/>
        <v/>
      </c>
      <c r="Y1507" s="4" t="str">
        <f t="shared" si="292"/>
        <v/>
      </c>
      <c r="Z1507" s="4" t="str">
        <f t="shared" si="293"/>
        <v/>
      </c>
      <c r="AA1507" s="4" t="str">
        <f>IF($V1507="","",IF(Y1507&lt;36,0,IF(AND(36&lt;=Y1507,Y1507&lt;71),VLOOKUP($W1507,日射量と図３!$E$6:$F$34,2,TRUE),IF(AND(71&lt;=Y1507,Y1507&lt;107),VLOOKUP($W1507,日射量と図３!$E$6:$G$34,3,TRUE),IF(AND(107&lt;=Y1507,Y1507&lt;143),VLOOKUP($W1507,日射量と図３!$E$6:$H$34,4,TRUE),VLOOKUP($W1507,日射量と図３!$E$6:$I$34,5,TRUE))))))</f>
        <v/>
      </c>
      <c r="AB1507" s="4" t="str">
        <f>IF($V1507="","",IF(Z1507&lt;36,0,IF(AND(36&lt;=Z1507,Z1507&lt;71),VLOOKUP($W1507,日射量と図３!$E$6:$F$34,2,TRUE),IF(AND(71&lt;=Z1507,Z1507&lt;107),VLOOKUP($W1507,日射量と図３!$E$6:$G$34,3,TRUE),IF(AND(107&lt;=Z1507,Z1507&lt;143),VLOOKUP($W1507,日射量と図３!$E$6:$H$34,4,TRUE),VLOOKUP($W1507,日射量と図３!$E$6:$I$34,5,TRUE))))))</f>
        <v/>
      </c>
      <c r="AC1507" s="382" t="str">
        <f t="shared" si="288"/>
        <v/>
      </c>
      <c r="AD1507" s="382" t="str">
        <f t="shared" si="289"/>
        <v/>
      </c>
    </row>
    <row r="1508" spans="11:30" ht="13.5" customHeight="1">
      <c r="K1508" s="4">
        <f t="shared" si="282"/>
        <v>8</v>
      </c>
      <c r="L1508" s="34">
        <v>43314</v>
      </c>
      <c r="M1508" s="4">
        <v>63</v>
      </c>
      <c r="N1508" s="4">
        <v>17</v>
      </c>
      <c r="O1508" s="31">
        <v>0.66666666666666663</v>
      </c>
      <c r="P1508" s="35">
        <v>30.839999999999996</v>
      </c>
      <c r="Q1508" s="36">
        <f t="shared" si="283"/>
        <v>16</v>
      </c>
      <c r="R1508" s="4">
        <f t="shared" si="284"/>
        <v>0</v>
      </c>
      <c r="S1508" s="31">
        <f t="shared" si="290"/>
        <v>0.20906250000000001</v>
      </c>
      <c r="T1508" s="31">
        <f t="shared" si="291"/>
        <v>0.78918981481481476</v>
      </c>
      <c r="U1508" s="4">
        <f t="shared" si="285"/>
        <v>0</v>
      </c>
      <c r="V1508" s="4" t="str">
        <f t="shared" si="286"/>
        <v/>
      </c>
      <c r="W1508" s="18" t="str">
        <f>IF(V1508="","",VLOOKUP(L1508,日射量と図３!$A$4:$C$368,3,TRUE)*238.85/100)</f>
        <v/>
      </c>
      <c r="X1508" s="4" t="str">
        <f t="shared" si="287"/>
        <v/>
      </c>
      <c r="Y1508" s="4" t="str">
        <f t="shared" si="292"/>
        <v/>
      </c>
      <c r="Z1508" s="4" t="str">
        <f t="shared" si="293"/>
        <v/>
      </c>
      <c r="AA1508" s="4" t="str">
        <f>IF($V1508="","",IF(Y1508&lt;36,0,IF(AND(36&lt;=Y1508,Y1508&lt;71),VLOOKUP($W1508,日射量と図３!$E$6:$F$34,2,TRUE),IF(AND(71&lt;=Y1508,Y1508&lt;107),VLOOKUP($W1508,日射量と図３!$E$6:$G$34,3,TRUE),IF(AND(107&lt;=Y1508,Y1508&lt;143),VLOOKUP($W1508,日射量と図３!$E$6:$H$34,4,TRUE),VLOOKUP($W1508,日射量と図３!$E$6:$I$34,5,TRUE))))))</f>
        <v/>
      </c>
      <c r="AB1508" s="4" t="str">
        <f>IF($V1508="","",IF(Z1508&lt;36,0,IF(AND(36&lt;=Z1508,Z1508&lt;71),VLOOKUP($W1508,日射量と図３!$E$6:$F$34,2,TRUE),IF(AND(71&lt;=Z1508,Z1508&lt;107),VLOOKUP($W1508,日射量と図３!$E$6:$G$34,3,TRUE),IF(AND(107&lt;=Z1508,Z1508&lt;143),VLOOKUP($W1508,日射量と図３!$E$6:$H$34,4,TRUE),VLOOKUP($W1508,日射量と図３!$E$6:$I$34,5,TRUE))))))</f>
        <v/>
      </c>
      <c r="AC1508" s="382" t="str">
        <f t="shared" si="288"/>
        <v/>
      </c>
      <c r="AD1508" s="382" t="str">
        <f t="shared" si="289"/>
        <v/>
      </c>
    </row>
    <row r="1509" spans="11:30" ht="13.5" customHeight="1">
      <c r="K1509" s="4">
        <f t="shared" si="282"/>
        <v>8</v>
      </c>
      <c r="L1509" s="34">
        <v>43314</v>
      </c>
      <c r="M1509" s="4">
        <v>63</v>
      </c>
      <c r="N1509" s="4">
        <v>18</v>
      </c>
      <c r="O1509" s="31">
        <v>0.70833333333333337</v>
      </c>
      <c r="P1509" s="35">
        <v>30</v>
      </c>
      <c r="Q1509" s="36">
        <f t="shared" si="283"/>
        <v>16</v>
      </c>
      <c r="R1509" s="4">
        <f t="shared" si="284"/>
        <v>0</v>
      </c>
      <c r="S1509" s="31">
        <f t="shared" si="290"/>
        <v>0.20906250000000001</v>
      </c>
      <c r="T1509" s="31">
        <f t="shared" si="291"/>
        <v>0.78918981481481476</v>
      </c>
      <c r="U1509" s="4">
        <f t="shared" si="285"/>
        <v>0</v>
      </c>
      <c r="V1509" s="4" t="str">
        <f t="shared" si="286"/>
        <v/>
      </c>
      <c r="W1509" s="18" t="str">
        <f>IF(V1509="","",VLOOKUP(L1509,日射量と図３!$A$4:$C$368,3,TRUE)*238.85/100)</f>
        <v/>
      </c>
      <c r="X1509" s="4" t="str">
        <f t="shared" si="287"/>
        <v/>
      </c>
      <c r="Y1509" s="4" t="str">
        <f t="shared" si="292"/>
        <v/>
      </c>
      <c r="Z1509" s="4" t="str">
        <f t="shared" si="293"/>
        <v/>
      </c>
      <c r="AA1509" s="4" t="str">
        <f>IF($V1509="","",IF(Y1509&lt;36,0,IF(AND(36&lt;=Y1509,Y1509&lt;71),VLOOKUP($W1509,日射量と図３!$E$6:$F$34,2,TRUE),IF(AND(71&lt;=Y1509,Y1509&lt;107),VLOOKUP($W1509,日射量と図３!$E$6:$G$34,3,TRUE),IF(AND(107&lt;=Y1509,Y1509&lt;143),VLOOKUP($W1509,日射量と図３!$E$6:$H$34,4,TRUE),VLOOKUP($W1509,日射量と図３!$E$6:$I$34,5,TRUE))))))</f>
        <v/>
      </c>
      <c r="AB1509" s="4" t="str">
        <f>IF($V1509="","",IF(Z1509&lt;36,0,IF(AND(36&lt;=Z1509,Z1509&lt;71),VLOOKUP($W1509,日射量と図３!$E$6:$F$34,2,TRUE),IF(AND(71&lt;=Z1509,Z1509&lt;107),VLOOKUP($W1509,日射量と図３!$E$6:$G$34,3,TRUE),IF(AND(107&lt;=Z1509,Z1509&lt;143),VLOOKUP($W1509,日射量と図３!$E$6:$H$34,4,TRUE),VLOOKUP($W1509,日射量と図３!$E$6:$I$34,5,TRUE))))))</f>
        <v/>
      </c>
      <c r="AC1509" s="382" t="str">
        <f t="shared" si="288"/>
        <v/>
      </c>
      <c r="AD1509" s="382" t="str">
        <f t="shared" si="289"/>
        <v/>
      </c>
    </row>
    <row r="1510" spans="11:30" ht="13.5" customHeight="1">
      <c r="K1510" s="4">
        <f t="shared" si="282"/>
        <v>8</v>
      </c>
      <c r="L1510" s="34">
        <v>43314</v>
      </c>
      <c r="M1510" s="4">
        <v>63</v>
      </c>
      <c r="N1510" s="4">
        <v>19</v>
      </c>
      <c r="O1510" s="31">
        <v>0.75</v>
      </c>
      <c r="P1510" s="35">
        <v>28.910000000000004</v>
      </c>
      <c r="Q1510" s="36">
        <f t="shared" si="283"/>
        <v>16</v>
      </c>
      <c r="R1510" s="4">
        <f t="shared" si="284"/>
        <v>0</v>
      </c>
      <c r="S1510" s="31">
        <f t="shared" si="290"/>
        <v>0.20906250000000001</v>
      </c>
      <c r="T1510" s="31">
        <f t="shared" si="291"/>
        <v>0.78918981481481476</v>
      </c>
      <c r="U1510" s="4">
        <f t="shared" si="285"/>
        <v>0</v>
      </c>
      <c r="V1510" s="4" t="str">
        <f t="shared" si="286"/>
        <v/>
      </c>
      <c r="W1510" s="18" t="str">
        <f>IF(V1510="","",VLOOKUP(L1510,日射量と図３!$A$4:$C$368,3,TRUE)*238.85/100)</f>
        <v/>
      </c>
      <c r="X1510" s="4" t="str">
        <f t="shared" si="287"/>
        <v/>
      </c>
      <c r="Y1510" s="4" t="str">
        <f t="shared" si="292"/>
        <v/>
      </c>
      <c r="Z1510" s="4" t="str">
        <f t="shared" si="293"/>
        <v/>
      </c>
      <c r="AA1510" s="4" t="str">
        <f>IF($V1510="","",IF(Y1510&lt;36,0,IF(AND(36&lt;=Y1510,Y1510&lt;71),VLOOKUP($W1510,日射量と図３!$E$6:$F$34,2,TRUE),IF(AND(71&lt;=Y1510,Y1510&lt;107),VLOOKUP($W1510,日射量と図３!$E$6:$G$34,3,TRUE),IF(AND(107&lt;=Y1510,Y1510&lt;143),VLOOKUP($W1510,日射量と図３!$E$6:$H$34,4,TRUE),VLOOKUP($W1510,日射量と図３!$E$6:$I$34,5,TRUE))))))</f>
        <v/>
      </c>
      <c r="AB1510" s="4" t="str">
        <f>IF($V1510="","",IF(Z1510&lt;36,0,IF(AND(36&lt;=Z1510,Z1510&lt;71),VLOOKUP($W1510,日射量と図３!$E$6:$F$34,2,TRUE),IF(AND(71&lt;=Z1510,Z1510&lt;107),VLOOKUP($W1510,日射量と図３!$E$6:$G$34,3,TRUE),IF(AND(107&lt;=Z1510,Z1510&lt;143),VLOOKUP($W1510,日射量と図３!$E$6:$H$34,4,TRUE),VLOOKUP($W1510,日射量と図３!$E$6:$I$34,5,TRUE))))))</f>
        <v/>
      </c>
      <c r="AC1510" s="382" t="str">
        <f t="shared" si="288"/>
        <v/>
      </c>
      <c r="AD1510" s="382" t="str">
        <f t="shared" si="289"/>
        <v/>
      </c>
    </row>
    <row r="1511" spans="11:30" ht="13.5" customHeight="1">
      <c r="K1511" s="4">
        <f t="shared" si="282"/>
        <v>8</v>
      </c>
      <c r="L1511" s="34">
        <v>43314</v>
      </c>
      <c r="M1511" s="4">
        <v>63</v>
      </c>
      <c r="N1511" s="4">
        <v>20</v>
      </c>
      <c r="O1511" s="31">
        <v>0.79166666666666663</v>
      </c>
      <c r="P1511" s="35">
        <v>28.120000000000005</v>
      </c>
      <c r="Q1511" s="36">
        <f t="shared" si="283"/>
        <v>16</v>
      </c>
      <c r="R1511" s="4">
        <f t="shared" si="284"/>
        <v>0</v>
      </c>
      <c r="S1511" s="31">
        <f t="shared" si="290"/>
        <v>0.20906250000000001</v>
      </c>
      <c r="T1511" s="31">
        <f t="shared" si="291"/>
        <v>0.78918981481481476</v>
      </c>
      <c r="U1511" s="4">
        <f t="shared" si="285"/>
        <v>0</v>
      </c>
      <c r="V1511" s="4" t="str">
        <f t="shared" si="286"/>
        <v/>
      </c>
      <c r="W1511" s="18" t="str">
        <f>IF(V1511="","",VLOOKUP(L1511,日射量と図３!$A$4:$C$368,3,TRUE)*238.85/100)</f>
        <v/>
      </c>
      <c r="X1511" s="4" t="str">
        <f t="shared" si="287"/>
        <v/>
      </c>
      <c r="Y1511" s="4" t="str">
        <f t="shared" si="292"/>
        <v/>
      </c>
      <c r="Z1511" s="4" t="str">
        <f t="shared" si="293"/>
        <v/>
      </c>
      <c r="AA1511" s="4" t="str">
        <f>IF($V1511="","",IF(Y1511&lt;36,0,IF(AND(36&lt;=Y1511,Y1511&lt;71),VLOOKUP($W1511,日射量と図３!$E$6:$F$34,2,TRUE),IF(AND(71&lt;=Y1511,Y1511&lt;107),VLOOKUP($W1511,日射量と図３!$E$6:$G$34,3,TRUE),IF(AND(107&lt;=Y1511,Y1511&lt;143),VLOOKUP($W1511,日射量と図３!$E$6:$H$34,4,TRUE),VLOOKUP($W1511,日射量と図３!$E$6:$I$34,5,TRUE))))))</f>
        <v/>
      </c>
      <c r="AB1511" s="4" t="str">
        <f>IF($V1511="","",IF(Z1511&lt;36,0,IF(AND(36&lt;=Z1511,Z1511&lt;71),VLOOKUP($W1511,日射量と図３!$E$6:$F$34,2,TRUE),IF(AND(71&lt;=Z1511,Z1511&lt;107),VLOOKUP($W1511,日射量と図３!$E$6:$G$34,3,TRUE),IF(AND(107&lt;=Z1511,Z1511&lt;143),VLOOKUP($W1511,日射量と図３!$E$6:$H$34,4,TRUE),VLOOKUP($W1511,日射量と図３!$E$6:$I$34,5,TRUE))))))</f>
        <v/>
      </c>
      <c r="AC1511" s="382" t="str">
        <f t="shared" si="288"/>
        <v/>
      </c>
      <c r="AD1511" s="382" t="str">
        <f t="shared" si="289"/>
        <v/>
      </c>
    </row>
    <row r="1512" spans="11:30" ht="13.5" customHeight="1">
      <c r="K1512" s="4">
        <f t="shared" si="282"/>
        <v>8</v>
      </c>
      <c r="L1512" s="34">
        <v>43314</v>
      </c>
      <c r="M1512" s="4">
        <v>63</v>
      </c>
      <c r="N1512" s="4">
        <v>21</v>
      </c>
      <c r="O1512" s="31">
        <v>0.83333333333333337</v>
      </c>
      <c r="P1512" s="35">
        <v>27.71</v>
      </c>
      <c r="Q1512" s="36">
        <f t="shared" si="283"/>
        <v>16</v>
      </c>
      <c r="R1512" s="4">
        <f t="shared" si="284"/>
        <v>0</v>
      </c>
      <c r="S1512" s="31">
        <f t="shared" si="290"/>
        <v>0.20906250000000001</v>
      </c>
      <c r="T1512" s="31">
        <f t="shared" si="291"/>
        <v>0.78918981481481476</v>
      </c>
      <c r="U1512" s="4">
        <f t="shared" si="285"/>
        <v>0</v>
      </c>
      <c r="V1512" s="4" t="str">
        <f t="shared" si="286"/>
        <v/>
      </c>
      <c r="W1512" s="18" t="str">
        <f>IF(V1512="","",VLOOKUP(L1512,日射量と図３!$A$4:$C$368,3,TRUE)*238.85/100)</f>
        <v/>
      </c>
      <c r="X1512" s="4" t="str">
        <f t="shared" si="287"/>
        <v/>
      </c>
      <c r="Y1512" s="4" t="str">
        <f t="shared" si="292"/>
        <v/>
      </c>
      <c r="Z1512" s="4" t="str">
        <f t="shared" si="293"/>
        <v/>
      </c>
      <c r="AA1512" s="4" t="str">
        <f>IF($V1512="","",IF(Y1512&lt;36,0,IF(AND(36&lt;=Y1512,Y1512&lt;71),VLOOKUP($W1512,日射量と図３!$E$6:$F$34,2,TRUE),IF(AND(71&lt;=Y1512,Y1512&lt;107),VLOOKUP($W1512,日射量と図３!$E$6:$G$34,3,TRUE),IF(AND(107&lt;=Y1512,Y1512&lt;143),VLOOKUP($W1512,日射量と図３!$E$6:$H$34,4,TRUE),VLOOKUP($W1512,日射量と図３!$E$6:$I$34,5,TRUE))))))</f>
        <v/>
      </c>
      <c r="AB1512" s="4" t="str">
        <f>IF($V1512="","",IF(Z1512&lt;36,0,IF(AND(36&lt;=Z1512,Z1512&lt;71),VLOOKUP($W1512,日射量と図３!$E$6:$F$34,2,TRUE),IF(AND(71&lt;=Z1512,Z1512&lt;107),VLOOKUP($W1512,日射量と図３!$E$6:$G$34,3,TRUE),IF(AND(107&lt;=Z1512,Z1512&lt;143),VLOOKUP($W1512,日射量と図３!$E$6:$H$34,4,TRUE),VLOOKUP($W1512,日射量と図３!$E$6:$I$34,5,TRUE))))))</f>
        <v/>
      </c>
      <c r="AC1512" s="382" t="str">
        <f t="shared" si="288"/>
        <v/>
      </c>
      <c r="AD1512" s="382" t="str">
        <f t="shared" si="289"/>
        <v/>
      </c>
    </row>
    <row r="1513" spans="11:30" ht="13.5" customHeight="1">
      <c r="K1513" s="4">
        <f t="shared" si="282"/>
        <v>8</v>
      </c>
      <c r="L1513" s="34">
        <v>43314</v>
      </c>
      <c r="M1513" s="4">
        <v>63</v>
      </c>
      <c r="N1513" s="4">
        <v>22</v>
      </c>
      <c r="O1513" s="31">
        <v>0.875</v>
      </c>
      <c r="P1513" s="35">
        <v>27.339999999999996</v>
      </c>
      <c r="Q1513" s="36">
        <f t="shared" si="283"/>
        <v>16</v>
      </c>
      <c r="R1513" s="4">
        <f t="shared" si="284"/>
        <v>0</v>
      </c>
      <c r="S1513" s="31">
        <f t="shared" si="290"/>
        <v>0.20906250000000001</v>
      </c>
      <c r="T1513" s="31">
        <f t="shared" si="291"/>
        <v>0.78918981481481476</v>
      </c>
      <c r="U1513" s="4">
        <f t="shared" si="285"/>
        <v>0</v>
      </c>
      <c r="V1513" s="4" t="str">
        <f t="shared" si="286"/>
        <v/>
      </c>
      <c r="W1513" s="18" t="str">
        <f>IF(V1513="","",VLOOKUP(L1513,日射量と図３!$A$4:$C$368,3,TRUE)*238.85/100)</f>
        <v/>
      </c>
      <c r="X1513" s="4" t="str">
        <f t="shared" si="287"/>
        <v/>
      </c>
      <c r="Y1513" s="4" t="str">
        <f t="shared" si="292"/>
        <v/>
      </c>
      <c r="Z1513" s="4" t="str">
        <f t="shared" si="293"/>
        <v/>
      </c>
      <c r="AA1513" s="4" t="str">
        <f>IF($V1513="","",IF(Y1513&lt;36,0,IF(AND(36&lt;=Y1513,Y1513&lt;71),VLOOKUP($W1513,日射量と図３!$E$6:$F$34,2,TRUE),IF(AND(71&lt;=Y1513,Y1513&lt;107),VLOOKUP($W1513,日射量と図３!$E$6:$G$34,3,TRUE),IF(AND(107&lt;=Y1513,Y1513&lt;143),VLOOKUP($W1513,日射量と図３!$E$6:$H$34,4,TRUE),VLOOKUP($W1513,日射量と図３!$E$6:$I$34,5,TRUE))))))</f>
        <v/>
      </c>
      <c r="AB1513" s="4" t="str">
        <f>IF($V1513="","",IF(Z1513&lt;36,0,IF(AND(36&lt;=Z1513,Z1513&lt;71),VLOOKUP($W1513,日射量と図３!$E$6:$F$34,2,TRUE),IF(AND(71&lt;=Z1513,Z1513&lt;107),VLOOKUP($W1513,日射量と図３!$E$6:$G$34,3,TRUE),IF(AND(107&lt;=Z1513,Z1513&lt;143),VLOOKUP($W1513,日射量と図３!$E$6:$H$34,4,TRUE),VLOOKUP($W1513,日射量と図３!$E$6:$I$34,5,TRUE))))))</f>
        <v/>
      </c>
      <c r="AC1513" s="382" t="str">
        <f t="shared" si="288"/>
        <v/>
      </c>
      <c r="AD1513" s="382" t="str">
        <f t="shared" si="289"/>
        <v/>
      </c>
    </row>
    <row r="1514" spans="11:30" ht="13.5" customHeight="1">
      <c r="K1514" s="4">
        <f t="shared" si="282"/>
        <v>8</v>
      </c>
      <c r="L1514" s="34">
        <v>43314</v>
      </c>
      <c r="M1514" s="4">
        <v>63</v>
      </c>
      <c r="N1514" s="4">
        <v>23</v>
      </c>
      <c r="O1514" s="31">
        <v>0.91666666666666663</v>
      </c>
      <c r="P1514" s="35">
        <v>27.119999999999997</v>
      </c>
      <c r="Q1514" s="36">
        <f t="shared" si="283"/>
        <v>13</v>
      </c>
      <c r="R1514" s="4">
        <f t="shared" si="284"/>
        <v>0</v>
      </c>
      <c r="S1514" s="31">
        <f t="shared" si="290"/>
        <v>0.20906250000000001</v>
      </c>
      <c r="T1514" s="31">
        <f t="shared" si="291"/>
        <v>0.78918981481481476</v>
      </c>
      <c r="U1514" s="4">
        <f t="shared" si="285"/>
        <v>0</v>
      </c>
      <c r="V1514" s="4" t="str">
        <f t="shared" si="286"/>
        <v/>
      </c>
      <c r="W1514" s="18" t="str">
        <f>IF(V1514="","",VLOOKUP(L1514,日射量と図３!$A$4:$C$368,3,TRUE)*238.85/100)</f>
        <v/>
      </c>
      <c r="X1514" s="4" t="str">
        <f t="shared" si="287"/>
        <v/>
      </c>
      <c r="Y1514" s="4" t="str">
        <f t="shared" si="292"/>
        <v/>
      </c>
      <c r="Z1514" s="4" t="str">
        <f t="shared" si="293"/>
        <v/>
      </c>
      <c r="AA1514" s="4" t="str">
        <f>IF($V1514="","",IF(Y1514&lt;36,0,IF(AND(36&lt;=Y1514,Y1514&lt;71),VLOOKUP($W1514,日射量と図３!$E$6:$F$34,2,TRUE),IF(AND(71&lt;=Y1514,Y1514&lt;107),VLOOKUP($W1514,日射量と図３!$E$6:$G$34,3,TRUE),IF(AND(107&lt;=Y1514,Y1514&lt;143),VLOOKUP($W1514,日射量と図３!$E$6:$H$34,4,TRUE),VLOOKUP($W1514,日射量と図３!$E$6:$I$34,5,TRUE))))))</f>
        <v/>
      </c>
      <c r="AB1514" s="4" t="str">
        <f>IF($V1514="","",IF(Z1514&lt;36,0,IF(AND(36&lt;=Z1514,Z1514&lt;71),VLOOKUP($W1514,日射量と図３!$E$6:$F$34,2,TRUE),IF(AND(71&lt;=Z1514,Z1514&lt;107),VLOOKUP($W1514,日射量と図３!$E$6:$G$34,3,TRUE),IF(AND(107&lt;=Z1514,Z1514&lt;143),VLOOKUP($W1514,日射量と図３!$E$6:$H$34,4,TRUE),VLOOKUP($W1514,日射量と図３!$E$6:$I$34,5,TRUE))))))</f>
        <v/>
      </c>
      <c r="AC1514" s="382" t="str">
        <f t="shared" si="288"/>
        <v/>
      </c>
      <c r="AD1514" s="382" t="str">
        <f t="shared" si="289"/>
        <v/>
      </c>
    </row>
    <row r="1515" spans="11:30" ht="13.5" customHeight="1">
      <c r="K1515" s="4">
        <f t="shared" si="282"/>
        <v>8</v>
      </c>
      <c r="L1515" s="34">
        <v>43314</v>
      </c>
      <c r="M1515" s="4">
        <v>63</v>
      </c>
      <c r="N1515" s="4">
        <v>24</v>
      </c>
      <c r="O1515" s="31">
        <v>0.95833333333333337</v>
      </c>
      <c r="P1515" s="35">
        <v>26.630000000000003</v>
      </c>
      <c r="Q1515" s="36">
        <f t="shared" si="283"/>
        <v>13</v>
      </c>
      <c r="R1515" s="4">
        <f t="shared" si="284"/>
        <v>0</v>
      </c>
      <c r="S1515" s="31">
        <f t="shared" si="290"/>
        <v>0.20906250000000001</v>
      </c>
      <c r="T1515" s="31">
        <f t="shared" si="291"/>
        <v>0.78918981481481476</v>
      </c>
      <c r="U1515" s="4">
        <f t="shared" si="285"/>
        <v>0</v>
      </c>
      <c r="V1515" s="4" t="str">
        <f t="shared" si="286"/>
        <v/>
      </c>
      <c r="W1515" s="18" t="str">
        <f>IF(V1515="","",VLOOKUP(L1515,日射量と図３!$A$4:$C$368,3,TRUE)*238.85/100)</f>
        <v/>
      </c>
      <c r="X1515" s="4" t="str">
        <f t="shared" si="287"/>
        <v/>
      </c>
      <c r="Y1515" s="4" t="str">
        <f t="shared" si="292"/>
        <v/>
      </c>
      <c r="Z1515" s="4" t="str">
        <f t="shared" si="293"/>
        <v/>
      </c>
      <c r="AA1515" s="4" t="str">
        <f>IF($V1515="","",IF(Y1515&lt;36,0,IF(AND(36&lt;=Y1515,Y1515&lt;71),VLOOKUP($W1515,日射量と図３!$E$6:$F$34,2,TRUE),IF(AND(71&lt;=Y1515,Y1515&lt;107),VLOOKUP($W1515,日射量と図３!$E$6:$G$34,3,TRUE),IF(AND(107&lt;=Y1515,Y1515&lt;143),VLOOKUP($W1515,日射量と図３!$E$6:$H$34,4,TRUE),VLOOKUP($W1515,日射量と図３!$E$6:$I$34,5,TRUE))))))</f>
        <v/>
      </c>
      <c r="AB1515" s="4" t="str">
        <f>IF($V1515="","",IF(Z1515&lt;36,0,IF(AND(36&lt;=Z1515,Z1515&lt;71),VLOOKUP($W1515,日射量と図３!$E$6:$F$34,2,TRUE),IF(AND(71&lt;=Z1515,Z1515&lt;107),VLOOKUP($W1515,日射量と図３!$E$6:$G$34,3,TRUE),IF(AND(107&lt;=Z1515,Z1515&lt;143),VLOOKUP($W1515,日射量と図３!$E$6:$H$34,4,TRUE),VLOOKUP($W1515,日射量と図３!$E$6:$I$34,5,TRUE))))))</f>
        <v/>
      </c>
      <c r="AC1515" s="382" t="str">
        <f t="shared" si="288"/>
        <v/>
      </c>
      <c r="AD1515" s="382" t="str">
        <f t="shared" si="289"/>
        <v/>
      </c>
    </row>
    <row r="1516" spans="11:30" ht="13.5" customHeight="1">
      <c r="K1516" s="4">
        <f t="shared" si="282"/>
        <v>8</v>
      </c>
      <c r="L1516" s="34">
        <v>43315</v>
      </c>
      <c r="M1516" s="4">
        <v>64</v>
      </c>
      <c r="N1516" s="4">
        <v>1</v>
      </c>
      <c r="O1516" s="31">
        <v>0</v>
      </c>
      <c r="P1516" s="35">
        <v>26.249999999999993</v>
      </c>
      <c r="Q1516" s="36">
        <f t="shared" si="283"/>
        <v>13</v>
      </c>
      <c r="R1516" s="4">
        <f t="shared" si="284"/>
        <v>0</v>
      </c>
      <c r="S1516" s="31">
        <f t="shared" si="290"/>
        <v>0.20906250000000001</v>
      </c>
      <c r="T1516" s="31">
        <f t="shared" si="291"/>
        <v>0.78918981481481476</v>
      </c>
      <c r="U1516" s="4">
        <f t="shared" si="285"/>
        <v>0</v>
      </c>
      <c r="V1516" s="4">
        <f t="shared" si="286"/>
        <v>0</v>
      </c>
      <c r="W1516" s="18">
        <f>IF(V1516="","",VLOOKUP(L1516,日射量と図３!$A$4:$C$368,3,TRUE)*238.85/100)</f>
        <v>50.158499999999997</v>
      </c>
      <c r="X1516" s="4">
        <f t="shared" si="287"/>
        <v>14</v>
      </c>
      <c r="Y1516" s="4">
        <f t="shared" si="292"/>
        <v>0</v>
      </c>
      <c r="Z1516" s="4">
        <f t="shared" si="293"/>
        <v>0</v>
      </c>
      <c r="AA1516" s="4">
        <f>IF($V1516="","",IF(Y1516&lt;36,0,IF(AND(36&lt;=Y1516,Y1516&lt;71),VLOOKUP($W1516,日射量と図３!$E$6:$F$34,2,TRUE),IF(AND(71&lt;=Y1516,Y1516&lt;107),VLOOKUP($W1516,日射量と図３!$E$6:$G$34,3,TRUE),IF(AND(107&lt;=Y1516,Y1516&lt;143),VLOOKUP($W1516,日射量と図３!$E$6:$H$34,4,TRUE),VLOOKUP($W1516,日射量と図３!$E$6:$I$34,5,TRUE))))))</f>
        <v>0</v>
      </c>
      <c r="AB1516" s="4">
        <f>IF($V1516="","",IF(Z1516&lt;36,0,IF(AND(36&lt;=Z1516,Z1516&lt;71),VLOOKUP($W1516,日射量と図３!$E$6:$F$34,2,TRUE),IF(AND(71&lt;=Z1516,Z1516&lt;107),VLOOKUP($W1516,日射量と図３!$E$6:$G$34,3,TRUE),IF(AND(107&lt;=Z1516,Z1516&lt;143),VLOOKUP($W1516,日射量と図３!$E$6:$H$34,4,TRUE),VLOOKUP($W1516,日射量と図３!$E$6:$I$34,5,TRUE))))))</f>
        <v>0</v>
      </c>
      <c r="AC1516" s="382">
        <f t="shared" si="288"/>
        <v>0</v>
      </c>
      <c r="AD1516" s="382">
        <f t="shared" si="289"/>
        <v>0</v>
      </c>
    </row>
    <row r="1517" spans="11:30" ht="13.5" customHeight="1">
      <c r="K1517" s="4">
        <f t="shared" si="282"/>
        <v>8</v>
      </c>
      <c r="L1517" s="34">
        <v>43315</v>
      </c>
      <c r="M1517" s="4">
        <v>64</v>
      </c>
      <c r="N1517" s="4">
        <v>2</v>
      </c>
      <c r="O1517" s="31">
        <v>4.1666666666666664E-2</v>
      </c>
      <c r="P1517" s="35">
        <v>26.020000000000003</v>
      </c>
      <c r="Q1517" s="36">
        <f t="shared" si="283"/>
        <v>13</v>
      </c>
      <c r="R1517" s="4">
        <f t="shared" si="284"/>
        <v>0</v>
      </c>
      <c r="S1517" s="31">
        <f t="shared" si="290"/>
        <v>0.20906250000000001</v>
      </c>
      <c r="T1517" s="31">
        <f t="shared" si="291"/>
        <v>0.78918981481481476</v>
      </c>
      <c r="U1517" s="4">
        <f t="shared" si="285"/>
        <v>0</v>
      </c>
      <c r="V1517" s="4" t="str">
        <f t="shared" si="286"/>
        <v/>
      </c>
      <c r="W1517" s="18" t="str">
        <f>IF(V1517="","",VLOOKUP(L1517,日射量と図３!$A$4:$C$368,3,TRUE)*238.85/100)</f>
        <v/>
      </c>
      <c r="X1517" s="4" t="str">
        <f t="shared" si="287"/>
        <v/>
      </c>
      <c r="Y1517" s="4" t="str">
        <f t="shared" si="292"/>
        <v/>
      </c>
      <c r="Z1517" s="4" t="str">
        <f t="shared" si="293"/>
        <v/>
      </c>
      <c r="AA1517" s="4" t="str">
        <f>IF($V1517="","",IF(Y1517&lt;36,0,IF(AND(36&lt;=Y1517,Y1517&lt;71),VLOOKUP($W1517,日射量と図３!$E$6:$F$34,2,TRUE),IF(AND(71&lt;=Y1517,Y1517&lt;107),VLOOKUP($W1517,日射量と図３!$E$6:$G$34,3,TRUE),IF(AND(107&lt;=Y1517,Y1517&lt;143),VLOOKUP($W1517,日射量と図３!$E$6:$H$34,4,TRUE),VLOOKUP($W1517,日射量と図３!$E$6:$I$34,5,TRUE))))))</f>
        <v/>
      </c>
      <c r="AB1517" s="4" t="str">
        <f>IF($V1517="","",IF(Z1517&lt;36,0,IF(AND(36&lt;=Z1517,Z1517&lt;71),VLOOKUP($W1517,日射量と図３!$E$6:$F$34,2,TRUE),IF(AND(71&lt;=Z1517,Z1517&lt;107),VLOOKUP($W1517,日射量と図３!$E$6:$G$34,3,TRUE),IF(AND(107&lt;=Z1517,Z1517&lt;143),VLOOKUP($W1517,日射量と図３!$E$6:$H$34,4,TRUE),VLOOKUP($W1517,日射量と図３!$E$6:$I$34,5,TRUE))))))</f>
        <v/>
      </c>
      <c r="AC1517" s="382" t="str">
        <f t="shared" si="288"/>
        <v/>
      </c>
      <c r="AD1517" s="382" t="str">
        <f t="shared" si="289"/>
        <v/>
      </c>
    </row>
    <row r="1518" spans="11:30" ht="13.5" customHeight="1">
      <c r="K1518" s="4">
        <f t="shared" si="282"/>
        <v>8</v>
      </c>
      <c r="L1518" s="34">
        <v>43315</v>
      </c>
      <c r="M1518" s="4">
        <v>64</v>
      </c>
      <c r="N1518" s="4">
        <v>3</v>
      </c>
      <c r="O1518" s="31">
        <v>8.3333333333333329E-2</v>
      </c>
      <c r="P1518" s="35">
        <v>25.750000000000007</v>
      </c>
      <c r="Q1518" s="36">
        <f t="shared" si="283"/>
        <v>13</v>
      </c>
      <c r="R1518" s="4">
        <f t="shared" si="284"/>
        <v>0</v>
      </c>
      <c r="S1518" s="31">
        <f t="shared" si="290"/>
        <v>0.20906250000000001</v>
      </c>
      <c r="T1518" s="31">
        <f t="shared" si="291"/>
        <v>0.78918981481481476</v>
      </c>
      <c r="U1518" s="4">
        <f t="shared" si="285"/>
        <v>0</v>
      </c>
      <c r="V1518" s="4" t="str">
        <f t="shared" si="286"/>
        <v/>
      </c>
      <c r="W1518" s="18" t="str">
        <f>IF(V1518="","",VLOOKUP(L1518,日射量と図３!$A$4:$C$368,3,TRUE)*238.85/100)</f>
        <v/>
      </c>
      <c r="X1518" s="4" t="str">
        <f t="shared" si="287"/>
        <v/>
      </c>
      <c r="Y1518" s="4" t="str">
        <f t="shared" si="292"/>
        <v/>
      </c>
      <c r="Z1518" s="4" t="str">
        <f t="shared" si="293"/>
        <v/>
      </c>
      <c r="AA1518" s="4" t="str">
        <f>IF($V1518="","",IF(Y1518&lt;36,0,IF(AND(36&lt;=Y1518,Y1518&lt;71),VLOOKUP($W1518,日射量と図３!$E$6:$F$34,2,TRUE),IF(AND(71&lt;=Y1518,Y1518&lt;107),VLOOKUP($W1518,日射量と図３!$E$6:$G$34,3,TRUE),IF(AND(107&lt;=Y1518,Y1518&lt;143),VLOOKUP($W1518,日射量と図３!$E$6:$H$34,4,TRUE),VLOOKUP($W1518,日射量と図３!$E$6:$I$34,5,TRUE))))))</f>
        <v/>
      </c>
      <c r="AB1518" s="4" t="str">
        <f>IF($V1518="","",IF(Z1518&lt;36,0,IF(AND(36&lt;=Z1518,Z1518&lt;71),VLOOKUP($W1518,日射量と図３!$E$6:$F$34,2,TRUE),IF(AND(71&lt;=Z1518,Z1518&lt;107),VLOOKUP($W1518,日射量と図３!$E$6:$G$34,3,TRUE),IF(AND(107&lt;=Z1518,Z1518&lt;143),VLOOKUP($W1518,日射量と図３!$E$6:$H$34,4,TRUE),VLOOKUP($W1518,日射量と図３!$E$6:$I$34,5,TRUE))))))</f>
        <v/>
      </c>
      <c r="AC1518" s="382" t="str">
        <f t="shared" si="288"/>
        <v/>
      </c>
      <c r="AD1518" s="382" t="str">
        <f t="shared" si="289"/>
        <v/>
      </c>
    </row>
    <row r="1519" spans="11:30" ht="13.5" customHeight="1">
      <c r="K1519" s="4">
        <f t="shared" si="282"/>
        <v>8</v>
      </c>
      <c r="L1519" s="34">
        <v>43315</v>
      </c>
      <c r="M1519" s="4">
        <v>64</v>
      </c>
      <c r="N1519" s="4">
        <v>4</v>
      </c>
      <c r="O1519" s="31">
        <v>0.125</v>
      </c>
      <c r="P1519" s="35">
        <v>25.54</v>
      </c>
      <c r="Q1519" s="36">
        <f t="shared" si="283"/>
        <v>13</v>
      </c>
      <c r="R1519" s="4">
        <f t="shared" si="284"/>
        <v>0</v>
      </c>
      <c r="S1519" s="31">
        <f t="shared" si="290"/>
        <v>0.20906250000000001</v>
      </c>
      <c r="T1519" s="31">
        <f t="shared" si="291"/>
        <v>0.78918981481481476</v>
      </c>
      <c r="U1519" s="4">
        <f t="shared" si="285"/>
        <v>0</v>
      </c>
      <c r="V1519" s="4" t="str">
        <f t="shared" si="286"/>
        <v/>
      </c>
      <c r="W1519" s="18" t="str">
        <f>IF(V1519="","",VLOOKUP(L1519,日射量と図３!$A$4:$C$368,3,TRUE)*238.85/100)</f>
        <v/>
      </c>
      <c r="X1519" s="4" t="str">
        <f t="shared" si="287"/>
        <v/>
      </c>
      <c r="Y1519" s="4" t="str">
        <f t="shared" si="292"/>
        <v/>
      </c>
      <c r="Z1519" s="4" t="str">
        <f t="shared" si="293"/>
        <v/>
      </c>
      <c r="AA1519" s="4" t="str">
        <f>IF($V1519="","",IF(Y1519&lt;36,0,IF(AND(36&lt;=Y1519,Y1519&lt;71),VLOOKUP($W1519,日射量と図３!$E$6:$F$34,2,TRUE),IF(AND(71&lt;=Y1519,Y1519&lt;107),VLOOKUP($W1519,日射量と図３!$E$6:$G$34,3,TRUE),IF(AND(107&lt;=Y1519,Y1519&lt;143),VLOOKUP($W1519,日射量と図３!$E$6:$H$34,4,TRUE),VLOOKUP($W1519,日射量と図３!$E$6:$I$34,5,TRUE))))))</f>
        <v/>
      </c>
      <c r="AB1519" s="4" t="str">
        <f>IF($V1519="","",IF(Z1519&lt;36,0,IF(AND(36&lt;=Z1519,Z1519&lt;71),VLOOKUP($W1519,日射量と図３!$E$6:$F$34,2,TRUE),IF(AND(71&lt;=Z1519,Z1519&lt;107),VLOOKUP($W1519,日射量と図３!$E$6:$G$34,3,TRUE),IF(AND(107&lt;=Z1519,Z1519&lt;143),VLOOKUP($W1519,日射量と図３!$E$6:$H$34,4,TRUE),VLOOKUP($W1519,日射量と図３!$E$6:$I$34,5,TRUE))))))</f>
        <v/>
      </c>
      <c r="AC1519" s="382" t="str">
        <f t="shared" si="288"/>
        <v/>
      </c>
      <c r="AD1519" s="382" t="str">
        <f t="shared" si="289"/>
        <v/>
      </c>
    </row>
    <row r="1520" spans="11:30" ht="13.5" customHeight="1">
      <c r="K1520" s="4">
        <f t="shared" si="282"/>
        <v>8</v>
      </c>
      <c r="L1520" s="34">
        <v>43315</v>
      </c>
      <c r="M1520" s="4">
        <v>64</v>
      </c>
      <c r="N1520" s="4">
        <v>5</v>
      </c>
      <c r="O1520" s="31">
        <v>0.16666666666666666</v>
      </c>
      <c r="P1520" s="35">
        <v>25.41</v>
      </c>
      <c r="Q1520" s="36">
        <f t="shared" si="283"/>
        <v>15</v>
      </c>
      <c r="R1520" s="4">
        <f t="shared" si="284"/>
        <v>0</v>
      </c>
      <c r="S1520" s="31">
        <f t="shared" si="290"/>
        <v>0.20906250000000001</v>
      </c>
      <c r="T1520" s="31">
        <f t="shared" si="291"/>
        <v>0.78918981481481476</v>
      </c>
      <c r="U1520" s="4">
        <f t="shared" si="285"/>
        <v>0</v>
      </c>
      <c r="V1520" s="4" t="str">
        <f t="shared" si="286"/>
        <v/>
      </c>
      <c r="W1520" s="18" t="str">
        <f>IF(V1520="","",VLOOKUP(L1520,日射量と図３!$A$4:$C$368,3,TRUE)*238.85/100)</f>
        <v/>
      </c>
      <c r="X1520" s="4" t="str">
        <f t="shared" si="287"/>
        <v/>
      </c>
      <c r="Y1520" s="4" t="str">
        <f t="shared" si="292"/>
        <v/>
      </c>
      <c r="Z1520" s="4" t="str">
        <f t="shared" si="293"/>
        <v/>
      </c>
      <c r="AA1520" s="4" t="str">
        <f>IF($V1520="","",IF(Y1520&lt;36,0,IF(AND(36&lt;=Y1520,Y1520&lt;71),VLOOKUP($W1520,日射量と図３!$E$6:$F$34,2,TRUE),IF(AND(71&lt;=Y1520,Y1520&lt;107),VLOOKUP($W1520,日射量と図３!$E$6:$G$34,3,TRUE),IF(AND(107&lt;=Y1520,Y1520&lt;143),VLOOKUP($W1520,日射量と図３!$E$6:$H$34,4,TRUE),VLOOKUP($W1520,日射量と図３!$E$6:$I$34,5,TRUE))))))</f>
        <v/>
      </c>
      <c r="AB1520" s="4" t="str">
        <f>IF($V1520="","",IF(Z1520&lt;36,0,IF(AND(36&lt;=Z1520,Z1520&lt;71),VLOOKUP($W1520,日射量と図３!$E$6:$F$34,2,TRUE),IF(AND(71&lt;=Z1520,Z1520&lt;107),VLOOKUP($W1520,日射量と図３!$E$6:$G$34,3,TRUE),IF(AND(107&lt;=Z1520,Z1520&lt;143),VLOOKUP($W1520,日射量と図３!$E$6:$H$34,4,TRUE),VLOOKUP($W1520,日射量と図３!$E$6:$I$34,5,TRUE))))))</f>
        <v/>
      </c>
      <c r="AC1520" s="382" t="str">
        <f t="shared" si="288"/>
        <v/>
      </c>
      <c r="AD1520" s="382" t="str">
        <f t="shared" si="289"/>
        <v/>
      </c>
    </row>
    <row r="1521" spans="11:30" ht="13.5" customHeight="1">
      <c r="K1521" s="4">
        <f t="shared" si="282"/>
        <v>8</v>
      </c>
      <c r="L1521" s="34">
        <v>43315</v>
      </c>
      <c r="M1521" s="4">
        <v>64</v>
      </c>
      <c r="N1521" s="4">
        <v>6</v>
      </c>
      <c r="O1521" s="31">
        <v>0.20833333333333334</v>
      </c>
      <c r="P1521" s="35">
        <v>25.23</v>
      </c>
      <c r="Q1521" s="36">
        <f t="shared" si="283"/>
        <v>15</v>
      </c>
      <c r="R1521" s="4">
        <f t="shared" si="284"/>
        <v>0</v>
      </c>
      <c r="S1521" s="31">
        <f t="shared" si="290"/>
        <v>0.20906250000000001</v>
      </c>
      <c r="T1521" s="31">
        <f t="shared" si="291"/>
        <v>0.78918981481481476</v>
      </c>
      <c r="U1521" s="4">
        <f t="shared" si="285"/>
        <v>0</v>
      </c>
      <c r="V1521" s="4" t="str">
        <f t="shared" si="286"/>
        <v/>
      </c>
      <c r="W1521" s="18" t="str">
        <f>IF(V1521="","",VLOOKUP(L1521,日射量と図３!$A$4:$C$368,3,TRUE)*238.85/100)</f>
        <v/>
      </c>
      <c r="X1521" s="4" t="str">
        <f t="shared" si="287"/>
        <v/>
      </c>
      <c r="Y1521" s="4" t="str">
        <f t="shared" si="292"/>
        <v/>
      </c>
      <c r="Z1521" s="4" t="str">
        <f t="shared" si="293"/>
        <v/>
      </c>
      <c r="AA1521" s="4" t="str">
        <f>IF($V1521="","",IF(Y1521&lt;36,0,IF(AND(36&lt;=Y1521,Y1521&lt;71),VLOOKUP($W1521,日射量と図３!$E$6:$F$34,2,TRUE),IF(AND(71&lt;=Y1521,Y1521&lt;107),VLOOKUP($W1521,日射量と図３!$E$6:$G$34,3,TRUE),IF(AND(107&lt;=Y1521,Y1521&lt;143),VLOOKUP($W1521,日射量と図３!$E$6:$H$34,4,TRUE),VLOOKUP($W1521,日射量と図３!$E$6:$I$34,5,TRUE))))))</f>
        <v/>
      </c>
      <c r="AB1521" s="4" t="str">
        <f>IF($V1521="","",IF(Z1521&lt;36,0,IF(AND(36&lt;=Z1521,Z1521&lt;71),VLOOKUP($W1521,日射量と図３!$E$6:$F$34,2,TRUE),IF(AND(71&lt;=Z1521,Z1521&lt;107),VLOOKUP($W1521,日射量と図３!$E$6:$G$34,3,TRUE),IF(AND(107&lt;=Z1521,Z1521&lt;143),VLOOKUP($W1521,日射量と図３!$E$6:$H$34,4,TRUE),VLOOKUP($W1521,日射量と図３!$E$6:$I$34,5,TRUE))))))</f>
        <v/>
      </c>
      <c r="AC1521" s="382" t="str">
        <f t="shared" si="288"/>
        <v/>
      </c>
      <c r="AD1521" s="382" t="str">
        <f t="shared" si="289"/>
        <v/>
      </c>
    </row>
    <row r="1522" spans="11:30" ht="13.5" customHeight="1">
      <c r="K1522" s="4">
        <f t="shared" si="282"/>
        <v>8</v>
      </c>
      <c r="L1522" s="34">
        <v>43315</v>
      </c>
      <c r="M1522" s="4">
        <v>64</v>
      </c>
      <c r="N1522" s="4">
        <v>7</v>
      </c>
      <c r="O1522" s="31">
        <v>0.25</v>
      </c>
      <c r="P1522" s="35">
        <v>25.610000000000003</v>
      </c>
      <c r="Q1522" s="36">
        <f t="shared" si="283"/>
        <v>15</v>
      </c>
      <c r="R1522" s="4">
        <f t="shared" si="284"/>
        <v>0</v>
      </c>
      <c r="S1522" s="31">
        <f t="shared" si="290"/>
        <v>0.20906250000000001</v>
      </c>
      <c r="T1522" s="31">
        <f t="shared" si="291"/>
        <v>0.78918981481481476</v>
      </c>
      <c r="U1522" s="4">
        <f t="shared" si="285"/>
        <v>0</v>
      </c>
      <c r="V1522" s="4" t="str">
        <f t="shared" si="286"/>
        <v/>
      </c>
      <c r="W1522" s="18" t="str">
        <f>IF(V1522="","",VLOOKUP(L1522,日射量と図３!$A$4:$C$368,3,TRUE)*238.85/100)</f>
        <v/>
      </c>
      <c r="X1522" s="4" t="str">
        <f t="shared" si="287"/>
        <v/>
      </c>
      <c r="Y1522" s="4" t="str">
        <f t="shared" si="292"/>
        <v/>
      </c>
      <c r="Z1522" s="4" t="str">
        <f t="shared" si="293"/>
        <v/>
      </c>
      <c r="AA1522" s="4" t="str">
        <f>IF($V1522="","",IF(Y1522&lt;36,0,IF(AND(36&lt;=Y1522,Y1522&lt;71),VLOOKUP($W1522,日射量と図３!$E$6:$F$34,2,TRUE),IF(AND(71&lt;=Y1522,Y1522&lt;107),VLOOKUP($W1522,日射量と図３!$E$6:$G$34,3,TRUE),IF(AND(107&lt;=Y1522,Y1522&lt;143),VLOOKUP($W1522,日射量と図３!$E$6:$H$34,4,TRUE),VLOOKUP($W1522,日射量と図３!$E$6:$I$34,5,TRUE))))))</f>
        <v/>
      </c>
      <c r="AB1522" s="4" t="str">
        <f>IF($V1522="","",IF(Z1522&lt;36,0,IF(AND(36&lt;=Z1522,Z1522&lt;71),VLOOKUP($W1522,日射量と図３!$E$6:$F$34,2,TRUE),IF(AND(71&lt;=Z1522,Z1522&lt;107),VLOOKUP($W1522,日射量と図３!$E$6:$G$34,3,TRUE),IF(AND(107&lt;=Z1522,Z1522&lt;143),VLOOKUP($W1522,日射量と図３!$E$6:$H$34,4,TRUE),VLOOKUP($W1522,日射量と図３!$E$6:$I$34,5,TRUE))))))</f>
        <v/>
      </c>
      <c r="AC1522" s="382" t="str">
        <f t="shared" si="288"/>
        <v/>
      </c>
      <c r="AD1522" s="382" t="str">
        <f t="shared" si="289"/>
        <v/>
      </c>
    </row>
    <row r="1523" spans="11:30" ht="13.5" customHeight="1">
      <c r="K1523" s="4">
        <f t="shared" si="282"/>
        <v>8</v>
      </c>
      <c r="L1523" s="34">
        <v>43315</v>
      </c>
      <c r="M1523" s="4">
        <v>64</v>
      </c>
      <c r="N1523" s="4">
        <v>8</v>
      </c>
      <c r="O1523" s="31">
        <v>0.29166666666666669</v>
      </c>
      <c r="P1523" s="35">
        <v>26.52</v>
      </c>
      <c r="Q1523" s="36">
        <f t="shared" si="283"/>
        <v>12</v>
      </c>
      <c r="R1523" s="4">
        <f t="shared" si="284"/>
        <v>0</v>
      </c>
      <c r="S1523" s="31">
        <f t="shared" si="290"/>
        <v>0.20906250000000001</v>
      </c>
      <c r="T1523" s="31">
        <f t="shared" si="291"/>
        <v>0.78918981481481476</v>
      </c>
      <c r="U1523" s="4">
        <f t="shared" si="285"/>
        <v>0</v>
      </c>
      <c r="V1523" s="4" t="str">
        <f t="shared" si="286"/>
        <v/>
      </c>
      <c r="W1523" s="18" t="str">
        <f>IF(V1523="","",VLOOKUP(L1523,日射量と図３!$A$4:$C$368,3,TRUE)*238.85/100)</f>
        <v/>
      </c>
      <c r="X1523" s="4" t="str">
        <f t="shared" si="287"/>
        <v/>
      </c>
      <c r="Y1523" s="4" t="str">
        <f t="shared" si="292"/>
        <v/>
      </c>
      <c r="Z1523" s="4" t="str">
        <f t="shared" si="293"/>
        <v/>
      </c>
      <c r="AA1523" s="4" t="str">
        <f>IF($V1523="","",IF(Y1523&lt;36,0,IF(AND(36&lt;=Y1523,Y1523&lt;71),VLOOKUP($W1523,日射量と図３!$E$6:$F$34,2,TRUE),IF(AND(71&lt;=Y1523,Y1523&lt;107),VLOOKUP($W1523,日射量と図３!$E$6:$G$34,3,TRUE),IF(AND(107&lt;=Y1523,Y1523&lt;143),VLOOKUP($W1523,日射量と図３!$E$6:$H$34,4,TRUE),VLOOKUP($W1523,日射量と図３!$E$6:$I$34,5,TRUE))))))</f>
        <v/>
      </c>
      <c r="AB1523" s="4" t="str">
        <f>IF($V1523="","",IF(Z1523&lt;36,0,IF(AND(36&lt;=Z1523,Z1523&lt;71),VLOOKUP($W1523,日射量と図３!$E$6:$F$34,2,TRUE),IF(AND(71&lt;=Z1523,Z1523&lt;107),VLOOKUP($W1523,日射量と図３!$E$6:$G$34,3,TRUE),IF(AND(107&lt;=Z1523,Z1523&lt;143),VLOOKUP($W1523,日射量と図３!$E$6:$H$34,4,TRUE),VLOOKUP($W1523,日射量と図３!$E$6:$I$34,5,TRUE))))))</f>
        <v/>
      </c>
      <c r="AC1523" s="382" t="str">
        <f t="shared" si="288"/>
        <v/>
      </c>
      <c r="AD1523" s="382" t="str">
        <f t="shared" si="289"/>
        <v/>
      </c>
    </row>
    <row r="1524" spans="11:30" ht="13.5" customHeight="1">
      <c r="K1524" s="4">
        <f t="shared" si="282"/>
        <v>8</v>
      </c>
      <c r="L1524" s="34">
        <v>43315</v>
      </c>
      <c r="M1524" s="4">
        <v>64</v>
      </c>
      <c r="N1524" s="4">
        <v>9</v>
      </c>
      <c r="O1524" s="31">
        <v>0.33333333333333331</v>
      </c>
      <c r="P1524" s="35">
        <v>27.55</v>
      </c>
      <c r="Q1524" s="36">
        <f t="shared" si="283"/>
        <v>12</v>
      </c>
      <c r="R1524" s="4">
        <f t="shared" si="284"/>
        <v>0</v>
      </c>
      <c r="S1524" s="31">
        <f t="shared" si="290"/>
        <v>0.20906250000000001</v>
      </c>
      <c r="T1524" s="31">
        <f t="shared" si="291"/>
        <v>0.78918981481481476</v>
      </c>
      <c r="U1524" s="4">
        <f t="shared" si="285"/>
        <v>0</v>
      </c>
      <c r="V1524" s="4" t="str">
        <f t="shared" si="286"/>
        <v/>
      </c>
      <c r="W1524" s="18" t="str">
        <f>IF(V1524="","",VLOOKUP(L1524,日射量と図３!$A$4:$C$368,3,TRUE)*238.85/100)</f>
        <v/>
      </c>
      <c r="X1524" s="4" t="str">
        <f t="shared" si="287"/>
        <v/>
      </c>
      <c r="Y1524" s="4" t="str">
        <f t="shared" si="292"/>
        <v/>
      </c>
      <c r="Z1524" s="4" t="str">
        <f t="shared" si="293"/>
        <v/>
      </c>
      <c r="AA1524" s="4" t="str">
        <f>IF($V1524="","",IF(Y1524&lt;36,0,IF(AND(36&lt;=Y1524,Y1524&lt;71),VLOOKUP($W1524,日射量と図３!$E$6:$F$34,2,TRUE),IF(AND(71&lt;=Y1524,Y1524&lt;107),VLOOKUP($W1524,日射量と図３!$E$6:$G$34,3,TRUE),IF(AND(107&lt;=Y1524,Y1524&lt;143),VLOOKUP($W1524,日射量と図３!$E$6:$H$34,4,TRUE),VLOOKUP($W1524,日射量と図３!$E$6:$I$34,5,TRUE))))))</f>
        <v/>
      </c>
      <c r="AB1524" s="4" t="str">
        <f>IF($V1524="","",IF(Z1524&lt;36,0,IF(AND(36&lt;=Z1524,Z1524&lt;71),VLOOKUP($W1524,日射量と図３!$E$6:$F$34,2,TRUE),IF(AND(71&lt;=Z1524,Z1524&lt;107),VLOOKUP($W1524,日射量と図３!$E$6:$G$34,3,TRUE),IF(AND(107&lt;=Z1524,Z1524&lt;143),VLOOKUP($W1524,日射量と図３!$E$6:$H$34,4,TRUE),VLOOKUP($W1524,日射量と図３!$E$6:$I$34,5,TRUE))))))</f>
        <v/>
      </c>
      <c r="AC1524" s="382" t="str">
        <f t="shared" si="288"/>
        <v/>
      </c>
      <c r="AD1524" s="382" t="str">
        <f t="shared" si="289"/>
        <v/>
      </c>
    </row>
    <row r="1525" spans="11:30" ht="13.5" customHeight="1">
      <c r="K1525" s="4">
        <f t="shared" si="282"/>
        <v>8</v>
      </c>
      <c r="L1525" s="34">
        <v>43315</v>
      </c>
      <c r="M1525" s="4">
        <v>64</v>
      </c>
      <c r="N1525" s="4">
        <v>10</v>
      </c>
      <c r="O1525" s="31">
        <v>0.375</v>
      </c>
      <c r="P1525" s="35">
        <v>28.860000000000003</v>
      </c>
      <c r="Q1525" s="36">
        <f t="shared" si="283"/>
        <v>12</v>
      </c>
      <c r="R1525" s="4">
        <f t="shared" si="284"/>
        <v>0</v>
      </c>
      <c r="S1525" s="31">
        <f t="shared" si="290"/>
        <v>0.20906250000000001</v>
      </c>
      <c r="T1525" s="31">
        <f t="shared" si="291"/>
        <v>0.78918981481481476</v>
      </c>
      <c r="U1525" s="4">
        <f t="shared" si="285"/>
        <v>0</v>
      </c>
      <c r="V1525" s="4" t="str">
        <f t="shared" si="286"/>
        <v/>
      </c>
      <c r="W1525" s="18" t="str">
        <f>IF(V1525="","",VLOOKUP(L1525,日射量と図３!$A$4:$C$368,3,TRUE)*238.85/100)</f>
        <v/>
      </c>
      <c r="X1525" s="4" t="str">
        <f t="shared" si="287"/>
        <v/>
      </c>
      <c r="Y1525" s="4" t="str">
        <f t="shared" si="292"/>
        <v/>
      </c>
      <c r="Z1525" s="4" t="str">
        <f t="shared" si="293"/>
        <v/>
      </c>
      <c r="AA1525" s="4" t="str">
        <f>IF($V1525="","",IF(Y1525&lt;36,0,IF(AND(36&lt;=Y1525,Y1525&lt;71),VLOOKUP($W1525,日射量と図３!$E$6:$F$34,2,TRUE),IF(AND(71&lt;=Y1525,Y1525&lt;107),VLOOKUP($W1525,日射量と図３!$E$6:$G$34,3,TRUE),IF(AND(107&lt;=Y1525,Y1525&lt;143),VLOOKUP($W1525,日射量と図３!$E$6:$H$34,4,TRUE),VLOOKUP($W1525,日射量と図３!$E$6:$I$34,5,TRUE))))))</f>
        <v/>
      </c>
      <c r="AB1525" s="4" t="str">
        <f>IF($V1525="","",IF(Z1525&lt;36,0,IF(AND(36&lt;=Z1525,Z1525&lt;71),VLOOKUP($W1525,日射量と図３!$E$6:$F$34,2,TRUE),IF(AND(71&lt;=Z1525,Z1525&lt;107),VLOOKUP($W1525,日射量と図３!$E$6:$G$34,3,TRUE),IF(AND(107&lt;=Z1525,Z1525&lt;143),VLOOKUP($W1525,日射量と図３!$E$6:$H$34,4,TRUE),VLOOKUP($W1525,日射量と図３!$E$6:$I$34,5,TRUE))))))</f>
        <v/>
      </c>
      <c r="AC1525" s="382" t="str">
        <f t="shared" si="288"/>
        <v/>
      </c>
      <c r="AD1525" s="382" t="str">
        <f t="shared" si="289"/>
        <v/>
      </c>
    </row>
    <row r="1526" spans="11:30" ht="13.5" customHeight="1">
      <c r="K1526" s="4">
        <f t="shared" si="282"/>
        <v>8</v>
      </c>
      <c r="L1526" s="34">
        <v>43315</v>
      </c>
      <c r="M1526" s="4">
        <v>64</v>
      </c>
      <c r="N1526" s="4">
        <v>11</v>
      </c>
      <c r="O1526" s="31">
        <v>0.41666666666666669</v>
      </c>
      <c r="P1526" s="35">
        <v>30.160000000000004</v>
      </c>
      <c r="Q1526" s="36">
        <f t="shared" si="283"/>
        <v>12</v>
      </c>
      <c r="R1526" s="4">
        <f t="shared" si="284"/>
        <v>0</v>
      </c>
      <c r="S1526" s="31">
        <f t="shared" si="290"/>
        <v>0.20906250000000001</v>
      </c>
      <c r="T1526" s="31">
        <f t="shared" si="291"/>
        <v>0.78918981481481476</v>
      </c>
      <c r="U1526" s="4">
        <f t="shared" si="285"/>
        <v>0</v>
      </c>
      <c r="V1526" s="4" t="str">
        <f t="shared" si="286"/>
        <v/>
      </c>
      <c r="W1526" s="18" t="str">
        <f>IF(V1526="","",VLOOKUP(L1526,日射量と図３!$A$4:$C$368,3,TRUE)*238.85/100)</f>
        <v/>
      </c>
      <c r="X1526" s="4" t="str">
        <f t="shared" si="287"/>
        <v/>
      </c>
      <c r="Y1526" s="4" t="str">
        <f t="shared" si="292"/>
        <v/>
      </c>
      <c r="Z1526" s="4" t="str">
        <f t="shared" si="293"/>
        <v/>
      </c>
      <c r="AA1526" s="4" t="str">
        <f>IF($V1526="","",IF(Y1526&lt;36,0,IF(AND(36&lt;=Y1526,Y1526&lt;71),VLOOKUP($W1526,日射量と図３!$E$6:$F$34,2,TRUE),IF(AND(71&lt;=Y1526,Y1526&lt;107),VLOOKUP($W1526,日射量と図３!$E$6:$G$34,3,TRUE),IF(AND(107&lt;=Y1526,Y1526&lt;143),VLOOKUP($W1526,日射量と図３!$E$6:$H$34,4,TRUE),VLOOKUP($W1526,日射量と図３!$E$6:$I$34,5,TRUE))))))</f>
        <v/>
      </c>
      <c r="AB1526" s="4" t="str">
        <f>IF($V1526="","",IF(Z1526&lt;36,0,IF(AND(36&lt;=Z1526,Z1526&lt;71),VLOOKUP($W1526,日射量と図３!$E$6:$F$34,2,TRUE),IF(AND(71&lt;=Z1526,Z1526&lt;107),VLOOKUP($W1526,日射量と図３!$E$6:$G$34,3,TRUE),IF(AND(107&lt;=Z1526,Z1526&lt;143),VLOOKUP($W1526,日射量と図３!$E$6:$H$34,4,TRUE),VLOOKUP($W1526,日射量と図３!$E$6:$I$34,5,TRUE))))))</f>
        <v/>
      </c>
      <c r="AC1526" s="382" t="str">
        <f t="shared" si="288"/>
        <v/>
      </c>
      <c r="AD1526" s="382" t="str">
        <f t="shared" si="289"/>
        <v/>
      </c>
    </row>
    <row r="1527" spans="11:30" ht="13.5" customHeight="1">
      <c r="K1527" s="4">
        <f t="shared" si="282"/>
        <v>8</v>
      </c>
      <c r="L1527" s="34">
        <v>43315</v>
      </c>
      <c r="M1527" s="4">
        <v>64</v>
      </c>
      <c r="N1527" s="4">
        <v>12</v>
      </c>
      <c r="O1527" s="31">
        <v>0.45833333333333331</v>
      </c>
      <c r="P1527" s="35">
        <v>31.23</v>
      </c>
      <c r="Q1527" s="36">
        <f t="shared" si="283"/>
        <v>12</v>
      </c>
      <c r="R1527" s="4">
        <f t="shared" si="284"/>
        <v>0</v>
      </c>
      <c r="S1527" s="31">
        <f t="shared" si="290"/>
        <v>0.20906250000000001</v>
      </c>
      <c r="T1527" s="31">
        <f t="shared" si="291"/>
        <v>0.78918981481481476</v>
      </c>
      <c r="U1527" s="4">
        <f t="shared" si="285"/>
        <v>0</v>
      </c>
      <c r="V1527" s="4" t="str">
        <f t="shared" si="286"/>
        <v/>
      </c>
      <c r="W1527" s="18" t="str">
        <f>IF(V1527="","",VLOOKUP(L1527,日射量と図３!$A$4:$C$368,3,TRUE)*238.85/100)</f>
        <v/>
      </c>
      <c r="X1527" s="4" t="str">
        <f t="shared" si="287"/>
        <v/>
      </c>
      <c r="Y1527" s="4" t="str">
        <f t="shared" si="292"/>
        <v/>
      </c>
      <c r="Z1527" s="4" t="str">
        <f t="shared" si="293"/>
        <v/>
      </c>
      <c r="AA1527" s="4" t="str">
        <f>IF($V1527="","",IF(Y1527&lt;36,0,IF(AND(36&lt;=Y1527,Y1527&lt;71),VLOOKUP($W1527,日射量と図３!$E$6:$F$34,2,TRUE),IF(AND(71&lt;=Y1527,Y1527&lt;107),VLOOKUP($W1527,日射量と図３!$E$6:$G$34,3,TRUE),IF(AND(107&lt;=Y1527,Y1527&lt;143),VLOOKUP($W1527,日射量と図３!$E$6:$H$34,4,TRUE),VLOOKUP($W1527,日射量と図３!$E$6:$I$34,5,TRUE))))))</f>
        <v/>
      </c>
      <c r="AB1527" s="4" t="str">
        <f>IF($V1527="","",IF(Z1527&lt;36,0,IF(AND(36&lt;=Z1527,Z1527&lt;71),VLOOKUP($W1527,日射量と図３!$E$6:$F$34,2,TRUE),IF(AND(71&lt;=Z1527,Z1527&lt;107),VLOOKUP($W1527,日射量と図３!$E$6:$G$34,3,TRUE),IF(AND(107&lt;=Z1527,Z1527&lt;143),VLOOKUP($W1527,日射量と図３!$E$6:$H$34,4,TRUE),VLOOKUP($W1527,日射量と図３!$E$6:$I$34,5,TRUE))))))</f>
        <v/>
      </c>
      <c r="AC1527" s="382" t="str">
        <f t="shared" si="288"/>
        <v/>
      </c>
      <c r="AD1527" s="382" t="str">
        <f t="shared" si="289"/>
        <v/>
      </c>
    </row>
    <row r="1528" spans="11:30" ht="13.5" customHeight="1">
      <c r="K1528" s="4">
        <f t="shared" si="282"/>
        <v>8</v>
      </c>
      <c r="L1528" s="34">
        <v>43315</v>
      </c>
      <c r="M1528" s="4">
        <v>64</v>
      </c>
      <c r="N1528" s="4">
        <v>13</v>
      </c>
      <c r="O1528" s="31">
        <v>0.5</v>
      </c>
      <c r="P1528" s="35">
        <v>31.829999999999995</v>
      </c>
      <c r="Q1528" s="36">
        <f t="shared" si="283"/>
        <v>12</v>
      </c>
      <c r="R1528" s="4">
        <f t="shared" si="284"/>
        <v>0</v>
      </c>
      <c r="S1528" s="31">
        <f t="shared" si="290"/>
        <v>0.20906250000000001</v>
      </c>
      <c r="T1528" s="31">
        <f t="shared" si="291"/>
        <v>0.78918981481481476</v>
      </c>
      <c r="U1528" s="4">
        <f t="shared" si="285"/>
        <v>0</v>
      </c>
      <c r="V1528" s="4" t="str">
        <f t="shared" si="286"/>
        <v/>
      </c>
      <c r="W1528" s="18" t="str">
        <f>IF(V1528="","",VLOOKUP(L1528,日射量と図３!$A$4:$C$368,3,TRUE)*238.85/100)</f>
        <v/>
      </c>
      <c r="X1528" s="4" t="str">
        <f t="shared" si="287"/>
        <v/>
      </c>
      <c r="Y1528" s="4" t="str">
        <f t="shared" si="292"/>
        <v/>
      </c>
      <c r="Z1528" s="4" t="str">
        <f t="shared" si="293"/>
        <v/>
      </c>
      <c r="AA1528" s="4" t="str">
        <f>IF($V1528="","",IF(Y1528&lt;36,0,IF(AND(36&lt;=Y1528,Y1528&lt;71),VLOOKUP($W1528,日射量と図３!$E$6:$F$34,2,TRUE),IF(AND(71&lt;=Y1528,Y1528&lt;107),VLOOKUP($W1528,日射量と図３!$E$6:$G$34,3,TRUE),IF(AND(107&lt;=Y1528,Y1528&lt;143),VLOOKUP($W1528,日射量と図３!$E$6:$H$34,4,TRUE),VLOOKUP($W1528,日射量と図３!$E$6:$I$34,5,TRUE))))))</f>
        <v/>
      </c>
      <c r="AB1528" s="4" t="str">
        <f>IF($V1528="","",IF(Z1528&lt;36,0,IF(AND(36&lt;=Z1528,Z1528&lt;71),VLOOKUP($W1528,日射量と図３!$E$6:$F$34,2,TRUE),IF(AND(71&lt;=Z1528,Z1528&lt;107),VLOOKUP($W1528,日射量と図３!$E$6:$G$34,3,TRUE),IF(AND(107&lt;=Z1528,Z1528&lt;143),VLOOKUP($W1528,日射量と図３!$E$6:$H$34,4,TRUE),VLOOKUP($W1528,日射量と図３!$E$6:$I$34,5,TRUE))))))</f>
        <v/>
      </c>
      <c r="AC1528" s="382" t="str">
        <f t="shared" si="288"/>
        <v/>
      </c>
      <c r="AD1528" s="382" t="str">
        <f t="shared" si="289"/>
        <v/>
      </c>
    </row>
    <row r="1529" spans="11:30" ht="13.5" customHeight="1">
      <c r="K1529" s="4">
        <f t="shared" si="282"/>
        <v>8</v>
      </c>
      <c r="L1529" s="34">
        <v>43315</v>
      </c>
      <c r="M1529" s="4">
        <v>64</v>
      </c>
      <c r="N1529" s="4">
        <v>14</v>
      </c>
      <c r="O1529" s="31">
        <v>0.54166666666666663</v>
      </c>
      <c r="P1529" s="35">
        <v>32.18</v>
      </c>
      <c r="Q1529" s="36">
        <f t="shared" si="283"/>
        <v>12</v>
      </c>
      <c r="R1529" s="4">
        <f t="shared" si="284"/>
        <v>0</v>
      </c>
      <c r="S1529" s="31">
        <f t="shared" si="290"/>
        <v>0.20906250000000001</v>
      </c>
      <c r="T1529" s="31">
        <f t="shared" si="291"/>
        <v>0.78918981481481476</v>
      </c>
      <c r="U1529" s="4">
        <f t="shared" si="285"/>
        <v>0</v>
      </c>
      <c r="V1529" s="4" t="str">
        <f t="shared" si="286"/>
        <v/>
      </c>
      <c r="W1529" s="18" t="str">
        <f>IF(V1529="","",VLOOKUP(L1529,日射量と図３!$A$4:$C$368,3,TRUE)*238.85/100)</f>
        <v/>
      </c>
      <c r="X1529" s="4" t="str">
        <f t="shared" si="287"/>
        <v/>
      </c>
      <c r="Y1529" s="4" t="str">
        <f t="shared" si="292"/>
        <v/>
      </c>
      <c r="Z1529" s="4" t="str">
        <f t="shared" si="293"/>
        <v/>
      </c>
      <c r="AA1529" s="4" t="str">
        <f>IF($V1529="","",IF(Y1529&lt;36,0,IF(AND(36&lt;=Y1529,Y1529&lt;71),VLOOKUP($W1529,日射量と図３!$E$6:$F$34,2,TRUE),IF(AND(71&lt;=Y1529,Y1529&lt;107),VLOOKUP($W1529,日射量と図３!$E$6:$G$34,3,TRUE),IF(AND(107&lt;=Y1529,Y1529&lt;143),VLOOKUP($W1529,日射量と図３!$E$6:$H$34,4,TRUE),VLOOKUP($W1529,日射量と図３!$E$6:$I$34,5,TRUE))))))</f>
        <v/>
      </c>
      <c r="AB1529" s="4" t="str">
        <f>IF($V1529="","",IF(Z1529&lt;36,0,IF(AND(36&lt;=Z1529,Z1529&lt;71),VLOOKUP($W1529,日射量と図３!$E$6:$F$34,2,TRUE),IF(AND(71&lt;=Z1529,Z1529&lt;107),VLOOKUP($W1529,日射量と図３!$E$6:$G$34,3,TRUE),IF(AND(107&lt;=Z1529,Z1529&lt;143),VLOOKUP($W1529,日射量と図３!$E$6:$H$34,4,TRUE),VLOOKUP($W1529,日射量と図３!$E$6:$I$34,5,TRUE))))))</f>
        <v/>
      </c>
      <c r="AC1529" s="382" t="str">
        <f t="shared" si="288"/>
        <v/>
      </c>
      <c r="AD1529" s="382" t="str">
        <f t="shared" si="289"/>
        <v/>
      </c>
    </row>
    <row r="1530" spans="11:30" ht="13.5" customHeight="1">
      <c r="K1530" s="4">
        <f t="shared" si="282"/>
        <v>8</v>
      </c>
      <c r="L1530" s="34">
        <v>43315</v>
      </c>
      <c r="M1530" s="4">
        <v>64</v>
      </c>
      <c r="N1530" s="4">
        <v>15</v>
      </c>
      <c r="O1530" s="31">
        <v>0.58333333333333337</v>
      </c>
      <c r="P1530" s="35">
        <v>32.58</v>
      </c>
      <c r="Q1530" s="36">
        <f t="shared" si="283"/>
        <v>12</v>
      </c>
      <c r="R1530" s="4">
        <f t="shared" si="284"/>
        <v>0</v>
      </c>
      <c r="S1530" s="31">
        <f t="shared" si="290"/>
        <v>0.20906250000000001</v>
      </c>
      <c r="T1530" s="31">
        <f t="shared" si="291"/>
        <v>0.78918981481481476</v>
      </c>
      <c r="U1530" s="4">
        <f t="shared" si="285"/>
        <v>0</v>
      </c>
      <c r="V1530" s="4" t="str">
        <f t="shared" si="286"/>
        <v/>
      </c>
      <c r="W1530" s="18" t="str">
        <f>IF(V1530="","",VLOOKUP(L1530,日射量と図３!$A$4:$C$368,3,TRUE)*238.85/100)</f>
        <v/>
      </c>
      <c r="X1530" s="4" t="str">
        <f t="shared" si="287"/>
        <v/>
      </c>
      <c r="Y1530" s="4" t="str">
        <f t="shared" si="292"/>
        <v/>
      </c>
      <c r="Z1530" s="4" t="str">
        <f t="shared" si="293"/>
        <v/>
      </c>
      <c r="AA1530" s="4" t="str">
        <f>IF($V1530="","",IF(Y1530&lt;36,0,IF(AND(36&lt;=Y1530,Y1530&lt;71),VLOOKUP($W1530,日射量と図３!$E$6:$F$34,2,TRUE),IF(AND(71&lt;=Y1530,Y1530&lt;107),VLOOKUP($W1530,日射量と図３!$E$6:$G$34,3,TRUE),IF(AND(107&lt;=Y1530,Y1530&lt;143),VLOOKUP($W1530,日射量と図３!$E$6:$H$34,4,TRUE),VLOOKUP($W1530,日射量と図３!$E$6:$I$34,5,TRUE))))))</f>
        <v/>
      </c>
      <c r="AB1530" s="4" t="str">
        <f>IF($V1530="","",IF(Z1530&lt;36,0,IF(AND(36&lt;=Z1530,Z1530&lt;71),VLOOKUP($W1530,日射量と図３!$E$6:$F$34,2,TRUE),IF(AND(71&lt;=Z1530,Z1530&lt;107),VLOOKUP($W1530,日射量と図３!$E$6:$G$34,3,TRUE),IF(AND(107&lt;=Z1530,Z1530&lt;143),VLOOKUP($W1530,日射量と図３!$E$6:$H$34,4,TRUE),VLOOKUP($W1530,日射量と図３!$E$6:$I$34,5,TRUE))))))</f>
        <v/>
      </c>
      <c r="AC1530" s="382" t="str">
        <f t="shared" si="288"/>
        <v/>
      </c>
      <c r="AD1530" s="382" t="str">
        <f t="shared" si="289"/>
        <v/>
      </c>
    </row>
    <row r="1531" spans="11:30" ht="13.5" customHeight="1">
      <c r="K1531" s="4">
        <f t="shared" si="282"/>
        <v>8</v>
      </c>
      <c r="L1531" s="34">
        <v>43315</v>
      </c>
      <c r="M1531" s="4">
        <v>64</v>
      </c>
      <c r="N1531" s="4">
        <v>16</v>
      </c>
      <c r="O1531" s="31">
        <v>0.625</v>
      </c>
      <c r="P1531" s="35">
        <v>32.489999999999995</v>
      </c>
      <c r="Q1531" s="36">
        <f t="shared" si="283"/>
        <v>16</v>
      </c>
      <c r="R1531" s="4">
        <f t="shared" si="284"/>
        <v>0</v>
      </c>
      <c r="S1531" s="31">
        <f t="shared" si="290"/>
        <v>0.20906250000000001</v>
      </c>
      <c r="T1531" s="31">
        <f t="shared" si="291"/>
        <v>0.78918981481481476</v>
      </c>
      <c r="U1531" s="4">
        <f t="shared" si="285"/>
        <v>0</v>
      </c>
      <c r="V1531" s="4" t="str">
        <f t="shared" si="286"/>
        <v/>
      </c>
      <c r="W1531" s="18" t="str">
        <f>IF(V1531="","",VLOOKUP(L1531,日射量と図３!$A$4:$C$368,3,TRUE)*238.85/100)</f>
        <v/>
      </c>
      <c r="X1531" s="4" t="str">
        <f t="shared" si="287"/>
        <v/>
      </c>
      <c r="Y1531" s="4" t="str">
        <f t="shared" si="292"/>
        <v/>
      </c>
      <c r="Z1531" s="4" t="str">
        <f t="shared" si="293"/>
        <v/>
      </c>
      <c r="AA1531" s="4" t="str">
        <f>IF($V1531="","",IF(Y1531&lt;36,0,IF(AND(36&lt;=Y1531,Y1531&lt;71),VLOOKUP($W1531,日射量と図３!$E$6:$F$34,2,TRUE),IF(AND(71&lt;=Y1531,Y1531&lt;107),VLOOKUP($W1531,日射量と図３!$E$6:$G$34,3,TRUE),IF(AND(107&lt;=Y1531,Y1531&lt;143),VLOOKUP($W1531,日射量と図３!$E$6:$H$34,4,TRUE),VLOOKUP($W1531,日射量と図３!$E$6:$I$34,5,TRUE))))))</f>
        <v/>
      </c>
      <c r="AB1531" s="4" t="str">
        <f>IF($V1531="","",IF(Z1531&lt;36,0,IF(AND(36&lt;=Z1531,Z1531&lt;71),VLOOKUP($W1531,日射量と図３!$E$6:$F$34,2,TRUE),IF(AND(71&lt;=Z1531,Z1531&lt;107),VLOOKUP($W1531,日射量と図３!$E$6:$G$34,3,TRUE),IF(AND(107&lt;=Z1531,Z1531&lt;143),VLOOKUP($W1531,日射量と図３!$E$6:$H$34,4,TRUE),VLOOKUP($W1531,日射量と図３!$E$6:$I$34,5,TRUE))))))</f>
        <v/>
      </c>
      <c r="AC1531" s="382" t="str">
        <f t="shared" si="288"/>
        <v/>
      </c>
      <c r="AD1531" s="382" t="str">
        <f t="shared" si="289"/>
        <v/>
      </c>
    </row>
    <row r="1532" spans="11:30" ht="13.5" customHeight="1">
      <c r="K1532" s="4">
        <f t="shared" si="282"/>
        <v>8</v>
      </c>
      <c r="L1532" s="34">
        <v>43315</v>
      </c>
      <c r="M1532" s="4">
        <v>64</v>
      </c>
      <c r="N1532" s="4">
        <v>17</v>
      </c>
      <c r="O1532" s="31">
        <v>0.66666666666666663</v>
      </c>
      <c r="P1532" s="35">
        <v>31.809999999999995</v>
      </c>
      <c r="Q1532" s="36">
        <f t="shared" si="283"/>
        <v>16</v>
      </c>
      <c r="R1532" s="4">
        <f t="shared" si="284"/>
        <v>0</v>
      </c>
      <c r="S1532" s="31">
        <f t="shared" si="290"/>
        <v>0.20906250000000001</v>
      </c>
      <c r="T1532" s="31">
        <f t="shared" si="291"/>
        <v>0.78918981481481476</v>
      </c>
      <c r="U1532" s="4">
        <f t="shared" si="285"/>
        <v>0</v>
      </c>
      <c r="V1532" s="4" t="str">
        <f t="shared" si="286"/>
        <v/>
      </c>
      <c r="W1532" s="18" t="str">
        <f>IF(V1532="","",VLOOKUP(L1532,日射量と図３!$A$4:$C$368,3,TRUE)*238.85/100)</f>
        <v/>
      </c>
      <c r="X1532" s="4" t="str">
        <f t="shared" si="287"/>
        <v/>
      </c>
      <c r="Y1532" s="4" t="str">
        <f t="shared" si="292"/>
        <v/>
      </c>
      <c r="Z1532" s="4" t="str">
        <f t="shared" si="293"/>
        <v/>
      </c>
      <c r="AA1532" s="4" t="str">
        <f>IF($V1532="","",IF(Y1532&lt;36,0,IF(AND(36&lt;=Y1532,Y1532&lt;71),VLOOKUP($W1532,日射量と図３!$E$6:$F$34,2,TRUE),IF(AND(71&lt;=Y1532,Y1532&lt;107),VLOOKUP($W1532,日射量と図３!$E$6:$G$34,3,TRUE),IF(AND(107&lt;=Y1532,Y1532&lt;143),VLOOKUP($W1532,日射量と図３!$E$6:$H$34,4,TRUE),VLOOKUP($W1532,日射量と図３!$E$6:$I$34,5,TRUE))))))</f>
        <v/>
      </c>
      <c r="AB1532" s="4" t="str">
        <f>IF($V1532="","",IF(Z1532&lt;36,0,IF(AND(36&lt;=Z1532,Z1532&lt;71),VLOOKUP($W1532,日射量と図３!$E$6:$F$34,2,TRUE),IF(AND(71&lt;=Z1532,Z1532&lt;107),VLOOKUP($W1532,日射量と図３!$E$6:$G$34,3,TRUE),IF(AND(107&lt;=Z1532,Z1532&lt;143),VLOOKUP($W1532,日射量と図３!$E$6:$H$34,4,TRUE),VLOOKUP($W1532,日射量と図３!$E$6:$I$34,5,TRUE))))))</f>
        <v/>
      </c>
      <c r="AC1532" s="382" t="str">
        <f t="shared" si="288"/>
        <v/>
      </c>
      <c r="AD1532" s="382" t="str">
        <f t="shared" si="289"/>
        <v/>
      </c>
    </row>
    <row r="1533" spans="11:30" ht="13.5" customHeight="1">
      <c r="K1533" s="4">
        <f t="shared" si="282"/>
        <v>8</v>
      </c>
      <c r="L1533" s="34">
        <v>43315</v>
      </c>
      <c r="M1533" s="4">
        <v>64</v>
      </c>
      <c r="N1533" s="4">
        <v>18</v>
      </c>
      <c r="O1533" s="31">
        <v>0.70833333333333337</v>
      </c>
      <c r="P1533" s="35">
        <v>31.149999999999995</v>
      </c>
      <c r="Q1533" s="36">
        <f t="shared" si="283"/>
        <v>16</v>
      </c>
      <c r="R1533" s="4">
        <f t="shared" si="284"/>
        <v>0</v>
      </c>
      <c r="S1533" s="31">
        <f t="shared" si="290"/>
        <v>0.20906250000000001</v>
      </c>
      <c r="T1533" s="31">
        <f t="shared" si="291"/>
        <v>0.78918981481481476</v>
      </c>
      <c r="U1533" s="4">
        <f t="shared" si="285"/>
        <v>0</v>
      </c>
      <c r="V1533" s="4" t="str">
        <f t="shared" si="286"/>
        <v/>
      </c>
      <c r="W1533" s="18" t="str">
        <f>IF(V1533="","",VLOOKUP(L1533,日射量と図３!$A$4:$C$368,3,TRUE)*238.85/100)</f>
        <v/>
      </c>
      <c r="X1533" s="4" t="str">
        <f t="shared" si="287"/>
        <v/>
      </c>
      <c r="Y1533" s="4" t="str">
        <f t="shared" si="292"/>
        <v/>
      </c>
      <c r="Z1533" s="4" t="str">
        <f t="shared" si="293"/>
        <v/>
      </c>
      <c r="AA1533" s="4" t="str">
        <f>IF($V1533="","",IF(Y1533&lt;36,0,IF(AND(36&lt;=Y1533,Y1533&lt;71),VLOOKUP($W1533,日射量と図３!$E$6:$F$34,2,TRUE),IF(AND(71&lt;=Y1533,Y1533&lt;107),VLOOKUP($W1533,日射量と図３!$E$6:$G$34,3,TRUE),IF(AND(107&lt;=Y1533,Y1533&lt;143),VLOOKUP($W1533,日射量と図３!$E$6:$H$34,4,TRUE),VLOOKUP($W1533,日射量と図３!$E$6:$I$34,5,TRUE))))))</f>
        <v/>
      </c>
      <c r="AB1533" s="4" t="str">
        <f>IF($V1533="","",IF(Z1533&lt;36,0,IF(AND(36&lt;=Z1533,Z1533&lt;71),VLOOKUP($W1533,日射量と図３!$E$6:$F$34,2,TRUE),IF(AND(71&lt;=Z1533,Z1533&lt;107),VLOOKUP($W1533,日射量と図３!$E$6:$G$34,3,TRUE),IF(AND(107&lt;=Z1533,Z1533&lt;143),VLOOKUP($W1533,日射量と図３!$E$6:$H$34,4,TRUE),VLOOKUP($W1533,日射量と図３!$E$6:$I$34,5,TRUE))))))</f>
        <v/>
      </c>
      <c r="AC1533" s="382" t="str">
        <f t="shared" si="288"/>
        <v/>
      </c>
      <c r="AD1533" s="382" t="str">
        <f t="shared" si="289"/>
        <v/>
      </c>
    </row>
    <row r="1534" spans="11:30" ht="13.5" customHeight="1">
      <c r="K1534" s="4">
        <f t="shared" si="282"/>
        <v>8</v>
      </c>
      <c r="L1534" s="34">
        <v>43315</v>
      </c>
      <c r="M1534" s="4">
        <v>64</v>
      </c>
      <c r="N1534" s="4">
        <v>19</v>
      </c>
      <c r="O1534" s="31">
        <v>0.75</v>
      </c>
      <c r="P1534" s="35">
        <v>30.03</v>
      </c>
      <c r="Q1534" s="36">
        <f t="shared" si="283"/>
        <v>16</v>
      </c>
      <c r="R1534" s="4">
        <f t="shared" si="284"/>
        <v>0</v>
      </c>
      <c r="S1534" s="31">
        <f t="shared" si="290"/>
        <v>0.20906250000000001</v>
      </c>
      <c r="T1534" s="31">
        <f t="shared" si="291"/>
        <v>0.78918981481481476</v>
      </c>
      <c r="U1534" s="4">
        <f t="shared" si="285"/>
        <v>0</v>
      </c>
      <c r="V1534" s="4" t="str">
        <f t="shared" si="286"/>
        <v/>
      </c>
      <c r="W1534" s="18" t="str">
        <f>IF(V1534="","",VLOOKUP(L1534,日射量と図３!$A$4:$C$368,3,TRUE)*238.85/100)</f>
        <v/>
      </c>
      <c r="X1534" s="4" t="str">
        <f t="shared" si="287"/>
        <v/>
      </c>
      <c r="Y1534" s="4" t="str">
        <f t="shared" si="292"/>
        <v/>
      </c>
      <c r="Z1534" s="4" t="str">
        <f t="shared" si="293"/>
        <v/>
      </c>
      <c r="AA1534" s="4" t="str">
        <f>IF($V1534="","",IF(Y1534&lt;36,0,IF(AND(36&lt;=Y1534,Y1534&lt;71),VLOOKUP($W1534,日射量と図３!$E$6:$F$34,2,TRUE),IF(AND(71&lt;=Y1534,Y1534&lt;107),VLOOKUP($W1534,日射量と図３!$E$6:$G$34,3,TRUE),IF(AND(107&lt;=Y1534,Y1534&lt;143),VLOOKUP($W1534,日射量と図３!$E$6:$H$34,4,TRUE),VLOOKUP($W1534,日射量と図３!$E$6:$I$34,5,TRUE))))))</f>
        <v/>
      </c>
      <c r="AB1534" s="4" t="str">
        <f>IF($V1534="","",IF(Z1534&lt;36,0,IF(AND(36&lt;=Z1534,Z1534&lt;71),VLOOKUP($W1534,日射量と図３!$E$6:$F$34,2,TRUE),IF(AND(71&lt;=Z1534,Z1534&lt;107),VLOOKUP($W1534,日射量と図３!$E$6:$G$34,3,TRUE),IF(AND(107&lt;=Z1534,Z1534&lt;143),VLOOKUP($W1534,日射量と図３!$E$6:$H$34,4,TRUE),VLOOKUP($W1534,日射量と図３!$E$6:$I$34,5,TRUE))))))</f>
        <v/>
      </c>
      <c r="AC1534" s="382" t="str">
        <f t="shared" si="288"/>
        <v/>
      </c>
      <c r="AD1534" s="382" t="str">
        <f t="shared" si="289"/>
        <v/>
      </c>
    </row>
    <row r="1535" spans="11:30" ht="13.5" customHeight="1">
      <c r="K1535" s="4">
        <f t="shared" si="282"/>
        <v>8</v>
      </c>
      <c r="L1535" s="34">
        <v>43315</v>
      </c>
      <c r="M1535" s="4">
        <v>64</v>
      </c>
      <c r="N1535" s="4">
        <v>20</v>
      </c>
      <c r="O1535" s="31">
        <v>0.79166666666666663</v>
      </c>
      <c r="P1535" s="35">
        <v>29.21</v>
      </c>
      <c r="Q1535" s="36">
        <f t="shared" si="283"/>
        <v>16</v>
      </c>
      <c r="R1535" s="4">
        <f t="shared" si="284"/>
        <v>0</v>
      </c>
      <c r="S1535" s="31">
        <f t="shared" si="290"/>
        <v>0.20906250000000001</v>
      </c>
      <c r="T1535" s="31">
        <f t="shared" si="291"/>
        <v>0.78918981481481476</v>
      </c>
      <c r="U1535" s="4">
        <f t="shared" si="285"/>
        <v>0</v>
      </c>
      <c r="V1535" s="4" t="str">
        <f t="shared" si="286"/>
        <v/>
      </c>
      <c r="W1535" s="18" t="str">
        <f>IF(V1535="","",VLOOKUP(L1535,日射量と図３!$A$4:$C$368,3,TRUE)*238.85/100)</f>
        <v/>
      </c>
      <c r="X1535" s="4" t="str">
        <f t="shared" si="287"/>
        <v/>
      </c>
      <c r="Y1535" s="4" t="str">
        <f t="shared" si="292"/>
        <v/>
      </c>
      <c r="Z1535" s="4" t="str">
        <f t="shared" si="293"/>
        <v/>
      </c>
      <c r="AA1535" s="4" t="str">
        <f>IF($V1535="","",IF(Y1535&lt;36,0,IF(AND(36&lt;=Y1535,Y1535&lt;71),VLOOKUP($W1535,日射量と図３!$E$6:$F$34,2,TRUE),IF(AND(71&lt;=Y1535,Y1535&lt;107),VLOOKUP($W1535,日射量と図３!$E$6:$G$34,3,TRUE),IF(AND(107&lt;=Y1535,Y1535&lt;143),VLOOKUP($W1535,日射量と図３!$E$6:$H$34,4,TRUE),VLOOKUP($W1535,日射量と図３!$E$6:$I$34,5,TRUE))))))</f>
        <v/>
      </c>
      <c r="AB1535" s="4" t="str">
        <f>IF($V1535="","",IF(Z1535&lt;36,0,IF(AND(36&lt;=Z1535,Z1535&lt;71),VLOOKUP($W1535,日射量と図３!$E$6:$F$34,2,TRUE),IF(AND(71&lt;=Z1535,Z1535&lt;107),VLOOKUP($W1535,日射量と図３!$E$6:$G$34,3,TRUE),IF(AND(107&lt;=Z1535,Z1535&lt;143),VLOOKUP($W1535,日射量と図３!$E$6:$H$34,4,TRUE),VLOOKUP($W1535,日射量と図３!$E$6:$I$34,5,TRUE))))))</f>
        <v/>
      </c>
      <c r="AC1535" s="382" t="str">
        <f t="shared" si="288"/>
        <v/>
      </c>
      <c r="AD1535" s="382" t="str">
        <f t="shared" si="289"/>
        <v/>
      </c>
    </row>
    <row r="1536" spans="11:30" ht="13.5" customHeight="1">
      <c r="K1536" s="4">
        <f t="shared" si="282"/>
        <v>8</v>
      </c>
      <c r="L1536" s="34">
        <v>43315</v>
      </c>
      <c r="M1536" s="4">
        <v>64</v>
      </c>
      <c r="N1536" s="4">
        <v>21</v>
      </c>
      <c r="O1536" s="31">
        <v>0.83333333333333337</v>
      </c>
      <c r="P1536" s="35">
        <v>28.540000000000003</v>
      </c>
      <c r="Q1536" s="36">
        <f t="shared" si="283"/>
        <v>16</v>
      </c>
      <c r="R1536" s="4">
        <f t="shared" si="284"/>
        <v>0</v>
      </c>
      <c r="S1536" s="31">
        <f t="shared" si="290"/>
        <v>0.20906250000000001</v>
      </c>
      <c r="T1536" s="31">
        <f t="shared" si="291"/>
        <v>0.78918981481481476</v>
      </c>
      <c r="U1536" s="4">
        <f t="shared" si="285"/>
        <v>0</v>
      </c>
      <c r="V1536" s="4" t="str">
        <f t="shared" si="286"/>
        <v/>
      </c>
      <c r="W1536" s="18" t="str">
        <f>IF(V1536="","",VLOOKUP(L1536,日射量と図３!$A$4:$C$368,3,TRUE)*238.85/100)</f>
        <v/>
      </c>
      <c r="X1536" s="4" t="str">
        <f t="shared" si="287"/>
        <v/>
      </c>
      <c r="Y1536" s="4" t="str">
        <f t="shared" si="292"/>
        <v/>
      </c>
      <c r="Z1536" s="4" t="str">
        <f t="shared" si="293"/>
        <v/>
      </c>
      <c r="AA1536" s="4" t="str">
        <f>IF($V1536="","",IF(Y1536&lt;36,0,IF(AND(36&lt;=Y1536,Y1536&lt;71),VLOOKUP($W1536,日射量と図３!$E$6:$F$34,2,TRUE),IF(AND(71&lt;=Y1536,Y1536&lt;107),VLOOKUP($W1536,日射量と図３!$E$6:$G$34,3,TRUE),IF(AND(107&lt;=Y1536,Y1536&lt;143),VLOOKUP($W1536,日射量と図３!$E$6:$H$34,4,TRUE),VLOOKUP($W1536,日射量と図３!$E$6:$I$34,5,TRUE))))))</f>
        <v/>
      </c>
      <c r="AB1536" s="4" t="str">
        <f>IF($V1536="","",IF(Z1536&lt;36,0,IF(AND(36&lt;=Z1536,Z1536&lt;71),VLOOKUP($W1536,日射量と図３!$E$6:$F$34,2,TRUE),IF(AND(71&lt;=Z1536,Z1536&lt;107),VLOOKUP($W1536,日射量と図３!$E$6:$G$34,3,TRUE),IF(AND(107&lt;=Z1536,Z1536&lt;143),VLOOKUP($W1536,日射量と図３!$E$6:$H$34,4,TRUE),VLOOKUP($W1536,日射量と図３!$E$6:$I$34,5,TRUE))))))</f>
        <v/>
      </c>
      <c r="AC1536" s="382" t="str">
        <f t="shared" si="288"/>
        <v/>
      </c>
      <c r="AD1536" s="382" t="str">
        <f t="shared" si="289"/>
        <v/>
      </c>
    </row>
    <row r="1537" spans="11:30" ht="13.5" customHeight="1">
      <c r="K1537" s="4">
        <f t="shared" si="282"/>
        <v>8</v>
      </c>
      <c r="L1537" s="34">
        <v>43315</v>
      </c>
      <c r="M1537" s="4">
        <v>64</v>
      </c>
      <c r="N1537" s="4">
        <v>22</v>
      </c>
      <c r="O1537" s="31">
        <v>0.875</v>
      </c>
      <c r="P1537" s="35">
        <v>28.03</v>
      </c>
      <c r="Q1537" s="36">
        <f t="shared" si="283"/>
        <v>16</v>
      </c>
      <c r="R1537" s="4">
        <f t="shared" si="284"/>
        <v>0</v>
      </c>
      <c r="S1537" s="31">
        <f t="shared" si="290"/>
        <v>0.20906250000000001</v>
      </c>
      <c r="T1537" s="31">
        <f t="shared" si="291"/>
        <v>0.78918981481481476</v>
      </c>
      <c r="U1537" s="4">
        <f t="shared" si="285"/>
        <v>0</v>
      </c>
      <c r="V1537" s="4" t="str">
        <f t="shared" si="286"/>
        <v/>
      </c>
      <c r="W1537" s="18" t="str">
        <f>IF(V1537="","",VLOOKUP(L1537,日射量と図３!$A$4:$C$368,3,TRUE)*238.85/100)</f>
        <v/>
      </c>
      <c r="X1537" s="4" t="str">
        <f t="shared" si="287"/>
        <v/>
      </c>
      <c r="Y1537" s="4" t="str">
        <f t="shared" si="292"/>
        <v/>
      </c>
      <c r="Z1537" s="4" t="str">
        <f t="shared" si="293"/>
        <v/>
      </c>
      <c r="AA1537" s="4" t="str">
        <f>IF($V1537="","",IF(Y1537&lt;36,0,IF(AND(36&lt;=Y1537,Y1537&lt;71),VLOOKUP($W1537,日射量と図３!$E$6:$F$34,2,TRUE),IF(AND(71&lt;=Y1537,Y1537&lt;107),VLOOKUP($W1537,日射量と図３!$E$6:$G$34,3,TRUE),IF(AND(107&lt;=Y1537,Y1537&lt;143),VLOOKUP($W1537,日射量と図３!$E$6:$H$34,4,TRUE),VLOOKUP($W1537,日射量と図３!$E$6:$I$34,5,TRUE))))))</f>
        <v/>
      </c>
      <c r="AB1537" s="4" t="str">
        <f>IF($V1537="","",IF(Z1537&lt;36,0,IF(AND(36&lt;=Z1537,Z1537&lt;71),VLOOKUP($W1537,日射量と図３!$E$6:$F$34,2,TRUE),IF(AND(71&lt;=Z1537,Z1537&lt;107),VLOOKUP($W1537,日射量と図３!$E$6:$G$34,3,TRUE),IF(AND(107&lt;=Z1537,Z1537&lt;143),VLOOKUP($W1537,日射量と図３!$E$6:$H$34,4,TRUE),VLOOKUP($W1537,日射量と図３!$E$6:$I$34,5,TRUE))))))</f>
        <v/>
      </c>
      <c r="AC1537" s="382" t="str">
        <f t="shared" si="288"/>
        <v/>
      </c>
      <c r="AD1537" s="382" t="str">
        <f t="shared" si="289"/>
        <v/>
      </c>
    </row>
    <row r="1538" spans="11:30" ht="13.5" customHeight="1">
      <c r="K1538" s="4">
        <f t="shared" si="282"/>
        <v>8</v>
      </c>
      <c r="L1538" s="34">
        <v>43315</v>
      </c>
      <c r="M1538" s="4">
        <v>64</v>
      </c>
      <c r="N1538" s="4">
        <v>23</v>
      </c>
      <c r="O1538" s="31">
        <v>0.91666666666666663</v>
      </c>
      <c r="P1538" s="35">
        <v>27.630000000000003</v>
      </c>
      <c r="Q1538" s="36">
        <f t="shared" si="283"/>
        <v>13</v>
      </c>
      <c r="R1538" s="4">
        <f t="shared" si="284"/>
        <v>0</v>
      </c>
      <c r="S1538" s="31">
        <f t="shared" si="290"/>
        <v>0.20906250000000001</v>
      </c>
      <c r="T1538" s="31">
        <f t="shared" si="291"/>
        <v>0.78918981481481476</v>
      </c>
      <c r="U1538" s="4">
        <f t="shared" si="285"/>
        <v>0</v>
      </c>
      <c r="V1538" s="4" t="str">
        <f t="shared" si="286"/>
        <v/>
      </c>
      <c r="W1538" s="18" t="str">
        <f>IF(V1538="","",VLOOKUP(L1538,日射量と図３!$A$4:$C$368,3,TRUE)*238.85/100)</f>
        <v/>
      </c>
      <c r="X1538" s="4" t="str">
        <f t="shared" si="287"/>
        <v/>
      </c>
      <c r="Y1538" s="4" t="str">
        <f t="shared" si="292"/>
        <v/>
      </c>
      <c r="Z1538" s="4" t="str">
        <f t="shared" si="293"/>
        <v/>
      </c>
      <c r="AA1538" s="4" t="str">
        <f>IF($V1538="","",IF(Y1538&lt;36,0,IF(AND(36&lt;=Y1538,Y1538&lt;71),VLOOKUP($W1538,日射量と図３!$E$6:$F$34,2,TRUE),IF(AND(71&lt;=Y1538,Y1538&lt;107),VLOOKUP($W1538,日射量と図３!$E$6:$G$34,3,TRUE),IF(AND(107&lt;=Y1538,Y1538&lt;143),VLOOKUP($W1538,日射量と図３!$E$6:$H$34,4,TRUE),VLOOKUP($W1538,日射量と図３!$E$6:$I$34,5,TRUE))))))</f>
        <v/>
      </c>
      <c r="AB1538" s="4" t="str">
        <f>IF($V1538="","",IF(Z1538&lt;36,0,IF(AND(36&lt;=Z1538,Z1538&lt;71),VLOOKUP($W1538,日射量と図３!$E$6:$F$34,2,TRUE),IF(AND(71&lt;=Z1538,Z1538&lt;107),VLOOKUP($W1538,日射量と図３!$E$6:$G$34,3,TRUE),IF(AND(107&lt;=Z1538,Z1538&lt;143),VLOOKUP($W1538,日射量と図３!$E$6:$H$34,4,TRUE),VLOOKUP($W1538,日射量と図３!$E$6:$I$34,5,TRUE))))))</f>
        <v/>
      </c>
      <c r="AC1538" s="382" t="str">
        <f t="shared" si="288"/>
        <v/>
      </c>
      <c r="AD1538" s="382" t="str">
        <f t="shared" si="289"/>
        <v/>
      </c>
    </row>
    <row r="1539" spans="11:30" ht="13.5" customHeight="1">
      <c r="K1539" s="4">
        <f t="shared" si="282"/>
        <v>8</v>
      </c>
      <c r="L1539" s="34">
        <v>43315</v>
      </c>
      <c r="M1539" s="4">
        <v>64</v>
      </c>
      <c r="N1539" s="4">
        <v>24</v>
      </c>
      <c r="O1539" s="31">
        <v>0.95833333333333337</v>
      </c>
      <c r="P1539" s="35">
        <v>27.290000000000003</v>
      </c>
      <c r="Q1539" s="36">
        <f t="shared" si="283"/>
        <v>13</v>
      </c>
      <c r="R1539" s="4">
        <f t="shared" si="284"/>
        <v>0</v>
      </c>
      <c r="S1539" s="31">
        <f t="shared" si="290"/>
        <v>0.20906250000000001</v>
      </c>
      <c r="T1539" s="31">
        <f t="shared" si="291"/>
        <v>0.78918981481481476</v>
      </c>
      <c r="U1539" s="4">
        <f t="shared" si="285"/>
        <v>0</v>
      </c>
      <c r="V1539" s="4" t="str">
        <f t="shared" si="286"/>
        <v/>
      </c>
      <c r="W1539" s="18" t="str">
        <f>IF(V1539="","",VLOOKUP(L1539,日射量と図３!$A$4:$C$368,3,TRUE)*238.85/100)</f>
        <v/>
      </c>
      <c r="X1539" s="4" t="str">
        <f t="shared" si="287"/>
        <v/>
      </c>
      <c r="Y1539" s="4" t="str">
        <f t="shared" si="292"/>
        <v/>
      </c>
      <c r="Z1539" s="4" t="str">
        <f t="shared" si="293"/>
        <v/>
      </c>
      <c r="AA1539" s="4" t="str">
        <f>IF($V1539="","",IF(Y1539&lt;36,0,IF(AND(36&lt;=Y1539,Y1539&lt;71),VLOOKUP($W1539,日射量と図３!$E$6:$F$34,2,TRUE),IF(AND(71&lt;=Y1539,Y1539&lt;107),VLOOKUP($W1539,日射量と図３!$E$6:$G$34,3,TRUE),IF(AND(107&lt;=Y1539,Y1539&lt;143),VLOOKUP($W1539,日射量と図３!$E$6:$H$34,4,TRUE),VLOOKUP($W1539,日射量と図３!$E$6:$I$34,5,TRUE))))))</f>
        <v/>
      </c>
      <c r="AB1539" s="4" t="str">
        <f>IF($V1539="","",IF(Z1539&lt;36,0,IF(AND(36&lt;=Z1539,Z1539&lt;71),VLOOKUP($W1539,日射量と図３!$E$6:$F$34,2,TRUE),IF(AND(71&lt;=Z1539,Z1539&lt;107),VLOOKUP($W1539,日射量と図３!$E$6:$G$34,3,TRUE),IF(AND(107&lt;=Z1539,Z1539&lt;143),VLOOKUP($W1539,日射量と図３!$E$6:$H$34,4,TRUE),VLOOKUP($W1539,日射量と図３!$E$6:$I$34,5,TRUE))))))</f>
        <v/>
      </c>
      <c r="AC1539" s="382" t="str">
        <f t="shared" si="288"/>
        <v/>
      </c>
      <c r="AD1539" s="382" t="str">
        <f t="shared" si="289"/>
        <v/>
      </c>
    </row>
    <row r="1540" spans="11:30" ht="13.5" customHeight="1">
      <c r="K1540" s="4">
        <f t="shared" si="282"/>
        <v>8</v>
      </c>
      <c r="L1540" s="34">
        <v>43316</v>
      </c>
      <c r="M1540" s="4">
        <v>65</v>
      </c>
      <c r="N1540" s="4">
        <v>1</v>
      </c>
      <c r="O1540" s="31">
        <v>0</v>
      </c>
      <c r="P1540" s="35">
        <v>27.04</v>
      </c>
      <c r="Q1540" s="36">
        <f t="shared" si="283"/>
        <v>13</v>
      </c>
      <c r="R1540" s="4">
        <f t="shared" si="284"/>
        <v>0</v>
      </c>
      <c r="S1540" s="31">
        <f t="shared" si="290"/>
        <v>0.20906250000000001</v>
      </c>
      <c r="T1540" s="31">
        <f t="shared" si="291"/>
        <v>0.78918981481481476</v>
      </c>
      <c r="U1540" s="4">
        <f t="shared" si="285"/>
        <v>0</v>
      </c>
      <c r="V1540" s="4">
        <f t="shared" si="286"/>
        <v>0</v>
      </c>
      <c r="W1540" s="18">
        <f>IF(V1540="","",VLOOKUP(L1540,日射量と図３!$A$4:$C$368,3,TRUE)*238.85/100)</f>
        <v>52.546999999999997</v>
      </c>
      <c r="X1540" s="4">
        <f t="shared" si="287"/>
        <v>14</v>
      </c>
      <c r="Y1540" s="4">
        <f t="shared" si="292"/>
        <v>0</v>
      </c>
      <c r="Z1540" s="4">
        <f t="shared" si="293"/>
        <v>0</v>
      </c>
      <c r="AA1540" s="4">
        <f>IF($V1540="","",IF(Y1540&lt;36,0,IF(AND(36&lt;=Y1540,Y1540&lt;71),VLOOKUP($W1540,日射量と図３!$E$6:$F$34,2,TRUE),IF(AND(71&lt;=Y1540,Y1540&lt;107),VLOOKUP($W1540,日射量と図３!$E$6:$G$34,3,TRUE),IF(AND(107&lt;=Y1540,Y1540&lt;143),VLOOKUP($W1540,日射量と図３!$E$6:$H$34,4,TRUE),VLOOKUP($W1540,日射量と図３!$E$6:$I$34,5,TRUE))))))</f>
        <v>0</v>
      </c>
      <c r="AB1540" s="4">
        <f>IF($V1540="","",IF(Z1540&lt;36,0,IF(AND(36&lt;=Z1540,Z1540&lt;71),VLOOKUP($W1540,日射量と図３!$E$6:$F$34,2,TRUE),IF(AND(71&lt;=Z1540,Z1540&lt;107),VLOOKUP($W1540,日射量と図３!$E$6:$G$34,3,TRUE),IF(AND(107&lt;=Z1540,Z1540&lt;143),VLOOKUP($W1540,日射量と図３!$E$6:$H$34,4,TRUE),VLOOKUP($W1540,日射量と図３!$E$6:$I$34,5,TRUE))))))</f>
        <v>0</v>
      </c>
      <c r="AC1540" s="382">
        <f t="shared" si="288"/>
        <v>0</v>
      </c>
      <c r="AD1540" s="382">
        <f t="shared" si="289"/>
        <v>0</v>
      </c>
    </row>
    <row r="1541" spans="11:30" ht="13.5" customHeight="1">
      <c r="K1541" s="4">
        <f t="shared" ref="K1541:K1604" si="294">MONTH(L1541)</f>
        <v>8</v>
      </c>
      <c r="L1541" s="34">
        <v>43316</v>
      </c>
      <c r="M1541" s="4">
        <v>65</v>
      </c>
      <c r="N1541" s="4">
        <v>2</v>
      </c>
      <c r="O1541" s="31">
        <v>4.1666666666666664E-2</v>
      </c>
      <c r="P1541" s="35">
        <v>26.810000000000002</v>
      </c>
      <c r="Q1541" s="36">
        <f t="shared" ref="Q1541:Q1604" si="295">IF(O1541&lt;$B$15,$D$14,IF(O1541&lt;$B$16,$D$15,IF(O1541&lt;$B$17,$D$16,IF(O1541&lt;$B$18,$D$17,IF(O1541&lt;$B$19,$D$18,$D$19)))))</f>
        <v>13</v>
      </c>
      <c r="R1541" s="4">
        <f t="shared" ref="R1541:R1604" si="296">IF(Q1541-P1541&gt;0,Q1541-P1541,0)</f>
        <v>0</v>
      </c>
      <c r="S1541" s="31">
        <f t="shared" si="290"/>
        <v>0.20906250000000001</v>
      </c>
      <c r="T1541" s="31">
        <f t="shared" si="291"/>
        <v>0.78918981481481476</v>
      </c>
      <c r="U1541" s="4">
        <f t="shared" ref="U1541:U1604" si="297">IF(AND(S1541&lt;O1541,O1541&lt;T1541),R1541,0)</f>
        <v>0</v>
      </c>
      <c r="V1541" s="4" t="str">
        <f t="shared" ref="V1541:V1604" si="298">IF(N1541=1,SUM(U1541:U1564),"")</f>
        <v/>
      </c>
      <c r="W1541" s="18" t="str">
        <f>IF(V1541="","",VLOOKUP(L1541,日射量と図３!$A$4:$C$368,3,TRUE)*238.85/100)</f>
        <v/>
      </c>
      <c r="X1541" s="4" t="str">
        <f t="shared" ref="X1541:X1604" si="299">IF(V1541="","",VLOOKUP(K1541,$AF$38:$AJ$49,5,TRUE))</f>
        <v/>
      </c>
      <c r="Y1541" s="4" t="str">
        <f t="shared" si="292"/>
        <v/>
      </c>
      <c r="Z1541" s="4" t="str">
        <f t="shared" si="293"/>
        <v/>
      </c>
      <c r="AA1541" s="4" t="str">
        <f>IF($V1541="","",IF(Y1541&lt;36,0,IF(AND(36&lt;=Y1541,Y1541&lt;71),VLOOKUP($W1541,日射量と図３!$E$6:$F$34,2,TRUE),IF(AND(71&lt;=Y1541,Y1541&lt;107),VLOOKUP($W1541,日射量と図３!$E$6:$G$34,3,TRUE),IF(AND(107&lt;=Y1541,Y1541&lt;143),VLOOKUP($W1541,日射量と図３!$E$6:$H$34,4,TRUE),VLOOKUP($W1541,日射量と図３!$E$6:$I$34,5,TRUE))))))</f>
        <v/>
      </c>
      <c r="AB1541" s="4" t="str">
        <f>IF($V1541="","",IF(Z1541&lt;36,0,IF(AND(36&lt;=Z1541,Z1541&lt;71),VLOOKUP($W1541,日射量と図３!$E$6:$F$34,2,TRUE),IF(AND(71&lt;=Z1541,Z1541&lt;107),VLOOKUP($W1541,日射量と図３!$E$6:$G$34,3,TRUE),IF(AND(107&lt;=Z1541,Z1541&lt;143),VLOOKUP($W1541,日射量と図３!$E$6:$H$34,4,TRUE),VLOOKUP($W1541,日射量と図３!$E$6:$I$34,5,TRUE))))))</f>
        <v/>
      </c>
      <c r="AC1541" s="382" t="str">
        <f t="shared" si="288"/>
        <v/>
      </c>
      <c r="AD1541" s="382" t="str">
        <f t="shared" si="289"/>
        <v/>
      </c>
    </row>
    <row r="1542" spans="11:30" ht="13.5" customHeight="1">
      <c r="K1542" s="4">
        <f t="shared" si="294"/>
        <v>8</v>
      </c>
      <c r="L1542" s="34">
        <v>43316</v>
      </c>
      <c r="M1542" s="4">
        <v>65</v>
      </c>
      <c r="N1542" s="4">
        <v>3</v>
      </c>
      <c r="O1542" s="31">
        <v>8.3333333333333329E-2</v>
      </c>
      <c r="P1542" s="35">
        <v>26.65</v>
      </c>
      <c r="Q1542" s="36">
        <f t="shared" si="295"/>
        <v>13</v>
      </c>
      <c r="R1542" s="4">
        <f t="shared" si="296"/>
        <v>0</v>
      </c>
      <c r="S1542" s="31">
        <f t="shared" si="290"/>
        <v>0.20906250000000001</v>
      </c>
      <c r="T1542" s="31">
        <f t="shared" si="291"/>
        <v>0.78918981481481476</v>
      </c>
      <c r="U1542" s="4">
        <f t="shared" si="297"/>
        <v>0</v>
      </c>
      <c r="V1542" s="4" t="str">
        <f t="shared" si="298"/>
        <v/>
      </c>
      <c r="W1542" s="18" t="str">
        <f>IF(V1542="","",VLOOKUP(L1542,日射量と図３!$A$4:$C$368,3,TRUE)*238.85/100)</f>
        <v/>
      </c>
      <c r="X1542" s="4" t="str">
        <f t="shared" si="299"/>
        <v/>
      </c>
      <c r="Y1542" s="4" t="str">
        <f t="shared" si="292"/>
        <v/>
      </c>
      <c r="Z1542" s="4" t="str">
        <f t="shared" si="293"/>
        <v/>
      </c>
      <c r="AA1542" s="4" t="str">
        <f>IF($V1542="","",IF(Y1542&lt;36,0,IF(AND(36&lt;=Y1542,Y1542&lt;71),VLOOKUP($W1542,日射量と図３!$E$6:$F$34,2,TRUE),IF(AND(71&lt;=Y1542,Y1542&lt;107),VLOOKUP($W1542,日射量と図３!$E$6:$G$34,3,TRUE),IF(AND(107&lt;=Y1542,Y1542&lt;143),VLOOKUP($W1542,日射量と図３!$E$6:$H$34,4,TRUE),VLOOKUP($W1542,日射量と図３!$E$6:$I$34,5,TRUE))))))</f>
        <v/>
      </c>
      <c r="AB1542" s="4" t="str">
        <f>IF($V1542="","",IF(Z1542&lt;36,0,IF(AND(36&lt;=Z1542,Z1542&lt;71),VLOOKUP($W1542,日射量と図３!$E$6:$F$34,2,TRUE),IF(AND(71&lt;=Z1542,Z1542&lt;107),VLOOKUP($W1542,日射量と図３!$E$6:$G$34,3,TRUE),IF(AND(107&lt;=Z1542,Z1542&lt;143),VLOOKUP($W1542,日射量と図３!$E$6:$H$34,4,TRUE),VLOOKUP($W1542,日射量と図３!$E$6:$I$34,5,TRUE))))))</f>
        <v/>
      </c>
      <c r="AC1542" s="382" t="str">
        <f t="shared" si="288"/>
        <v/>
      </c>
      <c r="AD1542" s="382" t="str">
        <f t="shared" si="289"/>
        <v/>
      </c>
    </row>
    <row r="1543" spans="11:30" ht="13.5" customHeight="1">
      <c r="K1543" s="4">
        <f t="shared" si="294"/>
        <v>8</v>
      </c>
      <c r="L1543" s="34">
        <v>43316</v>
      </c>
      <c r="M1543" s="4">
        <v>65</v>
      </c>
      <c r="N1543" s="4">
        <v>4</v>
      </c>
      <c r="O1543" s="31">
        <v>0.125</v>
      </c>
      <c r="P1543" s="35">
        <v>26.359999999999996</v>
      </c>
      <c r="Q1543" s="36">
        <f t="shared" si="295"/>
        <v>13</v>
      </c>
      <c r="R1543" s="4">
        <f t="shared" si="296"/>
        <v>0</v>
      </c>
      <c r="S1543" s="31">
        <f t="shared" si="290"/>
        <v>0.20906250000000001</v>
      </c>
      <c r="T1543" s="31">
        <f t="shared" si="291"/>
        <v>0.78918981481481476</v>
      </c>
      <c r="U1543" s="4">
        <f t="shared" si="297"/>
        <v>0</v>
      </c>
      <c r="V1543" s="4" t="str">
        <f t="shared" si="298"/>
        <v/>
      </c>
      <c r="W1543" s="18" t="str">
        <f>IF(V1543="","",VLOOKUP(L1543,日射量と図３!$A$4:$C$368,3,TRUE)*238.85/100)</f>
        <v/>
      </c>
      <c r="X1543" s="4" t="str">
        <f t="shared" si="299"/>
        <v/>
      </c>
      <c r="Y1543" s="4" t="str">
        <f t="shared" si="292"/>
        <v/>
      </c>
      <c r="Z1543" s="4" t="str">
        <f t="shared" si="293"/>
        <v/>
      </c>
      <c r="AA1543" s="4" t="str">
        <f>IF($V1543="","",IF(Y1543&lt;36,0,IF(AND(36&lt;=Y1543,Y1543&lt;71),VLOOKUP($W1543,日射量と図３!$E$6:$F$34,2,TRUE),IF(AND(71&lt;=Y1543,Y1543&lt;107),VLOOKUP($W1543,日射量と図３!$E$6:$G$34,3,TRUE),IF(AND(107&lt;=Y1543,Y1543&lt;143),VLOOKUP($W1543,日射量と図３!$E$6:$H$34,4,TRUE),VLOOKUP($W1543,日射量と図３!$E$6:$I$34,5,TRUE))))))</f>
        <v/>
      </c>
      <c r="AB1543" s="4" t="str">
        <f>IF($V1543="","",IF(Z1543&lt;36,0,IF(AND(36&lt;=Z1543,Z1543&lt;71),VLOOKUP($W1543,日射量と図３!$E$6:$F$34,2,TRUE),IF(AND(71&lt;=Z1543,Z1543&lt;107),VLOOKUP($W1543,日射量と図３!$E$6:$G$34,3,TRUE),IF(AND(107&lt;=Z1543,Z1543&lt;143),VLOOKUP($W1543,日射量と図３!$E$6:$H$34,4,TRUE),VLOOKUP($W1543,日射量と図３!$E$6:$I$34,5,TRUE))))))</f>
        <v/>
      </c>
      <c r="AC1543" s="382" t="str">
        <f t="shared" si="288"/>
        <v/>
      </c>
      <c r="AD1543" s="382" t="str">
        <f t="shared" si="289"/>
        <v/>
      </c>
    </row>
    <row r="1544" spans="11:30" ht="13.5" customHeight="1">
      <c r="K1544" s="4">
        <f t="shared" si="294"/>
        <v>8</v>
      </c>
      <c r="L1544" s="34">
        <v>43316</v>
      </c>
      <c r="M1544" s="4">
        <v>65</v>
      </c>
      <c r="N1544" s="4">
        <v>5</v>
      </c>
      <c r="O1544" s="31">
        <v>0.16666666666666666</v>
      </c>
      <c r="P1544" s="35">
        <v>26.1</v>
      </c>
      <c r="Q1544" s="36">
        <f t="shared" si="295"/>
        <v>15</v>
      </c>
      <c r="R1544" s="4">
        <f t="shared" si="296"/>
        <v>0</v>
      </c>
      <c r="S1544" s="31">
        <f t="shared" si="290"/>
        <v>0.20906250000000001</v>
      </c>
      <c r="T1544" s="31">
        <f t="shared" si="291"/>
        <v>0.78918981481481476</v>
      </c>
      <c r="U1544" s="4">
        <f t="shared" si="297"/>
        <v>0</v>
      </c>
      <c r="V1544" s="4" t="str">
        <f t="shared" si="298"/>
        <v/>
      </c>
      <c r="W1544" s="18" t="str">
        <f>IF(V1544="","",VLOOKUP(L1544,日射量と図３!$A$4:$C$368,3,TRUE)*238.85/100)</f>
        <v/>
      </c>
      <c r="X1544" s="4" t="str">
        <f t="shared" si="299"/>
        <v/>
      </c>
      <c r="Y1544" s="4" t="str">
        <f t="shared" si="292"/>
        <v/>
      </c>
      <c r="Z1544" s="4" t="str">
        <f t="shared" si="293"/>
        <v/>
      </c>
      <c r="AA1544" s="4" t="str">
        <f>IF($V1544="","",IF(Y1544&lt;36,0,IF(AND(36&lt;=Y1544,Y1544&lt;71),VLOOKUP($W1544,日射量と図３!$E$6:$F$34,2,TRUE),IF(AND(71&lt;=Y1544,Y1544&lt;107),VLOOKUP($W1544,日射量と図３!$E$6:$G$34,3,TRUE),IF(AND(107&lt;=Y1544,Y1544&lt;143),VLOOKUP($W1544,日射量と図３!$E$6:$H$34,4,TRUE),VLOOKUP($W1544,日射量と図３!$E$6:$I$34,5,TRUE))))))</f>
        <v/>
      </c>
      <c r="AB1544" s="4" t="str">
        <f>IF($V1544="","",IF(Z1544&lt;36,0,IF(AND(36&lt;=Z1544,Z1544&lt;71),VLOOKUP($W1544,日射量と図３!$E$6:$F$34,2,TRUE),IF(AND(71&lt;=Z1544,Z1544&lt;107),VLOOKUP($W1544,日射量と図３!$E$6:$G$34,3,TRUE),IF(AND(107&lt;=Z1544,Z1544&lt;143),VLOOKUP($W1544,日射量と図３!$E$6:$H$34,4,TRUE),VLOOKUP($W1544,日射量と図３!$E$6:$I$34,5,TRUE))))))</f>
        <v/>
      </c>
      <c r="AC1544" s="382" t="str">
        <f t="shared" si="288"/>
        <v/>
      </c>
      <c r="AD1544" s="382" t="str">
        <f t="shared" si="289"/>
        <v/>
      </c>
    </row>
    <row r="1545" spans="11:30" ht="13.5" customHeight="1">
      <c r="K1545" s="4">
        <f t="shared" si="294"/>
        <v>8</v>
      </c>
      <c r="L1545" s="34">
        <v>43316</v>
      </c>
      <c r="M1545" s="4">
        <v>65</v>
      </c>
      <c r="N1545" s="4">
        <v>6</v>
      </c>
      <c r="O1545" s="31">
        <v>0.20833333333333334</v>
      </c>
      <c r="P1545" s="35">
        <v>25.840000000000003</v>
      </c>
      <c r="Q1545" s="36">
        <f t="shared" si="295"/>
        <v>15</v>
      </c>
      <c r="R1545" s="4">
        <f t="shared" si="296"/>
        <v>0</v>
      </c>
      <c r="S1545" s="31">
        <f t="shared" si="290"/>
        <v>0.20906250000000001</v>
      </c>
      <c r="T1545" s="31">
        <f t="shared" si="291"/>
        <v>0.78918981481481476</v>
      </c>
      <c r="U1545" s="4">
        <f t="shared" si="297"/>
        <v>0</v>
      </c>
      <c r="V1545" s="4" t="str">
        <f t="shared" si="298"/>
        <v/>
      </c>
      <c r="W1545" s="18" t="str">
        <f>IF(V1545="","",VLOOKUP(L1545,日射量と図３!$A$4:$C$368,3,TRUE)*238.85/100)</f>
        <v/>
      </c>
      <c r="X1545" s="4" t="str">
        <f t="shared" si="299"/>
        <v/>
      </c>
      <c r="Y1545" s="4" t="str">
        <f t="shared" si="292"/>
        <v/>
      </c>
      <c r="Z1545" s="4" t="str">
        <f t="shared" si="293"/>
        <v/>
      </c>
      <c r="AA1545" s="4" t="str">
        <f>IF($V1545="","",IF(Y1545&lt;36,0,IF(AND(36&lt;=Y1545,Y1545&lt;71),VLOOKUP($W1545,日射量と図３!$E$6:$F$34,2,TRUE),IF(AND(71&lt;=Y1545,Y1545&lt;107),VLOOKUP($W1545,日射量と図３!$E$6:$G$34,3,TRUE),IF(AND(107&lt;=Y1545,Y1545&lt;143),VLOOKUP($W1545,日射量と図３!$E$6:$H$34,4,TRUE),VLOOKUP($W1545,日射量と図３!$E$6:$I$34,5,TRUE))))))</f>
        <v/>
      </c>
      <c r="AB1545" s="4" t="str">
        <f>IF($V1545="","",IF(Z1545&lt;36,0,IF(AND(36&lt;=Z1545,Z1545&lt;71),VLOOKUP($W1545,日射量と図３!$E$6:$F$34,2,TRUE),IF(AND(71&lt;=Z1545,Z1545&lt;107),VLOOKUP($W1545,日射量と図３!$E$6:$G$34,3,TRUE),IF(AND(107&lt;=Z1545,Z1545&lt;143),VLOOKUP($W1545,日射量と図３!$E$6:$H$34,4,TRUE),VLOOKUP($W1545,日射量と図３!$E$6:$I$34,5,TRUE))))))</f>
        <v/>
      </c>
      <c r="AC1545" s="382" t="str">
        <f t="shared" si="288"/>
        <v/>
      </c>
      <c r="AD1545" s="382" t="str">
        <f t="shared" si="289"/>
        <v/>
      </c>
    </row>
    <row r="1546" spans="11:30" ht="13.5" customHeight="1">
      <c r="K1546" s="4">
        <f t="shared" si="294"/>
        <v>8</v>
      </c>
      <c r="L1546" s="34">
        <v>43316</v>
      </c>
      <c r="M1546" s="4">
        <v>65</v>
      </c>
      <c r="N1546" s="4">
        <v>7</v>
      </c>
      <c r="O1546" s="31">
        <v>0.25</v>
      </c>
      <c r="P1546" s="35">
        <v>26.35</v>
      </c>
      <c r="Q1546" s="36">
        <f t="shared" si="295"/>
        <v>15</v>
      </c>
      <c r="R1546" s="4">
        <f t="shared" si="296"/>
        <v>0</v>
      </c>
      <c r="S1546" s="31">
        <f t="shared" si="290"/>
        <v>0.20906250000000001</v>
      </c>
      <c r="T1546" s="31">
        <f t="shared" si="291"/>
        <v>0.78918981481481476</v>
      </c>
      <c r="U1546" s="4">
        <f t="shared" si="297"/>
        <v>0</v>
      </c>
      <c r="V1546" s="4" t="str">
        <f t="shared" si="298"/>
        <v/>
      </c>
      <c r="W1546" s="18" t="str">
        <f>IF(V1546="","",VLOOKUP(L1546,日射量と図３!$A$4:$C$368,3,TRUE)*238.85/100)</f>
        <v/>
      </c>
      <c r="X1546" s="4" t="str">
        <f t="shared" si="299"/>
        <v/>
      </c>
      <c r="Y1546" s="4" t="str">
        <f t="shared" si="292"/>
        <v/>
      </c>
      <c r="Z1546" s="4" t="str">
        <f t="shared" si="293"/>
        <v/>
      </c>
      <c r="AA1546" s="4" t="str">
        <f>IF($V1546="","",IF(Y1546&lt;36,0,IF(AND(36&lt;=Y1546,Y1546&lt;71),VLOOKUP($W1546,日射量と図３!$E$6:$F$34,2,TRUE),IF(AND(71&lt;=Y1546,Y1546&lt;107),VLOOKUP($W1546,日射量と図３!$E$6:$G$34,3,TRUE),IF(AND(107&lt;=Y1546,Y1546&lt;143),VLOOKUP($W1546,日射量と図３!$E$6:$H$34,4,TRUE),VLOOKUP($W1546,日射量と図３!$E$6:$I$34,5,TRUE))))))</f>
        <v/>
      </c>
      <c r="AB1546" s="4" t="str">
        <f>IF($V1546="","",IF(Z1546&lt;36,0,IF(AND(36&lt;=Z1546,Z1546&lt;71),VLOOKUP($W1546,日射量と図３!$E$6:$F$34,2,TRUE),IF(AND(71&lt;=Z1546,Z1546&lt;107),VLOOKUP($W1546,日射量と図３!$E$6:$G$34,3,TRUE),IF(AND(107&lt;=Z1546,Z1546&lt;143),VLOOKUP($W1546,日射量と図３!$E$6:$H$34,4,TRUE),VLOOKUP($W1546,日射量と図３!$E$6:$I$34,5,TRUE))))))</f>
        <v/>
      </c>
      <c r="AC1546" s="382" t="str">
        <f t="shared" si="288"/>
        <v/>
      </c>
      <c r="AD1546" s="382" t="str">
        <f t="shared" si="289"/>
        <v/>
      </c>
    </row>
    <row r="1547" spans="11:30" ht="13.5" customHeight="1">
      <c r="K1547" s="4">
        <f t="shared" si="294"/>
        <v>8</v>
      </c>
      <c r="L1547" s="34">
        <v>43316</v>
      </c>
      <c r="M1547" s="4">
        <v>65</v>
      </c>
      <c r="N1547" s="4">
        <v>8</v>
      </c>
      <c r="O1547" s="31">
        <v>0.29166666666666669</v>
      </c>
      <c r="P1547" s="35">
        <v>27.309999999999995</v>
      </c>
      <c r="Q1547" s="36">
        <f t="shared" si="295"/>
        <v>12</v>
      </c>
      <c r="R1547" s="4">
        <f t="shared" si="296"/>
        <v>0</v>
      </c>
      <c r="S1547" s="31">
        <f t="shared" si="290"/>
        <v>0.20906250000000001</v>
      </c>
      <c r="T1547" s="31">
        <f t="shared" si="291"/>
        <v>0.78918981481481476</v>
      </c>
      <c r="U1547" s="4">
        <f t="shared" si="297"/>
        <v>0</v>
      </c>
      <c r="V1547" s="4" t="str">
        <f t="shared" si="298"/>
        <v/>
      </c>
      <c r="W1547" s="18" t="str">
        <f>IF(V1547="","",VLOOKUP(L1547,日射量と図３!$A$4:$C$368,3,TRUE)*238.85/100)</f>
        <v/>
      </c>
      <c r="X1547" s="4" t="str">
        <f t="shared" si="299"/>
        <v/>
      </c>
      <c r="Y1547" s="4" t="str">
        <f t="shared" si="292"/>
        <v/>
      </c>
      <c r="Z1547" s="4" t="str">
        <f t="shared" si="293"/>
        <v/>
      </c>
      <c r="AA1547" s="4" t="str">
        <f>IF($V1547="","",IF(Y1547&lt;36,0,IF(AND(36&lt;=Y1547,Y1547&lt;71),VLOOKUP($W1547,日射量と図３!$E$6:$F$34,2,TRUE),IF(AND(71&lt;=Y1547,Y1547&lt;107),VLOOKUP($W1547,日射量と図３!$E$6:$G$34,3,TRUE),IF(AND(107&lt;=Y1547,Y1547&lt;143),VLOOKUP($W1547,日射量と図３!$E$6:$H$34,4,TRUE),VLOOKUP($W1547,日射量と図３!$E$6:$I$34,5,TRUE))))))</f>
        <v/>
      </c>
      <c r="AB1547" s="4" t="str">
        <f>IF($V1547="","",IF(Z1547&lt;36,0,IF(AND(36&lt;=Z1547,Z1547&lt;71),VLOOKUP($W1547,日射量と図３!$E$6:$F$34,2,TRUE),IF(AND(71&lt;=Z1547,Z1547&lt;107),VLOOKUP($W1547,日射量と図３!$E$6:$G$34,3,TRUE),IF(AND(107&lt;=Z1547,Z1547&lt;143),VLOOKUP($W1547,日射量と図３!$E$6:$H$34,4,TRUE),VLOOKUP($W1547,日射量と図３!$E$6:$I$34,5,TRUE))))))</f>
        <v/>
      </c>
      <c r="AC1547" s="382" t="str">
        <f t="shared" si="288"/>
        <v/>
      </c>
      <c r="AD1547" s="382" t="str">
        <f t="shared" si="289"/>
        <v/>
      </c>
    </row>
    <row r="1548" spans="11:30" ht="13.5" customHeight="1">
      <c r="K1548" s="4">
        <f t="shared" si="294"/>
        <v>8</v>
      </c>
      <c r="L1548" s="34">
        <v>43316</v>
      </c>
      <c r="M1548" s="4">
        <v>65</v>
      </c>
      <c r="N1548" s="4">
        <v>9</v>
      </c>
      <c r="O1548" s="31">
        <v>0.33333333333333331</v>
      </c>
      <c r="P1548" s="35">
        <v>28.65</v>
      </c>
      <c r="Q1548" s="36">
        <f t="shared" si="295"/>
        <v>12</v>
      </c>
      <c r="R1548" s="4">
        <f t="shared" si="296"/>
        <v>0</v>
      </c>
      <c r="S1548" s="31">
        <f t="shared" si="290"/>
        <v>0.20906250000000001</v>
      </c>
      <c r="T1548" s="31">
        <f t="shared" si="291"/>
        <v>0.78918981481481476</v>
      </c>
      <c r="U1548" s="4">
        <f t="shared" si="297"/>
        <v>0</v>
      </c>
      <c r="V1548" s="4" t="str">
        <f t="shared" si="298"/>
        <v/>
      </c>
      <c r="W1548" s="18" t="str">
        <f>IF(V1548="","",VLOOKUP(L1548,日射量と図３!$A$4:$C$368,3,TRUE)*238.85/100)</f>
        <v/>
      </c>
      <c r="X1548" s="4" t="str">
        <f t="shared" si="299"/>
        <v/>
      </c>
      <c r="Y1548" s="4" t="str">
        <f t="shared" si="292"/>
        <v/>
      </c>
      <c r="Z1548" s="4" t="str">
        <f t="shared" si="293"/>
        <v/>
      </c>
      <c r="AA1548" s="4" t="str">
        <f>IF($V1548="","",IF(Y1548&lt;36,0,IF(AND(36&lt;=Y1548,Y1548&lt;71),VLOOKUP($W1548,日射量と図３!$E$6:$F$34,2,TRUE),IF(AND(71&lt;=Y1548,Y1548&lt;107),VLOOKUP($W1548,日射量と図３!$E$6:$G$34,3,TRUE),IF(AND(107&lt;=Y1548,Y1548&lt;143),VLOOKUP($W1548,日射量と図３!$E$6:$H$34,4,TRUE),VLOOKUP($W1548,日射量と図３!$E$6:$I$34,5,TRUE))))))</f>
        <v/>
      </c>
      <c r="AB1548" s="4" t="str">
        <f>IF($V1548="","",IF(Z1548&lt;36,0,IF(AND(36&lt;=Z1548,Z1548&lt;71),VLOOKUP($W1548,日射量と図３!$E$6:$F$34,2,TRUE),IF(AND(71&lt;=Z1548,Z1548&lt;107),VLOOKUP($W1548,日射量と図３!$E$6:$G$34,3,TRUE),IF(AND(107&lt;=Z1548,Z1548&lt;143),VLOOKUP($W1548,日射量と図３!$E$6:$H$34,4,TRUE),VLOOKUP($W1548,日射量と図３!$E$6:$I$34,5,TRUE))))))</f>
        <v/>
      </c>
      <c r="AC1548" s="382" t="str">
        <f t="shared" si="288"/>
        <v/>
      </c>
      <c r="AD1548" s="382" t="str">
        <f t="shared" si="289"/>
        <v/>
      </c>
    </row>
    <row r="1549" spans="11:30" ht="13.5" customHeight="1">
      <c r="K1549" s="4">
        <f t="shared" si="294"/>
        <v>8</v>
      </c>
      <c r="L1549" s="34">
        <v>43316</v>
      </c>
      <c r="M1549" s="4">
        <v>65</v>
      </c>
      <c r="N1549" s="4">
        <v>10</v>
      </c>
      <c r="O1549" s="31">
        <v>0.375</v>
      </c>
      <c r="P1549" s="35">
        <v>29.660000000000004</v>
      </c>
      <c r="Q1549" s="36">
        <f t="shared" si="295"/>
        <v>12</v>
      </c>
      <c r="R1549" s="4">
        <f t="shared" si="296"/>
        <v>0</v>
      </c>
      <c r="S1549" s="31">
        <f t="shared" si="290"/>
        <v>0.20906250000000001</v>
      </c>
      <c r="T1549" s="31">
        <f t="shared" si="291"/>
        <v>0.78918981481481476</v>
      </c>
      <c r="U1549" s="4">
        <f t="shared" si="297"/>
        <v>0</v>
      </c>
      <c r="V1549" s="4" t="str">
        <f t="shared" si="298"/>
        <v/>
      </c>
      <c r="W1549" s="18" t="str">
        <f>IF(V1549="","",VLOOKUP(L1549,日射量と図３!$A$4:$C$368,3,TRUE)*238.85/100)</f>
        <v/>
      </c>
      <c r="X1549" s="4" t="str">
        <f t="shared" si="299"/>
        <v/>
      </c>
      <c r="Y1549" s="4" t="str">
        <f t="shared" si="292"/>
        <v/>
      </c>
      <c r="Z1549" s="4" t="str">
        <f t="shared" si="293"/>
        <v/>
      </c>
      <c r="AA1549" s="4" t="str">
        <f>IF($V1549="","",IF(Y1549&lt;36,0,IF(AND(36&lt;=Y1549,Y1549&lt;71),VLOOKUP($W1549,日射量と図３!$E$6:$F$34,2,TRUE),IF(AND(71&lt;=Y1549,Y1549&lt;107),VLOOKUP($W1549,日射量と図３!$E$6:$G$34,3,TRUE),IF(AND(107&lt;=Y1549,Y1549&lt;143),VLOOKUP($W1549,日射量と図３!$E$6:$H$34,4,TRUE),VLOOKUP($W1549,日射量と図３!$E$6:$I$34,5,TRUE))))))</f>
        <v/>
      </c>
      <c r="AB1549" s="4" t="str">
        <f>IF($V1549="","",IF(Z1549&lt;36,0,IF(AND(36&lt;=Z1549,Z1549&lt;71),VLOOKUP($W1549,日射量と図３!$E$6:$F$34,2,TRUE),IF(AND(71&lt;=Z1549,Z1549&lt;107),VLOOKUP($W1549,日射量と図３!$E$6:$G$34,3,TRUE),IF(AND(107&lt;=Z1549,Z1549&lt;143),VLOOKUP($W1549,日射量と図３!$E$6:$H$34,4,TRUE),VLOOKUP($W1549,日射量と図３!$E$6:$I$34,5,TRUE))))))</f>
        <v/>
      </c>
      <c r="AC1549" s="382" t="str">
        <f t="shared" si="288"/>
        <v/>
      </c>
      <c r="AD1549" s="382" t="str">
        <f t="shared" si="289"/>
        <v/>
      </c>
    </row>
    <row r="1550" spans="11:30" ht="13.5" customHeight="1">
      <c r="K1550" s="4">
        <f t="shared" si="294"/>
        <v>8</v>
      </c>
      <c r="L1550" s="34">
        <v>43316</v>
      </c>
      <c r="M1550" s="4">
        <v>65</v>
      </c>
      <c r="N1550" s="4">
        <v>11</v>
      </c>
      <c r="O1550" s="31">
        <v>0.41666666666666669</v>
      </c>
      <c r="P1550" s="35">
        <v>30.98</v>
      </c>
      <c r="Q1550" s="36">
        <f t="shared" si="295"/>
        <v>12</v>
      </c>
      <c r="R1550" s="4">
        <f t="shared" si="296"/>
        <v>0</v>
      </c>
      <c r="S1550" s="31">
        <f t="shared" si="290"/>
        <v>0.20906250000000001</v>
      </c>
      <c r="T1550" s="31">
        <f t="shared" si="291"/>
        <v>0.78918981481481476</v>
      </c>
      <c r="U1550" s="4">
        <f t="shared" si="297"/>
        <v>0</v>
      </c>
      <c r="V1550" s="4" t="str">
        <f t="shared" si="298"/>
        <v/>
      </c>
      <c r="W1550" s="18" t="str">
        <f>IF(V1550="","",VLOOKUP(L1550,日射量と図３!$A$4:$C$368,3,TRUE)*238.85/100)</f>
        <v/>
      </c>
      <c r="X1550" s="4" t="str">
        <f t="shared" si="299"/>
        <v/>
      </c>
      <c r="Y1550" s="4" t="str">
        <f t="shared" si="292"/>
        <v/>
      </c>
      <c r="Z1550" s="4" t="str">
        <f t="shared" si="293"/>
        <v/>
      </c>
      <c r="AA1550" s="4" t="str">
        <f>IF($V1550="","",IF(Y1550&lt;36,0,IF(AND(36&lt;=Y1550,Y1550&lt;71),VLOOKUP($W1550,日射量と図３!$E$6:$F$34,2,TRUE),IF(AND(71&lt;=Y1550,Y1550&lt;107),VLOOKUP($W1550,日射量と図３!$E$6:$G$34,3,TRUE),IF(AND(107&lt;=Y1550,Y1550&lt;143),VLOOKUP($W1550,日射量と図３!$E$6:$H$34,4,TRUE),VLOOKUP($W1550,日射量と図３!$E$6:$I$34,5,TRUE))))))</f>
        <v/>
      </c>
      <c r="AB1550" s="4" t="str">
        <f>IF($V1550="","",IF(Z1550&lt;36,0,IF(AND(36&lt;=Z1550,Z1550&lt;71),VLOOKUP($W1550,日射量と図３!$E$6:$F$34,2,TRUE),IF(AND(71&lt;=Z1550,Z1550&lt;107),VLOOKUP($W1550,日射量と図３!$E$6:$G$34,3,TRUE),IF(AND(107&lt;=Z1550,Z1550&lt;143),VLOOKUP($W1550,日射量と図３!$E$6:$H$34,4,TRUE),VLOOKUP($W1550,日射量と図３!$E$6:$I$34,5,TRUE))))))</f>
        <v/>
      </c>
      <c r="AC1550" s="382" t="str">
        <f t="shared" si="288"/>
        <v/>
      </c>
      <c r="AD1550" s="382" t="str">
        <f t="shared" si="289"/>
        <v/>
      </c>
    </row>
    <row r="1551" spans="11:30" ht="13.5" customHeight="1">
      <c r="K1551" s="4">
        <f t="shared" si="294"/>
        <v>8</v>
      </c>
      <c r="L1551" s="34">
        <v>43316</v>
      </c>
      <c r="M1551" s="4">
        <v>65</v>
      </c>
      <c r="N1551" s="4">
        <v>12</v>
      </c>
      <c r="O1551" s="31">
        <v>0.45833333333333331</v>
      </c>
      <c r="P1551" s="35">
        <v>32.089999999999989</v>
      </c>
      <c r="Q1551" s="36">
        <f t="shared" si="295"/>
        <v>12</v>
      </c>
      <c r="R1551" s="4">
        <f t="shared" si="296"/>
        <v>0</v>
      </c>
      <c r="S1551" s="31">
        <f t="shared" si="290"/>
        <v>0.20906250000000001</v>
      </c>
      <c r="T1551" s="31">
        <f t="shared" si="291"/>
        <v>0.78918981481481476</v>
      </c>
      <c r="U1551" s="4">
        <f t="shared" si="297"/>
        <v>0</v>
      </c>
      <c r="V1551" s="4" t="str">
        <f t="shared" si="298"/>
        <v/>
      </c>
      <c r="W1551" s="18" t="str">
        <f>IF(V1551="","",VLOOKUP(L1551,日射量と図３!$A$4:$C$368,3,TRUE)*238.85/100)</f>
        <v/>
      </c>
      <c r="X1551" s="4" t="str">
        <f t="shared" si="299"/>
        <v/>
      </c>
      <c r="Y1551" s="4" t="str">
        <f t="shared" si="292"/>
        <v/>
      </c>
      <c r="Z1551" s="4" t="str">
        <f t="shared" si="293"/>
        <v/>
      </c>
      <c r="AA1551" s="4" t="str">
        <f>IF($V1551="","",IF(Y1551&lt;36,0,IF(AND(36&lt;=Y1551,Y1551&lt;71),VLOOKUP($W1551,日射量と図３!$E$6:$F$34,2,TRUE),IF(AND(71&lt;=Y1551,Y1551&lt;107),VLOOKUP($W1551,日射量と図３!$E$6:$G$34,3,TRUE),IF(AND(107&lt;=Y1551,Y1551&lt;143),VLOOKUP($W1551,日射量と図３!$E$6:$H$34,4,TRUE),VLOOKUP($W1551,日射量と図３!$E$6:$I$34,5,TRUE))))))</f>
        <v/>
      </c>
      <c r="AB1551" s="4" t="str">
        <f>IF($V1551="","",IF(Z1551&lt;36,0,IF(AND(36&lt;=Z1551,Z1551&lt;71),VLOOKUP($W1551,日射量と図３!$E$6:$F$34,2,TRUE),IF(AND(71&lt;=Z1551,Z1551&lt;107),VLOOKUP($W1551,日射量と図３!$E$6:$G$34,3,TRUE),IF(AND(107&lt;=Z1551,Z1551&lt;143),VLOOKUP($W1551,日射量と図３!$E$6:$H$34,4,TRUE),VLOOKUP($W1551,日射量と図３!$E$6:$I$34,5,TRUE))))))</f>
        <v/>
      </c>
      <c r="AC1551" s="382" t="str">
        <f t="shared" ref="AC1551:AC1614" si="300">IF(V1551="","",IF((($AH$18*$AH$30*V1551*3600/1000000)/1000-AA1551*$AG$18*10*0.0000041868)&lt;=0,0,AA1551*$AG$18*10*0.0000041868))</f>
        <v/>
      </c>
      <c r="AD1551" s="382" t="str">
        <f t="shared" ref="AD1551:AD1614" si="301">IF(V1551="","",IF((($AH$19*$AH$30*V1551*3600/1000000)/1000-AB1551*$AG$19*10*0.0000041868)&lt;=0,0,AB1551*$AG$19*10*0.0000041868))</f>
        <v/>
      </c>
    </row>
    <row r="1552" spans="11:30" ht="13.5" customHeight="1">
      <c r="K1552" s="4">
        <f t="shared" si="294"/>
        <v>8</v>
      </c>
      <c r="L1552" s="34">
        <v>43316</v>
      </c>
      <c r="M1552" s="4">
        <v>65</v>
      </c>
      <c r="N1552" s="4">
        <v>13</v>
      </c>
      <c r="O1552" s="31">
        <v>0.5</v>
      </c>
      <c r="P1552" s="35">
        <v>32.379999999999995</v>
      </c>
      <c r="Q1552" s="36">
        <f t="shared" si="295"/>
        <v>12</v>
      </c>
      <c r="R1552" s="4">
        <f t="shared" si="296"/>
        <v>0</v>
      </c>
      <c r="S1552" s="31">
        <f t="shared" si="290"/>
        <v>0.20906250000000001</v>
      </c>
      <c r="T1552" s="31">
        <f t="shared" si="291"/>
        <v>0.78918981481481476</v>
      </c>
      <c r="U1552" s="4">
        <f t="shared" si="297"/>
        <v>0</v>
      </c>
      <c r="V1552" s="4" t="str">
        <f t="shared" si="298"/>
        <v/>
      </c>
      <c r="W1552" s="18" t="str">
        <f>IF(V1552="","",VLOOKUP(L1552,日射量と図３!$A$4:$C$368,3,TRUE)*238.85/100)</f>
        <v/>
      </c>
      <c r="X1552" s="4" t="str">
        <f t="shared" si="299"/>
        <v/>
      </c>
      <c r="Y1552" s="4" t="str">
        <f t="shared" si="292"/>
        <v/>
      </c>
      <c r="Z1552" s="4" t="str">
        <f t="shared" si="293"/>
        <v/>
      </c>
      <c r="AA1552" s="4" t="str">
        <f>IF($V1552="","",IF(Y1552&lt;36,0,IF(AND(36&lt;=Y1552,Y1552&lt;71),VLOOKUP($W1552,日射量と図３!$E$6:$F$34,2,TRUE),IF(AND(71&lt;=Y1552,Y1552&lt;107),VLOOKUP($W1552,日射量と図３!$E$6:$G$34,3,TRUE),IF(AND(107&lt;=Y1552,Y1552&lt;143),VLOOKUP($W1552,日射量と図３!$E$6:$H$34,4,TRUE),VLOOKUP($W1552,日射量と図３!$E$6:$I$34,5,TRUE))))))</f>
        <v/>
      </c>
      <c r="AB1552" s="4" t="str">
        <f>IF($V1552="","",IF(Z1552&lt;36,0,IF(AND(36&lt;=Z1552,Z1552&lt;71),VLOOKUP($W1552,日射量と図３!$E$6:$F$34,2,TRUE),IF(AND(71&lt;=Z1552,Z1552&lt;107),VLOOKUP($W1552,日射量と図３!$E$6:$G$34,3,TRUE),IF(AND(107&lt;=Z1552,Z1552&lt;143),VLOOKUP($W1552,日射量と図３!$E$6:$H$34,4,TRUE),VLOOKUP($W1552,日射量と図３!$E$6:$I$34,5,TRUE))))))</f>
        <v/>
      </c>
      <c r="AC1552" s="382" t="str">
        <f t="shared" si="300"/>
        <v/>
      </c>
      <c r="AD1552" s="382" t="str">
        <f t="shared" si="301"/>
        <v/>
      </c>
    </row>
    <row r="1553" spans="11:30" ht="13.5" customHeight="1">
      <c r="K1553" s="4">
        <f t="shared" si="294"/>
        <v>8</v>
      </c>
      <c r="L1553" s="34">
        <v>43316</v>
      </c>
      <c r="M1553" s="4">
        <v>65</v>
      </c>
      <c r="N1553" s="4">
        <v>14</v>
      </c>
      <c r="O1553" s="31">
        <v>0.54166666666666663</v>
      </c>
      <c r="P1553" s="35">
        <v>32.83</v>
      </c>
      <c r="Q1553" s="36">
        <f t="shared" si="295"/>
        <v>12</v>
      </c>
      <c r="R1553" s="4">
        <f t="shared" si="296"/>
        <v>0</v>
      </c>
      <c r="S1553" s="31">
        <f t="shared" si="290"/>
        <v>0.20906250000000001</v>
      </c>
      <c r="T1553" s="31">
        <f t="shared" si="291"/>
        <v>0.78918981481481476</v>
      </c>
      <c r="U1553" s="4">
        <f t="shared" si="297"/>
        <v>0</v>
      </c>
      <c r="V1553" s="4" t="str">
        <f t="shared" si="298"/>
        <v/>
      </c>
      <c r="W1553" s="18" t="str">
        <f>IF(V1553="","",VLOOKUP(L1553,日射量と図３!$A$4:$C$368,3,TRUE)*238.85/100)</f>
        <v/>
      </c>
      <c r="X1553" s="4" t="str">
        <f t="shared" si="299"/>
        <v/>
      </c>
      <c r="Y1553" s="4" t="str">
        <f t="shared" si="292"/>
        <v/>
      </c>
      <c r="Z1553" s="4" t="str">
        <f t="shared" si="293"/>
        <v/>
      </c>
      <c r="AA1553" s="4" t="str">
        <f>IF($V1553="","",IF(Y1553&lt;36,0,IF(AND(36&lt;=Y1553,Y1553&lt;71),VLOOKUP($W1553,日射量と図３!$E$6:$F$34,2,TRUE),IF(AND(71&lt;=Y1553,Y1553&lt;107),VLOOKUP($W1553,日射量と図３!$E$6:$G$34,3,TRUE),IF(AND(107&lt;=Y1553,Y1553&lt;143),VLOOKUP($W1553,日射量と図３!$E$6:$H$34,4,TRUE),VLOOKUP($W1553,日射量と図３!$E$6:$I$34,5,TRUE))))))</f>
        <v/>
      </c>
      <c r="AB1553" s="4" t="str">
        <f>IF($V1553="","",IF(Z1553&lt;36,0,IF(AND(36&lt;=Z1553,Z1553&lt;71),VLOOKUP($W1553,日射量と図３!$E$6:$F$34,2,TRUE),IF(AND(71&lt;=Z1553,Z1553&lt;107),VLOOKUP($W1553,日射量と図３!$E$6:$G$34,3,TRUE),IF(AND(107&lt;=Z1553,Z1553&lt;143),VLOOKUP($W1553,日射量と図３!$E$6:$H$34,4,TRUE),VLOOKUP($W1553,日射量と図３!$E$6:$I$34,5,TRUE))))))</f>
        <v/>
      </c>
      <c r="AC1553" s="382" t="str">
        <f t="shared" si="300"/>
        <v/>
      </c>
      <c r="AD1553" s="382" t="str">
        <f t="shared" si="301"/>
        <v/>
      </c>
    </row>
    <row r="1554" spans="11:30" ht="13.5" customHeight="1">
      <c r="K1554" s="4">
        <f t="shared" si="294"/>
        <v>8</v>
      </c>
      <c r="L1554" s="34">
        <v>43316</v>
      </c>
      <c r="M1554" s="4">
        <v>65</v>
      </c>
      <c r="N1554" s="4">
        <v>15</v>
      </c>
      <c r="O1554" s="31">
        <v>0.58333333333333337</v>
      </c>
      <c r="P1554" s="35">
        <v>33.13000000000001</v>
      </c>
      <c r="Q1554" s="36">
        <f t="shared" si="295"/>
        <v>12</v>
      </c>
      <c r="R1554" s="4">
        <f t="shared" si="296"/>
        <v>0</v>
      </c>
      <c r="S1554" s="31">
        <f t="shared" si="290"/>
        <v>0.20906250000000001</v>
      </c>
      <c r="T1554" s="31">
        <f t="shared" si="291"/>
        <v>0.78918981481481476</v>
      </c>
      <c r="U1554" s="4">
        <f t="shared" si="297"/>
        <v>0</v>
      </c>
      <c r="V1554" s="4" t="str">
        <f t="shared" si="298"/>
        <v/>
      </c>
      <c r="W1554" s="18" t="str">
        <f>IF(V1554="","",VLOOKUP(L1554,日射量と図３!$A$4:$C$368,3,TRUE)*238.85/100)</f>
        <v/>
      </c>
      <c r="X1554" s="4" t="str">
        <f t="shared" si="299"/>
        <v/>
      </c>
      <c r="Y1554" s="4" t="str">
        <f t="shared" si="292"/>
        <v/>
      </c>
      <c r="Z1554" s="4" t="str">
        <f t="shared" si="293"/>
        <v/>
      </c>
      <c r="AA1554" s="4" t="str">
        <f>IF($V1554="","",IF(Y1554&lt;36,0,IF(AND(36&lt;=Y1554,Y1554&lt;71),VLOOKUP($W1554,日射量と図３!$E$6:$F$34,2,TRUE),IF(AND(71&lt;=Y1554,Y1554&lt;107),VLOOKUP($W1554,日射量と図３!$E$6:$G$34,3,TRUE),IF(AND(107&lt;=Y1554,Y1554&lt;143),VLOOKUP($W1554,日射量と図３!$E$6:$H$34,4,TRUE),VLOOKUP($W1554,日射量と図３!$E$6:$I$34,5,TRUE))))))</f>
        <v/>
      </c>
      <c r="AB1554" s="4" t="str">
        <f>IF($V1554="","",IF(Z1554&lt;36,0,IF(AND(36&lt;=Z1554,Z1554&lt;71),VLOOKUP($W1554,日射量と図３!$E$6:$F$34,2,TRUE),IF(AND(71&lt;=Z1554,Z1554&lt;107),VLOOKUP($W1554,日射量と図３!$E$6:$G$34,3,TRUE),IF(AND(107&lt;=Z1554,Z1554&lt;143),VLOOKUP($W1554,日射量と図３!$E$6:$H$34,4,TRUE),VLOOKUP($W1554,日射量と図３!$E$6:$I$34,5,TRUE))))))</f>
        <v/>
      </c>
      <c r="AC1554" s="382" t="str">
        <f t="shared" si="300"/>
        <v/>
      </c>
      <c r="AD1554" s="382" t="str">
        <f t="shared" si="301"/>
        <v/>
      </c>
    </row>
    <row r="1555" spans="11:30" ht="13.5" customHeight="1">
      <c r="K1555" s="4">
        <f t="shared" si="294"/>
        <v>8</v>
      </c>
      <c r="L1555" s="34">
        <v>43316</v>
      </c>
      <c r="M1555" s="4">
        <v>65</v>
      </c>
      <c r="N1555" s="4">
        <v>16</v>
      </c>
      <c r="O1555" s="31">
        <v>0.625</v>
      </c>
      <c r="P1555" s="35">
        <v>33.26</v>
      </c>
      <c r="Q1555" s="36">
        <f t="shared" si="295"/>
        <v>16</v>
      </c>
      <c r="R1555" s="4">
        <f t="shared" si="296"/>
        <v>0</v>
      </c>
      <c r="S1555" s="31">
        <f t="shared" si="290"/>
        <v>0.20906250000000001</v>
      </c>
      <c r="T1555" s="31">
        <f t="shared" si="291"/>
        <v>0.78918981481481476</v>
      </c>
      <c r="U1555" s="4">
        <f t="shared" si="297"/>
        <v>0</v>
      </c>
      <c r="V1555" s="4" t="str">
        <f t="shared" si="298"/>
        <v/>
      </c>
      <c r="W1555" s="18" t="str">
        <f>IF(V1555="","",VLOOKUP(L1555,日射量と図３!$A$4:$C$368,3,TRUE)*238.85/100)</f>
        <v/>
      </c>
      <c r="X1555" s="4" t="str">
        <f t="shared" si="299"/>
        <v/>
      </c>
      <c r="Y1555" s="4" t="str">
        <f t="shared" si="292"/>
        <v/>
      </c>
      <c r="Z1555" s="4" t="str">
        <f t="shared" si="293"/>
        <v/>
      </c>
      <c r="AA1555" s="4" t="str">
        <f>IF($V1555="","",IF(Y1555&lt;36,0,IF(AND(36&lt;=Y1555,Y1555&lt;71),VLOOKUP($W1555,日射量と図３!$E$6:$F$34,2,TRUE),IF(AND(71&lt;=Y1555,Y1555&lt;107),VLOOKUP($W1555,日射量と図３!$E$6:$G$34,3,TRUE),IF(AND(107&lt;=Y1555,Y1555&lt;143),VLOOKUP($W1555,日射量と図３!$E$6:$H$34,4,TRUE),VLOOKUP($W1555,日射量と図３!$E$6:$I$34,5,TRUE))))))</f>
        <v/>
      </c>
      <c r="AB1555" s="4" t="str">
        <f>IF($V1555="","",IF(Z1555&lt;36,0,IF(AND(36&lt;=Z1555,Z1555&lt;71),VLOOKUP($W1555,日射量と図３!$E$6:$F$34,2,TRUE),IF(AND(71&lt;=Z1555,Z1555&lt;107),VLOOKUP($W1555,日射量と図３!$E$6:$G$34,3,TRUE),IF(AND(107&lt;=Z1555,Z1555&lt;143),VLOOKUP($W1555,日射量と図３!$E$6:$H$34,4,TRUE),VLOOKUP($W1555,日射量と図３!$E$6:$I$34,5,TRUE))))))</f>
        <v/>
      </c>
      <c r="AC1555" s="382" t="str">
        <f t="shared" si="300"/>
        <v/>
      </c>
      <c r="AD1555" s="382" t="str">
        <f t="shared" si="301"/>
        <v/>
      </c>
    </row>
    <row r="1556" spans="11:30" ht="13.5" customHeight="1">
      <c r="K1556" s="4">
        <f t="shared" si="294"/>
        <v>8</v>
      </c>
      <c r="L1556" s="34">
        <v>43316</v>
      </c>
      <c r="M1556" s="4">
        <v>65</v>
      </c>
      <c r="N1556" s="4">
        <v>17</v>
      </c>
      <c r="O1556" s="31">
        <v>0.66666666666666663</v>
      </c>
      <c r="P1556" s="35">
        <v>32.790000000000006</v>
      </c>
      <c r="Q1556" s="36">
        <f t="shared" si="295"/>
        <v>16</v>
      </c>
      <c r="R1556" s="4">
        <f t="shared" si="296"/>
        <v>0</v>
      </c>
      <c r="S1556" s="31">
        <f t="shared" si="290"/>
        <v>0.20906250000000001</v>
      </c>
      <c r="T1556" s="31">
        <f t="shared" si="291"/>
        <v>0.78918981481481476</v>
      </c>
      <c r="U1556" s="4">
        <f t="shared" si="297"/>
        <v>0</v>
      </c>
      <c r="V1556" s="4" t="str">
        <f t="shared" si="298"/>
        <v/>
      </c>
      <c r="W1556" s="18" t="str">
        <f>IF(V1556="","",VLOOKUP(L1556,日射量と図３!$A$4:$C$368,3,TRUE)*238.85/100)</f>
        <v/>
      </c>
      <c r="X1556" s="4" t="str">
        <f t="shared" si="299"/>
        <v/>
      </c>
      <c r="Y1556" s="4" t="str">
        <f t="shared" si="292"/>
        <v/>
      </c>
      <c r="Z1556" s="4" t="str">
        <f t="shared" si="293"/>
        <v/>
      </c>
      <c r="AA1556" s="4" t="str">
        <f>IF($V1556="","",IF(Y1556&lt;36,0,IF(AND(36&lt;=Y1556,Y1556&lt;71),VLOOKUP($W1556,日射量と図３!$E$6:$F$34,2,TRUE),IF(AND(71&lt;=Y1556,Y1556&lt;107),VLOOKUP($W1556,日射量と図３!$E$6:$G$34,3,TRUE),IF(AND(107&lt;=Y1556,Y1556&lt;143),VLOOKUP($W1556,日射量と図３!$E$6:$H$34,4,TRUE),VLOOKUP($W1556,日射量と図３!$E$6:$I$34,5,TRUE))))))</f>
        <v/>
      </c>
      <c r="AB1556" s="4" t="str">
        <f>IF($V1556="","",IF(Z1556&lt;36,0,IF(AND(36&lt;=Z1556,Z1556&lt;71),VLOOKUP($W1556,日射量と図３!$E$6:$F$34,2,TRUE),IF(AND(71&lt;=Z1556,Z1556&lt;107),VLOOKUP($W1556,日射量と図３!$E$6:$G$34,3,TRUE),IF(AND(107&lt;=Z1556,Z1556&lt;143),VLOOKUP($W1556,日射量と図３!$E$6:$H$34,4,TRUE),VLOOKUP($W1556,日射量と図３!$E$6:$I$34,5,TRUE))))))</f>
        <v/>
      </c>
      <c r="AC1556" s="382" t="str">
        <f t="shared" si="300"/>
        <v/>
      </c>
      <c r="AD1556" s="382" t="str">
        <f t="shared" si="301"/>
        <v/>
      </c>
    </row>
    <row r="1557" spans="11:30" ht="13.5" customHeight="1">
      <c r="K1557" s="4">
        <f t="shared" si="294"/>
        <v>8</v>
      </c>
      <c r="L1557" s="34">
        <v>43316</v>
      </c>
      <c r="M1557" s="4">
        <v>65</v>
      </c>
      <c r="N1557" s="4">
        <v>18</v>
      </c>
      <c r="O1557" s="31">
        <v>0.70833333333333337</v>
      </c>
      <c r="P1557" s="35">
        <v>31.669999999999998</v>
      </c>
      <c r="Q1557" s="36">
        <f t="shared" si="295"/>
        <v>16</v>
      </c>
      <c r="R1557" s="4">
        <f t="shared" si="296"/>
        <v>0</v>
      </c>
      <c r="S1557" s="31">
        <f t="shared" ref="S1557:S1620" si="302">VLOOKUP(K1557,$AF$38:$AH$49,2,TRUE)</f>
        <v>0.20906250000000001</v>
      </c>
      <c r="T1557" s="31">
        <f t="shared" ref="T1557:T1620" si="303">VLOOKUP(K1557,$AF$38:$AH$49,3,TRUE)</f>
        <v>0.78918981481481476</v>
      </c>
      <c r="U1557" s="4">
        <f t="shared" si="297"/>
        <v>0</v>
      </c>
      <c r="V1557" s="4" t="str">
        <f t="shared" si="298"/>
        <v/>
      </c>
      <c r="W1557" s="18" t="str">
        <f>IF(V1557="","",VLOOKUP(L1557,日射量と図３!$A$4:$C$368,3,TRUE)*238.85/100)</f>
        <v/>
      </c>
      <c r="X1557" s="4" t="str">
        <f t="shared" si="299"/>
        <v/>
      </c>
      <c r="Y1557" s="4" t="str">
        <f t="shared" si="292"/>
        <v/>
      </c>
      <c r="Z1557" s="4" t="str">
        <f t="shared" si="293"/>
        <v/>
      </c>
      <c r="AA1557" s="4" t="str">
        <f>IF($V1557="","",IF(Y1557&lt;36,0,IF(AND(36&lt;=Y1557,Y1557&lt;71),VLOOKUP($W1557,日射量と図３!$E$6:$F$34,2,TRUE),IF(AND(71&lt;=Y1557,Y1557&lt;107),VLOOKUP($W1557,日射量と図３!$E$6:$G$34,3,TRUE),IF(AND(107&lt;=Y1557,Y1557&lt;143),VLOOKUP($W1557,日射量と図３!$E$6:$H$34,4,TRUE),VLOOKUP($W1557,日射量と図３!$E$6:$I$34,5,TRUE))))))</f>
        <v/>
      </c>
      <c r="AB1557" s="4" t="str">
        <f>IF($V1557="","",IF(Z1557&lt;36,0,IF(AND(36&lt;=Z1557,Z1557&lt;71),VLOOKUP($W1557,日射量と図３!$E$6:$F$34,2,TRUE),IF(AND(71&lt;=Z1557,Z1557&lt;107),VLOOKUP($W1557,日射量と図３!$E$6:$G$34,3,TRUE),IF(AND(107&lt;=Z1557,Z1557&lt;143),VLOOKUP($W1557,日射量と図３!$E$6:$H$34,4,TRUE),VLOOKUP($W1557,日射量と図３!$E$6:$I$34,5,TRUE))))))</f>
        <v/>
      </c>
      <c r="AC1557" s="382" t="str">
        <f t="shared" si="300"/>
        <v/>
      </c>
      <c r="AD1557" s="382" t="str">
        <f t="shared" si="301"/>
        <v/>
      </c>
    </row>
    <row r="1558" spans="11:30" ht="13.5" customHeight="1">
      <c r="K1558" s="4">
        <f t="shared" si="294"/>
        <v>8</v>
      </c>
      <c r="L1558" s="34">
        <v>43316</v>
      </c>
      <c r="M1558" s="4">
        <v>65</v>
      </c>
      <c r="N1558" s="4">
        <v>19</v>
      </c>
      <c r="O1558" s="31">
        <v>0.75</v>
      </c>
      <c r="P1558" s="35">
        <v>30.830000000000002</v>
      </c>
      <c r="Q1558" s="36">
        <f t="shared" si="295"/>
        <v>16</v>
      </c>
      <c r="R1558" s="4">
        <f t="shared" si="296"/>
        <v>0</v>
      </c>
      <c r="S1558" s="31">
        <f t="shared" si="302"/>
        <v>0.20906250000000001</v>
      </c>
      <c r="T1558" s="31">
        <f t="shared" si="303"/>
        <v>0.78918981481481476</v>
      </c>
      <c r="U1558" s="4">
        <f t="shared" si="297"/>
        <v>0</v>
      </c>
      <c r="V1558" s="4" t="str">
        <f t="shared" si="298"/>
        <v/>
      </c>
      <c r="W1558" s="18" t="str">
        <f>IF(V1558="","",VLOOKUP(L1558,日射量と図３!$A$4:$C$368,3,TRUE)*238.85/100)</f>
        <v/>
      </c>
      <c r="X1558" s="4" t="str">
        <f t="shared" si="299"/>
        <v/>
      </c>
      <c r="Y1558" s="4" t="str">
        <f t="shared" si="292"/>
        <v/>
      </c>
      <c r="Z1558" s="4" t="str">
        <f t="shared" si="293"/>
        <v/>
      </c>
      <c r="AA1558" s="4" t="str">
        <f>IF($V1558="","",IF(Y1558&lt;36,0,IF(AND(36&lt;=Y1558,Y1558&lt;71),VLOOKUP($W1558,日射量と図３!$E$6:$F$34,2,TRUE),IF(AND(71&lt;=Y1558,Y1558&lt;107),VLOOKUP($W1558,日射量と図３!$E$6:$G$34,3,TRUE),IF(AND(107&lt;=Y1558,Y1558&lt;143),VLOOKUP($W1558,日射量と図３!$E$6:$H$34,4,TRUE),VLOOKUP($W1558,日射量と図３!$E$6:$I$34,5,TRUE))))))</f>
        <v/>
      </c>
      <c r="AB1558" s="4" t="str">
        <f>IF($V1558="","",IF(Z1558&lt;36,0,IF(AND(36&lt;=Z1558,Z1558&lt;71),VLOOKUP($W1558,日射量と図３!$E$6:$F$34,2,TRUE),IF(AND(71&lt;=Z1558,Z1558&lt;107),VLOOKUP($W1558,日射量と図３!$E$6:$G$34,3,TRUE),IF(AND(107&lt;=Z1558,Z1558&lt;143),VLOOKUP($W1558,日射量と図３!$E$6:$H$34,4,TRUE),VLOOKUP($W1558,日射量と図３!$E$6:$I$34,5,TRUE))))))</f>
        <v/>
      </c>
      <c r="AC1558" s="382" t="str">
        <f t="shared" si="300"/>
        <v/>
      </c>
      <c r="AD1558" s="382" t="str">
        <f t="shared" si="301"/>
        <v/>
      </c>
    </row>
    <row r="1559" spans="11:30" ht="13.5" customHeight="1">
      <c r="K1559" s="4">
        <f t="shared" si="294"/>
        <v>8</v>
      </c>
      <c r="L1559" s="34">
        <v>43316</v>
      </c>
      <c r="M1559" s="4">
        <v>65</v>
      </c>
      <c r="N1559" s="4">
        <v>20</v>
      </c>
      <c r="O1559" s="31">
        <v>0.79166666666666663</v>
      </c>
      <c r="P1559" s="35">
        <v>29.78</v>
      </c>
      <c r="Q1559" s="36">
        <f t="shared" si="295"/>
        <v>16</v>
      </c>
      <c r="R1559" s="4">
        <f t="shared" si="296"/>
        <v>0</v>
      </c>
      <c r="S1559" s="31">
        <f t="shared" si="302"/>
        <v>0.20906250000000001</v>
      </c>
      <c r="T1559" s="31">
        <f t="shared" si="303"/>
        <v>0.78918981481481476</v>
      </c>
      <c r="U1559" s="4">
        <f t="shared" si="297"/>
        <v>0</v>
      </c>
      <c r="V1559" s="4" t="str">
        <f t="shared" si="298"/>
        <v/>
      </c>
      <c r="W1559" s="18" t="str">
        <f>IF(V1559="","",VLOOKUP(L1559,日射量と図３!$A$4:$C$368,3,TRUE)*238.85/100)</f>
        <v/>
      </c>
      <c r="X1559" s="4" t="str">
        <f t="shared" si="299"/>
        <v/>
      </c>
      <c r="Y1559" s="4" t="str">
        <f t="shared" si="292"/>
        <v/>
      </c>
      <c r="Z1559" s="4" t="str">
        <f t="shared" si="293"/>
        <v/>
      </c>
      <c r="AA1559" s="4" t="str">
        <f>IF($V1559="","",IF(Y1559&lt;36,0,IF(AND(36&lt;=Y1559,Y1559&lt;71),VLOOKUP($W1559,日射量と図３!$E$6:$F$34,2,TRUE),IF(AND(71&lt;=Y1559,Y1559&lt;107),VLOOKUP($W1559,日射量と図３!$E$6:$G$34,3,TRUE),IF(AND(107&lt;=Y1559,Y1559&lt;143),VLOOKUP($W1559,日射量と図３!$E$6:$H$34,4,TRUE),VLOOKUP($W1559,日射量と図３!$E$6:$I$34,5,TRUE))))))</f>
        <v/>
      </c>
      <c r="AB1559" s="4" t="str">
        <f>IF($V1559="","",IF(Z1559&lt;36,0,IF(AND(36&lt;=Z1559,Z1559&lt;71),VLOOKUP($W1559,日射量と図３!$E$6:$F$34,2,TRUE),IF(AND(71&lt;=Z1559,Z1559&lt;107),VLOOKUP($W1559,日射量と図３!$E$6:$G$34,3,TRUE),IF(AND(107&lt;=Z1559,Z1559&lt;143),VLOOKUP($W1559,日射量と図３!$E$6:$H$34,4,TRUE),VLOOKUP($W1559,日射量と図３!$E$6:$I$34,5,TRUE))))))</f>
        <v/>
      </c>
      <c r="AC1559" s="382" t="str">
        <f t="shared" si="300"/>
        <v/>
      </c>
      <c r="AD1559" s="382" t="str">
        <f t="shared" si="301"/>
        <v/>
      </c>
    </row>
    <row r="1560" spans="11:30" ht="13.5" customHeight="1">
      <c r="K1560" s="4">
        <f t="shared" si="294"/>
        <v>8</v>
      </c>
      <c r="L1560" s="34">
        <v>43316</v>
      </c>
      <c r="M1560" s="4">
        <v>65</v>
      </c>
      <c r="N1560" s="4">
        <v>21</v>
      </c>
      <c r="O1560" s="31">
        <v>0.83333333333333337</v>
      </c>
      <c r="P1560" s="35">
        <v>29.119999999999997</v>
      </c>
      <c r="Q1560" s="36">
        <f t="shared" si="295"/>
        <v>16</v>
      </c>
      <c r="R1560" s="4">
        <f t="shared" si="296"/>
        <v>0</v>
      </c>
      <c r="S1560" s="31">
        <f t="shared" si="302"/>
        <v>0.20906250000000001</v>
      </c>
      <c r="T1560" s="31">
        <f t="shared" si="303"/>
        <v>0.78918981481481476</v>
      </c>
      <c r="U1560" s="4">
        <f t="shared" si="297"/>
        <v>0</v>
      </c>
      <c r="V1560" s="4" t="str">
        <f t="shared" si="298"/>
        <v/>
      </c>
      <c r="W1560" s="18" t="str">
        <f>IF(V1560="","",VLOOKUP(L1560,日射量と図３!$A$4:$C$368,3,TRUE)*238.85/100)</f>
        <v/>
      </c>
      <c r="X1560" s="4" t="str">
        <f t="shared" si="299"/>
        <v/>
      </c>
      <c r="Y1560" s="4" t="str">
        <f t="shared" si="292"/>
        <v/>
      </c>
      <c r="Z1560" s="4" t="str">
        <f t="shared" si="293"/>
        <v/>
      </c>
      <c r="AA1560" s="4" t="str">
        <f>IF($V1560="","",IF(Y1560&lt;36,0,IF(AND(36&lt;=Y1560,Y1560&lt;71),VLOOKUP($W1560,日射量と図３!$E$6:$F$34,2,TRUE),IF(AND(71&lt;=Y1560,Y1560&lt;107),VLOOKUP($W1560,日射量と図３!$E$6:$G$34,3,TRUE),IF(AND(107&lt;=Y1560,Y1560&lt;143),VLOOKUP($W1560,日射量と図３!$E$6:$H$34,4,TRUE),VLOOKUP($W1560,日射量と図３!$E$6:$I$34,5,TRUE))))))</f>
        <v/>
      </c>
      <c r="AB1560" s="4" t="str">
        <f>IF($V1560="","",IF(Z1560&lt;36,0,IF(AND(36&lt;=Z1560,Z1560&lt;71),VLOOKUP($W1560,日射量と図３!$E$6:$F$34,2,TRUE),IF(AND(71&lt;=Z1560,Z1560&lt;107),VLOOKUP($W1560,日射量と図３!$E$6:$G$34,3,TRUE),IF(AND(107&lt;=Z1560,Z1560&lt;143),VLOOKUP($W1560,日射量と図３!$E$6:$H$34,4,TRUE),VLOOKUP($W1560,日射量と図３!$E$6:$I$34,5,TRUE))))))</f>
        <v/>
      </c>
      <c r="AC1560" s="382" t="str">
        <f t="shared" si="300"/>
        <v/>
      </c>
      <c r="AD1560" s="382" t="str">
        <f t="shared" si="301"/>
        <v/>
      </c>
    </row>
    <row r="1561" spans="11:30" ht="13.5" customHeight="1">
      <c r="K1561" s="4">
        <f t="shared" si="294"/>
        <v>8</v>
      </c>
      <c r="L1561" s="34">
        <v>43316</v>
      </c>
      <c r="M1561" s="4">
        <v>65</v>
      </c>
      <c r="N1561" s="4">
        <v>22</v>
      </c>
      <c r="O1561" s="31">
        <v>0.875</v>
      </c>
      <c r="P1561" s="35">
        <v>28.770000000000003</v>
      </c>
      <c r="Q1561" s="36">
        <f t="shared" si="295"/>
        <v>16</v>
      </c>
      <c r="R1561" s="4">
        <f t="shared" si="296"/>
        <v>0</v>
      </c>
      <c r="S1561" s="31">
        <f t="shared" si="302"/>
        <v>0.20906250000000001</v>
      </c>
      <c r="T1561" s="31">
        <f t="shared" si="303"/>
        <v>0.78918981481481476</v>
      </c>
      <c r="U1561" s="4">
        <f t="shared" si="297"/>
        <v>0</v>
      </c>
      <c r="V1561" s="4" t="str">
        <f t="shared" si="298"/>
        <v/>
      </c>
      <c r="W1561" s="18" t="str">
        <f>IF(V1561="","",VLOOKUP(L1561,日射量と図３!$A$4:$C$368,3,TRUE)*238.85/100)</f>
        <v/>
      </c>
      <c r="X1561" s="4" t="str">
        <f t="shared" si="299"/>
        <v/>
      </c>
      <c r="Y1561" s="4" t="str">
        <f t="shared" si="292"/>
        <v/>
      </c>
      <c r="Z1561" s="4" t="str">
        <f t="shared" si="293"/>
        <v/>
      </c>
      <c r="AA1561" s="4" t="str">
        <f>IF($V1561="","",IF(Y1561&lt;36,0,IF(AND(36&lt;=Y1561,Y1561&lt;71),VLOOKUP($W1561,日射量と図３!$E$6:$F$34,2,TRUE),IF(AND(71&lt;=Y1561,Y1561&lt;107),VLOOKUP($W1561,日射量と図３!$E$6:$G$34,3,TRUE),IF(AND(107&lt;=Y1561,Y1561&lt;143),VLOOKUP($W1561,日射量と図３!$E$6:$H$34,4,TRUE),VLOOKUP($W1561,日射量と図３!$E$6:$I$34,5,TRUE))))))</f>
        <v/>
      </c>
      <c r="AB1561" s="4" t="str">
        <f>IF($V1561="","",IF(Z1561&lt;36,0,IF(AND(36&lt;=Z1561,Z1561&lt;71),VLOOKUP($W1561,日射量と図３!$E$6:$F$34,2,TRUE),IF(AND(71&lt;=Z1561,Z1561&lt;107),VLOOKUP($W1561,日射量と図３!$E$6:$G$34,3,TRUE),IF(AND(107&lt;=Z1561,Z1561&lt;143),VLOOKUP($W1561,日射量と図３!$E$6:$H$34,4,TRUE),VLOOKUP($W1561,日射量と図３!$E$6:$I$34,5,TRUE))))))</f>
        <v/>
      </c>
      <c r="AC1561" s="382" t="str">
        <f t="shared" si="300"/>
        <v/>
      </c>
      <c r="AD1561" s="382" t="str">
        <f t="shared" si="301"/>
        <v/>
      </c>
    </row>
    <row r="1562" spans="11:30" ht="13.5" customHeight="1">
      <c r="K1562" s="4">
        <f t="shared" si="294"/>
        <v>8</v>
      </c>
      <c r="L1562" s="34">
        <v>43316</v>
      </c>
      <c r="M1562" s="4">
        <v>65</v>
      </c>
      <c r="N1562" s="4">
        <v>23</v>
      </c>
      <c r="O1562" s="31">
        <v>0.91666666666666663</v>
      </c>
      <c r="P1562" s="35">
        <v>28.35</v>
      </c>
      <c r="Q1562" s="36">
        <f t="shared" si="295"/>
        <v>13</v>
      </c>
      <c r="R1562" s="4">
        <f t="shared" si="296"/>
        <v>0</v>
      </c>
      <c r="S1562" s="31">
        <f t="shared" si="302"/>
        <v>0.20906250000000001</v>
      </c>
      <c r="T1562" s="31">
        <f t="shared" si="303"/>
        <v>0.78918981481481476</v>
      </c>
      <c r="U1562" s="4">
        <f t="shared" si="297"/>
        <v>0</v>
      </c>
      <c r="V1562" s="4" t="str">
        <f t="shared" si="298"/>
        <v/>
      </c>
      <c r="W1562" s="18" t="str">
        <f>IF(V1562="","",VLOOKUP(L1562,日射量と図３!$A$4:$C$368,3,TRUE)*238.85/100)</f>
        <v/>
      </c>
      <c r="X1562" s="4" t="str">
        <f t="shared" si="299"/>
        <v/>
      </c>
      <c r="Y1562" s="4" t="str">
        <f t="shared" si="292"/>
        <v/>
      </c>
      <c r="Z1562" s="4" t="str">
        <f t="shared" si="293"/>
        <v/>
      </c>
      <c r="AA1562" s="4" t="str">
        <f>IF($V1562="","",IF(Y1562&lt;36,0,IF(AND(36&lt;=Y1562,Y1562&lt;71),VLOOKUP($W1562,日射量と図３!$E$6:$F$34,2,TRUE),IF(AND(71&lt;=Y1562,Y1562&lt;107),VLOOKUP($W1562,日射量と図３!$E$6:$G$34,3,TRUE),IF(AND(107&lt;=Y1562,Y1562&lt;143),VLOOKUP($W1562,日射量と図３!$E$6:$H$34,4,TRUE),VLOOKUP($W1562,日射量と図３!$E$6:$I$34,5,TRUE))))))</f>
        <v/>
      </c>
      <c r="AB1562" s="4" t="str">
        <f>IF($V1562="","",IF(Z1562&lt;36,0,IF(AND(36&lt;=Z1562,Z1562&lt;71),VLOOKUP($W1562,日射量と図３!$E$6:$F$34,2,TRUE),IF(AND(71&lt;=Z1562,Z1562&lt;107),VLOOKUP($W1562,日射量と図３!$E$6:$G$34,3,TRUE),IF(AND(107&lt;=Z1562,Z1562&lt;143),VLOOKUP($W1562,日射量と図３!$E$6:$H$34,4,TRUE),VLOOKUP($W1562,日射量と図３!$E$6:$I$34,5,TRUE))))))</f>
        <v/>
      </c>
      <c r="AC1562" s="382" t="str">
        <f t="shared" si="300"/>
        <v/>
      </c>
      <c r="AD1562" s="382" t="str">
        <f t="shared" si="301"/>
        <v/>
      </c>
    </row>
    <row r="1563" spans="11:30" ht="13.5" customHeight="1">
      <c r="K1563" s="4">
        <f t="shared" si="294"/>
        <v>8</v>
      </c>
      <c r="L1563" s="34">
        <v>43316</v>
      </c>
      <c r="M1563" s="4">
        <v>65</v>
      </c>
      <c r="N1563" s="4">
        <v>24</v>
      </c>
      <c r="O1563" s="31">
        <v>0.95833333333333337</v>
      </c>
      <c r="P1563" s="35">
        <v>28.03</v>
      </c>
      <c r="Q1563" s="36">
        <f t="shared" si="295"/>
        <v>13</v>
      </c>
      <c r="R1563" s="4">
        <f t="shared" si="296"/>
        <v>0</v>
      </c>
      <c r="S1563" s="31">
        <f t="shared" si="302"/>
        <v>0.20906250000000001</v>
      </c>
      <c r="T1563" s="31">
        <f t="shared" si="303"/>
        <v>0.78918981481481476</v>
      </c>
      <c r="U1563" s="4">
        <f t="shared" si="297"/>
        <v>0</v>
      </c>
      <c r="V1563" s="4" t="str">
        <f t="shared" si="298"/>
        <v/>
      </c>
      <c r="W1563" s="18" t="str">
        <f>IF(V1563="","",VLOOKUP(L1563,日射量と図３!$A$4:$C$368,3,TRUE)*238.85/100)</f>
        <v/>
      </c>
      <c r="X1563" s="4" t="str">
        <f t="shared" si="299"/>
        <v/>
      </c>
      <c r="Y1563" s="4" t="str">
        <f t="shared" si="292"/>
        <v/>
      </c>
      <c r="Z1563" s="4" t="str">
        <f t="shared" si="293"/>
        <v/>
      </c>
      <c r="AA1563" s="4" t="str">
        <f>IF($V1563="","",IF(Y1563&lt;36,0,IF(AND(36&lt;=Y1563,Y1563&lt;71),VLOOKUP($W1563,日射量と図３!$E$6:$F$34,2,TRUE),IF(AND(71&lt;=Y1563,Y1563&lt;107),VLOOKUP($W1563,日射量と図３!$E$6:$G$34,3,TRUE),IF(AND(107&lt;=Y1563,Y1563&lt;143),VLOOKUP($W1563,日射量と図３!$E$6:$H$34,4,TRUE),VLOOKUP($W1563,日射量と図３!$E$6:$I$34,5,TRUE))))))</f>
        <v/>
      </c>
      <c r="AB1563" s="4" t="str">
        <f>IF($V1563="","",IF(Z1563&lt;36,0,IF(AND(36&lt;=Z1563,Z1563&lt;71),VLOOKUP($W1563,日射量と図３!$E$6:$F$34,2,TRUE),IF(AND(71&lt;=Z1563,Z1563&lt;107),VLOOKUP($W1563,日射量と図３!$E$6:$G$34,3,TRUE),IF(AND(107&lt;=Z1563,Z1563&lt;143),VLOOKUP($W1563,日射量と図３!$E$6:$H$34,4,TRUE),VLOOKUP($W1563,日射量と図３!$E$6:$I$34,5,TRUE))))))</f>
        <v/>
      </c>
      <c r="AC1563" s="382" t="str">
        <f t="shared" si="300"/>
        <v/>
      </c>
      <c r="AD1563" s="382" t="str">
        <f t="shared" si="301"/>
        <v/>
      </c>
    </row>
    <row r="1564" spans="11:30" ht="13.5" customHeight="1">
      <c r="K1564" s="4">
        <f t="shared" si="294"/>
        <v>8</v>
      </c>
      <c r="L1564" s="34">
        <v>43317</v>
      </c>
      <c r="M1564" s="4">
        <v>66</v>
      </c>
      <c r="N1564" s="4">
        <v>1</v>
      </c>
      <c r="O1564" s="31">
        <v>0</v>
      </c>
      <c r="P1564" s="35">
        <v>27.720000000000006</v>
      </c>
      <c r="Q1564" s="36">
        <f t="shared" si="295"/>
        <v>13</v>
      </c>
      <c r="R1564" s="4">
        <f t="shared" si="296"/>
        <v>0</v>
      </c>
      <c r="S1564" s="31">
        <f t="shared" si="302"/>
        <v>0.20906250000000001</v>
      </c>
      <c r="T1564" s="31">
        <f t="shared" si="303"/>
        <v>0.78918981481481476</v>
      </c>
      <c r="U1564" s="4">
        <f t="shared" si="297"/>
        <v>0</v>
      </c>
      <c r="V1564" s="4">
        <f t="shared" si="298"/>
        <v>0</v>
      </c>
      <c r="W1564" s="18">
        <f>IF(V1564="","",VLOOKUP(L1564,日射量と図３!$A$4:$C$368,3,TRUE)*238.85/100)</f>
        <v>47.77</v>
      </c>
      <c r="X1564" s="4">
        <f t="shared" si="299"/>
        <v>14</v>
      </c>
      <c r="Y1564" s="4">
        <f t="shared" si="292"/>
        <v>0</v>
      </c>
      <c r="Z1564" s="4">
        <f t="shared" si="293"/>
        <v>0</v>
      </c>
      <c r="AA1564" s="4">
        <f>IF($V1564="","",IF(Y1564&lt;36,0,IF(AND(36&lt;=Y1564,Y1564&lt;71),VLOOKUP($W1564,日射量と図３!$E$6:$F$34,2,TRUE),IF(AND(71&lt;=Y1564,Y1564&lt;107),VLOOKUP($W1564,日射量と図３!$E$6:$G$34,3,TRUE),IF(AND(107&lt;=Y1564,Y1564&lt;143),VLOOKUP($W1564,日射量と図３!$E$6:$H$34,4,TRUE),VLOOKUP($W1564,日射量と図３!$E$6:$I$34,5,TRUE))))))</f>
        <v>0</v>
      </c>
      <c r="AB1564" s="4">
        <f>IF($V1564="","",IF(Z1564&lt;36,0,IF(AND(36&lt;=Z1564,Z1564&lt;71),VLOOKUP($W1564,日射量と図３!$E$6:$F$34,2,TRUE),IF(AND(71&lt;=Z1564,Z1564&lt;107),VLOOKUP($W1564,日射量と図３!$E$6:$G$34,3,TRUE),IF(AND(107&lt;=Z1564,Z1564&lt;143),VLOOKUP($W1564,日射量と図３!$E$6:$H$34,4,TRUE),VLOOKUP($W1564,日射量と図３!$E$6:$I$34,5,TRUE))))))</f>
        <v>0</v>
      </c>
      <c r="AC1564" s="382">
        <f t="shared" si="300"/>
        <v>0</v>
      </c>
      <c r="AD1564" s="382">
        <f t="shared" si="301"/>
        <v>0</v>
      </c>
    </row>
    <row r="1565" spans="11:30" ht="13.5" customHeight="1">
      <c r="K1565" s="4">
        <f t="shared" si="294"/>
        <v>8</v>
      </c>
      <c r="L1565" s="34">
        <v>43317</v>
      </c>
      <c r="M1565" s="4">
        <v>66</v>
      </c>
      <c r="N1565" s="4">
        <v>2</v>
      </c>
      <c r="O1565" s="31">
        <v>4.1666666666666664E-2</v>
      </c>
      <c r="P1565" s="35">
        <v>27.43</v>
      </c>
      <c r="Q1565" s="36">
        <f t="shared" si="295"/>
        <v>13</v>
      </c>
      <c r="R1565" s="4">
        <f t="shared" si="296"/>
        <v>0</v>
      </c>
      <c r="S1565" s="31">
        <f t="shared" si="302"/>
        <v>0.20906250000000001</v>
      </c>
      <c r="T1565" s="31">
        <f t="shared" si="303"/>
        <v>0.78918981481481476</v>
      </c>
      <c r="U1565" s="4">
        <f t="shared" si="297"/>
        <v>0</v>
      </c>
      <c r="V1565" s="4" t="str">
        <f t="shared" si="298"/>
        <v/>
      </c>
      <c r="W1565" s="18" t="str">
        <f>IF(V1565="","",VLOOKUP(L1565,日射量と図３!$A$4:$C$368,3,TRUE)*238.85/100)</f>
        <v/>
      </c>
      <c r="X1565" s="4" t="str">
        <f t="shared" si="299"/>
        <v/>
      </c>
      <c r="Y1565" s="4" t="str">
        <f t="shared" si="292"/>
        <v/>
      </c>
      <c r="Z1565" s="4" t="str">
        <f t="shared" si="293"/>
        <v/>
      </c>
      <c r="AA1565" s="4" t="str">
        <f>IF($V1565="","",IF(Y1565&lt;36,0,IF(AND(36&lt;=Y1565,Y1565&lt;71),VLOOKUP($W1565,日射量と図３!$E$6:$F$34,2,TRUE),IF(AND(71&lt;=Y1565,Y1565&lt;107),VLOOKUP($W1565,日射量と図３!$E$6:$G$34,3,TRUE),IF(AND(107&lt;=Y1565,Y1565&lt;143),VLOOKUP($W1565,日射量と図３!$E$6:$H$34,4,TRUE),VLOOKUP($W1565,日射量と図３!$E$6:$I$34,5,TRUE))))))</f>
        <v/>
      </c>
      <c r="AB1565" s="4" t="str">
        <f>IF($V1565="","",IF(Z1565&lt;36,0,IF(AND(36&lt;=Z1565,Z1565&lt;71),VLOOKUP($W1565,日射量と図３!$E$6:$F$34,2,TRUE),IF(AND(71&lt;=Z1565,Z1565&lt;107),VLOOKUP($W1565,日射量と図３!$E$6:$G$34,3,TRUE),IF(AND(107&lt;=Z1565,Z1565&lt;143),VLOOKUP($W1565,日射量と図３!$E$6:$H$34,4,TRUE),VLOOKUP($W1565,日射量と図３!$E$6:$I$34,5,TRUE))))))</f>
        <v/>
      </c>
      <c r="AC1565" s="382" t="str">
        <f t="shared" si="300"/>
        <v/>
      </c>
      <c r="AD1565" s="382" t="str">
        <f t="shared" si="301"/>
        <v/>
      </c>
    </row>
    <row r="1566" spans="11:30" ht="13.5" customHeight="1">
      <c r="K1566" s="4">
        <f t="shared" si="294"/>
        <v>8</v>
      </c>
      <c r="L1566" s="34">
        <v>43317</v>
      </c>
      <c r="M1566" s="4">
        <v>66</v>
      </c>
      <c r="N1566" s="4">
        <v>3</v>
      </c>
      <c r="O1566" s="31">
        <v>8.3333333333333329E-2</v>
      </c>
      <c r="P1566" s="35">
        <v>27.04</v>
      </c>
      <c r="Q1566" s="36">
        <f t="shared" si="295"/>
        <v>13</v>
      </c>
      <c r="R1566" s="4">
        <f t="shared" si="296"/>
        <v>0</v>
      </c>
      <c r="S1566" s="31">
        <f t="shared" si="302"/>
        <v>0.20906250000000001</v>
      </c>
      <c r="T1566" s="31">
        <f t="shared" si="303"/>
        <v>0.78918981481481476</v>
      </c>
      <c r="U1566" s="4">
        <f t="shared" si="297"/>
        <v>0</v>
      </c>
      <c r="V1566" s="4" t="str">
        <f t="shared" si="298"/>
        <v/>
      </c>
      <c r="W1566" s="18" t="str">
        <f>IF(V1566="","",VLOOKUP(L1566,日射量と図３!$A$4:$C$368,3,TRUE)*238.85/100)</f>
        <v/>
      </c>
      <c r="X1566" s="4" t="str">
        <f t="shared" si="299"/>
        <v/>
      </c>
      <c r="Y1566" s="4" t="str">
        <f t="shared" si="292"/>
        <v/>
      </c>
      <c r="Z1566" s="4" t="str">
        <f t="shared" si="293"/>
        <v/>
      </c>
      <c r="AA1566" s="4" t="str">
        <f>IF($V1566="","",IF(Y1566&lt;36,0,IF(AND(36&lt;=Y1566,Y1566&lt;71),VLOOKUP($W1566,日射量と図３!$E$6:$F$34,2,TRUE),IF(AND(71&lt;=Y1566,Y1566&lt;107),VLOOKUP($W1566,日射量と図３!$E$6:$G$34,3,TRUE),IF(AND(107&lt;=Y1566,Y1566&lt;143),VLOOKUP($W1566,日射量と図３!$E$6:$H$34,4,TRUE),VLOOKUP($W1566,日射量と図３!$E$6:$I$34,5,TRUE))))))</f>
        <v/>
      </c>
      <c r="AB1566" s="4" t="str">
        <f>IF($V1566="","",IF(Z1566&lt;36,0,IF(AND(36&lt;=Z1566,Z1566&lt;71),VLOOKUP($W1566,日射量と図３!$E$6:$F$34,2,TRUE),IF(AND(71&lt;=Z1566,Z1566&lt;107),VLOOKUP($W1566,日射量と図３!$E$6:$G$34,3,TRUE),IF(AND(107&lt;=Z1566,Z1566&lt;143),VLOOKUP($W1566,日射量と図３!$E$6:$H$34,4,TRUE),VLOOKUP($W1566,日射量と図３!$E$6:$I$34,5,TRUE))))))</f>
        <v/>
      </c>
      <c r="AC1566" s="382" t="str">
        <f t="shared" si="300"/>
        <v/>
      </c>
      <c r="AD1566" s="382" t="str">
        <f t="shared" si="301"/>
        <v/>
      </c>
    </row>
    <row r="1567" spans="11:30" ht="13.5" customHeight="1">
      <c r="K1567" s="4">
        <f t="shared" si="294"/>
        <v>8</v>
      </c>
      <c r="L1567" s="34">
        <v>43317</v>
      </c>
      <c r="M1567" s="4">
        <v>66</v>
      </c>
      <c r="N1567" s="4">
        <v>4</v>
      </c>
      <c r="O1567" s="31">
        <v>0.125</v>
      </c>
      <c r="P1567" s="35">
        <v>26.869999999999997</v>
      </c>
      <c r="Q1567" s="36">
        <f t="shared" si="295"/>
        <v>13</v>
      </c>
      <c r="R1567" s="4">
        <f t="shared" si="296"/>
        <v>0</v>
      </c>
      <c r="S1567" s="31">
        <f t="shared" si="302"/>
        <v>0.20906250000000001</v>
      </c>
      <c r="T1567" s="31">
        <f t="shared" si="303"/>
        <v>0.78918981481481476</v>
      </c>
      <c r="U1567" s="4">
        <f t="shared" si="297"/>
        <v>0</v>
      </c>
      <c r="V1567" s="4" t="str">
        <f t="shared" si="298"/>
        <v/>
      </c>
      <c r="W1567" s="18" t="str">
        <f>IF(V1567="","",VLOOKUP(L1567,日射量と図３!$A$4:$C$368,3,TRUE)*238.85/100)</f>
        <v/>
      </c>
      <c r="X1567" s="4" t="str">
        <f t="shared" si="299"/>
        <v/>
      </c>
      <c r="Y1567" s="4" t="str">
        <f t="shared" ref="Y1567:Y1630" si="304">IF(V1567="","",$AH$30*V1567/(($AG$18/$AH$18)*X1567))</f>
        <v/>
      </c>
      <c r="Z1567" s="4" t="str">
        <f t="shared" ref="Z1567:Z1630" si="305">IF(V1567="","",$AH$30*V1567/(($AG$19/$AH$19)*X1567))</f>
        <v/>
      </c>
      <c r="AA1567" s="4" t="str">
        <f>IF($V1567="","",IF(Y1567&lt;36,0,IF(AND(36&lt;=Y1567,Y1567&lt;71),VLOOKUP($W1567,日射量と図３!$E$6:$F$34,2,TRUE),IF(AND(71&lt;=Y1567,Y1567&lt;107),VLOOKUP($W1567,日射量と図３!$E$6:$G$34,3,TRUE),IF(AND(107&lt;=Y1567,Y1567&lt;143),VLOOKUP($W1567,日射量と図３!$E$6:$H$34,4,TRUE),VLOOKUP($W1567,日射量と図３!$E$6:$I$34,5,TRUE))))))</f>
        <v/>
      </c>
      <c r="AB1567" s="4" t="str">
        <f>IF($V1567="","",IF(Z1567&lt;36,0,IF(AND(36&lt;=Z1567,Z1567&lt;71),VLOOKUP($W1567,日射量と図３!$E$6:$F$34,2,TRUE),IF(AND(71&lt;=Z1567,Z1567&lt;107),VLOOKUP($W1567,日射量と図３!$E$6:$G$34,3,TRUE),IF(AND(107&lt;=Z1567,Z1567&lt;143),VLOOKUP($W1567,日射量と図３!$E$6:$H$34,4,TRUE),VLOOKUP($W1567,日射量と図３!$E$6:$I$34,5,TRUE))))))</f>
        <v/>
      </c>
      <c r="AC1567" s="382" t="str">
        <f t="shared" si="300"/>
        <v/>
      </c>
      <c r="AD1567" s="382" t="str">
        <f t="shared" si="301"/>
        <v/>
      </c>
    </row>
    <row r="1568" spans="11:30" ht="13.5" customHeight="1">
      <c r="K1568" s="4">
        <f t="shared" si="294"/>
        <v>8</v>
      </c>
      <c r="L1568" s="34">
        <v>43317</v>
      </c>
      <c r="M1568" s="4">
        <v>66</v>
      </c>
      <c r="N1568" s="4">
        <v>5</v>
      </c>
      <c r="O1568" s="31">
        <v>0.16666666666666666</v>
      </c>
      <c r="P1568" s="35">
        <v>26.77</v>
      </c>
      <c r="Q1568" s="36">
        <f t="shared" si="295"/>
        <v>15</v>
      </c>
      <c r="R1568" s="4">
        <f t="shared" si="296"/>
        <v>0</v>
      </c>
      <c r="S1568" s="31">
        <f t="shared" si="302"/>
        <v>0.20906250000000001</v>
      </c>
      <c r="T1568" s="31">
        <f t="shared" si="303"/>
        <v>0.78918981481481476</v>
      </c>
      <c r="U1568" s="4">
        <f t="shared" si="297"/>
        <v>0</v>
      </c>
      <c r="V1568" s="4" t="str">
        <f t="shared" si="298"/>
        <v/>
      </c>
      <c r="W1568" s="18" t="str">
        <f>IF(V1568="","",VLOOKUP(L1568,日射量と図３!$A$4:$C$368,3,TRUE)*238.85/100)</f>
        <v/>
      </c>
      <c r="X1568" s="4" t="str">
        <f t="shared" si="299"/>
        <v/>
      </c>
      <c r="Y1568" s="4" t="str">
        <f t="shared" si="304"/>
        <v/>
      </c>
      <c r="Z1568" s="4" t="str">
        <f t="shared" si="305"/>
        <v/>
      </c>
      <c r="AA1568" s="4" t="str">
        <f>IF($V1568="","",IF(Y1568&lt;36,0,IF(AND(36&lt;=Y1568,Y1568&lt;71),VLOOKUP($W1568,日射量と図３!$E$6:$F$34,2,TRUE),IF(AND(71&lt;=Y1568,Y1568&lt;107),VLOOKUP($W1568,日射量と図３!$E$6:$G$34,3,TRUE),IF(AND(107&lt;=Y1568,Y1568&lt;143),VLOOKUP($W1568,日射量と図３!$E$6:$H$34,4,TRUE),VLOOKUP($W1568,日射量と図３!$E$6:$I$34,5,TRUE))))))</f>
        <v/>
      </c>
      <c r="AB1568" s="4" t="str">
        <f>IF($V1568="","",IF(Z1568&lt;36,0,IF(AND(36&lt;=Z1568,Z1568&lt;71),VLOOKUP($W1568,日射量と図３!$E$6:$F$34,2,TRUE),IF(AND(71&lt;=Z1568,Z1568&lt;107),VLOOKUP($W1568,日射量と図３!$E$6:$G$34,3,TRUE),IF(AND(107&lt;=Z1568,Z1568&lt;143),VLOOKUP($W1568,日射量と図３!$E$6:$H$34,4,TRUE),VLOOKUP($W1568,日射量と図３!$E$6:$I$34,5,TRUE))))))</f>
        <v/>
      </c>
      <c r="AC1568" s="382" t="str">
        <f t="shared" si="300"/>
        <v/>
      </c>
      <c r="AD1568" s="382" t="str">
        <f t="shared" si="301"/>
        <v/>
      </c>
    </row>
    <row r="1569" spans="11:30" ht="13.5" customHeight="1">
      <c r="K1569" s="4">
        <f t="shared" si="294"/>
        <v>8</v>
      </c>
      <c r="L1569" s="34">
        <v>43317</v>
      </c>
      <c r="M1569" s="4">
        <v>66</v>
      </c>
      <c r="N1569" s="4">
        <v>6</v>
      </c>
      <c r="O1569" s="31">
        <v>0.20833333333333334</v>
      </c>
      <c r="P1569" s="35">
        <v>26.560000000000002</v>
      </c>
      <c r="Q1569" s="36">
        <f t="shared" si="295"/>
        <v>15</v>
      </c>
      <c r="R1569" s="4">
        <f t="shared" si="296"/>
        <v>0</v>
      </c>
      <c r="S1569" s="31">
        <f t="shared" si="302"/>
        <v>0.20906250000000001</v>
      </c>
      <c r="T1569" s="31">
        <f t="shared" si="303"/>
        <v>0.78918981481481476</v>
      </c>
      <c r="U1569" s="4">
        <f t="shared" si="297"/>
        <v>0</v>
      </c>
      <c r="V1569" s="4" t="str">
        <f t="shared" si="298"/>
        <v/>
      </c>
      <c r="W1569" s="18" t="str">
        <f>IF(V1569="","",VLOOKUP(L1569,日射量と図３!$A$4:$C$368,3,TRUE)*238.85/100)</f>
        <v/>
      </c>
      <c r="X1569" s="4" t="str">
        <f t="shared" si="299"/>
        <v/>
      </c>
      <c r="Y1569" s="4" t="str">
        <f t="shared" si="304"/>
        <v/>
      </c>
      <c r="Z1569" s="4" t="str">
        <f t="shared" si="305"/>
        <v/>
      </c>
      <c r="AA1569" s="4" t="str">
        <f>IF($V1569="","",IF(Y1569&lt;36,0,IF(AND(36&lt;=Y1569,Y1569&lt;71),VLOOKUP($W1569,日射量と図３!$E$6:$F$34,2,TRUE),IF(AND(71&lt;=Y1569,Y1569&lt;107),VLOOKUP($W1569,日射量と図３!$E$6:$G$34,3,TRUE),IF(AND(107&lt;=Y1569,Y1569&lt;143),VLOOKUP($W1569,日射量と図３!$E$6:$H$34,4,TRUE),VLOOKUP($W1569,日射量と図３!$E$6:$I$34,5,TRUE))))))</f>
        <v/>
      </c>
      <c r="AB1569" s="4" t="str">
        <f>IF($V1569="","",IF(Z1569&lt;36,0,IF(AND(36&lt;=Z1569,Z1569&lt;71),VLOOKUP($W1569,日射量と図３!$E$6:$F$34,2,TRUE),IF(AND(71&lt;=Z1569,Z1569&lt;107),VLOOKUP($W1569,日射量と図３!$E$6:$G$34,3,TRUE),IF(AND(107&lt;=Z1569,Z1569&lt;143),VLOOKUP($W1569,日射量と図３!$E$6:$H$34,4,TRUE),VLOOKUP($W1569,日射量と図３!$E$6:$I$34,5,TRUE))))))</f>
        <v/>
      </c>
      <c r="AC1569" s="382" t="str">
        <f t="shared" si="300"/>
        <v/>
      </c>
      <c r="AD1569" s="382" t="str">
        <f t="shared" si="301"/>
        <v/>
      </c>
    </row>
    <row r="1570" spans="11:30" ht="13.5" customHeight="1">
      <c r="K1570" s="4">
        <f t="shared" si="294"/>
        <v>8</v>
      </c>
      <c r="L1570" s="34">
        <v>43317</v>
      </c>
      <c r="M1570" s="4">
        <v>66</v>
      </c>
      <c r="N1570" s="4">
        <v>7</v>
      </c>
      <c r="O1570" s="31">
        <v>0.25</v>
      </c>
      <c r="P1570" s="35">
        <v>26.659999999999997</v>
      </c>
      <c r="Q1570" s="36">
        <f t="shared" si="295"/>
        <v>15</v>
      </c>
      <c r="R1570" s="4">
        <f t="shared" si="296"/>
        <v>0</v>
      </c>
      <c r="S1570" s="31">
        <f t="shared" si="302"/>
        <v>0.20906250000000001</v>
      </c>
      <c r="T1570" s="31">
        <f t="shared" si="303"/>
        <v>0.78918981481481476</v>
      </c>
      <c r="U1570" s="4">
        <f t="shared" si="297"/>
        <v>0</v>
      </c>
      <c r="V1570" s="4" t="str">
        <f t="shared" si="298"/>
        <v/>
      </c>
      <c r="W1570" s="18" t="str">
        <f>IF(V1570="","",VLOOKUP(L1570,日射量と図３!$A$4:$C$368,3,TRUE)*238.85/100)</f>
        <v/>
      </c>
      <c r="X1570" s="4" t="str">
        <f t="shared" si="299"/>
        <v/>
      </c>
      <c r="Y1570" s="4" t="str">
        <f t="shared" si="304"/>
        <v/>
      </c>
      <c r="Z1570" s="4" t="str">
        <f t="shared" si="305"/>
        <v/>
      </c>
      <c r="AA1570" s="4" t="str">
        <f>IF($V1570="","",IF(Y1570&lt;36,0,IF(AND(36&lt;=Y1570,Y1570&lt;71),VLOOKUP($W1570,日射量と図３!$E$6:$F$34,2,TRUE),IF(AND(71&lt;=Y1570,Y1570&lt;107),VLOOKUP($W1570,日射量と図３!$E$6:$G$34,3,TRUE),IF(AND(107&lt;=Y1570,Y1570&lt;143),VLOOKUP($W1570,日射量と図３!$E$6:$H$34,4,TRUE),VLOOKUP($W1570,日射量と図３!$E$6:$I$34,5,TRUE))))))</f>
        <v/>
      </c>
      <c r="AB1570" s="4" t="str">
        <f>IF($V1570="","",IF(Z1570&lt;36,0,IF(AND(36&lt;=Z1570,Z1570&lt;71),VLOOKUP($W1570,日射量と図３!$E$6:$F$34,2,TRUE),IF(AND(71&lt;=Z1570,Z1570&lt;107),VLOOKUP($W1570,日射量と図３!$E$6:$G$34,3,TRUE),IF(AND(107&lt;=Z1570,Z1570&lt;143),VLOOKUP($W1570,日射量と図３!$E$6:$H$34,4,TRUE),VLOOKUP($W1570,日射量と図３!$E$6:$I$34,5,TRUE))))))</f>
        <v/>
      </c>
      <c r="AC1570" s="382" t="str">
        <f t="shared" si="300"/>
        <v/>
      </c>
      <c r="AD1570" s="382" t="str">
        <f t="shared" si="301"/>
        <v/>
      </c>
    </row>
    <row r="1571" spans="11:30" ht="13.5" customHeight="1">
      <c r="K1571" s="4">
        <f t="shared" si="294"/>
        <v>8</v>
      </c>
      <c r="L1571" s="34">
        <v>43317</v>
      </c>
      <c r="M1571" s="4">
        <v>66</v>
      </c>
      <c r="N1571" s="4">
        <v>8</v>
      </c>
      <c r="O1571" s="31">
        <v>0.29166666666666669</v>
      </c>
      <c r="P1571" s="35">
        <v>27.7</v>
      </c>
      <c r="Q1571" s="36">
        <f t="shared" si="295"/>
        <v>12</v>
      </c>
      <c r="R1571" s="4">
        <f t="shared" si="296"/>
        <v>0</v>
      </c>
      <c r="S1571" s="31">
        <f t="shared" si="302"/>
        <v>0.20906250000000001</v>
      </c>
      <c r="T1571" s="31">
        <f t="shared" si="303"/>
        <v>0.78918981481481476</v>
      </c>
      <c r="U1571" s="4">
        <f t="shared" si="297"/>
        <v>0</v>
      </c>
      <c r="V1571" s="4" t="str">
        <f t="shared" si="298"/>
        <v/>
      </c>
      <c r="W1571" s="18" t="str">
        <f>IF(V1571="","",VLOOKUP(L1571,日射量と図３!$A$4:$C$368,3,TRUE)*238.85/100)</f>
        <v/>
      </c>
      <c r="X1571" s="4" t="str">
        <f t="shared" si="299"/>
        <v/>
      </c>
      <c r="Y1571" s="4" t="str">
        <f t="shared" si="304"/>
        <v/>
      </c>
      <c r="Z1571" s="4" t="str">
        <f t="shared" si="305"/>
        <v/>
      </c>
      <c r="AA1571" s="4" t="str">
        <f>IF($V1571="","",IF(Y1571&lt;36,0,IF(AND(36&lt;=Y1571,Y1571&lt;71),VLOOKUP($W1571,日射量と図３!$E$6:$F$34,2,TRUE),IF(AND(71&lt;=Y1571,Y1571&lt;107),VLOOKUP($W1571,日射量と図３!$E$6:$G$34,3,TRUE),IF(AND(107&lt;=Y1571,Y1571&lt;143),VLOOKUP($W1571,日射量と図３!$E$6:$H$34,4,TRUE),VLOOKUP($W1571,日射量と図３!$E$6:$I$34,5,TRUE))))))</f>
        <v/>
      </c>
      <c r="AB1571" s="4" t="str">
        <f>IF($V1571="","",IF(Z1571&lt;36,0,IF(AND(36&lt;=Z1571,Z1571&lt;71),VLOOKUP($W1571,日射量と図３!$E$6:$F$34,2,TRUE),IF(AND(71&lt;=Z1571,Z1571&lt;107),VLOOKUP($W1571,日射量と図３!$E$6:$G$34,3,TRUE),IF(AND(107&lt;=Z1571,Z1571&lt;143),VLOOKUP($W1571,日射量と図３!$E$6:$H$34,4,TRUE),VLOOKUP($W1571,日射量と図３!$E$6:$I$34,5,TRUE))))))</f>
        <v/>
      </c>
      <c r="AC1571" s="382" t="str">
        <f t="shared" si="300"/>
        <v/>
      </c>
      <c r="AD1571" s="382" t="str">
        <f t="shared" si="301"/>
        <v/>
      </c>
    </row>
    <row r="1572" spans="11:30" ht="13.5" customHeight="1">
      <c r="K1572" s="4">
        <f t="shared" si="294"/>
        <v>8</v>
      </c>
      <c r="L1572" s="34">
        <v>43317</v>
      </c>
      <c r="M1572" s="4">
        <v>66</v>
      </c>
      <c r="N1572" s="4">
        <v>9</v>
      </c>
      <c r="O1572" s="31">
        <v>0.33333333333333331</v>
      </c>
      <c r="P1572" s="35">
        <v>28.739999999999991</v>
      </c>
      <c r="Q1572" s="36">
        <f t="shared" si="295"/>
        <v>12</v>
      </c>
      <c r="R1572" s="4">
        <f t="shared" si="296"/>
        <v>0</v>
      </c>
      <c r="S1572" s="31">
        <f t="shared" si="302"/>
        <v>0.20906250000000001</v>
      </c>
      <c r="T1572" s="31">
        <f t="shared" si="303"/>
        <v>0.78918981481481476</v>
      </c>
      <c r="U1572" s="4">
        <f t="shared" si="297"/>
        <v>0</v>
      </c>
      <c r="V1572" s="4" t="str">
        <f t="shared" si="298"/>
        <v/>
      </c>
      <c r="W1572" s="18" t="str">
        <f>IF(V1572="","",VLOOKUP(L1572,日射量と図３!$A$4:$C$368,3,TRUE)*238.85/100)</f>
        <v/>
      </c>
      <c r="X1572" s="4" t="str">
        <f t="shared" si="299"/>
        <v/>
      </c>
      <c r="Y1572" s="4" t="str">
        <f t="shared" si="304"/>
        <v/>
      </c>
      <c r="Z1572" s="4" t="str">
        <f t="shared" si="305"/>
        <v/>
      </c>
      <c r="AA1572" s="4" t="str">
        <f>IF($V1572="","",IF(Y1572&lt;36,0,IF(AND(36&lt;=Y1572,Y1572&lt;71),VLOOKUP($W1572,日射量と図３!$E$6:$F$34,2,TRUE),IF(AND(71&lt;=Y1572,Y1572&lt;107),VLOOKUP($W1572,日射量と図３!$E$6:$G$34,3,TRUE),IF(AND(107&lt;=Y1572,Y1572&lt;143),VLOOKUP($W1572,日射量と図３!$E$6:$H$34,4,TRUE),VLOOKUP($W1572,日射量と図３!$E$6:$I$34,5,TRUE))))))</f>
        <v/>
      </c>
      <c r="AB1572" s="4" t="str">
        <f>IF($V1572="","",IF(Z1572&lt;36,0,IF(AND(36&lt;=Z1572,Z1572&lt;71),VLOOKUP($W1572,日射量と図３!$E$6:$F$34,2,TRUE),IF(AND(71&lt;=Z1572,Z1572&lt;107),VLOOKUP($W1572,日射量と図３!$E$6:$G$34,3,TRUE),IF(AND(107&lt;=Z1572,Z1572&lt;143),VLOOKUP($W1572,日射量と図３!$E$6:$H$34,4,TRUE),VLOOKUP($W1572,日射量と図３!$E$6:$I$34,5,TRUE))))))</f>
        <v/>
      </c>
      <c r="AC1572" s="382" t="str">
        <f t="shared" si="300"/>
        <v/>
      </c>
      <c r="AD1572" s="382" t="str">
        <f t="shared" si="301"/>
        <v/>
      </c>
    </row>
    <row r="1573" spans="11:30" ht="13.5" customHeight="1">
      <c r="K1573" s="4">
        <f t="shared" si="294"/>
        <v>8</v>
      </c>
      <c r="L1573" s="34">
        <v>43317</v>
      </c>
      <c r="M1573" s="4">
        <v>66</v>
      </c>
      <c r="N1573" s="4">
        <v>10</v>
      </c>
      <c r="O1573" s="31">
        <v>0.375</v>
      </c>
      <c r="P1573" s="35">
        <v>29.590000000000003</v>
      </c>
      <c r="Q1573" s="36">
        <f t="shared" si="295"/>
        <v>12</v>
      </c>
      <c r="R1573" s="4">
        <f t="shared" si="296"/>
        <v>0</v>
      </c>
      <c r="S1573" s="31">
        <f t="shared" si="302"/>
        <v>0.20906250000000001</v>
      </c>
      <c r="T1573" s="31">
        <f t="shared" si="303"/>
        <v>0.78918981481481476</v>
      </c>
      <c r="U1573" s="4">
        <f t="shared" si="297"/>
        <v>0</v>
      </c>
      <c r="V1573" s="4" t="str">
        <f t="shared" si="298"/>
        <v/>
      </c>
      <c r="W1573" s="18" t="str">
        <f>IF(V1573="","",VLOOKUP(L1573,日射量と図３!$A$4:$C$368,3,TRUE)*238.85/100)</f>
        <v/>
      </c>
      <c r="X1573" s="4" t="str">
        <f t="shared" si="299"/>
        <v/>
      </c>
      <c r="Y1573" s="4" t="str">
        <f t="shared" si="304"/>
        <v/>
      </c>
      <c r="Z1573" s="4" t="str">
        <f t="shared" si="305"/>
        <v/>
      </c>
      <c r="AA1573" s="4" t="str">
        <f>IF($V1573="","",IF(Y1573&lt;36,0,IF(AND(36&lt;=Y1573,Y1573&lt;71),VLOOKUP($W1573,日射量と図３!$E$6:$F$34,2,TRUE),IF(AND(71&lt;=Y1573,Y1573&lt;107),VLOOKUP($W1573,日射量と図３!$E$6:$G$34,3,TRUE),IF(AND(107&lt;=Y1573,Y1573&lt;143),VLOOKUP($W1573,日射量と図３!$E$6:$H$34,4,TRUE),VLOOKUP($W1573,日射量と図３!$E$6:$I$34,5,TRUE))))))</f>
        <v/>
      </c>
      <c r="AB1573" s="4" t="str">
        <f>IF($V1573="","",IF(Z1573&lt;36,0,IF(AND(36&lt;=Z1573,Z1573&lt;71),VLOOKUP($W1573,日射量と図３!$E$6:$F$34,2,TRUE),IF(AND(71&lt;=Z1573,Z1573&lt;107),VLOOKUP($W1573,日射量と図３!$E$6:$G$34,3,TRUE),IF(AND(107&lt;=Z1573,Z1573&lt;143),VLOOKUP($W1573,日射量と図３!$E$6:$H$34,4,TRUE),VLOOKUP($W1573,日射量と図３!$E$6:$I$34,5,TRUE))))))</f>
        <v/>
      </c>
      <c r="AC1573" s="382" t="str">
        <f t="shared" si="300"/>
        <v/>
      </c>
      <c r="AD1573" s="382" t="str">
        <f t="shared" si="301"/>
        <v/>
      </c>
    </row>
    <row r="1574" spans="11:30" ht="13.5" customHeight="1">
      <c r="K1574" s="4">
        <f t="shared" si="294"/>
        <v>8</v>
      </c>
      <c r="L1574" s="34">
        <v>43317</v>
      </c>
      <c r="M1574" s="4">
        <v>66</v>
      </c>
      <c r="N1574" s="4">
        <v>11</v>
      </c>
      <c r="O1574" s="31">
        <v>0.41666666666666669</v>
      </c>
      <c r="P1574" s="35">
        <v>30.46</v>
      </c>
      <c r="Q1574" s="36">
        <f t="shared" si="295"/>
        <v>12</v>
      </c>
      <c r="R1574" s="4">
        <f t="shared" si="296"/>
        <v>0</v>
      </c>
      <c r="S1574" s="31">
        <f t="shared" si="302"/>
        <v>0.20906250000000001</v>
      </c>
      <c r="T1574" s="31">
        <f t="shared" si="303"/>
        <v>0.78918981481481476</v>
      </c>
      <c r="U1574" s="4">
        <f t="shared" si="297"/>
        <v>0</v>
      </c>
      <c r="V1574" s="4" t="str">
        <f t="shared" si="298"/>
        <v/>
      </c>
      <c r="W1574" s="18" t="str">
        <f>IF(V1574="","",VLOOKUP(L1574,日射量と図３!$A$4:$C$368,3,TRUE)*238.85/100)</f>
        <v/>
      </c>
      <c r="X1574" s="4" t="str">
        <f t="shared" si="299"/>
        <v/>
      </c>
      <c r="Y1574" s="4" t="str">
        <f t="shared" si="304"/>
        <v/>
      </c>
      <c r="Z1574" s="4" t="str">
        <f t="shared" si="305"/>
        <v/>
      </c>
      <c r="AA1574" s="4" t="str">
        <f>IF($V1574="","",IF(Y1574&lt;36,0,IF(AND(36&lt;=Y1574,Y1574&lt;71),VLOOKUP($W1574,日射量と図３!$E$6:$F$34,2,TRUE),IF(AND(71&lt;=Y1574,Y1574&lt;107),VLOOKUP($W1574,日射量と図３!$E$6:$G$34,3,TRUE),IF(AND(107&lt;=Y1574,Y1574&lt;143),VLOOKUP($W1574,日射量と図３!$E$6:$H$34,4,TRUE),VLOOKUP($W1574,日射量と図３!$E$6:$I$34,5,TRUE))))))</f>
        <v/>
      </c>
      <c r="AB1574" s="4" t="str">
        <f>IF($V1574="","",IF(Z1574&lt;36,0,IF(AND(36&lt;=Z1574,Z1574&lt;71),VLOOKUP($W1574,日射量と図３!$E$6:$F$34,2,TRUE),IF(AND(71&lt;=Z1574,Z1574&lt;107),VLOOKUP($W1574,日射量と図３!$E$6:$G$34,3,TRUE),IF(AND(107&lt;=Z1574,Z1574&lt;143),VLOOKUP($W1574,日射量と図３!$E$6:$H$34,4,TRUE),VLOOKUP($W1574,日射量と図３!$E$6:$I$34,5,TRUE))))))</f>
        <v/>
      </c>
      <c r="AC1574" s="382" t="str">
        <f t="shared" si="300"/>
        <v/>
      </c>
      <c r="AD1574" s="382" t="str">
        <f t="shared" si="301"/>
        <v/>
      </c>
    </row>
    <row r="1575" spans="11:30" ht="13.5" customHeight="1">
      <c r="K1575" s="4">
        <f t="shared" si="294"/>
        <v>8</v>
      </c>
      <c r="L1575" s="34">
        <v>43317</v>
      </c>
      <c r="M1575" s="4">
        <v>66</v>
      </c>
      <c r="N1575" s="4">
        <v>12</v>
      </c>
      <c r="O1575" s="31">
        <v>0.45833333333333331</v>
      </c>
      <c r="P1575" s="35">
        <v>31.82</v>
      </c>
      <c r="Q1575" s="36">
        <f t="shared" si="295"/>
        <v>12</v>
      </c>
      <c r="R1575" s="4">
        <f t="shared" si="296"/>
        <v>0</v>
      </c>
      <c r="S1575" s="31">
        <f t="shared" si="302"/>
        <v>0.20906250000000001</v>
      </c>
      <c r="T1575" s="31">
        <f t="shared" si="303"/>
        <v>0.78918981481481476</v>
      </c>
      <c r="U1575" s="4">
        <f t="shared" si="297"/>
        <v>0</v>
      </c>
      <c r="V1575" s="4" t="str">
        <f t="shared" si="298"/>
        <v/>
      </c>
      <c r="W1575" s="18" t="str">
        <f>IF(V1575="","",VLOOKUP(L1575,日射量と図３!$A$4:$C$368,3,TRUE)*238.85/100)</f>
        <v/>
      </c>
      <c r="X1575" s="4" t="str">
        <f t="shared" si="299"/>
        <v/>
      </c>
      <c r="Y1575" s="4" t="str">
        <f t="shared" si="304"/>
        <v/>
      </c>
      <c r="Z1575" s="4" t="str">
        <f t="shared" si="305"/>
        <v/>
      </c>
      <c r="AA1575" s="4" t="str">
        <f>IF($V1575="","",IF(Y1575&lt;36,0,IF(AND(36&lt;=Y1575,Y1575&lt;71),VLOOKUP($W1575,日射量と図３!$E$6:$F$34,2,TRUE),IF(AND(71&lt;=Y1575,Y1575&lt;107),VLOOKUP($W1575,日射量と図３!$E$6:$G$34,3,TRUE),IF(AND(107&lt;=Y1575,Y1575&lt;143),VLOOKUP($W1575,日射量と図３!$E$6:$H$34,4,TRUE),VLOOKUP($W1575,日射量と図３!$E$6:$I$34,5,TRUE))))))</f>
        <v/>
      </c>
      <c r="AB1575" s="4" t="str">
        <f>IF($V1575="","",IF(Z1575&lt;36,0,IF(AND(36&lt;=Z1575,Z1575&lt;71),VLOOKUP($W1575,日射量と図３!$E$6:$F$34,2,TRUE),IF(AND(71&lt;=Z1575,Z1575&lt;107),VLOOKUP($W1575,日射量と図３!$E$6:$G$34,3,TRUE),IF(AND(107&lt;=Z1575,Z1575&lt;143),VLOOKUP($W1575,日射量と図３!$E$6:$H$34,4,TRUE),VLOOKUP($W1575,日射量と図３!$E$6:$I$34,5,TRUE))))))</f>
        <v/>
      </c>
      <c r="AC1575" s="382" t="str">
        <f t="shared" si="300"/>
        <v/>
      </c>
      <c r="AD1575" s="382" t="str">
        <f t="shared" si="301"/>
        <v/>
      </c>
    </row>
    <row r="1576" spans="11:30" ht="13.5" customHeight="1">
      <c r="K1576" s="4">
        <f t="shared" si="294"/>
        <v>8</v>
      </c>
      <c r="L1576" s="34">
        <v>43317</v>
      </c>
      <c r="M1576" s="4">
        <v>66</v>
      </c>
      <c r="N1576" s="4">
        <v>13</v>
      </c>
      <c r="O1576" s="31">
        <v>0.5</v>
      </c>
      <c r="P1576" s="35">
        <v>33.11</v>
      </c>
      <c r="Q1576" s="36">
        <f t="shared" si="295"/>
        <v>12</v>
      </c>
      <c r="R1576" s="4">
        <f t="shared" si="296"/>
        <v>0</v>
      </c>
      <c r="S1576" s="31">
        <f t="shared" si="302"/>
        <v>0.20906250000000001</v>
      </c>
      <c r="T1576" s="31">
        <f t="shared" si="303"/>
        <v>0.78918981481481476</v>
      </c>
      <c r="U1576" s="4">
        <f t="shared" si="297"/>
        <v>0</v>
      </c>
      <c r="V1576" s="4" t="str">
        <f t="shared" si="298"/>
        <v/>
      </c>
      <c r="W1576" s="18" t="str">
        <f>IF(V1576="","",VLOOKUP(L1576,日射量と図３!$A$4:$C$368,3,TRUE)*238.85/100)</f>
        <v/>
      </c>
      <c r="X1576" s="4" t="str">
        <f t="shared" si="299"/>
        <v/>
      </c>
      <c r="Y1576" s="4" t="str">
        <f t="shared" si="304"/>
        <v/>
      </c>
      <c r="Z1576" s="4" t="str">
        <f t="shared" si="305"/>
        <v/>
      </c>
      <c r="AA1576" s="4" t="str">
        <f>IF($V1576="","",IF(Y1576&lt;36,0,IF(AND(36&lt;=Y1576,Y1576&lt;71),VLOOKUP($W1576,日射量と図３!$E$6:$F$34,2,TRUE),IF(AND(71&lt;=Y1576,Y1576&lt;107),VLOOKUP($W1576,日射量と図３!$E$6:$G$34,3,TRUE),IF(AND(107&lt;=Y1576,Y1576&lt;143),VLOOKUP($W1576,日射量と図３!$E$6:$H$34,4,TRUE),VLOOKUP($W1576,日射量と図３!$E$6:$I$34,5,TRUE))))))</f>
        <v/>
      </c>
      <c r="AB1576" s="4" t="str">
        <f>IF($V1576="","",IF(Z1576&lt;36,0,IF(AND(36&lt;=Z1576,Z1576&lt;71),VLOOKUP($W1576,日射量と図３!$E$6:$F$34,2,TRUE),IF(AND(71&lt;=Z1576,Z1576&lt;107),VLOOKUP($W1576,日射量と図３!$E$6:$G$34,3,TRUE),IF(AND(107&lt;=Z1576,Z1576&lt;143),VLOOKUP($W1576,日射量と図３!$E$6:$H$34,4,TRUE),VLOOKUP($W1576,日射量と図３!$E$6:$I$34,5,TRUE))))))</f>
        <v/>
      </c>
      <c r="AC1576" s="382" t="str">
        <f t="shared" si="300"/>
        <v/>
      </c>
      <c r="AD1576" s="382" t="str">
        <f t="shared" si="301"/>
        <v/>
      </c>
    </row>
    <row r="1577" spans="11:30" ht="13.5" customHeight="1">
      <c r="K1577" s="4">
        <f t="shared" si="294"/>
        <v>8</v>
      </c>
      <c r="L1577" s="34">
        <v>43317</v>
      </c>
      <c r="M1577" s="4">
        <v>66</v>
      </c>
      <c r="N1577" s="4">
        <v>14</v>
      </c>
      <c r="O1577" s="31">
        <v>0.54166666666666663</v>
      </c>
      <c r="P1577" s="35">
        <v>33.14</v>
      </c>
      <c r="Q1577" s="36">
        <f t="shared" si="295"/>
        <v>12</v>
      </c>
      <c r="R1577" s="4">
        <f t="shared" si="296"/>
        <v>0</v>
      </c>
      <c r="S1577" s="31">
        <f t="shared" si="302"/>
        <v>0.20906250000000001</v>
      </c>
      <c r="T1577" s="31">
        <f t="shared" si="303"/>
        <v>0.78918981481481476</v>
      </c>
      <c r="U1577" s="4">
        <f t="shared" si="297"/>
        <v>0</v>
      </c>
      <c r="V1577" s="4" t="str">
        <f t="shared" si="298"/>
        <v/>
      </c>
      <c r="W1577" s="18" t="str">
        <f>IF(V1577="","",VLOOKUP(L1577,日射量と図３!$A$4:$C$368,3,TRUE)*238.85/100)</f>
        <v/>
      </c>
      <c r="X1577" s="4" t="str">
        <f t="shared" si="299"/>
        <v/>
      </c>
      <c r="Y1577" s="4" t="str">
        <f t="shared" si="304"/>
        <v/>
      </c>
      <c r="Z1577" s="4" t="str">
        <f t="shared" si="305"/>
        <v/>
      </c>
      <c r="AA1577" s="4" t="str">
        <f>IF($V1577="","",IF(Y1577&lt;36,0,IF(AND(36&lt;=Y1577,Y1577&lt;71),VLOOKUP($W1577,日射量と図３!$E$6:$F$34,2,TRUE),IF(AND(71&lt;=Y1577,Y1577&lt;107),VLOOKUP($W1577,日射量と図３!$E$6:$G$34,3,TRUE),IF(AND(107&lt;=Y1577,Y1577&lt;143),VLOOKUP($W1577,日射量と図３!$E$6:$H$34,4,TRUE),VLOOKUP($W1577,日射量と図３!$E$6:$I$34,5,TRUE))))))</f>
        <v/>
      </c>
      <c r="AB1577" s="4" t="str">
        <f>IF($V1577="","",IF(Z1577&lt;36,0,IF(AND(36&lt;=Z1577,Z1577&lt;71),VLOOKUP($W1577,日射量と図３!$E$6:$F$34,2,TRUE),IF(AND(71&lt;=Z1577,Z1577&lt;107),VLOOKUP($W1577,日射量と図３!$E$6:$G$34,3,TRUE),IF(AND(107&lt;=Z1577,Z1577&lt;143),VLOOKUP($W1577,日射量と図３!$E$6:$H$34,4,TRUE),VLOOKUP($W1577,日射量と図３!$E$6:$I$34,5,TRUE))))))</f>
        <v/>
      </c>
      <c r="AC1577" s="382" t="str">
        <f t="shared" si="300"/>
        <v/>
      </c>
      <c r="AD1577" s="382" t="str">
        <f t="shared" si="301"/>
        <v/>
      </c>
    </row>
    <row r="1578" spans="11:30" ht="13.5" customHeight="1">
      <c r="K1578" s="4">
        <f t="shared" si="294"/>
        <v>8</v>
      </c>
      <c r="L1578" s="34">
        <v>43317</v>
      </c>
      <c r="M1578" s="4">
        <v>66</v>
      </c>
      <c r="N1578" s="4">
        <v>15</v>
      </c>
      <c r="O1578" s="31">
        <v>0.58333333333333337</v>
      </c>
      <c r="P1578" s="35">
        <v>33.32</v>
      </c>
      <c r="Q1578" s="36">
        <f t="shared" si="295"/>
        <v>12</v>
      </c>
      <c r="R1578" s="4">
        <f t="shared" si="296"/>
        <v>0</v>
      </c>
      <c r="S1578" s="31">
        <f t="shared" si="302"/>
        <v>0.20906250000000001</v>
      </c>
      <c r="T1578" s="31">
        <f t="shared" si="303"/>
        <v>0.78918981481481476</v>
      </c>
      <c r="U1578" s="4">
        <f t="shared" si="297"/>
        <v>0</v>
      </c>
      <c r="V1578" s="4" t="str">
        <f t="shared" si="298"/>
        <v/>
      </c>
      <c r="W1578" s="18" t="str">
        <f>IF(V1578="","",VLOOKUP(L1578,日射量と図３!$A$4:$C$368,3,TRUE)*238.85/100)</f>
        <v/>
      </c>
      <c r="X1578" s="4" t="str">
        <f t="shared" si="299"/>
        <v/>
      </c>
      <c r="Y1578" s="4" t="str">
        <f t="shared" si="304"/>
        <v/>
      </c>
      <c r="Z1578" s="4" t="str">
        <f t="shared" si="305"/>
        <v/>
      </c>
      <c r="AA1578" s="4" t="str">
        <f>IF($V1578="","",IF(Y1578&lt;36,0,IF(AND(36&lt;=Y1578,Y1578&lt;71),VLOOKUP($W1578,日射量と図３!$E$6:$F$34,2,TRUE),IF(AND(71&lt;=Y1578,Y1578&lt;107),VLOOKUP($W1578,日射量と図３!$E$6:$G$34,3,TRUE),IF(AND(107&lt;=Y1578,Y1578&lt;143),VLOOKUP($W1578,日射量と図３!$E$6:$H$34,4,TRUE),VLOOKUP($W1578,日射量と図３!$E$6:$I$34,5,TRUE))))))</f>
        <v/>
      </c>
      <c r="AB1578" s="4" t="str">
        <f>IF($V1578="","",IF(Z1578&lt;36,0,IF(AND(36&lt;=Z1578,Z1578&lt;71),VLOOKUP($W1578,日射量と図３!$E$6:$F$34,2,TRUE),IF(AND(71&lt;=Z1578,Z1578&lt;107),VLOOKUP($W1578,日射量と図３!$E$6:$G$34,3,TRUE),IF(AND(107&lt;=Z1578,Z1578&lt;143),VLOOKUP($W1578,日射量と図３!$E$6:$H$34,4,TRUE),VLOOKUP($W1578,日射量と図３!$E$6:$I$34,5,TRUE))))))</f>
        <v/>
      </c>
      <c r="AC1578" s="382" t="str">
        <f t="shared" si="300"/>
        <v/>
      </c>
      <c r="AD1578" s="382" t="str">
        <f t="shared" si="301"/>
        <v/>
      </c>
    </row>
    <row r="1579" spans="11:30" ht="13.5" customHeight="1">
      <c r="K1579" s="4">
        <f t="shared" si="294"/>
        <v>8</v>
      </c>
      <c r="L1579" s="34">
        <v>43317</v>
      </c>
      <c r="M1579" s="4">
        <v>66</v>
      </c>
      <c r="N1579" s="4">
        <v>16</v>
      </c>
      <c r="O1579" s="31">
        <v>0.625</v>
      </c>
      <c r="P1579" s="35">
        <v>32.85</v>
      </c>
      <c r="Q1579" s="36">
        <f t="shared" si="295"/>
        <v>16</v>
      </c>
      <c r="R1579" s="4">
        <f t="shared" si="296"/>
        <v>0</v>
      </c>
      <c r="S1579" s="31">
        <f t="shared" si="302"/>
        <v>0.20906250000000001</v>
      </c>
      <c r="T1579" s="31">
        <f t="shared" si="303"/>
        <v>0.78918981481481476</v>
      </c>
      <c r="U1579" s="4">
        <f t="shared" si="297"/>
        <v>0</v>
      </c>
      <c r="V1579" s="4" t="str">
        <f t="shared" si="298"/>
        <v/>
      </c>
      <c r="W1579" s="18" t="str">
        <f>IF(V1579="","",VLOOKUP(L1579,日射量と図３!$A$4:$C$368,3,TRUE)*238.85/100)</f>
        <v/>
      </c>
      <c r="X1579" s="4" t="str">
        <f t="shared" si="299"/>
        <v/>
      </c>
      <c r="Y1579" s="4" t="str">
        <f t="shared" si="304"/>
        <v/>
      </c>
      <c r="Z1579" s="4" t="str">
        <f t="shared" si="305"/>
        <v/>
      </c>
      <c r="AA1579" s="4" t="str">
        <f>IF($V1579="","",IF(Y1579&lt;36,0,IF(AND(36&lt;=Y1579,Y1579&lt;71),VLOOKUP($W1579,日射量と図３!$E$6:$F$34,2,TRUE),IF(AND(71&lt;=Y1579,Y1579&lt;107),VLOOKUP($W1579,日射量と図３!$E$6:$G$34,3,TRUE),IF(AND(107&lt;=Y1579,Y1579&lt;143),VLOOKUP($W1579,日射量と図３!$E$6:$H$34,4,TRUE),VLOOKUP($W1579,日射量と図３!$E$6:$I$34,5,TRUE))))))</f>
        <v/>
      </c>
      <c r="AB1579" s="4" t="str">
        <f>IF($V1579="","",IF(Z1579&lt;36,0,IF(AND(36&lt;=Z1579,Z1579&lt;71),VLOOKUP($W1579,日射量と図３!$E$6:$F$34,2,TRUE),IF(AND(71&lt;=Z1579,Z1579&lt;107),VLOOKUP($W1579,日射量と図３!$E$6:$G$34,3,TRUE),IF(AND(107&lt;=Z1579,Z1579&lt;143),VLOOKUP($W1579,日射量と図３!$E$6:$H$34,4,TRUE),VLOOKUP($W1579,日射量と図３!$E$6:$I$34,5,TRUE))))))</f>
        <v/>
      </c>
      <c r="AC1579" s="382" t="str">
        <f t="shared" si="300"/>
        <v/>
      </c>
      <c r="AD1579" s="382" t="str">
        <f t="shared" si="301"/>
        <v/>
      </c>
    </row>
    <row r="1580" spans="11:30" ht="13.5" customHeight="1">
      <c r="K1580" s="4">
        <f t="shared" si="294"/>
        <v>8</v>
      </c>
      <c r="L1580" s="34">
        <v>43317</v>
      </c>
      <c r="M1580" s="4">
        <v>66</v>
      </c>
      <c r="N1580" s="4">
        <v>17</v>
      </c>
      <c r="O1580" s="31">
        <v>0.66666666666666663</v>
      </c>
      <c r="P1580" s="35">
        <v>32.510000000000005</v>
      </c>
      <c r="Q1580" s="36">
        <f t="shared" si="295"/>
        <v>16</v>
      </c>
      <c r="R1580" s="4">
        <f t="shared" si="296"/>
        <v>0</v>
      </c>
      <c r="S1580" s="31">
        <f t="shared" si="302"/>
        <v>0.20906250000000001</v>
      </c>
      <c r="T1580" s="31">
        <f t="shared" si="303"/>
        <v>0.78918981481481476</v>
      </c>
      <c r="U1580" s="4">
        <f t="shared" si="297"/>
        <v>0</v>
      </c>
      <c r="V1580" s="4" t="str">
        <f t="shared" si="298"/>
        <v/>
      </c>
      <c r="W1580" s="18" t="str">
        <f>IF(V1580="","",VLOOKUP(L1580,日射量と図３!$A$4:$C$368,3,TRUE)*238.85/100)</f>
        <v/>
      </c>
      <c r="X1580" s="4" t="str">
        <f t="shared" si="299"/>
        <v/>
      </c>
      <c r="Y1580" s="4" t="str">
        <f t="shared" si="304"/>
        <v/>
      </c>
      <c r="Z1580" s="4" t="str">
        <f t="shared" si="305"/>
        <v/>
      </c>
      <c r="AA1580" s="4" t="str">
        <f>IF($V1580="","",IF(Y1580&lt;36,0,IF(AND(36&lt;=Y1580,Y1580&lt;71),VLOOKUP($W1580,日射量と図３!$E$6:$F$34,2,TRUE),IF(AND(71&lt;=Y1580,Y1580&lt;107),VLOOKUP($W1580,日射量と図３!$E$6:$G$34,3,TRUE),IF(AND(107&lt;=Y1580,Y1580&lt;143),VLOOKUP($W1580,日射量と図３!$E$6:$H$34,4,TRUE),VLOOKUP($W1580,日射量と図３!$E$6:$I$34,5,TRUE))))))</f>
        <v/>
      </c>
      <c r="AB1580" s="4" t="str">
        <f>IF($V1580="","",IF(Z1580&lt;36,0,IF(AND(36&lt;=Z1580,Z1580&lt;71),VLOOKUP($W1580,日射量と図３!$E$6:$F$34,2,TRUE),IF(AND(71&lt;=Z1580,Z1580&lt;107),VLOOKUP($W1580,日射量と図３!$E$6:$G$34,3,TRUE),IF(AND(107&lt;=Z1580,Z1580&lt;143),VLOOKUP($W1580,日射量と図３!$E$6:$H$34,4,TRUE),VLOOKUP($W1580,日射量と図３!$E$6:$I$34,5,TRUE))))))</f>
        <v/>
      </c>
      <c r="AC1580" s="382" t="str">
        <f t="shared" si="300"/>
        <v/>
      </c>
      <c r="AD1580" s="382" t="str">
        <f t="shared" si="301"/>
        <v/>
      </c>
    </row>
    <row r="1581" spans="11:30" ht="13.5" customHeight="1">
      <c r="K1581" s="4">
        <f t="shared" si="294"/>
        <v>8</v>
      </c>
      <c r="L1581" s="34">
        <v>43317</v>
      </c>
      <c r="M1581" s="4">
        <v>66</v>
      </c>
      <c r="N1581" s="4">
        <v>18</v>
      </c>
      <c r="O1581" s="31">
        <v>0.70833333333333337</v>
      </c>
      <c r="P1581" s="35">
        <v>31.51</v>
      </c>
      <c r="Q1581" s="36">
        <f t="shared" si="295"/>
        <v>16</v>
      </c>
      <c r="R1581" s="4">
        <f t="shared" si="296"/>
        <v>0</v>
      </c>
      <c r="S1581" s="31">
        <f t="shared" si="302"/>
        <v>0.20906250000000001</v>
      </c>
      <c r="T1581" s="31">
        <f t="shared" si="303"/>
        <v>0.78918981481481476</v>
      </c>
      <c r="U1581" s="4">
        <f t="shared" si="297"/>
        <v>0</v>
      </c>
      <c r="V1581" s="4" t="str">
        <f t="shared" si="298"/>
        <v/>
      </c>
      <c r="W1581" s="18" t="str">
        <f>IF(V1581="","",VLOOKUP(L1581,日射量と図３!$A$4:$C$368,3,TRUE)*238.85/100)</f>
        <v/>
      </c>
      <c r="X1581" s="4" t="str">
        <f t="shared" si="299"/>
        <v/>
      </c>
      <c r="Y1581" s="4" t="str">
        <f t="shared" si="304"/>
        <v/>
      </c>
      <c r="Z1581" s="4" t="str">
        <f t="shared" si="305"/>
        <v/>
      </c>
      <c r="AA1581" s="4" t="str">
        <f>IF($V1581="","",IF(Y1581&lt;36,0,IF(AND(36&lt;=Y1581,Y1581&lt;71),VLOOKUP($W1581,日射量と図３!$E$6:$F$34,2,TRUE),IF(AND(71&lt;=Y1581,Y1581&lt;107),VLOOKUP($W1581,日射量と図３!$E$6:$G$34,3,TRUE),IF(AND(107&lt;=Y1581,Y1581&lt;143),VLOOKUP($W1581,日射量と図３!$E$6:$H$34,4,TRUE),VLOOKUP($W1581,日射量と図３!$E$6:$I$34,5,TRUE))))))</f>
        <v/>
      </c>
      <c r="AB1581" s="4" t="str">
        <f>IF($V1581="","",IF(Z1581&lt;36,0,IF(AND(36&lt;=Z1581,Z1581&lt;71),VLOOKUP($W1581,日射量と図３!$E$6:$F$34,2,TRUE),IF(AND(71&lt;=Z1581,Z1581&lt;107),VLOOKUP($W1581,日射量と図３!$E$6:$G$34,3,TRUE),IF(AND(107&lt;=Z1581,Z1581&lt;143),VLOOKUP($W1581,日射量と図３!$E$6:$H$34,4,TRUE),VLOOKUP($W1581,日射量と図３!$E$6:$I$34,5,TRUE))))))</f>
        <v/>
      </c>
      <c r="AC1581" s="382" t="str">
        <f t="shared" si="300"/>
        <v/>
      </c>
      <c r="AD1581" s="382" t="str">
        <f t="shared" si="301"/>
        <v/>
      </c>
    </row>
    <row r="1582" spans="11:30" ht="13.5" customHeight="1">
      <c r="K1582" s="4">
        <f t="shared" si="294"/>
        <v>8</v>
      </c>
      <c r="L1582" s="34">
        <v>43317</v>
      </c>
      <c r="M1582" s="4">
        <v>66</v>
      </c>
      <c r="N1582" s="4">
        <v>19</v>
      </c>
      <c r="O1582" s="31">
        <v>0.75</v>
      </c>
      <c r="P1582" s="35">
        <v>30.529999999999994</v>
      </c>
      <c r="Q1582" s="36">
        <f t="shared" si="295"/>
        <v>16</v>
      </c>
      <c r="R1582" s="4">
        <f t="shared" si="296"/>
        <v>0</v>
      </c>
      <c r="S1582" s="31">
        <f t="shared" si="302"/>
        <v>0.20906250000000001</v>
      </c>
      <c r="T1582" s="31">
        <f t="shared" si="303"/>
        <v>0.78918981481481476</v>
      </c>
      <c r="U1582" s="4">
        <f t="shared" si="297"/>
        <v>0</v>
      </c>
      <c r="V1582" s="4" t="str">
        <f t="shared" si="298"/>
        <v/>
      </c>
      <c r="W1582" s="18" t="str">
        <f>IF(V1582="","",VLOOKUP(L1582,日射量と図３!$A$4:$C$368,3,TRUE)*238.85/100)</f>
        <v/>
      </c>
      <c r="X1582" s="4" t="str">
        <f t="shared" si="299"/>
        <v/>
      </c>
      <c r="Y1582" s="4" t="str">
        <f t="shared" si="304"/>
        <v/>
      </c>
      <c r="Z1582" s="4" t="str">
        <f t="shared" si="305"/>
        <v/>
      </c>
      <c r="AA1582" s="4" t="str">
        <f>IF($V1582="","",IF(Y1582&lt;36,0,IF(AND(36&lt;=Y1582,Y1582&lt;71),VLOOKUP($W1582,日射量と図３!$E$6:$F$34,2,TRUE),IF(AND(71&lt;=Y1582,Y1582&lt;107),VLOOKUP($W1582,日射量と図３!$E$6:$G$34,3,TRUE),IF(AND(107&lt;=Y1582,Y1582&lt;143),VLOOKUP($W1582,日射量と図３!$E$6:$H$34,4,TRUE),VLOOKUP($W1582,日射量と図３!$E$6:$I$34,5,TRUE))))))</f>
        <v/>
      </c>
      <c r="AB1582" s="4" t="str">
        <f>IF($V1582="","",IF(Z1582&lt;36,0,IF(AND(36&lt;=Z1582,Z1582&lt;71),VLOOKUP($W1582,日射量と図３!$E$6:$F$34,2,TRUE),IF(AND(71&lt;=Z1582,Z1582&lt;107),VLOOKUP($W1582,日射量と図３!$E$6:$G$34,3,TRUE),IF(AND(107&lt;=Z1582,Z1582&lt;143),VLOOKUP($W1582,日射量と図３!$E$6:$H$34,4,TRUE),VLOOKUP($W1582,日射量と図３!$E$6:$I$34,5,TRUE))))))</f>
        <v/>
      </c>
      <c r="AC1582" s="382" t="str">
        <f t="shared" si="300"/>
        <v/>
      </c>
      <c r="AD1582" s="382" t="str">
        <f t="shared" si="301"/>
        <v/>
      </c>
    </row>
    <row r="1583" spans="11:30" ht="13.5" customHeight="1">
      <c r="K1583" s="4">
        <f t="shared" si="294"/>
        <v>8</v>
      </c>
      <c r="L1583" s="34">
        <v>43317</v>
      </c>
      <c r="M1583" s="4">
        <v>66</v>
      </c>
      <c r="N1583" s="4">
        <v>20</v>
      </c>
      <c r="O1583" s="31">
        <v>0.79166666666666663</v>
      </c>
      <c r="P1583" s="35">
        <v>29.580000000000002</v>
      </c>
      <c r="Q1583" s="36">
        <f t="shared" si="295"/>
        <v>16</v>
      </c>
      <c r="R1583" s="4">
        <f t="shared" si="296"/>
        <v>0</v>
      </c>
      <c r="S1583" s="31">
        <f t="shared" si="302"/>
        <v>0.20906250000000001</v>
      </c>
      <c r="T1583" s="31">
        <f t="shared" si="303"/>
        <v>0.78918981481481476</v>
      </c>
      <c r="U1583" s="4">
        <f t="shared" si="297"/>
        <v>0</v>
      </c>
      <c r="V1583" s="4" t="str">
        <f t="shared" si="298"/>
        <v/>
      </c>
      <c r="W1583" s="18" t="str">
        <f>IF(V1583="","",VLOOKUP(L1583,日射量と図３!$A$4:$C$368,3,TRUE)*238.85/100)</f>
        <v/>
      </c>
      <c r="X1583" s="4" t="str">
        <f t="shared" si="299"/>
        <v/>
      </c>
      <c r="Y1583" s="4" t="str">
        <f t="shared" si="304"/>
        <v/>
      </c>
      <c r="Z1583" s="4" t="str">
        <f t="shared" si="305"/>
        <v/>
      </c>
      <c r="AA1583" s="4" t="str">
        <f>IF($V1583="","",IF(Y1583&lt;36,0,IF(AND(36&lt;=Y1583,Y1583&lt;71),VLOOKUP($W1583,日射量と図３!$E$6:$F$34,2,TRUE),IF(AND(71&lt;=Y1583,Y1583&lt;107),VLOOKUP($W1583,日射量と図３!$E$6:$G$34,3,TRUE),IF(AND(107&lt;=Y1583,Y1583&lt;143),VLOOKUP($W1583,日射量と図３!$E$6:$H$34,4,TRUE),VLOOKUP($W1583,日射量と図３!$E$6:$I$34,5,TRUE))))))</f>
        <v/>
      </c>
      <c r="AB1583" s="4" t="str">
        <f>IF($V1583="","",IF(Z1583&lt;36,0,IF(AND(36&lt;=Z1583,Z1583&lt;71),VLOOKUP($W1583,日射量と図３!$E$6:$F$34,2,TRUE),IF(AND(71&lt;=Z1583,Z1583&lt;107),VLOOKUP($W1583,日射量と図３!$E$6:$G$34,3,TRUE),IF(AND(107&lt;=Z1583,Z1583&lt;143),VLOOKUP($W1583,日射量と図３!$E$6:$H$34,4,TRUE),VLOOKUP($W1583,日射量と図３!$E$6:$I$34,5,TRUE))))))</f>
        <v/>
      </c>
      <c r="AC1583" s="382" t="str">
        <f t="shared" si="300"/>
        <v/>
      </c>
      <c r="AD1583" s="382" t="str">
        <f t="shared" si="301"/>
        <v/>
      </c>
    </row>
    <row r="1584" spans="11:30" ht="13.5" customHeight="1">
      <c r="K1584" s="4">
        <f t="shared" si="294"/>
        <v>8</v>
      </c>
      <c r="L1584" s="34">
        <v>43317</v>
      </c>
      <c r="M1584" s="4">
        <v>66</v>
      </c>
      <c r="N1584" s="4">
        <v>21</v>
      </c>
      <c r="O1584" s="31">
        <v>0.83333333333333337</v>
      </c>
      <c r="P1584" s="35">
        <v>29</v>
      </c>
      <c r="Q1584" s="36">
        <f t="shared" si="295"/>
        <v>16</v>
      </c>
      <c r="R1584" s="4">
        <f t="shared" si="296"/>
        <v>0</v>
      </c>
      <c r="S1584" s="31">
        <f t="shared" si="302"/>
        <v>0.20906250000000001</v>
      </c>
      <c r="T1584" s="31">
        <f t="shared" si="303"/>
        <v>0.78918981481481476</v>
      </c>
      <c r="U1584" s="4">
        <f t="shared" si="297"/>
        <v>0</v>
      </c>
      <c r="V1584" s="4" t="str">
        <f t="shared" si="298"/>
        <v/>
      </c>
      <c r="W1584" s="18" t="str">
        <f>IF(V1584="","",VLOOKUP(L1584,日射量と図３!$A$4:$C$368,3,TRUE)*238.85/100)</f>
        <v/>
      </c>
      <c r="X1584" s="4" t="str">
        <f t="shared" si="299"/>
        <v/>
      </c>
      <c r="Y1584" s="4" t="str">
        <f t="shared" si="304"/>
        <v/>
      </c>
      <c r="Z1584" s="4" t="str">
        <f t="shared" si="305"/>
        <v/>
      </c>
      <c r="AA1584" s="4" t="str">
        <f>IF($V1584="","",IF(Y1584&lt;36,0,IF(AND(36&lt;=Y1584,Y1584&lt;71),VLOOKUP($W1584,日射量と図３!$E$6:$F$34,2,TRUE),IF(AND(71&lt;=Y1584,Y1584&lt;107),VLOOKUP($W1584,日射量と図３!$E$6:$G$34,3,TRUE),IF(AND(107&lt;=Y1584,Y1584&lt;143),VLOOKUP($W1584,日射量と図３!$E$6:$H$34,4,TRUE),VLOOKUP($W1584,日射量と図３!$E$6:$I$34,5,TRUE))))))</f>
        <v/>
      </c>
      <c r="AB1584" s="4" t="str">
        <f>IF($V1584="","",IF(Z1584&lt;36,0,IF(AND(36&lt;=Z1584,Z1584&lt;71),VLOOKUP($W1584,日射量と図３!$E$6:$F$34,2,TRUE),IF(AND(71&lt;=Z1584,Z1584&lt;107),VLOOKUP($W1584,日射量と図３!$E$6:$G$34,3,TRUE),IF(AND(107&lt;=Z1584,Z1584&lt;143),VLOOKUP($W1584,日射量と図３!$E$6:$H$34,4,TRUE),VLOOKUP($W1584,日射量と図３!$E$6:$I$34,5,TRUE))))))</f>
        <v/>
      </c>
      <c r="AC1584" s="382" t="str">
        <f t="shared" si="300"/>
        <v/>
      </c>
      <c r="AD1584" s="382" t="str">
        <f t="shared" si="301"/>
        <v/>
      </c>
    </row>
    <row r="1585" spans="11:30" ht="13.5" customHeight="1">
      <c r="K1585" s="4">
        <f t="shared" si="294"/>
        <v>8</v>
      </c>
      <c r="L1585" s="34">
        <v>43317</v>
      </c>
      <c r="M1585" s="4">
        <v>66</v>
      </c>
      <c r="N1585" s="4">
        <v>22</v>
      </c>
      <c r="O1585" s="31">
        <v>0.875</v>
      </c>
      <c r="P1585" s="35">
        <v>28.53</v>
      </c>
      <c r="Q1585" s="36">
        <f t="shared" si="295"/>
        <v>16</v>
      </c>
      <c r="R1585" s="4">
        <f t="shared" si="296"/>
        <v>0</v>
      </c>
      <c r="S1585" s="31">
        <f t="shared" si="302"/>
        <v>0.20906250000000001</v>
      </c>
      <c r="T1585" s="31">
        <f t="shared" si="303"/>
        <v>0.78918981481481476</v>
      </c>
      <c r="U1585" s="4">
        <f t="shared" si="297"/>
        <v>0</v>
      </c>
      <c r="V1585" s="4" t="str">
        <f t="shared" si="298"/>
        <v/>
      </c>
      <c r="W1585" s="18" t="str">
        <f>IF(V1585="","",VLOOKUP(L1585,日射量と図３!$A$4:$C$368,3,TRUE)*238.85/100)</f>
        <v/>
      </c>
      <c r="X1585" s="4" t="str">
        <f t="shared" si="299"/>
        <v/>
      </c>
      <c r="Y1585" s="4" t="str">
        <f t="shared" si="304"/>
        <v/>
      </c>
      <c r="Z1585" s="4" t="str">
        <f t="shared" si="305"/>
        <v/>
      </c>
      <c r="AA1585" s="4" t="str">
        <f>IF($V1585="","",IF(Y1585&lt;36,0,IF(AND(36&lt;=Y1585,Y1585&lt;71),VLOOKUP($W1585,日射量と図３!$E$6:$F$34,2,TRUE),IF(AND(71&lt;=Y1585,Y1585&lt;107),VLOOKUP($W1585,日射量と図３!$E$6:$G$34,3,TRUE),IF(AND(107&lt;=Y1585,Y1585&lt;143),VLOOKUP($W1585,日射量と図３!$E$6:$H$34,4,TRUE),VLOOKUP($W1585,日射量と図３!$E$6:$I$34,5,TRUE))))))</f>
        <v/>
      </c>
      <c r="AB1585" s="4" t="str">
        <f>IF($V1585="","",IF(Z1585&lt;36,0,IF(AND(36&lt;=Z1585,Z1585&lt;71),VLOOKUP($W1585,日射量と図３!$E$6:$F$34,2,TRUE),IF(AND(71&lt;=Z1585,Z1585&lt;107),VLOOKUP($W1585,日射量と図３!$E$6:$G$34,3,TRUE),IF(AND(107&lt;=Z1585,Z1585&lt;143),VLOOKUP($W1585,日射量と図３!$E$6:$H$34,4,TRUE),VLOOKUP($W1585,日射量と図３!$E$6:$I$34,5,TRUE))))))</f>
        <v/>
      </c>
      <c r="AC1585" s="382" t="str">
        <f t="shared" si="300"/>
        <v/>
      </c>
      <c r="AD1585" s="382" t="str">
        <f t="shared" si="301"/>
        <v/>
      </c>
    </row>
    <row r="1586" spans="11:30" ht="13.5" customHeight="1">
      <c r="K1586" s="4">
        <f t="shared" si="294"/>
        <v>8</v>
      </c>
      <c r="L1586" s="34">
        <v>43317</v>
      </c>
      <c r="M1586" s="4">
        <v>66</v>
      </c>
      <c r="N1586" s="4">
        <v>23</v>
      </c>
      <c r="O1586" s="31">
        <v>0.91666666666666663</v>
      </c>
      <c r="P1586" s="35">
        <v>28.24</v>
      </c>
      <c r="Q1586" s="36">
        <f t="shared" si="295"/>
        <v>13</v>
      </c>
      <c r="R1586" s="4">
        <f t="shared" si="296"/>
        <v>0</v>
      </c>
      <c r="S1586" s="31">
        <f t="shared" si="302"/>
        <v>0.20906250000000001</v>
      </c>
      <c r="T1586" s="31">
        <f t="shared" si="303"/>
        <v>0.78918981481481476</v>
      </c>
      <c r="U1586" s="4">
        <f t="shared" si="297"/>
        <v>0</v>
      </c>
      <c r="V1586" s="4" t="str">
        <f t="shared" si="298"/>
        <v/>
      </c>
      <c r="W1586" s="18" t="str">
        <f>IF(V1586="","",VLOOKUP(L1586,日射量と図３!$A$4:$C$368,3,TRUE)*238.85/100)</f>
        <v/>
      </c>
      <c r="X1586" s="4" t="str">
        <f t="shared" si="299"/>
        <v/>
      </c>
      <c r="Y1586" s="4" t="str">
        <f t="shared" si="304"/>
        <v/>
      </c>
      <c r="Z1586" s="4" t="str">
        <f t="shared" si="305"/>
        <v/>
      </c>
      <c r="AA1586" s="4" t="str">
        <f>IF($V1586="","",IF(Y1586&lt;36,0,IF(AND(36&lt;=Y1586,Y1586&lt;71),VLOOKUP($W1586,日射量と図３!$E$6:$F$34,2,TRUE),IF(AND(71&lt;=Y1586,Y1586&lt;107),VLOOKUP($W1586,日射量と図３!$E$6:$G$34,3,TRUE),IF(AND(107&lt;=Y1586,Y1586&lt;143),VLOOKUP($W1586,日射量と図３!$E$6:$H$34,4,TRUE),VLOOKUP($W1586,日射量と図３!$E$6:$I$34,5,TRUE))))))</f>
        <v/>
      </c>
      <c r="AB1586" s="4" t="str">
        <f>IF($V1586="","",IF(Z1586&lt;36,0,IF(AND(36&lt;=Z1586,Z1586&lt;71),VLOOKUP($W1586,日射量と図３!$E$6:$F$34,2,TRUE),IF(AND(71&lt;=Z1586,Z1586&lt;107),VLOOKUP($W1586,日射量と図３!$E$6:$G$34,3,TRUE),IF(AND(107&lt;=Z1586,Z1586&lt;143),VLOOKUP($W1586,日射量と図３!$E$6:$H$34,4,TRUE),VLOOKUP($W1586,日射量と図３!$E$6:$I$34,5,TRUE))))))</f>
        <v/>
      </c>
      <c r="AC1586" s="382" t="str">
        <f t="shared" si="300"/>
        <v/>
      </c>
      <c r="AD1586" s="382" t="str">
        <f t="shared" si="301"/>
        <v/>
      </c>
    </row>
    <row r="1587" spans="11:30" ht="13.5" customHeight="1">
      <c r="K1587" s="4">
        <f t="shared" si="294"/>
        <v>8</v>
      </c>
      <c r="L1587" s="34">
        <v>43317</v>
      </c>
      <c r="M1587" s="4">
        <v>66</v>
      </c>
      <c r="N1587" s="4">
        <v>24</v>
      </c>
      <c r="O1587" s="31">
        <v>0.95833333333333337</v>
      </c>
      <c r="P1587" s="35">
        <v>27.93</v>
      </c>
      <c r="Q1587" s="36">
        <f t="shared" si="295"/>
        <v>13</v>
      </c>
      <c r="R1587" s="4">
        <f t="shared" si="296"/>
        <v>0</v>
      </c>
      <c r="S1587" s="31">
        <f t="shared" si="302"/>
        <v>0.20906250000000001</v>
      </c>
      <c r="T1587" s="31">
        <f t="shared" si="303"/>
        <v>0.78918981481481476</v>
      </c>
      <c r="U1587" s="4">
        <f t="shared" si="297"/>
        <v>0</v>
      </c>
      <c r="V1587" s="4" t="str">
        <f t="shared" si="298"/>
        <v/>
      </c>
      <c r="W1587" s="18" t="str">
        <f>IF(V1587="","",VLOOKUP(L1587,日射量と図３!$A$4:$C$368,3,TRUE)*238.85/100)</f>
        <v/>
      </c>
      <c r="X1587" s="4" t="str">
        <f t="shared" si="299"/>
        <v/>
      </c>
      <c r="Y1587" s="4" t="str">
        <f t="shared" si="304"/>
        <v/>
      </c>
      <c r="Z1587" s="4" t="str">
        <f t="shared" si="305"/>
        <v/>
      </c>
      <c r="AA1587" s="4" t="str">
        <f>IF($V1587="","",IF(Y1587&lt;36,0,IF(AND(36&lt;=Y1587,Y1587&lt;71),VLOOKUP($W1587,日射量と図３!$E$6:$F$34,2,TRUE),IF(AND(71&lt;=Y1587,Y1587&lt;107),VLOOKUP($W1587,日射量と図３!$E$6:$G$34,3,TRUE),IF(AND(107&lt;=Y1587,Y1587&lt;143),VLOOKUP($W1587,日射量と図３!$E$6:$H$34,4,TRUE),VLOOKUP($W1587,日射量と図３!$E$6:$I$34,5,TRUE))))))</f>
        <v/>
      </c>
      <c r="AB1587" s="4" t="str">
        <f>IF($V1587="","",IF(Z1587&lt;36,0,IF(AND(36&lt;=Z1587,Z1587&lt;71),VLOOKUP($W1587,日射量と図３!$E$6:$F$34,2,TRUE),IF(AND(71&lt;=Z1587,Z1587&lt;107),VLOOKUP($W1587,日射量と図３!$E$6:$G$34,3,TRUE),IF(AND(107&lt;=Z1587,Z1587&lt;143),VLOOKUP($W1587,日射量と図３!$E$6:$H$34,4,TRUE),VLOOKUP($W1587,日射量と図３!$E$6:$I$34,5,TRUE))))))</f>
        <v/>
      </c>
      <c r="AC1587" s="382" t="str">
        <f t="shared" si="300"/>
        <v/>
      </c>
      <c r="AD1587" s="382" t="str">
        <f t="shared" si="301"/>
        <v/>
      </c>
    </row>
    <row r="1588" spans="11:30" ht="13.5" customHeight="1">
      <c r="K1588" s="4">
        <f t="shared" si="294"/>
        <v>8</v>
      </c>
      <c r="L1588" s="34">
        <v>43318</v>
      </c>
      <c r="M1588" s="4">
        <v>67</v>
      </c>
      <c r="N1588" s="4">
        <v>1</v>
      </c>
      <c r="O1588" s="31">
        <v>0</v>
      </c>
      <c r="P1588" s="35">
        <v>27.49</v>
      </c>
      <c r="Q1588" s="36">
        <f t="shared" si="295"/>
        <v>13</v>
      </c>
      <c r="R1588" s="4">
        <f t="shared" si="296"/>
        <v>0</v>
      </c>
      <c r="S1588" s="31">
        <f t="shared" si="302"/>
        <v>0.20906250000000001</v>
      </c>
      <c r="T1588" s="31">
        <f t="shared" si="303"/>
        <v>0.78918981481481476</v>
      </c>
      <c r="U1588" s="4">
        <f t="shared" si="297"/>
        <v>0</v>
      </c>
      <c r="V1588" s="4">
        <f t="shared" si="298"/>
        <v>0</v>
      </c>
      <c r="W1588" s="18">
        <f>IF(V1588="","",VLOOKUP(L1588,日射量と図３!$A$4:$C$368,3,TRUE)*238.85/100)</f>
        <v>42.993000000000002</v>
      </c>
      <c r="X1588" s="4">
        <f t="shared" si="299"/>
        <v>14</v>
      </c>
      <c r="Y1588" s="4">
        <f t="shared" si="304"/>
        <v>0</v>
      </c>
      <c r="Z1588" s="4">
        <f t="shared" si="305"/>
        <v>0</v>
      </c>
      <c r="AA1588" s="4">
        <f>IF($V1588="","",IF(Y1588&lt;36,0,IF(AND(36&lt;=Y1588,Y1588&lt;71),VLOOKUP($W1588,日射量と図３!$E$6:$F$34,2,TRUE),IF(AND(71&lt;=Y1588,Y1588&lt;107),VLOOKUP($W1588,日射量と図３!$E$6:$G$34,3,TRUE),IF(AND(107&lt;=Y1588,Y1588&lt;143),VLOOKUP($W1588,日射量と図３!$E$6:$H$34,4,TRUE),VLOOKUP($W1588,日射量と図３!$E$6:$I$34,5,TRUE))))))</f>
        <v>0</v>
      </c>
      <c r="AB1588" s="4">
        <f>IF($V1588="","",IF(Z1588&lt;36,0,IF(AND(36&lt;=Z1588,Z1588&lt;71),VLOOKUP($W1588,日射量と図３!$E$6:$F$34,2,TRUE),IF(AND(71&lt;=Z1588,Z1588&lt;107),VLOOKUP($W1588,日射量と図３!$E$6:$G$34,3,TRUE),IF(AND(107&lt;=Z1588,Z1588&lt;143),VLOOKUP($W1588,日射量と図３!$E$6:$H$34,4,TRUE),VLOOKUP($W1588,日射量と図３!$E$6:$I$34,5,TRUE))))))</f>
        <v>0</v>
      </c>
      <c r="AC1588" s="382">
        <f t="shared" si="300"/>
        <v>0</v>
      </c>
      <c r="AD1588" s="382">
        <f t="shared" si="301"/>
        <v>0</v>
      </c>
    </row>
    <row r="1589" spans="11:30" ht="13.5" customHeight="1">
      <c r="K1589" s="4">
        <f t="shared" si="294"/>
        <v>8</v>
      </c>
      <c r="L1589" s="34">
        <v>43318</v>
      </c>
      <c r="M1589" s="4">
        <v>67</v>
      </c>
      <c r="N1589" s="4">
        <v>2</v>
      </c>
      <c r="O1589" s="31">
        <v>4.1666666666666664E-2</v>
      </c>
      <c r="P1589" s="35">
        <v>27.3</v>
      </c>
      <c r="Q1589" s="36">
        <f t="shared" si="295"/>
        <v>13</v>
      </c>
      <c r="R1589" s="4">
        <f t="shared" si="296"/>
        <v>0</v>
      </c>
      <c r="S1589" s="31">
        <f t="shared" si="302"/>
        <v>0.20906250000000001</v>
      </c>
      <c r="T1589" s="31">
        <f t="shared" si="303"/>
        <v>0.78918981481481476</v>
      </c>
      <c r="U1589" s="4">
        <f t="shared" si="297"/>
        <v>0</v>
      </c>
      <c r="V1589" s="4" t="str">
        <f t="shared" si="298"/>
        <v/>
      </c>
      <c r="W1589" s="18" t="str">
        <f>IF(V1589="","",VLOOKUP(L1589,日射量と図３!$A$4:$C$368,3,TRUE)*238.85/100)</f>
        <v/>
      </c>
      <c r="X1589" s="4" t="str">
        <f t="shared" si="299"/>
        <v/>
      </c>
      <c r="Y1589" s="4" t="str">
        <f t="shared" si="304"/>
        <v/>
      </c>
      <c r="Z1589" s="4" t="str">
        <f t="shared" si="305"/>
        <v/>
      </c>
      <c r="AA1589" s="4" t="str">
        <f>IF($V1589="","",IF(Y1589&lt;36,0,IF(AND(36&lt;=Y1589,Y1589&lt;71),VLOOKUP($W1589,日射量と図３!$E$6:$F$34,2,TRUE),IF(AND(71&lt;=Y1589,Y1589&lt;107),VLOOKUP($W1589,日射量と図３!$E$6:$G$34,3,TRUE),IF(AND(107&lt;=Y1589,Y1589&lt;143),VLOOKUP($W1589,日射量と図３!$E$6:$H$34,4,TRUE),VLOOKUP($W1589,日射量と図３!$E$6:$I$34,5,TRUE))))))</f>
        <v/>
      </c>
      <c r="AB1589" s="4" t="str">
        <f>IF($V1589="","",IF(Z1589&lt;36,0,IF(AND(36&lt;=Z1589,Z1589&lt;71),VLOOKUP($W1589,日射量と図３!$E$6:$F$34,2,TRUE),IF(AND(71&lt;=Z1589,Z1589&lt;107),VLOOKUP($W1589,日射量と図３!$E$6:$G$34,3,TRUE),IF(AND(107&lt;=Z1589,Z1589&lt;143),VLOOKUP($W1589,日射量と図３!$E$6:$H$34,4,TRUE),VLOOKUP($W1589,日射量と図３!$E$6:$I$34,5,TRUE))))))</f>
        <v/>
      </c>
      <c r="AC1589" s="382" t="str">
        <f t="shared" si="300"/>
        <v/>
      </c>
      <c r="AD1589" s="382" t="str">
        <f t="shared" si="301"/>
        <v/>
      </c>
    </row>
    <row r="1590" spans="11:30" ht="13.5" customHeight="1">
      <c r="K1590" s="4">
        <f t="shared" si="294"/>
        <v>8</v>
      </c>
      <c r="L1590" s="34">
        <v>43318</v>
      </c>
      <c r="M1590" s="4">
        <v>67</v>
      </c>
      <c r="N1590" s="4">
        <v>3</v>
      </c>
      <c r="O1590" s="31">
        <v>8.3333333333333329E-2</v>
      </c>
      <c r="P1590" s="35">
        <v>27.21</v>
      </c>
      <c r="Q1590" s="36">
        <f t="shared" si="295"/>
        <v>13</v>
      </c>
      <c r="R1590" s="4">
        <f t="shared" si="296"/>
        <v>0</v>
      </c>
      <c r="S1590" s="31">
        <f t="shared" si="302"/>
        <v>0.20906250000000001</v>
      </c>
      <c r="T1590" s="31">
        <f t="shared" si="303"/>
        <v>0.78918981481481476</v>
      </c>
      <c r="U1590" s="4">
        <f t="shared" si="297"/>
        <v>0</v>
      </c>
      <c r="V1590" s="4" t="str">
        <f t="shared" si="298"/>
        <v/>
      </c>
      <c r="W1590" s="18" t="str">
        <f>IF(V1590="","",VLOOKUP(L1590,日射量と図３!$A$4:$C$368,3,TRUE)*238.85/100)</f>
        <v/>
      </c>
      <c r="X1590" s="4" t="str">
        <f t="shared" si="299"/>
        <v/>
      </c>
      <c r="Y1590" s="4" t="str">
        <f t="shared" si="304"/>
        <v/>
      </c>
      <c r="Z1590" s="4" t="str">
        <f t="shared" si="305"/>
        <v/>
      </c>
      <c r="AA1590" s="4" t="str">
        <f>IF($V1590="","",IF(Y1590&lt;36,0,IF(AND(36&lt;=Y1590,Y1590&lt;71),VLOOKUP($W1590,日射量と図３!$E$6:$F$34,2,TRUE),IF(AND(71&lt;=Y1590,Y1590&lt;107),VLOOKUP($W1590,日射量と図３!$E$6:$G$34,3,TRUE),IF(AND(107&lt;=Y1590,Y1590&lt;143),VLOOKUP($W1590,日射量と図３!$E$6:$H$34,4,TRUE),VLOOKUP($W1590,日射量と図３!$E$6:$I$34,5,TRUE))))))</f>
        <v/>
      </c>
      <c r="AB1590" s="4" t="str">
        <f>IF($V1590="","",IF(Z1590&lt;36,0,IF(AND(36&lt;=Z1590,Z1590&lt;71),VLOOKUP($W1590,日射量と図３!$E$6:$F$34,2,TRUE),IF(AND(71&lt;=Z1590,Z1590&lt;107),VLOOKUP($W1590,日射量と図３!$E$6:$G$34,3,TRUE),IF(AND(107&lt;=Z1590,Z1590&lt;143),VLOOKUP($W1590,日射量と図３!$E$6:$H$34,4,TRUE),VLOOKUP($W1590,日射量と図３!$E$6:$I$34,5,TRUE))))))</f>
        <v/>
      </c>
      <c r="AC1590" s="382" t="str">
        <f t="shared" si="300"/>
        <v/>
      </c>
      <c r="AD1590" s="382" t="str">
        <f t="shared" si="301"/>
        <v/>
      </c>
    </row>
    <row r="1591" spans="11:30" ht="13.5" customHeight="1">
      <c r="K1591" s="4">
        <f t="shared" si="294"/>
        <v>8</v>
      </c>
      <c r="L1591" s="34">
        <v>43318</v>
      </c>
      <c r="M1591" s="4">
        <v>67</v>
      </c>
      <c r="N1591" s="4">
        <v>4</v>
      </c>
      <c r="O1591" s="31">
        <v>0.125</v>
      </c>
      <c r="P1591" s="35">
        <v>26.96</v>
      </c>
      <c r="Q1591" s="36">
        <f t="shared" si="295"/>
        <v>13</v>
      </c>
      <c r="R1591" s="4">
        <f t="shared" si="296"/>
        <v>0</v>
      </c>
      <c r="S1591" s="31">
        <f t="shared" si="302"/>
        <v>0.20906250000000001</v>
      </c>
      <c r="T1591" s="31">
        <f t="shared" si="303"/>
        <v>0.78918981481481476</v>
      </c>
      <c r="U1591" s="4">
        <f t="shared" si="297"/>
        <v>0</v>
      </c>
      <c r="V1591" s="4" t="str">
        <f t="shared" si="298"/>
        <v/>
      </c>
      <c r="W1591" s="18" t="str">
        <f>IF(V1591="","",VLOOKUP(L1591,日射量と図３!$A$4:$C$368,3,TRUE)*238.85/100)</f>
        <v/>
      </c>
      <c r="X1591" s="4" t="str">
        <f t="shared" si="299"/>
        <v/>
      </c>
      <c r="Y1591" s="4" t="str">
        <f t="shared" si="304"/>
        <v/>
      </c>
      <c r="Z1591" s="4" t="str">
        <f t="shared" si="305"/>
        <v/>
      </c>
      <c r="AA1591" s="4" t="str">
        <f>IF($V1591="","",IF(Y1591&lt;36,0,IF(AND(36&lt;=Y1591,Y1591&lt;71),VLOOKUP($W1591,日射量と図３!$E$6:$F$34,2,TRUE),IF(AND(71&lt;=Y1591,Y1591&lt;107),VLOOKUP($W1591,日射量と図３!$E$6:$G$34,3,TRUE),IF(AND(107&lt;=Y1591,Y1591&lt;143),VLOOKUP($W1591,日射量と図３!$E$6:$H$34,4,TRUE),VLOOKUP($W1591,日射量と図３!$E$6:$I$34,5,TRUE))))))</f>
        <v/>
      </c>
      <c r="AB1591" s="4" t="str">
        <f>IF($V1591="","",IF(Z1591&lt;36,0,IF(AND(36&lt;=Z1591,Z1591&lt;71),VLOOKUP($W1591,日射量と図３!$E$6:$F$34,2,TRUE),IF(AND(71&lt;=Z1591,Z1591&lt;107),VLOOKUP($W1591,日射量と図３!$E$6:$G$34,3,TRUE),IF(AND(107&lt;=Z1591,Z1591&lt;143),VLOOKUP($W1591,日射量と図３!$E$6:$H$34,4,TRUE),VLOOKUP($W1591,日射量と図３!$E$6:$I$34,5,TRUE))))))</f>
        <v/>
      </c>
      <c r="AC1591" s="382" t="str">
        <f t="shared" si="300"/>
        <v/>
      </c>
      <c r="AD1591" s="382" t="str">
        <f t="shared" si="301"/>
        <v/>
      </c>
    </row>
    <row r="1592" spans="11:30" ht="13.5" customHeight="1">
      <c r="K1592" s="4">
        <f t="shared" si="294"/>
        <v>8</v>
      </c>
      <c r="L1592" s="34">
        <v>43318</v>
      </c>
      <c r="M1592" s="4">
        <v>67</v>
      </c>
      <c r="N1592" s="4">
        <v>5</v>
      </c>
      <c r="O1592" s="31">
        <v>0.16666666666666666</v>
      </c>
      <c r="P1592" s="35">
        <v>26.810000000000002</v>
      </c>
      <c r="Q1592" s="36">
        <f t="shared" si="295"/>
        <v>15</v>
      </c>
      <c r="R1592" s="4">
        <f t="shared" si="296"/>
        <v>0</v>
      </c>
      <c r="S1592" s="31">
        <f t="shared" si="302"/>
        <v>0.20906250000000001</v>
      </c>
      <c r="T1592" s="31">
        <f t="shared" si="303"/>
        <v>0.78918981481481476</v>
      </c>
      <c r="U1592" s="4">
        <f t="shared" si="297"/>
        <v>0</v>
      </c>
      <c r="V1592" s="4" t="str">
        <f t="shared" si="298"/>
        <v/>
      </c>
      <c r="W1592" s="18" t="str">
        <f>IF(V1592="","",VLOOKUP(L1592,日射量と図３!$A$4:$C$368,3,TRUE)*238.85/100)</f>
        <v/>
      </c>
      <c r="X1592" s="4" t="str">
        <f t="shared" si="299"/>
        <v/>
      </c>
      <c r="Y1592" s="4" t="str">
        <f t="shared" si="304"/>
        <v/>
      </c>
      <c r="Z1592" s="4" t="str">
        <f t="shared" si="305"/>
        <v/>
      </c>
      <c r="AA1592" s="4" t="str">
        <f>IF($V1592="","",IF(Y1592&lt;36,0,IF(AND(36&lt;=Y1592,Y1592&lt;71),VLOOKUP($W1592,日射量と図３!$E$6:$F$34,2,TRUE),IF(AND(71&lt;=Y1592,Y1592&lt;107),VLOOKUP($W1592,日射量と図３!$E$6:$G$34,3,TRUE),IF(AND(107&lt;=Y1592,Y1592&lt;143),VLOOKUP($W1592,日射量と図３!$E$6:$H$34,4,TRUE),VLOOKUP($W1592,日射量と図３!$E$6:$I$34,5,TRUE))))))</f>
        <v/>
      </c>
      <c r="AB1592" s="4" t="str">
        <f>IF($V1592="","",IF(Z1592&lt;36,0,IF(AND(36&lt;=Z1592,Z1592&lt;71),VLOOKUP($W1592,日射量と図３!$E$6:$F$34,2,TRUE),IF(AND(71&lt;=Z1592,Z1592&lt;107),VLOOKUP($W1592,日射量と図３!$E$6:$G$34,3,TRUE),IF(AND(107&lt;=Z1592,Z1592&lt;143),VLOOKUP($W1592,日射量と図３!$E$6:$H$34,4,TRUE),VLOOKUP($W1592,日射量と図３!$E$6:$I$34,5,TRUE))))))</f>
        <v/>
      </c>
      <c r="AC1592" s="382" t="str">
        <f t="shared" si="300"/>
        <v/>
      </c>
      <c r="AD1592" s="382" t="str">
        <f t="shared" si="301"/>
        <v/>
      </c>
    </row>
    <row r="1593" spans="11:30" ht="13.5" customHeight="1">
      <c r="K1593" s="4">
        <f t="shared" si="294"/>
        <v>8</v>
      </c>
      <c r="L1593" s="34">
        <v>43318</v>
      </c>
      <c r="M1593" s="4">
        <v>67</v>
      </c>
      <c r="N1593" s="4">
        <v>6</v>
      </c>
      <c r="O1593" s="31">
        <v>0.20833333333333334</v>
      </c>
      <c r="P1593" s="35">
        <v>26.7</v>
      </c>
      <c r="Q1593" s="36">
        <f t="shared" si="295"/>
        <v>15</v>
      </c>
      <c r="R1593" s="4">
        <f t="shared" si="296"/>
        <v>0</v>
      </c>
      <c r="S1593" s="31">
        <f t="shared" si="302"/>
        <v>0.20906250000000001</v>
      </c>
      <c r="T1593" s="31">
        <f t="shared" si="303"/>
        <v>0.78918981481481476</v>
      </c>
      <c r="U1593" s="4">
        <f t="shared" si="297"/>
        <v>0</v>
      </c>
      <c r="V1593" s="4" t="str">
        <f t="shared" si="298"/>
        <v/>
      </c>
      <c r="W1593" s="18" t="str">
        <f>IF(V1593="","",VLOOKUP(L1593,日射量と図３!$A$4:$C$368,3,TRUE)*238.85/100)</f>
        <v/>
      </c>
      <c r="X1593" s="4" t="str">
        <f t="shared" si="299"/>
        <v/>
      </c>
      <c r="Y1593" s="4" t="str">
        <f t="shared" si="304"/>
        <v/>
      </c>
      <c r="Z1593" s="4" t="str">
        <f t="shared" si="305"/>
        <v/>
      </c>
      <c r="AA1593" s="4" t="str">
        <f>IF($V1593="","",IF(Y1593&lt;36,0,IF(AND(36&lt;=Y1593,Y1593&lt;71),VLOOKUP($W1593,日射量と図３!$E$6:$F$34,2,TRUE),IF(AND(71&lt;=Y1593,Y1593&lt;107),VLOOKUP($W1593,日射量と図３!$E$6:$G$34,3,TRUE),IF(AND(107&lt;=Y1593,Y1593&lt;143),VLOOKUP($W1593,日射量と図３!$E$6:$H$34,4,TRUE),VLOOKUP($W1593,日射量と図３!$E$6:$I$34,5,TRUE))))))</f>
        <v/>
      </c>
      <c r="AB1593" s="4" t="str">
        <f>IF($V1593="","",IF(Z1593&lt;36,0,IF(AND(36&lt;=Z1593,Z1593&lt;71),VLOOKUP($W1593,日射量と図３!$E$6:$F$34,2,TRUE),IF(AND(71&lt;=Z1593,Z1593&lt;107),VLOOKUP($W1593,日射量と図３!$E$6:$G$34,3,TRUE),IF(AND(107&lt;=Z1593,Z1593&lt;143),VLOOKUP($W1593,日射量と図３!$E$6:$H$34,4,TRUE),VLOOKUP($W1593,日射量と図３!$E$6:$I$34,5,TRUE))))))</f>
        <v/>
      </c>
      <c r="AC1593" s="382" t="str">
        <f t="shared" si="300"/>
        <v/>
      </c>
      <c r="AD1593" s="382" t="str">
        <f t="shared" si="301"/>
        <v/>
      </c>
    </row>
    <row r="1594" spans="11:30" ht="13.5" customHeight="1">
      <c r="K1594" s="4">
        <f t="shared" si="294"/>
        <v>8</v>
      </c>
      <c r="L1594" s="34">
        <v>43318</v>
      </c>
      <c r="M1594" s="4">
        <v>67</v>
      </c>
      <c r="N1594" s="4">
        <v>7</v>
      </c>
      <c r="O1594" s="31">
        <v>0.25</v>
      </c>
      <c r="P1594" s="35">
        <v>26.959999999999997</v>
      </c>
      <c r="Q1594" s="36">
        <f t="shared" si="295"/>
        <v>15</v>
      </c>
      <c r="R1594" s="4">
        <f t="shared" si="296"/>
        <v>0</v>
      </c>
      <c r="S1594" s="31">
        <f t="shared" si="302"/>
        <v>0.20906250000000001</v>
      </c>
      <c r="T1594" s="31">
        <f t="shared" si="303"/>
        <v>0.78918981481481476</v>
      </c>
      <c r="U1594" s="4">
        <f t="shared" si="297"/>
        <v>0</v>
      </c>
      <c r="V1594" s="4" t="str">
        <f t="shared" si="298"/>
        <v/>
      </c>
      <c r="W1594" s="18" t="str">
        <f>IF(V1594="","",VLOOKUP(L1594,日射量と図３!$A$4:$C$368,3,TRUE)*238.85/100)</f>
        <v/>
      </c>
      <c r="X1594" s="4" t="str">
        <f t="shared" si="299"/>
        <v/>
      </c>
      <c r="Y1594" s="4" t="str">
        <f t="shared" si="304"/>
        <v/>
      </c>
      <c r="Z1594" s="4" t="str">
        <f t="shared" si="305"/>
        <v/>
      </c>
      <c r="AA1594" s="4" t="str">
        <f>IF($V1594="","",IF(Y1594&lt;36,0,IF(AND(36&lt;=Y1594,Y1594&lt;71),VLOOKUP($W1594,日射量と図３!$E$6:$F$34,2,TRUE),IF(AND(71&lt;=Y1594,Y1594&lt;107),VLOOKUP($W1594,日射量と図３!$E$6:$G$34,3,TRUE),IF(AND(107&lt;=Y1594,Y1594&lt;143),VLOOKUP($W1594,日射量と図３!$E$6:$H$34,4,TRUE),VLOOKUP($W1594,日射量と図３!$E$6:$I$34,5,TRUE))))))</f>
        <v/>
      </c>
      <c r="AB1594" s="4" t="str">
        <f>IF($V1594="","",IF(Z1594&lt;36,0,IF(AND(36&lt;=Z1594,Z1594&lt;71),VLOOKUP($W1594,日射量と図３!$E$6:$F$34,2,TRUE),IF(AND(71&lt;=Z1594,Z1594&lt;107),VLOOKUP($W1594,日射量と図３!$E$6:$G$34,3,TRUE),IF(AND(107&lt;=Z1594,Z1594&lt;143),VLOOKUP($W1594,日射量と図３!$E$6:$H$34,4,TRUE),VLOOKUP($W1594,日射量と図３!$E$6:$I$34,5,TRUE))))))</f>
        <v/>
      </c>
      <c r="AC1594" s="382" t="str">
        <f t="shared" si="300"/>
        <v/>
      </c>
      <c r="AD1594" s="382" t="str">
        <f t="shared" si="301"/>
        <v/>
      </c>
    </row>
    <row r="1595" spans="11:30" ht="13.5" customHeight="1">
      <c r="K1595" s="4">
        <f t="shared" si="294"/>
        <v>8</v>
      </c>
      <c r="L1595" s="34">
        <v>43318</v>
      </c>
      <c r="M1595" s="4">
        <v>67</v>
      </c>
      <c r="N1595" s="4">
        <v>8</v>
      </c>
      <c r="O1595" s="31">
        <v>0.29166666666666669</v>
      </c>
      <c r="P1595" s="35">
        <v>27.889999999999997</v>
      </c>
      <c r="Q1595" s="36">
        <f t="shared" si="295"/>
        <v>12</v>
      </c>
      <c r="R1595" s="4">
        <f t="shared" si="296"/>
        <v>0</v>
      </c>
      <c r="S1595" s="31">
        <f t="shared" si="302"/>
        <v>0.20906250000000001</v>
      </c>
      <c r="T1595" s="31">
        <f t="shared" si="303"/>
        <v>0.78918981481481476</v>
      </c>
      <c r="U1595" s="4">
        <f t="shared" si="297"/>
        <v>0</v>
      </c>
      <c r="V1595" s="4" t="str">
        <f t="shared" si="298"/>
        <v/>
      </c>
      <c r="W1595" s="18" t="str">
        <f>IF(V1595="","",VLOOKUP(L1595,日射量と図３!$A$4:$C$368,3,TRUE)*238.85/100)</f>
        <v/>
      </c>
      <c r="X1595" s="4" t="str">
        <f t="shared" si="299"/>
        <v/>
      </c>
      <c r="Y1595" s="4" t="str">
        <f t="shared" si="304"/>
        <v/>
      </c>
      <c r="Z1595" s="4" t="str">
        <f t="shared" si="305"/>
        <v/>
      </c>
      <c r="AA1595" s="4" t="str">
        <f>IF($V1595="","",IF(Y1595&lt;36,0,IF(AND(36&lt;=Y1595,Y1595&lt;71),VLOOKUP($W1595,日射量と図３!$E$6:$F$34,2,TRUE),IF(AND(71&lt;=Y1595,Y1595&lt;107),VLOOKUP($W1595,日射量と図３!$E$6:$G$34,3,TRUE),IF(AND(107&lt;=Y1595,Y1595&lt;143),VLOOKUP($W1595,日射量と図３!$E$6:$H$34,4,TRUE),VLOOKUP($W1595,日射量と図３!$E$6:$I$34,5,TRUE))))))</f>
        <v/>
      </c>
      <c r="AB1595" s="4" t="str">
        <f>IF($V1595="","",IF(Z1595&lt;36,0,IF(AND(36&lt;=Z1595,Z1595&lt;71),VLOOKUP($W1595,日射量と図３!$E$6:$F$34,2,TRUE),IF(AND(71&lt;=Z1595,Z1595&lt;107),VLOOKUP($W1595,日射量と図３!$E$6:$G$34,3,TRUE),IF(AND(107&lt;=Z1595,Z1595&lt;143),VLOOKUP($W1595,日射量と図３!$E$6:$H$34,4,TRUE),VLOOKUP($W1595,日射量と図３!$E$6:$I$34,5,TRUE))))))</f>
        <v/>
      </c>
      <c r="AC1595" s="382" t="str">
        <f t="shared" si="300"/>
        <v/>
      </c>
      <c r="AD1595" s="382" t="str">
        <f t="shared" si="301"/>
        <v/>
      </c>
    </row>
    <row r="1596" spans="11:30" ht="13.5" customHeight="1">
      <c r="K1596" s="4">
        <f t="shared" si="294"/>
        <v>8</v>
      </c>
      <c r="L1596" s="34">
        <v>43318</v>
      </c>
      <c r="M1596" s="4">
        <v>67</v>
      </c>
      <c r="N1596" s="4">
        <v>9</v>
      </c>
      <c r="O1596" s="31">
        <v>0.33333333333333331</v>
      </c>
      <c r="P1596" s="35">
        <v>28.9</v>
      </c>
      <c r="Q1596" s="36">
        <f t="shared" si="295"/>
        <v>12</v>
      </c>
      <c r="R1596" s="4">
        <f t="shared" si="296"/>
        <v>0</v>
      </c>
      <c r="S1596" s="31">
        <f t="shared" si="302"/>
        <v>0.20906250000000001</v>
      </c>
      <c r="T1596" s="31">
        <f t="shared" si="303"/>
        <v>0.78918981481481476</v>
      </c>
      <c r="U1596" s="4">
        <f t="shared" si="297"/>
        <v>0</v>
      </c>
      <c r="V1596" s="4" t="str">
        <f t="shared" si="298"/>
        <v/>
      </c>
      <c r="W1596" s="18" t="str">
        <f>IF(V1596="","",VLOOKUP(L1596,日射量と図３!$A$4:$C$368,3,TRUE)*238.85/100)</f>
        <v/>
      </c>
      <c r="X1596" s="4" t="str">
        <f t="shared" si="299"/>
        <v/>
      </c>
      <c r="Y1596" s="4" t="str">
        <f t="shared" si="304"/>
        <v/>
      </c>
      <c r="Z1596" s="4" t="str">
        <f t="shared" si="305"/>
        <v/>
      </c>
      <c r="AA1596" s="4" t="str">
        <f>IF($V1596="","",IF(Y1596&lt;36,0,IF(AND(36&lt;=Y1596,Y1596&lt;71),VLOOKUP($W1596,日射量と図３!$E$6:$F$34,2,TRUE),IF(AND(71&lt;=Y1596,Y1596&lt;107),VLOOKUP($W1596,日射量と図３!$E$6:$G$34,3,TRUE),IF(AND(107&lt;=Y1596,Y1596&lt;143),VLOOKUP($W1596,日射量と図３!$E$6:$H$34,4,TRUE),VLOOKUP($W1596,日射量と図３!$E$6:$I$34,5,TRUE))))))</f>
        <v/>
      </c>
      <c r="AB1596" s="4" t="str">
        <f>IF($V1596="","",IF(Z1596&lt;36,0,IF(AND(36&lt;=Z1596,Z1596&lt;71),VLOOKUP($W1596,日射量と図３!$E$6:$F$34,2,TRUE),IF(AND(71&lt;=Z1596,Z1596&lt;107),VLOOKUP($W1596,日射量と図３!$E$6:$G$34,3,TRUE),IF(AND(107&lt;=Z1596,Z1596&lt;143),VLOOKUP($W1596,日射量と図３!$E$6:$H$34,4,TRUE),VLOOKUP($W1596,日射量と図３!$E$6:$I$34,5,TRUE))))))</f>
        <v/>
      </c>
      <c r="AC1596" s="382" t="str">
        <f t="shared" si="300"/>
        <v/>
      </c>
      <c r="AD1596" s="382" t="str">
        <f t="shared" si="301"/>
        <v/>
      </c>
    </row>
    <row r="1597" spans="11:30" ht="13.5" customHeight="1">
      <c r="K1597" s="4">
        <f t="shared" si="294"/>
        <v>8</v>
      </c>
      <c r="L1597" s="34">
        <v>43318</v>
      </c>
      <c r="M1597" s="4">
        <v>67</v>
      </c>
      <c r="N1597" s="4">
        <v>10</v>
      </c>
      <c r="O1597" s="31">
        <v>0.375</v>
      </c>
      <c r="P1597" s="35">
        <v>30.25</v>
      </c>
      <c r="Q1597" s="36">
        <f t="shared" si="295"/>
        <v>12</v>
      </c>
      <c r="R1597" s="4">
        <f t="shared" si="296"/>
        <v>0</v>
      </c>
      <c r="S1597" s="31">
        <f t="shared" si="302"/>
        <v>0.20906250000000001</v>
      </c>
      <c r="T1597" s="31">
        <f t="shared" si="303"/>
        <v>0.78918981481481476</v>
      </c>
      <c r="U1597" s="4">
        <f t="shared" si="297"/>
        <v>0</v>
      </c>
      <c r="V1597" s="4" t="str">
        <f t="shared" si="298"/>
        <v/>
      </c>
      <c r="W1597" s="18" t="str">
        <f>IF(V1597="","",VLOOKUP(L1597,日射量と図３!$A$4:$C$368,3,TRUE)*238.85/100)</f>
        <v/>
      </c>
      <c r="X1597" s="4" t="str">
        <f t="shared" si="299"/>
        <v/>
      </c>
      <c r="Y1597" s="4" t="str">
        <f t="shared" si="304"/>
        <v/>
      </c>
      <c r="Z1597" s="4" t="str">
        <f t="shared" si="305"/>
        <v/>
      </c>
      <c r="AA1597" s="4" t="str">
        <f>IF($V1597="","",IF(Y1597&lt;36,0,IF(AND(36&lt;=Y1597,Y1597&lt;71),VLOOKUP($W1597,日射量と図３!$E$6:$F$34,2,TRUE),IF(AND(71&lt;=Y1597,Y1597&lt;107),VLOOKUP($W1597,日射量と図３!$E$6:$G$34,3,TRUE),IF(AND(107&lt;=Y1597,Y1597&lt;143),VLOOKUP($W1597,日射量と図３!$E$6:$H$34,4,TRUE),VLOOKUP($W1597,日射量と図３!$E$6:$I$34,5,TRUE))))))</f>
        <v/>
      </c>
      <c r="AB1597" s="4" t="str">
        <f>IF($V1597="","",IF(Z1597&lt;36,0,IF(AND(36&lt;=Z1597,Z1597&lt;71),VLOOKUP($W1597,日射量と図３!$E$6:$F$34,2,TRUE),IF(AND(71&lt;=Z1597,Z1597&lt;107),VLOOKUP($W1597,日射量と図３!$E$6:$G$34,3,TRUE),IF(AND(107&lt;=Z1597,Z1597&lt;143),VLOOKUP($W1597,日射量と図３!$E$6:$H$34,4,TRUE),VLOOKUP($W1597,日射量と図３!$E$6:$I$34,5,TRUE))))))</f>
        <v/>
      </c>
      <c r="AC1597" s="382" t="str">
        <f t="shared" si="300"/>
        <v/>
      </c>
      <c r="AD1597" s="382" t="str">
        <f t="shared" si="301"/>
        <v/>
      </c>
    </row>
    <row r="1598" spans="11:30" ht="13.5" customHeight="1">
      <c r="K1598" s="4">
        <f t="shared" si="294"/>
        <v>8</v>
      </c>
      <c r="L1598" s="34">
        <v>43318</v>
      </c>
      <c r="M1598" s="4">
        <v>67</v>
      </c>
      <c r="N1598" s="4">
        <v>11</v>
      </c>
      <c r="O1598" s="31">
        <v>0.41666666666666669</v>
      </c>
      <c r="P1598" s="35">
        <v>30.99</v>
      </c>
      <c r="Q1598" s="36">
        <f t="shared" si="295"/>
        <v>12</v>
      </c>
      <c r="R1598" s="4">
        <f t="shared" si="296"/>
        <v>0</v>
      </c>
      <c r="S1598" s="31">
        <f t="shared" si="302"/>
        <v>0.20906250000000001</v>
      </c>
      <c r="T1598" s="31">
        <f t="shared" si="303"/>
        <v>0.78918981481481476</v>
      </c>
      <c r="U1598" s="4">
        <f t="shared" si="297"/>
        <v>0</v>
      </c>
      <c r="V1598" s="4" t="str">
        <f t="shared" si="298"/>
        <v/>
      </c>
      <c r="W1598" s="18" t="str">
        <f>IF(V1598="","",VLOOKUP(L1598,日射量と図３!$A$4:$C$368,3,TRUE)*238.85/100)</f>
        <v/>
      </c>
      <c r="X1598" s="4" t="str">
        <f t="shared" si="299"/>
        <v/>
      </c>
      <c r="Y1598" s="4" t="str">
        <f t="shared" si="304"/>
        <v/>
      </c>
      <c r="Z1598" s="4" t="str">
        <f t="shared" si="305"/>
        <v/>
      </c>
      <c r="AA1598" s="4" t="str">
        <f>IF($V1598="","",IF(Y1598&lt;36,0,IF(AND(36&lt;=Y1598,Y1598&lt;71),VLOOKUP($W1598,日射量と図３!$E$6:$F$34,2,TRUE),IF(AND(71&lt;=Y1598,Y1598&lt;107),VLOOKUP($W1598,日射量と図３!$E$6:$G$34,3,TRUE),IF(AND(107&lt;=Y1598,Y1598&lt;143),VLOOKUP($W1598,日射量と図３!$E$6:$H$34,4,TRUE),VLOOKUP($W1598,日射量と図３!$E$6:$I$34,5,TRUE))))))</f>
        <v/>
      </c>
      <c r="AB1598" s="4" t="str">
        <f>IF($V1598="","",IF(Z1598&lt;36,0,IF(AND(36&lt;=Z1598,Z1598&lt;71),VLOOKUP($W1598,日射量と図３!$E$6:$F$34,2,TRUE),IF(AND(71&lt;=Z1598,Z1598&lt;107),VLOOKUP($W1598,日射量と図３!$E$6:$G$34,3,TRUE),IF(AND(107&lt;=Z1598,Z1598&lt;143),VLOOKUP($W1598,日射量と図３!$E$6:$H$34,4,TRUE),VLOOKUP($W1598,日射量と図３!$E$6:$I$34,5,TRUE))))))</f>
        <v/>
      </c>
      <c r="AC1598" s="382" t="str">
        <f t="shared" si="300"/>
        <v/>
      </c>
      <c r="AD1598" s="382" t="str">
        <f t="shared" si="301"/>
        <v/>
      </c>
    </row>
    <row r="1599" spans="11:30" ht="13.5" customHeight="1">
      <c r="K1599" s="4">
        <f t="shared" si="294"/>
        <v>8</v>
      </c>
      <c r="L1599" s="34">
        <v>43318</v>
      </c>
      <c r="M1599" s="4">
        <v>67</v>
      </c>
      <c r="N1599" s="4">
        <v>12</v>
      </c>
      <c r="O1599" s="31">
        <v>0.45833333333333331</v>
      </c>
      <c r="P1599" s="35">
        <v>31.330000000000002</v>
      </c>
      <c r="Q1599" s="36">
        <f t="shared" si="295"/>
        <v>12</v>
      </c>
      <c r="R1599" s="4">
        <f t="shared" si="296"/>
        <v>0</v>
      </c>
      <c r="S1599" s="31">
        <f t="shared" si="302"/>
        <v>0.20906250000000001</v>
      </c>
      <c r="T1599" s="31">
        <f t="shared" si="303"/>
        <v>0.78918981481481476</v>
      </c>
      <c r="U1599" s="4">
        <f t="shared" si="297"/>
        <v>0</v>
      </c>
      <c r="V1599" s="4" t="str">
        <f t="shared" si="298"/>
        <v/>
      </c>
      <c r="W1599" s="18" t="str">
        <f>IF(V1599="","",VLOOKUP(L1599,日射量と図３!$A$4:$C$368,3,TRUE)*238.85/100)</f>
        <v/>
      </c>
      <c r="X1599" s="4" t="str">
        <f t="shared" si="299"/>
        <v/>
      </c>
      <c r="Y1599" s="4" t="str">
        <f t="shared" si="304"/>
        <v/>
      </c>
      <c r="Z1599" s="4" t="str">
        <f t="shared" si="305"/>
        <v/>
      </c>
      <c r="AA1599" s="4" t="str">
        <f>IF($V1599="","",IF(Y1599&lt;36,0,IF(AND(36&lt;=Y1599,Y1599&lt;71),VLOOKUP($W1599,日射量と図３!$E$6:$F$34,2,TRUE),IF(AND(71&lt;=Y1599,Y1599&lt;107),VLOOKUP($W1599,日射量と図３!$E$6:$G$34,3,TRUE),IF(AND(107&lt;=Y1599,Y1599&lt;143),VLOOKUP($W1599,日射量と図３!$E$6:$H$34,4,TRUE),VLOOKUP($W1599,日射量と図３!$E$6:$I$34,5,TRUE))))))</f>
        <v/>
      </c>
      <c r="AB1599" s="4" t="str">
        <f>IF($V1599="","",IF(Z1599&lt;36,0,IF(AND(36&lt;=Z1599,Z1599&lt;71),VLOOKUP($W1599,日射量と図３!$E$6:$F$34,2,TRUE),IF(AND(71&lt;=Z1599,Z1599&lt;107),VLOOKUP($W1599,日射量と図３!$E$6:$G$34,3,TRUE),IF(AND(107&lt;=Z1599,Z1599&lt;143),VLOOKUP($W1599,日射量と図３!$E$6:$H$34,4,TRUE),VLOOKUP($W1599,日射量と図３!$E$6:$I$34,5,TRUE))))))</f>
        <v/>
      </c>
      <c r="AC1599" s="382" t="str">
        <f t="shared" si="300"/>
        <v/>
      </c>
      <c r="AD1599" s="382" t="str">
        <f t="shared" si="301"/>
        <v/>
      </c>
    </row>
    <row r="1600" spans="11:30" ht="13.5" customHeight="1">
      <c r="K1600" s="4">
        <f t="shared" si="294"/>
        <v>8</v>
      </c>
      <c r="L1600" s="34">
        <v>43318</v>
      </c>
      <c r="M1600" s="4">
        <v>67</v>
      </c>
      <c r="N1600" s="4">
        <v>13</v>
      </c>
      <c r="O1600" s="31">
        <v>0.5</v>
      </c>
      <c r="P1600" s="35">
        <v>32.269999999999996</v>
      </c>
      <c r="Q1600" s="36">
        <f t="shared" si="295"/>
        <v>12</v>
      </c>
      <c r="R1600" s="4">
        <f t="shared" si="296"/>
        <v>0</v>
      </c>
      <c r="S1600" s="31">
        <f t="shared" si="302"/>
        <v>0.20906250000000001</v>
      </c>
      <c r="T1600" s="31">
        <f t="shared" si="303"/>
        <v>0.78918981481481476</v>
      </c>
      <c r="U1600" s="4">
        <f t="shared" si="297"/>
        <v>0</v>
      </c>
      <c r="V1600" s="4" t="str">
        <f t="shared" si="298"/>
        <v/>
      </c>
      <c r="W1600" s="18" t="str">
        <f>IF(V1600="","",VLOOKUP(L1600,日射量と図３!$A$4:$C$368,3,TRUE)*238.85/100)</f>
        <v/>
      </c>
      <c r="X1600" s="4" t="str">
        <f t="shared" si="299"/>
        <v/>
      </c>
      <c r="Y1600" s="4" t="str">
        <f t="shared" si="304"/>
        <v/>
      </c>
      <c r="Z1600" s="4" t="str">
        <f t="shared" si="305"/>
        <v/>
      </c>
      <c r="AA1600" s="4" t="str">
        <f>IF($V1600="","",IF(Y1600&lt;36,0,IF(AND(36&lt;=Y1600,Y1600&lt;71),VLOOKUP($W1600,日射量と図３!$E$6:$F$34,2,TRUE),IF(AND(71&lt;=Y1600,Y1600&lt;107),VLOOKUP($W1600,日射量と図３!$E$6:$G$34,3,TRUE),IF(AND(107&lt;=Y1600,Y1600&lt;143),VLOOKUP($W1600,日射量と図３!$E$6:$H$34,4,TRUE),VLOOKUP($W1600,日射量と図３!$E$6:$I$34,5,TRUE))))))</f>
        <v/>
      </c>
      <c r="AB1600" s="4" t="str">
        <f>IF($V1600="","",IF(Z1600&lt;36,0,IF(AND(36&lt;=Z1600,Z1600&lt;71),VLOOKUP($W1600,日射量と図３!$E$6:$F$34,2,TRUE),IF(AND(71&lt;=Z1600,Z1600&lt;107),VLOOKUP($W1600,日射量と図３!$E$6:$G$34,3,TRUE),IF(AND(107&lt;=Z1600,Z1600&lt;143),VLOOKUP($W1600,日射量と図３!$E$6:$H$34,4,TRUE),VLOOKUP($W1600,日射量と図３!$E$6:$I$34,5,TRUE))))))</f>
        <v/>
      </c>
      <c r="AC1600" s="382" t="str">
        <f t="shared" si="300"/>
        <v/>
      </c>
      <c r="AD1600" s="382" t="str">
        <f t="shared" si="301"/>
        <v/>
      </c>
    </row>
    <row r="1601" spans="11:30" ht="13.5" customHeight="1">
      <c r="K1601" s="4">
        <f t="shared" si="294"/>
        <v>8</v>
      </c>
      <c r="L1601" s="34">
        <v>43318</v>
      </c>
      <c r="M1601" s="4">
        <v>67</v>
      </c>
      <c r="N1601" s="4">
        <v>14</v>
      </c>
      <c r="O1601" s="31">
        <v>0.54166666666666663</v>
      </c>
      <c r="P1601" s="35">
        <v>31.98</v>
      </c>
      <c r="Q1601" s="36">
        <f t="shared" si="295"/>
        <v>12</v>
      </c>
      <c r="R1601" s="4">
        <f t="shared" si="296"/>
        <v>0</v>
      </c>
      <c r="S1601" s="31">
        <f t="shared" si="302"/>
        <v>0.20906250000000001</v>
      </c>
      <c r="T1601" s="31">
        <f t="shared" si="303"/>
        <v>0.78918981481481476</v>
      </c>
      <c r="U1601" s="4">
        <f t="shared" si="297"/>
        <v>0</v>
      </c>
      <c r="V1601" s="4" t="str">
        <f t="shared" si="298"/>
        <v/>
      </c>
      <c r="W1601" s="18" t="str">
        <f>IF(V1601="","",VLOOKUP(L1601,日射量と図３!$A$4:$C$368,3,TRUE)*238.85/100)</f>
        <v/>
      </c>
      <c r="X1601" s="4" t="str">
        <f t="shared" si="299"/>
        <v/>
      </c>
      <c r="Y1601" s="4" t="str">
        <f t="shared" si="304"/>
        <v/>
      </c>
      <c r="Z1601" s="4" t="str">
        <f t="shared" si="305"/>
        <v/>
      </c>
      <c r="AA1601" s="4" t="str">
        <f>IF($V1601="","",IF(Y1601&lt;36,0,IF(AND(36&lt;=Y1601,Y1601&lt;71),VLOOKUP($W1601,日射量と図３!$E$6:$F$34,2,TRUE),IF(AND(71&lt;=Y1601,Y1601&lt;107),VLOOKUP($W1601,日射量と図３!$E$6:$G$34,3,TRUE),IF(AND(107&lt;=Y1601,Y1601&lt;143),VLOOKUP($W1601,日射量と図３!$E$6:$H$34,4,TRUE),VLOOKUP($W1601,日射量と図３!$E$6:$I$34,5,TRUE))))))</f>
        <v/>
      </c>
      <c r="AB1601" s="4" t="str">
        <f>IF($V1601="","",IF(Z1601&lt;36,0,IF(AND(36&lt;=Z1601,Z1601&lt;71),VLOOKUP($W1601,日射量と図３!$E$6:$F$34,2,TRUE),IF(AND(71&lt;=Z1601,Z1601&lt;107),VLOOKUP($W1601,日射量と図３!$E$6:$G$34,3,TRUE),IF(AND(107&lt;=Z1601,Z1601&lt;143),VLOOKUP($W1601,日射量と図３!$E$6:$H$34,4,TRUE),VLOOKUP($W1601,日射量と図３!$E$6:$I$34,5,TRUE))))))</f>
        <v/>
      </c>
      <c r="AC1601" s="382" t="str">
        <f t="shared" si="300"/>
        <v/>
      </c>
      <c r="AD1601" s="382" t="str">
        <f t="shared" si="301"/>
        <v/>
      </c>
    </row>
    <row r="1602" spans="11:30" ht="13.5" customHeight="1">
      <c r="K1602" s="4">
        <f t="shared" si="294"/>
        <v>8</v>
      </c>
      <c r="L1602" s="34">
        <v>43318</v>
      </c>
      <c r="M1602" s="4">
        <v>67</v>
      </c>
      <c r="N1602" s="4">
        <v>15</v>
      </c>
      <c r="O1602" s="31">
        <v>0.58333333333333337</v>
      </c>
      <c r="P1602" s="35">
        <v>32.159999999999997</v>
      </c>
      <c r="Q1602" s="36">
        <f t="shared" si="295"/>
        <v>12</v>
      </c>
      <c r="R1602" s="4">
        <f t="shared" si="296"/>
        <v>0</v>
      </c>
      <c r="S1602" s="31">
        <f t="shared" si="302"/>
        <v>0.20906250000000001</v>
      </c>
      <c r="T1602" s="31">
        <f t="shared" si="303"/>
        <v>0.78918981481481476</v>
      </c>
      <c r="U1602" s="4">
        <f t="shared" si="297"/>
        <v>0</v>
      </c>
      <c r="V1602" s="4" t="str">
        <f t="shared" si="298"/>
        <v/>
      </c>
      <c r="W1602" s="18" t="str">
        <f>IF(V1602="","",VLOOKUP(L1602,日射量と図３!$A$4:$C$368,3,TRUE)*238.85/100)</f>
        <v/>
      </c>
      <c r="X1602" s="4" t="str">
        <f t="shared" si="299"/>
        <v/>
      </c>
      <c r="Y1602" s="4" t="str">
        <f t="shared" si="304"/>
        <v/>
      </c>
      <c r="Z1602" s="4" t="str">
        <f t="shared" si="305"/>
        <v/>
      </c>
      <c r="AA1602" s="4" t="str">
        <f>IF($V1602="","",IF(Y1602&lt;36,0,IF(AND(36&lt;=Y1602,Y1602&lt;71),VLOOKUP($W1602,日射量と図３!$E$6:$F$34,2,TRUE),IF(AND(71&lt;=Y1602,Y1602&lt;107),VLOOKUP($W1602,日射量と図３!$E$6:$G$34,3,TRUE),IF(AND(107&lt;=Y1602,Y1602&lt;143),VLOOKUP($W1602,日射量と図３!$E$6:$H$34,4,TRUE),VLOOKUP($W1602,日射量と図３!$E$6:$I$34,5,TRUE))))))</f>
        <v/>
      </c>
      <c r="AB1602" s="4" t="str">
        <f>IF($V1602="","",IF(Z1602&lt;36,0,IF(AND(36&lt;=Z1602,Z1602&lt;71),VLOOKUP($W1602,日射量と図３!$E$6:$F$34,2,TRUE),IF(AND(71&lt;=Z1602,Z1602&lt;107),VLOOKUP($W1602,日射量と図３!$E$6:$G$34,3,TRUE),IF(AND(107&lt;=Z1602,Z1602&lt;143),VLOOKUP($W1602,日射量と図３!$E$6:$H$34,4,TRUE),VLOOKUP($W1602,日射量と図３!$E$6:$I$34,5,TRUE))))))</f>
        <v/>
      </c>
      <c r="AC1602" s="382" t="str">
        <f t="shared" si="300"/>
        <v/>
      </c>
      <c r="AD1602" s="382" t="str">
        <f t="shared" si="301"/>
        <v/>
      </c>
    </row>
    <row r="1603" spans="11:30" ht="13.5" customHeight="1">
      <c r="K1603" s="4">
        <f t="shared" si="294"/>
        <v>8</v>
      </c>
      <c r="L1603" s="34">
        <v>43318</v>
      </c>
      <c r="M1603" s="4">
        <v>67</v>
      </c>
      <c r="N1603" s="4">
        <v>16</v>
      </c>
      <c r="O1603" s="31">
        <v>0.625</v>
      </c>
      <c r="P1603" s="35">
        <v>32.44</v>
      </c>
      <c r="Q1603" s="36">
        <f t="shared" si="295"/>
        <v>16</v>
      </c>
      <c r="R1603" s="4">
        <f t="shared" si="296"/>
        <v>0</v>
      </c>
      <c r="S1603" s="31">
        <f t="shared" si="302"/>
        <v>0.20906250000000001</v>
      </c>
      <c r="T1603" s="31">
        <f t="shared" si="303"/>
        <v>0.78918981481481476</v>
      </c>
      <c r="U1603" s="4">
        <f t="shared" si="297"/>
        <v>0</v>
      </c>
      <c r="V1603" s="4" t="str">
        <f t="shared" si="298"/>
        <v/>
      </c>
      <c r="W1603" s="18" t="str">
        <f>IF(V1603="","",VLOOKUP(L1603,日射量と図３!$A$4:$C$368,3,TRUE)*238.85/100)</f>
        <v/>
      </c>
      <c r="X1603" s="4" t="str">
        <f t="shared" si="299"/>
        <v/>
      </c>
      <c r="Y1603" s="4" t="str">
        <f t="shared" si="304"/>
        <v/>
      </c>
      <c r="Z1603" s="4" t="str">
        <f t="shared" si="305"/>
        <v/>
      </c>
      <c r="AA1603" s="4" t="str">
        <f>IF($V1603="","",IF(Y1603&lt;36,0,IF(AND(36&lt;=Y1603,Y1603&lt;71),VLOOKUP($W1603,日射量と図３!$E$6:$F$34,2,TRUE),IF(AND(71&lt;=Y1603,Y1603&lt;107),VLOOKUP($W1603,日射量と図３!$E$6:$G$34,3,TRUE),IF(AND(107&lt;=Y1603,Y1603&lt;143),VLOOKUP($W1603,日射量と図３!$E$6:$H$34,4,TRUE),VLOOKUP($W1603,日射量と図３!$E$6:$I$34,5,TRUE))))))</f>
        <v/>
      </c>
      <c r="AB1603" s="4" t="str">
        <f>IF($V1603="","",IF(Z1603&lt;36,0,IF(AND(36&lt;=Z1603,Z1603&lt;71),VLOOKUP($W1603,日射量と図３!$E$6:$F$34,2,TRUE),IF(AND(71&lt;=Z1603,Z1603&lt;107),VLOOKUP($W1603,日射量と図３!$E$6:$G$34,3,TRUE),IF(AND(107&lt;=Z1603,Z1603&lt;143),VLOOKUP($W1603,日射量と図３!$E$6:$H$34,4,TRUE),VLOOKUP($W1603,日射量と図３!$E$6:$I$34,5,TRUE))))))</f>
        <v/>
      </c>
      <c r="AC1603" s="382" t="str">
        <f t="shared" si="300"/>
        <v/>
      </c>
      <c r="AD1603" s="382" t="str">
        <f t="shared" si="301"/>
        <v/>
      </c>
    </row>
    <row r="1604" spans="11:30" ht="13.5" customHeight="1">
      <c r="K1604" s="4">
        <f t="shared" si="294"/>
        <v>8</v>
      </c>
      <c r="L1604" s="34">
        <v>43318</v>
      </c>
      <c r="M1604" s="4">
        <v>67</v>
      </c>
      <c r="N1604" s="4">
        <v>17</v>
      </c>
      <c r="O1604" s="31">
        <v>0.66666666666666663</v>
      </c>
      <c r="P1604" s="35">
        <v>30.7</v>
      </c>
      <c r="Q1604" s="36">
        <f t="shared" si="295"/>
        <v>16</v>
      </c>
      <c r="R1604" s="4">
        <f t="shared" si="296"/>
        <v>0</v>
      </c>
      <c r="S1604" s="31">
        <f t="shared" si="302"/>
        <v>0.20906250000000001</v>
      </c>
      <c r="T1604" s="31">
        <f t="shared" si="303"/>
        <v>0.78918981481481476</v>
      </c>
      <c r="U1604" s="4">
        <f t="shared" si="297"/>
        <v>0</v>
      </c>
      <c r="V1604" s="4" t="str">
        <f t="shared" si="298"/>
        <v/>
      </c>
      <c r="W1604" s="18" t="str">
        <f>IF(V1604="","",VLOOKUP(L1604,日射量と図３!$A$4:$C$368,3,TRUE)*238.85/100)</f>
        <v/>
      </c>
      <c r="X1604" s="4" t="str">
        <f t="shared" si="299"/>
        <v/>
      </c>
      <c r="Y1604" s="4" t="str">
        <f t="shared" si="304"/>
        <v/>
      </c>
      <c r="Z1604" s="4" t="str">
        <f t="shared" si="305"/>
        <v/>
      </c>
      <c r="AA1604" s="4" t="str">
        <f>IF($V1604="","",IF(Y1604&lt;36,0,IF(AND(36&lt;=Y1604,Y1604&lt;71),VLOOKUP($W1604,日射量と図３!$E$6:$F$34,2,TRUE),IF(AND(71&lt;=Y1604,Y1604&lt;107),VLOOKUP($W1604,日射量と図３!$E$6:$G$34,3,TRUE),IF(AND(107&lt;=Y1604,Y1604&lt;143),VLOOKUP($W1604,日射量と図３!$E$6:$H$34,4,TRUE),VLOOKUP($W1604,日射量と図３!$E$6:$I$34,5,TRUE))))))</f>
        <v/>
      </c>
      <c r="AB1604" s="4" t="str">
        <f>IF($V1604="","",IF(Z1604&lt;36,0,IF(AND(36&lt;=Z1604,Z1604&lt;71),VLOOKUP($W1604,日射量と図３!$E$6:$F$34,2,TRUE),IF(AND(71&lt;=Z1604,Z1604&lt;107),VLOOKUP($W1604,日射量と図３!$E$6:$G$34,3,TRUE),IF(AND(107&lt;=Z1604,Z1604&lt;143),VLOOKUP($W1604,日射量と図３!$E$6:$H$34,4,TRUE),VLOOKUP($W1604,日射量と図３!$E$6:$I$34,5,TRUE))))))</f>
        <v/>
      </c>
      <c r="AC1604" s="382" t="str">
        <f t="shared" si="300"/>
        <v/>
      </c>
      <c r="AD1604" s="382" t="str">
        <f t="shared" si="301"/>
        <v/>
      </c>
    </row>
    <row r="1605" spans="11:30" ht="13.5" customHeight="1">
      <c r="K1605" s="4">
        <f t="shared" ref="K1605:K1668" si="306">MONTH(L1605)</f>
        <v>8</v>
      </c>
      <c r="L1605" s="34">
        <v>43318</v>
      </c>
      <c r="M1605" s="4">
        <v>67</v>
      </c>
      <c r="N1605" s="4">
        <v>18</v>
      </c>
      <c r="O1605" s="31">
        <v>0.70833333333333337</v>
      </c>
      <c r="P1605" s="35">
        <v>30.439999999999998</v>
      </c>
      <c r="Q1605" s="36">
        <f t="shared" ref="Q1605:Q1668" si="307">IF(O1605&lt;$B$15,$D$14,IF(O1605&lt;$B$16,$D$15,IF(O1605&lt;$B$17,$D$16,IF(O1605&lt;$B$18,$D$17,IF(O1605&lt;$B$19,$D$18,$D$19)))))</f>
        <v>16</v>
      </c>
      <c r="R1605" s="4">
        <f t="shared" ref="R1605:R1668" si="308">IF(Q1605-P1605&gt;0,Q1605-P1605,0)</f>
        <v>0</v>
      </c>
      <c r="S1605" s="31">
        <f t="shared" si="302"/>
        <v>0.20906250000000001</v>
      </c>
      <c r="T1605" s="31">
        <f t="shared" si="303"/>
        <v>0.78918981481481476</v>
      </c>
      <c r="U1605" s="4">
        <f t="shared" ref="U1605:U1668" si="309">IF(AND(S1605&lt;O1605,O1605&lt;T1605),R1605,0)</f>
        <v>0</v>
      </c>
      <c r="V1605" s="4" t="str">
        <f t="shared" ref="V1605:V1668" si="310">IF(N1605=1,SUM(U1605:U1628),"")</f>
        <v/>
      </c>
      <c r="W1605" s="18" t="str">
        <f>IF(V1605="","",VLOOKUP(L1605,日射量と図３!$A$4:$C$368,3,TRUE)*238.85/100)</f>
        <v/>
      </c>
      <c r="X1605" s="4" t="str">
        <f t="shared" ref="X1605:X1668" si="311">IF(V1605="","",VLOOKUP(K1605,$AF$38:$AJ$49,5,TRUE))</f>
        <v/>
      </c>
      <c r="Y1605" s="4" t="str">
        <f t="shared" si="304"/>
        <v/>
      </c>
      <c r="Z1605" s="4" t="str">
        <f t="shared" si="305"/>
        <v/>
      </c>
      <c r="AA1605" s="4" t="str">
        <f>IF($V1605="","",IF(Y1605&lt;36,0,IF(AND(36&lt;=Y1605,Y1605&lt;71),VLOOKUP($W1605,日射量と図３!$E$6:$F$34,2,TRUE),IF(AND(71&lt;=Y1605,Y1605&lt;107),VLOOKUP($W1605,日射量と図３!$E$6:$G$34,3,TRUE),IF(AND(107&lt;=Y1605,Y1605&lt;143),VLOOKUP($W1605,日射量と図３!$E$6:$H$34,4,TRUE),VLOOKUP($W1605,日射量と図３!$E$6:$I$34,5,TRUE))))))</f>
        <v/>
      </c>
      <c r="AB1605" s="4" t="str">
        <f>IF($V1605="","",IF(Z1605&lt;36,0,IF(AND(36&lt;=Z1605,Z1605&lt;71),VLOOKUP($W1605,日射量と図３!$E$6:$F$34,2,TRUE),IF(AND(71&lt;=Z1605,Z1605&lt;107),VLOOKUP($W1605,日射量と図３!$E$6:$G$34,3,TRUE),IF(AND(107&lt;=Z1605,Z1605&lt;143),VLOOKUP($W1605,日射量と図３!$E$6:$H$34,4,TRUE),VLOOKUP($W1605,日射量と図３!$E$6:$I$34,5,TRUE))))))</f>
        <v/>
      </c>
      <c r="AC1605" s="382" t="str">
        <f t="shared" si="300"/>
        <v/>
      </c>
      <c r="AD1605" s="382" t="str">
        <f t="shared" si="301"/>
        <v/>
      </c>
    </row>
    <row r="1606" spans="11:30" ht="13.5" customHeight="1">
      <c r="K1606" s="4">
        <f t="shared" si="306"/>
        <v>8</v>
      </c>
      <c r="L1606" s="34">
        <v>43318</v>
      </c>
      <c r="M1606" s="4">
        <v>67</v>
      </c>
      <c r="N1606" s="4">
        <v>19</v>
      </c>
      <c r="O1606" s="31">
        <v>0.75</v>
      </c>
      <c r="P1606" s="35">
        <v>30.110000000000003</v>
      </c>
      <c r="Q1606" s="36">
        <f t="shared" si="307"/>
        <v>16</v>
      </c>
      <c r="R1606" s="4">
        <f t="shared" si="308"/>
        <v>0</v>
      </c>
      <c r="S1606" s="31">
        <f t="shared" si="302"/>
        <v>0.20906250000000001</v>
      </c>
      <c r="T1606" s="31">
        <f t="shared" si="303"/>
        <v>0.78918981481481476</v>
      </c>
      <c r="U1606" s="4">
        <f t="shared" si="309"/>
        <v>0</v>
      </c>
      <c r="V1606" s="4" t="str">
        <f t="shared" si="310"/>
        <v/>
      </c>
      <c r="W1606" s="18" t="str">
        <f>IF(V1606="","",VLOOKUP(L1606,日射量と図３!$A$4:$C$368,3,TRUE)*238.85/100)</f>
        <v/>
      </c>
      <c r="X1606" s="4" t="str">
        <f t="shared" si="311"/>
        <v/>
      </c>
      <c r="Y1606" s="4" t="str">
        <f t="shared" si="304"/>
        <v/>
      </c>
      <c r="Z1606" s="4" t="str">
        <f t="shared" si="305"/>
        <v/>
      </c>
      <c r="AA1606" s="4" t="str">
        <f>IF($V1606="","",IF(Y1606&lt;36,0,IF(AND(36&lt;=Y1606,Y1606&lt;71),VLOOKUP($W1606,日射量と図３!$E$6:$F$34,2,TRUE),IF(AND(71&lt;=Y1606,Y1606&lt;107),VLOOKUP($W1606,日射量と図３!$E$6:$G$34,3,TRUE),IF(AND(107&lt;=Y1606,Y1606&lt;143),VLOOKUP($W1606,日射量と図３!$E$6:$H$34,4,TRUE),VLOOKUP($W1606,日射量と図３!$E$6:$I$34,5,TRUE))))))</f>
        <v/>
      </c>
      <c r="AB1606" s="4" t="str">
        <f>IF($V1606="","",IF(Z1606&lt;36,0,IF(AND(36&lt;=Z1606,Z1606&lt;71),VLOOKUP($W1606,日射量と図３!$E$6:$F$34,2,TRUE),IF(AND(71&lt;=Z1606,Z1606&lt;107),VLOOKUP($W1606,日射量と図３!$E$6:$G$34,3,TRUE),IF(AND(107&lt;=Z1606,Z1606&lt;143),VLOOKUP($W1606,日射量と図３!$E$6:$H$34,4,TRUE),VLOOKUP($W1606,日射量と図３!$E$6:$I$34,5,TRUE))))))</f>
        <v/>
      </c>
      <c r="AC1606" s="382" t="str">
        <f t="shared" si="300"/>
        <v/>
      </c>
      <c r="AD1606" s="382" t="str">
        <f t="shared" si="301"/>
        <v/>
      </c>
    </row>
    <row r="1607" spans="11:30" ht="13.5" customHeight="1">
      <c r="K1607" s="4">
        <f t="shared" si="306"/>
        <v>8</v>
      </c>
      <c r="L1607" s="34">
        <v>43318</v>
      </c>
      <c r="M1607" s="4">
        <v>67</v>
      </c>
      <c r="N1607" s="4">
        <v>20</v>
      </c>
      <c r="O1607" s="31">
        <v>0.79166666666666663</v>
      </c>
      <c r="P1607" s="35">
        <v>29.48</v>
      </c>
      <c r="Q1607" s="36">
        <f t="shared" si="307"/>
        <v>16</v>
      </c>
      <c r="R1607" s="4">
        <f t="shared" si="308"/>
        <v>0</v>
      </c>
      <c r="S1607" s="31">
        <f t="shared" si="302"/>
        <v>0.20906250000000001</v>
      </c>
      <c r="T1607" s="31">
        <f t="shared" si="303"/>
        <v>0.78918981481481476</v>
      </c>
      <c r="U1607" s="4">
        <f t="shared" si="309"/>
        <v>0</v>
      </c>
      <c r="V1607" s="4" t="str">
        <f t="shared" si="310"/>
        <v/>
      </c>
      <c r="W1607" s="18" t="str">
        <f>IF(V1607="","",VLOOKUP(L1607,日射量と図３!$A$4:$C$368,3,TRUE)*238.85/100)</f>
        <v/>
      </c>
      <c r="X1607" s="4" t="str">
        <f t="shared" si="311"/>
        <v/>
      </c>
      <c r="Y1607" s="4" t="str">
        <f t="shared" si="304"/>
        <v/>
      </c>
      <c r="Z1607" s="4" t="str">
        <f t="shared" si="305"/>
        <v/>
      </c>
      <c r="AA1607" s="4" t="str">
        <f>IF($V1607="","",IF(Y1607&lt;36,0,IF(AND(36&lt;=Y1607,Y1607&lt;71),VLOOKUP($W1607,日射量と図３!$E$6:$F$34,2,TRUE),IF(AND(71&lt;=Y1607,Y1607&lt;107),VLOOKUP($W1607,日射量と図３!$E$6:$G$34,3,TRUE),IF(AND(107&lt;=Y1607,Y1607&lt;143),VLOOKUP($W1607,日射量と図３!$E$6:$H$34,4,TRUE),VLOOKUP($W1607,日射量と図３!$E$6:$I$34,5,TRUE))))))</f>
        <v/>
      </c>
      <c r="AB1607" s="4" t="str">
        <f>IF($V1607="","",IF(Z1607&lt;36,0,IF(AND(36&lt;=Z1607,Z1607&lt;71),VLOOKUP($W1607,日射量と図３!$E$6:$F$34,2,TRUE),IF(AND(71&lt;=Z1607,Z1607&lt;107),VLOOKUP($W1607,日射量と図３!$E$6:$G$34,3,TRUE),IF(AND(107&lt;=Z1607,Z1607&lt;143),VLOOKUP($W1607,日射量と図３!$E$6:$H$34,4,TRUE),VLOOKUP($W1607,日射量と図３!$E$6:$I$34,5,TRUE))))))</f>
        <v/>
      </c>
      <c r="AC1607" s="382" t="str">
        <f t="shared" si="300"/>
        <v/>
      </c>
      <c r="AD1607" s="382" t="str">
        <f t="shared" si="301"/>
        <v/>
      </c>
    </row>
    <row r="1608" spans="11:30" ht="13.5" customHeight="1">
      <c r="K1608" s="4">
        <f t="shared" si="306"/>
        <v>8</v>
      </c>
      <c r="L1608" s="34">
        <v>43318</v>
      </c>
      <c r="M1608" s="4">
        <v>67</v>
      </c>
      <c r="N1608" s="4">
        <v>21</v>
      </c>
      <c r="O1608" s="31">
        <v>0.83333333333333337</v>
      </c>
      <c r="P1608" s="35">
        <v>28.97</v>
      </c>
      <c r="Q1608" s="36">
        <f t="shared" si="307"/>
        <v>16</v>
      </c>
      <c r="R1608" s="4">
        <f t="shared" si="308"/>
        <v>0</v>
      </c>
      <c r="S1608" s="31">
        <f t="shared" si="302"/>
        <v>0.20906250000000001</v>
      </c>
      <c r="T1608" s="31">
        <f t="shared" si="303"/>
        <v>0.78918981481481476</v>
      </c>
      <c r="U1608" s="4">
        <f t="shared" si="309"/>
        <v>0</v>
      </c>
      <c r="V1608" s="4" t="str">
        <f t="shared" si="310"/>
        <v/>
      </c>
      <c r="W1608" s="18" t="str">
        <f>IF(V1608="","",VLOOKUP(L1608,日射量と図３!$A$4:$C$368,3,TRUE)*238.85/100)</f>
        <v/>
      </c>
      <c r="X1608" s="4" t="str">
        <f t="shared" si="311"/>
        <v/>
      </c>
      <c r="Y1608" s="4" t="str">
        <f t="shared" si="304"/>
        <v/>
      </c>
      <c r="Z1608" s="4" t="str">
        <f t="shared" si="305"/>
        <v/>
      </c>
      <c r="AA1608" s="4" t="str">
        <f>IF($V1608="","",IF(Y1608&lt;36,0,IF(AND(36&lt;=Y1608,Y1608&lt;71),VLOOKUP($W1608,日射量と図３!$E$6:$F$34,2,TRUE),IF(AND(71&lt;=Y1608,Y1608&lt;107),VLOOKUP($W1608,日射量と図３!$E$6:$G$34,3,TRUE),IF(AND(107&lt;=Y1608,Y1608&lt;143),VLOOKUP($W1608,日射量と図３!$E$6:$H$34,4,TRUE),VLOOKUP($W1608,日射量と図３!$E$6:$I$34,5,TRUE))))))</f>
        <v/>
      </c>
      <c r="AB1608" s="4" t="str">
        <f>IF($V1608="","",IF(Z1608&lt;36,0,IF(AND(36&lt;=Z1608,Z1608&lt;71),VLOOKUP($W1608,日射量と図３!$E$6:$F$34,2,TRUE),IF(AND(71&lt;=Z1608,Z1608&lt;107),VLOOKUP($W1608,日射量と図３!$E$6:$G$34,3,TRUE),IF(AND(107&lt;=Z1608,Z1608&lt;143),VLOOKUP($W1608,日射量と図３!$E$6:$H$34,4,TRUE),VLOOKUP($W1608,日射量と図３!$E$6:$I$34,5,TRUE))))))</f>
        <v/>
      </c>
      <c r="AC1608" s="382" t="str">
        <f t="shared" si="300"/>
        <v/>
      </c>
      <c r="AD1608" s="382" t="str">
        <f t="shared" si="301"/>
        <v/>
      </c>
    </row>
    <row r="1609" spans="11:30" ht="13.5" customHeight="1">
      <c r="K1609" s="4">
        <f t="shared" si="306"/>
        <v>8</v>
      </c>
      <c r="L1609" s="34">
        <v>43318</v>
      </c>
      <c r="M1609" s="4">
        <v>67</v>
      </c>
      <c r="N1609" s="4">
        <v>22</v>
      </c>
      <c r="O1609" s="31">
        <v>0.875</v>
      </c>
      <c r="P1609" s="35">
        <v>28.5</v>
      </c>
      <c r="Q1609" s="36">
        <f t="shared" si="307"/>
        <v>16</v>
      </c>
      <c r="R1609" s="4">
        <f t="shared" si="308"/>
        <v>0</v>
      </c>
      <c r="S1609" s="31">
        <f t="shared" si="302"/>
        <v>0.20906250000000001</v>
      </c>
      <c r="T1609" s="31">
        <f t="shared" si="303"/>
        <v>0.78918981481481476</v>
      </c>
      <c r="U1609" s="4">
        <f t="shared" si="309"/>
        <v>0</v>
      </c>
      <c r="V1609" s="4" t="str">
        <f t="shared" si="310"/>
        <v/>
      </c>
      <c r="W1609" s="18" t="str">
        <f>IF(V1609="","",VLOOKUP(L1609,日射量と図３!$A$4:$C$368,3,TRUE)*238.85/100)</f>
        <v/>
      </c>
      <c r="X1609" s="4" t="str">
        <f t="shared" si="311"/>
        <v/>
      </c>
      <c r="Y1609" s="4" t="str">
        <f t="shared" si="304"/>
        <v/>
      </c>
      <c r="Z1609" s="4" t="str">
        <f t="shared" si="305"/>
        <v/>
      </c>
      <c r="AA1609" s="4" t="str">
        <f>IF($V1609="","",IF(Y1609&lt;36,0,IF(AND(36&lt;=Y1609,Y1609&lt;71),VLOOKUP($W1609,日射量と図３!$E$6:$F$34,2,TRUE),IF(AND(71&lt;=Y1609,Y1609&lt;107),VLOOKUP($W1609,日射量と図３!$E$6:$G$34,3,TRUE),IF(AND(107&lt;=Y1609,Y1609&lt;143),VLOOKUP($W1609,日射量と図３!$E$6:$H$34,4,TRUE),VLOOKUP($W1609,日射量と図３!$E$6:$I$34,5,TRUE))))))</f>
        <v/>
      </c>
      <c r="AB1609" s="4" t="str">
        <f>IF($V1609="","",IF(Z1609&lt;36,0,IF(AND(36&lt;=Z1609,Z1609&lt;71),VLOOKUP($W1609,日射量と図３!$E$6:$F$34,2,TRUE),IF(AND(71&lt;=Z1609,Z1609&lt;107),VLOOKUP($W1609,日射量と図３!$E$6:$G$34,3,TRUE),IF(AND(107&lt;=Z1609,Z1609&lt;143),VLOOKUP($W1609,日射量と図３!$E$6:$H$34,4,TRUE),VLOOKUP($W1609,日射量と図３!$E$6:$I$34,5,TRUE))))))</f>
        <v/>
      </c>
      <c r="AC1609" s="382" t="str">
        <f t="shared" si="300"/>
        <v/>
      </c>
      <c r="AD1609" s="382" t="str">
        <f t="shared" si="301"/>
        <v/>
      </c>
    </row>
    <row r="1610" spans="11:30" ht="13.5" customHeight="1">
      <c r="K1610" s="4">
        <f t="shared" si="306"/>
        <v>8</v>
      </c>
      <c r="L1610" s="34">
        <v>43318</v>
      </c>
      <c r="M1610" s="4">
        <v>67</v>
      </c>
      <c r="N1610" s="4">
        <v>23</v>
      </c>
      <c r="O1610" s="31">
        <v>0.91666666666666663</v>
      </c>
      <c r="P1610" s="35">
        <v>28.03</v>
      </c>
      <c r="Q1610" s="36">
        <f t="shared" si="307"/>
        <v>13</v>
      </c>
      <c r="R1610" s="4">
        <f t="shared" si="308"/>
        <v>0</v>
      </c>
      <c r="S1610" s="31">
        <f t="shared" si="302"/>
        <v>0.20906250000000001</v>
      </c>
      <c r="T1610" s="31">
        <f t="shared" si="303"/>
        <v>0.78918981481481476</v>
      </c>
      <c r="U1610" s="4">
        <f t="shared" si="309"/>
        <v>0</v>
      </c>
      <c r="V1610" s="4" t="str">
        <f t="shared" si="310"/>
        <v/>
      </c>
      <c r="W1610" s="18" t="str">
        <f>IF(V1610="","",VLOOKUP(L1610,日射量と図３!$A$4:$C$368,3,TRUE)*238.85/100)</f>
        <v/>
      </c>
      <c r="X1610" s="4" t="str">
        <f t="shared" si="311"/>
        <v/>
      </c>
      <c r="Y1610" s="4" t="str">
        <f t="shared" si="304"/>
        <v/>
      </c>
      <c r="Z1610" s="4" t="str">
        <f t="shared" si="305"/>
        <v/>
      </c>
      <c r="AA1610" s="4" t="str">
        <f>IF($V1610="","",IF(Y1610&lt;36,0,IF(AND(36&lt;=Y1610,Y1610&lt;71),VLOOKUP($W1610,日射量と図３!$E$6:$F$34,2,TRUE),IF(AND(71&lt;=Y1610,Y1610&lt;107),VLOOKUP($W1610,日射量と図３!$E$6:$G$34,3,TRUE),IF(AND(107&lt;=Y1610,Y1610&lt;143),VLOOKUP($W1610,日射量と図３!$E$6:$H$34,4,TRUE),VLOOKUP($W1610,日射量と図３!$E$6:$I$34,5,TRUE))))))</f>
        <v/>
      </c>
      <c r="AB1610" s="4" t="str">
        <f>IF($V1610="","",IF(Z1610&lt;36,0,IF(AND(36&lt;=Z1610,Z1610&lt;71),VLOOKUP($W1610,日射量と図３!$E$6:$F$34,2,TRUE),IF(AND(71&lt;=Z1610,Z1610&lt;107),VLOOKUP($W1610,日射量と図３!$E$6:$G$34,3,TRUE),IF(AND(107&lt;=Z1610,Z1610&lt;143),VLOOKUP($W1610,日射量と図３!$E$6:$H$34,4,TRUE),VLOOKUP($W1610,日射量と図３!$E$6:$I$34,5,TRUE))))))</f>
        <v/>
      </c>
      <c r="AC1610" s="382" t="str">
        <f t="shared" si="300"/>
        <v/>
      </c>
      <c r="AD1610" s="382" t="str">
        <f t="shared" si="301"/>
        <v/>
      </c>
    </row>
    <row r="1611" spans="11:30" ht="13.5" customHeight="1">
      <c r="K1611" s="4">
        <f t="shared" si="306"/>
        <v>8</v>
      </c>
      <c r="L1611" s="34">
        <v>43318</v>
      </c>
      <c r="M1611" s="4">
        <v>67</v>
      </c>
      <c r="N1611" s="4">
        <v>24</v>
      </c>
      <c r="O1611" s="31">
        <v>0.95833333333333337</v>
      </c>
      <c r="P1611" s="35">
        <v>27.79</v>
      </c>
      <c r="Q1611" s="36">
        <f t="shared" si="307"/>
        <v>13</v>
      </c>
      <c r="R1611" s="4">
        <f t="shared" si="308"/>
        <v>0</v>
      </c>
      <c r="S1611" s="31">
        <f t="shared" si="302"/>
        <v>0.20906250000000001</v>
      </c>
      <c r="T1611" s="31">
        <f t="shared" si="303"/>
        <v>0.78918981481481476</v>
      </c>
      <c r="U1611" s="4">
        <f t="shared" si="309"/>
        <v>0</v>
      </c>
      <c r="V1611" s="4" t="str">
        <f t="shared" si="310"/>
        <v/>
      </c>
      <c r="W1611" s="18" t="str">
        <f>IF(V1611="","",VLOOKUP(L1611,日射量と図３!$A$4:$C$368,3,TRUE)*238.85/100)</f>
        <v/>
      </c>
      <c r="X1611" s="4" t="str">
        <f t="shared" si="311"/>
        <v/>
      </c>
      <c r="Y1611" s="4" t="str">
        <f t="shared" si="304"/>
        <v/>
      </c>
      <c r="Z1611" s="4" t="str">
        <f t="shared" si="305"/>
        <v/>
      </c>
      <c r="AA1611" s="4" t="str">
        <f>IF($V1611="","",IF(Y1611&lt;36,0,IF(AND(36&lt;=Y1611,Y1611&lt;71),VLOOKUP($W1611,日射量と図３!$E$6:$F$34,2,TRUE),IF(AND(71&lt;=Y1611,Y1611&lt;107),VLOOKUP($W1611,日射量と図３!$E$6:$G$34,3,TRUE),IF(AND(107&lt;=Y1611,Y1611&lt;143),VLOOKUP($W1611,日射量と図３!$E$6:$H$34,4,TRUE),VLOOKUP($W1611,日射量と図３!$E$6:$I$34,5,TRUE))))))</f>
        <v/>
      </c>
      <c r="AB1611" s="4" t="str">
        <f>IF($V1611="","",IF(Z1611&lt;36,0,IF(AND(36&lt;=Z1611,Z1611&lt;71),VLOOKUP($W1611,日射量と図３!$E$6:$F$34,2,TRUE),IF(AND(71&lt;=Z1611,Z1611&lt;107),VLOOKUP($W1611,日射量と図３!$E$6:$G$34,3,TRUE),IF(AND(107&lt;=Z1611,Z1611&lt;143),VLOOKUP($W1611,日射量と図３!$E$6:$H$34,4,TRUE),VLOOKUP($W1611,日射量と図３!$E$6:$I$34,5,TRUE))))))</f>
        <v/>
      </c>
      <c r="AC1611" s="382" t="str">
        <f t="shared" si="300"/>
        <v/>
      </c>
      <c r="AD1611" s="382" t="str">
        <f t="shared" si="301"/>
        <v/>
      </c>
    </row>
    <row r="1612" spans="11:30" ht="13.5" customHeight="1">
      <c r="K1612" s="4">
        <f t="shared" si="306"/>
        <v>8</v>
      </c>
      <c r="L1612" s="34">
        <v>43319</v>
      </c>
      <c r="M1612" s="4">
        <v>68</v>
      </c>
      <c r="N1612" s="4">
        <v>1</v>
      </c>
      <c r="O1612" s="31">
        <v>0</v>
      </c>
      <c r="P1612" s="35">
        <v>27.47</v>
      </c>
      <c r="Q1612" s="36">
        <f t="shared" si="307"/>
        <v>13</v>
      </c>
      <c r="R1612" s="4">
        <f t="shared" si="308"/>
        <v>0</v>
      </c>
      <c r="S1612" s="31">
        <f t="shared" si="302"/>
        <v>0.20906250000000001</v>
      </c>
      <c r="T1612" s="31">
        <f t="shared" si="303"/>
        <v>0.78918981481481476</v>
      </c>
      <c r="U1612" s="4">
        <f t="shared" si="309"/>
        <v>0</v>
      </c>
      <c r="V1612" s="4">
        <f t="shared" si="310"/>
        <v>0</v>
      </c>
      <c r="W1612" s="18">
        <f>IF(V1612="","",VLOOKUP(L1612,日射量と図３!$A$4:$C$368,3,TRUE)*238.85/100)</f>
        <v>45.381499999999996</v>
      </c>
      <c r="X1612" s="4">
        <f t="shared" si="311"/>
        <v>14</v>
      </c>
      <c r="Y1612" s="4">
        <f t="shared" si="304"/>
        <v>0</v>
      </c>
      <c r="Z1612" s="4">
        <f t="shared" si="305"/>
        <v>0</v>
      </c>
      <c r="AA1612" s="4">
        <f>IF($V1612="","",IF(Y1612&lt;36,0,IF(AND(36&lt;=Y1612,Y1612&lt;71),VLOOKUP($W1612,日射量と図３!$E$6:$F$34,2,TRUE),IF(AND(71&lt;=Y1612,Y1612&lt;107),VLOOKUP($W1612,日射量と図３!$E$6:$G$34,3,TRUE),IF(AND(107&lt;=Y1612,Y1612&lt;143),VLOOKUP($W1612,日射量と図３!$E$6:$H$34,4,TRUE),VLOOKUP($W1612,日射量と図３!$E$6:$I$34,5,TRUE))))))</f>
        <v>0</v>
      </c>
      <c r="AB1612" s="4">
        <f>IF($V1612="","",IF(Z1612&lt;36,0,IF(AND(36&lt;=Z1612,Z1612&lt;71),VLOOKUP($W1612,日射量と図３!$E$6:$F$34,2,TRUE),IF(AND(71&lt;=Z1612,Z1612&lt;107),VLOOKUP($W1612,日射量と図３!$E$6:$G$34,3,TRUE),IF(AND(107&lt;=Z1612,Z1612&lt;143),VLOOKUP($W1612,日射量と図３!$E$6:$H$34,4,TRUE),VLOOKUP($W1612,日射量と図３!$E$6:$I$34,5,TRUE))))))</f>
        <v>0</v>
      </c>
      <c r="AC1612" s="382">
        <f t="shared" si="300"/>
        <v>0</v>
      </c>
      <c r="AD1612" s="382">
        <f t="shared" si="301"/>
        <v>0</v>
      </c>
    </row>
    <row r="1613" spans="11:30" ht="13.5" customHeight="1">
      <c r="K1613" s="4">
        <f t="shared" si="306"/>
        <v>8</v>
      </c>
      <c r="L1613" s="34">
        <v>43319</v>
      </c>
      <c r="M1613" s="4">
        <v>68</v>
      </c>
      <c r="N1613" s="4">
        <v>2</v>
      </c>
      <c r="O1613" s="31">
        <v>4.1666666666666664E-2</v>
      </c>
      <c r="P1613" s="35">
        <v>27.1</v>
      </c>
      <c r="Q1613" s="36">
        <f t="shared" si="307"/>
        <v>13</v>
      </c>
      <c r="R1613" s="4">
        <f t="shared" si="308"/>
        <v>0</v>
      </c>
      <c r="S1613" s="31">
        <f t="shared" si="302"/>
        <v>0.20906250000000001</v>
      </c>
      <c r="T1613" s="31">
        <f t="shared" si="303"/>
        <v>0.78918981481481476</v>
      </c>
      <c r="U1613" s="4">
        <f t="shared" si="309"/>
        <v>0</v>
      </c>
      <c r="V1613" s="4" t="str">
        <f t="shared" si="310"/>
        <v/>
      </c>
      <c r="W1613" s="18" t="str">
        <f>IF(V1613="","",VLOOKUP(L1613,日射量と図３!$A$4:$C$368,3,TRUE)*238.85/100)</f>
        <v/>
      </c>
      <c r="X1613" s="4" t="str">
        <f t="shared" si="311"/>
        <v/>
      </c>
      <c r="Y1613" s="4" t="str">
        <f t="shared" si="304"/>
        <v/>
      </c>
      <c r="Z1613" s="4" t="str">
        <f t="shared" si="305"/>
        <v/>
      </c>
      <c r="AA1613" s="4" t="str">
        <f>IF($V1613="","",IF(Y1613&lt;36,0,IF(AND(36&lt;=Y1613,Y1613&lt;71),VLOOKUP($W1613,日射量と図３!$E$6:$F$34,2,TRUE),IF(AND(71&lt;=Y1613,Y1613&lt;107),VLOOKUP($W1613,日射量と図３!$E$6:$G$34,3,TRUE),IF(AND(107&lt;=Y1613,Y1613&lt;143),VLOOKUP($W1613,日射量と図３!$E$6:$H$34,4,TRUE),VLOOKUP($W1613,日射量と図３!$E$6:$I$34,5,TRUE))))))</f>
        <v/>
      </c>
      <c r="AB1613" s="4" t="str">
        <f>IF($V1613="","",IF(Z1613&lt;36,0,IF(AND(36&lt;=Z1613,Z1613&lt;71),VLOOKUP($W1613,日射量と図３!$E$6:$F$34,2,TRUE),IF(AND(71&lt;=Z1613,Z1613&lt;107),VLOOKUP($W1613,日射量と図３!$E$6:$G$34,3,TRUE),IF(AND(107&lt;=Z1613,Z1613&lt;143),VLOOKUP($W1613,日射量と図３!$E$6:$H$34,4,TRUE),VLOOKUP($W1613,日射量と図３!$E$6:$I$34,5,TRUE))))))</f>
        <v/>
      </c>
      <c r="AC1613" s="382" t="str">
        <f t="shared" si="300"/>
        <v/>
      </c>
      <c r="AD1613" s="382" t="str">
        <f t="shared" si="301"/>
        <v/>
      </c>
    </row>
    <row r="1614" spans="11:30" ht="13.5" customHeight="1">
      <c r="K1614" s="4">
        <f t="shared" si="306"/>
        <v>8</v>
      </c>
      <c r="L1614" s="34">
        <v>43319</v>
      </c>
      <c r="M1614" s="4">
        <v>68</v>
      </c>
      <c r="N1614" s="4">
        <v>3</v>
      </c>
      <c r="O1614" s="31">
        <v>8.3333333333333329E-2</v>
      </c>
      <c r="P1614" s="35">
        <v>26.8</v>
      </c>
      <c r="Q1614" s="36">
        <f t="shared" si="307"/>
        <v>13</v>
      </c>
      <c r="R1614" s="4">
        <f t="shared" si="308"/>
        <v>0</v>
      </c>
      <c r="S1614" s="31">
        <f t="shared" si="302"/>
        <v>0.20906250000000001</v>
      </c>
      <c r="T1614" s="31">
        <f t="shared" si="303"/>
        <v>0.78918981481481476</v>
      </c>
      <c r="U1614" s="4">
        <f t="shared" si="309"/>
        <v>0</v>
      </c>
      <c r="V1614" s="4" t="str">
        <f t="shared" si="310"/>
        <v/>
      </c>
      <c r="W1614" s="18" t="str">
        <f>IF(V1614="","",VLOOKUP(L1614,日射量と図３!$A$4:$C$368,3,TRUE)*238.85/100)</f>
        <v/>
      </c>
      <c r="X1614" s="4" t="str">
        <f t="shared" si="311"/>
        <v/>
      </c>
      <c r="Y1614" s="4" t="str">
        <f t="shared" si="304"/>
        <v/>
      </c>
      <c r="Z1614" s="4" t="str">
        <f t="shared" si="305"/>
        <v/>
      </c>
      <c r="AA1614" s="4" t="str">
        <f>IF($V1614="","",IF(Y1614&lt;36,0,IF(AND(36&lt;=Y1614,Y1614&lt;71),VLOOKUP($W1614,日射量と図３!$E$6:$F$34,2,TRUE),IF(AND(71&lt;=Y1614,Y1614&lt;107),VLOOKUP($W1614,日射量と図３!$E$6:$G$34,3,TRUE),IF(AND(107&lt;=Y1614,Y1614&lt;143),VLOOKUP($W1614,日射量と図３!$E$6:$H$34,4,TRUE),VLOOKUP($W1614,日射量と図３!$E$6:$I$34,5,TRUE))))))</f>
        <v/>
      </c>
      <c r="AB1614" s="4" t="str">
        <f>IF($V1614="","",IF(Z1614&lt;36,0,IF(AND(36&lt;=Z1614,Z1614&lt;71),VLOOKUP($W1614,日射量と図３!$E$6:$F$34,2,TRUE),IF(AND(71&lt;=Z1614,Z1614&lt;107),VLOOKUP($W1614,日射量と図３!$E$6:$G$34,3,TRUE),IF(AND(107&lt;=Z1614,Z1614&lt;143),VLOOKUP($W1614,日射量と図３!$E$6:$H$34,4,TRUE),VLOOKUP($W1614,日射量と図３!$E$6:$I$34,5,TRUE))))))</f>
        <v/>
      </c>
      <c r="AC1614" s="382" t="str">
        <f t="shared" si="300"/>
        <v/>
      </c>
      <c r="AD1614" s="382" t="str">
        <f t="shared" si="301"/>
        <v/>
      </c>
    </row>
    <row r="1615" spans="11:30" ht="13.5" customHeight="1">
      <c r="K1615" s="4">
        <f t="shared" si="306"/>
        <v>8</v>
      </c>
      <c r="L1615" s="34">
        <v>43319</v>
      </c>
      <c r="M1615" s="4">
        <v>68</v>
      </c>
      <c r="N1615" s="4">
        <v>4</v>
      </c>
      <c r="O1615" s="31">
        <v>0.125</v>
      </c>
      <c r="P1615" s="35">
        <v>26.630000000000003</v>
      </c>
      <c r="Q1615" s="36">
        <f t="shared" si="307"/>
        <v>13</v>
      </c>
      <c r="R1615" s="4">
        <f t="shared" si="308"/>
        <v>0</v>
      </c>
      <c r="S1615" s="31">
        <f t="shared" si="302"/>
        <v>0.20906250000000001</v>
      </c>
      <c r="T1615" s="31">
        <f t="shared" si="303"/>
        <v>0.78918981481481476</v>
      </c>
      <c r="U1615" s="4">
        <f t="shared" si="309"/>
        <v>0</v>
      </c>
      <c r="V1615" s="4" t="str">
        <f t="shared" si="310"/>
        <v/>
      </c>
      <c r="W1615" s="18" t="str">
        <f>IF(V1615="","",VLOOKUP(L1615,日射量と図３!$A$4:$C$368,3,TRUE)*238.85/100)</f>
        <v/>
      </c>
      <c r="X1615" s="4" t="str">
        <f t="shared" si="311"/>
        <v/>
      </c>
      <c r="Y1615" s="4" t="str">
        <f t="shared" si="304"/>
        <v/>
      </c>
      <c r="Z1615" s="4" t="str">
        <f t="shared" si="305"/>
        <v/>
      </c>
      <c r="AA1615" s="4" t="str">
        <f>IF($V1615="","",IF(Y1615&lt;36,0,IF(AND(36&lt;=Y1615,Y1615&lt;71),VLOOKUP($W1615,日射量と図３!$E$6:$F$34,2,TRUE),IF(AND(71&lt;=Y1615,Y1615&lt;107),VLOOKUP($W1615,日射量と図３!$E$6:$G$34,3,TRUE),IF(AND(107&lt;=Y1615,Y1615&lt;143),VLOOKUP($W1615,日射量と図３!$E$6:$H$34,4,TRUE),VLOOKUP($W1615,日射量と図３!$E$6:$I$34,5,TRUE))))))</f>
        <v/>
      </c>
      <c r="AB1615" s="4" t="str">
        <f>IF($V1615="","",IF(Z1615&lt;36,0,IF(AND(36&lt;=Z1615,Z1615&lt;71),VLOOKUP($W1615,日射量と図３!$E$6:$F$34,2,TRUE),IF(AND(71&lt;=Z1615,Z1615&lt;107),VLOOKUP($W1615,日射量と図３!$E$6:$G$34,3,TRUE),IF(AND(107&lt;=Z1615,Z1615&lt;143),VLOOKUP($W1615,日射量と図３!$E$6:$H$34,4,TRUE),VLOOKUP($W1615,日射量と図３!$E$6:$I$34,5,TRUE))))))</f>
        <v/>
      </c>
      <c r="AC1615" s="382" t="str">
        <f t="shared" ref="AC1615:AC1678" si="312">IF(V1615="","",IF((($AH$18*$AH$30*V1615*3600/1000000)/1000-AA1615*$AG$18*10*0.0000041868)&lt;=0,0,AA1615*$AG$18*10*0.0000041868))</f>
        <v/>
      </c>
      <c r="AD1615" s="382" t="str">
        <f t="shared" ref="AD1615:AD1678" si="313">IF(V1615="","",IF((($AH$19*$AH$30*V1615*3600/1000000)/1000-AB1615*$AG$19*10*0.0000041868)&lt;=0,0,AB1615*$AG$19*10*0.0000041868))</f>
        <v/>
      </c>
    </row>
    <row r="1616" spans="11:30" ht="13.5" customHeight="1">
      <c r="K1616" s="4">
        <f t="shared" si="306"/>
        <v>8</v>
      </c>
      <c r="L1616" s="34">
        <v>43319</v>
      </c>
      <c r="M1616" s="4">
        <v>68</v>
      </c>
      <c r="N1616" s="4">
        <v>5</v>
      </c>
      <c r="O1616" s="31">
        <v>0.16666666666666666</v>
      </c>
      <c r="P1616" s="35">
        <v>26.35</v>
      </c>
      <c r="Q1616" s="36">
        <f t="shared" si="307"/>
        <v>15</v>
      </c>
      <c r="R1616" s="4">
        <f t="shared" si="308"/>
        <v>0</v>
      </c>
      <c r="S1616" s="31">
        <f t="shared" si="302"/>
        <v>0.20906250000000001</v>
      </c>
      <c r="T1616" s="31">
        <f t="shared" si="303"/>
        <v>0.78918981481481476</v>
      </c>
      <c r="U1616" s="4">
        <f t="shared" si="309"/>
        <v>0</v>
      </c>
      <c r="V1616" s="4" t="str">
        <f t="shared" si="310"/>
        <v/>
      </c>
      <c r="W1616" s="18" t="str">
        <f>IF(V1616="","",VLOOKUP(L1616,日射量と図３!$A$4:$C$368,3,TRUE)*238.85/100)</f>
        <v/>
      </c>
      <c r="X1616" s="4" t="str">
        <f t="shared" si="311"/>
        <v/>
      </c>
      <c r="Y1616" s="4" t="str">
        <f t="shared" si="304"/>
        <v/>
      </c>
      <c r="Z1616" s="4" t="str">
        <f t="shared" si="305"/>
        <v/>
      </c>
      <c r="AA1616" s="4" t="str">
        <f>IF($V1616="","",IF(Y1616&lt;36,0,IF(AND(36&lt;=Y1616,Y1616&lt;71),VLOOKUP($W1616,日射量と図３!$E$6:$F$34,2,TRUE),IF(AND(71&lt;=Y1616,Y1616&lt;107),VLOOKUP($W1616,日射量と図３!$E$6:$G$34,3,TRUE),IF(AND(107&lt;=Y1616,Y1616&lt;143),VLOOKUP($W1616,日射量と図３!$E$6:$H$34,4,TRUE),VLOOKUP($W1616,日射量と図３!$E$6:$I$34,5,TRUE))))))</f>
        <v/>
      </c>
      <c r="AB1616" s="4" t="str">
        <f>IF($V1616="","",IF(Z1616&lt;36,0,IF(AND(36&lt;=Z1616,Z1616&lt;71),VLOOKUP($W1616,日射量と図３!$E$6:$F$34,2,TRUE),IF(AND(71&lt;=Z1616,Z1616&lt;107),VLOOKUP($W1616,日射量と図３!$E$6:$G$34,3,TRUE),IF(AND(107&lt;=Z1616,Z1616&lt;143),VLOOKUP($W1616,日射量と図３!$E$6:$H$34,4,TRUE),VLOOKUP($W1616,日射量と図３!$E$6:$I$34,5,TRUE))))))</f>
        <v/>
      </c>
      <c r="AC1616" s="382" t="str">
        <f t="shared" si="312"/>
        <v/>
      </c>
      <c r="AD1616" s="382" t="str">
        <f t="shared" si="313"/>
        <v/>
      </c>
    </row>
    <row r="1617" spans="11:30" ht="13.5" customHeight="1">
      <c r="K1617" s="4">
        <f t="shared" si="306"/>
        <v>8</v>
      </c>
      <c r="L1617" s="34">
        <v>43319</v>
      </c>
      <c r="M1617" s="4">
        <v>68</v>
      </c>
      <c r="N1617" s="4">
        <v>6</v>
      </c>
      <c r="O1617" s="31">
        <v>0.20833333333333334</v>
      </c>
      <c r="P1617" s="35">
        <v>26.290000000000003</v>
      </c>
      <c r="Q1617" s="36">
        <f t="shared" si="307"/>
        <v>15</v>
      </c>
      <c r="R1617" s="4">
        <f t="shared" si="308"/>
        <v>0</v>
      </c>
      <c r="S1617" s="31">
        <f t="shared" si="302"/>
        <v>0.20906250000000001</v>
      </c>
      <c r="T1617" s="31">
        <f t="shared" si="303"/>
        <v>0.78918981481481476</v>
      </c>
      <c r="U1617" s="4">
        <f t="shared" si="309"/>
        <v>0</v>
      </c>
      <c r="V1617" s="4" t="str">
        <f t="shared" si="310"/>
        <v/>
      </c>
      <c r="W1617" s="18" t="str">
        <f>IF(V1617="","",VLOOKUP(L1617,日射量と図３!$A$4:$C$368,3,TRUE)*238.85/100)</f>
        <v/>
      </c>
      <c r="X1617" s="4" t="str">
        <f t="shared" si="311"/>
        <v/>
      </c>
      <c r="Y1617" s="4" t="str">
        <f t="shared" si="304"/>
        <v/>
      </c>
      <c r="Z1617" s="4" t="str">
        <f t="shared" si="305"/>
        <v/>
      </c>
      <c r="AA1617" s="4" t="str">
        <f>IF($V1617="","",IF(Y1617&lt;36,0,IF(AND(36&lt;=Y1617,Y1617&lt;71),VLOOKUP($W1617,日射量と図３!$E$6:$F$34,2,TRUE),IF(AND(71&lt;=Y1617,Y1617&lt;107),VLOOKUP($W1617,日射量と図３!$E$6:$G$34,3,TRUE),IF(AND(107&lt;=Y1617,Y1617&lt;143),VLOOKUP($W1617,日射量と図３!$E$6:$H$34,4,TRUE),VLOOKUP($W1617,日射量と図３!$E$6:$I$34,5,TRUE))))))</f>
        <v/>
      </c>
      <c r="AB1617" s="4" t="str">
        <f>IF($V1617="","",IF(Z1617&lt;36,0,IF(AND(36&lt;=Z1617,Z1617&lt;71),VLOOKUP($W1617,日射量と図３!$E$6:$F$34,2,TRUE),IF(AND(71&lt;=Z1617,Z1617&lt;107),VLOOKUP($W1617,日射量と図３!$E$6:$G$34,3,TRUE),IF(AND(107&lt;=Z1617,Z1617&lt;143),VLOOKUP($W1617,日射量と図３!$E$6:$H$34,4,TRUE),VLOOKUP($W1617,日射量と図３!$E$6:$I$34,5,TRUE))))))</f>
        <v/>
      </c>
      <c r="AC1617" s="382" t="str">
        <f t="shared" si="312"/>
        <v/>
      </c>
      <c r="AD1617" s="382" t="str">
        <f t="shared" si="313"/>
        <v/>
      </c>
    </row>
    <row r="1618" spans="11:30" ht="13.5" customHeight="1">
      <c r="K1618" s="4">
        <f t="shared" si="306"/>
        <v>8</v>
      </c>
      <c r="L1618" s="34">
        <v>43319</v>
      </c>
      <c r="M1618" s="4">
        <v>68</v>
      </c>
      <c r="N1618" s="4">
        <v>7</v>
      </c>
      <c r="O1618" s="31">
        <v>0.25</v>
      </c>
      <c r="P1618" s="35">
        <v>26.439999999999998</v>
      </c>
      <c r="Q1618" s="36">
        <f t="shared" si="307"/>
        <v>15</v>
      </c>
      <c r="R1618" s="4">
        <f t="shared" si="308"/>
        <v>0</v>
      </c>
      <c r="S1618" s="31">
        <f t="shared" si="302"/>
        <v>0.20906250000000001</v>
      </c>
      <c r="T1618" s="31">
        <f t="shared" si="303"/>
        <v>0.78918981481481476</v>
      </c>
      <c r="U1618" s="4">
        <f t="shared" si="309"/>
        <v>0</v>
      </c>
      <c r="V1618" s="4" t="str">
        <f t="shared" si="310"/>
        <v/>
      </c>
      <c r="W1618" s="18" t="str">
        <f>IF(V1618="","",VLOOKUP(L1618,日射量と図３!$A$4:$C$368,3,TRUE)*238.85/100)</f>
        <v/>
      </c>
      <c r="X1618" s="4" t="str">
        <f t="shared" si="311"/>
        <v/>
      </c>
      <c r="Y1618" s="4" t="str">
        <f t="shared" si="304"/>
        <v/>
      </c>
      <c r="Z1618" s="4" t="str">
        <f t="shared" si="305"/>
        <v/>
      </c>
      <c r="AA1618" s="4" t="str">
        <f>IF($V1618="","",IF(Y1618&lt;36,0,IF(AND(36&lt;=Y1618,Y1618&lt;71),VLOOKUP($W1618,日射量と図３!$E$6:$F$34,2,TRUE),IF(AND(71&lt;=Y1618,Y1618&lt;107),VLOOKUP($W1618,日射量と図３!$E$6:$G$34,3,TRUE),IF(AND(107&lt;=Y1618,Y1618&lt;143),VLOOKUP($W1618,日射量と図３!$E$6:$H$34,4,TRUE),VLOOKUP($W1618,日射量と図３!$E$6:$I$34,5,TRUE))))))</f>
        <v/>
      </c>
      <c r="AB1618" s="4" t="str">
        <f>IF($V1618="","",IF(Z1618&lt;36,0,IF(AND(36&lt;=Z1618,Z1618&lt;71),VLOOKUP($W1618,日射量と図３!$E$6:$F$34,2,TRUE),IF(AND(71&lt;=Z1618,Z1618&lt;107),VLOOKUP($W1618,日射量と図３!$E$6:$G$34,3,TRUE),IF(AND(107&lt;=Z1618,Z1618&lt;143),VLOOKUP($W1618,日射量と図３!$E$6:$H$34,4,TRUE),VLOOKUP($W1618,日射量と図３!$E$6:$I$34,5,TRUE))))))</f>
        <v/>
      </c>
      <c r="AC1618" s="382" t="str">
        <f t="shared" si="312"/>
        <v/>
      </c>
      <c r="AD1618" s="382" t="str">
        <f t="shared" si="313"/>
        <v/>
      </c>
    </row>
    <row r="1619" spans="11:30" ht="13.5" customHeight="1">
      <c r="K1619" s="4">
        <f t="shared" si="306"/>
        <v>8</v>
      </c>
      <c r="L1619" s="34">
        <v>43319</v>
      </c>
      <c r="M1619" s="4">
        <v>68</v>
      </c>
      <c r="N1619" s="4">
        <v>8</v>
      </c>
      <c r="O1619" s="31">
        <v>0.29166666666666669</v>
      </c>
      <c r="P1619" s="35">
        <v>27.2</v>
      </c>
      <c r="Q1619" s="36">
        <f t="shared" si="307"/>
        <v>12</v>
      </c>
      <c r="R1619" s="4">
        <f t="shared" si="308"/>
        <v>0</v>
      </c>
      <c r="S1619" s="31">
        <f t="shared" si="302"/>
        <v>0.20906250000000001</v>
      </c>
      <c r="T1619" s="31">
        <f t="shared" si="303"/>
        <v>0.78918981481481476</v>
      </c>
      <c r="U1619" s="4">
        <f t="shared" si="309"/>
        <v>0</v>
      </c>
      <c r="V1619" s="4" t="str">
        <f t="shared" si="310"/>
        <v/>
      </c>
      <c r="W1619" s="18" t="str">
        <f>IF(V1619="","",VLOOKUP(L1619,日射量と図３!$A$4:$C$368,3,TRUE)*238.85/100)</f>
        <v/>
      </c>
      <c r="X1619" s="4" t="str">
        <f t="shared" si="311"/>
        <v/>
      </c>
      <c r="Y1619" s="4" t="str">
        <f t="shared" si="304"/>
        <v/>
      </c>
      <c r="Z1619" s="4" t="str">
        <f t="shared" si="305"/>
        <v/>
      </c>
      <c r="AA1619" s="4" t="str">
        <f>IF($V1619="","",IF(Y1619&lt;36,0,IF(AND(36&lt;=Y1619,Y1619&lt;71),VLOOKUP($W1619,日射量と図３!$E$6:$F$34,2,TRUE),IF(AND(71&lt;=Y1619,Y1619&lt;107),VLOOKUP($W1619,日射量と図３!$E$6:$G$34,3,TRUE),IF(AND(107&lt;=Y1619,Y1619&lt;143),VLOOKUP($W1619,日射量と図３!$E$6:$H$34,4,TRUE),VLOOKUP($W1619,日射量と図３!$E$6:$I$34,5,TRUE))))))</f>
        <v/>
      </c>
      <c r="AB1619" s="4" t="str">
        <f>IF($V1619="","",IF(Z1619&lt;36,0,IF(AND(36&lt;=Z1619,Z1619&lt;71),VLOOKUP($W1619,日射量と図３!$E$6:$F$34,2,TRUE),IF(AND(71&lt;=Z1619,Z1619&lt;107),VLOOKUP($W1619,日射量と図３!$E$6:$G$34,3,TRUE),IF(AND(107&lt;=Z1619,Z1619&lt;143),VLOOKUP($W1619,日射量と図３!$E$6:$H$34,4,TRUE),VLOOKUP($W1619,日射量と図３!$E$6:$I$34,5,TRUE))))))</f>
        <v/>
      </c>
      <c r="AC1619" s="382" t="str">
        <f t="shared" si="312"/>
        <v/>
      </c>
      <c r="AD1619" s="382" t="str">
        <f t="shared" si="313"/>
        <v/>
      </c>
    </row>
    <row r="1620" spans="11:30" ht="13.5" customHeight="1">
      <c r="K1620" s="4">
        <f t="shared" si="306"/>
        <v>8</v>
      </c>
      <c r="L1620" s="34">
        <v>43319</v>
      </c>
      <c r="M1620" s="4">
        <v>68</v>
      </c>
      <c r="N1620" s="4">
        <v>9</v>
      </c>
      <c r="O1620" s="31">
        <v>0.33333333333333331</v>
      </c>
      <c r="P1620" s="35">
        <v>28.43</v>
      </c>
      <c r="Q1620" s="36">
        <f t="shared" si="307"/>
        <v>12</v>
      </c>
      <c r="R1620" s="4">
        <f t="shared" si="308"/>
        <v>0</v>
      </c>
      <c r="S1620" s="31">
        <f t="shared" si="302"/>
        <v>0.20906250000000001</v>
      </c>
      <c r="T1620" s="31">
        <f t="shared" si="303"/>
        <v>0.78918981481481476</v>
      </c>
      <c r="U1620" s="4">
        <f t="shared" si="309"/>
        <v>0</v>
      </c>
      <c r="V1620" s="4" t="str">
        <f t="shared" si="310"/>
        <v/>
      </c>
      <c r="W1620" s="18" t="str">
        <f>IF(V1620="","",VLOOKUP(L1620,日射量と図３!$A$4:$C$368,3,TRUE)*238.85/100)</f>
        <v/>
      </c>
      <c r="X1620" s="4" t="str">
        <f t="shared" si="311"/>
        <v/>
      </c>
      <c r="Y1620" s="4" t="str">
        <f t="shared" si="304"/>
        <v/>
      </c>
      <c r="Z1620" s="4" t="str">
        <f t="shared" si="305"/>
        <v/>
      </c>
      <c r="AA1620" s="4" t="str">
        <f>IF($V1620="","",IF(Y1620&lt;36,0,IF(AND(36&lt;=Y1620,Y1620&lt;71),VLOOKUP($W1620,日射量と図３!$E$6:$F$34,2,TRUE),IF(AND(71&lt;=Y1620,Y1620&lt;107),VLOOKUP($W1620,日射量と図３!$E$6:$G$34,3,TRUE),IF(AND(107&lt;=Y1620,Y1620&lt;143),VLOOKUP($W1620,日射量と図３!$E$6:$H$34,4,TRUE),VLOOKUP($W1620,日射量と図３!$E$6:$I$34,5,TRUE))))))</f>
        <v/>
      </c>
      <c r="AB1620" s="4" t="str">
        <f>IF($V1620="","",IF(Z1620&lt;36,0,IF(AND(36&lt;=Z1620,Z1620&lt;71),VLOOKUP($W1620,日射量と図３!$E$6:$F$34,2,TRUE),IF(AND(71&lt;=Z1620,Z1620&lt;107),VLOOKUP($W1620,日射量と図３!$E$6:$G$34,3,TRUE),IF(AND(107&lt;=Z1620,Z1620&lt;143),VLOOKUP($W1620,日射量と図３!$E$6:$H$34,4,TRUE),VLOOKUP($W1620,日射量と図３!$E$6:$I$34,5,TRUE))))))</f>
        <v/>
      </c>
      <c r="AC1620" s="382" t="str">
        <f t="shared" si="312"/>
        <v/>
      </c>
      <c r="AD1620" s="382" t="str">
        <f t="shared" si="313"/>
        <v/>
      </c>
    </row>
    <row r="1621" spans="11:30" ht="13.5" customHeight="1">
      <c r="K1621" s="4">
        <f t="shared" si="306"/>
        <v>8</v>
      </c>
      <c r="L1621" s="34">
        <v>43319</v>
      </c>
      <c r="M1621" s="4">
        <v>68</v>
      </c>
      <c r="N1621" s="4">
        <v>10</v>
      </c>
      <c r="O1621" s="31">
        <v>0.375</v>
      </c>
      <c r="P1621" s="35">
        <v>29.27</v>
      </c>
      <c r="Q1621" s="36">
        <f t="shared" si="307"/>
        <v>12</v>
      </c>
      <c r="R1621" s="4">
        <f t="shared" si="308"/>
        <v>0</v>
      </c>
      <c r="S1621" s="31">
        <f t="shared" ref="S1621:S1684" si="314">VLOOKUP(K1621,$AF$38:$AH$49,2,TRUE)</f>
        <v>0.20906250000000001</v>
      </c>
      <c r="T1621" s="31">
        <f t="shared" ref="T1621:T1684" si="315">VLOOKUP(K1621,$AF$38:$AH$49,3,TRUE)</f>
        <v>0.78918981481481476</v>
      </c>
      <c r="U1621" s="4">
        <f t="shared" si="309"/>
        <v>0</v>
      </c>
      <c r="V1621" s="4" t="str">
        <f t="shared" si="310"/>
        <v/>
      </c>
      <c r="W1621" s="18" t="str">
        <f>IF(V1621="","",VLOOKUP(L1621,日射量と図３!$A$4:$C$368,3,TRUE)*238.85/100)</f>
        <v/>
      </c>
      <c r="X1621" s="4" t="str">
        <f t="shared" si="311"/>
        <v/>
      </c>
      <c r="Y1621" s="4" t="str">
        <f t="shared" si="304"/>
        <v/>
      </c>
      <c r="Z1621" s="4" t="str">
        <f t="shared" si="305"/>
        <v/>
      </c>
      <c r="AA1621" s="4" t="str">
        <f>IF($V1621="","",IF(Y1621&lt;36,0,IF(AND(36&lt;=Y1621,Y1621&lt;71),VLOOKUP($W1621,日射量と図３!$E$6:$F$34,2,TRUE),IF(AND(71&lt;=Y1621,Y1621&lt;107),VLOOKUP($W1621,日射量と図３!$E$6:$G$34,3,TRUE),IF(AND(107&lt;=Y1621,Y1621&lt;143),VLOOKUP($W1621,日射量と図３!$E$6:$H$34,4,TRUE),VLOOKUP($W1621,日射量と図３!$E$6:$I$34,5,TRUE))))))</f>
        <v/>
      </c>
      <c r="AB1621" s="4" t="str">
        <f>IF($V1621="","",IF(Z1621&lt;36,0,IF(AND(36&lt;=Z1621,Z1621&lt;71),VLOOKUP($W1621,日射量と図３!$E$6:$F$34,2,TRUE),IF(AND(71&lt;=Z1621,Z1621&lt;107),VLOOKUP($W1621,日射量と図３!$E$6:$G$34,3,TRUE),IF(AND(107&lt;=Z1621,Z1621&lt;143),VLOOKUP($W1621,日射量と図３!$E$6:$H$34,4,TRUE),VLOOKUP($W1621,日射量と図３!$E$6:$I$34,5,TRUE))))))</f>
        <v/>
      </c>
      <c r="AC1621" s="382" t="str">
        <f t="shared" si="312"/>
        <v/>
      </c>
      <c r="AD1621" s="382" t="str">
        <f t="shared" si="313"/>
        <v/>
      </c>
    </row>
    <row r="1622" spans="11:30" ht="13.5" customHeight="1">
      <c r="K1622" s="4">
        <f t="shared" si="306"/>
        <v>8</v>
      </c>
      <c r="L1622" s="34">
        <v>43319</v>
      </c>
      <c r="M1622" s="4">
        <v>68</v>
      </c>
      <c r="N1622" s="4">
        <v>11</v>
      </c>
      <c r="O1622" s="31">
        <v>0.41666666666666669</v>
      </c>
      <c r="P1622" s="35">
        <v>30.330000000000002</v>
      </c>
      <c r="Q1622" s="36">
        <f t="shared" si="307"/>
        <v>12</v>
      </c>
      <c r="R1622" s="4">
        <f t="shared" si="308"/>
        <v>0</v>
      </c>
      <c r="S1622" s="31">
        <f t="shared" si="314"/>
        <v>0.20906250000000001</v>
      </c>
      <c r="T1622" s="31">
        <f t="shared" si="315"/>
        <v>0.78918981481481476</v>
      </c>
      <c r="U1622" s="4">
        <f t="shared" si="309"/>
        <v>0</v>
      </c>
      <c r="V1622" s="4" t="str">
        <f t="shared" si="310"/>
        <v/>
      </c>
      <c r="W1622" s="18" t="str">
        <f>IF(V1622="","",VLOOKUP(L1622,日射量と図３!$A$4:$C$368,3,TRUE)*238.85/100)</f>
        <v/>
      </c>
      <c r="X1622" s="4" t="str">
        <f t="shared" si="311"/>
        <v/>
      </c>
      <c r="Y1622" s="4" t="str">
        <f t="shared" si="304"/>
        <v/>
      </c>
      <c r="Z1622" s="4" t="str">
        <f t="shared" si="305"/>
        <v/>
      </c>
      <c r="AA1622" s="4" t="str">
        <f>IF($V1622="","",IF(Y1622&lt;36,0,IF(AND(36&lt;=Y1622,Y1622&lt;71),VLOOKUP($W1622,日射量と図３!$E$6:$F$34,2,TRUE),IF(AND(71&lt;=Y1622,Y1622&lt;107),VLOOKUP($W1622,日射量と図３!$E$6:$G$34,3,TRUE),IF(AND(107&lt;=Y1622,Y1622&lt;143),VLOOKUP($W1622,日射量と図３!$E$6:$H$34,4,TRUE),VLOOKUP($W1622,日射量と図３!$E$6:$I$34,5,TRUE))))))</f>
        <v/>
      </c>
      <c r="AB1622" s="4" t="str">
        <f>IF($V1622="","",IF(Z1622&lt;36,0,IF(AND(36&lt;=Z1622,Z1622&lt;71),VLOOKUP($W1622,日射量と図３!$E$6:$F$34,2,TRUE),IF(AND(71&lt;=Z1622,Z1622&lt;107),VLOOKUP($W1622,日射量と図３!$E$6:$G$34,3,TRUE),IF(AND(107&lt;=Z1622,Z1622&lt;143),VLOOKUP($W1622,日射量と図３!$E$6:$H$34,4,TRUE),VLOOKUP($W1622,日射量と図３!$E$6:$I$34,5,TRUE))))))</f>
        <v/>
      </c>
      <c r="AC1622" s="382" t="str">
        <f t="shared" si="312"/>
        <v/>
      </c>
      <c r="AD1622" s="382" t="str">
        <f t="shared" si="313"/>
        <v/>
      </c>
    </row>
    <row r="1623" spans="11:30" ht="13.5" customHeight="1">
      <c r="K1623" s="4">
        <f t="shared" si="306"/>
        <v>8</v>
      </c>
      <c r="L1623" s="34">
        <v>43319</v>
      </c>
      <c r="M1623" s="4">
        <v>68</v>
      </c>
      <c r="N1623" s="4">
        <v>12</v>
      </c>
      <c r="O1623" s="31">
        <v>0.45833333333333331</v>
      </c>
      <c r="P1623" s="35">
        <v>31.590000000000003</v>
      </c>
      <c r="Q1623" s="36">
        <f t="shared" si="307"/>
        <v>12</v>
      </c>
      <c r="R1623" s="4">
        <f t="shared" si="308"/>
        <v>0</v>
      </c>
      <c r="S1623" s="31">
        <f t="shared" si="314"/>
        <v>0.20906250000000001</v>
      </c>
      <c r="T1623" s="31">
        <f t="shared" si="315"/>
        <v>0.78918981481481476</v>
      </c>
      <c r="U1623" s="4">
        <f t="shared" si="309"/>
        <v>0</v>
      </c>
      <c r="V1623" s="4" t="str">
        <f t="shared" si="310"/>
        <v/>
      </c>
      <c r="W1623" s="18" t="str">
        <f>IF(V1623="","",VLOOKUP(L1623,日射量と図３!$A$4:$C$368,3,TRUE)*238.85/100)</f>
        <v/>
      </c>
      <c r="X1623" s="4" t="str">
        <f t="shared" si="311"/>
        <v/>
      </c>
      <c r="Y1623" s="4" t="str">
        <f t="shared" si="304"/>
        <v/>
      </c>
      <c r="Z1623" s="4" t="str">
        <f t="shared" si="305"/>
        <v/>
      </c>
      <c r="AA1623" s="4" t="str">
        <f>IF($V1623="","",IF(Y1623&lt;36,0,IF(AND(36&lt;=Y1623,Y1623&lt;71),VLOOKUP($W1623,日射量と図３!$E$6:$F$34,2,TRUE),IF(AND(71&lt;=Y1623,Y1623&lt;107),VLOOKUP($W1623,日射量と図３!$E$6:$G$34,3,TRUE),IF(AND(107&lt;=Y1623,Y1623&lt;143),VLOOKUP($W1623,日射量と図３!$E$6:$H$34,4,TRUE),VLOOKUP($W1623,日射量と図３!$E$6:$I$34,5,TRUE))))))</f>
        <v/>
      </c>
      <c r="AB1623" s="4" t="str">
        <f>IF($V1623="","",IF(Z1623&lt;36,0,IF(AND(36&lt;=Z1623,Z1623&lt;71),VLOOKUP($W1623,日射量と図３!$E$6:$F$34,2,TRUE),IF(AND(71&lt;=Z1623,Z1623&lt;107),VLOOKUP($W1623,日射量と図３!$E$6:$G$34,3,TRUE),IF(AND(107&lt;=Z1623,Z1623&lt;143),VLOOKUP($W1623,日射量と図３!$E$6:$H$34,4,TRUE),VLOOKUP($W1623,日射量と図３!$E$6:$I$34,5,TRUE))))))</f>
        <v/>
      </c>
      <c r="AC1623" s="382" t="str">
        <f t="shared" si="312"/>
        <v/>
      </c>
      <c r="AD1623" s="382" t="str">
        <f t="shared" si="313"/>
        <v/>
      </c>
    </row>
    <row r="1624" spans="11:30" ht="13.5" customHeight="1">
      <c r="K1624" s="4">
        <f t="shared" si="306"/>
        <v>8</v>
      </c>
      <c r="L1624" s="34">
        <v>43319</v>
      </c>
      <c r="M1624" s="4">
        <v>68</v>
      </c>
      <c r="N1624" s="4">
        <v>13</v>
      </c>
      <c r="O1624" s="31">
        <v>0.5</v>
      </c>
      <c r="P1624" s="35">
        <v>32.18</v>
      </c>
      <c r="Q1624" s="36">
        <f t="shared" si="307"/>
        <v>12</v>
      </c>
      <c r="R1624" s="4">
        <f t="shared" si="308"/>
        <v>0</v>
      </c>
      <c r="S1624" s="31">
        <f t="shared" si="314"/>
        <v>0.20906250000000001</v>
      </c>
      <c r="T1624" s="31">
        <f t="shared" si="315"/>
        <v>0.78918981481481476</v>
      </c>
      <c r="U1624" s="4">
        <f t="shared" si="309"/>
        <v>0</v>
      </c>
      <c r="V1624" s="4" t="str">
        <f t="shared" si="310"/>
        <v/>
      </c>
      <c r="W1624" s="18" t="str">
        <f>IF(V1624="","",VLOOKUP(L1624,日射量と図３!$A$4:$C$368,3,TRUE)*238.85/100)</f>
        <v/>
      </c>
      <c r="X1624" s="4" t="str">
        <f t="shared" si="311"/>
        <v/>
      </c>
      <c r="Y1624" s="4" t="str">
        <f t="shared" si="304"/>
        <v/>
      </c>
      <c r="Z1624" s="4" t="str">
        <f t="shared" si="305"/>
        <v/>
      </c>
      <c r="AA1624" s="4" t="str">
        <f>IF($V1624="","",IF(Y1624&lt;36,0,IF(AND(36&lt;=Y1624,Y1624&lt;71),VLOOKUP($W1624,日射量と図３!$E$6:$F$34,2,TRUE),IF(AND(71&lt;=Y1624,Y1624&lt;107),VLOOKUP($W1624,日射量と図３!$E$6:$G$34,3,TRUE),IF(AND(107&lt;=Y1624,Y1624&lt;143),VLOOKUP($W1624,日射量と図３!$E$6:$H$34,4,TRUE),VLOOKUP($W1624,日射量と図３!$E$6:$I$34,5,TRUE))))))</f>
        <v/>
      </c>
      <c r="AB1624" s="4" t="str">
        <f>IF($V1624="","",IF(Z1624&lt;36,0,IF(AND(36&lt;=Z1624,Z1624&lt;71),VLOOKUP($W1624,日射量と図３!$E$6:$F$34,2,TRUE),IF(AND(71&lt;=Z1624,Z1624&lt;107),VLOOKUP($W1624,日射量と図３!$E$6:$G$34,3,TRUE),IF(AND(107&lt;=Z1624,Z1624&lt;143),VLOOKUP($W1624,日射量と図３!$E$6:$H$34,4,TRUE),VLOOKUP($W1624,日射量と図３!$E$6:$I$34,5,TRUE))))))</f>
        <v/>
      </c>
      <c r="AC1624" s="382" t="str">
        <f t="shared" si="312"/>
        <v/>
      </c>
      <c r="AD1624" s="382" t="str">
        <f t="shared" si="313"/>
        <v/>
      </c>
    </row>
    <row r="1625" spans="11:30" ht="13.5" customHeight="1">
      <c r="K1625" s="4">
        <f t="shared" si="306"/>
        <v>8</v>
      </c>
      <c r="L1625" s="34">
        <v>43319</v>
      </c>
      <c r="M1625" s="4">
        <v>68</v>
      </c>
      <c r="N1625" s="4">
        <v>14</v>
      </c>
      <c r="O1625" s="31">
        <v>0.54166666666666663</v>
      </c>
      <c r="P1625" s="35">
        <v>32.820000000000007</v>
      </c>
      <c r="Q1625" s="36">
        <f t="shared" si="307"/>
        <v>12</v>
      </c>
      <c r="R1625" s="4">
        <f t="shared" si="308"/>
        <v>0</v>
      </c>
      <c r="S1625" s="31">
        <f t="shared" si="314"/>
        <v>0.20906250000000001</v>
      </c>
      <c r="T1625" s="31">
        <f t="shared" si="315"/>
        <v>0.78918981481481476</v>
      </c>
      <c r="U1625" s="4">
        <f t="shared" si="309"/>
        <v>0</v>
      </c>
      <c r="V1625" s="4" t="str">
        <f t="shared" si="310"/>
        <v/>
      </c>
      <c r="W1625" s="18" t="str">
        <f>IF(V1625="","",VLOOKUP(L1625,日射量と図３!$A$4:$C$368,3,TRUE)*238.85/100)</f>
        <v/>
      </c>
      <c r="X1625" s="4" t="str">
        <f t="shared" si="311"/>
        <v/>
      </c>
      <c r="Y1625" s="4" t="str">
        <f t="shared" si="304"/>
        <v/>
      </c>
      <c r="Z1625" s="4" t="str">
        <f t="shared" si="305"/>
        <v/>
      </c>
      <c r="AA1625" s="4" t="str">
        <f>IF($V1625="","",IF(Y1625&lt;36,0,IF(AND(36&lt;=Y1625,Y1625&lt;71),VLOOKUP($W1625,日射量と図３!$E$6:$F$34,2,TRUE),IF(AND(71&lt;=Y1625,Y1625&lt;107),VLOOKUP($W1625,日射量と図３!$E$6:$G$34,3,TRUE),IF(AND(107&lt;=Y1625,Y1625&lt;143),VLOOKUP($W1625,日射量と図３!$E$6:$H$34,4,TRUE),VLOOKUP($W1625,日射量と図３!$E$6:$I$34,5,TRUE))))))</f>
        <v/>
      </c>
      <c r="AB1625" s="4" t="str">
        <f>IF($V1625="","",IF(Z1625&lt;36,0,IF(AND(36&lt;=Z1625,Z1625&lt;71),VLOOKUP($W1625,日射量と図３!$E$6:$F$34,2,TRUE),IF(AND(71&lt;=Z1625,Z1625&lt;107),VLOOKUP($W1625,日射量と図３!$E$6:$G$34,3,TRUE),IF(AND(107&lt;=Z1625,Z1625&lt;143),VLOOKUP($W1625,日射量と図３!$E$6:$H$34,4,TRUE),VLOOKUP($W1625,日射量と図３!$E$6:$I$34,5,TRUE))))))</f>
        <v/>
      </c>
      <c r="AC1625" s="382" t="str">
        <f t="shared" si="312"/>
        <v/>
      </c>
      <c r="AD1625" s="382" t="str">
        <f t="shared" si="313"/>
        <v/>
      </c>
    </row>
    <row r="1626" spans="11:30" ht="13.5" customHeight="1">
      <c r="K1626" s="4">
        <f t="shared" si="306"/>
        <v>8</v>
      </c>
      <c r="L1626" s="34">
        <v>43319</v>
      </c>
      <c r="M1626" s="4">
        <v>68</v>
      </c>
      <c r="N1626" s="4">
        <v>15</v>
      </c>
      <c r="O1626" s="31">
        <v>0.58333333333333337</v>
      </c>
      <c r="P1626" s="35">
        <v>33.21</v>
      </c>
      <c r="Q1626" s="36">
        <f t="shared" si="307"/>
        <v>12</v>
      </c>
      <c r="R1626" s="4">
        <f t="shared" si="308"/>
        <v>0</v>
      </c>
      <c r="S1626" s="31">
        <f t="shared" si="314"/>
        <v>0.20906250000000001</v>
      </c>
      <c r="T1626" s="31">
        <f t="shared" si="315"/>
        <v>0.78918981481481476</v>
      </c>
      <c r="U1626" s="4">
        <f t="shared" si="309"/>
        <v>0</v>
      </c>
      <c r="V1626" s="4" t="str">
        <f t="shared" si="310"/>
        <v/>
      </c>
      <c r="W1626" s="18" t="str">
        <f>IF(V1626="","",VLOOKUP(L1626,日射量と図３!$A$4:$C$368,3,TRUE)*238.85/100)</f>
        <v/>
      </c>
      <c r="X1626" s="4" t="str">
        <f t="shared" si="311"/>
        <v/>
      </c>
      <c r="Y1626" s="4" t="str">
        <f t="shared" si="304"/>
        <v/>
      </c>
      <c r="Z1626" s="4" t="str">
        <f t="shared" si="305"/>
        <v/>
      </c>
      <c r="AA1626" s="4" t="str">
        <f>IF($V1626="","",IF(Y1626&lt;36,0,IF(AND(36&lt;=Y1626,Y1626&lt;71),VLOOKUP($W1626,日射量と図３!$E$6:$F$34,2,TRUE),IF(AND(71&lt;=Y1626,Y1626&lt;107),VLOOKUP($W1626,日射量と図３!$E$6:$G$34,3,TRUE),IF(AND(107&lt;=Y1626,Y1626&lt;143),VLOOKUP($W1626,日射量と図３!$E$6:$H$34,4,TRUE),VLOOKUP($W1626,日射量と図３!$E$6:$I$34,5,TRUE))))))</f>
        <v/>
      </c>
      <c r="AB1626" s="4" t="str">
        <f>IF($V1626="","",IF(Z1626&lt;36,0,IF(AND(36&lt;=Z1626,Z1626&lt;71),VLOOKUP($W1626,日射量と図３!$E$6:$F$34,2,TRUE),IF(AND(71&lt;=Z1626,Z1626&lt;107),VLOOKUP($W1626,日射量と図３!$E$6:$G$34,3,TRUE),IF(AND(107&lt;=Z1626,Z1626&lt;143),VLOOKUP($W1626,日射量と図３!$E$6:$H$34,4,TRUE),VLOOKUP($W1626,日射量と図３!$E$6:$I$34,5,TRUE))))))</f>
        <v/>
      </c>
      <c r="AC1626" s="382" t="str">
        <f t="shared" si="312"/>
        <v/>
      </c>
      <c r="AD1626" s="382" t="str">
        <f t="shared" si="313"/>
        <v/>
      </c>
    </row>
    <row r="1627" spans="11:30" ht="13.5" customHeight="1">
      <c r="K1627" s="4">
        <f t="shared" si="306"/>
        <v>8</v>
      </c>
      <c r="L1627" s="34">
        <v>43319</v>
      </c>
      <c r="M1627" s="4">
        <v>68</v>
      </c>
      <c r="N1627" s="4">
        <v>16</v>
      </c>
      <c r="O1627" s="31">
        <v>0.625</v>
      </c>
      <c r="P1627" s="35">
        <v>32.700000000000003</v>
      </c>
      <c r="Q1627" s="36">
        <f t="shared" si="307"/>
        <v>16</v>
      </c>
      <c r="R1627" s="4">
        <f t="shared" si="308"/>
        <v>0</v>
      </c>
      <c r="S1627" s="31">
        <f t="shared" si="314"/>
        <v>0.20906250000000001</v>
      </c>
      <c r="T1627" s="31">
        <f t="shared" si="315"/>
        <v>0.78918981481481476</v>
      </c>
      <c r="U1627" s="4">
        <f t="shared" si="309"/>
        <v>0</v>
      </c>
      <c r="V1627" s="4" t="str">
        <f t="shared" si="310"/>
        <v/>
      </c>
      <c r="W1627" s="18" t="str">
        <f>IF(V1627="","",VLOOKUP(L1627,日射量と図３!$A$4:$C$368,3,TRUE)*238.85/100)</f>
        <v/>
      </c>
      <c r="X1627" s="4" t="str">
        <f t="shared" si="311"/>
        <v/>
      </c>
      <c r="Y1627" s="4" t="str">
        <f t="shared" si="304"/>
        <v/>
      </c>
      <c r="Z1627" s="4" t="str">
        <f t="shared" si="305"/>
        <v/>
      </c>
      <c r="AA1627" s="4" t="str">
        <f>IF($V1627="","",IF(Y1627&lt;36,0,IF(AND(36&lt;=Y1627,Y1627&lt;71),VLOOKUP($W1627,日射量と図３!$E$6:$F$34,2,TRUE),IF(AND(71&lt;=Y1627,Y1627&lt;107),VLOOKUP($W1627,日射量と図３!$E$6:$G$34,3,TRUE),IF(AND(107&lt;=Y1627,Y1627&lt;143),VLOOKUP($W1627,日射量と図３!$E$6:$H$34,4,TRUE),VLOOKUP($W1627,日射量と図３!$E$6:$I$34,5,TRUE))))))</f>
        <v/>
      </c>
      <c r="AB1627" s="4" t="str">
        <f>IF($V1627="","",IF(Z1627&lt;36,0,IF(AND(36&lt;=Z1627,Z1627&lt;71),VLOOKUP($W1627,日射量と図３!$E$6:$F$34,2,TRUE),IF(AND(71&lt;=Z1627,Z1627&lt;107),VLOOKUP($W1627,日射量と図３!$E$6:$G$34,3,TRUE),IF(AND(107&lt;=Z1627,Z1627&lt;143),VLOOKUP($W1627,日射量と図３!$E$6:$H$34,4,TRUE),VLOOKUP($W1627,日射量と図３!$E$6:$I$34,5,TRUE))))))</f>
        <v/>
      </c>
      <c r="AC1627" s="382" t="str">
        <f t="shared" si="312"/>
        <v/>
      </c>
      <c r="AD1627" s="382" t="str">
        <f t="shared" si="313"/>
        <v/>
      </c>
    </row>
    <row r="1628" spans="11:30" ht="13.5" customHeight="1">
      <c r="K1628" s="4">
        <f t="shared" si="306"/>
        <v>8</v>
      </c>
      <c r="L1628" s="34">
        <v>43319</v>
      </c>
      <c r="M1628" s="4">
        <v>68</v>
      </c>
      <c r="N1628" s="4">
        <v>17</v>
      </c>
      <c r="O1628" s="31">
        <v>0.66666666666666663</v>
      </c>
      <c r="P1628" s="35">
        <v>32.35</v>
      </c>
      <c r="Q1628" s="36">
        <f t="shared" si="307"/>
        <v>16</v>
      </c>
      <c r="R1628" s="4">
        <f t="shared" si="308"/>
        <v>0</v>
      </c>
      <c r="S1628" s="31">
        <f t="shared" si="314"/>
        <v>0.20906250000000001</v>
      </c>
      <c r="T1628" s="31">
        <f t="shared" si="315"/>
        <v>0.78918981481481476</v>
      </c>
      <c r="U1628" s="4">
        <f t="shared" si="309"/>
        <v>0</v>
      </c>
      <c r="V1628" s="4" t="str">
        <f t="shared" si="310"/>
        <v/>
      </c>
      <c r="W1628" s="18" t="str">
        <f>IF(V1628="","",VLOOKUP(L1628,日射量と図３!$A$4:$C$368,3,TRUE)*238.85/100)</f>
        <v/>
      </c>
      <c r="X1628" s="4" t="str">
        <f t="shared" si="311"/>
        <v/>
      </c>
      <c r="Y1628" s="4" t="str">
        <f t="shared" si="304"/>
        <v/>
      </c>
      <c r="Z1628" s="4" t="str">
        <f t="shared" si="305"/>
        <v/>
      </c>
      <c r="AA1628" s="4" t="str">
        <f>IF($V1628="","",IF(Y1628&lt;36,0,IF(AND(36&lt;=Y1628,Y1628&lt;71),VLOOKUP($W1628,日射量と図３!$E$6:$F$34,2,TRUE),IF(AND(71&lt;=Y1628,Y1628&lt;107),VLOOKUP($W1628,日射量と図３!$E$6:$G$34,3,TRUE),IF(AND(107&lt;=Y1628,Y1628&lt;143),VLOOKUP($W1628,日射量と図３!$E$6:$H$34,4,TRUE),VLOOKUP($W1628,日射量と図３!$E$6:$I$34,5,TRUE))))))</f>
        <v/>
      </c>
      <c r="AB1628" s="4" t="str">
        <f>IF($V1628="","",IF(Z1628&lt;36,0,IF(AND(36&lt;=Z1628,Z1628&lt;71),VLOOKUP($W1628,日射量と図３!$E$6:$F$34,2,TRUE),IF(AND(71&lt;=Z1628,Z1628&lt;107),VLOOKUP($W1628,日射量と図３!$E$6:$G$34,3,TRUE),IF(AND(107&lt;=Z1628,Z1628&lt;143),VLOOKUP($W1628,日射量と図３!$E$6:$H$34,4,TRUE),VLOOKUP($W1628,日射量と図３!$E$6:$I$34,5,TRUE))))))</f>
        <v/>
      </c>
      <c r="AC1628" s="382" t="str">
        <f t="shared" si="312"/>
        <v/>
      </c>
      <c r="AD1628" s="382" t="str">
        <f t="shared" si="313"/>
        <v/>
      </c>
    </row>
    <row r="1629" spans="11:30" ht="13.5" customHeight="1">
      <c r="K1629" s="4">
        <f t="shared" si="306"/>
        <v>8</v>
      </c>
      <c r="L1629" s="34">
        <v>43319</v>
      </c>
      <c r="M1629" s="4">
        <v>68</v>
      </c>
      <c r="N1629" s="4">
        <v>18</v>
      </c>
      <c r="O1629" s="31">
        <v>0.70833333333333337</v>
      </c>
      <c r="P1629" s="35">
        <v>30.659999999999997</v>
      </c>
      <c r="Q1629" s="36">
        <f t="shared" si="307"/>
        <v>16</v>
      </c>
      <c r="R1629" s="4">
        <f t="shared" si="308"/>
        <v>0</v>
      </c>
      <c r="S1629" s="31">
        <f t="shared" si="314"/>
        <v>0.20906250000000001</v>
      </c>
      <c r="T1629" s="31">
        <f t="shared" si="315"/>
        <v>0.78918981481481476</v>
      </c>
      <c r="U1629" s="4">
        <f t="shared" si="309"/>
        <v>0</v>
      </c>
      <c r="V1629" s="4" t="str">
        <f t="shared" si="310"/>
        <v/>
      </c>
      <c r="W1629" s="18" t="str">
        <f>IF(V1629="","",VLOOKUP(L1629,日射量と図３!$A$4:$C$368,3,TRUE)*238.85/100)</f>
        <v/>
      </c>
      <c r="X1629" s="4" t="str">
        <f t="shared" si="311"/>
        <v/>
      </c>
      <c r="Y1629" s="4" t="str">
        <f t="shared" si="304"/>
        <v/>
      </c>
      <c r="Z1629" s="4" t="str">
        <f t="shared" si="305"/>
        <v/>
      </c>
      <c r="AA1629" s="4" t="str">
        <f>IF($V1629="","",IF(Y1629&lt;36,0,IF(AND(36&lt;=Y1629,Y1629&lt;71),VLOOKUP($W1629,日射量と図３!$E$6:$F$34,2,TRUE),IF(AND(71&lt;=Y1629,Y1629&lt;107),VLOOKUP($W1629,日射量と図３!$E$6:$G$34,3,TRUE),IF(AND(107&lt;=Y1629,Y1629&lt;143),VLOOKUP($W1629,日射量と図３!$E$6:$H$34,4,TRUE),VLOOKUP($W1629,日射量と図３!$E$6:$I$34,5,TRUE))))))</f>
        <v/>
      </c>
      <c r="AB1629" s="4" t="str">
        <f>IF($V1629="","",IF(Z1629&lt;36,0,IF(AND(36&lt;=Z1629,Z1629&lt;71),VLOOKUP($W1629,日射量と図３!$E$6:$F$34,2,TRUE),IF(AND(71&lt;=Z1629,Z1629&lt;107),VLOOKUP($W1629,日射量と図３!$E$6:$G$34,3,TRUE),IF(AND(107&lt;=Z1629,Z1629&lt;143),VLOOKUP($W1629,日射量と図３!$E$6:$H$34,4,TRUE),VLOOKUP($W1629,日射量と図３!$E$6:$I$34,5,TRUE))))))</f>
        <v/>
      </c>
      <c r="AC1629" s="382" t="str">
        <f t="shared" si="312"/>
        <v/>
      </c>
      <c r="AD1629" s="382" t="str">
        <f t="shared" si="313"/>
        <v/>
      </c>
    </row>
    <row r="1630" spans="11:30" ht="13.5" customHeight="1">
      <c r="K1630" s="4">
        <f t="shared" si="306"/>
        <v>8</v>
      </c>
      <c r="L1630" s="34">
        <v>43319</v>
      </c>
      <c r="M1630" s="4">
        <v>68</v>
      </c>
      <c r="N1630" s="4">
        <v>19</v>
      </c>
      <c r="O1630" s="31">
        <v>0.75</v>
      </c>
      <c r="P1630" s="35">
        <v>30.279999999999994</v>
      </c>
      <c r="Q1630" s="36">
        <f t="shared" si="307"/>
        <v>16</v>
      </c>
      <c r="R1630" s="4">
        <f t="shared" si="308"/>
        <v>0</v>
      </c>
      <c r="S1630" s="31">
        <f t="shared" si="314"/>
        <v>0.20906250000000001</v>
      </c>
      <c r="T1630" s="31">
        <f t="shared" si="315"/>
        <v>0.78918981481481476</v>
      </c>
      <c r="U1630" s="4">
        <f t="shared" si="309"/>
        <v>0</v>
      </c>
      <c r="V1630" s="4" t="str">
        <f t="shared" si="310"/>
        <v/>
      </c>
      <c r="W1630" s="18" t="str">
        <f>IF(V1630="","",VLOOKUP(L1630,日射量と図３!$A$4:$C$368,3,TRUE)*238.85/100)</f>
        <v/>
      </c>
      <c r="X1630" s="4" t="str">
        <f t="shared" si="311"/>
        <v/>
      </c>
      <c r="Y1630" s="4" t="str">
        <f t="shared" si="304"/>
        <v/>
      </c>
      <c r="Z1630" s="4" t="str">
        <f t="shared" si="305"/>
        <v/>
      </c>
      <c r="AA1630" s="4" t="str">
        <f>IF($V1630="","",IF(Y1630&lt;36,0,IF(AND(36&lt;=Y1630,Y1630&lt;71),VLOOKUP($W1630,日射量と図３!$E$6:$F$34,2,TRUE),IF(AND(71&lt;=Y1630,Y1630&lt;107),VLOOKUP($W1630,日射量と図３!$E$6:$G$34,3,TRUE),IF(AND(107&lt;=Y1630,Y1630&lt;143),VLOOKUP($W1630,日射量と図３!$E$6:$H$34,4,TRUE),VLOOKUP($W1630,日射量と図３!$E$6:$I$34,5,TRUE))))))</f>
        <v/>
      </c>
      <c r="AB1630" s="4" t="str">
        <f>IF($V1630="","",IF(Z1630&lt;36,0,IF(AND(36&lt;=Z1630,Z1630&lt;71),VLOOKUP($W1630,日射量と図３!$E$6:$F$34,2,TRUE),IF(AND(71&lt;=Z1630,Z1630&lt;107),VLOOKUP($W1630,日射量と図３!$E$6:$G$34,3,TRUE),IF(AND(107&lt;=Z1630,Z1630&lt;143),VLOOKUP($W1630,日射量と図３!$E$6:$H$34,4,TRUE),VLOOKUP($W1630,日射量と図３!$E$6:$I$34,5,TRUE))))))</f>
        <v/>
      </c>
      <c r="AC1630" s="382" t="str">
        <f t="shared" si="312"/>
        <v/>
      </c>
      <c r="AD1630" s="382" t="str">
        <f t="shared" si="313"/>
        <v/>
      </c>
    </row>
    <row r="1631" spans="11:30" ht="13.5" customHeight="1">
      <c r="K1631" s="4">
        <f t="shared" si="306"/>
        <v>8</v>
      </c>
      <c r="L1631" s="34">
        <v>43319</v>
      </c>
      <c r="M1631" s="4">
        <v>68</v>
      </c>
      <c r="N1631" s="4">
        <v>20</v>
      </c>
      <c r="O1631" s="31">
        <v>0.79166666666666663</v>
      </c>
      <c r="P1631" s="35">
        <v>29.43</v>
      </c>
      <c r="Q1631" s="36">
        <f t="shared" si="307"/>
        <v>16</v>
      </c>
      <c r="R1631" s="4">
        <f t="shared" si="308"/>
        <v>0</v>
      </c>
      <c r="S1631" s="31">
        <f t="shared" si="314"/>
        <v>0.20906250000000001</v>
      </c>
      <c r="T1631" s="31">
        <f t="shared" si="315"/>
        <v>0.78918981481481476</v>
      </c>
      <c r="U1631" s="4">
        <f t="shared" si="309"/>
        <v>0</v>
      </c>
      <c r="V1631" s="4" t="str">
        <f t="shared" si="310"/>
        <v/>
      </c>
      <c r="W1631" s="18" t="str">
        <f>IF(V1631="","",VLOOKUP(L1631,日射量と図３!$A$4:$C$368,3,TRUE)*238.85/100)</f>
        <v/>
      </c>
      <c r="X1631" s="4" t="str">
        <f t="shared" si="311"/>
        <v/>
      </c>
      <c r="Y1631" s="4" t="str">
        <f t="shared" ref="Y1631:Y1694" si="316">IF(V1631="","",$AH$30*V1631/(($AG$18/$AH$18)*X1631))</f>
        <v/>
      </c>
      <c r="Z1631" s="4" t="str">
        <f t="shared" ref="Z1631:Z1694" si="317">IF(V1631="","",$AH$30*V1631/(($AG$19/$AH$19)*X1631))</f>
        <v/>
      </c>
      <c r="AA1631" s="4" t="str">
        <f>IF($V1631="","",IF(Y1631&lt;36,0,IF(AND(36&lt;=Y1631,Y1631&lt;71),VLOOKUP($W1631,日射量と図３!$E$6:$F$34,2,TRUE),IF(AND(71&lt;=Y1631,Y1631&lt;107),VLOOKUP($W1631,日射量と図３!$E$6:$G$34,3,TRUE),IF(AND(107&lt;=Y1631,Y1631&lt;143),VLOOKUP($W1631,日射量と図３!$E$6:$H$34,4,TRUE),VLOOKUP($W1631,日射量と図３!$E$6:$I$34,5,TRUE))))))</f>
        <v/>
      </c>
      <c r="AB1631" s="4" t="str">
        <f>IF($V1631="","",IF(Z1631&lt;36,0,IF(AND(36&lt;=Z1631,Z1631&lt;71),VLOOKUP($W1631,日射量と図３!$E$6:$F$34,2,TRUE),IF(AND(71&lt;=Z1631,Z1631&lt;107),VLOOKUP($W1631,日射量と図３!$E$6:$G$34,3,TRUE),IF(AND(107&lt;=Z1631,Z1631&lt;143),VLOOKUP($W1631,日射量と図３!$E$6:$H$34,4,TRUE),VLOOKUP($W1631,日射量と図３!$E$6:$I$34,5,TRUE))))))</f>
        <v/>
      </c>
      <c r="AC1631" s="382" t="str">
        <f t="shared" si="312"/>
        <v/>
      </c>
      <c r="AD1631" s="382" t="str">
        <f t="shared" si="313"/>
        <v/>
      </c>
    </row>
    <row r="1632" spans="11:30" ht="13.5" customHeight="1">
      <c r="K1632" s="4">
        <f t="shared" si="306"/>
        <v>8</v>
      </c>
      <c r="L1632" s="34">
        <v>43319</v>
      </c>
      <c r="M1632" s="4">
        <v>68</v>
      </c>
      <c r="N1632" s="4">
        <v>21</v>
      </c>
      <c r="O1632" s="31">
        <v>0.83333333333333337</v>
      </c>
      <c r="P1632" s="35">
        <v>29</v>
      </c>
      <c r="Q1632" s="36">
        <f t="shared" si="307"/>
        <v>16</v>
      </c>
      <c r="R1632" s="4">
        <f t="shared" si="308"/>
        <v>0</v>
      </c>
      <c r="S1632" s="31">
        <f t="shared" si="314"/>
        <v>0.20906250000000001</v>
      </c>
      <c r="T1632" s="31">
        <f t="shared" si="315"/>
        <v>0.78918981481481476</v>
      </c>
      <c r="U1632" s="4">
        <f t="shared" si="309"/>
        <v>0</v>
      </c>
      <c r="V1632" s="4" t="str">
        <f t="shared" si="310"/>
        <v/>
      </c>
      <c r="W1632" s="18" t="str">
        <f>IF(V1632="","",VLOOKUP(L1632,日射量と図３!$A$4:$C$368,3,TRUE)*238.85/100)</f>
        <v/>
      </c>
      <c r="X1632" s="4" t="str">
        <f t="shared" si="311"/>
        <v/>
      </c>
      <c r="Y1632" s="4" t="str">
        <f t="shared" si="316"/>
        <v/>
      </c>
      <c r="Z1632" s="4" t="str">
        <f t="shared" si="317"/>
        <v/>
      </c>
      <c r="AA1632" s="4" t="str">
        <f>IF($V1632="","",IF(Y1632&lt;36,0,IF(AND(36&lt;=Y1632,Y1632&lt;71),VLOOKUP($W1632,日射量と図３!$E$6:$F$34,2,TRUE),IF(AND(71&lt;=Y1632,Y1632&lt;107),VLOOKUP($W1632,日射量と図３!$E$6:$G$34,3,TRUE),IF(AND(107&lt;=Y1632,Y1632&lt;143),VLOOKUP($W1632,日射量と図３!$E$6:$H$34,4,TRUE),VLOOKUP($W1632,日射量と図３!$E$6:$I$34,5,TRUE))))))</f>
        <v/>
      </c>
      <c r="AB1632" s="4" t="str">
        <f>IF($V1632="","",IF(Z1632&lt;36,0,IF(AND(36&lt;=Z1632,Z1632&lt;71),VLOOKUP($W1632,日射量と図３!$E$6:$F$34,2,TRUE),IF(AND(71&lt;=Z1632,Z1632&lt;107),VLOOKUP($W1632,日射量と図３!$E$6:$G$34,3,TRUE),IF(AND(107&lt;=Z1632,Z1632&lt;143),VLOOKUP($W1632,日射量と図３!$E$6:$H$34,4,TRUE),VLOOKUP($W1632,日射量と図３!$E$6:$I$34,5,TRUE))))))</f>
        <v/>
      </c>
      <c r="AC1632" s="382" t="str">
        <f t="shared" si="312"/>
        <v/>
      </c>
      <c r="AD1632" s="382" t="str">
        <f t="shared" si="313"/>
        <v/>
      </c>
    </row>
    <row r="1633" spans="11:30" ht="13.5" customHeight="1">
      <c r="K1633" s="4">
        <f t="shared" si="306"/>
        <v>8</v>
      </c>
      <c r="L1633" s="34">
        <v>43319</v>
      </c>
      <c r="M1633" s="4">
        <v>68</v>
      </c>
      <c r="N1633" s="4">
        <v>22</v>
      </c>
      <c r="O1633" s="31">
        <v>0.875</v>
      </c>
      <c r="P1633" s="35">
        <v>28.45</v>
      </c>
      <c r="Q1633" s="36">
        <f t="shared" si="307"/>
        <v>16</v>
      </c>
      <c r="R1633" s="4">
        <f t="shared" si="308"/>
        <v>0</v>
      </c>
      <c r="S1633" s="31">
        <f t="shared" si="314"/>
        <v>0.20906250000000001</v>
      </c>
      <c r="T1633" s="31">
        <f t="shared" si="315"/>
        <v>0.78918981481481476</v>
      </c>
      <c r="U1633" s="4">
        <f t="shared" si="309"/>
        <v>0</v>
      </c>
      <c r="V1633" s="4" t="str">
        <f t="shared" si="310"/>
        <v/>
      </c>
      <c r="W1633" s="18" t="str">
        <f>IF(V1633="","",VLOOKUP(L1633,日射量と図３!$A$4:$C$368,3,TRUE)*238.85/100)</f>
        <v/>
      </c>
      <c r="X1633" s="4" t="str">
        <f t="shared" si="311"/>
        <v/>
      </c>
      <c r="Y1633" s="4" t="str">
        <f t="shared" si="316"/>
        <v/>
      </c>
      <c r="Z1633" s="4" t="str">
        <f t="shared" si="317"/>
        <v/>
      </c>
      <c r="AA1633" s="4" t="str">
        <f>IF($V1633="","",IF(Y1633&lt;36,0,IF(AND(36&lt;=Y1633,Y1633&lt;71),VLOOKUP($W1633,日射量と図３!$E$6:$F$34,2,TRUE),IF(AND(71&lt;=Y1633,Y1633&lt;107),VLOOKUP($W1633,日射量と図３!$E$6:$G$34,3,TRUE),IF(AND(107&lt;=Y1633,Y1633&lt;143),VLOOKUP($W1633,日射量と図３!$E$6:$H$34,4,TRUE),VLOOKUP($W1633,日射量と図３!$E$6:$I$34,5,TRUE))))))</f>
        <v/>
      </c>
      <c r="AB1633" s="4" t="str">
        <f>IF($V1633="","",IF(Z1633&lt;36,0,IF(AND(36&lt;=Z1633,Z1633&lt;71),VLOOKUP($W1633,日射量と図３!$E$6:$F$34,2,TRUE),IF(AND(71&lt;=Z1633,Z1633&lt;107),VLOOKUP($W1633,日射量と図３!$E$6:$G$34,3,TRUE),IF(AND(107&lt;=Z1633,Z1633&lt;143),VLOOKUP($W1633,日射量と図３!$E$6:$H$34,4,TRUE),VLOOKUP($W1633,日射量と図３!$E$6:$I$34,5,TRUE))))))</f>
        <v/>
      </c>
      <c r="AC1633" s="382" t="str">
        <f t="shared" si="312"/>
        <v/>
      </c>
      <c r="AD1633" s="382" t="str">
        <f t="shared" si="313"/>
        <v/>
      </c>
    </row>
    <row r="1634" spans="11:30" ht="13.5" customHeight="1">
      <c r="K1634" s="4">
        <f t="shared" si="306"/>
        <v>8</v>
      </c>
      <c r="L1634" s="34">
        <v>43319</v>
      </c>
      <c r="M1634" s="4">
        <v>68</v>
      </c>
      <c r="N1634" s="4">
        <v>23</v>
      </c>
      <c r="O1634" s="31">
        <v>0.91666666666666663</v>
      </c>
      <c r="P1634" s="35">
        <v>27.959999999999997</v>
      </c>
      <c r="Q1634" s="36">
        <f t="shared" si="307"/>
        <v>13</v>
      </c>
      <c r="R1634" s="4">
        <f t="shared" si="308"/>
        <v>0</v>
      </c>
      <c r="S1634" s="31">
        <f t="shared" si="314"/>
        <v>0.20906250000000001</v>
      </c>
      <c r="T1634" s="31">
        <f t="shared" si="315"/>
        <v>0.78918981481481476</v>
      </c>
      <c r="U1634" s="4">
        <f t="shared" si="309"/>
        <v>0</v>
      </c>
      <c r="V1634" s="4" t="str">
        <f t="shared" si="310"/>
        <v/>
      </c>
      <c r="W1634" s="18" t="str">
        <f>IF(V1634="","",VLOOKUP(L1634,日射量と図３!$A$4:$C$368,3,TRUE)*238.85/100)</f>
        <v/>
      </c>
      <c r="X1634" s="4" t="str">
        <f t="shared" si="311"/>
        <v/>
      </c>
      <c r="Y1634" s="4" t="str">
        <f t="shared" si="316"/>
        <v/>
      </c>
      <c r="Z1634" s="4" t="str">
        <f t="shared" si="317"/>
        <v/>
      </c>
      <c r="AA1634" s="4" t="str">
        <f>IF($V1634="","",IF(Y1634&lt;36,0,IF(AND(36&lt;=Y1634,Y1634&lt;71),VLOOKUP($W1634,日射量と図３!$E$6:$F$34,2,TRUE),IF(AND(71&lt;=Y1634,Y1634&lt;107),VLOOKUP($W1634,日射量と図３!$E$6:$G$34,3,TRUE),IF(AND(107&lt;=Y1634,Y1634&lt;143),VLOOKUP($W1634,日射量と図３!$E$6:$H$34,4,TRUE),VLOOKUP($W1634,日射量と図３!$E$6:$I$34,5,TRUE))))))</f>
        <v/>
      </c>
      <c r="AB1634" s="4" t="str">
        <f>IF($V1634="","",IF(Z1634&lt;36,0,IF(AND(36&lt;=Z1634,Z1634&lt;71),VLOOKUP($W1634,日射量と図３!$E$6:$F$34,2,TRUE),IF(AND(71&lt;=Z1634,Z1634&lt;107),VLOOKUP($W1634,日射量と図３!$E$6:$G$34,3,TRUE),IF(AND(107&lt;=Z1634,Z1634&lt;143),VLOOKUP($W1634,日射量と図３!$E$6:$H$34,4,TRUE),VLOOKUP($W1634,日射量と図３!$E$6:$I$34,5,TRUE))))))</f>
        <v/>
      </c>
      <c r="AC1634" s="382" t="str">
        <f t="shared" si="312"/>
        <v/>
      </c>
      <c r="AD1634" s="382" t="str">
        <f t="shared" si="313"/>
        <v/>
      </c>
    </row>
    <row r="1635" spans="11:30" ht="13.5" customHeight="1">
      <c r="K1635" s="4">
        <f t="shared" si="306"/>
        <v>8</v>
      </c>
      <c r="L1635" s="34">
        <v>43319</v>
      </c>
      <c r="M1635" s="4">
        <v>68</v>
      </c>
      <c r="N1635" s="4">
        <v>24</v>
      </c>
      <c r="O1635" s="31">
        <v>0.95833333333333337</v>
      </c>
      <c r="P1635" s="35">
        <v>27.76</v>
      </c>
      <c r="Q1635" s="36">
        <f t="shared" si="307"/>
        <v>13</v>
      </c>
      <c r="R1635" s="4">
        <f t="shared" si="308"/>
        <v>0</v>
      </c>
      <c r="S1635" s="31">
        <f t="shared" si="314"/>
        <v>0.20906250000000001</v>
      </c>
      <c r="T1635" s="31">
        <f t="shared" si="315"/>
        <v>0.78918981481481476</v>
      </c>
      <c r="U1635" s="4">
        <f t="shared" si="309"/>
        <v>0</v>
      </c>
      <c r="V1635" s="4" t="str">
        <f t="shared" si="310"/>
        <v/>
      </c>
      <c r="W1635" s="18" t="str">
        <f>IF(V1635="","",VLOOKUP(L1635,日射量と図３!$A$4:$C$368,3,TRUE)*238.85/100)</f>
        <v/>
      </c>
      <c r="X1635" s="4" t="str">
        <f t="shared" si="311"/>
        <v/>
      </c>
      <c r="Y1635" s="4" t="str">
        <f t="shared" si="316"/>
        <v/>
      </c>
      <c r="Z1635" s="4" t="str">
        <f t="shared" si="317"/>
        <v/>
      </c>
      <c r="AA1635" s="4" t="str">
        <f>IF($V1635="","",IF(Y1635&lt;36,0,IF(AND(36&lt;=Y1635,Y1635&lt;71),VLOOKUP($W1635,日射量と図３!$E$6:$F$34,2,TRUE),IF(AND(71&lt;=Y1635,Y1635&lt;107),VLOOKUP($W1635,日射量と図３!$E$6:$G$34,3,TRUE),IF(AND(107&lt;=Y1635,Y1635&lt;143),VLOOKUP($W1635,日射量と図３!$E$6:$H$34,4,TRUE),VLOOKUP($W1635,日射量と図３!$E$6:$I$34,5,TRUE))))))</f>
        <v/>
      </c>
      <c r="AB1635" s="4" t="str">
        <f>IF($V1635="","",IF(Z1635&lt;36,0,IF(AND(36&lt;=Z1635,Z1635&lt;71),VLOOKUP($W1635,日射量と図３!$E$6:$F$34,2,TRUE),IF(AND(71&lt;=Z1635,Z1635&lt;107),VLOOKUP($W1635,日射量と図３!$E$6:$G$34,3,TRUE),IF(AND(107&lt;=Z1635,Z1635&lt;143),VLOOKUP($W1635,日射量と図３!$E$6:$H$34,4,TRUE),VLOOKUP($W1635,日射量と図３!$E$6:$I$34,5,TRUE))))))</f>
        <v/>
      </c>
      <c r="AC1635" s="382" t="str">
        <f t="shared" si="312"/>
        <v/>
      </c>
      <c r="AD1635" s="382" t="str">
        <f t="shared" si="313"/>
        <v/>
      </c>
    </row>
    <row r="1636" spans="11:30" ht="13.5" customHeight="1">
      <c r="K1636" s="4">
        <f t="shared" si="306"/>
        <v>8</v>
      </c>
      <c r="L1636" s="34">
        <v>43320</v>
      </c>
      <c r="M1636" s="4">
        <v>69</v>
      </c>
      <c r="N1636" s="4">
        <v>1</v>
      </c>
      <c r="O1636" s="31">
        <v>0</v>
      </c>
      <c r="P1636" s="35">
        <v>27.45</v>
      </c>
      <c r="Q1636" s="36">
        <f t="shared" si="307"/>
        <v>13</v>
      </c>
      <c r="R1636" s="4">
        <f t="shared" si="308"/>
        <v>0</v>
      </c>
      <c r="S1636" s="31">
        <f t="shared" si="314"/>
        <v>0.20906250000000001</v>
      </c>
      <c r="T1636" s="31">
        <f t="shared" si="315"/>
        <v>0.78918981481481476</v>
      </c>
      <c r="U1636" s="4">
        <f t="shared" si="309"/>
        <v>0</v>
      </c>
      <c r="V1636" s="4">
        <f t="shared" si="310"/>
        <v>0</v>
      </c>
      <c r="W1636" s="18">
        <f>IF(V1636="","",VLOOKUP(L1636,日射量と図３!$A$4:$C$368,3,TRUE)*238.85/100)</f>
        <v>50.158499999999997</v>
      </c>
      <c r="X1636" s="4">
        <f t="shared" si="311"/>
        <v>14</v>
      </c>
      <c r="Y1636" s="4">
        <f t="shared" si="316"/>
        <v>0</v>
      </c>
      <c r="Z1636" s="4">
        <f t="shared" si="317"/>
        <v>0</v>
      </c>
      <c r="AA1636" s="4">
        <f>IF($V1636="","",IF(Y1636&lt;36,0,IF(AND(36&lt;=Y1636,Y1636&lt;71),VLOOKUP($W1636,日射量と図３!$E$6:$F$34,2,TRUE),IF(AND(71&lt;=Y1636,Y1636&lt;107),VLOOKUP($W1636,日射量と図３!$E$6:$G$34,3,TRUE),IF(AND(107&lt;=Y1636,Y1636&lt;143),VLOOKUP($W1636,日射量と図３!$E$6:$H$34,4,TRUE),VLOOKUP($W1636,日射量と図３!$E$6:$I$34,5,TRUE))))))</f>
        <v>0</v>
      </c>
      <c r="AB1636" s="4">
        <f>IF($V1636="","",IF(Z1636&lt;36,0,IF(AND(36&lt;=Z1636,Z1636&lt;71),VLOOKUP($W1636,日射量と図３!$E$6:$F$34,2,TRUE),IF(AND(71&lt;=Z1636,Z1636&lt;107),VLOOKUP($W1636,日射量と図３!$E$6:$G$34,3,TRUE),IF(AND(107&lt;=Z1636,Z1636&lt;143),VLOOKUP($W1636,日射量と図３!$E$6:$H$34,4,TRUE),VLOOKUP($W1636,日射量と図３!$E$6:$I$34,5,TRUE))))))</f>
        <v>0</v>
      </c>
      <c r="AC1636" s="382">
        <f t="shared" si="312"/>
        <v>0</v>
      </c>
      <c r="AD1636" s="382">
        <f t="shared" si="313"/>
        <v>0</v>
      </c>
    </row>
    <row r="1637" spans="11:30" ht="13.5" customHeight="1">
      <c r="K1637" s="4">
        <f t="shared" si="306"/>
        <v>8</v>
      </c>
      <c r="L1637" s="34">
        <v>43320</v>
      </c>
      <c r="M1637" s="4">
        <v>69</v>
      </c>
      <c r="N1637" s="4">
        <v>2</v>
      </c>
      <c r="O1637" s="31">
        <v>4.1666666666666664E-2</v>
      </c>
      <c r="P1637" s="35">
        <v>27.04</v>
      </c>
      <c r="Q1637" s="36">
        <f t="shared" si="307"/>
        <v>13</v>
      </c>
      <c r="R1637" s="4">
        <f t="shared" si="308"/>
        <v>0</v>
      </c>
      <c r="S1637" s="31">
        <f t="shared" si="314"/>
        <v>0.20906250000000001</v>
      </c>
      <c r="T1637" s="31">
        <f t="shared" si="315"/>
        <v>0.78918981481481476</v>
      </c>
      <c r="U1637" s="4">
        <f t="shared" si="309"/>
        <v>0</v>
      </c>
      <c r="V1637" s="4" t="str">
        <f t="shared" si="310"/>
        <v/>
      </c>
      <c r="W1637" s="18" t="str">
        <f>IF(V1637="","",VLOOKUP(L1637,日射量と図３!$A$4:$C$368,3,TRUE)*238.85/100)</f>
        <v/>
      </c>
      <c r="X1637" s="4" t="str">
        <f t="shared" si="311"/>
        <v/>
      </c>
      <c r="Y1637" s="4" t="str">
        <f t="shared" si="316"/>
        <v/>
      </c>
      <c r="Z1637" s="4" t="str">
        <f t="shared" si="317"/>
        <v/>
      </c>
      <c r="AA1637" s="4" t="str">
        <f>IF($V1637="","",IF(Y1637&lt;36,0,IF(AND(36&lt;=Y1637,Y1637&lt;71),VLOOKUP($W1637,日射量と図３!$E$6:$F$34,2,TRUE),IF(AND(71&lt;=Y1637,Y1637&lt;107),VLOOKUP($W1637,日射量と図３!$E$6:$G$34,3,TRUE),IF(AND(107&lt;=Y1637,Y1637&lt;143),VLOOKUP($W1637,日射量と図３!$E$6:$H$34,4,TRUE),VLOOKUP($W1637,日射量と図３!$E$6:$I$34,5,TRUE))))))</f>
        <v/>
      </c>
      <c r="AB1637" s="4" t="str">
        <f>IF($V1637="","",IF(Z1637&lt;36,0,IF(AND(36&lt;=Z1637,Z1637&lt;71),VLOOKUP($W1637,日射量と図３!$E$6:$F$34,2,TRUE),IF(AND(71&lt;=Z1637,Z1637&lt;107),VLOOKUP($W1637,日射量と図３!$E$6:$G$34,3,TRUE),IF(AND(107&lt;=Z1637,Z1637&lt;143),VLOOKUP($W1637,日射量と図３!$E$6:$H$34,4,TRUE),VLOOKUP($W1637,日射量と図３!$E$6:$I$34,5,TRUE))))))</f>
        <v/>
      </c>
      <c r="AC1637" s="382" t="str">
        <f t="shared" si="312"/>
        <v/>
      </c>
      <c r="AD1637" s="382" t="str">
        <f t="shared" si="313"/>
        <v/>
      </c>
    </row>
    <row r="1638" spans="11:30" ht="13.5" customHeight="1">
      <c r="K1638" s="4">
        <f t="shared" si="306"/>
        <v>8</v>
      </c>
      <c r="L1638" s="34">
        <v>43320</v>
      </c>
      <c r="M1638" s="4">
        <v>69</v>
      </c>
      <c r="N1638" s="4">
        <v>3</v>
      </c>
      <c r="O1638" s="31">
        <v>8.3333333333333329E-2</v>
      </c>
      <c r="P1638" s="35">
        <v>26.699999999999996</v>
      </c>
      <c r="Q1638" s="36">
        <f t="shared" si="307"/>
        <v>13</v>
      </c>
      <c r="R1638" s="4">
        <f t="shared" si="308"/>
        <v>0</v>
      </c>
      <c r="S1638" s="31">
        <f t="shared" si="314"/>
        <v>0.20906250000000001</v>
      </c>
      <c r="T1638" s="31">
        <f t="shared" si="315"/>
        <v>0.78918981481481476</v>
      </c>
      <c r="U1638" s="4">
        <f t="shared" si="309"/>
        <v>0</v>
      </c>
      <c r="V1638" s="4" t="str">
        <f t="shared" si="310"/>
        <v/>
      </c>
      <c r="W1638" s="18" t="str">
        <f>IF(V1638="","",VLOOKUP(L1638,日射量と図３!$A$4:$C$368,3,TRUE)*238.85/100)</f>
        <v/>
      </c>
      <c r="X1638" s="4" t="str">
        <f t="shared" si="311"/>
        <v/>
      </c>
      <c r="Y1638" s="4" t="str">
        <f t="shared" si="316"/>
        <v/>
      </c>
      <c r="Z1638" s="4" t="str">
        <f t="shared" si="317"/>
        <v/>
      </c>
      <c r="AA1638" s="4" t="str">
        <f>IF($V1638="","",IF(Y1638&lt;36,0,IF(AND(36&lt;=Y1638,Y1638&lt;71),VLOOKUP($W1638,日射量と図３!$E$6:$F$34,2,TRUE),IF(AND(71&lt;=Y1638,Y1638&lt;107),VLOOKUP($W1638,日射量と図３!$E$6:$G$34,3,TRUE),IF(AND(107&lt;=Y1638,Y1638&lt;143),VLOOKUP($W1638,日射量と図３!$E$6:$H$34,4,TRUE),VLOOKUP($W1638,日射量と図３!$E$6:$I$34,5,TRUE))))))</f>
        <v/>
      </c>
      <c r="AB1638" s="4" t="str">
        <f>IF($V1638="","",IF(Z1638&lt;36,0,IF(AND(36&lt;=Z1638,Z1638&lt;71),VLOOKUP($W1638,日射量と図３!$E$6:$F$34,2,TRUE),IF(AND(71&lt;=Z1638,Z1638&lt;107),VLOOKUP($W1638,日射量と図３!$E$6:$G$34,3,TRUE),IF(AND(107&lt;=Z1638,Z1638&lt;143),VLOOKUP($W1638,日射量と図３!$E$6:$H$34,4,TRUE),VLOOKUP($W1638,日射量と図３!$E$6:$I$34,5,TRUE))))))</f>
        <v/>
      </c>
      <c r="AC1638" s="382" t="str">
        <f t="shared" si="312"/>
        <v/>
      </c>
      <c r="AD1638" s="382" t="str">
        <f t="shared" si="313"/>
        <v/>
      </c>
    </row>
    <row r="1639" spans="11:30" ht="13.5" customHeight="1">
      <c r="K1639" s="4">
        <f t="shared" si="306"/>
        <v>8</v>
      </c>
      <c r="L1639" s="34">
        <v>43320</v>
      </c>
      <c r="M1639" s="4">
        <v>69</v>
      </c>
      <c r="N1639" s="4">
        <v>4</v>
      </c>
      <c r="O1639" s="31">
        <v>0.125</v>
      </c>
      <c r="P1639" s="35">
        <v>26.389999999999997</v>
      </c>
      <c r="Q1639" s="36">
        <f t="shared" si="307"/>
        <v>13</v>
      </c>
      <c r="R1639" s="4">
        <f t="shared" si="308"/>
        <v>0</v>
      </c>
      <c r="S1639" s="31">
        <f t="shared" si="314"/>
        <v>0.20906250000000001</v>
      </c>
      <c r="T1639" s="31">
        <f t="shared" si="315"/>
        <v>0.78918981481481476</v>
      </c>
      <c r="U1639" s="4">
        <f t="shared" si="309"/>
        <v>0</v>
      </c>
      <c r="V1639" s="4" t="str">
        <f t="shared" si="310"/>
        <v/>
      </c>
      <c r="W1639" s="18" t="str">
        <f>IF(V1639="","",VLOOKUP(L1639,日射量と図３!$A$4:$C$368,3,TRUE)*238.85/100)</f>
        <v/>
      </c>
      <c r="X1639" s="4" t="str">
        <f t="shared" si="311"/>
        <v/>
      </c>
      <c r="Y1639" s="4" t="str">
        <f t="shared" si="316"/>
        <v/>
      </c>
      <c r="Z1639" s="4" t="str">
        <f t="shared" si="317"/>
        <v/>
      </c>
      <c r="AA1639" s="4" t="str">
        <f>IF($V1639="","",IF(Y1639&lt;36,0,IF(AND(36&lt;=Y1639,Y1639&lt;71),VLOOKUP($W1639,日射量と図３!$E$6:$F$34,2,TRUE),IF(AND(71&lt;=Y1639,Y1639&lt;107),VLOOKUP($W1639,日射量と図３!$E$6:$G$34,3,TRUE),IF(AND(107&lt;=Y1639,Y1639&lt;143),VLOOKUP($W1639,日射量と図３!$E$6:$H$34,4,TRUE),VLOOKUP($W1639,日射量と図３!$E$6:$I$34,5,TRUE))))))</f>
        <v/>
      </c>
      <c r="AB1639" s="4" t="str">
        <f>IF($V1639="","",IF(Z1639&lt;36,0,IF(AND(36&lt;=Z1639,Z1639&lt;71),VLOOKUP($W1639,日射量と図３!$E$6:$F$34,2,TRUE),IF(AND(71&lt;=Z1639,Z1639&lt;107),VLOOKUP($W1639,日射量と図３!$E$6:$G$34,3,TRUE),IF(AND(107&lt;=Z1639,Z1639&lt;143),VLOOKUP($W1639,日射量と図３!$E$6:$H$34,4,TRUE),VLOOKUP($W1639,日射量と図３!$E$6:$I$34,5,TRUE))))))</f>
        <v/>
      </c>
      <c r="AC1639" s="382" t="str">
        <f t="shared" si="312"/>
        <v/>
      </c>
      <c r="AD1639" s="382" t="str">
        <f t="shared" si="313"/>
        <v/>
      </c>
    </row>
    <row r="1640" spans="11:30" ht="13.5" customHeight="1">
      <c r="K1640" s="4">
        <f t="shared" si="306"/>
        <v>8</v>
      </c>
      <c r="L1640" s="34">
        <v>43320</v>
      </c>
      <c r="M1640" s="4">
        <v>69</v>
      </c>
      <c r="N1640" s="4">
        <v>5</v>
      </c>
      <c r="O1640" s="31">
        <v>0.16666666666666666</v>
      </c>
      <c r="P1640" s="35">
        <v>26.189999999999998</v>
      </c>
      <c r="Q1640" s="36">
        <f t="shared" si="307"/>
        <v>15</v>
      </c>
      <c r="R1640" s="4">
        <f t="shared" si="308"/>
        <v>0</v>
      </c>
      <c r="S1640" s="31">
        <f t="shared" si="314"/>
        <v>0.20906250000000001</v>
      </c>
      <c r="T1640" s="31">
        <f t="shared" si="315"/>
        <v>0.78918981481481476</v>
      </c>
      <c r="U1640" s="4">
        <f t="shared" si="309"/>
        <v>0</v>
      </c>
      <c r="V1640" s="4" t="str">
        <f t="shared" si="310"/>
        <v/>
      </c>
      <c r="W1640" s="18" t="str">
        <f>IF(V1640="","",VLOOKUP(L1640,日射量と図３!$A$4:$C$368,3,TRUE)*238.85/100)</f>
        <v/>
      </c>
      <c r="X1640" s="4" t="str">
        <f t="shared" si="311"/>
        <v/>
      </c>
      <c r="Y1640" s="4" t="str">
        <f t="shared" si="316"/>
        <v/>
      </c>
      <c r="Z1640" s="4" t="str">
        <f t="shared" si="317"/>
        <v/>
      </c>
      <c r="AA1640" s="4" t="str">
        <f>IF($V1640="","",IF(Y1640&lt;36,0,IF(AND(36&lt;=Y1640,Y1640&lt;71),VLOOKUP($W1640,日射量と図３!$E$6:$F$34,2,TRUE),IF(AND(71&lt;=Y1640,Y1640&lt;107),VLOOKUP($W1640,日射量と図３!$E$6:$G$34,3,TRUE),IF(AND(107&lt;=Y1640,Y1640&lt;143),VLOOKUP($W1640,日射量と図３!$E$6:$H$34,4,TRUE),VLOOKUP($W1640,日射量と図３!$E$6:$I$34,5,TRUE))))))</f>
        <v/>
      </c>
      <c r="AB1640" s="4" t="str">
        <f>IF($V1640="","",IF(Z1640&lt;36,0,IF(AND(36&lt;=Z1640,Z1640&lt;71),VLOOKUP($W1640,日射量と図３!$E$6:$F$34,2,TRUE),IF(AND(71&lt;=Z1640,Z1640&lt;107),VLOOKUP($W1640,日射量と図３!$E$6:$G$34,3,TRUE),IF(AND(107&lt;=Z1640,Z1640&lt;143),VLOOKUP($W1640,日射量と図３!$E$6:$H$34,4,TRUE),VLOOKUP($W1640,日射量と図３!$E$6:$I$34,5,TRUE))))))</f>
        <v/>
      </c>
      <c r="AC1640" s="382" t="str">
        <f t="shared" si="312"/>
        <v/>
      </c>
      <c r="AD1640" s="382" t="str">
        <f t="shared" si="313"/>
        <v/>
      </c>
    </row>
    <row r="1641" spans="11:30" ht="13.5" customHeight="1">
      <c r="K1641" s="4">
        <f t="shared" si="306"/>
        <v>8</v>
      </c>
      <c r="L1641" s="34">
        <v>43320</v>
      </c>
      <c r="M1641" s="4">
        <v>69</v>
      </c>
      <c r="N1641" s="4">
        <v>6</v>
      </c>
      <c r="O1641" s="31">
        <v>0.20833333333333334</v>
      </c>
      <c r="P1641" s="35">
        <v>25.9</v>
      </c>
      <c r="Q1641" s="36">
        <f t="shared" si="307"/>
        <v>15</v>
      </c>
      <c r="R1641" s="4">
        <f t="shared" si="308"/>
        <v>0</v>
      </c>
      <c r="S1641" s="31">
        <f t="shared" si="314"/>
        <v>0.20906250000000001</v>
      </c>
      <c r="T1641" s="31">
        <f t="shared" si="315"/>
        <v>0.78918981481481476</v>
      </c>
      <c r="U1641" s="4">
        <f t="shared" si="309"/>
        <v>0</v>
      </c>
      <c r="V1641" s="4" t="str">
        <f t="shared" si="310"/>
        <v/>
      </c>
      <c r="W1641" s="18" t="str">
        <f>IF(V1641="","",VLOOKUP(L1641,日射量と図３!$A$4:$C$368,3,TRUE)*238.85/100)</f>
        <v/>
      </c>
      <c r="X1641" s="4" t="str">
        <f t="shared" si="311"/>
        <v/>
      </c>
      <c r="Y1641" s="4" t="str">
        <f t="shared" si="316"/>
        <v/>
      </c>
      <c r="Z1641" s="4" t="str">
        <f t="shared" si="317"/>
        <v/>
      </c>
      <c r="AA1641" s="4" t="str">
        <f>IF($V1641="","",IF(Y1641&lt;36,0,IF(AND(36&lt;=Y1641,Y1641&lt;71),VLOOKUP($W1641,日射量と図３!$E$6:$F$34,2,TRUE),IF(AND(71&lt;=Y1641,Y1641&lt;107),VLOOKUP($W1641,日射量と図３!$E$6:$G$34,3,TRUE),IF(AND(107&lt;=Y1641,Y1641&lt;143),VLOOKUP($W1641,日射量と図３!$E$6:$H$34,4,TRUE),VLOOKUP($W1641,日射量と図３!$E$6:$I$34,5,TRUE))))))</f>
        <v/>
      </c>
      <c r="AB1641" s="4" t="str">
        <f>IF($V1641="","",IF(Z1641&lt;36,0,IF(AND(36&lt;=Z1641,Z1641&lt;71),VLOOKUP($W1641,日射量と図３!$E$6:$F$34,2,TRUE),IF(AND(71&lt;=Z1641,Z1641&lt;107),VLOOKUP($W1641,日射量と図３!$E$6:$G$34,3,TRUE),IF(AND(107&lt;=Z1641,Z1641&lt;143),VLOOKUP($W1641,日射量と図３!$E$6:$H$34,4,TRUE),VLOOKUP($W1641,日射量と図３!$E$6:$I$34,5,TRUE))))))</f>
        <v/>
      </c>
      <c r="AC1641" s="382" t="str">
        <f t="shared" si="312"/>
        <v/>
      </c>
      <c r="AD1641" s="382" t="str">
        <f t="shared" si="313"/>
        <v/>
      </c>
    </row>
    <row r="1642" spans="11:30" ht="13.5" customHeight="1">
      <c r="K1642" s="4">
        <f t="shared" si="306"/>
        <v>8</v>
      </c>
      <c r="L1642" s="34">
        <v>43320</v>
      </c>
      <c r="M1642" s="4">
        <v>69</v>
      </c>
      <c r="N1642" s="4">
        <v>7</v>
      </c>
      <c r="O1642" s="31">
        <v>0.25</v>
      </c>
      <c r="P1642" s="35">
        <v>26.130000000000003</v>
      </c>
      <c r="Q1642" s="36">
        <f t="shared" si="307"/>
        <v>15</v>
      </c>
      <c r="R1642" s="4">
        <f t="shared" si="308"/>
        <v>0</v>
      </c>
      <c r="S1642" s="31">
        <f t="shared" si="314"/>
        <v>0.20906250000000001</v>
      </c>
      <c r="T1642" s="31">
        <f t="shared" si="315"/>
        <v>0.78918981481481476</v>
      </c>
      <c r="U1642" s="4">
        <f t="shared" si="309"/>
        <v>0</v>
      </c>
      <c r="V1642" s="4" t="str">
        <f t="shared" si="310"/>
        <v/>
      </c>
      <c r="W1642" s="18" t="str">
        <f>IF(V1642="","",VLOOKUP(L1642,日射量と図３!$A$4:$C$368,3,TRUE)*238.85/100)</f>
        <v/>
      </c>
      <c r="X1642" s="4" t="str">
        <f t="shared" si="311"/>
        <v/>
      </c>
      <c r="Y1642" s="4" t="str">
        <f t="shared" si="316"/>
        <v/>
      </c>
      <c r="Z1642" s="4" t="str">
        <f t="shared" si="317"/>
        <v/>
      </c>
      <c r="AA1642" s="4" t="str">
        <f>IF($V1642="","",IF(Y1642&lt;36,0,IF(AND(36&lt;=Y1642,Y1642&lt;71),VLOOKUP($W1642,日射量と図３!$E$6:$F$34,2,TRUE),IF(AND(71&lt;=Y1642,Y1642&lt;107),VLOOKUP($W1642,日射量と図３!$E$6:$G$34,3,TRUE),IF(AND(107&lt;=Y1642,Y1642&lt;143),VLOOKUP($W1642,日射量と図３!$E$6:$H$34,4,TRUE),VLOOKUP($W1642,日射量と図３!$E$6:$I$34,5,TRUE))))))</f>
        <v/>
      </c>
      <c r="AB1642" s="4" t="str">
        <f>IF($V1642="","",IF(Z1642&lt;36,0,IF(AND(36&lt;=Z1642,Z1642&lt;71),VLOOKUP($W1642,日射量と図３!$E$6:$F$34,2,TRUE),IF(AND(71&lt;=Z1642,Z1642&lt;107),VLOOKUP($W1642,日射量と図３!$E$6:$G$34,3,TRUE),IF(AND(107&lt;=Z1642,Z1642&lt;143),VLOOKUP($W1642,日射量と図３!$E$6:$H$34,4,TRUE),VLOOKUP($W1642,日射量と図３!$E$6:$I$34,5,TRUE))))))</f>
        <v/>
      </c>
      <c r="AC1642" s="382" t="str">
        <f t="shared" si="312"/>
        <v/>
      </c>
      <c r="AD1642" s="382" t="str">
        <f t="shared" si="313"/>
        <v/>
      </c>
    </row>
    <row r="1643" spans="11:30" ht="13.5" customHeight="1">
      <c r="K1643" s="4">
        <f t="shared" si="306"/>
        <v>8</v>
      </c>
      <c r="L1643" s="34">
        <v>43320</v>
      </c>
      <c r="M1643" s="4">
        <v>69</v>
      </c>
      <c r="N1643" s="4">
        <v>8</v>
      </c>
      <c r="O1643" s="31">
        <v>0.29166666666666669</v>
      </c>
      <c r="P1643" s="35">
        <v>26.870000000000005</v>
      </c>
      <c r="Q1643" s="36">
        <f t="shared" si="307"/>
        <v>12</v>
      </c>
      <c r="R1643" s="4">
        <f t="shared" si="308"/>
        <v>0</v>
      </c>
      <c r="S1643" s="31">
        <f t="shared" si="314"/>
        <v>0.20906250000000001</v>
      </c>
      <c r="T1643" s="31">
        <f t="shared" si="315"/>
        <v>0.78918981481481476</v>
      </c>
      <c r="U1643" s="4">
        <f t="shared" si="309"/>
        <v>0</v>
      </c>
      <c r="V1643" s="4" t="str">
        <f t="shared" si="310"/>
        <v/>
      </c>
      <c r="W1643" s="18" t="str">
        <f>IF(V1643="","",VLOOKUP(L1643,日射量と図３!$A$4:$C$368,3,TRUE)*238.85/100)</f>
        <v/>
      </c>
      <c r="X1643" s="4" t="str">
        <f t="shared" si="311"/>
        <v/>
      </c>
      <c r="Y1643" s="4" t="str">
        <f t="shared" si="316"/>
        <v/>
      </c>
      <c r="Z1643" s="4" t="str">
        <f t="shared" si="317"/>
        <v/>
      </c>
      <c r="AA1643" s="4" t="str">
        <f>IF($V1643="","",IF(Y1643&lt;36,0,IF(AND(36&lt;=Y1643,Y1643&lt;71),VLOOKUP($W1643,日射量と図３!$E$6:$F$34,2,TRUE),IF(AND(71&lt;=Y1643,Y1643&lt;107),VLOOKUP($W1643,日射量と図３!$E$6:$G$34,3,TRUE),IF(AND(107&lt;=Y1643,Y1643&lt;143),VLOOKUP($W1643,日射量と図３!$E$6:$H$34,4,TRUE),VLOOKUP($W1643,日射量と図３!$E$6:$I$34,5,TRUE))))))</f>
        <v/>
      </c>
      <c r="AB1643" s="4" t="str">
        <f>IF($V1643="","",IF(Z1643&lt;36,0,IF(AND(36&lt;=Z1643,Z1643&lt;71),VLOOKUP($W1643,日射量と図３!$E$6:$F$34,2,TRUE),IF(AND(71&lt;=Z1643,Z1643&lt;107),VLOOKUP($W1643,日射量と図３!$E$6:$G$34,3,TRUE),IF(AND(107&lt;=Z1643,Z1643&lt;143),VLOOKUP($W1643,日射量と図３!$E$6:$H$34,4,TRUE),VLOOKUP($W1643,日射量と図３!$E$6:$I$34,5,TRUE))))))</f>
        <v/>
      </c>
      <c r="AC1643" s="382" t="str">
        <f t="shared" si="312"/>
        <v/>
      </c>
      <c r="AD1643" s="382" t="str">
        <f t="shared" si="313"/>
        <v/>
      </c>
    </row>
    <row r="1644" spans="11:30" ht="13.5" customHeight="1">
      <c r="K1644" s="4">
        <f t="shared" si="306"/>
        <v>8</v>
      </c>
      <c r="L1644" s="34">
        <v>43320</v>
      </c>
      <c r="M1644" s="4">
        <v>69</v>
      </c>
      <c r="N1644" s="4">
        <v>9</v>
      </c>
      <c r="O1644" s="31">
        <v>0.33333333333333331</v>
      </c>
      <c r="P1644" s="35">
        <v>28.05</v>
      </c>
      <c r="Q1644" s="36">
        <f t="shared" si="307"/>
        <v>12</v>
      </c>
      <c r="R1644" s="4">
        <f t="shared" si="308"/>
        <v>0</v>
      </c>
      <c r="S1644" s="31">
        <f t="shared" si="314"/>
        <v>0.20906250000000001</v>
      </c>
      <c r="T1644" s="31">
        <f t="shared" si="315"/>
        <v>0.78918981481481476</v>
      </c>
      <c r="U1644" s="4">
        <f t="shared" si="309"/>
        <v>0</v>
      </c>
      <c r="V1644" s="4" t="str">
        <f t="shared" si="310"/>
        <v/>
      </c>
      <c r="W1644" s="18" t="str">
        <f>IF(V1644="","",VLOOKUP(L1644,日射量と図３!$A$4:$C$368,3,TRUE)*238.85/100)</f>
        <v/>
      </c>
      <c r="X1644" s="4" t="str">
        <f t="shared" si="311"/>
        <v/>
      </c>
      <c r="Y1644" s="4" t="str">
        <f t="shared" si="316"/>
        <v/>
      </c>
      <c r="Z1644" s="4" t="str">
        <f t="shared" si="317"/>
        <v/>
      </c>
      <c r="AA1644" s="4" t="str">
        <f>IF($V1644="","",IF(Y1644&lt;36,0,IF(AND(36&lt;=Y1644,Y1644&lt;71),VLOOKUP($W1644,日射量と図３!$E$6:$F$34,2,TRUE),IF(AND(71&lt;=Y1644,Y1644&lt;107),VLOOKUP($W1644,日射量と図３!$E$6:$G$34,3,TRUE),IF(AND(107&lt;=Y1644,Y1644&lt;143),VLOOKUP($W1644,日射量と図３!$E$6:$H$34,4,TRUE),VLOOKUP($W1644,日射量と図３!$E$6:$I$34,5,TRUE))))))</f>
        <v/>
      </c>
      <c r="AB1644" s="4" t="str">
        <f>IF($V1644="","",IF(Z1644&lt;36,0,IF(AND(36&lt;=Z1644,Z1644&lt;71),VLOOKUP($W1644,日射量と図３!$E$6:$F$34,2,TRUE),IF(AND(71&lt;=Z1644,Z1644&lt;107),VLOOKUP($W1644,日射量と図３!$E$6:$G$34,3,TRUE),IF(AND(107&lt;=Z1644,Z1644&lt;143),VLOOKUP($W1644,日射量と図３!$E$6:$H$34,4,TRUE),VLOOKUP($W1644,日射量と図３!$E$6:$I$34,5,TRUE))))))</f>
        <v/>
      </c>
      <c r="AC1644" s="382" t="str">
        <f t="shared" si="312"/>
        <v/>
      </c>
      <c r="AD1644" s="382" t="str">
        <f t="shared" si="313"/>
        <v/>
      </c>
    </row>
    <row r="1645" spans="11:30" ht="13.5" customHeight="1">
      <c r="K1645" s="4">
        <f t="shared" si="306"/>
        <v>8</v>
      </c>
      <c r="L1645" s="34">
        <v>43320</v>
      </c>
      <c r="M1645" s="4">
        <v>69</v>
      </c>
      <c r="N1645" s="4">
        <v>10</v>
      </c>
      <c r="O1645" s="31">
        <v>0.375</v>
      </c>
      <c r="P1645" s="35">
        <v>29.35</v>
      </c>
      <c r="Q1645" s="36">
        <f t="shared" si="307"/>
        <v>12</v>
      </c>
      <c r="R1645" s="4">
        <f t="shared" si="308"/>
        <v>0</v>
      </c>
      <c r="S1645" s="31">
        <f t="shared" si="314"/>
        <v>0.20906250000000001</v>
      </c>
      <c r="T1645" s="31">
        <f t="shared" si="315"/>
        <v>0.78918981481481476</v>
      </c>
      <c r="U1645" s="4">
        <f t="shared" si="309"/>
        <v>0</v>
      </c>
      <c r="V1645" s="4" t="str">
        <f t="shared" si="310"/>
        <v/>
      </c>
      <c r="W1645" s="18" t="str">
        <f>IF(V1645="","",VLOOKUP(L1645,日射量と図３!$A$4:$C$368,3,TRUE)*238.85/100)</f>
        <v/>
      </c>
      <c r="X1645" s="4" t="str">
        <f t="shared" si="311"/>
        <v/>
      </c>
      <c r="Y1645" s="4" t="str">
        <f t="shared" si="316"/>
        <v/>
      </c>
      <c r="Z1645" s="4" t="str">
        <f t="shared" si="317"/>
        <v/>
      </c>
      <c r="AA1645" s="4" t="str">
        <f>IF($V1645="","",IF(Y1645&lt;36,0,IF(AND(36&lt;=Y1645,Y1645&lt;71),VLOOKUP($W1645,日射量と図３!$E$6:$F$34,2,TRUE),IF(AND(71&lt;=Y1645,Y1645&lt;107),VLOOKUP($W1645,日射量と図３!$E$6:$G$34,3,TRUE),IF(AND(107&lt;=Y1645,Y1645&lt;143),VLOOKUP($W1645,日射量と図３!$E$6:$H$34,4,TRUE),VLOOKUP($W1645,日射量と図３!$E$6:$I$34,5,TRUE))))))</f>
        <v/>
      </c>
      <c r="AB1645" s="4" t="str">
        <f>IF($V1645="","",IF(Z1645&lt;36,0,IF(AND(36&lt;=Z1645,Z1645&lt;71),VLOOKUP($W1645,日射量と図３!$E$6:$F$34,2,TRUE),IF(AND(71&lt;=Z1645,Z1645&lt;107),VLOOKUP($W1645,日射量と図３!$E$6:$G$34,3,TRUE),IF(AND(107&lt;=Z1645,Z1645&lt;143),VLOOKUP($W1645,日射量と図３!$E$6:$H$34,4,TRUE),VLOOKUP($W1645,日射量と図３!$E$6:$I$34,5,TRUE))))))</f>
        <v/>
      </c>
      <c r="AC1645" s="382" t="str">
        <f t="shared" si="312"/>
        <v/>
      </c>
      <c r="AD1645" s="382" t="str">
        <f t="shared" si="313"/>
        <v/>
      </c>
    </row>
    <row r="1646" spans="11:30" ht="13.5" customHeight="1">
      <c r="K1646" s="4">
        <f t="shared" si="306"/>
        <v>8</v>
      </c>
      <c r="L1646" s="34">
        <v>43320</v>
      </c>
      <c r="M1646" s="4">
        <v>69</v>
      </c>
      <c r="N1646" s="4">
        <v>11</v>
      </c>
      <c r="O1646" s="31">
        <v>0.41666666666666669</v>
      </c>
      <c r="P1646" s="35">
        <v>30.6</v>
      </c>
      <c r="Q1646" s="36">
        <f t="shared" si="307"/>
        <v>12</v>
      </c>
      <c r="R1646" s="4">
        <f t="shared" si="308"/>
        <v>0</v>
      </c>
      <c r="S1646" s="31">
        <f t="shared" si="314"/>
        <v>0.20906250000000001</v>
      </c>
      <c r="T1646" s="31">
        <f t="shared" si="315"/>
        <v>0.78918981481481476</v>
      </c>
      <c r="U1646" s="4">
        <f t="shared" si="309"/>
        <v>0</v>
      </c>
      <c r="V1646" s="4" t="str">
        <f t="shared" si="310"/>
        <v/>
      </c>
      <c r="W1646" s="18" t="str">
        <f>IF(V1646="","",VLOOKUP(L1646,日射量と図３!$A$4:$C$368,3,TRUE)*238.85/100)</f>
        <v/>
      </c>
      <c r="X1646" s="4" t="str">
        <f t="shared" si="311"/>
        <v/>
      </c>
      <c r="Y1646" s="4" t="str">
        <f t="shared" si="316"/>
        <v/>
      </c>
      <c r="Z1646" s="4" t="str">
        <f t="shared" si="317"/>
        <v/>
      </c>
      <c r="AA1646" s="4" t="str">
        <f>IF($V1646="","",IF(Y1646&lt;36,0,IF(AND(36&lt;=Y1646,Y1646&lt;71),VLOOKUP($W1646,日射量と図３!$E$6:$F$34,2,TRUE),IF(AND(71&lt;=Y1646,Y1646&lt;107),VLOOKUP($W1646,日射量と図３!$E$6:$G$34,3,TRUE),IF(AND(107&lt;=Y1646,Y1646&lt;143),VLOOKUP($W1646,日射量と図３!$E$6:$H$34,4,TRUE),VLOOKUP($W1646,日射量と図３!$E$6:$I$34,5,TRUE))))))</f>
        <v/>
      </c>
      <c r="AB1646" s="4" t="str">
        <f>IF($V1646="","",IF(Z1646&lt;36,0,IF(AND(36&lt;=Z1646,Z1646&lt;71),VLOOKUP($W1646,日射量と図３!$E$6:$F$34,2,TRUE),IF(AND(71&lt;=Z1646,Z1646&lt;107),VLOOKUP($W1646,日射量と図３!$E$6:$G$34,3,TRUE),IF(AND(107&lt;=Z1646,Z1646&lt;143),VLOOKUP($W1646,日射量と図３!$E$6:$H$34,4,TRUE),VLOOKUP($W1646,日射量と図３!$E$6:$I$34,5,TRUE))))))</f>
        <v/>
      </c>
      <c r="AC1646" s="382" t="str">
        <f t="shared" si="312"/>
        <v/>
      </c>
      <c r="AD1646" s="382" t="str">
        <f t="shared" si="313"/>
        <v/>
      </c>
    </row>
    <row r="1647" spans="11:30" ht="13.5" customHeight="1">
      <c r="K1647" s="4">
        <f t="shared" si="306"/>
        <v>8</v>
      </c>
      <c r="L1647" s="34">
        <v>43320</v>
      </c>
      <c r="M1647" s="4">
        <v>69</v>
      </c>
      <c r="N1647" s="4">
        <v>12</v>
      </c>
      <c r="O1647" s="31">
        <v>0.45833333333333331</v>
      </c>
      <c r="P1647" s="35">
        <v>31.8</v>
      </c>
      <c r="Q1647" s="36">
        <f t="shared" si="307"/>
        <v>12</v>
      </c>
      <c r="R1647" s="4">
        <f t="shared" si="308"/>
        <v>0</v>
      </c>
      <c r="S1647" s="31">
        <f t="shared" si="314"/>
        <v>0.20906250000000001</v>
      </c>
      <c r="T1647" s="31">
        <f t="shared" si="315"/>
        <v>0.78918981481481476</v>
      </c>
      <c r="U1647" s="4">
        <f t="shared" si="309"/>
        <v>0</v>
      </c>
      <c r="V1647" s="4" t="str">
        <f t="shared" si="310"/>
        <v/>
      </c>
      <c r="W1647" s="18" t="str">
        <f>IF(V1647="","",VLOOKUP(L1647,日射量と図３!$A$4:$C$368,3,TRUE)*238.85/100)</f>
        <v/>
      </c>
      <c r="X1647" s="4" t="str">
        <f t="shared" si="311"/>
        <v/>
      </c>
      <c r="Y1647" s="4" t="str">
        <f t="shared" si="316"/>
        <v/>
      </c>
      <c r="Z1647" s="4" t="str">
        <f t="shared" si="317"/>
        <v/>
      </c>
      <c r="AA1647" s="4" t="str">
        <f>IF($V1647="","",IF(Y1647&lt;36,0,IF(AND(36&lt;=Y1647,Y1647&lt;71),VLOOKUP($W1647,日射量と図３!$E$6:$F$34,2,TRUE),IF(AND(71&lt;=Y1647,Y1647&lt;107),VLOOKUP($W1647,日射量と図３!$E$6:$G$34,3,TRUE),IF(AND(107&lt;=Y1647,Y1647&lt;143),VLOOKUP($W1647,日射量と図３!$E$6:$H$34,4,TRUE),VLOOKUP($W1647,日射量と図３!$E$6:$I$34,5,TRUE))))))</f>
        <v/>
      </c>
      <c r="AB1647" s="4" t="str">
        <f>IF($V1647="","",IF(Z1647&lt;36,0,IF(AND(36&lt;=Z1647,Z1647&lt;71),VLOOKUP($W1647,日射量と図３!$E$6:$F$34,2,TRUE),IF(AND(71&lt;=Z1647,Z1647&lt;107),VLOOKUP($W1647,日射量と図３!$E$6:$G$34,3,TRUE),IF(AND(107&lt;=Z1647,Z1647&lt;143),VLOOKUP($W1647,日射量と図３!$E$6:$H$34,4,TRUE),VLOOKUP($W1647,日射量と図３!$E$6:$I$34,5,TRUE))))))</f>
        <v/>
      </c>
      <c r="AC1647" s="382" t="str">
        <f t="shared" si="312"/>
        <v/>
      </c>
      <c r="AD1647" s="382" t="str">
        <f t="shared" si="313"/>
        <v/>
      </c>
    </row>
    <row r="1648" spans="11:30" ht="13.5" customHeight="1">
      <c r="K1648" s="4">
        <f t="shared" si="306"/>
        <v>8</v>
      </c>
      <c r="L1648" s="34">
        <v>43320</v>
      </c>
      <c r="M1648" s="4">
        <v>69</v>
      </c>
      <c r="N1648" s="4">
        <v>13</v>
      </c>
      <c r="O1648" s="31">
        <v>0.5</v>
      </c>
      <c r="P1648" s="35">
        <v>32.61</v>
      </c>
      <c r="Q1648" s="36">
        <f t="shared" si="307"/>
        <v>12</v>
      </c>
      <c r="R1648" s="4">
        <f t="shared" si="308"/>
        <v>0</v>
      </c>
      <c r="S1648" s="31">
        <f t="shared" si="314"/>
        <v>0.20906250000000001</v>
      </c>
      <c r="T1648" s="31">
        <f t="shared" si="315"/>
        <v>0.78918981481481476</v>
      </c>
      <c r="U1648" s="4">
        <f t="shared" si="309"/>
        <v>0</v>
      </c>
      <c r="V1648" s="4" t="str">
        <f t="shared" si="310"/>
        <v/>
      </c>
      <c r="W1648" s="18" t="str">
        <f>IF(V1648="","",VLOOKUP(L1648,日射量と図３!$A$4:$C$368,3,TRUE)*238.85/100)</f>
        <v/>
      </c>
      <c r="X1648" s="4" t="str">
        <f t="shared" si="311"/>
        <v/>
      </c>
      <c r="Y1648" s="4" t="str">
        <f t="shared" si="316"/>
        <v/>
      </c>
      <c r="Z1648" s="4" t="str">
        <f t="shared" si="317"/>
        <v/>
      </c>
      <c r="AA1648" s="4" t="str">
        <f>IF($V1648="","",IF(Y1648&lt;36,0,IF(AND(36&lt;=Y1648,Y1648&lt;71),VLOOKUP($W1648,日射量と図３!$E$6:$F$34,2,TRUE),IF(AND(71&lt;=Y1648,Y1648&lt;107),VLOOKUP($W1648,日射量と図３!$E$6:$G$34,3,TRUE),IF(AND(107&lt;=Y1648,Y1648&lt;143),VLOOKUP($W1648,日射量と図３!$E$6:$H$34,4,TRUE),VLOOKUP($W1648,日射量と図３!$E$6:$I$34,5,TRUE))))))</f>
        <v/>
      </c>
      <c r="AB1648" s="4" t="str">
        <f>IF($V1648="","",IF(Z1648&lt;36,0,IF(AND(36&lt;=Z1648,Z1648&lt;71),VLOOKUP($W1648,日射量と図３!$E$6:$F$34,2,TRUE),IF(AND(71&lt;=Z1648,Z1648&lt;107),VLOOKUP($W1648,日射量と図３!$E$6:$G$34,3,TRUE),IF(AND(107&lt;=Z1648,Z1648&lt;143),VLOOKUP($W1648,日射量と図３!$E$6:$H$34,4,TRUE),VLOOKUP($W1648,日射量と図３!$E$6:$I$34,5,TRUE))))))</f>
        <v/>
      </c>
      <c r="AC1648" s="382" t="str">
        <f t="shared" si="312"/>
        <v/>
      </c>
      <c r="AD1648" s="382" t="str">
        <f t="shared" si="313"/>
        <v/>
      </c>
    </row>
    <row r="1649" spans="11:30" ht="13.5" customHeight="1">
      <c r="K1649" s="4">
        <f t="shared" si="306"/>
        <v>8</v>
      </c>
      <c r="L1649" s="34">
        <v>43320</v>
      </c>
      <c r="M1649" s="4">
        <v>69</v>
      </c>
      <c r="N1649" s="4">
        <v>14</v>
      </c>
      <c r="O1649" s="31">
        <v>0.54166666666666663</v>
      </c>
      <c r="P1649" s="35">
        <v>33.199999999999996</v>
      </c>
      <c r="Q1649" s="36">
        <f t="shared" si="307"/>
        <v>12</v>
      </c>
      <c r="R1649" s="4">
        <f t="shared" si="308"/>
        <v>0</v>
      </c>
      <c r="S1649" s="31">
        <f t="shared" si="314"/>
        <v>0.20906250000000001</v>
      </c>
      <c r="T1649" s="31">
        <f t="shared" si="315"/>
        <v>0.78918981481481476</v>
      </c>
      <c r="U1649" s="4">
        <f t="shared" si="309"/>
        <v>0</v>
      </c>
      <c r="V1649" s="4" t="str">
        <f t="shared" si="310"/>
        <v/>
      </c>
      <c r="W1649" s="18" t="str">
        <f>IF(V1649="","",VLOOKUP(L1649,日射量と図３!$A$4:$C$368,3,TRUE)*238.85/100)</f>
        <v/>
      </c>
      <c r="X1649" s="4" t="str">
        <f t="shared" si="311"/>
        <v/>
      </c>
      <c r="Y1649" s="4" t="str">
        <f t="shared" si="316"/>
        <v/>
      </c>
      <c r="Z1649" s="4" t="str">
        <f t="shared" si="317"/>
        <v/>
      </c>
      <c r="AA1649" s="4" t="str">
        <f>IF($V1649="","",IF(Y1649&lt;36,0,IF(AND(36&lt;=Y1649,Y1649&lt;71),VLOOKUP($W1649,日射量と図３!$E$6:$F$34,2,TRUE),IF(AND(71&lt;=Y1649,Y1649&lt;107),VLOOKUP($W1649,日射量と図３!$E$6:$G$34,3,TRUE),IF(AND(107&lt;=Y1649,Y1649&lt;143),VLOOKUP($W1649,日射量と図３!$E$6:$H$34,4,TRUE),VLOOKUP($W1649,日射量と図３!$E$6:$I$34,5,TRUE))))))</f>
        <v/>
      </c>
      <c r="AB1649" s="4" t="str">
        <f>IF($V1649="","",IF(Z1649&lt;36,0,IF(AND(36&lt;=Z1649,Z1649&lt;71),VLOOKUP($W1649,日射量と図３!$E$6:$F$34,2,TRUE),IF(AND(71&lt;=Z1649,Z1649&lt;107),VLOOKUP($W1649,日射量と図３!$E$6:$G$34,3,TRUE),IF(AND(107&lt;=Z1649,Z1649&lt;143),VLOOKUP($W1649,日射量と図３!$E$6:$H$34,4,TRUE),VLOOKUP($W1649,日射量と図３!$E$6:$I$34,5,TRUE))))))</f>
        <v/>
      </c>
      <c r="AC1649" s="382" t="str">
        <f t="shared" si="312"/>
        <v/>
      </c>
      <c r="AD1649" s="382" t="str">
        <f t="shared" si="313"/>
        <v/>
      </c>
    </row>
    <row r="1650" spans="11:30" ht="13.5" customHeight="1">
      <c r="K1650" s="4">
        <f t="shared" si="306"/>
        <v>8</v>
      </c>
      <c r="L1650" s="34">
        <v>43320</v>
      </c>
      <c r="M1650" s="4">
        <v>69</v>
      </c>
      <c r="N1650" s="4">
        <v>15</v>
      </c>
      <c r="O1650" s="31">
        <v>0.58333333333333337</v>
      </c>
      <c r="P1650" s="35">
        <v>33.58</v>
      </c>
      <c r="Q1650" s="36">
        <f t="shared" si="307"/>
        <v>12</v>
      </c>
      <c r="R1650" s="4">
        <f t="shared" si="308"/>
        <v>0</v>
      </c>
      <c r="S1650" s="31">
        <f t="shared" si="314"/>
        <v>0.20906250000000001</v>
      </c>
      <c r="T1650" s="31">
        <f t="shared" si="315"/>
        <v>0.78918981481481476</v>
      </c>
      <c r="U1650" s="4">
        <f t="shared" si="309"/>
        <v>0</v>
      </c>
      <c r="V1650" s="4" t="str">
        <f t="shared" si="310"/>
        <v/>
      </c>
      <c r="W1650" s="18" t="str">
        <f>IF(V1650="","",VLOOKUP(L1650,日射量と図３!$A$4:$C$368,3,TRUE)*238.85/100)</f>
        <v/>
      </c>
      <c r="X1650" s="4" t="str">
        <f t="shared" si="311"/>
        <v/>
      </c>
      <c r="Y1650" s="4" t="str">
        <f t="shared" si="316"/>
        <v/>
      </c>
      <c r="Z1650" s="4" t="str">
        <f t="shared" si="317"/>
        <v/>
      </c>
      <c r="AA1650" s="4" t="str">
        <f>IF($V1650="","",IF(Y1650&lt;36,0,IF(AND(36&lt;=Y1650,Y1650&lt;71),VLOOKUP($W1650,日射量と図３!$E$6:$F$34,2,TRUE),IF(AND(71&lt;=Y1650,Y1650&lt;107),VLOOKUP($W1650,日射量と図３!$E$6:$G$34,3,TRUE),IF(AND(107&lt;=Y1650,Y1650&lt;143),VLOOKUP($W1650,日射量と図３!$E$6:$H$34,4,TRUE),VLOOKUP($W1650,日射量と図３!$E$6:$I$34,5,TRUE))))))</f>
        <v/>
      </c>
      <c r="AB1650" s="4" t="str">
        <f>IF($V1650="","",IF(Z1650&lt;36,0,IF(AND(36&lt;=Z1650,Z1650&lt;71),VLOOKUP($W1650,日射量と図３!$E$6:$F$34,2,TRUE),IF(AND(71&lt;=Z1650,Z1650&lt;107),VLOOKUP($W1650,日射量と図３!$E$6:$G$34,3,TRUE),IF(AND(107&lt;=Z1650,Z1650&lt;143),VLOOKUP($W1650,日射量と図３!$E$6:$H$34,4,TRUE),VLOOKUP($W1650,日射量と図３!$E$6:$I$34,5,TRUE))))))</f>
        <v/>
      </c>
      <c r="AC1650" s="382" t="str">
        <f t="shared" si="312"/>
        <v/>
      </c>
      <c r="AD1650" s="382" t="str">
        <f t="shared" si="313"/>
        <v/>
      </c>
    </row>
    <row r="1651" spans="11:30" ht="13.5" customHeight="1">
      <c r="K1651" s="4">
        <f t="shared" si="306"/>
        <v>8</v>
      </c>
      <c r="L1651" s="34">
        <v>43320</v>
      </c>
      <c r="M1651" s="4">
        <v>69</v>
      </c>
      <c r="N1651" s="4">
        <v>16</v>
      </c>
      <c r="O1651" s="31">
        <v>0.625</v>
      </c>
      <c r="P1651" s="35">
        <v>33.059999999999995</v>
      </c>
      <c r="Q1651" s="36">
        <f t="shared" si="307"/>
        <v>16</v>
      </c>
      <c r="R1651" s="4">
        <f t="shared" si="308"/>
        <v>0</v>
      </c>
      <c r="S1651" s="31">
        <f t="shared" si="314"/>
        <v>0.20906250000000001</v>
      </c>
      <c r="T1651" s="31">
        <f t="shared" si="315"/>
        <v>0.78918981481481476</v>
      </c>
      <c r="U1651" s="4">
        <f t="shared" si="309"/>
        <v>0</v>
      </c>
      <c r="V1651" s="4" t="str">
        <f t="shared" si="310"/>
        <v/>
      </c>
      <c r="W1651" s="18" t="str">
        <f>IF(V1651="","",VLOOKUP(L1651,日射量と図３!$A$4:$C$368,3,TRUE)*238.85/100)</f>
        <v/>
      </c>
      <c r="X1651" s="4" t="str">
        <f t="shared" si="311"/>
        <v/>
      </c>
      <c r="Y1651" s="4" t="str">
        <f t="shared" si="316"/>
        <v/>
      </c>
      <c r="Z1651" s="4" t="str">
        <f t="shared" si="317"/>
        <v/>
      </c>
      <c r="AA1651" s="4" t="str">
        <f>IF($V1651="","",IF(Y1651&lt;36,0,IF(AND(36&lt;=Y1651,Y1651&lt;71),VLOOKUP($W1651,日射量と図３!$E$6:$F$34,2,TRUE),IF(AND(71&lt;=Y1651,Y1651&lt;107),VLOOKUP($W1651,日射量と図３!$E$6:$G$34,3,TRUE),IF(AND(107&lt;=Y1651,Y1651&lt;143),VLOOKUP($W1651,日射量と図３!$E$6:$H$34,4,TRUE),VLOOKUP($W1651,日射量と図３!$E$6:$I$34,5,TRUE))))))</f>
        <v/>
      </c>
      <c r="AB1651" s="4" t="str">
        <f>IF($V1651="","",IF(Z1651&lt;36,0,IF(AND(36&lt;=Z1651,Z1651&lt;71),VLOOKUP($W1651,日射量と図３!$E$6:$F$34,2,TRUE),IF(AND(71&lt;=Z1651,Z1651&lt;107),VLOOKUP($W1651,日射量と図３!$E$6:$G$34,3,TRUE),IF(AND(107&lt;=Z1651,Z1651&lt;143),VLOOKUP($W1651,日射量と図３!$E$6:$H$34,4,TRUE),VLOOKUP($W1651,日射量と図３!$E$6:$I$34,5,TRUE))))))</f>
        <v/>
      </c>
      <c r="AC1651" s="382" t="str">
        <f t="shared" si="312"/>
        <v/>
      </c>
      <c r="AD1651" s="382" t="str">
        <f t="shared" si="313"/>
        <v/>
      </c>
    </row>
    <row r="1652" spans="11:30" ht="13.5" customHeight="1">
      <c r="K1652" s="4">
        <f t="shared" si="306"/>
        <v>8</v>
      </c>
      <c r="L1652" s="34">
        <v>43320</v>
      </c>
      <c r="M1652" s="4">
        <v>69</v>
      </c>
      <c r="N1652" s="4">
        <v>17</v>
      </c>
      <c r="O1652" s="31">
        <v>0.66666666666666663</v>
      </c>
      <c r="P1652" s="35">
        <v>32.120000000000005</v>
      </c>
      <c r="Q1652" s="36">
        <f t="shared" si="307"/>
        <v>16</v>
      </c>
      <c r="R1652" s="4">
        <f t="shared" si="308"/>
        <v>0</v>
      </c>
      <c r="S1652" s="31">
        <f t="shared" si="314"/>
        <v>0.20906250000000001</v>
      </c>
      <c r="T1652" s="31">
        <f t="shared" si="315"/>
        <v>0.78918981481481476</v>
      </c>
      <c r="U1652" s="4">
        <f t="shared" si="309"/>
        <v>0</v>
      </c>
      <c r="V1652" s="4" t="str">
        <f t="shared" si="310"/>
        <v/>
      </c>
      <c r="W1652" s="18" t="str">
        <f>IF(V1652="","",VLOOKUP(L1652,日射量と図３!$A$4:$C$368,3,TRUE)*238.85/100)</f>
        <v/>
      </c>
      <c r="X1652" s="4" t="str">
        <f t="shared" si="311"/>
        <v/>
      </c>
      <c r="Y1652" s="4" t="str">
        <f t="shared" si="316"/>
        <v/>
      </c>
      <c r="Z1652" s="4" t="str">
        <f t="shared" si="317"/>
        <v/>
      </c>
      <c r="AA1652" s="4" t="str">
        <f>IF($V1652="","",IF(Y1652&lt;36,0,IF(AND(36&lt;=Y1652,Y1652&lt;71),VLOOKUP($W1652,日射量と図３!$E$6:$F$34,2,TRUE),IF(AND(71&lt;=Y1652,Y1652&lt;107),VLOOKUP($W1652,日射量と図３!$E$6:$G$34,3,TRUE),IF(AND(107&lt;=Y1652,Y1652&lt;143),VLOOKUP($W1652,日射量と図３!$E$6:$H$34,4,TRUE),VLOOKUP($W1652,日射量と図３!$E$6:$I$34,5,TRUE))))))</f>
        <v/>
      </c>
      <c r="AB1652" s="4" t="str">
        <f>IF($V1652="","",IF(Z1652&lt;36,0,IF(AND(36&lt;=Z1652,Z1652&lt;71),VLOOKUP($W1652,日射量と図３!$E$6:$F$34,2,TRUE),IF(AND(71&lt;=Z1652,Z1652&lt;107),VLOOKUP($W1652,日射量と図３!$E$6:$G$34,3,TRUE),IF(AND(107&lt;=Z1652,Z1652&lt;143),VLOOKUP($W1652,日射量と図３!$E$6:$H$34,4,TRUE),VLOOKUP($W1652,日射量と図３!$E$6:$I$34,5,TRUE))))))</f>
        <v/>
      </c>
      <c r="AC1652" s="382" t="str">
        <f t="shared" si="312"/>
        <v/>
      </c>
      <c r="AD1652" s="382" t="str">
        <f t="shared" si="313"/>
        <v/>
      </c>
    </row>
    <row r="1653" spans="11:30" ht="13.5" customHeight="1">
      <c r="K1653" s="4">
        <f t="shared" si="306"/>
        <v>8</v>
      </c>
      <c r="L1653" s="34">
        <v>43320</v>
      </c>
      <c r="M1653" s="4">
        <v>69</v>
      </c>
      <c r="N1653" s="4">
        <v>18</v>
      </c>
      <c r="O1653" s="31">
        <v>0.70833333333333337</v>
      </c>
      <c r="P1653" s="35">
        <v>31.609999999999996</v>
      </c>
      <c r="Q1653" s="36">
        <f t="shared" si="307"/>
        <v>16</v>
      </c>
      <c r="R1653" s="4">
        <f t="shared" si="308"/>
        <v>0</v>
      </c>
      <c r="S1653" s="31">
        <f t="shared" si="314"/>
        <v>0.20906250000000001</v>
      </c>
      <c r="T1653" s="31">
        <f t="shared" si="315"/>
        <v>0.78918981481481476</v>
      </c>
      <c r="U1653" s="4">
        <f t="shared" si="309"/>
        <v>0</v>
      </c>
      <c r="V1653" s="4" t="str">
        <f t="shared" si="310"/>
        <v/>
      </c>
      <c r="W1653" s="18" t="str">
        <f>IF(V1653="","",VLOOKUP(L1653,日射量と図３!$A$4:$C$368,3,TRUE)*238.85/100)</f>
        <v/>
      </c>
      <c r="X1653" s="4" t="str">
        <f t="shared" si="311"/>
        <v/>
      </c>
      <c r="Y1653" s="4" t="str">
        <f t="shared" si="316"/>
        <v/>
      </c>
      <c r="Z1653" s="4" t="str">
        <f t="shared" si="317"/>
        <v/>
      </c>
      <c r="AA1653" s="4" t="str">
        <f>IF($V1653="","",IF(Y1653&lt;36,0,IF(AND(36&lt;=Y1653,Y1653&lt;71),VLOOKUP($W1653,日射量と図３!$E$6:$F$34,2,TRUE),IF(AND(71&lt;=Y1653,Y1653&lt;107),VLOOKUP($W1653,日射量と図３!$E$6:$G$34,3,TRUE),IF(AND(107&lt;=Y1653,Y1653&lt;143),VLOOKUP($W1653,日射量と図３!$E$6:$H$34,4,TRUE),VLOOKUP($W1653,日射量と図３!$E$6:$I$34,5,TRUE))))))</f>
        <v/>
      </c>
      <c r="AB1653" s="4" t="str">
        <f>IF($V1653="","",IF(Z1653&lt;36,0,IF(AND(36&lt;=Z1653,Z1653&lt;71),VLOOKUP($W1653,日射量と図３!$E$6:$F$34,2,TRUE),IF(AND(71&lt;=Z1653,Z1653&lt;107),VLOOKUP($W1653,日射量と図３!$E$6:$G$34,3,TRUE),IF(AND(107&lt;=Z1653,Z1653&lt;143),VLOOKUP($W1653,日射量と図３!$E$6:$H$34,4,TRUE),VLOOKUP($W1653,日射量と図３!$E$6:$I$34,5,TRUE))))))</f>
        <v/>
      </c>
      <c r="AC1653" s="382" t="str">
        <f t="shared" si="312"/>
        <v/>
      </c>
      <c r="AD1653" s="382" t="str">
        <f t="shared" si="313"/>
        <v/>
      </c>
    </row>
    <row r="1654" spans="11:30" ht="13.5" customHeight="1">
      <c r="K1654" s="4">
        <f t="shared" si="306"/>
        <v>8</v>
      </c>
      <c r="L1654" s="34">
        <v>43320</v>
      </c>
      <c r="M1654" s="4">
        <v>69</v>
      </c>
      <c r="N1654" s="4">
        <v>19</v>
      </c>
      <c r="O1654" s="31">
        <v>0.75</v>
      </c>
      <c r="P1654" s="35">
        <v>30.630000000000003</v>
      </c>
      <c r="Q1654" s="36">
        <f t="shared" si="307"/>
        <v>16</v>
      </c>
      <c r="R1654" s="4">
        <f t="shared" si="308"/>
        <v>0</v>
      </c>
      <c r="S1654" s="31">
        <f t="shared" si="314"/>
        <v>0.20906250000000001</v>
      </c>
      <c r="T1654" s="31">
        <f t="shared" si="315"/>
        <v>0.78918981481481476</v>
      </c>
      <c r="U1654" s="4">
        <f t="shared" si="309"/>
        <v>0</v>
      </c>
      <c r="V1654" s="4" t="str">
        <f t="shared" si="310"/>
        <v/>
      </c>
      <c r="W1654" s="18" t="str">
        <f>IF(V1654="","",VLOOKUP(L1654,日射量と図３!$A$4:$C$368,3,TRUE)*238.85/100)</f>
        <v/>
      </c>
      <c r="X1654" s="4" t="str">
        <f t="shared" si="311"/>
        <v/>
      </c>
      <c r="Y1654" s="4" t="str">
        <f t="shared" si="316"/>
        <v/>
      </c>
      <c r="Z1654" s="4" t="str">
        <f t="shared" si="317"/>
        <v/>
      </c>
      <c r="AA1654" s="4" t="str">
        <f>IF($V1654="","",IF(Y1654&lt;36,0,IF(AND(36&lt;=Y1654,Y1654&lt;71),VLOOKUP($W1654,日射量と図３!$E$6:$F$34,2,TRUE),IF(AND(71&lt;=Y1654,Y1654&lt;107),VLOOKUP($W1654,日射量と図３!$E$6:$G$34,3,TRUE),IF(AND(107&lt;=Y1654,Y1654&lt;143),VLOOKUP($W1654,日射量と図３!$E$6:$H$34,4,TRUE),VLOOKUP($W1654,日射量と図３!$E$6:$I$34,5,TRUE))))))</f>
        <v/>
      </c>
      <c r="AB1654" s="4" t="str">
        <f>IF($V1654="","",IF(Z1654&lt;36,0,IF(AND(36&lt;=Z1654,Z1654&lt;71),VLOOKUP($W1654,日射量と図３!$E$6:$F$34,2,TRUE),IF(AND(71&lt;=Z1654,Z1654&lt;107),VLOOKUP($W1654,日射量と図３!$E$6:$G$34,3,TRUE),IF(AND(107&lt;=Z1654,Z1654&lt;143),VLOOKUP($W1654,日射量と図３!$E$6:$H$34,4,TRUE),VLOOKUP($W1654,日射量と図３!$E$6:$I$34,5,TRUE))))))</f>
        <v/>
      </c>
      <c r="AC1654" s="382" t="str">
        <f t="shared" si="312"/>
        <v/>
      </c>
      <c r="AD1654" s="382" t="str">
        <f t="shared" si="313"/>
        <v/>
      </c>
    </row>
    <row r="1655" spans="11:30" ht="13.5" customHeight="1">
      <c r="K1655" s="4">
        <f t="shared" si="306"/>
        <v>8</v>
      </c>
      <c r="L1655" s="34">
        <v>43320</v>
      </c>
      <c r="M1655" s="4">
        <v>69</v>
      </c>
      <c r="N1655" s="4">
        <v>20</v>
      </c>
      <c r="O1655" s="31">
        <v>0.79166666666666663</v>
      </c>
      <c r="P1655" s="35">
        <v>29.159999999999997</v>
      </c>
      <c r="Q1655" s="36">
        <f t="shared" si="307"/>
        <v>16</v>
      </c>
      <c r="R1655" s="4">
        <f t="shared" si="308"/>
        <v>0</v>
      </c>
      <c r="S1655" s="31">
        <f t="shared" si="314"/>
        <v>0.20906250000000001</v>
      </c>
      <c r="T1655" s="31">
        <f t="shared" si="315"/>
        <v>0.78918981481481476</v>
      </c>
      <c r="U1655" s="4">
        <f t="shared" si="309"/>
        <v>0</v>
      </c>
      <c r="V1655" s="4" t="str">
        <f t="shared" si="310"/>
        <v/>
      </c>
      <c r="W1655" s="18" t="str">
        <f>IF(V1655="","",VLOOKUP(L1655,日射量と図３!$A$4:$C$368,3,TRUE)*238.85/100)</f>
        <v/>
      </c>
      <c r="X1655" s="4" t="str">
        <f t="shared" si="311"/>
        <v/>
      </c>
      <c r="Y1655" s="4" t="str">
        <f t="shared" si="316"/>
        <v/>
      </c>
      <c r="Z1655" s="4" t="str">
        <f t="shared" si="317"/>
        <v/>
      </c>
      <c r="AA1655" s="4" t="str">
        <f>IF($V1655="","",IF(Y1655&lt;36,0,IF(AND(36&lt;=Y1655,Y1655&lt;71),VLOOKUP($W1655,日射量と図３!$E$6:$F$34,2,TRUE),IF(AND(71&lt;=Y1655,Y1655&lt;107),VLOOKUP($W1655,日射量と図３!$E$6:$G$34,3,TRUE),IF(AND(107&lt;=Y1655,Y1655&lt;143),VLOOKUP($W1655,日射量と図３!$E$6:$H$34,4,TRUE),VLOOKUP($W1655,日射量と図３!$E$6:$I$34,5,TRUE))))))</f>
        <v/>
      </c>
      <c r="AB1655" s="4" t="str">
        <f>IF($V1655="","",IF(Z1655&lt;36,0,IF(AND(36&lt;=Z1655,Z1655&lt;71),VLOOKUP($W1655,日射量と図３!$E$6:$F$34,2,TRUE),IF(AND(71&lt;=Z1655,Z1655&lt;107),VLOOKUP($W1655,日射量と図３!$E$6:$G$34,3,TRUE),IF(AND(107&lt;=Z1655,Z1655&lt;143),VLOOKUP($W1655,日射量と図３!$E$6:$H$34,4,TRUE),VLOOKUP($W1655,日射量と図３!$E$6:$I$34,5,TRUE))))))</f>
        <v/>
      </c>
      <c r="AC1655" s="382" t="str">
        <f t="shared" si="312"/>
        <v/>
      </c>
      <c r="AD1655" s="382" t="str">
        <f t="shared" si="313"/>
        <v/>
      </c>
    </row>
    <row r="1656" spans="11:30" ht="13.5" customHeight="1">
      <c r="K1656" s="4">
        <f t="shared" si="306"/>
        <v>8</v>
      </c>
      <c r="L1656" s="34">
        <v>43320</v>
      </c>
      <c r="M1656" s="4">
        <v>69</v>
      </c>
      <c r="N1656" s="4">
        <v>21</v>
      </c>
      <c r="O1656" s="31">
        <v>0.83333333333333337</v>
      </c>
      <c r="P1656" s="35">
        <v>28.55</v>
      </c>
      <c r="Q1656" s="36">
        <f t="shared" si="307"/>
        <v>16</v>
      </c>
      <c r="R1656" s="4">
        <f t="shared" si="308"/>
        <v>0</v>
      </c>
      <c r="S1656" s="31">
        <f t="shared" si="314"/>
        <v>0.20906250000000001</v>
      </c>
      <c r="T1656" s="31">
        <f t="shared" si="315"/>
        <v>0.78918981481481476</v>
      </c>
      <c r="U1656" s="4">
        <f t="shared" si="309"/>
        <v>0</v>
      </c>
      <c r="V1656" s="4" t="str">
        <f t="shared" si="310"/>
        <v/>
      </c>
      <c r="W1656" s="18" t="str">
        <f>IF(V1656="","",VLOOKUP(L1656,日射量と図３!$A$4:$C$368,3,TRUE)*238.85/100)</f>
        <v/>
      </c>
      <c r="X1656" s="4" t="str">
        <f t="shared" si="311"/>
        <v/>
      </c>
      <c r="Y1656" s="4" t="str">
        <f t="shared" si="316"/>
        <v/>
      </c>
      <c r="Z1656" s="4" t="str">
        <f t="shared" si="317"/>
        <v/>
      </c>
      <c r="AA1656" s="4" t="str">
        <f>IF($V1656="","",IF(Y1656&lt;36,0,IF(AND(36&lt;=Y1656,Y1656&lt;71),VLOOKUP($W1656,日射量と図３!$E$6:$F$34,2,TRUE),IF(AND(71&lt;=Y1656,Y1656&lt;107),VLOOKUP($W1656,日射量と図３!$E$6:$G$34,3,TRUE),IF(AND(107&lt;=Y1656,Y1656&lt;143),VLOOKUP($W1656,日射量と図３!$E$6:$H$34,4,TRUE),VLOOKUP($W1656,日射量と図３!$E$6:$I$34,5,TRUE))))))</f>
        <v/>
      </c>
      <c r="AB1656" s="4" t="str">
        <f>IF($V1656="","",IF(Z1656&lt;36,0,IF(AND(36&lt;=Z1656,Z1656&lt;71),VLOOKUP($W1656,日射量と図３!$E$6:$F$34,2,TRUE),IF(AND(71&lt;=Z1656,Z1656&lt;107),VLOOKUP($W1656,日射量と図３!$E$6:$G$34,3,TRUE),IF(AND(107&lt;=Z1656,Z1656&lt;143),VLOOKUP($W1656,日射量と図３!$E$6:$H$34,4,TRUE),VLOOKUP($W1656,日射量と図３!$E$6:$I$34,5,TRUE))))))</f>
        <v/>
      </c>
      <c r="AC1656" s="382" t="str">
        <f t="shared" si="312"/>
        <v/>
      </c>
      <c r="AD1656" s="382" t="str">
        <f t="shared" si="313"/>
        <v/>
      </c>
    </row>
    <row r="1657" spans="11:30" ht="13.5" customHeight="1">
      <c r="K1657" s="4">
        <f t="shared" si="306"/>
        <v>8</v>
      </c>
      <c r="L1657" s="34">
        <v>43320</v>
      </c>
      <c r="M1657" s="4">
        <v>69</v>
      </c>
      <c r="N1657" s="4">
        <v>22</v>
      </c>
      <c r="O1657" s="31">
        <v>0.875</v>
      </c>
      <c r="P1657" s="35">
        <v>28.090000000000011</v>
      </c>
      <c r="Q1657" s="36">
        <f t="shared" si="307"/>
        <v>16</v>
      </c>
      <c r="R1657" s="4">
        <f t="shared" si="308"/>
        <v>0</v>
      </c>
      <c r="S1657" s="31">
        <f t="shared" si="314"/>
        <v>0.20906250000000001</v>
      </c>
      <c r="T1657" s="31">
        <f t="shared" si="315"/>
        <v>0.78918981481481476</v>
      </c>
      <c r="U1657" s="4">
        <f t="shared" si="309"/>
        <v>0</v>
      </c>
      <c r="V1657" s="4" t="str">
        <f t="shared" si="310"/>
        <v/>
      </c>
      <c r="W1657" s="18" t="str">
        <f>IF(V1657="","",VLOOKUP(L1657,日射量と図３!$A$4:$C$368,3,TRUE)*238.85/100)</f>
        <v/>
      </c>
      <c r="X1657" s="4" t="str">
        <f t="shared" si="311"/>
        <v/>
      </c>
      <c r="Y1657" s="4" t="str">
        <f t="shared" si="316"/>
        <v/>
      </c>
      <c r="Z1657" s="4" t="str">
        <f t="shared" si="317"/>
        <v/>
      </c>
      <c r="AA1657" s="4" t="str">
        <f>IF($V1657="","",IF(Y1657&lt;36,0,IF(AND(36&lt;=Y1657,Y1657&lt;71),VLOOKUP($W1657,日射量と図３!$E$6:$F$34,2,TRUE),IF(AND(71&lt;=Y1657,Y1657&lt;107),VLOOKUP($W1657,日射量と図３!$E$6:$G$34,3,TRUE),IF(AND(107&lt;=Y1657,Y1657&lt;143),VLOOKUP($W1657,日射量と図３!$E$6:$H$34,4,TRUE),VLOOKUP($W1657,日射量と図３!$E$6:$I$34,5,TRUE))))))</f>
        <v/>
      </c>
      <c r="AB1657" s="4" t="str">
        <f>IF($V1657="","",IF(Z1657&lt;36,0,IF(AND(36&lt;=Z1657,Z1657&lt;71),VLOOKUP($W1657,日射量と図３!$E$6:$F$34,2,TRUE),IF(AND(71&lt;=Z1657,Z1657&lt;107),VLOOKUP($W1657,日射量と図３!$E$6:$G$34,3,TRUE),IF(AND(107&lt;=Z1657,Z1657&lt;143),VLOOKUP($W1657,日射量と図３!$E$6:$H$34,4,TRUE),VLOOKUP($W1657,日射量と図３!$E$6:$I$34,5,TRUE))))))</f>
        <v/>
      </c>
      <c r="AC1657" s="382" t="str">
        <f t="shared" si="312"/>
        <v/>
      </c>
      <c r="AD1657" s="382" t="str">
        <f t="shared" si="313"/>
        <v/>
      </c>
    </row>
    <row r="1658" spans="11:30" ht="13.5" customHeight="1">
      <c r="K1658" s="4">
        <f t="shared" si="306"/>
        <v>8</v>
      </c>
      <c r="L1658" s="34">
        <v>43320</v>
      </c>
      <c r="M1658" s="4">
        <v>69</v>
      </c>
      <c r="N1658" s="4">
        <v>23</v>
      </c>
      <c r="O1658" s="31">
        <v>0.91666666666666663</v>
      </c>
      <c r="P1658" s="35">
        <v>27.6</v>
      </c>
      <c r="Q1658" s="36">
        <f t="shared" si="307"/>
        <v>13</v>
      </c>
      <c r="R1658" s="4">
        <f t="shared" si="308"/>
        <v>0</v>
      </c>
      <c r="S1658" s="31">
        <f t="shared" si="314"/>
        <v>0.20906250000000001</v>
      </c>
      <c r="T1658" s="31">
        <f t="shared" si="315"/>
        <v>0.78918981481481476</v>
      </c>
      <c r="U1658" s="4">
        <f t="shared" si="309"/>
        <v>0</v>
      </c>
      <c r="V1658" s="4" t="str">
        <f t="shared" si="310"/>
        <v/>
      </c>
      <c r="W1658" s="18" t="str">
        <f>IF(V1658="","",VLOOKUP(L1658,日射量と図３!$A$4:$C$368,3,TRUE)*238.85/100)</f>
        <v/>
      </c>
      <c r="X1658" s="4" t="str">
        <f t="shared" si="311"/>
        <v/>
      </c>
      <c r="Y1658" s="4" t="str">
        <f t="shared" si="316"/>
        <v/>
      </c>
      <c r="Z1658" s="4" t="str">
        <f t="shared" si="317"/>
        <v/>
      </c>
      <c r="AA1658" s="4" t="str">
        <f>IF($V1658="","",IF(Y1658&lt;36,0,IF(AND(36&lt;=Y1658,Y1658&lt;71),VLOOKUP($W1658,日射量と図３!$E$6:$F$34,2,TRUE),IF(AND(71&lt;=Y1658,Y1658&lt;107),VLOOKUP($W1658,日射量と図３!$E$6:$G$34,3,TRUE),IF(AND(107&lt;=Y1658,Y1658&lt;143),VLOOKUP($W1658,日射量と図３!$E$6:$H$34,4,TRUE),VLOOKUP($W1658,日射量と図３!$E$6:$I$34,5,TRUE))))))</f>
        <v/>
      </c>
      <c r="AB1658" s="4" t="str">
        <f>IF($V1658="","",IF(Z1658&lt;36,0,IF(AND(36&lt;=Z1658,Z1658&lt;71),VLOOKUP($W1658,日射量と図３!$E$6:$F$34,2,TRUE),IF(AND(71&lt;=Z1658,Z1658&lt;107),VLOOKUP($W1658,日射量と図３!$E$6:$G$34,3,TRUE),IF(AND(107&lt;=Z1658,Z1658&lt;143),VLOOKUP($W1658,日射量と図３!$E$6:$H$34,4,TRUE),VLOOKUP($W1658,日射量と図３!$E$6:$I$34,5,TRUE))))))</f>
        <v/>
      </c>
      <c r="AC1658" s="382" t="str">
        <f t="shared" si="312"/>
        <v/>
      </c>
      <c r="AD1658" s="382" t="str">
        <f t="shared" si="313"/>
        <v/>
      </c>
    </row>
    <row r="1659" spans="11:30" ht="13.5" customHeight="1">
      <c r="K1659" s="4">
        <f t="shared" si="306"/>
        <v>8</v>
      </c>
      <c r="L1659" s="34">
        <v>43320</v>
      </c>
      <c r="M1659" s="4">
        <v>69</v>
      </c>
      <c r="N1659" s="4">
        <v>24</v>
      </c>
      <c r="O1659" s="31">
        <v>0.95833333333333337</v>
      </c>
      <c r="P1659" s="35">
        <v>27.25</v>
      </c>
      <c r="Q1659" s="36">
        <f t="shared" si="307"/>
        <v>13</v>
      </c>
      <c r="R1659" s="4">
        <f t="shared" si="308"/>
        <v>0</v>
      </c>
      <c r="S1659" s="31">
        <f t="shared" si="314"/>
        <v>0.20906250000000001</v>
      </c>
      <c r="T1659" s="31">
        <f t="shared" si="315"/>
        <v>0.78918981481481476</v>
      </c>
      <c r="U1659" s="4">
        <f t="shared" si="309"/>
        <v>0</v>
      </c>
      <c r="V1659" s="4" t="str">
        <f t="shared" si="310"/>
        <v/>
      </c>
      <c r="W1659" s="18" t="str">
        <f>IF(V1659="","",VLOOKUP(L1659,日射量と図３!$A$4:$C$368,3,TRUE)*238.85/100)</f>
        <v/>
      </c>
      <c r="X1659" s="4" t="str">
        <f t="shared" si="311"/>
        <v/>
      </c>
      <c r="Y1659" s="4" t="str">
        <f t="shared" si="316"/>
        <v/>
      </c>
      <c r="Z1659" s="4" t="str">
        <f t="shared" si="317"/>
        <v/>
      </c>
      <c r="AA1659" s="4" t="str">
        <f>IF($V1659="","",IF(Y1659&lt;36,0,IF(AND(36&lt;=Y1659,Y1659&lt;71),VLOOKUP($W1659,日射量と図３!$E$6:$F$34,2,TRUE),IF(AND(71&lt;=Y1659,Y1659&lt;107),VLOOKUP($W1659,日射量と図３!$E$6:$G$34,3,TRUE),IF(AND(107&lt;=Y1659,Y1659&lt;143),VLOOKUP($W1659,日射量と図３!$E$6:$H$34,4,TRUE),VLOOKUP($W1659,日射量と図３!$E$6:$I$34,5,TRUE))))))</f>
        <v/>
      </c>
      <c r="AB1659" s="4" t="str">
        <f>IF($V1659="","",IF(Z1659&lt;36,0,IF(AND(36&lt;=Z1659,Z1659&lt;71),VLOOKUP($W1659,日射量と図３!$E$6:$F$34,2,TRUE),IF(AND(71&lt;=Z1659,Z1659&lt;107),VLOOKUP($W1659,日射量と図３!$E$6:$G$34,3,TRUE),IF(AND(107&lt;=Z1659,Z1659&lt;143),VLOOKUP($W1659,日射量と図３!$E$6:$H$34,4,TRUE),VLOOKUP($W1659,日射量と図３!$E$6:$I$34,5,TRUE))))))</f>
        <v/>
      </c>
      <c r="AC1659" s="382" t="str">
        <f t="shared" si="312"/>
        <v/>
      </c>
      <c r="AD1659" s="382" t="str">
        <f t="shared" si="313"/>
        <v/>
      </c>
    </row>
    <row r="1660" spans="11:30" ht="13.5" customHeight="1">
      <c r="K1660" s="4">
        <f t="shared" si="306"/>
        <v>8</v>
      </c>
      <c r="L1660" s="34">
        <v>43321</v>
      </c>
      <c r="M1660" s="4">
        <v>70</v>
      </c>
      <c r="N1660" s="4">
        <v>1</v>
      </c>
      <c r="O1660" s="31">
        <v>0</v>
      </c>
      <c r="P1660" s="35">
        <v>27.02</v>
      </c>
      <c r="Q1660" s="36">
        <f t="shared" si="307"/>
        <v>13</v>
      </c>
      <c r="R1660" s="4">
        <f t="shared" si="308"/>
        <v>0</v>
      </c>
      <c r="S1660" s="31">
        <f t="shared" si="314"/>
        <v>0.20906250000000001</v>
      </c>
      <c r="T1660" s="31">
        <f t="shared" si="315"/>
        <v>0.78918981481481476</v>
      </c>
      <c r="U1660" s="4">
        <f t="shared" si="309"/>
        <v>0</v>
      </c>
      <c r="V1660" s="4">
        <f t="shared" si="310"/>
        <v>0</v>
      </c>
      <c r="W1660" s="18">
        <f>IF(V1660="","",VLOOKUP(L1660,日射量と図３!$A$4:$C$368,3,TRUE)*238.85/100)</f>
        <v>42.993000000000002</v>
      </c>
      <c r="X1660" s="4">
        <f t="shared" si="311"/>
        <v>14</v>
      </c>
      <c r="Y1660" s="4">
        <f t="shared" si="316"/>
        <v>0</v>
      </c>
      <c r="Z1660" s="4">
        <f t="shared" si="317"/>
        <v>0</v>
      </c>
      <c r="AA1660" s="4">
        <f>IF($V1660="","",IF(Y1660&lt;36,0,IF(AND(36&lt;=Y1660,Y1660&lt;71),VLOOKUP($W1660,日射量と図３!$E$6:$F$34,2,TRUE),IF(AND(71&lt;=Y1660,Y1660&lt;107),VLOOKUP($W1660,日射量と図３!$E$6:$G$34,3,TRUE),IF(AND(107&lt;=Y1660,Y1660&lt;143),VLOOKUP($W1660,日射量と図３!$E$6:$H$34,4,TRUE),VLOOKUP($W1660,日射量と図３!$E$6:$I$34,5,TRUE))))))</f>
        <v>0</v>
      </c>
      <c r="AB1660" s="4">
        <f>IF($V1660="","",IF(Z1660&lt;36,0,IF(AND(36&lt;=Z1660,Z1660&lt;71),VLOOKUP($W1660,日射量と図３!$E$6:$F$34,2,TRUE),IF(AND(71&lt;=Z1660,Z1660&lt;107),VLOOKUP($W1660,日射量と図３!$E$6:$G$34,3,TRUE),IF(AND(107&lt;=Z1660,Z1660&lt;143),VLOOKUP($W1660,日射量と図３!$E$6:$H$34,4,TRUE),VLOOKUP($W1660,日射量と図３!$E$6:$I$34,5,TRUE))))))</f>
        <v>0</v>
      </c>
      <c r="AC1660" s="382">
        <f t="shared" si="312"/>
        <v>0</v>
      </c>
      <c r="AD1660" s="382">
        <f t="shared" si="313"/>
        <v>0</v>
      </c>
    </row>
    <row r="1661" spans="11:30" ht="13.5" customHeight="1">
      <c r="K1661" s="4">
        <f t="shared" si="306"/>
        <v>8</v>
      </c>
      <c r="L1661" s="34">
        <v>43321</v>
      </c>
      <c r="M1661" s="4">
        <v>70</v>
      </c>
      <c r="N1661" s="4">
        <v>2</v>
      </c>
      <c r="O1661" s="31">
        <v>4.1666666666666664E-2</v>
      </c>
      <c r="P1661" s="35">
        <v>26.78</v>
      </c>
      <c r="Q1661" s="36">
        <f t="shared" si="307"/>
        <v>13</v>
      </c>
      <c r="R1661" s="4">
        <f t="shared" si="308"/>
        <v>0</v>
      </c>
      <c r="S1661" s="31">
        <f t="shared" si="314"/>
        <v>0.20906250000000001</v>
      </c>
      <c r="T1661" s="31">
        <f t="shared" si="315"/>
        <v>0.78918981481481476</v>
      </c>
      <c r="U1661" s="4">
        <f t="shared" si="309"/>
        <v>0</v>
      </c>
      <c r="V1661" s="4" t="str">
        <f t="shared" si="310"/>
        <v/>
      </c>
      <c r="W1661" s="18" t="str">
        <f>IF(V1661="","",VLOOKUP(L1661,日射量と図３!$A$4:$C$368,3,TRUE)*238.85/100)</f>
        <v/>
      </c>
      <c r="X1661" s="4" t="str">
        <f t="shared" si="311"/>
        <v/>
      </c>
      <c r="Y1661" s="4" t="str">
        <f t="shared" si="316"/>
        <v/>
      </c>
      <c r="Z1661" s="4" t="str">
        <f t="shared" si="317"/>
        <v/>
      </c>
      <c r="AA1661" s="4" t="str">
        <f>IF($V1661="","",IF(Y1661&lt;36,0,IF(AND(36&lt;=Y1661,Y1661&lt;71),VLOOKUP($W1661,日射量と図３!$E$6:$F$34,2,TRUE),IF(AND(71&lt;=Y1661,Y1661&lt;107),VLOOKUP($W1661,日射量と図３!$E$6:$G$34,3,TRUE),IF(AND(107&lt;=Y1661,Y1661&lt;143),VLOOKUP($W1661,日射量と図３!$E$6:$H$34,4,TRUE),VLOOKUP($W1661,日射量と図３!$E$6:$I$34,5,TRUE))))))</f>
        <v/>
      </c>
      <c r="AB1661" s="4" t="str">
        <f>IF($V1661="","",IF(Z1661&lt;36,0,IF(AND(36&lt;=Z1661,Z1661&lt;71),VLOOKUP($W1661,日射量と図３!$E$6:$F$34,2,TRUE),IF(AND(71&lt;=Z1661,Z1661&lt;107),VLOOKUP($W1661,日射量と図３!$E$6:$G$34,3,TRUE),IF(AND(107&lt;=Z1661,Z1661&lt;143),VLOOKUP($W1661,日射量と図３!$E$6:$H$34,4,TRUE),VLOOKUP($W1661,日射量と図３!$E$6:$I$34,5,TRUE))))))</f>
        <v/>
      </c>
      <c r="AC1661" s="382" t="str">
        <f t="shared" si="312"/>
        <v/>
      </c>
      <c r="AD1661" s="382" t="str">
        <f t="shared" si="313"/>
        <v/>
      </c>
    </row>
    <row r="1662" spans="11:30" ht="13.5" customHeight="1">
      <c r="K1662" s="4">
        <f t="shared" si="306"/>
        <v>8</v>
      </c>
      <c r="L1662" s="34">
        <v>43321</v>
      </c>
      <c r="M1662" s="4">
        <v>70</v>
      </c>
      <c r="N1662" s="4">
        <v>3</v>
      </c>
      <c r="O1662" s="31">
        <v>8.3333333333333329E-2</v>
      </c>
      <c r="P1662" s="35">
        <v>26.580000000000002</v>
      </c>
      <c r="Q1662" s="36">
        <f t="shared" si="307"/>
        <v>13</v>
      </c>
      <c r="R1662" s="4">
        <f t="shared" si="308"/>
        <v>0</v>
      </c>
      <c r="S1662" s="31">
        <f t="shared" si="314"/>
        <v>0.20906250000000001</v>
      </c>
      <c r="T1662" s="31">
        <f t="shared" si="315"/>
        <v>0.78918981481481476</v>
      </c>
      <c r="U1662" s="4">
        <f t="shared" si="309"/>
        <v>0</v>
      </c>
      <c r="V1662" s="4" t="str">
        <f t="shared" si="310"/>
        <v/>
      </c>
      <c r="W1662" s="18" t="str">
        <f>IF(V1662="","",VLOOKUP(L1662,日射量と図３!$A$4:$C$368,3,TRUE)*238.85/100)</f>
        <v/>
      </c>
      <c r="X1662" s="4" t="str">
        <f t="shared" si="311"/>
        <v/>
      </c>
      <c r="Y1662" s="4" t="str">
        <f t="shared" si="316"/>
        <v/>
      </c>
      <c r="Z1662" s="4" t="str">
        <f t="shared" si="317"/>
        <v/>
      </c>
      <c r="AA1662" s="4" t="str">
        <f>IF($V1662="","",IF(Y1662&lt;36,0,IF(AND(36&lt;=Y1662,Y1662&lt;71),VLOOKUP($W1662,日射量と図３!$E$6:$F$34,2,TRUE),IF(AND(71&lt;=Y1662,Y1662&lt;107),VLOOKUP($W1662,日射量と図３!$E$6:$G$34,3,TRUE),IF(AND(107&lt;=Y1662,Y1662&lt;143),VLOOKUP($W1662,日射量と図３!$E$6:$H$34,4,TRUE),VLOOKUP($W1662,日射量と図３!$E$6:$I$34,5,TRUE))))))</f>
        <v/>
      </c>
      <c r="AB1662" s="4" t="str">
        <f>IF($V1662="","",IF(Z1662&lt;36,0,IF(AND(36&lt;=Z1662,Z1662&lt;71),VLOOKUP($W1662,日射量と図３!$E$6:$F$34,2,TRUE),IF(AND(71&lt;=Z1662,Z1662&lt;107),VLOOKUP($W1662,日射量と図３!$E$6:$G$34,3,TRUE),IF(AND(107&lt;=Z1662,Z1662&lt;143),VLOOKUP($W1662,日射量と図３!$E$6:$H$34,4,TRUE),VLOOKUP($W1662,日射量と図３!$E$6:$I$34,5,TRUE))))))</f>
        <v/>
      </c>
      <c r="AC1662" s="382" t="str">
        <f t="shared" si="312"/>
        <v/>
      </c>
      <c r="AD1662" s="382" t="str">
        <f t="shared" si="313"/>
        <v/>
      </c>
    </row>
    <row r="1663" spans="11:30" ht="13.5" customHeight="1">
      <c r="K1663" s="4">
        <f t="shared" si="306"/>
        <v>8</v>
      </c>
      <c r="L1663" s="34">
        <v>43321</v>
      </c>
      <c r="M1663" s="4">
        <v>70</v>
      </c>
      <c r="N1663" s="4">
        <v>4</v>
      </c>
      <c r="O1663" s="31">
        <v>0.125</v>
      </c>
      <c r="P1663" s="35">
        <v>26.389999999999997</v>
      </c>
      <c r="Q1663" s="36">
        <f t="shared" si="307"/>
        <v>13</v>
      </c>
      <c r="R1663" s="4">
        <f t="shared" si="308"/>
        <v>0</v>
      </c>
      <c r="S1663" s="31">
        <f t="shared" si="314"/>
        <v>0.20906250000000001</v>
      </c>
      <c r="T1663" s="31">
        <f t="shared" si="315"/>
        <v>0.78918981481481476</v>
      </c>
      <c r="U1663" s="4">
        <f t="shared" si="309"/>
        <v>0</v>
      </c>
      <c r="V1663" s="4" t="str">
        <f t="shared" si="310"/>
        <v/>
      </c>
      <c r="W1663" s="18" t="str">
        <f>IF(V1663="","",VLOOKUP(L1663,日射量と図３!$A$4:$C$368,3,TRUE)*238.85/100)</f>
        <v/>
      </c>
      <c r="X1663" s="4" t="str">
        <f t="shared" si="311"/>
        <v/>
      </c>
      <c r="Y1663" s="4" t="str">
        <f t="shared" si="316"/>
        <v/>
      </c>
      <c r="Z1663" s="4" t="str">
        <f t="shared" si="317"/>
        <v/>
      </c>
      <c r="AA1663" s="4" t="str">
        <f>IF($V1663="","",IF(Y1663&lt;36,0,IF(AND(36&lt;=Y1663,Y1663&lt;71),VLOOKUP($W1663,日射量と図３!$E$6:$F$34,2,TRUE),IF(AND(71&lt;=Y1663,Y1663&lt;107),VLOOKUP($W1663,日射量と図３!$E$6:$G$34,3,TRUE),IF(AND(107&lt;=Y1663,Y1663&lt;143),VLOOKUP($W1663,日射量と図３!$E$6:$H$34,4,TRUE),VLOOKUP($W1663,日射量と図３!$E$6:$I$34,5,TRUE))))))</f>
        <v/>
      </c>
      <c r="AB1663" s="4" t="str">
        <f>IF($V1663="","",IF(Z1663&lt;36,0,IF(AND(36&lt;=Z1663,Z1663&lt;71),VLOOKUP($W1663,日射量と図３!$E$6:$F$34,2,TRUE),IF(AND(71&lt;=Z1663,Z1663&lt;107),VLOOKUP($W1663,日射量と図３!$E$6:$G$34,3,TRUE),IF(AND(107&lt;=Z1663,Z1663&lt;143),VLOOKUP($W1663,日射量と図３!$E$6:$H$34,4,TRUE),VLOOKUP($W1663,日射量と図３!$E$6:$I$34,5,TRUE))))))</f>
        <v/>
      </c>
      <c r="AC1663" s="382" t="str">
        <f t="shared" si="312"/>
        <v/>
      </c>
      <c r="AD1663" s="382" t="str">
        <f t="shared" si="313"/>
        <v/>
      </c>
    </row>
    <row r="1664" spans="11:30" ht="13.5" customHeight="1">
      <c r="K1664" s="4">
        <f t="shared" si="306"/>
        <v>8</v>
      </c>
      <c r="L1664" s="34">
        <v>43321</v>
      </c>
      <c r="M1664" s="4">
        <v>70</v>
      </c>
      <c r="N1664" s="4">
        <v>5</v>
      </c>
      <c r="O1664" s="31">
        <v>0.16666666666666666</v>
      </c>
      <c r="P1664" s="35">
        <v>26.23</v>
      </c>
      <c r="Q1664" s="36">
        <f t="shared" si="307"/>
        <v>15</v>
      </c>
      <c r="R1664" s="4">
        <f t="shared" si="308"/>
        <v>0</v>
      </c>
      <c r="S1664" s="31">
        <f t="shared" si="314"/>
        <v>0.20906250000000001</v>
      </c>
      <c r="T1664" s="31">
        <f t="shared" si="315"/>
        <v>0.78918981481481476</v>
      </c>
      <c r="U1664" s="4">
        <f t="shared" si="309"/>
        <v>0</v>
      </c>
      <c r="V1664" s="4" t="str">
        <f t="shared" si="310"/>
        <v/>
      </c>
      <c r="W1664" s="18" t="str">
        <f>IF(V1664="","",VLOOKUP(L1664,日射量と図３!$A$4:$C$368,3,TRUE)*238.85/100)</f>
        <v/>
      </c>
      <c r="X1664" s="4" t="str">
        <f t="shared" si="311"/>
        <v/>
      </c>
      <c r="Y1664" s="4" t="str">
        <f t="shared" si="316"/>
        <v/>
      </c>
      <c r="Z1664" s="4" t="str">
        <f t="shared" si="317"/>
        <v/>
      </c>
      <c r="AA1664" s="4" t="str">
        <f>IF($V1664="","",IF(Y1664&lt;36,0,IF(AND(36&lt;=Y1664,Y1664&lt;71),VLOOKUP($W1664,日射量と図３!$E$6:$F$34,2,TRUE),IF(AND(71&lt;=Y1664,Y1664&lt;107),VLOOKUP($W1664,日射量と図３!$E$6:$G$34,3,TRUE),IF(AND(107&lt;=Y1664,Y1664&lt;143),VLOOKUP($W1664,日射量と図３!$E$6:$H$34,4,TRUE),VLOOKUP($W1664,日射量と図３!$E$6:$I$34,5,TRUE))))))</f>
        <v/>
      </c>
      <c r="AB1664" s="4" t="str">
        <f>IF($V1664="","",IF(Z1664&lt;36,0,IF(AND(36&lt;=Z1664,Z1664&lt;71),VLOOKUP($W1664,日射量と図３!$E$6:$F$34,2,TRUE),IF(AND(71&lt;=Z1664,Z1664&lt;107),VLOOKUP($W1664,日射量と図３!$E$6:$G$34,3,TRUE),IF(AND(107&lt;=Z1664,Z1664&lt;143),VLOOKUP($W1664,日射量と図３!$E$6:$H$34,4,TRUE),VLOOKUP($W1664,日射量と図３!$E$6:$I$34,5,TRUE))))))</f>
        <v/>
      </c>
      <c r="AC1664" s="382" t="str">
        <f t="shared" si="312"/>
        <v/>
      </c>
      <c r="AD1664" s="382" t="str">
        <f t="shared" si="313"/>
        <v/>
      </c>
    </row>
    <row r="1665" spans="11:30" ht="13.5" customHeight="1">
      <c r="K1665" s="4">
        <f t="shared" si="306"/>
        <v>8</v>
      </c>
      <c r="L1665" s="34">
        <v>43321</v>
      </c>
      <c r="M1665" s="4">
        <v>70</v>
      </c>
      <c r="N1665" s="4">
        <v>6</v>
      </c>
      <c r="O1665" s="31">
        <v>0.20833333333333334</v>
      </c>
      <c r="P1665" s="35">
        <v>26.159999999999997</v>
      </c>
      <c r="Q1665" s="36">
        <f t="shared" si="307"/>
        <v>15</v>
      </c>
      <c r="R1665" s="4">
        <f t="shared" si="308"/>
        <v>0</v>
      </c>
      <c r="S1665" s="31">
        <f t="shared" si="314"/>
        <v>0.20906250000000001</v>
      </c>
      <c r="T1665" s="31">
        <f t="shared" si="315"/>
        <v>0.78918981481481476</v>
      </c>
      <c r="U1665" s="4">
        <f t="shared" si="309"/>
        <v>0</v>
      </c>
      <c r="V1665" s="4" t="str">
        <f t="shared" si="310"/>
        <v/>
      </c>
      <c r="W1665" s="18" t="str">
        <f>IF(V1665="","",VLOOKUP(L1665,日射量と図３!$A$4:$C$368,3,TRUE)*238.85/100)</f>
        <v/>
      </c>
      <c r="X1665" s="4" t="str">
        <f t="shared" si="311"/>
        <v/>
      </c>
      <c r="Y1665" s="4" t="str">
        <f t="shared" si="316"/>
        <v/>
      </c>
      <c r="Z1665" s="4" t="str">
        <f t="shared" si="317"/>
        <v/>
      </c>
      <c r="AA1665" s="4" t="str">
        <f>IF($V1665="","",IF(Y1665&lt;36,0,IF(AND(36&lt;=Y1665,Y1665&lt;71),VLOOKUP($W1665,日射量と図３!$E$6:$F$34,2,TRUE),IF(AND(71&lt;=Y1665,Y1665&lt;107),VLOOKUP($W1665,日射量と図３!$E$6:$G$34,3,TRUE),IF(AND(107&lt;=Y1665,Y1665&lt;143),VLOOKUP($W1665,日射量と図３!$E$6:$H$34,4,TRUE),VLOOKUP($W1665,日射量と図３!$E$6:$I$34,5,TRUE))))))</f>
        <v/>
      </c>
      <c r="AB1665" s="4" t="str">
        <f>IF($V1665="","",IF(Z1665&lt;36,0,IF(AND(36&lt;=Z1665,Z1665&lt;71),VLOOKUP($W1665,日射量と図３!$E$6:$F$34,2,TRUE),IF(AND(71&lt;=Z1665,Z1665&lt;107),VLOOKUP($W1665,日射量と図３!$E$6:$G$34,3,TRUE),IF(AND(107&lt;=Z1665,Z1665&lt;143),VLOOKUP($W1665,日射量と図３!$E$6:$H$34,4,TRUE),VLOOKUP($W1665,日射量と図３!$E$6:$I$34,5,TRUE))))))</f>
        <v/>
      </c>
      <c r="AC1665" s="382" t="str">
        <f t="shared" si="312"/>
        <v/>
      </c>
      <c r="AD1665" s="382" t="str">
        <f t="shared" si="313"/>
        <v/>
      </c>
    </row>
    <row r="1666" spans="11:30" ht="13.5" customHeight="1">
      <c r="K1666" s="4">
        <f t="shared" si="306"/>
        <v>8</v>
      </c>
      <c r="L1666" s="34">
        <v>43321</v>
      </c>
      <c r="M1666" s="4">
        <v>70</v>
      </c>
      <c r="N1666" s="4">
        <v>7</v>
      </c>
      <c r="O1666" s="31">
        <v>0.25</v>
      </c>
      <c r="P1666" s="35">
        <v>26.189999999999998</v>
      </c>
      <c r="Q1666" s="36">
        <f t="shared" si="307"/>
        <v>15</v>
      </c>
      <c r="R1666" s="4">
        <f t="shared" si="308"/>
        <v>0</v>
      </c>
      <c r="S1666" s="31">
        <f t="shared" si="314"/>
        <v>0.20906250000000001</v>
      </c>
      <c r="T1666" s="31">
        <f t="shared" si="315"/>
        <v>0.78918981481481476</v>
      </c>
      <c r="U1666" s="4">
        <f t="shared" si="309"/>
        <v>0</v>
      </c>
      <c r="V1666" s="4" t="str">
        <f t="shared" si="310"/>
        <v/>
      </c>
      <c r="W1666" s="18" t="str">
        <f>IF(V1666="","",VLOOKUP(L1666,日射量と図３!$A$4:$C$368,3,TRUE)*238.85/100)</f>
        <v/>
      </c>
      <c r="X1666" s="4" t="str">
        <f t="shared" si="311"/>
        <v/>
      </c>
      <c r="Y1666" s="4" t="str">
        <f t="shared" si="316"/>
        <v/>
      </c>
      <c r="Z1666" s="4" t="str">
        <f t="shared" si="317"/>
        <v/>
      </c>
      <c r="AA1666" s="4" t="str">
        <f>IF($V1666="","",IF(Y1666&lt;36,0,IF(AND(36&lt;=Y1666,Y1666&lt;71),VLOOKUP($W1666,日射量と図３!$E$6:$F$34,2,TRUE),IF(AND(71&lt;=Y1666,Y1666&lt;107),VLOOKUP($W1666,日射量と図３!$E$6:$G$34,3,TRUE),IF(AND(107&lt;=Y1666,Y1666&lt;143),VLOOKUP($W1666,日射量と図３!$E$6:$H$34,4,TRUE),VLOOKUP($W1666,日射量と図３!$E$6:$I$34,5,TRUE))))))</f>
        <v/>
      </c>
      <c r="AB1666" s="4" t="str">
        <f>IF($V1666="","",IF(Z1666&lt;36,0,IF(AND(36&lt;=Z1666,Z1666&lt;71),VLOOKUP($W1666,日射量と図３!$E$6:$F$34,2,TRUE),IF(AND(71&lt;=Z1666,Z1666&lt;107),VLOOKUP($W1666,日射量と図３!$E$6:$G$34,3,TRUE),IF(AND(107&lt;=Z1666,Z1666&lt;143),VLOOKUP($W1666,日射量と図３!$E$6:$H$34,4,TRUE),VLOOKUP($W1666,日射量と図３!$E$6:$I$34,5,TRUE))))))</f>
        <v/>
      </c>
      <c r="AC1666" s="382" t="str">
        <f t="shared" si="312"/>
        <v/>
      </c>
      <c r="AD1666" s="382" t="str">
        <f t="shared" si="313"/>
        <v/>
      </c>
    </row>
    <row r="1667" spans="11:30" ht="13.5" customHeight="1">
      <c r="K1667" s="4">
        <f t="shared" si="306"/>
        <v>8</v>
      </c>
      <c r="L1667" s="34">
        <v>43321</v>
      </c>
      <c r="M1667" s="4">
        <v>70</v>
      </c>
      <c r="N1667" s="4">
        <v>8</v>
      </c>
      <c r="O1667" s="31">
        <v>0.29166666666666669</v>
      </c>
      <c r="P1667" s="35">
        <v>27.27</v>
      </c>
      <c r="Q1667" s="36">
        <f t="shared" si="307"/>
        <v>12</v>
      </c>
      <c r="R1667" s="4">
        <f t="shared" si="308"/>
        <v>0</v>
      </c>
      <c r="S1667" s="31">
        <f t="shared" si="314"/>
        <v>0.20906250000000001</v>
      </c>
      <c r="T1667" s="31">
        <f t="shared" si="315"/>
        <v>0.78918981481481476</v>
      </c>
      <c r="U1667" s="4">
        <f t="shared" si="309"/>
        <v>0</v>
      </c>
      <c r="V1667" s="4" t="str">
        <f t="shared" si="310"/>
        <v/>
      </c>
      <c r="W1667" s="18" t="str">
        <f>IF(V1667="","",VLOOKUP(L1667,日射量と図３!$A$4:$C$368,3,TRUE)*238.85/100)</f>
        <v/>
      </c>
      <c r="X1667" s="4" t="str">
        <f t="shared" si="311"/>
        <v/>
      </c>
      <c r="Y1667" s="4" t="str">
        <f t="shared" si="316"/>
        <v/>
      </c>
      <c r="Z1667" s="4" t="str">
        <f t="shared" si="317"/>
        <v/>
      </c>
      <c r="AA1667" s="4" t="str">
        <f>IF($V1667="","",IF(Y1667&lt;36,0,IF(AND(36&lt;=Y1667,Y1667&lt;71),VLOOKUP($W1667,日射量と図３!$E$6:$F$34,2,TRUE),IF(AND(71&lt;=Y1667,Y1667&lt;107),VLOOKUP($W1667,日射量と図３!$E$6:$G$34,3,TRUE),IF(AND(107&lt;=Y1667,Y1667&lt;143),VLOOKUP($W1667,日射量と図３!$E$6:$H$34,4,TRUE),VLOOKUP($W1667,日射量と図３!$E$6:$I$34,5,TRUE))))))</f>
        <v/>
      </c>
      <c r="AB1667" s="4" t="str">
        <f>IF($V1667="","",IF(Z1667&lt;36,0,IF(AND(36&lt;=Z1667,Z1667&lt;71),VLOOKUP($W1667,日射量と図３!$E$6:$F$34,2,TRUE),IF(AND(71&lt;=Z1667,Z1667&lt;107),VLOOKUP($W1667,日射量と図３!$E$6:$G$34,3,TRUE),IF(AND(107&lt;=Z1667,Z1667&lt;143),VLOOKUP($W1667,日射量と図３!$E$6:$H$34,4,TRUE),VLOOKUP($W1667,日射量と図３!$E$6:$I$34,5,TRUE))))))</f>
        <v/>
      </c>
      <c r="AC1667" s="382" t="str">
        <f t="shared" si="312"/>
        <v/>
      </c>
      <c r="AD1667" s="382" t="str">
        <f t="shared" si="313"/>
        <v/>
      </c>
    </row>
    <row r="1668" spans="11:30" ht="13.5" customHeight="1">
      <c r="K1668" s="4">
        <f t="shared" si="306"/>
        <v>8</v>
      </c>
      <c r="L1668" s="34">
        <v>43321</v>
      </c>
      <c r="M1668" s="4">
        <v>70</v>
      </c>
      <c r="N1668" s="4">
        <v>9</v>
      </c>
      <c r="O1668" s="31">
        <v>0.33333333333333331</v>
      </c>
      <c r="P1668" s="35">
        <v>28.169999999999998</v>
      </c>
      <c r="Q1668" s="36">
        <f t="shared" si="307"/>
        <v>12</v>
      </c>
      <c r="R1668" s="4">
        <f t="shared" si="308"/>
        <v>0</v>
      </c>
      <c r="S1668" s="31">
        <f t="shared" si="314"/>
        <v>0.20906250000000001</v>
      </c>
      <c r="T1668" s="31">
        <f t="shared" si="315"/>
        <v>0.78918981481481476</v>
      </c>
      <c r="U1668" s="4">
        <f t="shared" si="309"/>
        <v>0</v>
      </c>
      <c r="V1668" s="4" t="str">
        <f t="shared" si="310"/>
        <v/>
      </c>
      <c r="W1668" s="18" t="str">
        <f>IF(V1668="","",VLOOKUP(L1668,日射量と図３!$A$4:$C$368,3,TRUE)*238.85/100)</f>
        <v/>
      </c>
      <c r="X1668" s="4" t="str">
        <f t="shared" si="311"/>
        <v/>
      </c>
      <c r="Y1668" s="4" t="str">
        <f t="shared" si="316"/>
        <v/>
      </c>
      <c r="Z1668" s="4" t="str">
        <f t="shared" si="317"/>
        <v/>
      </c>
      <c r="AA1668" s="4" t="str">
        <f>IF($V1668="","",IF(Y1668&lt;36,0,IF(AND(36&lt;=Y1668,Y1668&lt;71),VLOOKUP($W1668,日射量と図３!$E$6:$F$34,2,TRUE),IF(AND(71&lt;=Y1668,Y1668&lt;107),VLOOKUP($W1668,日射量と図３!$E$6:$G$34,3,TRUE),IF(AND(107&lt;=Y1668,Y1668&lt;143),VLOOKUP($W1668,日射量と図３!$E$6:$H$34,4,TRUE),VLOOKUP($W1668,日射量と図３!$E$6:$I$34,5,TRUE))))))</f>
        <v/>
      </c>
      <c r="AB1668" s="4" t="str">
        <f>IF($V1668="","",IF(Z1668&lt;36,0,IF(AND(36&lt;=Z1668,Z1668&lt;71),VLOOKUP($W1668,日射量と図３!$E$6:$F$34,2,TRUE),IF(AND(71&lt;=Z1668,Z1668&lt;107),VLOOKUP($W1668,日射量と図３!$E$6:$G$34,3,TRUE),IF(AND(107&lt;=Z1668,Z1668&lt;143),VLOOKUP($W1668,日射量と図３!$E$6:$H$34,4,TRUE),VLOOKUP($W1668,日射量と図３!$E$6:$I$34,5,TRUE))))))</f>
        <v/>
      </c>
      <c r="AC1668" s="382" t="str">
        <f t="shared" si="312"/>
        <v/>
      </c>
      <c r="AD1668" s="382" t="str">
        <f t="shared" si="313"/>
        <v/>
      </c>
    </row>
    <row r="1669" spans="11:30" ht="13.5" customHeight="1">
      <c r="K1669" s="4">
        <f t="shared" ref="K1669:K1732" si="318">MONTH(L1669)</f>
        <v>8</v>
      </c>
      <c r="L1669" s="34">
        <v>43321</v>
      </c>
      <c r="M1669" s="4">
        <v>70</v>
      </c>
      <c r="N1669" s="4">
        <v>10</v>
      </c>
      <c r="O1669" s="31">
        <v>0.375</v>
      </c>
      <c r="P1669" s="35">
        <v>29.189999999999998</v>
      </c>
      <c r="Q1669" s="36">
        <f t="shared" ref="Q1669:Q1732" si="319">IF(O1669&lt;$B$15,$D$14,IF(O1669&lt;$B$16,$D$15,IF(O1669&lt;$B$17,$D$16,IF(O1669&lt;$B$18,$D$17,IF(O1669&lt;$B$19,$D$18,$D$19)))))</f>
        <v>12</v>
      </c>
      <c r="R1669" s="4">
        <f t="shared" ref="R1669:R1732" si="320">IF(Q1669-P1669&gt;0,Q1669-P1669,0)</f>
        <v>0</v>
      </c>
      <c r="S1669" s="31">
        <f t="shared" si="314"/>
        <v>0.20906250000000001</v>
      </c>
      <c r="T1669" s="31">
        <f t="shared" si="315"/>
        <v>0.78918981481481476</v>
      </c>
      <c r="U1669" s="4">
        <f t="shared" ref="U1669:U1732" si="321">IF(AND(S1669&lt;O1669,O1669&lt;T1669),R1669,0)</f>
        <v>0</v>
      </c>
      <c r="V1669" s="4" t="str">
        <f t="shared" ref="V1669:V1732" si="322">IF(N1669=1,SUM(U1669:U1692),"")</f>
        <v/>
      </c>
      <c r="W1669" s="18" t="str">
        <f>IF(V1669="","",VLOOKUP(L1669,日射量と図３!$A$4:$C$368,3,TRUE)*238.85/100)</f>
        <v/>
      </c>
      <c r="X1669" s="4" t="str">
        <f t="shared" ref="X1669:X1732" si="323">IF(V1669="","",VLOOKUP(K1669,$AF$38:$AJ$49,5,TRUE))</f>
        <v/>
      </c>
      <c r="Y1669" s="4" t="str">
        <f t="shared" si="316"/>
        <v/>
      </c>
      <c r="Z1669" s="4" t="str">
        <f t="shared" si="317"/>
        <v/>
      </c>
      <c r="AA1669" s="4" t="str">
        <f>IF($V1669="","",IF(Y1669&lt;36,0,IF(AND(36&lt;=Y1669,Y1669&lt;71),VLOOKUP($W1669,日射量と図３!$E$6:$F$34,2,TRUE),IF(AND(71&lt;=Y1669,Y1669&lt;107),VLOOKUP($W1669,日射量と図３!$E$6:$G$34,3,TRUE),IF(AND(107&lt;=Y1669,Y1669&lt;143),VLOOKUP($W1669,日射量と図３!$E$6:$H$34,4,TRUE),VLOOKUP($W1669,日射量と図３!$E$6:$I$34,5,TRUE))))))</f>
        <v/>
      </c>
      <c r="AB1669" s="4" t="str">
        <f>IF($V1669="","",IF(Z1669&lt;36,0,IF(AND(36&lt;=Z1669,Z1669&lt;71),VLOOKUP($W1669,日射量と図３!$E$6:$F$34,2,TRUE),IF(AND(71&lt;=Z1669,Z1669&lt;107),VLOOKUP($W1669,日射量と図３!$E$6:$G$34,3,TRUE),IF(AND(107&lt;=Z1669,Z1669&lt;143),VLOOKUP($W1669,日射量と図３!$E$6:$H$34,4,TRUE),VLOOKUP($W1669,日射量と図３!$E$6:$I$34,5,TRUE))))))</f>
        <v/>
      </c>
      <c r="AC1669" s="382" t="str">
        <f t="shared" si="312"/>
        <v/>
      </c>
      <c r="AD1669" s="382" t="str">
        <f t="shared" si="313"/>
        <v/>
      </c>
    </row>
    <row r="1670" spans="11:30" ht="13.5" customHeight="1">
      <c r="K1670" s="4">
        <f t="shared" si="318"/>
        <v>8</v>
      </c>
      <c r="L1670" s="34">
        <v>43321</v>
      </c>
      <c r="M1670" s="4">
        <v>70</v>
      </c>
      <c r="N1670" s="4">
        <v>11</v>
      </c>
      <c r="O1670" s="31">
        <v>0.41666666666666669</v>
      </c>
      <c r="P1670" s="35">
        <v>30.2</v>
      </c>
      <c r="Q1670" s="36">
        <f t="shared" si="319"/>
        <v>12</v>
      </c>
      <c r="R1670" s="4">
        <f t="shared" si="320"/>
        <v>0</v>
      </c>
      <c r="S1670" s="31">
        <f t="shared" si="314"/>
        <v>0.20906250000000001</v>
      </c>
      <c r="T1670" s="31">
        <f t="shared" si="315"/>
        <v>0.78918981481481476</v>
      </c>
      <c r="U1670" s="4">
        <f t="shared" si="321"/>
        <v>0</v>
      </c>
      <c r="V1670" s="4" t="str">
        <f t="shared" si="322"/>
        <v/>
      </c>
      <c r="W1670" s="18" t="str">
        <f>IF(V1670="","",VLOOKUP(L1670,日射量と図３!$A$4:$C$368,3,TRUE)*238.85/100)</f>
        <v/>
      </c>
      <c r="X1670" s="4" t="str">
        <f t="shared" si="323"/>
        <v/>
      </c>
      <c r="Y1670" s="4" t="str">
        <f t="shared" si="316"/>
        <v/>
      </c>
      <c r="Z1670" s="4" t="str">
        <f t="shared" si="317"/>
        <v/>
      </c>
      <c r="AA1670" s="4" t="str">
        <f>IF($V1670="","",IF(Y1670&lt;36,0,IF(AND(36&lt;=Y1670,Y1670&lt;71),VLOOKUP($W1670,日射量と図３!$E$6:$F$34,2,TRUE),IF(AND(71&lt;=Y1670,Y1670&lt;107),VLOOKUP($W1670,日射量と図３!$E$6:$G$34,3,TRUE),IF(AND(107&lt;=Y1670,Y1670&lt;143),VLOOKUP($W1670,日射量と図３!$E$6:$H$34,4,TRUE),VLOOKUP($W1670,日射量と図３!$E$6:$I$34,5,TRUE))))))</f>
        <v/>
      </c>
      <c r="AB1670" s="4" t="str">
        <f>IF($V1670="","",IF(Z1670&lt;36,0,IF(AND(36&lt;=Z1670,Z1670&lt;71),VLOOKUP($W1670,日射量と図３!$E$6:$F$34,2,TRUE),IF(AND(71&lt;=Z1670,Z1670&lt;107),VLOOKUP($W1670,日射量と図３!$E$6:$G$34,3,TRUE),IF(AND(107&lt;=Z1670,Z1670&lt;143),VLOOKUP($W1670,日射量と図３!$E$6:$H$34,4,TRUE),VLOOKUP($W1670,日射量と図３!$E$6:$I$34,5,TRUE))))))</f>
        <v/>
      </c>
      <c r="AC1670" s="382" t="str">
        <f t="shared" si="312"/>
        <v/>
      </c>
      <c r="AD1670" s="382" t="str">
        <f t="shared" si="313"/>
        <v/>
      </c>
    </row>
    <row r="1671" spans="11:30" ht="13.5" customHeight="1">
      <c r="K1671" s="4">
        <f t="shared" si="318"/>
        <v>8</v>
      </c>
      <c r="L1671" s="34">
        <v>43321</v>
      </c>
      <c r="M1671" s="4">
        <v>70</v>
      </c>
      <c r="N1671" s="4">
        <v>12</v>
      </c>
      <c r="O1671" s="31">
        <v>0.45833333333333331</v>
      </c>
      <c r="P1671" s="35">
        <v>31.140000000000004</v>
      </c>
      <c r="Q1671" s="36">
        <f t="shared" si="319"/>
        <v>12</v>
      </c>
      <c r="R1671" s="4">
        <f t="shared" si="320"/>
        <v>0</v>
      </c>
      <c r="S1671" s="31">
        <f t="shared" si="314"/>
        <v>0.20906250000000001</v>
      </c>
      <c r="T1671" s="31">
        <f t="shared" si="315"/>
        <v>0.78918981481481476</v>
      </c>
      <c r="U1671" s="4">
        <f t="shared" si="321"/>
        <v>0</v>
      </c>
      <c r="V1671" s="4" t="str">
        <f t="shared" si="322"/>
        <v/>
      </c>
      <c r="W1671" s="18" t="str">
        <f>IF(V1671="","",VLOOKUP(L1671,日射量と図３!$A$4:$C$368,3,TRUE)*238.85/100)</f>
        <v/>
      </c>
      <c r="X1671" s="4" t="str">
        <f t="shared" si="323"/>
        <v/>
      </c>
      <c r="Y1671" s="4" t="str">
        <f t="shared" si="316"/>
        <v/>
      </c>
      <c r="Z1671" s="4" t="str">
        <f t="shared" si="317"/>
        <v/>
      </c>
      <c r="AA1671" s="4" t="str">
        <f>IF($V1671="","",IF(Y1671&lt;36,0,IF(AND(36&lt;=Y1671,Y1671&lt;71),VLOOKUP($W1671,日射量と図３!$E$6:$F$34,2,TRUE),IF(AND(71&lt;=Y1671,Y1671&lt;107),VLOOKUP($W1671,日射量と図３!$E$6:$G$34,3,TRUE),IF(AND(107&lt;=Y1671,Y1671&lt;143),VLOOKUP($W1671,日射量と図３!$E$6:$H$34,4,TRUE),VLOOKUP($W1671,日射量と図３!$E$6:$I$34,5,TRUE))))))</f>
        <v/>
      </c>
      <c r="AB1671" s="4" t="str">
        <f>IF($V1671="","",IF(Z1671&lt;36,0,IF(AND(36&lt;=Z1671,Z1671&lt;71),VLOOKUP($W1671,日射量と図３!$E$6:$F$34,2,TRUE),IF(AND(71&lt;=Z1671,Z1671&lt;107),VLOOKUP($W1671,日射量と図３!$E$6:$G$34,3,TRUE),IF(AND(107&lt;=Z1671,Z1671&lt;143),VLOOKUP($W1671,日射量と図３!$E$6:$H$34,4,TRUE),VLOOKUP($W1671,日射量と図３!$E$6:$I$34,5,TRUE))))))</f>
        <v/>
      </c>
      <c r="AC1671" s="382" t="str">
        <f t="shared" si="312"/>
        <v/>
      </c>
      <c r="AD1671" s="382" t="str">
        <f t="shared" si="313"/>
        <v/>
      </c>
    </row>
    <row r="1672" spans="11:30" ht="13.5" customHeight="1">
      <c r="K1672" s="4">
        <f t="shared" si="318"/>
        <v>8</v>
      </c>
      <c r="L1672" s="34">
        <v>43321</v>
      </c>
      <c r="M1672" s="4">
        <v>70</v>
      </c>
      <c r="N1672" s="4">
        <v>13</v>
      </c>
      <c r="O1672" s="31">
        <v>0.5</v>
      </c>
      <c r="P1672" s="35">
        <v>31.8</v>
      </c>
      <c r="Q1672" s="36">
        <f t="shared" si="319"/>
        <v>12</v>
      </c>
      <c r="R1672" s="4">
        <f t="shared" si="320"/>
        <v>0</v>
      </c>
      <c r="S1672" s="31">
        <f t="shared" si="314"/>
        <v>0.20906250000000001</v>
      </c>
      <c r="T1672" s="31">
        <f t="shared" si="315"/>
        <v>0.78918981481481476</v>
      </c>
      <c r="U1672" s="4">
        <f t="shared" si="321"/>
        <v>0</v>
      </c>
      <c r="V1672" s="4" t="str">
        <f t="shared" si="322"/>
        <v/>
      </c>
      <c r="W1672" s="18" t="str">
        <f>IF(V1672="","",VLOOKUP(L1672,日射量と図３!$A$4:$C$368,3,TRUE)*238.85/100)</f>
        <v/>
      </c>
      <c r="X1672" s="4" t="str">
        <f t="shared" si="323"/>
        <v/>
      </c>
      <c r="Y1672" s="4" t="str">
        <f t="shared" si="316"/>
        <v/>
      </c>
      <c r="Z1672" s="4" t="str">
        <f t="shared" si="317"/>
        <v/>
      </c>
      <c r="AA1672" s="4" t="str">
        <f>IF($V1672="","",IF(Y1672&lt;36,0,IF(AND(36&lt;=Y1672,Y1672&lt;71),VLOOKUP($W1672,日射量と図３!$E$6:$F$34,2,TRUE),IF(AND(71&lt;=Y1672,Y1672&lt;107),VLOOKUP($W1672,日射量と図３!$E$6:$G$34,3,TRUE),IF(AND(107&lt;=Y1672,Y1672&lt;143),VLOOKUP($W1672,日射量と図３!$E$6:$H$34,4,TRUE),VLOOKUP($W1672,日射量と図３!$E$6:$I$34,5,TRUE))))))</f>
        <v/>
      </c>
      <c r="AB1672" s="4" t="str">
        <f>IF($V1672="","",IF(Z1672&lt;36,0,IF(AND(36&lt;=Z1672,Z1672&lt;71),VLOOKUP($W1672,日射量と図３!$E$6:$F$34,2,TRUE),IF(AND(71&lt;=Z1672,Z1672&lt;107),VLOOKUP($W1672,日射量と図３!$E$6:$G$34,3,TRUE),IF(AND(107&lt;=Z1672,Z1672&lt;143),VLOOKUP($W1672,日射量と図３!$E$6:$H$34,4,TRUE),VLOOKUP($W1672,日射量と図３!$E$6:$I$34,5,TRUE))))))</f>
        <v/>
      </c>
      <c r="AC1672" s="382" t="str">
        <f t="shared" si="312"/>
        <v/>
      </c>
      <c r="AD1672" s="382" t="str">
        <f t="shared" si="313"/>
        <v/>
      </c>
    </row>
    <row r="1673" spans="11:30" ht="13.5" customHeight="1">
      <c r="K1673" s="4">
        <f t="shared" si="318"/>
        <v>8</v>
      </c>
      <c r="L1673" s="34">
        <v>43321</v>
      </c>
      <c r="M1673" s="4">
        <v>70</v>
      </c>
      <c r="N1673" s="4">
        <v>14</v>
      </c>
      <c r="O1673" s="31">
        <v>0.54166666666666663</v>
      </c>
      <c r="P1673" s="35">
        <v>31.889999999999997</v>
      </c>
      <c r="Q1673" s="36">
        <f t="shared" si="319"/>
        <v>12</v>
      </c>
      <c r="R1673" s="4">
        <f t="shared" si="320"/>
        <v>0</v>
      </c>
      <c r="S1673" s="31">
        <f t="shared" si="314"/>
        <v>0.20906250000000001</v>
      </c>
      <c r="T1673" s="31">
        <f t="shared" si="315"/>
        <v>0.78918981481481476</v>
      </c>
      <c r="U1673" s="4">
        <f t="shared" si="321"/>
        <v>0</v>
      </c>
      <c r="V1673" s="4" t="str">
        <f t="shared" si="322"/>
        <v/>
      </c>
      <c r="W1673" s="18" t="str">
        <f>IF(V1673="","",VLOOKUP(L1673,日射量と図３!$A$4:$C$368,3,TRUE)*238.85/100)</f>
        <v/>
      </c>
      <c r="X1673" s="4" t="str">
        <f t="shared" si="323"/>
        <v/>
      </c>
      <c r="Y1673" s="4" t="str">
        <f t="shared" si="316"/>
        <v/>
      </c>
      <c r="Z1673" s="4" t="str">
        <f t="shared" si="317"/>
        <v/>
      </c>
      <c r="AA1673" s="4" t="str">
        <f>IF($V1673="","",IF(Y1673&lt;36,0,IF(AND(36&lt;=Y1673,Y1673&lt;71),VLOOKUP($W1673,日射量と図３!$E$6:$F$34,2,TRUE),IF(AND(71&lt;=Y1673,Y1673&lt;107),VLOOKUP($W1673,日射量と図３!$E$6:$G$34,3,TRUE),IF(AND(107&lt;=Y1673,Y1673&lt;143),VLOOKUP($W1673,日射量と図３!$E$6:$H$34,4,TRUE),VLOOKUP($W1673,日射量と図３!$E$6:$I$34,5,TRUE))))))</f>
        <v/>
      </c>
      <c r="AB1673" s="4" t="str">
        <f>IF($V1673="","",IF(Z1673&lt;36,0,IF(AND(36&lt;=Z1673,Z1673&lt;71),VLOOKUP($W1673,日射量と図３!$E$6:$F$34,2,TRUE),IF(AND(71&lt;=Z1673,Z1673&lt;107),VLOOKUP($W1673,日射量と図３!$E$6:$G$34,3,TRUE),IF(AND(107&lt;=Z1673,Z1673&lt;143),VLOOKUP($W1673,日射量と図３!$E$6:$H$34,4,TRUE),VLOOKUP($W1673,日射量と図３!$E$6:$I$34,5,TRUE))))))</f>
        <v/>
      </c>
      <c r="AC1673" s="382" t="str">
        <f t="shared" si="312"/>
        <v/>
      </c>
      <c r="AD1673" s="382" t="str">
        <f t="shared" si="313"/>
        <v/>
      </c>
    </row>
    <row r="1674" spans="11:30" ht="13.5" customHeight="1">
      <c r="K1674" s="4">
        <f t="shared" si="318"/>
        <v>8</v>
      </c>
      <c r="L1674" s="34">
        <v>43321</v>
      </c>
      <c r="M1674" s="4">
        <v>70</v>
      </c>
      <c r="N1674" s="4">
        <v>15</v>
      </c>
      <c r="O1674" s="31">
        <v>0.58333333333333337</v>
      </c>
      <c r="P1674" s="35">
        <v>32.28</v>
      </c>
      <c r="Q1674" s="36">
        <f t="shared" si="319"/>
        <v>12</v>
      </c>
      <c r="R1674" s="4">
        <f t="shared" si="320"/>
        <v>0</v>
      </c>
      <c r="S1674" s="31">
        <f t="shared" si="314"/>
        <v>0.20906250000000001</v>
      </c>
      <c r="T1674" s="31">
        <f t="shared" si="315"/>
        <v>0.78918981481481476</v>
      </c>
      <c r="U1674" s="4">
        <f t="shared" si="321"/>
        <v>0</v>
      </c>
      <c r="V1674" s="4" t="str">
        <f t="shared" si="322"/>
        <v/>
      </c>
      <c r="W1674" s="18" t="str">
        <f>IF(V1674="","",VLOOKUP(L1674,日射量と図３!$A$4:$C$368,3,TRUE)*238.85/100)</f>
        <v/>
      </c>
      <c r="X1674" s="4" t="str">
        <f t="shared" si="323"/>
        <v/>
      </c>
      <c r="Y1674" s="4" t="str">
        <f t="shared" si="316"/>
        <v/>
      </c>
      <c r="Z1674" s="4" t="str">
        <f t="shared" si="317"/>
        <v/>
      </c>
      <c r="AA1674" s="4" t="str">
        <f>IF($V1674="","",IF(Y1674&lt;36,0,IF(AND(36&lt;=Y1674,Y1674&lt;71),VLOOKUP($W1674,日射量と図３!$E$6:$F$34,2,TRUE),IF(AND(71&lt;=Y1674,Y1674&lt;107),VLOOKUP($W1674,日射量と図３!$E$6:$G$34,3,TRUE),IF(AND(107&lt;=Y1674,Y1674&lt;143),VLOOKUP($W1674,日射量と図３!$E$6:$H$34,4,TRUE),VLOOKUP($W1674,日射量と図３!$E$6:$I$34,5,TRUE))))))</f>
        <v/>
      </c>
      <c r="AB1674" s="4" t="str">
        <f>IF($V1674="","",IF(Z1674&lt;36,0,IF(AND(36&lt;=Z1674,Z1674&lt;71),VLOOKUP($W1674,日射量と図３!$E$6:$F$34,2,TRUE),IF(AND(71&lt;=Z1674,Z1674&lt;107),VLOOKUP($W1674,日射量と図３!$E$6:$G$34,3,TRUE),IF(AND(107&lt;=Z1674,Z1674&lt;143),VLOOKUP($W1674,日射量と図３!$E$6:$H$34,4,TRUE),VLOOKUP($W1674,日射量と図３!$E$6:$I$34,5,TRUE))))))</f>
        <v/>
      </c>
      <c r="AC1674" s="382" t="str">
        <f t="shared" si="312"/>
        <v/>
      </c>
      <c r="AD1674" s="382" t="str">
        <f t="shared" si="313"/>
        <v/>
      </c>
    </row>
    <row r="1675" spans="11:30" ht="13.5" customHeight="1">
      <c r="K1675" s="4">
        <f t="shared" si="318"/>
        <v>8</v>
      </c>
      <c r="L1675" s="34">
        <v>43321</v>
      </c>
      <c r="M1675" s="4">
        <v>70</v>
      </c>
      <c r="N1675" s="4">
        <v>16</v>
      </c>
      <c r="O1675" s="31">
        <v>0.625</v>
      </c>
      <c r="P1675" s="35">
        <v>32.090000000000003</v>
      </c>
      <c r="Q1675" s="36">
        <f t="shared" si="319"/>
        <v>16</v>
      </c>
      <c r="R1675" s="4">
        <f t="shared" si="320"/>
        <v>0</v>
      </c>
      <c r="S1675" s="31">
        <f t="shared" si="314"/>
        <v>0.20906250000000001</v>
      </c>
      <c r="T1675" s="31">
        <f t="shared" si="315"/>
        <v>0.78918981481481476</v>
      </c>
      <c r="U1675" s="4">
        <f t="shared" si="321"/>
        <v>0</v>
      </c>
      <c r="V1675" s="4" t="str">
        <f t="shared" si="322"/>
        <v/>
      </c>
      <c r="W1675" s="18" t="str">
        <f>IF(V1675="","",VLOOKUP(L1675,日射量と図３!$A$4:$C$368,3,TRUE)*238.85/100)</f>
        <v/>
      </c>
      <c r="X1675" s="4" t="str">
        <f t="shared" si="323"/>
        <v/>
      </c>
      <c r="Y1675" s="4" t="str">
        <f t="shared" si="316"/>
        <v/>
      </c>
      <c r="Z1675" s="4" t="str">
        <f t="shared" si="317"/>
        <v/>
      </c>
      <c r="AA1675" s="4" t="str">
        <f>IF($V1675="","",IF(Y1675&lt;36,0,IF(AND(36&lt;=Y1675,Y1675&lt;71),VLOOKUP($W1675,日射量と図３!$E$6:$F$34,2,TRUE),IF(AND(71&lt;=Y1675,Y1675&lt;107),VLOOKUP($W1675,日射量と図３!$E$6:$G$34,3,TRUE),IF(AND(107&lt;=Y1675,Y1675&lt;143),VLOOKUP($W1675,日射量と図３!$E$6:$H$34,4,TRUE),VLOOKUP($W1675,日射量と図３!$E$6:$I$34,5,TRUE))))))</f>
        <v/>
      </c>
      <c r="AB1675" s="4" t="str">
        <f>IF($V1675="","",IF(Z1675&lt;36,0,IF(AND(36&lt;=Z1675,Z1675&lt;71),VLOOKUP($W1675,日射量と図３!$E$6:$F$34,2,TRUE),IF(AND(71&lt;=Z1675,Z1675&lt;107),VLOOKUP($W1675,日射量と図３!$E$6:$G$34,3,TRUE),IF(AND(107&lt;=Z1675,Z1675&lt;143),VLOOKUP($W1675,日射量と図３!$E$6:$H$34,4,TRUE),VLOOKUP($W1675,日射量と図３!$E$6:$I$34,5,TRUE))))))</f>
        <v/>
      </c>
      <c r="AC1675" s="382" t="str">
        <f t="shared" si="312"/>
        <v/>
      </c>
      <c r="AD1675" s="382" t="str">
        <f t="shared" si="313"/>
        <v/>
      </c>
    </row>
    <row r="1676" spans="11:30" ht="13.5" customHeight="1">
      <c r="K1676" s="4">
        <f t="shared" si="318"/>
        <v>8</v>
      </c>
      <c r="L1676" s="34">
        <v>43321</v>
      </c>
      <c r="M1676" s="4">
        <v>70</v>
      </c>
      <c r="N1676" s="4">
        <v>17</v>
      </c>
      <c r="O1676" s="31">
        <v>0.66666666666666663</v>
      </c>
      <c r="P1676" s="35">
        <v>31.82</v>
      </c>
      <c r="Q1676" s="36">
        <f t="shared" si="319"/>
        <v>16</v>
      </c>
      <c r="R1676" s="4">
        <f t="shared" si="320"/>
        <v>0</v>
      </c>
      <c r="S1676" s="31">
        <f t="shared" si="314"/>
        <v>0.20906250000000001</v>
      </c>
      <c r="T1676" s="31">
        <f t="shared" si="315"/>
        <v>0.78918981481481476</v>
      </c>
      <c r="U1676" s="4">
        <f t="shared" si="321"/>
        <v>0</v>
      </c>
      <c r="V1676" s="4" t="str">
        <f t="shared" si="322"/>
        <v/>
      </c>
      <c r="W1676" s="18" t="str">
        <f>IF(V1676="","",VLOOKUP(L1676,日射量と図３!$A$4:$C$368,3,TRUE)*238.85/100)</f>
        <v/>
      </c>
      <c r="X1676" s="4" t="str">
        <f t="shared" si="323"/>
        <v/>
      </c>
      <c r="Y1676" s="4" t="str">
        <f t="shared" si="316"/>
        <v/>
      </c>
      <c r="Z1676" s="4" t="str">
        <f t="shared" si="317"/>
        <v/>
      </c>
      <c r="AA1676" s="4" t="str">
        <f>IF($V1676="","",IF(Y1676&lt;36,0,IF(AND(36&lt;=Y1676,Y1676&lt;71),VLOOKUP($W1676,日射量と図３!$E$6:$F$34,2,TRUE),IF(AND(71&lt;=Y1676,Y1676&lt;107),VLOOKUP($W1676,日射量と図３!$E$6:$G$34,3,TRUE),IF(AND(107&lt;=Y1676,Y1676&lt;143),VLOOKUP($W1676,日射量と図３!$E$6:$H$34,4,TRUE),VLOOKUP($W1676,日射量と図３!$E$6:$I$34,5,TRUE))))))</f>
        <v/>
      </c>
      <c r="AB1676" s="4" t="str">
        <f>IF($V1676="","",IF(Z1676&lt;36,0,IF(AND(36&lt;=Z1676,Z1676&lt;71),VLOOKUP($W1676,日射量と図３!$E$6:$F$34,2,TRUE),IF(AND(71&lt;=Z1676,Z1676&lt;107),VLOOKUP($W1676,日射量と図３!$E$6:$G$34,3,TRUE),IF(AND(107&lt;=Z1676,Z1676&lt;143),VLOOKUP($W1676,日射量と図３!$E$6:$H$34,4,TRUE),VLOOKUP($W1676,日射量と図３!$E$6:$I$34,5,TRUE))))))</f>
        <v/>
      </c>
      <c r="AC1676" s="382" t="str">
        <f t="shared" si="312"/>
        <v/>
      </c>
      <c r="AD1676" s="382" t="str">
        <f t="shared" si="313"/>
        <v/>
      </c>
    </row>
    <row r="1677" spans="11:30" ht="13.5" customHeight="1">
      <c r="K1677" s="4">
        <f t="shared" si="318"/>
        <v>8</v>
      </c>
      <c r="L1677" s="34">
        <v>43321</v>
      </c>
      <c r="M1677" s="4">
        <v>70</v>
      </c>
      <c r="N1677" s="4">
        <v>18</v>
      </c>
      <c r="O1677" s="31">
        <v>0.70833333333333337</v>
      </c>
      <c r="P1677" s="35">
        <v>31.170000000000005</v>
      </c>
      <c r="Q1677" s="36">
        <f t="shared" si="319"/>
        <v>16</v>
      </c>
      <c r="R1677" s="4">
        <f t="shared" si="320"/>
        <v>0</v>
      </c>
      <c r="S1677" s="31">
        <f t="shared" si="314"/>
        <v>0.20906250000000001</v>
      </c>
      <c r="T1677" s="31">
        <f t="shared" si="315"/>
        <v>0.78918981481481476</v>
      </c>
      <c r="U1677" s="4">
        <f t="shared" si="321"/>
        <v>0</v>
      </c>
      <c r="V1677" s="4" t="str">
        <f t="shared" si="322"/>
        <v/>
      </c>
      <c r="W1677" s="18" t="str">
        <f>IF(V1677="","",VLOOKUP(L1677,日射量と図３!$A$4:$C$368,3,TRUE)*238.85/100)</f>
        <v/>
      </c>
      <c r="X1677" s="4" t="str">
        <f t="shared" si="323"/>
        <v/>
      </c>
      <c r="Y1677" s="4" t="str">
        <f t="shared" si="316"/>
        <v/>
      </c>
      <c r="Z1677" s="4" t="str">
        <f t="shared" si="317"/>
        <v/>
      </c>
      <c r="AA1677" s="4" t="str">
        <f>IF($V1677="","",IF(Y1677&lt;36,0,IF(AND(36&lt;=Y1677,Y1677&lt;71),VLOOKUP($W1677,日射量と図３!$E$6:$F$34,2,TRUE),IF(AND(71&lt;=Y1677,Y1677&lt;107),VLOOKUP($W1677,日射量と図３!$E$6:$G$34,3,TRUE),IF(AND(107&lt;=Y1677,Y1677&lt;143),VLOOKUP($W1677,日射量と図３!$E$6:$H$34,4,TRUE),VLOOKUP($W1677,日射量と図３!$E$6:$I$34,5,TRUE))))))</f>
        <v/>
      </c>
      <c r="AB1677" s="4" t="str">
        <f>IF($V1677="","",IF(Z1677&lt;36,0,IF(AND(36&lt;=Z1677,Z1677&lt;71),VLOOKUP($W1677,日射量と図３!$E$6:$F$34,2,TRUE),IF(AND(71&lt;=Z1677,Z1677&lt;107),VLOOKUP($W1677,日射量と図３!$E$6:$G$34,3,TRUE),IF(AND(107&lt;=Z1677,Z1677&lt;143),VLOOKUP($W1677,日射量と図３!$E$6:$H$34,4,TRUE),VLOOKUP($W1677,日射量と図３!$E$6:$I$34,5,TRUE))))))</f>
        <v/>
      </c>
      <c r="AC1677" s="382" t="str">
        <f t="shared" si="312"/>
        <v/>
      </c>
      <c r="AD1677" s="382" t="str">
        <f t="shared" si="313"/>
        <v/>
      </c>
    </row>
    <row r="1678" spans="11:30" ht="13.5" customHeight="1">
      <c r="K1678" s="4">
        <f t="shared" si="318"/>
        <v>8</v>
      </c>
      <c r="L1678" s="34">
        <v>43321</v>
      </c>
      <c r="M1678" s="4">
        <v>70</v>
      </c>
      <c r="N1678" s="4">
        <v>19</v>
      </c>
      <c r="O1678" s="31">
        <v>0.75</v>
      </c>
      <c r="P1678" s="35">
        <v>30.249999999999993</v>
      </c>
      <c r="Q1678" s="36">
        <f t="shared" si="319"/>
        <v>16</v>
      </c>
      <c r="R1678" s="4">
        <f t="shared" si="320"/>
        <v>0</v>
      </c>
      <c r="S1678" s="31">
        <f t="shared" si="314"/>
        <v>0.20906250000000001</v>
      </c>
      <c r="T1678" s="31">
        <f t="shared" si="315"/>
        <v>0.78918981481481476</v>
      </c>
      <c r="U1678" s="4">
        <f t="shared" si="321"/>
        <v>0</v>
      </c>
      <c r="V1678" s="4" t="str">
        <f t="shared" si="322"/>
        <v/>
      </c>
      <c r="W1678" s="18" t="str">
        <f>IF(V1678="","",VLOOKUP(L1678,日射量と図３!$A$4:$C$368,3,TRUE)*238.85/100)</f>
        <v/>
      </c>
      <c r="X1678" s="4" t="str">
        <f t="shared" si="323"/>
        <v/>
      </c>
      <c r="Y1678" s="4" t="str">
        <f t="shared" si="316"/>
        <v/>
      </c>
      <c r="Z1678" s="4" t="str">
        <f t="shared" si="317"/>
        <v/>
      </c>
      <c r="AA1678" s="4" t="str">
        <f>IF($V1678="","",IF(Y1678&lt;36,0,IF(AND(36&lt;=Y1678,Y1678&lt;71),VLOOKUP($W1678,日射量と図３!$E$6:$F$34,2,TRUE),IF(AND(71&lt;=Y1678,Y1678&lt;107),VLOOKUP($W1678,日射量と図３!$E$6:$G$34,3,TRUE),IF(AND(107&lt;=Y1678,Y1678&lt;143),VLOOKUP($W1678,日射量と図３!$E$6:$H$34,4,TRUE),VLOOKUP($W1678,日射量と図３!$E$6:$I$34,5,TRUE))))))</f>
        <v/>
      </c>
      <c r="AB1678" s="4" t="str">
        <f>IF($V1678="","",IF(Z1678&lt;36,0,IF(AND(36&lt;=Z1678,Z1678&lt;71),VLOOKUP($W1678,日射量と図３!$E$6:$F$34,2,TRUE),IF(AND(71&lt;=Z1678,Z1678&lt;107),VLOOKUP($W1678,日射量と図３!$E$6:$G$34,3,TRUE),IF(AND(107&lt;=Z1678,Z1678&lt;143),VLOOKUP($W1678,日射量と図３!$E$6:$H$34,4,TRUE),VLOOKUP($W1678,日射量と図３!$E$6:$I$34,5,TRUE))))))</f>
        <v/>
      </c>
      <c r="AC1678" s="382" t="str">
        <f t="shared" si="312"/>
        <v/>
      </c>
      <c r="AD1678" s="382" t="str">
        <f t="shared" si="313"/>
        <v/>
      </c>
    </row>
    <row r="1679" spans="11:30" ht="13.5" customHeight="1">
      <c r="K1679" s="4">
        <f t="shared" si="318"/>
        <v>8</v>
      </c>
      <c r="L1679" s="34">
        <v>43321</v>
      </c>
      <c r="M1679" s="4">
        <v>70</v>
      </c>
      <c r="N1679" s="4">
        <v>20</v>
      </c>
      <c r="O1679" s="31">
        <v>0.79166666666666663</v>
      </c>
      <c r="P1679" s="35">
        <v>29.32</v>
      </c>
      <c r="Q1679" s="36">
        <f t="shared" si="319"/>
        <v>16</v>
      </c>
      <c r="R1679" s="4">
        <f t="shared" si="320"/>
        <v>0</v>
      </c>
      <c r="S1679" s="31">
        <f t="shared" si="314"/>
        <v>0.20906250000000001</v>
      </c>
      <c r="T1679" s="31">
        <f t="shared" si="315"/>
        <v>0.78918981481481476</v>
      </c>
      <c r="U1679" s="4">
        <f t="shared" si="321"/>
        <v>0</v>
      </c>
      <c r="V1679" s="4" t="str">
        <f t="shared" si="322"/>
        <v/>
      </c>
      <c r="W1679" s="18" t="str">
        <f>IF(V1679="","",VLOOKUP(L1679,日射量と図３!$A$4:$C$368,3,TRUE)*238.85/100)</f>
        <v/>
      </c>
      <c r="X1679" s="4" t="str">
        <f t="shared" si="323"/>
        <v/>
      </c>
      <c r="Y1679" s="4" t="str">
        <f t="shared" si="316"/>
        <v/>
      </c>
      <c r="Z1679" s="4" t="str">
        <f t="shared" si="317"/>
        <v/>
      </c>
      <c r="AA1679" s="4" t="str">
        <f>IF($V1679="","",IF(Y1679&lt;36,0,IF(AND(36&lt;=Y1679,Y1679&lt;71),VLOOKUP($W1679,日射量と図３!$E$6:$F$34,2,TRUE),IF(AND(71&lt;=Y1679,Y1679&lt;107),VLOOKUP($W1679,日射量と図３!$E$6:$G$34,3,TRUE),IF(AND(107&lt;=Y1679,Y1679&lt;143),VLOOKUP($W1679,日射量と図３!$E$6:$H$34,4,TRUE),VLOOKUP($W1679,日射量と図３!$E$6:$I$34,5,TRUE))))))</f>
        <v/>
      </c>
      <c r="AB1679" s="4" t="str">
        <f>IF($V1679="","",IF(Z1679&lt;36,0,IF(AND(36&lt;=Z1679,Z1679&lt;71),VLOOKUP($W1679,日射量と図３!$E$6:$F$34,2,TRUE),IF(AND(71&lt;=Z1679,Z1679&lt;107),VLOOKUP($W1679,日射量と図３!$E$6:$G$34,3,TRUE),IF(AND(107&lt;=Z1679,Z1679&lt;143),VLOOKUP($W1679,日射量と図３!$E$6:$H$34,4,TRUE),VLOOKUP($W1679,日射量と図３!$E$6:$I$34,5,TRUE))))))</f>
        <v/>
      </c>
      <c r="AC1679" s="382" t="str">
        <f t="shared" ref="AC1679:AC1742" si="324">IF(V1679="","",IF((($AH$18*$AH$30*V1679*3600/1000000)/1000-AA1679*$AG$18*10*0.0000041868)&lt;=0,0,AA1679*$AG$18*10*0.0000041868))</f>
        <v/>
      </c>
      <c r="AD1679" s="382" t="str">
        <f t="shared" ref="AD1679:AD1742" si="325">IF(V1679="","",IF((($AH$19*$AH$30*V1679*3600/1000000)/1000-AB1679*$AG$19*10*0.0000041868)&lt;=0,0,AB1679*$AG$19*10*0.0000041868))</f>
        <v/>
      </c>
    </row>
    <row r="1680" spans="11:30" ht="13.5" customHeight="1">
      <c r="K1680" s="4">
        <f t="shared" si="318"/>
        <v>8</v>
      </c>
      <c r="L1680" s="34">
        <v>43321</v>
      </c>
      <c r="M1680" s="4">
        <v>70</v>
      </c>
      <c r="N1680" s="4">
        <v>21</v>
      </c>
      <c r="O1680" s="31">
        <v>0.83333333333333337</v>
      </c>
      <c r="P1680" s="35">
        <v>28.74</v>
      </c>
      <c r="Q1680" s="36">
        <f t="shared" si="319"/>
        <v>16</v>
      </c>
      <c r="R1680" s="4">
        <f t="shared" si="320"/>
        <v>0</v>
      </c>
      <c r="S1680" s="31">
        <f t="shared" si="314"/>
        <v>0.20906250000000001</v>
      </c>
      <c r="T1680" s="31">
        <f t="shared" si="315"/>
        <v>0.78918981481481476</v>
      </c>
      <c r="U1680" s="4">
        <f t="shared" si="321"/>
        <v>0</v>
      </c>
      <c r="V1680" s="4" t="str">
        <f t="shared" si="322"/>
        <v/>
      </c>
      <c r="W1680" s="18" t="str">
        <f>IF(V1680="","",VLOOKUP(L1680,日射量と図３!$A$4:$C$368,3,TRUE)*238.85/100)</f>
        <v/>
      </c>
      <c r="X1680" s="4" t="str">
        <f t="shared" si="323"/>
        <v/>
      </c>
      <c r="Y1680" s="4" t="str">
        <f t="shared" si="316"/>
        <v/>
      </c>
      <c r="Z1680" s="4" t="str">
        <f t="shared" si="317"/>
        <v/>
      </c>
      <c r="AA1680" s="4" t="str">
        <f>IF($V1680="","",IF(Y1680&lt;36,0,IF(AND(36&lt;=Y1680,Y1680&lt;71),VLOOKUP($W1680,日射量と図３!$E$6:$F$34,2,TRUE),IF(AND(71&lt;=Y1680,Y1680&lt;107),VLOOKUP($W1680,日射量と図３!$E$6:$G$34,3,TRUE),IF(AND(107&lt;=Y1680,Y1680&lt;143),VLOOKUP($W1680,日射量と図３!$E$6:$H$34,4,TRUE),VLOOKUP($W1680,日射量と図３!$E$6:$I$34,5,TRUE))))))</f>
        <v/>
      </c>
      <c r="AB1680" s="4" t="str">
        <f>IF($V1680="","",IF(Z1680&lt;36,0,IF(AND(36&lt;=Z1680,Z1680&lt;71),VLOOKUP($W1680,日射量と図３!$E$6:$F$34,2,TRUE),IF(AND(71&lt;=Z1680,Z1680&lt;107),VLOOKUP($W1680,日射量と図３!$E$6:$G$34,3,TRUE),IF(AND(107&lt;=Z1680,Z1680&lt;143),VLOOKUP($W1680,日射量と図３!$E$6:$H$34,4,TRUE),VLOOKUP($W1680,日射量と図３!$E$6:$I$34,5,TRUE))))))</f>
        <v/>
      </c>
      <c r="AC1680" s="382" t="str">
        <f t="shared" si="324"/>
        <v/>
      </c>
      <c r="AD1680" s="382" t="str">
        <f t="shared" si="325"/>
        <v/>
      </c>
    </row>
    <row r="1681" spans="11:30" ht="13.5" customHeight="1">
      <c r="K1681" s="4">
        <f t="shared" si="318"/>
        <v>8</v>
      </c>
      <c r="L1681" s="34">
        <v>43321</v>
      </c>
      <c r="M1681" s="4">
        <v>70</v>
      </c>
      <c r="N1681" s="4">
        <v>22</v>
      </c>
      <c r="O1681" s="31">
        <v>0.875</v>
      </c>
      <c r="P1681" s="35">
        <v>28.369999999999997</v>
      </c>
      <c r="Q1681" s="36">
        <f t="shared" si="319"/>
        <v>16</v>
      </c>
      <c r="R1681" s="4">
        <f t="shared" si="320"/>
        <v>0</v>
      </c>
      <c r="S1681" s="31">
        <f t="shared" si="314"/>
        <v>0.20906250000000001</v>
      </c>
      <c r="T1681" s="31">
        <f t="shared" si="315"/>
        <v>0.78918981481481476</v>
      </c>
      <c r="U1681" s="4">
        <f t="shared" si="321"/>
        <v>0</v>
      </c>
      <c r="V1681" s="4" t="str">
        <f t="shared" si="322"/>
        <v/>
      </c>
      <c r="W1681" s="18" t="str">
        <f>IF(V1681="","",VLOOKUP(L1681,日射量と図３!$A$4:$C$368,3,TRUE)*238.85/100)</f>
        <v/>
      </c>
      <c r="X1681" s="4" t="str">
        <f t="shared" si="323"/>
        <v/>
      </c>
      <c r="Y1681" s="4" t="str">
        <f t="shared" si="316"/>
        <v/>
      </c>
      <c r="Z1681" s="4" t="str">
        <f t="shared" si="317"/>
        <v/>
      </c>
      <c r="AA1681" s="4" t="str">
        <f>IF($V1681="","",IF(Y1681&lt;36,0,IF(AND(36&lt;=Y1681,Y1681&lt;71),VLOOKUP($W1681,日射量と図３!$E$6:$F$34,2,TRUE),IF(AND(71&lt;=Y1681,Y1681&lt;107),VLOOKUP($W1681,日射量と図３!$E$6:$G$34,3,TRUE),IF(AND(107&lt;=Y1681,Y1681&lt;143),VLOOKUP($W1681,日射量と図３!$E$6:$H$34,4,TRUE),VLOOKUP($W1681,日射量と図３!$E$6:$I$34,5,TRUE))))))</f>
        <v/>
      </c>
      <c r="AB1681" s="4" t="str">
        <f>IF($V1681="","",IF(Z1681&lt;36,0,IF(AND(36&lt;=Z1681,Z1681&lt;71),VLOOKUP($W1681,日射量と図３!$E$6:$F$34,2,TRUE),IF(AND(71&lt;=Z1681,Z1681&lt;107),VLOOKUP($W1681,日射量と図３!$E$6:$G$34,3,TRUE),IF(AND(107&lt;=Z1681,Z1681&lt;143),VLOOKUP($W1681,日射量と図３!$E$6:$H$34,4,TRUE),VLOOKUP($W1681,日射量と図３!$E$6:$I$34,5,TRUE))))))</f>
        <v/>
      </c>
      <c r="AC1681" s="382" t="str">
        <f t="shared" si="324"/>
        <v/>
      </c>
      <c r="AD1681" s="382" t="str">
        <f t="shared" si="325"/>
        <v/>
      </c>
    </row>
    <row r="1682" spans="11:30" ht="13.5" customHeight="1">
      <c r="K1682" s="4">
        <f t="shared" si="318"/>
        <v>8</v>
      </c>
      <c r="L1682" s="34">
        <v>43321</v>
      </c>
      <c r="M1682" s="4">
        <v>70</v>
      </c>
      <c r="N1682" s="4">
        <v>23</v>
      </c>
      <c r="O1682" s="31">
        <v>0.91666666666666663</v>
      </c>
      <c r="P1682" s="35">
        <v>28.009999999999998</v>
      </c>
      <c r="Q1682" s="36">
        <f t="shared" si="319"/>
        <v>13</v>
      </c>
      <c r="R1682" s="4">
        <f t="shared" si="320"/>
        <v>0</v>
      </c>
      <c r="S1682" s="31">
        <f t="shared" si="314"/>
        <v>0.20906250000000001</v>
      </c>
      <c r="T1682" s="31">
        <f t="shared" si="315"/>
        <v>0.78918981481481476</v>
      </c>
      <c r="U1682" s="4">
        <f t="shared" si="321"/>
        <v>0</v>
      </c>
      <c r="V1682" s="4" t="str">
        <f t="shared" si="322"/>
        <v/>
      </c>
      <c r="W1682" s="18" t="str">
        <f>IF(V1682="","",VLOOKUP(L1682,日射量と図３!$A$4:$C$368,3,TRUE)*238.85/100)</f>
        <v/>
      </c>
      <c r="X1682" s="4" t="str">
        <f t="shared" si="323"/>
        <v/>
      </c>
      <c r="Y1682" s="4" t="str">
        <f t="shared" si="316"/>
        <v/>
      </c>
      <c r="Z1682" s="4" t="str">
        <f t="shared" si="317"/>
        <v/>
      </c>
      <c r="AA1682" s="4" t="str">
        <f>IF($V1682="","",IF(Y1682&lt;36,0,IF(AND(36&lt;=Y1682,Y1682&lt;71),VLOOKUP($W1682,日射量と図３!$E$6:$F$34,2,TRUE),IF(AND(71&lt;=Y1682,Y1682&lt;107),VLOOKUP($W1682,日射量と図３!$E$6:$G$34,3,TRUE),IF(AND(107&lt;=Y1682,Y1682&lt;143),VLOOKUP($W1682,日射量と図３!$E$6:$H$34,4,TRUE),VLOOKUP($W1682,日射量と図３!$E$6:$I$34,5,TRUE))))))</f>
        <v/>
      </c>
      <c r="AB1682" s="4" t="str">
        <f>IF($V1682="","",IF(Z1682&lt;36,0,IF(AND(36&lt;=Z1682,Z1682&lt;71),VLOOKUP($W1682,日射量と図３!$E$6:$F$34,2,TRUE),IF(AND(71&lt;=Z1682,Z1682&lt;107),VLOOKUP($W1682,日射量と図３!$E$6:$G$34,3,TRUE),IF(AND(107&lt;=Z1682,Z1682&lt;143),VLOOKUP($W1682,日射量と図３!$E$6:$H$34,4,TRUE),VLOOKUP($W1682,日射量と図３!$E$6:$I$34,5,TRUE))))))</f>
        <v/>
      </c>
      <c r="AC1682" s="382" t="str">
        <f t="shared" si="324"/>
        <v/>
      </c>
      <c r="AD1682" s="382" t="str">
        <f t="shared" si="325"/>
        <v/>
      </c>
    </row>
    <row r="1683" spans="11:30" ht="13.5" customHeight="1">
      <c r="K1683" s="4">
        <f t="shared" si="318"/>
        <v>8</v>
      </c>
      <c r="L1683" s="34">
        <v>43321</v>
      </c>
      <c r="M1683" s="4">
        <v>70</v>
      </c>
      <c r="N1683" s="4">
        <v>24</v>
      </c>
      <c r="O1683" s="31">
        <v>0.95833333333333337</v>
      </c>
      <c r="P1683" s="35">
        <v>27.830000000000002</v>
      </c>
      <c r="Q1683" s="36">
        <f t="shared" si="319"/>
        <v>13</v>
      </c>
      <c r="R1683" s="4">
        <f t="shared" si="320"/>
        <v>0</v>
      </c>
      <c r="S1683" s="31">
        <f t="shared" si="314"/>
        <v>0.20906250000000001</v>
      </c>
      <c r="T1683" s="31">
        <f t="shared" si="315"/>
        <v>0.78918981481481476</v>
      </c>
      <c r="U1683" s="4">
        <f t="shared" si="321"/>
        <v>0</v>
      </c>
      <c r="V1683" s="4" t="str">
        <f t="shared" si="322"/>
        <v/>
      </c>
      <c r="W1683" s="18" t="str">
        <f>IF(V1683="","",VLOOKUP(L1683,日射量と図３!$A$4:$C$368,3,TRUE)*238.85/100)</f>
        <v/>
      </c>
      <c r="X1683" s="4" t="str">
        <f t="shared" si="323"/>
        <v/>
      </c>
      <c r="Y1683" s="4" t="str">
        <f t="shared" si="316"/>
        <v/>
      </c>
      <c r="Z1683" s="4" t="str">
        <f t="shared" si="317"/>
        <v/>
      </c>
      <c r="AA1683" s="4" t="str">
        <f>IF($V1683="","",IF(Y1683&lt;36,0,IF(AND(36&lt;=Y1683,Y1683&lt;71),VLOOKUP($W1683,日射量と図３!$E$6:$F$34,2,TRUE),IF(AND(71&lt;=Y1683,Y1683&lt;107),VLOOKUP($W1683,日射量と図３!$E$6:$G$34,3,TRUE),IF(AND(107&lt;=Y1683,Y1683&lt;143),VLOOKUP($W1683,日射量と図３!$E$6:$H$34,4,TRUE),VLOOKUP($W1683,日射量と図３!$E$6:$I$34,5,TRUE))))))</f>
        <v/>
      </c>
      <c r="AB1683" s="4" t="str">
        <f>IF($V1683="","",IF(Z1683&lt;36,0,IF(AND(36&lt;=Z1683,Z1683&lt;71),VLOOKUP($W1683,日射量と図３!$E$6:$F$34,2,TRUE),IF(AND(71&lt;=Z1683,Z1683&lt;107),VLOOKUP($W1683,日射量と図３!$E$6:$G$34,3,TRUE),IF(AND(107&lt;=Z1683,Z1683&lt;143),VLOOKUP($W1683,日射量と図３!$E$6:$H$34,4,TRUE),VLOOKUP($W1683,日射量と図３!$E$6:$I$34,5,TRUE))))))</f>
        <v/>
      </c>
      <c r="AC1683" s="382" t="str">
        <f t="shared" si="324"/>
        <v/>
      </c>
      <c r="AD1683" s="382" t="str">
        <f t="shared" si="325"/>
        <v/>
      </c>
    </row>
    <row r="1684" spans="11:30" ht="13.5" customHeight="1">
      <c r="K1684" s="4">
        <f t="shared" si="318"/>
        <v>8</v>
      </c>
      <c r="L1684" s="34">
        <v>43322</v>
      </c>
      <c r="M1684" s="4">
        <v>71</v>
      </c>
      <c r="N1684" s="4">
        <v>1</v>
      </c>
      <c r="O1684" s="31">
        <v>0</v>
      </c>
      <c r="P1684" s="35">
        <v>27.389999999999997</v>
      </c>
      <c r="Q1684" s="36">
        <f t="shared" si="319"/>
        <v>13</v>
      </c>
      <c r="R1684" s="4">
        <f t="shared" si="320"/>
        <v>0</v>
      </c>
      <c r="S1684" s="31">
        <f t="shared" si="314"/>
        <v>0.20906250000000001</v>
      </c>
      <c r="T1684" s="31">
        <f t="shared" si="315"/>
        <v>0.78918981481481476</v>
      </c>
      <c r="U1684" s="4">
        <f t="shared" si="321"/>
        <v>0</v>
      </c>
      <c r="V1684" s="4">
        <f t="shared" si="322"/>
        <v>0</v>
      </c>
      <c r="W1684" s="18">
        <f>IF(V1684="","",VLOOKUP(L1684,日射量と図３!$A$4:$C$368,3,TRUE)*238.85/100)</f>
        <v>38.216000000000001</v>
      </c>
      <c r="X1684" s="4">
        <f t="shared" si="323"/>
        <v>14</v>
      </c>
      <c r="Y1684" s="4">
        <f t="shared" si="316"/>
        <v>0</v>
      </c>
      <c r="Z1684" s="4">
        <f t="shared" si="317"/>
        <v>0</v>
      </c>
      <c r="AA1684" s="4">
        <f>IF($V1684="","",IF(Y1684&lt;36,0,IF(AND(36&lt;=Y1684,Y1684&lt;71),VLOOKUP($W1684,日射量と図３!$E$6:$F$34,2,TRUE),IF(AND(71&lt;=Y1684,Y1684&lt;107),VLOOKUP($W1684,日射量と図３!$E$6:$G$34,3,TRUE),IF(AND(107&lt;=Y1684,Y1684&lt;143),VLOOKUP($W1684,日射量と図３!$E$6:$H$34,4,TRUE),VLOOKUP($W1684,日射量と図３!$E$6:$I$34,5,TRUE))))))</f>
        <v>0</v>
      </c>
      <c r="AB1684" s="4">
        <f>IF($V1684="","",IF(Z1684&lt;36,0,IF(AND(36&lt;=Z1684,Z1684&lt;71),VLOOKUP($W1684,日射量と図３!$E$6:$F$34,2,TRUE),IF(AND(71&lt;=Z1684,Z1684&lt;107),VLOOKUP($W1684,日射量と図３!$E$6:$G$34,3,TRUE),IF(AND(107&lt;=Z1684,Z1684&lt;143),VLOOKUP($W1684,日射量と図３!$E$6:$H$34,4,TRUE),VLOOKUP($W1684,日射量と図３!$E$6:$I$34,5,TRUE))))))</f>
        <v>0</v>
      </c>
      <c r="AC1684" s="382">
        <f t="shared" si="324"/>
        <v>0</v>
      </c>
      <c r="AD1684" s="382">
        <f t="shared" si="325"/>
        <v>0</v>
      </c>
    </row>
    <row r="1685" spans="11:30" ht="13.5" customHeight="1">
      <c r="K1685" s="4">
        <f t="shared" si="318"/>
        <v>8</v>
      </c>
      <c r="L1685" s="34">
        <v>43322</v>
      </c>
      <c r="M1685" s="4">
        <v>71</v>
      </c>
      <c r="N1685" s="4">
        <v>2</v>
      </c>
      <c r="O1685" s="31">
        <v>4.1666666666666664E-2</v>
      </c>
      <c r="P1685" s="35">
        <v>27.2</v>
      </c>
      <c r="Q1685" s="36">
        <f t="shared" si="319"/>
        <v>13</v>
      </c>
      <c r="R1685" s="4">
        <f t="shared" si="320"/>
        <v>0</v>
      </c>
      <c r="S1685" s="31">
        <f t="shared" ref="S1685:S1748" si="326">VLOOKUP(K1685,$AF$38:$AH$49,2,TRUE)</f>
        <v>0.20906250000000001</v>
      </c>
      <c r="T1685" s="31">
        <f t="shared" ref="T1685:T1748" si="327">VLOOKUP(K1685,$AF$38:$AH$49,3,TRUE)</f>
        <v>0.78918981481481476</v>
      </c>
      <c r="U1685" s="4">
        <f t="shared" si="321"/>
        <v>0</v>
      </c>
      <c r="V1685" s="4" t="str">
        <f t="shared" si="322"/>
        <v/>
      </c>
      <c r="W1685" s="18" t="str">
        <f>IF(V1685="","",VLOOKUP(L1685,日射量と図３!$A$4:$C$368,3,TRUE)*238.85/100)</f>
        <v/>
      </c>
      <c r="X1685" s="4" t="str">
        <f t="shared" si="323"/>
        <v/>
      </c>
      <c r="Y1685" s="4" t="str">
        <f t="shared" si="316"/>
        <v/>
      </c>
      <c r="Z1685" s="4" t="str">
        <f t="shared" si="317"/>
        <v/>
      </c>
      <c r="AA1685" s="4" t="str">
        <f>IF($V1685="","",IF(Y1685&lt;36,0,IF(AND(36&lt;=Y1685,Y1685&lt;71),VLOOKUP($W1685,日射量と図３!$E$6:$F$34,2,TRUE),IF(AND(71&lt;=Y1685,Y1685&lt;107),VLOOKUP($W1685,日射量と図３!$E$6:$G$34,3,TRUE),IF(AND(107&lt;=Y1685,Y1685&lt;143),VLOOKUP($W1685,日射量と図３!$E$6:$H$34,4,TRUE),VLOOKUP($W1685,日射量と図３!$E$6:$I$34,5,TRUE))))))</f>
        <v/>
      </c>
      <c r="AB1685" s="4" t="str">
        <f>IF($V1685="","",IF(Z1685&lt;36,0,IF(AND(36&lt;=Z1685,Z1685&lt;71),VLOOKUP($W1685,日射量と図３!$E$6:$F$34,2,TRUE),IF(AND(71&lt;=Z1685,Z1685&lt;107),VLOOKUP($W1685,日射量と図３!$E$6:$G$34,3,TRUE),IF(AND(107&lt;=Z1685,Z1685&lt;143),VLOOKUP($W1685,日射量と図３!$E$6:$H$34,4,TRUE),VLOOKUP($W1685,日射量と図３!$E$6:$I$34,5,TRUE))))))</f>
        <v/>
      </c>
      <c r="AC1685" s="382" t="str">
        <f t="shared" si="324"/>
        <v/>
      </c>
      <c r="AD1685" s="382" t="str">
        <f t="shared" si="325"/>
        <v/>
      </c>
    </row>
    <row r="1686" spans="11:30" ht="13.5" customHeight="1">
      <c r="K1686" s="4">
        <f t="shared" si="318"/>
        <v>8</v>
      </c>
      <c r="L1686" s="34">
        <v>43322</v>
      </c>
      <c r="M1686" s="4">
        <v>71</v>
      </c>
      <c r="N1686" s="4">
        <v>3</v>
      </c>
      <c r="O1686" s="31">
        <v>8.3333333333333329E-2</v>
      </c>
      <c r="P1686" s="35">
        <v>26.939999999999998</v>
      </c>
      <c r="Q1686" s="36">
        <f t="shared" si="319"/>
        <v>13</v>
      </c>
      <c r="R1686" s="4">
        <f t="shared" si="320"/>
        <v>0</v>
      </c>
      <c r="S1686" s="31">
        <f t="shared" si="326"/>
        <v>0.20906250000000001</v>
      </c>
      <c r="T1686" s="31">
        <f t="shared" si="327"/>
        <v>0.78918981481481476</v>
      </c>
      <c r="U1686" s="4">
        <f t="shared" si="321"/>
        <v>0</v>
      </c>
      <c r="V1686" s="4" t="str">
        <f t="shared" si="322"/>
        <v/>
      </c>
      <c r="W1686" s="18" t="str">
        <f>IF(V1686="","",VLOOKUP(L1686,日射量と図３!$A$4:$C$368,3,TRUE)*238.85/100)</f>
        <v/>
      </c>
      <c r="X1686" s="4" t="str">
        <f t="shared" si="323"/>
        <v/>
      </c>
      <c r="Y1686" s="4" t="str">
        <f t="shared" si="316"/>
        <v/>
      </c>
      <c r="Z1686" s="4" t="str">
        <f t="shared" si="317"/>
        <v/>
      </c>
      <c r="AA1686" s="4" t="str">
        <f>IF($V1686="","",IF(Y1686&lt;36,0,IF(AND(36&lt;=Y1686,Y1686&lt;71),VLOOKUP($W1686,日射量と図３!$E$6:$F$34,2,TRUE),IF(AND(71&lt;=Y1686,Y1686&lt;107),VLOOKUP($W1686,日射量と図３!$E$6:$G$34,3,TRUE),IF(AND(107&lt;=Y1686,Y1686&lt;143),VLOOKUP($W1686,日射量と図３!$E$6:$H$34,4,TRUE),VLOOKUP($W1686,日射量と図３!$E$6:$I$34,5,TRUE))))))</f>
        <v/>
      </c>
      <c r="AB1686" s="4" t="str">
        <f>IF($V1686="","",IF(Z1686&lt;36,0,IF(AND(36&lt;=Z1686,Z1686&lt;71),VLOOKUP($W1686,日射量と図３!$E$6:$F$34,2,TRUE),IF(AND(71&lt;=Z1686,Z1686&lt;107),VLOOKUP($W1686,日射量と図３!$E$6:$G$34,3,TRUE),IF(AND(107&lt;=Z1686,Z1686&lt;143),VLOOKUP($W1686,日射量と図３!$E$6:$H$34,4,TRUE),VLOOKUP($W1686,日射量と図３!$E$6:$I$34,5,TRUE))))))</f>
        <v/>
      </c>
      <c r="AC1686" s="382" t="str">
        <f t="shared" si="324"/>
        <v/>
      </c>
      <c r="AD1686" s="382" t="str">
        <f t="shared" si="325"/>
        <v/>
      </c>
    </row>
    <row r="1687" spans="11:30" ht="13.5" customHeight="1">
      <c r="K1687" s="4">
        <f t="shared" si="318"/>
        <v>8</v>
      </c>
      <c r="L1687" s="34">
        <v>43322</v>
      </c>
      <c r="M1687" s="4">
        <v>71</v>
      </c>
      <c r="N1687" s="4">
        <v>4</v>
      </c>
      <c r="O1687" s="31">
        <v>0.125</v>
      </c>
      <c r="P1687" s="35">
        <v>26.860000000000003</v>
      </c>
      <c r="Q1687" s="36">
        <f t="shared" si="319"/>
        <v>13</v>
      </c>
      <c r="R1687" s="4">
        <f t="shared" si="320"/>
        <v>0</v>
      </c>
      <c r="S1687" s="31">
        <f t="shared" si="326"/>
        <v>0.20906250000000001</v>
      </c>
      <c r="T1687" s="31">
        <f t="shared" si="327"/>
        <v>0.78918981481481476</v>
      </c>
      <c r="U1687" s="4">
        <f t="shared" si="321"/>
        <v>0</v>
      </c>
      <c r="V1687" s="4" t="str">
        <f t="shared" si="322"/>
        <v/>
      </c>
      <c r="W1687" s="18" t="str">
        <f>IF(V1687="","",VLOOKUP(L1687,日射量と図３!$A$4:$C$368,3,TRUE)*238.85/100)</f>
        <v/>
      </c>
      <c r="X1687" s="4" t="str">
        <f t="shared" si="323"/>
        <v/>
      </c>
      <c r="Y1687" s="4" t="str">
        <f t="shared" si="316"/>
        <v/>
      </c>
      <c r="Z1687" s="4" t="str">
        <f t="shared" si="317"/>
        <v/>
      </c>
      <c r="AA1687" s="4" t="str">
        <f>IF($V1687="","",IF(Y1687&lt;36,0,IF(AND(36&lt;=Y1687,Y1687&lt;71),VLOOKUP($W1687,日射量と図３!$E$6:$F$34,2,TRUE),IF(AND(71&lt;=Y1687,Y1687&lt;107),VLOOKUP($W1687,日射量と図３!$E$6:$G$34,3,TRUE),IF(AND(107&lt;=Y1687,Y1687&lt;143),VLOOKUP($W1687,日射量と図３!$E$6:$H$34,4,TRUE),VLOOKUP($W1687,日射量と図３!$E$6:$I$34,5,TRUE))))))</f>
        <v/>
      </c>
      <c r="AB1687" s="4" t="str">
        <f>IF($V1687="","",IF(Z1687&lt;36,0,IF(AND(36&lt;=Z1687,Z1687&lt;71),VLOOKUP($W1687,日射量と図３!$E$6:$F$34,2,TRUE),IF(AND(71&lt;=Z1687,Z1687&lt;107),VLOOKUP($W1687,日射量と図３!$E$6:$G$34,3,TRUE),IF(AND(107&lt;=Z1687,Z1687&lt;143),VLOOKUP($W1687,日射量と図３!$E$6:$H$34,4,TRUE),VLOOKUP($W1687,日射量と図３!$E$6:$I$34,5,TRUE))))))</f>
        <v/>
      </c>
      <c r="AC1687" s="382" t="str">
        <f t="shared" si="324"/>
        <v/>
      </c>
      <c r="AD1687" s="382" t="str">
        <f t="shared" si="325"/>
        <v/>
      </c>
    </row>
    <row r="1688" spans="11:30" ht="13.5" customHeight="1">
      <c r="K1688" s="4">
        <f t="shared" si="318"/>
        <v>8</v>
      </c>
      <c r="L1688" s="34">
        <v>43322</v>
      </c>
      <c r="M1688" s="4">
        <v>71</v>
      </c>
      <c r="N1688" s="4">
        <v>5</v>
      </c>
      <c r="O1688" s="31">
        <v>0.16666666666666666</v>
      </c>
      <c r="P1688" s="35">
        <v>26.669999999999998</v>
      </c>
      <c r="Q1688" s="36">
        <f t="shared" si="319"/>
        <v>15</v>
      </c>
      <c r="R1688" s="4">
        <f t="shared" si="320"/>
        <v>0</v>
      </c>
      <c r="S1688" s="31">
        <f t="shared" si="326"/>
        <v>0.20906250000000001</v>
      </c>
      <c r="T1688" s="31">
        <f t="shared" si="327"/>
        <v>0.78918981481481476</v>
      </c>
      <c r="U1688" s="4">
        <f t="shared" si="321"/>
        <v>0</v>
      </c>
      <c r="V1688" s="4" t="str">
        <f t="shared" si="322"/>
        <v/>
      </c>
      <c r="W1688" s="18" t="str">
        <f>IF(V1688="","",VLOOKUP(L1688,日射量と図３!$A$4:$C$368,3,TRUE)*238.85/100)</f>
        <v/>
      </c>
      <c r="X1688" s="4" t="str">
        <f t="shared" si="323"/>
        <v/>
      </c>
      <c r="Y1688" s="4" t="str">
        <f t="shared" si="316"/>
        <v/>
      </c>
      <c r="Z1688" s="4" t="str">
        <f t="shared" si="317"/>
        <v/>
      </c>
      <c r="AA1688" s="4" t="str">
        <f>IF($V1688="","",IF(Y1688&lt;36,0,IF(AND(36&lt;=Y1688,Y1688&lt;71),VLOOKUP($W1688,日射量と図３!$E$6:$F$34,2,TRUE),IF(AND(71&lt;=Y1688,Y1688&lt;107),VLOOKUP($W1688,日射量と図３!$E$6:$G$34,3,TRUE),IF(AND(107&lt;=Y1688,Y1688&lt;143),VLOOKUP($W1688,日射量と図３!$E$6:$H$34,4,TRUE),VLOOKUP($W1688,日射量と図３!$E$6:$I$34,5,TRUE))))))</f>
        <v/>
      </c>
      <c r="AB1688" s="4" t="str">
        <f>IF($V1688="","",IF(Z1688&lt;36,0,IF(AND(36&lt;=Z1688,Z1688&lt;71),VLOOKUP($W1688,日射量と図３!$E$6:$F$34,2,TRUE),IF(AND(71&lt;=Z1688,Z1688&lt;107),VLOOKUP($W1688,日射量と図３!$E$6:$G$34,3,TRUE),IF(AND(107&lt;=Z1688,Z1688&lt;143),VLOOKUP($W1688,日射量と図３!$E$6:$H$34,4,TRUE),VLOOKUP($W1688,日射量と図３!$E$6:$I$34,5,TRUE))))))</f>
        <v/>
      </c>
      <c r="AC1688" s="382" t="str">
        <f t="shared" si="324"/>
        <v/>
      </c>
      <c r="AD1688" s="382" t="str">
        <f t="shared" si="325"/>
        <v/>
      </c>
    </row>
    <row r="1689" spans="11:30" ht="13.5" customHeight="1">
      <c r="K1689" s="4">
        <f t="shared" si="318"/>
        <v>8</v>
      </c>
      <c r="L1689" s="34">
        <v>43322</v>
      </c>
      <c r="M1689" s="4">
        <v>71</v>
      </c>
      <c r="N1689" s="4">
        <v>6</v>
      </c>
      <c r="O1689" s="31">
        <v>0.20833333333333334</v>
      </c>
      <c r="P1689" s="35">
        <v>26.7</v>
      </c>
      <c r="Q1689" s="36">
        <f t="shared" si="319"/>
        <v>15</v>
      </c>
      <c r="R1689" s="4">
        <f t="shared" si="320"/>
        <v>0</v>
      </c>
      <c r="S1689" s="31">
        <f t="shared" si="326"/>
        <v>0.20906250000000001</v>
      </c>
      <c r="T1689" s="31">
        <f t="shared" si="327"/>
        <v>0.78918981481481476</v>
      </c>
      <c r="U1689" s="4">
        <f t="shared" si="321"/>
        <v>0</v>
      </c>
      <c r="V1689" s="4" t="str">
        <f t="shared" si="322"/>
        <v/>
      </c>
      <c r="W1689" s="18" t="str">
        <f>IF(V1689="","",VLOOKUP(L1689,日射量と図３!$A$4:$C$368,3,TRUE)*238.85/100)</f>
        <v/>
      </c>
      <c r="X1689" s="4" t="str">
        <f t="shared" si="323"/>
        <v/>
      </c>
      <c r="Y1689" s="4" t="str">
        <f t="shared" si="316"/>
        <v/>
      </c>
      <c r="Z1689" s="4" t="str">
        <f t="shared" si="317"/>
        <v/>
      </c>
      <c r="AA1689" s="4" t="str">
        <f>IF($V1689="","",IF(Y1689&lt;36,0,IF(AND(36&lt;=Y1689,Y1689&lt;71),VLOOKUP($W1689,日射量と図３!$E$6:$F$34,2,TRUE),IF(AND(71&lt;=Y1689,Y1689&lt;107),VLOOKUP($W1689,日射量と図３!$E$6:$G$34,3,TRUE),IF(AND(107&lt;=Y1689,Y1689&lt;143),VLOOKUP($W1689,日射量と図３!$E$6:$H$34,4,TRUE),VLOOKUP($W1689,日射量と図３!$E$6:$I$34,5,TRUE))))))</f>
        <v/>
      </c>
      <c r="AB1689" s="4" t="str">
        <f>IF($V1689="","",IF(Z1689&lt;36,0,IF(AND(36&lt;=Z1689,Z1689&lt;71),VLOOKUP($W1689,日射量と図３!$E$6:$F$34,2,TRUE),IF(AND(71&lt;=Z1689,Z1689&lt;107),VLOOKUP($W1689,日射量と図３!$E$6:$G$34,3,TRUE),IF(AND(107&lt;=Z1689,Z1689&lt;143),VLOOKUP($W1689,日射量と図３!$E$6:$H$34,4,TRUE),VLOOKUP($W1689,日射量と図３!$E$6:$I$34,5,TRUE))))))</f>
        <v/>
      </c>
      <c r="AC1689" s="382" t="str">
        <f t="shared" si="324"/>
        <v/>
      </c>
      <c r="AD1689" s="382" t="str">
        <f t="shared" si="325"/>
        <v/>
      </c>
    </row>
    <row r="1690" spans="11:30" ht="13.5" customHeight="1">
      <c r="K1690" s="4">
        <f t="shared" si="318"/>
        <v>8</v>
      </c>
      <c r="L1690" s="34">
        <v>43322</v>
      </c>
      <c r="M1690" s="4">
        <v>71</v>
      </c>
      <c r="N1690" s="4">
        <v>7</v>
      </c>
      <c r="O1690" s="31">
        <v>0.25</v>
      </c>
      <c r="P1690" s="35">
        <v>26.840000000000003</v>
      </c>
      <c r="Q1690" s="36">
        <f t="shared" si="319"/>
        <v>15</v>
      </c>
      <c r="R1690" s="4">
        <f t="shared" si="320"/>
        <v>0</v>
      </c>
      <c r="S1690" s="31">
        <f t="shared" si="326"/>
        <v>0.20906250000000001</v>
      </c>
      <c r="T1690" s="31">
        <f t="shared" si="327"/>
        <v>0.78918981481481476</v>
      </c>
      <c r="U1690" s="4">
        <f t="shared" si="321"/>
        <v>0</v>
      </c>
      <c r="V1690" s="4" t="str">
        <f t="shared" si="322"/>
        <v/>
      </c>
      <c r="W1690" s="18" t="str">
        <f>IF(V1690="","",VLOOKUP(L1690,日射量と図３!$A$4:$C$368,3,TRUE)*238.85/100)</f>
        <v/>
      </c>
      <c r="X1690" s="4" t="str">
        <f t="shared" si="323"/>
        <v/>
      </c>
      <c r="Y1690" s="4" t="str">
        <f t="shared" si="316"/>
        <v/>
      </c>
      <c r="Z1690" s="4" t="str">
        <f t="shared" si="317"/>
        <v/>
      </c>
      <c r="AA1690" s="4" t="str">
        <f>IF($V1690="","",IF(Y1690&lt;36,0,IF(AND(36&lt;=Y1690,Y1690&lt;71),VLOOKUP($W1690,日射量と図３!$E$6:$F$34,2,TRUE),IF(AND(71&lt;=Y1690,Y1690&lt;107),VLOOKUP($W1690,日射量と図３!$E$6:$G$34,3,TRUE),IF(AND(107&lt;=Y1690,Y1690&lt;143),VLOOKUP($W1690,日射量と図３!$E$6:$H$34,4,TRUE),VLOOKUP($W1690,日射量と図３!$E$6:$I$34,5,TRUE))))))</f>
        <v/>
      </c>
      <c r="AB1690" s="4" t="str">
        <f>IF($V1690="","",IF(Z1690&lt;36,0,IF(AND(36&lt;=Z1690,Z1690&lt;71),VLOOKUP($W1690,日射量と図３!$E$6:$F$34,2,TRUE),IF(AND(71&lt;=Z1690,Z1690&lt;107),VLOOKUP($W1690,日射量と図３!$E$6:$G$34,3,TRUE),IF(AND(107&lt;=Z1690,Z1690&lt;143),VLOOKUP($W1690,日射量と図３!$E$6:$H$34,4,TRUE),VLOOKUP($W1690,日射量と図３!$E$6:$I$34,5,TRUE))))))</f>
        <v/>
      </c>
      <c r="AC1690" s="382" t="str">
        <f t="shared" si="324"/>
        <v/>
      </c>
      <c r="AD1690" s="382" t="str">
        <f t="shared" si="325"/>
        <v/>
      </c>
    </row>
    <row r="1691" spans="11:30" ht="13.5" customHeight="1">
      <c r="K1691" s="4">
        <f t="shared" si="318"/>
        <v>8</v>
      </c>
      <c r="L1691" s="34">
        <v>43322</v>
      </c>
      <c r="M1691" s="4">
        <v>71</v>
      </c>
      <c r="N1691" s="4">
        <v>8</v>
      </c>
      <c r="O1691" s="31">
        <v>0.29166666666666669</v>
      </c>
      <c r="P1691" s="35">
        <v>27.630000000000003</v>
      </c>
      <c r="Q1691" s="36">
        <f t="shared" si="319"/>
        <v>12</v>
      </c>
      <c r="R1691" s="4">
        <f t="shared" si="320"/>
        <v>0</v>
      </c>
      <c r="S1691" s="31">
        <f t="shared" si="326"/>
        <v>0.20906250000000001</v>
      </c>
      <c r="T1691" s="31">
        <f t="shared" si="327"/>
        <v>0.78918981481481476</v>
      </c>
      <c r="U1691" s="4">
        <f t="shared" si="321"/>
        <v>0</v>
      </c>
      <c r="V1691" s="4" t="str">
        <f t="shared" si="322"/>
        <v/>
      </c>
      <c r="W1691" s="18" t="str">
        <f>IF(V1691="","",VLOOKUP(L1691,日射量と図３!$A$4:$C$368,3,TRUE)*238.85/100)</f>
        <v/>
      </c>
      <c r="X1691" s="4" t="str">
        <f t="shared" si="323"/>
        <v/>
      </c>
      <c r="Y1691" s="4" t="str">
        <f t="shared" si="316"/>
        <v/>
      </c>
      <c r="Z1691" s="4" t="str">
        <f t="shared" si="317"/>
        <v/>
      </c>
      <c r="AA1691" s="4" t="str">
        <f>IF($V1691="","",IF(Y1691&lt;36,0,IF(AND(36&lt;=Y1691,Y1691&lt;71),VLOOKUP($W1691,日射量と図３!$E$6:$F$34,2,TRUE),IF(AND(71&lt;=Y1691,Y1691&lt;107),VLOOKUP($W1691,日射量と図３!$E$6:$G$34,3,TRUE),IF(AND(107&lt;=Y1691,Y1691&lt;143),VLOOKUP($W1691,日射量と図３!$E$6:$H$34,4,TRUE),VLOOKUP($W1691,日射量と図３!$E$6:$I$34,5,TRUE))))))</f>
        <v/>
      </c>
      <c r="AB1691" s="4" t="str">
        <f>IF($V1691="","",IF(Z1691&lt;36,0,IF(AND(36&lt;=Z1691,Z1691&lt;71),VLOOKUP($W1691,日射量と図３!$E$6:$F$34,2,TRUE),IF(AND(71&lt;=Z1691,Z1691&lt;107),VLOOKUP($W1691,日射量と図３!$E$6:$G$34,3,TRUE),IF(AND(107&lt;=Z1691,Z1691&lt;143),VLOOKUP($W1691,日射量と図３!$E$6:$H$34,4,TRUE),VLOOKUP($W1691,日射量と図３!$E$6:$I$34,5,TRUE))))))</f>
        <v/>
      </c>
      <c r="AC1691" s="382" t="str">
        <f t="shared" si="324"/>
        <v/>
      </c>
      <c r="AD1691" s="382" t="str">
        <f t="shared" si="325"/>
        <v/>
      </c>
    </row>
    <row r="1692" spans="11:30" ht="13.5" customHeight="1">
      <c r="K1692" s="4">
        <f t="shared" si="318"/>
        <v>8</v>
      </c>
      <c r="L1692" s="34">
        <v>43322</v>
      </c>
      <c r="M1692" s="4">
        <v>71</v>
      </c>
      <c r="N1692" s="4">
        <v>9</v>
      </c>
      <c r="O1692" s="31">
        <v>0.33333333333333331</v>
      </c>
      <c r="P1692" s="35">
        <v>28.940000000000005</v>
      </c>
      <c r="Q1692" s="36">
        <f t="shared" si="319"/>
        <v>12</v>
      </c>
      <c r="R1692" s="4">
        <f t="shared" si="320"/>
        <v>0</v>
      </c>
      <c r="S1692" s="31">
        <f t="shared" si="326"/>
        <v>0.20906250000000001</v>
      </c>
      <c r="T1692" s="31">
        <f t="shared" si="327"/>
        <v>0.78918981481481476</v>
      </c>
      <c r="U1692" s="4">
        <f t="shared" si="321"/>
        <v>0</v>
      </c>
      <c r="V1692" s="4" t="str">
        <f t="shared" si="322"/>
        <v/>
      </c>
      <c r="W1692" s="18" t="str">
        <f>IF(V1692="","",VLOOKUP(L1692,日射量と図３!$A$4:$C$368,3,TRUE)*238.85/100)</f>
        <v/>
      </c>
      <c r="X1692" s="4" t="str">
        <f t="shared" si="323"/>
        <v/>
      </c>
      <c r="Y1692" s="4" t="str">
        <f t="shared" si="316"/>
        <v/>
      </c>
      <c r="Z1692" s="4" t="str">
        <f t="shared" si="317"/>
        <v/>
      </c>
      <c r="AA1692" s="4" t="str">
        <f>IF($V1692="","",IF(Y1692&lt;36,0,IF(AND(36&lt;=Y1692,Y1692&lt;71),VLOOKUP($W1692,日射量と図３!$E$6:$F$34,2,TRUE),IF(AND(71&lt;=Y1692,Y1692&lt;107),VLOOKUP($W1692,日射量と図３!$E$6:$G$34,3,TRUE),IF(AND(107&lt;=Y1692,Y1692&lt;143),VLOOKUP($W1692,日射量と図３!$E$6:$H$34,4,TRUE),VLOOKUP($W1692,日射量と図３!$E$6:$I$34,5,TRUE))))))</f>
        <v/>
      </c>
      <c r="AB1692" s="4" t="str">
        <f>IF($V1692="","",IF(Z1692&lt;36,0,IF(AND(36&lt;=Z1692,Z1692&lt;71),VLOOKUP($W1692,日射量と図３!$E$6:$F$34,2,TRUE),IF(AND(71&lt;=Z1692,Z1692&lt;107),VLOOKUP($W1692,日射量と図３!$E$6:$G$34,3,TRUE),IF(AND(107&lt;=Z1692,Z1692&lt;143),VLOOKUP($W1692,日射量と図３!$E$6:$H$34,4,TRUE),VLOOKUP($W1692,日射量と図３!$E$6:$I$34,5,TRUE))))))</f>
        <v/>
      </c>
      <c r="AC1692" s="382" t="str">
        <f t="shared" si="324"/>
        <v/>
      </c>
      <c r="AD1692" s="382" t="str">
        <f t="shared" si="325"/>
        <v/>
      </c>
    </row>
    <row r="1693" spans="11:30" ht="13.5" customHeight="1">
      <c r="K1693" s="4">
        <f t="shared" si="318"/>
        <v>8</v>
      </c>
      <c r="L1693" s="34">
        <v>43322</v>
      </c>
      <c r="M1693" s="4">
        <v>71</v>
      </c>
      <c r="N1693" s="4">
        <v>10</v>
      </c>
      <c r="O1693" s="31">
        <v>0.375</v>
      </c>
      <c r="P1693" s="35">
        <v>29.72</v>
      </c>
      <c r="Q1693" s="36">
        <f t="shared" si="319"/>
        <v>12</v>
      </c>
      <c r="R1693" s="4">
        <f t="shared" si="320"/>
        <v>0</v>
      </c>
      <c r="S1693" s="31">
        <f t="shared" si="326"/>
        <v>0.20906250000000001</v>
      </c>
      <c r="T1693" s="31">
        <f t="shared" si="327"/>
        <v>0.78918981481481476</v>
      </c>
      <c r="U1693" s="4">
        <f t="shared" si="321"/>
        <v>0</v>
      </c>
      <c r="V1693" s="4" t="str">
        <f t="shared" si="322"/>
        <v/>
      </c>
      <c r="W1693" s="18" t="str">
        <f>IF(V1693="","",VLOOKUP(L1693,日射量と図３!$A$4:$C$368,3,TRUE)*238.85/100)</f>
        <v/>
      </c>
      <c r="X1693" s="4" t="str">
        <f t="shared" si="323"/>
        <v/>
      </c>
      <c r="Y1693" s="4" t="str">
        <f t="shared" si="316"/>
        <v/>
      </c>
      <c r="Z1693" s="4" t="str">
        <f t="shared" si="317"/>
        <v/>
      </c>
      <c r="AA1693" s="4" t="str">
        <f>IF($V1693="","",IF(Y1693&lt;36,0,IF(AND(36&lt;=Y1693,Y1693&lt;71),VLOOKUP($W1693,日射量と図３!$E$6:$F$34,2,TRUE),IF(AND(71&lt;=Y1693,Y1693&lt;107),VLOOKUP($W1693,日射量と図３!$E$6:$G$34,3,TRUE),IF(AND(107&lt;=Y1693,Y1693&lt;143),VLOOKUP($W1693,日射量と図３!$E$6:$H$34,4,TRUE),VLOOKUP($W1693,日射量と図３!$E$6:$I$34,5,TRUE))))))</f>
        <v/>
      </c>
      <c r="AB1693" s="4" t="str">
        <f>IF($V1693="","",IF(Z1693&lt;36,0,IF(AND(36&lt;=Z1693,Z1693&lt;71),VLOOKUP($W1693,日射量と図３!$E$6:$F$34,2,TRUE),IF(AND(71&lt;=Z1693,Z1693&lt;107),VLOOKUP($W1693,日射量と図３!$E$6:$G$34,3,TRUE),IF(AND(107&lt;=Z1693,Z1693&lt;143),VLOOKUP($W1693,日射量と図３!$E$6:$H$34,4,TRUE),VLOOKUP($W1693,日射量と図３!$E$6:$I$34,5,TRUE))))))</f>
        <v/>
      </c>
      <c r="AC1693" s="382" t="str">
        <f t="shared" si="324"/>
        <v/>
      </c>
      <c r="AD1693" s="382" t="str">
        <f t="shared" si="325"/>
        <v/>
      </c>
    </row>
    <row r="1694" spans="11:30" ht="13.5" customHeight="1">
      <c r="K1694" s="4">
        <f t="shared" si="318"/>
        <v>8</v>
      </c>
      <c r="L1694" s="34">
        <v>43322</v>
      </c>
      <c r="M1694" s="4">
        <v>71</v>
      </c>
      <c r="N1694" s="4">
        <v>11</v>
      </c>
      <c r="O1694" s="31">
        <v>0.41666666666666669</v>
      </c>
      <c r="P1694" s="35">
        <v>30.4</v>
      </c>
      <c r="Q1694" s="36">
        <f t="shared" si="319"/>
        <v>12</v>
      </c>
      <c r="R1694" s="4">
        <f t="shared" si="320"/>
        <v>0</v>
      </c>
      <c r="S1694" s="31">
        <f t="shared" si="326"/>
        <v>0.20906250000000001</v>
      </c>
      <c r="T1694" s="31">
        <f t="shared" si="327"/>
        <v>0.78918981481481476</v>
      </c>
      <c r="U1694" s="4">
        <f t="shared" si="321"/>
        <v>0</v>
      </c>
      <c r="V1694" s="4" t="str">
        <f t="shared" si="322"/>
        <v/>
      </c>
      <c r="W1694" s="18" t="str">
        <f>IF(V1694="","",VLOOKUP(L1694,日射量と図３!$A$4:$C$368,3,TRUE)*238.85/100)</f>
        <v/>
      </c>
      <c r="X1694" s="4" t="str">
        <f t="shared" si="323"/>
        <v/>
      </c>
      <c r="Y1694" s="4" t="str">
        <f t="shared" si="316"/>
        <v/>
      </c>
      <c r="Z1694" s="4" t="str">
        <f t="shared" si="317"/>
        <v/>
      </c>
      <c r="AA1694" s="4" t="str">
        <f>IF($V1694="","",IF(Y1694&lt;36,0,IF(AND(36&lt;=Y1694,Y1694&lt;71),VLOOKUP($W1694,日射量と図３!$E$6:$F$34,2,TRUE),IF(AND(71&lt;=Y1694,Y1694&lt;107),VLOOKUP($W1694,日射量と図３!$E$6:$G$34,3,TRUE),IF(AND(107&lt;=Y1694,Y1694&lt;143),VLOOKUP($W1694,日射量と図３!$E$6:$H$34,4,TRUE),VLOOKUP($W1694,日射量と図３!$E$6:$I$34,5,TRUE))))))</f>
        <v/>
      </c>
      <c r="AB1694" s="4" t="str">
        <f>IF($V1694="","",IF(Z1694&lt;36,0,IF(AND(36&lt;=Z1694,Z1694&lt;71),VLOOKUP($W1694,日射量と図３!$E$6:$F$34,2,TRUE),IF(AND(71&lt;=Z1694,Z1694&lt;107),VLOOKUP($W1694,日射量と図３!$E$6:$G$34,3,TRUE),IF(AND(107&lt;=Z1694,Z1694&lt;143),VLOOKUP($W1694,日射量と図３!$E$6:$H$34,4,TRUE),VLOOKUP($W1694,日射量と図３!$E$6:$I$34,5,TRUE))))))</f>
        <v/>
      </c>
      <c r="AC1694" s="382" t="str">
        <f t="shared" si="324"/>
        <v/>
      </c>
      <c r="AD1694" s="382" t="str">
        <f t="shared" si="325"/>
        <v/>
      </c>
    </row>
    <row r="1695" spans="11:30" ht="13.5" customHeight="1">
      <c r="K1695" s="4">
        <f t="shared" si="318"/>
        <v>8</v>
      </c>
      <c r="L1695" s="34">
        <v>43322</v>
      </c>
      <c r="M1695" s="4">
        <v>71</v>
      </c>
      <c r="N1695" s="4">
        <v>12</v>
      </c>
      <c r="O1695" s="31">
        <v>0.45833333333333331</v>
      </c>
      <c r="P1695" s="35">
        <v>30.95</v>
      </c>
      <c r="Q1695" s="36">
        <f t="shared" si="319"/>
        <v>12</v>
      </c>
      <c r="R1695" s="4">
        <f t="shared" si="320"/>
        <v>0</v>
      </c>
      <c r="S1695" s="31">
        <f t="shared" si="326"/>
        <v>0.20906250000000001</v>
      </c>
      <c r="T1695" s="31">
        <f t="shared" si="327"/>
        <v>0.78918981481481476</v>
      </c>
      <c r="U1695" s="4">
        <f t="shared" si="321"/>
        <v>0</v>
      </c>
      <c r="V1695" s="4" t="str">
        <f t="shared" si="322"/>
        <v/>
      </c>
      <c r="W1695" s="18" t="str">
        <f>IF(V1695="","",VLOOKUP(L1695,日射量と図３!$A$4:$C$368,3,TRUE)*238.85/100)</f>
        <v/>
      </c>
      <c r="X1695" s="4" t="str">
        <f t="shared" si="323"/>
        <v/>
      </c>
      <c r="Y1695" s="4" t="str">
        <f t="shared" ref="Y1695:Y1758" si="328">IF(V1695="","",$AH$30*V1695/(($AG$18/$AH$18)*X1695))</f>
        <v/>
      </c>
      <c r="Z1695" s="4" t="str">
        <f t="shared" ref="Z1695:Z1758" si="329">IF(V1695="","",$AH$30*V1695/(($AG$19/$AH$19)*X1695))</f>
        <v/>
      </c>
      <c r="AA1695" s="4" t="str">
        <f>IF($V1695="","",IF(Y1695&lt;36,0,IF(AND(36&lt;=Y1695,Y1695&lt;71),VLOOKUP($W1695,日射量と図３!$E$6:$F$34,2,TRUE),IF(AND(71&lt;=Y1695,Y1695&lt;107),VLOOKUP($W1695,日射量と図３!$E$6:$G$34,3,TRUE),IF(AND(107&lt;=Y1695,Y1695&lt;143),VLOOKUP($W1695,日射量と図３!$E$6:$H$34,4,TRUE),VLOOKUP($W1695,日射量と図３!$E$6:$I$34,5,TRUE))))))</f>
        <v/>
      </c>
      <c r="AB1695" s="4" t="str">
        <f>IF($V1695="","",IF(Z1695&lt;36,0,IF(AND(36&lt;=Z1695,Z1695&lt;71),VLOOKUP($W1695,日射量と図３!$E$6:$F$34,2,TRUE),IF(AND(71&lt;=Z1695,Z1695&lt;107),VLOOKUP($W1695,日射量と図３!$E$6:$G$34,3,TRUE),IF(AND(107&lt;=Z1695,Z1695&lt;143),VLOOKUP($W1695,日射量と図３!$E$6:$H$34,4,TRUE),VLOOKUP($W1695,日射量と図３!$E$6:$I$34,5,TRUE))))))</f>
        <v/>
      </c>
      <c r="AC1695" s="382" t="str">
        <f t="shared" si="324"/>
        <v/>
      </c>
      <c r="AD1695" s="382" t="str">
        <f t="shared" si="325"/>
        <v/>
      </c>
    </row>
    <row r="1696" spans="11:30" ht="13.5" customHeight="1">
      <c r="K1696" s="4">
        <f t="shared" si="318"/>
        <v>8</v>
      </c>
      <c r="L1696" s="34">
        <v>43322</v>
      </c>
      <c r="M1696" s="4">
        <v>71</v>
      </c>
      <c r="N1696" s="4">
        <v>13</v>
      </c>
      <c r="O1696" s="31">
        <v>0.5</v>
      </c>
      <c r="P1696" s="35">
        <v>31.52</v>
      </c>
      <c r="Q1696" s="36">
        <f t="shared" si="319"/>
        <v>12</v>
      </c>
      <c r="R1696" s="4">
        <f t="shared" si="320"/>
        <v>0</v>
      </c>
      <c r="S1696" s="31">
        <f t="shared" si="326"/>
        <v>0.20906250000000001</v>
      </c>
      <c r="T1696" s="31">
        <f t="shared" si="327"/>
        <v>0.78918981481481476</v>
      </c>
      <c r="U1696" s="4">
        <f t="shared" si="321"/>
        <v>0</v>
      </c>
      <c r="V1696" s="4" t="str">
        <f t="shared" si="322"/>
        <v/>
      </c>
      <c r="W1696" s="18" t="str">
        <f>IF(V1696="","",VLOOKUP(L1696,日射量と図３!$A$4:$C$368,3,TRUE)*238.85/100)</f>
        <v/>
      </c>
      <c r="X1696" s="4" t="str">
        <f t="shared" si="323"/>
        <v/>
      </c>
      <c r="Y1696" s="4" t="str">
        <f t="shared" si="328"/>
        <v/>
      </c>
      <c r="Z1696" s="4" t="str">
        <f t="shared" si="329"/>
        <v/>
      </c>
      <c r="AA1696" s="4" t="str">
        <f>IF($V1696="","",IF(Y1696&lt;36,0,IF(AND(36&lt;=Y1696,Y1696&lt;71),VLOOKUP($W1696,日射量と図３!$E$6:$F$34,2,TRUE),IF(AND(71&lt;=Y1696,Y1696&lt;107),VLOOKUP($W1696,日射量と図３!$E$6:$G$34,3,TRUE),IF(AND(107&lt;=Y1696,Y1696&lt;143),VLOOKUP($W1696,日射量と図３!$E$6:$H$34,4,TRUE),VLOOKUP($W1696,日射量と図３!$E$6:$I$34,5,TRUE))))))</f>
        <v/>
      </c>
      <c r="AB1696" s="4" t="str">
        <f>IF($V1696="","",IF(Z1696&lt;36,0,IF(AND(36&lt;=Z1696,Z1696&lt;71),VLOOKUP($W1696,日射量と図３!$E$6:$F$34,2,TRUE),IF(AND(71&lt;=Z1696,Z1696&lt;107),VLOOKUP($W1696,日射量と図３!$E$6:$G$34,3,TRUE),IF(AND(107&lt;=Z1696,Z1696&lt;143),VLOOKUP($W1696,日射量と図３!$E$6:$H$34,4,TRUE),VLOOKUP($W1696,日射量と図３!$E$6:$I$34,5,TRUE))))))</f>
        <v/>
      </c>
      <c r="AC1696" s="382" t="str">
        <f t="shared" si="324"/>
        <v/>
      </c>
      <c r="AD1696" s="382" t="str">
        <f t="shared" si="325"/>
        <v/>
      </c>
    </row>
    <row r="1697" spans="11:30" ht="13.5" customHeight="1">
      <c r="K1697" s="4">
        <f t="shared" si="318"/>
        <v>8</v>
      </c>
      <c r="L1697" s="34">
        <v>43322</v>
      </c>
      <c r="M1697" s="4">
        <v>71</v>
      </c>
      <c r="N1697" s="4">
        <v>14</v>
      </c>
      <c r="O1697" s="31">
        <v>0.54166666666666663</v>
      </c>
      <c r="P1697" s="35">
        <v>32.15</v>
      </c>
      <c r="Q1697" s="36">
        <f t="shared" si="319"/>
        <v>12</v>
      </c>
      <c r="R1697" s="4">
        <f t="shared" si="320"/>
        <v>0</v>
      </c>
      <c r="S1697" s="31">
        <f t="shared" si="326"/>
        <v>0.20906250000000001</v>
      </c>
      <c r="T1697" s="31">
        <f t="shared" si="327"/>
        <v>0.78918981481481476</v>
      </c>
      <c r="U1697" s="4">
        <f t="shared" si="321"/>
        <v>0</v>
      </c>
      <c r="V1697" s="4" t="str">
        <f t="shared" si="322"/>
        <v/>
      </c>
      <c r="W1697" s="18" t="str">
        <f>IF(V1697="","",VLOOKUP(L1697,日射量と図３!$A$4:$C$368,3,TRUE)*238.85/100)</f>
        <v/>
      </c>
      <c r="X1697" s="4" t="str">
        <f t="shared" si="323"/>
        <v/>
      </c>
      <c r="Y1697" s="4" t="str">
        <f t="shared" si="328"/>
        <v/>
      </c>
      <c r="Z1697" s="4" t="str">
        <f t="shared" si="329"/>
        <v/>
      </c>
      <c r="AA1697" s="4" t="str">
        <f>IF($V1697="","",IF(Y1697&lt;36,0,IF(AND(36&lt;=Y1697,Y1697&lt;71),VLOOKUP($W1697,日射量と図３!$E$6:$F$34,2,TRUE),IF(AND(71&lt;=Y1697,Y1697&lt;107),VLOOKUP($W1697,日射量と図３!$E$6:$G$34,3,TRUE),IF(AND(107&lt;=Y1697,Y1697&lt;143),VLOOKUP($W1697,日射量と図３!$E$6:$H$34,4,TRUE),VLOOKUP($W1697,日射量と図３!$E$6:$I$34,5,TRUE))))))</f>
        <v/>
      </c>
      <c r="AB1697" s="4" t="str">
        <f>IF($V1697="","",IF(Z1697&lt;36,0,IF(AND(36&lt;=Z1697,Z1697&lt;71),VLOOKUP($W1697,日射量と図３!$E$6:$F$34,2,TRUE),IF(AND(71&lt;=Z1697,Z1697&lt;107),VLOOKUP($W1697,日射量と図３!$E$6:$G$34,3,TRUE),IF(AND(107&lt;=Z1697,Z1697&lt;143),VLOOKUP($W1697,日射量と図３!$E$6:$H$34,4,TRUE),VLOOKUP($W1697,日射量と図３!$E$6:$I$34,5,TRUE))))))</f>
        <v/>
      </c>
      <c r="AC1697" s="382" t="str">
        <f t="shared" si="324"/>
        <v/>
      </c>
      <c r="AD1697" s="382" t="str">
        <f t="shared" si="325"/>
        <v/>
      </c>
    </row>
    <row r="1698" spans="11:30" ht="13.5" customHeight="1">
      <c r="K1698" s="4">
        <f t="shared" si="318"/>
        <v>8</v>
      </c>
      <c r="L1698" s="34">
        <v>43322</v>
      </c>
      <c r="M1698" s="4">
        <v>71</v>
      </c>
      <c r="N1698" s="4">
        <v>15</v>
      </c>
      <c r="O1698" s="31">
        <v>0.58333333333333337</v>
      </c>
      <c r="P1698" s="35">
        <v>32.130000000000003</v>
      </c>
      <c r="Q1698" s="36">
        <f t="shared" si="319"/>
        <v>12</v>
      </c>
      <c r="R1698" s="4">
        <f t="shared" si="320"/>
        <v>0</v>
      </c>
      <c r="S1698" s="31">
        <f t="shared" si="326"/>
        <v>0.20906250000000001</v>
      </c>
      <c r="T1698" s="31">
        <f t="shared" si="327"/>
        <v>0.78918981481481476</v>
      </c>
      <c r="U1698" s="4">
        <f t="shared" si="321"/>
        <v>0</v>
      </c>
      <c r="V1698" s="4" t="str">
        <f t="shared" si="322"/>
        <v/>
      </c>
      <c r="W1698" s="18" t="str">
        <f>IF(V1698="","",VLOOKUP(L1698,日射量と図３!$A$4:$C$368,3,TRUE)*238.85/100)</f>
        <v/>
      </c>
      <c r="X1698" s="4" t="str">
        <f t="shared" si="323"/>
        <v/>
      </c>
      <c r="Y1698" s="4" t="str">
        <f t="shared" si="328"/>
        <v/>
      </c>
      <c r="Z1698" s="4" t="str">
        <f t="shared" si="329"/>
        <v/>
      </c>
      <c r="AA1698" s="4" t="str">
        <f>IF($V1698="","",IF(Y1698&lt;36,0,IF(AND(36&lt;=Y1698,Y1698&lt;71),VLOOKUP($W1698,日射量と図３!$E$6:$F$34,2,TRUE),IF(AND(71&lt;=Y1698,Y1698&lt;107),VLOOKUP($W1698,日射量と図３!$E$6:$G$34,3,TRUE),IF(AND(107&lt;=Y1698,Y1698&lt;143),VLOOKUP($W1698,日射量と図３!$E$6:$H$34,4,TRUE),VLOOKUP($W1698,日射量と図３!$E$6:$I$34,5,TRUE))))))</f>
        <v/>
      </c>
      <c r="AB1698" s="4" t="str">
        <f>IF($V1698="","",IF(Z1698&lt;36,0,IF(AND(36&lt;=Z1698,Z1698&lt;71),VLOOKUP($W1698,日射量と図３!$E$6:$F$34,2,TRUE),IF(AND(71&lt;=Z1698,Z1698&lt;107),VLOOKUP($W1698,日射量と図３!$E$6:$G$34,3,TRUE),IF(AND(107&lt;=Z1698,Z1698&lt;143),VLOOKUP($W1698,日射量と図３!$E$6:$H$34,4,TRUE),VLOOKUP($W1698,日射量と図３!$E$6:$I$34,5,TRUE))))))</f>
        <v/>
      </c>
      <c r="AC1698" s="382" t="str">
        <f t="shared" si="324"/>
        <v/>
      </c>
      <c r="AD1698" s="382" t="str">
        <f t="shared" si="325"/>
        <v/>
      </c>
    </row>
    <row r="1699" spans="11:30" ht="13.5" customHeight="1">
      <c r="K1699" s="4">
        <f t="shared" si="318"/>
        <v>8</v>
      </c>
      <c r="L1699" s="34">
        <v>43322</v>
      </c>
      <c r="M1699" s="4">
        <v>71</v>
      </c>
      <c r="N1699" s="4">
        <v>16</v>
      </c>
      <c r="O1699" s="31">
        <v>0.625</v>
      </c>
      <c r="P1699" s="35">
        <v>32.019999999999996</v>
      </c>
      <c r="Q1699" s="36">
        <f t="shared" si="319"/>
        <v>16</v>
      </c>
      <c r="R1699" s="4">
        <f t="shared" si="320"/>
        <v>0</v>
      </c>
      <c r="S1699" s="31">
        <f t="shared" si="326"/>
        <v>0.20906250000000001</v>
      </c>
      <c r="T1699" s="31">
        <f t="shared" si="327"/>
        <v>0.78918981481481476</v>
      </c>
      <c r="U1699" s="4">
        <f t="shared" si="321"/>
        <v>0</v>
      </c>
      <c r="V1699" s="4" t="str">
        <f t="shared" si="322"/>
        <v/>
      </c>
      <c r="W1699" s="18" t="str">
        <f>IF(V1699="","",VLOOKUP(L1699,日射量と図３!$A$4:$C$368,3,TRUE)*238.85/100)</f>
        <v/>
      </c>
      <c r="X1699" s="4" t="str">
        <f t="shared" si="323"/>
        <v/>
      </c>
      <c r="Y1699" s="4" t="str">
        <f t="shared" si="328"/>
        <v/>
      </c>
      <c r="Z1699" s="4" t="str">
        <f t="shared" si="329"/>
        <v/>
      </c>
      <c r="AA1699" s="4" t="str">
        <f>IF($V1699="","",IF(Y1699&lt;36,0,IF(AND(36&lt;=Y1699,Y1699&lt;71),VLOOKUP($W1699,日射量と図３!$E$6:$F$34,2,TRUE),IF(AND(71&lt;=Y1699,Y1699&lt;107),VLOOKUP($W1699,日射量と図３!$E$6:$G$34,3,TRUE),IF(AND(107&lt;=Y1699,Y1699&lt;143),VLOOKUP($W1699,日射量と図３!$E$6:$H$34,4,TRUE),VLOOKUP($W1699,日射量と図３!$E$6:$I$34,5,TRUE))))))</f>
        <v/>
      </c>
      <c r="AB1699" s="4" t="str">
        <f>IF($V1699="","",IF(Z1699&lt;36,0,IF(AND(36&lt;=Z1699,Z1699&lt;71),VLOOKUP($W1699,日射量と図３!$E$6:$F$34,2,TRUE),IF(AND(71&lt;=Z1699,Z1699&lt;107),VLOOKUP($W1699,日射量と図３!$E$6:$G$34,3,TRUE),IF(AND(107&lt;=Z1699,Z1699&lt;143),VLOOKUP($W1699,日射量と図３!$E$6:$H$34,4,TRUE),VLOOKUP($W1699,日射量と図３!$E$6:$I$34,5,TRUE))))))</f>
        <v/>
      </c>
      <c r="AC1699" s="382" t="str">
        <f t="shared" si="324"/>
        <v/>
      </c>
      <c r="AD1699" s="382" t="str">
        <f t="shared" si="325"/>
        <v/>
      </c>
    </row>
    <row r="1700" spans="11:30" ht="13.5" customHeight="1">
      <c r="K1700" s="4">
        <f t="shared" si="318"/>
        <v>8</v>
      </c>
      <c r="L1700" s="34">
        <v>43322</v>
      </c>
      <c r="M1700" s="4">
        <v>71</v>
      </c>
      <c r="N1700" s="4">
        <v>17</v>
      </c>
      <c r="O1700" s="31">
        <v>0.66666666666666663</v>
      </c>
      <c r="P1700" s="35">
        <v>31.830000000000002</v>
      </c>
      <c r="Q1700" s="36">
        <f t="shared" si="319"/>
        <v>16</v>
      </c>
      <c r="R1700" s="4">
        <f t="shared" si="320"/>
        <v>0</v>
      </c>
      <c r="S1700" s="31">
        <f t="shared" si="326"/>
        <v>0.20906250000000001</v>
      </c>
      <c r="T1700" s="31">
        <f t="shared" si="327"/>
        <v>0.78918981481481476</v>
      </c>
      <c r="U1700" s="4">
        <f t="shared" si="321"/>
        <v>0</v>
      </c>
      <c r="V1700" s="4" t="str">
        <f t="shared" si="322"/>
        <v/>
      </c>
      <c r="W1700" s="18" t="str">
        <f>IF(V1700="","",VLOOKUP(L1700,日射量と図３!$A$4:$C$368,3,TRUE)*238.85/100)</f>
        <v/>
      </c>
      <c r="X1700" s="4" t="str">
        <f t="shared" si="323"/>
        <v/>
      </c>
      <c r="Y1700" s="4" t="str">
        <f t="shared" si="328"/>
        <v/>
      </c>
      <c r="Z1700" s="4" t="str">
        <f t="shared" si="329"/>
        <v/>
      </c>
      <c r="AA1700" s="4" t="str">
        <f>IF($V1700="","",IF(Y1700&lt;36,0,IF(AND(36&lt;=Y1700,Y1700&lt;71),VLOOKUP($W1700,日射量と図３!$E$6:$F$34,2,TRUE),IF(AND(71&lt;=Y1700,Y1700&lt;107),VLOOKUP($W1700,日射量と図３!$E$6:$G$34,3,TRUE),IF(AND(107&lt;=Y1700,Y1700&lt;143),VLOOKUP($W1700,日射量と図３!$E$6:$H$34,4,TRUE),VLOOKUP($W1700,日射量と図３!$E$6:$I$34,5,TRUE))))))</f>
        <v/>
      </c>
      <c r="AB1700" s="4" t="str">
        <f>IF($V1700="","",IF(Z1700&lt;36,0,IF(AND(36&lt;=Z1700,Z1700&lt;71),VLOOKUP($W1700,日射量と図３!$E$6:$F$34,2,TRUE),IF(AND(71&lt;=Z1700,Z1700&lt;107),VLOOKUP($W1700,日射量と図３!$E$6:$G$34,3,TRUE),IF(AND(107&lt;=Z1700,Z1700&lt;143),VLOOKUP($W1700,日射量と図３!$E$6:$H$34,4,TRUE),VLOOKUP($W1700,日射量と図３!$E$6:$I$34,5,TRUE))))))</f>
        <v/>
      </c>
      <c r="AC1700" s="382" t="str">
        <f t="shared" si="324"/>
        <v/>
      </c>
      <c r="AD1700" s="382" t="str">
        <f t="shared" si="325"/>
        <v/>
      </c>
    </row>
    <row r="1701" spans="11:30" ht="13.5" customHeight="1">
      <c r="K1701" s="4">
        <f t="shared" si="318"/>
        <v>8</v>
      </c>
      <c r="L1701" s="34">
        <v>43322</v>
      </c>
      <c r="M1701" s="4">
        <v>71</v>
      </c>
      <c r="N1701" s="4">
        <v>18</v>
      </c>
      <c r="O1701" s="31">
        <v>0.70833333333333337</v>
      </c>
      <c r="P1701" s="35">
        <v>31.390000000000004</v>
      </c>
      <c r="Q1701" s="36">
        <f t="shared" si="319"/>
        <v>16</v>
      </c>
      <c r="R1701" s="4">
        <f t="shared" si="320"/>
        <v>0</v>
      </c>
      <c r="S1701" s="31">
        <f t="shared" si="326"/>
        <v>0.20906250000000001</v>
      </c>
      <c r="T1701" s="31">
        <f t="shared" si="327"/>
        <v>0.78918981481481476</v>
      </c>
      <c r="U1701" s="4">
        <f t="shared" si="321"/>
        <v>0</v>
      </c>
      <c r="V1701" s="4" t="str">
        <f t="shared" si="322"/>
        <v/>
      </c>
      <c r="W1701" s="18" t="str">
        <f>IF(V1701="","",VLOOKUP(L1701,日射量と図３!$A$4:$C$368,3,TRUE)*238.85/100)</f>
        <v/>
      </c>
      <c r="X1701" s="4" t="str">
        <f t="shared" si="323"/>
        <v/>
      </c>
      <c r="Y1701" s="4" t="str">
        <f t="shared" si="328"/>
        <v/>
      </c>
      <c r="Z1701" s="4" t="str">
        <f t="shared" si="329"/>
        <v/>
      </c>
      <c r="AA1701" s="4" t="str">
        <f>IF($V1701="","",IF(Y1701&lt;36,0,IF(AND(36&lt;=Y1701,Y1701&lt;71),VLOOKUP($W1701,日射量と図３!$E$6:$F$34,2,TRUE),IF(AND(71&lt;=Y1701,Y1701&lt;107),VLOOKUP($W1701,日射量と図３!$E$6:$G$34,3,TRUE),IF(AND(107&lt;=Y1701,Y1701&lt;143),VLOOKUP($W1701,日射量と図３!$E$6:$H$34,4,TRUE),VLOOKUP($W1701,日射量と図３!$E$6:$I$34,5,TRUE))))))</f>
        <v/>
      </c>
      <c r="AB1701" s="4" t="str">
        <f>IF($V1701="","",IF(Z1701&lt;36,0,IF(AND(36&lt;=Z1701,Z1701&lt;71),VLOOKUP($W1701,日射量と図３!$E$6:$F$34,2,TRUE),IF(AND(71&lt;=Z1701,Z1701&lt;107),VLOOKUP($W1701,日射量と図３!$E$6:$G$34,3,TRUE),IF(AND(107&lt;=Z1701,Z1701&lt;143),VLOOKUP($W1701,日射量と図３!$E$6:$H$34,4,TRUE),VLOOKUP($W1701,日射量と図３!$E$6:$I$34,5,TRUE))))))</f>
        <v/>
      </c>
      <c r="AC1701" s="382" t="str">
        <f t="shared" si="324"/>
        <v/>
      </c>
      <c r="AD1701" s="382" t="str">
        <f t="shared" si="325"/>
        <v/>
      </c>
    </row>
    <row r="1702" spans="11:30" ht="13.5" customHeight="1">
      <c r="K1702" s="4">
        <f t="shared" si="318"/>
        <v>8</v>
      </c>
      <c r="L1702" s="34">
        <v>43322</v>
      </c>
      <c r="M1702" s="4">
        <v>71</v>
      </c>
      <c r="N1702" s="4">
        <v>19</v>
      </c>
      <c r="O1702" s="31">
        <v>0.75</v>
      </c>
      <c r="P1702" s="35">
        <v>30.689999999999998</v>
      </c>
      <c r="Q1702" s="36">
        <f t="shared" si="319"/>
        <v>16</v>
      </c>
      <c r="R1702" s="4">
        <f t="shared" si="320"/>
        <v>0</v>
      </c>
      <c r="S1702" s="31">
        <f t="shared" si="326"/>
        <v>0.20906250000000001</v>
      </c>
      <c r="T1702" s="31">
        <f t="shared" si="327"/>
        <v>0.78918981481481476</v>
      </c>
      <c r="U1702" s="4">
        <f t="shared" si="321"/>
        <v>0</v>
      </c>
      <c r="V1702" s="4" t="str">
        <f t="shared" si="322"/>
        <v/>
      </c>
      <c r="W1702" s="18" t="str">
        <f>IF(V1702="","",VLOOKUP(L1702,日射量と図３!$A$4:$C$368,3,TRUE)*238.85/100)</f>
        <v/>
      </c>
      <c r="X1702" s="4" t="str">
        <f t="shared" si="323"/>
        <v/>
      </c>
      <c r="Y1702" s="4" t="str">
        <f t="shared" si="328"/>
        <v/>
      </c>
      <c r="Z1702" s="4" t="str">
        <f t="shared" si="329"/>
        <v/>
      </c>
      <c r="AA1702" s="4" t="str">
        <f>IF($V1702="","",IF(Y1702&lt;36,0,IF(AND(36&lt;=Y1702,Y1702&lt;71),VLOOKUP($W1702,日射量と図３!$E$6:$F$34,2,TRUE),IF(AND(71&lt;=Y1702,Y1702&lt;107),VLOOKUP($W1702,日射量と図３!$E$6:$G$34,3,TRUE),IF(AND(107&lt;=Y1702,Y1702&lt;143),VLOOKUP($W1702,日射量と図３!$E$6:$H$34,4,TRUE),VLOOKUP($W1702,日射量と図３!$E$6:$I$34,5,TRUE))))))</f>
        <v/>
      </c>
      <c r="AB1702" s="4" t="str">
        <f>IF($V1702="","",IF(Z1702&lt;36,0,IF(AND(36&lt;=Z1702,Z1702&lt;71),VLOOKUP($W1702,日射量と図３!$E$6:$F$34,2,TRUE),IF(AND(71&lt;=Z1702,Z1702&lt;107),VLOOKUP($W1702,日射量と図３!$E$6:$G$34,3,TRUE),IF(AND(107&lt;=Z1702,Z1702&lt;143),VLOOKUP($W1702,日射量と図３!$E$6:$H$34,4,TRUE),VLOOKUP($W1702,日射量と図３!$E$6:$I$34,5,TRUE))))))</f>
        <v/>
      </c>
      <c r="AC1702" s="382" t="str">
        <f t="shared" si="324"/>
        <v/>
      </c>
      <c r="AD1702" s="382" t="str">
        <f t="shared" si="325"/>
        <v/>
      </c>
    </row>
    <row r="1703" spans="11:30" ht="13.5" customHeight="1">
      <c r="K1703" s="4">
        <f t="shared" si="318"/>
        <v>8</v>
      </c>
      <c r="L1703" s="34">
        <v>43322</v>
      </c>
      <c r="M1703" s="4">
        <v>71</v>
      </c>
      <c r="N1703" s="4">
        <v>20</v>
      </c>
      <c r="O1703" s="31">
        <v>0.79166666666666663</v>
      </c>
      <c r="P1703" s="35">
        <v>29.849999999999994</v>
      </c>
      <c r="Q1703" s="36">
        <f t="shared" si="319"/>
        <v>16</v>
      </c>
      <c r="R1703" s="4">
        <f t="shared" si="320"/>
        <v>0</v>
      </c>
      <c r="S1703" s="31">
        <f t="shared" si="326"/>
        <v>0.20906250000000001</v>
      </c>
      <c r="T1703" s="31">
        <f t="shared" si="327"/>
        <v>0.78918981481481476</v>
      </c>
      <c r="U1703" s="4">
        <f t="shared" si="321"/>
        <v>0</v>
      </c>
      <c r="V1703" s="4" t="str">
        <f t="shared" si="322"/>
        <v/>
      </c>
      <c r="W1703" s="18" t="str">
        <f>IF(V1703="","",VLOOKUP(L1703,日射量と図３!$A$4:$C$368,3,TRUE)*238.85/100)</f>
        <v/>
      </c>
      <c r="X1703" s="4" t="str">
        <f t="shared" si="323"/>
        <v/>
      </c>
      <c r="Y1703" s="4" t="str">
        <f t="shared" si="328"/>
        <v/>
      </c>
      <c r="Z1703" s="4" t="str">
        <f t="shared" si="329"/>
        <v/>
      </c>
      <c r="AA1703" s="4" t="str">
        <f>IF($V1703="","",IF(Y1703&lt;36,0,IF(AND(36&lt;=Y1703,Y1703&lt;71),VLOOKUP($W1703,日射量と図３!$E$6:$F$34,2,TRUE),IF(AND(71&lt;=Y1703,Y1703&lt;107),VLOOKUP($W1703,日射量と図３!$E$6:$G$34,3,TRUE),IF(AND(107&lt;=Y1703,Y1703&lt;143),VLOOKUP($W1703,日射量と図３!$E$6:$H$34,4,TRUE),VLOOKUP($W1703,日射量と図３!$E$6:$I$34,5,TRUE))))))</f>
        <v/>
      </c>
      <c r="AB1703" s="4" t="str">
        <f>IF($V1703="","",IF(Z1703&lt;36,0,IF(AND(36&lt;=Z1703,Z1703&lt;71),VLOOKUP($W1703,日射量と図３!$E$6:$F$34,2,TRUE),IF(AND(71&lt;=Z1703,Z1703&lt;107),VLOOKUP($W1703,日射量と図３!$E$6:$G$34,3,TRUE),IF(AND(107&lt;=Z1703,Z1703&lt;143),VLOOKUP($W1703,日射量と図３!$E$6:$H$34,4,TRUE),VLOOKUP($W1703,日射量と図３!$E$6:$I$34,5,TRUE))))))</f>
        <v/>
      </c>
      <c r="AC1703" s="382" t="str">
        <f t="shared" si="324"/>
        <v/>
      </c>
      <c r="AD1703" s="382" t="str">
        <f t="shared" si="325"/>
        <v/>
      </c>
    </row>
    <row r="1704" spans="11:30" ht="13.5" customHeight="1">
      <c r="K1704" s="4">
        <f t="shared" si="318"/>
        <v>8</v>
      </c>
      <c r="L1704" s="34">
        <v>43322</v>
      </c>
      <c r="M1704" s="4">
        <v>71</v>
      </c>
      <c r="N1704" s="4">
        <v>21</v>
      </c>
      <c r="O1704" s="31">
        <v>0.83333333333333337</v>
      </c>
      <c r="P1704" s="35">
        <v>28.810000000000002</v>
      </c>
      <c r="Q1704" s="36">
        <f t="shared" si="319"/>
        <v>16</v>
      </c>
      <c r="R1704" s="4">
        <f t="shared" si="320"/>
        <v>0</v>
      </c>
      <c r="S1704" s="31">
        <f t="shared" si="326"/>
        <v>0.20906250000000001</v>
      </c>
      <c r="T1704" s="31">
        <f t="shared" si="327"/>
        <v>0.78918981481481476</v>
      </c>
      <c r="U1704" s="4">
        <f t="shared" si="321"/>
        <v>0</v>
      </c>
      <c r="V1704" s="4" t="str">
        <f t="shared" si="322"/>
        <v/>
      </c>
      <c r="W1704" s="18" t="str">
        <f>IF(V1704="","",VLOOKUP(L1704,日射量と図３!$A$4:$C$368,3,TRUE)*238.85/100)</f>
        <v/>
      </c>
      <c r="X1704" s="4" t="str">
        <f t="shared" si="323"/>
        <v/>
      </c>
      <c r="Y1704" s="4" t="str">
        <f t="shared" si="328"/>
        <v/>
      </c>
      <c r="Z1704" s="4" t="str">
        <f t="shared" si="329"/>
        <v/>
      </c>
      <c r="AA1704" s="4" t="str">
        <f>IF($V1704="","",IF(Y1704&lt;36,0,IF(AND(36&lt;=Y1704,Y1704&lt;71),VLOOKUP($W1704,日射量と図３!$E$6:$F$34,2,TRUE),IF(AND(71&lt;=Y1704,Y1704&lt;107),VLOOKUP($W1704,日射量と図３!$E$6:$G$34,3,TRUE),IF(AND(107&lt;=Y1704,Y1704&lt;143),VLOOKUP($W1704,日射量と図３!$E$6:$H$34,4,TRUE),VLOOKUP($W1704,日射量と図３!$E$6:$I$34,5,TRUE))))))</f>
        <v/>
      </c>
      <c r="AB1704" s="4" t="str">
        <f>IF($V1704="","",IF(Z1704&lt;36,0,IF(AND(36&lt;=Z1704,Z1704&lt;71),VLOOKUP($W1704,日射量と図３!$E$6:$F$34,2,TRUE),IF(AND(71&lt;=Z1704,Z1704&lt;107),VLOOKUP($W1704,日射量と図３!$E$6:$G$34,3,TRUE),IF(AND(107&lt;=Z1704,Z1704&lt;143),VLOOKUP($W1704,日射量と図３!$E$6:$H$34,4,TRUE),VLOOKUP($W1704,日射量と図３!$E$6:$I$34,5,TRUE))))))</f>
        <v/>
      </c>
      <c r="AC1704" s="382" t="str">
        <f t="shared" si="324"/>
        <v/>
      </c>
      <c r="AD1704" s="382" t="str">
        <f t="shared" si="325"/>
        <v/>
      </c>
    </row>
    <row r="1705" spans="11:30" ht="13.5" customHeight="1">
      <c r="K1705" s="4">
        <f t="shared" si="318"/>
        <v>8</v>
      </c>
      <c r="L1705" s="34">
        <v>43322</v>
      </c>
      <c r="M1705" s="4">
        <v>71</v>
      </c>
      <c r="N1705" s="4">
        <v>22</v>
      </c>
      <c r="O1705" s="31">
        <v>0.875</v>
      </c>
      <c r="P1705" s="35">
        <v>28.160000000000004</v>
      </c>
      <c r="Q1705" s="36">
        <f t="shared" si="319"/>
        <v>16</v>
      </c>
      <c r="R1705" s="4">
        <f t="shared" si="320"/>
        <v>0</v>
      </c>
      <c r="S1705" s="31">
        <f t="shared" si="326"/>
        <v>0.20906250000000001</v>
      </c>
      <c r="T1705" s="31">
        <f t="shared" si="327"/>
        <v>0.78918981481481476</v>
      </c>
      <c r="U1705" s="4">
        <f t="shared" si="321"/>
        <v>0</v>
      </c>
      <c r="V1705" s="4" t="str">
        <f t="shared" si="322"/>
        <v/>
      </c>
      <c r="W1705" s="18" t="str">
        <f>IF(V1705="","",VLOOKUP(L1705,日射量と図３!$A$4:$C$368,3,TRUE)*238.85/100)</f>
        <v/>
      </c>
      <c r="X1705" s="4" t="str">
        <f t="shared" si="323"/>
        <v/>
      </c>
      <c r="Y1705" s="4" t="str">
        <f t="shared" si="328"/>
        <v/>
      </c>
      <c r="Z1705" s="4" t="str">
        <f t="shared" si="329"/>
        <v/>
      </c>
      <c r="AA1705" s="4" t="str">
        <f>IF($V1705="","",IF(Y1705&lt;36,0,IF(AND(36&lt;=Y1705,Y1705&lt;71),VLOOKUP($W1705,日射量と図３!$E$6:$F$34,2,TRUE),IF(AND(71&lt;=Y1705,Y1705&lt;107),VLOOKUP($W1705,日射量と図３!$E$6:$G$34,3,TRUE),IF(AND(107&lt;=Y1705,Y1705&lt;143),VLOOKUP($W1705,日射量と図３!$E$6:$H$34,4,TRUE),VLOOKUP($W1705,日射量と図３!$E$6:$I$34,5,TRUE))))))</f>
        <v/>
      </c>
      <c r="AB1705" s="4" t="str">
        <f>IF($V1705="","",IF(Z1705&lt;36,0,IF(AND(36&lt;=Z1705,Z1705&lt;71),VLOOKUP($W1705,日射量と図３!$E$6:$F$34,2,TRUE),IF(AND(71&lt;=Z1705,Z1705&lt;107),VLOOKUP($W1705,日射量と図３!$E$6:$G$34,3,TRUE),IF(AND(107&lt;=Z1705,Z1705&lt;143),VLOOKUP($W1705,日射量と図３!$E$6:$H$34,4,TRUE),VLOOKUP($W1705,日射量と図３!$E$6:$I$34,5,TRUE))))))</f>
        <v/>
      </c>
      <c r="AC1705" s="382" t="str">
        <f t="shared" si="324"/>
        <v/>
      </c>
      <c r="AD1705" s="382" t="str">
        <f t="shared" si="325"/>
        <v/>
      </c>
    </row>
    <row r="1706" spans="11:30" ht="13.5" customHeight="1">
      <c r="K1706" s="4">
        <f t="shared" si="318"/>
        <v>8</v>
      </c>
      <c r="L1706" s="34">
        <v>43322</v>
      </c>
      <c r="M1706" s="4">
        <v>71</v>
      </c>
      <c r="N1706" s="4">
        <v>23</v>
      </c>
      <c r="O1706" s="31">
        <v>0.91666666666666663</v>
      </c>
      <c r="P1706" s="35">
        <v>27.919999999999998</v>
      </c>
      <c r="Q1706" s="36">
        <f t="shared" si="319"/>
        <v>13</v>
      </c>
      <c r="R1706" s="4">
        <f t="shared" si="320"/>
        <v>0</v>
      </c>
      <c r="S1706" s="31">
        <f t="shared" si="326"/>
        <v>0.20906250000000001</v>
      </c>
      <c r="T1706" s="31">
        <f t="shared" si="327"/>
        <v>0.78918981481481476</v>
      </c>
      <c r="U1706" s="4">
        <f t="shared" si="321"/>
        <v>0</v>
      </c>
      <c r="V1706" s="4" t="str">
        <f t="shared" si="322"/>
        <v/>
      </c>
      <c r="W1706" s="18" t="str">
        <f>IF(V1706="","",VLOOKUP(L1706,日射量と図３!$A$4:$C$368,3,TRUE)*238.85/100)</f>
        <v/>
      </c>
      <c r="X1706" s="4" t="str">
        <f t="shared" si="323"/>
        <v/>
      </c>
      <c r="Y1706" s="4" t="str">
        <f t="shared" si="328"/>
        <v/>
      </c>
      <c r="Z1706" s="4" t="str">
        <f t="shared" si="329"/>
        <v/>
      </c>
      <c r="AA1706" s="4" t="str">
        <f>IF($V1706="","",IF(Y1706&lt;36,0,IF(AND(36&lt;=Y1706,Y1706&lt;71),VLOOKUP($W1706,日射量と図３!$E$6:$F$34,2,TRUE),IF(AND(71&lt;=Y1706,Y1706&lt;107),VLOOKUP($W1706,日射量と図３!$E$6:$G$34,3,TRUE),IF(AND(107&lt;=Y1706,Y1706&lt;143),VLOOKUP($W1706,日射量と図３!$E$6:$H$34,4,TRUE),VLOOKUP($W1706,日射量と図３!$E$6:$I$34,5,TRUE))))))</f>
        <v/>
      </c>
      <c r="AB1706" s="4" t="str">
        <f>IF($V1706="","",IF(Z1706&lt;36,0,IF(AND(36&lt;=Z1706,Z1706&lt;71),VLOOKUP($W1706,日射量と図３!$E$6:$F$34,2,TRUE),IF(AND(71&lt;=Z1706,Z1706&lt;107),VLOOKUP($W1706,日射量と図３!$E$6:$G$34,3,TRUE),IF(AND(107&lt;=Z1706,Z1706&lt;143),VLOOKUP($W1706,日射量と図３!$E$6:$H$34,4,TRUE),VLOOKUP($W1706,日射量と図３!$E$6:$I$34,5,TRUE))))))</f>
        <v/>
      </c>
      <c r="AC1706" s="382" t="str">
        <f t="shared" si="324"/>
        <v/>
      </c>
      <c r="AD1706" s="382" t="str">
        <f t="shared" si="325"/>
        <v/>
      </c>
    </row>
    <row r="1707" spans="11:30" ht="13.5" customHeight="1">
      <c r="K1707" s="4">
        <f t="shared" si="318"/>
        <v>8</v>
      </c>
      <c r="L1707" s="34">
        <v>43322</v>
      </c>
      <c r="M1707" s="4">
        <v>71</v>
      </c>
      <c r="N1707" s="4">
        <v>24</v>
      </c>
      <c r="O1707" s="31">
        <v>0.95833333333333337</v>
      </c>
      <c r="P1707" s="35">
        <v>27.669999999999998</v>
      </c>
      <c r="Q1707" s="36">
        <f t="shared" si="319"/>
        <v>13</v>
      </c>
      <c r="R1707" s="4">
        <f t="shared" si="320"/>
        <v>0</v>
      </c>
      <c r="S1707" s="31">
        <f t="shared" si="326"/>
        <v>0.20906250000000001</v>
      </c>
      <c r="T1707" s="31">
        <f t="shared" si="327"/>
        <v>0.78918981481481476</v>
      </c>
      <c r="U1707" s="4">
        <f t="shared" si="321"/>
        <v>0</v>
      </c>
      <c r="V1707" s="4" t="str">
        <f t="shared" si="322"/>
        <v/>
      </c>
      <c r="W1707" s="18" t="str">
        <f>IF(V1707="","",VLOOKUP(L1707,日射量と図３!$A$4:$C$368,3,TRUE)*238.85/100)</f>
        <v/>
      </c>
      <c r="X1707" s="4" t="str">
        <f t="shared" si="323"/>
        <v/>
      </c>
      <c r="Y1707" s="4" t="str">
        <f t="shared" si="328"/>
        <v/>
      </c>
      <c r="Z1707" s="4" t="str">
        <f t="shared" si="329"/>
        <v/>
      </c>
      <c r="AA1707" s="4" t="str">
        <f>IF($V1707="","",IF(Y1707&lt;36,0,IF(AND(36&lt;=Y1707,Y1707&lt;71),VLOOKUP($W1707,日射量と図３!$E$6:$F$34,2,TRUE),IF(AND(71&lt;=Y1707,Y1707&lt;107),VLOOKUP($W1707,日射量と図３!$E$6:$G$34,3,TRUE),IF(AND(107&lt;=Y1707,Y1707&lt;143),VLOOKUP($W1707,日射量と図３!$E$6:$H$34,4,TRUE),VLOOKUP($W1707,日射量と図３!$E$6:$I$34,5,TRUE))))))</f>
        <v/>
      </c>
      <c r="AB1707" s="4" t="str">
        <f>IF($V1707="","",IF(Z1707&lt;36,0,IF(AND(36&lt;=Z1707,Z1707&lt;71),VLOOKUP($W1707,日射量と図３!$E$6:$F$34,2,TRUE),IF(AND(71&lt;=Z1707,Z1707&lt;107),VLOOKUP($W1707,日射量と図３!$E$6:$G$34,3,TRUE),IF(AND(107&lt;=Z1707,Z1707&lt;143),VLOOKUP($W1707,日射量と図３!$E$6:$H$34,4,TRUE),VLOOKUP($W1707,日射量と図３!$E$6:$I$34,5,TRUE))))))</f>
        <v/>
      </c>
      <c r="AC1707" s="382" t="str">
        <f t="shared" si="324"/>
        <v/>
      </c>
      <c r="AD1707" s="382" t="str">
        <f t="shared" si="325"/>
        <v/>
      </c>
    </row>
    <row r="1708" spans="11:30" ht="13.5" customHeight="1">
      <c r="K1708" s="4">
        <f t="shared" si="318"/>
        <v>8</v>
      </c>
      <c r="L1708" s="34">
        <v>43323</v>
      </c>
      <c r="M1708" s="4">
        <v>72</v>
      </c>
      <c r="N1708" s="4">
        <v>1</v>
      </c>
      <c r="O1708" s="31">
        <v>0</v>
      </c>
      <c r="P1708" s="35">
        <v>27.560000000000002</v>
      </c>
      <c r="Q1708" s="36">
        <f t="shared" si="319"/>
        <v>13</v>
      </c>
      <c r="R1708" s="4">
        <f t="shared" si="320"/>
        <v>0</v>
      </c>
      <c r="S1708" s="31">
        <f t="shared" si="326"/>
        <v>0.20906250000000001</v>
      </c>
      <c r="T1708" s="31">
        <f t="shared" si="327"/>
        <v>0.78918981481481476</v>
      </c>
      <c r="U1708" s="4">
        <f t="shared" si="321"/>
        <v>0</v>
      </c>
      <c r="V1708" s="4">
        <f t="shared" si="322"/>
        <v>0</v>
      </c>
      <c r="W1708" s="18">
        <f>IF(V1708="","",VLOOKUP(L1708,日射量と図３!$A$4:$C$368,3,TRUE)*238.85/100)</f>
        <v>45.381499999999996</v>
      </c>
      <c r="X1708" s="4">
        <f t="shared" si="323"/>
        <v>14</v>
      </c>
      <c r="Y1708" s="4">
        <f t="shared" si="328"/>
        <v>0</v>
      </c>
      <c r="Z1708" s="4">
        <f t="shared" si="329"/>
        <v>0</v>
      </c>
      <c r="AA1708" s="4">
        <f>IF($V1708="","",IF(Y1708&lt;36,0,IF(AND(36&lt;=Y1708,Y1708&lt;71),VLOOKUP($W1708,日射量と図３!$E$6:$F$34,2,TRUE),IF(AND(71&lt;=Y1708,Y1708&lt;107),VLOOKUP($W1708,日射量と図３!$E$6:$G$34,3,TRUE),IF(AND(107&lt;=Y1708,Y1708&lt;143),VLOOKUP($W1708,日射量と図３!$E$6:$H$34,4,TRUE),VLOOKUP($W1708,日射量と図３!$E$6:$I$34,5,TRUE))))))</f>
        <v>0</v>
      </c>
      <c r="AB1708" s="4">
        <f>IF($V1708="","",IF(Z1708&lt;36,0,IF(AND(36&lt;=Z1708,Z1708&lt;71),VLOOKUP($W1708,日射量と図３!$E$6:$F$34,2,TRUE),IF(AND(71&lt;=Z1708,Z1708&lt;107),VLOOKUP($W1708,日射量と図３!$E$6:$G$34,3,TRUE),IF(AND(107&lt;=Z1708,Z1708&lt;143),VLOOKUP($W1708,日射量と図３!$E$6:$H$34,4,TRUE),VLOOKUP($W1708,日射量と図３!$E$6:$I$34,5,TRUE))))))</f>
        <v>0</v>
      </c>
      <c r="AC1708" s="382">
        <f t="shared" si="324"/>
        <v>0</v>
      </c>
      <c r="AD1708" s="382">
        <f t="shared" si="325"/>
        <v>0</v>
      </c>
    </row>
    <row r="1709" spans="11:30" ht="13.5" customHeight="1">
      <c r="K1709" s="4">
        <f t="shared" si="318"/>
        <v>8</v>
      </c>
      <c r="L1709" s="34">
        <v>43323</v>
      </c>
      <c r="M1709" s="4">
        <v>72</v>
      </c>
      <c r="N1709" s="4">
        <v>2</v>
      </c>
      <c r="O1709" s="31">
        <v>4.1666666666666664E-2</v>
      </c>
      <c r="P1709" s="35">
        <v>27.360000000000003</v>
      </c>
      <c r="Q1709" s="36">
        <f t="shared" si="319"/>
        <v>13</v>
      </c>
      <c r="R1709" s="4">
        <f t="shared" si="320"/>
        <v>0</v>
      </c>
      <c r="S1709" s="31">
        <f t="shared" si="326"/>
        <v>0.20906250000000001</v>
      </c>
      <c r="T1709" s="31">
        <f t="shared" si="327"/>
        <v>0.78918981481481476</v>
      </c>
      <c r="U1709" s="4">
        <f t="shared" si="321"/>
        <v>0</v>
      </c>
      <c r="V1709" s="4" t="str">
        <f t="shared" si="322"/>
        <v/>
      </c>
      <c r="W1709" s="18" t="str">
        <f>IF(V1709="","",VLOOKUP(L1709,日射量と図３!$A$4:$C$368,3,TRUE)*238.85/100)</f>
        <v/>
      </c>
      <c r="X1709" s="4" t="str">
        <f t="shared" si="323"/>
        <v/>
      </c>
      <c r="Y1709" s="4" t="str">
        <f t="shared" si="328"/>
        <v/>
      </c>
      <c r="Z1709" s="4" t="str">
        <f t="shared" si="329"/>
        <v/>
      </c>
      <c r="AA1709" s="4" t="str">
        <f>IF($V1709="","",IF(Y1709&lt;36,0,IF(AND(36&lt;=Y1709,Y1709&lt;71),VLOOKUP($W1709,日射量と図３!$E$6:$F$34,2,TRUE),IF(AND(71&lt;=Y1709,Y1709&lt;107),VLOOKUP($W1709,日射量と図３!$E$6:$G$34,3,TRUE),IF(AND(107&lt;=Y1709,Y1709&lt;143),VLOOKUP($W1709,日射量と図３!$E$6:$H$34,4,TRUE),VLOOKUP($W1709,日射量と図３!$E$6:$I$34,5,TRUE))))))</f>
        <v/>
      </c>
      <c r="AB1709" s="4" t="str">
        <f>IF($V1709="","",IF(Z1709&lt;36,0,IF(AND(36&lt;=Z1709,Z1709&lt;71),VLOOKUP($W1709,日射量と図３!$E$6:$F$34,2,TRUE),IF(AND(71&lt;=Z1709,Z1709&lt;107),VLOOKUP($W1709,日射量と図３!$E$6:$G$34,3,TRUE),IF(AND(107&lt;=Z1709,Z1709&lt;143),VLOOKUP($W1709,日射量と図３!$E$6:$H$34,4,TRUE),VLOOKUP($W1709,日射量と図３!$E$6:$I$34,5,TRUE))))))</f>
        <v/>
      </c>
      <c r="AC1709" s="382" t="str">
        <f t="shared" si="324"/>
        <v/>
      </c>
      <c r="AD1709" s="382" t="str">
        <f t="shared" si="325"/>
        <v/>
      </c>
    </row>
    <row r="1710" spans="11:30" ht="13.5" customHeight="1">
      <c r="K1710" s="4">
        <f t="shared" si="318"/>
        <v>8</v>
      </c>
      <c r="L1710" s="34">
        <v>43323</v>
      </c>
      <c r="M1710" s="4">
        <v>72</v>
      </c>
      <c r="N1710" s="4">
        <v>3</v>
      </c>
      <c r="O1710" s="31">
        <v>8.3333333333333329E-2</v>
      </c>
      <c r="P1710" s="35">
        <v>27.229999999999997</v>
      </c>
      <c r="Q1710" s="36">
        <f t="shared" si="319"/>
        <v>13</v>
      </c>
      <c r="R1710" s="4">
        <f t="shared" si="320"/>
        <v>0</v>
      </c>
      <c r="S1710" s="31">
        <f t="shared" si="326"/>
        <v>0.20906250000000001</v>
      </c>
      <c r="T1710" s="31">
        <f t="shared" si="327"/>
        <v>0.78918981481481476</v>
      </c>
      <c r="U1710" s="4">
        <f t="shared" si="321"/>
        <v>0</v>
      </c>
      <c r="V1710" s="4" t="str">
        <f t="shared" si="322"/>
        <v/>
      </c>
      <c r="W1710" s="18" t="str">
        <f>IF(V1710="","",VLOOKUP(L1710,日射量と図３!$A$4:$C$368,3,TRUE)*238.85/100)</f>
        <v/>
      </c>
      <c r="X1710" s="4" t="str">
        <f t="shared" si="323"/>
        <v/>
      </c>
      <c r="Y1710" s="4" t="str">
        <f t="shared" si="328"/>
        <v/>
      </c>
      <c r="Z1710" s="4" t="str">
        <f t="shared" si="329"/>
        <v/>
      </c>
      <c r="AA1710" s="4" t="str">
        <f>IF($V1710="","",IF(Y1710&lt;36,0,IF(AND(36&lt;=Y1710,Y1710&lt;71),VLOOKUP($W1710,日射量と図３!$E$6:$F$34,2,TRUE),IF(AND(71&lt;=Y1710,Y1710&lt;107),VLOOKUP($W1710,日射量と図３!$E$6:$G$34,3,TRUE),IF(AND(107&lt;=Y1710,Y1710&lt;143),VLOOKUP($W1710,日射量と図３!$E$6:$H$34,4,TRUE),VLOOKUP($W1710,日射量と図３!$E$6:$I$34,5,TRUE))))))</f>
        <v/>
      </c>
      <c r="AB1710" s="4" t="str">
        <f>IF($V1710="","",IF(Z1710&lt;36,0,IF(AND(36&lt;=Z1710,Z1710&lt;71),VLOOKUP($W1710,日射量と図３!$E$6:$F$34,2,TRUE),IF(AND(71&lt;=Z1710,Z1710&lt;107),VLOOKUP($W1710,日射量と図３!$E$6:$G$34,3,TRUE),IF(AND(107&lt;=Z1710,Z1710&lt;143),VLOOKUP($W1710,日射量と図３!$E$6:$H$34,4,TRUE),VLOOKUP($W1710,日射量と図３!$E$6:$I$34,5,TRUE))))))</f>
        <v/>
      </c>
      <c r="AC1710" s="382" t="str">
        <f t="shared" si="324"/>
        <v/>
      </c>
      <c r="AD1710" s="382" t="str">
        <f t="shared" si="325"/>
        <v/>
      </c>
    </row>
    <row r="1711" spans="11:30" ht="13.5" customHeight="1">
      <c r="K1711" s="4">
        <f t="shared" si="318"/>
        <v>8</v>
      </c>
      <c r="L1711" s="34">
        <v>43323</v>
      </c>
      <c r="M1711" s="4">
        <v>72</v>
      </c>
      <c r="N1711" s="4">
        <v>4</v>
      </c>
      <c r="O1711" s="31">
        <v>0.125</v>
      </c>
      <c r="P1711" s="35">
        <v>27.059999999999995</v>
      </c>
      <c r="Q1711" s="36">
        <f t="shared" si="319"/>
        <v>13</v>
      </c>
      <c r="R1711" s="4">
        <f t="shared" si="320"/>
        <v>0</v>
      </c>
      <c r="S1711" s="31">
        <f t="shared" si="326"/>
        <v>0.20906250000000001</v>
      </c>
      <c r="T1711" s="31">
        <f t="shared" si="327"/>
        <v>0.78918981481481476</v>
      </c>
      <c r="U1711" s="4">
        <f t="shared" si="321"/>
        <v>0</v>
      </c>
      <c r="V1711" s="4" t="str">
        <f t="shared" si="322"/>
        <v/>
      </c>
      <c r="W1711" s="18" t="str">
        <f>IF(V1711="","",VLOOKUP(L1711,日射量と図３!$A$4:$C$368,3,TRUE)*238.85/100)</f>
        <v/>
      </c>
      <c r="X1711" s="4" t="str">
        <f t="shared" si="323"/>
        <v/>
      </c>
      <c r="Y1711" s="4" t="str">
        <f t="shared" si="328"/>
        <v/>
      </c>
      <c r="Z1711" s="4" t="str">
        <f t="shared" si="329"/>
        <v/>
      </c>
      <c r="AA1711" s="4" t="str">
        <f>IF($V1711="","",IF(Y1711&lt;36,0,IF(AND(36&lt;=Y1711,Y1711&lt;71),VLOOKUP($W1711,日射量と図３!$E$6:$F$34,2,TRUE),IF(AND(71&lt;=Y1711,Y1711&lt;107),VLOOKUP($W1711,日射量と図３!$E$6:$G$34,3,TRUE),IF(AND(107&lt;=Y1711,Y1711&lt;143),VLOOKUP($W1711,日射量と図３!$E$6:$H$34,4,TRUE),VLOOKUP($W1711,日射量と図３!$E$6:$I$34,5,TRUE))))))</f>
        <v/>
      </c>
      <c r="AB1711" s="4" t="str">
        <f>IF($V1711="","",IF(Z1711&lt;36,0,IF(AND(36&lt;=Z1711,Z1711&lt;71),VLOOKUP($W1711,日射量と図３!$E$6:$F$34,2,TRUE),IF(AND(71&lt;=Z1711,Z1711&lt;107),VLOOKUP($W1711,日射量と図３!$E$6:$G$34,3,TRUE),IF(AND(107&lt;=Z1711,Z1711&lt;143),VLOOKUP($W1711,日射量と図３!$E$6:$H$34,4,TRUE),VLOOKUP($W1711,日射量と図３!$E$6:$I$34,5,TRUE))))))</f>
        <v/>
      </c>
      <c r="AC1711" s="382" t="str">
        <f t="shared" si="324"/>
        <v/>
      </c>
      <c r="AD1711" s="382" t="str">
        <f t="shared" si="325"/>
        <v/>
      </c>
    </row>
    <row r="1712" spans="11:30" ht="13.5" customHeight="1">
      <c r="K1712" s="4">
        <f t="shared" si="318"/>
        <v>8</v>
      </c>
      <c r="L1712" s="34">
        <v>43323</v>
      </c>
      <c r="M1712" s="4">
        <v>72</v>
      </c>
      <c r="N1712" s="4">
        <v>5</v>
      </c>
      <c r="O1712" s="31">
        <v>0.16666666666666666</v>
      </c>
      <c r="P1712" s="35">
        <v>26.839999999999996</v>
      </c>
      <c r="Q1712" s="36">
        <f t="shared" si="319"/>
        <v>15</v>
      </c>
      <c r="R1712" s="4">
        <f t="shared" si="320"/>
        <v>0</v>
      </c>
      <c r="S1712" s="31">
        <f t="shared" si="326"/>
        <v>0.20906250000000001</v>
      </c>
      <c r="T1712" s="31">
        <f t="shared" si="327"/>
        <v>0.78918981481481476</v>
      </c>
      <c r="U1712" s="4">
        <f t="shared" si="321"/>
        <v>0</v>
      </c>
      <c r="V1712" s="4" t="str">
        <f t="shared" si="322"/>
        <v/>
      </c>
      <c r="W1712" s="18" t="str">
        <f>IF(V1712="","",VLOOKUP(L1712,日射量と図３!$A$4:$C$368,3,TRUE)*238.85/100)</f>
        <v/>
      </c>
      <c r="X1712" s="4" t="str">
        <f t="shared" si="323"/>
        <v/>
      </c>
      <c r="Y1712" s="4" t="str">
        <f t="shared" si="328"/>
        <v/>
      </c>
      <c r="Z1712" s="4" t="str">
        <f t="shared" si="329"/>
        <v/>
      </c>
      <c r="AA1712" s="4" t="str">
        <f>IF($V1712="","",IF(Y1712&lt;36,0,IF(AND(36&lt;=Y1712,Y1712&lt;71),VLOOKUP($W1712,日射量と図３!$E$6:$F$34,2,TRUE),IF(AND(71&lt;=Y1712,Y1712&lt;107),VLOOKUP($W1712,日射量と図３!$E$6:$G$34,3,TRUE),IF(AND(107&lt;=Y1712,Y1712&lt;143),VLOOKUP($W1712,日射量と図３!$E$6:$H$34,4,TRUE),VLOOKUP($W1712,日射量と図３!$E$6:$I$34,5,TRUE))))))</f>
        <v/>
      </c>
      <c r="AB1712" s="4" t="str">
        <f>IF($V1712="","",IF(Z1712&lt;36,0,IF(AND(36&lt;=Z1712,Z1712&lt;71),VLOOKUP($W1712,日射量と図３!$E$6:$F$34,2,TRUE),IF(AND(71&lt;=Z1712,Z1712&lt;107),VLOOKUP($W1712,日射量と図３!$E$6:$G$34,3,TRUE),IF(AND(107&lt;=Z1712,Z1712&lt;143),VLOOKUP($W1712,日射量と図３!$E$6:$H$34,4,TRUE),VLOOKUP($W1712,日射量と図３!$E$6:$I$34,5,TRUE))))))</f>
        <v/>
      </c>
      <c r="AC1712" s="382" t="str">
        <f t="shared" si="324"/>
        <v/>
      </c>
      <c r="AD1712" s="382" t="str">
        <f t="shared" si="325"/>
        <v/>
      </c>
    </row>
    <row r="1713" spans="11:30" ht="13.5" customHeight="1">
      <c r="K1713" s="4">
        <f t="shared" si="318"/>
        <v>8</v>
      </c>
      <c r="L1713" s="34">
        <v>43323</v>
      </c>
      <c r="M1713" s="4">
        <v>72</v>
      </c>
      <c r="N1713" s="4">
        <v>6</v>
      </c>
      <c r="O1713" s="31">
        <v>0.20833333333333334</v>
      </c>
      <c r="P1713" s="35">
        <v>26.51</v>
      </c>
      <c r="Q1713" s="36">
        <f t="shared" si="319"/>
        <v>15</v>
      </c>
      <c r="R1713" s="4">
        <f t="shared" si="320"/>
        <v>0</v>
      </c>
      <c r="S1713" s="31">
        <f t="shared" si="326"/>
        <v>0.20906250000000001</v>
      </c>
      <c r="T1713" s="31">
        <f t="shared" si="327"/>
        <v>0.78918981481481476</v>
      </c>
      <c r="U1713" s="4">
        <f t="shared" si="321"/>
        <v>0</v>
      </c>
      <c r="V1713" s="4" t="str">
        <f t="shared" si="322"/>
        <v/>
      </c>
      <c r="W1713" s="18" t="str">
        <f>IF(V1713="","",VLOOKUP(L1713,日射量と図３!$A$4:$C$368,3,TRUE)*238.85/100)</f>
        <v/>
      </c>
      <c r="X1713" s="4" t="str">
        <f t="shared" si="323"/>
        <v/>
      </c>
      <c r="Y1713" s="4" t="str">
        <f t="shared" si="328"/>
        <v/>
      </c>
      <c r="Z1713" s="4" t="str">
        <f t="shared" si="329"/>
        <v/>
      </c>
      <c r="AA1713" s="4" t="str">
        <f>IF($V1713="","",IF(Y1713&lt;36,0,IF(AND(36&lt;=Y1713,Y1713&lt;71),VLOOKUP($W1713,日射量と図３!$E$6:$F$34,2,TRUE),IF(AND(71&lt;=Y1713,Y1713&lt;107),VLOOKUP($W1713,日射量と図３!$E$6:$G$34,3,TRUE),IF(AND(107&lt;=Y1713,Y1713&lt;143),VLOOKUP($W1713,日射量と図３!$E$6:$H$34,4,TRUE),VLOOKUP($W1713,日射量と図３!$E$6:$I$34,5,TRUE))))))</f>
        <v/>
      </c>
      <c r="AB1713" s="4" t="str">
        <f>IF($V1713="","",IF(Z1713&lt;36,0,IF(AND(36&lt;=Z1713,Z1713&lt;71),VLOOKUP($W1713,日射量と図３!$E$6:$F$34,2,TRUE),IF(AND(71&lt;=Z1713,Z1713&lt;107),VLOOKUP($W1713,日射量と図３!$E$6:$G$34,3,TRUE),IF(AND(107&lt;=Z1713,Z1713&lt;143),VLOOKUP($W1713,日射量と図３!$E$6:$H$34,4,TRUE),VLOOKUP($W1713,日射量と図３!$E$6:$I$34,5,TRUE))))))</f>
        <v/>
      </c>
      <c r="AC1713" s="382" t="str">
        <f t="shared" si="324"/>
        <v/>
      </c>
      <c r="AD1713" s="382" t="str">
        <f t="shared" si="325"/>
        <v/>
      </c>
    </row>
    <row r="1714" spans="11:30" ht="13.5" customHeight="1">
      <c r="K1714" s="4">
        <f t="shared" si="318"/>
        <v>8</v>
      </c>
      <c r="L1714" s="34">
        <v>43323</v>
      </c>
      <c r="M1714" s="4">
        <v>72</v>
      </c>
      <c r="N1714" s="4">
        <v>7</v>
      </c>
      <c r="O1714" s="31">
        <v>0.25</v>
      </c>
      <c r="P1714" s="35">
        <v>26.620000000000005</v>
      </c>
      <c r="Q1714" s="36">
        <f t="shared" si="319"/>
        <v>15</v>
      </c>
      <c r="R1714" s="4">
        <f t="shared" si="320"/>
        <v>0</v>
      </c>
      <c r="S1714" s="31">
        <f t="shared" si="326"/>
        <v>0.20906250000000001</v>
      </c>
      <c r="T1714" s="31">
        <f t="shared" si="327"/>
        <v>0.78918981481481476</v>
      </c>
      <c r="U1714" s="4">
        <f t="shared" si="321"/>
        <v>0</v>
      </c>
      <c r="V1714" s="4" t="str">
        <f t="shared" si="322"/>
        <v/>
      </c>
      <c r="W1714" s="18" t="str">
        <f>IF(V1714="","",VLOOKUP(L1714,日射量と図３!$A$4:$C$368,3,TRUE)*238.85/100)</f>
        <v/>
      </c>
      <c r="X1714" s="4" t="str">
        <f t="shared" si="323"/>
        <v/>
      </c>
      <c r="Y1714" s="4" t="str">
        <f t="shared" si="328"/>
        <v/>
      </c>
      <c r="Z1714" s="4" t="str">
        <f t="shared" si="329"/>
        <v/>
      </c>
      <c r="AA1714" s="4" t="str">
        <f>IF($V1714="","",IF(Y1714&lt;36,0,IF(AND(36&lt;=Y1714,Y1714&lt;71),VLOOKUP($W1714,日射量と図３!$E$6:$F$34,2,TRUE),IF(AND(71&lt;=Y1714,Y1714&lt;107),VLOOKUP($W1714,日射量と図３!$E$6:$G$34,3,TRUE),IF(AND(107&lt;=Y1714,Y1714&lt;143),VLOOKUP($W1714,日射量と図３!$E$6:$H$34,4,TRUE),VLOOKUP($W1714,日射量と図３!$E$6:$I$34,5,TRUE))))))</f>
        <v/>
      </c>
      <c r="AB1714" s="4" t="str">
        <f>IF($V1714="","",IF(Z1714&lt;36,0,IF(AND(36&lt;=Z1714,Z1714&lt;71),VLOOKUP($W1714,日射量と図３!$E$6:$F$34,2,TRUE),IF(AND(71&lt;=Z1714,Z1714&lt;107),VLOOKUP($W1714,日射量と図３!$E$6:$G$34,3,TRUE),IF(AND(107&lt;=Z1714,Z1714&lt;143),VLOOKUP($W1714,日射量と図３!$E$6:$H$34,4,TRUE),VLOOKUP($W1714,日射量と図３!$E$6:$I$34,5,TRUE))))))</f>
        <v/>
      </c>
      <c r="AC1714" s="382" t="str">
        <f t="shared" si="324"/>
        <v/>
      </c>
      <c r="AD1714" s="382" t="str">
        <f t="shared" si="325"/>
        <v/>
      </c>
    </row>
    <row r="1715" spans="11:30" ht="13.5" customHeight="1">
      <c r="K1715" s="4">
        <f t="shared" si="318"/>
        <v>8</v>
      </c>
      <c r="L1715" s="34">
        <v>43323</v>
      </c>
      <c r="M1715" s="4">
        <v>72</v>
      </c>
      <c r="N1715" s="4">
        <v>8</v>
      </c>
      <c r="O1715" s="31">
        <v>0.29166666666666669</v>
      </c>
      <c r="P1715" s="35">
        <v>27.15</v>
      </c>
      <c r="Q1715" s="36">
        <f t="shared" si="319"/>
        <v>12</v>
      </c>
      <c r="R1715" s="4">
        <f t="shared" si="320"/>
        <v>0</v>
      </c>
      <c r="S1715" s="31">
        <f t="shared" si="326"/>
        <v>0.20906250000000001</v>
      </c>
      <c r="T1715" s="31">
        <f t="shared" si="327"/>
        <v>0.78918981481481476</v>
      </c>
      <c r="U1715" s="4">
        <f t="shared" si="321"/>
        <v>0</v>
      </c>
      <c r="V1715" s="4" t="str">
        <f t="shared" si="322"/>
        <v/>
      </c>
      <c r="W1715" s="18" t="str">
        <f>IF(V1715="","",VLOOKUP(L1715,日射量と図３!$A$4:$C$368,3,TRUE)*238.85/100)</f>
        <v/>
      </c>
      <c r="X1715" s="4" t="str">
        <f t="shared" si="323"/>
        <v/>
      </c>
      <c r="Y1715" s="4" t="str">
        <f t="shared" si="328"/>
        <v/>
      </c>
      <c r="Z1715" s="4" t="str">
        <f t="shared" si="329"/>
        <v/>
      </c>
      <c r="AA1715" s="4" t="str">
        <f>IF($V1715="","",IF(Y1715&lt;36,0,IF(AND(36&lt;=Y1715,Y1715&lt;71),VLOOKUP($W1715,日射量と図３!$E$6:$F$34,2,TRUE),IF(AND(71&lt;=Y1715,Y1715&lt;107),VLOOKUP($W1715,日射量と図３!$E$6:$G$34,3,TRUE),IF(AND(107&lt;=Y1715,Y1715&lt;143),VLOOKUP($W1715,日射量と図３!$E$6:$H$34,4,TRUE),VLOOKUP($W1715,日射量と図３!$E$6:$I$34,5,TRUE))))))</f>
        <v/>
      </c>
      <c r="AB1715" s="4" t="str">
        <f>IF($V1715="","",IF(Z1715&lt;36,0,IF(AND(36&lt;=Z1715,Z1715&lt;71),VLOOKUP($W1715,日射量と図３!$E$6:$F$34,2,TRUE),IF(AND(71&lt;=Z1715,Z1715&lt;107),VLOOKUP($W1715,日射量と図３!$E$6:$G$34,3,TRUE),IF(AND(107&lt;=Z1715,Z1715&lt;143),VLOOKUP($W1715,日射量と図３!$E$6:$H$34,4,TRUE),VLOOKUP($W1715,日射量と図３!$E$6:$I$34,5,TRUE))))))</f>
        <v/>
      </c>
      <c r="AC1715" s="382" t="str">
        <f t="shared" si="324"/>
        <v/>
      </c>
      <c r="AD1715" s="382" t="str">
        <f t="shared" si="325"/>
        <v/>
      </c>
    </row>
    <row r="1716" spans="11:30" ht="13.5" customHeight="1">
      <c r="K1716" s="4">
        <f t="shared" si="318"/>
        <v>8</v>
      </c>
      <c r="L1716" s="34">
        <v>43323</v>
      </c>
      <c r="M1716" s="4">
        <v>72</v>
      </c>
      <c r="N1716" s="4">
        <v>9</v>
      </c>
      <c r="O1716" s="31">
        <v>0.33333333333333331</v>
      </c>
      <c r="P1716" s="35">
        <v>28.45</v>
      </c>
      <c r="Q1716" s="36">
        <f t="shared" si="319"/>
        <v>12</v>
      </c>
      <c r="R1716" s="4">
        <f t="shared" si="320"/>
        <v>0</v>
      </c>
      <c r="S1716" s="31">
        <f t="shared" si="326"/>
        <v>0.20906250000000001</v>
      </c>
      <c r="T1716" s="31">
        <f t="shared" si="327"/>
        <v>0.78918981481481476</v>
      </c>
      <c r="U1716" s="4">
        <f t="shared" si="321"/>
        <v>0</v>
      </c>
      <c r="V1716" s="4" t="str">
        <f t="shared" si="322"/>
        <v/>
      </c>
      <c r="W1716" s="18" t="str">
        <f>IF(V1716="","",VLOOKUP(L1716,日射量と図３!$A$4:$C$368,3,TRUE)*238.85/100)</f>
        <v/>
      </c>
      <c r="X1716" s="4" t="str">
        <f t="shared" si="323"/>
        <v/>
      </c>
      <c r="Y1716" s="4" t="str">
        <f t="shared" si="328"/>
        <v/>
      </c>
      <c r="Z1716" s="4" t="str">
        <f t="shared" si="329"/>
        <v/>
      </c>
      <c r="AA1716" s="4" t="str">
        <f>IF($V1716="","",IF(Y1716&lt;36,0,IF(AND(36&lt;=Y1716,Y1716&lt;71),VLOOKUP($W1716,日射量と図３!$E$6:$F$34,2,TRUE),IF(AND(71&lt;=Y1716,Y1716&lt;107),VLOOKUP($W1716,日射量と図３!$E$6:$G$34,3,TRUE),IF(AND(107&lt;=Y1716,Y1716&lt;143),VLOOKUP($W1716,日射量と図３!$E$6:$H$34,4,TRUE),VLOOKUP($W1716,日射量と図３!$E$6:$I$34,5,TRUE))))))</f>
        <v/>
      </c>
      <c r="AB1716" s="4" t="str">
        <f>IF($V1716="","",IF(Z1716&lt;36,0,IF(AND(36&lt;=Z1716,Z1716&lt;71),VLOOKUP($W1716,日射量と図３!$E$6:$F$34,2,TRUE),IF(AND(71&lt;=Z1716,Z1716&lt;107),VLOOKUP($W1716,日射量と図３!$E$6:$G$34,3,TRUE),IF(AND(107&lt;=Z1716,Z1716&lt;143),VLOOKUP($W1716,日射量と図３!$E$6:$H$34,4,TRUE),VLOOKUP($W1716,日射量と図３!$E$6:$I$34,5,TRUE))))))</f>
        <v/>
      </c>
      <c r="AC1716" s="382" t="str">
        <f t="shared" si="324"/>
        <v/>
      </c>
      <c r="AD1716" s="382" t="str">
        <f t="shared" si="325"/>
        <v/>
      </c>
    </row>
    <row r="1717" spans="11:30" ht="13.5" customHeight="1">
      <c r="K1717" s="4">
        <f t="shared" si="318"/>
        <v>8</v>
      </c>
      <c r="L1717" s="34">
        <v>43323</v>
      </c>
      <c r="M1717" s="4">
        <v>72</v>
      </c>
      <c r="N1717" s="4">
        <v>10</v>
      </c>
      <c r="O1717" s="31">
        <v>0.375</v>
      </c>
      <c r="P1717" s="35">
        <v>29.920000000000005</v>
      </c>
      <c r="Q1717" s="36">
        <f t="shared" si="319"/>
        <v>12</v>
      </c>
      <c r="R1717" s="4">
        <f t="shared" si="320"/>
        <v>0</v>
      </c>
      <c r="S1717" s="31">
        <f t="shared" si="326"/>
        <v>0.20906250000000001</v>
      </c>
      <c r="T1717" s="31">
        <f t="shared" si="327"/>
        <v>0.78918981481481476</v>
      </c>
      <c r="U1717" s="4">
        <f t="shared" si="321"/>
        <v>0</v>
      </c>
      <c r="V1717" s="4" t="str">
        <f t="shared" si="322"/>
        <v/>
      </c>
      <c r="W1717" s="18" t="str">
        <f>IF(V1717="","",VLOOKUP(L1717,日射量と図３!$A$4:$C$368,3,TRUE)*238.85/100)</f>
        <v/>
      </c>
      <c r="X1717" s="4" t="str">
        <f t="shared" si="323"/>
        <v/>
      </c>
      <c r="Y1717" s="4" t="str">
        <f t="shared" si="328"/>
        <v/>
      </c>
      <c r="Z1717" s="4" t="str">
        <f t="shared" si="329"/>
        <v/>
      </c>
      <c r="AA1717" s="4" t="str">
        <f>IF($V1717="","",IF(Y1717&lt;36,0,IF(AND(36&lt;=Y1717,Y1717&lt;71),VLOOKUP($W1717,日射量と図３!$E$6:$F$34,2,TRUE),IF(AND(71&lt;=Y1717,Y1717&lt;107),VLOOKUP($W1717,日射量と図３!$E$6:$G$34,3,TRUE),IF(AND(107&lt;=Y1717,Y1717&lt;143),VLOOKUP($W1717,日射量と図３!$E$6:$H$34,4,TRUE),VLOOKUP($W1717,日射量と図３!$E$6:$I$34,5,TRUE))))))</f>
        <v/>
      </c>
      <c r="AB1717" s="4" t="str">
        <f>IF($V1717="","",IF(Z1717&lt;36,0,IF(AND(36&lt;=Z1717,Z1717&lt;71),VLOOKUP($W1717,日射量と図３!$E$6:$F$34,2,TRUE),IF(AND(71&lt;=Z1717,Z1717&lt;107),VLOOKUP($W1717,日射量と図３!$E$6:$G$34,3,TRUE),IF(AND(107&lt;=Z1717,Z1717&lt;143),VLOOKUP($W1717,日射量と図３!$E$6:$H$34,4,TRUE),VLOOKUP($W1717,日射量と図３!$E$6:$I$34,5,TRUE))))))</f>
        <v/>
      </c>
      <c r="AC1717" s="382" t="str">
        <f t="shared" si="324"/>
        <v/>
      </c>
      <c r="AD1717" s="382" t="str">
        <f t="shared" si="325"/>
        <v/>
      </c>
    </row>
    <row r="1718" spans="11:30" ht="13.5" customHeight="1">
      <c r="K1718" s="4">
        <f t="shared" si="318"/>
        <v>8</v>
      </c>
      <c r="L1718" s="34">
        <v>43323</v>
      </c>
      <c r="M1718" s="4">
        <v>72</v>
      </c>
      <c r="N1718" s="4">
        <v>11</v>
      </c>
      <c r="O1718" s="31">
        <v>0.41666666666666669</v>
      </c>
      <c r="P1718" s="35">
        <v>31.2</v>
      </c>
      <c r="Q1718" s="36">
        <f t="shared" si="319"/>
        <v>12</v>
      </c>
      <c r="R1718" s="4">
        <f t="shared" si="320"/>
        <v>0</v>
      </c>
      <c r="S1718" s="31">
        <f t="shared" si="326"/>
        <v>0.20906250000000001</v>
      </c>
      <c r="T1718" s="31">
        <f t="shared" si="327"/>
        <v>0.78918981481481476</v>
      </c>
      <c r="U1718" s="4">
        <f t="shared" si="321"/>
        <v>0</v>
      </c>
      <c r="V1718" s="4" t="str">
        <f t="shared" si="322"/>
        <v/>
      </c>
      <c r="W1718" s="18" t="str">
        <f>IF(V1718="","",VLOOKUP(L1718,日射量と図３!$A$4:$C$368,3,TRUE)*238.85/100)</f>
        <v/>
      </c>
      <c r="X1718" s="4" t="str">
        <f t="shared" si="323"/>
        <v/>
      </c>
      <c r="Y1718" s="4" t="str">
        <f t="shared" si="328"/>
        <v/>
      </c>
      <c r="Z1718" s="4" t="str">
        <f t="shared" si="329"/>
        <v/>
      </c>
      <c r="AA1718" s="4" t="str">
        <f>IF($V1718="","",IF(Y1718&lt;36,0,IF(AND(36&lt;=Y1718,Y1718&lt;71),VLOOKUP($W1718,日射量と図３!$E$6:$F$34,2,TRUE),IF(AND(71&lt;=Y1718,Y1718&lt;107),VLOOKUP($W1718,日射量と図３!$E$6:$G$34,3,TRUE),IF(AND(107&lt;=Y1718,Y1718&lt;143),VLOOKUP($W1718,日射量と図３!$E$6:$H$34,4,TRUE),VLOOKUP($W1718,日射量と図３!$E$6:$I$34,5,TRUE))))))</f>
        <v/>
      </c>
      <c r="AB1718" s="4" t="str">
        <f>IF($V1718="","",IF(Z1718&lt;36,0,IF(AND(36&lt;=Z1718,Z1718&lt;71),VLOOKUP($W1718,日射量と図３!$E$6:$F$34,2,TRUE),IF(AND(71&lt;=Z1718,Z1718&lt;107),VLOOKUP($W1718,日射量と図３!$E$6:$G$34,3,TRUE),IF(AND(107&lt;=Z1718,Z1718&lt;143),VLOOKUP($W1718,日射量と図３!$E$6:$H$34,4,TRUE),VLOOKUP($W1718,日射量と図３!$E$6:$I$34,5,TRUE))))))</f>
        <v/>
      </c>
      <c r="AC1718" s="382" t="str">
        <f t="shared" si="324"/>
        <v/>
      </c>
      <c r="AD1718" s="382" t="str">
        <f t="shared" si="325"/>
        <v/>
      </c>
    </row>
    <row r="1719" spans="11:30" ht="13.5" customHeight="1">
      <c r="K1719" s="4">
        <f t="shared" si="318"/>
        <v>8</v>
      </c>
      <c r="L1719" s="34">
        <v>43323</v>
      </c>
      <c r="M1719" s="4">
        <v>72</v>
      </c>
      <c r="N1719" s="4">
        <v>12</v>
      </c>
      <c r="O1719" s="31">
        <v>0.45833333333333331</v>
      </c>
      <c r="P1719" s="35">
        <v>32.030000000000008</v>
      </c>
      <c r="Q1719" s="36">
        <f t="shared" si="319"/>
        <v>12</v>
      </c>
      <c r="R1719" s="4">
        <f t="shared" si="320"/>
        <v>0</v>
      </c>
      <c r="S1719" s="31">
        <f t="shared" si="326"/>
        <v>0.20906250000000001</v>
      </c>
      <c r="T1719" s="31">
        <f t="shared" si="327"/>
        <v>0.78918981481481476</v>
      </c>
      <c r="U1719" s="4">
        <f t="shared" si="321"/>
        <v>0</v>
      </c>
      <c r="V1719" s="4" t="str">
        <f t="shared" si="322"/>
        <v/>
      </c>
      <c r="W1719" s="18" t="str">
        <f>IF(V1719="","",VLOOKUP(L1719,日射量と図３!$A$4:$C$368,3,TRUE)*238.85/100)</f>
        <v/>
      </c>
      <c r="X1719" s="4" t="str">
        <f t="shared" si="323"/>
        <v/>
      </c>
      <c r="Y1719" s="4" t="str">
        <f t="shared" si="328"/>
        <v/>
      </c>
      <c r="Z1719" s="4" t="str">
        <f t="shared" si="329"/>
        <v/>
      </c>
      <c r="AA1719" s="4" t="str">
        <f>IF($V1719="","",IF(Y1719&lt;36,0,IF(AND(36&lt;=Y1719,Y1719&lt;71),VLOOKUP($W1719,日射量と図３!$E$6:$F$34,2,TRUE),IF(AND(71&lt;=Y1719,Y1719&lt;107),VLOOKUP($W1719,日射量と図３!$E$6:$G$34,3,TRUE),IF(AND(107&lt;=Y1719,Y1719&lt;143),VLOOKUP($W1719,日射量と図３!$E$6:$H$34,4,TRUE),VLOOKUP($W1719,日射量と図３!$E$6:$I$34,5,TRUE))))))</f>
        <v/>
      </c>
      <c r="AB1719" s="4" t="str">
        <f>IF($V1719="","",IF(Z1719&lt;36,0,IF(AND(36&lt;=Z1719,Z1719&lt;71),VLOOKUP($W1719,日射量と図３!$E$6:$F$34,2,TRUE),IF(AND(71&lt;=Z1719,Z1719&lt;107),VLOOKUP($W1719,日射量と図３!$E$6:$G$34,3,TRUE),IF(AND(107&lt;=Z1719,Z1719&lt;143),VLOOKUP($W1719,日射量と図３!$E$6:$H$34,4,TRUE),VLOOKUP($W1719,日射量と図３!$E$6:$I$34,5,TRUE))))))</f>
        <v/>
      </c>
      <c r="AC1719" s="382" t="str">
        <f t="shared" si="324"/>
        <v/>
      </c>
      <c r="AD1719" s="382" t="str">
        <f t="shared" si="325"/>
        <v/>
      </c>
    </row>
    <row r="1720" spans="11:30" ht="13.5" customHeight="1">
      <c r="K1720" s="4">
        <f t="shared" si="318"/>
        <v>8</v>
      </c>
      <c r="L1720" s="34">
        <v>43323</v>
      </c>
      <c r="M1720" s="4">
        <v>72</v>
      </c>
      <c r="N1720" s="4">
        <v>13</v>
      </c>
      <c r="O1720" s="31">
        <v>0.5</v>
      </c>
      <c r="P1720" s="35">
        <v>32.89</v>
      </c>
      <c r="Q1720" s="36">
        <f t="shared" si="319"/>
        <v>12</v>
      </c>
      <c r="R1720" s="4">
        <f t="shared" si="320"/>
        <v>0</v>
      </c>
      <c r="S1720" s="31">
        <f t="shared" si="326"/>
        <v>0.20906250000000001</v>
      </c>
      <c r="T1720" s="31">
        <f t="shared" si="327"/>
        <v>0.78918981481481476</v>
      </c>
      <c r="U1720" s="4">
        <f t="shared" si="321"/>
        <v>0</v>
      </c>
      <c r="V1720" s="4" t="str">
        <f t="shared" si="322"/>
        <v/>
      </c>
      <c r="W1720" s="18" t="str">
        <f>IF(V1720="","",VLOOKUP(L1720,日射量と図３!$A$4:$C$368,3,TRUE)*238.85/100)</f>
        <v/>
      </c>
      <c r="X1720" s="4" t="str">
        <f t="shared" si="323"/>
        <v/>
      </c>
      <c r="Y1720" s="4" t="str">
        <f t="shared" si="328"/>
        <v/>
      </c>
      <c r="Z1720" s="4" t="str">
        <f t="shared" si="329"/>
        <v/>
      </c>
      <c r="AA1720" s="4" t="str">
        <f>IF($V1720="","",IF(Y1720&lt;36,0,IF(AND(36&lt;=Y1720,Y1720&lt;71),VLOOKUP($W1720,日射量と図３!$E$6:$F$34,2,TRUE),IF(AND(71&lt;=Y1720,Y1720&lt;107),VLOOKUP($W1720,日射量と図３!$E$6:$G$34,3,TRUE),IF(AND(107&lt;=Y1720,Y1720&lt;143),VLOOKUP($W1720,日射量と図３!$E$6:$H$34,4,TRUE),VLOOKUP($W1720,日射量と図３!$E$6:$I$34,5,TRUE))))))</f>
        <v/>
      </c>
      <c r="AB1720" s="4" t="str">
        <f>IF($V1720="","",IF(Z1720&lt;36,0,IF(AND(36&lt;=Z1720,Z1720&lt;71),VLOOKUP($W1720,日射量と図３!$E$6:$F$34,2,TRUE),IF(AND(71&lt;=Z1720,Z1720&lt;107),VLOOKUP($W1720,日射量と図３!$E$6:$G$34,3,TRUE),IF(AND(107&lt;=Z1720,Z1720&lt;143),VLOOKUP($W1720,日射量と図３!$E$6:$H$34,4,TRUE),VLOOKUP($W1720,日射量と図３!$E$6:$I$34,5,TRUE))))))</f>
        <v/>
      </c>
      <c r="AC1720" s="382" t="str">
        <f t="shared" si="324"/>
        <v/>
      </c>
      <c r="AD1720" s="382" t="str">
        <f t="shared" si="325"/>
        <v/>
      </c>
    </row>
    <row r="1721" spans="11:30" ht="13.5" customHeight="1">
      <c r="K1721" s="4">
        <f t="shared" si="318"/>
        <v>8</v>
      </c>
      <c r="L1721" s="34">
        <v>43323</v>
      </c>
      <c r="M1721" s="4">
        <v>72</v>
      </c>
      <c r="N1721" s="4">
        <v>14</v>
      </c>
      <c r="O1721" s="31">
        <v>0.54166666666666663</v>
      </c>
      <c r="P1721" s="35">
        <v>33.279999999999994</v>
      </c>
      <c r="Q1721" s="36">
        <f t="shared" si="319"/>
        <v>12</v>
      </c>
      <c r="R1721" s="4">
        <f t="shared" si="320"/>
        <v>0</v>
      </c>
      <c r="S1721" s="31">
        <f t="shared" si="326"/>
        <v>0.20906250000000001</v>
      </c>
      <c r="T1721" s="31">
        <f t="shared" si="327"/>
        <v>0.78918981481481476</v>
      </c>
      <c r="U1721" s="4">
        <f t="shared" si="321"/>
        <v>0</v>
      </c>
      <c r="V1721" s="4" t="str">
        <f t="shared" si="322"/>
        <v/>
      </c>
      <c r="W1721" s="18" t="str">
        <f>IF(V1721="","",VLOOKUP(L1721,日射量と図３!$A$4:$C$368,3,TRUE)*238.85/100)</f>
        <v/>
      </c>
      <c r="X1721" s="4" t="str">
        <f t="shared" si="323"/>
        <v/>
      </c>
      <c r="Y1721" s="4" t="str">
        <f t="shared" si="328"/>
        <v/>
      </c>
      <c r="Z1721" s="4" t="str">
        <f t="shared" si="329"/>
        <v/>
      </c>
      <c r="AA1721" s="4" t="str">
        <f>IF($V1721="","",IF(Y1721&lt;36,0,IF(AND(36&lt;=Y1721,Y1721&lt;71),VLOOKUP($W1721,日射量と図３!$E$6:$F$34,2,TRUE),IF(AND(71&lt;=Y1721,Y1721&lt;107),VLOOKUP($W1721,日射量と図３!$E$6:$G$34,3,TRUE),IF(AND(107&lt;=Y1721,Y1721&lt;143),VLOOKUP($W1721,日射量と図３!$E$6:$H$34,4,TRUE),VLOOKUP($W1721,日射量と図３!$E$6:$I$34,5,TRUE))))))</f>
        <v/>
      </c>
      <c r="AB1721" s="4" t="str">
        <f>IF($V1721="","",IF(Z1721&lt;36,0,IF(AND(36&lt;=Z1721,Z1721&lt;71),VLOOKUP($W1721,日射量と図３!$E$6:$F$34,2,TRUE),IF(AND(71&lt;=Z1721,Z1721&lt;107),VLOOKUP($W1721,日射量と図３!$E$6:$G$34,3,TRUE),IF(AND(107&lt;=Z1721,Z1721&lt;143),VLOOKUP($W1721,日射量と図３!$E$6:$H$34,4,TRUE),VLOOKUP($W1721,日射量と図３!$E$6:$I$34,5,TRUE))))))</f>
        <v/>
      </c>
      <c r="AC1721" s="382" t="str">
        <f t="shared" si="324"/>
        <v/>
      </c>
      <c r="AD1721" s="382" t="str">
        <f t="shared" si="325"/>
        <v/>
      </c>
    </row>
    <row r="1722" spans="11:30" ht="13.5" customHeight="1">
      <c r="K1722" s="4">
        <f t="shared" si="318"/>
        <v>8</v>
      </c>
      <c r="L1722" s="34">
        <v>43323</v>
      </c>
      <c r="M1722" s="4">
        <v>72</v>
      </c>
      <c r="N1722" s="4">
        <v>15</v>
      </c>
      <c r="O1722" s="31">
        <v>0.58333333333333337</v>
      </c>
      <c r="P1722" s="35">
        <v>32.93</v>
      </c>
      <c r="Q1722" s="36">
        <f t="shared" si="319"/>
        <v>12</v>
      </c>
      <c r="R1722" s="4">
        <f t="shared" si="320"/>
        <v>0</v>
      </c>
      <c r="S1722" s="31">
        <f t="shared" si="326"/>
        <v>0.20906250000000001</v>
      </c>
      <c r="T1722" s="31">
        <f t="shared" si="327"/>
        <v>0.78918981481481476</v>
      </c>
      <c r="U1722" s="4">
        <f t="shared" si="321"/>
        <v>0</v>
      </c>
      <c r="V1722" s="4" t="str">
        <f t="shared" si="322"/>
        <v/>
      </c>
      <c r="W1722" s="18" t="str">
        <f>IF(V1722="","",VLOOKUP(L1722,日射量と図３!$A$4:$C$368,3,TRUE)*238.85/100)</f>
        <v/>
      </c>
      <c r="X1722" s="4" t="str">
        <f t="shared" si="323"/>
        <v/>
      </c>
      <c r="Y1722" s="4" t="str">
        <f t="shared" si="328"/>
        <v/>
      </c>
      <c r="Z1722" s="4" t="str">
        <f t="shared" si="329"/>
        <v/>
      </c>
      <c r="AA1722" s="4" t="str">
        <f>IF($V1722="","",IF(Y1722&lt;36,0,IF(AND(36&lt;=Y1722,Y1722&lt;71),VLOOKUP($W1722,日射量と図３!$E$6:$F$34,2,TRUE),IF(AND(71&lt;=Y1722,Y1722&lt;107),VLOOKUP($W1722,日射量と図３!$E$6:$G$34,3,TRUE),IF(AND(107&lt;=Y1722,Y1722&lt;143),VLOOKUP($W1722,日射量と図３!$E$6:$H$34,4,TRUE),VLOOKUP($W1722,日射量と図３!$E$6:$I$34,5,TRUE))))))</f>
        <v/>
      </c>
      <c r="AB1722" s="4" t="str">
        <f>IF($V1722="","",IF(Z1722&lt;36,0,IF(AND(36&lt;=Z1722,Z1722&lt;71),VLOOKUP($W1722,日射量と図３!$E$6:$F$34,2,TRUE),IF(AND(71&lt;=Z1722,Z1722&lt;107),VLOOKUP($W1722,日射量と図３!$E$6:$G$34,3,TRUE),IF(AND(107&lt;=Z1722,Z1722&lt;143),VLOOKUP($W1722,日射量と図３!$E$6:$H$34,4,TRUE),VLOOKUP($W1722,日射量と図３!$E$6:$I$34,5,TRUE))))))</f>
        <v/>
      </c>
      <c r="AC1722" s="382" t="str">
        <f t="shared" si="324"/>
        <v/>
      </c>
      <c r="AD1722" s="382" t="str">
        <f t="shared" si="325"/>
        <v/>
      </c>
    </row>
    <row r="1723" spans="11:30" ht="13.5" customHeight="1">
      <c r="K1723" s="4">
        <f t="shared" si="318"/>
        <v>8</v>
      </c>
      <c r="L1723" s="34">
        <v>43323</v>
      </c>
      <c r="M1723" s="4">
        <v>72</v>
      </c>
      <c r="N1723" s="4">
        <v>16</v>
      </c>
      <c r="O1723" s="31">
        <v>0.625</v>
      </c>
      <c r="P1723" s="35">
        <v>33.159999999999997</v>
      </c>
      <c r="Q1723" s="36">
        <f t="shared" si="319"/>
        <v>16</v>
      </c>
      <c r="R1723" s="4">
        <f t="shared" si="320"/>
        <v>0</v>
      </c>
      <c r="S1723" s="31">
        <f t="shared" si="326"/>
        <v>0.20906250000000001</v>
      </c>
      <c r="T1723" s="31">
        <f t="shared" si="327"/>
        <v>0.78918981481481476</v>
      </c>
      <c r="U1723" s="4">
        <f t="shared" si="321"/>
        <v>0</v>
      </c>
      <c r="V1723" s="4" t="str">
        <f t="shared" si="322"/>
        <v/>
      </c>
      <c r="W1723" s="18" t="str">
        <f>IF(V1723="","",VLOOKUP(L1723,日射量と図３!$A$4:$C$368,3,TRUE)*238.85/100)</f>
        <v/>
      </c>
      <c r="X1723" s="4" t="str">
        <f t="shared" si="323"/>
        <v/>
      </c>
      <c r="Y1723" s="4" t="str">
        <f t="shared" si="328"/>
        <v/>
      </c>
      <c r="Z1723" s="4" t="str">
        <f t="shared" si="329"/>
        <v/>
      </c>
      <c r="AA1723" s="4" t="str">
        <f>IF($V1723="","",IF(Y1723&lt;36,0,IF(AND(36&lt;=Y1723,Y1723&lt;71),VLOOKUP($W1723,日射量と図３!$E$6:$F$34,2,TRUE),IF(AND(71&lt;=Y1723,Y1723&lt;107),VLOOKUP($W1723,日射量と図３!$E$6:$G$34,3,TRUE),IF(AND(107&lt;=Y1723,Y1723&lt;143),VLOOKUP($W1723,日射量と図３!$E$6:$H$34,4,TRUE),VLOOKUP($W1723,日射量と図３!$E$6:$I$34,5,TRUE))))))</f>
        <v/>
      </c>
      <c r="AB1723" s="4" t="str">
        <f>IF($V1723="","",IF(Z1723&lt;36,0,IF(AND(36&lt;=Z1723,Z1723&lt;71),VLOOKUP($W1723,日射量と図３!$E$6:$F$34,2,TRUE),IF(AND(71&lt;=Z1723,Z1723&lt;107),VLOOKUP($W1723,日射量と図３!$E$6:$G$34,3,TRUE),IF(AND(107&lt;=Z1723,Z1723&lt;143),VLOOKUP($W1723,日射量と図３!$E$6:$H$34,4,TRUE),VLOOKUP($W1723,日射量と図３!$E$6:$I$34,5,TRUE))))))</f>
        <v/>
      </c>
      <c r="AC1723" s="382" t="str">
        <f t="shared" si="324"/>
        <v/>
      </c>
      <c r="AD1723" s="382" t="str">
        <f t="shared" si="325"/>
        <v/>
      </c>
    </row>
    <row r="1724" spans="11:30" ht="13.5" customHeight="1">
      <c r="K1724" s="4">
        <f t="shared" si="318"/>
        <v>8</v>
      </c>
      <c r="L1724" s="34">
        <v>43323</v>
      </c>
      <c r="M1724" s="4">
        <v>72</v>
      </c>
      <c r="N1724" s="4">
        <v>17</v>
      </c>
      <c r="O1724" s="31">
        <v>0.66666666666666663</v>
      </c>
      <c r="P1724" s="35">
        <v>31.890000000000004</v>
      </c>
      <c r="Q1724" s="36">
        <f t="shared" si="319"/>
        <v>16</v>
      </c>
      <c r="R1724" s="4">
        <f t="shared" si="320"/>
        <v>0</v>
      </c>
      <c r="S1724" s="31">
        <f t="shared" si="326"/>
        <v>0.20906250000000001</v>
      </c>
      <c r="T1724" s="31">
        <f t="shared" si="327"/>
        <v>0.78918981481481476</v>
      </c>
      <c r="U1724" s="4">
        <f t="shared" si="321"/>
        <v>0</v>
      </c>
      <c r="V1724" s="4" t="str">
        <f t="shared" si="322"/>
        <v/>
      </c>
      <c r="W1724" s="18" t="str">
        <f>IF(V1724="","",VLOOKUP(L1724,日射量と図３!$A$4:$C$368,3,TRUE)*238.85/100)</f>
        <v/>
      </c>
      <c r="X1724" s="4" t="str">
        <f t="shared" si="323"/>
        <v/>
      </c>
      <c r="Y1724" s="4" t="str">
        <f t="shared" si="328"/>
        <v/>
      </c>
      <c r="Z1724" s="4" t="str">
        <f t="shared" si="329"/>
        <v/>
      </c>
      <c r="AA1724" s="4" t="str">
        <f>IF($V1724="","",IF(Y1724&lt;36,0,IF(AND(36&lt;=Y1724,Y1724&lt;71),VLOOKUP($W1724,日射量と図３!$E$6:$F$34,2,TRUE),IF(AND(71&lt;=Y1724,Y1724&lt;107),VLOOKUP($W1724,日射量と図３!$E$6:$G$34,3,TRUE),IF(AND(107&lt;=Y1724,Y1724&lt;143),VLOOKUP($W1724,日射量と図３!$E$6:$H$34,4,TRUE),VLOOKUP($W1724,日射量と図３!$E$6:$I$34,5,TRUE))))))</f>
        <v/>
      </c>
      <c r="AB1724" s="4" t="str">
        <f>IF($V1724="","",IF(Z1724&lt;36,0,IF(AND(36&lt;=Z1724,Z1724&lt;71),VLOOKUP($W1724,日射量と図３!$E$6:$F$34,2,TRUE),IF(AND(71&lt;=Z1724,Z1724&lt;107),VLOOKUP($W1724,日射量と図３!$E$6:$G$34,3,TRUE),IF(AND(107&lt;=Z1724,Z1724&lt;143),VLOOKUP($W1724,日射量と図３!$E$6:$H$34,4,TRUE),VLOOKUP($W1724,日射量と図３!$E$6:$I$34,5,TRUE))))))</f>
        <v/>
      </c>
      <c r="AC1724" s="382" t="str">
        <f t="shared" si="324"/>
        <v/>
      </c>
      <c r="AD1724" s="382" t="str">
        <f t="shared" si="325"/>
        <v/>
      </c>
    </row>
    <row r="1725" spans="11:30" ht="13.5" customHeight="1">
      <c r="K1725" s="4">
        <f t="shared" si="318"/>
        <v>8</v>
      </c>
      <c r="L1725" s="34">
        <v>43323</v>
      </c>
      <c r="M1725" s="4">
        <v>72</v>
      </c>
      <c r="N1725" s="4">
        <v>18</v>
      </c>
      <c r="O1725" s="31">
        <v>0.70833333333333337</v>
      </c>
      <c r="P1725" s="35">
        <v>30.7</v>
      </c>
      <c r="Q1725" s="36">
        <f t="shared" si="319"/>
        <v>16</v>
      </c>
      <c r="R1725" s="4">
        <f t="shared" si="320"/>
        <v>0</v>
      </c>
      <c r="S1725" s="31">
        <f t="shared" si="326"/>
        <v>0.20906250000000001</v>
      </c>
      <c r="T1725" s="31">
        <f t="shared" si="327"/>
        <v>0.78918981481481476</v>
      </c>
      <c r="U1725" s="4">
        <f t="shared" si="321"/>
        <v>0</v>
      </c>
      <c r="V1725" s="4" t="str">
        <f t="shared" si="322"/>
        <v/>
      </c>
      <c r="W1725" s="18" t="str">
        <f>IF(V1725="","",VLOOKUP(L1725,日射量と図３!$A$4:$C$368,3,TRUE)*238.85/100)</f>
        <v/>
      </c>
      <c r="X1725" s="4" t="str">
        <f t="shared" si="323"/>
        <v/>
      </c>
      <c r="Y1725" s="4" t="str">
        <f t="shared" si="328"/>
        <v/>
      </c>
      <c r="Z1725" s="4" t="str">
        <f t="shared" si="329"/>
        <v/>
      </c>
      <c r="AA1725" s="4" t="str">
        <f>IF($V1725="","",IF(Y1725&lt;36,0,IF(AND(36&lt;=Y1725,Y1725&lt;71),VLOOKUP($W1725,日射量と図３!$E$6:$F$34,2,TRUE),IF(AND(71&lt;=Y1725,Y1725&lt;107),VLOOKUP($W1725,日射量と図３!$E$6:$G$34,3,TRUE),IF(AND(107&lt;=Y1725,Y1725&lt;143),VLOOKUP($W1725,日射量と図３!$E$6:$H$34,4,TRUE),VLOOKUP($W1725,日射量と図３!$E$6:$I$34,5,TRUE))))))</f>
        <v/>
      </c>
      <c r="AB1725" s="4" t="str">
        <f>IF($V1725="","",IF(Z1725&lt;36,0,IF(AND(36&lt;=Z1725,Z1725&lt;71),VLOOKUP($W1725,日射量と図３!$E$6:$F$34,2,TRUE),IF(AND(71&lt;=Z1725,Z1725&lt;107),VLOOKUP($W1725,日射量と図３!$E$6:$G$34,3,TRUE),IF(AND(107&lt;=Z1725,Z1725&lt;143),VLOOKUP($W1725,日射量と図３!$E$6:$H$34,4,TRUE),VLOOKUP($W1725,日射量と図３!$E$6:$I$34,5,TRUE))))))</f>
        <v/>
      </c>
      <c r="AC1725" s="382" t="str">
        <f t="shared" si="324"/>
        <v/>
      </c>
      <c r="AD1725" s="382" t="str">
        <f t="shared" si="325"/>
        <v/>
      </c>
    </row>
    <row r="1726" spans="11:30" ht="13.5" customHeight="1">
      <c r="K1726" s="4">
        <f t="shared" si="318"/>
        <v>8</v>
      </c>
      <c r="L1726" s="34">
        <v>43323</v>
      </c>
      <c r="M1726" s="4">
        <v>72</v>
      </c>
      <c r="N1726" s="4">
        <v>19</v>
      </c>
      <c r="O1726" s="31">
        <v>0.75</v>
      </c>
      <c r="P1726" s="35">
        <v>29.679999999999996</v>
      </c>
      <c r="Q1726" s="36">
        <f t="shared" si="319"/>
        <v>16</v>
      </c>
      <c r="R1726" s="4">
        <f t="shared" si="320"/>
        <v>0</v>
      </c>
      <c r="S1726" s="31">
        <f t="shared" si="326"/>
        <v>0.20906250000000001</v>
      </c>
      <c r="T1726" s="31">
        <f t="shared" si="327"/>
        <v>0.78918981481481476</v>
      </c>
      <c r="U1726" s="4">
        <f t="shared" si="321"/>
        <v>0</v>
      </c>
      <c r="V1726" s="4" t="str">
        <f t="shared" si="322"/>
        <v/>
      </c>
      <c r="W1726" s="18" t="str">
        <f>IF(V1726="","",VLOOKUP(L1726,日射量と図３!$A$4:$C$368,3,TRUE)*238.85/100)</f>
        <v/>
      </c>
      <c r="X1726" s="4" t="str">
        <f t="shared" si="323"/>
        <v/>
      </c>
      <c r="Y1726" s="4" t="str">
        <f t="shared" si="328"/>
        <v/>
      </c>
      <c r="Z1726" s="4" t="str">
        <f t="shared" si="329"/>
        <v/>
      </c>
      <c r="AA1726" s="4" t="str">
        <f>IF($V1726="","",IF(Y1726&lt;36,0,IF(AND(36&lt;=Y1726,Y1726&lt;71),VLOOKUP($W1726,日射量と図３!$E$6:$F$34,2,TRUE),IF(AND(71&lt;=Y1726,Y1726&lt;107),VLOOKUP($W1726,日射量と図３!$E$6:$G$34,3,TRUE),IF(AND(107&lt;=Y1726,Y1726&lt;143),VLOOKUP($W1726,日射量と図３!$E$6:$H$34,4,TRUE),VLOOKUP($W1726,日射量と図３!$E$6:$I$34,5,TRUE))))))</f>
        <v/>
      </c>
      <c r="AB1726" s="4" t="str">
        <f>IF($V1726="","",IF(Z1726&lt;36,0,IF(AND(36&lt;=Z1726,Z1726&lt;71),VLOOKUP($W1726,日射量と図３!$E$6:$F$34,2,TRUE),IF(AND(71&lt;=Z1726,Z1726&lt;107),VLOOKUP($W1726,日射量と図３!$E$6:$G$34,3,TRUE),IF(AND(107&lt;=Z1726,Z1726&lt;143),VLOOKUP($W1726,日射量と図３!$E$6:$H$34,4,TRUE),VLOOKUP($W1726,日射量と図３!$E$6:$I$34,5,TRUE))))))</f>
        <v/>
      </c>
      <c r="AC1726" s="382" t="str">
        <f t="shared" si="324"/>
        <v/>
      </c>
      <c r="AD1726" s="382" t="str">
        <f t="shared" si="325"/>
        <v/>
      </c>
    </row>
    <row r="1727" spans="11:30" ht="13.5" customHeight="1">
      <c r="K1727" s="4">
        <f t="shared" si="318"/>
        <v>8</v>
      </c>
      <c r="L1727" s="34">
        <v>43323</v>
      </c>
      <c r="M1727" s="4">
        <v>72</v>
      </c>
      <c r="N1727" s="4">
        <v>20</v>
      </c>
      <c r="O1727" s="31">
        <v>0.79166666666666663</v>
      </c>
      <c r="P1727" s="35">
        <v>28.890000000000004</v>
      </c>
      <c r="Q1727" s="36">
        <f t="shared" si="319"/>
        <v>16</v>
      </c>
      <c r="R1727" s="4">
        <f t="shared" si="320"/>
        <v>0</v>
      </c>
      <c r="S1727" s="31">
        <f t="shared" si="326"/>
        <v>0.20906250000000001</v>
      </c>
      <c r="T1727" s="31">
        <f t="shared" si="327"/>
        <v>0.78918981481481476</v>
      </c>
      <c r="U1727" s="4">
        <f t="shared" si="321"/>
        <v>0</v>
      </c>
      <c r="V1727" s="4" t="str">
        <f t="shared" si="322"/>
        <v/>
      </c>
      <c r="W1727" s="18" t="str">
        <f>IF(V1727="","",VLOOKUP(L1727,日射量と図３!$A$4:$C$368,3,TRUE)*238.85/100)</f>
        <v/>
      </c>
      <c r="X1727" s="4" t="str">
        <f t="shared" si="323"/>
        <v/>
      </c>
      <c r="Y1727" s="4" t="str">
        <f t="shared" si="328"/>
        <v/>
      </c>
      <c r="Z1727" s="4" t="str">
        <f t="shared" si="329"/>
        <v/>
      </c>
      <c r="AA1727" s="4" t="str">
        <f>IF($V1727="","",IF(Y1727&lt;36,0,IF(AND(36&lt;=Y1727,Y1727&lt;71),VLOOKUP($W1727,日射量と図３!$E$6:$F$34,2,TRUE),IF(AND(71&lt;=Y1727,Y1727&lt;107),VLOOKUP($W1727,日射量と図３!$E$6:$G$34,3,TRUE),IF(AND(107&lt;=Y1727,Y1727&lt;143),VLOOKUP($W1727,日射量と図３!$E$6:$H$34,4,TRUE),VLOOKUP($W1727,日射量と図３!$E$6:$I$34,5,TRUE))))))</f>
        <v/>
      </c>
      <c r="AB1727" s="4" t="str">
        <f>IF($V1727="","",IF(Z1727&lt;36,0,IF(AND(36&lt;=Z1727,Z1727&lt;71),VLOOKUP($W1727,日射量と図３!$E$6:$F$34,2,TRUE),IF(AND(71&lt;=Z1727,Z1727&lt;107),VLOOKUP($W1727,日射量と図３!$E$6:$G$34,3,TRUE),IF(AND(107&lt;=Z1727,Z1727&lt;143),VLOOKUP($W1727,日射量と図３!$E$6:$H$34,4,TRUE),VLOOKUP($W1727,日射量と図３!$E$6:$I$34,5,TRUE))))))</f>
        <v/>
      </c>
      <c r="AC1727" s="382" t="str">
        <f t="shared" si="324"/>
        <v/>
      </c>
      <c r="AD1727" s="382" t="str">
        <f t="shared" si="325"/>
        <v/>
      </c>
    </row>
    <row r="1728" spans="11:30" ht="13.5" customHeight="1">
      <c r="K1728" s="4">
        <f t="shared" si="318"/>
        <v>8</v>
      </c>
      <c r="L1728" s="34">
        <v>43323</v>
      </c>
      <c r="M1728" s="4">
        <v>72</v>
      </c>
      <c r="N1728" s="4">
        <v>21</v>
      </c>
      <c r="O1728" s="31">
        <v>0.83333333333333337</v>
      </c>
      <c r="P1728" s="35">
        <v>28.46</v>
      </c>
      <c r="Q1728" s="36">
        <f t="shared" si="319"/>
        <v>16</v>
      </c>
      <c r="R1728" s="4">
        <f t="shared" si="320"/>
        <v>0</v>
      </c>
      <c r="S1728" s="31">
        <f t="shared" si="326"/>
        <v>0.20906250000000001</v>
      </c>
      <c r="T1728" s="31">
        <f t="shared" si="327"/>
        <v>0.78918981481481476</v>
      </c>
      <c r="U1728" s="4">
        <f t="shared" si="321"/>
        <v>0</v>
      </c>
      <c r="V1728" s="4" t="str">
        <f t="shared" si="322"/>
        <v/>
      </c>
      <c r="W1728" s="18" t="str">
        <f>IF(V1728="","",VLOOKUP(L1728,日射量と図３!$A$4:$C$368,3,TRUE)*238.85/100)</f>
        <v/>
      </c>
      <c r="X1728" s="4" t="str">
        <f t="shared" si="323"/>
        <v/>
      </c>
      <c r="Y1728" s="4" t="str">
        <f t="shared" si="328"/>
        <v/>
      </c>
      <c r="Z1728" s="4" t="str">
        <f t="shared" si="329"/>
        <v/>
      </c>
      <c r="AA1728" s="4" t="str">
        <f>IF($V1728="","",IF(Y1728&lt;36,0,IF(AND(36&lt;=Y1728,Y1728&lt;71),VLOOKUP($W1728,日射量と図３!$E$6:$F$34,2,TRUE),IF(AND(71&lt;=Y1728,Y1728&lt;107),VLOOKUP($W1728,日射量と図３!$E$6:$G$34,3,TRUE),IF(AND(107&lt;=Y1728,Y1728&lt;143),VLOOKUP($W1728,日射量と図３!$E$6:$H$34,4,TRUE),VLOOKUP($W1728,日射量と図３!$E$6:$I$34,5,TRUE))))))</f>
        <v/>
      </c>
      <c r="AB1728" s="4" t="str">
        <f>IF($V1728="","",IF(Z1728&lt;36,0,IF(AND(36&lt;=Z1728,Z1728&lt;71),VLOOKUP($W1728,日射量と図３!$E$6:$F$34,2,TRUE),IF(AND(71&lt;=Z1728,Z1728&lt;107),VLOOKUP($W1728,日射量と図３!$E$6:$G$34,3,TRUE),IF(AND(107&lt;=Z1728,Z1728&lt;143),VLOOKUP($W1728,日射量と図３!$E$6:$H$34,4,TRUE),VLOOKUP($W1728,日射量と図３!$E$6:$I$34,5,TRUE))))))</f>
        <v/>
      </c>
      <c r="AC1728" s="382" t="str">
        <f t="shared" si="324"/>
        <v/>
      </c>
      <c r="AD1728" s="382" t="str">
        <f t="shared" si="325"/>
        <v/>
      </c>
    </row>
    <row r="1729" spans="11:30" ht="13.5" customHeight="1">
      <c r="K1729" s="4">
        <f t="shared" si="318"/>
        <v>8</v>
      </c>
      <c r="L1729" s="34">
        <v>43323</v>
      </c>
      <c r="M1729" s="4">
        <v>72</v>
      </c>
      <c r="N1729" s="4">
        <v>22</v>
      </c>
      <c r="O1729" s="31">
        <v>0.875</v>
      </c>
      <c r="P1729" s="35">
        <v>28.139999999999997</v>
      </c>
      <c r="Q1729" s="36">
        <f t="shared" si="319"/>
        <v>16</v>
      </c>
      <c r="R1729" s="4">
        <f t="shared" si="320"/>
        <v>0</v>
      </c>
      <c r="S1729" s="31">
        <f t="shared" si="326"/>
        <v>0.20906250000000001</v>
      </c>
      <c r="T1729" s="31">
        <f t="shared" si="327"/>
        <v>0.78918981481481476</v>
      </c>
      <c r="U1729" s="4">
        <f t="shared" si="321"/>
        <v>0</v>
      </c>
      <c r="V1729" s="4" t="str">
        <f t="shared" si="322"/>
        <v/>
      </c>
      <c r="W1729" s="18" t="str">
        <f>IF(V1729="","",VLOOKUP(L1729,日射量と図３!$A$4:$C$368,3,TRUE)*238.85/100)</f>
        <v/>
      </c>
      <c r="X1729" s="4" t="str">
        <f t="shared" si="323"/>
        <v/>
      </c>
      <c r="Y1729" s="4" t="str">
        <f t="shared" si="328"/>
        <v/>
      </c>
      <c r="Z1729" s="4" t="str">
        <f t="shared" si="329"/>
        <v/>
      </c>
      <c r="AA1729" s="4" t="str">
        <f>IF($V1729="","",IF(Y1729&lt;36,0,IF(AND(36&lt;=Y1729,Y1729&lt;71),VLOOKUP($W1729,日射量と図３!$E$6:$F$34,2,TRUE),IF(AND(71&lt;=Y1729,Y1729&lt;107),VLOOKUP($W1729,日射量と図３!$E$6:$G$34,3,TRUE),IF(AND(107&lt;=Y1729,Y1729&lt;143),VLOOKUP($W1729,日射量と図３!$E$6:$H$34,4,TRUE),VLOOKUP($W1729,日射量と図３!$E$6:$I$34,5,TRUE))))))</f>
        <v/>
      </c>
      <c r="AB1729" s="4" t="str">
        <f>IF($V1729="","",IF(Z1729&lt;36,0,IF(AND(36&lt;=Z1729,Z1729&lt;71),VLOOKUP($W1729,日射量と図３!$E$6:$F$34,2,TRUE),IF(AND(71&lt;=Z1729,Z1729&lt;107),VLOOKUP($W1729,日射量と図３!$E$6:$G$34,3,TRUE),IF(AND(107&lt;=Z1729,Z1729&lt;143),VLOOKUP($W1729,日射量と図３!$E$6:$H$34,4,TRUE),VLOOKUP($W1729,日射量と図３!$E$6:$I$34,5,TRUE))))))</f>
        <v/>
      </c>
      <c r="AC1729" s="382" t="str">
        <f t="shared" si="324"/>
        <v/>
      </c>
      <c r="AD1729" s="382" t="str">
        <f t="shared" si="325"/>
        <v/>
      </c>
    </row>
    <row r="1730" spans="11:30" ht="13.5" customHeight="1">
      <c r="K1730" s="4">
        <f t="shared" si="318"/>
        <v>8</v>
      </c>
      <c r="L1730" s="34">
        <v>43323</v>
      </c>
      <c r="M1730" s="4">
        <v>72</v>
      </c>
      <c r="N1730" s="4">
        <v>23</v>
      </c>
      <c r="O1730" s="31">
        <v>0.91666666666666663</v>
      </c>
      <c r="P1730" s="35">
        <v>27.7</v>
      </c>
      <c r="Q1730" s="36">
        <f t="shared" si="319"/>
        <v>13</v>
      </c>
      <c r="R1730" s="4">
        <f t="shared" si="320"/>
        <v>0</v>
      </c>
      <c r="S1730" s="31">
        <f t="shared" si="326"/>
        <v>0.20906250000000001</v>
      </c>
      <c r="T1730" s="31">
        <f t="shared" si="327"/>
        <v>0.78918981481481476</v>
      </c>
      <c r="U1730" s="4">
        <f t="shared" si="321"/>
        <v>0</v>
      </c>
      <c r="V1730" s="4" t="str">
        <f t="shared" si="322"/>
        <v/>
      </c>
      <c r="W1730" s="18" t="str">
        <f>IF(V1730="","",VLOOKUP(L1730,日射量と図３!$A$4:$C$368,3,TRUE)*238.85/100)</f>
        <v/>
      </c>
      <c r="X1730" s="4" t="str">
        <f t="shared" si="323"/>
        <v/>
      </c>
      <c r="Y1730" s="4" t="str">
        <f t="shared" si="328"/>
        <v/>
      </c>
      <c r="Z1730" s="4" t="str">
        <f t="shared" si="329"/>
        <v/>
      </c>
      <c r="AA1730" s="4" t="str">
        <f>IF($V1730="","",IF(Y1730&lt;36,0,IF(AND(36&lt;=Y1730,Y1730&lt;71),VLOOKUP($W1730,日射量と図３!$E$6:$F$34,2,TRUE),IF(AND(71&lt;=Y1730,Y1730&lt;107),VLOOKUP($W1730,日射量と図３!$E$6:$G$34,3,TRUE),IF(AND(107&lt;=Y1730,Y1730&lt;143),VLOOKUP($W1730,日射量と図３!$E$6:$H$34,4,TRUE),VLOOKUP($W1730,日射量と図３!$E$6:$I$34,5,TRUE))))))</f>
        <v/>
      </c>
      <c r="AB1730" s="4" t="str">
        <f>IF($V1730="","",IF(Z1730&lt;36,0,IF(AND(36&lt;=Z1730,Z1730&lt;71),VLOOKUP($W1730,日射量と図３!$E$6:$F$34,2,TRUE),IF(AND(71&lt;=Z1730,Z1730&lt;107),VLOOKUP($W1730,日射量と図３!$E$6:$G$34,3,TRUE),IF(AND(107&lt;=Z1730,Z1730&lt;143),VLOOKUP($W1730,日射量と図３!$E$6:$H$34,4,TRUE),VLOOKUP($W1730,日射量と図３!$E$6:$I$34,5,TRUE))))))</f>
        <v/>
      </c>
      <c r="AC1730" s="382" t="str">
        <f t="shared" si="324"/>
        <v/>
      </c>
      <c r="AD1730" s="382" t="str">
        <f t="shared" si="325"/>
        <v/>
      </c>
    </row>
    <row r="1731" spans="11:30" ht="13.5" customHeight="1">
      <c r="K1731" s="4">
        <f t="shared" si="318"/>
        <v>8</v>
      </c>
      <c r="L1731" s="34">
        <v>43323</v>
      </c>
      <c r="M1731" s="4">
        <v>72</v>
      </c>
      <c r="N1731" s="4">
        <v>24</v>
      </c>
      <c r="O1731" s="31">
        <v>0.95833333333333337</v>
      </c>
      <c r="P1731" s="35">
        <v>27.5</v>
      </c>
      <c r="Q1731" s="36">
        <f t="shared" si="319"/>
        <v>13</v>
      </c>
      <c r="R1731" s="4">
        <f t="shared" si="320"/>
        <v>0</v>
      </c>
      <c r="S1731" s="31">
        <f t="shared" si="326"/>
        <v>0.20906250000000001</v>
      </c>
      <c r="T1731" s="31">
        <f t="shared" si="327"/>
        <v>0.78918981481481476</v>
      </c>
      <c r="U1731" s="4">
        <f t="shared" si="321"/>
        <v>0</v>
      </c>
      <c r="V1731" s="4" t="str">
        <f t="shared" si="322"/>
        <v/>
      </c>
      <c r="W1731" s="18" t="str">
        <f>IF(V1731="","",VLOOKUP(L1731,日射量と図３!$A$4:$C$368,3,TRUE)*238.85/100)</f>
        <v/>
      </c>
      <c r="X1731" s="4" t="str">
        <f t="shared" si="323"/>
        <v/>
      </c>
      <c r="Y1731" s="4" t="str">
        <f t="shared" si="328"/>
        <v/>
      </c>
      <c r="Z1731" s="4" t="str">
        <f t="shared" si="329"/>
        <v/>
      </c>
      <c r="AA1731" s="4" t="str">
        <f>IF($V1731="","",IF(Y1731&lt;36,0,IF(AND(36&lt;=Y1731,Y1731&lt;71),VLOOKUP($W1731,日射量と図３!$E$6:$F$34,2,TRUE),IF(AND(71&lt;=Y1731,Y1731&lt;107),VLOOKUP($W1731,日射量と図３!$E$6:$G$34,3,TRUE),IF(AND(107&lt;=Y1731,Y1731&lt;143),VLOOKUP($W1731,日射量と図３!$E$6:$H$34,4,TRUE),VLOOKUP($W1731,日射量と図３!$E$6:$I$34,5,TRUE))))))</f>
        <v/>
      </c>
      <c r="AB1731" s="4" t="str">
        <f>IF($V1731="","",IF(Z1731&lt;36,0,IF(AND(36&lt;=Z1731,Z1731&lt;71),VLOOKUP($W1731,日射量と図３!$E$6:$F$34,2,TRUE),IF(AND(71&lt;=Z1731,Z1731&lt;107),VLOOKUP($W1731,日射量と図３!$E$6:$G$34,3,TRUE),IF(AND(107&lt;=Z1731,Z1731&lt;143),VLOOKUP($W1731,日射量と図３!$E$6:$H$34,4,TRUE),VLOOKUP($W1731,日射量と図３!$E$6:$I$34,5,TRUE))))))</f>
        <v/>
      </c>
      <c r="AC1731" s="382" t="str">
        <f t="shared" si="324"/>
        <v/>
      </c>
      <c r="AD1731" s="382" t="str">
        <f t="shared" si="325"/>
        <v/>
      </c>
    </row>
    <row r="1732" spans="11:30" ht="13.5" customHeight="1">
      <c r="K1732" s="4">
        <f t="shared" si="318"/>
        <v>8</v>
      </c>
      <c r="L1732" s="34">
        <v>43324</v>
      </c>
      <c r="M1732" s="4">
        <v>73</v>
      </c>
      <c r="N1732" s="4">
        <v>1</v>
      </c>
      <c r="O1732" s="31">
        <v>0</v>
      </c>
      <c r="P1732" s="35">
        <v>27.130000000000003</v>
      </c>
      <c r="Q1732" s="36">
        <f t="shared" si="319"/>
        <v>13</v>
      </c>
      <c r="R1732" s="4">
        <f t="shared" si="320"/>
        <v>0</v>
      </c>
      <c r="S1732" s="31">
        <f t="shared" si="326"/>
        <v>0.20906250000000001</v>
      </c>
      <c r="T1732" s="31">
        <f t="shared" si="327"/>
        <v>0.78918981481481476</v>
      </c>
      <c r="U1732" s="4">
        <f t="shared" si="321"/>
        <v>0</v>
      </c>
      <c r="V1732" s="4">
        <f t="shared" si="322"/>
        <v>0</v>
      </c>
      <c r="W1732" s="18">
        <f>IF(V1732="","",VLOOKUP(L1732,日射量と図３!$A$4:$C$368,3,TRUE)*238.85/100)</f>
        <v>42.993000000000002</v>
      </c>
      <c r="X1732" s="4">
        <f t="shared" si="323"/>
        <v>14</v>
      </c>
      <c r="Y1732" s="4">
        <f t="shared" si="328"/>
        <v>0</v>
      </c>
      <c r="Z1732" s="4">
        <f t="shared" si="329"/>
        <v>0</v>
      </c>
      <c r="AA1732" s="4">
        <f>IF($V1732="","",IF(Y1732&lt;36,0,IF(AND(36&lt;=Y1732,Y1732&lt;71),VLOOKUP($W1732,日射量と図３!$E$6:$F$34,2,TRUE),IF(AND(71&lt;=Y1732,Y1732&lt;107),VLOOKUP($W1732,日射量と図３!$E$6:$G$34,3,TRUE),IF(AND(107&lt;=Y1732,Y1732&lt;143),VLOOKUP($W1732,日射量と図３!$E$6:$H$34,4,TRUE),VLOOKUP($W1732,日射量と図３!$E$6:$I$34,5,TRUE))))))</f>
        <v>0</v>
      </c>
      <c r="AB1732" s="4">
        <f>IF($V1732="","",IF(Z1732&lt;36,0,IF(AND(36&lt;=Z1732,Z1732&lt;71),VLOOKUP($W1732,日射量と図３!$E$6:$F$34,2,TRUE),IF(AND(71&lt;=Z1732,Z1732&lt;107),VLOOKUP($W1732,日射量と図３!$E$6:$G$34,3,TRUE),IF(AND(107&lt;=Z1732,Z1732&lt;143),VLOOKUP($W1732,日射量と図３!$E$6:$H$34,4,TRUE),VLOOKUP($W1732,日射量と図３!$E$6:$I$34,5,TRUE))))))</f>
        <v>0</v>
      </c>
      <c r="AC1732" s="382">
        <f t="shared" si="324"/>
        <v>0</v>
      </c>
      <c r="AD1732" s="382">
        <f t="shared" si="325"/>
        <v>0</v>
      </c>
    </row>
    <row r="1733" spans="11:30" ht="13.5" customHeight="1">
      <c r="K1733" s="4">
        <f t="shared" ref="K1733:K1796" si="330">MONTH(L1733)</f>
        <v>8</v>
      </c>
      <c r="L1733" s="34">
        <v>43324</v>
      </c>
      <c r="M1733" s="4">
        <v>73</v>
      </c>
      <c r="N1733" s="4">
        <v>2</v>
      </c>
      <c r="O1733" s="31">
        <v>4.1666666666666664E-2</v>
      </c>
      <c r="P1733" s="35">
        <v>26.940000000000005</v>
      </c>
      <c r="Q1733" s="36">
        <f t="shared" ref="Q1733:Q1796" si="331">IF(O1733&lt;$B$15,$D$14,IF(O1733&lt;$B$16,$D$15,IF(O1733&lt;$B$17,$D$16,IF(O1733&lt;$B$18,$D$17,IF(O1733&lt;$B$19,$D$18,$D$19)))))</f>
        <v>13</v>
      </c>
      <c r="R1733" s="4">
        <f t="shared" ref="R1733:R1796" si="332">IF(Q1733-P1733&gt;0,Q1733-P1733,0)</f>
        <v>0</v>
      </c>
      <c r="S1733" s="31">
        <f t="shared" si="326"/>
        <v>0.20906250000000001</v>
      </c>
      <c r="T1733" s="31">
        <f t="shared" si="327"/>
        <v>0.78918981481481476</v>
      </c>
      <c r="U1733" s="4">
        <f t="shared" ref="U1733:U1796" si="333">IF(AND(S1733&lt;O1733,O1733&lt;T1733),R1733,0)</f>
        <v>0</v>
      </c>
      <c r="V1733" s="4" t="str">
        <f t="shared" ref="V1733:V1796" si="334">IF(N1733=1,SUM(U1733:U1756),"")</f>
        <v/>
      </c>
      <c r="W1733" s="18" t="str">
        <f>IF(V1733="","",VLOOKUP(L1733,日射量と図３!$A$4:$C$368,3,TRUE)*238.85/100)</f>
        <v/>
      </c>
      <c r="X1733" s="4" t="str">
        <f t="shared" ref="X1733:X1796" si="335">IF(V1733="","",VLOOKUP(K1733,$AF$38:$AJ$49,5,TRUE))</f>
        <v/>
      </c>
      <c r="Y1733" s="4" t="str">
        <f t="shared" si="328"/>
        <v/>
      </c>
      <c r="Z1733" s="4" t="str">
        <f t="shared" si="329"/>
        <v/>
      </c>
      <c r="AA1733" s="4" t="str">
        <f>IF($V1733="","",IF(Y1733&lt;36,0,IF(AND(36&lt;=Y1733,Y1733&lt;71),VLOOKUP($W1733,日射量と図３!$E$6:$F$34,2,TRUE),IF(AND(71&lt;=Y1733,Y1733&lt;107),VLOOKUP($W1733,日射量と図３!$E$6:$G$34,3,TRUE),IF(AND(107&lt;=Y1733,Y1733&lt;143),VLOOKUP($W1733,日射量と図３!$E$6:$H$34,4,TRUE),VLOOKUP($W1733,日射量と図３!$E$6:$I$34,5,TRUE))))))</f>
        <v/>
      </c>
      <c r="AB1733" s="4" t="str">
        <f>IF($V1733="","",IF(Z1733&lt;36,0,IF(AND(36&lt;=Z1733,Z1733&lt;71),VLOOKUP($W1733,日射量と図３!$E$6:$F$34,2,TRUE),IF(AND(71&lt;=Z1733,Z1733&lt;107),VLOOKUP($W1733,日射量と図３!$E$6:$G$34,3,TRUE),IF(AND(107&lt;=Z1733,Z1733&lt;143),VLOOKUP($W1733,日射量と図３!$E$6:$H$34,4,TRUE),VLOOKUP($W1733,日射量と図３!$E$6:$I$34,5,TRUE))))))</f>
        <v/>
      </c>
      <c r="AC1733" s="382" t="str">
        <f t="shared" si="324"/>
        <v/>
      </c>
      <c r="AD1733" s="382" t="str">
        <f t="shared" si="325"/>
        <v/>
      </c>
    </row>
    <row r="1734" spans="11:30" ht="13.5" customHeight="1">
      <c r="K1734" s="4">
        <f t="shared" si="330"/>
        <v>8</v>
      </c>
      <c r="L1734" s="34">
        <v>43324</v>
      </c>
      <c r="M1734" s="4">
        <v>73</v>
      </c>
      <c r="N1734" s="4">
        <v>3</v>
      </c>
      <c r="O1734" s="31">
        <v>8.3333333333333329E-2</v>
      </c>
      <c r="P1734" s="35">
        <v>26.720000000000006</v>
      </c>
      <c r="Q1734" s="36">
        <f t="shared" si="331"/>
        <v>13</v>
      </c>
      <c r="R1734" s="4">
        <f t="shared" si="332"/>
        <v>0</v>
      </c>
      <c r="S1734" s="31">
        <f t="shared" si="326"/>
        <v>0.20906250000000001</v>
      </c>
      <c r="T1734" s="31">
        <f t="shared" si="327"/>
        <v>0.78918981481481476</v>
      </c>
      <c r="U1734" s="4">
        <f t="shared" si="333"/>
        <v>0</v>
      </c>
      <c r="V1734" s="4" t="str">
        <f t="shared" si="334"/>
        <v/>
      </c>
      <c r="W1734" s="18" t="str">
        <f>IF(V1734="","",VLOOKUP(L1734,日射量と図３!$A$4:$C$368,3,TRUE)*238.85/100)</f>
        <v/>
      </c>
      <c r="X1734" s="4" t="str">
        <f t="shared" si="335"/>
        <v/>
      </c>
      <c r="Y1734" s="4" t="str">
        <f t="shared" si="328"/>
        <v/>
      </c>
      <c r="Z1734" s="4" t="str">
        <f t="shared" si="329"/>
        <v/>
      </c>
      <c r="AA1734" s="4" t="str">
        <f>IF($V1734="","",IF(Y1734&lt;36,0,IF(AND(36&lt;=Y1734,Y1734&lt;71),VLOOKUP($W1734,日射量と図３!$E$6:$F$34,2,TRUE),IF(AND(71&lt;=Y1734,Y1734&lt;107),VLOOKUP($W1734,日射量と図３!$E$6:$G$34,3,TRUE),IF(AND(107&lt;=Y1734,Y1734&lt;143),VLOOKUP($W1734,日射量と図３!$E$6:$H$34,4,TRUE),VLOOKUP($W1734,日射量と図３!$E$6:$I$34,5,TRUE))))))</f>
        <v/>
      </c>
      <c r="AB1734" s="4" t="str">
        <f>IF($V1734="","",IF(Z1734&lt;36,0,IF(AND(36&lt;=Z1734,Z1734&lt;71),VLOOKUP($W1734,日射量と図３!$E$6:$F$34,2,TRUE),IF(AND(71&lt;=Z1734,Z1734&lt;107),VLOOKUP($W1734,日射量と図３!$E$6:$G$34,3,TRUE),IF(AND(107&lt;=Z1734,Z1734&lt;143),VLOOKUP($W1734,日射量と図３!$E$6:$H$34,4,TRUE),VLOOKUP($W1734,日射量と図３!$E$6:$I$34,5,TRUE))))))</f>
        <v/>
      </c>
      <c r="AC1734" s="382" t="str">
        <f t="shared" si="324"/>
        <v/>
      </c>
      <c r="AD1734" s="382" t="str">
        <f t="shared" si="325"/>
        <v/>
      </c>
    </row>
    <row r="1735" spans="11:30" ht="13.5" customHeight="1">
      <c r="K1735" s="4">
        <f t="shared" si="330"/>
        <v>8</v>
      </c>
      <c r="L1735" s="34">
        <v>43324</v>
      </c>
      <c r="M1735" s="4">
        <v>73</v>
      </c>
      <c r="N1735" s="4">
        <v>4</v>
      </c>
      <c r="O1735" s="31">
        <v>0.125</v>
      </c>
      <c r="P1735" s="35">
        <v>26.490000000000002</v>
      </c>
      <c r="Q1735" s="36">
        <f t="shared" si="331"/>
        <v>13</v>
      </c>
      <c r="R1735" s="4">
        <f t="shared" si="332"/>
        <v>0</v>
      </c>
      <c r="S1735" s="31">
        <f t="shared" si="326"/>
        <v>0.20906250000000001</v>
      </c>
      <c r="T1735" s="31">
        <f t="shared" si="327"/>
        <v>0.78918981481481476</v>
      </c>
      <c r="U1735" s="4">
        <f t="shared" si="333"/>
        <v>0</v>
      </c>
      <c r="V1735" s="4" t="str">
        <f t="shared" si="334"/>
        <v/>
      </c>
      <c r="W1735" s="18" t="str">
        <f>IF(V1735="","",VLOOKUP(L1735,日射量と図３!$A$4:$C$368,3,TRUE)*238.85/100)</f>
        <v/>
      </c>
      <c r="X1735" s="4" t="str">
        <f t="shared" si="335"/>
        <v/>
      </c>
      <c r="Y1735" s="4" t="str">
        <f t="shared" si="328"/>
        <v/>
      </c>
      <c r="Z1735" s="4" t="str">
        <f t="shared" si="329"/>
        <v/>
      </c>
      <c r="AA1735" s="4" t="str">
        <f>IF($V1735="","",IF(Y1735&lt;36,0,IF(AND(36&lt;=Y1735,Y1735&lt;71),VLOOKUP($W1735,日射量と図３!$E$6:$F$34,2,TRUE),IF(AND(71&lt;=Y1735,Y1735&lt;107),VLOOKUP($W1735,日射量と図３!$E$6:$G$34,3,TRUE),IF(AND(107&lt;=Y1735,Y1735&lt;143),VLOOKUP($W1735,日射量と図３!$E$6:$H$34,4,TRUE),VLOOKUP($W1735,日射量と図３!$E$6:$I$34,5,TRUE))))))</f>
        <v/>
      </c>
      <c r="AB1735" s="4" t="str">
        <f>IF($V1735="","",IF(Z1735&lt;36,0,IF(AND(36&lt;=Z1735,Z1735&lt;71),VLOOKUP($W1735,日射量と図３!$E$6:$F$34,2,TRUE),IF(AND(71&lt;=Z1735,Z1735&lt;107),VLOOKUP($W1735,日射量と図３!$E$6:$G$34,3,TRUE),IF(AND(107&lt;=Z1735,Z1735&lt;143),VLOOKUP($W1735,日射量と図３!$E$6:$H$34,4,TRUE),VLOOKUP($W1735,日射量と図３!$E$6:$I$34,5,TRUE))))))</f>
        <v/>
      </c>
      <c r="AC1735" s="382" t="str">
        <f t="shared" si="324"/>
        <v/>
      </c>
      <c r="AD1735" s="382" t="str">
        <f t="shared" si="325"/>
        <v/>
      </c>
    </row>
    <row r="1736" spans="11:30" ht="13.5" customHeight="1">
      <c r="K1736" s="4">
        <f t="shared" si="330"/>
        <v>8</v>
      </c>
      <c r="L1736" s="34">
        <v>43324</v>
      </c>
      <c r="M1736" s="4">
        <v>73</v>
      </c>
      <c r="N1736" s="4">
        <v>5</v>
      </c>
      <c r="O1736" s="31">
        <v>0.16666666666666666</v>
      </c>
      <c r="P1736" s="35">
        <v>26.22</v>
      </c>
      <c r="Q1736" s="36">
        <f t="shared" si="331"/>
        <v>15</v>
      </c>
      <c r="R1736" s="4">
        <f t="shared" si="332"/>
        <v>0</v>
      </c>
      <c r="S1736" s="31">
        <f t="shared" si="326"/>
        <v>0.20906250000000001</v>
      </c>
      <c r="T1736" s="31">
        <f t="shared" si="327"/>
        <v>0.78918981481481476</v>
      </c>
      <c r="U1736" s="4">
        <f t="shared" si="333"/>
        <v>0</v>
      </c>
      <c r="V1736" s="4" t="str">
        <f t="shared" si="334"/>
        <v/>
      </c>
      <c r="W1736" s="18" t="str">
        <f>IF(V1736="","",VLOOKUP(L1736,日射量と図３!$A$4:$C$368,3,TRUE)*238.85/100)</f>
        <v/>
      </c>
      <c r="X1736" s="4" t="str">
        <f t="shared" si="335"/>
        <v/>
      </c>
      <c r="Y1736" s="4" t="str">
        <f t="shared" si="328"/>
        <v/>
      </c>
      <c r="Z1736" s="4" t="str">
        <f t="shared" si="329"/>
        <v/>
      </c>
      <c r="AA1736" s="4" t="str">
        <f>IF($V1736="","",IF(Y1736&lt;36,0,IF(AND(36&lt;=Y1736,Y1736&lt;71),VLOOKUP($W1736,日射量と図３!$E$6:$F$34,2,TRUE),IF(AND(71&lt;=Y1736,Y1736&lt;107),VLOOKUP($W1736,日射量と図３!$E$6:$G$34,3,TRUE),IF(AND(107&lt;=Y1736,Y1736&lt;143),VLOOKUP($W1736,日射量と図３!$E$6:$H$34,4,TRUE),VLOOKUP($W1736,日射量と図３!$E$6:$I$34,5,TRUE))))))</f>
        <v/>
      </c>
      <c r="AB1736" s="4" t="str">
        <f>IF($V1736="","",IF(Z1736&lt;36,0,IF(AND(36&lt;=Z1736,Z1736&lt;71),VLOOKUP($W1736,日射量と図３!$E$6:$F$34,2,TRUE),IF(AND(71&lt;=Z1736,Z1736&lt;107),VLOOKUP($W1736,日射量と図３!$E$6:$G$34,3,TRUE),IF(AND(107&lt;=Z1736,Z1736&lt;143),VLOOKUP($W1736,日射量と図３!$E$6:$H$34,4,TRUE),VLOOKUP($W1736,日射量と図３!$E$6:$I$34,5,TRUE))))))</f>
        <v/>
      </c>
      <c r="AC1736" s="382" t="str">
        <f t="shared" si="324"/>
        <v/>
      </c>
      <c r="AD1736" s="382" t="str">
        <f t="shared" si="325"/>
        <v/>
      </c>
    </row>
    <row r="1737" spans="11:30" ht="13.5" customHeight="1">
      <c r="K1737" s="4">
        <f t="shared" si="330"/>
        <v>8</v>
      </c>
      <c r="L1737" s="34">
        <v>43324</v>
      </c>
      <c r="M1737" s="4">
        <v>73</v>
      </c>
      <c r="N1737" s="4">
        <v>6</v>
      </c>
      <c r="O1737" s="31">
        <v>0.20833333333333334</v>
      </c>
      <c r="P1737" s="35">
        <v>26.02</v>
      </c>
      <c r="Q1737" s="36">
        <f t="shared" si="331"/>
        <v>15</v>
      </c>
      <c r="R1737" s="4">
        <f t="shared" si="332"/>
        <v>0</v>
      </c>
      <c r="S1737" s="31">
        <f t="shared" si="326"/>
        <v>0.20906250000000001</v>
      </c>
      <c r="T1737" s="31">
        <f t="shared" si="327"/>
        <v>0.78918981481481476</v>
      </c>
      <c r="U1737" s="4">
        <f t="shared" si="333"/>
        <v>0</v>
      </c>
      <c r="V1737" s="4" t="str">
        <f t="shared" si="334"/>
        <v/>
      </c>
      <c r="W1737" s="18" t="str">
        <f>IF(V1737="","",VLOOKUP(L1737,日射量と図３!$A$4:$C$368,3,TRUE)*238.85/100)</f>
        <v/>
      </c>
      <c r="X1737" s="4" t="str">
        <f t="shared" si="335"/>
        <v/>
      </c>
      <c r="Y1737" s="4" t="str">
        <f t="shared" si="328"/>
        <v/>
      </c>
      <c r="Z1737" s="4" t="str">
        <f t="shared" si="329"/>
        <v/>
      </c>
      <c r="AA1737" s="4" t="str">
        <f>IF($V1737="","",IF(Y1737&lt;36,0,IF(AND(36&lt;=Y1737,Y1737&lt;71),VLOOKUP($W1737,日射量と図３!$E$6:$F$34,2,TRUE),IF(AND(71&lt;=Y1737,Y1737&lt;107),VLOOKUP($W1737,日射量と図３!$E$6:$G$34,3,TRUE),IF(AND(107&lt;=Y1737,Y1737&lt;143),VLOOKUP($W1737,日射量と図３!$E$6:$H$34,4,TRUE),VLOOKUP($W1737,日射量と図３!$E$6:$I$34,5,TRUE))))))</f>
        <v/>
      </c>
      <c r="AB1737" s="4" t="str">
        <f>IF($V1737="","",IF(Z1737&lt;36,0,IF(AND(36&lt;=Z1737,Z1737&lt;71),VLOOKUP($W1737,日射量と図３!$E$6:$F$34,2,TRUE),IF(AND(71&lt;=Z1737,Z1737&lt;107),VLOOKUP($W1737,日射量と図３!$E$6:$G$34,3,TRUE),IF(AND(107&lt;=Z1737,Z1737&lt;143),VLOOKUP($W1737,日射量と図３!$E$6:$H$34,4,TRUE),VLOOKUP($W1737,日射量と図３!$E$6:$I$34,5,TRUE))))))</f>
        <v/>
      </c>
      <c r="AC1737" s="382" t="str">
        <f t="shared" si="324"/>
        <v/>
      </c>
      <c r="AD1737" s="382" t="str">
        <f t="shared" si="325"/>
        <v/>
      </c>
    </row>
    <row r="1738" spans="11:30" ht="13.5" customHeight="1">
      <c r="K1738" s="4">
        <f t="shared" si="330"/>
        <v>8</v>
      </c>
      <c r="L1738" s="34">
        <v>43324</v>
      </c>
      <c r="M1738" s="4">
        <v>73</v>
      </c>
      <c r="N1738" s="4">
        <v>7</v>
      </c>
      <c r="O1738" s="31">
        <v>0.25</v>
      </c>
      <c r="P1738" s="35">
        <v>26.020000000000003</v>
      </c>
      <c r="Q1738" s="36">
        <f t="shared" si="331"/>
        <v>15</v>
      </c>
      <c r="R1738" s="4">
        <f t="shared" si="332"/>
        <v>0</v>
      </c>
      <c r="S1738" s="31">
        <f t="shared" si="326"/>
        <v>0.20906250000000001</v>
      </c>
      <c r="T1738" s="31">
        <f t="shared" si="327"/>
        <v>0.78918981481481476</v>
      </c>
      <c r="U1738" s="4">
        <f t="shared" si="333"/>
        <v>0</v>
      </c>
      <c r="V1738" s="4" t="str">
        <f t="shared" si="334"/>
        <v/>
      </c>
      <c r="W1738" s="18" t="str">
        <f>IF(V1738="","",VLOOKUP(L1738,日射量と図３!$A$4:$C$368,3,TRUE)*238.85/100)</f>
        <v/>
      </c>
      <c r="X1738" s="4" t="str">
        <f t="shared" si="335"/>
        <v/>
      </c>
      <c r="Y1738" s="4" t="str">
        <f t="shared" si="328"/>
        <v/>
      </c>
      <c r="Z1738" s="4" t="str">
        <f t="shared" si="329"/>
        <v/>
      </c>
      <c r="AA1738" s="4" t="str">
        <f>IF($V1738="","",IF(Y1738&lt;36,0,IF(AND(36&lt;=Y1738,Y1738&lt;71),VLOOKUP($W1738,日射量と図３!$E$6:$F$34,2,TRUE),IF(AND(71&lt;=Y1738,Y1738&lt;107),VLOOKUP($W1738,日射量と図３!$E$6:$G$34,3,TRUE),IF(AND(107&lt;=Y1738,Y1738&lt;143),VLOOKUP($W1738,日射量と図３!$E$6:$H$34,4,TRUE),VLOOKUP($W1738,日射量と図３!$E$6:$I$34,5,TRUE))))))</f>
        <v/>
      </c>
      <c r="AB1738" s="4" t="str">
        <f>IF($V1738="","",IF(Z1738&lt;36,0,IF(AND(36&lt;=Z1738,Z1738&lt;71),VLOOKUP($W1738,日射量と図３!$E$6:$F$34,2,TRUE),IF(AND(71&lt;=Z1738,Z1738&lt;107),VLOOKUP($W1738,日射量と図３!$E$6:$G$34,3,TRUE),IF(AND(107&lt;=Z1738,Z1738&lt;143),VLOOKUP($W1738,日射量と図３!$E$6:$H$34,4,TRUE),VLOOKUP($W1738,日射量と図３!$E$6:$I$34,5,TRUE))))))</f>
        <v/>
      </c>
      <c r="AC1738" s="382" t="str">
        <f t="shared" si="324"/>
        <v/>
      </c>
      <c r="AD1738" s="382" t="str">
        <f t="shared" si="325"/>
        <v/>
      </c>
    </row>
    <row r="1739" spans="11:30" ht="13.5" customHeight="1">
      <c r="K1739" s="4">
        <f t="shared" si="330"/>
        <v>8</v>
      </c>
      <c r="L1739" s="34">
        <v>43324</v>
      </c>
      <c r="M1739" s="4">
        <v>73</v>
      </c>
      <c r="N1739" s="4">
        <v>8</v>
      </c>
      <c r="O1739" s="31">
        <v>0.29166666666666669</v>
      </c>
      <c r="P1739" s="35">
        <v>26.919999999999998</v>
      </c>
      <c r="Q1739" s="36">
        <f t="shared" si="331"/>
        <v>12</v>
      </c>
      <c r="R1739" s="4">
        <f t="shared" si="332"/>
        <v>0</v>
      </c>
      <c r="S1739" s="31">
        <f t="shared" si="326"/>
        <v>0.20906250000000001</v>
      </c>
      <c r="T1739" s="31">
        <f t="shared" si="327"/>
        <v>0.78918981481481476</v>
      </c>
      <c r="U1739" s="4">
        <f t="shared" si="333"/>
        <v>0</v>
      </c>
      <c r="V1739" s="4" t="str">
        <f t="shared" si="334"/>
        <v/>
      </c>
      <c r="W1739" s="18" t="str">
        <f>IF(V1739="","",VLOOKUP(L1739,日射量と図３!$A$4:$C$368,3,TRUE)*238.85/100)</f>
        <v/>
      </c>
      <c r="X1739" s="4" t="str">
        <f t="shared" si="335"/>
        <v/>
      </c>
      <c r="Y1739" s="4" t="str">
        <f t="shared" si="328"/>
        <v/>
      </c>
      <c r="Z1739" s="4" t="str">
        <f t="shared" si="329"/>
        <v/>
      </c>
      <c r="AA1739" s="4" t="str">
        <f>IF($V1739="","",IF(Y1739&lt;36,0,IF(AND(36&lt;=Y1739,Y1739&lt;71),VLOOKUP($W1739,日射量と図３!$E$6:$F$34,2,TRUE),IF(AND(71&lt;=Y1739,Y1739&lt;107),VLOOKUP($W1739,日射量と図３!$E$6:$G$34,3,TRUE),IF(AND(107&lt;=Y1739,Y1739&lt;143),VLOOKUP($W1739,日射量と図３!$E$6:$H$34,4,TRUE),VLOOKUP($W1739,日射量と図３!$E$6:$I$34,5,TRUE))))))</f>
        <v/>
      </c>
      <c r="AB1739" s="4" t="str">
        <f>IF($V1739="","",IF(Z1739&lt;36,0,IF(AND(36&lt;=Z1739,Z1739&lt;71),VLOOKUP($W1739,日射量と図３!$E$6:$F$34,2,TRUE),IF(AND(71&lt;=Z1739,Z1739&lt;107),VLOOKUP($W1739,日射量と図３!$E$6:$G$34,3,TRUE),IF(AND(107&lt;=Z1739,Z1739&lt;143),VLOOKUP($W1739,日射量と図３!$E$6:$H$34,4,TRUE),VLOOKUP($W1739,日射量と図３!$E$6:$I$34,5,TRUE))))))</f>
        <v/>
      </c>
      <c r="AC1739" s="382" t="str">
        <f t="shared" si="324"/>
        <v/>
      </c>
      <c r="AD1739" s="382" t="str">
        <f t="shared" si="325"/>
        <v/>
      </c>
    </row>
    <row r="1740" spans="11:30" ht="13.5" customHeight="1">
      <c r="K1740" s="4">
        <f t="shared" si="330"/>
        <v>8</v>
      </c>
      <c r="L1740" s="34">
        <v>43324</v>
      </c>
      <c r="M1740" s="4">
        <v>73</v>
      </c>
      <c r="N1740" s="4">
        <v>9</v>
      </c>
      <c r="O1740" s="31">
        <v>0.33333333333333331</v>
      </c>
      <c r="P1740" s="35">
        <v>27.990000000000002</v>
      </c>
      <c r="Q1740" s="36">
        <f t="shared" si="331"/>
        <v>12</v>
      </c>
      <c r="R1740" s="4">
        <f t="shared" si="332"/>
        <v>0</v>
      </c>
      <c r="S1740" s="31">
        <f t="shared" si="326"/>
        <v>0.20906250000000001</v>
      </c>
      <c r="T1740" s="31">
        <f t="shared" si="327"/>
        <v>0.78918981481481476</v>
      </c>
      <c r="U1740" s="4">
        <f t="shared" si="333"/>
        <v>0</v>
      </c>
      <c r="V1740" s="4" t="str">
        <f t="shared" si="334"/>
        <v/>
      </c>
      <c r="W1740" s="18" t="str">
        <f>IF(V1740="","",VLOOKUP(L1740,日射量と図３!$A$4:$C$368,3,TRUE)*238.85/100)</f>
        <v/>
      </c>
      <c r="X1740" s="4" t="str">
        <f t="shared" si="335"/>
        <v/>
      </c>
      <c r="Y1740" s="4" t="str">
        <f t="shared" si="328"/>
        <v/>
      </c>
      <c r="Z1740" s="4" t="str">
        <f t="shared" si="329"/>
        <v/>
      </c>
      <c r="AA1740" s="4" t="str">
        <f>IF($V1740="","",IF(Y1740&lt;36,0,IF(AND(36&lt;=Y1740,Y1740&lt;71),VLOOKUP($W1740,日射量と図３!$E$6:$F$34,2,TRUE),IF(AND(71&lt;=Y1740,Y1740&lt;107),VLOOKUP($W1740,日射量と図３!$E$6:$G$34,3,TRUE),IF(AND(107&lt;=Y1740,Y1740&lt;143),VLOOKUP($W1740,日射量と図３!$E$6:$H$34,4,TRUE),VLOOKUP($W1740,日射量と図３!$E$6:$I$34,5,TRUE))))))</f>
        <v/>
      </c>
      <c r="AB1740" s="4" t="str">
        <f>IF($V1740="","",IF(Z1740&lt;36,0,IF(AND(36&lt;=Z1740,Z1740&lt;71),VLOOKUP($W1740,日射量と図３!$E$6:$F$34,2,TRUE),IF(AND(71&lt;=Z1740,Z1740&lt;107),VLOOKUP($W1740,日射量と図３!$E$6:$G$34,3,TRUE),IF(AND(107&lt;=Z1740,Z1740&lt;143),VLOOKUP($W1740,日射量と図３!$E$6:$H$34,4,TRUE),VLOOKUP($W1740,日射量と図３!$E$6:$I$34,5,TRUE))))))</f>
        <v/>
      </c>
      <c r="AC1740" s="382" t="str">
        <f t="shared" si="324"/>
        <v/>
      </c>
      <c r="AD1740" s="382" t="str">
        <f t="shared" si="325"/>
        <v/>
      </c>
    </row>
    <row r="1741" spans="11:30" ht="13.5" customHeight="1">
      <c r="K1741" s="4">
        <f t="shared" si="330"/>
        <v>8</v>
      </c>
      <c r="L1741" s="34">
        <v>43324</v>
      </c>
      <c r="M1741" s="4">
        <v>73</v>
      </c>
      <c r="N1741" s="4">
        <v>10</v>
      </c>
      <c r="O1741" s="31">
        <v>0.375</v>
      </c>
      <c r="P1741" s="35">
        <v>28.74</v>
      </c>
      <c r="Q1741" s="36">
        <f t="shared" si="331"/>
        <v>12</v>
      </c>
      <c r="R1741" s="4">
        <f t="shared" si="332"/>
        <v>0</v>
      </c>
      <c r="S1741" s="31">
        <f t="shared" si="326"/>
        <v>0.20906250000000001</v>
      </c>
      <c r="T1741" s="31">
        <f t="shared" si="327"/>
        <v>0.78918981481481476</v>
      </c>
      <c r="U1741" s="4">
        <f t="shared" si="333"/>
        <v>0</v>
      </c>
      <c r="V1741" s="4" t="str">
        <f t="shared" si="334"/>
        <v/>
      </c>
      <c r="W1741" s="18" t="str">
        <f>IF(V1741="","",VLOOKUP(L1741,日射量と図３!$A$4:$C$368,3,TRUE)*238.85/100)</f>
        <v/>
      </c>
      <c r="X1741" s="4" t="str">
        <f t="shared" si="335"/>
        <v/>
      </c>
      <c r="Y1741" s="4" t="str">
        <f t="shared" si="328"/>
        <v/>
      </c>
      <c r="Z1741" s="4" t="str">
        <f t="shared" si="329"/>
        <v/>
      </c>
      <c r="AA1741" s="4" t="str">
        <f>IF($V1741="","",IF(Y1741&lt;36,0,IF(AND(36&lt;=Y1741,Y1741&lt;71),VLOOKUP($W1741,日射量と図３!$E$6:$F$34,2,TRUE),IF(AND(71&lt;=Y1741,Y1741&lt;107),VLOOKUP($W1741,日射量と図３!$E$6:$G$34,3,TRUE),IF(AND(107&lt;=Y1741,Y1741&lt;143),VLOOKUP($W1741,日射量と図３!$E$6:$H$34,4,TRUE),VLOOKUP($W1741,日射量と図３!$E$6:$I$34,5,TRUE))))))</f>
        <v/>
      </c>
      <c r="AB1741" s="4" t="str">
        <f>IF($V1741="","",IF(Z1741&lt;36,0,IF(AND(36&lt;=Z1741,Z1741&lt;71),VLOOKUP($W1741,日射量と図３!$E$6:$F$34,2,TRUE),IF(AND(71&lt;=Z1741,Z1741&lt;107),VLOOKUP($W1741,日射量と図３!$E$6:$G$34,3,TRUE),IF(AND(107&lt;=Z1741,Z1741&lt;143),VLOOKUP($W1741,日射量と図３!$E$6:$H$34,4,TRUE),VLOOKUP($W1741,日射量と図３!$E$6:$I$34,5,TRUE))))))</f>
        <v/>
      </c>
      <c r="AC1741" s="382" t="str">
        <f t="shared" si="324"/>
        <v/>
      </c>
      <c r="AD1741" s="382" t="str">
        <f t="shared" si="325"/>
        <v/>
      </c>
    </row>
    <row r="1742" spans="11:30" ht="13.5" customHeight="1">
      <c r="K1742" s="4">
        <f t="shared" si="330"/>
        <v>8</v>
      </c>
      <c r="L1742" s="34">
        <v>43324</v>
      </c>
      <c r="M1742" s="4">
        <v>73</v>
      </c>
      <c r="N1742" s="4">
        <v>11</v>
      </c>
      <c r="O1742" s="31">
        <v>0.41666666666666669</v>
      </c>
      <c r="P1742" s="35">
        <v>29.47</v>
      </c>
      <c r="Q1742" s="36">
        <f t="shared" si="331"/>
        <v>12</v>
      </c>
      <c r="R1742" s="4">
        <f t="shared" si="332"/>
        <v>0</v>
      </c>
      <c r="S1742" s="31">
        <f t="shared" si="326"/>
        <v>0.20906250000000001</v>
      </c>
      <c r="T1742" s="31">
        <f t="shared" si="327"/>
        <v>0.78918981481481476</v>
      </c>
      <c r="U1742" s="4">
        <f t="shared" si="333"/>
        <v>0</v>
      </c>
      <c r="V1742" s="4" t="str">
        <f t="shared" si="334"/>
        <v/>
      </c>
      <c r="W1742" s="18" t="str">
        <f>IF(V1742="","",VLOOKUP(L1742,日射量と図３!$A$4:$C$368,3,TRUE)*238.85/100)</f>
        <v/>
      </c>
      <c r="X1742" s="4" t="str">
        <f t="shared" si="335"/>
        <v/>
      </c>
      <c r="Y1742" s="4" t="str">
        <f t="shared" si="328"/>
        <v/>
      </c>
      <c r="Z1742" s="4" t="str">
        <f t="shared" si="329"/>
        <v/>
      </c>
      <c r="AA1742" s="4" t="str">
        <f>IF($V1742="","",IF(Y1742&lt;36,0,IF(AND(36&lt;=Y1742,Y1742&lt;71),VLOOKUP($W1742,日射量と図３!$E$6:$F$34,2,TRUE),IF(AND(71&lt;=Y1742,Y1742&lt;107),VLOOKUP($W1742,日射量と図３!$E$6:$G$34,3,TRUE),IF(AND(107&lt;=Y1742,Y1742&lt;143),VLOOKUP($W1742,日射量と図３!$E$6:$H$34,4,TRUE),VLOOKUP($W1742,日射量と図３!$E$6:$I$34,5,TRUE))))))</f>
        <v/>
      </c>
      <c r="AB1742" s="4" t="str">
        <f>IF($V1742="","",IF(Z1742&lt;36,0,IF(AND(36&lt;=Z1742,Z1742&lt;71),VLOOKUP($W1742,日射量と図３!$E$6:$F$34,2,TRUE),IF(AND(71&lt;=Z1742,Z1742&lt;107),VLOOKUP($W1742,日射量と図３!$E$6:$G$34,3,TRUE),IF(AND(107&lt;=Z1742,Z1742&lt;143),VLOOKUP($W1742,日射量と図３!$E$6:$H$34,4,TRUE),VLOOKUP($W1742,日射量と図３!$E$6:$I$34,5,TRUE))))))</f>
        <v/>
      </c>
      <c r="AC1742" s="382" t="str">
        <f t="shared" si="324"/>
        <v/>
      </c>
      <c r="AD1742" s="382" t="str">
        <f t="shared" si="325"/>
        <v/>
      </c>
    </row>
    <row r="1743" spans="11:30" ht="13.5" customHeight="1">
      <c r="K1743" s="4">
        <f t="shared" si="330"/>
        <v>8</v>
      </c>
      <c r="L1743" s="34">
        <v>43324</v>
      </c>
      <c r="M1743" s="4">
        <v>73</v>
      </c>
      <c r="N1743" s="4">
        <v>12</v>
      </c>
      <c r="O1743" s="31">
        <v>0.45833333333333331</v>
      </c>
      <c r="P1743" s="35">
        <v>30.04</v>
      </c>
      <c r="Q1743" s="36">
        <f t="shared" si="331"/>
        <v>12</v>
      </c>
      <c r="R1743" s="4">
        <f t="shared" si="332"/>
        <v>0</v>
      </c>
      <c r="S1743" s="31">
        <f t="shared" si="326"/>
        <v>0.20906250000000001</v>
      </c>
      <c r="T1743" s="31">
        <f t="shared" si="327"/>
        <v>0.78918981481481476</v>
      </c>
      <c r="U1743" s="4">
        <f t="shared" si="333"/>
        <v>0</v>
      </c>
      <c r="V1743" s="4" t="str">
        <f t="shared" si="334"/>
        <v/>
      </c>
      <c r="W1743" s="18" t="str">
        <f>IF(V1743="","",VLOOKUP(L1743,日射量と図３!$A$4:$C$368,3,TRUE)*238.85/100)</f>
        <v/>
      </c>
      <c r="X1743" s="4" t="str">
        <f t="shared" si="335"/>
        <v/>
      </c>
      <c r="Y1743" s="4" t="str">
        <f t="shared" si="328"/>
        <v/>
      </c>
      <c r="Z1743" s="4" t="str">
        <f t="shared" si="329"/>
        <v/>
      </c>
      <c r="AA1743" s="4" t="str">
        <f>IF($V1743="","",IF(Y1743&lt;36,0,IF(AND(36&lt;=Y1743,Y1743&lt;71),VLOOKUP($W1743,日射量と図３!$E$6:$F$34,2,TRUE),IF(AND(71&lt;=Y1743,Y1743&lt;107),VLOOKUP($W1743,日射量と図３!$E$6:$G$34,3,TRUE),IF(AND(107&lt;=Y1743,Y1743&lt;143),VLOOKUP($W1743,日射量と図３!$E$6:$H$34,4,TRUE),VLOOKUP($W1743,日射量と図３!$E$6:$I$34,5,TRUE))))))</f>
        <v/>
      </c>
      <c r="AB1743" s="4" t="str">
        <f>IF($V1743="","",IF(Z1743&lt;36,0,IF(AND(36&lt;=Z1743,Z1743&lt;71),VLOOKUP($W1743,日射量と図３!$E$6:$F$34,2,TRUE),IF(AND(71&lt;=Z1743,Z1743&lt;107),VLOOKUP($W1743,日射量と図３!$E$6:$G$34,3,TRUE),IF(AND(107&lt;=Z1743,Z1743&lt;143),VLOOKUP($W1743,日射量と図３!$E$6:$H$34,4,TRUE),VLOOKUP($W1743,日射量と図３!$E$6:$I$34,5,TRUE))))))</f>
        <v/>
      </c>
      <c r="AC1743" s="382" t="str">
        <f t="shared" ref="AC1743:AC1806" si="336">IF(V1743="","",IF((($AH$18*$AH$30*V1743*3600/1000000)/1000-AA1743*$AG$18*10*0.0000041868)&lt;=0,0,AA1743*$AG$18*10*0.0000041868))</f>
        <v/>
      </c>
      <c r="AD1743" s="382" t="str">
        <f t="shared" ref="AD1743:AD1806" si="337">IF(V1743="","",IF((($AH$19*$AH$30*V1743*3600/1000000)/1000-AB1743*$AG$19*10*0.0000041868)&lt;=0,0,AB1743*$AG$19*10*0.0000041868))</f>
        <v/>
      </c>
    </row>
    <row r="1744" spans="11:30" ht="13.5" customHeight="1">
      <c r="K1744" s="4">
        <f t="shared" si="330"/>
        <v>8</v>
      </c>
      <c r="L1744" s="34">
        <v>43324</v>
      </c>
      <c r="M1744" s="4">
        <v>73</v>
      </c>
      <c r="N1744" s="4">
        <v>13</v>
      </c>
      <c r="O1744" s="31">
        <v>0.5</v>
      </c>
      <c r="P1744" s="35">
        <v>31.129999999999995</v>
      </c>
      <c r="Q1744" s="36">
        <f t="shared" si="331"/>
        <v>12</v>
      </c>
      <c r="R1744" s="4">
        <f t="shared" si="332"/>
        <v>0</v>
      </c>
      <c r="S1744" s="31">
        <f t="shared" si="326"/>
        <v>0.20906250000000001</v>
      </c>
      <c r="T1744" s="31">
        <f t="shared" si="327"/>
        <v>0.78918981481481476</v>
      </c>
      <c r="U1744" s="4">
        <f t="shared" si="333"/>
        <v>0</v>
      </c>
      <c r="V1744" s="4" t="str">
        <f t="shared" si="334"/>
        <v/>
      </c>
      <c r="W1744" s="18" t="str">
        <f>IF(V1744="","",VLOOKUP(L1744,日射量と図３!$A$4:$C$368,3,TRUE)*238.85/100)</f>
        <v/>
      </c>
      <c r="X1744" s="4" t="str">
        <f t="shared" si="335"/>
        <v/>
      </c>
      <c r="Y1744" s="4" t="str">
        <f t="shared" si="328"/>
        <v/>
      </c>
      <c r="Z1744" s="4" t="str">
        <f t="shared" si="329"/>
        <v/>
      </c>
      <c r="AA1744" s="4" t="str">
        <f>IF($V1744="","",IF(Y1744&lt;36,0,IF(AND(36&lt;=Y1744,Y1744&lt;71),VLOOKUP($W1744,日射量と図３!$E$6:$F$34,2,TRUE),IF(AND(71&lt;=Y1744,Y1744&lt;107),VLOOKUP($W1744,日射量と図３!$E$6:$G$34,3,TRUE),IF(AND(107&lt;=Y1744,Y1744&lt;143),VLOOKUP($W1744,日射量と図３!$E$6:$H$34,4,TRUE),VLOOKUP($W1744,日射量と図３!$E$6:$I$34,5,TRUE))))))</f>
        <v/>
      </c>
      <c r="AB1744" s="4" t="str">
        <f>IF($V1744="","",IF(Z1744&lt;36,0,IF(AND(36&lt;=Z1744,Z1744&lt;71),VLOOKUP($W1744,日射量と図３!$E$6:$F$34,2,TRUE),IF(AND(71&lt;=Z1744,Z1744&lt;107),VLOOKUP($W1744,日射量と図３!$E$6:$G$34,3,TRUE),IF(AND(107&lt;=Z1744,Z1744&lt;143),VLOOKUP($W1744,日射量と図３!$E$6:$H$34,4,TRUE),VLOOKUP($W1744,日射量と図３!$E$6:$I$34,5,TRUE))))))</f>
        <v/>
      </c>
      <c r="AC1744" s="382" t="str">
        <f t="shared" si="336"/>
        <v/>
      </c>
      <c r="AD1744" s="382" t="str">
        <f t="shared" si="337"/>
        <v/>
      </c>
    </row>
    <row r="1745" spans="11:30" ht="13.5" customHeight="1">
      <c r="K1745" s="4">
        <f t="shared" si="330"/>
        <v>8</v>
      </c>
      <c r="L1745" s="34">
        <v>43324</v>
      </c>
      <c r="M1745" s="4">
        <v>73</v>
      </c>
      <c r="N1745" s="4">
        <v>14</v>
      </c>
      <c r="O1745" s="31">
        <v>0.54166666666666663</v>
      </c>
      <c r="P1745" s="35">
        <v>31.880000000000003</v>
      </c>
      <c r="Q1745" s="36">
        <f t="shared" si="331"/>
        <v>12</v>
      </c>
      <c r="R1745" s="4">
        <f t="shared" si="332"/>
        <v>0</v>
      </c>
      <c r="S1745" s="31">
        <f t="shared" si="326"/>
        <v>0.20906250000000001</v>
      </c>
      <c r="T1745" s="31">
        <f t="shared" si="327"/>
        <v>0.78918981481481476</v>
      </c>
      <c r="U1745" s="4">
        <f t="shared" si="333"/>
        <v>0</v>
      </c>
      <c r="V1745" s="4" t="str">
        <f t="shared" si="334"/>
        <v/>
      </c>
      <c r="W1745" s="18" t="str">
        <f>IF(V1745="","",VLOOKUP(L1745,日射量と図３!$A$4:$C$368,3,TRUE)*238.85/100)</f>
        <v/>
      </c>
      <c r="X1745" s="4" t="str">
        <f t="shared" si="335"/>
        <v/>
      </c>
      <c r="Y1745" s="4" t="str">
        <f t="shared" si="328"/>
        <v/>
      </c>
      <c r="Z1745" s="4" t="str">
        <f t="shared" si="329"/>
        <v/>
      </c>
      <c r="AA1745" s="4" t="str">
        <f>IF($V1745="","",IF(Y1745&lt;36,0,IF(AND(36&lt;=Y1745,Y1745&lt;71),VLOOKUP($W1745,日射量と図３!$E$6:$F$34,2,TRUE),IF(AND(71&lt;=Y1745,Y1745&lt;107),VLOOKUP($W1745,日射量と図３!$E$6:$G$34,3,TRUE),IF(AND(107&lt;=Y1745,Y1745&lt;143),VLOOKUP($W1745,日射量と図３!$E$6:$H$34,4,TRUE),VLOOKUP($W1745,日射量と図３!$E$6:$I$34,5,TRUE))))))</f>
        <v/>
      </c>
      <c r="AB1745" s="4" t="str">
        <f>IF($V1745="","",IF(Z1745&lt;36,0,IF(AND(36&lt;=Z1745,Z1745&lt;71),VLOOKUP($W1745,日射量と図３!$E$6:$F$34,2,TRUE),IF(AND(71&lt;=Z1745,Z1745&lt;107),VLOOKUP($W1745,日射量と図３!$E$6:$G$34,3,TRUE),IF(AND(107&lt;=Z1745,Z1745&lt;143),VLOOKUP($W1745,日射量と図３!$E$6:$H$34,4,TRUE),VLOOKUP($W1745,日射量と図３!$E$6:$I$34,5,TRUE))))))</f>
        <v/>
      </c>
      <c r="AC1745" s="382" t="str">
        <f t="shared" si="336"/>
        <v/>
      </c>
      <c r="AD1745" s="382" t="str">
        <f t="shared" si="337"/>
        <v/>
      </c>
    </row>
    <row r="1746" spans="11:30" ht="13.5" customHeight="1">
      <c r="K1746" s="4">
        <f t="shared" si="330"/>
        <v>8</v>
      </c>
      <c r="L1746" s="34">
        <v>43324</v>
      </c>
      <c r="M1746" s="4">
        <v>73</v>
      </c>
      <c r="N1746" s="4">
        <v>15</v>
      </c>
      <c r="O1746" s="31">
        <v>0.58333333333333337</v>
      </c>
      <c r="P1746" s="35">
        <v>32.280000000000008</v>
      </c>
      <c r="Q1746" s="36">
        <f t="shared" si="331"/>
        <v>12</v>
      </c>
      <c r="R1746" s="4">
        <f t="shared" si="332"/>
        <v>0</v>
      </c>
      <c r="S1746" s="31">
        <f t="shared" si="326"/>
        <v>0.20906250000000001</v>
      </c>
      <c r="T1746" s="31">
        <f t="shared" si="327"/>
        <v>0.78918981481481476</v>
      </c>
      <c r="U1746" s="4">
        <f t="shared" si="333"/>
        <v>0</v>
      </c>
      <c r="V1746" s="4" t="str">
        <f t="shared" si="334"/>
        <v/>
      </c>
      <c r="W1746" s="18" t="str">
        <f>IF(V1746="","",VLOOKUP(L1746,日射量と図３!$A$4:$C$368,3,TRUE)*238.85/100)</f>
        <v/>
      </c>
      <c r="X1746" s="4" t="str">
        <f t="shared" si="335"/>
        <v/>
      </c>
      <c r="Y1746" s="4" t="str">
        <f t="shared" si="328"/>
        <v/>
      </c>
      <c r="Z1746" s="4" t="str">
        <f t="shared" si="329"/>
        <v/>
      </c>
      <c r="AA1746" s="4" t="str">
        <f>IF($V1746="","",IF(Y1746&lt;36,0,IF(AND(36&lt;=Y1746,Y1746&lt;71),VLOOKUP($W1746,日射量と図３!$E$6:$F$34,2,TRUE),IF(AND(71&lt;=Y1746,Y1746&lt;107),VLOOKUP($W1746,日射量と図３!$E$6:$G$34,3,TRUE),IF(AND(107&lt;=Y1746,Y1746&lt;143),VLOOKUP($W1746,日射量と図３!$E$6:$H$34,4,TRUE),VLOOKUP($W1746,日射量と図３!$E$6:$I$34,5,TRUE))))))</f>
        <v/>
      </c>
      <c r="AB1746" s="4" t="str">
        <f>IF($V1746="","",IF(Z1746&lt;36,0,IF(AND(36&lt;=Z1746,Z1746&lt;71),VLOOKUP($W1746,日射量と図３!$E$6:$F$34,2,TRUE),IF(AND(71&lt;=Z1746,Z1746&lt;107),VLOOKUP($W1746,日射量と図３!$E$6:$G$34,3,TRUE),IF(AND(107&lt;=Z1746,Z1746&lt;143),VLOOKUP($W1746,日射量と図３!$E$6:$H$34,4,TRUE),VLOOKUP($W1746,日射量と図３!$E$6:$I$34,5,TRUE))))))</f>
        <v/>
      </c>
      <c r="AC1746" s="382" t="str">
        <f t="shared" si="336"/>
        <v/>
      </c>
      <c r="AD1746" s="382" t="str">
        <f t="shared" si="337"/>
        <v/>
      </c>
    </row>
    <row r="1747" spans="11:30" ht="13.5" customHeight="1">
      <c r="K1747" s="4">
        <f t="shared" si="330"/>
        <v>8</v>
      </c>
      <c r="L1747" s="34">
        <v>43324</v>
      </c>
      <c r="M1747" s="4">
        <v>73</v>
      </c>
      <c r="N1747" s="4">
        <v>16</v>
      </c>
      <c r="O1747" s="31">
        <v>0.625</v>
      </c>
      <c r="P1747" s="35">
        <v>31.669999999999998</v>
      </c>
      <c r="Q1747" s="36">
        <f t="shared" si="331"/>
        <v>16</v>
      </c>
      <c r="R1747" s="4">
        <f t="shared" si="332"/>
        <v>0</v>
      </c>
      <c r="S1747" s="31">
        <f t="shared" si="326"/>
        <v>0.20906250000000001</v>
      </c>
      <c r="T1747" s="31">
        <f t="shared" si="327"/>
        <v>0.78918981481481476</v>
      </c>
      <c r="U1747" s="4">
        <f t="shared" si="333"/>
        <v>0</v>
      </c>
      <c r="V1747" s="4" t="str">
        <f t="shared" si="334"/>
        <v/>
      </c>
      <c r="W1747" s="18" t="str">
        <f>IF(V1747="","",VLOOKUP(L1747,日射量と図３!$A$4:$C$368,3,TRUE)*238.85/100)</f>
        <v/>
      </c>
      <c r="X1747" s="4" t="str">
        <f t="shared" si="335"/>
        <v/>
      </c>
      <c r="Y1747" s="4" t="str">
        <f t="shared" si="328"/>
        <v/>
      </c>
      <c r="Z1747" s="4" t="str">
        <f t="shared" si="329"/>
        <v/>
      </c>
      <c r="AA1747" s="4" t="str">
        <f>IF($V1747="","",IF(Y1747&lt;36,0,IF(AND(36&lt;=Y1747,Y1747&lt;71),VLOOKUP($W1747,日射量と図３!$E$6:$F$34,2,TRUE),IF(AND(71&lt;=Y1747,Y1747&lt;107),VLOOKUP($W1747,日射量と図３!$E$6:$G$34,3,TRUE),IF(AND(107&lt;=Y1747,Y1747&lt;143),VLOOKUP($W1747,日射量と図３!$E$6:$H$34,4,TRUE),VLOOKUP($W1747,日射量と図３!$E$6:$I$34,5,TRUE))))))</f>
        <v/>
      </c>
      <c r="AB1747" s="4" t="str">
        <f>IF($V1747="","",IF(Z1747&lt;36,0,IF(AND(36&lt;=Z1747,Z1747&lt;71),VLOOKUP($W1747,日射量と図３!$E$6:$F$34,2,TRUE),IF(AND(71&lt;=Z1747,Z1747&lt;107),VLOOKUP($W1747,日射量と図３!$E$6:$G$34,3,TRUE),IF(AND(107&lt;=Z1747,Z1747&lt;143),VLOOKUP($W1747,日射量と図３!$E$6:$H$34,4,TRUE),VLOOKUP($W1747,日射量と図３!$E$6:$I$34,5,TRUE))))))</f>
        <v/>
      </c>
      <c r="AC1747" s="382" t="str">
        <f t="shared" si="336"/>
        <v/>
      </c>
      <c r="AD1747" s="382" t="str">
        <f t="shared" si="337"/>
        <v/>
      </c>
    </row>
    <row r="1748" spans="11:30" ht="13.5" customHeight="1">
      <c r="K1748" s="4">
        <f t="shared" si="330"/>
        <v>8</v>
      </c>
      <c r="L1748" s="34">
        <v>43324</v>
      </c>
      <c r="M1748" s="4">
        <v>73</v>
      </c>
      <c r="N1748" s="4">
        <v>17</v>
      </c>
      <c r="O1748" s="31">
        <v>0.66666666666666663</v>
      </c>
      <c r="P1748" s="35">
        <v>30.910000000000004</v>
      </c>
      <c r="Q1748" s="36">
        <f t="shared" si="331"/>
        <v>16</v>
      </c>
      <c r="R1748" s="4">
        <f t="shared" si="332"/>
        <v>0</v>
      </c>
      <c r="S1748" s="31">
        <f t="shared" si="326"/>
        <v>0.20906250000000001</v>
      </c>
      <c r="T1748" s="31">
        <f t="shared" si="327"/>
        <v>0.78918981481481476</v>
      </c>
      <c r="U1748" s="4">
        <f t="shared" si="333"/>
        <v>0</v>
      </c>
      <c r="V1748" s="4" t="str">
        <f t="shared" si="334"/>
        <v/>
      </c>
      <c r="W1748" s="18" t="str">
        <f>IF(V1748="","",VLOOKUP(L1748,日射量と図３!$A$4:$C$368,3,TRUE)*238.85/100)</f>
        <v/>
      </c>
      <c r="X1748" s="4" t="str">
        <f t="shared" si="335"/>
        <v/>
      </c>
      <c r="Y1748" s="4" t="str">
        <f t="shared" si="328"/>
        <v/>
      </c>
      <c r="Z1748" s="4" t="str">
        <f t="shared" si="329"/>
        <v/>
      </c>
      <c r="AA1748" s="4" t="str">
        <f>IF($V1748="","",IF(Y1748&lt;36,0,IF(AND(36&lt;=Y1748,Y1748&lt;71),VLOOKUP($W1748,日射量と図３!$E$6:$F$34,2,TRUE),IF(AND(71&lt;=Y1748,Y1748&lt;107),VLOOKUP($W1748,日射量と図３!$E$6:$G$34,3,TRUE),IF(AND(107&lt;=Y1748,Y1748&lt;143),VLOOKUP($W1748,日射量と図３!$E$6:$H$34,4,TRUE),VLOOKUP($W1748,日射量と図３!$E$6:$I$34,5,TRUE))))))</f>
        <v/>
      </c>
      <c r="AB1748" s="4" t="str">
        <f>IF($V1748="","",IF(Z1748&lt;36,0,IF(AND(36&lt;=Z1748,Z1748&lt;71),VLOOKUP($W1748,日射量と図３!$E$6:$F$34,2,TRUE),IF(AND(71&lt;=Z1748,Z1748&lt;107),VLOOKUP($W1748,日射量と図３!$E$6:$G$34,3,TRUE),IF(AND(107&lt;=Z1748,Z1748&lt;143),VLOOKUP($W1748,日射量と図３!$E$6:$H$34,4,TRUE),VLOOKUP($W1748,日射量と図３!$E$6:$I$34,5,TRUE))))))</f>
        <v/>
      </c>
      <c r="AC1748" s="382" t="str">
        <f t="shared" si="336"/>
        <v/>
      </c>
      <c r="AD1748" s="382" t="str">
        <f t="shared" si="337"/>
        <v/>
      </c>
    </row>
    <row r="1749" spans="11:30" ht="13.5" customHeight="1">
      <c r="K1749" s="4">
        <f t="shared" si="330"/>
        <v>8</v>
      </c>
      <c r="L1749" s="34">
        <v>43324</v>
      </c>
      <c r="M1749" s="4">
        <v>73</v>
      </c>
      <c r="N1749" s="4">
        <v>18</v>
      </c>
      <c r="O1749" s="31">
        <v>0.70833333333333337</v>
      </c>
      <c r="P1749" s="35">
        <v>30.48</v>
      </c>
      <c r="Q1749" s="36">
        <f t="shared" si="331"/>
        <v>16</v>
      </c>
      <c r="R1749" s="4">
        <f t="shared" si="332"/>
        <v>0</v>
      </c>
      <c r="S1749" s="31">
        <f t="shared" ref="S1749:S1812" si="338">VLOOKUP(K1749,$AF$38:$AH$49,2,TRUE)</f>
        <v>0.20906250000000001</v>
      </c>
      <c r="T1749" s="31">
        <f t="shared" ref="T1749:T1812" si="339">VLOOKUP(K1749,$AF$38:$AH$49,3,TRUE)</f>
        <v>0.78918981481481476</v>
      </c>
      <c r="U1749" s="4">
        <f t="shared" si="333"/>
        <v>0</v>
      </c>
      <c r="V1749" s="4" t="str">
        <f t="shared" si="334"/>
        <v/>
      </c>
      <c r="W1749" s="18" t="str">
        <f>IF(V1749="","",VLOOKUP(L1749,日射量と図３!$A$4:$C$368,3,TRUE)*238.85/100)</f>
        <v/>
      </c>
      <c r="X1749" s="4" t="str">
        <f t="shared" si="335"/>
        <v/>
      </c>
      <c r="Y1749" s="4" t="str">
        <f t="shared" si="328"/>
        <v/>
      </c>
      <c r="Z1749" s="4" t="str">
        <f t="shared" si="329"/>
        <v/>
      </c>
      <c r="AA1749" s="4" t="str">
        <f>IF($V1749="","",IF(Y1749&lt;36,0,IF(AND(36&lt;=Y1749,Y1749&lt;71),VLOOKUP($W1749,日射量と図３!$E$6:$F$34,2,TRUE),IF(AND(71&lt;=Y1749,Y1749&lt;107),VLOOKUP($W1749,日射量と図３!$E$6:$G$34,3,TRUE),IF(AND(107&lt;=Y1749,Y1749&lt;143),VLOOKUP($W1749,日射量と図３!$E$6:$H$34,4,TRUE),VLOOKUP($W1749,日射量と図３!$E$6:$I$34,5,TRUE))))))</f>
        <v/>
      </c>
      <c r="AB1749" s="4" t="str">
        <f>IF($V1749="","",IF(Z1749&lt;36,0,IF(AND(36&lt;=Z1749,Z1749&lt;71),VLOOKUP($W1749,日射量と図３!$E$6:$F$34,2,TRUE),IF(AND(71&lt;=Z1749,Z1749&lt;107),VLOOKUP($W1749,日射量と図３!$E$6:$G$34,3,TRUE),IF(AND(107&lt;=Z1749,Z1749&lt;143),VLOOKUP($W1749,日射量と図３!$E$6:$H$34,4,TRUE),VLOOKUP($W1749,日射量と図３!$E$6:$I$34,5,TRUE))))))</f>
        <v/>
      </c>
      <c r="AC1749" s="382" t="str">
        <f t="shared" si="336"/>
        <v/>
      </c>
      <c r="AD1749" s="382" t="str">
        <f t="shared" si="337"/>
        <v/>
      </c>
    </row>
    <row r="1750" spans="11:30" ht="13.5" customHeight="1">
      <c r="K1750" s="4">
        <f t="shared" si="330"/>
        <v>8</v>
      </c>
      <c r="L1750" s="34">
        <v>43324</v>
      </c>
      <c r="M1750" s="4">
        <v>73</v>
      </c>
      <c r="N1750" s="4">
        <v>19</v>
      </c>
      <c r="O1750" s="31">
        <v>0.75</v>
      </c>
      <c r="P1750" s="35">
        <v>29.720000000000006</v>
      </c>
      <c r="Q1750" s="36">
        <f t="shared" si="331"/>
        <v>16</v>
      </c>
      <c r="R1750" s="4">
        <f t="shared" si="332"/>
        <v>0</v>
      </c>
      <c r="S1750" s="31">
        <f t="shared" si="338"/>
        <v>0.20906250000000001</v>
      </c>
      <c r="T1750" s="31">
        <f t="shared" si="339"/>
        <v>0.78918981481481476</v>
      </c>
      <c r="U1750" s="4">
        <f t="shared" si="333"/>
        <v>0</v>
      </c>
      <c r="V1750" s="4" t="str">
        <f t="shared" si="334"/>
        <v/>
      </c>
      <c r="W1750" s="18" t="str">
        <f>IF(V1750="","",VLOOKUP(L1750,日射量と図３!$A$4:$C$368,3,TRUE)*238.85/100)</f>
        <v/>
      </c>
      <c r="X1750" s="4" t="str">
        <f t="shared" si="335"/>
        <v/>
      </c>
      <c r="Y1750" s="4" t="str">
        <f t="shared" si="328"/>
        <v/>
      </c>
      <c r="Z1750" s="4" t="str">
        <f t="shared" si="329"/>
        <v/>
      </c>
      <c r="AA1750" s="4" t="str">
        <f>IF($V1750="","",IF(Y1750&lt;36,0,IF(AND(36&lt;=Y1750,Y1750&lt;71),VLOOKUP($W1750,日射量と図３!$E$6:$F$34,2,TRUE),IF(AND(71&lt;=Y1750,Y1750&lt;107),VLOOKUP($W1750,日射量と図３!$E$6:$G$34,3,TRUE),IF(AND(107&lt;=Y1750,Y1750&lt;143),VLOOKUP($W1750,日射量と図３!$E$6:$H$34,4,TRUE),VLOOKUP($W1750,日射量と図３!$E$6:$I$34,5,TRUE))))))</f>
        <v/>
      </c>
      <c r="AB1750" s="4" t="str">
        <f>IF($V1750="","",IF(Z1750&lt;36,0,IF(AND(36&lt;=Z1750,Z1750&lt;71),VLOOKUP($W1750,日射量と図３!$E$6:$F$34,2,TRUE),IF(AND(71&lt;=Z1750,Z1750&lt;107),VLOOKUP($W1750,日射量と図３!$E$6:$G$34,3,TRUE),IF(AND(107&lt;=Z1750,Z1750&lt;143),VLOOKUP($W1750,日射量と図３!$E$6:$H$34,4,TRUE),VLOOKUP($W1750,日射量と図３!$E$6:$I$34,5,TRUE))))))</f>
        <v/>
      </c>
      <c r="AC1750" s="382" t="str">
        <f t="shared" si="336"/>
        <v/>
      </c>
      <c r="AD1750" s="382" t="str">
        <f t="shared" si="337"/>
        <v/>
      </c>
    </row>
    <row r="1751" spans="11:30" ht="13.5" customHeight="1">
      <c r="K1751" s="4">
        <f t="shared" si="330"/>
        <v>8</v>
      </c>
      <c r="L1751" s="34">
        <v>43324</v>
      </c>
      <c r="M1751" s="4">
        <v>73</v>
      </c>
      <c r="N1751" s="4">
        <v>20</v>
      </c>
      <c r="O1751" s="31">
        <v>0.79166666666666663</v>
      </c>
      <c r="P1751" s="35">
        <v>28.9</v>
      </c>
      <c r="Q1751" s="36">
        <f t="shared" si="331"/>
        <v>16</v>
      </c>
      <c r="R1751" s="4">
        <f t="shared" si="332"/>
        <v>0</v>
      </c>
      <c r="S1751" s="31">
        <f t="shared" si="338"/>
        <v>0.20906250000000001</v>
      </c>
      <c r="T1751" s="31">
        <f t="shared" si="339"/>
        <v>0.78918981481481476</v>
      </c>
      <c r="U1751" s="4">
        <f t="shared" si="333"/>
        <v>0</v>
      </c>
      <c r="V1751" s="4" t="str">
        <f t="shared" si="334"/>
        <v/>
      </c>
      <c r="W1751" s="18" t="str">
        <f>IF(V1751="","",VLOOKUP(L1751,日射量と図３!$A$4:$C$368,3,TRUE)*238.85/100)</f>
        <v/>
      </c>
      <c r="X1751" s="4" t="str">
        <f t="shared" si="335"/>
        <v/>
      </c>
      <c r="Y1751" s="4" t="str">
        <f t="shared" si="328"/>
        <v/>
      </c>
      <c r="Z1751" s="4" t="str">
        <f t="shared" si="329"/>
        <v/>
      </c>
      <c r="AA1751" s="4" t="str">
        <f>IF($V1751="","",IF(Y1751&lt;36,0,IF(AND(36&lt;=Y1751,Y1751&lt;71),VLOOKUP($W1751,日射量と図３!$E$6:$F$34,2,TRUE),IF(AND(71&lt;=Y1751,Y1751&lt;107),VLOOKUP($W1751,日射量と図３!$E$6:$G$34,3,TRUE),IF(AND(107&lt;=Y1751,Y1751&lt;143),VLOOKUP($W1751,日射量と図３!$E$6:$H$34,4,TRUE),VLOOKUP($W1751,日射量と図３!$E$6:$I$34,5,TRUE))))))</f>
        <v/>
      </c>
      <c r="AB1751" s="4" t="str">
        <f>IF($V1751="","",IF(Z1751&lt;36,0,IF(AND(36&lt;=Z1751,Z1751&lt;71),VLOOKUP($W1751,日射量と図３!$E$6:$F$34,2,TRUE),IF(AND(71&lt;=Z1751,Z1751&lt;107),VLOOKUP($W1751,日射量と図３!$E$6:$G$34,3,TRUE),IF(AND(107&lt;=Z1751,Z1751&lt;143),VLOOKUP($W1751,日射量と図３!$E$6:$H$34,4,TRUE),VLOOKUP($W1751,日射量と図３!$E$6:$I$34,5,TRUE))))))</f>
        <v/>
      </c>
      <c r="AC1751" s="382" t="str">
        <f t="shared" si="336"/>
        <v/>
      </c>
      <c r="AD1751" s="382" t="str">
        <f t="shared" si="337"/>
        <v/>
      </c>
    </row>
    <row r="1752" spans="11:30" ht="13.5" customHeight="1">
      <c r="K1752" s="4">
        <f t="shared" si="330"/>
        <v>8</v>
      </c>
      <c r="L1752" s="34">
        <v>43324</v>
      </c>
      <c r="M1752" s="4">
        <v>73</v>
      </c>
      <c r="N1752" s="4">
        <v>21</v>
      </c>
      <c r="O1752" s="31">
        <v>0.83333333333333337</v>
      </c>
      <c r="P1752" s="35">
        <v>28.330000000000002</v>
      </c>
      <c r="Q1752" s="36">
        <f t="shared" si="331"/>
        <v>16</v>
      </c>
      <c r="R1752" s="4">
        <f t="shared" si="332"/>
        <v>0</v>
      </c>
      <c r="S1752" s="31">
        <f t="shared" si="338"/>
        <v>0.20906250000000001</v>
      </c>
      <c r="T1752" s="31">
        <f t="shared" si="339"/>
        <v>0.78918981481481476</v>
      </c>
      <c r="U1752" s="4">
        <f t="shared" si="333"/>
        <v>0</v>
      </c>
      <c r="V1752" s="4" t="str">
        <f t="shared" si="334"/>
        <v/>
      </c>
      <c r="W1752" s="18" t="str">
        <f>IF(V1752="","",VLOOKUP(L1752,日射量と図３!$A$4:$C$368,3,TRUE)*238.85/100)</f>
        <v/>
      </c>
      <c r="X1752" s="4" t="str">
        <f t="shared" si="335"/>
        <v/>
      </c>
      <c r="Y1752" s="4" t="str">
        <f t="shared" si="328"/>
        <v/>
      </c>
      <c r="Z1752" s="4" t="str">
        <f t="shared" si="329"/>
        <v/>
      </c>
      <c r="AA1752" s="4" t="str">
        <f>IF($V1752="","",IF(Y1752&lt;36,0,IF(AND(36&lt;=Y1752,Y1752&lt;71),VLOOKUP($W1752,日射量と図３!$E$6:$F$34,2,TRUE),IF(AND(71&lt;=Y1752,Y1752&lt;107),VLOOKUP($W1752,日射量と図３!$E$6:$G$34,3,TRUE),IF(AND(107&lt;=Y1752,Y1752&lt;143),VLOOKUP($W1752,日射量と図３!$E$6:$H$34,4,TRUE),VLOOKUP($W1752,日射量と図３!$E$6:$I$34,5,TRUE))))))</f>
        <v/>
      </c>
      <c r="AB1752" s="4" t="str">
        <f>IF($V1752="","",IF(Z1752&lt;36,0,IF(AND(36&lt;=Z1752,Z1752&lt;71),VLOOKUP($W1752,日射量と図３!$E$6:$F$34,2,TRUE),IF(AND(71&lt;=Z1752,Z1752&lt;107),VLOOKUP($W1752,日射量と図３!$E$6:$G$34,3,TRUE),IF(AND(107&lt;=Z1752,Z1752&lt;143),VLOOKUP($W1752,日射量と図３!$E$6:$H$34,4,TRUE),VLOOKUP($W1752,日射量と図３!$E$6:$I$34,5,TRUE))))))</f>
        <v/>
      </c>
      <c r="AC1752" s="382" t="str">
        <f t="shared" si="336"/>
        <v/>
      </c>
      <c r="AD1752" s="382" t="str">
        <f t="shared" si="337"/>
        <v/>
      </c>
    </row>
    <row r="1753" spans="11:30" ht="13.5" customHeight="1">
      <c r="K1753" s="4">
        <f t="shared" si="330"/>
        <v>8</v>
      </c>
      <c r="L1753" s="34">
        <v>43324</v>
      </c>
      <c r="M1753" s="4">
        <v>73</v>
      </c>
      <c r="N1753" s="4">
        <v>22</v>
      </c>
      <c r="O1753" s="31">
        <v>0.875</v>
      </c>
      <c r="P1753" s="35">
        <v>27.74</v>
      </c>
      <c r="Q1753" s="36">
        <f t="shared" si="331"/>
        <v>16</v>
      </c>
      <c r="R1753" s="4">
        <f t="shared" si="332"/>
        <v>0</v>
      </c>
      <c r="S1753" s="31">
        <f t="shared" si="338"/>
        <v>0.20906250000000001</v>
      </c>
      <c r="T1753" s="31">
        <f t="shared" si="339"/>
        <v>0.78918981481481476</v>
      </c>
      <c r="U1753" s="4">
        <f t="shared" si="333"/>
        <v>0</v>
      </c>
      <c r="V1753" s="4" t="str">
        <f t="shared" si="334"/>
        <v/>
      </c>
      <c r="W1753" s="18" t="str">
        <f>IF(V1753="","",VLOOKUP(L1753,日射量と図３!$A$4:$C$368,3,TRUE)*238.85/100)</f>
        <v/>
      </c>
      <c r="X1753" s="4" t="str">
        <f t="shared" si="335"/>
        <v/>
      </c>
      <c r="Y1753" s="4" t="str">
        <f t="shared" si="328"/>
        <v/>
      </c>
      <c r="Z1753" s="4" t="str">
        <f t="shared" si="329"/>
        <v/>
      </c>
      <c r="AA1753" s="4" t="str">
        <f>IF($V1753="","",IF(Y1753&lt;36,0,IF(AND(36&lt;=Y1753,Y1753&lt;71),VLOOKUP($W1753,日射量と図３!$E$6:$F$34,2,TRUE),IF(AND(71&lt;=Y1753,Y1753&lt;107),VLOOKUP($W1753,日射量と図３!$E$6:$G$34,3,TRUE),IF(AND(107&lt;=Y1753,Y1753&lt;143),VLOOKUP($W1753,日射量と図３!$E$6:$H$34,4,TRUE),VLOOKUP($W1753,日射量と図３!$E$6:$I$34,5,TRUE))))))</f>
        <v/>
      </c>
      <c r="AB1753" s="4" t="str">
        <f>IF($V1753="","",IF(Z1753&lt;36,0,IF(AND(36&lt;=Z1753,Z1753&lt;71),VLOOKUP($W1753,日射量と図３!$E$6:$F$34,2,TRUE),IF(AND(71&lt;=Z1753,Z1753&lt;107),VLOOKUP($W1753,日射量と図３!$E$6:$G$34,3,TRUE),IF(AND(107&lt;=Z1753,Z1753&lt;143),VLOOKUP($W1753,日射量と図３!$E$6:$H$34,4,TRUE),VLOOKUP($W1753,日射量と図３!$E$6:$I$34,5,TRUE))))))</f>
        <v/>
      </c>
      <c r="AC1753" s="382" t="str">
        <f t="shared" si="336"/>
        <v/>
      </c>
      <c r="AD1753" s="382" t="str">
        <f t="shared" si="337"/>
        <v/>
      </c>
    </row>
    <row r="1754" spans="11:30" ht="13.5" customHeight="1">
      <c r="K1754" s="4">
        <f t="shared" si="330"/>
        <v>8</v>
      </c>
      <c r="L1754" s="34">
        <v>43324</v>
      </c>
      <c r="M1754" s="4">
        <v>73</v>
      </c>
      <c r="N1754" s="4">
        <v>23</v>
      </c>
      <c r="O1754" s="31">
        <v>0.91666666666666663</v>
      </c>
      <c r="P1754" s="35">
        <v>27.439999999999998</v>
      </c>
      <c r="Q1754" s="36">
        <f t="shared" si="331"/>
        <v>13</v>
      </c>
      <c r="R1754" s="4">
        <f t="shared" si="332"/>
        <v>0</v>
      </c>
      <c r="S1754" s="31">
        <f t="shared" si="338"/>
        <v>0.20906250000000001</v>
      </c>
      <c r="T1754" s="31">
        <f t="shared" si="339"/>
        <v>0.78918981481481476</v>
      </c>
      <c r="U1754" s="4">
        <f t="shared" si="333"/>
        <v>0</v>
      </c>
      <c r="V1754" s="4" t="str">
        <f t="shared" si="334"/>
        <v/>
      </c>
      <c r="W1754" s="18" t="str">
        <f>IF(V1754="","",VLOOKUP(L1754,日射量と図３!$A$4:$C$368,3,TRUE)*238.85/100)</f>
        <v/>
      </c>
      <c r="X1754" s="4" t="str">
        <f t="shared" si="335"/>
        <v/>
      </c>
      <c r="Y1754" s="4" t="str">
        <f t="shared" si="328"/>
        <v/>
      </c>
      <c r="Z1754" s="4" t="str">
        <f t="shared" si="329"/>
        <v/>
      </c>
      <c r="AA1754" s="4" t="str">
        <f>IF($V1754="","",IF(Y1754&lt;36,0,IF(AND(36&lt;=Y1754,Y1754&lt;71),VLOOKUP($W1754,日射量と図３!$E$6:$F$34,2,TRUE),IF(AND(71&lt;=Y1754,Y1754&lt;107),VLOOKUP($W1754,日射量と図３!$E$6:$G$34,3,TRUE),IF(AND(107&lt;=Y1754,Y1754&lt;143),VLOOKUP($W1754,日射量と図３!$E$6:$H$34,4,TRUE),VLOOKUP($W1754,日射量と図３!$E$6:$I$34,5,TRUE))))))</f>
        <v/>
      </c>
      <c r="AB1754" s="4" t="str">
        <f>IF($V1754="","",IF(Z1754&lt;36,0,IF(AND(36&lt;=Z1754,Z1754&lt;71),VLOOKUP($W1754,日射量と図３!$E$6:$F$34,2,TRUE),IF(AND(71&lt;=Z1754,Z1754&lt;107),VLOOKUP($W1754,日射量と図３!$E$6:$G$34,3,TRUE),IF(AND(107&lt;=Z1754,Z1754&lt;143),VLOOKUP($W1754,日射量と図３!$E$6:$H$34,4,TRUE),VLOOKUP($W1754,日射量と図３!$E$6:$I$34,5,TRUE))))))</f>
        <v/>
      </c>
      <c r="AC1754" s="382" t="str">
        <f t="shared" si="336"/>
        <v/>
      </c>
      <c r="AD1754" s="382" t="str">
        <f t="shared" si="337"/>
        <v/>
      </c>
    </row>
    <row r="1755" spans="11:30" ht="13.5" customHeight="1">
      <c r="K1755" s="4">
        <f t="shared" si="330"/>
        <v>8</v>
      </c>
      <c r="L1755" s="34">
        <v>43324</v>
      </c>
      <c r="M1755" s="4">
        <v>73</v>
      </c>
      <c r="N1755" s="4">
        <v>24</v>
      </c>
      <c r="O1755" s="31">
        <v>0.95833333333333337</v>
      </c>
      <c r="P1755" s="35">
        <v>27.110000000000003</v>
      </c>
      <c r="Q1755" s="36">
        <f t="shared" si="331"/>
        <v>13</v>
      </c>
      <c r="R1755" s="4">
        <f t="shared" si="332"/>
        <v>0</v>
      </c>
      <c r="S1755" s="31">
        <f t="shared" si="338"/>
        <v>0.20906250000000001</v>
      </c>
      <c r="T1755" s="31">
        <f t="shared" si="339"/>
        <v>0.78918981481481476</v>
      </c>
      <c r="U1755" s="4">
        <f t="shared" si="333"/>
        <v>0</v>
      </c>
      <c r="V1755" s="4" t="str">
        <f t="shared" si="334"/>
        <v/>
      </c>
      <c r="W1755" s="18" t="str">
        <f>IF(V1755="","",VLOOKUP(L1755,日射量と図３!$A$4:$C$368,3,TRUE)*238.85/100)</f>
        <v/>
      </c>
      <c r="X1755" s="4" t="str">
        <f t="shared" si="335"/>
        <v/>
      </c>
      <c r="Y1755" s="4" t="str">
        <f t="shared" si="328"/>
        <v/>
      </c>
      <c r="Z1755" s="4" t="str">
        <f t="shared" si="329"/>
        <v/>
      </c>
      <c r="AA1755" s="4" t="str">
        <f>IF($V1755="","",IF(Y1755&lt;36,0,IF(AND(36&lt;=Y1755,Y1755&lt;71),VLOOKUP($W1755,日射量と図３!$E$6:$F$34,2,TRUE),IF(AND(71&lt;=Y1755,Y1755&lt;107),VLOOKUP($W1755,日射量と図３!$E$6:$G$34,3,TRUE),IF(AND(107&lt;=Y1755,Y1755&lt;143),VLOOKUP($W1755,日射量と図３!$E$6:$H$34,4,TRUE),VLOOKUP($W1755,日射量と図３!$E$6:$I$34,5,TRUE))))))</f>
        <v/>
      </c>
      <c r="AB1755" s="4" t="str">
        <f>IF($V1755="","",IF(Z1755&lt;36,0,IF(AND(36&lt;=Z1755,Z1755&lt;71),VLOOKUP($W1755,日射量と図３!$E$6:$F$34,2,TRUE),IF(AND(71&lt;=Z1755,Z1755&lt;107),VLOOKUP($W1755,日射量と図３!$E$6:$G$34,3,TRUE),IF(AND(107&lt;=Z1755,Z1755&lt;143),VLOOKUP($W1755,日射量と図３!$E$6:$H$34,4,TRUE),VLOOKUP($W1755,日射量と図３!$E$6:$I$34,5,TRUE))))))</f>
        <v/>
      </c>
      <c r="AC1755" s="382" t="str">
        <f t="shared" si="336"/>
        <v/>
      </c>
      <c r="AD1755" s="382" t="str">
        <f t="shared" si="337"/>
        <v/>
      </c>
    </row>
    <row r="1756" spans="11:30" ht="13.5" customHeight="1">
      <c r="K1756" s="4">
        <f t="shared" si="330"/>
        <v>8</v>
      </c>
      <c r="L1756" s="34">
        <v>43325</v>
      </c>
      <c r="M1756" s="4">
        <v>74</v>
      </c>
      <c r="N1756" s="4">
        <v>1</v>
      </c>
      <c r="O1756" s="31">
        <v>0</v>
      </c>
      <c r="P1756" s="35">
        <v>26.859999999999996</v>
      </c>
      <c r="Q1756" s="36">
        <f t="shared" si="331"/>
        <v>13</v>
      </c>
      <c r="R1756" s="4">
        <f t="shared" si="332"/>
        <v>0</v>
      </c>
      <c r="S1756" s="31">
        <f t="shared" si="338"/>
        <v>0.20906250000000001</v>
      </c>
      <c r="T1756" s="31">
        <f t="shared" si="339"/>
        <v>0.78918981481481476</v>
      </c>
      <c r="U1756" s="4">
        <f t="shared" si="333"/>
        <v>0</v>
      </c>
      <c r="V1756" s="4">
        <f t="shared" si="334"/>
        <v>0</v>
      </c>
      <c r="W1756" s="18">
        <f>IF(V1756="","",VLOOKUP(L1756,日射量と図３!$A$4:$C$368,3,TRUE)*238.85/100)</f>
        <v>42.993000000000002</v>
      </c>
      <c r="X1756" s="4">
        <f t="shared" si="335"/>
        <v>14</v>
      </c>
      <c r="Y1756" s="4">
        <f t="shared" si="328"/>
        <v>0</v>
      </c>
      <c r="Z1756" s="4">
        <f t="shared" si="329"/>
        <v>0</v>
      </c>
      <c r="AA1756" s="4">
        <f>IF($V1756="","",IF(Y1756&lt;36,0,IF(AND(36&lt;=Y1756,Y1756&lt;71),VLOOKUP($W1756,日射量と図３!$E$6:$F$34,2,TRUE),IF(AND(71&lt;=Y1756,Y1756&lt;107),VLOOKUP($W1756,日射量と図３!$E$6:$G$34,3,TRUE),IF(AND(107&lt;=Y1756,Y1756&lt;143),VLOOKUP($W1756,日射量と図３!$E$6:$H$34,4,TRUE),VLOOKUP($W1756,日射量と図３!$E$6:$I$34,5,TRUE))))))</f>
        <v>0</v>
      </c>
      <c r="AB1756" s="4">
        <f>IF($V1756="","",IF(Z1756&lt;36,0,IF(AND(36&lt;=Z1756,Z1756&lt;71),VLOOKUP($W1756,日射量と図３!$E$6:$F$34,2,TRUE),IF(AND(71&lt;=Z1756,Z1756&lt;107),VLOOKUP($W1756,日射量と図３!$E$6:$G$34,3,TRUE),IF(AND(107&lt;=Z1756,Z1756&lt;143),VLOOKUP($W1756,日射量と図３!$E$6:$H$34,4,TRUE),VLOOKUP($W1756,日射量と図３!$E$6:$I$34,5,TRUE))))))</f>
        <v>0</v>
      </c>
      <c r="AC1756" s="382">
        <f t="shared" si="336"/>
        <v>0</v>
      </c>
      <c r="AD1756" s="382">
        <f t="shared" si="337"/>
        <v>0</v>
      </c>
    </row>
    <row r="1757" spans="11:30" ht="13.5" customHeight="1">
      <c r="K1757" s="4">
        <f t="shared" si="330"/>
        <v>8</v>
      </c>
      <c r="L1757" s="34">
        <v>43325</v>
      </c>
      <c r="M1757" s="4">
        <v>74</v>
      </c>
      <c r="N1757" s="4">
        <v>2</v>
      </c>
      <c r="O1757" s="31">
        <v>4.1666666666666664E-2</v>
      </c>
      <c r="P1757" s="35">
        <v>26.509999999999998</v>
      </c>
      <c r="Q1757" s="36">
        <f t="shared" si="331"/>
        <v>13</v>
      </c>
      <c r="R1757" s="4">
        <f t="shared" si="332"/>
        <v>0</v>
      </c>
      <c r="S1757" s="31">
        <f t="shared" si="338"/>
        <v>0.20906250000000001</v>
      </c>
      <c r="T1757" s="31">
        <f t="shared" si="339"/>
        <v>0.78918981481481476</v>
      </c>
      <c r="U1757" s="4">
        <f t="shared" si="333"/>
        <v>0</v>
      </c>
      <c r="V1757" s="4" t="str">
        <f t="shared" si="334"/>
        <v/>
      </c>
      <c r="W1757" s="18" t="str">
        <f>IF(V1757="","",VLOOKUP(L1757,日射量と図３!$A$4:$C$368,3,TRUE)*238.85/100)</f>
        <v/>
      </c>
      <c r="X1757" s="4" t="str">
        <f t="shared" si="335"/>
        <v/>
      </c>
      <c r="Y1757" s="4" t="str">
        <f t="shared" si="328"/>
        <v/>
      </c>
      <c r="Z1757" s="4" t="str">
        <f t="shared" si="329"/>
        <v/>
      </c>
      <c r="AA1757" s="4" t="str">
        <f>IF($V1757="","",IF(Y1757&lt;36,0,IF(AND(36&lt;=Y1757,Y1757&lt;71),VLOOKUP($W1757,日射量と図３!$E$6:$F$34,2,TRUE),IF(AND(71&lt;=Y1757,Y1757&lt;107),VLOOKUP($W1757,日射量と図３!$E$6:$G$34,3,TRUE),IF(AND(107&lt;=Y1757,Y1757&lt;143),VLOOKUP($W1757,日射量と図３!$E$6:$H$34,4,TRUE),VLOOKUP($W1757,日射量と図３!$E$6:$I$34,5,TRUE))))))</f>
        <v/>
      </c>
      <c r="AB1757" s="4" t="str">
        <f>IF($V1757="","",IF(Z1757&lt;36,0,IF(AND(36&lt;=Z1757,Z1757&lt;71),VLOOKUP($W1757,日射量と図３!$E$6:$F$34,2,TRUE),IF(AND(71&lt;=Z1757,Z1757&lt;107),VLOOKUP($W1757,日射量と図３!$E$6:$G$34,3,TRUE),IF(AND(107&lt;=Z1757,Z1757&lt;143),VLOOKUP($W1757,日射量と図３!$E$6:$H$34,4,TRUE),VLOOKUP($W1757,日射量と図３!$E$6:$I$34,5,TRUE))))))</f>
        <v/>
      </c>
      <c r="AC1757" s="382" t="str">
        <f t="shared" si="336"/>
        <v/>
      </c>
      <c r="AD1757" s="382" t="str">
        <f t="shared" si="337"/>
        <v/>
      </c>
    </row>
    <row r="1758" spans="11:30" ht="13.5" customHeight="1">
      <c r="K1758" s="4">
        <f t="shared" si="330"/>
        <v>8</v>
      </c>
      <c r="L1758" s="34">
        <v>43325</v>
      </c>
      <c r="M1758" s="4">
        <v>74</v>
      </c>
      <c r="N1758" s="4">
        <v>3</v>
      </c>
      <c r="O1758" s="31">
        <v>8.3333333333333329E-2</v>
      </c>
      <c r="P1758" s="35">
        <v>26.23</v>
      </c>
      <c r="Q1758" s="36">
        <f t="shared" si="331"/>
        <v>13</v>
      </c>
      <c r="R1758" s="4">
        <f t="shared" si="332"/>
        <v>0</v>
      </c>
      <c r="S1758" s="31">
        <f t="shared" si="338"/>
        <v>0.20906250000000001</v>
      </c>
      <c r="T1758" s="31">
        <f t="shared" si="339"/>
        <v>0.78918981481481476</v>
      </c>
      <c r="U1758" s="4">
        <f t="shared" si="333"/>
        <v>0</v>
      </c>
      <c r="V1758" s="4" t="str">
        <f t="shared" si="334"/>
        <v/>
      </c>
      <c r="W1758" s="18" t="str">
        <f>IF(V1758="","",VLOOKUP(L1758,日射量と図３!$A$4:$C$368,3,TRUE)*238.85/100)</f>
        <v/>
      </c>
      <c r="X1758" s="4" t="str">
        <f t="shared" si="335"/>
        <v/>
      </c>
      <c r="Y1758" s="4" t="str">
        <f t="shared" si="328"/>
        <v/>
      </c>
      <c r="Z1758" s="4" t="str">
        <f t="shared" si="329"/>
        <v/>
      </c>
      <c r="AA1758" s="4" t="str">
        <f>IF($V1758="","",IF(Y1758&lt;36,0,IF(AND(36&lt;=Y1758,Y1758&lt;71),VLOOKUP($W1758,日射量と図３!$E$6:$F$34,2,TRUE),IF(AND(71&lt;=Y1758,Y1758&lt;107),VLOOKUP($W1758,日射量と図３!$E$6:$G$34,3,TRUE),IF(AND(107&lt;=Y1758,Y1758&lt;143),VLOOKUP($W1758,日射量と図３!$E$6:$H$34,4,TRUE),VLOOKUP($W1758,日射量と図３!$E$6:$I$34,5,TRUE))))))</f>
        <v/>
      </c>
      <c r="AB1758" s="4" t="str">
        <f>IF($V1758="","",IF(Z1758&lt;36,0,IF(AND(36&lt;=Z1758,Z1758&lt;71),VLOOKUP($W1758,日射量と図３!$E$6:$F$34,2,TRUE),IF(AND(71&lt;=Z1758,Z1758&lt;107),VLOOKUP($W1758,日射量と図３!$E$6:$G$34,3,TRUE),IF(AND(107&lt;=Z1758,Z1758&lt;143),VLOOKUP($W1758,日射量と図３!$E$6:$H$34,4,TRUE),VLOOKUP($W1758,日射量と図３!$E$6:$I$34,5,TRUE))))))</f>
        <v/>
      </c>
      <c r="AC1758" s="382" t="str">
        <f t="shared" si="336"/>
        <v/>
      </c>
      <c r="AD1758" s="382" t="str">
        <f t="shared" si="337"/>
        <v/>
      </c>
    </row>
    <row r="1759" spans="11:30" ht="13.5" customHeight="1">
      <c r="K1759" s="4">
        <f t="shared" si="330"/>
        <v>8</v>
      </c>
      <c r="L1759" s="34">
        <v>43325</v>
      </c>
      <c r="M1759" s="4">
        <v>74</v>
      </c>
      <c r="N1759" s="4">
        <v>4</v>
      </c>
      <c r="O1759" s="31">
        <v>0.125</v>
      </c>
      <c r="P1759" s="35">
        <v>25.85</v>
      </c>
      <c r="Q1759" s="36">
        <f t="shared" si="331"/>
        <v>13</v>
      </c>
      <c r="R1759" s="4">
        <f t="shared" si="332"/>
        <v>0</v>
      </c>
      <c r="S1759" s="31">
        <f t="shared" si="338"/>
        <v>0.20906250000000001</v>
      </c>
      <c r="T1759" s="31">
        <f t="shared" si="339"/>
        <v>0.78918981481481476</v>
      </c>
      <c r="U1759" s="4">
        <f t="shared" si="333"/>
        <v>0</v>
      </c>
      <c r="V1759" s="4" t="str">
        <f t="shared" si="334"/>
        <v/>
      </c>
      <c r="W1759" s="18" t="str">
        <f>IF(V1759="","",VLOOKUP(L1759,日射量と図３!$A$4:$C$368,3,TRUE)*238.85/100)</f>
        <v/>
      </c>
      <c r="X1759" s="4" t="str">
        <f t="shared" si="335"/>
        <v/>
      </c>
      <c r="Y1759" s="4" t="str">
        <f t="shared" ref="Y1759:Y1822" si="340">IF(V1759="","",$AH$30*V1759/(($AG$18/$AH$18)*X1759))</f>
        <v/>
      </c>
      <c r="Z1759" s="4" t="str">
        <f t="shared" ref="Z1759:Z1822" si="341">IF(V1759="","",$AH$30*V1759/(($AG$19/$AH$19)*X1759))</f>
        <v/>
      </c>
      <c r="AA1759" s="4" t="str">
        <f>IF($V1759="","",IF(Y1759&lt;36,0,IF(AND(36&lt;=Y1759,Y1759&lt;71),VLOOKUP($W1759,日射量と図３!$E$6:$F$34,2,TRUE),IF(AND(71&lt;=Y1759,Y1759&lt;107),VLOOKUP($W1759,日射量と図３!$E$6:$G$34,3,TRUE),IF(AND(107&lt;=Y1759,Y1759&lt;143),VLOOKUP($W1759,日射量と図３!$E$6:$H$34,4,TRUE),VLOOKUP($W1759,日射量と図３!$E$6:$I$34,5,TRUE))))))</f>
        <v/>
      </c>
      <c r="AB1759" s="4" t="str">
        <f>IF($V1759="","",IF(Z1759&lt;36,0,IF(AND(36&lt;=Z1759,Z1759&lt;71),VLOOKUP($W1759,日射量と図３!$E$6:$F$34,2,TRUE),IF(AND(71&lt;=Z1759,Z1759&lt;107),VLOOKUP($W1759,日射量と図３!$E$6:$G$34,3,TRUE),IF(AND(107&lt;=Z1759,Z1759&lt;143),VLOOKUP($W1759,日射量と図３!$E$6:$H$34,4,TRUE),VLOOKUP($W1759,日射量と図３!$E$6:$I$34,5,TRUE))))))</f>
        <v/>
      </c>
      <c r="AC1759" s="382" t="str">
        <f t="shared" si="336"/>
        <v/>
      </c>
      <c r="AD1759" s="382" t="str">
        <f t="shared" si="337"/>
        <v/>
      </c>
    </row>
    <row r="1760" spans="11:30" ht="13.5" customHeight="1">
      <c r="K1760" s="4">
        <f t="shared" si="330"/>
        <v>8</v>
      </c>
      <c r="L1760" s="34">
        <v>43325</v>
      </c>
      <c r="M1760" s="4">
        <v>74</v>
      </c>
      <c r="N1760" s="4">
        <v>5</v>
      </c>
      <c r="O1760" s="31">
        <v>0.16666666666666666</v>
      </c>
      <c r="P1760" s="35">
        <v>25.53</v>
      </c>
      <c r="Q1760" s="36">
        <f t="shared" si="331"/>
        <v>15</v>
      </c>
      <c r="R1760" s="4">
        <f t="shared" si="332"/>
        <v>0</v>
      </c>
      <c r="S1760" s="31">
        <f t="shared" si="338"/>
        <v>0.20906250000000001</v>
      </c>
      <c r="T1760" s="31">
        <f t="shared" si="339"/>
        <v>0.78918981481481476</v>
      </c>
      <c r="U1760" s="4">
        <f t="shared" si="333"/>
        <v>0</v>
      </c>
      <c r="V1760" s="4" t="str">
        <f t="shared" si="334"/>
        <v/>
      </c>
      <c r="W1760" s="18" t="str">
        <f>IF(V1760="","",VLOOKUP(L1760,日射量と図３!$A$4:$C$368,3,TRUE)*238.85/100)</f>
        <v/>
      </c>
      <c r="X1760" s="4" t="str">
        <f t="shared" si="335"/>
        <v/>
      </c>
      <c r="Y1760" s="4" t="str">
        <f t="shared" si="340"/>
        <v/>
      </c>
      <c r="Z1760" s="4" t="str">
        <f t="shared" si="341"/>
        <v/>
      </c>
      <c r="AA1760" s="4" t="str">
        <f>IF($V1760="","",IF(Y1760&lt;36,0,IF(AND(36&lt;=Y1760,Y1760&lt;71),VLOOKUP($W1760,日射量と図３!$E$6:$F$34,2,TRUE),IF(AND(71&lt;=Y1760,Y1760&lt;107),VLOOKUP($W1760,日射量と図３!$E$6:$G$34,3,TRUE),IF(AND(107&lt;=Y1760,Y1760&lt;143),VLOOKUP($W1760,日射量と図３!$E$6:$H$34,4,TRUE),VLOOKUP($W1760,日射量と図３!$E$6:$I$34,5,TRUE))))))</f>
        <v/>
      </c>
      <c r="AB1760" s="4" t="str">
        <f>IF($V1760="","",IF(Z1760&lt;36,0,IF(AND(36&lt;=Z1760,Z1760&lt;71),VLOOKUP($W1760,日射量と図３!$E$6:$F$34,2,TRUE),IF(AND(71&lt;=Z1760,Z1760&lt;107),VLOOKUP($W1760,日射量と図３!$E$6:$G$34,3,TRUE),IF(AND(107&lt;=Z1760,Z1760&lt;143),VLOOKUP($W1760,日射量と図３!$E$6:$H$34,4,TRUE),VLOOKUP($W1760,日射量と図３!$E$6:$I$34,5,TRUE))))))</f>
        <v/>
      </c>
      <c r="AC1760" s="382" t="str">
        <f t="shared" si="336"/>
        <v/>
      </c>
      <c r="AD1760" s="382" t="str">
        <f t="shared" si="337"/>
        <v/>
      </c>
    </row>
    <row r="1761" spans="11:30" ht="13.5" customHeight="1">
      <c r="K1761" s="4">
        <f t="shared" si="330"/>
        <v>8</v>
      </c>
      <c r="L1761" s="34">
        <v>43325</v>
      </c>
      <c r="M1761" s="4">
        <v>74</v>
      </c>
      <c r="N1761" s="4">
        <v>6</v>
      </c>
      <c r="O1761" s="31">
        <v>0.20833333333333334</v>
      </c>
      <c r="P1761" s="35">
        <v>25.28</v>
      </c>
      <c r="Q1761" s="36">
        <f t="shared" si="331"/>
        <v>15</v>
      </c>
      <c r="R1761" s="4">
        <f t="shared" si="332"/>
        <v>0</v>
      </c>
      <c r="S1761" s="31">
        <f t="shared" si="338"/>
        <v>0.20906250000000001</v>
      </c>
      <c r="T1761" s="31">
        <f t="shared" si="339"/>
        <v>0.78918981481481476</v>
      </c>
      <c r="U1761" s="4">
        <f t="shared" si="333"/>
        <v>0</v>
      </c>
      <c r="V1761" s="4" t="str">
        <f t="shared" si="334"/>
        <v/>
      </c>
      <c r="W1761" s="18" t="str">
        <f>IF(V1761="","",VLOOKUP(L1761,日射量と図３!$A$4:$C$368,3,TRUE)*238.85/100)</f>
        <v/>
      </c>
      <c r="X1761" s="4" t="str">
        <f t="shared" si="335"/>
        <v/>
      </c>
      <c r="Y1761" s="4" t="str">
        <f t="shared" si="340"/>
        <v/>
      </c>
      <c r="Z1761" s="4" t="str">
        <f t="shared" si="341"/>
        <v/>
      </c>
      <c r="AA1761" s="4" t="str">
        <f>IF($V1761="","",IF(Y1761&lt;36,0,IF(AND(36&lt;=Y1761,Y1761&lt;71),VLOOKUP($W1761,日射量と図３!$E$6:$F$34,2,TRUE),IF(AND(71&lt;=Y1761,Y1761&lt;107),VLOOKUP($W1761,日射量と図３!$E$6:$G$34,3,TRUE),IF(AND(107&lt;=Y1761,Y1761&lt;143),VLOOKUP($W1761,日射量と図３!$E$6:$H$34,4,TRUE),VLOOKUP($W1761,日射量と図３!$E$6:$I$34,5,TRUE))))))</f>
        <v/>
      </c>
      <c r="AB1761" s="4" t="str">
        <f>IF($V1761="","",IF(Z1761&lt;36,0,IF(AND(36&lt;=Z1761,Z1761&lt;71),VLOOKUP($W1761,日射量と図３!$E$6:$F$34,2,TRUE),IF(AND(71&lt;=Z1761,Z1761&lt;107),VLOOKUP($W1761,日射量と図３!$E$6:$G$34,3,TRUE),IF(AND(107&lt;=Z1761,Z1761&lt;143),VLOOKUP($W1761,日射量と図３!$E$6:$H$34,4,TRUE),VLOOKUP($W1761,日射量と図３!$E$6:$I$34,5,TRUE))))))</f>
        <v/>
      </c>
      <c r="AC1761" s="382" t="str">
        <f t="shared" si="336"/>
        <v/>
      </c>
      <c r="AD1761" s="382" t="str">
        <f t="shared" si="337"/>
        <v/>
      </c>
    </row>
    <row r="1762" spans="11:30" ht="13.5" customHeight="1">
      <c r="K1762" s="4">
        <f t="shared" si="330"/>
        <v>8</v>
      </c>
      <c r="L1762" s="34">
        <v>43325</v>
      </c>
      <c r="M1762" s="4">
        <v>74</v>
      </c>
      <c r="N1762" s="4">
        <v>7</v>
      </c>
      <c r="O1762" s="31">
        <v>0.25</v>
      </c>
      <c r="P1762" s="35">
        <v>25.550000000000004</v>
      </c>
      <c r="Q1762" s="36">
        <f t="shared" si="331"/>
        <v>15</v>
      </c>
      <c r="R1762" s="4">
        <f t="shared" si="332"/>
        <v>0</v>
      </c>
      <c r="S1762" s="31">
        <f t="shared" si="338"/>
        <v>0.20906250000000001</v>
      </c>
      <c r="T1762" s="31">
        <f t="shared" si="339"/>
        <v>0.78918981481481476</v>
      </c>
      <c r="U1762" s="4">
        <f t="shared" si="333"/>
        <v>0</v>
      </c>
      <c r="V1762" s="4" t="str">
        <f t="shared" si="334"/>
        <v/>
      </c>
      <c r="W1762" s="18" t="str">
        <f>IF(V1762="","",VLOOKUP(L1762,日射量と図３!$A$4:$C$368,3,TRUE)*238.85/100)</f>
        <v/>
      </c>
      <c r="X1762" s="4" t="str">
        <f t="shared" si="335"/>
        <v/>
      </c>
      <c r="Y1762" s="4" t="str">
        <f t="shared" si="340"/>
        <v/>
      </c>
      <c r="Z1762" s="4" t="str">
        <f t="shared" si="341"/>
        <v/>
      </c>
      <c r="AA1762" s="4" t="str">
        <f>IF($V1762="","",IF(Y1762&lt;36,0,IF(AND(36&lt;=Y1762,Y1762&lt;71),VLOOKUP($W1762,日射量と図３!$E$6:$F$34,2,TRUE),IF(AND(71&lt;=Y1762,Y1762&lt;107),VLOOKUP($W1762,日射量と図３!$E$6:$G$34,3,TRUE),IF(AND(107&lt;=Y1762,Y1762&lt;143),VLOOKUP($W1762,日射量と図３!$E$6:$H$34,4,TRUE),VLOOKUP($W1762,日射量と図３!$E$6:$I$34,5,TRUE))))))</f>
        <v/>
      </c>
      <c r="AB1762" s="4" t="str">
        <f>IF($V1762="","",IF(Z1762&lt;36,0,IF(AND(36&lt;=Z1762,Z1762&lt;71),VLOOKUP($W1762,日射量と図３!$E$6:$F$34,2,TRUE),IF(AND(71&lt;=Z1762,Z1762&lt;107),VLOOKUP($W1762,日射量と図３!$E$6:$G$34,3,TRUE),IF(AND(107&lt;=Z1762,Z1762&lt;143),VLOOKUP($W1762,日射量と図３!$E$6:$H$34,4,TRUE),VLOOKUP($W1762,日射量と図３!$E$6:$I$34,5,TRUE))))))</f>
        <v/>
      </c>
      <c r="AC1762" s="382" t="str">
        <f t="shared" si="336"/>
        <v/>
      </c>
      <c r="AD1762" s="382" t="str">
        <f t="shared" si="337"/>
        <v/>
      </c>
    </row>
    <row r="1763" spans="11:30" ht="13.5" customHeight="1">
      <c r="K1763" s="4">
        <f t="shared" si="330"/>
        <v>8</v>
      </c>
      <c r="L1763" s="34">
        <v>43325</v>
      </c>
      <c r="M1763" s="4">
        <v>74</v>
      </c>
      <c r="N1763" s="4">
        <v>8</v>
      </c>
      <c r="O1763" s="31">
        <v>0.29166666666666669</v>
      </c>
      <c r="P1763" s="35">
        <v>26.5</v>
      </c>
      <c r="Q1763" s="36">
        <f t="shared" si="331"/>
        <v>12</v>
      </c>
      <c r="R1763" s="4">
        <f t="shared" si="332"/>
        <v>0</v>
      </c>
      <c r="S1763" s="31">
        <f t="shared" si="338"/>
        <v>0.20906250000000001</v>
      </c>
      <c r="T1763" s="31">
        <f t="shared" si="339"/>
        <v>0.78918981481481476</v>
      </c>
      <c r="U1763" s="4">
        <f t="shared" si="333"/>
        <v>0</v>
      </c>
      <c r="V1763" s="4" t="str">
        <f t="shared" si="334"/>
        <v/>
      </c>
      <c r="W1763" s="18" t="str">
        <f>IF(V1763="","",VLOOKUP(L1763,日射量と図３!$A$4:$C$368,3,TRUE)*238.85/100)</f>
        <v/>
      </c>
      <c r="X1763" s="4" t="str">
        <f t="shared" si="335"/>
        <v/>
      </c>
      <c r="Y1763" s="4" t="str">
        <f t="shared" si="340"/>
        <v/>
      </c>
      <c r="Z1763" s="4" t="str">
        <f t="shared" si="341"/>
        <v/>
      </c>
      <c r="AA1763" s="4" t="str">
        <f>IF($V1763="","",IF(Y1763&lt;36,0,IF(AND(36&lt;=Y1763,Y1763&lt;71),VLOOKUP($W1763,日射量と図３!$E$6:$F$34,2,TRUE),IF(AND(71&lt;=Y1763,Y1763&lt;107),VLOOKUP($W1763,日射量と図３!$E$6:$G$34,3,TRUE),IF(AND(107&lt;=Y1763,Y1763&lt;143),VLOOKUP($W1763,日射量と図３!$E$6:$H$34,4,TRUE),VLOOKUP($W1763,日射量と図３!$E$6:$I$34,5,TRUE))))))</f>
        <v/>
      </c>
      <c r="AB1763" s="4" t="str">
        <f>IF($V1763="","",IF(Z1763&lt;36,0,IF(AND(36&lt;=Z1763,Z1763&lt;71),VLOOKUP($W1763,日射量と図３!$E$6:$F$34,2,TRUE),IF(AND(71&lt;=Z1763,Z1763&lt;107),VLOOKUP($W1763,日射量と図３!$E$6:$G$34,3,TRUE),IF(AND(107&lt;=Z1763,Z1763&lt;143),VLOOKUP($W1763,日射量と図３!$E$6:$H$34,4,TRUE),VLOOKUP($W1763,日射量と図３!$E$6:$I$34,5,TRUE))))))</f>
        <v/>
      </c>
      <c r="AC1763" s="382" t="str">
        <f t="shared" si="336"/>
        <v/>
      </c>
      <c r="AD1763" s="382" t="str">
        <f t="shared" si="337"/>
        <v/>
      </c>
    </row>
    <row r="1764" spans="11:30" ht="13.5" customHeight="1">
      <c r="K1764" s="4">
        <f t="shared" si="330"/>
        <v>8</v>
      </c>
      <c r="L1764" s="34">
        <v>43325</v>
      </c>
      <c r="M1764" s="4">
        <v>74</v>
      </c>
      <c r="N1764" s="4">
        <v>9</v>
      </c>
      <c r="O1764" s="31">
        <v>0.33333333333333331</v>
      </c>
      <c r="P1764" s="35">
        <v>27.419999999999998</v>
      </c>
      <c r="Q1764" s="36">
        <f t="shared" si="331"/>
        <v>12</v>
      </c>
      <c r="R1764" s="4">
        <f t="shared" si="332"/>
        <v>0</v>
      </c>
      <c r="S1764" s="31">
        <f t="shared" si="338"/>
        <v>0.20906250000000001</v>
      </c>
      <c r="T1764" s="31">
        <f t="shared" si="339"/>
        <v>0.78918981481481476</v>
      </c>
      <c r="U1764" s="4">
        <f t="shared" si="333"/>
        <v>0</v>
      </c>
      <c r="V1764" s="4" t="str">
        <f t="shared" si="334"/>
        <v/>
      </c>
      <c r="W1764" s="18" t="str">
        <f>IF(V1764="","",VLOOKUP(L1764,日射量と図３!$A$4:$C$368,3,TRUE)*238.85/100)</f>
        <v/>
      </c>
      <c r="X1764" s="4" t="str">
        <f t="shared" si="335"/>
        <v/>
      </c>
      <c r="Y1764" s="4" t="str">
        <f t="shared" si="340"/>
        <v/>
      </c>
      <c r="Z1764" s="4" t="str">
        <f t="shared" si="341"/>
        <v/>
      </c>
      <c r="AA1764" s="4" t="str">
        <f>IF($V1764="","",IF(Y1764&lt;36,0,IF(AND(36&lt;=Y1764,Y1764&lt;71),VLOOKUP($W1764,日射量と図３!$E$6:$F$34,2,TRUE),IF(AND(71&lt;=Y1764,Y1764&lt;107),VLOOKUP($W1764,日射量と図３!$E$6:$G$34,3,TRUE),IF(AND(107&lt;=Y1764,Y1764&lt;143),VLOOKUP($W1764,日射量と図３!$E$6:$H$34,4,TRUE),VLOOKUP($W1764,日射量と図３!$E$6:$I$34,5,TRUE))))))</f>
        <v/>
      </c>
      <c r="AB1764" s="4" t="str">
        <f>IF($V1764="","",IF(Z1764&lt;36,0,IF(AND(36&lt;=Z1764,Z1764&lt;71),VLOOKUP($W1764,日射量と図３!$E$6:$F$34,2,TRUE),IF(AND(71&lt;=Z1764,Z1764&lt;107),VLOOKUP($W1764,日射量と図３!$E$6:$G$34,3,TRUE),IF(AND(107&lt;=Z1764,Z1764&lt;143),VLOOKUP($W1764,日射量と図３!$E$6:$H$34,4,TRUE),VLOOKUP($W1764,日射量と図３!$E$6:$I$34,5,TRUE))))))</f>
        <v/>
      </c>
      <c r="AC1764" s="382" t="str">
        <f t="shared" si="336"/>
        <v/>
      </c>
      <c r="AD1764" s="382" t="str">
        <f t="shared" si="337"/>
        <v/>
      </c>
    </row>
    <row r="1765" spans="11:30" ht="13.5" customHeight="1">
      <c r="K1765" s="4">
        <f t="shared" si="330"/>
        <v>8</v>
      </c>
      <c r="L1765" s="34">
        <v>43325</v>
      </c>
      <c r="M1765" s="4">
        <v>74</v>
      </c>
      <c r="N1765" s="4">
        <v>10</v>
      </c>
      <c r="O1765" s="31">
        <v>0.375</v>
      </c>
      <c r="P1765" s="35">
        <v>28.610000000000003</v>
      </c>
      <c r="Q1765" s="36">
        <f t="shared" si="331"/>
        <v>12</v>
      </c>
      <c r="R1765" s="4">
        <f t="shared" si="332"/>
        <v>0</v>
      </c>
      <c r="S1765" s="31">
        <f t="shared" si="338"/>
        <v>0.20906250000000001</v>
      </c>
      <c r="T1765" s="31">
        <f t="shared" si="339"/>
        <v>0.78918981481481476</v>
      </c>
      <c r="U1765" s="4">
        <f t="shared" si="333"/>
        <v>0</v>
      </c>
      <c r="V1765" s="4" t="str">
        <f t="shared" si="334"/>
        <v/>
      </c>
      <c r="W1765" s="18" t="str">
        <f>IF(V1765="","",VLOOKUP(L1765,日射量と図３!$A$4:$C$368,3,TRUE)*238.85/100)</f>
        <v/>
      </c>
      <c r="X1765" s="4" t="str">
        <f t="shared" si="335"/>
        <v/>
      </c>
      <c r="Y1765" s="4" t="str">
        <f t="shared" si="340"/>
        <v/>
      </c>
      <c r="Z1765" s="4" t="str">
        <f t="shared" si="341"/>
        <v/>
      </c>
      <c r="AA1765" s="4" t="str">
        <f>IF($V1765="","",IF(Y1765&lt;36,0,IF(AND(36&lt;=Y1765,Y1765&lt;71),VLOOKUP($W1765,日射量と図３!$E$6:$F$34,2,TRUE),IF(AND(71&lt;=Y1765,Y1765&lt;107),VLOOKUP($W1765,日射量と図３!$E$6:$G$34,3,TRUE),IF(AND(107&lt;=Y1765,Y1765&lt;143),VLOOKUP($W1765,日射量と図３!$E$6:$H$34,4,TRUE),VLOOKUP($W1765,日射量と図３!$E$6:$I$34,5,TRUE))))))</f>
        <v/>
      </c>
      <c r="AB1765" s="4" t="str">
        <f>IF($V1765="","",IF(Z1765&lt;36,0,IF(AND(36&lt;=Z1765,Z1765&lt;71),VLOOKUP($W1765,日射量と図３!$E$6:$F$34,2,TRUE),IF(AND(71&lt;=Z1765,Z1765&lt;107),VLOOKUP($W1765,日射量と図３!$E$6:$G$34,3,TRUE),IF(AND(107&lt;=Z1765,Z1765&lt;143),VLOOKUP($W1765,日射量と図３!$E$6:$H$34,4,TRUE),VLOOKUP($W1765,日射量と図３!$E$6:$I$34,5,TRUE))))))</f>
        <v/>
      </c>
      <c r="AC1765" s="382" t="str">
        <f t="shared" si="336"/>
        <v/>
      </c>
      <c r="AD1765" s="382" t="str">
        <f t="shared" si="337"/>
        <v/>
      </c>
    </row>
    <row r="1766" spans="11:30" ht="13.5" customHeight="1">
      <c r="K1766" s="4">
        <f t="shared" si="330"/>
        <v>8</v>
      </c>
      <c r="L1766" s="34">
        <v>43325</v>
      </c>
      <c r="M1766" s="4">
        <v>74</v>
      </c>
      <c r="N1766" s="4">
        <v>11</v>
      </c>
      <c r="O1766" s="31">
        <v>0.41666666666666669</v>
      </c>
      <c r="P1766" s="35">
        <v>29.880000000000003</v>
      </c>
      <c r="Q1766" s="36">
        <f t="shared" si="331"/>
        <v>12</v>
      </c>
      <c r="R1766" s="4">
        <f t="shared" si="332"/>
        <v>0</v>
      </c>
      <c r="S1766" s="31">
        <f t="shared" si="338"/>
        <v>0.20906250000000001</v>
      </c>
      <c r="T1766" s="31">
        <f t="shared" si="339"/>
        <v>0.78918981481481476</v>
      </c>
      <c r="U1766" s="4">
        <f t="shared" si="333"/>
        <v>0</v>
      </c>
      <c r="V1766" s="4" t="str">
        <f t="shared" si="334"/>
        <v/>
      </c>
      <c r="W1766" s="18" t="str">
        <f>IF(V1766="","",VLOOKUP(L1766,日射量と図３!$A$4:$C$368,3,TRUE)*238.85/100)</f>
        <v/>
      </c>
      <c r="X1766" s="4" t="str">
        <f t="shared" si="335"/>
        <v/>
      </c>
      <c r="Y1766" s="4" t="str">
        <f t="shared" si="340"/>
        <v/>
      </c>
      <c r="Z1766" s="4" t="str">
        <f t="shared" si="341"/>
        <v/>
      </c>
      <c r="AA1766" s="4" t="str">
        <f>IF($V1766="","",IF(Y1766&lt;36,0,IF(AND(36&lt;=Y1766,Y1766&lt;71),VLOOKUP($W1766,日射量と図３!$E$6:$F$34,2,TRUE),IF(AND(71&lt;=Y1766,Y1766&lt;107),VLOOKUP($W1766,日射量と図３!$E$6:$G$34,3,TRUE),IF(AND(107&lt;=Y1766,Y1766&lt;143),VLOOKUP($W1766,日射量と図３!$E$6:$H$34,4,TRUE),VLOOKUP($W1766,日射量と図３!$E$6:$I$34,5,TRUE))))))</f>
        <v/>
      </c>
      <c r="AB1766" s="4" t="str">
        <f>IF($V1766="","",IF(Z1766&lt;36,0,IF(AND(36&lt;=Z1766,Z1766&lt;71),VLOOKUP($W1766,日射量と図３!$E$6:$F$34,2,TRUE),IF(AND(71&lt;=Z1766,Z1766&lt;107),VLOOKUP($W1766,日射量と図３!$E$6:$G$34,3,TRUE),IF(AND(107&lt;=Z1766,Z1766&lt;143),VLOOKUP($W1766,日射量と図３!$E$6:$H$34,4,TRUE),VLOOKUP($W1766,日射量と図３!$E$6:$I$34,5,TRUE))))))</f>
        <v/>
      </c>
      <c r="AC1766" s="382" t="str">
        <f t="shared" si="336"/>
        <v/>
      </c>
      <c r="AD1766" s="382" t="str">
        <f t="shared" si="337"/>
        <v/>
      </c>
    </row>
    <row r="1767" spans="11:30" ht="13.5" customHeight="1">
      <c r="K1767" s="4">
        <f t="shared" si="330"/>
        <v>8</v>
      </c>
      <c r="L1767" s="34">
        <v>43325</v>
      </c>
      <c r="M1767" s="4">
        <v>74</v>
      </c>
      <c r="N1767" s="4">
        <v>12</v>
      </c>
      <c r="O1767" s="31">
        <v>0.45833333333333331</v>
      </c>
      <c r="P1767" s="35">
        <v>30.73</v>
      </c>
      <c r="Q1767" s="36">
        <f t="shared" si="331"/>
        <v>12</v>
      </c>
      <c r="R1767" s="4">
        <f t="shared" si="332"/>
        <v>0</v>
      </c>
      <c r="S1767" s="31">
        <f t="shared" si="338"/>
        <v>0.20906250000000001</v>
      </c>
      <c r="T1767" s="31">
        <f t="shared" si="339"/>
        <v>0.78918981481481476</v>
      </c>
      <c r="U1767" s="4">
        <f t="shared" si="333"/>
        <v>0</v>
      </c>
      <c r="V1767" s="4" t="str">
        <f t="shared" si="334"/>
        <v/>
      </c>
      <c r="W1767" s="18" t="str">
        <f>IF(V1767="","",VLOOKUP(L1767,日射量と図３!$A$4:$C$368,3,TRUE)*238.85/100)</f>
        <v/>
      </c>
      <c r="X1767" s="4" t="str">
        <f t="shared" si="335"/>
        <v/>
      </c>
      <c r="Y1767" s="4" t="str">
        <f t="shared" si="340"/>
        <v/>
      </c>
      <c r="Z1767" s="4" t="str">
        <f t="shared" si="341"/>
        <v/>
      </c>
      <c r="AA1767" s="4" t="str">
        <f>IF($V1767="","",IF(Y1767&lt;36,0,IF(AND(36&lt;=Y1767,Y1767&lt;71),VLOOKUP($W1767,日射量と図３!$E$6:$F$34,2,TRUE),IF(AND(71&lt;=Y1767,Y1767&lt;107),VLOOKUP($W1767,日射量と図３!$E$6:$G$34,3,TRUE),IF(AND(107&lt;=Y1767,Y1767&lt;143),VLOOKUP($W1767,日射量と図３!$E$6:$H$34,4,TRUE),VLOOKUP($W1767,日射量と図３!$E$6:$I$34,5,TRUE))))))</f>
        <v/>
      </c>
      <c r="AB1767" s="4" t="str">
        <f>IF($V1767="","",IF(Z1767&lt;36,0,IF(AND(36&lt;=Z1767,Z1767&lt;71),VLOOKUP($W1767,日射量と図３!$E$6:$F$34,2,TRUE),IF(AND(71&lt;=Z1767,Z1767&lt;107),VLOOKUP($W1767,日射量と図３!$E$6:$G$34,3,TRUE),IF(AND(107&lt;=Z1767,Z1767&lt;143),VLOOKUP($W1767,日射量と図３!$E$6:$H$34,4,TRUE),VLOOKUP($W1767,日射量と図３!$E$6:$I$34,5,TRUE))))))</f>
        <v/>
      </c>
      <c r="AC1767" s="382" t="str">
        <f t="shared" si="336"/>
        <v/>
      </c>
      <c r="AD1767" s="382" t="str">
        <f t="shared" si="337"/>
        <v/>
      </c>
    </row>
    <row r="1768" spans="11:30" ht="13.5" customHeight="1">
      <c r="K1768" s="4">
        <f t="shared" si="330"/>
        <v>8</v>
      </c>
      <c r="L1768" s="34">
        <v>43325</v>
      </c>
      <c r="M1768" s="4">
        <v>74</v>
      </c>
      <c r="N1768" s="4">
        <v>13</v>
      </c>
      <c r="O1768" s="31">
        <v>0.5</v>
      </c>
      <c r="P1768" s="35">
        <v>31.640000000000004</v>
      </c>
      <c r="Q1768" s="36">
        <f t="shared" si="331"/>
        <v>12</v>
      </c>
      <c r="R1768" s="4">
        <f t="shared" si="332"/>
        <v>0</v>
      </c>
      <c r="S1768" s="31">
        <f t="shared" si="338"/>
        <v>0.20906250000000001</v>
      </c>
      <c r="T1768" s="31">
        <f t="shared" si="339"/>
        <v>0.78918981481481476</v>
      </c>
      <c r="U1768" s="4">
        <f t="shared" si="333"/>
        <v>0</v>
      </c>
      <c r="V1768" s="4" t="str">
        <f t="shared" si="334"/>
        <v/>
      </c>
      <c r="W1768" s="18" t="str">
        <f>IF(V1768="","",VLOOKUP(L1768,日射量と図３!$A$4:$C$368,3,TRUE)*238.85/100)</f>
        <v/>
      </c>
      <c r="X1768" s="4" t="str">
        <f t="shared" si="335"/>
        <v/>
      </c>
      <c r="Y1768" s="4" t="str">
        <f t="shared" si="340"/>
        <v/>
      </c>
      <c r="Z1768" s="4" t="str">
        <f t="shared" si="341"/>
        <v/>
      </c>
      <c r="AA1768" s="4" t="str">
        <f>IF($V1768="","",IF(Y1768&lt;36,0,IF(AND(36&lt;=Y1768,Y1768&lt;71),VLOOKUP($W1768,日射量と図３!$E$6:$F$34,2,TRUE),IF(AND(71&lt;=Y1768,Y1768&lt;107),VLOOKUP($W1768,日射量と図３!$E$6:$G$34,3,TRUE),IF(AND(107&lt;=Y1768,Y1768&lt;143),VLOOKUP($W1768,日射量と図３!$E$6:$H$34,4,TRUE),VLOOKUP($W1768,日射量と図３!$E$6:$I$34,5,TRUE))))))</f>
        <v/>
      </c>
      <c r="AB1768" s="4" t="str">
        <f>IF($V1768="","",IF(Z1768&lt;36,0,IF(AND(36&lt;=Z1768,Z1768&lt;71),VLOOKUP($W1768,日射量と図３!$E$6:$F$34,2,TRUE),IF(AND(71&lt;=Z1768,Z1768&lt;107),VLOOKUP($W1768,日射量と図３!$E$6:$G$34,3,TRUE),IF(AND(107&lt;=Z1768,Z1768&lt;143),VLOOKUP($W1768,日射量と図３!$E$6:$H$34,4,TRUE),VLOOKUP($W1768,日射量と図３!$E$6:$I$34,5,TRUE))))))</f>
        <v/>
      </c>
      <c r="AC1768" s="382" t="str">
        <f t="shared" si="336"/>
        <v/>
      </c>
      <c r="AD1768" s="382" t="str">
        <f t="shared" si="337"/>
        <v/>
      </c>
    </row>
    <row r="1769" spans="11:30" ht="13.5" customHeight="1">
      <c r="K1769" s="4">
        <f t="shared" si="330"/>
        <v>8</v>
      </c>
      <c r="L1769" s="34">
        <v>43325</v>
      </c>
      <c r="M1769" s="4">
        <v>74</v>
      </c>
      <c r="N1769" s="4">
        <v>14</v>
      </c>
      <c r="O1769" s="31">
        <v>0.54166666666666663</v>
      </c>
      <c r="P1769" s="35">
        <v>32.119999999999997</v>
      </c>
      <c r="Q1769" s="36">
        <f t="shared" si="331"/>
        <v>12</v>
      </c>
      <c r="R1769" s="4">
        <f t="shared" si="332"/>
        <v>0</v>
      </c>
      <c r="S1769" s="31">
        <f t="shared" si="338"/>
        <v>0.20906250000000001</v>
      </c>
      <c r="T1769" s="31">
        <f t="shared" si="339"/>
        <v>0.78918981481481476</v>
      </c>
      <c r="U1769" s="4">
        <f t="shared" si="333"/>
        <v>0</v>
      </c>
      <c r="V1769" s="4" t="str">
        <f t="shared" si="334"/>
        <v/>
      </c>
      <c r="W1769" s="18" t="str">
        <f>IF(V1769="","",VLOOKUP(L1769,日射量と図３!$A$4:$C$368,3,TRUE)*238.85/100)</f>
        <v/>
      </c>
      <c r="X1769" s="4" t="str">
        <f t="shared" si="335"/>
        <v/>
      </c>
      <c r="Y1769" s="4" t="str">
        <f t="shared" si="340"/>
        <v/>
      </c>
      <c r="Z1769" s="4" t="str">
        <f t="shared" si="341"/>
        <v/>
      </c>
      <c r="AA1769" s="4" t="str">
        <f>IF($V1769="","",IF(Y1769&lt;36,0,IF(AND(36&lt;=Y1769,Y1769&lt;71),VLOOKUP($W1769,日射量と図３!$E$6:$F$34,2,TRUE),IF(AND(71&lt;=Y1769,Y1769&lt;107),VLOOKUP($W1769,日射量と図３!$E$6:$G$34,3,TRUE),IF(AND(107&lt;=Y1769,Y1769&lt;143),VLOOKUP($W1769,日射量と図３!$E$6:$H$34,4,TRUE),VLOOKUP($W1769,日射量と図３!$E$6:$I$34,5,TRUE))))))</f>
        <v/>
      </c>
      <c r="AB1769" s="4" t="str">
        <f>IF($V1769="","",IF(Z1769&lt;36,0,IF(AND(36&lt;=Z1769,Z1769&lt;71),VLOOKUP($W1769,日射量と図３!$E$6:$F$34,2,TRUE),IF(AND(71&lt;=Z1769,Z1769&lt;107),VLOOKUP($W1769,日射量と図３!$E$6:$G$34,3,TRUE),IF(AND(107&lt;=Z1769,Z1769&lt;143),VLOOKUP($W1769,日射量と図３!$E$6:$H$34,4,TRUE),VLOOKUP($W1769,日射量と図３!$E$6:$I$34,5,TRUE))))))</f>
        <v/>
      </c>
      <c r="AC1769" s="382" t="str">
        <f t="shared" si="336"/>
        <v/>
      </c>
      <c r="AD1769" s="382" t="str">
        <f t="shared" si="337"/>
        <v/>
      </c>
    </row>
    <row r="1770" spans="11:30" ht="13.5" customHeight="1">
      <c r="K1770" s="4">
        <f t="shared" si="330"/>
        <v>8</v>
      </c>
      <c r="L1770" s="34">
        <v>43325</v>
      </c>
      <c r="M1770" s="4">
        <v>74</v>
      </c>
      <c r="N1770" s="4">
        <v>15</v>
      </c>
      <c r="O1770" s="31">
        <v>0.58333333333333337</v>
      </c>
      <c r="P1770" s="35">
        <v>32.680000000000007</v>
      </c>
      <c r="Q1770" s="36">
        <f t="shared" si="331"/>
        <v>12</v>
      </c>
      <c r="R1770" s="4">
        <f t="shared" si="332"/>
        <v>0</v>
      </c>
      <c r="S1770" s="31">
        <f t="shared" si="338"/>
        <v>0.20906250000000001</v>
      </c>
      <c r="T1770" s="31">
        <f t="shared" si="339"/>
        <v>0.78918981481481476</v>
      </c>
      <c r="U1770" s="4">
        <f t="shared" si="333"/>
        <v>0</v>
      </c>
      <c r="V1770" s="4" t="str">
        <f t="shared" si="334"/>
        <v/>
      </c>
      <c r="W1770" s="18" t="str">
        <f>IF(V1770="","",VLOOKUP(L1770,日射量と図３!$A$4:$C$368,3,TRUE)*238.85/100)</f>
        <v/>
      </c>
      <c r="X1770" s="4" t="str">
        <f t="shared" si="335"/>
        <v/>
      </c>
      <c r="Y1770" s="4" t="str">
        <f t="shared" si="340"/>
        <v/>
      </c>
      <c r="Z1770" s="4" t="str">
        <f t="shared" si="341"/>
        <v/>
      </c>
      <c r="AA1770" s="4" t="str">
        <f>IF($V1770="","",IF(Y1770&lt;36,0,IF(AND(36&lt;=Y1770,Y1770&lt;71),VLOOKUP($W1770,日射量と図３!$E$6:$F$34,2,TRUE),IF(AND(71&lt;=Y1770,Y1770&lt;107),VLOOKUP($W1770,日射量と図３!$E$6:$G$34,3,TRUE),IF(AND(107&lt;=Y1770,Y1770&lt;143),VLOOKUP($W1770,日射量と図３!$E$6:$H$34,4,TRUE),VLOOKUP($W1770,日射量と図３!$E$6:$I$34,5,TRUE))))))</f>
        <v/>
      </c>
      <c r="AB1770" s="4" t="str">
        <f>IF($V1770="","",IF(Z1770&lt;36,0,IF(AND(36&lt;=Z1770,Z1770&lt;71),VLOOKUP($W1770,日射量と図３!$E$6:$F$34,2,TRUE),IF(AND(71&lt;=Z1770,Z1770&lt;107),VLOOKUP($W1770,日射量と図３!$E$6:$G$34,3,TRUE),IF(AND(107&lt;=Z1770,Z1770&lt;143),VLOOKUP($W1770,日射量と図３!$E$6:$H$34,4,TRUE),VLOOKUP($W1770,日射量と図３!$E$6:$I$34,5,TRUE))))))</f>
        <v/>
      </c>
      <c r="AC1770" s="382" t="str">
        <f t="shared" si="336"/>
        <v/>
      </c>
      <c r="AD1770" s="382" t="str">
        <f t="shared" si="337"/>
        <v/>
      </c>
    </row>
    <row r="1771" spans="11:30" ht="13.5" customHeight="1">
      <c r="K1771" s="4">
        <f t="shared" si="330"/>
        <v>8</v>
      </c>
      <c r="L1771" s="34">
        <v>43325</v>
      </c>
      <c r="M1771" s="4">
        <v>74</v>
      </c>
      <c r="N1771" s="4">
        <v>16</v>
      </c>
      <c r="O1771" s="31">
        <v>0.625</v>
      </c>
      <c r="P1771" s="35">
        <v>32.749999999999993</v>
      </c>
      <c r="Q1771" s="36">
        <f t="shared" si="331"/>
        <v>16</v>
      </c>
      <c r="R1771" s="4">
        <f t="shared" si="332"/>
        <v>0</v>
      </c>
      <c r="S1771" s="31">
        <f t="shared" si="338"/>
        <v>0.20906250000000001</v>
      </c>
      <c r="T1771" s="31">
        <f t="shared" si="339"/>
        <v>0.78918981481481476</v>
      </c>
      <c r="U1771" s="4">
        <f t="shared" si="333"/>
        <v>0</v>
      </c>
      <c r="V1771" s="4" t="str">
        <f t="shared" si="334"/>
        <v/>
      </c>
      <c r="W1771" s="18" t="str">
        <f>IF(V1771="","",VLOOKUP(L1771,日射量と図３!$A$4:$C$368,3,TRUE)*238.85/100)</f>
        <v/>
      </c>
      <c r="X1771" s="4" t="str">
        <f t="shared" si="335"/>
        <v/>
      </c>
      <c r="Y1771" s="4" t="str">
        <f t="shared" si="340"/>
        <v/>
      </c>
      <c r="Z1771" s="4" t="str">
        <f t="shared" si="341"/>
        <v/>
      </c>
      <c r="AA1771" s="4" t="str">
        <f>IF($V1771="","",IF(Y1771&lt;36,0,IF(AND(36&lt;=Y1771,Y1771&lt;71),VLOOKUP($W1771,日射量と図３!$E$6:$F$34,2,TRUE),IF(AND(71&lt;=Y1771,Y1771&lt;107),VLOOKUP($W1771,日射量と図３!$E$6:$G$34,3,TRUE),IF(AND(107&lt;=Y1771,Y1771&lt;143),VLOOKUP($W1771,日射量と図３!$E$6:$H$34,4,TRUE),VLOOKUP($W1771,日射量と図３!$E$6:$I$34,5,TRUE))))))</f>
        <v/>
      </c>
      <c r="AB1771" s="4" t="str">
        <f>IF($V1771="","",IF(Z1771&lt;36,0,IF(AND(36&lt;=Z1771,Z1771&lt;71),VLOOKUP($W1771,日射量と図３!$E$6:$F$34,2,TRUE),IF(AND(71&lt;=Z1771,Z1771&lt;107),VLOOKUP($W1771,日射量と図３!$E$6:$G$34,3,TRUE),IF(AND(107&lt;=Z1771,Z1771&lt;143),VLOOKUP($W1771,日射量と図３!$E$6:$H$34,4,TRUE),VLOOKUP($W1771,日射量と図３!$E$6:$I$34,5,TRUE))))))</f>
        <v/>
      </c>
      <c r="AC1771" s="382" t="str">
        <f t="shared" si="336"/>
        <v/>
      </c>
      <c r="AD1771" s="382" t="str">
        <f t="shared" si="337"/>
        <v/>
      </c>
    </row>
    <row r="1772" spans="11:30" ht="13.5" customHeight="1">
      <c r="K1772" s="4">
        <f t="shared" si="330"/>
        <v>8</v>
      </c>
      <c r="L1772" s="34">
        <v>43325</v>
      </c>
      <c r="M1772" s="4">
        <v>74</v>
      </c>
      <c r="N1772" s="4">
        <v>17</v>
      </c>
      <c r="O1772" s="31">
        <v>0.66666666666666663</v>
      </c>
      <c r="P1772" s="35">
        <v>32.31</v>
      </c>
      <c r="Q1772" s="36">
        <f t="shared" si="331"/>
        <v>16</v>
      </c>
      <c r="R1772" s="4">
        <f t="shared" si="332"/>
        <v>0</v>
      </c>
      <c r="S1772" s="31">
        <f t="shared" si="338"/>
        <v>0.20906250000000001</v>
      </c>
      <c r="T1772" s="31">
        <f t="shared" si="339"/>
        <v>0.78918981481481476</v>
      </c>
      <c r="U1772" s="4">
        <f t="shared" si="333"/>
        <v>0</v>
      </c>
      <c r="V1772" s="4" t="str">
        <f t="shared" si="334"/>
        <v/>
      </c>
      <c r="W1772" s="18" t="str">
        <f>IF(V1772="","",VLOOKUP(L1772,日射量と図３!$A$4:$C$368,3,TRUE)*238.85/100)</f>
        <v/>
      </c>
      <c r="X1772" s="4" t="str">
        <f t="shared" si="335"/>
        <v/>
      </c>
      <c r="Y1772" s="4" t="str">
        <f t="shared" si="340"/>
        <v/>
      </c>
      <c r="Z1772" s="4" t="str">
        <f t="shared" si="341"/>
        <v/>
      </c>
      <c r="AA1772" s="4" t="str">
        <f>IF($V1772="","",IF(Y1772&lt;36,0,IF(AND(36&lt;=Y1772,Y1772&lt;71),VLOOKUP($W1772,日射量と図３!$E$6:$F$34,2,TRUE),IF(AND(71&lt;=Y1772,Y1772&lt;107),VLOOKUP($W1772,日射量と図３!$E$6:$G$34,3,TRUE),IF(AND(107&lt;=Y1772,Y1772&lt;143),VLOOKUP($W1772,日射量と図３!$E$6:$H$34,4,TRUE),VLOOKUP($W1772,日射量と図３!$E$6:$I$34,5,TRUE))))))</f>
        <v/>
      </c>
      <c r="AB1772" s="4" t="str">
        <f>IF($V1772="","",IF(Z1772&lt;36,0,IF(AND(36&lt;=Z1772,Z1772&lt;71),VLOOKUP($W1772,日射量と図３!$E$6:$F$34,2,TRUE),IF(AND(71&lt;=Z1772,Z1772&lt;107),VLOOKUP($W1772,日射量と図３!$E$6:$G$34,3,TRUE),IF(AND(107&lt;=Z1772,Z1772&lt;143),VLOOKUP($W1772,日射量と図３!$E$6:$H$34,4,TRUE),VLOOKUP($W1772,日射量と図３!$E$6:$I$34,5,TRUE))))))</f>
        <v/>
      </c>
      <c r="AC1772" s="382" t="str">
        <f t="shared" si="336"/>
        <v/>
      </c>
      <c r="AD1772" s="382" t="str">
        <f t="shared" si="337"/>
        <v/>
      </c>
    </row>
    <row r="1773" spans="11:30" ht="13.5" customHeight="1">
      <c r="K1773" s="4">
        <f t="shared" si="330"/>
        <v>8</v>
      </c>
      <c r="L1773" s="34">
        <v>43325</v>
      </c>
      <c r="M1773" s="4">
        <v>74</v>
      </c>
      <c r="N1773" s="4">
        <v>18</v>
      </c>
      <c r="O1773" s="31">
        <v>0.70833333333333337</v>
      </c>
      <c r="P1773" s="35">
        <v>31.35</v>
      </c>
      <c r="Q1773" s="36">
        <f t="shared" si="331"/>
        <v>16</v>
      </c>
      <c r="R1773" s="4">
        <f t="shared" si="332"/>
        <v>0</v>
      </c>
      <c r="S1773" s="31">
        <f t="shared" si="338"/>
        <v>0.20906250000000001</v>
      </c>
      <c r="T1773" s="31">
        <f t="shared" si="339"/>
        <v>0.78918981481481476</v>
      </c>
      <c r="U1773" s="4">
        <f t="shared" si="333"/>
        <v>0</v>
      </c>
      <c r="V1773" s="4" t="str">
        <f t="shared" si="334"/>
        <v/>
      </c>
      <c r="W1773" s="18" t="str">
        <f>IF(V1773="","",VLOOKUP(L1773,日射量と図３!$A$4:$C$368,3,TRUE)*238.85/100)</f>
        <v/>
      </c>
      <c r="X1773" s="4" t="str">
        <f t="shared" si="335"/>
        <v/>
      </c>
      <c r="Y1773" s="4" t="str">
        <f t="shared" si="340"/>
        <v/>
      </c>
      <c r="Z1773" s="4" t="str">
        <f t="shared" si="341"/>
        <v/>
      </c>
      <c r="AA1773" s="4" t="str">
        <f>IF($V1773="","",IF(Y1773&lt;36,0,IF(AND(36&lt;=Y1773,Y1773&lt;71),VLOOKUP($W1773,日射量と図３!$E$6:$F$34,2,TRUE),IF(AND(71&lt;=Y1773,Y1773&lt;107),VLOOKUP($W1773,日射量と図３!$E$6:$G$34,3,TRUE),IF(AND(107&lt;=Y1773,Y1773&lt;143),VLOOKUP($W1773,日射量と図３!$E$6:$H$34,4,TRUE),VLOOKUP($W1773,日射量と図３!$E$6:$I$34,5,TRUE))))))</f>
        <v/>
      </c>
      <c r="AB1773" s="4" t="str">
        <f>IF($V1773="","",IF(Z1773&lt;36,0,IF(AND(36&lt;=Z1773,Z1773&lt;71),VLOOKUP($W1773,日射量と図３!$E$6:$F$34,2,TRUE),IF(AND(71&lt;=Z1773,Z1773&lt;107),VLOOKUP($W1773,日射量と図３!$E$6:$G$34,3,TRUE),IF(AND(107&lt;=Z1773,Z1773&lt;143),VLOOKUP($W1773,日射量と図３!$E$6:$H$34,4,TRUE),VLOOKUP($W1773,日射量と図３!$E$6:$I$34,5,TRUE))))))</f>
        <v/>
      </c>
      <c r="AC1773" s="382" t="str">
        <f t="shared" si="336"/>
        <v/>
      </c>
      <c r="AD1773" s="382" t="str">
        <f t="shared" si="337"/>
        <v/>
      </c>
    </row>
    <row r="1774" spans="11:30" ht="13.5" customHeight="1">
      <c r="K1774" s="4">
        <f t="shared" si="330"/>
        <v>8</v>
      </c>
      <c r="L1774" s="34">
        <v>43325</v>
      </c>
      <c r="M1774" s="4">
        <v>74</v>
      </c>
      <c r="N1774" s="4">
        <v>19</v>
      </c>
      <c r="O1774" s="31">
        <v>0.75</v>
      </c>
      <c r="P1774" s="35">
        <v>30.349999999999994</v>
      </c>
      <c r="Q1774" s="36">
        <f t="shared" si="331"/>
        <v>16</v>
      </c>
      <c r="R1774" s="4">
        <f t="shared" si="332"/>
        <v>0</v>
      </c>
      <c r="S1774" s="31">
        <f t="shared" si="338"/>
        <v>0.20906250000000001</v>
      </c>
      <c r="T1774" s="31">
        <f t="shared" si="339"/>
        <v>0.78918981481481476</v>
      </c>
      <c r="U1774" s="4">
        <f t="shared" si="333"/>
        <v>0</v>
      </c>
      <c r="V1774" s="4" t="str">
        <f t="shared" si="334"/>
        <v/>
      </c>
      <c r="W1774" s="18" t="str">
        <f>IF(V1774="","",VLOOKUP(L1774,日射量と図３!$A$4:$C$368,3,TRUE)*238.85/100)</f>
        <v/>
      </c>
      <c r="X1774" s="4" t="str">
        <f t="shared" si="335"/>
        <v/>
      </c>
      <c r="Y1774" s="4" t="str">
        <f t="shared" si="340"/>
        <v/>
      </c>
      <c r="Z1774" s="4" t="str">
        <f t="shared" si="341"/>
        <v/>
      </c>
      <c r="AA1774" s="4" t="str">
        <f>IF($V1774="","",IF(Y1774&lt;36,0,IF(AND(36&lt;=Y1774,Y1774&lt;71),VLOOKUP($W1774,日射量と図３!$E$6:$F$34,2,TRUE),IF(AND(71&lt;=Y1774,Y1774&lt;107),VLOOKUP($W1774,日射量と図３!$E$6:$G$34,3,TRUE),IF(AND(107&lt;=Y1774,Y1774&lt;143),VLOOKUP($W1774,日射量と図３!$E$6:$H$34,4,TRUE),VLOOKUP($W1774,日射量と図３!$E$6:$I$34,5,TRUE))))))</f>
        <v/>
      </c>
      <c r="AB1774" s="4" t="str">
        <f>IF($V1774="","",IF(Z1774&lt;36,0,IF(AND(36&lt;=Z1774,Z1774&lt;71),VLOOKUP($W1774,日射量と図３!$E$6:$F$34,2,TRUE),IF(AND(71&lt;=Z1774,Z1774&lt;107),VLOOKUP($W1774,日射量と図３!$E$6:$G$34,3,TRUE),IF(AND(107&lt;=Z1774,Z1774&lt;143),VLOOKUP($W1774,日射量と図３!$E$6:$H$34,4,TRUE),VLOOKUP($W1774,日射量と図３!$E$6:$I$34,5,TRUE))))))</f>
        <v/>
      </c>
      <c r="AC1774" s="382" t="str">
        <f t="shared" si="336"/>
        <v/>
      </c>
      <c r="AD1774" s="382" t="str">
        <f t="shared" si="337"/>
        <v/>
      </c>
    </row>
    <row r="1775" spans="11:30" ht="13.5" customHeight="1">
      <c r="K1775" s="4">
        <f t="shared" si="330"/>
        <v>8</v>
      </c>
      <c r="L1775" s="34">
        <v>43325</v>
      </c>
      <c r="M1775" s="4">
        <v>74</v>
      </c>
      <c r="N1775" s="4">
        <v>20</v>
      </c>
      <c r="O1775" s="31">
        <v>0.79166666666666663</v>
      </c>
      <c r="P1775" s="35">
        <v>28.54</v>
      </c>
      <c r="Q1775" s="36">
        <f t="shared" si="331"/>
        <v>16</v>
      </c>
      <c r="R1775" s="4">
        <f t="shared" si="332"/>
        <v>0</v>
      </c>
      <c r="S1775" s="31">
        <f t="shared" si="338"/>
        <v>0.20906250000000001</v>
      </c>
      <c r="T1775" s="31">
        <f t="shared" si="339"/>
        <v>0.78918981481481476</v>
      </c>
      <c r="U1775" s="4">
        <f t="shared" si="333"/>
        <v>0</v>
      </c>
      <c r="V1775" s="4" t="str">
        <f t="shared" si="334"/>
        <v/>
      </c>
      <c r="W1775" s="18" t="str">
        <f>IF(V1775="","",VLOOKUP(L1775,日射量と図３!$A$4:$C$368,3,TRUE)*238.85/100)</f>
        <v/>
      </c>
      <c r="X1775" s="4" t="str">
        <f t="shared" si="335"/>
        <v/>
      </c>
      <c r="Y1775" s="4" t="str">
        <f t="shared" si="340"/>
        <v/>
      </c>
      <c r="Z1775" s="4" t="str">
        <f t="shared" si="341"/>
        <v/>
      </c>
      <c r="AA1775" s="4" t="str">
        <f>IF($V1775="","",IF(Y1775&lt;36,0,IF(AND(36&lt;=Y1775,Y1775&lt;71),VLOOKUP($W1775,日射量と図３!$E$6:$F$34,2,TRUE),IF(AND(71&lt;=Y1775,Y1775&lt;107),VLOOKUP($W1775,日射量と図３!$E$6:$G$34,3,TRUE),IF(AND(107&lt;=Y1775,Y1775&lt;143),VLOOKUP($W1775,日射量と図３!$E$6:$H$34,4,TRUE),VLOOKUP($W1775,日射量と図３!$E$6:$I$34,5,TRUE))))))</f>
        <v/>
      </c>
      <c r="AB1775" s="4" t="str">
        <f>IF($V1775="","",IF(Z1775&lt;36,0,IF(AND(36&lt;=Z1775,Z1775&lt;71),VLOOKUP($W1775,日射量と図３!$E$6:$F$34,2,TRUE),IF(AND(71&lt;=Z1775,Z1775&lt;107),VLOOKUP($W1775,日射量と図３!$E$6:$G$34,3,TRUE),IF(AND(107&lt;=Z1775,Z1775&lt;143),VLOOKUP($W1775,日射量と図３!$E$6:$H$34,4,TRUE),VLOOKUP($W1775,日射量と図３!$E$6:$I$34,5,TRUE))))))</f>
        <v/>
      </c>
      <c r="AC1775" s="382" t="str">
        <f t="shared" si="336"/>
        <v/>
      </c>
      <c r="AD1775" s="382" t="str">
        <f t="shared" si="337"/>
        <v/>
      </c>
    </row>
    <row r="1776" spans="11:30" ht="13.5" customHeight="1">
      <c r="K1776" s="4">
        <f t="shared" si="330"/>
        <v>8</v>
      </c>
      <c r="L1776" s="34">
        <v>43325</v>
      </c>
      <c r="M1776" s="4">
        <v>74</v>
      </c>
      <c r="N1776" s="4">
        <v>21</v>
      </c>
      <c r="O1776" s="31">
        <v>0.83333333333333337</v>
      </c>
      <c r="P1776" s="35">
        <v>28.2</v>
      </c>
      <c r="Q1776" s="36">
        <f t="shared" si="331"/>
        <v>16</v>
      </c>
      <c r="R1776" s="4">
        <f t="shared" si="332"/>
        <v>0</v>
      </c>
      <c r="S1776" s="31">
        <f t="shared" si="338"/>
        <v>0.20906250000000001</v>
      </c>
      <c r="T1776" s="31">
        <f t="shared" si="339"/>
        <v>0.78918981481481476</v>
      </c>
      <c r="U1776" s="4">
        <f t="shared" si="333"/>
        <v>0</v>
      </c>
      <c r="V1776" s="4" t="str">
        <f t="shared" si="334"/>
        <v/>
      </c>
      <c r="W1776" s="18" t="str">
        <f>IF(V1776="","",VLOOKUP(L1776,日射量と図３!$A$4:$C$368,3,TRUE)*238.85/100)</f>
        <v/>
      </c>
      <c r="X1776" s="4" t="str">
        <f t="shared" si="335"/>
        <v/>
      </c>
      <c r="Y1776" s="4" t="str">
        <f t="shared" si="340"/>
        <v/>
      </c>
      <c r="Z1776" s="4" t="str">
        <f t="shared" si="341"/>
        <v/>
      </c>
      <c r="AA1776" s="4" t="str">
        <f>IF($V1776="","",IF(Y1776&lt;36,0,IF(AND(36&lt;=Y1776,Y1776&lt;71),VLOOKUP($W1776,日射量と図３!$E$6:$F$34,2,TRUE),IF(AND(71&lt;=Y1776,Y1776&lt;107),VLOOKUP($W1776,日射量と図３!$E$6:$G$34,3,TRUE),IF(AND(107&lt;=Y1776,Y1776&lt;143),VLOOKUP($W1776,日射量と図３!$E$6:$H$34,4,TRUE),VLOOKUP($W1776,日射量と図３!$E$6:$I$34,5,TRUE))))))</f>
        <v/>
      </c>
      <c r="AB1776" s="4" t="str">
        <f>IF($V1776="","",IF(Z1776&lt;36,0,IF(AND(36&lt;=Z1776,Z1776&lt;71),VLOOKUP($W1776,日射量と図３!$E$6:$F$34,2,TRUE),IF(AND(71&lt;=Z1776,Z1776&lt;107),VLOOKUP($W1776,日射量と図３!$E$6:$G$34,3,TRUE),IF(AND(107&lt;=Z1776,Z1776&lt;143),VLOOKUP($W1776,日射量と図３!$E$6:$H$34,4,TRUE),VLOOKUP($W1776,日射量と図３!$E$6:$I$34,5,TRUE))))))</f>
        <v/>
      </c>
      <c r="AC1776" s="382" t="str">
        <f t="shared" si="336"/>
        <v/>
      </c>
      <c r="AD1776" s="382" t="str">
        <f t="shared" si="337"/>
        <v/>
      </c>
    </row>
    <row r="1777" spans="11:30" ht="13.5" customHeight="1">
      <c r="K1777" s="4">
        <f t="shared" si="330"/>
        <v>8</v>
      </c>
      <c r="L1777" s="34">
        <v>43325</v>
      </c>
      <c r="M1777" s="4">
        <v>74</v>
      </c>
      <c r="N1777" s="4">
        <v>22</v>
      </c>
      <c r="O1777" s="31">
        <v>0.875</v>
      </c>
      <c r="P1777" s="35">
        <v>27.790000000000003</v>
      </c>
      <c r="Q1777" s="36">
        <f t="shared" si="331"/>
        <v>16</v>
      </c>
      <c r="R1777" s="4">
        <f t="shared" si="332"/>
        <v>0</v>
      </c>
      <c r="S1777" s="31">
        <f t="shared" si="338"/>
        <v>0.20906250000000001</v>
      </c>
      <c r="T1777" s="31">
        <f t="shared" si="339"/>
        <v>0.78918981481481476</v>
      </c>
      <c r="U1777" s="4">
        <f t="shared" si="333"/>
        <v>0</v>
      </c>
      <c r="V1777" s="4" t="str">
        <f t="shared" si="334"/>
        <v/>
      </c>
      <c r="W1777" s="18" t="str">
        <f>IF(V1777="","",VLOOKUP(L1777,日射量と図３!$A$4:$C$368,3,TRUE)*238.85/100)</f>
        <v/>
      </c>
      <c r="X1777" s="4" t="str">
        <f t="shared" si="335"/>
        <v/>
      </c>
      <c r="Y1777" s="4" t="str">
        <f t="shared" si="340"/>
        <v/>
      </c>
      <c r="Z1777" s="4" t="str">
        <f t="shared" si="341"/>
        <v/>
      </c>
      <c r="AA1777" s="4" t="str">
        <f>IF($V1777="","",IF(Y1777&lt;36,0,IF(AND(36&lt;=Y1777,Y1777&lt;71),VLOOKUP($W1777,日射量と図３!$E$6:$F$34,2,TRUE),IF(AND(71&lt;=Y1777,Y1777&lt;107),VLOOKUP($W1777,日射量と図３!$E$6:$G$34,3,TRUE),IF(AND(107&lt;=Y1777,Y1777&lt;143),VLOOKUP($W1777,日射量と図３!$E$6:$H$34,4,TRUE),VLOOKUP($W1777,日射量と図３!$E$6:$I$34,5,TRUE))))))</f>
        <v/>
      </c>
      <c r="AB1777" s="4" t="str">
        <f>IF($V1777="","",IF(Z1777&lt;36,0,IF(AND(36&lt;=Z1777,Z1777&lt;71),VLOOKUP($W1777,日射量と図３!$E$6:$F$34,2,TRUE),IF(AND(71&lt;=Z1777,Z1777&lt;107),VLOOKUP($W1777,日射量と図３!$E$6:$G$34,3,TRUE),IF(AND(107&lt;=Z1777,Z1777&lt;143),VLOOKUP($W1777,日射量と図３!$E$6:$H$34,4,TRUE),VLOOKUP($W1777,日射量と図３!$E$6:$I$34,5,TRUE))))))</f>
        <v/>
      </c>
      <c r="AC1777" s="382" t="str">
        <f t="shared" si="336"/>
        <v/>
      </c>
      <c r="AD1777" s="382" t="str">
        <f t="shared" si="337"/>
        <v/>
      </c>
    </row>
    <row r="1778" spans="11:30" ht="13.5" customHeight="1">
      <c r="K1778" s="4">
        <f t="shared" si="330"/>
        <v>8</v>
      </c>
      <c r="L1778" s="34">
        <v>43325</v>
      </c>
      <c r="M1778" s="4">
        <v>74</v>
      </c>
      <c r="N1778" s="4">
        <v>23</v>
      </c>
      <c r="O1778" s="31">
        <v>0.91666666666666663</v>
      </c>
      <c r="P1778" s="35">
        <v>27.209999999999997</v>
      </c>
      <c r="Q1778" s="36">
        <f t="shared" si="331"/>
        <v>13</v>
      </c>
      <c r="R1778" s="4">
        <f t="shared" si="332"/>
        <v>0</v>
      </c>
      <c r="S1778" s="31">
        <f t="shared" si="338"/>
        <v>0.20906250000000001</v>
      </c>
      <c r="T1778" s="31">
        <f t="shared" si="339"/>
        <v>0.78918981481481476</v>
      </c>
      <c r="U1778" s="4">
        <f t="shared" si="333"/>
        <v>0</v>
      </c>
      <c r="V1778" s="4" t="str">
        <f t="shared" si="334"/>
        <v/>
      </c>
      <c r="W1778" s="18" t="str">
        <f>IF(V1778="","",VLOOKUP(L1778,日射量と図３!$A$4:$C$368,3,TRUE)*238.85/100)</f>
        <v/>
      </c>
      <c r="X1778" s="4" t="str">
        <f t="shared" si="335"/>
        <v/>
      </c>
      <c r="Y1778" s="4" t="str">
        <f t="shared" si="340"/>
        <v/>
      </c>
      <c r="Z1778" s="4" t="str">
        <f t="shared" si="341"/>
        <v/>
      </c>
      <c r="AA1778" s="4" t="str">
        <f>IF($V1778="","",IF(Y1778&lt;36,0,IF(AND(36&lt;=Y1778,Y1778&lt;71),VLOOKUP($W1778,日射量と図３!$E$6:$F$34,2,TRUE),IF(AND(71&lt;=Y1778,Y1778&lt;107),VLOOKUP($W1778,日射量と図３!$E$6:$G$34,3,TRUE),IF(AND(107&lt;=Y1778,Y1778&lt;143),VLOOKUP($W1778,日射量と図３!$E$6:$H$34,4,TRUE),VLOOKUP($W1778,日射量と図３!$E$6:$I$34,5,TRUE))))))</f>
        <v/>
      </c>
      <c r="AB1778" s="4" t="str">
        <f>IF($V1778="","",IF(Z1778&lt;36,0,IF(AND(36&lt;=Z1778,Z1778&lt;71),VLOOKUP($W1778,日射量と図３!$E$6:$F$34,2,TRUE),IF(AND(71&lt;=Z1778,Z1778&lt;107),VLOOKUP($W1778,日射量と図３!$E$6:$G$34,3,TRUE),IF(AND(107&lt;=Z1778,Z1778&lt;143),VLOOKUP($W1778,日射量と図３!$E$6:$H$34,4,TRUE),VLOOKUP($W1778,日射量と図３!$E$6:$I$34,5,TRUE))))))</f>
        <v/>
      </c>
      <c r="AC1778" s="382" t="str">
        <f t="shared" si="336"/>
        <v/>
      </c>
      <c r="AD1778" s="382" t="str">
        <f t="shared" si="337"/>
        <v/>
      </c>
    </row>
    <row r="1779" spans="11:30" ht="13.5" customHeight="1">
      <c r="K1779" s="4">
        <f t="shared" si="330"/>
        <v>8</v>
      </c>
      <c r="L1779" s="34">
        <v>43325</v>
      </c>
      <c r="M1779" s="4">
        <v>74</v>
      </c>
      <c r="N1779" s="4">
        <v>24</v>
      </c>
      <c r="O1779" s="31">
        <v>0.95833333333333337</v>
      </c>
      <c r="P1779" s="35">
        <v>26.95</v>
      </c>
      <c r="Q1779" s="36">
        <f t="shared" si="331"/>
        <v>13</v>
      </c>
      <c r="R1779" s="4">
        <f t="shared" si="332"/>
        <v>0</v>
      </c>
      <c r="S1779" s="31">
        <f t="shared" si="338"/>
        <v>0.20906250000000001</v>
      </c>
      <c r="T1779" s="31">
        <f t="shared" si="339"/>
        <v>0.78918981481481476</v>
      </c>
      <c r="U1779" s="4">
        <f t="shared" si="333"/>
        <v>0</v>
      </c>
      <c r="V1779" s="4" t="str">
        <f t="shared" si="334"/>
        <v/>
      </c>
      <c r="W1779" s="18" t="str">
        <f>IF(V1779="","",VLOOKUP(L1779,日射量と図３!$A$4:$C$368,3,TRUE)*238.85/100)</f>
        <v/>
      </c>
      <c r="X1779" s="4" t="str">
        <f t="shared" si="335"/>
        <v/>
      </c>
      <c r="Y1779" s="4" t="str">
        <f t="shared" si="340"/>
        <v/>
      </c>
      <c r="Z1779" s="4" t="str">
        <f t="shared" si="341"/>
        <v/>
      </c>
      <c r="AA1779" s="4" t="str">
        <f>IF($V1779="","",IF(Y1779&lt;36,0,IF(AND(36&lt;=Y1779,Y1779&lt;71),VLOOKUP($W1779,日射量と図３!$E$6:$F$34,2,TRUE),IF(AND(71&lt;=Y1779,Y1779&lt;107),VLOOKUP($W1779,日射量と図３!$E$6:$G$34,3,TRUE),IF(AND(107&lt;=Y1779,Y1779&lt;143),VLOOKUP($W1779,日射量と図３!$E$6:$H$34,4,TRUE),VLOOKUP($W1779,日射量と図３!$E$6:$I$34,5,TRUE))))))</f>
        <v/>
      </c>
      <c r="AB1779" s="4" t="str">
        <f>IF($V1779="","",IF(Z1779&lt;36,0,IF(AND(36&lt;=Z1779,Z1779&lt;71),VLOOKUP($W1779,日射量と図３!$E$6:$F$34,2,TRUE),IF(AND(71&lt;=Z1779,Z1779&lt;107),VLOOKUP($W1779,日射量と図３!$E$6:$G$34,3,TRUE),IF(AND(107&lt;=Z1779,Z1779&lt;143),VLOOKUP($W1779,日射量と図３!$E$6:$H$34,4,TRUE),VLOOKUP($W1779,日射量と図３!$E$6:$I$34,5,TRUE))))))</f>
        <v/>
      </c>
      <c r="AC1779" s="382" t="str">
        <f t="shared" si="336"/>
        <v/>
      </c>
      <c r="AD1779" s="382" t="str">
        <f t="shared" si="337"/>
        <v/>
      </c>
    </row>
    <row r="1780" spans="11:30" ht="13.5" customHeight="1">
      <c r="K1780" s="4">
        <f t="shared" si="330"/>
        <v>8</v>
      </c>
      <c r="L1780" s="34">
        <v>43326</v>
      </c>
      <c r="M1780" s="4">
        <v>75</v>
      </c>
      <c r="N1780" s="4">
        <v>1</v>
      </c>
      <c r="O1780" s="31">
        <v>0</v>
      </c>
      <c r="P1780" s="35">
        <v>26.870000000000005</v>
      </c>
      <c r="Q1780" s="36">
        <f t="shared" si="331"/>
        <v>13</v>
      </c>
      <c r="R1780" s="4">
        <f t="shared" si="332"/>
        <v>0</v>
      </c>
      <c r="S1780" s="31">
        <f t="shared" si="338"/>
        <v>0.20906250000000001</v>
      </c>
      <c r="T1780" s="31">
        <f t="shared" si="339"/>
        <v>0.78918981481481476</v>
      </c>
      <c r="U1780" s="4">
        <f t="shared" si="333"/>
        <v>0</v>
      </c>
      <c r="V1780" s="4">
        <f t="shared" si="334"/>
        <v>0</v>
      </c>
      <c r="W1780" s="18">
        <f>IF(V1780="","",VLOOKUP(L1780,日射量と図３!$A$4:$C$368,3,TRUE)*238.85/100)</f>
        <v>40.604500000000002</v>
      </c>
      <c r="X1780" s="4">
        <f t="shared" si="335"/>
        <v>14</v>
      </c>
      <c r="Y1780" s="4">
        <f t="shared" si="340"/>
        <v>0</v>
      </c>
      <c r="Z1780" s="4">
        <f t="shared" si="341"/>
        <v>0</v>
      </c>
      <c r="AA1780" s="4">
        <f>IF($V1780="","",IF(Y1780&lt;36,0,IF(AND(36&lt;=Y1780,Y1780&lt;71),VLOOKUP($W1780,日射量と図３!$E$6:$F$34,2,TRUE),IF(AND(71&lt;=Y1780,Y1780&lt;107),VLOOKUP($W1780,日射量と図３!$E$6:$G$34,3,TRUE),IF(AND(107&lt;=Y1780,Y1780&lt;143),VLOOKUP($W1780,日射量と図３!$E$6:$H$34,4,TRUE),VLOOKUP($W1780,日射量と図３!$E$6:$I$34,5,TRUE))))))</f>
        <v>0</v>
      </c>
      <c r="AB1780" s="4">
        <f>IF($V1780="","",IF(Z1780&lt;36,0,IF(AND(36&lt;=Z1780,Z1780&lt;71),VLOOKUP($W1780,日射量と図３!$E$6:$F$34,2,TRUE),IF(AND(71&lt;=Z1780,Z1780&lt;107),VLOOKUP($W1780,日射量と図３!$E$6:$G$34,3,TRUE),IF(AND(107&lt;=Z1780,Z1780&lt;143),VLOOKUP($W1780,日射量と図３!$E$6:$H$34,4,TRUE),VLOOKUP($W1780,日射量と図３!$E$6:$I$34,5,TRUE))))))</f>
        <v>0</v>
      </c>
      <c r="AC1780" s="382">
        <f t="shared" si="336"/>
        <v>0</v>
      </c>
      <c r="AD1780" s="382">
        <f t="shared" si="337"/>
        <v>0</v>
      </c>
    </row>
    <row r="1781" spans="11:30" ht="13.5" customHeight="1">
      <c r="K1781" s="4">
        <f t="shared" si="330"/>
        <v>8</v>
      </c>
      <c r="L1781" s="34">
        <v>43326</v>
      </c>
      <c r="M1781" s="4">
        <v>75</v>
      </c>
      <c r="N1781" s="4">
        <v>2</v>
      </c>
      <c r="O1781" s="31">
        <v>4.1666666666666664E-2</v>
      </c>
      <c r="P1781" s="35">
        <v>26.76</v>
      </c>
      <c r="Q1781" s="36">
        <f t="shared" si="331"/>
        <v>13</v>
      </c>
      <c r="R1781" s="4">
        <f t="shared" si="332"/>
        <v>0</v>
      </c>
      <c r="S1781" s="31">
        <f t="shared" si="338"/>
        <v>0.20906250000000001</v>
      </c>
      <c r="T1781" s="31">
        <f t="shared" si="339"/>
        <v>0.78918981481481476</v>
      </c>
      <c r="U1781" s="4">
        <f t="shared" si="333"/>
        <v>0</v>
      </c>
      <c r="V1781" s="4" t="str">
        <f t="shared" si="334"/>
        <v/>
      </c>
      <c r="W1781" s="18" t="str">
        <f>IF(V1781="","",VLOOKUP(L1781,日射量と図３!$A$4:$C$368,3,TRUE)*238.85/100)</f>
        <v/>
      </c>
      <c r="X1781" s="4" t="str">
        <f t="shared" si="335"/>
        <v/>
      </c>
      <c r="Y1781" s="4" t="str">
        <f t="shared" si="340"/>
        <v/>
      </c>
      <c r="Z1781" s="4" t="str">
        <f t="shared" si="341"/>
        <v/>
      </c>
      <c r="AA1781" s="4" t="str">
        <f>IF($V1781="","",IF(Y1781&lt;36,0,IF(AND(36&lt;=Y1781,Y1781&lt;71),VLOOKUP($W1781,日射量と図３!$E$6:$F$34,2,TRUE),IF(AND(71&lt;=Y1781,Y1781&lt;107),VLOOKUP($W1781,日射量と図３!$E$6:$G$34,3,TRUE),IF(AND(107&lt;=Y1781,Y1781&lt;143),VLOOKUP($W1781,日射量と図３!$E$6:$H$34,4,TRUE),VLOOKUP($W1781,日射量と図３!$E$6:$I$34,5,TRUE))))))</f>
        <v/>
      </c>
      <c r="AB1781" s="4" t="str">
        <f>IF($V1781="","",IF(Z1781&lt;36,0,IF(AND(36&lt;=Z1781,Z1781&lt;71),VLOOKUP($W1781,日射量と図３!$E$6:$F$34,2,TRUE),IF(AND(71&lt;=Z1781,Z1781&lt;107),VLOOKUP($W1781,日射量と図３!$E$6:$G$34,3,TRUE),IF(AND(107&lt;=Z1781,Z1781&lt;143),VLOOKUP($W1781,日射量と図３!$E$6:$H$34,4,TRUE),VLOOKUP($W1781,日射量と図３!$E$6:$I$34,5,TRUE))))))</f>
        <v/>
      </c>
      <c r="AC1781" s="382" t="str">
        <f t="shared" si="336"/>
        <v/>
      </c>
      <c r="AD1781" s="382" t="str">
        <f t="shared" si="337"/>
        <v/>
      </c>
    </row>
    <row r="1782" spans="11:30" ht="13.5" customHeight="1">
      <c r="K1782" s="4">
        <f t="shared" si="330"/>
        <v>8</v>
      </c>
      <c r="L1782" s="34">
        <v>43326</v>
      </c>
      <c r="M1782" s="4">
        <v>75</v>
      </c>
      <c r="N1782" s="4">
        <v>3</v>
      </c>
      <c r="O1782" s="31">
        <v>8.3333333333333329E-2</v>
      </c>
      <c r="P1782" s="35">
        <v>26.620000000000005</v>
      </c>
      <c r="Q1782" s="36">
        <f t="shared" si="331"/>
        <v>13</v>
      </c>
      <c r="R1782" s="4">
        <f t="shared" si="332"/>
        <v>0</v>
      </c>
      <c r="S1782" s="31">
        <f t="shared" si="338"/>
        <v>0.20906250000000001</v>
      </c>
      <c r="T1782" s="31">
        <f t="shared" si="339"/>
        <v>0.78918981481481476</v>
      </c>
      <c r="U1782" s="4">
        <f t="shared" si="333"/>
        <v>0</v>
      </c>
      <c r="V1782" s="4" t="str">
        <f t="shared" si="334"/>
        <v/>
      </c>
      <c r="W1782" s="18" t="str">
        <f>IF(V1782="","",VLOOKUP(L1782,日射量と図３!$A$4:$C$368,3,TRUE)*238.85/100)</f>
        <v/>
      </c>
      <c r="X1782" s="4" t="str">
        <f t="shared" si="335"/>
        <v/>
      </c>
      <c r="Y1782" s="4" t="str">
        <f t="shared" si="340"/>
        <v/>
      </c>
      <c r="Z1782" s="4" t="str">
        <f t="shared" si="341"/>
        <v/>
      </c>
      <c r="AA1782" s="4" t="str">
        <f>IF($V1782="","",IF(Y1782&lt;36,0,IF(AND(36&lt;=Y1782,Y1782&lt;71),VLOOKUP($W1782,日射量と図３!$E$6:$F$34,2,TRUE),IF(AND(71&lt;=Y1782,Y1782&lt;107),VLOOKUP($W1782,日射量と図３!$E$6:$G$34,3,TRUE),IF(AND(107&lt;=Y1782,Y1782&lt;143),VLOOKUP($W1782,日射量と図３!$E$6:$H$34,4,TRUE),VLOOKUP($W1782,日射量と図３!$E$6:$I$34,5,TRUE))))))</f>
        <v/>
      </c>
      <c r="AB1782" s="4" t="str">
        <f>IF($V1782="","",IF(Z1782&lt;36,0,IF(AND(36&lt;=Z1782,Z1782&lt;71),VLOOKUP($W1782,日射量と図３!$E$6:$F$34,2,TRUE),IF(AND(71&lt;=Z1782,Z1782&lt;107),VLOOKUP($W1782,日射量と図３!$E$6:$G$34,3,TRUE),IF(AND(107&lt;=Z1782,Z1782&lt;143),VLOOKUP($W1782,日射量と図３!$E$6:$H$34,4,TRUE),VLOOKUP($W1782,日射量と図３!$E$6:$I$34,5,TRUE))))))</f>
        <v/>
      </c>
      <c r="AC1782" s="382" t="str">
        <f t="shared" si="336"/>
        <v/>
      </c>
      <c r="AD1782" s="382" t="str">
        <f t="shared" si="337"/>
        <v/>
      </c>
    </row>
    <row r="1783" spans="11:30" ht="13.5" customHeight="1">
      <c r="K1783" s="4">
        <f t="shared" si="330"/>
        <v>8</v>
      </c>
      <c r="L1783" s="34">
        <v>43326</v>
      </c>
      <c r="M1783" s="4">
        <v>75</v>
      </c>
      <c r="N1783" s="4">
        <v>4</v>
      </c>
      <c r="O1783" s="31">
        <v>0.125</v>
      </c>
      <c r="P1783" s="35">
        <v>26.45</v>
      </c>
      <c r="Q1783" s="36">
        <f t="shared" si="331"/>
        <v>13</v>
      </c>
      <c r="R1783" s="4">
        <f t="shared" si="332"/>
        <v>0</v>
      </c>
      <c r="S1783" s="31">
        <f t="shared" si="338"/>
        <v>0.20906250000000001</v>
      </c>
      <c r="T1783" s="31">
        <f t="shared" si="339"/>
        <v>0.78918981481481476</v>
      </c>
      <c r="U1783" s="4">
        <f t="shared" si="333"/>
        <v>0</v>
      </c>
      <c r="V1783" s="4" t="str">
        <f t="shared" si="334"/>
        <v/>
      </c>
      <c r="W1783" s="18" t="str">
        <f>IF(V1783="","",VLOOKUP(L1783,日射量と図３!$A$4:$C$368,3,TRUE)*238.85/100)</f>
        <v/>
      </c>
      <c r="X1783" s="4" t="str">
        <f t="shared" si="335"/>
        <v/>
      </c>
      <c r="Y1783" s="4" t="str">
        <f t="shared" si="340"/>
        <v/>
      </c>
      <c r="Z1783" s="4" t="str">
        <f t="shared" si="341"/>
        <v/>
      </c>
      <c r="AA1783" s="4" t="str">
        <f>IF($V1783="","",IF(Y1783&lt;36,0,IF(AND(36&lt;=Y1783,Y1783&lt;71),VLOOKUP($W1783,日射量と図３!$E$6:$F$34,2,TRUE),IF(AND(71&lt;=Y1783,Y1783&lt;107),VLOOKUP($W1783,日射量と図３!$E$6:$G$34,3,TRUE),IF(AND(107&lt;=Y1783,Y1783&lt;143),VLOOKUP($W1783,日射量と図３!$E$6:$H$34,4,TRUE),VLOOKUP($W1783,日射量と図３!$E$6:$I$34,5,TRUE))))))</f>
        <v/>
      </c>
      <c r="AB1783" s="4" t="str">
        <f>IF($V1783="","",IF(Z1783&lt;36,0,IF(AND(36&lt;=Z1783,Z1783&lt;71),VLOOKUP($W1783,日射量と図３!$E$6:$F$34,2,TRUE),IF(AND(71&lt;=Z1783,Z1783&lt;107),VLOOKUP($W1783,日射量と図３!$E$6:$G$34,3,TRUE),IF(AND(107&lt;=Z1783,Z1783&lt;143),VLOOKUP($W1783,日射量と図３!$E$6:$H$34,4,TRUE),VLOOKUP($W1783,日射量と図３!$E$6:$I$34,5,TRUE))))))</f>
        <v/>
      </c>
      <c r="AC1783" s="382" t="str">
        <f t="shared" si="336"/>
        <v/>
      </c>
      <c r="AD1783" s="382" t="str">
        <f t="shared" si="337"/>
        <v/>
      </c>
    </row>
    <row r="1784" spans="11:30" ht="13.5" customHeight="1">
      <c r="K1784" s="4">
        <f t="shared" si="330"/>
        <v>8</v>
      </c>
      <c r="L1784" s="34">
        <v>43326</v>
      </c>
      <c r="M1784" s="4">
        <v>75</v>
      </c>
      <c r="N1784" s="4">
        <v>5</v>
      </c>
      <c r="O1784" s="31">
        <v>0.16666666666666666</v>
      </c>
      <c r="P1784" s="35">
        <v>26.25</v>
      </c>
      <c r="Q1784" s="36">
        <f t="shared" si="331"/>
        <v>15</v>
      </c>
      <c r="R1784" s="4">
        <f t="shared" si="332"/>
        <v>0</v>
      </c>
      <c r="S1784" s="31">
        <f t="shared" si="338"/>
        <v>0.20906250000000001</v>
      </c>
      <c r="T1784" s="31">
        <f t="shared" si="339"/>
        <v>0.78918981481481476</v>
      </c>
      <c r="U1784" s="4">
        <f t="shared" si="333"/>
        <v>0</v>
      </c>
      <c r="V1784" s="4" t="str">
        <f t="shared" si="334"/>
        <v/>
      </c>
      <c r="W1784" s="18" t="str">
        <f>IF(V1784="","",VLOOKUP(L1784,日射量と図３!$A$4:$C$368,3,TRUE)*238.85/100)</f>
        <v/>
      </c>
      <c r="X1784" s="4" t="str">
        <f t="shared" si="335"/>
        <v/>
      </c>
      <c r="Y1784" s="4" t="str">
        <f t="shared" si="340"/>
        <v/>
      </c>
      <c r="Z1784" s="4" t="str">
        <f t="shared" si="341"/>
        <v/>
      </c>
      <c r="AA1784" s="4" t="str">
        <f>IF($V1784="","",IF(Y1784&lt;36,0,IF(AND(36&lt;=Y1784,Y1784&lt;71),VLOOKUP($W1784,日射量と図３!$E$6:$F$34,2,TRUE),IF(AND(71&lt;=Y1784,Y1784&lt;107),VLOOKUP($W1784,日射量と図３!$E$6:$G$34,3,TRUE),IF(AND(107&lt;=Y1784,Y1784&lt;143),VLOOKUP($W1784,日射量と図３!$E$6:$H$34,4,TRUE),VLOOKUP($W1784,日射量と図３!$E$6:$I$34,5,TRUE))))))</f>
        <v/>
      </c>
      <c r="AB1784" s="4" t="str">
        <f>IF($V1784="","",IF(Z1784&lt;36,0,IF(AND(36&lt;=Z1784,Z1784&lt;71),VLOOKUP($W1784,日射量と図３!$E$6:$F$34,2,TRUE),IF(AND(71&lt;=Z1784,Z1784&lt;107),VLOOKUP($W1784,日射量と図３!$E$6:$G$34,3,TRUE),IF(AND(107&lt;=Z1784,Z1784&lt;143),VLOOKUP($W1784,日射量と図３!$E$6:$H$34,4,TRUE),VLOOKUP($W1784,日射量と図３!$E$6:$I$34,5,TRUE))))))</f>
        <v/>
      </c>
      <c r="AC1784" s="382" t="str">
        <f t="shared" si="336"/>
        <v/>
      </c>
      <c r="AD1784" s="382" t="str">
        <f t="shared" si="337"/>
        <v/>
      </c>
    </row>
    <row r="1785" spans="11:30" ht="13.5" customHeight="1">
      <c r="K1785" s="4">
        <f t="shared" si="330"/>
        <v>8</v>
      </c>
      <c r="L1785" s="34">
        <v>43326</v>
      </c>
      <c r="M1785" s="4">
        <v>75</v>
      </c>
      <c r="N1785" s="4">
        <v>6</v>
      </c>
      <c r="O1785" s="31">
        <v>0.20833333333333334</v>
      </c>
      <c r="P1785" s="35">
        <v>26.05</v>
      </c>
      <c r="Q1785" s="36">
        <f t="shared" si="331"/>
        <v>15</v>
      </c>
      <c r="R1785" s="4">
        <f t="shared" si="332"/>
        <v>0</v>
      </c>
      <c r="S1785" s="31">
        <f t="shared" si="338"/>
        <v>0.20906250000000001</v>
      </c>
      <c r="T1785" s="31">
        <f t="shared" si="339"/>
        <v>0.78918981481481476</v>
      </c>
      <c r="U1785" s="4">
        <f t="shared" si="333"/>
        <v>0</v>
      </c>
      <c r="V1785" s="4" t="str">
        <f t="shared" si="334"/>
        <v/>
      </c>
      <c r="W1785" s="18" t="str">
        <f>IF(V1785="","",VLOOKUP(L1785,日射量と図３!$A$4:$C$368,3,TRUE)*238.85/100)</f>
        <v/>
      </c>
      <c r="X1785" s="4" t="str">
        <f t="shared" si="335"/>
        <v/>
      </c>
      <c r="Y1785" s="4" t="str">
        <f t="shared" si="340"/>
        <v/>
      </c>
      <c r="Z1785" s="4" t="str">
        <f t="shared" si="341"/>
        <v/>
      </c>
      <c r="AA1785" s="4" t="str">
        <f>IF($V1785="","",IF(Y1785&lt;36,0,IF(AND(36&lt;=Y1785,Y1785&lt;71),VLOOKUP($W1785,日射量と図３!$E$6:$F$34,2,TRUE),IF(AND(71&lt;=Y1785,Y1785&lt;107),VLOOKUP($W1785,日射量と図３!$E$6:$G$34,3,TRUE),IF(AND(107&lt;=Y1785,Y1785&lt;143),VLOOKUP($W1785,日射量と図３!$E$6:$H$34,4,TRUE),VLOOKUP($W1785,日射量と図３!$E$6:$I$34,5,TRUE))))))</f>
        <v/>
      </c>
      <c r="AB1785" s="4" t="str">
        <f>IF($V1785="","",IF(Z1785&lt;36,0,IF(AND(36&lt;=Z1785,Z1785&lt;71),VLOOKUP($W1785,日射量と図３!$E$6:$F$34,2,TRUE),IF(AND(71&lt;=Z1785,Z1785&lt;107),VLOOKUP($W1785,日射量と図３!$E$6:$G$34,3,TRUE),IF(AND(107&lt;=Z1785,Z1785&lt;143),VLOOKUP($W1785,日射量と図３!$E$6:$H$34,4,TRUE),VLOOKUP($W1785,日射量と図３!$E$6:$I$34,5,TRUE))))))</f>
        <v/>
      </c>
      <c r="AC1785" s="382" t="str">
        <f t="shared" si="336"/>
        <v/>
      </c>
      <c r="AD1785" s="382" t="str">
        <f t="shared" si="337"/>
        <v/>
      </c>
    </row>
    <row r="1786" spans="11:30" ht="13.5" customHeight="1">
      <c r="K1786" s="4">
        <f t="shared" si="330"/>
        <v>8</v>
      </c>
      <c r="L1786" s="34">
        <v>43326</v>
      </c>
      <c r="M1786" s="4">
        <v>75</v>
      </c>
      <c r="N1786" s="4">
        <v>7</v>
      </c>
      <c r="O1786" s="31">
        <v>0.25</v>
      </c>
      <c r="P1786" s="35">
        <v>26.26</v>
      </c>
      <c r="Q1786" s="36">
        <f t="shared" si="331"/>
        <v>15</v>
      </c>
      <c r="R1786" s="4">
        <f t="shared" si="332"/>
        <v>0</v>
      </c>
      <c r="S1786" s="31">
        <f t="shared" si="338"/>
        <v>0.20906250000000001</v>
      </c>
      <c r="T1786" s="31">
        <f t="shared" si="339"/>
        <v>0.78918981481481476</v>
      </c>
      <c r="U1786" s="4">
        <f t="shared" si="333"/>
        <v>0</v>
      </c>
      <c r="V1786" s="4" t="str">
        <f t="shared" si="334"/>
        <v/>
      </c>
      <c r="W1786" s="18" t="str">
        <f>IF(V1786="","",VLOOKUP(L1786,日射量と図３!$A$4:$C$368,3,TRUE)*238.85/100)</f>
        <v/>
      </c>
      <c r="X1786" s="4" t="str">
        <f t="shared" si="335"/>
        <v/>
      </c>
      <c r="Y1786" s="4" t="str">
        <f t="shared" si="340"/>
        <v/>
      </c>
      <c r="Z1786" s="4" t="str">
        <f t="shared" si="341"/>
        <v/>
      </c>
      <c r="AA1786" s="4" t="str">
        <f>IF($V1786="","",IF(Y1786&lt;36,0,IF(AND(36&lt;=Y1786,Y1786&lt;71),VLOOKUP($W1786,日射量と図３!$E$6:$F$34,2,TRUE),IF(AND(71&lt;=Y1786,Y1786&lt;107),VLOOKUP($W1786,日射量と図３!$E$6:$G$34,3,TRUE),IF(AND(107&lt;=Y1786,Y1786&lt;143),VLOOKUP($W1786,日射量と図３!$E$6:$H$34,4,TRUE),VLOOKUP($W1786,日射量と図３!$E$6:$I$34,5,TRUE))))))</f>
        <v/>
      </c>
      <c r="AB1786" s="4" t="str">
        <f>IF($V1786="","",IF(Z1786&lt;36,0,IF(AND(36&lt;=Z1786,Z1786&lt;71),VLOOKUP($W1786,日射量と図３!$E$6:$F$34,2,TRUE),IF(AND(71&lt;=Z1786,Z1786&lt;107),VLOOKUP($W1786,日射量と図３!$E$6:$G$34,3,TRUE),IF(AND(107&lt;=Z1786,Z1786&lt;143),VLOOKUP($W1786,日射量と図３!$E$6:$H$34,4,TRUE),VLOOKUP($W1786,日射量と図３!$E$6:$I$34,5,TRUE))))))</f>
        <v/>
      </c>
      <c r="AC1786" s="382" t="str">
        <f t="shared" si="336"/>
        <v/>
      </c>
      <c r="AD1786" s="382" t="str">
        <f t="shared" si="337"/>
        <v/>
      </c>
    </row>
    <row r="1787" spans="11:30" ht="13.5" customHeight="1">
      <c r="K1787" s="4">
        <f t="shared" si="330"/>
        <v>8</v>
      </c>
      <c r="L1787" s="34">
        <v>43326</v>
      </c>
      <c r="M1787" s="4">
        <v>75</v>
      </c>
      <c r="N1787" s="4">
        <v>8</v>
      </c>
      <c r="O1787" s="31">
        <v>0.29166666666666669</v>
      </c>
      <c r="P1787" s="35">
        <v>26.740000000000002</v>
      </c>
      <c r="Q1787" s="36">
        <f t="shared" si="331"/>
        <v>12</v>
      </c>
      <c r="R1787" s="4">
        <f t="shared" si="332"/>
        <v>0</v>
      </c>
      <c r="S1787" s="31">
        <f t="shared" si="338"/>
        <v>0.20906250000000001</v>
      </c>
      <c r="T1787" s="31">
        <f t="shared" si="339"/>
        <v>0.78918981481481476</v>
      </c>
      <c r="U1787" s="4">
        <f t="shared" si="333"/>
        <v>0</v>
      </c>
      <c r="V1787" s="4" t="str">
        <f t="shared" si="334"/>
        <v/>
      </c>
      <c r="W1787" s="18" t="str">
        <f>IF(V1787="","",VLOOKUP(L1787,日射量と図３!$A$4:$C$368,3,TRUE)*238.85/100)</f>
        <v/>
      </c>
      <c r="X1787" s="4" t="str">
        <f t="shared" si="335"/>
        <v/>
      </c>
      <c r="Y1787" s="4" t="str">
        <f t="shared" si="340"/>
        <v/>
      </c>
      <c r="Z1787" s="4" t="str">
        <f t="shared" si="341"/>
        <v/>
      </c>
      <c r="AA1787" s="4" t="str">
        <f>IF($V1787="","",IF(Y1787&lt;36,0,IF(AND(36&lt;=Y1787,Y1787&lt;71),VLOOKUP($W1787,日射量と図３!$E$6:$F$34,2,TRUE),IF(AND(71&lt;=Y1787,Y1787&lt;107),VLOOKUP($W1787,日射量と図３!$E$6:$G$34,3,TRUE),IF(AND(107&lt;=Y1787,Y1787&lt;143),VLOOKUP($W1787,日射量と図３!$E$6:$H$34,4,TRUE),VLOOKUP($W1787,日射量と図３!$E$6:$I$34,5,TRUE))))))</f>
        <v/>
      </c>
      <c r="AB1787" s="4" t="str">
        <f>IF($V1787="","",IF(Z1787&lt;36,0,IF(AND(36&lt;=Z1787,Z1787&lt;71),VLOOKUP($W1787,日射量と図３!$E$6:$F$34,2,TRUE),IF(AND(71&lt;=Z1787,Z1787&lt;107),VLOOKUP($W1787,日射量と図３!$E$6:$G$34,3,TRUE),IF(AND(107&lt;=Z1787,Z1787&lt;143),VLOOKUP($W1787,日射量と図３!$E$6:$H$34,4,TRUE),VLOOKUP($W1787,日射量と図３!$E$6:$I$34,5,TRUE))))))</f>
        <v/>
      </c>
      <c r="AC1787" s="382" t="str">
        <f t="shared" si="336"/>
        <v/>
      </c>
      <c r="AD1787" s="382" t="str">
        <f t="shared" si="337"/>
        <v/>
      </c>
    </row>
    <row r="1788" spans="11:30" ht="13.5" customHeight="1">
      <c r="K1788" s="4">
        <f t="shared" si="330"/>
        <v>8</v>
      </c>
      <c r="L1788" s="34">
        <v>43326</v>
      </c>
      <c r="M1788" s="4">
        <v>75</v>
      </c>
      <c r="N1788" s="4">
        <v>9</v>
      </c>
      <c r="O1788" s="31">
        <v>0.33333333333333331</v>
      </c>
      <c r="P1788" s="35">
        <v>27.540000000000003</v>
      </c>
      <c r="Q1788" s="36">
        <f t="shared" si="331"/>
        <v>12</v>
      </c>
      <c r="R1788" s="4">
        <f t="shared" si="332"/>
        <v>0</v>
      </c>
      <c r="S1788" s="31">
        <f t="shared" si="338"/>
        <v>0.20906250000000001</v>
      </c>
      <c r="T1788" s="31">
        <f t="shared" si="339"/>
        <v>0.78918981481481476</v>
      </c>
      <c r="U1788" s="4">
        <f t="shared" si="333"/>
        <v>0</v>
      </c>
      <c r="V1788" s="4" t="str">
        <f t="shared" si="334"/>
        <v/>
      </c>
      <c r="W1788" s="18" t="str">
        <f>IF(V1788="","",VLOOKUP(L1788,日射量と図３!$A$4:$C$368,3,TRUE)*238.85/100)</f>
        <v/>
      </c>
      <c r="X1788" s="4" t="str">
        <f t="shared" si="335"/>
        <v/>
      </c>
      <c r="Y1788" s="4" t="str">
        <f t="shared" si="340"/>
        <v/>
      </c>
      <c r="Z1788" s="4" t="str">
        <f t="shared" si="341"/>
        <v/>
      </c>
      <c r="AA1788" s="4" t="str">
        <f>IF($V1788="","",IF(Y1788&lt;36,0,IF(AND(36&lt;=Y1788,Y1788&lt;71),VLOOKUP($W1788,日射量と図３!$E$6:$F$34,2,TRUE),IF(AND(71&lt;=Y1788,Y1788&lt;107),VLOOKUP($W1788,日射量と図３!$E$6:$G$34,3,TRUE),IF(AND(107&lt;=Y1788,Y1788&lt;143),VLOOKUP($W1788,日射量と図３!$E$6:$H$34,4,TRUE),VLOOKUP($W1788,日射量と図３!$E$6:$I$34,5,TRUE))))))</f>
        <v/>
      </c>
      <c r="AB1788" s="4" t="str">
        <f>IF($V1788="","",IF(Z1788&lt;36,0,IF(AND(36&lt;=Z1788,Z1788&lt;71),VLOOKUP($W1788,日射量と図３!$E$6:$F$34,2,TRUE),IF(AND(71&lt;=Z1788,Z1788&lt;107),VLOOKUP($W1788,日射量と図３!$E$6:$G$34,3,TRUE),IF(AND(107&lt;=Z1788,Z1788&lt;143),VLOOKUP($W1788,日射量と図３!$E$6:$H$34,4,TRUE),VLOOKUP($W1788,日射量と図３!$E$6:$I$34,5,TRUE))))))</f>
        <v/>
      </c>
      <c r="AC1788" s="382" t="str">
        <f t="shared" si="336"/>
        <v/>
      </c>
      <c r="AD1788" s="382" t="str">
        <f t="shared" si="337"/>
        <v/>
      </c>
    </row>
    <row r="1789" spans="11:30" ht="13.5" customHeight="1">
      <c r="K1789" s="4">
        <f t="shared" si="330"/>
        <v>8</v>
      </c>
      <c r="L1789" s="34">
        <v>43326</v>
      </c>
      <c r="M1789" s="4">
        <v>75</v>
      </c>
      <c r="N1789" s="4">
        <v>10</v>
      </c>
      <c r="O1789" s="31">
        <v>0.375</v>
      </c>
      <c r="P1789" s="35">
        <v>28.71</v>
      </c>
      <c r="Q1789" s="36">
        <f t="shared" si="331"/>
        <v>12</v>
      </c>
      <c r="R1789" s="4">
        <f t="shared" si="332"/>
        <v>0</v>
      </c>
      <c r="S1789" s="31">
        <f t="shared" si="338"/>
        <v>0.20906250000000001</v>
      </c>
      <c r="T1789" s="31">
        <f t="shared" si="339"/>
        <v>0.78918981481481476</v>
      </c>
      <c r="U1789" s="4">
        <f t="shared" si="333"/>
        <v>0</v>
      </c>
      <c r="V1789" s="4" t="str">
        <f t="shared" si="334"/>
        <v/>
      </c>
      <c r="W1789" s="18" t="str">
        <f>IF(V1789="","",VLOOKUP(L1789,日射量と図３!$A$4:$C$368,3,TRUE)*238.85/100)</f>
        <v/>
      </c>
      <c r="X1789" s="4" t="str">
        <f t="shared" si="335"/>
        <v/>
      </c>
      <c r="Y1789" s="4" t="str">
        <f t="shared" si="340"/>
        <v/>
      </c>
      <c r="Z1789" s="4" t="str">
        <f t="shared" si="341"/>
        <v/>
      </c>
      <c r="AA1789" s="4" t="str">
        <f>IF($V1789="","",IF(Y1789&lt;36,0,IF(AND(36&lt;=Y1789,Y1789&lt;71),VLOOKUP($W1789,日射量と図３!$E$6:$F$34,2,TRUE),IF(AND(71&lt;=Y1789,Y1789&lt;107),VLOOKUP($W1789,日射量と図３!$E$6:$G$34,3,TRUE),IF(AND(107&lt;=Y1789,Y1789&lt;143),VLOOKUP($W1789,日射量と図３!$E$6:$H$34,4,TRUE),VLOOKUP($W1789,日射量と図３!$E$6:$I$34,5,TRUE))))))</f>
        <v/>
      </c>
      <c r="AB1789" s="4" t="str">
        <f>IF($V1789="","",IF(Z1789&lt;36,0,IF(AND(36&lt;=Z1789,Z1789&lt;71),VLOOKUP($W1789,日射量と図３!$E$6:$F$34,2,TRUE),IF(AND(71&lt;=Z1789,Z1789&lt;107),VLOOKUP($W1789,日射量と図３!$E$6:$G$34,3,TRUE),IF(AND(107&lt;=Z1789,Z1789&lt;143),VLOOKUP($W1789,日射量と図３!$E$6:$H$34,4,TRUE),VLOOKUP($W1789,日射量と図３!$E$6:$I$34,5,TRUE))))))</f>
        <v/>
      </c>
      <c r="AC1789" s="382" t="str">
        <f t="shared" si="336"/>
        <v/>
      </c>
      <c r="AD1789" s="382" t="str">
        <f t="shared" si="337"/>
        <v/>
      </c>
    </row>
    <row r="1790" spans="11:30" ht="13.5" customHeight="1">
      <c r="K1790" s="4">
        <f t="shared" si="330"/>
        <v>8</v>
      </c>
      <c r="L1790" s="34">
        <v>43326</v>
      </c>
      <c r="M1790" s="4">
        <v>75</v>
      </c>
      <c r="N1790" s="4">
        <v>11</v>
      </c>
      <c r="O1790" s="31">
        <v>0.41666666666666669</v>
      </c>
      <c r="P1790" s="35">
        <v>29.68</v>
      </c>
      <c r="Q1790" s="36">
        <f t="shared" si="331"/>
        <v>12</v>
      </c>
      <c r="R1790" s="4">
        <f t="shared" si="332"/>
        <v>0</v>
      </c>
      <c r="S1790" s="31">
        <f t="shared" si="338"/>
        <v>0.20906250000000001</v>
      </c>
      <c r="T1790" s="31">
        <f t="shared" si="339"/>
        <v>0.78918981481481476</v>
      </c>
      <c r="U1790" s="4">
        <f t="shared" si="333"/>
        <v>0</v>
      </c>
      <c r="V1790" s="4" t="str">
        <f t="shared" si="334"/>
        <v/>
      </c>
      <c r="W1790" s="18" t="str">
        <f>IF(V1790="","",VLOOKUP(L1790,日射量と図３!$A$4:$C$368,3,TRUE)*238.85/100)</f>
        <v/>
      </c>
      <c r="X1790" s="4" t="str">
        <f t="shared" si="335"/>
        <v/>
      </c>
      <c r="Y1790" s="4" t="str">
        <f t="shared" si="340"/>
        <v/>
      </c>
      <c r="Z1790" s="4" t="str">
        <f t="shared" si="341"/>
        <v/>
      </c>
      <c r="AA1790" s="4" t="str">
        <f>IF($V1790="","",IF(Y1790&lt;36,0,IF(AND(36&lt;=Y1790,Y1790&lt;71),VLOOKUP($W1790,日射量と図３!$E$6:$F$34,2,TRUE),IF(AND(71&lt;=Y1790,Y1790&lt;107),VLOOKUP($W1790,日射量と図３!$E$6:$G$34,3,TRUE),IF(AND(107&lt;=Y1790,Y1790&lt;143),VLOOKUP($W1790,日射量と図３!$E$6:$H$34,4,TRUE),VLOOKUP($W1790,日射量と図３!$E$6:$I$34,5,TRUE))))))</f>
        <v/>
      </c>
      <c r="AB1790" s="4" t="str">
        <f>IF($V1790="","",IF(Z1790&lt;36,0,IF(AND(36&lt;=Z1790,Z1790&lt;71),VLOOKUP($W1790,日射量と図３!$E$6:$F$34,2,TRUE),IF(AND(71&lt;=Z1790,Z1790&lt;107),VLOOKUP($W1790,日射量と図３!$E$6:$G$34,3,TRUE),IF(AND(107&lt;=Z1790,Z1790&lt;143),VLOOKUP($W1790,日射量と図３!$E$6:$H$34,4,TRUE),VLOOKUP($W1790,日射量と図３!$E$6:$I$34,5,TRUE))))))</f>
        <v/>
      </c>
      <c r="AC1790" s="382" t="str">
        <f t="shared" si="336"/>
        <v/>
      </c>
      <c r="AD1790" s="382" t="str">
        <f t="shared" si="337"/>
        <v/>
      </c>
    </row>
    <row r="1791" spans="11:30" ht="13.5" customHeight="1">
      <c r="K1791" s="4">
        <f t="shared" si="330"/>
        <v>8</v>
      </c>
      <c r="L1791" s="34">
        <v>43326</v>
      </c>
      <c r="M1791" s="4">
        <v>75</v>
      </c>
      <c r="N1791" s="4">
        <v>12</v>
      </c>
      <c r="O1791" s="31">
        <v>0.45833333333333331</v>
      </c>
      <c r="P1791" s="35">
        <v>30.559999999999995</v>
      </c>
      <c r="Q1791" s="36">
        <f t="shared" si="331"/>
        <v>12</v>
      </c>
      <c r="R1791" s="4">
        <f t="shared" si="332"/>
        <v>0</v>
      </c>
      <c r="S1791" s="31">
        <f t="shared" si="338"/>
        <v>0.20906250000000001</v>
      </c>
      <c r="T1791" s="31">
        <f t="shared" si="339"/>
        <v>0.78918981481481476</v>
      </c>
      <c r="U1791" s="4">
        <f t="shared" si="333"/>
        <v>0</v>
      </c>
      <c r="V1791" s="4" t="str">
        <f t="shared" si="334"/>
        <v/>
      </c>
      <c r="W1791" s="18" t="str">
        <f>IF(V1791="","",VLOOKUP(L1791,日射量と図３!$A$4:$C$368,3,TRUE)*238.85/100)</f>
        <v/>
      </c>
      <c r="X1791" s="4" t="str">
        <f t="shared" si="335"/>
        <v/>
      </c>
      <c r="Y1791" s="4" t="str">
        <f t="shared" si="340"/>
        <v/>
      </c>
      <c r="Z1791" s="4" t="str">
        <f t="shared" si="341"/>
        <v/>
      </c>
      <c r="AA1791" s="4" t="str">
        <f>IF($V1791="","",IF(Y1791&lt;36,0,IF(AND(36&lt;=Y1791,Y1791&lt;71),VLOOKUP($W1791,日射量と図３!$E$6:$F$34,2,TRUE),IF(AND(71&lt;=Y1791,Y1791&lt;107),VLOOKUP($W1791,日射量と図３!$E$6:$G$34,3,TRUE),IF(AND(107&lt;=Y1791,Y1791&lt;143),VLOOKUP($W1791,日射量と図３!$E$6:$H$34,4,TRUE),VLOOKUP($W1791,日射量と図３!$E$6:$I$34,5,TRUE))))))</f>
        <v/>
      </c>
      <c r="AB1791" s="4" t="str">
        <f>IF($V1791="","",IF(Z1791&lt;36,0,IF(AND(36&lt;=Z1791,Z1791&lt;71),VLOOKUP($W1791,日射量と図３!$E$6:$F$34,2,TRUE),IF(AND(71&lt;=Z1791,Z1791&lt;107),VLOOKUP($W1791,日射量と図３!$E$6:$G$34,3,TRUE),IF(AND(107&lt;=Z1791,Z1791&lt;143),VLOOKUP($W1791,日射量と図３!$E$6:$H$34,4,TRUE),VLOOKUP($W1791,日射量と図３!$E$6:$I$34,5,TRUE))))))</f>
        <v/>
      </c>
      <c r="AC1791" s="382" t="str">
        <f t="shared" si="336"/>
        <v/>
      </c>
      <c r="AD1791" s="382" t="str">
        <f t="shared" si="337"/>
        <v/>
      </c>
    </row>
    <row r="1792" spans="11:30" ht="13.5" customHeight="1">
      <c r="K1792" s="4">
        <f t="shared" si="330"/>
        <v>8</v>
      </c>
      <c r="L1792" s="34">
        <v>43326</v>
      </c>
      <c r="M1792" s="4">
        <v>75</v>
      </c>
      <c r="N1792" s="4">
        <v>13</v>
      </c>
      <c r="O1792" s="31">
        <v>0.5</v>
      </c>
      <c r="P1792" s="35">
        <v>31.270000000000003</v>
      </c>
      <c r="Q1792" s="36">
        <f t="shared" si="331"/>
        <v>12</v>
      </c>
      <c r="R1792" s="4">
        <f t="shared" si="332"/>
        <v>0</v>
      </c>
      <c r="S1792" s="31">
        <f t="shared" si="338"/>
        <v>0.20906250000000001</v>
      </c>
      <c r="T1792" s="31">
        <f t="shared" si="339"/>
        <v>0.78918981481481476</v>
      </c>
      <c r="U1792" s="4">
        <f t="shared" si="333"/>
        <v>0</v>
      </c>
      <c r="V1792" s="4" t="str">
        <f t="shared" si="334"/>
        <v/>
      </c>
      <c r="W1792" s="18" t="str">
        <f>IF(V1792="","",VLOOKUP(L1792,日射量と図３!$A$4:$C$368,3,TRUE)*238.85/100)</f>
        <v/>
      </c>
      <c r="X1792" s="4" t="str">
        <f t="shared" si="335"/>
        <v/>
      </c>
      <c r="Y1792" s="4" t="str">
        <f t="shared" si="340"/>
        <v/>
      </c>
      <c r="Z1792" s="4" t="str">
        <f t="shared" si="341"/>
        <v/>
      </c>
      <c r="AA1792" s="4" t="str">
        <f>IF($V1792="","",IF(Y1792&lt;36,0,IF(AND(36&lt;=Y1792,Y1792&lt;71),VLOOKUP($W1792,日射量と図３!$E$6:$F$34,2,TRUE),IF(AND(71&lt;=Y1792,Y1792&lt;107),VLOOKUP($W1792,日射量と図３!$E$6:$G$34,3,TRUE),IF(AND(107&lt;=Y1792,Y1792&lt;143),VLOOKUP($W1792,日射量と図３!$E$6:$H$34,4,TRUE),VLOOKUP($W1792,日射量と図３!$E$6:$I$34,5,TRUE))))))</f>
        <v/>
      </c>
      <c r="AB1792" s="4" t="str">
        <f>IF($V1792="","",IF(Z1792&lt;36,0,IF(AND(36&lt;=Z1792,Z1792&lt;71),VLOOKUP($W1792,日射量と図３!$E$6:$F$34,2,TRUE),IF(AND(71&lt;=Z1792,Z1792&lt;107),VLOOKUP($W1792,日射量と図３!$E$6:$G$34,3,TRUE),IF(AND(107&lt;=Z1792,Z1792&lt;143),VLOOKUP($W1792,日射量と図３!$E$6:$H$34,4,TRUE),VLOOKUP($W1792,日射量と図３!$E$6:$I$34,5,TRUE))))))</f>
        <v/>
      </c>
      <c r="AC1792" s="382" t="str">
        <f t="shared" si="336"/>
        <v/>
      </c>
      <c r="AD1792" s="382" t="str">
        <f t="shared" si="337"/>
        <v/>
      </c>
    </row>
    <row r="1793" spans="11:30" ht="13.5" customHeight="1">
      <c r="K1793" s="4">
        <f t="shared" si="330"/>
        <v>8</v>
      </c>
      <c r="L1793" s="34">
        <v>43326</v>
      </c>
      <c r="M1793" s="4">
        <v>75</v>
      </c>
      <c r="N1793" s="4">
        <v>14</v>
      </c>
      <c r="O1793" s="31">
        <v>0.54166666666666663</v>
      </c>
      <c r="P1793" s="35">
        <v>31.490000000000002</v>
      </c>
      <c r="Q1793" s="36">
        <f t="shared" si="331"/>
        <v>12</v>
      </c>
      <c r="R1793" s="4">
        <f t="shared" si="332"/>
        <v>0</v>
      </c>
      <c r="S1793" s="31">
        <f t="shared" si="338"/>
        <v>0.20906250000000001</v>
      </c>
      <c r="T1793" s="31">
        <f t="shared" si="339"/>
        <v>0.78918981481481476</v>
      </c>
      <c r="U1793" s="4">
        <f t="shared" si="333"/>
        <v>0</v>
      </c>
      <c r="V1793" s="4" t="str">
        <f t="shared" si="334"/>
        <v/>
      </c>
      <c r="W1793" s="18" t="str">
        <f>IF(V1793="","",VLOOKUP(L1793,日射量と図３!$A$4:$C$368,3,TRUE)*238.85/100)</f>
        <v/>
      </c>
      <c r="X1793" s="4" t="str">
        <f t="shared" si="335"/>
        <v/>
      </c>
      <c r="Y1793" s="4" t="str">
        <f t="shared" si="340"/>
        <v/>
      </c>
      <c r="Z1793" s="4" t="str">
        <f t="shared" si="341"/>
        <v/>
      </c>
      <c r="AA1793" s="4" t="str">
        <f>IF($V1793="","",IF(Y1793&lt;36,0,IF(AND(36&lt;=Y1793,Y1793&lt;71),VLOOKUP($W1793,日射量と図３!$E$6:$F$34,2,TRUE),IF(AND(71&lt;=Y1793,Y1793&lt;107),VLOOKUP($W1793,日射量と図３!$E$6:$G$34,3,TRUE),IF(AND(107&lt;=Y1793,Y1793&lt;143),VLOOKUP($W1793,日射量と図３!$E$6:$H$34,4,TRUE),VLOOKUP($W1793,日射量と図３!$E$6:$I$34,5,TRUE))))))</f>
        <v/>
      </c>
      <c r="AB1793" s="4" t="str">
        <f>IF($V1793="","",IF(Z1793&lt;36,0,IF(AND(36&lt;=Z1793,Z1793&lt;71),VLOOKUP($W1793,日射量と図３!$E$6:$F$34,2,TRUE),IF(AND(71&lt;=Z1793,Z1793&lt;107),VLOOKUP($W1793,日射量と図３!$E$6:$G$34,3,TRUE),IF(AND(107&lt;=Z1793,Z1793&lt;143),VLOOKUP($W1793,日射量と図３!$E$6:$H$34,4,TRUE),VLOOKUP($W1793,日射量と図３!$E$6:$I$34,5,TRUE))))))</f>
        <v/>
      </c>
      <c r="AC1793" s="382" t="str">
        <f t="shared" si="336"/>
        <v/>
      </c>
      <c r="AD1793" s="382" t="str">
        <f t="shared" si="337"/>
        <v/>
      </c>
    </row>
    <row r="1794" spans="11:30" ht="13.5" customHeight="1">
      <c r="K1794" s="4">
        <f t="shared" si="330"/>
        <v>8</v>
      </c>
      <c r="L1794" s="34">
        <v>43326</v>
      </c>
      <c r="M1794" s="4">
        <v>75</v>
      </c>
      <c r="N1794" s="4">
        <v>15</v>
      </c>
      <c r="O1794" s="31">
        <v>0.58333333333333337</v>
      </c>
      <c r="P1794" s="35">
        <v>31.72</v>
      </c>
      <c r="Q1794" s="36">
        <f t="shared" si="331"/>
        <v>12</v>
      </c>
      <c r="R1794" s="4">
        <f t="shared" si="332"/>
        <v>0</v>
      </c>
      <c r="S1794" s="31">
        <f t="shared" si="338"/>
        <v>0.20906250000000001</v>
      </c>
      <c r="T1794" s="31">
        <f t="shared" si="339"/>
        <v>0.78918981481481476</v>
      </c>
      <c r="U1794" s="4">
        <f t="shared" si="333"/>
        <v>0</v>
      </c>
      <c r="V1794" s="4" t="str">
        <f t="shared" si="334"/>
        <v/>
      </c>
      <c r="W1794" s="18" t="str">
        <f>IF(V1794="","",VLOOKUP(L1794,日射量と図３!$A$4:$C$368,3,TRUE)*238.85/100)</f>
        <v/>
      </c>
      <c r="X1794" s="4" t="str">
        <f t="shared" si="335"/>
        <v/>
      </c>
      <c r="Y1794" s="4" t="str">
        <f t="shared" si="340"/>
        <v/>
      </c>
      <c r="Z1794" s="4" t="str">
        <f t="shared" si="341"/>
        <v/>
      </c>
      <c r="AA1794" s="4" t="str">
        <f>IF($V1794="","",IF(Y1794&lt;36,0,IF(AND(36&lt;=Y1794,Y1794&lt;71),VLOOKUP($W1794,日射量と図３!$E$6:$F$34,2,TRUE),IF(AND(71&lt;=Y1794,Y1794&lt;107),VLOOKUP($W1794,日射量と図３!$E$6:$G$34,3,TRUE),IF(AND(107&lt;=Y1794,Y1794&lt;143),VLOOKUP($W1794,日射量と図３!$E$6:$H$34,4,TRUE),VLOOKUP($W1794,日射量と図３!$E$6:$I$34,5,TRUE))))))</f>
        <v/>
      </c>
      <c r="AB1794" s="4" t="str">
        <f>IF($V1794="","",IF(Z1794&lt;36,0,IF(AND(36&lt;=Z1794,Z1794&lt;71),VLOOKUP($W1794,日射量と図３!$E$6:$F$34,2,TRUE),IF(AND(71&lt;=Z1794,Z1794&lt;107),VLOOKUP($W1794,日射量と図３!$E$6:$G$34,3,TRUE),IF(AND(107&lt;=Z1794,Z1794&lt;143),VLOOKUP($W1794,日射量と図３!$E$6:$H$34,4,TRUE),VLOOKUP($W1794,日射量と図３!$E$6:$I$34,5,TRUE))))))</f>
        <v/>
      </c>
      <c r="AC1794" s="382" t="str">
        <f t="shared" si="336"/>
        <v/>
      </c>
      <c r="AD1794" s="382" t="str">
        <f t="shared" si="337"/>
        <v/>
      </c>
    </row>
    <row r="1795" spans="11:30" ht="13.5" customHeight="1">
      <c r="K1795" s="4">
        <f t="shared" si="330"/>
        <v>8</v>
      </c>
      <c r="L1795" s="34">
        <v>43326</v>
      </c>
      <c r="M1795" s="4">
        <v>75</v>
      </c>
      <c r="N1795" s="4">
        <v>16</v>
      </c>
      <c r="O1795" s="31">
        <v>0.625</v>
      </c>
      <c r="P1795" s="35">
        <v>31.46</v>
      </c>
      <c r="Q1795" s="36">
        <f t="shared" si="331"/>
        <v>16</v>
      </c>
      <c r="R1795" s="4">
        <f t="shared" si="332"/>
        <v>0</v>
      </c>
      <c r="S1795" s="31">
        <f t="shared" si="338"/>
        <v>0.20906250000000001</v>
      </c>
      <c r="T1795" s="31">
        <f t="shared" si="339"/>
        <v>0.78918981481481476</v>
      </c>
      <c r="U1795" s="4">
        <f t="shared" si="333"/>
        <v>0</v>
      </c>
      <c r="V1795" s="4" t="str">
        <f t="shared" si="334"/>
        <v/>
      </c>
      <c r="W1795" s="18" t="str">
        <f>IF(V1795="","",VLOOKUP(L1795,日射量と図３!$A$4:$C$368,3,TRUE)*238.85/100)</f>
        <v/>
      </c>
      <c r="X1795" s="4" t="str">
        <f t="shared" si="335"/>
        <v/>
      </c>
      <c r="Y1795" s="4" t="str">
        <f t="shared" si="340"/>
        <v/>
      </c>
      <c r="Z1795" s="4" t="str">
        <f t="shared" si="341"/>
        <v/>
      </c>
      <c r="AA1795" s="4" t="str">
        <f>IF($V1795="","",IF(Y1795&lt;36,0,IF(AND(36&lt;=Y1795,Y1795&lt;71),VLOOKUP($W1795,日射量と図３!$E$6:$F$34,2,TRUE),IF(AND(71&lt;=Y1795,Y1795&lt;107),VLOOKUP($W1795,日射量と図３!$E$6:$G$34,3,TRUE),IF(AND(107&lt;=Y1795,Y1795&lt;143),VLOOKUP($W1795,日射量と図３!$E$6:$H$34,4,TRUE),VLOOKUP($W1795,日射量と図３!$E$6:$I$34,5,TRUE))))))</f>
        <v/>
      </c>
      <c r="AB1795" s="4" t="str">
        <f>IF($V1795="","",IF(Z1795&lt;36,0,IF(AND(36&lt;=Z1795,Z1795&lt;71),VLOOKUP($W1795,日射量と図３!$E$6:$F$34,2,TRUE),IF(AND(71&lt;=Z1795,Z1795&lt;107),VLOOKUP($W1795,日射量と図３!$E$6:$G$34,3,TRUE),IF(AND(107&lt;=Z1795,Z1795&lt;143),VLOOKUP($W1795,日射量と図３!$E$6:$H$34,4,TRUE),VLOOKUP($W1795,日射量と図３!$E$6:$I$34,5,TRUE))))))</f>
        <v/>
      </c>
      <c r="AC1795" s="382" t="str">
        <f t="shared" si="336"/>
        <v/>
      </c>
      <c r="AD1795" s="382" t="str">
        <f t="shared" si="337"/>
        <v/>
      </c>
    </row>
    <row r="1796" spans="11:30" ht="13.5" customHeight="1">
      <c r="K1796" s="4">
        <f t="shared" si="330"/>
        <v>8</v>
      </c>
      <c r="L1796" s="34">
        <v>43326</v>
      </c>
      <c r="M1796" s="4">
        <v>75</v>
      </c>
      <c r="N1796" s="4">
        <v>17</v>
      </c>
      <c r="O1796" s="31">
        <v>0.66666666666666663</v>
      </c>
      <c r="P1796" s="35">
        <v>30.71</v>
      </c>
      <c r="Q1796" s="36">
        <f t="shared" si="331"/>
        <v>16</v>
      </c>
      <c r="R1796" s="4">
        <f t="shared" si="332"/>
        <v>0</v>
      </c>
      <c r="S1796" s="31">
        <f t="shared" si="338"/>
        <v>0.20906250000000001</v>
      </c>
      <c r="T1796" s="31">
        <f t="shared" si="339"/>
        <v>0.78918981481481476</v>
      </c>
      <c r="U1796" s="4">
        <f t="shared" si="333"/>
        <v>0</v>
      </c>
      <c r="V1796" s="4" t="str">
        <f t="shared" si="334"/>
        <v/>
      </c>
      <c r="W1796" s="18" t="str">
        <f>IF(V1796="","",VLOOKUP(L1796,日射量と図３!$A$4:$C$368,3,TRUE)*238.85/100)</f>
        <v/>
      </c>
      <c r="X1796" s="4" t="str">
        <f t="shared" si="335"/>
        <v/>
      </c>
      <c r="Y1796" s="4" t="str">
        <f t="shared" si="340"/>
        <v/>
      </c>
      <c r="Z1796" s="4" t="str">
        <f t="shared" si="341"/>
        <v/>
      </c>
      <c r="AA1796" s="4" t="str">
        <f>IF($V1796="","",IF(Y1796&lt;36,0,IF(AND(36&lt;=Y1796,Y1796&lt;71),VLOOKUP($W1796,日射量と図３!$E$6:$F$34,2,TRUE),IF(AND(71&lt;=Y1796,Y1796&lt;107),VLOOKUP($W1796,日射量と図３!$E$6:$G$34,3,TRUE),IF(AND(107&lt;=Y1796,Y1796&lt;143),VLOOKUP($W1796,日射量と図３!$E$6:$H$34,4,TRUE),VLOOKUP($W1796,日射量と図３!$E$6:$I$34,5,TRUE))))))</f>
        <v/>
      </c>
      <c r="AB1796" s="4" t="str">
        <f>IF($V1796="","",IF(Z1796&lt;36,0,IF(AND(36&lt;=Z1796,Z1796&lt;71),VLOOKUP($W1796,日射量と図３!$E$6:$F$34,2,TRUE),IF(AND(71&lt;=Z1796,Z1796&lt;107),VLOOKUP($W1796,日射量と図３!$E$6:$G$34,3,TRUE),IF(AND(107&lt;=Z1796,Z1796&lt;143),VLOOKUP($W1796,日射量と図３!$E$6:$H$34,4,TRUE),VLOOKUP($W1796,日射量と図３!$E$6:$I$34,5,TRUE))))))</f>
        <v/>
      </c>
      <c r="AC1796" s="382" t="str">
        <f t="shared" si="336"/>
        <v/>
      </c>
      <c r="AD1796" s="382" t="str">
        <f t="shared" si="337"/>
        <v/>
      </c>
    </row>
    <row r="1797" spans="11:30" ht="13.5" customHeight="1">
      <c r="K1797" s="4">
        <f t="shared" ref="K1797:K1860" si="342">MONTH(L1797)</f>
        <v>8</v>
      </c>
      <c r="L1797" s="34">
        <v>43326</v>
      </c>
      <c r="M1797" s="4">
        <v>75</v>
      </c>
      <c r="N1797" s="4">
        <v>18</v>
      </c>
      <c r="O1797" s="31">
        <v>0.70833333333333337</v>
      </c>
      <c r="P1797" s="35">
        <v>30.18</v>
      </c>
      <c r="Q1797" s="36">
        <f t="shared" ref="Q1797:Q1860" si="343">IF(O1797&lt;$B$15,$D$14,IF(O1797&lt;$B$16,$D$15,IF(O1797&lt;$B$17,$D$16,IF(O1797&lt;$B$18,$D$17,IF(O1797&lt;$B$19,$D$18,$D$19)))))</f>
        <v>16</v>
      </c>
      <c r="R1797" s="4">
        <f t="shared" ref="R1797:R1860" si="344">IF(Q1797-P1797&gt;0,Q1797-P1797,0)</f>
        <v>0</v>
      </c>
      <c r="S1797" s="31">
        <f t="shared" si="338"/>
        <v>0.20906250000000001</v>
      </c>
      <c r="T1797" s="31">
        <f t="shared" si="339"/>
        <v>0.78918981481481476</v>
      </c>
      <c r="U1797" s="4">
        <f t="shared" ref="U1797:U1860" si="345">IF(AND(S1797&lt;O1797,O1797&lt;T1797),R1797,0)</f>
        <v>0</v>
      </c>
      <c r="V1797" s="4" t="str">
        <f t="shared" ref="V1797:V1860" si="346">IF(N1797=1,SUM(U1797:U1820),"")</f>
        <v/>
      </c>
      <c r="W1797" s="18" t="str">
        <f>IF(V1797="","",VLOOKUP(L1797,日射量と図３!$A$4:$C$368,3,TRUE)*238.85/100)</f>
        <v/>
      </c>
      <c r="X1797" s="4" t="str">
        <f t="shared" ref="X1797:X1860" si="347">IF(V1797="","",VLOOKUP(K1797,$AF$38:$AJ$49,5,TRUE))</f>
        <v/>
      </c>
      <c r="Y1797" s="4" t="str">
        <f t="shared" si="340"/>
        <v/>
      </c>
      <c r="Z1797" s="4" t="str">
        <f t="shared" si="341"/>
        <v/>
      </c>
      <c r="AA1797" s="4" t="str">
        <f>IF($V1797="","",IF(Y1797&lt;36,0,IF(AND(36&lt;=Y1797,Y1797&lt;71),VLOOKUP($W1797,日射量と図３!$E$6:$F$34,2,TRUE),IF(AND(71&lt;=Y1797,Y1797&lt;107),VLOOKUP($W1797,日射量と図３!$E$6:$G$34,3,TRUE),IF(AND(107&lt;=Y1797,Y1797&lt;143),VLOOKUP($W1797,日射量と図３!$E$6:$H$34,4,TRUE),VLOOKUP($W1797,日射量と図３!$E$6:$I$34,5,TRUE))))))</f>
        <v/>
      </c>
      <c r="AB1797" s="4" t="str">
        <f>IF($V1797="","",IF(Z1797&lt;36,0,IF(AND(36&lt;=Z1797,Z1797&lt;71),VLOOKUP($W1797,日射量と図３!$E$6:$F$34,2,TRUE),IF(AND(71&lt;=Z1797,Z1797&lt;107),VLOOKUP($W1797,日射量と図３!$E$6:$G$34,3,TRUE),IF(AND(107&lt;=Z1797,Z1797&lt;143),VLOOKUP($W1797,日射量と図３!$E$6:$H$34,4,TRUE),VLOOKUP($W1797,日射量と図３!$E$6:$I$34,5,TRUE))))))</f>
        <v/>
      </c>
      <c r="AC1797" s="382" t="str">
        <f t="shared" si="336"/>
        <v/>
      </c>
      <c r="AD1797" s="382" t="str">
        <f t="shared" si="337"/>
        <v/>
      </c>
    </row>
    <row r="1798" spans="11:30" ht="13.5" customHeight="1">
      <c r="K1798" s="4">
        <f t="shared" si="342"/>
        <v>8</v>
      </c>
      <c r="L1798" s="34">
        <v>43326</v>
      </c>
      <c r="M1798" s="4">
        <v>75</v>
      </c>
      <c r="N1798" s="4">
        <v>19</v>
      </c>
      <c r="O1798" s="31">
        <v>0.75</v>
      </c>
      <c r="P1798" s="35">
        <v>29.419999999999998</v>
      </c>
      <c r="Q1798" s="36">
        <f t="shared" si="343"/>
        <v>16</v>
      </c>
      <c r="R1798" s="4">
        <f t="shared" si="344"/>
        <v>0</v>
      </c>
      <c r="S1798" s="31">
        <f t="shared" si="338"/>
        <v>0.20906250000000001</v>
      </c>
      <c r="T1798" s="31">
        <f t="shared" si="339"/>
        <v>0.78918981481481476</v>
      </c>
      <c r="U1798" s="4">
        <f t="shared" si="345"/>
        <v>0</v>
      </c>
      <c r="V1798" s="4" t="str">
        <f t="shared" si="346"/>
        <v/>
      </c>
      <c r="W1798" s="18" t="str">
        <f>IF(V1798="","",VLOOKUP(L1798,日射量と図３!$A$4:$C$368,3,TRUE)*238.85/100)</f>
        <v/>
      </c>
      <c r="X1798" s="4" t="str">
        <f t="shared" si="347"/>
        <v/>
      </c>
      <c r="Y1798" s="4" t="str">
        <f t="shared" si="340"/>
        <v/>
      </c>
      <c r="Z1798" s="4" t="str">
        <f t="shared" si="341"/>
        <v/>
      </c>
      <c r="AA1798" s="4" t="str">
        <f>IF($V1798="","",IF(Y1798&lt;36,0,IF(AND(36&lt;=Y1798,Y1798&lt;71),VLOOKUP($W1798,日射量と図３!$E$6:$F$34,2,TRUE),IF(AND(71&lt;=Y1798,Y1798&lt;107),VLOOKUP($W1798,日射量と図３!$E$6:$G$34,3,TRUE),IF(AND(107&lt;=Y1798,Y1798&lt;143),VLOOKUP($W1798,日射量と図３!$E$6:$H$34,4,TRUE),VLOOKUP($W1798,日射量と図３!$E$6:$I$34,5,TRUE))))))</f>
        <v/>
      </c>
      <c r="AB1798" s="4" t="str">
        <f>IF($V1798="","",IF(Z1798&lt;36,0,IF(AND(36&lt;=Z1798,Z1798&lt;71),VLOOKUP($W1798,日射量と図３!$E$6:$F$34,2,TRUE),IF(AND(71&lt;=Z1798,Z1798&lt;107),VLOOKUP($W1798,日射量と図３!$E$6:$G$34,3,TRUE),IF(AND(107&lt;=Z1798,Z1798&lt;143),VLOOKUP($W1798,日射量と図３!$E$6:$H$34,4,TRUE),VLOOKUP($W1798,日射量と図３!$E$6:$I$34,5,TRUE))))))</f>
        <v/>
      </c>
      <c r="AC1798" s="382" t="str">
        <f t="shared" si="336"/>
        <v/>
      </c>
      <c r="AD1798" s="382" t="str">
        <f t="shared" si="337"/>
        <v/>
      </c>
    </row>
    <row r="1799" spans="11:30" ht="13.5" customHeight="1">
      <c r="K1799" s="4">
        <f t="shared" si="342"/>
        <v>8</v>
      </c>
      <c r="L1799" s="34">
        <v>43326</v>
      </c>
      <c r="M1799" s="4">
        <v>75</v>
      </c>
      <c r="N1799" s="4">
        <v>20</v>
      </c>
      <c r="O1799" s="31">
        <v>0.79166666666666663</v>
      </c>
      <c r="P1799" s="35">
        <v>28.6</v>
      </c>
      <c r="Q1799" s="36">
        <f t="shared" si="343"/>
        <v>16</v>
      </c>
      <c r="R1799" s="4">
        <f t="shared" si="344"/>
        <v>0</v>
      </c>
      <c r="S1799" s="31">
        <f t="shared" si="338"/>
        <v>0.20906250000000001</v>
      </c>
      <c r="T1799" s="31">
        <f t="shared" si="339"/>
        <v>0.78918981481481476</v>
      </c>
      <c r="U1799" s="4">
        <f t="shared" si="345"/>
        <v>0</v>
      </c>
      <c r="V1799" s="4" t="str">
        <f t="shared" si="346"/>
        <v/>
      </c>
      <c r="W1799" s="18" t="str">
        <f>IF(V1799="","",VLOOKUP(L1799,日射量と図３!$A$4:$C$368,3,TRUE)*238.85/100)</f>
        <v/>
      </c>
      <c r="X1799" s="4" t="str">
        <f t="shared" si="347"/>
        <v/>
      </c>
      <c r="Y1799" s="4" t="str">
        <f t="shared" si="340"/>
        <v/>
      </c>
      <c r="Z1799" s="4" t="str">
        <f t="shared" si="341"/>
        <v/>
      </c>
      <c r="AA1799" s="4" t="str">
        <f>IF($V1799="","",IF(Y1799&lt;36,0,IF(AND(36&lt;=Y1799,Y1799&lt;71),VLOOKUP($W1799,日射量と図３!$E$6:$F$34,2,TRUE),IF(AND(71&lt;=Y1799,Y1799&lt;107),VLOOKUP($W1799,日射量と図３!$E$6:$G$34,3,TRUE),IF(AND(107&lt;=Y1799,Y1799&lt;143),VLOOKUP($W1799,日射量と図３!$E$6:$H$34,4,TRUE),VLOOKUP($W1799,日射量と図３!$E$6:$I$34,5,TRUE))))))</f>
        <v/>
      </c>
      <c r="AB1799" s="4" t="str">
        <f>IF($V1799="","",IF(Z1799&lt;36,0,IF(AND(36&lt;=Z1799,Z1799&lt;71),VLOOKUP($W1799,日射量と図３!$E$6:$F$34,2,TRUE),IF(AND(71&lt;=Z1799,Z1799&lt;107),VLOOKUP($W1799,日射量と図３!$E$6:$G$34,3,TRUE),IF(AND(107&lt;=Z1799,Z1799&lt;143),VLOOKUP($W1799,日射量と図３!$E$6:$H$34,4,TRUE),VLOOKUP($W1799,日射量と図３!$E$6:$I$34,5,TRUE))))))</f>
        <v/>
      </c>
      <c r="AC1799" s="382" t="str">
        <f t="shared" si="336"/>
        <v/>
      </c>
      <c r="AD1799" s="382" t="str">
        <f t="shared" si="337"/>
        <v/>
      </c>
    </row>
    <row r="1800" spans="11:30" ht="13.5" customHeight="1">
      <c r="K1800" s="4">
        <f t="shared" si="342"/>
        <v>8</v>
      </c>
      <c r="L1800" s="34">
        <v>43326</v>
      </c>
      <c r="M1800" s="4">
        <v>75</v>
      </c>
      <c r="N1800" s="4">
        <v>21</v>
      </c>
      <c r="O1800" s="31">
        <v>0.83333333333333337</v>
      </c>
      <c r="P1800" s="35">
        <v>28.140000000000004</v>
      </c>
      <c r="Q1800" s="36">
        <f t="shared" si="343"/>
        <v>16</v>
      </c>
      <c r="R1800" s="4">
        <f t="shared" si="344"/>
        <v>0</v>
      </c>
      <c r="S1800" s="31">
        <f t="shared" si="338"/>
        <v>0.20906250000000001</v>
      </c>
      <c r="T1800" s="31">
        <f t="shared" si="339"/>
        <v>0.78918981481481476</v>
      </c>
      <c r="U1800" s="4">
        <f t="shared" si="345"/>
        <v>0</v>
      </c>
      <c r="V1800" s="4" t="str">
        <f t="shared" si="346"/>
        <v/>
      </c>
      <c r="W1800" s="18" t="str">
        <f>IF(V1800="","",VLOOKUP(L1800,日射量と図３!$A$4:$C$368,3,TRUE)*238.85/100)</f>
        <v/>
      </c>
      <c r="X1800" s="4" t="str">
        <f t="shared" si="347"/>
        <v/>
      </c>
      <c r="Y1800" s="4" t="str">
        <f t="shared" si="340"/>
        <v/>
      </c>
      <c r="Z1800" s="4" t="str">
        <f t="shared" si="341"/>
        <v/>
      </c>
      <c r="AA1800" s="4" t="str">
        <f>IF($V1800="","",IF(Y1800&lt;36,0,IF(AND(36&lt;=Y1800,Y1800&lt;71),VLOOKUP($W1800,日射量と図３!$E$6:$F$34,2,TRUE),IF(AND(71&lt;=Y1800,Y1800&lt;107),VLOOKUP($W1800,日射量と図３!$E$6:$G$34,3,TRUE),IF(AND(107&lt;=Y1800,Y1800&lt;143),VLOOKUP($W1800,日射量と図３!$E$6:$H$34,4,TRUE),VLOOKUP($W1800,日射量と図３!$E$6:$I$34,5,TRUE))))))</f>
        <v/>
      </c>
      <c r="AB1800" s="4" t="str">
        <f>IF($V1800="","",IF(Z1800&lt;36,0,IF(AND(36&lt;=Z1800,Z1800&lt;71),VLOOKUP($W1800,日射量と図３!$E$6:$F$34,2,TRUE),IF(AND(71&lt;=Z1800,Z1800&lt;107),VLOOKUP($W1800,日射量と図３!$E$6:$G$34,3,TRUE),IF(AND(107&lt;=Z1800,Z1800&lt;143),VLOOKUP($W1800,日射量と図３!$E$6:$H$34,4,TRUE),VLOOKUP($W1800,日射量と図３!$E$6:$I$34,5,TRUE))))))</f>
        <v/>
      </c>
      <c r="AC1800" s="382" t="str">
        <f t="shared" si="336"/>
        <v/>
      </c>
      <c r="AD1800" s="382" t="str">
        <f t="shared" si="337"/>
        <v/>
      </c>
    </row>
    <row r="1801" spans="11:30" ht="13.5" customHeight="1">
      <c r="K1801" s="4">
        <f t="shared" si="342"/>
        <v>8</v>
      </c>
      <c r="L1801" s="34">
        <v>43326</v>
      </c>
      <c r="M1801" s="4">
        <v>75</v>
      </c>
      <c r="N1801" s="4">
        <v>22</v>
      </c>
      <c r="O1801" s="31">
        <v>0.875</v>
      </c>
      <c r="P1801" s="35">
        <v>27.77</v>
      </c>
      <c r="Q1801" s="36">
        <f t="shared" si="343"/>
        <v>16</v>
      </c>
      <c r="R1801" s="4">
        <f t="shared" si="344"/>
        <v>0</v>
      </c>
      <c r="S1801" s="31">
        <f t="shared" si="338"/>
        <v>0.20906250000000001</v>
      </c>
      <c r="T1801" s="31">
        <f t="shared" si="339"/>
        <v>0.78918981481481476</v>
      </c>
      <c r="U1801" s="4">
        <f t="shared" si="345"/>
        <v>0</v>
      </c>
      <c r="V1801" s="4" t="str">
        <f t="shared" si="346"/>
        <v/>
      </c>
      <c r="W1801" s="18" t="str">
        <f>IF(V1801="","",VLOOKUP(L1801,日射量と図３!$A$4:$C$368,3,TRUE)*238.85/100)</f>
        <v/>
      </c>
      <c r="X1801" s="4" t="str">
        <f t="shared" si="347"/>
        <v/>
      </c>
      <c r="Y1801" s="4" t="str">
        <f t="shared" si="340"/>
        <v/>
      </c>
      <c r="Z1801" s="4" t="str">
        <f t="shared" si="341"/>
        <v/>
      </c>
      <c r="AA1801" s="4" t="str">
        <f>IF($V1801="","",IF(Y1801&lt;36,0,IF(AND(36&lt;=Y1801,Y1801&lt;71),VLOOKUP($W1801,日射量と図３!$E$6:$F$34,2,TRUE),IF(AND(71&lt;=Y1801,Y1801&lt;107),VLOOKUP($W1801,日射量と図３!$E$6:$G$34,3,TRUE),IF(AND(107&lt;=Y1801,Y1801&lt;143),VLOOKUP($W1801,日射量と図３!$E$6:$H$34,4,TRUE),VLOOKUP($W1801,日射量と図３!$E$6:$I$34,5,TRUE))))))</f>
        <v/>
      </c>
      <c r="AB1801" s="4" t="str">
        <f>IF($V1801="","",IF(Z1801&lt;36,0,IF(AND(36&lt;=Z1801,Z1801&lt;71),VLOOKUP($W1801,日射量と図３!$E$6:$F$34,2,TRUE),IF(AND(71&lt;=Z1801,Z1801&lt;107),VLOOKUP($W1801,日射量と図３!$E$6:$G$34,3,TRUE),IF(AND(107&lt;=Z1801,Z1801&lt;143),VLOOKUP($W1801,日射量と図３!$E$6:$H$34,4,TRUE),VLOOKUP($W1801,日射量と図３!$E$6:$I$34,5,TRUE))))))</f>
        <v/>
      </c>
      <c r="AC1801" s="382" t="str">
        <f t="shared" si="336"/>
        <v/>
      </c>
      <c r="AD1801" s="382" t="str">
        <f t="shared" si="337"/>
        <v/>
      </c>
    </row>
    <row r="1802" spans="11:30" ht="13.5" customHeight="1">
      <c r="K1802" s="4">
        <f t="shared" si="342"/>
        <v>8</v>
      </c>
      <c r="L1802" s="34">
        <v>43326</v>
      </c>
      <c r="M1802" s="4">
        <v>75</v>
      </c>
      <c r="N1802" s="4">
        <v>23</v>
      </c>
      <c r="O1802" s="31">
        <v>0.91666666666666663</v>
      </c>
      <c r="P1802" s="35">
        <v>27.339999999999996</v>
      </c>
      <c r="Q1802" s="36">
        <f t="shared" si="343"/>
        <v>13</v>
      </c>
      <c r="R1802" s="4">
        <f t="shared" si="344"/>
        <v>0</v>
      </c>
      <c r="S1802" s="31">
        <f t="shared" si="338"/>
        <v>0.20906250000000001</v>
      </c>
      <c r="T1802" s="31">
        <f t="shared" si="339"/>
        <v>0.78918981481481476</v>
      </c>
      <c r="U1802" s="4">
        <f t="shared" si="345"/>
        <v>0</v>
      </c>
      <c r="V1802" s="4" t="str">
        <f t="shared" si="346"/>
        <v/>
      </c>
      <c r="W1802" s="18" t="str">
        <f>IF(V1802="","",VLOOKUP(L1802,日射量と図３!$A$4:$C$368,3,TRUE)*238.85/100)</f>
        <v/>
      </c>
      <c r="X1802" s="4" t="str">
        <f t="shared" si="347"/>
        <v/>
      </c>
      <c r="Y1802" s="4" t="str">
        <f t="shared" si="340"/>
        <v/>
      </c>
      <c r="Z1802" s="4" t="str">
        <f t="shared" si="341"/>
        <v/>
      </c>
      <c r="AA1802" s="4" t="str">
        <f>IF($V1802="","",IF(Y1802&lt;36,0,IF(AND(36&lt;=Y1802,Y1802&lt;71),VLOOKUP($W1802,日射量と図３!$E$6:$F$34,2,TRUE),IF(AND(71&lt;=Y1802,Y1802&lt;107),VLOOKUP($W1802,日射量と図３!$E$6:$G$34,3,TRUE),IF(AND(107&lt;=Y1802,Y1802&lt;143),VLOOKUP($W1802,日射量と図３!$E$6:$H$34,4,TRUE),VLOOKUP($W1802,日射量と図３!$E$6:$I$34,5,TRUE))))))</f>
        <v/>
      </c>
      <c r="AB1802" s="4" t="str">
        <f>IF($V1802="","",IF(Z1802&lt;36,0,IF(AND(36&lt;=Z1802,Z1802&lt;71),VLOOKUP($W1802,日射量と図３!$E$6:$F$34,2,TRUE),IF(AND(71&lt;=Z1802,Z1802&lt;107),VLOOKUP($W1802,日射量と図３!$E$6:$G$34,3,TRUE),IF(AND(107&lt;=Z1802,Z1802&lt;143),VLOOKUP($W1802,日射量と図３!$E$6:$H$34,4,TRUE),VLOOKUP($W1802,日射量と図３!$E$6:$I$34,5,TRUE))))))</f>
        <v/>
      </c>
      <c r="AC1802" s="382" t="str">
        <f t="shared" si="336"/>
        <v/>
      </c>
      <c r="AD1802" s="382" t="str">
        <f t="shared" si="337"/>
        <v/>
      </c>
    </row>
    <row r="1803" spans="11:30" ht="13.5" customHeight="1">
      <c r="K1803" s="4">
        <f t="shared" si="342"/>
        <v>8</v>
      </c>
      <c r="L1803" s="34">
        <v>43326</v>
      </c>
      <c r="M1803" s="4">
        <v>75</v>
      </c>
      <c r="N1803" s="4">
        <v>24</v>
      </c>
      <c r="O1803" s="31">
        <v>0.95833333333333337</v>
      </c>
      <c r="P1803" s="35">
        <v>27.130000000000003</v>
      </c>
      <c r="Q1803" s="36">
        <f t="shared" si="343"/>
        <v>13</v>
      </c>
      <c r="R1803" s="4">
        <f t="shared" si="344"/>
        <v>0</v>
      </c>
      <c r="S1803" s="31">
        <f t="shared" si="338"/>
        <v>0.20906250000000001</v>
      </c>
      <c r="T1803" s="31">
        <f t="shared" si="339"/>
        <v>0.78918981481481476</v>
      </c>
      <c r="U1803" s="4">
        <f t="shared" si="345"/>
        <v>0</v>
      </c>
      <c r="V1803" s="4" t="str">
        <f t="shared" si="346"/>
        <v/>
      </c>
      <c r="W1803" s="18" t="str">
        <f>IF(V1803="","",VLOOKUP(L1803,日射量と図３!$A$4:$C$368,3,TRUE)*238.85/100)</f>
        <v/>
      </c>
      <c r="X1803" s="4" t="str">
        <f t="shared" si="347"/>
        <v/>
      </c>
      <c r="Y1803" s="4" t="str">
        <f t="shared" si="340"/>
        <v/>
      </c>
      <c r="Z1803" s="4" t="str">
        <f t="shared" si="341"/>
        <v/>
      </c>
      <c r="AA1803" s="4" t="str">
        <f>IF($V1803="","",IF(Y1803&lt;36,0,IF(AND(36&lt;=Y1803,Y1803&lt;71),VLOOKUP($W1803,日射量と図３!$E$6:$F$34,2,TRUE),IF(AND(71&lt;=Y1803,Y1803&lt;107),VLOOKUP($W1803,日射量と図３!$E$6:$G$34,3,TRUE),IF(AND(107&lt;=Y1803,Y1803&lt;143),VLOOKUP($W1803,日射量と図３!$E$6:$H$34,4,TRUE),VLOOKUP($W1803,日射量と図３!$E$6:$I$34,5,TRUE))))))</f>
        <v/>
      </c>
      <c r="AB1803" s="4" t="str">
        <f>IF($V1803="","",IF(Z1803&lt;36,0,IF(AND(36&lt;=Z1803,Z1803&lt;71),VLOOKUP($W1803,日射量と図３!$E$6:$F$34,2,TRUE),IF(AND(71&lt;=Z1803,Z1803&lt;107),VLOOKUP($W1803,日射量と図３!$E$6:$G$34,3,TRUE),IF(AND(107&lt;=Z1803,Z1803&lt;143),VLOOKUP($W1803,日射量と図３!$E$6:$H$34,4,TRUE),VLOOKUP($W1803,日射量と図３!$E$6:$I$34,5,TRUE))))))</f>
        <v/>
      </c>
      <c r="AC1803" s="382" t="str">
        <f t="shared" si="336"/>
        <v/>
      </c>
      <c r="AD1803" s="382" t="str">
        <f t="shared" si="337"/>
        <v/>
      </c>
    </row>
    <row r="1804" spans="11:30" ht="13.5" customHeight="1">
      <c r="K1804" s="4">
        <f t="shared" si="342"/>
        <v>8</v>
      </c>
      <c r="L1804" s="34">
        <v>43327</v>
      </c>
      <c r="M1804" s="4">
        <v>76</v>
      </c>
      <c r="N1804" s="4">
        <v>1</v>
      </c>
      <c r="O1804" s="31">
        <v>0</v>
      </c>
      <c r="P1804" s="35">
        <v>26.830000000000002</v>
      </c>
      <c r="Q1804" s="36">
        <f t="shared" si="343"/>
        <v>13</v>
      </c>
      <c r="R1804" s="4">
        <f t="shared" si="344"/>
        <v>0</v>
      </c>
      <c r="S1804" s="31">
        <f t="shared" si="338"/>
        <v>0.20906250000000001</v>
      </c>
      <c r="T1804" s="31">
        <f t="shared" si="339"/>
        <v>0.78918981481481476</v>
      </c>
      <c r="U1804" s="4">
        <f t="shared" si="345"/>
        <v>0</v>
      </c>
      <c r="V1804" s="4">
        <f t="shared" si="346"/>
        <v>0</v>
      </c>
      <c r="W1804" s="18">
        <f>IF(V1804="","",VLOOKUP(L1804,日射量と図３!$A$4:$C$368,3,TRUE)*238.85/100)</f>
        <v>38.216000000000001</v>
      </c>
      <c r="X1804" s="4">
        <f t="shared" si="347"/>
        <v>14</v>
      </c>
      <c r="Y1804" s="4">
        <f t="shared" si="340"/>
        <v>0</v>
      </c>
      <c r="Z1804" s="4">
        <f t="shared" si="341"/>
        <v>0</v>
      </c>
      <c r="AA1804" s="4">
        <f>IF($V1804="","",IF(Y1804&lt;36,0,IF(AND(36&lt;=Y1804,Y1804&lt;71),VLOOKUP($W1804,日射量と図３!$E$6:$F$34,2,TRUE),IF(AND(71&lt;=Y1804,Y1804&lt;107),VLOOKUP($W1804,日射量と図３!$E$6:$G$34,3,TRUE),IF(AND(107&lt;=Y1804,Y1804&lt;143),VLOOKUP($W1804,日射量と図３!$E$6:$H$34,4,TRUE),VLOOKUP($W1804,日射量と図３!$E$6:$I$34,5,TRUE))))))</f>
        <v>0</v>
      </c>
      <c r="AB1804" s="4">
        <f>IF($V1804="","",IF(Z1804&lt;36,0,IF(AND(36&lt;=Z1804,Z1804&lt;71),VLOOKUP($W1804,日射量と図３!$E$6:$F$34,2,TRUE),IF(AND(71&lt;=Z1804,Z1804&lt;107),VLOOKUP($W1804,日射量と図３!$E$6:$G$34,3,TRUE),IF(AND(107&lt;=Z1804,Z1804&lt;143),VLOOKUP($W1804,日射量と図３!$E$6:$H$34,4,TRUE),VLOOKUP($W1804,日射量と図３!$E$6:$I$34,5,TRUE))))))</f>
        <v>0</v>
      </c>
      <c r="AC1804" s="382">
        <f t="shared" si="336"/>
        <v>0</v>
      </c>
      <c r="AD1804" s="382">
        <f t="shared" si="337"/>
        <v>0</v>
      </c>
    </row>
    <row r="1805" spans="11:30" ht="13.5" customHeight="1">
      <c r="K1805" s="4">
        <f t="shared" si="342"/>
        <v>8</v>
      </c>
      <c r="L1805" s="34">
        <v>43327</v>
      </c>
      <c r="M1805" s="4">
        <v>76</v>
      </c>
      <c r="N1805" s="4">
        <v>2</v>
      </c>
      <c r="O1805" s="31">
        <v>4.1666666666666664E-2</v>
      </c>
      <c r="P1805" s="35">
        <v>26.690000000000005</v>
      </c>
      <c r="Q1805" s="36">
        <f t="shared" si="343"/>
        <v>13</v>
      </c>
      <c r="R1805" s="4">
        <f t="shared" si="344"/>
        <v>0</v>
      </c>
      <c r="S1805" s="31">
        <f t="shared" si="338"/>
        <v>0.20906250000000001</v>
      </c>
      <c r="T1805" s="31">
        <f t="shared" si="339"/>
        <v>0.78918981481481476</v>
      </c>
      <c r="U1805" s="4">
        <f t="shared" si="345"/>
        <v>0</v>
      </c>
      <c r="V1805" s="4" t="str">
        <f t="shared" si="346"/>
        <v/>
      </c>
      <c r="W1805" s="18" t="str">
        <f>IF(V1805="","",VLOOKUP(L1805,日射量と図３!$A$4:$C$368,3,TRUE)*238.85/100)</f>
        <v/>
      </c>
      <c r="X1805" s="4" t="str">
        <f t="shared" si="347"/>
        <v/>
      </c>
      <c r="Y1805" s="4" t="str">
        <f t="shared" si="340"/>
        <v/>
      </c>
      <c r="Z1805" s="4" t="str">
        <f t="shared" si="341"/>
        <v/>
      </c>
      <c r="AA1805" s="4" t="str">
        <f>IF($V1805="","",IF(Y1805&lt;36,0,IF(AND(36&lt;=Y1805,Y1805&lt;71),VLOOKUP($W1805,日射量と図３!$E$6:$F$34,2,TRUE),IF(AND(71&lt;=Y1805,Y1805&lt;107),VLOOKUP($W1805,日射量と図３!$E$6:$G$34,3,TRUE),IF(AND(107&lt;=Y1805,Y1805&lt;143),VLOOKUP($W1805,日射量と図３!$E$6:$H$34,4,TRUE),VLOOKUP($W1805,日射量と図３!$E$6:$I$34,5,TRUE))))))</f>
        <v/>
      </c>
      <c r="AB1805" s="4" t="str">
        <f>IF($V1805="","",IF(Z1805&lt;36,0,IF(AND(36&lt;=Z1805,Z1805&lt;71),VLOOKUP($W1805,日射量と図３!$E$6:$F$34,2,TRUE),IF(AND(71&lt;=Z1805,Z1805&lt;107),VLOOKUP($W1805,日射量と図３!$E$6:$G$34,3,TRUE),IF(AND(107&lt;=Z1805,Z1805&lt;143),VLOOKUP($W1805,日射量と図３!$E$6:$H$34,4,TRUE),VLOOKUP($W1805,日射量と図３!$E$6:$I$34,5,TRUE))))))</f>
        <v/>
      </c>
      <c r="AC1805" s="382" t="str">
        <f t="shared" si="336"/>
        <v/>
      </c>
      <c r="AD1805" s="382" t="str">
        <f t="shared" si="337"/>
        <v/>
      </c>
    </row>
    <row r="1806" spans="11:30" ht="13.5" customHeight="1">
      <c r="K1806" s="4">
        <f t="shared" si="342"/>
        <v>8</v>
      </c>
      <c r="L1806" s="34">
        <v>43327</v>
      </c>
      <c r="M1806" s="4">
        <v>76</v>
      </c>
      <c r="N1806" s="4">
        <v>3</v>
      </c>
      <c r="O1806" s="31">
        <v>8.3333333333333329E-2</v>
      </c>
      <c r="P1806" s="35">
        <v>26.53</v>
      </c>
      <c r="Q1806" s="36">
        <f t="shared" si="343"/>
        <v>13</v>
      </c>
      <c r="R1806" s="4">
        <f t="shared" si="344"/>
        <v>0</v>
      </c>
      <c r="S1806" s="31">
        <f t="shared" si="338"/>
        <v>0.20906250000000001</v>
      </c>
      <c r="T1806" s="31">
        <f t="shared" si="339"/>
        <v>0.78918981481481476</v>
      </c>
      <c r="U1806" s="4">
        <f t="shared" si="345"/>
        <v>0</v>
      </c>
      <c r="V1806" s="4" t="str">
        <f t="shared" si="346"/>
        <v/>
      </c>
      <c r="W1806" s="18" t="str">
        <f>IF(V1806="","",VLOOKUP(L1806,日射量と図３!$A$4:$C$368,3,TRUE)*238.85/100)</f>
        <v/>
      </c>
      <c r="X1806" s="4" t="str">
        <f t="shared" si="347"/>
        <v/>
      </c>
      <c r="Y1806" s="4" t="str">
        <f t="shared" si="340"/>
        <v/>
      </c>
      <c r="Z1806" s="4" t="str">
        <f t="shared" si="341"/>
        <v/>
      </c>
      <c r="AA1806" s="4" t="str">
        <f>IF($V1806="","",IF(Y1806&lt;36,0,IF(AND(36&lt;=Y1806,Y1806&lt;71),VLOOKUP($W1806,日射量と図３!$E$6:$F$34,2,TRUE),IF(AND(71&lt;=Y1806,Y1806&lt;107),VLOOKUP($W1806,日射量と図３!$E$6:$G$34,3,TRUE),IF(AND(107&lt;=Y1806,Y1806&lt;143),VLOOKUP($W1806,日射量と図３!$E$6:$H$34,4,TRUE),VLOOKUP($W1806,日射量と図３!$E$6:$I$34,5,TRUE))))))</f>
        <v/>
      </c>
      <c r="AB1806" s="4" t="str">
        <f>IF($V1806="","",IF(Z1806&lt;36,0,IF(AND(36&lt;=Z1806,Z1806&lt;71),VLOOKUP($W1806,日射量と図３!$E$6:$F$34,2,TRUE),IF(AND(71&lt;=Z1806,Z1806&lt;107),VLOOKUP($W1806,日射量と図３!$E$6:$G$34,3,TRUE),IF(AND(107&lt;=Z1806,Z1806&lt;143),VLOOKUP($W1806,日射量と図３!$E$6:$H$34,4,TRUE),VLOOKUP($W1806,日射量と図３!$E$6:$I$34,5,TRUE))))))</f>
        <v/>
      </c>
      <c r="AC1806" s="382" t="str">
        <f t="shared" si="336"/>
        <v/>
      </c>
      <c r="AD1806" s="382" t="str">
        <f t="shared" si="337"/>
        <v/>
      </c>
    </row>
    <row r="1807" spans="11:30" ht="13.5" customHeight="1">
      <c r="K1807" s="4">
        <f t="shared" si="342"/>
        <v>8</v>
      </c>
      <c r="L1807" s="34">
        <v>43327</v>
      </c>
      <c r="M1807" s="4">
        <v>76</v>
      </c>
      <c r="N1807" s="4">
        <v>4</v>
      </c>
      <c r="O1807" s="31">
        <v>0.125</v>
      </c>
      <c r="P1807" s="35">
        <v>26.369999999999997</v>
      </c>
      <c r="Q1807" s="36">
        <f t="shared" si="343"/>
        <v>13</v>
      </c>
      <c r="R1807" s="4">
        <f t="shared" si="344"/>
        <v>0</v>
      </c>
      <c r="S1807" s="31">
        <f t="shared" si="338"/>
        <v>0.20906250000000001</v>
      </c>
      <c r="T1807" s="31">
        <f t="shared" si="339"/>
        <v>0.78918981481481476</v>
      </c>
      <c r="U1807" s="4">
        <f t="shared" si="345"/>
        <v>0</v>
      </c>
      <c r="V1807" s="4" t="str">
        <f t="shared" si="346"/>
        <v/>
      </c>
      <c r="W1807" s="18" t="str">
        <f>IF(V1807="","",VLOOKUP(L1807,日射量と図３!$A$4:$C$368,3,TRUE)*238.85/100)</f>
        <v/>
      </c>
      <c r="X1807" s="4" t="str">
        <f t="shared" si="347"/>
        <v/>
      </c>
      <c r="Y1807" s="4" t="str">
        <f t="shared" si="340"/>
        <v/>
      </c>
      <c r="Z1807" s="4" t="str">
        <f t="shared" si="341"/>
        <v/>
      </c>
      <c r="AA1807" s="4" t="str">
        <f>IF($V1807="","",IF(Y1807&lt;36,0,IF(AND(36&lt;=Y1807,Y1807&lt;71),VLOOKUP($W1807,日射量と図３!$E$6:$F$34,2,TRUE),IF(AND(71&lt;=Y1807,Y1807&lt;107),VLOOKUP($W1807,日射量と図３!$E$6:$G$34,3,TRUE),IF(AND(107&lt;=Y1807,Y1807&lt;143),VLOOKUP($W1807,日射量と図３!$E$6:$H$34,4,TRUE),VLOOKUP($W1807,日射量と図３!$E$6:$I$34,5,TRUE))))))</f>
        <v/>
      </c>
      <c r="AB1807" s="4" t="str">
        <f>IF($V1807="","",IF(Z1807&lt;36,0,IF(AND(36&lt;=Z1807,Z1807&lt;71),VLOOKUP($W1807,日射量と図３!$E$6:$F$34,2,TRUE),IF(AND(71&lt;=Z1807,Z1807&lt;107),VLOOKUP($W1807,日射量と図３!$E$6:$G$34,3,TRUE),IF(AND(107&lt;=Z1807,Z1807&lt;143),VLOOKUP($W1807,日射量と図３!$E$6:$H$34,4,TRUE),VLOOKUP($W1807,日射量と図３!$E$6:$I$34,5,TRUE))))))</f>
        <v/>
      </c>
      <c r="AC1807" s="382" t="str">
        <f t="shared" ref="AC1807:AC1870" si="348">IF(V1807="","",IF((($AH$18*$AH$30*V1807*3600/1000000)/1000-AA1807*$AG$18*10*0.0000041868)&lt;=0,0,AA1807*$AG$18*10*0.0000041868))</f>
        <v/>
      </c>
      <c r="AD1807" s="382" t="str">
        <f t="shared" ref="AD1807:AD1870" si="349">IF(V1807="","",IF((($AH$19*$AH$30*V1807*3600/1000000)/1000-AB1807*$AG$19*10*0.0000041868)&lt;=0,0,AB1807*$AG$19*10*0.0000041868))</f>
        <v/>
      </c>
    </row>
    <row r="1808" spans="11:30" ht="13.5" customHeight="1">
      <c r="K1808" s="4">
        <f t="shared" si="342"/>
        <v>8</v>
      </c>
      <c r="L1808" s="34">
        <v>43327</v>
      </c>
      <c r="M1808" s="4">
        <v>76</v>
      </c>
      <c r="N1808" s="4">
        <v>5</v>
      </c>
      <c r="O1808" s="31">
        <v>0.16666666666666666</v>
      </c>
      <c r="P1808" s="35">
        <v>26.179999999999996</v>
      </c>
      <c r="Q1808" s="36">
        <f t="shared" si="343"/>
        <v>15</v>
      </c>
      <c r="R1808" s="4">
        <f t="shared" si="344"/>
        <v>0</v>
      </c>
      <c r="S1808" s="31">
        <f t="shared" si="338"/>
        <v>0.20906250000000001</v>
      </c>
      <c r="T1808" s="31">
        <f t="shared" si="339"/>
        <v>0.78918981481481476</v>
      </c>
      <c r="U1808" s="4">
        <f t="shared" si="345"/>
        <v>0</v>
      </c>
      <c r="V1808" s="4" t="str">
        <f t="shared" si="346"/>
        <v/>
      </c>
      <c r="W1808" s="18" t="str">
        <f>IF(V1808="","",VLOOKUP(L1808,日射量と図３!$A$4:$C$368,3,TRUE)*238.85/100)</f>
        <v/>
      </c>
      <c r="X1808" s="4" t="str">
        <f t="shared" si="347"/>
        <v/>
      </c>
      <c r="Y1808" s="4" t="str">
        <f t="shared" si="340"/>
        <v/>
      </c>
      <c r="Z1808" s="4" t="str">
        <f t="shared" si="341"/>
        <v/>
      </c>
      <c r="AA1808" s="4" t="str">
        <f>IF($V1808="","",IF(Y1808&lt;36,0,IF(AND(36&lt;=Y1808,Y1808&lt;71),VLOOKUP($W1808,日射量と図３!$E$6:$F$34,2,TRUE),IF(AND(71&lt;=Y1808,Y1808&lt;107),VLOOKUP($W1808,日射量と図３!$E$6:$G$34,3,TRUE),IF(AND(107&lt;=Y1808,Y1808&lt;143),VLOOKUP($W1808,日射量と図３!$E$6:$H$34,4,TRUE),VLOOKUP($W1808,日射量と図３!$E$6:$I$34,5,TRUE))))))</f>
        <v/>
      </c>
      <c r="AB1808" s="4" t="str">
        <f>IF($V1808="","",IF(Z1808&lt;36,0,IF(AND(36&lt;=Z1808,Z1808&lt;71),VLOOKUP($W1808,日射量と図３!$E$6:$F$34,2,TRUE),IF(AND(71&lt;=Z1808,Z1808&lt;107),VLOOKUP($W1808,日射量と図３!$E$6:$G$34,3,TRUE),IF(AND(107&lt;=Z1808,Z1808&lt;143),VLOOKUP($W1808,日射量と図３!$E$6:$H$34,4,TRUE),VLOOKUP($W1808,日射量と図３!$E$6:$I$34,5,TRUE))))))</f>
        <v/>
      </c>
      <c r="AC1808" s="382" t="str">
        <f t="shared" si="348"/>
        <v/>
      </c>
      <c r="AD1808" s="382" t="str">
        <f t="shared" si="349"/>
        <v/>
      </c>
    </row>
    <row r="1809" spans="11:30" ht="13.5" customHeight="1">
      <c r="K1809" s="4">
        <f t="shared" si="342"/>
        <v>8</v>
      </c>
      <c r="L1809" s="34">
        <v>43327</v>
      </c>
      <c r="M1809" s="4">
        <v>76</v>
      </c>
      <c r="N1809" s="4">
        <v>6</v>
      </c>
      <c r="O1809" s="31">
        <v>0.20833333333333334</v>
      </c>
      <c r="P1809" s="35">
        <v>25.65</v>
      </c>
      <c r="Q1809" s="36">
        <f t="shared" si="343"/>
        <v>15</v>
      </c>
      <c r="R1809" s="4">
        <f t="shared" si="344"/>
        <v>0</v>
      </c>
      <c r="S1809" s="31">
        <f t="shared" si="338"/>
        <v>0.20906250000000001</v>
      </c>
      <c r="T1809" s="31">
        <f t="shared" si="339"/>
        <v>0.78918981481481476</v>
      </c>
      <c r="U1809" s="4">
        <f t="shared" si="345"/>
        <v>0</v>
      </c>
      <c r="V1809" s="4" t="str">
        <f t="shared" si="346"/>
        <v/>
      </c>
      <c r="W1809" s="18" t="str">
        <f>IF(V1809="","",VLOOKUP(L1809,日射量と図３!$A$4:$C$368,3,TRUE)*238.85/100)</f>
        <v/>
      </c>
      <c r="X1809" s="4" t="str">
        <f t="shared" si="347"/>
        <v/>
      </c>
      <c r="Y1809" s="4" t="str">
        <f t="shared" si="340"/>
        <v/>
      </c>
      <c r="Z1809" s="4" t="str">
        <f t="shared" si="341"/>
        <v/>
      </c>
      <c r="AA1809" s="4" t="str">
        <f>IF($V1809="","",IF(Y1809&lt;36,0,IF(AND(36&lt;=Y1809,Y1809&lt;71),VLOOKUP($W1809,日射量と図３!$E$6:$F$34,2,TRUE),IF(AND(71&lt;=Y1809,Y1809&lt;107),VLOOKUP($W1809,日射量と図３!$E$6:$G$34,3,TRUE),IF(AND(107&lt;=Y1809,Y1809&lt;143),VLOOKUP($W1809,日射量と図３!$E$6:$H$34,4,TRUE),VLOOKUP($W1809,日射量と図３!$E$6:$I$34,5,TRUE))))))</f>
        <v/>
      </c>
      <c r="AB1809" s="4" t="str">
        <f>IF($V1809="","",IF(Z1809&lt;36,0,IF(AND(36&lt;=Z1809,Z1809&lt;71),VLOOKUP($W1809,日射量と図３!$E$6:$F$34,2,TRUE),IF(AND(71&lt;=Z1809,Z1809&lt;107),VLOOKUP($W1809,日射量と図３!$E$6:$G$34,3,TRUE),IF(AND(107&lt;=Z1809,Z1809&lt;143),VLOOKUP($W1809,日射量と図３!$E$6:$H$34,4,TRUE),VLOOKUP($W1809,日射量と図３!$E$6:$I$34,5,TRUE))))))</f>
        <v/>
      </c>
      <c r="AC1809" s="382" t="str">
        <f t="shared" si="348"/>
        <v/>
      </c>
      <c r="AD1809" s="382" t="str">
        <f t="shared" si="349"/>
        <v/>
      </c>
    </row>
    <row r="1810" spans="11:30" ht="13.5" customHeight="1">
      <c r="K1810" s="4">
        <f t="shared" si="342"/>
        <v>8</v>
      </c>
      <c r="L1810" s="34">
        <v>43327</v>
      </c>
      <c r="M1810" s="4">
        <v>76</v>
      </c>
      <c r="N1810" s="4">
        <v>7</v>
      </c>
      <c r="O1810" s="31">
        <v>0.25</v>
      </c>
      <c r="P1810" s="35">
        <v>25.8</v>
      </c>
      <c r="Q1810" s="36">
        <f t="shared" si="343"/>
        <v>15</v>
      </c>
      <c r="R1810" s="4">
        <f t="shared" si="344"/>
        <v>0</v>
      </c>
      <c r="S1810" s="31">
        <f t="shared" si="338"/>
        <v>0.20906250000000001</v>
      </c>
      <c r="T1810" s="31">
        <f t="shared" si="339"/>
        <v>0.78918981481481476</v>
      </c>
      <c r="U1810" s="4">
        <f t="shared" si="345"/>
        <v>0</v>
      </c>
      <c r="V1810" s="4" t="str">
        <f t="shared" si="346"/>
        <v/>
      </c>
      <c r="W1810" s="18" t="str">
        <f>IF(V1810="","",VLOOKUP(L1810,日射量と図３!$A$4:$C$368,3,TRUE)*238.85/100)</f>
        <v/>
      </c>
      <c r="X1810" s="4" t="str">
        <f t="shared" si="347"/>
        <v/>
      </c>
      <c r="Y1810" s="4" t="str">
        <f t="shared" si="340"/>
        <v/>
      </c>
      <c r="Z1810" s="4" t="str">
        <f t="shared" si="341"/>
        <v/>
      </c>
      <c r="AA1810" s="4" t="str">
        <f>IF($V1810="","",IF(Y1810&lt;36,0,IF(AND(36&lt;=Y1810,Y1810&lt;71),VLOOKUP($W1810,日射量と図３!$E$6:$F$34,2,TRUE),IF(AND(71&lt;=Y1810,Y1810&lt;107),VLOOKUP($W1810,日射量と図３!$E$6:$G$34,3,TRUE),IF(AND(107&lt;=Y1810,Y1810&lt;143),VLOOKUP($W1810,日射量と図３!$E$6:$H$34,4,TRUE),VLOOKUP($W1810,日射量と図３!$E$6:$I$34,5,TRUE))))))</f>
        <v/>
      </c>
      <c r="AB1810" s="4" t="str">
        <f>IF($V1810="","",IF(Z1810&lt;36,0,IF(AND(36&lt;=Z1810,Z1810&lt;71),VLOOKUP($W1810,日射量と図３!$E$6:$F$34,2,TRUE),IF(AND(71&lt;=Z1810,Z1810&lt;107),VLOOKUP($W1810,日射量と図３!$E$6:$G$34,3,TRUE),IF(AND(107&lt;=Z1810,Z1810&lt;143),VLOOKUP($W1810,日射量と図３!$E$6:$H$34,4,TRUE),VLOOKUP($W1810,日射量と図３!$E$6:$I$34,5,TRUE))))))</f>
        <v/>
      </c>
      <c r="AC1810" s="382" t="str">
        <f t="shared" si="348"/>
        <v/>
      </c>
      <c r="AD1810" s="382" t="str">
        <f t="shared" si="349"/>
        <v/>
      </c>
    </row>
    <row r="1811" spans="11:30" ht="13.5" customHeight="1">
      <c r="K1811" s="4">
        <f t="shared" si="342"/>
        <v>8</v>
      </c>
      <c r="L1811" s="34">
        <v>43327</v>
      </c>
      <c r="M1811" s="4">
        <v>76</v>
      </c>
      <c r="N1811" s="4">
        <v>8</v>
      </c>
      <c r="O1811" s="31">
        <v>0.29166666666666669</v>
      </c>
      <c r="P1811" s="35">
        <v>26.379999999999995</v>
      </c>
      <c r="Q1811" s="36">
        <f t="shared" si="343"/>
        <v>12</v>
      </c>
      <c r="R1811" s="4">
        <f t="shared" si="344"/>
        <v>0</v>
      </c>
      <c r="S1811" s="31">
        <f t="shared" si="338"/>
        <v>0.20906250000000001</v>
      </c>
      <c r="T1811" s="31">
        <f t="shared" si="339"/>
        <v>0.78918981481481476</v>
      </c>
      <c r="U1811" s="4">
        <f t="shared" si="345"/>
        <v>0</v>
      </c>
      <c r="V1811" s="4" t="str">
        <f t="shared" si="346"/>
        <v/>
      </c>
      <c r="W1811" s="18" t="str">
        <f>IF(V1811="","",VLOOKUP(L1811,日射量と図３!$A$4:$C$368,3,TRUE)*238.85/100)</f>
        <v/>
      </c>
      <c r="X1811" s="4" t="str">
        <f t="shared" si="347"/>
        <v/>
      </c>
      <c r="Y1811" s="4" t="str">
        <f t="shared" si="340"/>
        <v/>
      </c>
      <c r="Z1811" s="4" t="str">
        <f t="shared" si="341"/>
        <v/>
      </c>
      <c r="AA1811" s="4" t="str">
        <f>IF($V1811="","",IF(Y1811&lt;36,0,IF(AND(36&lt;=Y1811,Y1811&lt;71),VLOOKUP($W1811,日射量と図３!$E$6:$F$34,2,TRUE),IF(AND(71&lt;=Y1811,Y1811&lt;107),VLOOKUP($W1811,日射量と図３!$E$6:$G$34,3,TRUE),IF(AND(107&lt;=Y1811,Y1811&lt;143),VLOOKUP($W1811,日射量と図３!$E$6:$H$34,4,TRUE),VLOOKUP($W1811,日射量と図３!$E$6:$I$34,5,TRUE))))))</f>
        <v/>
      </c>
      <c r="AB1811" s="4" t="str">
        <f>IF($V1811="","",IF(Z1811&lt;36,0,IF(AND(36&lt;=Z1811,Z1811&lt;71),VLOOKUP($W1811,日射量と図３!$E$6:$F$34,2,TRUE),IF(AND(71&lt;=Z1811,Z1811&lt;107),VLOOKUP($W1811,日射量と図３!$E$6:$G$34,3,TRUE),IF(AND(107&lt;=Z1811,Z1811&lt;143),VLOOKUP($W1811,日射量と図３!$E$6:$H$34,4,TRUE),VLOOKUP($W1811,日射量と図３!$E$6:$I$34,5,TRUE))))))</f>
        <v/>
      </c>
      <c r="AC1811" s="382" t="str">
        <f t="shared" si="348"/>
        <v/>
      </c>
      <c r="AD1811" s="382" t="str">
        <f t="shared" si="349"/>
        <v/>
      </c>
    </row>
    <row r="1812" spans="11:30" ht="13.5" customHeight="1">
      <c r="K1812" s="4">
        <f t="shared" si="342"/>
        <v>8</v>
      </c>
      <c r="L1812" s="34">
        <v>43327</v>
      </c>
      <c r="M1812" s="4">
        <v>76</v>
      </c>
      <c r="N1812" s="4">
        <v>9</v>
      </c>
      <c r="O1812" s="31">
        <v>0.33333333333333331</v>
      </c>
      <c r="P1812" s="35">
        <v>27.109999999999996</v>
      </c>
      <c r="Q1812" s="36">
        <f t="shared" si="343"/>
        <v>12</v>
      </c>
      <c r="R1812" s="4">
        <f t="shared" si="344"/>
        <v>0</v>
      </c>
      <c r="S1812" s="31">
        <f t="shared" si="338"/>
        <v>0.20906250000000001</v>
      </c>
      <c r="T1812" s="31">
        <f t="shared" si="339"/>
        <v>0.78918981481481476</v>
      </c>
      <c r="U1812" s="4">
        <f t="shared" si="345"/>
        <v>0</v>
      </c>
      <c r="V1812" s="4" t="str">
        <f t="shared" si="346"/>
        <v/>
      </c>
      <c r="W1812" s="18" t="str">
        <f>IF(V1812="","",VLOOKUP(L1812,日射量と図３!$A$4:$C$368,3,TRUE)*238.85/100)</f>
        <v/>
      </c>
      <c r="X1812" s="4" t="str">
        <f t="shared" si="347"/>
        <v/>
      </c>
      <c r="Y1812" s="4" t="str">
        <f t="shared" si="340"/>
        <v/>
      </c>
      <c r="Z1812" s="4" t="str">
        <f t="shared" si="341"/>
        <v/>
      </c>
      <c r="AA1812" s="4" t="str">
        <f>IF($V1812="","",IF(Y1812&lt;36,0,IF(AND(36&lt;=Y1812,Y1812&lt;71),VLOOKUP($W1812,日射量と図３!$E$6:$F$34,2,TRUE),IF(AND(71&lt;=Y1812,Y1812&lt;107),VLOOKUP($W1812,日射量と図３!$E$6:$G$34,3,TRUE),IF(AND(107&lt;=Y1812,Y1812&lt;143),VLOOKUP($W1812,日射量と図３!$E$6:$H$34,4,TRUE),VLOOKUP($W1812,日射量と図３!$E$6:$I$34,5,TRUE))))))</f>
        <v/>
      </c>
      <c r="AB1812" s="4" t="str">
        <f>IF($V1812="","",IF(Z1812&lt;36,0,IF(AND(36&lt;=Z1812,Z1812&lt;71),VLOOKUP($W1812,日射量と図３!$E$6:$F$34,2,TRUE),IF(AND(71&lt;=Z1812,Z1812&lt;107),VLOOKUP($W1812,日射量と図３!$E$6:$G$34,3,TRUE),IF(AND(107&lt;=Z1812,Z1812&lt;143),VLOOKUP($W1812,日射量と図３!$E$6:$H$34,4,TRUE),VLOOKUP($W1812,日射量と図３!$E$6:$I$34,5,TRUE))))))</f>
        <v/>
      </c>
      <c r="AC1812" s="382" t="str">
        <f t="shared" si="348"/>
        <v/>
      </c>
      <c r="AD1812" s="382" t="str">
        <f t="shared" si="349"/>
        <v/>
      </c>
    </row>
    <row r="1813" spans="11:30" ht="13.5" customHeight="1">
      <c r="K1813" s="4">
        <f t="shared" si="342"/>
        <v>8</v>
      </c>
      <c r="L1813" s="34">
        <v>43327</v>
      </c>
      <c r="M1813" s="4">
        <v>76</v>
      </c>
      <c r="N1813" s="4">
        <v>10</v>
      </c>
      <c r="O1813" s="31">
        <v>0.375</v>
      </c>
      <c r="P1813" s="35">
        <v>28.02</v>
      </c>
      <c r="Q1813" s="36">
        <f t="shared" si="343"/>
        <v>12</v>
      </c>
      <c r="R1813" s="4">
        <f t="shared" si="344"/>
        <v>0</v>
      </c>
      <c r="S1813" s="31">
        <f t="shared" ref="S1813:S1876" si="350">VLOOKUP(K1813,$AF$38:$AH$49,2,TRUE)</f>
        <v>0.20906250000000001</v>
      </c>
      <c r="T1813" s="31">
        <f t="shared" ref="T1813:T1876" si="351">VLOOKUP(K1813,$AF$38:$AH$49,3,TRUE)</f>
        <v>0.78918981481481476</v>
      </c>
      <c r="U1813" s="4">
        <f t="shared" si="345"/>
        <v>0</v>
      </c>
      <c r="V1813" s="4" t="str">
        <f t="shared" si="346"/>
        <v/>
      </c>
      <c r="W1813" s="18" t="str">
        <f>IF(V1813="","",VLOOKUP(L1813,日射量と図３!$A$4:$C$368,3,TRUE)*238.85/100)</f>
        <v/>
      </c>
      <c r="X1813" s="4" t="str">
        <f t="shared" si="347"/>
        <v/>
      </c>
      <c r="Y1813" s="4" t="str">
        <f t="shared" si="340"/>
        <v/>
      </c>
      <c r="Z1813" s="4" t="str">
        <f t="shared" si="341"/>
        <v/>
      </c>
      <c r="AA1813" s="4" t="str">
        <f>IF($V1813="","",IF(Y1813&lt;36,0,IF(AND(36&lt;=Y1813,Y1813&lt;71),VLOOKUP($W1813,日射量と図３!$E$6:$F$34,2,TRUE),IF(AND(71&lt;=Y1813,Y1813&lt;107),VLOOKUP($W1813,日射量と図３!$E$6:$G$34,3,TRUE),IF(AND(107&lt;=Y1813,Y1813&lt;143),VLOOKUP($W1813,日射量と図３!$E$6:$H$34,4,TRUE),VLOOKUP($W1813,日射量と図３!$E$6:$I$34,5,TRUE))))))</f>
        <v/>
      </c>
      <c r="AB1813" s="4" t="str">
        <f>IF($V1813="","",IF(Z1813&lt;36,0,IF(AND(36&lt;=Z1813,Z1813&lt;71),VLOOKUP($W1813,日射量と図３!$E$6:$F$34,2,TRUE),IF(AND(71&lt;=Z1813,Z1813&lt;107),VLOOKUP($W1813,日射量と図３!$E$6:$G$34,3,TRUE),IF(AND(107&lt;=Z1813,Z1813&lt;143),VLOOKUP($W1813,日射量と図３!$E$6:$H$34,4,TRUE),VLOOKUP($W1813,日射量と図３!$E$6:$I$34,5,TRUE))))))</f>
        <v/>
      </c>
      <c r="AC1813" s="382" t="str">
        <f t="shared" si="348"/>
        <v/>
      </c>
      <c r="AD1813" s="382" t="str">
        <f t="shared" si="349"/>
        <v/>
      </c>
    </row>
    <row r="1814" spans="11:30" ht="13.5" customHeight="1">
      <c r="K1814" s="4">
        <f t="shared" si="342"/>
        <v>8</v>
      </c>
      <c r="L1814" s="34">
        <v>43327</v>
      </c>
      <c r="M1814" s="4">
        <v>76</v>
      </c>
      <c r="N1814" s="4">
        <v>11</v>
      </c>
      <c r="O1814" s="31">
        <v>0.41666666666666669</v>
      </c>
      <c r="P1814" s="35">
        <v>28.940000000000005</v>
      </c>
      <c r="Q1814" s="36">
        <f t="shared" si="343"/>
        <v>12</v>
      </c>
      <c r="R1814" s="4">
        <f t="shared" si="344"/>
        <v>0</v>
      </c>
      <c r="S1814" s="31">
        <f t="shared" si="350"/>
        <v>0.20906250000000001</v>
      </c>
      <c r="T1814" s="31">
        <f t="shared" si="351"/>
        <v>0.78918981481481476</v>
      </c>
      <c r="U1814" s="4">
        <f t="shared" si="345"/>
        <v>0</v>
      </c>
      <c r="V1814" s="4" t="str">
        <f t="shared" si="346"/>
        <v/>
      </c>
      <c r="W1814" s="18" t="str">
        <f>IF(V1814="","",VLOOKUP(L1814,日射量と図３!$A$4:$C$368,3,TRUE)*238.85/100)</f>
        <v/>
      </c>
      <c r="X1814" s="4" t="str">
        <f t="shared" si="347"/>
        <v/>
      </c>
      <c r="Y1814" s="4" t="str">
        <f t="shared" si="340"/>
        <v/>
      </c>
      <c r="Z1814" s="4" t="str">
        <f t="shared" si="341"/>
        <v/>
      </c>
      <c r="AA1814" s="4" t="str">
        <f>IF($V1814="","",IF(Y1814&lt;36,0,IF(AND(36&lt;=Y1814,Y1814&lt;71),VLOOKUP($W1814,日射量と図３!$E$6:$F$34,2,TRUE),IF(AND(71&lt;=Y1814,Y1814&lt;107),VLOOKUP($W1814,日射量と図３!$E$6:$G$34,3,TRUE),IF(AND(107&lt;=Y1814,Y1814&lt;143),VLOOKUP($W1814,日射量と図３!$E$6:$H$34,4,TRUE),VLOOKUP($W1814,日射量と図３!$E$6:$I$34,5,TRUE))))))</f>
        <v/>
      </c>
      <c r="AB1814" s="4" t="str">
        <f>IF($V1814="","",IF(Z1814&lt;36,0,IF(AND(36&lt;=Z1814,Z1814&lt;71),VLOOKUP($W1814,日射量と図３!$E$6:$F$34,2,TRUE),IF(AND(71&lt;=Z1814,Z1814&lt;107),VLOOKUP($W1814,日射量と図３!$E$6:$G$34,3,TRUE),IF(AND(107&lt;=Z1814,Z1814&lt;143),VLOOKUP($W1814,日射量と図３!$E$6:$H$34,4,TRUE),VLOOKUP($W1814,日射量と図３!$E$6:$I$34,5,TRUE))))))</f>
        <v/>
      </c>
      <c r="AC1814" s="382" t="str">
        <f t="shared" si="348"/>
        <v/>
      </c>
      <c r="AD1814" s="382" t="str">
        <f t="shared" si="349"/>
        <v/>
      </c>
    </row>
    <row r="1815" spans="11:30" ht="13.5" customHeight="1">
      <c r="K1815" s="4">
        <f t="shared" si="342"/>
        <v>8</v>
      </c>
      <c r="L1815" s="34">
        <v>43327</v>
      </c>
      <c r="M1815" s="4">
        <v>76</v>
      </c>
      <c r="N1815" s="4">
        <v>12</v>
      </c>
      <c r="O1815" s="31">
        <v>0.45833333333333331</v>
      </c>
      <c r="P1815" s="35">
        <v>29.509999999999998</v>
      </c>
      <c r="Q1815" s="36">
        <f t="shared" si="343"/>
        <v>12</v>
      </c>
      <c r="R1815" s="4">
        <f t="shared" si="344"/>
        <v>0</v>
      </c>
      <c r="S1815" s="31">
        <f t="shared" si="350"/>
        <v>0.20906250000000001</v>
      </c>
      <c r="T1815" s="31">
        <f t="shared" si="351"/>
        <v>0.78918981481481476</v>
      </c>
      <c r="U1815" s="4">
        <f t="shared" si="345"/>
        <v>0</v>
      </c>
      <c r="V1815" s="4" t="str">
        <f t="shared" si="346"/>
        <v/>
      </c>
      <c r="W1815" s="18" t="str">
        <f>IF(V1815="","",VLOOKUP(L1815,日射量と図３!$A$4:$C$368,3,TRUE)*238.85/100)</f>
        <v/>
      </c>
      <c r="X1815" s="4" t="str">
        <f t="shared" si="347"/>
        <v/>
      </c>
      <c r="Y1815" s="4" t="str">
        <f t="shared" si="340"/>
        <v/>
      </c>
      <c r="Z1815" s="4" t="str">
        <f t="shared" si="341"/>
        <v/>
      </c>
      <c r="AA1815" s="4" t="str">
        <f>IF($V1815="","",IF(Y1815&lt;36,0,IF(AND(36&lt;=Y1815,Y1815&lt;71),VLOOKUP($W1815,日射量と図３!$E$6:$F$34,2,TRUE),IF(AND(71&lt;=Y1815,Y1815&lt;107),VLOOKUP($W1815,日射量と図３!$E$6:$G$34,3,TRUE),IF(AND(107&lt;=Y1815,Y1815&lt;143),VLOOKUP($W1815,日射量と図３!$E$6:$H$34,4,TRUE),VLOOKUP($W1815,日射量と図３!$E$6:$I$34,5,TRUE))))))</f>
        <v/>
      </c>
      <c r="AB1815" s="4" t="str">
        <f>IF($V1815="","",IF(Z1815&lt;36,0,IF(AND(36&lt;=Z1815,Z1815&lt;71),VLOOKUP($W1815,日射量と図３!$E$6:$F$34,2,TRUE),IF(AND(71&lt;=Z1815,Z1815&lt;107),VLOOKUP($W1815,日射量と図３!$E$6:$G$34,3,TRUE),IF(AND(107&lt;=Z1815,Z1815&lt;143),VLOOKUP($W1815,日射量と図３!$E$6:$H$34,4,TRUE),VLOOKUP($W1815,日射量と図３!$E$6:$I$34,5,TRUE))))))</f>
        <v/>
      </c>
      <c r="AC1815" s="382" t="str">
        <f t="shared" si="348"/>
        <v/>
      </c>
      <c r="AD1815" s="382" t="str">
        <f t="shared" si="349"/>
        <v/>
      </c>
    </row>
    <row r="1816" spans="11:30" ht="13.5" customHeight="1">
      <c r="K1816" s="4">
        <f t="shared" si="342"/>
        <v>8</v>
      </c>
      <c r="L1816" s="34">
        <v>43327</v>
      </c>
      <c r="M1816" s="4">
        <v>76</v>
      </c>
      <c r="N1816" s="4">
        <v>13</v>
      </c>
      <c r="O1816" s="31">
        <v>0.5</v>
      </c>
      <c r="P1816" s="35">
        <v>30.569999999999993</v>
      </c>
      <c r="Q1816" s="36">
        <f t="shared" si="343"/>
        <v>12</v>
      </c>
      <c r="R1816" s="4">
        <f t="shared" si="344"/>
        <v>0</v>
      </c>
      <c r="S1816" s="31">
        <f t="shared" si="350"/>
        <v>0.20906250000000001</v>
      </c>
      <c r="T1816" s="31">
        <f t="shared" si="351"/>
        <v>0.78918981481481476</v>
      </c>
      <c r="U1816" s="4">
        <f t="shared" si="345"/>
        <v>0</v>
      </c>
      <c r="V1816" s="4" t="str">
        <f t="shared" si="346"/>
        <v/>
      </c>
      <c r="W1816" s="18" t="str">
        <f>IF(V1816="","",VLOOKUP(L1816,日射量と図３!$A$4:$C$368,3,TRUE)*238.85/100)</f>
        <v/>
      </c>
      <c r="X1816" s="4" t="str">
        <f t="shared" si="347"/>
        <v/>
      </c>
      <c r="Y1816" s="4" t="str">
        <f t="shared" si="340"/>
        <v/>
      </c>
      <c r="Z1816" s="4" t="str">
        <f t="shared" si="341"/>
        <v/>
      </c>
      <c r="AA1816" s="4" t="str">
        <f>IF($V1816="","",IF(Y1816&lt;36,0,IF(AND(36&lt;=Y1816,Y1816&lt;71),VLOOKUP($W1816,日射量と図３!$E$6:$F$34,2,TRUE),IF(AND(71&lt;=Y1816,Y1816&lt;107),VLOOKUP($W1816,日射量と図３!$E$6:$G$34,3,TRUE),IF(AND(107&lt;=Y1816,Y1816&lt;143),VLOOKUP($W1816,日射量と図３!$E$6:$H$34,4,TRUE),VLOOKUP($W1816,日射量と図３!$E$6:$I$34,5,TRUE))))))</f>
        <v/>
      </c>
      <c r="AB1816" s="4" t="str">
        <f>IF($V1816="","",IF(Z1816&lt;36,0,IF(AND(36&lt;=Z1816,Z1816&lt;71),VLOOKUP($W1816,日射量と図３!$E$6:$F$34,2,TRUE),IF(AND(71&lt;=Z1816,Z1816&lt;107),VLOOKUP($W1816,日射量と図３!$E$6:$G$34,3,TRUE),IF(AND(107&lt;=Z1816,Z1816&lt;143),VLOOKUP($W1816,日射量と図３!$E$6:$H$34,4,TRUE),VLOOKUP($W1816,日射量と図３!$E$6:$I$34,5,TRUE))))))</f>
        <v/>
      </c>
      <c r="AC1816" s="382" t="str">
        <f t="shared" si="348"/>
        <v/>
      </c>
      <c r="AD1816" s="382" t="str">
        <f t="shared" si="349"/>
        <v/>
      </c>
    </row>
    <row r="1817" spans="11:30" ht="13.5" customHeight="1">
      <c r="K1817" s="4">
        <f t="shared" si="342"/>
        <v>8</v>
      </c>
      <c r="L1817" s="34">
        <v>43327</v>
      </c>
      <c r="M1817" s="4">
        <v>76</v>
      </c>
      <c r="N1817" s="4">
        <v>14</v>
      </c>
      <c r="O1817" s="31">
        <v>0.54166666666666663</v>
      </c>
      <c r="P1817" s="35">
        <v>31.119999999999997</v>
      </c>
      <c r="Q1817" s="36">
        <f t="shared" si="343"/>
        <v>12</v>
      </c>
      <c r="R1817" s="4">
        <f t="shared" si="344"/>
        <v>0</v>
      </c>
      <c r="S1817" s="31">
        <f t="shared" si="350"/>
        <v>0.20906250000000001</v>
      </c>
      <c r="T1817" s="31">
        <f t="shared" si="351"/>
        <v>0.78918981481481476</v>
      </c>
      <c r="U1817" s="4">
        <f t="shared" si="345"/>
        <v>0</v>
      </c>
      <c r="V1817" s="4" t="str">
        <f t="shared" si="346"/>
        <v/>
      </c>
      <c r="W1817" s="18" t="str">
        <f>IF(V1817="","",VLOOKUP(L1817,日射量と図３!$A$4:$C$368,3,TRUE)*238.85/100)</f>
        <v/>
      </c>
      <c r="X1817" s="4" t="str">
        <f t="shared" si="347"/>
        <v/>
      </c>
      <c r="Y1817" s="4" t="str">
        <f t="shared" si="340"/>
        <v/>
      </c>
      <c r="Z1817" s="4" t="str">
        <f t="shared" si="341"/>
        <v/>
      </c>
      <c r="AA1817" s="4" t="str">
        <f>IF($V1817="","",IF(Y1817&lt;36,0,IF(AND(36&lt;=Y1817,Y1817&lt;71),VLOOKUP($W1817,日射量と図３!$E$6:$F$34,2,TRUE),IF(AND(71&lt;=Y1817,Y1817&lt;107),VLOOKUP($W1817,日射量と図３!$E$6:$G$34,3,TRUE),IF(AND(107&lt;=Y1817,Y1817&lt;143),VLOOKUP($W1817,日射量と図３!$E$6:$H$34,4,TRUE),VLOOKUP($W1817,日射量と図３!$E$6:$I$34,5,TRUE))))))</f>
        <v/>
      </c>
      <c r="AB1817" s="4" t="str">
        <f>IF($V1817="","",IF(Z1817&lt;36,0,IF(AND(36&lt;=Z1817,Z1817&lt;71),VLOOKUP($W1817,日射量と図３!$E$6:$F$34,2,TRUE),IF(AND(71&lt;=Z1817,Z1817&lt;107),VLOOKUP($W1817,日射量と図３!$E$6:$G$34,3,TRUE),IF(AND(107&lt;=Z1817,Z1817&lt;143),VLOOKUP($W1817,日射量と図３!$E$6:$H$34,4,TRUE),VLOOKUP($W1817,日射量と図３!$E$6:$I$34,5,TRUE))))))</f>
        <v/>
      </c>
      <c r="AC1817" s="382" t="str">
        <f t="shared" si="348"/>
        <v/>
      </c>
      <c r="AD1817" s="382" t="str">
        <f t="shared" si="349"/>
        <v/>
      </c>
    </row>
    <row r="1818" spans="11:30" ht="13.5" customHeight="1">
      <c r="K1818" s="4">
        <f t="shared" si="342"/>
        <v>8</v>
      </c>
      <c r="L1818" s="34">
        <v>43327</v>
      </c>
      <c r="M1818" s="4">
        <v>76</v>
      </c>
      <c r="N1818" s="4">
        <v>15</v>
      </c>
      <c r="O1818" s="31">
        <v>0.58333333333333337</v>
      </c>
      <c r="P1818" s="35">
        <v>30.839999999999996</v>
      </c>
      <c r="Q1818" s="36">
        <f t="shared" si="343"/>
        <v>12</v>
      </c>
      <c r="R1818" s="4">
        <f t="shared" si="344"/>
        <v>0</v>
      </c>
      <c r="S1818" s="31">
        <f t="shared" si="350"/>
        <v>0.20906250000000001</v>
      </c>
      <c r="T1818" s="31">
        <f t="shared" si="351"/>
        <v>0.78918981481481476</v>
      </c>
      <c r="U1818" s="4">
        <f t="shared" si="345"/>
        <v>0</v>
      </c>
      <c r="V1818" s="4" t="str">
        <f t="shared" si="346"/>
        <v/>
      </c>
      <c r="W1818" s="18" t="str">
        <f>IF(V1818="","",VLOOKUP(L1818,日射量と図３!$A$4:$C$368,3,TRUE)*238.85/100)</f>
        <v/>
      </c>
      <c r="X1818" s="4" t="str">
        <f t="shared" si="347"/>
        <v/>
      </c>
      <c r="Y1818" s="4" t="str">
        <f t="shared" si="340"/>
        <v/>
      </c>
      <c r="Z1818" s="4" t="str">
        <f t="shared" si="341"/>
        <v/>
      </c>
      <c r="AA1818" s="4" t="str">
        <f>IF($V1818="","",IF(Y1818&lt;36,0,IF(AND(36&lt;=Y1818,Y1818&lt;71),VLOOKUP($W1818,日射量と図３!$E$6:$F$34,2,TRUE),IF(AND(71&lt;=Y1818,Y1818&lt;107),VLOOKUP($W1818,日射量と図３!$E$6:$G$34,3,TRUE),IF(AND(107&lt;=Y1818,Y1818&lt;143),VLOOKUP($W1818,日射量と図３!$E$6:$H$34,4,TRUE),VLOOKUP($W1818,日射量と図３!$E$6:$I$34,5,TRUE))))))</f>
        <v/>
      </c>
      <c r="AB1818" s="4" t="str">
        <f>IF($V1818="","",IF(Z1818&lt;36,0,IF(AND(36&lt;=Z1818,Z1818&lt;71),VLOOKUP($W1818,日射量と図３!$E$6:$F$34,2,TRUE),IF(AND(71&lt;=Z1818,Z1818&lt;107),VLOOKUP($W1818,日射量と図３!$E$6:$G$34,3,TRUE),IF(AND(107&lt;=Z1818,Z1818&lt;143),VLOOKUP($W1818,日射量と図３!$E$6:$H$34,4,TRUE),VLOOKUP($W1818,日射量と図３!$E$6:$I$34,5,TRUE))))))</f>
        <v/>
      </c>
      <c r="AC1818" s="382" t="str">
        <f t="shared" si="348"/>
        <v/>
      </c>
      <c r="AD1818" s="382" t="str">
        <f t="shared" si="349"/>
        <v/>
      </c>
    </row>
    <row r="1819" spans="11:30" ht="13.5" customHeight="1">
      <c r="K1819" s="4">
        <f t="shared" si="342"/>
        <v>8</v>
      </c>
      <c r="L1819" s="34">
        <v>43327</v>
      </c>
      <c r="M1819" s="4">
        <v>76</v>
      </c>
      <c r="N1819" s="4">
        <v>16</v>
      </c>
      <c r="O1819" s="31">
        <v>0.625</v>
      </c>
      <c r="P1819" s="35">
        <v>30.690000000000005</v>
      </c>
      <c r="Q1819" s="36">
        <f t="shared" si="343"/>
        <v>16</v>
      </c>
      <c r="R1819" s="4">
        <f t="shared" si="344"/>
        <v>0</v>
      </c>
      <c r="S1819" s="31">
        <f t="shared" si="350"/>
        <v>0.20906250000000001</v>
      </c>
      <c r="T1819" s="31">
        <f t="shared" si="351"/>
        <v>0.78918981481481476</v>
      </c>
      <c r="U1819" s="4">
        <f t="shared" si="345"/>
        <v>0</v>
      </c>
      <c r="V1819" s="4" t="str">
        <f t="shared" si="346"/>
        <v/>
      </c>
      <c r="W1819" s="18" t="str">
        <f>IF(V1819="","",VLOOKUP(L1819,日射量と図３!$A$4:$C$368,3,TRUE)*238.85/100)</f>
        <v/>
      </c>
      <c r="X1819" s="4" t="str">
        <f t="shared" si="347"/>
        <v/>
      </c>
      <c r="Y1819" s="4" t="str">
        <f t="shared" si="340"/>
        <v/>
      </c>
      <c r="Z1819" s="4" t="str">
        <f t="shared" si="341"/>
        <v/>
      </c>
      <c r="AA1819" s="4" t="str">
        <f>IF($V1819="","",IF(Y1819&lt;36,0,IF(AND(36&lt;=Y1819,Y1819&lt;71),VLOOKUP($W1819,日射量と図３!$E$6:$F$34,2,TRUE),IF(AND(71&lt;=Y1819,Y1819&lt;107),VLOOKUP($W1819,日射量と図３!$E$6:$G$34,3,TRUE),IF(AND(107&lt;=Y1819,Y1819&lt;143),VLOOKUP($W1819,日射量と図３!$E$6:$H$34,4,TRUE),VLOOKUP($W1819,日射量と図３!$E$6:$I$34,5,TRUE))))))</f>
        <v/>
      </c>
      <c r="AB1819" s="4" t="str">
        <f>IF($V1819="","",IF(Z1819&lt;36,0,IF(AND(36&lt;=Z1819,Z1819&lt;71),VLOOKUP($W1819,日射量と図３!$E$6:$F$34,2,TRUE),IF(AND(71&lt;=Z1819,Z1819&lt;107),VLOOKUP($W1819,日射量と図３!$E$6:$G$34,3,TRUE),IF(AND(107&lt;=Z1819,Z1819&lt;143),VLOOKUP($W1819,日射量と図３!$E$6:$H$34,4,TRUE),VLOOKUP($W1819,日射量と図３!$E$6:$I$34,5,TRUE))))))</f>
        <v/>
      </c>
      <c r="AC1819" s="382" t="str">
        <f t="shared" si="348"/>
        <v/>
      </c>
      <c r="AD1819" s="382" t="str">
        <f t="shared" si="349"/>
        <v/>
      </c>
    </row>
    <row r="1820" spans="11:30" ht="13.5" customHeight="1">
      <c r="K1820" s="4">
        <f t="shared" si="342"/>
        <v>8</v>
      </c>
      <c r="L1820" s="34">
        <v>43327</v>
      </c>
      <c r="M1820" s="4">
        <v>76</v>
      </c>
      <c r="N1820" s="4">
        <v>17</v>
      </c>
      <c r="O1820" s="31">
        <v>0.66666666666666663</v>
      </c>
      <c r="P1820" s="35">
        <v>30.369999999999997</v>
      </c>
      <c r="Q1820" s="36">
        <f t="shared" si="343"/>
        <v>16</v>
      </c>
      <c r="R1820" s="4">
        <f t="shared" si="344"/>
        <v>0</v>
      </c>
      <c r="S1820" s="31">
        <f t="shared" si="350"/>
        <v>0.20906250000000001</v>
      </c>
      <c r="T1820" s="31">
        <f t="shared" si="351"/>
        <v>0.78918981481481476</v>
      </c>
      <c r="U1820" s="4">
        <f t="shared" si="345"/>
        <v>0</v>
      </c>
      <c r="V1820" s="4" t="str">
        <f t="shared" si="346"/>
        <v/>
      </c>
      <c r="W1820" s="18" t="str">
        <f>IF(V1820="","",VLOOKUP(L1820,日射量と図３!$A$4:$C$368,3,TRUE)*238.85/100)</f>
        <v/>
      </c>
      <c r="X1820" s="4" t="str">
        <f t="shared" si="347"/>
        <v/>
      </c>
      <c r="Y1820" s="4" t="str">
        <f t="shared" si="340"/>
        <v/>
      </c>
      <c r="Z1820" s="4" t="str">
        <f t="shared" si="341"/>
        <v/>
      </c>
      <c r="AA1820" s="4" t="str">
        <f>IF($V1820="","",IF(Y1820&lt;36,0,IF(AND(36&lt;=Y1820,Y1820&lt;71),VLOOKUP($W1820,日射量と図３!$E$6:$F$34,2,TRUE),IF(AND(71&lt;=Y1820,Y1820&lt;107),VLOOKUP($W1820,日射量と図３!$E$6:$G$34,3,TRUE),IF(AND(107&lt;=Y1820,Y1820&lt;143),VLOOKUP($W1820,日射量と図３!$E$6:$H$34,4,TRUE),VLOOKUP($W1820,日射量と図３!$E$6:$I$34,5,TRUE))))))</f>
        <v/>
      </c>
      <c r="AB1820" s="4" t="str">
        <f>IF($V1820="","",IF(Z1820&lt;36,0,IF(AND(36&lt;=Z1820,Z1820&lt;71),VLOOKUP($W1820,日射量と図３!$E$6:$F$34,2,TRUE),IF(AND(71&lt;=Z1820,Z1820&lt;107),VLOOKUP($W1820,日射量と図３!$E$6:$G$34,3,TRUE),IF(AND(107&lt;=Z1820,Z1820&lt;143),VLOOKUP($W1820,日射量と図３!$E$6:$H$34,4,TRUE),VLOOKUP($W1820,日射量と図３!$E$6:$I$34,5,TRUE))))))</f>
        <v/>
      </c>
      <c r="AC1820" s="382" t="str">
        <f t="shared" si="348"/>
        <v/>
      </c>
      <c r="AD1820" s="382" t="str">
        <f t="shared" si="349"/>
        <v/>
      </c>
    </row>
    <row r="1821" spans="11:30" ht="13.5" customHeight="1">
      <c r="K1821" s="4">
        <f t="shared" si="342"/>
        <v>8</v>
      </c>
      <c r="L1821" s="34">
        <v>43327</v>
      </c>
      <c r="M1821" s="4">
        <v>76</v>
      </c>
      <c r="N1821" s="4">
        <v>18</v>
      </c>
      <c r="O1821" s="31">
        <v>0.70833333333333337</v>
      </c>
      <c r="P1821" s="35">
        <v>29.759999999999998</v>
      </c>
      <c r="Q1821" s="36">
        <f t="shared" si="343"/>
        <v>16</v>
      </c>
      <c r="R1821" s="4">
        <f t="shared" si="344"/>
        <v>0</v>
      </c>
      <c r="S1821" s="31">
        <f t="shared" si="350"/>
        <v>0.20906250000000001</v>
      </c>
      <c r="T1821" s="31">
        <f t="shared" si="351"/>
        <v>0.78918981481481476</v>
      </c>
      <c r="U1821" s="4">
        <f t="shared" si="345"/>
        <v>0</v>
      </c>
      <c r="V1821" s="4" t="str">
        <f t="shared" si="346"/>
        <v/>
      </c>
      <c r="W1821" s="18" t="str">
        <f>IF(V1821="","",VLOOKUP(L1821,日射量と図３!$A$4:$C$368,3,TRUE)*238.85/100)</f>
        <v/>
      </c>
      <c r="X1821" s="4" t="str">
        <f t="shared" si="347"/>
        <v/>
      </c>
      <c r="Y1821" s="4" t="str">
        <f t="shared" si="340"/>
        <v/>
      </c>
      <c r="Z1821" s="4" t="str">
        <f t="shared" si="341"/>
        <v/>
      </c>
      <c r="AA1821" s="4" t="str">
        <f>IF($V1821="","",IF(Y1821&lt;36,0,IF(AND(36&lt;=Y1821,Y1821&lt;71),VLOOKUP($W1821,日射量と図３!$E$6:$F$34,2,TRUE),IF(AND(71&lt;=Y1821,Y1821&lt;107),VLOOKUP($W1821,日射量と図３!$E$6:$G$34,3,TRUE),IF(AND(107&lt;=Y1821,Y1821&lt;143),VLOOKUP($W1821,日射量と図３!$E$6:$H$34,4,TRUE),VLOOKUP($W1821,日射量と図３!$E$6:$I$34,5,TRUE))))))</f>
        <v/>
      </c>
      <c r="AB1821" s="4" t="str">
        <f>IF($V1821="","",IF(Z1821&lt;36,0,IF(AND(36&lt;=Z1821,Z1821&lt;71),VLOOKUP($W1821,日射量と図３!$E$6:$F$34,2,TRUE),IF(AND(71&lt;=Z1821,Z1821&lt;107),VLOOKUP($W1821,日射量と図３!$E$6:$G$34,3,TRUE),IF(AND(107&lt;=Z1821,Z1821&lt;143),VLOOKUP($W1821,日射量と図３!$E$6:$H$34,4,TRUE),VLOOKUP($W1821,日射量と図３!$E$6:$I$34,5,TRUE))))))</f>
        <v/>
      </c>
      <c r="AC1821" s="382" t="str">
        <f t="shared" si="348"/>
        <v/>
      </c>
      <c r="AD1821" s="382" t="str">
        <f t="shared" si="349"/>
        <v/>
      </c>
    </row>
    <row r="1822" spans="11:30" ht="13.5" customHeight="1">
      <c r="K1822" s="4">
        <f t="shared" si="342"/>
        <v>8</v>
      </c>
      <c r="L1822" s="34">
        <v>43327</v>
      </c>
      <c r="M1822" s="4">
        <v>76</v>
      </c>
      <c r="N1822" s="4">
        <v>19</v>
      </c>
      <c r="O1822" s="31">
        <v>0.75</v>
      </c>
      <c r="P1822" s="35">
        <v>29.03</v>
      </c>
      <c r="Q1822" s="36">
        <f t="shared" si="343"/>
        <v>16</v>
      </c>
      <c r="R1822" s="4">
        <f t="shared" si="344"/>
        <v>0</v>
      </c>
      <c r="S1822" s="31">
        <f t="shared" si="350"/>
        <v>0.20906250000000001</v>
      </c>
      <c r="T1822" s="31">
        <f t="shared" si="351"/>
        <v>0.78918981481481476</v>
      </c>
      <c r="U1822" s="4">
        <f t="shared" si="345"/>
        <v>0</v>
      </c>
      <c r="V1822" s="4" t="str">
        <f t="shared" si="346"/>
        <v/>
      </c>
      <c r="W1822" s="18" t="str">
        <f>IF(V1822="","",VLOOKUP(L1822,日射量と図３!$A$4:$C$368,3,TRUE)*238.85/100)</f>
        <v/>
      </c>
      <c r="X1822" s="4" t="str">
        <f t="shared" si="347"/>
        <v/>
      </c>
      <c r="Y1822" s="4" t="str">
        <f t="shared" si="340"/>
        <v/>
      </c>
      <c r="Z1822" s="4" t="str">
        <f t="shared" si="341"/>
        <v/>
      </c>
      <c r="AA1822" s="4" t="str">
        <f>IF($V1822="","",IF(Y1822&lt;36,0,IF(AND(36&lt;=Y1822,Y1822&lt;71),VLOOKUP($W1822,日射量と図３!$E$6:$F$34,2,TRUE),IF(AND(71&lt;=Y1822,Y1822&lt;107),VLOOKUP($W1822,日射量と図３!$E$6:$G$34,3,TRUE),IF(AND(107&lt;=Y1822,Y1822&lt;143),VLOOKUP($W1822,日射量と図３!$E$6:$H$34,4,TRUE),VLOOKUP($W1822,日射量と図３!$E$6:$I$34,5,TRUE))))))</f>
        <v/>
      </c>
      <c r="AB1822" s="4" t="str">
        <f>IF($V1822="","",IF(Z1822&lt;36,0,IF(AND(36&lt;=Z1822,Z1822&lt;71),VLOOKUP($W1822,日射量と図３!$E$6:$F$34,2,TRUE),IF(AND(71&lt;=Z1822,Z1822&lt;107),VLOOKUP($W1822,日射量と図３!$E$6:$G$34,3,TRUE),IF(AND(107&lt;=Z1822,Z1822&lt;143),VLOOKUP($W1822,日射量と図３!$E$6:$H$34,4,TRUE),VLOOKUP($W1822,日射量と図３!$E$6:$I$34,5,TRUE))))))</f>
        <v/>
      </c>
      <c r="AC1822" s="382" t="str">
        <f t="shared" si="348"/>
        <v/>
      </c>
      <c r="AD1822" s="382" t="str">
        <f t="shared" si="349"/>
        <v/>
      </c>
    </row>
    <row r="1823" spans="11:30" ht="13.5" customHeight="1">
      <c r="K1823" s="4">
        <f t="shared" si="342"/>
        <v>8</v>
      </c>
      <c r="L1823" s="34">
        <v>43327</v>
      </c>
      <c r="M1823" s="4">
        <v>76</v>
      </c>
      <c r="N1823" s="4">
        <v>20</v>
      </c>
      <c r="O1823" s="31">
        <v>0.79166666666666663</v>
      </c>
      <c r="P1823" s="35">
        <v>28.15</v>
      </c>
      <c r="Q1823" s="36">
        <f t="shared" si="343"/>
        <v>16</v>
      </c>
      <c r="R1823" s="4">
        <f t="shared" si="344"/>
        <v>0</v>
      </c>
      <c r="S1823" s="31">
        <f t="shared" si="350"/>
        <v>0.20906250000000001</v>
      </c>
      <c r="T1823" s="31">
        <f t="shared" si="351"/>
        <v>0.78918981481481476</v>
      </c>
      <c r="U1823" s="4">
        <f t="shared" si="345"/>
        <v>0</v>
      </c>
      <c r="V1823" s="4" t="str">
        <f t="shared" si="346"/>
        <v/>
      </c>
      <c r="W1823" s="18" t="str">
        <f>IF(V1823="","",VLOOKUP(L1823,日射量と図３!$A$4:$C$368,3,TRUE)*238.85/100)</f>
        <v/>
      </c>
      <c r="X1823" s="4" t="str">
        <f t="shared" si="347"/>
        <v/>
      </c>
      <c r="Y1823" s="4" t="str">
        <f t="shared" ref="Y1823:Y1886" si="352">IF(V1823="","",$AH$30*V1823/(($AG$18/$AH$18)*X1823))</f>
        <v/>
      </c>
      <c r="Z1823" s="4" t="str">
        <f t="shared" ref="Z1823:Z1886" si="353">IF(V1823="","",$AH$30*V1823/(($AG$19/$AH$19)*X1823))</f>
        <v/>
      </c>
      <c r="AA1823" s="4" t="str">
        <f>IF($V1823="","",IF(Y1823&lt;36,0,IF(AND(36&lt;=Y1823,Y1823&lt;71),VLOOKUP($W1823,日射量と図３!$E$6:$F$34,2,TRUE),IF(AND(71&lt;=Y1823,Y1823&lt;107),VLOOKUP($W1823,日射量と図３!$E$6:$G$34,3,TRUE),IF(AND(107&lt;=Y1823,Y1823&lt;143),VLOOKUP($W1823,日射量と図３!$E$6:$H$34,4,TRUE),VLOOKUP($W1823,日射量と図３!$E$6:$I$34,5,TRUE))))))</f>
        <v/>
      </c>
      <c r="AB1823" s="4" t="str">
        <f>IF($V1823="","",IF(Z1823&lt;36,0,IF(AND(36&lt;=Z1823,Z1823&lt;71),VLOOKUP($W1823,日射量と図３!$E$6:$F$34,2,TRUE),IF(AND(71&lt;=Z1823,Z1823&lt;107),VLOOKUP($W1823,日射量と図３!$E$6:$G$34,3,TRUE),IF(AND(107&lt;=Z1823,Z1823&lt;143),VLOOKUP($W1823,日射量と図３!$E$6:$H$34,4,TRUE),VLOOKUP($W1823,日射量と図３!$E$6:$I$34,5,TRUE))))))</f>
        <v/>
      </c>
      <c r="AC1823" s="382" t="str">
        <f t="shared" si="348"/>
        <v/>
      </c>
      <c r="AD1823" s="382" t="str">
        <f t="shared" si="349"/>
        <v/>
      </c>
    </row>
    <row r="1824" spans="11:30" ht="13.5" customHeight="1">
      <c r="K1824" s="4">
        <f t="shared" si="342"/>
        <v>8</v>
      </c>
      <c r="L1824" s="34">
        <v>43327</v>
      </c>
      <c r="M1824" s="4">
        <v>76</v>
      </c>
      <c r="N1824" s="4">
        <v>21</v>
      </c>
      <c r="O1824" s="31">
        <v>0.83333333333333337</v>
      </c>
      <c r="P1824" s="35">
        <v>27.649999999999995</v>
      </c>
      <c r="Q1824" s="36">
        <f t="shared" si="343"/>
        <v>16</v>
      </c>
      <c r="R1824" s="4">
        <f t="shared" si="344"/>
        <v>0</v>
      </c>
      <c r="S1824" s="31">
        <f t="shared" si="350"/>
        <v>0.20906250000000001</v>
      </c>
      <c r="T1824" s="31">
        <f t="shared" si="351"/>
        <v>0.78918981481481476</v>
      </c>
      <c r="U1824" s="4">
        <f t="shared" si="345"/>
        <v>0</v>
      </c>
      <c r="V1824" s="4" t="str">
        <f t="shared" si="346"/>
        <v/>
      </c>
      <c r="W1824" s="18" t="str">
        <f>IF(V1824="","",VLOOKUP(L1824,日射量と図３!$A$4:$C$368,3,TRUE)*238.85/100)</f>
        <v/>
      </c>
      <c r="X1824" s="4" t="str">
        <f t="shared" si="347"/>
        <v/>
      </c>
      <c r="Y1824" s="4" t="str">
        <f t="shared" si="352"/>
        <v/>
      </c>
      <c r="Z1824" s="4" t="str">
        <f t="shared" si="353"/>
        <v/>
      </c>
      <c r="AA1824" s="4" t="str">
        <f>IF($V1824="","",IF(Y1824&lt;36,0,IF(AND(36&lt;=Y1824,Y1824&lt;71),VLOOKUP($W1824,日射量と図３!$E$6:$F$34,2,TRUE),IF(AND(71&lt;=Y1824,Y1824&lt;107),VLOOKUP($W1824,日射量と図３!$E$6:$G$34,3,TRUE),IF(AND(107&lt;=Y1824,Y1824&lt;143),VLOOKUP($W1824,日射量と図３!$E$6:$H$34,4,TRUE),VLOOKUP($W1824,日射量と図３!$E$6:$I$34,5,TRUE))))))</f>
        <v/>
      </c>
      <c r="AB1824" s="4" t="str">
        <f>IF($V1824="","",IF(Z1824&lt;36,0,IF(AND(36&lt;=Z1824,Z1824&lt;71),VLOOKUP($W1824,日射量と図３!$E$6:$F$34,2,TRUE),IF(AND(71&lt;=Z1824,Z1824&lt;107),VLOOKUP($W1824,日射量と図３!$E$6:$G$34,3,TRUE),IF(AND(107&lt;=Z1824,Z1824&lt;143),VLOOKUP($W1824,日射量と図３!$E$6:$H$34,4,TRUE),VLOOKUP($W1824,日射量と図３!$E$6:$I$34,5,TRUE))))))</f>
        <v/>
      </c>
      <c r="AC1824" s="382" t="str">
        <f t="shared" si="348"/>
        <v/>
      </c>
      <c r="AD1824" s="382" t="str">
        <f t="shared" si="349"/>
        <v/>
      </c>
    </row>
    <row r="1825" spans="11:30" ht="13.5" customHeight="1">
      <c r="K1825" s="4">
        <f t="shared" si="342"/>
        <v>8</v>
      </c>
      <c r="L1825" s="34">
        <v>43327</v>
      </c>
      <c r="M1825" s="4">
        <v>76</v>
      </c>
      <c r="N1825" s="4">
        <v>22</v>
      </c>
      <c r="O1825" s="31">
        <v>0.875</v>
      </c>
      <c r="P1825" s="35">
        <v>27.3</v>
      </c>
      <c r="Q1825" s="36">
        <f t="shared" si="343"/>
        <v>16</v>
      </c>
      <c r="R1825" s="4">
        <f t="shared" si="344"/>
        <v>0</v>
      </c>
      <c r="S1825" s="31">
        <f t="shared" si="350"/>
        <v>0.20906250000000001</v>
      </c>
      <c r="T1825" s="31">
        <f t="shared" si="351"/>
        <v>0.78918981481481476</v>
      </c>
      <c r="U1825" s="4">
        <f t="shared" si="345"/>
        <v>0</v>
      </c>
      <c r="V1825" s="4" t="str">
        <f t="shared" si="346"/>
        <v/>
      </c>
      <c r="W1825" s="18" t="str">
        <f>IF(V1825="","",VLOOKUP(L1825,日射量と図３!$A$4:$C$368,3,TRUE)*238.85/100)</f>
        <v/>
      </c>
      <c r="X1825" s="4" t="str">
        <f t="shared" si="347"/>
        <v/>
      </c>
      <c r="Y1825" s="4" t="str">
        <f t="shared" si="352"/>
        <v/>
      </c>
      <c r="Z1825" s="4" t="str">
        <f t="shared" si="353"/>
        <v/>
      </c>
      <c r="AA1825" s="4" t="str">
        <f>IF($V1825="","",IF(Y1825&lt;36,0,IF(AND(36&lt;=Y1825,Y1825&lt;71),VLOOKUP($W1825,日射量と図３!$E$6:$F$34,2,TRUE),IF(AND(71&lt;=Y1825,Y1825&lt;107),VLOOKUP($W1825,日射量と図３!$E$6:$G$34,3,TRUE),IF(AND(107&lt;=Y1825,Y1825&lt;143),VLOOKUP($W1825,日射量と図３!$E$6:$H$34,4,TRUE),VLOOKUP($W1825,日射量と図３!$E$6:$I$34,5,TRUE))))))</f>
        <v/>
      </c>
      <c r="AB1825" s="4" t="str">
        <f>IF($V1825="","",IF(Z1825&lt;36,0,IF(AND(36&lt;=Z1825,Z1825&lt;71),VLOOKUP($W1825,日射量と図３!$E$6:$F$34,2,TRUE),IF(AND(71&lt;=Z1825,Z1825&lt;107),VLOOKUP($W1825,日射量と図３!$E$6:$G$34,3,TRUE),IF(AND(107&lt;=Z1825,Z1825&lt;143),VLOOKUP($W1825,日射量と図３!$E$6:$H$34,4,TRUE),VLOOKUP($W1825,日射量と図３!$E$6:$I$34,5,TRUE))))))</f>
        <v/>
      </c>
      <c r="AC1825" s="382" t="str">
        <f t="shared" si="348"/>
        <v/>
      </c>
      <c r="AD1825" s="382" t="str">
        <f t="shared" si="349"/>
        <v/>
      </c>
    </row>
    <row r="1826" spans="11:30" ht="13.5" customHeight="1">
      <c r="K1826" s="4">
        <f t="shared" si="342"/>
        <v>8</v>
      </c>
      <c r="L1826" s="34">
        <v>43327</v>
      </c>
      <c r="M1826" s="4">
        <v>76</v>
      </c>
      <c r="N1826" s="4">
        <v>23</v>
      </c>
      <c r="O1826" s="31">
        <v>0.91666666666666663</v>
      </c>
      <c r="P1826" s="35">
        <v>26.880000000000003</v>
      </c>
      <c r="Q1826" s="36">
        <f t="shared" si="343"/>
        <v>13</v>
      </c>
      <c r="R1826" s="4">
        <f t="shared" si="344"/>
        <v>0</v>
      </c>
      <c r="S1826" s="31">
        <f t="shared" si="350"/>
        <v>0.20906250000000001</v>
      </c>
      <c r="T1826" s="31">
        <f t="shared" si="351"/>
        <v>0.78918981481481476</v>
      </c>
      <c r="U1826" s="4">
        <f t="shared" si="345"/>
        <v>0</v>
      </c>
      <c r="V1826" s="4" t="str">
        <f t="shared" si="346"/>
        <v/>
      </c>
      <c r="W1826" s="18" t="str">
        <f>IF(V1826="","",VLOOKUP(L1826,日射量と図３!$A$4:$C$368,3,TRUE)*238.85/100)</f>
        <v/>
      </c>
      <c r="X1826" s="4" t="str">
        <f t="shared" si="347"/>
        <v/>
      </c>
      <c r="Y1826" s="4" t="str">
        <f t="shared" si="352"/>
        <v/>
      </c>
      <c r="Z1826" s="4" t="str">
        <f t="shared" si="353"/>
        <v/>
      </c>
      <c r="AA1826" s="4" t="str">
        <f>IF($V1826="","",IF(Y1826&lt;36,0,IF(AND(36&lt;=Y1826,Y1826&lt;71),VLOOKUP($W1826,日射量と図３!$E$6:$F$34,2,TRUE),IF(AND(71&lt;=Y1826,Y1826&lt;107),VLOOKUP($W1826,日射量と図３!$E$6:$G$34,3,TRUE),IF(AND(107&lt;=Y1826,Y1826&lt;143),VLOOKUP($W1826,日射量と図３!$E$6:$H$34,4,TRUE),VLOOKUP($W1826,日射量と図３!$E$6:$I$34,5,TRUE))))))</f>
        <v/>
      </c>
      <c r="AB1826" s="4" t="str">
        <f>IF($V1826="","",IF(Z1826&lt;36,0,IF(AND(36&lt;=Z1826,Z1826&lt;71),VLOOKUP($W1826,日射量と図３!$E$6:$F$34,2,TRUE),IF(AND(71&lt;=Z1826,Z1826&lt;107),VLOOKUP($W1826,日射量と図３!$E$6:$G$34,3,TRUE),IF(AND(107&lt;=Z1826,Z1826&lt;143),VLOOKUP($W1826,日射量と図３!$E$6:$H$34,4,TRUE),VLOOKUP($W1826,日射量と図３!$E$6:$I$34,5,TRUE))))))</f>
        <v/>
      </c>
      <c r="AC1826" s="382" t="str">
        <f t="shared" si="348"/>
        <v/>
      </c>
      <c r="AD1826" s="382" t="str">
        <f t="shared" si="349"/>
        <v/>
      </c>
    </row>
    <row r="1827" spans="11:30" ht="13.5" customHeight="1">
      <c r="K1827" s="4">
        <f t="shared" si="342"/>
        <v>8</v>
      </c>
      <c r="L1827" s="34">
        <v>43327</v>
      </c>
      <c r="M1827" s="4">
        <v>76</v>
      </c>
      <c r="N1827" s="4">
        <v>24</v>
      </c>
      <c r="O1827" s="31">
        <v>0.95833333333333337</v>
      </c>
      <c r="P1827" s="35">
        <v>26.76</v>
      </c>
      <c r="Q1827" s="36">
        <f t="shared" si="343"/>
        <v>13</v>
      </c>
      <c r="R1827" s="4">
        <f t="shared" si="344"/>
        <v>0</v>
      </c>
      <c r="S1827" s="31">
        <f t="shared" si="350"/>
        <v>0.20906250000000001</v>
      </c>
      <c r="T1827" s="31">
        <f t="shared" si="351"/>
        <v>0.78918981481481476</v>
      </c>
      <c r="U1827" s="4">
        <f t="shared" si="345"/>
        <v>0</v>
      </c>
      <c r="V1827" s="4" t="str">
        <f t="shared" si="346"/>
        <v/>
      </c>
      <c r="W1827" s="18" t="str">
        <f>IF(V1827="","",VLOOKUP(L1827,日射量と図３!$A$4:$C$368,3,TRUE)*238.85/100)</f>
        <v/>
      </c>
      <c r="X1827" s="4" t="str">
        <f t="shared" si="347"/>
        <v/>
      </c>
      <c r="Y1827" s="4" t="str">
        <f t="shared" si="352"/>
        <v/>
      </c>
      <c r="Z1827" s="4" t="str">
        <f t="shared" si="353"/>
        <v/>
      </c>
      <c r="AA1827" s="4" t="str">
        <f>IF($V1827="","",IF(Y1827&lt;36,0,IF(AND(36&lt;=Y1827,Y1827&lt;71),VLOOKUP($W1827,日射量と図３!$E$6:$F$34,2,TRUE),IF(AND(71&lt;=Y1827,Y1827&lt;107),VLOOKUP($W1827,日射量と図３!$E$6:$G$34,3,TRUE),IF(AND(107&lt;=Y1827,Y1827&lt;143),VLOOKUP($W1827,日射量と図３!$E$6:$H$34,4,TRUE),VLOOKUP($W1827,日射量と図３!$E$6:$I$34,5,TRUE))))))</f>
        <v/>
      </c>
      <c r="AB1827" s="4" t="str">
        <f>IF($V1827="","",IF(Z1827&lt;36,0,IF(AND(36&lt;=Z1827,Z1827&lt;71),VLOOKUP($W1827,日射量と図３!$E$6:$F$34,2,TRUE),IF(AND(71&lt;=Z1827,Z1827&lt;107),VLOOKUP($W1827,日射量と図３!$E$6:$G$34,3,TRUE),IF(AND(107&lt;=Z1827,Z1827&lt;143),VLOOKUP($W1827,日射量と図３!$E$6:$H$34,4,TRUE),VLOOKUP($W1827,日射量と図３!$E$6:$I$34,5,TRUE))))))</f>
        <v/>
      </c>
      <c r="AC1827" s="382" t="str">
        <f t="shared" si="348"/>
        <v/>
      </c>
      <c r="AD1827" s="382" t="str">
        <f t="shared" si="349"/>
        <v/>
      </c>
    </row>
    <row r="1828" spans="11:30" ht="13.5" customHeight="1">
      <c r="K1828" s="4">
        <f t="shared" si="342"/>
        <v>8</v>
      </c>
      <c r="L1828" s="34">
        <v>43328</v>
      </c>
      <c r="M1828" s="4">
        <v>77</v>
      </c>
      <c r="N1828" s="4">
        <v>1</v>
      </c>
      <c r="O1828" s="31">
        <v>0</v>
      </c>
      <c r="P1828" s="35">
        <v>26.440000000000005</v>
      </c>
      <c r="Q1828" s="36">
        <f t="shared" si="343"/>
        <v>13</v>
      </c>
      <c r="R1828" s="4">
        <f t="shared" si="344"/>
        <v>0</v>
      </c>
      <c r="S1828" s="31">
        <f t="shared" si="350"/>
        <v>0.20906250000000001</v>
      </c>
      <c r="T1828" s="31">
        <f t="shared" si="351"/>
        <v>0.78918981481481476</v>
      </c>
      <c r="U1828" s="4">
        <f t="shared" si="345"/>
        <v>0</v>
      </c>
      <c r="V1828" s="4">
        <f t="shared" si="346"/>
        <v>0</v>
      </c>
      <c r="W1828" s="18">
        <f>IF(V1828="","",VLOOKUP(L1828,日射量と図３!$A$4:$C$368,3,TRUE)*238.85/100)</f>
        <v>42.993000000000002</v>
      </c>
      <c r="X1828" s="4">
        <f t="shared" si="347"/>
        <v>14</v>
      </c>
      <c r="Y1828" s="4">
        <f t="shared" si="352"/>
        <v>0</v>
      </c>
      <c r="Z1828" s="4">
        <f t="shared" si="353"/>
        <v>0</v>
      </c>
      <c r="AA1828" s="4">
        <f>IF($V1828="","",IF(Y1828&lt;36,0,IF(AND(36&lt;=Y1828,Y1828&lt;71),VLOOKUP($W1828,日射量と図３!$E$6:$F$34,2,TRUE),IF(AND(71&lt;=Y1828,Y1828&lt;107),VLOOKUP($W1828,日射量と図３!$E$6:$G$34,3,TRUE),IF(AND(107&lt;=Y1828,Y1828&lt;143),VLOOKUP($W1828,日射量と図３!$E$6:$H$34,4,TRUE),VLOOKUP($W1828,日射量と図３!$E$6:$I$34,5,TRUE))))))</f>
        <v>0</v>
      </c>
      <c r="AB1828" s="4">
        <f>IF($V1828="","",IF(Z1828&lt;36,0,IF(AND(36&lt;=Z1828,Z1828&lt;71),VLOOKUP($W1828,日射量と図３!$E$6:$F$34,2,TRUE),IF(AND(71&lt;=Z1828,Z1828&lt;107),VLOOKUP($W1828,日射量と図３!$E$6:$G$34,3,TRUE),IF(AND(107&lt;=Z1828,Z1828&lt;143),VLOOKUP($W1828,日射量と図３!$E$6:$H$34,4,TRUE),VLOOKUP($W1828,日射量と図３!$E$6:$I$34,5,TRUE))))))</f>
        <v>0</v>
      </c>
      <c r="AC1828" s="382">
        <f t="shared" si="348"/>
        <v>0</v>
      </c>
      <c r="AD1828" s="382">
        <f t="shared" si="349"/>
        <v>0</v>
      </c>
    </row>
    <row r="1829" spans="11:30" ht="13.5" customHeight="1">
      <c r="K1829" s="4">
        <f t="shared" si="342"/>
        <v>8</v>
      </c>
      <c r="L1829" s="34">
        <v>43328</v>
      </c>
      <c r="M1829" s="4">
        <v>77</v>
      </c>
      <c r="N1829" s="4">
        <v>2</v>
      </c>
      <c r="O1829" s="31">
        <v>4.1666666666666664E-2</v>
      </c>
      <c r="P1829" s="35">
        <v>26.229999999999997</v>
      </c>
      <c r="Q1829" s="36">
        <f t="shared" si="343"/>
        <v>13</v>
      </c>
      <c r="R1829" s="4">
        <f t="shared" si="344"/>
        <v>0</v>
      </c>
      <c r="S1829" s="31">
        <f t="shared" si="350"/>
        <v>0.20906250000000001</v>
      </c>
      <c r="T1829" s="31">
        <f t="shared" si="351"/>
        <v>0.78918981481481476</v>
      </c>
      <c r="U1829" s="4">
        <f t="shared" si="345"/>
        <v>0</v>
      </c>
      <c r="V1829" s="4" t="str">
        <f t="shared" si="346"/>
        <v/>
      </c>
      <c r="W1829" s="18" t="str">
        <f>IF(V1829="","",VLOOKUP(L1829,日射量と図３!$A$4:$C$368,3,TRUE)*238.85/100)</f>
        <v/>
      </c>
      <c r="X1829" s="4" t="str">
        <f t="shared" si="347"/>
        <v/>
      </c>
      <c r="Y1829" s="4" t="str">
        <f t="shared" si="352"/>
        <v/>
      </c>
      <c r="Z1829" s="4" t="str">
        <f t="shared" si="353"/>
        <v/>
      </c>
      <c r="AA1829" s="4" t="str">
        <f>IF($V1829="","",IF(Y1829&lt;36,0,IF(AND(36&lt;=Y1829,Y1829&lt;71),VLOOKUP($W1829,日射量と図３!$E$6:$F$34,2,TRUE),IF(AND(71&lt;=Y1829,Y1829&lt;107),VLOOKUP($W1829,日射量と図３!$E$6:$G$34,3,TRUE),IF(AND(107&lt;=Y1829,Y1829&lt;143),VLOOKUP($W1829,日射量と図３!$E$6:$H$34,4,TRUE),VLOOKUP($W1829,日射量と図３!$E$6:$I$34,5,TRUE))))))</f>
        <v/>
      </c>
      <c r="AB1829" s="4" t="str">
        <f>IF($V1829="","",IF(Z1829&lt;36,0,IF(AND(36&lt;=Z1829,Z1829&lt;71),VLOOKUP($W1829,日射量と図３!$E$6:$F$34,2,TRUE),IF(AND(71&lt;=Z1829,Z1829&lt;107),VLOOKUP($W1829,日射量と図３!$E$6:$G$34,3,TRUE),IF(AND(107&lt;=Z1829,Z1829&lt;143),VLOOKUP($W1829,日射量と図３!$E$6:$H$34,4,TRUE),VLOOKUP($W1829,日射量と図３!$E$6:$I$34,5,TRUE))))))</f>
        <v/>
      </c>
      <c r="AC1829" s="382" t="str">
        <f t="shared" si="348"/>
        <v/>
      </c>
      <c r="AD1829" s="382" t="str">
        <f t="shared" si="349"/>
        <v/>
      </c>
    </row>
    <row r="1830" spans="11:30" ht="13.5" customHeight="1">
      <c r="K1830" s="4">
        <f t="shared" si="342"/>
        <v>8</v>
      </c>
      <c r="L1830" s="34">
        <v>43328</v>
      </c>
      <c r="M1830" s="4">
        <v>77</v>
      </c>
      <c r="N1830" s="4">
        <v>3</v>
      </c>
      <c r="O1830" s="31">
        <v>8.3333333333333329E-2</v>
      </c>
      <c r="P1830" s="35">
        <v>26.04</v>
      </c>
      <c r="Q1830" s="36">
        <f t="shared" si="343"/>
        <v>13</v>
      </c>
      <c r="R1830" s="4">
        <f t="shared" si="344"/>
        <v>0</v>
      </c>
      <c r="S1830" s="31">
        <f t="shared" si="350"/>
        <v>0.20906250000000001</v>
      </c>
      <c r="T1830" s="31">
        <f t="shared" si="351"/>
        <v>0.78918981481481476</v>
      </c>
      <c r="U1830" s="4">
        <f t="shared" si="345"/>
        <v>0</v>
      </c>
      <c r="V1830" s="4" t="str">
        <f t="shared" si="346"/>
        <v/>
      </c>
      <c r="W1830" s="18" t="str">
        <f>IF(V1830="","",VLOOKUP(L1830,日射量と図３!$A$4:$C$368,3,TRUE)*238.85/100)</f>
        <v/>
      </c>
      <c r="X1830" s="4" t="str">
        <f t="shared" si="347"/>
        <v/>
      </c>
      <c r="Y1830" s="4" t="str">
        <f t="shared" si="352"/>
        <v/>
      </c>
      <c r="Z1830" s="4" t="str">
        <f t="shared" si="353"/>
        <v/>
      </c>
      <c r="AA1830" s="4" t="str">
        <f>IF($V1830="","",IF(Y1830&lt;36,0,IF(AND(36&lt;=Y1830,Y1830&lt;71),VLOOKUP($W1830,日射量と図３!$E$6:$F$34,2,TRUE),IF(AND(71&lt;=Y1830,Y1830&lt;107),VLOOKUP($W1830,日射量と図３!$E$6:$G$34,3,TRUE),IF(AND(107&lt;=Y1830,Y1830&lt;143),VLOOKUP($W1830,日射量と図３!$E$6:$H$34,4,TRUE),VLOOKUP($W1830,日射量と図３!$E$6:$I$34,5,TRUE))))))</f>
        <v/>
      </c>
      <c r="AB1830" s="4" t="str">
        <f>IF($V1830="","",IF(Z1830&lt;36,0,IF(AND(36&lt;=Z1830,Z1830&lt;71),VLOOKUP($W1830,日射量と図３!$E$6:$F$34,2,TRUE),IF(AND(71&lt;=Z1830,Z1830&lt;107),VLOOKUP($W1830,日射量と図３!$E$6:$G$34,3,TRUE),IF(AND(107&lt;=Z1830,Z1830&lt;143),VLOOKUP($W1830,日射量と図３!$E$6:$H$34,4,TRUE),VLOOKUP($W1830,日射量と図３!$E$6:$I$34,5,TRUE))))))</f>
        <v/>
      </c>
      <c r="AC1830" s="382" t="str">
        <f t="shared" si="348"/>
        <v/>
      </c>
      <c r="AD1830" s="382" t="str">
        <f t="shared" si="349"/>
        <v/>
      </c>
    </row>
    <row r="1831" spans="11:30" ht="13.5" customHeight="1">
      <c r="K1831" s="4">
        <f t="shared" si="342"/>
        <v>8</v>
      </c>
      <c r="L1831" s="34">
        <v>43328</v>
      </c>
      <c r="M1831" s="4">
        <v>77</v>
      </c>
      <c r="N1831" s="4">
        <v>4</v>
      </c>
      <c r="O1831" s="31">
        <v>0.125</v>
      </c>
      <c r="P1831" s="35">
        <v>25.82</v>
      </c>
      <c r="Q1831" s="36">
        <f t="shared" si="343"/>
        <v>13</v>
      </c>
      <c r="R1831" s="4">
        <f t="shared" si="344"/>
        <v>0</v>
      </c>
      <c r="S1831" s="31">
        <f t="shared" si="350"/>
        <v>0.20906250000000001</v>
      </c>
      <c r="T1831" s="31">
        <f t="shared" si="351"/>
        <v>0.78918981481481476</v>
      </c>
      <c r="U1831" s="4">
        <f t="shared" si="345"/>
        <v>0</v>
      </c>
      <c r="V1831" s="4" t="str">
        <f t="shared" si="346"/>
        <v/>
      </c>
      <c r="W1831" s="18" t="str">
        <f>IF(V1831="","",VLOOKUP(L1831,日射量と図３!$A$4:$C$368,3,TRUE)*238.85/100)</f>
        <v/>
      </c>
      <c r="X1831" s="4" t="str">
        <f t="shared" si="347"/>
        <v/>
      </c>
      <c r="Y1831" s="4" t="str">
        <f t="shared" si="352"/>
        <v/>
      </c>
      <c r="Z1831" s="4" t="str">
        <f t="shared" si="353"/>
        <v/>
      </c>
      <c r="AA1831" s="4" t="str">
        <f>IF($V1831="","",IF(Y1831&lt;36,0,IF(AND(36&lt;=Y1831,Y1831&lt;71),VLOOKUP($W1831,日射量と図３!$E$6:$F$34,2,TRUE),IF(AND(71&lt;=Y1831,Y1831&lt;107),VLOOKUP($W1831,日射量と図３!$E$6:$G$34,3,TRUE),IF(AND(107&lt;=Y1831,Y1831&lt;143),VLOOKUP($W1831,日射量と図３!$E$6:$H$34,4,TRUE),VLOOKUP($W1831,日射量と図３!$E$6:$I$34,5,TRUE))))))</f>
        <v/>
      </c>
      <c r="AB1831" s="4" t="str">
        <f>IF($V1831="","",IF(Z1831&lt;36,0,IF(AND(36&lt;=Z1831,Z1831&lt;71),VLOOKUP($W1831,日射量と図３!$E$6:$F$34,2,TRUE),IF(AND(71&lt;=Z1831,Z1831&lt;107),VLOOKUP($W1831,日射量と図３!$E$6:$G$34,3,TRUE),IF(AND(107&lt;=Z1831,Z1831&lt;143),VLOOKUP($W1831,日射量と図３!$E$6:$H$34,4,TRUE),VLOOKUP($W1831,日射量と図３!$E$6:$I$34,5,TRUE))))))</f>
        <v/>
      </c>
      <c r="AC1831" s="382" t="str">
        <f t="shared" si="348"/>
        <v/>
      </c>
      <c r="AD1831" s="382" t="str">
        <f t="shared" si="349"/>
        <v/>
      </c>
    </row>
    <row r="1832" spans="11:30" ht="13.5" customHeight="1">
      <c r="K1832" s="4">
        <f t="shared" si="342"/>
        <v>8</v>
      </c>
      <c r="L1832" s="34">
        <v>43328</v>
      </c>
      <c r="M1832" s="4">
        <v>77</v>
      </c>
      <c r="N1832" s="4">
        <v>5</v>
      </c>
      <c r="O1832" s="31">
        <v>0.16666666666666666</v>
      </c>
      <c r="P1832" s="35">
        <v>25.860000000000003</v>
      </c>
      <c r="Q1832" s="36">
        <f t="shared" si="343"/>
        <v>15</v>
      </c>
      <c r="R1832" s="4">
        <f t="shared" si="344"/>
        <v>0</v>
      </c>
      <c r="S1832" s="31">
        <f t="shared" si="350"/>
        <v>0.20906250000000001</v>
      </c>
      <c r="T1832" s="31">
        <f t="shared" si="351"/>
        <v>0.78918981481481476</v>
      </c>
      <c r="U1832" s="4">
        <f t="shared" si="345"/>
        <v>0</v>
      </c>
      <c r="V1832" s="4" t="str">
        <f t="shared" si="346"/>
        <v/>
      </c>
      <c r="W1832" s="18" t="str">
        <f>IF(V1832="","",VLOOKUP(L1832,日射量と図３!$A$4:$C$368,3,TRUE)*238.85/100)</f>
        <v/>
      </c>
      <c r="X1832" s="4" t="str">
        <f t="shared" si="347"/>
        <v/>
      </c>
      <c r="Y1832" s="4" t="str">
        <f t="shared" si="352"/>
        <v/>
      </c>
      <c r="Z1832" s="4" t="str">
        <f t="shared" si="353"/>
        <v/>
      </c>
      <c r="AA1832" s="4" t="str">
        <f>IF($V1832="","",IF(Y1832&lt;36,0,IF(AND(36&lt;=Y1832,Y1832&lt;71),VLOOKUP($W1832,日射量と図３!$E$6:$F$34,2,TRUE),IF(AND(71&lt;=Y1832,Y1832&lt;107),VLOOKUP($W1832,日射量と図３!$E$6:$G$34,3,TRUE),IF(AND(107&lt;=Y1832,Y1832&lt;143),VLOOKUP($W1832,日射量と図３!$E$6:$H$34,4,TRUE),VLOOKUP($W1832,日射量と図３!$E$6:$I$34,5,TRUE))))))</f>
        <v/>
      </c>
      <c r="AB1832" s="4" t="str">
        <f>IF($V1832="","",IF(Z1832&lt;36,0,IF(AND(36&lt;=Z1832,Z1832&lt;71),VLOOKUP($W1832,日射量と図３!$E$6:$F$34,2,TRUE),IF(AND(71&lt;=Z1832,Z1832&lt;107),VLOOKUP($W1832,日射量と図３!$E$6:$G$34,3,TRUE),IF(AND(107&lt;=Z1832,Z1832&lt;143),VLOOKUP($W1832,日射量と図３!$E$6:$H$34,4,TRUE),VLOOKUP($W1832,日射量と図３!$E$6:$I$34,5,TRUE))))))</f>
        <v/>
      </c>
      <c r="AC1832" s="382" t="str">
        <f t="shared" si="348"/>
        <v/>
      </c>
      <c r="AD1832" s="382" t="str">
        <f t="shared" si="349"/>
        <v/>
      </c>
    </row>
    <row r="1833" spans="11:30" ht="13.5" customHeight="1">
      <c r="K1833" s="4">
        <f t="shared" si="342"/>
        <v>8</v>
      </c>
      <c r="L1833" s="34">
        <v>43328</v>
      </c>
      <c r="M1833" s="4">
        <v>77</v>
      </c>
      <c r="N1833" s="4">
        <v>6</v>
      </c>
      <c r="O1833" s="31">
        <v>0.20833333333333334</v>
      </c>
      <c r="P1833" s="35">
        <v>25.77</v>
      </c>
      <c r="Q1833" s="36">
        <f t="shared" si="343"/>
        <v>15</v>
      </c>
      <c r="R1833" s="4">
        <f t="shared" si="344"/>
        <v>0</v>
      </c>
      <c r="S1833" s="31">
        <f t="shared" si="350"/>
        <v>0.20906250000000001</v>
      </c>
      <c r="T1833" s="31">
        <f t="shared" si="351"/>
        <v>0.78918981481481476</v>
      </c>
      <c r="U1833" s="4">
        <f t="shared" si="345"/>
        <v>0</v>
      </c>
      <c r="V1833" s="4" t="str">
        <f t="shared" si="346"/>
        <v/>
      </c>
      <c r="W1833" s="18" t="str">
        <f>IF(V1833="","",VLOOKUP(L1833,日射量と図３!$A$4:$C$368,3,TRUE)*238.85/100)</f>
        <v/>
      </c>
      <c r="X1833" s="4" t="str">
        <f t="shared" si="347"/>
        <v/>
      </c>
      <c r="Y1833" s="4" t="str">
        <f t="shared" si="352"/>
        <v/>
      </c>
      <c r="Z1833" s="4" t="str">
        <f t="shared" si="353"/>
        <v/>
      </c>
      <c r="AA1833" s="4" t="str">
        <f>IF($V1833="","",IF(Y1833&lt;36,0,IF(AND(36&lt;=Y1833,Y1833&lt;71),VLOOKUP($W1833,日射量と図３!$E$6:$F$34,2,TRUE),IF(AND(71&lt;=Y1833,Y1833&lt;107),VLOOKUP($W1833,日射量と図３!$E$6:$G$34,3,TRUE),IF(AND(107&lt;=Y1833,Y1833&lt;143),VLOOKUP($W1833,日射量と図３!$E$6:$H$34,4,TRUE),VLOOKUP($W1833,日射量と図３!$E$6:$I$34,5,TRUE))))))</f>
        <v/>
      </c>
      <c r="AB1833" s="4" t="str">
        <f>IF($V1833="","",IF(Z1833&lt;36,0,IF(AND(36&lt;=Z1833,Z1833&lt;71),VLOOKUP($W1833,日射量と図３!$E$6:$F$34,2,TRUE),IF(AND(71&lt;=Z1833,Z1833&lt;107),VLOOKUP($W1833,日射量と図３!$E$6:$G$34,3,TRUE),IF(AND(107&lt;=Z1833,Z1833&lt;143),VLOOKUP($W1833,日射量と図３!$E$6:$H$34,4,TRUE),VLOOKUP($W1833,日射量と図３!$E$6:$I$34,5,TRUE))))))</f>
        <v/>
      </c>
      <c r="AC1833" s="382" t="str">
        <f t="shared" si="348"/>
        <v/>
      </c>
      <c r="AD1833" s="382" t="str">
        <f t="shared" si="349"/>
        <v/>
      </c>
    </row>
    <row r="1834" spans="11:30" ht="13.5" customHeight="1">
      <c r="K1834" s="4">
        <f t="shared" si="342"/>
        <v>8</v>
      </c>
      <c r="L1834" s="34">
        <v>43328</v>
      </c>
      <c r="M1834" s="4">
        <v>77</v>
      </c>
      <c r="N1834" s="4">
        <v>7</v>
      </c>
      <c r="O1834" s="31">
        <v>0.25</v>
      </c>
      <c r="P1834" s="35">
        <v>25.860000000000003</v>
      </c>
      <c r="Q1834" s="36">
        <f t="shared" si="343"/>
        <v>15</v>
      </c>
      <c r="R1834" s="4">
        <f t="shared" si="344"/>
        <v>0</v>
      </c>
      <c r="S1834" s="31">
        <f t="shared" si="350"/>
        <v>0.20906250000000001</v>
      </c>
      <c r="T1834" s="31">
        <f t="shared" si="351"/>
        <v>0.78918981481481476</v>
      </c>
      <c r="U1834" s="4">
        <f t="shared" si="345"/>
        <v>0</v>
      </c>
      <c r="V1834" s="4" t="str">
        <f t="shared" si="346"/>
        <v/>
      </c>
      <c r="W1834" s="18" t="str">
        <f>IF(V1834="","",VLOOKUP(L1834,日射量と図３!$A$4:$C$368,3,TRUE)*238.85/100)</f>
        <v/>
      </c>
      <c r="X1834" s="4" t="str">
        <f t="shared" si="347"/>
        <v/>
      </c>
      <c r="Y1834" s="4" t="str">
        <f t="shared" si="352"/>
        <v/>
      </c>
      <c r="Z1834" s="4" t="str">
        <f t="shared" si="353"/>
        <v/>
      </c>
      <c r="AA1834" s="4" t="str">
        <f>IF($V1834="","",IF(Y1834&lt;36,0,IF(AND(36&lt;=Y1834,Y1834&lt;71),VLOOKUP($W1834,日射量と図３!$E$6:$F$34,2,TRUE),IF(AND(71&lt;=Y1834,Y1834&lt;107),VLOOKUP($W1834,日射量と図３!$E$6:$G$34,3,TRUE),IF(AND(107&lt;=Y1834,Y1834&lt;143),VLOOKUP($W1834,日射量と図３!$E$6:$H$34,4,TRUE),VLOOKUP($W1834,日射量と図３!$E$6:$I$34,5,TRUE))))))</f>
        <v/>
      </c>
      <c r="AB1834" s="4" t="str">
        <f>IF($V1834="","",IF(Z1834&lt;36,0,IF(AND(36&lt;=Z1834,Z1834&lt;71),VLOOKUP($W1834,日射量と図３!$E$6:$F$34,2,TRUE),IF(AND(71&lt;=Z1834,Z1834&lt;107),VLOOKUP($W1834,日射量と図３!$E$6:$G$34,3,TRUE),IF(AND(107&lt;=Z1834,Z1834&lt;143),VLOOKUP($W1834,日射量と図３!$E$6:$H$34,4,TRUE),VLOOKUP($W1834,日射量と図３!$E$6:$I$34,5,TRUE))))))</f>
        <v/>
      </c>
      <c r="AC1834" s="382" t="str">
        <f t="shared" si="348"/>
        <v/>
      </c>
      <c r="AD1834" s="382" t="str">
        <f t="shared" si="349"/>
        <v/>
      </c>
    </row>
    <row r="1835" spans="11:30" ht="13.5" customHeight="1">
      <c r="K1835" s="4">
        <f t="shared" si="342"/>
        <v>8</v>
      </c>
      <c r="L1835" s="34">
        <v>43328</v>
      </c>
      <c r="M1835" s="4">
        <v>77</v>
      </c>
      <c r="N1835" s="4">
        <v>8</v>
      </c>
      <c r="O1835" s="31">
        <v>0.29166666666666669</v>
      </c>
      <c r="P1835" s="35">
        <v>26.540000000000003</v>
      </c>
      <c r="Q1835" s="36">
        <f t="shared" si="343"/>
        <v>12</v>
      </c>
      <c r="R1835" s="4">
        <f t="shared" si="344"/>
        <v>0</v>
      </c>
      <c r="S1835" s="31">
        <f t="shared" si="350"/>
        <v>0.20906250000000001</v>
      </c>
      <c r="T1835" s="31">
        <f t="shared" si="351"/>
        <v>0.78918981481481476</v>
      </c>
      <c r="U1835" s="4">
        <f t="shared" si="345"/>
        <v>0</v>
      </c>
      <c r="V1835" s="4" t="str">
        <f t="shared" si="346"/>
        <v/>
      </c>
      <c r="W1835" s="18" t="str">
        <f>IF(V1835="","",VLOOKUP(L1835,日射量と図３!$A$4:$C$368,3,TRUE)*238.85/100)</f>
        <v/>
      </c>
      <c r="X1835" s="4" t="str">
        <f t="shared" si="347"/>
        <v/>
      </c>
      <c r="Y1835" s="4" t="str">
        <f t="shared" si="352"/>
        <v/>
      </c>
      <c r="Z1835" s="4" t="str">
        <f t="shared" si="353"/>
        <v/>
      </c>
      <c r="AA1835" s="4" t="str">
        <f>IF($V1835="","",IF(Y1835&lt;36,0,IF(AND(36&lt;=Y1835,Y1835&lt;71),VLOOKUP($W1835,日射量と図３!$E$6:$F$34,2,TRUE),IF(AND(71&lt;=Y1835,Y1835&lt;107),VLOOKUP($W1835,日射量と図３!$E$6:$G$34,3,TRUE),IF(AND(107&lt;=Y1835,Y1835&lt;143),VLOOKUP($W1835,日射量と図３!$E$6:$H$34,4,TRUE),VLOOKUP($W1835,日射量と図３!$E$6:$I$34,5,TRUE))))))</f>
        <v/>
      </c>
      <c r="AB1835" s="4" t="str">
        <f>IF($V1835="","",IF(Z1835&lt;36,0,IF(AND(36&lt;=Z1835,Z1835&lt;71),VLOOKUP($W1835,日射量と図３!$E$6:$F$34,2,TRUE),IF(AND(71&lt;=Z1835,Z1835&lt;107),VLOOKUP($W1835,日射量と図３!$E$6:$G$34,3,TRUE),IF(AND(107&lt;=Z1835,Z1835&lt;143),VLOOKUP($W1835,日射量と図３!$E$6:$H$34,4,TRUE),VLOOKUP($W1835,日射量と図３!$E$6:$I$34,5,TRUE))))))</f>
        <v/>
      </c>
      <c r="AC1835" s="382" t="str">
        <f t="shared" si="348"/>
        <v/>
      </c>
      <c r="AD1835" s="382" t="str">
        <f t="shared" si="349"/>
        <v/>
      </c>
    </row>
    <row r="1836" spans="11:30" ht="13.5" customHeight="1">
      <c r="K1836" s="4">
        <f t="shared" si="342"/>
        <v>8</v>
      </c>
      <c r="L1836" s="34">
        <v>43328</v>
      </c>
      <c r="M1836" s="4">
        <v>77</v>
      </c>
      <c r="N1836" s="4">
        <v>9</v>
      </c>
      <c r="O1836" s="31">
        <v>0.33333333333333331</v>
      </c>
      <c r="P1836" s="35">
        <v>27.720000000000006</v>
      </c>
      <c r="Q1836" s="36">
        <f t="shared" si="343"/>
        <v>12</v>
      </c>
      <c r="R1836" s="4">
        <f t="shared" si="344"/>
        <v>0</v>
      </c>
      <c r="S1836" s="31">
        <f t="shared" si="350"/>
        <v>0.20906250000000001</v>
      </c>
      <c r="T1836" s="31">
        <f t="shared" si="351"/>
        <v>0.78918981481481476</v>
      </c>
      <c r="U1836" s="4">
        <f t="shared" si="345"/>
        <v>0</v>
      </c>
      <c r="V1836" s="4" t="str">
        <f t="shared" si="346"/>
        <v/>
      </c>
      <c r="W1836" s="18" t="str">
        <f>IF(V1836="","",VLOOKUP(L1836,日射量と図３!$A$4:$C$368,3,TRUE)*238.85/100)</f>
        <v/>
      </c>
      <c r="X1836" s="4" t="str">
        <f t="shared" si="347"/>
        <v/>
      </c>
      <c r="Y1836" s="4" t="str">
        <f t="shared" si="352"/>
        <v/>
      </c>
      <c r="Z1836" s="4" t="str">
        <f t="shared" si="353"/>
        <v/>
      </c>
      <c r="AA1836" s="4" t="str">
        <f>IF($V1836="","",IF(Y1836&lt;36,0,IF(AND(36&lt;=Y1836,Y1836&lt;71),VLOOKUP($W1836,日射量と図３!$E$6:$F$34,2,TRUE),IF(AND(71&lt;=Y1836,Y1836&lt;107),VLOOKUP($W1836,日射量と図３!$E$6:$G$34,3,TRUE),IF(AND(107&lt;=Y1836,Y1836&lt;143),VLOOKUP($W1836,日射量と図３!$E$6:$H$34,4,TRUE),VLOOKUP($W1836,日射量と図３!$E$6:$I$34,5,TRUE))))))</f>
        <v/>
      </c>
      <c r="AB1836" s="4" t="str">
        <f>IF($V1836="","",IF(Z1836&lt;36,0,IF(AND(36&lt;=Z1836,Z1836&lt;71),VLOOKUP($W1836,日射量と図３!$E$6:$F$34,2,TRUE),IF(AND(71&lt;=Z1836,Z1836&lt;107),VLOOKUP($W1836,日射量と図３!$E$6:$G$34,3,TRUE),IF(AND(107&lt;=Z1836,Z1836&lt;143),VLOOKUP($W1836,日射量と図３!$E$6:$H$34,4,TRUE),VLOOKUP($W1836,日射量と図３!$E$6:$I$34,5,TRUE))))))</f>
        <v/>
      </c>
      <c r="AC1836" s="382" t="str">
        <f t="shared" si="348"/>
        <v/>
      </c>
      <c r="AD1836" s="382" t="str">
        <f t="shared" si="349"/>
        <v/>
      </c>
    </row>
    <row r="1837" spans="11:30" ht="13.5" customHeight="1">
      <c r="K1837" s="4">
        <f t="shared" si="342"/>
        <v>8</v>
      </c>
      <c r="L1837" s="34">
        <v>43328</v>
      </c>
      <c r="M1837" s="4">
        <v>77</v>
      </c>
      <c r="N1837" s="4">
        <v>10</v>
      </c>
      <c r="O1837" s="31">
        <v>0.375</v>
      </c>
      <c r="P1837" s="35">
        <v>29.05</v>
      </c>
      <c r="Q1837" s="36">
        <f t="shared" si="343"/>
        <v>12</v>
      </c>
      <c r="R1837" s="4">
        <f t="shared" si="344"/>
        <v>0</v>
      </c>
      <c r="S1837" s="31">
        <f t="shared" si="350"/>
        <v>0.20906250000000001</v>
      </c>
      <c r="T1837" s="31">
        <f t="shared" si="351"/>
        <v>0.78918981481481476</v>
      </c>
      <c r="U1837" s="4">
        <f t="shared" si="345"/>
        <v>0</v>
      </c>
      <c r="V1837" s="4" t="str">
        <f t="shared" si="346"/>
        <v/>
      </c>
      <c r="W1837" s="18" t="str">
        <f>IF(V1837="","",VLOOKUP(L1837,日射量と図３!$A$4:$C$368,3,TRUE)*238.85/100)</f>
        <v/>
      </c>
      <c r="X1837" s="4" t="str">
        <f t="shared" si="347"/>
        <v/>
      </c>
      <c r="Y1837" s="4" t="str">
        <f t="shared" si="352"/>
        <v/>
      </c>
      <c r="Z1837" s="4" t="str">
        <f t="shared" si="353"/>
        <v/>
      </c>
      <c r="AA1837" s="4" t="str">
        <f>IF($V1837="","",IF(Y1837&lt;36,0,IF(AND(36&lt;=Y1837,Y1837&lt;71),VLOOKUP($W1837,日射量と図３!$E$6:$F$34,2,TRUE),IF(AND(71&lt;=Y1837,Y1837&lt;107),VLOOKUP($W1837,日射量と図３!$E$6:$G$34,3,TRUE),IF(AND(107&lt;=Y1837,Y1837&lt;143),VLOOKUP($W1837,日射量と図３!$E$6:$H$34,4,TRUE),VLOOKUP($W1837,日射量と図３!$E$6:$I$34,5,TRUE))))))</f>
        <v/>
      </c>
      <c r="AB1837" s="4" t="str">
        <f>IF($V1837="","",IF(Z1837&lt;36,0,IF(AND(36&lt;=Z1837,Z1837&lt;71),VLOOKUP($W1837,日射量と図３!$E$6:$F$34,2,TRUE),IF(AND(71&lt;=Z1837,Z1837&lt;107),VLOOKUP($W1837,日射量と図３!$E$6:$G$34,3,TRUE),IF(AND(107&lt;=Z1837,Z1837&lt;143),VLOOKUP($W1837,日射量と図３!$E$6:$H$34,4,TRUE),VLOOKUP($W1837,日射量と図３!$E$6:$I$34,5,TRUE))))))</f>
        <v/>
      </c>
      <c r="AC1837" s="382" t="str">
        <f t="shared" si="348"/>
        <v/>
      </c>
      <c r="AD1837" s="382" t="str">
        <f t="shared" si="349"/>
        <v/>
      </c>
    </row>
    <row r="1838" spans="11:30" ht="13.5" customHeight="1">
      <c r="K1838" s="4">
        <f t="shared" si="342"/>
        <v>8</v>
      </c>
      <c r="L1838" s="34">
        <v>43328</v>
      </c>
      <c r="M1838" s="4">
        <v>77</v>
      </c>
      <c r="N1838" s="4">
        <v>11</v>
      </c>
      <c r="O1838" s="31">
        <v>0.41666666666666669</v>
      </c>
      <c r="P1838" s="35">
        <v>29.959999999999997</v>
      </c>
      <c r="Q1838" s="36">
        <f t="shared" si="343"/>
        <v>12</v>
      </c>
      <c r="R1838" s="4">
        <f t="shared" si="344"/>
        <v>0</v>
      </c>
      <c r="S1838" s="31">
        <f t="shared" si="350"/>
        <v>0.20906250000000001</v>
      </c>
      <c r="T1838" s="31">
        <f t="shared" si="351"/>
        <v>0.78918981481481476</v>
      </c>
      <c r="U1838" s="4">
        <f t="shared" si="345"/>
        <v>0</v>
      </c>
      <c r="V1838" s="4" t="str">
        <f t="shared" si="346"/>
        <v/>
      </c>
      <c r="W1838" s="18" t="str">
        <f>IF(V1838="","",VLOOKUP(L1838,日射量と図３!$A$4:$C$368,3,TRUE)*238.85/100)</f>
        <v/>
      </c>
      <c r="X1838" s="4" t="str">
        <f t="shared" si="347"/>
        <v/>
      </c>
      <c r="Y1838" s="4" t="str">
        <f t="shared" si="352"/>
        <v/>
      </c>
      <c r="Z1838" s="4" t="str">
        <f t="shared" si="353"/>
        <v/>
      </c>
      <c r="AA1838" s="4" t="str">
        <f>IF($V1838="","",IF(Y1838&lt;36,0,IF(AND(36&lt;=Y1838,Y1838&lt;71),VLOOKUP($W1838,日射量と図３!$E$6:$F$34,2,TRUE),IF(AND(71&lt;=Y1838,Y1838&lt;107),VLOOKUP($W1838,日射量と図３!$E$6:$G$34,3,TRUE),IF(AND(107&lt;=Y1838,Y1838&lt;143),VLOOKUP($W1838,日射量と図３!$E$6:$H$34,4,TRUE),VLOOKUP($W1838,日射量と図３!$E$6:$I$34,5,TRUE))))))</f>
        <v/>
      </c>
      <c r="AB1838" s="4" t="str">
        <f>IF($V1838="","",IF(Z1838&lt;36,0,IF(AND(36&lt;=Z1838,Z1838&lt;71),VLOOKUP($W1838,日射量と図３!$E$6:$F$34,2,TRUE),IF(AND(71&lt;=Z1838,Z1838&lt;107),VLOOKUP($W1838,日射量と図３!$E$6:$G$34,3,TRUE),IF(AND(107&lt;=Z1838,Z1838&lt;143),VLOOKUP($W1838,日射量と図３!$E$6:$H$34,4,TRUE),VLOOKUP($W1838,日射量と図３!$E$6:$I$34,5,TRUE))))))</f>
        <v/>
      </c>
      <c r="AC1838" s="382" t="str">
        <f t="shared" si="348"/>
        <v/>
      </c>
      <c r="AD1838" s="382" t="str">
        <f t="shared" si="349"/>
        <v/>
      </c>
    </row>
    <row r="1839" spans="11:30" ht="13.5" customHeight="1">
      <c r="K1839" s="4">
        <f t="shared" si="342"/>
        <v>8</v>
      </c>
      <c r="L1839" s="34">
        <v>43328</v>
      </c>
      <c r="M1839" s="4">
        <v>77</v>
      </c>
      <c r="N1839" s="4">
        <v>12</v>
      </c>
      <c r="O1839" s="31">
        <v>0.45833333333333331</v>
      </c>
      <c r="P1839" s="35">
        <v>31.07</v>
      </c>
      <c r="Q1839" s="36">
        <f t="shared" si="343"/>
        <v>12</v>
      </c>
      <c r="R1839" s="4">
        <f t="shared" si="344"/>
        <v>0</v>
      </c>
      <c r="S1839" s="31">
        <f t="shared" si="350"/>
        <v>0.20906250000000001</v>
      </c>
      <c r="T1839" s="31">
        <f t="shared" si="351"/>
        <v>0.78918981481481476</v>
      </c>
      <c r="U1839" s="4">
        <f t="shared" si="345"/>
        <v>0</v>
      </c>
      <c r="V1839" s="4" t="str">
        <f t="shared" si="346"/>
        <v/>
      </c>
      <c r="W1839" s="18" t="str">
        <f>IF(V1839="","",VLOOKUP(L1839,日射量と図３!$A$4:$C$368,3,TRUE)*238.85/100)</f>
        <v/>
      </c>
      <c r="X1839" s="4" t="str">
        <f t="shared" si="347"/>
        <v/>
      </c>
      <c r="Y1839" s="4" t="str">
        <f t="shared" si="352"/>
        <v/>
      </c>
      <c r="Z1839" s="4" t="str">
        <f t="shared" si="353"/>
        <v/>
      </c>
      <c r="AA1839" s="4" t="str">
        <f>IF($V1839="","",IF(Y1839&lt;36,0,IF(AND(36&lt;=Y1839,Y1839&lt;71),VLOOKUP($W1839,日射量と図３!$E$6:$F$34,2,TRUE),IF(AND(71&lt;=Y1839,Y1839&lt;107),VLOOKUP($W1839,日射量と図３!$E$6:$G$34,3,TRUE),IF(AND(107&lt;=Y1839,Y1839&lt;143),VLOOKUP($W1839,日射量と図３!$E$6:$H$34,4,TRUE),VLOOKUP($W1839,日射量と図３!$E$6:$I$34,5,TRUE))))))</f>
        <v/>
      </c>
      <c r="AB1839" s="4" t="str">
        <f>IF($V1839="","",IF(Z1839&lt;36,0,IF(AND(36&lt;=Z1839,Z1839&lt;71),VLOOKUP($W1839,日射量と図３!$E$6:$F$34,2,TRUE),IF(AND(71&lt;=Z1839,Z1839&lt;107),VLOOKUP($W1839,日射量と図３!$E$6:$G$34,3,TRUE),IF(AND(107&lt;=Z1839,Z1839&lt;143),VLOOKUP($W1839,日射量と図３!$E$6:$H$34,4,TRUE),VLOOKUP($W1839,日射量と図３!$E$6:$I$34,5,TRUE))))))</f>
        <v/>
      </c>
      <c r="AC1839" s="382" t="str">
        <f t="shared" si="348"/>
        <v/>
      </c>
      <c r="AD1839" s="382" t="str">
        <f t="shared" si="349"/>
        <v/>
      </c>
    </row>
    <row r="1840" spans="11:30" ht="13.5" customHeight="1">
      <c r="K1840" s="4">
        <f t="shared" si="342"/>
        <v>8</v>
      </c>
      <c r="L1840" s="34">
        <v>43328</v>
      </c>
      <c r="M1840" s="4">
        <v>77</v>
      </c>
      <c r="N1840" s="4">
        <v>13</v>
      </c>
      <c r="O1840" s="31">
        <v>0.5</v>
      </c>
      <c r="P1840" s="35">
        <v>31.520000000000003</v>
      </c>
      <c r="Q1840" s="36">
        <f t="shared" si="343"/>
        <v>12</v>
      </c>
      <c r="R1840" s="4">
        <f t="shared" si="344"/>
        <v>0</v>
      </c>
      <c r="S1840" s="31">
        <f t="shared" si="350"/>
        <v>0.20906250000000001</v>
      </c>
      <c r="T1840" s="31">
        <f t="shared" si="351"/>
        <v>0.78918981481481476</v>
      </c>
      <c r="U1840" s="4">
        <f t="shared" si="345"/>
        <v>0</v>
      </c>
      <c r="V1840" s="4" t="str">
        <f t="shared" si="346"/>
        <v/>
      </c>
      <c r="W1840" s="18" t="str">
        <f>IF(V1840="","",VLOOKUP(L1840,日射量と図３!$A$4:$C$368,3,TRUE)*238.85/100)</f>
        <v/>
      </c>
      <c r="X1840" s="4" t="str">
        <f t="shared" si="347"/>
        <v/>
      </c>
      <c r="Y1840" s="4" t="str">
        <f t="shared" si="352"/>
        <v/>
      </c>
      <c r="Z1840" s="4" t="str">
        <f t="shared" si="353"/>
        <v/>
      </c>
      <c r="AA1840" s="4" t="str">
        <f>IF($V1840="","",IF(Y1840&lt;36,0,IF(AND(36&lt;=Y1840,Y1840&lt;71),VLOOKUP($W1840,日射量と図３!$E$6:$F$34,2,TRUE),IF(AND(71&lt;=Y1840,Y1840&lt;107),VLOOKUP($W1840,日射量と図３!$E$6:$G$34,3,TRUE),IF(AND(107&lt;=Y1840,Y1840&lt;143),VLOOKUP($W1840,日射量と図３!$E$6:$H$34,4,TRUE),VLOOKUP($W1840,日射量と図３!$E$6:$I$34,5,TRUE))))))</f>
        <v/>
      </c>
      <c r="AB1840" s="4" t="str">
        <f>IF($V1840="","",IF(Z1840&lt;36,0,IF(AND(36&lt;=Z1840,Z1840&lt;71),VLOOKUP($W1840,日射量と図３!$E$6:$F$34,2,TRUE),IF(AND(71&lt;=Z1840,Z1840&lt;107),VLOOKUP($W1840,日射量と図３!$E$6:$G$34,3,TRUE),IF(AND(107&lt;=Z1840,Z1840&lt;143),VLOOKUP($W1840,日射量と図３!$E$6:$H$34,4,TRUE),VLOOKUP($W1840,日射量と図３!$E$6:$I$34,5,TRUE))))))</f>
        <v/>
      </c>
      <c r="AC1840" s="382" t="str">
        <f t="shared" si="348"/>
        <v/>
      </c>
      <c r="AD1840" s="382" t="str">
        <f t="shared" si="349"/>
        <v/>
      </c>
    </row>
    <row r="1841" spans="11:30" ht="13.5" customHeight="1">
      <c r="K1841" s="4">
        <f t="shared" si="342"/>
        <v>8</v>
      </c>
      <c r="L1841" s="34">
        <v>43328</v>
      </c>
      <c r="M1841" s="4">
        <v>77</v>
      </c>
      <c r="N1841" s="4">
        <v>14</v>
      </c>
      <c r="O1841" s="31">
        <v>0.54166666666666663</v>
      </c>
      <c r="P1841" s="35">
        <v>32</v>
      </c>
      <c r="Q1841" s="36">
        <f t="shared" si="343"/>
        <v>12</v>
      </c>
      <c r="R1841" s="4">
        <f t="shared" si="344"/>
        <v>0</v>
      </c>
      <c r="S1841" s="31">
        <f t="shared" si="350"/>
        <v>0.20906250000000001</v>
      </c>
      <c r="T1841" s="31">
        <f t="shared" si="351"/>
        <v>0.78918981481481476</v>
      </c>
      <c r="U1841" s="4">
        <f t="shared" si="345"/>
        <v>0</v>
      </c>
      <c r="V1841" s="4" t="str">
        <f t="shared" si="346"/>
        <v/>
      </c>
      <c r="W1841" s="18" t="str">
        <f>IF(V1841="","",VLOOKUP(L1841,日射量と図３!$A$4:$C$368,3,TRUE)*238.85/100)</f>
        <v/>
      </c>
      <c r="X1841" s="4" t="str">
        <f t="shared" si="347"/>
        <v/>
      </c>
      <c r="Y1841" s="4" t="str">
        <f t="shared" si="352"/>
        <v/>
      </c>
      <c r="Z1841" s="4" t="str">
        <f t="shared" si="353"/>
        <v/>
      </c>
      <c r="AA1841" s="4" t="str">
        <f>IF($V1841="","",IF(Y1841&lt;36,0,IF(AND(36&lt;=Y1841,Y1841&lt;71),VLOOKUP($W1841,日射量と図３!$E$6:$F$34,2,TRUE),IF(AND(71&lt;=Y1841,Y1841&lt;107),VLOOKUP($W1841,日射量と図３!$E$6:$G$34,3,TRUE),IF(AND(107&lt;=Y1841,Y1841&lt;143),VLOOKUP($W1841,日射量と図３!$E$6:$H$34,4,TRUE),VLOOKUP($W1841,日射量と図３!$E$6:$I$34,5,TRUE))))))</f>
        <v/>
      </c>
      <c r="AB1841" s="4" t="str">
        <f>IF($V1841="","",IF(Z1841&lt;36,0,IF(AND(36&lt;=Z1841,Z1841&lt;71),VLOOKUP($W1841,日射量と図３!$E$6:$F$34,2,TRUE),IF(AND(71&lt;=Z1841,Z1841&lt;107),VLOOKUP($W1841,日射量と図３!$E$6:$G$34,3,TRUE),IF(AND(107&lt;=Z1841,Z1841&lt;143),VLOOKUP($W1841,日射量と図３!$E$6:$H$34,4,TRUE),VLOOKUP($W1841,日射量と図３!$E$6:$I$34,5,TRUE))))))</f>
        <v/>
      </c>
      <c r="AC1841" s="382" t="str">
        <f t="shared" si="348"/>
        <v/>
      </c>
      <c r="AD1841" s="382" t="str">
        <f t="shared" si="349"/>
        <v/>
      </c>
    </row>
    <row r="1842" spans="11:30" ht="13.5" customHeight="1">
      <c r="K1842" s="4">
        <f t="shared" si="342"/>
        <v>8</v>
      </c>
      <c r="L1842" s="34">
        <v>43328</v>
      </c>
      <c r="M1842" s="4">
        <v>77</v>
      </c>
      <c r="N1842" s="4">
        <v>15</v>
      </c>
      <c r="O1842" s="31">
        <v>0.58333333333333337</v>
      </c>
      <c r="P1842" s="35">
        <v>31.78</v>
      </c>
      <c r="Q1842" s="36">
        <f t="shared" si="343"/>
        <v>12</v>
      </c>
      <c r="R1842" s="4">
        <f t="shared" si="344"/>
        <v>0</v>
      </c>
      <c r="S1842" s="31">
        <f t="shared" si="350"/>
        <v>0.20906250000000001</v>
      </c>
      <c r="T1842" s="31">
        <f t="shared" si="351"/>
        <v>0.78918981481481476</v>
      </c>
      <c r="U1842" s="4">
        <f t="shared" si="345"/>
        <v>0</v>
      </c>
      <c r="V1842" s="4" t="str">
        <f t="shared" si="346"/>
        <v/>
      </c>
      <c r="W1842" s="18" t="str">
        <f>IF(V1842="","",VLOOKUP(L1842,日射量と図３!$A$4:$C$368,3,TRUE)*238.85/100)</f>
        <v/>
      </c>
      <c r="X1842" s="4" t="str">
        <f t="shared" si="347"/>
        <v/>
      </c>
      <c r="Y1842" s="4" t="str">
        <f t="shared" si="352"/>
        <v/>
      </c>
      <c r="Z1842" s="4" t="str">
        <f t="shared" si="353"/>
        <v/>
      </c>
      <c r="AA1842" s="4" t="str">
        <f>IF($V1842="","",IF(Y1842&lt;36,0,IF(AND(36&lt;=Y1842,Y1842&lt;71),VLOOKUP($W1842,日射量と図３!$E$6:$F$34,2,TRUE),IF(AND(71&lt;=Y1842,Y1842&lt;107),VLOOKUP($W1842,日射量と図３!$E$6:$G$34,3,TRUE),IF(AND(107&lt;=Y1842,Y1842&lt;143),VLOOKUP($W1842,日射量と図３!$E$6:$H$34,4,TRUE),VLOOKUP($W1842,日射量と図３!$E$6:$I$34,5,TRUE))))))</f>
        <v/>
      </c>
      <c r="AB1842" s="4" t="str">
        <f>IF($V1842="","",IF(Z1842&lt;36,0,IF(AND(36&lt;=Z1842,Z1842&lt;71),VLOOKUP($W1842,日射量と図３!$E$6:$F$34,2,TRUE),IF(AND(71&lt;=Z1842,Z1842&lt;107),VLOOKUP($W1842,日射量と図３!$E$6:$G$34,3,TRUE),IF(AND(107&lt;=Z1842,Z1842&lt;143),VLOOKUP($W1842,日射量と図３!$E$6:$H$34,4,TRUE),VLOOKUP($W1842,日射量と図３!$E$6:$I$34,5,TRUE))))))</f>
        <v/>
      </c>
      <c r="AC1842" s="382" t="str">
        <f t="shared" si="348"/>
        <v/>
      </c>
      <c r="AD1842" s="382" t="str">
        <f t="shared" si="349"/>
        <v/>
      </c>
    </row>
    <row r="1843" spans="11:30" ht="13.5" customHeight="1">
      <c r="K1843" s="4">
        <f t="shared" si="342"/>
        <v>8</v>
      </c>
      <c r="L1843" s="34">
        <v>43328</v>
      </c>
      <c r="M1843" s="4">
        <v>77</v>
      </c>
      <c r="N1843" s="4">
        <v>16</v>
      </c>
      <c r="O1843" s="31">
        <v>0.625</v>
      </c>
      <c r="P1843" s="35">
        <v>31.410000000000004</v>
      </c>
      <c r="Q1843" s="36">
        <f t="shared" si="343"/>
        <v>16</v>
      </c>
      <c r="R1843" s="4">
        <f t="shared" si="344"/>
        <v>0</v>
      </c>
      <c r="S1843" s="31">
        <f t="shared" si="350"/>
        <v>0.20906250000000001</v>
      </c>
      <c r="T1843" s="31">
        <f t="shared" si="351"/>
        <v>0.78918981481481476</v>
      </c>
      <c r="U1843" s="4">
        <f t="shared" si="345"/>
        <v>0</v>
      </c>
      <c r="V1843" s="4" t="str">
        <f t="shared" si="346"/>
        <v/>
      </c>
      <c r="W1843" s="18" t="str">
        <f>IF(V1843="","",VLOOKUP(L1843,日射量と図３!$A$4:$C$368,3,TRUE)*238.85/100)</f>
        <v/>
      </c>
      <c r="X1843" s="4" t="str">
        <f t="shared" si="347"/>
        <v/>
      </c>
      <c r="Y1843" s="4" t="str">
        <f t="shared" si="352"/>
        <v/>
      </c>
      <c r="Z1843" s="4" t="str">
        <f t="shared" si="353"/>
        <v/>
      </c>
      <c r="AA1843" s="4" t="str">
        <f>IF($V1843="","",IF(Y1843&lt;36,0,IF(AND(36&lt;=Y1843,Y1843&lt;71),VLOOKUP($W1843,日射量と図３!$E$6:$F$34,2,TRUE),IF(AND(71&lt;=Y1843,Y1843&lt;107),VLOOKUP($W1843,日射量と図３!$E$6:$G$34,3,TRUE),IF(AND(107&lt;=Y1843,Y1843&lt;143),VLOOKUP($W1843,日射量と図３!$E$6:$H$34,4,TRUE),VLOOKUP($W1843,日射量と図３!$E$6:$I$34,5,TRUE))))))</f>
        <v/>
      </c>
      <c r="AB1843" s="4" t="str">
        <f>IF($V1843="","",IF(Z1843&lt;36,0,IF(AND(36&lt;=Z1843,Z1843&lt;71),VLOOKUP($W1843,日射量と図３!$E$6:$F$34,2,TRUE),IF(AND(71&lt;=Z1843,Z1843&lt;107),VLOOKUP($W1843,日射量と図３!$E$6:$G$34,3,TRUE),IF(AND(107&lt;=Z1843,Z1843&lt;143),VLOOKUP($W1843,日射量と図３!$E$6:$H$34,4,TRUE),VLOOKUP($W1843,日射量と図３!$E$6:$I$34,5,TRUE))))))</f>
        <v/>
      </c>
      <c r="AC1843" s="382" t="str">
        <f t="shared" si="348"/>
        <v/>
      </c>
      <c r="AD1843" s="382" t="str">
        <f t="shared" si="349"/>
        <v/>
      </c>
    </row>
    <row r="1844" spans="11:30" ht="13.5" customHeight="1">
      <c r="K1844" s="4">
        <f t="shared" si="342"/>
        <v>8</v>
      </c>
      <c r="L1844" s="34">
        <v>43328</v>
      </c>
      <c r="M1844" s="4">
        <v>77</v>
      </c>
      <c r="N1844" s="4">
        <v>17</v>
      </c>
      <c r="O1844" s="31">
        <v>0.66666666666666663</v>
      </c>
      <c r="P1844" s="35">
        <v>31.54</v>
      </c>
      <c r="Q1844" s="36">
        <f t="shared" si="343"/>
        <v>16</v>
      </c>
      <c r="R1844" s="4">
        <f t="shared" si="344"/>
        <v>0</v>
      </c>
      <c r="S1844" s="31">
        <f t="shared" si="350"/>
        <v>0.20906250000000001</v>
      </c>
      <c r="T1844" s="31">
        <f t="shared" si="351"/>
        <v>0.78918981481481476</v>
      </c>
      <c r="U1844" s="4">
        <f t="shared" si="345"/>
        <v>0</v>
      </c>
      <c r="V1844" s="4" t="str">
        <f t="shared" si="346"/>
        <v/>
      </c>
      <c r="W1844" s="18" t="str">
        <f>IF(V1844="","",VLOOKUP(L1844,日射量と図３!$A$4:$C$368,3,TRUE)*238.85/100)</f>
        <v/>
      </c>
      <c r="X1844" s="4" t="str">
        <f t="shared" si="347"/>
        <v/>
      </c>
      <c r="Y1844" s="4" t="str">
        <f t="shared" si="352"/>
        <v/>
      </c>
      <c r="Z1844" s="4" t="str">
        <f t="shared" si="353"/>
        <v/>
      </c>
      <c r="AA1844" s="4" t="str">
        <f>IF($V1844="","",IF(Y1844&lt;36,0,IF(AND(36&lt;=Y1844,Y1844&lt;71),VLOOKUP($W1844,日射量と図３!$E$6:$F$34,2,TRUE),IF(AND(71&lt;=Y1844,Y1844&lt;107),VLOOKUP($W1844,日射量と図３!$E$6:$G$34,3,TRUE),IF(AND(107&lt;=Y1844,Y1844&lt;143),VLOOKUP($W1844,日射量と図３!$E$6:$H$34,4,TRUE),VLOOKUP($W1844,日射量と図３!$E$6:$I$34,5,TRUE))))))</f>
        <v/>
      </c>
      <c r="AB1844" s="4" t="str">
        <f>IF($V1844="","",IF(Z1844&lt;36,0,IF(AND(36&lt;=Z1844,Z1844&lt;71),VLOOKUP($W1844,日射量と図３!$E$6:$F$34,2,TRUE),IF(AND(71&lt;=Z1844,Z1844&lt;107),VLOOKUP($W1844,日射量と図３!$E$6:$G$34,3,TRUE),IF(AND(107&lt;=Z1844,Z1844&lt;143),VLOOKUP($W1844,日射量と図３!$E$6:$H$34,4,TRUE),VLOOKUP($W1844,日射量と図３!$E$6:$I$34,5,TRUE))))))</f>
        <v/>
      </c>
      <c r="AC1844" s="382" t="str">
        <f t="shared" si="348"/>
        <v/>
      </c>
      <c r="AD1844" s="382" t="str">
        <f t="shared" si="349"/>
        <v/>
      </c>
    </row>
    <row r="1845" spans="11:30" ht="13.5" customHeight="1">
      <c r="K1845" s="4">
        <f t="shared" si="342"/>
        <v>8</v>
      </c>
      <c r="L1845" s="34">
        <v>43328</v>
      </c>
      <c r="M1845" s="4">
        <v>77</v>
      </c>
      <c r="N1845" s="4">
        <v>18</v>
      </c>
      <c r="O1845" s="31">
        <v>0.70833333333333337</v>
      </c>
      <c r="P1845" s="35">
        <v>31.03</v>
      </c>
      <c r="Q1845" s="36">
        <f t="shared" si="343"/>
        <v>16</v>
      </c>
      <c r="R1845" s="4">
        <f t="shared" si="344"/>
        <v>0</v>
      </c>
      <c r="S1845" s="31">
        <f t="shared" si="350"/>
        <v>0.20906250000000001</v>
      </c>
      <c r="T1845" s="31">
        <f t="shared" si="351"/>
        <v>0.78918981481481476</v>
      </c>
      <c r="U1845" s="4">
        <f t="shared" si="345"/>
        <v>0</v>
      </c>
      <c r="V1845" s="4" t="str">
        <f t="shared" si="346"/>
        <v/>
      </c>
      <c r="W1845" s="18" t="str">
        <f>IF(V1845="","",VLOOKUP(L1845,日射量と図３!$A$4:$C$368,3,TRUE)*238.85/100)</f>
        <v/>
      </c>
      <c r="X1845" s="4" t="str">
        <f t="shared" si="347"/>
        <v/>
      </c>
      <c r="Y1845" s="4" t="str">
        <f t="shared" si="352"/>
        <v/>
      </c>
      <c r="Z1845" s="4" t="str">
        <f t="shared" si="353"/>
        <v/>
      </c>
      <c r="AA1845" s="4" t="str">
        <f>IF($V1845="","",IF(Y1845&lt;36,0,IF(AND(36&lt;=Y1845,Y1845&lt;71),VLOOKUP($W1845,日射量と図３!$E$6:$F$34,2,TRUE),IF(AND(71&lt;=Y1845,Y1845&lt;107),VLOOKUP($W1845,日射量と図３!$E$6:$G$34,3,TRUE),IF(AND(107&lt;=Y1845,Y1845&lt;143),VLOOKUP($W1845,日射量と図３!$E$6:$H$34,4,TRUE),VLOOKUP($W1845,日射量と図３!$E$6:$I$34,5,TRUE))))))</f>
        <v/>
      </c>
      <c r="AB1845" s="4" t="str">
        <f>IF($V1845="","",IF(Z1845&lt;36,0,IF(AND(36&lt;=Z1845,Z1845&lt;71),VLOOKUP($W1845,日射量と図３!$E$6:$F$34,2,TRUE),IF(AND(71&lt;=Z1845,Z1845&lt;107),VLOOKUP($W1845,日射量と図３!$E$6:$G$34,3,TRUE),IF(AND(107&lt;=Z1845,Z1845&lt;143),VLOOKUP($W1845,日射量と図３!$E$6:$H$34,4,TRUE),VLOOKUP($W1845,日射量と図３!$E$6:$I$34,5,TRUE))))))</f>
        <v/>
      </c>
      <c r="AC1845" s="382" t="str">
        <f t="shared" si="348"/>
        <v/>
      </c>
      <c r="AD1845" s="382" t="str">
        <f t="shared" si="349"/>
        <v/>
      </c>
    </row>
    <row r="1846" spans="11:30" ht="13.5" customHeight="1">
      <c r="K1846" s="4">
        <f t="shared" si="342"/>
        <v>8</v>
      </c>
      <c r="L1846" s="34">
        <v>43328</v>
      </c>
      <c r="M1846" s="4">
        <v>77</v>
      </c>
      <c r="N1846" s="4">
        <v>19</v>
      </c>
      <c r="O1846" s="31">
        <v>0.75</v>
      </c>
      <c r="P1846" s="35">
        <v>29.93</v>
      </c>
      <c r="Q1846" s="36">
        <f t="shared" si="343"/>
        <v>16</v>
      </c>
      <c r="R1846" s="4">
        <f t="shared" si="344"/>
        <v>0</v>
      </c>
      <c r="S1846" s="31">
        <f t="shared" si="350"/>
        <v>0.20906250000000001</v>
      </c>
      <c r="T1846" s="31">
        <f t="shared" si="351"/>
        <v>0.78918981481481476</v>
      </c>
      <c r="U1846" s="4">
        <f t="shared" si="345"/>
        <v>0</v>
      </c>
      <c r="V1846" s="4" t="str">
        <f t="shared" si="346"/>
        <v/>
      </c>
      <c r="W1846" s="18" t="str">
        <f>IF(V1846="","",VLOOKUP(L1846,日射量と図３!$A$4:$C$368,3,TRUE)*238.85/100)</f>
        <v/>
      </c>
      <c r="X1846" s="4" t="str">
        <f t="shared" si="347"/>
        <v/>
      </c>
      <c r="Y1846" s="4" t="str">
        <f t="shared" si="352"/>
        <v/>
      </c>
      <c r="Z1846" s="4" t="str">
        <f t="shared" si="353"/>
        <v/>
      </c>
      <c r="AA1846" s="4" t="str">
        <f>IF($V1846="","",IF(Y1846&lt;36,0,IF(AND(36&lt;=Y1846,Y1846&lt;71),VLOOKUP($W1846,日射量と図３!$E$6:$F$34,2,TRUE),IF(AND(71&lt;=Y1846,Y1846&lt;107),VLOOKUP($W1846,日射量と図３!$E$6:$G$34,3,TRUE),IF(AND(107&lt;=Y1846,Y1846&lt;143),VLOOKUP($W1846,日射量と図３!$E$6:$H$34,4,TRUE),VLOOKUP($W1846,日射量と図３!$E$6:$I$34,5,TRUE))))))</f>
        <v/>
      </c>
      <c r="AB1846" s="4" t="str">
        <f>IF($V1846="","",IF(Z1846&lt;36,0,IF(AND(36&lt;=Z1846,Z1846&lt;71),VLOOKUP($W1846,日射量と図３!$E$6:$F$34,2,TRUE),IF(AND(71&lt;=Z1846,Z1846&lt;107),VLOOKUP($W1846,日射量と図３!$E$6:$G$34,3,TRUE),IF(AND(107&lt;=Z1846,Z1846&lt;143),VLOOKUP($W1846,日射量と図３!$E$6:$H$34,4,TRUE),VLOOKUP($W1846,日射量と図３!$E$6:$I$34,5,TRUE))))))</f>
        <v/>
      </c>
      <c r="AC1846" s="382" t="str">
        <f t="shared" si="348"/>
        <v/>
      </c>
      <c r="AD1846" s="382" t="str">
        <f t="shared" si="349"/>
        <v/>
      </c>
    </row>
    <row r="1847" spans="11:30" ht="13.5" customHeight="1">
      <c r="K1847" s="4">
        <f t="shared" si="342"/>
        <v>8</v>
      </c>
      <c r="L1847" s="34">
        <v>43328</v>
      </c>
      <c r="M1847" s="4">
        <v>77</v>
      </c>
      <c r="N1847" s="4">
        <v>20</v>
      </c>
      <c r="O1847" s="31">
        <v>0.79166666666666663</v>
      </c>
      <c r="P1847" s="35">
        <v>29.199999999999996</v>
      </c>
      <c r="Q1847" s="36">
        <f t="shared" si="343"/>
        <v>16</v>
      </c>
      <c r="R1847" s="4">
        <f t="shared" si="344"/>
        <v>0</v>
      </c>
      <c r="S1847" s="31">
        <f t="shared" si="350"/>
        <v>0.20906250000000001</v>
      </c>
      <c r="T1847" s="31">
        <f t="shared" si="351"/>
        <v>0.78918981481481476</v>
      </c>
      <c r="U1847" s="4">
        <f t="shared" si="345"/>
        <v>0</v>
      </c>
      <c r="V1847" s="4" t="str">
        <f t="shared" si="346"/>
        <v/>
      </c>
      <c r="W1847" s="18" t="str">
        <f>IF(V1847="","",VLOOKUP(L1847,日射量と図３!$A$4:$C$368,3,TRUE)*238.85/100)</f>
        <v/>
      </c>
      <c r="X1847" s="4" t="str">
        <f t="shared" si="347"/>
        <v/>
      </c>
      <c r="Y1847" s="4" t="str">
        <f t="shared" si="352"/>
        <v/>
      </c>
      <c r="Z1847" s="4" t="str">
        <f t="shared" si="353"/>
        <v/>
      </c>
      <c r="AA1847" s="4" t="str">
        <f>IF($V1847="","",IF(Y1847&lt;36,0,IF(AND(36&lt;=Y1847,Y1847&lt;71),VLOOKUP($W1847,日射量と図３!$E$6:$F$34,2,TRUE),IF(AND(71&lt;=Y1847,Y1847&lt;107),VLOOKUP($W1847,日射量と図３!$E$6:$G$34,3,TRUE),IF(AND(107&lt;=Y1847,Y1847&lt;143),VLOOKUP($W1847,日射量と図３!$E$6:$H$34,4,TRUE),VLOOKUP($W1847,日射量と図３!$E$6:$I$34,5,TRUE))))))</f>
        <v/>
      </c>
      <c r="AB1847" s="4" t="str">
        <f>IF($V1847="","",IF(Z1847&lt;36,0,IF(AND(36&lt;=Z1847,Z1847&lt;71),VLOOKUP($W1847,日射量と図３!$E$6:$F$34,2,TRUE),IF(AND(71&lt;=Z1847,Z1847&lt;107),VLOOKUP($W1847,日射量と図３!$E$6:$G$34,3,TRUE),IF(AND(107&lt;=Z1847,Z1847&lt;143),VLOOKUP($W1847,日射量と図３!$E$6:$H$34,4,TRUE),VLOOKUP($W1847,日射量と図３!$E$6:$I$34,5,TRUE))))))</f>
        <v/>
      </c>
      <c r="AC1847" s="382" t="str">
        <f t="shared" si="348"/>
        <v/>
      </c>
      <c r="AD1847" s="382" t="str">
        <f t="shared" si="349"/>
        <v/>
      </c>
    </row>
    <row r="1848" spans="11:30" ht="13.5" customHeight="1">
      <c r="K1848" s="4">
        <f t="shared" si="342"/>
        <v>8</v>
      </c>
      <c r="L1848" s="34">
        <v>43328</v>
      </c>
      <c r="M1848" s="4">
        <v>77</v>
      </c>
      <c r="N1848" s="4">
        <v>21</v>
      </c>
      <c r="O1848" s="31">
        <v>0.83333333333333337</v>
      </c>
      <c r="P1848" s="35">
        <v>28.620000000000005</v>
      </c>
      <c r="Q1848" s="36">
        <f t="shared" si="343"/>
        <v>16</v>
      </c>
      <c r="R1848" s="4">
        <f t="shared" si="344"/>
        <v>0</v>
      </c>
      <c r="S1848" s="31">
        <f t="shared" si="350"/>
        <v>0.20906250000000001</v>
      </c>
      <c r="T1848" s="31">
        <f t="shared" si="351"/>
        <v>0.78918981481481476</v>
      </c>
      <c r="U1848" s="4">
        <f t="shared" si="345"/>
        <v>0</v>
      </c>
      <c r="V1848" s="4" t="str">
        <f t="shared" si="346"/>
        <v/>
      </c>
      <c r="W1848" s="18" t="str">
        <f>IF(V1848="","",VLOOKUP(L1848,日射量と図３!$A$4:$C$368,3,TRUE)*238.85/100)</f>
        <v/>
      </c>
      <c r="X1848" s="4" t="str">
        <f t="shared" si="347"/>
        <v/>
      </c>
      <c r="Y1848" s="4" t="str">
        <f t="shared" si="352"/>
        <v/>
      </c>
      <c r="Z1848" s="4" t="str">
        <f t="shared" si="353"/>
        <v/>
      </c>
      <c r="AA1848" s="4" t="str">
        <f>IF($V1848="","",IF(Y1848&lt;36,0,IF(AND(36&lt;=Y1848,Y1848&lt;71),VLOOKUP($W1848,日射量と図３!$E$6:$F$34,2,TRUE),IF(AND(71&lt;=Y1848,Y1848&lt;107),VLOOKUP($W1848,日射量と図３!$E$6:$G$34,3,TRUE),IF(AND(107&lt;=Y1848,Y1848&lt;143),VLOOKUP($W1848,日射量と図３!$E$6:$H$34,4,TRUE),VLOOKUP($W1848,日射量と図３!$E$6:$I$34,5,TRUE))))))</f>
        <v/>
      </c>
      <c r="AB1848" s="4" t="str">
        <f>IF($V1848="","",IF(Z1848&lt;36,0,IF(AND(36&lt;=Z1848,Z1848&lt;71),VLOOKUP($W1848,日射量と図３!$E$6:$F$34,2,TRUE),IF(AND(71&lt;=Z1848,Z1848&lt;107),VLOOKUP($W1848,日射量と図３!$E$6:$G$34,3,TRUE),IF(AND(107&lt;=Z1848,Z1848&lt;143),VLOOKUP($W1848,日射量と図３!$E$6:$H$34,4,TRUE),VLOOKUP($W1848,日射量と図３!$E$6:$I$34,5,TRUE))))))</f>
        <v/>
      </c>
      <c r="AC1848" s="382" t="str">
        <f t="shared" si="348"/>
        <v/>
      </c>
      <c r="AD1848" s="382" t="str">
        <f t="shared" si="349"/>
        <v/>
      </c>
    </row>
    <row r="1849" spans="11:30" ht="13.5" customHeight="1">
      <c r="K1849" s="4">
        <f t="shared" si="342"/>
        <v>8</v>
      </c>
      <c r="L1849" s="34">
        <v>43328</v>
      </c>
      <c r="M1849" s="4">
        <v>77</v>
      </c>
      <c r="N1849" s="4">
        <v>22</v>
      </c>
      <c r="O1849" s="31">
        <v>0.875</v>
      </c>
      <c r="P1849" s="35">
        <v>28.21</v>
      </c>
      <c r="Q1849" s="36">
        <f t="shared" si="343"/>
        <v>16</v>
      </c>
      <c r="R1849" s="4">
        <f t="shared" si="344"/>
        <v>0</v>
      </c>
      <c r="S1849" s="31">
        <f t="shared" si="350"/>
        <v>0.20906250000000001</v>
      </c>
      <c r="T1849" s="31">
        <f t="shared" si="351"/>
        <v>0.78918981481481476</v>
      </c>
      <c r="U1849" s="4">
        <f t="shared" si="345"/>
        <v>0</v>
      </c>
      <c r="V1849" s="4" t="str">
        <f t="shared" si="346"/>
        <v/>
      </c>
      <c r="W1849" s="18" t="str">
        <f>IF(V1849="","",VLOOKUP(L1849,日射量と図３!$A$4:$C$368,3,TRUE)*238.85/100)</f>
        <v/>
      </c>
      <c r="X1849" s="4" t="str">
        <f t="shared" si="347"/>
        <v/>
      </c>
      <c r="Y1849" s="4" t="str">
        <f t="shared" si="352"/>
        <v/>
      </c>
      <c r="Z1849" s="4" t="str">
        <f t="shared" si="353"/>
        <v/>
      </c>
      <c r="AA1849" s="4" t="str">
        <f>IF($V1849="","",IF(Y1849&lt;36,0,IF(AND(36&lt;=Y1849,Y1849&lt;71),VLOOKUP($W1849,日射量と図３!$E$6:$F$34,2,TRUE),IF(AND(71&lt;=Y1849,Y1849&lt;107),VLOOKUP($W1849,日射量と図３!$E$6:$G$34,3,TRUE),IF(AND(107&lt;=Y1849,Y1849&lt;143),VLOOKUP($W1849,日射量と図３!$E$6:$H$34,4,TRUE),VLOOKUP($W1849,日射量と図３!$E$6:$I$34,5,TRUE))))))</f>
        <v/>
      </c>
      <c r="AB1849" s="4" t="str">
        <f>IF($V1849="","",IF(Z1849&lt;36,0,IF(AND(36&lt;=Z1849,Z1849&lt;71),VLOOKUP($W1849,日射量と図３!$E$6:$F$34,2,TRUE),IF(AND(71&lt;=Z1849,Z1849&lt;107),VLOOKUP($W1849,日射量と図３!$E$6:$G$34,3,TRUE),IF(AND(107&lt;=Z1849,Z1849&lt;143),VLOOKUP($W1849,日射量と図３!$E$6:$H$34,4,TRUE),VLOOKUP($W1849,日射量と図３!$E$6:$I$34,5,TRUE))))))</f>
        <v/>
      </c>
      <c r="AC1849" s="382" t="str">
        <f t="shared" si="348"/>
        <v/>
      </c>
      <c r="AD1849" s="382" t="str">
        <f t="shared" si="349"/>
        <v/>
      </c>
    </row>
    <row r="1850" spans="11:30" ht="13.5" customHeight="1">
      <c r="K1850" s="4">
        <f t="shared" si="342"/>
        <v>8</v>
      </c>
      <c r="L1850" s="34">
        <v>43328</v>
      </c>
      <c r="M1850" s="4">
        <v>77</v>
      </c>
      <c r="N1850" s="4">
        <v>23</v>
      </c>
      <c r="O1850" s="31">
        <v>0.91666666666666663</v>
      </c>
      <c r="P1850" s="35">
        <v>27.809999999999995</v>
      </c>
      <c r="Q1850" s="36">
        <f t="shared" si="343"/>
        <v>13</v>
      </c>
      <c r="R1850" s="4">
        <f t="shared" si="344"/>
        <v>0</v>
      </c>
      <c r="S1850" s="31">
        <f t="shared" si="350"/>
        <v>0.20906250000000001</v>
      </c>
      <c r="T1850" s="31">
        <f t="shared" si="351"/>
        <v>0.78918981481481476</v>
      </c>
      <c r="U1850" s="4">
        <f t="shared" si="345"/>
        <v>0</v>
      </c>
      <c r="V1850" s="4" t="str">
        <f t="shared" si="346"/>
        <v/>
      </c>
      <c r="W1850" s="18" t="str">
        <f>IF(V1850="","",VLOOKUP(L1850,日射量と図３!$A$4:$C$368,3,TRUE)*238.85/100)</f>
        <v/>
      </c>
      <c r="X1850" s="4" t="str">
        <f t="shared" si="347"/>
        <v/>
      </c>
      <c r="Y1850" s="4" t="str">
        <f t="shared" si="352"/>
        <v/>
      </c>
      <c r="Z1850" s="4" t="str">
        <f t="shared" si="353"/>
        <v/>
      </c>
      <c r="AA1850" s="4" t="str">
        <f>IF($V1850="","",IF(Y1850&lt;36,0,IF(AND(36&lt;=Y1850,Y1850&lt;71),VLOOKUP($W1850,日射量と図３!$E$6:$F$34,2,TRUE),IF(AND(71&lt;=Y1850,Y1850&lt;107),VLOOKUP($W1850,日射量と図３!$E$6:$G$34,3,TRUE),IF(AND(107&lt;=Y1850,Y1850&lt;143),VLOOKUP($W1850,日射量と図３!$E$6:$H$34,4,TRUE),VLOOKUP($W1850,日射量と図３!$E$6:$I$34,5,TRUE))))))</f>
        <v/>
      </c>
      <c r="AB1850" s="4" t="str">
        <f>IF($V1850="","",IF(Z1850&lt;36,0,IF(AND(36&lt;=Z1850,Z1850&lt;71),VLOOKUP($W1850,日射量と図３!$E$6:$F$34,2,TRUE),IF(AND(71&lt;=Z1850,Z1850&lt;107),VLOOKUP($W1850,日射量と図３!$E$6:$G$34,3,TRUE),IF(AND(107&lt;=Z1850,Z1850&lt;143),VLOOKUP($W1850,日射量と図３!$E$6:$H$34,4,TRUE),VLOOKUP($W1850,日射量と図３!$E$6:$I$34,5,TRUE))))))</f>
        <v/>
      </c>
      <c r="AC1850" s="382" t="str">
        <f t="shared" si="348"/>
        <v/>
      </c>
      <c r="AD1850" s="382" t="str">
        <f t="shared" si="349"/>
        <v/>
      </c>
    </row>
    <row r="1851" spans="11:30" ht="13.5" customHeight="1">
      <c r="K1851" s="4">
        <f t="shared" si="342"/>
        <v>8</v>
      </c>
      <c r="L1851" s="34">
        <v>43328</v>
      </c>
      <c r="M1851" s="4">
        <v>77</v>
      </c>
      <c r="N1851" s="4">
        <v>24</v>
      </c>
      <c r="O1851" s="31">
        <v>0.95833333333333337</v>
      </c>
      <c r="P1851" s="35">
        <v>27.449999999999996</v>
      </c>
      <c r="Q1851" s="36">
        <f t="shared" si="343"/>
        <v>13</v>
      </c>
      <c r="R1851" s="4">
        <f t="shared" si="344"/>
        <v>0</v>
      </c>
      <c r="S1851" s="31">
        <f t="shared" si="350"/>
        <v>0.20906250000000001</v>
      </c>
      <c r="T1851" s="31">
        <f t="shared" si="351"/>
        <v>0.78918981481481476</v>
      </c>
      <c r="U1851" s="4">
        <f t="shared" si="345"/>
        <v>0</v>
      </c>
      <c r="V1851" s="4" t="str">
        <f t="shared" si="346"/>
        <v/>
      </c>
      <c r="W1851" s="18" t="str">
        <f>IF(V1851="","",VLOOKUP(L1851,日射量と図３!$A$4:$C$368,3,TRUE)*238.85/100)</f>
        <v/>
      </c>
      <c r="X1851" s="4" t="str">
        <f t="shared" si="347"/>
        <v/>
      </c>
      <c r="Y1851" s="4" t="str">
        <f t="shared" si="352"/>
        <v/>
      </c>
      <c r="Z1851" s="4" t="str">
        <f t="shared" si="353"/>
        <v/>
      </c>
      <c r="AA1851" s="4" t="str">
        <f>IF($V1851="","",IF(Y1851&lt;36,0,IF(AND(36&lt;=Y1851,Y1851&lt;71),VLOOKUP($W1851,日射量と図３!$E$6:$F$34,2,TRUE),IF(AND(71&lt;=Y1851,Y1851&lt;107),VLOOKUP($W1851,日射量と図３!$E$6:$G$34,3,TRUE),IF(AND(107&lt;=Y1851,Y1851&lt;143),VLOOKUP($W1851,日射量と図３!$E$6:$H$34,4,TRUE),VLOOKUP($W1851,日射量と図３!$E$6:$I$34,5,TRUE))))))</f>
        <v/>
      </c>
      <c r="AB1851" s="4" t="str">
        <f>IF($V1851="","",IF(Z1851&lt;36,0,IF(AND(36&lt;=Z1851,Z1851&lt;71),VLOOKUP($W1851,日射量と図３!$E$6:$F$34,2,TRUE),IF(AND(71&lt;=Z1851,Z1851&lt;107),VLOOKUP($W1851,日射量と図３!$E$6:$G$34,3,TRUE),IF(AND(107&lt;=Z1851,Z1851&lt;143),VLOOKUP($W1851,日射量と図３!$E$6:$H$34,4,TRUE),VLOOKUP($W1851,日射量と図３!$E$6:$I$34,5,TRUE))))))</f>
        <v/>
      </c>
      <c r="AC1851" s="382" t="str">
        <f t="shared" si="348"/>
        <v/>
      </c>
      <c r="AD1851" s="382" t="str">
        <f t="shared" si="349"/>
        <v/>
      </c>
    </row>
    <row r="1852" spans="11:30" ht="13.5" customHeight="1">
      <c r="K1852" s="4">
        <f t="shared" si="342"/>
        <v>8</v>
      </c>
      <c r="L1852" s="34">
        <v>43329</v>
      </c>
      <c r="M1852" s="4">
        <v>78</v>
      </c>
      <c r="N1852" s="4">
        <v>1</v>
      </c>
      <c r="O1852" s="31">
        <v>0</v>
      </c>
      <c r="P1852" s="35">
        <v>27.189999999999998</v>
      </c>
      <c r="Q1852" s="36">
        <f t="shared" si="343"/>
        <v>13</v>
      </c>
      <c r="R1852" s="4">
        <f t="shared" si="344"/>
        <v>0</v>
      </c>
      <c r="S1852" s="31">
        <f t="shared" si="350"/>
        <v>0.20906250000000001</v>
      </c>
      <c r="T1852" s="31">
        <f t="shared" si="351"/>
        <v>0.78918981481481476</v>
      </c>
      <c r="U1852" s="4">
        <f t="shared" si="345"/>
        <v>0</v>
      </c>
      <c r="V1852" s="4">
        <f t="shared" si="346"/>
        <v>0</v>
      </c>
      <c r="W1852" s="18">
        <f>IF(V1852="","",VLOOKUP(L1852,日射量と図３!$A$4:$C$368,3,TRUE)*238.85/100)</f>
        <v>45.381499999999996</v>
      </c>
      <c r="X1852" s="4">
        <f t="shared" si="347"/>
        <v>14</v>
      </c>
      <c r="Y1852" s="4">
        <f t="shared" si="352"/>
        <v>0</v>
      </c>
      <c r="Z1852" s="4">
        <f t="shared" si="353"/>
        <v>0</v>
      </c>
      <c r="AA1852" s="4">
        <f>IF($V1852="","",IF(Y1852&lt;36,0,IF(AND(36&lt;=Y1852,Y1852&lt;71),VLOOKUP($W1852,日射量と図３!$E$6:$F$34,2,TRUE),IF(AND(71&lt;=Y1852,Y1852&lt;107),VLOOKUP($W1852,日射量と図３!$E$6:$G$34,3,TRUE),IF(AND(107&lt;=Y1852,Y1852&lt;143),VLOOKUP($W1852,日射量と図３!$E$6:$H$34,4,TRUE),VLOOKUP($W1852,日射量と図３!$E$6:$I$34,5,TRUE))))))</f>
        <v>0</v>
      </c>
      <c r="AB1852" s="4">
        <f>IF($V1852="","",IF(Z1852&lt;36,0,IF(AND(36&lt;=Z1852,Z1852&lt;71),VLOOKUP($W1852,日射量と図３!$E$6:$F$34,2,TRUE),IF(AND(71&lt;=Z1852,Z1852&lt;107),VLOOKUP($W1852,日射量と図３!$E$6:$G$34,3,TRUE),IF(AND(107&lt;=Z1852,Z1852&lt;143),VLOOKUP($W1852,日射量と図３!$E$6:$H$34,4,TRUE),VLOOKUP($W1852,日射量と図３!$E$6:$I$34,5,TRUE))))))</f>
        <v>0</v>
      </c>
      <c r="AC1852" s="382">
        <f t="shared" si="348"/>
        <v>0</v>
      </c>
      <c r="AD1852" s="382">
        <f t="shared" si="349"/>
        <v>0</v>
      </c>
    </row>
    <row r="1853" spans="11:30" ht="13.5" customHeight="1">
      <c r="K1853" s="4">
        <f t="shared" si="342"/>
        <v>8</v>
      </c>
      <c r="L1853" s="34">
        <v>43329</v>
      </c>
      <c r="M1853" s="4">
        <v>78</v>
      </c>
      <c r="N1853" s="4">
        <v>2</v>
      </c>
      <c r="O1853" s="31">
        <v>4.1666666666666664E-2</v>
      </c>
      <c r="P1853" s="35">
        <v>26.810000000000002</v>
      </c>
      <c r="Q1853" s="36">
        <f t="shared" si="343"/>
        <v>13</v>
      </c>
      <c r="R1853" s="4">
        <f t="shared" si="344"/>
        <v>0</v>
      </c>
      <c r="S1853" s="31">
        <f t="shared" si="350"/>
        <v>0.20906250000000001</v>
      </c>
      <c r="T1853" s="31">
        <f t="shared" si="351"/>
        <v>0.78918981481481476</v>
      </c>
      <c r="U1853" s="4">
        <f t="shared" si="345"/>
        <v>0</v>
      </c>
      <c r="V1853" s="4" t="str">
        <f t="shared" si="346"/>
        <v/>
      </c>
      <c r="W1853" s="18" t="str">
        <f>IF(V1853="","",VLOOKUP(L1853,日射量と図３!$A$4:$C$368,3,TRUE)*238.85/100)</f>
        <v/>
      </c>
      <c r="X1853" s="4" t="str">
        <f t="shared" si="347"/>
        <v/>
      </c>
      <c r="Y1853" s="4" t="str">
        <f t="shared" si="352"/>
        <v/>
      </c>
      <c r="Z1853" s="4" t="str">
        <f t="shared" si="353"/>
        <v/>
      </c>
      <c r="AA1853" s="4" t="str">
        <f>IF($V1853="","",IF(Y1853&lt;36,0,IF(AND(36&lt;=Y1853,Y1853&lt;71),VLOOKUP($W1853,日射量と図３!$E$6:$F$34,2,TRUE),IF(AND(71&lt;=Y1853,Y1853&lt;107),VLOOKUP($W1853,日射量と図３!$E$6:$G$34,3,TRUE),IF(AND(107&lt;=Y1853,Y1853&lt;143),VLOOKUP($W1853,日射量と図３!$E$6:$H$34,4,TRUE),VLOOKUP($W1853,日射量と図３!$E$6:$I$34,5,TRUE))))))</f>
        <v/>
      </c>
      <c r="AB1853" s="4" t="str">
        <f>IF($V1853="","",IF(Z1853&lt;36,0,IF(AND(36&lt;=Z1853,Z1853&lt;71),VLOOKUP($W1853,日射量と図３!$E$6:$F$34,2,TRUE),IF(AND(71&lt;=Z1853,Z1853&lt;107),VLOOKUP($W1853,日射量と図３!$E$6:$G$34,3,TRUE),IF(AND(107&lt;=Z1853,Z1853&lt;143),VLOOKUP($W1853,日射量と図３!$E$6:$H$34,4,TRUE),VLOOKUP($W1853,日射量と図３!$E$6:$I$34,5,TRUE))))))</f>
        <v/>
      </c>
      <c r="AC1853" s="382" t="str">
        <f t="shared" si="348"/>
        <v/>
      </c>
      <c r="AD1853" s="382" t="str">
        <f t="shared" si="349"/>
        <v/>
      </c>
    </row>
    <row r="1854" spans="11:30" ht="13.5" customHeight="1">
      <c r="K1854" s="4">
        <f t="shared" si="342"/>
        <v>8</v>
      </c>
      <c r="L1854" s="34">
        <v>43329</v>
      </c>
      <c r="M1854" s="4">
        <v>78</v>
      </c>
      <c r="N1854" s="4">
        <v>3</v>
      </c>
      <c r="O1854" s="31">
        <v>8.3333333333333329E-2</v>
      </c>
      <c r="P1854" s="35">
        <v>26.330000000000002</v>
      </c>
      <c r="Q1854" s="36">
        <f t="shared" si="343"/>
        <v>13</v>
      </c>
      <c r="R1854" s="4">
        <f t="shared" si="344"/>
        <v>0</v>
      </c>
      <c r="S1854" s="31">
        <f t="shared" si="350"/>
        <v>0.20906250000000001</v>
      </c>
      <c r="T1854" s="31">
        <f t="shared" si="351"/>
        <v>0.78918981481481476</v>
      </c>
      <c r="U1854" s="4">
        <f t="shared" si="345"/>
        <v>0</v>
      </c>
      <c r="V1854" s="4" t="str">
        <f t="shared" si="346"/>
        <v/>
      </c>
      <c r="W1854" s="18" t="str">
        <f>IF(V1854="","",VLOOKUP(L1854,日射量と図３!$A$4:$C$368,3,TRUE)*238.85/100)</f>
        <v/>
      </c>
      <c r="X1854" s="4" t="str">
        <f t="shared" si="347"/>
        <v/>
      </c>
      <c r="Y1854" s="4" t="str">
        <f t="shared" si="352"/>
        <v/>
      </c>
      <c r="Z1854" s="4" t="str">
        <f t="shared" si="353"/>
        <v/>
      </c>
      <c r="AA1854" s="4" t="str">
        <f>IF($V1854="","",IF(Y1854&lt;36,0,IF(AND(36&lt;=Y1854,Y1854&lt;71),VLOOKUP($W1854,日射量と図３!$E$6:$F$34,2,TRUE),IF(AND(71&lt;=Y1854,Y1854&lt;107),VLOOKUP($W1854,日射量と図３!$E$6:$G$34,3,TRUE),IF(AND(107&lt;=Y1854,Y1854&lt;143),VLOOKUP($W1854,日射量と図３!$E$6:$H$34,4,TRUE),VLOOKUP($W1854,日射量と図３!$E$6:$I$34,5,TRUE))))))</f>
        <v/>
      </c>
      <c r="AB1854" s="4" t="str">
        <f>IF($V1854="","",IF(Z1854&lt;36,0,IF(AND(36&lt;=Z1854,Z1854&lt;71),VLOOKUP($W1854,日射量と図３!$E$6:$F$34,2,TRUE),IF(AND(71&lt;=Z1854,Z1854&lt;107),VLOOKUP($W1854,日射量と図３!$E$6:$G$34,3,TRUE),IF(AND(107&lt;=Z1854,Z1854&lt;143),VLOOKUP($W1854,日射量と図３!$E$6:$H$34,4,TRUE),VLOOKUP($W1854,日射量と図３!$E$6:$I$34,5,TRUE))))))</f>
        <v/>
      </c>
      <c r="AC1854" s="382" t="str">
        <f t="shared" si="348"/>
        <v/>
      </c>
      <c r="AD1854" s="382" t="str">
        <f t="shared" si="349"/>
        <v/>
      </c>
    </row>
    <row r="1855" spans="11:30" ht="13.5" customHeight="1">
      <c r="K1855" s="4">
        <f t="shared" si="342"/>
        <v>8</v>
      </c>
      <c r="L1855" s="34">
        <v>43329</v>
      </c>
      <c r="M1855" s="4">
        <v>78</v>
      </c>
      <c r="N1855" s="4">
        <v>4</v>
      </c>
      <c r="O1855" s="31">
        <v>0.125</v>
      </c>
      <c r="P1855" s="35">
        <v>25.879999999999995</v>
      </c>
      <c r="Q1855" s="36">
        <f t="shared" si="343"/>
        <v>13</v>
      </c>
      <c r="R1855" s="4">
        <f t="shared" si="344"/>
        <v>0</v>
      </c>
      <c r="S1855" s="31">
        <f t="shared" si="350"/>
        <v>0.20906250000000001</v>
      </c>
      <c r="T1855" s="31">
        <f t="shared" si="351"/>
        <v>0.78918981481481476</v>
      </c>
      <c r="U1855" s="4">
        <f t="shared" si="345"/>
        <v>0</v>
      </c>
      <c r="V1855" s="4" t="str">
        <f t="shared" si="346"/>
        <v/>
      </c>
      <c r="W1855" s="18" t="str">
        <f>IF(V1855="","",VLOOKUP(L1855,日射量と図３!$A$4:$C$368,3,TRUE)*238.85/100)</f>
        <v/>
      </c>
      <c r="X1855" s="4" t="str">
        <f t="shared" si="347"/>
        <v/>
      </c>
      <c r="Y1855" s="4" t="str">
        <f t="shared" si="352"/>
        <v/>
      </c>
      <c r="Z1855" s="4" t="str">
        <f t="shared" si="353"/>
        <v/>
      </c>
      <c r="AA1855" s="4" t="str">
        <f>IF($V1855="","",IF(Y1855&lt;36,0,IF(AND(36&lt;=Y1855,Y1855&lt;71),VLOOKUP($W1855,日射量と図３!$E$6:$F$34,2,TRUE),IF(AND(71&lt;=Y1855,Y1855&lt;107),VLOOKUP($W1855,日射量と図３!$E$6:$G$34,3,TRUE),IF(AND(107&lt;=Y1855,Y1855&lt;143),VLOOKUP($W1855,日射量と図３!$E$6:$H$34,4,TRUE),VLOOKUP($W1855,日射量と図３!$E$6:$I$34,5,TRUE))))))</f>
        <v/>
      </c>
      <c r="AB1855" s="4" t="str">
        <f>IF($V1855="","",IF(Z1855&lt;36,0,IF(AND(36&lt;=Z1855,Z1855&lt;71),VLOOKUP($W1855,日射量と図３!$E$6:$F$34,2,TRUE),IF(AND(71&lt;=Z1855,Z1855&lt;107),VLOOKUP($W1855,日射量と図３!$E$6:$G$34,3,TRUE),IF(AND(107&lt;=Z1855,Z1855&lt;143),VLOOKUP($W1855,日射量と図３!$E$6:$H$34,4,TRUE),VLOOKUP($W1855,日射量と図３!$E$6:$I$34,5,TRUE))))))</f>
        <v/>
      </c>
      <c r="AC1855" s="382" t="str">
        <f t="shared" si="348"/>
        <v/>
      </c>
      <c r="AD1855" s="382" t="str">
        <f t="shared" si="349"/>
        <v/>
      </c>
    </row>
    <row r="1856" spans="11:30" ht="13.5" customHeight="1">
      <c r="K1856" s="4">
        <f t="shared" si="342"/>
        <v>8</v>
      </c>
      <c r="L1856" s="34">
        <v>43329</v>
      </c>
      <c r="M1856" s="4">
        <v>78</v>
      </c>
      <c r="N1856" s="4">
        <v>5</v>
      </c>
      <c r="O1856" s="31">
        <v>0.16666666666666666</v>
      </c>
      <c r="P1856" s="35">
        <v>25.79</v>
      </c>
      <c r="Q1856" s="36">
        <f t="shared" si="343"/>
        <v>15</v>
      </c>
      <c r="R1856" s="4">
        <f t="shared" si="344"/>
        <v>0</v>
      </c>
      <c r="S1856" s="31">
        <f t="shared" si="350"/>
        <v>0.20906250000000001</v>
      </c>
      <c r="T1856" s="31">
        <f t="shared" si="351"/>
        <v>0.78918981481481476</v>
      </c>
      <c r="U1856" s="4">
        <f t="shared" si="345"/>
        <v>0</v>
      </c>
      <c r="V1856" s="4" t="str">
        <f t="shared" si="346"/>
        <v/>
      </c>
      <c r="W1856" s="18" t="str">
        <f>IF(V1856="","",VLOOKUP(L1856,日射量と図３!$A$4:$C$368,3,TRUE)*238.85/100)</f>
        <v/>
      </c>
      <c r="X1856" s="4" t="str">
        <f t="shared" si="347"/>
        <v/>
      </c>
      <c r="Y1856" s="4" t="str">
        <f t="shared" si="352"/>
        <v/>
      </c>
      <c r="Z1856" s="4" t="str">
        <f t="shared" si="353"/>
        <v/>
      </c>
      <c r="AA1856" s="4" t="str">
        <f>IF($V1856="","",IF(Y1856&lt;36,0,IF(AND(36&lt;=Y1856,Y1856&lt;71),VLOOKUP($W1856,日射量と図３!$E$6:$F$34,2,TRUE),IF(AND(71&lt;=Y1856,Y1856&lt;107),VLOOKUP($W1856,日射量と図３!$E$6:$G$34,3,TRUE),IF(AND(107&lt;=Y1856,Y1856&lt;143),VLOOKUP($W1856,日射量と図３!$E$6:$H$34,4,TRUE),VLOOKUP($W1856,日射量と図３!$E$6:$I$34,5,TRUE))))))</f>
        <v/>
      </c>
      <c r="AB1856" s="4" t="str">
        <f>IF($V1856="","",IF(Z1856&lt;36,0,IF(AND(36&lt;=Z1856,Z1856&lt;71),VLOOKUP($W1856,日射量と図３!$E$6:$F$34,2,TRUE),IF(AND(71&lt;=Z1856,Z1856&lt;107),VLOOKUP($W1856,日射量と図３!$E$6:$G$34,3,TRUE),IF(AND(107&lt;=Z1856,Z1856&lt;143),VLOOKUP($W1856,日射量と図３!$E$6:$H$34,4,TRUE),VLOOKUP($W1856,日射量と図３!$E$6:$I$34,5,TRUE))))))</f>
        <v/>
      </c>
      <c r="AC1856" s="382" t="str">
        <f t="shared" si="348"/>
        <v/>
      </c>
      <c r="AD1856" s="382" t="str">
        <f t="shared" si="349"/>
        <v/>
      </c>
    </row>
    <row r="1857" spans="11:30" ht="13.5" customHeight="1">
      <c r="K1857" s="4">
        <f t="shared" si="342"/>
        <v>8</v>
      </c>
      <c r="L1857" s="34">
        <v>43329</v>
      </c>
      <c r="M1857" s="4">
        <v>78</v>
      </c>
      <c r="N1857" s="4">
        <v>6</v>
      </c>
      <c r="O1857" s="31">
        <v>0.20833333333333334</v>
      </c>
      <c r="P1857" s="35">
        <v>25.75</v>
      </c>
      <c r="Q1857" s="36">
        <f t="shared" si="343"/>
        <v>15</v>
      </c>
      <c r="R1857" s="4">
        <f t="shared" si="344"/>
        <v>0</v>
      </c>
      <c r="S1857" s="31">
        <f t="shared" si="350"/>
        <v>0.20906250000000001</v>
      </c>
      <c r="T1857" s="31">
        <f t="shared" si="351"/>
        <v>0.78918981481481476</v>
      </c>
      <c r="U1857" s="4">
        <f t="shared" si="345"/>
        <v>0</v>
      </c>
      <c r="V1857" s="4" t="str">
        <f t="shared" si="346"/>
        <v/>
      </c>
      <c r="W1857" s="18" t="str">
        <f>IF(V1857="","",VLOOKUP(L1857,日射量と図３!$A$4:$C$368,3,TRUE)*238.85/100)</f>
        <v/>
      </c>
      <c r="X1857" s="4" t="str">
        <f t="shared" si="347"/>
        <v/>
      </c>
      <c r="Y1857" s="4" t="str">
        <f t="shared" si="352"/>
        <v/>
      </c>
      <c r="Z1857" s="4" t="str">
        <f t="shared" si="353"/>
        <v/>
      </c>
      <c r="AA1857" s="4" t="str">
        <f>IF($V1857="","",IF(Y1857&lt;36,0,IF(AND(36&lt;=Y1857,Y1857&lt;71),VLOOKUP($W1857,日射量と図３!$E$6:$F$34,2,TRUE),IF(AND(71&lt;=Y1857,Y1857&lt;107),VLOOKUP($W1857,日射量と図３!$E$6:$G$34,3,TRUE),IF(AND(107&lt;=Y1857,Y1857&lt;143),VLOOKUP($W1857,日射量と図３!$E$6:$H$34,4,TRUE),VLOOKUP($W1857,日射量と図３!$E$6:$I$34,5,TRUE))))))</f>
        <v/>
      </c>
      <c r="AB1857" s="4" t="str">
        <f>IF($V1857="","",IF(Z1857&lt;36,0,IF(AND(36&lt;=Z1857,Z1857&lt;71),VLOOKUP($W1857,日射量と図３!$E$6:$F$34,2,TRUE),IF(AND(71&lt;=Z1857,Z1857&lt;107),VLOOKUP($W1857,日射量と図３!$E$6:$G$34,3,TRUE),IF(AND(107&lt;=Z1857,Z1857&lt;143),VLOOKUP($W1857,日射量と図３!$E$6:$H$34,4,TRUE),VLOOKUP($W1857,日射量と図３!$E$6:$I$34,5,TRUE))))))</f>
        <v/>
      </c>
      <c r="AC1857" s="382" t="str">
        <f t="shared" si="348"/>
        <v/>
      </c>
      <c r="AD1857" s="382" t="str">
        <f t="shared" si="349"/>
        <v/>
      </c>
    </row>
    <row r="1858" spans="11:30" ht="13.5" customHeight="1">
      <c r="K1858" s="4">
        <f t="shared" si="342"/>
        <v>8</v>
      </c>
      <c r="L1858" s="34">
        <v>43329</v>
      </c>
      <c r="M1858" s="4">
        <v>78</v>
      </c>
      <c r="N1858" s="4">
        <v>7</v>
      </c>
      <c r="O1858" s="31">
        <v>0.25</v>
      </c>
      <c r="P1858" s="35">
        <v>25.839999999999996</v>
      </c>
      <c r="Q1858" s="36">
        <f t="shared" si="343"/>
        <v>15</v>
      </c>
      <c r="R1858" s="4">
        <f t="shared" si="344"/>
        <v>0</v>
      </c>
      <c r="S1858" s="31">
        <f t="shared" si="350"/>
        <v>0.20906250000000001</v>
      </c>
      <c r="T1858" s="31">
        <f t="shared" si="351"/>
        <v>0.78918981481481476</v>
      </c>
      <c r="U1858" s="4">
        <f t="shared" si="345"/>
        <v>0</v>
      </c>
      <c r="V1858" s="4" t="str">
        <f t="shared" si="346"/>
        <v/>
      </c>
      <c r="W1858" s="18" t="str">
        <f>IF(V1858="","",VLOOKUP(L1858,日射量と図３!$A$4:$C$368,3,TRUE)*238.85/100)</f>
        <v/>
      </c>
      <c r="X1858" s="4" t="str">
        <f t="shared" si="347"/>
        <v/>
      </c>
      <c r="Y1858" s="4" t="str">
        <f t="shared" si="352"/>
        <v/>
      </c>
      <c r="Z1858" s="4" t="str">
        <f t="shared" si="353"/>
        <v/>
      </c>
      <c r="AA1858" s="4" t="str">
        <f>IF($V1858="","",IF(Y1858&lt;36,0,IF(AND(36&lt;=Y1858,Y1858&lt;71),VLOOKUP($W1858,日射量と図３!$E$6:$F$34,2,TRUE),IF(AND(71&lt;=Y1858,Y1858&lt;107),VLOOKUP($W1858,日射量と図３!$E$6:$G$34,3,TRUE),IF(AND(107&lt;=Y1858,Y1858&lt;143),VLOOKUP($W1858,日射量と図３!$E$6:$H$34,4,TRUE),VLOOKUP($W1858,日射量と図３!$E$6:$I$34,5,TRUE))))))</f>
        <v/>
      </c>
      <c r="AB1858" s="4" t="str">
        <f>IF($V1858="","",IF(Z1858&lt;36,0,IF(AND(36&lt;=Z1858,Z1858&lt;71),VLOOKUP($W1858,日射量と図３!$E$6:$F$34,2,TRUE),IF(AND(71&lt;=Z1858,Z1858&lt;107),VLOOKUP($W1858,日射量と図３!$E$6:$G$34,3,TRUE),IF(AND(107&lt;=Z1858,Z1858&lt;143),VLOOKUP($W1858,日射量と図３!$E$6:$H$34,4,TRUE),VLOOKUP($W1858,日射量と図３!$E$6:$I$34,5,TRUE))))))</f>
        <v/>
      </c>
      <c r="AC1858" s="382" t="str">
        <f t="shared" si="348"/>
        <v/>
      </c>
      <c r="AD1858" s="382" t="str">
        <f t="shared" si="349"/>
        <v/>
      </c>
    </row>
    <row r="1859" spans="11:30" ht="13.5" customHeight="1">
      <c r="K1859" s="4">
        <f t="shared" si="342"/>
        <v>8</v>
      </c>
      <c r="L1859" s="34">
        <v>43329</v>
      </c>
      <c r="M1859" s="4">
        <v>78</v>
      </c>
      <c r="N1859" s="4">
        <v>8</v>
      </c>
      <c r="O1859" s="31">
        <v>0.29166666666666669</v>
      </c>
      <c r="P1859" s="35">
        <v>26.72</v>
      </c>
      <c r="Q1859" s="36">
        <f t="shared" si="343"/>
        <v>12</v>
      </c>
      <c r="R1859" s="4">
        <f t="shared" si="344"/>
        <v>0</v>
      </c>
      <c r="S1859" s="31">
        <f t="shared" si="350"/>
        <v>0.20906250000000001</v>
      </c>
      <c r="T1859" s="31">
        <f t="shared" si="351"/>
        <v>0.78918981481481476</v>
      </c>
      <c r="U1859" s="4">
        <f t="shared" si="345"/>
        <v>0</v>
      </c>
      <c r="V1859" s="4" t="str">
        <f t="shared" si="346"/>
        <v/>
      </c>
      <c r="W1859" s="18" t="str">
        <f>IF(V1859="","",VLOOKUP(L1859,日射量と図３!$A$4:$C$368,3,TRUE)*238.85/100)</f>
        <v/>
      </c>
      <c r="X1859" s="4" t="str">
        <f t="shared" si="347"/>
        <v/>
      </c>
      <c r="Y1859" s="4" t="str">
        <f t="shared" si="352"/>
        <v/>
      </c>
      <c r="Z1859" s="4" t="str">
        <f t="shared" si="353"/>
        <v/>
      </c>
      <c r="AA1859" s="4" t="str">
        <f>IF($V1859="","",IF(Y1859&lt;36,0,IF(AND(36&lt;=Y1859,Y1859&lt;71),VLOOKUP($W1859,日射量と図３!$E$6:$F$34,2,TRUE),IF(AND(71&lt;=Y1859,Y1859&lt;107),VLOOKUP($W1859,日射量と図３!$E$6:$G$34,3,TRUE),IF(AND(107&lt;=Y1859,Y1859&lt;143),VLOOKUP($W1859,日射量と図３!$E$6:$H$34,4,TRUE),VLOOKUP($W1859,日射量と図３!$E$6:$I$34,5,TRUE))))))</f>
        <v/>
      </c>
      <c r="AB1859" s="4" t="str">
        <f>IF($V1859="","",IF(Z1859&lt;36,0,IF(AND(36&lt;=Z1859,Z1859&lt;71),VLOOKUP($W1859,日射量と図３!$E$6:$F$34,2,TRUE),IF(AND(71&lt;=Z1859,Z1859&lt;107),VLOOKUP($W1859,日射量と図３!$E$6:$G$34,3,TRUE),IF(AND(107&lt;=Z1859,Z1859&lt;143),VLOOKUP($W1859,日射量と図３!$E$6:$H$34,4,TRUE),VLOOKUP($W1859,日射量と図３!$E$6:$I$34,5,TRUE))))))</f>
        <v/>
      </c>
      <c r="AC1859" s="382" t="str">
        <f t="shared" si="348"/>
        <v/>
      </c>
      <c r="AD1859" s="382" t="str">
        <f t="shared" si="349"/>
        <v/>
      </c>
    </row>
    <row r="1860" spans="11:30" ht="13.5" customHeight="1">
      <c r="K1860" s="4">
        <f t="shared" si="342"/>
        <v>8</v>
      </c>
      <c r="L1860" s="34">
        <v>43329</v>
      </c>
      <c r="M1860" s="4">
        <v>78</v>
      </c>
      <c r="N1860" s="4">
        <v>9</v>
      </c>
      <c r="O1860" s="31">
        <v>0.33333333333333331</v>
      </c>
      <c r="P1860" s="35">
        <v>27.99</v>
      </c>
      <c r="Q1860" s="36">
        <f t="shared" si="343"/>
        <v>12</v>
      </c>
      <c r="R1860" s="4">
        <f t="shared" si="344"/>
        <v>0</v>
      </c>
      <c r="S1860" s="31">
        <f t="shared" si="350"/>
        <v>0.20906250000000001</v>
      </c>
      <c r="T1860" s="31">
        <f t="shared" si="351"/>
        <v>0.78918981481481476</v>
      </c>
      <c r="U1860" s="4">
        <f t="shared" si="345"/>
        <v>0</v>
      </c>
      <c r="V1860" s="4" t="str">
        <f t="shared" si="346"/>
        <v/>
      </c>
      <c r="W1860" s="18" t="str">
        <f>IF(V1860="","",VLOOKUP(L1860,日射量と図３!$A$4:$C$368,3,TRUE)*238.85/100)</f>
        <v/>
      </c>
      <c r="X1860" s="4" t="str">
        <f t="shared" si="347"/>
        <v/>
      </c>
      <c r="Y1860" s="4" t="str">
        <f t="shared" si="352"/>
        <v/>
      </c>
      <c r="Z1860" s="4" t="str">
        <f t="shared" si="353"/>
        <v/>
      </c>
      <c r="AA1860" s="4" t="str">
        <f>IF($V1860="","",IF(Y1860&lt;36,0,IF(AND(36&lt;=Y1860,Y1860&lt;71),VLOOKUP($W1860,日射量と図３!$E$6:$F$34,2,TRUE),IF(AND(71&lt;=Y1860,Y1860&lt;107),VLOOKUP($W1860,日射量と図３!$E$6:$G$34,3,TRUE),IF(AND(107&lt;=Y1860,Y1860&lt;143),VLOOKUP($W1860,日射量と図３!$E$6:$H$34,4,TRUE),VLOOKUP($W1860,日射量と図３!$E$6:$I$34,5,TRUE))))))</f>
        <v/>
      </c>
      <c r="AB1860" s="4" t="str">
        <f>IF($V1860="","",IF(Z1860&lt;36,0,IF(AND(36&lt;=Z1860,Z1860&lt;71),VLOOKUP($W1860,日射量と図３!$E$6:$F$34,2,TRUE),IF(AND(71&lt;=Z1860,Z1860&lt;107),VLOOKUP($W1860,日射量と図３!$E$6:$G$34,3,TRUE),IF(AND(107&lt;=Z1860,Z1860&lt;143),VLOOKUP($W1860,日射量と図３!$E$6:$H$34,4,TRUE),VLOOKUP($W1860,日射量と図３!$E$6:$I$34,5,TRUE))))))</f>
        <v/>
      </c>
      <c r="AC1860" s="382" t="str">
        <f t="shared" si="348"/>
        <v/>
      </c>
      <c r="AD1860" s="382" t="str">
        <f t="shared" si="349"/>
        <v/>
      </c>
    </row>
    <row r="1861" spans="11:30" ht="13.5" customHeight="1">
      <c r="K1861" s="4">
        <f t="shared" ref="K1861:K1924" si="354">MONTH(L1861)</f>
        <v>8</v>
      </c>
      <c r="L1861" s="34">
        <v>43329</v>
      </c>
      <c r="M1861" s="4">
        <v>78</v>
      </c>
      <c r="N1861" s="4">
        <v>10</v>
      </c>
      <c r="O1861" s="31">
        <v>0.375</v>
      </c>
      <c r="P1861" s="35">
        <v>29.140000000000004</v>
      </c>
      <c r="Q1861" s="36">
        <f t="shared" ref="Q1861:Q1924" si="355">IF(O1861&lt;$B$15,$D$14,IF(O1861&lt;$B$16,$D$15,IF(O1861&lt;$B$17,$D$16,IF(O1861&lt;$B$18,$D$17,IF(O1861&lt;$B$19,$D$18,$D$19)))))</f>
        <v>12</v>
      </c>
      <c r="R1861" s="4">
        <f t="shared" ref="R1861:R1924" si="356">IF(Q1861-P1861&gt;0,Q1861-P1861,0)</f>
        <v>0</v>
      </c>
      <c r="S1861" s="31">
        <f t="shared" si="350"/>
        <v>0.20906250000000001</v>
      </c>
      <c r="T1861" s="31">
        <f t="shared" si="351"/>
        <v>0.78918981481481476</v>
      </c>
      <c r="U1861" s="4">
        <f t="shared" ref="U1861:U1924" si="357">IF(AND(S1861&lt;O1861,O1861&lt;T1861),R1861,0)</f>
        <v>0</v>
      </c>
      <c r="V1861" s="4" t="str">
        <f t="shared" ref="V1861:V1924" si="358">IF(N1861=1,SUM(U1861:U1884),"")</f>
        <v/>
      </c>
      <c r="W1861" s="18" t="str">
        <f>IF(V1861="","",VLOOKUP(L1861,日射量と図３!$A$4:$C$368,3,TRUE)*238.85/100)</f>
        <v/>
      </c>
      <c r="X1861" s="4" t="str">
        <f t="shared" ref="X1861:X1924" si="359">IF(V1861="","",VLOOKUP(K1861,$AF$38:$AJ$49,5,TRUE))</f>
        <v/>
      </c>
      <c r="Y1861" s="4" t="str">
        <f t="shared" si="352"/>
        <v/>
      </c>
      <c r="Z1861" s="4" t="str">
        <f t="shared" si="353"/>
        <v/>
      </c>
      <c r="AA1861" s="4" t="str">
        <f>IF($V1861="","",IF(Y1861&lt;36,0,IF(AND(36&lt;=Y1861,Y1861&lt;71),VLOOKUP($W1861,日射量と図３!$E$6:$F$34,2,TRUE),IF(AND(71&lt;=Y1861,Y1861&lt;107),VLOOKUP($W1861,日射量と図３!$E$6:$G$34,3,TRUE),IF(AND(107&lt;=Y1861,Y1861&lt;143),VLOOKUP($W1861,日射量と図３!$E$6:$H$34,4,TRUE),VLOOKUP($W1861,日射量と図３!$E$6:$I$34,5,TRUE))))))</f>
        <v/>
      </c>
      <c r="AB1861" s="4" t="str">
        <f>IF($V1861="","",IF(Z1861&lt;36,0,IF(AND(36&lt;=Z1861,Z1861&lt;71),VLOOKUP($W1861,日射量と図３!$E$6:$F$34,2,TRUE),IF(AND(71&lt;=Z1861,Z1861&lt;107),VLOOKUP($W1861,日射量と図３!$E$6:$G$34,3,TRUE),IF(AND(107&lt;=Z1861,Z1861&lt;143),VLOOKUP($W1861,日射量と図３!$E$6:$H$34,4,TRUE),VLOOKUP($W1861,日射量と図３!$E$6:$I$34,5,TRUE))))))</f>
        <v/>
      </c>
      <c r="AC1861" s="382" t="str">
        <f t="shared" si="348"/>
        <v/>
      </c>
      <c r="AD1861" s="382" t="str">
        <f t="shared" si="349"/>
        <v/>
      </c>
    </row>
    <row r="1862" spans="11:30" ht="13.5" customHeight="1">
      <c r="K1862" s="4">
        <f t="shared" si="354"/>
        <v>8</v>
      </c>
      <c r="L1862" s="34">
        <v>43329</v>
      </c>
      <c r="M1862" s="4">
        <v>78</v>
      </c>
      <c r="N1862" s="4">
        <v>11</v>
      </c>
      <c r="O1862" s="31">
        <v>0.41666666666666669</v>
      </c>
      <c r="P1862" s="35">
        <v>30.189999999999998</v>
      </c>
      <c r="Q1862" s="36">
        <f t="shared" si="355"/>
        <v>12</v>
      </c>
      <c r="R1862" s="4">
        <f t="shared" si="356"/>
        <v>0</v>
      </c>
      <c r="S1862" s="31">
        <f t="shared" si="350"/>
        <v>0.20906250000000001</v>
      </c>
      <c r="T1862" s="31">
        <f t="shared" si="351"/>
        <v>0.78918981481481476</v>
      </c>
      <c r="U1862" s="4">
        <f t="shared" si="357"/>
        <v>0</v>
      </c>
      <c r="V1862" s="4" t="str">
        <f t="shared" si="358"/>
        <v/>
      </c>
      <c r="W1862" s="18" t="str">
        <f>IF(V1862="","",VLOOKUP(L1862,日射量と図３!$A$4:$C$368,3,TRUE)*238.85/100)</f>
        <v/>
      </c>
      <c r="X1862" s="4" t="str">
        <f t="shared" si="359"/>
        <v/>
      </c>
      <c r="Y1862" s="4" t="str">
        <f t="shared" si="352"/>
        <v/>
      </c>
      <c r="Z1862" s="4" t="str">
        <f t="shared" si="353"/>
        <v/>
      </c>
      <c r="AA1862" s="4" t="str">
        <f>IF($V1862="","",IF(Y1862&lt;36,0,IF(AND(36&lt;=Y1862,Y1862&lt;71),VLOOKUP($W1862,日射量と図３!$E$6:$F$34,2,TRUE),IF(AND(71&lt;=Y1862,Y1862&lt;107),VLOOKUP($W1862,日射量と図３!$E$6:$G$34,3,TRUE),IF(AND(107&lt;=Y1862,Y1862&lt;143),VLOOKUP($W1862,日射量と図３!$E$6:$H$34,4,TRUE),VLOOKUP($W1862,日射量と図３!$E$6:$I$34,5,TRUE))))))</f>
        <v/>
      </c>
      <c r="AB1862" s="4" t="str">
        <f>IF($V1862="","",IF(Z1862&lt;36,0,IF(AND(36&lt;=Z1862,Z1862&lt;71),VLOOKUP($W1862,日射量と図３!$E$6:$F$34,2,TRUE),IF(AND(71&lt;=Z1862,Z1862&lt;107),VLOOKUP($W1862,日射量と図３!$E$6:$G$34,3,TRUE),IF(AND(107&lt;=Z1862,Z1862&lt;143),VLOOKUP($W1862,日射量と図３!$E$6:$H$34,4,TRUE),VLOOKUP($W1862,日射量と図３!$E$6:$I$34,5,TRUE))))))</f>
        <v/>
      </c>
      <c r="AC1862" s="382" t="str">
        <f t="shared" si="348"/>
        <v/>
      </c>
      <c r="AD1862" s="382" t="str">
        <f t="shared" si="349"/>
        <v/>
      </c>
    </row>
    <row r="1863" spans="11:30" ht="13.5" customHeight="1">
      <c r="K1863" s="4">
        <f t="shared" si="354"/>
        <v>8</v>
      </c>
      <c r="L1863" s="34">
        <v>43329</v>
      </c>
      <c r="M1863" s="4">
        <v>78</v>
      </c>
      <c r="N1863" s="4">
        <v>12</v>
      </c>
      <c r="O1863" s="31">
        <v>0.45833333333333331</v>
      </c>
      <c r="P1863" s="35">
        <v>31.349999999999994</v>
      </c>
      <c r="Q1863" s="36">
        <f t="shared" si="355"/>
        <v>12</v>
      </c>
      <c r="R1863" s="4">
        <f t="shared" si="356"/>
        <v>0</v>
      </c>
      <c r="S1863" s="31">
        <f t="shared" si="350"/>
        <v>0.20906250000000001</v>
      </c>
      <c r="T1863" s="31">
        <f t="shared" si="351"/>
        <v>0.78918981481481476</v>
      </c>
      <c r="U1863" s="4">
        <f t="shared" si="357"/>
        <v>0</v>
      </c>
      <c r="V1863" s="4" t="str">
        <f t="shared" si="358"/>
        <v/>
      </c>
      <c r="W1863" s="18" t="str">
        <f>IF(V1863="","",VLOOKUP(L1863,日射量と図３!$A$4:$C$368,3,TRUE)*238.85/100)</f>
        <v/>
      </c>
      <c r="X1863" s="4" t="str">
        <f t="shared" si="359"/>
        <v/>
      </c>
      <c r="Y1863" s="4" t="str">
        <f t="shared" si="352"/>
        <v/>
      </c>
      <c r="Z1863" s="4" t="str">
        <f t="shared" si="353"/>
        <v/>
      </c>
      <c r="AA1863" s="4" t="str">
        <f>IF($V1863="","",IF(Y1863&lt;36,0,IF(AND(36&lt;=Y1863,Y1863&lt;71),VLOOKUP($W1863,日射量と図３!$E$6:$F$34,2,TRUE),IF(AND(71&lt;=Y1863,Y1863&lt;107),VLOOKUP($W1863,日射量と図３!$E$6:$G$34,3,TRUE),IF(AND(107&lt;=Y1863,Y1863&lt;143),VLOOKUP($W1863,日射量と図３!$E$6:$H$34,4,TRUE),VLOOKUP($W1863,日射量と図３!$E$6:$I$34,5,TRUE))))))</f>
        <v/>
      </c>
      <c r="AB1863" s="4" t="str">
        <f>IF($V1863="","",IF(Z1863&lt;36,0,IF(AND(36&lt;=Z1863,Z1863&lt;71),VLOOKUP($W1863,日射量と図３!$E$6:$F$34,2,TRUE),IF(AND(71&lt;=Z1863,Z1863&lt;107),VLOOKUP($W1863,日射量と図３!$E$6:$G$34,3,TRUE),IF(AND(107&lt;=Z1863,Z1863&lt;143),VLOOKUP($W1863,日射量と図３!$E$6:$H$34,4,TRUE),VLOOKUP($W1863,日射量と図３!$E$6:$I$34,5,TRUE))))))</f>
        <v/>
      </c>
      <c r="AC1863" s="382" t="str">
        <f t="shared" si="348"/>
        <v/>
      </c>
      <c r="AD1863" s="382" t="str">
        <f t="shared" si="349"/>
        <v/>
      </c>
    </row>
    <row r="1864" spans="11:30" ht="13.5" customHeight="1">
      <c r="K1864" s="4">
        <f t="shared" si="354"/>
        <v>8</v>
      </c>
      <c r="L1864" s="34">
        <v>43329</v>
      </c>
      <c r="M1864" s="4">
        <v>78</v>
      </c>
      <c r="N1864" s="4">
        <v>13</v>
      </c>
      <c r="O1864" s="31">
        <v>0.5</v>
      </c>
      <c r="P1864" s="35">
        <v>31.829999999999995</v>
      </c>
      <c r="Q1864" s="36">
        <f t="shared" si="355"/>
        <v>12</v>
      </c>
      <c r="R1864" s="4">
        <f t="shared" si="356"/>
        <v>0</v>
      </c>
      <c r="S1864" s="31">
        <f t="shared" si="350"/>
        <v>0.20906250000000001</v>
      </c>
      <c r="T1864" s="31">
        <f t="shared" si="351"/>
        <v>0.78918981481481476</v>
      </c>
      <c r="U1864" s="4">
        <f t="shared" si="357"/>
        <v>0</v>
      </c>
      <c r="V1864" s="4" t="str">
        <f t="shared" si="358"/>
        <v/>
      </c>
      <c r="W1864" s="18" t="str">
        <f>IF(V1864="","",VLOOKUP(L1864,日射量と図３!$A$4:$C$368,3,TRUE)*238.85/100)</f>
        <v/>
      </c>
      <c r="X1864" s="4" t="str">
        <f t="shared" si="359"/>
        <v/>
      </c>
      <c r="Y1864" s="4" t="str">
        <f t="shared" si="352"/>
        <v/>
      </c>
      <c r="Z1864" s="4" t="str">
        <f t="shared" si="353"/>
        <v/>
      </c>
      <c r="AA1864" s="4" t="str">
        <f>IF($V1864="","",IF(Y1864&lt;36,0,IF(AND(36&lt;=Y1864,Y1864&lt;71),VLOOKUP($W1864,日射量と図３!$E$6:$F$34,2,TRUE),IF(AND(71&lt;=Y1864,Y1864&lt;107),VLOOKUP($W1864,日射量と図３!$E$6:$G$34,3,TRUE),IF(AND(107&lt;=Y1864,Y1864&lt;143),VLOOKUP($W1864,日射量と図３!$E$6:$H$34,4,TRUE),VLOOKUP($W1864,日射量と図３!$E$6:$I$34,5,TRUE))))))</f>
        <v/>
      </c>
      <c r="AB1864" s="4" t="str">
        <f>IF($V1864="","",IF(Z1864&lt;36,0,IF(AND(36&lt;=Z1864,Z1864&lt;71),VLOOKUP($W1864,日射量と図３!$E$6:$F$34,2,TRUE),IF(AND(71&lt;=Z1864,Z1864&lt;107),VLOOKUP($W1864,日射量と図３!$E$6:$G$34,3,TRUE),IF(AND(107&lt;=Z1864,Z1864&lt;143),VLOOKUP($W1864,日射量と図３!$E$6:$H$34,4,TRUE),VLOOKUP($W1864,日射量と図３!$E$6:$I$34,5,TRUE))))))</f>
        <v/>
      </c>
      <c r="AC1864" s="382" t="str">
        <f t="shared" si="348"/>
        <v/>
      </c>
      <c r="AD1864" s="382" t="str">
        <f t="shared" si="349"/>
        <v/>
      </c>
    </row>
    <row r="1865" spans="11:30" ht="13.5" customHeight="1">
      <c r="K1865" s="4">
        <f t="shared" si="354"/>
        <v>8</v>
      </c>
      <c r="L1865" s="34">
        <v>43329</v>
      </c>
      <c r="M1865" s="4">
        <v>78</v>
      </c>
      <c r="N1865" s="4">
        <v>14</v>
      </c>
      <c r="O1865" s="31">
        <v>0.54166666666666663</v>
      </c>
      <c r="P1865" s="35">
        <v>32.440000000000012</v>
      </c>
      <c r="Q1865" s="36">
        <f t="shared" si="355"/>
        <v>12</v>
      </c>
      <c r="R1865" s="4">
        <f t="shared" si="356"/>
        <v>0</v>
      </c>
      <c r="S1865" s="31">
        <f t="shared" si="350"/>
        <v>0.20906250000000001</v>
      </c>
      <c r="T1865" s="31">
        <f t="shared" si="351"/>
        <v>0.78918981481481476</v>
      </c>
      <c r="U1865" s="4">
        <f t="shared" si="357"/>
        <v>0</v>
      </c>
      <c r="V1865" s="4" t="str">
        <f t="shared" si="358"/>
        <v/>
      </c>
      <c r="W1865" s="18" t="str">
        <f>IF(V1865="","",VLOOKUP(L1865,日射量と図３!$A$4:$C$368,3,TRUE)*238.85/100)</f>
        <v/>
      </c>
      <c r="X1865" s="4" t="str">
        <f t="shared" si="359"/>
        <v/>
      </c>
      <c r="Y1865" s="4" t="str">
        <f t="shared" si="352"/>
        <v/>
      </c>
      <c r="Z1865" s="4" t="str">
        <f t="shared" si="353"/>
        <v/>
      </c>
      <c r="AA1865" s="4" t="str">
        <f>IF($V1865="","",IF(Y1865&lt;36,0,IF(AND(36&lt;=Y1865,Y1865&lt;71),VLOOKUP($W1865,日射量と図３!$E$6:$F$34,2,TRUE),IF(AND(71&lt;=Y1865,Y1865&lt;107),VLOOKUP($W1865,日射量と図３!$E$6:$G$34,3,TRUE),IF(AND(107&lt;=Y1865,Y1865&lt;143),VLOOKUP($W1865,日射量と図３!$E$6:$H$34,4,TRUE),VLOOKUP($W1865,日射量と図３!$E$6:$I$34,5,TRUE))))))</f>
        <v/>
      </c>
      <c r="AB1865" s="4" t="str">
        <f>IF($V1865="","",IF(Z1865&lt;36,0,IF(AND(36&lt;=Z1865,Z1865&lt;71),VLOOKUP($W1865,日射量と図３!$E$6:$F$34,2,TRUE),IF(AND(71&lt;=Z1865,Z1865&lt;107),VLOOKUP($W1865,日射量と図３!$E$6:$G$34,3,TRUE),IF(AND(107&lt;=Z1865,Z1865&lt;143),VLOOKUP($W1865,日射量と図３!$E$6:$H$34,4,TRUE),VLOOKUP($W1865,日射量と図３!$E$6:$I$34,5,TRUE))))))</f>
        <v/>
      </c>
      <c r="AC1865" s="382" t="str">
        <f t="shared" si="348"/>
        <v/>
      </c>
      <c r="AD1865" s="382" t="str">
        <f t="shared" si="349"/>
        <v/>
      </c>
    </row>
    <row r="1866" spans="11:30" ht="13.5" customHeight="1">
      <c r="K1866" s="4">
        <f t="shared" si="354"/>
        <v>8</v>
      </c>
      <c r="L1866" s="34">
        <v>43329</v>
      </c>
      <c r="M1866" s="4">
        <v>78</v>
      </c>
      <c r="N1866" s="4">
        <v>15</v>
      </c>
      <c r="O1866" s="31">
        <v>0.58333333333333337</v>
      </c>
      <c r="P1866" s="35">
        <v>32.369999999999997</v>
      </c>
      <c r="Q1866" s="36">
        <f t="shared" si="355"/>
        <v>12</v>
      </c>
      <c r="R1866" s="4">
        <f t="shared" si="356"/>
        <v>0</v>
      </c>
      <c r="S1866" s="31">
        <f t="shared" si="350"/>
        <v>0.20906250000000001</v>
      </c>
      <c r="T1866" s="31">
        <f t="shared" si="351"/>
        <v>0.78918981481481476</v>
      </c>
      <c r="U1866" s="4">
        <f t="shared" si="357"/>
        <v>0</v>
      </c>
      <c r="V1866" s="4" t="str">
        <f t="shared" si="358"/>
        <v/>
      </c>
      <c r="W1866" s="18" t="str">
        <f>IF(V1866="","",VLOOKUP(L1866,日射量と図３!$A$4:$C$368,3,TRUE)*238.85/100)</f>
        <v/>
      </c>
      <c r="X1866" s="4" t="str">
        <f t="shared" si="359"/>
        <v/>
      </c>
      <c r="Y1866" s="4" t="str">
        <f t="shared" si="352"/>
        <v/>
      </c>
      <c r="Z1866" s="4" t="str">
        <f t="shared" si="353"/>
        <v/>
      </c>
      <c r="AA1866" s="4" t="str">
        <f>IF($V1866="","",IF(Y1866&lt;36,0,IF(AND(36&lt;=Y1866,Y1866&lt;71),VLOOKUP($W1866,日射量と図３!$E$6:$F$34,2,TRUE),IF(AND(71&lt;=Y1866,Y1866&lt;107),VLOOKUP($W1866,日射量と図３!$E$6:$G$34,3,TRUE),IF(AND(107&lt;=Y1866,Y1866&lt;143),VLOOKUP($W1866,日射量と図３!$E$6:$H$34,4,TRUE),VLOOKUP($W1866,日射量と図３!$E$6:$I$34,5,TRUE))))))</f>
        <v/>
      </c>
      <c r="AB1866" s="4" t="str">
        <f>IF($V1866="","",IF(Z1866&lt;36,0,IF(AND(36&lt;=Z1866,Z1866&lt;71),VLOOKUP($W1866,日射量と図３!$E$6:$F$34,2,TRUE),IF(AND(71&lt;=Z1866,Z1866&lt;107),VLOOKUP($W1866,日射量と図３!$E$6:$G$34,3,TRUE),IF(AND(107&lt;=Z1866,Z1866&lt;143),VLOOKUP($W1866,日射量と図３!$E$6:$H$34,4,TRUE),VLOOKUP($W1866,日射量と図３!$E$6:$I$34,5,TRUE))))))</f>
        <v/>
      </c>
      <c r="AC1866" s="382" t="str">
        <f t="shared" si="348"/>
        <v/>
      </c>
      <c r="AD1866" s="382" t="str">
        <f t="shared" si="349"/>
        <v/>
      </c>
    </row>
    <row r="1867" spans="11:30" ht="13.5" customHeight="1">
      <c r="K1867" s="4">
        <f t="shared" si="354"/>
        <v>8</v>
      </c>
      <c r="L1867" s="34">
        <v>43329</v>
      </c>
      <c r="M1867" s="4">
        <v>78</v>
      </c>
      <c r="N1867" s="4">
        <v>16</v>
      </c>
      <c r="O1867" s="31">
        <v>0.625</v>
      </c>
      <c r="P1867" s="35">
        <v>31.870000000000005</v>
      </c>
      <c r="Q1867" s="36">
        <f t="shared" si="355"/>
        <v>16</v>
      </c>
      <c r="R1867" s="4">
        <f t="shared" si="356"/>
        <v>0</v>
      </c>
      <c r="S1867" s="31">
        <f t="shared" si="350"/>
        <v>0.20906250000000001</v>
      </c>
      <c r="T1867" s="31">
        <f t="shared" si="351"/>
        <v>0.78918981481481476</v>
      </c>
      <c r="U1867" s="4">
        <f t="shared" si="357"/>
        <v>0</v>
      </c>
      <c r="V1867" s="4" t="str">
        <f t="shared" si="358"/>
        <v/>
      </c>
      <c r="W1867" s="18" t="str">
        <f>IF(V1867="","",VLOOKUP(L1867,日射量と図３!$A$4:$C$368,3,TRUE)*238.85/100)</f>
        <v/>
      </c>
      <c r="X1867" s="4" t="str">
        <f t="shared" si="359"/>
        <v/>
      </c>
      <c r="Y1867" s="4" t="str">
        <f t="shared" si="352"/>
        <v/>
      </c>
      <c r="Z1867" s="4" t="str">
        <f t="shared" si="353"/>
        <v/>
      </c>
      <c r="AA1867" s="4" t="str">
        <f>IF($V1867="","",IF(Y1867&lt;36,0,IF(AND(36&lt;=Y1867,Y1867&lt;71),VLOOKUP($W1867,日射量と図３!$E$6:$F$34,2,TRUE),IF(AND(71&lt;=Y1867,Y1867&lt;107),VLOOKUP($W1867,日射量と図３!$E$6:$G$34,3,TRUE),IF(AND(107&lt;=Y1867,Y1867&lt;143),VLOOKUP($W1867,日射量と図３!$E$6:$H$34,4,TRUE),VLOOKUP($W1867,日射量と図３!$E$6:$I$34,5,TRUE))))))</f>
        <v/>
      </c>
      <c r="AB1867" s="4" t="str">
        <f>IF($V1867="","",IF(Z1867&lt;36,0,IF(AND(36&lt;=Z1867,Z1867&lt;71),VLOOKUP($W1867,日射量と図３!$E$6:$F$34,2,TRUE),IF(AND(71&lt;=Z1867,Z1867&lt;107),VLOOKUP($W1867,日射量と図３!$E$6:$G$34,3,TRUE),IF(AND(107&lt;=Z1867,Z1867&lt;143),VLOOKUP($W1867,日射量と図３!$E$6:$H$34,4,TRUE),VLOOKUP($W1867,日射量と図３!$E$6:$I$34,5,TRUE))))))</f>
        <v/>
      </c>
      <c r="AC1867" s="382" t="str">
        <f t="shared" si="348"/>
        <v/>
      </c>
      <c r="AD1867" s="382" t="str">
        <f t="shared" si="349"/>
        <v/>
      </c>
    </row>
    <row r="1868" spans="11:30" ht="13.5" customHeight="1">
      <c r="K1868" s="4">
        <f t="shared" si="354"/>
        <v>8</v>
      </c>
      <c r="L1868" s="34">
        <v>43329</v>
      </c>
      <c r="M1868" s="4">
        <v>78</v>
      </c>
      <c r="N1868" s="4">
        <v>17</v>
      </c>
      <c r="O1868" s="31">
        <v>0.66666666666666663</v>
      </c>
      <c r="P1868" s="35">
        <v>31.71</v>
      </c>
      <c r="Q1868" s="36">
        <f t="shared" si="355"/>
        <v>16</v>
      </c>
      <c r="R1868" s="4">
        <f t="shared" si="356"/>
        <v>0</v>
      </c>
      <c r="S1868" s="31">
        <f t="shared" si="350"/>
        <v>0.20906250000000001</v>
      </c>
      <c r="T1868" s="31">
        <f t="shared" si="351"/>
        <v>0.78918981481481476</v>
      </c>
      <c r="U1868" s="4">
        <f t="shared" si="357"/>
        <v>0</v>
      </c>
      <c r="V1868" s="4" t="str">
        <f t="shared" si="358"/>
        <v/>
      </c>
      <c r="W1868" s="18" t="str">
        <f>IF(V1868="","",VLOOKUP(L1868,日射量と図３!$A$4:$C$368,3,TRUE)*238.85/100)</f>
        <v/>
      </c>
      <c r="X1868" s="4" t="str">
        <f t="shared" si="359"/>
        <v/>
      </c>
      <c r="Y1868" s="4" t="str">
        <f t="shared" si="352"/>
        <v/>
      </c>
      <c r="Z1868" s="4" t="str">
        <f t="shared" si="353"/>
        <v/>
      </c>
      <c r="AA1868" s="4" t="str">
        <f>IF($V1868="","",IF(Y1868&lt;36,0,IF(AND(36&lt;=Y1868,Y1868&lt;71),VLOOKUP($W1868,日射量と図３!$E$6:$F$34,2,TRUE),IF(AND(71&lt;=Y1868,Y1868&lt;107),VLOOKUP($W1868,日射量と図３!$E$6:$G$34,3,TRUE),IF(AND(107&lt;=Y1868,Y1868&lt;143),VLOOKUP($W1868,日射量と図３!$E$6:$H$34,4,TRUE),VLOOKUP($W1868,日射量と図３!$E$6:$I$34,5,TRUE))))))</f>
        <v/>
      </c>
      <c r="AB1868" s="4" t="str">
        <f>IF($V1868="","",IF(Z1868&lt;36,0,IF(AND(36&lt;=Z1868,Z1868&lt;71),VLOOKUP($W1868,日射量と図３!$E$6:$F$34,2,TRUE),IF(AND(71&lt;=Z1868,Z1868&lt;107),VLOOKUP($W1868,日射量と図３!$E$6:$G$34,3,TRUE),IF(AND(107&lt;=Z1868,Z1868&lt;143),VLOOKUP($W1868,日射量と図３!$E$6:$H$34,4,TRUE),VLOOKUP($W1868,日射量と図３!$E$6:$I$34,5,TRUE))))))</f>
        <v/>
      </c>
      <c r="AC1868" s="382" t="str">
        <f t="shared" si="348"/>
        <v/>
      </c>
      <c r="AD1868" s="382" t="str">
        <f t="shared" si="349"/>
        <v/>
      </c>
    </row>
    <row r="1869" spans="11:30" ht="13.5" customHeight="1">
      <c r="K1869" s="4">
        <f t="shared" si="354"/>
        <v>8</v>
      </c>
      <c r="L1869" s="34">
        <v>43329</v>
      </c>
      <c r="M1869" s="4">
        <v>78</v>
      </c>
      <c r="N1869" s="4">
        <v>18</v>
      </c>
      <c r="O1869" s="31">
        <v>0.70833333333333337</v>
      </c>
      <c r="P1869" s="35">
        <v>31</v>
      </c>
      <c r="Q1869" s="36">
        <f t="shared" si="355"/>
        <v>16</v>
      </c>
      <c r="R1869" s="4">
        <f t="shared" si="356"/>
        <v>0</v>
      </c>
      <c r="S1869" s="31">
        <f t="shared" si="350"/>
        <v>0.20906250000000001</v>
      </c>
      <c r="T1869" s="31">
        <f t="shared" si="351"/>
        <v>0.78918981481481476</v>
      </c>
      <c r="U1869" s="4">
        <f t="shared" si="357"/>
        <v>0</v>
      </c>
      <c r="V1869" s="4" t="str">
        <f t="shared" si="358"/>
        <v/>
      </c>
      <c r="W1869" s="18" t="str">
        <f>IF(V1869="","",VLOOKUP(L1869,日射量と図３!$A$4:$C$368,3,TRUE)*238.85/100)</f>
        <v/>
      </c>
      <c r="X1869" s="4" t="str">
        <f t="shared" si="359"/>
        <v/>
      </c>
      <c r="Y1869" s="4" t="str">
        <f t="shared" si="352"/>
        <v/>
      </c>
      <c r="Z1869" s="4" t="str">
        <f t="shared" si="353"/>
        <v/>
      </c>
      <c r="AA1869" s="4" t="str">
        <f>IF($V1869="","",IF(Y1869&lt;36,0,IF(AND(36&lt;=Y1869,Y1869&lt;71),VLOOKUP($W1869,日射量と図３!$E$6:$F$34,2,TRUE),IF(AND(71&lt;=Y1869,Y1869&lt;107),VLOOKUP($W1869,日射量と図３!$E$6:$G$34,3,TRUE),IF(AND(107&lt;=Y1869,Y1869&lt;143),VLOOKUP($W1869,日射量と図３!$E$6:$H$34,4,TRUE),VLOOKUP($W1869,日射量と図３!$E$6:$I$34,5,TRUE))))))</f>
        <v/>
      </c>
      <c r="AB1869" s="4" t="str">
        <f>IF($V1869="","",IF(Z1869&lt;36,0,IF(AND(36&lt;=Z1869,Z1869&lt;71),VLOOKUP($W1869,日射量と図３!$E$6:$F$34,2,TRUE),IF(AND(71&lt;=Z1869,Z1869&lt;107),VLOOKUP($W1869,日射量と図３!$E$6:$G$34,3,TRUE),IF(AND(107&lt;=Z1869,Z1869&lt;143),VLOOKUP($W1869,日射量と図３!$E$6:$H$34,4,TRUE),VLOOKUP($W1869,日射量と図３!$E$6:$I$34,5,TRUE))))))</f>
        <v/>
      </c>
      <c r="AC1869" s="382" t="str">
        <f t="shared" si="348"/>
        <v/>
      </c>
      <c r="AD1869" s="382" t="str">
        <f t="shared" si="349"/>
        <v/>
      </c>
    </row>
    <row r="1870" spans="11:30" ht="13.5" customHeight="1">
      <c r="K1870" s="4">
        <f t="shared" si="354"/>
        <v>8</v>
      </c>
      <c r="L1870" s="34">
        <v>43329</v>
      </c>
      <c r="M1870" s="4">
        <v>78</v>
      </c>
      <c r="N1870" s="4">
        <v>19</v>
      </c>
      <c r="O1870" s="31">
        <v>0.75</v>
      </c>
      <c r="P1870" s="35">
        <v>30.139999999999997</v>
      </c>
      <c r="Q1870" s="36">
        <f t="shared" si="355"/>
        <v>16</v>
      </c>
      <c r="R1870" s="4">
        <f t="shared" si="356"/>
        <v>0</v>
      </c>
      <c r="S1870" s="31">
        <f t="shared" si="350"/>
        <v>0.20906250000000001</v>
      </c>
      <c r="T1870" s="31">
        <f t="shared" si="351"/>
        <v>0.78918981481481476</v>
      </c>
      <c r="U1870" s="4">
        <f t="shared" si="357"/>
        <v>0</v>
      </c>
      <c r="V1870" s="4" t="str">
        <f t="shared" si="358"/>
        <v/>
      </c>
      <c r="W1870" s="18" t="str">
        <f>IF(V1870="","",VLOOKUP(L1870,日射量と図３!$A$4:$C$368,3,TRUE)*238.85/100)</f>
        <v/>
      </c>
      <c r="X1870" s="4" t="str">
        <f t="shared" si="359"/>
        <v/>
      </c>
      <c r="Y1870" s="4" t="str">
        <f t="shared" si="352"/>
        <v/>
      </c>
      <c r="Z1870" s="4" t="str">
        <f t="shared" si="353"/>
        <v/>
      </c>
      <c r="AA1870" s="4" t="str">
        <f>IF($V1870="","",IF(Y1870&lt;36,0,IF(AND(36&lt;=Y1870,Y1870&lt;71),VLOOKUP($W1870,日射量と図３!$E$6:$F$34,2,TRUE),IF(AND(71&lt;=Y1870,Y1870&lt;107),VLOOKUP($W1870,日射量と図３!$E$6:$G$34,3,TRUE),IF(AND(107&lt;=Y1870,Y1870&lt;143),VLOOKUP($W1870,日射量と図３!$E$6:$H$34,4,TRUE),VLOOKUP($W1870,日射量と図３!$E$6:$I$34,5,TRUE))))))</f>
        <v/>
      </c>
      <c r="AB1870" s="4" t="str">
        <f>IF($V1870="","",IF(Z1870&lt;36,0,IF(AND(36&lt;=Z1870,Z1870&lt;71),VLOOKUP($W1870,日射量と図３!$E$6:$F$34,2,TRUE),IF(AND(71&lt;=Z1870,Z1870&lt;107),VLOOKUP($W1870,日射量と図３!$E$6:$G$34,3,TRUE),IF(AND(107&lt;=Z1870,Z1870&lt;143),VLOOKUP($W1870,日射量と図３!$E$6:$H$34,4,TRUE),VLOOKUP($W1870,日射量と図３!$E$6:$I$34,5,TRUE))))))</f>
        <v/>
      </c>
      <c r="AC1870" s="382" t="str">
        <f t="shared" si="348"/>
        <v/>
      </c>
      <c r="AD1870" s="382" t="str">
        <f t="shared" si="349"/>
        <v/>
      </c>
    </row>
    <row r="1871" spans="11:30" ht="13.5" customHeight="1">
      <c r="K1871" s="4">
        <f t="shared" si="354"/>
        <v>8</v>
      </c>
      <c r="L1871" s="34">
        <v>43329</v>
      </c>
      <c r="M1871" s="4">
        <v>78</v>
      </c>
      <c r="N1871" s="4">
        <v>20</v>
      </c>
      <c r="O1871" s="31">
        <v>0.79166666666666663</v>
      </c>
      <c r="P1871" s="35">
        <v>29.029999999999994</v>
      </c>
      <c r="Q1871" s="36">
        <f t="shared" si="355"/>
        <v>16</v>
      </c>
      <c r="R1871" s="4">
        <f t="shared" si="356"/>
        <v>0</v>
      </c>
      <c r="S1871" s="31">
        <f t="shared" si="350"/>
        <v>0.20906250000000001</v>
      </c>
      <c r="T1871" s="31">
        <f t="shared" si="351"/>
        <v>0.78918981481481476</v>
      </c>
      <c r="U1871" s="4">
        <f t="shared" si="357"/>
        <v>0</v>
      </c>
      <c r="V1871" s="4" t="str">
        <f t="shared" si="358"/>
        <v/>
      </c>
      <c r="W1871" s="18" t="str">
        <f>IF(V1871="","",VLOOKUP(L1871,日射量と図３!$A$4:$C$368,3,TRUE)*238.85/100)</f>
        <v/>
      </c>
      <c r="X1871" s="4" t="str">
        <f t="shared" si="359"/>
        <v/>
      </c>
      <c r="Y1871" s="4" t="str">
        <f t="shared" si="352"/>
        <v/>
      </c>
      <c r="Z1871" s="4" t="str">
        <f t="shared" si="353"/>
        <v/>
      </c>
      <c r="AA1871" s="4" t="str">
        <f>IF($V1871="","",IF(Y1871&lt;36,0,IF(AND(36&lt;=Y1871,Y1871&lt;71),VLOOKUP($W1871,日射量と図３!$E$6:$F$34,2,TRUE),IF(AND(71&lt;=Y1871,Y1871&lt;107),VLOOKUP($W1871,日射量と図３!$E$6:$G$34,3,TRUE),IF(AND(107&lt;=Y1871,Y1871&lt;143),VLOOKUP($W1871,日射量と図３!$E$6:$H$34,4,TRUE),VLOOKUP($W1871,日射量と図３!$E$6:$I$34,5,TRUE))))))</f>
        <v/>
      </c>
      <c r="AB1871" s="4" t="str">
        <f>IF($V1871="","",IF(Z1871&lt;36,0,IF(AND(36&lt;=Z1871,Z1871&lt;71),VLOOKUP($W1871,日射量と図３!$E$6:$F$34,2,TRUE),IF(AND(71&lt;=Z1871,Z1871&lt;107),VLOOKUP($W1871,日射量と図３!$E$6:$G$34,3,TRUE),IF(AND(107&lt;=Z1871,Z1871&lt;143),VLOOKUP($W1871,日射量と図３!$E$6:$H$34,4,TRUE),VLOOKUP($W1871,日射量と図３!$E$6:$I$34,5,TRUE))))))</f>
        <v/>
      </c>
      <c r="AC1871" s="382" t="str">
        <f t="shared" ref="AC1871:AC1934" si="360">IF(V1871="","",IF((($AH$18*$AH$30*V1871*3600/1000000)/1000-AA1871*$AG$18*10*0.0000041868)&lt;=0,0,AA1871*$AG$18*10*0.0000041868))</f>
        <v/>
      </c>
      <c r="AD1871" s="382" t="str">
        <f t="shared" ref="AD1871:AD1934" si="361">IF(V1871="","",IF((($AH$19*$AH$30*V1871*3600/1000000)/1000-AB1871*$AG$19*10*0.0000041868)&lt;=0,0,AB1871*$AG$19*10*0.0000041868))</f>
        <v/>
      </c>
    </row>
    <row r="1872" spans="11:30" ht="13.5" customHeight="1">
      <c r="K1872" s="4">
        <f t="shared" si="354"/>
        <v>8</v>
      </c>
      <c r="L1872" s="34">
        <v>43329</v>
      </c>
      <c r="M1872" s="4">
        <v>78</v>
      </c>
      <c r="N1872" s="4">
        <v>21</v>
      </c>
      <c r="O1872" s="31">
        <v>0.83333333333333337</v>
      </c>
      <c r="P1872" s="35">
        <v>28.32</v>
      </c>
      <c r="Q1872" s="36">
        <f t="shared" si="355"/>
        <v>16</v>
      </c>
      <c r="R1872" s="4">
        <f t="shared" si="356"/>
        <v>0</v>
      </c>
      <c r="S1872" s="31">
        <f t="shared" si="350"/>
        <v>0.20906250000000001</v>
      </c>
      <c r="T1872" s="31">
        <f t="shared" si="351"/>
        <v>0.78918981481481476</v>
      </c>
      <c r="U1872" s="4">
        <f t="shared" si="357"/>
        <v>0</v>
      </c>
      <c r="V1872" s="4" t="str">
        <f t="shared" si="358"/>
        <v/>
      </c>
      <c r="W1872" s="18" t="str">
        <f>IF(V1872="","",VLOOKUP(L1872,日射量と図３!$A$4:$C$368,3,TRUE)*238.85/100)</f>
        <v/>
      </c>
      <c r="X1872" s="4" t="str">
        <f t="shared" si="359"/>
        <v/>
      </c>
      <c r="Y1872" s="4" t="str">
        <f t="shared" si="352"/>
        <v/>
      </c>
      <c r="Z1872" s="4" t="str">
        <f t="shared" si="353"/>
        <v/>
      </c>
      <c r="AA1872" s="4" t="str">
        <f>IF($V1872="","",IF(Y1872&lt;36,0,IF(AND(36&lt;=Y1872,Y1872&lt;71),VLOOKUP($W1872,日射量と図３!$E$6:$F$34,2,TRUE),IF(AND(71&lt;=Y1872,Y1872&lt;107),VLOOKUP($W1872,日射量と図３!$E$6:$G$34,3,TRUE),IF(AND(107&lt;=Y1872,Y1872&lt;143),VLOOKUP($W1872,日射量と図３!$E$6:$H$34,4,TRUE),VLOOKUP($W1872,日射量と図３!$E$6:$I$34,5,TRUE))))))</f>
        <v/>
      </c>
      <c r="AB1872" s="4" t="str">
        <f>IF($V1872="","",IF(Z1872&lt;36,0,IF(AND(36&lt;=Z1872,Z1872&lt;71),VLOOKUP($W1872,日射量と図３!$E$6:$F$34,2,TRUE),IF(AND(71&lt;=Z1872,Z1872&lt;107),VLOOKUP($W1872,日射量と図３!$E$6:$G$34,3,TRUE),IF(AND(107&lt;=Z1872,Z1872&lt;143),VLOOKUP($W1872,日射量と図３!$E$6:$H$34,4,TRUE),VLOOKUP($W1872,日射量と図３!$E$6:$I$34,5,TRUE))))))</f>
        <v/>
      </c>
      <c r="AC1872" s="382" t="str">
        <f t="shared" si="360"/>
        <v/>
      </c>
      <c r="AD1872" s="382" t="str">
        <f t="shared" si="361"/>
        <v/>
      </c>
    </row>
    <row r="1873" spans="11:30" ht="13.5" customHeight="1">
      <c r="K1873" s="4">
        <f t="shared" si="354"/>
        <v>8</v>
      </c>
      <c r="L1873" s="34">
        <v>43329</v>
      </c>
      <c r="M1873" s="4">
        <v>78</v>
      </c>
      <c r="N1873" s="4">
        <v>22</v>
      </c>
      <c r="O1873" s="31">
        <v>0.875</v>
      </c>
      <c r="P1873" s="35">
        <v>28.059999999999995</v>
      </c>
      <c r="Q1873" s="36">
        <f t="shared" si="355"/>
        <v>16</v>
      </c>
      <c r="R1873" s="4">
        <f t="shared" si="356"/>
        <v>0</v>
      </c>
      <c r="S1873" s="31">
        <f t="shared" si="350"/>
        <v>0.20906250000000001</v>
      </c>
      <c r="T1873" s="31">
        <f t="shared" si="351"/>
        <v>0.78918981481481476</v>
      </c>
      <c r="U1873" s="4">
        <f t="shared" si="357"/>
        <v>0</v>
      </c>
      <c r="V1873" s="4" t="str">
        <f t="shared" si="358"/>
        <v/>
      </c>
      <c r="W1873" s="18" t="str">
        <f>IF(V1873="","",VLOOKUP(L1873,日射量と図３!$A$4:$C$368,3,TRUE)*238.85/100)</f>
        <v/>
      </c>
      <c r="X1873" s="4" t="str">
        <f t="shared" si="359"/>
        <v/>
      </c>
      <c r="Y1873" s="4" t="str">
        <f t="shared" si="352"/>
        <v/>
      </c>
      <c r="Z1873" s="4" t="str">
        <f t="shared" si="353"/>
        <v/>
      </c>
      <c r="AA1873" s="4" t="str">
        <f>IF($V1873="","",IF(Y1873&lt;36,0,IF(AND(36&lt;=Y1873,Y1873&lt;71),VLOOKUP($W1873,日射量と図３!$E$6:$F$34,2,TRUE),IF(AND(71&lt;=Y1873,Y1873&lt;107),VLOOKUP($W1873,日射量と図３!$E$6:$G$34,3,TRUE),IF(AND(107&lt;=Y1873,Y1873&lt;143),VLOOKUP($W1873,日射量と図３!$E$6:$H$34,4,TRUE),VLOOKUP($W1873,日射量と図３!$E$6:$I$34,5,TRUE))))))</f>
        <v/>
      </c>
      <c r="AB1873" s="4" t="str">
        <f>IF($V1873="","",IF(Z1873&lt;36,0,IF(AND(36&lt;=Z1873,Z1873&lt;71),VLOOKUP($W1873,日射量と図３!$E$6:$F$34,2,TRUE),IF(AND(71&lt;=Z1873,Z1873&lt;107),VLOOKUP($W1873,日射量と図３!$E$6:$G$34,3,TRUE),IF(AND(107&lt;=Z1873,Z1873&lt;143),VLOOKUP($W1873,日射量と図３!$E$6:$H$34,4,TRUE),VLOOKUP($W1873,日射量と図３!$E$6:$I$34,5,TRUE))))))</f>
        <v/>
      </c>
      <c r="AC1873" s="382" t="str">
        <f t="shared" si="360"/>
        <v/>
      </c>
      <c r="AD1873" s="382" t="str">
        <f t="shared" si="361"/>
        <v/>
      </c>
    </row>
    <row r="1874" spans="11:30" ht="13.5" customHeight="1">
      <c r="K1874" s="4">
        <f t="shared" si="354"/>
        <v>8</v>
      </c>
      <c r="L1874" s="34">
        <v>43329</v>
      </c>
      <c r="M1874" s="4">
        <v>78</v>
      </c>
      <c r="N1874" s="4">
        <v>23</v>
      </c>
      <c r="O1874" s="31">
        <v>0.91666666666666663</v>
      </c>
      <c r="P1874" s="35">
        <v>27.509999999999998</v>
      </c>
      <c r="Q1874" s="36">
        <f t="shared" si="355"/>
        <v>13</v>
      </c>
      <c r="R1874" s="4">
        <f t="shared" si="356"/>
        <v>0</v>
      </c>
      <c r="S1874" s="31">
        <f t="shared" si="350"/>
        <v>0.20906250000000001</v>
      </c>
      <c r="T1874" s="31">
        <f t="shared" si="351"/>
        <v>0.78918981481481476</v>
      </c>
      <c r="U1874" s="4">
        <f t="shared" si="357"/>
        <v>0</v>
      </c>
      <c r="V1874" s="4" t="str">
        <f t="shared" si="358"/>
        <v/>
      </c>
      <c r="W1874" s="18" t="str">
        <f>IF(V1874="","",VLOOKUP(L1874,日射量と図３!$A$4:$C$368,3,TRUE)*238.85/100)</f>
        <v/>
      </c>
      <c r="X1874" s="4" t="str">
        <f t="shared" si="359"/>
        <v/>
      </c>
      <c r="Y1874" s="4" t="str">
        <f t="shared" si="352"/>
        <v/>
      </c>
      <c r="Z1874" s="4" t="str">
        <f t="shared" si="353"/>
        <v/>
      </c>
      <c r="AA1874" s="4" t="str">
        <f>IF($V1874="","",IF(Y1874&lt;36,0,IF(AND(36&lt;=Y1874,Y1874&lt;71),VLOOKUP($W1874,日射量と図３!$E$6:$F$34,2,TRUE),IF(AND(71&lt;=Y1874,Y1874&lt;107),VLOOKUP($W1874,日射量と図３!$E$6:$G$34,3,TRUE),IF(AND(107&lt;=Y1874,Y1874&lt;143),VLOOKUP($W1874,日射量と図３!$E$6:$H$34,4,TRUE),VLOOKUP($W1874,日射量と図３!$E$6:$I$34,5,TRUE))))))</f>
        <v/>
      </c>
      <c r="AB1874" s="4" t="str">
        <f>IF($V1874="","",IF(Z1874&lt;36,0,IF(AND(36&lt;=Z1874,Z1874&lt;71),VLOOKUP($W1874,日射量と図３!$E$6:$F$34,2,TRUE),IF(AND(71&lt;=Z1874,Z1874&lt;107),VLOOKUP($W1874,日射量と図３!$E$6:$G$34,3,TRUE),IF(AND(107&lt;=Z1874,Z1874&lt;143),VLOOKUP($W1874,日射量と図３!$E$6:$H$34,4,TRUE),VLOOKUP($W1874,日射量と図３!$E$6:$I$34,5,TRUE))))))</f>
        <v/>
      </c>
      <c r="AC1874" s="382" t="str">
        <f t="shared" si="360"/>
        <v/>
      </c>
      <c r="AD1874" s="382" t="str">
        <f t="shared" si="361"/>
        <v/>
      </c>
    </row>
    <row r="1875" spans="11:30" ht="13.5" customHeight="1">
      <c r="K1875" s="4">
        <f t="shared" si="354"/>
        <v>8</v>
      </c>
      <c r="L1875" s="34">
        <v>43329</v>
      </c>
      <c r="M1875" s="4">
        <v>78</v>
      </c>
      <c r="N1875" s="4">
        <v>24</v>
      </c>
      <c r="O1875" s="31">
        <v>0.95833333333333337</v>
      </c>
      <c r="P1875" s="35">
        <v>27.07</v>
      </c>
      <c r="Q1875" s="36">
        <f t="shared" si="355"/>
        <v>13</v>
      </c>
      <c r="R1875" s="4">
        <f t="shared" si="356"/>
        <v>0</v>
      </c>
      <c r="S1875" s="31">
        <f t="shared" si="350"/>
        <v>0.20906250000000001</v>
      </c>
      <c r="T1875" s="31">
        <f t="shared" si="351"/>
        <v>0.78918981481481476</v>
      </c>
      <c r="U1875" s="4">
        <f t="shared" si="357"/>
        <v>0</v>
      </c>
      <c r="V1875" s="4" t="str">
        <f t="shared" si="358"/>
        <v/>
      </c>
      <c r="W1875" s="18" t="str">
        <f>IF(V1875="","",VLOOKUP(L1875,日射量と図３!$A$4:$C$368,3,TRUE)*238.85/100)</f>
        <v/>
      </c>
      <c r="X1875" s="4" t="str">
        <f t="shared" si="359"/>
        <v/>
      </c>
      <c r="Y1875" s="4" t="str">
        <f t="shared" si="352"/>
        <v/>
      </c>
      <c r="Z1875" s="4" t="str">
        <f t="shared" si="353"/>
        <v/>
      </c>
      <c r="AA1875" s="4" t="str">
        <f>IF($V1875="","",IF(Y1875&lt;36,0,IF(AND(36&lt;=Y1875,Y1875&lt;71),VLOOKUP($W1875,日射量と図３!$E$6:$F$34,2,TRUE),IF(AND(71&lt;=Y1875,Y1875&lt;107),VLOOKUP($W1875,日射量と図３!$E$6:$G$34,3,TRUE),IF(AND(107&lt;=Y1875,Y1875&lt;143),VLOOKUP($W1875,日射量と図３!$E$6:$H$34,4,TRUE),VLOOKUP($W1875,日射量と図３!$E$6:$I$34,5,TRUE))))))</f>
        <v/>
      </c>
      <c r="AB1875" s="4" t="str">
        <f>IF($V1875="","",IF(Z1875&lt;36,0,IF(AND(36&lt;=Z1875,Z1875&lt;71),VLOOKUP($W1875,日射量と図３!$E$6:$F$34,2,TRUE),IF(AND(71&lt;=Z1875,Z1875&lt;107),VLOOKUP($W1875,日射量と図３!$E$6:$G$34,3,TRUE),IF(AND(107&lt;=Z1875,Z1875&lt;143),VLOOKUP($W1875,日射量と図３!$E$6:$H$34,4,TRUE),VLOOKUP($W1875,日射量と図３!$E$6:$I$34,5,TRUE))))))</f>
        <v/>
      </c>
      <c r="AC1875" s="382" t="str">
        <f t="shared" si="360"/>
        <v/>
      </c>
      <c r="AD1875" s="382" t="str">
        <f t="shared" si="361"/>
        <v/>
      </c>
    </row>
    <row r="1876" spans="11:30" ht="13.5" customHeight="1">
      <c r="K1876" s="4">
        <f t="shared" si="354"/>
        <v>8</v>
      </c>
      <c r="L1876" s="34">
        <v>43330</v>
      </c>
      <c r="M1876" s="4">
        <v>79</v>
      </c>
      <c r="N1876" s="4">
        <v>1</v>
      </c>
      <c r="O1876" s="31">
        <v>0</v>
      </c>
      <c r="P1876" s="35">
        <v>26.71</v>
      </c>
      <c r="Q1876" s="36">
        <f t="shared" si="355"/>
        <v>13</v>
      </c>
      <c r="R1876" s="4">
        <f t="shared" si="356"/>
        <v>0</v>
      </c>
      <c r="S1876" s="31">
        <f t="shared" si="350"/>
        <v>0.20906250000000001</v>
      </c>
      <c r="T1876" s="31">
        <f t="shared" si="351"/>
        <v>0.78918981481481476</v>
      </c>
      <c r="U1876" s="4">
        <f t="shared" si="357"/>
        <v>0</v>
      </c>
      <c r="V1876" s="4">
        <f t="shared" si="358"/>
        <v>0</v>
      </c>
      <c r="W1876" s="18">
        <f>IF(V1876="","",VLOOKUP(L1876,日射量と図３!$A$4:$C$368,3,TRUE)*238.85/100)</f>
        <v>45.381499999999996</v>
      </c>
      <c r="X1876" s="4">
        <f t="shared" si="359"/>
        <v>14</v>
      </c>
      <c r="Y1876" s="4">
        <f t="shared" si="352"/>
        <v>0</v>
      </c>
      <c r="Z1876" s="4">
        <f t="shared" si="353"/>
        <v>0</v>
      </c>
      <c r="AA1876" s="4">
        <f>IF($V1876="","",IF(Y1876&lt;36,0,IF(AND(36&lt;=Y1876,Y1876&lt;71),VLOOKUP($W1876,日射量と図３!$E$6:$F$34,2,TRUE),IF(AND(71&lt;=Y1876,Y1876&lt;107),VLOOKUP($W1876,日射量と図３!$E$6:$G$34,3,TRUE),IF(AND(107&lt;=Y1876,Y1876&lt;143),VLOOKUP($W1876,日射量と図３!$E$6:$H$34,4,TRUE),VLOOKUP($W1876,日射量と図３!$E$6:$I$34,5,TRUE))))))</f>
        <v>0</v>
      </c>
      <c r="AB1876" s="4">
        <f>IF($V1876="","",IF(Z1876&lt;36,0,IF(AND(36&lt;=Z1876,Z1876&lt;71),VLOOKUP($W1876,日射量と図３!$E$6:$F$34,2,TRUE),IF(AND(71&lt;=Z1876,Z1876&lt;107),VLOOKUP($W1876,日射量と図３!$E$6:$G$34,3,TRUE),IF(AND(107&lt;=Z1876,Z1876&lt;143),VLOOKUP($W1876,日射量と図３!$E$6:$H$34,4,TRUE),VLOOKUP($W1876,日射量と図３!$E$6:$I$34,5,TRUE))))))</f>
        <v>0</v>
      </c>
      <c r="AC1876" s="382">
        <f t="shared" si="360"/>
        <v>0</v>
      </c>
      <c r="AD1876" s="382">
        <f t="shared" si="361"/>
        <v>0</v>
      </c>
    </row>
    <row r="1877" spans="11:30" ht="13.5" customHeight="1">
      <c r="K1877" s="4">
        <f t="shared" si="354"/>
        <v>8</v>
      </c>
      <c r="L1877" s="34">
        <v>43330</v>
      </c>
      <c r="M1877" s="4">
        <v>79</v>
      </c>
      <c r="N1877" s="4">
        <v>2</v>
      </c>
      <c r="O1877" s="31">
        <v>4.1666666666666664E-2</v>
      </c>
      <c r="P1877" s="35">
        <v>26.370000000000005</v>
      </c>
      <c r="Q1877" s="36">
        <f t="shared" si="355"/>
        <v>13</v>
      </c>
      <c r="R1877" s="4">
        <f t="shared" si="356"/>
        <v>0</v>
      </c>
      <c r="S1877" s="31">
        <f t="shared" ref="S1877:S1940" si="362">VLOOKUP(K1877,$AF$38:$AH$49,2,TRUE)</f>
        <v>0.20906250000000001</v>
      </c>
      <c r="T1877" s="31">
        <f t="shared" ref="T1877:T1940" si="363">VLOOKUP(K1877,$AF$38:$AH$49,3,TRUE)</f>
        <v>0.78918981481481476</v>
      </c>
      <c r="U1877" s="4">
        <f t="shared" si="357"/>
        <v>0</v>
      </c>
      <c r="V1877" s="4" t="str">
        <f t="shared" si="358"/>
        <v/>
      </c>
      <c r="W1877" s="18" t="str">
        <f>IF(V1877="","",VLOOKUP(L1877,日射量と図３!$A$4:$C$368,3,TRUE)*238.85/100)</f>
        <v/>
      </c>
      <c r="X1877" s="4" t="str">
        <f t="shared" si="359"/>
        <v/>
      </c>
      <c r="Y1877" s="4" t="str">
        <f t="shared" si="352"/>
        <v/>
      </c>
      <c r="Z1877" s="4" t="str">
        <f t="shared" si="353"/>
        <v/>
      </c>
      <c r="AA1877" s="4" t="str">
        <f>IF($V1877="","",IF(Y1877&lt;36,0,IF(AND(36&lt;=Y1877,Y1877&lt;71),VLOOKUP($W1877,日射量と図３!$E$6:$F$34,2,TRUE),IF(AND(71&lt;=Y1877,Y1877&lt;107),VLOOKUP($W1877,日射量と図３!$E$6:$G$34,3,TRUE),IF(AND(107&lt;=Y1877,Y1877&lt;143),VLOOKUP($W1877,日射量と図３!$E$6:$H$34,4,TRUE),VLOOKUP($W1877,日射量と図３!$E$6:$I$34,5,TRUE))))))</f>
        <v/>
      </c>
      <c r="AB1877" s="4" t="str">
        <f>IF($V1877="","",IF(Z1877&lt;36,0,IF(AND(36&lt;=Z1877,Z1877&lt;71),VLOOKUP($W1877,日射量と図３!$E$6:$F$34,2,TRUE),IF(AND(71&lt;=Z1877,Z1877&lt;107),VLOOKUP($W1877,日射量と図３!$E$6:$G$34,3,TRUE),IF(AND(107&lt;=Z1877,Z1877&lt;143),VLOOKUP($W1877,日射量と図３!$E$6:$H$34,4,TRUE),VLOOKUP($W1877,日射量と図３!$E$6:$I$34,5,TRUE))))))</f>
        <v/>
      </c>
      <c r="AC1877" s="382" t="str">
        <f t="shared" si="360"/>
        <v/>
      </c>
      <c r="AD1877" s="382" t="str">
        <f t="shared" si="361"/>
        <v/>
      </c>
    </row>
    <row r="1878" spans="11:30" ht="13.5" customHeight="1">
      <c r="K1878" s="4">
        <f t="shared" si="354"/>
        <v>8</v>
      </c>
      <c r="L1878" s="34">
        <v>43330</v>
      </c>
      <c r="M1878" s="4">
        <v>79</v>
      </c>
      <c r="N1878" s="4">
        <v>3</v>
      </c>
      <c r="O1878" s="31">
        <v>8.3333333333333329E-2</v>
      </c>
      <c r="P1878" s="35">
        <v>26.21</v>
      </c>
      <c r="Q1878" s="36">
        <f t="shared" si="355"/>
        <v>13</v>
      </c>
      <c r="R1878" s="4">
        <f t="shared" si="356"/>
        <v>0</v>
      </c>
      <c r="S1878" s="31">
        <f t="shared" si="362"/>
        <v>0.20906250000000001</v>
      </c>
      <c r="T1878" s="31">
        <f t="shared" si="363"/>
        <v>0.78918981481481476</v>
      </c>
      <c r="U1878" s="4">
        <f t="shared" si="357"/>
        <v>0</v>
      </c>
      <c r="V1878" s="4" t="str">
        <f t="shared" si="358"/>
        <v/>
      </c>
      <c r="W1878" s="18" t="str">
        <f>IF(V1878="","",VLOOKUP(L1878,日射量と図３!$A$4:$C$368,3,TRUE)*238.85/100)</f>
        <v/>
      </c>
      <c r="X1878" s="4" t="str">
        <f t="shared" si="359"/>
        <v/>
      </c>
      <c r="Y1878" s="4" t="str">
        <f t="shared" si="352"/>
        <v/>
      </c>
      <c r="Z1878" s="4" t="str">
        <f t="shared" si="353"/>
        <v/>
      </c>
      <c r="AA1878" s="4" t="str">
        <f>IF($V1878="","",IF(Y1878&lt;36,0,IF(AND(36&lt;=Y1878,Y1878&lt;71),VLOOKUP($W1878,日射量と図３!$E$6:$F$34,2,TRUE),IF(AND(71&lt;=Y1878,Y1878&lt;107),VLOOKUP($W1878,日射量と図３!$E$6:$G$34,3,TRUE),IF(AND(107&lt;=Y1878,Y1878&lt;143),VLOOKUP($W1878,日射量と図３!$E$6:$H$34,4,TRUE),VLOOKUP($W1878,日射量と図３!$E$6:$I$34,5,TRUE))))))</f>
        <v/>
      </c>
      <c r="AB1878" s="4" t="str">
        <f>IF($V1878="","",IF(Z1878&lt;36,0,IF(AND(36&lt;=Z1878,Z1878&lt;71),VLOOKUP($W1878,日射量と図３!$E$6:$F$34,2,TRUE),IF(AND(71&lt;=Z1878,Z1878&lt;107),VLOOKUP($W1878,日射量と図３!$E$6:$G$34,3,TRUE),IF(AND(107&lt;=Z1878,Z1878&lt;143),VLOOKUP($W1878,日射量と図３!$E$6:$H$34,4,TRUE),VLOOKUP($W1878,日射量と図３!$E$6:$I$34,5,TRUE))))))</f>
        <v/>
      </c>
      <c r="AC1878" s="382" t="str">
        <f t="shared" si="360"/>
        <v/>
      </c>
      <c r="AD1878" s="382" t="str">
        <f t="shared" si="361"/>
        <v/>
      </c>
    </row>
    <row r="1879" spans="11:30" ht="13.5" customHeight="1">
      <c r="K1879" s="4">
        <f t="shared" si="354"/>
        <v>8</v>
      </c>
      <c r="L1879" s="34">
        <v>43330</v>
      </c>
      <c r="M1879" s="4">
        <v>79</v>
      </c>
      <c r="N1879" s="4">
        <v>4</v>
      </c>
      <c r="O1879" s="31">
        <v>0.125</v>
      </c>
      <c r="P1879" s="35">
        <v>26.03</v>
      </c>
      <c r="Q1879" s="36">
        <f t="shared" si="355"/>
        <v>13</v>
      </c>
      <c r="R1879" s="4">
        <f t="shared" si="356"/>
        <v>0</v>
      </c>
      <c r="S1879" s="31">
        <f t="shared" si="362"/>
        <v>0.20906250000000001</v>
      </c>
      <c r="T1879" s="31">
        <f t="shared" si="363"/>
        <v>0.78918981481481476</v>
      </c>
      <c r="U1879" s="4">
        <f t="shared" si="357"/>
        <v>0</v>
      </c>
      <c r="V1879" s="4" t="str">
        <f t="shared" si="358"/>
        <v/>
      </c>
      <c r="W1879" s="18" t="str">
        <f>IF(V1879="","",VLOOKUP(L1879,日射量と図３!$A$4:$C$368,3,TRUE)*238.85/100)</f>
        <v/>
      </c>
      <c r="X1879" s="4" t="str">
        <f t="shared" si="359"/>
        <v/>
      </c>
      <c r="Y1879" s="4" t="str">
        <f t="shared" si="352"/>
        <v/>
      </c>
      <c r="Z1879" s="4" t="str">
        <f t="shared" si="353"/>
        <v/>
      </c>
      <c r="AA1879" s="4" t="str">
        <f>IF($V1879="","",IF(Y1879&lt;36,0,IF(AND(36&lt;=Y1879,Y1879&lt;71),VLOOKUP($W1879,日射量と図３!$E$6:$F$34,2,TRUE),IF(AND(71&lt;=Y1879,Y1879&lt;107),VLOOKUP($W1879,日射量と図３!$E$6:$G$34,3,TRUE),IF(AND(107&lt;=Y1879,Y1879&lt;143),VLOOKUP($W1879,日射量と図３!$E$6:$H$34,4,TRUE),VLOOKUP($W1879,日射量と図３!$E$6:$I$34,5,TRUE))))))</f>
        <v/>
      </c>
      <c r="AB1879" s="4" t="str">
        <f>IF($V1879="","",IF(Z1879&lt;36,0,IF(AND(36&lt;=Z1879,Z1879&lt;71),VLOOKUP($W1879,日射量と図３!$E$6:$F$34,2,TRUE),IF(AND(71&lt;=Z1879,Z1879&lt;107),VLOOKUP($W1879,日射量と図３!$E$6:$G$34,3,TRUE),IF(AND(107&lt;=Z1879,Z1879&lt;143),VLOOKUP($W1879,日射量と図３!$E$6:$H$34,4,TRUE),VLOOKUP($W1879,日射量と図３!$E$6:$I$34,5,TRUE))))))</f>
        <v/>
      </c>
      <c r="AC1879" s="382" t="str">
        <f t="shared" si="360"/>
        <v/>
      </c>
      <c r="AD1879" s="382" t="str">
        <f t="shared" si="361"/>
        <v/>
      </c>
    </row>
    <row r="1880" spans="11:30" ht="13.5" customHeight="1">
      <c r="K1880" s="4">
        <f t="shared" si="354"/>
        <v>8</v>
      </c>
      <c r="L1880" s="34">
        <v>43330</v>
      </c>
      <c r="M1880" s="4">
        <v>79</v>
      </c>
      <c r="N1880" s="4">
        <v>5</v>
      </c>
      <c r="O1880" s="31">
        <v>0.16666666666666666</v>
      </c>
      <c r="P1880" s="35">
        <v>25.810000000000002</v>
      </c>
      <c r="Q1880" s="36">
        <f t="shared" si="355"/>
        <v>15</v>
      </c>
      <c r="R1880" s="4">
        <f t="shared" si="356"/>
        <v>0</v>
      </c>
      <c r="S1880" s="31">
        <f t="shared" si="362"/>
        <v>0.20906250000000001</v>
      </c>
      <c r="T1880" s="31">
        <f t="shared" si="363"/>
        <v>0.78918981481481476</v>
      </c>
      <c r="U1880" s="4">
        <f t="shared" si="357"/>
        <v>0</v>
      </c>
      <c r="V1880" s="4" t="str">
        <f t="shared" si="358"/>
        <v/>
      </c>
      <c r="W1880" s="18" t="str">
        <f>IF(V1880="","",VLOOKUP(L1880,日射量と図３!$A$4:$C$368,3,TRUE)*238.85/100)</f>
        <v/>
      </c>
      <c r="X1880" s="4" t="str">
        <f t="shared" si="359"/>
        <v/>
      </c>
      <c r="Y1880" s="4" t="str">
        <f t="shared" si="352"/>
        <v/>
      </c>
      <c r="Z1880" s="4" t="str">
        <f t="shared" si="353"/>
        <v/>
      </c>
      <c r="AA1880" s="4" t="str">
        <f>IF($V1880="","",IF(Y1880&lt;36,0,IF(AND(36&lt;=Y1880,Y1880&lt;71),VLOOKUP($W1880,日射量と図３!$E$6:$F$34,2,TRUE),IF(AND(71&lt;=Y1880,Y1880&lt;107),VLOOKUP($W1880,日射量と図３!$E$6:$G$34,3,TRUE),IF(AND(107&lt;=Y1880,Y1880&lt;143),VLOOKUP($W1880,日射量と図３!$E$6:$H$34,4,TRUE),VLOOKUP($W1880,日射量と図３!$E$6:$I$34,5,TRUE))))))</f>
        <v/>
      </c>
      <c r="AB1880" s="4" t="str">
        <f>IF($V1880="","",IF(Z1880&lt;36,0,IF(AND(36&lt;=Z1880,Z1880&lt;71),VLOOKUP($W1880,日射量と図３!$E$6:$F$34,2,TRUE),IF(AND(71&lt;=Z1880,Z1880&lt;107),VLOOKUP($W1880,日射量と図３!$E$6:$G$34,3,TRUE),IF(AND(107&lt;=Z1880,Z1880&lt;143),VLOOKUP($W1880,日射量と図３!$E$6:$H$34,4,TRUE),VLOOKUP($W1880,日射量と図３!$E$6:$I$34,5,TRUE))))))</f>
        <v/>
      </c>
      <c r="AC1880" s="382" t="str">
        <f t="shared" si="360"/>
        <v/>
      </c>
      <c r="AD1880" s="382" t="str">
        <f t="shared" si="361"/>
        <v/>
      </c>
    </row>
    <row r="1881" spans="11:30" ht="13.5" customHeight="1">
      <c r="K1881" s="4">
        <f t="shared" si="354"/>
        <v>8</v>
      </c>
      <c r="L1881" s="34">
        <v>43330</v>
      </c>
      <c r="M1881" s="4">
        <v>79</v>
      </c>
      <c r="N1881" s="4">
        <v>6</v>
      </c>
      <c r="O1881" s="31">
        <v>0.20833333333333334</v>
      </c>
      <c r="P1881" s="35">
        <v>25.71</v>
      </c>
      <c r="Q1881" s="36">
        <f t="shared" si="355"/>
        <v>15</v>
      </c>
      <c r="R1881" s="4">
        <f t="shared" si="356"/>
        <v>0</v>
      </c>
      <c r="S1881" s="31">
        <f t="shared" si="362"/>
        <v>0.20906250000000001</v>
      </c>
      <c r="T1881" s="31">
        <f t="shared" si="363"/>
        <v>0.78918981481481476</v>
      </c>
      <c r="U1881" s="4">
        <f t="shared" si="357"/>
        <v>0</v>
      </c>
      <c r="V1881" s="4" t="str">
        <f t="shared" si="358"/>
        <v/>
      </c>
      <c r="W1881" s="18" t="str">
        <f>IF(V1881="","",VLOOKUP(L1881,日射量と図３!$A$4:$C$368,3,TRUE)*238.85/100)</f>
        <v/>
      </c>
      <c r="X1881" s="4" t="str">
        <f t="shared" si="359"/>
        <v/>
      </c>
      <c r="Y1881" s="4" t="str">
        <f t="shared" si="352"/>
        <v/>
      </c>
      <c r="Z1881" s="4" t="str">
        <f t="shared" si="353"/>
        <v/>
      </c>
      <c r="AA1881" s="4" t="str">
        <f>IF($V1881="","",IF(Y1881&lt;36,0,IF(AND(36&lt;=Y1881,Y1881&lt;71),VLOOKUP($W1881,日射量と図３!$E$6:$F$34,2,TRUE),IF(AND(71&lt;=Y1881,Y1881&lt;107),VLOOKUP($W1881,日射量と図３!$E$6:$G$34,3,TRUE),IF(AND(107&lt;=Y1881,Y1881&lt;143),VLOOKUP($W1881,日射量と図３!$E$6:$H$34,4,TRUE),VLOOKUP($W1881,日射量と図３!$E$6:$I$34,5,TRUE))))))</f>
        <v/>
      </c>
      <c r="AB1881" s="4" t="str">
        <f>IF($V1881="","",IF(Z1881&lt;36,0,IF(AND(36&lt;=Z1881,Z1881&lt;71),VLOOKUP($W1881,日射量と図３!$E$6:$F$34,2,TRUE),IF(AND(71&lt;=Z1881,Z1881&lt;107),VLOOKUP($W1881,日射量と図３!$E$6:$G$34,3,TRUE),IF(AND(107&lt;=Z1881,Z1881&lt;143),VLOOKUP($W1881,日射量と図３!$E$6:$H$34,4,TRUE),VLOOKUP($W1881,日射量と図３!$E$6:$I$34,5,TRUE))))))</f>
        <v/>
      </c>
      <c r="AC1881" s="382" t="str">
        <f t="shared" si="360"/>
        <v/>
      </c>
      <c r="AD1881" s="382" t="str">
        <f t="shared" si="361"/>
        <v/>
      </c>
    </row>
    <row r="1882" spans="11:30" ht="13.5" customHeight="1">
      <c r="K1882" s="4">
        <f t="shared" si="354"/>
        <v>8</v>
      </c>
      <c r="L1882" s="34">
        <v>43330</v>
      </c>
      <c r="M1882" s="4">
        <v>79</v>
      </c>
      <c r="N1882" s="4">
        <v>7</v>
      </c>
      <c r="O1882" s="31">
        <v>0.25</v>
      </c>
      <c r="P1882" s="35">
        <v>25.790000000000003</v>
      </c>
      <c r="Q1882" s="36">
        <f t="shared" si="355"/>
        <v>15</v>
      </c>
      <c r="R1882" s="4">
        <f t="shared" si="356"/>
        <v>0</v>
      </c>
      <c r="S1882" s="31">
        <f t="shared" si="362"/>
        <v>0.20906250000000001</v>
      </c>
      <c r="T1882" s="31">
        <f t="shared" si="363"/>
        <v>0.78918981481481476</v>
      </c>
      <c r="U1882" s="4">
        <f t="shared" si="357"/>
        <v>0</v>
      </c>
      <c r="V1882" s="4" t="str">
        <f t="shared" si="358"/>
        <v/>
      </c>
      <c r="W1882" s="18" t="str">
        <f>IF(V1882="","",VLOOKUP(L1882,日射量と図３!$A$4:$C$368,3,TRUE)*238.85/100)</f>
        <v/>
      </c>
      <c r="X1882" s="4" t="str">
        <f t="shared" si="359"/>
        <v/>
      </c>
      <c r="Y1882" s="4" t="str">
        <f t="shared" si="352"/>
        <v/>
      </c>
      <c r="Z1882" s="4" t="str">
        <f t="shared" si="353"/>
        <v/>
      </c>
      <c r="AA1882" s="4" t="str">
        <f>IF($V1882="","",IF(Y1882&lt;36,0,IF(AND(36&lt;=Y1882,Y1882&lt;71),VLOOKUP($W1882,日射量と図３!$E$6:$F$34,2,TRUE),IF(AND(71&lt;=Y1882,Y1882&lt;107),VLOOKUP($W1882,日射量と図３!$E$6:$G$34,3,TRUE),IF(AND(107&lt;=Y1882,Y1882&lt;143),VLOOKUP($W1882,日射量と図３!$E$6:$H$34,4,TRUE),VLOOKUP($W1882,日射量と図３!$E$6:$I$34,5,TRUE))))))</f>
        <v/>
      </c>
      <c r="AB1882" s="4" t="str">
        <f>IF($V1882="","",IF(Z1882&lt;36,0,IF(AND(36&lt;=Z1882,Z1882&lt;71),VLOOKUP($W1882,日射量と図３!$E$6:$F$34,2,TRUE),IF(AND(71&lt;=Z1882,Z1882&lt;107),VLOOKUP($W1882,日射量と図３!$E$6:$G$34,3,TRUE),IF(AND(107&lt;=Z1882,Z1882&lt;143),VLOOKUP($W1882,日射量と図３!$E$6:$H$34,4,TRUE),VLOOKUP($W1882,日射量と図３!$E$6:$I$34,5,TRUE))))))</f>
        <v/>
      </c>
      <c r="AC1882" s="382" t="str">
        <f t="shared" si="360"/>
        <v/>
      </c>
      <c r="AD1882" s="382" t="str">
        <f t="shared" si="361"/>
        <v/>
      </c>
    </row>
    <row r="1883" spans="11:30" ht="13.5" customHeight="1">
      <c r="K1883" s="4">
        <f t="shared" si="354"/>
        <v>8</v>
      </c>
      <c r="L1883" s="34">
        <v>43330</v>
      </c>
      <c r="M1883" s="4">
        <v>79</v>
      </c>
      <c r="N1883" s="4">
        <v>8</v>
      </c>
      <c r="O1883" s="31">
        <v>0.29166666666666669</v>
      </c>
      <c r="P1883" s="35">
        <v>26.85</v>
      </c>
      <c r="Q1883" s="36">
        <f t="shared" si="355"/>
        <v>12</v>
      </c>
      <c r="R1883" s="4">
        <f t="shared" si="356"/>
        <v>0</v>
      </c>
      <c r="S1883" s="31">
        <f t="shared" si="362"/>
        <v>0.20906250000000001</v>
      </c>
      <c r="T1883" s="31">
        <f t="shared" si="363"/>
        <v>0.78918981481481476</v>
      </c>
      <c r="U1883" s="4">
        <f t="shared" si="357"/>
        <v>0</v>
      </c>
      <c r="V1883" s="4" t="str">
        <f t="shared" si="358"/>
        <v/>
      </c>
      <c r="W1883" s="18" t="str">
        <f>IF(V1883="","",VLOOKUP(L1883,日射量と図３!$A$4:$C$368,3,TRUE)*238.85/100)</f>
        <v/>
      </c>
      <c r="X1883" s="4" t="str">
        <f t="shared" si="359"/>
        <v/>
      </c>
      <c r="Y1883" s="4" t="str">
        <f t="shared" si="352"/>
        <v/>
      </c>
      <c r="Z1883" s="4" t="str">
        <f t="shared" si="353"/>
        <v/>
      </c>
      <c r="AA1883" s="4" t="str">
        <f>IF($V1883="","",IF(Y1883&lt;36,0,IF(AND(36&lt;=Y1883,Y1883&lt;71),VLOOKUP($W1883,日射量と図３!$E$6:$F$34,2,TRUE),IF(AND(71&lt;=Y1883,Y1883&lt;107),VLOOKUP($W1883,日射量と図３!$E$6:$G$34,3,TRUE),IF(AND(107&lt;=Y1883,Y1883&lt;143),VLOOKUP($W1883,日射量と図３!$E$6:$H$34,4,TRUE),VLOOKUP($W1883,日射量と図３!$E$6:$I$34,5,TRUE))))))</f>
        <v/>
      </c>
      <c r="AB1883" s="4" t="str">
        <f>IF($V1883="","",IF(Z1883&lt;36,0,IF(AND(36&lt;=Z1883,Z1883&lt;71),VLOOKUP($W1883,日射量と図３!$E$6:$F$34,2,TRUE),IF(AND(71&lt;=Z1883,Z1883&lt;107),VLOOKUP($W1883,日射量と図３!$E$6:$G$34,3,TRUE),IF(AND(107&lt;=Z1883,Z1883&lt;143),VLOOKUP($W1883,日射量と図３!$E$6:$H$34,4,TRUE),VLOOKUP($W1883,日射量と図３!$E$6:$I$34,5,TRUE))))))</f>
        <v/>
      </c>
      <c r="AC1883" s="382" t="str">
        <f t="shared" si="360"/>
        <v/>
      </c>
      <c r="AD1883" s="382" t="str">
        <f t="shared" si="361"/>
        <v/>
      </c>
    </row>
    <row r="1884" spans="11:30" ht="13.5" customHeight="1">
      <c r="K1884" s="4">
        <f t="shared" si="354"/>
        <v>8</v>
      </c>
      <c r="L1884" s="34">
        <v>43330</v>
      </c>
      <c r="M1884" s="4">
        <v>79</v>
      </c>
      <c r="N1884" s="4">
        <v>9</v>
      </c>
      <c r="O1884" s="31">
        <v>0.33333333333333331</v>
      </c>
      <c r="P1884" s="35">
        <v>27.93</v>
      </c>
      <c r="Q1884" s="36">
        <f t="shared" si="355"/>
        <v>12</v>
      </c>
      <c r="R1884" s="4">
        <f t="shared" si="356"/>
        <v>0</v>
      </c>
      <c r="S1884" s="31">
        <f t="shared" si="362"/>
        <v>0.20906250000000001</v>
      </c>
      <c r="T1884" s="31">
        <f t="shared" si="363"/>
        <v>0.78918981481481476</v>
      </c>
      <c r="U1884" s="4">
        <f t="shared" si="357"/>
        <v>0</v>
      </c>
      <c r="V1884" s="4" t="str">
        <f t="shared" si="358"/>
        <v/>
      </c>
      <c r="W1884" s="18" t="str">
        <f>IF(V1884="","",VLOOKUP(L1884,日射量と図３!$A$4:$C$368,3,TRUE)*238.85/100)</f>
        <v/>
      </c>
      <c r="X1884" s="4" t="str">
        <f t="shared" si="359"/>
        <v/>
      </c>
      <c r="Y1884" s="4" t="str">
        <f t="shared" si="352"/>
        <v/>
      </c>
      <c r="Z1884" s="4" t="str">
        <f t="shared" si="353"/>
        <v/>
      </c>
      <c r="AA1884" s="4" t="str">
        <f>IF($V1884="","",IF(Y1884&lt;36,0,IF(AND(36&lt;=Y1884,Y1884&lt;71),VLOOKUP($W1884,日射量と図３!$E$6:$F$34,2,TRUE),IF(AND(71&lt;=Y1884,Y1884&lt;107),VLOOKUP($W1884,日射量と図３!$E$6:$G$34,3,TRUE),IF(AND(107&lt;=Y1884,Y1884&lt;143),VLOOKUP($W1884,日射量と図３!$E$6:$H$34,4,TRUE),VLOOKUP($W1884,日射量と図３!$E$6:$I$34,5,TRUE))))))</f>
        <v/>
      </c>
      <c r="AB1884" s="4" t="str">
        <f>IF($V1884="","",IF(Z1884&lt;36,0,IF(AND(36&lt;=Z1884,Z1884&lt;71),VLOOKUP($W1884,日射量と図３!$E$6:$F$34,2,TRUE),IF(AND(71&lt;=Z1884,Z1884&lt;107),VLOOKUP($W1884,日射量と図３!$E$6:$G$34,3,TRUE),IF(AND(107&lt;=Z1884,Z1884&lt;143),VLOOKUP($W1884,日射量と図３!$E$6:$H$34,4,TRUE),VLOOKUP($W1884,日射量と図３!$E$6:$I$34,5,TRUE))))))</f>
        <v/>
      </c>
      <c r="AC1884" s="382" t="str">
        <f t="shared" si="360"/>
        <v/>
      </c>
      <c r="AD1884" s="382" t="str">
        <f t="shared" si="361"/>
        <v/>
      </c>
    </row>
    <row r="1885" spans="11:30" ht="13.5" customHeight="1">
      <c r="K1885" s="4">
        <f t="shared" si="354"/>
        <v>8</v>
      </c>
      <c r="L1885" s="34">
        <v>43330</v>
      </c>
      <c r="M1885" s="4">
        <v>79</v>
      </c>
      <c r="N1885" s="4">
        <v>10</v>
      </c>
      <c r="O1885" s="31">
        <v>0.375</v>
      </c>
      <c r="P1885" s="35">
        <v>29.060000000000002</v>
      </c>
      <c r="Q1885" s="36">
        <f t="shared" si="355"/>
        <v>12</v>
      </c>
      <c r="R1885" s="4">
        <f t="shared" si="356"/>
        <v>0</v>
      </c>
      <c r="S1885" s="31">
        <f t="shared" si="362"/>
        <v>0.20906250000000001</v>
      </c>
      <c r="T1885" s="31">
        <f t="shared" si="363"/>
        <v>0.78918981481481476</v>
      </c>
      <c r="U1885" s="4">
        <f t="shared" si="357"/>
        <v>0</v>
      </c>
      <c r="V1885" s="4" t="str">
        <f t="shared" si="358"/>
        <v/>
      </c>
      <c r="W1885" s="18" t="str">
        <f>IF(V1885="","",VLOOKUP(L1885,日射量と図３!$A$4:$C$368,3,TRUE)*238.85/100)</f>
        <v/>
      </c>
      <c r="X1885" s="4" t="str">
        <f t="shared" si="359"/>
        <v/>
      </c>
      <c r="Y1885" s="4" t="str">
        <f t="shared" si="352"/>
        <v/>
      </c>
      <c r="Z1885" s="4" t="str">
        <f t="shared" si="353"/>
        <v/>
      </c>
      <c r="AA1885" s="4" t="str">
        <f>IF($V1885="","",IF(Y1885&lt;36,0,IF(AND(36&lt;=Y1885,Y1885&lt;71),VLOOKUP($W1885,日射量と図３!$E$6:$F$34,2,TRUE),IF(AND(71&lt;=Y1885,Y1885&lt;107),VLOOKUP($W1885,日射量と図３!$E$6:$G$34,3,TRUE),IF(AND(107&lt;=Y1885,Y1885&lt;143),VLOOKUP($W1885,日射量と図３!$E$6:$H$34,4,TRUE),VLOOKUP($W1885,日射量と図３!$E$6:$I$34,5,TRUE))))))</f>
        <v/>
      </c>
      <c r="AB1885" s="4" t="str">
        <f>IF($V1885="","",IF(Z1885&lt;36,0,IF(AND(36&lt;=Z1885,Z1885&lt;71),VLOOKUP($W1885,日射量と図３!$E$6:$F$34,2,TRUE),IF(AND(71&lt;=Z1885,Z1885&lt;107),VLOOKUP($W1885,日射量と図３!$E$6:$G$34,3,TRUE),IF(AND(107&lt;=Z1885,Z1885&lt;143),VLOOKUP($W1885,日射量と図３!$E$6:$H$34,4,TRUE),VLOOKUP($W1885,日射量と図３!$E$6:$I$34,5,TRUE))))))</f>
        <v/>
      </c>
      <c r="AC1885" s="382" t="str">
        <f t="shared" si="360"/>
        <v/>
      </c>
      <c r="AD1885" s="382" t="str">
        <f t="shared" si="361"/>
        <v/>
      </c>
    </row>
    <row r="1886" spans="11:30" ht="13.5" customHeight="1">
      <c r="K1886" s="4">
        <f t="shared" si="354"/>
        <v>8</v>
      </c>
      <c r="L1886" s="34">
        <v>43330</v>
      </c>
      <c r="M1886" s="4">
        <v>79</v>
      </c>
      <c r="N1886" s="4">
        <v>11</v>
      </c>
      <c r="O1886" s="31">
        <v>0.41666666666666669</v>
      </c>
      <c r="P1886" s="35">
        <v>30.29</v>
      </c>
      <c r="Q1886" s="36">
        <f t="shared" si="355"/>
        <v>12</v>
      </c>
      <c r="R1886" s="4">
        <f t="shared" si="356"/>
        <v>0</v>
      </c>
      <c r="S1886" s="31">
        <f t="shared" si="362"/>
        <v>0.20906250000000001</v>
      </c>
      <c r="T1886" s="31">
        <f t="shared" si="363"/>
        <v>0.78918981481481476</v>
      </c>
      <c r="U1886" s="4">
        <f t="shared" si="357"/>
        <v>0</v>
      </c>
      <c r="V1886" s="4" t="str">
        <f t="shared" si="358"/>
        <v/>
      </c>
      <c r="W1886" s="18" t="str">
        <f>IF(V1886="","",VLOOKUP(L1886,日射量と図３!$A$4:$C$368,3,TRUE)*238.85/100)</f>
        <v/>
      </c>
      <c r="X1886" s="4" t="str">
        <f t="shared" si="359"/>
        <v/>
      </c>
      <c r="Y1886" s="4" t="str">
        <f t="shared" si="352"/>
        <v/>
      </c>
      <c r="Z1886" s="4" t="str">
        <f t="shared" si="353"/>
        <v/>
      </c>
      <c r="AA1886" s="4" t="str">
        <f>IF($V1886="","",IF(Y1886&lt;36,0,IF(AND(36&lt;=Y1886,Y1886&lt;71),VLOOKUP($W1886,日射量と図３!$E$6:$F$34,2,TRUE),IF(AND(71&lt;=Y1886,Y1886&lt;107),VLOOKUP($W1886,日射量と図３!$E$6:$G$34,3,TRUE),IF(AND(107&lt;=Y1886,Y1886&lt;143),VLOOKUP($W1886,日射量と図３!$E$6:$H$34,4,TRUE),VLOOKUP($W1886,日射量と図３!$E$6:$I$34,5,TRUE))))))</f>
        <v/>
      </c>
      <c r="AB1886" s="4" t="str">
        <f>IF($V1886="","",IF(Z1886&lt;36,0,IF(AND(36&lt;=Z1886,Z1886&lt;71),VLOOKUP($W1886,日射量と図３!$E$6:$F$34,2,TRUE),IF(AND(71&lt;=Z1886,Z1886&lt;107),VLOOKUP($W1886,日射量と図３!$E$6:$G$34,3,TRUE),IF(AND(107&lt;=Z1886,Z1886&lt;143),VLOOKUP($W1886,日射量と図３!$E$6:$H$34,4,TRUE),VLOOKUP($W1886,日射量と図３!$E$6:$I$34,5,TRUE))))))</f>
        <v/>
      </c>
      <c r="AC1886" s="382" t="str">
        <f t="shared" si="360"/>
        <v/>
      </c>
      <c r="AD1886" s="382" t="str">
        <f t="shared" si="361"/>
        <v/>
      </c>
    </row>
    <row r="1887" spans="11:30" ht="13.5" customHeight="1">
      <c r="K1887" s="4">
        <f t="shared" si="354"/>
        <v>8</v>
      </c>
      <c r="L1887" s="34">
        <v>43330</v>
      </c>
      <c r="M1887" s="4">
        <v>79</v>
      </c>
      <c r="N1887" s="4">
        <v>12</v>
      </c>
      <c r="O1887" s="31">
        <v>0.45833333333333331</v>
      </c>
      <c r="P1887" s="35">
        <v>30.23</v>
      </c>
      <c r="Q1887" s="36">
        <f t="shared" si="355"/>
        <v>12</v>
      </c>
      <c r="R1887" s="4">
        <f t="shared" si="356"/>
        <v>0</v>
      </c>
      <c r="S1887" s="31">
        <f t="shared" si="362"/>
        <v>0.20906250000000001</v>
      </c>
      <c r="T1887" s="31">
        <f t="shared" si="363"/>
        <v>0.78918981481481476</v>
      </c>
      <c r="U1887" s="4">
        <f t="shared" si="357"/>
        <v>0</v>
      </c>
      <c r="V1887" s="4" t="str">
        <f t="shared" si="358"/>
        <v/>
      </c>
      <c r="W1887" s="18" t="str">
        <f>IF(V1887="","",VLOOKUP(L1887,日射量と図３!$A$4:$C$368,3,TRUE)*238.85/100)</f>
        <v/>
      </c>
      <c r="X1887" s="4" t="str">
        <f t="shared" si="359"/>
        <v/>
      </c>
      <c r="Y1887" s="4" t="str">
        <f t="shared" ref="Y1887:Y1950" si="364">IF(V1887="","",$AH$30*V1887/(($AG$18/$AH$18)*X1887))</f>
        <v/>
      </c>
      <c r="Z1887" s="4" t="str">
        <f t="shared" ref="Z1887:Z1950" si="365">IF(V1887="","",$AH$30*V1887/(($AG$19/$AH$19)*X1887))</f>
        <v/>
      </c>
      <c r="AA1887" s="4" t="str">
        <f>IF($V1887="","",IF(Y1887&lt;36,0,IF(AND(36&lt;=Y1887,Y1887&lt;71),VLOOKUP($W1887,日射量と図３!$E$6:$F$34,2,TRUE),IF(AND(71&lt;=Y1887,Y1887&lt;107),VLOOKUP($W1887,日射量と図３!$E$6:$G$34,3,TRUE),IF(AND(107&lt;=Y1887,Y1887&lt;143),VLOOKUP($W1887,日射量と図３!$E$6:$H$34,4,TRUE),VLOOKUP($W1887,日射量と図３!$E$6:$I$34,5,TRUE))))))</f>
        <v/>
      </c>
      <c r="AB1887" s="4" t="str">
        <f>IF($V1887="","",IF(Z1887&lt;36,0,IF(AND(36&lt;=Z1887,Z1887&lt;71),VLOOKUP($W1887,日射量と図３!$E$6:$F$34,2,TRUE),IF(AND(71&lt;=Z1887,Z1887&lt;107),VLOOKUP($W1887,日射量と図３!$E$6:$G$34,3,TRUE),IF(AND(107&lt;=Z1887,Z1887&lt;143),VLOOKUP($W1887,日射量と図３!$E$6:$H$34,4,TRUE),VLOOKUP($W1887,日射量と図３!$E$6:$I$34,5,TRUE))))))</f>
        <v/>
      </c>
      <c r="AC1887" s="382" t="str">
        <f t="shared" si="360"/>
        <v/>
      </c>
      <c r="AD1887" s="382" t="str">
        <f t="shared" si="361"/>
        <v/>
      </c>
    </row>
    <row r="1888" spans="11:30" ht="13.5" customHeight="1">
      <c r="K1888" s="4">
        <f t="shared" si="354"/>
        <v>8</v>
      </c>
      <c r="L1888" s="34">
        <v>43330</v>
      </c>
      <c r="M1888" s="4">
        <v>79</v>
      </c>
      <c r="N1888" s="4">
        <v>13</v>
      </c>
      <c r="O1888" s="31">
        <v>0.5</v>
      </c>
      <c r="P1888" s="35">
        <v>31.75</v>
      </c>
      <c r="Q1888" s="36">
        <f t="shared" si="355"/>
        <v>12</v>
      </c>
      <c r="R1888" s="4">
        <f t="shared" si="356"/>
        <v>0</v>
      </c>
      <c r="S1888" s="31">
        <f t="shared" si="362"/>
        <v>0.20906250000000001</v>
      </c>
      <c r="T1888" s="31">
        <f t="shared" si="363"/>
        <v>0.78918981481481476</v>
      </c>
      <c r="U1888" s="4">
        <f t="shared" si="357"/>
        <v>0</v>
      </c>
      <c r="V1888" s="4" t="str">
        <f t="shared" si="358"/>
        <v/>
      </c>
      <c r="W1888" s="18" t="str">
        <f>IF(V1888="","",VLOOKUP(L1888,日射量と図３!$A$4:$C$368,3,TRUE)*238.85/100)</f>
        <v/>
      </c>
      <c r="X1888" s="4" t="str">
        <f t="shared" si="359"/>
        <v/>
      </c>
      <c r="Y1888" s="4" t="str">
        <f t="shared" si="364"/>
        <v/>
      </c>
      <c r="Z1888" s="4" t="str">
        <f t="shared" si="365"/>
        <v/>
      </c>
      <c r="AA1888" s="4" t="str">
        <f>IF($V1888="","",IF(Y1888&lt;36,0,IF(AND(36&lt;=Y1888,Y1888&lt;71),VLOOKUP($W1888,日射量と図３!$E$6:$F$34,2,TRUE),IF(AND(71&lt;=Y1888,Y1888&lt;107),VLOOKUP($W1888,日射量と図３!$E$6:$G$34,3,TRUE),IF(AND(107&lt;=Y1888,Y1888&lt;143),VLOOKUP($W1888,日射量と図３!$E$6:$H$34,4,TRUE),VLOOKUP($W1888,日射量と図３!$E$6:$I$34,5,TRUE))))))</f>
        <v/>
      </c>
      <c r="AB1888" s="4" t="str">
        <f>IF($V1888="","",IF(Z1888&lt;36,0,IF(AND(36&lt;=Z1888,Z1888&lt;71),VLOOKUP($W1888,日射量と図３!$E$6:$F$34,2,TRUE),IF(AND(71&lt;=Z1888,Z1888&lt;107),VLOOKUP($W1888,日射量と図３!$E$6:$G$34,3,TRUE),IF(AND(107&lt;=Z1888,Z1888&lt;143),VLOOKUP($W1888,日射量と図３!$E$6:$H$34,4,TRUE),VLOOKUP($W1888,日射量と図３!$E$6:$I$34,5,TRUE))))))</f>
        <v/>
      </c>
      <c r="AC1888" s="382" t="str">
        <f t="shared" si="360"/>
        <v/>
      </c>
      <c r="AD1888" s="382" t="str">
        <f t="shared" si="361"/>
        <v/>
      </c>
    </row>
    <row r="1889" spans="11:30" ht="13.5" customHeight="1">
      <c r="K1889" s="4">
        <f t="shared" si="354"/>
        <v>8</v>
      </c>
      <c r="L1889" s="34">
        <v>43330</v>
      </c>
      <c r="M1889" s="4">
        <v>79</v>
      </c>
      <c r="N1889" s="4">
        <v>14</v>
      </c>
      <c r="O1889" s="31">
        <v>0.54166666666666663</v>
      </c>
      <c r="P1889" s="35">
        <v>32.309999999999995</v>
      </c>
      <c r="Q1889" s="36">
        <f t="shared" si="355"/>
        <v>12</v>
      </c>
      <c r="R1889" s="4">
        <f t="shared" si="356"/>
        <v>0</v>
      </c>
      <c r="S1889" s="31">
        <f t="shared" si="362"/>
        <v>0.20906250000000001</v>
      </c>
      <c r="T1889" s="31">
        <f t="shared" si="363"/>
        <v>0.78918981481481476</v>
      </c>
      <c r="U1889" s="4">
        <f t="shared" si="357"/>
        <v>0</v>
      </c>
      <c r="V1889" s="4" t="str">
        <f t="shared" si="358"/>
        <v/>
      </c>
      <c r="W1889" s="18" t="str">
        <f>IF(V1889="","",VLOOKUP(L1889,日射量と図３!$A$4:$C$368,3,TRUE)*238.85/100)</f>
        <v/>
      </c>
      <c r="X1889" s="4" t="str">
        <f t="shared" si="359"/>
        <v/>
      </c>
      <c r="Y1889" s="4" t="str">
        <f t="shared" si="364"/>
        <v/>
      </c>
      <c r="Z1889" s="4" t="str">
        <f t="shared" si="365"/>
        <v/>
      </c>
      <c r="AA1889" s="4" t="str">
        <f>IF($V1889="","",IF(Y1889&lt;36,0,IF(AND(36&lt;=Y1889,Y1889&lt;71),VLOOKUP($W1889,日射量と図３!$E$6:$F$34,2,TRUE),IF(AND(71&lt;=Y1889,Y1889&lt;107),VLOOKUP($W1889,日射量と図３!$E$6:$G$34,3,TRUE),IF(AND(107&lt;=Y1889,Y1889&lt;143),VLOOKUP($W1889,日射量と図３!$E$6:$H$34,4,TRUE),VLOOKUP($W1889,日射量と図３!$E$6:$I$34,5,TRUE))))))</f>
        <v/>
      </c>
      <c r="AB1889" s="4" t="str">
        <f>IF($V1889="","",IF(Z1889&lt;36,0,IF(AND(36&lt;=Z1889,Z1889&lt;71),VLOOKUP($W1889,日射量と図３!$E$6:$F$34,2,TRUE),IF(AND(71&lt;=Z1889,Z1889&lt;107),VLOOKUP($W1889,日射量と図３!$E$6:$G$34,3,TRUE),IF(AND(107&lt;=Z1889,Z1889&lt;143),VLOOKUP($W1889,日射量と図３!$E$6:$H$34,4,TRUE),VLOOKUP($W1889,日射量と図３!$E$6:$I$34,5,TRUE))))))</f>
        <v/>
      </c>
      <c r="AC1889" s="382" t="str">
        <f t="shared" si="360"/>
        <v/>
      </c>
      <c r="AD1889" s="382" t="str">
        <f t="shared" si="361"/>
        <v/>
      </c>
    </row>
    <row r="1890" spans="11:30" ht="13.5" customHeight="1">
      <c r="K1890" s="4">
        <f t="shared" si="354"/>
        <v>8</v>
      </c>
      <c r="L1890" s="34">
        <v>43330</v>
      </c>
      <c r="M1890" s="4">
        <v>79</v>
      </c>
      <c r="N1890" s="4">
        <v>15</v>
      </c>
      <c r="O1890" s="31">
        <v>0.58333333333333337</v>
      </c>
      <c r="P1890" s="35">
        <v>31.8</v>
      </c>
      <c r="Q1890" s="36">
        <f t="shared" si="355"/>
        <v>12</v>
      </c>
      <c r="R1890" s="4">
        <f t="shared" si="356"/>
        <v>0</v>
      </c>
      <c r="S1890" s="31">
        <f t="shared" si="362"/>
        <v>0.20906250000000001</v>
      </c>
      <c r="T1890" s="31">
        <f t="shared" si="363"/>
        <v>0.78918981481481476</v>
      </c>
      <c r="U1890" s="4">
        <f t="shared" si="357"/>
        <v>0</v>
      </c>
      <c r="V1890" s="4" t="str">
        <f t="shared" si="358"/>
        <v/>
      </c>
      <c r="W1890" s="18" t="str">
        <f>IF(V1890="","",VLOOKUP(L1890,日射量と図３!$A$4:$C$368,3,TRUE)*238.85/100)</f>
        <v/>
      </c>
      <c r="X1890" s="4" t="str">
        <f t="shared" si="359"/>
        <v/>
      </c>
      <c r="Y1890" s="4" t="str">
        <f t="shared" si="364"/>
        <v/>
      </c>
      <c r="Z1890" s="4" t="str">
        <f t="shared" si="365"/>
        <v/>
      </c>
      <c r="AA1890" s="4" t="str">
        <f>IF($V1890="","",IF(Y1890&lt;36,0,IF(AND(36&lt;=Y1890,Y1890&lt;71),VLOOKUP($W1890,日射量と図３!$E$6:$F$34,2,TRUE),IF(AND(71&lt;=Y1890,Y1890&lt;107),VLOOKUP($W1890,日射量と図３!$E$6:$G$34,3,TRUE),IF(AND(107&lt;=Y1890,Y1890&lt;143),VLOOKUP($W1890,日射量と図３!$E$6:$H$34,4,TRUE),VLOOKUP($W1890,日射量と図３!$E$6:$I$34,5,TRUE))))))</f>
        <v/>
      </c>
      <c r="AB1890" s="4" t="str">
        <f>IF($V1890="","",IF(Z1890&lt;36,0,IF(AND(36&lt;=Z1890,Z1890&lt;71),VLOOKUP($W1890,日射量と図３!$E$6:$F$34,2,TRUE),IF(AND(71&lt;=Z1890,Z1890&lt;107),VLOOKUP($W1890,日射量と図３!$E$6:$G$34,3,TRUE),IF(AND(107&lt;=Z1890,Z1890&lt;143),VLOOKUP($W1890,日射量と図３!$E$6:$H$34,4,TRUE),VLOOKUP($W1890,日射量と図３!$E$6:$I$34,5,TRUE))))))</f>
        <v/>
      </c>
      <c r="AC1890" s="382" t="str">
        <f t="shared" si="360"/>
        <v/>
      </c>
      <c r="AD1890" s="382" t="str">
        <f t="shared" si="361"/>
        <v/>
      </c>
    </row>
    <row r="1891" spans="11:30" ht="13.5" customHeight="1">
      <c r="K1891" s="4">
        <f t="shared" si="354"/>
        <v>8</v>
      </c>
      <c r="L1891" s="34">
        <v>43330</v>
      </c>
      <c r="M1891" s="4">
        <v>79</v>
      </c>
      <c r="N1891" s="4">
        <v>16</v>
      </c>
      <c r="O1891" s="31">
        <v>0.625</v>
      </c>
      <c r="P1891" s="35">
        <v>31.95</v>
      </c>
      <c r="Q1891" s="36">
        <f t="shared" si="355"/>
        <v>16</v>
      </c>
      <c r="R1891" s="4">
        <f t="shared" si="356"/>
        <v>0</v>
      </c>
      <c r="S1891" s="31">
        <f t="shared" si="362"/>
        <v>0.20906250000000001</v>
      </c>
      <c r="T1891" s="31">
        <f t="shared" si="363"/>
        <v>0.78918981481481476</v>
      </c>
      <c r="U1891" s="4">
        <f t="shared" si="357"/>
        <v>0</v>
      </c>
      <c r="V1891" s="4" t="str">
        <f t="shared" si="358"/>
        <v/>
      </c>
      <c r="W1891" s="18" t="str">
        <f>IF(V1891="","",VLOOKUP(L1891,日射量と図３!$A$4:$C$368,3,TRUE)*238.85/100)</f>
        <v/>
      </c>
      <c r="X1891" s="4" t="str">
        <f t="shared" si="359"/>
        <v/>
      </c>
      <c r="Y1891" s="4" t="str">
        <f t="shared" si="364"/>
        <v/>
      </c>
      <c r="Z1891" s="4" t="str">
        <f t="shared" si="365"/>
        <v/>
      </c>
      <c r="AA1891" s="4" t="str">
        <f>IF($V1891="","",IF(Y1891&lt;36,0,IF(AND(36&lt;=Y1891,Y1891&lt;71),VLOOKUP($W1891,日射量と図３!$E$6:$F$34,2,TRUE),IF(AND(71&lt;=Y1891,Y1891&lt;107),VLOOKUP($W1891,日射量と図３!$E$6:$G$34,3,TRUE),IF(AND(107&lt;=Y1891,Y1891&lt;143),VLOOKUP($W1891,日射量と図３!$E$6:$H$34,4,TRUE),VLOOKUP($W1891,日射量と図３!$E$6:$I$34,5,TRUE))))))</f>
        <v/>
      </c>
      <c r="AB1891" s="4" t="str">
        <f>IF($V1891="","",IF(Z1891&lt;36,0,IF(AND(36&lt;=Z1891,Z1891&lt;71),VLOOKUP($W1891,日射量と図３!$E$6:$F$34,2,TRUE),IF(AND(71&lt;=Z1891,Z1891&lt;107),VLOOKUP($W1891,日射量と図３!$E$6:$G$34,3,TRUE),IF(AND(107&lt;=Z1891,Z1891&lt;143),VLOOKUP($W1891,日射量と図３!$E$6:$H$34,4,TRUE),VLOOKUP($W1891,日射量と図３!$E$6:$I$34,5,TRUE))))))</f>
        <v/>
      </c>
      <c r="AC1891" s="382" t="str">
        <f t="shared" si="360"/>
        <v/>
      </c>
      <c r="AD1891" s="382" t="str">
        <f t="shared" si="361"/>
        <v/>
      </c>
    </row>
    <row r="1892" spans="11:30" ht="13.5" customHeight="1">
      <c r="K1892" s="4">
        <f t="shared" si="354"/>
        <v>8</v>
      </c>
      <c r="L1892" s="34">
        <v>43330</v>
      </c>
      <c r="M1892" s="4">
        <v>79</v>
      </c>
      <c r="N1892" s="4">
        <v>17</v>
      </c>
      <c r="O1892" s="31">
        <v>0.66666666666666663</v>
      </c>
      <c r="P1892" s="35">
        <v>30.809999999999995</v>
      </c>
      <c r="Q1892" s="36">
        <f t="shared" si="355"/>
        <v>16</v>
      </c>
      <c r="R1892" s="4">
        <f t="shared" si="356"/>
        <v>0</v>
      </c>
      <c r="S1892" s="31">
        <f t="shared" si="362"/>
        <v>0.20906250000000001</v>
      </c>
      <c r="T1892" s="31">
        <f t="shared" si="363"/>
        <v>0.78918981481481476</v>
      </c>
      <c r="U1892" s="4">
        <f t="shared" si="357"/>
        <v>0</v>
      </c>
      <c r="V1892" s="4" t="str">
        <f t="shared" si="358"/>
        <v/>
      </c>
      <c r="W1892" s="18" t="str">
        <f>IF(V1892="","",VLOOKUP(L1892,日射量と図３!$A$4:$C$368,3,TRUE)*238.85/100)</f>
        <v/>
      </c>
      <c r="X1892" s="4" t="str">
        <f t="shared" si="359"/>
        <v/>
      </c>
      <c r="Y1892" s="4" t="str">
        <f t="shared" si="364"/>
        <v/>
      </c>
      <c r="Z1892" s="4" t="str">
        <f t="shared" si="365"/>
        <v/>
      </c>
      <c r="AA1892" s="4" t="str">
        <f>IF($V1892="","",IF(Y1892&lt;36,0,IF(AND(36&lt;=Y1892,Y1892&lt;71),VLOOKUP($W1892,日射量と図３!$E$6:$F$34,2,TRUE),IF(AND(71&lt;=Y1892,Y1892&lt;107),VLOOKUP($W1892,日射量と図３!$E$6:$G$34,3,TRUE),IF(AND(107&lt;=Y1892,Y1892&lt;143),VLOOKUP($W1892,日射量と図３!$E$6:$H$34,4,TRUE),VLOOKUP($W1892,日射量と図３!$E$6:$I$34,5,TRUE))))))</f>
        <v/>
      </c>
      <c r="AB1892" s="4" t="str">
        <f>IF($V1892="","",IF(Z1892&lt;36,0,IF(AND(36&lt;=Z1892,Z1892&lt;71),VLOOKUP($W1892,日射量と図３!$E$6:$F$34,2,TRUE),IF(AND(71&lt;=Z1892,Z1892&lt;107),VLOOKUP($W1892,日射量と図３!$E$6:$G$34,3,TRUE),IF(AND(107&lt;=Z1892,Z1892&lt;143),VLOOKUP($W1892,日射量と図３!$E$6:$H$34,4,TRUE),VLOOKUP($W1892,日射量と図３!$E$6:$I$34,5,TRUE))))))</f>
        <v/>
      </c>
      <c r="AC1892" s="382" t="str">
        <f t="shared" si="360"/>
        <v/>
      </c>
      <c r="AD1892" s="382" t="str">
        <f t="shared" si="361"/>
        <v/>
      </c>
    </row>
    <row r="1893" spans="11:30" ht="13.5" customHeight="1">
      <c r="K1893" s="4">
        <f t="shared" si="354"/>
        <v>8</v>
      </c>
      <c r="L1893" s="34">
        <v>43330</v>
      </c>
      <c r="M1893" s="4">
        <v>79</v>
      </c>
      <c r="N1893" s="4">
        <v>18</v>
      </c>
      <c r="O1893" s="31">
        <v>0.70833333333333337</v>
      </c>
      <c r="P1893" s="35">
        <v>29.919999999999998</v>
      </c>
      <c r="Q1893" s="36">
        <f t="shared" si="355"/>
        <v>16</v>
      </c>
      <c r="R1893" s="4">
        <f t="shared" si="356"/>
        <v>0</v>
      </c>
      <c r="S1893" s="31">
        <f t="shared" si="362"/>
        <v>0.20906250000000001</v>
      </c>
      <c r="T1893" s="31">
        <f t="shared" si="363"/>
        <v>0.78918981481481476</v>
      </c>
      <c r="U1893" s="4">
        <f t="shared" si="357"/>
        <v>0</v>
      </c>
      <c r="V1893" s="4" t="str">
        <f t="shared" si="358"/>
        <v/>
      </c>
      <c r="W1893" s="18" t="str">
        <f>IF(V1893="","",VLOOKUP(L1893,日射量と図３!$A$4:$C$368,3,TRUE)*238.85/100)</f>
        <v/>
      </c>
      <c r="X1893" s="4" t="str">
        <f t="shared" si="359"/>
        <v/>
      </c>
      <c r="Y1893" s="4" t="str">
        <f t="shared" si="364"/>
        <v/>
      </c>
      <c r="Z1893" s="4" t="str">
        <f t="shared" si="365"/>
        <v/>
      </c>
      <c r="AA1893" s="4" t="str">
        <f>IF($V1893="","",IF(Y1893&lt;36,0,IF(AND(36&lt;=Y1893,Y1893&lt;71),VLOOKUP($W1893,日射量と図３!$E$6:$F$34,2,TRUE),IF(AND(71&lt;=Y1893,Y1893&lt;107),VLOOKUP($W1893,日射量と図３!$E$6:$G$34,3,TRUE),IF(AND(107&lt;=Y1893,Y1893&lt;143),VLOOKUP($W1893,日射量と図３!$E$6:$H$34,4,TRUE),VLOOKUP($W1893,日射量と図３!$E$6:$I$34,5,TRUE))))))</f>
        <v/>
      </c>
      <c r="AB1893" s="4" t="str">
        <f>IF($V1893="","",IF(Z1893&lt;36,0,IF(AND(36&lt;=Z1893,Z1893&lt;71),VLOOKUP($W1893,日射量と図３!$E$6:$F$34,2,TRUE),IF(AND(71&lt;=Z1893,Z1893&lt;107),VLOOKUP($W1893,日射量と図３!$E$6:$G$34,3,TRUE),IF(AND(107&lt;=Z1893,Z1893&lt;143),VLOOKUP($W1893,日射量と図３!$E$6:$H$34,4,TRUE),VLOOKUP($W1893,日射量と図３!$E$6:$I$34,5,TRUE))))))</f>
        <v/>
      </c>
      <c r="AC1893" s="382" t="str">
        <f t="shared" si="360"/>
        <v/>
      </c>
      <c r="AD1893" s="382" t="str">
        <f t="shared" si="361"/>
        <v/>
      </c>
    </row>
    <row r="1894" spans="11:30" ht="13.5" customHeight="1">
      <c r="K1894" s="4">
        <f t="shared" si="354"/>
        <v>8</v>
      </c>
      <c r="L1894" s="34">
        <v>43330</v>
      </c>
      <c r="M1894" s="4">
        <v>79</v>
      </c>
      <c r="N1894" s="4">
        <v>19</v>
      </c>
      <c r="O1894" s="31">
        <v>0.75</v>
      </c>
      <c r="P1894" s="35">
        <v>29.24</v>
      </c>
      <c r="Q1894" s="36">
        <f t="shared" si="355"/>
        <v>16</v>
      </c>
      <c r="R1894" s="4">
        <f t="shared" si="356"/>
        <v>0</v>
      </c>
      <c r="S1894" s="31">
        <f t="shared" si="362"/>
        <v>0.20906250000000001</v>
      </c>
      <c r="T1894" s="31">
        <f t="shared" si="363"/>
        <v>0.78918981481481476</v>
      </c>
      <c r="U1894" s="4">
        <f t="shared" si="357"/>
        <v>0</v>
      </c>
      <c r="V1894" s="4" t="str">
        <f t="shared" si="358"/>
        <v/>
      </c>
      <c r="W1894" s="18" t="str">
        <f>IF(V1894="","",VLOOKUP(L1894,日射量と図３!$A$4:$C$368,3,TRUE)*238.85/100)</f>
        <v/>
      </c>
      <c r="X1894" s="4" t="str">
        <f t="shared" si="359"/>
        <v/>
      </c>
      <c r="Y1894" s="4" t="str">
        <f t="shared" si="364"/>
        <v/>
      </c>
      <c r="Z1894" s="4" t="str">
        <f t="shared" si="365"/>
        <v/>
      </c>
      <c r="AA1894" s="4" t="str">
        <f>IF($V1894="","",IF(Y1894&lt;36,0,IF(AND(36&lt;=Y1894,Y1894&lt;71),VLOOKUP($W1894,日射量と図３!$E$6:$F$34,2,TRUE),IF(AND(71&lt;=Y1894,Y1894&lt;107),VLOOKUP($W1894,日射量と図３!$E$6:$G$34,3,TRUE),IF(AND(107&lt;=Y1894,Y1894&lt;143),VLOOKUP($W1894,日射量と図３!$E$6:$H$34,4,TRUE),VLOOKUP($W1894,日射量と図３!$E$6:$I$34,5,TRUE))))))</f>
        <v/>
      </c>
      <c r="AB1894" s="4" t="str">
        <f>IF($V1894="","",IF(Z1894&lt;36,0,IF(AND(36&lt;=Z1894,Z1894&lt;71),VLOOKUP($W1894,日射量と図３!$E$6:$F$34,2,TRUE),IF(AND(71&lt;=Z1894,Z1894&lt;107),VLOOKUP($W1894,日射量と図３!$E$6:$G$34,3,TRUE),IF(AND(107&lt;=Z1894,Z1894&lt;143),VLOOKUP($W1894,日射量と図３!$E$6:$H$34,4,TRUE),VLOOKUP($W1894,日射量と図３!$E$6:$I$34,5,TRUE))))))</f>
        <v/>
      </c>
      <c r="AC1894" s="382" t="str">
        <f t="shared" si="360"/>
        <v/>
      </c>
      <c r="AD1894" s="382" t="str">
        <f t="shared" si="361"/>
        <v/>
      </c>
    </row>
    <row r="1895" spans="11:30" ht="13.5" customHeight="1">
      <c r="K1895" s="4">
        <f t="shared" si="354"/>
        <v>8</v>
      </c>
      <c r="L1895" s="34">
        <v>43330</v>
      </c>
      <c r="M1895" s="4">
        <v>79</v>
      </c>
      <c r="N1895" s="4">
        <v>20</v>
      </c>
      <c r="O1895" s="31">
        <v>0.79166666666666663</v>
      </c>
      <c r="P1895" s="35">
        <v>28.610000000000003</v>
      </c>
      <c r="Q1895" s="36">
        <f t="shared" si="355"/>
        <v>16</v>
      </c>
      <c r="R1895" s="4">
        <f t="shared" si="356"/>
        <v>0</v>
      </c>
      <c r="S1895" s="31">
        <f t="shared" si="362"/>
        <v>0.20906250000000001</v>
      </c>
      <c r="T1895" s="31">
        <f t="shared" si="363"/>
        <v>0.78918981481481476</v>
      </c>
      <c r="U1895" s="4">
        <f t="shared" si="357"/>
        <v>0</v>
      </c>
      <c r="V1895" s="4" t="str">
        <f t="shared" si="358"/>
        <v/>
      </c>
      <c r="W1895" s="18" t="str">
        <f>IF(V1895="","",VLOOKUP(L1895,日射量と図３!$A$4:$C$368,3,TRUE)*238.85/100)</f>
        <v/>
      </c>
      <c r="X1895" s="4" t="str">
        <f t="shared" si="359"/>
        <v/>
      </c>
      <c r="Y1895" s="4" t="str">
        <f t="shared" si="364"/>
        <v/>
      </c>
      <c r="Z1895" s="4" t="str">
        <f t="shared" si="365"/>
        <v/>
      </c>
      <c r="AA1895" s="4" t="str">
        <f>IF($V1895="","",IF(Y1895&lt;36,0,IF(AND(36&lt;=Y1895,Y1895&lt;71),VLOOKUP($W1895,日射量と図３!$E$6:$F$34,2,TRUE),IF(AND(71&lt;=Y1895,Y1895&lt;107),VLOOKUP($W1895,日射量と図３!$E$6:$G$34,3,TRUE),IF(AND(107&lt;=Y1895,Y1895&lt;143),VLOOKUP($W1895,日射量と図３!$E$6:$H$34,4,TRUE),VLOOKUP($W1895,日射量と図３!$E$6:$I$34,5,TRUE))))))</f>
        <v/>
      </c>
      <c r="AB1895" s="4" t="str">
        <f>IF($V1895="","",IF(Z1895&lt;36,0,IF(AND(36&lt;=Z1895,Z1895&lt;71),VLOOKUP($W1895,日射量と図３!$E$6:$F$34,2,TRUE),IF(AND(71&lt;=Z1895,Z1895&lt;107),VLOOKUP($W1895,日射量と図３!$E$6:$G$34,3,TRUE),IF(AND(107&lt;=Z1895,Z1895&lt;143),VLOOKUP($W1895,日射量と図３!$E$6:$H$34,4,TRUE),VLOOKUP($W1895,日射量と図３!$E$6:$I$34,5,TRUE))))))</f>
        <v/>
      </c>
      <c r="AC1895" s="382" t="str">
        <f t="shared" si="360"/>
        <v/>
      </c>
      <c r="AD1895" s="382" t="str">
        <f t="shared" si="361"/>
        <v/>
      </c>
    </row>
    <row r="1896" spans="11:30" ht="13.5" customHeight="1">
      <c r="K1896" s="4">
        <f t="shared" si="354"/>
        <v>8</v>
      </c>
      <c r="L1896" s="34">
        <v>43330</v>
      </c>
      <c r="M1896" s="4">
        <v>79</v>
      </c>
      <c r="N1896" s="4">
        <v>21</v>
      </c>
      <c r="O1896" s="31">
        <v>0.83333333333333337</v>
      </c>
      <c r="P1896" s="35">
        <v>27.93</v>
      </c>
      <c r="Q1896" s="36">
        <f t="shared" si="355"/>
        <v>16</v>
      </c>
      <c r="R1896" s="4">
        <f t="shared" si="356"/>
        <v>0</v>
      </c>
      <c r="S1896" s="31">
        <f t="shared" si="362"/>
        <v>0.20906250000000001</v>
      </c>
      <c r="T1896" s="31">
        <f t="shared" si="363"/>
        <v>0.78918981481481476</v>
      </c>
      <c r="U1896" s="4">
        <f t="shared" si="357"/>
        <v>0</v>
      </c>
      <c r="V1896" s="4" t="str">
        <f t="shared" si="358"/>
        <v/>
      </c>
      <c r="W1896" s="18" t="str">
        <f>IF(V1896="","",VLOOKUP(L1896,日射量と図３!$A$4:$C$368,3,TRUE)*238.85/100)</f>
        <v/>
      </c>
      <c r="X1896" s="4" t="str">
        <f t="shared" si="359"/>
        <v/>
      </c>
      <c r="Y1896" s="4" t="str">
        <f t="shared" si="364"/>
        <v/>
      </c>
      <c r="Z1896" s="4" t="str">
        <f t="shared" si="365"/>
        <v/>
      </c>
      <c r="AA1896" s="4" t="str">
        <f>IF($V1896="","",IF(Y1896&lt;36,0,IF(AND(36&lt;=Y1896,Y1896&lt;71),VLOOKUP($W1896,日射量と図３!$E$6:$F$34,2,TRUE),IF(AND(71&lt;=Y1896,Y1896&lt;107),VLOOKUP($W1896,日射量と図３!$E$6:$G$34,3,TRUE),IF(AND(107&lt;=Y1896,Y1896&lt;143),VLOOKUP($W1896,日射量と図３!$E$6:$H$34,4,TRUE),VLOOKUP($W1896,日射量と図３!$E$6:$I$34,5,TRUE))))))</f>
        <v/>
      </c>
      <c r="AB1896" s="4" t="str">
        <f>IF($V1896="","",IF(Z1896&lt;36,0,IF(AND(36&lt;=Z1896,Z1896&lt;71),VLOOKUP($W1896,日射量と図３!$E$6:$F$34,2,TRUE),IF(AND(71&lt;=Z1896,Z1896&lt;107),VLOOKUP($W1896,日射量と図３!$E$6:$G$34,3,TRUE),IF(AND(107&lt;=Z1896,Z1896&lt;143),VLOOKUP($W1896,日射量と図３!$E$6:$H$34,4,TRUE),VLOOKUP($W1896,日射量と図３!$E$6:$I$34,5,TRUE))))))</f>
        <v/>
      </c>
      <c r="AC1896" s="382" t="str">
        <f t="shared" si="360"/>
        <v/>
      </c>
      <c r="AD1896" s="382" t="str">
        <f t="shared" si="361"/>
        <v/>
      </c>
    </row>
    <row r="1897" spans="11:30" ht="13.5" customHeight="1">
      <c r="K1897" s="4">
        <f t="shared" si="354"/>
        <v>8</v>
      </c>
      <c r="L1897" s="34">
        <v>43330</v>
      </c>
      <c r="M1897" s="4">
        <v>79</v>
      </c>
      <c r="N1897" s="4">
        <v>22</v>
      </c>
      <c r="O1897" s="31">
        <v>0.875</v>
      </c>
      <c r="P1897" s="35">
        <v>27.5</v>
      </c>
      <c r="Q1897" s="36">
        <f t="shared" si="355"/>
        <v>16</v>
      </c>
      <c r="R1897" s="4">
        <f t="shared" si="356"/>
        <v>0</v>
      </c>
      <c r="S1897" s="31">
        <f t="shared" si="362"/>
        <v>0.20906250000000001</v>
      </c>
      <c r="T1897" s="31">
        <f t="shared" si="363"/>
        <v>0.78918981481481476</v>
      </c>
      <c r="U1897" s="4">
        <f t="shared" si="357"/>
        <v>0</v>
      </c>
      <c r="V1897" s="4" t="str">
        <f t="shared" si="358"/>
        <v/>
      </c>
      <c r="W1897" s="18" t="str">
        <f>IF(V1897="","",VLOOKUP(L1897,日射量と図３!$A$4:$C$368,3,TRUE)*238.85/100)</f>
        <v/>
      </c>
      <c r="X1897" s="4" t="str">
        <f t="shared" si="359"/>
        <v/>
      </c>
      <c r="Y1897" s="4" t="str">
        <f t="shared" si="364"/>
        <v/>
      </c>
      <c r="Z1897" s="4" t="str">
        <f t="shared" si="365"/>
        <v/>
      </c>
      <c r="AA1897" s="4" t="str">
        <f>IF($V1897="","",IF(Y1897&lt;36,0,IF(AND(36&lt;=Y1897,Y1897&lt;71),VLOOKUP($W1897,日射量と図３!$E$6:$F$34,2,TRUE),IF(AND(71&lt;=Y1897,Y1897&lt;107),VLOOKUP($W1897,日射量と図３!$E$6:$G$34,3,TRUE),IF(AND(107&lt;=Y1897,Y1897&lt;143),VLOOKUP($W1897,日射量と図３!$E$6:$H$34,4,TRUE),VLOOKUP($W1897,日射量と図３!$E$6:$I$34,5,TRUE))))))</f>
        <v/>
      </c>
      <c r="AB1897" s="4" t="str">
        <f>IF($V1897="","",IF(Z1897&lt;36,0,IF(AND(36&lt;=Z1897,Z1897&lt;71),VLOOKUP($W1897,日射量と図３!$E$6:$F$34,2,TRUE),IF(AND(71&lt;=Z1897,Z1897&lt;107),VLOOKUP($W1897,日射量と図３!$E$6:$G$34,3,TRUE),IF(AND(107&lt;=Z1897,Z1897&lt;143),VLOOKUP($W1897,日射量と図３!$E$6:$H$34,4,TRUE),VLOOKUP($W1897,日射量と図３!$E$6:$I$34,5,TRUE))))))</f>
        <v/>
      </c>
      <c r="AC1897" s="382" t="str">
        <f t="shared" si="360"/>
        <v/>
      </c>
      <c r="AD1897" s="382" t="str">
        <f t="shared" si="361"/>
        <v/>
      </c>
    </row>
    <row r="1898" spans="11:30" ht="13.5" customHeight="1">
      <c r="K1898" s="4">
        <f t="shared" si="354"/>
        <v>8</v>
      </c>
      <c r="L1898" s="34">
        <v>43330</v>
      </c>
      <c r="M1898" s="4">
        <v>79</v>
      </c>
      <c r="N1898" s="4">
        <v>23</v>
      </c>
      <c r="O1898" s="31">
        <v>0.91666666666666663</v>
      </c>
      <c r="P1898" s="35">
        <v>27.110000000000003</v>
      </c>
      <c r="Q1898" s="36">
        <f t="shared" si="355"/>
        <v>13</v>
      </c>
      <c r="R1898" s="4">
        <f t="shared" si="356"/>
        <v>0</v>
      </c>
      <c r="S1898" s="31">
        <f t="shared" si="362"/>
        <v>0.20906250000000001</v>
      </c>
      <c r="T1898" s="31">
        <f t="shared" si="363"/>
        <v>0.78918981481481476</v>
      </c>
      <c r="U1898" s="4">
        <f t="shared" si="357"/>
        <v>0</v>
      </c>
      <c r="V1898" s="4" t="str">
        <f t="shared" si="358"/>
        <v/>
      </c>
      <c r="W1898" s="18" t="str">
        <f>IF(V1898="","",VLOOKUP(L1898,日射量と図３!$A$4:$C$368,3,TRUE)*238.85/100)</f>
        <v/>
      </c>
      <c r="X1898" s="4" t="str">
        <f t="shared" si="359"/>
        <v/>
      </c>
      <c r="Y1898" s="4" t="str">
        <f t="shared" si="364"/>
        <v/>
      </c>
      <c r="Z1898" s="4" t="str">
        <f t="shared" si="365"/>
        <v/>
      </c>
      <c r="AA1898" s="4" t="str">
        <f>IF($V1898="","",IF(Y1898&lt;36,0,IF(AND(36&lt;=Y1898,Y1898&lt;71),VLOOKUP($W1898,日射量と図３!$E$6:$F$34,2,TRUE),IF(AND(71&lt;=Y1898,Y1898&lt;107),VLOOKUP($W1898,日射量と図３!$E$6:$G$34,3,TRUE),IF(AND(107&lt;=Y1898,Y1898&lt;143),VLOOKUP($W1898,日射量と図３!$E$6:$H$34,4,TRUE),VLOOKUP($W1898,日射量と図３!$E$6:$I$34,5,TRUE))))))</f>
        <v/>
      </c>
      <c r="AB1898" s="4" t="str">
        <f>IF($V1898="","",IF(Z1898&lt;36,0,IF(AND(36&lt;=Z1898,Z1898&lt;71),VLOOKUP($W1898,日射量と図３!$E$6:$F$34,2,TRUE),IF(AND(71&lt;=Z1898,Z1898&lt;107),VLOOKUP($W1898,日射量と図３!$E$6:$G$34,3,TRUE),IF(AND(107&lt;=Z1898,Z1898&lt;143),VLOOKUP($W1898,日射量と図３!$E$6:$H$34,4,TRUE),VLOOKUP($W1898,日射量と図３!$E$6:$I$34,5,TRUE))))))</f>
        <v/>
      </c>
      <c r="AC1898" s="382" t="str">
        <f t="shared" si="360"/>
        <v/>
      </c>
      <c r="AD1898" s="382" t="str">
        <f t="shared" si="361"/>
        <v/>
      </c>
    </row>
    <row r="1899" spans="11:30" ht="13.5" customHeight="1">
      <c r="K1899" s="4">
        <f t="shared" si="354"/>
        <v>8</v>
      </c>
      <c r="L1899" s="34">
        <v>43330</v>
      </c>
      <c r="M1899" s="4">
        <v>79</v>
      </c>
      <c r="N1899" s="4">
        <v>24</v>
      </c>
      <c r="O1899" s="31">
        <v>0.95833333333333337</v>
      </c>
      <c r="P1899" s="35">
        <v>26.690000000000005</v>
      </c>
      <c r="Q1899" s="36">
        <f t="shared" si="355"/>
        <v>13</v>
      </c>
      <c r="R1899" s="4">
        <f t="shared" si="356"/>
        <v>0</v>
      </c>
      <c r="S1899" s="31">
        <f t="shared" si="362"/>
        <v>0.20906250000000001</v>
      </c>
      <c r="T1899" s="31">
        <f t="shared" si="363"/>
        <v>0.78918981481481476</v>
      </c>
      <c r="U1899" s="4">
        <f t="shared" si="357"/>
        <v>0</v>
      </c>
      <c r="V1899" s="4" t="str">
        <f t="shared" si="358"/>
        <v/>
      </c>
      <c r="W1899" s="18" t="str">
        <f>IF(V1899="","",VLOOKUP(L1899,日射量と図３!$A$4:$C$368,3,TRUE)*238.85/100)</f>
        <v/>
      </c>
      <c r="X1899" s="4" t="str">
        <f t="shared" si="359"/>
        <v/>
      </c>
      <c r="Y1899" s="4" t="str">
        <f t="shared" si="364"/>
        <v/>
      </c>
      <c r="Z1899" s="4" t="str">
        <f t="shared" si="365"/>
        <v/>
      </c>
      <c r="AA1899" s="4" t="str">
        <f>IF($V1899="","",IF(Y1899&lt;36,0,IF(AND(36&lt;=Y1899,Y1899&lt;71),VLOOKUP($W1899,日射量と図３!$E$6:$F$34,2,TRUE),IF(AND(71&lt;=Y1899,Y1899&lt;107),VLOOKUP($W1899,日射量と図３!$E$6:$G$34,3,TRUE),IF(AND(107&lt;=Y1899,Y1899&lt;143),VLOOKUP($W1899,日射量と図３!$E$6:$H$34,4,TRUE),VLOOKUP($W1899,日射量と図３!$E$6:$I$34,5,TRUE))))))</f>
        <v/>
      </c>
      <c r="AB1899" s="4" t="str">
        <f>IF($V1899="","",IF(Z1899&lt;36,0,IF(AND(36&lt;=Z1899,Z1899&lt;71),VLOOKUP($W1899,日射量と図３!$E$6:$F$34,2,TRUE),IF(AND(71&lt;=Z1899,Z1899&lt;107),VLOOKUP($W1899,日射量と図３!$E$6:$G$34,3,TRUE),IF(AND(107&lt;=Z1899,Z1899&lt;143),VLOOKUP($W1899,日射量と図３!$E$6:$H$34,4,TRUE),VLOOKUP($W1899,日射量と図３!$E$6:$I$34,5,TRUE))))))</f>
        <v/>
      </c>
      <c r="AC1899" s="382" t="str">
        <f t="shared" si="360"/>
        <v/>
      </c>
      <c r="AD1899" s="382" t="str">
        <f t="shared" si="361"/>
        <v/>
      </c>
    </row>
    <row r="1900" spans="11:30" ht="13.5" customHeight="1">
      <c r="K1900" s="4">
        <f t="shared" si="354"/>
        <v>8</v>
      </c>
      <c r="L1900" s="34">
        <v>43331</v>
      </c>
      <c r="M1900" s="4">
        <v>80</v>
      </c>
      <c r="N1900" s="4">
        <v>1</v>
      </c>
      <c r="O1900" s="31">
        <v>0</v>
      </c>
      <c r="P1900" s="35">
        <v>26.46</v>
      </c>
      <c r="Q1900" s="36">
        <f t="shared" si="355"/>
        <v>13</v>
      </c>
      <c r="R1900" s="4">
        <f t="shared" si="356"/>
        <v>0</v>
      </c>
      <c r="S1900" s="31">
        <f t="shared" si="362"/>
        <v>0.20906250000000001</v>
      </c>
      <c r="T1900" s="31">
        <f t="shared" si="363"/>
        <v>0.78918981481481476</v>
      </c>
      <c r="U1900" s="4">
        <f t="shared" si="357"/>
        <v>0</v>
      </c>
      <c r="V1900" s="4">
        <f t="shared" si="358"/>
        <v>0</v>
      </c>
      <c r="W1900" s="18">
        <f>IF(V1900="","",VLOOKUP(L1900,日射量と図３!$A$4:$C$368,3,TRUE)*238.85/100)</f>
        <v>42.993000000000002</v>
      </c>
      <c r="X1900" s="4">
        <f t="shared" si="359"/>
        <v>14</v>
      </c>
      <c r="Y1900" s="4">
        <f t="shared" si="364"/>
        <v>0</v>
      </c>
      <c r="Z1900" s="4">
        <f t="shared" si="365"/>
        <v>0</v>
      </c>
      <c r="AA1900" s="4">
        <f>IF($V1900="","",IF(Y1900&lt;36,0,IF(AND(36&lt;=Y1900,Y1900&lt;71),VLOOKUP($W1900,日射量と図３!$E$6:$F$34,2,TRUE),IF(AND(71&lt;=Y1900,Y1900&lt;107),VLOOKUP($W1900,日射量と図３!$E$6:$G$34,3,TRUE),IF(AND(107&lt;=Y1900,Y1900&lt;143),VLOOKUP($W1900,日射量と図３!$E$6:$H$34,4,TRUE),VLOOKUP($W1900,日射量と図３!$E$6:$I$34,5,TRUE))))))</f>
        <v>0</v>
      </c>
      <c r="AB1900" s="4">
        <f>IF($V1900="","",IF(Z1900&lt;36,0,IF(AND(36&lt;=Z1900,Z1900&lt;71),VLOOKUP($W1900,日射量と図３!$E$6:$F$34,2,TRUE),IF(AND(71&lt;=Z1900,Z1900&lt;107),VLOOKUP($W1900,日射量と図３!$E$6:$G$34,3,TRUE),IF(AND(107&lt;=Z1900,Z1900&lt;143),VLOOKUP($W1900,日射量と図３!$E$6:$H$34,4,TRUE),VLOOKUP($W1900,日射量と図３!$E$6:$I$34,5,TRUE))))))</f>
        <v>0</v>
      </c>
      <c r="AC1900" s="382">
        <f t="shared" si="360"/>
        <v>0</v>
      </c>
      <c r="AD1900" s="382">
        <f t="shared" si="361"/>
        <v>0</v>
      </c>
    </row>
    <row r="1901" spans="11:30" ht="13.5" customHeight="1">
      <c r="K1901" s="4">
        <f t="shared" si="354"/>
        <v>8</v>
      </c>
      <c r="L1901" s="34">
        <v>43331</v>
      </c>
      <c r="M1901" s="4">
        <v>80</v>
      </c>
      <c r="N1901" s="4">
        <v>2</v>
      </c>
      <c r="O1901" s="31">
        <v>4.1666666666666664E-2</v>
      </c>
      <c r="P1901" s="35">
        <v>26.359999999999996</v>
      </c>
      <c r="Q1901" s="36">
        <f t="shared" si="355"/>
        <v>13</v>
      </c>
      <c r="R1901" s="4">
        <f t="shared" si="356"/>
        <v>0</v>
      </c>
      <c r="S1901" s="31">
        <f t="shared" si="362"/>
        <v>0.20906250000000001</v>
      </c>
      <c r="T1901" s="31">
        <f t="shared" si="363"/>
        <v>0.78918981481481476</v>
      </c>
      <c r="U1901" s="4">
        <f t="shared" si="357"/>
        <v>0</v>
      </c>
      <c r="V1901" s="4" t="str">
        <f t="shared" si="358"/>
        <v/>
      </c>
      <c r="W1901" s="18" t="str">
        <f>IF(V1901="","",VLOOKUP(L1901,日射量と図３!$A$4:$C$368,3,TRUE)*238.85/100)</f>
        <v/>
      </c>
      <c r="X1901" s="4" t="str">
        <f t="shared" si="359"/>
        <v/>
      </c>
      <c r="Y1901" s="4" t="str">
        <f t="shared" si="364"/>
        <v/>
      </c>
      <c r="Z1901" s="4" t="str">
        <f t="shared" si="365"/>
        <v/>
      </c>
      <c r="AA1901" s="4" t="str">
        <f>IF($V1901="","",IF(Y1901&lt;36,0,IF(AND(36&lt;=Y1901,Y1901&lt;71),VLOOKUP($W1901,日射量と図３!$E$6:$F$34,2,TRUE),IF(AND(71&lt;=Y1901,Y1901&lt;107),VLOOKUP($W1901,日射量と図３!$E$6:$G$34,3,TRUE),IF(AND(107&lt;=Y1901,Y1901&lt;143),VLOOKUP($W1901,日射量と図３!$E$6:$H$34,4,TRUE),VLOOKUP($W1901,日射量と図３!$E$6:$I$34,5,TRUE))))))</f>
        <v/>
      </c>
      <c r="AB1901" s="4" t="str">
        <f>IF($V1901="","",IF(Z1901&lt;36,0,IF(AND(36&lt;=Z1901,Z1901&lt;71),VLOOKUP($W1901,日射量と図３!$E$6:$F$34,2,TRUE),IF(AND(71&lt;=Z1901,Z1901&lt;107),VLOOKUP($W1901,日射量と図３!$E$6:$G$34,3,TRUE),IF(AND(107&lt;=Z1901,Z1901&lt;143),VLOOKUP($W1901,日射量と図３!$E$6:$H$34,4,TRUE),VLOOKUP($W1901,日射量と図３!$E$6:$I$34,5,TRUE))))))</f>
        <v/>
      </c>
      <c r="AC1901" s="382" t="str">
        <f t="shared" si="360"/>
        <v/>
      </c>
      <c r="AD1901" s="382" t="str">
        <f t="shared" si="361"/>
        <v/>
      </c>
    </row>
    <row r="1902" spans="11:30" ht="13.5" customHeight="1">
      <c r="K1902" s="4">
        <f t="shared" si="354"/>
        <v>8</v>
      </c>
      <c r="L1902" s="34">
        <v>43331</v>
      </c>
      <c r="M1902" s="4">
        <v>80</v>
      </c>
      <c r="N1902" s="4">
        <v>3</v>
      </c>
      <c r="O1902" s="31">
        <v>8.3333333333333329E-2</v>
      </c>
      <c r="P1902" s="35">
        <v>26.119999999999997</v>
      </c>
      <c r="Q1902" s="36">
        <f t="shared" si="355"/>
        <v>13</v>
      </c>
      <c r="R1902" s="4">
        <f t="shared" si="356"/>
        <v>0</v>
      </c>
      <c r="S1902" s="31">
        <f t="shared" si="362"/>
        <v>0.20906250000000001</v>
      </c>
      <c r="T1902" s="31">
        <f t="shared" si="363"/>
        <v>0.78918981481481476</v>
      </c>
      <c r="U1902" s="4">
        <f t="shared" si="357"/>
        <v>0</v>
      </c>
      <c r="V1902" s="4" t="str">
        <f t="shared" si="358"/>
        <v/>
      </c>
      <c r="W1902" s="18" t="str">
        <f>IF(V1902="","",VLOOKUP(L1902,日射量と図３!$A$4:$C$368,3,TRUE)*238.85/100)</f>
        <v/>
      </c>
      <c r="X1902" s="4" t="str">
        <f t="shared" si="359"/>
        <v/>
      </c>
      <c r="Y1902" s="4" t="str">
        <f t="shared" si="364"/>
        <v/>
      </c>
      <c r="Z1902" s="4" t="str">
        <f t="shared" si="365"/>
        <v/>
      </c>
      <c r="AA1902" s="4" t="str">
        <f>IF($V1902="","",IF(Y1902&lt;36,0,IF(AND(36&lt;=Y1902,Y1902&lt;71),VLOOKUP($W1902,日射量と図３!$E$6:$F$34,2,TRUE),IF(AND(71&lt;=Y1902,Y1902&lt;107),VLOOKUP($W1902,日射量と図３!$E$6:$G$34,3,TRUE),IF(AND(107&lt;=Y1902,Y1902&lt;143),VLOOKUP($W1902,日射量と図３!$E$6:$H$34,4,TRUE),VLOOKUP($W1902,日射量と図３!$E$6:$I$34,5,TRUE))))))</f>
        <v/>
      </c>
      <c r="AB1902" s="4" t="str">
        <f>IF($V1902="","",IF(Z1902&lt;36,0,IF(AND(36&lt;=Z1902,Z1902&lt;71),VLOOKUP($W1902,日射量と図３!$E$6:$F$34,2,TRUE),IF(AND(71&lt;=Z1902,Z1902&lt;107),VLOOKUP($W1902,日射量と図３!$E$6:$G$34,3,TRUE),IF(AND(107&lt;=Z1902,Z1902&lt;143),VLOOKUP($W1902,日射量と図３!$E$6:$H$34,4,TRUE),VLOOKUP($W1902,日射量と図３!$E$6:$I$34,5,TRUE))))))</f>
        <v/>
      </c>
      <c r="AC1902" s="382" t="str">
        <f t="shared" si="360"/>
        <v/>
      </c>
      <c r="AD1902" s="382" t="str">
        <f t="shared" si="361"/>
        <v/>
      </c>
    </row>
    <row r="1903" spans="11:30" ht="13.5" customHeight="1">
      <c r="K1903" s="4">
        <f t="shared" si="354"/>
        <v>8</v>
      </c>
      <c r="L1903" s="34">
        <v>43331</v>
      </c>
      <c r="M1903" s="4">
        <v>80</v>
      </c>
      <c r="N1903" s="4">
        <v>4</v>
      </c>
      <c r="O1903" s="31">
        <v>0.125</v>
      </c>
      <c r="P1903" s="35">
        <v>25.97</v>
      </c>
      <c r="Q1903" s="36">
        <f t="shared" si="355"/>
        <v>13</v>
      </c>
      <c r="R1903" s="4">
        <f t="shared" si="356"/>
        <v>0</v>
      </c>
      <c r="S1903" s="31">
        <f t="shared" si="362"/>
        <v>0.20906250000000001</v>
      </c>
      <c r="T1903" s="31">
        <f t="shared" si="363"/>
        <v>0.78918981481481476</v>
      </c>
      <c r="U1903" s="4">
        <f t="shared" si="357"/>
        <v>0</v>
      </c>
      <c r="V1903" s="4" t="str">
        <f t="shared" si="358"/>
        <v/>
      </c>
      <c r="W1903" s="18" t="str">
        <f>IF(V1903="","",VLOOKUP(L1903,日射量と図３!$A$4:$C$368,3,TRUE)*238.85/100)</f>
        <v/>
      </c>
      <c r="X1903" s="4" t="str">
        <f t="shared" si="359"/>
        <v/>
      </c>
      <c r="Y1903" s="4" t="str">
        <f t="shared" si="364"/>
        <v/>
      </c>
      <c r="Z1903" s="4" t="str">
        <f t="shared" si="365"/>
        <v/>
      </c>
      <c r="AA1903" s="4" t="str">
        <f>IF($V1903="","",IF(Y1903&lt;36,0,IF(AND(36&lt;=Y1903,Y1903&lt;71),VLOOKUP($W1903,日射量と図３!$E$6:$F$34,2,TRUE),IF(AND(71&lt;=Y1903,Y1903&lt;107),VLOOKUP($W1903,日射量と図３!$E$6:$G$34,3,TRUE),IF(AND(107&lt;=Y1903,Y1903&lt;143),VLOOKUP($W1903,日射量と図３!$E$6:$H$34,4,TRUE),VLOOKUP($W1903,日射量と図３!$E$6:$I$34,5,TRUE))))))</f>
        <v/>
      </c>
      <c r="AB1903" s="4" t="str">
        <f>IF($V1903="","",IF(Z1903&lt;36,0,IF(AND(36&lt;=Z1903,Z1903&lt;71),VLOOKUP($W1903,日射量と図３!$E$6:$F$34,2,TRUE),IF(AND(71&lt;=Z1903,Z1903&lt;107),VLOOKUP($W1903,日射量と図３!$E$6:$G$34,3,TRUE),IF(AND(107&lt;=Z1903,Z1903&lt;143),VLOOKUP($W1903,日射量と図３!$E$6:$H$34,4,TRUE),VLOOKUP($W1903,日射量と図３!$E$6:$I$34,5,TRUE))))))</f>
        <v/>
      </c>
      <c r="AC1903" s="382" t="str">
        <f t="shared" si="360"/>
        <v/>
      </c>
      <c r="AD1903" s="382" t="str">
        <f t="shared" si="361"/>
        <v/>
      </c>
    </row>
    <row r="1904" spans="11:30" ht="13.5" customHeight="1">
      <c r="K1904" s="4">
        <f t="shared" si="354"/>
        <v>8</v>
      </c>
      <c r="L1904" s="34">
        <v>43331</v>
      </c>
      <c r="M1904" s="4">
        <v>80</v>
      </c>
      <c r="N1904" s="4">
        <v>5</v>
      </c>
      <c r="O1904" s="31">
        <v>0.16666666666666666</v>
      </c>
      <c r="P1904" s="35">
        <v>25.71</v>
      </c>
      <c r="Q1904" s="36">
        <f t="shared" si="355"/>
        <v>15</v>
      </c>
      <c r="R1904" s="4">
        <f t="shared" si="356"/>
        <v>0</v>
      </c>
      <c r="S1904" s="31">
        <f t="shared" si="362"/>
        <v>0.20906250000000001</v>
      </c>
      <c r="T1904" s="31">
        <f t="shared" si="363"/>
        <v>0.78918981481481476</v>
      </c>
      <c r="U1904" s="4">
        <f t="shared" si="357"/>
        <v>0</v>
      </c>
      <c r="V1904" s="4" t="str">
        <f t="shared" si="358"/>
        <v/>
      </c>
      <c r="W1904" s="18" t="str">
        <f>IF(V1904="","",VLOOKUP(L1904,日射量と図３!$A$4:$C$368,3,TRUE)*238.85/100)</f>
        <v/>
      </c>
      <c r="X1904" s="4" t="str">
        <f t="shared" si="359"/>
        <v/>
      </c>
      <c r="Y1904" s="4" t="str">
        <f t="shared" si="364"/>
        <v/>
      </c>
      <c r="Z1904" s="4" t="str">
        <f t="shared" si="365"/>
        <v/>
      </c>
      <c r="AA1904" s="4" t="str">
        <f>IF($V1904="","",IF(Y1904&lt;36,0,IF(AND(36&lt;=Y1904,Y1904&lt;71),VLOOKUP($W1904,日射量と図３!$E$6:$F$34,2,TRUE),IF(AND(71&lt;=Y1904,Y1904&lt;107),VLOOKUP($W1904,日射量と図３!$E$6:$G$34,3,TRUE),IF(AND(107&lt;=Y1904,Y1904&lt;143),VLOOKUP($W1904,日射量と図３!$E$6:$H$34,4,TRUE),VLOOKUP($W1904,日射量と図３!$E$6:$I$34,5,TRUE))))))</f>
        <v/>
      </c>
      <c r="AB1904" s="4" t="str">
        <f>IF($V1904="","",IF(Z1904&lt;36,0,IF(AND(36&lt;=Z1904,Z1904&lt;71),VLOOKUP($W1904,日射量と図３!$E$6:$F$34,2,TRUE),IF(AND(71&lt;=Z1904,Z1904&lt;107),VLOOKUP($W1904,日射量と図３!$E$6:$G$34,3,TRUE),IF(AND(107&lt;=Z1904,Z1904&lt;143),VLOOKUP($W1904,日射量と図３!$E$6:$H$34,4,TRUE),VLOOKUP($W1904,日射量と図３!$E$6:$I$34,5,TRUE))))))</f>
        <v/>
      </c>
      <c r="AC1904" s="382" t="str">
        <f t="shared" si="360"/>
        <v/>
      </c>
      <c r="AD1904" s="382" t="str">
        <f t="shared" si="361"/>
        <v/>
      </c>
    </row>
    <row r="1905" spans="11:30" ht="13.5" customHeight="1">
      <c r="K1905" s="4">
        <f t="shared" si="354"/>
        <v>8</v>
      </c>
      <c r="L1905" s="34">
        <v>43331</v>
      </c>
      <c r="M1905" s="4">
        <v>80</v>
      </c>
      <c r="N1905" s="4">
        <v>6</v>
      </c>
      <c r="O1905" s="31">
        <v>0.20833333333333334</v>
      </c>
      <c r="P1905" s="35">
        <v>25.65</v>
      </c>
      <c r="Q1905" s="36">
        <f t="shared" si="355"/>
        <v>15</v>
      </c>
      <c r="R1905" s="4">
        <f t="shared" si="356"/>
        <v>0</v>
      </c>
      <c r="S1905" s="31">
        <f t="shared" si="362"/>
        <v>0.20906250000000001</v>
      </c>
      <c r="T1905" s="31">
        <f t="shared" si="363"/>
        <v>0.78918981481481476</v>
      </c>
      <c r="U1905" s="4">
        <f t="shared" si="357"/>
        <v>0</v>
      </c>
      <c r="V1905" s="4" t="str">
        <f t="shared" si="358"/>
        <v/>
      </c>
      <c r="W1905" s="18" t="str">
        <f>IF(V1905="","",VLOOKUP(L1905,日射量と図３!$A$4:$C$368,3,TRUE)*238.85/100)</f>
        <v/>
      </c>
      <c r="X1905" s="4" t="str">
        <f t="shared" si="359"/>
        <v/>
      </c>
      <c r="Y1905" s="4" t="str">
        <f t="shared" si="364"/>
        <v/>
      </c>
      <c r="Z1905" s="4" t="str">
        <f t="shared" si="365"/>
        <v/>
      </c>
      <c r="AA1905" s="4" t="str">
        <f>IF($V1905="","",IF(Y1905&lt;36,0,IF(AND(36&lt;=Y1905,Y1905&lt;71),VLOOKUP($W1905,日射量と図３!$E$6:$F$34,2,TRUE),IF(AND(71&lt;=Y1905,Y1905&lt;107),VLOOKUP($W1905,日射量と図３!$E$6:$G$34,3,TRUE),IF(AND(107&lt;=Y1905,Y1905&lt;143),VLOOKUP($W1905,日射量と図３!$E$6:$H$34,4,TRUE),VLOOKUP($W1905,日射量と図３!$E$6:$I$34,5,TRUE))))))</f>
        <v/>
      </c>
      <c r="AB1905" s="4" t="str">
        <f>IF($V1905="","",IF(Z1905&lt;36,0,IF(AND(36&lt;=Z1905,Z1905&lt;71),VLOOKUP($W1905,日射量と図３!$E$6:$F$34,2,TRUE),IF(AND(71&lt;=Z1905,Z1905&lt;107),VLOOKUP($W1905,日射量と図３!$E$6:$G$34,3,TRUE),IF(AND(107&lt;=Z1905,Z1905&lt;143),VLOOKUP($W1905,日射量と図３!$E$6:$H$34,4,TRUE),VLOOKUP($W1905,日射量と図３!$E$6:$I$34,5,TRUE))))))</f>
        <v/>
      </c>
      <c r="AC1905" s="382" t="str">
        <f t="shared" si="360"/>
        <v/>
      </c>
      <c r="AD1905" s="382" t="str">
        <f t="shared" si="361"/>
        <v/>
      </c>
    </row>
    <row r="1906" spans="11:30" ht="13.5" customHeight="1">
      <c r="K1906" s="4">
        <f t="shared" si="354"/>
        <v>8</v>
      </c>
      <c r="L1906" s="34">
        <v>43331</v>
      </c>
      <c r="M1906" s="4">
        <v>80</v>
      </c>
      <c r="N1906" s="4">
        <v>7</v>
      </c>
      <c r="O1906" s="31">
        <v>0.25</v>
      </c>
      <c r="P1906" s="35">
        <v>25.7</v>
      </c>
      <c r="Q1906" s="36">
        <f t="shared" si="355"/>
        <v>15</v>
      </c>
      <c r="R1906" s="4">
        <f t="shared" si="356"/>
        <v>0</v>
      </c>
      <c r="S1906" s="31">
        <f t="shared" si="362"/>
        <v>0.20906250000000001</v>
      </c>
      <c r="T1906" s="31">
        <f t="shared" si="363"/>
        <v>0.78918981481481476</v>
      </c>
      <c r="U1906" s="4">
        <f t="shared" si="357"/>
        <v>0</v>
      </c>
      <c r="V1906" s="4" t="str">
        <f t="shared" si="358"/>
        <v/>
      </c>
      <c r="W1906" s="18" t="str">
        <f>IF(V1906="","",VLOOKUP(L1906,日射量と図３!$A$4:$C$368,3,TRUE)*238.85/100)</f>
        <v/>
      </c>
      <c r="X1906" s="4" t="str">
        <f t="shared" si="359"/>
        <v/>
      </c>
      <c r="Y1906" s="4" t="str">
        <f t="shared" si="364"/>
        <v/>
      </c>
      <c r="Z1906" s="4" t="str">
        <f t="shared" si="365"/>
        <v/>
      </c>
      <c r="AA1906" s="4" t="str">
        <f>IF($V1906="","",IF(Y1906&lt;36,0,IF(AND(36&lt;=Y1906,Y1906&lt;71),VLOOKUP($W1906,日射量と図３!$E$6:$F$34,2,TRUE),IF(AND(71&lt;=Y1906,Y1906&lt;107),VLOOKUP($W1906,日射量と図３!$E$6:$G$34,3,TRUE),IF(AND(107&lt;=Y1906,Y1906&lt;143),VLOOKUP($W1906,日射量と図３!$E$6:$H$34,4,TRUE),VLOOKUP($W1906,日射量と図３!$E$6:$I$34,5,TRUE))))))</f>
        <v/>
      </c>
      <c r="AB1906" s="4" t="str">
        <f>IF($V1906="","",IF(Z1906&lt;36,0,IF(AND(36&lt;=Z1906,Z1906&lt;71),VLOOKUP($W1906,日射量と図３!$E$6:$F$34,2,TRUE),IF(AND(71&lt;=Z1906,Z1906&lt;107),VLOOKUP($W1906,日射量と図３!$E$6:$G$34,3,TRUE),IF(AND(107&lt;=Z1906,Z1906&lt;143),VLOOKUP($W1906,日射量と図３!$E$6:$H$34,4,TRUE),VLOOKUP($W1906,日射量と図３!$E$6:$I$34,5,TRUE))))))</f>
        <v/>
      </c>
      <c r="AC1906" s="382" t="str">
        <f t="shared" si="360"/>
        <v/>
      </c>
      <c r="AD1906" s="382" t="str">
        <f t="shared" si="361"/>
        <v/>
      </c>
    </row>
    <row r="1907" spans="11:30" ht="13.5" customHeight="1">
      <c r="K1907" s="4">
        <f t="shared" si="354"/>
        <v>8</v>
      </c>
      <c r="L1907" s="34">
        <v>43331</v>
      </c>
      <c r="M1907" s="4">
        <v>80</v>
      </c>
      <c r="N1907" s="4">
        <v>8</v>
      </c>
      <c r="O1907" s="31">
        <v>0.29166666666666669</v>
      </c>
      <c r="P1907" s="35">
        <v>26.620000000000005</v>
      </c>
      <c r="Q1907" s="36">
        <f t="shared" si="355"/>
        <v>12</v>
      </c>
      <c r="R1907" s="4">
        <f t="shared" si="356"/>
        <v>0</v>
      </c>
      <c r="S1907" s="31">
        <f t="shared" si="362"/>
        <v>0.20906250000000001</v>
      </c>
      <c r="T1907" s="31">
        <f t="shared" si="363"/>
        <v>0.78918981481481476</v>
      </c>
      <c r="U1907" s="4">
        <f t="shared" si="357"/>
        <v>0</v>
      </c>
      <c r="V1907" s="4" t="str">
        <f t="shared" si="358"/>
        <v/>
      </c>
      <c r="W1907" s="18" t="str">
        <f>IF(V1907="","",VLOOKUP(L1907,日射量と図３!$A$4:$C$368,3,TRUE)*238.85/100)</f>
        <v/>
      </c>
      <c r="X1907" s="4" t="str">
        <f t="shared" si="359"/>
        <v/>
      </c>
      <c r="Y1907" s="4" t="str">
        <f t="shared" si="364"/>
        <v/>
      </c>
      <c r="Z1907" s="4" t="str">
        <f t="shared" si="365"/>
        <v/>
      </c>
      <c r="AA1907" s="4" t="str">
        <f>IF($V1907="","",IF(Y1907&lt;36,0,IF(AND(36&lt;=Y1907,Y1907&lt;71),VLOOKUP($W1907,日射量と図３!$E$6:$F$34,2,TRUE),IF(AND(71&lt;=Y1907,Y1907&lt;107),VLOOKUP($W1907,日射量と図３!$E$6:$G$34,3,TRUE),IF(AND(107&lt;=Y1907,Y1907&lt;143),VLOOKUP($W1907,日射量と図３!$E$6:$H$34,4,TRUE),VLOOKUP($W1907,日射量と図３!$E$6:$I$34,5,TRUE))))))</f>
        <v/>
      </c>
      <c r="AB1907" s="4" t="str">
        <f>IF($V1907="","",IF(Z1907&lt;36,0,IF(AND(36&lt;=Z1907,Z1907&lt;71),VLOOKUP($W1907,日射量と図３!$E$6:$F$34,2,TRUE),IF(AND(71&lt;=Z1907,Z1907&lt;107),VLOOKUP($W1907,日射量と図３!$E$6:$G$34,3,TRUE),IF(AND(107&lt;=Z1907,Z1907&lt;143),VLOOKUP($W1907,日射量と図３!$E$6:$H$34,4,TRUE),VLOOKUP($W1907,日射量と図３!$E$6:$I$34,5,TRUE))))))</f>
        <v/>
      </c>
      <c r="AC1907" s="382" t="str">
        <f t="shared" si="360"/>
        <v/>
      </c>
      <c r="AD1907" s="382" t="str">
        <f t="shared" si="361"/>
        <v/>
      </c>
    </row>
    <row r="1908" spans="11:30" ht="13.5" customHeight="1">
      <c r="K1908" s="4">
        <f t="shared" si="354"/>
        <v>8</v>
      </c>
      <c r="L1908" s="34">
        <v>43331</v>
      </c>
      <c r="M1908" s="4">
        <v>80</v>
      </c>
      <c r="N1908" s="4">
        <v>9</v>
      </c>
      <c r="O1908" s="31">
        <v>0.33333333333333331</v>
      </c>
      <c r="P1908" s="35">
        <v>27.429999999999996</v>
      </c>
      <c r="Q1908" s="36">
        <f t="shared" si="355"/>
        <v>12</v>
      </c>
      <c r="R1908" s="4">
        <f t="shared" si="356"/>
        <v>0</v>
      </c>
      <c r="S1908" s="31">
        <f t="shared" si="362"/>
        <v>0.20906250000000001</v>
      </c>
      <c r="T1908" s="31">
        <f t="shared" si="363"/>
        <v>0.78918981481481476</v>
      </c>
      <c r="U1908" s="4">
        <f t="shared" si="357"/>
        <v>0</v>
      </c>
      <c r="V1908" s="4" t="str">
        <f t="shared" si="358"/>
        <v/>
      </c>
      <c r="W1908" s="18" t="str">
        <f>IF(V1908="","",VLOOKUP(L1908,日射量と図３!$A$4:$C$368,3,TRUE)*238.85/100)</f>
        <v/>
      </c>
      <c r="X1908" s="4" t="str">
        <f t="shared" si="359"/>
        <v/>
      </c>
      <c r="Y1908" s="4" t="str">
        <f t="shared" si="364"/>
        <v/>
      </c>
      <c r="Z1908" s="4" t="str">
        <f t="shared" si="365"/>
        <v/>
      </c>
      <c r="AA1908" s="4" t="str">
        <f>IF($V1908="","",IF(Y1908&lt;36,0,IF(AND(36&lt;=Y1908,Y1908&lt;71),VLOOKUP($W1908,日射量と図３!$E$6:$F$34,2,TRUE),IF(AND(71&lt;=Y1908,Y1908&lt;107),VLOOKUP($W1908,日射量と図３!$E$6:$G$34,3,TRUE),IF(AND(107&lt;=Y1908,Y1908&lt;143),VLOOKUP($W1908,日射量と図３!$E$6:$H$34,4,TRUE),VLOOKUP($W1908,日射量と図３!$E$6:$I$34,5,TRUE))))))</f>
        <v/>
      </c>
      <c r="AB1908" s="4" t="str">
        <f>IF($V1908="","",IF(Z1908&lt;36,0,IF(AND(36&lt;=Z1908,Z1908&lt;71),VLOOKUP($W1908,日射量と図３!$E$6:$F$34,2,TRUE),IF(AND(71&lt;=Z1908,Z1908&lt;107),VLOOKUP($W1908,日射量と図３!$E$6:$G$34,3,TRUE),IF(AND(107&lt;=Z1908,Z1908&lt;143),VLOOKUP($W1908,日射量と図３!$E$6:$H$34,4,TRUE),VLOOKUP($W1908,日射量と図３!$E$6:$I$34,5,TRUE))))))</f>
        <v/>
      </c>
      <c r="AC1908" s="382" t="str">
        <f t="shared" si="360"/>
        <v/>
      </c>
      <c r="AD1908" s="382" t="str">
        <f t="shared" si="361"/>
        <v/>
      </c>
    </row>
    <row r="1909" spans="11:30" ht="13.5" customHeight="1">
      <c r="K1909" s="4">
        <f t="shared" si="354"/>
        <v>8</v>
      </c>
      <c r="L1909" s="34">
        <v>43331</v>
      </c>
      <c r="M1909" s="4">
        <v>80</v>
      </c>
      <c r="N1909" s="4">
        <v>10</v>
      </c>
      <c r="O1909" s="31">
        <v>0.375</v>
      </c>
      <c r="P1909" s="35">
        <v>28.329999999999995</v>
      </c>
      <c r="Q1909" s="36">
        <f t="shared" si="355"/>
        <v>12</v>
      </c>
      <c r="R1909" s="4">
        <f t="shared" si="356"/>
        <v>0</v>
      </c>
      <c r="S1909" s="31">
        <f t="shared" si="362"/>
        <v>0.20906250000000001</v>
      </c>
      <c r="T1909" s="31">
        <f t="shared" si="363"/>
        <v>0.78918981481481476</v>
      </c>
      <c r="U1909" s="4">
        <f t="shared" si="357"/>
        <v>0</v>
      </c>
      <c r="V1909" s="4" t="str">
        <f t="shared" si="358"/>
        <v/>
      </c>
      <c r="W1909" s="18" t="str">
        <f>IF(V1909="","",VLOOKUP(L1909,日射量と図３!$A$4:$C$368,3,TRUE)*238.85/100)</f>
        <v/>
      </c>
      <c r="X1909" s="4" t="str">
        <f t="shared" si="359"/>
        <v/>
      </c>
      <c r="Y1909" s="4" t="str">
        <f t="shared" si="364"/>
        <v/>
      </c>
      <c r="Z1909" s="4" t="str">
        <f t="shared" si="365"/>
        <v/>
      </c>
      <c r="AA1909" s="4" t="str">
        <f>IF($V1909="","",IF(Y1909&lt;36,0,IF(AND(36&lt;=Y1909,Y1909&lt;71),VLOOKUP($W1909,日射量と図３!$E$6:$F$34,2,TRUE),IF(AND(71&lt;=Y1909,Y1909&lt;107),VLOOKUP($W1909,日射量と図３!$E$6:$G$34,3,TRUE),IF(AND(107&lt;=Y1909,Y1909&lt;143),VLOOKUP($W1909,日射量と図３!$E$6:$H$34,4,TRUE),VLOOKUP($W1909,日射量と図３!$E$6:$I$34,5,TRUE))))))</f>
        <v/>
      </c>
      <c r="AB1909" s="4" t="str">
        <f>IF($V1909="","",IF(Z1909&lt;36,0,IF(AND(36&lt;=Z1909,Z1909&lt;71),VLOOKUP($W1909,日射量と図３!$E$6:$F$34,2,TRUE),IF(AND(71&lt;=Z1909,Z1909&lt;107),VLOOKUP($W1909,日射量と図３!$E$6:$G$34,3,TRUE),IF(AND(107&lt;=Z1909,Z1909&lt;143),VLOOKUP($W1909,日射量と図３!$E$6:$H$34,4,TRUE),VLOOKUP($W1909,日射量と図３!$E$6:$I$34,5,TRUE))))))</f>
        <v/>
      </c>
      <c r="AC1909" s="382" t="str">
        <f t="shared" si="360"/>
        <v/>
      </c>
      <c r="AD1909" s="382" t="str">
        <f t="shared" si="361"/>
        <v/>
      </c>
    </row>
    <row r="1910" spans="11:30" ht="13.5" customHeight="1">
      <c r="K1910" s="4">
        <f t="shared" si="354"/>
        <v>8</v>
      </c>
      <c r="L1910" s="34">
        <v>43331</v>
      </c>
      <c r="M1910" s="4">
        <v>80</v>
      </c>
      <c r="N1910" s="4">
        <v>11</v>
      </c>
      <c r="O1910" s="31">
        <v>0.41666666666666669</v>
      </c>
      <c r="P1910" s="35">
        <v>29.28</v>
      </c>
      <c r="Q1910" s="36">
        <f t="shared" si="355"/>
        <v>12</v>
      </c>
      <c r="R1910" s="4">
        <f t="shared" si="356"/>
        <v>0</v>
      </c>
      <c r="S1910" s="31">
        <f t="shared" si="362"/>
        <v>0.20906250000000001</v>
      </c>
      <c r="T1910" s="31">
        <f t="shared" si="363"/>
        <v>0.78918981481481476</v>
      </c>
      <c r="U1910" s="4">
        <f t="shared" si="357"/>
        <v>0</v>
      </c>
      <c r="V1910" s="4" t="str">
        <f t="shared" si="358"/>
        <v/>
      </c>
      <c r="W1910" s="18" t="str">
        <f>IF(V1910="","",VLOOKUP(L1910,日射量と図３!$A$4:$C$368,3,TRUE)*238.85/100)</f>
        <v/>
      </c>
      <c r="X1910" s="4" t="str">
        <f t="shared" si="359"/>
        <v/>
      </c>
      <c r="Y1910" s="4" t="str">
        <f t="shared" si="364"/>
        <v/>
      </c>
      <c r="Z1910" s="4" t="str">
        <f t="shared" si="365"/>
        <v/>
      </c>
      <c r="AA1910" s="4" t="str">
        <f>IF($V1910="","",IF(Y1910&lt;36,0,IF(AND(36&lt;=Y1910,Y1910&lt;71),VLOOKUP($W1910,日射量と図３!$E$6:$F$34,2,TRUE),IF(AND(71&lt;=Y1910,Y1910&lt;107),VLOOKUP($W1910,日射量と図３!$E$6:$G$34,3,TRUE),IF(AND(107&lt;=Y1910,Y1910&lt;143),VLOOKUP($W1910,日射量と図３!$E$6:$H$34,4,TRUE),VLOOKUP($W1910,日射量と図３!$E$6:$I$34,5,TRUE))))))</f>
        <v/>
      </c>
      <c r="AB1910" s="4" t="str">
        <f>IF($V1910="","",IF(Z1910&lt;36,0,IF(AND(36&lt;=Z1910,Z1910&lt;71),VLOOKUP($W1910,日射量と図３!$E$6:$F$34,2,TRUE),IF(AND(71&lt;=Z1910,Z1910&lt;107),VLOOKUP($W1910,日射量と図３!$E$6:$G$34,3,TRUE),IF(AND(107&lt;=Z1910,Z1910&lt;143),VLOOKUP($W1910,日射量と図３!$E$6:$H$34,4,TRUE),VLOOKUP($W1910,日射量と図３!$E$6:$I$34,5,TRUE))))))</f>
        <v/>
      </c>
      <c r="AC1910" s="382" t="str">
        <f t="shared" si="360"/>
        <v/>
      </c>
      <c r="AD1910" s="382" t="str">
        <f t="shared" si="361"/>
        <v/>
      </c>
    </row>
    <row r="1911" spans="11:30" ht="13.5" customHeight="1">
      <c r="K1911" s="4">
        <f t="shared" si="354"/>
        <v>8</v>
      </c>
      <c r="L1911" s="34">
        <v>43331</v>
      </c>
      <c r="M1911" s="4">
        <v>80</v>
      </c>
      <c r="N1911" s="4">
        <v>12</v>
      </c>
      <c r="O1911" s="31">
        <v>0.45833333333333331</v>
      </c>
      <c r="P1911" s="35">
        <v>30.390000000000004</v>
      </c>
      <c r="Q1911" s="36">
        <f t="shared" si="355"/>
        <v>12</v>
      </c>
      <c r="R1911" s="4">
        <f t="shared" si="356"/>
        <v>0</v>
      </c>
      <c r="S1911" s="31">
        <f t="shared" si="362"/>
        <v>0.20906250000000001</v>
      </c>
      <c r="T1911" s="31">
        <f t="shared" si="363"/>
        <v>0.78918981481481476</v>
      </c>
      <c r="U1911" s="4">
        <f t="shared" si="357"/>
        <v>0</v>
      </c>
      <c r="V1911" s="4" t="str">
        <f t="shared" si="358"/>
        <v/>
      </c>
      <c r="W1911" s="18" t="str">
        <f>IF(V1911="","",VLOOKUP(L1911,日射量と図３!$A$4:$C$368,3,TRUE)*238.85/100)</f>
        <v/>
      </c>
      <c r="X1911" s="4" t="str">
        <f t="shared" si="359"/>
        <v/>
      </c>
      <c r="Y1911" s="4" t="str">
        <f t="shared" si="364"/>
        <v/>
      </c>
      <c r="Z1911" s="4" t="str">
        <f t="shared" si="365"/>
        <v/>
      </c>
      <c r="AA1911" s="4" t="str">
        <f>IF($V1911="","",IF(Y1911&lt;36,0,IF(AND(36&lt;=Y1911,Y1911&lt;71),VLOOKUP($W1911,日射量と図３!$E$6:$F$34,2,TRUE),IF(AND(71&lt;=Y1911,Y1911&lt;107),VLOOKUP($W1911,日射量と図３!$E$6:$G$34,3,TRUE),IF(AND(107&lt;=Y1911,Y1911&lt;143),VLOOKUP($W1911,日射量と図３!$E$6:$H$34,4,TRUE),VLOOKUP($W1911,日射量と図３!$E$6:$I$34,5,TRUE))))))</f>
        <v/>
      </c>
      <c r="AB1911" s="4" t="str">
        <f>IF($V1911="","",IF(Z1911&lt;36,0,IF(AND(36&lt;=Z1911,Z1911&lt;71),VLOOKUP($W1911,日射量と図３!$E$6:$F$34,2,TRUE),IF(AND(71&lt;=Z1911,Z1911&lt;107),VLOOKUP($W1911,日射量と図３!$E$6:$G$34,3,TRUE),IF(AND(107&lt;=Z1911,Z1911&lt;143),VLOOKUP($W1911,日射量と図３!$E$6:$H$34,4,TRUE),VLOOKUP($W1911,日射量と図３!$E$6:$I$34,5,TRUE))))))</f>
        <v/>
      </c>
      <c r="AC1911" s="382" t="str">
        <f t="shared" si="360"/>
        <v/>
      </c>
      <c r="AD1911" s="382" t="str">
        <f t="shared" si="361"/>
        <v/>
      </c>
    </row>
    <row r="1912" spans="11:30" ht="13.5" customHeight="1">
      <c r="K1912" s="4">
        <f t="shared" si="354"/>
        <v>8</v>
      </c>
      <c r="L1912" s="34">
        <v>43331</v>
      </c>
      <c r="M1912" s="4">
        <v>80</v>
      </c>
      <c r="N1912" s="4">
        <v>13</v>
      </c>
      <c r="O1912" s="31">
        <v>0.5</v>
      </c>
      <c r="P1912" s="35">
        <v>31.080000000000002</v>
      </c>
      <c r="Q1912" s="36">
        <f t="shared" si="355"/>
        <v>12</v>
      </c>
      <c r="R1912" s="4">
        <f t="shared" si="356"/>
        <v>0</v>
      </c>
      <c r="S1912" s="31">
        <f t="shared" si="362"/>
        <v>0.20906250000000001</v>
      </c>
      <c r="T1912" s="31">
        <f t="shared" si="363"/>
        <v>0.78918981481481476</v>
      </c>
      <c r="U1912" s="4">
        <f t="shared" si="357"/>
        <v>0</v>
      </c>
      <c r="V1912" s="4" t="str">
        <f t="shared" si="358"/>
        <v/>
      </c>
      <c r="W1912" s="18" t="str">
        <f>IF(V1912="","",VLOOKUP(L1912,日射量と図３!$A$4:$C$368,3,TRUE)*238.85/100)</f>
        <v/>
      </c>
      <c r="X1912" s="4" t="str">
        <f t="shared" si="359"/>
        <v/>
      </c>
      <c r="Y1912" s="4" t="str">
        <f t="shared" si="364"/>
        <v/>
      </c>
      <c r="Z1912" s="4" t="str">
        <f t="shared" si="365"/>
        <v/>
      </c>
      <c r="AA1912" s="4" t="str">
        <f>IF($V1912="","",IF(Y1912&lt;36,0,IF(AND(36&lt;=Y1912,Y1912&lt;71),VLOOKUP($W1912,日射量と図３!$E$6:$F$34,2,TRUE),IF(AND(71&lt;=Y1912,Y1912&lt;107),VLOOKUP($W1912,日射量と図３!$E$6:$G$34,3,TRUE),IF(AND(107&lt;=Y1912,Y1912&lt;143),VLOOKUP($W1912,日射量と図３!$E$6:$H$34,4,TRUE),VLOOKUP($W1912,日射量と図３!$E$6:$I$34,5,TRUE))))))</f>
        <v/>
      </c>
      <c r="AB1912" s="4" t="str">
        <f>IF($V1912="","",IF(Z1912&lt;36,0,IF(AND(36&lt;=Z1912,Z1912&lt;71),VLOOKUP($W1912,日射量と図３!$E$6:$F$34,2,TRUE),IF(AND(71&lt;=Z1912,Z1912&lt;107),VLOOKUP($W1912,日射量と図３!$E$6:$G$34,3,TRUE),IF(AND(107&lt;=Z1912,Z1912&lt;143),VLOOKUP($W1912,日射量と図３!$E$6:$H$34,4,TRUE),VLOOKUP($W1912,日射量と図３!$E$6:$I$34,5,TRUE))))))</f>
        <v/>
      </c>
      <c r="AC1912" s="382" t="str">
        <f t="shared" si="360"/>
        <v/>
      </c>
      <c r="AD1912" s="382" t="str">
        <f t="shared" si="361"/>
        <v/>
      </c>
    </row>
    <row r="1913" spans="11:30" ht="13.5" customHeight="1">
      <c r="K1913" s="4">
        <f t="shared" si="354"/>
        <v>8</v>
      </c>
      <c r="L1913" s="34">
        <v>43331</v>
      </c>
      <c r="M1913" s="4">
        <v>80</v>
      </c>
      <c r="N1913" s="4">
        <v>14</v>
      </c>
      <c r="O1913" s="31">
        <v>0.54166666666666663</v>
      </c>
      <c r="P1913" s="35">
        <v>31.610000000000003</v>
      </c>
      <c r="Q1913" s="36">
        <f t="shared" si="355"/>
        <v>12</v>
      </c>
      <c r="R1913" s="4">
        <f t="shared" si="356"/>
        <v>0</v>
      </c>
      <c r="S1913" s="31">
        <f t="shared" si="362"/>
        <v>0.20906250000000001</v>
      </c>
      <c r="T1913" s="31">
        <f t="shared" si="363"/>
        <v>0.78918981481481476</v>
      </c>
      <c r="U1913" s="4">
        <f t="shared" si="357"/>
        <v>0</v>
      </c>
      <c r="V1913" s="4" t="str">
        <f t="shared" si="358"/>
        <v/>
      </c>
      <c r="W1913" s="18" t="str">
        <f>IF(V1913="","",VLOOKUP(L1913,日射量と図３!$A$4:$C$368,3,TRUE)*238.85/100)</f>
        <v/>
      </c>
      <c r="X1913" s="4" t="str">
        <f t="shared" si="359"/>
        <v/>
      </c>
      <c r="Y1913" s="4" t="str">
        <f t="shared" si="364"/>
        <v/>
      </c>
      <c r="Z1913" s="4" t="str">
        <f t="shared" si="365"/>
        <v/>
      </c>
      <c r="AA1913" s="4" t="str">
        <f>IF($V1913="","",IF(Y1913&lt;36,0,IF(AND(36&lt;=Y1913,Y1913&lt;71),VLOOKUP($W1913,日射量と図３!$E$6:$F$34,2,TRUE),IF(AND(71&lt;=Y1913,Y1913&lt;107),VLOOKUP($W1913,日射量と図３!$E$6:$G$34,3,TRUE),IF(AND(107&lt;=Y1913,Y1913&lt;143),VLOOKUP($W1913,日射量と図３!$E$6:$H$34,4,TRUE),VLOOKUP($W1913,日射量と図３!$E$6:$I$34,5,TRUE))))))</f>
        <v/>
      </c>
      <c r="AB1913" s="4" t="str">
        <f>IF($V1913="","",IF(Z1913&lt;36,0,IF(AND(36&lt;=Z1913,Z1913&lt;71),VLOOKUP($W1913,日射量と図３!$E$6:$F$34,2,TRUE),IF(AND(71&lt;=Z1913,Z1913&lt;107),VLOOKUP($W1913,日射量と図３!$E$6:$G$34,3,TRUE),IF(AND(107&lt;=Z1913,Z1913&lt;143),VLOOKUP($W1913,日射量と図３!$E$6:$H$34,4,TRUE),VLOOKUP($W1913,日射量と図３!$E$6:$I$34,5,TRUE))))))</f>
        <v/>
      </c>
      <c r="AC1913" s="382" t="str">
        <f t="shared" si="360"/>
        <v/>
      </c>
      <c r="AD1913" s="382" t="str">
        <f t="shared" si="361"/>
        <v/>
      </c>
    </row>
    <row r="1914" spans="11:30" ht="13.5" customHeight="1">
      <c r="K1914" s="4">
        <f t="shared" si="354"/>
        <v>8</v>
      </c>
      <c r="L1914" s="34">
        <v>43331</v>
      </c>
      <c r="M1914" s="4">
        <v>80</v>
      </c>
      <c r="N1914" s="4">
        <v>15</v>
      </c>
      <c r="O1914" s="31">
        <v>0.58333333333333337</v>
      </c>
      <c r="P1914" s="35">
        <v>32.11</v>
      </c>
      <c r="Q1914" s="36">
        <f t="shared" si="355"/>
        <v>12</v>
      </c>
      <c r="R1914" s="4">
        <f t="shared" si="356"/>
        <v>0</v>
      </c>
      <c r="S1914" s="31">
        <f t="shared" si="362"/>
        <v>0.20906250000000001</v>
      </c>
      <c r="T1914" s="31">
        <f t="shared" si="363"/>
        <v>0.78918981481481476</v>
      </c>
      <c r="U1914" s="4">
        <f t="shared" si="357"/>
        <v>0</v>
      </c>
      <c r="V1914" s="4" t="str">
        <f t="shared" si="358"/>
        <v/>
      </c>
      <c r="W1914" s="18" t="str">
        <f>IF(V1914="","",VLOOKUP(L1914,日射量と図３!$A$4:$C$368,3,TRUE)*238.85/100)</f>
        <v/>
      </c>
      <c r="X1914" s="4" t="str">
        <f t="shared" si="359"/>
        <v/>
      </c>
      <c r="Y1914" s="4" t="str">
        <f t="shared" si="364"/>
        <v/>
      </c>
      <c r="Z1914" s="4" t="str">
        <f t="shared" si="365"/>
        <v/>
      </c>
      <c r="AA1914" s="4" t="str">
        <f>IF($V1914="","",IF(Y1914&lt;36,0,IF(AND(36&lt;=Y1914,Y1914&lt;71),VLOOKUP($W1914,日射量と図３!$E$6:$F$34,2,TRUE),IF(AND(71&lt;=Y1914,Y1914&lt;107),VLOOKUP($W1914,日射量と図３!$E$6:$G$34,3,TRUE),IF(AND(107&lt;=Y1914,Y1914&lt;143),VLOOKUP($W1914,日射量と図３!$E$6:$H$34,4,TRUE),VLOOKUP($W1914,日射量と図３!$E$6:$I$34,5,TRUE))))))</f>
        <v/>
      </c>
      <c r="AB1914" s="4" t="str">
        <f>IF($V1914="","",IF(Z1914&lt;36,0,IF(AND(36&lt;=Z1914,Z1914&lt;71),VLOOKUP($W1914,日射量と図３!$E$6:$F$34,2,TRUE),IF(AND(71&lt;=Z1914,Z1914&lt;107),VLOOKUP($W1914,日射量と図３!$E$6:$G$34,3,TRUE),IF(AND(107&lt;=Z1914,Z1914&lt;143),VLOOKUP($W1914,日射量と図３!$E$6:$H$34,4,TRUE),VLOOKUP($W1914,日射量と図３!$E$6:$I$34,5,TRUE))))))</f>
        <v/>
      </c>
      <c r="AC1914" s="382" t="str">
        <f t="shared" si="360"/>
        <v/>
      </c>
      <c r="AD1914" s="382" t="str">
        <f t="shared" si="361"/>
        <v/>
      </c>
    </row>
    <row r="1915" spans="11:30" ht="13.5" customHeight="1">
      <c r="K1915" s="4">
        <f t="shared" si="354"/>
        <v>8</v>
      </c>
      <c r="L1915" s="34">
        <v>43331</v>
      </c>
      <c r="M1915" s="4">
        <v>80</v>
      </c>
      <c r="N1915" s="4">
        <v>16</v>
      </c>
      <c r="O1915" s="31">
        <v>0.625</v>
      </c>
      <c r="P1915" s="35">
        <v>31.829999999999995</v>
      </c>
      <c r="Q1915" s="36">
        <f t="shared" si="355"/>
        <v>16</v>
      </c>
      <c r="R1915" s="4">
        <f t="shared" si="356"/>
        <v>0</v>
      </c>
      <c r="S1915" s="31">
        <f t="shared" si="362"/>
        <v>0.20906250000000001</v>
      </c>
      <c r="T1915" s="31">
        <f t="shared" si="363"/>
        <v>0.78918981481481476</v>
      </c>
      <c r="U1915" s="4">
        <f t="shared" si="357"/>
        <v>0</v>
      </c>
      <c r="V1915" s="4" t="str">
        <f t="shared" si="358"/>
        <v/>
      </c>
      <c r="W1915" s="18" t="str">
        <f>IF(V1915="","",VLOOKUP(L1915,日射量と図３!$A$4:$C$368,3,TRUE)*238.85/100)</f>
        <v/>
      </c>
      <c r="X1915" s="4" t="str">
        <f t="shared" si="359"/>
        <v/>
      </c>
      <c r="Y1915" s="4" t="str">
        <f t="shared" si="364"/>
        <v/>
      </c>
      <c r="Z1915" s="4" t="str">
        <f t="shared" si="365"/>
        <v/>
      </c>
      <c r="AA1915" s="4" t="str">
        <f>IF($V1915="","",IF(Y1915&lt;36,0,IF(AND(36&lt;=Y1915,Y1915&lt;71),VLOOKUP($W1915,日射量と図３!$E$6:$F$34,2,TRUE),IF(AND(71&lt;=Y1915,Y1915&lt;107),VLOOKUP($W1915,日射量と図３!$E$6:$G$34,3,TRUE),IF(AND(107&lt;=Y1915,Y1915&lt;143),VLOOKUP($W1915,日射量と図３!$E$6:$H$34,4,TRUE),VLOOKUP($W1915,日射量と図３!$E$6:$I$34,5,TRUE))))))</f>
        <v/>
      </c>
      <c r="AB1915" s="4" t="str">
        <f>IF($V1915="","",IF(Z1915&lt;36,0,IF(AND(36&lt;=Z1915,Z1915&lt;71),VLOOKUP($W1915,日射量と図３!$E$6:$F$34,2,TRUE),IF(AND(71&lt;=Z1915,Z1915&lt;107),VLOOKUP($W1915,日射量と図３!$E$6:$G$34,3,TRUE),IF(AND(107&lt;=Z1915,Z1915&lt;143),VLOOKUP($W1915,日射量と図３!$E$6:$H$34,4,TRUE),VLOOKUP($W1915,日射量と図３!$E$6:$I$34,5,TRUE))))))</f>
        <v/>
      </c>
      <c r="AC1915" s="382" t="str">
        <f t="shared" si="360"/>
        <v/>
      </c>
      <c r="AD1915" s="382" t="str">
        <f t="shared" si="361"/>
        <v/>
      </c>
    </row>
    <row r="1916" spans="11:30" ht="13.5" customHeight="1">
      <c r="K1916" s="4">
        <f t="shared" si="354"/>
        <v>8</v>
      </c>
      <c r="L1916" s="34">
        <v>43331</v>
      </c>
      <c r="M1916" s="4">
        <v>80</v>
      </c>
      <c r="N1916" s="4">
        <v>17</v>
      </c>
      <c r="O1916" s="31">
        <v>0.66666666666666663</v>
      </c>
      <c r="P1916" s="35">
        <v>31.129999999999995</v>
      </c>
      <c r="Q1916" s="36">
        <f t="shared" si="355"/>
        <v>16</v>
      </c>
      <c r="R1916" s="4">
        <f t="shared" si="356"/>
        <v>0</v>
      </c>
      <c r="S1916" s="31">
        <f t="shared" si="362"/>
        <v>0.20906250000000001</v>
      </c>
      <c r="T1916" s="31">
        <f t="shared" si="363"/>
        <v>0.78918981481481476</v>
      </c>
      <c r="U1916" s="4">
        <f t="shared" si="357"/>
        <v>0</v>
      </c>
      <c r="V1916" s="4" t="str">
        <f t="shared" si="358"/>
        <v/>
      </c>
      <c r="W1916" s="18" t="str">
        <f>IF(V1916="","",VLOOKUP(L1916,日射量と図３!$A$4:$C$368,3,TRUE)*238.85/100)</f>
        <v/>
      </c>
      <c r="X1916" s="4" t="str">
        <f t="shared" si="359"/>
        <v/>
      </c>
      <c r="Y1916" s="4" t="str">
        <f t="shared" si="364"/>
        <v/>
      </c>
      <c r="Z1916" s="4" t="str">
        <f t="shared" si="365"/>
        <v/>
      </c>
      <c r="AA1916" s="4" t="str">
        <f>IF($V1916="","",IF(Y1916&lt;36,0,IF(AND(36&lt;=Y1916,Y1916&lt;71),VLOOKUP($W1916,日射量と図３!$E$6:$F$34,2,TRUE),IF(AND(71&lt;=Y1916,Y1916&lt;107),VLOOKUP($W1916,日射量と図３!$E$6:$G$34,3,TRUE),IF(AND(107&lt;=Y1916,Y1916&lt;143),VLOOKUP($W1916,日射量と図３!$E$6:$H$34,4,TRUE),VLOOKUP($W1916,日射量と図３!$E$6:$I$34,5,TRUE))))))</f>
        <v/>
      </c>
      <c r="AB1916" s="4" t="str">
        <f>IF($V1916="","",IF(Z1916&lt;36,0,IF(AND(36&lt;=Z1916,Z1916&lt;71),VLOOKUP($W1916,日射量と図３!$E$6:$F$34,2,TRUE),IF(AND(71&lt;=Z1916,Z1916&lt;107),VLOOKUP($W1916,日射量と図３!$E$6:$G$34,3,TRUE),IF(AND(107&lt;=Z1916,Z1916&lt;143),VLOOKUP($W1916,日射量と図３!$E$6:$H$34,4,TRUE),VLOOKUP($W1916,日射量と図３!$E$6:$I$34,5,TRUE))))))</f>
        <v/>
      </c>
      <c r="AC1916" s="382" t="str">
        <f t="shared" si="360"/>
        <v/>
      </c>
      <c r="AD1916" s="382" t="str">
        <f t="shared" si="361"/>
        <v/>
      </c>
    </row>
    <row r="1917" spans="11:30" ht="13.5" customHeight="1">
      <c r="K1917" s="4">
        <f t="shared" si="354"/>
        <v>8</v>
      </c>
      <c r="L1917" s="34">
        <v>43331</v>
      </c>
      <c r="M1917" s="4">
        <v>80</v>
      </c>
      <c r="N1917" s="4">
        <v>18</v>
      </c>
      <c r="O1917" s="31">
        <v>0.70833333333333337</v>
      </c>
      <c r="P1917" s="35">
        <v>30.359999999999996</v>
      </c>
      <c r="Q1917" s="36">
        <f t="shared" si="355"/>
        <v>16</v>
      </c>
      <c r="R1917" s="4">
        <f t="shared" si="356"/>
        <v>0</v>
      </c>
      <c r="S1917" s="31">
        <f t="shared" si="362"/>
        <v>0.20906250000000001</v>
      </c>
      <c r="T1917" s="31">
        <f t="shared" si="363"/>
        <v>0.78918981481481476</v>
      </c>
      <c r="U1917" s="4">
        <f t="shared" si="357"/>
        <v>0</v>
      </c>
      <c r="V1917" s="4" t="str">
        <f t="shared" si="358"/>
        <v/>
      </c>
      <c r="W1917" s="18" t="str">
        <f>IF(V1917="","",VLOOKUP(L1917,日射量と図３!$A$4:$C$368,3,TRUE)*238.85/100)</f>
        <v/>
      </c>
      <c r="X1917" s="4" t="str">
        <f t="shared" si="359"/>
        <v/>
      </c>
      <c r="Y1917" s="4" t="str">
        <f t="shared" si="364"/>
        <v/>
      </c>
      <c r="Z1917" s="4" t="str">
        <f t="shared" si="365"/>
        <v/>
      </c>
      <c r="AA1917" s="4" t="str">
        <f>IF($V1917="","",IF(Y1917&lt;36,0,IF(AND(36&lt;=Y1917,Y1917&lt;71),VLOOKUP($W1917,日射量と図３!$E$6:$F$34,2,TRUE),IF(AND(71&lt;=Y1917,Y1917&lt;107),VLOOKUP($W1917,日射量と図３!$E$6:$G$34,3,TRUE),IF(AND(107&lt;=Y1917,Y1917&lt;143),VLOOKUP($W1917,日射量と図３!$E$6:$H$34,4,TRUE),VLOOKUP($W1917,日射量と図３!$E$6:$I$34,5,TRUE))))))</f>
        <v/>
      </c>
      <c r="AB1917" s="4" t="str">
        <f>IF($V1917="","",IF(Z1917&lt;36,0,IF(AND(36&lt;=Z1917,Z1917&lt;71),VLOOKUP($W1917,日射量と図３!$E$6:$F$34,2,TRUE),IF(AND(71&lt;=Z1917,Z1917&lt;107),VLOOKUP($W1917,日射量と図３!$E$6:$G$34,3,TRUE),IF(AND(107&lt;=Z1917,Z1917&lt;143),VLOOKUP($W1917,日射量と図３!$E$6:$H$34,4,TRUE),VLOOKUP($W1917,日射量と図３!$E$6:$I$34,5,TRUE))))))</f>
        <v/>
      </c>
      <c r="AC1917" s="382" t="str">
        <f t="shared" si="360"/>
        <v/>
      </c>
      <c r="AD1917" s="382" t="str">
        <f t="shared" si="361"/>
        <v/>
      </c>
    </row>
    <row r="1918" spans="11:30" ht="13.5" customHeight="1">
      <c r="K1918" s="4">
        <f t="shared" si="354"/>
        <v>8</v>
      </c>
      <c r="L1918" s="34">
        <v>43331</v>
      </c>
      <c r="M1918" s="4">
        <v>80</v>
      </c>
      <c r="N1918" s="4">
        <v>19</v>
      </c>
      <c r="O1918" s="31">
        <v>0.75</v>
      </c>
      <c r="P1918" s="35">
        <v>29.470000000000006</v>
      </c>
      <c r="Q1918" s="36">
        <f t="shared" si="355"/>
        <v>16</v>
      </c>
      <c r="R1918" s="4">
        <f t="shared" si="356"/>
        <v>0</v>
      </c>
      <c r="S1918" s="31">
        <f t="shared" si="362"/>
        <v>0.20906250000000001</v>
      </c>
      <c r="T1918" s="31">
        <f t="shared" si="363"/>
        <v>0.78918981481481476</v>
      </c>
      <c r="U1918" s="4">
        <f t="shared" si="357"/>
        <v>0</v>
      </c>
      <c r="V1918" s="4" t="str">
        <f t="shared" si="358"/>
        <v/>
      </c>
      <c r="W1918" s="18" t="str">
        <f>IF(V1918="","",VLOOKUP(L1918,日射量と図３!$A$4:$C$368,3,TRUE)*238.85/100)</f>
        <v/>
      </c>
      <c r="X1918" s="4" t="str">
        <f t="shared" si="359"/>
        <v/>
      </c>
      <c r="Y1918" s="4" t="str">
        <f t="shared" si="364"/>
        <v/>
      </c>
      <c r="Z1918" s="4" t="str">
        <f t="shared" si="365"/>
        <v/>
      </c>
      <c r="AA1918" s="4" t="str">
        <f>IF($V1918="","",IF(Y1918&lt;36,0,IF(AND(36&lt;=Y1918,Y1918&lt;71),VLOOKUP($W1918,日射量と図３!$E$6:$F$34,2,TRUE),IF(AND(71&lt;=Y1918,Y1918&lt;107),VLOOKUP($W1918,日射量と図３!$E$6:$G$34,3,TRUE),IF(AND(107&lt;=Y1918,Y1918&lt;143),VLOOKUP($W1918,日射量と図３!$E$6:$H$34,4,TRUE),VLOOKUP($W1918,日射量と図３!$E$6:$I$34,5,TRUE))))))</f>
        <v/>
      </c>
      <c r="AB1918" s="4" t="str">
        <f>IF($V1918="","",IF(Z1918&lt;36,0,IF(AND(36&lt;=Z1918,Z1918&lt;71),VLOOKUP($W1918,日射量と図３!$E$6:$F$34,2,TRUE),IF(AND(71&lt;=Z1918,Z1918&lt;107),VLOOKUP($W1918,日射量と図３!$E$6:$G$34,3,TRUE),IF(AND(107&lt;=Z1918,Z1918&lt;143),VLOOKUP($W1918,日射量と図３!$E$6:$H$34,4,TRUE),VLOOKUP($W1918,日射量と図３!$E$6:$I$34,5,TRUE))))))</f>
        <v/>
      </c>
      <c r="AC1918" s="382" t="str">
        <f t="shared" si="360"/>
        <v/>
      </c>
      <c r="AD1918" s="382" t="str">
        <f t="shared" si="361"/>
        <v/>
      </c>
    </row>
    <row r="1919" spans="11:30" ht="13.5" customHeight="1">
      <c r="K1919" s="4">
        <f t="shared" si="354"/>
        <v>8</v>
      </c>
      <c r="L1919" s="34">
        <v>43331</v>
      </c>
      <c r="M1919" s="4">
        <v>80</v>
      </c>
      <c r="N1919" s="4">
        <v>20</v>
      </c>
      <c r="O1919" s="31">
        <v>0.79166666666666663</v>
      </c>
      <c r="P1919" s="35">
        <v>28.640000000000004</v>
      </c>
      <c r="Q1919" s="36">
        <f t="shared" si="355"/>
        <v>16</v>
      </c>
      <c r="R1919" s="4">
        <f t="shared" si="356"/>
        <v>0</v>
      </c>
      <c r="S1919" s="31">
        <f t="shared" si="362"/>
        <v>0.20906250000000001</v>
      </c>
      <c r="T1919" s="31">
        <f t="shared" si="363"/>
        <v>0.78918981481481476</v>
      </c>
      <c r="U1919" s="4">
        <f t="shared" si="357"/>
        <v>0</v>
      </c>
      <c r="V1919" s="4" t="str">
        <f t="shared" si="358"/>
        <v/>
      </c>
      <c r="W1919" s="18" t="str">
        <f>IF(V1919="","",VLOOKUP(L1919,日射量と図３!$A$4:$C$368,3,TRUE)*238.85/100)</f>
        <v/>
      </c>
      <c r="X1919" s="4" t="str">
        <f t="shared" si="359"/>
        <v/>
      </c>
      <c r="Y1919" s="4" t="str">
        <f t="shared" si="364"/>
        <v/>
      </c>
      <c r="Z1919" s="4" t="str">
        <f t="shared" si="365"/>
        <v/>
      </c>
      <c r="AA1919" s="4" t="str">
        <f>IF($V1919="","",IF(Y1919&lt;36,0,IF(AND(36&lt;=Y1919,Y1919&lt;71),VLOOKUP($W1919,日射量と図３!$E$6:$F$34,2,TRUE),IF(AND(71&lt;=Y1919,Y1919&lt;107),VLOOKUP($W1919,日射量と図３!$E$6:$G$34,3,TRUE),IF(AND(107&lt;=Y1919,Y1919&lt;143),VLOOKUP($W1919,日射量と図３!$E$6:$H$34,4,TRUE),VLOOKUP($W1919,日射量と図３!$E$6:$I$34,5,TRUE))))))</f>
        <v/>
      </c>
      <c r="AB1919" s="4" t="str">
        <f>IF($V1919="","",IF(Z1919&lt;36,0,IF(AND(36&lt;=Z1919,Z1919&lt;71),VLOOKUP($W1919,日射量と図３!$E$6:$F$34,2,TRUE),IF(AND(71&lt;=Z1919,Z1919&lt;107),VLOOKUP($W1919,日射量と図３!$E$6:$G$34,3,TRUE),IF(AND(107&lt;=Z1919,Z1919&lt;143),VLOOKUP($W1919,日射量と図３!$E$6:$H$34,4,TRUE),VLOOKUP($W1919,日射量と図３!$E$6:$I$34,5,TRUE))))))</f>
        <v/>
      </c>
      <c r="AC1919" s="382" t="str">
        <f t="shared" si="360"/>
        <v/>
      </c>
      <c r="AD1919" s="382" t="str">
        <f t="shared" si="361"/>
        <v/>
      </c>
    </row>
    <row r="1920" spans="11:30" ht="13.5" customHeight="1">
      <c r="K1920" s="4">
        <f t="shared" si="354"/>
        <v>8</v>
      </c>
      <c r="L1920" s="34">
        <v>43331</v>
      </c>
      <c r="M1920" s="4">
        <v>80</v>
      </c>
      <c r="N1920" s="4">
        <v>21</v>
      </c>
      <c r="O1920" s="31">
        <v>0.83333333333333337</v>
      </c>
      <c r="P1920" s="35">
        <v>28.03</v>
      </c>
      <c r="Q1920" s="36">
        <f t="shared" si="355"/>
        <v>16</v>
      </c>
      <c r="R1920" s="4">
        <f t="shared" si="356"/>
        <v>0</v>
      </c>
      <c r="S1920" s="31">
        <f t="shared" si="362"/>
        <v>0.20906250000000001</v>
      </c>
      <c r="T1920" s="31">
        <f t="shared" si="363"/>
        <v>0.78918981481481476</v>
      </c>
      <c r="U1920" s="4">
        <f t="shared" si="357"/>
        <v>0</v>
      </c>
      <c r="V1920" s="4" t="str">
        <f t="shared" si="358"/>
        <v/>
      </c>
      <c r="W1920" s="18" t="str">
        <f>IF(V1920="","",VLOOKUP(L1920,日射量と図３!$A$4:$C$368,3,TRUE)*238.85/100)</f>
        <v/>
      </c>
      <c r="X1920" s="4" t="str">
        <f t="shared" si="359"/>
        <v/>
      </c>
      <c r="Y1920" s="4" t="str">
        <f t="shared" si="364"/>
        <v/>
      </c>
      <c r="Z1920" s="4" t="str">
        <f t="shared" si="365"/>
        <v/>
      </c>
      <c r="AA1920" s="4" t="str">
        <f>IF($V1920="","",IF(Y1920&lt;36,0,IF(AND(36&lt;=Y1920,Y1920&lt;71),VLOOKUP($W1920,日射量と図３!$E$6:$F$34,2,TRUE),IF(AND(71&lt;=Y1920,Y1920&lt;107),VLOOKUP($W1920,日射量と図３!$E$6:$G$34,3,TRUE),IF(AND(107&lt;=Y1920,Y1920&lt;143),VLOOKUP($W1920,日射量と図３!$E$6:$H$34,4,TRUE),VLOOKUP($W1920,日射量と図３!$E$6:$I$34,5,TRUE))))))</f>
        <v/>
      </c>
      <c r="AB1920" s="4" t="str">
        <f>IF($V1920="","",IF(Z1920&lt;36,0,IF(AND(36&lt;=Z1920,Z1920&lt;71),VLOOKUP($W1920,日射量と図３!$E$6:$F$34,2,TRUE),IF(AND(71&lt;=Z1920,Z1920&lt;107),VLOOKUP($W1920,日射量と図３!$E$6:$G$34,3,TRUE),IF(AND(107&lt;=Z1920,Z1920&lt;143),VLOOKUP($W1920,日射量と図３!$E$6:$H$34,4,TRUE),VLOOKUP($W1920,日射量と図３!$E$6:$I$34,5,TRUE))))))</f>
        <v/>
      </c>
      <c r="AC1920" s="382" t="str">
        <f t="shared" si="360"/>
        <v/>
      </c>
      <c r="AD1920" s="382" t="str">
        <f t="shared" si="361"/>
        <v/>
      </c>
    </row>
    <row r="1921" spans="11:30" ht="13.5" customHeight="1">
      <c r="K1921" s="4">
        <f t="shared" si="354"/>
        <v>8</v>
      </c>
      <c r="L1921" s="34">
        <v>43331</v>
      </c>
      <c r="M1921" s="4">
        <v>80</v>
      </c>
      <c r="N1921" s="4">
        <v>22</v>
      </c>
      <c r="O1921" s="31">
        <v>0.875</v>
      </c>
      <c r="P1921" s="35">
        <v>27.32</v>
      </c>
      <c r="Q1921" s="36">
        <f t="shared" si="355"/>
        <v>16</v>
      </c>
      <c r="R1921" s="4">
        <f t="shared" si="356"/>
        <v>0</v>
      </c>
      <c r="S1921" s="31">
        <f t="shared" si="362"/>
        <v>0.20906250000000001</v>
      </c>
      <c r="T1921" s="31">
        <f t="shared" si="363"/>
        <v>0.78918981481481476</v>
      </c>
      <c r="U1921" s="4">
        <f t="shared" si="357"/>
        <v>0</v>
      </c>
      <c r="V1921" s="4" t="str">
        <f t="shared" si="358"/>
        <v/>
      </c>
      <c r="W1921" s="18" t="str">
        <f>IF(V1921="","",VLOOKUP(L1921,日射量と図３!$A$4:$C$368,3,TRUE)*238.85/100)</f>
        <v/>
      </c>
      <c r="X1921" s="4" t="str">
        <f t="shared" si="359"/>
        <v/>
      </c>
      <c r="Y1921" s="4" t="str">
        <f t="shared" si="364"/>
        <v/>
      </c>
      <c r="Z1921" s="4" t="str">
        <f t="shared" si="365"/>
        <v/>
      </c>
      <c r="AA1921" s="4" t="str">
        <f>IF($V1921="","",IF(Y1921&lt;36,0,IF(AND(36&lt;=Y1921,Y1921&lt;71),VLOOKUP($W1921,日射量と図３!$E$6:$F$34,2,TRUE),IF(AND(71&lt;=Y1921,Y1921&lt;107),VLOOKUP($W1921,日射量と図３!$E$6:$G$34,3,TRUE),IF(AND(107&lt;=Y1921,Y1921&lt;143),VLOOKUP($W1921,日射量と図３!$E$6:$H$34,4,TRUE),VLOOKUP($W1921,日射量と図３!$E$6:$I$34,5,TRUE))))))</f>
        <v/>
      </c>
      <c r="AB1921" s="4" t="str">
        <f>IF($V1921="","",IF(Z1921&lt;36,0,IF(AND(36&lt;=Z1921,Z1921&lt;71),VLOOKUP($W1921,日射量と図３!$E$6:$F$34,2,TRUE),IF(AND(71&lt;=Z1921,Z1921&lt;107),VLOOKUP($W1921,日射量と図３!$E$6:$G$34,3,TRUE),IF(AND(107&lt;=Z1921,Z1921&lt;143),VLOOKUP($W1921,日射量と図３!$E$6:$H$34,4,TRUE),VLOOKUP($W1921,日射量と図３!$E$6:$I$34,5,TRUE))))))</f>
        <v/>
      </c>
      <c r="AC1921" s="382" t="str">
        <f t="shared" si="360"/>
        <v/>
      </c>
      <c r="AD1921" s="382" t="str">
        <f t="shared" si="361"/>
        <v/>
      </c>
    </row>
    <row r="1922" spans="11:30" ht="13.5" customHeight="1">
      <c r="K1922" s="4">
        <f t="shared" si="354"/>
        <v>8</v>
      </c>
      <c r="L1922" s="34">
        <v>43331</v>
      </c>
      <c r="M1922" s="4">
        <v>80</v>
      </c>
      <c r="N1922" s="4">
        <v>23</v>
      </c>
      <c r="O1922" s="31">
        <v>0.91666666666666663</v>
      </c>
      <c r="P1922" s="35">
        <v>26.940000000000005</v>
      </c>
      <c r="Q1922" s="36">
        <f t="shared" si="355"/>
        <v>13</v>
      </c>
      <c r="R1922" s="4">
        <f t="shared" si="356"/>
        <v>0</v>
      </c>
      <c r="S1922" s="31">
        <f t="shared" si="362"/>
        <v>0.20906250000000001</v>
      </c>
      <c r="T1922" s="31">
        <f t="shared" si="363"/>
        <v>0.78918981481481476</v>
      </c>
      <c r="U1922" s="4">
        <f t="shared" si="357"/>
        <v>0</v>
      </c>
      <c r="V1922" s="4" t="str">
        <f t="shared" si="358"/>
        <v/>
      </c>
      <c r="W1922" s="18" t="str">
        <f>IF(V1922="","",VLOOKUP(L1922,日射量と図３!$A$4:$C$368,3,TRUE)*238.85/100)</f>
        <v/>
      </c>
      <c r="X1922" s="4" t="str">
        <f t="shared" si="359"/>
        <v/>
      </c>
      <c r="Y1922" s="4" t="str">
        <f t="shared" si="364"/>
        <v/>
      </c>
      <c r="Z1922" s="4" t="str">
        <f t="shared" si="365"/>
        <v/>
      </c>
      <c r="AA1922" s="4" t="str">
        <f>IF($V1922="","",IF(Y1922&lt;36,0,IF(AND(36&lt;=Y1922,Y1922&lt;71),VLOOKUP($W1922,日射量と図３!$E$6:$F$34,2,TRUE),IF(AND(71&lt;=Y1922,Y1922&lt;107),VLOOKUP($W1922,日射量と図３!$E$6:$G$34,3,TRUE),IF(AND(107&lt;=Y1922,Y1922&lt;143),VLOOKUP($W1922,日射量と図３!$E$6:$H$34,4,TRUE),VLOOKUP($W1922,日射量と図３!$E$6:$I$34,5,TRUE))))))</f>
        <v/>
      </c>
      <c r="AB1922" s="4" t="str">
        <f>IF($V1922="","",IF(Z1922&lt;36,0,IF(AND(36&lt;=Z1922,Z1922&lt;71),VLOOKUP($W1922,日射量と図３!$E$6:$F$34,2,TRUE),IF(AND(71&lt;=Z1922,Z1922&lt;107),VLOOKUP($W1922,日射量と図３!$E$6:$G$34,3,TRUE),IF(AND(107&lt;=Z1922,Z1922&lt;143),VLOOKUP($W1922,日射量と図３!$E$6:$H$34,4,TRUE),VLOOKUP($W1922,日射量と図３!$E$6:$I$34,5,TRUE))))))</f>
        <v/>
      </c>
      <c r="AC1922" s="382" t="str">
        <f t="shared" si="360"/>
        <v/>
      </c>
      <c r="AD1922" s="382" t="str">
        <f t="shared" si="361"/>
        <v/>
      </c>
    </row>
    <row r="1923" spans="11:30" ht="13.5" customHeight="1">
      <c r="K1923" s="4">
        <f t="shared" si="354"/>
        <v>8</v>
      </c>
      <c r="L1923" s="34">
        <v>43331</v>
      </c>
      <c r="M1923" s="4">
        <v>80</v>
      </c>
      <c r="N1923" s="4">
        <v>24</v>
      </c>
      <c r="O1923" s="31">
        <v>0.95833333333333337</v>
      </c>
      <c r="P1923" s="35">
        <v>26.610000000000003</v>
      </c>
      <c r="Q1923" s="36">
        <f t="shared" si="355"/>
        <v>13</v>
      </c>
      <c r="R1923" s="4">
        <f t="shared" si="356"/>
        <v>0</v>
      </c>
      <c r="S1923" s="31">
        <f t="shared" si="362"/>
        <v>0.20906250000000001</v>
      </c>
      <c r="T1923" s="31">
        <f t="shared" si="363"/>
        <v>0.78918981481481476</v>
      </c>
      <c r="U1923" s="4">
        <f t="shared" si="357"/>
        <v>0</v>
      </c>
      <c r="V1923" s="4" t="str">
        <f t="shared" si="358"/>
        <v/>
      </c>
      <c r="W1923" s="18" t="str">
        <f>IF(V1923="","",VLOOKUP(L1923,日射量と図３!$A$4:$C$368,3,TRUE)*238.85/100)</f>
        <v/>
      </c>
      <c r="X1923" s="4" t="str">
        <f t="shared" si="359"/>
        <v/>
      </c>
      <c r="Y1923" s="4" t="str">
        <f t="shared" si="364"/>
        <v/>
      </c>
      <c r="Z1923" s="4" t="str">
        <f t="shared" si="365"/>
        <v/>
      </c>
      <c r="AA1923" s="4" t="str">
        <f>IF($V1923="","",IF(Y1923&lt;36,0,IF(AND(36&lt;=Y1923,Y1923&lt;71),VLOOKUP($W1923,日射量と図３!$E$6:$F$34,2,TRUE),IF(AND(71&lt;=Y1923,Y1923&lt;107),VLOOKUP($W1923,日射量と図３!$E$6:$G$34,3,TRUE),IF(AND(107&lt;=Y1923,Y1923&lt;143),VLOOKUP($W1923,日射量と図３!$E$6:$H$34,4,TRUE),VLOOKUP($W1923,日射量と図３!$E$6:$I$34,5,TRUE))))))</f>
        <v/>
      </c>
      <c r="AB1923" s="4" t="str">
        <f>IF($V1923="","",IF(Z1923&lt;36,0,IF(AND(36&lt;=Z1923,Z1923&lt;71),VLOOKUP($W1923,日射量と図３!$E$6:$F$34,2,TRUE),IF(AND(71&lt;=Z1923,Z1923&lt;107),VLOOKUP($W1923,日射量と図３!$E$6:$G$34,3,TRUE),IF(AND(107&lt;=Z1923,Z1923&lt;143),VLOOKUP($W1923,日射量と図３!$E$6:$H$34,4,TRUE),VLOOKUP($W1923,日射量と図３!$E$6:$I$34,5,TRUE))))))</f>
        <v/>
      </c>
      <c r="AC1923" s="382" t="str">
        <f t="shared" si="360"/>
        <v/>
      </c>
      <c r="AD1923" s="382" t="str">
        <f t="shared" si="361"/>
        <v/>
      </c>
    </row>
    <row r="1924" spans="11:30" ht="13.5" customHeight="1">
      <c r="K1924" s="4">
        <f t="shared" si="354"/>
        <v>8</v>
      </c>
      <c r="L1924" s="34">
        <v>43332</v>
      </c>
      <c r="M1924" s="4">
        <v>81</v>
      </c>
      <c r="N1924" s="4">
        <v>1</v>
      </c>
      <c r="O1924" s="31">
        <v>0</v>
      </c>
      <c r="P1924" s="35">
        <v>26.24</v>
      </c>
      <c r="Q1924" s="36">
        <f t="shared" si="355"/>
        <v>13</v>
      </c>
      <c r="R1924" s="4">
        <f t="shared" si="356"/>
        <v>0</v>
      </c>
      <c r="S1924" s="31">
        <f t="shared" si="362"/>
        <v>0.20906250000000001</v>
      </c>
      <c r="T1924" s="31">
        <f t="shared" si="363"/>
        <v>0.78918981481481476</v>
      </c>
      <c r="U1924" s="4">
        <f t="shared" si="357"/>
        <v>0</v>
      </c>
      <c r="V1924" s="4">
        <f t="shared" si="358"/>
        <v>0</v>
      </c>
      <c r="W1924" s="18">
        <f>IF(V1924="","",VLOOKUP(L1924,日射量と図３!$A$4:$C$368,3,TRUE)*238.85/100)</f>
        <v>40.604500000000002</v>
      </c>
      <c r="X1924" s="4">
        <f t="shared" si="359"/>
        <v>14</v>
      </c>
      <c r="Y1924" s="4">
        <f t="shared" si="364"/>
        <v>0</v>
      </c>
      <c r="Z1924" s="4">
        <f t="shared" si="365"/>
        <v>0</v>
      </c>
      <c r="AA1924" s="4">
        <f>IF($V1924="","",IF(Y1924&lt;36,0,IF(AND(36&lt;=Y1924,Y1924&lt;71),VLOOKUP($W1924,日射量と図３!$E$6:$F$34,2,TRUE),IF(AND(71&lt;=Y1924,Y1924&lt;107),VLOOKUP($W1924,日射量と図３!$E$6:$G$34,3,TRUE),IF(AND(107&lt;=Y1924,Y1924&lt;143),VLOOKUP($W1924,日射量と図３!$E$6:$H$34,4,TRUE),VLOOKUP($W1924,日射量と図３!$E$6:$I$34,5,TRUE))))))</f>
        <v>0</v>
      </c>
      <c r="AB1924" s="4">
        <f>IF($V1924="","",IF(Z1924&lt;36,0,IF(AND(36&lt;=Z1924,Z1924&lt;71),VLOOKUP($W1924,日射量と図３!$E$6:$F$34,2,TRUE),IF(AND(71&lt;=Z1924,Z1924&lt;107),VLOOKUP($W1924,日射量と図３!$E$6:$G$34,3,TRUE),IF(AND(107&lt;=Z1924,Z1924&lt;143),VLOOKUP($W1924,日射量と図３!$E$6:$H$34,4,TRUE),VLOOKUP($W1924,日射量と図３!$E$6:$I$34,5,TRUE))))))</f>
        <v>0</v>
      </c>
      <c r="AC1924" s="382">
        <f t="shared" si="360"/>
        <v>0</v>
      </c>
      <c r="AD1924" s="382">
        <f t="shared" si="361"/>
        <v>0</v>
      </c>
    </row>
    <row r="1925" spans="11:30" ht="13.5" customHeight="1">
      <c r="K1925" s="4">
        <f t="shared" ref="K1925:K1988" si="366">MONTH(L1925)</f>
        <v>8</v>
      </c>
      <c r="L1925" s="34">
        <v>43332</v>
      </c>
      <c r="M1925" s="4">
        <v>81</v>
      </c>
      <c r="N1925" s="4">
        <v>2</v>
      </c>
      <c r="O1925" s="31">
        <v>4.1666666666666664E-2</v>
      </c>
      <c r="P1925" s="35">
        <v>25.9</v>
      </c>
      <c r="Q1925" s="36">
        <f t="shared" ref="Q1925:Q1988" si="367">IF(O1925&lt;$B$15,$D$14,IF(O1925&lt;$B$16,$D$15,IF(O1925&lt;$B$17,$D$16,IF(O1925&lt;$B$18,$D$17,IF(O1925&lt;$B$19,$D$18,$D$19)))))</f>
        <v>13</v>
      </c>
      <c r="R1925" s="4">
        <f t="shared" ref="R1925:R1988" si="368">IF(Q1925-P1925&gt;0,Q1925-P1925,0)</f>
        <v>0</v>
      </c>
      <c r="S1925" s="31">
        <f t="shared" si="362"/>
        <v>0.20906250000000001</v>
      </c>
      <c r="T1925" s="31">
        <f t="shared" si="363"/>
        <v>0.78918981481481476</v>
      </c>
      <c r="U1925" s="4">
        <f t="shared" ref="U1925:U1988" si="369">IF(AND(S1925&lt;O1925,O1925&lt;T1925),R1925,0)</f>
        <v>0</v>
      </c>
      <c r="V1925" s="4" t="str">
        <f t="shared" ref="V1925:V1988" si="370">IF(N1925=1,SUM(U1925:U1948),"")</f>
        <v/>
      </c>
      <c r="W1925" s="18" t="str">
        <f>IF(V1925="","",VLOOKUP(L1925,日射量と図３!$A$4:$C$368,3,TRUE)*238.85/100)</f>
        <v/>
      </c>
      <c r="X1925" s="4" t="str">
        <f t="shared" ref="X1925:X1988" si="371">IF(V1925="","",VLOOKUP(K1925,$AF$38:$AJ$49,5,TRUE))</f>
        <v/>
      </c>
      <c r="Y1925" s="4" t="str">
        <f t="shared" si="364"/>
        <v/>
      </c>
      <c r="Z1925" s="4" t="str">
        <f t="shared" si="365"/>
        <v/>
      </c>
      <c r="AA1925" s="4" t="str">
        <f>IF($V1925="","",IF(Y1925&lt;36,0,IF(AND(36&lt;=Y1925,Y1925&lt;71),VLOOKUP($W1925,日射量と図３!$E$6:$F$34,2,TRUE),IF(AND(71&lt;=Y1925,Y1925&lt;107),VLOOKUP($W1925,日射量と図３!$E$6:$G$34,3,TRUE),IF(AND(107&lt;=Y1925,Y1925&lt;143),VLOOKUP($W1925,日射量と図３!$E$6:$H$34,4,TRUE),VLOOKUP($W1925,日射量と図３!$E$6:$I$34,5,TRUE))))))</f>
        <v/>
      </c>
      <c r="AB1925" s="4" t="str">
        <f>IF($V1925="","",IF(Z1925&lt;36,0,IF(AND(36&lt;=Z1925,Z1925&lt;71),VLOOKUP($W1925,日射量と図３!$E$6:$F$34,2,TRUE),IF(AND(71&lt;=Z1925,Z1925&lt;107),VLOOKUP($W1925,日射量と図３!$E$6:$G$34,3,TRUE),IF(AND(107&lt;=Z1925,Z1925&lt;143),VLOOKUP($W1925,日射量と図３!$E$6:$H$34,4,TRUE),VLOOKUP($W1925,日射量と図３!$E$6:$I$34,5,TRUE))))))</f>
        <v/>
      </c>
      <c r="AC1925" s="382" t="str">
        <f t="shared" si="360"/>
        <v/>
      </c>
      <c r="AD1925" s="382" t="str">
        <f t="shared" si="361"/>
        <v/>
      </c>
    </row>
    <row r="1926" spans="11:30" ht="13.5" customHeight="1">
      <c r="K1926" s="4">
        <f t="shared" si="366"/>
        <v>8</v>
      </c>
      <c r="L1926" s="34">
        <v>43332</v>
      </c>
      <c r="M1926" s="4">
        <v>81</v>
      </c>
      <c r="N1926" s="4">
        <v>3</v>
      </c>
      <c r="O1926" s="31">
        <v>8.3333333333333329E-2</v>
      </c>
      <c r="P1926" s="35">
        <v>25.639999999999997</v>
      </c>
      <c r="Q1926" s="36">
        <f t="shared" si="367"/>
        <v>13</v>
      </c>
      <c r="R1926" s="4">
        <f t="shared" si="368"/>
        <v>0</v>
      </c>
      <c r="S1926" s="31">
        <f t="shared" si="362"/>
        <v>0.20906250000000001</v>
      </c>
      <c r="T1926" s="31">
        <f t="shared" si="363"/>
        <v>0.78918981481481476</v>
      </c>
      <c r="U1926" s="4">
        <f t="shared" si="369"/>
        <v>0</v>
      </c>
      <c r="V1926" s="4" t="str">
        <f t="shared" si="370"/>
        <v/>
      </c>
      <c r="W1926" s="18" t="str">
        <f>IF(V1926="","",VLOOKUP(L1926,日射量と図３!$A$4:$C$368,3,TRUE)*238.85/100)</f>
        <v/>
      </c>
      <c r="X1926" s="4" t="str">
        <f t="shared" si="371"/>
        <v/>
      </c>
      <c r="Y1926" s="4" t="str">
        <f t="shared" si="364"/>
        <v/>
      </c>
      <c r="Z1926" s="4" t="str">
        <f t="shared" si="365"/>
        <v/>
      </c>
      <c r="AA1926" s="4" t="str">
        <f>IF($V1926="","",IF(Y1926&lt;36,0,IF(AND(36&lt;=Y1926,Y1926&lt;71),VLOOKUP($W1926,日射量と図３!$E$6:$F$34,2,TRUE),IF(AND(71&lt;=Y1926,Y1926&lt;107),VLOOKUP($W1926,日射量と図３!$E$6:$G$34,3,TRUE),IF(AND(107&lt;=Y1926,Y1926&lt;143),VLOOKUP($W1926,日射量と図３!$E$6:$H$34,4,TRUE),VLOOKUP($W1926,日射量と図３!$E$6:$I$34,5,TRUE))))))</f>
        <v/>
      </c>
      <c r="AB1926" s="4" t="str">
        <f>IF($V1926="","",IF(Z1926&lt;36,0,IF(AND(36&lt;=Z1926,Z1926&lt;71),VLOOKUP($W1926,日射量と図３!$E$6:$F$34,2,TRUE),IF(AND(71&lt;=Z1926,Z1926&lt;107),VLOOKUP($W1926,日射量と図３!$E$6:$G$34,3,TRUE),IF(AND(107&lt;=Z1926,Z1926&lt;143),VLOOKUP($W1926,日射量と図３!$E$6:$H$34,4,TRUE),VLOOKUP($W1926,日射量と図３!$E$6:$I$34,5,TRUE))))))</f>
        <v/>
      </c>
      <c r="AC1926" s="382" t="str">
        <f t="shared" si="360"/>
        <v/>
      </c>
      <c r="AD1926" s="382" t="str">
        <f t="shared" si="361"/>
        <v/>
      </c>
    </row>
    <row r="1927" spans="11:30" ht="13.5" customHeight="1">
      <c r="K1927" s="4">
        <f t="shared" si="366"/>
        <v>8</v>
      </c>
      <c r="L1927" s="34">
        <v>43332</v>
      </c>
      <c r="M1927" s="4">
        <v>81</v>
      </c>
      <c r="N1927" s="4">
        <v>4</v>
      </c>
      <c r="O1927" s="31">
        <v>0.125</v>
      </c>
      <c r="P1927" s="35">
        <v>25.25</v>
      </c>
      <c r="Q1927" s="36">
        <f t="shared" si="367"/>
        <v>13</v>
      </c>
      <c r="R1927" s="4">
        <f t="shared" si="368"/>
        <v>0</v>
      </c>
      <c r="S1927" s="31">
        <f t="shared" si="362"/>
        <v>0.20906250000000001</v>
      </c>
      <c r="T1927" s="31">
        <f t="shared" si="363"/>
        <v>0.78918981481481476</v>
      </c>
      <c r="U1927" s="4">
        <f t="shared" si="369"/>
        <v>0</v>
      </c>
      <c r="V1927" s="4" t="str">
        <f t="shared" si="370"/>
        <v/>
      </c>
      <c r="W1927" s="18" t="str">
        <f>IF(V1927="","",VLOOKUP(L1927,日射量と図３!$A$4:$C$368,3,TRUE)*238.85/100)</f>
        <v/>
      </c>
      <c r="X1927" s="4" t="str">
        <f t="shared" si="371"/>
        <v/>
      </c>
      <c r="Y1927" s="4" t="str">
        <f t="shared" si="364"/>
        <v/>
      </c>
      <c r="Z1927" s="4" t="str">
        <f t="shared" si="365"/>
        <v/>
      </c>
      <c r="AA1927" s="4" t="str">
        <f>IF($V1927="","",IF(Y1927&lt;36,0,IF(AND(36&lt;=Y1927,Y1927&lt;71),VLOOKUP($W1927,日射量と図３!$E$6:$F$34,2,TRUE),IF(AND(71&lt;=Y1927,Y1927&lt;107),VLOOKUP($W1927,日射量と図３!$E$6:$G$34,3,TRUE),IF(AND(107&lt;=Y1927,Y1927&lt;143),VLOOKUP($W1927,日射量と図３!$E$6:$H$34,4,TRUE),VLOOKUP($W1927,日射量と図３!$E$6:$I$34,5,TRUE))))))</f>
        <v/>
      </c>
      <c r="AB1927" s="4" t="str">
        <f>IF($V1927="","",IF(Z1927&lt;36,0,IF(AND(36&lt;=Z1927,Z1927&lt;71),VLOOKUP($W1927,日射量と図３!$E$6:$F$34,2,TRUE),IF(AND(71&lt;=Z1927,Z1927&lt;107),VLOOKUP($W1927,日射量と図３!$E$6:$G$34,3,TRUE),IF(AND(107&lt;=Z1927,Z1927&lt;143),VLOOKUP($W1927,日射量と図３!$E$6:$H$34,4,TRUE),VLOOKUP($W1927,日射量と図３!$E$6:$I$34,5,TRUE))))))</f>
        <v/>
      </c>
      <c r="AC1927" s="382" t="str">
        <f t="shared" si="360"/>
        <v/>
      </c>
      <c r="AD1927" s="382" t="str">
        <f t="shared" si="361"/>
        <v/>
      </c>
    </row>
    <row r="1928" spans="11:30" ht="13.5" customHeight="1">
      <c r="K1928" s="4">
        <f t="shared" si="366"/>
        <v>8</v>
      </c>
      <c r="L1928" s="34">
        <v>43332</v>
      </c>
      <c r="M1928" s="4">
        <v>81</v>
      </c>
      <c r="N1928" s="4">
        <v>5</v>
      </c>
      <c r="O1928" s="31">
        <v>0.16666666666666666</v>
      </c>
      <c r="P1928" s="35">
        <v>25.2</v>
      </c>
      <c r="Q1928" s="36">
        <f t="shared" si="367"/>
        <v>15</v>
      </c>
      <c r="R1928" s="4">
        <f t="shared" si="368"/>
        <v>0</v>
      </c>
      <c r="S1928" s="31">
        <f t="shared" si="362"/>
        <v>0.20906250000000001</v>
      </c>
      <c r="T1928" s="31">
        <f t="shared" si="363"/>
        <v>0.78918981481481476</v>
      </c>
      <c r="U1928" s="4">
        <f t="shared" si="369"/>
        <v>0</v>
      </c>
      <c r="V1928" s="4" t="str">
        <f t="shared" si="370"/>
        <v/>
      </c>
      <c r="W1928" s="18" t="str">
        <f>IF(V1928="","",VLOOKUP(L1928,日射量と図３!$A$4:$C$368,3,TRUE)*238.85/100)</f>
        <v/>
      </c>
      <c r="X1928" s="4" t="str">
        <f t="shared" si="371"/>
        <v/>
      </c>
      <c r="Y1928" s="4" t="str">
        <f t="shared" si="364"/>
        <v/>
      </c>
      <c r="Z1928" s="4" t="str">
        <f t="shared" si="365"/>
        <v/>
      </c>
      <c r="AA1928" s="4" t="str">
        <f>IF($V1928="","",IF(Y1928&lt;36,0,IF(AND(36&lt;=Y1928,Y1928&lt;71),VLOOKUP($W1928,日射量と図３!$E$6:$F$34,2,TRUE),IF(AND(71&lt;=Y1928,Y1928&lt;107),VLOOKUP($W1928,日射量と図３!$E$6:$G$34,3,TRUE),IF(AND(107&lt;=Y1928,Y1928&lt;143),VLOOKUP($W1928,日射量と図３!$E$6:$H$34,4,TRUE),VLOOKUP($W1928,日射量と図３!$E$6:$I$34,5,TRUE))))))</f>
        <v/>
      </c>
      <c r="AB1928" s="4" t="str">
        <f>IF($V1928="","",IF(Z1928&lt;36,0,IF(AND(36&lt;=Z1928,Z1928&lt;71),VLOOKUP($W1928,日射量と図３!$E$6:$F$34,2,TRUE),IF(AND(71&lt;=Z1928,Z1928&lt;107),VLOOKUP($W1928,日射量と図３!$E$6:$G$34,3,TRUE),IF(AND(107&lt;=Z1928,Z1928&lt;143),VLOOKUP($W1928,日射量と図３!$E$6:$H$34,4,TRUE),VLOOKUP($W1928,日射量と図３!$E$6:$I$34,5,TRUE))))))</f>
        <v/>
      </c>
      <c r="AC1928" s="382" t="str">
        <f t="shared" si="360"/>
        <v/>
      </c>
      <c r="AD1928" s="382" t="str">
        <f t="shared" si="361"/>
        <v/>
      </c>
    </row>
    <row r="1929" spans="11:30" ht="13.5" customHeight="1">
      <c r="K1929" s="4">
        <f t="shared" si="366"/>
        <v>8</v>
      </c>
      <c r="L1929" s="34">
        <v>43332</v>
      </c>
      <c r="M1929" s="4">
        <v>81</v>
      </c>
      <c r="N1929" s="4">
        <v>6</v>
      </c>
      <c r="O1929" s="31">
        <v>0.20833333333333334</v>
      </c>
      <c r="P1929" s="35">
        <v>24.839999999999996</v>
      </c>
      <c r="Q1929" s="36">
        <f t="shared" si="367"/>
        <v>15</v>
      </c>
      <c r="R1929" s="4">
        <f t="shared" si="368"/>
        <v>0</v>
      </c>
      <c r="S1929" s="31">
        <f t="shared" si="362"/>
        <v>0.20906250000000001</v>
      </c>
      <c r="T1929" s="31">
        <f t="shared" si="363"/>
        <v>0.78918981481481476</v>
      </c>
      <c r="U1929" s="4">
        <f t="shared" si="369"/>
        <v>0</v>
      </c>
      <c r="V1929" s="4" t="str">
        <f t="shared" si="370"/>
        <v/>
      </c>
      <c r="W1929" s="18" t="str">
        <f>IF(V1929="","",VLOOKUP(L1929,日射量と図３!$A$4:$C$368,3,TRUE)*238.85/100)</f>
        <v/>
      </c>
      <c r="X1929" s="4" t="str">
        <f t="shared" si="371"/>
        <v/>
      </c>
      <c r="Y1929" s="4" t="str">
        <f t="shared" si="364"/>
        <v/>
      </c>
      <c r="Z1929" s="4" t="str">
        <f t="shared" si="365"/>
        <v/>
      </c>
      <c r="AA1929" s="4" t="str">
        <f>IF($V1929="","",IF(Y1929&lt;36,0,IF(AND(36&lt;=Y1929,Y1929&lt;71),VLOOKUP($W1929,日射量と図３!$E$6:$F$34,2,TRUE),IF(AND(71&lt;=Y1929,Y1929&lt;107),VLOOKUP($W1929,日射量と図３!$E$6:$G$34,3,TRUE),IF(AND(107&lt;=Y1929,Y1929&lt;143),VLOOKUP($W1929,日射量と図３!$E$6:$H$34,4,TRUE),VLOOKUP($W1929,日射量と図３!$E$6:$I$34,5,TRUE))))))</f>
        <v/>
      </c>
      <c r="AB1929" s="4" t="str">
        <f>IF($V1929="","",IF(Z1929&lt;36,0,IF(AND(36&lt;=Z1929,Z1929&lt;71),VLOOKUP($W1929,日射量と図３!$E$6:$F$34,2,TRUE),IF(AND(71&lt;=Z1929,Z1929&lt;107),VLOOKUP($W1929,日射量と図３!$E$6:$G$34,3,TRUE),IF(AND(107&lt;=Z1929,Z1929&lt;143),VLOOKUP($W1929,日射量と図３!$E$6:$H$34,4,TRUE),VLOOKUP($W1929,日射量と図３!$E$6:$I$34,5,TRUE))))))</f>
        <v/>
      </c>
      <c r="AC1929" s="382" t="str">
        <f t="shared" si="360"/>
        <v/>
      </c>
      <c r="AD1929" s="382" t="str">
        <f t="shared" si="361"/>
        <v/>
      </c>
    </row>
    <row r="1930" spans="11:30" ht="13.5" customHeight="1">
      <c r="K1930" s="4">
        <f t="shared" si="366"/>
        <v>8</v>
      </c>
      <c r="L1930" s="34">
        <v>43332</v>
      </c>
      <c r="M1930" s="4">
        <v>81</v>
      </c>
      <c r="N1930" s="4">
        <v>7</v>
      </c>
      <c r="O1930" s="31">
        <v>0.25</v>
      </c>
      <c r="P1930" s="35">
        <v>24.85</v>
      </c>
      <c r="Q1930" s="36">
        <f t="shared" si="367"/>
        <v>15</v>
      </c>
      <c r="R1930" s="4">
        <f t="shared" si="368"/>
        <v>0</v>
      </c>
      <c r="S1930" s="31">
        <f t="shared" si="362"/>
        <v>0.20906250000000001</v>
      </c>
      <c r="T1930" s="31">
        <f t="shared" si="363"/>
        <v>0.78918981481481476</v>
      </c>
      <c r="U1930" s="4">
        <f t="shared" si="369"/>
        <v>0</v>
      </c>
      <c r="V1930" s="4" t="str">
        <f t="shared" si="370"/>
        <v/>
      </c>
      <c r="W1930" s="18" t="str">
        <f>IF(V1930="","",VLOOKUP(L1930,日射量と図３!$A$4:$C$368,3,TRUE)*238.85/100)</f>
        <v/>
      </c>
      <c r="X1930" s="4" t="str">
        <f t="shared" si="371"/>
        <v/>
      </c>
      <c r="Y1930" s="4" t="str">
        <f t="shared" si="364"/>
        <v/>
      </c>
      <c r="Z1930" s="4" t="str">
        <f t="shared" si="365"/>
        <v/>
      </c>
      <c r="AA1930" s="4" t="str">
        <f>IF($V1930="","",IF(Y1930&lt;36,0,IF(AND(36&lt;=Y1930,Y1930&lt;71),VLOOKUP($W1930,日射量と図３!$E$6:$F$34,2,TRUE),IF(AND(71&lt;=Y1930,Y1930&lt;107),VLOOKUP($W1930,日射量と図３!$E$6:$G$34,3,TRUE),IF(AND(107&lt;=Y1930,Y1930&lt;143),VLOOKUP($W1930,日射量と図３!$E$6:$H$34,4,TRUE),VLOOKUP($W1930,日射量と図３!$E$6:$I$34,5,TRUE))))))</f>
        <v/>
      </c>
      <c r="AB1930" s="4" t="str">
        <f>IF($V1930="","",IF(Z1930&lt;36,0,IF(AND(36&lt;=Z1930,Z1930&lt;71),VLOOKUP($W1930,日射量と図３!$E$6:$F$34,2,TRUE),IF(AND(71&lt;=Z1930,Z1930&lt;107),VLOOKUP($W1930,日射量と図３!$E$6:$G$34,3,TRUE),IF(AND(107&lt;=Z1930,Z1930&lt;143),VLOOKUP($W1930,日射量と図３!$E$6:$H$34,4,TRUE),VLOOKUP($W1930,日射量と図３!$E$6:$I$34,5,TRUE))))))</f>
        <v/>
      </c>
      <c r="AC1930" s="382" t="str">
        <f t="shared" si="360"/>
        <v/>
      </c>
      <c r="AD1930" s="382" t="str">
        <f t="shared" si="361"/>
        <v/>
      </c>
    </row>
    <row r="1931" spans="11:30" ht="13.5" customHeight="1">
      <c r="K1931" s="4">
        <f t="shared" si="366"/>
        <v>8</v>
      </c>
      <c r="L1931" s="34">
        <v>43332</v>
      </c>
      <c r="M1931" s="4">
        <v>81</v>
      </c>
      <c r="N1931" s="4">
        <v>8</v>
      </c>
      <c r="O1931" s="31">
        <v>0.29166666666666669</v>
      </c>
      <c r="P1931" s="35">
        <v>25.65</v>
      </c>
      <c r="Q1931" s="36">
        <f t="shared" si="367"/>
        <v>12</v>
      </c>
      <c r="R1931" s="4">
        <f t="shared" si="368"/>
        <v>0</v>
      </c>
      <c r="S1931" s="31">
        <f t="shared" si="362"/>
        <v>0.20906250000000001</v>
      </c>
      <c r="T1931" s="31">
        <f t="shared" si="363"/>
        <v>0.78918981481481476</v>
      </c>
      <c r="U1931" s="4">
        <f t="shared" si="369"/>
        <v>0</v>
      </c>
      <c r="V1931" s="4" t="str">
        <f t="shared" si="370"/>
        <v/>
      </c>
      <c r="W1931" s="18" t="str">
        <f>IF(V1931="","",VLOOKUP(L1931,日射量と図３!$A$4:$C$368,3,TRUE)*238.85/100)</f>
        <v/>
      </c>
      <c r="X1931" s="4" t="str">
        <f t="shared" si="371"/>
        <v/>
      </c>
      <c r="Y1931" s="4" t="str">
        <f t="shared" si="364"/>
        <v/>
      </c>
      <c r="Z1931" s="4" t="str">
        <f t="shared" si="365"/>
        <v/>
      </c>
      <c r="AA1931" s="4" t="str">
        <f>IF($V1931="","",IF(Y1931&lt;36,0,IF(AND(36&lt;=Y1931,Y1931&lt;71),VLOOKUP($W1931,日射量と図３!$E$6:$F$34,2,TRUE),IF(AND(71&lt;=Y1931,Y1931&lt;107),VLOOKUP($W1931,日射量と図３!$E$6:$G$34,3,TRUE),IF(AND(107&lt;=Y1931,Y1931&lt;143),VLOOKUP($W1931,日射量と図３!$E$6:$H$34,4,TRUE),VLOOKUP($W1931,日射量と図３!$E$6:$I$34,5,TRUE))))))</f>
        <v/>
      </c>
      <c r="AB1931" s="4" t="str">
        <f>IF($V1931="","",IF(Z1931&lt;36,0,IF(AND(36&lt;=Z1931,Z1931&lt;71),VLOOKUP($W1931,日射量と図３!$E$6:$F$34,2,TRUE),IF(AND(71&lt;=Z1931,Z1931&lt;107),VLOOKUP($W1931,日射量と図３!$E$6:$G$34,3,TRUE),IF(AND(107&lt;=Z1931,Z1931&lt;143),VLOOKUP($W1931,日射量と図３!$E$6:$H$34,4,TRUE),VLOOKUP($W1931,日射量と図３!$E$6:$I$34,5,TRUE))))))</f>
        <v/>
      </c>
      <c r="AC1931" s="382" t="str">
        <f t="shared" si="360"/>
        <v/>
      </c>
      <c r="AD1931" s="382" t="str">
        <f t="shared" si="361"/>
        <v/>
      </c>
    </row>
    <row r="1932" spans="11:30" ht="13.5" customHeight="1">
      <c r="K1932" s="4">
        <f t="shared" si="366"/>
        <v>8</v>
      </c>
      <c r="L1932" s="34">
        <v>43332</v>
      </c>
      <c r="M1932" s="4">
        <v>81</v>
      </c>
      <c r="N1932" s="4">
        <v>9</v>
      </c>
      <c r="O1932" s="31">
        <v>0.33333333333333331</v>
      </c>
      <c r="P1932" s="35">
        <v>26.609999999999996</v>
      </c>
      <c r="Q1932" s="36">
        <f t="shared" si="367"/>
        <v>12</v>
      </c>
      <c r="R1932" s="4">
        <f t="shared" si="368"/>
        <v>0</v>
      </c>
      <c r="S1932" s="31">
        <f t="shared" si="362"/>
        <v>0.20906250000000001</v>
      </c>
      <c r="T1932" s="31">
        <f t="shared" si="363"/>
        <v>0.78918981481481476</v>
      </c>
      <c r="U1932" s="4">
        <f t="shared" si="369"/>
        <v>0</v>
      </c>
      <c r="V1932" s="4" t="str">
        <f t="shared" si="370"/>
        <v/>
      </c>
      <c r="W1932" s="18" t="str">
        <f>IF(V1932="","",VLOOKUP(L1932,日射量と図３!$A$4:$C$368,3,TRUE)*238.85/100)</f>
        <v/>
      </c>
      <c r="X1932" s="4" t="str">
        <f t="shared" si="371"/>
        <v/>
      </c>
      <c r="Y1932" s="4" t="str">
        <f t="shared" si="364"/>
        <v/>
      </c>
      <c r="Z1932" s="4" t="str">
        <f t="shared" si="365"/>
        <v/>
      </c>
      <c r="AA1932" s="4" t="str">
        <f>IF($V1932="","",IF(Y1932&lt;36,0,IF(AND(36&lt;=Y1932,Y1932&lt;71),VLOOKUP($W1932,日射量と図３!$E$6:$F$34,2,TRUE),IF(AND(71&lt;=Y1932,Y1932&lt;107),VLOOKUP($W1932,日射量と図３!$E$6:$G$34,3,TRUE),IF(AND(107&lt;=Y1932,Y1932&lt;143),VLOOKUP($W1932,日射量と図３!$E$6:$H$34,4,TRUE),VLOOKUP($W1932,日射量と図３!$E$6:$I$34,5,TRUE))))))</f>
        <v/>
      </c>
      <c r="AB1932" s="4" t="str">
        <f>IF($V1932="","",IF(Z1932&lt;36,0,IF(AND(36&lt;=Z1932,Z1932&lt;71),VLOOKUP($W1932,日射量と図３!$E$6:$F$34,2,TRUE),IF(AND(71&lt;=Z1932,Z1932&lt;107),VLOOKUP($W1932,日射量と図３!$E$6:$G$34,3,TRUE),IF(AND(107&lt;=Z1932,Z1932&lt;143),VLOOKUP($W1932,日射量と図３!$E$6:$H$34,4,TRUE),VLOOKUP($W1932,日射量と図３!$E$6:$I$34,5,TRUE))))))</f>
        <v/>
      </c>
      <c r="AC1932" s="382" t="str">
        <f t="shared" si="360"/>
        <v/>
      </c>
      <c r="AD1932" s="382" t="str">
        <f t="shared" si="361"/>
        <v/>
      </c>
    </row>
    <row r="1933" spans="11:30" ht="13.5" customHeight="1">
      <c r="K1933" s="4">
        <f t="shared" si="366"/>
        <v>8</v>
      </c>
      <c r="L1933" s="34">
        <v>43332</v>
      </c>
      <c r="M1933" s="4">
        <v>81</v>
      </c>
      <c r="N1933" s="4">
        <v>10</v>
      </c>
      <c r="O1933" s="31">
        <v>0.375</v>
      </c>
      <c r="P1933" s="35">
        <v>27.420000000000005</v>
      </c>
      <c r="Q1933" s="36">
        <f t="shared" si="367"/>
        <v>12</v>
      </c>
      <c r="R1933" s="4">
        <f t="shared" si="368"/>
        <v>0</v>
      </c>
      <c r="S1933" s="31">
        <f t="shared" si="362"/>
        <v>0.20906250000000001</v>
      </c>
      <c r="T1933" s="31">
        <f t="shared" si="363"/>
        <v>0.78918981481481476</v>
      </c>
      <c r="U1933" s="4">
        <f t="shared" si="369"/>
        <v>0</v>
      </c>
      <c r="V1933" s="4" t="str">
        <f t="shared" si="370"/>
        <v/>
      </c>
      <c r="W1933" s="18" t="str">
        <f>IF(V1933="","",VLOOKUP(L1933,日射量と図３!$A$4:$C$368,3,TRUE)*238.85/100)</f>
        <v/>
      </c>
      <c r="X1933" s="4" t="str">
        <f t="shared" si="371"/>
        <v/>
      </c>
      <c r="Y1933" s="4" t="str">
        <f t="shared" si="364"/>
        <v/>
      </c>
      <c r="Z1933" s="4" t="str">
        <f t="shared" si="365"/>
        <v/>
      </c>
      <c r="AA1933" s="4" t="str">
        <f>IF($V1933="","",IF(Y1933&lt;36,0,IF(AND(36&lt;=Y1933,Y1933&lt;71),VLOOKUP($W1933,日射量と図３!$E$6:$F$34,2,TRUE),IF(AND(71&lt;=Y1933,Y1933&lt;107),VLOOKUP($W1933,日射量と図３!$E$6:$G$34,3,TRUE),IF(AND(107&lt;=Y1933,Y1933&lt;143),VLOOKUP($W1933,日射量と図３!$E$6:$H$34,4,TRUE),VLOOKUP($W1933,日射量と図３!$E$6:$I$34,5,TRUE))))))</f>
        <v/>
      </c>
      <c r="AB1933" s="4" t="str">
        <f>IF($V1933="","",IF(Z1933&lt;36,0,IF(AND(36&lt;=Z1933,Z1933&lt;71),VLOOKUP($W1933,日射量と図３!$E$6:$F$34,2,TRUE),IF(AND(71&lt;=Z1933,Z1933&lt;107),VLOOKUP($W1933,日射量と図３!$E$6:$G$34,3,TRUE),IF(AND(107&lt;=Z1933,Z1933&lt;143),VLOOKUP($W1933,日射量と図３!$E$6:$H$34,4,TRUE),VLOOKUP($W1933,日射量と図３!$E$6:$I$34,5,TRUE))))))</f>
        <v/>
      </c>
      <c r="AC1933" s="382" t="str">
        <f t="shared" si="360"/>
        <v/>
      </c>
      <c r="AD1933" s="382" t="str">
        <f t="shared" si="361"/>
        <v/>
      </c>
    </row>
    <row r="1934" spans="11:30" ht="13.5" customHeight="1">
      <c r="K1934" s="4">
        <f t="shared" si="366"/>
        <v>8</v>
      </c>
      <c r="L1934" s="34">
        <v>43332</v>
      </c>
      <c r="M1934" s="4">
        <v>81</v>
      </c>
      <c r="N1934" s="4">
        <v>11</v>
      </c>
      <c r="O1934" s="31">
        <v>0.41666666666666669</v>
      </c>
      <c r="P1934" s="35">
        <v>28.25</v>
      </c>
      <c r="Q1934" s="36">
        <f t="shared" si="367"/>
        <v>12</v>
      </c>
      <c r="R1934" s="4">
        <f t="shared" si="368"/>
        <v>0</v>
      </c>
      <c r="S1934" s="31">
        <f t="shared" si="362"/>
        <v>0.20906250000000001</v>
      </c>
      <c r="T1934" s="31">
        <f t="shared" si="363"/>
        <v>0.78918981481481476</v>
      </c>
      <c r="U1934" s="4">
        <f t="shared" si="369"/>
        <v>0</v>
      </c>
      <c r="V1934" s="4" t="str">
        <f t="shared" si="370"/>
        <v/>
      </c>
      <c r="W1934" s="18" t="str">
        <f>IF(V1934="","",VLOOKUP(L1934,日射量と図３!$A$4:$C$368,3,TRUE)*238.85/100)</f>
        <v/>
      </c>
      <c r="X1934" s="4" t="str">
        <f t="shared" si="371"/>
        <v/>
      </c>
      <c r="Y1934" s="4" t="str">
        <f t="shared" si="364"/>
        <v/>
      </c>
      <c r="Z1934" s="4" t="str">
        <f t="shared" si="365"/>
        <v/>
      </c>
      <c r="AA1934" s="4" t="str">
        <f>IF($V1934="","",IF(Y1934&lt;36,0,IF(AND(36&lt;=Y1934,Y1934&lt;71),VLOOKUP($W1934,日射量と図３!$E$6:$F$34,2,TRUE),IF(AND(71&lt;=Y1934,Y1934&lt;107),VLOOKUP($W1934,日射量と図３!$E$6:$G$34,3,TRUE),IF(AND(107&lt;=Y1934,Y1934&lt;143),VLOOKUP($W1934,日射量と図３!$E$6:$H$34,4,TRUE),VLOOKUP($W1934,日射量と図３!$E$6:$I$34,5,TRUE))))))</f>
        <v/>
      </c>
      <c r="AB1934" s="4" t="str">
        <f>IF($V1934="","",IF(Z1934&lt;36,0,IF(AND(36&lt;=Z1934,Z1934&lt;71),VLOOKUP($W1934,日射量と図３!$E$6:$F$34,2,TRUE),IF(AND(71&lt;=Z1934,Z1934&lt;107),VLOOKUP($W1934,日射量と図３!$E$6:$G$34,3,TRUE),IF(AND(107&lt;=Z1934,Z1934&lt;143),VLOOKUP($W1934,日射量と図３!$E$6:$H$34,4,TRUE),VLOOKUP($W1934,日射量と図３!$E$6:$I$34,5,TRUE))))))</f>
        <v/>
      </c>
      <c r="AC1934" s="382" t="str">
        <f t="shared" si="360"/>
        <v/>
      </c>
      <c r="AD1934" s="382" t="str">
        <f t="shared" si="361"/>
        <v/>
      </c>
    </row>
    <row r="1935" spans="11:30" ht="13.5" customHeight="1">
      <c r="K1935" s="4">
        <f t="shared" si="366"/>
        <v>8</v>
      </c>
      <c r="L1935" s="34">
        <v>43332</v>
      </c>
      <c r="M1935" s="4">
        <v>81</v>
      </c>
      <c r="N1935" s="4">
        <v>12</v>
      </c>
      <c r="O1935" s="31">
        <v>0.45833333333333331</v>
      </c>
      <c r="P1935" s="35">
        <v>29.459999999999997</v>
      </c>
      <c r="Q1935" s="36">
        <f t="shared" si="367"/>
        <v>12</v>
      </c>
      <c r="R1935" s="4">
        <f t="shared" si="368"/>
        <v>0</v>
      </c>
      <c r="S1935" s="31">
        <f t="shared" si="362"/>
        <v>0.20906250000000001</v>
      </c>
      <c r="T1935" s="31">
        <f t="shared" si="363"/>
        <v>0.78918981481481476</v>
      </c>
      <c r="U1935" s="4">
        <f t="shared" si="369"/>
        <v>0</v>
      </c>
      <c r="V1935" s="4" t="str">
        <f t="shared" si="370"/>
        <v/>
      </c>
      <c r="W1935" s="18" t="str">
        <f>IF(V1935="","",VLOOKUP(L1935,日射量と図３!$A$4:$C$368,3,TRUE)*238.85/100)</f>
        <v/>
      </c>
      <c r="X1935" s="4" t="str">
        <f t="shared" si="371"/>
        <v/>
      </c>
      <c r="Y1935" s="4" t="str">
        <f t="shared" si="364"/>
        <v/>
      </c>
      <c r="Z1935" s="4" t="str">
        <f t="shared" si="365"/>
        <v/>
      </c>
      <c r="AA1935" s="4" t="str">
        <f>IF($V1935="","",IF(Y1935&lt;36,0,IF(AND(36&lt;=Y1935,Y1935&lt;71),VLOOKUP($W1935,日射量と図３!$E$6:$F$34,2,TRUE),IF(AND(71&lt;=Y1935,Y1935&lt;107),VLOOKUP($W1935,日射量と図３!$E$6:$G$34,3,TRUE),IF(AND(107&lt;=Y1935,Y1935&lt;143),VLOOKUP($W1935,日射量と図３!$E$6:$H$34,4,TRUE),VLOOKUP($W1935,日射量と図３!$E$6:$I$34,5,TRUE))))))</f>
        <v/>
      </c>
      <c r="AB1935" s="4" t="str">
        <f>IF($V1935="","",IF(Z1935&lt;36,0,IF(AND(36&lt;=Z1935,Z1935&lt;71),VLOOKUP($W1935,日射量と図３!$E$6:$F$34,2,TRUE),IF(AND(71&lt;=Z1935,Z1935&lt;107),VLOOKUP($W1935,日射量と図３!$E$6:$G$34,3,TRUE),IF(AND(107&lt;=Z1935,Z1935&lt;143),VLOOKUP($W1935,日射量と図３!$E$6:$H$34,4,TRUE),VLOOKUP($W1935,日射量と図３!$E$6:$I$34,5,TRUE))))))</f>
        <v/>
      </c>
      <c r="AC1935" s="382" t="str">
        <f t="shared" ref="AC1935:AC1998" si="372">IF(V1935="","",IF((($AH$18*$AH$30*V1935*3600/1000000)/1000-AA1935*$AG$18*10*0.0000041868)&lt;=0,0,AA1935*$AG$18*10*0.0000041868))</f>
        <v/>
      </c>
      <c r="AD1935" s="382" t="str">
        <f t="shared" ref="AD1935:AD1998" si="373">IF(V1935="","",IF((($AH$19*$AH$30*V1935*3600/1000000)/1000-AB1935*$AG$19*10*0.0000041868)&lt;=0,0,AB1935*$AG$19*10*0.0000041868))</f>
        <v/>
      </c>
    </row>
    <row r="1936" spans="11:30" ht="13.5" customHeight="1">
      <c r="K1936" s="4">
        <f t="shared" si="366"/>
        <v>8</v>
      </c>
      <c r="L1936" s="34">
        <v>43332</v>
      </c>
      <c r="M1936" s="4">
        <v>81</v>
      </c>
      <c r="N1936" s="4">
        <v>13</v>
      </c>
      <c r="O1936" s="31">
        <v>0.5</v>
      </c>
      <c r="P1936" s="35">
        <v>30.440000000000005</v>
      </c>
      <c r="Q1936" s="36">
        <f t="shared" si="367"/>
        <v>12</v>
      </c>
      <c r="R1936" s="4">
        <f t="shared" si="368"/>
        <v>0</v>
      </c>
      <c r="S1936" s="31">
        <f t="shared" si="362"/>
        <v>0.20906250000000001</v>
      </c>
      <c r="T1936" s="31">
        <f t="shared" si="363"/>
        <v>0.78918981481481476</v>
      </c>
      <c r="U1936" s="4">
        <f t="shared" si="369"/>
        <v>0</v>
      </c>
      <c r="V1936" s="4" t="str">
        <f t="shared" si="370"/>
        <v/>
      </c>
      <c r="W1936" s="18" t="str">
        <f>IF(V1936="","",VLOOKUP(L1936,日射量と図３!$A$4:$C$368,3,TRUE)*238.85/100)</f>
        <v/>
      </c>
      <c r="X1936" s="4" t="str">
        <f t="shared" si="371"/>
        <v/>
      </c>
      <c r="Y1936" s="4" t="str">
        <f t="shared" si="364"/>
        <v/>
      </c>
      <c r="Z1936" s="4" t="str">
        <f t="shared" si="365"/>
        <v/>
      </c>
      <c r="AA1936" s="4" t="str">
        <f>IF($V1936="","",IF(Y1936&lt;36,0,IF(AND(36&lt;=Y1936,Y1936&lt;71),VLOOKUP($W1936,日射量と図３!$E$6:$F$34,2,TRUE),IF(AND(71&lt;=Y1936,Y1936&lt;107),VLOOKUP($W1936,日射量と図３!$E$6:$G$34,3,TRUE),IF(AND(107&lt;=Y1936,Y1936&lt;143),VLOOKUP($W1936,日射量と図３!$E$6:$H$34,4,TRUE),VLOOKUP($W1936,日射量と図３!$E$6:$I$34,5,TRUE))))))</f>
        <v/>
      </c>
      <c r="AB1936" s="4" t="str">
        <f>IF($V1936="","",IF(Z1936&lt;36,0,IF(AND(36&lt;=Z1936,Z1936&lt;71),VLOOKUP($W1936,日射量と図３!$E$6:$F$34,2,TRUE),IF(AND(71&lt;=Z1936,Z1936&lt;107),VLOOKUP($W1936,日射量と図３!$E$6:$G$34,3,TRUE),IF(AND(107&lt;=Z1936,Z1936&lt;143),VLOOKUP($W1936,日射量と図３!$E$6:$H$34,4,TRUE),VLOOKUP($W1936,日射量と図３!$E$6:$I$34,5,TRUE))))))</f>
        <v/>
      </c>
      <c r="AC1936" s="382" t="str">
        <f t="shared" si="372"/>
        <v/>
      </c>
      <c r="AD1936" s="382" t="str">
        <f t="shared" si="373"/>
        <v/>
      </c>
    </row>
    <row r="1937" spans="11:30" ht="13.5" customHeight="1">
      <c r="K1937" s="4">
        <f t="shared" si="366"/>
        <v>8</v>
      </c>
      <c r="L1937" s="34">
        <v>43332</v>
      </c>
      <c r="M1937" s="4">
        <v>81</v>
      </c>
      <c r="N1937" s="4">
        <v>14</v>
      </c>
      <c r="O1937" s="31">
        <v>0.54166666666666663</v>
      </c>
      <c r="P1937" s="35">
        <v>31.380000000000003</v>
      </c>
      <c r="Q1937" s="36">
        <f t="shared" si="367"/>
        <v>12</v>
      </c>
      <c r="R1937" s="4">
        <f t="shared" si="368"/>
        <v>0</v>
      </c>
      <c r="S1937" s="31">
        <f t="shared" si="362"/>
        <v>0.20906250000000001</v>
      </c>
      <c r="T1937" s="31">
        <f t="shared" si="363"/>
        <v>0.78918981481481476</v>
      </c>
      <c r="U1937" s="4">
        <f t="shared" si="369"/>
        <v>0</v>
      </c>
      <c r="V1937" s="4" t="str">
        <f t="shared" si="370"/>
        <v/>
      </c>
      <c r="W1937" s="18" t="str">
        <f>IF(V1937="","",VLOOKUP(L1937,日射量と図３!$A$4:$C$368,3,TRUE)*238.85/100)</f>
        <v/>
      </c>
      <c r="X1937" s="4" t="str">
        <f t="shared" si="371"/>
        <v/>
      </c>
      <c r="Y1937" s="4" t="str">
        <f t="shared" si="364"/>
        <v/>
      </c>
      <c r="Z1937" s="4" t="str">
        <f t="shared" si="365"/>
        <v/>
      </c>
      <c r="AA1937" s="4" t="str">
        <f>IF($V1937="","",IF(Y1937&lt;36,0,IF(AND(36&lt;=Y1937,Y1937&lt;71),VLOOKUP($W1937,日射量と図３!$E$6:$F$34,2,TRUE),IF(AND(71&lt;=Y1937,Y1937&lt;107),VLOOKUP($W1937,日射量と図３!$E$6:$G$34,3,TRUE),IF(AND(107&lt;=Y1937,Y1937&lt;143),VLOOKUP($W1937,日射量と図３!$E$6:$H$34,4,TRUE),VLOOKUP($W1937,日射量と図３!$E$6:$I$34,5,TRUE))))))</f>
        <v/>
      </c>
      <c r="AB1937" s="4" t="str">
        <f>IF($V1937="","",IF(Z1937&lt;36,0,IF(AND(36&lt;=Z1937,Z1937&lt;71),VLOOKUP($W1937,日射量と図３!$E$6:$F$34,2,TRUE),IF(AND(71&lt;=Z1937,Z1937&lt;107),VLOOKUP($W1937,日射量と図３!$E$6:$G$34,3,TRUE),IF(AND(107&lt;=Z1937,Z1937&lt;143),VLOOKUP($W1937,日射量と図３!$E$6:$H$34,4,TRUE),VLOOKUP($W1937,日射量と図３!$E$6:$I$34,5,TRUE))))))</f>
        <v/>
      </c>
      <c r="AC1937" s="382" t="str">
        <f t="shared" si="372"/>
        <v/>
      </c>
      <c r="AD1937" s="382" t="str">
        <f t="shared" si="373"/>
        <v/>
      </c>
    </row>
    <row r="1938" spans="11:30" ht="13.5" customHeight="1">
      <c r="K1938" s="4">
        <f t="shared" si="366"/>
        <v>8</v>
      </c>
      <c r="L1938" s="34">
        <v>43332</v>
      </c>
      <c r="M1938" s="4">
        <v>81</v>
      </c>
      <c r="N1938" s="4">
        <v>15</v>
      </c>
      <c r="O1938" s="31">
        <v>0.58333333333333337</v>
      </c>
      <c r="P1938" s="35">
        <v>31.439999999999998</v>
      </c>
      <c r="Q1938" s="36">
        <f t="shared" si="367"/>
        <v>12</v>
      </c>
      <c r="R1938" s="4">
        <f t="shared" si="368"/>
        <v>0</v>
      </c>
      <c r="S1938" s="31">
        <f t="shared" si="362"/>
        <v>0.20906250000000001</v>
      </c>
      <c r="T1938" s="31">
        <f t="shared" si="363"/>
        <v>0.78918981481481476</v>
      </c>
      <c r="U1938" s="4">
        <f t="shared" si="369"/>
        <v>0</v>
      </c>
      <c r="V1938" s="4" t="str">
        <f t="shared" si="370"/>
        <v/>
      </c>
      <c r="W1938" s="18" t="str">
        <f>IF(V1938="","",VLOOKUP(L1938,日射量と図３!$A$4:$C$368,3,TRUE)*238.85/100)</f>
        <v/>
      </c>
      <c r="X1938" s="4" t="str">
        <f t="shared" si="371"/>
        <v/>
      </c>
      <c r="Y1938" s="4" t="str">
        <f t="shared" si="364"/>
        <v/>
      </c>
      <c r="Z1938" s="4" t="str">
        <f t="shared" si="365"/>
        <v/>
      </c>
      <c r="AA1938" s="4" t="str">
        <f>IF($V1938="","",IF(Y1938&lt;36,0,IF(AND(36&lt;=Y1938,Y1938&lt;71),VLOOKUP($W1938,日射量と図３!$E$6:$F$34,2,TRUE),IF(AND(71&lt;=Y1938,Y1938&lt;107),VLOOKUP($W1938,日射量と図３!$E$6:$G$34,3,TRUE),IF(AND(107&lt;=Y1938,Y1938&lt;143),VLOOKUP($W1938,日射量と図３!$E$6:$H$34,4,TRUE),VLOOKUP($W1938,日射量と図３!$E$6:$I$34,5,TRUE))))))</f>
        <v/>
      </c>
      <c r="AB1938" s="4" t="str">
        <f>IF($V1938="","",IF(Z1938&lt;36,0,IF(AND(36&lt;=Z1938,Z1938&lt;71),VLOOKUP($W1938,日射量と図３!$E$6:$F$34,2,TRUE),IF(AND(71&lt;=Z1938,Z1938&lt;107),VLOOKUP($W1938,日射量と図３!$E$6:$G$34,3,TRUE),IF(AND(107&lt;=Z1938,Z1938&lt;143),VLOOKUP($W1938,日射量と図３!$E$6:$H$34,4,TRUE),VLOOKUP($W1938,日射量と図３!$E$6:$I$34,5,TRUE))))))</f>
        <v/>
      </c>
      <c r="AC1938" s="382" t="str">
        <f t="shared" si="372"/>
        <v/>
      </c>
      <c r="AD1938" s="382" t="str">
        <f t="shared" si="373"/>
        <v/>
      </c>
    </row>
    <row r="1939" spans="11:30" ht="13.5" customHeight="1">
      <c r="K1939" s="4">
        <f t="shared" si="366"/>
        <v>8</v>
      </c>
      <c r="L1939" s="34">
        <v>43332</v>
      </c>
      <c r="M1939" s="4">
        <v>81</v>
      </c>
      <c r="N1939" s="4">
        <v>16</v>
      </c>
      <c r="O1939" s="31">
        <v>0.625</v>
      </c>
      <c r="P1939" s="35">
        <v>31.370000000000005</v>
      </c>
      <c r="Q1939" s="36">
        <f t="shared" si="367"/>
        <v>16</v>
      </c>
      <c r="R1939" s="4">
        <f t="shared" si="368"/>
        <v>0</v>
      </c>
      <c r="S1939" s="31">
        <f t="shared" si="362"/>
        <v>0.20906250000000001</v>
      </c>
      <c r="T1939" s="31">
        <f t="shared" si="363"/>
        <v>0.78918981481481476</v>
      </c>
      <c r="U1939" s="4">
        <f t="shared" si="369"/>
        <v>0</v>
      </c>
      <c r="V1939" s="4" t="str">
        <f t="shared" si="370"/>
        <v/>
      </c>
      <c r="W1939" s="18" t="str">
        <f>IF(V1939="","",VLOOKUP(L1939,日射量と図３!$A$4:$C$368,3,TRUE)*238.85/100)</f>
        <v/>
      </c>
      <c r="X1939" s="4" t="str">
        <f t="shared" si="371"/>
        <v/>
      </c>
      <c r="Y1939" s="4" t="str">
        <f t="shared" si="364"/>
        <v/>
      </c>
      <c r="Z1939" s="4" t="str">
        <f t="shared" si="365"/>
        <v/>
      </c>
      <c r="AA1939" s="4" t="str">
        <f>IF($V1939="","",IF(Y1939&lt;36,0,IF(AND(36&lt;=Y1939,Y1939&lt;71),VLOOKUP($W1939,日射量と図３!$E$6:$F$34,2,TRUE),IF(AND(71&lt;=Y1939,Y1939&lt;107),VLOOKUP($W1939,日射量と図３!$E$6:$G$34,3,TRUE),IF(AND(107&lt;=Y1939,Y1939&lt;143),VLOOKUP($W1939,日射量と図３!$E$6:$H$34,4,TRUE),VLOOKUP($W1939,日射量と図３!$E$6:$I$34,5,TRUE))))))</f>
        <v/>
      </c>
      <c r="AB1939" s="4" t="str">
        <f>IF($V1939="","",IF(Z1939&lt;36,0,IF(AND(36&lt;=Z1939,Z1939&lt;71),VLOOKUP($W1939,日射量と図３!$E$6:$F$34,2,TRUE),IF(AND(71&lt;=Z1939,Z1939&lt;107),VLOOKUP($W1939,日射量と図３!$E$6:$G$34,3,TRUE),IF(AND(107&lt;=Z1939,Z1939&lt;143),VLOOKUP($W1939,日射量と図３!$E$6:$H$34,4,TRUE),VLOOKUP($W1939,日射量と図３!$E$6:$I$34,5,TRUE))))))</f>
        <v/>
      </c>
      <c r="AC1939" s="382" t="str">
        <f t="shared" si="372"/>
        <v/>
      </c>
      <c r="AD1939" s="382" t="str">
        <f t="shared" si="373"/>
        <v/>
      </c>
    </row>
    <row r="1940" spans="11:30" ht="13.5" customHeight="1">
      <c r="K1940" s="4">
        <f t="shared" si="366"/>
        <v>8</v>
      </c>
      <c r="L1940" s="34">
        <v>43332</v>
      </c>
      <c r="M1940" s="4">
        <v>81</v>
      </c>
      <c r="N1940" s="4">
        <v>17</v>
      </c>
      <c r="O1940" s="31">
        <v>0.66666666666666663</v>
      </c>
      <c r="P1940" s="35">
        <v>30.79</v>
      </c>
      <c r="Q1940" s="36">
        <f t="shared" si="367"/>
        <v>16</v>
      </c>
      <c r="R1940" s="4">
        <f t="shared" si="368"/>
        <v>0</v>
      </c>
      <c r="S1940" s="31">
        <f t="shared" si="362"/>
        <v>0.20906250000000001</v>
      </c>
      <c r="T1940" s="31">
        <f t="shared" si="363"/>
        <v>0.78918981481481476</v>
      </c>
      <c r="U1940" s="4">
        <f t="shared" si="369"/>
        <v>0</v>
      </c>
      <c r="V1940" s="4" t="str">
        <f t="shared" si="370"/>
        <v/>
      </c>
      <c r="W1940" s="18" t="str">
        <f>IF(V1940="","",VLOOKUP(L1940,日射量と図３!$A$4:$C$368,3,TRUE)*238.85/100)</f>
        <v/>
      </c>
      <c r="X1940" s="4" t="str">
        <f t="shared" si="371"/>
        <v/>
      </c>
      <c r="Y1940" s="4" t="str">
        <f t="shared" si="364"/>
        <v/>
      </c>
      <c r="Z1940" s="4" t="str">
        <f t="shared" si="365"/>
        <v/>
      </c>
      <c r="AA1940" s="4" t="str">
        <f>IF($V1940="","",IF(Y1940&lt;36,0,IF(AND(36&lt;=Y1940,Y1940&lt;71),VLOOKUP($W1940,日射量と図３!$E$6:$F$34,2,TRUE),IF(AND(71&lt;=Y1940,Y1940&lt;107),VLOOKUP($W1940,日射量と図３!$E$6:$G$34,3,TRUE),IF(AND(107&lt;=Y1940,Y1940&lt;143),VLOOKUP($W1940,日射量と図３!$E$6:$H$34,4,TRUE),VLOOKUP($W1940,日射量と図３!$E$6:$I$34,5,TRUE))))))</f>
        <v/>
      </c>
      <c r="AB1940" s="4" t="str">
        <f>IF($V1940="","",IF(Z1940&lt;36,0,IF(AND(36&lt;=Z1940,Z1940&lt;71),VLOOKUP($W1940,日射量と図３!$E$6:$F$34,2,TRUE),IF(AND(71&lt;=Z1940,Z1940&lt;107),VLOOKUP($W1940,日射量と図３!$E$6:$G$34,3,TRUE),IF(AND(107&lt;=Z1940,Z1940&lt;143),VLOOKUP($W1940,日射量と図３!$E$6:$H$34,4,TRUE),VLOOKUP($W1940,日射量と図３!$E$6:$I$34,5,TRUE))))))</f>
        <v/>
      </c>
      <c r="AC1940" s="382" t="str">
        <f t="shared" si="372"/>
        <v/>
      </c>
      <c r="AD1940" s="382" t="str">
        <f t="shared" si="373"/>
        <v/>
      </c>
    </row>
    <row r="1941" spans="11:30" ht="13.5" customHeight="1">
      <c r="K1941" s="4">
        <f t="shared" si="366"/>
        <v>8</v>
      </c>
      <c r="L1941" s="34">
        <v>43332</v>
      </c>
      <c r="M1941" s="4">
        <v>81</v>
      </c>
      <c r="N1941" s="4">
        <v>18</v>
      </c>
      <c r="O1941" s="31">
        <v>0.70833333333333337</v>
      </c>
      <c r="P1941" s="35">
        <v>30.259999999999998</v>
      </c>
      <c r="Q1941" s="36">
        <f t="shared" si="367"/>
        <v>16</v>
      </c>
      <c r="R1941" s="4">
        <f t="shared" si="368"/>
        <v>0</v>
      </c>
      <c r="S1941" s="31">
        <f t="shared" ref="S1941:S2004" si="374">VLOOKUP(K1941,$AF$38:$AH$49,2,TRUE)</f>
        <v>0.20906250000000001</v>
      </c>
      <c r="T1941" s="31">
        <f t="shared" ref="T1941:T2004" si="375">VLOOKUP(K1941,$AF$38:$AH$49,3,TRUE)</f>
        <v>0.78918981481481476</v>
      </c>
      <c r="U1941" s="4">
        <f t="shared" si="369"/>
        <v>0</v>
      </c>
      <c r="V1941" s="4" t="str">
        <f t="shared" si="370"/>
        <v/>
      </c>
      <c r="W1941" s="18" t="str">
        <f>IF(V1941="","",VLOOKUP(L1941,日射量と図３!$A$4:$C$368,3,TRUE)*238.85/100)</f>
        <v/>
      </c>
      <c r="X1941" s="4" t="str">
        <f t="shared" si="371"/>
        <v/>
      </c>
      <c r="Y1941" s="4" t="str">
        <f t="shared" si="364"/>
        <v/>
      </c>
      <c r="Z1941" s="4" t="str">
        <f t="shared" si="365"/>
        <v/>
      </c>
      <c r="AA1941" s="4" t="str">
        <f>IF($V1941="","",IF(Y1941&lt;36,0,IF(AND(36&lt;=Y1941,Y1941&lt;71),VLOOKUP($W1941,日射量と図３!$E$6:$F$34,2,TRUE),IF(AND(71&lt;=Y1941,Y1941&lt;107),VLOOKUP($W1941,日射量と図３!$E$6:$G$34,3,TRUE),IF(AND(107&lt;=Y1941,Y1941&lt;143),VLOOKUP($W1941,日射量と図３!$E$6:$H$34,4,TRUE),VLOOKUP($W1941,日射量と図３!$E$6:$I$34,5,TRUE))))))</f>
        <v/>
      </c>
      <c r="AB1941" s="4" t="str">
        <f>IF($V1941="","",IF(Z1941&lt;36,0,IF(AND(36&lt;=Z1941,Z1941&lt;71),VLOOKUP($W1941,日射量と図３!$E$6:$F$34,2,TRUE),IF(AND(71&lt;=Z1941,Z1941&lt;107),VLOOKUP($W1941,日射量と図３!$E$6:$G$34,3,TRUE),IF(AND(107&lt;=Z1941,Z1941&lt;143),VLOOKUP($W1941,日射量と図３!$E$6:$H$34,4,TRUE),VLOOKUP($W1941,日射量と図３!$E$6:$I$34,5,TRUE))))))</f>
        <v/>
      </c>
      <c r="AC1941" s="382" t="str">
        <f t="shared" si="372"/>
        <v/>
      </c>
      <c r="AD1941" s="382" t="str">
        <f t="shared" si="373"/>
        <v/>
      </c>
    </row>
    <row r="1942" spans="11:30" ht="13.5" customHeight="1">
      <c r="K1942" s="4">
        <f t="shared" si="366"/>
        <v>8</v>
      </c>
      <c r="L1942" s="34">
        <v>43332</v>
      </c>
      <c r="M1942" s="4">
        <v>81</v>
      </c>
      <c r="N1942" s="4">
        <v>19</v>
      </c>
      <c r="O1942" s="31">
        <v>0.75</v>
      </c>
      <c r="P1942" s="35">
        <v>29.190000000000005</v>
      </c>
      <c r="Q1942" s="36">
        <f t="shared" si="367"/>
        <v>16</v>
      </c>
      <c r="R1942" s="4">
        <f t="shared" si="368"/>
        <v>0</v>
      </c>
      <c r="S1942" s="31">
        <f t="shared" si="374"/>
        <v>0.20906250000000001</v>
      </c>
      <c r="T1942" s="31">
        <f t="shared" si="375"/>
        <v>0.78918981481481476</v>
      </c>
      <c r="U1942" s="4">
        <f t="shared" si="369"/>
        <v>0</v>
      </c>
      <c r="V1942" s="4" t="str">
        <f t="shared" si="370"/>
        <v/>
      </c>
      <c r="W1942" s="18" t="str">
        <f>IF(V1942="","",VLOOKUP(L1942,日射量と図３!$A$4:$C$368,3,TRUE)*238.85/100)</f>
        <v/>
      </c>
      <c r="X1942" s="4" t="str">
        <f t="shared" si="371"/>
        <v/>
      </c>
      <c r="Y1942" s="4" t="str">
        <f t="shared" si="364"/>
        <v/>
      </c>
      <c r="Z1942" s="4" t="str">
        <f t="shared" si="365"/>
        <v/>
      </c>
      <c r="AA1942" s="4" t="str">
        <f>IF($V1942="","",IF(Y1942&lt;36,0,IF(AND(36&lt;=Y1942,Y1942&lt;71),VLOOKUP($W1942,日射量と図３!$E$6:$F$34,2,TRUE),IF(AND(71&lt;=Y1942,Y1942&lt;107),VLOOKUP($W1942,日射量と図３!$E$6:$G$34,3,TRUE),IF(AND(107&lt;=Y1942,Y1942&lt;143),VLOOKUP($W1942,日射量と図３!$E$6:$H$34,4,TRUE),VLOOKUP($W1942,日射量と図３!$E$6:$I$34,5,TRUE))))))</f>
        <v/>
      </c>
      <c r="AB1942" s="4" t="str">
        <f>IF($V1942="","",IF(Z1942&lt;36,0,IF(AND(36&lt;=Z1942,Z1942&lt;71),VLOOKUP($W1942,日射量と図３!$E$6:$F$34,2,TRUE),IF(AND(71&lt;=Z1942,Z1942&lt;107),VLOOKUP($W1942,日射量と図３!$E$6:$G$34,3,TRUE),IF(AND(107&lt;=Z1942,Z1942&lt;143),VLOOKUP($W1942,日射量と図３!$E$6:$H$34,4,TRUE),VLOOKUP($W1942,日射量と図３!$E$6:$I$34,5,TRUE))))))</f>
        <v/>
      </c>
      <c r="AC1942" s="382" t="str">
        <f t="shared" si="372"/>
        <v/>
      </c>
      <c r="AD1942" s="382" t="str">
        <f t="shared" si="373"/>
        <v/>
      </c>
    </row>
    <row r="1943" spans="11:30" ht="13.5" customHeight="1">
      <c r="K1943" s="4">
        <f t="shared" si="366"/>
        <v>8</v>
      </c>
      <c r="L1943" s="34">
        <v>43332</v>
      </c>
      <c r="M1943" s="4">
        <v>81</v>
      </c>
      <c r="N1943" s="4">
        <v>20</v>
      </c>
      <c r="O1943" s="31">
        <v>0.79166666666666663</v>
      </c>
      <c r="P1943" s="35">
        <v>28.47</v>
      </c>
      <c r="Q1943" s="36">
        <f t="shared" si="367"/>
        <v>16</v>
      </c>
      <c r="R1943" s="4">
        <f t="shared" si="368"/>
        <v>0</v>
      </c>
      <c r="S1943" s="31">
        <f t="shared" si="374"/>
        <v>0.20906250000000001</v>
      </c>
      <c r="T1943" s="31">
        <f t="shared" si="375"/>
        <v>0.78918981481481476</v>
      </c>
      <c r="U1943" s="4">
        <f t="shared" si="369"/>
        <v>0</v>
      </c>
      <c r="V1943" s="4" t="str">
        <f t="shared" si="370"/>
        <v/>
      </c>
      <c r="W1943" s="18" t="str">
        <f>IF(V1943="","",VLOOKUP(L1943,日射量と図３!$A$4:$C$368,3,TRUE)*238.85/100)</f>
        <v/>
      </c>
      <c r="X1943" s="4" t="str">
        <f t="shared" si="371"/>
        <v/>
      </c>
      <c r="Y1943" s="4" t="str">
        <f t="shared" si="364"/>
        <v/>
      </c>
      <c r="Z1943" s="4" t="str">
        <f t="shared" si="365"/>
        <v/>
      </c>
      <c r="AA1943" s="4" t="str">
        <f>IF($V1943="","",IF(Y1943&lt;36,0,IF(AND(36&lt;=Y1943,Y1943&lt;71),VLOOKUP($W1943,日射量と図３!$E$6:$F$34,2,TRUE),IF(AND(71&lt;=Y1943,Y1943&lt;107),VLOOKUP($W1943,日射量と図３!$E$6:$G$34,3,TRUE),IF(AND(107&lt;=Y1943,Y1943&lt;143),VLOOKUP($W1943,日射量と図３!$E$6:$H$34,4,TRUE),VLOOKUP($W1943,日射量と図３!$E$6:$I$34,5,TRUE))))))</f>
        <v/>
      </c>
      <c r="AB1943" s="4" t="str">
        <f>IF($V1943="","",IF(Z1943&lt;36,0,IF(AND(36&lt;=Z1943,Z1943&lt;71),VLOOKUP($W1943,日射量と図３!$E$6:$F$34,2,TRUE),IF(AND(71&lt;=Z1943,Z1943&lt;107),VLOOKUP($W1943,日射量と図３!$E$6:$G$34,3,TRUE),IF(AND(107&lt;=Z1943,Z1943&lt;143),VLOOKUP($W1943,日射量と図３!$E$6:$H$34,4,TRUE),VLOOKUP($W1943,日射量と図３!$E$6:$I$34,5,TRUE))))))</f>
        <v/>
      </c>
      <c r="AC1943" s="382" t="str">
        <f t="shared" si="372"/>
        <v/>
      </c>
      <c r="AD1943" s="382" t="str">
        <f t="shared" si="373"/>
        <v/>
      </c>
    </row>
    <row r="1944" spans="11:30" ht="13.5" customHeight="1">
      <c r="K1944" s="4">
        <f t="shared" si="366"/>
        <v>8</v>
      </c>
      <c r="L1944" s="34">
        <v>43332</v>
      </c>
      <c r="M1944" s="4">
        <v>81</v>
      </c>
      <c r="N1944" s="4">
        <v>21</v>
      </c>
      <c r="O1944" s="31">
        <v>0.83333333333333337</v>
      </c>
      <c r="P1944" s="35">
        <v>27.589999999999996</v>
      </c>
      <c r="Q1944" s="36">
        <f t="shared" si="367"/>
        <v>16</v>
      </c>
      <c r="R1944" s="4">
        <f t="shared" si="368"/>
        <v>0</v>
      </c>
      <c r="S1944" s="31">
        <f t="shared" si="374"/>
        <v>0.20906250000000001</v>
      </c>
      <c r="T1944" s="31">
        <f t="shared" si="375"/>
        <v>0.78918981481481476</v>
      </c>
      <c r="U1944" s="4">
        <f t="shared" si="369"/>
        <v>0</v>
      </c>
      <c r="V1944" s="4" t="str">
        <f t="shared" si="370"/>
        <v/>
      </c>
      <c r="W1944" s="18" t="str">
        <f>IF(V1944="","",VLOOKUP(L1944,日射量と図３!$A$4:$C$368,3,TRUE)*238.85/100)</f>
        <v/>
      </c>
      <c r="X1944" s="4" t="str">
        <f t="shared" si="371"/>
        <v/>
      </c>
      <c r="Y1944" s="4" t="str">
        <f t="shared" si="364"/>
        <v/>
      </c>
      <c r="Z1944" s="4" t="str">
        <f t="shared" si="365"/>
        <v/>
      </c>
      <c r="AA1944" s="4" t="str">
        <f>IF($V1944="","",IF(Y1944&lt;36,0,IF(AND(36&lt;=Y1944,Y1944&lt;71),VLOOKUP($W1944,日射量と図３!$E$6:$F$34,2,TRUE),IF(AND(71&lt;=Y1944,Y1944&lt;107),VLOOKUP($W1944,日射量と図３!$E$6:$G$34,3,TRUE),IF(AND(107&lt;=Y1944,Y1944&lt;143),VLOOKUP($W1944,日射量と図３!$E$6:$H$34,4,TRUE),VLOOKUP($W1944,日射量と図３!$E$6:$I$34,5,TRUE))))))</f>
        <v/>
      </c>
      <c r="AB1944" s="4" t="str">
        <f>IF($V1944="","",IF(Z1944&lt;36,0,IF(AND(36&lt;=Z1944,Z1944&lt;71),VLOOKUP($W1944,日射量と図３!$E$6:$F$34,2,TRUE),IF(AND(71&lt;=Z1944,Z1944&lt;107),VLOOKUP($W1944,日射量と図３!$E$6:$G$34,3,TRUE),IF(AND(107&lt;=Z1944,Z1944&lt;143),VLOOKUP($W1944,日射量と図３!$E$6:$H$34,4,TRUE),VLOOKUP($W1944,日射量と図３!$E$6:$I$34,5,TRUE))))))</f>
        <v/>
      </c>
      <c r="AC1944" s="382" t="str">
        <f t="shared" si="372"/>
        <v/>
      </c>
      <c r="AD1944" s="382" t="str">
        <f t="shared" si="373"/>
        <v/>
      </c>
    </row>
    <row r="1945" spans="11:30" ht="13.5" customHeight="1">
      <c r="K1945" s="4">
        <f t="shared" si="366"/>
        <v>8</v>
      </c>
      <c r="L1945" s="34">
        <v>43332</v>
      </c>
      <c r="M1945" s="4">
        <v>81</v>
      </c>
      <c r="N1945" s="4">
        <v>22</v>
      </c>
      <c r="O1945" s="31">
        <v>0.875</v>
      </c>
      <c r="P1945" s="35">
        <v>27.27</v>
      </c>
      <c r="Q1945" s="36">
        <f t="shared" si="367"/>
        <v>16</v>
      </c>
      <c r="R1945" s="4">
        <f t="shared" si="368"/>
        <v>0</v>
      </c>
      <c r="S1945" s="31">
        <f t="shared" si="374"/>
        <v>0.20906250000000001</v>
      </c>
      <c r="T1945" s="31">
        <f t="shared" si="375"/>
        <v>0.78918981481481476</v>
      </c>
      <c r="U1945" s="4">
        <f t="shared" si="369"/>
        <v>0</v>
      </c>
      <c r="V1945" s="4" t="str">
        <f t="shared" si="370"/>
        <v/>
      </c>
      <c r="W1945" s="18" t="str">
        <f>IF(V1945="","",VLOOKUP(L1945,日射量と図３!$A$4:$C$368,3,TRUE)*238.85/100)</f>
        <v/>
      </c>
      <c r="X1945" s="4" t="str">
        <f t="shared" si="371"/>
        <v/>
      </c>
      <c r="Y1945" s="4" t="str">
        <f t="shared" si="364"/>
        <v/>
      </c>
      <c r="Z1945" s="4" t="str">
        <f t="shared" si="365"/>
        <v/>
      </c>
      <c r="AA1945" s="4" t="str">
        <f>IF($V1945="","",IF(Y1945&lt;36,0,IF(AND(36&lt;=Y1945,Y1945&lt;71),VLOOKUP($W1945,日射量と図３!$E$6:$F$34,2,TRUE),IF(AND(71&lt;=Y1945,Y1945&lt;107),VLOOKUP($W1945,日射量と図３!$E$6:$G$34,3,TRUE),IF(AND(107&lt;=Y1945,Y1945&lt;143),VLOOKUP($W1945,日射量と図３!$E$6:$H$34,4,TRUE),VLOOKUP($W1945,日射量と図３!$E$6:$I$34,5,TRUE))))))</f>
        <v/>
      </c>
      <c r="AB1945" s="4" t="str">
        <f>IF($V1945="","",IF(Z1945&lt;36,0,IF(AND(36&lt;=Z1945,Z1945&lt;71),VLOOKUP($W1945,日射量と図３!$E$6:$F$34,2,TRUE),IF(AND(71&lt;=Z1945,Z1945&lt;107),VLOOKUP($W1945,日射量と図３!$E$6:$G$34,3,TRUE),IF(AND(107&lt;=Z1945,Z1945&lt;143),VLOOKUP($W1945,日射量と図３!$E$6:$H$34,4,TRUE),VLOOKUP($W1945,日射量と図３!$E$6:$I$34,5,TRUE))))))</f>
        <v/>
      </c>
      <c r="AC1945" s="382" t="str">
        <f t="shared" si="372"/>
        <v/>
      </c>
      <c r="AD1945" s="382" t="str">
        <f t="shared" si="373"/>
        <v/>
      </c>
    </row>
    <row r="1946" spans="11:30" ht="13.5" customHeight="1">
      <c r="K1946" s="4">
        <f t="shared" si="366"/>
        <v>8</v>
      </c>
      <c r="L1946" s="34">
        <v>43332</v>
      </c>
      <c r="M1946" s="4">
        <v>81</v>
      </c>
      <c r="N1946" s="4">
        <v>23</v>
      </c>
      <c r="O1946" s="31">
        <v>0.91666666666666663</v>
      </c>
      <c r="P1946" s="35">
        <v>26.669999999999998</v>
      </c>
      <c r="Q1946" s="36">
        <f t="shared" si="367"/>
        <v>13</v>
      </c>
      <c r="R1946" s="4">
        <f t="shared" si="368"/>
        <v>0</v>
      </c>
      <c r="S1946" s="31">
        <f t="shared" si="374"/>
        <v>0.20906250000000001</v>
      </c>
      <c r="T1946" s="31">
        <f t="shared" si="375"/>
        <v>0.78918981481481476</v>
      </c>
      <c r="U1946" s="4">
        <f t="shared" si="369"/>
        <v>0</v>
      </c>
      <c r="V1946" s="4" t="str">
        <f t="shared" si="370"/>
        <v/>
      </c>
      <c r="W1946" s="18" t="str">
        <f>IF(V1946="","",VLOOKUP(L1946,日射量と図３!$A$4:$C$368,3,TRUE)*238.85/100)</f>
        <v/>
      </c>
      <c r="X1946" s="4" t="str">
        <f t="shared" si="371"/>
        <v/>
      </c>
      <c r="Y1946" s="4" t="str">
        <f t="shared" si="364"/>
        <v/>
      </c>
      <c r="Z1946" s="4" t="str">
        <f t="shared" si="365"/>
        <v/>
      </c>
      <c r="AA1946" s="4" t="str">
        <f>IF($V1946="","",IF(Y1946&lt;36,0,IF(AND(36&lt;=Y1946,Y1946&lt;71),VLOOKUP($W1946,日射量と図３!$E$6:$F$34,2,TRUE),IF(AND(71&lt;=Y1946,Y1946&lt;107),VLOOKUP($W1946,日射量と図３!$E$6:$G$34,3,TRUE),IF(AND(107&lt;=Y1946,Y1946&lt;143),VLOOKUP($W1946,日射量と図３!$E$6:$H$34,4,TRUE),VLOOKUP($W1946,日射量と図３!$E$6:$I$34,5,TRUE))))))</f>
        <v/>
      </c>
      <c r="AB1946" s="4" t="str">
        <f>IF($V1946="","",IF(Z1946&lt;36,0,IF(AND(36&lt;=Z1946,Z1946&lt;71),VLOOKUP($W1946,日射量と図３!$E$6:$F$34,2,TRUE),IF(AND(71&lt;=Z1946,Z1946&lt;107),VLOOKUP($W1946,日射量と図３!$E$6:$G$34,3,TRUE),IF(AND(107&lt;=Z1946,Z1946&lt;143),VLOOKUP($W1946,日射量と図３!$E$6:$H$34,4,TRUE),VLOOKUP($W1946,日射量と図３!$E$6:$I$34,5,TRUE))))))</f>
        <v/>
      </c>
      <c r="AC1946" s="382" t="str">
        <f t="shared" si="372"/>
        <v/>
      </c>
      <c r="AD1946" s="382" t="str">
        <f t="shared" si="373"/>
        <v/>
      </c>
    </row>
    <row r="1947" spans="11:30" ht="13.5" customHeight="1">
      <c r="K1947" s="4">
        <f t="shared" si="366"/>
        <v>8</v>
      </c>
      <c r="L1947" s="34">
        <v>43332</v>
      </c>
      <c r="M1947" s="4">
        <v>81</v>
      </c>
      <c r="N1947" s="4">
        <v>24</v>
      </c>
      <c r="O1947" s="31">
        <v>0.95833333333333337</v>
      </c>
      <c r="P1947" s="35">
        <v>26.3</v>
      </c>
      <c r="Q1947" s="36">
        <f t="shared" si="367"/>
        <v>13</v>
      </c>
      <c r="R1947" s="4">
        <f t="shared" si="368"/>
        <v>0</v>
      </c>
      <c r="S1947" s="31">
        <f t="shared" si="374"/>
        <v>0.20906250000000001</v>
      </c>
      <c r="T1947" s="31">
        <f t="shared" si="375"/>
        <v>0.78918981481481476</v>
      </c>
      <c r="U1947" s="4">
        <f t="shared" si="369"/>
        <v>0</v>
      </c>
      <c r="V1947" s="4" t="str">
        <f t="shared" si="370"/>
        <v/>
      </c>
      <c r="W1947" s="18" t="str">
        <f>IF(V1947="","",VLOOKUP(L1947,日射量と図３!$A$4:$C$368,3,TRUE)*238.85/100)</f>
        <v/>
      </c>
      <c r="X1947" s="4" t="str">
        <f t="shared" si="371"/>
        <v/>
      </c>
      <c r="Y1947" s="4" t="str">
        <f t="shared" si="364"/>
        <v/>
      </c>
      <c r="Z1947" s="4" t="str">
        <f t="shared" si="365"/>
        <v/>
      </c>
      <c r="AA1947" s="4" t="str">
        <f>IF($V1947="","",IF(Y1947&lt;36,0,IF(AND(36&lt;=Y1947,Y1947&lt;71),VLOOKUP($W1947,日射量と図３!$E$6:$F$34,2,TRUE),IF(AND(71&lt;=Y1947,Y1947&lt;107),VLOOKUP($W1947,日射量と図３!$E$6:$G$34,3,TRUE),IF(AND(107&lt;=Y1947,Y1947&lt;143),VLOOKUP($W1947,日射量と図３!$E$6:$H$34,4,TRUE),VLOOKUP($W1947,日射量と図３!$E$6:$I$34,5,TRUE))))))</f>
        <v/>
      </c>
      <c r="AB1947" s="4" t="str">
        <f>IF($V1947="","",IF(Z1947&lt;36,0,IF(AND(36&lt;=Z1947,Z1947&lt;71),VLOOKUP($W1947,日射量と図３!$E$6:$F$34,2,TRUE),IF(AND(71&lt;=Z1947,Z1947&lt;107),VLOOKUP($W1947,日射量と図３!$E$6:$G$34,3,TRUE),IF(AND(107&lt;=Z1947,Z1947&lt;143),VLOOKUP($W1947,日射量と図３!$E$6:$H$34,4,TRUE),VLOOKUP($W1947,日射量と図３!$E$6:$I$34,5,TRUE))))))</f>
        <v/>
      </c>
      <c r="AC1947" s="382" t="str">
        <f t="shared" si="372"/>
        <v/>
      </c>
      <c r="AD1947" s="382" t="str">
        <f t="shared" si="373"/>
        <v/>
      </c>
    </row>
    <row r="1948" spans="11:30" ht="13.5" customHeight="1">
      <c r="K1948" s="4">
        <f t="shared" si="366"/>
        <v>8</v>
      </c>
      <c r="L1948" s="34">
        <v>43333</v>
      </c>
      <c r="M1948" s="4">
        <v>82</v>
      </c>
      <c r="N1948" s="4">
        <v>1</v>
      </c>
      <c r="O1948" s="31">
        <v>0</v>
      </c>
      <c r="P1948" s="35">
        <v>26.160000000000004</v>
      </c>
      <c r="Q1948" s="36">
        <f t="shared" si="367"/>
        <v>13</v>
      </c>
      <c r="R1948" s="4">
        <f t="shared" si="368"/>
        <v>0</v>
      </c>
      <c r="S1948" s="31">
        <f t="shared" si="374"/>
        <v>0.20906250000000001</v>
      </c>
      <c r="T1948" s="31">
        <f t="shared" si="375"/>
        <v>0.78918981481481476</v>
      </c>
      <c r="U1948" s="4">
        <f t="shared" si="369"/>
        <v>0</v>
      </c>
      <c r="V1948" s="4">
        <f t="shared" si="370"/>
        <v>0</v>
      </c>
      <c r="W1948" s="18">
        <f>IF(V1948="","",VLOOKUP(L1948,日射量と図３!$A$4:$C$368,3,TRUE)*238.85/100)</f>
        <v>38.216000000000001</v>
      </c>
      <c r="X1948" s="4">
        <f t="shared" si="371"/>
        <v>14</v>
      </c>
      <c r="Y1948" s="4">
        <f t="shared" si="364"/>
        <v>0</v>
      </c>
      <c r="Z1948" s="4">
        <f t="shared" si="365"/>
        <v>0</v>
      </c>
      <c r="AA1948" s="4">
        <f>IF($V1948="","",IF(Y1948&lt;36,0,IF(AND(36&lt;=Y1948,Y1948&lt;71),VLOOKUP($W1948,日射量と図３!$E$6:$F$34,2,TRUE),IF(AND(71&lt;=Y1948,Y1948&lt;107),VLOOKUP($W1948,日射量と図３!$E$6:$G$34,3,TRUE),IF(AND(107&lt;=Y1948,Y1948&lt;143),VLOOKUP($W1948,日射量と図３!$E$6:$H$34,4,TRUE),VLOOKUP($W1948,日射量と図３!$E$6:$I$34,5,TRUE))))))</f>
        <v>0</v>
      </c>
      <c r="AB1948" s="4">
        <f>IF($V1948="","",IF(Z1948&lt;36,0,IF(AND(36&lt;=Z1948,Z1948&lt;71),VLOOKUP($W1948,日射量と図３!$E$6:$F$34,2,TRUE),IF(AND(71&lt;=Z1948,Z1948&lt;107),VLOOKUP($W1948,日射量と図３!$E$6:$G$34,3,TRUE),IF(AND(107&lt;=Z1948,Z1948&lt;143),VLOOKUP($W1948,日射量と図３!$E$6:$H$34,4,TRUE),VLOOKUP($W1948,日射量と図３!$E$6:$I$34,5,TRUE))))))</f>
        <v>0</v>
      </c>
      <c r="AC1948" s="382">
        <f t="shared" si="372"/>
        <v>0</v>
      </c>
      <c r="AD1948" s="382">
        <f t="shared" si="373"/>
        <v>0</v>
      </c>
    </row>
    <row r="1949" spans="11:30" ht="13.5" customHeight="1">
      <c r="K1949" s="4">
        <f t="shared" si="366"/>
        <v>8</v>
      </c>
      <c r="L1949" s="34">
        <v>43333</v>
      </c>
      <c r="M1949" s="4">
        <v>82</v>
      </c>
      <c r="N1949" s="4">
        <v>2</v>
      </c>
      <c r="O1949" s="31">
        <v>4.1666666666666664E-2</v>
      </c>
      <c r="P1949" s="35">
        <v>25.98</v>
      </c>
      <c r="Q1949" s="36">
        <f t="shared" si="367"/>
        <v>13</v>
      </c>
      <c r="R1949" s="4">
        <f t="shared" si="368"/>
        <v>0</v>
      </c>
      <c r="S1949" s="31">
        <f t="shared" si="374"/>
        <v>0.20906250000000001</v>
      </c>
      <c r="T1949" s="31">
        <f t="shared" si="375"/>
        <v>0.78918981481481476</v>
      </c>
      <c r="U1949" s="4">
        <f t="shared" si="369"/>
        <v>0</v>
      </c>
      <c r="V1949" s="4" t="str">
        <f t="shared" si="370"/>
        <v/>
      </c>
      <c r="W1949" s="18" t="str">
        <f>IF(V1949="","",VLOOKUP(L1949,日射量と図３!$A$4:$C$368,3,TRUE)*238.85/100)</f>
        <v/>
      </c>
      <c r="X1949" s="4" t="str">
        <f t="shared" si="371"/>
        <v/>
      </c>
      <c r="Y1949" s="4" t="str">
        <f t="shared" si="364"/>
        <v/>
      </c>
      <c r="Z1949" s="4" t="str">
        <f t="shared" si="365"/>
        <v/>
      </c>
      <c r="AA1949" s="4" t="str">
        <f>IF($V1949="","",IF(Y1949&lt;36,0,IF(AND(36&lt;=Y1949,Y1949&lt;71),VLOOKUP($W1949,日射量と図３!$E$6:$F$34,2,TRUE),IF(AND(71&lt;=Y1949,Y1949&lt;107),VLOOKUP($W1949,日射量と図３!$E$6:$G$34,3,TRUE),IF(AND(107&lt;=Y1949,Y1949&lt;143),VLOOKUP($W1949,日射量と図３!$E$6:$H$34,4,TRUE),VLOOKUP($W1949,日射量と図３!$E$6:$I$34,5,TRUE))))))</f>
        <v/>
      </c>
      <c r="AB1949" s="4" t="str">
        <f>IF($V1949="","",IF(Z1949&lt;36,0,IF(AND(36&lt;=Z1949,Z1949&lt;71),VLOOKUP($W1949,日射量と図３!$E$6:$F$34,2,TRUE),IF(AND(71&lt;=Z1949,Z1949&lt;107),VLOOKUP($W1949,日射量と図３!$E$6:$G$34,3,TRUE),IF(AND(107&lt;=Z1949,Z1949&lt;143),VLOOKUP($W1949,日射量と図３!$E$6:$H$34,4,TRUE),VLOOKUP($W1949,日射量と図３!$E$6:$I$34,5,TRUE))))))</f>
        <v/>
      </c>
      <c r="AC1949" s="382" t="str">
        <f t="shared" si="372"/>
        <v/>
      </c>
      <c r="AD1949" s="382" t="str">
        <f t="shared" si="373"/>
        <v/>
      </c>
    </row>
    <row r="1950" spans="11:30" ht="13.5" customHeight="1">
      <c r="K1950" s="4">
        <f t="shared" si="366"/>
        <v>8</v>
      </c>
      <c r="L1950" s="34">
        <v>43333</v>
      </c>
      <c r="M1950" s="4">
        <v>82</v>
      </c>
      <c r="N1950" s="4">
        <v>3</v>
      </c>
      <c r="O1950" s="31">
        <v>8.3333333333333329E-2</v>
      </c>
      <c r="P1950" s="35">
        <v>25.820000000000004</v>
      </c>
      <c r="Q1950" s="36">
        <f t="shared" si="367"/>
        <v>13</v>
      </c>
      <c r="R1950" s="4">
        <f t="shared" si="368"/>
        <v>0</v>
      </c>
      <c r="S1950" s="31">
        <f t="shared" si="374"/>
        <v>0.20906250000000001</v>
      </c>
      <c r="T1950" s="31">
        <f t="shared" si="375"/>
        <v>0.78918981481481476</v>
      </c>
      <c r="U1950" s="4">
        <f t="shared" si="369"/>
        <v>0</v>
      </c>
      <c r="V1950" s="4" t="str">
        <f t="shared" si="370"/>
        <v/>
      </c>
      <c r="W1950" s="18" t="str">
        <f>IF(V1950="","",VLOOKUP(L1950,日射量と図３!$A$4:$C$368,3,TRUE)*238.85/100)</f>
        <v/>
      </c>
      <c r="X1950" s="4" t="str">
        <f t="shared" si="371"/>
        <v/>
      </c>
      <c r="Y1950" s="4" t="str">
        <f t="shared" si="364"/>
        <v/>
      </c>
      <c r="Z1950" s="4" t="str">
        <f t="shared" si="365"/>
        <v/>
      </c>
      <c r="AA1950" s="4" t="str">
        <f>IF($V1950="","",IF(Y1950&lt;36,0,IF(AND(36&lt;=Y1950,Y1950&lt;71),VLOOKUP($W1950,日射量と図３!$E$6:$F$34,2,TRUE),IF(AND(71&lt;=Y1950,Y1950&lt;107),VLOOKUP($W1950,日射量と図３!$E$6:$G$34,3,TRUE),IF(AND(107&lt;=Y1950,Y1950&lt;143),VLOOKUP($W1950,日射量と図３!$E$6:$H$34,4,TRUE),VLOOKUP($W1950,日射量と図３!$E$6:$I$34,5,TRUE))))))</f>
        <v/>
      </c>
      <c r="AB1950" s="4" t="str">
        <f>IF($V1950="","",IF(Z1950&lt;36,0,IF(AND(36&lt;=Z1950,Z1950&lt;71),VLOOKUP($W1950,日射量と図３!$E$6:$F$34,2,TRUE),IF(AND(71&lt;=Z1950,Z1950&lt;107),VLOOKUP($W1950,日射量と図３!$E$6:$G$34,3,TRUE),IF(AND(107&lt;=Z1950,Z1950&lt;143),VLOOKUP($W1950,日射量と図３!$E$6:$H$34,4,TRUE),VLOOKUP($W1950,日射量と図３!$E$6:$I$34,5,TRUE))))))</f>
        <v/>
      </c>
      <c r="AC1950" s="382" t="str">
        <f t="shared" si="372"/>
        <v/>
      </c>
      <c r="AD1950" s="382" t="str">
        <f t="shared" si="373"/>
        <v/>
      </c>
    </row>
    <row r="1951" spans="11:30" ht="13.5" customHeight="1">
      <c r="K1951" s="4">
        <f t="shared" si="366"/>
        <v>8</v>
      </c>
      <c r="L1951" s="34">
        <v>43333</v>
      </c>
      <c r="M1951" s="4">
        <v>82</v>
      </c>
      <c r="N1951" s="4">
        <v>4</v>
      </c>
      <c r="O1951" s="31">
        <v>0.125</v>
      </c>
      <c r="P1951" s="35">
        <v>25.820000000000004</v>
      </c>
      <c r="Q1951" s="36">
        <f t="shared" si="367"/>
        <v>13</v>
      </c>
      <c r="R1951" s="4">
        <f t="shared" si="368"/>
        <v>0</v>
      </c>
      <c r="S1951" s="31">
        <f t="shared" si="374"/>
        <v>0.20906250000000001</v>
      </c>
      <c r="T1951" s="31">
        <f t="shared" si="375"/>
        <v>0.78918981481481476</v>
      </c>
      <c r="U1951" s="4">
        <f t="shared" si="369"/>
        <v>0</v>
      </c>
      <c r="V1951" s="4" t="str">
        <f t="shared" si="370"/>
        <v/>
      </c>
      <c r="W1951" s="18" t="str">
        <f>IF(V1951="","",VLOOKUP(L1951,日射量と図３!$A$4:$C$368,3,TRUE)*238.85/100)</f>
        <v/>
      </c>
      <c r="X1951" s="4" t="str">
        <f t="shared" si="371"/>
        <v/>
      </c>
      <c r="Y1951" s="4" t="str">
        <f t="shared" ref="Y1951:Y2014" si="376">IF(V1951="","",$AH$30*V1951/(($AG$18/$AH$18)*X1951))</f>
        <v/>
      </c>
      <c r="Z1951" s="4" t="str">
        <f t="shared" ref="Z1951:Z2014" si="377">IF(V1951="","",$AH$30*V1951/(($AG$19/$AH$19)*X1951))</f>
        <v/>
      </c>
      <c r="AA1951" s="4" t="str">
        <f>IF($V1951="","",IF(Y1951&lt;36,0,IF(AND(36&lt;=Y1951,Y1951&lt;71),VLOOKUP($W1951,日射量と図３!$E$6:$F$34,2,TRUE),IF(AND(71&lt;=Y1951,Y1951&lt;107),VLOOKUP($W1951,日射量と図３!$E$6:$G$34,3,TRUE),IF(AND(107&lt;=Y1951,Y1951&lt;143),VLOOKUP($W1951,日射量と図３!$E$6:$H$34,4,TRUE),VLOOKUP($W1951,日射量と図３!$E$6:$I$34,5,TRUE))))))</f>
        <v/>
      </c>
      <c r="AB1951" s="4" t="str">
        <f>IF($V1951="","",IF(Z1951&lt;36,0,IF(AND(36&lt;=Z1951,Z1951&lt;71),VLOOKUP($W1951,日射量と図３!$E$6:$F$34,2,TRUE),IF(AND(71&lt;=Z1951,Z1951&lt;107),VLOOKUP($W1951,日射量と図３!$E$6:$G$34,3,TRUE),IF(AND(107&lt;=Z1951,Z1951&lt;143),VLOOKUP($W1951,日射量と図３!$E$6:$H$34,4,TRUE),VLOOKUP($W1951,日射量と図３!$E$6:$I$34,5,TRUE))))))</f>
        <v/>
      </c>
      <c r="AC1951" s="382" t="str">
        <f t="shared" si="372"/>
        <v/>
      </c>
      <c r="AD1951" s="382" t="str">
        <f t="shared" si="373"/>
        <v/>
      </c>
    </row>
    <row r="1952" spans="11:30" ht="13.5" customHeight="1">
      <c r="K1952" s="4">
        <f t="shared" si="366"/>
        <v>8</v>
      </c>
      <c r="L1952" s="34">
        <v>43333</v>
      </c>
      <c r="M1952" s="4">
        <v>82</v>
      </c>
      <c r="N1952" s="4">
        <v>5</v>
      </c>
      <c r="O1952" s="31">
        <v>0.16666666666666666</v>
      </c>
      <c r="P1952" s="35">
        <v>25.57</v>
      </c>
      <c r="Q1952" s="36">
        <f t="shared" si="367"/>
        <v>15</v>
      </c>
      <c r="R1952" s="4">
        <f t="shared" si="368"/>
        <v>0</v>
      </c>
      <c r="S1952" s="31">
        <f t="shared" si="374"/>
        <v>0.20906250000000001</v>
      </c>
      <c r="T1952" s="31">
        <f t="shared" si="375"/>
        <v>0.78918981481481476</v>
      </c>
      <c r="U1952" s="4">
        <f t="shared" si="369"/>
        <v>0</v>
      </c>
      <c r="V1952" s="4" t="str">
        <f t="shared" si="370"/>
        <v/>
      </c>
      <c r="W1952" s="18" t="str">
        <f>IF(V1952="","",VLOOKUP(L1952,日射量と図３!$A$4:$C$368,3,TRUE)*238.85/100)</f>
        <v/>
      </c>
      <c r="X1952" s="4" t="str">
        <f t="shared" si="371"/>
        <v/>
      </c>
      <c r="Y1952" s="4" t="str">
        <f t="shared" si="376"/>
        <v/>
      </c>
      <c r="Z1952" s="4" t="str">
        <f t="shared" si="377"/>
        <v/>
      </c>
      <c r="AA1952" s="4" t="str">
        <f>IF($V1952="","",IF(Y1952&lt;36,0,IF(AND(36&lt;=Y1952,Y1952&lt;71),VLOOKUP($W1952,日射量と図３!$E$6:$F$34,2,TRUE),IF(AND(71&lt;=Y1952,Y1952&lt;107),VLOOKUP($W1952,日射量と図３!$E$6:$G$34,3,TRUE),IF(AND(107&lt;=Y1952,Y1952&lt;143),VLOOKUP($W1952,日射量と図３!$E$6:$H$34,4,TRUE),VLOOKUP($W1952,日射量と図３!$E$6:$I$34,5,TRUE))))))</f>
        <v/>
      </c>
      <c r="AB1952" s="4" t="str">
        <f>IF($V1952="","",IF(Z1952&lt;36,0,IF(AND(36&lt;=Z1952,Z1952&lt;71),VLOOKUP($W1952,日射量と図３!$E$6:$F$34,2,TRUE),IF(AND(71&lt;=Z1952,Z1952&lt;107),VLOOKUP($W1952,日射量と図３!$E$6:$G$34,3,TRUE),IF(AND(107&lt;=Z1952,Z1952&lt;143),VLOOKUP($W1952,日射量と図３!$E$6:$H$34,4,TRUE),VLOOKUP($W1952,日射量と図３!$E$6:$I$34,5,TRUE))))))</f>
        <v/>
      </c>
      <c r="AC1952" s="382" t="str">
        <f t="shared" si="372"/>
        <v/>
      </c>
      <c r="AD1952" s="382" t="str">
        <f t="shared" si="373"/>
        <v/>
      </c>
    </row>
    <row r="1953" spans="11:30" ht="13.5" customHeight="1">
      <c r="K1953" s="4">
        <f t="shared" si="366"/>
        <v>8</v>
      </c>
      <c r="L1953" s="34">
        <v>43333</v>
      </c>
      <c r="M1953" s="4">
        <v>82</v>
      </c>
      <c r="N1953" s="4">
        <v>6</v>
      </c>
      <c r="O1953" s="31">
        <v>0.20833333333333334</v>
      </c>
      <c r="P1953" s="35">
        <v>25.42</v>
      </c>
      <c r="Q1953" s="36">
        <f t="shared" si="367"/>
        <v>15</v>
      </c>
      <c r="R1953" s="4">
        <f t="shared" si="368"/>
        <v>0</v>
      </c>
      <c r="S1953" s="31">
        <f t="shared" si="374"/>
        <v>0.20906250000000001</v>
      </c>
      <c r="T1953" s="31">
        <f t="shared" si="375"/>
        <v>0.78918981481481476</v>
      </c>
      <c r="U1953" s="4">
        <f t="shared" si="369"/>
        <v>0</v>
      </c>
      <c r="V1953" s="4" t="str">
        <f t="shared" si="370"/>
        <v/>
      </c>
      <c r="W1953" s="18" t="str">
        <f>IF(V1953="","",VLOOKUP(L1953,日射量と図３!$A$4:$C$368,3,TRUE)*238.85/100)</f>
        <v/>
      </c>
      <c r="X1953" s="4" t="str">
        <f t="shared" si="371"/>
        <v/>
      </c>
      <c r="Y1953" s="4" t="str">
        <f t="shared" si="376"/>
        <v/>
      </c>
      <c r="Z1953" s="4" t="str">
        <f t="shared" si="377"/>
        <v/>
      </c>
      <c r="AA1953" s="4" t="str">
        <f>IF($V1953="","",IF(Y1953&lt;36,0,IF(AND(36&lt;=Y1953,Y1953&lt;71),VLOOKUP($W1953,日射量と図３!$E$6:$F$34,2,TRUE),IF(AND(71&lt;=Y1953,Y1953&lt;107),VLOOKUP($W1953,日射量と図３!$E$6:$G$34,3,TRUE),IF(AND(107&lt;=Y1953,Y1953&lt;143),VLOOKUP($W1953,日射量と図３!$E$6:$H$34,4,TRUE),VLOOKUP($W1953,日射量と図３!$E$6:$I$34,5,TRUE))))))</f>
        <v/>
      </c>
      <c r="AB1953" s="4" t="str">
        <f>IF($V1953="","",IF(Z1953&lt;36,0,IF(AND(36&lt;=Z1953,Z1953&lt;71),VLOOKUP($W1953,日射量と図３!$E$6:$F$34,2,TRUE),IF(AND(71&lt;=Z1953,Z1953&lt;107),VLOOKUP($W1953,日射量と図３!$E$6:$G$34,3,TRUE),IF(AND(107&lt;=Z1953,Z1953&lt;143),VLOOKUP($W1953,日射量と図３!$E$6:$H$34,4,TRUE),VLOOKUP($W1953,日射量と図３!$E$6:$I$34,5,TRUE))))))</f>
        <v/>
      </c>
      <c r="AC1953" s="382" t="str">
        <f t="shared" si="372"/>
        <v/>
      </c>
      <c r="AD1953" s="382" t="str">
        <f t="shared" si="373"/>
        <v/>
      </c>
    </row>
    <row r="1954" spans="11:30" ht="13.5" customHeight="1">
      <c r="K1954" s="4">
        <f t="shared" si="366"/>
        <v>8</v>
      </c>
      <c r="L1954" s="34">
        <v>43333</v>
      </c>
      <c r="M1954" s="4">
        <v>82</v>
      </c>
      <c r="N1954" s="4">
        <v>7</v>
      </c>
      <c r="O1954" s="31">
        <v>0.25</v>
      </c>
      <c r="P1954" s="35">
        <v>25.560000000000002</v>
      </c>
      <c r="Q1954" s="36">
        <f t="shared" si="367"/>
        <v>15</v>
      </c>
      <c r="R1954" s="4">
        <f t="shared" si="368"/>
        <v>0</v>
      </c>
      <c r="S1954" s="31">
        <f t="shared" si="374"/>
        <v>0.20906250000000001</v>
      </c>
      <c r="T1954" s="31">
        <f t="shared" si="375"/>
        <v>0.78918981481481476</v>
      </c>
      <c r="U1954" s="4">
        <f t="shared" si="369"/>
        <v>0</v>
      </c>
      <c r="V1954" s="4" t="str">
        <f t="shared" si="370"/>
        <v/>
      </c>
      <c r="W1954" s="18" t="str">
        <f>IF(V1954="","",VLOOKUP(L1954,日射量と図３!$A$4:$C$368,3,TRUE)*238.85/100)</f>
        <v/>
      </c>
      <c r="X1954" s="4" t="str">
        <f t="shared" si="371"/>
        <v/>
      </c>
      <c r="Y1954" s="4" t="str">
        <f t="shared" si="376"/>
        <v/>
      </c>
      <c r="Z1954" s="4" t="str">
        <f t="shared" si="377"/>
        <v/>
      </c>
      <c r="AA1954" s="4" t="str">
        <f>IF($V1954="","",IF(Y1954&lt;36,0,IF(AND(36&lt;=Y1954,Y1954&lt;71),VLOOKUP($W1954,日射量と図３!$E$6:$F$34,2,TRUE),IF(AND(71&lt;=Y1954,Y1954&lt;107),VLOOKUP($W1954,日射量と図３!$E$6:$G$34,3,TRUE),IF(AND(107&lt;=Y1954,Y1954&lt;143),VLOOKUP($W1954,日射量と図３!$E$6:$H$34,4,TRUE),VLOOKUP($W1954,日射量と図３!$E$6:$I$34,5,TRUE))))))</f>
        <v/>
      </c>
      <c r="AB1954" s="4" t="str">
        <f>IF($V1954="","",IF(Z1954&lt;36,0,IF(AND(36&lt;=Z1954,Z1954&lt;71),VLOOKUP($W1954,日射量と図３!$E$6:$F$34,2,TRUE),IF(AND(71&lt;=Z1954,Z1954&lt;107),VLOOKUP($W1954,日射量と図３!$E$6:$G$34,3,TRUE),IF(AND(107&lt;=Z1954,Z1954&lt;143),VLOOKUP($W1954,日射量と図３!$E$6:$H$34,4,TRUE),VLOOKUP($W1954,日射量と図３!$E$6:$I$34,5,TRUE))))))</f>
        <v/>
      </c>
      <c r="AC1954" s="382" t="str">
        <f t="shared" si="372"/>
        <v/>
      </c>
      <c r="AD1954" s="382" t="str">
        <f t="shared" si="373"/>
        <v/>
      </c>
    </row>
    <row r="1955" spans="11:30" ht="13.5" customHeight="1">
      <c r="K1955" s="4">
        <f t="shared" si="366"/>
        <v>8</v>
      </c>
      <c r="L1955" s="34">
        <v>43333</v>
      </c>
      <c r="M1955" s="4">
        <v>82</v>
      </c>
      <c r="N1955" s="4">
        <v>8</v>
      </c>
      <c r="O1955" s="31">
        <v>0.29166666666666669</v>
      </c>
      <c r="P1955" s="35">
        <v>26.380000000000003</v>
      </c>
      <c r="Q1955" s="36">
        <f t="shared" si="367"/>
        <v>12</v>
      </c>
      <c r="R1955" s="4">
        <f t="shared" si="368"/>
        <v>0</v>
      </c>
      <c r="S1955" s="31">
        <f t="shared" si="374"/>
        <v>0.20906250000000001</v>
      </c>
      <c r="T1955" s="31">
        <f t="shared" si="375"/>
        <v>0.78918981481481476</v>
      </c>
      <c r="U1955" s="4">
        <f t="shared" si="369"/>
        <v>0</v>
      </c>
      <c r="V1955" s="4" t="str">
        <f t="shared" si="370"/>
        <v/>
      </c>
      <c r="W1955" s="18" t="str">
        <f>IF(V1955="","",VLOOKUP(L1955,日射量と図３!$A$4:$C$368,3,TRUE)*238.85/100)</f>
        <v/>
      </c>
      <c r="X1955" s="4" t="str">
        <f t="shared" si="371"/>
        <v/>
      </c>
      <c r="Y1955" s="4" t="str">
        <f t="shared" si="376"/>
        <v/>
      </c>
      <c r="Z1955" s="4" t="str">
        <f t="shared" si="377"/>
        <v/>
      </c>
      <c r="AA1955" s="4" t="str">
        <f>IF($V1955="","",IF(Y1955&lt;36,0,IF(AND(36&lt;=Y1955,Y1955&lt;71),VLOOKUP($W1955,日射量と図３!$E$6:$F$34,2,TRUE),IF(AND(71&lt;=Y1955,Y1955&lt;107),VLOOKUP($W1955,日射量と図３!$E$6:$G$34,3,TRUE),IF(AND(107&lt;=Y1955,Y1955&lt;143),VLOOKUP($W1955,日射量と図３!$E$6:$H$34,4,TRUE),VLOOKUP($W1955,日射量と図３!$E$6:$I$34,5,TRUE))))))</f>
        <v/>
      </c>
      <c r="AB1955" s="4" t="str">
        <f>IF($V1955="","",IF(Z1955&lt;36,0,IF(AND(36&lt;=Z1955,Z1955&lt;71),VLOOKUP($W1955,日射量と図３!$E$6:$F$34,2,TRUE),IF(AND(71&lt;=Z1955,Z1955&lt;107),VLOOKUP($W1955,日射量と図３!$E$6:$G$34,3,TRUE),IF(AND(107&lt;=Z1955,Z1955&lt;143),VLOOKUP($W1955,日射量と図３!$E$6:$H$34,4,TRUE),VLOOKUP($W1955,日射量と図３!$E$6:$I$34,5,TRUE))))))</f>
        <v/>
      </c>
      <c r="AC1955" s="382" t="str">
        <f t="shared" si="372"/>
        <v/>
      </c>
      <c r="AD1955" s="382" t="str">
        <f t="shared" si="373"/>
        <v/>
      </c>
    </row>
    <row r="1956" spans="11:30" ht="13.5" customHeight="1">
      <c r="K1956" s="4">
        <f t="shared" si="366"/>
        <v>8</v>
      </c>
      <c r="L1956" s="34">
        <v>43333</v>
      </c>
      <c r="M1956" s="4">
        <v>82</v>
      </c>
      <c r="N1956" s="4">
        <v>9</v>
      </c>
      <c r="O1956" s="31">
        <v>0.33333333333333331</v>
      </c>
      <c r="P1956" s="35">
        <v>27.48</v>
      </c>
      <c r="Q1956" s="36">
        <f t="shared" si="367"/>
        <v>12</v>
      </c>
      <c r="R1956" s="4">
        <f t="shared" si="368"/>
        <v>0</v>
      </c>
      <c r="S1956" s="31">
        <f t="shared" si="374"/>
        <v>0.20906250000000001</v>
      </c>
      <c r="T1956" s="31">
        <f t="shared" si="375"/>
        <v>0.78918981481481476</v>
      </c>
      <c r="U1956" s="4">
        <f t="shared" si="369"/>
        <v>0</v>
      </c>
      <c r="V1956" s="4" t="str">
        <f t="shared" si="370"/>
        <v/>
      </c>
      <c r="W1956" s="18" t="str">
        <f>IF(V1956="","",VLOOKUP(L1956,日射量と図３!$A$4:$C$368,3,TRUE)*238.85/100)</f>
        <v/>
      </c>
      <c r="X1956" s="4" t="str">
        <f t="shared" si="371"/>
        <v/>
      </c>
      <c r="Y1956" s="4" t="str">
        <f t="shared" si="376"/>
        <v/>
      </c>
      <c r="Z1956" s="4" t="str">
        <f t="shared" si="377"/>
        <v/>
      </c>
      <c r="AA1956" s="4" t="str">
        <f>IF($V1956="","",IF(Y1956&lt;36,0,IF(AND(36&lt;=Y1956,Y1956&lt;71),VLOOKUP($W1956,日射量と図３!$E$6:$F$34,2,TRUE),IF(AND(71&lt;=Y1956,Y1956&lt;107),VLOOKUP($W1956,日射量と図３!$E$6:$G$34,3,TRUE),IF(AND(107&lt;=Y1956,Y1956&lt;143),VLOOKUP($W1956,日射量と図３!$E$6:$H$34,4,TRUE),VLOOKUP($W1956,日射量と図３!$E$6:$I$34,5,TRUE))))))</f>
        <v/>
      </c>
      <c r="AB1956" s="4" t="str">
        <f>IF($V1956="","",IF(Z1956&lt;36,0,IF(AND(36&lt;=Z1956,Z1956&lt;71),VLOOKUP($W1956,日射量と図３!$E$6:$F$34,2,TRUE),IF(AND(71&lt;=Z1956,Z1956&lt;107),VLOOKUP($W1956,日射量と図３!$E$6:$G$34,3,TRUE),IF(AND(107&lt;=Z1956,Z1956&lt;143),VLOOKUP($W1956,日射量と図３!$E$6:$H$34,4,TRUE),VLOOKUP($W1956,日射量と図３!$E$6:$I$34,5,TRUE))))))</f>
        <v/>
      </c>
      <c r="AC1956" s="382" t="str">
        <f t="shared" si="372"/>
        <v/>
      </c>
      <c r="AD1956" s="382" t="str">
        <f t="shared" si="373"/>
        <v/>
      </c>
    </row>
    <row r="1957" spans="11:30" ht="13.5" customHeight="1">
      <c r="K1957" s="4">
        <f t="shared" si="366"/>
        <v>8</v>
      </c>
      <c r="L1957" s="34">
        <v>43333</v>
      </c>
      <c r="M1957" s="4">
        <v>82</v>
      </c>
      <c r="N1957" s="4">
        <v>10</v>
      </c>
      <c r="O1957" s="31">
        <v>0.375</v>
      </c>
      <c r="P1957" s="35">
        <v>28.54</v>
      </c>
      <c r="Q1957" s="36">
        <f t="shared" si="367"/>
        <v>12</v>
      </c>
      <c r="R1957" s="4">
        <f t="shared" si="368"/>
        <v>0</v>
      </c>
      <c r="S1957" s="31">
        <f t="shared" si="374"/>
        <v>0.20906250000000001</v>
      </c>
      <c r="T1957" s="31">
        <f t="shared" si="375"/>
        <v>0.78918981481481476</v>
      </c>
      <c r="U1957" s="4">
        <f t="shared" si="369"/>
        <v>0</v>
      </c>
      <c r="V1957" s="4" t="str">
        <f t="shared" si="370"/>
        <v/>
      </c>
      <c r="W1957" s="18" t="str">
        <f>IF(V1957="","",VLOOKUP(L1957,日射量と図３!$A$4:$C$368,3,TRUE)*238.85/100)</f>
        <v/>
      </c>
      <c r="X1957" s="4" t="str">
        <f t="shared" si="371"/>
        <v/>
      </c>
      <c r="Y1957" s="4" t="str">
        <f t="shared" si="376"/>
        <v/>
      </c>
      <c r="Z1957" s="4" t="str">
        <f t="shared" si="377"/>
        <v/>
      </c>
      <c r="AA1957" s="4" t="str">
        <f>IF($V1957="","",IF(Y1957&lt;36,0,IF(AND(36&lt;=Y1957,Y1957&lt;71),VLOOKUP($W1957,日射量と図３!$E$6:$F$34,2,TRUE),IF(AND(71&lt;=Y1957,Y1957&lt;107),VLOOKUP($W1957,日射量と図３!$E$6:$G$34,3,TRUE),IF(AND(107&lt;=Y1957,Y1957&lt;143),VLOOKUP($W1957,日射量と図３!$E$6:$H$34,4,TRUE),VLOOKUP($W1957,日射量と図３!$E$6:$I$34,5,TRUE))))))</f>
        <v/>
      </c>
      <c r="AB1957" s="4" t="str">
        <f>IF($V1957="","",IF(Z1957&lt;36,0,IF(AND(36&lt;=Z1957,Z1957&lt;71),VLOOKUP($W1957,日射量と図３!$E$6:$F$34,2,TRUE),IF(AND(71&lt;=Z1957,Z1957&lt;107),VLOOKUP($W1957,日射量と図３!$E$6:$G$34,3,TRUE),IF(AND(107&lt;=Z1957,Z1957&lt;143),VLOOKUP($W1957,日射量と図３!$E$6:$H$34,4,TRUE),VLOOKUP($W1957,日射量と図３!$E$6:$I$34,5,TRUE))))))</f>
        <v/>
      </c>
      <c r="AC1957" s="382" t="str">
        <f t="shared" si="372"/>
        <v/>
      </c>
      <c r="AD1957" s="382" t="str">
        <f t="shared" si="373"/>
        <v/>
      </c>
    </row>
    <row r="1958" spans="11:30" ht="13.5" customHeight="1">
      <c r="K1958" s="4">
        <f t="shared" si="366"/>
        <v>8</v>
      </c>
      <c r="L1958" s="34">
        <v>43333</v>
      </c>
      <c r="M1958" s="4">
        <v>82</v>
      </c>
      <c r="N1958" s="4">
        <v>11</v>
      </c>
      <c r="O1958" s="31">
        <v>0.41666666666666669</v>
      </c>
      <c r="P1958" s="35">
        <v>29.51</v>
      </c>
      <c r="Q1958" s="36">
        <f t="shared" si="367"/>
        <v>12</v>
      </c>
      <c r="R1958" s="4">
        <f t="shared" si="368"/>
        <v>0</v>
      </c>
      <c r="S1958" s="31">
        <f t="shared" si="374"/>
        <v>0.20906250000000001</v>
      </c>
      <c r="T1958" s="31">
        <f t="shared" si="375"/>
        <v>0.78918981481481476</v>
      </c>
      <c r="U1958" s="4">
        <f t="shared" si="369"/>
        <v>0</v>
      </c>
      <c r="V1958" s="4" t="str">
        <f t="shared" si="370"/>
        <v/>
      </c>
      <c r="W1958" s="18" t="str">
        <f>IF(V1958="","",VLOOKUP(L1958,日射量と図３!$A$4:$C$368,3,TRUE)*238.85/100)</f>
        <v/>
      </c>
      <c r="X1958" s="4" t="str">
        <f t="shared" si="371"/>
        <v/>
      </c>
      <c r="Y1958" s="4" t="str">
        <f t="shared" si="376"/>
        <v/>
      </c>
      <c r="Z1958" s="4" t="str">
        <f t="shared" si="377"/>
        <v/>
      </c>
      <c r="AA1958" s="4" t="str">
        <f>IF($V1958="","",IF(Y1958&lt;36,0,IF(AND(36&lt;=Y1958,Y1958&lt;71),VLOOKUP($W1958,日射量と図３!$E$6:$F$34,2,TRUE),IF(AND(71&lt;=Y1958,Y1958&lt;107),VLOOKUP($W1958,日射量と図３!$E$6:$G$34,3,TRUE),IF(AND(107&lt;=Y1958,Y1958&lt;143),VLOOKUP($W1958,日射量と図３!$E$6:$H$34,4,TRUE),VLOOKUP($W1958,日射量と図３!$E$6:$I$34,5,TRUE))))))</f>
        <v/>
      </c>
      <c r="AB1958" s="4" t="str">
        <f>IF($V1958="","",IF(Z1958&lt;36,0,IF(AND(36&lt;=Z1958,Z1958&lt;71),VLOOKUP($W1958,日射量と図３!$E$6:$F$34,2,TRUE),IF(AND(71&lt;=Z1958,Z1958&lt;107),VLOOKUP($W1958,日射量と図３!$E$6:$G$34,3,TRUE),IF(AND(107&lt;=Z1958,Z1958&lt;143),VLOOKUP($W1958,日射量と図３!$E$6:$H$34,4,TRUE),VLOOKUP($W1958,日射量と図３!$E$6:$I$34,5,TRUE))))))</f>
        <v/>
      </c>
      <c r="AC1958" s="382" t="str">
        <f t="shared" si="372"/>
        <v/>
      </c>
      <c r="AD1958" s="382" t="str">
        <f t="shared" si="373"/>
        <v/>
      </c>
    </row>
    <row r="1959" spans="11:30" ht="13.5" customHeight="1">
      <c r="K1959" s="4">
        <f t="shared" si="366"/>
        <v>8</v>
      </c>
      <c r="L1959" s="34">
        <v>43333</v>
      </c>
      <c r="M1959" s="4">
        <v>82</v>
      </c>
      <c r="N1959" s="4">
        <v>12</v>
      </c>
      <c r="O1959" s="31">
        <v>0.45833333333333331</v>
      </c>
      <c r="P1959" s="35">
        <v>30.24</v>
      </c>
      <c r="Q1959" s="36">
        <f t="shared" si="367"/>
        <v>12</v>
      </c>
      <c r="R1959" s="4">
        <f t="shared" si="368"/>
        <v>0</v>
      </c>
      <c r="S1959" s="31">
        <f t="shared" si="374"/>
        <v>0.20906250000000001</v>
      </c>
      <c r="T1959" s="31">
        <f t="shared" si="375"/>
        <v>0.78918981481481476</v>
      </c>
      <c r="U1959" s="4">
        <f t="shared" si="369"/>
        <v>0</v>
      </c>
      <c r="V1959" s="4" t="str">
        <f t="shared" si="370"/>
        <v/>
      </c>
      <c r="W1959" s="18" t="str">
        <f>IF(V1959="","",VLOOKUP(L1959,日射量と図３!$A$4:$C$368,3,TRUE)*238.85/100)</f>
        <v/>
      </c>
      <c r="X1959" s="4" t="str">
        <f t="shared" si="371"/>
        <v/>
      </c>
      <c r="Y1959" s="4" t="str">
        <f t="shared" si="376"/>
        <v/>
      </c>
      <c r="Z1959" s="4" t="str">
        <f t="shared" si="377"/>
        <v/>
      </c>
      <c r="AA1959" s="4" t="str">
        <f>IF($V1959="","",IF(Y1959&lt;36,0,IF(AND(36&lt;=Y1959,Y1959&lt;71),VLOOKUP($W1959,日射量と図３!$E$6:$F$34,2,TRUE),IF(AND(71&lt;=Y1959,Y1959&lt;107),VLOOKUP($W1959,日射量と図３!$E$6:$G$34,3,TRUE),IF(AND(107&lt;=Y1959,Y1959&lt;143),VLOOKUP($W1959,日射量と図３!$E$6:$H$34,4,TRUE),VLOOKUP($W1959,日射量と図３!$E$6:$I$34,5,TRUE))))))</f>
        <v/>
      </c>
      <c r="AB1959" s="4" t="str">
        <f>IF($V1959="","",IF(Z1959&lt;36,0,IF(AND(36&lt;=Z1959,Z1959&lt;71),VLOOKUP($W1959,日射量と図３!$E$6:$F$34,2,TRUE),IF(AND(71&lt;=Z1959,Z1959&lt;107),VLOOKUP($W1959,日射量と図３!$E$6:$G$34,3,TRUE),IF(AND(107&lt;=Z1959,Z1959&lt;143),VLOOKUP($W1959,日射量と図３!$E$6:$H$34,4,TRUE),VLOOKUP($W1959,日射量と図３!$E$6:$I$34,5,TRUE))))))</f>
        <v/>
      </c>
      <c r="AC1959" s="382" t="str">
        <f t="shared" si="372"/>
        <v/>
      </c>
      <c r="AD1959" s="382" t="str">
        <f t="shared" si="373"/>
        <v/>
      </c>
    </row>
    <row r="1960" spans="11:30" ht="13.5" customHeight="1">
      <c r="K1960" s="4">
        <f t="shared" si="366"/>
        <v>8</v>
      </c>
      <c r="L1960" s="34">
        <v>43333</v>
      </c>
      <c r="M1960" s="4">
        <v>82</v>
      </c>
      <c r="N1960" s="4">
        <v>13</v>
      </c>
      <c r="O1960" s="31">
        <v>0.5</v>
      </c>
      <c r="P1960" s="35">
        <v>30.829999999999995</v>
      </c>
      <c r="Q1960" s="36">
        <f t="shared" si="367"/>
        <v>12</v>
      </c>
      <c r="R1960" s="4">
        <f t="shared" si="368"/>
        <v>0</v>
      </c>
      <c r="S1960" s="31">
        <f t="shared" si="374"/>
        <v>0.20906250000000001</v>
      </c>
      <c r="T1960" s="31">
        <f t="shared" si="375"/>
        <v>0.78918981481481476</v>
      </c>
      <c r="U1960" s="4">
        <f t="shared" si="369"/>
        <v>0</v>
      </c>
      <c r="V1960" s="4" t="str">
        <f t="shared" si="370"/>
        <v/>
      </c>
      <c r="W1960" s="18" t="str">
        <f>IF(V1960="","",VLOOKUP(L1960,日射量と図３!$A$4:$C$368,3,TRUE)*238.85/100)</f>
        <v/>
      </c>
      <c r="X1960" s="4" t="str">
        <f t="shared" si="371"/>
        <v/>
      </c>
      <c r="Y1960" s="4" t="str">
        <f t="shared" si="376"/>
        <v/>
      </c>
      <c r="Z1960" s="4" t="str">
        <f t="shared" si="377"/>
        <v/>
      </c>
      <c r="AA1960" s="4" t="str">
        <f>IF($V1960="","",IF(Y1960&lt;36,0,IF(AND(36&lt;=Y1960,Y1960&lt;71),VLOOKUP($W1960,日射量と図３!$E$6:$F$34,2,TRUE),IF(AND(71&lt;=Y1960,Y1960&lt;107),VLOOKUP($W1960,日射量と図３!$E$6:$G$34,3,TRUE),IF(AND(107&lt;=Y1960,Y1960&lt;143),VLOOKUP($W1960,日射量と図３!$E$6:$H$34,4,TRUE),VLOOKUP($W1960,日射量と図３!$E$6:$I$34,5,TRUE))))))</f>
        <v/>
      </c>
      <c r="AB1960" s="4" t="str">
        <f>IF($V1960="","",IF(Z1960&lt;36,0,IF(AND(36&lt;=Z1960,Z1960&lt;71),VLOOKUP($W1960,日射量と図３!$E$6:$F$34,2,TRUE),IF(AND(71&lt;=Z1960,Z1960&lt;107),VLOOKUP($W1960,日射量と図３!$E$6:$G$34,3,TRUE),IF(AND(107&lt;=Z1960,Z1960&lt;143),VLOOKUP($W1960,日射量と図３!$E$6:$H$34,4,TRUE),VLOOKUP($W1960,日射量と図３!$E$6:$I$34,5,TRUE))))))</f>
        <v/>
      </c>
      <c r="AC1960" s="382" t="str">
        <f t="shared" si="372"/>
        <v/>
      </c>
      <c r="AD1960" s="382" t="str">
        <f t="shared" si="373"/>
        <v/>
      </c>
    </row>
    <row r="1961" spans="11:30" ht="13.5" customHeight="1">
      <c r="K1961" s="4">
        <f t="shared" si="366"/>
        <v>8</v>
      </c>
      <c r="L1961" s="34">
        <v>43333</v>
      </c>
      <c r="M1961" s="4">
        <v>82</v>
      </c>
      <c r="N1961" s="4">
        <v>14</v>
      </c>
      <c r="O1961" s="31">
        <v>0.54166666666666663</v>
      </c>
      <c r="P1961" s="35">
        <v>31.609999999999996</v>
      </c>
      <c r="Q1961" s="36">
        <f t="shared" si="367"/>
        <v>12</v>
      </c>
      <c r="R1961" s="4">
        <f t="shared" si="368"/>
        <v>0</v>
      </c>
      <c r="S1961" s="31">
        <f t="shared" si="374"/>
        <v>0.20906250000000001</v>
      </c>
      <c r="T1961" s="31">
        <f t="shared" si="375"/>
        <v>0.78918981481481476</v>
      </c>
      <c r="U1961" s="4">
        <f t="shared" si="369"/>
        <v>0</v>
      </c>
      <c r="V1961" s="4" t="str">
        <f t="shared" si="370"/>
        <v/>
      </c>
      <c r="W1961" s="18" t="str">
        <f>IF(V1961="","",VLOOKUP(L1961,日射量と図３!$A$4:$C$368,3,TRUE)*238.85/100)</f>
        <v/>
      </c>
      <c r="X1961" s="4" t="str">
        <f t="shared" si="371"/>
        <v/>
      </c>
      <c r="Y1961" s="4" t="str">
        <f t="shared" si="376"/>
        <v/>
      </c>
      <c r="Z1961" s="4" t="str">
        <f t="shared" si="377"/>
        <v/>
      </c>
      <c r="AA1961" s="4" t="str">
        <f>IF($V1961="","",IF(Y1961&lt;36,0,IF(AND(36&lt;=Y1961,Y1961&lt;71),VLOOKUP($W1961,日射量と図３!$E$6:$F$34,2,TRUE),IF(AND(71&lt;=Y1961,Y1961&lt;107),VLOOKUP($W1961,日射量と図３!$E$6:$G$34,3,TRUE),IF(AND(107&lt;=Y1961,Y1961&lt;143),VLOOKUP($W1961,日射量と図３!$E$6:$H$34,4,TRUE),VLOOKUP($W1961,日射量と図３!$E$6:$I$34,5,TRUE))))))</f>
        <v/>
      </c>
      <c r="AB1961" s="4" t="str">
        <f>IF($V1961="","",IF(Z1961&lt;36,0,IF(AND(36&lt;=Z1961,Z1961&lt;71),VLOOKUP($W1961,日射量と図３!$E$6:$F$34,2,TRUE),IF(AND(71&lt;=Z1961,Z1961&lt;107),VLOOKUP($W1961,日射量と図３!$E$6:$G$34,3,TRUE),IF(AND(107&lt;=Z1961,Z1961&lt;143),VLOOKUP($W1961,日射量と図３!$E$6:$H$34,4,TRUE),VLOOKUP($W1961,日射量と図３!$E$6:$I$34,5,TRUE))))))</f>
        <v/>
      </c>
      <c r="AC1961" s="382" t="str">
        <f t="shared" si="372"/>
        <v/>
      </c>
      <c r="AD1961" s="382" t="str">
        <f t="shared" si="373"/>
        <v/>
      </c>
    </row>
    <row r="1962" spans="11:30" ht="13.5" customHeight="1">
      <c r="K1962" s="4">
        <f t="shared" si="366"/>
        <v>8</v>
      </c>
      <c r="L1962" s="34">
        <v>43333</v>
      </c>
      <c r="M1962" s="4">
        <v>82</v>
      </c>
      <c r="N1962" s="4">
        <v>15</v>
      </c>
      <c r="O1962" s="31">
        <v>0.58333333333333337</v>
      </c>
      <c r="P1962" s="35">
        <v>31.78</v>
      </c>
      <c r="Q1962" s="36">
        <f t="shared" si="367"/>
        <v>12</v>
      </c>
      <c r="R1962" s="4">
        <f t="shared" si="368"/>
        <v>0</v>
      </c>
      <c r="S1962" s="31">
        <f t="shared" si="374"/>
        <v>0.20906250000000001</v>
      </c>
      <c r="T1962" s="31">
        <f t="shared" si="375"/>
        <v>0.78918981481481476</v>
      </c>
      <c r="U1962" s="4">
        <f t="shared" si="369"/>
        <v>0</v>
      </c>
      <c r="V1962" s="4" t="str">
        <f t="shared" si="370"/>
        <v/>
      </c>
      <c r="W1962" s="18" t="str">
        <f>IF(V1962="","",VLOOKUP(L1962,日射量と図３!$A$4:$C$368,3,TRUE)*238.85/100)</f>
        <v/>
      </c>
      <c r="X1962" s="4" t="str">
        <f t="shared" si="371"/>
        <v/>
      </c>
      <c r="Y1962" s="4" t="str">
        <f t="shared" si="376"/>
        <v/>
      </c>
      <c r="Z1962" s="4" t="str">
        <f t="shared" si="377"/>
        <v/>
      </c>
      <c r="AA1962" s="4" t="str">
        <f>IF($V1962="","",IF(Y1962&lt;36,0,IF(AND(36&lt;=Y1962,Y1962&lt;71),VLOOKUP($W1962,日射量と図３!$E$6:$F$34,2,TRUE),IF(AND(71&lt;=Y1962,Y1962&lt;107),VLOOKUP($W1962,日射量と図３!$E$6:$G$34,3,TRUE),IF(AND(107&lt;=Y1962,Y1962&lt;143),VLOOKUP($W1962,日射量と図３!$E$6:$H$34,4,TRUE),VLOOKUP($W1962,日射量と図３!$E$6:$I$34,5,TRUE))))))</f>
        <v/>
      </c>
      <c r="AB1962" s="4" t="str">
        <f>IF($V1962="","",IF(Z1962&lt;36,0,IF(AND(36&lt;=Z1962,Z1962&lt;71),VLOOKUP($W1962,日射量と図３!$E$6:$F$34,2,TRUE),IF(AND(71&lt;=Z1962,Z1962&lt;107),VLOOKUP($W1962,日射量と図３!$E$6:$G$34,3,TRUE),IF(AND(107&lt;=Z1962,Z1962&lt;143),VLOOKUP($W1962,日射量と図３!$E$6:$H$34,4,TRUE),VLOOKUP($W1962,日射量と図３!$E$6:$I$34,5,TRUE))))))</f>
        <v/>
      </c>
      <c r="AC1962" s="382" t="str">
        <f t="shared" si="372"/>
        <v/>
      </c>
      <c r="AD1962" s="382" t="str">
        <f t="shared" si="373"/>
        <v/>
      </c>
    </row>
    <row r="1963" spans="11:30" ht="13.5" customHeight="1">
      <c r="K1963" s="4">
        <f t="shared" si="366"/>
        <v>8</v>
      </c>
      <c r="L1963" s="34">
        <v>43333</v>
      </c>
      <c r="M1963" s="4">
        <v>82</v>
      </c>
      <c r="N1963" s="4">
        <v>16</v>
      </c>
      <c r="O1963" s="31">
        <v>0.625</v>
      </c>
      <c r="P1963" s="35">
        <v>31.529999999999994</v>
      </c>
      <c r="Q1963" s="36">
        <f t="shared" si="367"/>
        <v>16</v>
      </c>
      <c r="R1963" s="4">
        <f t="shared" si="368"/>
        <v>0</v>
      </c>
      <c r="S1963" s="31">
        <f t="shared" si="374"/>
        <v>0.20906250000000001</v>
      </c>
      <c r="T1963" s="31">
        <f t="shared" si="375"/>
        <v>0.78918981481481476</v>
      </c>
      <c r="U1963" s="4">
        <f t="shared" si="369"/>
        <v>0</v>
      </c>
      <c r="V1963" s="4" t="str">
        <f t="shared" si="370"/>
        <v/>
      </c>
      <c r="W1963" s="18" t="str">
        <f>IF(V1963="","",VLOOKUP(L1963,日射量と図３!$A$4:$C$368,3,TRUE)*238.85/100)</f>
        <v/>
      </c>
      <c r="X1963" s="4" t="str">
        <f t="shared" si="371"/>
        <v/>
      </c>
      <c r="Y1963" s="4" t="str">
        <f t="shared" si="376"/>
        <v/>
      </c>
      <c r="Z1963" s="4" t="str">
        <f t="shared" si="377"/>
        <v/>
      </c>
      <c r="AA1963" s="4" t="str">
        <f>IF($V1963="","",IF(Y1963&lt;36,0,IF(AND(36&lt;=Y1963,Y1963&lt;71),VLOOKUP($W1963,日射量と図３!$E$6:$F$34,2,TRUE),IF(AND(71&lt;=Y1963,Y1963&lt;107),VLOOKUP($W1963,日射量と図３!$E$6:$G$34,3,TRUE),IF(AND(107&lt;=Y1963,Y1963&lt;143),VLOOKUP($W1963,日射量と図３!$E$6:$H$34,4,TRUE),VLOOKUP($W1963,日射量と図３!$E$6:$I$34,5,TRUE))))))</f>
        <v/>
      </c>
      <c r="AB1963" s="4" t="str">
        <f>IF($V1963="","",IF(Z1963&lt;36,0,IF(AND(36&lt;=Z1963,Z1963&lt;71),VLOOKUP($W1963,日射量と図３!$E$6:$F$34,2,TRUE),IF(AND(71&lt;=Z1963,Z1963&lt;107),VLOOKUP($W1963,日射量と図３!$E$6:$G$34,3,TRUE),IF(AND(107&lt;=Z1963,Z1963&lt;143),VLOOKUP($W1963,日射量と図３!$E$6:$H$34,4,TRUE),VLOOKUP($W1963,日射量と図３!$E$6:$I$34,5,TRUE))))))</f>
        <v/>
      </c>
      <c r="AC1963" s="382" t="str">
        <f t="shared" si="372"/>
        <v/>
      </c>
      <c r="AD1963" s="382" t="str">
        <f t="shared" si="373"/>
        <v/>
      </c>
    </row>
    <row r="1964" spans="11:30" ht="13.5" customHeight="1">
      <c r="K1964" s="4">
        <f t="shared" si="366"/>
        <v>8</v>
      </c>
      <c r="L1964" s="34">
        <v>43333</v>
      </c>
      <c r="M1964" s="4">
        <v>82</v>
      </c>
      <c r="N1964" s="4">
        <v>17</v>
      </c>
      <c r="O1964" s="31">
        <v>0.66666666666666663</v>
      </c>
      <c r="P1964" s="35">
        <v>31.059999999999995</v>
      </c>
      <c r="Q1964" s="36">
        <f t="shared" si="367"/>
        <v>16</v>
      </c>
      <c r="R1964" s="4">
        <f t="shared" si="368"/>
        <v>0</v>
      </c>
      <c r="S1964" s="31">
        <f t="shared" si="374"/>
        <v>0.20906250000000001</v>
      </c>
      <c r="T1964" s="31">
        <f t="shared" si="375"/>
        <v>0.78918981481481476</v>
      </c>
      <c r="U1964" s="4">
        <f t="shared" si="369"/>
        <v>0</v>
      </c>
      <c r="V1964" s="4" t="str">
        <f t="shared" si="370"/>
        <v/>
      </c>
      <c r="W1964" s="18" t="str">
        <f>IF(V1964="","",VLOOKUP(L1964,日射量と図３!$A$4:$C$368,3,TRUE)*238.85/100)</f>
        <v/>
      </c>
      <c r="X1964" s="4" t="str">
        <f t="shared" si="371"/>
        <v/>
      </c>
      <c r="Y1964" s="4" t="str">
        <f t="shared" si="376"/>
        <v/>
      </c>
      <c r="Z1964" s="4" t="str">
        <f t="shared" si="377"/>
        <v/>
      </c>
      <c r="AA1964" s="4" t="str">
        <f>IF($V1964="","",IF(Y1964&lt;36,0,IF(AND(36&lt;=Y1964,Y1964&lt;71),VLOOKUP($W1964,日射量と図３!$E$6:$F$34,2,TRUE),IF(AND(71&lt;=Y1964,Y1964&lt;107),VLOOKUP($W1964,日射量と図３!$E$6:$G$34,3,TRUE),IF(AND(107&lt;=Y1964,Y1964&lt;143),VLOOKUP($W1964,日射量と図３!$E$6:$H$34,4,TRUE),VLOOKUP($W1964,日射量と図３!$E$6:$I$34,5,TRUE))))))</f>
        <v/>
      </c>
      <c r="AB1964" s="4" t="str">
        <f>IF($V1964="","",IF(Z1964&lt;36,0,IF(AND(36&lt;=Z1964,Z1964&lt;71),VLOOKUP($W1964,日射量と図３!$E$6:$F$34,2,TRUE),IF(AND(71&lt;=Z1964,Z1964&lt;107),VLOOKUP($W1964,日射量と図３!$E$6:$G$34,3,TRUE),IF(AND(107&lt;=Z1964,Z1964&lt;143),VLOOKUP($W1964,日射量と図３!$E$6:$H$34,4,TRUE),VLOOKUP($W1964,日射量と図３!$E$6:$I$34,5,TRUE))))))</f>
        <v/>
      </c>
      <c r="AC1964" s="382" t="str">
        <f t="shared" si="372"/>
        <v/>
      </c>
      <c r="AD1964" s="382" t="str">
        <f t="shared" si="373"/>
        <v/>
      </c>
    </row>
    <row r="1965" spans="11:30" ht="13.5" customHeight="1">
      <c r="K1965" s="4">
        <f t="shared" si="366"/>
        <v>8</v>
      </c>
      <c r="L1965" s="34">
        <v>43333</v>
      </c>
      <c r="M1965" s="4">
        <v>82</v>
      </c>
      <c r="N1965" s="4">
        <v>18</v>
      </c>
      <c r="O1965" s="31">
        <v>0.70833333333333337</v>
      </c>
      <c r="P1965" s="35">
        <v>30.490000000000002</v>
      </c>
      <c r="Q1965" s="36">
        <f t="shared" si="367"/>
        <v>16</v>
      </c>
      <c r="R1965" s="4">
        <f t="shared" si="368"/>
        <v>0</v>
      </c>
      <c r="S1965" s="31">
        <f t="shared" si="374"/>
        <v>0.20906250000000001</v>
      </c>
      <c r="T1965" s="31">
        <f t="shared" si="375"/>
        <v>0.78918981481481476</v>
      </c>
      <c r="U1965" s="4">
        <f t="shared" si="369"/>
        <v>0</v>
      </c>
      <c r="V1965" s="4" t="str">
        <f t="shared" si="370"/>
        <v/>
      </c>
      <c r="W1965" s="18" t="str">
        <f>IF(V1965="","",VLOOKUP(L1965,日射量と図３!$A$4:$C$368,3,TRUE)*238.85/100)</f>
        <v/>
      </c>
      <c r="X1965" s="4" t="str">
        <f t="shared" si="371"/>
        <v/>
      </c>
      <c r="Y1965" s="4" t="str">
        <f t="shared" si="376"/>
        <v/>
      </c>
      <c r="Z1965" s="4" t="str">
        <f t="shared" si="377"/>
        <v/>
      </c>
      <c r="AA1965" s="4" t="str">
        <f>IF($V1965="","",IF(Y1965&lt;36,0,IF(AND(36&lt;=Y1965,Y1965&lt;71),VLOOKUP($W1965,日射量と図３!$E$6:$F$34,2,TRUE),IF(AND(71&lt;=Y1965,Y1965&lt;107),VLOOKUP($W1965,日射量と図３!$E$6:$G$34,3,TRUE),IF(AND(107&lt;=Y1965,Y1965&lt;143),VLOOKUP($W1965,日射量と図３!$E$6:$H$34,4,TRUE),VLOOKUP($W1965,日射量と図３!$E$6:$I$34,5,TRUE))))))</f>
        <v/>
      </c>
      <c r="AB1965" s="4" t="str">
        <f>IF($V1965="","",IF(Z1965&lt;36,0,IF(AND(36&lt;=Z1965,Z1965&lt;71),VLOOKUP($W1965,日射量と図３!$E$6:$F$34,2,TRUE),IF(AND(71&lt;=Z1965,Z1965&lt;107),VLOOKUP($W1965,日射量と図３!$E$6:$G$34,3,TRUE),IF(AND(107&lt;=Z1965,Z1965&lt;143),VLOOKUP($W1965,日射量と図３!$E$6:$H$34,4,TRUE),VLOOKUP($W1965,日射量と図３!$E$6:$I$34,5,TRUE))))))</f>
        <v/>
      </c>
      <c r="AC1965" s="382" t="str">
        <f t="shared" si="372"/>
        <v/>
      </c>
      <c r="AD1965" s="382" t="str">
        <f t="shared" si="373"/>
        <v/>
      </c>
    </row>
    <row r="1966" spans="11:30" ht="13.5" customHeight="1">
      <c r="K1966" s="4">
        <f t="shared" si="366"/>
        <v>8</v>
      </c>
      <c r="L1966" s="34">
        <v>43333</v>
      </c>
      <c r="M1966" s="4">
        <v>82</v>
      </c>
      <c r="N1966" s="4">
        <v>19</v>
      </c>
      <c r="O1966" s="31">
        <v>0.75</v>
      </c>
      <c r="P1966" s="35">
        <v>29.679999999999996</v>
      </c>
      <c r="Q1966" s="36">
        <f t="shared" si="367"/>
        <v>16</v>
      </c>
      <c r="R1966" s="4">
        <f t="shared" si="368"/>
        <v>0</v>
      </c>
      <c r="S1966" s="31">
        <f t="shared" si="374"/>
        <v>0.20906250000000001</v>
      </c>
      <c r="T1966" s="31">
        <f t="shared" si="375"/>
        <v>0.78918981481481476</v>
      </c>
      <c r="U1966" s="4">
        <f t="shared" si="369"/>
        <v>0</v>
      </c>
      <c r="V1966" s="4" t="str">
        <f t="shared" si="370"/>
        <v/>
      </c>
      <c r="W1966" s="18" t="str">
        <f>IF(V1966="","",VLOOKUP(L1966,日射量と図３!$A$4:$C$368,3,TRUE)*238.85/100)</f>
        <v/>
      </c>
      <c r="X1966" s="4" t="str">
        <f t="shared" si="371"/>
        <v/>
      </c>
      <c r="Y1966" s="4" t="str">
        <f t="shared" si="376"/>
        <v/>
      </c>
      <c r="Z1966" s="4" t="str">
        <f t="shared" si="377"/>
        <v/>
      </c>
      <c r="AA1966" s="4" t="str">
        <f>IF($V1966="","",IF(Y1966&lt;36,0,IF(AND(36&lt;=Y1966,Y1966&lt;71),VLOOKUP($W1966,日射量と図３!$E$6:$F$34,2,TRUE),IF(AND(71&lt;=Y1966,Y1966&lt;107),VLOOKUP($W1966,日射量と図３!$E$6:$G$34,3,TRUE),IF(AND(107&lt;=Y1966,Y1966&lt;143),VLOOKUP($W1966,日射量と図３!$E$6:$H$34,4,TRUE),VLOOKUP($W1966,日射量と図３!$E$6:$I$34,5,TRUE))))))</f>
        <v/>
      </c>
      <c r="AB1966" s="4" t="str">
        <f>IF($V1966="","",IF(Z1966&lt;36,0,IF(AND(36&lt;=Z1966,Z1966&lt;71),VLOOKUP($W1966,日射量と図３!$E$6:$F$34,2,TRUE),IF(AND(71&lt;=Z1966,Z1966&lt;107),VLOOKUP($W1966,日射量と図３!$E$6:$G$34,3,TRUE),IF(AND(107&lt;=Z1966,Z1966&lt;143),VLOOKUP($W1966,日射量と図３!$E$6:$H$34,4,TRUE),VLOOKUP($W1966,日射量と図３!$E$6:$I$34,5,TRUE))))))</f>
        <v/>
      </c>
      <c r="AC1966" s="382" t="str">
        <f t="shared" si="372"/>
        <v/>
      </c>
      <c r="AD1966" s="382" t="str">
        <f t="shared" si="373"/>
        <v/>
      </c>
    </row>
    <row r="1967" spans="11:30" ht="13.5" customHeight="1">
      <c r="K1967" s="4">
        <f t="shared" si="366"/>
        <v>8</v>
      </c>
      <c r="L1967" s="34">
        <v>43333</v>
      </c>
      <c r="M1967" s="4">
        <v>82</v>
      </c>
      <c r="N1967" s="4">
        <v>20</v>
      </c>
      <c r="O1967" s="31">
        <v>0.79166666666666663</v>
      </c>
      <c r="P1967" s="35">
        <v>28.96</v>
      </c>
      <c r="Q1967" s="36">
        <f t="shared" si="367"/>
        <v>16</v>
      </c>
      <c r="R1967" s="4">
        <f t="shared" si="368"/>
        <v>0</v>
      </c>
      <c r="S1967" s="31">
        <f t="shared" si="374"/>
        <v>0.20906250000000001</v>
      </c>
      <c r="T1967" s="31">
        <f t="shared" si="375"/>
        <v>0.78918981481481476</v>
      </c>
      <c r="U1967" s="4">
        <f t="shared" si="369"/>
        <v>0</v>
      </c>
      <c r="V1967" s="4" t="str">
        <f t="shared" si="370"/>
        <v/>
      </c>
      <c r="W1967" s="18" t="str">
        <f>IF(V1967="","",VLOOKUP(L1967,日射量と図３!$A$4:$C$368,3,TRUE)*238.85/100)</f>
        <v/>
      </c>
      <c r="X1967" s="4" t="str">
        <f t="shared" si="371"/>
        <v/>
      </c>
      <c r="Y1967" s="4" t="str">
        <f t="shared" si="376"/>
        <v/>
      </c>
      <c r="Z1967" s="4" t="str">
        <f t="shared" si="377"/>
        <v/>
      </c>
      <c r="AA1967" s="4" t="str">
        <f>IF($V1967="","",IF(Y1967&lt;36,0,IF(AND(36&lt;=Y1967,Y1967&lt;71),VLOOKUP($W1967,日射量と図３!$E$6:$F$34,2,TRUE),IF(AND(71&lt;=Y1967,Y1967&lt;107),VLOOKUP($W1967,日射量と図３!$E$6:$G$34,3,TRUE),IF(AND(107&lt;=Y1967,Y1967&lt;143),VLOOKUP($W1967,日射量と図３!$E$6:$H$34,4,TRUE),VLOOKUP($W1967,日射量と図３!$E$6:$I$34,5,TRUE))))))</f>
        <v/>
      </c>
      <c r="AB1967" s="4" t="str">
        <f>IF($V1967="","",IF(Z1967&lt;36,0,IF(AND(36&lt;=Z1967,Z1967&lt;71),VLOOKUP($W1967,日射量と図３!$E$6:$F$34,2,TRUE),IF(AND(71&lt;=Z1967,Z1967&lt;107),VLOOKUP($W1967,日射量と図３!$E$6:$G$34,3,TRUE),IF(AND(107&lt;=Z1967,Z1967&lt;143),VLOOKUP($W1967,日射量と図３!$E$6:$H$34,4,TRUE),VLOOKUP($W1967,日射量と図３!$E$6:$I$34,5,TRUE))))))</f>
        <v/>
      </c>
      <c r="AC1967" s="382" t="str">
        <f t="shared" si="372"/>
        <v/>
      </c>
      <c r="AD1967" s="382" t="str">
        <f t="shared" si="373"/>
        <v/>
      </c>
    </row>
    <row r="1968" spans="11:30" ht="13.5" customHeight="1">
      <c r="K1968" s="4">
        <f t="shared" si="366"/>
        <v>8</v>
      </c>
      <c r="L1968" s="34">
        <v>43333</v>
      </c>
      <c r="M1968" s="4">
        <v>82</v>
      </c>
      <c r="N1968" s="4">
        <v>21</v>
      </c>
      <c r="O1968" s="31">
        <v>0.83333333333333337</v>
      </c>
      <c r="P1968" s="35">
        <v>28.29</v>
      </c>
      <c r="Q1968" s="36">
        <f t="shared" si="367"/>
        <v>16</v>
      </c>
      <c r="R1968" s="4">
        <f t="shared" si="368"/>
        <v>0</v>
      </c>
      <c r="S1968" s="31">
        <f t="shared" si="374"/>
        <v>0.20906250000000001</v>
      </c>
      <c r="T1968" s="31">
        <f t="shared" si="375"/>
        <v>0.78918981481481476</v>
      </c>
      <c r="U1968" s="4">
        <f t="shared" si="369"/>
        <v>0</v>
      </c>
      <c r="V1968" s="4" t="str">
        <f t="shared" si="370"/>
        <v/>
      </c>
      <c r="W1968" s="18" t="str">
        <f>IF(V1968="","",VLOOKUP(L1968,日射量と図３!$A$4:$C$368,3,TRUE)*238.85/100)</f>
        <v/>
      </c>
      <c r="X1968" s="4" t="str">
        <f t="shared" si="371"/>
        <v/>
      </c>
      <c r="Y1968" s="4" t="str">
        <f t="shared" si="376"/>
        <v/>
      </c>
      <c r="Z1968" s="4" t="str">
        <f t="shared" si="377"/>
        <v/>
      </c>
      <c r="AA1968" s="4" t="str">
        <f>IF($V1968="","",IF(Y1968&lt;36,0,IF(AND(36&lt;=Y1968,Y1968&lt;71),VLOOKUP($W1968,日射量と図３!$E$6:$F$34,2,TRUE),IF(AND(71&lt;=Y1968,Y1968&lt;107),VLOOKUP($W1968,日射量と図３!$E$6:$G$34,3,TRUE),IF(AND(107&lt;=Y1968,Y1968&lt;143),VLOOKUP($W1968,日射量と図３!$E$6:$H$34,4,TRUE),VLOOKUP($W1968,日射量と図３!$E$6:$I$34,5,TRUE))))))</f>
        <v/>
      </c>
      <c r="AB1968" s="4" t="str">
        <f>IF($V1968="","",IF(Z1968&lt;36,0,IF(AND(36&lt;=Z1968,Z1968&lt;71),VLOOKUP($W1968,日射量と図３!$E$6:$F$34,2,TRUE),IF(AND(71&lt;=Z1968,Z1968&lt;107),VLOOKUP($W1968,日射量と図３!$E$6:$G$34,3,TRUE),IF(AND(107&lt;=Z1968,Z1968&lt;143),VLOOKUP($W1968,日射量と図３!$E$6:$H$34,4,TRUE),VLOOKUP($W1968,日射量と図３!$E$6:$I$34,5,TRUE))))))</f>
        <v/>
      </c>
      <c r="AC1968" s="382" t="str">
        <f t="shared" si="372"/>
        <v/>
      </c>
      <c r="AD1968" s="382" t="str">
        <f t="shared" si="373"/>
        <v/>
      </c>
    </row>
    <row r="1969" spans="11:30" ht="13.5" customHeight="1">
      <c r="K1969" s="4">
        <f t="shared" si="366"/>
        <v>8</v>
      </c>
      <c r="L1969" s="34">
        <v>43333</v>
      </c>
      <c r="M1969" s="4">
        <v>82</v>
      </c>
      <c r="N1969" s="4">
        <v>22</v>
      </c>
      <c r="O1969" s="31">
        <v>0.875</v>
      </c>
      <c r="P1969" s="35">
        <v>27.890000000000004</v>
      </c>
      <c r="Q1969" s="36">
        <f t="shared" si="367"/>
        <v>16</v>
      </c>
      <c r="R1969" s="4">
        <f t="shared" si="368"/>
        <v>0</v>
      </c>
      <c r="S1969" s="31">
        <f t="shared" si="374"/>
        <v>0.20906250000000001</v>
      </c>
      <c r="T1969" s="31">
        <f t="shared" si="375"/>
        <v>0.78918981481481476</v>
      </c>
      <c r="U1969" s="4">
        <f t="shared" si="369"/>
        <v>0</v>
      </c>
      <c r="V1969" s="4" t="str">
        <f t="shared" si="370"/>
        <v/>
      </c>
      <c r="W1969" s="18" t="str">
        <f>IF(V1969="","",VLOOKUP(L1969,日射量と図３!$A$4:$C$368,3,TRUE)*238.85/100)</f>
        <v/>
      </c>
      <c r="X1969" s="4" t="str">
        <f t="shared" si="371"/>
        <v/>
      </c>
      <c r="Y1969" s="4" t="str">
        <f t="shared" si="376"/>
        <v/>
      </c>
      <c r="Z1969" s="4" t="str">
        <f t="shared" si="377"/>
        <v/>
      </c>
      <c r="AA1969" s="4" t="str">
        <f>IF($V1969="","",IF(Y1969&lt;36,0,IF(AND(36&lt;=Y1969,Y1969&lt;71),VLOOKUP($W1969,日射量と図３!$E$6:$F$34,2,TRUE),IF(AND(71&lt;=Y1969,Y1969&lt;107),VLOOKUP($W1969,日射量と図３!$E$6:$G$34,3,TRUE),IF(AND(107&lt;=Y1969,Y1969&lt;143),VLOOKUP($W1969,日射量と図３!$E$6:$H$34,4,TRUE),VLOOKUP($W1969,日射量と図３!$E$6:$I$34,5,TRUE))))))</f>
        <v/>
      </c>
      <c r="AB1969" s="4" t="str">
        <f>IF($V1969="","",IF(Z1969&lt;36,0,IF(AND(36&lt;=Z1969,Z1969&lt;71),VLOOKUP($W1969,日射量と図３!$E$6:$F$34,2,TRUE),IF(AND(71&lt;=Z1969,Z1969&lt;107),VLOOKUP($W1969,日射量と図３!$E$6:$G$34,3,TRUE),IF(AND(107&lt;=Z1969,Z1969&lt;143),VLOOKUP($W1969,日射量と図３!$E$6:$H$34,4,TRUE),VLOOKUP($W1969,日射量と図３!$E$6:$I$34,5,TRUE))))))</f>
        <v/>
      </c>
      <c r="AC1969" s="382" t="str">
        <f t="shared" si="372"/>
        <v/>
      </c>
      <c r="AD1969" s="382" t="str">
        <f t="shared" si="373"/>
        <v/>
      </c>
    </row>
    <row r="1970" spans="11:30" ht="13.5" customHeight="1">
      <c r="K1970" s="4">
        <f t="shared" si="366"/>
        <v>8</v>
      </c>
      <c r="L1970" s="34">
        <v>43333</v>
      </c>
      <c r="M1970" s="4">
        <v>82</v>
      </c>
      <c r="N1970" s="4">
        <v>23</v>
      </c>
      <c r="O1970" s="31">
        <v>0.91666666666666663</v>
      </c>
      <c r="P1970" s="35">
        <v>27.49</v>
      </c>
      <c r="Q1970" s="36">
        <f t="shared" si="367"/>
        <v>13</v>
      </c>
      <c r="R1970" s="4">
        <f t="shared" si="368"/>
        <v>0</v>
      </c>
      <c r="S1970" s="31">
        <f t="shared" si="374"/>
        <v>0.20906250000000001</v>
      </c>
      <c r="T1970" s="31">
        <f t="shared" si="375"/>
        <v>0.78918981481481476</v>
      </c>
      <c r="U1970" s="4">
        <f t="shared" si="369"/>
        <v>0</v>
      </c>
      <c r="V1970" s="4" t="str">
        <f t="shared" si="370"/>
        <v/>
      </c>
      <c r="W1970" s="18" t="str">
        <f>IF(V1970="","",VLOOKUP(L1970,日射量と図３!$A$4:$C$368,3,TRUE)*238.85/100)</f>
        <v/>
      </c>
      <c r="X1970" s="4" t="str">
        <f t="shared" si="371"/>
        <v/>
      </c>
      <c r="Y1970" s="4" t="str">
        <f t="shared" si="376"/>
        <v/>
      </c>
      <c r="Z1970" s="4" t="str">
        <f t="shared" si="377"/>
        <v/>
      </c>
      <c r="AA1970" s="4" t="str">
        <f>IF($V1970="","",IF(Y1970&lt;36,0,IF(AND(36&lt;=Y1970,Y1970&lt;71),VLOOKUP($W1970,日射量と図３!$E$6:$F$34,2,TRUE),IF(AND(71&lt;=Y1970,Y1970&lt;107),VLOOKUP($W1970,日射量と図３!$E$6:$G$34,3,TRUE),IF(AND(107&lt;=Y1970,Y1970&lt;143),VLOOKUP($W1970,日射量と図３!$E$6:$H$34,4,TRUE),VLOOKUP($W1970,日射量と図３!$E$6:$I$34,5,TRUE))))))</f>
        <v/>
      </c>
      <c r="AB1970" s="4" t="str">
        <f>IF($V1970="","",IF(Z1970&lt;36,0,IF(AND(36&lt;=Z1970,Z1970&lt;71),VLOOKUP($W1970,日射量と図３!$E$6:$F$34,2,TRUE),IF(AND(71&lt;=Z1970,Z1970&lt;107),VLOOKUP($W1970,日射量と図３!$E$6:$G$34,3,TRUE),IF(AND(107&lt;=Z1970,Z1970&lt;143),VLOOKUP($W1970,日射量と図３!$E$6:$H$34,4,TRUE),VLOOKUP($W1970,日射量と図３!$E$6:$I$34,5,TRUE))))))</f>
        <v/>
      </c>
      <c r="AC1970" s="382" t="str">
        <f t="shared" si="372"/>
        <v/>
      </c>
      <c r="AD1970" s="382" t="str">
        <f t="shared" si="373"/>
        <v/>
      </c>
    </row>
    <row r="1971" spans="11:30" ht="13.5" customHeight="1">
      <c r="K1971" s="4">
        <f t="shared" si="366"/>
        <v>8</v>
      </c>
      <c r="L1971" s="34">
        <v>43333</v>
      </c>
      <c r="M1971" s="4">
        <v>82</v>
      </c>
      <c r="N1971" s="4">
        <v>24</v>
      </c>
      <c r="O1971" s="31">
        <v>0.95833333333333337</v>
      </c>
      <c r="P1971" s="35">
        <v>27.27</v>
      </c>
      <c r="Q1971" s="36">
        <f t="shared" si="367"/>
        <v>13</v>
      </c>
      <c r="R1971" s="4">
        <f t="shared" si="368"/>
        <v>0</v>
      </c>
      <c r="S1971" s="31">
        <f t="shared" si="374"/>
        <v>0.20906250000000001</v>
      </c>
      <c r="T1971" s="31">
        <f t="shared" si="375"/>
        <v>0.78918981481481476</v>
      </c>
      <c r="U1971" s="4">
        <f t="shared" si="369"/>
        <v>0</v>
      </c>
      <c r="V1971" s="4" t="str">
        <f t="shared" si="370"/>
        <v/>
      </c>
      <c r="W1971" s="18" t="str">
        <f>IF(V1971="","",VLOOKUP(L1971,日射量と図３!$A$4:$C$368,3,TRUE)*238.85/100)</f>
        <v/>
      </c>
      <c r="X1971" s="4" t="str">
        <f t="shared" si="371"/>
        <v/>
      </c>
      <c r="Y1971" s="4" t="str">
        <f t="shared" si="376"/>
        <v/>
      </c>
      <c r="Z1971" s="4" t="str">
        <f t="shared" si="377"/>
        <v/>
      </c>
      <c r="AA1971" s="4" t="str">
        <f>IF($V1971="","",IF(Y1971&lt;36,0,IF(AND(36&lt;=Y1971,Y1971&lt;71),VLOOKUP($W1971,日射量と図３!$E$6:$F$34,2,TRUE),IF(AND(71&lt;=Y1971,Y1971&lt;107),VLOOKUP($W1971,日射量と図３!$E$6:$G$34,3,TRUE),IF(AND(107&lt;=Y1971,Y1971&lt;143),VLOOKUP($W1971,日射量と図３!$E$6:$H$34,4,TRUE),VLOOKUP($W1971,日射量と図３!$E$6:$I$34,5,TRUE))))))</f>
        <v/>
      </c>
      <c r="AB1971" s="4" t="str">
        <f>IF($V1971="","",IF(Z1971&lt;36,0,IF(AND(36&lt;=Z1971,Z1971&lt;71),VLOOKUP($W1971,日射量と図３!$E$6:$F$34,2,TRUE),IF(AND(71&lt;=Z1971,Z1971&lt;107),VLOOKUP($W1971,日射量と図３!$E$6:$G$34,3,TRUE),IF(AND(107&lt;=Z1971,Z1971&lt;143),VLOOKUP($W1971,日射量と図３!$E$6:$H$34,4,TRUE),VLOOKUP($W1971,日射量と図３!$E$6:$I$34,5,TRUE))))))</f>
        <v/>
      </c>
      <c r="AC1971" s="382" t="str">
        <f t="shared" si="372"/>
        <v/>
      </c>
      <c r="AD1971" s="382" t="str">
        <f t="shared" si="373"/>
        <v/>
      </c>
    </row>
    <row r="1972" spans="11:30" ht="13.5" customHeight="1">
      <c r="K1972" s="4">
        <f t="shared" si="366"/>
        <v>8</v>
      </c>
      <c r="L1972" s="34">
        <v>43334</v>
      </c>
      <c r="M1972" s="4">
        <v>83</v>
      </c>
      <c r="N1972" s="4">
        <v>1</v>
      </c>
      <c r="O1972" s="31">
        <v>0</v>
      </c>
      <c r="P1972" s="35">
        <v>27.03</v>
      </c>
      <c r="Q1972" s="36">
        <f t="shared" si="367"/>
        <v>13</v>
      </c>
      <c r="R1972" s="4">
        <f t="shared" si="368"/>
        <v>0</v>
      </c>
      <c r="S1972" s="31">
        <f t="shared" si="374"/>
        <v>0.20906250000000001</v>
      </c>
      <c r="T1972" s="31">
        <f t="shared" si="375"/>
        <v>0.78918981481481476</v>
      </c>
      <c r="U1972" s="4">
        <f t="shared" si="369"/>
        <v>0</v>
      </c>
      <c r="V1972" s="4">
        <f t="shared" si="370"/>
        <v>0</v>
      </c>
      <c r="W1972" s="18">
        <f>IF(V1972="","",VLOOKUP(L1972,日射量と図３!$A$4:$C$368,3,TRUE)*238.85/100)</f>
        <v>40.604500000000002</v>
      </c>
      <c r="X1972" s="4">
        <f t="shared" si="371"/>
        <v>14</v>
      </c>
      <c r="Y1972" s="4">
        <f t="shared" si="376"/>
        <v>0</v>
      </c>
      <c r="Z1972" s="4">
        <f t="shared" si="377"/>
        <v>0</v>
      </c>
      <c r="AA1972" s="4">
        <f>IF($V1972="","",IF(Y1972&lt;36,0,IF(AND(36&lt;=Y1972,Y1972&lt;71),VLOOKUP($W1972,日射量と図３!$E$6:$F$34,2,TRUE),IF(AND(71&lt;=Y1972,Y1972&lt;107),VLOOKUP($W1972,日射量と図３!$E$6:$G$34,3,TRUE),IF(AND(107&lt;=Y1972,Y1972&lt;143),VLOOKUP($W1972,日射量と図３!$E$6:$H$34,4,TRUE),VLOOKUP($W1972,日射量と図３!$E$6:$I$34,5,TRUE))))))</f>
        <v>0</v>
      </c>
      <c r="AB1972" s="4">
        <f>IF($V1972="","",IF(Z1972&lt;36,0,IF(AND(36&lt;=Z1972,Z1972&lt;71),VLOOKUP($W1972,日射量と図３!$E$6:$F$34,2,TRUE),IF(AND(71&lt;=Z1972,Z1972&lt;107),VLOOKUP($W1972,日射量と図３!$E$6:$G$34,3,TRUE),IF(AND(107&lt;=Z1972,Z1972&lt;143),VLOOKUP($W1972,日射量と図３!$E$6:$H$34,4,TRUE),VLOOKUP($W1972,日射量と図３!$E$6:$I$34,5,TRUE))))))</f>
        <v>0</v>
      </c>
      <c r="AC1972" s="382">
        <f t="shared" si="372"/>
        <v>0</v>
      </c>
      <c r="AD1972" s="382">
        <f t="shared" si="373"/>
        <v>0</v>
      </c>
    </row>
    <row r="1973" spans="11:30" ht="13.5" customHeight="1">
      <c r="K1973" s="4">
        <f t="shared" si="366"/>
        <v>8</v>
      </c>
      <c r="L1973" s="34">
        <v>43334</v>
      </c>
      <c r="M1973" s="4">
        <v>83</v>
      </c>
      <c r="N1973" s="4">
        <v>2</v>
      </c>
      <c r="O1973" s="31">
        <v>4.1666666666666664E-2</v>
      </c>
      <c r="P1973" s="35">
        <v>26.860000000000003</v>
      </c>
      <c r="Q1973" s="36">
        <f t="shared" si="367"/>
        <v>13</v>
      </c>
      <c r="R1973" s="4">
        <f t="shared" si="368"/>
        <v>0</v>
      </c>
      <c r="S1973" s="31">
        <f t="shared" si="374"/>
        <v>0.20906250000000001</v>
      </c>
      <c r="T1973" s="31">
        <f t="shared" si="375"/>
        <v>0.78918981481481476</v>
      </c>
      <c r="U1973" s="4">
        <f t="shared" si="369"/>
        <v>0</v>
      </c>
      <c r="V1973" s="4" t="str">
        <f t="shared" si="370"/>
        <v/>
      </c>
      <c r="W1973" s="18" t="str">
        <f>IF(V1973="","",VLOOKUP(L1973,日射量と図３!$A$4:$C$368,3,TRUE)*238.85/100)</f>
        <v/>
      </c>
      <c r="X1973" s="4" t="str">
        <f t="shared" si="371"/>
        <v/>
      </c>
      <c r="Y1973" s="4" t="str">
        <f t="shared" si="376"/>
        <v/>
      </c>
      <c r="Z1973" s="4" t="str">
        <f t="shared" si="377"/>
        <v/>
      </c>
      <c r="AA1973" s="4" t="str">
        <f>IF($V1973="","",IF(Y1973&lt;36,0,IF(AND(36&lt;=Y1973,Y1973&lt;71),VLOOKUP($W1973,日射量と図３!$E$6:$F$34,2,TRUE),IF(AND(71&lt;=Y1973,Y1973&lt;107),VLOOKUP($W1973,日射量と図３!$E$6:$G$34,3,TRUE),IF(AND(107&lt;=Y1973,Y1973&lt;143),VLOOKUP($W1973,日射量と図３!$E$6:$H$34,4,TRUE),VLOOKUP($W1973,日射量と図３!$E$6:$I$34,5,TRUE))))))</f>
        <v/>
      </c>
      <c r="AB1973" s="4" t="str">
        <f>IF($V1973="","",IF(Z1973&lt;36,0,IF(AND(36&lt;=Z1973,Z1973&lt;71),VLOOKUP($W1973,日射量と図３!$E$6:$F$34,2,TRUE),IF(AND(71&lt;=Z1973,Z1973&lt;107),VLOOKUP($W1973,日射量と図３!$E$6:$G$34,3,TRUE),IF(AND(107&lt;=Z1973,Z1973&lt;143),VLOOKUP($W1973,日射量と図３!$E$6:$H$34,4,TRUE),VLOOKUP($W1973,日射量と図３!$E$6:$I$34,5,TRUE))))))</f>
        <v/>
      </c>
      <c r="AC1973" s="382" t="str">
        <f t="shared" si="372"/>
        <v/>
      </c>
      <c r="AD1973" s="382" t="str">
        <f t="shared" si="373"/>
        <v/>
      </c>
    </row>
    <row r="1974" spans="11:30" ht="13.5" customHeight="1">
      <c r="K1974" s="4">
        <f t="shared" si="366"/>
        <v>8</v>
      </c>
      <c r="L1974" s="34">
        <v>43334</v>
      </c>
      <c r="M1974" s="4">
        <v>83</v>
      </c>
      <c r="N1974" s="4">
        <v>3</v>
      </c>
      <c r="O1974" s="31">
        <v>8.3333333333333329E-2</v>
      </c>
      <c r="P1974" s="35">
        <v>26.78</v>
      </c>
      <c r="Q1974" s="36">
        <f t="shared" si="367"/>
        <v>13</v>
      </c>
      <c r="R1974" s="4">
        <f t="shared" si="368"/>
        <v>0</v>
      </c>
      <c r="S1974" s="31">
        <f t="shared" si="374"/>
        <v>0.20906250000000001</v>
      </c>
      <c r="T1974" s="31">
        <f t="shared" si="375"/>
        <v>0.78918981481481476</v>
      </c>
      <c r="U1974" s="4">
        <f t="shared" si="369"/>
        <v>0</v>
      </c>
      <c r="V1974" s="4" t="str">
        <f t="shared" si="370"/>
        <v/>
      </c>
      <c r="W1974" s="18" t="str">
        <f>IF(V1974="","",VLOOKUP(L1974,日射量と図３!$A$4:$C$368,3,TRUE)*238.85/100)</f>
        <v/>
      </c>
      <c r="X1974" s="4" t="str">
        <f t="shared" si="371"/>
        <v/>
      </c>
      <c r="Y1974" s="4" t="str">
        <f t="shared" si="376"/>
        <v/>
      </c>
      <c r="Z1974" s="4" t="str">
        <f t="shared" si="377"/>
        <v/>
      </c>
      <c r="AA1974" s="4" t="str">
        <f>IF($V1974="","",IF(Y1974&lt;36,0,IF(AND(36&lt;=Y1974,Y1974&lt;71),VLOOKUP($W1974,日射量と図３!$E$6:$F$34,2,TRUE),IF(AND(71&lt;=Y1974,Y1974&lt;107),VLOOKUP($W1974,日射量と図３!$E$6:$G$34,3,TRUE),IF(AND(107&lt;=Y1974,Y1974&lt;143),VLOOKUP($W1974,日射量と図３!$E$6:$H$34,4,TRUE),VLOOKUP($W1974,日射量と図３!$E$6:$I$34,5,TRUE))))))</f>
        <v/>
      </c>
      <c r="AB1974" s="4" t="str">
        <f>IF($V1974="","",IF(Z1974&lt;36,0,IF(AND(36&lt;=Z1974,Z1974&lt;71),VLOOKUP($W1974,日射量と図３!$E$6:$F$34,2,TRUE),IF(AND(71&lt;=Z1974,Z1974&lt;107),VLOOKUP($W1974,日射量と図３!$E$6:$G$34,3,TRUE),IF(AND(107&lt;=Z1974,Z1974&lt;143),VLOOKUP($W1974,日射量と図３!$E$6:$H$34,4,TRUE),VLOOKUP($W1974,日射量と図３!$E$6:$I$34,5,TRUE))))))</f>
        <v/>
      </c>
      <c r="AC1974" s="382" t="str">
        <f t="shared" si="372"/>
        <v/>
      </c>
      <c r="AD1974" s="382" t="str">
        <f t="shared" si="373"/>
        <v/>
      </c>
    </row>
    <row r="1975" spans="11:30" ht="13.5" customHeight="1">
      <c r="K1975" s="4">
        <f t="shared" si="366"/>
        <v>8</v>
      </c>
      <c r="L1975" s="34">
        <v>43334</v>
      </c>
      <c r="M1975" s="4">
        <v>83</v>
      </c>
      <c r="N1975" s="4">
        <v>4</v>
      </c>
      <c r="O1975" s="31">
        <v>0.125</v>
      </c>
      <c r="P1975" s="35">
        <v>26.6</v>
      </c>
      <c r="Q1975" s="36">
        <f t="shared" si="367"/>
        <v>13</v>
      </c>
      <c r="R1975" s="4">
        <f t="shared" si="368"/>
        <v>0</v>
      </c>
      <c r="S1975" s="31">
        <f t="shared" si="374"/>
        <v>0.20906250000000001</v>
      </c>
      <c r="T1975" s="31">
        <f t="shared" si="375"/>
        <v>0.78918981481481476</v>
      </c>
      <c r="U1975" s="4">
        <f t="shared" si="369"/>
        <v>0</v>
      </c>
      <c r="V1975" s="4" t="str">
        <f t="shared" si="370"/>
        <v/>
      </c>
      <c r="W1975" s="18" t="str">
        <f>IF(V1975="","",VLOOKUP(L1975,日射量と図３!$A$4:$C$368,3,TRUE)*238.85/100)</f>
        <v/>
      </c>
      <c r="X1975" s="4" t="str">
        <f t="shared" si="371"/>
        <v/>
      </c>
      <c r="Y1975" s="4" t="str">
        <f t="shared" si="376"/>
        <v/>
      </c>
      <c r="Z1975" s="4" t="str">
        <f t="shared" si="377"/>
        <v/>
      </c>
      <c r="AA1975" s="4" t="str">
        <f>IF($V1975="","",IF(Y1975&lt;36,0,IF(AND(36&lt;=Y1975,Y1975&lt;71),VLOOKUP($W1975,日射量と図３!$E$6:$F$34,2,TRUE),IF(AND(71&lt;=Y1975,Y1975&lt;107),VLOOKUP($W1975,日射量と図３!$E$6:$G$34,3,TRUE),IF(AND(107&lt;=Y1975,Y1975&lt;143),VLOOKUP($W1975,日射量と図３!$E$6:$H$34,4,TRUE),VLOOKUP($W1975,日射量と図３!$E$6:$I$34,5,TRUE))))))</f>
        <v/>
      </c>
      <c r="AB1975" s="4" t="str">
        <f>IF($V1975="","",IF(Z1975&lt;36,0,IF(AND(36&lt;=Z1975,Z1975&lt;71),VLOOKUP($W1975,日射量と図３!$E$6:$F$34,2,TRUE),IF(AND(71&lt;=Z1975,Z1975&lt;107),VLOOKUP($W1975,日射量と図３!$E$6:$G$34,3,TRUE),IF(AND(107&lt;=Z1975,Z1975&lt;143),VLOOKUP($W1975,日射量と図３!$E$6:$H$34,4,TRUE),VLOOKUP($W1975,日射量と図３!$E$6:$I$34,5,TRUE))))))</f>
        <v/>
      </c>
      <c r="AC1975" s="382" t="str">
        <f t="shared" si="372"/>
        <v/>
      </c>
      <c r="AD1975" s="382" t="str">
        <f t="shared" si="373"/>
        <v/>
      </c>
    </row>
    <row r="1976" spans="11:30" ht="13.5" customHeight="1">
      <c r="K1976" s="4">
        <f t="shared" si="366"/>
        <v>8</v>
      </c>
      <c r="L1976" s="34">
        <v>43334</v>
      </c>
      <c r="M1976" s="4">
        <v>83</v>
      </c>
      <c r="N1976" s="4">
        <v>5</v>
      </c>
      <c r="O1976" s="31">
        <v>0.16666666666666666</v>
      </c>
      <c r="P1976" s="35">
        <v>26.310000000000002</v>
      </c>
      <c r="Q1976" s="36">
        <f t="shared" si="367"/>
        <v>15</v>
      </c>
      <c r="R1976" s="4">
        <f t="shared" si="368"/>
        <v>0</v>
      </c>
      <c r="S1976" s="31">
        <f t="shared" si="374"/>
        <v>0.20906250000000001</v>
      </c>
      <c r="T1976" s="31">
        <f t="shared" si="375"/>
        <v>0.78918981481481476</v>
      </c>
      <c r="U1976" s="4">
        <f t="shared" si="369"/>
        <v>0</v>
      </c>
      <c r="V1976" s="4" t="str">
        <f t="shared" si="370"/>
        <v/>
      </c>
      <c r="W1976" s="18" t="str">
        <f>IF(V1976="","",VLOOKUP(L1976,日射量と図３!$A$4:$C$368,3,TRUE)*238.85/100)</f>
        <v/>
      </c>
      <c r="X1976" s="4" t="str">
        <f t="shared" si="371"/>
        <v/>
      </c>
      <c r="Y1976" s="4" t="str">
        <f t="shared" si="376"/>
        <v/>
      </c>
      <c r="Z1976" s="4" t="str">
        <f t="shared" si="377"/>
        <v/>
      </c>
      <c r="AA1976" s="4" t="str">
        <f>IF($V1976="","",IF(Y1976&lt;36,0,IF(AND(36&lt;=Y1976,Y1976&lt;71),VLOOKUP($W1976,日射量と図３!$E$6:$F$34,2,TRUE),IF(AND(71&lt;=Y1976,Y1976&lt;107),VLOOKUP($W1976,日射量と図３!$E$6:$G$34,3,TRUE),IF(AND(107&lt;=Y1976,Y1976&lt;143),VLOOKUP($W1976,日射量と図３!$E$6:$H$34,4,TRUE),VLOOKUP($W1976,日射量と図３!$E$6:$I$34,5,TRUE))))))</f>
        <v/>
      </c>
      <c r="AB1976" s="4" t="str">
        <f>IF($V1976="","",IF(Z1976&lt;36,0,IF(AND(36&lt;=Z1976,Z1976&lt;71),VLOOKUP($W1976,日射量と図３!$E$6:$F$34,2,TRUE),IF(AND(71&lt;=Z1976,Z1976&lt;107),VLOOKUP($W1976,日射量と図３!$E$6:$G$34,3,TRUE),IF(AND(107&lt;=Z1976,Z1976&lt;143),VLOOKUP($W1976,日射量と図３!$E$6:$H$34,4,TRUE),VLOOKUP($W1976,日射量と図３!$E$6:$I$34,5,TRUE))))))</f>
        <v/>
      </c>
      <c r="AC1976" s="382" t="str">
        <f t="shared" si="372"/>
        <v/>
      </c>
      <c r="AD1976" s="382" t="str">
        <f t="shared" si="373"/>
        <v/>
      </c>
    </row>
    <row r="1977" spans="11:30" ht="13.5" customHeight="1">
      <c r="K1977" s="4">
        <f t="shared" si="366"/>
        <v>8</v>
      </c>
      <c r="L1977" s="34">
        <v>43334</v>
      </c>
      <c r="M1977" s="4">
        <v>83</v>
      </c>
      <c r="N1977" s="4">
        <v>6</v>
      </c>
      <c r="O1977" s="31">
        <v>0.20833333333333334</v>
      </c>
      <c r="P1977" s="35">
        <v>26.21</v>
      </c>
      <c r="Q1977" s="36">
        <f t="shared" si="367"/>
        <v>15</v>
      </c>
      <c r="R1977" s="4">
        <f t="shared" si="368"/>
        <v>0</v>
      </c>
      <c r="S1977" s="31">
        <f t="shared" si="374"/>
        <v>0.20906250000000001</v>
      </c>
      <c r="T1977" s="31">
        <f t="shared" si="375"/>
        <v>0.78918981481481476</v>
      </c>
      <c r="U1977" s="4">
        <f t="shared" si="369"/>
        <v>0</v>
      </c>
      <c r="V1977" s="4" t="str">
        <f t="shared" si="370"/>
        <v/>
      </c>
      <c r="W1977" s="18" t="str">
        <f>IF(V1977="","",VLOOKUP(L1977,日射量と図３!$A$4:$C$368,3,TRUE)*238.85/100)</f>
        <v/>
      </c>
      <c r="X1977" s="4" t="str">
        <f t="shared" si="371"/>
        <v/>
      </c>
      <c r="Y1977" s="4" t="str">
        <f t="shared" si="376"/>
        <v/>
      </c>
      <c r="Z1977" s="4" t="str">
        <f t="shared" si="377"/>
        <v/>
      </c>
      <c r="AA1977" s="4" t="str">
        <f>IF($V1977="","",IF(Y1977&lt;36,0,IF(AND(36&lt;=Y1977,Y1977&lt;71),VLOOKUP($W1977,日射量と図３!$E$6:$F$34,2,TRUE),IF(AND(71&lt;=Y1977,Y1977&lt;107),VLOOKUP($W1977,日射量と図３!$E$6:$G$34,3,TRUE),IF(AND(107&lt;=Y1977,Y1977&lt;143),VLOOKUP($W1977,日射量と図３!$E$6:$H$34,4,TRUE),VLOOKUP($W1977,日射量と図３!$E$6:$I$34,5,TRUE))))))</f>
        <v/>
      </c>
      <c r="AB1977" s="4" t="str">
        <f>IF($V1977="","",IF(Z1977&lt;36,0,IF(AND(36&lt;=Z1977,Z1977&lt;71),VLOOKUP($W1977,日射量と図３!$E$6:$F$34,2,TRUE),IF(AND(71&lt;=Z1977,Z1977&lt;107),VLOOKUP($W1977,日射量と図３!$E$6:$G$34,3,TRUE),IF(AND(107&lt;=Z1977,Z1977&lt;143),VLOOKUP($W1977,日射量と図３!$E$6:$H$34,4,TRUE),VLOOKUP($W1977,日射量と図３!$E$6:$I$34,5,TRUE))))))</f>
        <v/>
      </c>
      <c r="AC1977" s="382" t="str">
        <f t="shared" si="372"/>
        <v/>
      </c>
      <c r="AD1977" s="382" t="str">
        <f t="shared" si="373"/>
        <v/>
      </c>
    </row>
    <row r="1978" spans="11:30" ht="13.5" customHeight="1">
      <c r="K1978" s="4">
        <f t="shared" si="366"/>
        <v>8</v>
      </c>
      <c r="L1978" s="34">
        <v>43334</v>
      </c>
      <c r="M1978" s="4">
        <v>83</v>
      </c>
      <c r="N1978" s="4">
        <v>7</v>
      </c>
      <c r="O1978" s="31">
        <v>0.25</v>
      </c>
      <c r="P1978" s="35">
        <v>26.360000000000003</v>
      </c>
      <c r="Q1978" s="36">
        <f t="shared" si="367"/>
        <v>15</v>
      </c>
      <c r="R1978" s="4">
        <f t="shared" si="368"/>
        <v>0</v>
      </c>
      <c r="S1978" s="31">
        <f t="shared" si="374"/>
        <v>0.20906250000000001</v>
      </c>
      <c r="T1978" s="31">
        <f t="shared" si="375"/>
        <v>0.78918981481481476</v>
      </c>
      <c r="U1978" s="4">
        <f t="shared" si="369"/>
        <v>0</v>
      </c>
      <c r="V1978" s="4" t="str">
        <f t="shared" si="370"/>
        <v/>
      </c>
      <c r="W1978" s="18" t="str">
        <f>IF(V1978="","",VLOOKUP(L1978,日射量と図３!$A$4:$C$368,3,TRUE)*238.85/100)</f>
        <v/>
      </c>
      <c r="X1978" s="4" t="str">
        <f t="shared" si="371"/>
        <v/>
      </c>
      <c r="Y1978" s="4" t="str">
        <f t="shared" si="376"/>
        <v/>
      </c>
      <c r="Z1978" s="4" t="str">
        <f t="shared" si="377"/>
        <v/>
      </c>
      <c r="AA1978" s="4" t="str">
        <f>IF($V1978="","",IF(Y1978&lt;36,0,IF(AND(36&lt;=Y1978,Y1978&lt;71),VLOOKUP($W1978,日射量と図３!$E$6:$F$34,2,TRUE),IF(AND(71&lt;=Y1978,Y1978&lt;107),VLOOKUP($W1978,日射量と図３!$E$6:$G$34,3,TRUE),IF(AND(107&lt;=Y1978,Y1978&lt;143),VLOOKUP($W1978,日射量と図３!$E$6:$H$34,4,TRUE),VLOOKUP($W1978,日射量と図３!$E$6:$I$34,5,TRUE))))))</f>
        <v/>
      </c>
      <c r="AB1978" s="4" t="str">
        <f>IF($V1978="","",IF(Z1978&lt;36,0,IF(AND(36&lt;=Z1978,Z1978&lt;71),VLOOKUP($W1978,日射量と図３!$E$6:$F$34,2,TRUE),IF(AND(71&lt;=Z1978,Z1978&lt;107),VLOOKUP($W1978,日射量と図３!$E$6:$G$34,3,TRUE),IF(AND(107&lt;=Z1978,Z1978&lt;143),VLOOKUP($W1978,日射量と図３!$E$6:$H$34,4,TRUE),VLOOKUP($W1978,日射量と図３!$E$6:$I$34,5,TRUE))))))</f>
        <v/>
      </c>
      <c r="AC1978" s="382" t="str">
        <f t="shared" si="372"/>
        <v/>
      </c>
      <c r="AD1978" s="382" t="str">
        <f t="shared" si="373"/>
        <v/>
      </c>
    </row>
    <row r="1979" spans="11:30" ht="13.5" customHeight="1">
      <c r="K1979" s="4">
        <f t="shared" si="366"/>
        <v>8</v>
      </c>
      <c r="L1979" s="34">
        <v>43334</v>
      </c>
      <c r="M1979" s="4">
        <v>83</v>
      </c>
      <c r="N1979" s="4">
        <v>8</v>
      </c>
      <c r="O1979" s="31">
        <v>0.29166666666666669</v>
      </c>
      <c r="P1979" s="35">
        <v>26.869999999999997</v>
      </c>
      <c r="Q1979" s="36">
        <f t="shared" si="367"/>
        <v>12</v>
      </c>
      <c r="R1979" s="4">
        <f t="shared" si="368"/>
        <v>0</v>
      </c>
      <c r="S1979" s="31">
        <f t="shared" si="374"/>
        <v>0.20906250000000001</v>
      </c>
      <c r="T1979" s="31">
        <f t="shared" si="375"/>
        <v>0.78918981481481476</v>
      </c>
      <c r="U1979" s="4">
        <f t="shared" si="369"/>
        <v>0</v>
      </c>
      <c r="V1979" s="4" t="str">
        <f t="shared" si="370"/>
        <v/>
      </c>
      <c r="W1979" s="18" t="str">
        <f>IF(V1979="","",VLOOKUP(L1979,日射量と図３!$A$4:$C$368,3,TRUE)*238.85/100)</f>
        <v/>
      </c>
      <c r="X1979" s="4" t="str">
        <f t="shared" si="371"/>
        <v/>
      </c>
      <c r="Y1979" s="4" t="str">
        <f t="shared" si="376"/>
        <v/>
      </c>
      <c r="Z1979" s="4" t="str">
        <f t="shared" si="377"/>
        <v/>
      </c>
      <c r="AA1979" s="4" t="str">
        <f>IF($V1979="","",IF(Y1979&lt;36,0,IF(AND(36&lt;=Y1979,Y1979&lt;71),VLOOKUP($W1979,日射量と図３!$E$6:$F$34,2,TRUE),IF(AND(71&lt;=Y1979,Y1979&lt;107),VLOOKUP($W1979,日射量と図３!$E$6:$G$34,3,TRUE),IF(AND(107&lt;=Y1979,Y1979&lt;143),VLOOKUP($W1979,日射量と図３!$E$6:$H$34,4,TRUE),VLOOKUP($W1979,日射量と図３!$E$6:$I$34,5,TRUE))))))</f>
        <v/>
      </c>
      <c r="AB1979" s="4" t="str">
        <f>IF($V1979="","",IF(Z1979&lt;36,0,IF(AND(36&lt;=Z1979,Z1979&lt;71),VLOOKUP($W1979,日射量と図３!$E$6:$F$34,2,TRUE),IF(AND(71&lt;=Z1979,Z1979&lt;107),VLOOKUP($W1979,日射量と図３!$E$6:$G$34,3,TRUE),IF(AND(107&lt;=Z1979,Z1979&lt;143),VLOOKUP($W1979,日射量と図３!$E$6:$H$34,4,TRUE),VLOOKUP($W1979,日射量と図３!$E$6:$I$34,5,TRUE))))))</f>
        <v/>
      </c>
      <c r="AC1979" s="382" t="str">
        <f t="shared" si="372"/>
        <v/>
      </c>
      <c r="AD1979" s="382" t="str">
        <f t="shared" si="373"/>
        <v/>
      </c>
    </row>
    <row r="1980" spans="11:30" ht="13.5" customHeight="1">
      <c r="K1980" s="4">
        <f t="shared" si="366"/>
        <v>8</v>
      </c>
      <c r="L1980" s="34">
        <v>43334</v>
      </c>
      <c r="M1980" s="4">
        <v>83</v>
      </c>
      <c r="N1980" s="4">
        <v>9</v>
      </c>
      <c r="O1980" s="31">
        <v>0.33333333333333331</v>
      </c>
      <c r="P1980" s="35">
        <v>27.78</v>
      </c>
      <c r="Q1980" s="36">
        <f t="shared" si="367"/>
        <v>12</v>
      </c>
      <c r="R1980" s="4">
        <f t="shared" si="368"/>
        <v>0</v>
      </c>
      <c r="S1980" s="31">
        <f t="shared" si="374"/>
        <v>0.20906250000000001</v>
      </c>
      <c r="T1980" s="31">
        <f t="shared" si="375"/>
        <v>0.78918981481481476</v>
      </c>
      <c r="U1980" s="4">
        <f t="shared" si="369"/>
        <v>0</v>
      </c>
      <c r="V1980" s="4" t="str">
        <f t="shared" si="370"/>
        <v/>
      </c>
      <c r="W1980" s="18" t="str">
        <f>IF(V1980="","",VLOOKUP(L1980,日射量と図３!$A$4:$C$368,3,TRUE)*238.85/100)</f>
        <v/>
      </c>
      <c r="X1980" s="4" t="str">
        <f t="shared" si="371"/>
        <v/>
      </c>
      <c r="Y1980" s="4" t="str">
        <f t="shared" si="376"/>
        <v/>
      </c>
      <c r="Z1980" s="4" t="str">
        <f t="shared" si="377"/>
        <v/>
      </c>
      <c r="AA1980" s="4" t="str">
        <f>IF($V1980="","",IF(Y1980&lt;36,0,IF(AND(36&lt;=Y1980,Y1980&lt;71),VLOOKUP($W1980,日射量と図３!$E$6:$F$34,2,TRUE),IF(AND(71&lt;=Y1980,Y1980&lt;107),VLOOKUP($W1980,日射量と図３!$E$6:$G$34,3,TRUE),IF(AND(107&lt;=Y1980,Y1980&lt;143),VLOOKUP($W1980,日射量と図３!$E$6:$H$34,4,TRUE),VLOOKUP($W1980,日射量と図３!$E$6:$I$34,5,TRUE))))))</f>
        <v/>
      </c>
      <c r="AB1980" s="4" t="str">
        <f>IF($V1980="","",IF(Z1980&lt;36,0,IF(AND(36&lt;=Z1980,Z1980&lt;71),VLOOKUP($W1980,日射量と図３!$E$6:$F$34,2,TRUE),IF(AND(71&lt;=Z1980,Z1980&lt;107),VLOOKUP($W1980,日射量と図３!$E$6:$G$34,3,TRUE),IF(AND(107&lt;=Z1980,Z1980&lt;143),VLOOKUP($W1980,日射量と図３!$E$6:$H$34,4,TRUE),VLOOKUP($W1980,日射量と図３!$E$6:$I$34,5,TRUE))))))</f>
        <v/>
      </c>
      <c r="AC1980" s="382" t="str">
        <f t="shared" si="372"/>
        <v/>
      </c>
      <c r="AD1980" s="382" t="str">
        <f t="shared" si="373"/>
        <v/>
      </c>
    </row>
    <row r="1981" spans="11:30" ht="13.5" customHeight="1">
      <c r="K1981" s="4">
        <f t="shared" si="366"/>
        <v>8</v>
      </c>
      <c r="L1981" s="34">
        <v>43334</v>
      </c>
      <c r="M1981" s="4">
        <v>83</v>
      </c>
      <c r="N1981" s="4">
        <v>10</v>
      </c>
      <c r="O1981" s="31">
        <v>0.375</v>
      </c>
      <c r="P1981" s="35">
        <v>29.32</v>
      </c>
      <c r="Q1981" s="36">
        <f t="shared" si="367"/>
        <v>12</v>
      </c>
      <c r="R1981" s="4">
        <f t="shared" si="368"/>
        <v>0</v>
      </c>
      <c r="S1981" s="31">
        <f t="shared" si="374"/>
        <v>0.20906250000000001</v>
      </c>
      <c r="T1981" s="31">
        <f t="shared" si="375"/>
        <v>0.78918981481481476</v>
      </c>
      <c r="U1981" s="4">
        <f t="shared" si="369"/>
        <v>0</v>
      </c>
      <c r="V1981" s="4" t="str">
        <f t="shared" si="370"/>
        <v/>
      </c>
      <c r="W1981" s="18" t="str">
        <f>IF(V1981="","",VLOOKUP(L1981,日射量と図３!$A$4:$C$368,3,TRUE)*238.85/100)</f>
        <v/>
      </c>
      <c r="X1981" s="4" t="str">
        <f t="shared" si="371"/>
        <v/>
      </c>
      <c r="Y1981" s="4" t="str">
        <f t="shared" si="376"/>
        <v/>
      </c>
      <c r="Z1981" s="4" t="str">
        <f t="shared" si="377"/>
        <v/>
      </c>
      <c r="AA1981" s="4" t="str">
        <f>IF($V1981="","",IF(Y1981&lt;36,0,IF(AND(36&lt;=Y1981,Y1981&lt;71),VLOOKUP($W1981,日射量と図３!$E$6:$F$34,2,TRUE),IF(AND(71&lt;=Y1981,Y1981&lt;107),VLOOKUP($W1981,日射量と図３!$E$6:$G$34,3,TRUE),IF(AND(107&lt;=Y1981,Y1981&lt;143),VLOOKUP($W1981,日射量と図３!$E$6:$H$34,4,TRUE),VLOOKUP($W1981,日射量と図３!$E$6:$I$34,5,TRUE))))))</f>
        <v/>
      </c>
      <c r="AB1981" s="4" t="str">
        <f>IF($V1981="","",IF(Z1981&lt;36,0,IF(AND(36&lt;=Z1981,Z1981&lt;71),VLOOKUP($W1981,日射量と図３!$E$6:$F$34,2,TRUE),IF(AND(71&lt;=Z1981,Z1981&lt;107),VLOOKUP($W1981,日射量と図３!$E$6:$G$34,3,TRUE),IF(AND(107&lt;=Z1981,Z1981&lt;143),VLOOKUP($W1981,日射量と図３!$E$6:$H$34,4,TRUE),VLOOKUP($W1981,日射量と図３!$E$6:$I$34,5,TRUE))))))</f>
        <v/>
      </c>
      <c r="AC1981" s="382" t="str">
        <f t="shared" si="372"/>
        <v/>
      </c>
      <c r="AD1981" s="382" t="str">
        <f t="shared" si="373"/>
        <v/>
      </c>
    </row>
    <row r="1982" spans="11:30" ht="13.5" customHeight="1">
      <c r="K1982" s="4">
        <f t="shared" si="366"/>
        <v>8</v>
      </c>
      <c r="L1982" s="34">
        <v>43334</v>
      </c>
      <c r="M1982" s="4">
        <v>83</v>
      </c>
      <c r="N1982" s="4">
        <v>11</v>
      </c>
      <c r="O1982" s="31">
        <v>0.41666666666666669</v>
      </c>
      <c r="P1982" s="35">
        <v>30.32</v>
      </c>
      <c r="Q1982" s="36">
        <f t="shared" si="367"/>
        <v>12</v>
      </c>
      <c r="R1982" s="4">
        <f t="shared" si="368"/>
        <v>0</v>
      </c>
      <c r="S1982" s="31">
        <f t="shared" si="374"/>
        <v>0.20906250000000001</v>
      </c>
      <c r="T1982" s="31">
        <f t="shared" si="375"/>
        <v>0.78918981481481476</v>
      </c>
      <c r="U1982" s="4">
        <f t="shared" si="369"/>
        <v>0</v>
      </c>
      <c r="V1982" s="4" t="str">
        <f t="shared" si="370"/>
        <v/>
      </c>
      <c r="W1982" s="18" t="str">
        <f>IF(V1982="","",VLOOKUP(L1982,日射量と図３!$A$4:$C$368,3,TRUE)*238.85/100)</f>
        <v/>
      </c>
      <c r="X1982" s="4" t="str">
        <f t="shared" si="371"/>
        <v/>
      </c>
      <c r="Y1982" s="4" t="str">
        <f t="shared" si="376"/>
        <v/>
      </c>
      <c r="Z1982" s="4" t="str">
        <f t="shared" si="377"/>
        <v/>
      </c>
      <c r="AA1982" s="4" t="str">
        <f>IF($V1982="","",IF(Y1982&lt;36,0,IF(AND(36&lt;=Y1982,Y1982&lt;71),VLOOKUP($W1982,日射量と図３!$E$6:$F$34,2,TRUE),IF(AND(71&lt;=Y1982,Y1982&lt;107),VLOOKUP($W1982,日射量と図３!$E$6:$G$34,3,TRUE),IF(AND(107&lt;=Y1982,Y1982&lt;143),VLOOKUP($W1982,日射量と図３!$E$6:$H$34,4,TRUE),VLOOKUP($W1982,日射量と図３!$E$6:$I$34,5,TRUE))))))</f>
        <v/>
      </c>
      <c r="AB1982" s="4" t="str">
        <f>IF($V1982="","",IF(Z1982&lt;36,0,IF(AND(36&lt;=Z1982,Z1982&lt;71),VLOOKUP($W1982,日射量と図３!$E$6:$F$34,2,TRUE),IF(AND(71&lt;=Z1982,Z1982&lt;107),VLOOKUP($W1982,日射量と図３!$E$6:$G$34,3,TRUE),IF(AND(107&lt;=Z1982,Z1982&lt;143),VLOOKUP($W1982,日射量と図３!$E$6:$H$34,4,TRUE),VLOOKUP($W1982,日射量と図３!$E$6:$I$34,5,TRUE))))))</f>
        <v/>
      </c>
      <c r="AC1982" s="382" t="str">
        <f t="shared" si="372"/>
        <v/>
      </c>
      <c r="AD1982" s="382" t="str">
        <f t="shared" si="373"/>
        <v/>
      </c>
    </row>
    <row r="1983" spans="11:30" ht="13.5" customHeight="1">
      <c r="K1983" s="4">
        <f t="shared" si="366"/>
        <v>8</v>
      </c>
      <c r="L1983" s="34">
        <v>43334</v>
      </c>
      <c r="M1983" s="4">
        <v>83</v>
      </c>
      <c r="N1983" s="4">
        <v>12</v>
      </c>
      <c r="O1983" s="31">
        <v>0.45833333333333331</v>
      </c>
      <c r="P1983" s="35">
        <v>31.009999999999998</v>
      </c>
      <c r="Q1983" s="36">
        <f t="shared" si="367"/>
        <v>12</v>
      </c>
      <c r="R1983" s="4">
        <f t="shared" si="368"/>
        <v>0</v>
      </c>
      <c r="S1983" s="31">
        <f t="shared" si="374"/>
        <v>0.20906250000000001</v>
      </c>
      <c r="T1983" s="31">
        <f t="shared" si="375"/>
        <v>0.78918981481481476</v>
      </c>
      <c r="U1983" s="4">
        <f t="shared" si="369"/>
        <v>0</v>
      </c>
      <c r="V1983" s="4" t="str">
        <f t="shared" si="370"/>
        <v/>
      </c>
      <c r="W1983" s="18" t="str">
        <f>IF(V1983="","",VLOOKUP(L1983,日射量と図３!$A$4:$C$368,3,TRUE)*238.85/100)</f>
        <v/>
      </c>
      <c r="X1983" s="4" t="str">
        <f t="shared" si="371"/>
        <v/>
      </c>
      <c r="Y1983" s="4" t="str">
        <f t="shared" si="376"/>
        <v/>
      </c>
      <c r="Z1983" s="4" t="str">
        <f t="shared" si="377"/>
        <v/>
      </c>
      <c r="AA1983" s="4" t="str">
        <f>IF($V1983="","",IF(Y1983&lt;36,0,IF(AND(36&lt;=Y1983,Y1983&lt;71),VLOOKUP($W1983,日射量と図３!$E$6:$F$34,2,TRUE),IF(AND(71&lt;=Y1983,Y1983&lt;107),VLOOKUP($W1983,日射量と図３!$E$6:$G$34,3,TRUE),IF(AND(107&lt;=Y1983,Y1983&lt;143),VLOOKUP($W1983,日射量と図３!$E$6:$H$34,4,TRUE),VLOOKUP($W1983,日射量と図３!$E$6:$I$34,5,TRUE))))))</f>
        <v/>
      </c>
      <c r="AB1983" s="4" t="str">
        <f>IF($V1983="","",IF(Z1983&lt;36,0,IF(AND(36&lt;=Z1983,Z1983&lt;71),VLOOKUP($W1983,日射量と図３!$E$6:$F$34,2,TRUE),IF(AND(71&lt;=Z1983,Z1983&lt;107),VLOOKUP($W1983,日射量と図３!$E$6:$G$34,3,TRUE),IF(AND(107&lt;=Z1983,Z1983&lt;143),VLOOKUP($W1983,日射量と図３!$E$6:$H$34,4,TRUE),VLOOKUP($W1983,日射量と図３!$E$6:$I$34,5,TRUE))))))</f>
        <v/>
      </c>
      <c r="AC1983" s="382" t="str">
        <f t="shared" si="372"/>
        <v/>
      </c>
      <c r="AD1983" s="382" t="str">
        <f t="shared" si="373"/>
        <v/>
      </c>
    </row>
    <row r="1984" spans="11:30" ht="13.5" customHeight="1">
      <c r="K1984" s="4">
        <f t="shared" si="366"/>
        <v>8</v>
      </c>
      <c r="L1984" s="34">
        <v>43334</v>
      </c>
      <c r="M1984" s="4">
        <v>83</v>
      </c>
      <c r="N1984" s="4">
        <v>13</v>
      </c>
      <c r="O1984" s="31">
        <v>0.5</v>
      </c>
      <c r="P1984" s="35">
        <v>31.419999999999998</v>
      </c>
      <c r="Q1984" s="36">
        <f t="shared" si="367"/>
        <v>12</v>
      </c>
      <c r="R1984" s="4">
        <f t="shared" si="368"/>
        <v>0</v>
      </c>
      <c r="S1984" s="31">
        <f t="shared" si="374"/>
        <v>0.20906250000000001</v>
      </c>
      <c r="T1984" s="31">
        <f t="shared" si="375"/>
        <v>0.78918981481481476</v>
      </c>
      <c r="U1984" s="4">
        <f t="shared" si="369"/>
        <v>0</v>
      </c>
      <c r="V1984" s="4" t="str">
        <f t="shared" si="370"/>
        <v/>
      </c>
      <c r="W1984" s="18" t="str">
        <f>IF(V1984="","",VLOOKUP(L1984,日射量と図３!$A$4:$C$368,3,TRUE)*238.85/100)</f>
        <v/>
      </c>
      <c r="X1984" s="4" t="str">
        <f t="shared" si="371"/>
        <v/>
      </c>
      <c r="Y1984" s="4" t="str">
        <f t="shared" si="376"/>
        <v/>
      </c>
      <c r="Z1984" s="4" t="str">
        <f t="shared" si="377"/>
        <v/>
      </c>
      <c r="AA1984" s="4" t="str">
        <f>IF($V1984="","",IF(Y1984&lt;36,0,IF(AND(36&lt;=Y1984,Y1984&lt;71),VLOOKUP($W1984,日射量と図３!$E$6:$F$34,2,TRUE),IF(AND(71&lt;=Y1984,Y1984&lt;107),VLOOKUP($W1984,日射量と図３!$E$6:$G$34,3,TRUE),IF(AND(107&lt;=Y1984,Y1984&lt;143),VLOOKUP($W1984,日射量と図３!$E$6:$H$34,4,TRUE),VLOOKUP($W1984,日射量と図３!$E$6:$I$34,5,TRUE))))))</f>
        <v/>
      </c>
      <c r="AB1984" s="4" t="str">
        <f>IF($V1984="","",IF(Z1984&lt;36,0,IF(AND(36&lt;=Z1984,Z1984&lt;71),VLOOKUP($W1984,日射量と図３!$E$6:$F$34,2,TRUE),IF(AND(71&lt;=Z1984,Z1984&lt;107),VLOOKUP($W1984,日射量と図３!$E$6:$G$34,3,TRUE),IF(AND(107&lt;=Z1984,Z1984&lt;143),VLOOKUP($W1984,日射量と図３!$E$6:$H$34,4,TRUE),VLOOKUP($W1984,日射量と図３!$E$6:$I$34,5,TRUE))))))</f>
        <v/>
      </c>
      <c r="AC1984" s="382" t="str">
        <f t="shared" si="372"/>
        <v/>
      </c>
      <c r="AD1984" s="382" t="str">
        <f t="shared" si="373"/>
        <v/>
      </c>
    </row>
    <row r="1985" spans="11:30" ht="13.5" customHeight="1">
      <c r="K1985" s="4">
        <f t="shared" si="366"/>
        <v>8</v>
      </c>
      <c r="L1985" s="34">
        <v>43334</v>
      </c>
      <c r="M1985" s="4">
        <v>83</v>
      </c>
      <c r="N1985" s="4">
        <v>14</v>
      </c>
      <c r="O1985" s="31">
        <v>0.54166666666666663</v>
      </c>
      <c r="P1985" s="35">
        <v>32.36</v>
      </c>
      <c r="Q1985" s="36">
        <f t="shared" si="367"/>
        <v>12</v>
      </c>
      <c r="R1985" s="4">
        <f t="shared" si="368"/>
        <v>0</v>
      </c>
      <c r="S1985" s="31">
        <f t="shared" si="374"/>
        <v>0.20906250000000001</v>
      </c>
      <c r="T1985" s="31">
        <f t="shared" si="375"/>
        <v>0.78918981481481476</v>
      </c>
      <c r="U1985" s="4">
        <f t="shared" si="369"/>
        <v>0</v>
      </c>
      <c r="V1985" s="4" t="str">
        <f t="shared" si="370"/>
        <v/>
      </c>
      <c r="W1985" s="18" t="str">
        <f>IF(V1985="","",VLOOKUP(L1985,日射量と図３!$A$4:$C$368,3,TRUE)*238.85/100)</f>
        <v/>
      </c>
      <c r="X1985" s="4" t="str">
        <f t="shared" si="371"/>
        <v/>
      </c>
      <c r="Y1985" s="4" t="str">
        <f t="shared" si="376"/>
        <v/>
      </c>
      <c r="Z1985" s="4" t="str">
        <f t="shared" si="377"/>
        <v/>
      </c>
      <c r="AA1985" s="4" t="str">
        <f>IF($V1985="","",IF(Y1985&lt;36,0,IF(AND(36&lt;=Y1985,Y1985&lt;71),VLOOKUP($W1985,日射量と図３!$E$6:$F$34,2,TRUE),IF(AND(71&lt;=Y1985,Y1985&lt;107),VLOOKUP($W1985,日射量と図３!$E$6:$G$34,3,TRUE),IF(AND(107&lt;=Y1985,Y1985&lt;143),VLOOKUP($W1985,日射量と図３!$E$6:$H$34,4,TRUE),VLOOKUP($W1985,日射量と図３!$E$6:$I$34,5,TRUE))))))</f>
        <v/>
      </c>
      <c r="AB1985" s="4" t="str">
        <f>IF($V1985="","",IF(Z1985&lt;36,0,IF(AND(36&lt;=Z1985,Z1985&lt;71),VLOOKUP($W1985,日射量と図３!$E$6:$F$34,2,TRUE),IF(AND(71&lt;=Z1985,Z1985&lt;107),VLOOKUP($W1985,日射量と図３!$E$6:$G$34,3,TRUE),IF(AND(107&lt;=Z1985,Z1985&lt;143),VLOOKUP($W1985,日射量と図３!$E$6:$H$34,4,TRUE),VLOOKUP($W1985,日射量と図３!$E$6:$I$34,5,TRUE))))))</f>
        <v/>
      </c>
      <c r="AC1985" s="382" t="str">
        <f t="shared" si="372"/>
        <v/>
      </c>
      <c r="AD1985" s="382" t="str">
        <f t="shared" si="373"/>
        <v/>
      </c>
    </row>
    <row r="1986" spans="11:30" ht="13.5" customHeight="1">
      <c r="K1986" s="4">
        <f t="shared" si="366"/>
        <v>8</v>
      </c>
      <c r="L1986" s="34">
        <v>43334</v>
      </c>
      <c r="M1986" s="4">
        <v>83</v>
      </c>
      <c r="N1986" s="4">
        <v>15</v>
      </c>
      <c r="O1986" s="31">
        <v>0.58333333333333337</v>
      </c>
      <c r="P1986" s="35">
        <v>32.86</v>
      </c>
      <c r="Q1986" s="36">
        <f t="shared" si="367"/>
        <v>12</v>
      </c>
      <c r="R1986" s="4">
        <f t="shared" si="368"/>
        <v>0</v>
      </c>
      <c r="S1986" s="31">
        <f t="shared" si="374"/>
        <v>0.20906250000000001</v>
      </c>
      <c r="T1986" s="31">
        <f t="shared" si="375"/>
        <v>0.78918981481481476</v>
      </c>
      <c r="U1986" s="4">
        <f t="shared" si="369"/>
        <v>0</v>
      </c>
      <c r="V1986" s="4" t="str">
        <f t="shared" si="370"/>
        <v/>
      </c>
      <c r="W1986" s="18" t="str">
        <f>IF(V1986="","",VLOOKUP(L1986,日射量と図３!$A$4:$C$368,3,TRUE)*238.85/100)</f>
        <v/>
      </c>
      <c r="X1986" s="4" t="str">
        <f t="shared" si="371"/>
        <v/>
      </c>
      <c r="Y1986" s="4" t="str">
        <f t="shared" si="376"/>
        <v/>
      </c>
      <c r="Z1986" s="4" t="str">
        <f t="shared" si="377"/>
        <v/>
      </c>
      <c r="AA1986" s="4" t="str">
        <f>IF($V1986="","",IF(Y1986&lt;36,0,IF(AND(36&lt;=Y1986,Y1986&lt;71),VLOOKUP($W1986,日射量と図３!$E$6:$F$34,2,TRUE),IF(AND(71&lt;=Y1986,Y1986&lt;107),VLOOKUP($W1986,日射量と図３!$E$6:$G$34,3,TRUE),IF(AND(107&lt;=Y1986,Y1986&lt;143),VLOOKUP($W1986,日射量と図３!$E$6:$H$34,4,TRUE),VLOOKUP($W1986,日射量と図３!$E$6:$I$34,5,TRUE))))))</f>
        <v/>
      </c>
      <c r="AB1986" s="4" t="str">
        <f>IF($V1986="","",IF(Z1986&lt;36,0,IF(AND(36&lt;=Z1986,Z1986&lt;71),VLOOKUP($W1986,日射量と図３!$E$6:$F$34,2,TRUE),IF(AND(71&lt;=Z1986,Z1986&lt;107),VLOOKUP($W1986,日射量と図３!$E$6:$G$34,3,TRUE),IF(AND(107&lt;=Z1986,Z1986&lt;143),VLOOKUP($W1986,日射量と図３!$E$6:$H$34,4,TRUE),VLOOKUP($W1986,日射量と図３!$E$6:$I$34,5,TRUE))))))</f>
        <v/>
      </c>
      <c r="AC1986" s="382" t="str">
        <f t="shared" si="372"/>
        <v/>
      </c>
      <c r="AD1986" s="382" t="str">
        <f t="shared" si="373"/>
        <v/>
      </c>
    </row>
    <row r="1987" spans="11:30" ht="13.5" customHeight="1">
      <c r="K1987" s="4">
        <f t="shared" si="366"/>
        <v>8</v>
      </c>
      <c r="L1987" s="34">
        <v>43334</v>
      </c>
      <c r="M1987" s="4">
        <v>83</v>
      </c>
      <c r="N1987" s="4">
        <v>16</v>
      </c>
      <c r="O1987" s="31">
        <v>0.625</v>
      </c>
      <c r="P1987" s="35">
        <v>32.690000000000005</v>
      </c>
      <c r="Q1987" s="36">
        <f t="shared" si="367"/>
        <v>16</v>
      </c>
      <c r="R1987" s="4">
        <f t="shared" si="368"/>
        <v>0</v>
      </c>
      <c r="S1987" s="31">
        <f t="shared" si="374"/>
        <v>0.20906250000000001</v>
      </c>
      <c r="T1987" s="31">
        <f t="shared" si="375"/>
        <v>0.78918981481481476</v>
      </c>
      <c r="U1987" s="4">
        <f t="shared" si="369"/>
        <v>0</v>
      </c>
      <c r="V1987" s="4" t="str">
        <f t="shared" si="370"/>
        <v/>
      </c>
      <c r="W1987" s="18" t="str">
        <f>IF(V1987="","",VLOOKUP(L1987,日射量と図３!$A$4:$C$368,3,TRUE)*238.85/100)</f>
        <v/>
      </c>
      <c r="X1987" s="4" t="str">
        <f t="shared" si="371"/>
        <v/>
      </c>
      <c r="Y1987" s="4" t="str">
        <f t="shared" si="376"/>
        <v/>
      </c>
      <c r="Z1987" s="4" t="str">
        <f t="shared" si="377"/>
        <v/>
      </c>
      <c r="AA1987" s="4" t="str">
        <f>IF($V1987="","",IF(Y1987&lt;36,0,IF(AND(36&lt;=Y1987,Y1987&lt;71),VLOOKUP($W1987,日射量と図３!$E$6:$F$34,2,TRUE),IF(AND(71&lt;=Y1987,Y1987&lt;107),VLOOKUP($W1987,日射量と図３!$E$6:$G$34,3,TRUE),IF(AND(107&lt;=Y1987,Y1987&lt;143),VLOOKUP($W1987,日射量と図３!$E$6:$H$34,4,TRUE),VLOOKUP($W1987,日射量と図３!$E$6:$I$34,5,TRUE))))))</f>
        <v/>
      </c>
      <c r="AB1987" s="4" t="str">
        <f>IF($V1987="","",IF(Z1987&lt;36,0,IF(AND(36&lt;=Z1987,Z1987&lt;71),VLOOKUP($W1987,日射量と図３!$E$6:$F$34,2,TRUE),IF(AND(71&lt;=Z1987,Z1987&lt;107),VLOOKUP($W1987,日射量と図３!$E$6:$G$34,3,TRUE),IF(AND(107&lt;=Z1987,Z1987&lt;143),VLOOKUP($W1987,日射量と図３!$E$6:$H$34,4,TRUE),VLOOKUP($W1987,日射量と図３!$E$6:$I$34,5,TRUE))))))</f>
        <v/>
      </c>
      <c r="AC1987" s="382" t="str">
        <f t="shared" si="372"/>
        <v/>
      </c>
      <c r="AD1987" s="382" t="str">
        <f t="shared" si="373"/>
        <v/>
      </c>
    </row>
    <row r="1988" spans="11:30" ht="13.5" customHeight="1">
      <c r="K1988" s="4">
        <f t="shared" si="366"/>
        <v>8</v>
      </c>
      <c r="L1988" s="34">
        <v>43334</v>
      </c>
      <c r="M1988" s="4">
        <v>83</v>
      </c>
      <c r="N1988" s="4">
        <v>17</v>
      </c>
      <c r="O1988" s="31">
        <v>0.66666666666666663</v>
      </c>
      <c r="P1988" s="35">
        <v>32.18</v>
      </c>
      <c r="Q1988" s="36">
        <f t="shared" si="367"/>
        <v>16</v>
      </c>
      <c r="R1988" s="4">
        <f t="shared" si="368"/>
        <v>0</v>
      </c>
      <c r="S1988" s="31">
        <f t="shared" si="374"/>
        <v>0.20906250000000001</v>
      </c>
      <c r="T1988" s="31">
        <f t="shared" si="375"/>
        <v>0.78918981481481476</v>
      </c>
      <c r="U1988" s="4">
        <f t="shared" si="369"/>
        <v>0</v>
      </c>
      <c r="V1988" s="4" t="str">
        <f t="shared" si="370"/>
        <v/>
      </c>
      <c r="W1988" s="18" t="str">
        <f>IF(V1988="","",VLOOKUP(L1988,日射量と図３!$A$4:$C$368,3,TRUE)*238.85/100)</f>
        <v/>
      </c>
      <c r="X1988" s="4" t="str">
        <f t="shared" si="371"/>
        <v/>
      </c>
      <c r="Y1988" s="4" t="str">
        <f t="shared" si="376"/>
        <v/>
      </c>
      <c r="Z1988" s="4" t="str">
        <f t="shared" si="377"/>
        <v/>
      </c>
      <c r="AA1988" s="4" t="str">
        <f>IF($V1988="","",IF(Y1988&lt;36,0,IF(AND(36&lt;=Y1988,Y1988&lt;71),VLOOKUP($W1988,日射量と図３!$E$6:$F$34,2,TRUE),IF(AND(71&lt;=Y1988,Y1988&lt;107),VLOOKUP($W1988,日射量と図３!$E$6:$G$34,3,TRUE),IF(AND(107&lt;=Y1988,Y1988&lt;143),VLOOKUP($W1988,日射量と図３!$E$6:$H$34,4,TRUE),VLOOKUP($W1988,日射量と図３!$E$6:$I$34,5,TRUE))))))</f>
        <v/>
      </c>
      <c r="AB1988" s="4" t="str">
        <f>IF($V1988="","",IF(Z1988&lt;36,0,IF(AND(36&lt;=Z1988,Z1988&lt;71),VLOOKUP($W1988,日射量と図３!$E$6:$F$34,2,TRUE),IF(AND(71&lt;=Z1988,Z1988&lt;107),VLOOKUP($W1988,日射量と図３!$E$6:$G$34,3,TRUE),IF(AND(107&lt;=Z1988,Z1988&lt;143),VLOOKUP($W1988,日射量と図３!$E$6:$H$34,4,TRUE),VLOOKUP($W1988,日射量と図３!$E$6:$I$34,5,TRUE))))))</f>
        <v/>
      </c>
      <c r="AC1988" s="382" t="str">
        <f t="shared" si="372"/>
        <v/>
      </c>
      <c r="AD1988" s="382" t="str">
        <f t="shared" si="373"/>
        <v/>
      </c>
    </row>
    <row r="1989" spans="11:30" ht="13.5" customHeight="1">
      <c r="K1989" s="4">
        <f t="shared" ref="K1989:K2052" si="378">MONTH(L1989)</f>
        <v>8</v>
      </c>
      <c r="L1989" s="34">
        <v>43334</v>
      </c>
      <c r="M1989" s="4">
        <v>83</v>
      </c>
      <c r="N1989" s="4">
        <v>18</v>
      </c>
      <c r="O1989" s="31">
        <v>0.70833333333333337</v>
      </c>
      <c r="P1989" s="35">
        <v>31.439999999999998</v>
      </c>
      <c r="Q1989" s="36">
        <f t="shared" ref="Q1989:Q2052" si="379">IF(O1989&lt;$B$15,$D$14,IF(O1989&lt;$B$16,$D$15,IF(O1989&lt;$B$17,$D$16,IF(O1989&lt;$B$18,$D$17,IF(O1989&lt;$B$19,$D$18,$D$19)))))</f>
        <v>16</v>
      </c>
      <c r="R1989" s="4">
        <f t="shared" ref="R1989:R2052" si="380">IF(Q1989-P1989&gt;0,Q1989-P1989,0)</f>
        <v>0</v>
      </c>
      <c r="S1989" s="31">
        <f t="shared" si="374"/>
        <v>0.20906250000000001</v>
      </c>
      <c r="T1989" s="31">
        <f t="shared" si="375"/>
        <v>0.78918981481481476</v>
      </c>
      <c r="U1989" s="4">
        <f t="shared" ref="U1989:U2052" si="381">IF(AND(S1989&lt;O1989,O1989&lt;T1989),R1989,0)</f>
        <v>0</v>
      </c>
      <c r="V1989" s="4" t="str">
        <f t="shared" ref="V1989:V2052" si="382">IF(N1989=1,SUM(U1989:U2012),"")</f>
        <v/>
      </c>
      <c r="W1989" s="18" t="str">
        <f>IF(V1989="","",VLOOKUP(L1989,日射量と図３!$A$4:$C$368,3,TRUE)*238.85/100)</f>
        <v/>
      </c>
      <c r="X1989" s="4" t="str">
        <f t="shared" ref="X1989:X2052" si="383">IF(V1989="","",VLOOKUP(K1989,$AF$38:$AJ$49,5,TRUE))</f>
        <v/>
      </c>
      <c r="Y1989" s="4" t="str">
        <f t="shared" si="376"/>
        <v/>
      </c>
      <c r="Z1989" s="4" t="str">
        <f t="shared" si="377"/>
        <v/>
      </c>
      <c r="AA1989" s="4" t="str">
        <f>IF($V1989="","",IF(Y1989&lt;36,0,IF(AND(36&lt;=Y1989,Y1989&lt;71),VLOOKUP($W1989,日射量と図３!$E$6:$F$34,2,TRUE),IF(AND(71&lt;=Y1989,Y1989&lt;107),VLOOKUP($W1989,日射量と図３!$E$6:$G$34,3,TRUE),IF(AND(107&lt;=Y1989,Y1989&lt;143),VLOOKUP($W1989,日射量と図３!$E$6:$H$34,4,TRUE),VLOOKUP($W1989,日射量と図３!$E$6:$I$34,5,TRUE))))))</f>
        <v/>
      </c>
      <c r="AB1989" s="4" t="str">
        <f>IF($V1989="","",IF(Z1989&lt;36,0,IF(AND(36&lt;=Z1989,Z1989&lt;71),VLOOKUP($W1989,日射量と図３!$E$6:$F$34,2,TRUE),IF(AND(71&lt;=Z1989,Z1989&lt;107),VLOOKUP($W1989,日射量と図３!$E$6:$G$34,3,TRUE),IF(AND(107&lt;=Z1989,Z1989&lt;143),VLOOKUP($W1989,日射量と図３!$E$6:$H$34,4,TRUE),VLOOKUP($W1989,日射量と図３!$E$6:$I$34,5,TRUE))))))</f>
        <v/>
      </c>
      <c r="AC1989" s="382" t="str">
        <f t="shared" si="372"/>
        <v/>
      </c>
      <c r="AD1989" s="382" t="str">
        <f t="shared" si="373"/>
        <v/>
      </c>
    </row>
    <row r="1990" spans="11:30" ht="13.5" customHeight="1">
      <c r="K1990" s="4">
        <f t="shared" si="378"/>
        <v>8</v>
      </c>
      <c r="L1990" s="34">
        <v>43334</v>
      </c>
      <c r="M1990" s="4">
        <v>83</v>
      </c>
      <c r="N1990" s="4">
        <v>19</v>
      </c>
      <c r="O1990" s="31">
        <v>0.75</v>
      </c>
      <c r="P1990" s="35">
        <v>30.110000000000003</v>
      </c>
      <c r="Q1990" s="36">
        <f t="shared" si="379"/>
        <v>16</v>
      </c>
      <c r="R1990" s="4">
        <f t="shared" si="380"/>
        <v>0</v>
      </c>
      <c r="S1990" s="31">
        <f t="shared" si="374"/>
        <v>0.20906250000000001</v>
      </c>
      <c r="T1990" s="31">
        <f t="shared" si="375"/>
        <v>0.78918981481481476</v>
      </c>
      <c r="U1990" s="4">
        <f t="shared" si="381"/>
        <v>0</v>
      </c>
      <c r="V1990" s="4" t="str">
        <f t="shared" si="382"/>
        <v/>
      </c>
      <c r="W1990" s="18" t="str">
        <f>IF(V1990="","",VLOOKUP(L1990,日射量と図３!$A$4:$C$368,3,TRUE)*238.85/100)</f>
        <v/>
      </c>
      <c r="X1990" s="4" t="str">
        <f t="shared" si="383"/>
        <v/>
      </c>
      <c r="Y1990" s="4" t="str">
        <f t="shared" si="376"/>
        <v/>
      </c>
      <c r="Z1990" s="4" t="str">
        <f t="shared" si="377"/>
        <v/>
      </c>
      <c r="AA1990" s="4" t="str">
        <f>IF($V1990="","",IF(Y1990&lt;36,0,IF(AND(36&lt;=Y1990,Y1990&lt;71),VLOOKUP($W1990,日射量と図３!$E$6:$F$34,2,TRUE),IF(AND(71&lt;=Y1990,Y1990&lt;107),VLOOKUP($W1990,日射量と図３!$E$6:$G$34,3,TRUE),IF(AND(107&lt;=Y1990,Y1990&lt;143),VLOOKUP($W1990,日射量と図３!$E$6:$H$34,4,TRUE),VLOOKUP($W1990,日射量と図３!$E$6:$I$34,5,TRUE))))))</f>
        <v/>
      </c>
      <c r="AB1990" s="4" t="str">
        <f>IF($V1990="","",IF(Z1990&lt;36,0,IF(AND(36&lt;=Z1990,Z1990&lt;71),VLOOKUP($W1990,日射量と図３!$E$6:$F$34,2,TRUE),IF(AND(71&lt;=Z1990,Z1990&lt;107),VLOOKUP($W1990,日射量と図３!$E$6:$G$34,3,TRUE),IF(AND(107&lt;=Z1990,Z1990&lt;143),VLOOKUP($W1990,日射量と図３!$E$6:$H$34,4,TRUE),VLOOKUP($W1990,日射量と図３!$E$6:$I$34,5,TRUE))))))</f>
        <v/>
      </c>
      <c r="AC1990" s="382" t="str">
        <f t="shared" si="372"/>
        <v/>
      </c>
      <c r="AD1990" s="382" t="str">
        <f t="shared" si="373"/>
        <v/>
      </c>
    </row>
    <row r="1991" spans="11:30" ht="13.5" customHeight="1">
      <c r="K1991" s="4">
        <f t="shared" si="378"/>
        <v>8</v>
      </c>
      <c r="L1991" s="34">
        <v>43334</v>
      </c>
      <c r="M1991" s="4">
        <v>83</v>
      </c>
      <c r="N1991" s="4">
        <v>20</v>
      </c>
      <c r="O1991" s="31">
        <v>0.79166666666666663</v>
      </c>
      <c r="P1991" s="35">
        <v>29.05</v>
      </c>
      <c r="Q1991" s="36">
        <f t="shared" si="379"/>
        <v>16</v>
      </c>
      <c r="R1991" s="4">
        <f t="shared" si="380"/>
        <v>0</v>
      </c>
      <c r="S1991" s="31">
        <f t="shared" si="374"/>
        <v>0.20906250000000001</v>
      </c>
      <c r="T1991" s="31">
        <f t="shared" si="375"/>
        <v>0.78918981481481476</v>
      </c>
      <c r="U1991" s="4">
        <f t="shared" si="381"/>
        <v>0</v>
      </c>
      <c r="V1991" s="4" t="str">
        <f t="shared" si="382"/>
        <v/>
      </c>
      <c r="W1991" s="18" t="str">
        <f>IF(V1991="","",VLOOKUP(L1991,日射量と図３!$A$4:$C$368,3,TRUE)*238.85/100)</f>
        <v/>
      </c>
      <c r="X1991" s="4" t="str">
        <f t="shared" si="383"/>
        <v/>
      </c>
      <c r="Y1991" s="4" t="str">
        <f t="shared" si="376"/>
        <v/>
      </c>
      <c r="Z1991" s="4" t="str">
        <f t="shared" si="377"/>
        <v/>
      </c>
      <c r="AA1991" s="4" t="str">
        <f>IF($V1991="","",IF(Y1991&lt;36,0,IF(AND(36&lt;=Y1991,Y1991&lt;71),VLOOKUP($W1991,日射量と図３!$E$6:$F$34,2,TRUE),IF(AND(71&lt;=Y1991,Y1991&lt;107),VLOOKUP($W1991,日射量と図３!$E$6:$G$34,3,TRUE),IF(AND(107&lt;=Y1991,Y1991&lt;143),VLOOKUP($W1991,日射量と図３!$E$6:$H$34,4,TRUE),VLOOKUP($W1991,日射量と図３!$E$6:$I$34,5,TRUE))))))</f>
        <v/>
      </c>
      <c r="AB1991" s="4" t="str">
        <f>IF($V1991="","",IF(Z1991&lt;36,0,IF(AND(36&lt;=Z1991,Z1991&lt;71),VLOOKUP($W1991,日射量と図３!$E$6:$F$34,2,TRUE),IF(AND(71&lt;=Z1991,Z1991&lt;107),VLOOKUP($W1991,日射量と図３!$E$6:$G$34,3,TRUE),IF(AND(107&lt;=Z1991,Z1991&lt;143),VLOOKUP($W1991,日射量と図３!$E$6:$H$34,4,TRUE),VLOOKUP($W1991,日射量と図３!$E$6:$I$34,5,TRUE))))))</f>
        <v/>
      </c>
      <c r="AC1991" s="382" t="str">
        <f t="shared" si="372"/>
        <v/>
      </c>
      <c r="AD1991" s="382" t="str">
        <f t="shared" si="373"/>
        <v/>
      </c>
    </row>
    <row r="1992" spans="11:30" ht="13.5" customHeight="1">
      <c r="K1992" s="4">
        <f t="shared" si="378"/>
        <v>8</v>
      </c>
      <c r="L1992" s="34">
        <v>43334</v>
      </c>
      <c r="M1992" s="4">
        <v>83</v>
      </c>
      <c r="N1992" s="4">
        <v>21</v>
      </c>
      <c r="O1992" s="31">
        <v>0.83333333333333337</v>
      </c>
      <c r="P1992" s="35">
        <v>28.689999999999998</v>
      </c>
      <c r="Q1992" s="36">
        <f t="shared" si="379"/>
        <v>16</v>
      </c>
      <c r="R1992" s="4">
        <f t="shared" si="380"/>
        <v>0</v>
      </c>
      <c r="S1992" s="31">
        <f t="shared" si="374"/>
        <v>0.20906250000000001</v>
      </c>
      <c r="T1992" s="31">
        <f t="shared" si="375"/>
        <v>0.78918981481481476</v>
      </c>
      <c r="U1992" s="4">
        <f t="shared" si="381"/>
        <v>0</v>
      </c>
      <c r="V1992" s="4" t="str">
        <f t="shared" si="382"/>
        <v/>
      </c>
      <c r="W1992" s="18" t="str">
        <f>IF(V1992="","",VLOOKUP(L1992,日射量と図３!$A$4:$C$368,3,TRUE)*238.85/100)</f>
        <v/>
      </c>
      <c r="X1992" s="4" t="str">
        <f t="shared" si="383"/>
        <v/>
      </c>
      <c r="Y1992" s="4" t="str">
        <f t="shared" si="376"/>
        <v/>
      </c>
      <c r="Z1992" s="4" t="str">
        <f t="shared" si="377"/>
        <v/>
      </c>
      <c r="AA1992" s="4" t="str">
        <f>IF($V1992="","",IF(Y1992&lt;36,0,IF(AND(36&lt;=Y1992,Y1992&lt;71),VLOOKUP($W1992,日射量と図３!$E$6:$F$34,2,TRUE),IF(AND(71&lt;=Y1992,Y1992&lt;107),VLOOKUP($W1992,日射量と図３!$E$6:$G$34,3,TRUE),IF(AND(107&lt;=Y1992,Y1992&lt;143),VLOOKUP($W1992,日射量と図３!$E$6:$H$34,4,TRUE),VLOOKUP($W1992,日射量と図３!$E$6:$I$34,5,TRUE))))))</f>
        <v/>
      </c>
      <c r="AB1992" s="4" t="str">
        <f>IF($V1992="","",IF(Z1992&lt;36,0,IF(AND(36&lt;=Z1992,Z1992&lt;71),VLOOKUP($W1992,日射量と図３!$E$6:$F$34,2,TRUE),IF(AND(71&lt;=Z1992,Z1992&lt;107),VLOOKUP($W1992,日射量と図３!$E$6:$G$34,3,TRUE),IF(AND(107&lt;=Z1992,Z1992&lt;143),VLOOKUP($W1992,日射量と図３!$E$6:$H$34,4,TRUE),VLOOKUP($W1992,日射量と図３!$E$6:$I$34,5,TRUE))))))</f>
        <v/>
      </c>
      <c r="AC1992" s="382" t="str">
        <f t="shared" si="372"/>
        <v/>
      </c>
      <c r="AD1992" s="382" t="str">
        <f t="shared" si="373"/>
        <v/>
      </c>
    </row>
    <row r="1993" spans="11:30" ht="13.5" customHeight="1">
      <c r="K1993" s="4">
        <f t="shared" si="378"/>
        <v>8</v>
      </c>
      <c r="L1993" s="34">
        <v>43334</v>
      </c>
      <c r="M1993" s="4">
        <v>83</v>
      </c>
      <c r="N1993" s="4">
        <v>22</v>
      </c>
      <c r="O1993" s="31">
        <v>0.875</v>
      </c>
      <c r="P1993" s="35">
        <v>28.160000000000004</v>
      </c>
      <c r="Q1993" s="36">
        <f t="shared" si="379"/>
        <v>16</v>
      </c>
      <c r="R1993" s="4">
        <f t="shared" si="380"/>
        <v>0</v>
      </c>
      <c r="S1993" s="31">
        <f t="shared" si="374"/>
        <v>0.20906250000000001</v>
      </c>
      <c r="T1993" s="31">
        <f t="shared" si="375"/>
        <v>0.78918981481481476</v>
      </c>
      <c r="U1993" s="4">
        <f t="shared" si="381"/>
        <v>0</v>
      </c>
      <c r="V1993" s="4" t="str">
        <f t="shared" si="382"/>
        <v/>
      </c>
      <c r="W1993" s="18" t="str">
        <f>IF(V1993="","",VLOOKUP(L1993,日射量と図３!$A$4:$C$368,3,TRUE)*238.85/100)</f>
        <v/>
      </c>
      <c r="X1993" s="4" t="str">
        <f t="shared" si="383"/>
        <v/>
      </c>
      <c r="Y1993" s="4" t="str">
        <f t="shared" si="376"/>
        <v/>
      </c>
      <c r="Z1993" s="4" t="str">
        <f t="shared" si="377"/>
        <v/>
      </c>
      <c r="AA1993" s="4" t="str">
        <f>IF($V1993="","",IF(Y1993&lt;36,0,IF(AND(36&lt;=Y1993,Y1993&lt;71),VLOOKUP($W1993,日射量と図３!$E$6:$F$34,2,TRUE),IF(AND(71&lt;=Y1993,Y1993&lt;107),VLOOKUP($W1993,日射量と図３!$E$6:$G$34,3,TRUE),IF(AND(107&lt;=Y1993,Y1993&lt;143),VLOOKUP($W1993,日射量と図３!$E$6:$H$34,4,TRUE),VLOOKUP($W1993,日射量と図３!$E$6:$I$34,5,TRUE))))))</f>
        <v/>
      </c>
      <c r="AB1993" s="4" t="str">
        <f>IF($V1993="","",IF(Z1993&lt;36,0,IF(AND(36&lt;=Z1993,Z1993&lt;71),VLOOKUP($W1993,日射量と図３!$E$6:$F$34,2,TRUE),IF(AND(71&lt;=Z1993,Z1993&lt;107),VLOOKUP($W1993,日射量と図３!$E$6:$G$34,3,TRUE),IF(AND(107&lt;=Z1993,Z1993&lt;143),VLOOKUP($W1993,日射量と図３!$E$6:$H$34,4,TRUE),VLOOKUP($W1993,日射量と図３!$E$6:$I$34,5,TRUE))))))</f>
        <v/>
      </c>
      <c r="AC1993" s="382" t="str">
        <f t="shared" si="372"/>
        <v/>
      </c>
      <c r="AD1993" s="382" t="str">
        <f t="shared" si="373"/>
        <v/>
      </c>
    </row>
    <row r="1994" spans="11:30" ht="13.5" customHeight="1">
      <c r="K1994" s="4">
        <f t="shared" si="378"/>
        <v>8</v>
      </c>
      <c r="L1994" s="34">
        <v>43334</v>
      </c>
      <c r="M1994" s="4">
        <v>83</v>
      </c>
      <c r="N1994" s="4">
        <v>23</v>
      </c>
      <c r="O1994" s="31">
        <v>0.91666666666666663</v>
      </c>
      <c r="P1994" s="35">
        <v>27.8</v>
      </c>
      <c r="Q1994" s="36">
        <f t="shared" si="379"/>
        <v>13</v>
      </c>
      <c r="R1994" s="4">
        <f t="shared" si="380"/>
        <v>0</v>
      </c>
      <c r="S1994" s="31">
        <f t="shared" si="374"/>
        <v>0.20906250000000001</v>
      </c>
      <c r="T1994" s="31">
        <f t="shared" si="375"/>
        <v>0.78918981481481476</v>
      </c>
      <c r="U1994" s="4">
        <f t="shared" si="381"/>
        <v>0</v>
      </c>
      <c r="V1994" s="4" t="str">
        <f t="shared" si="382"/>
        <v/>
      </c>
      <c r="W1994" s="18" t="str">
        <f>IF(V1994="","",VLOOKUP(L1994,日射量と図３!$A$4:$C$368,3,TRUE)*238.85/100)</f>
        <v/>
      </c>
      <c r="X1994" s="4" t="str">
        <f t="shared" si="383"/>
        <v/>
      </c>
      <c r="Y1994" s="4" t="str">
        <f t="shared" si="376"/>
        <v/>
      </c>
      <c r="Z1994" s="4" t="str">
        <f t="shared" si="377"/>
        <v/>
      </c>
      <c r="AA1994" s="4" t="str">
        <f>IF($V1994="","",IF(Y1994&lt;36,0,IF(AND(36&lt;=Y1994,Y1994&lt;71),VLOOKUP($W1994,日射量と図３!$E$6:$F$34,2,TRUE),IF(AND(71&lt;=Y1994,Y1994&lt;107),VLOOKUP($W1994,日射量と図３!$E$6:$G$34,3,TRUE),IF(AND(107&lt;=Y1994,Y1994&lt;143),VLOOKUP($W1994,日射量と図３!$E$6:$H$34,4,TRUE),VLOOKUP($W1994,日射量と図３!$E$6:$I$34,5,TRUE))))))</f>
        <v/>
      </c>
      <c r="AB1994" s="4" t="str">
        <f>IF($V1994="","",IF(Z1994&lt;36,0,IF(AND(36&lt;=Z1994,Z1994&lt;71),VLOOKUP($W1994,日射量と図３!$E$6:$F$34,2,TRUE),IF(AND(71&lt;=Z1994,Z1994&lt;107),VLOOKUP($W1994,日射量と図３!$E$6:$G$34,3,TRUE),IF(AND(107&lt;=Z1994,Z1994&lt;143),VLOOKUP($W1994,日射量と図３!$E$6:$H$34,4,TRUE),VLOOKUP($W1994,日射量と図３!$E$6:$I$34,5,TRUE))))))</f>
        <v/>
      </c>
      <c r="AC1994" s="382" t="str">
        <f t="shared" si="372"/>
        <v/>
      </c>
      <c r="AD1994" s="382" t="str">
        <f t="shared" si="373"/>
        <v/>
      </c>
    </row>
    <row r="1995" spans="11:30" ht="13.5" customHeight="1">
      <c r="K1995" s="4">
        <f t="shared" si="378"/>
        <v>8</v>
      </c>
      <c r="L1995" s="34">
        <v>43334</v>
      </c>
      <c r="M1995" s="4">
        <v>83</v>
      </c>
      <c r="N1995" s="4">
        <v>24</v>
      </c>
      <c r="O1995" s="31">
        <v>0.95833333333333337</v>
      </c>
      <c r="P1995" s="35">
        <v>27.52</v>
      </c>
      <c r="Q1995" s="36">
        <f t="shared" si="379"/>
        <v>13</v>
      </c>
      <c r="R1995" s="4">
        <f t="shared" si="380"/>
        <v>0</v>
      </c>
      <c r="S1995" s="31">
        <f t="shared" si="374"/>
        <v>0.20906250000000001</v>
      </c>
      <c r="T1995" s="31">
        <f t="shared" si="375"/>
        <v>0.78918981481481476</v>
      </c>
      <c r="U1995" s="4">
        <f t="shared" si="381"/>
        <v>0</v>
      </c>
      <c r="V1995" s="4" t="str">
        <f t="shared" si="382"/>
        <v/>
      </c>
      <c r="W1995" s="18" t="str">
        <f>IF(V1995="","",VLOOKUP(L1995,日射量と図３!$A$4:$C$368,3,TRUE)*238.85/100)</f>
        <v/>
      </c>
      <c r="X1995" s="4" t="str">
        <f t="shared" si="383"/>
        <v/>
      </c>
      <c r="Y1995" s="4" t="str">
        <f t="shared" si="376"/>
        <v/>
      </c>
      <c r="Z1995" s="4" t="str">
        <f t="shared" si="377"/>
        <v/>
      </c>
      <c r="AA1995" s="4" t="str">
        <f>IF($V1995="","",IF(Y1995&lt;36,0,IF(AND(36&lt;=Y1995,Y1995&lt;71),VLOOKUP($W1995,日射量と図３!$E$6:$F$34,2,TRUE),IF(AND(71&lt;=Y1995,Y1995&lt;107),VLOOKUP($W1995,日射量と図３!$E$6:$G$34,3,TRUE),IF(AND(107&lt;=Y1995,Y1995&lt;143),VLOOKUP($W1995,日射量と図３!$E$6:$H$34,4,TRUE),VLOOKUP($W1995,日射量と図３!$E$6:$I$34,5,TRUE))))))</f>
        <v/>
      </c>
      <c r="AB1995" s="4" t="str">
        <f>IF($V1995="","",IF(Z1995&lt;36,0,IF(AND(36&lt;=Z1995,Z1995&lt;71),VLOOKUP($W1995,日射量と図３!$E$6:$F$34,2,TRUE),IF(AND(71&lt;=Z1995,Z1995&lt;107),VLOOKUP($W1995,日射量と図３!$E$6:$G$34,3,TRUE),IF(AND(107&lt;=Z1995,Z1995&lt;143),VLOOKUP($W1995,日射量と図３!$E$6:$H$34,4,TRUE),VLOOKUP($W1995,日射量と図３!$E$6:$I$34,5,TRUE))))))</f>
        <v/>
      </c>
      <c r="AC1995" s="382" t="str">
        <f t="shared" si="372"/>
        <v/>
      </c>
      <c r="AD1995" s="382" t="str">
        <f t="shared" si="373"/>
        <v/>
      </c>
    </row>
    <row r="1996" spans="11:30" ht="13.5" customHeight="1">
      <c r="K1996" s="4">
        <f t="shared" si="378"/>
        <v>8</v>
      </c>
      <c r="L1996" s="34">
        <v>43335</v>
      </c>
      <c r="M1996" s="4">
        <v>84</v>
      </c>
      <c r="N1996" s="4">
        <v>1</v>
      </c>
      <c r="O1996" s="31">
        <v>0</v>
      </c>
      <c r="P1996" s="35">
        <v>27.24</v>
      </c>
      <c r="Q1996" s="36">
        <f t="shared" si="379"/>
        <v>13</v>
      </c>
      <c r="R1996" s="4">
        <f t="shared" si="380"/>
        <v>0</v>
      </c>
      <c r="S1996" s="31">
        <f t="shared" si="374"/>
        <v>0.20906250000000001</v>
      </c>
      <c r="T1996" s="31">
        <f t="shared" si="375"/>
        <v>0.78918981481481476</v>
      </c>
      <c r="U1996" s="4">
        <f t="shared" si="381"/>
        <v>0</v>
      </c>
      <c r="V1996" s="4">
        <f t="shared" si="382"/>
        <v>0</v>
      </c>
      <c r="W1996" s="18">
        <f>IF(V1996="","",VLOOKUP(L1996,日射量と図３!$A$4:$C$368,3,TRUE)*238.85/100)</f>
        <v>40.604500000000002</v>
      </c>
      <c r="X1996" s="4">
        <f t="shared" si="383"/>
        <v>14</v>
      </c>
      <c r="Y1996" s="4">
        <f t="shared" si="376"/>
        <v>0</v>
      </c>
      <c r="Z1996" s="4">
        <f t="shared" si="377"/>
        <v>0</v>
      </c>
      <c r="AA1996" s="4">
        <f>IF($V1996="","",IF(Y1996&lt;36,0,IF(AND(36&lt;=Y1996,Y1996&lt;71),VLOOKUP($W1996,日射量と図３!$E$6:$F$34,2,TRUE),IF(AND(71&lt;=Y1996,Y1996&lt;107),VLOOKUP($W1996,日射量と図３!$E$6:$G$34,3,TRUE),IF(AND(107&lt;=Y1996,Y1996&lt;143),VLOOKUP($W1996,日射量と図３!$E$6:$H$34,4,TRUE),VLOOKUP($W1996,日射量と図３!$E$6:$I$34,5,TRUE))))))</f>
        <v>0</v>
      </c>
      <c r="AB1996" s="4">
        <f>IF($V1996="","",IF(Z1996&lt;36,0,IF(AND(36&lt;=Z1996,Z1996&lt;71),VLOOKUP($W1996,日射量と図３!$E$6:$F$34,2,TRUE),IF(AND(71&lt;=Z1996,Z1996&lt;107),VLOOKUP($W1996,日射量と図３!$E$6:$G$34,3,TRUE),IF(AND(107&lt;=Z1996,Z1996&lt;143),VLOOKUP($W1996,日射量と図３!$E$6:$H$34,4,TRUE),VLOOKUP($W1996,日射量と図３!$E$6:$I$34,5,TRUE))))))</f>
        <v>0</v>
      </c>
      <c r="AC1996" s="382">
        <f t="shared" si="372"/>
        <v>0</v>
      </c>
      <c r="AD1996" s="382">
        <f t="shared" si="373"/>
        <v>0</v>
      </c>
    </row>
    <row r="1997" spans="11:30" ht="13.5" customHeight="1">
      <c r="K1997" s="4">
        <f t="shared" si="378"/>
        <v>8</v>
      </c>
      <c r="L1997" s="34">
        <v>43335</v>
      </c>
      <c r="M1997" s="4">
        <v>84</v>
      </c>
      <c r="N1997" s="4">
        <v>2</v>
      </c>
      <c r="O1997" s="31">
        <v>4.1666666666666664E-2</v>
      </c>
      <c r="P1997" s="35">
        <v>27.130000000000006</v>
      </c>
      <c r="Q1997" s="36">
        <f t="shared" si="379"/>
        <v>13</v>
      </c>
      <c r="R1997" s="4">
        <f t="shared" si="380"/>
        <v>0</v>
      </c>
      <c r="S1997" s="31">
        <f t="shared" si="374"/>
        <v>0.20906250000000001</v>
      </c>
      <c r="T1997" s="31">
        <f t="shared" si="375"/>
        <v>0.78918981481481476</v>
      </c>
      <c r="U1997" s="4">
        <f t="shared" si="381"/>
        <v>0</v>
      </c>
      <c r="V1997" s="4" t="str">
        <f t="shared" si="382"/>
        <v/>
      </c>
      <c r="W1997" s="18" t="str">
        <f>IF(V1997="","",VLOOKUP(L1997,日射量と図３!$A$4:$C$368,3,TRUE)*238.85/100)</f>
        <v/>
      </c>
      <c r="X1997" s="4" t="str">
        <f t="shared" si="383"/>
        <v/>
      </c>
      <c r="Y1997" s="4" t="str">
        <f t="shared" si="376"/>
        <v/>
      </c>
      <c r="Z1997" s="4" t="str">
        <f t="shared" si="377"/>
        <v/>
      </c>
      <c r="AA1997" s="4" t="str">
        <f>IF($V1997="","",IF(Y1997&lt;36,0,IF(AND(36&lt;=Y1997,Y1997&lt;71),VLOOKUP($W1997,日射量と図３!$E$6:$F$34,2,TRUE),IF(AND(71&lt;=Y1997,Y1997&lt;107),VLOOKUP($W1997,日射量と図３!$E$6:$G$34,3,TRUE),IF(AND(107&lt;=Y1997,Y1997&lt;143),VLOOKUP($W1997,日射量と図３!$E$6:$H$34,4,TRUE),VLOOKUP($W1997,日射量と図３!$E$6:$I$34,5,TRUE))))))</f>
        <v/>
      </c>
      <c r="AB1997" s="4" t="str">
        <f>IF($V1997="","",IF(Z1997&lt;36,0,IF(AND(36&lt;=Z1997,Z1997&lt;71),VLOOKUP($W1997,日射量と図３!$E$6:$F$34,2,TRUE),IF(AND(71&lt;=Z1997,Z1997&lt;107),VLOOKUP($W1997,日射量と図３!$E$6:$G$34,3,TRUE),IF(AND(107&lt;=Z1997,Z1997&lt;143),VLOOKUP($W1997,日射量と図３!$E$6:$H$34,4,TRUE),VLOOKUP($W1997,日射量と図３!$E$6:$I$34,5,TRUE))))))</f>
        <v/>
      </c>
      <c r="AC1997" s="382" t="str">
        <f t="shared" si="372"/>
        <v/>
      </c>
      <c r="AD1997" s="382" t="str">
        <f t="shared" si="373"/>
        <v/>
      </c>
    </row>
    <row r="1998" spans="11:30" ht="13.5" customHeight="1">
      <c r="K1998" s="4">
        <f t="shared" si="378"/>
        <v>8</v>
      </c>
      <c r="L1998" s="34">
        <v>43335</v>
      </c>
      <c r="M1998" s="4">
        <v>84</v>
      </c>
      <c r="N1998" s="4">
        <v>3</v>
      </c>
      <c r="O1998" s="31">
        <v>8.3333333333333329E-2</v>
      </c>
      <c r="P1998" s="35">
        <v>27</v>
      </c>
      <c r="Q1998" s="36">
        <f t="shared" si="379"/>
        <v>13</v>
      </c>
      <c r="R1998" s="4">
        <f t="shared" si="380"/>
        <v>0</v>
      </c>
      <c r="S1998" s="31">
        <f t="shared" si="374"/>
        <v>0.20906250000000001</v>
      </c>
      <c r="T1998" s="31">
        <f t="shared" si="375"/>
        <v>0.78918981481481476</v>
      </c>
      <c r="U1998" s="4">
        <f t="shared" si="381"/>
        <v>0</v>
      </c>
      <c r="V1998" s="4" t="str">
        <f t="shared" si="382"/>
        <v/>
      </c>
      <c r="W1998" s="18" t="str">
        <f>IF(V1998="","",VLOOKUP(L1998,日射量と図３!$A$4:$C$368,3,TRUE)*238.85/100)</f>
        <v/>
      </c>
      <c r="X1998" s="4" t="str">
        <f t="shared" si="383"/>
        <v/>
      </c>
      <c r="Y1998" s="4" t="str">
        <f t="shared" si="376"/>
        <v/>
      </c>
      <c r="Z1998" s="4" t="str">
        <f t="shared" si="377"/>
        <v/>
      </c>
      <c r="AA1998" s="4" t="str">
        <f>IF($V1998="","",IF(Y1998&lt;36,0,IF(AND(36&lt;=Y1998,Y1998&lt;71),VLOOKUP($W1998,日射量と図３!$E$6:$F$34,2,TRUE),IF(AND(71&lt;=Y1998,Y1998&lt;107),VLOOKUP($W1998,日射量と図３!$E$6:$G$34,3,TRUE),IF(AND(107&lt;=Y1998,Y1998&lt;143),VLOOKUP($W1998,日射量と図３!$E$6:$H$34,4,TRUE),VLOOKUP($W1998,日射量と図３!$E$6:$I$34,5,TRUE))))))</f>
        <v/>
      </c>
      <c r="AB1998" s="4" t="str">
        <f>IF($V1998="","",IF(Z1998&lt;36,0,IF(AND(36&lt;=Z1998,Z1998&lt;71),VLOOKUP($W1998,日射量と図３!$E$6:$F$34,2,TRUE),IF(AND(71&lt;=Z1998,Z1998&lt;107),VLOOKUP($W1998,日射量と図３!$E$6:$G$34,3,TRUE),IF(AND(107&lt;=Z1998,Z1998&lt;143),VLOOKUP($W1998,日射量と図３!$E$6:$H$34,4,TRUE),VLOOKUP($W1998,日射量と図３!$E$6:$I$34,5,TRUE))))))</f>
        <v/>
      </c>
      <c r="AC1998" s="382" t="str">
        <f t="shared" si="372"/>
        <v/>
      </c>
      <c r="AD1998" s="382" t="str">
        <f t="shared" si="373"/>
        <v/>
      </c>
    </row>
    <row r="1999" spans="11:30" ht="13.5" customHeight="1">
      <c r="K1999" s="4">
        <f t="shared" si="378"/>
        <v>8</v>
      </c>
      <c r="L1999" s="34">
        <v>43335</v>
      </c>
      <c r="M1999" s="4">
        <v>84</v>
      </c>
      <c r="N1999" s="4">
        <v>4</v>
      </c>
      <c r="O1999" s="31">
        <v>0.125</v>
      </c>
      <c r="P1999" s="35">
        <v>26.52</v>
      </c>
      <c r="Q1999" s="36">
        <f t="shared" si="379"/>
        <v>13</v>
      </c>
      <c r="R1999" s="4">
        <f t="shared" si="380"/>
        <v>0</v>
      </c>
      <c r="S1999" s="31">
        <f t="shared" si="374"/>
        <v>0.20906250000000001</v>
      </c>
      <c r="T1999" s="31">
        <f t="shared" si="375"/>
        <v>0.78918981481481476</v>
      </c>
      <c r="U1999" s="4">
        <f t="shared" si="381"/>
        <v>0</v>
      </c>
      <c r="V1999" s="4" t="str">
        <f t="shared" si="382"/>
        <v/>
      </c>
      <c r="W1999" s="18" t="str">
        <f>IF(V1999="","",VLOOKUP(L1999,日射量と図３!$A$4:$C$368,3,TRUE)*238.85/100)</f>
        <v/>
      </c>
      <c r="X1999" s="4" t="str">
        <f t="shared" si="383"/>
        <v/>
      </c>
      <c r="Y1999" s="4" t="str">
        <f t="shared" si="376"/>
        <v/>
      </c>
      <c r="Z1999" s="4" t="str">
        <f t="shared" si="377"/>
        <v/>
      </c>
      <c r="AA1999" s="4" t="str">
        <f>IF($V1999="","",IF(Y1999&lt;36,0,IF(AND(36&lt;=Y1999,Y1999&lt;71),VLOOKUP($W1999,日射量と図３!$E$6:$F$34,2,TRUE),IF(AND(71&lt;=Y1999,Y1999&lt;107),VLOOKUP($W1999,日射量と図３!$E$6:$G$34,3,TRUE),IF(AND(107&lt;=Y1999,Y1999&lt;143),VLOOKUP($W1999,日射量と図３!$E$6:$H$34,4,TRUE),VLOOKUP($W1999,日射量と図３!$E$6:$I$34,5,TRUE))))))</f>
        <v/>
      </c>
      <c r="AB1999" s="4" t="str">
        <f>IF($V1999="","",IF(Z1999&lt;36,0,IF(AND(36&lt;=Z1999,Z1999&lt;71),VLOOKUP($W1999,日射量と図３!$E$6:$F$34,2,TRUE),IF(AND(71&lt;=Z1999,Z1999&lt;107),VLOOKUP($W1999,日射量と図３!$E$6:$G$34,3,TRUE),IF(AND(107&lt;=Z1999,Z1999&lt;143),VLOOKUP($W1999,日射量と図３!$E$6:$H$34,4,TRUE),VLOOKUP($W1999,日射量と図３!$E$6:$I$34,5,TRUE))))))</f>
        <v/>
      </c>
      <c r="AC1999" s="382" t="str">
        <f t="shared" ref="AC1999:AC2062" si="384">IF(V1999="","",IF((($AH$18*$AH$30*V1999*3600/1000000)/1000-AA1999*$AG$18*10*0.0000041868)&lt;=0,0,AA1999*$AG$18*10*0.0000041868))</f>
        <v/>
      </c>
      <c r="AD1999" s="382" t="str">
        <f t="shared" ref="AD1999:AD2062" si="385">IF(V1999="","",IF((($AH$19*$AH$30*V1999*3600/1000000)/1000-AB1999*$AG$19*10*0.0000041868)&lt;=0,0,AB1999*$AG$19*10*0.0000041868))</f>
        <v/>
      </c>
    </row>
    <row r="2000" spans="11:30" ht="13.5" customHeight="1">
      <c r="K2000" s="4">
        <f t="shared" si="378"/>
        <v>8</v>
      </c>
      <c r="L2000" s="34">
        <v>43335</v>
      </c>
      <c r="M2000" s="4">
        <v>84</v>
      </c>
      <c r="N2000" s="4">
        <v>5</v>
      </c>
      <c r="O2000" s="31">
        <v>0.16666666666666666</v>
      </c>
      <c r="P2000" s="35">
        <v>26.4</v>
      </c>
      <c r="Q2000" s="36">
        <f t="shared" si="379"/>
        <v>15</v>
      </c>
      <c r="R2000" s="4">
        <f t="shared" si="380"/>
        <v>0</v>
      </c>
      <c r="S2000" s="31">
        <f t="shared" si="374"/>
        <v>0.20906250000000001</v>
      </c>
      <c r="T2000" s="31">
        <f t="shared" si="375"/>
        <v>0.78918981481481476</v>
      </c>
      <c r="U2000" s="4">
        <f t="shared" si="381"/>
        <v>0</v>
      </c>
      <c r="V2000" s="4" t="str">
        <f t="shared" si="382"/>
        <v/>
      </c>
      <c r="W2000" s="18" t="str">
        <f>IF(V2000="","",VLOOKUP(L2000,日射量と図３!$A$4:$C$368,3,TRUE)*238.85/100)</f>
        <v/>
      </c>
      <c r="X2000" s="4" t="str">
        <f t="shared" si="383"/>
        <v/>
      </c>
      <c r="Y2000" s="4" t="str">
        <f t="shared" si="376"/>
        <v/>
      </c>
      <c r="Z2000" s="4" t="str">
        <f t="shared" si="377"/>
        <v/>
      </c>
      <c r="AA2000" s="4" t="str">
        <f>IF($V2000="","",IF(Y2000&lt;36,0,IF(AND(36&lt;=Y2000,Y2000&lt;71),VLOOKUP($W2000,日射量と図３!$E$6:$F$34,2,TRUE),IF(AND(71&lt;=Y2000,Y2000&lt;107),VLOOKUP($W2000,日射量と図３!$E$6:$G$34,3,TRUE),IF(AND(107&lt;=Y2000,Y2000&lt;143),VLOOKUP($W2000,日射量と図３!$E$6:$H$34,4,TRUE),VLOOKUP($W2000,日射量と図３!$E$6:$I$34,5,TRUE))))))</f>
        <v/>
      </c>
      <c r="AB2000" s="4" t="str">
        <f>IF($V2000="","",IF(Z2000&lt;36,0,IF(AND(36&lt;=Z2000,Z2000&lt;71),VLOOKUP($W2000,日射量と図３!$E$6:$F$34,2,TRUE),IF(AND(71&lt;=Z2000,Z2000&lt;107),VLOOKUP($W2000,日射量と図３!$E$6:$G$34,3,TRUE),IF(AND(107&lt;=Z2000,Z2000&lt;143),VLOOKUP($W2000,日射量と図３!$E$6:$H$34,4,TRUE),VLOOKUP($W2000,日射量と図３!$E$6:$I$34,5,TRUE))))))</f>
        <v/>
      </c>
      <c r="AC2000" s="382" t="str">
        <f t="shared" si="384"/>
        <v/>
      </c>
      <c r="AD2000" s="382" t="str">
        <f t="shared" si="385"/>
        <v/>
      </c>
    </row>
    <row r="2001" spans="11:30" ht="13.5" customHeight="1">
      <c r="K2001" s="4">
        <f t="shared" si="378"/>
        <v>8</v>
      </c>
      <c r="L2001" s="34">
        <v>43335</v>
      </c>
      <c r="M2001" s="4">
        <v>84</v>
      </c>
      <c r="N2001" s="4">
        <v>6</v>
      </c>
      <c r="O2001" s="31">
        <v>0.20833333333333334</v>
      </c>
      <c r="P2001" s="35">
        <v>26.130000000000003</v>
      </c>
      <c r="Q2001" s="36">
        <f t="shared" si="379"/>
        <v>15</v>
      </c>
      <c r="R2001" s="4">
        <f t="shared" si="380"/>
        <v>0</v>
      </c>
      <c r="S2001" s="31">
        <f t="shared" si="374"/>
        <v>0.20906250000000001</v>
      </c>
      <c r="T2001" s="31">
        <f t="shared" si="375"/>
        <v>0.78918981481481476</v>
      </c>
      <c r="U2001" s="4">
        <f t="shared" si="381"/>
        <v>0</v>
      </c>
      <c r="V2001" s="4" t="str">
        <f t="shared" si="382"/>
        <v/>
      </c>
      <c r="W2001" s="18" t="str">
        <f>IF(V2001="","",VLOOKUP(L2001,日射量と図３!$A$4:$C$368,3,TRUE)*238.85/100)</f>
        <v/>
      </c>
      <c r="X2001" s="4" t="str">
        <f t="shared" si="383"/>
        <v/>
      </c>
      <c r="Y2001" s="4" t="str">
        <f t="shared" si="376"/>
        <v/>
      </c>
      <c r="Z2001" s="4" t="str">
        <f t="shared" si="377"/>
        <v/>
      </c>
      <c r="AA2001" s="4" t="str">
        <f>IF($V2001="","",IF(Y2001&lt;36,0,IF(AND(36&lt;=Y2001,Y2001&lt;71),VLOOKUP($W2001,日射量と図３!$E$6:$F$34,2,TRUE),IF(AND(71&lt;=Y2001,Y2001&lt;107),VLOOKUP($W2001,日射量と図３!$E$6:$G$34,3,TRUE),IF(AND(107&lt;=Y2001,Y2001&lt;143),VLOOKUP($W2001,日射量と図３!$E$6:$H$34,4,TRUE),VLOOKUP($W2001,日射量と図３!$E$6:$I$34,5,TRUE))))))</f>
        <v/>
      </c>
      <c r="AB2001" s="4" t="str">
        <f>IF($V2001="","",IF(Z2001&lt;36,0,IF(AND(36&lt;=Z2001,Z2001&lt;71),VLOOKUP($W2001,日射量と図３!$E$6:$F$34,2,TRUE),IF(AND(71&lt;=Z2001,Z2001&lt;107),VLOOKUP($W2001,日射量と図３!$E$6:$G$34,3,TRUE),IF(AND(107&lt;=Z2001,Z2001&lt;143),VLOOKUP($W2001,日射量と図３!$E$6:$H$34,4,TRUE),VLOOKUP($W2001,日射量と図３!$E$6:$I$34,5,TRUE))))))</f>
        <v/>
      </c>
      <c r="AC2001" s="382" t="str">
        <f t="shared" si="384"/>
        <v/>
      </c>
      <c r="AD2001" s="382" t="str">
        <f t="shared" si="385"/>
        <v/>
      </c>
    </row>
    <row r="2002" spans="11:30" ht="13.5" customHeight="1">
      <c r="K2002" s="4">
        <f t="shared" si="378"/>
        <v>8</v>
      </c>
      <c r="L2002" s="34">
        <v>43335</v>
      </c>
      <c r="M2002" s="4">
        <v>84</v>
      </c>
      <c r="N2002" s="4">
        <v>7</v>
      </c>
      <c r="O2002" s="31">
        <v>0.25</v>
      </c>
      <c r="P2002" s="35">
        <v>26.320000000000004</v>
      </c>
      <c r="Q2002" s="36">
        <f t="shared" si="379"/>
        <v>15</v>
      </c>
      <c r="R2002" s="4">
        <f t="shared" si="380"/>
        <v>0</v>
      </c>
      <c r="S2002" s="31">
        <f t="shared" si="374"/>
        <v>0.20906250000000001</v>
      </c>
      <c r="T2002" s="31">
        <f t="shared" si="375"/>
        <v>0.78918981481481476</v>
      </c>
      <c r="U2002" s="4">
        <f t="shared" si="381"/>
        <v>0</v>
      </c>
      <c r="V2002" s="4" t="str">
        <f t="shared" si="382"/>
        <v/>
      </c>
      <c r="W2002" s="18" t="str">
        <f>IF(V2002="","",VLOOKUP(L2002,日射量と図３!$A$4:$C$368,3,TRUE)*238.85/100)</f>
        <v/>
      </c>
      <c r="X2002" s="4" t="str">
        <f t="shared" si="383"/>
        <v/>
      </c>
      <c r="Y2002" s="4" t="str">
        <f t="shared" si="376"/>
        <v/>
      </c>
      <c r="Z2002" s="4" t="str">
        <f t="shared" si="377"/>
        <v/>
      </c>
      <c r="AA2002" s="4" t="str">
        <f>IF($V2002="","",IF(Y2002&lt;36,0,IF(AND(36&lt;=Y2002,Y2002&lt;71),VLOOKUP($W2002,日射量と図３!$E$6:$F$34,2,TRUE),IF(AND(71&lt;=Y2002,Y2002&lt;107),VLOOKUP($W2002,日射量と図３!$E$6:$G$34,3,TRUE),IF(AND(107&lt;=Y2002,Y2002&lt;143),VLOOKUP($W2002,日射量と図３!$E$6:$H$34,4,TRUE),VLOOKUP($W2002,日射量と図３!$E$6:$I$34,5,TRUE))))))</f>
        <v/>
      </c>
      <c r="AB2002" s="4" t="str">
        <f>IF($V2002="","",IF(Z2002&lt;36,0,IF(AND(36&lt;=Z2002,Z2002&lt;71),VLOOKUP($W2002,日射量と図３!$E$6:$F$34,2,TRUE),IF(AND(71&lt;=Z2002,Z2002&lt;107),VLOOKUP($W2002,日射量と図３!$E$6:$G$34,3,TRUE),IF(AND(107&lt;=Z2002,Z2002&lt;143),VLOOKUP($W2002,日射量と図３!$E$6:$H$34,4,TRUE),VLOOKUP($W2002,日射量と図３!$E$6:$I$34,5,TRUE))))))</f>
        <v/>
      </c>
      <c r="AC2002" s="382" t="str">
        <f t="shared" si="384"/>
        <v/>
      </c>
      <c r="AD2002" s="382" t="str">
        <f t="shared" si="385"/>
        <v/>
      </c>
    </row>
    <row r="2003" spans="11:30" ht="13.5" customHeight="1">
      <c r="K2003" s="4">
        <f t="shared" si="378"/>
        <v>8</v>
      </c>
      <c r="L2003" s="34">
        <v>43335</v>
      </c>
      <c r="M2003" s="4">
        <v>84</v>
      </c>
      <c r="N2003" s="4">
        <v>8</v>
      </c>
      <c r="O2003" s="31">
        <v>0.29166666666666669</v>
      </c>
      <c r="P2003" s="35">
        <v>27.3</v>
      </c>
      <c r="Q2003" s="36">
        <f t="shared" si="379"/>
        <v>12</v>
      </c>
      <c r="R2003" s="4">
        <f t="shared" si="380"/>
        <v>0</v>
      </c>
      <c r="S2003" s="31">
        <f t="shared" si="374"/>
        <v>0.20906250000000001</v>
      </c>
      <c r="T2003" s="31">
        <f t="shared" si="375"/>
        <v>0.78918981481481476</v>
      </c>
      <c r="U2003" s="4">
        <f t="shared" si="381"/>
        <v>0</v>
      </c>
      <c r="V2003" s="4" t="str">
        <f t="shared" si="382"/>
        <v/>
      </c>
      <c r="W2003" s="18" t="str">
        <f>IF(V2003="","",VLOOKUP(L2003,日射量と図３!$A$4:$C$368,3,TRUE)*238.85/100)</f>
        <v/>
      </c>
      <c r="X2003" s="4" t="str">
        <f t="shared" si="383"/>
        <v/>
      </c>
      <c r="Y2003" s="4" t="str">
        <f t="shared" si="376"/>
        <v/>
      </c>
      <c r="Z2003" s="4" t="str">
        <f t="shared" si="377"/>
        <v/>
      </c>
      <c r="AA2003" s="4" t="str">
        <f>IF($V2003="","",IF(Y2003&lt;36,0,IF(AND(36&lt;=Y2003,Y2003&lt;71),VLOOKUP($W2003,日射量と図３!$E$6:$F$34,2,TRUE),IF(AND(71&lt;=Y2003,Y2003&lt;107),VLOOKUP($W2003,日射量と図３!$E$6:$G$34,3,TRUE),IF(AND(107&lt;=Y2003,Y2003&lt;143),VLOOKUP($W2003,日射量と図３!$E$6:$H$34,4,TRUE),VLOOKUP($W2003,日射量と図３!$E$6:$I$34,5,TRUE))))))</f>
        <v/>
      </c>
      <c r="AB2003" s="4" t="str">
        <f>IF($V2003="","",IF(Z2003&lt;36,0,IF(AND(36&lt;=Z2003,Z2003&lt;71),VLOOKUP($W2003,日射量と図３!$E$6:$F$34,2,TRUE),IF(AND(71&lt;=Z2003,Z2003&lt;107),VLOOKUP($W2003,日射量と図３!$E$6:$G$34,3,TRUE),IF(AND(107&lt;=Z2003,Z2003&lt;143),VLOOKUP($W2003,日射量と図３!$E$6:$H$34,4,TRUE),VLOOKUP($W2003,日射量と図３!$E$6:$I$34,5,TRUE))))))</f>
        <v/>
      </c>
      <c r="AC2003" s="382" t="str">
        <f t="shared" si="384"/>
        <v/>
      </c>
      <c r="AD2003" s="382" t="str">
        <f t="shared" si="385"/>
        <v/>
      </c>
    </row>
    <row r="2004" spans="11:30" ht="13.5" customHeight="1">
      <c r="K2004" s="4">
        <f t="shared" si="378"/>
        <v>8</v>
      </c>
      <c r="L2004" s="34">
        <v>43335</v>
      </c>
      <c r="M2004" s="4">
        <v>84</v>
      </c>
      <c r="N2004" s="4">
        <v>9</v>
      </c>
      <c r="O2004" s="31">
        <v>0.33333333333333331</v>
      </c>
      <c r="P2004" s="35">
        <v>27.879999999999995</v>
      </c>
      <c r="Q2004" s="36">
        <f t="shared" si="379"/>
        <v>12</v>
      </c>
      <c r="R2004" s="4">
        <f t="shared" si="380"/>
        <v>0</v>
      </c>
      <c r="S2004" s="31">
        <f t="shared" si="374"/>
        <v>0.20906250000000001</v>
      </c>
      <c r="T2004" s="31">
        <f t="shared" si="375"/>
        <v>0.78918981481481476</v>
      </c>
      <c r="U2004" s="4">
        <f t="shared" si="381"/>
        <v>0</v>
      </c>
      <c r="V2004" s="4" t="str">
        <f t="shared" si="382"/>
        <v/>
      </c>
      <c r="W2004" s="18" t="str">
        <f>IF(V2004="","",VLOOKUP(L2004,日射量と図３!$A$4:$C$368,3,TRUE)*238.85/100)</f>
        <v/>
      </c>
      <c r="X2004" s="4" t="str">
        <f t="shared" si="383"/>
        <v/>
      </c>
      <c r="Y2004" s="4" t="str">
        <f t="shared" si="376"/>
        <v/>
      </c>
      <c r="Z2004" s="4" t="str">
        <f t="shared" si="377"/>
        <v/>
      </c>
      <c r="AA2004" s="4" t="str">
        <f>IF($V2004="","",IF(Y2004&lt;36,0,IF(AND(36&lt;=Y2004,Y2004&lt;71),VLOOKUP($W2004,日射量と図３!$E$6:$F$34,2,TRUE),IF(AND(71&lt;=Y2004,Y2004&lt;107),VLOOKUP($W2004,日射量と図３!$E$6:$G$34,3,TRUE),IF(AND(107&lt;=Y2004,Y2004&lt;143),VLOOKUP($W2004,日射量と図３!$E$6:$H$34,4,TRUE),VLOOKUP($W2004,日射量と図３!$E$6:$I$34,5,TRUE))))))</f>
        <v/>
      </c>
      <c r="AB2004" s="4" t="str">
        <f>IF($V2004="","",IF(Z2004&lt;36,0,IF(AND(36&lt;=Z2004,Z2004&lt;71),VLOOKUP($W2004,日射量と図３!$E$6:$F$34,2,TRUE),IF(AND(71&lt;=Z2004,Z2004&lt;107),VLOOKUP($W2004,日射量と図３!$E$6:$G$34,3,TRUE),IF(AND(107&lt;=Z2004,Z2004&lt;143),VLOOKUP($W2004,日射量と図３!$E$6:$H$34,4,TRUE),VLOOKUP($W2004,日射量と図３!$E$6:$I$34,5,TRUE))))))</f>
        <v/>
      </c>
      <c r="AC2004" s="382" t="str">
        <f t="shared" si="384"/>
        <v/>
      </c>
      <c r="AD2004" s="382" t="str">
        <f t="shared" si="385"/>
        <v/>
      </c>
    </row>
    <row r="2005" spans="11:30" ht="13.5" customHeight="1">
      <c r="K2005" s="4">
        <f t="shared" si="378"/>
        <v>8</v>
      </c>
      <c r="L2005" s="34">
        <v>43335</v>
      </c>
      <c r="M2005" s="4">
        <v>84</v>
      </c>
      <c r="N2005" s="4">
        <v>10</v>
      </c>
      <c r="O2005" s="31">
        <v>0.375</v>
      </c>
      <c r="P2005" s="35">
        <v>28.96</v>
      </c>
      <c r="Q2005" s="36">
        <f t="shared" si="379"/>
        <v>12</v>
      </c>
      <c r="R2005" s="4">
        <f t="shared" si="380"/>
        <v>0</v>
      </c>
      <c r="S2005" s="31">
        <f t="shared" ref="S2005:S2068" si="386">VLOOKUP(K2005,$AF$38:$AH$49,2,TRUE)</f>
        <v>0.20906250000000001</v>
      </c>
      <c r="T2005" s="31">
        <f t="shared" ref="T2005:T2068" si="387">VLOOKUP(K2005,$AF$38:$AH$49,3,TRUE)</f>
        <v>0.78918981481481476</v>
      </c>
      <c r="U2005" s="4">
        <f t="shared" si="381"/>
        <v>0</v>
      </c>
      <c r="V2005" s="4" t="str">
        <f t="shared" si="382"/>
        <v/>
      </c>
      <c r="W2005" s="18" t="str">
        <f>IF(V2005="","",VLOOKUP(L2005,日射量と図３!$A$4:$C$368,3,TRUE)*238.85/100)</f>
        <v/>
      </c>
      <c r="X2005" s="4" t="str">
        <f t="shared" si="383"/>
        <v/>
      </c>
      <c r="Y2005" s="4" t="str">
        <f t="shared" si="376"/>
        <v/>
      </c>
      <c r="Z2005" s="4" t="str">
        <f t="shared" si="377"/>
        <v/>
      </c>
      <c r="AA2005" s="4" t="str">
        <f>IF($V2005="","",IF(Y2005&lt;36,0,IF(AND(36&lt;=Y2005,Y2005&lt;71),VLOOKUP($W2005,日射量と図３!$E$6:$F$34,2,TRUE),IF(AND(71&lt;=Y2005,Y2005&lt;107),VLOOKUP($W2005,日射量と図３!$E$6:$G$34,3,TRUE),IF(AND(107&lt;=Y2005,Y2005&lt;143),VLOOKUP($W2005,日射量と図３!$E$6:$H$34,4,TRUE),VLOOKUP($W2005,日射量と図３!$E$6:$I$34,5,TRUE))))))</f>
        <v/>
      </c>
      <c r="AB2005" s="4" t="str">
        <f>IF($V2005="","",IF(Z2005&lt;36,0,IF(AND(36&lt;=Z2005,Z2005&lt;71),VLOOKUP($W2005,日射量と図３!$E$6:$F$34,2,TRUE),IF(AND(71&lt;=Z2005,Z2005&lt;107),VLOOKUP($W2005,日射量と図３!$E$6:$G$34,3,TRUE),IF(AND(107&lt;=Z2005,Z2005&lt;143),VLOOKUP($W2005,日射量と図３!$E$6:$H$34,4,TRUE),VLOOKUP($W2005,日射量と図３!$E$6:$I$34,5,TRUE))))))</f>
        <v/>
      </c>
      <c r="AC2005" s="382" t="str">
        <f t="shared" si="384"/>
        <v/>
      </c>
      <c r="AD2005" s="382" t="str">
        <f t="shared" si="385"/>
        <v/>
      </c>
    </row>
    <row r="2006" spans="11:30" ht="13.5" customHeight="1">
      <c r="K2006" s="4">
        <f t="shared" si="378"/>
        <v>8</v>
      </c>
      <c r="L2006" s="34">
        <v>43335</v>
      </c>
      <c r="M2006" s="4">
        <v>84</v>
      </c>
      <c r="N2006" s="4">
        <v>11</v>
      </c>
      <c r="O2006" s="31">
        <v>0.41666666666666669</v>
      </c>
      <c r="P2006" s="35">
        <v>30.619999999999997</v>
      </c>
      <c r="Q2006" s="36">
        <f t="shared" si="379"/>
        <v>12</v>
      </c>
      <c r="R2006" s="4">
        <f t="shared" si="380"/>
        <v>0</v>
      </c>
      <c r="S2006" s="31">
        <f t="shared" si="386"/>
        <v>0.20906250000000001</v>
      </c>
      <c r="T2006" s="31">
        <f t="shared" si="387"/>
        <v>0.78918981481481476</v>
      </c>
      <c r="U2006" s="4">
        <f t="shared" si="381"/>
        <v>0</v>
      </c>
      <c r="V2006" s="4" t="str">
        <f t="shared" si="382"/>
        <v/>
      </c>
      <c r="W2006" s="18" t="str">
        <f>IF(V2006="","",VLOOKUP(L2006,日射量と図３!$A$4:$C$368,3,TRUE)*238.85/100)</f>
        <v/>
      </c>
      <c r="X2006" s="4" t="str">
        <f t="shared" si="383"/>
        <v/>
      </c>
      <c r="Y2006" s="4" t="str">
        <f t="shared" si="376"/>
        <v/>
      </c>
      <c r="Z2006" s="4" t="str">
        <f t="shared" si="377"/>
        <v/>
      </c>
      <c r="AA2006" s="4" t="str">
        <f>IF($V2006="","",IF(Y2006&lt;36,0,IF(AND(36&lt;=Y2006,Y2006&lt;71),VLOOKUP($W2006,日射量と図３!$E$6:$F$34,2,TRUE),IF(AND(71&lt;=Y2006,Y2006&lt;107),VLOOKUP($W2006,日射量と図３!$E$6:$G$34,3,TRUE),IF(AND(107&lt;=Y2006,Y2006&lt;143),VLOOKUP($W2006,日射量と図３!$E$6:$H$34,4,TRUE),VLOOKUP($W2006,日射量と図３!$E$6:$I$34,5,TRUE))))))</f>
        <v/>
      </c>
      <c r="AB2006" s="4" t="str">
        <f>IF($V2006="","",IF(Z2006&lt;36,0,IF(AND(36&lt;=Z2006,Z2006&lt;71),VLOOKUP($W2006,日射量と図３!$E$6:$F$34,2,TRUE),IF(AND(71&lt;=Z2006,Z2006&lt;107),VLOOKUP($W2006,日射量と図３!$E$6:$G$34,3,TRUE),IF(AND(107&lt;=Z2006,Z2006&lt;143),VLOOKUP($W2006,日射量と図３!$E$6:$H$34,4,TRUE),VLOOKUP($W2006,日射量と図３!$E$6:$I$34,5,TRUE))))))</f>
        <v/>
      </c>
      <c r="AC2006" s="382" t="str">
        <f t="shared" si="384"/>
        <v/>
      </c>
      <c r="AD2006" s="382" t="str">
        <f t="shared" si="385"/>
        <v/>
      </c>
    </row>
    <row r="2007" spans="11:30" ht="13.5" customHeight="1">
      <c r="K2007" s="4">
        <f t="shared" si="378"/>
        <v>8</v>
      </c>
      <c r="L2007" s="34">
        <v>43335</v>
      </c>
      <c r="M2007" s="4">
        <v>84</v>
      </c>
      <c r="N2007" s="4">
        <v>12</v>
      </c>
      <c r="O2007" s="31">
        <v>0.45833333333333331</v>
      </c>
      <c r="P2007" s="35">
        <v>31.03</v>
      </c>
      <c r="Q2007" s="36">
        <f t="shared" si="379"/>
        <v>12</v>
      </c>
      <c r="R2007" s="4">
        <f t="shared" si="380"/>
        <v>0</v>
      </c>
      <c r="S2007" s="31">
        <f t="shared" si="386"/>
        <v>0.20906250000000001</v>
      </c>
      <c r="T2007" s="31">
        <f t="shared" si="387"/>
        <v>0.78918981481481476</v>
      </c>
      <c r="U2007" s="4">
        <f t="shared" si="381"/>
        <v>0</v>
      </c>
      <c r="V2007" s="4" t="str">
        <f t="shared" si="382"/>
        <v/>
      </c>
      <c r="W2007" s="18" t="str">
        <f>IF(V2007="","",VLOOKUP(L2007,日射量と図３!$A$4:$C$368,3,TRUE)*238.85/100)</f>
        <v/>
      </c>
      <c r="X2007" s="4" t="str">
        <f t="shared" si="383"/>
        <v/>
      </c>
      <c r="Y2007" s="4" t="str">
        <f t="shared" si="376"/>
        <v/>
      </c>
      <c r="Z2007" s="4" t="str">
        <f t="shared" si="377"/>
        <v/>
      </c>
      <c r="AA2007" s="4" t="str">
        <f>IF($V2007="","",IF(Y2007&lt;36,0,IF(AND(36&lt;=Y2007,Y2007&lt;71),VLOOKUP($W2007,日射量と図３!$E$6:$F$34,2,TRUE),IF(AND(71&lt;=Y2007,Y2007&lt;107),VLOOKUP($W2007,日射量と図３!$E$6:$G$34,3,TRUE),IF(AND(107&lt;=Y2007,Y2007&lt;143),VLOOKUP($W2007,日射量と図３!$E$6:$H$34,4,TRUE),VLOOKUP($W2007,日射量と図３!$E$6:$I$34,5,TRUE))))))</f>
        <v/>
      </c>
      <c r="AB2007" s="4" t="str">
        <f>IF($V2007="","",IF(Z2007&lt;36,0,IF(AND(36&lt;=Z2007,Z2007&lt;71),VLOOKUP($W2007,日射量と図３!$E$6:$F$34,2,TRUE),IF(AND(71&lt;=Z2007,Z2007&lt;107),VLOOKUP($W2007,日射量と図３!$E$6:$G$34,3,TRUE),IF(AND(107&lt;=Z2007,Z2007&lt;143),VLOOKUP($W2007,日射量と図３!$E$6:$H$34,4,TRUE),VLOOKUP($W2007,日射量と図３!$E$6:$I$34,5,TRUE))))))</f>
        <v/>
      </c>
      <c r="AC2007" s="382" t="str">
        <f t="shared" si="384"/>
        <v/>
      </c>
      <c r="AD2007" s="382" t="str">
        <f t="shared" si="385"/>
        <v/>
      </c>
    </row>
    <row r="2008" spans="11:30" ht="13.5" customHeight="1">
      <c r="K2008" s="4">
        <f t="shared" si="378"/>
        <v>8</v>
      </c>
      <c r="L2008" s="34">
        <v>43335</v>
      </c>
      <c r="M2008" s="4">
        <v>84</v>
      </c>
      <c r="N2008" s="4">
        <v>13</v>
      </c>
      <c r="O2008" s="31">
        <v>0.5</v>
      </c>
      <c r="P2008" s="35">
        <v>31.889999999999997</v>
      </c>
      <c r="Q2008" s="36">
        <f t="shared" si="379"/>
        <v>12</v>
      </c>
      <c r="R2008" s="4">
        <f t="shared" si="380"/>
        <v>0</v>
      </c>
      <c r="S2008" s="31">
        <f t="shared" si="386"/>
        <v>0.20906250000000001</v>
      </c>
      <c r="T2008" s="31">
        <f t="shared" si="387"/>
        <v>0.78918981481481476</v>
      </c>
      <c r="U2008" s="4">
        <f t="shared" si="381"/>
        <v>0</v>
      </c>
      <c r="V2008" s="4" t="str">
        <f t="shared" si="382"/>
        <v/>
      </c>
      <c r="W2008" s="18" t="str">
        <f>IF(V2008="","",VLOOKUP(L2008,日射量と図３!$A$4:$C$368,3,TRUE)*238.85/100)</f>
        <v/>
      </c>
      <c r="X2008" s="4" t="str">
        <f t="shared" si="383"/>
        <v/>
      </c>
      <c r="Y2008" s="4" t="str">
        <f t="shared" si="376"/>
        <v/>
      </c>
      <c r="Z2008" s="4" t="str">
        <f t="shared" si="377"/>
        <v/>
      </c>
      <c r="AA2008" s="4" t="str">
        <f>IF($V2008="","",IF(Y2008&lt;36,0,IF(AND(36&lt;=Y2008,Y2008&lt;71),VLOOKUP($W2008,日射量と図３!$E$6:$F$34,2,TRUE),IF(AND(71&lt;=Y2008,Y2008&lt;107),VLOOKUP($W2008,日射量と図３!$E$6:$G$34,3,TRUE),IF(AND(107&lt;=Y2008,Y2008&lt;143),VLOOKUP($W2008,日射量と図３!$E$6:$H$34,4,TRUE),VLOOKUP($W2008,日射量と図３!$E$6:$I$34,5,TRUE))))))</f>
        <v/>
      </c>
      <c r="AB2008" s="4" t="str">
        <f>IF($V2008="","",IF(Z2008&lt;36,0,IF(AND(36&lt;=Z2008,Z2008&lt;71),VLOOKUP($W2008,日射量と図３!$E$6:$F$34,2,TRUE),IF(AND(71&lt;=Z2008,Z2008&lt;107),VLOOKUP($W2008,日射量と図３!$E$6:$G$34,3,TRUE),IF(AND(107&lt;=Z2008,Z2008&lt;143),VLOOKUP($W2008,日射量と図３!$E$6:$H$34,4,TRUE),VLOOKUP($W2008,日射量と図３!$E$6:$I$34,5,TRUE))))))</f>
        <v/>
      </c>
      <c r="AC2008" s="382" t="str">
        <f t="shared" si="384"/>
        <v/>
      </c>
      <c r="AD2008" s="382" t="str">
        <f t="shared" si="385"/>
        <v/>
      </c>
    </row>
    <row r="2009" spans="11:30" ht="13.5" customHeight="1">
      <c r="K2009" s="4">
        <f t="shared" si="378"/>
        <v>8</v>
      </c>
      <c r="L2009" s="34">
        <v>43335</v>
      </c>
      <c r="M2009" s="4">
        <v>84</v>
      </c>
      <c r="N2009" s="4">
        <v>14</v>
      </c>
      <c r="O2009" s="31">
        <v>0.54166666666666663</v>
      </c>
      <c r="P2009" s="35">
        <v>31.359999999999996</v>
      </c>
      <c r="Q2009" s="36">
        <f t="shared" si="379"/>
        <v>12</v>
      </c>
      <c r="R2009" s="4">
        <f t="shared" si="380"/>
        <v>0</v>
      </c>
      <c r="S2009" s="31">
        <f t="shared" si="386"/>
        <v>0.20906250000000001</v>
      </c>
      <c r="T2009" s="31">
        <f t="shared" si="387"/>
        <v>0.78918981481481476</v>
      </c>
      <c r="U2009" s="4">
        <f t="shared" si="381"/>
        <v>0</v>
      </c>
      <c r="V2009" s="4" t="str">
        <f t="shared" si="382"/>
        <v/>
      </c>
      <c r="W2009" s="18" t="str">
        <f>IF(V2009="","",VLOOKUP(L2009,日射量と図３!$A$4:$C$368,3,TRUE)*238.85/100)</f>
        <v/>
      </c>
      <c r="X2009" s="4" t="str">
        <f t="shared" si="383"/>
        <v/>
      </c>
      <c r="Y2009" s="4" t="str">
        <f t="shared" si="376"/>
        <v/>
      </c>
      <c r="Z2009" s="4" t="str">
        <f t="shared" si="377"/>
        <v/>
      </c>
      <c r="AA2009" s="4" t="str">
        <f>IF($V2009="","",IF(Y2009&lt;36,0,IF(AND(36&lt;=Y2009,Y2009&lt;71),VLOOKUP($W2009,日射量と図３!$E$6:$F$34,2,TRUE),IF(AND(71&lt;=Y2009,Y2009&lt;107),VLOOKUP($W2009,日射量と図３!$E$6:$G$34,3,TRUE),IF(AND(107&lt;=Y2009,Y2009&lt;143),VLOOKUP($W2009,日射量と図３!$E$6:$H$34,4,TRUE),VLOOKUP($W2009,日射量と図３!$E$6:$I$34,5,TRUE))))))</f>
        <v/>
      </c>
      <c r="AB2009" s="4" t="str">
        <f>IF($V2009="","",IF(Z2009&lt;36,0,IF(AND(36&lt;=Z2009,Z2009&lt;71),VLOOKUP($W2009,日射量と図３!$E$6:$F$34,2,TRUE),IF(AND(71&lt;=Z2009,Z2009&lt;107),VLOOKUP($W2009,日射量と図３!$E$6:$G$34,3,TRUE),IF(AND(107&lt;=Z2009,Z2009&lt;143),VLOOKUP($W2009,日射量と図３!$E$6:$H$34,4,TRUE),VLOOKUP($W2009,日射量と図３!$E$6:$I$34,5,TRUE))))))</f>
        <v/>
      </c>
      <c r="AC2009" s="382" t="str">
        <f t="shared" si="384"/>
        <v/>
      </c>
      <c r="AD2009" s="382" t="str">
        <f t="shared" si="385"/>
        <v/>
      </c>
    </row>
    <row r="2010" spans="11:30" ht="13.5" customHeight="1">
      <c r="K2010" s="4">
        <f t="shared" si="378"/>
        <v>8</v>
      </c>
      <c r="L2010" s="34">
        <v>43335</v>
      </c>
      <c r="M2010" s="4">
        <v>84</v>
      </c>
      <c r="N2010" s="4">
        <v>15</v>
      </c>
      <c r="O2010" s="31">
        <v>0.58333333333333337</v>
      </c>
      <c r="P2010" s="35">
        <v>31.460000000000008</v>
      </c>
      <c r="Q2010" s="36">
        <f t="shared" si="379"/>
        <v>12</v>
      </c>
      <c r="R2010" s="4">
        <f t="shared" si="380"/>
        <v>0</v>
      </c>
      <c r="S2010" s="31">
        <f t="shared" si="386"/>
        <v>0.20906250000000001</v>
      </c>
      <c r="T2010" s="31">
        <f t="shared" si="387"/>
        <v>0.78918981481481476</v>
      </c>
      <c r="U2010" s="4">
        <f t="shared" si="381"/>
        <v>0</v>
      </c>
      <c r="V2010" s="4" t="str">
        <f t="shared" si="382"/>
        <v/>
      </c>
      <c r="W2010" s="18" t="str">
        <f>IF(V2010="","",VLOOKUP(L2010,日射量と図３!$A$4:$C$368,3,TRUE)*238.85/100)</f>
        <v/>
      </c>
      <c r="X2010" s="4" t="str">
        <f t="shared" si="383"/>
        <v/>
      </c>
      <c r="Y2010" s="4" t="str">
        <f t="shared" si="376"/>
        <v/>
      </c>
      <c r="Z2010" s="4" t="str">
        <f t="shared" si="377"/>
        <v/>
      </c>
      <c r="AA2010" s="4" t="str">
        <f>IF($V2010="","",IF(Y2010&lt;36,0,IF(AND(36&lt;=Y2010,Y2010&lt;71),VLOOKUP($W2010,日射量と図３!$E$6:$F$34,2,TRUE),IF(AND(71&lt;=Y2010,Y2010&lt;107),VLOOKUP($W2010,日射量と図３!$E$6:$G$34,3,TRUE),IF(AND(107&lt;=Y2010,Y2010&lt;143),VLOOKUP($W2010,日射量と図３!$E$6:$H$34,4,TRUE),VLOOKUP($W2010,日射量と図３!$E$6:$I$34,5,TRUE))))))</f>
        <v/>
      </c>
      <c r="AB2010" s="4" t="str">
        <f>IF($V2010="","",IF(Z2010&lt;36,0,IF(AND(36&lt;=Z2010,Z2010&lt;71),VLOOKUP($W2010,日射量と図３!$E$6:$F$34,2,TRUE),IF(AND(71&lt;=Z2010,Z2010&lt;107),VLOOKUP($W2010,日射量と図３!$E$6:$G$34,3,TRUE),IF(AND(107&lt;=Z2010,Z2010&lt;143),VLOOKUP($W2010,日射量と図３!$E$6:$H$34,4,TRUE),VLOOKUP($W2010,日射量と図３!$E$6:$I$34,5,TRUE))))))</f>
        <v/>
      </c>
      <c r="AC2010" s="382" t="str">
        <f t="shared" si="384"/>
        <v/>
      </c>
      <c r="AD2010" s="382" t="str">
        <f t="shared" si="385"/>
        <v/>
      </c>
    </row>
    <row r="2011" spans="11:30" ht="13.5" customHeight="1">
      <c r="K2011" s="4">
        <f t="shared" si="378"/>
        <v>8</v>
      </c>
      <c r="L2011" s="34">
        <v>43335</v>
      </c>
      <c r="M2011" s="4">
        <v>84</v>
      </c>
      <c r="N2011" s="4">
        <v>16</v>
      </c>
      <c r="O2011" s="31">
        <v>0.625</v>
      </c>
      <c r="P2011" s="35">
        <v>31.079999999999995</v>
      </c>
      <c r="Q2011" s="36">
        <f t="shared" si="379"/>
        <v>16</v>
      </c>
      <c r="R2011" s="4">
        <f t="shared" si="380"/>
        <v>0</v>
      </c>
      <c r="S2011" s="31">
        <f t="shared" si="386"/>
        <v>0.20906250000000001</v>
      </c>
      <c r="T2011" s="31">
        <f t="shared" si="387"/>
        <v>0.78918981481481476</v>
      </c>
      <c r="U2011" s="4">
        <f t="shared" si="381"/>
        <v>0</v>
      </c>
      <c r="V2011" s="4" t="str">
        <f t="shared" si="382"/>
        <v/>
      </c>
      <c r="W2011" s="18" t="str">
        <f>IF(V2011="","",VLOOKUP(L2011,日射量と図３!$A$4:$C$368,3,TRUE)*238.85/100)</f>
        <v/>
      </c>
      <c r="X2011" s="4" t="str">
        <f t="shared" si="383"/>
        <v/>
      </c>
      <c r="Y2011" s="4" t="str">
        <f t="shared" si="376"/>
        <v/>
      </c>
      <c r="Z2011" s="4" t="str">
        <f t="shared" si="377"/>
        <v/>
      </c>
      <c r="AA2011" s="4" t="str">
        <f>IF($V2011="","",IF(Y2011&lt;36,0,IF(AND(36&lt;=Y2011,Y2011&lt;71),VLOOKUP($W2011,日射量と図３!$E$6:$F$34,2,TRUE),IF(AND(71&lt;=Y2011,Y2011&lt;107),VLOOKUP($W2011,日射量と図３!$E$6:$G$34,3,TRUE),IF(AND(107&lt;=Y2011,Y2011&lt;143),VLOOKUP($W2011,日射量と図３!$E$6:$H$34,4,TRUE),VLOOKUP($W2011,日射量と図３!$E$6:$I$34,5,TRUE))))))</f>
        <v/>
      </c>
      <c r="AB2011" s="4" t="str">
        <f>IF($V2011="","",IF(Z2011&lt;36,0,IF(AND(36&lt;=Z2011,Z2011&lt;71),VLOOKUP($W2011,日射量と図３!$E$6:$F$34,2,TRUE),IF(AND(71&lt;=Z2011,Z2011&lt;107),VLOOKUP($W2011,日射量と図３!$E$6:$G$34,3,TRUE),IF(AND(107&lt;=Z2011,Z2011&lt;143),VLOOKUP($W2011,日射量と図３!$E$6:$H$34,4,TRUE),VLOOKUP($W2011,日射量と図３!$E$6:$I$34,5,TRUE))))))</f>
        <v/>
      </c>
      <c r="AC2011" s="382" t="str">
        <f t="shared" si="384"/>
        <v/>
      </c>
      <c r="AD2011" s="382" t="str">
        <f t="shared" si="385"/>
        <v/>
      </c>
    </row>
    <row r="2012" spans="11:30" ht="13.5" customHeight="1">
      <c r="K2012" s="4">
        <f t="shared" si="378"/>
        <v>8</v>
      </c>
      <c r="L2012" s="34">
        <v>43335</v>
      </c>
      <c r="M2012" s="4">
        <v>84</v>
      </c>
      <c r="N2012" s="4">
        <v>17</v>
      </c>
      <c r="O2012" s="31">
        <v>0.66666666666666663</v>
      </c>
      <c r="P2012" s="35">
        <v>30.869999999999997</v>
      </c>
      <c r="Q2012" s="36">
        <f t="shared" si="379"/>
        <v>16</v>
      </c>
      <c r="R2012" s="4">
        <f t="shared" si="380"/>
        <v>0</v>
      </c>
      <c r="S2012" s="31">
        <f t="shared" si="386"/>
        <v>0.20906250000000001</v>
      </c>
      <c r="T2012" s="31">
        <f t="shared" si="387"/>
        <v>0.78918981481481476</v>
      </c>
      <c r="U2012" s="4">
        <f t="shared" si="381"/>
        <v>0</v>
      </c>
      <c r="V2012" s="4" t="str">
        <f t="shared" si="382"/>
        <v/>
      </c>
      <c r="W2012" s="18" t="str">
        <f>IF(V2012="","",VLOOKUP(L2012,日射量と図３!$A$4:$C$368,3,TRUE)*238.85/100)</f>
        <v/>
      </c>
      <c r="X2012" s="4" t="str">
        <f t="shared" si="383"/>
        <v/>
      </c>
      <c r="Y2012" s="4" t="str">
        <f t="shared" si="376"/>
        <v/>
      </c>
      <c r="Z2012" s="4" t="str">
        <f t="shared" si="377"/>
        <v/>
      </c>
      <c r="AA2012" s="4" t="str">
        <f>IF($V2012="","",IF(Y2012&lt;36,0,IF(AND(36&lt;=Y2012,Y2012&lt;71),VLOOKUP($W2012,日射量と図３!$E$6:$F$34,2,TRUE),IF(AND(71&lt;=Y2012,Y2012&lt;107),VLOOKUP($W2012,日射量と図３!$E$6:$G$34,3,TRUE),IF(AND(107&lt;=Y2012,Y2012&lt;143),VLOOKUP($W2012,日射量と図３!$E$6:$H$34,4,TRUE),VLOOKUP($W2012,日射量と図３!$E$6:$I$34,5,TRUE))))))</f>
        <v/>
      </c>
      <c r="AB2012" s="4" t="str">
        <f>IF($V2012="","",IF(Z2012&lt;36,0,IF(AND(36&lt;=Z2012,Z2012&lt;71),VLOOKUP($W2012,日射量と図３!$E$6:$F$34,2,TRUE),IF(AND(71&lt;=Z2012,Z2012&lt;107),VLOOKUP($W2012,日射量と図３!$E$6:$G$34,3,TRUE),IF(AND(107&lt;=Z2012,Z2012&lt;143),VLOOKUP($W2012,日射量と図３!$E$6:$H$34,4,TRUE),VLOOKUP($W2012,日射量と図３!$E$6:$I$34,5,TRUE))))))</f>
        <v/>
      </c>
      <c r="AC2012" s="382" t="str">
        <f t="shared" si="384"/>
        <v/>
      </c>
      <c r="AD2012" s="382" t="str">
        <f t="shared" si="385"/>
        <v/>
      </c>
    </row>
    <row r="2013" spans="11:30" ht="13.5" customHeight="1">
      <c r="K2013" s="4">
        <f t="shared" si="378"/>
        <v>8</v>
      </c>
      <c r="L2013" s="34">
        <v>43335</v>
      </c>
      <c r="M2013" s="4">
        <v>84</v>
      </c>
      <c r="N2013" s="4">
        <v>18</v>
      </c>
      <c r="O2013" s="31">
        <v>0.70833333333333337</v>
      </c>
      <c r="P2013" s="35">
        <v>29.95</v>
      </c>
      <c r="Q2013" s="36">
        <f t="shared" si="379"/>
        <v>16</v>
      </c>
      <c r="R2013" s="4">
        <f t="shared" si="380"/>
        <v>0</v>
      </c>
      <c r="S2013" s="31">
        <f t="shared" si="386"/>
        <v>0.20906250000000001</v>
      </c>
      <c r="T2013" s="31">
        <f t="shared" si="387"/>
        <v>0.78918981481481476</v>
      </c>
      <c r="U2013" s="4">
        <f t="shared" si="381"/>
        <v>0</v>
      </c>
      <c r="V2013" s="4" t="str">
        <f t="shared" si="382"/>
        <v/>
      </c>
      <c r="W2013" s="18" t="str">
        <f>IF(V2013="","",VLOOKUP(L2013,日射量と図３!$A$4:$C$368,3,TRUE)*238.85/100)</f>
        <v/>
      </c>
      <c r="X2013" s="4" t="str">
        <f t="shared" si="383"/>
        <v/>
      </c>
      <c r="Y2013" s="4" t="str">
        <f t="shared" si="376"/>
        <v/>
      </c>
      <c r="Z2013" s="4" t="str">
        <f t="shared" si="377"/>
        <v/>
      </c>
      <c r="AA2013" s="4" t="str">
        <f>IF($V2013="","",IF(Y2013&lt;36,0,IF(AND(36&lt;=Y2013,Y2013&lt;71),VLOOKUP($W2013,日射量と図３!$E$6:$F$34,2,TRUE),IF(AND(71&lt;=Y2013,Y2013&lt;107),VLOOKUP($W2013,日射量と図３!$E$6:$G$34,3,TRUE),IF(AND(107&lt;=Y2013,Y2013&lt;143),VLOOKUP($W2013,日射量と図３!$E$6:$H$34,4,TRUE),VLOOKUP($W2013,日射量と図３!$E$6:$I$34,5,TRUE))))))</f>
        <v/>
      </c>
      <c r="AB2013" s="4" t="str">
        <f>IF($V2013="","",IF(Z2013&lt;36,0,IF(AND(36&lt;=Z2013,Z2013&lt;71),VLOOKUP($W2013,日射量と図３!$E$6:$F$34,2,TRUE),IF(AND(71&lt;=Z2013,Z2013&lt;107),VLOOKUP($W2013,日射量と図３!$E$6:$G$34,3,TRUE),IF(AND(107&lt;=Z2013,Z2013&lt;143),VLOOKUP($W2013,日射量と図３!$E$6:$H$34,4,TRUE),VLOOKUP($W2013,日射量と図３!$E$6:$I$34,5,TRUE))))))</f>
        <v/>
      </c>
      <c r="AC2013" s="382" t="str">
        <f t="shared" si="384"/>
        <v/>
      </c>
      <c r="AD2013" s="382" t="str">
        <f t="shared" si="385"/>
        <v/>
      </c>
    </row>
    <row r="2014" spans="11:30" ht="13.5" customHeight="1">
      <c r="K2014" s="4">
        <f t="shared" si="378"/>
        <v>8</v>
      </c>
      <c r="L2014" s="34">
        <v>43335</v>
      </c>
      <c r="M2014" s="4">
        <v>84</v>
      </c>
      <c r="N2014" s="4">
        <v>19</v>
      </c>
      <c r="O2014" s="31">
        <v>0.75</v>
      </c>
      <c r="P2014" s="35">
        <v>28.970000000000006</v>
      </c>
      <c r="Q2014" s="36">
        <f t="shared" si="379"/>
        <v>16</v>
      </c>
      <c r="R2014" s="4">
        <f t="shared" si="380"/>
        <v>0</v>
      </c>
      <c r="S2014" s="31">
        <f t="shared" si="386"/>
        <v>0.20906250000000001</v>
      </c>
      <c r="T2014" s="31">
        <f t="shared" si="387"/>
        <v>0.78918981481481476</v>
      </c>
      <c r="U2014" s="4">
        <f t="shared" si="381"/>
        <v>0</v>
      </c>
      <c r="V2014" s="4" t="str">
        <f t="shared" si="382"/>
        <v/>
      </c>
      <c r="W2014" s="18" t="str">
        <f>IF(V2014="","",VLOOKUP(L2014,日射量と図３!$A$4:$C$368,3,TRUE)*238.85/100)</f>
        <v/>
      </c>
      <c r="X2014" s="4" t="str">
        <f t="shared" si="383"/>
        <v/>
      </c>
      <c r="Y2014" s="4" t="str">
        <f t="shared" si="376"/>
        <v/>
      </c>
      <c r="Z2014" s="4" t="str">
        <f t="shared" si="377"/>
        <v/>
      </c>
      <c r="AA2014" s="4" t="str">
        <f>IF($V2014="","",IF(Y2014&lt;36,0,IF(AND(36&lt;=Y2014,Y2014&lt;71),VLOOKUP($W2014,日射量と図３!$E$6:$F$34,2,TRUE),IF(AND(71&lt;=Y2014,Y2014&lt;107),VLOOKUP($W2014,日射量と図３!$E$6:$G$34,3,TRUE),IF(AND(107&lt;=Y2014,Y2014&lt;143),VLOOKUP($W2014,日射量と図３!$E$6:$H$34,4,TRUE),VLOOKUP($W2014,日射量と図３!$E$6:$I$34,5,TRUE))))))</f>
        <v/>
      </c>
      <c r="AB2014" s="4" t="str">
        <f>IF($V2014="","",IF(Z2014&lt;36,0,IF(AND(36&lt;=Z2014,Z2014&lt;71),VLOOKUP($W2014,日射量と図３!$E$6:$F$34,2,TRUE),IF(AND(71&lt;=Z2014,Z2014&lt;107),VLOOKUP($W2014,日射量と図３!$E$6:$G$34,3,TRUE),IF(AND(107&lt;=Z2014,Z2014&lt;143),VLOOKUP($W2014,日射量と図３!$E$6:$H$34,4,TRUE),VLOOKUP($W2014,日射量と図３!$E$6:$I$34,5,TRUE))))))</f>
        <v/>
      </c>
      <c r="AC2014" s="382" t="str">
        <f t="shared" si="384"/>
        <v/>
      </c>
      <c r="AD2014" s="382" t="str">
        <f t="shared" si="385"/>
        <v/>
      </c>
    </row>
    <row r="2015" spans="11:30" ht="13.5" customHeight="1">
      <c r="K2015" s="4">
        <f t="shared" si="378"/>
        <v>8</v>
      </c>
      <c r="L2015" s="34">
        <v>43335</v>
      </c>
      <c r="M2015" s="4">
        <v>84</v>
      </c>
      <c r="N2015" s="4">
        <v>20</v>
      </c>
      <c r="O2015" s="31">
        <v>0.79166666666666663</v>
      </c>
      <c r="P2015" s="35">
        <v>28.320000000000004</v>
      </c>
      <c r="Q2015" s="36">
        <f t="shared" si="379"/>
        <v>16</v>
      </c>
      <c r="R2015" s="4">
        <f t="shared" si="380"/>
        <v>0</v>
      </c>
      <c r="S2015" s="31">
        <f t="shared" si="386"/>
        <v>0.20906250000000001</v>
      </c>
      <c r="T2015" s="31">
        <f t="shared" si="387"/>
        <v>0.78918981481481476</v>
      </c>
      <c r="U2015" s="4">
        <f t="shared" si="381"/>
        <v>0</v>
      </c>
      <c r="V2015" s="4" t="str">
        <f t="shared" si="382"/>
        <v/>
      </c>
      <c r="W2015" s="18" t="str">
        <f>IF(V2015="","",VLOOKUP(L2015,日射量と図３!$A$4:$C$368,3,TRUE)*238.85/100)</f>
        <v/>
      </c>
      <c r="X2015" s="4" t="str">
        <f t="shared" si="383"/>
        <v/>
      </c>
      <c r="Y2015" s="4" t="str">
        <f t="shared" ref="Y2015:Y2078" si="388">IF(V2015="","",$AH$30*V2015/(($AG$18/$AH$18)*X2015))</f>
        <v/>
      </c>
      <c r="Z2015" s="4" t="str">
        <f t="shared" ref="Z2015:Z2078" si="389">IF(V2015="","",$AH$30*V2015/(($AG$19/$AH$19)*X2015))</f>
        <v/>
      </c>
      <c r="AA2015" s="4" t="str">
        <f>IF($V2015="","",IF(Y2015&lt;36,0,IF(AND(36&lt;=Y2015,Y2015&lt;71),VLOOKUP($W2015,日射量と図３!$E$6:$F$34,2,TRUE),IF(AND(71&lt;=Y2015,Y2015&lt;107),VLOOKUP($W2015,日射量と図３!$E$6:$G$34,3,TRUE),IF(AND(107&lt;=Y2015,Y2015&lt;143),VLOOKUP($W2015,日射量と図３!$E$6:$H$34,4,TRUE),VLOOKUP($W2015,日射量と図３!$E$6:$I$34,5,TRUE))))))</f>
        <v/>
      </c>
      <c r="AB2015" s="4" t="str">
        <f>IF($V2015="","",IF(Z2015&lt;36,0,IF(AND(36&lt;=Z2015,Z2015&lt;71),VLOOKUP($W2015,日射量と図３!$E$6:$F$34,2,TRUE),IF(AND(71&lt;=Z2015,Z2015&lt;107),VLOOKUP($W2015,日射量と図３!$E$6:$G$34,3,TRUE),IF(AND(107&lt;=Z2015,Z2015&lt;143),VLOOKUP($W2015,日射量と図３!$E$6:$H$34,4,TRUE),VLOOKUP($W2015,日射量と図３!$E$6:$I$34,5,TRUE))))))</f>
        <v/>
      </c>
      <c r="AC2015" s="382" t="str">
        <f t="shared" si="384"/>
        <v/>
      </c>
      <c r="AD2015" s="382" t="str">
        <f t="shared" si="385"/>
        <v/>
      </c>
    </row>
    <row r="2016" spans="11:30" ht="13.5" customHeight="1">
      <c r="K2016" s="4">
        <f t="shared" si="378"/>
        <v>8</v>
      </c>
      <c r="L2016" s="34">
        <v>43335</v>
      </c>
      <c r="M2016" s="4">
        <v>84</v>
      </c>
      <c r="N2016" s="4">
        <v>21</v>
      </c>
      <c r="O2016" s="31">
        <v>0.83333333333333337</v>
      </c>
      <c r="P2016" s="35">
        <v>28.040000000000003</v>
      </c>
      <c r="Q2016" s="36">
        <f t="shared" si="379"/>
        <v>16</v>
      </c>
      <c r="R2016" s="4">
        <f t="shared" si="380"/>
        <v>0</v>
      </c>
      <c r="S2016" s="31">
        <f t="shared" si="386"/>
        <v>0.20906250000000001</v>
      </c>
      <c r="T2016" s="31">
        <f t="shared" si="387"/>
        <v>0.78918981481481476</v>
      </c>
      <c r="U2016" s="4">
        <f t="shared" si="381"/>
        <v>0</v>
      </c>
      <c r="V2016" s="4" t="str">
        <f t="shared" si="382"/>
        <v/>
      </c>
      <c r="W2016" s="18" t="str">
        <f>IF(V2016="","",VLOOKUP(L2016,日射量と図３!$A$4:$C$368,3,TRUE)*238.85/100)</f>
        <v/>
      </c>
      <c r="X2016" s="4" t="str">
        <f t="shared" si="383"/>
        <v/>
      </c>
      <c r="Y2016" s="4" t="str">
        <f t="shared" si="388"/>
        <v/>
      </c>
      <c r="Z2016" s="4" t="str">
        <f t="shared" si="389"/>
        <v/>
      </c>
      <c r="AA2016" s="4" t="str">
        <f>IF($V2016="","",IF(Y2016&lt;36,0,IF(AND(36&lt;=Y2016,Y2016&lt;71),VLOOKUP($W2016,日射量と図３!$E$6:$F$34,2,TRUE),IF(AND(71&lt;=Y2016,Y2016&lt;107),VLOOKUP($W2016,日射量と図３!$E$6:$G$34,3,TRUE),IF(AND(107&lt;=Y2016,Y2016&lt;143),VLOOKUP($W2016,日射量と図３!$E$6:$H$34,4,TRUE),VLOOKUP($W2016,日射量と図３!$E$6:$I$34,5,TRUE))))))</f>
        <v/>
      </c>
      <c r="AB2016" s="4" t="str">
        <f>IF($V2016="","",IF(Z2016&lt;36,0,IF(AND(36&lt;=Z2016,Z2016&lt;71),VLOOKUP($W2016,日射量と図３!$E$6:$F$34,2,TRUE),IF(AND(71&lt;=Z2016,Z2016&lt;107),VLOOKUP($W2016,日射量と図３!$E$6:$G$34,3,TRUE),IF(AND(107&lt;=Z2016,Z2016&lt;143),VLOOKUP($W2016,日射量と図３!$E$6:$H$34,4,TRUE),VLOOKUP($W2016,日射量と図３!$E$6:$I$34,5,TRUE))))))</f>
        <v/>
      </c>
      <c r="AC2016" s="382" t="str">
        <f t="shared" si="384"/>
        <v/>
      </c>
      <c r="AD2016" s="382" t="str">
        <f t="shared" si="385"/>
        <v/>
      </c>
    </row>
    <row r="2017" spans="11:30" ht="13.5" customHeight="1">
      <c r="K2017" s="4">
        <f t="shared" si="378"/>
        <v>8</v>
      </c>
      <c r="L2017" s="34">
        <v>43335</v>
      </c>
      <c r="M2017" s="4">
        <v>84</v>
      </c>
      <c r="N2017" s="4">
        <v>22</v>
      </c>
      <c r="O2017" s="31">
        <v>0.875</v>
      </c>
      <c r="P2017" s="35">
        <v>27.43</v>
      </c>
      <c r="Q2017" s="36">
        <f t="shared" si="379"/>
        <v>16</v>
      </c>
      <c r="R2017" s="4">
        <f t="shared" si="380"/>
        <v>0</v>
      </c>
      <c r="S2017" s="31">
        <f t="shared" si="386"/>
        <v>0.20906250000000001</v>
      </c>
      <c r="T2017" s="31">
        <f t="shared" si="387"/>
        <v>0.78918981481481476</v>
      </c>
      <c r="U2017" s="4">
        <f t="shared" si="381"/>
        <v>0</v>
      </c>
      <c r="V2017" s="4" t="str">
        <f t="shared" si="382"/>
        <v/>
      </c>
      <c r="W2017" s="18" t="str">
        <f>IF(V2017="","",VLOOKUP(L2017,日射量と図３!$A$4:$C$368,3,TRUE)*238.85/100)</f>
        <v/>
      </c>
      <c r="X2017" s="4" t="str">
        <f t="shared" si="383"/>
        <v/>
      </c>
      <c r="Y2017" s="4" t="str">
        <f t="shared" si="388"/>
        <v/>
      </c>
      <c r="Z2017" s="4" t="str">
        <f t="shared" si="389"/>
        <v/>
      </c>
      <c r="AA2017" s="4" t="str">
        <f>IF($V2017="","",IF(Y2017&lt;36,0,IF(AND(36&lt;=Y2017,Y2017&lt;71),VLOOKUP($W2017,日射量と図３!$E$6:$F$34,2,TRUE),IF(AND(71&lt;=Y2017,Y2017&lt;107),VLOOKUP($W2017,日射量と図３!$E$6:$G$34,3,TRUE),IF(AND(107&lt;=Y2017,Y2017&lt;143),VLOOKUP($W2017,日射量と図３!$E$6:$H$34,4,TRUE),VLOOKUP($W2017,日射量と図３!$E$6:$I$34,5,TRUE))))))</f>
        <v/>
      </c>
      <c r="AB2017" s="4" t="str">
        <f>IF($V2017="","",IF(Z2017&lt;36,0,IF(AND(36&lt;=Z2017,Z2017&lt;71),VLOOKUP($W2017,日射量と図３!$E$6:$F$34,2,TRUE),IF(AND(71&lt;=Z2017,Z2017&lt;107),VLOOKUP($W2017,日射量と図３!$E$6:$G$34,3,TRUE),IF(AND(107&lt;=Z2017,Z2017&lt;143),VLOOKUP($W2017,日射量と図３!$E$6:$H$34,4,TRUE),VLOOKUP($W2017,日射量と図３!$E$6:$I$34,5,TRUE))))))</f>
        <v/>
      </c>
      <c r="AC2017" s="382" t="str">
        <f t="shared" si="384"/>
        <v/>
      </c>
      <c r="AD2017" s="382" t="str">
        <f t="shared" si="385"/>
        <v/>
      </c>
    </row>
    <row r="2018" spans="11:30" ht="13.5" customHeight="1">
      <c r="K2018" s="4">
        <f t="shared" si="378"/>
        <v>8</v>
      </c>
      <c r="L2018" s="34">
        <v>43335</v>
      </c>
      <c r="M2018" s="4">
        <v>84</v>
      </c>
      <c r="N2018" s="4">
        <v>23</v>
      </c>
      <c r="O2018" s="31">
        <v>0.91666666666666663</v>
      </c>
      <c r="P2018" s="35">
        <v>26.95</v>
      </c>
      <c r="Q2018" s="36">
        <f t="shared" si="379"/>
        <v>13</v>
      </c>
      <c r="R2018" s="4">
        <f t="shared" si="380"/>
        <v>0</v>
      </c>
      <c r="S2018" s="31">
        <f t="shared" si="386"/>
        <v>0.20906250000000001</v>
      </c>
      <c r="T2018" s="31">
        <f t="shared" si="387"/>
        <v>0.78918981481481476</v>
      </c>
      <c r="U2018" s="4">
        <f t="shared" si="381"/>
        <v>0</v>
      </c>
      <c r="V2018" s="4" t="str">
        <f t="shared" si="382"/>
        <v/>
      </c>
      <c r="W2018" s="18" t="str">
        <f>IF(V2018="","",VLOOKUP(L2018,日射量と図３!$A$4:$C$368,3,TRUE)*238.85/100)</f>
        <v/>
      </c>
      <c r="X2018" s="4" t="str">
        <f t="shared" si="383"/>
        <v/>
      </c>
      <c r="Y2018" s="4" t="str">
        <f t="shared" si="388"/>
        <v/>
      </c>
      <c r="Z2018" s="4" t="str">
        <f t="shared" si="389"/>
        <v/>
      </c>
      <c r="AA2018" s="4" t="str">
        <f>IF($V2018="","",IF(Y2018&lt;36,0,IF(AND(36&lt;=Y2018,Y2018&lt;71),VLOOKUP($W2018,日射量と図３!$E$6:$F$34,2,TRUE),IF(AND(71&lt;=Y2018,Y2018&lt;107),VLOOKUP($W2018,日射量と図３!$E$6:$G$34,3,TRUE),IF(AND(107&lt;=Y2018,Y2018&lt;143),VLOOKUP($W2018,日射量と図３!$E$6:$H$34,4,TRUE),VLOOKUP($W2018,日射量と図３!$E$6:$I$34,5,TRUE))))))</f>
        <v/>
      </c>
      <c r="AB2018" s="4" t="str">
        <f>IF($V2018="","",IF(Z2018&lt;36,0,IF(AND(36&lt;=Z2018,Z2018&lt;71),VLOOKUP($W2018,日射量と図３!$E$6:$F$34,2,TRUE),IF(AND(71&lt;=Z2018,Z2018&lt;107),VLOOKUP($W2018,日射量と図３!$E$6:$G$34,3,TRUE),IF(AND(107&lt;=Z2018,Z2018&lt;143),VLOOKUP($W2018,日射量と図３!$E$6:$H$34,4,TRUE),VLOOKUP($W2018,日射量と図３!$E$6:$I$34,5,TRUE))))))</f>
        <v/>
      </c>
      <c r="AC2018" s="382" t="str">
        <f t="shared" si="384"/>
        <v/>
      </c>
      <c r="AD2018" s="382" t="str">
        <f t="shared" si="385"/>
        <v/>
      </c>
    </row>
    <row r="2019" spans="11:30" ht="13.5" customHeight="1">
      <c r="K2019" s="4">
        <f t="shared" si="378"/>
        <v>8</v>
      </c>
      <c r="L2019" s="34">
        <v>43335</v>
      </c>
      <c r="M2019" s="4">
        <v>84</v>
      </c>
      <c r="N2019" s="4">
        <v>24</v>
      </c>
      <c r="O2019" s="31">
        <v>0.95833333333333337</v>
      </c>
      <c r="P2019" s="35">
        <v>26.46</v>
      </c>
      <c r="Q2019" s="36">
        <f t="shared" si="379"/>
        <v>13</v>
      </c>
      <c r="R2019" s="4">
        <f t="shared" si="380"/>
        <v>0</v>
      </c>
      <c r="S2019" s="31">
        <f t="shared" si="386"/>
        <v>0.20906250000000001</v>
      </c>
      <c r="T2019" s="31">
        <f t="shared" si="387"/>
        <v>0.78918981481481476</v>
      </c>
      <c r="U2019" s="4">
        <f t="shared" si="381"/>
        <v>0</v>
      </c>
      <c r="V2019" s="4" t="str">
        <f t="shared" si="382"/>
        <v/>
      </c>
      <c r="W2019" s="18" t="str">
        <f>IF(V2019="","",VLOOKUP(L2019,日射量と図３!$A$4:$C$368,3,TRUE)*238.85/100)</f>
        <v/>
      </c>
      <c r="X2019" s="4" t="str">
        <f t="shared" si="383"/>
        <v/>
      </c>
      <c r="Y2019" s="4" t="str">
        <f t="shared" si="388"/>
        <v/>
      </c>
      <c r="Z2019" s="4" t="str">
        <f t="shared" si="389"/>
        <v/>
      </c>
      <c r="AA2019" s="4" t="str">
        <f>IF($V2019="","",IF(Y2019&lt;36,0,IF(AND(36&lt;=Y2019,Y2019&lt;71),VLOOKUP($W2019,日射量と図３!$E$6:$F$34,2,TRUE),IF(AND(71&lt;=Y2019,Y2019&lt;107),VLOOKUP($W2019,日射量と図３!$E$6:$G$34,3,TRUE),IF(AND(107&lt;=Y2019,Y2019&lt;143),VLOOKUP($W2019,日射量と図３!$E$6:$H$34,4,TRUE),VLOOKUP($W2019,日射量と図３!$E$6:$I$34,5,TRUE))))))</f>
        <v/>
      </c>
      <c r="AB2019" s="4" t="str">
        <f>IF($V2019="","",IF(Z2019&lt;36,0,IF(AND(36&lt;=Z2019,Z2019&lt;71),VLOOKUP($W2019,日射量と図３!$E$6:$F$34,2,TRUE),IF(AND(71&lt;=Z2019,Z2019&lt;107),VLOOKUP($W2019,日射量と図３!$E$6:$G$34,3,TRUE),IF(AND(107&lt;=Z2019,Z2019&lt;143),VLOOKUP($W2019,日射量と図３!$E$6:$H$34,4,TRUE),VLOOKUP($W2019,日射量と図３!$E$6:$I$34,5,TRUE))))))</f>
        <v/>
      </c>
      <c r="AC2019" s="382" t="str">
        <f t="shared" si="384"/>
        <v/>
      </c>
      <c r="AD2019" s="382" t="str">
        <f t="shared" si="385"/>
        <v/>
      </c>
    </row>
    <row r="2020" spans="11:30" ht="13.5" customHeight="1">
      <c r="K2020" s="4">
        <f t="shared" si="378"/>
        <v>8</v>
      </c>
      <c r="L2020" s="34">
        <v>43336</v>
      </c>
      <c r="M2020" s="4">
        <v>85</v>
      </c>
      <c r="N2020" s="4">
        <v>1</v>
      </c>
      <c r="O2020" s="31">
        <v>0</v>
      </c>
      <c r="P2020" s="35">
        <v>26.330000000000002</v>
      </c>
      <c r="Q2020" s="36">
        <f t="shared" si="379"/>
        <v>13</v>
      </c>
      <c r="R2020" s="4">
        <f t="shared" si="380"/>
        <v>0</v>
      </c>
      <c r="S2020" s="31">
        <f t="shared" si="386"/>
        <v>0.20906250000000001</v>
      </c>
      <c r="T2020" s="31">
        <f t="shared" si="387"/>
        <v>0.78918981481481476</v>
      </c>
      <c r="U2020" s="4">
        <f t="shared" si="381"/>
        <v>0</v>
      </c>
      <c r="V2020" s="4">
        <f t="shared" si="382"/>
        <v>0</v>
      </c>
      <c r="W2020" s="18">
        <f>IF(V2020="","",VLOOKUP(L2020,日射量と図３!$A$4:$C$368,3,TRUE)*238.85/100)</f>
        <v>38.216000000000001</v>
      </c>
      <c r="X2020" s="4">
        <f t="shared" si="383"/>
        <v>14</v>
      </c>
      <c r="Y2020" s="4">
        <f t="shared" si="388"/>
        <v>0</v>
      </c>
      <c r="Z2020" s="4">
        <f t="shared" si="389"/>
        <v>0</v>
      </c>
      <c r="AA2020" s="4">
        <f>IF($V2020="","",IF(Y2020&lt;36,0,IF(AND(36&lt;=Y2020,Y2020&lt;71),VLOOKUP($W2020,日射量と図３!$E$6:$F$34,2,TRUE),IF(AND(71&lt;=Y2020,Y2020&lt;107),VLOOKUP($W2020,日射量と図３!$E$6:$G$34,3,TRUE),IF(AND(107&lt;=Y2020,Y2020&lt;143),VLOOKUP($W2020,日射量と図３!$E$6:$H$34,4,TRUE),VLOOKUP($W2020,日射量と図３!$E$6:$I$34,5,TRUE))))))</f>
        <v>0</v>
      </c>
      <c r="AB2020" s="4">
        <f>IF($V2020="","",IF(Z2020&lt;36,0,IF(AND(36&lt;=Z2020,Z2020&lt;71),VLOOKUP($W2020,日射量と図３!$E$6:$F$34,2,TRUE),IF(AND(71&lt;=Z2020,Z2020&lt;107),VLOOKUP($W2020,日射量と図３!$E$6:$G$34,3,TRUE),IF(AND(107&lt;=Z2020,Z2020&lt;143),VLOOKUP($W2020,日射量と図３!$E$6:$H$34,4,TRUE),VLOOKUP($W2020,日射量と図３!$E$6:$I$34,5,TRUE))))))</f>
        <v>0</v>
      </c>
      <c r="AC2020" s="382">
        <f t="shared" si="384"/>
        <v>0</v>
      </c>
      <c r="AD2020" s="382">
        <f t="shared" si="385"/>
        <v>0</v>
      </c>
    </row>
    <row r="2021" spans="11:30" ht="13.5" customHeight="1">
      <c r="K2021" s="4">
        <f t="shared" si="378"/>
        <v>8</v>
      </c>
      <c r="L2021" s="34">
        <v>43336</v>
      </c>
      <c r="M2021" s="4">
        <v>85</v>
      </c>
      <c r="N2021" s="4">
        <v>2</v>
      </c>
      <c r="O2021" s="31">
        <v>4.1666666666666664E-2</v>
      </c>
      <c r="P2021" s="35">
        <v>26.23</v>
      </c>
      <c r="Q2021" s="36">
        <f t="shared" si="379"/>
        <v>13</v>
      </c>
      <c r="R2021" s="4">
        <f t="shared" si="380"/>
        <v>0</v>
      </c>
      <c r="S2021" s="31">
        <f t="shared" si="386"/>
        <v>0.20906250000000001</v>
      </c>
      <c r="T2021" s="31">
        <f t="shared" si="387"/>
        <v>0.78918981481481476</v>
      </c>
      <c r="U2021" s="4">
        <f t="shared" si="381"/>
        <v>0</v>
      </c>
      <c r="V2021" s="4" t="str">
        <f t="shared" si="382"/>
        <v/>
      </c>
      <c r="W2021" s="18" t="str">
        <f>IF(V2021="","",VLOOKUP(L2021,日射量と図３!$A$4:$C$368,3,TRUE)*238.85/100)</f>
        <v/>
      </c>
      <c r="X2021" s="4" t="str">
        <f t="shared" si="383"/>
        <v/>
      </c>
      <c r="Y2021" s="4" t="str">
        <f t="shared" si="388"/>
        <v/>
      </c>
      <c r="Z2021" s="4" t="str">
        <f t="shared" si="389"/>
        <v/>
      </c>
      <c r="AA2021" s="4" t="str">
        <f>IF($V2021="","",IF(Y2021&lt;36,0,IF(AND(36&lt;=Y2021,Y2021&lt;71),VLOOKUP($W2021,日射量と図３!$E$6:$F$34,2,TRUE),IF(AND(71&lt;=Y2021,Y2021&lt;107),VLOOKUP($W2021,日射量と図３!$E$6:$G$34,3,TRUE),IF(AND(107&lt;=Y2021,Y2021&lt;143),VLOOKUP($W2021,日射量と図３!$E$6:$H$34,4,TRUE),VLOOKUP($W2021,日射量と図３!$E$6:$I$34,5,TRUE))))))</f>
        <v/>
      </c>
      <c r="AB2021" s="4" t="str">
        <f>IF($V2021="","",IF(Z2021&lt;36,0,IF(AND(36&lt;=Z2021,Z2021&lt;71),VLOOKUP($W2021,日射量と図３!$E$6:$F$34,2,TRUE),IF(AND(71&lt;=Z2021,Z2021&lt;107),VLOOKUP($W2021,日射量と図３!$E$6:$G$34,3,TRUE),IF(AND(107&lt;=Z2021,Z2021&lt;143),VLOOKUP($W2021,日射量と図３!$E$6:$H$34,4,TRUE),VLOOKUP($W2021,日射量と図３!$E$6:$I$34,5,TRUE))))))</f>
        <v/>
      </c>
      <c r="AC2021" s="382" t="str">
        <f t="shared" si="384"/>
        <v/>
      </c>
      <c r="AD2021" s="382" t="str">
        <f t="shared" si="385"/>
        <v/>
      </c>
    </row>
    <row r="2022" spans="11:30" ht="13.5" customHeight="1">
      <c r="K2022" s="4">
        <f t="shared" si="378"/>
        <v>8</v>
      </c>
      <c r="L2022" s="34">
        <v>43336</v>
      </c>
      <c r="M2022" s="4">
        <v>85</v>
      </c>
      <c r="N2022" s="4">
        <v>3</v>
      </c>
      <c r="O2022" s="31">
        <v>8.3333333333333329E-2</v>
      </c>
      <c r="P2022" s="35">
        <v>26.07</v>
      </c>
      <c r="Q2022" s="36">
        <f t="shared" si="379"/>
        <v>13</v>
      </c>
      <c r="R2022" s="4">
        <f t="shared" si="380"/>
        <v>0</v>
      </c>
      <c r="S2022" s="31">
        <f t="shared" si="386"/>
        <v>0.20906250000000001</v>
      </c>
      <c r="T2022" s="31">
        <f t="shared" si="387"/>
        <v>0.78918981481481476</v>
      </c>
      <c r="U2022" s="4">
        <f t="shared" si="381"/>
        <v>0</v>
      </c>
      <c r="V2022" s="4" t="str">
        <f t="shared" si="382"/>
        <v/>
      </c>
      <c r="W2022" s="18" t="str">
        <f>IF(V2022="","",VLOOKUP(L2022,日射量と図３!$A$4:$C$368,3,TRUE)*238.85/100)</f>
        <v/>
      </c>
      <c r="X2022" s="4" t="str">
        <f t="shared" si="383"/>
        <v/>
      </c>
      <c r="Y2022" s="4" t="str">
        <f t="shared" si="388"/>
        <v/>
      </c>
      <c r="Z2022" s="4" t="str">
        <f t="shared" si="389"/>
        <v/>
      </c>
      <c r="AA2022" s="4" t="str">
        <f>IF($V2022="","",IF(Y2022&lt;36,0,IF(AND(36&lt;=Y2022,Y2022&lt;71),VLOOKUP($W2022,日射量と図３!$E$6:$F$34,2,TRUE),IF(AND(71&lt;=Y2022,Y2022&lt;107),VLOOKUP($W2022,日射量と図３!$E$6:$G$34,3,TRUE),IF(AND(107&lt;=Y2022,Y2022&lt;143),VLOOKUP($W2022,日射量と図３!$E$6:$H$34,4,TRUE),VLOOKUP($W2022,日射量と図３!$E$6:$I$34,5,TRUE))))))</f>
        <v/>
      </c>
      <c r="AB2022" s="4" t="str">
        <f>IF($V2022="","",IF(Z2022&lt;36,0,IF(AND(36&lt;=Z2022,Z2022&lt;71),VLOOKUP($W2022,日射量と図３!$E$6:$F$34,2,TRUE),IF(AND(71&lt;=Z2022,Z2022&lt;107),VLOOKUP($W2022,日射量と図３!$E$6:$G$34,3,TRUE),IF(AND(107&lt;=Z2022,Z2022&lt;143),VLOOKUP($W2022,日射量と図３!$E$6:$H$34,4,TRUE),VLOOKUP($W2022,日射量と図３!$E$6:$I$34,5,TRUE))))))</f>
        <v/>
      </c>
      <c r="AC2022" s="382" t="str">
        <f t="shared" si="384"/>
        <v/>
      </c>
      <c r="AD2022" s="382" t="str">
        <f t="shared" si="385"/>
        <v/>
      </c>
    </row>
    <row r="2023" spans="11:30" ht="13.5" customHeight="1">
      <c r="K2023" s="4">
        <f t="shared" si="378"/>
        <v>8</v>
      </c>
      <c r="L2023" s="34">
        <v>43336</v>
      </c>
      <c r="M2023" s="4">
        <v>85</v>
      </c>
      <c r="N2023" s="4">
        <v>4</v>
      </c>
      <c r="O2023" s="31">
        <v>0.125</v>
      </c>
      <c r="P2023" s="35">
        <v>25.910000000000004</v>
      </c>
      <c r="Q2023" s="36">
        <f t="shared" si="379"/>
        <v>13</v>
      </c>
      <c r="R2023" s="4">
        <f t="shared" si="380"/>
        <v>0</v>
      </c>
      <c r="S2023" s="31">
        <f t="shared" si="386"/>
        <v>0.20906250000000001</v>
      </c>
      <c r="T2023" s="31">
        <f t="shared" si="387"/>
        <v>0.78918981481481476</v>
      </c>
      <c r="U2023" s="4">
        <f t="shared" si="381"/>
        <v>0</v>
      </c>
      <c r="V2023" s="4" t="str">
        <f t="shared" si="382"/>
        <v/>
      </c>
      <c r="W2023" s="18" t="str">
        <f>IF(V2023="","",VLOOKUP(L2023,日射量と図３!$A$4:$C$368,3,TRUE)*238.85/100)</f>
        <v/>
      </c>
      <c r="X2023" s="4" t="str">
        <f t="shared" si="383"/>
        <v/>
      </c>
      <c r="Y2023" s="4" t="str">
        <f t="shared" si="388"/>
        <v/>
      </c>
      <c r="Z2023" s="4" t="str">
        <f t="shared" si="389"/>
        <v/>
      </c>
      <c r="AA2023" s="4" t="str">
        <f>IF($V2023="","",IF(Y2023&lt;36,0,IF(AND(36&lt;=Y2023,Y2023&lt;71),VLOOKUP($W2023,日射量と図３!$E$6:$F$34,2,TRUE),IF(AND(71&lt;=Y2023,Y2023&lt;107),VLOOKUP($W2023,日射量と図３!$E$6:$G$34,3,TRUE),IF(AND(107&lt;=Y2023,Y2023&lt;143),VLOOKUP($W2023,日射量と図３!$E$6:$H$34,4,TRUE),VLOOKUP($W2023,日射量と図３!$E$6:$I$34,5,TRUE))))))</f>
        <v/>
      </c>
      <c r="AB2023" s="4" t="str">
        <f>IF($V2023="","",IF(Z2023&lt;36,0,IF(AND(36&lt;=Z2023,Z2023&lt;71),VLOOKUP($W2023,日射量と図３!$E$6:$F$34,2,TRUE),IF(AND(71&lt;=Z2023,Z2023&lt;107),VLOOKUP($W2023,日射量と図３!$E$6:$G$34,3,TRUE),IF(AND(107&lt;=Z2023,Z2023&lt;143),VLOOKUP($W2023,日射量と図３!$E$6:$H$34,4,TRUE),VLOOKUP($W2023,日射量と図３!$E$6:$I$34,5,TRUE))))))</f>
        <v/>
      </c>
      <c r="AC2023" s="382" t="str">
        <f t="shared" si="384"/>
        <v/>
      </c>
      <c r="AD2023" s="382" t="str">
        <f t="shared" si="385"/>
        <v/>
      </c>
    </row>
    <row r="2024" spans="11:30" ht="13.5" customHeight="1">
      <c r="K2024" s="4">
        <f t="shared" si="378"/>
        <v>8</v>
      </c>
      <c r="L2024" s="34">
        <v>43336</v>
      </c>
      <c r="M2024" s="4">
        <v>85</v>
      </c>
      <c r="N2024" s="4">
        <v>5</v>
      </c>
      <c r="O2024" s="31">
        <v>0.16666666666666666</v>
      </c>
      <c r="P2024" s="35">
        <v>25.669999999999998</v>
      </c>
      <c r="Q2024" s="36">
        <f t="shared" si="379"/>
        <v>15</v>
      </c>
      <c r="R2024" s="4">
        <f t="shared" si="380"/>
        <v>0</v>
      </c>
      <c r="S2024" s="31">
        <f t="shared" si="386"/>
        <v>0.20906250000000001</v>
      </c>
      <c r="T2024" s="31">
        <f t="shared" si="387"/>
        <v>0.78918981481481476</v>
      </c>
      <c r="U2024" s="4">
        <f t="shared" si="381"/>
        <v>0</v>
      </c>
      <c r="V2024" s="4" t="str">
        <f t="shared" si="382"/>
        <v/>
      </c>
      <c r="W2024" s="18" t="str">
        <f>IF(V2024="","",VLOOKUP(L2024,日射量と図３!$A$4:$C$368,3,TRUE)*238.85/100)</f>
        <v/>
      </c>
      <c r="X2024" s="4" t="str">
        <f t="shared" si="383"/>
        <v/>
      </c>
      <c r="Y2024" s="4" t="str">
        <f t="shared" si="388"/>
        <v/>
      </c>
      <c r="Z2024" s="4" t="str">
        <f t="shared" si="389"/>
        <v/>
      </c>
      <c r="AA2024" s="4" t="str">
        <f>IF($V2024="","",IF(Y2024&lt;36,0,IF(AND(36&lt;=Y2024,Y2024&lt;71),VLOOKUP($W2024,日射量と図３!$E$6:$F$34,2,TRUE),IF(AND(71&lt;=Y2024,Y2024&lt;107),VLOOKUP($W2024,日射量と図３!$E$6:$G$34,3,TRUE),IF(AND(107&lt;=Y2024,Y2024&lt;143),VLOOKUP($W2024,日射量と図３!$E$6:$H$34,4,TRUE),VLOOKUP($W2024,日射量と図３!$E$6:$I$34,5,TRUE))))))</f>
        <v/>
      </c>
      <c r="AB2024" s="4" t="str">
        <f>IF($V2024="","",IF(Z2024&lt;36,0,IF(AND(36&lt;=Z2024,Z2024&lt;71),VLOOKUP($W2024,日射量と図３!$E$6:$F$34,2,TRUE),IF(AND(71&lt;=Z2024,Z2024&lt;107),VLOOKUP($W2024,日射量と図３!$E$6:$G$34,3,TRUE),IF(AND(107&lt;=Z2024,Z2024&lt;143),VLOOKUP($W2024,日射量と図３!$E$6:$H$34,4,TRUE),VLOOKUP($W2024,日射量と図３!$E$6:$I$34,5,TRUE))))))</f>
        <v/>
      </c>
      <c r="AC2024" s="382" t="str">
        <f t="shared" si="384"/>
        <v/>
      </c>
      <c r="AD2024" s="382" t="str">
        <f t="shared" si="385"/>
        <v/>
      </c>
    </row>
    <row r="2025" spans="11:30" ht="13.5" customHeight="1">
      <c r="K2025" s="4">
        <f t="shared" si="378"/>
        <v>8</v>
      </c>
      <c r="L2025" s="34">
        <v>43336</v>
      </c>
      <c r="M2025" s="4">
        <v>85</v>
      </c>
      <c r="N2025" s="4">
        <v>6</v>
      </c>
      <c r="O2025" s="31">
        <v>0.20833333333333334</v>
      </c>
      <c r="P2025" s="35">
        <v>25.53</v>
      </c>
      <c r="Q2025" s="36">
        <f t="shared" si="379"/>
        <v>15</v>
      </c>
      <c r="R2025" s="4">
        <f t="shared" si="380"/>
        <v>0</v>
      </c>
      <c r="S2025" s="31">
        <f t="shared" si="386"/>
        <v>0.20906250000000001</v>
      </c>
      <c r="T2025" s="31">
        <f t="shared" si="387"/>
        <v>0.78918981481481476</v>
      </c>
      <c r="U2025" s="4">
        <f t="shared" si="381"/>
        <v>0</v>
      </c>
      <c r="V2025" s="4" t="str">
        <f t="shared" si="382"/>
        <v/>
      </c>
      <c r="W2025" s="18" t="str">
        <f>IF(V2025="","",VLOOKUP(L2025,日射量と図３!$A$4:$C$368,3,TRUE)*238.85/100)</f>
        <v/>
      </c>
      <c r="X2025" s="4" t="str">
        <f t="shared" si="383"/>
        <v/>
      </c>
      <c r="Y2025" s="4" t="str">
        <f t="shared" si="388"/>
        <v/>
      </c>
      <c r="Z2025" s="4" t="str">
        <f t="shared" si="389"/>
        <v/>
      </c>
      <c r="AA2025" s="4" t="str">
        <f>IF($V2025="","",IF(Y2025&lt;36,0,IF(AND(36&lt;=Y2025,Y2025&lt;71),VLOOKUP($W2025,日射量と図３!$E$6:$F$34,2,TRUE),IF(AND(71&lt;=Y2025,Y2025&lt;107),VLOOKUP($W2025,日射量と図３!$E$6:$G$34,3,TRUE),IF(AND(107&lt;=Y2025,Y2025&lt;143),VLOOKUP($W2025,日射量と図３!$E$6:$H$34,4,TRUE),VLOOKUP($W2025,日射量と図３!$E$6:$I$34,5,TRUE))))))</f>
        <v/>
      </c>
      <c r="AB2025" s="4" t="str">
        <f>IF($V2025="","",IF(Z2025&lt;36,0,IF(AND(36&lt;=Z2025,Z2025&lt;71),VLOOKUP($W2025,日射量と図３!$E$6:$F$34,2,TRUE),IF(AND(71&lt;=Z2025,Z2025&lt;107),VLOOKUP($W2025,日射量と図３!$E$6:$G$34,3,TRUE),IF(AND(107&lt;=Z2025,Z2025&lt;143),VLOOKUP($W2025,日射量と図３!$E$6:$H$34,4,TRUE),VLOOKUP($W2025,日射量と図３!$E$6:$I$34,5,TRUE))))))</f>
        <v/>
      </c>
      <c r="AC2025" s="382" t="str">
        <f t="shared" si="384"/>
        <v/>
      </c>
      <c r="AD2025" s="382" t="str">
        <f t="shared" si="385"/>
        <v/>
      </c>
    </row>
    <row r="2026" spans="11:30" ht="13.5" customHeight="1">
      <c r="K2026" s="4">
        <f t="shared" si="378"/>
        <v>8</v>
      </c>
      <c r="L2026" s="34">
        <v>43336</v>
      </c>
      <c r="M2026" s="4">
        <v>85</v>
      </c>
      <c r="N2026" s="4">
        <v>7</v>
      </c>
      <c r="O2026" s="31">
        <v>0.25</v>
      </c>
      <c r="P2026" s="35">
        <v>25.71</v>
      </c>
      <c r="Q2026" s="36">
        <f t="shared" si="379"/>
        <v>15</v>
      </c>
      <c r="R2026" s="4">
        <f t="shared" si="380"/>
        <v>0</v>
      </c>
      <c r="S2026" s="31">
        <f t="shared" si="386"/>
        <v>0.20906250000000001</v>
      </c>
      <c r="T2026" s="31">
        <f t="shared" si="387"/>
        <v>0.78918981481481476</v>
      </c>
      <c r="U2026" s="4">
        <f t="shared" si="381"/>
        <v>0</v>
      </c>
      <c r="V2026" s="4" t="str">
        <f t="shared" si="382"/>
        <v/>
      </c>
      <c r="W2026" s="18" t="str">
        <f>IF(V2026="","",VLOOKUP(L2026,日射量と図３!$A$4:$C$368,3,TRUE)*238.85/100)</f>
        <v/>
      </c>
      <c r="X2026" s="4" t="str">
        <f t="shared" si="383"/>
        <v/>
      </c>
      <c r="Y2026" s="4" t="str">
        <f t="shared" si="388"/>
        <v/>
      </c>
      <c r="Z2026" s="4" t="str">
        <f t="shared" si="389"/>
        <v/>
      </c>
      <c r="AA2026" s="4" t="str">
        <f>IF($V2026="","",IF(Y2026&lt;36,0,IF(AND(36&lt;=Y2026,Y2026&lt;71),VLOOKUP($W2026,日射量と図３!$E$6:$F$34,2,TRUE),IF(AND(71&lt;=Y2026,Y2026&lt;107),VLOOKUP($W2026,日射量と図３!$E$6:$G$34,3,TRUE),IF(AND(107&lt;=Y2026,Y2026&lt;143),VLOOKUP($W2026,日射量と図３!$E$6:$H$34,4,TRUE),VLOOKUP($W2026,日射量と図３!$E$6:$I$34,5,TRUE))))))</f>
        <v/>
      </c>
      <c r="AB2026" s="4" t="str">
        <f>IF($V2026="","",IF(Z2026&lt;36,0,IF(AND(36&lt;=Z2026,Z2026&lt;71),VLOOKUP($W2026,日射量と図３!$E$6:$F$34,2,TRUE),IF(AND(71&lt;=Z2026,Z2026&lt;107),VLOOKUP($W2026,日射量と図３!$E$6:$G$34,3,TRUE),IF(AND(107&lt;=Z2026,Z2026&lt;143),VLOOKUP($W2026,日射量と図３!$E$6:$H$34,4,TRUE),VLOOKUP($W2026,日射量と図３!$E$6:$I$34,5,TRUE))))))</f>
        <v/>
      </c>
      <c r="AC2026" s="382" t="str">
        <f t="shared" si="384"/>
        <v/>
      </c>
      <c r="AD2026" s="382" t="str">
        <f t="shared" si="385"/>
        <v/>
      </c>
    </row>
    <row r="2027" spans="11:30" ht="13.5" customHeight="1">
      <c r="K2027" s="4">
        <f t="shared" si="378"/>
        <v>8</v>
      </c>
      <c r="L2027" s="34">
        <v>43336</v>
      </c>
      <c r="M2027" s="4">
        <v>85</v>
      </c>
      <c r="N2027" s="4">
        <v>8</v>
      </c>
      <c r="O2027" s="31">
        <v>0.29166666666666669</v>
      </c>
      <c r="P2027" s="35">
        <v>26.27</v>
      </c>
      <c r="Q2027" s="36">
        <f t="shared" si="379"/>
        <v>12</v>
      </c>
      <c r="R2027" s="4">
        <f t="shared" si="380"/>
        <v>0</v>
      </c>
      <c r="S2027" s="31">
        <f t="shared" si="386"/>
        <v>0.20906250000000001</v>
      </c>
      <c r="T2027" s="31">
        <f t="shared" si="387"/>
        <v>0.78918981481481476</v>
      </c>
      <c r="U2027" s="4">
        <f t="shared" si="381"/>
        <v>0</v>
      </c>
      <c r="V2027" s="4" t="str">
        <f t="shared" si="382"/>
        <v/>
      </c>
      <c r="W2027" s="18" t="str">
        <f>IF(V2027="","",VLOOKUP(L2027,日射量と図３!$A$4:$C$368,3,TRUE)*238.85/100)</f>
        <v/>
      </c>
      <c r="X2027" s="4" t="str">
        <f t="shared" si="383"/>
        <v/>
      </c>
      <c r="Y2027" s="4" t="str">
        <f t="shared" si="388"/>
        <v/>
      </c>
      <c r="Z2027" s="4" t="str">
        <f t="shared" si="389"/>
        <v/>
      </c>
      <c r="AA2027" s="4" t="str">
        <f>IF($V2027="","",IF(Y2027&lt;36,0,IF(AND(36&lt;=Y2027,Y2027&lt;71),VLOOKUP($W2027,日射量と図３!$E$6:$F$34,2,TRUE),IF(AND(71&lt;=Y2027,Y2027&lt;107),VLOOKUP($W2027,日射量と図３!$E$6:$G$34,3,TRUE),IF(AND(107&lt;=Y2027,Y2027&lt;143),VLOOKUP($W2027,日射量と図３!$E$6:$H$34,4,TRUE),VLOOKUP($W2027,日射量と図３!$E$6:$I$34,5,TRUE))))))</f>
        <v/>
      </c>
      <c r="AB2027" s="4" t="str">
        <f>IF($V2027="","",IF(Z2027&lt;36,0,IF(AND(36&lt;=Z2027,Z2027&lt;71),VLOOKUP($W2027,日射量と図３!$E$6:$F$34,2,TRUE),IF(AND(71&lt;=Z2027,Z2027&lt;107),VLOOKUP($W2027,日射量と図３!$E$6:$G$34,3,TRUE),IF(AND(107&lt;=Z2027,Z2027&lt;143),VLOOKUP($W2027,日射量と図３!$E$6:$H$34,4,TRUE),VLOOKUP($W2027,日射量と図３!$E$6:$I$34,5,TRUE))))))</f>
        <v/>
      </c>
      <c r="AC2027" s="382" t="str">
        <f t="shared" si="384"/>
        <v/>
      </c>
      <c r="AD2027" s="382" t="str">
        <f t="shared" si="385"/>
        <v/>
      </c>
    </row>
    <row r="2028" spans="11:30" ht="13.5" customHeight="1">
      <c r="K2028" s="4">
        <f t="shared" si="378"/>
        <v>8</v>
      </c>
      <c r="L2028" s="34">
        <v>43336</v>
      </c>
      <c r="M2028" s="4">
        <v>85</v>
      </c>
      <c r="N2028" s="4">
        <v>9</v>
      </c>
      <c r="O2028" s="31">
        <v>0.33333333333333331</v>
      </c>
      <c r="P2028" s="35">
        <v>27.49</v>
      </c>
      <c r="Q2028" s="36">
        <f t="shared" si="379"/>
        <v>12</v>
      </c>
      <c r="R2028" s="4">
        <f t="shared" si="380"/>
        <v>0</v>
      </c>
      <c r="S2028" s="31">
        <f t="shared" si="386"/>
        <v>0.20906250000000001</v>
      </c>
      <c r="T2028" s="31">
        <f t="shared" si="387"/>
        <v>0.78918981481481476</v>
      </c>
      <c r="U2028" s="4">
        <f t="shared" si="381"/>
        <v>0</v>
      </c>
      <c r="V2028" s="4" t="str">
        <f t="shared" si="382"/>
        <v/>
      </c>
      <c r="W2028" s="18" t="str">
        <f>IF(V2028="","",VLOOKUP(L2028,日射量と図３!$A$4:$C$368,3,TRUE)*238.85/100)</f>
        <v/>
      </c>
      <c r="X2028" s="4" t="str">
        <f t="shared" si="383"/>
        <v/>
      </c>
      <c r="Y2028" s="4" t="str">
        <f t="shared" si="388"/>
        <v/>
      </c>
      <c r="Z2028" s="4" t="str">
        <f t="shared" si="389"/>
        <v/>
      </c>
      <c r="AA2028" s="4" t="str">
        <f>IF($V2028="","",IF(Y2028&lt;36,0,IF(AND(36&lt;=Y2028,Y2028&lt;71),VLOOKUP($W2028,日射量と図３!$E$6:$F$34,2,TRUE),IF(AND(71&lt;=Y2028,Y2028&lt;107),VLOOKUP($W2028,日射量と図３!$E$6:$G$34,3,TRUE),IF(AND(107&lt;=Y2028,Y2028&lt;143),VLOOKUP($W2028,日射量と図３!$E$6:$H$34,4,TRUE),VLOOKUP($W2028,日射量と図３!$E$6:$I$34,5,TRUE))))))</f>
        <v/>
      </c>
      <c r="AB2028" s="4" t="str">
        <f>IF($V2028="","",IF(Z2028&lt;36,0,IF(AND(36&lt;=Z2028,Z2028&lt;71),VLOOKUP($W2028,日射量と図３!$E$6:$F$34,2,TRUE),IF(AND(71&lt;=Z2028,Z2028&lt;107),VLOOKUP($W2028,日射量と図３!$E$6:$G$34,3,TRUE),IF(AND(107&lt;=Z2028,Z2028&lt;143),VLOOKUP($W2028,日射量と図３!$E$6:$H$34,4,TRUE),VLOOKUP($W2028,日射量と図３!$E$6:$I$34,5,TRUE))))))</f>
        <v/>
      </c>
      <c r="AC2028" s="382" t="str">
        <f t="shared" si="384"/>
        <v/>
      </c>
      <c r="AD2028" s="382" t="str">
        <f t="shared" si="385"/>
        <v/>
      </c>
    </row>
    <row r="2029" spans="11:30" ht="13.5" customHeight="1">
      <c r="K2029" s="4">
        <f t="shared" si="378"/>
        <v>8</v>
      </c>
      <c r="L2029" s="34">
        <v>43336</v>
      </c>
      <c r="M2029" s="4">
        <v>85</v>
      </c>
      <c r="N2029" s="4">
        <v>10</v>
      </c>
      <c r="O2029" s="31">
        <v>0.375</v>
      </c>
      <c r="P2029" s="35">
        <v>28.48</v>
      </c>
      <c r="Q2029" s="36">
        <f t="shared" si="379"/>
        <v>12</v>
      </c>
      <c r="R2029" s="4">
        <f t="shared" si="380"/>
        <v>0</v>
      </c>
      <c r="S2029" s="31">
        <f t="shared" si="386"/>
        <v>0.20906250000000001</v>
      </c>
      <c r="T2029" s="31">
        <f t="shared" si="387"/>
        <v>0.78918981481481476</v>
      </c>
      <c r="U2029" s="4">
        <f t="shared" si="381"/>
        <v>0</v>
      </c>
      <c r="V2029" s="4" t="str">
        <f t="shared" si="382"/>
        <v/>
      </c>
      <c r="W2029" s="18" t="str">
        <f>IF(V2029="","",VLOOKUP(L2029,日射量と図３!$A$4:$C$368,3,TRUE)*238.85/100)</f>
        <v/>
      </c>
      <c r="X2029" s="4" t="str">
        <f t="shared" si="383"/>
        <v/>
      </c>
      <c r="Y2029" s="4" t="str">
        <f t="shared" si="388"/>
        <v/>
      </c>
      <c r="Z2029" s="4" t="str">
        <f t="shared" si="389"/>
        <v/>
      </c>
      <c r="AA2029" s="4" t="str">
        <f>IF($V2029="","",IF(Y2029&lt;36,0,IF(AND(36&lt;=Y2029,Y2029&lt;71),VLOOKUP($W2029,日射量と図３!$E$6:$F$34,2,TRUE),IF(AND(71&lt;=Y2029,Y2029&lt;107),VLOOKUP($W2029,日射量と図３!$E$6:$G$34,3,TRUE),IF(AND(107&lt;=Y2029,Y2029&lt;143),VLOOKUP($W2029,日射量と図３!$E$6:$H$34,4,TRUE),VLOOKUP($W2029,日射量と図３!$E$6:$I$34,5,TRUE))))))</f>
        <v/>
      </c>
      <c r="AB2029" s="4" t="str">
        <f>IF($V2029="","",IF(Z2029&lt;36,0,IF(AND(36&lt;=Z2029,Z2029&lt;71),VLOOKUP($W2029,日射量と図３!$E$6:$F$34,2,TRUE),IF(AND(71&lt;=Z2029,Z2029&lt;107),VLOOKUP($W2029,日射量と図３!$E$6:$G$34,3,TRUE),IF(AND(107&lt;=Z2029,Z2029&lt;143),VLOOKUP($W2029,日射量と図３!$E$6:$H$34,4,TRUE),VLOOKUP($W2029,日射量と図３!$E$6:$I$34,5,TRUE))))))</f>
        <v/>
      </c>
      <c r="AC2029" s="382" t="str">
        <f t="shared" si="384"/>
        <v/>
      </c>
      <c r="AD2029" s="382" t="str">
        <f t="shared" si="385"/>
        <v/>
      </c>
    </row>
    <row r="2030" spans="11:30" ht="13.5" customHeight="1">
      <c r="K2030" s="4">
        <f t="shared" si="378"/>
        <v>8</v>
      </c>
      <c r="L2030" s="34">
        <v>43336</v>
      </c>
      <c r="M2030" s="4">
        <v>85</v>
      </c>
      <c r="N2030" s="4">
        <v>11</v>
      </c>
      <c r="O2030" s="31">
        <v>0.41666666666666669</v>
      </c>
      <c r="P2030" s="35">
        <v>29.4</v>
      </c>
      <c r="Q2030" s="36">
        <f t="shared" si="379"/>
        <v>12</v>
      </c>
      <c r="R2030" s="4">
        <f t="shared" si="380"/>
        <v>0</v>
      </c>
      <c r="S2030" s="31">
        <f t="shared" si="386"/>
        <v>0.20906250000000001</v>
      </c>
      <c r="T2030" s="31">
        <f t="shared" si="387"/>
        <v>0.78918981481481476</v>
      </c>
      <c r="U2030" s="4">
        <f t="shared" si="381"/>
        <v>0</v>
      </c>
      <c r="V2030" s="4" t="str">
        <f t="shared" si="382"/>
        <v/>
      </c>
      <c r="W2030" s="18" t="str">
        <f>IF(V2030="","",VLOOKUP(L2030,日射量と図３!$A$4:$C$368,3,TRUE)*238.85/100)</f>
        <v/>
      </c>
      <c r="X2030" s="4" t="str">
        <f t="shared" si="383"/>
        <v/>
      </c>
      <c r="Y2030" s="4" t="str">
        <f t="shared" si="388"/>
        <v/>
      </c>
      <c r="Z2030" s="4" t="str">
        <f t="shared" si="389"/>
        <v/>
      </c>
      <c r="AA2030" s="4" t="str">
        <f>IF($V2030="","",IF(Y2030&lt;36,0,IF(AND(36&lt;=Y2030,Y2030&lt;71),VLOOKUP($W2030,日射量と図３!$E$6:$F$34,2,TRUE),IF(AND(71&lt;=Y2030,Y2030&lt;107),VLOOKUP($W2030,日射量と図３!$E$6:$G$34,3,TRUE),IF(AND(107&lt;=Y2030,Y2030&lt;143),VLOOKUP($W2030,日射量と図３!$E$6:$H$34,4,TRUE),VLOOKUP($W2030,日射量と図３!$E$6:$I$34,5,TRUE))))))</f>
        <v/>
      </c>
      <c r="AB2030" s="4" t="str">
        <f>IF($V2030="","",IF(Z2030&lt;36,0,IF(AND(36&lt;=Z2030,Z2030&lt;71),VLOOKUP($W2030,日射量と図３!$E$6:$F$34,2,TRUE),IF(AND(71&lt;=Z2030,Z2030&lt;107),VLOOKUP($W2030,日射量と図３!$E$6:$G$34,3,TRUE),IF(AND(107&lt;=Z2030,Z2030&lt;143),VLOOKUP($W2030,日射量と図３!$E$6:$H$34,4,TRUE),VLOOKUP($W2030,日射量と図３!$E$6:$I$34,5,TRUE))))))</f>
        <v/>
      </c>
      <c r="AC2030" s="382" t="str">
        <f t="shared" si="384"/>
        <v/>
      </c>
      <c r="AD2030" s="382" t="str">
        <f t="shared" si="385"/>
        <v/>
      </c>
    </row>
    <row r="2031" spans="11:30" ht="13.5" customHeight="1">
      <c r="K2031" s="4">
        <f t="shared" si="378"/>
        <v>8</v>
      </c>
      <c r="L2031" s="34">
        <v>43336</v>
      </c>
      <c r="M2031" s="4">
        <v>85</v>
      </c>
      <c r="N2031" s="4">
        <v>12</v>
      </c>
      <c r="O2031" s="31">
        <v>0.45833333333333331</v>
      </c>
      <c r="P2031" s="35">
        <v>29.880000000000003</v>
      </c>
      <c r="Q2031" s="36">
        <f t="shared" si="379"/>
        <v>12</v>
      </c>
      <c r="R2031" s="4">
        <f t="shared" si="380"/>
        <v>0</v>
      </c>
      <c r="S2031" s="31">
        <f t="shared" si="386"/>
        <v>0.20906250000000001</v>
      </c>
      <c r="T2031" s="31">
        <f t="shared" si="387"/>
        <v>0.78918981481481476</v>
      </c>
      <c r="U2031" s="4">
        <f t="shared" si="381"/>
        <v>0</v>
      </c>
      <c r="V2031" s="4" t="str">
        <f t="shared" si="382"/>
        <v/>
      </c>
      <c r="W2031" s="18" t="str">
        <f>IF(V2031="","",VLOOKUP(L2031,日射量と図３!$A$4:$C$368,3,TRUE)*238.85/100)</f>
        <v/>
      </c>
      <c r="X2031" s="4" t="str">
        <f t="shared" si="383"/>
        <v/>
      </c>
      <c r="Y2031" s="4" t="str">
        <f t="shared" si="388"/>
        <v/>
      </c>
      <c r="Z2031" s="4" t="str">
        <f t="shared" si="389"/>
        <v/>
      </c>
      <c r="AA2031" s="4" t="str">
        <f>IF($V2031="","",IF(Y2031&lt;36,0,IF(AND(36&lt;=Y2031,Y2031&lt;71),VLOOKUP($W2031,日射量と図３!$E$6:$F$34,2,TRUE),IF(AND(71&lt;=Y2031,Y2031&lt;107),VLOOKUP($W2031,日射量と図３!$E$6:$G$34,3,TRUE),IF(AND(107&lt;=Y2031,Y2031&lt;143),VLOOKUP($W2031,日射量と図３!$E$6:$H$34,4,TRUE),VLOOKUP($W2031,日射量と図３!$E$6:$I$34,5,TRUE))))))</f>
        <v/>
      </c>
      <c r="AB2031" s="4" t="str">
        <f>IF($V2031="","",IF(Z2031&lt;36,0,IF(AND(36&lt;=Z2031,Z2031&lt;71),VLOOKUP($W2031,日射量と図３!$E$6:$F$34,2,TRUE),IF(AND(71&lt;=Z2031,Z2031&lt;107),VLOOKUP($W2031,日射量と図３!$E$6:$G$34,3,TRUE),IF(AND(107&lt;=Z2031,Z2031&lt;143),VLOOKUP($W2031,日射量と図３!$E$6:$H$34,4,TRUE),VLOOKUP($W2031,日射量と図３!$E$6:$I$34,5,TRUE))))))</f>
        <v/>
      </c>
      <c r="AC2031" s="382" t="str">
        <f t="shared" si="384"/>
        <v/>
      </c>
      <c r="AD2031" s="382" t="str">
        <f t="shared" si="385"/>
        <v/>
      </c>
    </row>
    <row r="2032" spans="11:30" ht="13.5" customHeight="1">
      <c r="K2032" s="4">
        <f t="shared" si="378"/>
        <v>8</v>
      </c>
      <c r="L2032" s="34">
        <v>43336</v>
      </c>
      <c r="M2032" s="4">
        <v>85</v>
      </c>
      <c r="N2032" s="4">
        <v>13</v>
      </c>
      <c r="O2032" s="31">
        <v>0.5</v>
      </c>
      <c r="P2032" s="35">
        <v>30.280000000000008</v>
      </c>
      <c r="Q2032" s="36">
        <f t="shared" si="379"/>
        <v>12</v>
      </c>
      <c r="R2032" s="4">
        <f t="shared" si="380"/>
        <v>0</v>
      </c>
      <c r="S2032" s="31">
        <f t="shared" si="386"/>
        <v>0.20906250000000001</v>
      </c>
      <c r="T2032" s="31">
        <f t="shared" si="387"/>
        <v>0.78918981481481476</v>
      </c>
      <c r="U2032" s="4">
        <f t="shared" si="381"/>
        <v>0</v>
      </c>
      <c r="V2032" s="4" t="str">
        <f t="shared" si="382"/>
        <v/>
      </c>
      <c r="W2032" s="18" t="str">
        <f>IF(V2032="","",VLOOKUP(L2032,日射量と図３!$A$4:$C$368,3,TRUE)*238.85/100)</f>
        <v/>
      </c>
      <c r="X2032" s="4" t="str">
        <f t="shared" si="383"/>
        <v/>
      </c>
      <c r="Y2032" s="4" t="str">
        <f t="shared" si="388"/>
        <v/>
      </c>
      <c r="Z2032" s="4" t="str">
        <f t="shared" si="389"/>
        <v/>
      </c>
      <c r="AA2032" s="4" t="str">
        <f>IF($V2032="","",IF(Y2032&lt;36,0,IF(AND(36&lt;=Y2032,Y2032&lt;71),VLOOKUP($W2032,日射量と図３!$E$6:$F$34,2,TRUE),IF(AND(71&lt;=Y2032,Y2032&lt;107),VLOOKUP($W2032,日射量と図３!$E$6:$G$34,3,TRUE),IF(AND(107&lt;=Y2032,Y2032&lt;143),VLOOKUP($W2032,日射量と図３!$E$6:$H$34,4,TRUE),VLOOKUP($W2032,日射量と図３!$E$6:$I$34,5,TRUE))))))</f>
        <v/>
      </c>
      <c r="AB2032" s="4" t="str">
        <f>IF($V2032="","",IF(Z2032&lt;36,0,IF(AND(36&lt;=Z2032,Z2032&lt;71),VLOOKUP($W2032,日射量と図３!$E$6:$F$34,2,TRUE),IF(AND(71&lt;=Z2032,Z2032&lt;107),VLOOKUP($W2032,日射量と図３!$E$6:$G$34,3,TRUE),IF(AND(107&lt;=Z2032,Z2032&lt;143),VLOOKUP($W2032,日射量と図３!$E$6:$H$34,4,TRUE),VLOOKUP($W2032,日射量と図３!$E$6:$I$34,5,TRUE))))))</f>
        <v/>
      </c>
      <c r="AC2032" s="382" t="str">
        <f t="shared" si="384"/>
        <v/>
      </c>
      <c r="AD2032" s="382" t="str">
        <f t="shared" si="385"/>
        <v/>
      </c>
    </row>
    <row r="2033" spans="11:30" ht="13.5" customHeight="1">
      <c r="K2033" s="4">
        <f t="shared" si="378"/>
        <v>8</v>
      </c>
      <c r="L2033" s="34">
        <v>43336</v>
      </c>
      <c r="M2033" s="4">
        <v>85</v>
      </c>
      <c r="N2033" s="4">
        <v>14</v>
      </c>
      <c r="O2033" s="31">
        <v>0.54166666666666663</v>
      </c>
      <c r="P2033" s="35">
        <v>30.409999999999997</v>
      </c>
      <c r="Q2033" s="36">
        <f t="shared" si="379"/>
        <v>12</v>
      </c>
      <c r="R2033" s="4">
        <f t="shared" si="380"/>
        <v>0</v>
      </c>
      <c r="S2033" s="31">
        <f t="shared" si="386"/>
        <v>0.20906250000000001</v>
      </c>
      <c r="T2033" s="31">
        <f t="shared" si="387"/>
        <v>0.78918981481481476</v>
      </c>
      <c r="U2033" s="4">
        <f t="shared" si="381"/>
        <v>0</v>
      </c>
      <c r="V2033" s="4" t="str">
        <f t="shared" si="382"/>
        <v/>
      </c>
      <c r="W2033" s="18" t="str">
        <f>IF(V2033="","",VLOOKUP(L2033,日射量と図３!$A$4:$C$368,3,TRUE)*238.85/100)</f>
        <v/>
      </c>
      <c r="X2033" s="4" t="str">
        <f t="shared" si="383"/>
        <v/>
      </c>
      <c r="Y2033" s="4" t="str">
        <f t="shared" si="388"/>
        <v/>
      </c>
      <c r="Z2033" s="4" t="str">
        <f t="shared" si="389"/>
        <v/>
      </c>
      <c r="AA2033" s="4" t="str">
        <f>IF($V2033="","",IF(Y2033&lt;36,0,IF(AND(36&lt;=Y2033,Y2033&lt;71),VLOOKUP($W2033,日射量と図３!$E$6:$F$34,2,TRUE),IF(AND(71&lt;=Y2033,Y2033&lt;107),VLOOKUP($W2033,日射量と図３!$E$6:$G$34,3,TRUE),IF(AND(107&lt;=Y2033,Y2033&lt;143),VLOOKUP($W2033,日射量と図３!$E$6:$H$34,4,TRUE),VLOOKUP($W2033,日射量と図３!$E$6:$I$34,5,TRUE))))))</f>
        <v/>
      </c>
      <c r="AB2033" s="4" t="str">
        <f>IF($V2033="","",IF(Z2033&lt;36,0,IF(AND(36&lt;=Z2033,Z2033&lt;71),VLOOKUP($W2033,日射量と図３!$E$6:$F$34,2,TRUE),IF(AND(71&lt;=Z2033,Z2033&lt;107),VLOOKUP($W2033,日射量と図３!$E$6:$G$34,3,TRUE),IF(AND(107&lt;=Z2033,Z2033&lt;143),VLOOKUP($W2033,日射量と図３!$E$6:$H$34,4,TRUE),VLOOKUP($W2033,日射量と図３!$E$6:$I$34,5,TRUE))))))</f>
        <v/>
      </c>
      <c r="AC2033" s="382" t="str">
        <f t="shared" si="384"/>
        <v/>
      </c>
      <c r="AD2033" s="382" t="str">
        <f t="shared" si="385"/>
        <v/>
      </c>
    </row>
    <row r="2034" spans="11:30" ht="13.5" customHeight="1">
      <c r="K2034" s="4">
        <f t="shared" si="378"/>
        <v>8</v>
      </c>
      <c r="L2034" s="34">
        <v>43336</v>
      </c>
      <c r="M2034" s="4">
        <v>85</v>
      </c>
      <c r="N2034" s="4">
        <v>15</v>
      </c>
      <c r="O2034" s="31">
        <v>0.58333333333333337</v>
      </c>
      <c r="P2034" s="35">
        <v>30.71</v>
      </c>
      <c r="Q2034" s="36">
        <f t="shared" si="379"/>
        <v>12</v>
      </c>
      <c r="R2034" s="4">
        <f t="shared" si="380"/>
        <v>0</v>
      </c>
      <c r="S2034" s="31">
        <f t="shared" si="386"/>
        <v>0.20906250000000001</v>
      </c>
      <c r="T2034" s="31">
        <f t="shared" si="387"/>
        <v>0.78918981481481476</v>
      </c>
      <c r="U2034" s="4">
        <f t="shared" si="381"/>
        <v>0</v>
      </c>
      <c r="V2034" s="4" t="str">
        <f t="shared" si="382"/>
        <v/>
      </c>
      <c r="W2034" s="18" t="str">
        <f>IF(V2034="","",VLOOKUP(L2034,日射量と図３!$A$4:$C$368,3,TRUE)*238.85/100)</f>
        <v/>
      </c>
      <c r="X2034" s="4" t="str">
        <f t="shared" si="383"/>
        <v/>
      </c>
      <c r="Y2034" s="4" t="str">
        <f t="shared" si="388"/>
        <v/>
      </c>
      <c r="Z2034" s="4" t="str">
        <f t="shared" si="389"/>
        <v/>
      </c>
      <c r="AA2034" s="4" t="str">
        <f>IF($V2034="","",IF(Y2034&lt;36,0,IF(AND(36&lt;=Y2034,Y2034&lt;71),VLOOKUP($W2034,日射量と図３!$E$6:$F$34,2,TRUE),IF(AND(71&lt;=Y2034,Y2034&lt;107),VLOOKUP($W2034,日射量と図３!$E$6:$G$34,3,TRUE),IF(AND(107&lt;=Y2034,Y2034&lt;143),VLOOKUP($W2034,日射量と図３!$E$6:$H$34,4,TRUE),VLOOKUP($W2034,日射量と図３!$E$6:$I$34,5,TRUE))))))</f>
        <v/>
      </c>
      <c r="AB2034" s="4" t="str">
        <f>IF($V2034="","",IF(Z2034&lt;36,0,IF(AND(36&lt;=Z2034,Z2034&lt;71),VLOOKUP($W2034,日射量と図３!$E$6:$F$34,2,TRUE),IF(AND(71&lt;=Z2034,Z2034&lt;107),VLOOKUP($W2034,日射量と図３!$E$6:$G$34,3,TRUE),IF(AND(107&lt;=Z2034,Z2034&lt;143),VLOOKUP($W2034,日射量と図３!$E$6:$H$34,4,TRUE),VLOOKUP($W2034,日射量と図３!$E$6:$I$34,5,TRUE))))))</f>
        <v/>
      </c>
      <c r="AC2034" s="382" t="str">
        <f t="shared" si="384"/>
        <v/>
      </c>
      <c r="AD2034" s="382" t="str">
        <f t="shared" si="385"/>
        <v/>
      </c>
    </row>
    <row r="2035" spans="11:30" ht="13.5" customHeight="1">
      <c r="K2035" s="4">
        <f t="shared" si="378"/>
        <v>8</v>
      </c>
      <c r="L2035" s="34">
        <v>43336</v>
      </c>
      <c r="M2035" s="4">
        <v>85</v>
      </c>
      <c r="N2035" s="4">
        <v>16</v>
      </c>
      <c r="O2035" s="31">
        <v>0.625</v>
      </c>
      <c r="P2035" s="35">
        <v>30.649999999999995</v>
      </c>
      <c r="Q2035" s="36">
        <f t="shared" si="379"/>
        <v>16</v>
      </c>
      <c r="R2035" s="4">
        <f t="shared" si="380"/>
        <v>0</v>
      </c>
      <c r="S2035" s="31">
        <f t="shared" si="386"/>
        <v>0.20906250000000001</v>
      </c>
      <c r="T2035" s="31">
        <f t="shared" si="387"/>
        <v>0.78918981481481476</v>
      </c>
      <c r="U2035" s="4">
        <f t="shared" si="381"/>
        <v>0</v>
      </c>
      <c r="V2035" s="4" t="str">
        <f t="shared" si="382"/>
        <v/>
      </c>
      <c r="W2035" s="18" t="str">
        <f>IF(V2035="","",VLOOKUP(L2035,日射量と図３!$A$4:$C$368,3,TRUE)*238.85/100)</f>
        <v/>
      </c>
      <c r="X2035" s="4" t="str">
        <f t="shared" si="383"/>
        <v/>
      </c>
      <c r="Y2035" s="4" t="str">
        <f t="shared" si="388"/>
        <v/>
      </c>
      <c r="Z2035" s="4" t="str">
        <f t="shared" si="389"/>
        <v/>
      </c>
      <c r="AA2035" s="4" t="str">
        <f>IF($V2035="","",IF(Y2035&lt;36,0,IF(AND(36&lt;=Y2035,Y2035&lt;71),VLOOKUP($W2035,日射量と図３!$E$6:$F$34,2,TRUE),IF(AND(71&lt;=Y2035,Y2035&lt;107),VLOOKUP($W2035,日射量と図３!$E$6:$G$34,3,TRUE),IF(AND(107&lt;=Y2035,Y2035&lt;143),VLOOKUP($W2035,日射量と図３!$E$6:$H$34,4,TRUE),VLOOKUP($W2035,日射量と図３!$E$6:$I$34,5,TRUE))))))</f>
        <v/>
      </c>
      <c r="AB2035" s="4" t="str">
        <f>IF($V2035="","",IF(Z2035&lt;36,0,IF(AND(36&lt;=Z2035,Z2035&lt;71),VLOOKUP($W2035,日射量と図３!$E$6:$F$34,2,TRUE),IF(AND(71&lt;=Z2035,Z2035&lt;107),VLOOKUP($W2035,日射量と図３!$E$6:$G$34,3,TRUE),IF(AND(107&lt;=Z2035,Z2035&lt;143),VLOOKUP($W2035,日射量と図３!$E$6:$H$34,4,TRUE),VLOOKUP($W2035,日射量と図３!$E$6:$I$34,5,TRUE))))))</f>
        <v/>
      </c>
      <c r="AC2035" s="382" t="str">
        <f t="shared" si="384"/>
        <v/>
      </c>
      <c r="AD2035" s="382" t="str">
        <f t="shared" si="385"/>
        <v/>
      </c>
    </row>
    <row r="2036" spans="11:30" ht="13.5" customHeight="1">
      <c r="K2036" s="4">
        <f t="shared" si="378"/>
        <v>8</v>
      </c>
      <c r="L2036" s="34">
        <v>43336</v>
      </c>
      <c r="M2036" s="4">
        <v>85</v>
      </c>
      <c r="N2036" s="4">
        <v>17</v>
      </c>
      <c r="O2036" s="31">
        <v>0.66666666666666663</v>
      </c>
      <c r="P2036" s="35">
        <v>30.380000000000003</v>
      </c>
      <c r="Q2036" s="36">
        <f t="shared" si="379"/>
        <v>16</v>
      </c>
      <c r="R2036" s="4">
        <f t="shared" si="380"/>
        <v>0</v>
      </c>
      <c r="S2036" s="31">
        <f t="shared" si="386"/>
        <v>0.20906250000000001</v>
      </c>
      <c r="T2036" s="31">
        <f t="shared" si="387"/>
        <v>0.78918981481481476</v>
      </c>
      <c r="U2036" s="4">
        <f t="shared" si="381"/>
        <v>0</v>
      </c>
      <c r="V2036" s="4" t="str">
        <f t="shared" si="382"/>
        <v/>
      </c>
      <c r="W2036" s="18" t="str">
        <f>IF(V2036="","",VLOOKUP(L2036,日射量と図３!$A$4:$C$368,3,TRUE)*238.85/100)</f>
        <v/>
      </c>
      <c r="X2036" s="4" t="str">
        <f t="shared" si="383"/>
        <v/>
      </c>
      <c r="Y2036" s="4" t="str">
        <f t="shared" si="388"/>
        <v/>
      </c>
      <c r="Z2036" s="4" t="str">
        <f t="shared" si="389"/>
        <v/>
      </c>
      <c r="AA2036" s="4" t="str">
        <f>IF($V2036="","",IF(Y2036&lt;36,0,IF(AND(36&lt;=Y2036,Y2036&lt;71),VLOOKUP($W2036,日射量と図３!$E$6:$F$34,2,TRUE),IF(AND(71&lt;=Y2036,Y2036&lt;107),VLOOKUP($W2036,日射量と図３!$E$6:$G$34,3,TRUE),IF(AND(107&lt;=Y2036,Y2036&lt;143),VLOOKUP($W2036,日射量と図３!$E$6:$H$34,4,TRUE),VLOOKUP($W2036,日射量と図３!$E$6:$I$34,5,TRUE))))))</f>
        <v/>
      </c>
      <c r="AB2036" s="4" t="str">
        <f>IF($V2036="","",IF(Z2036&lt;36,0,IF(AND(36&lt;=Z2036,Z2036&lt;71),VLOOKUP($W2036,日射量と図３!$E$6:$F$34,2,TRUE),IF(AND(71&lt;=Z2036,Z2036&lt;107),VLOOKUP($W2036,日射量と図３!$E$6:$G$34,3,TRUE),IF(AND(107&lt;=Z2036,Z2036&lt;143),VLOOKUP($W2036,日射量と図３!$E$6:$H$34,4,TRUE),VLOOKUP($W2036,日射量と図３!$E$6:$I$34,5,TRUE))))))</f>
        <v/>
      </c>
      <c r="AC2036" s="382" t="str">
        <f t="shared" si="384"/>
        <v/>
      </c>
      <c r="AD2036" s="382" t="str">
        <f t="shared" si="385"/>
        <v/>
      </c>
    </row>
    <row r="2037" spans="11:30" ht="13.5" customHeight="1">
      <c r="K2037" s="4">
        <f t="shared" si="378"/>
        <v>8</v>
      </c>
      <c r="L2037" s="34">
        <v>43336</v>
      </c>
      <c r="M2037" s="4">
        <v>85</v>
      </c>
      <c r="N2037" s="4">
        <v>18</v>
      </c>
      <c r="O2037" s="31">
        <v>0.70833333333333337</v>
      </c>
      <c r="P2037" s="35">
        <v>29.790000000000003</v>
      </c>
      <c r="Q2037" s="36">
        <f t="shared" si="379"/>
        <v>16</v>
      </c>
      <c r="R2037" s="4">
        <f t="shared" si="380"/>
        <v>0</v>
      </c>
      <c r="S2037" s="31">
        <f t="shared" si="386"/>
        <v>0.20906250000000001</v>
      </c>
      <c r="T2037" s="31">
        <f t="shared" si="387"/>
        <v>0.78918981481481476</v>
      </c>
      <c r="U2037" s="4">
        <f t="shared" si="381"/>
        <v>0</v>
      </c>
      <c r="V2037" s="4" t="str">
        <f t="shared" si="382"/>
        <v/>
      </c>
      <c r="W2037" s="18" t="str">
        <f>IF(V2037="","",VLOOKUP(L2037,日射量と図３!$A$4:$C$368,3,TRUE)*238.85/100)</f>
        <v/>
      </c>
      <c r="X2037" s="4" t="str">
        <f t="shared" si="383"/>
        <v/>
      </c>
      <c r="Y2037" s="4" t="str">
        <f t="shared" si="388"/>
        <v/>
      </c>
      <c r="Z2037" s="4" t="str">
        <f t="shared" si="389"/>
        <v/>
      </c>
      <c r="AA2037" s="4" t="str">
        <f>IF($V2037="","",IF(Y2037&lt;36,0,IF(AND(36&lt;=Y2037,Y2037&lt;71),VLOOKUP($W2037,日射量と図３!$E$6:$F$34,2,TRUE),IF(AND(71&lt;=Y2037,Y2037&lt;107),VLOOKUP($W2037,日射量と図３!$E$6:$G$34,3,TRUE),IF(AND(107&lt;=Y2037,Y2037&lt;143),VLOOKUP($W2037,日射量と図３!$E$6:$H$34,4,TRUE),VLOOKUP($W2037,日射量と図３!$E$6:$I$34,5,TRUE))))))</f>
        <v/>
      </c>
      <c r="AB2037" s="4" t="str">
        <f>IF($V2037="","",IF(Z2037&lt;36,0,IF(AND(36&lt;=Z2037,Z2037&lt;71),VLOOKUP($W2037,日射量と図３!$E$6:$F$34,2,TRUE),IF(AND(71&lt;=Z2037,Z2037&lt;107),VLOOKUP($W2037,日射量と図３!$E$6:$G$34,3,TRUE),IF(AND(107&lt;=Z2037,Z2037&lt;143),VLOOKUP($W2037,日射量と図３!$E$6:$H$34,4,TRUE),VLOOKUP($W2037,日射量と図３!$E$6:$I$34,5,TRUE))))))</f>
        <v/>
      </c>
      <c r="AC2037" s="382" t="str">
        <f t="shared" si="384"/>
        <v/>
      </c>
      <c r="AD2037" s="382" t="str">
        <f t="shared" si="385"/>
        <v/>
      </c>
    </row>
    <row r="2038" spans="11:30" ht="13.5" customHeight="1">
      <c r="K2038" s="4">
        <f t="shared" si="378"/>
        <v>8</v>
      </c>
      <c r="L2038" s="34">
        <v>43336</v>
      </c>
      <c r="M2038" s="4">
        <v>85</v>
      </c>
      <c r="N2038" s="4">
        <v>19</v>
      </c>
      <c r="O2038" s="31">
        <v>0.75</v>
      </c>
      <c r="P2038" s="35">
        <v>29.02</v>
      </c>
      <c r="Q2038" s="36">
        <f t="shared" si="379"/>
        <v>16</v>
      </c>
      <c r="R2038" s="4">
        <f t="shared" si="380"/>
        <v>0</v>
      </c>
      <c r="S2038" s="31">
        <f t="shared" si="386"/>
        <v>0.20906250000000001</v>
      </c>
      <c r="T2038" s="31">
        <f t="shared" si="387"/>
        <v>0.78918981481481476</v>
      </c>
      <c r="U2038" s="4">
        <f t="shared" si="381"/>
        <v>0</v>
      </c>
      <c r="V2038" s="4" t="str">
        <f t="shared" si="382"/>
        <v/>
      </c>
      <c r="W2038" s="18" t="str">
        <f>IF(V2038="","",VLOOKUP(L2038,日射量と図３!$A$4:$C$368,3,TRUE)*238.85/100)</f>
        <v/>
      </c>
      <c r="X2038" s="4" t="str">
        <f t="shared" si="383"/>
        <v/>
      </c>
      <c r="Y2038" s="4" t="str">
        <f t="shared" si="388"/>
        <v/>
      </c>
      <c r="Z2038" s="4" t="str">
        <f t="shared" si="389"/>
        <v/>
      </c>
      <c r="AA2038" s="4" t="str">
        <f>IF($V2038="","",IF(Y2038&lt;36,0,IF(AND(36&lt;=Y2038,Y2038&lt;71),VLOOKUP($W2038,日射量と図３!$E$6:$F$34,2,TRUE),IF(AND(71&lt;=Y2038,Y2038&lt;107),VLOOKUP($W2038,日射量と図３!$E$6:$G$34,3,TRUE),IF(AND(107&lt;=Y2038,Y2038&lt;143),VLOOKUP($W2038,日射量と図３!$E$6:$H$34,4,TRUE),VLOOKUP($W2038,日射量と図３!$E$6:$I$34,5,TRUE))))))</f>
        <v/>
      </c>
      <c r="AB2038" s="4" t="str">
        <f>IF($V2038="","",IF(Z2038&lt;36,0,IF(AND(36&lt;=Z2038,Z2038&lt;71),VLOOKUP($W2038,日射量と図３!$E$6:$F$34,2,TRUE),IF(AND(71&lt;=Z2038,Z2038&lt;107),VLOOKUP($W2038,日射量と図３!$E$6:$G$34,3,TRUE),IF(AND(107&lt;=Z2038,Z2038&lt;143),VLOOKUP($W2038,日射量と図３!$E$6:$H$34,4,TRUE),VLOOKUP($W2038,日射量と図３!$E$6:$I$34,5,TRUE))))))</f>
        <v/>
      </c>
      <c r="AC2038" s="382" t="str">
        <f t="shared" si="384"/>
        <v/>
      </c>
      <c r="AD2038" s="382" t="str">
        <f t="shared" si="385"/>
        <v/>
      </c>
    </row>
    <row r="2039" spans="11:30" ht="13.5" customHeight="1">
      <c r="K2039" s="4">
        <f t="shared" si="378"/>
        <v>8</v>
      </c>
      <c r="L2039" s="34">
        <v>43336</v>
      </c>
      <c r="M2039" s="4">
        <v>85</v>
      </c>
      <c r="N2039" s="4">
        <v>20</v>
      </c>
      <c r="O2039" s="31">
        <v>0.79166666666666663</v>
      </c>
      <c r="P2039" s="35">
        <v>28.24</v>
      </c>
      <c r="Q2039" s="36">
        <f t="shared" si="379"/>
        <v>16</v>
      </c>
      <c r="R2039" s="4">
        <f t="shared" si="380"/>
        <v>0</v>
      </c>
      <c r="S2039" s="31">
        <f t="shared" si="386"/>
        <v>0.20906250000000001</v>
      </c>
      <c r="T2039" s="31">
        <f t="shared" si="387"/>
        <v>0.78918981481481476</v>
      </c>
      <c r="U2039" s="4">
        <f t="shared" si="381"/>
        <v>0</v>
      </c>
      <c r="V2039" s="4" t="str">
        <f t="shared" si="382"/>
        <v/>
      </c>
      <c r="W2039" s="18" t="str">
        <f>IF(V2039="","",VLOOKUP(L2039,日射量と図３!$A$4:$C$368,3,TRUE)*238.85/100)</f>
        <v/>
      </c>
      <c r="X2039" s="4" t="str">
        <f t="shared" si="383"/>
        <v/>
      </c>
      <c r="Y2039" s="4" t="str">
        <f t="shared" si="388"/>
        <v/>
      </c>
      <c r="Z2039" s="4" t="str">
        <f t="shared" si="389"/>
        <v/>
      </c>
      <c r="AA2039" s="4" t="str">
        <f>IF($V2039="","",IF(Y2039&lt;36,0,IF(AND(36&lt;=Y2039,Y2039&lt;71),VLOOKUP($W2039,日射量と図３!$E$6:$F$34,2,TRUE),IF(AND(71&lt;=Y2039,Y2039&lt;107),VLOOKUP($W2039,日射量と図３!$E$6:$G$34,3,TRUE),IF(AND(107&lt;=Y2039,Y2039&lt;143),VLOOKUP($W2039,日射量と図３!$E$6:$H$34,4,TRUE),VLOOKUP($W2039,日射量と図３!$E$6:$I$34,5,TRUE))))))</f>
        <v/>
      </c>
      <c r="AB2039" s="4" t="str">
        <f>IF($V2039="","",IF(Z2039&lt;36,0,IF(AND(36&lt;=Z2039,Z2039&lt;71),VLOOKUP($W2039,日射量と図３!$E$6:$F$34,2,TRUE),IF(AND(71&lt;=Z2039,Z2039&lt;107),VLOOKUP($W2039,日射量と図３!$E$6:$G$34,3,TRUE),IF(AND(107&lt;=Z2039,Z2039&lt;143),VLOOKUP($W2039,日射量と図３!$E$6:$H$34,4,TRUE),VLOOKUP($W2039,日射量と図３!$E$6:$I$34,5,TRUE))))))</f>
        <v/>
      </c>
      <c r="AC2039" s="382" t="str">
        <f t="shared" si="384"/>
        <v/>
      </c>
      <c r="AD2039" s="382" t="str">
        <f t="shared" si="385"/>
        <v/>
      </c>
    </row>
    <row r="2040" spans="11:30" ht="13.5" customHeight="1">
      <c r="K2040" s="4">
        <f t="shared" si="378"/>
        <v>8</v>
      </c>
      <c r="L2040" s="34">
        <v>43336</v>
      </c>
      <c r="M2040" s="4">
        <v>85</v>
      </c>
      <c r="N2040" s="4">
        <v>21</v>
      </c>
      <c r="O2040" s="31">
        <v>0.83333333333333337</v>
      </c>
      <c r="P2040" s="35">
        <v>27.76</v>
      </c>
      <c r="Q2040" s="36">
        <f t="shared" si="379"/>
        <v>16</v>
      </c>
      <c r="R2040" s="4">
        <f t="shared" si="380"/>
        <v>0</v>
      </c>
      <c r="S2040" s="31">
        <f t="shared" si="386"/>
        <v>0.20906250000000001</v>
      </c>
      <c r="T2040" s="31">
        <f t="shared" si="387"/>
        <v>0.78918981481481476</v>
      </c>
      <c r="U2040" s="4">
        <f t="shared" si="381"/>
        <v>0</v>
      </c>
      <c r="V2040" s="4" t="str">
        <f t="shared" si="382"/>
        <v/>
      </c>
      <c r="W2040" s="18" t="str">
        <f>IF(V2040="","",VLOOKUP(L2040,日射量と図３!$A$4:$C$368,3,TRUE)*238.85/100)</f>
        <v/>
      </c>
      <c r="X2040" s="4" t="str">
        <f t="shared" si="383"/>
        <v/>
      </c>
      <c r="Y2040" s="4" t="str">
        <f t="shared" si="388"/>
        <v/>
      </c>
      <c r="Z2040" s="4" t="str">
        <f t="shared" si="389"/>
        <v/>
      </c>
      <c r="AA2040" s="4" t="str">
        <f>IF($V2040="","",IF(Y2040&lt;36,0,IF(AND(36&lt;=Y2040,Y2040&lt;71),VLOOKUP($W2040,日射量と図３!$E$6:$F$34,2,TRUE),IF(AND(71&lt;=Y2040,Y2040&lt;107),VLOOKUP($W2040,日射量と図３!$E$6:$G$34,3,TRUE),IF(AND(107&lt;=Y2040,Y2040&lt;143),VLOOKUP($W2040,日射量と図３!$E$6:$H$34,4,TRUE),VLOOKUP($W2040,日射量と図３!$E$6:$I$34,5,TRUE))))))</f>
        <v/>
      </c>
      <c r="AB2040" s="4" t="str">
        <f>IF($V2040="","",IF(Z2040&lt;36,0,IF(AND(36&lt;=Z2040,Z2040&lt;71),VLOOKUP($W2040,日射量と図３!$E$6:$F$34,2,TRUE),IF(AND(71&lt;=Z2040,Z2040&lt;107),VLOOKUP($W2040,日射量と図３!$E$6:$G$34,3,TRUE),IF(AND(107&lt;=Z2040,Z2040&lt;143),VLOOKUP($W2040,日射量と図３!$E$6:$H$34,4,TRUE),VLOOKUP($W2040,日射量と図３!$E$6:$I$34,5,TRUE))))))</f>
        <v/>
      </c>
      <c r="AC2040" s="382" t="str">
        <f t="shared" si="384"/>
        <v/>
      </c>
      <c r="AD2040" s="382" t="str">
        <f t="shared" si="385"/>
        <v/>
      </c>
    </row>
    <row r="2041" spans="11:30" ht="13.5" customHeight="1">
      <c r="K2041" s="4">
        <f t="shared" si="378"/>
        <v>8</v>
      </c>
      <c r="L2041" s="34">
        <v>43336</v>
      </c>
      <c r="M2041" s="4">
        <v>85</v>
      </c>
      <c r="N2041" s="4">
        <v>22</v>
      </c>
      <c r="O2041" s="31">
        <v>0.875</v>
      </c>
      <c r="P2041" s="35">
        <v>27.310000000000002</v>
      </c>
      <c r="Q2041" s="36">
        <f t="shared" si="379"/>
        <v>16</v>
      </c>
      <c r="R2041" s="4">
        <f t="shared" si="380"/>
        <v>0</v>
      </c>
      <c r="S2041" s="31">
        <f t="shared" si="386"/>
        <v>0.20906250000000001</v>
      </c>
      <c r="T2041" s="31">
        <f t="shared" si="387"/>
        <v>0.78918981481481476</v>
      </c>
      <c r="U2041" s="4">
        <f t="shared" si="381"/>
        <v>0</v>
      </c>
      <c r="V2041" s="4" t="str">
        <f t="shared" si="382"/>
        <v/>
      </c>
      <c r="W2041" s="18" t="str">
        <f>IF(V2041="","",VLOOKUP(L2041,日射量と図３!$A$4:$C$368,3,TRUE)*238.85/100)</f>
        <v/>
      </c>
      <c r="X2041" s="4" t="str">
        <f t="shared" si="383"/>
        <v/>
      </c>
      <c r="Y2041" s="4" t="str">
        <f t="shared" si="388"/>
        <v/>
      </c>
      <c r="Z2041" s="4" t="str">
        <f t="shared" si="389"/>
        <v/>
      </c>
      <c r="AA2041" s="4" t="str">
        <f>IF($V2041="","",IF(Y2041&lt;36,0,IF(AND(36&lt;=Y2041,Y2041&lt;71),VLOOKUP($W2041,日射量と図３!$E$6:$F$34,2,TRUE),IF(AND(71&lt;=Y2041,Y2041&lt;107),VLOOKUP($W2041,日射量と図３!$E$6:$G$34,3,TRUE),IF(AND(107&lt;=Y2041,Y2041&lt;143),VLOOKUP($W2041,日射量と図３!$E$6:$H$34,4,TRUE),VLOOKUP($W2041,日射量と図３!$E$6:$I$34,5,TRUE))))))</f>
        <v/>
      </c>
      <c r="AB2041" s="4" t="str">
        <f>IF($V2041="","",IF(Z2041&lt;36,0,IF(AND(36&lt;=Z2041,Z2041&lt;71),VLOOKUP($W2041,日射量と図３!$E$6:$F$34,2,TRUE),IF(AND(71&lt;=Z2041,Z2041&lt;107),VLOOKUP($W2041,日射量と図３!$E$6:$G$34,3,TRUE),IF(AND(107&lt;=Z2041,Z2041&lt;143),VLOOKUP($W2041,日射量と図３!$E$6:$H$34,4,TRUE),VLOOKUP($W2041,日射量と図３!$E$6:$I$34,5,TRUE))))))</f>
        <v/>
      </c>
      <c r="AC2041" s="382" t="str">
        <f t="shared" si="384"/>
        <v/>
      </c>
      <c r="AD2041" s="382" t="str">
        <f t="shared" si="385"/>
        <v/>
      </c>
    </row>
    <row r="2042" spans="11:30" ht="13.5" customHeight="1">
      <c r="K2042" s="4">
        <f t="shared" si="378"/>
        <v>8</v>
      </c>
      <c r="L2042" s="34">
        <v>43336</v>
      </c>
      <c r="M2042" s="4">
        <v>85</v>
      </c>
      <c r="N2042" s="4">
        <v>23</v>
      </c>
      <c r="O2042" s="31">
        <v>0.91666666666666663</v>
      </c>
      <c r="P2042" s="35">
        <v>26.96</v>
      </c>
      <c r="Q2042" s="36">
        <f t="shared" si="379"/>
        <v>13</v>
      </c>
      <c r="R2042" s="4">
        <f t="shared" si="380"/>
        <v>0</v>
      </c>
      <c r="S2042" s="31">
        <f t="shared" si="386"/>
        <v>0.20906250000000001</v>
      </c>
      <c r="T2042" s="31">
        <f t="shared" si="387"/>
        <v>0.78918981481481476</v>
      </c>
      <c r="U2042" s="4">
        <f t="shared" si="381"/>
        <v>0</v>
      </c>
      <c r="V2042" s="4" t="str">
        <f t="shared" si="382"/>
        <v/>
      </c>
      <c r="W2042" s="18" t="str">
        <f>IF(V2042="","",VLOOKUP(L2042,日射量と図３!$A$4:$C$368,3,TRUE)*238.85/100)</f>
        <v/>
      </c>
      <c r="X2042" s="4" t="str">
        <f t="shared" si="383"/>
        <v/>
      </c>
      <c r="Y2042" s="4" t="str">
        <f t="shared" si="388"/>
        <v/>
      </c>
      <c r="Z2042" s="4" t="str">
        <f t="shared" si="389"/>
        <v/>
      </c>
      <c r="AA2042" s="4" t="str">
        <f>IF($V2042="","",IF(Y2042&lt;36,0,IF(AND(36&lt;=Y2042,Y2042&lt;71),VLOOKUP($W2042,日射量と図３!$E$6:$F$34,2,TRUE),IF(AND(71&lt;=Y2042,Y2042&lt;107),VLOOKUP($W2042,日射量と図３!$E$6:$G$34,3,TRUE),IF(AND(107&lt;=Y2042,Y2042&lt;143),VLOOKUP($W2042,日射量と図３!$E$6:$H$34,4,TRUE),VLOOKUP($W2042,日射量と図３!$E$6:$I$34,5,TRUE))))))</f>
        <v/>
      </c>
      <c r="AB2042" s="4" t="str">
        <f>IF($V2042="","",IF(Z2042&lt;36,0,IF(AND(36&lt;=Z2042,Z2042&lt;71),VLOOKUP($W2042,日射量と図３!$E$6:$F$34,2,TRUE),IF(AND(71&lt;=Z2042,Z2042&lt;107),VLOOKUP($W2042,日射量と図３!$E$6:$G$34,3,TRUE),IF(AND(107&lt;=Z2042,Z2042&lt;143),VLOOKUP($W2042,日射量と図３!$E$6:$H$34,4,TRUE),VLOOKUP($W2042,日射量と図３!$E$6:$I$34,5,TRUE))))))</f>
        <v/>
      </c>
      <c r="AC2042" s="382" t="str">
        <f t="shared" si="384"/>
        <v/>
      </c>
      <c r="AD2042" s="382" t="str">
        <f t="shared" si="385"/>
        <v/>
      </c>
    </row>
    <row r="2043" spans="11:30" ht="13.5" customHeight="1">
      <c r="K2043" s="4">
        <f t="shared" si="378"/>
        <v>8</v>
      </c>
      <c r="L2043" s="34">
        <v>43336</v>
      </c>
      <c r="M2043" s="4">
        <v>85</v>
      </c>
      <c r="N2043" s="4">
        <v>24</v>
      </c>
      <c r="O2043" s="31">
        <v>0.95833333333333337</v>
      </c>
      <c r="P2043" s="35">
        <v>26.609999999999996</v>
      </c>
      <c r="Q2043" s="36">
        <f t="shared" si="379"/>
        <v>13</v>
      </c>
      <c r="R2043" s="4">
        <f t="shared" si="380"/>
        <v>0</v>
      </c>
      <c r="S2043" s="31">
        <f t="shared" si="386"/>
        <v>0.20906250000000001</v>
      </c>
      <c r="T2043" s="31">
        <f t="shared" si="387"/>
        <v>0.78918981481481476</v>
      </c>
      <c r="U2043" s="4">
        <f t="shared" si="381"/>
        <v>0</v>
      </c>
      <c r="V2043" s="4" t="str">
        <f t="shared" si="382"/>
        <v/>
      </c>
      <c r="W2043" s="18" t="str">
        <f>IF(V2043="","",VLOOKUP(L2043,日射量と図３!$A$4:$C$368,3,TRUE)*238.85/100)</f>
        <v/>
      </c>
      <c r="X2043" s="4" t="str">
        <f t="shared" si="383"/>
        <v/>
      </c>
      <c r="Y2043" s="4" t="str">
        <f t="shared" si="388"/>
        <v/>
      </c>
      <c r="Z2043" s="4" t="str">
        <f t="shared" si="389"/>
        <v/>
      </c>
      <c r="AA2043" s="4" t="str">
        <f>IF($V2043="","",IF(Y2043&lt;36,0,IF(AND(36&lt;=Y2043,Y2043&lt;71),VLOOKUP($W2043,日射量と図３!$E$6:$F$34,2,TRUE),IF(AND(71&lt;=Y2043,Y2043&lt;107),VLOOKUP($W2043,日射量と図３!$E$6:$G$34,3,TRUE),IF(AND(107&lt;=Y2043,Y2043&lt;143),VLOOKUP($W2043,日射量と図３!$E$6:$H$34,4,TRUE),VLOOKUP($W2043,日射量と図３!$E$6:$I$34,5,TRUE))))))</f>
        <v/>
      </c>
      <c r="AB2043" s="4" t="str">
        <f>IF($V2043="","",IF(Z2043&lt;36,0,IF(AND(36&lt;=Z2043,Z2043&lt;71),VLOOKUP($W2043,日射量と図３!$E$6:$F$34,2,TRUE),IF(AND(71&lt;=Z2043,Z2043&lt;107),VLOOKUP($W2043,日射量と図３!$E$6:$G$34,3,TRUE),IF(AND(107&lt;=Z2043,Z2043&lt;143),VLOOKUP($W2043,日射量と図３!$E$6:$H$34,4,TRUE),VLOOKUP($W2043,日射量と図３!$E$6:$I$34,5,TRUE))))))</f>
        <v/>
      </c>
      <c r="AC2043" s="382" t="str">
        <f t="shared" si="384"/>
        <v/>
      </c>
      <c r="AD2043" s="382" t="str">
        <f t="shared" si="385"/>
        <v/>
      </c>
    </row>
    <row r="2044" spans="11:30" ht="13.5" customHeight="1">
      <c r="K2044" s="4">
        <f t="shared" si="378"/>
        <v>8</v>
      </c>
      <c r="L2044" s="34">
        <v>43337</v>
      </c>
      <c r="M2044" s="4">
        <v>86</v>
      </c>
      <c r="N2044" s="4">
        <v>1</v>
      </c>
      <c r="O2044" s="31">
        <v>0</v>
      </c>
      <c r="P2044" s="35">
        <v>26.440000000000005</v>
      </c>
      <c r="Q2044" s="36">
        <f t="shared" si="379"/>
        <v>13</v>
      </c>
      <c r="R2044" s="4">
        <f t="shared" si="380"/>
        <v>0</v>
      </c>
      <c r="S2044" s="31">
        <f t="shared" si="386"/>
        <v>0.20906250000000001</v>
      </c>
      <c r="T2044" s="31">
        <f t="shared" si="387"/>
        <v>0.78918981481481476</v>
      </c>
      <c r="U2044" s="4">
        <f t="shared" si="381"/>
        <v>0</v>
      </c>
      <c r="V2044" s="4">
        <f t="shared" si="382"/>
        <v>0</v>
      </c>
      <c r="W2044" s="18">
        <f>IF(V2044="","",VLOOKUP(L2044,日射量と図３!$A$4:$C$368,3,TRUE)*238.85/100)</f>
        <v>35.827500000000001</v>
      </c>
      <c r="X2044" s="4">
        <f t="shared" si="383"/>
        <v>14</v>
      </c>
      <c r="Y2044" s="4">
        <f t="shared" si="388"/>
        <v>0</v>
      </c>
      <c r="Z2044" s="4">
        <f t="shared" si="389"/>
        <v>0</v>
      </c>
      <c r="AA2044" s="4">
        <f>IF($V2044="","",IF(Y2044&lt;36,0,IF(AND(36&lt;=Y2044,Y2044&lt;71),VLOOKUP($W2044,日射量と図３!$E$6:$F$34,2,TRUE),IF(AND(71&lt;=Y2044,Y2044&lt;107),VLOOKUP($W2044,日射量と図３!$E$6:$G$34,3,TRUE),IF(AND(107&lt;=Y2044,Y2044&lt;143),VLOOKUP($W2044,日射量と図３!$E$6:$H$34,4,TRUE),VLOOKUP($W2044,日射量と図３!$E$6:$I$34,5,TRUE))))))</f>
        <v>0</v>
      </c>
      <c r="AB2044" s="4">
        <f>IF($V2044="","",IF(Z2044&lt;36,0,IF(AND(36&lt;=Z2044,Z2044&lt;71),VLOOKUP($W2044,日射量と図３!$E$6:$F$34,2,TRUE),IF(AND(71&lt;=Z2044,Z2044&lt;107),VLOOKUP($W2044,日射量と図３!$E$6:$G$34,3,TRUE),IF(AND(107&lt;=Z2044,Z2044&lt;143),VLOOKUP($W2044,日射量と図３!$E$6:$H$34,4,TRUE),VLOOKUP($W2044,日射量と図３!$E$6:$I$34,5,TRUE))))))</f>
        <v>0</v>
      </c>
      <c r="AC2044" s="382">
        <f t="shared" si="384"/>
        <v>0</v>
      </c>
      <c r="AD2044" s="382">
        <f t="shared" si="385"/>
        <v>0</v>
      </c>
    </row>
    <row r="2045" spans="11:30" ht="13.5" customHeight="1">
      <c r="K2045" s="4">
        <f t="shared" si="378"/>
        <v>8</v>
      </c>
      <c r="L2045" s="34">
        <v>43337</v>
      </c>
      <c r="M2045" s="4">
        <v>86</v>
      </c>
      <c r="N2045" s="4">
        <v>2</v>
      </c>
      <c r="O2045" s="31">
        <v>4.1666666666666664E-2</v>
      </c>
      <c r="P2045" s="35">
        <v>25.990000000000002</v>
      </c>
      <c r="Q2045" s="36">
        <f t="shared" si="379"/>
        <v>13</v>
      </c>
      <c r="R2045" s="4">
        <f t="shared" si="380"/>
        <v>0</v>
      </c>
      <c r="S2045" s="31">
        <f t="shared" si="386"/>
        <v>0.20906250000000001</v>
      </c>
      <c r="T2045" s="31">
        <f t="shared" si="387"/>
        <v>0.78918981481481476</v>
      </c>
      <c r="U2045" s="4">
        <f t="shared" si="381"/>
        <v>0</v>
      </c>
      <c r="V2045" s="4" t="str">
        <f t="shared" si="382"/>
        <v/>
      </c>
      <c r="W2045" s="18" t="str">
        <f>IF(V2045="","",VLOOKUP(L2045,日射量と図３!$A$4:$C$368,3,TRUE)*238.85/100)</f>
        <v/>
      </c>
      <c r="X2045" s="4" t="str">
        <f t="shared" si="383"/>
        <v/>
      </c>
      <c r="Y2045" s="4" t="str">
        <f t="shared" si="388"/>
        <v/>
      </c>
      <c r="Z2045" s="4" t="str">
        <f t="shared" si="389"/>
        <v/>
      </c>
      <c r="AA2045" s="4" t="str">
        <f>IF($V2045="","",IF(Y2045&lt;36,0,IF(AND(36&lt;=Y2045,Y2045&lt;71),VLOOKUP($W2045,日射量と図３!$E$6:$F$34,2,TRUE),IF(AND(71&lt;=Y2045,Y2045&lt;107),VLOOKUP($W2045,日射量と図３!$E$6:$G$34,3,TRUE),IF(AND(107&lt;=Y2045,Y2045&lt;143),VLOOKUP($W2045,日射量と図３!$E$6:$H$34,4,TRUE),VLOOKUP($W2045,日射量と図３!$E$6:$I$34,5,TRUE))))))</f>
        <v/>
      </c>
      <c r="AB2045" s="4" t="str">
        <f>IF($V2045="","",IF(Z2045&lt;36,0,IF(AND(36&lt;=Z2045,Z2045&lt;71),VLOOKUP($W2045,日射量と図３!$E$6:$F$34,2,TRUE),IF(AND(71&lt;=Z2045,Z2045&lt;107),VLOOKUP($W2045,日射量と図３!$E$6:$G$34,3,TRUE),IF(AND(107&lt;=Z2045,Z2045&lt;143),VLOOKUP($W2045,日射量と図３!$E$6:$H$34,4,TRUE),VLOOKUP($W2045,日射量と図３!$E$6:$I$34,5,TRUE))))))</f>
        <v/>
      </c>
      <c r="AC2045" s="382" t="str">
        <f t="shared" si="384"/>
        <v/>
      </c>
      <c r="AD2045" s="382" t="str">
        <f t="shared" si="385"/>
        <v/>
      </c>
    </row>
    <row r="2046" spans="11:30" ht="13.5" customHeight="1">
      <c r="K2046" s="4">
        <f t="shared" si="378"/>
        <v>8</v>
      </c>
      <c r="L2046" s="34">
        <v>43337</v>
      </c>
      <c r="M2046" s="4">
        <v>86</v>
      </c>
      <c r="N2046" s="4">
        <v>3</v>
      </c>
      <c r="O2046" s="31">
        <v>8.3333333333333329E-2</v>
      </c>
      <c r="P2046" s="35">
        <v>25.810000000000002</v>
      </c>
      <c r="Q2046" s="36">
        <f t="shared" si="379"/>
        <v>13</v>
      </c>
      <c r="R2046" s="4">
        <f t="shared" si="380"/>
        <v>0</v>
      </c>
      <c r="S2046" s="31">
        <f t="shared" si="386"/>
        <v>0.20906250000000001</v>
      </c>
      <c r="T2046" s="31">
        <f t="shared" si="387"/>
        <v>0.78918981481481476</v>
      </c>
      <c r="U2046" s="4">
        <f t="shared" si="381"/>
        <v>0</v>
      </c>
      <c r="V2046" s="4" t="str">
        <f t="shared" si="382"/>
        <v/>
      </c>
      <c r="W2046" s="18" t="str">
        <f>IF(V2046="","",VLOOKUP(L2046,日射量と図３!$A$4:$C$368,3,TRUE)*238.85/100)</f>
        <v/>
      </c>
      <c r="X2046" s="4" t="str">
        <f t="shared" si="383"/>
        <v/>
      </c>
      <c r="Y2046" s="4" t="str">
        <f t="shared" si="388"/>
        <v/>
      </c>
      <c r="Z2046" s="4" t="str">
        <f t="shared" si="389"/>
        <v/>
      </c>
      <c r="AA2046" s="4" t="str">
        <f>IF($V2046="","",IF(Y2046&lt;36,0,IF(AND(36&lt;=Y2046,Y2046&lt;71),VLOOKUP($W2046,日射量と図３!$E$6:$F$34,2,TRUE),IF(AND(71&lt;=Y2046,Y2046&lt;107),VLOOKUP($W2046,日射量と図３!$E$6:$G$34,3,TRUE),IF(AND(107&lt;=Y2046,Y2046&lt;143),VLOOKUP($W2046,日射量と図３!$E$6:$H$34,4,TRUE),VLOOKUP($W2046,日射量と図３!$E$6:$I$34,5,TRUE))))))</f>
        <v/>
      </c>
      <c r="AB2046" s="4" t="str">
        <f>IF($V2046="","",IF(Z2046&lt;36,0,IF(AND(36&lt;=Z2046,Z2046&lt;71),VLOOKUP($W2046,日射量と図３!$E$6:$F$34,2,TRUE),IF(AND(71&lt;=Z2046,Z2046&lt;107),VLOOKUP($W2046,日射量と図３!$E$6:$G$34,3,TRUE),IF(AND(107&lt;=Z2046,Z2046&lt;143),VLOOKUP($W2046,日射量と図３!$E$6:$H$34,4,TRUE),VLOOKUP($W2046,日射量と図３!$E$6:$I$34,5,TRUE))))))</f>
        <v/>
      </c>
      <c r="AC2046" s="382" t="str">
        <f t="shared" si="384"/>
        <v/>
      </c>
      <c r="AD2046" s="382" t="str">
        <f t="shared" si="385"/>
        <v/>
      </c>
    </row>
    <row r="2047" spans="11:30" ht="13.5" customHeight="1">
      <c r="K2047" s="4">
        <f t="shared" si="378"/>
        <v>8</v>
      </c>
      <c r="L2047" s="34">
        <v>43337</v>
      </c>
      <c r="M2047" s="4">
        <v>86</v>
      </c>
      <c r="N2047" s="4">
        <v>4</v>
      </c>
      <c r="O2047" s="31">
        <v>0.125</v>
      </c>
      <c r="P2047" s="35">
        <v>25.490000000000002</v>
      </c>
      <c r="Q2047" s="36">
        <f t="shared" si="379"/>
        <v>13</v>
      </c>
      <c r="R2047" s="4">
        <f t="shared" si="380"/>
        <v>0</v>
      </c>
      <c r="S2047" s="31">
        <f t="shared" si="386"/>
        <v>0.20906250000000001</v>
      </c>
      <c r="T2047" s="31">
        <f t="shared" si="387"/>
        <v>0.78918981481481476</v>
      </c>
      <c r="U2047" s="4">
        <f t="shared" si="381"/>
        <v>0</v>
      </c>
      <c r="V2047" s="4" t="str">
        <f t="shared" si="382"/>
        <v/>
      </c>
      <c r="W2047" s="18" t="str">
        <f>IF(V2047="","",VLOOKUP(L2047,日射量と図３!$A$4:$C$368,3,TRUE)*238.85/100)</f>
        <v/>
      </c>
      <c r="X2047" s="4" t="str">
        <f t="shared" si="383"/>
        <v/>
      </c>
      <c r="Y2047" s="4" t="str">
        <f t="shared" si="388"/>
        <v/>
      </c>
      <c r="Z2047" s="4" t="str">
        <f t="shared" si="389"/>
        <v/>
      </c>
      <c r="AA2047" s="4" t="str">
        <f>IF($V2047="","",IF(Y2047&lt;36,0,IF(AND(36&lt;=Y2047,Y2047&lt;71),VLOOKUP($W2047,日射量と図３!$E$6:$F$34,2,TRUE),IF(AND(71&lt;=Y2047,Y2047&lt;107),VLOOKUP($W2047,日射量と図３!$E$6:$G$34,3,TRUE),IF(AND(107&lt;=Y2047,Y2047&lt;143),VLOOKUP($W2047,日射量と図３!$E$6:$H$34,4,TRUE),VLOOKUP($W2047,日射量と図３!$E$6:$I$34,5,TRUE))))))</f>
        <v/>
      </c>
      <c r="AB2047" s="4" t="str">
        <f>IF($V2047="","",IF(Z2047&lt;36,0,IF(AND(36&lt;=Z2047,Z2047&lt;71),VLOOKUP($W2047,日射量と図３!$E$6:$F$34,2,TRUE),IF(AND(71&lt;=Z2047,Z2047&lt;107),VLOOKUP($W2047,日射量と図３!$E$6:$G$34,3,TRUE),IF(AND(107&lt;=Z2047,Z2047&lt;143),VLOOKUP($W2047,日射量と図３!$E$6:$H$34,4,TRUE),VLOOKUP($W2047,日射量と図３!$E$6:$I$34,5,TRUE))))))</f>
        <v/>
      </c>
      <c r="AC2047" s="382" t="str">
        <f t="shared" si="384"/>
        <v/>
      </c>
      <c r="AD2047" s="382" t="str">
        <f t="shared" si="385"/>
        <v/>
      </c>
    </row>
    <row r="2048" spans="11:30" ht="13.5" customHeight="1">
      <c r="K2048" s="4">
        <f t="shared" si="378"/>
        <v>8</v>
      </c>
      <c r="L2048" s="34">
        <v>43337</v>
      </c>
      <c r="M2048" s="4">
        <v>86</v>
      </c>
      <c r="N2048" s="4">
        <v>5</v>
      </c>
      <c r="O2048" s="31">
        <v>0.16666666666666666</v>
      </c>
      <c r="P2048" s="35">
        <v>25.360000000000003</v>
      </c>
      <c r="Q2048" s="36">
        <f t="shared" si="379"/>
        <v>15</v>
      </c>
      <c r="R2048" s="4">
        <f t="shared" si="380"/>
        <v>0</v>
      </c>
      <c r="S2048" s="31">
        <f t="shared" si="386"/>
        <v>0.20906250000000001</v>
      </c>
      <c r="T2048" s="31">
        <f t="shared" si="387"/>
        <v>0.78918981481481476</v>
      </c>
      <c r="U2048" s="4">
        <f t="shared" si="381"/>
        <v>0</v>
      </c>
      <c r="V2048" s="4" t="str">
        <f t="shared" si="382"/>
        <v/>
      </c>
      <c r="W2048" s="18" t="str">
        <f>IF(V2048="","",VLOOKUP(L2048,日射量と図３!$A$4:$C$368,3,TRUE)*238.85/100)</f>
        <v/>
      </c>
      <c r="X2048" s="4" t="str">
        <f t="shared" si="383"/>
        <v/>
      </c>
      <c r="Y2048" s="4" t="str">
        <f t="shared" si="388"/>
        <v/>
      </c>
      <c r="Z2048" s="4" t="str">
        <f t="shared" si="389"/>
        <v/>
      </c>
      <c r="AA2048" s="4" t="str">
        <f>IF($V2048="","",IF(Y2048&lt;36,0,IF(AND(36&lt;=Y2048,Y2048&lt;71),VLOOKUP($W2048,日射量と図３!$E$6:$F$34,2,TRUE),IF(AND(71&lt;=Y2048,Y2048&lt;107),VLOOKUP($W2048,日射量と図３!$E$6:$G$34,3,TRUE),IF(AND(107&lt;=Y2048,Y2048&lt;143),VLOOKUP($W2048,日射量と図３!$E$6:$H$34,4,TRUE),VLOOKUP($W2048,日射量と図３!$E$6:$I$34,5,TRUE))))))</f>
        <v/>
      </c>
      <c r="AB2048" s="4" t="str">
        <f>IF($V2048="","",IF(Z2048&lt;36,0,IF(AND(36&lt;=Z2048,Z2048&lt;71),VLOOKUP($W2048,日射量と図３!$E$6:$F$34,2,TRUE),IF(AND(71&lt;=Z2048,Z2048&lt;107),VLOOKUP($W2048,日射量と図３!$E$6:$G$34,3,TRUE),IF(AND(107&lt;=Z2048,Z2048&lt;143),VLOOKUP($W2048,日射量と図３!$E$6:$H$34,4,TRUE),VLOOKUP($W2048,日射量と図３!$E$6:$I$34,5,TRUE))))))</f>
        <v/>
      </c>
      <c r="AC2048" s="382" t="str">
        <f t="shared" si="384"/>
        <v/>
      </c>
      <c r="AD2048" s="382" t="str">
        <f t="shared" si="385"/>
        <v/>
      </c>
    </row>
    <row r="2049" spans="11:30" ht="13.5" customHeight="1">
      <c r="K2049" s="4">
        <f t="shared" si="378"/>
        <v>8</v>
      </c>
      <c r="L2049" s="34">
        <v>43337</v>
      </c>
      <c r="M2049" s="4">
        <v>86</v>
      </c>
      <c r="N2049" s="4">
        <v>6</v>
      </c>
      <c r="O2049" s="31">
        <v>0.20833333333333334</v>
      </c>
      <c r="P2049" s="35">
        <v>25.12</v>
      </c>
      <c r="Q2049" s="36">
        <f t="shared" si="379"/>
        <v>15</v>
      </c>
      <c r="R2049" s="4">
        <f t="shared" si="380"/>
        <v>0</v>
      </c>
      <c r="S2049" s="31">
        <f t="shared" si="386"/>
        <v>0.20906250000000001</v>
      </c>
      <c r="T2049" s="31">
        <f t="shared" si="387"/>
        <v>0.78918981481481476</v>
      </c>
      <c r="U2049" s="4">
        <f t="shared" si="381"/>
        <v>0</v>
      </c>
      <c r="V2049" s="4" t="str">
        <f t="shared" si="382"/>
        <v/>
      </c>
      <c r="W2049" s="18" t="str">
        <f>IF(V2049="","",VLOOKUP(L2049,日射量と図３!$A$4:$C$368,3,TRUE)*238.85/100)</f>
        <v/>
      </c>
      <c r="X2049" s="4" t="str">
        <f t="shared" si="383"/>
        <v/>
      </c>
      <c r="Y2049" s="4" t="str">
        <f t="shared" si="388"/>
        <v/>
      </c>
      <c r="Z2049" s="4" t="str">
        <f t="shared" si="389"/>
        <v/>
      </c>
      <c r="AA2049" s="4" t="str">
        <f>IF($V2049="","",IF(Y2049&lt;36,0,IF(AND(36&lt;=Y2049,Y2049&lt;71),VLOOKUP($W2049,日射量と図３!$E$6:$F$34,2,TRUE),IF(AND(71&lt;=Y2049,Y2049&lt;107),VLOOKUP($W2049,日射量と図３!$E$6:$G$34,3,TRUE),IF(AND(107&lt;=Y2049,Y2049&lt;143),VLOOKUP($W2049,日射量と図３!$E$6:$H$34,4,TRUE),VLOOKUP($W2049,日射量と図３!$E$6:$I$34,5,TRUE))))))</f>
        <v/>
      </c>
      <c r="AB2049" s="4" t="str">
        <f>IF($V2049="","",IF(Z2049&lt;36,0,IF(AND(36&lt;=Z2049,Z2049&lt;71),VLOOKUP($W2049,日射量と図３!$E$6:$F$34,2,TRUE),IF(AND(71&lt;=Z2049,Z2049&lt;107),VLOOKUP($W2049,日射量と図３!$E$6:$G$34,3,TRUE),IF(AND(107&lt;=Z2049,Z2049&lt;143),VLOOKUP($W2049,日射量と図３!$E$6:$H$34,4,TRUE),VLOOKUP($W2049,日射量と図３!$E$6:$I$34,5,TRUE))))))</f>
        <v/>
      </c>
      <c r="AC2049" s="382" t="str">
        <f t="shared" si="384"/>
        <v/>
      </c>
      <c r="AD2049" s="382" t="str">
        <f t="shared" si="385"/>
        <v/>
      </c>
    </row>
    <row r="2050" spans="11:30" ht="13.5" customHeight="1">
      <c r="K2050" s="4">
        <f t="shared" si="378"/>
        <v>8</v>
      </c>
      <c r="L2050" s="34">
        <v>43337</v>
      </c>
      <c r="M2050" s="4">
        <v>86</v>
      </c>
      <c r="N2050" s="4">
        <v>7</v>
      </c>
      <c r="O2050" s="31">
        <v>0.25</v>
      </c>
      <c r="P2050" s="35">
        <v>25.07</v>
      </c>
      <c r="Q2050" s="36">
        <f t="shared" si="379"/>
        <v>15</v>
      </c>
      <c r="R2050" s="4">
        <f t="shared" si="380"/>
        <v>0</v>
      </c>
      <c r="S2050" s="31">
        <f t="shared" si="386"/>
        <v>0.20906250000000001</v>
      </c>
      <c r="T2050" s="31">
        <f t="shared" si="387"/>
        <v>0.78918981481481476</v>
      </c>
      <c r="U2050" s="4">
        <f t="shared" si="381"/>
        <v>0</v>
      </c>
      <c r="V2050" s="4" t="str">
        <f t="shared" si="382"/>
        <v/>
      </c>
      <c r="W2050" s="18" t="str">
        <f>IF(V2050="","",VLOOKUP(L2050,日射量と図３!$A$4:$C$368,3,TRUE)*238.85/100)</f>
        <v/>
      </c>
      <c r="X2050" s="4" t="str">
        <f t="shared" si="383"/>
        <v/>
      </c>
      <c r="Y2050" s="4" t="str">
        <f t="shared" si="388"/>
        <v/>
      </c>
      <c r="Z2050" s="4" t="str">
        <f t="shared" si="389"/>
        <v/>
      </c>
      <c r="AA2050" s="4" t="str">
        <f>IF($V2050="","",IF(Y2050&lt;36,0,IF(AND(36&lt;=Y2050,Y2050&lt;71),VLOOKUP($W2050,日射量と図３!$E$6:$F$34,2,TRUE),IF(AND(71&lt;=Y2050,Y2050&lt;107),VLOOKUP($W2050,日射量と図３!$E$6:$G$34,3,TRUE),IF(AND(107&lt;=Y2050,Y2050&lt;143),VLOOKUP($W2050,日射量と図３!$E$6:$H$34,4,TRUE),VLOOKUP($W2050,日射量と図３!$E$6:$I$34,5,TRUE))))))</f>
        <v/>
      </c>
      <c r="AB2050" s="4" t="str">
        <f>IF($V2050="","",IF(Z2050&lt;36,0,IF(AND(36&lt;=Z2050,Z2050&lt;71),VLOOKUP($W2050,日射量と図３!$E$6:$F$34,2,TRUE),IF(AND(71&lt;=Z2050,Z2050&lt;107),VLOOKUP($W2050,日射量と図３!$E$6:$G$34,3,TRUE),IF(AND(107&lt;=Z2050,Z2050&lt;143),VLOOKUP($W2050,日射量と図３!$E$6:$H$34,4,TRUE),VLOOKUP($W2050,日射量と図３!$E$6:$I$34,5,TRUE))))))</f>
        <v/>
      </c>
      <c r="AC2050" s="382" t="str">
        <f t="shared" si="384"/>
        <v/>
      </c>
      <c r="AD2050" s="382" t="str">
        <f t="shared" si="385"/>
        <v/>
      </c>
    </row>
    <row r="2051" spans="11:30" ht="13.5" customHeight="1">
      <c r="K2051" s="4">
        <f t="shared" si="378"/>
        <v>8</v>
      </c>
      <c r="L2051" s="34">
        <v>43337</v>
      </c>
      <c r="M2051" s="4">
        <v>86</v>
      </c>
      <c r="N2051" s="4">
        <v>8</v>
      </c>
      <c r="O2051" s="31">
        <v>0.29166666666666669</v>
      </c>
      <c r="P2051" s="35">
        <v>25.96</v>
      </c>
      <c r="Q2051" s="36">
        <f t="shared" si="379"/>
        <v>12</v>
      </c>
      <c r="R2051" s="4">
        <f t="shared" si="380"/>
        <v>0</v>
      </c>
      <c r="S2051" s="31">
        <f t="shared" si="386"/>
        <v>0.20906250000000001</v>
      </c>
      <c r="T2051" s="31">
        <f t="shared" si="387"/>
        <v>0.78918981481481476</v>
      </c>
      <c r="U2051" s="4">
        <f t="shared" si="381"/>
        <v>0</v>
      </c>
      <c r="V2051" s="4" t="str">
        <f t="shared" si="382"/>
        <v/>
      </c>
      <c r="W2051" s="18" t="str">
        <f>IF(V2051="","",VLOOKUP(L2051,日射量と図３!$A$4:$C$368,3,TRUE)*238.85/100)</f>
        <v/>
      </c>
      <c r="X2051" s="4" t="str">
        <f t="shared" si="383"/>
        <v/>
      </c>
      <c r="Y2051" s="4" t="str">
        <f t="shared" si="388"/>
        <v/>
      </c>
      <c r="Z2051" s="4" t="str">
        <f t="shared" si="389"/>
        <v/>
      </c>
      <c r="AA2051" s="4" t="str">
        <f>IF($V2051="","",IF(Y2051&lt;36,0,IF(AND(36&lt;=Y2051,Y2051&lt;71),VLOOKUP($W2051,日射量と図３!$E$6:$F$34,2,TRUE),IF(AND(71&lt;=Y2051,Y2051&lt;107),VLOOKUP($W2051,日射量と図３!$E$6:$G$34,3,TRUE),IF(AND(107&lt;=Y2051,Y2051&lt;143),VLOOKUP($W2051,日射量と図３!$E$6:$H$34,4,TRUE),VLOOKUP($W2051,日射量と図３!$E$6:$I$34,5,TRUE))))))</f>
        <v/>
      </c>
      <c r="AB2051" s="4" t="str">
        <f>IF($V2051="","",IF(Z2051&lt;36,0,IF(AND(36&lt;=Z2051,Z2051&lt;71),VLOOKUP($W2051,日射量と図３!$E$6:$F$34,2,TRUE),IF(AND(71&lt;=Z2051,Z2051&lt;107),VLOOKUP($W2051,日射量と図３!$E$6:$G$34,3,TRUE),IF(AND(107&lt;=Z2051,Z2051&lt;143),VLOOKUP($W2051,日射量と図３!$E$6:$H$34,4,TRUE),VLOOKUP($W2051,日射量と図３!$E$6:$I$34,5,TRUE))))))</f>
        <v/>
      </c>
      <c r="AC2051" s="382" t="str">
        <f t="shared" si="384"/>
        <v/>
      </c>
      <c r="AD2051" s="382" t="str">
        <f t="shared" si="385"/>
        <v/>
      </c>
    </row>
    <row r="2052" spans="11:30" ht="13.5" customHeight="1">
      <c r="K2052" s="4">
        <f t="shared" si="378"/>
        <v>8</v>
      </c>
      <c r="L2052" s="34">
        <v>43337</v>
      </c>
      <c r="M2052" s="4">
        <v>86</v>
      </c>
      <c r="N2052" s="4">
        <v>9</v>
      </c>
      <c r="O2052" s="31">
        <v>0.33333333333333331</v>
      </c>
      <c r="P2052" s="35">
        <v>26.720000000000006</v>
      </c>
      <c r="Q2052" s="36">
        <f t="shared" si="379"/>
        <v>12</v>
      </c>
      <c r="R2052" s="4">
        <f t="shared" si="380"/>
        <v>0</v>
      </c>
      <c r="S2052" s="31">
        <f t="shared" si="386"/>
        <v>0.20906250000000001</v>
      </c>
      <c r="T2052" s="31">
        <f t="shared" si="387"/>
        <v>0.78918981481481476</v>
      </c>
      <c r="U2052" s="4">
        <f t="shared" si="381"/>
        <v>0</v>
      </c>
      <c r="V2052" s="4" t="str">
        <f t="shared" si="382"/>
        <v/>
      </c>
      <c r="W2052" s="18" t="str">
        <f>IF(V2052="","",VLOOKUP(L2052,日射量と図３!$A$4:$C$368,3,TRUE)*238.85/100)</f>
        <v/>
      </c>
      <c r="X2052" s="4" t="str">
        <f t="shared" si="383"/>
        <v/>
      </c>
      <c r="Y2052" s="4" t="str">
        <f t="shared" si="388"/>
        <v/>
      </c>
      <c r="Z2052" s="4" t="str">
        <f t="shared" si="389"/>
        <v/>
      </c>
      <c r="AA2052" s="4" t="str">
        <f>IF($V2052="","",IF(Y2052&lt;36,0,IF(AND(36&lt;=Y2052,Y2052&lt;71),VLOOKUP($W2052,日射量と図３!$E$6:$F$34,2,TRUE),IF(AND(71&lt;=Y2052,Y2052&lt;107),VLOOKUP($W2052,日射量と図３!$E$6:$G$34,3,TRUE),IF(AND(107&lt;=Y2052,Y2052&lt;143),VLOOKUP($W2052,日射量と図３!$E$6:$H$34,4,TRUE),VLOOKUP($W2052,日射量と図３!$E$6:$I$34,5,TRUE))))))</f>
        <v/>
      </c>
      <c r="AB2052" s="4" t="str">
        <f>IF($V2052="","",IF(Z2052&lt;36,0,IF(AND(36&lt;=Z2052,Z2052&lt;71),VLOOKUP($W2052,日射量と図３!$E$6:$F$34,2,TRUE),IF(AND(71&lt;=Z2052,Z2052&lt;107),VLOOKUP($W2052,日射量と図３!$E$6:$G$34,3,TRUE),IF(AND(107&lt;=Z2052,Z2052&lt;143),VLOOKUP($W2052,日射量と図３!$E$6:$H$34,4,TRUE),VLOOKUP($W2052,日射量と図３!$E$6:$I$34,5,TRUE))))))</f>
        <v/>
      </c>
      <c r="AC2052" s="382" t="str">
        <f t="shared" si="384"/>
        <v/>
      </c>
      <c r="AD2052" s="382" t="str">
        <f t="shared" si="385"/>
        <v/>
      </c>
    </row>
    <row r="2053" spans="11:30" ht="13.5" customHeight="1">
      <c r="K2053" s="4">
        <f t="shared" ref="K2053:K2116" si="390">MONTH(L2053)</f>
        <v>8</v>
      </c>
      <c r="L2053" s="34">
        <v>43337</v>
      </c>
      <c r="M2053" s="4">
        <v>86</v>
      </c>
      <c r="N2053" s="4">
        <v>10</v>
      </c>
      <c r="O2053" s="31">
        <v>0.375</v>
      </c>
      <c r="P2053" s="35">
        <v>27.43</v>
      </c>
      <c r="Q2053" s="36">
        <f t="shared" ref="Q2053:Q2116" si="391">IF(O2053&lt;$B$15,$D$14,IF(O2053&lt;$B$16,$D$15,IF(O2053&lt;$B$17,$D$16,IF(O2053&lt;$B$18,$D$17,IF(O2053&lt;$B$19,$D$18,$D$19)))))</f>
        <v>12</v>
      </c>
      <c r="R2053" s="4">
        <f t="shared" ref="R2053:R2116" si="392">IF(Q2053-P2053&gt;0,Q2053-P2053,0)</f>
        <v>0</v>
      </c>
      <c r="S2053" s="31">
        <f t="shared" si="386"/>
        <v>0.20906250000000001</v>
      </c>
      <c r="T2053" s="31">
        <f t="shared" si="387"/>
        <v>0.78918981481481476</v>
      </c>
      <c r="U2053" s="4">
        <f t="shared" ref="U2053:U2116" si="393">IF(AND(S2053&lt;O2053,O2053&lt;T2053),R2053,0)</f>
        <v>0</v>
      </c>
      <c r="V2053" s="4" t="str">
        <f t="shared" ref="V2053:V2116" si="394">IF(N2053=1,SUM(U2053:U2076),"")</f>
        <v/>
      </c>
      <c r="W2053" s="18" t="str">
        <f>IF(V2053="","",VLOOKUP(L2053,日射量と図３!$A$4:$C$368,3,TRUE)*238.85/100)</f>
        <v/>
      </c>
      <c r="X2053" s="4" t="str">
        <f t="shared" ref="X2053:X2116" si="395">IF(V2053="","",VLOOKUP(K2053,$AF$38:$AJ$49,5,TRUE))</f>
        <v/>
      </c>
      <c r="Y2053" s="4" t="str">
        <f t="shared" si="388"/>
        <v/>
      </c>
      <c r="Z2053" s="4" t="str">
        <f t="shared" si="389"/>
        <v/>
      </c>
      <c r="AA2053" s="4" t="str">
        <f>IF($V2053="","",IF(Y2053&lt;36,0,IF(AND(36&lt;=Y2053,Y2053&lt;71),VLOOKUP($W2053,日射量と図３!$E$6:$F$34,2,TRUE),IF(AND(71&lt;=Y2053,Y2053&lt;107),VLOOKUP($W2053,日射量と図３!$E$6:$G$34,3,TRUE),IF(AND(107&lt;=Y2053,Y2053&lt;143),VLOOKUP($W2053,日射量と図３!$E$6:$H$34,4,TRUE),VLOOKUP($W2053,日射量と図３!$E$6:$I$34,5,TRUE))))))</f>
        <v/>
      </c>
      <c r="AB2053" s="4" t="str">
        <f>IF($V2053="","",IF(Z2053&lt;36,0,IF(AND(36&lt;=Z2053,Z2053&lt;71),VLOOKUP($W2053,日射量と図３!$E$6:$F$34,2,TRUE),IF(AND(71&lt;=Z2053,Z2053&lt;107),VLOOKUP($W2053,日射量と図３!$E$6:$G$34,3,TRUE),IF(AND(107&lt;=Z2053,Z2053&lt;143),VLOOKUP($W2053,日射量と図３!$E$6:$H$34,4,TRUE),VLOOKUP($W2053,日射量と図３!$E$6:$I$34,5,TRUE))))))</f>
        <v/>
      </c>
      <c r="AC2053" s="382" t="str">
        <f t="shared" si="384"/>
        <v/>
      </c>
      <c r="AD2053" s="382" t="str">
        <f t="shared" si="385"/>
        <v/>
      </c>
    </row>
    <row r="2054" spans="11:30" ht="13.5" customHeight="1">
      <c r="K2054" s="4">
        <f t="shared" si="390"/>
        <v>8</v>
      </c>
      <c r="L2054" s="34">
        <v>43337</v>
      </c>
      <c r="M2054" s="4">
        <v>86</v>
      </c>
      <c r="N2054" s="4">
        <v>11</v>
      </c>
      <c r="O2054" s="31">
        <v>0.41666666666666669</v>
      </c>
      <c r="P2054" s="35">
        <v>28.259999999999998</v>
      </c>
      <c r="Q2054" s="36">
        <f t="shared" si="391"/>
        <v>12</v>
      </c>
      <c r="R2054" s="4">
        <f t="shared" si="392"/>
        <v>0</v>
      </c>
      <c r="S2054" s="31">
        <f t="shared" si="386"/>
        <v>0.20906250000000001</v>
      </c>
      <c r="T2054" s="31">
        <f t="shared" si="387"/>
        <v>0.78918981481481476</v>
      </c>
      <c r="U2054" s="4">
        <f t="shared" si="393"/>
        <v>0</v>
      </c>
      <c r="V2054" s="4" t="str">
        <f t="shared" si="394"/>
        <v/>
      </c>
      <c r="W2054" s="18" t="str">
        <f>IF(V2054="","",VLOOKUP(L2054,日射量と図３!$A$4:$C$368,3,TRUE)*238.85/100)</f>
        <v/>
      </c>
      <c r="X2054" s="4" t="str">
        <f t="shared" si="395"/>
        <v/>
      </c>
      <c r="Y2054" s="4" t="str">
        <f t="shared" si="388"/>
        <v/>
      </c>
      <c r="Z2054" s="4" t="str">
        <f t="shared" si="389"/>
        <v/>
      </c>
      <c r="AA2054" s="4" t="str">
        <f>IF($V2054="","",IF(Y2054&lt;36,0,IF(AND(36&lt;=Y2054,Y2054&lt;71),VLOOKUP($W2054,日射量と図３!$E$6:$F$34,2,TRUE),IF(AND(71&lt;=Y2054,Y2054&lt;107),VLOOKUP($W2054,日射量と図３!$E$6:$G$34,3,TRUE),IF(AND(107&lt;=Y2054,Y2054&lt;143),VLOOKUP($W2054,日射量と図３!$E$6:$H$34,4,TRUE),VLOOKUP($W2054,日射量と図３!$E$6:$I$34,5,TRUE))))))</f>
        <v/>
      </c>
      <c r="AB2054" s="4" t="str">
        <f>IF($V2054="","",IF(Z2054&lt;36,0,IF(AND(36&lt;=Z2054,Z2054&lt;71),VLOOKUP($W2054,日射量と図３!$E$6:$F$34,2,TRUE),IF(AND(71&lt;=Z2054,Z2054&lt;107),VLOOKUP($W2054,日射量と図３!$E$6:$G$34,3,TRUE),IF(AND(107&lt;=Z2054,Z2054&lt;143),VLOOKUP($W2054,日射量と図３!$E$6:$H$34,4,TRUE),VLOOKUP($W2054,日射量と図３!$E$6:$I$34,5,TRUE))))))</f>
        <v/>
      </c>
      <c r="AC2054" s="382" t="str">
        <f t="shared" si="384"/>
        <v/>
      </c>
      <c r="AD2054" s="382" t="str">
        <f t="shared" si="385"/>
        <v/>
      </c>
    </row>
    <row r="2055" spans="11:30" ht="13.5" customHeight="1">
      <c r="K2055" s="4">
        <f t="shared" si="390"/>
        <v>8</v>
      </c>
      <c r="L2055" s="34">
        <v>43337</v>
      </c>
      <c r="M2055" s="4">
        <v>86</v>
      </c>
      <c r="N2055" s="4">
        <v>12</v>
      </c>
      <c r="O2055" s="31">
        <v>0.45833333333333331</v>
      </c>
      <c r="P2055" s="35">
        <v>29.090000000000003</v>
      </c>
      <c r="Q2055" s="36">
        <f t="shared" si="391"/>
        <v>12</v>
      </c>
      <c r="R2055" s="4">
        <f t="shared" si="392"/>
        <v>0</v>
      </c>
      <c r="S2055" s="31">
        <f t="shared" si="386"/>
        <v>0.20906250000000001</v>
      </c>
      <c r="T2055" s="31">
        <f t="shared" si="387"/>
        <v>0.78918981481481476</v>
      </c>
      <c r="U2055" s="4">
        <f t="shared" si="393"/>
        <v>0</v>
      </c>
      <c r="V2055" s="4" t="str">
        <f t="shared" si="394"/>
        <v/>
      </c>
      <c r="W2055" s="18" t="str">
        <f>IF(V2055="","",VLOOKUP(L2055,日射量と図３!$A$4:$C$368,3,TRUE)*238.85/100)</f>
        <v/>
      </c>
      <c r="X2055" s="4" t="str">
        <f t="shared" si="395"/>
        <v/>
      </c>
      <c r="Y2055" s="4" t="str">
        <f t="shared" si="388"/>
        <v/>
      </c>
      <c r="Z2055" s="4" t="str">
        <f t="shared" si="389"/>
        <v/>
      </c>
      <c r="AA2055" s="4" t="str">
        <f>IF($V2055="","",IF(Y2055&lt;36,0,IF(AND(36&lt;=Y2055,Y2055&lt;71),VLOOKUP($W2055,日射量と図３!$E$6:$F$34,2,TRUE),IF(AND(71&lt;=Y2055,Y2055&lt;107),VLOOKUP($W2055,日射量と図３!$E$6:$G$34,3,TRUE),IF(AND(107&lt;=Y2055,Y2055&lt;143),VLOOKUP($W2055,日射量と図３!$E$6:$H$34,4,TRUE),VLOOKUP($W2055,日射量と図３!$E$6:$I$34,5,TRUE))))))</f>
        <v/>
      </c>
      <c r="AB2055" s="4" t="str">
        <f>IF($V2055="","",IF(Z2055&lt;36,0,IF(AND(36&lt;=Z2055,Z2055&lt;71),VLOOKUP($W2055,日射量と図３!$E$6:$F$34,2,TRUE),IF(AND(71&lt;=Z2055,Z2055&lt;107),VLOOKUP($W2055,日射量と図３!$E$6:$G$34,3,TRUE),IF(AND(107&lt;=Z2055,Z2055&lt;143),VLOOKUP($W2055,日射量と図３!$E$6:$H$34,4,TRUE),VLOOKUP($W2055,日射量と図３!$E$6:$I$34,5,TRUE))))))</f>
        <v/>
      </c>
      <c r="AC2055" s="382" t="str">
        <f t="shared" si="384"/>
        <v/>
      </c>
      <c r="AD2055" s="382" t="str">
        <f t="shared" si="385"/>
        <v/>
      </c>
    </row>
    <row r="2056" spans="11:30" ht="13.5" customHeight="1">
      <c r="K2056" s="4">
        <f t="shared" si="390"/>
        <v>8</v>
      </c>
      <c r="L2056" s="34">
        <v>43337</v>
      </c>
      <c r="M2056" s="4">
        <v>86</v>
      </c>
      <c r="N2056" s="4">
        <v>13</v>
      </c>
      <c r="O2056" s="31">
        <v>0.5</v>
      </c>
      <c r="P2056" s="35">
        <v>29.610000000000003</v>
      </c>
      <c r="Q2056" s="36">
        <f t="shared" si="391"/>
        <v>12</v>
      </c>
      <c r="R2056" s="4">
        <f t="shared" si="392"/>
        <v>0</v>
      </c>
      <c r="S2056" s="31">
        <f t="shared" si="386"/>
        <v>0.20906250000000001</v>
      </c>
      <c r="T2056" s="31">
        <f t="shared" si="387"/>
        <v>0.78918981481481476</v>
      </c>
      <c r="U2056" s="4">
        <f t="shared" si="393"/>
        <v>0</v>
      </c>
      <c r="V2056" s="4" t="str">
        <f t="shared" si="394"/>
        <v/>
      </c>
      <c r="W2056" s="18" t="str">
        <f>IF(V2056="","",VLOOKUP(L2056,日射量と図３!$A$4:$C$368,3,TRUE)*238.85/100)</f>
        <v/>
      </c>
      <c r="X2056" s="4" t="str">
        <f t="shared" si="395"/>
        <v/>
      </c>
      <c r="Y2056" s="4" t="str">
        <f t="shared" si="388"/>
        <v/>
      </c>
      <c r="Z2056" s="4" t="str">
        <f t="shared" si="389"/>
        <v/>
      </c>
      <c r="AA2056" s="4" t="str">
        <f>IF($V2056="","",IF(Y2056&lt;36,0,IF(AND(36&lt;=Y2056,Y2056&lt;71),VLOOKUP($W2056,日射量と図３!$E$6:$F$34,2,TRUE),IF(AND(71&lt;=Y2056,Y2056&lt;107),VLOOKUP($W2056,日射量と図３!$E$6:$G$34,3,TRUE),IF(AND(107&lt;=Y2056,Y2056&lt;143),VLOOKUP($W2056,日射量と図３!$E$6:$H$34,4,TRUE),VLOOKUP($W2056,日射量と図３!$E$6:$I$34,5,TRUE))))))</f>
        <v/>
      </c>
      <c r="AB2056" s="4" t="str">
        <f>IF($V2056="","",IF(Z2056&lt;36,0,IF(AND(36&lt;=Z2056,Z2056&lt;71),VLOOKUP($W2056,日射量と図３!$E$6:$F$34,2,TRUE),IF(AND(71&lt;=Z2056,Z2056&lt;107),VLOOKUP($W2056,日射量と図３!$E$6:$G$34,3,TRUE),IF(AND(107&lt;=Z2056,Z2056&lt;143),VLOOKUP($W2056,日射量と図３!$E$6:$H$34,4,TRUE),VLOOKUP($W2056,日射量と図３!$E$6:$I$34,5,TRUE))))))</f>
        <v/>
      </c>
      <c r="AC2056" s="382" t="str">
        <f t="shared" si="384"/>
        <v/>
      </c>
      <c r="AD2056" s="382" t="str">
        <f t="shared" si="385"/>
        <v/>
      </c>
    </row>
    <row r="2057" spans="11:30" ht="13.5" customHeight="1">
      <c r="K2057" s="4">
        <f t="shared" si="390"/>
        <v>8</v>
      </c>
      <c r="L2057" s="34">
        <v>43337</v>
      </c>
      <c r="M2057" s="4">
        <v>86</v>
      </c>
      <c r="N2057" s="4">
        <v>14</v>
      </c>
      <c r="O2057" s="31">
        <v>0.54166666666666663</v>
      </c>
      <c r="P2057" s="35">
        <v>29.43</v>
      </c>
      <c r="Q2057" s="36">
        <f t="shared" si="391"/>
        <v>12</v>
      </c>
      <c r="R2057" s="4">
        <f t="shared" si="392"/>
        <v>0</v>
      </c>
      <c r="S2057" s="31">
        <f t="shared" si="386"/>
        <v>0.20906250000000001</v>
      </c>
      <c r="T2057" s="31">
        <f t="shared" si="387"/>
        <v>0.78918981481481476</v>
      </c>
      <c r="U2057" s="4">
        <f t="shared" si="393"/>
        <v>0</v>
      </c>
      <c r="V2057" s="4" t="str">
        <f t="shared" si="394"/>
        <v/>
      </c>
      <c r="W2057" s="18" t="str">
        <f>IF(V2057="","",VLOOKUP(L2057,日射量と図３!$A$4:$C$368,3,TRUE)*238.85/100)</f>
        <v/>
      </c>
      <c r="X2057" s="4" t="str">
        <f t="shared" si="395"/>
        <v/>
      </c>
      <c r="Y2057" s="4" t="str">
        <f t="shared" si="388"/>
        <v/>
      </c>
      <c r="Z2057" s="4" t="str">
        <f t="shared" si="389"/>
        <v/>
      </c>
      <c r="AA2057" s="4" t="str">
        <f>IF($V2057="","",IF(Y2057&lt;36,0,IF(AND(36&lt;=Y2057,Y2057&lt;71),VLOOKUP($W2057,日射量と図３!$E$6:$F$34,2,TRUE),IF(AND(71&lt;=Y2057,Y2057&lt;107),VLOOKUP($W2057,日射量と図３!$E$6:$G$34,3,TRUE),IF(AND(107&lt;=Y2057,Y2057&lt;143),VLOOKUP($W2057,日射量と図３!$E$6:$H$34,4,TRUE),VLOOKUP($W2057,日射量と図３!$E$6:$I$34,5,TRUE))))))</f>
        <v/>
      </c>
      <c r="AB2057" s="4" t="str">
        <f>IF($V2057="","",IF(Z2057&lt;36,0,IF(AND(36&lt;=Z2057,Z2057&lt;71),VLOOKUP($W2057,日射量と図３!$E$6:$F$34,2,TRUE),IF(AND(71&lt;=Z2057,Z2057&lt;107),VLOOKUP($W2057,日射量と図３!$E$6:$G$34,3,TRUE),IF(AND(107&lt;=Z2057,Z2057&lt;143),VLOOKUP($W2057,日射量と図３!$E$6:$H$34,4,TRUE),VLOOKUP($W2057,日射量と図３!$E$6:$I$34,5,TRUE))))))</f>
        <v/>
      </c>
      <c r="AC2057" s="382" t="str">
        <f t="shared" si="384"/>
        <v/>
      </c>
      <c r="AD2057" s="382" t="str">
        <f t="shared" si="385"/>
        <v/>
      </c>
    </row>
    <row r="2058" spans="11:30" ht="13.5" customHeight="1">
      <c r="K2058" s="4">
        <f t="shared" si="390"/>
        <v>8</v>
      </c>
      <c r="L2058" s="34">
        <v>43337</v>
      </c>
      <c r="M2058" s="4">
        <v>86</v>
      </c>
      <c r="N2058" s="4">
        <v>15</v>
      </c>
      <c r="O2058" s="31">
        <v>0.58333333333333337</v>
      </c>
      <c r="P2058" s="35">
        <v>29.85</v>
      </c>
      <c r="Q2058" s="36">
        <f t="shared" si="391"/>
        <v>12</v>
      </c>
      <c r="R2058" s="4">
        <f t="shared" si="392"/>
        <v>0</v>
      </c>
      <c r="S2058" s="31">
        <f t="shared" si="386"/>
        <v>0.20906250000000001</v>
      </c>
      <c r="T2058" s="31">
        <f t="shared" si="387"/>
        <v>0.78918981481481476</v>
      </c>
      <c r="U2058" s="4">
        <f t="shared" si="393"/>
        <v>0</v>
      </c>
      <c r="V2058" s="4" t="str">
        <f t="shared" si="394"/>
        <v/>
      </c>
      <c r="W2058" s="18" t="str">
        <f>IF(V2058="","",VLOOKUP(L2058,日射量と図３!$A$4:$C$368,3,TRUE)*238.85/100)</f>
        <v/>
      </c>
      <c r="X2058" s="4" t="str">
        <f t="shared" si="395"/>
        <v/>
      </c>
      <c r="Y2058" s="4" t="str">
        <f t="shared" si="388"/>
        <v/>
      </c>
      <c r="Z2058" s="4" t="str">
        <f t="shared" si="389"/>
        <v/>
      </c>
      <c r="AA2058" s="4" t="str">
        <f>IF($V2058="","",IF(Y2058&lt;36,0,IF(AND(36&lt;=Y2058,Y2058&lt;71),VLOOKUP($W2058,日射量と図３!$E$6:$F$34,2,TRUE),IF(AND(71&lt;=Y2058,Y2058&lt;107),VLOOKUP($W2058,日射量と図３!$E$6:$G$34,3,TRUE),IF(AND(107&lt;=Y2058,Y2058&lt;143),VLOOKUP($W2058,日射量と図３!$E$6:$H$34,4,TRUE),VLOOKUP($W2058,日射量と図３!$E$6:$I$34,5,TRUE))))))</f>
        <v/>
      </c>
      <c r="AB2058" s="4" t="str">
        <f>IF($V2058="","",IF(Z2058&lt;36,0,IF(AND(36&lt;=Z2058,Z2058&lt;71),VLOOKUP($W2058,日射量と図３!$E$6:$F$34,2,TRUE),IF(AND(71&lt;=Z2058,Z2058&lt;107),VLOOKUP($W2058,日射量と図３!$E$6:$G$34,3,TRUE),IF(AND(107&lt;=Z2058,Z2058&lt;143),VLOOKUP($W2058,日射量と図３!$E$6:$H$34,4,TRUE),VLOOKUP($W2058,日射量と図３!$E$6:$I$34,5,TRUE))))))</f>
        <v/>
      </c>
      <c r="AC2058" s="382" t="str">
        <f t="shared" si="384"/>
        <v/>
      </c>
      <c r="AD2058" s="382" t="str">
        <f t="shared" si="385"/>
        <v/>
      </c>
    </row>
    <row r="2059" spans="11:30" ht="13.5" customHeight="1">
      <c r="K2059" s="4">
        <f t="shared" si="390"/>
        <v>8</v>
      </c>
      <c r="L2059" s="34">
        <v>43337</v>
      </c>
      <c r="M2059" s="4">
        <v>86</v>
      </c>
      <c r="N2059" s="4">
        <v>16</v>
      </c>
      <c r="O2059" s="31">
        <v>0.625</v>
      </c>
      <c r="P2059" s="35">
        <v>29.820000000000004</v>
      </c>
      <c r="Q2059" s="36">
        <f t="shared" si="391"/>
        <v>16</v>
      </c>
      <c r="R2059" s="4">
        <f t="shared" si="392"/>
        <v>0</v>
      </c>
      <c r="S2059" s="31">
        <f t="shared" si="386"/>
        <v>0.20906250000000001</v>
      </c>
      <c r="T2059" s="31">
        <f t="shared" si="387"/>
        <v>0.78918981481481476</v>
      </c>
      <c r="U2059" s="4">
        <f t="shared" si="393"/>
        <v>0</v>
      </c>
      <c r="V2059" s="4" t="str">
        <f t="shared" si="394"/>
        <v/>
      </c>
      <c r="W2059" s="18" t="str">
        <f>IF(V2059="","",VLOOKUP(L2059,日射量と図３!$A$4:$C$368,3,TRUE)*238.85/100)</f>
        <v/>
      </c>
      <c r="X2059" s="4" t="str">
        <f t="shared" si="395"/>
        <v/>
      </c>
      <c r="Y2059" s="4" t="str">
        <f t="shared" si="388"/>
        <v/>
      </c>
      <c r="Z2059" s="4" t="str">
        <f t="shared" si="389"/>
        <v/>
      </c>
      <c r="AA2059" s="4" t="str">
        <f>IF($V2059="","",IF(Y2059&lt;36,0,IF(AND(36&lt;=Y2059,Y2059&lt;71),VLOOKUP($W2059,日射量と図３!$E$6:$F$34,2,TRUE),IF(AND(71&lt;=Y2059,Y2059&lt;107),VLOOKUP($W2059,日射量と図３!$E$6:$G$34,3,TRUE),IF(AND(107&lt;=Y2059,Y2059&lt;143),VLOOKUP($W2059,日射量と図３!$E$6:$H$34,4,TRUE),VLOOKUP($W2059,日射量と図３!$E$6:$I$34,5,TRUE))))))</f>
        <v/>
      </c>
      <c r="AB2059" s="4" t="str">
        <f>IF($V2059="","",IF(Z2059&lt;36,0,IF(AND(36&lt;=Z2059,Z2059&lt;71),VLOOKUP($W2059,日射量と図３!$E$6:$F$34,2,TRUE),IF(AND(71&lt;=Z2059,Z2059&lt;107),VLOOKUP($W2059,日射量と図３!$E$6:$G$34,3,TRUE),IF(AND(107&lt;=Z2059,Z2059&lt;143),VLOOKUP($W2059,日射量と図３!$E$6:$H$34,4,TRUE),VLOOKUP($W2059,日射量と図３!$E$6:$I$34,5,TRUE))))))</f>
        <v/>
      </c>
      <c r="AC2059" s="382" t="str">
        <f t="shared" si="384"/>
        <v/>
      </c>
      <c r="AD2059" s="382" t="str">
        <f t="shared" si="385"/>
        <v/>
      </c>
    </row>
    <row r="2060" spans="11:30" ht="13.5" customHeight="1">
      <c r="K2060" s="4">
        <f t="shared" si="390"/>
        <v>8</v>
      </c>
      <c r="L2060" s="34">
        <v>43337</v>
      </c>
      <c r="M2060" s="4">
        <v>86</v>
      </c>
      <c r="N2060" s="4">
        <v>17</v>
      </c>
      <c r="O2060" s="31">
        <v>0.66666666666666663</v>
      </c>
      <c r="P2060" s="35">
        <v>29.580000000000002</v>
      </c>
      <c r="Q2060" s="36">
        <f t="shared" si="391"/>
        <v>16</v>
      </c>
      <c r="R2060" s="4">
        <f t="shared" si="392"/>
        <v>0</v>
      </c>
      <c r="S2060" s="31">
        <f t="shared" si="386"/>
        <v>0.20906250000000001</v>
      </c>
      <c r="T2060" s="31">
        <f t="shared" si="387"/>
        <v>0.78918981481481476</v>
      </c>
      <c r="U2060" s="4">
        <f t="shared" si="393"/>
        <v>0</v>
      </c>
      <c r="V2060" s="4" t="str">
        <f t="shared" si="394"/>
        <v/>
      </c>
      <c r="W2060" s="18" t="str">
        <f>IF(V2060="","",VLOOKUP(L2060,日射量と図３!$A$4:$C$368,3,TRUE)*238.85/100)</f>
        <v/>
      </c>
      <c r="X2060" s="4" t="str">
        <f t="shared" si="395"/>
        <v/>
      </c>
      <c r="Y2060" s="4" t="str">
        <f t="shared" si="388"/>
        <v/>
      </c>
      <c r="Z2060" s="4" t="str">
        <f t="shared" si="389"/>
        <v/>
      </c>
      <c r="AA2060" s="4" t="str">
        <f>IF($V2060="","",IF(Y2060&lt;36,0,IF(AND(36&lt;=Y2060,Y2060&lt;71),VLOOKUP($W2060,日射量と図３!$E$6:$F$34,2,TRUE),IF(AND(71&lt;=Y2060,Y2060&lt;107),VLOOKUP($W2060,日射量と図３!$E$6:$G$34,3,TRUE),IF(AND(107&lt;=Y2060,Y2060&lt;143),VLOOKUP($W2060,日射量と図３!$E$6:$H$34,4,TRUE),VLOOKUP($W2060,日射量と図３!$E$6:$I$34,5,TRUE))))))</f>
        <v/>
      </c>
      <c r="AB2060" s="4" t="str">
        <f>IF($V2060="","",IF(Z2060&lt;36,0,IF(AND(36&lt;=Z2060,Z2060&lt;71),VLOOKUP($W2060,日射量と図３!$E$6:$F$34,2,TRUE),IF(AND(71&lt;=Z2060,Z2060&lt;107),VLOOKUP($W2060,日射量と図３!$E$6:$G$34,3,TRUE),IF(AND(107&lt;=Z2060,Z2060&lt;143),VLOOKUP($W2060,日射量と図３!$E$6:$H$34,4,TRUE),VLOOKUP($W2060,日射量と図３!$E$6:$I$34,5,TRUE))))))</f>
        <v/>
      </c>
      <c r="AC2060" s="382" t="str">
        <f t="shared" si="384"/>
        <v/>
      </c>
      <c r="AD2060" s="382" t="str">
        <f t="shared" si="385"/>
        <v/>
      </c>
    </row>
    <row r="2061" spans="11:30" ht="13.5" customHeight="1">
      <c r="K2061" s="4">
        <f t="shared" si="390"/>
        <v>8</v>
      </c>
      <c r="L2061" s="34">
        <v>43337</v>
      </c>
      <c r="M2061" s="4">
        <v>86</v>
      </c>
      <c r="N2061" s="4">
        <v>18</v>
      </c>
      <c r="O2061" s="31">
        <v>0.70833333333333337</v>
      </c>
      <c r="P2061" s="35">
        <v>29.18</v>
      </c>
      <c r="Q2061" s="36">
        <f t="shared" si="391"/>
        <v>16</v>
      </c>
      <c r="R2061" s="4">
        <f t="shared" si="392"/>
        <v>0</v>
      </c>
      <c r="S2061" s="31">
        <f t="shared" si="386"/>
        <v>0.20906250000000001</v>
      </c>
      <c r="T2061" s="31">
        <f t="shared" si="387"/>
        <v>0.78918981481481476</v>
      </c>
      <c r="U2061" s="4">
        <f t="shared" si="393"/>
        <v>0</v>
      </c>
      <c r="V2061" s="4" t="str">
        <f t="shared" si="394"/>
        <v/>
      </c>
      <c r="W2061" s="18" t="str">
        <f>IF(V2061="","",VLOOKUP(L2061,日射量と図３!$A$4:$C$368,3,TRUE)*238.85/100)</f>
        <v/>
      </c>
      <c r="X2061" s="4" t="str">
        <f t="shared" si="395"/>
        <v/>
      </c>
      <c r="Y2061" s="4" t="str">
        <f t="shared" si="388"/>
        <v/>
      </c>
      <c r="Z2061" s="4" t="str">
        <f t="shared" si="389"/>
        <v/>
      </c>
      <c r="AA2061" s="4" t="str">
        <f>IF($V2061="","",IF(Y2061&lt;36,0,IF(AND(36&lt;=Y2061,Y2061&lt;71),VLOOKUP($W2061,日射量と図３!$E$6:$F$34,2,TRUE),IF(AND(71&lt;=Y2061,Y2061&lt;107),VLOOKUP($W2061,日射量と図３!$E$6:$G$34,3,TRUE),IF(AND(107&lt;=Y2061,Y2061&lt;143),VLOOKUP($W2061,日射量と図３!$E$6:$H$34,4,TRUE),VLOOKUP($W2061,日射量と図３!$E$6:$I$34,5,TRUE))))))</f>
        <v/>
      </c>
      <c r="AB2061" s="4" t="str">
        <f>IF($V2061="","",IF(Z2061&lt;36,0,IF(AND(36&lt;=Z2061,Z2061&lt;71),VLOOKUP($W2061,日射量と図３!$E$6:$F$34,2,TRUE),IF(AND(71&lt;=Z2061,Z2061&lt;107),VLOOKUP($W2061,日射量と図３!$E$6:$G$34,3,TRUE),IF(AND(107&lt;=Z2061,Z2061&lt;143),VLOOKUP($W2061,日射量と図３!$E$6:$H$34,4,TRUE),VLOOKUP($W2061,日射量と図３!$E$6:$I$34,5,TRUE))))))</f>
        <v/>
      </c>
      <c r="AC2061" s="382" t="str">
        <f t="shared" si="384"/>
        <v/>
      </c>
      <c r="AD2061" s="382" t="str">
        <f t="shared" si="385"/>
        <v/>
      </c>
    </row>
    <row r="2062" spans="11:30" ht="13.5" customHeight="1">
      <c r="K2062" s="4">
        <f t="shared" si="390"/>
        <v>8</v>
      </c>
      <c r="L2062" s="34">
        <v>43337</v>
      </c>
      <c r="M2062" s="4">
        <v>86</v>
      </c>
      <c r="N2062" s="4">
        <v>19</v>
      </c>
      <c r="O2062" s="31">
        <v>0.75</v>
      </c>
      <c r="P2062" s="35">
        <v>28.490000000000002</v>
      </c>
      <c r="Q2062" s="36">
        <f t="shared" si="391"/>
        <v>16</v>
      </c>
      <c r="R2062" s="4">
        <f t="shared" si="392"/>
        <v>0</v>
      </c>
      <c r="S2062" s="31">
        <f t="shared" si="386"/>
        <v>0.20906250000000001</v>
      </c>
      <c r="T2062" s="31">
        <f t="shared" si="387"/>
        <v>0.78918981481481476</v>
      </c>
      <c r="U2062" s="4">
        <f t="shared" si="393"/>
        <v>0</v>
      </c>
      <c r="V2062" s="4" t="str">
        <f t="shared" si="394"/>
        <v/>
      </c>
      <c r="W2062" s="18" t="str">
        <f>IF(V2062="","",VLOOKUP(L2062,日射量と図３!$A$4:$C$368,3,TRUE)*238.85/100)</f>
        <v/>
      </c>
      <c r="X2062" s="4" t="str">
        <f t="shared" si="395"/>
        <v/>
      </c>
      <c r="Y2062" s="4" t="str">
        <f t="shared" si="388"/>
        <v/>
      </c>
      <c r="Z2062" s="4" t="str">
        <f t="shared" si="389"/>
        <v/>
      </c>
      <c r="AA2062" s="4" t="str">
        <f>IF($V2062="","",IF(Y2062&lt;36,0,IF(AND(36&lt;=Y2062,Y2062&lt;71),VLOOKUP($W2062,日射量と図３!$E$6:$F$34,2,TRUE),IF(AND(71&lt;=Y2062,Y2062&lt;107),VLOOKUP($W2062,日射量と図３!$E$6:$G$34,3,TRUE),IF(AND(107&lt;=Y2062,Y2062&lt;143),VLOOKUP($W2062,日射量と図３!$E$6:$H$34,4,TRUE),VLOOKUP($W2062,日射量と図３!$E$6:$I$34,5,TRUE))))))</f>
        <v/>
      </c>
      <c r="AB2062" s="4" t="str">
        <f>IF($V2062="","",IF(Z2062&lt;36,0,IF(AND(36&lt;=Z2062,Z2062&lt;71),VLOOKUP($W2062,日射量と図３!$E$6:$F$34,2,TRUE),IF(AND(71&lt;=Z2062,Z2062&lt;107),VLOOKUP($W2062,日射量と図３!$E$6:$G$34,3,TRUE),IF(AND(107&lt;=Z2062,Z2062&lt;143),VLOOKUP($W2062,日射量と図３!$E$6:$H$34,4,TRUE),VLOOKUP($W2062,日射量と図３!$E$6:$I$34,5,TRUE))))))</f>
        <v/>
      </c>
      <c r="AC2062" s="382" t="str">
        <f t="shared" si="384"/>
        <v/>
      </c>
      <c r="AD2062" s="382" t="str">
        <f t="shared" si="385"/>
        <v/>
      </c>
    </row>
    <row r="2063" spans="11:30" ht="13.5" customHeight="1">
      <c r="K2063" s="4">
        <f t="shared" si="390"/>
        <v>8</v>
      </c>
      <c r="L2063" s="34">
        <v>43337</v>
      </c>
      <c r="M2063" s="4">
        <v>86</v>
      </c>
      <c r="N2063" s="4">
        <v>20</v>
      </c>
      <c r="O2063" s="31">
        <v>0.79166666666666663</v>
      </c>
      <c r="P2063" s="35">
        <v>27.880000000000003</v>
      </c>
      <c r="Q2063" s="36">
        <f t="shared" si="391"/>
        <v>16</v>
      </c>
      <c r="R2063" s="4">
        <f t="shared" si="392"/>
        <v>0</v>
      </c>
      <c r="S2063" s="31">
        <f t="shared" si="386"/>
        <v>0.20906250000000001</v>
      </c>
      <c r="T2063" s="31">
        <f t="shared" si="387"/>
        <v>0.78918981481481476</v>
      </c>
      <c r="U2063" s="4">
        <f t="shared" si="393"/>
        <v>0</v>
      </c>
      <c r="V2063" s="4" t="str">
        <f t="shared" si="394"/>
        <v/>
      </c>
      <c r="W2063" s="18" t="str">
        <f>IF(V2063="","",VLOOKUP(L2063,日射量と図３!$A$4:$C$368,3,TRUE)*238.85/100)</f>
        <v/>
      </c>
      <c r="X2063" s="4" t="str">
        <f t="shared" si="395"/>
        <v/>
      </c>
      <c r="Y2063" s="4" t="str">
        <f t="shared" si="388"/>
        <v/>
      </c>
      <c r="Z2063" s="4" t="str">
        <f t="shared" si="389"/>
        <v/>
      </c>
      <c r="AA2063" s="4" t="str">
        <f>IF($V2063="","",IF(Y2063&lt;36,0,IF(AND(36&lt;=Y2063,Y2063&lt;71),VLOOKUP($W2063,日射量と図３!$E$6:$F$34,2,TRUE),IF(AND(71&lt;=Y2063,Y2063&lt;107),VLOOKUP($W2063,日射量と図３!$E$6:$G$34,3,TRUE),IF(AND(107&lt;=Y2063,Y2063&lt;143),VLOOKUP($W2063,日射量と図３!$E$6:$H$34,4,TRUE),VLOOKUP($W2063,日射量と図３!$E$6:$I$34,5,TRUE))))))</f>
        <v/>
      </c>
      <c r="AB2063" s="4" t="str">
        <f>IF($V2063="","",IF(Z2063&lt;36,0,IF(AND(36&lt;=Z2063,Z2063&lt;71),VLOOKUP($W2063,日射量と図３!$E$6:$F$34,2,TRUE),IF(AND(71&lt;=Z2063,Z2063&lt;107),VLOOKUP($W2063,日射量と図３!$E$6:$G$34,3,TRUE),IF(AND(107&lt;=Z2063,Z2063&lt;143),VLOOKUP($W2063,日射量と図３!$E$6:$H$34,4,TRUE),VLOOKUP($W2063,日射量と図３!$E$6:$I$34,5,TRUE))))))</f>
        <v/>
      </c>
      <c r="AC2063" s="382" t="str">
        <f t="shared" ref="AC2063:AC2126" si="396">IF(V2063="","",IF((($AH$18*$AH$30*V2063*3600/1000000)/1000-AA2063*$AG$18*10*0.0000041868)&lt;=0,0,AA2063*$AG$18*10*0.0000041868))</f>
        <v/>
      </c>
      <c r="AD2063" s="382" t="str">
        <f t="shared" ref="AD2063:AD2126" si="397">IF(V2063="","",IF((($AH$19*$AH$30*V2063*3600/1000000)/1000-AB2063*$AG$19*10*0.0000041868)&lt;=0,0,AB2063*$AG$19*10*0.0000041868))</f>
        <v/>
      </c>
    </row>
    <row r="2064" spans="11:30" ht="13.5" customHeight="1">
      <c r="K2064" s="4">
        <f t="shared" si="390"/>
        <v>8</v>
      </c>
      <c r="L2064" s="34">
        <v>43337</v>
      </c>
      <c r="M2064" s="4">
        <v>86</v>
      </c>
      <c r="N2064" s="4">
        <v>21</v>
      </c>
      <c r="O2064" s="31">
        <v>0.83333333333333337</v>
      </c>
      <c r="P2064" s="35">
        <v>27.549999999999994</v>
      </c>
      <c r="Q2064" s="36">
        <f t="shared" si="391"/>
        <v>16</v>
      </c>
      <c r="R2064" s="4">
        <f t="shared" si="392"/>
        <v>0</v>
      </c>
      <c r="S2064" s="31">
        <f t="shared" si="386"/>
        <v>0.20906250000000001</v>
      </c>
      <c r="T2064" s="31">
        <f t="shared" si="387"/>
        <v>0.78918981481481476</v>
      </c>
      <c r="U2064" s="4">
        <f t="shared" si="393"/>
        <v>0</v>
      </c>
      <c r="V2064" s="4" t="str">
        <f t="shared" si="394"/>
        <v/>
      </c>
      <c r="W2064" s="18" t="str">
        <f>IF(V2064="","",VLOOKUP(L2064,日射量と図３!$A$4:$C$368,3,TRUE)*238.85/100)</f>
        <v/>
      </c>
      <c r="X2064" s="4" t="str">
        <f t="shared" si="395"/>
        <v/>
      </c>
      <c r="Y2064" s="4" t="str">
        <f t="shared" si="388"/>
        <v/>
      </c>
      <c r="Z2064" s="4" t="str">
        <f t="shared" si="389"/>
        <v/>
      </c>
      <c r="AA2064" s="4" t="str">
        <f>IF($V2064="","",IF(Y2064&lt;36,0,IF(AND(36&lt;=Y2064,Y2064&lt;71),VLOOKUP($W2064,日射量と図３!$E$6:$F$34,2,TRUE),IF(AND(71&lt;=Y2064,Y2064&lt;107),VLOOKUP($W2064,日射量と図３!$E$6:$G$34,3,TRUE),IF(AND(107&lt;=Y2064,Y2064&lt;143),VLOOKUP($W2064,日射量と図３!$E$6:$H$34,4,TRUE),VLOOKUP($W2064,日射量と図３!$E$6:$I$34,5,TRUE))))))</f>
        <v/>
      </c>
      <c r="AB2064" s="4" t="str">
        <f>IF($V2064="","",IF(Z2064&lt;36,0,IF(AND(36&lt;=Z2064,Z2064&lt;71),VLOOKUP($W2064,日射量と図３!$E$6:$F$34,2,TRUE),IF(AND(71&lt;=Z2064,Z2064&lt;107),VLOOKUP($W2064,日射量と図３!$E$6:$G$34,3,TRUE),IF(AND(107&lt;=Z2064,Z2064&lt;143),VLOOKUP($W2064,日射量と図３!$E$6:$H$34,4,TRUE),VLOOKUP($W2064,日射量と図３!$E$6:$I$34,5,TRUE))))))</f>
        <v/>
      </c>
      <c r="AC2064" s="382" t="str">
        <f t="shared" si="396"/>
        <v/>
      </c>
      <c r="AD2064" s="382" t="str">
        <f t="shared" si="397"/>
        <v/>
      </c>
    </row>
    <row r="2065" spans="11:30" ht="13.5" customHeight="1">
      <c r="K2065" s="4">
        <f t="shared" si="390"/>
        <v>8</v>
      </c>
      <c r="L2065" s="34">
        <v>43337</v>
      </c>
      <c r="M2065" s="4">
        <v>86</v>
      </c>
      <c r="N2065" s="4">
        <v>22</v>
      </c>
      <c r="O2065" s="31">
        <v>0.875</v>
      </c>
      <c r="P2065" s="35">
        <v>26.660000000000004</v>
      </c>
      <c r="Q2065" s="36">
        <f t="shared" si="391"/>
        <v>16</v>
      </c>
      <c r="R2065" s="4">
        <f t="shared" si="392"/>
        <v>0</v>
      </c>
      <c r="S2065" s="31">
        <f t="shared" si="386"/>
        <v>0.20906250000000001</v>
      </c>
      <c r="T2065" s="31">
        <f t="shared" si="387"/>
        <v>0.78918981481481476</v>
      </c>
      <c r="U2065" s="4">
        <f t="shared" si="393"/>
        <v>0</v>
      </c>
      <c r="V2065" s="4" t="str">
        <f t="shared" si="394"/>
        <v/>
      </c>
      <c r="W2065" s="18" t="str">
        <f>IF(V2065="","",VLOOKUP(L2065,日射量と図３!$A$4:$C$368,3,TRUE)*238.85/100)</f>
        <v/>
      </c>
      <c r="X2065" s="4" t="str">
        <f t="shared" si="395"/>
        <v/>
      </c>
      <c r="Y2065" s="4" t="str">
        <f t="shared" si="388"/>
        <v/>
      </c>
      <c r="Z2065" s="4" t="str">
        <f t="shared" si="389"/>
        <v/>
      </c>
      <c r="AA2065" s="4" t="str">
        <f>IF($V2065="","",IF(Y2065&lt;36,0,IF(AND(36&lt;=Y2065,Y2065&lt;71),VLOOKUP($W2065,日射量と図３!$E$6:$F$34,2,TRUE),IF(AND(71&lt;=Y2065,Y2065&lt;107),VLOOKUP($W2065,日射量と図３!$E$6:$G$34,3,TRUE),IF(AND(107&lt;=Y2065,Y2065&lt;143),VLOOKUP($W2065,日射量と図３!$E$6:$H$34,4,TRUE),VLOOKUP($W2065,日射量と図３!$E$6:$I$34,5,TRUE))))))</f>
        <v/>
      </c>
      <c r="AB2065" s="4" t="str">
        <f>IF($V2065="","",IF(Z2065&lt;36,0,IF(AND(36&lt;=Z2065,Z2065&lt;71),VLOOKUP($W2065,日射量と図３!$E$6:$F$34,2,TRUE),IF(AND(71&lt;=Z2065,Z2065&lt;107),VLOOKUP($W2065,日射量と図３!$E$6:$G$34,3,TRUE),IF(AND(107&lt;=Z2065,Z2065&lt;143),VLOOKUP($W2065,日射量と図３!$E$6:$H$34,4,TRUE),VLOOKUP($W2065,日射量と図３!$E$6:$I$34,5,TRUE))))))</f>
        <v/>
      </c>
      <c r="AC2065" s="382" t="str">
        <f t="shared" si="396"/>
        <v/>
      </c>
      <c r="AD2065" s="382" t="str">
        <f t="shared" si="397"/>
        <v/>
      </c>
    </row>
    <row r="2066" spans="11:30" ht="13.5" customHeight="1">
      <c r="K2066" s="4">
        <f t="shared" si="390"/>
        <v>8</v>
      </c>
      <c r="L2066" s="34">
        <v>43337</v>
      </c>
      <c r="M2066" s="4">
        <v>86</v>
      </c>
      <c r="N2066" s="4">
        <v>23</v>
      </c>
      <c r="O2066" s="31">
        <v>0.91666666666666663</v>
      </c>
      <c r="P2066" s="35">
        <v>26.359999999999996</v>
      </c>
      <c r="Q2066" s="36">
        <f t="shared" si="391"/>
        <v>13</v>
      </c>
      <c r="R2066" s="4">
        <f t="shared" si="392"/>
        <v>0</v>
      </c>
      <c r="S2066" s="31">
        <f t="shared" si="386"/>
        <v>0.20906250000000001</v>
      </c>
      <c r="T2066" s="31">
        <f t="shared" si="387"/>
        <v>0.78918981481481476</v>
      </c>
      <c r="U2066" s="4">
        <f t="shared" si="393"/>
        <v>0</v>
      </c>
      <c r="V2066" s="4" t="str">
        <f t="shared" si="394"/>
        <v/>
      </c>
      <c r="W2066" s="18" t="str">
        <f>IF(V2066="","",VLOOKUP(L2066,日射量と図３!$A$4:$C$368,3,TRUE)*238.85/100)</f>
        <v/>
      </c>
      <c r="X2066" s="4" t="str">
        <f t="shared" si="395"/>
        <v/>
      </c>
      <c r="Y2066" s="4" t="str">
        <f t="shared" si="388"/>
        <v/>
      </c>
      <c r="Z2066" s="4" t="str">
        <f t="shared" si="389"/>
        <v/>
      </c>
      <c r="AA2066" s="4" t="str">
        <f>IF($V2066="","",IF(Y2066&lt;36,0,IF(AND(36&lt;=Y2066,Y2066&lt;71),VLOOKUP($W2066,日射量と図３!$E$6:$F$34,2,TRUE),IF(AND(71&lt;=Y2066,Y2066&lt;107),VLOOKUP($W2066,日射量と図３!$E$6:$G$34,3,TRUE),IF(AND(107&lt;=Y2066,Y2066&lt;143),VLOOKUP($W2066,日射量と図３!$E$6:$H$34,4,TRUE),VLOOKUP($W2066,日射量と図３!$E$6:$I$34,5,TRUE))))))</f>
        <v/>
      </c>
      <c r="AB2066" s="4" t="str">
        <f>IF($V2066="","",IF(Z2066&lt;36,0,IF(AND(36&lt;=Z2066,Z2066&lt;71),VLOOKUP($W2066,日射量と図３!$E$6:$F$34,2,TRUE),IF(AND(71&lt;=Z2066,Z2066&lt;107),VLOOKUP($W2066,日射量と図３!$E$6:$G$34,3,TRUE),IF(AND(107&lt;=Z2066,Z2066&lt;143),VLOOKUP($W2066,日射量と図３!$E$6:$H$34,4,TRUE),VLOOKUP($W2066,日射量と図３!$E$6:$I$34,5,TRUE))))))</f>
        <v/>
      </c>
      <c r="AC2066" s="382" t="str">
        <f t="shared" si="396"/>
        <v/>
      </c>
      <c r="AD2066" s="382" t="str">
        <f t="shared" si="397"/>
        <v/>
      </c>
    </row>
    <row r="2067" spans="11:30" ht="13.5" customHeight="1">
      <c r="K2067" s="4">
        <f t="shared" si="390"/>
        <v>8</v>
      </c>
      <c r="L2067" s="34">
        <v>43337</v>
      </c>
      <c r="M2067" s="4">
        <v>86</v>
      </c>
      <c r="N2067" s="4">
        <v>24</v>
      </c>
      <c r="O2067" s="31">
        <v>0.95833333333333337</v>
      </c>
      <c r="P2067" s="35">
        <v>26.119999999999997</v>
      </c>
      <c r="Q2067" s="36">
        <f t="shared" si="391"/>
        <v>13</v>
      </c>
      <c r="R2067" s="4">
        <f t="shared" si="392"/>
        <v>0</v>
      </c>
      <c r="S2067" s="31">
        <f t="shared" si="386"/>
        <v>0.20906250000000001</v>
      </c>
      <c r="T2067" s="31">
        <f t="shared" si="387"/>
        <v>0.78918981481481476</v>
      </c>
      <c r="U2067" s="4">
        <f t="shared" si="393"/>
        <v>0</v>
      </c>
      <c r="V2067" s="4" t="str">
        <f t="shared" si="394"/>
        <v/>
      </c>
      <c r="W2067" s="18" t="str">
        <f>IF(V2067="","",VLOOKUP(L2067,日射量と図３!$A$4:$C$368,3,TRUE)*238.85/100)</f>
        <v/>
      </c>
      <c r="X2067" s="4" t="str">
        <f t="shared" si="395"/>
        <v/>
      </c>
      <c r="Y2067" s="4" t="str">
        <f t="shared" si="388"/>
        <v/>
      </c>
      <c r="Z2067" s="4" t="str">
        <f t="shared" si="389"/>
        <v/>
      </c>
      <c r="AA2067" s="4" t="str">
        <f>IF($V2067="","",IF(Y2067&lt;36,0,IF(AND(36&lt;=Y2067,Y2067&lt;71),VLOOKUP($W2067,日射量と図３!$E$6:$F$34,2,TRUE),IF(AND(71&lt;=Y2067,Y2067&lt;107),VLOOKUP($W2067,日射量と図３!$E$6:$G$34,3,TRUE),IF(AND(107&lt;=Y2067,Y2067&lt;143),VLOOKUP($W2067,日射量と図３!$E$6:$H$34,4,TRUE),VLOOKUP($W2067,日射量と図３!$E$6:$I$34,5,TRUE))))))</f>
        <v/>
      </c>
      <c r="AB2067" s="4" t="str">
        <f>IF($V2067="","",IF(Z2067&lt;36,0,IF(AND(36&lt;=Z2067,Z2067&lt;71),VLOOKUP($W2067,日射量と図３!$E$6:$F$34,2,TRUE),IF(AND(71&lt;=Z2067,Z2067&lt;107),VLOOKUP($W2067,日射量と図３!$E$6:$G$34,3,TRUE),IF(AND(107&lt;=Z2067,Z2067&lt;143),VLOOKUP($W2067,日射量と図３!$E$6:$H$34,4,TRUE),VLOOKUP($W2067,日射量と図３!$E$6:$I$34,5,TRUE))))))</f>
        <v/>
      </c>
      <c r="AC2067" s="382" t="str">
        <f t="shared" si="396"/>
        <v/>
      </c>
      <c r="AD2067" s="382" t="str">
        <f t="shared" si="397"/>
        <v/>
      </c>
    </row>
    <row r="2068" spans="11:30" ht="13.5" customHeight="1">
      <c r="K2068" s="4">
        <f t="shared" si="390"/>
        <v>8</v>
      </c>
      <c r="L2068" s="34">
        <v>43338</v>
      </c>
      <c r="M2068" s="4">
        <v>87</v>
      </c>
      <c r="N2068" s="4">
        <v>1</v>
      </c>
      <c r="O2068" s="31">
        <v>0</v>
      </c>
      <c r="P2068" s="35">
        <v>25.75</v>
      </c>
      <c r="Q2068" s="36">
        <f t="shared" si="391"/>
        <v>13</v>
      </c>
      <c r="R2068" s="4">
        <f t="shared" si="392"/>
        <v>0</v>
      </c>
      <c r="S2068" s="31">
        <f t="shared" si="386"/>
        <v>0.20906250000000001</v>
      </c>
      <c r="T2068" s="31">
        <f t="shared" si="387"/>
        <v>0.78918981481481476</v>
      </c>
      <c r="U2068" s="4">
        <f t="shared" si="393"/>
        <v>0</v>
      </c>
      <c r="V2068" s="4">
        <f t="shared" si="394"/>
        <v>0</v>
      </c>
      <c r="W2068" s="18">
        <f>IF(V2068="","",VLOOKUP(L2068,日射量と図３!$A$4:$C$368,3,TRUE)*238.85/100)</f>
        <v>38.216000000000001</v>
      </c>
      <c r="X2068" s="4">
        <f t="shared" si="395"/>
        <v>14</v>
      </c>
      <c r="Y2068" s="4">
        <f t="shared" si="388"/>
        <v>0</v>
      </c>
      <c r="Z2068" s="4">
        <f t="shared" si="389"/>
        <v>0</v>
      </c>
      <c r="AA2068" s="4">
        <f>IF($V2068="","",IF(Y2068&lt;36,0,IF(AND(36&lt;=Y2068,Y2068&lt;71),VLOOKUP($W2068,日射量と図３!$E$6:$F$34,2,TRUE),IF(AND(71&lt;=Y2068,Y2068&lt;107),VLOOKUP($W2068,日射量と図３!$E$6:$G$34,3,TRUE),IF(AND(107&lt;=Y2068,Y2068&lt;143),VLOOKUP($W2068,日射量と図３!$E$6:$H$34,4,TRUE),VLOOKUP($W2068,日射量と図３!$E$6:$I$34,5,TRUE))))))</f>
        <v>0</v>
      </c>
      <c r="AB2068" s="4">
        <f>IF($V2068="","",IF(Z2068&lt;36,0,IF(AND(36&lt;=Z2068,Z2068&lt;71),VLOOKUP($W2068,日射量と図３!$E$6:$F$34,2,TRUE),IF(AND(71&lt;=Z2068,Z2068&lt;107),VLOOKUP($W2068,日射量と図３!$E$6:$G$34,3,TRUE),IF(AND(107&lt;=Z2068,Z2068&lt;143),VLOOKUP($W2068,日射量と図３!$E$6:$H$34,4,TRUE),VLOOKUP($W2068,日射量と図３!$E$6:$I$34,5,TRUE))))))</f>
        <v>0</v>
      </c>
      <c r="AC2068" s="382">
        <f t="shared" si="396"/>
        <v>0</v>
      </c>
      <c r="AD2068" s="382">
        <f t="shared" si="397"/>
        <v>0</v>
      </c>
    </row>
    <row r="2069" spans="11:30" ht="13.5" customHeight="1">
      <c r="K2069" s="4">
        <f t="shared" si="390"/>
        <v>8</v>
      </c>
      <c r="L2069" s="34">
        <v>43338</v>
      </c>
      <c r="M2069" s="4">
        <v>87</v>
      </c>
      <c r="N2069" s="4">
        <v>2</v>
      </c>
      <c r="O2069" s="31">
        <v>4.1666666666666664E-2</v>
      </c>
      <c r="P2069" s="35">
        <v>25.34</v>
      </c>
      <c r="Q2069" s="36">
        <f t="shared" si="391"/>
        <v>13</v>
      </c>
      <c r="R2069" s="4">
        <f t="shared" si="392"/>
        <v>0</v>
      </c>
      <c r="S2069" s="31">
        <f t="shared" ref="S2069:S2132" si="398">VLOOKUP(K2069,$AF$38:$AH$49,2,TRUE)</f>
        <v>0.20906250000000001</v>
      </c>
      <c r="T2069" s="31">
        <f t="shared" ref="T2069:T2132" si="399">VLOOKUP(K2069,$AF$38:$AH$49,3,TRUE)</f>
        <v>0.78918981481481476</v>
      </c>
      <c r="U2069" s="4">
        <f t="shared" si="393"/>
        <v>0</v>
      </c>
      <c r="V2069" s="4" t="str">
        <f t="shared" si="394"/>
        <v/>
      </c>
      <c r="W2069" s="18" t="str">
        <f>IF(V2069="","",VLOOKUP(L2069,日射量と図３!$A$4:$C$368,3,TRUE)*238.85/100)</f>
        <v/>
      </c>
      <c r="X2069" s="4" t="str">
        <f t="shared" si="395"/>
        <v/>
      </c>
      <c r="Y2069" s="4" t="str">
        <f t="shared" si="388"/>
        <v/>
      </c>
      <c r="Z2069" s="4" t="str">
        <f t="shared" si="389"/>
        <v/>
      </c>
      <c r="AA2069" s="4" t="str">
        <f>IF($V2069="","",IF(Y2069&lt;36,0,IF(AND(36&lt;=Y2069,Y2069&lt;71),VLOOKUP($W2069,日射量と図３!$E$6:$F$34,2,TRUE),IF(AND(71&lt;=Y2069,Y2069&lt;107),VLOOKUP($W2069,日射量と図３!$E$6:$G$34,3,TRUE),IF(AND(107&lt;=Y2069,Y2069&lt;143),VLOOKUP($W2069,日射量と図３!$E$6:$H$34,4,TRUE),VLOOKUP($W2069,日射量と図３!$E$6:$I$34,5,TRUE))))))</f>
        <v/>
      </c>
      <c r="AB2069" s="4" t="str">
        <f>IF($V2069="","",IF(Z2069&lt;36,0,IF(AND(36&lt;=Z2069,Z2069&lt;71),VLOOKUP($W2069,日射量と図３!$E$6:$F$34,2,TRUE),IF(AND(71&lt;=Z2069,Z2069&lt;107),VLOOKUP($W2069,日射量と図３!$E$6:$G$34,3,TRUE),IF(AND(107&lt;=Z2069,Z2069&lt;143),VLOOKUP($W2069,日射量と図３!$E$6:$H$34,4,TRUE),VLOOKUP($W2069,日射量と図３!$E$6:$I$34,5,TRUE))))))</f>
        <v/>
      </c>
      <c r="AC2069" s="382" t="str">
        <f t="shared" si="396"/>
        <v/>
      </c>
      <c r="AD2069" s="382" t="str">
        <f t="shared" si="397"/>
        <v/>
      </c>
    </row>
    <row r="2070" spans="11:30" ht="13.5" customHeight="1">
      <c r="K2070" s="4">
        <f t="shared" si="390"/>
        <v>8</v>
      </c>
      <c r="L2070" s="34">
        <v>43338</v>
      </c>
      <c r="M2070" s="4">
        <v>87</v>
      </c>
      <c r="N2070" s="4">
        <v>3</v>
      </c>
      <c r="O2070" s="31">
        <v>8.3333333333333329E-2</v>
      </c>
      <c r="P2070" s="35">
        <v>25.200000000000003</v>
      </c>
      <c r="Q2070" s="36">
        <f t="shared" si="391"/>
        <v>13</v>
      </c>
      <c r="R2070" s="4">
        <f t="shared" si="392"/>
        <v>0</v>
      </c>
      <c r="S2070" s="31">
        <f t="shared" si="398"/>
        <v>0.20906250000000001</v>
      </c>
      <c r="T2070" s="31">
        <f t="shared" si="399"/>
        <v>0.78918981481481476</v>
      </c>
      <c r="U2070" s="4">
        <f t="shared" si="393"/>
        <v>0</v>
      </c>
      <c r="V2070" s="4" t="str">
        <f t="shared" si="394"/>
        <v/>
      </c>
      <c r="W2070" s="18" t="str">
        <f>IF(V2070="","",VLOOKUP(L2070,日射量と図３!$A$4:$C$368,3,TRUE)*238.85/100)</f>
        <v/>
      </c>
      <c r="X2070" s="4" t="str">
        <f t="shared" si="395"/>
        <v/>
      </c>
      <c r="Y2070" s="4" t="str">
        <f t="shared" si="388"/>
        <v/>
      </c>
      <c r="Z2070" s="4" t="str">
        <f t="shared" si="389"/>
        <v/>
      </c>
      <c r="AA2070" s="4" t="str">
        <f>IF($V2070="","",IF(Y2070&lt;36,0,IF(AND(36&lt;=Y2070,Y2070&lt;71),VLOOKUP($W2070,日射量と図３!$E$6:$F$34,2,TRUE),IF(AND(71&lt;=Y2070,Y2070&lt;107),VLOOKUP($W2070,日射量と図３!$E$6:$G$34,3,TRUE),IF(AND(107&lt;=Y2070,Y2070&lt;143),VLOOKUP($W2070,日射量と図３!$E$6:$H$34,4,TRUE),VLOOKUP($W2070,日射量と図３!$E$6:$I$34,5,TRUE))))))</f>
        <v/>
      </c>
      <c r="AB2070" s="4" t="str">
        <f>IF($V2070="","",IF(Z2070&lt;36,0,IF(AND(36&lt;=Z2070,Z2070&lt;71),VLOOKUP($W2070,日射量と図３!$E$6:$F$34,2,TRUE),IF(AND(71&lt;=Z2070,Z2070&lt;107),VLOOKUP($W2070,日射量と図３!$E$6:$G$34,3,TRUE),IF(AND(107&lt;=Z2070,Z2070&lt;143),VLOOKUP($W2070,日射量と図３!$E$6:$H$34,4,TRUE),VLOOKUP($W2070,日射量と図３!$E$6:$I$34,5,TRUE))))))</f>
        <v/>
      </c>
      <c r="AC2070" s="382" t="str">
        <f t="shared" si="396"/>
        <v/>
      </c>
      <c r="AD2070" s="382" t="str">
        <f t="shared" si="397"/>
        <v/>
      </c>
    </row>
    <row r="2071" spans="11:30" ht="13.5" customHeight="1">
      <c r="K2071" s="4">
        <f t="shared" si="390"/>
        <v>8</v>
      </c>
      <c r="L2071" s="34">
        <v>43338</v>
      </c>
      <c r="M2071" s="4">
        <v>87</v>
      </c>
      <c r="N2071" s="4">
        <v>4</v>
      </c>
      <c r="O2071" s="31">
        <v>0.125</v>
      </c>
      <c r="P2071" s="35">
        <v>25.000000000000004</v>
      </c>
      <c r="Q2071" s="36">
        <f t="shared" si="391"/>
        <v>13</v>
      </c>
      <c r="R2071" s="4">
        <f t="shared" si="392"/>
        <v>0</v>
      </c>
      <c r="S2071" s="31">
        <f t="shared" si="398"/>
        <v>0.20906250000000001</v>
      </c>
      <c r="T2071" s="31">
        <f t="shared" si="399"/>
        <v>0.78918981481481476</v>
      </c>
      <c r="U2071" s="4">
        <f t="shared" si="393"/>
        <v>0</v>
      </c>
      <c r="V2071" s="4" t="str">
        <f t="shared" si="394"/>
        <v/>
      </c>
      <c r="W2071" s="18" t="str">
        <f>IF(V2071="","",VLOOKUP(L2071,日射量と図３!$A$4:$C$368,3,TRUE)*238.85/100)</f>
        <v/>
      </c>
      <c r="X2071" s="4" t="str">
        <f t="shared" si="395"/>
        <v/>
      </c>
      <c r="Y2071" s="4" t="str">
        <f t="shared" si="388"/>
        <v/>
      </c>
      <c r="Z2071" s="4" t="str">
        <f t="shared" si="389"/>
        <v/>
      </c>
      <c r="AA2071" s="4" t="str">
        <f>IF($V2071="","",IF(Y2071&lt;36,0,IF(AND(36&lt;=Y2071,Y2071&lt;71),VLOOKUP($W2071,日射量と図３!$E$6:$F$34,2,TRUE),IF(AND(71&lt;=Y2071,Y2071&lt;107),VLOOKUP($W2071,日射量と図３!$E$6:$G$34,3,TRUE),IF(AND(107&lt;=Y2071,Y2071&lt;143),VLOOKUP($W2071,日射量と図３!$E$6:$H$34,4,TRUE),VLOOKUP($W2071,日射量と図３!$E$6:$I$34,5,TRUE))))))</f>
        <v/>
      </c>
      <c r="AB2071" s="4" t="str">
        <f>IF($V2071="","",IF(Z2071&lt;36,0,IF(AND(36&lt;=Z2071,Z2071&lt;71),VLOOKUP($W2071,日射量と図３!$E$6:$F$34,2,TRUE),IF(AND(71&lt;=Z2071,Z2071&lt;107),VLOOKUP($W2071,日射量と図３!$E$6:$G$34,3,TRUE),IF(AND(107&lt;=Z2071,Z2071&lt;143),VLOOKUP($W2071,日射量と図３!$E$6:$H$34,4,TRUE),VLOOKUP($W2071,日射量と図３!$E$6:$I$34,5,TRUE))))))</f>
        <v/>
      </c>
      <c r="AC2071" s="382" t="str">
        <f t="shared" si="396"/>
        <v/>
      </c>
      <c r="AD2071" s="382" t="str">
        <f t="shared" si="397"/>
        <v/>
      </c>
    </row>
    <row r="2072" spans="11:30" ht="13.5" customHeight="1">
      <c r="K2072" s="4">
        <f t="shared" si="390"/>
        <v>8</v>
      </c>
      <c r="L2072" s="34">
        <v>43338</v>
      </c>
      <c r="M2072" s="4">
        <v>87</v>
      </c>
      <c r="N2072" s="4">
        <v>5</v>
      </c>
      <c r="O2072" s="31">
        <v>0.16666666666666666</v>
      </c>
      <c r="P2072" s="35">
        <v>24.86</v>
      </c>
      <c r="Q2072" s="36">
        <f t="shared" si="391"/>
        <v>15</v>
      </c>
      <c r="R2072" s="4">
        <f t="shared" si="392"/>
        <v>0</v>
      </c>
      <c r="S2072" s="31">
        <f t="shared" si="398"/>
        <v>0.20906250000000001</v>
      </c>
      <c r="T2072" s="31">
        <f t="shared" si="399"/>
        <v>0.78918981481481476</v>
      </c>
      <c r="U2072" s="4">
        <f t="shared" si="393"/>
        <v>0</v>
      </c>
      <c r="V2072" s="4" t="str">
        <f t="shared" si="394"/>
        <v/>
      </c>
      <c r="W2072" s="18" t="str">
        <f>IF(V2072="","",VLOOKUP(L2072,日射量と図３!$A$4:$C$368,3,TRUE)*238.85/100)</f>
        <v/>
      </c>
      <c r="X2072" s="4" t="str">
        <f t="shared" si="395"/>
        <v/>
      </c>
      <c r="Y2072" s="4" t="str">
        <f t="shared" si="388"/>
        <v/>
      </c>
      <c r="Z2072" s="4" t="str">
        <f t="shared" si="389"/>
        <v/>
      </c>
      <c r="AA2072" s="4" t="str">
        <f>IF($V2072="","",IF(Y2072&lt;36,0,IF(AND(36&lt;=Y2072,Y2072&lt;71),VLOOKUP($W2072,日射量と図３!$E$6:$F$34,2,TRUE),IF(AND(71&lt;=Y2072,Y2072&lt;107),VLOOKUP($W2072,日射量と図３!$E$6:$G$34,3,TRUE),IF(AND(107&lt;=Y2072,Y2072&lt;143),VLOOKUP($W2072,日射量と図３!$E$6:$H$34,4,TRUE),VLOOKUP($W2072,日射量と図３!$E$6:$I$34,5,TRUE))))))</f>
        <v/>
      </c>
      <c r="AB2072" s="4" t="str">
        <f>IF($V2072="","",IF(Z2072&lt;36,0,IF(AND(36&lt;=Z2072,Z2072&lt;71),VLOOKUP($W2072,日射量と図３!$E$6:$F$34,2,TRUE),IF(AND(71&lt;=Z2072,Z2072&lt;107),VLOOKUP($W2072,日射量と図３!$E$6:$G$34,3,TRUE),IF(AND(107&lt;=Z2072,Z2072&lt;143),VLOOKUP($W2072,日射量と図３!$E$6:$H$34,4,TRUE),VLOOKUP($W2072,日射量と図３!$E$6:$I$34,5,TRUE))))))</f>
        <v/>
      </c>
      <c r="AC2072" s="382" t="str">
        <f t="shared" si="396"/>
        <v/>
      </c>
      <c r="AD2072" s="382" t="str">
        <f t="shared" si="397"/>
        <v/>
      </c>
    </row>
    <row r="2073" spans="11:30" ht="13.5" customHeight="1">
      <c r="K2073" s="4">
        <f t="shared" si="390"/>
        <v>8</v>
      </c>
      <c r="L2073" s="34">
        <v>43338</v>
      </c>
      <c r="M2073" s="4">
        <v>87</v>
      </c>
      <c r="N2073" s="4">
        <v>6</v>
      </c>
      <c r="O2073" s="31">
        <v>0.20833333333333334</v>
      </c>
      <c r="P2073" s="35">
        <v>24.869999999999997</v>
      </c>
      <c r="Q2073" s="36">
        <f t="shared" si="391"/>
        <v>15</v>
      </c>
      <c r="R2073" s="4">
        <f t="shared" si="392"/>
        <v>0</v>
      </c>
      <c r="S2073" s="31">
        <f t="shared" si="398"/>
        <v>0.20906250000000001</v>
      </c>
      <c r="T2073" s="31">
        <f t="shared" si="399"/>
        <v>0.78918981481481476</v>
      </c>
      <c r="U2073" s="4">
        <f t="shared" si="393"/>
        <v>0</v>
      </c>
      <c r="V2073" s="4" t="str">
        <f t="shared" si="394"/>
        <v/>
      </c>
      <c r="W2073" s="18" t="str">
        <f>IF(V2073="","",VLOOKUP(L2073,日射量と図３!$A$4:$C$368,3,TRUE)*238.85/100)</f>
        <v/>
      </c>
      <c r="X2073" s="4" t="str">
        <f t="shared" si="395"/>
        <v/>
      </c>
      <c r="Y2073" s="4" t="str">
        <f t="shared" si="388"/>
        <v/>
      </c>
      <c r="Z2073" s="4" t="str">
        <f t="shared" si="389"/>
        <v/>
      </c>
      <c r="AA2073" s="4" t="str">
        <f>IF($V2073="","",IF(Y2073&lt;36,0,IF(AND(36&lt;=Y2073,Y2073&lt;71),VLOOKUP($W2073,日射量と図３!$E$6:$F$34,2,TRUE),IF(AND(71&lt;=Y2073,Y2073&lt;107),VLOOKUP($W2073,日射量と図３!$E$6:$G$34,3,TRUE),IF(AND(107&lt;=Y2073,Y2073&lt;143),VLOOKUP($W2073,日射量と図３!$E$6:$H$34,4,TRUE),VLOOKUP($W2073,日射量と図３!$E$6:$I$34,5,TRUE))))))</f>
        <v/>
      </c>
      <c r="AB2073" s="4" t="str">
        <f>IF($V2073="","",IF(Z2073&lt;36,0,IF(AND(36&lt;=Z2073,Z2073&lt;71),VLOOKUP($W2073,日射量と図３!$E$6:$F$34,2,TRUE),IF(AND(71&lt;=Z2073,Z2073&lt;107),VLOOKUP($W2073,日射量と図３!$E$6:$G$34,3,TRUE),IF(AND(107&lt;=Z2073,Z2073&lt;143),VLOOKUP($W2073,日射量と図３!$E$6:$H$34,4,TRUE),VLOOKUP($W2073,日射量と図３!$E$6:$I$34,5,TRUE))))))</f>
        <v/>
      </c>
      <c r="AC2073" s="382" t="str">
        <f t="shared" si="396"/>
        <v/>
      </c>
      <c r="AD2073" s="382" t="str">
        <f t="shared" si="397"/>
        <v/>
      </c>
    </row>
    <row r="2074" spans="11:30" ht="13.5" customHeight="1">
      <c r="K2074" s="4">
        <f t="shared" si="390"/>
        <v>8</v>
      </c>
      <c r="L2074" s="34">
        <v>43338</v>
      </c>
      <c r="M2074" s="4">
        <v>87</v>
      </c>
      <c r="N2074" s="4">
        <v>7</v>
      </c>
      <c r="O2074" s="31">
        <v>0.25</v>
      </c>
      <c r="P2074" s="35">
        <v>24.830000000000005</v>
      </c>
      <c r="Q2074" s="36">
        <f t="shared" si="391"/>
        <v>15</v>
      </c>
      <c r="R2074" s="4">
        <f t="shared" si="392"/>
        <v>0</v>
      </c>
      <c r="S2074" s="31">
        <f t="shared" si="398"/>
        <v>0.20906250000000001</v>
      </c>
      <c r="T2074" s="31">
        <f t="shared" si="399"/>
        <v>0.78918981481481476</v>
      </c>
      <c r="U2074" s="4">
        <f t="shared" si="393"/>
        <v>0</v>
      </c>
      <c r="V2074" s="4" t="str">
        <f t="shared" si="394"/>
        <v/>
      </c>
      <c r="W2074" s="18" t="str">
        <f>IF(V2074="","",VLOOKUP(L2074,日射量と図３!$A$4:$C$368,3,TRUE)*238.85/100)</f>
        <v/>
      </c>
      <c r="X2074" s="4" t="str">
        <f t="shared" si="395"/>
        <v/>
      </c>
      <c r="Y2074" s="4" t="str">
        <f t="shared" si="388"/>
        <v/>
      </c>
      <c r="Z2074" s="4" t="str">
        <f t="shared" si="389"/>
        <v/>
      </c>
      <c r="AA2074" s="4" t="str">
        <f>IF($V2074="","",IF(Y2074&lt;36,0,IF(AND(36&lt;=Y2074,Y2074&lt;71),VLOOKUP($W2074,日射量と図３!$E$6:$F$34,2,TRUE),IF(AND(71&lt;=Y2074,Y2074&lt;107),VLOOKUP($W2074,日射量と図３!$E$6:$G$34,3,TRUE),IF(AND(107&lt;=Y2074,Y2074&lt;143),VLOOKUP($W2074,日射量と図３!$E$6:$H$34,4,TRUE),VLOOKUP($W2074,日射量と図３!$E$6:$I$34,5,TRUE))))))</f>
        <v/>
      </c>
      <c r="AB2074" s="4" t="str">
        <f>IF($V2074="","",IF(Z2074&lt;36,0,IF(AND(36&lt;=Z2074,Z2074&lt;71),VLOOKUP($W2074,日射量と図３!$E$6:$F$34,2,TRUE),IF(AND(71&lt;=Z2074,Z2074&lt;107),VLOOKUP($W2074,日射量と図３!$E$6:$G$34,3,TRUE),IF(AND(107&lt;=Z2074,Z2074&lt;143),VLOOKUP($W2074,日射量と図３!$E$6:$H$34,4,TRUE),VLOOKUP($W2074,日射量と図３!$E$6:$I$34,5,TRUE))))))</f>
        <v/>
      </c>
      <c r="AC2074" s="382" t="str">
        <f t="shared" si="396"/>
        <v/>
      </c>
      <c r="AD2074" s="382" t="str">
        <f t="shared" si="397"/>
        <v/>
      </c>
    </row>
    <row r="2075" spans="11:30" ht="13.5" customHeight="1">
      <c r="K2075" s="4">
        <f t="shared" si="390"/>
        <v>8</v>
      </c>
      <c r="L2075" s="34">
        <v>43338</v>
      </c>
      <c r="M2075" s="4">
        <v>87</v>
      </c>
      <c r="N2075" s="4">
        <v>8</v>
      </c>
      <c r="O2075" s="31">
        <v>0.29166666666666669</v>
      </c>
      <c r="P2075" s="35">
        <v>25.590000000000003</v>
      </c>
      <c r="Q2075" s="36">
        <f t="shared" si="391"/>
        <v>12</v>
      </c>
      <c r="R2075" s="4">
        <f t="shared" si="392"/>
        <v>0</v>
      </c>
      <c r="S2075" s="31">
        <f t="shared" si="398"/>
        <v>0.20906250000000001</v>
      </c>
      <c r="T2075" s="31">
        <f t="shared" si="399"/>
        <v>0.78918981481481476</v>
      </c>
      <c r="U2075" s="4">
        <f t="shared" si="393"/>
        <v>0</v>
      </c>
      <c r="V2075" s="4" t="str">
        <f t="shared" si="394"/>
        <v/>
      </c>
      <c r="W2075" s="18" t="str">
        <f>IF(V2075="","",VLOOKUP(L2075,日射量と図３!$A$4:$C$368,3,TRUE)*238.85/100)</f>
        <v/>
      </c>
      <c r="X2075" s="4" t="str">
        <f t="shared" si="395"/>
        <v/>
      </c>
      <c r="Y2075" s="4" t="str">
        <f t="shared" si="388"/>
        <v/>
      </c>
      <c r="Z2075" s="4" t="str">
        <f t="shared" si="389"/>
        <v/>
      </c>
      <c r="AA2075" s="4" t="str">
        <f>IF($V2075="","",IF(Y2075&lt;36,0,IF(AND(36&lt;=Y2075,Y2075&lt;71),VLOOKUP($W2075,日射量と図３!$E$6:$F$34,2,TRUE),IF(AND(71&lt;=Y2075,Y2075&lt;107),VLOOKUP($W2075,日射量と図３!$E$6:$G$34,3,TRUE),IF(AND(107&lt;=Y2075,Y2075&lt;143),VLOOKUP($W2075,日射量と図３!$E$6:$H$34,4,TRUE),VLOOKUP($W2075,日射量と図３!$E$6:$I$34,5,TRUE))))))</f>
        <v/>
      </c>
      <c r="AB2075" s="4" t="str">
        <f>IF($V2075="","",IF(Z2075&lt;36,0,IF(AND(36&lt;=Z2075,Z2075&lt;71),VLOOKUP($W2075,日射量と図３!$E$6:$F$34,2,TRUE),IF(AND(71&lt;=Z2075,Z2075&lt;107),VLOOKUP($W2075,日射量と図３!$E$6:$G$34,3,TRUE),IF(AND(107&lt;=Z2075,Z2075&lt;143),VLOOKUP($W2075,日射量と図３!$E$6:$H$34,4,TRUE),VLOOKUP($W2075,日射量と図３!$E$6:$I$34,5,TRUE))))))</f>
        <v/>
      </c>
      <c r="AC2075" s="382" t="str">
        <f t="shared" si="396"/>
        <v/>
      </c>
      <c r="AD2075" s="382" t="str">
        <f t="shared" si="397"/>
        <v/>
      </c>
    </row>
    <row r="2076" spans="11:30" ht="13.5" customHeight="1">
      <c r="K2076" s="4">
        <f t="shared" si="390"/>
        <v>8</v>
      </c>
      <c r="L2076" s="34">
        <v>43338</v>
      </c>
      <c r="M2076" s="4">
        <v>87</v>
      </c>
      <c r="N2076" s="4">
        <v>9</v>
      </c>
      <c r="O2076" s="31">
        <v>0.33333333333333331</v>
      </c>
      <c r="P2076" s="35">
        <v>26.25</v>
      </c>
      <c r="Q2076" s="36">
        <f t="shared" si="391"/>
        <v>12</v>
      </c>
      <c r="R2076" s="4">
        <f t="shared" si="392"/>
        <v>0</v>
      </c>
      <c r="S2076" s="31">
        <f t="shared" si="398"/>
        <v>0.20906250000000001</v>
      </c>
      <c r="T2076" s="31">
        <f t="shared" si="399"/>
        <v>0.78918981481481476</v>
      </c>
      <c r="U2076" s="4">
        <f t="shared" si="393"/>
        <v>0</v>
      </c>
      <c r="V2076" s="4" t="str">
        <f t="shared" si="394"/>
        <v/>
      </c>
      <c r="W2076" s="18" t="str">
        <f>IF(V2076="","",VLOOKUP(L2076,日射量と図３!$A$4:$C$368,3,TRUE)*238.85/100)</f>
        <v/>
      </c>
      <c r="X2076" s="4" t="str">
        <f t="shared" si="395"/>
        <v/>
      </c>
      <c r="Y2076" s="4" t="str">
        <f t="shared" si="388"/>
        <v/>
      </c>
      <c r="Z2076" s="4" t="str">
        <f t="shared" si="389"/>
        <v/>
      </c>
      <c r="AA2076" s="4" t="str">
        <f>IF($V2076="","",IF(Y2076&lt;36,0,IF(AND(36&lt;=Y2076,Y2076&lt;71),VLOOKUP($W2076,日射量と図３!$E$6:$F$34,2,TRUE),IF(AND(71&lt;=Y2076,Y2076&lt;107),VLOOKUP($W2076,日射量と図３!$E$6:$G$34,3,TRUE),IF(AND(107&lt;=Y2076,Y2076&lt;143),VLOOKUP($W2076,日射量と図３!$E$6:$H$34,4,TRUE),VLOOKUP($W2076,日射量と図３!$E$6:$I$34,5,TRUE))))))</f>
        <v/>
      </c>
      <c r="AB2076" s="4" t="str">
        <f>IF($V2076="","",IF(Z2076&lt;36,0,IF(AND(36&lt;=Z2076,Z2076&lt;71),VLOOKUP($W2076,日射量と図３!$E$6:$F$34,2,TRUE),IF(AND(71&lt;=Z2076,Z2076&lt;107),VLOOKUP($W2076,日射量と図３!$E$6:$G$34,3,TRUE),IF(AND(107&lt;=Z2076,Z2076&lt;143),VLOOKUP($W2076,日射量と図３!$E$6:$H$34,4,TRUE),VLOOKUP($W2076,日射量と図３!$E$6:$I$34,5,TRUE))))))</f>
        <v/>
      </c>
      <c r="AC2076" s="382" t="str">
        <f t="shared" si="396"/>
        <v/>
      </c>
      <c r="AD2076" s="382" t="str">
        <f t="shared" si="397"/>
        <v/>
      </c>
    </row>
    <row r="2077" spans="11:30" ht="13.5" customHeight="1">
      <c r="K2077" s="4">
        <f t="shared" si="390"/>
        <v>8</v>
      </c>
      <c r="L2077" s="34">
        <v>43338</v>
      </c>
      <c r="M2077" s="4">
        <v>87</v>
      </c>
      <c r="N2077" s="4">
        <v>10</v>
      </c>
      <c r="O2077" s="31">
        <v>0.375</v>
      </c>
      <c r="P2077" s="35">
        <v>27.03</v>
      </c>
      <c r="Q2077" s="36">
        <f t="shared" si="391"/>
        <v>12</v>
      </c>
      <c r="R2077" s="4">
        <f t="shared" si="392"/>
        <v>0</v>
      </c>
      <c r="S2077" s="31">
        <f t="shared" si="398"/>
        <v>0.20906250000000001</v>
      </c>
      <c r="T2077" s="31">
        <f t="shared" si="399"/>
        <v>0.78918981481481476</v>
      </c>
      <c r="U2077" s="4">
        <f t="shared" si="393"/>
        <v>0</v>
      </c>
      <c r="V2077" s="4" t="str">
        <f t="shared" si="394"/>
        <v/>
      </c>
      <c r="W2077" s="18" t="str">
        <f>IF(V2077="","",VLOOKUP(L2077,日射量と図３!$A$4:$C$368,3,TRUE)*238.85/100)</f>
        <v/>
      </c>
      <c r="X2077" s="4" t="str">
        <f t="shared" si="395"/>
        <v/>
      </c>
      <c r="Y2077" s="4" t="str">
        <f t="shared" si="388"/>
        <v/>
      </c>
      <c r="Z2077" s="4" t="str">
        <f t="shared" si="389"/>
        <v/>
      </c>
      <c r="AA2077" s="4" t="str">
        <f>IF($V2077="","",IF(Y2077&lt;36,0,IF(AND(36&lt;=Y2077,Y2077&lt;71),VLOOKUP($W2077,日射量と図３!$E$6:$F$34,2,TRUE),IF(AND(71&lt;=Y2077,Y2077&lt;107),VLOOKUP($W2077,日射量と図３!$E$6:$G$34,3,TRUE),IF(AND(107&lt;=Y2077,Y2077&lt;143),VLOOKUP($W2077,日射量と図３!$E$6:$H$34,4,TRUE),VLOOKUP($W2077,日射量と図３!$E$6:$I$34,5,TRUE))))))</f>
        <v/>
      </c>
      <c r="AB2077" s="4" t="str">
        <f>IF($V2077="","",IF(Z2077&lt;36,0,IF(AND(36&lt;=Z2077,Z2077&lt;71),VLOOKUP($W2077,日射量と図３!$E$6:$F$34,2,TRUE),IF(AND(71&lt;=Z2077,Z2077&lt;107),VLOOKUP($W2077,日射量と図３!$E$6:$G$34,3,TRUE),IF(AND(107&lt;=Z2077,Z2077&lt;143),VLOOKUP($W2077,日射量と図３!$E$6:$H$34,4,TRUE),VLOOKUP($W2077,日射量と図３!$E$6:$I$34,5,TRUE))))))</f>
        <v/>
      </c>
      <c r="AC2077" s="382" t="str">
        <f t="shared" si="396"/>
        <v/>
      </c>
      <c r="AD2077" s="382" t="str">
        <f t="shared" si="397"/>
        <v/>
      </c>
    </row>
    <row r="2078" spans="11:30" ht="13.5" customHeight="1">
      <c r="K2078" s="4">
        <f t="shared" si="390"/>
        <v>8</v>
      </c>
      <c r="L2078" s="34">
        <v>43338</v>
      </c>
      <c r="M2078" s="4">
        <v>87</v>
      </c>
      <c r="N2078" s="4">
        <v>11</v>
      </c>
      <c r="O2078" s="31">
        <v>0.41666666666666669</v>
      </c>
      <c r="P2078" s="35">
        <v>28.070000000000004</v>
      </c>
      <c r="Q2078" s="36">
        <f t="shared" si="391"/>
        <v>12</v>
      </c>
      <c r="R2078" s="4">
        <f t="shared" si="392"/>
        <v>0</v>
      </c>
      <c r="S2078" s="31">
        <f t="shared" si="398"/>
        <v>0.20906250000000001</v>
      </c>
      <c r="T2078" s="31">
        <f t="shared" si="399"/>
        <v>0.78918981481481476</v>
      </c>
      <c r="U2078" s="4">
        <f t="shared" si="393"/>
        <v>0</v>
      </c>
      <c r="V2078" s="4" t="str">
        <f t="shared" si="394"/>
        <v/>
      </c>
      <c r="W2078" s="18" t="str">
        <f>IF(V2078="","",VLOOKUP(L2078,日射量と図３!$A$4:$C$368,3,TRUE)*238.85/100)</f>
        <v/>
      </c>
      <c r="X2078" s="4" t="str">
        <f t="shared" si="395"/>
        <v/>
      </c>
      <c r="Y2078" s="4" t="str">
        <f t="shared" si="388"/>
        <v/>
      </c>
      <c r="Z2078" s="4" t="str">
        <f t="shared" si="389"/>
        <v/>
      </c>
      <c r="AA2078" s="4" t="str">
        <f>IF($V2078="","",IF(Y2078&lt;36,0,IF(AND(36&lt;=Y2078,Y2078&lt;71),VLOOKUP($W2078,日射量と図３!$E$6:$F$34,2,TRUE),IF(AND(71&lt;=Y2078,Y2078&lt;107),VLOOKUP($W2078,日射量と図３!$E$6:$G$34,3,TRUE),IF(AND(107&lt;=Y2078,Y2078&lt;143),VLOOKUP($W2078,日射量と図３!$E$6:$H$34,4,TRUE),VLOOKUP($W2078,日射量と図３!$E$6:$I$34,5,TRUE))))))</f>
        <v/>
      </c>
      <c r="AB2078" s="4" t="str">
        <f>IF($V2078="","",IF(Z2078&lt;36,0,IF(AND(36&lt;=Z2078,Z2078&lt;71),VLOOKUP($W2078,日射量と図３!$E$6:$F$34,2,TRUE),IF(AND(71&lt;=Z2078,Z2078&lt;107),VLOOKUP($W2078,日射量と図３!$E$6:$G$34,3,TRUE),IF(AND(107&lt;=Z2078,Z2078&lt;143),VLOOKUP($W2078,日射量と図３!$E$6:$H$34,4,TRUE),VLOOKUP($W2078,日射量と図３!$E$6:$I$34,5,TRUE))))))</f>
        <v/>
      </c>
      <c r="AC2078" s="382" t="str">
        <f t="shared" si="396"/>
        <v/>
      </c>
      <c r="AD2078" s="382" t="str">
        <f t="shared" si="397"/>
        <v/>
      </c>
    </row>
    <row r="2079" spans="11:30" ht="13.5" customHeight="1">
      <c r="K2079" s="4">
        <f t="shared" si="390"/>
        <v>8</v>
      </c>
      <c r="L2079" s="34">
        <v>43338</v>
      </c>
      <c r="M2079" s="4">
        <v>87</v>
      </c>
      <c r="N2079" s="4">
        <v>12</v>
      </c>
      <c r="O2079" s="31">
        <v>0.45833333333333331</v>
      </c>
      <c r="P2079" s="35">
        <v>29.089999999999996</v>
      </c>
      <c r="Q2079" s="36">
        <f t="shared" si="391"/>
        <v>12</v>
      </c>
      <c r="R2079" s="4">
        <f t="shared" si="392"/>
        <v>0</v>
      </c>
      <c r="S2079" s="31">
        <f t="shared" si="398"/>
        <v>0.20906250000000001</v>
      </c>
      <c r="T2079" s="31">
        <f t="shared" si="399"/>
        <v>0.78918981481481476</v>
      </c>
      <c r="U2079" s="4">
        <f t="shared" si="393"/>
        <v>0</v>
      </c>
      <c r="V2079" s="4" t="str">
        <f t="shared" si="394"/>
        <v/>
      </c>
      <c r="W2079" s="18" t="str">
        <f>IF(V2079="","",VLOOKUP(L2079,日射量と図３!$A$4:$C$368,3,TRUE)*238.85/100)</f>
        <v/>
      </c>
      <c r="X2079" s="4" t="str">
        <f t="shared" si="395"/>
        <v/>
      </c>
      <c r="Y2079" s="4" t="str">
        <f t="shared" ref="Y2079:Y2142" si="400">IF(V2079="","",$AH$30*V2079/(($AG$18/$AH$18)*X2079))</f>
        <v/>
      </c>
      <c r="Z2079" s="4" t="str">
        <f t="shared" ref="Z2079:Z2142" si="401">IF(V2079="","",$AH$30*V2079/(($AG$19/$AH$19)*X2079))</f>
        <v/>
      </c>
      <c r="AA2079" s="4" t="str">
        <f>IF($V2079="","",IF(Y2079&lt;36,0,IF(AND(36&lt;=Y2079,Y2079&lt;71),VLOOKUP($W2079,日射量と図３!$E$6:$F$34,2,TRUE),IF(AND(71&lt;=Y2079,Y2079&lt;107),VLOOKUP($W2079,日射量と図３!$E$6:$G$34,3,TRUE),IF(AND(107&lt;=Y2079,Y2079&lt;143),VLOOKUP($W2079,日射量と図３!$E$6:$H$34,4,TRUE),VLOOKUP($W2079,日射量と図３!$E$6:$I$34,5,TRUE))))))</f>
        <v/>
      </c>
      <c r="AB2079" s="4" t="str">
        <f>IF($V2079="","",IF(Z2079&lt;36,0,IF(AND(36&lt;=Z2079,Z2079&lt;71),VLOOKUP($W2079,日射量と図３!$E$6:$F$34,2,TRUE),IF(AND(71&lt;=Z2079,Z2079&lt;107),VLOOKUP($W2079,日射量と図３!$E$6:$G$34,3,TRUE),IF(AND(107&lt;=Z2079,Z2079&lt;143),VLOOKUP($W2079,日射量と図３!$E$6:$H$34,4,TRUE),VLOOKUP($W2079,日射量と図３!$E$6:$I$34,5,TRUE))))))</f>
        <v/>
      </c>
      <c r="AC2079" s="382" t="str">
        <f t="shared" si="396"/>
        <v/>
      </c>
      <c r="AD2079" s="382" t="str">
        <f t="shared" si="397"/>
        <v/>
      </c>
    </row>
    <row r="2080" spans="11:30" ht="13.5" customHeight="1">
      <c r="K2080" s="4">
        <f t="shared" si="390"/>
        <v>8</v>
      </c>
      <c r="L2080" s="34">
        <v>43338</v>
      </c>
      <c r="M2080" s="4">
        <v>87</v>
      </c>
      <c r="N2080" s="4">
        <v>13</v>
      </c>
      <c r="O2080" s="31">
        <v>0.5</v>
      </c>
      <c r="P2080" s="35">
        <v>30.35</v>
      </c>
      <c r="Q2080" s="36">
        <f t="shared" si="391"/>
        <v>12</v>
      </c>
      <c r="R2080" s="4">
        <f t="shared" si="392"/>
        <v>0</v>
      </c>
      <c r="S2080" s="31">
        <f t="shared" si="398"/>
        <v>0.20906250000000001</v>
      </c>
      <c r="T2080" s="31">
        <f t="shared" si="399"/>
        <v>0.78918981481481476</v>
      </c>
      <c r="U2080" s="4">
        <f t="shared" si="393"/>
        <v>0</v>
      </c>
      <c r="V2080" s="4" t="str">
        <f t="shared" si="394"/>
        <v/>
      </c>
      <c r="W2080" s="18" t="str">
        <f>IF(V2080="","",VLOOKUP(L2080,日射量と図３!$A$4:$C$368,3,TRUE)*238.85/100)</f>
        <v/>
      </c>
      <c r="X2080" s="4" t="str">
        <f t="shared" si="395"/>
        <v/>
      </c>
      <c r="Y2080" s="4" t="str">
        <f t="shared" si="400"/>
        <v/>
      </c>
      <c r="Z2080" s="4" t="str">
        <f t="shared" si="401"/>
        <v/>
      </c>
      <c r="AA2080" s="4" t="str">
        <f>IF($V2080="","",IF(Y2080&lt;36,0,IF(AND(36&lt;=Y2080,Y2080&lt;71),VLOOKUP($W2080,日射量と図３!$E$6:$F$34,2,TRUE),IF(AND(71&lt;=Y2080,Y2080&lt;107),VLOOKUP($W2080,日射量と図３!$E$6:$G$34,3,TRUE),IF(AND(107&lt;=Y2080,Y2080&lt;143),VLOOKUP($W2080,日射量と図３!$E$6:$H$34,4,TRUE),VLOOKUP($W2080,日射量と図３!$E$6:$I$34,5,TRUE))))))</f>
        <v/>
      </c>
      <c r="AB2080" s="4" t="str">
        <f>IF($V2080="","",IF(Z2080&lt;36,0,IF(AND(36&lt;=Z2080,Z2080&lt;71),VLOOKUP($W2080,日射量と図３!$E$6:$F$34,2,TRUE),IF(AND(71&lt;=Z2080,Z2080&lt;107),VLOOKUP($W2080,日射量と図３!$E$6:$G$34,3,TRUE),IF(AND(107&lt;=Z2080,Z2080&lt;143),VLOOKUP($W2080,日射量と図３!$E$6:$H$34,4,TRUE),VLOOKUP($W2080,日射量と図３!$E$6:$I$34,5,TRUE))))))</f>
        <v/>
      </c>
      <c r="AC2080" s="382" t="str">
        <f t="shared" si="396"/>
        <v/>
      </c>
      <c r="AD2080" s="382" t="str">
        <f t="shared" si="397"/>
        <v/>
      </c>
    </row>
    <row r="2081" spans="11:30" ht="13.5" customHeight="1">
      <c r="K2081" s="4">
        <f t="shared" si="390"/>
        <v>8</v>
      </c>
      <c r="L2081" s="34">
        <v>43338</v>
      </c>
      <c r="M2081" s="4">
        <v>87</v>
      </c>
      <c r="N2081" s="4">
        <v>14</v>
      </c>
      <c r="O2081" s="31">
        <v>0.54166666666666663</v>
      </c>
      <c r="P2081" s="35">
        <v>30.890000000000004</v>
      </c>
      <c r="Q2081" s="36">
        <f t="shared" si="391"/>
        <v>12</v>
      </c>
      <c r="R2081" s="4">
        <f t="shared" si="392"/>
        <v>0</v>
      </c>
      <c r="S2081" s="31">
        <f t="shared" si="398"/>
        <v>0.20906250000000001</v>
      </c>
      <c r="T2081" s="31">
        <f t="shared" si="399"/>
        <v>0.78918981481481476</v>
      </c>
      <c r="U2081" s="4">
        <f t="shared" si="393"/>
        <v>0</v>
      </c>
      <c r="V2081" s="4" t="str">
        <f t="shared" si="394"/>
        <v/>
      </c>
      <c r="W2081" s="18" t="str">
        <f>IF(V2081="","",VLOOKUP(L2081,日射量と図３!$A$4:$C$368,3,TRUE)*238.85/100)</f>
        <v/>
      </c>
      <c r="X2081" s="4" t="str">
        <f t="shared" si="395"/>
        <v/>
      </c>
      <c r="Y2081" s="4" t="str">
        <f t="shared" si="400"/>
        <v/>
      </c>
      <c r="Z2081" s="4" t="str">
        <f t="shared" si="401"/>
        <v/>
      </c>
      <c r="AA2081" s="4" t="str">
        <f>IF($V2081="","",IF(Y2081&lt;36,0,IF(AND(36&lt;=Y2081,Y2081&lt;71),VLOOKUP($W2081,日射量と図３!$E$6:$F$34,2,TRUE),IF(AND(71&lt;=Y2081,Y2081&lt;107),VLOOKUP($W2081,日射量と図３!$E$6:$G$34,3,TRUE),IF(AND(107&lt;=Y2081,Y2081&lt;143),VLOOKUP($W2081,日射量と図３!$E$6:$H$34,4,TRUE),VLOOKUP($W2081,日射量と図３!$E$6:$I$34,5,TRUE))))))</f>
        <v/>
      </c>
      <c r="AB2081" s="4" t="str">
        <f>IF($V2081="","",IF(Z2081&lt;36,0,IF(AND(36&lt;=Z2081,Z2081&lt;71),VLOOKUP($W2081,日射量と図３!$E$6:$F$34,2,TRUE),IF(AND(71&lt;=Z2081,Z2081&lt;107),VLOOKUP($W2081,日射量と図３!$E$6:$G$34,3,TRUE),IF(AND(107&lt;=Z2081,Z2081&lt;143),VLOOKUP($W2081,日射量と図３!$E$6:$H$34,4,TRUE),VLOOKUP($W2081,日射量と図３!$E$6:$I$34,5,TRUE))))))</f>
        <v/>
      </c>
      <c r="AC2081" s="382" t="str">
        <f t="shared" si="396"/>
        <v/>
      </c>
      <c r="AD2081" s="382" t="str">
        <f t="shared" si="397"/>
        <v/>
      </c>
    </row>
    <row r="2082" spans="11:30" ht="13.5" customHeight="1">
      <c r="K2082" s="4">
        <f t="shared" si="390"/>
        <v>8</v>
      </c>
      <c r="L2082" s="34">
        <v>43338</v>
      </c>
      <c r="M2082" s="4">
        <v>87</v>
      </c>
      <c r="N2082" s="4">
        <v>15</v>
      </c>
      <c r="O2082" s="31">
        <v>0.58333333333333337</v>
      </c>
      <c r="P2082" s="35">
        <v>30.839999999999996</v>
      </c>
      <c r="Q2082" s="36">
        <f t="shared" si="391"/>
        <v>12</v>
      </c>
      <c r="R2082" s="4">
        <f t="shared" si="392"/>
        <v>0</v>
      </c>
      <c r="S2082" s="31">
        <f t="shared" si="398"/>
        <v>0.20906250000000001</v>
      </c>
      <c r="T2082" s="31">
        <f t="shared" si="399"/>
        <v>0.78918981481481476</v>
      </c>
      <c r="U2082" s="4">
        <f t="shared" si="393"/>
        <v>0</v>
      </c>
      <c r="V2082" s="4" t="str">
        <f t="shared" si="394"/>
        <v/>
      </c>
      <c r="W2082" s="18" t="str">
        <f>IF(V2082="","",VLOOKUP(L2082,日射量と図３!$A$4:$C$368,3,TRUE)*238.85/100)</f>
        <v/>
      </c>
      <c r="X2082" s="4" t="str">
        <f t="shared" si="395"/>
        <v/>
      </c>
      <c r="Y2082" s="4" t="str">
        <f t="shared" si="400"/>
        <v/>
      </c>
      <c r="Z2082" s="4" t="str">
        <f t="shared" si="401"/>
        <v/>
      </c>
      <c r="AA2082" s="4" t="str">
        <f>IF($V2082="","",IF(Y2082&lt;36,0,IF(AND(36&lt;=Y2082,Y2082&lt;71),VLOOKUP($W2082,日射量と図３!$E$6:$F$34,2,TRUE),IF(AND(71&lt;=Y2082,Y2082&lt;107),VLOOKUP($W2082,日射量と図３!$E$6:$G$34,3,TRUE),IF(AND(107&lt;=Y2082,Y2082&lt;143),VLOOKUP($W2082,日射量と図３!$E$6:$H$34,4,TRUE),VLOOKUP($W2082,日射量と図３!$E$6:$I$34,5,TRUE))))))</f>
        <v/>
      </c>
      <c r="AB2082" s="4" t="str">
        <f>IF($V2082="","",IF(Z2082&lt;36,0,IF(AND(36&lt;=Z2082,Z2082&lt;71),VLOOKUP($W2082,日射量と図３!$E$6:$F$34,2,TRUE),IF(AND(71&lt;=Z2082,Z2082&lt;107),VLOOKUP($W2082,日射量と図３!$E$6:$G$34,3,TRUE),IF(AND(107&lt;=Z2082,Z2082&lt;143),VLOOKUP($W2082,日射量と図３!$E$6:$H$34,4,TRUE),VLOOKUP($W2082,日射量と図３!$E$6:$I$34,5,TRUE))))))</f>
        <v/>
      </c>
      <c r="AC2082" s="382" t="str">
        <f t="shared" si="396"/>
        <v/>
      </c>
      <c r="AD2082" s="382" t="str">
        <f t="shared" si="397"/>
        <v/>
      </c>
    </row>
    <row r="2083" spans="11:30" ht="13.5" customHeight="1">
      <c r="K2083" s="4">
        <f t="shared" si="390"/>
        <v>8</v>
      </c>
      <c r="L2083" s="34">
        <v>43338</v>
      </c>
      <c r="M2083" s="4">
        <v>87</v>
      </c>
      <c r="N2083" s="4">
        <v>16</v>
      </c>
      <c r="O2083" s="31">
        <v>0.625</v>
      </c>
      <c r="P2083" s="35">
        <v>30.560000000000002</v>
      </c>
      <c r="Q2083" s="36">
        <f t="shared" si="391"/>
        <v>16</v>
      </c>
      <c r="R2083" s="4">
        <f t="shared" si="392"/>
        <v>0</v>
      </c>
      <c r="S2083" s="31">
        <f t="shared" si="398"/>
        <v>0.20906250000000001</v>
      </c>
      <c r="T2083" s="31">
        <f t="shared" si="399"/>
        <v>0.78918981481481476</v>
      </c>
      <c r="U2083" s="4">
        <f t="shared" si="393"/>
        <v>0</v>
      </c>
      <c r="V2083" s="4" t="str">
        <f t="shared" si="394"/>
        <v/>
      </c>
      <c r="W2083" s="18" t="str">
        <f>IF(V2083="","",VLOOKUP(L2083,日射量と図３!$A$4:$C$368,3,TRUE)*238.85/100)</f>
        <v/>
      </c>
      <c r="X2083" s="4" t="str">
        <f t="shared" si="395"/>
        <v/>
      </c>
      <c r="Y2083" s="4" t="str">
        <f t="shared" si="400"/>
        <v/>
      </c>
      <c r="Z2083" s="4" t="str">
        <f t="shared" si="401"/>
        <v/>
      </c>
      <c r="AA2083" s="4" t="str">
        <f>IF($V2083="","",IF(Y2083&lt;36,0,IF(AND(36&lt;=Y2083,Y2083&lt;71),VLOOKUP($W2083,日射量と図３!$E$6:$F$34,2,TRUE),IF(AND(71&lt;=Y2083,Y2083&lt;107),VLOOKUP($W2083,日射量と図３!$E$6:$G$34,3,TRUE),IF(AND(107&lt;=Y2083,Y2083&lt;143),VLOOKUP($W2083,日射量と図３!$E$6:$H$34,4,TRUE),VLOOKUP($W2083,日射量と図３!$E$6:$I$34,5,TRUE))))))</f>
        <v/>
      </c>
      <c r="AB2083" s="4" t="str">
        <f>IF($V2083="","",IF(Z2083&lt;36,0,IF(AND(36&lt;=Z2083,Z2083&lt;71),VLOOKUP($W2083,日射量と図３!$E$6:$F$34,2,TRUE),IF(AND(71&lt;=Z2083,Z2083&lt;107),VLOOKUP($W2083,日射量と図３!$E$6:$G$34,3,TRUE),IF(AND(107&lt;=Z2083,Z2083&lt;143),VLOOKUP($W2083,日射量と図３!$E$6:$H$34,4,TRUE),VLOOKUP($W2083,日射量と図３!$E$6:$I$34,5,TRUE))))))</f>
        <v/>
      </c>
      <c r="AC2083" s="382" t="str">
        <f t="shared" si="396"/>
        <v/>
      </c>
      <c r="AD2083" s="382" t="str">
        <f t="shared" si="397"/>
        <v/>
      </c>
    </row>
    <row r="2084" spans="11:30" ht="13.5" customHeight="1">
      <c r="K2084" s="4">
        <f t="shared" si="390"/>
        <v>8</v>
      </c>
      <c r="L2084" s="34">
        <v>43338</v>
      </c>
      <c r="M2084" s="4">
        <v>87</v>
      </c>
      <c r="N2084" s="4">
        <v>17</v>
      </c>
      <c r="O2084" s="31">
        <v>0.66666666666666663</v>
      </c>
      <c r="P2084" s="35">
        <v>30.110000000000003</v>
      </c>
      <c r="Q2084" s="36">
        <f t="shared" si="391"/>
        <v>16</v>
      </c>
      <c r="R2084" s="4">
        <f t="shared" si="392"/>
        <v>0</v>
      </c>
      <c r="S2084" s="31">
        <f t="shared" si="398"/>
        <v>0.20906250000000001</v>
      </c>
      <c r="T2084" s="31">
        <f t="shared" si="399"/>
        <v>0.78918981481481476</v>
      </c>
      <c r="U2084" s="4">
        <f t="shared" si="393"/>
        <v>0</v>
      </c>
      <c r="V2084" s="4" t="str">
        <f t="shared" si="394"/>
        <v/>
      </c>
      <c r="W2084" s="18" t="str">
        <f>IF(V2084="","",VLOOKUP(L2084,日射量と図３!$A$4:$C$368,3,TRUE)*238.85/100)</f>
        <v/>
      </c>
      <c r="X2084" s="4" t="str">
        <f t="shared" si="395"/>
        <v/>
      </c>
      <c r="Y2084" s="4" t="str">
        <f t="shared" si="400"/>
        <v/>
      </c>
      <c r="Z2084" s="4" t="str">
        <f t="shared" si="401"/>
        <v/>
      </c>
      <c r="AA2084" s="4" t="str">
        <f>IF($V2084="","",IF(Y2084&lt;36,0,IF(AND(36&lt;=Y2084,Y2084&lt;71),VLOOKUP($W2084,日射量と図３!$E$6:$F$34,2,TRUE),IF(AND(71&lt;=Y2084,Y2084&lt;107),VLOOKUP($W2084,日射量と図３!$E$6:$G$34,3,TRUE),IF(AND(107&lt;=Y2084,Y2084&lt;143),VLOOKUP($W2084,日射量と図３!$E$6:$H$34,4,TRUE),VLOOKUP($W2084,日射量と図３!$E$6:$I$34,5,TRUE))))))</f>
        <v/>
      </c>
      <c r="AB2084" s="4" t="str">
        <f>IF($V2084="","",IF(Z2084&lt;36,0,IF(AND(36&lt;=Z2084,Z2084&lt;71),VLOOKUP($W2084,日射量と図３!$E$6:$F$34,2,TRUE),IF(AND(71&lt;=Z2084,Z2084&lt;107),VLOOKUP($W2084,日射量と図３!$E$6:$G$34,3,TRUE),IF(AND(107&lt;=Z2084,Z2084&lt;143),VLOOKUP($W2084,日射量と図３!$E$6:$H$34,4,TRUE),VLOOKUP($W2084,日射量と図３!$E$6:$I$34,5,TRUE))))))</f>
        <v/>
      </c>
      <c r="AC2084" s="382" t="str">
        <f t="shared" si="396"/>
        <v/>
      </c>
      <c r="AD2084" s="382" t="str">
        <f t="shared" si="397"/>
        <v/>
      </c>
    </row>
    <row r="2085" spans="11:30" ht="13.5" customHeight="1">
      <c r="K2085" s="4">
        <f t="shared" si="390"/>
        <v>8</v>
      </c>
      <c r="L2085" s="34">
        <v>43338</v>
      </c>
      <c r="M2085" s="4">
        <v>87</v>
      </c>
      <c r="N2085" s="4">
        <v>18</v>
      </c>
      <c r="O2085" s="31">
        <v>0.70833333333333337</v>
      </c>
      <c r="P2085" s="35">
        <v>29.130000000000003</v>
      </c>
      <c r="Q2085" s="36">
        <f t="shared" si="391"/>
        <v>16</v>
      </c>
      <c r="R2085" s="4">
        <f t="shared" si="392"/>
        <v>0</v>
      </c>
      <c r="S2085" s="31">
        <f t="shared" si="398"/>
        <v>0.20906250000000001</v>
      </c>
      <c r="T2085" s="31">
        <f t="shared" si="399"/>
        <v>0.78918981481481476</v>
      </c>
      <c r="U2085" s="4">
        <f t="shared" si="393"/>
        <v>0</v>
      </c>
      <c r="V2085" s="4" t="str">
        <f t="shared" si="394"/>
        <v/>
      </c>
      <c r="W2085" s="18" t="str">
        <f>IF(V2085="","",VLOOKUP(L2085,日射量と図３!$A$4:$C$368,3,TRUE)*238.85/100)</f>
        <v/>
      </c>
      <c r="X2085" s="4" t="str">
        <f t="shared" si="395"/>
        <v/>
      </c>
      <c r="Y2085" s="4" t="str">
        <f t="shared" si="400"/>
        <v/>
      </c>
      <c r="Z2085" s="4" t="str">
        <f t="shared" si="401"/>
        <v/>
      </c>
      <c r="AA2085" s="4" t="str">
        <f>IF($V2085="","",IF(Y2085&lt;36,0,IF(AND(36&lt;=Y2085,Y2085&lt;71),VLOOKUP($W2085,日射量と図３!$E$6:$F$34,2,TRUE),IF(AND(71&lt;=Y2085,Y2085&lt;107),VLOOKUP($W2085,日射量と図３!$E$6:$G$34,3,TRUE),IF(AND(107&lt;=Y2085,Y2085&lt;143),VLOOKUP($W2085,日射量と図３!$E$6:$H$34,4,TRUE),VLOOKUP($W2085,日射量と図３!$E$6:$I$34,5,TRUE))))))</f>
        <v/>
      </c>
      <c r="AB2085" s="4" t="str">
        <f>IF($V2085="","",IF(Z2085&lt;36,0,IF(AND(36&lt;=Z2085,Z2085&lt;71),VLOOKUP($W2085,日射量と図３!$E$6:$F$34,2,TRUE),IF(AND(71&lt;=Z2085,Z2085&lt;107),VLOOKUP($W2085,日射量と図３!$E$6:$G$34,3,TRUE),IF(AND(107&lt;=Z2085,Z2085&lt;143),VLOOKUP($W2085,日射量と図３!$E$6:$H$34,4,TRUE),VLOOKUP($W2085,日射量と図３!$E$6:$I$34,5,TRUE))))))</f>
        <v/>
      </c>
      <c r="AC2085" s="382" t="str">
        <f t="shared" si="396"/>
        <v/>
      </c>
      <c r="AD2085" s="382" t="str">
        <f t="shared" si="397"/>
        <v/>
      </c>
    </row>
    <row r="2086" spans="11:30" ht="13.5" customHeight="1">
      <c r="K2086" s="4">
        <f t="shared" si="390"/>
        <v>8</v>
      </c>
      <c r="L2086" s="34">
        <v>43338</v>
      </c>
      <c r="M2086" s="4">
        <v>87</v>
      </c>
      <c r="N2086" s="4">
        <v>19</v>
      </c>
      <c r="O2086" s="31">
        <v>0.75</v>
      </c>
      <c r="P2086" s="35">
        <v>28.359999999999996</v>
      </c>
      <c r="Q2086" s="36">
        <f t="shared" si="391"/>
        <v>16</v>
      </c>
      <c r="R2086" s="4">
        <f t="shared" si="392"/>
        <v>0</v>
      </c>
      <c r="S2086" s="31">
        <f t="shared" si="398"/>
        <v>0.20906250000000001</v>
      </c>
      <c r="T2086" s="31">
        <f t="shared" si="399"/>
        <v>0.78918981481481476</v>
      </c>
      <c r="U2086" s="4">
        <f t="shared" si="393"/>
        <v>0</v>
      </c>
      <c r="V2086" s="4" t="str">
        <f t="shared" si="394"/>
        <v/>
      </c>
      <c r="W2086" s="18" t="str">
        <f>IF(V2086="","",VLOOKUP(L2086,日射量と図３!$A$4:$C$368,3,TRUE)*238.85/100)</f>
        <v/>
      </c>
      <c r="X2086" s="4" t="str">
        <f t="shared" si="395"/>
        <v/>
      </c>
      <c r="Y2086" s="4" t="str">
        <f t="shared" si="400"/>
        <v/>
      </c>
      <c r="Z2086" s="4" t="str">
        <f t="shared" si="401"/>
        <v/>
      </c>
      <c r="AA2086" s="4" t="str">
        <f>IF($V2086="","",IF(Y2086&lt;36,0,IF(AND(36&lt;=Y2086,Y2086&lt;71),VLOOKUP($W2086,日射量と図３!$E$6:$F$34,2,TRUE),IF(AND(71&lt;=Y2086,Y2086&lt;107),VLOOKUP($W2086,日射量と図３!$E$6:$G$34,3,TRUE),IF(AND(107&lt;=Y2086,Y2086&lt;143),VLOOKUP($W2086,日射量と図３!$E$6:$H$34,4,TRUE),VLOOKUP($W2086,日射量と図３!$E$6:$I$34,5,TRUE))))))</f>
        <v/>
      </c>
      <c r="AB2086" s="4" t="str">
        <f>IF($V2086="","",IF(Z2086&lt;36,0,IF(AND(36&lt;=Z2086,Z2086&lt;71),VLOOKUP($W2086,日射量と図３!$E$6:$F$34,2,TRUE),IF(AND(71&lt;=Z2086,Z2086&lt;107),VLOOKUP($W2086,日射量と図３!$E$6:$G$34,3,TRUE),IF(AND(107&lt;=Z2086,Z2086&lt;143),VLOOKUP($W2086,日射量と図３!$E$6:$H$34,4,TRUE),VLOOKUP($W2086,日射量と図３!$E$6:$I$34,5,TRUE))))))</f>
        <v/>
      </c>
      <c r="AC2086" s="382" t="str">
        <f t="shared" si="396"/>
        <v/>
      </c>
      <c r="AD2086" s="382" t="str">
        <f t="shared" si="397"/>
        <v/>
      </c>
    </row>
    <row r="2087" spans="11:30" ht="13.5" customHeight="1">
      <c r="K2087" s="4">
        <f t="shared" si="390"/>
        <v>8</v>
      </c>
      <c r="L2087" s="34">
        <v>43338</v>
      </c>
      <c r="M2087" s="4">
        <v>87</v>
      </c>
      <c r="N2087" s="4">
        <v>20</v>
      </c>
      <c r="O2087" s="31">
        <v>0.79166666666666663</v>
      </c>
      <c r="P2087" s="35">
        <v>27.639999999999997</v>
      </c>
      <c r="Q2087" s="36">
        <f t="shared" si="391"/>
        <v>16</v>
      </c>
      <c r="R2087" s="4">
        <f t="shared" si="392"/>
        <v>0</v>
      </c>
      <c r="S2087" s="31">
        <f t="shared" si="398"/>
        <v>0.20906250000000001</v>
      </c>
      <c r="T2087" s="31">
        <f t="shared" si="399"/>
        <v>0.78918981481481476</v>
      </c>
      <c r="U2087" s="4">
        <f t="shared" si="393"/>
        <v>0</v>
      </c>
      <c r="V2087" s="4" t="str">
        <f t="shared" si="394"/>
        <v/>
      </c>
      <c r="W2087" s="18" t="str">
        <f>IF(V2087="","",VLOOKUP(L2087,日射量と図３!$A$4:$C$368,3,TRUE)*238.85/100)</f>
        <v/>
      </c>
      <c r="X2087" s="4" t="str">
        <f t="shared" si="395"/>
        <v/>
      </c>
      <c r="Y2087" s="4" t="str">
        <f t="shared" si="400"/>
        <v/>
      </c>
      <c r="Z2087" s="4" t="str">
        <f t="shared" si="401"/>
        <v/>
      </c>
      <c r="AA2087" s="4" t="str">
        <f>IF($V2087="","",IF(Y2087&lt;36,0,IF(AND(36&lt;=Y2087,Y2087&lt;71),VLOOKUP($W2087,日射量と図３!$E$6:$F$34,2,TRUE),IF(AND(71&lt;=Y2087,Y2087&lt;107),VLOOKUP($W2087,日射量と図３!$E$6:$G$34,3,TRUE),IF(AND(107&lt;=Y2087,Y2087&lt;143),VLOOKUP($W2087,日射量と図３!$E$6:$H$34,4,TRUE),VLOOKUP($W2087,日射量と図３!$E$6:$I$34,5,TRUE))))))</f>
        <v/>
      </c>
      <c r="AB2087" s="4" t="str">
        <f>IF($V2087="","",IF(Z2087&lt;36,0,IF(AND(36&lt;=Z2087,Z2087&lt;71),VLOOKUP($W2087,日射量と図３!$E$6:$F$34,2,TRUE),IF(AND(71&lt;=Z2087,Z2087&lt;107),VLOOKUP($W2087,日射量と図３!$E$6:$G$34,3,TRUE),IF(AND(107&lt;=Z2087,Z2087&lt;143),VLOOKUP($W2087,日射量と図３!$E$6:$H$34,4,TRUE),VLOOKUP($W2087,日射量と図３!$E$6:$I$34,5,TRUE))))))</f>
        <v/>
      </c>
      <c r="AC2087" s="382" t="str">
        <f t="shared" si="396"/>
        <v/>
      </c>
      <c r="AD2087" s="382" t="str">
        <f t="shared" si="397"/>
        <v/>
      </c>
    </row>
    <row r="2088" spans="11:30" ht="13.5" customHeight="1">
      <c r="K2088" s="4">
        <f t="shared" si="390"/>
        <v>8</v>
      </c>
      <c r="L2088" s="34">
        <v>43338</v>
      </c>
      <c r="M2088" s="4">
        <v>87</v>
      </c>
      <c r="N2088" s="4">
        <v>21</v>
      </c>
      <c r="O2088" s="31">
        <v>0.83333333333333337</v>
      </c>
      <c r="P2088" s="35">
        <v>27.020000000000003</v>
      </c>
      <c r="Q2088" s="36">
        <f t="shared" si="391"/>
        <v>16</v>
      </c>
      <c r="R2088" s="4">
        <f t="shared" si="392"/>
        <v>0</v>
      </c>
      <c r="S2088" s="31">
        <f t="shared" si="398"/>
        <v>0.20906250000000001</v>
      </c>
      <c r="T2088" s="31">
        <f t="shared" si="399"/>
        <v>0.78918981481481476</v>
      </c>
      <c r="U2088" s="4">
        <f t="shared" si="393"/>
        <v>0</v>
      </c>
      <c r="V2088" s="4" t="str">
        <f t="shared" si="394"/>
        <v/>
      </c>
      <c r="W2088" s="18" t="str">
        <f>IF(V2088="","",VLOOKUP(L2088,日射量と図３!$A$4:$C$368,3,TRUE)*238.85/100)</f>
        <v/>
      </c>
      <c r="X2088" s="4" t="str">
        <f t="shared" si="395"/>
        <v/>
      </c>
      <c r="Y2088" s="4" t="str">
        <f t="shared" si="400"/>
        <v/>
      </c>
      <c r="Z2088" s="4" t="str">
        <f t="shared" si="401"/>
        <v/>
      </c>
      <c r="AA2088" s="4" t="str">
        <f>IF($V2088="","",IF(Y2088&lt;36,0,IF(AND(36&lt;=Y2088,Y2088&lt;71),VLOOKUP($W2088,日射量と図３!$E$6:$F$34,2,TRUE),IF(AND(71&lt;=Y2088,Y2088&lt;107),VLOOKUP($W2088,日射量と図３!$E$6:$G$34,3,TRUE),IF(AND(107&lt;=Y2088,Y2088&lt;143),VLOOKUP($W2088,日射量と図３!$E$6:$H$34,4,TRUE),VLOOKUP($W2088,日射量と図３!$E$6:$I$34,5,TRUE))))))</f>
        <v/>
      </c>
      <c r="AB2088" s="4" t="str">
        <f>IF($V2088="","",IF(Z2088&lt;36,0,IF(AND(36&lt;=Z2088,Z2088&lt;71),VLOOKUP($W2088,日射量と図３!$E$6:$F$34,2,TRUE),IF(AND(71&lt;=Z2088,Z2088&lt;107),VLOOKUP($W2088,日射量と図３!$E$6:$G$34,3,TRUE),IF(AND(107&lt;=Z2088,Z2088&lt;143),VLOOKUP($W2088,日射量と図３!$E$6:$H$34,4,TRUE),VLOOKUP($W2088,日射量と図３!$E$6:$I$34,5,TRUE))))))</f>
        <v/>
      </c>
      <c r="AC2088" s="382" t="str">
        <f t="shared" si="396"/>
        <v/>
      </c>
      <c r="AD2088" s="382" t="str">
        <f t="shared" si="397"/>
        <v/>
      </c>
    </row>
    <row r="2089" spans="11:30" ht="13.5" customHeight="1">
      <c r="K2089" s="4">
        <f t="shared" si="390"/>
        <v>8</v>
      </c>
      <c r="L2089" s="34">
        <v>43338</v>
      </c>
      <c r="M2089" s="4">
        <v>87</v>
      </c>
      <c r="N2089" s="4">
        <v>22</v>
      </c>
      <c r="O2089" s="31">
        <v>0.875</v>
      </c>
      <c r="P2089" s="35">
        <v>26.6</v>
      </c>
      <c r="Q2089" s="36">
        <f t="shared" si="391"/>
        <v>16</v>
      </c>
      <c r="R2089" s="4">
        <f t="shared" si="392"/>
        <v>0</v>
      </c>
      <c r="S2089" s="31">
        <f t="shared" si="398"/>
        <v>0.20906250000000001</v>
      </c>
      <c r="T2089" s="31">
        <f t="shared" si="399"/>
        <v>0.78918981481481476</v>
      </c>
      <c r="U2089" s="4">
        <f t="shared" si="393"/>
        <v>0</v>
      </c>
      <c r="V2089" s="4" t="str">
        <f t="shared" si="394"/>
        <v/>
      </c>
      <c r="W2089" s="18" t="str">
        <f>IF(V2089="","",VLOOKUP(L2089,日射量と図３!$A$4:$C$368,3,TRUE)*238.85/100)</f>
        <v/>
      </c>
      <c r="X2089" s="4" t="str">
        <f t="shared" si="395"/>
        <v/>
      </c>
      <c r="Y2089" s="4" t="str">
        <f t="shared" si="400"/>
        <v/>
      </c>
      <c r="Z2089" s="4" t="str">
        <f t="shared" si="401"/>
        <v/>
      </c>
      <c r="AA2089" s="4" t="str">
        <f>IF($V2089="","",IF(Y2089&lt;36,0,IF(AND(36&lt;=Y2089,Y2089&lt;71),VLOOKUP($W2089,日射量と図３!$E$6:$F$34,2,TRUE),IF(AND(71&lt;=Y2089,Y2089&lt;107),VLOOKUP($W2089,日射量と図３!$E$6:$G$34,3,TRUE),IF(AND(107&lt;=Y2089,Y2089&lt;143),VLOOKUP($W2089,日射量と図３!$E$6:$H$34,4,TRUE),VLOOKUP($W2089,日射量と図３!$E$6:$I$34,5,TRUE))))))</f>
        <v/>
      </c>
      <c r="AB2089" s="4" t="str">
        <f>IF($V2089="","",IF(Z2089&lt;36,0,IF(AND(36&lt;=Z2089,Z2089&lt;71),VLOOKUP($W2089,日射量と図３!$E$6:$F$34,2,TRUE),IF(AND(71&lt;=Z2089,Z2089&lt;107),VLOOKUP($W2089,日射量と図３!$E$6:$G$34,3,TRUE),IF(AND(107&lt;=Z2089,Z2089&lt;143),VLOOKUP($W2089,日射量と図３!$E$6:$H$34,4,TRUE),VLOOKUP($W2089,日射量と図３!$E$6:$I$34,5,TRUE))))))</f>
        <v/>
      </c>
      <c r="AC2089" s="382" t="str">
        <f t="shared" si="396"/>
        <v/>
      </c>
      <c r="AD2089" s="382" t="str">
        <f t="shared" si="397"/>
        <v/>
      </c>
    </row>
    <row r="2090" spans="11:30" ht="13.5" customHeight="1">
      <c r="K2090" s="4">
        <f t="shared" si="390"/>
        <v>8</v>
      </c>
      <c r="L2090" s="34">
        <v>43338</v>
      </c>
      <c r="M2090" s="4">
        <v>87</v>
      </c>
      <c r="N2090" s="4">
        <v>23</v>
      </c>
      <c r="O2090" s="31">
        <v>0.91666666666666663</v>
      </c>
      <c r="P2090" s="35">
        <v>26.24</v>
      </c>
      <c r="Q2090" s="36">
        <f t="shared" si="391"/>
        <v>13</v>
      </c>
      <c r="R2090" s="4">
        <f t="shared" si="392"/>
        <v>0</v>
      </c>
      <c r="S2090" s="31">
        <f t="shared" si="398"/>
        <v>0.20906250000000001</v>
      </c>
      <c r="T2090" s="31">
        <f t="shared" si="399"/>
        <v>0.78918981481481476</v>
      </c>
      <c r="U2090" s="4">
        <f t="shared" si="393"/>
        <v>0</v>
      </c>
      <c r="V2090" s="4" t="str">
        <f t="shared" si="394"/>
        <v/>
      </c>
      <c r="W2090" s="18" t="str">
        <f>IF(V2090="","",VLOOKUP(L2090,日射量と図３!$A$4:$C$368,3,TRUE)*238.85/100)</f>
        <v/>
      </c>
      <c r="X2090" s="4" t="str">
        <f t="shared" si="395"/>
        <v/>
      </c>
      <c r="Y2090" s="4" t="str">
        <f t="shared" si="400"/>
        <v/>
      </c>
      <c r="Z2090" s="4" t="str">
        <f t="shared" si="401"/>
        <v/>
      </c>
      <c r="AA2090" s="4" t="str">
        <f>IF($V2090="","",IF(Y2090&lt;36,0,IF(AND(36&lt;=Y2090,Y2090&lt;71),VLOOKUP($W2090,日射量と図３!$E$6:$F$34,2,TRUE),IF(AND(71&lt;=Y2090,Y2090&lt;107),VLOOKUP($W2090,日射量と図３!$E$6:$G$34,3,TRUE),IF(AND(107&lt;=Y2090,Y2090&lt;143),VLOOKUP($W2090,日射量と図３!$E$6:$H$34,4,TRUE),VLOOKUP($W2090,日射量と図３!$E$6:$I$34,5,TRUE))))))</f>
        <v/>
      </c>
      <c r="AB2090" s="4" t="str">
        <f>IF($V2090="","",IF(Z2090&lt;36,0,IF(AND(36&lt;=Z2090,Z2090&lt;71),VLOOKUP($W2090,日射量と図３!$E$6:$F$34,2,TRUE),IF(AND(71&lt;=Z2090,Z2090&lt;107),VLOOKUP($W2090,日射量と図３!$E$6:$G$34,3,TRUE),IF(AND(107&lt;=Z2090,Z2090&lt;143),VLOOKUP($W2090,日射量と図３!$E$6:$H$34,4,TRUE),VLOOKUP($W2090,日射量と図３!$E$6:$I$34,5,TRUE))))))</f>
        <v/>
      </c>
      <c r="AC2090" s="382" t="str">
        <f t="shared" si="396"/>
        <v/>
      </c>
      <c r="AD2090" s="382" t="str">
        <f t="shared" si="397"/>
        <v/>
      </c>
    </row>
    <row r="2091" spans="11:30" ht="13.5" customHeight="1">
      <c r="K2091" s="4">
        <f t="shared" si="390"/>
        <v>8</v>
      </c>
      <c r="L2091" s="34">
        <v>43338</v>
      </c>
      <c r="M2091" s="4">
        <v>87</v>
      </c>
      <c r="N2091" s="4">
        <v>24</v>
      </c>
      <c r="O2091" s="31">
        <v>0.95833333333333337</v>
      </c>
      <c r="P2091" s="35">
        <v>25.79</v>
      </c>
      <c r="Q2091" s="36">
        <f t="shared" si="391"/>
        <v>13</v>
      </c>
      <c r="R2091" s="4">
        <f t="shared" si="392"/>
        <v>0</v>
      </c>
      <c r="S2091" s="31">
        <f t="shared" si="398"/>
        <v>0.20906250000000001</v>
      </c>
      <c r="T2091" s="31">
        <f t="shared" si="399"/>
        <v>0.78918981481481476</v>
      </c>
      <c r="U2091" s="4">
        <f t="shared" si="393"/>
        <v>0</v>
      </c>
      <c r="V2091" s="4" t="str">
        <f t="shared" si="394"/>
        <v/>
      </c>
      <c r="W2091" s="18" t="str">
        <f>IF(V2091="","",VLOOKUP(L2091,日射量と図３!$A$4:$C$368,3,TRUE)*238.85/100)</f>
        <v/>
      </c>
      <c r="X2091" s="4" t="str">
        <f t="shared" si="395"/>
        <v/>
      </c>
      <c r="Y2091" s="4" t="str">
        <f t="shared" si="400"/>
        <v/>
      </c>
      <c r="Z2091" s="4" t="str">
        <f t="shared" si="401"/>
        <v/>
      </c>
      <c r="AA2091" s="4" t="str">
        <f>IF($V2091="","",IF(Y2091&lt;36,0,IF(AND(36&lt;=Y2091,Y2091&lt;71),VLOOKUP($W2091,日射量と図３!$E$6:$F$34,2,TRUE),IF(AND(71&lt;=Y2091,Y2091&lt;107),VLOOKUP($W2091,日射量と図３!$E$6:$G$34,3,TRUE),IF(AND(107&lt;=Y2091,Y2091&lt;143),VLOOKUP($W2091,日射量と図３!$E$6:$H$34,4,TRUE),VLOOKUP($W2091,日射量と図３!$E$6:$I$34,5,TRUE))))))</f>
        <v/>
      </c>
      <c r="AB2091" s="4" t="str">
        <f>IF($V2091="","",IF(Z2091&lt;36,0,IF(AND(36&lt;=Z2091,Z2091&lt;71),VLOOKUP($W2091,日射量と図３!$E$6:$F$34,2,TRUE),IF(AND(71&lt;=Z2091,Z2091&lt;107),VLOOKUP($W2091,日射量と図３!$E$6:$G$34,3,TRUE),IF(AND(107&lt;=Z2091,Z2091&lt;143),VLOOKUP($W2091,日射量と図３!$E$6:$H$34,4,TRUE),VLOOKUP($W2091,日射量と図３!$E$6:$I$34,5,TRUE))))))</f>
        <v/>
      </c>
      <c r="AC2091" s="382" t="str">
        <f t="shared" si="396"/>
        <v/>
      </c>
      <c r="AD2091" s="382" t="str">
        <f t="shared" si="397"/>
        <v/>
      </c>
    </row>
    <row r="2092" spans="11:30" ht="13.5" customHeight="1">
      <c r="K2092" s="4">
        <f t="shared" si="390"/>
        <v>8</v>
      </c>
      <c r="L2092" s="34">
        <v>43339</v>
      </c>
      <c r="M2092" s="4">
        <v>88</v>
      </c>
      <c r="N2092" s="4">
        <v>1</v>
      </c>
      <c r="O2092" s="31">
        <v>0</v>
      </c>
      <c r="P2092" s="35">
        <v>25.169999999999995</v>
      </c>
      <c r="Q2092" s="36">
        <f t="shared" si="391"/>
        <v>13</v>
      </c>
      <c r="R2092" s="4">
        <f t="shared" si="392"/>
        <v>0</v>
      </c>
      <c r="S2092" s="31">
        <f t="shared" si="398"/>
        <v>0.20906250000000001</v>
      </c>
      <c r="T2092" s="31">
        <f t="shared" si="399"/>
        <v>0.78918981481481476</v>
      </c>
      <c r="U2092" s="4">
        <f t="shared" si="393"/>
        <v>0</v>
      </c>
      <c r="V2092" s="4">
        <f t="shared" si="394"/>
        <v>0</v>
      </c>
      <c r="W2092" s="18">
        <f>IF(V2092="","",VLOOKUP(L2092,日射量と図３!$A$4:$C$368,3,TRUE)*238.85/100)</f>
        <v>45.381499999999996</v>
      </c>
      <c r="X2092" s="4">
        <f t="shared" si="395"/>
        <v>14</v>
      </c>
      <c r="Y2092" s="4">
        <f t="shared" si="400"/>
        <v>0</v>
      </c>
      <c r="Z2092" s="4">
        <f t="shared" si="401"/>
        <v>0</v>
      </c>
      <c r="AA2092" s="4">
        <f>IF($V2092="","",IF(Y2092&lt;36,0,IF(AND(36&lt;=Y2092,Y2092&lt;71),VLOOKUP($W2092,日射量と図３!$E$6:$F$34,2,TRUE),IF(AND(71&lt;=Y2092,Y2092&lt;107),VLOOKUP($W2092,日射量と図３!$E$6:$G$34,3,TRUE),IF(AND(107&lt;=Y2092,Y2092&lt;143),VLOOKUP($W2092,日射量と図３!$E$6:$H$34,4,TRUE),VLOOKUP($W2092,日射量と図３!$E$6:$I$34,5,TRUE))))))</f>
        <v>0</v>
      </c>
      <c r="AB2092" s="4">
        <f>IF($V2092="","",IF(Z2092&lt;36,0,IF(AND(36&lt;=Z2092,Z2092&lt;71),VLOOKUP($W2092,日射量と図３!$E$6:$F$34,2,TRUE),IF(AND(71&lt;=Z2092,Z2092&lt;107),VLOOKUP($W2092,日射量と図３!$E$6:$G$34,3,TRUE),IF(AND(107&lt;=Z2092,Z2092&lt;143),VLOOKUP($W2092,日射量と図３!$E$6:$H$34,4,TRUE),VLOOKUP($W2092,日射量と図３!$E$6:$I$34,5,TRUE))))))</f>
        <v>0</v>
      </c>
      <c r="AC2092" s="382">
        <f t="shared" si="396"/>
        <v>0</v>
      </c>
      <c r="AD2092" s="382">
        <f t="shared" si="397"/>
        <v>0</v>
      </c>
    </row>
    <row r="2093" spans="11:30" ht="13.5" customHeight="1">
      <c r="K2093" s="4">
        <f t="shared" si="390"/>
        <v>8</v>
      </c>
      <c r="L2093" s="34">
        <v>43339</v>
      </c>
      <c r="M2093" s="4">
        <v>88</v>
      </c>
      <c r="N2093" s="4">
        <v>2</v>
      </c>
      <c r="O2093" s="31">
        <v>4.1666666666666664E-2</v>
      </c>
      <c r="P2093" s="35">
        <v>24.95</v>
      </c>
      <c r="Q2093" s="36">
        <f t="shared" si="391"/>
        <v>13</v>
      </c>
      <c r="R2093" s="4">
        <f t="shared" si="392"/>
        <v>0</v>
      </c>
      <c r="S2093" s="31">
        <f t="shared" si="398"/>
        <v>0.20906250000000001</v>
      </c>
      <c r="T2093" s="31">
        <f t="shared" si="399"/>
        <v>0.78918981481481476</v>
      </c>
      <c r="U2093" s="4">
        <f t="shared" si="393"/>
        <v>0</v>
      </c>
      <c r="V2093" s="4" t="str">
        <f t="shared" si="394"/>
        <v/>
      </c>
      <c r="W2093" s="18" t="str">
        <f>IF(V2093="","",VLOOKUP(L2093,日射量と図３!$A$4:$C$368,3,TRUE)*238.85/100)</f>
        <v/>
      </c>
      <c r="X2093" s="4" t="str">
        <f t="shared" si="395"/>
        <v/>
      </c>
      <c r="Y2093" s="4" t="str">
        <f t="shared" si="400"/>
        <v/>
      </c>
      <c r="Z2093" s="4" t="str">
        <f t="shared" si="401"/>
        <v/>
      </c>
      <c r="AA2093" s="4" t="str">
        <f>IF($V2093="","",IF(Y2093&lt;36,0,IF(AND(36&lt;=Y2093,Y2093&lt;71),VLOOKUP($W2093,日射量と図３!$E$6:$F$34,2,TRUE),IF(AND(71&lt;=Y2093,Y2093&lt;107),VLOOKUP($W2093,日射量と図３!$E$6:$G$34,3,TRUE),IF(AND(107&lt;=Y2093,Y2093&lt;143),VLOOKUP($W2093,日射量と図３!$E$6:$H$34,4,TRUE),VLOOKUP($W2093,日射量と図３!$E$6:$I$34,5,TRUE))))))</f>
        <v/>
      </c>
      <c r="AB2093" s="4" t="str">
        <f>IF($V2093="","",IF(Z2093&lt;36,0,IF(AND(36&lt;=Z2093,Z2093&lt;71),VLOOKUP($W2093,日射量と図３!$E$6:$F$34,2,TRUE),IF(AND(71&lt;=Z2093,Z2093&lt;107),VLOOKUP($W2093,日射量と図３!$E$6:$G$34,3,TRUE),IF(AND(107&lt;=Z2093,Z2093&lt;143),VLOOKUP($W2093,日射量と図３!$E$6:$H$34,4,TRUE),VLOOKUP($W2093,日射量と図３!$E$6:$I$34,5,TRUE))))))</f>
        <v/>
      </c>
      <c r="AC2093" s="382" t="str">
        <f t="shared" si="396"/>
        <v/>
      </c>
      <c r="AD2093" s="382" t="str">
        <f t="shared" si="397"/>
        <v/>
      </c>
    </row>
    <row r="2094" spans="11:30" ht="13.5" customHeight="1">
      <c r="K2094" s="4">
        <f t="shared" si="390"/>
        <v>8</v>
      </c>
      <c r="L2094" s="34">
        <v>43339</v>
      </c>
      <c r="M2094" s="4">
        <v>88</v>
      </c>
      <c r="N2094" s="4">
        <v>3</v>
      </c>
      <c r="O2094" s="31">
        <v>8.3333333333333329E-2</v>
      </c>
      <c r="P2094" s="35">
        <v>24.720000000000002</v>
      </c>
      <c r="Q2094" s="36">
        <f t="shared" si="391"/>
        <v>13</v>
      </c>
      <c r="R2094" s="4">
        <f t="shared" si="392"/>
        <v>0</v>
      </c>
      <c r="S2094" s="31">
        <f t="shared" si="398"/>
        <v>0.20906250000000001</v>
      </c>
      <c r="T2094" s="31">
        <f t="shared" si="399"/>
        <v>0.78918981481481476</v>
      </c>
      <c r="U2094" s="4">
        <f t="shared" si="393"/>
        <v>0</v>
      </c>
      <c r="V2094" s="4" t="str">
        <f t="shared" si="394"/>
        <v/>
      </c>
      <c r="W2094" s="18" t="str">
        <f>IF(V2094="","",VLOOKUP(L2094,日射量と図３!$A$4:$C$368,3,TRUE)*238.85/100)</f>
        <v/>
      </c>
      <c r="X2094" s="4" t="str">
        <f t="shared" si="395"/>
        <v/>
      </c>
      <c r="Y2094" s="4" t="str">
        <f t="shared" si="400"/>
        <v/>
      </c>
      <c r="Z2094" s="4" t="str">
        <f t="shared" si="401"/>
        <v/>
      </c>
      <c r="AA2094" s="4" t="str">
        <f>IF($V2094="","",IF(Y2094&lt;36,0,IF(AND(36&lt;=Y2094,Y2094&lt;71),VLOOKUP($W2094,日射量と図３!$E$6:$F$34,2,TRUE),IF(AND(71&lt;=Y2094,Y2094&lt;107),VLOOKUP($W2094,日射量と図３!$E$6:$G$34,3,TRUE),IF(AND(107&lt;=Y2094,Y2094&lt;143),VLOOKUP($W2094,日射量と図３!$E$6:$H$34,4,TRUE),VLOOKUP($W2094,日射量と図３!$E$6:$I$34,5,TRUE))))))</f>
        <v/>
      </c>
      <c r="AB2094" s="4" t="str">
        <f>IF($V2094="","",IF(Z2094&lt;36,0,IF(AND(36&lt;=Z2094,Z2094&lt;71),VLOOKUP($W2094,日射量と図３!$E$6:$F$34,2,TRUE),IF(AND(71&lt;=Z2094,Z2094&lt;107),VLOOKUP($W2094,日射量と図３!$E$6:$G$34,3,TRUE),IF(AND(107&lt;=Z2094,Z2094&lt;143),VLOOKUP($W2094,日射量と図３!$E$6:$H$34,4,TRUE),VLOOKUP($W2094,日射量と図３!$E$6:$I$34,5,TRUE))))))</f>
        <v/>
      </c>
      <c r="AC2094" s="382" t="str">
        <f t="shared" si="396"/>
        <v/>
      </c>
      <c r="AD2094" s="382" t="str">
        <f t="shared" si="397"/>
        <v/>
      </c>
    </row>
    <row r="2095" spans="11:30" ht="13.5" customHeight="1">
      <c r="K2095" s="4">
        <f t="shared" si="390"/>
        <v>8</v>
      </c>
      <c r="L2095" s="34">
        <v>43339</v>
      </c>
      <c r="M2095" s="4">
        <v>88</v>
      </c>
      <c r="N2095" s="4">
        <v>4</v>
      </c>
      <c r="O2095" s="31">
        <v>0.125</v>
      </c>
      <c r="P2095" s="35">
        <v>24.44</v>
      </c>
      <c r="Q2095" s="36">
        <f t="shared" si="391"/>
        <v>13</v>
      </c>
      <c r="R2095" s="4">
        <f t="shared" si="392"/>
        <v>0</v>
      </c>
      <c r="S2095" s="31">
        <f t="shared" si="398"/>
        <v>0.20906250000000001</v>
      </c>
      <c r="T2095" s="31">
        <f t="shared" si="399"/>
        <v>0.78918981481481476</v>
      </c>
      <c r="U2095" s="4">
        <f t="shared" si="393"/>
        <v>0</v>
      </c>
      <c r="V2095" s="4" t="str">
        <f t="shared" si="394"/>
        <v/>
      </c>
      <c r="W2095" s="18" t="str">
        <f>IF(V2095="","",VLOOKUP(L2095,日射量と図３!$A$4:$C$368,3,TRUE)*238.85/100)</f>
        <v/>
      </c>
      <c r="X2095" s="4" t="str">
        <f t="shared" si="395"/>
        <v/>
      </c>
      <c r="Y2095" s="4" t="str">
        <f t="shared" si="400"/>
        <v/>
      </c>
      <c r="Z2095" s="4" t="str">
        <f t="shared" si="401"/>
        <v/>
      </c>
      <c r="AA2095" s="4" t="str">
        <f>IF($V2095="","",IF(Y2095&lt;36,0,IF(AND(36&lt;=Y2095,Y2095&lt;71),VLOOKUP($W2095,日射量と図３!$E$6:$F$34,2,TRUE),IF(AND(71&lt;=Y2095,Y2095&lt;107),VLOOKUP($W2095,日射量と図３!$E$6:$G$34,3,TRUE),IF(AND(107&lt;=Y2095,Y2095&lt;143),VLOOKUP($W2095,日射量と図３!$E$6:$H$34,4,TRUE),VLOOKUP($W2095,日射量と図３!$E$6:$I$34,5,TRUE))))))</f>
        <v/>
      </c>
      <c r="AB2095" s="4" t="str">
        <f>IF($V2095="","",IF(Z2095&lt;36,0,IF(AND(36&lt;=Z2095,Z2095&lt;71),VLOOKUP($W2095,日射量と図３!$E$6:$F$34,2,TRUE),IF(AND(71&lt;=Z2095,Z2095&lt;107),VLOOKUP($W2095,日射量と図３!$E$6:$G$34,3,TRUE),IF(AND(107&lt;=Z2095,Z2095&lt;143),VLOOKUP($W2095,日射量と図３!$E$6:$H$34,4,TRUE),VLOOKUP($W2095,日射量と図３!$E$6:$I$34,5,TRUE))))))</f>
        <v/>
      </c>
      <c r="AC2095" s="382" t="str">
        <f t="shared" si="396"/>
        <v/>
      </c>
      <c r="AD2095" s="382" t="str">
        <f t="shared" si="397"/>
        <v/>
      </c>
    </row>
    <row r="2096" spans="11:30" ht="13.5" customHeight="1">
      <c r="K2096" s="4">
        <f t="shared" si="390"/>
        <v>8</v>
      </c>
      <c r="L2096" s="34">
        <v>43339</v>
      </c>
      <c r="M2096" s="4">
        <v>88</v>
      </c>
      <c r="N2096" s="4">
        <v>5</v>
      </c>
      <c r="O2096" s="31">
        <v>0.16666666666666666</v>
      </c>
      <c r="P2096" s="35">
        <v>24.14</v>
      </c>
      <c r="Q2096" s="36">
        <f t="shared" si="391"/>
        <v>15</v>
      </c>
      <c r="R2096" s="4">
        <f t="shared" si="392"/>
        <v>0</v>
      </c>
      <c r="S2096" s="31">
        <f t="shared" si="398"/>
        <v>0.20906250000000001</v>
      </c>
      <c r="T2096" s="31">
        <f t="shared" si="399"/>
        <v>0.78918981481481476</v>
      </c>
      <c r="U2096" s="4">
        <f t="shared" si="393"/>
        <v>0</v>
      </c>
      <c r="V2096" s="4" t="str">
        <f t="shared" si="394"/>
        <v/>
      </c>
      <c r="W2096" s="18" t="str">
        <f>IF(V2096="","",VLOOKUP(L2096,日射量と図３!$A$4:$C$368,3,TRUE)*238.85/100)</f>
        <v/>
      </c>
      <c r="X2096" s="4" t="str">
        <f t="shared" si="395"/>
        <v/>
      </c>
      <c r="Y2096" s="4" t="str">
        <f t="shared" si="400"/>
        <v/>
      </c>
      <c r="Z2096" s="4" t="str">
        <f t="shared" si="401"/>
        <v/>
      </c>
      <c r="AA2096" s="4" t="str">
        <f>IF($V2096="","",IF(Y2096&lt;36,0,IF(AND(36&lt;=Y2096,Y2096&lt;71),VLOOKUP($W2096,日射量と図３!$E$6:$F$34,2,TRUE),IF(AND(71&lt;=Y2096,Y2096&lt;107),VLOOKUP($W2096,日射量と図３!$E$6:$G$34,3,TRUE),IF(AND(107&lt;=Y2096,Y2096&lt;143),VLOOKUP($W2096,日射量と図３!$E$6:$H$34,4,TRUE),VLOOKUP($W2096,日射量と図３!$E$6:$I$34,5,TRUE))))))</f>
        <v/>
      </c>
      <c r="AB2096" s="4" t="str">
        <f>IF($V2096="","",IF(Z2096&lt;36,0,IF(AND(36&lt;=Z2096,Z2096&lt;71),VLOOKUP($W2096,日射量と図３!$E$6:$F$34,2,TRUE),IF(AND(71&lt;=Z2096,Z2096&lt;107),VLOOKUP($W2096,日射量と図３!$E$6:$G$34,3,TRUE),IF(AND(107&lt;=Z2096,Z2096&lt;143),VLOOKUP($W2096,日射量と図３!$E$6:$H$34,4,TRUE),VLOOKUP($W2096,日射量と図３!$E$6:$I$34,5,TRUE))))))</f>
        <v/>
      </c>
      <c r="AC2096" s="382" t="str">
        <f t="shared" si="396"/>
        <v/>
      </c>
      <c r="AD2096" s="382" t="str">
        <f t="shared" si="397"/>
        <v/>
      </c>
    </row>
    <row r="2097" spans="11:30" ht="13.5" customHeight="1">
      <c r="K2097" s="4">
        <f t="shared" si="390"/>
        <v>8</v>
      </c>
      <c r="L2097" s="34">
        <v>43339</v>
      </c>
      <c r="M2097" s="4">
        <v>88</v>
      </c>
      <c r="N2097" s="4">
        <v>6</v>
      </c>
      <c r="O2097" s="31">
        <v>0.20833333333333334</v>
      </c>
      <c r="P2097" s="35">
        <v>23.919999999999998</v>
      </c>
      <c r="Q2097" s="36">
        <f t="shared" si="391"/>
        <v>15</v>
      </c>
      <c r="R2097" s="4">
        <f t="shared" si="392"/>
        <v>0</v>
      </c>
      <c r="S2097" s="31">
        <f t="shared" si="398"/>
        <v>0.20906250000000001</v>
      </c>
      <c r="T2097" s="31">
        <f t="shared" si="399"/>
        <v>0.78918981481481476</v>
      </c>
      <c r="U2097" s="4">
        <f t="shared" si="393"/>
        <v>0</v>
      </c>
      <c r="V2097" s="4" t="str">
        <f t="shared" si="394"/>
        <v/>
      </c>
      <c r="W2097" s="18" t="str">
        <f>IF(V2097="","",VLOOKUP(L2097,日射量と図３!$A$4:$C$368,3,TRUE)*238.85/100)</f>
        <v/>
      </c>
      <c r="X2097" s="4" t="str">
        <f t="shared" si="395"/>
        <v/>
      </c>
      <c r="Y2097" s="4" t="str">
        <f t="shared" si="400"/>
        <v/>
      </c>
      <c r="Z2097" s="4" t="str">
        <f t="shared" si="401"/>
        <v/>
      </c>
      <c r="AA2097" s="4" t="str">
        <f>IF($V2097="","",IF(Y2097&lt;36,0,IF(AND(36&lt;=Y2097,Y2097&lt;71),VLOOKUP($W2097,日射量と図３!$E$6:$F$34,2,TRUE),IF(AND(71&lt;=Y2097,Y2097&lt;107),VLOOKUP($W2097,日射量と図３!$E$6:$G$34,3,TRUE),IF(AND(107&lt;=Y2097,Y2097&lt;143),VLOOKUP($W2097,日射量と図３!$E$6:$H$34,4,TRUE),VLOOKUP($W2097,日射量と図３!$E$6:$I$34,5,TRUE))))))</f>
        <v/>
      </c>
      <c r="AB2097" s="4" t="str">
        <f>IF($V2097="","",IF(Z2097&lt;36,0,IF(AND(36&lt;=Z2097,Z2097&lt;71),VLOOKUP($W2097,日射量と図３!$E$6:$F$34,2,TRUE),IF(AND(71&lt;=Z2097,Z2097&lt;107),VLOOKUP($W2097,日射量と図３!$E$6:$G$34,3,TRUE),IF(AND(107&lt;=Z2097,Z2097&lt;143),VLOOKUP($W2097,日射量と図３!$E$6:$H$34,4,TRUE),VLOOKUP($W2097,日射量と図３!$E$6:$I$34,5,TRUE))))))</f>
        <v/>
      </c>
      <c r="AC2097" s="382" t="str">
        <f t="shared" si="396"/>
        <v/>
      </c>
      <c r="AD2097" s="382" t="str">
        <f t="shared" si="397"/>
        <v/>
      </c>
    </row>
    <row r="2098" spans="11:30" ht="13.5" customHeight="1">
      <c r="K2098" s="4">
        <f t="shared" si="390"/>
        <v>8</v>
      </c>
      <c r="L2098" s="34">
        <v>43339</v>
      </c>
      <c r="M2098" s="4">
        <v>88</v>
      </c>
      <c r="N2098" s="4">
        <v>7</v>
      </c>
      <c r="O2098" s="31">
        <v>0.25</v>
      </c>
      <c r="P2098" s="35">
        <v>24.060000000000002</v>
      </c>
      <c r="Q2098" s="36">
        <f t="shared" si="391"/>
        <v>15</v>
      </c>
      <c r="R2098" s="4">
        <f t="shared" si="392"/>
        <v>0</v>
      </c>
      <c r="S2098" s="31">
        <f t="shared" si="398"/>
        <v>0.20906250000000001</v>
      </c>
      <c r="T2098" s="31">
        <f t="shared" si="399"/>
        <v>0.78918981481481476</v>
      </c>
      <c r="U2098" s="4">
        <f t="shared" si="393"/>
        <v>0</v>
      </c>
      <c r="V2098" s="4" t="str">
        <f t="shared" si="394"/>
        <v/>
      </c>
      <c r="W2098" s="18" t="str">
        <f>IF(V2098="","",VLOOKUP(L2098,日射量と図３!$A$4:$C$368,3,TRUE)*238.85/100)</f>
        <v/>
      </c>
      <c r="X2098" s="4" t="str">
        <f t="shared" si="395"/>
        <v/>
      </c>
      <c r="Y2098" s="4" t="str">
        <f t="shared" si="400"/>
        <v/>
      </c>
      <c r="Z2098" s="4" t="str">
        <f t="shared" si="401"/>
        <v/>
      </c>
      <c r="AA2098" s="4" t="str">
        <f>IF($V2098="","",IF(Y2098&lt;36,0,IF(AND(36&lt;=Y2098,Y2098&lt;71),VLOOKUP($W2098,日射量と図３!$E$6:$F$34,2,TRUE),IF(AND(71&lt;=Y2098,Y2098&lt;107),VLOOKUP($W2098,日射量と図３!$E$6:$G$34,3,TRUE),IF(AND(107&lt;=Y2098,Y2098&lt;143),VLOOKUP($W2098,日射量と図３!$E$6:$H$34,4,TRUE),VLOOKUP($W2098,日射量と図３!$E$6:$I$34,5,TRUE))))))</f>
        <v/>
      </c>
      <c r="AB2098" s="4" t="str">
        <f>IF($V2098="","",IF(Z2098&lt;36,0,IF(AND(36&lt;=Z2098,Z2098&lt;71),VLOOKUP($W2098,日射量と図３!$E$6:$F$34,2,TRUE),IF(AND(71&lt;=Z2098,Z2098&lt;107),VLOOKUP($W2098,日射量と図３!$E$6:$G$34,3,TRUE),IF(AND(107&lt;=Z2098,Z2098&lt;143),VLOOKUP($W2098,日射量と図３!$E$6:$H$34,4,TRUE),VLOOKUP($W2098,日射量と図３!$E$6:$I$34,5,TRUE))))))</f>
        <v/>
      </c>
      <c r="AC2098" s="382" t="str">
        <f t="shared" si="396"/>
        <v/>
      </c>
      <c r="AD2098" s="382" t="str">
        <f t="shared" si="397"/>
        <v/>
      </c>
    </row>
    <row r="2099" spans="11:30" ht="13.5" customHeight="1">
      <c r="K2099" s="4">
        <f t="shared" si="390"/>
        <v>8</v>
      </c>
      <c r="L2099" s="34">
        <v>43339</v>
      </c>
      <c r="M2099" s="4">
        <v>88</v>
      </c>
      <c r="N2099" s="4">
        <v>8</v>
      </c>
      <c r="O2099" s="31">
        <v>0.29166666666666669</v>
      </c>
      <c r="P2099" s="35">
        <v>25.09</v>
      </c>
      <c r="Q2099" s="36">
        <f t="shared" si="391"/>
        <v>12</v>
      </c>
      <c r="R2099" s="4">
        <f t="shared" si="392"/>
        <v>0</v>
      </c>
      <c r="S2099" s="31">
        <f t="shared" si="398"/>
        <v>0.20906250000000001</v>
      </c>
      <c r="T2099" s="31">
        <f t="shared" si="399"/>
        <v>0.78918981481481476</v>
      </c>
      <c r="U2099" s="4">
        <f t="shared" si="393"/>
        <v>0</v>
      </c>
      <c r="V2099" s="4" t="str">
        <f t="shared" si="394"/>
        <v/>
      </c>
      <c r="W2099" s="18" t="str">
        <f>IF(V2099="","",VLOOKUP(L2099,日射量と図３!$A$4:$C$368,3,TRUE)*238.85/100)</f>
        <v/>
      </c>
      <c r="X2099" s="4" t="str">
        <f t="shared" si="395"/>
        <v/>
      </c>
      <c r="Y2099" s="4" t="str">
        <f t="shared" si="400"/>
        <v/>
      </c>
      <c r="Z2099" s="4" t="str">
        <f t="shared" si="401"/>
        <v/>
      </c>
      <c r="AA2099" s="4" t="str">
        <f>IF($V2099="","",IF(Y2099&lt;36,0,IF(AND(36&lt;=Y2099,Y2099&lt;71),VLOOKUP($W2099,日射量と図３!$E$6:$F$34,2,TRUE),IF(AND(71&lt;=Y2099,Y2099&lt;107),VLOOKUP($W2099,日射量と図３!$E$6:$G$34,3,TRUE),IF(AND(107&lt;=Y2099,Y2099&lt;143),VLOOKUP($W2099,日射量と図３!$E$6:$H$34,4,TRUE),VLOOKUP($W2099,日射量と図３!$E$6:$I$34,5,TRUE))))))</f>
        <v/>
      </c>
      <c r="AB2099" s="4" t="str">
        <f>IF($V2099="","",IF(Z2099&lt;36,0,IF(AND(36&lt;=Z2099,Z2099&lt;71),VLOOKUP($W2099,日射量と図３!$E$6:$F$34,2,TRUE),IF(AND(71&lt;=Z2099,Z2099&lt;107),VLOOKUP($W2099,日射量と図３!$E$6:$G$34,3,TRUE),IF(AND(107&lt;=Z2099,Z2099&lt;143),VLOOKUP($W2099,日射量と図３!$E$6:$H$34,4,TRUE),VLOOKUP($W2099,日射量と図３!$E$6:$I$34,5,TRUE))))))</f>
        <v/>
      </c>
      <c r="AC2099" s="382" t="str">
        <f t="shared" si="396"/>
        <v/>
      </c>
      <c r="AD2099" s="382" t="str">
        <f t="shared" si="397"/>
        <v/>
      </c>
    </row>
    <row r="2100" spans="11:30" ht="13.5" customHeight="1">
      <c r="K2100" s="4">
        <f t="shared" si="390"/>
        <v>8</v>
      </c>
      <c r="L2100" s="34">
        <v>43339</v>
      </c>
      <c r="M2100" s="4">
        <v>88</v>
      </c>
      <c r="N2100" s="4">
        <v>9</v>
      </c>
      <c r="O2100" s="31">
        <v>0.33333333333333331</v>
      </c>
      <c r="P2100" s="35">
        <v>26.229999999999997</v>
      </c>
      <c r="Q2100" s="36">
        <f t="shared" si="391"/>
        <v>12</v>
      </c>
      <c r="R2100" s="4">
        <f t="shared" si="392"/>
        <v>0</v>
      </c>
      <c r="S2100" s="31">
        <f t="shared" si="398"/>
        <v>0.20906250000000001</v>
      </c>
      <c r="T2100" s="31">
        <f t="shared" si="399"/>
        <v>0.78918981481481476</v>
      </c>
      <c r="U2100" s="4">
        <f t="shared" si="393"/>
        <v>0</v>
      </c>
      <c r="V2100" s="4" t="str">
        <f t="shared" si="394"/>
        <v/>
      </c>
      <c r="W2100" s="18" t="str">
        <f>IF(V2100="","",VLOOKUP(L2100,日射量と図３!$A$4:$C$368,3,TRUE)*238.85/100)</f>
        <v/>
      </c>
      <c r="X2100" s="4" t="str">
        <f t="shared" si="395"/>
        <v/>
      </c>
      <c r="Y2100" s="4" t="str">
        <f t="shared" si="400"/>
        <v/>
      </c>
      <c r="Z2100" s="4" t="str">
        <f t="shared" si="401"/>
        <v/>
      </c>
      <c r="AA2100" s="4" t="str">
        <f>IF($V2100="","",IF(Y2100&lt;36,0,IF(AND(36&lt;=Y2100,Y2100&lt;71),VLOOKUP($W2100,日射量と図３!$E$6:$F$34,2,TRUE),IF(AND(71&lt;=Y2100,Y2100&lt;107),VLOOKUP($W2100,日射量と図３!$E$6:$G$34,3,TRUE),IF(AND(107&lt;=Y2100,Y2100&lt;143),VLOOKUP($W2100,日射量と図３!$E$6:$H$34,4,TRUE),VLOOKUP($W2100,日射量と図３!$E$6:$I$34,5,TRUE))))))</f>
        <v/>
      </c>
      <c r="AB2100" s="4" t="str">
        <f>IF($V2100="","",IF(Z2100&lt;36,0,IF(AND(36&lt;=Z2100,Z2100&lt;71),VLOOKUP($W2100,日射量と図３!$E$6:$F$34,2,TRUE),IF(AND(71&lt;=Z2100,Z2100&lt;107),VLOOKUP($W2100,日射量と図３!$E$6:$G$34,3,TRUE),IF(AND(107&lt;=Z2100,Z2100&lt;143),VLOOKUP($W2100,日射量と図３!$E$6:$H$34,4,TRUE),VLOOKUP($W2100,日射量と図３!$E$6:$I$34,5,TRUE))))))</f>
        <v/>
      </c>
      <c r="AC2100" s="382" t="str">
        <f t="shared" si="396"/>
        <v/>
      </c>
      <c r="AD2100" s="382" t="str">
        <f t="shared" si="397"/>
        <v/>
      </c>
    </row>
    <row r="2101" spans="11:30" ht="13.5" customHeight="1">
      <c r="K2101" s="4">
        <f t="shared" si="390"/>
        <v>8</v>
      </c>
      <c r="L2101" s="34">
        <v>43339</v>
      </c>
      <c r="M2101" s="4">
        <v>88</v>
      </c>
      <c r="N2101" s="4">
        <v>10</v>
      </c>
      <c r="O2101" s="31">
        <v>0.375</v>
      </c>
      <c r="P2101" s="35">
        <v>27.320000000000004</v>
      </c>
      <c r="Q2101" s="36">
        <f t="shared" si="391"/>
        <v>12</v>
      </c>
      <c r="R2101" s="4">
        <f t="shared" si="392"/>
        <v>0</v>
      </c>
      <c r="S2101" s="31">
        <f t="shared" si="398"/>
        <v>0.20906250000000001</v>
      </c>
      <c r="T2101" s="31">
        <f t="shared" si="399"/>
        <v>0.78918981481481476</v>
      </c>
      <c r="U2101" s="4">
        <f t="shared" si="393"/>
        <v>0</v>
      </c>
      <c r="V2101" s="4" t="str">
        <f t="shared" si="394"/>
        <v/>
      </c>
      <c r="W2101" s="18" t="str">
        <f>IF(V2101="","",VLOOKUP(L2101,日射量と図３!$A$4:$C$368,3,TRUE)*238.85/100)</f>
        <v/>
      </c>
      <c r="X2101" s="4" t="str">
        <f t="shared" si="395"/>
        <v/>
      </c>
      <c r="Y2101" s="4" t="str">
        <f t="shared" si="400"/>
        <v/>
      </c>
      <c r="Z2101" s="4" t="str">
        <f t="shared" si="401"/>
        <v/>
      </c>
      <c r="AA2101" s="4" t="str">
        <f>IF($V2101="","",IF(Y2101&lt;36,0,IF(AND(36&lt;=Y2101,Y2101&lt;71),VLOOKUP($W2101,日射量と図３!$E$6:$F$34,2,TRUE),IF(AND(71&lt;=Y2101,Y2101&lt;107),VLOOKUP($W2101,日射量と図３!$E$6:$G$34,3,TRUE),IF(AND(107&lt;=Y2101,Y2101&lt;143),VLOOKUP($W2101,日射量と図３!$E$6:$H$34,4,TRUE),VLOOKUP($W2101,日射量と図３!$E$6:$I$34,5,TRUE))))))</f>
        <v/>
      </c>
      <c r="AB2101" s="4" t="str">
        <f>IF($V2101="","",IF(Z2101&lt;36,0,IF(AND(36&lt;=Z2101,Z2101&lt;71),VLOOKUP($W2101,日射量と図３!$E$6:$F$34,2,TRUE),IF(AND(71&lt;=Z2101,Z2101&lt;107),VLOOKUP($W2101,日射量と図３!$E$6:$G$34,3,TRUE),IF(AND(107&lt;=Z2101,Z2101&lt;143),VLOOKUP($W2101,日射量と図３!$E$6:$H$34,4,TRUE),VLOOKUP($W2101,日射量と図３!$E$6:$I$34,5,TRUE))))))</f>
        <v/>
      </c>
      <c r="AC2101" s="382" t="str">
        <f t="shared" si="396"/>
        <v/>
      </c>
      <c r="AD2101" s="382" t="str">
        <f t="shared" si="397"/>
        <v/>
      </c>
    </row>
    <row r="2102" spans="11:30" ht="13.5" customHeight="1">
      <c r="K2102" s="4">
        <f t="shared" si="390"/>
        <v>8</v>
      </c>
      <c r="L2102" s="34">
        <v>43339</v>
      </c>
      <c r="M2102" s="4">
        <v>88</v>
      </c>
      <c r="N2102" s="4">
        <v>11</v>
      </c>
      <c r="O2102" s="31">
        <v>0.41666666666666669</v>
      </c>
      <c r="P2102" s="35">
        <v>29</v>
      </c>
      <c r="Q2102" s="36">
        <f t="shared" si="391"/>
        <v>12</v>
      </c>
      <c r="R2102" s="4">
        <f t="shared" si="392"/>
        <v>0</v>
      </c>
      <c r="S2102" s="31">
        <f t="shared" si="398"/>
        <v>0.20906250000000001</v>
      </c>
      <c r="T2102" s="31">
        <f t="shared" si="399"/>
        <v>0.78918981481481476</v>
      </c>
      <c r="U2102" s="4">
        <f t="shared" si="393"/>
        <v>0</v>
      </c>
      <c r="V2102" s="4" t="str">
        <f t="shared" si="394"/>
        <v/>
      </c>
      <c r="W2102" s="18" t="str">
        <f>IF(V2102="","",VLOOKUP(L2102,日射量と図３!$A$4:$C$368,3,TRUE)*238.85/100)</f>
        <v/>
      </c>
      <c r="X2102" s="4" t="str">
        <f t="shared" si="395"/>
        <v/>
      </c>
      <c r="Y2102" s="4" t="str">
        <f t="shared" si="400"/>
        <v/>
      </c>
      <c r="Z2102" s="4" t="str">
        <f t="shared" si="401"/>
        <v/>
      </c>
      <c r="AA2102" s="4" t="str">
        <f>IF($V2102="","",IF(Y2102&lt;36,0,IF(AND(36&lt;=Y2102,Y2102&lt;71),VLOOKUP($W2102,日射量と図３!$E$6:$F$34,2,TRUE),IF(AND(71&lt;=Y2102,Y2102&lt;107),VLOOKUP($W2102,日射量と図３!$E$6:$G$34,3,TRUE),IF(AND(107&lt;=Y2102,Y2102&lt;143),VLOOKUP($W2102,日射量と図３!$E$6:$H$34,4,TRUE),VLOOKUP($W2102,日射量と図３!$E$6:$I$34,5,TRUE))))))</f>
        <v/>
      </c>
      <c r="AB2102" s="4" t="str">
        <f>IF($V2102="","",IF(Z2102&lt;36,0,IF(AND(36&lt;=Z2102,Z2102&lt;71),VLOOKUP($W2102,日射量と図３!$E$6:$F$34,2,TRUE),IF(AND(71&lt;=Z2102,Z2102&lt;107),VLOOKUP($W2102,日射量と図３!$E$6:$G$34,3,TRUE),IF(AND(107&lt;=Z2102,Z2102&lt;143),VLOOKUP($W2102,日射量と図３!$E$6:$H$34,4,TRUE),VLOOKUP($W2102,日射量と図３!$E$6:$I$34,5,TRUE))))))</f>
        <v/>
      </c>
      <c r="AC2102" s="382" t="str">
        <f t="shared" si="396"/>
        <v/>
      </c>
      <c r="AD2102" s="382" t="str">
        <f t="shared" si="397"/>
        <v/>
      </c>
    </row>
    <row r="2103" spans="11:30" ht="13.5" customHeight="1">
      <c r="K2103" s="4">
        <f t="shared" si="390"/>
        <v>8</v>
      </c>
      <c r="L2103" s="34">
        <v>43339</v>
      </c>
      <c r="M2103" s="4">
        <v>88</v>
      </c>
      <c r="N2103" s="4">
        <v>12</v>
      </c>
      <c r="O2103" s="31">
        <v>0.45833333333333331</v>
      </c>
      <c r="P2103" s="35">
        <v>29.97</v>
      </c>
      <c r="Q2103" s="36">
        <f t="shared" si="391"/>
        <v>12</v>
      </c>
      <c r="R2103" s="4">
        <f t="shared" si="392"/>
        <v>0</v>
      </c>
      <c r="S2103" s="31">
        <f t="shared" si="398"/>
        <v>0.20906250000000001</v>
      </c>
      <c r="T2103" s="31">
        <f t="shared" si="399"/>
        <v>0.78918981481481476</v>
      </c>
      <c r="U2103" s="4">
        <f t="shared" si="393"/>
        <v>0</v>
      </c>
      <c r="V2103" s="4" t="str">
        <f t="shared" si="394"/>
        <v/>
      </c>
      <c r="W2103" s="18" t="str">
        <f>IF(V2103="","",VLOOKUP(L2103,日射量と図３!$A$4:$C$368,3,TRUE)*238.85/100)</f>
        <v/>
      </c>
      <c r="X2103" s="4" t="str">
        <f t="shared" si="395"/>
        <v/>
      </c>
      <c r="Y2103" s="4" t="str">
        <f t="shared" si="400"/>
        <v/>
      </c>
      <c r="Z2103" s="4" t="str">
        <f t="shared" si="401"/>
        <v/>
      </c>
      <c r="AA2103" s="4" t="str">
        <f>IF($V2103="","",IF(Y2103&lt;36,0,IF(AND(36&lt;=Y2103,Y2103&lt;71),VLOOKUP($W2103,日射量と図３!$E$6:$F$34,2,TRUE),IF(AND(71&lt;=Y2103,Y2103&lt;107),VLOOKUP($W2103,日射量と図３!$E$6:$G$34,3,TRUE),IF(AND(107&lt;=Y2103,Y2103&lt;143),VLOOKUP($W2103,日射量と図３!$E$6:$H$34,4,TRUE),VLOOKUP($W2103,日射量と図３!$E$6:$I$34,5,TRUE))))))</f>
        <v/>
      </c>
      <c r="AB2103" s="4" t="str">
        <f>IF($V2103="","",IF(Z2103&lt;36,0,IF(AND(36&lt;=Z2103,Z2103&lt;71),VLOOKUP($W2103,日射量と図３!$E$6:$F$34,2,TRUE),IF(AND(71&lt;=Z2103,Z2103&lt;107),VLOOKUP($W2103,日射量と図３!$E$6:$G$34,3,TRUE),IF(AND(107&lt;=Z2103,Z2103&lt;143),VLOOKUP($W2103,日射量と図３!$E$6:$H$34,4,TRUE),VLOOKUP($W2103,日射量と図３!$E$6:$I$34,5,TRUE))))))</f>
        <v/>
      </c>
      <c r="AC2103" s="382" t="str">
        <f t="shared" si="396"/>
        <v/>
      </c>
      <c r="AD2103" s="382" t="str">
        <f t="shared" si="397"/>
        <v/>
      </c>
    </row>
    <row r="2104" spans="11:30" ht="13.5" customHeight="1">
      <c r="K2104" s="4">
        <f t="shared" si="390"/>
        <v>8</v>
      </c>
      <c r="L2104" s="34">
        <v>43339</v>
      </c>
      <c r="M2104" s="4">
        <v>88</v>
      </c>
      <c r="N2104" s="4">
        <v>13</v>
      </c>
      <c r="O2104" s="31">
        <v>0.5</v>
      </c>
      <c r="P2104" s="35">
        <v>30.7</v>
      </c>
      <c r="Q2104" s="36">
        <f t="shared" si="391"/>
        <v>12</v>
      </c>
      <c r="R2104" s="4">
        <f t="shared" si="392"/>
        <v>0</v>
      </c>
      <c r="S2104" s="31">
        <f t="shared" si="398"/>
        <v>0.20906250000000001</v>
      </c>
      <c r="T2104" s="31">
        <f t="shared" si="399"/>
        <v>0.78918981481481476</v>
      </c>
      <c r="U2104" s="4">
        <f t="shared" si="393"/>
        <v>0</v>
      </c>
      <c r="V2104" s="4" t="str">
        <f t="shared" si="394"/>
        <v/>
      </c>
      <c r="W2104" s="18" t="str">
        <f>IF(V2104="","",VLOOKUP(L2104,日射量と図３!$A$4:$C$368,3,TRUE)*238.85/100)</f>
        <v/>
      </c>
      <c r="X2104" s="4" t="str">
        <f t="shared" si="395"/>
        <v/>
      </c>
      <c r="Y2104" s="4" t="str">
        <f t="shared" si="400"/>
        <v/>
      </c>
      <c r="Z2104" s="4" t="str">
        <f t="shared" si="401"/>
        <v/>
      </c>
      <c r="AA2104" s="4" t="str">
        <f>IF($V2104="","",IF(Y2104&lt;36,0,IF(AND(36&lt;=Y2104,Y2104&lt;71),VLOOKUP($W2104,日射量と図３!$E$6:$F$34,2,TRUE),IF(AND(71&lt;=Y2104,Y2104&lt;107),VLOOKUP($W2104,日射量と図３!$E$6:$G$34,3,TRUE),IF(AND(107&lt;=Y2104,Y2104&lt;143),VLOOKUP($W2104,日射量と図３!$E$6:$H$34,4,TRUE),VLOOKUP($W2104,日射量と図３!$E$6:$I$34,5,TRUE))))))</f>
        <v/>
      </c>
      <c r="AB2104" s="4" t="str">
        <f>IF($V2104="","",IF(Z2104&lt;36,0,IF(AND(36&lt;=Z2104,Z2104&lt;71),VLOOKUP($W2104,日射量と図３!$E$6:$F$34,2,TRUE),IF(AND(71&lt;=Z2104,Z2104&lt;107),VLOOKUP($W2104,日射量と図３!$E$6:$G$34,3,TRUE),IF(AND(107&lt;=Z2104,Z2104&lt;143),VLOOKUP($W2104,日射量と図３!$E$6:$H$34,4,TRUE),VLOOKUP($W2104,日射量と図３!$E$6:$I$34,5,TRUE))))))</f>
        <v/>
      </c>
      <c r="AC2104" s="382" t="str">
        <f t="shared" si="396"/>
        <v/>
      </c>
      <c r="AD2104" s="382" t="str">
        <f t="shared" si="397"/>
        <v/>
      </c>
    </row>
    <row r="2105" spans="11:30" ht="13.5" customHeight="1">
      <c r="K2105" s="4">
        <f t="shared" si="390"/>
        <v>8</v>
      </c>
      <c r="L2105" s="34">
        <v>43339</v>
      </c>
      <c r="M2105" s="4">
        <v>88</v>
      </c>
      <c r="N2105" s="4">
        <v>14</v>
      </c>
      <c r="O2105" s="31">
        <v>0.54166666666666663</v>
      </c>
      <c r="P2105" s="35">
        <v>31.03</v>
      </c>
      <c r="Q2105" s="36">
        <f t="shared" si="391"/>
        <v>12</v>
      </c>
      <c r="R2105" s="4">
        <f t="shared" si="392"/>
        <v>0</v>
      </c>
      <c r="S2105" s="31">
        <f t="shared" si="398"/>
        <v>0.20906250000000001</v>
      </c>
      <c r="T2105" s="31">
        <f t="shared" si="399"/>
        <v>0.78918981481481476</v>
      </c>
      <c r="U2105" s="4">
        <f t="shared" si="393"/>
        <v>0</v>
      </c>
      <c r="V2105" s="4" t="str">
        <f t="shared" si="394"/>
        <v/>
      </c>
      <c r="W2105" s="18" t="str">
        <f>IF(V2105="","",VLOOKUP(L2105,日射量と図３!$A$4:$C$368,3,TRUE)*238.85/100)</f>
        <v/>
      </c>
      <c r="X2105" s="4" t="str">
        <f t="shared" si="395"/>
        <v/>
      </c>
      <c r="Y2105" s="4" t="str">
        <f t="shared" si="400"/>
        <v/>
      </c>
      <c r="Z2105" s="4" t="str">
        <f t="shared" si="401"/>
        <v/>
      </c>
      <c r="AA2105" s="4" t="str">
        <f>IF($V2105="","",IF(Y2105&lt;36,0,IF(AND(36&lt;=Y2105,Y2105&lt;71),VLOOKUP($W2105,日射量と図３!$E$6:$F$34,2,TRUE),IF(AND(71&lt;=Y2105,Y2105&lt;107),VLOOKUP($W2105,日射量と図３!$E$6:$G$34,3,TRUE),IF(AND(107&lt;=Y2105,Y2105&lt;143),VLOOKUP($W2105,日射量と図３!$E$6:$H$34,4,TRUE),VLOOKUP($W2105,日射量と図３!$E$6:$I$34,5,TRUE))))))</f>
        <v/>
      </c>
      <c r="AB2105" s="4" t="str">
        <f>IF($V2105="","",IF(Z2105&lt;36,0,IF(AND(36&lt;=Z2105,Z2105&lt;71),VLOOKUP($W2105,日射量と図３!$E$6:$F$34,2,TRUE),IF(AND(71&lt;=Z2105,Z2105&lt;107),VLOOKUP($W2105,日射量と図３!$E$6:$G$34,3,TRUE),IF(AND(107&lt;=Z2105,Z2105&lt;143),VLOOKUP($W2105,日射量と図３!$E$6:$H$34,4,TRUE),VLOOKUP($W2105,日射量と図３!$E$6:$I$34,5,TRUE))))))</f>
        <v/>
      </c>
      <c r="AC2105" s="382" t="str">
        <f t="shared" si="396"/>
        <v/>
      </c>
      <c r="AD2105" s="382" t="str">
        <f t="shared" si="397"/>
        <v/>
      </c>
    </row>
    <row r="2106" spans="11:30" ht="13.5" customHeight="1">
      <c r="K2106" s="4">
        <f t="shared" si="390"/>
        <v>8</v>
      </c>
      <c r="L2106" s="34">
        <v>43339</v>
      </c>
      <c r="M2106" s="4">
        <v>88</v>
      </c>
      <c r="N2106" s="4">
        <v>15</v>
      </c>
      <c r="O2106" s="31">
        <v>0.58333333333333337</v>
      </c>
      <c r="P2106" s="35">
        <v>31.690000000000005</v>
      </c>
      <c r="Q2106" s="36">
        <f t="shared" si="391"/>
        <v>12</v>
      </c>
      <c r="R2106" s="4">
        <f t="shared" si="392"/>
        <v>0</v>
      </c>
      <c r="S2106" s="31">
        <f t="shared" si="398"/>
        <v>0.20906250000000001</v>
      </c>
      <c r="T2106" s="31">
        <f t="shared" si="399"/>
        <v>0.78918981481481476</v>
      </c>
      <c r="U2106" s="4">
        <f t="shared" si="393"/>
        <v>0</v>
      </c>
      <c r="V2106" s="4" t="str">
        <f t="shared" si="394"/>
        <v/>
      </c>
      <c r="W2106" s="18" t="str">
        <f>IF(V2106="","",VLOOKUP(L2106,日射量と図３!$A$4:$C$368,3,TRUE)*238.85/100)</f>
        <v/>
      </c>
      <c r="X2106" s="4" t="str">
        <f t="shared" si="395"/>
        <v/>
      </c>
      <c r="Y2106" s="4" t="str">
        <f t="shared" si="400"/>
        <v/>
      </c>
      <c r="Z2106" s="4" t="str">
        <f t="shared" si="401"/>
        <v/>
      </c>
      <c r="AA2106" s="4" t="str">
        <f>IF($V2106="","",IF(Y2106&lt;36,0,IF(AND(36&lt;=Y2106,Y2106&lt;71),VLOOKUP($W2106,日射量と図３!$E$6:$F$34,2,TRUE),IF(AND(71&lt;=Y2106,Y2106&lt;107),VLOOKUP($W2106,日射量と図３!$E$6:$G$34,3,TRUE),IF(AND(107&lt;=Y2106,Y2106&lt;143),VLOOKUP($W2106,日射量と図３!$E$6:$H$34,4,TRUE),VLOOKUP($W2106,日射量と図３!$E$6:$I$34,5,TRUE))))))</f>
        <v/>
      </c>
      <c r="AB2106" s="4" t="str">
        <f>IF($V2106="","",IF(Z2106&lt;36,0,IF(AND(36&lt;=Z2106,Z2106&lt;71),VLOOKUP($W2106,日射量と図３!$E$6:$F$34,2,TRUE),IF(AND(71&lt;=Z2106,Z2106&lt;107),VLOOKUP($W2106,日射量と図３!$E$6:$G$34,3,TRUE),IF(AND(107&lt;=Z2106,Z2106&lt;143),VLOOKUP($W2106,日射量と図３!$E$6:$H$34,4,TRUE),VLOOKUP($W2106,日射量と図３!$E$6:$I$34,5,TRUE))))))</f>
        <v/>
      </c>
      <c r="AC2106" s="382" t="str">
        <f t="shared" si="396"/>
        <v/>
      </c>
      <c r="AD2106" s="382" t="str">
        <f t="shared" si="397"/>
        <v/>
      </c>
    </row>
    <row r="2107" spans="11:30" ht="13.5" customHeight="1">
      <c r="K2107" s="4">
        <f t="shared" si="390"/>
        <v>8</v>
      </c>
      <c r="L2107" s="34">
        <v>43339</v>
      </c>
      <c r="M2107" s="4">
        <v>88</v>
      </c>
      <c r="N2107" s="4">
        <v>16</v>
      </c>
      <c r="O2107" s="31">
        <v>0.625</v>
      </c>
      <c r="P2107" s="35">
        <v>30.98</v>
      </c>
      <c r="Q2107" s="36">
        <f t="shared" si="391"/>
        <v>16</v>
      </c>
      <c r="R2107" s="4">
        <f t="shared" si="392"/>
        <v>0</v>
      </c>
      <c r="S2107" s="31">
        <f t="shared" si="398"/>
        <v>0.20906250000000001</v>
      </c>
      <c r="T2107" s="31">
        <f t="shared" si="399"/>
        <v>0.78918981481481476</v>
      </c>
      <c r="U2107" s="4">
        <f t="shared" si="393"/>
        <v>0</v>
      </c>
      <c r="V2107" s="4" t="str">
        <f t="shared" si="394"/>
        <v/>
      </c>
      <c r="W2107" s="18" t="str">
        <f>IF(V2107="","",VLOOKUP(L2107,日射量と図３!$A$4:$C$368,3,TRUE)*238.85/100)</f>
        <v/>
      </c>
      <c r="X2107" s="4" t="str">
        <f t="shared" si="395"/>
        <v/>
      </c>
      <c r="Y2107" s="4" t="str">
        <f t="shared" si="400"/>
        <v/>
      </c>
      <c r="Z2107" s="4" t="str">
        <f t="shared" si="401"/>
        <v/>
      </c>
      <c r="AA2107" s="4" t="str">
        <f>IF($V2107="","",IF(Y2107&lt;36,0,IF(AND(36&lt;=Y2107,Y2107&lt;71),VLOOKUP($W2107,日射量と図３!$E$6:$F$34,2,TRUE),IF(AND(71&lt;=Y2107,Y2107&lt;107),VLOOKUP($W2107,日射量と図３!$E$6:$G$34,3,TRUE),IF(AND(107&lt;=Y2107,Y2107&lt;143),VLOOKUP($W2107,日射量と図３!$E$6:$H$34,4,TRUE),VLOOKUP($W2107,日射量と図３!$E$6:$I$34,5,TRUE))))))</f>
        <v/>
      </c>
      <c r="AB2107" s="4" t="str">
        <f>IF($V2107="","",IF(Z2107&lt;36,0,IF(AND(36&lt;=Z2107,Z2107&lt;71),VLOOKUP($W2107,日射量と図３!$E$6:$F$34,2,TRUE),IF(AND(71&lt;=Z2107,Z2107&lt;107),VLOOKUP($W2107,日射量と図３!$E$6:$G$34,3,TRUE),IF(AND(107&lt;=Z2107,Z2107&lt;143),VLOOKUP($W2107,日射量と図３!$E$6:$H$34,4,TRUE),VLOOKUP($W2107,日射量と図３!$E$6:$I$34,5,TRUE))))))</f>
        <v/>
      </c>
      <c r="AC2107" s="382" t="str">
        <f t="shared" si="396"/>
        <v/>
      </c>
      <c r="AD2107" s="382" t="str">
        <f t="shared" si="397"/>
        <v/>
      </c>
    </row>
    <row r="2108" spans="11:30" ht="13.5" customHeight="1">
      <c r="K2108" s="4">
        <f t="shared" si="390"/>
        <v>8</v>
      </c>
      <c r="L2108" s="34">
        <v>43339</v>
      </c>
      <c r="M2108" s="4">
        <v>88</v>
      </c>
      <c r="N2108" s="4">
        <v>17</v>
      </c>
      <c r="O2108" s="31">
        <v>0.66666666666666663</v>
      </c>
      <c r="P2108" s="35">
        <v>30.690000000000005</v>
      </c>
      <c r="Q2108" s="36">
        <f t="shared" si="391"/>
        <v>16</v>
      </c>
      <c r="R2108" s="4">
        <f t="shared" si="392"/>
        <v>0</v>
      </c>
      <c r="S2108" s="31">
        <f t="shared" si="398"/>
        <v>0.20906250000000001</v>
      </c>
      <c r="T2108" s="31">
        <f t="shared" si="399"/>
        <v>0.78918981481481476</v>
      </c>
      <c r="U2108" s="4">
        <f t="shared" si="393"/>
        <v>0</v>
      </c>
      <c r="V2108" s="4" t="str">
        <f t="shared" si="394"/>
        <v/>
      </c>
      <c r="W2108" s="18" t="str">
        <f>IF(V2108="","",VLOOKUP(L2108,日射量と図３!$A$4:$C$368,3,TRUE)*238.85/100)</f>
        <v/>
      </c>
      <c r="X2108" s="4" t="str">
        <f t="shared" si="395"/>
        <v/>
      </c>
      <c r="Y2108" s="4" t="str">
        <f t="shared" si="400"/>
        <v/>
      </c>
      <c r="Z2108" s="4" t="str">
        <f t="shared" si="401"/>
        <v/>
      </c>
      <c r="AA2108" s="4" t="str">
        <f>IF($V2108="","",IF(Y2108&lt;36,0,IF(AND(36&lt;=Y2108,Y2108&lt;71),VLOOKUP($W2108,日射量と図３!$E$6:$F$34,2,TRUE),IF(AND(71&lt;=Y2108,Y2108&lt;107),VLOOKUP($W2108,日射量と図３!$E$6:$G$34,3,TRUE),IF(AND(107&lt;=Y2108,Y2108&lt;143),VLOOKUP($W2108,日射量と図３!$E$6:$H$34,4,TRUE),VLOOKUP($W2108,日射量と図３!$E$6:$I$34,5,TRUE))))))</f>
        <v/>
      </c>
      <c r="AB2108" s="4" t="str">
        <f>IF($V2108="","",IF(Z2108&lt;36,0,IF(AND(36&lt;=Z2108,Z2108&lt;71),VLOOKUP($W2108,日射量と図３!$E$6:$F$34,2,TRUE),IF(AND(71&lt;=Z2108,Z2108&lt;107),VLOOKUP($W2108,日射量と図３!$E$6:$G$34,3,TRUE),IF(AND(107&lt;=Z2108,Z2108&lt;143),VLOOKUP($W2108,日射量と図３!$E$6:$H$34,4,TRUE),VLOOKUP($W2108,日射量と図３!$E$6:$I$34,5,TRUE))))))</f>
        <v/>
      </c>
      <c r="AC2108" s="382" t="str">
        <f t="shared" si="396"/>
        <v/>
      </c>
      <c r="AD2108" s="382" t="str">
        <f t="shared" si="397"/>
        <v/>
      </c>
    </row>
    <row r="2109" spans="11:30" ht="13.5" customHeight="1">
      <c r="K2109" s="4">
        <f t="shared" si="390"/>
        <v>8</v>
      </c>
      <c r="L2109" s="34">
        <v>43339</v>
      </c>
      <c r="M2109" s="4">
        <v>88</v>
      </c>
      <c r="N2109" s="4">
        <v>18</v>
      </c>
      <c r="O2109" s="31">
        <v>0.70833333333333337</v>
      </c>
      <c r="P2109" s="35">
        <v>29.830000000000002</v>
      </c>
      <c r="Q2109" s="36">
        <f t="shared" si="391"/>
        <v>16</v>
      </c>
      <c r="R2109" s="4">
        <f t="shared" si="392"/>
        <v>0</v>
      </c>
      <c r="S2109" s="31">
        <f t="shared" si="398"/>
        <v>0.20906250000000001</v>
      </c>
      <c r="T2109" s="31">
        <f t="shared" si="399"/>
        <v>0.78918981481481476</v>
      </c>
      <c r="U2109" s="4">
        <f t="shared" si="393"/>
        <v>0</v>
      </c>
      <c r="V2109" s="4" t="str">
        <f t="shared" si="394"/>
        <v/>
      </c>
      <c r="W2109" s="18" t="str">
        <f>IF(V2109="","",VLOOKUP(L2109,日射量と図３!$A$4:$C$368,3,TRUE)*238.85/100)</f>
        <v/>
      </c>
      <c r="X2109" s="4" t="str">
        <f t="shared" si="395"/>
        <v/>
      </c>
      <c r="Y2109" s="4" t="str">
        <f t="shared" si="400"/>
        <v/>
      </c>
      <c r="Z2109" s="4" t="str">
        <f t="shared" si="401"/>
        <v/>
      </c>
      <c r="AA2109" s="4" t="str">
        <f>IF($V2109="","",IF(Y2109&lt;36,0,IF(AND(36&lt;=Y2109,Y2109&lt;71),VLOOKUP($W2109,日射量と図３!$E$6:$F$34,2,TRUE),IF(AND(71&lt;=Y2109,Y2109&lt;107),VLOOKUP($W2109,日射量と図３!$E$6:$G$34,3,TRUE),IF(AND(107&lt;=Y2109,Y2109&lt;143),VLOOKUP($W2109,日射量と図３!$E$6:$H$34,4,TRUE),VLOOKUP($W2109,日射量と図３!$E$6:$I$34,5,TRUE))))))</f>
        <v/>
      </c>
      <c r="AB2109" s="4" t="str">
        <f>IF($V2109="","",IF(Z2109&lt;36,0,IF(AND(36&lt;=Z2109,Z2109&lt;71),VLOOKUP($W2109,日射量と図３!$E$6:$F$34,2,TRUE),IF(AND(71&lt;=Z2109,Z2109&lt;107),VLOOKUP($W2109,日射量と図３!$E$6:$G$34,3,TRUE),IF(AND(107&lt;=Z2109,Z2109&lt;143),VLOOKUP($W2109,日射量と図３!$E$6:$H$34,4,TRUE),VLOOKUP($W2109,日射量と図３!$E$6:$I$34,5,TRUE))))))</f>
        <v/>
      </c>
      <c r="AC2109" s="382" t="str">
        <f t="shared" si="396"/>
        <v/>
      </c>
      <c r="AD2109" s="382" t="str">
        <f t="shared" si="397"/>
        <v/>
      </c>
    </row>
    <row r="2110" spans="11:30" ht="13.5" customHeight="1">
      <c r="K2110" s="4">
        <f t="shared" si="390"/>
        <v>8</v>
      </c>
      <c r="L2110" s="34">
        <v>43339</v>
      </c>
      <c r="M2110" s="4">
        <v>88</v>
      </c>
      <c r="N2110" s="4">
        <v>19</v>
      </c>
      <c r="O2110" s="31">
        <v>0.75</v>
      </c>
      <c r="P2110" s="35">
        <v>28.74</v>
      </c>
      <c r="Q2110" s="36">
        <f t="shared" si="391"/>
        <v>16</v>
      </c>
      <c r="R2110" s="4">
        <f t="shared" si="392"/>
        <v>0</v>
      </c>
      <c r="S2110" s="31">
        <f t="shared" si="398"/>
        <v>0.20906250000000001</v>
      </c>
      <c r="T2110" s="31">
        <f t="shared" si="399"/>
        <v>0.78918981481481476</v>
      </c>
      <c r="U2110" s="4">
        <f t="shared" si="393"/>
        <v>0</v>
      </c>
      <c r="V2110" s="4" t="str">
        <f t="shared" si="394"/>
        <v/>
      </c>
      <c r="W2110" s="18" t="str">
        <f>IF(V2110="","",VLOOKUP(L2110,日射量と図３!$A$4:$C$368,3,TRUE)*238.85/100)</f>
        <v/>
      </c>
      <c r="X2110" s="4" t="str">
        <f t="shared" si="395"/>
        <v/>
      </c>
      <c r="Y2110" s="4" t="str">
        <f t="shared" si="400"/>
        <v/>
      </c>
      <c r="Z2110" s="4" t="str">
        <f t="shared" si="401"/>
        <v/>
      </c>
      <c r="AA2110" s="4" t="str">
        <f>IF($V2110="","",IF(Y2110&lt;36,0,IF(AND(36&lt;=Y2110,Y2110&lt;71),VLOOKUP($W2110,日射量と図３!$E$6:$F$34,2,TRUE),IF(AND(71&lt;=Y2110,Y2110&lt;107),VLOOKUP($W2110,日射量と図３!$E$6:$G$34,3,TRUE),IF(AND(107&lt;=Y2110,Y2110&lt;143),VLOOKUP($W2110,日射量と図３!$E$6:$H$34,4,TRUE),VLOOKUP($W2110,日射量と図３!$E$6:$I$34,5,TRUE))))))</f>
        <v/>
      </c>
      <c r="AB2110" s="4" t="str">
        <f>IF($V2110="","",IF(Z2110&lt;36,0,IF(AND(36&lt;=Z2110,Z2110&lt;71),VLOOKUP($W2110,日射量と図３!$E$6:$F$34,2,TRUE),IF(AND(71&lt;=Z2110,Z2110&lt;107),VLOOKUP($W2110,日射量と図３!$E$6:$G$34,3,TRUE),IF(AND(107&lt;=Z2110,Z2110&lt;143),VLOOKUP($W2110,日射量と図３!$E$6:$H$34,4,TRUE),VLOOKUP($W2110,日射量と図３!$E$6:$I$34,5,TRUE))))))</f>
        <v/>
      </c>
      <c r="AC2110" s="382" t="str">
        <f t="shared" si="396"/>
        <v/>
      </c>
      <c r="AD2110" s="382" t="str">
        <f t="shared" si="397"/>
        <v/>
      </c>
    </row>
    <row r="2111" spans="11:30" ht="13.5" customHeight="1">
      <c r="K2111" s="4">
        <f t="shared" si="390"/>
        <v>8</v>
      </c>
      <c r="L2111" s="34">
        <v>43339</v>
      </c>
      <c r="M2111" s="4">
        <v>88</v>
      </c>
      <c r="N2111" s="4">
        <v>20</v>
      </c>
      <c r="O2111" s="31">
        <v>0.79166666666666663</v>
      </c>
      <c r="P2111" s="35">
        <v>27.860000000000003</v>
      </c>
      <c r="Q2111" s="36">
        <f t="shared" si="391"/>
        <v>16</v>
      </c>
      <c r="R2111" s="4">
        <f t="shared" si="392"/>
        <v>0</v>
      </c>
      <c r="S2111" s="31">
        <f t="shared" si="398"/>
        <v>0.20906250000000001</v>
      </c>
      <c r="T2111" s="31">
        <f t="shared" si="399"/>
        <v>0.78918981481481476</v>
      </c>
      <c r="U2111" s="4">
        <f t="shared" si="393"/>
        <v>0</v>
      </c>
      <c r="V2111" s="4" t="str">
        <f t="shared" si="394"/>
        <v/>
      </c>
      <c r="W2111" s="18" t="str">
        <f>IF(V2111="","",VLOOKUP(L2111,日射量と図３!$A$4:$C$368,3,TRUE)*238.85/100)</f>
        <v/>
      </c>
      <c r="X2111" s="4" t="str">
        <f t="shared" si="395"/>
        <v/>
      </c>
      <c r="Y2111" s="4" t="str">
        <f t="shared" si="400"/>
        <v/>
      </c>
      <c r="Z2111" s="4" t="str">
        <f t="shared" si="401"/>
        <v/>
      </c>
      <c r="AA2111" s="4" t="str">
        <f>IF($V2111="","",IF(Y2111&lt;36,0,IF(AND(36&lt;=Y2111,Y2111&lt;71),VLOOKUP($W2111,日射量と図３!$E$6:$F$34,2,TRUE),IF(AND(71&lt;=Y2111,Y2111&lt;107),VLOOKUP($W2111,日射量と図３!$E$6:$G$34,3,TRUE),IF(AND(107&lt;=Y2111,Y2111&lt;143),VLOOKUP($W2111,日射量と図３!$E$6:$H$34,4,TRUE),VLOOKUP($W2111,日射量と図３!$E$6:$I$34,5,TRUE))))))</f>
        <v/>
      </c>
      <c r="AB2111" s="4" t="str">
        <f>IF($V2111="","",IF(Z2111&lt;36,0,IF(AND(36&lt;=Z2111,Z2111&lt;71),VLOOKUP($W2111,日射量と図３!$E$6:$F$34,2,TRUE),IF(AND(71&lt;=Z2111,Z2111&lt;107),VLOOKUP($W2111,日射量と図３!$E$6:$G$34,3,TRUE),IF(AND(107&lt;=Z2111,Z2111&lt;143),VLOOKUP($W2111,日射量と図３!$E$6:$H$34,4,TRUE),VLOOKUP($W2111,日射量と図３!$E$6:$I$34,5,TRUE))))))</f>
        <v/>
      </c>
      <c r="AC2111" s="382" t="str">
        <f t="shared" si="396"/>
        <v/>
      </c>
      <c r="AD2111" s="382" t="str">
        <f t="shared" si="397"/>
        <v/>
      </c>
    </row>
    <row r="2112" spans="11:30" ht="13.5" customHeight="1">
      <c r="K2112" s="4">
        <f t="shared" si="390"/>
        <v>8</v>
      </c>
      <c r="L2112" s="34">
        <v>43339</v>
      </c>
      <c r="M2112" s="4">
        <v>88</v>
      </c>
      <c r="N2112" s="4">
        <v>21</v>
      </c>
      <c r="O2112" s="31">
        <v>0.83333333333333337</v>
      </c>
      <c r="P2112" s="35">
        <v>27.26</v>
      </c>
      <c r="Q2112" s="36">
        <f t="shared" si="391"/>
        <v>16</v>
      </c>
      <c r="R2112" s="4">
        <f t="shared" si="392"/>
        <v>0</v>
      </c>
      <c r="S2112" s="31">
        <f t="shared" si="398"/>
        <v>0.20906250000000001</v>
      </c>
      <c r="T2112" s="31">
        <f t="shared" si="399"/>
        <v>0.78918981481481476</v>
      </c>
      <c r="U2112" s="4">
        <f t="shared" si="393"/>
        <v>0</v>
      </c>
      <c r="V2112" s="4" t="str">
        <f t="shared" si="394"/>
        <v/>
      </c>
      <c r="W2112" s="18" t="str">
        <f>IF(V2112="","",VLOOKUP(L2112,日射量と図３!$A$4:$C$368,3,TRUE)*238.85/100)</f>
        <v/>
      </c>
      <c r="X2112" s="4" t="str">
        <f t="shared" si="395"/>
        <v/>
      </c>
      <c r="Y2112" s="4" t="str">
        <f t="shared" si="400"/>
        <v/>
      </c>
      <c r="Z2112" s="4" t="str">
        <f t="shared" si="401"/>
        <v/>
      </c>
      <c r="AA2112" s="4" t="str">
        <f>IF($V2112="","",IF(Y2112&lt;36,0,IF(AND(36&lt;=Y2112,Y2112&lt;71),VLOOKUP($W2112,日射量と図３!$E$6:$F$34,2,TRUE),IF(AND(71&lt;=Y2112,Y2112&lt;107),VLOOKUP($W2112,日射量と図３!$E$6:$G$34,3,TRUE),IF(AND(107&lt;=Y2112,Y2112&lt;143),VLOOKUP($W2112,日射量と図３!$E$6:$H$34,4,TRUE),VLOOKUP($W2112,日射量と図３!$E$6:$I$34,5,TRUE))))))</f>
        <v/>
      </c>
      <c r="AB2112" s="4" t="str">
        <f>IF($V2112="","",IF(Z2112&lt;36,0,IF(AND(36&lt;=Z2112,Z2112&lt;71),VLOOKUP($W2112,日射量と図３!$E$6:$F$34,2,TRUE),IF(AND(71&lt;=Z2112,Z2112&lt;107),VLOOKUP($W2112,日射量と図３!$E$6:$G$34,3,TRUE),IF(AND(107&lt;=Z2112,Z2112&lt;143),VLOOKUP($W2112,日射量と図３!$E$6:$H$34,4,TRUE),VLOOKUP($W2112,日射量と図３!$E$6:$I$34,5,TRUE))))))</f>
        <v/>
      </c>
      <c r="AC2112" s="382" t="str">
        <f t="shared" si="396"/>
        <v/>
      </c>
      <c r="AD2112" s="382" t="str">
        <f t="shared" si="397"/>
        <v/>
      </c>
    </row>
    <row r="2113" spans="11:30" ht="13.5" customHeight="1">
      <c r="K2113" s="4">
        <f t="shared" si="390"/>
        <v>8</v>
      </c>
      <c r="L2113" s="34">
        <v>43339</v>
      </c>
      <c r="M2113" s="4">
        <v>88</v>
      </c>
      <c r="N2113" s="4">
        <v>22</v>
      </c>
      <c r="O2113" s="31">
        <v>0.875</v>
      </c>
      <c r="P2113" s="35">
        <v>26.880000000000003</v>
      </c>
      <c r="Q2113" s="36">
        <f t="shared" si="391"/>
        <v>16</v>
      </c>
      <c r="R2113" s="4">
        <f t="shared" si="392"/>
        <v>0</v>
      </c>
      <c r="S2113" s="31">
        <f t="shared" si="398"/>
        <v>0.20906250000000001</v>
      </c>
      <c r="T2113" s="31">
        <f t="shared" si="399"/>
        <v>0.78918981481481476</v>
      </c>
      <c r="U2113" s="4">
        <f t="shared" si="393"/>
        <v>0</v>
      </c>
      <c r="V2113" s="4" t="str">
        <f t="shared" si="394"/>
        <v/>
      </c>
      <c r="W2113" s="18" t="str">
        <f>IF(V2113="","",VLOOKUP(L2113,日射量と図３!$A$4:$C$368,3,TRUE)*238.85/100)</f>
        <v/>
      </c>
      <c r="X2113" s="4" t="str">
        <f t="shared" si="395"/>
        <v/>
      </c>
      <c r="Y2113" s="4" t="str">
        <f t="shared" si="400"/>
        <v/>
      </c>
      <c r="Z2113" s="4" t="str">
        <f t="shared" si="401"/>
        <v/>
      </c>
      <c r="AA2113" s="4" t="str">
        <f>IF($V2113="","",IF(Y2113&lt;36,0,IF(AND(36&lt;=Y2113,Y2113&lt;71),VLOOKUP($W2113,日射量と図３!$E$6:$F$34,2,TRUE),IF(AND(71&lt;=Y2113,Y2113&lt;107),VLOOKUP($W2113,日射量と図３!$E$6:$G$34,3,TRUE),IF(AND(107&lt;=Y2113,Y2113&lt;143),VLOOKUP($W2113,日射量と図３!$E$6:$H$34,4,TRUE),VLOOKUP($W2113,日射量と図３!$E$6:$I$34,5,TRUE))))))</f>
        <v/>
      </c>
      <c r="AB2113" s="4" t="str">
        <f>IF($V2113="","",IF(Z2113&lt;36,0,IF(AND(36&lt;=Z2113,Z2113&lt;71),VLOOKUP($W2113,日射量と図３!$E$6:$F$34,2,TRUE),IF(AND(71&lt;=Z2113,Z2113&lt;107),VLOOKUP($W2113,日射量と図３!$E$6:$G$34,3,TRUE),IF(AND(107&lt;=Z2113,Z2113&lt;143),VLOOKUP($W2113,日射量と図３!$E$6:$H$34,4,TRUE),VLOOKUP($W2113,日射量と図３!$E$6:$I$34,5,TRUE))))))</f>
        <v/>
      </c>
      <c r="AC2113" s="382" t="str">
        <f t="shared" si="396"/>
        <v/>
      </c>
      <c r="AD2113" s="382" t="str">
        <f t="shared" si="397"/>
        <v/>
      </c>
    </row>
    <row r="2114" spans="11:30" ht="13.5" customHeight="1">
      <c r="K2114" s="4">
        <f t="shared" si="390"/>
        <v>8</v>
      </c>
      <c r="L2114" s="34">
        <v>43339</v>
      </c>
      <c r="M2114" s="4">
        <v>88</v>
      </c>
      <c r="N2114" s="4">
        <v>23</v>
      </c>
      <c r="O2114" s="31">
        <v>0.91666666666666663</v>
      </c>
      <c r="P2114" s="35">
        <v>26.370000000000005</v>
      </c>
      <c r="Q2114" s="36">
        <f t="shared" si="391"/>
        <v>13</v>
      </c>
      <c r="R2114" s="4">
        <f t="shared" si="392"/>
        <v>0</v>
      </c>
      <c r="S2114" s="31">
        <f t="shared" si="398"/>
        <v>0.20906250000000001</v>
      </c>
      <c r="T2114" s="31">
        <f t="shared" si="399"/>
        <v>0.78918981481481476</v>
      </c>
      <c r="U2114" s="4">
        <f t="shared" si="393"/>
        <v>0</v>
      </c>
      <c r="V2114" s="4" t="str">
        <f t="shared" si="394"/>
        <v/>
      </c>
      <c r="W2114" s="18" t="str">
        <f>IF(V2114="","",VLOOKUP(L2114,日射量と図３!$A$4:$C$368,3,TRUE)*238.85/100)</f>
        <v/>
      </c>
      <c r="X2114" s="4" t="str">
        <f t="shared" si="395"/>
        <v/>
      </c>
      <c r="Y2114" s="4" t="str">
        <f t="shared" si="400"/>
        <v/>
      </c>
      <c r="Z2114" s="4" t="str">
        <f t="shared" si="401"/>
        <v/>
      </c>
      <c r="AA2114" s="4" t="str">
        <f>IF($V2114="","",IF(Y2114&lt;36,0,IF(AND(36&lt;=Y2114,Y2114&lt;71),VLOOKUP($W2114,日射量と図３!$E$6:$F$34,2,TRUE),IF(AND(71&lt;=Y2114,Y2114&lt;107),VLOOKUP($W2114,日射量と図３!$E$6:$G$34,3,TRUE),IF(AND(107&lt;=Y2114,Y2114&lt;143),VLOOKUP($W2114,日射量と図３!$E$6:$H$34,4,TRUE),VLOOKUP($W2114,日射量と図３!$E$6:$I$34,5,TRUE))))))</f>
        <v/>
      </c>
      <c r="AB2114" s="4" t="str">
        <f>IF($V2114="","",IF(Z2114&lt;36,0,IF(AND(36&lt;=Z2114,Z2114&lt;71),VLOOKUP($W2114,日射量と図３!$E$6:$F$34,2,TRUE),IF(AND(71&lt;=Z2114,Z2114&lt;107),VLOOKUP($W2114,日射量と図３!$E$6:$G$34,3,TRUE),IF(AND(107&lt;=Z2114,Z2114&lt;143),VLOOKUP($W2114,日射量と図３!$E$6:$H$34,4,TRUE),VLOOKUP($W2114,日射量と図３!$E$6:$I$34,5,TRUE))))))</f>
        <v/>
      </c>
      <c r="AC2114" s="382" t="str">
        <f t="shared" si="396"/>
        <v/>
      </c>
      <c r="AD2114" s="382" t="str">
        <f t="shared" si="397"/>
        <v/>
      </c>
    </row>
    <row r="2115" spans="11:30" ht="13.5" customHeight="1">
      <c r="K2115" s="4">
        <f t="shared" si="390"/>
        <v>8</v>
      </c>
      <c r="L2115" s="34">
        <v>43339</v>
      </c>
      <c r="M2115" s="4">
        <v>88</v>
      </c>
      <c r="N2115" s="4">
        <v>24</v>
      </c>
      <c r="O2115" s="31">
        <v>0.95833333333333337</v>
      </c>
      <c r="P2115" s="35">
        <v>25.97</v>
      </c>
      <c r="Q2115" s="36">
        <f t="shared" si="391"/>
        <v>13</v>
      </c>
      <c r="R2115" s="4">
        <f t="shared" si="392"/>
        <v>0</v>
      </c>
      <c r="S2115" s="31">
        <f t="shared" si="398"/>
        <v>0.20906250000000001</v>
      </c>
      <c r="T2115" s="31">
        <f t="shared" si="399"/>
        <v>0.78918981481481476</v>
      </c>
      <c r="U2115" s="4">
        <f t="shared" si="393"/>
        <v>0</v>
      </c>
      <c r="V2115" s="4" t="str">
        <f t="shared" si="394"/>
        <v/>
      </c>
      <c r="W2115" s="18" t="str">
        <f>IF(V2115="","",VLOOKUP(L2115,日射量と図３!$A$4:$C$368,3,TRUE)*238.85/100)</f>
        <v/>
      </c>
      <c r="X2115" s="4" t="str">
        <f t="shared" si="395"/>
        <v/>
      </c>
      <c r="Y2115" s="4" t="str">
        <f t="shared" si="400"/>
        <v/>
      </c>
      <c r="Z2115" s="4" t="str">
        <f t="shared" si="401"/>
        <v/>
      </c>
      <c r="AA2115" s="4" t="str">
        <f>IF($V2115="","",IF(Y2115&lt;36,0,IF(AND(36&lt;=Y2115,Y2115&lt;71),VLOOKUP($W2115,日射量と図３!$E$6:$F$34,2,TRUE),IF(AND(71&lt;=Y2115,Y2115&lt;107),VLOOKUP($W2115,日射量と図３!$E$6:$G$34,3,TRUE),IF(AND(107&lt;=Y2115,Y2115&lt;143),VLOOKUP($W2115,日射量と図３!$E$6:$H$34,4,TRUE),VLOOKUP($W2115,日射量と図３!$E$6:$I$34,5,TRUE))))))</f>
        <v/>
      </c>
      <c r="AB2115" s="4" t="str">
        <f>IF($V2115="","",IF(Z2115&lt;36,0,IF(AND(36&lt;=Z2115,Z2115&lt;71),VLOOKUP($W2115,日射量と図３!$E$6:$F$34,2,TRUE),IF(AND(71&lt;=Z2115,Z2115&lt;107),VLOOKUP($W2115,日射量と図３!$E$6:$G$34,3,TRUE),IF(AND(107&lt;=Z2115,Z2115&lt;143),VLOOKUP($W2115,日射量と図３!$E$6:$H$34,4,TRUE),VLOOKUP($W2115,日射量と図３!$E$6:$I$34,5,TRUE))))))</f>
        <v/>
      </c>
      <c r="AC2115" s="382" t="str">
        <f t="shared" si="396"/>
        <v/>
      </c>
      <c r="AD2115" s="382" t="str">
        <f t="shared" si="397"/>
        <v/>
      </c>
    </row>
    <row r="2116" spans="11:30" ht="13.5" customHeight="1">
      <c r="K2116" s="4">
        <f t="shared" si="390"/>
        <v>8</v>
      </c>
      <c r="L2116" s="34">
        <v>43340</v>
      </c>
      <c r="M2116" s="4">
        <v>89</v>
      </c>
      <c r="N2116" s="4">
        <v>1</v>
      </c>
      <c r="O2116" s="31">
        <v>0</v>
      </c>
      <c r="P2116" s="35">
        <v>25.709999999999997</v>
      </c>
      <c r="Q2116" s="36">
        <f t="shared" si="391"/>
        <v>13</v>
      </c>
      <c r="R2116" s="4">
        <f t="shared" si="392"/>
        <v>0</v>
      </c>
      <c r="S2116" s="31">
        <f t="shared" si="398"/>
        <v>0.20906250000000001</v>
      </c>
      <c r="T2116" s="31">
        <f t="shared" si="399"/>
        <v>0.78918981481481476</v>
      </c>
      <c r="U2116" s="4">
        <f t="shared" si="393"/>
        <v>0</v>
      </c>
      <c r="V2116" s="4">
        <f t="shared" si="394"/>
        <v>0</v>
      </c>
      <c r="W2116" s="18">
        <f>IF(V2116="","",VLOOKUP(L2116,日射量と図３!$A$4:$C$368,3,TRUE)*238.85/100)</f>
        <v>35.827500000000001</v>
      </c>
      <c r="X2116" s="4">
        <f t="shared" si="395"/>
        <v>14</v>
      </c>
      <c r="Y2116" s="4">
        <f t="shared" si="400"/>
        <v>0</v>
      </c>
      <c r="Z2116" s="4">
        <f t="shared" si="401"/>
        <v>0</v>
      </c>
      <c r="AA2116" s="4">
        <f>IF($V2116="","",IF(Y2116&lt;36,0,IF(AND(36&lt;=Y2116,Y2116&lt;71),VLOOKUP($W2116,日射量と図３!$E$6:$F$34,2,TRUE),IF(AND(71&lt;=Y2116,Y2116&lt;107),VLOOKUP($W2116,日射量と図３!$E$6:$G$34,3,TRUE),IF(AND(107&lt;=Y2116,Y2116&lt;143),VLOOKUP($W2116,日射量と図３!$E$6:$H$34,4,TRUE),VLOOKUP($W2116,日射量と図３!$E$6:$I$34,5,TRUE))))))</f>
        <v>0</v>
      </c>
      <c r="AB2116" s="4">
        <f>IF($V2116="","",IF(Z2116&lt;36,0,IF(AND(36&lt;=Z2116,Z2116&lt;71),VLOOKUP($W2116,日射量と図３!$E$6:$F$34,2,TRUE),IF(AND(71&lt;=Z2116,Z2116&lt;107),VLOOKUP($W2116,日射量と図３!$E$6:$G$34,3,TRUE),IF(AND(107&lt;=Z2116,Z2116&lt;143),VLOOKUP($W2116,日射量と図３!$E$6:$H$34,4,TRUE),VLOOKUP($W2116,日射量と図３!$E$6:$I$34,5,TRUE))))))</f>
        <v>0</v>
      </c>
      <c r="AC2116" s="382">
        <f t="shared" si="396"/>
        <v>0</v>
      </c>
      <c r="AD2116" s="382">
        <f t="shared" si="397"/>
        <v>0</v>
      </c>
    </row>
    <row r="2117" spans="11:30" ht="13.5" customHeight="1">
      <c r="K2117" s="4">
        <f t="shared" ref="K2117:K2180" si="402">MONTH(L2117)</f>
        <v>8</v>
      </c>
      <c r="L2117" s="34">
        <v>43340</v>
      </c>
      <c r="M2117" s="4">
        <v>89</v>
      </c>
      <c r="N2117" s="4">
        <v>2</v>
      </c>
      <c r="O2117" s="31">
        <v>4.1666666666666664E-2</v>
      </c>
      <c r="P2117" s="35">
        <v>25.43</v>
      </c>
      <c r="Q2117" s="36">
        <f t="shared" ref="Q2117:Q2180" si="403">IF(O2117&lt;$B$15,$D$14,IF(O2117&lt;$B$16,$D$15,IF(O2117&lt;$B$17,$D$16,IF(O2117&lt;$B$18,$D$17,IF(O2117&lt;$B$19,$D$18,$D$19)))))</f>
        <v>13</v>
      </c>
      <c r="R2117" s="4">
        <f t="shared" ref="R2117:R2180" si="404">IF(Q2117-P2117&gt;0,Q2117-P2117,0)</f>
        <v>0</v>
      </c>
      <c r="S2117" s="31">
        <f t="shared" si="398"/>
        <v>0.20906250000000001</v>
      </c>
      <c r="T2117" s="31">
        <f t="shared" si="399"/>
        <v>0.78918981481481476</v>
      </c>
      <c r="U2117" s="4">
        <f t="shared" ref="U2117:U2180" si="405">IF(AND(S2117&lt;O2117,O2117&lt;T2117),R2117,0)</f>
        <v>0</v>
      </c>
      <c r="V2117" s="4" t="str">
        <f t="shared" ref="V2117:V2180" si="406">IF(N2117=1,SUM(U2117:U2140),"")</f>
        <v/>
      </c>
      <c r="W2117" s="18" t="str">
        <f>IF(V2117="","",VLOOKUP(L2117,日射量と図３!$A$4:$C$368,3,TRUE)*238.85/100)</f>
        <v/>
      </c>
      <c r="X2117" s="4" t="str">
        <f t="shared" ref="X2117:X2180" si="407">IF(V2117="","",VLOOKUP(K2117,$AF$38:$AJ$49,5,TRUE))</f>
        <v/>
      </c>
      <c r="Y2117" s="4" t="str">
        <f t="shared" si="400"/>
        <v/>
      </c>
      <c r="Z2117" s="4" t="str">
        <f t="shared" si="401"/>
        <v/>
      </c>
      <c r="AA2117" s="4" t="str">
        <f>IF($V2117="","",IF(Y2117&lt;36,0,IF(AND(36&lt;=Y2117,Y2117&lt;71),VLOOKUP($W2117,日射量と図３!$E$6:$F$34,2,TRUE),IF(AND(71&lt;=Y2117,Y2117&lt;107),VLOOKUP($W2117,日射量と図３!$E$6:$G$34,3,TRUE),IF(AND(107&lt;=Y2117,Y2117&lt;143),VLOOKUP($W2117,日射量と図３!$E$6:$H$34,4,TRUE),VLOOKUP($W2117,日射量と図３!$E$6:$I$34,5,TRUE))))))</f>
        <v/>
      </c>
      <c r="AB2117" s="4" t="str">
        <f>IF($V2117="","",IF(Z2117&lt;36,0,IF(AND(36&lt;=Z2117,Z2117&lt;71),VLOOKUP($W2117,日射量と図３!$E$6:$F$34,2,TRUE),IF(AND(71&lt;=Z2117,Z2117&lt;107),VLOOKUP($W2117,日射量と図３!$E$6:$G$34,3,TRUE),IF(AND(107&lt;=Z2117,Z2117&lt;143),VLOOKUP($W2117,日射量と図３!$E$6:$H$34,4,TRUE),VLOOKUP($W2117,日射量と図３!$E$6:$I$34,5,TRUE))))))</f>
        <v/>
      </c>
      <c r="AC2117" s="382" t="str">
        <f t="shared" si="396"/>
        <v/>
      </c>
      <c r="AD2117" s="382" t="str">
        <f t="shared" si="397"/>
        <v/>
      </c>
    </row>
    <row r="2118" spans="11:30" ht="13.5" customHeight="1">
      <c r="K2118" s="4">
        <f t="shared" si="402"/>
        <v>8</v>
      </c>
      <c r="L2118" s="34">
        <v>43340</v>
      </c>
      <c r="M2118" s="4">
        <v>89</v>
      </c>
      <c r="N2118" s="4">
        <v>3</v>
      </c>
      <c r="O2118" s="31">
        <v>8.3333333333333329E-2</v>
      </c>
      <c r="P2118" s="35">
        <v>25.060000000000002</v>
      </c>
      <c r="Q2118" s="36">
        <f t="shared" si="403"/>
        <v>13</v>
      </c>
      <c r="R2118" s="4">
        <f t="shared" si="404"/>
        <v>0</v>
      </c>
      <c r="S2118" s="31">
        <f t="shared" si="398"/>
        <v>0.20906250000000001</v>
      </c>
      <c r="T2118" s="31">
        <f t="shared" si="399"/>
        <v>0.78918981481481476</v>
      </c>
      <c r="U2118" s="4">
        <f t="shared" si="405"/>
        <v>0</v>
      </c>
      <c r="V2118" s="4" t="str">
        <f t="shared" si="406"/>
        <v/>
      </c>
      <c r="W2118" s="18" t="str">
        <f>IF(V2118="","",VLOOKUP(L2118,日射量と図３!$A$4:$C$368,3,TRUE)*238.85/100)</f>
        <v/>
      </c>
      <c r="X2118" s="4" t="str">
        <f t="shared" si="407"/>
        <v/>
      </c>
      <c r="Y2118" s="4" t="str">
        <f t="shared" si="400"/>
        <v/>
      </c>
      <c r="Z2118" s="4" t="str">
        <f t="shared" si="401"/>
        <v/>
      </c>
      <c r="AA2118" s="4" t="str">
        <f>IF($V2118="","",IF(Y2118&lt;36,0,IF(AND(36&lt;=Y2118,Y2118&lt;71),VLOOKUP($W2118,日射量と図３!$E$6:$F$34,2,TRUE),IF(AND(71&lt;=Y2118,Y2118&lt;107),VLOOKUP($W2118,日射量と図３!$E$6:$G$34,3,TRUE),IF(AND(107&lt;=Y2118,Y2118&lt;143),VLOOKUP($W2118,日射量と図３!$E$6:$H$34,4,TRUE),VLOOKUP($W2118,日射量と図３!$E$6:$I$34,5,TRUE))))))</f>
        <v/>
      </c>
      <c r="AB2118" s="4" t="str">
        <f>IF($V2118="","",IF(Z2118&lt;36,0,IF(AND(36&lt;=Z2118,Z2118&lt;71),VLOOKUP($W2118,日射量と図３!$E$6:$F$34,2,TRUE),IF(AND(71&lt;=Z2118,Z2118&lt;107),VLOOKUP($W2118,日射量と図３!$E$6:$G$34,3,TRUE),IF(AND(107&lt;=Z2118,Z2118&lt;143),VLOOKUP($W2118,日射量と図３!$E$6:$H$34,4,TRUE),VLOOKUP($W2118,日射量と図３!$E$6:$I$34,5,TRUE))))))</f>
        <v/>
      </c>
      <c r="AC2118" s="382" t="str">
        <f t="shared" si="396"/>
        <v/>
      </c>
      <c r="AD2118" s="382" t="str">
        <f t="shared" si="397"/>
        <v/>
      </c>
    </row>
    <row r="2119" spans="11:30" ht="13.5" customHeight="1">
      <c r="K2119" s="4">
        <f t="shared" si="402"/>
        <v>8</v>
      </c>
      <c r="L2119" s="34">
        <v>43340</v>
      </c>
      <c r="M2119" s="4">
        <v>89</v>
      </c>
      <c r="N2119" s="4">
        <v>4</v>
      </c>
      <c r="O2119" s="31">
        <v>0.125</v>
      </c>
      <c r="P2119" s="35">
        <v>24.690000000000005</v>
      </c>
      <c r="Q2119" s="36">
        <f t="shared" si="403"/>
        <v>13</v>
      </c>
      <c r="R2119" s="4">
        <f t="shared" si="404"/>
        <v>0</v>
      </c>
      <c r="S2119" s="31">
        <f t="shared" si="398"/>
        <v>0.20906250000000001</v>
      </c>
      <c r="T2119" s="31">
        <f t="shared" si="399"/>
        <v>0.78918981481481476</v>
      </c>
      <c r="U2119" s="4">
        <f t="shared" si="405"/>
        <v>0</v>
      </c>
      <c r="V2119" s="4" t="str">
        <f t="shared" si="406"/>
        <v/>
      </c>
      <c r="W2119" s="18" t="str">
        <f>IF(V2119="","",VLOOKUP(L2119,日射量と図３!$A$4:$C$368,3,TRUE)*238.85/100)</f>
        <v/>
      </c>
      <c r="X2119" s="4" t="str">
        <f t="shared" si="407"/>
        <v/>
      </c>
      <c r="Y2119" s="4" t="str">
        <f t="shared" si="400"/>
        <v/>
      </c>
      <c r="Z2119" s="4" t="str">
        <f t="shared" si="401"/>
        <v/>
      </c>
      <c r="AA2119" s="4" t="str">
        <f>IF($V2119="","",IF(Y2119&lt;36,0,IF(AND(36&lt;=Y2119,Y2119&lt;71),VLOOKUP($W2119,日射量と図３!$E$6:$F$34,2,TRUE),IF(AND(71&lt;=Y2119,Y2119&lt;107),VLOOKUP($W2119,日射量と図３!$E$6:$G$34,3,TRUE),IF(AND(107&lt;=Y2119,Y2119&lt;143),VLOOKUP($W2119,日射量と図３!$E$6:$H$34,4,TRUE),VLOOKUP($W2119,日射量と図３!$E$6:$I$34,5,TRUE))))))</f>
        <v/>
      </c>
      <c r="AB2119" s="4" t="str">
        <f>IF($V2119="","",IF(Z2119&lt;36,0,IF(AND(36&lt;=Z2119,Z2119&lt;71),VLOOKUP($W2119,日射量と図３!$E$6:$F$34,2,TRUE),IF(AND(71&lt;=Z2119,Z2119&lt;107),VLOOKUP($W2119,日射量と図３!$E$6:$G$34,3,TRUE),IF(AND(107&lt;=Z2119,Z2119&lt;143),VLOOKUP($W2119,日射量と図３!$E$6:$H$34,4,TRUE),VLOOKUP($W2119,日射量と図３!$E$6:$I$34,5,TRUE))))))</f>
        <v/>
      </c>
      <c r="AC2119" s="382" t="str">
        <f t="shared" si="396"/>
        <v/>
      </c>
      <c r="AD2119" s="382" t="str">
        <f t="shared" si="397"/>
        <v/>
      </c>
    </row>
    <row r="2120" spans="11:30" ht="13.5" customHeight="1">
      <c r="K2120" s="4">
        <f t="shared" si="402"/>
        <v>8</v>
      </c>
      <c r="L2120" s="34">
        <v>43340</v>
      </c>
      <c r="M2120" s="4">
        <v>89</v>
      </c>
      <c r="N2120" s="4">
        <v>5</v>
      </c>
      <c r="O2120" s="31">
        <v>0.16666666666666666</v>
      </c>
      <c r="P2120" s="35">
        <v>24.54</v>
      </c>
      <c r="Q2120" s="36">
        <f t="shared" si="403"/>
        <v>15</v>
      </c>
      <c r="R2120" s="4">
        <f t="shared" si="404"/>
        <v>0</v>
      </c>
      <c r="S2120" s="31">
        <f t="shared" si="398"/>
        <v>0.20906250000000001</v>
      </c>
      <c r="T2120" s="31">
        <f t="shared" si="399"/>
        <v>0.78918981481481476</v>
      </c>
      <c r="U2120" s="4">
        <f t="shared" si="405"/>
        <v>0</v>
      </c>
      <c r="V2120" s="4" t="str">
        <f t="shared" si="406"/>
        <v/>
      </c>
      <c r="W2120" s="18" t="str">
        <f>IF(V2120="","",VLOOKUP(L2120,日射量と図３!$A$4:$C$368,3,TRUE)*238.85/100)</f>
        <v/>
      </c>
      <c r="X2120" s="4" t="str">
        <f t="shared" si="407"/>
        <v/>
      </c>
      <c r="Y2120" s="4" t="str">
        <f t="shared" si="400"/>
        <v/>
      </c>
      <c r="Z2120" s="4" t="str">
        <f t="shared" si="401"/>
        <v/>
      </c>
      <c r="AA2120" s="4" t="str">
        <f>IF($V2120="","",IF(Y2120&lt;36,0,IF(AND(36&lt;=Y2120,Y2120&lt;71),VLOOKUP($W2120,日射量と図３!$E$6:$F$34,2,TRUE),IF(AND(71&lt;=Y2120,Y2120&lt;107),VLOOKUP($W2120,日射量と図３!$E$6:$G$34,3,TRUE),IF(AND(107&lt;=Y2120,Y2120&lt;143),VLOOKUP($W2120,日射量と図３!$E$6:$H$34,4,TRUE),VLOOKUP($W2120,日射量と図３!$E$6:$I$34,5,TRUE))))))</f>
        <v/>
      </c>
      <c r="AB2120" s="4" t="str">
        <f>IF($V2120="","",IF(Z2120&lt;36,0,IF(AND(36&lt;=Z2120,Z2120&lt;71),VLOOKUP($W2120,日射量と図３!$E$6:$F$34,2,TRUE),IF(AND(71&lt;=Z2120,Z2120&lt;107),VLOOKUP($W2120,日射量と図３!$E$6:$G$34,3,TRUE),IF(AND(107&lt;=Z2120,Z2120&lt;143),VLOOKUP($W2120,日射量と図３!$E$6:$H$34,4,TRUE),VLOOKUP($W2120,日射量と図３!$E$6:$I$34,5,TRUE))))))</f>
        <v/>
      </c>
      <c r="AC2120" s="382" t="str">
        <f t="shared" si="396"/>
        <v/>
      </c>
      <c r="AD2120" s="382" t="str">
        <f t="shared" si="397"/>
        <v/>
      </c>
    </row>
    <row r="2121" spans="11:30" ht="13.5" customHeight="1">
      <c r="K2121" s="4">
        <f t="shared" si="402"/>
        <v>8</v>
      </c>
      <c r="L2121" s="34">
        <v>43340</v>
      </c>
      <c r="M2121" s="4">
        <v>89</v>
      </c>
      <c r="N2121" s="4">
        <v>6</v>
      </c>
      <c r="O2121" s="31">
        <v>0.20833333333333334</v>
      </c>
      <c r="P2121" s="35">
        <v>24.32</v>
      </c>
      <c r="Q2121" s="36">
        <f t="shared" si="403"/>
        <v>15</v>
      </c>
      <c r="R2121" s="4">
        <f t="shared" si="404"/>
        <v>0</v>
      </c>
      <c r="S2121" s="31">
        <f t="shared" si="398"/>
        <v>0.20906250000000001</v>
      </c>
      <c r="T2121" s="31">
        <f t="shared" si="399"/>
        <v>0.78918981481481476</v>
      </c>
      <c r="U2121" s="4">
        <f t="shared" si="405"/>
        <v>0</v>
      </c>
      <c r="V2121" s="4" t="str">
        <f t="shared" si="406"/>
        <v/>
      </c>
      <c r="W2121" s="18" t="str">
        <f>IF(V2121="","",VLOOKUP(L2121,日射量と図３!$A$4:$C$368,3,TRUE)*238.85/100)</f>
        <v/>
      </c>
      <c r="X2121" s="4" t="str">
        <f t="shared" si="407"/>
        <v/>
      </c>
      <c r="Y2121" s="4" t="str">
        <f t="shared" si="400"/>
        <v/>
      </c>
      <c r="Z2121" s="4" t="str">
        <f t="shared" si="401"/>
        <v/>
      </c>
      <c r="AA2121" s="4" t="str">
        <f>IF($V2121="","",IF(Y2121&lt;36,0,IF(AND(36&lt;=Y2121,Y2121&lt;71),VLOOKUP($W2121,日射量と図３!$E$6:$F$34,2,TRUE),IF(AND(71&lt;=Y2121,Y2121&lt;107),VLOOKUP($W2121,日射量と図３!$E$6:$G$34,3,TRUE),IF(AND(107&lt;=Y2121,Y2121&lt;143),VLOOKUP($W2121,日射量と図３!$E$6:$H$34,4,TRUE),VLOOKUP($W2121,日射量と図３!$E$6:$I$34,5,TRUE))))))</f>
        <v/>
      </c>
      <c r="AB2121" s="4" t="str">
        <f>IF($V2121="","",IF(Z2121&lt;36,0,IF(AND(36&lt;=Z2121,Z2121&lt;71),VLOOKUP($W2121,日射量と図３!$E$6:$F$34,2,TRUE),IF(AND(71&lt;=Z2121,Z2121&lt;107),VLOOKUP($W2121,日射量と図３!$E$6:$G$34,3,TRUE),IF(AND(107&lt;=Z2121,Z2121&lt;143),VLOOKUP($W2121,日射量と図３!$E$6:$H$34,4,TRUE),VLOOKUP($W2121,日射量と図３!$E$6:$I$34,5,TRUE))))))</f>
        <v/>
      </c>
      <c r="AC2121" s="382" t="str">
        <f t="shared" si="396"/>
        <v/>
      </c>
      <c r="AD2121" s="382" t="str">
        <f t="shared" si="397"/>
        <v/>
      </c>
    </row>
    <row r="2122" spans="11:30" ht="13.5" customHeight="1">
      <c r="K2122" s="4">
        <f t="shared" si="402"/>
        <v>8</v>
      </c>
      <c r="L2122" s="34">
        <v>43340</v>
      </c>
      <c r="M2122" s="4">
        <v>89</v>
      </c>
      <c r="N2122" s="4">
        <v>7</v>
      </c>
      <c r="O2122" s="31">
        <v>0.25</v>
      </c>
      <c r="P2122" s="35">
        <v>24.44</v>
      </c>
      <c r="Q2122" s="36">
        <f t="shared" si="403"/>
        <v>15</v>
      </c>
      <c r="R2122" s="4">
        <f t="shared" si="404"/>
        <v>0</v>
      </c>
      <c r="S2122" s="31">
        <f t="shared" si="398"/>
        <v>0.20906250000000001</v>
      </c>
      <c r="T2122" s="31">
        <f t="shared" si="399"/>
        <v>0.78918981481481476</v>
      </c>
      <c r="U2122" s="4">
        <f t="shared" si="405"/>
        <v>0</v>
      </c>
      <c r="V2122" s="4" t="str">
        <f t="shared" si="406"/>
        <v/>
      </c>
      <c r="W2122" s="18" t="str">
        <f>IF(V2122="","",VLOOKUP(L2122,日射量と図３!$A$4:$C$368,3,TRUE)*238.85/100)</f>
        <v/>
      </c>
      <c r="X2122" s="4" t="str">
        <f t="shared" si="407"/>
        <v/>
      </c>
      <c r="Y2122" s="4" t="str">
        <f t="shared" si="400"/>
        <v/>
      </c>
      <c r="Z2122" s="4" t="str">
        <f t="shared" si="401"/>
        <v/>
      </c>
      <c r="AA2122" s="4" t="str">
        <f>IF($V2122="","",IF(Y2122&lt;36,0,IF(AND(36&lt;=Y2122,Y2122&lt;71),VLOOKUP($W2122,日射量と図３!$E$6:$F$34,2,TRUE),IF(AND(71&lt;=Y2122,Y2122&lt;107),VLOOKUP($W2122,日射量と図３!$E$6:$G$34,3,TRUE),IF(AND(107&lt;=Y2122,Y2122&lt;143),VLOOKUP($W2122,日射量と図３!$E$6:$H$34,4,TRUE),VLOOKUP($W2122,日射量と図３!$E$6:$I$34,5,TRUE))))))</f>
        <v/>
      </c>
      <c r="AB2122" s="4" t="str">
        <f>IF($V2122="","",IF(Z2122&lt;36,0,IF(AND(36&lt;=Z2122,Z2122&lt;71),VLOOKUP($W2122,日射量と図３!$E$6:$F$34,2,TRUE),IF(AND(71&lt;=Z2122,Z2122&lt;107),VLOOKUP($W2122,日射量と図３!$E$6:$G$34,3,TRUE),IF(AND(107&lt;=Z2122,Z2122&lt;143),VLOOKUP($W2122,日射量と図３!$E$6:$H$34,4,TRUE),VLOOKUP($W2122,日射量と図３!$E$6:$I$34,5,TRUE))))))</f>
        <v/>
      </c>
      <c r="AC2122" s="382" t="str">
        <f t="shared" si="396"/>
        <v/>
      </c>
      <c r="AD2122" s="382" t="str">
        <f t="shared" si="397"/>
        <v/>
      </c>
    </row>
    <row r="2123" spans="11:30" ht="13.5" customHeight="1">
      <c r="K2123" s="4">
        <f t="shared" si="402"/>
        <v>8</v>
      </c>
      <c r="L2123" s="34">
        <v>43340</v>
      </c>
      <c r="M2123" s="4">
        <v>89</v>
      </c>
      <c r="N2123" s="4">
        <v>8</v>
      </c>
      <c r="O2123" s="31">
        <v>0.29166666666666669</v>
      </c>
      <c r="P2123" s="35">
        <v>25.280000000000005</v>
      </c>
      <c r="Q2123" s="36">
        <f t="shared" si="403"/>
        <v>12</v>
      </c>
      <c r="R2123" s="4">
        <f t="shared" si="404"/>
        <v>0</v>
      </c>
      <c r="S2123" s="31">
        <f t="shared" si="398"/>
        <v>0.20906250000000001</v>
      </c>
      <c r="T2123" s="31">
        <f t="shared" si="399"/>
        <v>0.78918981481481476</v>
      </c>
      <c r="U2123" s="4">
        <f t="shared" si="405"/>
        <v>0</v>
      </c>
      <c r="V2123" s="4" t="str">
        <f t="shared" si="406"/>
        <v/>
      </c>
      <c r="W2123" s="18" t="str">
        <f>IF(V2123="","",VLOOKUP(L2123,日射量と図３!$A$4:$C$368,3,TRUE)*238.85/100)</f>
        <v/>
      </c>
      <c r="X2123" s="4" t="str">
        <f t="shared" si="407"/>
        <v/>
      </c>
      <c r="Y2123" s="4" t="str">
        <f t="shared" si="400"/>
        <v/>
      </c>
      <c r="Z2123" s="4" t="str">
        <f t="shared" si="401"/>
        <v/>
      </c>
      <c r="AA2123" s="4" t="str">
        <f>IF($V2123="","",IF(Y2123&lt;36,0,IF(AND(36&lt;=Y2123,Y2123&lt;71),VLOOKUP($W2123,日射量と図３!$E$6:$F$34,2,TRUE),IF(AND(71&lt;=Y2123,Y2123&lt;107),VLOOKUP($W2123,日射量と図３!$E$6:$G$34,3,TRUE),IF(AND(107&lt;=Y2123,Y2123&lt;143),VLOOKUP($W2123,日射量と図３!$E$6:$H$34,4,TRUE),VLOOKUP($W2123,日射量と図３!$E$6:$I$34,5,TRUE))))))</f>
        <v/>
      </c>
      <c r="AB2123" s="4" t="str">
        <f>IF($V2123="","",IF(Z2123&lt;36,0,IF(AND(36&lt;=Z2123,Z2123&lt;71),VLOOKUP($W2123,日射量と図３!$E$6:$F$34,2,TRUE),IF(AND(71&lt;=Z2123,Z2123&lt;107),VLOOKUP($W2123,日射量と図３!$E$6:$G$34,3,TRUE),IF(AND(107&lt;=Z2123,Z2123&lt;143),VLOOKUP($W2123,日射量と図３!$E$6:$H$34,4,TRUE),VLOOKUP($W2123,日射量と図３!$E$6:$I$34,5,TRUE))))))</f>
        <v/>
      </c>
      <c r="AC2123" s="382" t="str">
        <f t="shared" si="396"/>
        <v/>
      </c>
      <c r="AD2123" s="382" t="str">
        <f t="shared" si="397"/>
        <v/>
      </c>
    </row>
    <row r="2124" spans="11:30" ht="13.5" customHeight="1">
      <c r="K2124" s="4">
        <f t="shared" si="402"/>
        <v>8</v>
      </c>
      <c r="L2124" s="34">
        <v>43340</v>
      </c>
      <c r="M2124" s="4">
        <v>89</v>
      </c>
      <c r="N2124" s="4">
        <v>9</v>
      </c>
      <c r="O2124" s="31">
        <v>0.33333333333333331</v>
      </c>
      <c r="P2124" s="35">
        <v>26.060000000000002</v>
      </c>
      <c r="Q2124" s="36">
        <f t="shared" si="403"/>
        <v>12</v>
      </c>
      <c r="R2124" s="4">
        <f t="shared" si="404"/>
        <v>0</v>
      </c>
      <c r="S2124" s="31">
        <f t="shared" si="398"/>
        <v>0.20906250000000001</v>
      </c>
      <c r="T2124" s="31">
        <f t="shared" si="399"/>
        <v>0.78918981481481476</v>
      </c>
      <c r="U2124" s="4">
        <f t="shared" si="405"/>
        <v>0</v>
      </c>
      <c r="V2124" s="4" t="str">
        <f t="shared" si="406"/>
        <v/>
      </c>
      <c r="W2124" s="18" t="str">
        <f>IF(V2124="","",VLOOKUP(L2124,日射量と図３!$A$4:$C$368,3,TRUE)*238.85/100)</f>
        <v/>
      </c>
      <c r="X2124" s="4" t="str">
        <f t="shared" si="407"/>
        <v/>
      </c>
      <c r="Y2124" s="4" t="str">
        <f t="shared" si="400"/>
        <v/>
      </c>
      <c r="Z2124" s="4" t="str">
        <f t="shared" si="401"/>
        <v/>
      </c>
      <c r="AA2124" s="4" t="str">
        <f>IF($V2124="","",IF(Y2124&lt;36,0,IF(AND(36&lt;=Y2124,Y2124&lt;71),VLOOKUP($W2124,日射量と図３!$E$6:$F$34,2,TRUE),IF(AND(71&lt;=Y2124,Y2124&lt;107),VLOOKUP($W2124,日射量と図３!$E$6:$G$34,3,TRUE),IF(AND(107&lt;=Y2124,Y2124&lt;143),VLOOKUP($W2124,日射量と図３!$E$6:$H$34,4,TRUE),VLOOKUP($W2124,日射量と図３!$E$6:$I$34,5,TRUE))))))</f>
        <v/>
      </c>
      <c r="AB2124" s="4" t="str">
        <f>IF($V2124="","",IF(Z2124&lt;36,0,IF(AND(36&lt;=Z2124,Z2124&lt;71),VLOOKUP($W2124,日射量と図３!$E$6:$F$34,2,TRUE),IF(AND(71&lt;=Z2124,Z2124&lt;107),VLOOKUP($W2124,日射量と図３!$E$6:$G$34,3,TRUE),IF(AND(107&lt;=Z2124,Z2124&lt;143),VLOOKUP($W2124,日射量と図３!$E$6:$H$34,4,TRUE),VLOOKUP($W2124,日射量と図３!$E$6:$I$34,5,TRUE))))))</f>
        <v/>
      </c>
      <c r="AC2124" s="382" t="str">
        <f t="shared" si="396"/>
        <v/>
      </c>
      <c r="AD2124" s="382" t="str">
        <f t="shared" si="397"/>
        <v/>
      </c>
    </row>
    <row r="2125" spans="11:30" ht="13.5" customHeight="1">
      <c r="K2125" s="4">
        <f t="shared" si="402"/>
        <v>8</v>
      </c>
      <c r="L2125" s="34">
        <v>43340</v>
      </c>
      <c r="M2125" s="4">
        <v>89</v>
      </c>
      <c r="N2125" s="4">
        <v>10</v>
      </c>
      <c r="O2125" s="31">
        <v>0.375</v>
      </c>
      <c r="P2125" s="35">
        <v>26.910000000000004</v>
      </c>
      <c r="Q2125" s="36">
        <f t="shared" si="403"/>
        <v>12</v>
      </c>
      <c r="R2125" s="4">
        <f t="shared" si="404"/>
        <v>0</v>
      </c>
      <c r="S2125" s="31">
        <f t="shared" si="398"/>
        <v>0.20906250000000001</v>
      </c>
      <c r="T2125" s="31">
        <f t="shared" si="399"/>
        <v>0.78918981481481476</v>
      </c>
      <c r="U2125" s="4">
        <f t="shared" si="405"/>
        <v>0</v>
      </c>
      <c r="V2125" s="4" t="str">
        <f t="shared" si="406"/>
        <v/>
      </c>
      <c r="W2125" s="18" t="str">
        <f>IF(V2125="","",VLOOKUP(L2125,日射量と図３!$A$4:$C$368,3,TRUE)*238.85/100)</f>
        <v/>
      </c>
      <c r="X2125" s="4" t="str">
        <f t="shared" si="407"/>
        <v/>
      </c>
      <c r="Y2125" s="4" t="str">
        <f t="shared" si="400"/>
        <v/>
      </c>
      <c r="Z2125" s="4" t="str">
        <f t="shared" si="401"/>
        <v/>
      </c>
      <c r="AA2125" s="4" t="str">
        <f>IF($V2125="","",IF(Y2125&lt;36,0,IF(AND(36&lt;=Y2125,Y2125&lt;71),VLOOKUP($W2125,日射量と図３!$E$6:$F$34,2,TRUE),IF(AND(71&lt;=Y2125,Y2125&lt;107),VLOOKUP($W2125,日射量と図３!$E$6:$G$34,3,TRUE),IF(AND(107&lt;=Y2125,Y2125&lt;143),VLOOKUP($W2125,日射量と図３!$E$6:$H$34,4,TRUE),VLOOKUP($W2125,日射量と図３!$E$6:$I$34,5,TRUE))))))</f>
        <v/>
      </c>
      <c r="AB2125" s="4" t="str">
        <f>IF($V2125="","",IF(Z2125&lt;36,0,IF(AND(36&lt;=Z2125,Z2125&lt;71),VLOOKUP($W2125,日射量と図３!$E$6:$F$34,2,TRUE),IF(AND(71&lt;=Z2125,Z2125&lt;107),VLOOKUP($W2125,日射量と図３!$E$6:$G$34,3,TRUE),IF(AND(107&lt;=Z2125,Z2125&lt;143),VLOOKUP($W2125,日射量と図３!$E$6:$H$34,4,TRUE),VLOOKUP($W2125,日射量と図３!$E$6:$I$34,5,TRUE))))))</f>
        <v/>
      </c>
      <c r="AC2125" s="382" t="str">
        <f t="shared" si="396"/>
        <v/>
      </c>
      <c r="AD2125" s="382" t="str">
        <f t="shared" si="397"/>
        <v/>
      </c>
    </row>
    <row r="2126" spans="11:30" ht="13.5" customHeight="1">
      <c r="K2126" s="4">
        <f t="shared" si="402"/>
        <v>8</v>
      </c>
      <c r="L2126" s="34">
        <v>43340</v>
      </c>
      <c r="M2126" s="4">
        <v>89</v>
      </c>
      <c r="N2126" s="4">
        <v>11</v>
      </c>
      <c r="O2126" s="31">
        <v>0.41666666666666669</v>
      </c>
      <c r="P2126" s="35">
        <v>27.78</v>
      </c>
      <c r="Q2126" s="36">
        <f t="shared" si="403"/>
        <v>12</v>
      </c>
      <c r="R2126" s="4">
        <f t="shared" si="404"/>
        <v>0</v>
      </c>
      <c r="S2126" s="31">
        <f t="shared" si="398"/>
        <v>0.20906250000000001</v>
      </c>
      <c r="T2126" s="31">
        <f t="shared" si="399"/>
        <v>0.78918981481481476</v>
      </c>
      <c r="U2126" s="4">
        <f t="shared" si="405"/>
        <v>0</v>
      </c>
      <c r="V2126" s="4" t="str">
        <f t="shared" si="406"/>
        <v/>
      </c>
      <c r="W2126" s="18" t="str">
        <f>IF(V2126="","",VLOOKUP(L2126,日射量と図３!$A$4:$C$368,3,TRUE)*238.85/100)</f>
        <v/>
      </c>
      <c r="X2126" s="4" t="str">
        <f t="shared" si="407"/>
        <v/>
      </c>
      <c r="Y2126" s="4" t="str">
        <f t="shared" si="400"/>
        <v/>
      </c>
      <c r="Z2126" s="4" t="str">
        <f t="shared" si="401"/>
        <v/>
      </c>
      <c r="AA2126" s="4" t="str">
        <f>IF($V2126="","",IF(Y2126&lt;36,0,IF(AND(36&lt;=Y2126,Y2126&lt;71),VLOOKUP($W2126,日射量と図３!$E$6:$F$34,2,TRUE),IF(AND(71&lt;=Y2126,Y2126&lt;107),VLOOKUP($W2126,日射量と図３!$E$6:$G$34,3,TRUE),IF(AND(107&lt;=Y2126,Y2126&lt;143),VLOOKUP($W2126,日射量と図３!$E$6:$H$34,4,TRUE),VLOOKUP($W2126,日射量と図３!$E$6:$I$34,5,TRUE))))))</f>
        <v/>
      </c>
      <c r="AB2126" s="4" t="str">
        <f>IF($V2126="","",IF(Z2126&lt;36,0,IF(AND(36&lt;=Z2126,Z2126&lt;71),VLOOKUP($W2126,日射量と図３!$E$6:$F$34,2,TRUE),IF(AND(71&lt;=Z2126,Z2126&lt;107),VLOOKUP($W2126,日射量と図３!$E$6:$G$34,3,TRUE),IF(AND(107&lt;=Z2126,Z2126&lt;143),VLOOKUP($W2126,日射量と図３!$E$6:$H$34,4,TRUE),VLOOKUP($W2126,日射量と図３!$E$6:$I$34,5,TRUE))))))</f>
        <v/>
      </c>
      <c r="AC2126" s="382" t="str">
        <f t="shared" si="396"/>
        <v/>
      </c>
      <c r="AD2126" s="382" t="str">
        <f t="shared" si="397"/>
        <v/>
      </c>
    </row>
    <row r="2127" spans="11:30" ht="13.5" customHeight="1">
      <c r="K2127" s="4">
        <f t="shared" si="402"/>
        <v>8</v>
      </c>
      <c r="L2127" s="34">
        <v>43340</v>
      </c>
      <c r="M2127" s="4">
        <v>89</v>
      </c>
      <c r="N2127" s="4">
        <v>12</v>
      </c>
      <c r="O2127" s="31">
        <v>0.45833333333333331</v>
      </c>
      <c r="P2127" s="35">
        <v>28.65</v>
      </c>
      <c r="Q2127" s="36">
        <f t="shared" si="403"/>
        <v>12</v>
      </c>
      <c r="R2127" s="4">
        <f t="shared" si="404"/>
        <v>0</v>
      </c>
      <c r="S2127" s="31">
        <f t="shared" si="398"/>
        <v>0.20906250000000001</v>
      </c>
      <c r="T2127" s="31">
        <f t="shared" si="399"/>
        <v>0.78918981481481476</v>
      </c>
      <c r="U2127" s="4">
        <f t="shared" si="405"/>
        <v>0</v>
      </c>
      <c r="V2127" s="4" t="str">
        <f t="shared" si="406"/>
        <v/>
      </c>
      <c r="W2127" s="18" t="str">
        <f>IF(V2127="","",VLOOKUP(L2127,日射量と図３!$A$4:$C$368,3,TRUE)*238.85/100)</f>
        <v/>
      </c>
      <c r="X2127" s="4" t="str">
        <f t="shared" si="407"/>
        <v/>
      </c>
      <c r="Y2127" s="4" t="str">
        <f t="shared" si="400"/>
        <v/>
      </c>
      <c r="Z2127" s="4" t="str">
        <f t="shared" si="401"/>
        <v/>
      </c>
      <c r="AA2127" s="4" t="str">
        <f>IF($V2127="","",IF(Y2127&lt;36,0,IF(AND(36&lt;=Y2127,Y2127&lt;71),VLOOKUP($W2127,日射量と図３!$E$6:$F$34,2,TRUE),IF(AND(71&lt;=Y2127,Y2127&lt;107),VLOOKUP($W2127,日射量と図３!$E$6:$G$34,3,TRUE),IF(AND(107&lt;=Y2127,Y2127&lt;143),VLOOKUP($W2127,日射量と図３!$E$6:$H$34,4,TRUE),VLOOKUP($W2127,日射量と図３!$E$6:$I$34,5,TRUE))))))</f>
        <v/>
      </c>
      <c r="AB2127" s="4" t="str">
        <f>IF($V2127="","",IF(Z2127&lt;36,0,IF(AND(36&lt;=Z2127,Z2127&lt;71),VLOOKUP($W2127,日射量と図３!$E$6:$F$34,2,TRUE),IF(AND(71&lt;=Z2127,Z2127&lt;107),VLOOKUP($W2127,日射量と図３!$E$6:$G$34,3,TRUE),IF(AND(107&lt;=Z2127,Z2127&lt;143),VLOOKUP($W2127,日射量と図３!$E$6:$H$34,4,TRUE),VLOOKUP($W2127,日射量と図３!$E$6:$I$34,5,TRUE))))))</f>
        <v/>
      </c>
      <c r="AC2127" s="382" t="str">
        <f t="shared" ref="AC2127:AC2190" si="408">IF(V2127="","",IF((($AH$18*$AH$30*V2127*3600/1000000)/1000-AA2127*$AG$18*10*0.0000041868)&lt;=0,0,AA2127*$AG$18*10*0.0000041868))</f>
        <v/>
      </c>
      <c r="AD2127" s="382" t="str">
        <f t="shared" ref="AD2127:AD2190" si="409">IF(V2127="","",IF((($AH$19*$AH$30*V2127*3600/1000000)/1000-AB2127*$AG$19*10*0.0000041868)&lt;=0,0,AB2127*$AG$19*10*0.0000041868))</f>
        <v/>
      </c>
    </row>
    <row r="2128" spans="11:30" ht="13.5" customHeight="1">
      <c r="K2128" s="4">
        <f t="shared" si="402"/>
        <v>8</v>
      </c>
      <c r="L2128" s="34">
        <v>43340</v>
      </c>
      <c r="M2128" s="4">
        <v>89</v>
      </c>
      <c r="N2128" s="4">
        <v>13</v>
      </c>
      <c r="O2128" s="31">
        <v>0.5</v>
      </c>
      <c r="P2128" s="35">
        <v>29.509999999999998</v>
      </c>
      <c r="Q2128" s="36">
        <f t="shared" si="403"/>
        <v>12</v>
      </c>
      <c r="R2128" s="4">
        <f t="shared" si="404"/>
        <v>0</v>
      </c>
      <c r="S2128" s="31">
        <f t="shared" si="398"/>
        <v>0.20906250000000001</v>
      </c>
      <c r="T2128" s="31">
        <f t="shared" si="399"/>
        <v>0.78918981481481476</v>
      </c>
      <c r="U2128" s="4">
        <f t="shared" si="405"/>
        <v>0</v>
      </c>
      <c r="V2128" s="4" t="str">
        <f t="shared" si="406"/>
        <v/>
      </c>
      <c r="W2128" s="18" t="str">
        <f>IF(V2128="","",VLOOKUP(L2128,日射量と図３!$A$4:$C$368,3,TRUE)*238.85/100)</f>
        <v/>
      </c>
      <c r="X2128" s="4" t="str">
        <f t="shared" si="407"/>
        <v/>
      </c>
      <c r="Y2128" s="4" t="str">
        <f t="shared" si="400"/>
        <v/>
      </c>
      <c r="Z2128" s="4" t="str">
        <f t="shared" si="401"/>
        <v/>
      </c>
      <c r="AA2128" s="4" t="str">
        <f>IF($V2128="","",IF(Y2128&lt;36,0,IF(AND(36&lt;=Y2128,Y2128&lt;71),VLOOKUP($W2128,日射量と図３!$E$6:$F$34,2,TRUE),IF(AND(71&lt;=Y2128,Y2128&lt;107),VLOOKUP($W2128,日射量と図３!$E$6:$G$34,3,TRUE),IF(AND(107&lt;=Y2128,Y2128&lt;143),VLOOKUP($W2128,日射量と図３!$E$6:$H$34,4,TRUE),VLOOKUP($W2128,日射量と図３!$E$6:$I$34,5,TRUE))))))</f>
        <v/>
      </c>
      <c r="AB2128" s="4" t="str">
        <f>IF($V2128="","",IF(Z2128&lt;36,0,IF(AND(36&lt;=Z2128,Z2128&lt;71),VLOOKUP($W2128,日射量と図３!$E$6:$F$34,2,TRUE),IF(AND(71&lt;=Z2128,Z2128&lt;107),VLOOKUP($W2128,日射量と図３!$E$6:$G$34,3,TRUE),IF(AND(107&lt;=Z2128,Z2128&lt;143),VLOOKUP($W2128,日射量と図３!$E$6:$H$34,4,TRUE),VLOOKUP($W2128,日射量と図３!$E$6:$I$34,5,TRUE))))))</f>
        <v/>
      </c>
      <c r="AC2128" s="382" t="str">
        <f t="shared" si="408"/>
        <v/>
      </c>
      <c r="AD2128" s="382" t="str">
        <f t="shared" si="409"/>
        <v/>
      </c>
    </row>
    <row r="2129" spans="11:30" ht="13.5" customHeight="1">
      <c r="K2129" s="4">
        <f t="shared" si="402"/>
        <v>8</v>
      </c>
      <c r="L2129" s="34">
        <v>43340</v>
      </c>
      <c r="M2129" s="4">
        <v>89</v>
      </c>
      <c r="N2129" s="4">
        <v>14</v>
      </c>
      <c r="O2129" s="31">
        <v>0.54166666666666663</v>
      </c>
      <c r="P2129" s="35">
        <v>29.6</v>
      </c>
      <c r="Q2129" s="36">
        <f t="shared" si="403"/>
        <v>12</v>
      </c>
      <c r="R2129" s="4">
        <f t="shared" si="404"/>
        <v>0</v>
      </c>
      <c r="S2129" s="31">
        <f t="shared" si="398"/>
        <v>0.20906250000000001</v>
      </c>
      <c r="T2129" s="31">
        <f t="shared" si="399"/>
        <v>0.78918981481481476</v>
      </c>
      <c r="U2129" s="4">
        <f t="shared" si="405"/>
        <v>0</v>
      </c>
      <c r="V2129" s="4" t="str">
        <f t="shared" si="406"/>
        <v/>
      </c>
      <c r="W2129" s="18" t="str">
        <f>IF(V2129="","",VLOOKUP(L2129,日射量と図３!$A$4:$C$368,3,TRUE)*238.85/100)</f>
        <v/>
      </c>
      <c r="X2129" s="4" t="str">
        <f t="shared" si="407"/>
        <v/>
      </c>
      <c r="Y2129" s="4" t="str">
        <f t="shared" si="400"/>
        <v/>
      </c>
      <c r="Z2129" s="4" t="str">
        <f t="shared" si="401"/>
        <v/>
      </c>
      <c r="AA2129" s="4" t="str">
        <f>IF($V2129="","",IF(Y2129&lt;36,0,IF(AND(36&lt;=Y2129,Y2129&lt;71),VLOOKUP($W2129,日射量と図３!$E$6:$F$34,2,TRUE),IF(AND(71&lt;=Y2129,Y2129&lt;107),VLOOKUP($W2129,日射量と図３!$E$6:$G$34,3,TRUE),IF(AND(107&lt;=Y2129,Y2129&lt;143),VLOOKUP($W2129,日射量と図３!$E$6:$H$34,4,TRUE),VLOOKUP($W2129,日射量と図３!$E$6:$I$34,5,TRUE))))))</f>
        <v/>
      </c>
      <c r="AB2129" s="4" t="str">
        <f>IF($V2129="","",IF(Z2129&lt;36,0,IF(AND(36&lt;=Z2129,Z2129&lt;71),VLOOKUP($W2129,日射量と図３!$E$6:$F$34,2,TRUE),IF(AND(71&lt;=Z2129,Z2129&lt;107),VLOOKUP($W2129,日射量と図３!$E$6:$G$34,3,TRUE),IF(AND(107&lt;=Z2129,Z2129&lt;143),VLOOKUP($W2129,日射量と図３!$E$6:$H$34,4,TRUE),VLOOKUP($W2129,日射量と図３!$E$6:$I$34,5,TRUE))))))</f>
        <v/>
      </c>
      <c r="AC2129" s="382" t="str">
        <f t="shared" si="408"/>
        <v/>
      </c>
      <c r="AD2129" s="382" t="str">
        <f t="shared" si="409"/>
        <v/>
      </c>
    </row>
    <row r="2130" spans="11:30" ht="13.5" customHeight="1">
      <c r="K2130" s="4">
        <f t="shared" si="402"/>
        <v>8</v>
      </c>
      <c r="L2130" s="34">
        <v>43340</v>
      </c>
      <c r="M2130" s="4">
        <v>89</v>
      </c>
      <c r="N2130" s="4">
        <v>15</v>
      </c>
      <c r="O2130" s="31">
        <v>0.58333333333333337</v>
      </c>
      <c r="P2130" s="35">
        <v>29.74</v>
      </c>
      <c r="Q2130" s="36">
        <f t="shared" si="403"/>
        <v>12</v>
      </c>
      <c r="R2130" s="4">
        <f t="shared" si="404"/>
        <v>0</v>
      </c>
      <c r="S2130" s="31">
        <f t="shared" si="398"/>
        <v>0.20906250000000001</v>
      </c>
      <c r="T2130" s="31">
        <f t="shared" si="399"/>
        <v>0.78918981481481476</v>
      </c>
      <c r="U2130" s="4">
        <f t="shared" si="405"/>
        <v>0</v>
      </c>
      <c r="V2130" s="4" t="str">
        <f t="shared" si="406"/>
        <v/>
      </c>
      <c r="W2130" s="18" t="str">
        <f>IF(V2130="","",VLOOKUP(L2130,日射量と図３!$A$4:$C$368,3,TRUE)*238.85/100)</f>
        <v/>
      </c>
      <c r="X2130" s="4" t="str">
        <f t="shared" si="407"/>
        <v/>
      </c>
      <c r="Y2130" s="4" t="str">
        <f t="shared" si="400"/>
        <v/>
      </c>
      <c r="Z2130" s="4" t="str">
        <f t="shared" si="401"/>
        <v/>
      </c>
      <c r="AA2130" s="4" t="str">
        <f>IF($V2130="","",IF(Y2130&lt;36,0,IF(AND(36&lt;=Y2130,Y2130&lt;71),VLOOKUP($W2130,日射量と図３!$E$6:$F$34,2,TRUE),IF(AND(71&lt;=Y2130,Y2130&lt;107),VLOOKUP($W2130,日射量と図３!$E$6:$G$34,3,TRUE),IF(AND(107&lt;=Y2130,Y2130&lt;143),VLOOKUP($W2130,日射量と図３!$E$6:$H$34,4,TRUE),VLOOKUP($W2130,日射量と図３!$E$6:$I$34,5,TRUE))))))</f>
        <v/>
      </c>
      <c r="AB2130" s="4" t="str">
        <f>IF($V2130="","",IF(Z2130&lt;36,0,IF(AND(36&lt;=Z2130,Z2130&lt;71),VLOOKUP($W2130,日射量と図３!$E$6:$F$34,2,TRUE),IF(AND(71&lt;=Z2130,Z2130&lt;107),VLOOKUP($W2130,日射量と図３!$E$6:$G$34,3,TRUE),IF(AND(107&lt;=Z2130,Z2130&lt;143),VLOOKUP($W2130,日射量と図３!$E$6:$H$34,4,TRUE),VLOOKUP($W2130,日射量と図３!$E$6:$I$34,5,TRUE))))))</f>
        <v/>
      </c>
      <c r="AC2130" s="382" t="str">
        <f t="shared" si="408"/>
        <v/>
      </c>
      <c r="AD2130" s="382" t="str">
        <f t="shared" si="409"/>
        <v/>
      </c>
    </row>
    <row r="2131" spans="11:30" ht="13.5" customHeight="1">
      <c r="K2131" s="4">
        <f t="shared" si="402"/>
        <v>8</v>
      </c>
      <c r="L2131" s="34">
        <v>43340</v>
      </c>
      <c r="M2131" s="4">
        <v>89</v>
      </c>
      <c r="N2131" s="4">
        <v>16</v>
      </c>
      <c r="O2131" s="31">
        <v>0.625</v>
      </c>
      <c r="P2131" s="35">
        <v>29.810000000000002</v>
      </c>
      <c r="Q2131" s="36">
        <f t="shared" si="403"/>
        <v>16</v>
      </c>
      <c r="R2131" s="4">
        <f t="shared" si="404"/>
        <v>0</v>
      </c>
      <c r="S2131" s="31">
        <f t="shared" si="398"/>
        <v>0.20906250000000001</v>
      </c>
      <c r="T2131" s="31">
        <f t="shared" si="399"/>
        <v>0.78918981481481476</v>
      </c>
      <c r="U2131" s="4">
        <f t="shared" si="405"/>
        <v>0</v>
      </c>
      <c r="V2131" s="4" t="str">
        <f t="shared" si="406"/>
        <v/>
      </c>
      <c r="W2131" s="18" t="str">
        <f>IF(V2131="","",VLOOKUP(L2131,日射量と図３!$A$4:$C$368,3,TRUE)*238.85/100)</f>
        <v/>
      </c>
      <c r="X2131" s="4" t="str">
        <f t="shared" si="407"/>
        <v/>
      </c>
      <c r="Y2131" s="4" t="str">
        <f t="shared" si="400"/>
        <v/>
      </c>
      <c r="Z2131" s="4" t="str">
        <f t="shared" si="401"/>
        <v/>
      </c>
      <c r="AA2131" s="4" t="str">
        <f>IF($V2131="","",IF(Y2131&lt;36,0,IF(AND(36&lt;=Y2131,Y2131&lt;71),VLOOKUP($W2131,日射量と図３!$E$6:$F$34,2,TRUE),IF(AND(71&lt;=Y2131,Y2131&lt;107),VLOOKUP($W2131,日射量と図３!$E$6:$G$34,3,TRUE),IF(AND(107&lt;=Y2131,Y2131&lt;143),VLOOKUP($W2131,日射量と図３!$E$6:$H$34,4,TRUE),VLOOKUP($W2131,日射量と図３!$E$6:$I$34,5,TRUE))))))</f>
        <v/>
      </c>
      <c r="AB2131" s="4" t="str">
        <f>IF($V2131="","",IF(Z2131&lt;36,0,IF(AND(36&lt;=Z2131,Z2131&lt;71),VLOOKUP($W2131,日射量と図３!$E$6:$F$34,2,TRUE),IF(AND(71&lt;=Z2131,Z2131&lt;107),VLOOKUP($W2131,日射量と図３!$E$6:$G$34,3,TRUE),IF(AND(107&lt;=Z2131,Z2131&lt;143),VLOOKUP($W2131,日射量と図３!$E$6:$H$34,4,TRUE),VLOOKUP($W2131,日射量と図３!$E$6:$I$34,5,TRUE))))))</f>
        <v/>
      </c>
      <c r="AC2131" s="382" t="str">
        <f t="shared" si="408"/>
        <v/>
      </c>
      <c r="AD2131" s="382" t="str">
        <f t="shared" si="409"/>
        <v/>
      </c>
    </row>
    <row r="2132" spans="11:30" ht="13.5" customHeight="1">
      <c r="K2132" s="4">
        <f t="shared" si="402"/>
        <v>8</v>
      </c>
      <c r="L2132" s="34">
        <v>43340</v>
      </c>
      <c r="M2132" s="4">
        <v>89</v>
      </c>
      <c r="N2132" s="4">
        <v>17</v>
      </c>
      <c r="O2132" s="31">
        <v>0.66666666666666663</v>
      </c>
      <c r="P2132" s="35">
        <v>29.429999999999996</v>
      </c>
      <c r="Q2132" s="36">
        <f t="shared" si="403"/>
        <v>16</v>
      </c>
      <c r="R2132" s="4">
        <f t="shared" si="404"/>
        <v>0</v>
      </c>
      <c r="S2132" s="31">
        <f t="shared" si="398"/>
        <v>0.20906250000000001</v>
      </c>
      <c r="T2132" s="31">
        <f t="shared" si="399"/>
        <v>0.78918981481481476</v>
      </c>
      <c r="U2132" s="4">
        <f t="shared" si="405"/>
        <v>0</v>
      </c>
      <c r="V2132" s="4" t="str">
        <f t="shared" si="406"/>
        <v/>
      </c>
      <c r="W2132" s="18" t="str">
        <f>IF(V2132="","",VLOOKUP(L2132,日射量と図３!$A$4:$C$368,3,TRUE)*238.85/100)</f>
        <v/>
      </c>
      <c r="X2132" s="4" t="str">
        <f t="shared" si="407"/>
        <v/>
      </c>
      <c r="Y2132" s="4" t="str">
        <f t="shared" si="400"/>
        <v/>
      </c>
      <c r="Z2132" s="4" t="str">
        <f t="shared" si="401"/>
        <v/>
      </c>
      <c r="AA2132" s="4" t="str">
        <f>IF($V2132="","",IF(Y2132&lt;36,0,IF(AND(36&lt;=Y2132,Y2132&lt;71),VLOOKUP($W2132,日射量と図３!$E$6:$F$34,2,TRUE),IF(AND(71&lt;=Y2132,Y2132&lt;107),VLOOKUP($W2132,日射量と図３!$E$6:$G$34,3,TRUE),IF(AND(107&lt;=Y2132,Y2132&lt;143),VLOOKUP($W2132,日射量と図３!$E$6:$H$34,4,TRUE),VLOOKUP($W2132,日射量と図３!$E$6:$I$34,5,TRUE))))))</f>
        <v/>
      </c>
      <c r="AB2132" s="4" t="str">
        <f>IF($V2132="","",IF(Z2132&lt;36,0,IF(AND(36&lt;=Z2132,Z2132&lt;71),VLOOKUP($W2132,日射量と図３!$E$6:$F$34,2,TRUE),IF(AND(71&lt;=Z2132,Z2132&lt;107),VLOOKUP($W2132,日射量と図３!$E$6:$G$34,3,TRUE),IF(AND(107&lt;=Z2132,Z2132&lt;143),VLOOKUP($W2132,日射量と図３!$E$6:$H$34,4,TRUE),VLOOKUP($W2132,日射量と図３!$E$6:$I$34,5,TRUE))))))</f>
        <v/>
      </c>
      <c r="AC2132" s="382" t="str">
        <f t="shared" si="408"/>
        <v/>
      </c>
      <c r="AD2132" s="382" t="str">
        <f t="shared" si="409"/>
        <v/>
      </c>
    </row>
    <row r="2133" spans="11:30" ht="13.5" customHeight="1">
      <c r="K2133" s="4">
        <f t="shared" si="402"/>
        <v>8</v>
      </c>
      <c r="L2133" s="34">
        <v>43340</v>
      </c>
      <c r="M2133" s="4">
        <v>89</v>
      </c>
      <c r="N2133" s="4">
        <v>18</v>
      </c>
      <c r="O2133" s="31">
        <v>0.70833333333333337</v>
      </c>
      <c r="P2133" s="35">
        <v>28.85</v>
      </c>
      <c r="Q2133" s="36">
        <f t="shared" si="403"/>
        <v>16</v>
      </c>
      <c r="R2133" s="4">
        <f t="shared" si="404"/>
        <v>0</v>
      </c>
      <c r="S2133" s="31">
        <f t="shared" ref="S2133:S2196" si="410">VLOOKUP(K2133,$AF$38:$AH$49,2,TRUE)</f>
        <v>0.20906250000000001</v>
      </c>
      <c r="T2133" s="31">
        <f t="shared" ref="T2133:T2196" si="411">VLOOKUP(K2133,$AF$38:$AH$49,3,TRUE)</f>
        <v>0.78918981481481476</v>
      </c>
      <c r="U2133" s="4">
        <f t="shared" si="405"/>
        <v>0</v>
      </c>
      <c r="V2133" s="4" t="str">
        <f t="shared" si="406"/>
        <v/>
      </c>
      <c r="W2133" s="18" t="str">
        <f>IF(V2133="","",VLOOKUP(L2133,日射量と図３!$A$4:$C$368,3,TRUE)*238.85/100)</f>
        <v/>
      </c>
      <c r="X2133" s="4" t="str">
        <f t="shared" si="407"/>
        <v/>
      </c>
      <c r="Y2133" s="4" t="str">
        <f t="shared" si="400"/>
        <v/>
      </c>
      <c r="Z2133" s="4" t="str">
        <f t="shared" si="401"/>
        <v/>
      </c>
      <c r="AA2133" s="4" t="str">
        <f>IF($V2133="","",IF(Y2133&lt;36,0,IF(AND(36&lt;=Y2133,Y2133&lt;71),VLOOKUP($W2133,日射量と図３!$E$6:$F$34,2,TRUE),IF(AND(71&lt;=Y2133,Y2133&lt;107),VLOOKUP($W2133,日射量と図３!$E$6:$G$34,3,TRUE),IF(AND(107&lt;=Y2133,Y2133&lt;143),VLOOKUP($W2133,日射量と図３!$E$6:$H$34,4,TRUE),VLOOKUP($W2133,日射量と図３!$E$6:$I$34,5,TRUE))))))</f>
        <v/>
      </c>
      <c r="AB2133" s="4" t="str">
        <f>IF($V2133="","",IF(Z2133&lt;36,0,IF(AND(36&lt;=Z2133,Z2133&lt;71),VLOOKUP($W2133,日射量と図３!$E$6:$F$34,2,TRUE),IF(AND(71&lt;=Z2133,Z2133&lt;107),VLOOKUP($W2133,日射量と図３!$E$6:$G$34,3,TRUE),IF(AND(107&lt;=Z2133,Z2133&lt;143),VLOOKUP($W2133,日射量と図３!$E$6:$H$34,4,TRUE),VLOOKUP($W2133,日射量と図３!$E$6:$I$34,5,TRUE))))))</f>
        <v/>
      </c>
      <c r="AC2133" s="382" t="str">
        <f t="shared" si="408"/>
        <v/>
      </c>
      <c r="AD2133" s="382" t="str">
        <f t="shared" si="409"/>
        <v/>
      </c>
    </row>
    <row r="2134" spans="11:30" ht="13.5" customHeight="1">
      <c r="K2134" s="4">
        <f t="shared" si="402"/>
        <v>8</v>
      </c>
      <c r="L2134" s="34">
        <v>43340</v>
      </c>
      <c r="M2134" s="4">
        <v>89</v>
      </c>
      <c r="N2134" s="4">
        <v>19</v>
      </c>
      <c r="O2134" s="31">
        <v>0.75</v>
      </c>
      <c r="P2134" s="35">
        <v>28.23</v>
      </c>
      <c r="Q2134" s="36">
        <f t="shared" si="403"/>
        <v>16</v>
      </c>
      <c r="R2134" s="4">
        <f t="shared" si="404"/>
        <v>0</v>
      </c>
      <c r="S2134" s="31">
        <f t="shared" si="410"/>
        <v>0.20906250000000001</v>
      </c>
      <c r="T2134" s="31">
        <f t="shared" si="411"/>
        <v>0.78918981481481476</v>
      </c>
      <c r="U2134" s="4">
        <f t="shared" si="405"/>
        <v>0</v>
      </c>
      <c r="V2134" s="4" t="str">
        <f t="shared" si="406"/>
        <v/>
      </c>
      <c r="W2134" s="18" t="str">
        <f>IF(V2134="","",VLOOKUP(L2134,日射量と図３!$A$4:$C$368,3,TRUE)*238.85/100)</f>
        <v/>
      </c>
      <c r="X2134" s="4" t="str">
        <f t="shared" si="407"/>
        <v/>
      </c>
      <c r="Y2134" s="4" t="str">
        <f t="shared" si="400"/>
        <v/>
      </c>
      <c r="Z2134" s="4" t="str">
        <f t="shared" si="401"/>
        <v/>
      </c>
      <c r="AA2134" s="4" t="str">
        <f>IF($V2134="","",IF(Y2134&lt;36,0,IF(AND(36&lt;=Y2134,Y2134&lt;71),VLOOKUP($W2134,日射量と図３!$E$6:$F$34,2,TRUE),IF(AND(71&lt;=Y2134,Y2134&lt;107),VLOOKUP($W2134,日射量と図３!$E$6:$G$34,3,TRUE),IF(AND(107&lt;=Y2134,Y2134&lt;143),VLOOKUP($W2134,日射量と図３!$E$6:$H$34,4,TRUE),VLOOKUP($W2134,日射量と図３!$E$6:$I$34,5,TRUE))))))</f>
        <v/>
      </c>
      <c r="AB2134" s="4" t="str">
        <f>IF($V2134="","",IF(Z2134&lt;36,0,IF(AND(36&lt;=Z2134,Z2134&lt;71),VLOOKUP($W2134,日射量と図３!$E$6:$F$34,2,TRUE),IF(AND(71&lt;=Z2134,Z2134&lt;107),VLOOKUP($W2134,日射量と図３!$E$6:$G$34,3,TRUE),IF(AND(107&lt;=Z2134,Z2134&lt;143),VLOOKUP($W2134,日射量と図３!$E$6:$H$34,4,TRUE),VLOOKUP($W2134,日射量と図３!$E$6:$I$34,5,TRUE))))))</f>
        <v/>
      </c>
      <c r="AC2134" s="382" t="str">
        <f t="shared" si="408"/>
        <v/>
      </c>
      <c r="AD2134" s="382" t="str">
        <f t="shared" si="409"/>
        <v/>
      </c>
    </row>
    <row r="2135" spans="11:30" ht="13.5" customHeight="1">
      <c r="K2135" s="4">
        <f t="shared" si="402"/>
        <v>8</v>
      </c>
      <c r="L2135" s="34">
        <v>43340</v>
      </c>
      <c r="M2135" s="4">
        <v>89</v>
      </c>
      <c r="N2135" s="4">
        <v>20</v>
      </c>
      <c r="O2135" s="31">
        <v>0.79166666666666663</v>
      </c>
      <c r="P2135" s="35">
        <v>27.559999999999995</v>
      </c>
      <c r="Q2135" s="36">
        <f t="shared" si="403"/>
        <v>16</v>
      </c>
      <c r="R2135" s="4">
        <f t="shared" si="404"/>
        <v>0</v>
      </c>
      <c r="S2135" s="31">
        <f t="shared" si="410"/>
        <v>0.20906250000000001</v>
      </c>
      <c r="T2135" s="31">
        <f t="shared" si="411"/>
        <v>0.78918981481481476</v>
      </c>
      <c r="U2135" s="4">
        <f t="shared" si="405"/>
        <v>0</v>
      </c>
      <c r="V2135" s="4" t="str">
        <f t="shared" si="406"/>
        <v/>
      </c>
      <c r="W2135" s="18" t="str">
        <f>IF(V2135="","",VLOOKUP(L2135,日射量と図３!$A$4:$C$368,3,TRUE)*238.85/100)</f>
        <v/>
      </c>
      <c r="X2135" s="4" t="str">
        <f t="shared" si="407"/>
        <v/>
      </c>
      <c r="Y2135" s="4" t="str">
        <f t="shared" si="400"/>
        <v/>
      </c>
      <c r="Z2135" s="4" t="str">
        <f t="shared" si="401"/>
        <v/>
      </c>
      <c r="AA2135" s="4" t="str">
        <f>IF($V2135="","",IF(Y2135&lt;36,0,IF(AND(36&lt;=Y2135,Y2135&lt;71),VLOOKUP($W2135,日射量と図３!$E$6:$F$34,2,TRUE),IF(AND(71&lt;=Y2135,Y2135&lt;107),VLOOKUP($W2135,日射量と図３!$E$6:$G$34,3,TRUE),IF(AND(107&lt;=Y2135,Y2135&lt;143),VLOOKUP($W2135,日射量と図３!$E$6:$H$34,4,TRUE),VLOOKUP($W2135,日射量と図３!$E$6:$I$34,5,TRUE))))))</f>
        <v/>
      </c>
      <c r="AB2135" s="4" t="str">
        <f>IF($V2135="","",IF(Z2135&lt;36,0,IF(AND(36&lt;=Z2135,Z2135&lt;71),VLOOKUP($W2135,日射量と図３!$E$6:$F$34,2,TRUE),IF(AND(71&lt;=Z2135,Z2135&lt;107),VLOOKUP($W2135,日射量と図３!$E$6:$G$34,3,TRUE),IF(AND(107&lt;=Z2135,Z2135&lt;143),VLOOKUP($W2135,日射量と図３!$E$6:$H$34,4,TRUE),VLOOKUP($W2135,日射量と図３!$E$6:$I$34,5,TRUE))))))</f>
        <v/>
      </c>
      <c r="AC2135" s="382" t="str">
        <f t="shared" si="408"/>
        <v/>
      </c>
      <c r="AD2135" s="382" t="str">
        <f t="shared" si="409"/>
        <v/>
      </c>
    </row>
    <row r="2136" spans="11:30" ht="13.5" customHeight="1">
      <c r="K2136" s="4">
        <f t="shared" si="402"/>
        <v>8</v>
      </c>
      <c r="L2136" s="34">
        <v>43340</v>
      </c>
      <c r="M2136" s="4">
        <v>89</v>
      </c>
      <c r="N2136" s="4">
        <v>21</v>
      </c>
      <c r="O2136" s="31">
        <v>0.83333333333333337</v>
      </c>
      <c r="P2136" s="35">
        <v>26.9</v>
      </c>
      <c r="Q2136" s="36">
        <f t="shared" si="403"/>
        <v>16</v>
      </c>
      <c r="R2136" s="4">
        <f t="shared" si="404"/>
        <v>0</v>
      </c>
      <c r="S2136" s="31">
        <f t="shared" si="410"/>
        <v>0.20906250000000001</v>
      </c>
      <c r="T2136" s="31">
        <f t="shared" si="411"/>
        <v>0.78918981481481476</v>
      </c>
      <c r="U2136" s="4">
        <f t="shared" si="405"/>
        <v>0</v>
      </c>
      <c r="V2136" s="4" t="str">
        <f t="shared" si="406"/>
        <v/>
      </c>
      <c r="W2136" s="18" t="str">
        <f>IF(V2136="","",VLOOKUP(L2136,日射量と図３!$A$4:$C$368,3,TRUE)*238.85/100)</f>
        <v/>
      </c>
      <c r="X2136" s="4" t="str">
        <f t="shared" si="407"/>
        <v/>
      </c>
      <c r="Y2136" s="4" t="str">
        <f t="shared" si="400"/>
        <v/>
      </c>
      <c r="Z2136" s="4" t="str">
        <f t="shared" si="401"/>
        <v/>
      </c>
      <c r="AA2136" s="4" t="str">
        <f>IF($V2136="","",IF(Y2136&lt;36,0,IF(AND(36&lt;=Y2136,Y2136&lt;71),VLOOKUP($W2136,日射量と図３!$E$6:$F$34,2,TRUE),IF(AND(71&lt;=Y2136,Y2136&lt;107),VLOOKUP($W2136,日射量と図３!$E$6:$G$34,3,TRUE),IF(AND(107&lt;=Y2136,Y2136&lt;143),VLOOKUP($W2136,日射量と図３!$E$6:$H$34,4,TRUE),VLOOKUP($W2136,日射量と図３!$E$6:$I$34,5,TRUE))))))</f>
        <v/>
      </c>
      <c r="AB2136" s="4" t="str">
        <f>IF($V2136="","",IF(Z2136&lt;36,0,IF(AND(36&lt;=Z2136,Z2136&lt;71),VLOOKUP($W2136,日射量と図３!$E$6:$F$34,2,TRUE),IF(AND(71&lt;=Z2136,Z2136&lt;107),VLOOKUP($W2136,日射量と図３!$E$6:$G$34,3,TRUE),IF(AND(107&lt;=Z2136,Z2136&lt;143),VLOOKUP($W2136,日射量と図３!$E$6:$H$34,4,TRUE),VLOOKUP($W2136,日射量と図３!$E$6:$I$34,5,TRUE))))))</f>
        <v/>
      </c>
      <c r="AC2136" s="382" t="str">
        <f t="shared" si="408"/>
        <v/>
      </c>
      <c r="AD2136" s="382" t="str">
        <f t="shared" si="409"/>
        <v/>
      </c>
    </row>
    <row r="2137" spans="11:30" ht="13.5" customHeight="1">
      <c r="K2137" s="4">
        <f t="shared" si="402"/>
        <v>8</v>
      </c>
      <c r="L2137" s="34">
        <v>43340</v>
      </c>
      <c r="M2137" s="4">
        <v>89</v>
      </c>
      <c r="N2137" s="4">
        <v>22</v>
      </c>
      <c r="O2137" s="31">
        <v>0.875</v>
      </c>
      <c r="P2137" s="35">
        <v>26.380000000000003</v>
      </c>
      <c r="Q2137" s="36">
        <f t="shared" si="403"/>
        <v>16</v>
      </c>
      <c r="R2137" s="4">
        <f t="shared" si="404"/>
        <v>0</v>
      </c>
      <c r="S2137" s="31">
        <f t="shared" si="410"/>
        <v>0.20906250000000001</v>
      </c>
      <c r="T2137" s="31">
        <f t="shared" si="411"/>
        <v>0.78918981481481476</v>
      </c>
      <c r="U2137" s="4">
        <f t="shared" si="405"/>
        <v>0</v>
      </c>
      <c r="V2137" s="4" t="str">
        <f t="shared" si="406"/>
        <v/>
      </c>
      <c r="W2137" s="18" t="str">
        <f>IF(V2137="","",VLOOKUP(L2137,日射量と図３!$A$4:$C$368,3,TRUE)*238.85/100)</f>
        <v/>
      </c>
      <c r="X2137" s="4" t="str">
        <f t="shared" si="407"/>
        <v/>
      </c>
      <c r="Y2137" s="4" t="str">
        <f t="shared" si="400"/>
        <v/>
      </c>
      <c r="Z2137" s="4" t="str">
        <f t="shared" si="401"/>
        <v/>
      </c>
      <c r="AA2137" s="4" t="str">
        <f>IF($V2137="","",IF(Y2137&lt;36,0,IF(AND(36&lt;=Y2137,Y2137&lt;71),VLOOKUP($W2137,日射量と図３!$E$6:$F$34,2,TRUE),IF(AND(71&lt;=Y2137,Y2137&lt;107),VLOOKUP($W2137,日射量と図３!$E$6:$G$34,3,TRUE),IF(AND(107&lt;=Y2137,Y2137&lt;143),VLOOKUP($W2137,日射量と図３!$E$6:$H$34,4,TRUE),VLOOKUP($W2137,日射量と図３!$E$6:$I$34,5,TRUE))))))</f>
        <v/>
      </c>
      <c r="AB2137" s="4" t="str">
        <f>IF($V2137="","",IF(Z2137&lt;36,0,IF(AND(36&lt;=Z2137,Z2137&lt;71),VLOOKUP($W2137,日射量と図３!$E$6:$F$34,2,TRUE),IF(AND(71&lt;=Z2137,Z2137&lt;107),VLOOKUP($W2137,日射量と図３!$E$6:$G$34,3,TRUE),IF(AND(107&lt;=Z2137,Z2137&lt;143),VLOOKUP($W2137,日射量と図３!$E$6:$H$34,4,TRUE),VLOOKUP($W2137,日射量と図３!$E$6:$I$34,5,TRUE))))))</f>
        <v/>
      </c>
      <c r="AC2137" s="382" t="str">
        <f t="shared" si="408"/>
        <v/>
      </c>
      <c r="AD2137" s="382" t="str">
        <f t="shared" si="409"/>
        <v/>
      </c>
    </row>
    <row r="2138" spans="11:30" ht="13.5" customHeight="1">
      <c r="K2138" s="4">
        <f t="shared" si="402"/>
        <v>8</v>
      </c>
      <c r="L2138" s="34">
        <v>43340</v>
      </c>
      <c r="M2138" s="4">
        <v>89</v>
      </c>
      <c r="N2138" s="4">
        <v>23</v>
      </c>
      <c r="O2138" s="31">
        <v>0.91666666666666663</v>
      </c>
      <c r="P2138" s="35">
        <v>26.090000000000003</v>
      </c>
      <c r="Q2138" s="36">
        <f t="shared" si="403"/>
        <v>13</v>
      </c>
      <c r="R2138" s="4">
        <f t="shared" si="404"/>
        <v>0</v>
      </c>
      <c r="S2138" s="31">
        <f t="shared" si="410"/>
        <v>0.20906250000000001</v>
      </c>
      <c r="T2138" s="31">
        <f t="shared" si="411"/>
        <v>0.78918981481481476</v>
      </c>
      <c r="U2138" s="4">
        <f t="shared" si="405"/>
        <v>0</v>
      </c>
      <c r="V2138" s="4" t="str">
        <f t="shared" si="406"/>
        <v/>
      </c>
      <c r="W2138" s="18" t="str">
        <f>IF(V2138="","",VLOOKUP(L2138,日射量と図３!$A$4:$C$368,3,TRUE)*238.85/100)</f>
        <v/>
      </c>
      <c r="X2138" s="4" t="str">
        <f t="shared" si="407"/>
        <v/>
      </c>
      <c r="Y2138" s="4" t="str">
        <f t="shared" si="400"/>
        <v/>
      </c>
      <c r="Z2138" s="4" t="str">
        <f t="shared" si="401"/>
        <v/>
      </c>
      <c r="AA2138" s="4" t="str">
        <f>IF($V2138="","",IF(Y2138&lt;36,0,IF(AND(36&lt;=Y2138,Y2138&lt;71),VLOOKUP($W2138,日射量と図３!$E$6:$F$34,2,TRUE),IF(AND(71&lt;=Y2138,Y2138&lt;107),VLOOKUP($W2138,日射量と図３!$E$6:$G$34,3,TRUE),IF(AND(107&lt;=Y2138,Y2138&lt;143),VLOOKUP($W2138,日射量と図３!$E$6:$H$34,4,TRUE),VLOOKUP($W2138,日射量と図３!$E$6:$I$34,5,TRUE))))))</f>
        <v/>
      </c>
      <c r="AB2138" s="4" t="str">
        <f>IF($V2138="","",IF(Z2138&lt;36,0,IF(AND(36&lt;=Z2138,Z2138&lt;71),VLOOKUP($W2138,日射量と図３!$E$6:$F$34,2,TRUE),IF(AND(71&lt;=Z2138,Z2138&lt;107),VLOOKUP($W2138,日射量と図３!$E$6:$G$34,3,TRUE),IF(AND(107&lt;=Z2138,Z2138&lt;143),VLOOKUP($W2138,日射量と図３!$E$6:$H$34,4,TRUE),VLOOKUP($W2138,日射量と図３!$E$6:$I$34,5,TRUE))))))</f>
        <v/>
      </c>
      <c r="AC2138" s="382" t="str">
        <f t="shared" si="408"/>
        <v/>
      </c>
      <c r="AD2138" s="382" t="str">
        <f t="shared" si="409"/>
        <v/>
      </c>
    </row>
    <row r="2139" spans="11:30" ht="13.5" customHeight="1">
      <c r="K2139" s="4">
        <f t="shared" si="402"/>
        <v>8</v>
      </c>
      <c r="L2139" s="34">
        <v>43340</v>
      </c>
      <c r="M2139" s="4">
        <v>89</v>
      </c>
      <c r="N2139" s="4">
        <v>24</v>
      </c>
      <c r="O2139" s="31">
        <v>0.95833333333333337</v>
      </c>
      <c r="P2139" s="35">
        <v>25.810000000000002</v>
      </c>
      <c r="Q2139" s="36">
        <f t="shared" si="403"/>
        <v>13</v>
      </c>
      <c r="R2139" s="4">
        <f t="shared" si="404"/>
        <v>0</v>
      </c>
      <c r="S2139" s="31">
        <f t="shared" si="410"/>
        <v>0.20906250000000001</v>
      </c>
      <c r="T2139" s="31">
        <f t="shared" si="411"/>
        <v>0.78918981481481476</v>
      </c>
      <c r="U2139" s="4">
        <f t="shared" si="405"/>
        <v>0</v>
      </c>
      <c r="V2139" s="4" t="str">
        <f t="shared" si="406"/>
        <v/>
      </c>
      <c r="W2139" s="18" t="str">
        <f>IF(V2139="","",VLOOKUP(L2139,日射量と図３!$A$4:$C$368,3,TRUE)*238.85/100)</f>
        <v/>
      </c>
      <c r="X2139" s="4" t="str">
        <f t="shared" si="407"/>
        <v/>
      </c>
      <c r="Y2139" s="4" t="str">
        <f t="shared" si="400"/>
        <v/>
      </c>
      <c r="Z2139" s="4" t="str">
        <f t="shared" si="401"/>
        <v/>
      </c>
      <c r="AA2139" s="4" t="str">
        <f>IF($V2139="","",IF(Y2139&lt;36,0,IF(AND(36&lt;=Y2139,Y2139&lt;71),VLOOKUP($W2139,日射量と図３!$E$6:$F$34,2,TRUE),IF(AND(71&lt;=Y2139,Y2139&lt;107),VLOOKUP($W2139,日射量と図３!$E$6:$G$34,3,TRUE),IF(AND(107&lt;=Y2139,Y2139&lt;143),VLOOKUP($W2139,日射量と図３!$E$6:$H$34,4,TRUE),VLOOKUP($W2139,日射量と図３!$E$6:$I$34,5,TRUE))))))</f>
        <v/>
      </c>
      <c r="AB2139" s="4" t="str">
        <f>IF($V2139="","",IF(Z2139&lt;36,0,IF(AND(36&lt;=Z2139,Z2139&lt;71),VLOOKUP($W2139,日射量と図３!$E$6:$F$34,2,TRUE),IF(AND(71&lt;=Z2139,Z2139&lt;107),VLOOKUP($W2139,日射量と図３!$E$6:$G$34,3,TRUE),IF(AND(107&lt;=Z2139,Z2139&lt;143),VLOOKUP($W2139,日射量と図３!$E$6:$H$34,4,TRUE),VLOOKUP($W2139,日射量と図３!$E$6:$I$34,5,TRUE))))))</f>
        <v/>
      </c>
      <c r="AC2139" s="382" t="str">
        <f t="shared" si="408"/>
        <v/>
      </c>
      <c r="AD2139" s="382" t="str">
        <f t="shared" si="409"/>
        <v/>
      </c>
    </row>
    <row r="2140" spans="11:30" ht="13.5" customHeight="1">
      <c r="K2140" s="4">
        <f t="shared" si="402"/>
        <v>8</v>
      </c>
      <c r="L2140" s="34">
        <v>43341</v>
      </c>
      <c r="M2140" s="4">
        <v>90</v>
      </c>
      <c r="N2140" s="4">
        <v>1</v>
      </c>
      <c r="O2140" s="31">
        <v>0</v>
      </c>
      <c r="P2140" s="35">
        <v>25.54</v>
      </c>
      <c r="Q2140" s="36">
        <f t="shared" si="403"/>
        <v>13</v>
      </c>
      <c r="R2140" s="4">
        <f t="shared" si="404"/>
        <v>0</v>
      </c>
      <c r="S2140" s="31">
        <f t="shared" si="410"/>
        <v>0.20906250000000001</v>
      </c>
      <c r="T2140" s="31">
        <f t="shared" si="411"/>
        <v>0.78918981481481476</v>
      </c>
      <c r="U2140" s="4">
        <f t="shared" si="405"/>
        <v>0</v>
      </c>
      <c r="V2140" s="4">
        <f t="shared" si="406"/>
        <v>0</v>
      </c>
      <c r="W2140" s="18">
        <f>IF(V2140="","",VLOOKUP(L2140,日射量と図３!$A$4:$C$368,3,TRUE)*238.85/100)</f>
        <v>40.604500000000002</v>
      </c>
      <c r="X2140" s="4">
        <f t="shared" si="407"/>
        <v>14</v>
      </c>
      <c r="Y2140" s="4">
        <f t="shared" si="400"/>
        <v>0</v>
      </c>
      <c r="Z2140" s="4">
        <f t="shared" si="401"/>
        <v>0</v>
      </c>
      <c r="AA2140" s="4">
        <f>IF($V2140="","",IF(Y2140&lt;36,0,IF(AND(36&lt;=Y2140,Y2140&lt;71),VLOOKUP($W2140,日射量と図３!$E$6:$F$34,2,TRUE),IF(AND(71&lt;=Y2140,Y2140&lt;107),VLOOKUP($W2140,日射量と図３!$E$6:$G$34,3,TRUE),IF(AND(107&lt;=Y2140,Y2140&lt;143),VLOOKUP($W2140,日射量と図３!$E$6:$H$34,4,TRUE),VLOOKUP($W2140,日射量と図３!$E$6:$I$34,5,TRUE))))))</f>
        <v>0</v>
      </c>
      <c r="AB2140" s="4">
        <f>IF($V2140="","",IF(Z2140&lt;36,0,IF(AND(36&lt;=Z2140,Z2140&lt;71),VLOOKUP($W2140,日射量と図３!$E$6:$F$34,2,TRUE),IF(AND(71&lt;=Z2140,Z2140&lt;107),VLOOKUP($W2140,日射量と図３!$E$6:$G$34,3,TRUE),IF(AND(107&lt;=Z2140,Z2140&lt;143),VLOOKUP($W2140,日射量と図３!$E$6:$H$34,4,TRUE),VLOOKUP($W2140,日射量と図３!$E$6:$I$34,5,TRUE))))))</f>
        <v>0</v>
      </c>
      <c r="AC2140" s="382">
        <f t="shared" si="408"/>
        <v>0</v>
      </c>
      <c r="AD2140" s="382">
        <f t="shared" si="409"/>
        <v>0</v>
      </c>
    </row>
    <row r="2141" spans="11:30" ht="13.5" customHeight="1">
      <c r="K2141" s="4">
        <f t="shared" si="402"/>
        <v>8</v>
      </c>
      <c r="L2141" s="34">
        <v>43341</v>
      </c>
      <c r="M2141" s="4">
        <v>90</v>
      </c>
      <c r="N2141" s="4">
        <v>2</v>
      </c>
      <c r="O2141" s="31">
        <v>4.1666666666666664E-2</v>
      </c>
      <c r="P2141" s="35">
        <v>25.2</v>
      </c>
      <c r="Q2141" s="36">
        <f t="shared" si="403"/>
        <v>13</v>
      </c>
      <c r="R2141" s="4">
        <f t="shared" si="404"/>
        <v>0</v>
      </c>
      <c r="S2141" s="31">
        <f t="shared" si="410"/>
        <v>0.20906250000000001</v>
      </c>
      <c r="T2141" s="31">
        <f t="shared" si="411"/>
        <v>0.78918981481481476</v>
      </c>
      <c r="U2141" s="4">
        <f t="shared" si="405"/>
        <v>0</v>
      </c>
      <c r="V2141" s="4" t="str">
        <f t="shared" si="406"/>
        <v/>
      </c>
      <c r="W2141" s="18" t="str">
        <f>IF(V2141="","",VLOOKUP(L2141,日射量と図３!$A$4:$C$368,3,TRUE)*238.85/100)</f>
        <v/>
      </c>
      <c r="X2141" s="4" t="str">
        <f t="shared" si="407"/>
        <v/>
      </c>
      <c r="Y2141" s="4" t="str">
        <f t="shared" si="400"/>
        <v/>
      </c>
      <c r="Z2141" s="4" t="str">
        <f t="shared" si="401"/>
        <v/>
      </c>
      <c r="AA2141" s="4" t="str">
        <f>IF($V2141="","",IF(Y2141&lt;36,0,IF(AND(36&lt;=Y2141,Y2141&lt;71),VLOOKUP($W2141,日射量と図３!$E$6:$F$34,2,TRUE),IF(AND(71&lt;=Y2141,Y2141&lt;107),VLOOKUP($W2141,日射量と図３!$E$6:$G$34,3,TRUE),IF(AND(107&lt;=Y2141,Y2141&lt;143),VLOOKUP($W2141,日射量と図３!$E$6:$H$34,4,TRUE),VLOOKUP($W2141,日射量と図３!$E$6:$I$34,5,TRUE))))))</f>
        <v/>
      </c>
      <c r="AB2141" s="4" t="str">
        <f>IF($V2141="","",IF(Z2141&lt;36,0,IF(AND(36&lt;=Z2141,Z2141&lt;71),VLOOKUP($W2141,日射量と図３!$E$6:$F$34,2,TRUE),IF(AND(71&lt;=Z2141,Z2141&lt;107),VLOOKUP($W2141,日射量と図３!$E$6:$G$34,3,TRUE),IF(AND(107&lt;=Z2141,Z2141&lt;143),VLOOKUP($W2141,日射量と図３!$E$6:$H$34,4,TRUE),VLOOKUP($W2141,日射量と図３!$E$6:$I$34,5,TRUE))))))</f>
        <v/>
      </c>
      <c r="AC2141" s="382" t="str">
        <f t="shared" si="408"/>
        <v/>
      </c>
      <c r="AD2141" s="382" t="str">
        <f t="shared" si="409"/>
        <v/>
      </c>
    </row>
    <row r="2142" spans="11:30" ht="13.5" customHeight="1">
      <c r="K2142" s="4">
        <f t="shared" si="402"/>
        <v>8</v>
      </c>
      <c r="L2142" s="34">
        <v>43341</v>
      </c>
      <c r="M2142" s="4">
        <v>90</v>
      </c>
      <c r="N2142" s="4">
        <v>3</v>
      </c>
      <c r="O2142" s="31">
        <v>8.3333333333333329E-2</v>
      </c>
      <c r="P2142" s="35">
        <v>25.07</v>
      </c>
      <c r="Q2142" s="36">
        <f t="shared" si="403"/>
        <v>13</v>
      </c>
      <c r="R2142" s="4">
        <f t="shared" si="404"/>
        <v>0</v>
      </c>
      <c r="S2142" s="31">
        <f t="shared" si="410"/>
        <v>0.20906250000000001</v>
      </c>
      <c r="T2142" s="31">
        <f t="shared" si="411"/>
        <v>0.78918981481481476</v>
      </c>
      <c r="U2142" s="4">
        <f t="shared" si="405"/>
        <v>0</v>
      </c>
      <c r="V2142" s="4" t="str">
        <f t="shared" si="406"/>
        <v/>
      </c>
      <c r="W2142" s="18" t="str">
        <f>IF(V2142="","",VLOOKUP(L2142,日射量と図３!$A$4:$C$368,3,TRUE)*238.85/100)</f>
        <v/>
      </c>
      <c r="X2142" s="4" t="str">
        <f t="shared" si="407"/>
        <v/>
      </c>
      <c r="Y2142" s="4" t="str">
        <f t="shared" si="400"/>
        <v/>
      </c>
      <c r="Z2142" s="4" t="str">
        <f t="shared" si="401"/>
        <v/>
      </c>
      <c r="AA2142" s="4" t="str">
        <f>IF($V2142="","",IF(Y2142&lt;36,0,IF(AND(36&lt;=Y2142,Y2142&lt;71),VLOOKUP($W2142,日射量と図３!$E$6:$F$34,2,TRUE),IF(AND(71&lt;=Y2142,Y2142&lt;107),VLOOKUP($W2142,日射量と図３!$E$6:$G$34,3,TRUE),IF(AND(107&lt;=Y2142,Y2142&lt;143),VLOOKUP($W2142,日射量と図３!$E$6:$H$34,4,TRUE),VLOOKUP($W2142,日射量と図３!$E$6:$I$34,5,TRUE))))))</f>
        <v/>
      </c>
      <c r="AB2142" s="4" t="str">
        <f>IF($V2142="","",IF(Z2142&lt;36,0,IF(AND(36&lt;=Z2142,Z2142&lt;71),VLOOKUP($W2142,日射量と図３!$E$6:$F$34,2,TRUE),IF(AND(71&lt;=Z2142,Z2142&lt;107),VLOOKUP($W2142,日射量と図３!$E$6:$G$34,3,TRUE),IF(AND(107&lt;=Z2142,Z2142&lt;143),VLOOKUP($W2142,日射量と図３!$E$6:$H$34,4,TRUE),VLOOKUP($W2142,日射量と図３!$E$6:$I$34,5,TRUE))))))</f>
        <v/>
      </c>
      <c r="AC2142" s="382" t="str">
        <f t="shared" si="408"/>
        <v/>
      </c>
      <c r="AD2142" s="382" t="str">
        <f t="shared" si="409"/>
        <v/>
      </c>
    </row>
    <row r="2143" spans="11:30" ht="13.5" customHeight="1">
      <c r="K2143" s="4">
        <f t="shared" si="402"/>
        <v>8</v>
      </c>
      <c r="L2143" s="34">
        <v>43341</v>
      </c>
      <c r="M2143" s="4">
        <v>90</v>
      </c>
      <c r="N2143" s="4">
        <v>4</v>
      </c>
      <c r="O2143" s="31">
        <v>0.125</v>
      </c>
      <c r="P2143" s="35">
        <v>24.650000000000002</v>
      </c>
      <c r="Q2143" s="36">
        <f t="shared" si="403"/>
        <v>13</v>
      </c>
      <c r="R2143" s="4">
        <f t="shared" si="404"/>
        <v>0</v>
      </c>
      <c r="S2143" s="31">
        <f t="shared" si="410"/>
        <v>0.20906250000000001</v>
      </c>
      <c r="T2143" s="31">
        <f t="shared" si="411"/>
        <v>0.78918981481481476</v>
      </c>
      <c r="U2143" s="4">
        <f t="shared" si="405"/>
        <v>0</v>
      </c>
      <c r="V2143" s="4" t="str">
        <f t="shared" si="406"/>
        <v/>
      </c>
      <c r="W2143" s="18" t="str">
        <f>IF(V2143="","",VLOOKUP(L2143,日射量と図３!$A$4:$C$368,3,TRUE)*238.85/100)</f>
        <v/>
      </c>
      <c r="X2143" s="4" t="str">
        <f t="shared" si="407"/>
        <v/>
      </c>
      <c r="Y2143" s="4" t="str">
        <f t="shared" ref="Y2143:Y2206" si="412">IF(V2143="","",$AH$30*V2143/(($AG$18/$AH$18)*X2143))</f>
        <v/>
      </c>
      <c r="Z2143" s="4" t="str">
        <f t="shared" ref="Z2143:Z2206" si="413">IF(V2143="","",$AH$30*V2143/(($AG$19/$AH$19)*X2143))</f>
        <v/>
      </c>
      <c r="AA2143" s="4" t="str">
        <f>IF($V2143="","",IF(Y2143&lt;36,0,IF(AND(36&lt;=Y2143,Y2143&lt;71),VLOOKUP($W2143,日射量と図３!$E$6:$F$34,2,TRUE),IF(AND(71&lt;=Y2143,Y2143&lt;107),VLOOKUP($W2143,日射量と図３!$E$6:$G$34,3,TRUE),IF(AND(107&lt;=Y2143,Y2143&lt;143),VLOOKUP($W2143,日射量と図３!$E$6:$H$34,4,TRUE),VLOOKUP($W2143,日射量と図３!$E$6:$I$34,5,TRUE))))))</f>
        <v/>
      </c>
      <c r="AB2143" s="4" t="str">
        <f>IF($V2143="","",IF(Z2143&lt;36,0,IF(AND(36&lt;=Z2143,Z2143&lt;71),VLOOKUP($W2143,日射量と図３!$E$6:$F$34,2,TRUE),IF(AND(71&lt;=Z2143,Z2143&lt;107),VLOOKUP($W2143,日射量と図３!$E$6:$G$34,3,TRUE),IF(AND(107&lt;=Z2143,Z2143&lt;143),VLOOKUP($W2143,日射量と図３!$E$6:$H$34,4,TRUE),VLOOKUP($W2143,日射量と図３!$E$6:$I$34,5,TRUE))))))</f>
        <v/>
      </c>
      <c r="AC2143" s="382" t="str">
        <f t="shared" si="408"/>
        <v/>
      </c>
      <c r="AD2143" s="382" t="str">
        <f t="shared" si="409"/>
        <v/>
      </c>
    </row>
    <row r="2144" spans="11:30" ht="13.5" customHeight="1">
      <c r="K2144" s="4">
        <f t="shared" si="402"/>
        <v>8</v>
      </c>
      <c r="L2144" s="34">
        <v>43341</v>
      </c>
      <c r="M2144" s="4">
        <v>90</v>
      </c>
      <c r="N2144" s="4">
        <v>5</v>
      </c>
      <c r="O2144" s="31">
        <v>0.16666666666666666</v>
      </c>
      <c r="P2144" s="35">
        <v>24.299999999999997</v>
      </c>
      <c r="Q2144" s="36">
        <f t="shared" si="403"/>
        <v>15</v>
      </c>
      <c r="R2144" s="4">
        <f t="shared" si="404"/>
        <v>0</v>
      </c>
      <c r="S2144" s="31">
        <f t="shared" si="410"/>
        <v>0.20906250000000001</v>
      </c>
      <c r="T2144" s="31">
        <f t="shared" si="411"/>
        <v>0.78918981481481476</v>
      </c>
      <c r="U2144" s="4">
        <f t="shared" si="405"/>
        <v>0</v>
      </c>
      <c r="V2144" s="4" t="str">
        <f t="shared" si="406"/>
        <v/>
      </c>
      <c r="W2144" s="18" t="str">
        <f>IF(V2144="","",VLOOKUP(L2144,日射量と図３!$A$4:$C$368,3,TRUE)*238.85/100)</f>
        <v/>
      </c>
      <c r="X2144" s="4" t="str">
        <f t="shared" si="407"/>
        <v/>
      </c>
      <c r="Y2144" s="4" t="str">
        <f t="shared" si="412"/>
        <v/>
      </c>
      <c r="Z2144" s="4" t="str">
        <f t="shared" si="413"/>
        <v/>
      </c>
      <c r="AA2144" s="4" t="str">
        <f>IF($V2144="","",IF(Y2144&lt;36,0,IF(AND(36&lt;=Y2144,Y2144&lt;71),VLOOKUP($W2144,日射量と図３!$E$6:$F$34,2,TRUE),IF(AND(71&lt;=Y2144,Y2144&lt;107),VLOOKUP($W2144,日射量と図３!$E$6:$G$34,3,TRUE),IF(AND(107&lt;=Y2144,Y2144&lt;143),VLOOKUP($W2144,日射量と図３!$E$6:$H$34,4,TRUE),VLOOKUP($W2144,日射量と図３!$E$6:$I$34,5,TRUE))))))</f>
        <v/>
      </c>
      <c r="AB2144" s="4" t="str">
        <f>IF($V2144="","",IF(Z2144&lt;36,0,IF(AND(36&lt;=Z2144,Z2144&lt;71),VLOOKUP($W2144,日射量と図３!$E$6:$F$34,2,TRUE),IF(AND(71&lt;=Z2144,Z2144&lt;107),VLOOKUP($W2144,日射量と図３!$E$6:$G$34,3,TRUE),IF(AND(107&lt;=Z2144,Z2144&lt;143),VLOOKUP($W2144,日射量と図３!$E$6:$H$34,4,TRUE),VLOOKUP($W2144,日射量と図３!$E$6:$I$34,5,TRUE))))))</f>
        <v/>
      </c>
      <c r="AC2144" s="382" t="str">
        <f t="shared" si="408"/>
        <v/>
      </c>
      <c r="AD2144" s="382" t="str">
        <f t="shared" si="409"/>
        <v/>
      </c>
    </row>
    <row r="2145" spans="11:30" ht="13.5" customHeight="1">
      <c r="K2145" s="4">
        <f t="shared" si="402"/>
        <v>8</v>
      </c>
      <c r="L2145" s="34">
        <v>43341</v>
      </c>
      <c r="M2145" s="4">
        <v>90</v>
      </c>
      <c r="N2145" s="4">
        <v>6</v>
      </c>
      <c r="O2145" s="31">
        <v>0.20833333333333334</v>
      </c>
      <c r="P2145" s="35">
        <v>24.14</v>
      </c>
      <c r="Q2145" s="36">
        <f t="shared" si="403"/>
        <v>15</v>
      </c>
      <c r="R2145" s="4">
        <f t="shared" si="404"/>
        <v>0</v>
      </c>
      <c r="S2145" s="31">
        <f t="shared" si="410"/>
        <v>0.20906250000000001</v>
      </c>
      <c r="T2145" s="31">
        <f t="shared" si="411"/>
        <v>0.78918981481481476</v>
      </c>
      <c r="U2145" s="4">
        <f t="shared" si="405"/>
        <v>0</v>
      </c>
      <c r="V2145" s="4" t="str">
        <f t="shared" si="406"/>
        <v/>
      </c>
      <c r="W2145" s="18" t="str">
        <f>IF(V2145="","",VLOOKUP(L2145,日射量と図３!$A$4:$C$368,3,TRUE)*238.85/100)</f>
        <v/>
      </c>
      <c r="X2145" s="4" t="str">
        <f t="shared" si="407"/>
        <v/>
      </c>
      <c r="Y2145" s="4" t="str">
        <f t="shared" si="412"/>
        <v/>
      </c>
      <c r="Z2145" s="4" t="str">
        <f t="shared" si="413"/>
        <v/>
      </c>
      <c r="AA2145" s="4" t="str">
        <f>IF($V2145="","",IF(Y2145&lt;36,0,IF(AND(36&lt;=Y2145,Y2145&lt;71),VLOOKUP($W2145,日射量と図３!$E$6:$F$34,2,TRUE),IF(AND(71&lt;=Y2145,Y2145&lt;107),VLOOKUP($W2145,日射量と図３!$E$6:$G$34,3,TRUE),IF(AND(107&lt;=Y2145,Y2145&lt;143),VLOOKUP($W2145,日射量と図３!$E$6:$H$34,4,TRUE),VLOOKUP($W2145,日射量と図３!$E$6:$I$34,5,TRUE))))))</f>
        <v/>
      </c>
      <c r="AB2145" s="4" t="str">
        <f>IF($V2145="","",IF(Z2145&lt;36,0,IF(AND(36&lt;=Z2145,Z2145&lt;71),VLOOKUP($W2145,日射量と図３!$E$6:$F$34,2,TRUE),IF(AND(71&lt;=Z2145,Z2145&lt;107),VLOOKUP($W2145,日射量と図３!$E$6:$G$34,3,TRUE),IF(AND(107&lt;=Z2145,Z2145&lt;143),VLOOKUP($W2145,日射量と図３!$E$6:$H$34,4,TRUE),VLOOKUP($W2145,日射量と図３!$E$6:$I$34,5,TRUE))))))</f>
        <v/>
      </c>
      <c r="AC2145" s="382" t="str">
        <f t="shared" si="408"/>
        <v/>
      </c>
      <c r="AD2145" s="382" t="str">
        <f t="shared" si="409"/>
        <v/>
      </c>
    </row>
    <row r="2146" spans="11:30" ht="13.5" customHeight="1">
      <c r="K2146" s="4">
        <f t="shared" si="402"/>
        <v>8</v>
      </c>
      <c r="L2146" s="34">
        <v>43341</v>
      </c>
      <c r="M2146" s="4">
        <v>90</v>
      </c>
      <c r="N2146" s="4">
        <v>7</v>
      </c>
      <c r="O2146" s="31">
        <v>0.25</v>
      </c>
      <c r="P2146" s="35">
        <v>24.21</v>
      </c>
      <c r="Q2146" s="36">
        <f t="shared" si="403"/>
        <v>15</v>
      </c>
      <c r="R2146" s="4">
        <f t="shared" si="404"/>
        <v>0</v>
      </c>
      <c r="S2146" s="31">
        <f t="shared" si="410"/>
        <v>0.20906250000000001</v>
      </c>
      <c r="T2146" s="31">
        <f t="shared" si="411"/>
        <v>0.78918981481481476</v>
      </c>
      <c r="U2146" s="4">
        <f t="shared" si="405"/>
        <v>0</v>
      </c>
      <c r="V2146" s="4" t="str">
        <f t="shared" si="406"/>
        <v/>
      </c>
      <c r="W2146" s="18" t="str">
        <f>IF(V2146="","",VLOOKUP(L2146,日射量と図３!$A$4:$C$368,3,TRUE)*238.85/100)</f>
        <v/>
      </c>
      <c r="X2146" s="4" t="str">
        <f t="shared" si="407"/>
        <v/>
      </c>
      <c r="Y2146" s="4" t="str">
        <f t="shared" si="412"/>
        <v/>
      </c>
      <c r="Z2146" s="4" t="str">
        <f t="shared" si="413"/>
        <v/>
      </c>
      <c r="AA2146" s="4" t="str">
        <f>IF($V2146="","",IF(Y2146&lt;36,0,IF(AND(36&lt;=Y2146,Y2146&lt;71),VLOOKUP($W2146,日射量と図３!$E$6:$F$34,2,TRUE),IF(AND(71&lt;=Y2146,Y2146&lt;107),VLOOKUP($W2146,日射量と図３!$E$6:$G$34,3,TRUE),IF(AND(107&lt;=Y2146,Y2146&lt;143),VLOOKUP($W2146,日射量と図３!$E$6:$H$34,4,TRUE),VLOOKUP($W2146,日射量と図３!$E$6:$I$34,5,TRUE))))))</f>
        <v/>
      </c>
      <c r="AB2146" s="4" t="str">
        <f>IF($V2146="","",IF(Z2146&lt;36,0,IF(AND(36&lt;=Z2146,Z2146&lt;71),VLOOKUP($W2146,日射量と図３!$E$6:$F$34,2,TRUE),IF(AND(71&lt;=Z2146,Z2146&lt;107),VLOOKUP($W2146,日射量と図３!$E$6:$G$34,3,TRUE),IF(AND(107&lt;=Z2146,Z2146&lt;143),VLOOKUP($W2146,日射量と図３!$E$6:$H$34,4,TRUE),VLOOKUP($W2146,日射量と図３!$E$6:$I$34,5,TRUE))))))</f>
        <v/>
      </c>
      <c r="AC2146" s="382" t="str">
        <f t="shared" si="408"/>
        <v/>
      </c>
      <c r="AD2146" s="382" t="str">
        <f t="shared" si="409"/>
        <v/>
      </c>
    </row>
    <row r="2147" spans="11:30" ht="13.5" customHeight="1">
      <c r="K2147" s="4">
        <f t="shared" si="402"/>
        <v>8</v>
      </c>
      <c r="L2147" s="34">
        <v>43341</v>
      </c>
      <c r="M2147" s="4">
        <v>90</v>
      </c>
      <c r="N2147" s="4">
        <v>8</v>
      </c>
      <c r="O2147" s="31">
        <v>0.29166666666666669</v>
      </c>
      <c r="P2147" s="35">
        <v>25.020000000000003</v>
      </c>
      <c r="Q2147" s="36">
        <f t="shared" si="403"/>
        <v>12</v>
      </c>
      <c r="R2147" s="4">
        <f t="shared" si="404"/>
        <v>0</v>
      </c>
      <c r="S2147" s="31">
        <f t="shared" si="410"/>
        <v>0.20906250000000001</v>
      </c>
      <c r="T2147" s="31">
        <f t="shared" si="411"/>
        <v>0.78918981481481476</v>
      </c>
      <c r="U2147" s="4">
        <f t="shared" si="405"/>
        <v>0</v>
      </c>
      <c r="V2147" s="4" t="str">
        <f t="shared" si="406"/>
        <v/>
      </c>
      <c r="W2147" s="18" t="str">
        <f>IF(V2147="","",VLOOKUP(L2147,日射量と図３!$A$4:$C$368,3,TRUE)*238.85/100)</f>
        <v/>
      </c>
      <c r="X2147" s="4" t="str">
        <f t="shared" si="407"/>
        <v/>
      </c>
      <c r="Y2147" s="4" t="str">
        <f t="shared" si="412"/>
        <v/>
      </c>
      <c r="Z2147" s="4" t="str">
        <f t="shared" si="413"/>
        <v/>
      </c>
      <c r="AA2147" s="4" t="str">
        <f>IF($V2147="","",IF(Y2147&lt;36,0,IF(AND(36&lt;=Y2147,Y2147&lt;71),VLOOKUP($W2147,日射量と図３!$E$6:$F$34,2,TRUE),IF(AND(71&lt;=Y2147,Y2147&lt;107),VLOOKUP($W2147,日射量と図３!$E$6:$G$34,3,TRUE),IF(AND(107&lt;=Y2147,Y2147&lt;143),VLOOKUP($W2147,日射量と図３!$E$6:$H$34,4,TRUE),VLOOKUP($W2147,日射量と図３!$E$6:$I$34,5,TRUE))))))</f>
        <v/>
      </c>
      <c r="AB2147" s="4" t="str">
        <f>IF($V2147="","",IF(Z2147&lt;36,0,IF(AND(36&lt;=Z2147,Z2147&lt;71),VLOOKUP($W2147,日射量と図３!$E$6:$F$34,2,TRUE),IF(AND(71&lt;=Z2147,Z2147&lt;107),VLOOKUP($W2147,日射量と図３!$E$6:$G$34,3,TRUE),IF(AND(107&lt;=Z2147,Z2147&lt;143),VLOOKUP($W2147,日射量と図３!$E$6:$H$34,4,TRUE),VLOOKUP($W2147,日射量と図３!$E$6:$I$34,5,TRUE))))))</f>
        <v/>
      </c>
      <c r="AC2147" s="382" t="str">
        <f t="shared" si="408"/>
        <v/>
      </c>
      <c r="AD2147" s="382" t="str">
        <f t="shared" si="409"/>
        <v/>
      </c>
    </row>
    <row r="2148" spans="11:30" ht="13.5" customHeight="1">
      <c r="K2148" s="4">
        <f t="shared" si="402"/>
        <v>8</v>
      </c>
      <c r="L2148" s="34">
        <v>43341</v>
      </c>
      <c r="M2148" s="4">
        <v>90</v>
      </c>
      <c r="N2148" s="4">
        <v>9</v>
      </c>
      <c r="O2148" s="31">
        <v>0.33333333333333331</v>
      </c>
      <c r="P2148" s="35">
        <v>26.070000000000004</v>
      </c>
      <c r="Q2148" s="36">
        <f t="shared" si="403"/>
        <v>12</v>
      </c>
      <c r="R2148" s="4">
        <f t="shared" si="404"/>
        <v>0</v>
      </c>
      <c r="S2148" s="31">
        <f t="shared" si="410"/>
        <v>0.20906250000000001</v>
      </c>
      <c r="T2148" s="31">
        <f t="shared" si="411"/>
        <v>0.78918981481481476</v>
      </c>
      <c r="U2148" s="4">
        <f t="shared" si="405"/>
        <v>0</v>
      </c>
      <c r="V2148" s="4" t="str">
        <f t="shared" si="406"/>
        <v/>
      </c>
      <c r="W2148" s="18" t="str">
        <f>IF(V2148="","",VLOOKUP(L2148,日射量と図３!$A$4:$C$368,3,TRUE)*238.85/100)</f>
        <v/>
      </c>
      <c r="X2148" s="4" t="str">
        <f t="shared" si="407"/>
        <v/>
      </c>
      <c r="Y2148" s="4" t="str">
        <f t="shared" si="412"/>
        <v/>
      </c>
      <c r="Z2148" s="4" t="str">
        <f t="shared" si="413"/>
        <v/>
      </c>
      <c r="AA2148" s="4" t="str">
        <f>IF($V2148="","",IF(Y2148&lt;36,0,IF(AND(36&lt;=Y2148,Y2148&lt;71),VLOOKUP($W2148,日射量と図３!$E$6:$F$34,2,TRUE),IF(AND(71&lt;=Y2148,Y2148&lt;107),VLOOKUP($W2148,日射量と図３!$E$6:$G$34,3,TRUE),IF(AND(107&lt;=Y2148,Y2148&lt;143),VLOOKUP($W2148,日射量と図３!$E$6:$H$34,4,TRUE),VLOOKUP($W2148,日射量と図３!$E$6:$I$34,5,TRUE))))))</f>
        <v/>
      </c>
      <c r="AB2148" s="4" t="str">
        <f>IF($V2148="","",IF(Z2148&lt;36,0,IF(AND(36&lt;=Z2148,Z2148&lt;71),VLOOKUP($W2148,日射量と図３!$E$6:$F$34,2,TRUE),IF(AND(71&lt;=Z2148,Z2148&lt;107),VLOOKUP($W2148,日射量と図３!$E$6:$G$34,3,TRUE),IF(AND(107&lt;=Z2148,Z2148&lt;143),VLOOKUP($W2148,日射量と図３!$E$6:$H$34,4,TRUE),VLOOKUP($W2148,日射量と図３!$E$6:$I$34,5,TRUE))))))</f>
        <v/>
      </c>
      <c r="AC2148" s="382" t="str">
        <f t="shared" si="408"/>
        <v/>
      </c>
      <c r="AD2148" s="382" t="str">
        <f t="shared" si="409"/>
        <v/>
      </c>
    </row>
    <row r="2149" spans="11:30" ht="13.5" customHeight="1">
      <c r="K2149" s="4">
        <f t="shared" si="402"/>
        <v>8</v>
      </c>
      <c r="L2149" s="34">
        <v>43341</v>
      </c>
      <c r="M2149" s="4">
        <v>90</v>
      </c>
      <c r="N2149" s="4">
        <v>10</v>
      </c>
      <c r="O2149" s="31">
        <v>0.375</v>
      </c>
      <c r="P2149" s="35">
        <v>27.32</v>
      </c>
      <c r="Q2149" s="36">
        <f t="shared" si="403"/>
        <v>12</v>
      </c>
      <c r="R2149" s="4">
        <f t="shared" si="404"/>
        <v>0</v>
      </c>
      <c r="S2149" s="31">
        <f t="shared" si="410"/>
        <v>0.20906250000000001</v>
      </c>
      <c r="T2149" s="31">
        <f t="shared" si="411"/>
        <v>0.78918981481481476</v>
      </c>
      <c r="U2149" s="4">
        <f t="shared" si="405"/>
        <v>0</v>
      </c>
      <c r="V2149" s="4" t="str">
        <f t="shared" si="406"/>
        <v/>
      </c>
      <c r="W2149" s="18" t="str">
        <f>IF(V2149="","",VLOOKUP(L2149,日射量と図３!$A$4:$C$368,3,TRUE)*238.85/100)</f>
        <v/>
      </c>
      <c r="X2149" s="4" t="str">
        <f t="shared" si="407"/>
        <v/>
      </c>
      <c r="Y2149" s="4" t="str">
        <f t="shared" si="412"/>
        <v/>
      </c>
      <c r="Z2149" s="4" t="str">
        <f t="shared" si="413"/>
        <v/>
      </c>
      <c r="AA2149" s="4" t="str">
        <f>IF($V2149="","",IF(Y2149&lt;36,0,IF(AND(36&lt;=Y2149,Y2149&lt;71),VLOOKUP($W2149,日射量と図３!$E$6:$F$34,2,TRUE),IF(AND(71&lt;=Y2149,Y2149&lt;107),VLOOKUP($W2149,日射量と図３!$E$6:$G$34,3,TRUE),IF(AND(107&lt;=Y2149,Y2149&lt;143),VLOOKUP($W2149,日射量と図３!$E$6:$H$34,4,TRUE),VLOOKUP($W2149,日射量と図３!$E$6:$I$34,5,TRUE))))))</f>
        <v/>
      </c>
      <c r="AB2149" s="4" t="str">
        <f>IF($V2149="","",IF(Z2149&lt;36,0,IF(AND(36&lt;=Z2149,Z2149&lt;71),VLOOKUP($W2149,日射量と図３!$E$6:$F$34,2,TRUE),IF(AND(71&lt;=Z2149,Z2149&lt;107),VLOOKUP($W2149,日射量と図３!$E$6:$G$34,3,TRUE),IF(AND(107&lt;=Z2149,Z2149&lt;143),VLOOKUP($W2149,日射量と図３!$E$6:$H$34,4,TRUE),VLOOKUP($W2149,日射量と図３!$E$6:$I$34,5,TRUE))))))</f>
        <v/>
      </c>
      <c r="AC2149" s="382" t="str">
        <f t="shared" si="408"/>
        <v/>
      </c>
      <c r="AD2149" s="382" t="str">
        <f t="shared" si="409"/>
        <v/>
      </c>
    </row>
    <row r="2150" spans="11:30" ht="13.5" customHeight="1">
      <c r="K2150" s="4">
        <f t="shared" si="402"/>
        <v>8</v>
      </c>
      <c r="L2150" s="34">
        <v>43341</v>
      </c>
      <c r="M2150" s="4">
        <v>90</v>
      </c>
      <c r="N2150" s="4">
        <v>11</v>
      </c>
      <c r="O2150" s="31">
        <v>0.41666666666666669</v>
      </c>
      <c r="P2150" s="35">
        <v>28.8</v>
      </c>
      <c r="Q2150" s="36">
        <f t="shared" si="403"/>
        <v>12</v>
      </c>
      <c r="R2150" s="4">
        <f t="shared" si="404"/>
        <v>0</v>
      </c>
      <c r="S2150" s="31">
        <f t="shared" si="410"/>
        <v>0.20906250000000001</v>
      </c>
      <c r="T2150" s="31">
        <f t="shared" si="411"/>
        <v>0.78918981481481476</v>
      </c>
      <c r="U2150" s="4">
        <f t="shared" si="405"/>
        <v>0</v>
      </c>
      <c r="V2150" s="4" t="str">
        <f t="shared" si="406"/>
        <v/>
      </c>
      <c r="W2150" s="18" t="str">
        <f>IF(V2150="","",VLOOKUP(L2150,日射量と図３!$A$4:$C$368,3,TRUE)*238.85/100)</f>
        <v/>
      </c>
      <c r="X2150" s="4" t="str">
        <f t="shared" si="407"/>
        <v/>
      </c>
      <c r="Y2150" s="4" t="str">
        <f t="shared" si="412"/>
        <v/>
      </c>
      <c r="Z2150" s="4" t="str">
        <f t="shared" si="413"/>
        <v/>
      </c>
      <c r="AA2150" s="4" t="str">
        <f>IF($V2150="","",IF(Y2150&lt;36,0,IF(AND(36&lt;=Y2150,Y2150&lt;71),VLOOKUP($W2150,日射量と図３!$E$6:$F$34,2,TRUE),IF(AND(71&lt;=Y2150,Y2150&lt;107),VLOOKUP($W2150,日射量と図３!$E$6:$G$34,3,TRUE),IF(AND(107&lt;=Y2150,Y2150&lt;143),VLOOKUP($W2150,日射量と図３!$E$6:$H$34,4,TRUE),VLOOKUP($W2150,日射量と図３!$E$6:$I$34,5,TRUE))))))</f>
        <v/>
      </c>
      <c r="AB2150" s="4" t="str">
        <f>IF($V2150="","",IF(Z2150&lt;36,0,IF(AND(36&lt;=Z2150,Z2150&lt;71),VLOOKUP($W2150,日射量と図３!$E$6:$F$34,2,TRUE),IF(AND(71&lt;=Z2150,Z2150&lt;107),VLOOKUP($W2150,日射量と図３!$E$6:$G$34,3,TRUE),IF(AND(107&lt;=Z2150,Z2150&lt;143),VLOOKUP($W2150,日射量と図３!$E$6:$H$34,4,TRUE),VLOOKUP($W2150,日射量と図３!$E$6:$I$34,5,TRUE))))))</f>
        <v/>
      </c>
      <c r="AC2150" s="382" t="str">
        <f t="shared" si="408"/>
        <v/>
      </c>
      <c r="AD2150" s="382" t="str">
        <f t="shared" si="409"/>
        <v/>
      </c>
    </row>
    <row r="2151" spans="11:30" ht="13.5" customHeight="1">
      <c r="K2151" s="4">
        <f t="shared" si="402"/>
        <v>8</v>
      </c>
      <c r="L2151" s="34">
        <v>43341</v>
      </c>
      <c r="M2151" s="4">
        <v>90</v>
      </c>
      <c r="N2151" s="4">
        <v>12</v>
      </c>
      <c r="O2151" s="31">
        <v>0.45833333333333331</v>
      </c>
      <c r="P2151" s="35">
        <v>30.060000000000002</v>
      </c>
      <c r="Q2151" s="36">
        <f t="shared" si="403"/>
        <v>12</v>
      </c>
      <c r="R2151" s="4">
        <f t="shared" si="404"/>
        <v>0</v>
      </c>
      <c r="S2151" s="31">
        <f t="shared" si="410"/>
        <v>0.20906250000000001</v>
      </c>
      <c r="T2151" s="31">
        <f t="shared" si="411"/>
        <v>0.78918981481481476</v>
      </c>
      <c r="U2151" s="4">
        <f t="shared" si="405"/>
        <v>0</v>
      </c>
      <c r="V2151" s="4" t="str">
        <f t="shared" si="406"/>
        <v/>
      </c>
      <c r="W2151" s="18" t="str">
        <f>IF(V2151="","",VLOOKUP(L2151,日射量と図３!$A$4:$C$368,3,TRUE)*238.85/100)</f>
        <v/>
      </c>
      <c r="X2151" s="4" t="str">
        <f t="shared" si="407"/>
        <v/>
      </c>
      <c r="Y2151" s="4" t="str">
        <f t="shared" si="412"/>
        <v/>
      </c>
      <c r="Z2151" s="4" t="str">
        <f t="shared" si="413"/>
        <v/>
      </c>
      <c r="AA2151" s="4" t="str">
        <f>IF($V2151="","",IF(Y2151&lt;36,0,IF(AND(36&lt;=Y2151,Y2151&lt;71),VLOOKUP($W2151,日射量と図３!$E$6:$F$34,2,TRUE),IF(AND(71&lt;=Y2151,Y2151&lt;107),VLOOKUP($W2151,日射量と図３!$E$6:$G$34,3,TRUE),IF(AND(107&lt;=Y2151,Y2151&lt;143),VLOOKUP($W2151,日射量と図３!$E$6:$H$34,4,TRUE),VLOOKUP($W2151,日射量と図３!$E$6:$I$34,5,TRUE))))))</f>
        <v/>
      </c>
      <c r="AB2151" s="4" t="str">
        <f>IF($V2151="","",IF(Z2151&lt;36,0,IF(AND(36&lt;=Z2151,Z2151&lt;71),VLOOKUP($W2151,日射量と図３!$E$6:$F$34,2,TRUE),IF(AND(71&lt;=Z2151,Z2151&lt;107),VLOOKUP($W2151,日射量と図３!$E$6:$G$34,3,TRUE),IF(AND(107&lt;=Z2151,Z2151&lt;143),VLOOKUP($W2151,日射量と図３!$E$6:$H$34,4,TRUE),VLOOKUP($W2151,日射量と図３!$E$6:$I$34,5,TRUE))))))</f>
        <v/>
      </c>
      <c r="AC2151" s="382" t="str">
        <f t="shared" si="408"/>
        <v/>
      </c>
      <c r="AD2151" s="382" t="str">
        <f t="shared" si="409"/>
        <v/>
      </c>
    </row>
    <row r="2152" spans="11:30" ht="13.5" customHeight="1">
      <c r="K2152" s="4">
        <f t="shared" si="402"/>
        <v>8</v>
      </c>
      <c r="L2152" s="34">
        <v>43341</v>
      </c>
      <c r="M2152" s="4">
        <v>90</v>
      </c>
      <c r="N2152" s="4">
        <v>13</v>
      </c>
      <c r="O2152" s="31">
        <v>0.5</v>
      </c>
      <c r="P2152" s="35">
        <v>30.490000000000002</v>
      </c>
      <c r="Q2152" s="36">
        <f t="shared" si="403"/>
        <v>12</v>
      </c>
      <c r="R2152" s="4">
        <f t="shared" si="404"/>
        <v>0</v>
      </c>
      <c r="S2152" s="31">
        <f t="shared" si="410"/>
        <v>0.20906250000000001</v>
      </c>
      <c r="T2152" s="31">
        <f t="shared" si="411"/>
        <v>0.78918981481481476</v>
      </c>
      <c r="U2152" s="4">
        <f t="shared" si="405"/>
        <v>0</v>
      </c>
      <c r="V2152" s="4" t="str">
        <f t="shared" si="406"/>
        <v/>
      </c>
      <c r="W2152" s="18" t="str">
        <f>IF(V2152="","",VLOOKUP(L2152,日射量と図３!$A$4:$C$368,3,TRUE)*238.85/100)</f>
        <v/>
      </c>
      <c r="X2152" s="4" t="str">
        <f t="shared" si="407"/>
        <v/>
      </c>
      <c r="Y2152" s="4" t="str">
        <f t="shared" si="412"/>
        <v/>
      </c>
      <c r="Z2152" s="4" t="str">
        <f t="shared" si="413"/>
        <v/>
      </c>
      <c r="AA2152" s="4" t="str">
        <f>IF($V2152="","",IF(Y2152&lt;36,0,IF(AND(36&lt;=Y2152,Y2152&lt;71),VLOOKUP($W2152,日射量と図３!$E$6:$F$34,2,TRUE),IF(AND(71&lt;=Y2152,Y2152&lt;107),VLOOKUP($W2152,日射量と図３!$E$6:$G$34,3,TRUE),IF(AND(107&lt;=Y2152,Y2152&lt;143),VLOOKUP($W2152,日射量と図３!$E$6:$H$34,4,TRUE),VLOOKUP($W2152,日射量と図３!$E$6:$I$34,5,TRUE))))))</f>
        <v/>
      </c>
      <c r="AB2152" s="4" t="str">
        <f>IF($V2152="","",IF(Z2152&lt;36,0,IF(AND(36&lt;=Z2152,Z2152&lt;71),VLOOKUP($W2152,日射量と図３!$E$6:$F$34,2,TRUE),IF(AND(71&lt;=Z2152,Z2152&lt;107),VLOOKUP($W2152,日射量と図３!$E$6:$G$34,3,TRUE),IF(AND(107&lt;=Z2152,Z2152&lt;143),VLOOKUP($W2152,日射量と図３!$E$6:$H$34,4,TRUE),VLOOKUP($W2152,日射量と図３!$E$6:$I$34,5,TRUE))))))</f>
        <v/>
      </c>
      <c r="AC2152" s="382" t="str">
        <f t="shared" si="408"/>
        <v/>
      </c>
      <c r="AD2152" s="382" t="str">
        <f t="shared" si="409"/>
        <v/>
      </c>
    </row>
    <row r="2153" spans="11:30" ht="13.5" customHeight="1">
      <c r="K2153" s="4">
        <f t="shared" si="402"/>
        <v>8</v>
      </c>
      <c r="L2153" s="34">
        <v>43341</v>
      </c>
      <c r="M2153" s="4">
        <v>90</v>
      </c>
      <c r="N2153" s="4">
        <v>14</v>
      </c>
      <c r="O2153" s="31">
        <v>0.54166666666666663</v>
      </c>
      <c r="P2153" s="35">
        <v>30.72</v>
      </c>
      <c r="Q2153" s="36">
        <f t="shared" si="403"/>
        <v>12</v>
      </c>
      <c r="R2153" s="4">
        <f t="shared" si="404"/>
        <v>0</v>
      </c>
      <c r="S2153" s="31">
        <f t="shared" si="410"/>
        <v>0.20906250000000001</v>
      </c>
      <c r="T2153" s="31">
        <f t="shared" si="411"/>
        <v>0.78918981481481476</v>
      </c>
      <c r="U2153" s="4">
        <f t="shared" si="405"/>
        <v>0</v>
      </c>
      <c r="V2153" s="4" t="str">
        <f t="shared" si="406"/>
        <v/>
      </c>
      <c r="W2153" s="18" t="str">
        <f>IF(V2153="","",VLOOKUP(L2153,日射量と図３!$A$4:$C$368,3,TRUE)*238.85/100)</f>
        <v/>
      </c>
      <c r="X2153" s="4" t="str">
        <f t="shared" si="407"/>
        <v/>
      </c>
      <c r="Y2153" s="4" t="str">
        <f t="shared" si="412"/>
        <v/>
      </c>
      <c r="Z2153" s="4" t="str">
        <f t="shared" si="413"/>
        <v/>
      </c>
      <c r="AA2153" s="4" t="str">
        <f>IF($V2153="","",IF(Y2153&lt;36,0,IF(AND(36&lt;=Y2153,Y2153&lt;71),VLOOKUP($W2153,日射量と図３!$E$6:$F$34,2,TRUE),IF(AND(71&lt;=Y2153,Y2153&lt;107),VLOOKUP($W2153,日射量と図３!$E$6:$G$34,3,TRUE),IF(AND(107&lt;=Y2153,Y2153&lt;143),VLOOKUP($W2153,日射量と図３!$E$6:$H$34,4,TRUE),VLOOKUP($W2153,日射量と図３!$E$6:$I$34,5,TRUE))))))</f>
        <v/>
      </c>
      <c r="AB2153" s="4" t="str">
        <f>IF($V2153="","",IF(Z2153&lt;36,0,IF(AND(36&lt;=Z2153,Z2153&lt;71),VLOOKUP($W2153,日射量と図３!$E$6:$F$34,2,TRUE),IF(AND(71&lt;=Z2153,Z2153&lt;107),VLOOKUP($W2153,日射量と図３!$E$6:$G$34,3,TRUE),IF(AND(107&lt;=Z2153,Z2153&lt;143),VLOOKUP($W2153,日射量と図３!$E$6:$H$34,4,TRUE),VLOOKUP($W2153,日射量と図３!$E$6:$I$34,5,TRUE))))))</f>
        <v/>
      </c>
      <c r="AC2153" s="382" t="str">
        <f t="shared" si="408"/>
        <v/>
      </c>
      <c r="AD2153" s="382" t="str">
        <f t="shared" si="409"/>
        <v/>
      </c>
    </row>
    <row r="2154" spans="11:30" ht="13.5" customHeight="1">
      <c r="K2154" s="4">
        <f t="shared" si="402"/>
        <v>8</v>
      </c>
      <c r="L2154" s="34">
        <v>43341</v>
      </c>
      <c r="M2154" s="4">
        <v>90</v>
      </c>
      <c r="N2154" s="4">
        <v>15</v>
      </c>
      <c r="O2154" s="31">
        <v>0.58333333333333337</v>
      </c>
      <c r="P2154" s="35">
        <v>30.909999999999997</v>
      </c>
      <c r="Q2154" s="36">
        <f t="shared" si="403"/>
        <v>12</v>
      </c>
      <c r="R2154" s="4">
        <f t="shared" si="404"/>
        <v>0</v>
      </c>
      <c r="S2154" s="31">
        <f t="shared" si="410"/>
        <v>0.20906250000000001</v>
      </c>
      <c r="T2154" s="31">
        <f t="shared" si="411"/>
        <v>0.78918981481481476</v>
      </c>
      <c r="U2154" s="4">
        <f t="shared" si="405"/>
        <v>0</v>
      </c>
      <c r="V2154" s="4" t="str">
        <f t="shared" si="406"/>
        <v/>
      </c>
      <c r="W2154" s="18" t="str">
        <f>IF(V2154="","",VLOOKUP(L2154,日射量と図３!$A$4:$C$368,3,TRUE)*238.85/100)</f>
        <v/>
      </c>
      <c r="X2154" s="4" t="str">
        <f t="shared" si="407"/>
        <v/>
      </c>
      <c r="Y2154" s="4" t="str">
        <f t="shared" si="412"/>
        <v/>
      </c>
      <c r="Z2154" s="4" t="str">
        <f t="shared" si="413"/>
        <v/>
      </c>
      <c r="AA2154" s="4" t="str">
        <f>IF($V2154="","",IF(Y2154&lt;36,0,IF(AND(36&lt;=Y2154,Y2154&lt;71),VLOOKUP($W2154,日射量と図３!$E$6:$F$34,2,TRUE),IF(AND(71&lt;=Y2154,Y2154&lt;107),VLOOKUP($W2154,日射量と図３!$E$6:$G$34,3,TRUE),IF(AND(107&lt;=Y2154,Y2154&lt;143),VLOOKUP($W2154,日射量と図３!$E$6:$H$34,4,TRUE),VLOOKUP($W2154,日射量と図３!$E$6:$I$34,5,TRUE))))))</f>
        <v/>
      </c>
      <c r="AB2154" s="4" t="str">
        <f>IF($V2154="","",IF(Z2154&lt;36,0,IF(AND(36&lt;=Z2154,Z2154&lt;71),VLOOKUP($W2154,日射量と図３!$E$6:$F$34,2,TRUE),IF(AND(71&lt;=Z2154,Z2154&lt;107),VLOOKUP($W2154,日射量と図３!$E$6:$G$34,3,TRUE),IF(AND(107&lt;=Z2154,Z2154&lt;143),VLOOKUP($W2154,日射量と図３!$E$6:$H$34,4,TRUE),VLOOKUP($W2154,日射量と図３!$E$6:$I$34,5,TRUE))))))</f>
        <v/>
      </c>
      <c r="AC2154" s="382" t="str">
        <f t="shared" si="408"/>
        <v/>
      </c>
      <c r="AD2154" s="382" t="str">
        <f t="shared" si="409"/>
        <v/>
      </c>
    </row>
    <row r="2155" spans="11:30" ht="13.5" customHeight="1">
      <c r="K2155" s="4">
        <f t="shared" si="402"/>
        <v>8</v>
      </c>
      <c r="L2155" s="34">
        <v>43341</v>
      </c>
      <c r="M2155" s="4">
        <v>90</v>
      </c>
      <c r="N2155" s="4">
        <v>16</v>
      </c>
      <c r="O2155" s="31">
        <v>0.625</v>
      </c>
      <c r="P2155" s="35">
        <v>30.710000000000008</v>
      </c>
      <c r="Q2155" s="36">
        <f t="shared" si="403"/>
        <v>16</v>
      </c>
      <c r="R2155" s="4">
        <f t="shared" si="404"/>
        <v>0</v>
      </c>
      <c r="S2155" s="31">
        <f t="shared" si="410"/>
        <v>0.20906250000000001</v>
      </c>
      <c r="T2155" s="31">
        <f t="shared" si="411"/>
        <v>0.78918981481481476</v>
      </c>
      <c r="U2155" s="4">
        <f t="shared" si="405"/>
        <v>0</v>
      </c>
      <c r="V2155" s="4" t="str">
        <f t="shared" si="406"/>
        <v/>
      </c>
      <c r="W2155" s="18" t="str">
        <f>IF(V2155="","",VLOOKUP(L2155,日射量と図３!$A$4:$C$368,3,TRUE)*238.85/100)</f>
        <v/>
      </c>
      <c r="X2155" s="4" t="str">
        <f t="shared" si="407"/>
        <v/>
      </c>
      <c r="Y2155" s="4" t="str">
        <f t="shared" si="412"/>
        <v/>
      </c>
      <c r="Z2155" s="4" t="str">
        <f t="shared" si="413"/>
        <v/>
      </c>
      <c r="AA2155" s="4" t="str">
        <f>IF($V2155="","",IF(Y2155&lt;36,0,IF(AND(36&lt;=Y2155,Y2155&lt;71),VLOOKUP($W2155,日射量と図３!$E$6:$F$34,2,TRUE),IF(AND(71&lt;=Y2155,Y2155&lt;107),VLOOKUP($W2155,日射量と図３!$E$6:$G$34,3,TRUE),IF(AND(107&lt;=Y2155,Y2155&lt;143),VLOOKUP($W2155,日射量と図３!$E$6:$H$34,4,TRUE),VLOOKUP($W2155,日射量と図３!$E$6:$I$34,5,TRUE))))))</f>
        <v/>
      </c>
      <c r="AB2155" s="4" t="str">
        <f>IF($V2155="","",IF(Z2155&lt;36,0,IF(AND(36&lt;=Z2155,Z2155&lt;71),VLOOKUP($W2155,日射量と図３!$E$6:$F$34,2,TRUE),IF(AND(71&lt;=Z2155,Z2155&lt;107),VLOOKUP($W2155,日射量と図３!$E$6:$G$34,3,TRUE),IF(AND(107&lt;=Z2155,Z2155&lt;143),VLOOKUP($W2155,日射量と図３!$E$6:$H$34,4,TRUE),VLOOKUP($W2155,日射量と図３!$E$6:$I$34,5,TRUE))))))</f>
        <v/>
      </c>
      <c r="AC2155" s="382" t="str">
        <f t="shared" si="408"/>
        <v/>
      </c>
      <c r="AD2155" s="382" t="str">
        <f t="shared" si="409"/>
        <v/>
      </c>
    </row>
    <row r="2156" spans="11:30" ht="13.5" customHeight="1">
      <c r="K2156" s="4">
        <f t="shared" si="402"/>
        <v>8</v>
      </c>
      <c r="L2156" s="34">
        <v>43341</v>
      </c>
      <c r="M2156" s="4">
        <v>90</v>
      </c>
      <c r="N2156" s="4">
        <v>17</v>
      </c>
      <c r="O2156" s="31">
        <v>0.66666666666666663</v>
      </c>
      <c r="P2156" s="35">
        <v>30.189999999999998</v>
      </c>
      <c r="Q2156" s="36">
        <f t="shared" si="403"/>
        <v>16</v>
      </c>
      <c r="R2156" s="4">
        <f t="shared" si="404"/>
        <v>0</v>
      </c>
      <c r="S2156" s="31">
        <f t="shared" si="410"/>
        <v>0.20906250000000001</v>
      </c>
      <c r="T2156" s="31">
        <f t="shared" si="411"/>
        <v>0.78918981481481476</v>
      </c>
      <c r="U2156" s="4">
        <f t="shared" si="405"/>
        <v>0</v>
      </c>
      <c r="V2156" s="4" t="str">
        <f t="shared" si="406"/>
        <v/>
      </c>
      <c r="W2156" s="18" t="str">
        <f>IF(V2156="","",VLOOKUP(L2156,日射量と図３!$A$4:$C$368,3,TRUE)*238.85/100)</f>
        <v/>
      </c>
      <c r="X2156" s="4" t="str">
        <f t="shared" si="407"/>
        <v/>
      </c>
      <c r="Y2156" s="4" t="str">
        <f t="shared" si="412"/>
        <v/>
      </c>
      <c r="Z2156" s="4" t="str">
        <f t="shared" si="413"/>
        <v/>
      </c>
      <c r="AA2156" s="4" t="str">
        <f>IF($V2156="","",IF(Y2156&lt;36,0,IF(AND(36&lt;=Y2156,Y2156&lt;71),VLOOKUP($W2156,日射量と図３!$E$6:$F$34,2,TRUE),IF(AND(71&lt;=Y2156,Y2156&lt;107),VLOOKUP($W2156,日射量と図３!$E$6:$G$34,3,TRUE),IF(AND(107&lt;=Y2156,Y2156&lt;143),VLOOKUP($W2156,日射量と図３!$E$6:$H$34,4,TRUE),VLOOKUP($W2156,日射量と図３!$E$6:$I$34,5,TRUE))))))</f>
        <v/>
      </c>
      <c r="AB2156" s="4" t="str">
        <f>IF($V2156="","",IF(Z2156&lt;36,0,IF(AND(36&lt;=Z2156,Z2156&lt;71),VLOOKUP($W2156,日射量と図３!$E$6:$F$34,2,TRUE),IF(AND(71&lt;=Z2156,Z2156&lt;107),VLOOKUP($W2156,日射量と図３!$E$6:$G$34,3,TRUE),IF(AND(107&lt;=Z2156,Z2156&lt;143),VLOOKUP($W2156,日射量と図３!$E$6:$H$34,4,TRUE),VLOOKUP($W2156,日射量と図３!$E$6:$I$34,5,TRUE))))))</f>
        <v/>
      </c>
      <c r="AC2156" s="382" t="str">
        <f t="shared" si="408"/>
        <v/>
      </c>
      <c r="AD2156" s="382" t="str">
        <f t="shared" si="409"/>
        <v/>
      </c>
    </row>
    <row r="2157" spans="11:30" ht="13.5" customHeight="1">
      <c r="K2157" s="4">
        <f t="shared" si="402"/>
        <v>8</v>
      </c>
      <c r="L2157" s="34">
        <v>43341</v>
      </c>
      <c r="M2157" s="4">
        <v>90</v>
      </c>
      <c r="N2157" s="4">
        <v>18</v>
      </c>
      <c r="O2157" s="31">
        <v>0.70833333333333337</v>
      </c>
      <c r="P2157" s="35">
        <v>29.509999999999998</v>
      </c>
      <c r="Q2157" s="36">
        <f t="shared" si="403"/>
        <v>16</v>
      </c>
      <c r="R2157" s="4">
        <f t="shared" si="404"/>
        <v>0</v>
      </c>
      <c r="S2157" s="31">
        <f t="shared" si="410"/>
        <v>0.20906250000000001</v>
      </c>
      <c r="T2157" s="31">
        <f t="shared" si="411"/>
        <v>0.78918981481481476</v>
      </c>
      <c r="U2157" s="4">
        <f t="shared" si="405"/>
        <v>0</v>
      </c>
      <c r="V2157" s="4" t="str">
        <f t="shared" si="406"/>
        <v/>
      </c>
      <c r="W2157" s="18" t="str">
        <f>IF(V2157="","",VLOOKUP(L2157,日射量と図３!$A$4:$C$368,3,TRUE)*238.85/100)</f>
        <v/>
      </c>
      <c r="X2157" s="4" t="str">
        <f t="shared" si="407"/>
        <v/>
      </c>
      <c r="Y2157" s="4" t="str">
        <f t="shared" si="412"/>
        <v/>
      </c>
      <c r="Z2157" s="4" t="str">
        <f t="shared" si="413"/>
        <v/>
      </c>
      <c r="AA2157" s="4" t="str">
        <f>IF($V2157="","",IF(Y2157&lt;36,0,IF(AND(36&lt;=Y2157,Y2157&lt;71),VLOOKUP($W2157,日射量と図３!$E$6:$F$34,2,TRUE),IF(AND(71&lt;=Y2157,Y2157&lt;107),VLOOKUP($W2157,日射量と図３!$E$6:$G$34,3,TRUE),IF(AND(107&lt;=Y2157,Y2157&lt;143),VLOOKUP($W2157,日射量と図３!$E$6:$H$34,4,TRUE),VLOOKUP($W2157,日射量と図３!$E$6:$I$34,5,TRUE))))))</f>
        <v/>
      </c>
      <c r="AB2157" s="4" t="str">
        <f>IF($V2157="","",IF(Z2157&lt;36,0,IF(AND(36&lt;=Z2157,Z2157&lt;71),VLOOKUP($W2157,日射量と図３!$E$6:$F$34,2,TRUE),IF(AND(71&lt;=Z2157,Z2157&lt;107),VLOOKUP($W2157,日射量と図３!$E$6:$G$34,3,TRUE),IF(AND(107&lt;=Z2157,Z2157&lt;143),VLOOKUP($W2157,日射量と図３!$E$6:$H$34,4,TRUE),VLOOKUP($W2157,日射量と図３!$E$6:$I$34,5,TRUE))))))</f>
        <v/>
      </c>
      <c r="AC2157" s="382" t="str">
        <f t="shared" si="408"/>
        <v/>
      </c>
      <c r="AD2157" s="382" t="str">
        <f t="shared" si="409"/>
        <v/>
      </c>
    </row>
    <row r="2158" spans="11:30" ht="13.5" customHeight="1">
      <c r="K2158" s="4">
        <f t="shared" si="402"/>
        <v>8</v>
      </c>
      <c r="L2158" s="34">
        <v>43341</v>
      </c>
      <c r="M2158" s="4">
        <v>90</v>
      </c>
      <c r="N2158" s="4">
        <v>19</v>
      </c>
      <c r="O2158" s="31">
        <v>0.75</v>
      </c>
      <c r="P2158" s="35">
        <v>28.660000000000004</v>
      </c>
      <c r="Q2158" s="36">
        <f t="shared" si="403"/>
        <v>16</v>
      </c>
      <c r="R2158" s="4">
        <f t="shared" si="404"/>
        <v>0</v>
      </c>
      <c r="S2158" s="31">
        <f t="shared" si="410"/>
        <v>0.20906250000000001</v>
      </c>
      <c r="T2158" s="31">
        <f t="shared" si="411"/>
        <v>0.78918981481481476</v>
      </c>
      <c r="U2158" s="4">
        <f t="shared" si="405"/>
        <v>0</v>
      </c>
      <c r="V2158" s="4" t="str">
        <f t="shared" si="406"/>
        <v/>
      </c>
      <c r="W2158" s="18" t="str">
        <f>IF(V2158="","",VLOOKUP(L2158,日射量と図３!$A$4:$C$368,3,TRUE)*238.85/100)</f>
        <v/>
      </c>
      <c r="X2158" s="4" t="str">
        <f t="shared" si="407"/>
        <v/>
      </c>
      <c r="Y2158" s="4" t="str">
        <f t="shared" si="412"/>
        <v/>
      </c>
      <c r="Z2158" s="4" t="str">
        <f t="shared" si="413"/>
        <v/>
      </c>
      <c r="AA2158" s="4" t="str">
        <f>IF($V2158="","",IF(Y2158&lt;36,0,IF(AND(36&lt;=Y2158,Y2158&lt;71),VLOOKUP($W2158,日射量と図３!$E$6:$F$34,2,TRUE),IF(AND(71&lt;=Y2158,Y2158&lt;107),VLOOKUP($W2158,日射量と図３!$E$6:$G$34,3,TRUE),IF(AND(107&lt;=Y2158,Y2158&lt;143),VLOOKUP($W2158,日射量と図３!$E$6:$H$34,4,TRUE),VLOOKUP($W2158,日射量と図３!$E$6:$I$34,5,TRUE))))))</f>
        <v/>
      </c>
      <c r="AB2158" s="4" t="str">
        <f>IF($V2158="","",IF(Z2158&lt;36,0,IF(AND(36&lt;=Z2158,Z2158&lt;71),VLOOKUP($W2158,日射量と図３!$E$6:$F$34,2,TRUE),IF(AND(71&lt;=Z2158,Z2158&lt;107),VLOOKUP($W2158,日射量と図３!$E$6:$G$34,3,TRUE),IF(AND(107&lt;=Z2158,Z2158&lt;143),VLOOKUP($W2158,日射量と図３!$E$6:$H$34,4,TRUE),VLOOKUP($W2158,日射量と図３!$E$6:$I$34,5,TRUE))))))</f>
        <v/>
      </c>
      <c r="AC2158" s="382" t="str">
        <f t="shared" si="408"/>
        <v/>
      </c>
      <c r="AD2158" s="382" t="str">
        <f t="shared" si="409"/>
        <v/>
      </c>
    </row>
    <row r="2159" spans="11:30" ht="13.5" customHeight="1">
      <c r="K2159" s="4">
        <f t="shared" si="402"/>
        <v>8</v>
      </c>
      <c r="L2159" s="34">
        <v>43341</v>
      </c>
      <c r="M2159" s="4">
        <v>90</v>
      </c>
      <c r="N2159" s="4">
        <v>20</v>
      </c>
      <c r="O2159" s="31">
        <v>0.79166666666666663</v>
      </c>
      <c r="P2159" s="35">
        <v>28.060000000000002</v>
      </c>
      <c r="Q2159" s="36">
        <f t="shared" si="403"/>
        <v>16</v>
      </c>
      <c r="R2159" s="4">
        <f t="shared" si="404"/>
        <v>0</v>
      </c>
      <c r="S2159" s="31">
        <f t="shared" si="410"/>
        <v>0.20906250000000001</v>
      </c>
      <c r="T2159" s="31">
        <f t="shared" si="411"/>
        <v>0.78918981481481476</v>
      </c>
      <c r="U2159" s="4">
        <f t="shared" si="405"/>
        <v>0</v>
      </c>
      <c r="V2159" s="4" t="str">
        <f t="shared" si="406"/>
        <v/>
      </c>
      <c r="W2159" s="18" t="str">
        <f>IF(V2159="","",VLOOKUP(L2159,日射量と図３!$A$4:$C$368,3,TRUE)*238.85/100)</f>
        <v/>
      </c>
      <c r="X2159" s="4" t="str">
        <f t="shared" si="407"/>
        <v/>
      </c>
      <c r="Y2159" s="4" t="str">
        <f t="shared" si="412"/>
        <v/>
      </c>
      <c r="Z2159" s="4" t="str">
        <f t="shared" si="413"/>
        <v/>
      </c>
      <c r="AA2159" s="4" t="str">
        <f>IF($V2159="","",IF(Y2159&lt;36,0,IF(AND(36&lt;=Y2159,Y2159&lt;71),VLOOKUP($W2159,日射量と図３!$E$6:$F$34,2,TRUE),IF(AND(71&lt;=Y2159,Y2159&lt;107),VLOOKUP($W2159,日射量と図３!$E$6:$G$34,3,TRUE),IF(AND(107&lt;=Y2159,Y2159&lt;143),VLOOKUP($W2159,日射量と図３!$E$6:$H$34,4,TRUE),VLOOKUP($W2159,日射量と図３!$E$6:$I$34,5,TRUE))))))</f>
        <v/>
      </c>
      <c r="AB2159" s="4" t="str">
        <f>IF($V2159="","",IF(Z2159&lt;36,0,IF(AND(36&lt;=Z2159,Z2159&lt;71),VLOOKUP($W2159,日射量と図３!$E$6:$F$34,2,TRUE),IF(AND(71&lt;=Z2159,Z2159&lt;107),VLOOKUP($W2159,日射量と図３!$E$6:$G$34,3,TRUE),IF(AND(107&lt;=Z2159,Z2159&lt;143),VLOOKUP($W2159,日射量と図３!$E$6:$H$34,4,TRUE),VLOOKUP($W2159,日射量と図３!$E$6:$I$34,5,TRUE))))))</f>
        <v/>
      </c>
      <c r="AC2159" s="382" t="str">
        <f t="shared" si="408"/>
        <v/>
      </c>
      <c r="AD2159" s="382" t="str">
        <f t="shared" si="409"/>
        <v/>
      </c>
    </row>
    <row r="2160" spans="11:30" ht="13.5" customHeight="1">
      <c r="K2160" s="4">
        <f t="shared" si="402"/>
        <v>8</v>
      </c>
      <c r="L2160" s="34">
        <v>43341</v>
      </c>
      <c r="M2160" s="4">
        <v>90</v>
      </c>
      <c r="N2160" s="4">
        <v>21</v>
      </c>
      <c r="O2160" s="31">
        <v>0.83333333333333337</v>
      </c>
      <c r="P2160" s="35">
        <v>27.419999999999998</v>
      </c>
      <c r="Q2160" s="36">
        <f t="shared" si="403"/>
        <v>16</v>
      </c>
      <c r="R2160" s="4">
        <f t="shared" si="404"/>
        <v>0</v>
      </c>
      <c r="S2160" s="31">
        <f t="shared" si="410"/>
        <v>0.20906250000000001</v>
      </c>
      <c r="T2160" s="31">
        <f t="shared" si="411"/>
        <v>0.78918981481481476</v>
      </c>
      <c r="U2160" s="4">
        <f t="shared" si="405"/>
        <v>0</v>
      </c>
      <c r="V2160" s="4" t="str">
        <f t="shared" si="406"/>
        <v/>
      </c>
      <c r="W2160" s="18" t="str">
        <f>IF(V2160="","",VLOOKUP(L2160,日射量と図３!$A$4:$C$368,3,TRUE)*238.85/100)</f>
        <v/>
      </c>
      <c r="X2160" s="4" t="str">
        <f t="shared" si="407"/>
        <v/>
      </c>
      <c r="Y2160" s="4" t="str">
        <f t="shared" si="412"/>
        <v/>
      </c>
      <c r="Z2160" s="4" t="str">
        <f t="shared" si="413"/>
        <v/>
      </c>
      <c r="AA2160" s="4" t="str">
        <f>IF($V2160="","",IF(Y2160&lt;36,0,IF(AND(36&lt;=Y2160,Y2160&lt;71),VLOOKUP($W2160,日射量と図３!$E$6:$F$34,2,TRUE),IF(AND(71&lt;=Y2160,Y2160&lt;107),VLOOKUP($W2160,日射量と図３!$E$6:$G$34,3,TRUE),IF(AND(107&lt;=Y2160,Y2160&lt;143),VLOOKUP($W2160,日射量と図３!$E$6:$H$34,4,TRUE),VLOOKUP($W2160,日射量と図３!$E$6:$I$34,5,TRUE))))))</f>
        <v/>
      </c>
      <c r="AB2160" s="4" t="str">
        <f>IF($V2160="","",IF(Z2160&lt;36,0,IF(AND(36&lt;=Z2160,Z2160&lt;71),VLOOKUP($W2160,日射量と図３!$E$6:$F$34,2,TRUE),IF(AND(71&lt;=Z2160,Z2160&lt;107),VLOOKUP($W2160,日射量と図３!$E$6:$G$34,3,TRUE),IF(AND(107&lt;=Z2160,Z2160&lt;143),VLOOKUP($W2160,日射量と図３!$E$6:$H$34,4,TRUE),VLOOKUP($W2160,日射量と図３!$E$6:$I$34,5,TRUE))))))</f>
        <v/>
      </c>
      <c r="AC2160" s="382" t="str">
        <f t="shared" si="408"/>
        <v/>
      </c>
      <c r="AD2160" s="382" t="str">
        <f t="shared" si="409"/>
        <v/>
      </c>
    </row>
    <row r="2161" spans="11:30" ht="13.5" customHeight="1">
      <c r="K2161" s="4">
        <f t="shared" si="402"/>
        <v>8</v>
      </c>
      <c r="L2161" s="34">
        <v>43341</v>
      </c>
      <c r="M2161" s="4">
        <v>90</v>
      </c>
      <c r="N2161" s="4">
        <v>22</v>
      </c>
      <c r="O2161" s="31">
        <v>0.875</v>
      </c>
      <c r="P2161" s="35">
        <v>26.889999999999997</v>
      </c>
      <c r="Q2161" s="36">
        <f t="shared" si="403"/>
        <v>16</v>
      </c>
      <c r="R2161" s="4">
        <f t="shared" si="404"/>
        <v>0</v>
      </c>
      <c r="S2161" s="31">
        <f t="shared" si="410"/>
        <v>0.20906250000000001</v>
      </c>
      <c r="T2161" s="31">
        <f t="shared" si="411"/>
        <v>0.78918981481481476</v>
      </c>
      <c r="U2161" s="4">
        <f t="shared" si="405"/>
        <v>0</v>
      </c>
      <c r="V2161" s="4" t="str">
        <f t="shared" si="406"/>
        <v/>
      </c>
      <c r="W2161" s="18" t="str">
        <f>IF(V2161="","",VLOOKUP(L2161,日射量と図３!$A$4:$C$368,3,TRUE)*238.85/100)</f>
        <v/>
      </c>
      <c r="X2161" s="4" t="str">
        <f t="shared" si="407"/>
        <v/>
      </c>
      <c r="Y2161" s="4" t="str">
        <f t="shared" si="412"/>
        <v/>
      </c>
      <c r="Z2161" s="4" t="str">
        <f t="shared" si="413"/>
        <v/>
      </c>
      <c r="AA2161" s="4" t="str">
        <f>IF($V2161="","",IF(Y2161&lt;36,0,IF(AND(36&lt;=Y2161,Y2161&lt;71),VLOOKUP($W2161,日射量と図３!$E$6:$F$34,2,TRUE),IF(AND(71&lt;=Y2161,Y2161&lt;107),VLOOKUP($W2161,日射量と図３!$E$6:$G$34,3,TRUE),IF(AND(107&lt;=Y2161,Y2161&lt;143),VLOOKUP($W2161,日射量と図３!$E$6:$H$34,4,TRUE),VLOOKUP($W2161,日射量と図３!$E$6:$I$34,5,TRUE))))))</f>
        <v/>
      </c>
      <c r="AB2161" s="4" t="str">
        <f>IF($V2161="","",IF(Z2161&lt;36,0,IF(AND(36&lt;=Z2161,Z2161&lt;71),VLOOKUP($W2161,日射量と図３!$E$6:$F$34,2,TRUE),IF(AND(71&lt;=Z2161,Z2161&lt;107),VLOOKUP($W2161,日射量と図３!$E$6:$G$34,3,TRUE),IF(AND(107&lt;=Z2161,Z2161&lt;143),VLOOKUP($W2161,日射量と図３!$E$6:$H$34,4,TRUE),VLOOKUP($W2161,日射量と図３!$E$6:$I$34,5,TRUE))))))</f>
        <v/>
      </c>
      <c r="AC2161" s="382" t="str">
        <f t="shared" si="408"/>
        <v/>
      </c>
      <c r="AD2161" s="382" t="str">
        <f t="shared" si="409"/>
        <v/>
      </c>
    </row>
    <row r="2162" spans="11:30" ht="13.5" customHeight="1">
      <c r="K2162" s="4">
        <f t="shared" si="402"/>
        <v>8</v>
      </c>
      <c r="L2162" s="34">
        <v>43341</v>
      </c>
      <c r="M2162" s="4">
        <v>90</v>
      </c>
      <c r="N2162" s="4">
        <v>23</v>
      </c>
      <c r="O2162" s="31">
        <v>0.91666666666666663</v>
      </c>
      <c r="P2162" s="35">
        <v>26.47</v>
      </c>
      <c r="Q2162" s="36">
        <f t="shared" si="403"/>
        <v>13</v>
      </c>
      <c r="R2162" s="4">
        <f t="shared" si="404"/>
        <v>0</v>
      </c>
      <c r="S2162" s="31">
        <f t="shared" si="410"/>
        <v>0.20906250000000001</v>
      </c>
      <c r="T2162" s="31">
        <f t="shared" si="411"/>
        <v>0.78918981481481476</v>
      </c>
      <c r="U2162" s="4">
        <f t="shared" si="405"/>
        <v>0</v>
      </c>
      <c r="V2162" s="4" t="str">
        <f t="shared" si="406"/>
        <v/>
      </c>
      <c r="W2162" s="18" t="str">
        <f>IF(V2162="","",VLOOKUP(L2162,日射量と図３!$A$4:$C$368,3,TRUE)*238.85/100)</f>
        <v/>
      </c>
      <c r="X2162" s="4" t="str">
        <f t="shared" si="407"/>
        <v/>
      </c>
      <c r="Y2162" s="4" t="str">
        <f t="shared" si="412"/>
        <v/>
      </c>
      <c r="Z2162" s="4" t="str">
        <f t="shared" si="413"/>
        <v/>
      </c>
      <c r="AA2162" s="4" t="str">
        <f>IF($V2162="","",IF(Y2162&lt;36,0,IF(AND(36&lt;=Y2162,Y2162&lt;71),VLOOKUP($W2162,日射量と図３!$E$6:$F$34,2,TRUE),IF(AND(71&lt;=Y2162,Y2162&lt;107),VLOOKUP($W2162,日射量と図３!$E$6:$G$34,3,TRUE),IF(AND(107&lt;=Y2162,Y2162&lt;143),VLOOKUP($W2162,日射量と図３!$E$6:$H$34,4,TRUE),VLOOKUP($W2162,日射量と図３!$E$6:$I$34,5,TRUE))))))</f>
        <v/>
      </c>
      <c r="AB2162" s="4" t="str">
        <f>IF($V2162="","",IF(Z2162&lt;36,0,IF(AND(36&lt;=Z2162,Z2162&lt;71),VLOOKUP($W2162,日射量と図３!$E$6:$F$34,2,TRUE),IF(AND(71&lt;=Z2162,Z2162&lt;107),VLOOKUP($W2162,日射量と図３!$E$6:$G$34,3,TRUE),IF(AND(107&lt;=Z2162,Z2162&lt;143),VLOOKUP($W2162,日射量と図３!$E$6:$H$34,4,TRUE),VLOOKUP($W2162,日射量と図３!$E$6:$I$34,5,TRUE))))))</f>
        <v/>
      </c>
      <c r="AC2162" s="382" t="str">
        <f t="shared" si="408"/>
        <v/>
      </c>
      <c r="AD2162" s="382" t="str">
        <f t="shared" si="409"/>
        <v/>
      </c>
    </row>
    <row r="2163" spans="11:30" ht="13.5" customHeight="1">
      <c r="K2163" s="4">
        <f t="shared" si="402"/>
        <v>8</v>
      </c>
      <c r="L2163" s="34">
        <v>43341</v>
      </c>
      <c r="M2163" s="4">
        <v>90</v>
      </c>
      <c r="N2163" s="4">
        <v>24</v>
      </c>
      <c r="O2163" s="31">
        <v>0.95833333333333337</v>
      </c>
      <c r="P2163" s="35">
        <v>26.05</v>
      </c>
      <c r="Q2163" s="36">
        <f t="shared" si="403"/>
        <v>13</v>
      </c>
      <c r="R2163" s="4">
        <f t="shared" si="404"/>
        <v>0</v>
      </c>
      <c r="S2163" s="31">
        <f t="shared" si="410"/>
        <v>0.20906250000000001</v>
      </c>
      <c r="T2163" s="31">
        <f t="shared" si="411"/>
        <v>0.78918981481481476</v>
      </c>
      <c r="U2163" s="4">
        <f t="shared" si="405"/>
        <v>0</v>
      </c>
      <c r="V2163" s="4" t="str">
        <f t="shared" si="406"/>
        <v/>
      </c>
      <c r="W2163" s="18" t="str">
        <f>IF(V2163="","",VLOOKUP(L2163,日射量と図３!$A$4:$C$368,3,TRUE)*238.85/100)</f>
        <v/>
      </c>
      <c r="X2163" s="4" t="str">
        <f t="shared" si="407"/>
        <v/>
      </c>
      <c r="Y2163" s="4" t="str">
        <f t="shared" si="412"/>
        <v/>
      </c>
      <c r="Z2163" s="4" t="str">
        <f t="shared" si="413"/>
        <v/>
      </c>
      <c r="AA2163" s="4" t="str">
        <f>IF($V2163="","",IF(Y2163&lt;36,0,IF(AND(36&lt;=Y2163,Y2163&lt;71),VLOOKUP($W2163,日射量と図３!$E$6:$F$34,2,TRUE),IF(AND(71&lt;=Y2163,Y2163&lt;107),VLOOKUP($W2163,日射量と図３!$E$6:$G$34,3,TRUE),IF(AND(107&lt;=Y2163,Y2163&lt;143),VLOOKUP($W2163,日射量と図３!$E$6:$H$34,4,TRUE),VLOOKUP($W2163,日射量と図３!$E$6:$I$34,5,TRUE))))))</f>
        <v/>
      </c>
      <c r="AB2163" s="4" t="str">
        <f>IF($V2163="","",IF(Z2163&lt;36,0,IF(AND(36&lt;=Z2163,Z2163&lt;71),VLOOKUP($W2163,日射量と図３!$E$6:$F$34,2,TRUE),IF(AND(71&lt;=Z2163,Z2163&lt;107),VLOOKUP($W2163,日射量と図３!$E$6:$G$34,3,TRUE),IF(AND(107&lt;=Z2163,Z2163&lt;143),VLOOKUP($W2163,日射量と図３!$E$6:$H$34,4,TRUE),VLOOKUP($W2163,日射量と図３!$E$6:$I$34,5,TRUE))))))</f>
        <v/>
      </c>
      <c r="AC2163" s="382" t="str">
        <f t="shared" si="408"/>
        <v/>
      </c>
      <c r="AD2163" s="382" t="str">
        <f t="shared" si="409"/>
        <v/>
      </c>
    </row>
    <row r="2164" spans="11:30" ht="13.5" customHeight="1">
      <c r="K2164" s="4">
        <f t="shared" si="402"/>
        <v>8</v>
      </c>
      <c r="L2164" s="34">
        <v>43342</v>
      </c>
      <c r="M2164" s="4">
        <v>91</v>
      </c>
      <c r="N2164" s="4">
        <v>1</v>
      </c>
      <c r="O2164" s="31">
        <v>0</v>
      </c>
      <c r="P2164" s="35">
        <v>25.690000000000005</v>
      </c>
      <c r="Q2164" s="36">
        <f t="shared" si="403"/>
        <v>13</v>
      </c>
      <c r="R2164" s="4">
        <f t="shared" si="404"/>
        <v>0</v>
      </c>
      <c r="S2164" s="31">
        <f t="shared" si="410"/>
        <v>0.20906250000000001</v>
      </c>
      <c r="T2164" s="31">
        <f t="shared" si="411"/>
        <v>0.78918981481481476</v>
      </c>
      <c r="U2164" s="4">
        <f t="shared" si="405"/>
        <v>0</v>
      </c>
      <c r="V2164" s="4">
        <f t="shared" si="406"/>
        <v>0</v>
      </c>
      <c r="W2164" s="18">
        <f>IF(V2164="","",VLOOKUP(L2164,日射量と図３!$A$4:$C$368,3,TRUE)*238.85/100)</f>
        <v>42.993000000000002</v>
      </c>
      <c r="X2164" s="4">
        <f t="shared" si="407"/>
        <v>14</v>
      </c>
      <c r="Y2164" s="4">
        <f t="shared" si="412"/>
        <v>0</v>
      </c>
      <c r="Z2164" s="4">
        <f t="shared" si="413"/>
        <v>0</v>
      </c>
      <c r="AA2164" s="4">
        <f>IF($V2164="","",IF(Y2164&lt;36,0,IF(AND(36&lt;=Y2164,Y2164&lt;71),VLOOKUP($W2164,日射量と図３!$E$6:$F$34,2,TRUE),IF(AND(71&lt;=Y2164,Y2164&lt;107),VLOOKUP($W2164,日射量と図３!$E$6:$G$34,3,TRUE),IF(AND(107&lt;=Y2164,Y2164&lt;143),VLOOKUP($W2164,日射量と図３!$E$6:$H$34,4,TRUE),VLOOKUP($W2164,日射量と図３!$E$6:$I$34,5,TRUE))))))</f>
        <v>0</v>
      </c>
      <c r="AB2164" s="4">
        <f>IF($V2164="","",IF(Z2164&lt;36,0,IF(AND(36&lt;=Z2164,Z2164&lt;71),VLOOKUP($W2164,日射量と図３!$E$6:$F$34,2,TRUE),IF(AND(71&lt;=Z2164,Z2164&lt;107),VLOOKUP($W2164,日射量と図３!$E$6:$G$34,3,TRUE),IF(AND(107&lt;=Z2164,Z2164&lt;143),VLOOKUP($W2164,日射量と図３!$E$6:$H$34,4,TRUE),VLOOKUP($W2164,日射量と図３!$E$6:$I$34,5,TRUE))))))</f>
        <v>0</v>
      </c>
      <c r="AC2164" s="382">
        <f t="shared" si="408"/>
        <v>0</v>
      </c>
      <c r="AD2164" s="382">
        <f t="shared" si="409"/>
        <v>0</v>
      </c>
    </row>
    <row r="2165" spans="11:30" ht="13.5" customHeight="1">
      <c r="K2165" s="4">
        <f t="shared" si="402"/>
        <v>8</v>
      </c>
      <c r="L2165" s="34">
        <v>43342</v>
      </c>
      <c r="M2165" s="4">
        <v>91</v>
      </c>
      <c r="N2165" s="4">
        <v>2</v>
      </c>
      <c r="O2165" s="31">
        <v>4.1666666666666664E-2</v>
      </c>
      <c r="P2165" s="35">
        <v>25.36</v>
      </c>
      <c r="Q2165" s="36">
        <f t="shared" si="403"/>
        <v>13</v>
      </c>
      <c r="R2165" s="4">
        <f t="shared" si="404"/>
        <v>0</v>
      </c>
      <c r="S2165" s="31">
        <f t="shared" si="410"/>
        <v>0.20906250000000001</v>
      </c>
      <c r="T2165" s="31">
        <f t="shared" si="411"/>
        <v>0.78918981481481476</v>
      </c>
      <c r="U2165" s="4">
        <f t="shared" si="405"/>
        <v>0</v>
      </c>
      <c r="V2165" s="4" t="str">
        <f t="shared" si="406"/>
        <v/>
      </c>
      <c r="W2165" s="18" t="str">
        <f>IF(V2165="","",VLOOKUP(L2165,日射量と図３!$A$4:$C$368,3,TRUE)*238.85/100)</f>
        <v/>
      </c>
      <c r="X2165" s="4" t="str">
        <f t="shared" si="407"/>
        <v/>
      </c>
      <c r="Y2165" s="4" t="str">
        <f t="shared" si="412"/>
        <v/>
      </c>
      <c r="Z2165" s="4" t="str">
        <f t="shared" si="413"/>
        <v/>
      </c>
      <c r="AA2165" s="4" t="str">
        <f>IF($V2165="","",IF(Y2165&lt;36,0,IF(AND(36&lt;=Y2165,Y2165&lt;71),VLOOKUP($W2165,日射量と図３!$E$6:$F$34,2,TRUE),IF(AND(71&lt;=Y2165,Y2165&lt;107),VLOOKUP($W2165,日射量と図３!$E$6:$G$34,3,TRUE),IF(AND(107&lt;=Y2165,Y2165&lt;143),VLOOKUP($W2165,日射量と図３!$E$6:$H$34,4,TRUE),VLOOKUP($W2165,日射量と図３!$E$6:$I$34,5,TRUE))))))</f>
        <v/>
      </c>
      <c r="AB2165" s="4" t="str">
        <f>IF($V2165="","",IF(Z2165&lt;36,0,IF(AND(36&lt;=Z2165,Z2165&lt;71),VLOOKUP($W2165,日射量と図３!$E$6:$F$34,2,TRUE),IF(AND(71&lt;=Z2165,Z2165&lt;107),VLOOKUP($W2165,日射量と図３!$E$6:$G$34,3,TRUE),IF(AND(107&lt;=Z2165,Z2165&lt;143),VLOOKUP($W2165,日射量と図３!$E$6:$H$34,4,TRUE),VLOOKUP($W2165,日射量と図３!$E$6:$I$34,5,TRUE))))))</f>
        <v/>
      </c>
      <c r="AC2165" s="382" t="str">
        <f t="shared" si="408"/>
        <v/>
      </c>
      <c r="AD2165" s="382" t="str">
        <f t="shared" si="409"/>
        <v/>
      </c>
    </row>
    <row r="2166" spans="11:30" ht="13.5" customHeight="1">
      <c r="K2166" s="4">
        <f t="shared" si="402"/>
        <v>8</v>
      </c>
      <c r="L2166" s="34">
        <v>43342</v>
      </c>
      <c r="M2166" s="4">
        <v>91</v>
      </c>
      <c r="N2166" s="4">
        <v>3</v>
      </c>
      <c r="O2166" s="31">
        <v>8.3333333333333329E-2</v>
      </c>
      <c r="P2166" s="35">
        <v>25.32</v>
      </c>
      <c r="Q2166" s="36">
        <f t="shared" si="403"/>
        <v>13</v>
      </c>
      <c r="R2166" s="4">
        <f t="shared" si="404"/>
        <v>0</v>
      </c>
      <c r="S2166" s="31">
        <f t="shared" si="410"/>
        <v>0.20906250000000001</v>
      </c>
      <c r="T2166" s="31">
        <f t="shared" si="411"/>
        <v>0.78918981481481476</v>
      </c>
      <c r="U2166" s="4">
        <f t="shared" si="405"/>
        <v>0</v>
      </c>
      <c r="V2166" s="4" t="str">
        <f t="shared" si="406"/>
        <v/>
      </c>
      <c r="W2166" s="18" t="str">
        <f>IF(V2166="","",VLOOKUP(L2166,日射量と図３!$A$4:$C$368,3,TRUE)*238.85/100)</f>
        <v/>
      </c>
      <c r="X2166" s="4" t="str">
        <f t="shared" si="407"/>
        <v/>
      </c>
      <c r="Y2166" s="4" t="str">
        <f t="shared" si="412"/>
        <v/>
      </c>
      <c r="Z2166" s="4" t="str">
        <f t="shared" si="413"/>
        <v/>
      </c>
      <c r="AA2166" s="4" t="str">
        <f>IF($V2166="","",IF(Y2166&lt;36,0,IF(AND(36&lt;=Y2166,Y2166&lt;71),VLOOKUP($W2166,日射量と図３!$E$6:$F$34,2,TRUE),IF(AND(71&lt;=Y2166,Y2166&lt;107),VLOOKUP($W2166,日射量と図３!$E$6:$G$34,3,TRUE),IF(AND(107&lt;=Y2166,Y2166&lt;143),VLOOKUP($W2166,日射量と図３!$E$6:$H$34,4,TRUE),VLOOKUP($W2166,日射量と図３!$E$6:$I$34,5,TRUE))))))</f>
        <v/>
      </c>
      <c r="AB2166" s="4" t="str">
        <f>IF($V2166="","",IF(Z2166&lt;36,0,IF(AND(36&lt;=Z2166,Z2166&lt;71),VLOOKUP($W2166,日射量と図３!$E$6:$F$34,2,TRUE),IF(AND(71&lt;=Z2166,Z2166&lt;107),VLOOKUP($W2166,日射量と図３!$E$6:$G$34,3,TRUE),IF(AND(107&lt;=Z2166,Z2166&lt;143),VLOOKUP($W2166,日射量と図３!$E$6:$H$34,4,TRUE),VLOOKUP($W2166,日射量と図３!$E$6:$I$34,5,TRUE))))))</f>
        <v/>
      </c>
      <c r="AC2166" s="382" t="str">
        <f t="shared" si="408"/>
        <v/>
      </c>
      <c r="AD2166" s="382" t="str">
        <f t="shared" si="409"/>
        <v/>
      </c>
    </row>
    <row r="2167" spans="11:30" ht="13.5" customHeight="1">
      <c r="K2167" s="4">
        <f t="shared" si="402"/>
        <v>8</v>
      </c>
      <c r="L2167" s="34">
        <v>43342</v>
      </c>
      <c r="M2167" s="4">
        <v>91</v>
      </c>
      <c r="N2167" s="4">
        <v>4</v>
      </c>
      <c r="O2167" s="31">
        <v>0.125</v>
      </c>
      <c r="P2167" s="35">
        <v>25.14</v>
      </c>
      <c r="Q2167" s="36">
        <f t="shared" si="403"/>
        <v>13</v>
      </c>
      <c r="R2167" s="4">
        <f t="shared" si="404"/>
        <v>0</v>
      </c>
      <c r="S2167" s="31">
        <f t="shared" si="410"/>
        <v>0.20906250000000001</v>
      </c>
      <c r="T2167" s="31">
        <f t="shared" si="411"/>
        <v>0.78918981481481476</v>
      </c>
      <c r="U2167" s="4">
        <f t="shared" si="405"/>
        <v>0</v>
      </c>
      <c r="V2167" s="4" t="str">
        <f t="shared" si="406"/>
        <v/>
      </c>
      <c r="W2167" s="18" t="str">
        <f>IF(V2167="","",VLOOKUP(L2167,日射量と図３!$A$4:$C$368,3,TRUE)*238.85/100)</f>
        <v/>
      </c>
      <c r="X2167" s="4" t="str">
        <f t="shared" si="407"/>
        <v/>
      </c>
      <c r="Y2167" s="4" t="str">
        <f t="shared" si="412"/>
        <v/>
      </c>
      <c r="Z2167" s="4" t="str">
        <f t="shared" si="413"/>
        <v/>
      </c>
      <c r="AA2167" s="4" t="str">
        <f>IF($V2167="","",IF(Y2167&lt;36,0,IF(AND(36&lt;=Y2167,Y2167&lt;71),VLOOKUP($W2167,日射量と図３!$E$6:$F$34,2,TRUE),IF(AND(71&lt;=Y2167,Y2167&lt;107),VLOOKUP($W2167,日射量と図３!$E$6:$G$34,3,TRUE),IF(AND(107&lt;=Y2167,Y2167&lt;143),VLOOKUP($W2167,日射量と図３!$E$6:$H$34,4,TRUE),VLOOKUP($W2167,日射量と図３!$E$6:$I$34,5,TRUE))))))</f>
        <v/>
      </c>
      <c r="AB2167" s="4" t="str">
        <f>IF($V2167="","",IF(Z2167&lt;36,0,IF(AND(36&lt;=Z2167,Z2167&lt;71),VLOOKUP($W2167,日射量と図３!$E$6:$F$34,2,TRUE),IF(AND(71&lt;=Z2167,Z2167&lt;107),VLOOKUP($W2167,日射量と図３!$E$6:$G$34,3,TRUE),IF(AND(107&lt;=Z2167,Z2167&lt;143),VLOOKUP($W2167,日射量と図３!$E$6:$H$34,4,TRUE),VLOOKUP($W2167,日射量と図３!$E$6:$I$34,5,TRUE))))))</f>
        <v/>
      </c>
      <c r="AC2167" s="382" t="str">
        <f t="shared" si="408"/>
        <v/>
      </c>
      <c r="AD2167" s="382" t="str">
        <f t="shared" si="409"/>
        <v/>
      </c>
    </row>
    <row r="2168" spans="11:30" ht="13.5" customHeight="1">
      <c r="K2168" s="4">
        <f t="shared" si="402"/>
        <v>8</v>
      </c>
      <c r="L2168" s="34">
        <v>43342</v>
      </c>
      <c r="M2168" s="4">
        <v>91</v>
      </c>
      <c r="N2168" s="4">
        <v>5</v>
      </c>
      <c r="O2168" s="31">
        <v>0.16666666666666666</v>
      </c>
      <c r="P2168" s="35">
        <v>24.95</v>
      </c>
      <c r="Q2168" s="36">
        <f t="shared" si="403"/>
        <v>15</v>
      </c>
      <c r="R2168" s="4">
        <f t="shared" si="404"/>
        <v>0</v>
      </c>
      <c r="S2168" s="31">
        <f t="shared" si="410"/>
        <v>0.20906250000000001</v>
      </c>
      <c r="T2168" s="31">
        <f t="shared" si="411"/>
        <v>0.78918981481481476</v>
      </c>
      <c r="U2168" s="4">
        <f t="shared" si="405"/>
        <v>0</v>
      </c>
      <c r="V2168" s="4" t="str">
        <f t="shared" si="406"/>
        <v/>
      </c>
      <c r="W2168" s="18" t="str">
        <f>IF(V2168="","",VLOOKUP(L2168,日射量と図３!$A$4:$C$368,3,TRUE)*238.85/100)</f>
        <v/>
      </c>
      <c r="X2168" s="4" t="str">
        <f t="shared" si="407"/>
        <v/>
      </c>
      <c r="Y2168" s="4" t="str">
        <f t="shared" si="412"/>
        <v/>
      </c>
      <c r="Z2168" s="4" t="str">
        <f t="shared" si="413"/>
        <v/>
      </c>
      <c r="AA2168" s="4" t="str">
        <f>IF($V2168="","",IF(Y2168&lt;36,0,IF(AND(36&lt;=Y2168,Y2168&lt;71),VLOOKUP($W2168,日射量と図３!$E$6:$F$34,2,TRUE),IF(AND(71&lt;=Y2168,Y2168&lt;107),VLOOKUP($W2168,日射量と図３!$E$6:$G$34,3,TRUE),IF(AND(107&lt;=Y2168,Y2168&lt;143),VLOOKUP($W2168,日射量と図３!$E$6:$H$34,4,TRUE),VLOOKUP($W2168,日射量と図３!$E$6:$I$34,5,TRUE))))))</f>
        <v/>
      </c>
      <c r="AB2168" s="4" t="str">
        <f>IF($V2168="","",IF(Z2168&lt;36,0,IF(AND(36&lt;=Z2168,Z2168&lt;71),VLOOKUP($W2168,日射量と図３!$E$6:$F$34,2,TRUE),IF(AND(71&lt;=Z2168,Z2168&lt;107),VLOOKUP($W2168,日射量と図３!$E$6:$G$34,3,TRUE),IF(AND(107&lt;=Z2168,Z2168&lt;143),VLOOKUP($W2168,日射量と図３!$E$6:$H$34,4,TRUE),VLOOKUP($W2168,日射量と図３!$E$6:$I$34,5,TRUE))))))</f>
        <v/>
      </c>
      <c r="AC2168" s="382" t="str">
        <f t="shared" si="408"/>
        <v/>
      </c>
      <c r="AD2168" s="382" t="str">
        <f t="shared" si="409"/>
        <v/>
      </c>
    </row>
    <row r="2169" spans="11:30" ht="13.5" customHeight="1">
      <c r="K2169" s="4">
        <f t="shared" si="402"/>
        <v>8</v>
      </c>
      <c r="L2169" s="34">
        <v>43342</v>
      </c>
      <c r="M2169" s="4">
        <v>91</v>
      </c>
      <c r="N2169" s="4">
        <v>6</v>
      </c>
      <c r="O2169" s="31">
        <v>0.20833333333333334</v>
      </c>
      <c r="P2169" s="35">
        <v>24.849999999999998</v>
      </c>
      <c r="Q2169" s="36">
        <f t="shared" si="403"/>
        <v>15</v>
      </c>
      <c r="R2169" s="4">
        <f t="shared" si="404"/>
        <v>0</v>
      </c>
      <c r="S2169" s="31">
        <f t="shared" si="410"/>
        <v>0.20906250000000001</v>
      </c>
      <c r="T2169" s="31">
        <f t="shared" si="411"/>
        <v>0.78918981481481476</v>
      </c>
      <c r="U2169" s="4">
        <f t="shared" si="405"/>
        <v>0</v>
      </c>
      <c r="V2169" s="4" t="str">
        <f t="shared" si="406"/>
        <v/>
      </c>
      <c r="W2169" s="18" t="str">
        <f>IF(V2169="","",VLOOKUP(L2169,日射量と図３!$A$4:$C$368,3,TRUE)*238.85/100)</f>
        <v/>
      </c>
      <c r="X2169" s="4" t="str">
        <f t="shared" si="407"/>
        <v/>
      </c>
      <c r="Y2169" s="4" t="str">
        <f t="shared" si="412"/>
        <v/>
      </c>
      <c r="Z2169" s="4" t="str">
        <f t="shared" si="413"/>
        <v/>
      </c>
      <c r="AA2169" s="4" t="str">
        <f>IF($V2169="","",IF(Y2169&lt;36,0,IF(AND(36&lt;=Y2169,Y2169&lt;71),VLOOKUP($W2169,日射量と図３!$E$6:$F$34,2,TRUE),IF(AND(71&lt;=Y2169,Y2169&lt;107),VLOOKUP($W2169,日射量と図３!$E$6:$G$34,3,TRUE),IF(AND(107&lt;=Y2169,Y2169&lt;143),VLOOKUP($W2169,日射量と図３!$E$6:$H$34,4,TRUE),VLOOKUP($W2169,日射量と図３!$E$6:$I$34,5,TRUE))))))</f>
        <v/>
      </c>
      <c r="AB2169" s="4" t="str">
        <f>IF($V2169="","",IF(Z2169&lt;36,0,IF(AND(36&lt;=Z2169,Z2169&lt;71),VLOOKUP($W2169,日射量と図３!$E$6:$F$34,2,TRUE),IF(AND(71&lt;=Z2169,Z2169&lt;107),VLOOKUP($W2169,日射量と図３!$E$6:$G$34,3,TRUE),IF(AND(107&lt;=Z2169,Z2169&lt;143),VLOOKUP($W2169,日射量と図３!$E$6:$H$34,4,TRUE),VLOOKUP($W2169,日射量と図３!$E$6:$I$34,5,TRUE))))))</f>
        <v/>
      </c>
      <c r="AC2169" s="382" t="str">
        <f t="shared" si="408"/>
        <v/>
      </c>
      <c r="AD2169" s="382" t="str">
        <f t="shared" si="409"/>
        <v/>
      </c>
    </row>
    <row r="2170" spans="11:30" ht="13.5" customHeight="1">
      <c r="K2170" s="4">
        <f t="shared" si="402"/>
        <v>8</v>
      </c>
      <c r="L2170" s="34">
        <v>43342</v>
      </c>
      <c r="M2170" s="4">
        <v>91</v>
      </c>
      <c r="N2170" s="4">
        <v>7</v>
      </c>
      <c r="O2170" s="31">
        <v>0.25</v>
      </c>
      <c r="P2170" s="35">
        <v>24.839999999999996</v>
      </c>
      <c r="Q2170" s="36">
        <f t="shared" si="403"/>
        <v>15</v>
      </c>
      <c r="R2170" s="4">
        <f t="shared" si="404"/>
        <v>0</v>
      </c>
      <c r="S2170" s="31">
        <f t="shared" si="410"/>
        <v>0.20906250000000001</v>
      </c>
      <c r="T2170" s="31">
        <f t="shared" si="411"/>
        <v>0.78918981481481476</v>
      </c>
      <c r="U2170" s="4">
        <f t="shared" si="405"/>
        <v>0</v>
      </c>
      <c r="V2170" s="4" t="str">
        <f t="shared" si="406"/>
        <v/>
      </c>
      <c r="W2170" s="18" t="str">
        <f>IF(V2170="","",VLOOKUP(L2170,日射量と図３!$A$4:$C$368,3,TRUE)*238.85/100)</f>
        <v/>
      </c>
      <c r="X2170" s="4" t="str">
        <f t="shared" si="407"/>
        <v/>
      </c>
      <c r="Y2170" s="4" t="str">
        <f t="shared" si="412"/>
        <v/>
      </c>
      <c r="Z2170" s="4" t="str">
        <f t="shared" si="413"/>
        <v/>
      </c>
      <c r="AA2170" s="4" t="str">
        <f>IF($V2170="","",IF(Y2170&lt;36,0,IF(AND(36&lt;=Y2170,Y2170&lt;71),VLOOKUP($W2170,日射量と図３!$E$6:$F$34,2,TRUE),IF(AND(71&lt;=Y2170,Y2170&lt;107),VLOOKUP($W2170,日射量と図３!$E$6:$G$34,3,TRUE),IF(AND(107&lt;=Y2170,Y2170&lt;143),VLOOKUP($W2170,日射量と図３!$E$6:$H$34,4,TRUE),VLOOKUP($W2170,日射量と図３!$E$6:$I$34,5,TRUE))))))</f>
        <v/>
      </c>
      <c r="AB2170" s="4" t="str">
        <f>IF($V2170="","",IF(Z2170&lt;36,0,IF(AND(36&lt;=Z2170,Z2170&lt;71),VLOOKUP($W2170,日射量と図３!$E$6:$F$34,2,TRUE),IF(AND(71&lt;=Z2170,Z2170&lt;107),VLOOKUP($W2170,日射量と図３!$E$6:$G$34,3,TRUE),IF(AND(107&lt;=Z2170,Z2170&lt;143),VLOOKUP($W2170,日射量と図３!$E$6:$H$34,4,TRUE),VLOOKUP($W2170,日射量と図３!$E$6:$I$34,5,TRUE))))))</f>
        <v/>
      </c>
      <c r="AC2170" s="382" t="str">
        <f t="shared" si="408"/>
        <v/>
      </c>
      <c r="AD2170" s="382" t="str">
        <f t="shared" si="409"/>
        <v/>
      </c>
    </row>
    <row r="2171" spans="11:30" ht="13.5" customHeight="1">
      <c r="K2171" s="4">
        <f t="shared" si="402"/>
        <v>8</v>
      </c>
      <c r="L2171" s="34">
        <v>43342</v>
      </c>
      <c r="M2171" s="4">
        <v>91</v>
      </c>
      <c r="N2171" s="4">
        <v>8</v>
      </c>
      <c r="O2171" s="31">
        <v>0.29166666666666669</v>
      </c>
      <c r="P2171" s="35">
        <v>25.42</v>
      </c>
      <c r="Q2171" s="36">
        <f t="shared" si="403"/>
        <v>12</v>
      </c>
      <c r="R2171" s="4">
        <f t="shared" si="404"/>
        <v>0</v>
      </c>
      <c r="S2171" s="31">
        <f t="shared" si="410"/>
        <v>0.20906250000000001</v>
      </c>
      <c r="T2171" s="31">
        <f t="shared" si="411"/>
        <v>0.78918981481481476</v>
      </c>
      <c r="U2171" s="4">
        <f t="shared" si="405"/>
        <v>0</v>
      </c>
      <c r="V2171" s="4" t="str">
        <f t="shared" si="406"/>
        <v/>
      </c>
      <c r="W2171" s="18" t="str">
        <f>IF(V2171="","",VLOOKUP(L2171,日射量と図３!$A$4:$C$368,3,TRUE)*238.85/100)</f>
        <v/>
      </c>
      <c r="X2171" s="4" t="str">
        <f t="shared" si="407"/>
        <v/>
      </c>
      <c r="Y2171" s="4" t="str">
        <f t="shared" si="412"/>
        <v/>
      </c>
      <c r="Z2171" s="4" t="str">
        <f t="shared" si="413"/>
        <v/>
      </c>
      <c r="AA2171" s="4" t="str">
        <f>IF($V2171="","",IF(Y2171&lt;36,0,IF(AND(36&lt;=Y2171,Y2171&lt;71),VLOOKUP($W2171,日射量と図３!$E$6:$F$34,2,TRUE),IF(AND(71&lt;=Y2171,Y2171&lt;107),VLOOKUP($W2171,日射量と図３!$E$6:$G$34,3,TRUE),IF(AND(107&lt;=Y2171,Y2171&lt;143),VLOOKUP($W2171,日射量と図３!$E$6:$H$34,4,TRUE),VLOOKUP($W2171,日射量と図３!$E$6:$I$34,5,TRUE))))))</f>
        <v/>
      </c>
      <c r="AB2171" s="4" t="str">
        <f>IF($V2171="","",IF(Z2171&lt;36,0,IF(AND(36&lt;=Z2171,Z2171&lt;71),VLOOKUP($W2171,日射量と図３!$E$6:$F$34,2,TRUE),IF(AND(71&lt;=Z2171,Z2171&lt;107),VLOOKUP($W2171,日射量と図３!$E$6:$G$34,3,TRUE),IF(AND(107&lt;=Z2171,Z2171&lt;143),VLOOKUP($W2171,日射量と図３!$E$6:$H$34,4,TRUE),VLOOKUP($W2171,日射量と図３!$E$6:$I$34,5,TRUE))))))</f>
        <v/>
      </c>
      <c r="AC2171" s="382" t="str">
        <f t="shared" si="408"/>
        <v/>
      </c>
      <c r="AD2171" s="382" t="str">
        <f t="shared" si="409"/>
        <v/>
      </c>
    </row>
    <row r="2172" spans="11:30" ht="13.5" customHeight="1">
      <c r="K2172" s="4">
        <f t="shared" si="402"/>
        <v>8</v>
      </c>
      <c r="L2172" s="34">
        <v>43342</v>
      </c>
      <c r="M2172" s="4">
        <v>91</v>
      </c>
      <c r="N2172" s="4">
        <v>9</v>
      </c>
      <c r="O2172" s="31">
        <v>0.33333333333333331</v>
      </c>
      <c r="P2172" s="35">
        <v>26.389999999999997</v>
      </c>
      <c r="Q2172" s="36">
        <f t="shared" si="403"/>
        <v>12</v>
      </c>
      <c r="R2172" s="4">
        <f t="shared" si="404"/>
        <v>0</v>
      </c>
      <c r="S2172" s="31">
        <f t="shared" si="410"/>
        <v>0.20906250000000001</v>
      </c>
      <c r="T2172" s="31">
        <f t="shared" si="411"/>
        <v>0.78918981481481476</v>
      </c>
      <c r="U2172" s="4">
        <f t="shared" si="405"/>
        <v>0</v>
      </c>
      <c r="V2172" s="4" t="str">
        <f t="shared" si="406"/>
        <v/>
      </c>
      <c r="W2172" s="18" t="str">
        <f>IF(V2172="","",VLOOKUP(L2172,日射量と図３!$A$4:$C$368,3,TRUE)*238.85/100)</f>
        <v/>
      </c>
      <c r="X2172" s="4" t="str">
        <f t="shared" si="407"/>
        <v/>
      </c>
      <c r="Y2172" s="4" t="str">
        <f t="shared" si="412"/>
        <v/>
      </c>
      <c r="Z2172" s="4" t="str">
        <f t="shared" si="413"/>
        <v/>
      </c>
      <c r="AA2172" s="4" t="str">
        <f>IF($V2172="","",IF(Y2172&lt;36,0,IF(AND(36&lt;=Y2172,Y2172&lt;71),VLOOKUP($W2172,日射量と図３!$E$6:$F$34,2,TRUE),IF(AND(71&lt;=Y2172,Y2172&lt;107),VLOOKUP($W2172,日射量と図３!$E$6:$G$34,3,TRUE),IF(AND(107&lt;=Y2172,Y2172&lt;143),VLOOKUP($W2172,日射量と図３!$E$6:$H$34,4,TRUE),VLOOKUP($W2172,日射量と図３!$E$6:$I$34,5,TRUE))))))</f>
        <v/>
      </c>
      <c r="AB2172" s="4" t="str">
        <f>IF($V2172="","",IF(Z2172&lt;36,0,IF(AND(36&lt;=Z2172,Z2172&lt;71),VLOOKUP($W2172,日射量と図３!$E$6:$F$34,2,TRUE),IF(AND(71&lt;=Z2172,Z2172&lt;107),VLOOKUP($W2172,日射量と図３!$E$6:$G$34,3,TRUE),IF(AND(107&lt;=Z2172,Z2172&lt;143),VLOOKUP($W2172,日射量と図３!$E$6:$H$34,4,TRUE),VLOOKUP($W2172,日射量と図３!$E$6:$I$34,5,TRUE))))))</f>
        <v/>
      </c>
      <c r="AC2172" s="382" t="str">
        <f t="shared" si="408"/>
        <v/>
      </c>
      <c r="AD2172" s="382" t="str">
        <f t="shared" si="409"/>
        <v/>
      </c>
    </row>
    <row r="2173" spans="11:30" ht="13.5" customHeight="1">
      <c r="K2173" s="4">
        <f t="shared" si="402"/>
        <v>8</v>
      </c>
      <c r="L2173" s="34">
        <v>43342</v>
      </c>
      <c r="M2173" s="4">
        <v>91</v>
      </c>
      <c r="N2173" s="4">
        <v>10</v>
      </c>
      <c r="O2173" s="31">
        <v>0.375</v>
      </c>
      <c r="P2173" s="35">
        <v>27.669999999999998</v>
      </c>
      <c r="Q2173" s="36">
        <f t="shared" si="403"/>
        <v>12</v>
      </c>
      <c r="R2173" s="4">
        <f t="shared" si="404"/>
        <v>0</v>
      </c>
      <c r="S2173" s="31">
        <f t="shared" si="410"/>
        <v>0.20906250000000001</v>
      </c>
      <c r="T2173" s="31">
        <f t="shared" si="411"/>
        <v>0.78918981481481476</v>
      </c>
      <c r="U2173" s="4">
        <f t="shared" si="405"/>
        <v>0</v>
      </c>
      <c r="V2173" s="4" t="str">
        <f t="shared" si="406"/>
        <v/>
      </c>
      <c r="W2173" s="18" t="str">
        <f>IF(V2173="","",VLOOKUP(L2173,日射量と図３!$A$4:$C$368,3,TRUE)*238.85/100)</f>
        <v/>
      </c>
      <c r="X2173" s="4" t="str">
        <f t="shared" si="407"/>
        <v/>
      </c>
      <c r="Y2173" s="4" t="str">
        <f t="shared" si="412"/>
        <v/>
      </c>
      <c r="Z2173" s="4" t="str">
        <f t="shared" si="413"/>
        <v/>
      </c>
      <c r="AA2173" s="4" t="str">
        <f>IF($V2173="","",IF(Y2173&lt;36,0,IF(AND(36&lt;=Y2173,Y2173&lt;71),VLOOKUP($W2173,日射量と図３!$E$6:$F$34,2,TRUE),IF(AND(71&lt;=Y2173,Y2173&lt;107),VLOOKUP($W2173,日射量と図３!$E$6:$G$34,3,TRUE),IF(AND(107&lt;=Y2173,Y2173&lt;143),VLOOKUP($W2173,日射量と図３!$E$6:$H$34,4,TRUE),VLOOKUP($W2173,日射量と図３!$E$6:$I$34,5,TRUE))))))</f>
        <v/>
      </c>
      <c r="AB2173" s="4" t="str">
        <f>IF($V2173="","",IF(Z2173&lt;36,0,IF(AND(36&lt;=Z2173,Z2173&lt;71),VLOOKUP($W2173,日射量と図３!$E$6:$F$34,2,TRUE),IF(AND(71&lt;=Z2173,Z2173&lt;107),VLOOKUP($W2173,日射量と図３!$E$6:$G$34,3,TRUE),IF(AND(107&lt;=Z2173,Z2173&lt;143),VLOOKUP($W2173,日射量と図３!$E$6:$H$34,4,TRUE),VLOOKUP($W2173,日射量と図３!$E$6:$I$34,5,TRUE))))))</f>
        <v/>
      </c>
      <c r="AC2173" s="382" t="str">
        <f t="shared" si="408"/>
        <v/>
      </c>
      <c r="AD2173" s="382" t="str">
        <f t="shared" si="409"/>
        <v/>
      </c>
    </row>
    <row r="2174" spans="11:30" ht="13.5" customHeight="1">
      <c r="K2174" s="4">
        <f t="shared" si="402"/>
        <v>8</v>
      </c>
      <c r="L2174" s="34">
        <v>43342</v>
      </c>
      <c r="M2174" s="4">
        <v>91</v>
      </c>
      <c r="N2174" s="4">
        <v>11</v>
      </c>
      <c r="O2174" s="31">
        <v>0.41666666666666669</v>
      </c>
      <c r="P2174" s="35">
        <v>29.24</v>
      </c>
      <c r="Q2174" s="36">
        <f t="shared" si="403"/>
        <v>12</v>
      </c>
      <c r="R2174" s="4">
        <f t="shared" si="404"/>
        <v>0</v>
      </c>
      <c r="S2174" s="31">
        <f t="shared" si="410"/>
        <v>0.20906250000000001</v>
      </c>
      <c r="T2174" s="31">
        <f t="shared" si="411"/>
        <v>0.78918981481481476</v>
      </c>
      <c r="U2174" s="4">
        <f t="shared" si="405"/>
        <v>0</v>
      </c>
      <c r="V2174" s="4" t="str">
        <f t="shared" si="406"/>
        <v/>
      </c>
      <c r="W2174" s="18" t="str">
        <f>IF(V2174="","",VLOOKUP(L2174,日射量と図３!$A$4:$C$368,3,TRUE)*238.85/100)</f>
        <v/>
      </c>
      <c r="X2174" s="4" t="str">
        <f t="shared" si="407"/>
        <v/>
      </c>
      <c r="Y2174" s="4" t="str">
        <f t="shared" si="412"/>
        <v/>
      </c>
      <c r="Z2174" s="4" t="str">
        <f t="shared" si="413"/>
        <v/>
      </c>
      <c r="AA2174" s="4" t="str">
        <f>IF($V2174="","",IF(Y2174&lt;36,0,IF(AND(36&lt;=Y2174,Y2174&lt;71),VLOOKUP($W2174,日射量と図３!$E$6:$F$34,2,TRUE),IF(AND(71&lt;=Y2174,Y2174&lt;107),VLOOKUP($W2174,日射量と図３!$E$6:$G$34,3,TRUE),IF(AND(107&lt;=Y2174,Y2174&lt;143),VLOOKUP($W2174,日射量と図３!$E$6:$H$34,4,TRUE),VLOOKUP($W2174,日射量と図３!$E$6:$I$34,5,TRUE))))))</f>
        <v/>
      </c>
      <c r="AB2174" s="4" t="str">
        <f>IF($V2174="","",IF(Z2174&lt;36,0,IF(AND(36&lt;=Z2174,Z2174&lt;71),VLOOKUP($W2174,日射量と図３!$E$6:$F$34,2,TRUE),IF(AND(71&lt;=Z2174,Z2174&lt;107),VLOOKUP($W2174,日射量と図３!$E$6:$G$34,3,TRUE),IF(AND(107&lt;=Z2174,Z2174&lt;143),VLOOKUP($W2174,日射量と図３!$E$6:$H$34,4,TRUE),VLOOKUP($W2174,日射量と図３!$E$6:$I$34,5,TRUE))))))</f>
        <v/>
      </c>
      <c r="AC2174" s="382" t="str">
        <f t="shared" si="408"/>
        <v/>
      </c>
      <c r="AD2174" s="382" t="str">
        <f t="shared" si="409"/>
        <v/>
      </c>
    </row>
    <row r="2175" spans="11:30" ht="13.5" customHeight="1">
      <c r="K2175" s="4">
        <f t="shared" si="402"/>
        <v>8</v>
      </c>
      <c r="L2175" s="34">
        <v>43342</v>
      </c>
      <c r="M2175" s="4">
        <v>91</v>
      </c>
      <c r="N2175" s="4">
        <v>12</v>
      </c>
      <c r="O2175" s="31">
        <v>0.45833333333333331</v>
      </c>
      <c r="P2175" s="35">
        <v>30.440000000000005</v>
      </c>
      <c r="Q2175" s="36">
        <f t="shared" si="403"/>
        <v>12</v>
      </c>
      <c r="R2175" s="4">
        <f t="shared" si="404"/>
        <v>0</v>
      </c>
      <c r="S2175" s="31">
        <f t="shared" si="410"/>
        <v>0.20906250000000001</v>
      </c>
      <c r="T2175" s="31">
        <f t="shared" si="411"/>
        <v>0.78918981481481476</v>
      </c>
      <c r="U2175" s="4">
        <f t="shared" si="405"/>
        <v>0</v>
      </c>
      <c r="V2175" s="4" t="str">
        <f t="shared" si="406"/>
        <v/>
      </c>
      <c r="W2175" s="18" t="str">
        <f>IF(V2175="","",VLOOKUP(L2175,日射量と図３!$A$4:$C$368,3,TRUE)*238.85/100)</f>
        <v/>
      </c>
      <c r="X2175" s="4" t="str">
        <f t="shared" si="407"/>
        <v/>
      </c>
      <c r="Y2175" s="4" t="str">
        <f t="shared" si="412"/>
        <v/>
      </c>
      <c r="Z2175" s="4" t="str">
        <f t="shared" si="413"/>
        <v/>
      </c>
      <c r="AA2175" s="4" t="str">
        <f>IF($V2175="","",IF(Y2175&lt;36,0,IF(AND(36&lt;=Y2175,Y2175&lt;71),VLOOKUP($W2175,日射量と図３!$E$6:$F$34,2,TRUE),IF(AND(71&lt;=Y2175,Y2175&lt;107),VLOOKUP($W2175,日射量と図３!$E$6:$G$34,3,TRUE),IF(AND(107&lt;=Y2175,Y2175&lt;143),VLOOKUP($W2175,日射量と図３!$E$6:$H$34,4,TRUE),VLOOKUP($W2175,日射量と図３!$E$6:$I$34,5,TRUE))))))</f>
        <v/>
      </c>
      <c r="AB2175" s="4" t="str">
        <f>IF($V2175="","",IF(Z2175&lt;36,0,IF(AND(36&lt;=Z2175,Z2175&lt;71),VLOOKUP($W2175,日射量と図３!$E$6:$F$34,2,TRUE),IF(AND(71&lt;=Z2175,Z2175&lt;107),VLOOKUP($W2175,日射量と図３!$E$6:$G$34,3,TRUE),IF(AND(107&lt;=Z2175,Z2175&lt;143),VLOOKUP($W2175,日射量と図３!$E$6:$H$34,4,TRUE),VLOOKUP($W2175,日射量と図３!$E$6:$I$34,5,TRUE))))))</f>
        <v/>
      </c>
      <c r="AC2175" s="382" t="str">
        <f t="shared" si="408"/>
        <v/>
      </c>
      <c r="AD2175" s="382" t="str">
        <f t="shared" si="409"/>
        <v/>
      </c>
    </row>
    <row r="2176" spans="11:30" ht="13.5" customHeight="1">
      <c r="K2176" s="4">
        <f t="shared" si="402"/>
        <v>8</v>
      </c>
      <c r="L2176" s="34">
        <v>43342</v>
      </c>
      <c r="M2176" s="4">
        <v>91</v>
      </c>
      <c r="N2176" s="4">
        <v>13</v>
      </c>
      <c r="O2176" s="31">
        <v>0.5</v>
      </c>
      <c r="P2176" s="35">
        <v>31.330000000000002</v>
      </c>
      <c r="Q2176" s="36">
        <f t="shared" si="403"/>
        <v>12</v>
      </c>
      <c r="R2176" s="4">
        <f t="shared" si="404"/>
        <v>0</v>
      </c>
      <c r="S2176" s="31">
        <f t="shared" si="410"/>
        <v>0.20906250000000001</v>
      </c>
      <c r="T2176" s="31">
        <f t="shared" si="411"/>
        <v>0.78918981481481476</v>
      </c>
      <c r="U2176" s="4">
        <f t="shared" si="405"/>
        <v>0</v>
      </c>
      <c r="V2176" s="4" t="str">
        <f t="shared" si="406"/>
        <v/>
      </c>
      <c r="W2176" s="18" t="str">
        <f>IF(V2176="","",VLOOKUP(L2176,日射量と図３!$A$4:$C$368,3,TRUE)*238.85/100)</f>
        <v/>
      </c>
      <c r="X2176" s="4" t="str">
        <f t="shared" si="407"/>
        <v/>
      </c>
      <c r="Y2176" s="4" t="str">
        <f t="shared" si="412"/>
        <v/>
      </c>
      <c r="Z2176" s="4" t="str">
        <f t="shared" si="413"/>
        <v/>
      </c>
      <c r="AA2176" s="4" t="str">
        <f>IF($V2176="","",IF(Y2176&lt;36,0,IF(AND(36&lt;=Y2176,Y2176&lt;71),VLOOKUP($W2176,日射量と図３!$E$6:$F$34,2,TRUE),IF(AND(71&lt;=Y2176,Y2176&lt;107),VLOOKUP($W2176,日射量と図３!$E$6:$G$34,3,TRUE),IF(AND(107&lt;=Y2176,Y2176&lt;143),VLOOKUP($W2176,日射量と図３!$E$6:$H$34,4,TRUE),VLOOKUP($W2176,日射量と図３!$E$6:$I$34,5,TRUE))))))</f>
        <v/>
      </c>
      <c r="AB2176" s="4" t="str">
        <f>IF($V2176="","",IF(Z2176&lt;36,0,IF(AND(36&lt;=Z2176,Z2176&lt;71),VLOOKUP($W2176,日射量と図３!$E$6:$F$34,2,TRUE),IF(AND(71&lt;=Z2176,Z2176&lt;107),VLOOKUP($W2176,日射量と図３!$E$6:$G$34,3,TRUE),IF(AND(107&lt;=Z2176,Z2176&lt;143),VLOOKUP($W2176,日射量と図３!$E$6:$H$34,4,TRUE),VLOOKUP($W2176,日射量と図３!$E$6:$I$34,5,TRUE))))))</f>
        <v/>
      </c>
      <c r="AC2176" s="382" t="str">
        <f t="shared" si="408"/>
        <v/>
      </c>
      <c r="AD2176" s="382" t="str">
        <f t="shared" si="409"/>
        <v/>
      </c>
    </row>
    <row r="2177" spans="11:30" ht="13.5" customHeight="1">
      <c r="K2177" s="4">
        <f t="shared" si="402"/>
        <v>8</v>
      </c>
      <c r="L2177" s="34">
        <v>43342</v>
      </c>
      <c r="M2177" s="4">
        <v>91</v>
      </c>
      <c r="N2177" s="4">
        <v>14</v>
      </c>
      <c r="O2177" s="31">
        <v>0.54166666666666663</v>
      </c>
      <c r="P2177" s="35">
        <v>31.750000000000007</v>
      </c>
      <c r="Q2177" s="36">
        <f t="shared" si="403"/>
        <v>12</v>
      </c>
      <c r="R2177" s="4">
        <f t="shared" si="404"/>
        <v>0</v>
      </c>
      <c r="S2177" s="31">
        <f t="shared" si="410"/>
        <v>0.20906250000000001</v>
      </c>
      <c r="T2177" s="31">
        <f t="shared" si="411"/>
        <v>0.78918981481481476</v>
      </c>
      <c r="U2177" s="4">
        <f t="shared" si="405"/>
        <v>0</v>
      </c>
      <c r="V2177" s="4" t="str">
        <f t="shared" si="406"/>
        <v/>
      </c>
      <c r="W2177" s="18" t="str">
        <f>IF(V2177="","",VLOOKUP(L2177,日射量と図３!$A$4:$C$368,3,TRUE)*238.85/100)</f>
        <v/>
      </c>
      <c r="X2177" s="4" t="str">
        <f t="shared" si="407"/>
        <v/>
      </c>
      <c r="Y2177" s="4" t="str">
        <f t="shared" si="412"/>
        <v/>
      </c>
      <c r="Z2177" s="4" t="str">
        <f t="shared" si="413"/>
        <v/>
      </c>
      <c r="AA2177" s="4" t="str">
        <f>IF($V2177="","",IF(Y2177&lt;36,0,IF(AND(36&lt;=Y2177,Y2177&lt;71),VLOOKUP($W2177,日射量と図３!$E$6:$F$34,2,TRUE),IF(AND(71&lt;=Y2177,Y2177&lt;107),VLOOKUP($W2177,日射量と図３!$E$6:$G$34,3,TRUE),IF(AND(107&lt;=Y2177,Y2177&lt;143),VLOOKUP($W2177,日射量と図３!$E$6:$H$34,4,TRUE),VLOOKUP($W2177,日射量と図３!$E$6:$I$34,5,TRUE))))))</f>
        <v/>
      </c>
      <c r="AB2177" s="4" t="str">
        <f>IF($V2177="","",IF(Z2177&lt;36,0,IF(AND(36&lt;=Z2177,Z2177&lt;71),VLOOKUP($W2177,日射量と図３!$E$6:$F$34,2,TRUE),IF(AND(71&lt;=Z2177,Z2177&lt;107),VLOOKUP($W2177,日射量と図３!$E$6:$G$34,3,TRUE),IF(AND(107&lt;=Z2177,Z2177&lt;143),VLOOKUP($W2177,日射量と図３!$E$6:$H$34,4,TRUE),VLOOKUP($W2177,日射量と図３!$E$6:$I$34,5,TRUE))))))</f>
        <v/>
      </c>
      <c r="AC2177" s="382" t="str">
        <f t="shared" si="408"/>
        <v/>
      </c>
      <c r="AD2177" s="382" t="str">
        <f t="shared" si="409"/>
        <v/>
      </c>
    </row>
    <row r="2178" spans="11:30" ht="13.5" customHeight="1">
      <c r="K2178" s="4">
        <f t="shared" si="402"/>
        <v>8</v>
      </c>
      <c r="L2178" s="34">
        <v>43342</v>
      </c>
      <c r="M2178" s="4">
        <v>91</v>
      </c>
      <c r="N2178" s="4">
        <v>15</v>
      </c>
      <c r="O2178" s="31">
        <v>0.58333333333333337</v>
      </c>
      <c r="P2178" s="35">
        <v>31.809999999999995</v>
      </c>
      <c r="Q2178" s="36">
        <f t="shared" si="403"/>
        <v>12</v>
      </c>
      <c r="R2178" s="4">
        <f t="shared" si="404"/>
        <v>0</v>
      </c>
      <c r="S2178" s="31">
        <f t="shared" si="410"/>
        <v>0.20906250000000001</v>
      </c>
      <c r="T2178" s="31">
        <f t="shared" si="411"/>
        <v>0.78918981481481476</v>
      </c>
      <c r="U2178" s="4">
        <f t="shared" si="405"/>
        <v>0</v>
      </c>
      <c r="V2178" s="4" t="str">
        <f t="shared" si="406"/>
        <v/>
      </c>
      <c r="W2178" s="18" t="str">
        <f>IF(V2178="","",VLOOKUP(L2178,日射量と図３!$A$4:$C$368,3,TRUE)*238.85/100)</f>
        <v/>
      </c>
      <c r="X2178" s="4" t="str">
        <f t="shared" si="407"/>
        <v/>
      </c>
      <c r="Y2178" s="4" t="str">
        <f t="shared" si="412"/>
        <v/>
      </c>
      <c r="Z2178" s="4" t="str">
        <f t="shared" si="413"/>
        <v/>
      </c>
      <c r="AA2178" s="4" t="str">
        <f>IF($V2178="","",IF(Y2178&lt;36,0,IF(AND(36&lt;=Y2178,Y2178&lt;71),VLOOKUP($W2178,日射量と図３!$E$6:$F$34,2,TRUE),IF(AND(71&lt;=Y2178,Y2178&lt;107),VLOOKUP($W2178,日射量と図３!$E$6:$G$34,3,TRUE),IF(AND(107&lt;=Y2178,Y2178&lt;143),VLOOKUP($W2178,日射量と図３!$E$6:$H$34,4,TRUE),VLOOKUP($W2178,日射量と図３!$E$6:$I$34,5,TRUE))))))</f>
        <v/>
      </c>
      <c r="AB2178" s="4" t="str">
        <f>IF($V2178="","",IF(Z2178&lt;36,0,IF(AND(36&lt;=Z2178,Z2178&lt;71),VLOOKUP($W2178,日射量と図３!$E$6:$F$34,2,TRUE),IF(AND(71&lt;=Z2178,Z2178&lt;107),VLOOKUP($W2178,日射量と図３!$E$6:$G$34,3,TRUE),IF(AND(107&lt;=Z2178,Z2178&lt;143),VLOOKUP($W2178,日射量と図３!$E$6:$H$34,4,TRUE),VLOOKUP($W2178,日射量と図３!$E$6:$I$34,5,TRUE))))))</f>
        <v/>
      </c>
      <c r="AC2178" s="382" t="str">
        <f t="shared" si="408"/>
        <v/>
      </c>
      <c r="AD2178" s="382" t="str">
        <f t="shared" si="409"/>
        <v/>
      </c>
    </row>
    <row r="2179" spans="11:30" ht="13.5" customHeight="1">
      <c r="K2179" s="4">
        <f t="shared" si="402"/>
        <v>8</v>
      </c>
      <c r="L2179" s="34">
        <v>43342</v>
      </c>
      <c r="M2179" s="4">
        <v>91</v>
      </c>
      <c r="N2179" s="4">
        <v>16</v>
      </c>
      <c r="O2179" s="31">
        <v>0.625</v>
      </c>
      <c r="P2179" s="35">
        <v>31.6</v>
      </c>
      <c r="Q2179" s="36">
        <f t="shared" si="403"/>
        <v>16</v>
      </c>
      <c r="R2179" s="4">
        <f t="shared" si="404"/>
        <v>0</v>
      </c>
      <c r="S2179" s="31">
        <f t="shared" si="410"/>
        <v>0.20906250000000001</v>
      </c>
      <c r="T2179" s="31">
        <f t="shared" si="411"/>
        <v>0.78918981481481476</v>
      </c>
      <c r="U2179" s="4">
        <f t="shared" si="405"/>
        <v>0</v>
      </c>
      <c r="V2179" s="4" t="str">
        <f t="shared" si="406"/>
        <v/>
      </c>
      <c r="W2179" s="18" t="str">
        <f>IF(V2179="","",VLOOKUP(L2179,日射量と図３!$A$4:$C$368,3,TRUE)*238.85/100)</f>
        <v/>
      </c>
      <c r="X2179" s="4" t="str">
        <f t="shared" si="407"/>
        <v/>
      </c>
      <c r="Y2179" s="4" t="str">
        <f t="shared" si="412"/>
        <v/>
      </c>
      <c r="Z2179" s="4" t="str">
        <f t="shared" si="413"/>
        <v/>
      </c>
      <c r="AA2179" s="4" t="str">
        <f>IF($V2179="","",IF(Y2179&lt;36,0,IF(AND(36&lt;=Y2179,Y2179&lt;71),VLOOKUP($W2179,日射量と図３!$E$6:$F$34,2,TRUE),IF(AND(71&lt;=Y2179,Y2179&lt;107),VLOOKUP($W2179,日射量と図３!$E$6:$G$34,3,TRUE),IF(AND(107&lt;=Y2179,Y2179&lt;143),VLOOKUP($W2179,日射量と図３!$E$6:$H$34,4,TRUE),VLOOKUP($W2179,日射量と図３!$E$6:$I$34,5,TRUE))))))</f>
        <v/>
      </c>
      <c r="AB2179" s="4" t="str">
        <f>IF($V2179="","",IF(Z2179&lt;36,0,IF(AND(36&lt;=Z2179,Z2179&lt;71),VLOOKUP($W2179,日射量と図３!$E$6:$F$34,2,TRUE),IF(AND(71&lt;=Z2179,Z2179&lt;107),VLOOKUP($W2179,日射量と図３!$E$6:$G$34,3,TRUE),IF(AND(107&lt;=Z2179,Z2179&lt;143),VLOOKUP($W2179,日射量と図３!$E$6:$H$34,4,TRUE),VLOOKUP($W2179,日射量と図３!$E$6:$I$34,5,TRUE))))))</f>
        <v/>
      </c>
      <c r="AC2179" s="382" t="str">
        <f t="shared" si="408"/>
        <v/>
      </c>
      <c r="AD2179" s="382" t="str">
        <f t="shared" si="409"/>
        <v/>
      </c>
    </row>
    <row r="2180" spans="11:30" ht="13.5" customHeight="1">
      <c r="K2180" s="4">
        <f t="shared" si="402"/>
        <v>8</v>
      </c>
      <c r="L2180" s="34">
        <v>43342</v>
      </c>
      <c r="M2180" s="4">
        <v>91</v>
      </c>
      <c r="N2180" s="4">
        <v>17</v>
      </c>
      <c r="O2180" s="31">
        <v>0.66666666666666663</v>
      </c>
      <c r="P2180" s="35">
        <v>30.779999999999994</v>
      </c>
      <c r="Q2180" s="36">
        <f t="shared" si="403"/>
        <v>16</v>
      </c>
      <c r="R2180" s="4">
        <f t="shared" si="404"/>
        <v>0</v>
      </c>
      <c r="S2180" s="31">
        <f t="shared" si="410"/>
        <v>0.20906250000000001</v>
      </c>
      <c r="T2180" s="31">
        <f t="shared" si="411"/>
        <v>0.78918981481481476</v>
      </c>
      <c r="U2180" s="4">
        <f t="shared" si="405"/>
        <v>0</v>
      </c>
      <c r="V2180" s="4" t="str">
        <f t="shared" si="406"/>
        <v/>
      </c>
      <c r="W2180" s="18" t="str">
        <f>IF(V2180="","",VLOOKUP(L2180,日射量と図３!$A$4:$C$368,3,TRUE)*238.85/100)</f>
        <v/>
      </c>
      <c r="X2180" s="4" t="str">
        <f t="shared" si="407"/>
        <v/>
      </c>
      <c r="Y2180" s="4" t="str">
        <f t="shared" si="412"/>
        <v/>
      </c>
      <c r="Z2180" s="4" t="str">
        <f t="shared" si="413"/>
        <v/>
      </c>
      <c r="AA2180" s="4" t="str">
        <f>IF($V2180="","",IF(Y2180&lt;36,0,IF(AND(36&lt;=Y2180,Y2180&lt;71),VLOOKUP($W2180,日射量と図３!$E$6:$F$34,2,TRUE),IF(AND(71&lt;=Y2180,Y2180&lt;107),VLOOKUP($W2180,日射量と図３!$E$6:$G$34,3,TRUE),IF(AND(107&lt;=Y2180,Y2180&lt;143),VLOOKUP($W2180,日射量と図３!$E$6:$H$34,4,TRUE),VLOOKUP($W2180,日射量と図３!$E$6:$I$34,5,TRUE))))))</f>
        <v/>
      </c>
      <c r="AB2180" s="4" t="str">
        <f>IF($V2180="","",IF(Z2180&lt;36,0,IF(AND(36&lt;=Z2180,Z2180&lt;71),VLOOKUP($W2180,日射量と図３!$E$6:$F$34,2,TRUE),IF(AND(71&lt;=Z2180,Z2180&lt;107),VLOOKUP($W2180,日射量と図３!$E$6:$G$34,3,TRUE),IF(AND(107&lt;=Z2180,Z2180&lt;143),VLOOKUP($W2180,日射量と図３!$E$6:$H$34,4,TRUE),VLOOKUP($W2180,日射量と図３!$E$6:$I$34,5,TRUE))))))</f>
        <v/>
      </c>
      <c r="AC2180" s="382" t="str">
        <f t="shared" si="408"/>
        <v/>
      </c>
      <c r="AD2180" s="382" t="str">
        <f t="shared" si="409"/>
        <v/>
      </c>
    </row>
    <row r="2181" spans="11:30" ht="13.5" customHeight="1">
      <c r="K2181" s="4">
        <f t="shared" ref="K2181:K2244" si="414">MONTH(L2181)</f>
        <v>8</v>
      </c>
      <c r="L2181" s="34">
        <v>43342</v>
      </c>
      <c r="M2181" s="4">
        <v>91</v>
      </c>
      <c r="N2181" s="4">
        <v>18</v>
      </c>
      <c r="O2181" s="31">
        <v>0.70833333333333337</v>
      </c>
      <c r="P2181" s="35">
        <v>29.839999999999996</v>
      </c>
      <c r="Q2181" s="36">
        <f t="shared" ref="Q2181:Q2244" si="415">IF(O2181&lt;$B$15,$D$14,IF(O2181&lt;$B$16,$D$15,IF(O2181&lt;$B$17,$D$16,IF(O2181&lt;$B$18,$D$17,IF(O2181&lt;$B$19,$D$18,$D$19)))))</f>
        <v>16</v>
      </c>
      <c r="R2181" s="4">
        <f t="shared" ref="R2181:R2244" si="416">IF(Q2181-P2181&gt;0,Q2181-P2181,0)</f>
        <v>0</v>
      </c>
      <c r="S2181" s="31">
        <f t="shared" si="410"/>
        <v>0.20906250000000001</v>
      </c>
      <c r="T2181" s="31">
        <f t="shared" si="411"/>
        <v>0.78918981481481476</v>
      </c>
      <c r="U2181" s="4">
        <f t="shared" ref="U2181:U2244" si="417">IF(AND(S2181&lt;O2181,O2181&lt;T2181),R2181,0)</f>
        <v>0</v>
      </c>
      <c r="V2181" s="4" t="str">
        <f t="shared" ref="V2181:V2244" si="418">IF(N2181=1,SUM(U2181:U2204),"")</f>
        <v/>
      </c>
      <c r="W2181" s="18" t="str">
        <f>IF(V2181="","",VLOOKUP(L2181,日射量と図３!$A$4:$C$368,3,TRUE)*238.85/100)</f>
        <v/>
      </c>
      <c r="X2181" s="4" t="str">
        <f t="shared" ref="X2181:X2244" si="419">IF(V2181="","",VLOOKUP(K2181,$AF$38:$AJ$49,5,TRUE))</f>
        <v/>
      </c>
      <c r="Y2181" s="4" t="str">
        <f t="shared" si="412"/>
        <v/>
      </c>
      <c r="Z2181" s="4" t="str">
        <f t="shared" si="413"/>
        <v/>
      </c>
      <c r="AA2181" s="4" t="str">
        <f>IF($V2181="","",IF(Y2181&lt;36,0,IF(AND(36&lt;=Y2181,Y2181&lt;71),VLOOKUP($W2181,日射量と図３!$E$6:$F$34,2,TRUE),IF(AND(71&lt;=Y2181,Y2181&lt;107),VLOOKUP($W2181,日射量と図３!$E$6:$G$34,3,TRUE),IF(AND(107&lt;=Y2181,Y2181&lt;143),VLOOKUP($W2181,日射量と図３!$E$6:$H$34,4,TRUE),VLOOKUP($W2181,日射量と図３!$E$6:$I$34,5,TRUE))))))</f>
        <v/>
      </c>
      <c r="AB2181" s="4" t="str">
        <f>IF($V2181="","",IF(Z2181&lt;36,0,IF(AND(36&lt;=Z2181,Z2181&lt;71),VLOOKUP($W2181,日射量と図３!$E$6:$F$34,2,TRUE),IF(AND(71&lt;=Z2181,Z2181&lt;107),VLOOKUP($W2181,日射量と図３!$E$6:$G$34,3,TRUE),IF(AND(107&lt;=Z2181,Z2181&lt;143),VLOOKUP($W2181,日射量と図３!$E$6:$H$34,4,TRUE),VLOOKUP($W2181,日射量と図３!$E$6:$I$34,5,TRUE))))))</f>
        <v/>
      </c>
      <c r="AC2181" s="382" t="str">
        <f t="shared" si="408"/>
        <v/>
      </c>
      <c r="AD2181" s="382" t="str">
        <f t="shared" si="409"/>
        <v/>
      </c>
    </row>
    <row r="2182" spans="11:30" ht="13.5" customHeight="1">
      <c r="K2182" s="4">
        <f t="shared" si="414"/>
        <v>8</v>
      </c>
      <c r="L2182" s="34">
        <v>43342</v>
      </c>
      <c r="M2182" s="4">
        <v>91</v>
      </c>
      <c r="N2182" s="4">
        <v>19</v>
      </c>
      <c r="O2182" s="31">
        <v>0.75</v>
      </c>
      <c r="P2182" s="35">
        <v>28.9</v>
      </c>
      <c r="Q2182" s="36">
        <f t="shared" si="415"/>
        <v>16</v>
      </c>
      <c r="R2182" s="4">
        <f t="shared" si="416"/>
        <v>0</v>
      </c>
      <c r="S2182" s="31">
        <f t="shared" si="410"/>
        <v>0.20906250000000001</v>
      </c>
      <c r="T2182" s="31">
        <f t="shared" si="411"/>
        <v>0.78918981481481476</v>
      </c>
      <c r="U2182" s="4">
        <f t="shared" si="417"/>
        <v>0</v>
      </c>
      <c r="V2182" s="4" t="str">
        <f t="shared" si="418"/>
        <v/>
      </c>
      <c r="W2182" s="18" t="str">
        <f>IF(V2182="","",VLOOKUP(L2182,日射量と図３!$A$4:$C$368,3,TRUE)*238.85/100)</f>
        <v/>
      </c>
      <c r="X2182" s="4" t="str">
        <f t="shared" si="419"/>
        <v/>
      </c>
      <c r="Y2182" s="4" t="str">
        <f t="shared" si="412"/>
        <v/>
      </c>
      <c r="Z2182" s="4" t="str">
        <f t="shared" si="413"/>
        <v/>
      </c>
      <c r="AA2182" s="4" t="str">
        <f>IF($V2182="","",IF(Y2182&lt;36,0,IF(AND(36&lt;=Y2182,Y2182&lt;71),VLOOKUP($W2182,日射量と図３!$E$6:$F$34,2,TRUE),IF(AND(71&lt;=Y2182,Y2182&lt;107),VLOOKUP($W2182,日射量と図３!$E$6:$G$34,3,TRUE),IF(AND(107&lt;=Y2182,Y2182&lt;143),VLOOKUP($W2182,日射量と図３!$E$6:$H$34,4,TRUE),VLOOKUP($W2182,日射量と図３!$E$6:$I$34,5,TRUE))))))</f>
        <v/>
      </c>
      <c r="AB2182" s="4" t="str">
        <f>IF($V2182="","",IF(Z2182&lt;36,0,IF(AND(36&lt;=Z2182,Z2182&lt;71),VLOOKUP($W2182,日射量と図３!$E$6:$F$34,2,TRUE),IF(AND(71&lt;=Z2182,Z2182&lt;107),VLOOKUP($W2182,日射量と図３!$E$6:$G$34,3,TRUE),IF(AND(107&lt;=Z2182,Z2182&lt;143),VLOOKUP($W2182,日射量と図３!$E$6:$H$34,4,TRUE),VLOOKUP($W2182,日射量と図３!$E$6:$I$34,5,TRUE))))))</f>
        <v/>
      </c>
      <c r="AC2182" s="382" t="str">
        <f t="shared" si="408"/>
        <v/>
      </c>
      <c r="AD2182" s="382" t="str">
        <f t="shared" si="409"/>
        <v/>
      </c>
    </row>
    <row r="2183" spans="11:30" ht="13.5" customHeight="1">
      <c r="K2183" s="4">
        <f t="shared" si="414"/>
        <v>8</v>
      </c>
      <c r="L2183" s="34">
        <v>43342</v>
      </c>
      <c r="M2183" s="4">
        <v>91</v>
      </c>
      <c r="N2183" s="4">
        <v>20</v>
      </c>
      <c r="O2183" s="31">
        <v>0.79166666666666663</v>
      </c>
      <c r="P2183" s="35">
        <v>28.060000000000002</v>
      </c>
      <c r="Q2183" s="36">
        <f t="shared" si="415"/>
        <v>16</v>
      </c>
      <c r="R2183" s="4">
        <f t="shared" si="416"/>
        <v>0</v>
      </c>
      <c r="S2183" s="31">
        <f t="shared" si="410"/>
        <v>0.20906250000000001</v>
      </c>
      <c r="T2183" s="31">
        <f t="shared" si="411"/>
        <v>0.78918981481481476</v>
      </c>
      <c r="U2183" s="4">
        <f t="shared" si="417"/>
        <v>0</v>
      </c>
      <c r="V2183" s="4" t="str">
        <f t="shared" si="418"/>
        <v/>
      </c>
      <c r="W2183" s="18" t="str">
        <f>IF(V2183="","",VLOOKUP(L2183,日射量と図３!$A$4:$C$368,3,TRUE)*238.85/100)</f>
        <v/>
      </c>
      <c r="X2183" s="4" t="str">
        <f t="shared" si="419"/>
        <v/>
      </c>
      <c r="Y2183" s="4" t="str">
        <f t="shared" si="412"/>
        <v/>
      </c>
      <c r="Z2183" s="4" t="str">
        <f t="shared" si="413"/>
        <v/>
      </c>
      <c r="AA2183" s="4" t="str">
        <f>IF($V2183="","",IF(Y2183&lt;36,0,IF(AND(36&lt;=Y2183,Y2183&lt;71),VLOOKUP($W2183,日射量と図３!$E$6:$F$34,2,TRUE),IF(AND(71&lt;=Y2183,Y2183&lt;107),VLOOKUP($W2183,日射量と図３!$E$6:$G$34,3,TRUE),IF(AND(107&lt;=Y2183,Y2183&lt;143),VLOOKUP($W2183,日射量と図３!$E$6:$H$34,4,TRUE),VLOOKUP($W2183,日射量と図３!$E$6:$I$34,5,TRUE))))))</f>
        <v/>
      </c>
      <c r="AB2183" s="4" t="str">
        <f>IF($V2183="","",IF(Z2183&lt;36,0,IF(AND(36&lt;=Z2183,Z2183&lt;71),VLOOKUP($W2183,日射量と図３!$E$6:$F$34,2,TRUE),IF(AND(71&lt;=Z2183,Z2183&lt;107),VLOOKUP($W2183,日射量と図３!$E$6:$G$34,3,TRUE),IF(AND(107&lt;=Z2183,Z2183&lt;143),VLOOKUP($W2183,日射量と図３!$E$6:$H$34,4,TRUE),VLOOKUP($W2183,日射量と図３!$E$6:$I$34,5,TRUE))))))</f>
        <v/>
      </c>
      <c r="AC2183" s="382" t="str">
        <f t="shared" si="408"/>
        <v/>
      </c>
      <c r="AD2183" s="382" t="str">
        <f t="shared" si="409"/>
        <v/>
      </c>
    </row>
    <row r="2184" spans="11:30" ht="13.5" customHeight="1">
      <c r="K2184" s="4">
        <f t="shared" si="414"/>
        <v>8</v>
      </c>
      <c r="L2184" s="34">
        <v>43342</v>
      </c>
      <c r="M2184" s="4">
        <v>91</v>
      </c>
      <c r="N2184" s="4">
        <v>21</v>
      </c>
      <c r="O2184" s="31">
        <v>0.83333333333333337</v>
      </c>
      <c r="P2184" s="35">
        <v>27.429999999999996</v>
      </c>
      <c r="Q2184" s="36">
        <f t="shared" si="415"/>
        <v>16</v>
      </c>
      <c r="R2184" s="4">
        <f t="shared" si="416"/>
        <v>0</v>
      </c>
      <c r="S2184" s="31">
        <f t="shared" si="410"/>
        <v>0.20906250000000001</v>
      </c>
      <c r="T2184" s="31">
        <f t="shared" si="411"/>
        <v>0.78918981481481476</v>
      </c>
      <c r="U2184" s="4">
        <f t="shared" si="417"/>
        <v>0</v>
      </c>
      <c r="V2184" s="4" t="str">
        <f t="shared" si="418"/>
        <v/>
      </c>
      <c r="W2184" s="18" t="str">
        <f>IF(V2184="","",VLOOKUP(L2184,日射量と図３!$A$4:$C$368,3,TRUE)*238.85/100)</f>
        <v/>
      </c>
      <c r="X2184" s="4" t="str">
        <f t="shared" si="419"/>
        <v/>
      </c>
      <c r="Y2184" s="4" t="str">
        <f t="shared" si="412"/>
        <v/>
      </c>
      <c r="Z2184" s="4" t="str">
        <f t="shared" si="413"/>
        <v/>
      </c>
      <c r="AA2184" s="4" t="str">
        <f>IF($V2184="","",IF(Y2184&lt;36,0,IF(AND(36&lt;=Y2184,Y2184&lt;71),VLOOKUP($W2184,日射量と図３!$E$6:$F$34,2,TRUE),IF(AND(71&lt;=Y2184,Y2184&lt;107),VLOOKUP($W2184,日射量と図３!$E$6:$G$34,3,TRUE),IF(AND(107&lt;=Y2184,Y2184&lt;143),VLOOKUP($W2184,日射量と図３!$E$6:$H$34,4,TRUE),VLOOKUP($W2184,日射量と図３!$E$6:$I$34,5,TRUE))))))</f>
        <v/>
      </c>
      <c r="AB2184" s="4" t="str">
        <f>IF($V2184="","",IF(Z2184&lt;36,0,IF(AND(36&lt;=Z2184,Z2184&lt;71),VLOOKUP($W2184,日射量と図３!$E$6:$F$34,2,TRUE),IF(AND(71&lt;=Z2184,Z2184&lt;107),VLOOKUP($W2184,日射量と図３!$E$6:$G$34,3,TRUE),IF(AND(107&lt;=Z2184,Z2184&lt;143),VLOOKUP($W2184,日射量と図３!$E$6:$H$34,4,TRUE),VLOOKUP($W2184,日射量と図３!$E$6:$I$34,5,TRUE))))))</f>
        <v/>
      </c>
      <c r="AC2184" s="382" t="str">
        <f t="shared" si="408"/>
        <v/>
      </c>
      <c r="AD2184" s="382" t="str">
        <f t="shared" si="409"/>
        <v/>
      </c>
    </row>
    <row r="2185" spans="11:30" ht="13.5" customHeight="1">
      <c r="K2185" s="4">
        <f t="shared" si="414"/>
        <v>8</v>
      </c>
      <c r="L2185" s="34">
        <v>43342</v>
      </c>
      <c r="M2185" s="4">
        <v>91</v>
      </c>
      <c r="N2185" s="4">
        <v>22</v>
      </c>
      <c r="O2185" s="31">
        <v>0.875</v>
      </c>
      <c r="P2185" s="35">
        <v>26.919999999999998</v>
      </c>
      <c r="Q2185" s="36">
        <f t="shared" si="415"/>
        <v>16</v>
      </c>
      <c r="R2185" s="4">
        <f t="shared" si="416"/>
        <v>0</v>
      </c>
      <c r="S2185" s="31">
        <f t="shared" si="410"/>
        <v>0.20906250000000001</v>
      </c>
      <c r="T2185" s="31">
        <f t="shared" si="411"/>
        <v>0.78918981481481476</v>
      </c>
      <c r="U2185" s="4">
        <f t="shared" si="417"/>
        <v>0</v>
      </c>
      <c r="V2185" s="4" t="str">
        <f t="shared" si="418"/>
        <v/>
      </c>
      <c r="W2185" s="18" t="str">
        <f>IF(V2185="","",VLOOKUP(L2185,日射量と図３!$A$4:$C$368,3,TRUE)*238.85/100)</f>
        <v/>
      </c>
      <c r="X2185" s="4" t="str">
        <f t="shared" si="419"/>
        <v/>
      </c>
      <c r="Y2185" s="4" t="str">
        <f t="shared" si="412"/>
        <v/>
      </c>
      <c r="Z2185" s="4" t="str">
        <f t="shared" si="413"/>
        <v/>
      </c>
      <c r="AA2185" s="4" t="str">
        <f>IF($V2185="","",IF(Y2185&lt;36,0,IF(AND(36&lt;=Y2185,Y2185&lt;71),VLOOKUP($W2185,日射量と図３!$E$6:$F$34,2,TRUE),IF(AND(71&lt;=Y2185,Y2185&lt;107),VLOOKUP($W2185,日射量と図３!$E$6:$G$34,3,TRUE),IF(AND(107&lt;=Y2185,Y2185&lt;143),VLOOKUP($W2185,日射量と図３!$E$6:$H$34,4,TRUE),VLOOKUP($W2185,日射量と図３!$E$6:$I$34,5,TRUE))))))</f>
        <v/>
      </c>
      <c r="AB2185" s="4" t="str">
        <f>IF($V2185="","",IF(Z2185&lt;36,0,IF(AND(36&lt;=Z2185,Z2185&lt;71),VLOOKUP($W2185,日射量と図３!$E$6:$F$34,2,TRUE),IF(AND(71&lt;=Z2185,Z2185&lt;107),VLOOKUP($W2185,日射量と図３!$E$6:$G$34,3,TRUE),IF(AND(107&lt;=Z2185,Z2185&lt;143),VLOOKUP($W2185,日射量と図３!$E$6:$H$34,4,TRUE),VLOOKUP($W2185,日射量と図３!$E$6:$I$34,5,TRUE))))))</f>
        <v/>
      </c>
      <c r="AC2185" s="382" t="str">
        <f t="shared" si="408"/>
        <v/>
      </c>
      <c r="AD2185" s="382" t="str">
        <f t="shared" si="409"/>
        <v/>
      </c>
    </row>
    <row r="2186" spans="11:30" ht="13.5" customHeight="1">
      <c r="K2186" s="4">
        <f t="shared" si="414"/>
        <v>8</v>
      </c>
      <c r="L2186" s="34">
        <v>43342</v>
      </c>
      <c r="M2186" s="4">
        <v>91</v>
      </c>
      <c r="N2186" s="4">
        <v>23</v>
      </c>
      <c r="O2186" s="31">
        <v>0.91666666666666663</v>
      </c>
      <c r="P2186" s="35">
        <v>26.75</v>
      </c>
      <c r="Q2186" s="36">
        <f t="shared" si="415"/>
        <v>13</v>
      </c>
      <c r="R2186" s="4">
        <f t="shared" si="416"/>
        <v>0</v>
      </c>
      <c r="S2186" s="31">
        <f t="shared" si="410"/>
        <v>0.20906250000000001</v>
      </c>
      <c r="T2186" s="31">
        <f t="shared" si="411"/>
        <v>0.78918981481481476</v>
      </c>
      <c r="U2186" s="4">
        <f t="shared" si="417"/>
        <v>0</v>
      </c>
      <c r="V2186" s="4" t="str">
        <f t="shared" si="418"/>
        <v/>
      </c>
      <c r="W2186" s="18" t="str">
        <f>IF(V2186="","",VLOOKUP(L2186,日射量と図３!$A$4:$C$368,3,TRUE)*238.85/100)</f>
        <v/>
      </c>
      <c r="X2186" s="4" t="str">
        <f t="shared" si="419"/>
        <v/>
      </c>
      <c r="Y2186" s="4" t="str">
        <f t="shared" si="412"/>
        <v/>
      </c>
      <c r="Z2186" s="4" t="str">
        <f t="shared" si="413"/>
        <v/>
      </c>
      <c r="AA2186" s="4" t="str">
        <f>IF($V2186="","",IF(Y2186&lt;36,0,IF(AND(36&lt;=Y2186,Y2186&lt;71),VLOOKUP($W2186,日射量と図３!$E$6:$F$34,2,TRUE),IF(AND(71&lt;=Y2186,Y2186&lt;107),VLOOKUP($W2186,日射量と図３!$E$6:$G$34,3,TRUE),IF(AND(107&lt;=Y2186,Y2186&lt;143),VLOOKUP($W2186,日射量と図３!$E$6:$H$34,4,TRUE),VLOOKUP($W2186,日射量と図３!$E$6:$I$34,5,TRUE))))))</f>
        <v/>
      </c>
      <c r="AB2186" s="4" t="str">
        <f>IF($V2186="","",IF(Z2186&lt;36,0,IF(AND(36&lt;=Z2186,Z2186&lt;71),VLOOKUP($W2186,日射量と図３!$E$6:$F$34,2,TRUE),IF(AND(71&lt;=Z2186,Z2186&lt;107),VLOOKUP($W2186,日射量と図３!$E$6:$G$34,3,TRUE),IF(AND(107&lt;=Z2186,Z2186&lt;143),VLOOKUP($W2186,日射量と図３!$E$6:$H$34,4,TRUE),VLOOKUP($W2186,日射量と図３!$E$6:$I$34,5,TRUE))))))</f>
        <v/>
      </c>
      <c r="AC2186" s="382" t="str">
        <f t="shared" si="408"/>
        <v/>
      </c>
      <c r="AD2186" s="382" t="str">
        <f t="shared" si="409"/>
        <v/>
      </c>
    </row>
    <row r="2187" spans="11:30" ht="13.5" customHeight="1">
      <c r="K2187" s="4">
        <f t="shared" si="414"/>
        <v>8</v>
      </c>
      <c r="L2187" s="34">
        <v>43342</v>
      </c>
      <c r="M2187" s="4">
        <v>91</v>
      </c>
      <c r="N2187" s="4">
        <v>24</v>
      </c>
      <c r="O2187" s="31">
        <v>0.95833333333333337</v>
      </c>
      <c r="P2187" s="35">
        <v>26.360000000000003</v>
      </c>
      <c r="Q2187" s="36">
        <f t="shared" si="415"/>
        <v>13</v>
      </c>
      <c r="R2187" s="4">
        <f t="shared" si="416"/>
        <v>0</v>
      </c>
      <c r="S2187" s="31">
        <f t="shared" si="410"/>
        <v>0.20906250000000001</v>
      </c>
      <c r="T2187" s="31">
        <f t="shared" si="411"/>
        <v>0.78918981481481476</v>
      </c>
      <c r="U2187" s="4">
        <f t="shared" si="417"/>
        <v>0</v>
      </c>
      <c r="V2187" s="4" t="str">
        <f t="shared" si="418"/>
        <v/>
      </c>
      <c r="W2187" s="18" t="str">
        <f>IF(V2187="","",VLOOKUP(L2187,日射量と図３!$A$4:$C$368,3,TRUE)*238.85/100)</f>
        <v/>
      </c>
      <c r="X2187" s="4" t="str">
        <f t="shared" si="419"/>
        <v/>
      </c>
      <c r="Y2187" s="4" t="str">
        <f t="shared" si="412"/>
        <v/>
      </c>
      <c r="Z2187" s="4" t="str">
        <f t="shared" si="413"/>
        <v/>
      </c>
      <c r="AA2187" s="4" t="str">
        <f>IF($V2187="","",IF(Y2187&lt;36,0,IF(AND(36&lt;=Y2187,Y2187&lt;71),VLOOKUP($W2187,日射量と図３!$E$6:$F$34,2,TRUE),IF(AND(71&lt;=Y2187,Y2187&lt;107),VLOOKUP($W2187,日射量と図３!$E$6:$G$34,3,TRUE),IF(AND(107&lt;=Y2187,Y2187&lt;143),VLOOKUP($W2187,日射量と図３!$E$6:$H$34,4,TRUE),VLOOKUP($W2187,日射量と図３!$E$6:$I$34,5,TRUE))))))</f>
        <v/>
      </c>
      <c r="AB2187" s="4" t="str">
        <f>IF($V2187="","",IF(Z2187&lt;36,0,IF(AND(36&lt;=Z2187,Z2187&lt;71),VLOOKUP($W2187,日射量と図３!$E$6:$F$34,2,TRUE),IF(AND(71&lt;=Z2187,Z2187&lt;107),VLOOKUP($W2187,日射量と図３!$E$6:$G$34,3,TRUE),IF(AND(107&lt;=Z2187,Z2187&lt;143),VLOOKUP($W2187,日射量と図３!$E$6:$H$34,4,TRUE),VLOOKUP($W2187,日射量と図３!$E$6:$I$34,5,TRUE))))))</f>
        <v/>
      </c>
      <c r="AC2187" s="382" t="str">
        <f t="shared" si="408"/>
        <v/>
      </c>
      <c r="AD2187" s="382" t="str">
        <f t="shared" si="409"/>
        <v/>
      </c>
    </row>
    <row r="2188" spans="11:30" ht="13.5" customHeight="1">
      <c r="K2188" s="4">
        <f t="shared" si="414"/>
        <v>8</v>
      </c>
      <c r="L2188" s="34">
        <v>43343</v>
      </c>
      <c r="M2188" s="4">
        <v>92</v>
      </c>
      <c r="N2188" s="4">
        <v>1</v>
      </c>
      <c r="O2188" s="31">
        <v>0</v>
      </c>
      <c r="P2188" s="35">
        <v>25.97</v>
      </c>
      <c r="Q2188" s="36">
        <f t="shared" si="415"/>
        <v>13</v>
      </c>
      <c r="R2188" s="4">
        <f t="shared" si="416"/>
        <v>0</v>
      </c>
      <c r="S2188" s="31">
        <f t="shared" si="410"/>
        <v>0.20906250000000001</v>
      </c>
      <c r="T2188" s="31">
        <f t="shared" si="411"/>
        <v>0.78918981481481476</v>
      </c>
      <c r="U2188" s="4">
        <f t="shared" si="417"/>
        <v>0</v>
      </c>
      <c r="V2188" s="4">
        <f t="shared" si="418"/>
        <v>0</v>
      </c>
      <c r="W2188" s="18">
        <f>IF(V2188="","",VLOOKUP(L2188,日射量と図３!$A$4:$C$368,3,TRUE)*238.85/100)</f>
        <v>40.604500000000002</v>
      </c>
      <c r="X2188" s="4">
        <f t="shared" si="419"/>
        <v>14</v>
      </c>
      <c r="Y2188" s="4">
        <f t="shared" si="412"/>
        <v>0</v>
      </c>
      <c r="Z2188" s="4">
        <f t="shared" si="413"/>
        <v>0</v>
      </c>
      <c r="AA2188" s="4">
        <f>IF($V2188="","",IF(Y2188&lt;36,0,IF(AND(36&lt;=Y2188,Y2188&lt;71),VLOOKUP($W2188,日射量と図３!$E$6:$F$34,2,TRUE),IF(AND(71&lt;=Y2188,Y2188&lt;107),VLOOKUP($W2188,日射量と図３!$E$6:$G$34,3,TRUE),IF(AND(107&lt;=Y2188,Y2188&lt;143),VLOOKUP($W2188,日射量と図３!$E$6:$H$34,4,TRUE),VLOOKUP($W2188,日射量と図３!$E$6:$I$34,5,TRUE))))))</f>
        <v>0</v>
      </c>
      <c r="AB2188" s="4">
        <f>IF($V2188="","",IF(Z2188&lt;36,0,IF(AND(36&lt;=Z2188,Z2188&lt;71),VLOOKUP($W2188,日射量と図３!$E$6:$F$34,2,TRUE),IF(AND(71&lt;=Z2188,Z2188&lt;107),VLOOKUP($W2188,日射量と図３!$E$6:$G$34,3,TRUE),IF(AND(107&lt;=Z2188,Z2188&lt;143),VLOOKUP($W2188,日射量と図３!$E$6:$H$34,4,TRUE),VLOOKUP($W2188,日射量と図３!$E$6:$I$34,5,TRUE))))))</f>
        <v>0</v>
      </c>
      <c r="AC2188" s="382">
        <f t="shared" si="408"/>
        <v>0</v>
      </c>
      <c r="AD2188" s="382">
        <f t="shared" si="409"/>
        <v>0</v>
      </c>
    </row>
    <row r="2189" spans="11:30" ht="13.5" customHeight="1">
      <c r="K2189" s="4">
        <f t="shared" si="414"/>
        <v>8</v>
      </c>
      <c r="L2189" s="34">
        <v>43343</v>
      </c>
      <c r="M2189" s="4">
        <v>92</v>
      </c>
      <c r="N2189" s="4">
        <v>2</v>
      </c>
      <c r="O2189" s="31">
        <v>4.1666666666666664E-2</v>
      </c>
      <c r="P2189" s="35">
        <v>25.880000000000003</v>
      </c>
      <c r="Q2189" s="36">
        <f t="shared" si="415"/>
        <v>13</v>
      </c>
      <c r="R2189" s="4">
        <f t="shared" si="416"/>
        <v>0</v>
      </c>
      <c r="S2189" s="31">
        <f t="shared" si="410"/>
        <v>0.20906250000000001</v>
      </c>
      <c r="T2189" s="31">
        <f t="shared" si="411"/>
        <v>0.78918981481481476</v>
      </c>
      <c r="U2189" s="4">
        <f t="shared" si="417"/>
        <v>0</v>
      </c>
      <c r="V2189" s="4" t="str">
        <f t="shared" si="418"/>
        <v/>
      </c>
      <c r="W2189" s="18" t="str">
        <f>IF(V2189="","",VLOOKUP(L2189,日射量と図３!$A$4:$C$368,3,TRUE)*238.85/100)</f>
        <v/>
      </c>
      <c r="X2189" s="4" t="str">
        <f t="shared" si="419"/>
        <v/>
      </c>
      <c r="Y2189" s="4" t="str">
        <f t="shared" si="412"/>
        <v/>
      </c>
      <c r="Z2189" s="4" t="str">
        <f t="shared" si="413"/>
        <v/>
      </c>
      <c r="AA2189" s="4" t="str">
        <f>IF($V2189="","",IF(Y2189&lt;36,0,IF(AND(36&lt;=Y2189,Y2189&lt;71),VLOOKUP($W2189,日射量と図３!$E$6:$F$34,2,TRUE),IF(AND(71&lt;=Y2189,Y2189&lt;107),VLOOKUP($W2189,日射量と図３!$E$6:$G$34,3,TRUE),IF(AND(107&lt;=Y2189,Y2189&lt;143),VLOOKUP($W2189,日射量と図３!$E$6:$H$34,4,TRUE),VLOOKUP($W2189,日射量と図３!$E$6:$I$34,5,TRUE))))))</f>
        <v/>
      </c>
      <c r="AB2189" s="4" t="str">
        <f>IF($V2189="","",IF(Z2189&lt;36,0,IF(AND(36&lt;=Z2189,Z2189&lt;71),VLOOKUP($W2189,日射量と図３!$E$6:$F$34,2,TRUE),IF(AND(71&lt;=Z2189,Z2189&lt;107),VLOOKUP($W2189,日射量と図３!$E$6:$G$34,3,TRUE),IF(AND(107&lt;=Z2189,Z2189&lt;143),VLOOKUP($W2189,日射量と図３!$E$6:$H$34,4,TRUE),VLOOKUP($W2189,日射量と図３!$E$6:$I$34,5,TRUE))))))</f>
        <v/>
      </c>
      <c r="AC2189" s="382" t="str">
        <f t="shared" si="408"/>
        <v/>
      </c>
      <c r="AD2189" s="382" t="str">
        <f t="shared" si="409"/>
        <v/>
      </c>
    </row>
    <row r="2190" spans="11:30" ht="13.5" customHeight="1">
      <c r="K2190" s="4">
        <f t="shared" si="414"/>
        <v>8</v>
      </c>
      <c r="L2190" s="34">
        <v>43343</v>
      </c>
      <c r="M2190" s="4">
        <v>92</v>
      </c>
      <c r="N2190" s="4">
        <v>3</v>
      </c>
      <c r="O2190" s="31">
        <v>8.3333333333333329E-2</v>
      </c>
      <c r="P2190" s="35">
        <v>25.57</v>
      </c>
      <c r="Q2190" s="36">
        <f t="shared" si="415"/>
        <v>13</v>
      </c>
      <c r="R2190" s="4">
        <f t="shared" si="416"/>
        <v>0</v>
      </c>
      <c r="S2190" s="31">
        <f t="shared" si="410"/>
        <v>0.20906250000000001</v>
      </c>
      <c r="T2190" s="31">
        <f t="shared" si="411"/>
        <v>0.78918981481481476</v>
      </c>
      <c r="U2190" s="4">
        <f t="shared" si="417"/>
        <v>0</v>
      </c>
      <c r="V2190" s="4" t="str">
        <f t="shared" si="418"/>
        <v/>
      </c>
      <c r="W2190" s="18" t="str">
        <f>IF(V2190="","",VLOOKUP(L2190,日射量と図３!$A$4:$C$368,3,TRUE)*238.85/100)</f>
        <v/>
      </c>
      <c r="X2190" s="4" t="str">
        <f t="shared" si="419"/>
        <v/>
      </c>
      <c r="Y2190" s="4" t="str">
        <f t="shared" si="412"/>
        <v/>
      </c>
      <c r="Z2190" s="4" t="str">
        <f t="shared" si="413"/>
        <v/>
      </c>
      <c r="AA2190" s="4" t="str">
        <f>IF($V2190="","",IF(Y2190&lt;36,0,IF(AND(36&lt;=Y2190,Y2190&lt;71),VLOOKUP($W2190,日射量と図３!$E$6:$F$34,2,TRUE),IF(AND(71&lt;=Y2190,Y2190&lt;107),VLOOKUP($W2190,日射量と図３!$E$6:$G$34,3,TRUE),IF(AND(107&lt;=Y2190,Y2190&lt;143),VLOOKUP($W2190,日射量と図３!$E$6:$H$34,4,TRUE),VLOOKUP($W2190,日射量と図３!$E$6:$I$34,5,TRUE))))))</f>
        <v/>
      </c>
      <c r="AB2190" s="4" t="str">
        <f>IF($V2190="","",IF(Z2190&lt;36,0,IF(AND(36&lt;=Z2190,Z2190&lt;71),VLOOKUP($W2190,日射量と図３!$E$6:$F$34,2,TRUE),IF(AND(71&lt;=Z2190,Z2190&lt;107),VLOOKUP($W2190,日射量と図３!$E$6:$G$34,3,TRUE),IF(AND(107&lt;=Z2190,Z2190&lt;143),VLOOKUP($W2190,日射量と図３!$E$6:$H$34,4,TRUE),VLOOKUP($W2190,日射量と図３!$E$6:$I$34,5,TRUE))))))</f>
        <v/>
      </c>
      <c r="AC2190" s="382" t="str">
        <f t="shared" si="408"/>
        <v/>
      </c>
      <c r="AD2190" s="382" t="str">
        <f t="shared" si="409"/>
        <v/>
      </c>
    </row>
    <row r="2191" spans="11:30" ht="13.5" customHeight="1">
      <c r="K2191" s="4">
        <f t="shared" si="414"/>
        <v>8</v>
      </c>
      <c r="L2191" s="34">
        <v>43343</v>
      </c>
      <c r="M2191" s="4">
        <v>92</v>
      </c>
      <c r="N2191" s="4">
        <v>4</v>
      </c>
      <c r="O2191" s="31">
        <v>0.125</v>
      </c>
      <c r="P2191" s="35">
        <v>25.360000000000003</v>
      </c>
      <c r="Q2191" s="36">
        <f t="shared" si="415"/>
        <v>13</v>
      </c>
      <c r="R2191" s="4">
        <f t="shared" si="416"/>
        <v>0</v>
      </c>
      <c r="S2191" s="31">
        <f t="shared" si="410"/>
        <v>0.20906250000000001</v>
      </c>
      <c r="T2191" s="31">
        <f t="shared" si="411"/>
        <v>0.78918981481481476</v>
      </c>
      <c r="U2191" s="4">
        <f t="shared" si="417"/>
        <v>0</v>
      </c>
      <c r="V2191" s="4" t="str">
        <f t="shared" si="418"/>
        <v/>
      </c>
      <c r="W2191" s="18" t="str">
        <f>IF(V2191="","",VLOOKUP(L2191,日射量と図３!$A$4:$C$368,3,TRUE)*238.85/100)</f>
        <v/>
      </c>
      <c r="X2191" s="4" t="str">
        <f t="shared" si="419"/>
        <v/>
      </c>
      <c r="Y2191" s="4" t="str">
        <f t="shared" si="412"/>
        <v/>
      </c>
      <c r="Z2191" s="4" t="str">
        <f t="shared" si="413"/>
        <v/>
      </c>
      <c r="AA2191" s="4" t="str">
        <f>IF($V2191="","",IF(Y2191&lt;36,0,IF(AND(36&lt;=Y2191,Y2191&lt;71),VLOOKUP($W2191,日射量と図３!$E$6:$F$34,2,TRUE),IF(AND(71&lt;=Y2191,Y2191&lt;107),VLOOKUP($W2191,日射量と図３!$E$6:$G$34,3,TRUE),IF(AND(107&lt;=Y2191,Y2191&lt;143),VLOOKUP($W2191,日射量と図３!$E$6:$H$34,4,TRUE),VLOOKUP($W2191,日射量と図３!$E$6:$I$34,5,TRUE))))))</f>
        <v/>
      </c>
      <c r="AB2191" s="4" t="str">
        <f>IF($V2191="","",IF(Z2191&lt;36,0,IF(AND(36&lt;=Z2191,Z2191&lt;71),VLOOKUP($W2191,日射量と図３!$E$6:$F$34,2,TRUE),IF(AND(71&lt;=Z2191,Z2191&lt;107),VLOOKUP($W2191,日射量と図３!$E$6:$G$34,3,TRUE),IF(AND(107&lt;=Z2191,Z2191&lt;143),VLOOKUP($W2191,日射量と図３!$E$6:$H$34,4,TRUE),VLOOKUP($W2191,日射量と図３!$E$6:$I$34,5,TRUE))))))</f>
        <v/>
      </c>
      <c r="AC2191" s="382" t="str">
        <f t="shared" ref="AC2191:AC2254" si="420">IF(V2191="","",IF((($AH$18*$AH$30*V2191*3600/1000000)/1000-AA2191*$AG$18*10*0.0000041868)&lt;=0,0,AA2191*$AG$18*10*0.0000041868))</f>
        <v/>
      </c>
      <c r="AD2191" s="382" t="str">
        <f t="shared" ref="AD2191:AD2254" si="421">IF(V2191="","",IF((($AH$19*$AH$30*V2191*3600/1000000)/1000-AB2191*$AG$19*10*0.0000041868)&lt;=0,0,AB2191*$AG$19*10*0.0000041868))</f>
        <v/>
      </c>
    </row>
    <row r="2192" spans="11:30" ht="13.5" customHeight="1">
      <c r="K2192" s="4">
        <f t="shared" si="414"/>
        <v>8</v>
      </c>
      <c r="L2192" s="34">
        <v>43343</v>
      </c>
      <c r="M2192" s="4">
        <v>92</v>
      </c>
      <c r="N2192" s="4">
        <v>5</v>
      </c>
      <c r="O2192" s="31">
        <v>0.16666666666666666</v>
      </c>
      <c r="P2192" s="35">
        <v>25.19</v>
      </c>
      <c r="Q2192" s="36">
        <f t="shared" si="415"/>
        <v>15</v>
      </c>
      <c r="R2192" s="4">
        <f t="shared" si="416"/>
        <v>0</v>
      </c>
      <c r="S2192" s="31">
        <f t="shared" si="410"/>
        <v>0.20906250000000001</v>
      </c>
      <c r="T2192" s="31">
        <f t="shared" si="411"/>
        <v>0.78918981481481476</v>
      </c>
      <c r="U2192" s="4">
        <f t="shared" si="417"/>
        <v>0</v>
      </c>
      <c r="V2192" s="4" t="str">
        <f t="shared" si="418"/>
        <v/>
      </c>
      <c r="W2192" s="18" t="str">
        <f>IF(V2192="","",VLOOKUP(L2192,日射量と図３!$A$4:$C$368,3,TRUE)*238.85/100)</f>
        <v/>
      </c>
      <c r="X2192" s="4" t="str">
        <f t="shared" si="419"/>
        <v/>
      </c>
      <c r="Y2192" s="4" t="str">
        <f t="shared" si="412"/>
        <v/>
      </c>
      <c r="Z2192" s="4" t="str">
        <f t="shared" si="413"/>
        <v/>
      </c>
      <c r="AA2192" s="4" t="str">
        <f>IF($V2192="","",IF(Y2192&lt;36,0,IF(AND(36&lt;=Y2192,Y2192&lt;71),VLOOKUP($W2192,日射量と図３!$E$6:$F$34,2,TRUE),IF(AND(71&lt;=Y2192,Y2192&lt;107),VLOOKUP($W2192,日射量と図３!$E$6:$G$34,3,TRUE),IF(AND(107&lt;=Y2192,Y2192&lt;143),VLOOKUP($W2192,日射量と図３!$E$6:$H$34,4,TRUE),VLOOKUP($W2192,日射量と図３!$E$6:$I$34,5,TRUE))))))</f>
        <v/>
      </c>
      <c r="AB2192" s="4" t="str">
        <f>IF($V2192="","",IF(Z2192&lt;36,0,IF(AND(36&lt;=Z2192,Z2192&lt;71),VLOOKUP($W2192,日射量と図３!$E$6:$F$34,2,TRUE),IF(AND(71&lt;=Z2192,Z2192&lt;107),VLOOKUP($W2192,日射量と図３!$E$6:$G$34,3,TRUE),IF(AND(107&lt;=Z2192,Z2192&lt;143),VLOOKUP($W2192,日射量と図３!$E$6:$H$34,4,TRUE),VLOOKUP($W2192,日射量と図３!$E$6:$I$34,5,TRUE))))))</f>
        <v/>
      </c>
      <c r="AC2192" s="382" t="str">
        <f t="shared" si="420"/>
        <v/>
      </c>
      <c r="AD2192" s="382" t="str">
        <f t="shared" si="421"/>
        <v/>
      </c>
    </row>
    <row r="2193" spans="11:30" ht="13.5" customHeight="1">
      <c r="K2193" s="4">
        <f t="shared" si="414"/>
        <v>8</v>
      </c>
      <c r="L2193" s="34">
        <v>43343</v>
      </c>
      <c r="M2193" s="4">
        <v>92</v>
      </c>
      <c r="N2193" s="4">
        <v>6</v>
      </c>
      <c r="O2193" s="31">
        <v>0.20833333333333334</v>
      </c>
      <c r="P2193" s="35">
        <v>25.07</v>
      </c>
      <c r="Q2193" s="36">
        <f t="shared" si="415"/>
        <v>15</v>
      </c>
      <c r="R2193" s="4">
        <f t="shared" si="416"/>
        <v>0</v>
      </c>
      <c r="S2193" s="31">
        <f t="shared" si="410"/>
        <v>0.20906250000000001</v>
      </c>
      <c r="T2193" s="31">
        <f t="shared" si="411"/>
        <v>0.78918981481481476</v>
      </c>
      <c r="U2193" s="4">
        <f t="shared" si="417"/>
        <v>0</v>
      </c>
      <c r="V2193" s="4" t="str">
        <f t="shared" si="418"/>
        <v/>
      </c>
      <c r="W2193" s="18" t="str">
        <f>IF(V2193="","",VLOOKUP(L2193,日射量と図３!$A$4:$C$368,3,TRUE)*238.85/100)</f>
        <v/>
      </c>
      <c r="X2193" s="4" t="str">
        <f t="shared" si="419"/>
        <v/>
      </c>
      <c r="Y2193" s="4" t="str">
        <f t="shared" si="412"/>
        <v/>
      </c>
      <c r="Z2193" s="4" t="str">
        <f t="shared" si="413"/>
        <v/>
      </c>
      <c r="AA2193" s="4" t="str">
        <f>IF($V2193="","",IF(Y2193&lt;36,0,IF(AND(36&lt;=Y2193,Y2193&lt;71),VLOOKUP($W2193,日射量と図３!$E$6:$F$34,2,TRUE),IF(AND(71&lt;=Y2193,Y2193&lt;107),VLOOKUP($W2193,日射量と図３!$E$6:$G$34,3,TRUE),IF(AND(107&lt;=Y2193,Y2193&lt;143),VLOOKUP($W2193,日射量と図３!$E$6:$H$34,4,TRUE),VLOOKUP($W2193,日射量と図３!$E$6:$I$34,5,TRUE))))))</f>
        <v/>
      </c>
      <c r="AB2193" s="4" t="str">
        <f>IF($V2193="","",IF(Z2193&lt;36,0,IF(AND(36&lt;=Z2193,Z2193&lt;71),VLOOKUP($W2193,日射量と図３!$E$6:$F$34,2,TRUE),IF(AND(71&lt;=Z2193,Z2193&lt;107),VLOOKUP($W2193,日射量と図３!$E$6:$G$34,3,TRUE),IF(AND(107&lt;=Z2193,Z2193&lt;143),VLOOKUP($W2193,日射量と図３!$E$6:$H$34,4,TRUE),VLOOKUP($W2193,日射量と図３!$E$6:$I$34,5,TRUE))))))</f>
        <v/>
      </c>
      <c r="AC2193" s="382" t="str">
        <f t="shared" si="420"/>
        <v/>
      </c>
      <c r="AD2193" s="382" t="str">
        <f t="shared" si="421"/>
        <v/>
      </c>
    </row>
    <row r="2194" spans="11:30" ht="13.5" customHeight="1">
      <c r="K2194" s="4">
        <f t="shared" si="414"/>
        <v>8</v>
      </c>
      <c r="L2194" s="34">
        <v>43343</v>
      </c>
      <c r="M2194" s="4">
        <v>92</v>
      </c>
      <c r="N2194" s="4">
        <v>7</v>
      </c>
      <c r="O2194" s="31">
        <v>0.25</v>
      </c>
      <c r="P2194" s="35">
        <v>25.14</v>
      </c>
      <c r="Q2194" s="36">
        <f t="shared" si="415"/>
        <v>15</v>
      </c>
      <c r="R2194" s="4">
        <f t="shared" si="416"/>
        <v>0</v>
      </c>
      <c r="S2194" s="31">
        <f t="shared" si="410"/>
        <v>0.20906250000000001</v>
      </c>
      <c r="T2194" s="31">
        <f t="shared" si="411"/>
        <v>0.78918981481481476</v>
      </c>
      <c r="U2194" s="4">
        <f t="shared" si="417"/>
        <v>0</v>
      </c>
      <c r="V2194" s="4" t="str">
        <f t="shared" si="418"/>
        <v/>
      </c>
      <c r="W2194" s="18" t="str">
        <f>IF(V2194="","",VLOOKUP(L2194,日射量と図３!$A$4:$C$368,3,TRUE)*238.85/100)</f>
        <v/>
      </c>
      <c r="X2194" s="4" t="str">
        <f t="shared" si="419"/>
        <v/>
      </c>
      <c r="Y2194" s="4" t="str">
        <f t="shared" si="412"/>
        <v/>
      </c>
      <c r="Z2194" s="4" t="str">
        <f t="shared" si="413"/>
        <v/>
      </c>
      <c r="AA2194" s="4" t="str">
        <f>IF($V2194="","",IF(Y2194&lt;36,0,IF(AND(36&lt;=Y2194,Y2194&lt;71),VLOOKUP($W2194,日射量と図３!$E$6:$F$34,2,TRUE),IF(AND(71&lt;=Y2194,Y2194&lt;107),VLOOKUP($W2194,日射量と図３!$E$6:$G$34,3,TRUE),IF(AND(107&lt;=Y2194,Y2194&lt;143),VLOOKUP($W2194,日射量と図３!$E$6:$H$34,4,TRUE),VLOOKUP($W2194,日射量と図３!$E$6:$I$34,5,TRUE))))))</f>
        <v/>
      </c>
      <c r="AB2194" s="4" t="str">
        <f>IF($V2194="","",IF(Z2194&lt;36,0,IF(AND(36&lt;=Z2194,Z2194&lt;71),VLOOKUP($W2194,日射量と図３!$E$6:$F$34,2,TRUE),IF(AND(71&lt;=Z2194,Z2194&lt;107),VLOOKUP($W2194,日射量と図３!$E$6:$G$34,3,TRUE),IF(AND(107&lt;=Z2194,Z2194&lt;143),VLOOKUP($W2194,日射量と図３!$E$6:$H$34,4,TRUE),VLOOKUP($W2194,日射量と図３!$E$6:$I$34,5,TRUE))))))</f>
        <v/>
      </c>
      <c r="AC2194" s="382" t="str">
        <f t="shared" si="420"/>
        <v/>
      </c>
      <c r="AD2194" s="382" t="str">
        <f t="shared" si="421"/>
        <v/>
      </c>
    </row>
    <row r="2195" spans="11:30" ht="13.5" customHeight="1">
      <c r="K2195" s="4">
        <f t="shared" si="414"/>
        <v>8</v>
      </c>
      <c r="L2195" s="34">
        <v>43343</v>
      </c>
      <c r="M2195" s="4">
        <v>92</v>
      </c>
      <c r="N2195" s="4">
        <v>8</v>
      </c>
      <c r="O2195" s="31">
        <v>0.29166666666666669</v>
      </c>
      <c r="P2195" s="35">
        <v>25.959999999999997</v>
      </c>
      <c r="Q2195" s="36">
        <f t="shared" si="415"/>
        <v>12</v>
      </c>
      <c r="R2195" s="4">
        <f t="shared" si="416"/>
        <v>0</v>
      </c>
      <c r="S2195" s="31">
        <f t="shared" si="410"/>
        <v>0.20906250000000001</v>
      </c>
      <c r="T2195" s="31">
        <f t="shared" si="411"/>
        <v>0.78918981481481476</v>
      </c>
      <c r="U2195" s="4">
        <f t="shared" si="417"/>
        <v>0</v>
      </c>
      <c r="V2195" s="4" t="str">
        <f t="shared" si="418"/>
        <v/>
      </c>
      <c r="W2195" s="18" t="str">
        <f>IF(V2195="","",VLOOKUP(L2195,日射量と図３!$A$4:$C$368,3,TRUE)*238.85/100)</f>
        <v/>
      </c>
      <c r="X2195" s="4" t="str">
        <f t="shared" si="419"/>
        <v/>
      </c>
      <c r="Y2195" s="4" t="str">
        <f t="shared" si="412"/>
        <v/>
      </c>
      <c r="Z2195" s="4" t="str">
        <f t="shared" si="413"/>
        <v/>
      </c>
      <c r="AA2195" s="4" t="str">
        <f>IF($V2195="","",IF(Y2195&lt;36,0,IF(AND(36&lt;=Y2195,Y2195&lt;71),VLOOKUP($W2195,日射量と図３!$E$6:$F$34,2,TRUE),IF(AND(71&lt;=Y2195,Y2195&lt;107),VLOOKUP($W2195,日射量と図３!$E$6:$G$34,3,TRUE),IF(AND(107&lt;=Y2195,Y2195&lt;143),VLOOKUP($W2195,日射量と図３!$E$6:$H$34,4,TRUE),VLOOKUP($W2195,日射量と図３!$E$6:$I$34,5,TRUE))))))</f>
        <v/>
      </c>
      <c r="AB2195" s="4" t="str">
        <f>IF($V2195="","",IF(Z2195&lt;36,0,IF(AND(36&lt;=Z2195,Z2195&lt;71),VLOOKUP($W2195,日射量と図３!$E$6:$F$34,2,TRUE),IF(AND(71&lt;=Z2195,Z2195&lt;107),VLOOKUP($W2195,日射量と図３!$E$6:$G$34,3,TRUE),IF(AND(107&lt;=Z2195,Z2195&lt;143),VLOOKUP($W2195,日射量と図３!$E$6:$H$34,4,TRUE),VLOOKUP($W2195,日射量と図３!$E$6:$I$34,5,TRUE))))))</f>
        <v/>
      </c>
      <c r="AC2195" s="382" t="str">
        <f t="shared" si="420"/>
        <v/>
      </c>
      <c r="AD2195" s="382" t="str">
        <f t="shared" si="421"/>
        <v/>
      </c>
    </row>
    <row r="2196" spans="11:30" ht="13.5" customHeight="1">
      <c r="K2196" s="4">
        <f t="shared" si="414"/>
        <v>8</v>
      </c>
      <c r="L2196" s="34">
        <v>43343</v>
      </c>
      <c r="M2196" s="4">
        <v>92</v>
      </c>
      <c r="N2196" s="4">
        <v>9</v>
      </c>
      <c r="O2196" s="31">
        <v>0.33333333333333331</v>
      </c>
      <c r="P2196" s="35">
        <v>27.479999999999997</v>
      </c>
      <c r="Q2196" s="36">
        <f t="shared" si="415"/>
        <v>12</v>
      </c>
      <c r="R2196" s="4">
        <f t="shared" si="416"/>
        <v>0</v>
      </c>
      <c r="S2196" s="31">
        <f t="shared" si="410"/>
        <v>0.20906250000000001</v>
      </c>
      <c r="T2196" s="31">
        <f t="shared" si="411"/>
        <v>0.78918981481481476</v>
      </c>
      <c r="U2196" s="4">
        <f t="shared" si="417"/>
        <v>0</v>
      </c>
      <c r="V2196" s="4" t="str">
        <f t="shared" si="418"/>
        <v/>
      </c>
      <c r="W2196" s="18" t="str">
        <f>IF(V2196="","",VLOOKUP(L2196,日射量と図３!$A$4:$C$368,3,TRUE)*238.85/100)</f>
        <v/>
      </c>
      <c r="X2196" s="4" t="str">
        <f t="shared" si="419"/>
        <v/>
      </c>
      <c r="Y2196" s="4" t="str">
        <f t="shared" si="412"/>
        <v/>
      </c>
      <c r="Z2196" s="4" t="str">
        <f t="shared" si="413"/>
        <v/>
      </c>
      <c r="AA2196" s="4" t="str">
        <f>IF($V2196="","",IF(Y2196&lt;36,0,IF(AND(36&lt;=Y2196,Y2196&lt;71),VLOOKUP($W2196,日射量と図３!$E$6:$F$34,2,TRUE),IF(AND(71&lt;=Y2196,Y2196&lt;107),VLOOKUP($W2196,日射量と図３!$E$6:$G$34,3,TRUE),IF(AND(107&lt;=Y2196,Y2196&lt;143),VLOOKUP($W2196,日射量と図３!$E$6:$H$34,4,TRUE),VLOOKUP($W2196,日射量と図３!$E$6:$I$34,5,TRUE))))))</f>
        <v/>
      </c>
      <c r="AB2196" s="4" t="str">
        <f>IF($V2196="","",IF(Z2196&lt;36,0,IF(AND(36&lt;=Z2196,Z2196&lt;71),VLOOKUP($W2196,日射量と図３!$E$6:$F$34,2,TRUE),IF(AND(71&lt;=Z2196,Z2196&lt;107),VLOOKUP($W2196,日射量と図３!$E$6:$G$34,3,TRUE),IF(AND(107&lt;=Z2196,Z2196&lt;143),VLOOKUP($W2196,日射量と図３!$E$6:$H$34,4,TRUE),VLOOKUP($W2196,日射量と図３!$E$6:$I$34,5,TRUE))))))</f>
        <v/>
      </c>
      <c r="AC2196" s="382" t="str">
        <f t="shared" si="420"/>
        <v/>
      </c>
      <c r="AD2196" s="382" t="str">
        <f t="shared" si="421"/>
        <v/>
      </c>
    </row>
    <row r="2197" spans="11:30" ht="13.5" customHeight="1">
      <c r="K2197" s="4">
        <f t="shared" si="414"/>
        <v>8</v>
      </c>
      <c r="L2197" s="34">
        <v>43343</v>
      </c>
      <c r="M2197" s="4">
        <v>92</v>
      </c>
      <c r="N2197" s="4">
        <v>10</v>
      </c>
      <c r="O2197" s="31">
        <v>0.375</v>
      </c>
      <c r="P2197" s="35">
        <v>28.740000000000002</v>
      </c>
      <c r="Q2197" s="36">
        <f t="shared" si="415"/>
        <v>12</v>
      </c>
      <c r="R2197" s="4">
        <f t="shared" si="416"/>
        <v>0</v>
      </c>
      <c r="S2197" s="31">
        <f t="shared" ref="S2197:S2260" si="422">VLOOKUP(K2197,$AF$38:$AH$49,2,TRUE)</f>
        <v>0.20906250000000001</v>
      </c>
      <c r="T2197" s="31">
        <f t="shared" ref="T2197:T2260" si="423">VLOOKUP(K2197,$AF$38:$AH$49,3,TRUE)</f>
        <v>0.78918981481481476</v>
      </c>
      <c r="U2197" s="4">
        <f t="shared" si="417"/>
        <v>0</v>
      </c>
      <c r="V2197" s="4" t="str">
        <f t="shared" si="418"/>
        <v/>
      </c>
      <c r="W2197" s="18" t="str">
        <f>IF(V2197="","",VLOOKUP(L2197,日射量と図３!$A$4:$C$368,3,TRUE)*238.85/100)</f>
        <v/>
      </c>
      <c r="X2197" s="4" t="str">
        <f t="shared" si="419"/>
        <v/>
      </c>
      <c r="Y2197" s="4" t="str">
        <f t="shared" si="412"/>
        <v/>
      </c>
      <c r="Z2197" s="4" t="str">
        <f t="shared" si="413"/>
        <v/>
      </c>
      <c r="AA2197" s="4" t="str">
        <f>IF($V2197="","",IF(Y2197&lt;36,0,IF(AND(36&lt;=Y2197,Y2197&lt;71),VLOOKUP($W2197,日射量と図３!$E$6:$F$34,2,TRUE),IF(AND(71&lt;=Y2197,Y2197&lt;107),VLOOKUP($W2197,日射量と図３!$E$6:$G$34,3,TRUE),IF(AND(107&lt;=Y2197,Y2197&lt;143),VLOOKUP($W2197,日射量と図３!$E$6:$H$34,4,TRUE),VLOOKUP($W2197,日射量と図３!$E$6:$I$34,5,TRUE))))))</f>
        <v/>
      </c>
      <c r="AB2197" s="4" t="str">
        <f>IF($V2197="","",IF(Z2197&lt;36,0,IF(AND(36&lt;=Z2197,Z2197&lt;71),VLOOKUP($W2197,日射量と図３!$E$6:$F$34,2,TRUE),IF(AND(71&lt;=Z2197,Z2197&lt;107),VLOOKUP($W2197,日射量と図３!$E$6:$G$34,3,TRUE),IF(AND(107&lt;=Z2197,Z2197&lt;143),VLOOKUP($W2197,日射量と図３!$E$6:$H$34,4,TRUE),VLOOKUP($W2197,日射量と図３!$E$6:$I$34,5,TRUE))))))</f>
        <v/>
      </c>
      <c r="AC2197" s="382" t="str">
        <f t="shared" si="420"/>
        <v/>
      </c>
      <c r="AD2197" s="382" t="str">
        <f t="shared" si="421"/>
        <v/>
      </c>
    </row>
    <row r="2198" spans="11:30" ht="13.5" customHeight="1">
      <c r="K2198" s="4">
        <f t="shared" si="414"/>
        <v>8</v>
      </c>
      <c r="L2198" s="34">
        <v>43343</v>
      </c>
      <c r="M2198" s="4">
        <v>92</v>
      </c>
      <c r="N2198" s="4">
        <v>11</v>
      </c>
      <c r="O2198" s="31">
        <v>0.41666666666666669</v>
      </c>
      <c r="P2198" s="35">
        <v>29.82</v>
      </c>
      <c r="Q2198" s="36">
        <f t="shared" si="415"/>
        <v>12</v>
      </c>
      <c r="R2198" s="4">
        <f t="shared" si="416"/>
        <v>0</v>
      </c>
      <c r="S2198" s="31">
        <f t="shared" si="422"/>
        <v>0.20906250000000001</v>
      </c>
      <c r="T2198" s="31">
        <f t="shared" si="423"/>
        <v>0.78918981481481476</v>
      </c>
      <c r="U2198" s="4">
        <f t="shared" si="417"/>
        <v>0</v>
      </c>
      <c r="V2198" s="4" t="str">
        <f t="shared" si="418"/>
        <v/>
      </c>
      <c r="W2198" s="18" t="str">
        <f>IF(V2198="","",VLOOKUP(L2198,日射量と図３!$A$4:$C$368,3,TRUE)*238.85/100)</f>
        <v/>
      </c>
      <c r="X2198" s="4" t="str">
        <f t="shared" si="419"/>
        <v/>
      </c>
      <c r="Y2198" s="4" t="str">
        <f t="shared" si="412"/>
        <v/>
      </c>
      <c r="Z2198" s="4" t="str">
        <f t="shared" si="413"/>
        <v/>
      </c>
      <c r="AA2198" s="4" t="str">
        <f>IF($V2198="","",IF(Y2198&lt;36,0,IF(AND(36&lt;=Y2198,Y2198&lt;71),VLOOKUP($W2198,日射量と図３!$E$6:$F$34,2,TRUE),IF(AND(71&lt;=Y2198,Y2198&lt;107),VLOOKUP($W2198,日射量と図３!$E$6:$G$34,3,TRUE),IF(AND(107&lt;=Y2198,Y2198&lt;143),VLOOKUP($W2198,日射量と図３!$E$6:$H$34,4,TRUE),VLOOKUP($W2198,日射量と図３!$E$6:$I$34,5,TRUE))))))</f>
        <v/>
      </c>
      <c r="AB2198" s="4" t="str">
        <f>IF($V2198="","",IF(Z2198&lt;36,0,IF(AND(36&lt;=Z2198,Z2198&lt;71),VLOOKUP($W2198,日射量と図３!$E$6:$F$34,2,TRUE),IF(AND(71&lt;=Z2198,Z2198&lt;107),VLOOKUP($W2198,日射量と図３!$E$6:$G$34,3,TRUE),IF(AND(107&lt;=Z2198,Z2198&lt;143),VLOOKUP($W2198,日射量と図３!$E$6:$H$34,4,TRUE),VLOOKUP($W2198,日射量と図３!$E$6:$I$34,5,TRUE))))))</f>
        <v/>
      </c>
      <c r="AC2198" s="382" t="str">
        <f t="shared" si="420"/>
        <v/>
      </c>
      <c r="AD2198" s="382" t="str">
        <f t="shared" si="421"/>
        <v/>
      </c>
    </row>
    <row r="2199" spans="11:30" ht="13.5" customHeight="1">
      <c r="K2199" s="4">
        <f t="shared" si="414"/>
        <v>8</v>
      </c>
      <c r="L2199" s="34">
        <v>43343</v>
      </c>
      <c r="M2199" s="4">
        <v>92</v>
      </c>
      <c r="N2199" s="4">
        <v>12</v>
      </c>
      <c r="O2199" s="31">
        <v>0.45833333333333331</v>
      </c>
      <c r="P2199" s="35">
        <v>30.809999999999995</v>
      </c>
      <c r="Q2199" s="36">
        <f t="shared" si="415"/>
        <v>12</v>
      </c>
      <c r="R2199" s="4">
        <f t="shared" si="416"/>
        <v>0</v>
      </c>
      <c r="S2199" s="31">
        <f t="shared" si="422"/>
        <v>0.20906250000000001</v>
      </c>
      <c r="T2199" s="31">
        <f t="shared" si="423"/>
        <v>0.78918981481481476</v>
      </c>
      <c r="U2199" s="4">
        <f t="shared" si="417"/>
        <v>0</v>
      </c>
      <c r="V2199" s="4" t="str">
        <f t="shared" si="418"/>
        <v/>
      </c>
      <c r="W2199" s="18" t="str">
        <f>IF(V2199="","",VLOOKUP(L2199,日射量と図３!$A$4:$C$368,3,TRUE)*238.85/100)</f>
        <v/>
      </c>
      <c r="X2199" s="4" t="str">
        <f t="shared" si="419"/>
        <v/>
      </c>
      <c r="Y2199" s="4" t="str">
        <f t="shared" si="412"/>
        <v/>
      </c>
      <c r="Z2199" s="4" t="str">
        <f t="shared" si="413"/>
        <v/>
      </c>
      <c r="AA2199" s="4" t="str">
        <f>IF($V2199="","",IF(Y2199&lt;36,0,IF(AND(36&lt;=Y2199,Y2199&lt;71),VLOOKUP($W2199,日射量と図３!$E$6:$F$34,2,TRUE),IF(AND(71&lt;=Y2199,Y2199&lt;107),VLOOKUP($W2199,日射量と図３!$E$6:$G$34,3,TRUE),IF(AND(107&lt;=Y2199,Y2199&lt;143),VLOOKUP($W2199,日射量と図３!$E$6:$H$34,4,TRUE),VLOOKUP($W2199,日射量と図３!$E$6:$I$34,5,TRUE))))))</f>
        <v/>
      </c>
      <c r="AB2199" s="4" t="str">
        <f>IF($V2199="","",IF(Z2199&lt;36,0,IF(AND(36&lt;=Z2199,Z2199&lt;71),VLOOKUP($W2199,日射量と図３!$E$6:$F$34,2,TRUE),IF(AND(71&lt;=Z2199,Z2199&lt;107),VLOOKUP($W2199,日射量と図３!$E$6:$G$34,3,TRUE),IF(AND(107&lt;=Z2199,Z2199&lt;143),VLOOKUP($W2199,日射量と図３!$E$6:$H$34,4,TRUE),VLOOKUP($W2199,日射量と図３!$E$6:$I$34,5,TRUE))))))</f>
        <v/>
      </c>
      <c r="AC2199" s="382" t="str">
        <f t="shared" si="420"/>
        <v/>
      </c>
      <c r="AD2199" s="382" t="str">
        <f t="shared" si="421"/>
        <v/>
      </c>
    </row>
    <row r="2200" spans="11:30" ht="13.5" customHeight="1">
      <c r="K2200" s="4">
        <f t="shared" si="414"/>
        <v>8</v>
      </c>
      <c r="L2200" s="34">
        <v>43343</v>
      </c>
      <c r="M2200" s="4">
        <v>92</v>
      </c>
      <c r="N2200" s="4">
        <v>13</v>
      </c>
      <c r="O2200" s="31">
        <v>0.5</v>
      </c>
      <c r="P2200" s="35">
        <v>31.29</v>
      </c>
      <c r="Q2200" s="36">
        <f t="shared" si="415"/>
        <v>12</v>
      </c>
      <c r="R2200" s="4">
        <f t="shared" si="416"/>
        <v>0</v>
      </c>
      <c r="S2200" s="31">
        <f t="shared" si="422"/>
        <v>0.20906250000000001</v>
      </c>
      <c r="T2200" s="31">
        <f t="shared" si="423"/>
        <v>0.78918981481481476</v>
      </c>
      <c r="U2200" s="4">
        <f t="shared" si="417"/>
        <v>0</v>
      </c>
      <c r="V2200" s="4" t="str">
        <f t="shared" si="418"/>
        <v/>
      </c>
      <c r="W2200" s="18" t="str">
        <f>IF(V2200="","",VLOOKUP(L2200,日射量と図３!$A$4:$C$368,3,TRUE)*238.85/100)</f>
        <v/>
      </c>
      <c r="X2200" s="4" t="str">
        <f t="shared" si="419"/>
        <v/>
      </c>
      <c r="Y2200" s="4" t="str">
        <f t="shared" si="412"/>
        <v/>
      </c>
      <c r="Z2200" s="4" t="str">
        <f t="shared" si="413"/>
        <v/>
      </c>
      <c r="AA2200" s="4" t="str">
        <f>IF($V2200="","",IF(Y2200&lt;36,0,IF(AND(36&lt;=Y2200,Y2200&lt;71),VLOOKUP($W2200,日射量と図３!$E$6:$F$34,2,TRUE),IF(AND(71&lt;=Y2200,Y2200&lt;107),VLOOKUP($W2200,日射量と図３!$E$6:$G$34,3,TRUE),IF(AND(107&lt;=Y2200,Y2200&lt;143),VLOOKUP($W2200,日射量と図３!$E$6:$H$34,4,TRUE),VLOOKUP($W2200,日射量と図３!$E$6:$I$34,5,TRUE))))))</f>
        <v/>
      </c>
      <c r="AB2200" s="4" t="str">
        <f>IF($V2200="","",IF(Z2200&lt;36,0,IF(AND(36&lt;=Z2200,Z2200&lt;71),VLOOKUP($W2200,日射量と図３!$E$6:$F$34,2,TRUE),IF(AND(71&lt;=Z2200,Z2200&lt;107),VLOOKUP($W2200,日射量と図３!$E$6:$G$34,3,TRUE),IF(AND(107&lt;=Z2200,Z2200&lt;143),VLOOKUP($W2200,日射量と図３!$E$6:$H$34,4,TRUE),VLOOKUP($W2200,日射量と図３!$E$6:$I$34,5,TRUE))))))</f>
        <v/>
      </c>
      <c r="AC2200" s="382" t="str">
        <f t="shared" si="420"/>
        <v/>
      </c>
      <c r="AD2200" s="382" t="str">
        <f t="shared" si="421"/>
        <v/>
      </c>
    </row>
    <row r="2201" spans="11:30" ht="13.5" customHeight="1">
      <c r="K2201" s="4">
        <f t="shared" si="414"/>
        <v>8</v>
      </c>
      <c r="L2201" s="34">
        <v>43343</v>
      </c>
      <c r="M2201" s="4">
        <v>92</v>
      </c>
      <c r="N2201" s="4">
        <v>14</v>
      </c>
      <c r="O2201" s="31">
        <v>0.54166666666666663</v>
      </c>
      <c r="P2201" s="35">
        <v>31.8</v>
      </c>
      <c r="Q2201" s="36">
        <f t="shared" si="415"/>
        <v>12</v>
      </c>
      <c r="R2201" s="4">
        <f t="shared" si="416"/>
        <v>0</v>
      </c>
      <c r="S2201" s="31">
        <f t="shared" si="422"/>
        <v>0.20906250000000001</v>
      </c>
      <c r="T2201" s="31">
        <f t="shared" si="423"/>
        <v>0.78918981481481476</v>
      </c>
      <c r="U2201" s="4">
        <f t="shared" si="417"/>
        <v>0</v>
      </c>
      <c r="V2201" s="4" t="str">
        <f t="shared" si="418"/>
        <v/>
      </c>
      <c r="W2201" s="18" t="str">
        <f>IF(V2201="","",VLOOKUP(L2201,日射量と図３!$A$4:$C$368,3,TRUE)*238.85/100)</f>
        <v/>
      </c>
      <c r="X2201" s="4" t="str">
        <f t="shared" si="419"/>
        <v/>
      </c>
      <c r="Y2201" s="4" t="str">
        <f t="shared" si="412"/>
        <v/>
      </c>
      <c r="Z2201" s="4" t="str">
        <f t="shared" si="413"/>
        <v/>
      </c>
      <c r="AA2201" s="4" t="str">
        <f>IF($V2201="","",IF(Y2201&lt;36,0,IF(AND(36&lt;=Y2201,Y2201&lt;71),VLOOKUP($W2201,日射量と図３!$E$6:$F$34,2,TRUE),IF(AND(71&lt;=Y2201,Y2201&lt;107),VLOOKUP($W2201,日射量と図３!$E$6:$G$34,3,TRUE),IF(AND(107&lt;=Y2201,Y2201&lt;143),VLOOKUP($W2201,日射量と図３!$E$6:$H$34,4,TRUE),VLOOKUP($W2201,日射量と図３!$E$6:$I$34,5,TRUE))))))</f>
        <v/>
      </c>
      <c r="AB2201" s="4" t="str">
        <f>IF($V2201="","",IF(Z2201&lt;36,0,IF(AND(36&lt;=Z2201,Z2201&lt;71),VLOOKUP($W2201,日射量と図３!$E$6:$F$34,2,TRUE),IF(AND(71&lt;=Z2201,Z2201&lt;107),VLOOKUP($W2201,日射量と図３!$E$6:$G$34,3,TRUE),IF(AND(107&lt;=Z2201,Z2201&lt;143),VLOOKUP($W2201,日射量と図３!$E$6:$H$34,4,TRUE),VLOOKUP($W2201,日射量と図３!$E$6:$I$34,5,TRUE))))))</f>
        <v/>
      </c>
      <c r="AC2201" s="382" t="str">
        <f t="shared" si="420"/>
        <v/>
      </c>
      <c r="AD2201" s="382" t="str">
        <f t="shared" si="421"/>
        <v/>
      </c>
    </row>
    <row r="2202" spans="11:30" ht="13.5" customHeight="1">
      <c r="K2202" s="4">
        <f t="shared" si="414"/>
        <v>8</v>
      </c>
      <c r="L2202" s="34">
        <v>43343</v>
      </c>
      <c r="M2202" s="4">
        <v>92</v>
      </c>
      <c r="N2202" s="4">
        <v>15</v>
      </c>
      <c r="O2202" s="31">
        <v>0.58333333333333337</v>
      </c>
      <c r="P2202" s="35">
        <v>31.590000000000003</v>
      </c>
      <c r="Q2202" s="36">
        <f t="shared" si="415"/>
        <v>12</v>
      </c>
      <c r="R2202" s="4">
        <f t="shared" si="416"/>
        <v>0</v>
      </c>
      <c r="S2202" s="31">
        <f t="shared" si="422"/>
        <v>0.20906250000000001</v>
      </c>
      <c r="T2202" s="31">
        <f t="shared" si="423"/>
        <v>0.78918981481481476</v>
      </c>
      <c r="U2202" s="4">
        <f t="shared" si="417"/>
        <v>0</v>
      </c>
      <c r="V2202" s="4" t="str">
        <f t="shared" si="418"/>
        <v/>
      </c>
      <c r="W2202" s="18" t="str">
        <f>IF(V2202="","",VLOOKUP(L2202,日射量と図３!$A$4:$C$368,3,TRUE)*238.85/100)</f>
        <v/>
      </c>
      <c r="X2202" s="4" t="str">
        <f t="shared" si="419"/>
        <v/>
      </c>
      <c r="Y2202" s="4" t="str">
        <f t="shared" si="412"/>
        <v/>
      </c>
      <c r="Z2202" s="4" t="str">
        <f t="shared" si="413"/>
        <v/>
      </c>
      <c r="AA2202" s="4" t="str">
        <f>IF($V2202="","",IF(Y2202&lt;36,0,IF(AND(36&lt;=Y2202,Y2202&lt;71),VLOOKUP($W2202,日射量と図３!$E$6:$F$34,2,TRUE),IF(AND(71&lt;=Y2202,Y2202&lt;107),VLOOKUP($W2202,日射量と図３!$E$6:$G$34,3,TRUE),IF(AND(107&lt;=Y2202,Y2202&lt;143),VLOOKUP($W2202,日射量と図３!$E$6:$H$34,4,TRUE),VLOOKUP($W2202,日射量と図３!$E$6:$I$34,5,TRUE))))))</f>
        <v/>
      </c>
      <c r="AB2202" s="4" t="str">
        <f>IF($V2202="","",IF(Z2202&lt;36,0,IF(AND(36&lt;=Z2202,Z2202&lt;71),VLOOKUP($W2202,日射量と図３!$E$6:$F$34,2,TRUE),IF(AND(71&lt;=Z2202,Z2202&lt;107),VLOOKUP($W2202,日射量と図３!$E$6:$G$34,3,TRUE),IF(AND(107&lt;=Z2202,Z2202&lt;143),VLOOKUP($W2202,日射量と図３!$E$6:$H$34,4,TRUE),VLOOKUP($W2202,日射量と図３!$E$6:$I$34,5,TRUE))))))</f>
        <v/>
      </c>
      <c r="AC2202" s="382" t="str">
        <f t="shared" si="420"/>
        <v/>
      </c>
      <c r="AD2202" s="382" t="str">
        <f t="shared" si="421"/>
        <v/>
      </c>
    </row>
    <row r="2203" spans="11:30" ht="13.5" customHeight="1">
      <c r="K2203" s="4">
        <f t="shared" si="414"/>
        <v>8</v>
      </c>
      <c r="L2203" s="34">
        <v>43343</v>
      </c>
      <c r="M2203" s="4">
        <v>92</v>
      </c>
      <c r="N2203" s="4">
        <v>16</v>
      </c>
      <c r="O2203" s="31">
        <v>0.625</v>
      </c>
      <c r="P2203" s="35">
        <v>31.160000000000004</v>
      </c>
      <c r="Q2203" s="36">
        <f t="shared" si="415"/>
        <v>16</v>
      </c>
      <c r="R2203" s="4">
        <f t="shared" si="416"/>
        <v>0</v>
      </c>
      <c r="S2203" s="31">
        <f t="shared" si="422"/>
        <v>0.20906250000000001</v>
      </c>
      <c r="T2203" s="31">
        <f t="shared" si="423"/>
        <v>0.78918981481481476</v>
      </c>
      <c r="U2203" s="4">
        <f t="shared" si="417"/>
        <v>0</v>
      </c>
      <c r="V2203" s="4" t="str">
        <f t="shared" si="418"/>
        <v/>
      </c>
      <c r="W2203" s="18" t="str">
        <f>IF(V2203="","",VLOOKUP(L2203,日射量と図３!$A$4:$C$368,3,TRUE)*238.85/100)</f>
        <v/>
      </c>
      <c r="X2203" s="4" t="str">
        <f t="shared" si="419"/>
        <v/>
      </c>
      <c r="Y2203" s="4" t="str">
        <f t="shared" si="412"/>
        <v/>
      </c>
      <c r="Z2203" s="4" t="str">
        <f t="shared" si="413"/>
        <v/>
      </c>
      <c r="AA2203" s="4" t="str">
        <f>IF($V2203="","",IF(Y2203&lt;36,0,IF(AND(36&lt;=Y2203,Y2203&lt;71),VLOOKUP($W2203,日射量と図３!$E$6:$F$34,2,TRUE),IF(AND(71&lt;=Y2203,Y2203&lt;107),VLOOKUP($W2203,日射量と図３!$E$6:$G$34,3,TRUE),IF(AND(107&lt;=Y2203,Y2203&lt;143),VLOOKUP($W2203,日射量と図３!$E$6:$H$34,4,TRUE),VLOOKUP($W2203,日射量と図３!$E$6:$I$34,5,TRUE))))))</f>
        <v/>
      </c>
      <c r="AB2203" s="4" t="str">
        <f>IF($V2203="","",IF(Z2203&lt;36,0,IF(AND(36&lt;=Z2203,Z2203&lt;71),VLOOKUP($W2203,日射量と図３!$E$6:$F$34,2,TRUE),IF(AND(71&lt;=Z2203,Z2203&lt;107),VLOOKUP($W2203,日射量と図３!$E$6:$G$34,3,TRUE),IF(AND(107&lt;=Z2203,Z2203&lt;143),VLOOKUP($W2203,日射量と図３!$E$6:$H$34,4,TRUE),VLOOKUP($W2203,日射量と図３!$E$6:$I$34,5,TRUE))))))</f>
        <v/>
      </c>
      <c r="AC2203" s="382" t="str">
        <f t="shared" si="420"/>
        <v/>
      </c>
      <c r="AD2203" s="382" t="str">
        <f t="shared" si="421"/>
        <v/>
      </c>
    </row>
    <row r="2204" spans="11:30" ht="13.5" customHeight="1">
      <c r="K2204" s="4">
        <f t="shared" si="414"/>
        <v>8</v>
      </c>
      <c r="L2204" s="34">
        <v>43343</v>
      </c>
      <c r="M2204" s="4">
        <v>92</v>
      </c>
      <c r="N2204" s="4">
        <v>17</v>
      </c>
      <c r="O2204" s="31">
        <v>0.66666666666666663</v>
      </c>
      <c r="P2204" s="35">
        <v>29.810000000000002</v>
      </c>
      <c r="Q2204" s="36">
        <f t="shared" si="415"/>
        <v>16</v>
      </c>
      <c r="R2204" s="4">
        <f t="shared" si="416"/>
        <v>0</v>
      </c>
      <c r="S2204" s="31">
        <f t="shared" si="422"/>
        <v>0.20906250000000001</v>
      </c>
      <c r="T2204" s="31">
        <f t="shared" si="423"/>
        <v>0.78918981481481476</v>
      </c>
      <c r="U2204" s="4">
        <f t="shared" si="417"/>
        <v>0</v>
      </c>
      <c r="V2204" s="4" t="str">
        <f t="shared" si="418"/>
        <v/>
      </c>
      <c r="W2204" s="18" t="str">
        <f>IF(V2204="","",VLOOKUP(L2204,日射量と図３!$A$4:$C$368,3,TRUE)*238.85/100)</f>
        <v/>
      </c>
      <c r="X2204" s="4" t="str">
        <f t="shared" si="419"/>
        <v/>
      </c>
      <c r="Y2204" s="4" t="str">
        <f t="shared" si="412"/>
        <v/>
      </c>
      <c r="Z2204" s="4" t="str">
        <f t="shared" si="413"/>
        <v/>
      </c>
      <c r="AA2204" s="4" t="str">
        <f>IF($V2204="","",IF(Y2204&lt;36,0,IF(AND(36&lt;=Y2204,Y2204&lt;71),VLOOKUP($W2204,日射量と図３!$E$6:$F$34,2,TRUE),IF(AND(71&lt;=Y2204,Y2204&lt;107),VLOOKUP($W2204,日射量と図３!$E$6:$G$34,3,TRUE),IF(AND(107&lt;=Y2204,Y2204&lt;143),VLOOKUP($W2204,日射量と図３!$E$6:$H$34,4,TRUE),VLOOKUP($W2204,日射量と図３!$E$6:$I$34,5,TRUE))))))</f>
        <v/>
      </c>
      <c r="AB2204" s="4" t="str">
        <f>IF($V2204="","",IF(Z2204&lt;36,0,IF(AND(36&lt;=Z2204,Z2204&lt;71),VLOOKUP($W2204,日射量と図３!$E$6:$F$34,2,TRUE),IF(AND(71&lt;=Z2204,Z2204&lt;107),VLOOKUP($W2204,日射量と図３!$E$6:$G$34,3,TRUE),IF(AND(107&lt;=Z2204,Z2204&lt;143),VLOOKUP($W2204,日射量と図３!$E$6:$H$34,4,TRUE),VLOOKUP($W2204,日射量と図３!$E$6:$I$34,5,TRUE))))))</f>
        <v/>
      </c>
      <c r="AC2204" s="382" t="str">
        <f t="shared" si="420"/>
        <v/>
      </c>
      <c r="AD2204" s="382" t="str">
        <f t="shared" si="421"/>
        <v/>
      </c>
    </row>
    <row r="2205" spans="11:30" ht="13.5" customHeight="1">
      <c r="K2205" s="4">
        <f t="shared" si="414"/>
        <v>8</v>
      </c>
      <c r="L2205" s="34">
        <v>43343</v>
      </c>
      <c r="M2205" s="4">
        <v>92</v>
      </c>
      <c r="N2205" s="4">
        <v>18</v>
      </c>
      <c r="O2205" s="31">
        <v>0.70833333333333337</v>
      </c>
      <c r="P2205" s="35">
        <v>28.93</v>
      </c>
      <c r="Q2205" s="36">
        <f t="shared" si="415"/>
        <v>16</v>
      </c>
      <c r="R2205" s="4">
        <f t="shared" si="416"/>
        <v>0</v>
      </c>
      <c r="S2205" s="31">
        <f t="shared" si="422"/>
        <v>0.20906250000000001</v>
      </c>
      <c r="T2205" s="31">
        <f t="shared" si="423"/>
        <v>0.78918981481481476</v>
      </c>
      <c r="U2205" s="4">
        <f t="shared" si="417"/>
        <v>0</v>
      </c>
      <c r="V2205" s="4" t="str">
        <f t="shared" si="418"/>
        <v/>
      </c>
      <c r="W2205" s="18" t="str">
        <f>IF(V2205="","",VLOOKUP(L2205,日射量と図３!$A$4:$C$368,3,TRUE)*238.85/100)</f>
        <v/>
      </c>
      <c r="X2205" s="4" t="str">
        <f t="shared" si="419"/>
        <v/>
      </c>
      <c r="Y2205" s="4" t="str">
        <f t="shared" si="412"/>
        <v/>
      </c>
      <c r="Z2205" s="4" t="str">
        <f t="shared" si="413"/>
        <v/>
      </c>
      <c r="AA2205" s="4" t="str">
        <f>IF($V2205="","",IF(Y2205&lt;36,0,IF(AND(36&lt;=Y2205,Y2205&lt;71),VLOOKUP($W2205,日射量と図３!$E$6:$F$34,2,TRUE),IF(AND(71&lt;=Y2205,Y2205&lt;107),VLOOKUP($W2205,日射量と図３!$E$6:$G$34,3,TRUE),IF(AND(107&lt;=Y2205,Y2205&lt;143),VLOOKUP($W2205,日射量と図３!$E$6:$H$34,4,TRUE),VLOOKUP($W2205,日射量と図３!$E$6:$I$34,5,TRUE))))))</f>
        <v/>
      </c>
      <c r="AB2205" s="4" t="str">
        <f>IF($V2205="","",IF(Z2205&lt;36,0,IF(AND(36&lt;=Z2205,Z2205&lt;71),VLOOKUP($W2205,日射量と図３!$E$6:$F$34,2,TRUE),IF(AND(71&lt;=Z2205,Z2205&lt;107),VLOOKUP($W2205,日射量と図３!$E$6:$G$34,3,TRUE),IF(AND(107&lt;=Z2205,Z2205&lt;143),VLOOKUP($W2205,日射量と図３!$E$6:$H$34,4,TRUE),VLOOKUP($W2205,日射量と図３!$E$6:$I$34,5,TRUE))))))</f>
        <v/>
      </c>
      <c r="AC2205" s="382" t="str">
        <f t="shared" si="420"/>
        <v/>
      </c>
      <c r="AD2205" s="382" t="str">
        <f t="shared" si="421"/>
        <v/>
      </c>
    </row>
    <row r="2206" spans="11:30" ht="13.5" customHeight="1">
      <c r="K2206" s="4">
        <f t="shared" si="414"/>
        <v>8</v>
      </c>
      <c r="L2206" s="34">
        <v>43343</v>
      </c>
      <c r="M2206" s="4">
        <v>92</v>
      </c>
      <c r="N2206" s="4">
        <v>19</v>
      </c>
      <c r="O2206" s="31">
        <v>0.75</v>
      </c>
      <c r="P2206" s="35">
        <v>28.209999999999997</v>
      </c>
      <c r="Q2206" s="36">
        <f t="shared" si="415"/>
        <v>16</v>
      </c>
      <c r="R2206" s="4">
        <f t="shared" si="416"/>
        <v>0</v>
      </c>
      <c r="S2206" s="31">
        <f t="shared" si="422"/>
        <v>0.20906250000000001</v>
      </c>
      <c r="T2206" s="31">
        <f t="shared" si="423"/>
        <v>0.78918981481481476</v>
      </c>
      <c r="U2206" s="4">
        <f t="shared" si="417"/>
        <v>0</v>
      </c>
      <c r="V2206" s="4" t="str">
        <f t="shared" si="418"/>
        <v/>
      </c>
      <c r="W2206" s="18" t="str">
        <f>IF(V2206="","",VLOOKUP(L2206,日射量と図３!$A$4:$C$368,3,TRUE)*238.85/100)</f>
        <v/>
      </c>
      <c r="X2206" s="4" t="str">
        <f t="shared" si="419"/>
        <v/>
      </c>
      <c r="Y2206" s="4" t="str">
        <f t="shared" si="412"/>
        <v/>
      </c>
      <c r="Z2206" s="4" t="str">
        <f t="shared" si="413"/>
        <v/>
      </c>
      <c r="AA2206" s="4" t="str">
        <f>IF($V2206="","",IF(Y2206&lt;36,0,IF(AND(36&lt;=Y2206,Y2206&lt;71),VLOOKUP($W2206,日射量と図３!$E$6:$F$34,2,TRUE),IF(AND(71&lt;=Y2206,Y2206&lt;107),VLOOKUP($W2206,日射量と図３!$E$6:$G$34,3,TRUE),IF(AND(107&lt;=Y2206,Y2206&lt;143),VLOOKUP($W2206,日射量と図３!$E$6:$H$34,4,TRUE),VLOOKUP($W2206,日射量と図３!$E$6:$I$34,5,TRUE))))))</f>
        <v/>
      </c>
      <c r="AB2206" s="4" t="str">
        <f>IF($V2206="","",IF(Z2206&lt;36,0,IF(AND(36&lt;=Z2206,Z2206&lt;71),VLOOKUP($W2206,日射量と図３!$E$6:$F$34,2,TRUE),IF(AND(71&lt;=Z2206,Z2206&lt;107),VLOOKUP($W2206,日射量と図３!$E$6:$G$34,3,TRUE),IF(AND(107&lt;=Z2206,Z2206&lt;143),VLOOKUP($W2206,日射量と図３!$E$6:$H$34,4,TRUE),VLOOKUP($W2206,日射量と図３!$E$6:$I$34,5,TRUE))))))</f>
        <v/>
      </c>
      <c r="AC2206" s="382" t="str">
        <f t="shared" si="420"/>
        <v/>
      </c>
      <c r="AD2206" s="382" t="str">
        <f t="shared" si="421"/>
        <v/>
      </c>
    </row>
    <row r="2207" spans="11:30" ht="13.5" customHeight="1">
      <c r="K2207" s="4">
        <f t="shared" si="414"/>
        <v>8</v>
      </c>
      <c r="L2207" s="34">
        <v>43343</v>
      </c>
      <c r="M2207" s="4">
        <v>92</v>
      </c>
      <c r="N2207" s="4">
        <v>20</v>
      </c>
      <c r="O2207" s="31">
        <v>0.79166666666666663</v>
      </c>
      <c r="P2207" s="35">
        <v>27.48</v>
      </c>
      <c r="Q2207" s="36">
        <f t="shared" si="415"/>
        <v>16</v>
      </c>
      <c r="R2207" s="4">
        <f t="shared" si="416"/>
        <v>0</v>
      </c>
      <c r="S2207" s="31">
        <f t="shared" si="422"/>
        <v>0.20906250000000001</v>
      </c>
      <c r="T2207" s="31">
        <f t="shared" si="423"/>
        <v>0.78918981481481476</v>
      </c>
      <c r="U2207" s="4">
        <f t="shared" si="417"/>
        <v>0</v>
      </c>
      <c r="V2207" s="4" t="str">
        <f t="shared" si="418"/>
        <v/>
      </c>
      <c r="W2207" s="18" t="str">
        <f>IF(V2207="","",VLOOKUP(L2207,日射量と図３!$A$4:$C$368,3,TRUE)*238.85/100)</f>
        <v/>
      </c>
      <c r="X2207" s="4" t="str">
        <f t="shared" si="419"/>
        <v/>
      </c>
      <c r="Y2207" s="4" t="str">
        <f t="shared" ref="Y2207:Y2270" si="424">IF(V2207="","",$AH$30*V2207/(($AG$18/$AH$18)*X2207))</f>
        <v/>
      </c>
      <c r="Z2207" s="4" t="str">
        <f t="shared" ref="Z2207:Z2270" si="425">IF(V2207="","",$AH$30*V2207/(($AG$19/$AH$19)*X2207))</f>
        <v/>
      </c>
      <c r="AA2207" s="4" t="str">
        <f>IF($V2207="","",IF(Y2207&lt;36,0,IF(AND(36&lt;=Y2207,Y2207&lt;71),VLOOKUP($W2207,日射量と図３!$E$6:$F$34,2,TRUE),IF(AND(71&lt;=Y2207,Y2207&lt;107),VLOOKUP($W2207,日射量と図３!$E$6:$G$34,3,TRUE),IF(AND(107&lt;=Y2207,Y2207&lt;143),VLOOKUP($W2207,日射量と図３!$E$6:$H$34,4,TRUE),VLOOKUP($W2207,日射量と図３!$E$6:$I$34,5,TRUE))))))</f>
        <v/>
      </c>
      <c r="AB2207" s="4" t="str">
        <f>IF($V2207="","",IF(Z2207&lt;36,0,IF(AND(36&lt;=Z2207,Z2207&lt;71),VLOOKUP($W2207,日射量と図３!$E$6:$F$34,2,TRUE),IF(AND(71&lt;=Z2207,Z2207&lt;107),VLOOKUP($W2207,日射量と図３!$E$6:$G$34,3,TRUE),IF(AND(107&lt;=Z2207,Z2207&lt;143),VLOOKUP($W2207,日射量と図３!$E$6:$H$34,4,TRUE),VLOOKUP($W2207,日射量と図３!$E$6:$I$34,5,TRUE))))))</f>
        <v/>
      </c>
      <c r="AC2207" s="382" t="str">
        <f t="shared" si="420"/>
        <v/>
      </c>
      <c r="AD2207" s="382" t="str">
        <f t="shared" si="421"/>
        <v/>
      </c>
    </row>
    <row r="2208" spans="11:30" ht="13.5" customHeight="1">
      <c r="K2208" s="4">
        <f t="shared" si="414"/>
        <v>8</v>
      </c>
      <c r="L2208" s="34">
        <v>43343</v>
      </c>
      <c r="M2208" s="4">
        <v>92</v>
      </c>
      <c r="N2208" s="4">
        <v>21</v>
      </c>
      <c r="O2208" s="31">
        <v>0.83333333333333337</v>
      </c>
      <c r="P2208" s="35">
        <v>26.920000000000005</v>
      </c>
      <c r="Q2208" s="36">
        <f t="shared" si="415"/>
        <v>16</v>
      </c>
      <c r="R2208" s="4">
        <f t="shared" si="416"/>
        <v>0</v>
      </c>
      <c r="S2208" s="31">
        <f t="shared" si="422"/>
        <v>0.20906250000000001</v>
      </c>
      <c r="T2208" s="31">
        <f t="shared" si="423"/>
        <v>0.78918981481481476</v>
      </c>
      <c r="U2208" s="4">
        <f t="shared" si="417"/>
        <v>0</v>
      </c>
      <c r="V2208" s="4" t="str">
        <f t="shared" si="418"/>
        <v/>
      </c>
      <c r="W2208" s="18" t="str">
        <f>IF(V2208="","",VLOOKUP(L2208,日射量と図３!$A$4:$C$368,3,TRUE)*238.85/100)</f>
        <v/>
      </c>
      <c r="X2208" s="4" t="str">
        <f t="shared" si="419"/>
        <v/>
      </c>
      <c r="Y2208" s="4" t="str">
        <f t="shared" si="424"/>
        <v/>
      </c>
      <c r="Z2208" s="4" t="str">
        <f t="shared" si="425"/>
        <v/>
      </c>
      <c r="AA2208" s="4" t="str">
        <f>IF($V2208="","",IF(Y2208&lt;36,0,IF(AND(36&lt;=Y2208,Y2208&lt;71),VLOOKUP($W2208,日射量と図３!$E$6:$F$34,2,TRUE),IF(AND(71&lt;=Y2208,Y2208&lt;107),VLOOKUP($W2208,日射量と図３!$E$6:$G$34,3,TRUE),IF(AND(107&lt;=Y2208,Y2208&lt;143),VLOOKUP($W2208,日射量と図３!$E$6:$H$34,4,TRUE),VLOOKUP($W2208,日射量と図３!$E$6:$I$34,5,TRUE))))))</f>
        <v/>
      </c>
      <c r="AB2208" s="4" t="str">
        <f>IF($V2208="","",IF(Z2208&lt;36,0,IF(AND(36&lt;=Z2208,Z2208&lt;71),VLOOKUP($W2208,日射量と図３!$E$6:$F$34,2,TRUE),IF(AND(71&lt;=Z2208,Z2208&lt;107),VLOOKUP($W2208,日射量と図３!$E$6:$G$34,3,TRUE),IF(AND(107&lt;=Z2208,Z2208&lt;143),VLOOKUP($W2208,日射量と図３!$E$6:$H$34,4,TRUE),VLOOKUP($W2208,日射量と図３!$E$6:$I$34,5,TRUE))))))</f>
        <v/>
      </c>
      <c r="AC2208" s="382" t="str">
        <f t="shared" si="420"/>
        <v/>
      </c>
      <c r="AD2208" s="382" t="str">
        <f t="shared" si="421"/>
        <v/>
      </c>
    </row>
    <row r="2209" spans="11:30" ht="13.5" customHeight="1">
      <c r="K2209" s="4">
        <f t="shared" si="414"/>
        <v>8</v>
      </c>
      <c r="L2209" s="34">
        <v>43343</v>
      </c>
      <c r="M2209" s="4">
        <v>92</v>
      </c>
      <c r="N2209" s="4">
        <v>22</v>
      </c>
      <c r="O2209" s="31">
        <v>0.875</v>
      </c>
      <c r="P2209" s="35">
        <v>26.5</v>
      </c>
      <c r="Q2209" s="36">
        <f t="shared" si="415"/>
        <v>16</v>
      </c>
      <c r="R2209" s="4">
        <f t="shared" si="416"/>
        <v>0</v>
      </c>
      <c r="S2209" s="31">
        <f t="shared" si="422"/>
        <v>0.20906250000000001</v>
      </c>
      <c r="T2209" s="31">
        <f t="shared" si="423"/>
        <v>0.78918981481481476</v>
      </c>
      <c r="U2209" s="4">
        <f t="shared" si="417"/>
        <v>0</v>
      </c>
      <c r="V2209" s="4" t="str">
        <f t="shared" si="418"/>
        <v/>
      </c>
      <c r="W2209" s="18" t="str">
        <f>IF(V2209="","",VLOOKUP(L2209,日射量と図３!$A$4:$C$368,3,TRUE)*238.85/100)</f>
        <v/>
      </c>
      <c r="X2209" s="4" t="str">
        <f t="shared" si="419"/>
        <v/>
      </c>
      <c r="Y2209" s="4" t="str">
        <f t="shared" si="424"/>
        <v/>
      </c>
      <c r="Z2209" s="4" t="str">
        <f t="shared" si="425"/>
        <v/>
      </c>
      <c r="AA2209" s="4" t="str">
        <f>IF($V2209="","",IF(Y2209&lt;36,0,IF(AND(36&lt;=Y2209,Y2209&lt;71),VLOOKUP($W2209,日射量と図３!$E$6:$F$34,2,TRUE),IF(AND(71&lt;=Y2209,Y2209&lt;107),VLOOKUP($W2209,日射量と図３!$E$6:$G$34,3,TRUE),IF(AND(107&lt;=Y2209,Y2209&lt;143),VLOOKUP($W2209,日射量と図３!$E$6:$H$34,4,TRUE),VLOOKUP($W2209,日射量と図３!$E$6:$I$34,5,TRUE))))))</f>
        <v/>
      </c>
      <c r="AB2209" s="4" t="str">
        <f>IF($V2209="","",IF(Z2209&lt;36,0,IF(AND(36&lt;=Z2209,Z2209&lt;71),VLOOKUP($W2209,日射量と図３!$E$6:$F$34,2,TRUE),IF(AND(71&lt;=Z2209,Z2209&lt;107),VLOOKUP($W2209,日射量と図３!$E$6:$G$34,3,TRUE),IF(AND(107&lt;=Z2209,Z2209&lt;143),VLOOKUP($W2209,日射量と図３!$E$6:$H$34,4,TRUE),VLOOKUP($W2209,日射量と図３!$E$6:$I$34,5,TRUE))))))</f>
        <v/>
      </c>
      <c r="AC2209" s="382" t="str">
        <f t="shared" si="420"/>
        <v/>
      </c>
      <c r="AD2209" s="382" t="str">
        <f t="shared" si="421"/>
        <v/>
      </c>
    </row>
    <row r="2210" spans="11:30" ht="13.5" customHeight="1">
      <c r="K2210" s="4">
        <f t="shared" si="414"/>
        <v>8</v>
      </c>
      <c r="L2210" s="34">
        <v>43343</v>
      </c>
      <c r="M2210" s="4">
        <v>92</v>
      </c>
      <c r="N2210" s="4">
        <v>23</v>
      </c>
      <c r="O2210" s="31">
        <v>0.91666666666666663</v>
      </c>
      <c r="P2210" s="35">
        <v>25.810000000000002</v>
      </c>
      <c r="Q2210" s="36">
        <f t="shared" si="415"/>
        <v>13</v>
      </c>
      <c r="R2210" s="4">
        <f t="shared" si="416"/>
        <v>0</v>
      </c>
      <c r="S2210" s="31">
        <f t="shared" si="422"/>
        <v>0.20906250000000001</v>
      </c>
      <c r="T2210" s="31">
        <f t="shared" si="423"/>
        <v>0.78918981481481476</v>
      </c>
      <c r="U2210" s="4">
        <f t="shared" si="417"/>
        <v>0</v>
      </c>
      <c r="V2210" s="4" t="str">
        <f t="shared" si="418"/>
        <v/>
      </c>
      <c r="W2210" s="18" t="str">
        <f>IF(V2210="","",VLOOKUP(L2210,日射量と図３!$A$4:$C$368,3,TRUE)*238.85/100)</f>
        <v/>
      </c>
      <c r="X2210" s="4" t="str">
        <f t="shared" si="419"/>
        <v/>
      </c>
      <c r="Y2210" s="4" t="str">
        <f t="shared" si="424"/>
        <v/>
      </c>
      <c r="Z2210" s="4" t="str">
        <f t="shared" si="425"/>
        <v/>
      </c>
      <c r="AA2210" s="4" t="str">
        <f>IF($V2210="","",IF(Y2210&lt;36,0,IF(AND(36&lt;=Y2210,Y2210&lt;71),VLOOKUP($W2210,日射量と図３!$E$6:$F$34,2,TRUE),IF(AND(71&lt;=Y2210,Y2210&lt;107),VLOOKUP($W2210,日射量と図３!$E$6:$G$34,3,TRUE),IF(AND(107&lt;=Y2210,Y2210&lt;143),VLOOKUP($W2210,日射量と図３!$E$6:$H$34,4,TRUE),VLOOKUP($W2210,日射量と図３!$E$6:$I$34,5,TRUE))))))</f>
        <v/>
      </c>
      <c r="AB2210" s="4" t="str">
        <f>IF($V2210="","",IF(Z2210&lt;36,0,IF(AND(36&lt;=Z2210,Z2210&lt;71),VLOOKUP($W2210,日射量と図３!$E$6:$F$34,2,TRUE),IF(AND(71&lt;=Z2210,Z2210&lt;107),VLOOKUP($W2210,日射量と図３!$E$6:$G$34,3,TRUE),IF(AND(107&lt;=Z2210,Z2210&lt;143),VLOOKUP($W2210,日射量と図３!$E$6:$H$34,4,TRUE),VLOOKUP($W2210,日射量と図３!$E$6:$I$34,5,TRUE))))))</f>
        <v/>
      </c>
      <c r="AC2210" s="382" t="str">
        <f t="shared" si="420"/>
        <v/>
      </c>
      <c r="AD2210" s="382" t="str">
        <f t="shared" si="421"/>
        <v/>
      </c>
    </row>
    <row r="2211" spans="11:30" ht="13.5" customHeight="1">
      <c r="K2211" s="4">
        <f t="shared" si="414"/>
        <v>8</v>
      </c>
      <c r="L2211" s="34">
        <v>43343</v>
      </c>
      <c r="M2211" s="4">
        <v>92</v>
      </c>
      <c r="N2211" s="4">
        <v>24</v>
      </c>
      <c r="O2211" s="31">
        <v>0.95833333333333337</v>
      </c>
      <c r="P2211" s="35">
        <v>25.57</v>
      </c>
      <c r="Q2211" s="36">
        <f t="shared" si="415"/>
        <v>13</v>
      </c>
      <c r="R2211" s="4">
        <f t="shared" si="416"/>
        <v>0</v>
      </c>
      <c r="S2211" s="31">
        <f t="shared" si="422"/>
        <v>0.20906250000000001</v>
      </c>
      <c r="T2211" s="31">
        <f t="shared" si="423"/>
        <v>0.78918981481481476</v>
      </c>
      <c r="U2211" s="4">
        <f t="shared" si="417"/>
        <v>0</v>
      </c>
      <c r="V2211" s="4" t="str">
        <f t="shared" si="418"/>
        <v/>
      </c>
      <c r="W2211" s="18" t="str">
        <f>IF(V2211="","",VLOOKUP(L2211,日射量と図３!$A$4:$C$368,3,TRUE)*238.85/100)</f>
        <v/>
      </c>
      <c r="X2211" s="4" t="str">
        <f t="shared" si="419"/>
        <v/>
      </c>
      <c r="Y2211" s="4" t="str">
        <f t="shared" si="424"/>
        <v/>
      </c>
      <c r="Z2211" s="4" t="str">
        <f t="shared" si="425"/>
        <v/>
      </c>
      <c r="AA2211" s="4" t="str">
        <f>IF($V2211="","",IF(Y2211&lt;36,0,IF(AND(36&lt;=Y2211,Y2211&lt;71),VLOOKUP($W2211,日射量と図３!$E$6:$F$34,2,TRUE),IF(AND(71&lt;=Y2211,Y2211&lt;107),VLOOKUP($W2211,日射量と図３!$E$6:$G$34,3,TRUE),IF(AND(107&lt;=Y2211,Y2211&lt;143),VLOOKUP($W2211,日射量と図３!$E$6:$H$34,4,TRUE),VLOOKUP($W2211,日射量と図３!$E$6:$I$34,5,TRUE))))))</f>
        <v/>
      </c>
      <c r="AB2211" s="4" t="str">
        <f>IF($V2211="","",IF(Z2211&lt;36,0,IF(AND(36&lt;=Z2211,Z2211&lt;71),VLOOKUP($W2211,日射量と図３!$E$6:$F$34,2,TRUE),IF(AND(71&lt;=Z2211,Z2211&lt;107),VLOOKUP($W2211,日射量と図３!$E$6:$G$34,3,TRUE),IF(AND(107&lt;=Z2211,Z2211&lt;143),VLOOKUP($W2211,日射量と図３!$E$6:$H$34,4,TRUE),VLOOKUP($W2211,日射量と図３!$E$6:$I$34,5,TRUE))))))</f>
        <v/>
      </c>
      <c r="AC2211" s="382" t="str">
        <f t="shared" si="420"/>
        <v/>
      </c>
      <c r="AD2211" s="382" t="str">
        <f t="shared" si="421"/>
        <v/>
      </c>
    </row>
    <row r="2212" spans="11:30" ht="13.5" customHeight="1">
      <c r="K2212" s="4">
        <f t="shared" si="414"/>
        <v>9</v>
      </c>
      <c r="L2212" s="34">
        <v>43344</v>
      </c>
      <c r="M2212" s="4">
        <v>93</v>
      </c>
      <c r="N2212" s="4">
        <v>1</v>
      </c>
      <c r="O2212" s="31">
        <v>0</v>
      </c>
      <c r="P2212" s="35">
        <v>25.270000000000003</v>
      </c>
      <c r="Q2212" s="36">
        <f t="shared" si="415"/>
        <v>13</v>
      </c>
      <c r="R2212" s="4">
        <f t="shared" si="416"/>
        <v>0</v>
      </c>
      <c r="S2212" s="31">
        <f t="shared" si="422"/>
        <v>0.22535879629629629</v>
      </c>
      <c r="T2212" s="31">
        <f t="shared" si="423"/>
        <v>0.76428240740740738</v>
      </c>
      <c r="U2212" s="4">
        <f t="shared" si="417"/>
        <v>0</v>
      </c>
      <c r="V2212" s="4">
        <f t="shared" si="418"/>
        <v>0</v>
      </c>
      <c r="W2212" s="18">
        <f>IF(V2212="","",VLOOKUP(L2212,日射量と図３!$A$4:$C$368,3,TRUE)*238.85/100)</f>
        <v>38.216000000000001</v>
      </c>
      <c r="X2212" s="4">
        <f t="shared" si="419"/>
        <v>13</v>
      </c>
      <c r="Y2212" s="4">
        <f t="shared" si="424"/>
        <v>0</v>
      </c>
      <c r="Z2212" s="4">
        <f t="shared" si="425"/>
        <v>0</v>
      </c>
      <c r="AA2212" s="4">
        <f>IF($V2212="","",IF(Y2212&lt;36,0,IF(AND(36&lt;=Y2212,Y2212&lt;71),VLOOKUP($W2212,日射量と図３!$E$6:$F$34,2,TRUE),IF(AND(71&lt;=Y2212,Y2212&lt;107),VLOOKUP($W2212,日射量と図３!$E$6:$G$34,3,TRUE),IF(AND(107&lt;=Y2212,Y2212&lt;143),VLOOKUP($W2212,日射量と図３!$E$6:$H$34,4,TRUE),VLOOKUP($W2212,日射量と図３!$E$6:$I$34,5,TRUE))))))</f>
        <v>0</v>
      </c>
      <c r="AB2212" s="4">
        <f>IF($V2212="","",IF(Z2212&lt;36,0,IF(AND(36&lt;=Z2212,Z2212&lt;71),VLOOKUP($W2212,日射量と図３!$E$6:$F$34,2,TRUE),IF(AND(71&lt;=Z2212,Z2212&lt;107),VLOOKUP($W2212,日射量と図３!$E$6:$G$34,3,TRUE),IF(AND(107&lt;=Z2212,Z2212&lt;143),VLOOKUP($W2212,日射量と図３!$E$6:$H$34,4,TRUE),VLOOKUP($W2212,日射量と図３!$E$6:$I$34,5,TRUE))))))</f>
        <v>0</v>
      </c>
      <c r="AC2212" s="382">
        <f t="shared" si="420"/>
        <v>0</v>
      </c>
      <c r="AD2212" s="382">
        <f t="shared" si="421"/>
        <v>0</v>
      </c>
    </row>
    <row r="2213" spans="11:30" ht="13.5" customHeight="1">
      <c r="K2213" s="4">
        <f t="shared" si="414"/>
        <v>9</v>
      </c>
      <c r="L2213" s="34">
        <v>43344</v>
      </c>
      <c r="M2213" s="4">
        <v>93</v>
      </c>
      <c r="N2213" s="4">
        <v>2</v>
      </c>
      <c r="O2213" s="31">
        <v>4.1666666666666664E-2</v>
      </c>
      <c r="P2213" s="35">
        <v>25.04</v>
      </c>
      <c r="Q2213" s="36">
        <f t="shared" si="415"/>
        <v>13</v>
      </c>
      <c r="R2213" s="4">
        <f t="shared" si="416"/>
        <v>0</v>
      </c>
      <c r="S2213" s="31">
        <f t="shared" si="422"/>
        <v>0.22535879629629629</v>
      </c>
      <c r="T2213" s="31">
        <f t="shared" si="423"/>
        <v>0.76428240740740738</v>
      </c>
      <c r="U2213" s="4">
        <f t="shared" si="417"/>
        <v>0</v>
      </c>
      <c r="V2213" s="4" t="str">
        <f t="shared" si="418"/>
        <v/>
      </c>
      <c r="W2213" s="18" t="str">
        <f>IF(V2213="","",VLOOKUP(L2213,日射量と図３!$A$4:$C$368,3,TRUE)*238.85/100)</f>
        <v/>
      </c>
      <c r="X2213" s="4" t="str">
        <f t="shared" si="419"/>
        <v/>
      </c>
      <c r="Y2213" s="4" t="str">
        <f t="shared" si="424"/>
        <v/>
      </c>
      <c r="Z2213" s="4" t="str">
        <f t="shared" si="425"/>
        <v/>
      </c>
      <c r="AA2213" s="4" t="str">
        <f>IF($V2213="","",IF(Y2213&lt;36,0,IF(AND(36&lt;=Y2213,Y2213&lt;71),VLOOKUP($W2213,日射量と図３!$E$6:$F$34,2,TRUE),IF(AND(71&lt;=Y2213,Y2213&lt;107),VLOOKUP($W2213,日射量と図３!$E$6:$G$34,3,TRUE),IF(AND(107&lt;=Y2213,Y2213&lt;143),VLOOKUP($W2213,日射量と図３!$E$6:$H$34,4,TRUE),VLOOKUP($W2213,日射量と図３!$E$6:$I$34,5,TRUE))))))</f>
        <v/>
      </c>
      <c r="AB2213" s="4" t="str">
        <f>IF($V2213="","",IF(Z2213&lt;36,0,IF(AND(36&lt;=Z2213,Z2213&lt;71),VLOOKUP($W2213,日射量と図３!$E$6:$F$34,2,TRUE),IF(AND(71&lt;=Z2213,Z2213&lt;107),VLOOKUP($W2213,日射量と図３!$E$6:$G$34,3,TRUE),IF(AND(107&lt;=Z2213,Z2213&lt;143),VLOOKUP($W2213,日射量と図３!$E$6:$H$34,4,TRUE),VLOOKUP($W2213,日射量と図３!$E$6:$I$34,5,TRUE))))))</f>
        <v/>
      </c>
      <c r="AC2213" s="382" t="str">
        <f t="shared" si="420"/>
        <v/>
      </c>
      <c r="AD2213" s="382" t="str">
        <f t="shared" si="421"/>
        <v/>
      </c>
    </row>
    <row r="2214" spans="11:30" ht="13.5" customHeight="1">
      <c r="K2214" s="4">
        <f t="shared" si="414"/>
        <v>9</v>
      </c>
      <c r="L2214" s="34">
        <v>43344</v>
      </c>
      <c r="M2214" s="4">
        <v>93</v>
      </c>
      <c r="N2214" s="4">
        <v>3</v>
      </c>
      <c r="O2214" s="31">
        <v>8.3333333333333329E-2</v>
      </c>
      <c r="P2214" s="35">
        <v>24.88</v>
      </c>
      <c r="Q2214" s="36">
        <f t="shared" si="415"/>
        <v>13</v>
      </c>
      <c r="R2214" s="4">
        <f t="shared" si="416"/>
        <v>0</v>
      </c>
      <c r="S2214" s="31">
        <f t="shared" si="422"/>
        <v>0.22535879629629629</v>
      </c>
      <c r="T2214" s="31">
        <f t="shared" si="423"/>
        <v>0.76428240740740738</v>
      </c>
      <c r="U2214" s="4">
        <f t="shared" si="417"/>
        <v>0</v>
      </c>
      <c r="V2214" s="4" t="str">
        <f t="shared" si="418"/>
        <v/>
      </c>
      <c r="W2214" s="18" t="str">
        <f>IF(V2214="","",VLOOKUP(L2214,日射量と図３!$A$4:$C$368,3,TRUE)*238.85/100)</f>
        <v/>
      </c>
      <c r="X2214" s="4" t="str">
        <f t="shared" si="419"/>
        <v/>
      </c>
      <c r="Y2214" s="4" t="str">
        <f t="shared" si="424"/>
        <v/>
      </c>
      <c r="Z2214" s="4" t="str">
        <f t="shared" si="425"/>
        <v/>
      </c>
      <c r="AA2214" s="4" t="str">
        <f>IF($V2214="","",IF(Y2214&lt;36,0,IF(AND(36&lt;=Y2214,Y2214&lt;71),VLOOKUP($W2214,日射量と図３!$E$6:$F$34,2,TRUE),IF(AND(71&lt;=Y2214,Y2214&lt;107),VLOOKUP($W2214,日射量と図３!$E$6:$G$34,3,TRUE),IF(AND(107&lt;=Y2214,Y2214&lt;143),VLOOKUP($W2214,日射量と図３!$E$6:$H$34,4,TRUE),VLOOKUP($W2214,日射量と図３!$E$6:$I$34,5,TRUE))))))</f>
        <v/>
      </c>
      <c r="AB2214" s="4" t="str">
        <f>IF($V2214="","",IF(Z2214&lt;36,0,IF(AND(36&lt;=Z2214,Z2214&lt;71),VLOOKUP($W2214,日射量と図３!$E$6:$F$34,2,TRUE),IF(AND(71&lt;=Z2214,Z2214&lt;107),VLOOKUP($W2214,日射量と図３!$E$6:$G$34,3,TRUE),IF(AND(107&lt;=Z2214,Z2214&lt;143),VLOOKUP($W2214,日射量と図３!$E$6:$H$34,4,TRUE),VLOOKUP($W2214,日射量と図３!$E$6:$I$34,5,TRUE))))))</f>
        <v/>
      </c>
      <c r="AC2214" s="382" t="str">
        <f t="shared" si="420"/>
        <v/>
      </c>
      <c r="AD2214" s="382" t="str">
        <f t="shared" si="421"/>
        <v/>
      </c>
    </row>
    <row r="2215" spans="11:30" ht="13.5" customHeight="1">
      <c r="K2215" s="4">
        <f t="shared" si="414"/>
        <v>9</v>
      </c>
      <c r="L2215" s="34">
        <v>43344</v>
      </c>
      <c r="M2215" s="4">
        <v>93</v>
      </c>
      <c r="N2215" s="4">
        <v>4</v>
      </c>
      <c r="O2215" s="31">
        <v>0.125</v>
      </c>
      <c r="P2215" s="35">
        <v>24.640000000000004</v>
      </c>
      <c r="Q2215" s="36">
        <f t="shared" si="415"/>
        <v>13</v>
      </c>
      <c r="R2215" s="4">
        <f t="shared" si="416"/>
        <v>0</v>
      </c>
      <c r="S2215" s="31">
        <f t="shared" si="422"/>
        <v>0.22535879629629629</v>
      </c>
      <c r="T2215" s="31">
        <f t="shared" si="423"/>
        <v>0.76428240740740738</v>
      </c>
      <c r="U2215" s="4">
        <f t="shared" si="417"/>
        <v>0</v>
      </c>
      <c r="V2215" s="4" t="str">
        <f t="shared" si="418"/>
        <v/>
      </c>
      <c r="W2215" s="18" t="str">
        <f>IF(V2215="","",VLOOKUP(L2215,日射量と図３!$A$4:$C$368,3,TRUE)*238.85/100)</f>
        <v/>
      </c>
      <c r="X2215" s="4" t="str">
        <f t="shared" si="419"/>
        <v/>
      </c>
      <c r="Y2215" s="4" t="str">
        <f t="shared" si="424"/>
        <v/>
      </c>
      <c r="Z2215" s="4" t="str">
        <f t="shared" si="425"/>
        <v/>
      </c>
      <c r="AA2215" s="4" t="str">
        <f>IF($V2215="","",IF(Y2215&lt;36,0,IF(AND(36&lt;=Y2215,Y2215&lt;71),VLOOKUP($W2215,日射量と図３!$E$6:$F$34,2,TRUE),IF(AND(71&lt;=Y2215,Y2215&lt;107),VLOOKUP($W2215,日射量と図３!$E$6:$G$34,3,TRUE),IF(AND(107&lt;=Y2215,Y2215&lt;143),VLOOKUP($W2215,日射量と図３!$E$6:$H$34,4,TRUE),VLOOKUP($W2215,日射量と図３!$E$6:$I$34,5,TRUE))))))</f>
        <v/>
      </c>
      <c r="AB2215" s="4" t="str">
        <f>IF($V2215="","",IF(Z2215&lt;36,0,IF(AND(36&lt;=Z2215,Z2215&lt;71),VLOOKUP($W2215,日射量と図３!$E$6:$F$34,2,TRUE),IF(AND(71&lt;=Z2215,Z2215&lt;107),VLOOKUP($W2215,日射量と図３!$E$6:$G$34,3,TRUE),IF(AND(107&lt;=Z2215,Z2215&lt;143),VLOOKUP($W2215,日射量と図３!$E$6:$H$34,4,TRUE),VLOOKUP($W2215,日射量と図３!$E$6:$I$34,5,TRUE))))))</f>
        <v/>
      </c>
      <c r="AC2215" s="382" t="str">
        <f t="shared" si="420"/>
        <v/>
      </c>
      <c r="AD2215" s="382" t="str">
        <f t="shared" si="421"/>
        <v/>
      </c>
    </row>
    <row r="2216" spans="11:30" ht="13.5" customHeight="1">
      <c r="K2216" s="4">
        <f t="shared" si="414"/>
        <v>9</v>
      </c>
      <c r="L2216" s="34">
        <v>43344</v>
      </c>
      <c r="M2216" s="4">
        <v>93</v>
      </c>
      <c r="N2216" s="4">
        <v>5</v>
      </c>
      <c r="O2216" s="31">
        <v>0.16666666666666666</v>
      </c>
      <c r="P2216" s="35">
        <v>24.44</v>
      </c>
      <c r="Q2216" s="36">
        <f t="shared" si="415"/>
        <v>15</v>
      </c>
      <c r="R2216" s="4">
        <f t="shared" si="416"/>
        <v>0</v>
      </c>
      <c r="S2216" s="31">
        <f t="shared" si="422"/>
        <v>0.22535879629629629</v>
      </c>
      <c r="T2216" s="31">
        <f t="shared" si="423"/>
        <v>0.76428240740740738</v>
      </c>
      <c r="U2216" s="4">
        <f t="shared" si="417"/>
        <v>0</v>
      </c>
      <c r="V2216" s="4" t="str">
        <f t="shared" si="418"/>
        <v/>
      </c>
      <c r="W2216" s="18" t="str">
        <f>IF(V2216="","",VLOOKUP(L2216,日射量と図３!$A$4:$C$368,3,TRUE)*238.85/100)</f>
        <v/>
      </c>
      <c r="X2216" s="4" t="str">
        <f t="shared" si="419"/>
        <v/>
      </c>
      <c r="Y2216" s="4" t="str">
        <f t="shared" si="424"/>
        <v/>
      </c>
      <c r="Z2216" s="4" t="str">
        <f t="shared" si="425"/>
        <v/>
      </c>
      <c r="AA2216" s="4" t="str">
        <f>IF($V2216="","",IF(Y2216&lt;36,0,IF(AND(36&lt;=Y2216,Y2216&lt;71),VLOOKUP($W2216,日射量と図３!$E$6:$F$34,2,TRUE),IF(AND(71&lt;=Y2216,Y2216&lt;107),VLOOKUP($W2216,日射量と図３!$E$6:$G$34,3,TRUE),IF(AND(107&lt;=Y2216,Y2216&lt;143),VLOOKUP($W2216,日射量と図３!$E$6:$H$34,4,TRUE),VLOOKUP($W2216,日射量と図３!$E$6:$I$34,5,TRUE))))))</f>
        <v/>
      </c>
      <c r="AB2216" s="4" t="str">
        <f>IF($V2216="","",IF(Z2216&lt;36,0,IF(AND(36&lt;=Z2216,Z2216&lt;71),VLOOKUP($W2216,日射量と図３!$E$6:$F$34,2,TRUE),IF(AND(71&lt;=Z2216,Z2216&lt;107),VLOOKUP($W2216,日射量と図３!$E$6:$G$34,3,TRUE),IF(AND(107&lt;=Z2216,Z2216&lt;143),VLOOKUP($W2216,日射量と図３!$E$6:$H$34,4,TRUE),VLOOKUP($W2216,日射量と図３!$E$6:$I$34,5,TRUE))))))</f>
        <v/>
      </c>
      <c r="AC2216" s="382" t="str">
        <f t="shared" si="420"/>
        <v/>
      </c>
      <c r="AD2216" s="382" t="str">
        <f t="shared" si="421"/>
        <v/>
      </c>
    </row>
    <row r="2217" spans="11:30" ht="13.5" customHeight="1">
      <c r="K2217" s="4">
        <f t="shared" si="414"/>
        <v>9</v>
      </c>
      <c r="L2217" s="34">
        <v>43344</v>
      </c>
      <c r="M2217" s="4">
        <v>93</v>
      </c>
      <c r="N2217" s="4">
        <v>6</v>
      </c>
      <c r="O2217" s="31">
        <v>0.20833333333333334</v>
      </c>
      <c r="P2217" s="35">
        <v>24.229999999999997</v>
      </c>
      <c r="Q2217" s="36">
        <f t="shared" si="415"/>
        <v>15</v>
      </c>
      <c r="R2217" s="4">
        <f t="shared" si="416"/>
        <v>0</v>
      </c>
      <c r="S2217" s="31">
        <f t="shared" si="422"/>
        <v>0.22535879629629629</v>
      </c>
      <c r="T2217" s="31">
        <f t="shared" si="423"/>
        <v>0.76428240740740738</v>
      </c>
      <c r="U2217" s="4">
        <f t="shared" si="417"/>
        <v>0</v>
      </c>
      <c r="V2217" s="4" t="str">
        <f t="shared" si="418"/>
        <v/>
      </c>
      <c r="W2217" s="18" t="str">
        <f>IF(V2217="","",VLOOKUP(L2217,日射量と図３!$A$4:$C$368,3,TRUE)*238.85/100)</f>
        <v/>
      </c>
      <c r="X2217" s="4" t="str">
        <f t="shared" si="419"/>
        <v/>
      </c>
      <c r="Y2217" s="4" t="str">
        <f t="shared" si="424"/>
        <v/>
      </c>
      <c r="Z2217" s="4" t="str">
        <f t="shared" si="425"/>
        <v/>
      </c>
      <c r="AA2217" s="4" t="str">
        <f>IF($V2217="","",IF(Y2217&lt;36,0,IF(AND(36&lt;=Y2217,Y2217&lt;71),VLOOKUP($W2217,日射量と図３!$E$6:$F$34,2,TRUE),IF(AND(71&lt;=Y2217,Y2217&lt;107),VLOOKUP($W2217,日射量と図３!$E$6:$G$34,3,TRUE),IF(AND(107&lt;=Y2217,Y2217&lt;143),VLOOKUP($W2217,日射量と図３!$E$6:$H$34,4,TRUE),VLOOKUP($W2217,日射量と図３!$E$6:$I$34,5,TRUE))))))</f>
        <v/>
      </c>
      <c r="AB2217" s="4" t="str">
        <f>IF($V2217="","",IF(Z2217&lt;36,0,IF(AND(36&lt;=Z2217,Z2217&lt;71),VLOOKUP($W2217,日射量と図３!$E$6:$F$34,2,TRUE),IF(AND(71&lt;=Z2217,Z2217&lt;107),VLOOKUP($W2217,日射量と図３!$E$6:$G$34,3,TRUE),IF(AND(107&lt;=Z2217,Z2217&lt;143),VLOOKUP($W2217,日射量と図３!$E$6:$H$34,4,TRUE),VLOOKUP($W2217,日射量と図３!$E$6:$I$34,5,TRUE))))))</f>
        <v/>
      </c>
      <c r="AC2217" s="382" t="str">
        <f t="shared" si="420"/>
        <v/>
      </c>
      <c r="AD2217" s="382" t="str">
        <f t="shared" si="421"/>
        <v/>
      </c>
    </row>
    <row r="2218" spans="11:30" ht="13.5" customHeight="1">
      <c r="K2218" s="4">
        <f t="shared" si="414"/>
        <v>9</v>
      </c>
      <c r="L2218" s="34">
        <v>43344</v>
      </c>
      <c r="M2218" s="4">
        <v>93</v>
      </c>
      <c r="N2218" s="4">
        <v>7</v>
      </c>
      <c r="O2218" s="31">
        <v>0.25</v>
      </c>
      <c r="P2218" s="35">
        <v>24.199999999999996</v>
      </c>
      <c r="Q2218" s="36">
        <f t="shared" si="415"/>
        <v>15</v>
      </c>
      <c r="R2218" s="4">
        <f t="shared" si="416"/>
        <v>0</v>
      </c>
      <c r="S2218" s="31">
        <f t="shared" si="422"/>
        <v>0.22535879629629629</v>
      </c>
      <c r="T2218" s="31">
        <f t="shared" si="423"/>
        <v>0.76428240740740738</v>
      </c>
      <c r="U2218" s="4">
        <f t="shared" si="417"/>
        <v>0</v>
      </c>
      <c r="V2218" s="4" t="str">
        <f t="shared" si="418"/>
        <v/>
      </c>
      <c r="W2218" s="18" t="str">
        <f>IF(V2218="","",VLOOKUP(L2218,日射量と図３!$A$4:$C$368,3,TRUE)*238.85/100)</f>
        <v/>
      </c>
      <c r="X2218" s="4" t="str">
        <f t="shared" si="419"/>
        <v/>
      </c>
      <c r="Y2218" s="4" t="str">
        <f t="shared" si="424"/>
        <v/>
      </c>
      <c r="Z2218" s="4" t="str">
        <f t="shared" si="425"/>
        <v/>
      </c>
      <c r="AA2218" s="4" t="str">
        <f>IF($V2218="","",IF(Y2218&lt;36,0,IF(AND(36&lt;=Y2218,Y2218&lt;71),VLOOKUP($W2218,日射量と図３!$E$6:$F$34,2,TRUE),IF(AND(71&lt;=Y2218,Y2218&lt;107),VLOOKUP($W2218,日射量と図３!$E$6:$G$34,3,TRUE),IF(AND(107&lt;=Y2218,Y2218&lt;143),VLOOKUP($W2218,日射量と図３!$E$6:$H$34,4,TRUE),VLOOKUP($W2218,日射量と図３!$E$6:$I$34,5,TRUE))))))</f>
        <v/>
      </c>
      <c r="AB2218" s="4" t="str">
        <f>IF($V2218="","",IF(Z2218&lt;36,0,IF(AND(36&lt;=Z2218,Z2218&lt;71),VLOOKUP($W2218,日射量と図３!$E$6:$F$34,2,TRUE),IF(AND(71&lt;=Z2218,Z2218&lt;107),VLOOKUP($W2218,日射量と図３!$E$6:$G$34,3,TRUE),IF(AND(107&lt;=Z2218,Z2218&lt;143),VLOOKUP($W2218,日射量と図３!$E$6:$H$34,4,TRUE),VLOOKUP($W2218,日射量と図３!$E$6:$I$34,5,TRUE))))))</f>
        <v/>
      </c>
      <c r="AC2218" s="382" t="str">
        <f t="shared" si="420"/>
        <v/>
      </c>
      <c r="AD2218" s="382" t="str">
        <f t="shared" si="421"/>
        <v/>
      </c>
    </row>
    <row r="2219" spans="11:30" ht="13.5" customHeight="1">
      <c r="K2219" s="4">
        <f t="shared" si="414"/>
        <v>9</v>
      </c>
      <c r="L2219" s="34">
        <v>43344</v>
      </c>
      <c r="M2219" s="4">
        <v>93</v>
      </c>
      <c r="N2219" s="4">
        <v>8</v>
      </c>
      <c r="O2219" s="31">
        <v>0.29166666666666669</v>
      </c>
      <c r="P2219" s="35">
        <v>24.79</v>
      </c>
      <c r="Q2219" s="36">
        <f t="shared" si="415"/>
        <v>12</v>
      </c>
      <c r="R2219" s="4">
        <f t="shared" si="416"/>
        <v>0</v>
      </c>
      <c r="S2219" s="31">
        <f t="shared" si="422"/>
        <v>0.22535879629629629</v>
      </c>
      <c r="T2219" s="31">
        <f t="shared" si="423"/>
        <v>0.76428240740740738</v>
      </c>
      <c r="U2219" s="4">
        <f t="shared" si="417"/>
        <v>0</v>
      </c>
      <c r="V2219" s="4" t="str">
        <f t="shared" si="418"/>
        <v/>
      </c>
      <c r="W2219" s="18" t="str">
        <f>IF(V2219="","",VLOOKUP(L2219,日射量と図３!$A$4:$C$368,3,TRUE)*238.85/100)</f>
        <v/>
      </c>
      <c r="X2219" s="4" t="str">
        <f t="shared" si="419"/>
        <v/>
      </c>
      <c r="Y2219" s="4" t="str">
        <f t="shared" si="424"/>
        <v/>
      </c>
      <c r="Z2219" s="4" t="str">
        <f t="shared" si="425"/>
        <v/>
      </c>
      <c r="AA2219" s="4" t="str">
        <f>IF($V2219="","",IF(Y2219&lt;36,0,IF(AND(36&lt;=Y2219,Y2219&lt;71),VLOOKUP($W2219,日射量と図３!$E$6:$F$34,2,TRUE),IF(AND(71&lt;=Y2219,Y2219&lt;107),VLOOKUP($W2219,日射量と図３!$E$6:$G$34,3,TRUE),IF(AND(107&lt;=Y2219,Y2219&lt;143),VLOOKUP($W2219,日射量と図３!$E$6:$H$34,4,TRUE),VLOOKUP($W2219,日射量と図３!$E$6:$I$34,5,TRUE))))))</f>
        <v/>
      </c>
      <c r="AB2219" s="4" t="str">
        <f>IF($V2219="","",IF(Z2219&lt;36,0,IF(AND(36&lt;=Z2219,Z2219&lt;71),VLOOKUP($W2219,日射量と図３!$E$6:$F$34,2,TRUE),IF(AND(71&lt;=Z2219,Z2219&lt;107),VLOOKUP($W2219,日射量と図３!$E$6:$G$34,3,TRUE),IF(AND(107&lt;=Z2219,Z2219&lt;143),VLOOKUP($W2219,日射量と図３!$E$6:$H$34,4,TRUE),VLOOKUP($W2219,日射量と図３!$E$6:$I$34,5,TRUE))))))</f>
        <v/>
      </c>
      <c r="AC2219" s="382" t="str">
        <f t="shared" si="420"/>
        <v/>
      </c>
      <c r="AD2219" s="382" t="str">
        <f t="shared" si="421"/>
        <v/>
      </c>
    </row>
    <row r="2220" spans="11:30" ht="13.5" customHeight="1">
      <c r="K2220" s="4">
        <f t="shared" si="414"/>
        <v>9</v>
      </c>
      <c r="L2220" s="34">
        <v>43344</v>
      </c>
      <c r="M2220" s="4">
        <v>93</v>
      </c>
      <c r="N2220" s="4">
        <v>9</v>
      </c>
      <c r="O2220" s="31">
        <v>0.33333333333333331</v>
      </c>
      <c r="P2220" s="35">
        <v>25.889999999999997</v>
      </c>
      <c r="Q2220" s="36">
        <f t="shared" si="415"/>
        <v>12</v>
      </c>
      <c r="R2220" s="4">
        <f t="shared" si="416"/>
        <v>0</v>
      </c>
      <c r="S2220" s="31">
        <f t="shared" si="422"/>
        <v>0.22535879629629629</v>
      </c>
      <c r="T2220" s="31">
        <f t="shared" si="423"/>
        <v>0.76428240740740738</v>
      </c>
      <c r="U2220" s="4">
        <f t="shared" si="417"/>
        <v>0</v>
      </c>
      <c r="V2220" s="4" t="str">
        <f t="shared" si="418"/>
        <v/>
      </c>
      <c r="W2220" s="18" t="str">
        <f>IF(V2220="","",VLOOKUP(L2220,日射量と図３!$A$4:$C$368,3,TRUE)*238.85/100)</f>
        <v/>
      </c>
      <c r="X2220" s="4" t="str">
        <f t="shared" si="419"/>
        <v/>
      </c>
      <c r="Y2220" s="4" t="str">
        <f t="shared" si="424"/>
        <v/>
      </c>
      <c r="Z2220" s="4" t="str">
        <f t="shared" si="425"/>
        <v/>
      </c>
      <c r="AA2220" s="4" t="str">
        <f>IF($V2220="","",IF(Y2220&lt;36,0,IF(AND(36&lt;=Y2220,Y2220&lt;71),VLOOKUP($W2220,日射量と図３!$E$6:$F$34,2,TRUE),IF(AND(71&lt;=Y2220,Y2220&lt;107),VLOOKUP($W2220,日射量と図３!$E$6:$G$34,3,TRUE),IF(AND(107&lt;=Y2220,Y2220&lt;143),VLOOKUP($W2220,日射量と図３!$E$6:$H$34,4,TRUE),VLOOKUP($W2220,日射量と図３!$E$6:$I$34,5,TRUE))))))</f>
        <v/>
      </c>
      <c r="AB2220" s="4" t="str">
        <f>IF($V2220="","",IF(Z2220&lt;36,0,IF(AND(36&lt;=Z2220,Z2220&lt;71),VLOOKUP($W2220,日射量と図３!$E$6:$F$34,2,TRUE),IF(AND(71&lt;=Z2220,Z2220&lt;107),VLOOKUP($W2220,日射量と図３!$E$6:$G$34,3,TRUE),IF(AND(107&lt;=Z2220,Z2220&lt;143),VLOOKUP($W2220,日射量と図３!$E$6:$H$34,4,TRUE),VLOOKUP($W2220,日射量と図３!$E$6:$I$34,5,TRUE))))))</f>
        <v/>
      </c>
      <c r="AC2220" s="382" t="str">
        <f t="shared" si="420"/>
        <v/>
      </c>
      <c r="AD2220" s="382" t="str">
        <f t="shared" si="421"/>
        <v/>
      </c>
    </row>
    <row r="2221" spans="11:30" ht="13.5" customHeight="1">
      <c r="K2221" s="4">
        <f t="shared" si="414"/>
        <v>9</v>
      </c>
      <c r="L2221" s="34">
        <v>43344</v>
      </c>
      <c r="M2221" s="4">
        <v>93</v>
      </c>
      <c r="N2221" s="4">
        <v>10</v>
      </c>
      <c r="O2221" s="31">
        <v>0.375</v>
      </c>
      <c r="P2221" s="35">
        <v>27.060000000000002</v>
      </c>
      <c r="Q2221" s="36">
        <f t="shared" si="415"/>
        <v>12</v>
      </c>
      <c r="R2221" s="4">
        <f t="shared" si="416"/>
        <v>0</v>
      </c>
      <c r="S2221" s="31">
        <f t="shared" si="422"/>
        <v>0.22535879629629629</v>
      </c>
      <c r="T2221" s="31">
        <f t="shared" si="423"/>
        <v>0.76428240740740738</v>
      </c>
      <c r="U2221" s="4">
        <f t="shared" si="417"/>
        <v>0</v>
      </c>
      <c r="V2221" s="4" t="str">
        <f t="shared" si="418"/>
        <v/>
      </c>
      <c r="W2221" s="18" t="str">
        <f>IF(V2221="","",VLOOKUP(L2221,日射量と図３!$A$4:$C$368,3,TRUE)*238.85/100)</f>
        <v/>
      </c>
      <c r="X2221" s="4" t="str">
        <f t="shared" si="419"/>
        <v/>
      </c>
      <c r="Y2221" s="4" t="str">
        <f t="shared" si="424"/>
        <v/>
      </c>
      <c r="Z2221" s="4" t="str">
        <f t="shared" si="425"/>
        <v/>
      </c>
      <c r="AA2221" s="4" t="str">
        <f>IF($V2221="","",IF(Y2221&lt;36,0,IF(AND(36&lt;=Y2221,Y2221&lt;71),VLOOKUP($W2221,日射量と図３!$E$6:$F$34,2,TRUE),IF(AND(71&lt;=Y2221,Y2221&lt;107),VLOOKUP($W2221,日射量と図３!$E$6:$G$34,3,TRUE),IF(AND(107&lt;=Y2221,Y2221&lt;143),VLOOKUP($W2221,日射量と図３!$E$6:$H$34,4,TRUE),VLOOKUP($W2221,日射量と図３!$E$6:$I$34,5,TRUE))))))</f>
        <v/>
      </c>
      <c r="AB2221" s="4" t="str">
        <f>IF($V2221="","",IF(Z2221&lt;36,0,IF(AND(36&lt;=Z2221,Z2221&lt;71),VLOOKUP($W2221,日射量と図３!$E$6:$F$34,2,TRUE),IF(AND(71&lt;=Z2221,Z2221&lt;107),VLOOKUP($W2221,日射量と図３!$E$6:$G$34,3,TRUE),IF(AND(107&lt;=Z2221,Z2221&lt;143),VLOOKUP($W2221,日射量と図３!$E$6:$H$34,4,TRUE),VLOOKUP($W2221,日射量と図３!$E$6:$I$34,5,TRUE))))))</f>
        <v/>
      </c>
      <c r="AC2221" s="382" t="str">
        <f t="shared" si="420"/>
        <v/>
      </c>
      <c r="AD2221" s="382" t="str">
        <f t="shared" si="421"/>
        <v/>
      </c>
    </row>
    <row r="2222" spans="11:30" ht="13.5" customHeight="1">
      <c r="K2222" s="4">
        <f t="shared" si="414"/>
        <v>9</v>
      </c>
      <c r="L2222" s="34">
        <v>43344</v>
      </c>
      <c r="M2222" s="4">
        <v>93</v>
      </c>
      <c r="N2222" s="4">
        <v>11</v>
      </c>
      <c r="O2222" s="31">
        <v>0.41666666666666669</v>
      </c>
      <c r="P2222" s="35">
        <v>28.089999999999996</v>
      </c>
      <c r="Q2222" s="36">
        <f t="shared" si="415"/>
        <v>12</v>
      </c>
      <c r="R2222" s="4">
        <f t="shared" si="416"/>
        <v>0</v>
      </c>
      <c r="S2222" s="31">
        <f t="shared" si="422"/>
        <v>0.22535879629629629</v>
      </c>
      <c r="T2222" s="31">
        <f t="shared" si="423"/>
        <v>0.76428240740740738</v>
      </c>
      <c r="U2222" s="4">
        <f t="shared" si="417"/>
        <v>0</v>
      </c>
      <c r="V2222" s="4" t="str">
        <f t="shared" si="418"/>
        <v/>
      </c>
      <c r="W2222" s="18" t="str">
        <f>IF(V2222="","",VLOOKUP(L2222,日射量と図３!$A$4:$C$368,3,TRUE)*238.85/100)</f>
        <v/>
      </c>
      <c r="X2222" s="4" t="str">
        <f t="shared" si="419"/>
        <v/>
      </c>
      <c r="Y2222" s="4" t="str">
        <f t="shared" si="424"/>
        <v/>
      </c>
      <c r="Z2222" s="4" t="str">
        <f t="shared" si="425"/>
        <v/>
      </c>
      <c r="AA2222" s="4" t="str">
        <f>IF($V2222="","",IF(Y2222&lt;36,0,IF(AND(36&lt;=Y2222,Y2222&lt;71),VLOOKUP($W2222,日射量と図３!$E$6:$F$34,2,TRUE),IF(AND(71&lt;=Y2222,Y2222&lt;107),VLOOKUP($W2222,日射量と図３!$E$6:$G$34,3,TRUE),IF(AND(107&lt;=Y2222,Y2222&lt;143),VLOOKUP($W2222,日射量と図３!$E$6:$H$34,4,TRUE),VLOOKUP($W2222,日射量と図３!$E$6:$I$34,5,TRUE))))))</f>
        <v/>
      </c>
      <c r="AB2222" s="4" t="str">
        <f>IF($V2222="","",IF(Z2222&lt;36,0,IF(AND(36&lt;=Z2222,Z2222&lt;71),VLOOKUP($W2222,日射量と図３!$E$6:$F$34,2,TRUE),IF(AND(71&lt;=Z2222,Z2222&lt;107),VLOOKUP($W2222,日射量と図３!$E$6:$G$34,3,TRUE),IF(AND(107&lt;=Z2222,Z2222&lt;143),VLOOKUP($W2222,日射量と図３!$E$6:$H$34,4,TRUE),VLOOKUP($W2222,日射量と図３!$E$6:$I$34,5,TRUE))))))</f>
        <v/>
      </c>
      <c r="AC2222" s="382" t="str">
        <f t="shared" si="420"/>
        <v/>
      </c>
      <c r="AD2222" s="382" t="str">
        <f t="shared" si="421"/>
        <v/>
      </c>
    </row>
    <row r="2223" spans="11:30" ht="13.5" customHeight="1">
      <c r="K2223" s="4">
        <f t="shared" si="414"/>
        <v>9</v>
      </c>
      <c r="L2223" s="34">
        <v>43344</v>
      </c>
      <c r="M2223" s="4">
        <v>93</v>
      </c>
      <c r="N2223" s="4">
        <v>12</v>
      </c>
      <c r="O2223" s="31">
        <v>0.45833333333333331</v>
      </c>
      <c r="P2223" s="35">
        <v>28.939999999999998</v>
      </c>
      <c r="Q2223" s="36">
        <f t="shared" si="415"/>
        <v>12</v>
      </c>
      <c r="R2223" s="4">
        <f t="shared" si="416"/>
        <v>0</v>
      </c>
      <c r="S2223" s="31">
        <f t="shared" si="422"/>
        <v>0.22535879629629629</v>
      </c>
      <c r="T2223" s="31">
        <f t="shared" si="423"/>
        <v>0.76428240740740738</v>
      </c>
      <c r="U2223" s="4">
        <f t="shared" si="417"/>
        <v>0</v>
      </c>
      <c r="V2223" s="4" t="str">
        <f t="shared" si="418"/>
        <v/>
      </c>
      <c r="W2223" s="18" t="str">
        <f>IF(V2223="","",VLOOKUP(L2223,日射量と図３!$A$4:$C$368,3,TRUE)*238.85/100)</f>
        <v/>
      </c>
      <c r="X2223" s="4" t="str">
        <f t="shared" si="419"/>
        <v/>
      </c>
      <c r="Y2223" s="4" t="str">
        <f t="shared" si="424"/>
        <v/>
      </c>
      <c r="Z2223" s="4" t="str">
        <f t="shared" si="425"/>
        <v/>
      </c>
      <c r="AA2223" s="4" t="str">
        <f>IF($V2223="","",IF(Y2223&lt;36,0,IF(AND(36&lt;=Y2223,Y2223&lt;71),VLOOKUP($W2223,日射量と図３!$E$6:$F$34,2,TRUE),IF(AND(71&lt;=Y2223,Y2223&lt;107),VLOOKUP($W2223,日射量と図３!$E$6:$G$34,3,TRUE),IF(AND(107&lt;=Y2223,Y2223&lt;143),VLOOKUP($W2223,日射量と図３!$E$6:$H$34,4,TRUE),VLOOKUP($W2223,日射量と図３!$E$6:$I$34,5,TRUE))))))</f>
        <v/>
      </c>
      <c r="AB2223" s="4" t="str">
        <f>IF($V2223="","",IF(Z2223&lt;36,0,IF(AND(36&lt;=Z2223,Z2223&lt;71),VLOOKUP($W2223,日射量と図３!$E$6:$F$34,2,TRUE),IF(AND(71&lt;=Z2223,Z2223&lt;107),VLOOKUP($W2223,日射量と図３!$E$6:$G$34,3,TRUE),IF(AND(107&lt;=Z2223,Z2223&lt;143),VLOOKUP($W2223,日射量と図３!$E$6:$H$34,4,TRUE),VLOOKUP($W2223,日射量と図３!$E$6:$I$34,5,TRUE))))))</f>
        <v/>
      </c>
      <c r="AC2223" s="382" t="str">
        <f t="shared" si="420"/>
        <v/>
      </c>
      <c r="AD2223" s="382" t="str">
        <f t="shared" si="421"/>
        <v/>
      </c>
    </row>
    <row r="2224" spans="11:30" ht="13.5" customHeight="1">
      <c r="K2224" s="4">
        <f t="shared" si="414"/>
        <v>9</v>
      </c>
      <c r="L2224" s="34">
        <v>43344</v>
      </c>
      <c r="M2224" s="4">
        <v>93</v>
      </c>
      <c r="N2224" s="4">
        <v>13</v>
      </c>
      <c r="O2224" s="31">
        <v>0.5</v>
      </c>
      <c r="P2224" s="35">
        <v>29.419999999999998</v>
      </c>
      <c r="Q2224" s="36">
        <f t="shared" si="415"/>
        <v>12</v>
      </c>
      <c r="R2224" s="4">
        <f t="shared" si="416"/>
        <v>0</v>
      </c>
      <c r="S2224" s="31">
        <f t="shared" si="422"/>
        <v>0.22535879629629629</v>
      </c>
      <c r="T2224" s="31">
        <f t="shared" si="423"/>
        <v>0.76428240740740738</v>
      </c>
      <c r="U2224" s="4">
        <f t="shared" si="417"/>
        <v>0</v>
      </c>
      <c r="V2224" s="4" t="str">
        <f t="shared" si="418"/>
        <v/>
      </c>
      <c r="W2224" s="18" t="str">
        <f>IF(V2224="","",VLOOKUP(L2224,日射量と図３!$A$4:$C$368,3,TRUE)*238.85/100)</f>
        <v/>
      </c>
      <c r="X2224" s="4" t="str">
        <f t="shared" si="419"/>
        <v/>
      </c>
      <c r="Y2224" s="4" t="str">
        <f t="shared" si="424"/>
        <v/>
      </c>
      <c r="Z2224" s="4" t="str">
        <f t="shared" si="425"/>
        <v/>
      </c>
      <c r="AA2224" s="4" t="str">
        <f>IF($V2224="","",IF(Y2224&lt;36,0,IF(AND(36&lt;=Y2224,Y2224&lt;71),VLOOKUP($W2224,日射量と図３!$E$6:$F$34,2,TRUE),IF(AND(71&lt;=Y2224,Y2224&lt;107),VLOOKUP($W2224,日射量と図３!$E$6:$G$34,3,TRUE),IF(AND(107&lt;=Y2224,Y2224&lt;143),VLOOKUP($W2224,日射量と図３!$E$6:$H$34,4,TRUE),VLOOKUP($W2224,日射量と図３!$E$6:$I$34,5,TRUE))))))</f>
        <v/>
      </c>
      <c r="AB2224" s="4" t="str">
        <f>IF($V2224="","",IF(Z2224&lt;36,0,IF(AND(36&lt;=Z2224,Z2224&lt;71),VLOOKUP($W2224,日射量と図３!$E$6:$F$34,2,TRUE),IF(AND(71&lt;=Z2224,Z2224&lt;107),VLOOKUP($W2224,日射量と図３!$E$6:$G$34,3,TRUE),IF(AND(107&lt;=Z2224,Z2224&lt;143),VLOOKUP($W2224,日射量と図３!$E$6:$H$34,4,TRUE),VLOOKUP($W2224,日射量と図３!$E$6:$I$34,5,TRUE))))))</f>
        <v/>
      </c>
      <c r="AC2224" s="382" t="str">
        <f t="shared" si="420"/>
        <v/>
      </c>
      <c r="AD2224" s="382" t="str">
        <f t="shared" si="421"/>
        <v/>
      </c>
    </row>
    <row r="2225" spans="11:30" ht="13.5" customHeight="1">
      <c r="K2225" s="4">
        <f t="shared" si="414"/>
        <v>9</v>
      </c>
      <c r="L2225" s="34">
        <v>43344</v>
      </c>
      <c r="M2225" s="4">
        <v>93</v>
      </c>
      <c r="N2225" s="4">
        <v>14</v>
      </c>
      <c r="O2225" s="31">
        <v>0.54166666666666663</v>
      </c>
      <c r="P2225" s="35">
        <v>29.71</v>
      </c>
      <c r="Q2225" s="36">
        <f t="shared" si="415"/>
        <v>12</v>
      </c>
      <c r="R2225" s="4">
        <f t="shared" si="416"/>
        <v>0</v>
      </c>
      <c r="S2225" s="31">
        <f t="shared" si="422"/>
        <v>0.22535879629629629</v>
      </c>
      <c r="T2225" s="31">
        <f t="shared" si="423"/>
        <v>0.76428240740740738</v>
      </c>
      <c r="U2225" s="4">
        <f t="shared" si="417"/>
        <v>0</v>
      </c>
      <c r="V2225" s="4" t="str">
        <f t="shared" si="418"/>
        <v/>
      </c>
      <c r="W2225" s="18" t="str">
        <f>IF(V2225="","",VLOOKUP(L2225,日射量と図３!$A$4:$C$368,3,TRUE)*238.85/100)</f>
        <v/>
      </c>
      <c r="X2225" s="4" t="str">
        <f t="shared" si="419"/>
        <v/>
      </c>
      <c r="Y2225" s="4" t="str">
        <f t="shared" si="424"/>
        <v/>
      </c>
      <c r="Z2225" s="4" t="str">
        <f t="shared" si="425"/>
        <v/>
      </c>
      <c r="AA2225" s="4" t="str">
        <f>IF($V2225="","",IF(Y2225&lt;36,0,IF(AND(36&lt;=Y2225,Y2225&lt;71),VLOOKUP($W2225,日射量と図３!$E$6:$F$34,2,TRUE),IF(AND(71&lt;=Y2225,Y2225&lt;107),VLOOKUP($W2225,日射量と図３!$E$6:$G$34,3,TRUE),IF(AND(107&lt;=Y2225,Y2225&lt;143),VLOOKUP($W2225,日射量と図３!$E$6:$H$34,4,TRUE),VLOOKUP($W2225,日射量と図３!$E$6:$I$34,5,TRUE))))))</f>
        <v/>
      </c>
      <c r="AB2225" s="4" t="str">
        <f>IF($V2225="","",IF(Z2225&lt;36,0,IF(AND(36&lt;=Z2225,Z2225&lt;71),VLOOKUP($W2225,日射量と図３!$E$6:$F$34,2,TRUE),IF(AND(71&lt;=Z2225,Z2225&lt;107),VLOOKUP($W2225,日射量と図３!$E$6:$G$34,3,TRUE),IF(AND(107&lt;=Z2225,Z2225&lt;143),VLOOKUP($W2225,日射量と図３!$E$6:$H$34,4,TRUE),VLOOKUP($W2225,日射量と図３!$E$6:$I$34,5,TRUE))))))</f>
        <v/>
      </c>
      <c r="AC2225" s="382" t="str">
        <f t="shared" si="420"/>
        <v/>
      </c>
      <c r="AD2225" s="382" t="str">
        <f t="shared" si="421"/>
        <v/>
      </c>
    </row>
    <row r="2226" spans="11:30" ht="13.5" customHeight="1">
      <c r="K2226" s="4">
        <f t="shared" si="414"/>
        <v>9</v>
      </c>
      <c r="L2226" s="34">
        <v>43344</v>
      </c>
      <c r="M2226" s="4">
        <v>93</v>
      </c>
      <c r="N2226" s="4">
        <v>15</v>
      </c>
      <c r="O2226" s="31">
        <v>0.58333333333333337</v>
      </c>
      <c r="P2226" s="35">
        <v>29.73</v>
      </c>
      <c r="Q2226" s="36">
        <f t="shared" si="415"/>
        <v>12</v>
      </c>
      <c r="R2226" s="4">
        <f t="shared" si="416"/>
        <v>0</v>
      </c>
      <c r="S2226" s="31">
        <f t="shared" si="422"/>
        <v>0.22535879629629629</v>
      </c>
      <c r="T2226" s="31">
        <f t="shared" si="423"/>
        <v>0.76428240740740738</v>
      </c>
      <c r="U2226" s="4">
        <f t="shared" si="417"/>
        <v>0</v>
      </c>
      <c r="V2226" s="4" t="str">
        <f t="shared" si="418"/>
        <v/>
      </c>
      <c r="W2226" s="18" t="str">
        <f>IF(V2226="","",VLOOKUP(L2226,日射量と図３!$A$4:$C$368,3,TRUE)*238.85/100)</f>
        <v/>
      </c>
      <c r="X2226" s="4" t="str">
        <f t="shared" si="419"/>
        <v/>
      </c>
      <c r="Y2226" s="4" t="str">
        <f t="shared" si="424"/>
        <v/>
      </c>
      <c r="Z2226" s="4" t="str">
        <f t="shared" si="425"/>
        <v/>
      </c>
      <c r="AA2226" s="4" t="str">
        <f>IF($V2226="","",IF(Y2226&lt;36,0,IF(AND(36&lt;=Y2226,Y2226&lt;71),VLOOKUP($W2226,日射量と図３!$E$6:$F$34,2,TRUE),IF(AND(71&lt;=Y2226,Y2226&lt;107),VLOOKUP($W2226,日射量と図３!$E$6:$G$34,3,TRUE),IF(AND(107&lt;=Y2226,Y2226&lt;143),VLOOKUP($W2226,日射量と図３!$E$6:$H$34,4,TRUE),VLOOKUP($W2226,日射量と図３!$E$6:$I$34,5,TRUE))))))</f>
        <v/>
      </c>
      <c r="AB2226" s="4" t="str">
        <f>IF($V2226="","",IF(Z2226&lt;36,0,IF(AND(36&lt;=Z2226,Z2226&lt;71),VLOOKUP($W2226,日射量と図３!$E$6:$F$34,2,TRUE),IF(AND(71&lt;=Z2226,Z2226&lt;107),VLOOKUP($W2226,日射量と図３!$E$6:$G$34,3,TRUE),IF(AND(107&lt;=Z2226,Z2226&lt;143),VLOOKUP($W2226,日射量と図３!$E$6:$H$34,4,TRUE),VLOOKUP($W2226,日射量と図３!$E$6:$I$34,5,TRUE))))))</f>
        <v/>
      </c>
      <c r="AC2226" s="382" t="str">
        <f t="shared" si="420"/>
        <v/>
      </c>
      <c r="AD2226" s="382" t="str">
        <f t="shared" si="421"/>
        <v/>
      </c>
    </row>
    <row r="2227" spans="11:30" ht="13.5" customHeight="1">
      <c r="K2227" s="4">
        <f t="shared" si="414"/>
        <v>9</v>
      </c>
      <c r="L2227" s="34">
        <v>43344</v>
      </c>
      <c r="M2227" s="4">
        <v>93</v>
      </c>
      <c r="N2227" s="4">
        <v>16</v>
      </c>
      <c r="O2227" s="31">
        <v>0.625</v>
      </c>
      <c r="P2227" s="35">
        <v>29.5</v>
      </c>
      <c r="Q2227" s="36">
        <f t="shared" si="415"/>
        <v>16</v>
      </c>
      <c r="R2227" s="4">
        <f t="shared" si="416"/>
        <v>0</v>
      </c>
      <c r="S2227" s="31">
        <f t="shared" si="422"/>
        <v>0.22535879629629629</v>
      </c>
      <c r="T2227" s="31">
        <f t="shared" si="423"/>
        <v>0.76428240740740738</v>
      </c>
      <c r="U2227" s="4">
        <f t="shared" si="417"/>
        <v>0</v>
      </c>
      <c r="V2227" s="4" t="str">
        <f t="shared" si="418"/>
        <v/>
      </c>
      <c r="W2227" s="18" t="str">
        <f>IF(V2227="","",VLOOKUP(L2227,日射量と図３!$A$4:$C$368,3,TRUE)*238.85/100)</f>
        <v/>
      </c>
      <c r="X2227" s="4" t="str">
        <f t="shared" si="419"/>
        <v/>
      </c>
      <c r="Y2227" s="4" t="str">
        <f t="shared" si="424"/>
        <v/>
      </c>
      <c r="Z2227" s="4" t="str">
        <f t="shared" si="425"/>
        <v/>
      </c>
      <c r="AA2227" s="4" t="str">
        <f>IF($V2227="","",IF(Y2227&lt;36,0,IF(AND(36&lt;=Y2227,Y2227&lt;71),VLOOKUP($W2227,日射量と図３!$E$6:$F$34,2,TRUE),IF(AND(71&lt;=Y2227,Y2227&lt;107),VLOOKUP($W2227,日射量と図３!$E$6:$G$34,3,TRUE),IF(AND(107&lt;=Y2227,Y2227&lt;143),VLOOKUP($W2227,日射量と図３!$E$6:$H$34,4,TRUE),VLOOKUP($W2227,日射量と図３!$E$6:$I$34,5,TRUE))))))</f>
        <v/>
      </c>
      <c r="AB2227" s="4" t="str">
        <f>IF($V2227="","",IF(Z2227&lt;36,0,IF(AND(36&lt;=Z2227,Z2227&lt;71),VLOOKUP($W2227,日射量と図３!$E$6:$F$34,2,TRUE),IF(AND(71&lt;=Z2227,Z2227&lt;107),VLOOKUP($W2227,日射量と図３!$E$6:$G$34,3,TRUE),IF(AND(107&lt;=Z2227,Z2227&lt;143),VLOOKUP($W2227,日射量と図３!$E$6:$H$34,4,TRUE),VLOOKUP($W2227,日射量と図３!$E$6:$I$34,5,TRUE))))))</f>
        <v/>
      </c>
      <c r="AC2227" s="382" t="str">
        <f t="shared" si="420"/>
        <v/>
      </c>
      <c r="AD2227" s="382" t="str">
        <f t="shared" si="421"/>
        <v/>
      </c>
    </row>
    <row r="2228" spans="11:30" ht="13.5" customHeight="1">
      <c r="K2228" s="4">
        <f t="shared" si="414"/>
        <v>9</v>
      </c>
      <c r="L2228" s="34">
        <v>43344</v>
      </c>
      <c r="M2228" s="4">
        <v>93</v>
      </c>
      <c r="N2228" s="4">
        <v>17</v>
      </c>
      <c r="O2228" s="31">
        <v>0.66666666666666663</v>
      </c>
      <c r="P2228" s="35">
        <v>28.840000000000003</v>
      </c>
      <c r="Q2228" s="36">
        <f t="shared" si="415"/>
        <v>16</v>
      </c>
      <c r="R2228" s="4">
        <f t="shared" si="416"/>
        <v>0</v>
      </c>
      <c r="S2228" s="31">
        <f t="shared" si="422"/>
        <v>0.22535879629629629</v>
      </c>
      <c r="T2228" s="31">
        <f t="shared" si="423"/>
        <v>0.76428240740740738</v>
      </c>
      <c r="U2228" s="4">
        <f t="shared" si="417"/>
        <v>0</v>
      </c>
      <c r="V2228" s="4" t="str">
        <f t="shared" si="418"/>
        <v/>
      </c>
      <c r="W2228" s="18" t="str">
        <f>IF(V2228="","",VLOOKUP(L2228,日射量と図３!$A$4:$C$368,3,TRUE)*238.85/100)</f>
        <v/>
      </c>
      <c r="X2228" s="4" t="str">
        <f t="shared" si="419"/>
        <v/>
      </c>
      <c r="Y2228" s="4" t="str">
        <f t="shared" si="424"/>
        <v/>
      </c>
      <c r="Z2228" s="4" t="str">
        <f t="shared" si="425"/>
        <v/>
      </c>
      <c r="AA2228" s="4" t="str">
        <f>IF($V2228="","",IF(Y2228&lt;36,0,IF(AND(36&lt;=Y2228,Y2228&lt;71),VLOOKUP($W2228,日射量と図３!$E$6:$F$34,2,TRUE),IF(AND(71&lt;=Y2228,Y2228&lt;107),VLOOKUP($W2228,日射量と図３!$E$6:$G$34,3,TRUE),IF(AND(107&lt;=Y2228,Y2228&lt;143),VLOOKUP($W2228,日射量と図３!$E$6:$H$34,4,TRUE),VLOOKUP($W2228,日射量と図３!$E$6:$I$34,5,TRUE))))))</f>
        <v/>
      </c>
      <c r="AB2228" s="4" t="str">
        <f>IF($V2228="","",IF(Z2228&lt;36,0,IF(AND(36&lt;=Z2228,Z2228&lt;71),VLOOKUP($W2228,日射量と図３!$E$6:$F$34,2,TRUE),IF(AND(71&lt;=Z2228,Z2228&lt;107),VLOOKUP($W2228,日射量と図３!$E$6:$G$34,3,TRUE),IF(AND(107&lt;=Z2228,Z2228&lt;143),VLOOKUP($W2228,日射量と図３!$E$6:$H$34,4,TRUE),VLOOKUP($W2228,日射量と図３!$E$6:$I$34,5,TRUE))))))</f>
        <v/>
      </c>
      <c r="AC2228" s="382" t="str">
        <f t="shared" si="420"/>
        <v/>
      </c>
      <c r="AD2228" s="382" t="str">
        <f t="shared" si="421"/>
        <v/>
      </c>
    </row>
    <row r="2229" spans="11:30" ht="13.5" customHeight="1">
      <c r="K2229" s="4">
        <f t="shared" si="414"/>
        <v>9</v>
      </c>
      <c r="L2229" s="34">
        <v>43344</v>
      </c>
      <c r="M2229" s="4">
        <v>93</v>
      </c>
      <c r="N2229" s="4">
        <v>18</v>
      </c>
      <c r="O2229" s="31">
        <v>0.70833333333333337</v>
      </c>
      <c r="P2229" s="35">
        <v>28.120000000000005</v>
      </c>
      <c r="Q2229" s="36">
        <f t="shared" si="415"/>
        <v>16</v>
      </c>
      <c r="R2229" s="4">
        <f t="shared" si="416"/>
        <v>0</v>
      </c>
      <c r="S2229" s="31">
        <f t="shared" si="422"/>
        <v>0.22535879629629629</v>
      </c>
      <c r="T2229" s="31">
        <f t="shared" si="423"/>
        <v>0.76428240740740738</v>
      </c>
      <c r="U2229" s="4">
        <f t="shared" si="417"/>
        <v>0</v>
      </c>
      <c r="V2229" s="4" t="str">
        <f t="shared" si="418"/>
        <v/>
      </c>
      <c r="W2229" s="18" t="str">
        <f>IF(V2229="","",VLOOKUP(L2229,日射量と図３!$A$4:$C$368,3,TRUE)*238.85/100)</f>
        <v/>
      </c>
      <c r="X2229" s="4" t="str">
        <f t="shared" si="419"/>
        <v/>
      </c>
      <c r="Y2229" s="4" t="str">
        <f t="shared" si="424"/>
        <v/>
      </c>
      <c r="Z2229" s="4" t="str">
        <f t="shared" si="425"/>
        <v/>
      </c>
      <c r="AA2229" s="4" t="str">
        <f>IF($V2229="","",IF(Y2229&lt;36,0,IF(AND(36&lt;=Y2229,Y2229&lt;71),VLOOKUP($W2229,日射量と図３!$E$6:$F$34,2,TRUE),IF(AND(71&lt;=Y2229,Y2229&lt;107),VLOOKUP($W2229,日射量と図３!$E$6:$G$34,3,TRUE),IF(AND(107&lt;=Y2229,Y2229&lt;143),VLOOKUP($W2229,日射量と図３!$E$6:$H$34,4,TRUE),VLOOKUP($W2229,日射量と図３!$E$6:$I$34,5,TRUE))))))</f>
        <v/>
      </c>
      <c r="AB2229" s="4" t="str">
        <f>IF($V2229="","",IF(Z2229&lt;36,0,IF(AND(36&lt;=Z2229,Z2229&lt;71),VLOOKUP($W2229,日射量と図３!$E$6:$F$34,2,TRUE),IF(AND(71&lt;=Z2229,Z2229&lt;107),VLOOKUP($W2229,日射量と図３!$E$6:$G$34,3,TRUE),IF(AND(107&lt;=Z2229,Z2229&lt;143),VLOOKUP($W2229,日射量と図３!$E$6:$H$34,4,TRUE),VLOOKUP($W2229,日射量と図３!$E$6:$I$34,5,TRUE))))))</f>
        <v/>
      </c>
      <c r="AC2229" s="382" t="str">
        <f t="shared" si="420"/>
        <v/>
      </c>
      <c r="AD2229" s="382" t="str">
        <f t="shared" si="421"/>
        <v/>
      </c>
    </row>
    <row r="2230" spans="11:30" ht="13.5" customHeight="1">
      <c r="K2230" s="4">
        <f t="shared" si="414"/>
        <v>9</v>
      </c>
      <c r="L2230" s="34">
        <v>43344</v>
      </c>
      <c r="M2230" s="4">
        <v>93</v>
      </c>
      <c r="N2230" s="4">
        <v>19</v>
      </c>
      <c r="O2230" s="31">
        <v>0.75</v>
      </c>
      <c r="P2230" s="35">
        <v>27.320000000000004</v>
      </c>
      <c r="Q2230" s="36">
        <f t="shared" si="415"/>
        <v>16</v>
      </c>
      <c r="R2230" s="4">
        <f t="shared" si="416"/>
        <v>0</v>
      </c>
      <c r="S2230" s="31">
        <f t="shared" si="422"/>
        <v>0.22535879629629629</v>
      </c>
      <c r="T2230" s="31">
        <f t="shared" si="423"/>
        <v>0.76428240740740738</v>
      </c>
      <c r="U2230" s="4">
        <f t="shared" si="417"/>
        <v>0</v>
      </c>
      <c r="V2230" s="4" t="str">
        <f t="shared" si="418"/>
        <v/>
      </c>
      <c r="W2230" s="18" t="str">
        <f>IF(V2230="","",VLOOKUP(L2230,日射量と図３!$A$4:$C$368,3,TRUE)*238.85/100)</f>
        <v/>
      </c>
      <c r="X2230" s="4" t="str">
        <f t="shared" si="419"/>
        <v/>
      </c>
      <c r="Y2230" s="4" t="str">
        <f t="shared" si="424"/>
        <v/>
      </c>
      <c r="Z2230" s="4" t="str">
        <f t="shared" si="425"/>
        <v/>
      </c>
      <c r="AA2230" s="4" t="str">
        <f>IF($V2230="","",IF(Y2230&lt;36,0,IF(AND(36&lt;=Y2230,Y2230&lt;71),VLOOKUP($W2230,日射量と図３!$E$6:$F$34,2,TRUE),IF(AND(71&lt;=Y2230,Y2230&lt;107),VLOOKUP($W2230,日射量と図３!$E$6:$G$34,3,TRUE),IF(AND(107&lt;=Y2230,Y2230&lt;143),VLOOKUP($W2230,日射量と図３!$E$6:$H$34,4,TRUE),VLOOKUP($W2230,日射量と図３!$E$6:$I$34,5,TRUE))))))</f>
        <v/>
      </c>
      <c r="AB2230" s="4" t="str">
        <f>IF($V2230="","",IF(Z2230&lt;36,0,IF(AND(36&lt;=Z2230,Z2230&lt;71),VLOOKUP($W2230,日射量と図３!$E$6:$F$34,2,TRUE),IF(AND(71&lt;=Z2230,Z2230&lt;107),VLOOKUP($W2230,日射量と図３!$E$6:$G$34,3,TRUE),IF(AND(107&lt;=Z2230,Z2230&lt;143),VLOOKUP($W2230,日射量と図３!$E$6:$H$34,4,TRUE),VLOOKUP($W2230,日射量と図３!$E$6:$I$34,5,TRUE))))))</f>
        <v/>
      </c>
      <c r="AC2230" s="382" t="str">
        <f t="shared" si="420"/>
        <v/>
      </c>
      <c r="AD2230" s="382" t="str">
        <f t="shared" si="421"/>
        <v/>
      </c>
    </row>
    <row r="2231" spans="11:30" ht="13.5" customHeight="1">
      <c r="K2231" s="4">
        <f t="shared" si="414"/>
        <v>9</v>
      </c>
      <c r="L2231" s="34">
        <v>43344</v>
      </c>
      <c r="M2231" s="4">
        <v>93</v>
      </c>
      <c r="N2231" s="4">
        <v>20</v>
      </c>
      <c r="O2231" s="31">
        <v>0.79166666666666663</v>
      </c>
      <c r="P2231" s="35">
        <v>26.6</v>
      </c>
      <c r="Q2231" s="36">
        <f t="shared" si="415"/>
        <v>16</v>
      </c>
      <c r="R2231" s="4">
        <f t="shared" si="416"/>
        <v>0</v>
      </c>
      <c r="S2231" s="31">
        <f t="shared" si="422"/>
        <v>0.22535879629629629</v>
      </c>
      <c r="T2231" s="31">
        <f t="shared" si="423"/>
        <v>0.76428240740740738</v>
      </c>
      <c r="U2231" s="4">
        <f t="shared" si="417"/>
        <v>0</v>
      </c>
      <c r="V2231" s="4" t="str">
        <f t="shared" si="418"/>
        <v/>
      </c>
      <c r="W2231" s="18" t="str">
        <f>IF(V2231="","",VLOOKUP(L2231,日射量と図３!$A$4:$C$368,3,TRUE)*238.85/100)</f>
        <v/>
      </c>
      <c r="X2231" s="4" t="str">
        <f t="shared" si="419"/>
        <v/>
      </c>
      <c r="Y2231" s="4" t="str">
        <f t="shared" si="424"/>
        <v/>
      </c>
      <c r="Z2231" s="4" t="str">
        <f t="shared" si="425"/>
        <v/>
      </c>
      <c r="AA2231" s="4" t="str">
        <f>IF($V2231="","",IF(Y2231&lt;36,0,IF(AND(36&lt;=Y2231,Y2231&lt;71),VLOOKUP($W2231,日射量と図３!$E$6:$F$34,2,TRUE),IF(AND(71&lt;=Y2231,Y2231&lt;107),VLOOKUP($W2231,日射量と図３!$E$6:$G$34,3,TRUE),IF(AND(107&lt;=Y2231,Y2231&lt;143),VLOOKUP($W2231,日射量と図３!$E$6:$H$34,4,TRUE),VLOOKUP($W2231,日射量と図３!$E$6:$I$34,5,TRUE))))))</f>
        <v/>
      </c>
      <c r="AB2231" s="4" t="str">
        <f>IF($V2231="","",IF(Z2231&lt;36,0,IF(AND(36&lt;=Z2231,Z2231&lt;71),VLOOKUP($W2231,日射量と図３!$E$6:$F$34,2,TRUE),IF(AND(71&lt;=Z2231,Z2231&lt;107),VLOOKUP($W2231,日射量と図３!$E$6:$G$34,3,TRUE),IF(AND(107&lt;=Z2231,Z2231&lt;143),VLOOKUP($W2231,日射量と図３!$E$6:$H$34,4,TRUE),VLOOKUP($W2231,日射量と図３!$E$6:$I$34,5,TRUE))))))</f>
        <v/>
      </c>
      <c r="AC2231" s="382" t="str">
        <f t="shared" si="420"/>
        <v/>
      </c>
      <c r="AD2231" s="382" t="str">
        <f t="shared" si="421"/>
        <v/>
      </c>
    </row>
    <row r="2232" spans="11:30" ht="13.5" customHeight="1">
      <c r="K2232" s="4">
        <f t="shared" si="414"/>
        <v>9</v>
      </c>
      <c r="L2232" s="34">
        <v>43344</v>
      </c>
      <c r="M2232" s="4">
        <v>93</v>
      </c>
      <c r="N2232" s="4">
        <v>21</v>
      </c>
      <c r="O2232" s="31">
        <v>0.83333333333333337</v>
      </c>
      <c r="P2232" s="35">
        <v>26.25</v>
      </c>
      <c r="Q2232" s="36">
        <f t="shared" si="415"/>
        <v>16</v>
      </c>
      <c r="R2232" s="4">
        <f t="shared" si="416"/>
        <v>0</v>
      </c>
      <c r="S2232" s="31">
        <f t="shared" si="422"/>
        <v>0.22535879629629629</v>
      </c>
      <c r="T2232" s="31">
        <f t="shared" si="423"/>
        <v>0.76428240740740738</v>
      </c>
      <c r="U2232" s="4">
        <f t="shared" si="417"/>
        <v>0</v>
      </c>
      <c r="V2232" s="4" t="str">
        <f t="shared" si="418"/>
        <v/>
      </c>
      <c r="W2232" s="18" t="str">
        <f>IF(V2232="","",VLOOKUP(L2232,日射量と図３!$A$4:$C$368,3,TRUE)*238.85/100)</f>
        <v/>
      </c>
      <c r="X2232" s="4" t="str">
        <f t="shared" si="419"/>
        <v/>
      </c>
      <c r="Y2232" s="4" t="str">
        <f t="shared" si="424"/>
        <v/>
      </c>
      <c r="Z2232" s="4" t="str">
        <f t="shared" si="425"/>
        <v/>
      </c>
      <c r="AA2232" s="4" t="str">
        <f>IF($V2232="","",IF(Y2232&lt;36,0,IF(AND(36&lt;=Y2232,Y2232&lt;71),VLOOKUP($W2232,日射量と図３!$E$6:$F$34,2,TRUE),IF(AND(71&lt;=Y2232,Y2232&lt;107),VLOOKUP($W2232,日射量と図３!$E$6:$G$34,3,TRUE),IF(AND(107&lt;=Y2232,Y2232&lt;143),VLOOKUP($W2232,日射量と図３!$E$6:$H$34,4,TRUE),VLOOKUP($W2232,日射量と図３!$E$6:$I$34,5,TRUE))))))</f>
        <v/>
      </c>
      <c r="AB2232" s="4" t="str">
        <f>IF($V2232="","",IF(Z2232&lt;36,0,IF(AND(36&lt;=Z2232,Z2232&lt;71),VLOOKUP($W2232,日射量と図３!$E$6:$F$34,2,TRUE),IF(AND(71&lt;=Z2232,Z2232&lt;107),VLOOKUP($W2232,日射量と図３!$E$6:$G$34,3,TRUE),IF(AND(107&lt;=Z2232,Z2232&lt;143),VLOOKUP($W2232,日射量と図３!$E$6:$H$34,4,TRUE),VLOOKUP($W2232,日射量と図３!$E$6:$I$34,5,TRUE))))))</f>
        <v/>
      </c>
      <c r="AC2232" s="382" t="str">
        <f t="shared" si="420"/>
        <v/>
      </c>
      <c r="AD2232" s="382" t="str">
        <f t="shared" si="421"/>
        <v/>
      </c>
    </row>
    <row r="2233" spans="11:30" ht="13.5" customHeight="1">
      <c r="K2233" s="4">
        <f t="shared" si="414"/>
        <v>9</v>
      </c>
      <c r="L2233" s="34">
        <v>43344</v>
      </c>
      <c r="M2233" s="4">
        <v>93</v>
      </c>
      <c r="N2233" s="4">
        <v>22</v>
      </c>
      <c r="O2233" s="31">
        <v>0.875</v>
      </c>
      <c r="P2233" s="35">
        <v>26.089999999999996</v>
      </c>
      <c r="Q2233" s="36">
        <f t="shared" si="415"/>
        <v>16</v>
      </c>
      <c r="R2233" s="4">
        <f t="shared" si="416"/>
        <v>0</v>
      </c>
      <c r="S2233" s="31">
        <f t="shared" si="422"/>
        <v>0.22535879629629629</v>
      </c>
      <c r="T2233" s="31">
        <f t="shared" si="423"/>
        <v>0.76428240740740738</v>
      </c>
      <c r="U2233" s="4">
        <f t="shared" si="417"/>
        <v>0</v>
      </c>
      <c r="V2233" s="4" t="str">
        <f t="shared" si="418"/>
        <v/>
      </c>
      <c r="W2233" s="18" t="str">
        <f>IF(V2233="","",VLOOKUP(L2233,日射量と図３!$A$4:$C$368,3,TRUE)*238.85/100)</f>
        <v/>
      </c>
      <c r="X2233" s="4" t="str">
        <f t="shared" si="419"/>
        <v/>
      </c>
      <c r="Y2233" s="4" t="str">
        <f t="shared" si="424"/>
        <v/>
      </c>
      <c r="Z2233" s="4" t="str">
        <f t="shared" si="425"/>
        <v/>
      </c>
      <c r="AA2233" s="4" t="str">
        <f>IF($V2233="","",IF(Y2233&lt;36,0,IF(AND(36&lt;=Y2233,Y2233&lt;71),VLOOKUP($W2233,日射量と図３!$E$6:$F$34,2,TRUE),IF(AND(71&lt;=Y2233,Y2233&lt;107),VLOOKUP($W2233,日射量と図３!$E$6:$G$34,3,TRUE),IF(AND(107&lt;=Y2233,Y2233&lt;143),VLOOKUP($W2233,日射量と図３!$E$6:$H$34,4,TRUE),VLOOKUP($W2233,日射量と図３!$E$6:$I$34,5,TRUE))))))</f>
        <v/>
      </c>
      <c r="AB2233" s="4" t="str">
        <f>IF($V2233="","",IF(Z2233&lt;36,0,IF(AND(36&lt;=Z2233,Z2233&lt;71),VLOOKUP($W2233,日射量と図３!$E$6:$F$34,2,TRUE),IF(AND(71&lt;=Z2233,Z2233&lt;107),VLOOKUP($W2233,日射量と図３!$E$6:$G$34,3,TRUE),IF(AND(107&lt;=Z2233,Z2233&lt;143),VLOOKUP($W2233,日射量と図３!$E$6:$H$34,4,TRUE),VLOOKUP($W2233,日射量と図３!$E$6:$I$34,5,TRUE))))))</f>
        <v/>
      </c>
      <c r="AC2233" s="382" t="str">
        <f t="shared" si="420"/>
        <v/>
      </c>
      <c r="AD2233" s="382" t="str">
        <f t="shared" si="421"/>
        <v/>
      </c>
    </row>
    <row r="2234" spans="11:30" ht="13.5" customHeight="1">
      <c r="K2234" s="4">
        <f t="shared" si="414"/>
        <v>9</v>
      </c>
      <c r="L2234" s="34">
        <v>43344</v>
      </c>
      <c r="M2234" s="4">
        <v>93</v>
      </c>
      <c r="N2234" s="4">
        <v>23</v>
      </c>
      <c r="O2234" s="31">
        <v>0.91666666666666663</v>
      </c>
      <c r="P2234" s="35">
        <v>25.889999999999997</v>
      </c>
      <c r="Q2234" s="36">
        <f t="shared" si="415"/>
        <v>13</v>
      </c>
      <c r="R2234" s="4">
        <f t="shared" si="416"/>
        <v>0</v>
      </c>
      <c r="S2234" s="31">
        <f t="shared" si="422"/>
        <v>0.22535879629629629</v>
      </c>
      <c r="T2234" s="31">
        <f t="shared" si="423"/>
        <v>0.76428240740740738</v>
      </c>
      <c r="U2234" s="4">
        <f t="shared" si="417"/>
        <v>0</v>
      </c>
      <c r="V2234" s="4" t="str">
        <f t="shared" si="418"/>
        <v/>
      </c>
      <c r="W2234" s="18" t="str">
        <f>IF(V2234="","",VLOOKUP(L2234,日射量と図３!$A$4:$C$368,3,TRUE)*238.85/100)</f>
        <v/>
      </c>
      <c r="X2234" s="4" t="str">
        <f t="shared" si="419"/>
        <v/>
      </c>
      <c r="Y2234" s="4" t="str">
        <f t="shared" si="424"/>
        <v/>
      </c>
      <c r="Z2234" s="4" t="str">
        <f t="shared" si="425"/>
        <v/>
      </c>
      <c r="AA2234" s="4" t="str">
        <f>IF($V2234="","",IF(Y2234&lt;36,0,IF(AND(36&lt;=Y2234,Y2234&lt;71),VLOOKUP($W2234,日射量と図３!$E$6:$F$34,2,TRUE),IF(AND(71&lt;=Y2234,Y2234&lt;107),VLOOKUP($W2234,日射量と図３!$E$6:$G$34,3,TRUE),IF(AND(107&lt;=Y2234,Y2234&lt;143),VLOOKUP($W2234,日射量と図３!$E$6:$H$34,4,TRUE),VLOOKUP($W2234,日射量と図３!$E$6:$I$34,5,TRUE))))))</f>
        <v/>
      </c>
      <c r="AB2234" s="4" t="str">
        <f>IF($V2234="","",IF(Z2234&lt;36,0,IF(AND(36&lt;=Z2234,Z2234&lt;71),VLOOKUP($W2234,日射量と図３!$E$6:$F$34,2,TRUE),IF(AND(71&lt;=Z2234,Z2234&lt;107),VLOOKUP($W2234,日射量と図３!$E$6:$G$34,3,TRUE),IF(AND(107&lt;=Z2234,Z2234&lt;143),VLOOKUP($W2234,日射量と図３!$E$6:$H$34,4,TRUE),VLOOKUP($W2234,日射量と図３!$E$6:$I$34,5,TRUE))))))</f>
        <v/>
      </c>
      <c r="AC2234" s="382" t="str">
        <f t="shared" si="420"/>
        <v/>
      </c>
      <c r="AD2234" s="382" t="str">
        <f t="shared" si="421"/>
        <v/>
      </c>
    </row>
    <row r="2235" spans="11:30" ht="13.5" customHeight="1">
      <c r="K2235" s="4">
        <f t="shared" si="414"/>
        <v>9</v>
      </c>
      <c r="L2235" s="34">
        <v>43344</v>
      </c>
      <c r="M2235" s="4">
        <v>93</v>
      </c>
      <c r="N2235" s="4">
        <v>24</v>
      </c>
      <c r="O2235" s="31">
        <v>0.95833333333333337</v>
      </c>
      <c r="P2235" s="35">
        <v>25.580000000000002</v>
      </c>
      <c r="Q2235" s="36">
        <f t="shared" si="415"/>
        <v>13</v>
      </c>
      <c r="R2235" s="4">
        <f t="shared" si="416"/>
        <v>0</v>
      </c>
      <c r="S2235" s="31">
        <f t="shared" si="422"/>
        <v>0.22535879629629629</v>
      </c>
      <c r="T2235" s="31">
        <f t="shared" si="423"/>
        <v>0.76428240740740738</v>
      </c>
      <c r="U2235" s="4">
        <f t="shared" si="417"/>
        <v>0</v>
      </c>
      <c r="V2235" s="4" t="str">
        <f t="shared" si="418"/>
        <v/>
      </c>
      <c r="W2235" s="18" t="str">
        <f>IF(V2235="","",VLOOKUP(L2235,日射量と図３!$A$4:$C$368,3,TRUE)*238.85/100)</f>
        <v/>
      </c>
      <c r="X2235" s="4" t="str">
        <f t="shared" si="419"/>
        <v/>
      </c>
      <c r="Y2235" s="4" t="str">
        <f t="shared" si="424"/>
        <v/>
      </c>
      <c r="Z2235" s="4" t="str">
        <f t="shared" si="425"/>
        <v/>
      </c>
      <c r="AA2235" s="4" t="str">
        <f>IF($V2235="","",IF(Y2235&lt;36,0,IF(AND(36&lt;=Y2235,Y2235&lt;71),VLOOKUP($W2235,日射量と図３!$E$6:$F$34,2,TRUE),IF(AND(71&lt;=Y2235,Y2235&lt;107),VLOOKUP($W2235,日射量と図３!$E$6:$G$34,3,TRUE),IF(AND(107&lt;=Y2235,Y2235&lt;143),VLOOKUP($W2235,日射量と図３!$E$6:$H$34,4,TRUE),VLOOKUP($W2235,日射量と図３!$E$6:$I$34,5,TRUE))))))</f>
        <v/>
      </c>
      <c r="AB2235" s="4" t="str">
        <f>IF($V2235="","",IF(Z2235&lt;36,0,IF(AND(36&lt;=Z2235,Z2235&lt;71),VLOOKUP($W2235,日射量と図３!$E$6:$F$34,2,TRUE),IF(AND(71&lt;=Z2235,Z2235&lt;107),VLOOKUP($W2235,日射量と図３!$E$6:$G$34,3,TRUE),IF(AND(107&lt;=Z2235,Z2235&lt;143),VLOOKUP($W2235,日射量と図３!$E$6:$H$34,4,TRUE),VLOOKUP($W2235,日射量と図３!$E$6:$I$34,5,TRUE))))))</f>
        <v/>
      </c>
      <c r="AC2235" s="382" t="str">
        <f t="shared" si="420"/>
        <v/>
      </c>
      <c r="AD2235" s="382" t="str">
        <f t="shared" si="421"/>
        <v/>
      </c>
    </row>
    <row r="2236" spans="11:30" ht="13.5" customHeight="1">
      <c r="K2236" s="4">
        <f t="shared" si="414"/>
        <v>9</v>
      </c>
      <c r="L2236" s="34">
        <v>43345</v>
      </c>
      <c r="M2236" s="4">
        <v>94</v>
      </c>
      <c r="N2236" s="4">
        <v>1</v>
      </c>
      <c r="O2236" s="31">
        <v>0</v>
      </c>
      <c r="P2236" s="35">
        <v>25.26</v>
      </c>
      <c r="Q2236" s="36">
        <f t="shared" si="415"/>
        <v>13</v>
      </c>
      <c r="R2236" s="4">
        <f t="shared" si="416"/>
        <v>0</v>
      </c>
      <c r="S2236" s="31">
        <f t="shared" si="422"/>
        <v>0.22535879629629629</v>
      </c>
      <c r="T2236" s="31">
        <f t="shared" si="423"/>
        <v>0.76428240740740738</v>
      </c>
      <c r="U2236" s="4">
        <f t="shared" si="417"/>
        <v>0</v>
      </c>
      <c r="V2236" s="4">
        <f t="shared" si="418"/>
        <v>0</v>
      </c>
      <c r="W2236" s="18">
        <f>IF(V2236="","",VLOOKUP(L2236,日射量と図３!$A$4:$C$368,3,TRUE)*238.85/100)</f>
        <v>38.216000000000001</v>
      </c>
      <c r="X2236" s="4">
        <f t="shared" si="419"/>
        <v>13</v>
      </c>
      <c r="Y2236" s="4">
        <f t="shared" si="424"/>
        <v>0</v>
      </c>
      <c r="Z2236" s="4">
        <f t="shared" si="425"/>
        <v>0</v>
      </c>
      <c r="AA2236" s="4">
        <f>IF($V2236="","",IF(Y2236&lt;36,0,IF(AND(36&lt;=Y2236,Y2236&lt;71),VLOOKUP($W2236,日射量と図３!$E$6:$F$34,2,TRUE),IF(AND(71&lt;=Y2236,Y2236&lt;107),VLOOKUP($W2236,日射量と図３!$E$6:$G$34,3,TRUE),IF(AND(107&lt;=Y2236,Y2236&lt;143),VLOOKUP($W2236,日射量と図３!$E$6:$H$34,4,TRUE),VLOOKUP($W2236,日射量と図３!$E$6:$I$34,5,TRUE))))))</f>
        <v>0</v>
      </c>
      <c r="AB2236" s="4">
        <f>IF($V2236="","",IF(Z2236&lt;36,0,IF(AND(36&lt;=Z2236,Z2236&lt;71),VLOOKUP($W2236,日射量と図３!$E$6:$F$34,2,TRUE),IF(AND(71&lt;=Z2236,Z2236&lt;107),VLOOKUP($W2236,日射量と図３!$E$6:$G$34,3,TRUE),IF(AND(107&lt;=Z2236,Z2236&lt;143),VLOOKUP($W2236,日射量と図３!$E$6:$H$34,4,TRUE),VLOOKUP($W2236,日射量と図３!$E$6:$I$34,5,TRUE))))))</f>
        <v>0</v>
      </c>
      <c r="AC2236" s="382">
        <f t="shared" si="420"/>
        <v>0</v>
      </c>
      <c r="AD2236" s="382">
        <f t="shared" si="421"/>
        <v>0</v>
      </c>
    </row>
    <row r="2237" spans="11:30" ht="13.5" customHeight="1">
      <c r="K2237" s="4">
        <f t="shared" si="414"/>
        <v>9</v>
      </c>
      <c r="L2237" s="34">
        <v>43345</v>
      </c>
      <c r="M2237" s="4">
        <v>94</v>
      </c>
      <c r="N2237" s="4">
        <v>2</v>
      </c>
      <c r="O2237" s="31">
        <v>4.1666666666666664E-2</v>
      </c>
      <c r="P2237" s="35">
        <v>25.080000000000002</v>
      </c>
      <c r="Q2237" s="36">
        <f t="shared" si="415"/>
        <v>13</v>
      </c>
      <c r="R2237" s="4">
        <f t="shared" si="416"/>
        <v>0</v>
      </c>
      <c r="S2237" s="31">
        <f t="shared" si="422"/>
        <v>0.22535879629629629</v>
      </c>
      <c r="T2237" s="31">
        <f t="shared" si="423"/>
        <v>0.76428240740740738</v>
      </c>
      <c r="U2237" s="4">
        <f t="shared" si="417"/>
        <v>0</v>
      </c>
      <c r="V2237" s="4" t="str">
        <f t="shared" si="418"/>
        <v/>
      </c>
      <c r="W2237" s="18" t="str">
        <f>IF(V2237="","",VLOOKUP(L2237,日射量と図３!$A$4:$C$368,3,TRUE)*238.85/100)</f>
        <v/>
      </c>
      <c r="X2237" s="4" t="str">
        <f t="shared" si="419"/>
        <v/>
      </c>
      <c r="Y2237" s="4" t="str">
        <f t="shared" si="424"/>
        <v/>
      </c>
      <c r="Z2237" s="4" t="str">
        <f t="shared" si="425"/>
        <v/>
      </c>
      <c r="AA2237" s="4" t="str">
        <f>IF($V2237="","",IF(Y2237&lt;36,0,IF(AND(36&lt;=Y2237,Y2237&lt;71),VLOOKUP($W2237,日射量と図３!$E$6:$F$34,2,TRUE),IF(AND(71&lt;=Y2237,Y2237&lt;107),VLOOKUP($W2237,日射量と図３!$E$6:$G$34,3,TRUE),IF(AND(107&lt;=Y2237,Y2237&lt;143),VLOOKUP($W2237,日射量と図３!$E$6:$H$34,4,TRUE),VLOOKUP($W2237,日射量と図３!$E$6:$I$34,5,TRUE))))))</f>
        <v/>
      </c>
      <c r="AB2237" s="4" t="str">
        <f>IF($V2237="","",IF(Z2237&lt;36,0,IF(AND(36&lt;=Z2237,Z2237&lt;71),VLOOKUP($W2237,日射量と図３!$E$6:$F$34,2,TRUE),IF(AND(71&lt;=Z2237,Z2237&lt;107),VLOOKUP($W2237,日射量と図３!$E$6:$G$34,3,TRUE),IF(AND(107&lt;=Z2237,Z2237&lt;143),VLOOKUP($W2237,日射量と図３!$E$6:$H$34,4,TRUE),VLOOKUP($W2237,日射量と図３!$E$6:$I$34,5,TRUE))))))</f>
        <v/>
      </c>
      <c r="AC2237" s="382" t="str">
        <f t="shared" si="420"/>
        <v/>
      </c>
      <c r="AD2237" s="382" t="str">
        <f t="shared" si="421"/>
        <v/>
      </c>
    </row>
    <row r="2238" spans="11:30" ht="13.5" customHeight="1">
      <c r="K2238" s="4">
        <f t="shared" si="414"/>
        <v>9</v>
      </c>
      <c r="L2238" s="34">
        <v>43345</v>
      </c>
      <c r="M2238" s="4">
        <v>94</v>
      </c>
      <c r="N2238" s="4">
        <v>3</v>
      </c>
      <c r="O2238" s="31">
        <v>8.3333333333333329E-2</v>
      </c>
      <c r="P2238" s="35">
        <v>24.81</v>
      </c>
      <c r="Q2238" s="36">
        <f t="shared" si="415"/>
        <v>13</v>
      </c>
      <c r="R2238" s="4">
        <f t="shared" si="416"/>
        <v>0</v>
      </c>
      <c r="S2238" s="31">
        <f t="shared" si="422"/>
        <v>0.22535879629629629</v>
      </c>
      <c r="T2238" s="31">
        <f t="shared" si="423"/>
        <v>0.76428240740740738</v>
      </c>
      <c r="U2238" s="4">
        <f t="shared" si="417"/>
        <v>0</v>
      </c>
      <c r="V2238" s="4" t="str">
        <f t="shared" si="418"/>
        <v/>
      </c>
      <c r="W2238" s="18" t="str">
        <f>IF(V2238="","",VLOOKUP(L2238,日射量と図３!$A$4:$C$368,3,TRUE)*238.85/100)</f>
        <v/>
      </c>
      <c r="X2238" s="4" t="str">
        <f t="shared" si="419"/>
        <v/>
      </c>
      <c r="Y2238" s="4" t="str">
        <f t="shared" si="424"/>
        <v/>
      </c>
      <c r="Z2238" s="4" t="str">
        <f t="shared" si="425"/>
        <v/>
      </c>
      <c r="AA2238" s="4" t="str">
        <f>IF($V2238="","",IF(Y2238&lt;36,0,IF(AND(36&lt;=Y2238,Y2238&lt;71),VLOOKUP($W2238,日射量と図３!$E$6:$F$34,2,TRUE),IF(AND(71&lt;=Y2238,Y2238&lt;107),VLOOKUP($W2238,日射量と図３!$E$6:$G$34,3,TRUE),IF(AND(107&lt;=Y2238,Y2238&lt;143),VLOOKUP($W2238,日射量と図３!$E$6:$H$34,4,TRUE),VLOOKUP($W2238,日射量と図３!$E$6:$I$34,5,TRUE))))))</f>
        <v/>
      </c>
      <c r="AB2238" s="4" t="str">
        <f>IF($V2238="","",IF(Z2238&lt;36,0,IF(AND(36&lt;=Z2238,Z2238&lt;71),VLOOKUP($W2238,日射量と図３!$E$6:$F$34,2,TRUE),IF(AND(71&lt;=Z2238,Z2238&lt;107),VLOOKUP($W2238,日射量と図３!$E$6:$G$34,3,TRUE),IF(AND(107&lt;=Z2238,Z2238&lt;143),VLOOKUP($W2238,日射量と図３!$E$6:$H$34,4,TRUE),VLOOKUP($W2238,日射量と図３!$E$6:$I$34,5,TRUE))))))</f>
        <v/>
      </c>
      <c r="AC2238" s="382" t="str">
        <f t="shared" si="420"/>
        <v/>
      </c>
      <c r="AD2238" s="382" t="str">
        <f t="shared" si="421"/>
        <v/>
      </c>
    </row>
    <row r="2239" spans="11:30" ht="13.5" customHeight="1">
      <c r="K2239" s="4">
        <f t="shared" si="414"/>
        <v>9</v>
      </c>
      <c r="L2239" s="34">
        <v>43345</v>
      </c>
      <c r="M2239" s="4">
        <v>94</v>
      </c>
      <c r="N2239" s="4">
        <v>4</v>
      </c>
      <c r="O2239" s="31">
        <v>0.125</v>
      </c>
      <c r="P2239" s="35">
        <v>24.85</v>
      </c>
      <c r="Q2239" s="36">
        <f t="shared" si="415"/>
        <v>13</v>
      </c>
      <c r="R2239" s="4">
        <f t="shared" si="416"/>
        <v>0</v>
      </c>
      <c r="S2239" s="31">
        <f t="shared" si="422"/>
        <v>0.22535879629629629</v>
      </c>
      <c r="T2239" s="31">
        <f t="shared" si="423"/>
        <v>0.76428240740740738</v>
      </c>
      <c r="U2239" s="4">
        <f t="shared" si="417"/>
        <v>0</v>
      </c>
      <c r="V2239" s="4" t="str">
        <f t="shared" si="418"/>
        <v/>
      </c>
      <c r="W2239" s="18" t="str">
        <f>IF(V2239="","",VLOOKUP(L2239,日射量と図３!$A$4:$C$368,3,TRUE)*238.85/100)</f>
        <v/>
      </c>
      <c r="X2239" s="4" t="str">
        <f t="shared" si="419"/>
        <v/>
      </c>
      <c r="Y2239" s="4" t="str">
        <f t="shared" si="424"/>
        <v/>
      </c>
      <c r="Z2239" s="4" t="str">
        <f t="shared" si="425"/>
        <v/>
      </c>
      <c r="AA2239" s="4" t="str">
        <f>IF($V2239="","",IF(Y2239&lt;36,0,IF(AND(36&lt;=Y2239,Y2239&lt;71),VLOOKUP($W2239,日射量と図３!$E$6:$F$34,2,TRUE),IF(AND(71&lt;=Y2239,Y2239&lt;107),VLOOKUP($W2239,日射量と図３!$E$6:$G$34,3,TRUE),IF(AND(107&lt;=Y2239,Y2239&lt;143),VLOOKUP($W2239,日射量と図３!$E$6:$H$34,4,TRUE),VLOOKUP($W2239,日射量と図３!$E$6:$I$34,5,TRUE))))))</f>
        <v/>
      </c>
      <c r="AB2239" s="4" t="str">
        <f>IF($V2239="","",IF(Z2239&lt;36,0,IF(AND(36&lt;=Z2239,Z2239&lt;71),VLOOKUP($W2239,日射量と図３!$E$6:$F$34,2,TRUE),IF(AND(71&lt;=Z2239,Z2239&lt;107),VLOOKUP($W2239,日射量と図３!$E$6:$G$34,3,TRUE),IF(AND(107&lt;=Z2239,Z2239&lt;143),VLOOKUP($W2239,日射量と図３!$E$6:$H$34,4,TRUE),VLOOKUP($W2239,日射量と図３!$E$6:$I$34,5,TRUE))))))</f>
        <v/>
      </c>
      <c r="AC2239" s="382" t="str">
        <f t="shared" si="420"/>
        <v/>
      </c>
      <c r="AD2239" s="382" t="str">
        <f t="shared" si="421"/>
        <v/>
      </c>
    </row>
    <row r="2240" spans="11:30" ht="13.5" customHeight="1">
      <c r="K2240" s="4">
        <f t="shared" si="414"/>
        <v>9</v>
      </c>
      <c r="L2240" s="34">
        <v>43345</v>
      </c>
      <c r="M2240" s="4">
        <v>94</v>
      </c>
      <c r="N2240" s="4">
        <v>5</v>
      </c>
      <c r="O2240" s="31">
        <v>0.16666666666666666</v>
      </c>
      <c r="P2240" s="35">
        <v>24.520000000000003</v>
      </c>
      <c r="Q2240" s="36">
        <f t="shared" si="415"/>
        <v>15</v>
      </c>
      <c r="R2240" s="4">
        <f t="shared" si="416"/>
        <v>0</v>
      </c>
      <c r="S2240" s="31">
        <f t="shared" si="422"/>
        <v>0.22535879629629629</v>
      </c>
      <c r="T2240" s="31">
        <f t="shared" si="423"/>
        <v>0.76428240740740738</v>
      </c>
      <c r="U2240" s="4">
        <f t="shared" si="417"/>
        <v>0</v>
      </c>
      <c r="V2240" s="4" t="str">
        <f t="shared" si="418"/>
        <v/>
      </c>
      <c r="W2240" s="18" t="str">
        <f>IF(V2240="","",VLOOKUP(L2240,日射量と図３!$A$4:$C$368,3,TRUE)*238.85/100)</f>
        <v/>
      </c>
      <c r="X2240" s="4" t="str">
        <f t="shared" si="419"/>
        <v/>
      </c>
      <c r="Y2240" s="4" t="str">
        <f t="shared" si="424"/>
        <v/>
      </c>
      <c r="Z2240" s="4" t="str">
        <f t="shared" si="425"/>
        <v/>
      </c>
      <c r="AA2240" s="4" t="str">
        <f>IF($V2240="","",IF(Y2240&lt;36,0,IF(AND(36&lt;=Y2240,Y2240&lt;71),VLOOKUP($W2240,日射量と図３!$E$6:$F$34,2,TRUE),IF(AND(71&lt;=Y2240,Y2240&lt;107),VLOOKUP($W2240,日射量と図３!$E$6:$G$34,3,TRUE),IF(AND(107&lt;=Y2240,Y2240&lt;143),VLOOKUP($W2240,日射量と図３!$E$6:$H$34,4,TRUE),VLOOKUP($W2240,日射量と図３!$E$6:$I$34,5,TRUE))))))</f>
        <v/>
      </c>
      <c r="AB2240" s="4" t="str">
        <f>IF($V2240="","",IF(Z2240&lt;36,0,IF(AND(36&lt;=Z2240,Z2240&lt;71),VLOOKUP($W2240,日射量と図３!$E$6:$F$34,2,TRUE),IF(AND(71&lt;=Z2240,Z2240&lt;107),VLOOKUP($W2240,日射量と図３!$E$6:$G$34,3,TRUE),IF(AND(107&lt;=Z2240,Z2240&lt;143),VLOOKUP($W2240,日射量と図３!$E$6:$H$34,4,TRUE),VLOOKUP($W2240,日射量と図３!$E$6:$I$34,5,TRUE))))))</f>
        <v/>
      </c>
      <c r="AC2240" s="382" t="str">
        <f t="shared" si="420"/>
        <v/>
      </c>
      <c r="AD2240" s="382" t="str">
        <f t="shared" si="421"/>
        <v/>
      </c>
    </row>
    <row r="2241" spans="11:30" ht="13.5" customHeight="1">
      <c r="K2241" s="4">
        <f t="shared" si="414"/>
        <v>9</v>
      </c>
      <c r="L2241" s="34">
        <v>43345</v>
      </c>
      <c r="M2241" s="4">
        <v>94</v>
      </c>
      <c r="N2241" s="4">
        <v>6</v>
      </c>
      <c r="O2241" s="31">
        <v>0.20833333333333334</v>
      </c>
      <c r="P2241" s="35">
        <v>24.24</v>
      </c>
      <c r="Q2241" s="36">
        <f t="shared" si="415"/>
        <v>15</v>
      </c>
      <c r="R2241" s="4">
        <f t="shared" si="416"/>
        <v>0</v>
      </c>
      <c r="S2241" s="31">
        <f t="shared" si="422"/>
        <v>0.22535879629629629</v>
      </c>
      <c r="T2241" s="31">
        <f t="shared" si="423"/>
        <v>0.76428240740740738</v>
      </c>
      <c r="U2241" s="4">
        <f t="shared" si="417"/>
        <v>0</v>
      </c>
      <c r="V2241" s="4" t="str">
        <f t="shared" si="418"/>
        <v/>
      </c>
      <c r="W2241" s="18" t="str">
        <f>IF(V2241="","",VLOOKUP(L2241,日射量と図３!$A$4:$C$368,3,TRUE)*238.85/100)</f>
        <v/>
      </c>
      <c r="X2241" s="4" t="str">
        <f t="shared" si="419"/>
        <v/>
      </c>
      <c r="Y2241" s="4" t="str">
        <f t="shared" si="424"/>
        <v/>
      </c>
      <c r="Z2241" s="4" t="str">
        <f t="shared" si="425"/>
        <v/>
      </c>
      <c r="AA2241" s="4" t="str">
        <f>IF($V2241="","",IF(Y2241&lt;36,0,IF(AND(36&lt;=Y2241,Y2241&lt;71),VLOOKUP($W2241,日射量と図３!$E$6:$F$34,2,TRUE),IF(AND(71&lt;=Y2241,Y2241&lt;107),VLOOKUP($W2241,日射量と図３!$E$6:$G$34,3,TRUE),IF(AND(107&lt;=Y2241,Y2241&lt;143),VLOOKUP($W2241,日射量と図３!$E$6:$H$34,4,TRUE),VLOOKUP($W2241,日射量と図３!$E$6:$I$34,5,TRUE))))))</f>
        <v/>
      </c>
      <c r="AB2241" s="4" t="str">
        <f>IF($V2241="","",IF(Z2241&lt;36,0,IF(AND(36&lt;=Z2241,Z2241&lt;71),VLOOKUP($W2241,日射量と図３!$E$6:$F$34,2,TRUE),IF(AND(71&lt;=Z2241,Z2241&lt;107),VLOOKUP($W2241,日射量と図３!$E$6:$G$34,3,TRUE),IF(AND(107&lt;=Z2241,Z2241&lt;143),VLOOKUP($W2241,日射量と図３!$E$6:$H$34,4,TRUE),VLOOKUP($W2241,日射量と図３!$E$6:$I$34,5,TRUE))))))</f>
        <v/>
      </c>
      <c r="AC2241" s="382" t="str">
        <f t="shared" si="420"/>
        <v/>
      </c>
      <c r="AD2241" s="382" t="str">
        <f t="shared" si="421"/>
        <v/>
      </c>
    </row>
    <row r="2242" spans="11:30" ht="13.5" customHeight="1">
      <c r="K2242" s="4">
        <f t="shared" si="414"/>
        <v>9</v>
      </c>
      <c r="L2242" s="34">
        <v>43345</v>
      </c>
      <c r="M2242" s="4">
        <v>94</v>
      </c>
      <c r="N2242" s="4">
        <v>7</v>
      </c>
      <c r="O2242" s="31">
        <v>0.25</v>
      </c>
      <c r="P2242" s="35">
        <v>24.440000000000005</v>
      </c>
      <c r="Q2242" s="36">
        <f t="shared" si="415"/>
        <v>15</v>
      </c>
      <c r="R2242" s="4">
        <f t="shared" si="416"/>
        <v>0</v>
      </c>
      <c r="S2242" s="31">
        <f t="shared" si="422"/>
        <v>0.22535879629629629</v>
      </c>
      <c r="T2242" s="31">
        <f t="shared" si="423"/>
        <v>0.76428240740740738</v>
      </c>
      <c r="U2242" s="4">
        <f t="shared" si="417"/>
        <v>0</v>
      </c>
      <c r="V2242" s="4" t="str">
        <f t="shared" si="418"/>
        <v/>
      </c>
      <c r="W2242" s="18" t="str">
        <f>IF(V2242="","",VLOOKUP(L2242,日射量と図３!$A$4:$C$368,3,TRUE)*238.85/100)</f>
        <v/>
      </c>
      <c r="X2242" s="4" t="str">
        <f t="shared" si="419"/>
        <v/>
      </c>
      <c r="Y2242" s="4" t="str">
        <f t="shared" si="424"/>
        <v/>
      </c>
      <c r="Z2242" s="4" t="str">
        <f t="shared" si="425"/>
        <v/>
      </c>
      <c r="AA2242" s="4" t="str">
        <f>IF($V2242="","",IF(Y2242&lt;36,0,IF(AND(36&lt;=Y2242,Y2242&lt;71),VLOOKUP($W2242,日射量と図３!$E$6:$F$34,2,TRUE),IF(AND(71&lt;=Y2242,Y2242&lt;107),VLOOKUP($W2242,日射量と図３!$E$6:$G$34,3,TRUE),IF(AND(107&lt;=Y2242,Y2242&lt;143),VLOOKUP($W2242,日射量と図３!$E$6:$H$34,4,TRUE),VLOOKUP($W2242,日射量と図３!$E$6:$I$34,5,TRUE))))))</f>
        <v/>
      </c>
      <c r="AB2242" s="4" t="str">
        <f>IF($V2242="","",IF(Z2242&lt;36,0,IF(AND(36&lt;=Z2242,Z2242&lt;71),VLOOKUP($W2242,日射量と図３!$E$6:$F$34,2,TRUE),IF(AND(71&lt;=Z2242,Z2242&lt;107),VLOOKUP($W2242,日射量と図３!$E$6:$G$34,3,TRUE),IF(AND(107&lt;=Z2242,Z2242&lt;143),VLOOKUP($W2242,日射量と図３!$E$6:$H$34,4,TRUE),VLOOKUP($W2242,日射量と図３!$E$6:$I$34,5,TRUE))))))</f>
        <v/>
      </c>
      <c r="AC2242" s="382" t="str">
        <f t="shared" si="420"/>
        <v/>
      </c>
      <c r="AD2242" s="382" t="str">
        <f t="shared" si="421"/>
        <v/>
      </c>
    </row>
    <row r="2243" spans="11:30" ht="13.5" customHeight="1">
      <c r="K2243" s="4">
        <f t="shared" si="414"/>
        <v>9</v>
      </c>
      <c r="L2243" s="34">
        <v>43345</v>
      </c>
      <c r="M2243" s="4">
        <v>94</v>
      </c>
      <c r="N2243" s="4">
        <v>8</v>
      </c>
      <c r="O2243" s="31">
        <v>0.29166666666666669</v>
      </c>
      <c r="P2243" s="35">
        <v>25.020000000000003</v>
      </c>
      <c r="Q2243" s="36">
        <f t="shared" si="415"/>
        <v>12</v>
      </c>
      <c r="R2243" s="4">
        <f t="shared" si="416"/>
        <v>0</v>
      </c>
      <c r="S2243" s="31">
        <f t="shared" si="422"/>
        <v>0.22535879629629629</v>
      </c>
      <c r="T2243" s="31">
        <f t="shared" si="423"/>
        <v>0.76428240740740738</v>
      </c>
      <c r="U2243" s="4">
        <f t="shared" si="417"/>
        <v>0</v>
      </c>
      <c r="V2243" s="4" t="str">
        <f t="shared" si="418"/>
        <v/>
      </c>
      <c r="W2243" s="18" t="str">
        <f>IF(V2243="","",VLOOKUP(L2243,日射量と図３!$A$4:$C$368,3,TRUE)*238.85/100)</f>
        <v/>
      </c>
      <c r="X2243" s="4" t="str">
        <f t="shared" si="419"/>
        <v/>
      </c>
      <c r="Y2243" s="4" t="str">
        <f t="shared" si="424"/>
        <v/>
      </c>
      <c r="Z2243" s="4" t="str">
        <f t="shared" si="425"/>
        <v/>
      </c>
      <c r="AA2243" s="4" t="str">
        <f>IF($V2243="","",IF(Y2243&lt;36,0,IF(AND(36&lt;=Y2243,Y2243&lt;71),VLOOKUP($W2243,日射量と図３!$E$6:$F$34,2,TRUE),IF(AND(71&lt;=Y2243,Y2243&lt;107),VLOOKUP($W2243,日射量と図３!$E$6:$G$34,3,TRUE),IF(AND(107&lt;=Y2243,Y2243&lt;143),VLOOKUP($W2243,日射量と図３!$E$6:$H$34,4,TRUE),VLOOKUP($W2243,日射量と図３!$E$6:$I$34,5,TRUE))))))</f>
        <v/>
      </c>
      <c r="AB2243" s="4" t="str">
        <f>IF($V2243="","",IF(Z2243&lt;36,0,IF(AND(36&lt;=Z2243,Z2243&lt;71),VLOOKUP($W2243,日射量と図３!$E$6:$F$34,2,TRUE),IF(AND(71&lt;=Z2243,Z2243&lt;107),VLOOKUP($W2243,日射量と図３!$E$6:$G$34,3,TRUE),IF(AND(107&lt;=Z2243,Z2243&lt;143),VLOOKUP($W2243,日射量と図３!$E$6:$H$34,4,TRUE),VLOOKUP($W2243,日射量と図３!$E$6:$I$34,5,TRUE))))))</f>
        <v/>
      </c>
      <c r="AC2243" s="382" t="str">
        <f t="shared" si="420"/>
        <v/>
      </c>
      <c r="AD2243" s="382" t="str">
        <f t="shared" si="421"/>
        <v/>
      </c>
    </row>
    <row r="2244" spans="11:30" ht="13.5" customHeight="1">
      <c r="K2244" s="4">
        <f t="shared" si="414"/>
        <v>9</v>
      </c>
      <c r="L2244" s="34">
        <v>43345</v>
      </c>
      <c r="M2244" s="4">
        <v>94</v>
      </c>
      <c r="N2244" s="4">
        <v>9</v>
      </c>
      <c r="O2244" s="31">
        <v>0.33333333333333331</v>
      </c>
      <c r="P2244" s="35">
        <v>26.07</v>
      </c>
      <c r="Q2244" s="36">
        <f t="shared" si="415"/>
        <v>12</v>
      </c>
      <c r="R2244" s="4">
        <f t="shared" si="416"/>
        <v>0</v>
      </c>
      <c r="S2244" s="31">
        <f t="shared" si="422"/>
        <v>0.22535879629629629</v>
      </c>
      <c r="T2244" s="31">
        <f t="shared" si="423"/>
        <v>0.76428240740740738</v>
      </c>
      <c r="U2244" s="4">
        <f t="shared" si="417"/>
        <v>0</v>
      </c>
      <c r="V2244" s="4" t="str">
        <f t="shared" si="418"/>
        <v/>
      </c>
      <c r="W2244" s="18" t="str">
        <f>IF(V2244="","",VLOOKUP(L2244,日射量と図３!$A$4:$C$368,3,TRUE)*238.85/100)</f>
        <v/>
      </c>
      <c r="X2244" s="4" t="str">
        <f t="shared" si="419"/>
        <v/>
      </c>
      <c r="Y2244" s="4" t="str">
        <f t="shared" si="424"/>
        <v/>
      </c>
      <c r="Z2244" s="4" t="str">
        <f t="shared" si="425"/>
        <v/>
      </c>
      <c r="AA2244" s="4" t="str">
        <f>IF($V2244="","",IF(Y2244&lt;36,0,IF(AND(36&lt;=Y2244,Y2244&lt;71),VLOOKUP($W2244,日射量と図３!$E$6:$F$34,2,TRUE),IF(AND(71&lt;=Y2244,Y2244&lt;107),VLOOKUP($W2244,日射量と図３!$E$6:$G$34,3,TRUE),IF(AND(107&lt;=Y2244,Y2244&lt;143),VLOOKUP($W2244,日射量と図３!$E$6:$H$34,4,TRUE),VLOOKUP($W2244,日射量と図３!$E$6:$I$34,5,TRUE))))))</f>
        <v/>
      </c>
      <c r="AB2244" s="4" t="str">
        <f>IF($V2244="","",IF(Z2244&lt;36,0,IF(AND(36&lt;=Z2244,Z2244&lt;71),VLOOKUP($W2244,日射量と図３!$E$6:$F$34,2,TRUE),IF(AND(71&lt;=Z2244,Z2244&lt;107),VLOOKUP($W2244,日射量と図３!$E$6:$G$34,3,TRUE),IF(AND(107&lt;=Z2244,Z2244&lt;143),VLOOKUP($W2244,日射量と図３!$E$6:$H$34,4,TRUE),VLOOKUP($W2244,日射量と図３!$E$6:$I$34,5,TRUE))))))</f>
        <v/>
      </c>
      <c r="AC2244" s="382" t="str">
        <f t="shared" si="420"/>
        <v/>
      </c>
      <c r="AD2244" s="382" t="str">
        <f t="shared" si="421"/>
        <v/>
      </c>
    </row>
    <row r="2245" spans="11:30" ht="13.5" customHeight="1">
      <c r="K2245" s="4">
        <f t="shared" ref="K2245:K2308" si="426">MONTH(L2245)</f>
        <v>9</v>
      </c>
      <c r="L2245" s="34">
        <v>43345</v>
      </c>
      <c r="M2245" s="4">
        <v>94</v>
      </c>
      <c r="N2245" s="4">
        <v>10</v>
      </c>
      <c r="O2245" s="31">
        <v>0.375</v>
      </c>
      <c r="P2245" s="35">
        <v>27.25</v>
      </c>
      <c r="Q2245" s="36">
        <f t="shared" ref="Q2245:Q2308" si="427">IF(O2245&lt;$B$15,$D$14,IF(O2245&lt;$B$16,$D$15,IF(O2245&lt;$B$17,$D$16,IF(O2245&lt;$B$18,$D$17,IF(O2245&lt;$B$19,$D$18,$D$19)))))</f>
        <v>12</v>
      </c>
      <c r="R2245" s="4">
        <f t="shared" ref="R2245:R2308" si="428">IF(Q2245-P2245&gt;0,Q2245-P2245,0)</f>
        <v>0</v>
      </c>
      <c r="S2245" s="31">
        <f t="shared" si="422"/>
        <v>0.22535879629629629</v>
      </c>
      <c r="T2245" s="31">
        <f t="shared" si="423"/>
        <v>0.76428240740740738</v>
      </c>
      <c r="U2245" s="4">
        <f t="shared" ref="U2245:U2308" si="429">IF(AND(S2245&lt;O2245,O2245&lt;T2245),R2245,0)</f>
        <v>0</v>
      </c>
      <c r="V2245" s="4" t="str">
        <f t="shared" ref="V2245:V2308" si="430">IF(N2245=1,SUM(U2245:U2268),"")</f>
        <v/>
      </c>
      <c r="W2245" s="18" t="str">
        <f>IF(V2245="","",VLOOKUP(L2245,日射量と図３!$A$4:$C$368,3,TRUE)*238.85/100)</f>
        <v/>
      </c>
      <c r="X2245" s="4" t="str">
        <f t="shared" ref="X2245:X2308" si="431">IF(V2245="","",VLOOKUP(K2245,$AF$38:$AJ$49,5,TRUE))</f>
        <v/>
      </c>
      <c r="Y2245" s="4" t="str">
        <f t="shared" si="424"/>
        <v/>
      </c>
      <c r="Z2245" s="4" t="str">
        <f t="shared" si="425"/>
        <v/>
      </c>
      <c r="AA2245" s="4" t="str">
        <f>IF($V2245="","",IF(Y2245&lt;36,0,IF(AND(36&lt;=Y2245,Y2245&lt;71),VLOOKUP($W2245,日射量と図３!$E$6:$F$34,2,TRUE),IF(AND(71&lt;=Y2245,Y2245&lt;107),VLOOKUP($W2245,日射量と図３!$E$6:$G$34,3,TRUE),IF(AND(107&lt;=Y2245,Y2245&lt;143),VLOOKUP($W2245,日射量と図３!$E$6:$H$34,4,TRUE),VLOOKUP($W2245,日射量と図３!$E$6:$I$34,5,TRUE))))))</f>
        <v/>
      </c>
      <c r="AB2245" s="4" t="str">
        <f>IF($V2245="","",IF(Z2245&lt;36,0,IF(AND(36&lt;=Z2245,Z2245&lt;71),VLOOKUP($W2245,日射量と図３!$E$6:$F$34,2,TRUE),IF(AND(71&lt;=Z2245,Z2245&lt;107),VLOOKUP($W2245,日射量と図３!$E$6:$G$34,3,TRUE),IF(AND(107&lt;=Z2245,Z2245&lt;143),VLOOKUP($W2245,日射量と図３!$E$6:$H$34,4,TRUE),VLOOKUP($W2245,日射量と図３!$E$6:$I$34,5,TRUE))))))</f>
        <v/>
      </c>
      <c r="AC2245" s="382" t="str">
        <f t="shared" si="420"/>
        <v/>
      </c>
      <c r="AD2245" s="382" t="str">
        <f t="shared" si="421"/>
        <v/>
      </c>
    </row>
    <row r="2246" spans="11:30" ht="13.5" customHeight="1">
      <c r="K2246" s="4">
        <f t="shared" si="426"/>
        <v>9</v>
      </c>
      <c r="L2246" s="34">
        <v>43345</v>
      </c>
      <c r="M2246" s="4">
        <v>94</v>
      </c>
      <c r="N2246" s="4">
        <v>11</v>
      </c>
      <c r="O2246" s="31">
        <v>0.41666666666666669</v>
      </c>
      <c r="P2246" s="35">
        <v>28.659999999999997</v>
      </c>
      <c r="Q2246" s="36">
        <f t="shared" si="427"/>
        <v>12</v>
      </c>
      <c r="R2246" s="4">
        <f t="shared" si="428"/>
        <v>0</v>
      </c>
      <c r="S2246" s="31">
        <f t="shared" si="422"/>
        <v>0.22535879629629629</v>
      </c>
      <c r="T2246" s="31">
        <f t="shared" si="423"/>
        <v>0.76428240740740738</v>
      </c>
      <c r="U2246" s="4">
        <f t="shared" si="429"/>
        <v>0</v>
      </c>
      <c r="V2246" s="4" t="str">
        <f t="shared" si="430"/>
        <v/>
      </c>
      <c r="W2246" s="18" t="str">
        <f>IF(V2246="","",VLOOKUP(L2246,日射量と図３!$A$4:$C$368,3,TRUE)*238.85/100)</f>
        <v/>
      </c>
      <c r="X2246" s="4" t="str">
        <f t="shared" si="431"/>
        <v/>
      </c>
      <c r="Y2246" s="4" t="str">
        <f t="shared" si="424"/>
        <v/>
      </c>
      <c r="Z2246" s="4" t="str">
        <f t="shared" si="425"/>
        <v/>
      </c>
      <c r="AA2246" s="4" t="str">
        <f>IF($V2246="","",IF(Y2246&lt;36,0,IF(AND(36&lt;=Y2246,Y2246&lt;71),VLOOKUP($W2246,日射量と図３!$E$6:$F$34,2,TRUE),IF(AND(71&lt;=Y2246,Y2246&lt;107),VLOOKUP($W2246,日射量と図３!$E$6:$G$34,3,TRUE),IF(AND(107&lt;=Y2246,Y2246&lt;143),VLOOKUP($W2246,日射量と図３!$E$6:$H$34,4,TRUE),VLOOKUP($W2246,日射量と図３!$E$6:$I$34,5,TRUE))))))</f>
        <v/>
      </c>
      <c r="AB2246" s="4" t="str">
        <f>IF($V2246="","",IF(Z2246&lt;36,0,IF(AND(36&lt;=Z2246,Z2246&lt;71),VLOOKUP($W2246,日射量と図３!$E$6:$F$34,2,TRUE),IF(AND(71&lt;=Z2246,Z2246&lt;107),VLOOKUP($W2246,日射量と図３!$E$6:$G$34,3,TRUE),IF(AND(107&lt;=Z2246,Z2246&lt;143),VLOOKUP($W2246,日射量と図３!$E$6:$H$34,4,TRUE),VLOOKUP($W2246,日射量と図３!$E$6:$I$34,5,TRUE))))))</f>
        <v/>
      </c>
      <c r="AC2246" s="382" t="str">
        <f t="shared" si="420"/>
        <v/>
      </c>
      <c r="AD2246" s="382" t="str">
        <f t="shared" si="421"/>
        <v/>
      </c>
    </row>
    <row r="2247" spans="11:30" ht="13.5" customHeight="1">
      <c r="K2247" s="4">
        <f t="shared" si="426"/>
        <v>9</v>
      </c>
      <c r="L2247" s="34">
        <v>43345</v>
      </c>
      <c r="M2247" s="4">
        <v>94</v>
      </c>
      <c r="N2247" s="4">
        <v>12</v>
      </c>
      <c r="O2247" s="31">
        <v>0.45833333333333331</v>
      </c>
      <c r="P2247" s="35">
        <v>29.6</v>
      </c>
      <c r="Q2247" s="36">
        <f t="shared" si="427"/>
        <v>12</v>
      </c>
      <c r="R2247" s="4">
        <f t="shared" si="428"/>
        <v>0</v>
      </c>
      <c r="S2247" s="31">
        <f t="shared" si="422"/>
        <v>0.22535879629629629</v>
      </c>
      <c r="T2247" s="31">
        <f t="shared" si="423"/>
        <v>0.76428240740740738</v>
      </c>
      <c r="U2247" s="4">
        <f t="shared" si="429"/>
        <v>0</v>
      </c>
      <c r="V2247" s="4" t="str">
        <f t="shared" si="430"/>
        <v/>
      </c>
      <c r="W2247" s="18" t="str">
        <f>IF(V2247="","",VLOOKUP(L2247,日射量と図３!$A$4:$C$368,3,TRUE)*238.85/100)</f>
        <v/>
      </c>
      <c r="X2247" s="4" t="str">
        <f t="shared" si="431"/>
        <v/>
      </c>
      <c r="Y2247" s="4" t="str">
        <f t="shared" si="424"/>
        <v/>
      </c>
      <c r="Z2247" s="4" t="str">
        <f t="shared" si="425"/>
        <v/>
      </c>
      <c r="AA2247" s="4" t="str">
        <f>IF($V2247="","",IF(Y2247&lt;36,0,IF(AND(36&lt;=Y2247,Y2247&lt;71),VLOOKUP($W2247,日射量と図３!$E$6:$F$34,2,TRUE),IF(AND(71&lt;=Y2247,Y2247&lt;107),VLOOKUP($W2247,日射量と図３!$E$6:$G$34,3,TRUE),IF(AND(107&lt;=Y2247,Y2247&lt;143),VLOOKUP($W2247,日射量と図３!$E$6:$H$34,4,TRUE),VLOOKUP($W2247,日射量と図３!$E$6:$I$34,5,TRUE))))))</f>
        <v/>
      </c>
      <c r="AB2247" s="4" t="str">
        <f>IF($V2247="","",IF(Z2247&lt;36,0,IF(AND(36&lt;=Z2247,Z2247&lt;71),VLOOKUP($W2247,日射量と図３!$E$6:$F$34,2,TRUE),IF(AND(71&lt;=Z2247,Z2247&lt;107),VLOOKUP($W2247,日射量と図３!$E$6:$G$34,3,TRUE),IF(AND(107&lt;=Z2247,Z2247&lt;143),VLOOKUP($W2247,日射量と図３!$E$6:$H$34,4,TRUE),VLOOKUP($W2247,日射量と図３!$E$6:$I$34,5,TRUE))))))</f>
        <v/>
      </c>
      <c r="AC2247" s="382" t="str">
        <f t="shared" si="420"/>
        <v/>
      </c>
      <c r="AD2247" s="382" t="str">
        <f t="shared" si="421"/>
        <v/>
      </c>
    </row>
    <row r="2248" spans="11:30" ht="13.5" customHeight="1">
      <c r="K2248" s="4">
        <f t="shared" si="426"/>
        <v>9</v>
      </c>
      <c r="L2248" s="34">
        <v>43345</v>
      </c>
      <c r="M2248" s="4">
        <v>94</v>
      </c>
      <c r="N2248" s="4">
        <v>13</v>
      </c>
      <c r="O2248" s="31">
        <v>0.5</v>
      </c>
      <c r="P2248" s="35">
        <v>30.160000000000004</v>
      </c>
      <c r="Q2248" s="36">
        <f t="shared" si="427"/>
        <v>12</v>
      </c>
      <c r="R2248" s="4">
        <f t="shared" si="428"/>
        <v>0</v>
      </c>
      <c r="S2248" s="31">
        <f t="shared" si="422"/>
        <v>0.22535879629629629</v>
      </c>
      <c r="T2248" s="31">
        <f t="shared" si="423"/>
        <v>0.76428240740740738</v>
      </c>
      <c r="U2248" s="4">
        <f t="shared" si="429"/>
        <v>0</v>
      </c>
      <c r="V2248" s="4" t="str">
        <f t="shared" si="430"/>
        <v/>
      </c>
      <c r="W2248" s="18" t="str">
        <f>IF(V2248="","",VLOOKUP(L2248,日射量と図３!$A$4:$C$368,3,TRUE)*238.85/100)</f>
        <v/>
      </c>
      <c r="X2248" s="4" t="str">
        <f t="shared" si="431"/>
        <v/>
      </c>
      <c r="Y2248" s="4" t="str">
        <f t="shared" si="424"/>
        <v/>
      </c>
      <c r="Z2248" s="4" t="str">
        <f t="shared" si="425"/>
        <v/>
      </c>
      <c r="AA2248" s="4" t="str">
        <f>IF($V2248="","",IF(Y2248&lt;36,0,IF(AND(36&lt;=Y2248,Y2248&lt;71),VLOOKUP($W2248,日射量と図３!$E$6:$F$34,2,TRUE),IF(AND(71&lt;=Y2248,Y2248&lt;107),VLOOKUP($W2248,日射量と図３!$E$6:$G$34,3,TRUE),IF(AND(107&lt;=Y2248,Y2248&lt;143),VLOOKUP($W2248,日射量と図３!$E$6:$H$34,4,TRUE),VLOOKUP($W2248,日射量と図３!$E$6:$I$34,5,TRUE))))))</f>
        <v/>
      </c>
      <c r="AB2248" s="4" t="str">
        <f>IF($V2248="","",IF(Z2248&lt;36,0,IF(AND(36&lt;=Z2248,Z2248&lt;71),VLOOKUP($W2248,日射量と図３!$E$6:$F$34,2,TRUE),IF(AND(71&lt;=Z2248,Z2248&lt;107),VLOOKUP($W2248,日射量と図３!$E$6:$G$34,3,TRUE),IF(AND(107&lt;=Z2248,Z2248&lt;143),VLOOKUP($W2248,日射量と図３!$E$6:$H$34,4,TRUE),VLOOKUP($W2248,日射量と図３!$E$6:$I$34,5,TRUE))))))</f>
        <v/>
      </c>
      <c r="AC2248" s="382" t="str">
        <f t="shared" si="420"/>
        <v/>
      </c>
      <c r="AD2248" s="382" t="str">
        <f t="shared" si="421"/>
        <v/>
      </c>
    </row>
    <row r="2249" spans="11:30" ht="13.5" customHeight="1">
      <c r="K2249" s="4">
        <f t="shared" si="426"/>
        <v>9</v>
      </c>
      <c r="L2249" s="34">
        <v>43345</v>
      </c>
      <c r="M2249" s="4">
        <v>94</v>
      </c>
      <c r="N2249" s="4">
        <v>14</v>
      </c>
      <c r="O2249" s="31">
        <v>0.54166666666666663</v>
      </c>
      <c r="P2249" s="35">
        <v>30.1</v>
      </c>
      <c r="Q2249" s="36">
        <f t="shared" si="427"/>
        <v>12</v>
      </c>
      <c r="R2249" s="4">
        <f t="shared" si="428"/>
        <v>0</v>
      </c>
      <c r="S2249" s="31">
        <f t="shared" si="422"/>
        <v>0.22535879629629629</v>
      </c>
      <c r="T2249" s="31">
        <f t="shared" si="423"/>
        <v>0.76428240740740738</v>
      </c>
      <c r="U2249" s="4">
        <f t="shared" si="429"/>
        <v>0</v>
      </c>
      <c r="V2249" s="4" t="str">
        <f t="shared" si="430"/>
        <v/>
      </c>
      <c r="W2249" s="18" t="str">
        <f>IF(V2249="","",VLOOKUP(L2249,日射量と図３!$A$4:$C$368,3,TRUE)*238.85/100)</f>
        <v/>
      </c>
      <c r="X2249" s="4" t="str">
        <f t="shared" si="431"/>
        <v/>
      </c>
      <c r="Y2249" s="4" t="str">
        <f t="shared" si="424"/>
        <v/>
      </c>
      <c r="Z2249" s="4" t="str">
        <f t="shared" si="425"/>
        <v/>
      </c>
      <c r="AA2249" s="4" t="str">
        <f>IF($V2249="","",IF(Y2249&lt;36,0,IF(AND(36&lt;=Y2249,Y2249&lt;71),VLOOKUP($W2249,日射量と図３!$E$6:$F$34,2,TRUE),IF(AND(71&lt;=Y2249,Y2249&lt;107),VLOOKUP($W2249,日射量と図３!$E$6:$G$34,3,TRUE),IF(AND(107&lt;=Y2249,Y2249&lt;143),VLOOKUP($W2249,日射量と図３!$E$6:$H$34,4,TRUE),VLOOKUP($W2249,日射量と図３!$E$6:$I$34,5,TRUE))))))</f>
        <v/>
      </c>
      <c r="AB2249" s="4" t="str">
        <f>IF($V2249="","",IF(Z2249&lt;36,0,IF(AND(36&lt;=Z2249,Z2249&lt;71),VLOOKUP($W2249,日射量と図３!$E$6:$F$34,2,TRUE),IF(AND(71&lt;=Z2249,Z2249&lt;107),VLOOKUP($W2249,日射量と図３!$E$6:$G$34,3,TRUE),IF(AND(107&lt;=Z2249,Z2249&lt;143),VLOOKUP($W2249,日射量と図３!$E$6:$H$34,4,TRUE),VLOOKUP($W2249,日射量と図３!$E$6:$I$34,5,TRUE))))))</f>
        <v/>
      </c>
      <c r="AC2249" s="382" t="str">
        <f t="shared" si="420"/>
        <v/>
      </c>
      <c r="AD2249" s="382" t="str">
        <f t="shared" si="421"/>
        <v/>
      </c>
    </row>
    <row r="2250" spans="11:30" ht="13.5" customHeight="1">
      <c r="K2250" s="4">
        <f t="shared" si="426"/>
        <v>9</v>
      </c>
      <c r="L2250" s="34">
        <v>43345</v>
      </c>
      <c r="M2250" s="4">
        <v>94</v>
      </c>
      <c r="N2250" s="4">
        <v>15</v>
      </c>
      <c r="O2250" s="31">
        <v>0.58333333333333337</v>
      </c>
      <c r="P2250" s="35">
        <v>30.149999999999995</v>
      </c>
      <c r="Q2250" s="36">
        <f t="shared" si="427"/>
        <v>12</v>
      </c>
      <c r="R2250" s="4">
        <f t="shared" si="428"/>
        <v>0</v>
      </c>
      <c r="S2250" s="31">
        <f t="shared" si="422"/>
        <v>0.22535879629629629</v>
      </c>
      <c r="T2250" s="31">
        <f t="shared" si="423"/>
        <v>0.76428240740740738</v>
      </c>
      <c r="U2250" s="4">
        <f t="shared" si="429"/>
        <v>0</v>
      </c>
      <c r="V2250" s="4" t="str">
        <f t="shared" si="430"/>
        <v/>
      </c>
      <c r="W2250" s="18" t="str">
        <f>IF(V2250="","",VLOOKUP(L2250,日射量と図３!$A$4:$C$368,3,TRUE)*238.85/100)</f>
        <v/>
      </c>
      <c r="X2250" s="4" t="str">
        <f t="shared" si="431"/>
        <v/>
      </c>
      <c r="Y2250" s="4" t="str">
        <f t="shared" si="424"/>
        <v/>
      </c>
      <c r="Z2250" s="4" t="str">
        <f t="shared" si="425"/>
        <v/>
      </c>
      <c r="AA2250" s="4" t="str">
        <f>IF($V2250="","",IF(Y2250&lt;36,0,IF(AND(36&lt;=Y2250,Y2250&lt;71),VLOOKUP($W2250,日射量と図３!$E$6:$F$34,2,TRUE),IF(AND(71&lt;=Y2250,Y2250&lt;107),VLOOKUP($W2250,日射量と図３!$E$6:$G$34,3,TRUE),IF(AND(107&lt;=Y2250,Y2250&lt;143),VLOOKUP($W2250,日射量と図３!$E$6:$H$34,4,TRUE),VLOOKUP($W2250,日射量と図３!$E$6:$I$34,5,TRUE))))))</f>
        <v/>
      </c>
      <c r="AB2250" s="4" t="str">
        <f>IF($V2250="","",IF(Z2250&lt;36,0,IF(AND(36&lt;=Z2250,Z2250&lt;71),VLOOKUP($W2250,日射量と図３!$E$6:$F$34,2,TRUE),IF(AND(71&lt;=Z2250,Z2250&lt;107),VLOOKUP($W2250,日射量と図３!$E$6:$G$34,3,TRUE),IF(AND(107&lt;=Z2250,Z2250&lt;143),VLOOKUP($W2250,日射量と図３!$E$6:$H$34,4,TRUE),VLOOKUP($W2250,日射量と図３!$E$6:$I$34,5,TRUE))))))</f>
        <v/>
      </c>
      <c r="AC2250" s="382" t="str">
        <f t="shared" si="420"/>
        <v/>
      </c>
      <c r="AD2250" s="382" t="str">
        <f t="shared" si="421"/>
        <v/>
      </c>
    </row>
    <row r="2251" spans="11:30" ht="13.5" customHeight="1">
      <c r="K2251" s="4">
        <f t="shared" si="426"/>
        <v>9</v>
      </c>
      <c r="L2251" s="34">
        <v>43345</v>
      </c>
      <c r="M2251" s="4">
        <v>94</v>
      </c>
      <c r="N2251" s="4">
        <v>16</v>
      </c>
      <c r="O2251" s="31">
        <v>0.625</v>
      </c>
      <c r="P2251" s="35">
        <v>29.640000000000004</v>
      </c>
      <c r="Q2251" s="36">
        <f t="shared" si="427"/>
        <v>16</v>
      </c>
      <c r="R2251" s="4">
        <f t="shared" si="428"/>
        <v>0</v>
      </c>
      <c r="S2251" s="31">
        <f t="shared" si="422"/>
        <v>0.22535879629629629</v>
      </c>
      <c r="T2251" s="31">
        <f t="shared" si="423"/>
        <v>0.76428240740740738</v>
      </c>
      <c r="U2251" s="4">
        <f t="shared" si="429"/>
        <v>0</v>
      </c>
      <c r="V2251" s="4" t="str">
        <f t="shared" si="430"/>
        <v/>
      </c>
      <c r="W2251" s="18" t="str">
        <f>IF(V2251="","",VLOOKUP(L2251,日射量と図３!$A$4:$C$368,3,TRUE)*238.85/100)</f>
        <v/>
      </c>
      <c r="X2251" s="4" t="str">
        <f t="shared" si="431"/>
        <v/>
      </c>
      <c r="Y2251" s="4" t="str">
        <f t="shared" si="424"/>
        <v/>
      </c>
      <c r="Z2251" s="4" t="str">
        <f t="shared" si="425"/>
        <v/>
      </c>
      <c r="AA2251" s="4" t="str">
        <f>IF($V2251="","",IF(Y2251&lt;36,0,IF(AND(36&lt;=Y2251,Y2251&lt;71),VLOOKUP($W2251,日射量と図３!$E$6:$F$34,2,TRUE),IF(AND(71&lt;=Y2251,Y2251&lt;107),VLOOKUP($W2251,日射量と図３!$E$6:$G$34,3,TRUE),IF(AND(107&lt;=Y2251,Y2251&lt;143),VLOOKUP($W2251,日射量と図３!$E$6:$H$34,4,TRUE),VLOOKUP($W2251,日射量と図３!$E$6:$I$34,5,TRUE))))))</f>
        <v/>
      </c>
      <c r="AB2251" s="4" t="str">
        <f>IF($V2251="","",IF(Z2251&lt;36,0,IF(AND(36&lt;=Z2251,Z2251&lt;71),VLOOKUP($W2251,日射量と図３!$E$6:$F$34,2,TRUE),IF(AND(71&lt;=Z2251,Z2251&lt;107),VLOOKUP($W2251,日射量と図３!$E$6:$G$34,3,TRUE),IF(AND(107&lt;=Z2251,Z2251&lt;143),VLOOKUP($W2251,日射量と図３!$E$6:$H$34,4,TRUE),VLOOKUP($W2251,日射量と図３!$E$6:$I$34,5,TRUE))))))</f>
        <v/>
      </c>
      <c r="AC2251" s="382" t="str">
        <f t="shared" si="420"/>
        <v/>
      </c>
      <c r="AD2251" s="382" t="str">
        <f t="shared" si="421"/>
        <v/>
      </c>
    </row>
    <row r="2252" spans="11:30" ht="13.5" customHeight="1">
      <c r="K2252" s="4">
        <f t="shared" si="426"/>
        <v>9</v>
      </c>
      <c r="L2252" s="34">
        <v>43345</v>
      </c>
      <c r="M2252" s="4">
        <v>94</v>
      </c>
      <c r="N2252" s="4">
        <v>17</v>
      </c>
      <c r="O2252" s="31">
        <v>0.66666666666666663</v>
      </c>
      <c r="P2252" s="35">
        <v>28.640000000000004</v>
      </c>
      <c r="Q2252" s="36">
        <f t="shared" si="427"/>
        <v>16</v>
      </c>
      <c r="R2252" s="4">
        <f t="shared" si="428"/>
        <v>0</v>
      </c>
      <c r="S2252" s="31">
        <f t="shared" si="422"/>
        <v>0.22535879629629629</v>
      </c>
      <c r="T2252" s="31">
        <f t="shared" si="423"/>
        <v>0.76428240740740738</v>
      </c>
      <c r="U2252" s="4">
        <f t="shared" si="429"/>
        <v>0</v>
      </c>
      <c r="V2252" s="4" t="str">
        <f t="shared" si="430"/>
        <v/>
      </c>
      <c r="W2252" s="18" t="str">
        <f>IF(V2252="","",VLOOKUP(L2252,日射量と図３!$A$4:$C$368,3,TRUE)*238.85/100)</f>
        <v/>
      </c>
      <c r="X2252" s="4" t="str">
        <f t="shared" si="431"/>
        <v/>
      </c>
      <c r="Y2252" s="4" t="str">
        <f t="shared" si="424"/>
        <v/>
      </c>
      <c r="Z2252" s="4" t="str">
        <f t="shared" si="425"/>
        <v/>
      </c>
      <c r="AA2252" s="4" t="str">
        <f>IF($V2252="","",IF(Y2252&lt;36,0,IF(AND(36&lt;=Y2252,Y2252&lt;71),VLOOKUP($W2252,日射量と図３!$E$6:$F$34,2,TRUE),IF(AND(71&lt;=Y2252,Y2252&lt;107),VLOOKUP($W2252,日射量と図３!$E$6:$G$34,3,TRUE),IF(AND(107&lt;=Y2252,Y2252&lt;143),VLOOKUP($W2252,日射量と図３!$E$6:$H$34,4,TRUE),VLOOKUP($W2252,日射量と図３!$E$6:$I$34,5,TRUE))))))</f>
        <v/>
      </c>
      <c r="AB2252" s="4" t="str">
        <f>IF($V2252="","",IF(Z2252&lt;36,0,IF(AND(36&lt;=Z2252,Z2252&lt;71),VLOOKUP($W2252,日射量と図３!$E$6:$F$34,2,TRUE),IF(AND(71&lt;=Z2252,Z2252&lt;107),VLOOKUP($W2252,日射量と図３!$E$6:$G$34,3,TRUE),IF(AND(107&lt;=Z2252,Z2252&lt;143),VLOOKUP($W2252,日射量と図３!$E$6:$H$34,4,TRUE),VLOOKUP($W2252,日射量と図３!$E$6:$I$34,5,TRUE))))))</f>
        <v/>
      </c>
      <c r="AC2252" s="382" t="str">
        <f t="shared" si="420"/>
        <v/>
      </c>
      <c r="AD2252" s="382" t="str">
        <f t="shared" si="421"/>
        <v/>
      </c>
    </row>
    <row r="2253" spans="11:30" ht="13.5" customHeight="1">
      <c r="K2253" s="4">
        <f t="shared" si="426"/>
        <v>9</v>
      </c>
      <c r="L2253" s="34">
        <v>43345</v>
      </c>
      <c r="M2253" s="4">
        <v>94</v>
      </c>
      <c r="N2253" s="4">
        <v>18</v>
      </c>
      <c r="O2253" s="31">
        <v>0.70833333333333337</v>
      </c>
      <c r="P2253" s="35">
        <v>27.709999999999997</v>
      </c>
      <c r="Q2253" s="36">
        <f t="shared" si="427"/>
        <v>16</v>
      </c>
      <c r="R2253" s="4">
        <f t="shared" si="428"/>
        <v>0</v>
      </c>
      <c r="S2253" s="31">
        <f t="shared" si="422"/>
        <v>0.22535879629629629</v>
      </c>
      <c r="T2253" s="31">
        <f t="shared" si="423"/>
        <v>0.76428240740740738</v>
      </c>
      <c r="U2253" s="4">
        <f t="shared" si="429"/>
        <v>0</v>
      </c>
      <c r="V2253" s="4" t="str">
        <f t="shared" si="430"/>
        <v/>
      </c>
      <c r="W2253" s="18" t="str">
        <f>IF(V2253="","",VLOOKUP(L2253,日射量と図３!$A$4:$C$368,3,TRUE)*238.85/100)</f>
        <v/>
      </c>
      <c r="X2253" s="4" t="str">
        <f t="shared" si="431"/>
        <v/>
      </c>
      <c r="Y2253" s="4" t="str">
        <f t="shared" si="424"/>
        <v/>
      </c>
      <c r="Z2253" s="4" t="str">
        <f t="shared" si="425"/>
        <v/>
      </c>
      <c r="AA2253" s="4" t="str">
        <f>IF($V2253="","",IF(Y2253&lt;36,0,IF(AND(36&lt;=Y2253,Y2253&lt;71),VLOOKUP($W2253,日射量と図３!$E$6:$F$34,2,TRUE),IF(AND(71&lt;=Y2253,Y2253&lt;107),VLOOKUP($W2253,日射量と図３!$E$6:$G$34,3,TRUE),IF(AND(107&lt;=Y2253,Y2253&lt;143),VLOOKUP($W2253,日射量と図３!$E$6:$H$34,4,TRUE),VLOOKUP($W2253,日射量と図３!$E$6:$I$34,5,TRUE))))))</f>
        <v/>
      </c>
      <c r="AB2253" s="4" t="str">
        <f>IF($V2253="","",IF(Z2253&lt;36,0,IF(AND(36&lt;=Z2253,Z2253&lt;71),VLOOKUP($W2253,日射量と図３!$E$6:$F$34,2,TRUE),IF(AND(71&lt;=Z2253,Z2253&lt;107),VLOOKUP($W2253,日射量と図３!$E$6:$G$34,3,TRUE),IF(AND(107&lt;=Z2253,Z2253&lt;143),VLOOKUP($W2253,日射量と図３!$E$6:$H$34,4,TRUE),VLOOKUP($W2253,日射量と図３!$E$6:$I$34,5,TRUE))))))</f>
        <v/>
      </c>
      <c r="AC2253" s="382" t="str">
        <f t="shared" si="420"/>
        <v/>
      </c>
      <c r="AD2253" s="382" t="str">
        <f t="shared" si="421"/>
        <v/>
      </c>
    </row>
    <row r="2254" spans="11:30" ht="13.5" customHeight="1">
      <c r="K2254" s="4">
        <f t="shared" si="426"/>
        <v>9</v>
      </c>
      <c r="L2254" s="34">
        <v>43345</v>
      </c>
      <c r="M2254" s="4">
        <v>94</v>
      </c>
      <c r="N2254" s="4">
        <v>19</v>
      </c>
      <c r="O2254" s="31">
        <v>0.75</v>
      </c>
      <c r="P2254" s="35">
        <v>27.169999999999998</v>
      </c>
      <c r="Q2254" s="36">
        <f t="shared" si="427"/>
        <v>16</v>
      </c>
      <c r="R2254" s="4">
        <f t="shared" si="428"/>
        <v>0</v>
      </c>
      <c r="S2254" s="31">
        <f t="shared" si="422"/>
        <v>0.22535879629629629</v>
      </c>
      <c r="T2254" s="31">
        <f t="shared" si="423"/>
        <v>0.76428240740740738</v>
      </c>
      <c r="U2254" s="4">
        <f t="shared" si="429"/>
        <v>0</v>
      </c>
      <c r="V2254" s="4" t="str">
        <f t="shared" si="430"/>
        <v/>
      </c>
      <c r="W2254" s="18" t="str">
        <f>IF(V2254="","",VLOOKUP(L2254,日射量と図３!$A$4:$C$368,3,TRUE)*238.85/100)</f>
        <v/>
      </c>
      <c r="X2254" s="4" t="str">
        <f t="shared" si="431"/>
        <v/>
      </c>
      <c r="Y2254" s="4" t="str">
        <f t="shared" si="424"/>
        <v/>
      </c>
      <c r="Z2254" s="4" t="str">
        <f t="shared" si="425"/>
        <v/>
      </c>
      <c r="AA2254" s="4" t="str">
        <f>IF($V2254="","",IF(Y2254&lt;36,0,IF(AND(36&lt;=Y2254,Y2254&lt;71),VLOOKUP($W2254,日射量と図３!$E$6:$F$34,2,TRUE),IF(AND(71&lt;=Y2254,Y2254&lt;107),VLOOKUP($W2254,日射量と図３!$E$6:$G$34,3,TRUE),IF(AND(107&lt;=Y2254,Y2254&lt;143),VLOOKUP($W2254,日射量と図３!$E$6:$H$34,4,TRUE),VLOOKUP($W2254,日射量と図３!$E$6:$I$34,5,TRUE))))))</f>
        <v/>
      </c>
      <c r="AB2254" s="4" t="str">
        <f>IF($V2254="","",IF(Z2254&lt;36,0,IF(AND(36&lt;=Z2254,Z2254&lt;71),VLOOKUP($W2254,日射量と図３!$E$6:$F$34,2,TRUE),IF(AND(71&lt;=Z2254,Z2254&lt;107),VLOOKUP($W2254,日射量と図３!$E$6:$G$34,3,TRUE),IF(AND(107&lt;=Z2254,Z2254&lt;143),VLOOKUP($W2254,日射量と図３!$E$6:$H$34,4,TRUE),VLOOKUP($W2254,日射量と図３!$E$6:$I$34,5,TRUE))))))</f>
        <v/>
      </c>
      <c r="AC2254" s="382" t="str">
        <f t="shared" si="420"/>
        <v/>
      </c>
      <c r="AD2254" s="382" t="str">
        <f t="shared" si="421"/>
        <v/>
      </c>
    </row>
    <row r="2255" spans="11:30" ht="13.5" customHeight="1">
      <c r="K2255" s="4">
        <f t="shared" si="426"/>
        <v>9</v>
      </c>
      <c r="L2255" s="34">
        <v>43345</v>
      </c>
      <c r="M2255" s="4">
        <v>94</v>
      </c>
      <c r="N2255" s="4">
        <v>20</v>
      </c>
      <c r="O2255" s="31">
        <v>0.79166666666666663</v>
      </c>
      <c r="P2255" s="35">
        <v>26.47</v>
      </c>
      <c r="Q2255" s="36">
        <f t="shared" si="427"/>
        <v>16</v>
      </c>
      <c r="R2255" s="4">
        <f t="shared" si="428"/>
        <v>0</v>
      </c>
      <c r="S2255" s="31">
        <f t="shared" si="422"/>
        <v>0.22535879629629629</v>
      </c>
      <c r="T2255" s="31">
        <f t="shared" si="423"/>
        <v>0.76428240740740738</v>
      </c>
      <c r="U2255" s="4">
        <f t="shared" si="429"/>
        <v>0</v>
      </c>
      <c r="V2255" s="4" t="str">
        <f t="shared" si="430"/>
        <v/>
      </c>
      <c r="W2255" s="18" t="str">
        <f>IF(V2255="","",VLOOKUP(L2255,日射量と図３!$A$4:$C$368,3,TRUE)*238.85/100)</f>
        <v/>
      </c>
      <c r="X2255" s="4" t="str">
        <f t="shared" si="431"/>
        <v/>
      </c>
      <c r="Y2255" s="4" t="str">
        <f t="shared" si="424"/>
        <v/>
      </c>
      <c r="Z2255" s="4" t="str">
        <f t="shared" si="425"/>
        <v/>
      </c>
      <c r="AA2255" s="4" t="str">
        <f>IF($V2255="","",IF(Y2255&lt;36,0,IF(AND(36&lt;=Y2255,Y2255&lt;71),VLOOKUP($W2255,日射量と図３!$E$6:$F$34,2,TRUE),IF(AND(71&lt;=Y2255,Y2255&lt;107),VLOOKUP($W2255,日射量と図３!$E$6:$G$34,3,TRUE),IF(AND(107&lt;=Y2255,Y2255&lt;143),VLOOKUP($W2255,日射量と図３!$E$6:$H$34,4,TRUE),VLOOKUP($W2255,日射量と図３!$E$6:$I$34,5,TRUE))))))</f>
        <v/>
      </c>
      <c r="AB2255" s="4" t="str">
        <f>IF($V2255="","",IF(Z2255&lt;36,0,IF(AND(36&lt;=Z2255,Z2255&lt;71),VLOOKUP($W2255,日射量と図３!$E$6:$F$34,2,TRUE),IF(AND(71&lt;=Z2255,Z2255&lt;107),VLOOKUP($W2255,日射量と図３!$E$6:$G$34,3,TRUE),IF(AND(107&lt;=Z2255,Z2255&lt;143),VLOOKUP($W2255,日射量と図３!$E$6:$H$34,4,TRUE),VLOOKUP($W2255,日射量と図３!$E$6:$I$34,5,TRUE))))))</f>
        <v/>
      </c>
      <c r="AC2255" s="382" t="str">
        <f t="shared" ref="AC2255:AC2318" si="432">IF(V2255="","",IF((($AH$18*$AH$30*V2255*3600/1000000)/1000-AA2255*$AG$18*10*0.0000041868)&lt;=0,0,AA2255*$AG$18*10*0.0000041868))</f>
        <v/>
      </c>
      <c r="AD2255" s="382" t="str">
        <f t="shared" ref="AD2255:AD2318" si="433">IF(V2255="","",IF((($AH$19*$AH$30*V2255*3600/1000000)/1000-AB2255*$AG$19*10*0.0000041868)&lt;=0,0,AB2255*$AG$19*10*0.0000041868))</f>
        <v/>
      </c>
    </row>
    <row r="2256" spans="11:30" ht="13.5" customHeight="1">
      <c r="K2256" s="4">
        <f t="shared" si="426"/>
        <v>9</v>
      </c>
      <c r="L2256" s="34">
        <v>43345</v>
      </c>
      <c r="M2256" s="4">
        <v>94</v>
      </c>
      <c r="N2256" s="4">
        <v>21</v>
      </c>
      <c r="O2256" s="31">
        <v>0.83333333333333337</v>
      </c>
      <c r="P2256" s="35">
        <v>26.259999999999998</v>
      </c>
      <c r="Q2256" s="36">
        <f t="shared" si="427"/>
        <v>16</v>
      </c>
      <c r="R2256" s="4">
        <f t="shared" si="428"/>
        <v>0</v>
      </c>
      <c r="S2256" s="31">
        <f t="shared" si="422"/>
        <v>0.22535879629629629</v>
      </c>
      <c r="T2256" s="31">
        <f t="shared" si="423"/>
        <v>0.76428240740740738</v>
      </c>
      <c r="U2256" s="4">
        <f t="shared" si="429"/>
        <v>0</v>
      </c>
      <c r="V2256" s="4" t="str">
        <f t="shared" si="430"/>
        <v/>
      </c>
      <c r="W2256" s="18" t="str">
        <f>IF(V2256="","",VLOOKUP(L2256,日射量と図３!$A$4:$C$368,3,TRUE)*238.85/100)</f>
        <v/>
      </c>
      <c r="X2256" s="4" t="str">
        <f t="shared" si="431"/>
        <v/>
      </c>
      <c r="Y2256" s="4" t="str">
        <f t="shared" si="424"/>
        <v/>
      </c>
      <c r="Z2256" s="4" t="str">
        <f t="shared" si="425"/>
        <v/>
      </c>
      <c r="AA2256" s="4" t="str">
        <f>IF($V2256="","",IF(Y2256&lt;36,0,IF(AND(36&lt;=Y2256,Y2256&lt;71),VLOOKUP($W2256,日射量と図３!$E$6:$F$34,2,TRUE),IF(AND(71&lt;=Y2256,Y2256&lt;107),VLOOKUP($W2256,日射量と図３!$E$6:$G$34,3,TRUE),IF(AND(107&lt;=Y2256,Y2256&lt;143),VLOOKUP($W2256,日射量と図３!$E$6:$H$34,4,TRUE),VLOOKUP($W2256,日射量と図３!$E$6:$I$34,5,TRUE))))))</f>
        <v/>
      </c>
      <c r="AB2256" s="4" t="str">
        <f>IF($V2256="","",IF(Z2256&lt;36,0,IF(AND(36&lt;=Z2256,Z2256&lt;71),VLOOKUP($W2256,日射量と図３!$E$6:$F$34,2,TRUE),IF(AND(71&lt;=Z2256,Z2256&lt;107),VLOOKUP($W2256,日射量と図３!$E$6:$G$34,3,TRUE),IF(AND(107&lt;=Z2256,Z2256&lt;143),VLOOKUP($W2256,日射量と図３!$E$6:$H$34,4,TRUE),VLOOKUP($W2256,日射量と図３!$E$6:$I$34,5,TRUE))))))</f>
        <v/>
      </c>
      <c r="AC2256" s="382" t="str">
        <f t="shared" si="432"/>
        <v/>
      </c>
      <c r="AD2256" s="382" t="str">
        <f t="shared" si="433"/>
        <v/>
      </c>
    </row>
    <row r="2257" spans="11:30" ht="13.5" customHeight="1">
      <c r="K2257" s="4">
        <f t="shared" si="426"/>
        <v>9</v>
      </c>
      <c r="L2257" s="34">
        <v>43345</v>
      </c>
      <c r="M2257" s="4">
        <v>94</v>
      </c>
      <c r="N2257" s="4">
        <v>22</v>
      </c>
      <c r="O2257" s="31">
        <v>0.875</v>
      </c>
      <c r="P2257" s="35">
        <v>25.97</v>
      </c>
      <c r="Q2257" s="36">
        <f t="shared" si="427"/>
        <v>16</v>
      </c>
      <c r="R2257" s="4">
        <f t="shared" si="428"/>
        <v>0</v>
      </c>
      <c r="S2257" s="31">
        <f t="shared" si="422"/>
        <v>0.22535879629629629</v>
      </c>
      <c r="T2257" s="31">
        <f t="shared" si="423"/>
        <v>0.76428240740740738</v>
      </c>
      <c r="U2257" s="4">
        <f t="shared" si="429"/>
        <v>0</v>
      </c>
      <c r="V2257" s="4" t="str">
        <f t="shared" si="430"/>
        <v/>
      </c>
      <c r="W2257" s="18" t="str">
        <f>IF(V2257="","",VLOOKUP(L2257,日射量と図３!$A$4:$C$368,3,TRUE)*238.85/100)</f>
        <v/>
      </c>
      <c r="X2257" s="4" t="str">
        <f t="shared" si="431"/>
        <v/>
      </c>
      <c r="Y2257" s="4" t="str">
        <f t="shared" si="424"/>
        <v/>
      </c>
      <c r="Z2257" s="4" t="str">
        <f t="shared" si="425"/>
        <v/>
      </c>
      <c r="AA2257" s="4" t="str">
        <f>IF($V2257="","",IF(Y2257&lt;36,0,IF(AND(36&lt;=Y2257,Y2257&lt;71),VLOOKUP($W2257,日射量と図３!$E$6:$F$34,2,TRUE),IF(AND(71&lt;=Y2257,Y2257&lt;107),VLOOKUP($W2257,日射量と図３!$E$6:$G$34,3,TRUE),IF(AND(107&lt;=Y2257,Y2257&lt;143),VLOOKUP($W2257,日射量と図３!$E$6:$H$34,4,TRUE),VLOOKUP($W2257,日射量と図３!$E$6:$I$34,5,TRUE))))))</f>
        <v/>
      </c>
      <c r="AB2257" s="4" t="str">
        <f>IF($V2257="","",IF(Z2257&lt;36,0,IF(AND(36&lt;=Z2257,Z2257&lt;71),VLOOKUP($W2257,日射量と図３!$E$6:$F$34,2,TRUE),IF(AND(71&lt;=Z2257,Z2257&lt;107),VLOOKUP($W2257,日射量と図３!$E$6:$G$34,3,TRUE),IF(AND(107&lt;=Z2257,Z2257&lt;143),VLOOKUP($W2257,日射量と図３!$E$6:$H$34,4,TRUE),VLOOKUP($W2257,日射量と図３!$E$6:$I$34,5,TRUE))))))</f>
        <v/>
      </c>
      <c r="AC2257" s="382" t="str">
        <f t="shared" si="432"/>
        <v/>
      </c>
      <c r="AD2257" s="382" t="str">
        <f t="shared" si="433"/>
        <v/>
      </c>
    </row>
    <row r="2258" spans="11:30" ht="13.5" customHeight="1">
      <c r="K2258" s="4">
        <f t="shared" si="426"/>
        <v>9</v>
      </c>
      <c r="L2258" s="34">
        <v>43345</v>
      </c>
      <c r="M2258" s="4">
        <v>94</v>
      </c>
      <c r="N2258" s="4">
        <v>23</v>
      </c>
      <c r="O2258" s="31">
        <v>0.91666666666666663</v>
      </c>
      <c r="P2258" s="35">
        <v>25.8</v>
      </c>
      <c r="Q2258" s="36">
        <f t="shared" si="427"/>
        <v>13</v>
      </c>
      <c r="R2258" s="4">
        <f t="shared" si="428"/>
        <v>0</v>
      </c>
      <c r="S2258" s="31">
        <f t="shared" si="422"/>
        <v>0.22535879629629629</v>
      </c>
      <c r="T2258" s="31">
        <f t="shared" si="423"/>
        <v>0.76428240740740738</v>
      </c>
      <c r="U2258" s="4">
        <f t="shared" si="429"/>
        <v>0</v>
      </c>
      <c r="V2258" s="4" t="str">
        <f t="shared" si="430"/>
        <v/>
      </c>
      <c r="W2258" s="18" t="str">
        <f>IF(V2258="","",VLOOKUP(L2258,日射量と図３!$A$4:$C$368,3,TRUE)*238.85/100)</f>
        <v/>
      </c>
      <c r="X2258" s="4" t="str">
        <f t="shared" si="431"/>
        <v/>
      </c>
      <c r="Y2258" s="4" t="str">
        <f t="shared" si="424"/>
        <v/>
      </c>
      <c r="Z2258" s="4" t="str">
        <f t="shared" si="425"/>
        <v/>
      </c>
      <c r="AA2258" s="4" t="str">
        <f>IF($V2258="","",IF(Y2258&lt;36,0,IF(AND(36&lt;=Y2258,Y2258&lt;71),VLOOKUP($W2258,日射量と図３!$E$6:$F$34,2,TRUE),IF(AND(71&lt;=Y2258,Y2258&lt;107),VLOOKUP($W2258,日射量と図３!$E$6:$G$34,3,TRUE),IF(AND(107&lt;=Y2258,Y2258&lt;143),VLOOKUP($W2258,日射量と図３!$E$6:$H$34,4,TRUE),VLOOKUP($W2258,日射量と図３!$E$6:$I$34,5,TRUE))))))</f>
        <v/>
      </c>
      <c r="AB2258" s="4" t="str">
        <f>IF($V2258="","",IF(Z2258&lt;36,0,IF(AND(36&lt;=Z2258,Z2258&lt;71),VLOOKUP($W2258,日射量と図３!$E$6:$F$34,2,TRUE),IF(AND(71&lt;=Z2258,Z2258&lt;107),VLOOKUP($W2258,日射量と図３!$E$6:$G$34,3,TRUE),IF(AND(107&lt;=Z2258,Z2258&lt;143),VLOOKUP($W2258,日射量と図３!$E$6:$H$34,4,TRUE),VLOOKUP($W2258,日射量と図３!$E$6:$I$34,5,TRUE))))))</f>
        <v/>
      </c>
      <c r="AC2258" s="382" t="str">
        <f t="shared" si="432"/>
        <v/>
      </c>
      <c r="AD2258" s="382" t="str">
        <f t="shared" si="433"/>
        <v/>
      </c>
    </row>
    <row r="2259" spans="11:30" ht="13.5" customHeight="1">
      <c r="K2259" s="4">
        <f t="shared" si="426"/>
        <v>9</v>
      </c>
      <c r="L2259" s="34">
        <v>43345</v>
      </c>
      <c r="M2259" s="4">
        <v>94</v>
      </c>
      <c r="N2259" s="4">
        <v>24</v>
      </c>
      <c r="O2259" s="31">
        <v>0.95833333333333337</v>
      </c>
      <c r="P2259" s="35">
        <v>25.190000000000005</v>
      </c>
      <c r="Q2259" s="36">
        <f t="shared" si="427"/>
        <v>13</v>
      </c>
      <c r="R2259" s="4">
        <f t="shared" si="428"/>
        <v>0</v>
      </c>
      <c r="S2259" s="31">
        <f t="shared" si="422"/>
        <v>0.22535879629629629</v>
      </c>
      <c r="T2259" s="31">
        <f t="shared" si="423"/>
        <v>0.76428240740740738</v>
      </c>
      <c r="U2259" s="4">
        <f t="shared" si="429"/>
        <v>0</v>
      </c>
      <c r="V2259" s="4" t="str">
        <f t="shared" si="430"/>
        <v/>
      </c>
      <c r="W2259" s="18" t="str">
        <f>IF(V2259="","",VLOOKUP(L2259,日射量と図３!$A$4:$C$368,3,TRUE)*238.85/100)</f>
        <v/>
      </c>
      <c r="X2259" s="4" t="str">
        <f t="shared" si="431"/>
        <v/>
      </c>
      <c r="Y2259" s="4" t="str">
        <f t="shared" si="424"/>
        <v/>
      </c>
      <c r="Z2259" s="4" t="str">
        <f t="shared" si="425"/>
        <v/>
      </c>
      <c r="AA2259" s="4" t="str">
        <f>IF($V2259="","",IF(Y2259&lt;36,0,IF(AND(36&lt;=Y2259,Y2259&lt;71),VLOOKUP($W2259,日射量と図３!$E$6:$F$34,2,TRUE),IF(AND(71&lt;=Y2259,Y2259&lt;107),VLOOKUP($W2259,日射量と図３!$E$6:$G$34,3,TRUE),IF(AND(107&lt;=Y2259,Y2259&lt;143),VLOOKUP($W2259,日射量と図３!$E$6:$H$34,4,TRUE),VLOOKUP($W2259,日射量と図３!$E$6:$I$34,5,TRUE))))))</f>
        <v/>
      </c>
      <c r="AB2259" s="4" t="str">
        <f>IF($V2259="","",IF(Z2259&lt;36,0,IF(AND(36&lt;=Z2259,Z2259&lt;71),VLOOKUP($W2259,日射量と図３!$E$6:$F$34,2,TRUE),IF(AND(71&lt;=Z2259,Z2259&lt;107),VLOOKUP($W2259,日射量と図３!$E$6:$G$34,3,TRUE),IF(AND(107&lt;=Z2259,Z2259&lt;143),VLOOKUP($W2259,日射量と図３!$E$6:$H$34,4,TRUE),VLOOKUP($W2259,日射量と図３!$E$6:$I$34,5,TRUE))))))</f>
        <v/>
      </c>
      <c r="AC2259" s="382" t="str">
        <f t="shared" si="432"/>
        <v/>
      </c>
      <c r="AD2259" s="382" t="str">
        <f t="shared" si="433"/>
        <v/>
      </c>
    </row>
    <row r="2260" spans="11:30" ht="13.5" customHeight="1">
      <c r="K2260" s="4">
        <f t="shared" si="426"/>
        <v>9</v>
      </c>
      <c r="L2260" s="34">
        <v>43346</v>
      </c>
      <c r="M2260" s="4">
        <v>95</v>
      </c>
      <c r="N2260" s="4">
        <v>1</v>
      </c>
      <c r="O2260" s="31">
        <v>0</v>
      </c>
      <c r="P2260" s="35">
        <v>25.169999999999998</v>
      </c>
      <c r="Q2260" s="36">
        <f t="shared" si="427"/>
        <v>13</v>
      </c>
      <c r="R2260" s="4">
        <f t="shared" si="428"/>
        <v>0</v>
      </c>
      <c r="S2260" s="31">
        <f t="shared" si="422"/>
        <v>0.22535879629629629</v>
      </c>
      <c r="T2260" s="31">
        <f t="shared" si="423"/>
        <v>0.76428240740740738</v>
      </c>
      <c r="U2260" s="4">
        <f t="shared" si="429"/>
        <v>0</v>
      </c>
      <c r="V2260" s="4">
        <f t="shared" si="430"/>
        <v>0</v>
      </c>
      <c r="W2260" s="18">
        <f>IF(V2260="","",VLOOKUP(L2260,日射量と図３!$A$4:$C$368,3,TRUE)*238.85/100)</f>
        <v>35.827500000000001</v>
      </c>
      <c r="X2260" s="4">
        <f t="shared" si="431"/>
        <v>13</v>
      </c>
      <c r="Y2260" s="4">
        <f t="shared" si="424"/>
        <v>0</v>
      </c>
      <c r="Z2260" s="4">
        <f t="shared" si="425"/>
        <v>0</v>
      </c>
      <c r="AA2260" s="4">
        <f>IF($V2260="","",IF(Y2260&lt;36,0,IF(AND(36&lt;=Y2260,Y2260&lt;71),VLOOKUP($W2260,日射量と図３!$E$6:$F$34,2,TRUE),IF(AND(71&lt;=Y2260,Y2260&lt;107),VLOOKUP($W2260,日射量と図３!$E$6:$G$34,3,TRUE),IF(AND(107&lt;=Y2260,Y2260&lt;143),VLOOKUP($W2260,日射量と図３!$E$6:$H$34,4,TRUE),VLOOKUP($W2260,日射量と図３!$E$6:$I$34,5,TRUE))))))</f>
        <v>0</v>
      </c>
      <c r="AB2260" s="4">
        <f>IF($V2260="","",IF(Z2260&lt;36,0,IF(AND(36&lt;=Z2260,Z2260&lt;71),VLOOKUP($W2260,日射量と図３!$E$6:$F$34,2,TRUE),IF(AND(71&lt;=Z2260,Z2260&lt;107),VLOOKUP($W2260,日射量と図３!$E$6:$G$34,3,TRUE),IF(AND(107&lt;=Z2260,Z2260&lt;143),VLOOKUP($W2260,日射量と図３!$E$6:$H$34,4,TRUE),VLOOKUP($W2260,日射量と図３!$E$6:$I$34,5,TRUE))))))</f>
        <v>0</v>
      </c>
      <c r="AC2260" s="382">
        <f t="shared" si="432"/>
        <v>0</v>
      </c>
      <c r="AD2260" s="382">
        <f t="shared" si="433"/>
        <v>0</v>
      </c>
    </row>
    <row r="2261" spans="11:30" ht="13.5" customHeight="1">
      <c r="K2261" s="4">
        <f t="shared" si="426"/>
        <v>9</v>
      </c>
      <c r="L2261" s="34">
        <v>43346</v>
      </c>
      <c r="M2261" s="4">
        <v>95</v>
      </c>
      <c r="N2261" s="4">
        <v>2</v>
      </c>
      <c r="O2261" s="31">
        <v>4.1666666666666664E-2</v>
      </c>
      <c r="P2261" s="35">
        <v>24.869999999999997</v>
      </c>
      <c r="Q2261" s="36">
        <f t="shared" si="427"/>
        <v>13</v>
      </c>
      <c r="R2261" s="4">
        <f t="shared" si="428"/>
        <v>0</v>
      </c>
      <c r="S2261" s="31">
        <f t="shared" ref="S2261:S2324" si="434">VLOOKUP(K2261,$AF$38:$AH$49,2,TRUE)</f>
        <v>0.22535879629629629</v>
      </c>
      <c r="T2261" s="31">
        <f t="shared" ref="T2261:T2324" si="435">VLOOKUP(K2261,$AF$38:$AH$49,3,TRUE)</f>
        <v>0.76428240740740738</v>
      </c>
      <c r="U2261" s="4">
        <f t="shared" si="429"/>
        <v>0</v>
      </c>
      <c r="V2261" s="4" t="str">
        <f t="shared" si="430"/>
        <v/>
      </c>
      <c r="W2261" s="18" t="str">
        <f>IF(V2261="","",VLOOKUP(L2261,日射量と図３!$A$4:$C$368,3,TRUE)*238.85/100)</f>
        <v/>
      </c>
      <c r="X2261" s="4" t="str">
        <f t="shared" si="431"/>
        <v/>
      </c>
      <c r="Y2261" s="4" t="str">
        <f t="shared" si="424"/>
        <v/>
      </c>
      <c r="Z2261" s="4" t="str">
        <f t="shared" si="425"/>
        <v/>
      </c>
      <c r="AA2261" s="4" t="str">
        <f>IF($V2261="","",IF(Y2261&lt;36,0,IF(AND(36&lt;=Y2261,Y2261&lt;71),VLOOKUP($W2261,日射量と図３!$E$6:$F$34,2,TRUE),IF(AND(71&lt;=Y2261,Y2261&lt;107),VLOOKUP($W2261,日射量と図３!$E$6:$G$34,3,TRUE),IF(AND(107&lt;=Y2261,Y2261&lt;143),VLOOKUP($W2261,日射量と図３!$E$6:$H$34,4,TRUE),VLOOKUP($W2261,日射量と図３!$E$6:$I$34,5,TRUE))))))</f>
        <v/>
      </c>
      <c r="AB2261" s="4" t="str">
        <f>IF($V2261="","",IF(Z2261&lt;36,0,IF(AND(36&lt;=Z2261,Z2261&lt;71),VLOOKUP($W2261,日射量と図３!$E$6:$F$34,2,TRUE),IF(AND(71&lt;=Z2261,Z2261&lt;107),VLOOKUP($W2261,日射量と図３!$E$6:$G$34,3,TRUE),IF(AND(107&lt;=Z2261,Z2261&lt;143),VLOOKUP($W2261,日射量と図３!$E$6:$H$34,4,TRUE),VLOOKUP($W2261,日射量と図３!$E$6:$I$34,5,TRUE))))))</f>
        <v/>
      </c>
      <c r="AC2261" s="382" t="str">
        <f t="shared" si="432"/>
        <v/>
      </c>
      <c r="AD2261" s="382" t="str">
        <f t="shared" si="433"/>
        <v/>
      </c>
    </row>
    <row r="2262" spans="11:30" ht="13.5" customHeight="1">
      <c r="K2262" s="4">
        <f t="shared" si="426"/>
        <v>9</v>
      </c>
      <c r="L2262" s="34">
        <v>43346</v>
      </c>
      <c r="M2262" s="4">
        <v>95</v>
      </c>
      <c r="N2262" s="4">
        <v>3</v>
      </c>
      <c r="O2262" s="31">
        <v>8.3333333333333329E-2</v>
      </c>
      <c r="P2262" s="35">
        <v>24.689999999999998</v>
      </c>
      <c r="Q2262" s="36">
        <f t="shared" si="427"/>
        <v>13</v>
      </c>
      <c r="R2262" s="4">
        <f t="shared" si="428"/>
        <v>0</v>
      </c>
      <c r="S2262" s="31">
        <f t="shared" si="434"/>
        <v>0.22535879629629629</v>
      </c>
      <c r="T2262" s="31">
        <f t="shared" si="435"/>
        <v>0.76428240740740738</v>
      </c>
      <c r="U2262" s="4">
        <f t="shared" si="429"/>
        <v>0</v>
      </c>
      <c r="V2262" s="4" t="str">
        <f t="shared" si="430"/>
        <v/>
      </c>
      <c r="W2262" s="18" t="str">
        <f>IF(V2262="","",VLOOKUP(L2262,日射量と図３!$A$4:$C$368,3,TRUE)*238.85/100)</f>
        <v/>
      </c>
      <c r="X2262" s="4" t="str">
        <f t="shared" si="431"/>
        <v/>
      </c>
      <c r="Y2262" s="4" t="str">
        <f t="shared" si="424"/>
        <v/>
      </c>
      <c r="Z2262" s="4" t="str">
        <f t="shared" si="425"/>
        <v/>
      </c>
      <c r="AA2262" s="4" t="str">
        <f>IF($V2262="","",IF(Y2262&lt;36,0,IF(AND(36&lt;=Y2262,Y2262&lt;71),VLOOKUP($W2262,日射量と図３!$E$6:$F$34,2,TRUE),IF(AND(71&lt;=Y2262,Y2262&lt;107),VLOOKUP($W2262,日射量と図３!$E$6:$G$34,3,TRUE),IF(AND(107&lt;=Y2262,Y2262&lt;143),VLOOKUP($W2262,日射量と図３!$E$6:$H$34,4,TRUE),VLOOKUP($W2262,日射量と図３!$E$6:$I$34,5,TRUE))))))</f>
        <v/>
      </c>
      <c r="AB2262" s="4" t="str">
        <f>IF($V2262="","",IF(Z2262&lt;36,0,IF(AND(36&lt;=Z2262,Z2262&lt;71),VLOOKUP($W2262,日射量と図３!$E$6:$F$34,2,TRUE),IF(AND(71&lt;=Z2262,Z2262&lt;107),VLOOKUP($W2262,日射量と図３!$E$6:$G$34,3,TRUE),IF(AND(107&lt;=Z2262,Z2262&lt;143),VLOOKUP($W2262,日射量と図３!$E$6:$H$34,4,TRUE),VLOOKUP($W2262,日射量と図３!$E$6:$I$34,5,TRUE))))))</f>
        <v/>
      </c>
      <c r="AC2262" s="382" t="str">
        <f t="shared" si="432"/>
        <v/>
      </c>
      <c r="AD2262" s="382" t="str">
        <f t="shared" si="433"/>
        <v/>
      </c>
    </row>
    <row r="2263" spans="11:30" ht="13.5" customHeight="1">
      <c r="K2263" s="4">
        <f t="shared" si="426"/>
        <v>9</v>
      </c>
      <c r="L2263" s="34">
        <v>43346</v>
      </c>
      <c r="M2263" s="4">
        <v>95</v>
      </c>
      <c r="N2263" s="4">
        <v>4</v>
      </c>
      <c r="O2263" s="31">
        <v>0.125</v>
      </c>
      <c r="P2263" s="35">
        <v>24.45</v>
      </c>
      <c r="Q2263" s="36">
        <f t="shared" si="427"/>
        <v>13</v>
      </c>
      <c r="R2263" s="4">
        <f t="shared" si="428"/>
        <v>0</v>
      </c>
      <c r="S2263" s="31">
        <f t="shared" si="434"/>
        <v>0.22535879629629629</v>
      </c>
      <c r="T2263" s="31">
        <f t="shared" si="435"/>
        <v>0.76428240740740738</v>
      </c>
      <c r="U2263" s="4">
        <f t="shared" si="429"/>
        <v>0</v>
      </c>
      <c r="V2263" s="4" t="str">
        <f t="shared" si="430"/>
        <v/>
      </c>
      <c r="W2263" s="18" t="str">
        <f>IF(V2263="","",VLOOKUP(L2263,日射量と図３!$A$4:$C$368,3,TRUE)*238.85/100)</f>
        <v/>
      </c>
      <c r="X2263" s="4" t="str">
        <f t="shared" si="431"/>
        <v/>
      </c>
      <c r="Y2263" s="4" t="str">
        <f t="shared" si="424"/>
        <v/>
      </c>
      <c r="Z2263" s="4" t="str">
        <f t="shared" si="425"/>
        <v/>
      </c>
      <c r="AA2263" s="4" t="str">
        <f>IF($V2263="","",IF(Y2263&lt;36,0,IF(AND(36&lt;=Y2263,Y2263&lt;71),VLOOKUP($W2263,日射量と図３!$E$6:$F$34,2,TRUE),IF(AND(71&lt;=Y2263,Y2263&lt;107),VLOOKUP($W2263,日射量と図３!$E$6:$G$34,3,TRUE),IF(AND(107&lt;=Y2263,Y2263&lt;143),VLOOKUP($W2263,日射量と図３!$E$6:$H$34,4,TRUE),VLOOKUP($W2263,日射量と図３!$E$6:$I$34,5,TRUE))))))</f>
        <v/>
      </c>
      <c r="AB2263" s="4" t="str">
        <f>IF($V2263="","",IF(Z2263&lt;36,0,IF(AND(36&lt;=Z2263,Z2263&lt;71),VLOOKUP($W2263,日射量と図３!$E$6:$F$34,2,TRUE),IF(AND(71&lt;=Z2263,Z2263&lt;107),VLOOKUP($W2263,日射量と図３!$E$6:$G$34,3,TRUE),IF(AND(107&lt;=Z2263,Z2263&lt;143),VLOOKUP($W2263,日射量と図３!$E$6:$H$34,4,TRUE),VLOOKUP($W2263,日射量と図３!$E$6:$I$34,5,TRUE))))))</f>
        <v/>
      </c>
      <c r="AC2263" s="382" t="str">
        <f t="shared" si="432"/>
        <v/>
      </c>
      <c r="AD2263" s="382" t="str">
        <f t="shared" si="433"/>
        <v/>
      </c>
    </row>
    <row r="2264" spans="11:30" ht="13.5" customHeight="1">
      <c r="K2264" s="4">
        <f t="shared" si="426"/>
        <v>9</v>
      </c>
      <c r="L2264" s="34">
        <v>43346</v>
      </c>
      <c r="M2264" s="4">
        <v>95</v>
      </c>
      <c r="N2264" s="4">
        <v>5</v>
      </c>
      <c r="O2264" s="31">
        <v>0.16666666666666666</v>
      </c>
      <c r="P2264" s="35">
        <v>24.390000000000004</v>
      </c>
      <c r="Q2264" s="36">
        <f t="shared" si="427"/>
        <v>15</v>
      </c>
      <c r="R2264" s="4">
        <f t="shared" si="428"/>
        <v>0</v>
      </c>
      <c r="S2264" s="31">
        <f t="shared" si="434"/>
        <v>0.22535879629629629</v>
      </c>
      <c r="T2264" s="31">
        <f t="shared" si="435"/>
        <v>0.76428240740740738</v>
      </c>
      <c r="U2264" s="4">
        <f t="shared" si="429"/>
        <v>0</v>
      </c>
      <c r="V2264" s="4" t="str">
        <f t="shared" si="430"/>
        <v/>
      </c>
      <c r="W2264" s="18" t="str">
        <f>IF(V2264="","",VLOOKUP(L2264,日射量と図３!$A$4:$C$368,3,TRUE)*238.85/100)</f>
        <v/>
      </c>
      <c r="X2264" s="4" t="str">
        <f t="shared" si="431"/>
        <v/>
      </c>
      <c r="Y2264" s="4" t="str">
        <f t="shared" si="424"/>
        <v/>
      </c>
      <c r="Z2264" s="4" t="str">
        <f t="shared" si="425"/>
        <v/>
      </c>
      <c r="AA2264" s="4" t="str">
        <f>IF($V2264="","",IF(Y2264&lt;36,0,IF(AND(36&lt;=Y2264,Y2264&lt;71),VLOOKUP($W2264,日射量と図３!$E$6:$F$34,2,TRUE),IF(AND(71&lt;=Y2264,Y2264&lt;107),VLOOKUP($W2264,日射量と図３!$E$6:$G$34,3,TRUE),IF(AND(107&lt;=Y2264,Y2264&lt;143),VLOOKUP($W2264,日射量と図３!$E$6:$H$34,4,TRUE),VLOOKUP($W2264,日射量と図３!$E$6:$I$34,5,TRUE))))))</f>
        <v/>
      </c>
      <c r="AB2264" s="4" t="str">
        <f>IF($V2264="","",IF(Z2264&lt;36,0,IF(AND(36&lt;=Z2264,Z2264&lt;71),VLOOKUP($W2264,日射量と図３!$E$6:$F$34,2,TRUE),IF(AND(71&lt;=Z2264,Z2264&lt;107),VLOOKUP($W2264,日射量と図３!$E$6:$G$34,3,TRUE),IF(AND(107&lt;=Z2264,Z2264&lt;143),VLOOKUP($W2264,日射量と図３!$E$6:$H$34,4,TRUE),VLOOKUP($W2264,日射量と図３!$E$6:$I$34,5,TRUE))))))</f>
        <v/>
      </c>
      <c r="AC2264" s="382" t="str">
        <f t="shared" si="432"/>
        <v/>
      </c>
      <c r="AD2264" s="382" t="str">
        <f t="shared" si="433"/>
        <v/>
      </c>
    </row>
    <row r="2265" spans="11:30" ht="13.5" customHeight="1">
      <c r="K2265" s="4">
        <f t="shared" si="426"/>
        <v>9</v>
      </c>
      <c r="L2265" s="34">
        <v>43346</v>
      </c>
      <c r="M2265" s="4">
        <v>95</v>
      </c>
      <c r="N2265" s="4">
        <v>6</v>
      </c>
      <c r="O2265" s="31">
        <v>0.20833333333333334</v>
      </c>
      <c r="P2265" s="35">
        <v>24.259999999999998</v>
      </c>
      <c r="Q2265" s="36">
        <f t="shared" si="427"/>
        <v>15</v>
      </c>
      <c r="R2265" s="4">
        <f t="shared" si="428"/>
        <v>0</v>
      </c>
      <c r="S2265" s="31">
        <f t="shared" si="434"/>
        <v>0.22535879629629629</v>
      </c>
      <c r="T2265" s="31">
        <f t="shared" si="435"/>
        <v>0.76428240740740738</v>
      </c>
      <c r="U2265" s="4">
        <f t="shared" si="429"/>
        <v>0</v>
      </c>
      <c r="V2265" s="4" t="str">
        <f t="shared" si="430"/>
        <v/>
      </c>
      <c r="W2265" s="18" t="str">
        <f>IF(V2265="","",VLOOKUP(L2265,日射量と図３!$A$4:$C$368,3,TRUE)*238.85/100)</f>
        <v/>
      </c>
      <c r="X2265" s="4" t="str">
        <f t="shared" si="431"/>
        <v/>
      </c>
      <c r="Y2265" s="4" t="str">
        <f t="shared" si="424"/>
        <v/>
      </c>
      <c r="Z2265" s="4" t="str">
        <f t="shared" si="425"/>
        <v/>
      </c>
      <c r="AA2265" s="4" t="str">
        <f>IF($V2265="","",IF(Y2265&lt;36,0,IF(AND(36&lt;=Y2265,Y2265&lt;71),VLOOKUP($W2265,日射量と図３!$E$6:$F$34,2,TRUE),IF(AND(71&lt;=Y2265,Y2265&lt;107),VLOOKUP($W2265,日射量と図３!$E$6:$G$34,3,TRUE),IF(AND(107&lt;=Y2265,Y2265&lt;143),VLOOKUP($W2265,日射量と図３!$E$6:$H$34,4,TRUE),VLOOKUP($W2265,日射量と図３!$E$6:$I$34,5,TRUE))))))</f>
        <v/>
      </c>
      <c r="AB2265" s="4" t="str">
        <f>IF($V2265="","",IF(Z2265&lt;36,0,IF(AND(36&lt;=Z2265,Z2265&lt;71),VLOOKUP($W2265,日射量と図３!$E$6:$F$34,2,TRUE),IF(AND(71&lt;=Z2265,Z2265&lt;107),VLOOKUP($W2265,日射量と図３!$E$6:$G$34,3,TRUE),IF(AND(107&lt;=Z2265,Z2265&lt;143),VLOOKUP($W2265,日射量と図３!$E$6:$H$34,4,TRUE),VLOOKUP($W2265,日射量と図３!$E$6:$I$34,5,TRUE))))))</f>
        <v/>
      </c>
      <c r="AC2265" s="382" t="str">
        <f t="shared" si="432"/>
        <v/>
      </c>
      <c r="AD2265" s="382" t="str">
        <f t="shared" si="433"/>
        <v/>
      </c>
    </row>
    <row r="2266" spans="11:30" ht="13.5" customHeight="1">
      <c r="K2266" s="4">
        <f t="shared" si="426"/>
        <v>9</v>
      </c>
      <c r="L2266" s="34">
        <v>43346</v>
      </c>
      <c r="M2266" s="4">
        <v>95</v>
      </c>
      <c r="N2266" s="4">
        <v>7</v>
      </c>
      <c r="O2266" s="31">
        <v>0.25</v>
      </c>
      <c r="P2266" s="35">
        <v>24.310000000000002</v>
      </c>
      <c r="Q2266" s="36">
        <f t="shared" si="427"/>
        <v>15</v>
      </c>
      <c r="R2266" s="4">
        <f t="shared" si="428"/>
        <v>0</v>
      </c>
      <c r="S2266" s="31">
        <f t="shared" si="434"/>
        <v>0.22535879629629629</v>
      </c>
      <c r="T2266" s="31">
        <f t="shared" si="435"/>
        <v>0.76428240740740738</v>
      </c>
      <c r="U2266" s="4">
        <f t="shared" si="429"/>
        <v>0</v>
      </c>
      <c r="V2266" s="4" t="str">
        <f t="shared" si="430"/>
        <v/>
      </c>
      <c r="W2266" s="18" t="str">
        <f>IF(V2266="","",VLOOKUP(L2266,日射量と図３!$A$4:$C$368,3,TRUE)*238.85/100)</f>
        <v/>
      </c>
      <c r="X2266" s="4" t="str">
        <f t="shared" si="431"/>
        <v/>
      </c>
      <c r="Y2266" s="4" t="str">
        <f t="shared" si="424"/>
        <v/>
      </c>
      <c r="Z2266" s="4" t="str">
        <f t="shared" si="425"/>
        <v/>
      </c>
      <c r="AA2266" s="4" t="str">
        <f>IF($V2266="","",IF(Y2266&lt;36,0,IF(AND(36&lt;=Y2266,Y2266&lt;71),VLOOKUP($W2266,日射量と図３!$E$6:$F$34,2,TRUE),IF(AND(71&lt;=Y2266,Y2266&lt;107),VLOOKUP($W2266,日射量と図３!$E$6:$G$34,3,TRUE),IF(AND(107&lt;=Y2266,Y2266&lt;143),VLOOKUP($W2266,日射量と図３!$E$6:$H$34,4,TRUE),VLOOKUP($W2266,日射量と図３!$E$6:$I$34,5,TRUE))))))</f>
        <v/>
      </c>
      <c r="AB2266" s="4" t="str">
        <f>IF($V2266="","",IF(Z2266&lt;36,0,IF(AND(36&lt;=Z2266,Z2266&lt;71),VLOOKUP($W2266,日射量と図３!$E$6:$F$34,2,TRUE),IF(AND(71&lt;=Z2266,Z2266&lt;107),VLOOKUP($W2266,日射量と図３!$E$6:$G$34,3,TRUE),IF(AND(107&lt;=Z2266,Z2266&lt;143),VLOOKUP($W2266,日射量と図３!$E$6:$H$34,4,TRUE),VLOOKUP($W2266,日射量と図３!$E$6:$I$34,5,TRUE))))))</f>
        <v/>
      </c>
      <c r="AC2266" s="382" t="str">
        <f t="shared" si="432"/>
        <v/>
      </c>
      <c r="AD2266" s="382" t="str">
        <f t="shared" si="433"/>
        <v/>
      </c>
    </row>
    <row r="2267" spans="11:30" ht="13.5" customHeight="1">
      <c r="K2267" s="4">
        <f t="shared" si="426"/>
        <v>9</v>
      </c>
      <c r="L2267" s="34">
        <v>43346</v>
      </c>
      <c r="M2267" s="4">
        <v>95</v>
      </c>
      <c r="N2267" s="4">
        <v>8</v>
      </c>
      <c r="O2267" s="31">
        <v>0.29166666666666669</v>
      </c>
      <c r="P2267" s="35">
        <v>24.85</v>
      </c>
      <c r="Q2267" s="36">
        <f t="shared" si="427"/>
        <v>12</v>
      </c>
      <c r="R2267" s="4">
        <f t="shared" si="428"/>
        <v>0</v>
      </c>
      <c r="S2267" s="31">
        <f t="shared" si="434"/>
        <v>0.22535879629629629</v>
      </c>
      <c r="T2267" s="31">
        <f t="shared" si="435"/>
        <v>0.76428240740740738</v>
      </c>
      <c r="U2267" s="4">
        <f t="shared" si="429"/>
        <v>0</v>
      </c>
      <c r="V2267" s="4" t="str">
        <f t="shared" si="430"/>
        <v/>
      </c>
      <c r="W2267" s="18" t="str">
        <f>IF(V2267="","",VLOOKUP(L2267,日射量と図３!$A$4:$C$368,3,TRUE)*238.85/100)</f>
        <v/>
      </c>
      <c r="X2267" s="4" t="str">
        <f t="shared" si="431"/>
        <v/>
      </c>
      <c r="Y2267" s="4" t="str">
        <f t="shared" si="424"/>
        <v/>
      </c>
      <c r="Z2267" s="4" t="str">
        <f t="shared" si="425"/>
        <v/>
      </c>
      <c r="AA2267" s="4" t="str">
        <f>IF($V2267="","",IF(Y2267&lt;36,0,IF(AND(36&lt;=Y2267,Y2267&lt;71),VLOOKUP($W2267,日射量と図３!$E$6:$F$34,2,TRUE),IF(AND(71&lt;=Y2267,Y2267&lt;107),VLOOKUP($W2267,日射量と図３!$E$6:$G$34,3,TRUE),IF(AND(107&lt;=Y2267,Y2267&lt;143),VLOOKUP($W2267,日射量と図３!$E$6:$H$34,4,TRUE),VLOOKUP($W2267,日射量と図３!$E$6:$I$34,5,TRUE))))))</f>
        <v/>
      </c>
      <c r="AB2267" s="4" t="str">
        <f>IF($V2267="","",IF(Z2267&lt;36,0,IF(AND(36&lt;=Z2267,Z2267&lt;71),VLOOKUP($W2267,日射量と図３!$E$6:$F$34,2,TRUE),IF(AND(71&lt;=Z2267,Z2267&lt;107),VLOOKUP($W2267,日射量と図３!$E$6:$G$34,3,TRUE),IF(AND(107&lt;=Z2267,Z2267&lt;143),VLOOKUP($W2267,日射量と図３!$E$6:$H$34,4,TRUE),VLOOKUP($W2267,日射量と図３!$E$6:$I$34,5,TRUE))))))</f>
        <v/>
      </c>
      <c r="AC2267" s="382" t="str">
        <f t="shared" si="432"/>
        <v/>
      </c>
      <c r="AD2267" s="382" t="str">
        <f t="shared" si="433"/>
        <v/>
      </c>
    </row>
    <row r="2268" spans="11:30" ht="13.5" customHeight="1">
      <c r="K2268" s="4">
        <f t="shared" si="426"/>
        <v>9</v>
      </c>
      <c r="L2268" s="34">
        <v>43346</v>
      </c>
      <c r="M2268" s="4">
        <v>95</v>
      </c>
      <c r="N2268" s="4">
        <v>9</v>
      </c>
      <c r="O2268" s="31">
        <v>0.33333333333333331</v>
      </c>
      <c r="P2268" s="35">
        <v>25.839999999999996</v>
      </c>
      <c r="Q2268" s="36">
        <f t="shared" si="427"/>
        <v>12</v>
      </c>
      <c r="R2268" s="4">
        <f t="shared" si="428"/>
        <v>0</v>
      </c>
      <c r="S2268" s="31">
        <f t="shared" si="434"/>
        <v>0.22535879629629629</v>
      </c>
      <c r="T2268" s="31">
        <f t="shared" si="435"/>
        <v>0.76428240740740738</v>
      </c>
      <c r="U2268" s="4">
        <f t="shared" si="429"/>
        <v>0</v>
      </c>
      <c r="V2268" s="4" t="str">
        <f t="shared" si="430"/>
        <v/>
      </c>
      <c r="W2268" s="18" t="str">
        <f>IF(V2268="","",VLOOKUP(L2268,日射量と図３!$A$4:$C$368,3,TRUE)*238.85/100)</f>
        <v/>
      </c>
      <c r="X2268" s="4" t="str">
        <f t="shared" si="431"/>
        <v/>
      </c>
      <c r="Y2268" s="4" t="str">
        <f t="shared" si="424"/>
        <v/>
      </c>
      <c r="Z2268" s="4" t="str">
        <f t="shared" si="425"/>
        <v/>
      </c>
      <c r="AA2268" s="4" t="str">
        <f>IF($V2268="","",IF(Y2268&lt;36,0,IF(AND(36&lt;=Y2268,Y2268&lt;71),VLOOKUP($W2268,日射量と図３!$E$6:$F$34,2,TRUE),IF(AND(71&lt;=Y2268,Y2268&lt;107),VLOOKUP($W2268,日射量と図３!$E$6:$G$34,3,TRUE),IF(AND(107&lt;=Y2268,Y2268&lt;143),VLOOKUP($W2268,日射量と図３!$E$6:$H$34,4,TRUE),VLOOKUP($W2268,日射量と図３!$E$6:$I$34,5,TRUE))))))</f>
        <v/>
      </c>
      <c r="AB2268" s="4" t="str">
        <f>IF($V2268="","",IF(Z2268&lt;36,0,IF(AND(36&lt;=Z2268,Z2268&lt;71),VLOOKUP($W2268,日射量と図３!$E$6:$F$34,2,TRUE),IF(AND(71&lt;=Z2268,Z2268&lt;107),VLOOKUP($W2268,日射量と図３!$E$6:$G$34,3,TRUE),IF(AND(107&lt;=Z2268,Z2268&lt;143),VLOOKUP($W2268,日射量と図３!$E$6:$H$34,4,TRUE),VLOOKUP($W2268,日射量と図３!$E$6:$I$34,5,TRUE))))))</f>
        <v/>
      </c>
      <c r="AC2268" s="382" t="str">
        <f t="shared" si="432"/>
        <v/>
      </c>
      <c r="AD2268" s="382" t="str">
        <f t="shared" si="433"/>
        <v/>
      </c>
    </row>
    <row r="2269" spans="11:30" ht="13.5" customHeight="1">
      <c r="K2269" s="4">
        <f t="shared" si="426"/>
        <v>9</v>
      </c>
      <c r="L2269" s="34">
        <v>43346</v>
      </c>
      <c r="M2269" s="4">
        <v>95</v>
      </c>
      <c r="N2269" s="4">
        <v>10</v>
      </c>
      <c r="O2269" s="31">
        <v>0.375</v>
      </c>
      <c r="P2269" s="35">
        <v>26.759999999999998</v>
      </c>
      <c r="Q2269" s="36">
        <f t="shared" si="427"/>
        <v>12</v>
      </c>
      <c r="R2269" s="4">
        <f t="shared" si="428"/>
        <v>0</v>
      </c>
      <c r="S2269" s="31">
        <f t="shared" si="434"/>
        <v>0.22535879629629629</v>
      </c>
      <c r="T2269" s="31">
        <f t="shared" si="435"/>
        <v>0.76428240740740738</v>
      </c>
      <c r="U2269" s="4">
        <f t="shared" si="429"/>
        <v>0</v>
      </c>
      <c r="V2269" s="4" t="str">
        <f t="shared" si="430"/>
        <v/>
      </c>
      <c r="W2269" s="18" t="str">
        <f>IF(V2269="","",VLOOKUP(L2269,日射量と図３!$A$4:$C$368,3,TRUE)*238.85/100)</f>
        <v/>
      </c>
      <c r="X2269" s="4" t="str">
        <f t="shared" si="431"/>
        <v/>
      </c>
      <c r="Y2269" s="4" t="str">
        <f t="shared" si="424"/>
        <v/>
      </c>
      <c r="Z2269" s="4" t="str">
        <f t="shared" si="425"/>
        <v/>
      </c>
      <c r="AA2269" s="4" t="str">
        <f>IF($V2269="","",IF(Y2269&lt;36,0,IF(AND(36&lt;=Y2269,Y2269&lt;71),VLOOKUP($W2269,日射量と図３!$E$6:$F$34,2,TRUE),IF(AND(71&lt;=Y2269,Y2269&lt;107),VLOOKUP($W2269,日射量と図３!$E$6:$G$34,3,TRUE),IF(AND(107&lt;=Y2269,Y2269&lt;143),VLOOKUP($W2269,日射量と図３!$E$6:$H$34,4,TRUE),VLOOKUP($W2269,日射量と図３!$E$6:$I$34,5,TRUE))))))</f>
        <v/>
      </c>
      <c r="AB2269" s="4" t="str">
        <f>IF($V2269="","",IF(Z2269&lt;36,0,IF(AND(36&lt;=Z2269,Z2269&lt;71),VLOOKUP($W2269,日射量と図３!$E$6:$F$34,2,TRUE),IF(AND(71&lt;=Z2269,Z2269&lt;107),VLOOKUP($W2269,日射量と図３!$E$6:$G$34,3,TRUE),IF(AND(107&lt;=Z2269,Z2269&lt;143),VLOOKUP($W2269,日射量と図３!$E$6:$H$34,4,TRUE),VLOOKUP($W2269,日射量と図３!$E$6:$I$34,5,TRUE))))))</f>
        <v/>
      </c>
      <c r="AC2269" s="382" t="str">
        <f t="shared" si="432"/>
        <v/>
      </c>
      <c r="AD2269" s="382" t="str">
        <f t="shared" si="433"/>
        <v/>
      </c>
    </row>
    <row r="2270" spans="11:30" ht="13.5" customHeight="1">
      <c r="K2270" s="4">
        <f t="shared" si="426"/>
        <v>9</v>
      </c>
      <c r="L2270" s="34">
        <v>43346</v>
      </c>
      <c r="M2270" s="4">
        <v>95</v>
      </c>
      <c r="N2270" s="4">
        <v>11</v>
      </c>
      <c r="O2270" s="31">
        <v>0.41666666666666669</v>
      </c>
      <c r="P2270" s="35">
        <v>28.130000000000003</v>
      </c>
      <c r="Q2270" s="36">
        <f t="shared" si="427"/>
        <v>12</v>
      </c>
      <c r="R2270" s="4">
        <f t="shared" si="428"/>
        <v>0</v>
      </c>
      <c r="S2270" s="31">
        <f t="shared" si="434"/>
        <v>0.22535879629629629</v>
      </c>
      <c r="T2270" s="31">
        <f t="shared" si="435"/>
        <v>0.76428240740740738</v>
      </c>
      <c r="U2270" s="4">
        <f t="shared" si="429"/>
        <v>0</v>
      </c>
      <c r="V2270" s="4" t="str">
        <f t="shared" si="430"/>
        <v/>
      </c>
      <c r="W2270" s="18" t="str">
        <f>IF(V2270="","",VLOOKUP(L2270,日射量と図３!$A$4:$C$368,3,TRUE)*238.85/100)</f>
        <v/>
      </c>
      <c r="X2270" s="4" t="str">
        <f t="shared" si="431"/>
        <v/>
      </c>
      <c r="Y2270" s="4" t="str">
        <f t="shared" si="424"/>
        <v/>
      </c>
      <c r="Z2270" s="4" t="str">
        <f t="shared" si="425"/>
        <v/>
      </c>
      <c r="AA2270" s="4" t="str">
        <f>IF($V2270="","",IF(Y2270&lt;36,0,IF(AND(36&lt;=Y2270,Y2270&lt;71),VLOOKUP($W2270,日射量と図３!$E$6:$F$34,2,TRUE),IF(AND(71&lt;=Y2270,Y2270&lt;107),VLOOKUP($W2270,日射量と図３!$E$6:$G$34,3,TRUE),IF(AND(107&lt;=Y2270,Y2270&lt;143),VLOOKUP($W2270,日射量と図３!$E$6:$H$34,4,TRUE),VLOOKUP($W2270,日射量と図３!$E$6:$I$34,5,TRUE))))))</f>
        <v/>
      </c>
      <c r="AB2270" s="4" t="str">
        <f>IF($V2270="","",IF(Z2270&lt;36,0,IF(AND(36&lt;=Z2270,Z2270&lt;71),VLOOKUP($W2270,日射量と図３!$E$6:$F$34,2,TRUE),IF(AND(71&lt;=Z2270,Z2270&lt;107),VLOOKUP($W2270,日射量と図３!$E$6:$G$34,3,TRUE),IF(AND(107&lt;=Z2270,Z2270&lt;143),VLOOKUP($W2270,日射量と図３!$E$6:$H$34,4,TRUE),VLOOKUP($W2270,日射量と図３!$E$6:$I$34,5,TRUE))))))</f>
        <v/>
      </c>
      <c r="AC2270" s="382" t="str">
        <f t="shared" si="432"/>
        <v/>
      </c>
      <c r="AD2270" s="382" t="str">
        <f t="shared" si="433"/>
        <v/>
      </c>
    </row>
    <row r="2271" spans="11:30" ht="13.5" customHeight="1">
      <c r="K2271" s="4">
        <f t="shared" si="426"/>
        <v>9</v>
      </c>
      <c r="L2271" s="34">
        <v>43346</v>
      </c>
      <c r="M2271" s="4">
        <v>95</v>
      </c>
      <c r="N2271" s="4">
        <v>12</v>
      </c>
      <c r="O2271" s="31">
        <v>0.45833333333333331</v>
      </c>
      <c r="P2271" s="35">
        <v>29.330000000000002</v>
      </c>
      <c r="Q2271" s="36">
        <f t="shared" si="427"/>
        <v>12</v>
      </c>
      <c r="R2271" s="4">
        <f t="shared" si="428"/>
        <v>0</v>
      </c>
      <c r="S2271" s="31">
        <f t="shared" si="434"/>
        <v>0.22535879629629629</v>
      </c>
      <c r="T2271" s="31">
        <f t="shared" si="435"/>
        <v>0.76428240740740738</v>
      </c>
      <c r="U2271" s="4">
        <f t="shared" si="429"/>
        <v>0</v>
      </c>
      <c r="V2271" s="4" t="str">
        <f t="shared" si="430"/>
        <v/>
      </c>
      <c r="W2271" s="18" t="str">
        <f>IF(V2271="","",VLOOKUP(L2271,日射量と図３!$A$4:$C$368,3,TRUE)*238.85/100)</f>
        <v/>
      </c>
      <c r="X2271" s="4" t="str">
        <f t="shared" si="431"/>
        <v/>
      </c>
      <c r="Y2271" s="4" t="str">
        <f t="shared" ref="Y2271:Y2334" si="436">IF(V2271="","",$AH$30*V2271/(($AG$18/$AH$18)*X2271))</f>
        <v/>
      </c>
      <c r="Z2271" s="4" t="str">
        <f t="shared" ref="Z2271:Z2334" si="437">IF(V2271="","",$AH$30*V2271/(($AG$19/$AH$19)*X2271))</f>
        <v/>
      </c>
      <c r="AA2271" s="4" t="str">
        <f>IF($V2271="","",IF(Y2271&lt;36,0,IF(AND(36&lt;=Y2271,Y2271&lt;71),VLOOKUP($W2271,日射量と図３!$E$6:$F$34,2,TRUE),IF(AND(71&lt;=Y2271,Y2271&lt;107),VLOOKUP($W2271,日射量と図３!$E$6:$G$34,3,TRUE),IF(AND(107&lt;=Y2271,Y2271&lt;143),VLOOKUP($W2271,日射量と図３!$E$6:$H$34,4,TRUE),VLOOKUP($W2271,日射量と図３!$E$6:$I$34,5,TRUE))))))</f>
        <v/>
      </c>
      <c r="AB2271" s="4" t="str">
        <f>IF($V2271="","",IF(Z2271&lt;36,0,IF(AND(36&lt;=Z2271,Z2271&lt;71),VLOOKUP($W2271,日射量と図３!$E$6:$F$34,2,TRUE),IF(AND(71&lt;=Z2271,Z2271&lt;107),VLOOKUP($W2271,日射量と図３!$E$6:$G$34,3,TRUE),IF(AND(107&lt;=Z2271,Z2271&lt;143),VLOOKUP($W2271,日射量と図３!$E$6:$H$34,4,TRUE),VLOOKUP($W2271,日射量と図３!$E$6:$I$34,5,TRUE))))))</f>
        <v/>
      </c>
      <c r="AC2271" s="382" t="str">
        <f t="shared" si="432"/>
        <v/>
      </c>
      <c r="AD2271" s="382" t="str">
        <f t="shared" si="433"/>
        <v/>
      </c>
    </row>
    <row r="2272" spans="11:30" ht="13.5" customHeight="1">
      <c r="K2272" s="4">
        <f t="shared" si="426"/>
        <v>9</v>
      </c>
      <c r="L2272" s="34">
        <v>43346</v>
      </c>
      <c r="M2272" s="4">
        <v>95</v>
      </c>
      <c r="N2272" s="4">
        <v>13</v>
      </c>
      <c r="O2272" s="31">
        <v>0.5</v>
      </c>
      <c r="P2272" s="35">
        <v>29.5</v>
      </c>
      <c r="Q2272" s="36">
        <f t="shared" si="427"/>
        <v>12</v>
      </c>
      <c r="R2272" s="4">
        <f t="shared" si="428"/>
        <v>0</v>
      </c>
      <c r="S2272" s="31">
        <f t="shared" si="434"/>
        <v>0.22535879629629629</v>
      </c>
      <c r="T2272" s="31">
        <f t="shared" si="435"/>
        <v>0.76428240740740738</v>
      </c>
      <c r="U2272" s="4">
        <f t="shared" si="429"/>
        <v>0</v>
      </c>
      <c r="V2272" s="4" t="str">
        <f t="shared" si="430"/>
        <v/>
      </c>
      <c r="W2272" s="18" t="str">
        <f>IF(V2272="","",VLOOKUP(L2272,日射量と図３!$A$4:$C$368,3,TRUE)*238.85/100)</f>
        <v/>
      </c>
      <c r="X2272" s="4" t="str">
        <f t="shared" si="431"/>
        <v/>
      </c>
      <c r="Y2272" s="4" t="str">
        <f t="shared" si="436"/>
        <v/>
      </c>
      <c r="Z2272" s="4" t="str">
        <f t="shared" si="437"/>
        <v/>
      </c>
      <c r="AA2272" s="4" t="str">
        <f>IF($V2272="","",IF(Y2272&lt;36,0,IF(AND(36&lt;=Y2272,Y2272&lt;71),VLOOKUP($W2272,日射量と図３!$E$6:$F$34,2,TRUE),IF(AND(71&lt;=Y2272,Y2272&lt;107),VLOOKUP($W2272,日射量と図３!$E$6:$G$34,3,TRUE),IF(AND(107&lt;=Y2272,Y2272&lt;143),VLOOKUP($W2272,日射量と図３!$E$6:$H$34,4,TRUE),VLOOKUP($W2272,日射量と図３!$E$6:$I$34,5,TRUE))))))</f>
        <v/>
      </c>
      <c r="AB2272" s="4" t="str">
        <f>IF($V2272="","",IF(Z2272&lt;36,0,IF(AND(36&lt;=Z2272,Z2272&lt;71),VLOOKUP($W2272,日射量と図３!$E$6:$F$34,2,TRUE),IF(AND(71&lt;=Z2272,Z2272&lt;107),VLOOKUP($W2272,日射量と図３!$E$6:$G$34,3,TRUE),IF(AND(107&lt;=Z2272,Z2272&lt;143),VLOOKUP($W2272,日射量と図３!$E$6:$H$34,4,TRUE),VLOOKUP($W2272,日射量と図３!$E$6:$I$34,5,TRUE))))))</f>
        <v/>
      </c>
      <c r="AC2272" s="382" t="str">
        <f t="shared" si="432"/>
        <v/>
      </c>
      <c r="AD2272" s="382" t="str">
        <f t="shared" si="433"/>
        <v/>
      </c>
    </row>
    <row r="2273" spans="11:30" ht="13.5" customHeight="1">
      <c r="K2273" s="4">
        <f t="shared" si="426"/>
        <v>9</v>
      </c>
      <c r="L2273" s="34">
        <v>43346</v>
      </c>
      <c r="M2273" s="4">
        <v>95</v>
      </c>
      <c r="N2273" s="4">
        <v>14</v>
      </c>
      <c r="O2273" s="31">
        <v>0.54166666666666663</v>
      </c>
      <c r="P2273" s="35">
        <v>30.07</v>
      </c>
      <c r="Q2273" s="36">
        <f t="shared" si="427"/>
        <v>12</v>
      </c>
      <c r="R2273" s="4">
        <f t="shared" si="428"/>
        <v>0</v>
      </c>
      <c r="S2273" s="31">
        <f t="shared" si="434"/>
        <v>0.22535879629629629</v>
      </c>
      <c r="T2273" s="31">
        <f t="shared" si="435"/>
        <v>0.76428240740740738</v>
      </c>
      <c r="U2273" s="4">
        <f t="shared" si="429"/>
        <v>0</v>
      </c>
      <c r="V2273" s="4" t="str">
        <f t="shared" si="430"/>
        <v/>
      </c>
      <c r="W2273" s="18" t="str">
        <f>IF(V2273="","",VLOOKUP(L2273,日射量と図３!$A$4:$C$368,3,TRUE)*238.85/100)</f>
        <v/>
      </c>
      <c r="X2273" s="4" t="str">
        <f t="shared" si="431"/>
        <v/>
      </c>
      <c r="Y2273" s="4" t="str">
        <f t="shared" si="436"/>
        <v/>
      </c>
      <c r="Z2273" s="4" t="str">
        <f t="shared" si="437"/>
        <v/>
      </c>
      <c r="AA2273" s="4" t="str">
        <f>IF($V2273="","",IF(Y2273&lt;36,0,IF(AND(36&lt;=Y2273,Y2273&lt;71),VLOOKUP($W2273,日射量と図３!$E$6:$F$34,2,TRUE),IF(AND(71&lt;=Y2273,Y2273&lt;107),VLOOKUP($W2273,日射量と図３!$E$6:$G$34,3,TRUE),IF(AND(107&lt;=Y2273,Y2273&lt;143),VLOOKUP($W2273,日射量と図３!$E$6:$H$34,4,TRUE),VLOOKUP($W2273,日射量と図３!$E$6:$I$34,5,TRUE))))))</f>
        <v/>
      </c>
      <c r="AB2273" s="4" t="str">
        <f>IF($V2273="","",IF(Z2273&lt;36,0,IF(AND(36&lt;=Z2273,Z2273&lt;71),VLOOKUP($W2273,日射量と図３!$E$6:$F$34,2,TRUE),IF(AND(71&lt;=Z2273,Z2273&lt;107),VLOOKUP($W2273,日射量と図３!$E$6:$G$34,3,TRUE),IF(AND(107&lt;=Z2273,Z2273&lt;143),VLOOKUP($W2273,日射量と図３!$E$6:$H$34,4,TRUE),VLOOKUP($W2273,日射量と図３!$E$6:$I$34,5,TRUE))))))</f>
        <v/>
      </c>
      <c r="AC2273" s="382" t="str">
        <f t="shared" si="432"/>
        <v/>
      </c>
      <c r="AD2273" s="382" t="str">
        <f t="shared" si="433"/>
        <v/>
      </c>
    </row>
    <row r="2274" spans="11:30" ht="13.5" customHeight="1">
      <c r="K2274" s="4">
        <f t="shared" si="426"/>
        <v>9</v>
      </c>
      <c r="L2274" s="34">
        <v>43346</v>
      </c>
      <c r="M2274" s="4">
        <v>95</v>
      </c>
      <c r="N2274" s="4">
        <v>15</v>
      </c>
      <c r="O2274" s="31">
        <v>0.58333333333333337</v>
      </c>
      <c r="P2274" s="35">
        <v>30.05</v>
      </c>
      <c r="Q2274" s="36">
        <f t="shared" si="427"/>
        <v>12</v>
      </c>
      <c r="R2274" s="4">
        <f t="shared" si="428"/>
        <v>0</v>
      </c>
      <c r="S2274" s="31">
        <f t="shared" si="434"/>
        <v>0.22535879629629629</v>
      </c>
      <c r="T2274" s="31">
        <f t="shared" si="435"/>
        <v>0.76428240740740738</v>
      </c>
      <c r="U2274" s="4">
        <f t="shared" si="429"/>
        <v>0</v>
      </c>
      <c r="V2274" s="4" t="str">
        <f t="shared" si="430"/>
        <v/>
      </c>
      <c r="W2274" s="18" t="str">
        <f>IF(V2274="","",VLOOKUP(L2274,日射量と図３!$A$4:$C$368,3,TRUE)*238.85/100)</f>
        <v/>
      </c>
      <c r="X2274" s="4" t="str">
        <f t="shared" si="431"/>
        <v/>
      </c>
      <c r="Y2274" s="4" t="str">
        <f t="shared" si="436"/>
        <v/>
      </c>
      <c r="Z2274" s="4" t="str">
        <f t="shared" si="437"/>
        <v/>
      </c>
      <c r="AA2274" s="4" t="str">
        <f>IF($V2274="","",IF(Y2274&lt;36,0,IF(AND(36&lt;=Y2274,Y2274&lt;71),VLOOKUP($W2274,日射量と図３!$E$6:$F$34,2,TRUE),IF(AND(71&lt;=Y2274,Y2274&lt;107),VLOOKUP($W2274,日射量と図３!$E$6:$G$34,3,TRUE),IF(AND(107&lt;=Y2274,Y2274&lt;143),VLOOKUP($W2274,日射量と図３!$E$6:$H$34,4,TRUE),VLOOKUP($W2274,日射量と図３!$E$6:$I$34,5,TRUE))))))</f>
        <v/>
      </c>
      <c r="AB2274" s="4" t="str">
        <f>IF($V2274="","",IF(Z2274&lt;36,0,IF(AND(36&lt;=Z2274,Z2274&lt;71),VLOOKUP($W2274,日射量と図３!$E$6:$F$34,2,TRUE),IF(AND(71&lt;=Z2274,Z2274&lt;107),VLOOKUP($W2274,日射量と図３!$E$6:$G$34,3,TRUE),IF(AND(107&lt;=Z2274,Z2274&lt;143),VLOOKUP($W2274,日射量と図３!$E$6:$H$34,4,TRUE),VLOOKUP($W2274,日射量と図３!$E$6:$I$34,5,TRUE))))))</f>
        <v/>
      </c>
      <c r="AC2274" s="382" t="str">
        <f t="shared" si="432"/>
        <v/>
      </c>
      <c r="AD2274" s="382" t="str">
        <f t="shared" si="433"/>
        <v/>
      </c>
    </row>
    <row r="2275" spans="11:30" ht="13.5" customHeight="1">
      <c r="K2275" s="4">
        <f t="shared" si="426"/>
        <v>9</v>
      </c>
      <c r="L2275" s="34">
        <v>43346</v>
      </c>
      <c r="M2275" s="4">
        <v>95</v>
      </c>
      <c r="N2275" s="4">
        <v>16</v>
      </c>
      <c r="O2275" s="31">
        <v>0.625</v>
      </c>
      <c r="P2275" s="35">
        <v>29.75</v>
      </c>
      <c r="Q2275" s="36">
        <f t="shared" si="427"/>
        <v>16</v>
      </c>
      <c r="R2275" s="4">
        <f t="shared" si="428"/>
        <v>0</v>
      </c>
      <c r="S2275" s="31">
        <f t="shared" si="434"/>
        <v>0.22535879629629629</v>
      </c>
      <c r="T2275" s="31">
        <f t="shared" si="435"/>
        <v>0.76428240740740738</v>
      </c>
      <c r="U2275" s="4">
        <f t="shared" si="429"/>
        <v>0</v>
      </c>
      <c r="V2275" s="4" t="str">
        <f t="shared" si="430"/>
        <v/>
      </c>
      <c r="W2275" s="18" t="str">
        <f>IF(V2275="","",VLOOKUP(L2275,日射量と図３!$A$4:$C$368,3,TRUE)*238.85/100)</f>
        <v/>
      </c>
      <c r="X2275" s="4" t="str">
        <f t="shared" si="431"/>
        <v/>
      </c>
      <c r="Y2275" s="4" t="str">
        <f t="shared" si="436"/>
        <v/>
      </c>
      <c r="Z2275" s="4" t="str">
        <f t="shared" si="437"/>
        <v/>
      </c>
      <c r="AA2275" s="4" t="str">
        <f>IF($V2275="","",IF(Y2275&lt;36,0,IF(AND(36&lt;=Y2275,Y2275&lt;71),VLOOKUP($W2275,日射量と図３!$E$6:$F$34,2,TRUE),IF(AND(71&lt;=Y2275,Y2275&lt;107),VLOOKUP($W2275,日射量と図３!$E$6:$G$34,3,TRUE),IF(AND(107&lt;=Y2275,Y2275&lt;143),VLOOKUP($W2275,日射量と図３!$E$6:$H$34,4,TRUE),VLOOKUP($W2275,日射量と図３!$E$6:$I$34,5,TRUE))))))</f>
        <v/>
      </c>
      <c r="AB2275" s="4" t="str">
        <f>IF($V2275="","",IF(Z2275&lt;36,0,IF(AND(36&lt;=Z2275,Z2275&lt;71),VLOOKUP($W2275,日射量と図３!$E$6:$F$34,2,TRUE),IF(AND(71&lt;=Z2275,Z2275&lt;107),VLOOKUP($W2275,日射量と図３!$E$6:$G$34,3,TRUE),IF(AND(107&lt;=Z2275,Z2275&lt;143),VLOOKUP($W2275,日射量と図３!$E$6:$H$34,4,TRUE),VLOOKUP($W2275,日射量と図３!$E$6:$I$34,5,TRUE))))))</f>
        <v/>
      </c>
      <c r="AC2275" s="382" t="str">
        <f t="shared" si="432"/>
        <v/>
      </c>
      <c r="AD2275" s="382" t="str">
        <f t="shared" si="433"/>
        <v/>
      </c>
    </row>
    <row r="2276" spans="11:30" ht="13.5" customHeight="1">
      <c r="K2276" s="4">
        <f t="shared" si="426"/>
        <v>9</v>
      </c>
      <c r="L2276" s="34">
        <v>43346</v>
      </c>
      <c r="M2276" s="4">
        <v>95</v>
      </c>
      <c r="N2276" s="4">
        <v>17</v>
      </c>
      <c r="O2276" s="31">
        <v>0.66666666666666663</v>
      </c>
      <c r="P2276" s="35">
        <v>29.03</v>
      </c>
      <c r="Q2276" s="36">
        <f t="shared" si="427"/>
        <v>16</v>
      </c>
      <c r="R2276" s="4">
        <f t="shared" si="428"/>
        <v>0</v>
      </c>
      <c r="S2276" s="31">
        <f t="shared" si="434"/>
        <v>0.22535879629629629</v>
      </c>
      <c r="T2276" s="31">
        <f t="shared" si="435"/>
        <v>0.76428240740740738</v>
      </c>
      <c r="U2276" s="4">
        <f t="shared" si="429"/>
        <v>0</v>
      </c>
      <c r="V2276" s="4" t="str">
        <f t="shared" si="430"/>
        <v/>
      </c>
      <c r="W2276" s="18" t="str">
        <f>IF(V2276="","",VLOOKUP(L2276,日射量と図３!$A$4:$C$368,3,TRUE)*238.85/100)</f>
        <v/>
      </c>
      <c r="X2276" s="4" t="str">
        <f t="shared" si="431"/>
        <v/>
      </c>
      <c r="Y2276" s="4" t="str">
        <f t="shared" si="436"/>
        <v/>
      </c>
      <c r="Z2276" s="4" t="str">
        <f t="shared" si="437"/>
        <v/>
      </c>
      <c r="AA2276" s="4" t="str">
        <f>IF($V2276="","",IF(Y2276&lt;36,0,IF(AND(36&lt;=Y2276,Y2276&lt;71),VLOOKUP($W2276,日射量と図３!$E$6:$F$34,2,TRUE),IF(AND(71&lt;=Y2276,Y2276&lt;107),VLOOKUP($W2276,日射量と図３!$E$6:$G$34,3,TRUE),IF(AND(107&lt;=Y2276,Y2276&lt;143),VLOOKUP($W2276,日射量と図３!$E$6:$H$34,4,TRUE),VLOOKUP($W2276,日射量と図３!$E$6:$I$34,5,TRUE))))))</f>
        <v/>
      </c>
      <c r="AB2276" s="4" t="str">
        <f>IF($V2276="","",IF(Z2276&lt;36,0,IF(AND(36&lt;=Z2276,Z2276&lt;71),VLOOKUP($W2276,日射量と図３!$E$6:$F$34,2,TRUE),IF(AND(71&lt;=Z2276,Z2276&lt;107),VLOOKUP($W2276,日射量と図３!$E$6:$G$34,3,TRUE),IF(AND(107&lt;=Z2276,Z2276&lt;143),VLOOKUP($W2276,日射量と図３!$E$6:$H$34,4,TRUE),VLOOKUP($W2276,日射量と図３!$E$6:$I$34,5,TRUE))))))</f>
        <v/>
      </c>
      <c r="AC2276" s="382" t="str">
        <f t="shared" si="432"/>
        <v/>
      </c>
      <c r="AD2276" s="382" t="str">
        <f t="shared" si="433"/>
        <v/>
      </c>
    </row>
    <row r="2277" spans="11:30" ht="13.5" customHeight="1">
      <c r="K2277" s="4">
        <f t="shared" si="426"/>
        <v>9</v>
      </c>
      <c r="L2277" s="34">
        <v>43346</v>
      </c>
      <c r="M2277" s="4">
        <v>95</v>
      </c>
      <c r="N2277" s="4">
        <v>18</v>
      </c>
      <c r="O2277" s="31">
        <v>0.70833333333333337</v>
      </c>
      <c r="P2277" s="35">
        <v>28.270000000000003</v>
      </c>
      <c r="Q2277" s="36">
        <f t="shared" si="427"/>
        <v>16</v>
      </c>
      <c r="R2277" s="4">
        <f t="shared" si="428"/>
        <v>0</v>
      </c>
      <c r="S2277" s="31">
        <f t="shared" si="434"/>
        <v>0.22535879629629629</v>
      </c>
      <c r="T2277" s="31">
        <f t="shared" si="435"/>
        <v>0.76428240740740738</v>
      </c>
      <c r="U2277" s="4">
        <f t="shared" si="429"/>
        <v>0</v>
      </c>
      <c r="V2277" s="4" t="str">
        <f t="shared" si="430"/>
        <v/>
      </c>
      <c r="W2277" s="18" t="str">
        <f>IF(V2277="","",VLOOKUP(L2277,日射量と図３!$A$4:$C$368,3,TRUE)*238.85/100)</f>
        <v/>
      </c>
      <c r="X2277" s="4" t="str">
        <f t="shared" si="431"/>
        <v/>
      </c>
      <c r="Y2277" s="4" t="str">
        <f t="shared" si="436"/>
        <v/>
      </c>
      <c r="Z2277" s="4" t="str">
        <f t="shared" si="437"/>
        <v/>
      </c>
      <c r="AA2277" s="4" t="str">
        <f>IF($V2277="","",IF(Y2277&lt;36,0,IF(AND(36&lt;=Y2277,Y2277&lt;71),VLOOKUP($W2277,日射量と図３!$E$6:$F$34,2,TRUE),IF(AND(71&lt;=Y2277,Y2277&lt;107),VLOOKUP($W2277,日射量と図３!$E$6:$G$34,3,TRUE),IF(AND(107&lt;=Y2277,Y2277&lt;143),VLOOKUP($W2277,日射量と図３!$E$6:$H$34,4,TRUE),VLOOKUP($W2277,日射量と図３!$E$6:$I$34,5,TRUE))))))</f>
        <v/>
      </c>
      <c r="AB2277" s="4" t="str">
        <f>IF($V2277="","",IF(Z2277&lt;36,0,IF(AND(36&lt;=Z2277,Z2277&lt;71),VLOOKUP($W2277,日射量と図３!$E$6:$F$34,2,TRUE),IF(AND(71&lt;=Z2277,Z2277&lt;107),VLOOKUP($W2277,日射量と図３!$E$6:$G$34,3,TRUE),IF(AND(107&lt;=Z2277,Z2277&lt;143),VLOOKUP($W2277,日射量と図３!$E$6:$H$34,4,TRUE),VLOOKUP($W2277,日射量と図３!$E$6:$I$34,5,TRUE))))))</f>
        <v/>
      </c>
      <c r="AC2277" s="382" t="str">
        <f t="shared" si="432"/>
        <v/>
      </c>
      <c r="AD2277" s="382" t="str">
        <f t="shared" si="433"/>
        <v/>
      </c>
    </row>
    <row r="2278" spans="11:30" ht="13.5" customHeight="1">
      <c r="K2278" s="4">
        <f t="shared" si="426"/>
        <v>9</v>
      </c>
      <c r="L2278" s="34">
        <v>43346</v>
      </c>
      <c r="M2278" s="4">
        <v>95</v>
      </c>
      <c r="N2278" s="4">
        <v>19</v>
      </c>
      <c r="O2278" s="31">
        <v>0.75</v>
      </c>
      <c r="P2278" s="35">
        <v>27.689999999999998</v>
      </c>
      <c r="Q2278" s="36">
        <f t="shared" si="427"/>
        <v>16</v>
      </c>
      <c r="R2278" s="4">
        <f t="shared" si="428"/>
        <v>0</v>
      </c>
      <c r="S2278" s="31">
        <f t="shared" si="434"/>
        <v>0.22535879629629629</v>
      </c>
      <c r="T2278" s="31">
        <f t="shared" si="435"/>
        <v>0.76428240740740738</v>
      </c>
      <c r="U2278" s="4">
        <f t="shared" si="429"/>
        <v>0</v>
      </c>
      <c r="V2278" s="4" t="str">
        <f t="shared" si="430"/>
        <v/>
      </c>
      <c r="W2278" s="18" t="str">
        <f>IF(V2278="","",VLOOKUP(L2278,日射量と図３!$A$4:$C$368,3,TRUE)*238.85/100)</f>
        <v/>
      </c>
      <c r="X2278" s="4" t="str">
        <f t="shared" si="431"/>
        <v/>
      </c>
      <c r="Y2278" s="4" t="str">
        <f t="shared" si="436"/>
        <v/>
      </c>
      <c r="Z2278" s="4" t="str">
        <f t="shared" si="437"/>
        <v/>
      </c>
      <c r="AA2278" s="4" t="str">
        <f>IF($V2278="","",IF(Y2278&lt;36,0,IF(AND(36&lt;=Y2278,Y2278&lt;71),VLOOKUP($W2278,日射量と図３!$E$6:$F$34,2,TRUE),IF(AND(71&lt;=Y2278,Y2278&lt;107),VLOOKUP($W2278,日射量と図３!$E$6:$G$34,3,TRUE),IF(AND(107&lt;=Y2278,Y2278&lt;143),VLOOKUP($W2278,日射量と図３!$E$6:$H$34,4,TRUE),VLOOKUP($W2278,日射量と図３!$E$6:$I$34,5,TRUE))))))</f>
        <v/>
      </c>
      <c r="AB2278" s="4" t="str">
        <f>IF($V2278="","",IF(Z2278&lt;36,0,IF(AND(36&lt;=Z2278,Z2278&lt;71),VLOOKUP($W2278,日射量と図３!$E$6:$F$34,2,TRUE),IF(AND(71&lt;=Z2278,Z2278&lt;107),VLOOKUP($W2278,日射量と図３!$E$6:$G$34,3,TRUE),IF(AND(107&lt;=Z2278,Z2278&lt;143),VLOOKUP($W2278,日射量と図３!$E$6:$H$34,4,TRUE),VLOOKUP($W2278,日射量と図３!$E$6:$I$34,5,TRUE))))))</f>
        <v/>
      </c>
      <c r="AC2278" s="382" t="str">
        <f t="shared" si="432"/>
        <v/>
      </c>
      <c r="AD2278" s="382" t="str">
        <f t="shared" si="433"/>
        <v/>
      </c>
    </row>
    <row r="2279" spans="11:30" ht="13.5" customHeight="1">
      <c r="K2279" s="4">
        <f t="shared" si="426"/>
        <v>9</v>
      </c>
      <c r="L2279" s="34">
        <v>43346</v>
      </c>
      <c r="M2279" s="4">
        <v>95</v>
      </c>
      <c r="N2279" s="4">
        <v>20</v>
      </c>
      <c r="O2279" s="31">
        <v>0.79166666666666663</v>
      </c>
      <c r="P2279" s="35">
        <v>27.01</v>
      </c>
      <c r="Q2279" s="36">
        <f t="shared" si="427"/>
        <v>16</v>
      </c>
      <c r="R2279" s="4">
        <f t="shared" si="428"/>
        <v>0</v>
      </c>
      <c r="S2279" s="31">
        <f t="shared" si="434"/>
        <v>0.22535879629629629</v>
      </c>
      <c r="T2279" s="31">
        <f t="shared" si="435"/>
        <v>0.76428240740740738</v>
      </c>
      <c r="U2279" s="4">
        <f t="shared" si="429"/>
        <v>0</v>
      </c>
      <c r="V2279" s="4" t="str">
        <f t="shared" si="430"/>
        <v/>
      </c>
      <c r="W2279" s="18" t="str">
        <f>IF(V2279="","",VLOOKUP(L2279,日射量と図３!$A$4:$C$368,3,TRUE)*238.85/100)</f>
        <v/>
      </c>
      <c r="X2279" s="4" t="str">
        <f t="shared" si="431"/>
        <v/>
      </c>
      <c r="Y2279" s="4" t="str">
        <f t="shared" si="436"/>
        <v/>
      </c>
      <c r="Z2279" s="4" t="str">
        <f t="shared" si="437"/>
        <v/>
      </c>
      <c r="AA2279" s="4" t="str">
        <f>IF($V2279="","",IF(Y2279&lt;36,0,IF(AND(36&lt;=Y2279,Y2279&lt;71),VLOOKUP($W2279,日射量と図３!$E$6:$F$34,2,TRUE),IF(AND(71&lt;=Y2279,Y2279&lt;107),VLOOKUP($W2279,日射量と図３!$E$6:$G$34,3,TRUE),IF(AND(107&lt;=Y2279,Y2279&lt;143),VLOOKUP($W2279,日射量と図３!$E$6:$H$34,4,TRUE),VLOOKUP($W2279,日射量と図３!$E$6:$I$34,5,TRUE))))))</f>
        <v/>
      </c>
      <c r="AB2279" s="4" t="str">
        <f>IF($V2279="","",IF(Z2279&lt;36,0,IF(AND(36&lt;=Z2279,Z2279&lt;71),VLOOKUP($W2279,日射量と図３!$E$6:$F$34,2,TRUE),IF(AND(71&lt;=Z2279,Z2279&lt;107),VLOOKUP($W2279,日射量と図３!$E$6:$G$34,3,TRUE),IF(AND(107&lt;=Z2279,Z2279&lt;143),VLOOKUP($W2279,日射量と図３!$E$6:$H$34,4,TRUE),VLOOKUP($W2279,日射量と図３!$E$6:$I$34,5,TRUE))))))</f>
        <v/>
      </c>
      <c r="AC2279" s="382" t="str">
        <f t="shared" si="432"/>
        <v/>
      </c>
      <c r="AD2279" s="382" t="str">
        <f t="shared" si="433"/>
        <v/>
      </c>
    </row>
    <row r="2280" spans="11:30" ht="13.5" customHeight="1">
      <c r="K2280" s="4">
        <f t="shared" si="426"/>
        <v>9</v>
      </c>
      <c r="L2280" s="34">
        <v>43346</v>
      </c>
      <c r="M2280" s="4">
        <v>95</v>
      </c>
      <c r="N2280" s="4">
        <v>21</v>
      </c>
      <c r="O2280" s="31">
        <v>0.83333333333333337</v>
      </c>
      <c r="P2280" s="35">
        <v>26.72</v>
      </c>
      <c r="Q2280" s="36">
        <f t="shared" si="427"/>
        <v>16</v>
      </c>
      <c r="R2280" s="4">
        <f t="shared" si="428"/>
        <v>0</v>
      </c>
      <c r="S2280" s="31">
        <f t="shared" si="434"/>
        <v>0.22535879629629629</v>
      </c>
      <c r="T2280" s="31">
        <f t="shared" si="435"/>
        <v>0.76428240740740738</v>
      </c>
      <c r="U2280" s="4">
        <f t="shared" si="429"/>
        <v>0</v>
      </c>
      <c r="V2280" s="4" t="str">
        <f t="shared" si="430"/>
        <v/>
      </c>
      <c r="W2280" s="18" t="str">
        <f>IF(V2280="","",VLOOKUP(L2280,日射量と図３!$A$4:$C$368,3,TRUE)*238.85/100)</f>
        <v/>
      </c>
      <c r="X2280" s="4" t="str">
        <f t="shared" si="431"/>
        <v/>
      </c>
      <c r="Y2280" s="4" t="str">
        <f t="shared" si="436"/>
        <v/>
      </c>
      <c r="Z2280" s="4" t="str">
        <f t="shared" si="437"/>
        <v/>
      </c>
      <c r="AA2280" s="4" t="str">
        <f>IF($V2280="","",IF(Y2280&lt;36,0,IF(AND(36&lt;=Y2280,Y2280&lt;71),VLOOKUP($W2280,日射量と図３!$E$6:$F$34,2,TRUE),IF(AND(71&lt;=Y2280,Y2280&lt;107),VLOOKUP($W2280,日射量と図３!$E$6:$G$34,3,TRUE),IF(AND(107&lt;=Y2280,Y2280&lt;143),VLOOKUP($W2280,日射量と図３!$E$6:$H$34,4,TRUE),VLOOKUP($W2280,日射量と図３!$E$6:$I$34,5,TRUE))))))</f>
        <v/>
      </c>
      <c r="AB2280" s="4" t="str">
        <f>IF($V2280="","",IF(Z2280&lt;36,0,IF(AND(36&lt;=Z2280,Z2280&lt;71),VLOOKUP($W2280,日射量と図３!$E$6:$F$34,2,TRUE),IF(AND(71&lt;=Z2280,Z2280&lt;107),VLOOKUP($W2280,日射量と図３!$E$6:$G$34,3,TRUE),IF(AND(107&lt;=Z2280,Z2280&lt;143),VLOOKUP($W2280,日射量と図３!$E$6:$H$34,4,TRUE),VLOOKUP($W2280,日射量と図３!$E$6:$I$34,5,TRUE))))))</f>
        <v/>
      </c>
      <c r="AC2280" s="382" t="str">
        <f t="shared" si="432"/>
        <v/>
      </c>
      <c r="AD2280" s="382" t="str">
        <f t="shared" si="433"/>
        <v/>
      </c>
    </row>
    <row r="2281" spans="11:30" ht="13.5" customHeight="1">
      <c r="K2281" s="4">
        <f t="shared" si="426"/>
        <v>9</v>
      </c>
      <c r="L2281" s="34">
        <v>43346</v>
      </c>
      <c r="M2281" s="4">
        <v>95</v>
      </c>
      <c r="N2281" s="4">
        <v>22</v>
      </c>
      <c r="O2281" s="31">
        <v>0.875</v>
      </c>
      <c r="P2281" s="35">
        <v>26.360000000000003</v>
      </c>
      <c r="Q2281" s="36">
        <f t="shared" si="427"/>
        <v>16</v>
      </c>
      <c r="R2281" s="4">
        <f t="shared" si="428"/>
        <v>0</v>
      </c>
      <c r="S2281" s="31">
        <f t="shared" si="434"/>
        <v>0.22535879629629629</v>
      </c>
      <c r="T2281" s="31">
        <f t="shared" si="435"/>
        <v>0.76428240740740738</v>
      </c>
      <c r="U2281" s="4">
        <f t="shared" si="429"/>
        <v>0</v>
      </c>
      <c r="V2281" s="4" t="str">
        <f t="shared" si="430"/>
        <v/>
      </c>
      <c r="W2281" s="18" t="str">
        <f>IF(V2281="","",VLOOKUP(L2281,日射量と図３!$A$4:$C$368,3,TRUE)*238.85/100)</f>
        <v/>
      </c>
      <c r="X2281" s="4" t="str">
        <f t="shared" si="431"/>
        <v/>
      </c>
      <c r="Y2281" s="4" t="str">
        <f t="shared" si="436"/>
        <v/>
      </c>
      <c r="Z2281" s="4" t="str">
        <f t="shared" si="437"/>
        <v/>
      </c>
      <c r="AA2281" s="4" t="str">
        <f>IF($V2281="","",IF(Y2281&lt;36,0,IF(AND(36&lt;=Y2281,Y2281&lt;71),VLOOKUP($W2281,日射量と図３!$E$6:$F$34,2,TRUE),IF(AND(71&lt;=Y2281,Y2281&lt;107),VLOOKUP($W2281,日射量と図３!$E$6:$G$34,3,TRUE),IF(AND(107&lt;=Y2281,Y2281&lt;143),VLOOKUP($W2281,日射量と図３!$E$6:$H$34,4,TRUE),VLOOKUP($W2281,日射量と図３!$E$6:$I$34,5,TRUE))))))</f>
        <v/>
      </c>
      <c r="AB2281" s="4" t="str">
        <f>IF($V2281="","",IF(Z2281&lt;36,0,IF(AND(36&lt;=Z2281,Z2281&lt;71),VLOOKUP($W2281,日射量と図３!$E$6:$F$34,2,TRUE),IF(AND(71&lt;=Z2281,Z2281&lt;107),VLOOKUP($W2281,日射量と図３!$E$6:$G$34,3,TRUE),IF(AND(107&lt;=Z2281,Z2281&lt;143),VLOOKUP($W2281,日射量と図３!$E$6:$H$34,4,TRUE),VLOOKUP($W2281,日射量と図３!$E$6:$I$34,5,TRUE))))))</f>
        <v/>
      </c>
      <c r="AC2281" s="382" t="str">
        <f t="shared" si="432"/>
        <v/>
      </c>
      <c r="AD2281" s="382" t="str">
        <f t="shared" si="433"/>
        <v/>
      </c>
    </row>
    <row r="2282" spans="11:30" ht="13.5" customHeight="1">
      <c r="K2282" s="4">
        <f t="shared" si="426"/>
        <v>9</v>
      </c>
      <c r="L2282" s="34">
        <v>43346</v>
      </c>
      <c r="M2282" s="4">
        <v>95</v>
      </c>
      <c r="N2282" s="4">
        <v>23</v>
      </c>
      <c r="O2282" s="31">
        <v>0.91666666666666663</v>
      </c>
      <c r="P2282" s="35">
        <v>25.93</v>
      </c>
      <c r="Q2282" s="36">
        <f t="shared" si="427"/>
        <v>13</v>
      </c>
      <c r="R2282" s="4">
        <f t="shared" si="428"/>
        <v>0</v>
      </c>
      <c r="S2282" s="31">
        <f t="shared" si="434"/>
        <v>0.22535879629629629</v>
      </c>
      <c r="T2282" s="31">
        <f t="shared" si="435"/>
        <v>0.76428240740740738</v>
      </c>
      <c r="U2282" s="4">
        <f t="shared" si="429"/>
        <v>0</v>
      </c>
      <c r="V2282" s="4" t="str">
        <f t="shared" si="430"/>
        <v/>
      </c>
      <c r="W2282" s="18" t="str">
        <f>IF(V2282="","",VLOOKUP(L2282,日射量と図３!$A$4:$C$368,3,TRUE)*238.85/100)</f>
        <v/>
      </c>
      <c r="X2282" s="4" t="str">
        <f t="shared" si="431"/>
        <v/>
      </c>
      <c r="Y2282" s="4" t="str">
        <f t="shared" si="436"/>
        <v/>
      </c>
      <c r="Z2282" s="4" t="str">
        <f t="shared" si="437"/>
        <v/>
      </c>
      <c r="AA2282" s="4" t="str">
        <f>IF($V2282="","",IF(Y2282&lt;36,0,IF(AND(36&lt;=Y2282,Y2282&lt;71),VLOOKUP($W2282,日射量と図３!$E$6:$F$34,2,TRUE),IF(AND(71&lt;=Y2282,Y2282&lt;107),VLOOKUP($W2282,日射量と図３!$E$6:$G$34,3,TRUE),IF(AND(107&lt;=Y2282,Y2282&lt;143),VLOOKUP($W2282,日射量と図３!$E$6:$H$34,4,TRUE),VLOOKUP($W2282,日射量と図３!$E$6:$I$34,5,TRUE))))))</f>
        <v/>
      </c>
      <c r="AB2282" s="4" t="str">
        <f>IF($V2282="","",IF(Z2282&lt;36,0,IF(AND(36&lt;=Z2282,Z2282&lt;71),VLOOKUP($W2282,日射量と図３!$E$6:$F$34,2,TRUE),IF(AND(71&lt;=Z2282,Z2282&lt;107),VLOOKUP($W2282,日射量と図３!$E$6:$G$34,3,TRUE),IF(AND(107&lt;=Z2282,Z2282&lt;143),VLOOKUP($W2282,日射量と図３!$E$6:$H$34,4,TRUE),VLOOKUP($W2282,日射量と図３!$E$6:$I$34,5,TRUE))))))</f>
        <v/>
      </c>
      <c r="AC2282" s="382" t="str">
        <f t="shared" si="432"/>
        <v/>
      </c>
      <c r="AD2282" s="382" t="str">
        <f t="shared" si="433"/>
        <v/>
      </c>
    </row>
    <row r="2283" spans="11:30" ht="13.5" customHeight="1">
      <c r="K2283" s="4">
        <f t="shared" si="426"/>
        <v>9</v>
      </c>
      <c r="L2283" s="34">
        <v>43346</v>
      </c>
      <c r="M2283" s="4">
        <v>95</v>
      </c>
      <c r="N2283" s="4">
        <v>24</v>
      </c>
      <c r="O2283" s="31">
        <v>0.95833333333333337</v>
      </c>
      <c r="P2283" s="35">
        <v>25.740000000000002</v>
      </c>
      <c r="Q2283" s="36">
        <f t="shared" si="427"/>
        <v>13</v>
      </c>
      <c r="R2283" s="4">
        <f t="shared" si="428"/>
        <v>0</v>
      </c>
      <c r="S2283" s="31">
        <f t="shared" si="434"/>
        <v>0.22535879629629629</v>
      </c>
      <c r="T2283" s="31">
        <f t="shared" si="435"/>
        <v>0.76428240740740738</v>
      </c>
      <c r="U2283" s="4">
        <f t="shared" si="429"/>
        <v>0</v>
      </c>
      <c r="V2283" s="4" t="str">
        <f t="shared" si="430"/>
        <v/>
      </c>
      <c r="W2283" s="18" t="str">
        <f>IF(V2283="","",VLOOKUP(L2283,日射量と図３!$A$4:$C$368,3,TRUE)*238.85/100)</f>
        <v/>
      </c>
      <c r="X2283" s="4" t="str">
        <f t="shared" si="431"/>
        <v/>
      </c>
      <c r="Y2283" s="4" t="str">
        <f t="shared" si="436"/>
        <v/>
      </c>
      <c r="Z2283" s="4" t="str">
        <f t="shared" si="437"/>
        <v/>
      </c>
      <c r="AA2283" s="4" t="str">
        <f>IF($V2283="","",IF(Y2283&lt;36,0,IF(AND(36&lt;=Y2283,Y2283&lt;71),VLOOKUP($W2283,日射量と図３!$E$6:$F$34,2,TRUE),IF(AND(71&lt;=Y2283,Y2283&lt;107),VLOOKUP($W2283,日射量と図３!$E$6:$G$34,3,TRUE),IF(AND(107&lt;=Y2283,Y2283&lt;143),VLOOKUP($W2283,日射量と図３!$E$6:$H$34,4,TRUE),VLOOKUP($W2283,日射量と図３!$E$6:$I$34,5,TRUE))))))</f>
        <v/>
      </c>
      <c r="AB2283" s="4" t="str">
        <f>IF($V2283="","",IF(Z2283&lt;36,0,IF(AND(36&lt;=Z2283,Z2283&lt;71),VLOOKUP($W2283,日射量と図３!$E$6:$F$34,2,TRUE),IF(AND(71&lt;=Z2283,Z2283&lt;107),VLOOKUP($W2283,日射量と図３!$E$6:$G$34,3,TRUE),IF(AND(107&lt;=Z2283,Z2283&lt;143),VLOOKUP($W2283,日射量と図３!$E$6:$H$34,4,TRUE),VLOOKUP($W2283,日射量と図３!$E$6:$I$34,5,TRUE))))))</f>
        <v/>
      </c>
      <c r="AC2283" s="382" t="str">
        <f t="shared" si="432"/>
        <v/>
      </c>
      <c r="AD2283" s="382" t="str">
        <f t="shared" si="433"/>
        <v/>
      </c>
    </row>
    <row r="2284" spans="11:30" ht="13.5" customHeight="1">
      <c r="K2284" s="4">
        <f t="shared" si="426"/>
        <v>9</v>
      </c>
      <c r="L2284" s="34">
        <v>43347</v>
      </c>
      <c r="M2284" s="4">
        <v>96</v>
      </c>
      <c r="N2284" s="4">
        <v>1</v>
      </c>
      <c r="O2284" s="31">
        <v>0</v>
      </c>
      <c r="P2284" s="35">
        <v>25.58</v>
      </c>
      <c r="Q2284" s="36">
        <f t="shared" si="427"/>
        <v>13</v>
      </c>
      <c r="R2284" s="4">
        <f t="shared" si="428"/>
        <v>0</v>
      </c>
      <c r="S2284" s="31">
        <f t="shared" si="434"/>
        <v>0.22535879629629629</v>
      </c>
      <c r="T2284" s="31">
        <f t="shared" si="435"/>
        <v>0.76428240740740738</v>
      </c>
      <c r="U2284" s="4">
        <f t="shared" si="429"/>
        <v>0</v>
      </c>
      <c r="V2284" s="4">
        <f t="shared" si="430"/>
        <v>0</v>
      </c>
      <c r="W2284" s="18">
        <f>IF(V2284="","",VLOOKUP(L2284,日射量と図３!$A$4:$C$368,3,TRUE)*238.85/100)</f>
        <v>28.661999999999999</v>
      </c>
      <c r="X2284" s="4">
        <f t="shared" si="431"/>
        <v>13</v>
      </c>
      <c r="Y2284" s="4">
        <f t="shared" si="436"/>
        <v>0</v>
      </c>
      <c r="Z2284" s="4">
        <f t="shared" si="437"/>
        <v>0</v>
      </c>
      <c r="AA2284" s="4">
        <f>IF($V2284="","",IF(Y2284&lt;36,0,IF(AND(36&lt;=Y2284,Y2284&lt;71),VLOOKUP($W2284,日射量と図３!$E$6:$F$34,2,TRUE),IF(AND(71&lt;=Y2284,Y2284&lt;107),VLOOKUP($W2284,日射量と図３!$E$6:$G$34,3,TRUE),IF(AND(107&lt;=Y2284,Y2284&lt;143),VLOOKUP($W2284,日射量と図３!$E$6:$H$34,4,TRUE),VLOOKUP($W2284,日射量と図３!$E$6:$I$34,5,TRUE))))))</f>
        <v>0</v>
      </c>
      <c r="AB2284" s="4">
        <f>IF($V2284="","",IF(Z2284&lt;36,0,IF(AND(36&lt;=Z2284,Z2284&lt;71),VLOOKUP($W2284,日射量と図３!$E$6:$F$34,2,TRUE),IF(AND(71&lt;=Z2284,Z2284&lt;107),VLOOKUP($W2284,日射量と図３!$E$6:$G$34,3,TRUE),IF(AND(107&lt;=Z2284,Z2284&lt;143),VLOOKUP($W2284,日射量と図３!$E$6:$H$34,4,TRUE),VLOOKUP($W2284,日射量と図３!$E$6:$I$34,5,TRUE))))))</f>
        <v>0</v>
      </c>
      <c r="AC2284" s="382">
        <f t="shared" si="432"/>
        <v>0</v>
      </c>
      <c r="AD2284" s="382">
        <f t="shared" si="433"/>
        <v>0</v>
      </c>
    </row>
    <row r="2285" spans="11:30" ht="13.5" customHeight="1">
      <c r="K2285" s="4">
        <f t="shared" si="426"/>
        <v>9</v>
      </c>
      <c r="L2285" s="34">
        <v>43347</v>
      </c>
      <c r="M2285" s="4">
        <v>96</v>
      </c>
      <c r="N2285" s="4">
        <v>2</v>
      </c>
      <c r="O2285" s="31">
        <v>4.1666666666666664E-2</v>
      </c>
      <c r="P2285" s="35">
        <v>25.020000000000003</v>
      </c>
      <c r="Q2285" s="36">
        <f t="shared" si="427"/>
        <v>13</v>
      </c>
      <c r="R2285" s="4">
        <f t="shared" si="428"/>
        <v>0</v>
      </c>
      <c r="S2285" s="31">
        <f t="shared" si="434"/>
        <v>0.22535879629629629</v>
      </c>
      <c r="T2285" s="31">
        <f t="shared" si="435"/>
        <v>0.76428240740740738</v>
      </c>
      <c r="U2285" s="4">
        <f t="shared" si="429"/>
        <v>0</v>
      </c>
      <c r="V2285" s="4" t="str">
        <f t="shared" si="430"/>
        <v/>
      </c>
      <c r="W2285" s="18" t="str">
        <f>IF(V2285="","",VLOOKUP(L2285,日射量と図３!$A$4:$C$368,3,TRUE)*238.85/100)</f>
        <v/>
      </c>
      <c r="X2285" s="4" t="str">
        <f t="shared" si="431"/>
        <v/>
      </c>
      <c r="Y2285" s="4" t="str">
        <f t="shared" si="436"/>
        <v/>
      </c>
      <c r="Z2285" s="4" t="str">
        <f t="shared" si="437"/>
        <v/>
      </c>
      <c r="AA2285" s="4" t="str">
        <f>IF($V2285="","",IF(Y2285&lt;36,0,IF(AND(36&lt;=Y2285,Y2285&lt;71),VLOOKUP($W2285,日射量と図３!$E$6:$F$34,2,TRUE),IF(AND(71&lt;=Y2285,Y2285&lt;107),VLOOKUP($W2285,日射量と図３!$E$6:$G$34,3,TRUE),IF(AND(107&lt;=Y2285,Y2285&lt;143),VLOOKUP($W2285,日射量と図３!$E$6:$H$34,4,TRUE),VLOOKUP($W2285,日射量と図３!$E$6:$I$34,5,TRUE))))))</f>
        <v/>
      </c>
      <c r="AB2285" s="4" t="str">
        <f>IF($V2285="","",IF(Z2285&lt;36,0,IF(AND(36&lt;=Z2285,Z2285&lt;71),VLOOKUP($W2285,日射量と図３!$E$6:$F$34,2,TRUE),IF(AND(71&lt;=Z2285,Z2285&lt;107),VLOOKUP($W2285,日射量と図３!$E$6:$G$34,3,TRUE),IF(AND(107&lt;=Z2285,Z2285&lt;143),VLOOKUP($W2285,日射量と図３!$E$6:$H$34,4,TRUE),VLOOKUP($W2285,日射量と図３!$E$6:$I$34,5,TRUE))))))</f>
        <v/>
      </c>
      <c r="AC2285" s="382" t="str">
        <f t="shared" si="432"/>
        <v/>
      </c>
      <c r="AD2285" s="382" t="str">
        <f t="shared" si="433"/>
        <v/>
      </c>
    </row>
    <row r="2286" spans="11:30" ht="13.5" customHeight="1">
      <c r="K2286" s="4">
        <f t="shared" si="426"/>
        <v>9</v>
      </c>
      <c r="L2286" s="34">
        <v>43347</v>
      </c>
      <c r="M2286" s="4">
        <v>96</v>
      </c>
      <c r="N2286" s="4">
        <v>3</v>
      </c>
      <c r="O2286" s="31">
        <v>8.3333333333333329E-2</v>
      </c>
      <c r="P2286" s="35">
        <v>24.860000000000003</v>
      </c>
      <c r="Q2286" s="36">
        <f t="shared" si="427"/>
        <v>13</v>
      </c>
      <c r="R2286" s="4">
        <f t="shared" si="428"/>
        <v>0</v>
      </c>
      <c r="S2286" s="31">
        <f t="shared" si="434"/>
        <v>0.22535879629629629</v>
      </c>
      <c r="T2286" s="31">
        <f t="shared" si="435"/>
        <v>0.76428240740740738</v>
      </c>
      <c r="U2286" s="4">
        <f t="shared" si="429"/>
        <v>0</v>
      </c>
      <c r="V2286" s="4" t="str">
        <f t="shared" si="430"/>
        <v/>
      </c>
      <c r="W2286" s="18" t="str">
        <f>IF(V2286="","",VLOOKUP(L2286,日射量と図３!$A$4:$C$368,3,TRUE)*238.85/100)</f>
        <v/>
      </c>
      <c r="X2286" s="4" t="str">
        <f t="shared" si="431"/>
        <v/>
      </c>
      <c r="Y2286" s="4" t="str">
        <f t="shared" si="436"/>
        <v/>
      </c>
      <c r="Z2286" s="4" t="str">
        <f t="shared" si="437"/>
        <v/>
      </c>
      <c r="AA2286" s="4" t="str">
        <f>IF($V2286="","",IF(Y2286&lt;36,0,IF(AND(36&lt;=Y2286,Y2286&lt;71),VLOOKUP($W2286,日射量と図３!$E$6:$F$34,2,TRUE),IF(AND(71&lt;=Y2286,Y2286&lt;107),VLOOKUP($W2286,日射量と図３!$E$6:$G$34,3,TRUE),IF(AND(107&lt;=Y2286,Y2286&lt;143),VLOOKUP($W2286,日射量と図３!$E$6:$H$34,4,TRUE),VLOOKUP($W2286,日射量と図３!$E$6:$I$34,5,TRUE))))))</f>
        <v/>
      </c>
      <c r="AB2286" s="4" t="str">
        <f>IF($V2286="","",IF(Z2286&lt;36,0,IF(AND(36&lt;=Z2286,Z2286&lt;71),VLOOKUP($W2286,日射量と図３!$E$6:$F$34,2,TRUE),IF(AND(71&lt;=Z2286,Z2286&lt;107),VLOOKUP($W2286,日射量と図３!$E$6:$G$34,3,TRUE),IF(AND(107&lt;=Z2286,Z2286&lt;143),VLOOKUP($W2286,日射量と図３!$E$6:$H$34,4,TRUE),VLOOKUP($W2286,日射量と図３!$E$6:$I$34,5,TRUE))))))</f>
        <v/>
      </c>
      <c r="AC2286" s="382" t="str">
        <f t="shared" si="432"/>
        <v/>
      </c>
      <c r="AD2286" s="382" t="str">
        <f t="shared" si="433"/>
        <v/>
      </c>
    </row>
    <row r="2287" spans="11:30" ht="13.5" customHeight="1">
      <c r="K2287" s="4">
        <f t="shared" si="426"/>
        <v>9</v>
      </c>
      <c r="L2287" s="34">
        <v>43347</v>
      </c>
      <c r="M2287" s="4">
        <v>96</v>
      </c>
      <c r="N2287" s="4">
        <v>4</v>
      </c>
      <c r="O2287" s="31">
        <v>0.125</v>
      </c>
      <c r="P2287" s="35">
        <v>24.639999999999997</v>
      </c>
      <c r="Q2287" s="36">
        <f t="shared" si="427"/>
        <v>13</v>
      </c>
      <c r="R2287" s="4">
        <f t="shared" si="428"/>
        <v>0</v>
      </c>
      <c r="S2287" s="31">
        <f t="shared" si="434"/>
        <v>0.22535879629629629</v>
      </c>
      <c r="T2287" s="31">
        <f t="shared" si="435"/>
        <v>0.76428240740740738</v>
      </c>
      <c r="U2287" s="4">
        <f t="shared" si="429"/>
        <v>0</v>
      </c>
      <c r="V2287" s="4" t="str">
        <f t="shared" si="430"/>
        <v/>
      </c>
      <c r="W2287" s="18" t="str">
        <f>IF(V2287="","",VLOOKUP(L2287,日射量と図３!$A$4:$C$368,3,TRUE)*238.85/100)</f>
        <v/>
      </c>
      <c r="X2287" s="4" t="str">
        <f t="shared" si="431"/>
        <v/>
      </c>
      <c r="Y2287" s="4" t="str">
        <f t="shared" si="436"/>
        <v/>
      </c>
      <c r="Z2287" s="4" t="str">
        <f t="shared" si="437"/>
        <v/>
      </c>
      <c r="AA2287" s="4" t="str">
        <f>IF($V2287="","",IF(Y2287&lt;36,0,IF(AND(36&lt;=Y2287,Y2287&lt;71),VLOOKUP($W2287,日射量と図３!$E$6:$F$34,2,TRUE),IF(AND(71&lt;=Y2287,Y2287&lt;107),VLOOKUP($W2287,日射量と図３!$E$6:$G$34,3,TRUE),IF(AND(107&lt;=Y2287,Y2287&lt;143),VLOOKUP($W2287,日射量と図３!$E$6:$H$34,4,TRUE),VLOOKUP($W2287,日射量と図３!$E$6:$I$34,5,TRUE))))))</f>
        <v/>
      </c>
      <c r="AB2287" s="4" t="str">
        <f>IF($V2287="","",IF(Z2287&lt;36,0,IF(AND(36&lt;=Z2287,Z2287&lt;71),VLOOKUP($W2287,日射量と図３!$E$6:$F$34,2,TRUE),IF(AND(71&lt;=Z2287,Z2287&lt;107),VLOOKUP($W2287,日射量と図３!$E$6:$G$34,3,TRUE),IF(AND(107&lt;=Z2287,Z2287&lt;143),VLOOKUP($W2287,日射量と図３!$E$6:$H$34,4,TRUE),VLOOKUP($W2287,日射量と図３!$E$6:$I$34,5,TRUE))))))</f>
        <v/>
      </c>
      <c r="AC2287" s="382" t="str">
        <f t="shared" si="432"/>
        <v/>
      </c>
      <c r="AD2287" s="382" t="str">
        <f t="shared" si="433"/>
        <v/>
      </c>
    </row>
    <row r="2288" spans="11:30" ht="13.5" customHeight="1">
      <c r="K2288" s="4">
        <f t="shared" si="426"/>
        <v>9</v>
      </c>
      <c r="L2288" s="34">
        <v>43347</v>
      </c>
      <c r="M2288" s="4">
        <v>96</v>
      </c>
      <c r="N2288" s="4">
        <v>5</v>
      </c>
      <c r="O2288" s="31">
        <v>0.16666666666666666</v>
      </c>
      <c r="P2288" s="35">
        <v>24.28</v>
      </c>
      <c r="Q2288" s="36">
        <f t="shared" si="427"/>
        <v>15</v>
      </c>
      <c r="R2288" s="4">
        <f t="shared" si="428"/>
        <v>0</v>
      </c>
      <c r="S2288" s="31">
        <f t="shared" si="434"/>
        <v>0.22535879629629629</v>
      </c>
      <c r="T2288" s="31">
        <f t="shared" si="435"/>
        <v>0.76428240740740738</v>
      </c>
      <c r="U2288" s="4">
        <f t="shared" si="429"/>
        <v>0</v>
      </c>
      <c r="V2288" s="4" t="str">
        <f t="shared" si="430"/>
        <v/>
      </c>
      <c r="W2288" s="18" t="str">
        <f>IF(V2288="","",VLOOKUP(L2288,日射量と図３!$A$4:$C$368,3,TRUE)*238.85/100)</f>
        <v/>
      </c>
      <c r="X2288" s="4" t="str">
        <f t="shared" si="431"/>
        <v/>
      </c>
      <c r="Y2288" s="4" t="str">
        <f t="shared" si="436"/>
        <v/>
      </c>
      <c r="Z2288" s="4" t="str">
        <f t="shared" si="437"/>
        <v/>
      </c>
      <c r="AA2288" s="4" t="str">
        <f>IF($V2288="","",IF(Y2288&lt;36,0,IF(AND(36&lt;=Y2288,Y2288&lt;71),VLOOKUP($W2288,日射量と図３!$E$6:$F$34,2,TRUE),IF(AND(71&lt;=Y2288,Y2288&lt;107),VLOOKUP($W2288,日射量と図３!$E$6:$G$34,3,TRUE),IF(AND(107&lt;=Y2288,Y2288&lt;143),VLOOKUP($W2288,日射量と図３!$E$6:$H$34,4,TRUE),VLOOKUP($W2288,日射量と図３!$E$6:$I$34,5,TRUE))))))</f>
        <v/>
      </c>
      <c r="AB2288" s="4" t="str">
        <f>IF($V2288="","",IF(Z2288&lt;36,0,IF(AND(36&lt;=Z2288,Z2288&lt;71),VLOOKUP($W2288,日射量と図３!$E$6:$F$34,2,TRUE),IF(AND(71&lt;=Z2288,Z2288&lt;107),VLOOKUP($W2288,日射量と図３!$E$6:$G$34,3,TRUE),IF(AND(107&lt;=Z2288,Z2288&lt;143),VLOOKUP($W2288,日射量と図３!$E$6:$H$34,4,TRUE),VLOOKUP($W2288,日射量と図３!$E$6:$I$34,5,TRUE))))))</f>
        <v/>
      </c>
      <c r="AC2288" s="382" t="str">
        <f t="shared" si="432"/>
        <v/>
      </c>
      <c r="AD2288" s="382" t="str">
        <f t="shared" si="433"/>
        <v/>
      </c>
    </row>
    <row r="2289" spans="11:30" ht="13.5" customHeight="1">
      <c r="K2289" s="4">
        <f t="shared" si="426"/>
        <v>9</v>
      </c>
      <c r="L2289" s="34">
        <v>43347</v>
      </c>
      <c r="M2289" s="4">
        <v>96</v>
      </c>
      <c r="N2289" s="4">
        <v>6</v>
      </c>
      <c r="O2289" s="31">
        <v>0.20833333333333334</v>
      </c>
      <c r="P2289" s="35">
        <v>24.169999999999998</v>
      </c>
      <c r="Q2289" s="36">
        <f t="shared" si="427"/>
        <v>15</v>
      </c>
      <c r="R2289" s="4">
        <f t="shared" si="428"/>
        <v>0</v>
      </c>
      <c r="S2289" s="31">
        <f t="shared" si="434"/>
        <v>0.22535879629629629</v>
      </c>
      <c r="T2289" s="31">
        <f t="shared" si="435"/>
        <v>0.76428240740740738</v>
      </c>
      <c r="U2289" s="4">
        <f t="shared" si="429"/>
        <v>0</v>
      </c>
      <c r="V2289" s="4" t="str">
        <f t="shared" si="430"/>
        <v/>
      </c>
      <c r="W2289" s="18" t="str">
        <f>IF(V2289="","",VLOOKUP(L2289,日射量と図３!$A$4:$C$368,3,TRUE)*238.85/100)</f>
        <v/>
      </c>
      <c r="X2289" s="4" t="str">
        <f t="shared" si="431"/>
        <v/>
      </c>
      <c r="Y2289" s="4" t="str">
        <f t="shared" si="436"/>
        <v/>
      </c>
      <c r="Z2289" s="4" t="str">
        <f t="shared" si="437"/>
        <v/>
      </c>
      <c r="AA2289" s="4" t="str">
        <f>IF($V2289="","",IF(Y2289&lt;36,0,IF(AND(36&lt;=Y2289,Y2289&lt;71),VLOOKUP($W2289,日射量と図３!$E$6:$F$34,2,TRUE),IF(AND(71&lt;=Y2289,Y2289&lt;107),VLOOKUP($W2289,日射量と図３!$E$6:$G$34,3,TRUE),IF(AND(107&lt;=Y2289,Y2289&lt;143),VLOOKUP($W2289,日射量と図３!$E$6:$H$34,4,TRUE),VLOOKUP($W2289,日射量と図３!$E$6:$I$34,5,TRUE))))))</f>
        <v/>
      </c>
      <c r="AB2289" s="4" t="str">
        <f>IF($V2289="","",IF(Z2289&lt;36,0,IF(AND(36&lt;=Z2289,Z2289&lt;71),VLOOKUP($W2289,日射量と図３!$E$6:$F$34,2,TRUE),IF(AND(71&lt;=Z2289,Z2289&lt;107),VLOOKUP($W2289,日射量と図３!$E$6:$G$34,3,TRUE),IF(AND(107&lt;=Z2289,Z2289&lt;143),VLOOKUP($W2289,日射量と図３!$E$6:$H$34,4,TRUE),VLOOKUP($W2289,日射量と図３!$E$6:$I$34,5,TRUE))))))</f>
        <v/>
      </c>
      <c r="AC2289" s="382" t="str">
        <f t="shared" si="432"/>
        <v/>
      </c>
      <c r="AD2289" s="382" t="str">
        <f t="shared" si="433"/>
        <v/>
      </c>
    </row>
    <row r="2290" spans="11:30" ht="13.5" customHeight="1">
      <c r="K2290" s="4">
        <f t="shared" si="426"/>
        <v>9</v>
      </c>
      <c r="L2290" s="34">
        <v>43347</v>
      </c>
      <c r="M2290" s="4">
        <v>96</v>
      </c>
      <c r="N2290" s="4">
        <v>7</v>
      </c>
      <c r="O2290" s="31">
        <v>0.25</v>
      </c>
      <c r="P2290" s="35">
        <v>24.18</v>
      </c>
      <c r="Q2290" s="36">
        <f t="shared" si="427"/>
        <v>15</v>
      </c>
      <c r="R2290" s="4">
        <f t="shared" si="428"/>
        <v>0</v>
      </c>
      <c r="S2290" s="31">
        <f t="shared" si="434"/>
        <v>0.22535879629629629</v>
      </c>
      <c r="T2290" s="31">
        <f t="shared" si="435"/>
        <v>0.76428240740740738</v>
      </c>
      <c r="U2290" s="4">
        <f t="shared" si="429"/>
        <v>0</v>
      </c>
      <c r="V2290" s="4" t="str">
        <f t="shared" si="430"/>
        <v/>
      </c>
      <c r="W2290" s="18" t="str">
        <f>IF(V2290="","",VLOOKUP(L2290,日射量と図３!$A$4:$C$368,3,TRUE)*238.85/100)</f>
        <v/>
      </c>
      <c r="X2290" s="4" t="str">
        <f t="shared" si="431"/>
        <v/>
      </c>
      <c r="Y2290" s="4" t="str">
        <f t="shared" si="436"/>
        <v/>
      </c>
      <c r="Z2290" s="4" t="str">
        <f t="shared" si="437"/>
        <v/>
      </c>
      <c r="AA2290" s="4" t="str">
        <f>IF($V2290="","",IF(Y2290&lt;36,0,IF(AND(36&lt;=Y2290,Y2290&lt;71),VLOOKUP($W2290,日射量と図３!$E$6:$F$34,2,TRUE),IF(AND(71&lt;=Y2290,Y2290&lt;107),VLOOKUP($W2290,日射量と図３!$E$6:$G$34,3,TRUE),IF(AND(107&lt;=Y2290,Y2290&lt;143),VLOOKUP($W2290,日射量と図３!$E$6:$H$34,4,TRUE),VLOOKUP($W2290,日射量と図３!$E$6:$I$34,5,TRUE))))))</f>
        <v/>
      </c>
      <c r="AB2290" s="4" t="str">
        <f>IF($V2290="","",IF(Z2290&lt;36,0,IF(AND(36&lt;=Z2290,Z2290&lt;71),VLOOKUP($W2290,日射量と図３!$E$6:$F$34,2,TRUE),IF(AND(71&lt;=Z2290,Z2290&lt;107),VLOOKUP($W2290,日射量と図３!$E$6:$G$34,3,TRUE),IF(AND(107&lt;=Z2290,Z2290&lt;143),VLOOKUP($W2290,日射量と図３!$E$6:$H$34,4,TRUE),VLOOKUP($W2290,日射量と図３!$E$6:$I$34,5,TRUE))))))</f>
        <v/>
      </c>
      <c r="AC2290" s="382" t="str">
        <f t="shared" si="432"/>
        <v/>
      </c>
      <c r="AD2290" s="382" t="str">
        <f t="shared" si="433"/>
        <v/>
      </c>
    </row>
    <row r="2291" spans="11:30" ht="13.5" customHeight="1">
      <c r="K2291" s="4">
        <f t="shared" si="426"/>
        <v>9</v>
      </c>
      <c r="L2291" s="34">
        <v>43347</v>
      </c>
      <c r="M2291" s="4">
        <v>96</v>
      </c>
      <c r="N2291" s="4">
        <v>8</v>
      </c>
      <c r="O2291" s="31">
        <v>0.29166666666666669</v>
      </c>
      <c r="P2291" s="35">
        <v>24.84</v>
      </c>
      <c r="Q2291" s="36">
        <f t="shared" si="427"/>
        <v>12</v>
      </c>
      <c r="R2291" s="4">
        <f t="shared" si="428"/>
        <v>0</v>
      </c>
      <c r="S2291" s="31">
        <f t="shared" si="434"/>
        <v>0.22535879629629629</v>
      </c>
      <c r="T2291" s="31">
        <f t="shared" si="435"/>
        <v>0.76428240740740738</v>
      </c>
      <c r="U2291" s="4">
        <f t="shared" si="429"/>
        <v>0</v>
      </c>
      <c r="V2291" s="4" t="str">
        <f t="shared" si="430"/>
        <v/>
      </c>
      <c r="W2291" s="18" t="str">
        <f>IF(V2291="","",VLOOKUP(L2291,日射量と図３!$A$4:$C$368,3,TRUE)*238.85/100)</f>
        <v/>
      </c>
      <c r="X2291" s="4" t="str">
        <f t="shared" si="431"/>
        <v/>
      </c>
      <c r="Y2291" s="4" t="str">
        <f t="shared" si="436"/>
        <v/>
      </c>
      <c r="Z2291" s="4" t="str">
        <f t="shared" si="437"/>
        <v/>
      </c>
      <c r="AA2291" s="4" t="str">
        <f>IF($V2291="","",IF(Y2291&lt;36,0,IF(AND(36&lt;=Y2291,Y2291&lt;71),VLOOKUP($W2291,日射量と図３!$E$6:$F$34,2,TRUE),IF(AND(71&lt;=Y2291,Y2291&lt;107),VLOOKUP($W2291,日射量と図３!$E$6:$G$34,3,TRUE),IF(AND(107&lt;=Y2291,Y2291&lt;143),VLOOKUP($W2291,日射量と図３!$E$6:$H$34,4,TRUE),VLOOKUP($W2291,日射量と図３!$E$6:$I$34,5,TRUE))))))</f>
        <v/>
      </c>
      <c r="AB2291" s="4" t="str">
        <f>IF($V2291="","",IF(Z2291&lt;36,0,IF(AND(36&lt;=Z2291,Z2291&lt;71),VLOOKUP($W2291,日射量と図３!$E$6:$F$34,2,TRUE),IF(AND(71&lt;=Z2291,Z2291&lt;107),VLOOKUP($W2291,日射量と図３!$E$6:$G$34,3,TRUE),IF(AND(107&lt;=Z2291,Z2291&lt;143),VLOOKUP($W2291,日射量と図３!$E$6:$H$34,4,TRUE),VLOOKUP($W2291,日射量と図３!$E$6:$I$34,5,TRUE))))))</f>
        <v/>
      </c>
      <c r="AC2291" s="382" t="str">
        <f t="shared" si="432"/>
        <v/>
      </c>
      <c r="AD2291" s="382" t="str">
        <f t="shared" si="433"/>
        <v/>
      </c>
    </row>
    <row r="2292" spans="11:30" ht="13.5" customHeight="1">
      <c r="K2292" s="4">
        <f t="shared" si="426"/>
        <v>9</v>
      </c>
      <c r="L2292" s="34">
        <v>43347</v>
      </c>
      <c r="M2292" s="4">
        <v>96</v>
      </c>
      <c r="N2292" s="4">
        <v>9</v>
      </c>
      <c r="O2292" s="31">
        <v>0.33333333333333331</v>
      </c>
      <c r="P2292" s="35">
        <v>25.41</v>
      </c>
      <c r="Q2292" s="36">
        <f t="shared" si="427"/>
        <v>12</v>
      </c>
      <c r="R2292" s="4">
        <f t="shared" si="428"/>
        <v>0</v>
      </c>
      <c r="S2292" s="31">
        <f t="shared" si="434"/>
        <v>0.22535879629629629</v>
      </c>
      <c r="T2292" s="31">
        <f t="shared" si="435"/>
        <v>0.76428240740740738</v>
      </c>
      <c r="U2292" s="4">
        <f t="shared" si="429"/>
        <v>0</v>
      </c>
      <c r="V2292" s="4" t="str">
        <f t="shared" si="430"/>
        <v/>
      </c>
      <c r="W2292" s="18" t="str">
        <f>IF(V2292="","",VLOOKUP(L2292,日射量と図３!$A$4:$C$368,3,TRUE)*238.85/100)</f>
        <v/>
      </c>
      <c r="X2292" s="4" t="str">
        <f t="shared" si="431"/>
        <v/>
      </c>
      <c r="Y2292" s="4" t="str">
        <f t="shared" si="436"/>
        <v/>
      </c>
      <c r="Z2292" s="4" t="str">
        <f t="shared" si="437"/>
        <v/>
      </c>
      <c r="AA2292" s="4" t="str">
        <f>IF($V2292="","",IF(Y2292&lt;36,0,IF(AND(36&lt;=Y2292,Y2292&lt;71),VLOOKUP($W2292,日射量と図３!$E$6:$F$34,2,TRUE),IF(AND(71&lt;=Y2292,Y2292&lt;107),VLOOKUP($W2292,日射量と図３!$E$6:$G$34,3,TRUE),IF(AND(107&lt;=Y2292,Y2292&lt;143),VLOOKUP($W2292,日射量と図３!$E$6:$H$34,4,TRUE),VLOOKUP($W2292,日射量と図３!$E$6:$I$34,5,TRUE))))))</f>
        <v/>
      </c>
      <c r="AB2292" s="4" t="str">
        <f>IF($V2292="","",IF(Z2292&lt;36,0,IF(AND(36&lt;=Z2292,Z2292&lt;71),VLOOKUP($W2292,日射量と図３!$E$6:$F$34,2,TRUE),IF(AND(71&lt;=Z2292,Z2292&lt;107),VLOOKUP($W2292,日射量と図３!$E$6:$G$34,3,TRUE),IF(AND(107&lt;=Z2292,Z2292&lt;143),VLOOKUP($W2292,日射量と図３!$E$6:$H$34,4,TRUE),VLOOKUP($W2292,日射量と図３!$E$6:$I$34,5,TRUE))))))</f>
        <v/>
      </c>
      <c r="AC2292" s="382" t="str">
        <f t="shared" si="432"/>
        <v/>
      </c>
      <c r="AD2292" s="382" t="str">
        <f t="shared" si="433"/>
        <v/>
      </c>
    </row>
    <row r="2293" spans="11:30" ht="13.5" customHeight="1">
      <c r="K2293" s="4">
        <f t="shared" si="426"/>
        <v>9</v>
      </c>
      <c r="L2293" s="34">
        <v>43347</v>
      </c>
      <c r="M2293" s="4">
        <v>96</v>
      </c>
      <c r="N2293" s="4">
        <v>10</v>
      </c>
      <c r="O2293" s="31">
        <v>0.375</v>
      </c>
      <c r="P2293" s="35">
        <v>26.369999999999997</v>
      </c>
      <c r="Q2293" s="36">
        <f t="shared" si="427"/>
        <v>12</v>
      </c>
      <c r="R2293" s="4">
        <f t="shared" si="428"/>
        <v>0</v>
      </c>
      <c r="S2293" s="31">
        <f t="shared" si="434"/>
        <v>0.22535879629629629</v>
      </c>
      <c r="T2293" s="31">
        <f t="shared" si="435"/>
        <v>0.76428240740740738</v>
      </c>
      <c r="U2293" s="4">
        <f t="shared" si="429"/>
        <v>0</v>
      </c>
      <c r="V2293" s="4" t="str">
        <f t="shared" si="430"/>
        <v/>
      </c>
      <c r="W2293" s="18" t="str">
        <f>IF(V2293="","",VLOOKUP(L2293,日射量と図３!$A$4:$C$368,3,TRUE)*238.85/100)</f>
        <v/>
      </c>
      <c r="X2293" s="4" t="str">
        <f t="shared" si="431"/>
        <v/>
      </c>
      <c r="Y2293" s="4" t="str">
        <f t="shared" si="436"/>
        <v/>
      </c>
      <c r="Z2293" s="4" t="str">
        <f t="shared" si="437"/>
        <v/>
      </c>
      <c r="AA2293" s="4" t="str">
        <f>IF($V2293="","",IF(Y2293&lt;36,0,IF(AND(36&lt;=Y2293,Y2293&lt;71),VLOOKUP($W2293,日射量と図３!$E$6:$F$34,2,TRUE),IF(AND(71&lt;=Y2293,Y2293&lt;107),VLOOKUP($W2293,日射量と図３!$E$6:$G$34,3,TRUE),IF(AND(107&lt;=Y2293,Y2293&lt;143),VLOOKUP($W2293,日射量と図３!$E$6:$H$34,4,TRUE),VLOOKUP($W2293,日射量と図３!$E$6:$I$34,5,TRUE))))))</f>
        <v/>
      </c>
      <c r="AB2293" s="4" t="str">
        <f>IF($V2293="","",IF(Z2293&lt;36,0,IF(AND(36&lt;=Z2293,Z2293&lt;71),VLOOKUP($W2293,日射量と図３!$E$6:$F$34,2,TRUE),IF(AND(71&lt;=Z2293,Z2293&lt;107),VLOOKUP($W2293,日射量と図３!$E$6:$G$34,3,TRUE),IF(AND(107&lt;=Z2293,Z2293&lt;143),VLOOKUP($W2293,日射量と図３!$E$6:$H$34,4,TRUE),VLOOKUP($W2293,日射量と図３!$E$6:$I$34,5,TRUE))))))</f>
        <v/>
      </c>
      <c r="AC2293" s="382" t="str">
        <f t="shared" si="432"/>
        <v/>
      </c>
      <c r="AD2293" s="382" t="str">
        <f t="shared" si="433"/>
        <v/>
      </c>
    </row>
    <row r="2294" spans="11:30" ht="13.5" customHeight="1">
      <c r="K2294" s="4">
        <f t="shared" si="426"/>
        <v>9</v>
      </c>
      <c r="L2294" s="34">
        <v>43347</v>
      </c>
      <c r="M2294" s="4">
        <v>96</v>
      </c>
      <c r="N2294" s="4">
        <v>11</v>
      </c>
      <c r="O2294" s="31">
        <v>0.41666666666666669</v>
      </c>
      <c r="P2294" s="35">
        <v>27.130000000000003</v>
      </c>
      <c r="Q2294" s="36">
        <f t="shared" si="427"/>
        <v>12</v>
      </c>
      <c r="R2294" s="4">
        <f t="shared" si="428"/>
        <v>0</v>
      </c>
      <c r="S2294" s="31">
        <f t="shared" si="434"/>
        <v>0.22535879629629629</v>
      </c>
      <c r="T2294" s="31">
        <f t="shared" si="435"/>
        <v>0.76428240740740738</v>
      </c>
      <c r="U2294" s="4">
        <f t="shared" si="429"/>
        <v>0</v>
      </c>
      <c r="V2294" s="4" t="str">
        <f t="shared" si="430"/>
        <v/>
      </c>
      <c r="W2294" s="18" t="str">
        <f>IF(V2294="","",VLOOKUP(L2294,日射量と図３!$A$4:$C$368,3,TRUE)*238.85/100)</f>
        <v/>
      </c>
      <c r="X2294" s="4" t="str">
        <f t="shared" si="431"/>
        <v/>
      </c>
      <c r="Y2294" s="4" t="str">
        <f t="shared" si="436"/>
        <v/>
      </c>
      <c r="Z2294" s="4" t="str">
        <f t="shared" si="437"/>
        <v/>
      </c>
      <c r="AA2294" s="4" t="str">
        <f>IF($V2294="","",IF(Y2294&lt;36,0,IF(AND(36&lt;=Y2294,Y2294&lt;71),VLOOKUP($W2294,日射量と図３!$E$6:$F$34,2,TRUE),IF(AND(71&lt;=Y2294,Y2294&lt;107),VLOOKUP($W2294,日射量と図３!$E$6:$G$34,3,TRUE),IF(AND(107&lt;=Y2294,Y2294&lt;143),VLOOKUP($W2294,日射量と図３!$E$6:$H$34,4,TRUE),VLOOKUP($W2294,日射量と図３!$E$6:$I$34,5,TRUE))))))</f>
        <v/>
      </c>
      <c r="AB2294" s="4" t="str">
        <f>IF($V2294="","",IF(Z2294&lt;36,0,IF(AND(36&lt;=Z2294,Z2294&lt;71),VLOOKUP($W2294,日射量と図３!$E$6:$F$34,2,TRUE),IF(AND(71&lt;=Z2294,Z2294&lt;107),VLOOKUP($W2294,日射量と図３!$E$6:$G$34,3,TRUE),IF(AND(107&lt;=Z2294,Z2294&lt;143),VLOOKUP($W2294,日射量と図３!$E$6:$H$34,4,TRUE),VLOOKUP($W2294,日射量と図３!$E$6:$I$34,5,TRUE))))))</f>
        <v/>
      </c>
      <c r="AC2294" s="382" t="str">
        <f t="shared" si="432"/>
        <v/>
      </c>
      <c r="AD2294" s="382" t="str">
        <f t="shared" si="433"/>
        <v/>
      </c>
    </row>
    <row r="2295" spans="11:30" ht="13.5" customHeight="1">
      <c r="K2295" s="4">
        <f t="shared" si="426"/>
        <v>9</v>
      </c>
      <c r="L2295" s="34">
        <v>43347</v>
      </c>
      <c r="M2295" s="4">
        <v>96</v>
      </c>
      <c r="N2295" s="4">
        <v>12</v>
      </c>
      <c r="O2295" s="31">
        <v>0.45833333333333331</v>
      </c>
      <c r="P2295" s="35">
        <v>27.339999999999996</v>
      </c>
      <c r="Q2295" s="36">
        <f t="shared" si="427"/>
        <v>12</v>
      </c>
      <c r="R2295" s="4">
        <f t="shared" si="428"/>
        <v>0</v>
      </c>
      <c r="S2295" s="31">
        <f t="shared" si="434"/>
        <v>0.22535879629629629</v>
      </c>
      <c r="T2295" s="31">
        <f t="shared" si="435"/>
        <v>0.76428240740740738</v>
      </c>
      <c r="U2295" s="4">
        <f t="shared" si="429"/>
        <v>0</v>
      </c>
      <c r="V2295" s="4" t="str">
        <f t="shared" si="430"/>
        <v/>
      </c>
      <c r="W2295" s="18" t="str">
        <f>IF(V2295="","",VLOOKUP(L2295,日射量と図３!$A$4:$C$368,3,TRUE)*238.85/100)</f>
        <v/>
      </c>
      <c r="X2295" s="4" t="str">
        <f t="shared" si="431"/>
        <v/>
      </c>
      <c r="Y2295" s="4" t="str">
        <f t="shared" si="436"/>
        <v/>
      </c>
      <c r="Z2295" s="4" t="str">
        <f t="shared" si="437"/>
        <v/>
      </c>
      <c r="AA2295" s="4" t="str">
        <f>IF($V2295="","",IF(Y2295&lt;36,0,IF(AND(36&lt;=Y2295,Y2295&lt;71),VLOOKUP($W2295,日射量と図３!$E$6:$F$34,2,TRUE),IF(AND(71&lt;=Y2295,Y2295&lt;107),VLOOKUP($W2295,日射量と図３!$E$6:$G$34,3,TRUE),IF(AND(107&lt;=Y2295,Y2295&lt;143),VLOOKUP($W2295,日射量と図３!$E$6:$H$34,4,TRUE),VLOOKUP($W2295,日射量と図３!$E$6:$I$34,5,TRUE))))))</f>
        <v/>
      </c>
      <c r="AB2295" s="4" t="str">
        <f>IF($V2295="","",IF(Z2295&lt;36,0,IF(AND(36&lt;=Z2295,Z2295&lt;71),VLOOKUP($W2295,日射量と図３!$E$6:$F$34,2,TRUE),IF(AND(71&lt;=Z2295,Z2295&lt;107),VLOOKUP($W2295,日射量と図３!$E$6:$G$34,3,TRUE),IF(AND(107&lt;=Z2295,Z2295&lt;143),VLOOKUP($W2295,日射量と図３!$E$6:$H$34,4,TRUE),VLOOKUP($W2295,日射量と図３!$E$6:$I$34,5,TRUE))))))</f>
        <v/>
      </c>
      <c r="AC2295" s="382" t="str">
        <f t="shared" si="432"/>
        <v/>
      </c>
      <c r="AD2295" s="382" t="str">
        <f t="shared" si="433"/>
        <v/>
      </c>
    </row>
    <row r="2296" spans="11:30" ht="13.5" customHeight="1">
      <c r="K2296" s="4">
        <f t="shared" si="426"/>
        <v>9</v>
      </c>
      <c r="L2296" s="34">
        <v>43347</v>
      </c>
      <c r="M2296" s="4">
        <v>96</v>
      </c>
      <c r="N2296" s="4">
        <v>13</v>
      </c>
      <c r="O2296" s="31">
        <v>0.5</v>
      </c>
      <c r="P2296" s="35">
        <v>28.169999999999998</v>
      </c>
      <c r="Q2296" s="36">
        <f t="shared" si="427"/>
        <v>12</v>
      </c>
      <c r="R2296" s="4">
        <f t="shared" si="428"/>
        <v>0</v>
      </c>
      <c r="S2296" s="31">
        <f t="shared" si="434"/>
        <v>0.22535879629629629</v>
      </c>
      <c r="T2296" s="31">
        <f t="shared" si="435"/>
        <v>0.76428240740740738</v>
      </c>
      <c r="U2296" s="4">
        <f t="shared" si="429"/>
        <v>0</v>
      </c>
      <c r="V2296" s="4" t="str">
        <f t="shared" si="430"/>
        <v/>
      </c>
      <c r="W2296" s="18" t="str">
        <f>IF(V2296="","",VLOOKUP(L2296,日射量と図３!$A$4:$C$368,3,TRUE)*238.85/100)</f>
        <v/>
      </c>
      <c r="X2296" s="4" t="str">
        <f t="shared" si="431"/>
        <v/>
      </c>
      <c r="Y2296" s="4" t="str">
        <f t="shared" si="436"/>
        <v/>
      </c>
      <c r="Z2296" s="4" t="str">
        <f t="shared" si="437"/>
        <v/>
      </c>
      <c r="AA2296" s="4" t="str">
        <f>IF($V2296="","",IF(Y2296&lt;36,0,IF(AND(36&lt;=Y2296,Y2296&lt;71),VLOOKUP($W2296,日射量と図３!$E$6:$F$34,2,TRUE),IF(AND(71&lt;=Y2296,Y2296&lt;107),VLOOKUP($W2296,日射量と図３!$E$6:$G$34,3,TRUE),IF(AND(107&lt;=Y2296,Y2296&lt;143),VLOOKUP($W2296,日射量と図３!$E$6:$H$34,4,TRUE),VLOOKUP($W2296,日射量と図３!$E$6:$I$34,5,TRUE))))))</f>
        <v/>
      </c>
      <c r="AB2296" s="4" t="str">
        <f>IF($V2296="","",IF(Z2296&lt;36,0,IF(AND(36&lt;=Z2296,Z2296&lt;71),VLOOKUP($W2296,日射量と図３!$E$6:$F$34,2,TRUE),IF(AND(71&lt;=Z2296,Z2296&lt;107),VLOOKUP($W2296,日射量と図３!$E$6:$G$34,3,TRUE),IF(AND(107&lt;=Z2296,Z2296&lt;143),VLOOKUP($W2296,日射量と図３!$E$6:$H$34,4,TRUE),VLOOKUP($W2296,日射量と図３!$E$6:$I$34,5,TRUE))))))</f>
        <v/>
      </c>
      <c r="AC2296" s="382" t="str">
        <f t="shared" si="432"/>
        <v/>
      </c>
      <c r="AD2296" s="382" t="str">
        <f t="shared" si="433"/>
        <v/>
      </c>
    </row>
    <row r="2297" spans="11:30" ht="13.5" customHeight="1">
      <c r="K2297" s="4">
        <f t="shared" si="426"/>
        <v>9</v>
      </c>
      <c r="L2297" s="34">
        <v>43347</v>
      </c>
      <c r="M2297" s="4">
        <v>96</v>
      </c>
      <c r="N2297" s="4">
        <v>14</v>
      </c>
      <c r="O2297" s="31">
        <v>0.54166666666666663</v>
      </c>
      <c r="P2297" s="35">
        <v>28.75</v>
      </c>
      <c r="Q2297" s="36">
        <f t="shared" si="427"/>
        <v>12</v>
      </c>
      <c r="R2297" s="4">
        <f t="shared" si="428"/>
        <v>0</v>
      </c>
      <c r="S2297" s="31">
        <f t="shared" si="434"/>
        <v>0.22535879629629629</v>
      </c>
      <c r="T2297" s="31">
        <f t="shared" si="435"/>
        <v>0.76428240740740738</v>
      </c>
      <c r="U2297" s="4">
        <f t="shared" si="429"/>
        <v>0</v>
      </c>
      <c r="V2297" s="4" t="str">
        <f t="shared" si="430"/>
        <v/>
      </c>
      <c r="W2297" s="18" t="str">
        <f>IF(V2297="","",VLOOKUP(L2297,日射量と図３!$A$4:$C$368,3,TRUE)*238.85/100)</f>
        <v/>
      </c>
      <c r="X2297" s="4" t="str">
        <f t="shared" si="431"/>
        <v/>
      </c>
      <c r="Y2297" s="4" t="str">
        <f t="shared" si="436"/>
        <v/>
      </c>
      <c r="Z2297" s="4" t="str">
        <f t="shared" si="437"/>
        <v/>
      </c>
      <c r="AA2297" s="4" t="str">
        <f>IF($V2297="","",IF(Y2297&lt;36,0,IF(AND(36&lt;=Y2297,Y2297&lt;71),VLOOKUP($W2297,日射量と図３!$E$6:$F$34,2,TRUE),IF(AND(71&lt;=Y2297,Y2297&lt;107),VLOOKUP($W2297,日射量と図３!$E$6:$G$34,3,TRUE),IF(AND(107&lt;=Y2297,Y2297&lt;143),VLOOKUP($W2297,日射量と図３!$E$6:$H$34,4,TRUE),VLOOKUP($W2297,日射量と図３!$E$6:$I$34,5,TRUE))))))</f>
        <v/>
      </c>
      <c r="AB2297" s="4" t="str">
        <f>IF($V2297="","",IF(Z2297&lt;36,0,IF(AND(36&lt;=Z2297,Z2297&lt;71),VLOOKUP($W2297,日射量と図３!$E$6:$F$34,2,TRUE),IF(AND(71&lt;=Z2297,Z2297&lt;107),VLOOKUP($W2297,日射量と図３!$E$6:$G$34,3,TRUE),IF(AND(107&lt;=Z2297,Z2297&lt;143),VLOOKUP($W2297,日射量と図３!$E$6:$H$34,4,TRUE),VLOOKUP($W2297,日射量と図３!$E$6:$I$34,5,TRUE))))))</f>
        <v/>
      </c>
      <c r="AC2297" s="382" t="str">
        <f t="shared" si="432"/>
        <v/>
      </c>
      <c r="AD2297" s="382" t="str">
        <f t="shared" si="433"/>
        <v/>
      </c>
    </row>
    <row r="2298" spans="11:30" ht="13.5" customHeight="1">
      <c r="K2298" s="4">
        <f t="shared" si="426"/>
        <v>9</v>
      </c>
      <c r="L2298" s="34">
        <v>43347</v>
      </c>
      <c r="M2298" s="4">
        <v>96</v>
      </c>
      <c r="N2298" s="4">
        <v>15</v>
      </c>
      <c r="O2298" s="31">
        <v>0.58333333333333337</v>
      </c>
      <c r="P2298" s="35">
        <v>28.410000000000004</v>
      </c>
      <c r="Q2298" s="36">
        <f t="shared" si="427"/>
        <v>12</v>
      </c>
      <c r="R2298" s="4">
        <f t="shared" si="428"/>
        <v>0</v>
      </c>
      <c r="S2298" s="31">
        <f t="shared" si="434"/>
        <v>0.22535879629629629</v>
      </c>
      <c r="T2298" s="31">
        <f t="shared" si="435"/>
        <v>0.76428240740740738</v>
      </c>
      <c r="U2298" s="4">
        <f t="shared" si="429"/>
        <v>0</v>
      </c>
      <c r="V2298" s="4" t="str">
        <f t="shared" si="430"/>
        <v/>
      </c>
      <c r="W2298" s="18" t="str">
        <f>IF(V2298="","",VLOOKUP(L2298,日射量と図３!$A$4:$C$368,3,TRUE)*238.85/100)</f>
        <v/>
      </c>
      <c r="X2298" s="4" t="str">
        <f t="shared" si="431"/>
        <v/>
      </c>
      <c r="Y2298" s="4" t="str">
        <f t="shared" si="436"/>
        <v/>
      </c>
      <c r="Z2298" s="4" t="str">
        <f t="shared" si="437"/>
        <v/>
      </c>
      <c r="AA2298" s="4" t="str">
        <f>IF($V2298="","",IF(Y2298&lt;36,0,IF(AND(36&lt;=Y2298,Y2298&lt;71),VLOOKUP($W2298,日射量と図３!$E$6:$F$34,2,TRUE),IF(AND(71&lt;=Y2298,Y2298&lt;107),VLOOKUP($W2298,日射量と図３!$E$6:$G$34,3,TRUE),IF(AND(107&lt;=Y2298,Y2298&lt;143),VLOOKUP($W2298,日射量と図３!$E$6:$H$34,4,TRUE),VLOOKUP($W2298,日射量と図３!$E$6:$I$34,5,TRUE))))))</f>
        <v/>
      </c>
      <c r="AB2298" s="4" t="str">
        <f>IF($V2298="","",IF(Z2298&lt;36,0,IF(AND(36&lt;=Z2298,Z2298&lt;71),VLOOKUP($W2298,日射量と図３!$E$6:$F$34,2,TRUE),IF(AND(71&lt;=Z2298,Z2298&lt;107),VLOOKUP($W2298,日射量と図３!$E$6:$G$34,3,TRUE),IF(AND(107&lt;=Z2298,Z2298&lt;143),VLOOKUP($W2298,日射量と図３!$E$6:$H$34,4,TRUE),VLOOKUP($W2298,日射量と図３!$E$6:$I$34,5,TRUE))))))</f>
        <v/>
      </c>
      <c r="AC2298" s="382" t="str">
        <f t="shared" si="432"/>
        <v/>
      </c>
      <c r="AD2298" s="382" t="str">
        <f t="shared" si="433"/>
        <v/>
      </c>
    </row>
    <row r="2299" spans="11:30" ht="13.5" customHeight="1">
      <c r="K2299" s="4">
        <f t="shared" si="426"/>
        <v>9</v>
      </c>
      <c r="L2299" s="34">
        <v>43347</v>
      </c>
      <c r="M2299" s="4">
        <v>96</v>
      </c>
      <c r="N2299" s="4">
        <v>16</v>
      </c>
      <c r="O2299" s="31">
        <v>0.625</v>
      </c>
      <c r="P2299" s="35">
        <v>28.93</v>
      </c>
      <c r="Q2299" s="36">
        <f t="shared" si="427"/>
        <v>16</v>
      </c>
      <c r="R2299" s="4">
        <f t="shared" si="428"/>
        <v>0</v>
      </c>
      <c r="S2299" s="31">
        <f t="shared" si="434"/>
        <v>0.22535879629629629</v>
      </c>
      <c r="T2299" s="31">
        <f t="shared" si="435"/>
        <v>0.76428240740740738</v>
      </c>
      <c r="U2299" s="4">
        <f t="shared" si="429"/>
        <v>0</v>
      </c>
      <c r="V2299" s="4" t="str">
        <f t="shared" si="430"/>
        <v/>
      </c>
      <c r="W2299" s="18" t="str">
        <f>IF(V2299="","",VLOOKUP(L2299,日射量と図３!$A$4:$C$368,3,TRUE)*238.85/100)</f>
        <v/>
      </c>
      <c r="X2299" s="4" t="str">
        <f t="shared" si="431"/>
        <v/>
      </c>
      <c r="Y2299" s="4" t="str">
        <f t="shared" si="436"/>
        <v/>
      </c>
      <c r="Z2299" s="4" t="str">
        <f t="shared" si="437"/>
        <v/>
      </c>
      <c r="AA2299" s="4" t="str">
        <f>IF($V2299="","",IF(Y2299&lt;36,0,IF(AND(36&lt;=Y2299,Y2299&lt;71),VLOOKUP($W2299,日射量と図３!$E$6:$F$34,2,TRUE),IF(AND(71&lt;=Y2299,Y2299&lt;107),VLOOKUP($W2299,日射量と図３!$E$6:$G$34,3,TRUE),IF(AND(107&lt;=Y2299,Y2299&lt;143),VLOOKUP($W2299,日射量と図３!$E$6:$H$34,4,TRUE),VLOOKUP($W2299,日射量と図３!$E$6:$I$34,5,TRUE))))))</f>
        <v/>
      </c>
      <c r="AB2299" s="4" t="str">
        <f>IF($V2299="","",IF(Z2299&lt;36,0,IF(AND(36&lt;=Z2299,Z2299&lt;71),VLOOKUP($W2299,日射量と図３!$E$6:$F$34,2,TRUE),IF(AND(71&lt;=Z2299,Z2299&lt;107),VLOOKUP($W2299,日射量と図３!$E$6:$G$34,3,TRUE),IF(AND(107&lt;=Z2299,Z2299&lt;143),VLOOKUP($W2299,日射量と図３!$E$6:$H$34,4,TRUE),VLOOKUP($W2299,日射量と図３!$E$6:$I$34,5,TRUE))))))</f>
        <v/>
      </c>
      <c r="AC2299" s="382" t="str">
        <f t="shared" si="432"/>
        <v/>
      </c>
      <c r="AD2299" s="382" t="str">
        <f t="shared" si="433"/>
        <v/>
      </c>
    </row>
    <row r="2300" spans="11:30" ht="13.5" customHeight="1">
      <c r="K2300" s="4">
        <f t="shared" si="426"/>
        <v>9</v>
      </c>
      <c r="L2300" s="34">
        <v>43347</v>
      </c>
      <c r="M2300" s="4">
        <v>96</v>
      </c>
      <c r="N2300" s="4">
        <v>17</v>
      </c>
      <c r="O2300" s="31">
        <v>0.66666666666666663</v>
      </c>
      <c r="P2300" s="35">
        <v>28.8</v>
      </c>
      <c r="Q2300" s="36">
        <f t="shared" si="427"/>
        <v>16</v>
      </c>
      <c r="R2300" s="4">
        <f t="shared" si="428"/>
        <v>0</v>
      </c>
      <c r="S2300" s="31">
        <f t="shared" si="434"/>
        <v>0.22535879629629629</v>
      </c>
      <c r="T2300" s="31">
        <f t="shared" si="435"/>
        <v>0.76428240740740738</v>
      </c>
      <c r="U2300" s="4">
        <f t="shared" si="429"/>
        <v>0</v>
      </c>
      <c r="V2300" s="4" t="str">
        <f t="shared" si="430"/>
        <v/>
      </c>
      <c r="W2300" s="18" t="str">
        <f>IF(V2300="","",VLOOKUP(L2300,日射量と図３!$A$4:$C$368,3,TRUE)*238.85/100)</f>
        <v/>
      </c>
      <c r="X2300" s="4" t="str">
        <f t="shared" si="431"/>
        <v/>
      </c>
      <c r="Y2300" s="4" t="str">
        <f t="shared" si="436"/>
        <v/>
      </c>
      <c r="Z2300" s="4" t="str">
        <f t="shared" si="437"/>
        <v/>
      </c>
      <c r="AA2300" s="4" t="str">
        <f>IF($V2300="","",IF(Y2300&lt;36,0,IF(AND(36&lt;=Y2300,Y2300&lt;71),VLOOKUP($W2300,日射量と図３!$E$6:$F$34,2,TRUE),IF(AND(71&lt;=Y2300,Y2300&lt;107),VLOOKUP($W2300,日射量と図３!$E$6:$G$34,3,TRUE),IF(AND(107&lt;=Y2300,Y2300&lt;143),VLOOKUP($W2300,日射量と図３!$E$6:$H$34,4,TRUE),VLOOKUP($W2300,日射量と図３!$E$6:$I$34,5,TRUE))))))</f>
        <v/>
      </c>
      <c r="AB2300" s="4" t="str">
        <f>IF($V2300="","",IF(Z2300&lt;36,0,IF(AND(36&lt;=Z2300,Z2300&lt;71),VLOOKUP($W2300,日射量と図３!$E$6:$F$34,2,TRUE),IF(AND(71&lt;=Z2300,Z2300&lt;107),VLOOKUP($W2300,日射量と図３!$E$6:$G$34,3,TRUE),IF(AND(107&lt;=Z2300,Z2300&lt;143),VLOOKUP($W2300,日射量と図３!$E$6:$H$34,4,TRUE),VLOOKUP($W2300,日射量と図３!$E$6:$I$34,5,TRUE))))))</f>
        <v/>
      </c>
      <c r="AC2300" s="382" t="str">
        <f t="shared" si="432"/>
        <v/>
      </c>
      <c r="AD2300" s="382" t="str">
        <f t="shared" si="433"/>
        <v/>
      </c>
    </row>
    <row r="2301" spans="11:30" ht="13.5" customHeight="1">
      <c r="K2301" s="4">
        <f t="shared" si="426"/>
        <v>9</v>
      </c>
      <c r="L2301" s="34">
        <v>43347</v>
      </c>
      <c r="M2301" s="4">
        <v>96</v>
      </c>
      <c r="N2301" s="4">
        <v>18</v>
      </c>
      <c r="O2301" s="31">
        <v>0.70833333333333337</v>
      </c>
      <c r="P2301" s="35">
        <v>27.79</v>
      </c>
      <c r="Q2301" s="36">
        <f t="shared" si="427"/>
        <v>16</v>
      </c>
      <c r="R2301" s="4">
        <f t="shared" si="428"/>
        <v>0</v>
      </c>
      <c r="S2301" s="31">
        <f t="shared" si="434"/>
        <v>0.22535879629629629</v>
      </c>
      <c r="T2301" s="31">
        <f t="shared" si="435"/>
        <v>0.76428240740740738</v>
      </c>
      <c r="U2301" s="4">
        <f t="shared" si="429"/>
        <v>0</v>
      </c>
      <c r="V2301" s="4" t="str">
        <f t="shared" si="430"/>
        <v/>
      </c>
      <c r="W2301" s="18" t="str">
        <f>IF(V2301="","",VLOOKUP(L2301,日射量と図３!$A$4:$C$368,3,TRUE)*238.85/100)</f>
        <v/>
      </c>
      <c r="X2301" s="4" t="str">
        <f t="shared" si="431"/>
        <v/>
      </c>
      <c r="Y2301" s="4" t="str">
        <f t="shared" si="436"/>
        <v/>
      </c>
      <c r="Z2301" s="4" t="str">
        <f t="shared" si="437"/>
        <v/>
      </c>
      <c r="AA2301" s="4" t="str">
        <f>IF($V2301="","",IF(Y2301&lt;36,0,IF(AND(36&lt;=Y2301,Y2301&lt;71),VLOOKUP($W2301,日射量と図３!$E$6:$F$34,2,TRUE),IF(AND(71&lt;=Y2301,Y2301&lt;107),VLOOKUP($W2301,日射量と図３!$E$6:$G$34,3,TRUE),IF(AND(107&lt;=Y2301,Y2301&lt;143),VLOOKUP($W2301,日射量と図３!$E$6:$H$34,4,TRUE),VLOOKUP($W2301,日射量と図３!$E$6:$I$34,5,TRUE))))))</f>
        <v/>
      </c>
      <c r="AB2301" s="4" t="str">
        <f>IF($V2301="","",IF(Z2301&lt;36,0,IF(AND(36&lt;=Z2301,Z2301&lt;71),VLOOKUP($W2301,日射量と図３!$E$6:$F$34,2,TRUE),IF(AND(71&lt;=Z2301,Z2301&lt;107),VLOOKUP($W2301,日射量と図３!$E$6:$G$34,3,TRUE),IF(AND(107&lt;=Z2301,Z2301&lt;143),VLOOKUP($W2301,日射量と図３!$E$6:$H$34,4,TRUE),VLOOKUP($W2301,日射量と図３!$E$6:$I$34,5,TRUE))))))</f>
        <v/>
      </c>
      <c r="AC2301" s="382" t="str">
        <f t="shared" si="432"/>
        <v/>
      </c>
      <c r="AD2301" s="382" t="str">
        <f t="shared" si="433"/>
        <v/>
      </c>
    </row>
    <row r="2302" spans="11:30" ht="13.5" customHeight="1">
      <c r="K2302" s="4">
        <f t="shared" si="426"/>
        <v>9</v>
      </c>
      <c r="L2302" s="34">
        <v>43347</v>
      </c>
      <c r="M2302" s="4">
        <v>96</v>
      </c>
      <c r="N2302" s="4">
        <v>19</v>
      </c>
      <c r="O2302" s="31">
        <v>0.75</v>
      </c>
      <c r="P2302" s="35">
        <v>26.830000000000002</v>
      </c>
      <c r="Q2302" s="36">
        <f t="shared" si="427"/>
        <v>16</v>
      </c>
      <c r="R2302" s="4">
        <f t="shared" si="428"/>
        <v>0</v>
      </c>
      <c r="S2302" s="31">
        <f t="shared" si="434"/>
        <v>0.22535879629629629</v>
      </c>
      <c r="T2302" s="31">
        <f t="shared" si="435"/>
        <v>0.76428240740740738</v>
      </c>
      <c r="U2302" s="4">
        <f t="shared" si="429"/>
        <v>0</v>
      </c>
      <c r="V2302" s="4" t="str">
        <f t="shared" si="430"/>
        <v/>
      </c>
      <c r="W2302" s="18" t="str">
        <f>IF(V2302="","",VLOOKUP(L2302,日射量と図３!$A$4:$C$368,3,TRUE)*238.85/100)</f>
        <v/>
      </c>
      <c r="X2302" s="4" t="str">
        <f t="shared" si="431"/>
        <v/>
      </c>
      <c r="Y2302" s="4" t="str">
        <f t="shared" si="436"/>
        <v/>
      </c>
      <c r="Z2302" s="4" t="str">
        <f t="shared" si="437"/>
        <v/>
      </c>
      <c r="AA2302" s="4" t="str">
        <f>IF($V2302="","",IF(Y2302&lt;36,0,IF(AND(36&lt;=Y2302,Y2302&lt;71),VLOOKUP($W2302,日射量と図３!$E$6:$F$34,2,TRUE),IF(AND(71&lt;=Y2302,Y2302&lt;107),VLOOKUP($W2302,日射量と図３!$E$6:$G$34,3,TRUE),IF(AND(107&lt;=Y2302,Y2302&lt;143),VLOOKUP($W2302,日射量と図３!$E$6:$H$34,4,TRUE),VLOOKUP($W2302,日射量と図３!$E$6:$I$34,5,TRUE))))))</f>
        <v/>
      </c>
      <c r="AB2302" s="4" t="str">
        <f>IF($V2302="","",IF(Z2302&lt;36,0,IF(AND(36&lt;=Z2302,Z2302&lt;71),VLOOKUP($W2302,日射量と図３!$E$6:$F$34,2,TRUE),IF(AND(71&lt;=Z2302,Z2302&lt;107),VLOOKUP($W2302,日射量と図３!$E$6:$G$34,3,TRUE),IF(AND(107&lt;=Z2302,Z2302&lt;143),VLOOKUP($W2302,日射量と図３!$E$6:$H$34,4,TRUE),VLOOKUP($W2302,日射量と図３!$E$6:$I$34,5,TRUE))))))</f>
        <v/>
      </c>
      <c r="AC2302" s="382" t="str">
        <f t="shared" si="432"/>
        <v/>
      </c>
      <c r="AD2302" s="382" t="str">
        <f t="shared" si="433"/>
        <v/>
      </c>
    </row>
    <row r="2303" spans="11:30" ht="13.5" customHeight="1">
      <c r="K2303" s="4">
        <f t="shared" si="426"/>
        <v>9</v>
      </c>
      <c r="L2303" s="34">
        <v>43347</v>
      </c>
      <c r="M2303" s="4">
        <v>96</v>
      </c>
      <c r="N2303" s="4">
        <v>20</v>
      </c>
      <c r="O2303" s="31">
        <v>0.79166666666666663</v>
      </c>
      <c r="P2303" s="35">
        <v>26.27</v>
      </c>
      <c r="Q2303" s="36">
        <f t="shared" si="427"/>
        <v>16</v>
      </c>
      <c r="R2303" s="4">
        <f t="shared" si="428"/>
        <v>0</v>
      </c>
      <c r="S2303" s="31">
        <f t="shared" si="434"/>
        <v>0.22535879629629629</v>
      </c>
      <c r="T2303" s="31">
        <f t="shared" si="435"/>
        <v>0.76428240740740738</v>
      </c>
      <c r="U2303" s="4">
        <f t="shared" si="429"/>
        <v>0</v>
      </c>
      <c r="V2303" s="4" t="str">
        <f t="shared" si="430"/>
        <v/>
      </c>
      <c r="W2303" s="18" t="str">
        <f>IF(V2303="","",VLOOKUP(L2303,日射量と図３!$A$4:$C$368,3,TRUE)*238.85/100)</f>
        <v/>
      </c>
      <c r="X2303" s="4" t="str">
        <f t="shared" si="431"/>
        <v/>
      </c>
      <c r="Y2303" s="4" t="str">
        <f t="shared" si="436"/>
        <v/>
      </c>
      <c r="Z2303" s="4" t="str">
        <f t="shared" si="437"/>
        <v/>
      </c>
      <c r="AA2303" s="4" t="str">
        <f>IF($V2303="","",IF(Y2303&lt;36,0,IF(AND(36&lt;=Y2303,Y2303&lt;71),VLOOKUP($W2303,日射量と図３!$E$6:$F$34,2,TRUE),IF(AND(71&lt;=Y2303,Y2303&lt;107),VLOOKUP($W2303,日射量と図３!$E$6:$G$34,3,TRUE),IF(AND(107&lt;=Y2303,Y2303&lt;143),VLOOKUP($W2303,日射量と図３!$E$6:$H$34,4,TRUE),VLOOKUP($W2303,日射量と図３!$E$6:$I$34,5,TRUE))))))</f>
        <v/>
      </c>
      <c r="AB2303" s="4" t="str">
        <f>IF($V2303="","",IF(Z2303&lt;36,0,IF(AND(36&lt;=Z2303,Z2303&lt;71),VLOOKUP($W2303,日射量と図３!$E$6:$F$34,2,TRUE),IF(AND(71&lt;=Z2303,Z2303&lt;107),VLOOKUP($W2303,日射量と図３!$E$6:$G$34,3,TRUE),IF(AND(107&lt;=Z2303,Z2303&lt;143),VLOOKUP($W2303,日射量と図３!$E$6:$H$34,4,TRUE),VLOOKUP($W2303,日射量と図３!$E$6:$I$34,5,TRUE))))))</f>
        <v/>
      </c>
      <c r="AC2303" s="382" t="str">
        <f t="shared" si="432"/>
        <v/>
      </c>
      <c r="AD2303" s="382" t="str">
        <f t="shared" si="433"/>
        <v/>
      </c>
    </row>
    <row r="2304" spans="11:30" ht="13.5" customHeight="1">
      <c r="K2304" s="4">
        <f t="shared" si="426"/>
        <v>9</v>
      </c>
      <c r="L2304" s="34">
        <v>43347</v>
      </c>
      <c r="M2304" s="4">
        <v>96</v>
      </c>
      <c r="N2304" s="4">
        <v>21</v>
      </c>
      <c r="O2304" s="31">
        <v>0.83333333333333337</v>
      </c>
      <c r="P2304" s="35">
        <v>25.839999999999996</v>
      </c>
      <c r="Q2304" s="36">
        <f t="shared" si="427"/>
        <v>16</v>
      </c>
      <c r="R2304" s="4">
        <f t="shared" si="428"/>
        <v>0</v>
      </c>
      <c r="S2304" s="31">
        <f t="shared" si="434"/>
        <v>0.22535879629629629</v>
      </c>
      <c r="T2304" s="31">
        <f t="shared" si="435"/>
        <v>0.76428240740740738</v>
      </c>
      <c r="U2304" s="4">
        <f t="shared" si="429"/>
        <v>0</v>
      </c>
      <c r="V2304" s="4" t="str">
        <f t="shared" si="430"/>
        <v/>
      </c>
      <c r="W2304" s="18" t="str">
        <f>IF(V2304="","",VLOOKUP(L2304,日射量と図３!$A$4:$C$368,3,TRUE)*238.85/100)</f>
        <v/>
      </c>
      <c r="X2304" s="4" t="str">
        <f t="shared" si="431"/>
        <v/>
      </c>
      <c r="Y2304" s="4" t="str">
        <f t="shared" si="436"/>
        <v/>
      </c>
      <c r="Z2304" s="4" t="str">
        <f t="shared" si="437"/>
        <v/>
      </c>
      <c r="AA2304" s="4" t="str">
        <f>IF($V2304="","",IF(Y2304&lt;36,0,IF(AND(36&lt;=Y2304,Y2304&lt;71),VLOOKUP($W2304,日射量と図３!$E$6:$F$34,2,TRUE),IF(AND(71&lt;=Y2304,Y2304&lt;107),VLOOKUP($W2304,日射量と図３!$E$6:$G$34,3,TRUE),IF(AND(107&lt;=Y2304,Y2304&lt;143),VLOOKUP($W2304,日射量と図３!$E$6:$H$34,4,TRUE),VLOOKUP($W2304,日射量と図３!$E$6:$I$34,5,TRUE))))))</f>
        <v/>
      </c>
      <c r="AB2304" s="4" t="str">
        <f>IF($V2304="","",IF(Z2304&lt;36,0,IF(AND(36&lt;=Z2304,Z2304&lt;71),VLOOKUP($W2304,日射量と図３!$E$6:$F$34,2,TRUE),IF(AND(71&lt;=Z2304,Z2304&lt;107),VLOOKUP($W2304,日射量と図３!$E$6:$G$34,3,TRUE),IF(AND(107&lt;=Z2304,Z2304&lt;143),VLOOKUP($W2304,日射量と図３!$E$6:$H$34,4,TRUE),VLOOKUP($W2304,日射量と図３!$E$6:$I$34,5,TRUE))))))</f>
        <v/>
      </c>
      <c r="AC2304" s="382" t="str">
        <f t="shared" si="432"/>
        <v/>
      </c>
      <c r="AD2304" s="382" t="str">
        <f t="shared" si="433"/>
        <v/>
      </c>
    </row>
    <row r="2305" spans="11:30" ht="13.5" customHeight="1">
      <c r="K2305" s="4">
        <f t="shared" si="426"/>
        <v>9</v>
      </c>
      <c r="L2305" s="34">
        <v>43347</v>
      </c>
      <c r="M2305" s="4">
        <v>96</v>
      </c>
      <c r="N2305" s="4">
        <v>22</v>
      </c>
      <c r="O2305" s="31">
        <v>0.875</v>
      </c>
      <c r="P2305" s="35">
        <v>25.529999999999998</v>
      </c>
      <c r="Q2305" s="36">
        <f t="shared" si="427"/>
        <v>16</v>
      </c>
      <c r="R2305" s="4">
        <f t="shared" si="428"/>
        <v>0</v>
      </c>
      <c r="S2305" s="31">
        <f t="shared" si="434"/>
        <v>0.22535879629629629</v>
      </c>
      <c r="T2305" s="31">
        <f t="shared" si="435"/>
        <v>0.76428240740740738</v>
      </c>
      <c r="U2305" s="4">
        <f t="shared" si="429"/>
        <v>0</v>
      </c>
      <c r="V2305" s="4" t="str">
        <f t="shared" si="430"/>
        <v/>
      </c>
      <c r="W2305" s="18" t="str">
        <f>IF(V2305="","",VLOOKUP(L2305,日射量と図３!$A$4:$C$368,3,TRUE)*238.85/100)</f>
        <v/>
      </c>
      <c r="X2305" s="4" t="str">
        <f t="shared" si="431"/>
        <v/>
      </c>
      <c r="Y2305" s="4" t="str">
        <f t="shared" si="436"/>
        <v/>
      </c>
      <c r="Z2305" s="4" t="str">
        <f t="shared" si="437"/>
        <v/>
      </c>
      <c r="AA2305" s="4" t="str">
        <f>IF($V2305="","",IF(Y2305&lt;36,0,IF(AND(36&lt;=Y2305,Y2305&lt;71),VLOOKUP($W2305,日射量と図３!$E$6:$F$34,2,TRUE),IF(AND(71&lt;=Y2305,Y2305&lt;107),VLOOKUP($W2305,日射量と図３!$E$6:$G$34,3,TRUE),IF(AND(107&lt;=Y2305,Y2305&lt;143),VLOOKUP($W2305,日射量と図３!$E$6:$H$34,4,TRUE),VLOOKUP($W2305,日射量と図３!$E$6:$I$34,5,TRUE))))))</f>
        <v/>
      </c>
      <c r="AB2305" s="4" t="str">
        <f>IF($V2305="","",IF(Z2305&lt;36,0,IF(AND(36&lt;=Z2305,Z2305&lt;71),VLOOKUP($W2305,日射量と図３!$E$6:$F$34,2,TRUE),IF(AND(71&lt;=Z2305,Z2305&lt;107),VLOOKUP($W2305,日射量と図３!$E$6:$G$34,3,TRUE),IF(AND(107&lt;=Z2305,Z2305&lt;143),VLOOKUP($W2305,日射量と図３!$E$6:$H$34,4,TRUE),VLOOKUP($W2305,日射量と図３!$E$6:$I$34,5,TRUE))))))</f>
        <v/>
      </c>
      <c r="AC2305" s="382" t="str">
        <f t="shared" si="432"/>
        <v/>
      </c>
      <c r="AD2305" s="382" t="str">
        <f t="shared" si="433"/>
        <v/>
      </c>
    </row>
    <row r="2306" spans="11:30" ht="13.5" customHeight="1">
      <c r="K2306" s="4">
        <f t="shared" si="426"/>
        <v>9</v>
      </c>
      <c r="L2306" s="34">
        <v>43347</v>
      </c>
      <c r="M2306" s="4">
        <v>96</v>
      </c>
      <c r="N2306" s="4">
        <v>23</v>
      </c>
      <c r="O2306" s="31">
        <v>0.91666666666666663</v>
      </c>
      <c r="P2306" s="35">
        <v>25.1</v>
      </c>
      <c r="Q2306" s="36">
        <f t="shared" si="427"/>
        <v>13</v>
      </c>
      <c r="R2306" s="4">
        <f t="shared" si="428"/>
        <v>0</v>
      </c>
      <c r="S2306" s="31">
        <f t="shared" si="434"/>
        <v>0.22535879629629629</v>
      </c>
      <c r="T2306" s="31">
        <f t="shared" si="435"/>
        <v>0.76428240740740738</v>
      </c>
      <c r="U2306" s="4">
        <f t="shared" si="429"/>
        <v>0</v>
      </c>
      <c r="V2306" s="4" t="str">
        <f t="shared" si="430"/>
        <v/>
      </c>
      <c r="W2306" s="18" t="str">
        <f>IF(V2306="","",VLOOKUP(L2306,日射量と図３!$A$4:$C$368,3,TRUE)*238.85/100)</f>
        <v/>
      </c>
      <c r="X2306" s="4" t="str">
        <f t="shared" si="431"/>
        <v/>
      </c>
      <c r="Y2306" s="4" t="str">
        <f t="shared" si="436"/>
        <v/>
      </c>
      <c r="Z2306" s="4" t="str">
        <f t="shared" si="437"/>
        <v/>
      </c>
      <c r="AA2306" s="4" t="str">
        <f>IF($V2306="","",IF(Y2306&lt;36,0,IF(AND(36&lt;=Y2306,Y2306&lt;71),VLOOKUP($W2306,日射量と図３!$E$6:$F$34,2,TRUE),IF(AND(71&lt;=Y2306,Y2306&lt;107),VLOOKUP($W2306,日射量と図３!$E$6:$G$34,3,TRUE),IF(AND(107&lt;=Y2306,Y2306&lt;143),VLOOKUP($W2306,日射量と図３!$E$6:$H$34,4,TRUE),VLOOKUP($W2306,日射量と図３!$E$6:$I$34,5,TRUE))))))</f>
        <v/>
      </c>
      <c r="AB2306" s="4" t="str">
        <f>IF($V2306="","",IF(Z2306&lt;36,0,IF(AND(36&lt;=Z2306,Z2306&lt;71),VLOOKUP($W2306,日射量と図３!$E$6:$F$34,2,TRUE),IF(AND(71&lt;=Z2306,Z2306&lt;107),VLOOKUP($W2306,日射量と図３!$E$6:$G$34,3,TRUE),IF(AND(107&lt;=Z2306,Z2306&lt;143),VLOOKUP($W2306,日射量と図３!$E$6:$H$34,4,TRUE),VLOOKUP($W2306,日射量と図３!$E$6:$I$34,5,TRUE))))))</f>
        <v/>
      </c>
      <c r="AC2306" s="382" t="str">
        <f t="shared" si="432"/>
        <v/>
      </c>
      <c r="AD2306" s="382" t="str">
        <f t="shared" si="433"/>
        <v/>
      </c>
    </row>
    <row r="2307" spans="11:30" ht="13.5" customHeight="1">
      <c r="K2307" s="4">
        <f t="shared" si="426"/>
        <v>9</v>
      </c>
      <c r="L2307" s="34">
        <v>43347</v>
      </c>
      <c r="M2307" s="4">
        <v>96</v>
      </c>
      <c r="N2307" s="4">
        <v>24</v>
      </c>
      <c r="O2307" s="31">
        <v>0.95833333333333337</v>
      </c>
      <c r="P2307" s="35">
        <v>24.669999999999998</v>
      </c>
      <c r="Q2307" s="36">
        <f t="shared" si="427"/>
        <v>13</v>
      </c>
      <c r="R2307" s="4">
        <f t="shared" si="428"/>
        <v>0</v>
      </c>
      <c r="S2307" s="31">
        <f t="shared" si="434"/>
        <v>0.22535879629629629</v>
      </c>
      <c r="T2307" s="31">
        <f t="shared" si="435"/>
        <v>0.76428240740740738</v>
      </c>
      <c r="U2307" s="4">
        <f t="shared" si="429"/>
        <v>0</v>
      </c>
      <c r="V2307" s="4" t="str">
        <f t="shared" si="430"/>
        <v/>
      </c>
      <c r="W2307" s="18" t="str">
        <f>IF(V2307="","",VLOOKUP(L2307,日射量と図３!$A$4:$C$368,3,TRUE)*238.85/100)</f>
        <v/>
      </c>
      <c r="X2307" s="4" t="str">
        <f t="shared" si="431"/>
        <v/>
      </c>
      <c r="Y2307" s="4" t="str">
        <f t="shared" si="436"/>
        <v/>
      </c>
      <c r="Z2307" s="4" t="str">
        <f t="shared" si="437"/>
        <v/>
      </c>
      <c r="AA2307" s="4" t="str">
        <f>IF($V2307="","",IF(Y2307&lt;36,0,IF(AND(36&lt;=Y2307,Y2307&lt;71),VLOOKUP($W2307,日射量と図３!$E$6:$F$34,2,TRUE),IF(AND(71&lt;=Y2307,Y2307&lt;107),VLOOKUP($W2307,日射量と図３!$E$6:$G$34,3,TRUE),IF(AND(107&lt;=Y2307,Y2307&lt;143),VLOOKUP($W2307,日射量と図３!$E$6:$H$34,4,TRUE),VLOOKUP($W2307,日射量と図３!$E$6:$I$34,5,TRUE))))))</f>
        <v/>
      </c>
      <c r="AB2307" s="4" t="str">
        <f>IF($V2307="","",IF(Z2307&lt;36,0,IF(AND(36&lt;=Z2307,Z2307&lt;71),VLOOKUP($W2307,日射量と図３!$E$6:$F$34,2,TRUE),IF(AND(71&lt;=Z2307,Z2307&lt;107),VLOOKUP($W2307,日射量と図３!$E$6:$G$34,3,TRUE),IF(AND(107&lt;=Z2307,Z2307&lt;143),VLOOKUP($W2307,日射量と図３!$E$6:$H$34,4,TRUE),VLOOKUP($W2307,日射量と図３!$E$6:$I$34,5,TRUE))))))</f>
        <v/>
      </c>
      <c r="AC2307" s="382" t="str">
        <f t="shared" si="432"/>
        <v/>
      </c>
      <c r="AD2307" s="382" t="str">
        <f t="shared" si="433"/>
        <v/>
      </c>
    </row>
    <row r="2308" spans="11:30" ht="13.5" customHeight="1">
      <c r="K2308" s="4">
        <f t="shared" si="426"/>
        <v>9</v>
      </c>
      <c r="L2308" s="34">
        <v>43348</v>
      </c>
      <c r="M2308" s="4">
        <v>97</v>
      </c>
      <c r="N2308" s="4">
        <v>1</v>
      </c>
      <c r="O2308" s="31">
        <v>0</v>
      </c>
      <c r="P2308" s="35">
        <v>24.470000000000002</v>
      </c>
      <c r="Q2308" s="36">
        <f t="shared" si="427"/>
        <v>13</v>
      </c>
      <c r="R2308" s="4">
        <f t="shared" si="428"/>
        <v>0</v>
      </c>
      <c r="S2308" s="31">
        <f t="shared" si="434"/>
        <v>0.22535879629629629</v>
      </c>
      <c r="T2308" s="31">
        <f t="shared" si="435"/>
        <v>0.76428240740740738</v>
      </c>
      <c r="U2308" s="4">
        <f t="shared" si="429"/>
        <v>0</v>
      </c>
      <c r="V2308" s="4">
        <f t="shared" si="430"/>
        <v>0</v>
      </c>
      <c r="W2308" s="18">
        <f>IF(V2308="","",VLOOKUP(L2308,日射量と図３!$A$4:$C$368,3,TRUE)*238.85/100)</f>
        <v>38.216000000000001</v>
      </c>
      <c r="X2308" s="4">
        <f t="shared" si="431"/>
        <v>13</v>
      </c>
      <c r="Y2308" s="4">
        <f t="shared" si="436"/>
        <v>0</v>
      </c>
      <c r="Z2308" s="4">
        <f t="shared" si="437"/>
        <v>0</v>
      </c>
      <c r="AA2308" s="4">
        <f>IF($V2308="","",IF(Y2308&lt;36,0,IF(AND(36&lt;=Y2308,Y2308&lt;71),VLOOKUP($W2308,日射量と図３!$E$6:$F$34,2,TRUE),IF(AND(71&lt;=Y2308,Y2308&lt;107),VLOOKUP($W2308,日射量と図３!$E$6:$G$34,3,TRUE),IF(AND(107&lt;=Y2308,Y2308&lt;143),VLOOKUP($W2308,日射量と図３!$E$6:$H$34,4,TRUE),VLOOKUP($W2308,日射量と図３!$E$6:$I$34,5,TRUE))))))</f>
        <v>0</v>
      </c>
      <c r="AB2308" s="4">
        <f>IF($V2308="","",IF(Z2308&lt;36,0,IF(AND(36&lt;=Z2308,Z2308&lt;71),VLOOKUP($W2308,日射量と図３!$E$6:$F$34,2,TRUE),IF(AND(71&lt;=Z2308,Z2308&lt;107),VLOOKUP($W2308,日射量と図３!$E$6:$G$34,3,TRUE),IF(AND(107&lt;=Z2308,Z2308&lt;143),VLOOKUP($W2308,日射量と図３!$E$6:$H$34,4,TRUE),VLOOKUP($W2308,日射量と図３!$E$6:$I$34,5,TRUE))))))</f>
        <v>0</v>
      </c>
      <c r="AC2308" s="382">
        <f t="shared" si="432"/>
        <v>0</v>
      </c>
      <c r="AD2308" s="382">
        <f t="shared" si="433"/>
        <v>0</v>
      </c>
    </row>
    <row r="2309" spans="11:30" ht="13.5" customHeight="1">
      <c r="K2309" s="4">
        <f t="shared" ref="K2309:K2372" si="438">MONTH(L2309)</f>
        <v>9</v>
      </c>
      <c r="L2309" s="34">
        <v>43348</v>
      </c>
      <c r="M2309" s="4">
        <v>97</v>
      </c>
      <c r="N2309" s="4">
        <v>2</v>
      </c>
      <c r="O2309" s="31">
        <v>4.1666666666666664E-2</v>
      </c>
      <c r="P2309" s="35">
        <v>23.81</v>
      </c>
      <c r="Q2309" s="36">
        <f t="shared" ref="Q2309:Q2372" si="439">IF(O2309&lt;$B$15,$D$14,IF(O2309&lt;$B$16,$D$15,IF(O2309&lt;$B$17,$D$16,IF(O2309&lt;$B$18,$D$17,IF(O2309&lt;$B$19,$D$18,$D$19)))))</f>
        <v>13</v>
      </c>
      <c r="R2309" s="4">
        <f t="shared" ref="R2309:R2372" si="440">IF(Q2309-P2309&gt;0,Q2309-P2309,0)</f>
        <v>0</v>
      </c>
      <c r="S2309" s="31">
        <f t="shared" si="434"/>
        <v>0.22535879629629629</v>
      </c>
      <c r="T2309" s="31">
        <f t="shared" si="435"/>
        <v>0.76428240740740738</v>
      </c>
      <c r="U2309" s="4">
        <f t="shared" ref="U2309:U2372" si="441">IF(AND(S2309&lt;O2309,O2309&lt;T2309),R2309,0)</f>
        <v>0</v>
      </c>
      <c r="V2309" s="4" t="str">
        <f t="shared" ref="V2309:V2372" si="442">IF(N2309=1,SUM(U2309:U2332),"")</f>
        <v/>
      </c>
      <c r="W2309" s="18" t="str">
        <f>IF(V2309="","",VLOOKUP(L2309,日射量と図３!$A$4:$C$368,3,TRUE)*238.85/100)</f>
        <v/>
      </c>
      <c r="X2309" s="4" t="str">
        <f t="shared" ref="X2309:X2372" si="443">IF(V2309="","",VLOOKUP(K2309,$AF$38:$AJ$49,5,TRUE))</f>
        <v/>
      </c>
      <c r="Y2309" s="4" t="str">
        <f t="shared" si="436"/>
        <v/>
      </c>
      <c r="Z2309" s="4" t="str">
        <f t="shared" si="437"/>
        <v/>
      </c>
      <c r="AA2309" s="4" t="str">
        <f>IF($V2309="","",IF(Y2309&lt;36,0,IF(AND(36&lt;=Y2309,Y2309&lt;71),VLOOKUP($W2309,日射量と図３!$E$6:$F$34,2,TRUE),IF(AND(71&lt;=Y2309,Y2309&lt;107),VLOOKUP($W2309,日射量と図３!$E$6:$G$34,3,TRUE),IF(AND(107&lt;=Y2309,Y2309&lt;143),VLOOKUP($W2309,日射量と図３!$E$6:$H$34,4,TRUE),VLOOKUP($W2309,日射量と図３!$E$6:$I$34,5,TRUE))))))</f>
        <v/>
      </c>
      <c r="AB2309" s="4" t="str">
        <f>IF($V2309="","",IF(Z2309&lt;36,0,IF(AND(36&lt;=Z2309,Z2309&lt;71),VLOOKUP($W2309,日射量と図３!$E$6:$F$34,2,TRUE),IF(AND(71&lt;=Z2309,Z2309&lt;107),VLOOKUP($W2309,日射量と図３!$E$6:$G$34,3,TRUE),IF(AND(107&lt;=Z2309,Z2309&lt;143),VLOOKUP($W2309,日射量と図３!$E$6:$H$34,4,TRUE),VLOOKUP($W2309,日射量と図３!$E$6:$I$34,5,TRUE))))))</f>
        <v/>
      </c>
      <c r="AC2309" s="382" t="str">
        <f t="shared" si="432"/>
        <v/>
      </c>
      <c r="AD2309" s="382" t="str">
        <f t="shared" si="433"/>
        <v/>
      </c>
    </row>
    <row r="2310" spans="11:30" ht="13.5" customHeight="1">
      <c r="K2310" s="4">
        <f t="shared" si="438"/>
        <v>9</v>
      </c>
      <c r="L2310" s="34">
        <v>43348</v>
      </c>
      <c r="M2310" s="4">
        <v>97</v>
      </c>
      <c r="N2310" s="4">
        <v>3</v>
      </c>
      <c r="O2310" s="31">
        <v>8.3333333333333329E-2</v>
      </c>
      <c r="P2310" s="35">
        <v>23.619999999999997</v>
      </c>
      <c r="Q2310" s="36">
        <f t="shared" si="439"/>
        <v>13</v>
      </c>
      <c r="R2310" s="4">
        <f t="shared" si="440"/>
        <v>0</v>
      </c>
      <c r="S2310" s="31">
        <f t="shared" si="434"/>
        <v>0.22535879629629629</v>
      </c>
      <c r="T2310" s="31">
        <f t="shared" si="435"/>
        <v>0.76428240740740738</v>
      </c>
      <c r="U2310" s="4">
        <f t="shared" si="441"/>
        <v>0</v>
      </c>
      <c r="V2310" s="4" t="str">
        <f t="shared" si="442"/>
        <v/>
      </c>
      <c r="W2310" s="18" t="str">
        <f>IF(V2310="","",VLOOKUP(L2310,日射量と図３!$A$4:$C$368,3,TRUE)*238.85/100)</f>
        <v/>
      </c>
      <c r="X2310" s="4" t="str">
        <f t="shared" si="443"/>
        <v/>
      </c>
      <c r="Y2310" s="4" t="str">
        <f t="shared" si="436"/>
        <v/>
      </c>
      <c r="Z2310" s="4" t="str">
        <f t="shared" si="437"/>
        <v/>
      </c>
      <c r="AA2310" s="4" t="str">
        <f>IF($V2310="","",IF(Y2310&lt;36,0,IF(AND(36&lt;=Y2310,Y2310&lt;71),VLOOKUP($W2310,日射量と図３!$E$6:$F$34,2,TRUE),IF(AND(71&lt;=Y2310,Y2310&lt;107),VLOOKUP($W2310,日射量と図３!$E$6:$G$34,3,TRUE),IF(AND(107&lt;=Y2310,Y2310&lt;143),VLOOKUP($W2310,日射量と図３!$E$6:$H$34,4,TRUE),VLOOKUP($W2310,日射量と図３!$E$6:$I$34,5,TRUE))))))</f>
        <v/>
      </c>
      <c r="AB2310" s="4" t="str">
        <f>IF($V2310="","",IF(Z2310&lt;36,0,IF(AND(36&lt;=Z2310,Z2310&lt;71),VLOOKUP($W2310,日射量と図３!$E$6:$F$34,2,TRUE),IF(AND(71&lt;=Z2310,Z2310&lt;107),VLOOKUP($W2310,日射量と図３!$E$6:$G$34,3,TRUE),IF(AND(107&lt;=Z2310,Z2310&lt;143),VLOOKUP($W2310,日射量と図３!$E$6:$H$34,4,TRUE),VLOOKUP($W2310,日射量と図３!$E$6:$I$34,5,TRUE))))))</f>
        <v/>
      </c>
      <c r="AC2310" s="382" t="str">
        <f t="shared" si="432"/>
        <v/>
      </c>
      <c r="AD2310" s="382" t="str">
        <f t="shared" si="433"/>
        <v/>
      </c>
    </row>
    <row r="2311" spans="11:30" ht="13.5" customHeight="1">
      <c r="K2311" s="4">
        <f t="shared" si="438"/>
        <v>9</v>
      </c>
      <c r="L2311" s="34">
        <v>43348</v>
      </c>
      <c r="M2311" s="4">
        <v>97</v>
      </c>
      <c r="N2311" s="4">
        <v>4</v>
      </c>
      <c r="O2311" s="31">
        <v>0.125</v>
      </c>
      <c r="P2311" s="35">
        <v>23.470000000000002</v>
      </c>
      <c r="Q2311" s="36">
        <f t="shared" si="439"/>
        <v>13</v>
      </c>
      <c r="R2311" s="4">
        <f t="shared" si="440"/>
        <v>0</v>
      </c>
      <c r="S2311" s="31">
        <f t="shared" si="434"/>
        <v>0.22535879629629629</v>
      </c>
      <c r="T2311" s="31">
        <f t="shared" si="435"/>
        <v>0.76428240740740738</v>
      </c>
      <c r="U2311" s="4">
        <f t="shared" si="441"/>
        <v>0</v>
      </c>
      <c r="V2311" s="4" t="str">
        <f t="shared" si="442"/>
        <v/>
      </c>
      <c r="W2311" s="18" t="str">
        <f>IF(V2311="","",VLOOKUP(L2311,日射量と図３!$A$4:$C$368,3,TRUE)*238.85/100)</f>
        <v/>
      </c>
      <c r="X2311" s="4" t="str">
        <f t="shared" si="443"/>
        <v/>
      </c>
      <c r="Y2311" s="4" t="str">
        <f t="shared" si="436"/>
        <v/>
      </c>
      <c r="Z2311" s="4" t="str">
        <f t="shared" si="437"/>
        <v/>
      </c>
      <c r="AA2311" s="4" t="str">
        <f>IF($V2311="","",IF(Y2311&lt;36,0,IF(AND(36&lt;=Y2311,Y2311&lt;71),VLOOKUP($W2311,日射量と図３!$E$6:$F$34,2,TRUE),IF(AND(71&lt;=Y2311,Y2311&lt;107),VLOOKUP($W2311,日射量と図３!$E$6:$G$34,3,TRUE),IF(AND(107&lt;=Y2311,Y2311&lt;143),VLOOKUP($W2311,日射量と図３!$E$6:$H$34,4,TRUE),VLOOKUP($W2311,日射量と図３!$E$6:$I$34,5,TRUE))))))</f>
        <v/>
      </c>
      <c r="AB2311" s="4" t="str">
        <f>IF($V2311="","",IF(Z2311&lt;36,0,IF(AND(36&lt;=Z2311,Z2311&lt;71),VLOOKUP($W2311,日射量と図３!$E$6:$F$34,2,TRUE),IF(AND(71&lt;=Z2311,Z2311&lt;107),VLOOKUP($W2311,日射量と図３!$E$6:$G$34,3,TRUE),IF(AND(107&lt;=Z2311,Z2311&lt;143),VLOOKUP($W2311,日射量と図３!$E$6:$H$34,4,TRUE),VLOOKUP($W2311,日射量と図３!$E$6:$I$34,5,TRUE))))))</f>
        <v/>
      </c>
      <c r="AC2311" s="382" t="str">
        <f t="shared" si="432"/>
        <v/>
      </c>
      <c r="AD2311" s="382" t="str">
        <f t="shared" si="433"/>
        <v/>
      </c>
    </row>
    <row r="2312" spans="11:30" ht="13.5" customHeight="1">
      <c r="K2312" s="4">
        <f t="shared" si="438"/>
        <v>9</v>
      </c>
      <c r="L2312" s="34">
        <v>43348</v>
      </c>
      <c r="M2312" s="4">
        <v>97</v>
      </c>
      <c r="N2312" s="4">
        <v>5</v>
      </c>
      <c r="O2312" s="31">
        <v>0.16666666666666666</v>
      </c>
      <c r="P2312" s="35">
        <v>23.299999999999997</v>
      </c>
      <c r="Q2312" s="36">
        <f t="shared" si="439"/>
        <v>15</v>
      </c>
      <c r="R2312" s="4">
        <f t="shared" si="440"/>
        <v>0</v>
      </c>
      <c r="S2312" s="31">
        <f t="shared" si="434"/>
        <v>0.22535879629629629</v>
      </c>
      <c r="T2312" s="31">
        <f t="shared" si="435"/>
        <v>0.76428240740740738</v>
      </c>
      <c r="U2312" s="4">
        <f t="shared" si="441"/>
        <v>0</v>
      </c>
      <c r="V2312" s="4" t="str">
        <f t="shared" si="442"/>
        <v/>
      </c>
      <c r="W2312" s="18" t="str">
        <f>IF(V2312="","",VLOOKUP(L2312,日射量と図３!$A$4:$C$368,3,TRUE)*238.85/100)</f>
        <v/>
      </c>
      <c r="X2312" s="4" t="str">
        <f t="shared" si="443"/>
        <v/>
      </c>
      <c r="Y2312" s="4" t="str">
        <f t="shared" si="436"/>
        <v/>
      </c>
      <c r="Z2312" s="4" t="str">
        <f t="shared" si="437"/>
        <v/>
      </c>
      <c r="AA2312" s="4" t="str">
        <f>IF($V2312="","",IF(Y2312&lt;36,0,IF(AND(36&lt;=Y2312,Y2312&lt;71),VLOOKUP($W2312,日射量と図３!$E$6:$F$34,2,TRUE),IF(AND(71&lt;=Y2312,Y2312&lt;107),VLOOKUP($W2312,日射量と図３!$E$6:$G$34,3,TRUE),IF(AND(107&lt;=Y2312,Y2312&lt;143),VLOOKUP($W2312,日射量と図３!$E$6:$H$34,4,TRUE),VLOOKUP($W2312,日射量と図３!$E$6:$I$34,5,TRUE))))))</f>
        <v/>
      </c>
      <c r="AB2312" s="4" t="str">
        <f>IF($V2312="","",IF(Z2312&lt;36,0,IF(AND(36&lt;=Z2312,Z2312&lt;71),VLOOKUP($W2312,日射量と図３!$E$6:$F$34,2,TRUE),IF(AND(71&lt;=Z2312,Z2312&lt;107),VLOOKUP($W2312,日射量と図３!$E$6:$G$34,3,TRUE),IF(AND(107&lt;=Z2312,Z2312&lt;143),VLOOKUP($W2312,日射量と図３!$E$6:$H$34,4,TRUE),VLOOKUP($W2312,日射量と図３!$E$6:$I$34,5,TRUE))))))</f>
        <v/>
      </c>
      <c r="AC2312" s="382" t="str">
        <f t="shared" si="432"/>
        <v/>
      </c>
      <c r="AD2312" s="382" t="str">
        <f t="shared" si="433"/>
        <v/>
      </c>
    </row>
    <row r="2313" spans="11:30" ht="13.5" customHeight="1">
      <c r="K2313" s="4">
        <f t="shared" si="438"/>
        <v>9</v>
      </c>
      <c r="L2313" s="34">
        <v>43348</v>
      </c>
      <c r="M2313" s="4">
        <v>97</v>
      </c>
      <c r="N2313" s="4">
        <v>6</v>
      </c>
      <c r="O2313" s="31">
        <v>0.20833333333333334</v>
      </c>
      <c r="P2313" s="35">
        <v>23.23</v>
      </c>
      <c r="Q2313" s="36">
        <f t="shared" si="439"/>
        <v>15</v>
      </c>
      <c r="R2313" s="4">
        <f t="shared" si="440"/>
        <v>0</v>
      </c>
      <c r="S2313" s="31">
        <f t="shared" si="434"/>
        <v>0.22535879629629629</v>
      </c>
      <c r="T2313" s="31">
        <f t="shared" si="435"/>
        <v>0.76428240740740738</v>
      </c>
      <c r="U2313" s="4">
        <f t="shared" si="441"/>
        <v>0</v>
      </c>
      <c r="V2313" s="4" t="str">
        <f t="shared" si="442"/>
        <v/>
      </c>
      <c r="W2313" s="18" t="str">
        <f>IF(V2313="","",VLOOKUP(L2313,日射量と図３!$A$4:$C$368,3,TRUE)*238.85/100)</f>
        <v/>
      </c>
      <c r="X2313" s="4" t="str">
        <f t="shared" si="443"/>
        <v/>
      </c>
      <c r="Y2313" s="4" t="str">
        <f t="shared" si="436"/>
        <v/>
      </c>
      <c r="Z2313" s="4" t="str">
        <f t="shared" si="437"/>
        <v/>
      </c>
      <c r="AA2313" s="4" t="str">
        <f>IF($V2313="","",IF(Y2313&lt;36,0,IF(AND(36&lt;=Y2313,Y2313&lt;71),VLOOKUP($W2313,日射量と図３!$E$6:$F$34,2,TRUE),IF(AND(71&lt;=Y2313,Y2313&lt;107),VLOOKUP($W2313,日射量と図３!$E$6:$G$34,3,TRUE),IF(AND(107&lt;=Y2313,Y2313&lt;143),VLOOKUP($W2313,日射量と図３!$E$6:$H$34,4,TRUE),VLOOKUP($W2313,日射量と図３!$E$6:$I$34,5,TRUE))))))</f>
        <v/>
      </c>
      <c r="AB2313" s="4" t="str">
        <f>IF($V2313="","",IF(Z2313&lt;36,0,IF(AND(36&lt;=Z2313,Z2313&lt;71),VLOOKUP($W2313,日射量と図３!$E$6:$F$34,2,TRUE),IF(AND(71&lt;=Z2313,Z2313&lt;107),VLOOKUP($W2313,日射量と図３!$E$6:$G$34,3,TRUE),IF(AND(107&lt;=Z2313,Z2313&lt;143),VLOOKUP($W2313,日射量と図３!$E$6:$H$34,4,TRUE),VLOOKUP($W2313,日射量と図３!$E$6:$I$34,5,TRUE))))))</f>
        <v/>
      </c>
      <c r="AC2313" s="382" t="str">
        <f t="shared" si="432"/>
        <v/>
      </c>
      <c r="AD2313" s="382" t="str">
        <f t="shared" si="433"/>
        <v/>
      </c>
    </row>
    <row r="2314" spans="11:30" ht="13.5" customHeight="1">
      <c r="K2314" s="4">
        <f t="shared" si="438"/>
        <v>9</v>
      </c>
      <c r="L2314" s="34">
        <v>43348</v>
      </c>
      <c r="M2314" s="4">
        <v>97</v>
      </c>
      <c r="N2314" s="4">
        <v>7</v>
      </c>
      <c r="O2314" s="31">
        <v>0.25</v>
      </c>
      <c r="P2314" s="35">
        <v>23.19</v>
      </c>
      <c r="Q2314" s="36">
        <f t="shared" si="439"/>
        <v>15</v>
      </c>
      <c r="R2314" s="4">
        <f t="shared" si="440"/>
        <v>0</v>
      </c>
      <c r="S2314" s="31">
        <f t="shared" si="434"/>
        <v>0.22535879629629629</v>
      </c>
      <c r="T2314" s="31">
        <f t="shared" si="435"/>
        <v>0.76428240740740738</v>
      </c>
      <c r="U2314" s="4">
        <f t="shared" si="441"/>
        <v>0</v>
      </c>
      <c r="V2314" s="4" t="str">
        <f t="shared" si="442"/>
        <v/>
      </c>
      <c r="W2314" s="18" t="str">
        <f>IF(V2314="","",VLOOKUP(L2314,日射量と図３!$A$4:$C$368,3,TRUE)*238.85/100)</f>
        <v/>
      </c>
      <c r="X2314" s="4" t="str">
        <f t="shared" si="443"/>
        <v/>
      </c>
      <c r="Y2314" s="4" t="str">
        <f t="shared" si="436"/>
        <v/>
      </c>
      <c r="Z2314" s="4" t="str">
        <f t="shared" si="437"/>
        <v/>
      </c>
      <c r="AA2314" s="4" t="str">
        <f>IF($V2314="","",IF(Y2314&lt;36,0,IF(AND(36&lt;=Y2314,Y2314&lt;71),VLOOKUP($W2314,日射量と図３!$E$6:$F$34,2,TRUE),IF(AND(71&lt;=Y2314,Y2314&lt;107),VLOOKUP($W2314,日射量と図３!$E$6:$G$34,3,TRUE),IF(AND(107&lt;=Y2314,Y2314&lt;143),VLOOKUP($W2314,日射量と図３!$E$6:$H$34,4,TRUE),VLOOKUP($W2314,日射量と図３!$E$6:$I$34,5,TRUE))))))</f>
        <v/>
      </c>
      <c r="AB2314" s="4" t="str">
        <f>IF($V2314="","",IF(Z2314&lt;36,0,IF(AND(36&lt;=Z2314,Z2314&lt;71),VLOOKUP($W2314,日射量と図３!$E$6:$F$34,2,TRUE),IF(AND(71&lt;=Z2314,Z2314&lt;107),VLOOKUP($W2314,日射量と図３!$E$6:$G$34,3,TRUE),IF(AND(107&lt;=Z2314,Z2314&lt;143),VLOOKUP($W2314,日射量と図３!$E$6:$H$34,4,TRUE),VLOOKUP($W2314,日射量と図３!$E$6:$I$34,5,TRUE))))))</f>
        <v/>
      </c>
      <c r="AC2314" s="382" t="str">
        <f t="shared" si="432"/>
        <v/>
      </c>
      <c r="AD2314" s="382" t="str">
        <f t="shared" si="433"/>
        <v/>
      </c>
    </row>
    <row r="2315" spans="11:30" ht="13.5" customHeight="1">
      <c r="K2315" s="4">
        <f t="shared" si="438"/>
        <v>9</v>
      </c>
      <c r="L2315" s="34">
        <v>43348</v>
      </c>
      <c r="M2315" s="4">
        <v>97</v>
      </c>
      <c r="N2315" s="4">
        <v>8</v>
      </c>
      <c r="O2315" s="31">
        <v>0.29166666666666669</v>
      </c>
      <c r="P2315" s="35">
        <v>24.01</v>
      </c>
      <c r="Q2315" s="36">
        <f t="shared" si="439"/>
        <v>12</v>
      </c>
      <c r="R2315" s="4">
        <f t="shared" si="440"/>
        <v>0</v>
      </c>
      <c r="S2315" s="31">
        <f t="shared" si="434"/>
        <v>0.22535879629629629</v>
      </c>
      <c r="T2315" s="31">
        <f t="shared" si="435"/>
        <v>0.76428240740740738</v>
      </c>
      <c r="U2315" s="4">
        <f t="shared" si="441"/>
        <v>0</v>
      </c>
      <c r="V2315" s="4" t="str">
        <f t="shared" si="442"/>
        <v/>
      </c>
      <c r="W2315" s="18" t="str">
        <f>IF(V2315="","",VLOOKUP(L2315,日射量と図３!$A$4:$C$368,3,TRUE)*238.85/100)</f>
        <v/>
      </c>
      <c r="X2315" s="4" t="str">
        <f t="shared" si="443"/>
        <v/>
      </c>
      <c r="Y2315" s="4" t="str">
        <f t="shared" si="436"/>
        <v/>
      </c>
      <c r="Z2315" s="4" t="str">
        <f t="shared" si="437"/>
        <v/>
      </c>
      <c r="AA2315" s="4" t="str">
        <f>IF($V2315="","",IF(Y2315&lt;36,0,IF(AND(36&lt;=Y2315,Y2315&lt;71),VLOOKUP($W2315,日射量と図３!$E$6:$F$34,2,TRUE),IF(AND(71&lt;=Y2315,Y2315&lt;107),VLOOKUP($W2315,日射量と図３!$E$6:$G$34,3,TRUE),IF(AND(107&lt;=Y2315,Y2315&lt;143),VLOOKUP($W2315,日射量と図３!$E$6:$H$34,4,TRUE),VLOOKUP($W2315,日射量と図３!$E$6:$I$34,5,TRUE))))))</f>
        <v/>
      </c>
      <c r="AB2315" s="4" t="str">
        <f>IF($V2315="","",IF(Z2315&lt;36,0,IF(AND(36&lt;=Z2315,Z2315&lt;71),VLOOKUP($W2315,日射量と図３!$E$6:$F$34,2,TRUE),IF(AND(71&lt;=Z2315,Z2315&lt;107),VLOOKUP($W2315,日射量と図３!$E$6:$G$34,3,TRUE),IF(AND(107&lt;=Z2315,Z2315&lt;143),VLOOKUP($W2315,日射量と図３!$E$6:$H$34,4,TRUE),VLOOKUP($W2315,日射量と図３!$E$6:$I$34,5,TRUE))))))</f>
        <v/>
      </c>
      <c r="AC2315" s="382" t="str">
        <f t="shared" si="432"/>
        <v/>
      </c>
      <c r="AD2315" s="382" t="str">
        <f t="shared" si="433"/>
        <v/>
      </c>
    </row>
    <row r="2316" spans="11:30" ht="13.5" customHeight="1">
      <c r="K2316" s="4">
        <f t="shared" si="438"/>
        <v>9</v>
      </c>
      <c r="L2316" s="34">
        <v>43348</v>
      </c>
      <c r="M2316" s="4">
        <v>97</v>
      </c>
      <c r="N2316" s="4">
        <v>9</v>
      </c>
      <c r="O2316" s="31">
        <v>0.33333333333333331</v>
      </c>
      <c r="P2316" s="35">
        <v>25.259999999999998</v>
      </c>
      <c r="Q2316" s="36">
        <f t="shared" si="439"/>
        <v>12</v>
      </c>
      <c r="R2316" s="4">
        <f t="shared" si="440"/>
        <v>0</v>
      </c>
      <c r="S2316" s="31">
        <f t="shared" si="434"/>
        <v>0.22535879629629629</v>
      </c>
      <c r="T2316" s="31">
        <f t="shared" si="435"/>
        <v>0.76428240740740738</v>
      </c>
      <c r="U2316" s="4">
        <f t="shared" si="441"/>
        <v>0</v>
      </c>
      <c r="V2316" s="4" t="str">
        <f t="shared" si="442"/>
        <v/>
      </c>
      <c r="W2316" s="18" t="str">
        <f>IF(V2316="","",VLOOKUP(L2316,日射量と図３!$A$4:$C$368,3,TRUE)*238.85/100)</f>
        <v/>
      </c>
      <c r="X2316" s="4" t="str">
        <f t="shared" si="443"/>
        <v/>
      </c>
      <c r="Y2316" s="4" t="str">
        <f t="shared" si="436"/>
        <v/>
      </c>
      <c r="Z2316" s="4" t="str">
        <f t="shared" si="437"/>
        <v/>
      </c>
      <c r="AA2316" s="4" t="str">
        <f>IF($V2316="","",IF(Y2316&lt;36,0,IF(AND(36&lt;=Y2316,Y2316&lt;71),VLOOKUP($W2316,日射量と図３!$E$6:$F$34,2,TRUE),IF(AND(71&lt;=Y2316,Y2316&lt;107),VLOOKUP($W2316,日射量と図３!$E$6:$G$34,3,TRUE),IF(AND(107&lt;=Y2316,Y2316&lt;143),VLOOKUP($W2316,日射量と図３!$E$6:$H$34,4,TRUE),VLOOKUP($W2316,日射量と図３!$E$6:$I$34,5,TRUE))))))</f>
        <v/>
      </c>
      <c r="AB2316" s="4" t="str">
        <f>IF($V2316="","",IF(Z2316&lt;36,0,IF(AND(36&lt;=Z2316,Z2316&lt;71),VLOOKUP($W2316,日射量と図３!$E$6:$F$34,2,TRUE),IF(AND(71&lt;=Z2316,Z2316&lt;107),VLOOKUP($W2316,日射量と図３!$E$6:$G$34,3,TRUE),IF(AND(107&lt;=Z2316,Z2316&lt;143),VLOOKUP($W2316,日射量と図３!$E$6:$H$34,4,TRUE),VLOOKUP($W2316,日射量と図３!$E$6:$I$34,5,TRUE))))))</f>
        <v/>
      </c>
      <c r="AC2316" s="382" t="str">
        <f t="shared" si="432"/>
        <v/>
      </c>
      <c r="AD2316" s="382" t="str">
        <f t="shared" si="433"/>
        <v/>
      </c>
    </row>
    <row r="2317" spans="11:30" ht="13.5" customHeight="1">
      <c r="K2317" s="4">
        <f t="shared" si="438"/>
        <v>9</v>
      </c>
      <c r="L2317" s="34">
        <v>43348</v>
      </c>
      <c r="M2317" s="4">
        <v>97</v>
      </c>
      <c r="N2317" s="4">
        <v>10</v>
      </c>
      <c r="O2317" s="31">
        <v>0.375</v>
      </c>
      <c r="P2317" s="35">
        <v>26.4</v>
      </c>
      <c r="Q2317" s="36">
        <f t="shared" si="439"/>
        <v>12</v>
      </c>
      <c r="R2317" s="4">
        <f t="shared" si="440"/>
        <v>0</v>
      </c>
      <c r="S2317" s="31">
        <f t="shared" si="434"/>
        <v>0.22535879629629629</v>
      </c>
      <c r="T2317" s="31">
        <f t="shared" si="435"/>
        <v>0.76428240740740738</v>
      </c>
      <c r="U2317" s="4">
        <f t="shared" si="441"/>
        <v>0</v>
      </c>
      <c r="V2317" s="4" t="str">
        <f t="shared" si="442"/>
        <v/>
      </c>
      <c r="W2317" s="18" t="str">
        <f>IF(V2317="","",VLOOKUP(L2317,日射量と図３!$A$4:$C$368,3,TRUE)*238.85/100)</f>
        <v/>
      </c>
      <c r="X2317" s="4" t="str">
        <f t="shared" si="443"/>
        <v/>
      </c>
      <c r="Y2317" s="4" t="str">
        <f t="shared" si="436"/>
        <v/>
      </c>
      <c r="Z2317" s="4" t="str">
        <f t="shared" si="437"/>
        <v/>
      </c>
      <c r="AA2317" s="4" t="str">
        <f>IF($V2317="","",IF(Y2317&lt;36,0,IF(AND(36&lt;=Y2317,Y2317&lt;71),VLOOKUP($W2317,日射量と図３!$E$6:$F$34,2,TRUE),IF(AND(71&lt;=Y2317,Y2317&lt;107),VLOOKUP($W2317,日射量と図３!$E$6:$G$34,3,TRUE),IF(AND(107&lt;=Y2317,Y2317&lt;143),VLOOKUP($W2317,日射量と図３!$E$6:$H$34,4,TRUE),VLOOKUP($W2317,日射量と図３!$E$6:$I$34,5,TRUE))))))</f>
        <v/>
      </c>
      <c r="AB2317" s="4" t="str">
        <f>IF($V2317="","",IF(Z2317&lt;36,0,IF(AND(36&lt;=Z2317,Z2317&lt;71),VLOOKUP($W2317,日射量と図３!$E$6:$F$34,2,TRUE),IF(AND(71&lt;=Z2317,Z2317&lt;107),VLOOKUP($W2317,日射量と図３!$E$6:$G$34,3,TRUE),IF(AND(107&lt;=Z2317,Z2317&lt;143),VLOOKUP($W2317,日射量と図３!$E$6:$H$34,4,TRUE),VLOOKUP($W2317,日射量と図３!$E$6:$I$34,5,TRUE))))))</f>
        <v/>
      </c>
      <c r="AC2317" s="382" t="str">
        <f t="shared" si="432"/>
        <v/>
      </c>
      <c r="AD2317" s="382" t="str">
        <f t="shared" si="433"/>
        <v/>
      </c>
    </row>
    <row r="2318" spans="11:30" ht="13.5" customHeight="1">
      <c r="K2318" s="4">
        <f t="shared" si="438"/>
        <v>9</v>
      </c>
      <c r="L2318" s="34">
        <v>43348</v>
      </c>
      <c r="M2318" s="4">
        <v>97</v>
      </c>
      <c r="N2318" s="4">
        <v>11</v>
      </c>
      <c r="O2318" s="31">
        <v>0.41666666666666669</v>
      </c>
      <c r="P2318" s="35">
        <v>27.670000000000005</v>
      </c>
      <c r="Q2318" s="36">
        <f t="shared" si="439"/>
        <v>12</v>
      </c>
      <c r="R2318" s="4">
        <f t="shared" si="440"/>
        <v>0</v>
      </c>
      <c r="S2318" s="31">
        <f t="shared" si="434"/>
        <v>0.22535879629629629</v>
      </c>
      <c r="T2318" s="31">
        <f t="shared" si="435"/>
        <v>0.76428240740740738</v>
      </c>
      <c r="U2318" s="4">
        <f t="shared" si="441"/>
        <v>0</v>
      </c>
      <c r="V2318" s="4" t="str">
        <f t="shared" si="442"/>
        <v/>
      </c>
      <c r="W2318" s="18" t="str">
        <f>IF(V2318="","",VLOOKUP(L2318,日射量と図３!$A$4:$C$368,3,TRUE)*238.85/100)</f>
        <v/>
      </c>
      <c r="X2318" s="4" t="str">
        <f t="shared" si="443"/>
        <v/>
      </c>
      <c r="Y2318" s="4" t="str">
        <f t="shared" si="436"/>
        <v/>
      </c>
      <c r="Z2318" s="4" t="str">
        <f t="shared" si="437"/>
        <v/>
      </c>
      <c r="AA2318" s="4" t="str">
        <f>IF($V2318="","",IF(Y2318&lt;36,0,IF(AND(36&lt;=Y2318,Y2318&lt;71),VLOOKUP($W2318,日射量と図３!$E$6:$F$34,2,TRUE),IF(AND(71&lt;=Y2318,Y2318&lt;107),VLOOKUP($W2318,日射量と図３!$E$6:$G$34,3,TRUE),IF(AND(107&lt;=Y2318,Y2318&lt;143),VLOOKUP($W2318,日射量と図３!$E$6:$H$34,4,TRUE),VLOOKUP($W2318,日射量と図３!$E$6:$I$34,5,TRUE))))))</f>
        <v/>
      </c>
      <c r="AB2318" s="4" t="str">
        <f>IF($V2318="","",IF(Z2318&lt;36,0,IF(AND(36&lt;=Z2318,Z2318&lt;71),VLOOKUP($W2318,日射量と図３!$E$6:$F$34,2,TRUE),IF(AND(71&lt;=Z2318,Z2318&lt;107),VLOOKUP($W2318,日射量と図３!$E$6:$G$34,3,TRUE),IF(AND(107&lt;=Z2318,Z2318&lt;143),VLOOKUP($W2318,日射量と図３!$E$6:$H$34,4,TRUE),VLOOKUP($W2318,日射量と図３!$E$6:$I$34,5,TRUE))))))</f>
        <v/>
      </c>
      <c r="AC2318" s="382" t="str">
        <f t="shared" si="432"/>
        <v/>
      </c>
      <c r="AD2318" s="382" t="str">
        <f t="shared" si="433"/>
        <v/>
      </c>
    </row>
    <row r="2319" spans="11:30" ht="13.5" customHeight="1">
      <c r="K2319" s="4">
        <f t="shared" si="438"/>
        <v>9</v>
      </c>
      <c r="L2319" s="34">
        <v>43348</v>
      </c>
      <c r="M2319" s="4">
        <v>97</v>
      </c>
      <c r="N2319" s="4">
        <v>12</v>
      </c>
      <c r="O2319" s="31">
        <v>0.45833333333333331</v>
      </c>
      <c r="P2319" s="35">
        <v>28.329999999999995</v>
      </c>
      <c r="Q2319" s="36">
        <f t="shared" si="439"/>
        <v>12</v>
      </c>
      <c r="R2319" s="4">
        <f t="shared" si="440"/>
        <v>0</v>
      </c>
      <c r="S2319" s="31">
        <f t="shared" si="434"/>
        <v>0.22535879629629629</v>
      </c>
      <c r="T2319" s="31">
        <f t="shared" si="435"/>
        <v>0.76428240740740738</v>
      </c>
      <c r="U2319" s="4">
        <f t="shared" si="441"/>
        <v>0</v>
      </c>
      <c r="V2319" s="4" t="str">
        <f t="shared" si="442"/>
        <v/>
      </c>
      <c r="W2319" s="18" t="str">
        <f>IF(V2319="","",VLOOKUP(L2319,日射量と図３!$A$4:$C$368,3,TRUE)*238.85/100)</f>
        <v/>
      </c>
      <c r="X2319" s="4" t="str">
        <f t="shared" si="443"/>
        <v/>
      </c>
      <c r="Y2319" s="4" t="str">
        <f t="shared" si="436"/>
        <v/>
      </c>
      <c r="Z2319" s="4" t="str">
        <f t="shared" si="437"/>
        <v/>
      </c>
      <c r="AA2319" s="4" t="str">
        <f>IF($V2319="","",IF(Y2319&lt;36,0,IF(AND(36&lt;=Y2319,Y2319&lt;71),VLOOKUP($W2319,日射量と図３!$E$6:$F$34,2,TRUE),IF(AND(71&lt;=Y2319,Y2319&lt;107),VLOOKUP($W2319,日射量と図３!$E$6:$G$34,3,TRUE),IF(AND(107&lt;=Y2319,Y2319&lt;143),VLOOKUP($W2319,日射量と図３!$E$6:$H$34,4,TRUE),VLOOKUP($W2319,日射量と図３!$E$6:$I$34,5,TRUE))))))</f>
        <v/>
      </c>
      <c r="AB2319" s="4" t="str">
        <f>IF($V2319="","",IF(Z2319&lt;36,0,IF(AND(36&lt;=Z2319,Z2319&lt;71),VLOOKUP($W2319,日射量と図３!$E$6:$F$34,2,TRUE),IF(AND(71&lt;=Z2319,Z2319&lt;107),VLOOKUP($W2319,日射量と図３!$E$6:$G$34,3,TRUE),IF(AND(107&lt;=Z2319,Z2319&lt;143),VLOOKUP($W2319,日射量と図３!$E$6:$H$34,4,TRUE),VLOOKUP($W2319,日射量と図３!$E$6:$I$34,5,TRUE))))))</f>
        <v/>
      </c>
      <c r="AC2319" s="382" t="str">
        <f t="shared" ref="AC2319:AC2382" si="444">IF(V2319="","",IF((($AH$18*$AH$30*V2319*3600/1000000)/1000-AA2319*$AG$18*10*0.0000041868)&lt;=0,0,AA2319*$AG$18*10*0.0000041868))</f>
        <v/>
      </c>
      <c r="AD2319" s="382" t="str">
        <f t="shared" ref="AD2319:AD2382" si="445">IF(V2319="","",IF((($AH$19*$AH$30*V2319*3600/1000000)/1000-AB2319*$AG$19*10*0.0000041868)&lt;=0,0,AB2319*$AG$19*10*0.0000041868))</f>
        <v/>
      </c>
    </row>
    <row r="2320" spans="11:30" ht="13.5" customHeight="1">
      <c r="K2320" s="4">
        <f t="shared" si="438"/>
        <v>9</v>
      </c>
      <c r="L2320" s="34">
        <v>43348</v>
      </c>
      <c r="M2320" s="4">
        <v>97</v>
      </c>
      <c r="N2320" s="4">
        <v>13</v>
      </c>
      <c r="O2320" s="31">
        <v>0.5</v>
      </c>
      <c r="P2320" s="35">
        <v>29.630000000000003</v>
      </c>
      <c r="Q2320" s="36">
        <f t="shared" si="439"/>
        <v>12</v>
      </c>
      <c r="R2320" s="4">
        <f t="shared" si="440"/>
        <v>0</v>
      </c>
      <c r="S2320" s="31">
        <f t="shared" si="434"/>
        <v>0.22535879629629629</v>
      </c>
      <c r="T2320" s="31">
        <f t="shared" si="435"/>
        <v>0.76428240740740738</v>
      </c>
      <c r="U2320" s="4">
        <f t="shared" si="441"/>
        <v>0</v>
      </c>
      <c r="V2320" s="4" t="str">
        <f t="shared" si="442"/>
        <v/>
      </c>
      <c r="W2320" s="18" t="str">
        <f>IF(V2320="","",VLOOKUP(L2320,日射量と図３!$A$4:$C$368,3,TRUE)*238.85/100)</f>
        <v/>
      </c>
      <c r="X2320" s="4" t="str">
        <f t="shared" si="443"/>
        <v/>
      </c>
      <c r="Y2320" s="4" t="str">
        <f t="shared" si="436"/>
        <v/>
      </c>
      <c r="Z2320" s="4" t="str">
        <f t="shared" si="437"/>
        <v/>
      </c>
      <c r="AA2320" s="4" t="str">
        <f>IF($V2320="","",IF(Y2320&lt;36,0,IF(AND(36&lt;=Y2320,Y2320&lt;71),VLOOKUP($W2320,日射量と図３!$E$6:$F$34,2,TRUE),IF(AND(71&lt;=Y2320,Y2320&lt;107),VLOOKUP($W2320,日射量と図３!$E$6:$G$34,3,TRUE),IF(AND(107&lt;=Y2320,Y2320&lt;143),VLOOKUP($W2320,日射量と図３!$E$6:$H$34,4,TRUE),VLOOKUP($W2320,日射量と図３!$E$6:$I$34,5,TRUE))))))</f>
        <v/>
      </c>
      <c r="AB2320" s="4" t="str">
        <f>IF($V2320="","",IF(Z2320&lt;36,0,IF(AND(36&lt;=Z2320,Z2320&lt;71),VLOOKUP($W2320,日射量と図３!$E$6:$F$34,2,TRUE),IF(AND(71&lt;=Z2320,Z2320&lt;107),VLOOKUP($W2320,日射量と図３!$E$6:$G$34,3,TRUE),IF(AND(107&lt;=Z2320,Z2320&lt;143),VLOOKUP($W2320,日射量と図３!$E$6:$H$34,4,TRUE),VLOOKUP($W2320,日射量と図３!$E$6:$I$34,5,TRUE))))))</f>
        <v/>
      </c>
      <c r="AC2320" s="382" t="str">
        <f t="shared" si="444"/>
        <v/>
      </c>
      <c r="AD2320" s="382" t="str">
        <f t="shared" si="445"/>
        <v/>
      </c>
    </row>
    <row r="2321" spans="11:30" ht="13.5" customHeight="1">
      <c r="K2321" s="4">
        <f t="shared" si="438"/>
        <v>9</v>
      </c>
      <c r="L2321" s="34">
        <v>43348</v>
      </c>
      <c r="M2321" s="4">
        <v>97</v>
      </c>
      <c r="N2321" s="4">
        <v>14</v>
      </c>
      <c r="O2321" s="31">
        <v>0.54166666666666663</v>
      </c>
      <c r="P2321" s="35">
        <v>30.359999999999996</v>
      </c>
      <c r="Q2321" s="36">
        <f t="shared" si="439"/>
        <v>12</v>
      </c>
      <c r="R2321" s="4">
        <f t="shared" si="440"/>
        <v>0</v>
      </c>
      <c r="S2321" s="31">
        <f t="shared" si="434"/>
        <v>0.22535879629629629</v>
      </c>
      <c r="T2321" s="31">
        <f t="shared" si="435"/>
        <v>0.76428240740740738</v>
      </c>
      <c r="U2321" s="4">
        <f t="shared" si="441"/>
        <v>0</v>
      </c>
      <c r="V2321" s="4" t="str">
        <f t="shared" si="442"/>
        <v/>
      </c>
      <c r="W2321" s="18" t="str">
        <f>IF(V2321="","",VLOOKUP(L2321,日射量と図３!$A$4:$C$368,3,TRUE)*238.85/100)</f>
        <v/>
      </c>
      <c r="X2321" s="4" t="str">
        <f t="shared" si="443"/>
        <v/>
      </c>
      <c r="Y2321" s="4" t="str">
        <f t="shared" si="436"/>
        <v/>
      </c>
      <c r="Z2321" s="4" t="str">
        <f t="shared" si="437"/>
        <v/>
      </c>
      <c r="AA2321" s="4" t="str">
        <f>IF($V2321="","",IF(Y2321&lt;36,0,IF(AND(36&lt;=Y2321,Y2321&lt;71),VLOOKUP($W2321,日射量と図３!$E$6:$F$34,2,TRUE),IF(AND(71&lt;=Y2321,Y2321&lt;107),VLOOKUP($W2321,日射量と図３!$E$6:$G$34,3,TRUE),IF(AND(107&lt;=Y2321,Y2321&lt;143),VLOOKUP($W2321,日射量と図３!$E$6:$H$34,4,TRUE),VLOOKUP($W2321,日射量と図３!$E$6:$I$34,5,TRUE))))))</f>
        <v/>
      </c>
      <c r="AB2321" s="4" t="str">
        <f>IF($V2321="","",IF(Z2321&lt;36,0,IF(AND(36&lt;=Z2321,Z2321&lt;71),VLOOKUP($W2321,日射量と図３!$E$6:$F$34,2,TRUE),IF(AND(71&lt;=Z2321,Z2321&lt;107),VLOOKUP($W2321,日射量と図３!$E$6:$G$34,3,TRUE),IF(AND(107&lt;=Z2321,Z2321&lt;143),VLOOKUP($W2321,日射量と図３!$E$6:$H$34,4,TRUE),VLOOKUP($W2321,日射量と図３!$E$6:$I$34,5,TRUE))))))</f>
        <v/>
      </c>
      <c r="AC2321" s="382" t="str">
        <f t="shared" si="444"/>
        <v/>
      </c>
      <c r="AD2321" s="382" t="str">
        <f t="shared" si="445"/>
        <v/>
      </c>
    </row>
    <row r="2322" spans="11:30" ht="13.5" customHeight="1">
      <c r="K2322" s="4">
        <f t="shared" si="438"/>
        <v>9</v>
      </c>
      <c r="L2322" s="34">
        <v>43348</v>
      </c>
      <c r="M2322" s="4">
        <v>97</v>
      </c>
      <c r="N2322" s="4">
        <v>15</v>
      </c>
      <c r="O2322" s="31">
        <v>0.58333333333333337</v>
      </c>
      <c r="P2322" s="35">
        <v>30.22</v>
      </c>
      <c r="Q2322" s="36">
        <f t="shared" si="439"/>
        <v>12</v>
      </c>
      <c r="R2322" s="4">
        <f t="shared" si="440"/>
        <v>0</v>
      </c>
      <c r="S2322" s="31">
        <f t="shared" si="434"/>
        <v>0.22535879629629629</v>
      </c>
      <c r="T2322" s="31">
        <f t="shared" si="435"/>
        <v>0.76428240740740738</v>
      </c>
      <c r="U2322" s="4">
        <f t="shared" si="441"/>
        <v>0</v>
      </c>
      <c r="V2322" s="4" t="str">
        <f t="shared" si="442"/>
        <v/>
      </c>
      <c r="W2322" s="18" t="str">
        <f>IF(V2322="","",VLOOKUP(L2322,日射量と図３!$A$4:$C$368,3,TRUE)*238.85/100)</f>
        <v/>
      </c>
      <c r="X2322" s="4" t="str">
        <f t="shared" si="443"/>
        <v/>
      </c>
      <c r="Y2322" s="4" t="str">
        <f t="shared" si="436"/>
        <v/>
      </c>
      <c r="Z2322" s="4" t="str">
        <f t="shared" si="437"/>
        <v/>
      </c>
      <c r="AA2322" s="4" t="str">
        <f>IF($V2322="","",IF(Y2322&lt;36,0,IF(AND(36&lt;=Y2322,Y2322&lt;71),VLOOKUP($W2322,日射量と図３!$E$6:$F$34,2,TRUE),IF(AND(71&lt;=Y2322,Y2322&lt;107),VLOOKUP($W2322,日射量と図３!$E$6:$G$34,3,TRUE),IF(AND(107&lt;=Y2322,Y2322&lt;143),VLOOKUP($W2322,日射量と図３!$E$6:$H$34,4,TRUE),VLOOKUP($W2322,日射量と図３!$E$6:$I$34,5,TRUE))))))</f>
        <v/>
      </c>
      <c r="AB2322" s="4" t="str">
        <f>IF($V2322="","",IF(Z2322&lt;36,0,IF(AND(36&lt;=Z2322,Z2322&lt;71),VLOOKUP($W2322,日射量と図３!$E$6:$F$34,2,TRUE),IF(AND(71&lt;=Z2322,Z2322&lt;107),VLOOKUP($W2322,日射量と図３!$E$6:$G$34,3,TRUE),IF(AND(107&lt;=Z2322,Z2322&lt;143),VLOOKUP($W2322,日射量と図３!$E$6:$H$34,4,TRUE),VLOOKUP($W2322,日射量と図３!$E$6:$I$34,5,TRUE))))))</f>
        <v/>
      </c>
      <c r="AC2322" s="382" t="str">
        <f t="shared" si="444"/>
        <v/>
      </c>
      <c r="AD2322" s="382" t="str">
        <f t="shared" si="445"/>
        <v/>
      </c>
    </row>
    <row r="2323" spans="11:30" ht="13.5" customHeight="1">
      <c r="K2323" s="4">
        <f t="shared" si="438"/>
        <v>9</v>
      </c>
      <c r="L2323" s="34">
        <v>43348</v>
      </c>
      <c r="M2323" s="4">
        <v>97</v>
      </c>
      <c r="N2323" s="4">
        <v>16</v>
      </c>
      <c r="O2323" s="31">
        <v>0.625</v>
      </c>
      <c r="P2323" s="35">
        <v>30.25</v>
      </c>
      <c r="Q2323" s="36">
        <f t="shared" si="439"/>
        <v>16</v>
      </c>
      <c r="R2323" s="4">
        <f t="shared" si="440"/>
        <v>0</v>
      </c>
      <c r="S2323" s="31">
        <f t="shared" si="434"/>
        <v>0.22535879629629629</v>
      </c>
      <c r="T2323" s="31">
        <f t="shared" si="435"/>
        <v>0.76428240740740738</v>
      </c>
      <c r="U2323" s="4">
        <f t="shared" si="441"/>
        <v>0</v>
      </c>
      <c r="V2323" s="4" t="str">
        <f t="shared" si="442"/>
        <v/>
      </c>
      <c r="W2323" s="18" t="str">
        <f>IF(V2323="","",VLOOKUP(L2323,日射量と図３!$A$4:$C$368,3,TRUE)*238.85/100)</f>
        <v/>
      </c>
      <c r="X2323" s="4" t="str">
        <f t="shared" si="443"/>
        <v/>
      </c>
      <c r="Y2323" s="4" t="str">
        <f t="shared" si="436"/>
        <v/>
      </c>
      <c r="Z2323" s="4" t="str">
        <f t="shared" si="437"/>
        <v/>
      </c>
      <c r="AA2323" s="4" t="str">
        <f>IF($V2323="","",IF(Y2323&lt;36,0,IF(AND(36&lt;=Y2323,Y2323&lt;71),VLOOKUP($W2323,日射量と図３!$E$6:$F$34,2,TRUE),IF(AND(71&lt;=Y2323,Y2323&lt;107),VLOOKUP($W2323,日射量と図３!$E$6:$G$34,3,TRUE),IF(AND(107&lt;=Y2323,Y2323&lt;143),VLOOKUP($W2323,日射量と図３!$E$6:$H$34,4,TRUE),VLOOKUP($W2323,日射量と図３!$E$6:$I$34,5,TRUE))))))</f>
        <v/>
      </c>
      <c r="AB2323" s="4" t="str">
        <f>IF($V2323="","",IF(Z2323&lt;36,0,IF(AND(36&lt;=Z2323,Z2323&lt;71),VLOOKUP($W2323,日射量と図３!$E$6:$F$34,2,TRUE),IF(AND(71&lt;=Z2323,Z2323&lt;107),VLOOKUP($W2323,日射量と図３!$E$6:$G$34,3,TRUE),IF(AND(107&lt;=Z2323,Z2323&lt;143),VLOOKUP($W2323,日射量と図３!$E$6:$H$34,4,TRUE),VLOOKUP($W2323,日射量と図３!$E$6:$I$34,5,TRUE))))))</f>
        <v/>
      </c>
      <c r="AC2323" s="382" t="str">
        <f t="shared" si="444"/>
        <v/>
      </c>
      <c r="AD2323" s="382" t="str">
        <f t="shared" si="445"/>
        <v/>
      </c>
    </row>
    <row r="2324" spans="11:30" ht="13.5" customHeight="1">
      <c r="K2324" s="4">
        <f t="shared" si="438"/>
        <v>9</v>
      </c>
      <c r="L2324" s="34">
        <v>43348</v>
      </c>
      <c r="M2324" s="4">
        <v>97</v>
      </c>
      <c r="N2324" s="4">
        <v>17</v>
      </c>
      <c r="O2324" s="31">
        <v>0.66666666666666663</v>
      </c>
      <c r="P2324" s="35">
        <v>29.459999999999997</v>
      </c>
      <c r="Q2324" s="36">
        <f t="shared" si="439"/>
        <v>16</v>
      </c>
      <c r="R2324" s="4">
        <f t="shared" si="440"/>
        <v>0</v>
      </c>
      <c r="S2324" s="31">
        <f t="shared" si="434"/>
        <v>0.22535879629629629</v>
      </c>
      <c r="T2324" s="31">
        <f t="shared" si="435"/>
        <v>0.76428240740740738</v>
      </c>
      <c r="U2324" s="4">
        <f t="shared" si="441"/>
        <v>0</v>
      </c>
      <c r="V2324" s="4" t="str">
        <f t="shared" si="442"/>
        <v/>
      </c>
      <c r="W2324" s="18" t="str">
        <f>IF(V2324="","",VLOOKUP(L2324,日射量と図３!$A$4:$C$368,3,TRUE)*238.85/100)</f>
        <v/>
      </c>
      <c r="X2324" s="4" t="str">
        <f t="shared" si="443"/>
        <v/>
      </c>
      <c r="Y2324" s="4" t="str">
        <f t="shared" si="436"/>
        <v/>
      </c>
      <c r="Z2324" s="4" t="str">
        <f t="shared" si="437"/>
        <v/>
      </c>
      <c r="AA2324" s="4" t="str">
        <f>IF($V2324="","",IF(Y2324&lt;36,0,IF(AND(36&lt;=Y2324,Y2324&lt;71),VLOOKUP($W2324,日射量と図３!$E$6:$F$34,2,TRUE),IF(AND(71&lt;=Y2324,Y2324&lt;107),VLOOKUP($W2324,日射量と図３!$E$6:$G$34,3,TRUE),IF(AND(107&lt;=Y2324,Y2324&lt;143),VLOOKUP($W2324,日射量と図３!$E$6:$H$34,4,TRUE),VLOOKUP($W2324,日射量と図３!$E$6:$I$34,5,TRUE))))))</f>
        <v/>
      </c>
      <c r="AB2324" s="4" t="str">
        <f>IF($V2324="","",IF(Z2324&lt;36,0,IF(AND(36&lt;=Z2324,Z2324&lt;71),VLOOKUP($W2324,日射量と図３!$E$6:$F$34,2,TRUE),IF(AND(71&lt;=Z2324,Z2324&lt;107),VLOOKUP($W2324,日射量と図３!$E$6:$G$34,3,TRUE),IF(AND(107&lt;=Z2324,Z2324&lt;143),VLOOKUP($W2324,日射量と図３!$E$6:$H$34,4,TRUE),VLOOKUP($W2324,日射量と図３!$E$6:$I$34,5,TRUE))))))</f>
        <v/>
      </c>
      <c r="AC2324" s="382" t="str">
        <f t="shared" si="444"/>
        <v/>
      </c>
      <c r="AD2324" s="382" t="str">
        <f t="shared" si="445"/>
        <v/>
      </c>
    </row>
    <row r="2325" spans="11:30" ht="13.5" customHeight="1">
      <c r="K2325" s="4">
        <f t="shared" si="438"/>
        <v>9</v>
      </c>
      <c r="L2325" s="34">
        <v>43348</v>
      </c>
      <c r="M2325" s="4">
        <v>97</v>
      </c>
      <c r="N2325" s="4">
        <v>18</v>
      </c>
      <c r="O2325" s="31">
        <v>0.70833333333333337</v>
      </c>
      <c r="P2325" s="35">
        <v>28.78</v>
      </c>
      <c r="Q2325" s="36">
        <f t="shared" si="439"/>
        <v>16</v>
      </c>
      <c r="R2325" s="4">
        <f t="shared" si="440"/>
        <v>0</v>
      </c>
      <c r="S2325" s="31">
        <f t="shared" ref="S2325:S2388" si="446">VLOOKUP(K2325,$AF$38:$AH$49,2,TRUE)</f>
        <v>0.22535879629629629</v>
      </c>
      <c r="T2325" s="31">
        <f t="shared" ref="T2325:T2388" si="447">VLOOKUP(K2325,$AF$38:$AH$49,3,TRUE)</f>
        <v>0.76428240740740738</v>
      </c>
      <c r="U2325" s="4">
        <f t="shared" si="441"/>
        <v>0</v>
      </c>
      <c r="V2325" s="4" t="str">
        <f t="shared" si="442"/>
        <v/>
      </c>
      <c r="W2325" s="18" t="str">
        <f>IF(V2325="","",VLOOKUP(L2325,日射量と図３!$A$4:$C$368,3,TRUE)*238.85/100)</f>
        <v/>
      </c>
      <c r="X2325" s="4" t="str">
        <f t="shared" si="443"/>
        <v/>
      </c>
      <c r="Y2325" s="4" t="str">
        <f t="shared" si="436"/>
        <v/>
      </c>
      <c r="Z2325" s="4" t="str">
        <f t="shared" si="437"/>
        <v/>
      </c>
      <c r="AA2325" s="4" t="str">
        <f>IF($V2325="","",IF(Y2325&lt;36,0,IF(AND(36&lt;=Y2325,Y2325&lt;71),VLOOKUP($W2325,日射量と図３!$E$6:$F$34,2,TRUE),IF(AND(71&lt;=Y2325,Y2325&lt;107),VLOOKUP($W2325,日射量と図３!$E$6:$G$34,3,TRUE),IF(AND(107&lt;=Y2325,Y2325&lt;143),VLOOKUP($W2325,日射量と図３!$E$6:$H$34,4,TRUE),VLOOKUP($W2325,日射量と図３!$E$6:$I$34,5,TRUE))))))</f>
        <v/>
      </c>
      <c r="AB2325" s="4" t="str">
        <f>IF($V2325="","",IF(Z2325&lt;36,0,IF(AND(36&lt;=Z2325,Z2325&lt;71),VLOOKUP($W2325,日射量と図３!$E$6:$F$34,2,TRUE),IF(AND(71&lt;=Z2325,Z2325&lt;107),VLOOKUP($W2325,日射量と図３!$E$6:$G$34,3,TRUE),IF(AND(107&lt;=Z2325,Z2325&lt;143),VLOOKUP($W2325,日射量と図３!$E$6:$H$34,4,TRUE),VLOOKUP($W2325,日射量と図３!$E$6:$I$34,5,TRUE))))))</f>
        <v/>
      </c>
      <c r="AC2325" s="382" t="str">
        <f t="shared" si="444"/>
        <v/>
      </c>
      <c r="AD2325" s="382" t="str">
        <f t="shared" si="445"/>
        <v/>
      </c>
    </row>
    <row r="2326" spans="11:30" ht="13.5" customHeight="1">
      <c r="K2326" s="4">
        <f t="shared" si="438"/>
        <v>9</v>
      </c>
      <c r="L2326" s="34">
        <v>43348</v>
      </c>
      <c r="M2326" s="4">
        <v>97</v>
      </c>
      <c r="N2326" s="4">
        <v>19</v>
      </c>
      <c r="O2326" s="31">
        <v>0.75</v>
      </c>
      <c r="P2326" s="35">
        <v>27.910000000000004</v>
      </c>
      <c r="Q2326" s="36">
        <f t="shared" si="439"/>
        <v>16</v>
      </c>
      <c r="R2326" s="4">
        <f t="shared" si="440"/>
        <v>0</v>
      </c>
      <c r="S2326" s="31">
        <f t="shared" si="446"/>
        <v>0.22535879629629629</v>
      </c>
      <c r="T2326" s="31">
        <f t="shared" si="447"/>
        <v>0.76428240740740738</v>
      </c>
      <c r="U2326" s="4">
        <f t="shared" si="441"/>
        <v>0</v>
      </c>
      <c r="V2326" s="4" t="str">
        <f t="shared" si="442"/>
        <v/>
      </c>
      <c r="W2326" s="18" t="str">
        <f>IF(V2326="","",VLOOKUP(L2326,日射量と図３!$A$4:$C$368,3,TRUE)*238.85/100)</f>
        <v/>
      </c>
      <c r="X2326" s="4" t="str">
        <f t="shared" si="443"/>
        <v/>
      </c>
      <c r="Y2326" s="4" t="str">
        <f t="shared" si="436"/>
        <v/>
      </c>
      <c r="Z2326" s="4" t="str">
        <f t="shared" si="437"/>
        <v/>
      </c>
      <c r="AA2326" s="4" t="str">
        <f>IF($V2326="","",IF(Y2326&lt;36,0,IF(AND(36&lt;=Y2326,Y2326&lt;71),VLOOKUP($W2326,日射量と図３!$E$6:$F$34,2,TRUE),IF(AND(71&lt;=Y2326,Y2326&lt;107),VLOOKUP($W2326,日射量と図３!$E$6:$G$34,3,TRUE),IF(AND(107&lt;=Y2326,Y2326&lt;143),VLOOKUP($W2326,日射量と図３!$E$6:$H$34,4,TRUE),VLOOKUP($W2326,日射量と図３!$E$6:$I$34,5,TRUE))))))</f>
        <v/>
      </c>
      <c r="AB2326" s="4" t="str">
        <f>IF($V2326="","",IF(Z2326&lt;36,0,IF(AND(36&lt;=Z2326,Z2326&lt;71),VLOOKUP($W2326,日射量と図３!$E$6:$F$34,2,TRUE),IF(AND(71&lt;=Z2326,Z2326&lt;107),VLOOKUP($W2326,日射量と図３!$E$6:$G$34,3,TRUE),IF(AND(107&lt;=Z2326,Z2326&lt;143),VLOOKUP($W2326,日射量と図３!$E$6:$H$34,4,TRUE),VLOOKUP($W2326,日射量と図３!$E$6:$I$34,5,TRUE))))))</f>
        <v/>
      </c>
      <c r="AC2326" s="382" t="str">
        <f t="shared" si="444"/>
        <v/>
      </c>
      <c r="AD2326" s="382" t="str">
        <f t="shared" si="445"/>
        <v/>
      </c>
    </row>
    <row r="2327" spans="11:30" ht="13.5" customHeight="1">
      <c r="K2327" s="4">
        <f t="shared" si="438"/>
        <v>9</v>
      </c>
      <c r="L2327" s="34">
        <v>43348</v>
      </c>
      <c r="M2327" s="4">
        <v>97</v>
      </c>
      <c r="N2327" s="4">
        <v>20</v>
      </c>
      <c r="O2327" s="31">
        <v>0.79166666666666663</v>
      </c>
      <c r="P2327" s="35">
        <v>26.820000000000004</v>
      </c>
      <c r="Q2327" s="36">
        <f t="shared" si="439"/>
        <v>16</v>
      </c>
      <c r="R2327" s="4">
        <f t="shared" si="440"/>
        <v>0</v>
      </c>
      <c r="S2327" s="31">
        <f t="shared" si="446"/>
        <v>0.22535879629629629</v>
      </c>
      <c r="T2327" s="31">
        <f t="shared" si="447"/>
        <v>0.76428240740740738</v>
      </c>
      <c r="U2327" s="4">
        <f t="shared" si="441"/>
        <v>0</v>
      </c>
      <c r="V2327" s="4" t="str">
        <f t="shared" si="442"/>
        <v/>
      </c>
      <c r="W2327" s="18" t="str">
        <f>IF(V2327="","",VLOOKUP(L2327,日射量と図３!$A$4:$C$368,3,TRUE)*238.85/100)</f>
        <v/>
      </c>
      <c r="X2327" s="4" t="str">
        <f t="shared" si="443"/>
        <v/>
      </c>
      <c r="Y2327" s="4" t="str">
        <f t="shared" si="436"/>
        <v/>
      </c>
      <c r="Z2327" s="4" t="str">
        <f t="shared" si="437"/>
        <v/>
      </c>
      <c r="AA2327" s="4" t="str">
        <f>IF($V2327="","",IF(Y2327&lt;36,0,IF(AND(36&lt;=Y2327,Y2327&lt;71),VLOOKUP($W2327,日射量と図３!$E$6:$F$34,2,TRUE),IF(AND(71&lt;=Y2327,Y2327&lt;107),VLOOKUP($W2327,日射量と図３!$E$6:$G$34,3,TRUE),IF(AND(107&lt;=Y2327,Y2327&lt;143),VLOOKUP($W2327,日射量と図３!$E$6:$H$34,4,TRUE),VLOOKUP($W2327,日射量と図３!$E$6:$I$34,5,TRUE))))))</f>
        <v/>
      </c>
      <c r="AB2327" s="4" t="str">
        <f>IF($V2327="","",IF(Z2327&lt;36,0,IF(AND(36&lt;=Z2327,Z2327&lt;71),VLOOKUP($W2327,日射量と図３!$E$6:$F$34,2,TRUE),IF(AND(71&lt;=Z2327,Z2327&lt;107),VLOOKUP($W2327,日射量と図３!$E$6:$G$34,3,TRUE),IF(AND(107&lt;=Z2327,Z2327&lt;143),VLOOKUP($W2327,日射量と図３!$E$6:$H$34,4,TRUE),VLOOKUP($W2327,日射量と図３!$E$6:$I$34,5,TRUE))))))</f>
        <v/>
      </c>
      <c r="AC2327" s="382" t="str">
        <f t="shared" si="444"/>
        <v/>
      </c>
      <c r="AD2327" s="382" t="str">
        <f t="shared" si="445"/>
        <v/>
      </c>
    </row>
    <row r="2328" spans="11:30" ht="13.5" customHeight="1">
      <c r="K2328" s="4">
        <f t="shared" si="438"/>
        <v>9</v>
      </c>
      <c r="L2328" s="34">
        <v>43348</v>
      </c>
      <c r="M2328" s="4">
        <v>97</v>
      </c>
      <c r="N2328" s="4">
        <v>21</v>
      </c>
      <c r="O2328" s="31">
        <v>0.83333333333333337</v>
      </c>
      <c r="P2328" s="35">
        <v>26.190000000000005</v>
      </c>
      <c r="Q2328" s="36">
        <f t="shared" si="439"/>
        <v>16</v>
      </c>
      <c r="R2328" s="4">
        <f t="shared" si="440"/>
        <v>0</v>
      </c>
      <c r="S2328" s="31">
        <f t="shared" si="446"/>
        <v>0.22535879629629629</v>
      </c>
      <c r="T2328" s="31">
        <f t="shared" si="447"/>
        <v>0.76428240740740738</v>
      </c>
      <c r="U2328" s="4">
        <f t="shared" si="441"/>
        <v>0</v>
      </c>
      <c r="V2328" s="4" t="str">
        <f t="shared" si="442"/>
        <v/>
      </c>
      <c r="W2328" s="18" t="str">
        <f>IF(V2328="","",VLOOKUP(L2328,日射量と図３!$A$4:$C$368,3,TRUE)*238.85/100)</f>
        <v/>
      </c>
      <c r="X2328" s="4" t="str">
        <f t="shared" si="443"/>
        <v/>
      </c>
      <c r="Y2328" s="4" t="str">
        <f t="shared" si="436"/>
        <v/>
      </c>
      <c r="Z2328" s="4" t="str">
        <f t="shared" si="437"/>
        <v/>
      </c>
      <c r="AA2328" s="4" t="str">
        <f>IF($V2328="","",IF(Y2328&lt;36,0,IF(AND(36&lt;=Y2328,Y2328&lt;71),VLOOKUP($W2328,日射量と図３!$E$6:$F$34,2,TRUE),IF(AND(71&lt;=Y2328,Y2328&lt;107),VLOOKUP($W2328,日射量と図３!$E$6:$G$34,3,TRUE),IF(AND(107&lt;=Y2328,Y2328&lt;143),VLOOKUP($W2328,日射量と図３!$E$6:$H$34,4,TRUE),VLOOKUP($W2328,日射量と図３!$E$6:$I$34,5,TRUE))))))</f>
        <v/>
      </c>
      <c r="AB2328" s="4" t="str">
        <f>IF($V2328="","",IF(Z2328&lt;36,0,IF(AND(36&lt;=Z2328,Z2328&lt;71),VLOOKUP($W2328,日射量と図３!$E$6:$F$34,2,TRUE),IF(AND(71&lt;=Z2328,Z2328&lt;107),VLOOKUP($W2328,日射量と図３!$E$6:$G$34,3,TRUE),IF(AND(107&lt;=Z2328,Z2328&lt;143),VLOOKUP($W2328,日射量と図３!$E$6:$H$34,4,TRUE),VLOOKUP($W2328,日射量と図３!$E$6:$I$34,5,TRUE))))))</f>
        <v/>
      </c>
      <c r="AC2328" s="382" t="str">
        <f t="shared" si="444"/>
        <v/>
      </c>
      <c r="AD2328" s="382" t="str">
        <f t="shared" si="445"/>
        <v/>
      </c>
    </row>
    <row r="2329" spans="11:30" ht="13.5" customHeight="1">
      <c r="K2329" s="4">
        <f t="shared" si="438"/>
        <v>9</v>
      </c>
      <c r="L2329" s="34">
        <v>43348</v>
      </c>
      <c r="M2329" s="4">
        <v>97</v>
      </c>
      <c r="N2329" s="4">
        <v>22</v>
      </c>
      <c r="O2329" s="31">
        <v>0.875</v>
      </c>
      <c r="P2329" s="35">
        <v>25.770000000000003</v>
      </c>
      <c r="Q2329" s="36">
        <f t="shared" si="439"/>
        <v>16</v>
      </c>
      <c r="R2329" s="4">
        <f t="shared" si="440"/>
        <v>0</v>
      </c>
      <c r="S2329" s="31">
        <f t="shared" si="446"/>
        <v>0.22535879629629629</v>
      </c>
      <c r="T2329" s="31">
        <f t="shared" si="447"/>
        <v>0.76428240740740738</v>
      </c>
      <c r="U2329" s="4">
        <f t="shared" si="441"/>
        <v>0</v>
      </c>
      <c r="V2329" s="4" t="str">
        <f t="shared" si="442"/>
        <v/>
      </c>
      <c r="W2329" s="18" t="str">
        <f>IF(V2329="","",VLOOKUP(L2329,日射量と図３!$A$4:$C$368,3,TRUE)*238.85/100)</f>
        <v/>
      </c>
      <c r="X2329" s="4" t="str">
        <f t="shared" si="443"/>
        <v/>
      </c>
      <c r="Y2329" s="4" t="str">
        <f t="shared" si="436"/>
        <v/>
      </c>
      <c r="Z2329" s="4" t="str">
        <f t="shared" si="437"/>
        <v/>
      </c>
      <c r="AA2329" s="4" t="str">
        <f>IF($V2329="","",IF(Y2329&lt;36,0,IF(AND(36&lt;=Y2329,Y2329&lt;71),VLOOKUP($W2329,日射量と図３!$E$6:$F$34,2,TRUE),IF(AND(71&lt;=Y2329,Y2329&lt;107),VLOOKUP($W2329,日射量と図３!$E$6:$G$34,3,TRUE),IF(AND(107&lt;=Y2329,Y2329&lt;143),VLOOKUP($W2329,日射量と図３!$E$6:$H$34,4,TRUE),VLOOKUP($W2329,日射量と図３!$E$6:$I$34,5,TRUE))))))</f>
        <v/>
      </c>
      <c r="AB2329" s="4" t="str">
        <f>IF($V2329="","",IF(Z2329&lt;36,0,IF(AND(36&lt;=Z2329,Z2329&lt;71),VLOOKUP($W2329,日射量と図３!$E$6:$F$34,2,TRUE),IF(AND(71&lt;=Z2329,Z2329&lt;107),VLOOKUP($W2329,日射量と図３!$E$6:$G$34,3,TRUE),IF(AND(107&lt;=Z2329,Z2329&lt;143),VLOOKUP($W2329,日射量と図３!$E$6:$H$34,4,TRUE),VLOOKUP($W2329,日射量と図３!$E$6:$I$34,5,TRUE))))))</f>
        <v/>
      </c>
      <c r="AC2329" s="382" t="str">
        <f t="shared" si="444"/>
        <v/>
      </c>
      <c r="AD2329" s="382" t="str">
        <f t="shared" si="445"/>
        <v/>
      </c>
    </row>
    <row r="2330" spans="11:30" ht="13.5" customHeight="1">
      <c r="K2330" s="4">
        <f t="shared" si="438"/>
        <v>9</v>
      </c>
      <c r="L2330" s="34">
        <v>43348</v>
      </c>
      <c r="M2330" s="4">
        <v>97</v>
      </c>
      <c r="N2330" s="4">
        <v>23</v>
      </c>
      <c r="O2330" s="31">
        <v>0.91666666666666663</v>
      </c>
      <c r="P2330" s="35">
        <v>25.469999999999995</v>
      </c>
      <c r="Q2330" s="36">
        <f t="shared" si="439"/>
        <v>13</v>
      </c>
      <c r="R2330" s="4">
        <f t="shared" si="440"/>
        <v>0</v>
      </c>
      <c r="S2330" s="31">
        <f t="shared" si="446"/>
        <v>0.22535879629629629</v>
      </c>
      <c r="T2330" s="31">
        <f t="shared" si="447"/>
        <v>0.76428240740740738</v>
      </c>
      <c r="U2330" s="4">
        <f t="shared" si="441"/>
        <v>0</v>
      </c>
      <c r="V2330" s="4" t="str">
        <f t="shared" si="442"/>
        <v/>
      </c>
      <c r="W2330" s="18" t="str">
        <f>IF(V2330="","",VLOOKUP(L2330,日射量と図３!$A$4:$C$368,3,TRUE)*238.85/100)</f>
        <v/>
      </c>
      <c r="X2330" s="4" t="str">
        <f t="shared" si="443"/>
        <v/>
      </c>
      <c r="Y2330" s="4" t="str">
        <f t="shared" si="436"/>
        <v/>
      </c>
      <c r="Z2330" s="4" t="str">
        <f t="shared" si="437"/>
        <v/>
      </c>
      <c r="AA2330" s="4" t="str">
        <f>IF($V2330="","",IF(Y2330&lt;36,0,IF(AND(36&lt;=Y2330,Y2330&lt;71),VLOOKUP($W2330,日射量と図３!$E$6:$F$34,2,TRUE),IF(AND(71&lt;=Y2330,Y2330&lt;107),VLOOKUP($W2330,日射量と図３!$E$6:$G$34,3,TRUE),IF(AND(107&lt;=Y2330,Y2330&lt;143),VLOOKUP($W2330,日射量と図３!$E$6:$H$34,4,TRUE),VLOOKUP($W2330,日射量と図３!$E$6:$I$34,5,TRUE))))))</f>
        <v/>
      </c>
      <c r="AB2330" s="4" t="str">
        <f>IF($V2330="","",IF(Z2330&lt;36,0,IF(AND(36&lt;=Z2330,Z2330&lt;71),VLOOKUP($W2330,日射量と図３!$E$6:$F$34,2,TRUE),IF(AND(71&lt;=Z2330,Z2330&lt;107),VLOOKUP($W2330,日射量と図３!$E$6:$G$34,3,TRUE),IF(AND(107&lt;=Z2330,Z2330&lt;143),VLOOKUP($W2330,日射量と図３!$E$6:$H$34,4,TRUE),VLOOKUP($W2330,日射量と図３!$E$6:$I$34,5,TRUE))))))</f>
        <v/>
      </c>
      <c r="AC2330" s="382" t="str">
        <f t="shared" si="444"/>
        <v/>
      </c>
      <c r="AD2330" s="382" t="str">
        <f t="shared" si="445"/>
        <v/>
      </c>
    </row>
    <row r="2331" spans="11:30" ht="13.5" customHeight="1">
      <c r="K2331" s="4">
        <f t="shared" si="438"/>
        <v>9</v>
      </c>
      <c r="L2331" s="34">
        <v>43348</v>
      </c>
      <c r="M2331" s="4">
        <v>97</v>
      </c>
      <c r="N2331" s="4">
        <v>24</v>
      </c>
      <c r="O2331" s="31">
        <v>0.95833333333333337</v>
      </c>
      <c r="P2331" s="35">
        <v>25.14</v>
      </c>
      <c r="Q2331" s="36">
        <f t="shared" si="439"/>
        <v>13</v>
      </c>
      <c r="R2331" s="4">
        <f t="shared" si="440"/>
        <v>0</v>
      </c>
      <c r="S2331" s="31">
        <f t="shared" si="446"/>
        <v>0.22535879629629629</v>
      </c>
      <c r="T2331" s="31">
        <f t="shared" si="447"/>
        <v>0.76428240740740738</v>
      </c>
      <c r="U2331" s="4">
        <f t="shared" si="441"/>
        <v>0</v>
      </c>
      <c r="V2331" s="4" t="str">
        <f t="shared" si="442"/>
        <v/>
      </c>
      <c r="W2331" s="18" t="str">
        <f>IF(V2331="","",VLOOKUP(L2331,日射量と図３!$A$4:$C$368,3,TRUE)*238.85/100)</f>
        <v/>
      </c>
      <c r="X2331" s="4" t="str">
        <f t="shared" si="443"/>
        <v/>
      </c>
      <c r="Y2331" s="4" t="str">
        <f t="shared" si="436"/>
        <v/>
      </c>
      <c r="Z2331" s="4" t="str">
        <f t="shared" si="437"/>
        <v/>
      </c>
      <c r="AA2331" s="4" t="str">
        <f>IF($V2331="","",IF(Y2331&lt;36,0,IF(AND(36&lt;=Y2331,Y2331&lt;71),VLOOKUP($W2331,日射量と図３!$E$6:$F$34,2,TRUE),IF(AND(71&lt;=Y2331,Y2331&lt;107),VLOOKUP($W2331,日射量と図３!$E$6:$G$34,3,TRUE),IF(AND(107&lt;=Y2331,Y2331&lt;143),VLOOKUP($W2331,日射量と図３!$E$6:$H$34,4,TRUE),VLOOKUP($W2331,日射量と図３!$E$6:$I$34,5,TRUE))))))</f>
        <v/>
      </c>
      <c r="AB2331" s="4" t="str">
        <f>IF($V2331="","",IF(Z2331&lt;36,0,IF(AND(36&lt;=Z2331,Z2331&lt;71),VLOOKUP($W2331,日射量と図３!$E$6:$F$34,2,TRUE),IF(AND(71&lt;=Z2331,Z2331&lt;107),VLOOKUP($W2331,日射量と図３!$E$6:$G$34,3,TRUE),IF(AND(107&lt;=Z2331,Z2331&lt;143),VLOOKUP($W2331,日射量と図３!$E$6:$H$34,4,TRUE),VLOOKUP($W2331,日射量と図３!$E$6:$I$34,5,TRUE))))))</f>
        <v/>
      </c>
      <c r="AC2331" s="382" t="str">
        <f t="shared" si="444"/>
        <v/>
      </c>
      <c r="AD2331" s="382" t="str">
        <f t="shared" si="445"/>
        <v/>
      </c>
    </row>
    <row r="2332" spans="11:30" ht="13.5" customHeight="1">
      <c r="K2332" s="4">
        <f t="shared" si="438"/>
        <v>9</v>
      </c>
      <c r="L2332" s="34">
        <v>43349</v>
      </c>
      <c r="M2332" s="4">
        <v>98</v>
      </c>
      <c r="N2332" s="4">
        <v>1</v>
      </c>
      <c r="O2332" s="31">
        <v>0</v>
      </c>
      <c r="P2332" s="35">
        <v>24.9</v>
      </c>
      <c r="Q2332" s="36">
        <f t="shared" si="439"/>
        <v>13</v>
      </c>
      <c r="R2332" s="4">
        <f t="shared" si="440"/>
        <v>0</v>
      </c>
      <c r="S2332" s="31">
        <f t="shared" si="446"/>
        <v>0.22535879629629629</v>
      </c>
      <c r="T2332" s="31">
        <f t="shared" si="447"/>
        <v>0.76428240740740738</v>
      </c>
      <c r="U2332" s="4">
        <f t="shared" si="441"/>
        <v>0</v>
      </c>
      <c r="V2332" s="4">
        <f t="shared" si="442"/>
        <v>0</v>
      </c>
      <c r="W2332" s="18">
        <f>IF(V2332="","",VLOOKUP(L2332,日射量と図３!$A$4:$C$368,3,TRUE)*238.85/100)</f>
        <v>35.827500000000001</v>
      </c>
      <c r="X2332" s="4">
        <f t="shared" si="443"/>
        <v>13</v>
      </c>
      <c r="Y2332" s="4">
        <f t="shared" si="436"/>
        <v>0</v>
      </c>
      <c r="Z2332" s="4">
        <f t="shared" si="437"/>
        <v>0</v>
      </c>
      <c r="AA2332" s="4">
        <f>IF($V2332="","",IF(Y2332&lt;36,0,IF(AND(36&lt;=Y2332,Y2332&lt;71),VLOOKUP($W2332,日射量と図３!$E$6:$F$34,2,TRUE),IF(AND(71&lt;=Y2332,Y2332&lt;107),VLOOKUP($W2332,日射量と図３!$E$6:$G$34,3,TRUE),IF(AND(107&lt;=Y2332,Y2332&lt;143),VLOOKUP($W2332,日射量と図３!$E$6:$H$34,4,TRUE),VLOOKUP($W2332,日射量と図３!$E$6:$I$34,5,TRUE))))))</f>
        <v>0</v>
      </c>
      <c r="AB2332" s="4">
        <f>IF($V2332="","",IF(Z2332&lt;36,0,IF(AND(36&lt;=Z2332,Z2332&lt;71),VLOOKUP($W2332,日射量と図３!$E$6:$F$34,2,TRUE),IF(AND(71&lt;=Z2332,Z2332&lt;107),VLOOKUP($W2332,日射量と図３!$E$6:$G$34,3,TRUE),IF(AND(107&lt;=Z2332,Z2332&lt;143),VLOOKUP($W2332,日射量と図３!$E$6:$H$34,4,TRUE),VLOOKUP($W2332,日射量と図３!$E$6:$I$34,5,TRUE))))))</f>
        <v>0</v>
      </c>
      <c r="AC2332" s="382">
        <f t="shared" si="444"/>
        <v>0</v>
      </c>
      <c r="AD2332" s="382">
        <f t="shared" si="445"/>
        <v>0</v>
      </c>
    </row>
    <row r="2333" spans="11:30" ht="13.5" customHeight="1">
      <c r="K2333" s="4">
        <f t="shared" si="438"/>
        <v>9</v>
      </c>
      <c r="L2333" s="34">
        <v>43349</v>
      </c>
      <c r="M2333" s="4">
        <v>98</v>
      </c>
      <c r="N2333" s="4">
        <v>2</v>
      </c>
      <c r="O2333" s="31">
        <v>4.1666666666666664E-2</v>
      </c>
      <c r="P2333" s="35">
        <v>24.619999999999997</v>
      </c>
      <c r="Q2333" s="36">
        <f t="shared" si="439"/>
        <v>13</v>
      </c>
      <c r="R2333" s="4">
        <f t="shared" si="440"/>
        <v>0</v>
      </c>
      <c r="S2333" s="31">
        <f t="shared" si="446"/>
        <v>0.22535879629629629</v>
      </c>
      <c r="T2333" s="31">
        <f t="shared" si="447"/>
        <v>0.76428240740740738</v>
      </c>
      <c r="U2333" s="4">
        <f t="shared" si="441"/>
        <v>0</v>
      </c>
      <c r="V2333" s="4" t="str">
        <f t="shared" si="442"/>
        <v/>
      </c>
      <c r="W2333" s="18" t="str">
        <f>IF(V2333="","",VLOOKUP(L2333,日射量と図３!$A$4:$C$368,3,TRUE)*238.85/100)</f>
        <v/>
      </c>
      <c r="X2333" s="4" t="str">
        <f t="shared" si="443"/>
        <v/>
      </c>
      <c r="Y2333" s="4" t="str">
        <f t="shared" si="436"/>
        <v/>
      </c>
      <c r="Z2333" s="4" t="str">
        <f t="shared" si="437"/>
        <v/>
      </c>
      <c r="AA2333" s="4" t="str">
        <f>IF($V2333="","",IF(Y2333&lt;36,0,IF(AND(36&lt;=Y2333,Y2333&lt;71),VLOOKUP($W2333,日射量と図３!$E$6:$F$34,2,TRUE),IF(AND(71&lt;=Y2333,Y2333&lt;107),VLOOKUP($W2333,日射量と図３!$E$6:$G$34,3,TRUE),IF(AND(107&lt;=Y2333,Y2333&lt;143),VLOOKUP($W2333,日射量と図３!$E$6:$H$34,4,TRUE),VLOOKUP($W2333,日射量と図３!$E$6:$I$34,5,TRUE))))))</f>
        <v/>
      </c>
      <c r="AB2333" s="4" t="str">
        <f>IF($V2333="","",IF(Z2333&lt;36,0,IF(AND(36&lt;=Z2333,Z2333&lt;71),VLOOKUP($W2333,日射量と図３!$E$6:$F$34,2,TRUE),IF(AND(71&lt;=Z2333,Z2333&lt;107),VLOOKUP($W2333,日射量と図３!$E$6:$G$34,3,TRUE),IF(AND(107&lt;=Z2333,Z2333&lt;143),VLOOKUP($W2333,日射量と図３!$E$6:$H$34,4,TRUE),VLOOKUP($W2333,日射量と図３!$E$6:$I$34,5,TRUE))))))</f>
        <v/>
      </c>
      <c r="AC2333" s="382" t="str">
        <f t="shared" si="444"/>
        <v/>
      </c>
      <c r="AD2333" s="382" t="str">
        <f t="shared" si="445"/>
        <v/>
      </c>
    </row>
    <row r="2334" spans="11:30" ht="13.5" customHeight="1">
      <c r="K2334" s="4">
        <f t="shared" si="438"/>
        <v>9</v>
      </c>
      <c r="L2334" s="34">
        <v>43349</v>
      </c>
      <c r="M2334" s="4">
        <v>98</v>
      </c>
      <c r="N2334" s="4">
        <v>3</v>
      </c>
      <c r="O2334" s="31">
        <v>8.3333333333333329E-2</v>
      </c>
      <c r="P2334" s="35">
        <v>24.32</v>
      </c>
      <c r="Q2334" s="36">
        <f t="shared" si="439"/>
        <v>13</v>
      </c>
      <c r="R2334" s="4">
        <f t="shared" si="440"/>
        <v>0</v>
      </c>
      <c r="S2334" s="31">
        <f t="shared" si="446"/>
        <v>0.22535879629629629</v>
      </c>
      <c r="T2334" s="31">
        <f t="shared" si="447"/>
        <v>0.76428240740740738</v>
      </c>
      <c r="U2334" s="4">
        <f t="shared" si="441"/>
        <v>0</v>
      </c>
      <c r="V2334" s="4" t="str">
        <f t="shared" si="442"/>
        <v/>
      </c>
      <c r="W2334" s="18" t="str">
        <f>IF(V2334="","",VLOOKUP(L2334,日射量と図３!$A$4:$C$368,3,TRUE)*238.85/100)</f>
        <v/>
      </c>
      <c r="X2334" s="4" t="str">
        <f t="shared" si="443"/>
        <v/>
      </c>
      <c r="Y2334" s="4" t="str">
        <f t="shared" si="436"/>
        <v/>
      </c>
      <c r="Z2334" s="4" t="str">
        <f t="shared" si="437"/>
        <v/>
      </c>
      <c r="AA2334" s="4" t="str">
        <f>IF($V2334="","",IF(Y2334&lt;36,0,IF(AND(36&lt;=Y2334,Y2334&lt;71),VLOOKUP($W2334,日射量と図３!$E$6:$F$34,2,TRUE),IF(AND(71&lt;=Y2334,Y2334&lt;107),VLOOKUP($W2334,日射量と図３!$E$6:$G$34,3,TRUE),IF(AND(107&lt;=Y2334,Y2334&lt;143),VLOOKUP($W2334,日射量と図３!$E$6:$H$34,4,TRUE),VLOOKUP($W2334,日射量と図３!$E$6:$I$34,5,TRUE))))))</f>
        <v/>
      </c>
      <c r="AB2334" s="4" t="str">
        <f>IF($V2334="","",IF(Z2334&lt;36,0,IF(AND(36&lt;=Z2334,Z2334&lt;71),VLOOKUP($W2334,日射量と図３!$E$6:$F$34,2,TRUE),IF(AND(71&lt;=Z2334,Z2334&lt;107),VLOOKUP($W2334,日射量と図３!$E$6:$G$34,3,TRUE),IF(AND(107&lt;=Z2334,Z2334&lt;143),VLOOKUP($W2334,日射量と図３!$E$6:$H$34,4,TRUE),VLOOKUP($W2334,日射量と図３!$E$6:$I$34,5,TRUE))))))</f>
        <v/>
      </c>
      <c r="AC2334" s="382" t="str">
        <f t="shared" si="444"/>
        <v/>
      </c>
      <c r="AD2334" s="382" t="str">
        <f t="shared" si="445"/>
        <v/>
      </c>
    </row>
    <row r="2335" spans="11:30" ht="13.5" customHeight="1">
      <c r="K2335" s="4">
        <f t="shared" si="438"/>
        <v>9</v>
      </c>
      <c r="L2335" s="34">
        <v>43349</v>
      </c>
      <c r="M2335" s="4">
        <v>98</v>
      </c>
      <c r="N2335" s="4">
        <v>4</v>
      </c>
      <c r="O2335" s="31">
        <v>0.125</v>
      </c>
      <c r="P2335" s="35">
        <v>24.049999999999997</v>
      </c>
      <c r="Q2335" s="36">
        <f t="shared" si="439"/>
        <v>13</v>
      </c>
      <c r="R2335" s="4">
        <f t="shared" si="440"/>
        <v>0</v>
      </c>
      <c r="S2335" s="31">
        <f t="shared" si="446"/>
        <v>0.22535879629629629</v>
      </c>
      <c r="T2335" s="31">
        <f t="shared" si="447"/>
        <v>0.76428240740740738</v>
      </c>
      <c r="U2335" s="4">
        <f t="shared" si="441"/>
        <v>0</v>
      </c>
      <c r="V2335" s="4" t="str">
        <f t="shared" si="442"/>
        <v/>
      </c>
      <c r="W2335" s="18" t="str">
        <f>IF(V2335="","",VLOOKUP(L2335,日射量と図３!$A$4:$C$368,3,TRUE)*238.85/100)</f>
        <v/>
      </c>
      <c r="X2335" s="4" t="str">
        <f t="shared" si="443"/>
        <v/>
      </c>
      <c r="Y2335" s="4" t="str">
        <f t="shared" ref="Y2335:Y2398" si="448">IF(V2335="","",$AH$30*V2335/(($AG$18/$AH$18)*X2335))</f>
        <v/>
      </c>
      <c r="Z2335" s="4" t="str">
        <f t="shared" ref="Z2335:Z2398" si="449">IF(V2335="","",$AH$30*V2335/(($AG$19/$AH$19)*X2335))</f>
        <v/>
      </c>
      <c r="AA2335" s="4" t="str">
        <f>IF($V2335="","",IF(Y2335&lt;36,0,IF(AND(36&lt;=Y2335,Y2335&lt;71),VLOOKUP($W2335,日射量と図３!$E$6:$F$34,2,TRUE),IF(AND(71&lt;=Y2335,Y2335&lt;107),VLOOKUP($W2335,日射量と図３!$E$6:$G$34,3,TRUE),IF(AND(107&lt;=Y2335,Y2335&lt;143),VLOOKUP($W2335,日射量と図３!$E$6:$H$34,4,TRUE),VLOOKUP($W2335,日射量と図３!$E$6:$I$34,5,TRUE))))))</f>
        <v/>
      </c>
      <c r="AB2335" s="4" t="str">
        <f>IF($V2335="","",IF(Z2335&lt;36,0,IF(AND(36&lt;=Z2335,Z2335&lt;71),VLOOKUP($W2335,日射量と図３!$E$6:$F$34,2,TRUE),IF(AND(71&lt;=Z2335,Z2335&lt;107),VLOOKUP($W2335,日射量と図３!$E$6:$G$34,3,TRUE),IF(AND(107&lt;=Z2335,Z2335&lt;143),VLOOKUP($W2335,日射量と図３!$E$6:$H$34,4,TRUE),VLOOKUP($W2335,日射量と図３!$E$6:$I$34,5,TRUE))))))</f>
        <v/>
      </c>
      <c r="AC2335" s="382" t="str">
        <f t="shared" si="444"/>
        <v/>
      </c>
      <c r="AD2335" s="382" t="str">
        <f t="shared" si="445"/>
        <v/>
      </c>
    </row>
    <row r="2336" spans="11:30" ht="13.5" customHeight="1">
      <c r="K2336" s="4">
        <f t="shared" si="438"/>
        <v>9</v>
      </c>
      <c r="L2336" s="34">
        <v>43349</v>
      </c>
      <c r="M2336" s="4">
        <v>98</v>
      </c>
      <c r="N2336" s="4">
        <v>5</v>
      </c>
      <c r="O2336" s="31">
        <v>0.16666666666666666</v>
      </c>
      <c r="P2336" s="35">
        <v>23.75</v>
      </c>
      <c r="Q2336" s="36">
        <f t="shared" si="439"/>
        <v>15</v>
      </c>
      <c r="R2336" s="4">
        <f t="shared" si="440"/>
        <v>0</v>
      </c>
      <c r="S2336" s="31">
        <f t="shared" si="446"/>
        <v>0.22535879629629629</v>
      </c>
      <c r="T2336" s="31">
        <f t="shared" si="447"/>
        <v>0.76428240740740738</v>
      </c>
      <c r="U2336" s="4">
        <f t="shared" si="441"/>
        <v>0</v>
      </c>
      <c r="V2336" s="4" t="str">
        <f t="shared" si="442"/>
        <v/>
      </c>
      <c r="W2336" s="18" t="str">
        <f>IF(V2336="","",VLOOKUP(L2336,日射量と図３!$A$4:$C$368,3,TRUE)*238.85/100)</f>
        <v/>
      </c>
      <c r="X2336" s="4" t="str">
        <f t="shared" si="443"/>
        <v/>
      </c>
      <c r="Y2336" s="4" t="str">
        <f t="shared" si="448"/>
        <v/>
      </c>
      <c r="Z2336" s="4" t="str">
        <f t="shared" si="449"/>
        <v/>
      </c>
      <c r="AA2336" s="4" t="str">
        <f>IF($V2336="","",IF(Y2336&lt;36,0,IF(AND(36&lt;=Y2336,Y2336&lt;71),VLOOKUP($W2336,日射量と図３!$E$6:$F$34,2,TRUE),IF(AND(71&lt;=Y2336,Y2336&lt;107),VLOOKUP($W2336,日射量と図３!$E$6:$G$34,3,TRUE),IF(AND(107&lt;=Y2336,Y2336&lt;143),VLOOKUP($W2336,日射量と図３!$E$6:$H$34,4,TRUE),VLOOKUP($W2336,日射量と図３!$E$6:$I$34,5,TRUE))))))</f>
        <v/>
      </c>
      <c r="AB2336" s="4" t="str">
        <f>IF($V2336="","",IF(Z2336&lt;36,0,IF(AND(36&lt;=Z2336,Z2336&lt;71),VLOOKUP($W2336,日射量と図３!$E$6:$F$34,2,TRUE),IF(AND(71&lt;=Z2336,Z2336&lt;107),VLOOKUP($W2336,日射量と図３!$E$6:$G$34,3,TRUE),IF(AND(107&lt;=Z2336,Z2336&lt;143),VLOOKUP($W2336,日射量と図３!$E$6:$H$34,4,TRUE),VLOOKUP($W2336,日射量と図３!$E$6:$I$34,5,TRUE))))))</f>
        <v/>
      </c>
      <c r="AC2336" s="382" t="str">
        <f t="shared" si="444"/>
        <v/>
      </c>
      <c r="AD2336" s="382" t="str">
        <f t="shared" si="445"/>
        <v/>
      </c>
    </row>
    <row r="2337" spans="11:30" ht="13.5" customHeight="1">
      <c r="K2337" s="4">
        <f t="shared" si="438"/>
        <v>9</v>
      </c>
      <c r="L2337" s="34">
        <v>43349</v>
      </c>
      <c r="M2337" s="4">
        <v>98</v>
      </c>
      <c r="N2337" s="4">
        <v>6</v>
      </c>
      <c r="O2337" s="31">
        <v>0.20833333333333334</v>
      </c>
      <c r="P2337" s="35">
        <v>23.490000000000002</v>
      </c>
      <c r="Q2337" s="36">
        <f t="shared" si="439"/>
        <v>15</v>
      </c>
      <c r="R2337" s="4">
        <f t="shared" si="440"/>
        <v>0</v>
      </c>
      <c r="S2337" s="31">
        <f t="shared" si="446"/>
        <v>0.22535879629629629</v>
      </c>
      <c r="T2337" s="31">
        <f t="shared" si="447"/>
        <v>0.76428240740740738</v>
      </c>
      <c r="U2337" s="4">
        <f t="shared" si="441"/>
        <v>0</v>
      </c>
      <c r="V2337" s="4" t="str">
        <f t="shared" si="442"/>
        <v/>
      </c>
      <c r="W2337" s="18" t="str">
        <f>IF(V2337="","",VLOOKUP(L2337,日射量と図３!$A$4:$C$368,3,TRUE)*238.85/100)</f>
        <v/>
      </c>
      <c r="X2337" s="4" t="str">
        <f t="shared" si="443"/>
        <v/>
      </c>
      <c r="Y2337" s="4" t="str">
        <f t="shared" si="448"/>
        <v/>
      </c>
      <c r="Z2337" s="4" t="str">
        <f t="shared" si="449"/>
        <v/>
      </c>
      <c r="AA2337" s="4" t="str">
        <f>IF($V2337="","",IF(Y2337&lt;36,0,IF(AND(36&lt;=Y2337,Y2337&lt;71),VLOOKUP($W2337,日射量と図３!$E$6:$F$34,2,TRUE),IF(AND(71&lt;=Y2337,Y2337&lt;107),VLOOKUP($W2337,日射量と図３!$E$6:$G$34,3,TRUE),IF(AND(107&lt;=Y2337,Y2337&lt;143),VLOOKUP($W2337,日射量と図３!$E$6:$H$34,4,TRUE),VLOOKUP($W2337,日射量と図３!$E$6:$I$34,5,TRUE))))))</f>
        <v/>
      </c>
      <c r="AB2337" s="4" t="str">
        <f>IF($V2337="","",IF(Z2337&lt;36,0,IF(AND(36&lt;=Z2337,Z2337&lt;71),VLOOKUP($W2337,日射量と図３!$E$6:$F$34,2,TRUE),IF(AND(71&lt;=Z2337,Z2337&lt;107),VLOOKUP($W2337,日射量と図３!$E$6:$G$34,3,TRUE),IF(AND(107&lt;=Z2337,Z2337&lt;143),VLOOKUP($W2337,日射量と図３!$E$6:$H$34,4,TRUE),VLOOKUP($W2337,日射量と図３!$E$6:$I$34,5,TRUE))))))</f>
        <v/>
      </c>
      <c r="AC2337" s="382" t="str">
        <f t="shared" si="444"/>
        <v/>
      </c>
      <c r="AD2337" s="382" t="str">
        <f t="shared" si="445"/>
        <v/>
      </c>
    </row>
    <row r="2338" spans="11:30" ht="13.5" customHeight="1">
      <c r="K2338" s="4">
        <f t="shared" si="438"/>
        <v>9</v>
      </c>
      <c r="L2338" s="34">
        <v>43349</v>
      </c>
      <c r="M2338" s="4">
        <v>98</v>
      </c>
      <c r="N2338" s="4">
        <v>7</v>
      </c>
      <c r="O2338" s="31">
        <v>0.25</v>
      </c>
      <c r="P2338" s="35">
        <v>23.42</v>
      </c>
      <c r="Q2338" s="36">
        <f t="shared" si="439"/>
        <v>15</v>
      </c>
      <c r="R2338" s="4">
        <f t="shared" si="440"/>
        <v>0</v>
      </c>
      <c r="S2338" s="31">
        <f t="shared" si="446"/>
        <v>0.22535879629629629</v>
      </c>
      <c r="T2338" s="31">
        <f t="shared" si="447"/>
        <v>0.76428240740740738</v>
      </c>
      <c r="U2338" s="4">
        <f t="shared" si="441"/>
        <v>0</v>
      </c>
      <c r="V2338" s="4" t="str">
        <f t="shared" si="442"/>
        <v/>
      </c>
      <c r="W2338" s="18" t="str">
        <f>IF(V2338="","",VLOOKUP(L2338,日射量と図３!$A$4:$C$368,3,TRUE)*238.85/100)</f>
        <v/>
      </c>
      <c r="X2338" s="4" t="str">
        <f t="shared" si="443"/>
        <v/>
      </c>
      <c r="Y2338" s="4" t="str">
        <f t="shared" si="448"/>
        <v/>
      </c>
      <c r="Z2338" s="4" t="str">
        <f t="shared" si="449"/>
        <v/>
      </c>
      <c r="AA2338" s="4" t="str">
        <f>IF($V2338="","",IF(Y2338&lt;36,0,IF(AND(36&lt;=Y2338,Y2338&lt;71),VLOOKUP($W2338,日射量と図３!$E$6:$F$34,2,TRUE),IF(AND(71&lt;=Y2338,Y2338&lt;107),VLOOKUP($W2338,日射量と図３!$E$6:$G$34,3,TRUE),IF(AND(107&lt;=Y2338,Y2338&lt;143),VLOOKUP($W2338,日射量と図３!$E$6:$H$34,4,TRUE),VLOOKUP($W2338,日射量と図３!$E$6:$I$34,5,TRUE))))))</f>
        <v/>
      </c>
      <c r="AB2338" s="4" t="str">
        <f>IF($V2338="","",IF(Z2338&lt;36,0,IF(AND(36&lt;=Z2338,Z2338&lt;71),VLOOKUP($W2338,日射量と図３!$E$6:$F$34,2,TRUE),IF(AND(71&lt;=Z2338,Z2338&lt;107),VLOOKUP($W2338,日射量と図３!$E$6:$G$34,3,TRUE),IF(AND(107&lt;=Z2338,Z2338&lt;143),VLOOKUP($W2338,日射量と図３!$E$6:$H$34,4,TRUE),VLOOKUP($W2338,日射量と図３!$E$6:$I$34,5,TRUE))))))</f>
        <v/>
      </c>
      <c r="AC2338" s="382" t="str">
        <f t="shared" si="444"/>
        <v/>
      </c>
      <c r="AD2338" s="382" t="str">
        <f t="shared" si="445"/>
        <v/>
      </c>
    </row>
    <row r="2339" spans="11:30" ht="13.5" customHeight="1">
      <c r="K2339" s="4">
        <f t="shared" si="438"/>
        <v>9</v>
      </c>
      <c r="L2339" s="34">
        <v>43349</v>
      </c>
      <c r="M2339" s="4">
        <v>98</v>
      </c>
      <c r="N2339" s="4">
        <v>8</v>
      </c>
      <c r="O2339" s="31">
        <v>0.29166666666666669</v>
      </c>
      <c r="P2339" s="35">
        <v>24.26</v>
      </c>
      <c r="Q2339" s="36">
        <f t="shared" si="439"/>
        <v>12</v>
      </c>
      <c r="R2339" s="4">
        <f t="shared" si="440"/>
        <v>0</v>
      </c>
      <c r="S2339" s="31">
        <f t="shared" si="446"/>
        <v>0.22535879629629629</v>
      </c>
      <c r="T2339" s="31">
        <f t="shared" si="447"/>
        <v>0.76428240740740738</v>
      </c>
      <c r="U2339" s="4">
        <f t="shared" si="441"/>
        <v>0</v>
      </c>
      <c r="V2339" s="4" t="str">
        <f t="shared" si="442"/>
        <v/>
      </c>
      <c r="W2339" s="18" t="str">
        <f>IF(V2339="","",VLOOKUP(L2339,日射量と図３!$A$4:$C$368,3,TRUE)*238.85/100)</f>
        <v/>
      </c>
      <c r="X2339" s="4" t="str">
        <f t="shared" si="443"/>
        <v/>
      </c>
      <c r="Y2339" s="4" t="str">
        <f t="shared" si="448"/>
        <v/>
      </c>
      <c r="Z2339" s="4" t="str">
        <f t="shared" si="449"/>
        <v/>
      </c>
      <c r="AA2339" s="4" t="str">
        <f>IF($V2339="","",IF(Y2339&lt;36,0,IF(AND(36&lt;=Y2339,Y2339&lt;71),VLOOKUP($W2339,日射量と図３!$E$6:$F$34,2,TRUE),IF(AND(71&lt;=Y2339,Y2339&lt;107),VLOOKUP($W2339,日射量と図３!$E$6:$G$34,3,TRUE),IF(AND(107&lt;=Y2339,Y2339&lt;143),VLOOKUP($W2339,日射量と図３!$E$6:$H$34,4,TRUE),VLOOKUP($W2339,日射量と図３!$E$6:$I$34,5,TRUE))))))</f>
        <v/>
      </c>
      <c r="AB2339" s="4" t="str">
        <f>IF($V2339="","",IF(Z2339&lt;36,0,IF(AND(36&lt;=Z2339,Z2339&lt;71),VLOOKUP($W2339,日射量と図３!$E$6:$F$34,2,TRUE),IF(AND(71&lt;=Z2339,Z2339&lt;107),VLOOKUP($W2339,日射量と図３!$E$6:$G$34,3,TRUE),IF(AND(107&lt;=Z2339,Z2339&lt;143),VLOOKUP($W2339,日射量と図３!$E$6:$H$34,4,TRUE),VLOOKUP($W2339,日射量と図３!$E$6:$I$34,5,TRUE))))))</f>
        <v/>
      </c>
      <c r="AC2339" s="382" t="str">
        <f t="shared" si="444"/>
        <v/>
      </c>
      <c r="AD2339" s="382" t="str">
        <f t="shared" si="445"/>
        <v/>
      </c>
    </row>
    <row r="2340" spans="11:30" ht="13.5" customHeight="1">
      <c r="K2340" s="4">
        <f t="shared" si="438"/>
        <v>9</v>
      </c>
      <c r="L2340" s="34">
        <v>43349</v>
      </c>
      <c r="M2340" s="4">
        <v>98</v>
      </c>
      <c r="N2340" s="4">
        <v>9</v>
      </c>
      <c r="O2340" s="31">
        <v>0.33333333333333331</v>
      </c>
      <c r="P2340" s="35">
        <v>25.02</v>
      </c>
      <c r="Q2340" s="36">
        <f t="shared" si="439"/>
        <v>12</v>
      </c>
      <c r="R2340" s="4">
        <f t="shared" si="440"/>
        <v>0</v>
      </c>
      <c r="S2340" s="31">
        <f t="shared" si="446"/>
        <v>0.22535879629629629</v>
      </c>
      <c r="T2340" s="31">
        <f t="shared" si="447"/>
        <v>0.76428240740740738</v>
      </c>
      <c r="U2340" s="4">
        <f t="shared" si="441"/>
        <v>0</v>
      </c>
      <c r="V2340" s="4" t="str">
        <f t="shared" si="442"/>
        <v/>
      </c>
      <c r="W2340" s="18" t="str">
        <f>IF(V2340="","",VLOOKUP(L2340,日射量と図３!$A$4:$C$368,3,TRUE)*238.85/100)</f>
        <v/>
      </c>
      <c r="X2340" s="4" t="str">
        <f t="shared" si="443"/>
        <v/>
      </c>
      <c r="Y2340" s="4" t="str">
        <f t="shared" si="448"/>
        <v/>
      </c>
      <c r="Z2340" s="4" t="str">
        <f t="shared" si="449"/>
        <v/>
      </c>
      <c r="AA2340" s="4" t="str">
        <f>IF($V2340="","",IF(Y2340&lt;36,0,IF(AND(36&lt;=Y2340,Y2340&lt;71),VLOOKUP($W2340,日射量と図３!$E$6:$F$34,2,TRUE),IF(AND(71&lt;=Y2340,Y2340&lt;107),VLOOKUP($W2340,日射量と図３!$E$6:$G$34,3,TRUE),IF(AND(107&lt;=Y2340,Y2340&lt;143),VLOOKUP($W2340,日射量と図３!$E$6:$H$34,4,TRUE),VLOOKUP($W2340,日射量と図３!$E$6:$I$34,5,TRUE))))))</f>
        <v/>
      </c>
      <c r="AB2340" s="4" t="str">
        <f>IF($V2340="","",IF(Z2340&lt;36,0,IF(AND(36&lt;=Z2340,Z2340&lt;71),VLOOKUP($W2340,日射量と図３!$E$6:$F$34,2,TRUE),IF(AND(71&lt;=Z2340,Z2340&lt;107),VLOOKUP($W2340,日射量と図３!$E$6:$G$34,3,TRUE),IF(AND(107&lt;=Z2340,Z2340&lt;143),VLOOKUP($W2340,日射量と図３!$E$6:$H$34,4,TRUE),VLOOKUP($W2340,日射量と図３!$E$6:$I$34,5,TRUE))))))</f>
        <v/>
      </c>
      <c r="AC2340" s="382" t="str">
        <f t="shared" si="444"/>
        <v/>
      </c>
      <c r="AD2340" s="382" t="str">
        <f t="shared" si="445"/>
        <v/>
      </c>
    </row>
    <row r="2341" spans="11:30" ht="13.5" customHeight="1">
      <c r="K2341" s="4">
        <f t="shared" si="438"/>
        <v>9</v>
      </c>
      <c r="L2341" s="34">
        <v>43349</v>
      </c>
      <c r="M2341" s="4">
        <v>98</v>
      </c>
      <c r="N2341" s="4">
        <v>10</v>
      </c>
      <c r="O2341" s="31">
        <v>0.375</v>
      </c>
      <c r="P2341" s="35">
        <v>26.119999999999997</v>
      </c>
      <c r="Q2341" s="36">
        <f t="shared" si="439"/>
        <v>12</v>
      </c>
      <c r="R2341" s="4">
        <f t="shared" si="440"/>
        <v>0</v>
      </c>
      <c r="S2341" s="31">
        <f t="shared" si="446"/>
        <v>0.22535879629629629</v>
      </c>
      <c r="T2341" s="31">
        <f t="shared" si="447"/>
        <v>0.76428240740740738</v>
      </c>
      <c r="U2341" s="4">
        <f t="shared" si="441"/>
        <v>0</v>
      </c>
      <c r="V2341" s="4" t="str">
        <f t="shared" si="442"/>
        <v/>
      </c>
      <c r="W2341" s="18" t="str">
        <f>IF(V2341="","",VLOOKUP(L2341,日射量と図３!$A$4:$C$368,3,TRUE)*238.85/100)</f>
        <v/>
      </c>
      <c r="X2341" s="4" t="str">
        <f t="shared" si="443"/>
        <v/>
      </c>
      <c r="Y2341" s="4" t="str">
        <f t="shared" si="448"/>
        <v/>
      </c>
      <c r="Z2341" s="4" t="str">
        <f t="shared" si="449"/>
        <v/>
      </c>
      <c r="AA2341" s="4" t="str">
        <f>IF($V2341="","",IF(Y2341&lt;36,0,IF(AND(36&lt;=Y2341,Y2341&lt;71),VLOOKUP($W2341,日射量と図３!$E$6:$F$34,2,TRUE),IF(AND(71&lt;=Y2341,Y2341&lt;107),VLOOKUP($W2341,日射量と図３!$E$6:$G$34,3,TRUE),IF(AND(107&lt;=Y2341,Y2341&lt;143),VLOOKUP($W2341,日射量と図３!$E$6:$H$34,4,TRUE),VLOOKUP($W2341,日射量と図３!$E$6:$I$34,5,TRUE))))))</f>
        <v/>
      </c>
      <c r="AB2341" s="4" t="str">
        <f>IF($V2341="","",IF(Z2341&lt;36,0,IF(AND(36&lt;=Z2341,Z2341&lt;71),VLOOKUP($W2341,日射量と図３!$E$6:$F$34,2,TRUE),IF(AND(71&lt;=Z2341,Z2341&lt;107),VLOOKUP($W2341,日射量と図３!$E$6:$G$34,3,TRUE),IF(AND(107&lt;=Z2341,Z2341&lt;143),VLOOKUP($W2341,日射量と図３!$E$6:$H$34,4,TRUE),VLOOKUP($W2341,日射量と図３!$E$6:$I$34,5,TRUE))))))</f>
        <v/>
      </c>
      <c r="AC2341" s="382" t="str">
        <f t="shared" si="444"/>
        <v/>
      </c>
      <c r="AD2341" s="382" t="str">
        <f t="shared" si="445"/>
        <v/>
      </c>
    </row>
    <row r="2342" spans="11:30" ht="13.5" customHeight="1">
      <c r="K2342" s="4">
        <f t="shared" si="438"/>
        <v>9</v>
      </c>
      <c r="L2342" s="34">
        <v>43349</v>
      </c>
      <c r="M2342" s="4">
        <v>98</v>
      </c>
      <c r="N2342" s="4">
        <v>11</v>
      </c>
      <c r="O2342" s="31">
        <v>0.41666666666666669</v>
      </c>
      <c r="P2342" s="35">
        <v>27.090000000000003</v>
      </c>
      <c r="Q2342" s="36">
        <f t="shared" si="439"/>
        <v>12</v>
      </c>
      <c r="R2342" s="4">
        <f t="shared" si="440"/>
        <v>0</v>
      </c>
      <c r="S2342" s="31">
        <f t="shared" si="446"/>
        <v>0.22535879629629629</v>
      </c>
      <c r="T2342" s="31">
        <f t="shared" si="447"/>
        <v>0.76428240740740738</v>
      </c>
      <c r="U2342" s="4">
        <f t="shared" si="441"/>
        <v>0</v>
      </c>
      <c r="V2342" s="4" t="str">
        <f t="shared" si="442"/>
        <v/>
      </c>
      <c r="W2342" s="18" t="str">
        <f>IF(V2342="","",VLOOKUP(L2342,日射量と図３!$A$4:$C$368,3,TRUE)*238.85/100)</f>
        <v/>
      </c>
      <c r="X2342" s="4" t="str">
        <f t="shared" si="443"/>
        <v/>
      </c>
      <c r="Y2342" s="4" t="str">
        <f t="shared" si="448"/>
        <v/>
      </c>
      <c r="Z2342" s="4" t="str">
        <f t="shared" si="449"/>
        <v/>
      </c>
      <c r="AA2342" s="4" t="str">
        <f>IF($V2342="","",IF(Y2342&lt;36,0,IF(AND(36&lt;=Y2342,Y2342&lt;71),VLOOKUP($W2342,日射量と図３!$E$6:$F$34,2,TRUE),IF(AND(71&lt;=Y2342,Y2342&lt;107),VLOOKUP($W2342,日射量と図３!$E$6:$G$34,3,TRUE),IF(AND(107&lt;=Y2342,Y2342&lt;143),VLOOKUP($W2342,日射量と図３!$E$6:$H$34,4,TRUE),VLOOKUP($W2342,日射量と図３!$E$6:$I$34,5,TRUE))))))</f>
        <v/>
      </c>
      <c r="AB2342" s="4" t="str">
        <f>IF($V2342="","",IF(Z2342&lt;36,0,IF(AND(36&lt;=Z2342,Z2342&lt;71),VLOOKUP($W2342,日射量と図３!$E$6:$F$34,2,TRUE),IF(AND(71&lt;=Z2342,Z2342&lt;107),VLOOKUP($W2342,日射量と図３!$E$6:$G$34,3,TRUE),IF(AND(107&lt;=Z2342,Z2342&lt;143),VLOOKUP($W2342,日射量と図３!$E$6:$H$34,4,TRUE),VLOOKUP($W2342,日射量と図３!$E$6:$I$34,5,TRUE))))))</f>
        <v/>
      </c>
      <c r="AC2342" s="382" t="str">
        <f t="shared" si="444"/>
        <v/>
      </c>
      <c r="AD2342" s="382" t="str">
        <f t="shared" si="445"/>
        <v/>
      </c>
    </row>
    <row r="2343" spans="11:30" ht="13.5" customHeight="1">
      <c r="K2343" s="4">
        <f t="shared" si="438"/>
        <v>9</v>
      </c>
      <c r="L2343" s="34">
        <v>43349</v>
      </c>
      <c r="M2343" s="4">
        <v>98</v>
      </c>
      <c r="N2343" s="4">
        <v>12</v>
      </c>
      <c r="O2343" s="31">
        <v>0.45833333333333331</v>
      </c>
      <c r="P2343" s="35">
        <v>27.811111111111114</v>
      </c>
      <c r="Q2343" s="36">
        <f t="shared" si="439"/>
        <v>12</v>
      </c>
      <c r="R2343" s="4">
        <f t="shared" si="440"/>
        <v>0</v>
      </c>
      <c r="S2343" s="31">
        <f t="shared" si="446"/>
        <v>0.22535879629629629</v>
      </c>
      <c r="T2343" s="31">
        <f t="shared" si="447"/>
        <v>0.76428240740740738</v>
      </c>
      <c r="U2343" s="4">
        <f t="shared" si="441"/>
        <v>0</v>
      </c>
      <c r="V2343" s="4" t="str">
        <f t="shared" si="442"/>
        <v/>
      </c>
      <c r="W2343" s="18" t="str">
        <f>IF(V2343="","",VLOOKUP(L2343,日射量と図３!$A$4:$C$368,3,TRUE)*238.85/100)</f>
        <v/>
      </c>
      <c r="X2343" s="4" t="str">
        <f t="shared" si="443"/>
        <v/>
      </c>
      <c r="Y2343" s="4" t="str">
        <f t="shared" si="448"/>
        <v/>
      </c>
      <c r="Z2343" s="4" t="str">
        <f t="shared" si="449"/>
        <v/>
      </c>
      <c r="AA2343" s="4" t="str">
        <f>IF($V2343="","",IF(Y2343&lt;36,0,IF(AND(36&lt;=Y2343,Y2343&lt;71),VLOOKUP($W2343,日射量と図３!$E$6:$F$34,2,TRUE),IF(AND(71&lt;=Y2343,Y2343&lt;107),VLOOKUP($W2343,日射量と図３!$E$6:$G$34,3,TRUE),IF(AND(107&lt;=Y2343,Y2343&lt;143),VLOOKUP($W2343,日射量と図３!$E$6:$H$34,4,TRUE),VLOOKUP($W2343,日射量と図３!$E$6:$I$34,5,TRUE))))))</f>
        <v/>
      </c>
      <c r="AB2343" s="4" t="str">
        <f>IF($V2343="","",IF(Z2343&lt;36,0,IF(AND(36&lt;=Z2343,Z2343&lt;71),VLOOKUP($W2343,日射量と図３!$E$6:$F$34,2,TRUE),IF(AND(71&lt;=Z2343,Z2343&lt;107),VLOOKUP($W2343,日射量と図３!$E$6:$G$34,3,TRUE),IF(AND(107&lt;=Z2343,Z2343&lt;143),VLOOKUP($W2343,日射量と図３!$E$6:$H$34,4,TRUE),VLOOKUP($W2343,日射量と図３!$E$6:$I$34,5,TRUE))))))</f>
        <v/>
      </c>
      <c r="AC2343" s="382" t="str">
        <f t="shared" si="444"/>
        <v/>
      </c>
      <c r="AD2343" s="382" t="str">
        <f t="shared" si="445"/>
        <v/>
      </c>
    </row>
    <row r="2344" spans="11:30" ht="13.5" customHeight="1">
      <c r="K2344" s="4">
        <f t="shared" si="438"/>
        <v>9</v>
      </c>
      <c r="L2344" s="34">
        <v>43349</v>
      </c>
      <c r="M2344" s="4">
        <v>98</v>
      </c>
      <c r="N2344" s="4">
        <v>13</v>
      </c>
      <c r="O2344" s="31">
        <v>0.5</v>
      </c>
      <c r="P2344" s="35">
        <v>29.03</v>
      </c>
      <c r="Q2344" s="36">
        <f t="shared" si="439"/>
        <v>12</v>
      </c>
      <c r="R2344" s="4">
        <f t="shared" si="440"/>
        <v>0</v>
      </c>
      <c r="S2344" s="31">
        <f t="shared" si="446"/>
        <v>0.22535879629629629</v>
      </c>
      <c r="T2344" s="31">
        <f t="shared" si="447"/>
        <v>0.76428240740740738</v>
      </c>
      <c r="U2344" s="4">
        <f t="shared" si="441"/>
        <v>0</v>
      </c>
      <c r="V2344" s="4" t="str">
        <f t="shared" si="442"/>
        <v/>
      </c>
      <c r="W2344" s="18" t="str">
        <f>IF(V2344="","",VLOOKUP(L2344,日射量と図３!$A$4:$C$368,3,TRUE)*238.85/100)</f>
        <v/>
      </c>
      <c r="X2344" s="4" t="str">
        <f t="shared" si="443"/>
        <v/>
      </c>
      <c r="Y2344" s="4" t="str">
        <f t="shared" si="448"/>
        <v/>
      </c>
      <c r="Z2344" s="4" t="str">
        <f t="shared" si="449"/>
        <v/>
      </c>
      <c r="AA2344" s="4" t="str">
        <f>IF($V2344="","",IF(Y2344&lt;36,0,IF(AND(36&lt;=Y2344,Y2344&lt;71),VLOOKUP($W2344,日射量と図３!$E$6:$F$34,2,TRUE),IF(AND(71&lt;=Y2344,Y2344&lt;107),VLOOKUP($W2344,日射量と図３!$E$6:$G$34,3,TRUE),IF(AND(107&lt;=Y2344,Y2344&lt;143),VLOOKUP($W2344,日射量と図３!$E$6:$H$34,4,TRUE),VLOOKUP($W2344,日射量と図３!$E$6:$I$34,5,TRUE))))))</f>
        <v/>
      </c>
      <c r="AB2344" s="4" t="str">
        <f>IF($V2344="","",IF(Z2344&lt;36,0,IF(AND(36&lt;=Z2344,Z2344&lt;71),VLOOKUP($W2344,日射量と図３!$E$6:$F$34,2,TRUE),IF(AND(71&lt;=Z2344,Z2344&lt;107),VLOOKUP($W2344,日射量と図３!$E$6:$G$34,3,TRUE),IF(AND(107&lt;=Z2344,Z2344&lt;143),VLOOKUP($W2344,日射量と図３!$E$6:$H$34,4,TRUE),VLOOKUP($W2344,日射量と図３!$E$6:$I$34,5,TRUE))))))</f>
        <v/>
      </c>
      <c r="AC2344" s="382" t="str">
        <f t="shared" si="444"/>
        <v/>
      </c>
      <c r="AD2344" s="382" t="str">
        <f t="shared" si="445"/>
        <v/>
      </c>
    </row>
    <row r="2345" spans="11:30" ht="13.5" customHeight="1">
      <c r="K2345" s="4">
        <f t="shared" si="438"/>
        <v>9</v>
      </c>
      <c r="L2345" s="34">
        <v>43349</v>
      </c>
      <c r="M2345" s="4">
        <v>98</v>
      </c>
      <c r="N2345" s="4">
        <v>14</v>
      </c>
      <c r="O2345" s="31">
        <v>0.54166666666666663</v>
      </c>
      <c r="P2345" s="35">
        <v>29.4</v>
      </c>
      <c r="Q2345" s="36">
        <f t="shared" si="439"/>
        <v>12</v>
      </c>
      <c r="R2345" s="4">
        <f t="shared" si="440"/>
        <v>0</v>
      </c>
      <c r="S2345" s="31">
        <f t="shared" si="446"/>
        <v>0.22535879629629629</v>
      </c>
      <c r="T2345" s="31">
        <f t="shared" si="447"/>
        <v>0.76428240740740738</v>
      </c>
      <c r="U2345" s="4">
        <f t="shared" si="441"/>
        <v>0</v>
      </c>
      <c r="V2345" s="4" t="str">
        <f t="shared" si="442"/>
        <v/>
      </c>
      <c r="W2345" s="18" t="str">
        <f>IF(V2345="","",VLOOKUP(L2345,日射量と図３!$A$4:$C$368,3,TRUE)*238.85/100)</f>
        <v/>
      </c>
      <c r="X2345" s="4" t="str">
        <f t="shared" si="443"/>
        <v/>
      </c>
      <c r="Y2345" s="4" t="str">
        <f t="shared" si="448"/>
        <v/>
      </c>
      <c r="Z2345" s="4" t="str">
        <f t="shared" si="449"/>
        <v/>
      </c>
      <c r="AA2345" s="4" t="str">
        <f>IF($V2345="","",IF(Y2345&lt;36,0,IF(AND(36&lt;=Y2345,Y2345&lt;71),VLOOKUP($W2345,日射量と図３!$E$6:$F$34,2,TRUE),IF(AND(71&lt;=Y2345,Y2345&lt;107),VLOOKUP($W2345,日射量と図３!$E$6:$G$34,3,TRUE),IF(AND(107&lt;=Y2345,Y2345&lt;143),VLOOKUP($W2345,日射量と図３!$E$6:$H$34,4,TRUE),VLOOKUP($W2345,日射量と図３!$E$6:$I$34,5,TRUE))))))</f>
        <v/>
      </c>
      <c r="AB2345" s="4" t="str">
        <f>IF($V2345="","",IF(Z2345&lt;36,0,IF(AND(36&lt;=Z2345,Z2345&lt;71),VLOOKUP($W2345,日射量と図３!$E$6:$F$34,2,TRUE),IF(AND(71&lt;=Z2345,Z2345&lt;107),VLOOKUP($W2345,日射量と図３!$E$6:$G$34,3,TRUE),IF(AND(107&lt;=Z2345,Z2345&lt;143),VLOOKUP($W2345,日射量と図３!$E$6:$H$34,4,TRUE),VLOOKUP($W2345,日射量と図３!$E$6:$I$34,5,TRUE))))))</f>
        <v/>
      </c>
      <c r="AC2345" s="382" t="str">
        <f t="shared" si="444"/>
        <v/>
      </c>
      <c r="AD2345" s="382" t="str">
        <f t="shared" si="445"/>
        <v/>
      </c>
    </row>
    <row r="2346" spans="11:30" ht="13.5" customHeight="1">
      <c r="K2346" s="4">
        <f t="shared" si="438"/>
        <v>9</v>
      </c>
      <c r="L2346" s="34">
        <v>43349</v>
      </c>
      <c r="M2346" s="4">
        <v>98</v>
      </c>
      <c r="N2346" s="4">
        <v>15</v>
      </c>
      <c r="O2346" s="31">
        <v>0.58333333333333337</v>
      </c>
      <c r="P2346" s="35">
        <v>29.590000000000003</v>
      </c>
      <c r="Q2346" s="36">
        <f t="shared" si="439"/>
        <v>12</v>
      </c>
      <c r="R2346" s="4">
        <f t="shared" si="440"/>
        <v>0</v>
      </c>
      <c r="S2346" s="31">
        <f t="shared" si="446"/>
        <v>0.22535879629629629</v>
      </c>
      <c r="T2346" s="31">
        <f t="shared" si="447"/>
        <v>0.76428240740740738</v>
      </c>
      <c r="U2346" s="4">
        <f t="shared" si="441"/>
        <v>0</v>
      </c>
      <c r="V2346" s="4" t="str">
        <f t="shared" si="442"/>
        <v/>
      </c>
      <c r="W2346" s="18" t="str">
        <f>IF(V2346="","",VLOOKUP(L2346,日射量と図３!$A$4:$C$368,3,TRUE)*238.85/100)</f>
        <v/>
      </c>
      <c r="X2346" s="4" t="str">
        <f t="shared" si="443"/>
        <v/>
      </c>
      <c r="Y2346" s="4" t="str">
        <f t="shared" si="448"/>
        <v/>
      </c>
      <c r="Z2346" s="4" t="str">
        <f t="shared" si="449"/>
        <v/>
      </c>
      <c r="AA2346" s="4" t="str">
        <f>IF($V2346="","",IF(Y2346&lt;36,0,IF(AND(36&lt;=Y2346,Y2346&lt;71),VLOOKUP($W2346,日射量と図３!$E$6:$F$34,2,TRUE),IF(AND(71&lt;=Y2346,Y2346&lt;107),VLOOKUP($W2346,日射量と図３!$E$6:$G$34,3,TRUE),IF(AND(107&lt;=Y2346,Y2346&lt;143),VLOOKUP($W2346,日射量と図３!$E$6:$H$34,4,TRUE),VLOOKUP($W2346,日射量と図３!$E$6:$I$34,5,TRUE))))))</f>
        <v/>
      </c>
      <c r="AB2346" s="4" t="str">
        <f>IF($V2346="","",IF(Z2346&lt;36,0,IF(AND(36&lt;=Z2346,Z2346&lt;71),VLOOKUP($W2346,日射量と図３!$E$6:$F$34,2,TRUE),IF(AND(71&lt;=Z2346,Z2346&lt;107),VLOOKUP($W2346,日射量と図３!$E$6:$G$34,3,TRUE),IF(AND(107&lt;=Z2346,Z2346&lt;143),VLOOKUP($W2346,日射量と図３!$E$6:$H$34,4,TRUE),VLOOKUP($W2346,日射量と図３!$E$6:$I$34,5,TRUE))))))</f>
        <v/>
      </c>
      <c r="AC2346" s="382" t="str">
        <f t="shared" si="444"/>
        <v/>
      </c>
      <c r="AD2346" s="382" t="str">
        <f t="shared" si="445"/>
        <v/>
      </c>
    </row>
    <row r="2347" spans="11:30" ht="13.5" customHeight="1">
      <c r="K2347" s="4">
        <f t="shared" si="438"/>
        <v>9</v>
      </c>
      <c r="L2347" s="34">
        <v>43349</v>
      </c>
      <c r="M2347" s="4">
        <v>98</v>
      </c>
      <c r="N2347" s="4">
        <v>16</v>
      </c>
      <c r="O2347" s="31">
        <v>0.625</v>
      </c>
      <c r="P2347" s="35">
        <v>29.49</v>
      </c>
      <c r="Q2347" s="36">
        <f t="shared" si="439"/>
        <v>16</v>
      </c>
      <c r="R2347" s="4">
        <f t="shared" si="440"/>
        <v>0</v>
      </c>
      <c r="S2347" s="31">
        <f t="shared" si="446"/>
        <v>0.22535879629629629</v>
      </c>
      <c r="T2347" s="31">
        <f t="shared" si="447"/>
        <v>0.76428240740740738</v>
      </c>
      <c r="U2347" s="4">
        <f t="shared" si="441"/>
        <v>0</v>
      </c>
      <c r="V2347" s="4" t="str">
        <f t="shared" si="442"/>
        <v/>
      </c>
      <c r="W2347" s="18" t="str">
        <f>IF(V2347="","",VLOOKUP(L2347,日射量と図３!$A$4:$C$368,3,TRUE)*238.85/100)</f>
        <v/>
      </c>
      <c r="X2347" s="4" t="str">
        <f t="shared" si="443"/>
        <v/>
      </c>
      <c r="Y2347" s="4" t="str">
        <f t="shared" si="448"/>
        <v/>
      </c>
      <c r="Z2347" s="4" t="str">
        <f t="shared" si="449"/>
        <v/>
      </c>
      <c r="AA2347" s="4" t="str">
        <f>IF($V2347="","",IF(Y2347&lt;36,0,IF(AND(36&lt;=Y2347,Y2347&lt;71),VLOOKUP($W2347,日射量と図３!$E$6:$F$34,2,TRUE),IF(AND(71&lt;=Y2347,Y2347&lt;107),VLOOKUP($W2347,日射量と図３!$E$6:$G$34,3,TRUE),IF(AND(107&lt;=Y2347,Y2347&lt;143),VLOOKUP($W2347,日射量と図３!$E$6:$H$34,4,TRUE),VLOOKUP($W2347,日射量と図３!$E$6:$I$34,5,TRUE))))))</f>
        <v/>
      </c>
      <c r="AB2347" s="4" t="str">
        <f>IF($V2347="","",IF(Z2347&lt;36,0,IF(AND(36&lt;=Z2347,Z2347&lt;71),VLOOKUP($W2347,日射量と図３!$E$6:$F$34,2,TRUE),IF(AND(71&lt;=Z2347,Z2347&lt;107),VLOOKUP($W2347,日射量と図３!$E$6:$G$34,3,TRUE),IF(AND(107&lt;=Z2347,Z2347&lt;143),VLOOKUP($W2347,日射量と図３!$E$6:$H$34,4,TRUE),VLOOKUP($W2347,日射量と図３!$E$6:$I$34,5,TRUE))))))</f>
        <v/>
      </c>
      <c r="AC2347" s="382" t="str">
        <f t="shared" si="444"/>
        <v/>
      </c>
      <c r="AD2347" s="382" t="str">
        <f t="shared" si="445"/>
        <v/>
      </c>
    </row>
    <row r="2348" spans="11:30" ht="13.5" customHeight="1">
      <c r="K2348" s="4">
        <f t="shared" si="438"/>
        <v>9</v>
      </c>
      <c r="L2348" s="34">
        <v>43349</v>
      </c>
      <c r="M2348" s="4">
        <v>98</v>
      </c>
      <c r="N2348" s="4">
        <v>17</v>
      </c>
      <c r="O2348" s="31">
        <v>0.66666666666666663</v>
      </c>
      <c r="P2348" s="35">
        <v>28.999999999999993</v>
      </c>
      <c r="Q2348" s="36">
        <f t="shared" si="439"/>
        <v>16</v>
      </c>
      <c r="R2348" s="4">
        <f t="shared" si="440"/>
        <v>0</v>
      </c>
      <c r="S2348" s="31">
        <f t="shared" si="446"/>
        <v>0.22535879629629629</v>
      </c>
      <c r="T2348" s="31">
        <f t="shared" si="447"/>
        <v>0.76428240740740738</v>
      </c>
      <c r="U2348" s="4">
        <f t="shared" si="441"/>
        <v>0</v>
      </c>
      <c r="V2348" s="4" t="str">
        <f t="shared" si="442"/>
        <v/>
      </c>
      <c r="W2348" s="18" t="str">
        <f>IF(V2348="","",VLOOKUP(L2348,日射量と図３!$A$4:$C$368,3,TRUE)*238.85/100)</f>
        <v/>
      </c>
      <c r="X2348" s="4" t="str">
        <f t="shared" si="443"/>
        <v/>
      </c>
      <c r="Y2348" s="4" t="str">
        <f t="shared" si="448"/>
        <v/>
      </c>
      <c r="Z2348" s="4" t="str">
        <f t="shared" si="449"/>
        <v/>
      </c>
      <c r="AA2348" s="4" t="str">
        <f>IF($V2348="","",IF(Y2348&lt;36,0,IF(AND(36&lt;=Y2348,Y2348&lt;71),VLOOKUP($W2348,日射量と図３!$E$6:$F$34,2,TRUE),IF(AND(71&lt;=Y2348,Y2348&lt;107),VLOOKUP($W2348,日射量と図３!$E$6:$G$34,3,TRUE),IF(AND(107&lt;=Y2348,Y2348&lt;143),VLOOKUP($W2348,日射量と図３!$E$6:$H$34,4,TRUE),VLOOKUP($W2348,日射量と図３!$E$6:$I$34,5,TRUE))))))</f>
        <v/>
      </c>
      <c r="AB2348" s="4" t="str">
        <f>IF($V2348="","",IF(Z2348&lt;36,0,IF(AND(36&lt;=Z2348,Z2348&lt;71),VLOOKUP($W2348,日射量と図３!$E$6:$F$34,2,TRUE),IF(AND(71&lt;=Z2348,Z2348&lt;107),VLOOKUP($W2348,日射量と図３!$E$6:$G$34,3,TRUE),IF(AND(107&lt;=Z2348,Z2348&lt;143),VLOOKUP($W2348,日射量と図３!$E$6:$H$34,4,TRUE),VLOOKUP($W2348,日射量と図３!$E$6:$I$34,5,TRUE))))))</f>
        <v/>
      </c>
      <c r="AC2348" s="382" t="str">
        <f t="shared" si="444"/>
        <v/>
      </c>
      <c r="AD2348" s="382" t="str">
        <f t="shared" si="445"/>
        <v/>
      </c>
    </row>
    <row r="2349" spans="11:30" ht="13.5" customHeight="1">
      <c r="K2349" s="4">
        <f t="shared" si="438"/>
        <v>9</v>
      </c>
      <c r="L2349" s="34">
        <v>43349</v>
      </c>
      <c r="M2349" s="4">
        <v>98</v>
      </c>
      <c r="N2349" s="4">
        <v>18</v>
      </c>
      <c r="O2349" s="31">
        <v>0.70833333333333337</v>
      </c>
      <c r="P2349" s="35">
        <v>28.15</v>
      </c>
      <c r="Q2349" s="36">
        <f t="shared" si="439"/>
        <v>16</v>
      </c>
      <c r="R2349" s="4">
        <f t="shared" si="440"/>
        <v>0</v>
      </c>
      <c r="S2349" s="31">
        <f t="shared" si="446"/>
        <v>0.22535879629629629</v>
      </c>
      <c r="T2349" s="31">
        <f t="shared" si="447"/>
        <v>0.76428240740740738</v>
      </c>
      <c r="U2349" s="4">
        <f t="shared" si="441"/>
        <v>0</v>
      </c>
      <c r="V2349" s="4" t="str">
        <f t="shared" si="442"/>
        <v/>
      </c>
      <c r="W2349" s="18" t="str">
        <f>IF(V2349="","",VLOOKUP(L2349,日射量と図３!$A$4:$C$368,3,TRUE)*238.85/100)</f>
        <v/>
      </c>
      <c r="X2349" s="4" t="str">
        <f t="shared" si="443"/>
        <v/>
      </c>
      <c r="Y2349" s="4" t="str">
        <f t="shared" si="448"/>
        <v/>
      </c>
      <c r="Z2349" s="4" t="str">
        <f t="shared" si="449"/>
        <v/>
      </c>
      <c r="AA2349" s="4" t="str">
        <f>IF($V2349="","",IF(Y2349&lt;36,0,IF(AND(36&lt;=Y2349,Y2349&lt;71),VLOOKUP($W2349,日射量と図３!$E$6:$F$34,2,TRUE),IF(AND(71&lt;=Y2349,Y2349&lt;107),VLOOKUP($W2349,日射量と図３!$E$6:$G$34,3,TRUE),IF(AND(107&lt;=Y2349,Y2349&lt;143),VLOOKUP($W2349,日射量と図３!$E$6:$H$34,4,TRUE),VLOOKUP($W2349,日射量と図３!$E$6:$I$34,5,TRUE))))))</f>
        <v/>
      </c>
      <c r="AB2349" s="4" t="str">
        <f>IF($V2349="","",IF(Z2349&lt;36,0,IF(AND(36&lt;=Z2349,Z2349&lt;71),VLOOKUP($W2349,日射量と図３!$E$6:$F$34,2,TRUE),IF(AND(71&lt;=Z2349,Z2349&lt;107),VLOOKUP($W2349,日射量と図３!$E$6:$G$34,3,TRUE),IF(AND(107&lt;=Z2349,Z2349&lt;143),VLOOKUP($W2349,日射量と図３!$E$6:$H$34,4,TRUE),VLOOKUP($W2349,日射量と図３!$E$6:$I$34,5,TRUE))))))</f>
        <v/>
      </c>
      <c r="AC2349" s="382" t="str">
        <f t="shared" si="444"/>
        <v/>
      </c>
      <c r="AD2349" s="382" t="str">
        <f t="shared" si="445"/>
        <v/>
      </c>
    </row>
    <row r="2350" spans="11:30" ht="13.5" customHeight="1">
      <c r="K2350" s="4">
        <f t="shared" si="438"/>
        <v>9</v>
      </c>
      <c r="L2350" s="34">
        <v>43349</v>
      </c>
      <c r="M2350" s="4">
        <v>98</v>
      </c>
      <c r="N2350" s="4">
        <v>19</v>
      </c>
      <c r="O2350" s="31">
        <v>0.75</v>
      </c>
      <c r="P2350" s="35">
        <v>27.080000000000002</v>
      </c>
      <c r="Q2350" s="36">
        <f t="shared" si="439"/>
        <v>16</v>
      </c>
      <c r="R2350" s="4">
        <f t="shared" si="440"/>
        <v>0</v>
      </c>
      <c r="S2350" s="31">
        <f t="shared" si="446"/>
        <v>0.22535879629629629</v>
      </c>
      <c r="T2350" s="31">
        <f t="shared" si="447"/>
        <v>0.76428240740740738</v>
      </c>
      <c r="U2350" s="4">
        <f t="shared" si="441"/>
        <v>0</v>
      </c>
      <c r="V2350" s="4" t="str">
        <f t="shared" si="442"/>
        <v/>
      </c>
      <c r="W2350" s="18" t="str">
        <f>IF(V2350="","",VLOOKUP(L2350,日射量と図３!$A$4:$C$368,3,TRUE)*238.85/100)</f>
        <v/>
      </c>
      <c r="X2350" s="4" t="str">
        <f t="shared" si="443"/>
        <v/>
      </c>
      <c r="Y2350" s="4" t="str">
        <f t="shared" si="448"/>
        <v/>
      </c>
      <c r="Z2350" s="4" t="str">
        <f t="shared" si="449"/>
        <v/>
      </c>
      <c r="AA2350" s="4" t="str">
        <f>IF($V2350="","",IF(Y2350&lt;36,0,IF(AND(36&lt;=Y2350,Y2350&lt;71),VLOOKUP($W2350,日射量と図３!$E$6:$F$34,2,TRUE),IF(AND(71&lt;=Y2350,Y2350&lt;107),VLOOKUP($W2350,日射量と図３!$E$6:$G$34,3,TRUE),IF(AND(107&lt;=Y2350,Y2350&lt;143),VLOOKUP($W2350,日射量と図３!$E$6:$H$34,4,TRUE),VLOOKUP($W2350,日射量と図３!$E$6:$I$34,5,TRUE))))))</f>
        <v/>
      </c>
      <c r="AB2350" s="4" t="str">
        <f>IF($V2350="","",IF(Z2350&lt;36,0,IF(AND(36&lt;=Z2350,Z2350&lt;71),VLOOKUP($W2350,日射量と図３!$E$6:$F$34,2,TRUE),IF(AND(71&lt;=Z2350,Z2350&lt;107),VLOOKUP($W2350,日射量と図３!$E$6:$G$34,3,TRUE),IF(AND(107&lt;=Z2350,Z2350&lt;143),VLOOKUP($W2350,日射量と図３!$E$6:$H$34,4,TRUE),VLOOKUP($W2350,日射量と図３!$E$6:$I$34,5,TRUE))))))</f>
        <v/>
      </c>
      <c r="AC2350" s="382" t="str">
        <f t="shared" si="444"/>
        <v/>
      </c>
      <c r="AD2350" s="382" t="str">
        <f t="shared" si="445"/>
        <v/>
      </c>
    </row>
    <row r="2351" spans="11:30" ht="13.5" customHeight="1">
      <c r="K2351" s="4">
        <f t="shared" si="438"/>
        <v>9</v>
      </c>
      <c r="L2351" s="34">
        <v>43349</v>
      </c>
      <c r="M2351" s="4">
        <v>98</v>
      </c>
      <c r="N2351" s="4">
        <v>20</v>
      </c>
      <c r="O2351" s="31">
        <v>0.79166666666666663</v>
      </c>
      <c r="P2351" s="35">
        <v>26.089999999999996</v>
      </c>
      <c r="Q2351" s="36">
        <f t="shared" si="439"/>
        <v>16</v>
      </c>
      <c r="R2351" s="4">
        <f t="shared" si="440"/>
        <v>0</v>
      </c>
      <c r="S2351" s="31">
        <f t="shared" si="446"/>
        <v>0.22535879629629629</v>
      </c>
      <c r="T2351" s="31">
        <f t="shared" si="447"/>
        <v>0.76428240740740738</v>
      </c>
      <c r="U2351" s="4">
        <f t="shared" si="441"/>
        <v>0</v>
      </c>
      <c r="V2351" s="4" t="str">
        <f t="shared" si="442"/>
        <v/>
      </c>
      <c r="W2351" s="18" t="str">
        <f>IF(V2351="","",VLOOKUP(L2351,日射量と図３!$A$4:$C$368,3,TRUE)*238.85/100)</f>
        <v/>
      </c>
      <c r="X2351" s="4" t="str">
        <f t="shared" si="443"/>
        <v/>
      </c>
      <c r="Y2351" s="4" t="str">
        <f t="shared" si="448"/>
        <v/>
      </c>
      <c r="Z2351" s="4" t="str">
        <f t="shared" si="449"/>
        <v/>
      </c>
      <c r="AA2351" s="4" t="str">
        <f>IF($V2351="","",IF(Y2351&lt;36,0,IF(AND(36&lt;=Y2351,Y2351&lt;71),VLOOKUP($W2351,日射量と図３!$E$6:$F$34,2,TRUE),IF(AND(71&lt;=Y2351,Y2351&lt;107),VLOOKUP($W2351,日射量と図３!$E$6:$G$34,3,TRUE),IF(AND(107&lt;=Y2351,Y2351&lt;143),VLOOKUP($W2351,日射量と図３!$E$6:$H$34,4,TRUE),VLOOKUP($W2351,日射量と図３!$E$6:$I$34,5,TRUE))))))</f>
        <v/>
      </c>
      <c r="AB2351" s="4" t="str">
        <f>IF($V2351="","",IF(Z2351&lt;36,0,IF(AND(36&lt;=Z2351,Z2351&lt;71),VLOOKUP($W2351,日射量と図３!$E$6:$F$34,2,TRUE),IF(AND(71&lt;=Z2351,Z2351&lt;107),VLOOKUP($W2351,日射量と図３!$E$6:$G$34,3,TRUE),IF(AND(107&lt;=Z2351,Z2351&lt;143),VLOOKUP($W2351,日射量と図３!$E$6:$H$34,4,TRUE),VLOOKUP($W2351,日射量と図３!$E$6:$I$34,5,TRUE))))))</f>
        <v/>
      </c>
      <c r="AC2351" s="382" t="str">
        <f t="shared" si="444"/>
        <v/>
      </c>
      <c r="AD2351" s="382" t="str">
        <f t="shared" si="445"/>
        <v/>
      </c>
    </row>
    <row r="2352" spans="11:30" ht="13.5" customHeight="1">
      <c r="K2352" s="4">
        <f t="shared" si="438"/>
        <v>9</v>
      </c>
      <c r="L2352" s="34">
        <v>43349</v>
      </c>
      <c r="M2352" s="4">
        <v>98</v>
      </c>
      <c r="N2352" s="4">
        <v>21</v>
      </c>
      <c r="O2352" s="31">
        <v>0.83333333333333337</v>
      </c>
      <c r="P2352" s="35">
        <v>25.459999999999997</v>
      </c>
      <c r="Q2352" s="36">
        <f t="shared" si="439"/>
        <v>16</v>
      </c>
      <c r="R2352" s="4">
        <f t="shared" si="440"/>
        <v>0</v>
      </c>
      <c r="S2352" s="31">
        <f t="shared" si="446"/>
        <v>0.22535879629629629</v>
      </c>
      <c r="T2352" s="31">
        <f t="shared" si="447"/>
        <v>0.76428240740740738</v>
      </c>
      <c r="U2352" s="4">
        <f t="shared" si="441"/>
        <v>0</v>
      </c>
      <c r="V2352" s="4" t="str">
        <f t="shared" si="442"/>
        <v/>
      </c>
      <c r="W2352" s="18" t="str">
        <f>IF(V2352="","",VLOOKUP(L2352,日射量と図３!$A$4:$C$368,3,TRUE)*238.85/100)</f>
        <v/>
      </c>
      <c r="X2352" s="4" t="str">
        <f t="shared" si="443"/>
        <v/>
      </c>
      <c r="Y2352" s="4" t="str">
        <f t="shared" si="448"/>
        <v/>
      </c>
      <c r="Z2352" s="4" t="str">
        <f t="shared" si="449"/>
        <v/>
      </c>
      <c r="AA2352" s="4" t="str">
        <f>IF($V2352="","",IF(Y2352&lt;36,0,IF(AND(36&lt;=Y2352,Y2352&lt;71),VLOOKUP($W2352,日射量と図３!$E$6:$F$34,2,TRUE),IF(AND(71&lt;=Y2352,Y2352&lt;107),VLOOKUP($W2352,日射量と図３!$E$6:$G$34,3,TRUE),IF(AND(107&lt;=Y2352,Y2352&lt;143),VLOOKUP($W2352,日射量と図３!$E$6:$H$34,4,TRUE),VLOOKUP($W2352,日射量と図３!$E$6:$I$34,5,TRUE))))))</f>
        <v/>
      </c>
      <c r="AB2352" s="4" t="str">
        <f>IF($V2352="","",IF(Z2352&lt;36,0,IF(AND(36&lt;=Z2352,Z2352&lt;71),VLOOKUP($W2352,日射量と図３!$E$6:$F$34,2,TRUE),IF(AND(71&lt;=Z2352,Z2352&lt;107),VLOOKUP($W2352,日射量と図３!$E$6:$G$34,3,TRUE),IF(AND(107&lt;=Z2352,Z2352&lt;143),VLOOKUP($W2352,日射量と図３!$E$6:$H$34,4,TRUE),VLOOKUP($W2352,日射量と図３!$E$6:$I$34,5,TRUE))))))</f>
        <v/>
      </c>
      <c r="AC2352" s="382" t="str">
        <f t="shared" si="444"/>
        <v/>
      </c>
      <c r="AD2352" s="382" t="str">
        <f t="shared" si="445"/>
        <v/>
      </c>
    </row>
    <row r="2353" spans="11:30" ht="13.5" customHeight="1">
      <c r="K2353" s="4">
        <f t="shared" si="438"/>
        <v>9</v>
      </c>
      <c r="L2353" s="34">
        <v>43349</v>
      </c>
      <c r="M2353" s="4">
        <v>98</v>
      </c>
      <c r="N2353" s="4">
        <v>22</v>
      </c>
      <c r="O2353" s="31">
        <v>0.875</v>
      </c>
      <c r="P2353" s="35">
        <v>25.090000000000003</v>
      </c>
      <c r="Q2353" s="36">
        <f t="shared" si="439"/>
        <v>16</v>
      </c>
      <c r="R2353" s="4">
        <f t="shared" si="440"/>
        <v>0</v>
      </c>
      <c r="S2353" s="31">
        <f t="shared" si="446"/>
        <v>0.22535879629629629</v>
      </c>
      <c r="T2353" s="31">
        <f t="shared" si="447"/>
        <v>0.76428240740740738</v>
      </c>
      <c r="U2353" s="4">
        <f t="shared" si="441"/>
        <v>0</v>
      </c>
      <c r="V2353" s="4" t="str">
        <f t="shared" si="442"/>
        <v/>
      </c>
      <c r="W2353" s="18" t="str">
        <f>IF(V2353="","",VLOOKUP(L2353,日射量と図３!$A$4:$C$368,3,TRUE)*238.85/100)</f>
        <v/>
      </c>
      <c r="X2353" s="4" t="str">
        <f t="shared" si="443"/>
        <v/>
      </c>
      <c r="Y2353" s="4" t="str">
        <f t="shared" si="448"/>
        <v/>
      </c>
      <c r="Z2353" s="4" t="str">
        <f t="shared" si="449"/>
        <v/>
      </c>
      <c r="AA2353" s="4" t="str">
        <f>IF($V2353="","",IF(Y2353&lt;36,0,IF(AND(36&lt;=Y2353,Y2353&lt;71),VLOOKUP($W2353,日射量と図３!$E$6:$F$34,2,TRUE),IF(AND(71&lt;=Y2353,Y2353&lt;107),VLOOKUP($W2353,日射量と図３!$E$6:$G$34,3,TRUE),IF(AND(107&lt;=Y2353,Y2353&lt;143),VLOOKUP($W2353,日射量と図３!$E$6:$H$34,4,TRUE),VLOOKUP($W2353,日射量と図３!$E$6:$I$34,5,TRUE))))))</f>
        <v/>
      </c>
      <c r="AB2353" s="4" t="str">
        <f>IF($V2353="","",IF(Z2353&lt;36,0,IF(AND(36&lt;=Z2353,Z2353&lt;71),VLOOKUP($W2353,日射量と図３!$E$6:$F$34,2,TRUE),IF(AND(71&lt;=Z2353,Z2353&lt;107),VLOOKUP($W2353,日射量と図３!$E$6:$G$34,3,TRUE),IF(AND(107&lt;=Z2353,Z2353&lt;143),VLOOKUP($W2353,日射量と図３!$E$6:$H$34,4,TRUE),VLOOKUP($W2353,日射量と図３!$E$6:$I$34,5,TRUE))))))</f>
        <v/>
      </c>
      <c r="AC2353" s="382" t="str">
        <f t="shared" si="444"/>
        <v/>
      </c>
      <c r="AD2353" s="382" t="str">
        <f t="shared" si="445"/>
        <v/>
      </c>
    </row>
    <row r="2354" spans="11:30" ht="13.5" customHeight="1">
      <c r="K2354" s="4">
        <f t="shared" si="438"/>
        <v>9</v>
      </c>
      <c r="L2354" s="34">
        <v>43349</v>
      </c>
      <c r="M2354" s="4">
        <v>98</v>
      </c>
      <c r="N2354" s="4">
        <v>23</v>
      </c>
      <c r="O2354" s="31">
        <v>0.91666666666666663</v>
      </c>
      <c r="P2354" s="35">
        <v>24.71</v>
      </c>
      <c r="Q2354" s="36">
        <f t="shared" si="439"/>
        <v>13</v>
      </c>
      <c r="R2354" s="4">
        <f t="shared" si="440"/>
        <v>0</v>
      </c>
      <c r="S2354" s="31">
        <f t="shared" si="446"/>
        <v>0.22535879629629629</v>
      </c>
      <c r="T2354" s="31">
        <f t="shared" si="447"/>
        <v>0.76428240740740738</v>
      </c>
      <c r="U2354" s="4">
        <f t="shared" si="441"/>
        <v>0</v>
      </c>
      <c r="V2354" s="4" t="str">
        <f t="shared" si="442"/>
        <v/>
      </c>
      <c r="W2354" s="18" t="str">
        <f>IF(V2354="","",VLOOKUP(L2354,日射量と図３!$A$4:$C$368,3,TRUE)*238.85/100)</f>
        <v/>
      </c>
      <c r="X2354" s="4" t="str">
        <f t="shared" si="443"/>
        <v/>
      </c>
      <c r="Y2354" s="4" t="str">
        <f t="shared" si="448"/>
        <v/>
      </c>
      <c r="Z2354" s="4" t="str">
        <f t="shared" si="449"/>
        <v/>
      </c>
      <c r="AA2354" s="4" t="str">
        <f>IF($V2354="","",IF(Y2354&lt;36,0,IF(AND(36&lt;=Y2354,Y2354&lt;71),VLOOKUP($W2354,日射量と図３!$E$6:$F$34,2,TRUE),IF(AND(71&lt;=Y2354,Y2354&lt;107),VLOOKUP($W2354,日射量と図３!$E$6:$G$34,3,TRUE),IF(AND(107&lt;=Y2354,Y2354&lt;143),VLOOKUP($W2354,日射量と図３!$E$6:$H$34,4,TRUE),VLOOKUP($W2354,日射量と図３!$E$6:$I$34,5,TRUE))))))</f>
        <v/>
      </c>
      <c r="AB2354" s="4" t="str">
        <f>IF($V2354="","",IF(Z2354&lt;36,0,IF(AND(36&lt;=Z2354,Z2354&lt;71),VLOOKUP($W2354,日射量と図３!$E$6:$F$34,2,TRUE),IF(AND(71&lt;=Z2354,Z2354&lt;107),VLOOKUP($W2354,日射量と図３!$E$6:$G$34,3,TRUE),IF(AND(107&lt;=Z2354,Z2354&lt;143),VLOOKUP($W2354,日射量と図３!$E$6:$H$34,4,TRUE),VLOOKUP($W2354,日射量と図３!$E$6:$I$34,5,TRUE))))))</f>
        <v/>
      </c>
      <c r="AC2354" s="382" t="str">
        <f t="shared" si="444"/>
        <v/>
      </c>
      <c r="AD2354" s="382" t="str">
        <f t="shared" si="445"/>
        <v/>
      </c>
    </row>
    <row r="2355" spans="11:30" ht="13.5" customHeight="1">
      <c r="K2355" s="4">
        <f t="shared" si="438"/>
        <v>9</v>
      </c>
      <c r="L2355" s="34">
        <v>43349</v>
      </c>
      <c r="M2355" s="4">
        <v>98</v>
      </c>
      <c r="N2355" s="4">
        <v>24</v>
      </c>
      <c r="O2355" s="31">
        <v>0.95833333333333337</v>
      </c>
      <c r="P2355" s="35">
        <v>24.52</v>
      </c>
      <c r="Q2355" s="36">
        <f t="shared" si="439"/>
        <v>13</v>
      </c>
      <c r="R2355" s="4">
        <f t="shared" si="440"/>
        <v>0</v>
      </c>
      <c r="S2355" s="31">
        <f t="shared" si="446"/>
        <v>0.22535879629629629</v>
      </c>
      <c r="T2355" s="31">
        <f t="shared" si="447"/>
        <v>0.76428240740740738</v>
      </c>
      <c r="U2355" s="4">
        <f t="shared" si="441"/>
        <v>0</v>
      </c>
      <c r="V2355" s="4" t="str">
        <f t="shared" si="442"/>
        <v/>
      </c>
      <c r="W2355" s="18" t="str">
        <f>IF(V2355="","",VLOOKUP(L2355,日射量と図３!$A$4:$C$368,3,TRUE)*238.85/100)</f>
        <v/>
      </c>
      <c r="X2355" s="4" t="str">
        <f t="shared" si="443"/>
        <v/>
      </c>
      <c r="Y2355" s="4" t="str">
        <f t="shared" si="448"/>
        <v/>
      </c>
      <c r="Z2355" s="4" t="str">
        <f t="shared" si="449"/>
        <v/>
      </c>
      <c r="AA2355" s="4" t="str">
        <f>IF($V2355="","",IF(Y2355&lt;36,0,IF(AND(36&lt;=Y2355,Y2355&lt;71),VLOOKUP($W2355,日射量と図３!$E$6:$F$34,2,TRUE),IF(AND(71&lt;=Y2355,Y2355&lt;107),VLOOKUP($W2355,日射量と図３!$E$6:$G$34,3,TRUE),IF(AND(107&lt;=Y2355,Y2355&lt;143),VLOOKUP($W2355,日射量と図３!$E$6:$H$34,4,TRUE),VLOOKUP($W2355,日射量と図３!$E$6:$I$34,5,TRUE))))))</f>
        <v/>
      </c>
      <c r="AB2355" s="4" t="str">
        <f>IF($V2355="","",IF(Z2355&lt;36,0,IF(AND(36&lt;=Z2355,Z2355&lt;71),VLOOKUP($W2355,日射量と図３!$E$6:$F$34,2,TRUE),IF(AND(71&lt;=Z2355,Z2355&lt;107),VLOOKUP($W2355,日射量と図３!$E$6:$G$34,3,TRUE),IF(AND(107&lt;=Z2355,Z2355&lt;143),VLOOKUP($W2355,日射量と図３!$E$6:$H$34,4,TRUE),VLOOKUP($W2355,日射量と図３!$E$6:$I$34,5,TRUE))))))</f>
        <v/>
      </c>
      <c r="AC2355" s="382" t="str">
        <f t="shared" si="444"/>
        <v/>
      </c>
      <c r="AD2355" s="382" t="str">
        <f t="shared" si="445"/>
        <v/>
      </c>
    </row>
    <row r="2356" spans="11:30" ht="13.5" customHeight="1">
      <c r="K2356" s="4">
        <f t="shared" si="438"/>
        <v>9</v>
      </c>
      <c r="L2356" s="34">
        <v>43350</v>
      </c>
      <c r="M2356" s="4">
        <v>99</v>
      </c>
      <c r="N2356" s="4">
        <v>1</v>
      </c>
      <c r="O2356" s="31">
        <v>0</v>
      </c>
      <c r="P2356" s="35">
        <v>24.21</v>
      </c>
      <c r="Q2356" s="36">
        <f t="shared" si="439"/>
        <v>13</v>
      </c>
      <c r="R2356" s="4">
        <f t="shared" si="440"/>
        <v>0</v>
      </c>
      <c r="S2356" s="31">
        <f t="shared" si="446"/>
        <v>0.22535879629629629</v>
      </c>
      <c r="T2356" s="31">
        <f t="shared" si="447"/>
        <v>0.76428240740740738</v>
      </c>
      <c r="U2356" s="4">
        <f t="shared" si="441"/>
        <v>0</v>
      </c>
      <c r="V2356" s="4">
        <f t="shared" si="442"/>
        <v>0</v>
      </c>
      <c r="W2356" s="18">
        <f>IF(V2356="","",VLOOKUP(L2356,日射量と図３!$A$4:$C$368,3,TRUE)*238.85/100)</f>
        <v>38.216000000000001</v>
      </c>
      <c r="X2356" s="4">
        <f t="shared" si="443"/>
        <v>13</v>
      </c>
      <c r="Y2356" s="4">
        <f t="shared" si="448"/>
        <v>0</v>
      </c>
      <c r="Z2356" s="4">
        <f t="shared" si="449"/>
        <v>0</v>
      </c>
      <c r="AA2356" s="4">
        <f>IF($V2356="","",IF(Y2356&lt;36,0,IF(AND(36&lt;=Y2356,Y2356&lt;71),VLOOKUP($W2356,日射量と図３!$E$6:$F$34,2,TRUE),IF(AND(71&lt;=Y2356,Y2356&lt;107),VLOOKUP($W2356,日射量と図３!$E$6:$G$34,3,TRUE),IF(AND(107&lt;=Y2356,Y2356&lt;143),VLOOKUP($W2356,日射量と図３!$E$6:$H$34,4,TRUE),VLOOKUP($W2356,日射量と図３!$E$6:$I$34,5,TRUE))))))</f>
        <v>0</v>
      </c>
      <c r="AB2356" s="4">
        <f>IF($V2356="","",IF(Z2356&lt;36,0,IF(AND(36&lt;=Z2356,Z2356&lt;71),VLOOKUP($W2356,日射量と図３!$E$6:$F$34,2,TRUE),IF(AND(71&lt;=Z2356,Z2356&lt;107),VLOOKUP($W2356,日射量と図３!$E$6:$G$34,3,TRUE),IF(AND(107&lt;=Z2356,Z2356&lt;143),VLOOKUP($W2356,日射量と図３!$E$6:$H$34,4,TRUE),VLOOKUP($W2356,日射量と図３!$E$6:$I$34,5,TRUE))))))</f>
        <v>0</v>
      </c>
      <c r="AC2356" s="382">
        <f t="shared" si="444"/>
        <v>0</v>
      </c>
      <c r="AD2356" s="382">
        <f t="shared" si="445"/>
        <v>0</v>
      </c>
    </row>
    <row r="2357" spans="11:30" ht="13.5" customHeight="1">
      <c r="K2357" s="4">
        <f t="shared" si="438"/>
        <v>9</v>
      </c>
      <c r="L2357" s="34">
        <v>43350</v>
      </c>
      <c r="M2357" s="4">
        <v>99</v>
      </c>
      <c r="N2357" s="4">
        <v>2</v>
      </c>
      <c r="O2357" s="31">
        <v>4.1666666666666664E-2</v>
      </c>
      <c r="P2357" s="35">
        <v>23.7</v>
      </c>
      <c r="Q2357" s="36">
        <f t="shared" si="439"/>
        <v>13</v>
      </c>
      <c r="R2357" s="4">
        <f t="shared" si="440"/>
        <v>0</v>
      </c>
      <c r="S2357" s="31">
        <f t="shared" si="446"/>
        <v>0.22535879629629629</v>
      </c>
      <c r="T2357" s="31">
        <f t="shared" si="447"/>
        <v>0.76428240740740738</v>
      </c>
      <c r="U2357" s="4">
        <f t="shared" si="441"/>
        <v>0</v>
      </c>
      <c r="V2357" s="4" t="str">
        <f t="shared" si="442"/>
        <v/>
      </c>
      <c r="W2357" s="18" t="str">
        <f>IF(V2357="","",VLOOKUP(L2357,日射量と図３!$A$4:$C$368,3,TRUE)*238.85/100)</f>
        <v/>
      </c>
      <c r="X2357" s="4" t="str">
        <f t="shared" si="443"/>
        <v/>
      </c>
      <c r="Y2357" s="4" t="str">
        <f t="shared" si="448"/>
        <v/>
      </c>
      <c r="Z2357" s="4" t="str">
        <f t="shared" si="449"/>
        <v/>
      </c>
      <c r="AA2357" s="4" t="str">
        <f>IF($V2357="","",IF(Y2357&lt;36,0,IF(AND(36&lt;=Y2357,Y2357&lt;71),VLOOKUP($W2357,日射量と図３!$E$6:$F$34,2,TRUE),IF(AND(71&lt;=Y2357,Y2357&lt;107),VLOOKUP($W2357,日射量と図３!$E$6:$G$34,3,TRUE),IF(AND(107&lt;=Y2357,Y2357&lt;143),VLOOKUP($W2357,日射量と図３!$E$6:$H$34,4,TRUE),VLOOKUP($W2357,日射量と図３!$E$6:$I$34,5,TRUE))))))</f>
        <v/>
      </c>
      <c r="AB2357" s="4" t="str">
        <f>IF($V2357="","",IF(Z2357&lt;36,0,IF(AND(36&lt;=Z2357,Z2357&lt;71),VLOOKUP($W2357,日射量と図３!$E$6:$F$34,2,TRUE),IF(AND(71&lt;=Z2357,Z2357&lt;107),VLOOKUP($W2357,日射量と図３!$E$6:$G$34,3,TRUE),IF(AND(107&lt;=Z2357,Z2357&lt;143),VLOOKUP($W2357,日射量と図３!$E$6:$H$34,4,TRUE),VLOOKUP($W2357,日射量と図３!$E$6:$I$34,5,TRUE))))))</f>
        <v/>
      </c>
      <c r="AC2357" s="382" t="str">
        <f t="shared" si="444"/>
        <v/>
      </c>
      <c r="AD2357" s="382" t="str">
        <f t="shared" si="445"/>
        <v/>
      </c>
    </row>
    <row r="2358" spans="11:30" ht="13.5" customHeight="1">
      <c r="K2358" s="4">
        <f t="shared" si="438"/>
        <v>9</v>
      </c>
      <c r="L2358" s="34">
        <v>43350</v>
      </c>
      <c r="M2358" s="4">
        <v>99</v>
      </c>
      <c r="N2358" s="4">
        <v>3</v>
      </c>
      <c r="O2358" s="31">
        <v>8.3333333333333329E-2</v>
      </c>
      <c r="P2358" s="35">
        <v>23.419999999999998</v>
      </c>
      <c r="Q2358" s="36">
        <f t="shared" si="439"/>
        <v>13</v>
      </c>
      <c r="R2358" s="4">
        <f t="shared" si="440"/>
        <v>0</v>
      </c>
      <c r="S2358" s="31">
        <f t="shared" si="446"/>
        <v>0.22535879629629629</v>
      </c>
      <c r="T2358" s="31">
        <f t="shared" si="447"/>
        <v>0.76428240740740738</v>
      </c>
      <c r="U2358" s="4">
        <f t="shared" si="441"/>
        <v>0</v>
      </c>
      <c r="V2358" s="4" t="str">
        <f t="shared" si="442"/>
        <v/>
      </c>
      <c r="W2358" s="18" t="str">
        <f>IF(V2358="","",VLOOKUP(L2358,日射量と図３!$A$4:$C$368,3,TRUE)*238.85/100)</f>
        <v/>
      </c>
      <c r="X2358" s="4" t="str">
        <f t="shared" si="443"/>
        <v/>
      </c>
      <c r="Y2358" s="4" t="str">
        <f t="shared" si="448"/>
        <v/>
      </c>
      <c r="Z2358" s="4" t="str">
        <f t="shared" si="449"/>
        <v/>
      </c>
      <c r="AA2358" s="4" t="str">
        <f>IF($V2358="","",IF(Y2358&lt;36,0,IF(AND(36&lt;=Y2358,Y2358&lt;71),VLOOKUP($W2358,日射量と図３!$E$6:$F$34,2,TRUE),IF(AND(71&lt;=Y2358,Y2358&lt;107),VLOOKUP($W2358,日射量と図３!$E$6:$G$34,3,TRUE),IF(AND(107&lt;=Y2358,Y2358&lt;143),VLOOKUP($W2358,日射量と図３!$E$6:$H$34,4,TRUE),VLOOKUP($W2358,日射量と図３!$E$6:$I$34,5,TRUE))))))</f>
        <v/>
      </c>
      <c r="AB2358" s="4" t="str">
        <f>IF($V2358="","",IF(Z2358&lt;36,0,IF(AND(36&lt;=Z2358,Z2358&lt;71),VLOOKUP($W2358,日射量と図３!$E$6:$F$34,2,TRUE),IF(AND(71&lt;=Z2358,Z2358&lt;107),VLOOKUP($W2358,日射量と図３!$E$6:$G$34,3,TRUE),IF(AND(107&lt;=Z2358,Z2358&lt;143),VLOOKUP($W2358,日射量と図３!$E$6:$H$34,4,TRUE),VLOOKUP($W2358,日射量と図３!$E$6:$I$34,5,TRUE))))))</f>
        <v/>
      </c>
      <c r="AC2358" s="382" t="str">
        <f t="shared" si="444"/>
        <v/>
      </c>
      <c r="AD2358" s="382" t="str">
        <f t="shared" si="445"/>
        <v/>
      </c>
    </row>
    <row r="2359" spans="11:30" ht="13.5" customHeight="1">
      <c r="K2359" s="4">
        <f t="shared" si="438"/>
        <v>9</v>
      </c>
      <c r="L2359" s="34">
        <v>43350</v>
      </c>
      <c r="M2359" s="4">
        <v>99</v>
      </c>
      <c r="N2359" s="4">
        <v>4</v>
      </c>
      <c r="O2359" s="31">
        <v>0.125</v>
      </c>
      <c r="P2359" s="35">
        <v>23.36</v>
      </c>
      <c r="Q2359" s="36">
        <f t="shared" si="439"/>
        <v>13</v>
      </c>
      <c r="R2359" s="4">
        <f t="shared" si="440"/>
        <v>0</v>
      </c>
      <c r="S2359" s="31">
        <f t="shared" si="446"/>
        <v>0.22535879629629629</v>
      </c>
      <c r="T2359" s="31">
        <f t="shared" si="447"/>
        <v>0.76428240740740738</v>
      </c>
      <c r="U2359" s="4">
        <f t="shared" si="441"/>
        <v>0</v>
      </c>
      <c r="V2359" s="4" t="str">
        <f t="shared" si="442"/>
        <v/>
      </c>
      <c r="W2359" s="18" t="str">
        <f>IF(V2359="","",VLOOKUP(L2359,日射量と図３!$A$4:$C$368,3,TRUE)*238.85/100)</f>
        <v/>
      </c>
      <c r="X2359" s="4" t="str">
        <f t="shared" si="443"/>
        <v/>
      </c>
      <c r="Y2359" s="4" t="str">
        <f t="shared" si="448"/>
        <v/>
      </c>
      <c r="Z2359" s="4" t="str">
        <f t="shared" si="449"/>
        <v/>
      </c>
      <c r="AA2359" s="4" t="str">
        <f>IF($V2359="","",IF(Y2359&lt;36,0,IF(AND(36&lt;=Y2359,Y2359&lt;71),VLOOKUP($W2359,日射量と図３!$E$6:$F$34,2,TRUE),IF(AND(71&lt;=Y2359,Y2359&lt;107),VLOOKUP($W2359,日射量と図３!$E$6:$G$34,3,TRUE),IF(AND(107&lt;=Y2359,Y2359&lt;143),VLOOKUP($W2359,日射量と図３!$E$6:$H$34,4,TRUE),VLOOKUP($W2359,日射量と図３!$E$6:$I$34,5,TRUE))))))</f>
        <v/>
      </c>
      <c r="AB2359" s="4" t="str">
        <f>IF($V2359="","",IF(Z2359&lt;36,0,IF(AND(36&lt;=Z2359,Z2359&lt;71),VLOOKUP($W2359,日射量と図３!$E$6:$F$34,2,TRUE),IF(AND(71&lt;=Z2359,Z2359&lt;107),VLOOKUP($W2359,日射量と図３!$E$6:$G$34,3,TRUE),IF(AND(107&lt;=Z2359,Z2359&lt;143),VLOOKUP($W2359,日射量と図３!$E$6:$H$34,4,TRUE),VLOOKUP($W2359,日射量と図３!$E$6:$I$34,5,TRUE))))))</f>
        <v/>
      </c>
      <c r="AC2359" s="382" t="str">
        <f t="shared" si="444"/>
        <v/>
      </c>
      <c r="AD2359" s="382" t="str">
        <f t="shared" si="445"/>
        <v/>
      </c>
    </row>
    <row r="2360" spans="11:30" ht="13.5" customHeight="1">
      <c r="K2360" s="4">
        <f t="shared" si="438"/>
        <v>9</v>
      </c>
      <c r="L2360" s="34">
        <v>43350</v>
      </c>
      <c r="M2360" s="4">
        <v>99</v>
      </c>
      <c r="N2360" s="4">
        <v>5</v>
      </c>
      <c r="O2360" s="31">
        <v>0.16666666666666666</v>
      </c>
      <c r="P2360" s="35">
        <v>23.21</v>
      </c>
      <c r="Q2360" s="36">
        <f t="shared" si="439"/>
        <v>15</v>
      </c>
      <c r="R2360" s="4">
        <f t="shared" si="440"/>
        <v>0</v>
      </c>
      <c r="S2360" s="31">
        <f t="shared" si="446"/>
        <v>0.22535879629629629</v>
      </c>
      <c r="T2360" s="31">
        <f t="shared" si="447"/>
        <v>0.76428240740740738</v>
      </c>
      <c r="U2360" s="4">
        <f t="shared" si="441"/>
        <v>0</v>
      </c>
      <c r="V2360" s="4" t="str">
        <f t="shared" si="442"/>
        <v/>
      </c>
      <c r="W2360" s="18" t="str">
        <f>IF(V2360="","",VLOOKUP(L2360,日射量と図３!$A$4:$C$368,3,TRUE)*238.85/100)</f>
        <v/>
      </c>
      <c r="X2360" s="4" t="str">
        <f t="shared" si="443"/>
        <v/>
      </c>
      <c r="Y2360" s="4" t="str">
        <f t="shared" si="448"/>
        <v/>
      </c>
      <c r="Z2360" s="4" t="str">
        <f t="shared" si="449"/>
        <v/>
      </c>
      <c r="AA2360" s="4" t="str">
        <f>IF($V2360="","",IF(Y2360&lt;36,0,IF(AND(36&lt;=Y2360,Y2360&lt;71),VLOOKUP($W2360,日射量と図３!$E$6:$F$34,2,TRUE),IF(AND(71&lt;=Y2360,Y2360&lt;107),VLOOKUP($W2360,日射量と図３!$E$6:$G$34,3,TRUE),IF(AND(107&lt;=Y2360,Y2360&lt;143),VLOOKUP($W2360,日射量と図３!$E$6:$H$34,4,TRUE),VLOOKUP($W2360,日射量と図３!$E$6:$I$34,5,TRUE))))))</f>
        <v/>
      </c>
      <c r="AB2360" s="4" t="str">
        <f>IF($V2360="","",IF(Z2360&lt;36,0,IF(AND(36&lt;=Z2360,Z2360&lt;71),VLOOKUP($W2360,日射量と図３!$E$6:$F$34,2,TRUE),IF(AND(71&lt;=Z2360,Z2360&lt;107),VLOOKUP($W2360,日射量と図３!$E$6:$G$34,3,TRUE),IF(AND(107&lt;=Z2360,Z2360&lt;143),VLOOKUP($W2360,日射量と図３!$E$6:$H$34,4,TRUE),VLOOKUP($W2360,日射量と図３!$E$6:$I$34,5,TRUE))))))</f>
        <v/>
      </c>
      <c r="AC2360" s="382" t="str">
        <f t="shared" si="444"/>
        <v/>
      </c>
      <c r="AD2360" s="382" t="str">
        <f t="shared" si="445"/>
        <v/>
      </c>
    </row>
    <row r="2361" spans="11:30" ht="13.5" customHeight="1">
      <c r="K2361" s="4">
        <f t="shared" si="438"/>
        <v>9</v>
      </c>
      <c r="L2361" s="34">
        <v>43350</v>
      </c>
      <c r="M2361" s="4">
        <v>99</v>
      </c>
      <c r="N2361" s="4">
        <v>6</v>
      </c>
      <c r="O2361" s="31">
        <v>0.20833333333333334</v>
      </c>
      <c r="P2361" s="35">
        <v>23.110000000000003</v>
      </c>
      <c r="Q2361" s="36">
        <f t="shared" si="439"/>
        <v>15</v>
      </c>
      <c r="R2361" s="4">
        <f t="shared" si="440"/>
        <v>0</v>
      </c>
      <c r="S2361" s="31">
        <f t="shared" si="446"/>
        <v>0.22535879629629629</v>
      </c>
      <c r="T2361" s="31">
        <f t="shared" si="447"/>
        <v>0.76428240740740738</v>
      </c>
      <c r="U2361" s="4">
        <f t="shared" si="441"/>
        <v>0</v>
      </c>
      <c r="V2361" s="4" t="str">
        <f t="shared" si="442"/>
        <v/>
      </c>
      <c r="W2361" s="18" t="str">
        <f>IF(V2361="","",VLOOKUP(L2361,日射量と図３!$A$4:$C$368,3,TRUE)*238.85/100)</f>
        <v/>
      </c>
      <c r="X2361" s="4" t="str">
        <f t="shared" si="443"/>
        <v/>
      </c>
      <c r="Y2361" s="4" t="str">
        <f t="shared" si="448"/>
        <v/>
      </c>
      <c r="Z2361" s="4" t="str">
        <f t="shared" si="449"/>
        <v/>
      </c>
      <c r="AA2361" s="4" t="str">
        <f>IF($V2361="","",IF(Y2361&lt;36,0,IF(AND(36&lt;=Y2361,Y2361&lt;71),VLOOKUP($W2361,日射量と図３!$E$6:$F$34,2,TRUE),IF(AND(71&lt;=Y2361,Y2361&lt;107),VLOOKUP($W2361,日射量と図３!$E$6:$G$34,3,TRUE),IF(AND(107&lt;=Y2361,Y2361&lt;143),VLOOKUP($W2361,日射量と図３!$E$6:$H$34,4,TRUE),VLOOKUP($W2361,日射量と図３!$E$6:$I$34,5,TRUE))))))</f>
        <v/>
      </c>
      <c r="AB2361" s="4" t="str">
        <f>IF($V2361="","",IF(Z2361&lt;36,0,IF(AND(36&lt;=Z2361,Z2361&lt;71),VLOOKUP($W2361,日射量と図３!$E$6:$F$34,2,TRUE),IF(AND(71&lt;=Z2361,Z2361&lt;107),VLOOKUP($W2361,日射量と図３!$E$6:$G$34,3,TRUE),IF(AND(107&lt;=Z2361,Z2361&lt;143),VLOOKUP($W2361,日射量と図３!$E$6:$H$34,4,TRUE),VLOOKUP($W2361,日射量と図３!$E$6:$I$34,5,TRUE))))))</f>
        <v/>
      </c>
      <c r="AC2361" s="382" t="str">
        <f t="shared" si="444"/>
        <v/>
      </c>
      <c r="AD2361" s="382" t="str">
        <f t="shared" si="445"/>
        <v/>
      </c>
    </row>
    <row r="2362" spans="11:30" ht="13.5" customHeight="1">
      <c r="K2362" s="4">
        <f t="shared" si="438"/>
        <v>9</v>
      </c>
      <c r="L2362" s="34">
        <v>43350</v>
      </c>
      <c r="M2362" s="4">
        <v>99</v>
      </c>
      <c r="N2362" s="4">
        <v>7</v>
      </c>
      <c r="O2362" s="31">
        <v>0.25</v>
      </c>
      <c r="P2362" s="35">
        <v>23.050000000000004</v>
      </c>
      <c r="Q2362" s="36">
        <f t="shared" si="439"/>
        <v>15</v>
      </c>
      <c r="R2362" s="4">
        <f t="shared" si="440"/>
        <v>0</v>
      </c>
      <c r="S2362" s="31">
        <f t="shared" si="446"/>
        <v>0.22535879629629629</v>
      </c>
      <c r="T2362" s="31">
        <f t="shared" si="447"/>
        <v>0.76428240740740738</v>
      </c>
      <c r="U2362" s="4">
        <f t="shared" si="441"/>
        <v>0</v>
      </c>
      <c r="V2362" s="4" t="str">
        <f t="shared" si="442"/>
        <v/>
      </c>
      <c r="W2362" s="18" t="str">
        <f>IF(V2362="","",VLOOKUP(L2362,日射量と図３!$A$4:$C$368,3,TRUE)*238.85/100)</f>
        <v/>
      </c>
      <c r="X2362" s="4" t="str">
        <f t="shared" si="443"/>
        <v/>
      </c>
      <c r="Y2362" s="4" t="str">
        <f t="shared" si="448"/>
        <v/>
      </c>
      <c r="Z2362" s="4" t="str">
        <f t="shared" si="449"/>
        <v/>
      </c>
      <c r="AA2362" s="4" t="str">
        <f>IF($V2362="","",IF(Y2362&lt;36,0,IF(AND(36&lt;=Y2362,Y2362&lt;71),VLOOKUP($W2362,日射量と図３!$E$6:$F$34,2,TRUE),IF(AND(71&lt;=Y2362,Y2362&lt;107),VLOOKUP($W2362,日射量と図３!$E$6:$G$34,3,TRUE),IF(AND(107&lt;=Y2362,Y2362&lt;143),VLOOKUP($W2362,日射量と図３!$E$6:$H$34,4,TRUE),VLOOKUP($W2362,日射量と図３!$E$6:$I$34,5,TRUE))))))</f>
        <v/>
      </c>
      <c r="AB2362" s="4" t="str">
        <f>IF($V2362="","",IF(Z2362&lt;36,0,IF(AND(36&lt;=Z2362,Z2362&lt;71),VLOOKUP($W2362,日射量と図３!$E$6:$F$34,2,TRUE),IF(AND(71&lt;=Z2362,Z2362&lt;107),VLOOKUP($W2362,日射量と図３!$E$6:$G$34,3,TRUE),IF(AND(107&lt;=Z2362,Z2362&lt;143),VLOOKUP($W2362,日射量と図３!$E$6:$H$34,4,TRUE),VLOOKUP($W2362,日射量と図３!$E$6:$I$34,5,TRUE))))))</f>
        <v/>
      </c>
      <c r="AC2362" s="382" t="str">
        <f t="shared" si="444"/>
        <v/>
      </c>
      <c r="AD2362" s="382" t="str">
        <f t="shared" si="445"/>
        <v/>
      </c>
    </row>
    <row r="2363" spans="11:30" ht="13.5" customHeight="1">
      <c r="K2363" s="4">
        <f t="shared" si="438"/>
        <v>9</v>
      </c>
      <c r="L2363" s="34">
        <v>43350</v>
      </c>
      <c r="M2363" s="4">
        <v>99</v>
      </c>
      <c r="N2363" s="4">
        <v>8</v>
      </c>
      <c r="O2363" s="31">
        <v>0.29166666666666669</v>
      </c>
      <c r="P2363" s="35">
        <v>23.75</v>
      </c>
      <c r="Q2363" s="36">
        <f t="shared" si="439"/>
        <v>12</v>
      </c>
      <c r="R2363" s="4">
        <f t="shared" si="440"/>
        <v>0</v>
      </c>
      <c r="S2363" s="31">
        <f t="shared" si="446"/>
        <v>0.22535879629629629</v>
      </c>
      <c r="T2363" s="31">
        <f t="shared" si="447"/>
        <v>0.76428240740740738</v>
      </c>
      <c r="U2363" s="4">
        <f t="shared" si="441"/>
        <v>0</v>
      </c>
      <c r="V2363" s="4" t="str">
        <f t="shared" si="442"/>
        <v/>
      </c>
      <c r="W2363" s="18" t="str">
        <f>IF(V2363="","",VLOOKUP(L2363,日射量と図３!$A$4:$C$368,3,TRUE)*238.85/100)</f>
        <v/>
      </c>
      <c r="X2363" s="4" t="str">
        <f t="shared" si="443"/>
        <v/>
      </c>
      <c r="Y2363" s="4" t="str">
        <f t="shared" si="448"/>
        <v/>
      </c>
      <c r="Z2363" s="4" t="str">
        <f t="shared" si="449"/>
        <v/>
      </c>
      <c r="AA2363" s="4" t="str">
        <f>IF($V2363="","",IF(Y2363&lt;36,0,IF(AND(36&lt;=Y2363,Y2363&lt;71),VLOOKUP($W2363,日射量と図３!$E$6:$F$34,2,TRUE),IF(AND(71&lt;=Y2363,Y2363&lt;107),VLOOKUP($W2363,日射量と図３!$E$6:$G$34,3,TRUE),IF(AND(107&lt;=Y2363,Y2363&lt;143),VLOOKUP($W2363,日射量と図３!$E$6:$H$34,4,TRUE),VLOOKUP($W2363,日射量と図３!$E$6:$I$34,5,TRUE))))))</f>
        <v/>
      </c>
      <c r="AB2363" s="4" t="str">
        <f>IF($V2363="","",IF(Z2363&lt;36,0,IF(AND(36&lt;=Z2363,Z2363&lt;71),VLOOKUP($W2363,日射量と図３!$E$6:$F$34,2,TRUE),IF(AND(71&lt;=Z2363,Z2363&lt;107),VLOOKUP($W2363,日射量と図３!$E$6:$G$34,3,TRUE),IF(AND(107&lt;=Z2363,Z2363&lt;143),VLOOKUP($W2363,日射量と図３!$E$6:$H$34,4,TRUE),VLOOKUP($W2363,日射量と図３!$E$6:$I$34,5,TRUE))))))</f>
        <v/>
      </c>
      <c r="AC2363" s="382" t="str">
        <f t="shared" si="444"/>
        <v/>
      </c>
      <c r="AD2363" s="382" t="str">
        <f t="shared" si="445"/>
        <v/>
      </c>
    </row>
    <row r="2364" spans="11:30" ht="13.5" customHeight="1">
      <c r="K2364" s="4">
        <f t="shared" si="438"/>
        <v>9</v>
      </c>
      <c r="L2364" s="34">
        <v>43350</v>
      </c>
      <c r="M2364" s="4">
        <v>99</v>
      </c>
      <c r="N2364" s="4">
        <v>9</v>
      </c>
      <c r="O2364" s="31">
        <v>0.33333333333333331</v>
      </c>
      <c r="P2364" s="35">
        <v>24.950000000000003</v>
      </c>
      <c r="Q2364" s="36">
        <f t="shared" si="439"/>
        <v>12</v>
      </c>
      <c r="R2364" s="4">
        <f t="shared" si="440"/>
        <v>0</v>
      </c>
      <c r="S2364" s="31">
        <f t="shared" si="446"/>
        <v>0.22535879629629629</v>
      </c>
      <c r="T2364" s="31">
        <f t="shared" si="447"/>
        <v>0.76428240740740738</v>
      </c>
      <c r="U2364" s="4">
        <f t="shared" si="441"/>
        <v>0</v>
      </c>
      <c r="V2364" s="4" t="str">
        <f t="shared" si="442"/>
        <v/>
      </c>
      <c r="W2364" s="18" t="str">
        <f>IF(V2364="","",VLOOKUP(L2364,日射量と図３!$A$4:$C$368,3,TRUE)*238.85/100)</f>
        <v/>
      </c>
      <c r="X2364" s="4" t="str">
        <f t="shared" si="443"/>
        <v/>
      </c>
      <c r="Y2364" s="4" t="str">
        <f t="shared" si="448"/>
        <v/>
      </c>
      <c r="Z2364" s="4" t="str">
        <f t="shared" si="449"/>
        <v/>
      </c>
      <c r="AA2364" s="4" t="str">
        <f>IF($V2364="","",IF(Y2364&lt;36,0,IF(AND(36&lt;=Y2364,Y2364&lt;71),VLOOKUP($W2364,日射量と図３!$E$6:$F$34,2,TRUE),IF(AND(71&lt;=Y2364,Y2364&lt;107),VLOOKUP($W2364,日射量と図３!$E$6:$G$34,3,TRUE),IF(AND(107&lt;=Y2364,Y2364&lt;143),VLOOKUP($W2364,日射量と図３!$E$6:$H$34,4,TRUE),VLOOKUP($W2364,日射量と図３!$E$6:$I$34,5,TRUE))))))</f>
        <v/>
      </c>
      <c r="AB2364" s="4" t="str">
        <f>IF($V2364="","",IF(Z2364&lt;36,0,IF(AND(36&lt;=Z2364,Z2364&lt;71),VLOOKUP($W2364,日射量と図３!$E$6:$F$34,2,TRUE),IF(AND(71&lt;=Z2364,Z2364&lt;107),VLOOKUP($W2364,日射量と図３!$E$6:$G$34,3,TRUE),IF(AND(107&lt;=Z2364,Z2364&lt;143),VLOOKUP($W2364,日射量と図３!$E$6:$H$34,4,TRUE),VLOOKUP($W2364,日射量と図３!$E$6:$I$34,5,TRUE))))))</f>
        <v/>
      </c>
      <c r="AC2364" s="382" t="str">
        <f t="shared" si="444"/>
        <v/>
      </c>
      <c r="AD2364" s="382" t="str">
        <f t="shared" si="445"/>
        <v/>
      </c>
    </row>
    <row r="2365" spans="11:30" ht="13.5" customHeight="1">
      <c r="K2365" s="4">
        <f t="shared" si="438"/>
        <v>9</v>
      </c>
      <c r="L2365" s="34">
        <v>43350</v>
      </c>
      <c r="M2365" s="4">
        <v>99</v>
      </c>
      <c r="N2365" s="4">
        <v>10</v>
      </c>
      <c r="O2365" s="31">
        <v>0.375</v>
      </c>
      <c r="P2365" s="35">
        <v>26.65</v>
      </c>
      <c r="Q2365" s="36">
        <f t="shared" si="439"/>
        <v>12</v>
      </c>
      <c r="R2365" s="4">
        <f t="shared" si="440"/>
        <v>0</v>
      </c>
      <c r="S2365" s="31">
        <f t="shared" si="446"/>
        <v>0.22535879629629629</v>
      </c>
      <c r="T2365" s="31">
        <f t="shared" si="447"/>
        <v>0.76428240740740738</v>
      </c>
      <c r="U2365" s="4">
        <f t="shared" si="441"/>
        <v>0</v>
      </c>
      <c r="V2365" s="4" t="str">
        <f t="shared" si="442"/>
        <v/>
      </c>
      <c r="W2365" s="18" t="str">
        <f>IF(V2365="","",VLOOKUP(L2365,日射量と図３!$A$4:$C$368,3,TRUE)*238.85/100)</f>
        <v/>
      </c>
      <c r="X2365" s="4" t="str">
        <f t="shared" si="443"/>
        <v/>
      </c>
      <c r="Y2365" s="4" t="str">
        <f t="shared" si="448"/>
        <v/>
      </c>
      <c r="Z2365" s="4" t="str">
        <f t="shared" si="449"/>
        <v/>
      </c>
      <c r="AA2365" s="4" t="str">
        <f>IF($V2365="","",IF(Y2365&lt;36,0,IF(AND(36&lt;=Y2365,Y2365&lt;71),VLOOKUP($W2365,日射量と図３!$E$6:$F$34,2,TRUE),IF(AND(71&lt;=Y2365,Y2365&lt;107),VLOOKUP($W2365,日射量と図３!$E$6:$G$34,3,TRUE),IF(AND(107&lt;=Y2365,Y2365&lt;143),VLOOKUP($W2365,日射量と図３!$E$6:$H$34,4,TRUE),VLOOKUP($W2365,日射量と図３!$E$6:$I$34,5,TRUE))))))</f>
        <v/>
      </c>
      <c r="AB2365" s="4" t="str">
        <f>IF($V2365="","",IF(Z2365&lt;36,0,IF(AND(36&lt;=Z2365,Z2365&lt;71),VLOOKUP($W2365,日射量と図３!$E$6:$F$34,2,TRUE),IF(AND(71&lt;=Z2365,Z2365&lt;107),VLOOKUP($W2365,日射量と図３!$E$6:$G$34,3,TRUE),IF(AND(107&lt;=Z2365,Z2365&lt;143),VLOOKUP($W2365,日射量と図３!$E$6:$H$34,4,TRUE),VLOOKUP($W2365,日射量と図３!$E$6:$I$34,5,TRUE))))))</f>
        <v/>
      </c>
      <c r="AC2365" s="382" t="str">
        <f t="shared" si="444"/>
        <v/>
      </c>
      <c r="AD2365" s="382" t="str">
        <f t="shared" si="445"/>
        <v/>
      </c>
    </row>
    <row r="2366" spans="11:30" ht="13.5" customHeight="1">
      <c r="K2366" s="4">
        <f t="shared" si="438"/>
        <v>9</v>
      </c>
      <c r="L2366" s="34">
        <v>43350</v>
      </c>
      <c r="M2366" s="4">
        <v>99</v>
      </c>
      <c r="N2366" s="4">
        <v>11</v>
      </c>
      <c r="O2366" s="31">
        <v>0.41666666666666669</v>
      </c>
      <c r="P2366" s="35">
        <v>27.790000000000003</v>
      </c>
      <c r="Q2366" s="36">
        <f t="shared" si="439"/>
        <v>12</v>
      </c>
      <c r="R2366" s="4">
        <f t="shared" si="440"/>
        <v>0</v>
      </c>
      <c r="S2366" s="31">
        <f t="shared" si="446"/>
        <v>0.22535879629629629</v>
      </c>
      <c r="T2366" s="31">
        <f t="shared" si="447"/>
        <v>0.76428240740740738</v>
      </c>
      <c r="U2366" s="4">
        <f t="shared" si="441"/>
        <v>0</v>
      </c>
      <c r="V2366" s="4" t="str">
        <f t="shared" si="442"/>
        <v/>
      </c>
      <c r="W2366" s="18" t="str">
        <f>IF(V2366="","",VLOOKUP(L2366,日射量と図３!$A$4:$C$368,3,TRUE)*238.85/100)</f>
        <v/>
      </c>
      <c r="X2366" s="4" t="str">
        <f t="shared" si="443"/>
        <v/>
      </c>
      <c r="Y2366" s="4" t="str">
        <f t="shared" si="448"/>
        <v/>
      </c>
      <c r="Z2366" s="4" t="str">
        <f t="shared" si="449"/>
        <v/>
      </c>
      <c r="AA2366" s="4" t="str">
        <f>IF($V2366="","",IF(Y2366&lt;36,0,IF(AND(36&lt;=Y2366,Y2366&lt;71),VLOOKUP($W2366,日射量と図３!$E$6:$F$34,2,TRUE),IF(AND(71&lt;=Y2366,Y2366&lt;107),VLOOKUP($W2366,日射量と図３!$E$6:$G$34,3,TRUE),IF(AND(107&lt;=Y2366,Y2366&lt;143),VLOOKUP($W2366,日射量と図３!$E$6:$H$34,4,TRUE),VLOOKUP($W2366,日射量と図３!$E$6:$I$34,5,TRUE))))))</f>
        <v/>
      </c>
      <c r="AB2366" s="4" t="str">
        <f>IF($V2366="","",IF(Z2366&lt;36,0,IF(AND(36&lt;=Z2366,Z2366&lt;71),VLOOKUP($W2366,日射量と図３!$E$6:$F$34,2,TRUE),IF(AND(71&lt;=Z2366,Z2366&lt;107),VLOOKUP($W2366,日射量と図３!$E$6:$G$34,3,TRUE),IF(AND(107&lt;=Z2366,Z2366&lt;143),VLOOKUP($W2366,日射量と図３!$E$6:$H$34,4,TRUE),VLOOKUP($W2366,日射量と図３!$E$6:$I$34,5,TRUE))))))</f>
        <v/>
      </c>
      <c r="AC2366" s="382" t="str">
        <f t="shared" si="444"/>
        <v/>
      </c>
      <c r="AD2366" s="382" t="str">
        <f t="shared" si="445"/>
        <v/>
      </c>
    </row>
    <row r="2367" spans="11:30" ht="13.5" customHeight="1">
      <c r="K2367" s="4">
        <f t="shared" si="438"/>
        <v>9</v>
      </c>
      <c r="L2367" s="34">
        <v>43350</v>
      </c>
      <c r="M2367" s="4">
        <v>99</v>
      </c>
      <c r="N2367" s="4">
        <v>12</v>
      </c>
      <c r="O2367" s="31">
        <v>0.45833333333333331</v>
      </c>
      <c r="P2367" s="35">
        <v>28.82</v>
      </c>
      <c r="Q2367" s="36">
        <f t="shared" si="439"/>
        <v>12</v>
      </c>
      <c r="R2367" s="4">
        <f t="shared" si="440"/>
        <v>0</v>
      </c>
      <c r="S2367" s="31">
        <f t="shared" si="446"/>
        <v>0.22535879629629629</v>
      </c>
      <c r="T2367" s="31">
        <f t="shared" si="447"/>
        <v>0.76428240740740738</v>
      </c>
      <c r="U2367" s="4">
        <f t="shared" si="441"/>
        <v>0</v>
      </c>
      <c r="V2367" s="4" t="str">
        <f t="shared" si="442"/>
        <v/>
      </c>
      <c r="W2367" s="18" t="str">
        <f>IF(V2367="","",VLOOKUP(L2367,日射量と図３!$A$4:$C$368,3,TRUE)*238.85/100)</f>
        <v/>
      </c>
      <c r="X2367" s="4" t="str">
        <f t="shared" si="443"/>
        <v/>
      </c>
      <c r="Y2367" s="4" t="str">
        <f t="shared" si="448"/>
        <v/>
      </c>
      <c r="Z2367" s="4" t="str">
        <f t="shared" si="449"/>
        <v/>
      </c>
      <c r="AA2367" s="4" t="str">
        <f>IF($V2367="","",IF(Y2367&lt;36,0,IF(AND(36&lt;=Y2367,Y2367&lt;71),VLOOKUP($W2367,日射量と図３!$E$6:$F$34,2,TRUE),IF(AND(71&lt;=Y2367,Y2367&lt;107),VLOOKUP($W2367,日射量と図３!$E$6:$G$34,3,TRUE),IF(AND(107&lt;=Y2367,Y2367&lt;143),VLOOKUP($W2367,日射量と図３!$E$6:$H$34,4,TRUE),VLOOKUP($W2367,日射量と図３!$E$6:$I$34,5,TRUE))))))</f>
        <v/>
      </c>
      <c r="AB2367" s="4" t="str">
        <f>IF($V2367="","",IF(Z2367&lt;36,0,IF(AND(36&lt;=Z2367,Z2367&lt;71),VLOOKUP($W2367,日射量と図３!$E$6:$F$34,2,TRUE),IF(AND(71&lt;=Z2367,Z2367&lt;107),VLOOKUP($W2367,日射量と図３!$E$6:$G$34,3,TRUE),IF(AND(107&lt;=Z2367,Z2367&lt;143),VLOOKUP($W2367,日射量と図３!$E$6:$H$34,4,TRUE),VLOOKUP($W2367,日射量と図３!$E$6:$I$34,5,TRUE))))))</f>
        <v/>
      </c>
      <c r="AC2367" s="382" t="str">
        <f t="shared" si="444"/>
        <v/>
      </c>
      <c r="AD2367" s="382" t="str">
        <f t="shared" si="445"/>
        <v/>
      </c>
    </row>
    <row r="2368" spans="11:30" ht="13.5" customHeight="1">
      <c r="K2368" s="4">
        <f t="shared" si="438"/>
        <v>9</v>
      </c>
      <c r="L2368" s="34">
        <v>43350</v>
      </c>
      <c r="M2368" s="4">
        <v>99</v>
      </c>
      <c r="N2368" s="4">
        <v>13</v>
      </c>
      <c r="O2368" s="31">
        <v>0.5</v>
      </c>
      <c r="P2368" s="35">
        <v>29.640000000000004</v>
      </c>
      <c r="Q2368" s="36">
        <f t="shared" si="439"/>
        <v>12</v>
      </c>
      <c r="R2368" s="4">
        <f t="shared" si="440"/>
        <v>0</v>
      </c>
      <c r="S2368" s="31">
        <f t="shared" si="446"/>
        <v>0.22535879629629629</v>
      </c>
      <c r="T2368" s="31">
        <f t="shared" si="447"/>
        <v>0.76428240740740738</v>
      </c>
      <c r="U2368" s="4">
        <f t="shared" si="441"/>
        <v>0</v>
      </c>
      <c r="V2368" s="4" t="str">
        <f t="shared" si="442"/>
        <v/>
      </c>
      <c r="W2368" s="18" t="str">
        <f>IF(V2368="","",VLOOKUP(L2368,日射量と図３!$A$4:$C$368,3,TRUE)*238.85/100)</f>
        <v/>
      </c>
      <c r="X2368" s="4" t="str">
        <f t="shared" si="443"/>
        <v/>
      </c>
      <c r="Y2368" s="4" t="str">
        <f t="shared" si="448"/>
        <v/>
      </c>
      <c r="Z2368" s="4" t="str">
        <f t="shared" si="449"/>
        <v/>
      </c>
      <c r="AA2368" s="4" t="str">
        <f>IF($V2368="","",IF(Y2368&lt;36,0,IF(AND(36&lt;=Y2368,Y2368&lt;71),VLOOKUP($W2368,日射量と図３!$E$6:$F$34,2,TRUE),IF(AND(71&lt;=Y2368,Y2368&lt;107),VLOOKUP($W2368,日射量と図３!$E$6:$G$34,3,TRUE),IF(AND(107&lt;=Y2368,Y2368&lt;143),VLOOKUP($W2368,日射量と図３!$E$6:$H$34,4,TRUE),VLOOKUP($W2368,日射量と図３!$E$6:$I$34,5,TRUE))))))</f>
        <v/>
      </c>
      <c r="AB2368" s="4" t="str">
        <f>IF($V2368="","",IF(Z2368&lt;36,0,IF(AND(36&lt;=Z2368,Z2368&lt;71),VLOOKUP($W2368,日射量と図３!$E$6:$F$34,2,TRUE),IF(AND(71&lt;=Z2368,Z2368&lt;107),VLOOKUP($W2368,日射量と図３!$E$6:$G$34,3,TRUE),IF(AND(107&lt;=Z2368,Z2368&lt;143),VLOOKUP($W2368,日射量と図３!$E$6:$H$34,4,TRUE),VLOOKUP($W2368,日射量と図３!$E$6:$I$34,5,TRUE))))))</f>
        <v/>
      </c>
      <c r="AC2368" s="382" t="str">
        <f t="shared" si="444"/>
        <v/>
      </c>
      <c r="AD2368" s="382" t="str">
        <f t="shared" si="445"/>
        <v/>
      </c>
    </row>
    <row r="2369" spans="11:30" ht="13.5" customHeight="1">
      <c r="K2369" s="4">
        <f t="shared" si="438"/>
        <v>9</v>
      </c>
      <c r="L2369" s="34">
        <v>43350</v>
      </c>
      <c r="M2369" s="4">
        <v>99</v>
      </c>
      <c r="N2369" s="4">
        <v>14</v>
      </c>
      <c r="O2369" s="31">
        <v>0.54166666666666663</v>
      </c>
      <c r="P2369" s="35">
        <v>29.659999999999997</v>
      </c>
      <c r="Q2369" s="36">
        <f t="shared" si="439"/>
        <v>12</v>
      </c>
      <c r="R2369" s="4">
        <f t="shared" si="440"/>
        <v>0</v>
      </c>
      <c r="S2369" s="31">
        <f t="shared" si="446"/>
        <v>0.22535879629629629</v>
      </c>
      <c r="T2369" s="31">
        <f t="shared" si="447"/>
        <v>0.76428240740740738</v>
      </c>
      <c r="U2369" s="4">
        <f t="shared" si="441"/>
        <v>0</v>
      </c>
      <c r="V2369" s="4" t="str">
        <f t="shared" si="442"/>
        <v/>
      </c>
      <c r="W2369" s="18" t="str">
        <f>IF(V2369="","",VLOOKUP(L2369,日射量と図３!$A$4:$C$368,3,TRUE)*238.85/100)</f>
        <v/>
      </c>
      <c r="X2369" s="4" t="str">
        <f t="shared" si="443"/>
        <v/>
      </c>
      <c r="Y2369" s="4" t="str">
        <f t="shared" si="448"/>
        <v/>
      </c>
      <c r="Z2369" s="4" t="str">
        <f t="shared" si="449"/>
        <v/>
      </c>
      <c r="AA2369" s="4" t="str">
        <f>IF($V2369="","",IF(Y2369&lt;36,0,IF(AND(36&lt;=Y2369,Y2369&lt;71),VLOOKUP($W2369,日射量と図３!$E$6:$F$34,2,TRUE),IF(AND(71&lt;=Y2369,Y2369&lt;107),VLOOKUP($W2369,日射量と図３!$E$6:$G$34,3,TRUE),IF(AND(107&lt;=Y2369,Y2369&lt;143),VLOOKUP($W2369,日射量と図３!$E$6:$H$34,4,TRUE),VLOOKUP($W2369,日射量と図３!$E$6:$I$34,5,TRUE))))))</f>
        <v/>
      </c>
      <c r="AB2369" s="4" t="str">
        <f>IF($V2369="","",IF(Z2369&lt;36,0,IF(AND(36&lt;=Z2369,Z2369&lt;71),VLOOKUP($W2369,日射量と図３!$E$6:$F$34,2,TRUE),IF(AND(71&lt;=Z2369,Z2369&lt;107),VLOOKUP($W2369,日射量と図３!$E$6:$G$34,3,TRUE),IF(AND(107&lt;=Z2369,Z2369&lt;143),VLOOKUP($W2369,日射量と図３!$E$6:$H$34,4,TRUE),VLOOKUP($W2369,日射量と図３!$E$6:$I$34,5,TRUE))))))</f>
        <v/>
      </c>
      <c r="AC2369" s="382" t="str">
        <f t="shared" si="444"/>
        <v/>
      </c>
      <c r="AD2369" s="382" t="str">
        <f t="shared" si="445"/>
        <v/>
      </c>
    </row>
    <row r="2370" spans="11:30" ht="13.5" customHeight="1">
      <c r="K2370" s="4">
        <f t="shared" si="438"/>
        <v>9</v>
      </c>
      <c r="L2370" s="34">
        <v>43350</v>
      </c>
      <c r="M2370" s="4">
        <v>99</v>
      </c>
      <c r="N2370" s="4">
        <v>15</v>
      </c>
      <c r="O2370" s="31">
        <v>0.58333333333333337</v>
      </c>
      <c r="P2370" s="35">
        <v>29.79</v>
      </c>
      <c r="Q2370" s="36">
        <f t="shared" si="439"/>
        <v>12</v>
      </c>
      <c r="R2370" s="4">
        <f t="shared" si="440"/>
        <v>0</v>
      </c>
      <c r="S2370" s="31">
        <f t="shared" si="446"/>
        <v>0.22535879629629629</v>
      </c>
      <c r="T2370" s="31">
        <f t="shared" si="447"/>
        <v>0.76428240740740738</v>
      </c>
      <c r="U2370" s="4">
        <f t="shared" si="441"/>
        <v>0</v>
      </c>
      <c r="V2370" s="4" t="str">
        <f t="shared" si="442"/>
        <v/>
      </c>
      <c r="W2370" s="18" t="str">
        <f>IF(V2370="","",VLOOKUP(L2370,日射量と図３!$A$4:$C$368,3,TRUE)*238.85/100)</f>
        <v/>
      </c>
      <c r="X2370" s="4" t="str">
        <f t="shared" si="443"/>
        <v/>
      </c>
      <c r="Y2370" s="4" t="str">
        <f t="shared" si="448"/>
        <v/>
      </c>
      <c r="Z2370" s="4" t="str">
        <f t="shared" si="449"/>
        <v/>
      </c>
      <c r="AA2370" s="4" t="str">
        <f>IF($V2370="","",IF(Y2370&lt;36,0,IF(AND(36&lt;=Y2370,Y2370&lt;71),VLOOKUP($W2370,日射量と図３!$E$6:$F$34,2,TRUE),IF(AND(71&lt;=Y2370,Y2370&lt;107),VLOOKUP($W2370,日射量と図３!$E$6:$G$34,3,TRUE),IF(AND(107&lt;=Y2370,Y2370&lt;143),VLOOKUP($W2370,日射量と図３!$E$6:$H$34,4,TRUE),VLOOKUP($W2370,日射量と図３!$E$6:$I$34,5,TRUE))))))</f>
        <v/>
      </c>
      <c r="AB2370" s="4" t="str">
        <f>IF($V2370="","",IF(Z2370&lt;36,0,IF(AND(36&lt;=Z2370,Z2370&lt;71),VLOOKUP($W2370,日射量と図３!$E$6:$F$34,2,TRUE),IF(AND(71&lt;=Z2370,Z2370&lt;107),VLOOKUP($W2370,日射量と図３!$E$6:$G$34,3,TRUE),IF(AND(107&lt;=Z2370,Z2370&lt;143),VLOOKUP($W2370,日射量と図３!$E$6:$H$34,4,TRUE),VLOOKUP($W2370,日射量と図３!$E$6:$I$34,5,TRUE))))))</f>
        <v/>
      </c>
      <c r="AC2370" s="382" t="str">
        <f t="shared" si="444"/>
        <v/>
      </c>
      <c r="AD2370" s="382" t="str">
        <f t="shared" si="445"/>
        <v/>
      </c>
    </row>
    <row r="2371" spans="11:30" ht="13.5" customHeight="1">
      <c r="K2371" s="4">
        <f t="shared" si="438"/>
        <v>9</v>
      </c>
      <c r="L2371" s="34">
        <v>43350</v>
      </c>
      <c r="M2371" s="4">
        <v>99</v>
      </c>
      <c r="N2371" s="4">
        <v>16</v>
      </c>
      <c r="O2371" s="31">
        <v>0.625</v>
      </c>
      <c r="P2371" s="35">
        <v>29.919999999999998</v>
      </c>
      <c r="Q2371" s="36">
        <f t="shared" si="439"/>
        <v>16</v>
      </c>
      <c r="R2371" s="4">
        <f t="shared" si="440"/>
        <v>0</v>
      </c>
      <c r="S2371" s="31">
        <f t="shared" si="446"/>
        <v>0.22535879629629629</v>
      </c>
      <c r="T2371" s="31">
        <f t="shared" si="447"/>
        <v>0.76428240740740738</v>
      </c>
      <c r="U2371" s="4">
        <f t="shared" si="441"/>
        <v>0</v>
      </c>
      <c r="V2371" s="4" t="str">
        <f t="shared" si="442"/>
        <v/>
      </c>
      <c r="W2371" s="18" t="str">
        <f>IF(V2371="","",VLOOKUP(L2371,日射量と図３!$A$4:$C$368,3,TRUE)*238.85/100)</f>
        <v/>
      </c>
      <c r="X2371" s="4" t="str">
        <f t="shared" si="443"/>
        <v/>
      </c>
      <c r="Y2371" s="4" t="str">
        <f t="shared" si="448"/>
        <v/>
      </c>
      <c r="Z2371" s="4" t="str">
        <f t="shared" si="449"/>
        <v/>
      </c>
      <c r="AA2371" s="4" t="str">
        <f>IF($V2371="","",IF(Y2371&lt;36,0,IF(AND(36&lt;=Y2371,Y2371&lt;71),VLOOKUP($W2371,日射量と図３!$E$6:$F$34,2,TRUE),IF(AND(71&lt;=Y2371,Y2371&lt;107),VLOOKUP($W2371,日射量と図３!$E$6:$G$34,3,TRUE),IF(AND(107&lt;=Y2371,Y2371&lt;143),VLOOKUP($W2371,日射量と図３!$E$6:$H$34,4,TRUE),VLOOKUP($W2371,日射量と図３!$E$6:$I$34,5,TRUE))))))</f>
        <v/>
      </c>
      <c r="AB2371" s="4" t="str">
        <f>IF($V2371="","",IF(Z2371&lt;36,0,IF(AND(36&lt;=Z2371,Z2371&lt;71),VLOOKUP($W2371,日射量と図３!$E$6:$F$34,2,TRUE),IF(AND(71&lt;=Z2371,Z2371&lt;107),VLOOKUP($W2371,日射量と図３!$E$6:$G$34,3,TRUE),IF(AND(107&lt;=Z2371,Z2371&lt;143),VLOOKUP($W2371,日射量と図３!$E$6:$H$34,4,TRUE),VLOOKUP($W2371,日射量と図３!$E$6:$I$34,5,TRUE))))))</f>
        <v/>
      </c>
      <c r="AC2371" s="382" t="str">
        <f t="shared" si="444"/>
        <v/>
      </c>
      <c r="AD2371" s="382" t="str">
        <f t="shared" si="445"/>
        <v/>
      </c>
    </row>
    <row r="2372" spans="11:30" ht="13.5" customHeight="1">
      <c r="K2372" s="4">
        <f t="shared" si="438"/>
        <v>9</v>
      </c>
      <c r="L2372" s="34">
        <v>43350</v>
      </c>
      <c r="M2372" s="4">
        <v>99</v>
      </c>
      <c r="N2372" s="4">
        <v>17</v>
      </c>
      <c r="O2372" s="31">
        <v>0.66666666666666663</v>
      </c>
      <c r="P2372" s="35">
        <v>29.240000000000002</v>
      </c>
      <c r="Q2372" s="36">
        <f t="shared" si="439"/>
        <v>16</v>
      </c>
      <c r="R2372" s="4">
        <f t="shared" si="440"/>
        <v>0</v>
      </c>
      <c r="S2372" s="31">
        <f t="shared" si="446"/>
        <v>0.22535879629629629</v>
      </c>
      <c r="T2372" s="31">
        <f t="shared" si="447"/>
        <v>0.76428240740740738</v>
      </c>
      <c r="U2372" s="4">
        <f t="shared" si="441"/>
        <v>0</v>
      </c>
      <c r="V2372" s="4" t="str">
        <f t="shared" si="442"/>
        <v/>
      </c>
      <c r="W2372" s="18" t="str">
        <f>IF(V2372="","",VLOOKUP(L2372,日射量と図３!$A$4:$C$368,3,TRUE)*238.85/100)</f>
        <v/>
      </c>
      <c r="X2372" s="4" t="str">
        <f t="shared" si="443"/>
        <v/>
      </c>
      <c r="Y2372" s="4" t="str">
        <f t="shared" si="448"/>
        <v/>
      </c>
      <c r="Z2372" s="4" t="str">
        <f t="shared" si="449"/>
        <v/>
      </c>
      <c r="AA2372" s="4" t="str">
        <f>IF($V2372="","",IF(Y2372&lt;36,0,IF(AND(36&lt;=Y2372,Y2372&lt;71),VLOOKUP($W2372,日射量と図３!$E$6:$F$34,2,TRUE),IF(AND(71&lt;=Y2372,Y2372&lt;107),VLOOKUP($W2372,日射量と図３!$E$6:$G$34,3,TRUE),IF(AND(107&lt;=Y2372,Y2372&lt;143),VLOOKUP($W2372,日射量と図３!$E$6:$H$34,4,TRUE),VLOOKUP($W2372,日射量と図３!$E$6:$I$34,5,TRUE))))))</f>
        <v/>
      </c>
      <c r="AB2372" s="4" t="str">
        <f>IF($V2372="","",IF(Z2372&lt;36,0,IF(AND(36&lt;=Z2372,Z2372&lt;71),VLOOKUP($W2372,日射量と図３!$E$6:$F$34,2,TRUE),IF(AND(71&lt;=Z2372,Z2372&lt;107),VLOOKUP($W2372,日射量と図３!$E$6:$G$34,3,TRUE),IF(AND(107&lt;=Z2372,Z2372&lt;143),VLOOKUP($W2372,日射量と図３!$E$6:$H$34,4,TRUE),VLOOKUP($W2372,日射量と図３!$E$6:$I$34,5,TRUE))))))</f>
        <v/>
      </c>
      <c r="AC2372" s="382" t="str">
        <f t="shared" si="444"/>
        <v/>
      </c>
      <c r="AD2372" s="382" t="str">
        <f t="shared" si="445"/>
        <v/>
      </c>
    </row>
    <row r="2373" spans="11:30" ht="13.5" customHeight="1">
      <c r="K2373" s="4">
        <f t="shared" ref="K2373:K2436" si="450">MONTH(L2373)</f>
        <v>9</v>
      </c>
      <c r="L2373" s="34">
        <v>43350</v>
      </c>
      <c r="M2373" s="4">
        <v>99</v>
      </c>
      <c r="N2373" s="4">
        <v>18</v>
      </c>
      <c r="O2373" s="31">
        <v>0.70833333333333337</v>
      </c>
      <c r="P2373" s="35">
        <v>28.68</v>
      </c>
      <c r="Q2373" s="36">
        <f t="shared" ref="Q2373:Q2436" si="451">IF(O2373&lt;$B$15,$D$14,IF(O2373&lt;$B$16,$D$15,IF(O2373&lt;$B$17,$D$16,IF(O2373&lt;$B$18,$D$17,IF(O2373&lt;$B$19,$D$18,$D$19)))))</f>
        <v>16</v>
      </c>
      <c r="R2373" s="4">
        <f t="shared" ref="R2373:R2436" si="452">IF(Q2373-P2373&gt;0,Q2373-P2373,0)</f>
        <v>0</v>
      </c>
      <c r="S2373" s="31">
        <f t="shared" si="446"/>
        <v>0.22535879629629629</v>
      </c>
      <c r="T2373" s="31">
        <f t="shared" si="447"/>
        <v>0.76428240740740738</v>
      </c>
      <c r="U2373" s="4">
        <f t="shared" ref="U2373:U2436" si="453">IF(AND(S2373&lt;O2373,O2373&lt;T2373),R2373,0)</f>
        <v>0</v>
      </c>
      <c r="V2373" s="4" t="str">
        <f t="shared" ref="V2373:V2436" si="454">IF(N2373=1,SUM(U2373:U2396),"")</f>
        <v/>
      </c>
      <c r="W2373" s="18" t="str">
        <f>IF(V2373="","",VLOOKUP(L2373,日射量と図３!$A$4:$C$368,3,TRUE)*238.85/100)</f>
        <v/>
      </c>
      <c r="X2373" s="4" t="str">
        <f t="shared" ref="X2373:X2436" si="455">IF(V2373="","",VLOOKUP(K2373,$AF$38:$AJ$49,5,TRUE))</f>
        <v/>
      </c>
      <c r="Y2373" s="4" t="str">
        <f t="shared" si="448"/>
        <v/>
      </c>
      <c r="Z2373" s="4" t="str">
        <f t="shared" si="449"/>
        <v/>
      </c>
      <c r="AA2373" s="4" t="str">
        <f>IF($V2373="","",IF(Y2373&lt;36,0,IF(AND(36&lt;=Y2373,Y2373&lt;71),VLOOKUP($W2373,日射量と図３!$E$6:$F$34,2,TRUE),IF(AND(71&lt;=Y2373,Y2373&lt;107),VLOOKUP($W2373,日射量と図３!$E$6:$G$34,3,TRUE),IF(AND(107&lt;=Y2373,Y2373&lt;143),VLOOKUP($W2373,日射量と図３!$E$6:$H$34,4,TRUE),VLOOKUP($W2373,日射量と図３!$E$6:$I$34,5,TRUE))))))</f>
        <v/>
      </c>
      <c r="AB2373" s="4" t="str">
        <f>IF($V2373="","",IF(Z2373&lt;36,0,IF(AND(36&lt;=Z2373,Z2373&lt;71),VLOOKUP($W2373,日射量と図３!$E$6:$F$34,2,TRUE),IF(AND(71&lt;=Z2373,Z2373&lt;107),VLOOKUP($W2373,日射量と図３!$E$6:$G$34,3,TRUE),IF(AND(107&lt;=Z2373,Z2373&lt;143),VLOOKUP($W2373,日射量と図３!$E$6:$H$34,4,TRUE),VLOOKUP($W2373,日射量と図３!$E$6:$I$34,5,TRUE))))))</f>
        <v/>
      </c>
      <c r="AC2373" s="382" t="str">
        <f t="shared" si="444"/>
        <v/>
      </c>
      <c r="AD2373" s="382" t="str">
        <f t="shared" si="445"/>
        <v/>
      </c>
    </row>
    <row r="2374" spans="11:30" ht="13.5" customHeight="1">
      <c r="K2374" s="4">
        <f t="shared" si="450"/>
        <v>9</v>
      </c>
      <c r="L2374" s="34">
        <v>43350</v>
      </c>
      <c r="M2374" s="4">
        <v>99</v>
      </c>
      <c r="N2374" s="4">
        <v>19</v>
      </c>
      <c r="O2374" s="31">
        <v>0.75</v>
      </c>
      <c r="P2374" s="35">
        <v>27.7</v>
      </c>
      <c r="Q2374" s="36">
        <f t="shared" si="451"/>
        <v>16</v>
      </c>
      <c r="R2374" s="4">
        <f t="shared" si="452"/>
        <v>0</v>
      </c>
      <c r="S2374" s="31">
        <f t="shared" si="446"/>
        <v>0.22535879629629629</v>
      </c>
      <c r="T2374" s="31">
        <f t="shared" si="447"/>
        <v>0.76428240740740738</v>
      </c>
      <c r="U2374" s="4">
        <f t="shared" si="453"/>
        <v>0</v>
      </c>
      <c r="V2374" s="4" t="str">
        <f t="shared" si="454"/>
        <v/>
      </c>
      <c r="W2374" s="18" t="str">
        <f>IF(V2374="","",VLOOKUP(L2374,日射量と図３!$A$4:$C$368,3,TRUE)*238.85/100)</f>
        <v/>
      </c>
      <c r="X2374" s="4" t="str">
        <f t="shared" si="455"/>
        <v/>
      </c>
      <c r="Y2374" s="4" t="str">
        <f t="shared" si="448"/>
        <v/>
      </c>
      <c r="Z2374" s="4" t="str">
        <f t="shared" si="449"/>
        <v/>
      </c>
      <c r="AA2374" s="4" t="str">
        <f>IF($V2374="","",IF(Y2374&lt;36,0,IF(AND(36&lt;=Y2374,Y2374&lt;71),VLOOKUP($W2374,日射量と図３!$E$6:$F$34,2,TRUE),IF(AND(71&lt;=Y2374,Y2374&lt;107),VLOOKUP($W2374,日射量と図３!$E$6:$G$34,3,TRUE),IF(AND(107&lt;=Y2374,Y2374&lt;143),VLOOKUP($W2374,日射量と図３!$E$6:$H$34,4,TRUE),VLOOKUP($W2374,日射量と図３!$E$6:$I$34,5,TRUE))))))</f>
        <v/>
      </c>
      <c r="AB2374" s="4" t="str">
        <f>IF($V2374="","",IF(Z2374&lt;36,0,IF(AND(36&lt;=Z2374,Z2374&lt;71),VLOOKUP($W2374,日射量と図３!$E$6:$F$34,2,TRUE),IF(AND(71&lt;=Z2374,Z2374&lt;107),VLOOKUP($W2374,日射量と図３!$E$6:$G$34,3,TRUE),IF(AND(107&lt;=Z2374,Z2374&lt;143),VLOOKUP($W2374,日射量と図３!$E$6:$H$34,4,TRUE),VLOOKUP($W2374,日射量と図３!$E$6:$I$34,5,TRUE))))))</f>
        <v/>
      </c>
      <c r="AC2374" s="382" t="str">
        <f t="shared" si="444"/>
        <v/>
      </c>
      <c r="AD2374" s="382" t="str">
        <f t="shared" si="445"/>
        <v/>
      </c>
    </row>
    <row r="2375" spans="11:30" ht="13.5" customHeight="1">
      <c r="K2375" s="4">
        <f t="shared" si="450"/>
        <v>9</v>
      </c>
      <c r="L2375" s="34">
        <v>43350</v>
      </c>
      <c r="M2375" s="4">
        <v>99</v>
      </c>
      <c r="N2375" s="4">
        <v>20</v>
      </c>
      <c r="O2375" s="31">
        <v>0.79166666666666663</v>
      </c>
      <c r="P2375" s="35">
        <v>27</v>
      </c>
      <c r="Q2375" s="36">
        <f t="shared" si="451"/>
        <v>16</v>
      </c>
      <c r="R2375" s="4">
        <f t="shared" si="452"/>
        <v>0</v>
      </c>
      <c r="S2375" s="31">
        <f t="shared" si="446"/>
        <v>0.22535879629629629</v>
      </c>
      <c r="T2375" s="31">
        <f t="shared" si="447"/>
        <v>0.76428240740740738</v>
      </c>
      <c r="U2375" s="4">
        <f t="shared" si="453"/>
        <v>0</v>
      </c>
      <c r="V2375" s="4" t="str">
        <f t="shared" si="454"/>
        <v/>
      </c>
      <c r="W2375" s="18" t="str">
        <f>IF(V2375="","",VLOOKUP(L2375,日射量と図３!$A$4:$C$368,3,TRUE)*238.85/100)</f>
        <v/>
      </c>
      <c r="X2375" s="4" t="str">
        <f t="shared" si="455"/>
        <v/>
      </c>
      <c r="Y2375" s="4" t="str">
        <f t="shared" si="448"/>
        <v/>
      </c>
      <c r="Z2375" s="4" t="str">
        <f t="shared" si="449"/>
        <v/>
      </c>
      <c r="AA2375" s="4" t="str">
        <f>IF($V2375="","",IF(Y2375&lt;36,0,IF(AND(36&lt;=Y2375,Y2375&lt;71),VLOOKUP($W2375,日射量と図３!$E$6:$F$34,2,TRUE),IF(AND(71&lt;=Y2375,Y2375&lt;107),VLOOKUP($W2375,日射量と図３!$E$6:$G$34,3,TRUE),IF(AND(107&lt;=Y2375,Y2375&lt;143),VLOOKUP($W2375,日射量と図３!$E$6:$H$34,4,TRUE),VLOOKUP($W2375,日射量と図３!$E$6:$I$34,5,TRUE))))))</f>
        <v/>
      </c>
      <c r="AB2375" s="4" t="str">
        <f>IF($V2375="","",IF(Z2375&lt;36,0,IF(AND(36&lt;=Z2375,Z2375&lt;71),VLOOKUP($W2375,日射量と図３!$E$6:$F$34,2,TRUE),IF(AND(71&lt;=Z2375,Z2375&lt;107),VLOOKUP($W2375,日射量と図３!$E$6:$G$34,3,TRUE),IF(AND(107&lt;=Z2375,Z2375&lt;143),VLOOKUP($W2375,日射量と図３!$E$6:$H$34,4,TRUE),VLOOKUP($W2375,日射量と図３!$E$6:$I$34,5,TRUE))))))</f>
        <v/>
      </c>
      <c r="AC2375" s="382" t="str">
        <f t="shared" si="444"/>
        <v/>
      </c>
      <c r="AD2375" s="382" t="str">
        <f t="shared" si="445"/>
        <v/>
      </c>
    </row>
    <row r="2376" spans="11:30" ht="13.5" customHeight="1">
      <c r="K2376" s="4">
        <f t="shared" si="450"/>
        <v>9</v>
      </c>
      <c r="L2376" s="34">
        <v>43350</v>
      </c>
      <c r="M2376" s="4">
        <v>99</v>
      </c>
      <c r="N2376" s="4">
        <v>21</v>
      </c>
      <c r="O2376" s="31">
        <v>0.83333333333333337</v>
      </c>
      <c r="P2376" s="35">
        <v>26.419999999999998</v>
      </c>
      <c r="Q2376" s="36">
        <f t="shared" si="451"/>
        <v>16</v>
      </c>
      <c r="R2376" s="4">
        <f t="shared" si="452"/>
        <v>0</v>
      </c>
      <c r="S2376" s="31">
        <f t="shared" si="446"/>
        <v>0.22535879629629629</v>
      </c>
      <c r="T2376" s="31">
        <f t="shared" si="447"/>
        <v>0.76428240740740738</v>
      </c>
      <c r="U2376" s="4">
        <f t="shared" si="453"/>
        <v>0</v>
      </c>
      <c r="V2376" s="4" t="str">
        <f t="shared" si="454"/>
        <v/>
      </c>
      <c r="W2376" s="18" t="str">
        <f>IF(V2376="","",VLOOKUP(L2376,日射量と図３!$A$4:$C$368,3,TRUE)*238.85/100)</f>
        <v/>
      </c>
      <c r="X2376" s="4" t="str">
        <f t="shared" si="455"/>
        <v/>
      </c>
      <c r="Y2376" s="4" t="str">
        <f t="shared" si="448"/>
        <v/>
      </c>
      <c r="Z2376" s="4" t="str">
        <f t="shared" si="449"/>
        <v/>
      </c>
      <c r="AA2376" s="4" t="str">
        <f>IF($V2376="","",IF(Y2376&lt;36,0,IF(AND(36&lt;=Y2376,Y2376&lt;71),VLOOKUP($W2376,日射量と図３!$E$6:$F$34,2,TRUE),IF(AND(71&lt;=Y2376,Y2376&lt;107),VLOOKUP($W2376,日射量と図３!$E$6:$G$34,3,TRUE),IF(AND(107&lt;=Y2376,Y2376&lt;143),VLOOKUP($W2376,日射量と図３!$E$6:$H$34,4,TRUE),VLOOKUP($W2376,日射量と図３!$E$6:$I$34,5,TRUE))))))</f>
        <v/>
      </c>
      <c r="AB2376" s="4" t="str">
        <f>IF($V2376="","",IF(Z2376&lt;36,0,IF(AND(36&lt;=Z2376,Z2376&lt;71),VLOOKUP($W2376,日射量と図３!$E$6:$F$34,2,TRUE),IF(AND(71&lt;=Z2376,Z2376&lt;107),VLOOKUP($W2376,日射量と図３!$E$6:$G$34,3,TRUE),IF(AND(107&lt;=Z2376,Z2376&lt;143),VLOOKUP($W2376,日射量と図３!$E$6:$H$34,4,TRUE),VLOOKUP($W2376,日射量と図３!$E$6:$I$34,5,TRUE))))))</f>
        <v/>
      </c>
      <c r="AC2376" s="382" t="str">
        <f t="shared" si="444"/>
        <v/>
      </c>
      <c r="AD2376" s="382" t="str">
        <f t="shared" si="445"/>
        <v/>
      </c>
    </row>
    <row r="2377" spans="11:30" ht="13.5" customHeight="1">
      <c r="K2377" s="4">
        <f t="shared" si="450"/>
        <v>9</v>
      </c>
      <c r="L2377" s="34">
        <v>43350</v>
      </c>
      <c r="M2377" s="4">
        <v>99</v>
      </c>
      <c r="N2377" s="4">
        <v>22</v>
      </c>
      <c r="O2377" s="31">
        <v>0.875</v>
      </c>
      <c r="P2377" s="35">
        <v>25.939999999999998</v>
      </c>
      <c r="Q2377" s="36">
        <f t="shared" si="451"/>
        <v>16</v>
      </c>
      <c r="R2377" s="4">
        <f t="shared" si="452"/>
        <v>0</v>
      </c>
      <c r="S2377" s="31">
        <f t="shared" si="446"/>
        <v>0.22535879629629629</v>
      </c>
      <c r="T2377" s="31">
        <f t="shared" si="447"/>
        <v>0.76428240740740738</v>
      </c>
      <c r="U2377" s="4">
        <f t="shared" si="453"/>
        <v>0</v>
      </c>
      <c r="V2377" s="4" t="str">
        <f t="shared" si="454"/>
        <v/>
      </c>
      <c r="W2377" s="18" t="str">
        <f>IF(V2377="","",VLOOKUP(L2377,日射量と図３!$A$4:$C$368,3,TRUE)*238.85/100)</f>
        <v/>
      </c>
      <c r="X2377" s="4" t="str">
        <f t="shared" si="455"/>
        <v/>
      </c>
      <c r="Y2377" s="4" t="str">
        <f t="shared" si="448"/>
        <v/>
      </c>
      <c r="Z2377" s="4" t="str">
        <f t="shared" si="449"/>
        <v/>
      </c>
      <c r="AA2377" s="4" t="str">
        <f>IF($V2377="","",IF(Y2377&lt;36,0,IF(AND(36&lt;=Y2377,Y2377&lt;71),VLOOKUP($W2377,日射量と図３!$E$6:$F$34,2,TRUE),IF(AND(71&lt;=Y2377,Y2377&lt;107),VLOOKUP($W2377,日射量と図３!$E$6:$G$34,3,TRUE),IF(AND(107&lt;=Y2377,Y2377&lt;143),VLOOKUP($W2377,日射量と図３!$E$6:$H$34,4,TRUE),VLOOKUP($W2377,日射量と図３!$E$6:$I$34,5,TRUE))))))</f>
        <v/>
      </c>
      <c r="AB2377" s="4" t="str">
        <f>IF($V2377="","",IF(Z2377&lt;36,0,IF(AND(36&lt;=Z2377,Z2377&lt;71),VLOOKUP($W2377,日射量と図３!$E$6:$F$34,2,TRUE),IF(AND(71&lt;=Z2377,Z2377&lt;107),VLOOKUP($W2377,日射量と図３!$E$6:$G$34,3,TRUE),IF(AND(107&lt;=Z2377,Z2377&lt;143),VLOOKUP($W2377,日射量と図３!$E$6:$H$34,4,TRUE),VLOOKUP($W2377,日射量と図３!$E$6:$I$34,5,TRUE))))))</f>
        <v/>
      </c>
      <c r="AC2377" s="382" t="str">
        <f t="shared" si="444"/>
        <v/>
      </c>
      <c r="AD2377" s="382" t="str">
        <f t="shared" si="445"/>
        <v/>
      </c>
    </row>
    <row r="2378" spans="11:30" ht="13.5" customHeight="1">
      <c r="K2378" s="4">
        <f t="shared" si="450"/>
        <v>9</v>
      </c>
      <c r="L2378" s="34">
        <v>43350</v>
      </c>
      <c r="M2378" s="4">
        <v>99</v>
      </c>
      <c r="N2378" s="4">
        <v>23</v>
      </c>
      <c r="O2378" s="31">
        <v>0.91666666666666663</v>
      </c>
      <c r="P2378" s="35">
        <v>25.609999999999996</v>
      </c>
      <c r="Q2378" s="36">
        <f t="shared" si="451"/>
        <v>13</v>
      </c>
      <c r="R2378" s="4">
        <f t="shared" si="452"/>
        <v>0</v>
      </c>
      <c r="S2378" s="31">
        <f t="shared" si="446"/>
        <v>0.22535879629629629</v>
      </c>
      <c r="T2378" s="31">
        <f t="shared" si="447"/>
        <v>0.76428240740740738</v>
      </c>
      <c r="U2378" s="4">
        <f t="shared" si="453"/>
        <v>0</v>
      </c>
      <c r="V2378" s="4" t="str">
        <f t="shared" si="454"/>
        <v/>
      </c>
      <c r="W2378" s="18" t="str">
        <f>IF(V2378="","",VLOOKUP(L2378,日射量と図３!$A$4:$C$368,3,TRUE)*238.85/100)</f>
        <v/>
      </c>
      <c r="X2378" s="4" t="str">
        <f t="shared" si="455"/>
        <v/>
      </c>
      <c r="Y2378" s="4" t="str">
        <f t="shared" si="448"/>
        <v/>
      </c>
      <c r="Z2378" s="4" t="str">
        <f t="shared" si="449"/>
        <v/>
      </c>
      <c r="AA2378" s="4" t="str">
        <f>IF($V2378="","",IF(Y2378&lt;36,0,IF(AND(36&lt;=Y2378,Y2378&lt;71),VLOOKUP($W2378,日射量と図３!$E$6:$F$34,2,TRUE),IF(AND(71&lt;=Y2378,Y2378&lt;107),VLOOKUP($W2378,日射量と図３!$E$6:$G$34,3,TRUE),IF(AND(107&lt;=Y2378,Y2378&lt;143),VLOOKUP($W2378,日射量と図３!$E$6:$H$34,4,TRUE),VLOOKUP($W2378,日射量と図３!$E$6:$I$34,5,TRUE))))))</f>
        <v/>
      </c>
      <c r="AB2378" s="4" t="str">
        <f>IF($V2378="","",IF(Z2378&lt;36,0,IF(AND(36&lt;=Z2378,Z2378&lt;71),VLOOKUP($W2378,日射量と図３!$E$6:$F$34,2,TRUE),IF(AND(71&lt;=Z2378,Z2378&lt;107),VLOOKUP($W2378,日射量と図３!$E$6:$G$34,3,TRUE),IF(AND(107&lt;=Z2378,Z2378&lt;143),VLOOKUP($W2378,日射量と図３!$E$6:$H$34,4,TRUE),VLOOKUP($W2378,日射量と図３!$E$6:$I$34,5,TRUE))))))</f>
        <v/>
      </c>
      <c r="AC2378" s="382" t="str">
        <f t="shared" si="444"/>
        <v/>
      </c>
      <c r="AD2378" s="382" t="str">
        <f t="shared" si="445"/>
        <v/>
      </c>
    </row>
    <row r="2379" spans="11:30" ht="13.5" customHeight="1">
      <c r="K2379" s="4">
        <f t="shared" si="450"/>
        <v>9</v>
      </c>
      <c r="L2379" s="34">
        <v>43350</v>
      </c>
      <c r="M2379" s="4">
        <v>99</v>
      </c>
      <c r="N2379" s="4">
        <v>24</v>
      </c>
      <c r="O2379" s="31">
        <v>0.95833333333333337</v>
      </c>
      <c r="P2379" s="35">
        <v>25.38</v>
      </c>
      <c r="Q2379" s="36">
        <f t="shared" si="451"/>
        <v>13</v>
      </c>
      <c r="R2379" s="4">
        <f t="shared" si="452"/>
        <v>0</v>
      </c>
      <c r="S2379" s="31">
        <f t="shared" si="446"/>
        <v>0.22535879629629629</v>
      </c>
      <c r="T2379" s="31">
        <f t="shared" si="447"/>
        <v>0.76428240740740738</v>
      </c>
      <c r="U2379" s="4">
        <f t="shared" si="453"/>
        <v>0</v>
      </c>
      <c r="V2379" s="4" t="str">
        <f t="shared" si="454"/>
        <v/>
      </c>
      <c r="W2379" s="18" t="str">
        <f>IF(V2379="","",VLOOKUP(L2379,日射量と図３!$A$4:$C$368,3,TRUE)*238.85/100)</f>
        <v/>
      </c>
      <c r="X2379" s="4" t="str">
        <f t="shared" si="455"/>
        <v/>
      </c>
      <c r="Y2379" s="4" t="str">
        <f t="shared" si="448"/>
        <v/>
      </c>
      <c r="Z2379" s="4" t="str">
        <f t="shared" si="449"/>
        <v/>
      </c>
      <c r="AA2379" s="4" t="str">
        <f>IF($V2379="","",IF(Y2379&lt;36,0,IF(AND(36&lt;=Y2379,Y2379&lt;71),VLOOKUP($W2379,日射量と図３!$E$6:$F$34,2,TRUE),IF(AND(71&lt;=Y2379,Y2379&lt;107),VLOOKUP($W2379,日射量と図３!$E$6:$G$34,3,TRUE),IF(AND(107&lt;=Y2379,Y2379&lt;143),VLOOKUP($W2379,日射量と図３!$E$6:$H$34,4,TRUE),VLOOKUP($W2379,日射量と図３!$E$6:$I$34,5,TRUE))))))</f>
        <v/>
      </c>
      <c r="AB2379" s="4" t="str">
        <f>IF($V2379="","",IF(Z2379&lt;36,0,IF(AND(36&lt;=Z2379,Z2379&lt;71),VLOOKUP($W2379,日射量と図３!$E$6:$F$34,2,TRUE),IF(AND(71&lt;=Z2379,Z2379&lt;107),VLOOKUP($W2379,日射量と図３!$E$6:$G$34,3,TRUE),IF(AND(107&lt;=Z2379,Z2379&lt;143),VLOOKUP($W2379,日射量と図３!$E$6:$H$34,4,TRUE),VLOOKUP($W2379,日射量と図３!$E$6:$I$34,5,TRUE))))))</f>
        <v/>
      </c>
      <c r="AC2379" s="382" t="str">
        <f t="shared" si="444"/>
        <v/>
      </c>
      <c r="AD2379" s="382" t="str">
        <f t="shared" si="445"/>
        <v/>
      </c>
    </row>
    <row r="2380" spans="11:30" ht="13.5" customHeight="1">
      <c r="K2380" s="4">
        <f t="shared" si="450"/>
        <v>9</v>
      </c>
      <c r="L2380" s="34">
        <v>43351</v>
      </c>
      <c r="M2380" s="4">
        <v>100</v>
      </c>
      <c r="N2380" s="4">
        <v>1</v>
      </c>
      <c r="O2380" s="31">
        <v>0</v>
      </c>
      <c r="P2380" s="35">
        <v>25.15</v>
      </c>
      <c r="Q2380" s="36">
        <f t="shared" si="451"/>
        <v>13</v>
      </c>
      <c r="R2380" s="4">
        <f t="shared" si="452"/>
        <v>0</v>
      </c>
      <c r="S2380" s="31">
        <f t="shared" si="446"/>
        <v>0.22535879629629629</v>
      </c>
      <c r="T2380" s="31">
        <f t="shared" si="447"/>
        <v>0.76428240740740738</v>
      </c>
      <c r="U2380" s="4">
        <f t="shared" si="453"/>
        <v>0</v>
      </c>
      <c r="V2380" s="4">
        <f t="shared" si="454"/>
        <v>0</v>
      </c>
      <c r="W2380" s="18">
        <f>IF(V2380="","",VLOOKUP(L2380,日射量と図３!$A$4:$C$368,3,TRUE)*238.85/100)</f>
        <v>31.050499999999996</v>
      </c>
      <c r="X2380" s="4">
        <f t="shared" si="455"/>
        <v>13</v>
      </c>
      <c r="Y2380" s="4">
        <f t="shared" si="448"/>
        <v>0</v>
      </c>
      <c r="Z2380" s="4">
        <f t="shared" si="449"/>
        <v>0</v>
      </c>
      <c r="AA2380" s="4">
        <f>IF($V2380="","",IF(Y2380&lt;36,0,IF(AND(36&lt;=Y2380,Y2380&lt;71),VLOOKUP($W2380,日射量と図３!$E$6:$F$34,2,TRUE),IF(AND(71&lt;=Y2380,Y2380&lt;107),VLOOKUP($W2380,日射量と図３!$E$6:$G$34,3,TRUE),IF(AND(107&lt;=Y2380,Y2380&lt;143),VLOOKUP($W2380,日射量と図３!$E$6:$H$34,4,TRUE),VLOOKUP($W2380,日射量と図３!$E$6:$I$34,5,TRUE))))))</f>
        <v>0</v>
      </c>
      <c r="AB2380" s="4">
        <f>IF($V2380="","",IF(Z2380&lt;36,0,IF(AND(36&lt;=Z2380,Z2380&lt;71),VLOOKUP($W2380,日射量と図３!$E$6:$F$34,2,TRUE),IF(AND(71&lt;=Z2380,Z2380&lt;107),VLOOKUP($W2380,日射量と図３!$E$6:$G$34,3,TRUE),IF(AND(107&lt;=Z2380,Z2380&lt;143),VLOOKUP($W2380,日射量と図３!$E$6:$H$34,4,TRUE),VLOOKUP($W2380,日射量と図３!$E$6:$I$34,5,TRUE))))))</f>
        <v>0</v>
      </c>
      <c r="AC2380" s="382">
        <f t="shared" si="444"/>
        <v>0</v>
      </c>
      <c r="AD2380" s="382">
        <f t="shared" si="445"/>
        <v>0</v>
      </c>
    </row>
    <row r="2381" spans="11:30" ht="13.5" customHeight="1">
      <c r="K2381" s="4">
        <f t="shared" si="450"/>
        <v>9</v>
      </c>
      <c r="L2381" s="34">
        <v>43351</v>
      </c>
      <c r="M2381" s="4">
        <v>100</v>
      </c>
      <c r="N2381" s="4">
        <v>2</v>
      </c>
      <c r="O2381" s="31">
        <v>4.1666666666666664E-2</v>
      </c>
      <c r="P2381" s="35">
        <v>24.67</v>
      </c>
      <c r="Q2381" s="36">
        <f t="shared" si="451"/>
        <v>13</v>
      </c>
      <c r="R2381" s="4">
        <f t="shared" si="452"/>
        <v>0</v>
      </c>
      <c r="S2381" s="31">
        <f t="shared" si="446"/>
        <v>0.22535879629629629</v>
      </c>
      <c r="T2381" s="31">
        <f t="shared" si="447"/>
        <v>0.76428240740740738</v>
      </c>
      <c r="U2381" s="4">
        <f t="shared" si="453"/>
        <v>0</v>
      </c>
      <c r="V2381" s="4" t="str">
        <f t="shared" si="454"/>
        <v/>
      </c>
      <c r="W2381" s="18" t="str">
        <f>IF(V2381="","",VLOOKUP(L2381,日射量と図３!$A$4:$C$368,3,TRUE)*238.85/100)</f>
        <v/>
      </c>
      <c r="X2381" s="4" t="str">
        <f t="shared" si="455"/>
        <v/>
      </c>
      <c r="Y2381" s="4" t="str">
        <f t="shared" si="448"/>
        <v/>
      </c>
      <c r="Z2381" s="4" t="str">
        <f t="shared" si="449"/>
        <v/>
      </c>
      <c r="AA2381" s="4" t="str">
        <f>IF($V2381="","",IF(Y2381&lt;36,0,IF(AND(36&lt;=Y2381,Y2381&lt;71),VLOOKUP($W2381,日射量と図３!$E$6:$F$34,2,TRUE),IF(AND(71&lt;=Y2381,Y2381&lt;107),VLOOKUP($W2381,日射量と図３!$E$6:$G$34,3,TRUE),IF(AND(107&lt;=Y2381,Y2381&lt;143),VLOOKUP($W2381,日射量と図３!$E$6:$H$34,4,TRUE),VLOOKUP($W2381,日射量と図３!$E$6:$I$34,5,TRUE))))))</f>
        <v/>
      </c>
      <c r="AB2381" s="4" t="str">
        <f>IF($V2381="","",IF(Z2381&lt;36,0,IF(AND(36&lt;=Z2381,Z2381&lt;71),VLOOKUP($W2381,日射量と図３!$E$6:$F$34,2,TRUE),IF(AND(71&lt;=Z2381,Z2381&lt;107),VLOOKUP($W2381,日射量と図３!$E$6:$G$34,3,TRUE),IF(AND(107&lt;=Z2381,Z2381&lt;143),VLOOKUP($W2381,日射量と図３!$E$6:$H$34,4,TRUE),VLOOKUP($W2381,日射量と図３!$E$6:$I$34,5,TRUE))))))</f>
        <v/>
      </c>
      <c r="AC2381" s="382" t="str">
        <f t="shared" si="444"/>
        <v/>
      </c>
      <c r="AD2381" s="382" t="str">
        <f t="shared" si="445"/>
        <v/>
      </c>
    </row>
    <row r="2382" spans="11:30" ht="13.5" customHeight="1">
      <c r="K2382" s="4">
        <f t="shared" si="450"/>
        <v>9</v>
      </c>
      <c r="L2382" s="34">
        <v>43351</v>
      </c>
      <c r="M2382" s="4">
        <v>100</v>
      </c>
      <c r="N2382" s="4">
        <v>3</v>
      </c>
      <c r="O2382" s="31">
        <v>8.3333333333333329E-2</v>
      </c>
      <c r="P2382" s="35">
        <v>24.410000000000004</v>
      </c>
      <c r="Q2382" s="36">
        <f t="shared" si="451"/>
        <v>13</v>
      </c>
      <c r="R2382" s="4">
        <f t="shared" si="452"/>
        <v>0</v>
      </c>
      <c r="S2382" s="31">
        <f t="shared" si="446"/>
        <v>0.22535879629629629</v>
      </c>
      <c r="T2382" s="31">
        <f t="shared" si="447"/>
        <v>0.76428240740740738</v>
      </c>
      <c r="U2382" s="4">
        <f t="shared" si="453"/>
        <v>0</v>
      </c>
      <c r="V2382" s="4" t="str">
        <f t="shared" si="454"/>
        <v/>
      </c>
      <c r="W2382" s="18" t="str">
        <f>IF(V2382="","",VLOOKUP(L2382,日射量と図３!$A$4:$C$368,3,TRUE)*238.85/100)</f>
        <v/>
      </c>
      <c r="X2382" s="4" t="str">
        <f t="shared" si="455"/>
        <v/>
      </c>
      <c r="Y2382" s="4" t="str">
        <f t="shared" si="448"/>
        <v/>
      </c>
      <c r="Z2382" s="4" t="str">
        <f t="shared" si="449"/>
        <v/>
      </c>
      <c r="AA2382" s="4" t="str">
        <f>IF($V2382="","",IF(Y2382&lt;36,0,IF(AND(36&lt;=Y2382,Y2382&lt;71),VLOOKUP($W2382,日射量と図３!$E$6:$F$34,2,TRUE),IF(AND(71&lt;=Y2382,Y2382&lt;107),VLOOKUP($W2382,日射量と図３!$E$6:$G$34,3,TRUE),IF(AND(107&lt;=Y2382,Y2382&lt;143),VLOOKUP($W2382,日射量と図３!$E$6:$H$34,4,TRUE),VLOOKUP($W2382,日射量と図３!$E$6:$I$34,5,TRUE))))))</f>
        <v/>
      </c>
      <c r="AB2382" s="4" t="str">
        <f>IF($V2382="","",IF(Z2382&lt;36,0,IF(AND(36&lt;=Z2382,Z2382&lt;71),VLOOKUP($W2382,日射量と図３!$E$6:$F$34,2,TRUE),IF(AND(71&lt;=Z2382,Z2382&lt;107),VLOOKUP($W2382,日射量と図３!$E$6:$G$34,3,TRUE),IF(AND(107&lt;=Z2382,Z2382&lt;143),VLOOKUP($W2382,日射量と図３!$E$6:$H$34,4,TRUE),VLOOKUP($W2382,日射量と図３!$E$6:$I$34,5,TRUE))))))</f>
        <v/>
      </c>
      <c r="AC2382" s="382" t="str">
        <f t="shared" si="444"/>
        <v/>
      </c>
      <c r="AD2382" s="382" t="str">
        <f t="shared" si="445"/>
        <v/>
      </c>
    </row>
    <row r="2383" spans="11:30" ht="13.5" customHeight="1">
      <c r="K2383" s="4">
        <f t="shared" si="450"/>
        <v>9</v>
      </c>
      <c r="L2383" s="34">
        <v>43351</v>
      </c>
      <c r="M2383" s="4">
        <v>100</v>
      </c>
      <c r="N2383" s="4">
        <v>4</v>
      </c>
      <c r="O2383" s="31">
        <v>0.125</v>
      </c>
      <c r="P2383" s="35">
        <v>24.330000000000002</v>
      </c>
      <c r="Q2383" s="36">
        <f t="shared" si="451"/>
        <v>13</v>
      </c>
      <c r="R2383" s="4">
        <f t="shared" si="452"/>
        <v>0</v>
      </c>
      <c r="S2383" s="31">
        <f t="shared" si="446"/>
        <v>0.22535879629629629</v>
      </c>
      <c r="T2383" s="31">
        <f t="shared" si="447"/>
        <v>0.76428240740740738</v>
      </c>
      <c r="U2383" s="4">
        <f t="shared" si="453"/>
        <v>0</v>
      </c>
      <c r="V2383" s="4" t="str">
        <f t="shared" si="454"/>
        <v/>
      </c>
      <c r="W2383" s="18" t="str">
        <f>IF(V2383="","",VLOOKUP(L2383,日射量と図３!$A$4:$C$368,3,TRUE)*238.85/100)</f>
        <v/>
      </c>
      <c r="X2383" s="4" t="str">
        <f t="shared" si="455"/>
        <v/>
      </c>
      <c r="Y2383" s="4" t="str">
        <f t="shared" si="448"/>
        <v/>
      </c>
      <c r="Z2383" s="4" t="str">
        <f t="shared" si="449"/>
        <v/>
      </c>
      <c r="AA2383" s="4" t="str">
        <f>IF($V2383="","",IF(Y2383&lt;36,0,IF(AND(36&lt;=Y2383,Y2383&lt;71),VLOOKUP($W2383,日射量と図３!$E$6:$F$34,2,TRUE),IF(AND(71&lt;=Y2383,Y2383&lt;107),VLOOKUP($W2383,日射量と図３!$E$6:$G$34,3,TRUE),IF(AND(107&lt;=Y2383,Y2383&lt;143),VLOOKUP($W2383,日射量と図３!$E$6:$H$34,4,TRUE),VLOOKUP($W2383,日射量と図３!$E$6:$I$34,5,TRUE))))))</f>
        <v/>
      </c>
      <c r="AB2383" s="4" t="str">
        <f>IF($V2383="","",IF(Z2383&lt;36,0,IF(AND(36&lt;=Z2383,Z2383&lt;71),VLOOKUP($W2383,日射量と図３!$E$6:$F$34,2,TRUE),IF(AND(71&lt;=Z2383,Z2383&lt;107),VLOOKUP($W2383,日射量と図３!$E$6:$G$34,3,TRUE),IF(AND(107&lt;=Z2383,Z2383&lt;143),VLOOKUP($W2383,日射量と図３!$E$6:$H$34,4,TRUE),VLOOKUP($W2383,日射量と図３!$E$6:$I$34,5,TRUE))))))</f>
        <v/>
      </c>
      <c r="AC2383" s="382" t="str">
        <f t="shared" ref="AC2383:AC2446" si="456">IF(V2383="","",IF((($AH$18*$AH$30*V2383*3600/1000000)/1000-AA2383*$AG$18*10*0.0000041868)&lt;=0,0,AA2383*$AG$18*10*0.0000041868))</f>
        <v/>
      </c>
      <c r="AD2383" s="382" t="str">
        <f t="shared" ref="AD2383:AD2446" si="457">IF(V2383="","",IF((($AH$19*$AH$30*V2383*3600/1000000)/1000-AB2383*$AG$19*10*0.0000041868)&lt;=0,0,AB2383*$AG$19*10*0.0000041868))</f>
        <v/>
      </c>
    </row>
    <row r="2384" spans="11:30" ht="13.5" customHeight="1">
      <c r="K2384" s="4">
        <f t="shared" si="450"/>
        <v>9</v>
      </c>
      <c r="L2384" s="34">
        <v>43351</v>
      </c>
      <c r="M2384" s="4">
        <v>100</v>
      </c>
      <c r="N2384" s="4">
        <v>5</v>
      </c>
      <c r="O2384" s="31">
        <v>0.16666666666666666</v>
      </c>
      <c r="P2384" s="35">
        <v>24.02</v>
      </c>
      <c r="Q2384" s="36">
        <f t="shared" si="451"/>
        <v>15</v>
      </c>
      <c r="R2384" s="4">
        <f t="shared" si="452"/>
        <v>0</v>
      </c>
      <c r="S2384" s="31">
        <f t="shared" si="446"/>
        <v>0.22535879629629629</v>
      </c>
      <c r="T2384" s="31">
        <f t="shared" si="447"/>
        <v>0.76428240740740738</v>
      </c>
      <c r="U2384" s="4">
        <f t="shared" si="453"/>
        <v>0</v>
      </c>
      <c r="V2384" s="4" t="str">
        <f t="shared" si="454"/>
        <v/>
      </c>
      <c r="W2384" s="18" t="str">
        <f>IF(V2384="","",VLOOKUP(L2384,日射量と図３!$A$4:$C$368,3,TRUE)*238.85/100)</f>
        <v/>
      </c>
      <c r="X2384" s="4" t="str">
        <f t="shared" si="455"/>
        <v/>
      </c>
      <c r="Y2384" s="4" t="str">
        <f t="shared" si="448"/>
        <v/>
      </c>
      <c r="Z2384" s="4" t="str">
        <f t="shared" si="449"/>
        <v/>
      </c>
      <c r="AA2384" s="4" t="str">
        <f>IF($V2384="","",IF(Y2384&lt;36,0,IF(AND(36&lt;=Y2384,Y2384&lt;71),VLOOKUP($W2384,日射量と図３!$E$6:$F$34,2,TRUE),IF(AND(71&lt;=Y2384,Y2384&lt;107),VLOOKUP($W2384,日射量と図３!$E$6:$G$34,3,TRUE),IF(AND(107&lt;=Y2384,Y2384&lt;143),VLOOKUP($W2384,日射量と図３!$E$6:$H$34,4,TRUE),VLOOKUP($W2384,日射量と図３!$E$6:$I$34,5,TRUE))))))</f>
        <v/>
      </c>
      <c r="AB2384" s="4" t="str">
        <f>IF($V2384="","",IF(Z2384&lt;36,0,IF(AND(36&lt;=Z2384,Z2384&lt;71),VLOOKUP($W2384,日射量と図３!$E$6:$F$34,2,TRUE),IF(AND(71&lt;=Z2384,Z2384&lt;107),VLOOKUP($W2384,日射量と図３!$E$6:$G$34,3,TRUE),IF(AND(107&lt;=Z2384,Z2384&lt;143),VLOOKUP($W2384,日射量と図３!$E$6:$H$34,4,TRUE),VLOOKUP($W2384,日射量と図３!$E$6:$I$34,5,TRUE))))))</f>
        <v/>
      </c>
      <c r="AC2384" s="382" t="str">
        <f t="shared" si="456"/>
        <v/>
      </c>
      <c r="AD2384" s="382" t="str">
        <f t="shared" si="457"/>
        <v/>
      </c>
    </row>
    <row r="2385" spans="11:30" ht="13.5" customHeight="1">
      <c r="K2385" s="4">
        <f t="shared" si="450"/>
        <v>9</v>
      </c>
      <c r="L2385" s="34">
        <v>43351</v>
      </c>
      <c r="M2385" s="4">
        <v>100</v>
      </c>
      <c r="N2385" s="4">
        <v>6</v>
      </c>
      <c r="O2385" s="31">
        <v>0.20833333333333334</v>
      </c>
      <c r="P2385" s="35">
        <v>23.9</v>
      </c>
      <c r="Q2385" s="36">
        <f t="shared" si="451"/>
        <v>15</v>
      </c>
      <c r="R2385" s="4">
        <f t="shared" si="452"/>
        <v>0</v>
      </c>
      <c r="S2385" s="31">
        <f t="shared" si="446"/>
        <v>0.22535879629629629</v>
      </c>
      <c r="T2385" s="31">
        <f t="shared" si="447"/>
        <v>0.76428240740740738</v>
      </c>
      <c r="U2385" s="4">
        <f t="shared" si="453"/>
        <v>0</v>
      </c>
      <c r="V2385" s="4" t="str">
        <f t="shared" si="454"/>
        <v/>
      </c>
      <c r="W2385" s="18" t="str">
        <f>IF(V2385="","",VLOOKUP(L2385,日射量と図３!$A$4:$C$368,3,TRUE)*238.85/100)</f>
        <v/>
      </c>
      <c r="X2385" s="4" t="str">
        <f t="shared" si="455"/>
        <v/>
      </c>
      <c r="Y2385" s="4" t="str">
        <f t="shared" si="448"/>
        <v/>
      </c>
      <c r="Z2385" s="4" t="str">
        <f t="shared" si="449"/>
        <v/>
      </c>
      <c r="AA2385" s="4" t="str">
        <f>IF($V2385="","",IF(Y2385&lt;36,0,IF(AND(36&lt;=Y2385,Y2385&lt;71),VLOOKUP($W2385,日射量と図３!$E$6:$F$34,2,TRUE),IF(AND(71&lt;=Y2385,Y2385&lt;107),VLOOKUP($W2385,日射量と図３!$E$6:$G$34,3,TRUE),IF(AND(107&lt;=Y2385,Y2385&lt;143),VLOOKUP($W2385,日射量と図３!$E$6:$H$34,4,TRUE),VLOOKUP($W2385,日射量と図３!$E$6:$I$34,5,TRUE))))))</f>
        <v/>
      </c>
      <c r="AB2385" s="4" t="str">
        <f>IF($V2385="","",IF(Z2385&lt;36,0,IF(AND(36&lt;=Z2385,Z2385&lt;71),VLOOKUP($W2385,日射量と図３!$E$6:$F$34,2,TRUE),IF(AND(71&lt;=Z2385,Z2385&lt;107),VLOOKUP($W2385,日射量と図３!$E$6:$G$34,3,TRUE),IF(AND(107&lt;=Z2385,Z2385&lt;143),VLOOKUP($W2385,日射量と図３!$E$6:$H$34,4,TRUE),VLOOKUP($W2385,日射量と図３!$E$6:$I$34,5,TRUE))))))</f>
        <v/>
      </c>
      <c r="AC2385" s="382" t="str">
        <f t="shared" si="456"/>
        <v/>
      </c>
      <c r="AD2385" s="382" t="str">
        <f t="shared" si="457"/>
        <v/>
      </c>
    </row>
    <row r="2386" spans="11:30" ht="13.5" customHeight="1">
      <c r="K2386" s="4">
        <f t="shared" si="450"/>
        <v>9</v>
      </c>
      <c r="L2386" s="34">
        <v>43351</v>
      </c>
      <c r="M2386" s="4">
        <v>100</v>
      </c>
      <c r="N2386" s="4">
        <v>7</v>
      </c>
      <c r="O2386" s="31">
        <v>0.25</v>
      </c>
      <c r="P2386" s="35">
        <v>23.9</v>
      </c>
      <c r="Q2386" s="36">
        <f t="shared" si="451"/>
        <v>15</v>
      </c>
      <c r="R2386" s="4">
        <f t="shared" si="452"/>
        <v>0</v>
      </c>
      <c r="S2386" s="31">
        <f t="shared" si="446"/>
        <v>0.22535879629629629</v>
      </c>
      <c r="T2386" s="31">
        <f t="shared" si="447"/>
        <v>0.76428240740740738</v>
      </c>
      <c r="U2386" s="4">
        <f t="shared" si="453"/>
        <v>0</v>
      </c>
      <c r="V2386" s="4" t="str">
        <f t="shared" si="454"/>
        <v/>
      </c>
      <c r="W2386" s="18" t="str">
        <f>IF(V2386="","",VLOOKUP(L2386,日射量と図３!$A$4:$C$368,3,TRUE)*238.85/100)</f>
        <v/>
      </c>
      <c r="X2386" s="4" t="str">
        <f t="shared" si="455"/>
        <v/>
      </c>
      <c r="Y2386" s="4" t="str">
        <f t="shared" si="448"/>
        <v/>
      </c>
      <c r="Z2386" s="4" t="str">
        <f t="shared" si="449"/>
        <v/>
      </c>
      <c r="AA2386" s="4" t="str">
        <f>IF($V2386="","",IF(Y2386&lt;36,0,IF(AND(36&lt;=Y2386,Y2386&lt;71),VLOOKUP($W2386,日射量と図３!$E$6:$F$34,2,TRUE),IF(AND(71&lt;=Y2386,Y2386&lt;107),VLOOKUP($W2386,日射量と図３!$E$6:$G$34,3,TRUE),IF(AND(107&lt;=Y2386,Y2386&lt;143),VLOOKUP($W2386,日射量と図３!$E$6:$H$34,4,TRUE),VLOOKUP($W2386,日射量と図３!$E$6:$I$34,5,TRUE))))))</f>
        <v/>
      </c>
      <c r="AB2386" s="4" t="str">
        <f>IF($V2386="","",IF(Z2386&lt;36,0,IF(AND(36&lt;=Z2386,Z2386&lt;71),VLOOKUP($W2386,日射量と図３!$E$6:$F$34,2,TRUE),IF(AND(71&lt;=Z2386,Z2386&lt;107),VLOOKUP($W2386,日射量と図３!$E$6:$G$34,3,TRUE),IF(AND(107&lt;=Z2386,Z2386&lt;143),VLOOKUP($W2386,日射量と図３!$E$6:$H$34,4,TRUE),VLOOKUP($W2386,日射量と図３!$E$6:$I$34,5,TRUE))))))</f>
        <v/>
      </c>
      <c r="AC2386" s="382" t="str">
        <f t="shared" si="456"/>
        <v/>
      </c>
      <c r="AD2386" s="382" t="str">
        <f t="shared" si="457"/>
        <v/>
      </c>
    </row>
    <row r="2387" spans="11:30" ht="13.5" customHeight="1">
      <c r="K2387" s="4">
        <f t="shared" si="450"/>
        <v>9</v>
      </c>
      <c r="L2387" s="34">
        <v>43351</v>
      </c>
      <c r="M2387" s="4">
        <v>100</v>
      </c>
      <c r="N2387" s="4">
        <v>8</v>
      </c>
      <c r="O2387" s="31">
        <v>0.29166666666666669</v>
      </c>
      <c r="P2387" s="35">
        <v>24.240000000000002</v>
      </c>
      <c r="Q2387" s="36">
        <f t="shared" si="451"/>
        <v>12</v>
      </c>
      <c r="R2387" s="4">
        <f t="shared" si="452"/>
        <v>0</v>
      </c>
      <c r="S2387" s="31">
        <f t="shared" si="446"/>
        <v>0.22535879629629629</v>
      </c>
      <c r="T2387" s="31">
        <f t="shared" si="447"/>
        <v>0.76428240740740738</v>
      </c>
      <c r="U2387" s="4">
        <f t="shared" si="453"/>
        <v>0</v>
      </c>
      <c r="V2387" s="4" t="str">
        <f t="shared" si="454"/>
        <v/>
      </c>
      <c r="W2387" s="18" t="str">
        <f>IF(V2387="","",VLOOKUP(L2387,日射量と図３!$A$4:$C$368,3,TRUE)*238.85/100)</f>
        <v/>
      </c>
      <c r="X2387" s="4" t="str">
        <f t="shared" si="455"/>
        <v/>
      </c>
      <c r="Y2387" s="4" t="str">
        <f t="shared" si="448"/>
        <v/>
      </c>
      <c r="Z2387" s="4" t="str">
        <f t="shared" si="449"/>
        <v/>
      </c>
      <c r="AA2387" s="4" t="str">
        <f>IF($V2387="","",IF(Y2387&lt;36,0,IF(AND(36&lt;=Y2387,Y2387&lt;71),VLOOKUP($W2387,日射量と図３!$E$6:$F$34,2,TRUE),IF(AND(71&lt;=Y2387,Y2387&lt;107),VLOOKUP($W2387,日射量と図３!$E$6:$G$34,3,TRUE),IF(AND(107&lt;=Y2387,Y2387&lt;143),VLOOKUP($W2387,日射量と図３!$E$6:$H$34,4,TRUE),VLOOKUP($W2387,日射量と図３!$E$6:$I$34,5,TRUE))))))</f>
        <v/>
      </c>
      <c r="AB2387" s="4" t="str">
        <f>IF($V2387="","",IF(Z2387&lt;36,0,IF(AND(36&lt;=Z2387,Z2387&lt;71),VLOOKUP($W2387,日射量と図３!$E$6:$F$34,2,TRUE),IF(AND(71&lt;=Z2387,Z2387&lt;107),VLOOKUP($W2387,日射量と図３!$E$6:$G$34,3,TRUE),IF(AND(107&lt;=Z2387,Z2387&lt;143),VLOOKUP($W2387,日射量と図３!$E$6:$H$34,4,TRUE),VLOOKUP($W2387,日射量と図３!$E$6:$I$34,5,TRUE))))))</f>
        <v/>
      </c>
      <c r="AC2387" s="382" t="str">
        <f t="shared" si="456"/>
        <v/>
      </c>
      <c r="AD2387" s="382" t="str">
        <f t="shared" si="457"/>
        <v/>
      </c>
    </row>
    <row r="2388" spans="11:30" ht="13.5" customHeight="1">
      <c r="K2388" s="4">
        <f t="shared" si="450"/>
        <v>9</v>
      </c>
      <c r="L2388" s="34">
        <v>43351</v>
      </c>
      <c r="M2388" s="4">
        <v>100</v>
      </c>
      <c r="N2388" s="4">
        <v>9</v>
      </c>
      <c r="O2388" s="31">
        <v>0.33333333333333331</v>
      </c>
      <c r="P2388" s="35">
        <v>24.86</v>
      </c>
      <c r="Q2388" s="36">
        <f t="shared" si="451"/>
        <v>12</v>
      </c>
      <c r="R2388" s="4">
        <f t="shared" si="452"/>
        <v>0</v>
      </c>
      <c r="S2388" s="31">
        <f t="shared" si="446"/>
        <v>0.22535879629629629</v>
      </c>
      <c r="T2388" s="31">
        <f t="shared" si="447"/>
        <v>0.76428240740740738</v>
      </c>
      <c r="U2388" s="4">
        <f t="shared" si="453"/>
        <v>0</v>
      </c>
      <c r="V2388" s="4" t="str">
        <f t="shared" si="454"/>
        <v/>
      </c>
      <c r="W2388" s="18" t="str">
        <f>IF(V2388="","",VLOOKUP(L2388,日射量と図３!$A$4:$C$368,3,TRUE)*238.85/100)</f>
        <v/>
      </c>
      <c r="X2388" s="4" t="str">
        <f t="shared" si="455"/>
        <v/>
      </c>
      <c r="Y2388" s="4" t="str">
        <f t="shared" si="448"/>
        <v/>
      </c>
      <c r="Z2388" s="4" t="str">
        <f t="shared" si="449"/>
        <v/>
      </c>
      <c r="AA2388" s="4" t="str">
        <f>IF($V2388="","",IF(Y2388&lt;36,0,IF(AND(36&lt;=Y2388,Y2388&lt;71),VLOOKUP($W2388,日射量と図３!$E$6:$F$34,2,TRUE),IF(AND(71&lt;=Y2388,Y2388&lt;107),VLOOKUP($W2388,日射量と図３!$E$6:$G$34,3,TRUE),IF(AND(107&lt;=Y2388,Y2388&lt;143),VLOOKUP($W2388,日射量と図３!$E$6:$H$34,4,TRUE),VLOOKUP($W2388,日射量と図３!$E$6:$I$34,5,TRUE))))))</f>
        <v/>
      </c>
      <c r="AB2388" s="4" t="str">
        <f>IF($V2388="","",IF(Z2388&lt;36,0,IF(AND(36&lt;=Z2388,Z2388&lt;71),VLOOKUP($W2388,日射量と図３!$E$6:$F$34,2,TRUE),IF(AND(71&lt;=Z2388,Z2388&lt;107),VLOOKUP($W2388,日射量と図３!$E$6:$G$34,3,TRUE),IF(AND(107&lt;=Z2388,Z2388&lt;143),VLOOKUP($W2388,日射量と図３!$E$6:$H$34,4,TRUE),VLOOKUP($W2388,日射量と図３!$E$6:$I$34,5,TRUE))))))</f>
        <v/>
      </c>
      <c r="AC2388" s="382" t="str">
        <f t="shared" si="456"/>
        <v/>
      </c>
      <c r="AD2388" s="382" t="str">
        <f t="shared" si="457"/>
        <v/>
      </c>
    </row>
    <row r="2389" spans="11:30" ht="13.5" customHeight="1">
      <c r="K2389" s="4">
        <f t="shared" si="450"/>
        <v>9</v>
      </c>
      <c r="L2389" s="34">
        <v>43351</v>
      </c>
      <c r="M2389" s="4">
        <v>100</v>
      </c>
      <c r="N2389" s="4">
        <v>10</v>
      </c>
      <c r="O2389" s="31">
        <v>0.375</v>
      </c>
      <c r="P2389" s="35">
        <v>25.610000000000003</v>
      </c>
      <c r="Q2389" s="36">
        <f t="shared" si="451"/>
        <v>12</v>
      </c>
      <c r="R2389" s="4">
        <f t="shared" si="452"/>
        <v>0</v>
      </c>
      <c r="S2389" s="31">
        <f t="shared" ref="S2389:S2452" si="458">VLOOKUP(K2389,$AF$38:$AH$49,2,TRUE)</f>
        <v>0.22535879629629629</v>
      </c>
      <c r="T2389" s="31">
        <f t="shared" ref="T2389:T2452" si="459">VLOOKUP(K2389,$AF$38:$AH$49,3,TRUE)</f>
        <v>0.76428240740740738</v>
      </c>
      <c r="U2389" s="4">
        <f t="shared" si="453"/>
        <v>0</v>
      </c>
      <c r="V2389" s="4" t="str">
        <f t="shared" si="454"/>
        <v/>
      </c>
      <c r="W2389" s="18" t="str">
        <f>IF(V2389="","",VLOOKUP(L2389,日射量と図３!$A$4:$C$368,3,TRUE)*238.85/100)</f>
        <v/>
      </c>
      <c r="X2389" s="4" t="str">
        <f t="shared" si="455"/>
        <v/>
      </c>
      <c r="Y2389" s="4" t="str">
        <f t="shared" si="448"/>
        <v/>
      </c>
      <c r="Z2389" s="4" t="str">
        <f t="shared" si="449"/>
        <v/>
      </c>
      <c r="AA2389" s="4" t="str">
        <f>IF($V2389="","",IF(Y2389&lt;36,0,IF(AND(36&lt;=Y2389,Y2389&lt;71),VLOOKUP($W2389,日射量と図３!$E$6:$F$34,2,TRUE),IF(AND(71&lt;=Y2389,Y2389&lt;107),VLOOKUP($W2389,日射量と図３!$E$6:$G$34,3,TRUE),IF(AND(107&lt;=Y2389,Y2389&lt;143),VLOOKUP($W2389,日射量と図３!$E$6:$H$34,4,TRUE),VLOOKUP($W2389,日射量と図３!$E$6:$I$34,5,TRUE))))))</f>
        <v/>
      </c>
      <c r="AB2389" s="4" t="str">
        <f>IF($V2389="","",IF(Z2389&lt;36,0,IF(AND(36&lt;=Z2389,Z2389&lt;71),VLOOKUP($W2389,日射量と図３!$E$6:$F$34,2,TRUE),IF(AND(71&lt;=Z2389,Z2389&lt;107),VLOOKUP($W2389,日射量と図３!$E$6:$G$34,3,TRUE),IF(AND(107&lt;=Z2389,Z2389&lt;143),VLOOKUP($W2389,日射量と図３!$E$6:$H$34,4,TRUE),VLOOKUP($W2389,日射量と図３!$E$6:$I$34,5,TRUE))))))</f>
        <v/>
      </c>
      <c r="AC2389" s="382" t="str">
        <f t="shared" si="456"/>
        <v/>
      </c>
      <c r="AD2389" s="382" t="str">
        <f t="shared" si="457"/>
        <v/>
      </c>
    </row>
    <row r="2390" spans="11:30" ht="13.5" customHeight="1">
      <c r="K2390" s="4">
        <f t="shared" si="450"/>
        <v>9</v>
      </c>
      <c r="L2390" s="34">
        <v>43351</v>
      </c>
      <c r="M2390" s="4">
        <v>100</v>
      </c>
      <c r="N2390" s="4">
        <v>11</v>
      </c>
      <c r="O2390" s="31">
        <v>0.41666666666666669</v>
      </c>
      <c r="P2390" s="35">
        <v>26.369999999999997</v>
      </c>
      <c r="Q2390" s="36">
        <f t="shared" si="451"/>
        <v>12</v>
      </c>
      <c r="R2390" s="4">
        <f t="shared" si="452"/>
        <v>0</v>
      </c>
      <c r="S2390" s="31">
        <f t="shared" si="458"/>
        <v>0.22535879629629629</v>
      </c>
      <c r="T2390" s="31">
        <f t="shared" si="459"/>
        <v>0.76428240740740738</v>
      </c>
      <c r="U2390" s="4">
        <f t="shared" si="453"/>
        <v>0</v>
      </c>
      <c r="V2390" s="4" t="str">
        <f t="shared" si="454"/>
        <v/>
      </c>
      <c r="W2390" s="18" t="str">
        <f>IF(V2390="","",VLOOKUP(L2390,日射量と図３!$A$4:$C$368,3,TRUE)*238.85/100)</f>
        <v/>
      </c>
      <c r="X2390" s="4" t="str">
        <f t="shared" si="455"/>
        <v/>
      </c>
      <c r="Y2390" s="4" t="str">
        <f t="shared" si="448"/>
        <v/>
      </c>
      <c r="Z2390" s="4" t="str">
        <f t="shared" si="449"/>
        <v/>
      </c>
      <c r="AA2390" s="4" t="str">
        <f>IF($V2390="","",IF(Y2390&lt;36,0,IF(AND(36&lt;=Y2390,Y2390&lt;71),VLOOKUP($W2390,日射量と図３!$E$6:$F$34,2,TRUE),IF(AND(71&lt;=Y2390,Y2390&lt;107),VLOOKUP($W2390,日射量と図３!$E$6:$G$34,3,TRUE),IF(AND(107&lt;=Y2390,Y2390&lt;143),VLOOKUP($W2390,日射量と図３!$E$6:$H$34,4,TRUE),VLOOKUP($W2390,日射量と図３!$E$6:$I$34,5,TRUE))))))</f>
        <v/>
      </c>
      <c r="AB2390" s="4" t="str">
        <f>IF($V2390="","",IF(Z2390&lt;36,0,IF(AND(36&lt;=Z2390,Z2390&lt;71),VLOOKUP($W2390,日射量と図３!$E$6:$F$34,2,TRUE),IF(AND(71&lt;=Z2390,Z2390&lt;107),VLOOKUP($W2390,日射量と図３!$E$6:$G$34,3,TRUE),IF(AND(107&lt;=Z2390,Z2390&lt;143),VLOOKUP($W2390,日射量と図３!$E$6:$H$34,4,TRUE),VLOOKUP($W2390,日射量と図３!$E$6:$I$34,5,TRUE))))))</f>
        <v/>
      </c>
      <c r="AC2390" s="382" t="str">
        <f t="shared" si="456"/>
        <v/>
      </c>
      <c r="AD2390" s="382" t="str">
        <f t="shared" si="457"/>
        <v/>
      </c>
    </row>
    <row r="2391" spans="11:30" ht="13.5" customHeight="1">
      <c r="K2391" s="4">
        <f t="shared" si="450"/>
        <v>9</v>
      </c>
      <c r="L2391" s="34">
        <v>43351</v>
      </c>
      <c r="M2391" s="4">
        <v>100</v>
      </c>
      <c r="N2391" s="4">
        <v>12</v>
      </c>
      <c r="O2391" s="31">
        <v>0.45833333333333331</v>
      </c>
      <c r="P2391" s="35">
        <v>26.829999999999995</v>
      </c>
      <c r="Q2391" s="36">
        <f t="shared" si="451"/>
        <v>12</v>
      </c>
      <c r="R2391" s="4">
        <f t="shared" si="452"/>
        <v>0</v>
      </c>
      <c r="S2391" s="31">
        <f t="shared" si="458"/>
        <v>0.22535879629629629</v>
      </c>
      <c r="T2391" s="31">
        <f t="shared" si="459"/>
        <v>0.76428240740740738</v>
      </c>
      <c r="U2391" s="4">
        <f t="shared" si="453"/>
        <v>0</v>
      </c>
      <c r="V2391" s="4" t="str">
        <f t="shared" si="454"/>
        <v/>
      </c>
      <c r="W2391" s="18" t="str">
        <f>IF(V2391="","",VLOOKUP(L2391,日射量と図３!$A$4:$C$368,3,TRUE)*238.85/100)</f>
        <v/>
      </c>
      <c r="X2391" s="4" t="str">
        <f t="shared" si="455"/>
        <v/>
      </c>
      <c r="Y2391" s="4" t="str">
        <f t="shared" si="448"/>
        <v/>
      </c>
      <c r="Z2391" s="4" t="str">
        <f t="shared" si="449"/>
        <v/>
      </c>
      <c r="AA2391" s="4" t="str">
        <f>IF($V2391="","",IF(Y2391&lt;36,0,IF(AND(36&lt;=Y2391,Y2391&lt;71),VLOOKUP($W2391,日射量と図３!$E$6:$F$34,2,TRUE),IF(AND(71&lt;=Y2391,Y2391&lt;107),VLOOKUP($W2391,日射量と図３!$E$6:$G$34,3,TRUE),IF(AND(107&lt;=Y2391,Y2391&lt;143),VLOOKUP($W2391,日射量と図３!$E$6:$H$34,4,TRUE),VLOOKUP($W2391,日射量と図３!$E$6:$I$34,5,TRUE))))))</f>
        <v/>
      </c>
      <c r="AB2391" s="4" t="str">
        <f>IF($V2391="","",IF(Z2391&lt;36,0,IF(AND(36&lt;=Z2391,Z2391&lt;71),VLOOKUP($W2391,日射量と図３!$E$6:$F$34,2,TRUE),IF(AND(71&lt;=Z2391,Z2391&lt;107),VLOOKUP($W2391,日射量と図３!$E$6:$G$34,3,TRUE),IF(AND(107&lt;=Z2391,Z2391&lt;143),VLOOKUP($W2391,日射量と図３!$E$6:$H$34,4,TRUE),VLOOKUP($W2391,日射量と図３!$E$6:$I$34,5,TRUE))))))</f>
        <v/>
      </c>
      <c r="AC2391" s="382" t="str">
        <f t="shared" si="456"/>
        <v/>
      </c>
      <c r="AD2391" s="382" t="str">
        <f t="shared" si="457"/>
        <v/>
      </c>
    </row>
    <row r="2392" spans="11:30" ht="13.5" customHeight="1">
      <c r="K2392" s="4">
        <f t="shared" si="450"/>
        <v>9</v>
      </c>
      <c r="L2392" s="34">
        <v>43351</v>
      </c>
      <c r="M2392" s="4">
        <v>100</v>
      </c>
      <c r="N2392" s="4">
        <v>13</v>
      </c>
      <c r="O2392" s="31">
        <v>0.5</v>
      </c>
      <c r="P2392" s="35">
        <v>27.6</v>
      </c>
      <c r="Q2392" s="36">
        <f t="shared" si="451"/>
        <v>12</v>
      </c>
      <c r="R2392" s="4">
        <f t="shared" si="452"/>
        <v>0</v>
      </c>
      <c r="S2392" s="31">
        <f t="shared" si="458"/>
        <v>0.22535879629629629</v>
      </c>
      <c r="T2392" s="31">
        <f t="shared" si="459"/>
        <v>0.76428240740740738</v>
      </c>
      <c r="U2392" s="4">
        <f t="shared" si="453"/>
        <v>0</v>
      </c>
      <c r="V2392" s="4" t="str">
        <f t="shared" si="454"/>
        <v/>
      </c>
      <c r="W2392" s="18" t="str">
        <f>IF(V2392="","",VLOOKUP(L2392,日射量と図３!$A$4:$C$368,3,TRUE)*238.85/100)</f>
        <v/>
      </c>
      <c r="X2392" s="4" t="str">
        <f t="shared" si="455"/>
        <v/>
      </c>
      <c r="Y2392" s="4" t="str">
        <f t="shared" si="448"/>
        <v/>
      </c>
      <c r="Z2392" s="4" t="str">
        <f t="shared" si="449"/>
        <v/>
      </c>
      <c r="AA2392" s="4" t="str">
        <f>IF($V2392="","",IF(Y2392&lt;36,0,IF(AND(36&lt;=Y2392,Y2392&lt;71),VLOOKUP($W2392,日射量と図３!$E$6:$F$34,2,TRUE),IF(AND(71&lt;=Y2392,Y2392&lt;107),VLOOKUP($W2392,日射量と図３!$E$6:$G$34,3,TRUE),IF(AND(107&lt;=Y2392,Y2392&lt;143),VLOOKUP($W2392,日射量と図３!$E$6:$H$34,4,TRUE),VLOOKUP($W2392,日射量と図３!$E$6:$I$34,5,TRUE))))))</f>
        <v/>
      </c>
      <c r="AB2392" s="4" t="str">
        <f>IF($V2392="","",IF(Z2392&lt;36,0,IF(AND(36&lt;=Z2392,Z2392&lt;71),VLOOKUP($W2392,日射量と図３!$E$6:$F$34,2,TRUE),IF(AND(71&lt;=Z2392,Z2392&lt;107),VLOOKUP($W2392,日射量と図３!$E$6:$G$34,3,TRUE),IF(AND(107&lt;=Z2392,Z2392&lt;143),VLOOKUP($W2392,日射量と図３!$E$6:$H$34,4,TRUE),VLOOKUP($W2392,日射量と図３!$E$6:$I$34,5,TRUE))))))</f>
        <v/>
      </c>
      <c r="AC2392" s="382" t="str">
        <f t="shared" si="456"/>
        <v/>
      </c>
      <c r="AD2392" s="382" t="str">
        <f t="shared" si="457"/>
        <v/>
      </c>
    </row>
    <row r="2393" spans="11:30" ht="13.5" customHeight="1">
      <c r="K2393" s="4">
        <f t="shared" si="450"/>
        <v>9</v>
      </c>
      <c r="L2393" s="34">
        <v>43351</v>
      </c>
      <c r="M2393" s="4">
        <v>100</v>
      </c>
      <c r="N2393" s="4">
        <v>14</v>
      </c>
      <c r="O2393" s="31">
        <v>0.54166666666666663</v>
      </c>
      <c r="P2393" s="35">
        <v>27.85</v>
      </c>
      <c r="Q2393" s="36">
        <f t="shared" si="451"/>
        <v>12</v>
      </c>
      <c r="R2393" s="4">
        <f t="shared" si="452"/>
        <v>0</v>
      </c>
      <c r="S2393" s="31">
        <f t="shared" si="458"/>
        <v>0.22535879629629629</v>
      </c>
      <c r="T2393" s="31">
        <f t="shared" si="459"/>
        <v>0.76428240740740738</v>
      </c>
      <c r="U2393" s="4">
        <f t="shared" si="453"/>
        <v>0</v>
      </c>
      <c r="V2393" s="4" t="str">
        <f t="shared" si="454"/>
        <v/>
      </c>
      <c r="W2393" s="18" t="str">
        <f>IF(V2393="","",VLOOKUP(L2393,日射量と図３!$A$4:$C$368,3,TRUE)*238.85/100)</f>
        <v/>
      </c>
      <c r="X2393" s="4" t="str">
        <f t="shared" si="455"/>
        <v/>
      </c>
      <c r="Y2393" s="4" t="str">
        <f t="shared" si="448"/>
        <v/>
      </c>
      <c r="Z2393" s="4" t="str">
        <f t="shared" si="449"/>
        <v/>
      </c>
      <c r="AA2393" s="4" t="str">
        <f>IF($V2393="","",IF(Y2393&lt;36,0,IF(AND(36&lt;=Y2393,Y2393&lt;71),VLOOKUP($W2393,日射量と図３!$E$6:$F$34,2,TRUE),IF(AND(71&lt;=Y2393,Y2393&lt;107),VLOOKUP($W2393,日射量と図３!$E$6:$G$34,3,TRUE),IF(AND(107&lt;=Y2393,Y2393&lt;143),VLOOKUP($W2393,日射量と図３!$E$6:$H$34,4,TRUE),VLOOKUP($W2393,日射量と図３!$E$6:$I$34,5,TRUE))))))</f>
        <v/>
      </c>
      <c r="AB2393" s="4" t="str">
        <f>IF($V2393="","",IF(Z2393&lt;36,0,IF(AND(36&lt;=Z2393,Z2393&lt;71),VLOOKUP($W2393,日射量と図３!$E$6:$F$34,2,TRUE),IF(AND(71&lt;=Z2393,Z2393&lt;107),VLOOKUP($W2393,日射量と図３!$E$6:$G$34,3,TRUE),IF(AND(107&lt;=Z2393,Z2393&lt;143),VLOOKUP($W2393,日射量と図３!$E$6:$H$34,4,TRUE),VLOOKUP($W2393,日射量と図３!$E$6:$I$34,5,TRUE))))))</f>
        <v/>
      </c>
      <c r="AC2393" s="382" t="str">
        <f t="shared" si="456"/>
        <v/>
      </c>
      <c r="AD2393" s="382" t="str">
        <f t="shared" si="457"/>
        <v/>
      </c>
    </row>
    <row r="2394" spans="11:30" ht="13.5" customHeight="1">
      <c r="K2394" s="4">
        <f t="shared" si="450"/>
        <v>9</v>
      </c>
      <c r="L2394" s="34">
        <v>43351</v>
      </c>
      <c r="M2394" s="4">
        <v>100</v>
      </c>
      <c r="N2394" s="4">
        <v>15</v>
      </c>
      <c r="O2394" s="31">
        <v>0.58333333333333337</v>
      </c>
      <c r="P2394" s="35">
        <v>28.169999999999998</v>
      </c>
      <c r="Q2394" s="36">
        <f t="shared" si="451"/>
        <v>12</v>
      </c>
      <c r="R2394" s="4">
        <f t="shared" si="452"/>
        <v>0</v>
      </c>
      <c r="S2394" s="31">
        <f t="shared" si="458"/>
        <v>0.22535879629629629</v>
      </c>
      <c r="T2394" s="31">
        <f t="shared" si="459"/>
        <v>0.76428240740740738</v>
      </c>
      <c r="U2394" s="4">
        <f t="shared" si="453"/>
        <v>0</v>
      </c>
      <c r="V2394" s="4" t="str">
        <f t="shared" si="454"/>
        <v/>
      </c>
      <c r="W2394" s="18" t="str">
        <f>IF(V2394="","",VLOOKUP(L2394,日射量と図３!$A$4:$C$368,3,TRUE)*238.85/100)</f>
        <v/>
      </c>
      <c r="X2394" s="4" t="str">
        <f t="shared" si="455"/>
        <v/>
      </c>
      <c r="Y2394" s="4" t="str">
        <f t="shared" si="448"/>
        <v/>
      </c>
      <c r="Z2394" s="4" t="str">
        <f t="shared" si="449"/>
        <v/>
      </c>
      <c r="AA2394" s="4" t="str">
        <f>IF($V2394="","",IF(Y2394&lt;36,0,IF(AND(36&lt;=Y2394,Y2394&lt;71),VLOOKUP($W2394,日射量と図３!$E$6:$F$34,2,TRUE),IF(AND(71&lt;=Y2394,Y2394&lt;107),VLOOKUP($W2394,日射量と図３!$E$6:$G$34,3,TRUE),IF(AND(107&lt;=Y2394,Y2394&lt;143),VLOOKUP($W2394,日射量と図３!$E$6:$H$34,4,TRUE),VLOOKUP($W2394,日射量と図３!$E$6:$I$34,5,TRUE))))))</f>
        <v/>
      </c>
      <c r="AB2394" s="4" t="str">
        <f>IF($V2394="","",IF(Z2394&lt;36,0,IF(AND(36&lt;=Z2394,Z2394&lt;71),VLOOKUP($W2394,日射量と図３!$E$6:$F$34,2,TRUE),IF(AND(71&lt;=Z2394,Z2394&lt;107),VLOOKUP($W2394,日射量と図３!$E$6:$G$34,3,TRUE),IF(AND(107&lt;=Z2394,Z2394&lt;143),VLOOKUP($W2394,日射量と図３!$E$6:$H$34,4,TRUE),VLOOKUP($W2394,日射量と図３!$E$6:$I$34,5,TRUE))))))</f>
        <v/>
      </c>
      <c r="AC2394" s="382" t="str">
        <f t="shared" si="456"/>
        <v/>
      </c>
      <c r="AD2394" s="382" t="str">
        <f t="shared" si="457"/>
        <v/>
      </c>
    </row>
    <row r="2395" spans="11:30" ht="13.5" customHeight="1">
      <c r="K2395" s="4">
        <f t="shared" si="450"/>
        <v>9</v>
      </c>
      <c r="L2395" s="34">
        <v>43351</v>
      </c>
      <c r="M2395" s="4">
        <v>100</v>
      </c>
      <c r="N2395" s="4">
        <v>16</v>
      </c>
      <c r="O2395" s="31">
        <v>0.625</v>
      </c>
      <c r="P2395" s="35">
        <v>28.520000000000003</v>
      </c>
      <c r="Q2395" s="36">
        <f t="shared" si="451"/>
        <v>16</v>
      </c>
      <c r="R2395" s="4">
        <f t="shared" si="452"/>
        <v>0</v>
      </c>
      <c r="S2395" s="31">
        <f t="shared" si="458"/>
        <v>0.22535879629629629</v>
      </c>
      <c r="T2395" s="31">
        <f t="shared" si="459"/>
        <v>0.76428240740740738</v>
      </c>
      <c r="U2395" s="4">
        <f t="shared" si="453"/>
        <v>0</v>
      </c>
      <c r="V2395" s="4" t="str">
        <f t="shared" si="454"/>
        <v/>
      </c>
      <c r="W2395" s="18" t="str">
        <f>IF(V2395="","",VLOOKUP(L2395,日射量と図３!$A$4:$C$368,3,TRUE)*238.85/100)</f>
        <v/>
      </c>
      <c r="X2395" s="4" t="str">
        <f t="shared" si="455"/>
        <v/>
      </c>
      <c r="Y2395" s="4" t="str">
        <f t="shared" si="448"/>
        <v/>
      </c>
      <c r="Z2395" s="4" t="str">
        <f t="shared" si="449"/>
        <v/>
      </c>
      <c r="AA2395" s="4" t="str">
        <f>IF($V2395="","",IF(Y2395&lt;36,0,IF(AND(36&lt;=Y2395,Y2395&lt;71),VLOOKUP($W2395,日射量と図３!$E$6:$F$34,2,TRUE),IF(AND(71&lt;=Y2395,Y2395&lt;107),VLOOKUP($W2395,日射量と図３!$E$6:$G$34,3,TRUE),IF(AND(107&lt;=Y2395,Y2395&lt;143),VLOOKUP($W2395,日射量と図３!$E$6:$H$34,4,TRUE),VLOOKUP($W2395,日射量と図３!$E$6:$I$34,5,TRUE))))))</f>
        <v/>
      </c>
      <c r="AB2395" s="4" t="str">
        <f>IF($V2395="","",IF(Z2395&lt;36,0,IF(AND(36&lt;=Z2395,Z2395&lt;71),VLOOKUP($W2395,日射量と図３!$E$6:$F$34,2,TRUE),IF(AND(71&lt;=Z2395,Z2395&lt;107),VLOOKUP($W2395,日射量と図３!$E$6:$G$34,3,TRUE),IF(AND(107&lt;=Z2395,Z2395&lt;143),VLOOKUP($W2395,日射量と図３!$E$6:$H$34,4,TRUE),VLOOKUP($W2395,日射量と図３!$E$6:$I$34,5,TRUE))))))</f>
        <v/>
      </c>
      <c r="AC2395" s="382" t="str">
        <f t="shared" si="456"/>
        <v/>
      </c>
      <c r="AD2395" s="382" t="str">
        <f t="shared" si="457"/>
        <v/>
      </c>
    </row>
    <row r="2396" spans="11:30" ht="13.5" customHeight="1">
      <c r="K2396" s="4">
        <f t="shared" si="450"/>
        <v>9</v>
      </c>
      <c r="L2396" s="34">
        <v>43351</v>
      </c>
      <c r="M2396" s="4">
        <v>100</v>
      </c>
      <c r="N2396" s="4">
        <v>17</v>
      </c>
      <c r="O2396" s="31">
        <v>0.66666666666666663</v>
      </c>
      <c r="P2396" s="35">
        <v>27.820000000000004</v>
      </c>
      <c r="Q2396" s="36">
        <f t="shared" si="451"/>
        <v>16</v>
      </c>
      <c r="R2396" s="4">
        <f t="shared" si="452"/>
        <v>0</v>
      </c>
      <c r="S2396" s="31">
        <f t="shared" si="458"/>
        <v>0.22535879629629629</v>
      </c>
      <c r="T2396" s="31">
        <f t="shared" si="459"/>
        <v>0.76428240740740738</v>
      </c>
      <c r="U2396" s="4">
        <f t="shared" si="453"/>
        <v>0</v>
      </c>
      <c r="V2396" s="4" t="str">
        <f t="shared" si="454"/>
        <v/>
      </c>
      <c r="W2396" s="18" t="str">
        <f>IF(V2396="","",VLOOKUP(L2396,日射量と図３!$A$4:$C$368,3,TRUE)*238.85/100)</f>
        <v/>
      </c>
      <c r="X2396" s="4" t="str">
        <f t="shared" si="455"/>
        <v/>
      </c>
      <c r="Y2396" s="4" t="str">
        <f t="shared" si="448"/>
        <v/>
      </c>
      <c r="Z2396" s="4" t="str">
        <f t="shared" si="449"/>
        <v/>
      </c>
      <c r="AA2396" s="4" t="str">
        <f>IF($V2396="","",IF(Y2396&lt;36,0,IF(AND(36&lt;=Y2396,Y2396&lt;71),VLOOKUP($W2396,日射量と図３!$E$6:$F$34,2,TRUE),IF(AND(71&lt;=Y2396,Y2396&lt;107),VLOOKUP($W2396,日射量と図３!$E$6:$G$34,3,TRUE),IF(AND(107&lt;=Y2396,Y2396&lt;143),VLOOKUP($W2396,日射量と図３!$E$6:$H$34,4,TRUE),VLOOKUP($W2396,日射量と図３!$E$6:$I$34,5,TRUE))))))</f>
        <v/>
      </c>
      <c r="AB2396" s="4" t="str">
        <f>IF($V2396="","",IF(Z2396&lt;36,0,IF(AND(36&lt;=Z2396,Z2396&lt;71),VLOOKUP($W2396,日射量と図３!$E$6:$F$34,2,TRUE),IF(AND(71&lt;=Z2396,Z2396&lt;107),VLOOKUP($W2396,日射量と図３!$E$6:$G$34,3,TRUE),IF(AND(107&lt;=Z2396,Z2396&lt;143),VLOOKUP($W2396,日射量と図３!$E$6:$H$34,4,TRUE),VLOOKUP($W2396,日射量と図３!$E$6:$I$34,5,TRUE))))))</f>
        <v/>
      </c>
      <c r="AC2396" s="382" t="str">
        <f t="shared" si="456"/>
        <v/>
      </c>
      <c r="AD2396" s="382" t="str">
        <f t="shared" si="457"/>
        <v/>
      </c>
    </row>
    <row r="2397" spans="11:30" ht="13.5" customHeight="1">
      <c r="K2397" s="4">
        <f t="shared" si="450"/>
        <v>9</v>
      </c>
      <c r="L2397" s="34">
        <v>43351</v>
      </c>
      <c r="M2397" s="4">
        <v>100</v>
      </c>
      <c r="N2397" s="4">
        <v>18</v>
      </c>
      <c r="O2397" s="31">
        <v>0.70833333333333337</v>
      </c>
      <c r="P2397" s="35">
        <v>27</v>
      </c>
      <c r="Q2397" s="36">
        <f t="shared" si="451"/>
        <v>16</v>
      </c>
      <c r="R2397" s="4">
        <f t="shared" si="452"/>
        <v>0</v>
      </c>
      <c r="S2397" s="31">
        <f t="shared" si="458"/>
        <v>0.22535879629629629</v>
      </c>
      <c r="T2397" s="31">
        <f t="shared" si="459"/>
        <v>0.76428240740740738</v>
      </c>
      <c r="U2397" s="4">
        <f t="shared" si="453"/>
        <v>0</v>
      </c>
      <c r="V2397" s="4" t="str">
        <f t="shared" si="454"/>
        <v/>
      </c>
      <c r="W2397" s="18" t="str">
        <f>IF(V2397="","",VLOOKUP(L2397,日射量と図３!$A$4:$C$368,3,TRUE)*238.85/100)</f>
        <v/>
      </c>
      <c r="X2397" s="4" t="str">
        <f t="shared" si="455"/>
        <v/>
      </c>
      <c r="Y2397" s="4" t="str">
        <f t="shared" si="448"/>
        <v/>
      </c>
      <c r="Z2397" s="4" t="str">
        <f t="shared" si="449"/>
        <v/>
      </c>
      <c r="AA2397" s="4" t="str">
        <f>IF($V2397="","",IF(Y2397&lt;36,0,IF(AND(36&lt;=Y2397,Y2397&lt;71),VLOOKUP($W2397,日射量と図３!$E$6:$F$34,2,TRUE),IF(AND(71&lt;=Y2397,Y2397&lt;107),VLOOKUP($W2397,日射量と図３!$E$6:$G$34,3,TRUE),IF(AND(107&lt;=Y2397,Y2397&lt;143),VLOOKUP($W2397,日射量と図３!$E$6:$H$34,4,TRUE),VLOOKUP($W2397,日射量と図３!$E$6:$I$34,5,TRUE))))))</f>
        <v/>
      </c>
      <c r="AB2397" s="4" t="str">
        <f>IF($V2397="","",IF(Z2397&lt;36,0,IF(AND(36&lt;=Z2397,Z2397&lt;71),VLOOKUP($W2397,日射量と図３!$E$6:$F$34,2,TRUE),IF(AND(71&lt;=Z2397,Z2397&lt;107),VLOOKUP($W2397,日射量と図３!$E$6:$G$34,3,TRUE),IF(AND(107&lt;=Z2397,Z2397&lt;143),VLOOKUP($W2397,日射量と図３!$E$6:$H$34,4,TRUE),VLOOKUP($W2397,日射量と図３!$E$6:$I$34,5,TRUE))))))</f>
        <v/>
      </c>
      <c r="AC2397" s="382" t="str">
        <f t="shared" si="456"/>
        <v/>
      </c>
      <c r="AD2397" s="382" t="str">
        <f t="shared" si="457"/>
        <v/>
      </c>
    </row>
    <row r="2398" spans="11:30" ht="13.5" customHeight="1">
      <c r="K2398" s="4">
        <f t="shared" si="450"/>
        <v>9</v>
      </c>
      <c r="L2398" s="34">
        <v>43351</v>
      </c>
      <c r="M2398" s="4">
        <v>100</v>
      </c>
      <c r="N2398" s="4">
        <v>19</v>
      </c>
      <c r="O2398" s="31">
        <v>0.75</v>
      </c>
      <c r="P2398" s="35">
        <v>26.079999999999995</v>
      </c>
      <c r="Q2398" s="36">
        <f t="shared" si="451"/>
        <v>16</v>
      </c>
      <c r="R2398" s="4">
        <f t="shared" si="452"/>
        <v>0</v>
      </c>
      <c r="S2398" s="31">
        <f t="shared" si="458"/>
        <v>0.22535879629629629</v>
      </c>
      <c r="T2398" s="31">
        <f t="shared" si="459"/>
        <v>0.76428240740740738</v>
      </c>
      <c r="U2398" s="4">
        <f t="shared" si="453"/>
        <v>0</v>
      </c>
      <c r="V2398" s="4" t="str">
        <f t="shared" si="454"/>
        <v/>
      </c>
      <c r="W2398" s="18" t="str">
        <f>IF(V2398="","",VLOOKUP(L2398,日射量と図３!$A$4:$C$368,3,TRUE)*238.85/100)</f>
        <v/>
      </c>
      <c r="X2398" s="4" t="str">
        <f t="shared" si="455"/>
        <v/>
      </c>
      <c r="Y2398" s="4" t="str">
        <f t="shared" si="448"/>
        <v/>
      </c>
      <c r="Z2398" s="4" t="str">
        <f t="shared" si="449"/>
        <v/>
      </c>
      <c r="AA2398" s="4" t="str">
        <f>IF($V2398="","",IF(Y2398&lt;36,0,IF(AND(36&lt;=Y2398,Y2398&lt;71),VLOOKUP($W2398,日射量と図３!$E$6:$F$34,2,TRUE),IF(AND(71&lt;=Y2398,Y2398&lt;107),VLOOKUP($W2398,日射量と図３!$E$6:$G$34,3,TRUE),IF(AND(107&lt;=Y2398,Y2398&lt;143),VLOOKUP($W2398,日射量と図３!$E$6:$H$34,4,TRUE),VLOOKUP($W2398,日射量と図３!$E$6:$I$34,5,TRUE))))))</f>
        <v/>
      </c>
      <c r="AB2398" s="4" t="str">
        <f>IF($V2398="","",IF(Z2398&lt;36,0,IF(AND(36&lt;=Z2398,Z2398&lt;71),VLOOKUP($W2398,日射量と図３!$E$6:$F$34,2,TRUE),IF(AND(71&lt;=Z2398,Z2398&lt;107),VLOOKUP($W2398,日射量と図３!$E$6:$G$34,3,TRUE),IF(AND(107&lt;=Z2398,Z2398&lt;143),VLOOKUP($W2398,日射量と図３!$E$6:$H$34,4,TRUE),VLOOKUP($W2398,日射量と図３!$E$6:$I$34,5,TRUE))))))</f>
        <v/>
      </c>
      <c r="AC2398" s="382" t="str">
        <f t="shared" si="456"/>
        <v/>
      </c>
      <c r="AD2398" s="382" t="str">
        <f t="shared" si="457"/>
        <v/>
      </c>
    </row>
    <row r="2399" spans="11:30" ht="13.5" customHeight="1">
      <c r="K2399" s="4">
        <f t="shared" si="450"/>
        <v>9</v>
      </c>
      <c r="L2399" s="34">
        <v>43351</v>
      </c>
      <c r="M2399" s="4">
        <v>100</v>
      </c>
      <c r="N2399" s="4">
        <v>20</v>
      </c>
      <c r="O2399" s="31">
        <v>0.79166666666666663</v>
      </c>
      <c r="P2399" s="35">
        <v>25.29</v>
      </c>
      <c r="Q2399" s="36">
        <f t="shared" si="451"/>
        <v>16</v>
      </c>
      <c r="R2399" s="4">
        <f t="shared" si="452"/>
        <v>0</v>
      </c>
      <c r="S2399" s="31">
        <f t="shared" si="458"/>
        <v>0.22535879629629629</v>
      </c>
      <c r="T2399" s="31">
        <f t="shared" si="459"/>
        <v>0.76428240740740738</v>
      </c>
      <c r="U2399" s="4">
        <f t="shared" si="453"/>
        <v>0</v>
      </c>
      <c r="V2399" s="4" t="str">
        <f t="shared" si="454"/>
        <v/>
      </c>
      <c r="W2399" s="18" t="str">
        <f>IF(V2399="","",VLOOKUP(L2399,日射量と図３!$A$4:$C$368,3,TRUE)*238.85/100)</f>
        <v/>
      </c>
      <c r="X2399" s="4" t="str">
        <f t="shared" si="455"/>
        <v/>
      </c>
      <c r="Y2399" s="4" t="str">
        <f t="shared" ref="Y2399:Y2462" si="460">IF(V2399="","",$AH$30*V2399/(($AG$18/$AH$18)*X2399))</f>
        <v/>
      </c>
      <c r="Z2399" s="4" t="str">
        <f t="shared" ref="Z2399:Z2462" si="461">IF(V2399="","",$AH$30*V2399/(($AG$19/$AH$19)*X2399))</f>
        <v/>
      </c>
      <c r="AA2399" s="4" t="str">
        <f>IF($V2399="","",IF(Y2399&lt;36,0,IF(AND(36&lt;=Y2399,Y2399&lt;71),VLOOKUP($W2399,日射量と図３!$E$6:$F$34,2,TRUE),IF(AND(71&lt;=Y2399,Y2399&lt;107),VLOOKUP($W2399,日射量と図３!$E$6:$G$34,3,TRUE),IF(AND(107&lt;=Y2399,Y2399&lt;143),VLOOKUP($W2399,日射量と図３!$E$6:$H$34,4,TRUE),VLOOKUP($W2399,日射量と図３!$E$6:$I$34,5,TRUE))))))</f>
        <v/>
      </c>
      <c r="AB2399" s="4" t="str">
        <f>IF($V2399="","",IF(Z2399&lt;36,0,IF(AND(36&lt;=Z2399,Z2399&lt;71),VLOOKUP($W2399,日射量と図３!$E$6:$F$34,2,TRUE),IF(AND(71&lt;=Z2399,Z2399&lt;107),VLOOKUP($W2399,日射量と図３!$E$6:$G$34,3,TRUE),IF(AND(107&lt;=Z2399,Z2399&lt;143),VLOOKUP($W2399,日射量と図３!$E$6:$H$34,4,TRUE),VLOOKUP($W2399,日射量と図３!$E$6:$I$34,5,TRUE))))))</f>
        <v/>
      </c>
      <c r="AC2399" s="382" t="str">
        <f t="shared" si="456"/>
        <v/>
      </c>
      <c r="AD2399" s="382" t="str">
        <f t="shared" si="457"/>
        <v/>
      </c>
    </row>
    <row r="2400" spans="11:30" ht="13.5" customHeight="1">
      <c r="K2400" s="4">
        <f t="shared" si="450"/>
        <v>9</v>
      </c>
      <c r="L2400" s="34">
        <v>43351</v>
      </c>
      <c r="M2400" s="4">
        <v>100</v>
      </c>
      <c r="N2400" s="4">
        <v>21</v>
      </c>
      <c r="O2400" s="31">
        <v>0.83333333333333337</v>
      </c>
      <c r="P2400" s="35">
        <v>24.950000000000003</v>
      </c>
      <c r="Q2400" s="36">
        <f t="shared" si="451"/>
        <v>16</v>
      </c>
      <c r="R2400" s="4">
        <f t="shared" si="452"/>
        <v>0</v>
      </c>
      <c r="S2400" s="31">
        <f t="shared" si="458"/>
        <v>0.22535879629629629</v>
      </c>
      <c r="T2400" s="31">
        <f t="shared" si="459"/>
        <v>0.76428240740740738</v>
      </c>
      <c r="U2400" s="4">
        <f t="shared" si="453"/>
        <v>0</v>
      </c>
      <c r="V2400" s="4" t="str">
        <f t="shared" si="454"/>
        <v/>
      </c>
      <c r="W2400" s="18" t="str">
        <f>IF(V2400="","",VLOOKUP(L2400,日射量と図３!$A$4:$C$368,3,TRUE)*238.85/100)</f>
        <v/>
      </c>
      <c r="X2400" s="4" t="str">
        <f t="shared" si="455"/>
        <v/>
      </c>
      <c r="Y2400" s="4" t="str">
        <f t="shared" si="460"/>
        <v/>
      </c>
      <c r="Z2400" s="4" t="str">
        <f t="shared" si="461"/>
        <v/>
      </c>
      <c r="AA2400" s="4" t="str">
        <f>IF($V2400="","",IF(Y2400&lt;36,0,IF(AND(36&lt;=Y2400,Y2400&lt;71),VLOOKUP($W2400,日射量と図３!$E$6:$F$34,2,TRUE),IF(AND(71&lt;=Y2400,Y2400&lt;107),VLOOKUP($W2400,日射量と図３!$E$6:$G$34,3,TRUE),IF(AND(107&lt;=Y2400,Y2400&lt;143),VLOOKUP($W2400,日射量と図３!$E$6:$H$34,4,TRUE),VLOOKUP($W2400,日射量と図３!$E$6:$I$34,5,TRUE))))))</f>
        <v/>
      </c>
      <c r="AB2400" s="4" t="str">
        <f>IF($V2400="","",IF(Z2400&lt;36,0,IF(AND(36&lt;=Z2400,Z2400&lt;71),VLOOKUP($W2400,日射量と図３!$E$6:$F$34,2,TRUE),IF(AND(71&lt;=Z2400,Z2400&lt;107),VLOOKUP($W2400,日射量と図３!$E$6:$G$34,3,TRUE),IF(AND(107&lt;=Z2400,Z2400&lt;143),VLOOKUP($W2400,日射量と図３!$E$6:$H$34,4,TRUE),VLOOKUP($W2400,日射量と図３!$E$6:$I$34,5,TRUE))))))</f>
        <v/>
      </c>
      <c r="AC2400" s="382" t="str">
        <f t="shared" si="456"/>
        <v/>
      </c>
      <c r="AD2400" s="382" t="str">
        <f t="shared" si="457"/>
        <v/>
      </c>
    </row>
    <row r="2401" spans="11:30" ht="13.5" customHeight="1">
      <c r="K2401" s="4">
        <f t="shared" si="450"/>
        <v>9</v>
      </c>
      <c r="L2401" s="34">
        <v>43351</v>
      </c>
      <c r="M2401" s="4">
        <v>100</v>
      </c>
      <c r="N2401" s="4">
        <v>22</v>
      </c>
      <c r="O2401" s="31">
        <v>0.875</v>
      </c>
      <c r="P2401" s="35">
        <v>24.59</v>
      </c>
      <c r="Q2401" s="36">
        <f t="shared" si="451"/>
        <v>16</v>
      </c>
      <c r="R2401" s="4">
        <f t="shared" si="452"/>
        <v>0</v>
      </c>
      <c r="S2401" s="31">
        <f t="shared" si="458"/>
        <v>0.22535879629629629</v>
      </c>
      <c r="T2401" s="31">
        <f t="shared" si="459"/>
        <v>0.76428240740740738</v>
      </c>
      <c r="U2401" s="4">
        <f t="shared" si="453"/>
        <v>0</v>
      </c>
      <c r="V2401" s="4" t="str">
        <f t="shared" si="454"/>
        <v/>
      </c>
      <c r="W2401" s="18" t="str">
        <f>IF(V2401="","",VLOOKUP(L2401,日射量と図３!$A$4:$C$368,3,TRUE)*238.85/100)</f>
        <v/>
      </c>
      <c r="X2401" s="4" t="str">
        <f t="shared" si="455"/>
        <v/>
      </c>
      <c r="Y2401" s="4" t="str">
        <f t="shared" si="460"/>
        <v/>
      </c>
      <c r="Z2401" s="4" t="str">
        <f t="shared" si="461"/>
        <v/>
      </c>
      <c r="AA2401" s="4" t="str">
        <f>IF($V2401="","",IF(Y2401&lt;36,0,IF(AND(36&lt;=Y2401,Y2401&lt;71),VLOOKUP($W2401,日射量と図３!$E$6:$F$34,2,TRUE),IF(AND(71&lt;=Y2401,Y2401&lt;107),VLOOKUP($W2401,日射量と図３!$E$6:$G$34,3,TRUE),IF(AND(107&lt;=Y2401,Y2401&lt;143),VLOOKUP($W2401,日射量と図３!$E$6:$H$34,4,TRUE),VLOOKUP($W2401,日射量と図３!$E$6:$I$34,5,TRUE))))))</f>
        <v/>
      </c>
      <c r="AB2401" s="4" t="str">
        <f>IF($V2401="","",IF(Z2401&lt;36,0,IF(AND(36&lt;=Z2401,Z2401&lt;71),VLOOKUP($W2401,日射量と図３!$E$6:$F$34,2,TRUE),IF(AND(71&lt;=Z2401,Z2401&lt;107),VLOOKUP($W2401,日射量と図３!$E$6:$G$34,3,TRUE),IF(AND(107&lt;=Z2401,Z2401&lt;143),VLOOKUP($W2401,日射量と図３!$E$6:$H$34,4,TRUE),VLOOKUP($W2401,日射量と図３!$E$6:$I$34,5,TRUE))))))</f>
        <v/>
      </c>
      <c r="AC2401" s="382" t="str">
        <f t="shared" si="456"/>
        <v/>
      </c>
      <c r="AD2401" s="382" t="str">
        <f t="shared" si="457"/>
        <v/>
      </c>
    </row>
    <row r="2402" spans="11:30" ht="13.5" customHeight="1">
      <c r="K2402" s="4">
        <f t="shared" si="450"/>
        <v>9</v>
      </c>
      <c r="L2402" s="34">
        <v>43351</v>
      </c>
      <c r="M2402" s="4">
        <v>100</v>
      </c>
      <c r="N2402" s="4">
        <v>23</v>
      </c>
      <c r="O2402" s="31">
        <v>0.91666666666666663</v>
      </c>
      <c r="P2402" s="35">
        <v>24.169999999999998</v>
      </c>
      <c r="Q2402" s="36">
        <f t="shared" si="451"/>
        <v>13</v>
      </c>
      <c r="R2402" s="4">
        <f t="shared" si="452"/>
        <v>0</v>
      </c>
      <c r="S2402" s="31">
        <f t="shared" si="458"/>
        <v>0.22535879629629629</v>
      </c>
      <c r="T2402" s="31">
        <f t="shared" si="459"/>
        <v>0.76428240740740738</v>
      </c>
      <c r="U2402" s="4">
        <f t="shared" si="453"/>
        <v>0</v>
      </c>
      <c r="V2402" s="4" t="str">
        <f t="shared" si="454"/>
        <v/>
      </c>
      <c r="W2402" s="18" t="str">
        <f>IF(V2402="","",VLOOKUP(L2402,日射量と図３!$A$4:$C$368,3,TRUE)*238.85/100)</f>
        <v/>
      </c>
      <c r="X2402" s="4" t="str">
        <f t="shared" si="455"/>
        <v/>
      </c>
      <c r="Y2402" s="4" t="str">
        <f t="shared" si="460"/>
        <v/>
      </c>
      <c r="Z2402" s="4" t="str">
        <f t="shared" si="461"/>
        <v/>
      </c>
      <c r="AA2402" s="4" t="str">
        <f>IF($V2402="","",IF(Y2402&lt;36,0,IF(AND(36&lt;=Y2402,Y2402&lt;71),VLOOKUP($W2402,日射量と図３!$E$6:$F$34,2,TRUE),IF(AND(71&lt;=Y2402,Y2402&lt;107),VLOOKUP($W2402,日射量と図３!$E$6:$G$34,3,TRUE),IF(AND(107&lt;=Y2402,Y2402&lt;143),VLOOKUP($W2402,日射量と図３!$E$6:$H$34,4,TRUE),VLOOKUP($W2402,日射量と図３!$E$6:$I$34,5,TRUE))))))</f>
        <v/>
      </c>
      <c r="AB2402" s="4" t="str">
        <f>IF($V2402="","",IF(Z2402&lt;36,0,IF(AND(36&lt;=Z2402,Z2402&lt;71),VLOOKUP($W2402,日射量と図３!$E$6:$F$34,2,TRUE),IF(AND(71&lt;=Z2402,Z2402&lt;107),VLOOKUP($W2402,日射量と図３!$E$6:$G$34,3,TRUE),IF(AND(107&lt;=Z2402,Z2402&lt;143),VLOOKUP($W2402,日射量と図３!$E$6:$H$34,4,TRUE),VLOOKUP($W2402,日射量と図３!$E$6:$I$34,5,TRUE))))))</f>
        <v/>
      </c>
      <c r="AC2402" s="382" t="str">
        <f t="shared" si="456"/>
        <v/>
      </c>
      <c r="AD2402" s="382" t="str">
        <f t="shared" si="457"/>
        <v/>
      </c>
    </row>
    <row r="2403" spans="11:30" ht="13.5" customHeight="1">
      <c r="K2403" s="4">
        <f t="shared" si="450"/>
        <v>9</v>
      </c>
      <c r="L2403" s="34">
        <v>43351</v>
      </c>
      <c r="M2403" s="4">
        <v>100</v>
      </c>
      <c r="N2403" s="4">
        <v>24</v>
      </c>
      <c r="O2403" s="31">
        <v>0.95833333333333337</v>
      </c>
      <c r="P2403" s="35">
        <v>23.910000000000004</v>
      </c>
      <c r="Q2403" s="36">
        <f t="shared" si="451"/>
        <v>13</v>
      </c>
      <c r="R2403" s="4">
        <f t="shared" si="452"/>
        <v>0</v>
      </c>
      <c r="S2403" s="31">
        <f t="shared" si="458"/>
        <v>0.22535879629629629</v>
      </c>
      <c r="T2403" s="31">
        <f t="shared" si="459"/>
        <v>0.76428240740740738</v>
      </c>
      <c r="U2403" s="4">
        <f t="shared" si="453"/>
        <v>0</v>
      </c>
      <c r="V2403" s="4" t="str">
        <f t="shared" si="454"/>
        <v/>
      </c>
      <c r="W2403" s="18" t="str">
        <f>IF(V2403="","",VLOOKUP(L2403,日射量と図３!$A$4:$C$368,3,TRUE)*238.85/100)</f>
        <v/>
      </c>
      <c r="X2403" s="4" t="str">
        <f t="shared" si="455"/>
        <v/>
      </c>
      <c r="Y2403" s="4" t="str">
        <f t="shared" si="460"/>
        <v/>
      </c>
      <c r="Z2403" s="4" t="str">
        <f t="shared" si="461"/>
        <v/>
      </c>
      <c r="AA2403" s="4" t="str">
        <f>IF($V2403="","",IF(Y2403&lt;36,0,IF(AND(36&lt;=Y2403,Y2403&lt;71),VLOOKUP($W2403,日射量と図３!$E$6:$F$34,2,TRUE),IF(AND(71&lt;=Y2403,Y2403&lt;107),VLOOKUP($W2403,日射量と図３!$E$6:$G$34,3,TRUE),IF(AND(107&lt;=Y2403,Y2403&lt;143),VLOOKUP($W2403,日射量と図３!$E$6:$H$34,4,TRUE),VLOOKUP($W2403,日射量と図３!$E$6:$I$34,5,TRUE))))))</f>
        <v/>
      </c>
      <c r="AB2403" s="4" t="str">
        <f>IF($V2403="","",IF(Z2403&lt;36,0,IF(AND(36&lt;=Z2403,Z2403&lt;71),VLOOKUP($W2403,日射量と図３!$E$6:$F$34,2,TRUE),IF(AND(71&lt;=Z2403,Z2403&lt;107),VLOOKUP($W2403,日射量と図３!$E$6:$G$34,3,TRUE),IF(AND(107&lt;=Z2403,Z2403&lt;143),VLOOKUP($W2403,日射量と図３!$E$6:$H$34,4,TRUE),VLOOKUP($W2403,日射量と図３!$E$6:$I$34,5,TRUE))))))</f>
        <v/>
      </c>
      <c r="AC2403" s="382" t="str">
        <f t="shared" si="456"/>
        <v/>
      </c>
      <c r="AD2403" s="382" t="str">
        <f t="shared" si="457"/>
        <v/>
      </c>
    </row>
    <row r="2404" spans="11:30" ht="13.5" customHeight="1">
      <c r="K2404" s="4">
        <f t="shared" si="450"/>
        <v>9</v>
      </c>
      <c r="L2404" s="34">
        <v>43352</v>
      </c>
      <c r="M2404" s="4">
        <v>101</v>
      </c>
      <c r="N2404" s="4">
        <v>1</v>
      </c>
      <c r="O2404" s="31">
        <v>0</v>
      </c>
      <c r="P2404" s="35">
        <v>23.719999999999995</v>
      </c>
      <c r="Q2404" s="36">
        <f t="shared" si="451"/>
        <v>13</v>
      </c>
      <c r="R2404" s="4">
        <f t="shared" si="452"/>
        <v>0</v>
      </c>
      <c r="S2404" s="31">
        <f t="shared" si="458"/>
        <v>0.22535879629629629</v>
      </c>
      <c r="T2404" s="31">
        <f t="shared" si="459"/>
        <v>0.76428240740740738</v>
      </c>
      <c r="U2404" s="4">
        <f t="shared" si="453"/>
        <v>0</v>
      </c>
      <c r="V2404" s="4">
        <f t="shared" si="454"/>
        <v>0</v>
      </c>
      <c r="W2404" s="18">
        <f>IF(V2404="","",VLOOKUP(L2404,日射量と図３!$A$4:$C$368,3,TRUE)*238.85/100)</f>
        <v>42.993000000000002</v>
      </c>
      <c r="X2404" s="4">
        <f t="shared" si="455"/>
        <v>13</v>
      </c>
      <c r="Y2404" s="4">
        <f t="shared" si="460"/>
        <v>0</v>
      </c>
      <c r="Z2404" s="4">
        <f t="shared" si="461"/>
        <v>0</v>
      </c>
      <c r="AA2404" s="4">
        <f>IF($V2404="","",IF(Y2404&lt;36,0,IF(AND(36&lt;=Y2404,Y2404&lt;71),VLOOKUP($W2404,日射量と図３!$E$6:$F$34,2,TRUE),IF(AND(71&lt;=Y2404,Y2404&lt;107),VLOOKUP($W2404,日射量と図３!$E$6:$G$34,3,TRUE),IF(AND(107&lt;=Y2404,Y2404&lt;143),VLOOKUP($W2404,日射量と図３!$E$6:$H$34,4,TRUE),VLOOKUP($W2404,日射量と図３!$E$6:$I$34,5,TRUE))))))</f>
        <v>0</v>
      </c>
      <c r="AB2404" s="4">
        <f>IF($V2404="","",IF(Z2404&lt;36,0,IF(AND(36&lt;=Z2404,Z2404&lt;71),VLOOKUP($W2404,日射量と図３!$E$6:$F$34,2,TRUE),IF(AND(71&lt;=Z2404,Z2404&lt;107),VLOOKUP($W2404,日射量と図３!$E$6:$G$34,3,TRUE),IF(AND(107&lt;=Z2404,Z2404&lt;143),VLOOKUP($W2404,日射量と図３!$E$6:$H$34,4,TRUE),VLOOKUP($W2404,日射量と図３!$E$6:$I$34,5,TRUE))))))</f>
        <v>0</v>
      </c>
      <c r="AC2404" s="382">
        <f t="shared" si="456"/>
        <v>0</v>
      </c>
      <c r="AD2404" s="382">
        <f t="shared" si="457"/>
        <v>0</v>
      </c>
    </row>
    <row r="2405" spans="11:30" ht="13.5" customHeight="1">
      <c r="K2405" s="4">
        <f t="shared" si="450"/>
        <v>9</v>
      </c>
      <c r="L2405" s="34">
        <v>43352</v>
      </c>
      <c r="M2405" s="4">
        <v>101</v>
      </c>
      <c r="N2405" s="4">
        <v>2</v>
      </c>
      <c r="O2405" s="31">
        <v>4.1666666666666664E-2</v>
      </c>
      <c r="P2405" s="35">
        <v>23.54</v>
      </c>
      <c r="Q2405" s="36">
        <f t="shared" si="451"/>
        <v>13</v>
      </c>
      <c r="R2405" s="4">
        <f t="shared" si="452"/>
        <v>0</v>
      </c>
      <c r="S2405" s="31">
        <f t="shared" si="458"/>
        <v>0.22535879629629629</v>
      </c>
      <c r="T2405" s="31">
        <f t="shared" si="459"/>
        <v>0.76428240740740738</v>
      </c>
      <c r="U2405" s="4">
        <f t="shared" si="453"/>
        <v>0</v>
      </c>
      <c r="V2405" s="4" t="str">
        <f t="shared" si="454"/>
        <v/>
      </c>
      <c r="W2405" s="18" t="str">
        <f>IF(V2405="","",VLOOKUP(L2405,日射量と図３!$A$4:$C$368,3,TRUE)*238.85/100)</f>
        <v/>
      </c>
      <c r="X2405" s="4" t="str">
        <f t="shared" si="455"/>
        <v/>
      </c>
      <c r="Y2405" s="4" t="str">
        <f t="shared" si="460"/>
        <v/>
      </c>
      <c r="Z2405" s="4" t="str">
        <f t="shared" si="461"/>
        <v/>
      </c>
      <c r="AA2405" s="4" t="str">
        <f>IF($V2405="","",IF(Y2405&lt;36,0,IF(AND(36&lt;=Y2405,Y2405&lt;71),VLOOKUP($W2405,日射量と図３!$E$6:$F$34,2,TRUE),IF(AND(71&lt;=Y2405,Y2405&lt;107),VLOOKUP($W2405,日射量と図３!$E$6:$G$34,3,TRUE),IF(AND(107&lt;=Y2405,Y2405&lt;143),VLOOKUP($W2405,日射量と図３!$E$6:$H$34,4,TRUE),VLOOKUP($W2405,日射量と図３!$E$6:$I$34,5,TRUE))))))</f>
        <v/>
      </c>
      <c r="AB2405" s="4" t="str">
        <f>IF($V2405="","",IF(Z2405&lt;36,0,IF(AND(36&lt;=Z2405,Z2405&lt;71),VLOOKUP($W2405,日射量と図３!$E$6:$F$34,2,TRUE),IF(AND(71&lt;=Z2405,Z2405&lt;107),VLOOKUP($W2405,日射量と図３!$E$6:$G$34,3,TRUE),IF(AND(107&lt;=Z2405,Z2405&lt;143),VLOOKUP($W2405,日射量と図３!$E$6:$H$34,4,TRUE),VLOOKUP($W2405,日射量と図３!$E$6:$I$34,5,TRUE))))))</f>
        <v/>
      </c>
      <c r="AC2405" s="382" t="str">
        <f t="shared" si="456"/>
        <v/>
      </c>
      <c r="AD2405" s="382" t="str">
        <f t="shared" si="457"/>
        <v/>
      </c>
    </row>
    <row r="2406" spans="11:30" ht="13.5" customHeight="1">
      <c r="K2406" s="4">
        <f t="shared" si="450"/>
        <v>9</v>
      </c>
      <c r="L2406" s="34">
        <v>43352</v>
      </c>
      <c r="M2406" s="4">
        <v>101</v>
      </c>
      <c r="N2406" s="4">
        <v>3</v>
      </c>
      <c r="O2406" s="31">
        <v>8.3333333333333329E-2</v>
      </c>
      <c r="P2406" s="35">
        <v>23.159999999999997</v>
      </c>
      <c r="Q2406" s="36">
        <f t="shared" si="451"/>
        <v>13</v>
      </c>
      <c r="R2406" s="4">
        <f t="shared" si="452"/>
        <v>0</v>
      </c>
      <c r="S2406" s="31">
        <f t="shared" si="458"/>
        <v>0.22535879629629629</v>
      </c>
      <c r="T2406" s="31">
        <f t="shared" si="459"/>
        <v>0.76428240740740738</v>
      </c>
      <c r="U2406" s="4">
        <f t="shared" si="453"/>
        <v>0</v>
      </c>
      <c r="V2406" s="4" t="str">
        <f t="shared" si="454"/>
        <v/>
      </c>
      <c r="W2406" s="18" t="str">
        <f>IF(V2406="","",VLOOKUP(L2406,日射量と図３!$A$4:$C$368,3,TRUE)*238.85/100)</f>
        <v/>
      </c>
      <c r="X2406" s="4" t="str">
        <f t="shared" si="455"/>
        <v/>
      </c>
      <c r="Y2406" s="4" t="str">
        <f t="shared" si="460"/>
        <v/>
      </c>
      <c r="Z2406" s="4" t="str">
        <f t="shared" si="461"/>
        <v/>
      </c>
      <c r="AA2406" s="4" t="str">
        <f>IF($V2406="","",IF(Y2406&lt;36,0,IF(AND(36&lt;=Y2406,Y2406&lt;71),VLOOKUP($W2406,日射量と図３!$E$6:$F$34,2,TRUE),IF(AND(71&lt;=Y2406,Y2406&lt;107),VLOOKUP($W2406,日射量と図３!$E$6:$G$34,3,TRUE),IF(AND(107&lt;=Y2406,Y2406&lt;143),VLOOKUP($W2406,日射量と図３!$E$6:$H$34,4,TRUE),VLOOKUP($W2406,日射量と図３!$E$6:$I$34,5,TRUE))))))</f>
        <v/>
      </c>
      <c r="AB2406" s="4" t="str">
        <f>IF($V2406="","",IF(Z2406&lt;36,0,IF(AND(36&lt;=Z2406,Z2406&lt;71),VLOOKUP($W2406,日射量と図３!$E$6:$F$34,2,TRUE),IF(AND(71&lt;=Z2406,Z2406&lt;107),VLOOKUP($W2406,日射量と図３!$E$6:$G$34,3,TRUE),IF(AND(107&lt;=Z2406,Z2406&lt;143),VLOOKUP($W2406,日射量と図３!$E$6:$H$34,4,TRUE),VLOOKUP($W2406,日射量と図３!$E$6:$I$34,5,TRUE))))))</f>
        <v/>
      </c>
      <c r="AC2406" s="382" t="str">
        <f t="shared" si="456"/>
        <v/>
      </c>
      <c r="AD2406" s="382" t="str">
        <f t="shared" si="457"/>
        <v/>
      </c>
    </row>
    <row r="2407" spans="11:30" ht="13.5" customHeight="1">
      <c r="K2407" s="4">
        <f t="shared" si="450"/>
        <v>9</v>
      </c>
      <c r="L2407" s="34">
        <v>43352</v>
      </c>
      <c r="M2407" s="4">
        <v>101</v>
      </c>
      <c r="N2407" s="4">
        <v>4</v>
      </c>
      <c r="O2407" s="31">
        <v>0.125</v>
      </c>
      <c r="P2407" s="35">
        <v>22.79</v>
      </c>
      <c r="Q2407" s="36">
        <f t="shared" si="451"/>
        <v>13</v>
      </c>
      <c r="R2407" s="4">
        <f t="shared" si="452"/>
        <v>0</v>
      </c>
      <c r="S2407" s="31">
        <f t="shared" si="458"/>
        <v>0.22535879629629629</v>
      </c>
      <c r="T2407" s="31">
        <f t="shared" si="459"/>
        <v>0.76428240740740738</v>
      </c>
      <c r="U2407" s="4">
        <f t="shared" si="453"/>
        <v>0</v>
      </c>
      <c r="V2407" s="4" t="str">
        <f t="shared" si="454"/>
        <v/>
      </c>
      <c r="W2407" s="18" t="str">
        <f>IF(V2407="","",VLOOKUP(L2407,日射量と図３!$A$4:$C$368,3,TRUE)*238.85/100)</f>
        <v/>
      </c>
      <c r="X2407" s="4" t="str">
        <f t="shared" si="455"/>
        <v/>
      </c>
      <c r="Y2407" s="4" t="str">
        <f t="shared" si="460"/>
        <v/>
      </c>
      <c r="Z2407" s="4" t="str">
        <f t="shared" si="461"/>
        <v/>
      </c>
      <c r="AA2407" s="4" t="str">
        <f>IF($V2407="","",IF(Y2407&lt;36,0,IF(AND(36&lt;=Y2407,Y2407&lt;71),VLOOKUP($W2407,日射量と図３!$E$6:$F$34,2,TRUE),IF(AND(71&lt;=Y2407,Y2407&lt;107),VLOOKUP($W2407,日射量と図３!$E$6:$G$34,3,TRUE),IF(AND(107&lt;=Y2407,Y2407&lt;143),VLOOKUP($W2407,日射量と図３!$E$6:$H$34,4,TRUE),VLOOKUP($W2407,日射量と図３!$E$6:$I$34,5,TRUE))))))</f>
        <v/>
      </c>
      <c r="AB2407" s="4" t="str">
        <f>IF($V2407="","",IF(Z2407&lt;36,0,IF(AND(36&lt;=Z2407,Z2407&lt;71),VLOOKUP($W2407,日射量と図３!$E$6:$F$34,2,TRUE),IF(AND(71&lt;=Z2407,Z2407&lt;107),VLOOKUP($W2407,日射量と図３!$E$6:$G$34,3,TRUE),IF(AND(107&lt;=Z2407,Z2407&lt;143),VLOOKUP($W2407,日射量と図３!$E$6:$H$34,4,TRUE),VLOOKUP($W2407,日射量と図３!$E$6:$I$34,5,TRUE))))))</f>
        <v/>
      </c>
      <c r="AC2407" s="382" t="str">
        <f t="shared" si="456"/>
        <v/>
      </c>
      <c r="AD2407" s="382" t="str">
        <f t="shared" si="457"/>
        <v/>
      </c>
    </row>
    <row r="2408" spans="11:30" ht="13.5" customHeight="1">
      <c r="K2408" s="4">
        <f t="shared" si="450"/>
        <v>9</v>
      </c>
      <c r="L2408" s="34">
        <v>43352</v>
      </c>
      <c r="M2408" s="4">
        <v>101</v>
      </c>
      <c r="N2408" s="4">
        <v>5</v>
      </c>
      <c r="O2408" s="31">
        <v>0.16666666666666666</v>
      </c>
      <c r="P2408" s="35">
        <v>22.599999999999998</v>
      </c>
      <c r="Q2408" s="36">
        <f t="shared" si="451"/>
        <v>15</v>
      </c>
      <c r="R2408" s="4">
        <f t="shared" si="452"/>
        <v>0</v>
      </c>
      <c r="S2408" s="31">
        <f t="shared" si="458"/>
        <v>0.22535879629629629</v>
      </c>
      <c r="T2408" s="31">
        <f t="shared" si="459"/>
        <v>0.76428240740740738</v>
      </c>
      <c r="U2408" s="4">
        <f t="shared" si="453"/>
        <v>0</v>
      </c>
      <c r="V2408" s="4" t="str">
        <f t="shared" si="454"/>
        <v/>
      </c>
      <c r="W2408" s="18" t="str">
        <f>IF(V2408="","",VLOOKUP(L2408,日射量と図３!$A$4:$C$368,3,TRUE)*238.85/100)</f>
        <v/>
      </c>
      <c r="X2408" s="4" t="str">
        <f t="shared" si="455"/>
        <v/>
      </c>
      <c r="Y2408" s="4" t="str">
        <f t="shared" si="460"/>
        <v/>
      </c>
      <c r="Z2408" s="4" t="str">
        <f t="shared" si="461"/>
        <v/>
      </c>
      <c r="AA2408" s="4" t="str">
        <f>IF($V2408="","",IF(Y2408&lt;36,0,IF(AND(36&lt;=Y2408,Y2408&lt;71),VLOOKUP($W2408,日射量と図３!$E$6:$F$34,2,TRUE),IF(AND(71&lt;=Y2408,Y2408&lt;107),VLOOKUP($W2408,日射量と図３!$E$6:$G$34,3,TRUE),IF(AND(107&lt;=Y2408,Y2408&lt;143),VLOOKUP($W2408,日射量と図３!$E$6:$H$34,4,TRUE),VLOOKUP($W2408,日射量と図３!$E$6:$I$34,5,TRUE))))))</f>
        <v/>
      </c>
      <c r="AB2408" s="4" t="str">
        <f>IF($V2408="","",IF(Z2408&lt;36,0,IF(AND(36&lt;=Z2408,Z2408&lt;71),VLOOKUP($W2408,日射量と図３!$E$6:$F$34,2,TRUE),IF(AND(71&lt;=Z2408,Z2408&lt;107),VLOOKUP($W2408,日射量と図３!$E$6:$G$34,3,TRUE),IF(AND(107&lt;=Z2408,Z2408&lt;143),VLOOKUP($W2408,日射量と図３!$E$6:$H$34,4,TRUE),VLOOKUP($W2408,日射量と図３!$E$6:$I$34,5,TRUE))))))</f>
        <v/>
      </c>
      <c r="AC2408" s="382" t="str">
        <f t="shared" si="456"/>
        <v/>
      </c>
      <c r="AD2408" s="382" t="str">
        <f t="shared" si="457"/>
        <v/>
      </c>
    </row>
    <row r="2409" spans="11:30" ht="13.5" customHeight="1">
      <c r="K2409" s="4">
        <f t="shared" si="450"/>
        <v>9</v>
      </c>
      <c r="L2409" s="34">
        <v>43352</v>
      </c>
      <c r="M2409" s="4">
        <v>101</v>
      </c>
      <c r="N2409" s="4">
        <v>6</v>
      </c>
      <c r="O2409" s="31">
        <v>0.20833333333333334</v>
      </c>
      <c r="P2409" s="35">
        <v>22.5</v>
      </c>
      <c r="Q2409" s="36">
        <f t="shared" si="451"/>
        <v>15</v>
      </c>
      <c r="R2409" s="4">
        <f t="shared" si="452"/>
        <v>0</v>
      </c>
      <c r="S2409" s="31">
        <f t="shared" si="458"/>
        <v>0.22535879629629629</v>
      </c>
      <c r="T2409" s="31">
        <f t="shared" si="459"/>
        <v>0.76428240740740738</v>
      </c>
      <c r="U2409" s="4">
        <f t="shared" si="453"/>
        <v>0</v>
      </c>
      <c r="V2409" s="4" t="str">
        <f t="shared" si="454"/>
        <v/>
      </c>
      <c r="W2409" s="18" t="str">
        <f>IF(V2409="","",VLOOKUP(L2409,日射量と図３!$A$4:$C$368,3,TRUE)*238.85/100)</f>
        <v/>
      </c>
      <c r="X2409" s="4" t="str">
        <f t="shared" si="455"/>
        <v/>
      </c>
      <c r="Y2409" s="4" t="str">
        <f t="shared" si="460"/>
        <v/>
      </c>
      <c r="Z2409" s="4" t="str">
        <f t="shared" si="461"/>
        <v/>
      </c>
      <c r="AA2409" s="4" t="str">
        <f>IF($V2409="","",IF(Y2409&lt;36,0,IF(AND(36&lt;=Y2409,Y2409&lt;71),VLOOKUP($W2409,日射量と図３!$E$6:$F$34,2,TRUE),IF(AND(71&lt;=Y2409,Y2409&lt;107),VLOOKUP($W2409,日射量と図３!$E$6:$G$34,3,TRUE),IF(AND(107&lt;=Y2409,Y2409&lt;143),VLOOKUP($W2409,日射量と図３!$E$6:$H$34,4,TRUE),VLOOKUP($W2409,日射量と図３!$E$6:$I$34,5,TRUE))))))</f>
        <v/>
      </c>
      <c r="AB2409" s="4" t="str">
        <f>IF($V2409="","",IF(Z2409&lt;36,0,IF(AND(36&lt;=Z2409,Z2409&lt;71),VLOOKUP($W2409,日射量と図３!$E$6:$F$34,2,TRUE),IF(AND(71&lt;=Z2409,Z2409&lt;107),VLOOKUP($W2409,日射量と図３!$E$6:$G$34,3,TRUE),IF(AND(107&lt;=Z2409,Z2409&lt;143),VLOOKUP($W2409,日射量と図３!$E$6:$H$34,4,TRUE),VLOOKUP($W2409,日射量と図３!$E$6:$I$34,5,TRUE))))))</f>
        <v/>
      </c>
      <c r="AC2409" s="382" t="str">
        <f t="shared" si="456"/>
        <v/>
      </c>
      <c r="AD2409" s="382" t="str">
        <f t="shared" si="457"/>
        <v/>
      </c>
    </row>
    <row r="2410" spans="11:30" ht="13.5" customHeight="1">
      <c r="K2410" s="4">
        <f t="shared" si="450"/>
        <v>9</v>
      </c>
      <c r="L2410" s="34">
        <v>43352</v>
      </c>
      <c r="M2410" s="4">
        <v>101</v>
      </c>
      <c r="N2410" s="4">
        <v>7</v>
      </c>
      <c r="O2410" s="31">
        <v>0.25</v>
      </c>
      <c r="P2410" s="35">
        <v>22.55</v>
      </c>
      <c r="Q2410" s="36">
        <f t="shared" si="451"/>
        <v>15</v>
      </c>
      <c r="R2410" s="4">
        <f t="shared" si="452"/>
        <v>0</v>
      </c>
      <c r="S2410" s="31">
        <f t="shared" si="458"/>
        <v>0.22535879629629629</v>
      </c>
      <c r="T2410" s="31">
        <f t="shared" si="459"/>
        <v>0.76428240740740738</v>
      </c>
      <c r="U2410" s="4">
        <f t="shared" si="453"/>
        <v>0</v>
      </c>
      <c r="V2410" s="4" t="str">
        <f t="shared" si="454"/>
        <v/>
      </c>
      <c r="W2410" s="18" t="str">
        <f>IF(V2410="","",VLOOKUP(L2410,日射量と図３!$A$4:$C$368,3,TRUE)*238.85/100)</f>
        <v/>
      </c>
      <c r="X2410" s="4" t="str">
        <f t="shared" si="455"/>
        <v/>
      </c>
      <c r="Y2410" s="4" t="str">
        <f t="shared" si="460"/>
        <v/>
      </c>
      <c r="Z2410" s="4" t="str">
        <f t="shared" si="461"/>
        <v/>
      </c>
      <c r="AA2410" s="4" t="str">
        <f>IF($V2410="","",IF(Y2410&lt;36,0,IF(AND(36&lt;=Y2410,Y2410&lt;71),VLOOKUP($W2410,日射量と図３!$E$6:$F$34,2,TRUE),IF(AND(71&lt;=Y2410,Y2410&lt;107),VLOOKUP($W2410,日射量と図３!$E$6:$G$34,3,TRUE),IF(AND(107&lt;=Y2410,Y2410&lt;143),VLOOKUP($W2410,日射量と図３!$E$6:$H$34,4,TRUE),VLOOKUP($W2410,日射量と図３!$E$6:$I$34,5,TRUE))))))</f>
        <v/>
      </c>
      <c r="AB2410" s="4" t="str">
        <f>IF($V2410="","",IF(Z2410&lt;36,0,IF(AND(36&lt;=Z2410,Z2410&lt;71),VLOOKUP($W2410,日射量と図３!$E$6:$F$34,2,TRUE),IF(AND(71&lt;=Z2410,Z2410&lt;107),VLOOKUP($W2410,日射量と図３!$E$6:$G$34,3,TRUE),IF(AND(107&lt;=Z2410,Z2410&lt;143),VLOOKUP($W2410,日射量と図３!$E$6:$H$34,4,TRUE),VLOOKUP($W2410,日射量と図３!$E$6:$I$34,5,TRUE))))))</f>
        <v/>
      </c>
      <c r="AC2410" s="382" t="str">
        <f t="shared" si="456"/>
        <v/>
      </c>
      <c r="AD2410" s="382" t="str">
        <f t="shared" si="457"/>
        <v/>
      </c>
    </row>
    <row r="2411" spans="11:30" ht="13.5" customHeight="1">
      <c r="K2411" s="4">
        <f t="shared" si="450"/>
        <v>9</v>
      </c>
      <c r="L2411" s="34">
        <v>43352</v>
      </c>
      <c r="M2411" s="4">
        <v>101</v>
      </c>
      <c r="N2411" s="4">
        <v>8</v>
      </c>
      <c r="O2411" s="31">
        <v>0.29166666666666669</v>
      </c>
      <c r="P2411" s="35">
        <v>23.39</v>
      </c>
      <c r="Q2411" s="36">
        <f t="shared" si="451"/>
        <v>12</v>
      </c>
      <c r="R2411" s="4">
        <f t="shared" si="452"/>
        <v>0</v>
      </c>
      <c r="S2411" s="31">
        <f t="shared" si="458"/>
        <v>0.22535879629629629</v>
      </c>
      <c r="T2411" s="31">
        <f t="shared" si="459"/>
        <v>0.76428240740740738</v>
      </c>
      <c r="U2411" s="4">
        <f t="shared" si="453"/>
        <v>0</v>
      </c>
      <c r="V2411" s="4" t="str">
        <f t="shared" si="454"/>
        <v/>
      </c>
      <c r="W2411" s="18" t="str">
        <f>IF(V2411="","",VLOOKUP(L2411,日射量と図３!$A$4:$C$368,3,TRUE)*238.85/100)</f>
        <v/>
      </c>
      <c r="X2411" s="4" t="str">
        <f t="shared" si="455"/>
        <v/>
      </c>
      <c r="Y2411" s="4" t="str">
        <f t="shared" si="460"/>
        <v/>
      </c>
      <c r="Z2411" s="4" t="str">
        <f t="shared" si="461"/>
        <v/>
      </c>
      <c r="AA2411" s="4" t="str">
        <f>IF($V2411="","",IF(Y2411&lt;36,0,IF(AND(36&lt;=Y2411,Y2411&lt;71),VLOOKUP($W2411,日射量と図３!$E$6:$F$34,2,TRUE),IF(AND(71&lt;=Y2411,Y2411&lt;107),VLOOKUP($W2411,日射量と図３!$E$6:$G$34,3,TRUE),IF(AND(107&lt;=Y2411,Y2411&lt;143),VLOOKUP($W2411,日射量と図３!$E$6:$H$34,4,TRUE),VLOOKUP($W2411,日射量と図３!$E$6:$I$34,5,TRUE))))))</f>
        <v/>
      </c>
      <c r="AB2411" s="4" t="str">
        <f>IF($V2411="","",IF(Z2411&lt;36,0,IF(AND(36&lt;=Z2411,Z2411&lt;71),VLOOKUP($W2411,日射量と図３!$E$6:$F$34,2,TRUE),IF(AND(71&lt;=Z2411,Z2411&lt;107),VLOOKUP($W2411,日射量と図３!$E$6:$G$34,3,TRUE),IF(AND(107&lt;=Z2411,Z2411&lt;143),VLOOKUP($W2411,日射量と図３!$E$6:$H$34,4,TRUE),VLOOKUP($W2411,日射量と図３!$E$6:$I$34,5,TRUE))))))</f>
        <v/>
      </c>
      <c r="AC2411" s="382" t="str">
        <f t="shared" si="456"/>
        <v/>
      </c>
      <c r="AD2411" s="382" t="str">
        <f t="shared" si="457"/>
        <v/>
      </c>
    </row>
    <row r="2412" spans="11:30" ht="13.5" customHeight="1">
      <c r="K2412" s="4">
        <f t="shared" si="450"/>
        <v>9</v>
      </c>
      <c r="L2412" s="34">
        <v>43352</v>
      </c>
      <c r="M2412" s="4">
        <v>101</v>
      </c>
      <c r="N2412" s="4">
        <v>9</v>
      </c>
      <c r="O2412" s="31">
        <v>0.33333333333333331</v>
      </c>
      <c r="P2412" s="35">
        <v>24.520000000000003</v>
      </c>
      <c r="Q2412" s="36">
        <f t="shared" si="451"/>
        <v>12</v>
      </c>
      <c r="R2412" s="4">
        <f t="shared" si="452"/>
        <v>0</v>
      </c>
      <c r="S2412" s="31">
        <f t="shared" si="458"/>
        <v>0.22535879629629629</v>
      </c>
      <c r="T2412" s="31">
        <f t="shared" si="459"/>
        <v>0.76428240740740738</v>
      </c>
      <c r="U2412" s="4">
        <f t="shared" si="453"/>
        <v>0</v>
      </c>
      <c r="V2412" s="4" t="str">
        <f t="shared" si="454"/>
        <v/>
      </c>
      <c r="W2412" s="18" t="str">
        <f>IF(V2412="","",VLOOKUP(L2412,日射量と図３!$A$4:$C$368,3,TRUE)*238.85/100)</f>
        <v/>
      </c>
      <c r="X2412" s="4" t="str">
        <f t="shared" si="455"/>
        <v/>
      </c>
      <c r="Y2412" s="4" t="str">
        <f t="shared" si="460"/>
        <v/>
      </c>
      <c r="Z2412" s="4" t="str">
        <f t="shared" si="461"/>
        <v/>
      </c>
      <c r="AA2412" s="4" t="str">
        <f>IF($V2412="","",IF(Y2412&lt;36,0,IF(AND(36&lt;=Y2412,Y2412&lt;71),VLOOKUP($W2412,日射量と図３!$E$6:$F$34,2,TRUE),IF(AND(71&lt;=Y2412,Y2412&lt;107),VLOOKUP($W2412,日射量と図３!$E$6:$G$34,3,TRUE),IF(AND(107&lt;=Y2412,Y2412&lt;143),VLOOKUP($W2412,日射量と図３!$E$6:$H$34,4,TRUE),VLOOKUP($W2412,日射量と図３!$E$6:$I$34,5,TRUE))))))</f>
        <v/>
      </c>
      <c r="AB2412" s="4" t="str">
        <f>IF($V2412="","",IF(Z2412&lt;36,0,IF(AND(36&lt;=Z2412,Z2412&lt;71),VLOOKUP($W2412,日射量と図３!$E$6:$F$34,2,TRUE),IF(AND(71&lt;=Z2412,Z2412&lt;107),VLOOKUP($W2412,日射量と図３!$E$6:$G$34,3,TRUE),IF(AND(107&lt;=Z2412,Z2412&lt;143),VLOOKUP($W2412,日射量と図３!$E$6:$H$34,4,TRUE),VLOOKUP($W2412,日射量と図３!$E$6:$I$34,5,TRUE))))))</f>
        <v/>
      </c>
      <c r="AC2412" s="382" t="str">
        <f t="shared" si="456"/>
        <v/>
      </c>
      <c r="AD2412" s="382" t="str">
        <f t="shared" si="457"/>
        <v/>
      </c>
    </row>
    <row r="2413" spans="11:30" ht="13.5" customHeight="1">
      <c r="K2413" s="4">
        <f t="shared" si="450"/>
        <v>9</v>
      </c>
      <c r="L2413" s="34">
        <v>43352</v>
      </c>
      <c r="M2413" s="4">
        <v>101</v>
      </c>
      <c r="N2413" s="4">
        <v>10</v>
      </c>
      <c r="O2413" s="31">
        <v>0.375</v>
      </c>
      <c r="P2413" s="35">
        <v>25.509999999999998</v>
      </c>
      <c r="Q2413" s="36">
        <f t="shared" si="451"/>
        <v>12</v>
      </c>
      <c r="R2413" s="4">
        <f t="shared" si="452"/>
        <v>0</v>
      </c>
      <c r="S2413" s="31">
        <f t="shared" si="458"/>
        <v>0.22535879629629629</v>
      </c>
      <c r="T2413" s="31">
        <f t="shared" si="459"/>
        <v>0.76428240740740738</v>
      </c>
      <c r="U2413" s="4">
        <f t="shared" si="453"/>
        <v>0</v>
      </c>
      <c r="V2413" s="4" t="str">
        <f t="shared" si="454"/>
        <v/>
      </c>
      <c r="W2413" s="18" t="str">
        <f>IF(V2413="","",VLOOKUP(L2413,日射量と図３!$A$4:$C$368,3,TRUE)*238.85/100)</f>
        <v/>
      </c>
      <c r="X2413" s="4" t="str">
        <f t="shared" si="455"/>
        <v/>
      </c>
      <c r="Y2413" s="4" t="str">
        <f t="shared" si="460"/>
        <v/>
      </c>
      <c r="Z2413" s="4" t="str">
        <f t="shared" si="461"/>
        <v/>
      </c>
      <c r="AA2413" s="4" t="str">
        <f>IF($V2413="","",IF(Y2413&lt;36,0,IF(AND(36&lt;=Y2413,Y2413&lt;71),VLOOKUP($W2413,日射量と図３!$E$6:$F$34,2,TRUE),IF(AND(71&lt;=Y2413,Y2413&lt;107),VLOOKUP($W2413,日射量と図３!$E$6:$G$34,3,TRUE),IF(AND(107&lt;=Y2413,Y2413&lt;143),VLOOKUP($W2413,日射量と図３!$E$6:$H$34,4,TRUE),VLOOKUP($W2413,日射量と図３!$E$6:$I$34,5,TRUE))))))</f>
        <v/>
      </c>
      <c r="AB2413" s="4" t="str">
        <f>IF($V2413="","",IF(Z2413&lt;36,0,IF(AND(36&lt;=Z2413,Z2413&lt;71),VLOOKUP($W2413,日射量と図３!$E$6:$F$34,2,TRUE),IF(AND(71&lt;=Z2413,Z2413&lt;107),VLOOKUP($W2413,日射量と図３!$E$6:$G$34,3,TRUE),IF(AND(107&lt;=Z2413,Z2413&lt;143),VLOOKUP($W2413,日射量と図３!$E$6:$H$34,4,TRUE),VLOOKUP($W2413,日射量と図３!$E$6:$I$34,5,TRUE))))))</f>
        <v/>
      </c>
      <c r="AC2413" s="382" t="str">
        <f t="shared" si="456"/>
        <v/>
      </c>
      <c r="AD2413" s="382" t="str">
        <f t="shared" si="457"/>
        <v/>
      </c>
    </row>
    <row r="2414" spans="11:30" ht="13.5" customHeight="1">
      <c r="K2414" s="4">
        <f t="shared" si="450"/>
        <v>9</v>
      </c>
      <c r="L2414" s="34">
        <v>43352</v>
      </c>
      <c r="M2414" s="4">
        <v>101</v>
      </c>
      <c r="N2414" s="4">
        <v>11</v>
      </c>
      <c r="O2414" s="31">
        <v>0.41666666666666669</v>
      </c>
      <c r="P2414" s="35">
        <v>26.72</v>
      </c>
      <c r="Q2414" s="36">
        <f t="shared" si="451"/>
        <v>12</v>
      </c>
      <c r="R2414" s="4">
        <f t="shared" si="452"/>
        <v>0</v>
      </c>
      <c r="S2414" s="31">
        <f t="shared" si="458"/>
        <v>0.22535879629629629</v>
      </c>
      <c r="T2414" s="31">
        <f t="shared" si="459"/>
        <v>0.76428240740740738</v>
      </c>
      <c r="U2414" s="4">
        <f t="shared" si="453"/>
        <v>0</v>
      </c>
      <c r="V2414" s="4" t="str">
        <f t="shared" si="454"/>
        <v/>
      </c>
      <c r="W2414" s="18" t="str">
        <f>IF(V2414="","",VLOOKUP(L2414,日射量と図３!$A$4:$C$368,3,TRUE)*238.85/100)</f>
        <v/>
      </c>
      <c r="X2414" s="4" t="str">
        <f t="shared" si="455"/>
        <v/>
      </c>
      <c r="Y2414" s="4" t="str">
        <f t="shared" si="460"/>
        <v/>
      </c>
      <c r="Z2414" s="4" t="str">
        <f t="shared" si="461"/>
        <v/>
      </c>
      <c r="AA2414" s="4" t="str">
        <f>IF($V2414="","",IF(Y2414&lt;36,0,IF(AND(36&lt;=Y2414,Y2414&lt;71),VLOOKUP($W2414,日射量と図３!$E$6:$F$34,2,TRUE),IF(AND(71&lt;=Y2414,Y2414&lt;107),VLOOKUP($W2414,日射量と図３!$E$6:$G$34,3,TRUE),IF(AND(107&lt;=Y2414,Y2414&lt;143),VLOOKUP($W2414,日射量と図３!$E$6:$H$34,4,TRUE),VLOOKUP($W2414,日射量と図３!$E$6:$I$34,5,TRUE))))))</f>
        <v/>
      </c>
      <c r="AB2414" s="4" t="str">
        <f>IF($V2414="","",IF(Z2414&lt;36,0,IF(AND(36&lt;=Z2414,Z2414&lt;71),VLOOKUP($W2414,日射量と図３!$E$6:$F$34,2,TRUE),IF(AND(71&lt;=Z2414,Z2414&lt;107),VLOOKUP($W2414,日射量と図３!$E$6:$G$34,3,TRUE),IF(AND(107&lt;=Z2414,Z2414&lt;143),VLOOKUP($W2414,日射量と図３!$E$6:$H$34,4,TRUE),VLOOKUP($W2414,日射量と図３!$E$6:$I$34,5,TRUE))))))</f>
        <v/>
      </c>
      <c r="AC2414" s="382" t="str">
        <f t="shared" si="456"/>
        <v/>
      </c>
      <c r="AD2414" s="382" t="str">
        <f t="shared" si="457"/>
        <v/>
      </c>
    </row>
    <row r="2415" spans="11:30" ht="13.5" customHeight="1">
      <c r="K2415" s="4">
        <f t="shared" si="450"/>
        <v>9</v>
      </c>
      <c r="L2415" s="34">
        <v>43352</v>
      </c>
      <c r="M2415" s="4">
        <v>101</v>
      </c>
      <c r="N2415" s="4">
        <v>12</v>
      </c>
      <c r="O2415" s="31">
        <v>0.45833333333333331</v>
      </c>
      <c r="P2415" s="35">
        <v>28.03</v>
      </c>
      <c r="Q2415" s="36">
        <f t="shared" si="451"/>
        <v>12</v>
      </c>
      <c r="R2415" s="4">
        <f t="shared" si="452"/>
        <v>0</v>
      </c>
      <c r="S2415" s="31">
        <f t="shared" si="458"/>
        <v>0.22535879629629629</v>
      </c>
      <c r="T2415" s="31">
        <f t="shared" si="459"/>
        <v>0.76428240740740738</v>
      </c>
      <c r="U2415" s="4">
        <f t="shared" si="453"/>
        <v>0</v>
      </c>
      <c r="V2415" s="4" t="str">
        <f t="shared" si="454"/>
        <v/>
      </c>
      <c r="W2415" s="18" t="str">
        <f>IF(V2415="","",VLOOKUP(L2415,日射量と図３!$A$4:$C$368,3,TRUE)*238.85/100)</f>
        <v/>
      </c>
      <c r="X2415" s="4" t="str">
        <f t="shared" si="455"/>
        <v/>
      </c>
      <c r="Y2415" s="4" t="str">
        <f t="shared" si="460"/>
        <v/>
      </c>
      <c r="Z2415" s="4" t="str">
        <f t="shared" si="461"/>
        <v/>
      </c>
      <c r="AA2415" s="4" t="str">
        <f>IF($V2415="","",IF(Y2415&lt;36,0,IF(AND(36&lt;=Y2415,Y2415&lt;71),VLOOKUP($W2415,日射量と図３!$E$6:$F$34,2,TRUE),IF(AND(71&lt;=Y2415,Y2415&lt;107),VLOOKUP($W2415,日射量と図３!$E$6:$G$34,3,TRUE),IF(AND(107&lt;=Y2415,Y2415&lt;143),VLOOKUP($W2415,日射量と図３!$E$6:$H$34,4,TRUE),VLOOKUP($W2415,日射量と図３!$E$6:$I$34,5,TRUE))))))</f>
        <v/>
      </c>
      <c r="AB2415" s="4" t="str">
        <f>IF($V2415="","",IF(Z2415&lt;36,0,IF(AND(36&lt;=Z2415,Z2415&lt;71),VLOOKUP($W2415,日射量と図３!$E$6:$F$34,2,TRUE),IF(AND(71&lt;=Z2415,Z2415&lt;107),VLOOKUP($W2415,日射量と図３!$E$6:$G$34,3,TRUE),IF(AND(107&lt;=Z2415,Z2415&lt;143),VLOOKUP($W2415,日射量と図３!$E$6:$H$34,4,TRUE),VLOOKUP($W2415,日射量と図３!$E$6:$I$34,5,TRUE))))))</f>
        <v/>
      </c>
      <c r="AC2415" s="382" t="str">
        <f t="shared" si="456"/>
        <v/>
      </c>
      <c r="AD2415" s="382" t="str">
        <f t="shared" si="457"/>
        <v/>
      </c>
    </row>
    <row r="2416" spans="11:30" ht="13.5" customHeight="1">
      <c r="K2416" s="4">
        <f t="shared" si="450"/>
        <v>9</v>
      </c>
      <c r="L2416" s="34">
        <v>43352</v>
      </c>
      <c r="M2416" s="4">
        <v>101</v>
      </c>
      <c r="N2416" s="4">
        <v>13</v>
      </c>
      <c r="O2416" s="31">
        <v>0.5</v>
      </c>
      <c r="P2416" s="35">
        <v>28.310000000000002</v>
      </c>
      <c r="Q2416" s="36">
        <f t="shared" si="451"/>
        <v>12</v>
      </c>
      <c r="R2416" s="4">
        <f t="shared" si="452"/>
        <v>0</v>
      </c>
      <c r="S2416" s="31">
        <f t="shared" si="458"/>
        <v>0.22535879629629629</v>
      </c>
      <c r="T2416" s="31">
        <f t="shared" si="459"/>
        <v>0.76428240740740738</v>
      </c>
      <c r="U2416" s="4">
        <f t="shared" si="453"/>
        <v>0</v>
      </c>
      <c r="V2416" s="4" t="str">
        <f t="shared" si="454"/>
        <v/>
      </c>
      <c r="W2416" s="18" t="str">
        <f>IF(V2416="","",VLOOKUP(L2416,日射量と図３!$A$4:$C$368,3,TRUE)*238.85/100)</f>
        <v/>
      </c>
      <c r="X2416" s="4" t="str">
        <f t="shared" si="455"/>
        <v/>
      </c>
      <c r="Y2416" s="4" t="str">
        <f t="shared" si="460"/>
        <v/>
      </c>
      <c r="Z2416" s="4" t="str">
        <f t="shared" si="461"/>
        <v/>
      </c>
      <c r="AA2416" s="4" t="str">
        <f>IF($V2416="","",IF(Y2416&lt;36,0,IF(AND(36&lt;=Y2416,Y2416&lt;71),VLOOKUP($W2416,日射量と図３!$E$6:$F$34,2,TRUE),IF(AND(71&lt;=Y2416,Y2416&lt;107),VLOOKUP($W2416,日射量と図３!$E$6:$G$34,3,TRUE),IF(AND(107&lt;=Y2416,Y2416&lt;143),VLOOKUP($W2416,日射量と図３!$E$6:$H$34,4,TRUE),VLOOKUP($W2416,日射量と図３!$E$6:$I$34,5,TRUE))))))</f>
        <v/>
      </c>
      <c r="AB2416" s="4" t="str">
        <f>IF($V2416="","",IF(Z2416&lt;36,0,IF(AND(36&lt;=Z2416,Z2416&lt;71),VLOOKUP($W2416,日射量と図３!$E$6:$F$34,2,TRUE),IF(AND(71&lt;=Z2416,Z2416&lt;107),VLOOKUP($W2416,日射量と図３!$E$6:$G$34,3,TRUE),IF(AND(107&lt;=Z2416,Z2416&lt;143),VLOOKUP($W2416,日射量と図３!$E$6:$H$34,4,TRUE),VLOOKUP($W2416,日射量と図３!$E$6:$I$34,5,TRUE))))))</f>
        <v/>
      </c>
      <c r="AC2416" s="382" t="str">
        <f t="shared" si="456"/>
        <v/>
      </c>
      <c r="AD2416" s="382" t="str">
        <f t="shared" si="457"/>
        <v/>
      </c>
    </row>
    <row r="2417" spans="11:30" ht="13.5" customHeight="1">
      <c r="K2417" s="4">
        <f t="shared" si="450"/>
        <v>9</v>
      </c>
      <c r="L2417" s="34">
        <v>43352</v>
      </c>
      <c r="M2417" s="4">
        <v>101</v>
      </c>
      <c r="N2417" s="4">
        <v>14</v>
      </c>
      <c r="O2417" s="31">
        <v>0.54166666666666663</v>
      </c>
      <c r="P2417" s="35">
        <v>29.249999999999993</v>
      </c>
      <c r="Q2417" s="36">
        <f t="shared" si="451"/>
        <v>12</v>
      </c>
      <c r="R2417" s="4">
        <f t="shared" si="452"/>
        <v>0</v>
      </c>
      <c r="S2417" s="31">
        <f t="shared" si="458"/>
        <v>0.22535879629629629</v>
      </c>
      <c r="T2417" s="31">
        <f t="shared" si="459"/>
        <v>0.76428240740740738</v>
      </c>
      <c r="U2417" s="4">
        <f t="shared" si="453"/>
        <v>0</v>
      </c>
      <c r="V2417" s="4" t="str">
        <f t="shared" si="454"/>
        <v/>
      </c>
      <c r="W2417" s="18" t="str">
        <f>IF(V2417="","",VLOOKUP(L2417,日射量と図３!$A$4:$C$368,3,TRUE)*238.85/100)</f>
        <v/>
      </c>
      <c r="X2417" s="4" t="str">
        <f t="shared" si="455"/>
        <v/>
      </c>
      <c r="Y2417" s="4" t="str">
        <f t="shared" si="460"/>
        <v/>
      </c>
      <c r="Z2417" s="4" t="str">
        <f t="shared" si="461"/>
        <v/>
      </c>
      <c r="AA2417" s="4" t="str">
        <f>IF($V2417="","",IF(Y2417&lt;36,0,IF(AND(36&lt;=Y2417,Y2417&lt;71),VLOOKUP($W2417,日射量と図３!$E$6:$F$34,2,TRUE),IF(AND(71&lt;=Y2417,Y2417&lt;107),VLOOKUP($W2417,日射量と図３!$E$6:$G$34,3,TRUE),IF(AND(107&lt;=Y2417,Y2417&lt;143),VLOOKUP($W2417,日射量と図３!$E$6:$H$34,4,TRUE),VLOOKUP($W2417,日射量と図３!$E$6:$I$34,5,TRUE))))))</f>
        <v/>
      </c>
      <c r="AB2417" s="4" t="str">
        <f>IF($V2417="","",IF(Z2417&lt;36,0,IF(AND(36&lt;=Z2417,Z2417&lt;71),VLOOKUP($W2417,日射量と図３!$E$6:$F$34,2,TRUE),IF(AND(71&lt;=Z2417,Z2417&lt;107),VLOOKUP($W2417,日射量と図３!$E$6:$G$34,3,TRUE),IF(AND(107&lt;=Z2417,Z2417&lt;143),VLOOKUP($W2417,日射量と図３!$E$6:$H$34,4,TRUE),VLOOKUP($W2417,日射量と図３!$E$6:$I$34,5,TRUE))))))</f>
        <v/>
      </c>
      <c r="AC2417" s="382" t="str">
        <f t="shared" si="456"/>
        <v/>
      </c>
      <c r="AD2417" s="382" t="str">
        <f t="shared" si="457"/>
        <v/>
      </c>
    </row>
    <row r="2418" spans="11:30" ht="13.5" customHeight="1">
      <c r="K2418" s="4">
        <f t="shared" si="450"/>
        <v>9</v>
      </c>
      <c r="L2418" s="34">
        <v>43352</v>
      </c>
      <c r="M2418" s="4">
        <v>101</v>
      </c>
      <c r="N2418" s="4">
        <v>15</v>
      </c>
      <c r="O2418" s="31">
        <v>0.58333333333333337</v>
      </c>
      <c r="P2418" s="35">
        <v>29.18</v>
      </c>
      <c r="Q2418" s="36">
        <f t="shared" si="451"/>
        <v>12</v>
      </c>
      <c r="R2418" s="4">
        <f t="shared" si="452"/>
        <v>0</v>
      </c>
      <c r="S2418" s="31">
        <f t="shared" si="458"/>
        <v>0.22535879629629629</v>
      </c>
      <c r="T2418" s="31">
        <f t="shared" si="459"/>
        <v>0.76428240740740738</v>
      </c>
      <c r="U2418" s="4">
        <f t="shared" si="453"/>
        <v>0</v>
      </c>
      <c r="V2418" s="4" t="str">
        <f t="shared" si="454"/>
        <v/>
      </c>
      <c r="W2418" s="18" t="str">
        <f>IF(V2418="","",VLOOKUP(L2418,日射量と図３!$A$4:$C$368,3,TRUE)*238.85/100)</f>
        <v/>
      </c>
      <c r="X2418" s="4" t="str">
        <f t="shared" si="455"/>
        <v/>
      </c>
      <c r="Y2418" s="4" t="str">
        <f t="shared" si="460"/>
        <v/>
      </c>
      <c r="Z2418" s="4" t="str">
        <f t="shared" si="461"/>
        <v/>
      </c>
      <c r="AA2418" s="4" t="str">
        <f>IF($V2418="","",IF(Y2418&lt;36,0,IF(AND(36&lt;=Y2418,Y2418&lt;71),VLOOKUP($W2418,日射量と図３!$E$6:$F$34,2,TRUE),IF(AND(71&lt;=Y2418,Y2418&lt;107),VLOOKUP($W2418,日射量と図３!$E$6:$G$34,3,TRUE),IF(AND(107&lt;=Y2418,Y2418&lt;143),VLOOKUP($W2418,日射量と図３!$E$6:$H$34,4,TRUE),VLOOKUP($W2418,日射量と図３!$E$6:$I$34,5,TRUE))))))</f>
        <v/>
      </c>
      <c r="AB2418" s="4" t="str">
        <f>IF($V2418="","",IF(Z2418&lt;36,0,IF(AND(36&lt;=Z2418,Z2418&lt;71),VLOOKUP($W2418,日射量と図３!$E$6:$F$34,2,TRUE),IF(AND(71&lt;=Z2418,Z2418&lt;107),VLOOKUP($W2418,日射量と図３!$E$6:$G$34,3,TRUE),IF(AND(107&lt;=Z2418,Z2418&lt;143),VLOOKUP($W2418,日射量と図３!$E$6:$H$34,4,TRUE),VLOOKUP($W2418,日射量と図３!$E$6:$I$34,5,TRUE))))))</f>
        <v/>
      </c>
      <c r="AC2418" s="382" t="str">
        <f t="shared" si="456"/>
        <v/>
      </c>
      <c r="AD2418" s="382" t="str">
        <f t="shared" si="457"/>
        <v/>
      </c>
    </row>
    <row r="2419" spans="11:30" ht="13.5" customHeight="1">
      <c r="K2419" s="4">
        <f t="shared" si="450"/>
        <v>9</v>
      </c>
      <c r="L2419" s="34">
        <v>43352</v>
      </c>
      <c r="M2419" s="4">
        <v>101</v>
      </c>
      <c r="N2419" s="4">
        <v>16</v>
      </c>
      <c r="O2419" s="31">
        <v>0.625</v>
      </c>
      <c r="P2419" s="35">
        <v>29.52</v>
      </c>
      <c r="Q2419" s="36">
        <f t="shared" si="451"/>
        <v>16</v>
      </c>
      <c r="R2419" s="4">
        <f t="shared" si="452"/>
        <v>0</v>
      </c>
      <c r="S2419" s="31">
        <f t="shared" si="458"/>
        <v>0.22535879629629629</v>
      </c>
      <c r="T2419" s="31">
        <f t="shared" si="459"/>
        <v>0.76428240740740738</v>
      </c>
      <c r="U2419" s="4">
        <f t="shared" si="453"/>
        <v>0</v>
      </c>
      <c r="V2419" s="4" t="str">
        <f t="shared" si="454"/>
        <v/>
      </c>
      <c r="W2419" s="18" t="str">
        <f>IF(V2419="","",VLOOKUP(L2419,日射量と図３!$A$4:$C$368,3,TRUE)*238.85/100)</f>
        <v/>
      </c>
      <c r="X2419" s="4" t="str">
        <f t="shared" si="455"/>
        <v/>
      </c>
      <c r="Y2419" s="4" t="str">
        <f t="shared" si="460"/>
        <v/>
      </c>
      <c r="Z2419" s="4" t="str">
        <f t="shared" si="461"/>
        <v/>
      </c>
      <c r="AA2419" s="4" t="str">
        <f>IF($V2419="","",IF(Y2419&lt;36,0,IF(AND(36&lt;=Y2419,Y2419&lt;71),VLOOKUP($W2419,日射量と図３!$E$6:$F$34,2,TRUE),IF(AND(71&lt;=Y2419,Y2419&lt;107),VLOOKUP($W2419,日射量と図３!$E$6:$G$34,3,TRUE),IF(AND(107&lt;=Y2419,Y2419&lt;143),VLOOKUP($W2419,日射量と図３!$E$6:$H$34,4,TRUE),VLOOKUP($W2419,日射量と図３!$E$6:$I$34,5,TRUE))))))</f>
        <v/>
      </c>
      <c r="AB2419" s="4" t="str">
        <f>IF($V2419="","",IF(Z2419&lt;36,0,IF(AND(36&lt;=Z2419,Z2419&lt;71),VLOOKUP($W2419,日射量と図３!$E$6:$F$34,2,TRUE),IF(AND(71&lt;=Z2419,Z2419&lt;107),VLOOKUP($W2419,日射量と図３!$E$6:$G$34,3,TRUE),IF(AND(107&lt;=Z2419,Z2419&lt;143),VLOOKUP($W2419,日射量と図３!$E$6:$H$34,4,TRUE),VLOOKUP($W2419,日射量と図３!$E$6:$I$34,5,TRUE))))))</f>
        <v/>
      </c>
      <c r="AC2419" s="382" t="str">
        <f t="shared" si="456"/>
        <v/>
      </c>
      <c r="AD2419" s="382" t="str">
        <f t="shared" si="457"/>
        <v/>
      </c>
    </row>
    <row r="2420" spans="11:30" ht="13.5" customHeight="1">
      <c r="K2420" s="4">
        <f t="shared" si="450"/>
        <v>9</v>
      </c>
      <c r="L2420" s="34">
        <v>43352</v>
      </c>
      <c r="M2420" s="4">
        <v>101</v>
      </c>
      <c r="N2420" s="4">
        <v>17</v>
      </c>
      <c r="O2420" s="31">
        <v>0.66666666666666663</v>
      </c>
      <c r="P2420" s="35">
        <v>28.35</v>
      </c>
      <c r="Q2420" s="36">
        <f t="shared" si="451"/>
        <v>16</v>
      </c>
      <c r="R2420" s="4">
        <f t="shared" si="452"/>
        <v>0</v>
      </c>
      <c r="S2420" s="31">
        <f t="shared" si="458"/>
        <v>0.22535879629629629</v>
      </c>
      <c r="T2420" s="31">
        <f t="shared" si="459"/>
        <v>0.76428240740740738</v>
      </c>
      <c r="U2420" s="4">
        <f t="shared" si="453"/>
        <v>0</v>
      </c>
      <c r="V2420" s="4" t="str">
        <f t="shared" si="454"/>
        <v/>
      </c>
      <c r="W2420" s="18" t="str">
        <f>IF(V2420="","",VLOOKUP(L2420,日射量と図３!$A$4:$C$368,3,TRUE)*238.85/100)</f>
        <v/>
      </c>
      <c r="X2420" s="4" t="str">
        <f t="shared" si="455"/>
        <v/>
      </c>
      <c r="Y2420" s="4" t="str">
        <f t="shared" si="460"/>
        <v/>
      </c>
      <c r="Z2420" s="4" t="str">
        <f t="shared" si="461"/>
        <v/>
      </c>
      <c r="AA2420" s="4" t="str">
        <f>IF($V2420="","",IF(Y2420&lt;36,0,IF(AND(36&lt;=Y2420,Y2420&lt;71),VLOOKUP($W2420,日射量と図３!$E$6:$F$34,2,TRUE),IF(AND(71&lt;=Y2420,Y2420&lt;107),VLOOKUP($W2420,日射量と図３!$E$6:$G$34,3,TRUE),IF(AND(107&lt;=Y2420,Y2420&lt;143),VLOOKUP($W2420,日射量と図３!$E$6:$H$34,4,TRUE),VLOOKUP($W2420,日射量と図３!$E$6:$I$34,5,TRUE))))))</f>
        <v/>
      </c>
      <c r="AB2420" s="4" t="str">
        <f>IF($V2420="","",IF(Z2420&lt;36,0,IF(AND(36&lt;=Z2420,Z2420&lt;71),VLOOKUP($W2420,日射量と図３!$E$6:$F$34,2,TRUE),IF(AND(71&lt;=Z2420,Z2420&lt;107),VLOOKUP($W2420,日射量と図３!$E$6:$G$34,3,TRUE),IF(AND(107&lt;=Z2420,Z2420&lt;143),VLOOKUP($W2420,日射量と図３!$E$6:$H$34,4,TRUE),VLOOKUP($W2420,日射量と図３!$E$6:$I$34,5,TRUE))))))</f>
        <v/>
      </c>
      <c r="AC2420" s="382" t="str">
        <f t="shared" si="456"/>
        <v/>
      </c>
      <c r="AD2420" s="382" t="str">
        <f t="shared" si="457"/>
        <v/>
      </c>
    </row>
    <row r="2421" spans="11:30" ht="13.5" customHeight="1">
      <c r="K2421" s="4">
        <f t="shared" si="450"/>
        <v>9</v>
      </c>
      <c r="L2421" s="34">
        <v>43352</v>
      </c>
      <c r="M2421" s="4">
        <v>101</v>
      </c>
      <c r="N2421" s="4">
        <v>18</v>
      </c>
      <c r="O2421" s="31">
        <v>0.70833333333333337</v>
      </c>
      <c r="P2421" s="35">
        <v>27.720000000000006</v>
      </c>
      <c r="Q2421" s="36">
        <f t="shared" si="451"/>
        <v>16</v>
      </c>
      <c r="R2421" s="4">
        <f t="shared" si="452"/>
        <v>0</v>
      </c>
      <c r="S2421" s="31">
        <f t="shared" si="458"/>
        <v>0.22535879629629629</v>
      </c>
      <c r="T2421" s="31">
        <f t="shared" si="459"/>
        <v>0.76428240740740738</v>
      </c>
      <c r="U2421" s="4">
        <f t="shared" si="453"/>
        <v>0</v>
      </c>
      <c r="V2421" s="4" t="str">
        <f t="shared" si="454"/>
        <v/>
      </c>
      <c r="W2421" s="18" t="str">
        <f>IF(V2421="","",VLOOKUP(L2421,日射量と図３!$A$4:$C$368,3,TRUE)*238.85/100)</f>
        <v/>
      </c>
      <c r="X2421" s="4" t="str">
        <f t="shared" si="455"/>
        <v/>
      </c>
      <c r="Y2421" s="4" t="str">
        <f t="shared" si="460"/>
        <v/>
      </c>
      <c r="Z2421" s="4" t="str">
        <f t="shared" si="461"/>
        <v/>
      </c>
      <c r="AA2421" s="4" t="str">
        <f>IF($V2421="","",IF(Y2421&lt;36,0,IF(AND(36&lt;=Y2421,Y2421&lt;71),VLOOKUP($W2421,日射量と図３!$E$6:$F$34,2,TRUE),IF(AND(71&lt;=Y2421,Y2421&lt;107),VLOOKUP($W2421,日射量と図３!$E$6:$G$34,3,TRUE),IF(AND(107&lt;=Y2421,Y2421&lt;143),VLOOKUP($W2421,日射量と図３!$E$6:$H$34,4,TRUE),VLOOKUP($W2421,日射量と図３!$E$6:$I$34,5,TRUE))))))</f>
        <v/>
      </c>
      <c r="AB2421" s="4" t="str">
        <f>IF($V2421="","",IF(Z2421&lt;36,0,IF(AND(36&lt;=Z2421,Z2421&lt;71),VLOOKUP($W2421,日射量と図３!$E$6:$F$34,2,TRUE),IF(AND(71&lt;=Z2421,Z2421&lt;107),VLOOKUP($W2421,日射量と図３!$E$6:$G$34,3,TRUE),IF(AND(107&lt;=Z2421,Z2421&lt;143),VLOOKUP($W2421,日射量と図３!$E$6:$H$34,4,TRUE),VLOOKUP($W2421,日射量と図３!$E$6:$I$34,5,TRUE))))))</f>
        <v/>
      </c>
      <c r="AC2421" s="382" t="str">
        <f t="shared" si="456"/>
        <v/>
      </c>
      <c r="AD2421" s="382" t="str">
        <f t="shared" si="457"/>
        <v/>
      </c>
    </row>
    <row r="2422" spans="11:30" ht="13.5" customHeight="1">
      <c r="K2422" s="4">
        <f t="shared" si="450"/>
        <v>9</v>
      </c>
      <c r="L2422" s="34">
        <v>43352</v>
      </c>
      <c r="M2422" s="4">
        <v>101</v>
      </c>
      <c r="N2422" s="4">
        <v>19</v>
      </c>
      <c r="O2422" s="31">
        <v>0.75</v>
      </c>
      <c r="P2422" s="35">
        <v>26.660000000000004</v>
      </c>
      <c r="Q2422" s="36">
        <f t="shared" si="451"/>
        <v>16</v>
      </c>
      <c r="R2422" s="4">
        <f t="shared" si="452"/>
        <v>0</v>
      </c>
      <c r="S2422" s="31">
        <f t="shared" si="458"/>
        <v>0.22535879629629629</v>
      </c>
      <c r="T2422" s="31">
        <f t="shared" si="459"/>
        <v>0.76428240740740738</v>
      </c>
      <c r="U2422" s="4">
        <f t="shared" si="453"/>
        <v>0</v>
      </c>
      <c r="V2422" s="4" t="str">
        <f t="shared" si="454"/>
        <v/>
      </c>
      <c r="W2422" s="18" t="str">
        <f>IF(V2422="","",VLOOKUP(L2422,日射量と図３!$A$4:$C$368,3,TRUE)*238.85/100)</f>
        <v/>
      </c>
      <c r="X2422" s="4" t="str">
        <f t="shared" si="455"/>
        <v/>
      </c>
      <c r="Y2422" s="4" t="str">
        <f t="shared" si="460"/>
        <v/>
      </c>
      <c r="Z2422" s="4" t="str">
        <f t="shared" si="461"/>
        <v/>
      </c>
      <c r="AA2422" s="4" t="str">
        <f>IF($V2422="","",IF(Y2422&lt;36,0,IF(AND(36&lt;=Y2422,Y2422&lt;71),VLOOKUP($W2422,日射量と図３!$E$6:$F$34,2,TRUE),IF(AND(71&lt;=Y2422,Y2422&lt;107),VLOOKUP($W2422,日射量と図３!$E$6:$G$34,3,TRUE),IF(AND(107&lt;=Y2422,Y2422&lt;143),VLOOKUP($W2422,日射量と図３!$E$6:$H$34,4,TRUE),VLOOKUP($W2422,日射量と図３!$E$6:$I$34,5,TRUE))))))</f>
        <v/>
      </c>
      <c r="AB2422" s="4" t="str">
        <f>IF($V2422="","",IF(Z2422&lt;36,0,IF(AND(36&lt;=Z2422,Z2422&lt;71),VLOOKUP($W2422,日射量と図３!$E$6:$F$34,2,TRUE),IF(AND(71&lt;=Z2422,Z2422&lt;107),VLOOKUP($W2422,日射量と図３!$E$6:$G$34,3,TRUE),IF(AND(107&lt;=Z2422,Z2422&lt;143),VLOOKUP($W2422,日射量と図３!$E$6:$H$34,4,TRUE),VLOOKUP($W2422,日射量と図３!$E$6:$I$34,5,TRUE))))))</f>
        <v/>
      </c>
      <c r="AC2422" s="382" t="str">
        <f t="shared" si="456"/>
        <v/>
      </c>
      <c r="AD2422" s="382" t="str">
        <f t="shared" si="457"/>
        <v/>
      </c>
    </row>
    <row r="2423" spans="11:30" ht="13.5" customHeight="1">
      <c r="K2423" s="4">
        <f t="shared" si="450"/>
        <v>9</v>
      </c>
      <c r="L2423" s="34">
        <v>43352</v>
      </c>
      <c r="M2423" s="4">
        <v>101</v>
      </c>
      <c r="N2423" s="4">
        <v>20</v>
      </c>
      <c r="O2423" s="31">
        <v>0.79166666666666663</v>
      </c>
      <c r="P2423" s="35">
        <v>25.9</v>
      </c>
      <c r="Q2423" s="36">
        <f t="shared" si="451"/>
        <v>16</v>
      </c>
      <c r="R2423" s="4">
        <f t="shared" si="452"/>
        <v>0</v>
      </c>
      <c r="S2423" s="31">
        <f t="shared" si="458"/>
        <v>0.22535879629629629</v>
      </c>
      <c r="T2423" s="31">
        <f t="shared" si="459"/>
        <v>0.76428240740740738</v>
      </c>
      <c r="U2423" s="4">
        <f t="shared" si="453"/>
        <v>0</v>
      </c>
      <c r="V2423" s="4" t="str">
        <f t="shared" si="454"/>
        <v/>
      </c>
      <c r="W2423" s="18" t="str">
        <f>IF(V2423="","",VLOOKUP(L2423,日射量と図３!$A$4:$C$368,3,TRUE)*238.85/100)</f>
        <v/>
      </c>
      <c r="X2423" s="4" t="str">
        <f t="shared" si="455"/>
        <v/>
      </c>
      <c r="Y2423" s="4" t="str">
        <f t="shared" si="460"/>
        <v/>
      </c>
      <c r="Z2423" s="4" t="str">
        <f t="shared" si="461"/>
        <v/>
      </c>
      <c r="AA2423" s="4" t="str">
        <f>IF($V2423="","",IF(Y2423&lt;36,0,IF(AND(36&lt;=Y2423,Y2423&lt;71),VLOOKUP($W2423,日射量と図３!$E$6:$F$34,2,TRUE),IF(AND(71&lt;=Y2423,Y2423&lt;107),VLOOKUP($W2423,日射量と図３!$E$6:$G$34,3,TRUE),IF(AND(107&lt;=Y2423,Y2423&lt;143),VLOOKUP($W2423,日射量と図３!$E$6:$H$34,4,TRUE),VLOOKUP($W2423,日射量と図３!$E$6:$I$34,5,TRUE))))))</f>
        <v/>
      </c>
      <c r="AB2423" s="4" t="str">
        <f>IF($V2423="","",IF(Z2423&lt;36,0,IF(AND(36&lt;=Z2423,Z2423&lt;71),VLOOKUP($W2423,日射量と図３!$E$6:$F$34,2,TRUE),IF(AND(71&lt;=Z2423,Z2423&lt;107),VLOOKUP($W2423,日射量と図３!$E$6:$G$34,3,TRUE),IF(AND(107&lt;=Z2423,Z2423&lt;143),VLOOKUP($W2423,日射量と図３!$E$6:$H$34,4,TRUE),VLOOKUP($W2423,日射量と図３!$E$6:$I$34,5,TRUE))))))</f>
        <v/>
      </c>
      <c r="AC2423" s="382" t="str">
        <f t="shared" si="456"/>
        <v/>
      </c>
      <c r="AD2423" s="382" t="str">
        <f t="shared" si="457"/>
        <v/>
      </c>
    </row>
    <row r="2424" spans="11:30" ht="13.5" customHeight="1">
      <c r="K2424" s="4">
        <f t="shared" si="450"/>
        <v>9</v>
      </c>
      <c r="L2424" s="34">
        <v>43352</v>
      </c>
      <c r="M2424" s="4">
        <v>101</v>
      </c>
      <c r="N2424" s="4">
        <v>21</v>
      </c>
      <c r="O2424" s="31">
        <v>0.83333333333333337</v>
      </c>
      <c r="P2424" s="35">
        <v>25.29</v>
      </c>
      <c r="Q2424" s="36">
        <f t="shared" si="451"/>
        <v>16</v>
      </c>
      <c r="R2424" s="4">
        <f t="shared" si="452"/>
        <v>0</v>
      </c>
      <c r="S2424" s="31">
        <f t="shared" si="458"/>
        <v>0.22535879629629629</v>
      </c>
      <c r="T2424" s="31">
        <f t="shared" si="459"/>
        <v>0.76428240740740738</v>
      </c>
      <c r="U2424" s="4">
        <f t="shared" si="453"/>
        <v>0</v>
      </c>
      <c r="V2424" s="4" t="str">
        <f t="shared" si="454"/>
        <v/>
      </c>
      <c r="W2424" s="18" t="str">
        <f>IF(V2424="","",VLOOKUP(L2424,日射量と図３!$A$4:$C$368,3,TRUE)*238.85/100)</f>
        <v/>
      </c>
      <c r="X2424" s="4" t="str">
        <f t="shared" si="455"/>
        <v/>
      </c>
      <c r="Y2424" s="4" t="str">
        <f t="shared" si="460"/>
        <v/>
      </c>
      <c r="Z2424" s="4" t="str">
        <f t="shared" si="461"/>
        <v/>
      </c>
      <c r="AA2424" s="4" t="str">
        <f>IF($V2424="","",IF(Y2424&lt;36,0,IF(AND(36&lt;=Y2424,Y2424&lt;71),VLOOKUP($W2424,日射量と図３!$E$6:$F$34,2,TRUE),IF(AND(71&lt;=Y2424,Y2424&lt;107),VLOOKUP($W2424,日射量と図３!$E$6:$G$34,3,TRUE),IF(AND(107&lt;=Y2424,Y2424&lt;143),VLOOKUP($W2424,日射量と図３!$E$6:$H$34,4,TRUE),VLOOKUP($W2424,日射量と図３!$E$6:$I$34,5,TRUE))))))</f>
        <v/>
      </c>
      <c r="AB2424" s="4" t="str">
        <f>IF($V2424="","",IF(Z2424&lt;36,0,IF(AND(36&lt;=Z2424,Z2424&lt;71),VLOOKUP($W2424,日射量と図３!$E$6:$F$34,2,TRUE),IF(AND(71&lt;=Z2424,Z2424&lt;107),VLOOKUP($W2424,日射量と図３!$E$6:$G$34,3,TRUE),IF(AND(107&lt;=Z2424,Z2424&lt;143),VLOOKUP($W2424,日射量と図３!$E$6:$H$34,4,TRUE),VLOOKUP($W2424,日射量と図３!$E$6:$I$34,5,TRUE))))))</f>
        <v/>
      </c>
      <c r="AC2424" s="382" t="str">
        <f t="shared" si="456"/>
        <v/>
      </c>
      <c r="AD2424" s="382" t="str">
        <f t="shared" si="457"/>
        <v/>
      </c>
    </row>
    <row r="2425" spans="11:30" ht="13.5" customHeight="1">
      <c r="K2425" s="4">
        <f t="shared" si="450"/>
        <v>9</v>
      </c>
      <c r="L2425" s="34">
        <v>43352</v>
      </c>
      <c r="M2425" s="4">
        <v>101</v>
      </c>
      <c r="N2425" s="4">
        <v>22</v>
      </c>
      <c r="O2425" s="31">
        <v>0.875</v>
      </c>
      <c r="P2425" s="35">
        <v>24.89</v>
      </c>
      <c r="Q2425" s="36">
        <f t="shared" si="451"/>
        <v>16</v>
      </c>
      <c r="R2425" s="4">
        <f t="shared" si="452"/>
        <v>0</v>
      </c>
      <c r="S2425" s="31">
        <f t="shared" si="458"/>
        <v>0.22535879629629629</v>
      </c>
      <c r="T2425" s="31">
        <f t="shared" si="459"/>
        <v>0.76428240740740738</v>
      </c>
      <c r="U2425" s="4">
        <f t="shared" si="453"/>
        <v>0</v>
      </c>
      <c r="V2425" s="4" t="str">
        <f t="shared" si="454"/>
        <v/>
      </c>
      <c r="W2425" s="18" t="str">
        <f>IF(V2425="","",VLOOKUP(L2425,日射量と図３!$A$4:$C$368,3,TRUE)*238.85/100)</f>
        <v/>
      </c>
      <c r="X2425" s="4" t="str">
        <f t="shared" si="455"/>
        <v/>
      </c>
      <c r="Y2425" s="4" t="str">
        <f t="shared" si="460"/>
        <v/>
      </c>
      <c r="Z2425" s="4" t="str">
        <f t="shared" si="461"/>
        <v/>
      </c>
      <c r="AA2425" s="4" t="str">
        <f>IF($V2425="","",IF(Y2425&lt;36,0,IF(AND(36&lt;=Y2425,Y2425&lt;71),VLOOKUP($W2425,日射量と図３!$E$6:$F$34,2,TRUE),IF(AND(71&lt;=Y2425,Y2425&lt;107),VLOOKUP($W2425,日射量と図３!$E$6:$G$34,3,TRUE),IF(AND(107&lt;=Y2425,Y2425&lt;143),VLOOKUP($W2425,日射量と図３!$E$6:$H$34,4,TRUE),VLOOKUP($W2425,日射量と図３!$E$6:$I$34,5,TRUE))))))</f>
        <v/>
      </c>
      <c r="AB2425" s="4" t="str">
        <f>IF($V2425="","",IF(Z2425&lt;36,0,IF(AND(36&lt;=Z2425,Z2425&lt;71),VLOOKUP($W2425,日射量と図３!$E$6:$F$34,2,TRUE),IF(AND(71&lt;=Z2425,Z2425&lt;107),VLOOKUP($W2425,日射量と図３!$E$6:$G$34,3,TRUE),IF(AND(107&lt;=Z2425,Z2425&lt;143),VLOOKUP($W2425,日射量と図３!$E$6:$H$34,4,TRUE),VLOOKUP($W2425,日射量と図３!$E$6:$I$34,5,TRUE))))))</f>
        <v/>
      </c>
      <c r="AC2425" s="382" t="str">
        <f t="shared" si="456"/>
        <v/>
      </c>
      <c r="AD2425" s="382" t="str">
        <f t="shared" si="457"/>
        <v/>
      </c>
    </row>
    <row r="2426" spans="11:30" ht="13.5" customHeight="1">
      <c r="K2426" s="4">
        <f t="shared" si="450"/>
        <v>9</v>
      </c>
      <c r="L2426" s="34">
        <v>43352</v>
      </c>
      <c r="M2426" s="4">
        <v>101</v>
      </c>
      <c r="N2426" s="4">
        <v>23</v>
      </c>
      <c r="O2426" s="31">
        <v>0.91666666666666663</v>
      </c>
      <c r="P2426" s="35">
        <v>24.479999999999997</v>
      </c>
      <c r="Q2426" s="36">
        <f t="shared" si="451"/>
        <v>13</v>
      </c>
      <c r="R2426" s="4">
        <f t="shared" si="452"/>
        <v>0</v>
      </c>
      <c r="S2426" s="31">
        <f t="shared" si="458"/>
        <v>0.22535879629629629</v>
      </c>
      <c r="T2426" s="31">
        <f t="shared" si="459"/>
        <v>0.76428240740740738</v>
      </c>
      <c r="U2426" s="4">
        <f t="shared" si="453"/>
        <v>0</v>
      </c>
      <c r="V2426" s="4" t="str">
        <f t="shared" si="454"/>
        <v/>
      </c>
      <c r="W2426" s="18" t="str">
        <f>IF(V2426="","",VLOOKUP(L2426,日射量と図３!$A$4:$C$368,3,TRUE)*238.85/100)</f>
        <v/>
      </c>
      <c r="X2426" s="4" t="str">
        <f t="shared" si="455"/>
        <v/>
      </c>
      <c r="Y2426" s="4" t="str">
        <f t="shared" si="460"/>
        <v/>
      </c>
      <c r="Z2426" s="4" t="str">
        <f t="shared" si="461"/>
        <v/>
      </c>
      <c r="AA2426" s="4" t="str">
        <f>IF($V2426="","",IF(Y2426&lt;36,0,IF(AND(36&lt;=Y2426,Y2426&lt;71),VLOOKUP($W2426,日射量と図３!$E$6:$F$34,2,TRUE),IF(AND(71&lt;=Y2426,Y2426&lt;107),VLOOKUP($W2426,日射量と図３!$E$6:$G$34,3,TRUE),IF(AND(107&lt;=Y2426,Y2426&lt;143),VLOOKUP($W2426,日射量と図３!$E$6:$H$34,4,TRUE),VLOOKUP($W2426,日射量と図３!$E$6:$I$34,5,TRUE))))))</f>
        <v/>
      </c>
      <c r="AB2426" s="4" t="str">
        <f>IF($V2426="","",IF(Z2426&lt;36,0,IF(AND(36&lt;=Z2426,Z2426&lt;71),VLOOKUP($W2426,日射量と図３!$E$6:$F$34,2,TRUE),IF(AND(71&lt;=Z2426,Z2426&lt;107),VLOOKUP($W2426,日射量と図３!$E$6:$G$34,3,TRUE),IF(AND(107&lt;=Z2426,Z2426&lt;143),VLOOKUP($W2426,日射量と図３!$E$6:$H$34,4,TRUE),VLOOKUP($W2426,日射量と図３!$E$6:$I$34,5,TRUE))))))</f>
        <v/>
      </c>
      <c r="AC2426" s="382" t="str">
        <f t="shared" si="456"/>
        <v/>
      </c>
      <c r="AD2426" s="382" t="str">
        <f t="shared" si="457"/>
        <v/>
      </c>
    </row>
    <row r="2427" spans="11:30" ht="13.5" customHeight="1">
      <c r="K2427" s="4">
        <f t="shared" si="450"/>
        <v>9</v>
      </c>
      <c r="L2427" s="34">
        <v>43352</v>
      </c>
      <c r="M2427" s="4">
        <v>101</v>
      </c>
      <c r="N2427" s="4">
        <v>24</v>
      </c>
      <c r="O2427" s="31">
        <v>0.95833333333333337</v>
      </c>
      <c r="P2427" s="35">
        <v>24.029999999999998</v>
      </c>
      <c r="Q2427" s="36">
        <f t="shared" si="451"/>
        <v>13</v>
      </c>
      <c r="R2427" s="4">
        <f t="shared" si="452"/>
        <v>0</v>
      </c>
      <c r="S2427" s="31">
        <f t="shared" si="458"/>
        <v>0.22535879629629629</v>
      </c>
      <c r="T2427" s="31">
        <f t="shared" si="459"/>
        <v>0.76428240740740738</v>
      </c>
      <c r="U2427" s="4">
        <f t="shared" si="453"/>
        <v>0</v>
      </c>
      <c r="V2427" s="4" t="str">
        <f t="shared" si="454"/>
        <v/>
      </c>
      <c r="W2427" s="18" t="str">
        <f>IF(V2427="","",VLOOKUP(L2427,日射量と図３!$A$4:$C$368,3,TRUE)*238.85/100)</f>
        <v/>
      </c>
      <c r="X2427" s="4" t="str">
        <f t="shared" si="455"/>
        <v/>
      </c>
      <c r="Y2427" s="4" t="str">
        <f t="shared" si="460"/>
        <v/>
      </c>
      <c r="Z2427" s="4" t="str">
        <f t="shared" si="461"/>
        <v/>
      </c>
      <c r="AA2427" s="4" t="str">
        <f>IF($V2427="","",IF(Y2427&lt;36,0,IF(AND(36&lt;=Y2427,Y2427&lt;71),VLOOKUP($W2427,日射量と図３!$E$6:$F$34,2,TRUE),IF(AND(71&lt;=Y2427,Y2427&lt;107),VLOOKUP($W2427,日射量と図３!$E$6:$G$34,3,TRUE),IF(AND(107&lt;=Y2427,Y2427&lt;143),VLOOKUP($W2427,日射量と図３!$E$6:$H$34,4,TRUE),VLOOKUP($W2427,日射量と図３!$E$6:$I$34,5,TRUE))))))</f>
        <v/>
      </c>
      <c r="AB2427" s="4" t="str">
        <f>IF($V2427="","",IF(Z2427&lt;36,0,IF(AND(36&lt;=Z2427,Z2427&lt;71),VLOOKUP($W2427,日射量と図３!$E$6:$F$34,2,TRUE),IF(AND(71&lt;=Z2427,Z2427&lt;107),VLOOKUP($W2427,日射量と図３!$E$6:$G$34,3,TRUE),IF(AND(107&lt;=Z2427,Z2427&lt;143),VLOOKUP($W2427,日射量と図３!$E$6:$H$34,4,TRUE),VLOOKUP($W2427,日射量と図３!$E$6:$I$34,5,TRUE))))))</f>
        <v/>
      </c>
      <c r="AC2427" s="382" t="str">
        <f t="shared" si="456"/>
        <v/>
      </c>
      <c r="AD2427" s="382" t="str">
        <f t="shared" si="457"/>
        <v/>
      </c>
    </row>
    <row r="2428" spans="11:30" ht="13.5" customHeight="1">
      <c r="K2428" s="4">
        <f t="shared" si="450"/>
        <v>9</v>
      </c>
      <c r="L2428" s="34">
        <v>43353</v>
      </c>
      <c r="M2428" s="4">
        <v>102</v>
      </c>
      <c r="N2428" s="4">
        <v>1</v>
      </c>
      <c r="O2428" s="31">
        <v>0</v>
      </c>
      <c r="P2428" s="35">
        <v>23.589999999999996</v>
      </c>
      <c r="Q2428" s="36">
        <f t="shared" si="451"/>
        <v>13</v>
      </c>
      <c r="R2428" s="4">
        <f t="shared" si="452"/>
        <v>0</v>
      </c>
      <c r="S2428" s="31">
        <f t="shared" si="458"/>
        <v>0.22535879629629629</v>
      </c>
      <c r="T2428" s="31">
        <f t="shared" si="459"/>
        <v>0.76428240740740738</v>
      </c>
      <c r="U2428" s="4">
        <f t="shared" si="453"/>
        <v>0</v>
      </c>
      <c r="V2428" s="4">
        <f t="shared" si="454"/>
        <v>0</v>
      </c>
      <c r="W2428" s="18">
        <f>IF(V2428="","",VLOOKUP(L2428,日射量と図３!$A$4:$C$368,3,TRUE)*238.85/100)</f>
        <v>42.993000000000002</v>
      </c>
      <c r="X2428" s="4">
        <f t="shared" si="455"/>
        <v>13</v>
      </c>
      <c r="Y2428" s="4">
        <f t="shared" si="460"/>
        <v>0</v>
      </c>
      <c r="Z2428" s="4">
        <f t="shared" si="461"/>
        <v>0</v>
      </c>
      <c r="AA2428" s="4">
        <f>IF($V2428="","",IF(Y2428&lt;36,0,IF(AND(36&lt;=Y2428,Y2428&lt;71),VLOOKUP($W2428,日射量と図３!$E$6:$F$34,2,TRUE),IF(AND(71&lt;=Y2428,Y2428&lt;107),VLOOKUP($W2428,日射量と図３!$E$6:$G$34,3,TRUE),IF(AND(107&lt;=Y2428,Y2428&lt;143),VLOOKUP($W2428,日射量と図３!$E$6:$H$34,4,TRUE),VLOOKUP($W2428,日射量と図３!$E$6:$I$34,5,TRUE))))))</f>
        <v>0</v>
      </c>
      <c r="AB2428" s="4">
        <f>IF($V2428="","",IF(Z2428&lt;36,0,IF(AND(36&lt;=Z2428,Z2428&lt;71),VLOOKUP($W2428,日射量と図３!$E$6:$F$34,2,TRUE),IF(AND(71&lt;=Z2428,Z2428&lt;107),VLOOKUP($W2428,日射量と図３!$E$6:$G$34,3,TRUE),IF(AND(107&lt;=Z2428,Z2428&lt;143),VLOOKUP($W2428,日射量と図３!$E$6:$H$34,4,TRUE),VLOOKUP($W2428,日射量と図３!$E$6:$I$34,5,TRUE))))))</f>
        <v>0</v>
      </c>
      <c r="AC2428" s="382">
        <f t="shared" si="456"/>
        <v>0</v>
      </c>
      <c r="AD2428" s="382">
        <f t="shared" si="457"/>
        <v>0</v>
      </c>
    </row>
    <row r="2429" spans="11:30" ht="13.5" customHeight="1">
      <c r="K2429" s="4">
        <f t="shared" si="450"/>
        <v>9</v>
      </c>
      <c r="L2429" s="34">
        <v>43353</v>
      </c>
      <c r="M2429" s="4">
        <v>102</v>
      </c>
      <c r="N2429" s="4">
        <v>2</v>
      </c>
      <c r="O2429" s="31">
        <v>4.1666666666666664E-2</v>
      </c>
      <c r="P2429" s="35">
        <v>23.419999999999998</v>
      </c>
      <c r="Q2429" s="36">
        <f t="shared" si="451"/>
        <v>13</v>
      </c>
      <c r="R2429" s="4">
        <f t="shared" si="452"/>
        <v>0</v>
      </c>
      <c r="S2429" s="31">
        <f t="shared" si="458"/>
        <v>0.22535879629629629</v>
      </c>
      <c r="T2429" s="31">
        <f t="shared" si="459"/>
        <v>0.76428240740740738</v>
      </c>
      <c r="U2429" s="4">
        <f t="shared" si="453"/>
        <v>0</v>
      </c>
      <c r="V2429" s="4" t="str">
        <f t="shared" si="454"/>
        <v/>
      </c>
      <c r="W2429" s="18" t="str">
        <f>IF(V2429="","",VLOOKUP(L2429,日射量と図３!$A$4:$C$368,3,TRUE)*238.85/100)</f>
        <v/>
      </c>
      <c r="X2429" s="4" t="str">
        <f t="shared" si="455"/>
        <v/>
      </c>
      <c r="Y2429" s="4" t="str">
        <f t="shared" si="460"/>
        <v/>
      </c>
      <c r="Z2429" s="4" t="str">
        <f t="shared" si="461"/>
        <v/>
      </c>
      <c r="AA2429" s="4" t="str">
        <f>IF($V2429="","",IF(Y2429&lt;36,0,IF(AND(36&lt;=Y2429,Y2429&lt;71),VLOOKUP($W2429,日射量と図３!$E$6:$F$34,2,TRUE),IF(AND(71&lt;=Y2429,Y2429&lt;107),VLOOKUP($W2429,日射量と図３!$E$6:$G$34,3,TRUE),IF(AND(107&lt;=Y2429,Y2429&lt;143),VLOOKUP($W2429,日射量と図３!$E$6:$H$34,4,TRUE),VLOOKUP($W2429,日射量と図３!$E$6:$I$34,5,TRUE))))))</f>
        <v/>
      </c>
      <c r="AB2429" s="4" t="str">
        <f>IF($V2429="","",IF(Z2429&lt;36,0,IF(AND(36&lt;=Z2429,Z2429&lt;71),VLOOKUP($W2429,日射量と図３!$E$6:$F$34,2,TRUE),IF(AND(71&lt;=Z2429,Z2429&lt;107),VLOOKUP($W2429,日射量と図３!$E$6:$G$34,3,TRUE),IF(AND(107&lt;=Z2429,Z2429&lt;143),VLOOKUP($W2429,日射量と図３!$E$6:$H$34,4,TRUE),VLOOKUP($W2429,日射量と図３!$E$6:$I$34,5,TRUE))))))</f>
        <v/>
      </c>
      <c r="AC2429" s="382" t="str">
        <f t="shared" si="456"/>
        <v/>
      </c>
      <c r="AD2429" s="382" t="str">
        <f t="shared" si="457"/>
        <v/>
      </c>
    </row>
    <row r="2430" spans="11:30" ht="13.5" customHeight="1">
      <c r="K2430" s="4">
        <f t="shared" si="450"/>
        <v>9</v>
      </c>
      <c r="L2430" s="34">
        <v>43353</v>
      </c>
      <c r="M2430" s="4">
        <v>102</v>
      </c>
      <c r="N2430" s="4">
        <v>3</v>
      </c>
      <c r="O2430" s="31">
        <v>8.3333333333333329E-2</v>
      </c>
      <c r="P2430" s="35">
        <v>23.25</v>
      </c>
      <c r="Q2430" s="36">
        <f t="shared" si="451"/>
        <v>13</v>
      </c>
      <c r="R2430" s="4">
        <f t="shared" si="452"/>
        <v>0</v>
      </c>
      <c r="S2430" s="31">
        <f t="shared" si="458"/>
        <v>0.22535879629629629</v>
      </c>
      <c r="T2430" s="31">
        <f t="shared" si="459"/>
        <v>0.76428240740740738</v>
      </c>
      <c r="U2430" s="4">
        <f t="shared" si="453"/>
        <v>0</v>
      </c>
      <c r="V2430" s="4" t="str">
        <f t="shared" si="454"/>
        <v/>
      </c>
      <c r="W2430" s="18" t="str">
        <f>IF(V2430="","",VLOOKUP(L2430,日射量と図３!$A$4:$C$368,3,TRUE)*238.85/100)</f>
        <v/>
      </c>
      <c r="X2430" s="4" t="str">
        <f t="shared" si="455"/>
        <v/>
      </c>
      <c r="Y2430" s="4" t="str">
        <f t="shared" si="460"/>
        <v/>
      </c>
      <c r="Z2430" s="4" t="str">
        <f t="shared" si="461"/>
        <v/>
      </c>
      <c r="AA2430" s="4" t="str">
        <f>IF($V2430="","",IF(Y2430&lt;36,0,IF(AND(36&lt;=Y2430,Y2430&lt;71),VLOOKUP($W2430,日射量と図３!$E$6:$F$34,2,TRUE),IF(AND(71&lt;=Y2430,Y2430&lt;107),VLOOKUP($W2430,日射量と図３!$E$6:$G$34,3,TRUE),IF(AND(107&lt;=Y2430,Y2430&lt;143),VLOOKUP($W2430,日射量と図３!$E$6:$H$34,4,TRUE),VLOOKUP($W2430,日射量と図３!$E$6:$I$34,5,TRUE))))))</f>
        <v/>
      </c>
      <c r="AB2430" s="4" t="str">
        <f>IF($V2430="","",IF(Z2430&lt;36,0,IF(AND(36&lt;=Z2430,Z2430&lt;71),VLOOKUP($W2430,日射量と図３!$E$6:$F$34,2,TRUE),IF(AND(71&lt;=Z2430,Z2430&lt;107),VLOOKUP($W2430,日射量と図３!$E$6:$G$34,3,TRUE),IF(AND(107&lt;=Z2430,Z2430&lt;143),VLOOKUP($W2430,日射量と図３!$E$6:$H$34,4,TRUE),VLOOKUP($W2430,日射量と図３!$E$6:$I$34,5,TRUE))))))</f>
        <v/>
      </c>
      <c r="AC2430" s="382" t="str">
        <f t="shared" si="456"/>
        <v/>
      </c>
      <c r="AD2430" s="382" t="str">
        <f t="shared" si="457"/>
        <v/>
      </c>
    </row>
    <row r="2431" spans="11:30" ht="13.5" customHeight="1">
      <c r="K2431" s="4">
        <f t="shared" si="450"/>
        <v>9</v>
      </c>
      <c r="L2431" s="34">
        <v>43353</v>
      </c>
      <c r="M2431" s="4">
        <v>102</v>
      </c>
      <c r="N2431" s="4">
        <v>4</v>
      </c>
      <c r="O2431" s="31">
        <v>0.125</v>
      </c>
      <c r="P2431" s="35">
        <v>23</v>
      </c>
      <c r="Q2431" s="36">
        <f t="shared" si="451"/>
        <v>13</v>
      </c>
      <c r="R2431" s="4">
        <f t="shared" si="452"/>
        <v>0</v>
      </c>
      <c r="S2431" s="31">
        <f t="shared" si="458"/>
        <v>0.22535879629629629</v>
      </c>
      <c r="T2431" s="31">
        <f t="shared" si="459"/>
        <v>0.76428240740740738</v>
      </c>
      <c r="U2431" s="4">
        <f t="shared" si="453"/>
        <v>0</v>
      </c>
      <c r="V2431" s="4" t="str">
        <f t="shared" si="454"/>
        <v/>
      </c>
      <c r="W2431" s="18" t="str">
        <f>IF(V2431="","",VLOOKUP(L2431,日射量と図３!$A$4:$C$368,3,TRUE)*238.85/100)</f>
        <v/>
      </c>
      <c r="X2431" s="4" t="str">
        <f t="shared" si="455"/>
        <v/>
      </c>
      <c r="Y2431" s="4" t="str">
        <f t="shared" si="460"/>
        <v/>
      </c>
      <c r="Z2431" s="4" t="str">
        <f t="shared" si="461"/>
        <v/>
      </c>
      <c r="AA2431" s="4" t="str">
        <f>IF($V2431="","",IF(Y2431&lt;36,0,IF(AND(36&lt;=Y2431,Y2431&lt;71),VLOOKUP($W2431,日射量と図３!$E$6:$F$34,2,TRUE),IF(AND(71&lt;=Y2431,Y2431&lt;107),VLOOKUP($W2431,日射量と図３!$E$6:$G$34,3,TRUE),IF(AND(107&lt;=Y2431,Y2431&lt;143),VLOOKUP($W2431,日射量と図３!$E$6:$H$34,4,TRUE),VLOOKUP($W2431,日射量と図３!$E$6:$I$34,5,TRUE))))))</f>
        <v/>
      </c>
      <c r="AB2431" s="4" t="str">
        <f>IF($V2431="","",IF(Z2431&lt;36,0,IF(AND(36&lt;=Z2431,Z2431&lt;71),VLOOKUP($W2431,日射量と図３!$E$6:$F$34,2,TRUE),IF(AND(71&lt;=Z2431,Z2431&lt;107),VLOOKUP($W2431,日射量と図３!$E$6:$G$34,3,TRUE),IF(AND(107&lt;=Z2431,Z2431&lt;143),VLOOKUP($W2431,日射量と図３!$E$6:$H$34,4,TRUE),VLOOKUP($W2431,日射量と図３!$E$6:$I$34,5,TRUE))))))</f>
        <v/>
      </c>
      <c r="AC2431" s="382" t="str">
        <f t="shared" si="456"/>
        <v/>
      </c>
      <c r="AD2431" s="382" t="str">
        <f t="shared" si="457"/>
        <v/>
      </c>
    </row>
    <row r="2432" spans="11:30" ht="13.5" customHeight="1">
      <c r="K2432" s="4">
        <f t="shared" si="450"/>
        <v>9</v>
      </c>
      <c r="L2432" s="34">
        <v>43353</v>
      </c>
      <c r="M2432" s="4">
        <v>102</v>
      </c>
      <c r="N2432" s="4">
        <v>5</v>
      </c>
      <c r="O2432" s="31">
        <v>0.16666666666666666</v>
      </c>
      <c r="P2432" s="35">
        <v>22.8</v>
      </c>
      <c r="Q2432" s="36">
        <f t="shared" si="451"/>
        <v>15</v>
      </c>
      <c r="R2432" s="4">
        <f t="shared" si="452"/>
        <v>0</v>
      </c>
      <c r="S2432" s="31">
        <f t="shared" si="458"/>
        <v>0.22535879629629629</v>
      </c>
      <c r="T2432" s="31">
        <f t="shared" si="459"/>
        <v>0.76428240740740738</v>
      </c>
      <c r="U2432" s="4">
        <f t="shared" si="453"/>
        <v>0</v>
      </c>
      <c r="V2432" s="4" t="str">
        <f t="shared" si="454"/>
        <v/>
      </c>
      <c r="W2432" s="18" t="str">
        <f>IF(V2432="","",VLOOKUP(L2432,日射量と図３!$A$4:$C$368,3,TRUE)*238.85/100)</f>
        <v/>
      </c>
      <c r="X2432" s="4" t="str">
        <f t="shared" si="455"/>
        <v/>
      </c>
      <c r="Y2432" s="4" t="str">
        <f t="shared" si="460"/>
        <v/>
      </c>
      <c r="Z2432" s="4" t="str">
        <f t="shared" si="461"/>
        <v/>
      </c>
      <c r="AA2432" s="4" t="str">
        <f>IF($V2432="","",IF(Y2432&lt;36,0,IF(AND(36&lt;=Y2432,Y2432&lt;71),VLOOKUP($W2432,日射量と図３!$E$6:$F$34,2,TRUE),IF(AND(71&lt;=Y2432,Y2432&lt;107),VLOOKUP($W2432,日射量と図３!$E$6:$G$34,3,TRUE),IF(AND(107&lt;=Y2432,Y2432&lt;143),VLOOKUP($W2432,日射量と図３!$E$6:$H$34,4,TRUE),VLOOKUP($W2432,日射量と図３!$E$6:$I$34,5,TRUE))))))</f>
        <v/>
      </c>
      <c r="AB2432" s="4" t="str">
        <f>IF($V2432="","",IF(Z2432&lt;36,0,IF(AND(36&lt;=Z2432,Z2432&lt;71),VLOOKUP($W2432,日射量と図３!$E$6:$F$34,2,TRUE),IF(AND(71&lt;=Z2432,Z2432&lt;107),VLOOKUP($W2432,日射量と図３!$E$6:$G$34,3,TRUE),IF(AND(107&lt;=Z2432,Z2432&lt;143),VLOOKUP($W2432,日射量と図３!$E$6:$H$34,4,TRUE),VLOOKUP($W2432,日射量と図３!$E$6:$I$34,5,TRUE))))))</f>
        <v/>
      </c>
      <c r="AC2432" s="382" t="str">
        <f t="shared" si="456"/>
        <v/>
      </c>
      <c r="AD2432" s="382" t="str">
        <f t="shared" si="457"/>
        <v/>
      </c>
    </row>
    <row r="2433" spans="11:30" ht="13.5" customHeight="1">
      <c r="K2433" s="4">
        <f t="shared" si="450"/>
        <v>9</v>
      </c>
      <c r="L2433" s="34">
        <v>43353</v>
      </c>
      <c r="M2433" s="4">
        <v>102</v>
      </c>
      <c r="N2433" s="4">
        <v>6</v>
      </c>
      <c r="O2433" s="31">
        <v>0.20833333333333334</v>
      </c>
      <c r="P2433" s="35">
        <v>22.630000000000003</v>
      </c>
      <c r="Q2433" s="36">
        <f t="shared" si="451"/>
        <v>15</v>
      </c>
      <c r="R2433" s="4">
        <f t="shared" si="452"/>
        <v>0</v>
      </c>
      <c r="S2433" s="31">
        <f t="shared" si="458"/>
        <v>0.22535879629629629</v>
      </c>
      <c r="T2433" s="31">
        <f t="shared" si="459"/>
        <v>0.76428240740740738</v>
      </c>
      <c r="U2433" s="4">
        <f t="shared" si="453"/>
        <v>0</v>
      </c>
      <c r="V2433" s="4" t="str">
        <f t="shared" si="454"/>
        <v/>
      </c>
      <c r="W2433" s="18" t="str">
        <f>IF(V2433="","",VLOOKUP(L2433,日射量と図３!$A$4:$C$368,3,TRUE)*238.85/100)</f>
        <v/>
      </c>
      <c r="X2433" s="4" t="str">
        <f t="shared" si="455"/>
        <v/>
      </c>
      <c r="Y2433" s="4" t="str">
        <f t="shared" si="460"/>
        <v/>
      </c>
      <c r="Z2433" s="4" t="str">
        <f t="shared" si="461"/>
        <v/>
      </c>
      <c r="AA2433" s="4" t="str">
        <f>IF($V2433="","",IF(Y2433&lt;36,0,IF(AND(36&lt;=Y2433,Y2433&lt;71),VLOOKUP($W2433,日射量と図３!$E$6:$F$34,2,TRUE),IF(AND(71&lt;=Y2433,Y2433&lt;107),VLOOKUP($W2433,日射量と図３!$E$6:$G$34,3,TRUE),IF(AND(107&lt;=Y2433,Y2433&lt;143),VLOOKUP($W2433,日射量と図３!$E$6:$H$34,4,TRUE),VLOOKUP($W2433,日射量と図３!$E$6:$I$34,5,TRUE))))))</f>
        <v/>
      </c>
      <c r="AB2433" s="4" t="str">
        <f>IF($V2433="","",IF(Z2433&lt;36,0,IF(AND(36&lt;=Z2433,Z2433&lt;71),VLOOKUP($W2433,日射量と図３!$E$6:$F$34,2,TRUE),IF(AND(71&lt;=Z2433,Z2433&lt;107),VLOOKUP($W2433,日射量と図３!$E$6:$G$34,3,TRUE),IF(AND(107&lt;=Z2433,Z2433&lt;143),VLOOKUP($W2433,日射量と図３!$E$6:$H$34,4,TRUE),VLOOKUP($W2433,日射量と図３!$E$6:$I$34,5,TRUE))))))</f>
        <v/>
      </c>
      <c r="AC2433" s="382" t="str">
        <f t="shared" si="456"/>
        <v/>
      </c>
      <c r="AD2433" s="382" t="str">
        <f t="shared" si="457"/>
        <v/>
      </c>
    </row>
    <row r="2434" spans="11:30" ht="13.5" customHeight="1">
      <c r="K2434" s="4">
        <f t="shared" si="450"/>
        <v>9</v>
      </c>
      <c r="L2434" s="34">
        <v>43353</v>
      </c>
      <c r="M2434" s="4">
        <v>102</v>
      </c>
      <c r="N2434" s="4">
        <v>7</v>
      </c>
      <c r="O2434" s="31">
        <v>0.25</v>
      </c>
      <c r="P2434" s="35">
        <v>22.59</v>
      </c>
      <c r="Q2434" s="36">
        <f t="shared" si="451"/>
        <v>15</v>
      </c>
      <c r="R2434" s="4">
        <f t="shared" si="452"/>
        <v>0</v>
      </c>
      <c r="S2434" s="31">
        <f t="shared" si="458"/>
        <v>0.22535879629629629</v>
      </c>
      <c r="T2434" s="31">
        <f t="shared" si="459"/>
        <v>0.76428240740740738</v>
      </c>
      <c r="U2434" s="4">
        <f t="shared" si="453"/>
        <v>0</v>
      </c>
      <c r="V2434" s="4" t="str">
        <f t="shared" si="454"/>
        <v/>
      </c>
      <c r="W2434" s="18" t="str">
        <f>IF(V2434="","",VLOOKUP(L2434,日射量と図３!$A$4:$C$368,3,TRUE)*238.85/100)</f>
        <v/>
      </c>
      <c r="X2434" s="4" t="str">
        <f t="shared" si="455"/>
        <v/>
      </c>
      <c r="Y2434" s="4" t="str">
        <f t="shared" si="460"/>
        <v/>
      </c>
      <c r="Z2434" s="4" t="str">
        <f t="shared" si="461"/>
        <v/>
      </c>
      <c r="AA2434" s="4" t="str">
        <f>IF($V2434="","",IF(Y2434&lt;36,0,IF(AND(36&lt;=Y2434,Y2434&lt;71),VLOOKUP($W2434,日射量と図３!$E$6:$F$34,2,TRUE),IF(AND(71&lt;=Y2434,Y2434&lt;107),VLOOKUP($W2434,日射量と図３!$E$6:$G$34,3,TRUE),IF(AND(107&lt;=Y2434,Y2434&lt;143),VLOOKUP($W2434,日射量と図３!$E$6:$H$34,4,TRUE),VLOOKUP($W2434,日射量と図３!$E$6:$I$34,5,TRUE))))))</f>
        <v/>
      </c>
      <c r="AB2434" s="4" t="str">
        <f>IF($V2434="","",IF(Z2434&lt;36,0,IF(AND(36&lt;=Z2434,Z2434&lt;71),VLOOKUP($W2434,日射量と図３!$E$6:$F$34,2,TRUE),IF(AND(71&lt;=Z2434,Z2434&lt;107),VLOOKUP($W2434,日射量と図３!$E$6:$G$34,3,TRUE),IF(AND(107&lt;=Z2434,Z2434&lt;143),VLOOKUP($W2434,日射量と図３!$E$6:$H$34,4,TRUE),VLOOKUP($W2434,日射量と図３!$E$6:$I$34,5,TRUE))))))</f>
        <v/>
      </c>
      <c r="AC2434" s="382" t="str">
        <f t="shared" si="456"/>
        <v/>
      </c>
      <c r="AD2434" s="382" t="str">
        <f t="shared" si="457"/>
        <v/>
      </c>
    </row>
    <row r="2435" spans="11:30" ht="13.5" customHeight="1">
      <c r="K2435" s="4">
        <f t="shared" si="450"/>
        <v>9</v>
      </c>
      <c r="L2435" s="34">
        <v>43353</v>
      </c>
      <c r="M2435" s="4">
        <v>102</v>
      </c>
      <c r="N2435" s="4">
        <v>8</v>
      </c>
      <c r="O2435" s="31">
        <v>0.29166666666666669</v>
      </c>
      <c r="P2435" s="35">
        <v>23.51</v>
      </c>
      <c r="Q2435" s="36">
        <f t="shared" si="451"/>
        <v>12</v>
      </c>
      <c r="R2435" s="4">
        <f t="shared" si="452"/>
        <v>0</v>
      </c>
      <c r="S2435" s="31">
        <f t="shared" si="458"/>
        <v>0.22535879629629629</v>
      </c>
      <c r="T2435" s="31">
        <f t="shared" si="459"/>
        <v>0.76428240740740738</v>
      </c>
      <c r="U2435" s="4">
        <f t="shared" si="453"/>
        <v>0</v>
      </c>
      <c r="V2435" s="4" t="str">
        <f t="shared" si="454"/>
        <v/>
      </c>
      <c r="W2435" s="18" t="str">
        <f>IF(V2435="","",VLOOKUP(L2435,日射量と図３!$A$4:$C$368,3,TRUE)*238.85/100)</f>
        <v/>
      </c>
      <c r="X2435" s="4" t="str">
        <f t="shared" si="455"/>
        <v/>
      </c>
      <c r="Y2435" s="4" t="str">
        <f t="shared" si="460"/>
        <v/>
      </c>
      <c r="Z2435" s="4" t="str">
        <f t="shared" si="461"/>
        <v/>
      </c>
      <c r="AA2435" s="4" t="str">
        <f>IF($V2435="","",IF(Y2435&lt;36,0,IF(AND(36&lt;=Y2435,Y2435&lt;71),VLOOKUP($W2435,日射量と図３!$E$6:$F$34,2,TRUE),IF(AND(71&lt;=Y2435,Y2435&lt;107),VLOOKUP($W2435,日射量と図３!$E$6:$G$34,3,TRUE),IF(AND(107&lt;=Y2435,Y2435&lt;143),VLOOKUP($W2435,日射量と図３!$E$6:$H$34,4,TRUE),VLOOKUP($W2435,日射量と図３!$E$6:$I$34,5,TRUE))))))</f>
        <v/>
      </c>
      <c r="AB2435" s="4" t="str">
        <f>IF($V2435="","",IF(Z2435&lt;36,0,IF(AND(36&lt;=Z2435,Z2435&lt;71),VLOOKUP($W2435,日射量と図３!$E$6:$F$34,2,TRUE),IF(AND(71&lt;=Z2435,Z2435&lt;107),VLOOKUP($W2435,日射量と図３!$E$6:$G$34,3,TRUE),IF(AND(107&lt;=Z2435,Z2435&lt;143),VLOOKUP($W2435,日射量と図３!$E$6:$H$34,4,TRUE),VLOOKUP($W2435,日射量と図３!$E$6:$I$34,5,TRUE))))))</f>
        <v/>
      </c>
      <c r="AC2435" s="382" t="str">
        <f t="shared" si="456"/>
        <v/>
      </c>
      <c r="AD2435" s="382" t="str">
        <f t="shared" si="457"/>
        <v/>
      </c>
    </row>
    <row r="2436" spans="11:30" ht="13.5" customHeight="1">
      <c r="K2436" s="4">
        <f t="shared" si="450"/>
        <v>9</v>
      </c>
      <c r="L2436" s="34">
        <v>43353</v>
      </c>
      <c r="M2436" s="4">
        <v>102</v>
      </c>
      <c r="N2436" s="4">
        <v>9</v>
      </c>
      <c r="O2436" s="31">
        <v>0.33333333333333331</v>
      </c>
      <c r="P2436" s="35">
        <v>24.86</v>
      </c>
      <c r="Q2436" s="36">
        <f t="shared" si="451"/>
        <v>12</v>
      </c>
      <c r="R2436" s="4">
        <f t="shared" si="452"/>
        <v>0</v>
      </c>
      <c r="S2436" s="31">
        <f t="shared" si="458"/>
        <v>0.22535879629629629</v>
      </c>
      <c r="T2436" s="31">
        <f t="shared" si="459"/>
        <v>0.76428240740740738</v>
      </c>
      <c r="U2436" s="4">
        <f t="shared" si="453"/>
        <v>0</v>
      </c>
      <c r="V2436" s="4" t="str">
        <f t="shared" si="454"/>
        <v/>
      </c>
      <c r="W2436" s="18" t="str">
        <f>IF(V2436="","",VLOOKUP(L2436,日射量と図３!$A$4:$C$368,3,TRUE)*238.85/100)</f>
        <v/>
      </c>
      <c r="X2436" s="4" t="str">
        <f t="shared" si="455"/>
        <v/>
      </c>
      <c r="Y2436" s="4" t="str">
        <f t="shared" si="460"/>
        <v/>
      </c>
      <c r="Z2436" s="4" t="str">
        <f t="shared" si="461"/>
        <v/>
      </c>
      <c r="AA2436" s="4" t="str">
        <f>IF($V2436="","",IF(Y2436&lt;36,0,IF(AND(36&lt;=Y2436,Y2436&lt;71),VLOOKUP($W2436,日射量と図３!$E$6:$F$34,2,TRUE),IF(AND(71&lt;=Y2436,Y2436&lt;107),VLOOKUP($W2436,日射量と図３!$E$6:$G$34,3,TRUE),IF(AND(107&lt;=Y2436,Y2436&lt;143),VLOOKUP($W2436,日射量と図３!$E$6:$H$34,4,TRUE),VLOOKUP($W2436,日射量と図３!$E$6:$I$34,5,TRUE))))))</f>
        <v/>
      </c>
      <c r="AB2436" s="4" t="str">
        <f>IF($V2436="","",IF(Z2436&lt;36,0,IF(AND(36&lt;=Z2436,Z2436&lt;71),VLOOKUP($W2436,日射量と図３!$E$6:$F$34,2,TRUE),IF(AND(71&lt;=Z2436,Z2436&lt;107),VLOOKUP($W2436,日射量と図３!$E$6:$G$34,3,TRUE),IF(AND(107&lt;=Z2436,Z2436&lt;143),VLOOKUP($W2436,日射量と図３!$E$6:$H$34,4,TRUE),VLOOKUP($W2436,日射量と図３!$E$6:$I$34,5,TRUE))))))</f>
        <v/>
      </c>
      <c r="AC2436" s="382" t="str">
        <f t="shared" si="456"/>
        <v/>
      </c>
      <c r="AD2436" s="382" t="str">
        <f t="shared" si="457"/>
        <v/>
      </c>
    </row>
    <row r="2437" spans="11:30" ht="13.5" customHeight="1">
      <c r="K2437" s="4">
        <f t="shared" ref="K2437:K2500" si="462">MONTH(L2437)</f>
        <v>9</v>
      </c>
      <c r="L2437" s="34">
        <v>43353</v>
      </c>
      <c r="M2437" s="4">
        <v>102</v>
      </c>
      <c r="N2437" s="4">
        <v>10</v>
      </c>
      <c r="O2437" s="31">
        <v>0.375</v>
      </c>
      <c r="P2437" s="35">
        <v>26.119999999999997</v>
      </c>
      <c r="Q2437" s="36">
        <f t="shared" ref="Q2437:Q2500" si="463">IF(O2437&lt;$B$15,$D$14,IF(O2437&lt;$B$16,$D$15,IF(O2437&lt;$B$17,$D$16,IF(O2437&lt;$B$18,$D$17,IF(O2437&lt;$B$19,$D$18,$D$19)))))</f>
        <v>12</v>
      </c>
      <c r="R2437" s="4">
        <f t="shared" ref="R2437:R2500" si="464">IF(Q2437-P2437&gt;0,Q2437-P2437,0)</f>
        <v>0</v>
      </c>
      <c r="S2437" s="31">
        <f t="shared" si="458"/>
        <v>0.22535879629629629</v>
      </c>
      <c r="T2437" s="31">
        <f t="shared" si="459"/>
        <v>0.76428240740740738</v>
      </c>
      <c r="U2437" s="4">
        <f t="shared" ref="U2437:U2500" si="465">IF(AND(S2437&lt;O2437,O2437&lt;T2437),R2437,0)</f>
        <v>0</v>
      </c>
      <c r="V2437" s="4" t="str">
        <f t="shared" ref="V2437:V2500" si="466">IF(N2437=1,SUM(U2437:U2460),"")</f>
        <v/>
      </c>
      <c r="W2437" s="18" t="str">
        <f>IF(V2437="","",VLOOKUP(L2437,日射量と図３!$A$4:$C$368,3,TRUE)*238.85/100)</f>
        <v/>
      </c>
      <c r="X2437" s="4" t="str">
        <f t="shared" ref="X2437:X2500" si="467">IF(V2437="","",VLOOKUP(K2437,$AF$38:$AJ$49,5,TRUE))</f>
        <v/>
      </c>
      <c r="Y2437" s="4" t="str">
        <f t="shared" si="460"/>
        <v/>
      </c>
      <c r="Z2437" s="4" t="str">
        <f t="shared" si="461"/>
        <v/>
      </c>
      <c r="AA2437" s="4" t="str">
        <f>IF($V2437="","",IF(Y2437&lt;36,0,IF(AND(36&lt;=Y2437,Y2437&lt;71),VLOOKUP($W2437,日射量と図３!$E$6:$F$34,2,TRUE),IF(AND(71&lt;=Y2437,Y2437&lt;107),VLOOKUP($W2437,日射量と図３!$E$6:$G$34,3,TRUE),IF(AND(107&lt;=Y2437,Y2437&lt;143),VLOOKUP($W2437,日射量と図３!$E$6:$H$34,4,TRUE),VLOOKUP($W2437,日射量と図３!$E$6:$I$34,5,TRUE))))))</f>
        <v/>
      </c>
      <c r="AB2437" s="4" t="str">
        <f>IF($V2437="","",IF(Z2437&lt;36,0,IF(AND(36&lt;=Z2437,Z2437&lt;71),VLOOKUP($W2437,日射量と図３!$E$6:$F$34,2,TRUE),IF(AND(71&lt;=Z2437,Z2437&lt;107),VLOOKUP($W2437,日射量と図３!$E$6:$G$34,3,TRUE),IF(AND(107&lt;=Z2437,Z2437&lt;143),VLOOKUP($W2437,日射量と図３!$E$6:$H$34,4,TRUE),VLOOKUP($W2437,日射量と図３!$E$6:$I$34,5,TRUE))))))</f>
        <v/>
      </c>
      <c r="AC2437" s="382" t="str">
        <f t="shared" si="456"/>
        <v/>
      </c>
      <c r="AD2437" s="382" t="str">
        <f t="shared" si="457"/>
        <v/>
      </c>
    </row>
    <row r="2438" spans="11:30" ht="13.5" customHeight="1">
      <c r="K2438" s="4">
        <f t="shared" si="462"/>
        <v>9</v>
      </c>
      <c r="L2438" s="34">
        <v>43353</v>
      </c>
      <c r="M2438" s="4">
        <v>102</v>
      </c>
      <c r="N2438" s="4">
        <v>11</v>
      </c>
      <c r="O2438" s="31">
        <v>0.41666666666666669</v>
      </c>
      <c r="P2438" s="35">
        <v>26.869999999999997</v>
      </c>
      <c r="Q2438" s="36">
        <f t="shared" si="463"/>
        <v>12</v>
      </c>
      <c r="R2438" s="4">
        <f t="shared" si="464"/>
        <v>0</v>
      </c>
      <c r="S2438" s="31">
        <f t="shared" si="458"/>
        <v>0.22535879629629629</v>
      </c>
      <c r="T2438" s="31">
        <f t="shared" si="459"/>
        <v>0.76428240740740738</v>
      </c>
      <c r="U2438" s="4">
        <f t="shared" si="465"/>
        <v>0</v>
      </c>
      <c r="V2438" s="4" t="str">
        <f t="shared" si="466"/>
        <v/>
      </c>
      <c r="W2438" s="18" t="str">
        <f>IF(V2438="","",VLOOKUP(L2438,日射量と図３!$A$4:$C$368,3,TRUE)*238.85/100)</f>
        <v/>
      </c>
      <c r="X2438" s="4" t="str">
        <f t="shared" si="467"/>
        <v/>
      </c>
      <c r="Y2438" s="4" t="str">
        <f t="shared" si="460"/>
        <v/>
      </c>
      <c r="Z2438" s="4" t="str">
        <f t="shared" si="461"/>
        <v/>
      </c>
      <c r="AA2438" s="4" t="str">
        <f>IF($V2438="","",IF(Y2438&lt;36,0,IF(AND(36&lt;=Y2438,Y2438&lt;71),VLOOKUP($W2438,日射量と図３!$E$6:$F$34,2,TRUE),IF(AND(71&lt;=Y2438,Y2438&lt;107),VLOOKUP($W2438,日射量と図３!$E$6:$G$34,3,TRUE),IF(AND(107&lt;=Y2438,Y2438&lt;143),VLOOKUP($W2438,日射量と図３!$E$6:$H$34,4,TRUE),VLOOKUP($W2438,日射量と図３!$E$6:$I$34,5,TRUE))))))</f>
        <v/>
      </c>
      <c r="AB2438" s="4" t="str">
        <f>IF($V2438="","",IF(Z2438&lt;36,0,IF(AND(36&lt;=Z2438,Z2438&lt;71),VLOOKUP($W2438,日射量と図３!$E$6:$F$34,2,TRUE),IF(AND(71&lt;=Z2438,Z2438&lt;107),VLOOKUP($W2438,日射量と図３!$E$6:$G$34,3,TRUE),IF(AND(107&lt;=Z2438,Z2438&lt;143),VLOOKUP($W2438,日射量と図３!$E$6:$H$34,4,TRUE),VLOOKUP($W2438,日射量と図３!$E$6:$I$34,5,TRUE))))))</f>
        <v/>
      </c>
      <c r="AC2438" s="382" t="str">
        <f t="shared" si="456"/>
        <v/>
      </c>
      <c r="AD2438" s="382" t="str">
        <f t="shared" si="457"/>
        <v/>
      </c>
    </row>
    <row r="2439" spans="11:30" ht="13.5" customHeight="1">
      <c r="K2439" s="4">
        <f t="shared" si="462"/>
        <v>9</v>
      </c>
      <c r="L2439" s="34">
        <v>43353</v>
      </c>
      <c r="M2439" s="4">
        <v>102</v>
      </c>
      <c r="N2439" s="4">
        <v>12</v>
      </c>
      <c r="O2439" s="31">
        <v>0.45833333333333331</v>
      </c>
      <c r="P2439" s="35">
        <v>28.01</v>
      </c>
      <c r="Q2439" s="36">
        <f t="shared" si="463"/>
        <v>12</v>
      </c>
      <c r="R2439" s="4">
        <f t="shared" si="464"/>
        <v>0</v>
      </c>
      <c r="S2439" s="31">
        <f t="shared" si="458"/>
        <v>0.22535879629629629</v>
      </c>
      <c r="T2439" s="31">
        <f t="shared" si="459"/>
        <v>0.76428240740740738</v>
      </c>
      <c r="U2439" s="4">
        <f t="shared" si="465"/>
        <v>0</v>
      </c>
      <c r="V2439" s="4" t="str">
        <f t="shared" si="466"/>
        <v/>
      </c>
      <c r="W2439" s="18" t="str">
        <f>IF(V2439="","",VLOOKUP(L2439,日射量と図３!$A$4:$C$368,3,TRUE)*238.85/100)</f>
        <v/>
      </c>
      <c r="X2439" s="4" t="str">
        <f t="shared" si="467"/>
        <v/>
      </c>
      <c r="Y2439" s="4" t="str">
        <f t="shared" si="460"/>
        <v/>
      </c>
      <c r="Z2439" s="4" t="str">
        <f t="shared" si="461"/>
        <v/>
      </c>
      <c r="AA2439" s="4" t="str">
        <f>IF($V2439="","",IF(Y2439&lt;36,0,IF(AND(36&lt;=Y2439,Y2439&lt;71),VLOOKUP($W2439,日射量と図３!$E$6:$F$34,2,TRUE),IF(AND(71&lt;=Y2439,Y2439&lt;107),VLOOKUP($W2439,日射量と図３!$E$6:$G$34,3,TRUE),IF(AND(107&lt;=Y2439,Y2439&lt;143),VLOOKUP($W2439,日射量と図３!$E$6:$H$34,4,TRUE),VLOOKUP($W2439,日射量と図３!$E$6:$I$34,5,TRUE))))))</f>
        <v/>
      </c>
      <c r="AB2439" s="4" t="str">
        <f>IF($V2439="","",IF(Z2439&lt;36,0,IF(AND(36&lt;=Z2439,Z2439&lt;71),VLOOKUP($W2439,日射量と図３!$E$6:$F$34,2,TRUE),IF(AND(71&lt;=Z2439,Z2439&lt;107),VLOOKUP($W2439,日射量と図３!$E$6:$G$34,3,TRUE),IF(AND(107&lt;=Z2439,Z2439&lt;143),VLOOKUP($W2439,日射量と図３!$E$6:$H$34,4,TRUE),VLOOKUP($W2439,日射量と図３!$E$6:$I$34,5,TRUE))))))</f>
        <v/>
      </c>
      <c r="AC2439" s="382" t="str">
        <f t="shared" si="456"/>
        <v/>
      </c>
      <c r="AD2439" s="382" t="str">
        <f t="shared" si="457"/>
        <v/>
      </c>
    </row>
    <row r="2440" spans="11:30" ht="13.5" customHeight="1">
      <c r="K2440" s="4">
        <f t="shared" si="462"/>
        <v>9</v>
      </c>
      <c r="L2440" s="34">
        <v>43353</v>
      </c>
      <c r="M2440" s="4">
        <v>102</v>
      </c>
      <c r="N2440" s="4">
        <v>13</v>
      </c>
      <c r="O2440" s="31">
        <v>0.5</v>
      </c>
      <c r="P2440" s="35">
        <v>29.139999999999997</v>
      </c>
      <c r="Q2440" s="36">
        <f t="shared" si="463"/>
        <v>12</v>
      </c>
      <c r="R2440" s="4">
        <f t="shared" si="464"/>
        <v>0</v>
      </c>
      <c r="S2440" s="31">
        <f t="shared" si="458"/>
        <v>0.22535879629629629</v>
      </c>
      <c r="T2440" s="31">
        <f t="shared" si="459"/>
        <v>0.76428240740740738</v>
      </c>
      <c r="U2440" s="4">
        <f t="shared" si="465"/>
        <v>0</v>
      </c>
      <c r="V2440" s="4" t="str">
        <f t="shared" si="466"/>
        <v/>
      </c>
      <c r="W2440" s="18" t="str">
        <f>IF(V2440="","",VLOOKUP(L2440,日射量と図３!$A$4:$C$368,3,TRUE)*238.85/100)</f>
        <v/>
      </c>
      <c r="X2440" s="4" t="str">
        <f t="shared" si="467"/>
        <v/>
      </c>
      <c r="Y2440" s="4" t="str">
        <f t="shared" si="460"/>
        <v/>
      </c>
      <c r="Z2440" s="4" t="str">
        <f t="shared" si="461"/>
        <v/>
      </c>
      <c r="AA2440" s="4" t="str">
        <f>IF($V2440="","",IF(Y2440&lt;36,0,IF(AND(36&lt;=Y2440,Y2440&lt;71),VLOOKUP($W2440,日射量と図３!$E$6:$F$34,2,TRUE),IF(AND(71&lt;=Y2440,Y2440&lt;107),VLOOKUP($W2440,日射量と図３!$E$6:$G$34,3,TRUE),IF(AND(107&lt;=Y2440,Y2440&lt;143),VLOOKUP($W2440,日射量と図３!$E$6:$H$34,4,TRUE),VLOOKUP($W2440,日射量と図３!$E$6:$I$34,5,TRUE))))))</f>
        <v/>
      </c>
      <c r="AB2440" s="4" t="str">
        <f>IF($V2440="","",IF(Z2440&lt;36,0,IF(AND(36&lt;=Z2440,Z2440&lt;71),VLOOKUP($W2440,日射量と図３!$E$6:$F$34,2,TRUE),IF(AND(71&lt;=Z2440,Z2440&lt;107),VLOOKUP($W2440,日射量と図３!$E$6:$G$34,3,TRUE),IF(AND(107&lt;=Z2440,Z2440&lt;143),VLOOKUP($W2440,日射量と図３!$E$6:$H$34,4,TRUE),VLOOKUP($W2440,日射量と図３!$E$6:$I$34,5,TRUE))))))</f>
        <v/>
      </c>
      <c r="AC2440" s="382" t="str">
        <f t="shared" si="456"/>
        <v/>
      </c>
      <c r="AD2440" s="382" t="str">
        <f t="shared" si="457"/>
        <v/>
      </c>
    </row>
    <row r="2441" spans="11:30" ht="13.5" customHeight="1">
      <c r="K2441" s="4">
        <f t="shared" si="462"/>
        <v>9</v>
      </c>
      <c r="L2441" s="34">
        <v>43353</v>
      </c>
      <c r="M2441" s="4">
        <v>102</v>
      </c>
      <c r="N2441" s="4">
        <v>14</v>
      </c>
      <c r="O2441" s="31">
        <v>0.54166666666666663</v>
      </c>
      <c r="P2441" s="35">
        <v>29.71</v>
      </c>
      <c r="Q2441" s="36">
        <f t="shared" si="463"/>
        <v>12</v>
      </c>
      <c r="R2441" s="4">
        <f t="shared" si="464"/>
        <v>0</v>
      </c>
      <c r="S2441" s="31">
        <f t="shared" si="458"/>
        <v>0.22535879629629629</v>
      </c>
      <c r="T2441" s="31">
        <f t="shared" si="459"/>
        <v>0.76428240740740738</v>
      </c>
      <c r="U2441" s="4">
        <f t="shared" si="465"/>
        <v>0</v>
      </c>
      <c r="V2441" s="4" t="str">
        <f t="shared" si="466"/>
        <v/>
      </c>
      <c r="W2441" s="18" t="str">
        <f>IF(V2441="","",VLOOKUP(L2441,日射量と図３!$A$4:$C$368,3,TRUE)*238.85/100)</f>
        <v/>
      </c>
      <c r="X2441" s="4" t="str">
        <f t="shared" si="467"/>
        <v/>
      </c>
      <c r="Y2441" s="4" t="str">
        <f t="shared" si="460"/>
        <v/>
      </c>
      <c r="Z2441" s="4" t="str">
        <f t="shared" si="461"/>
        <v/>
      </c>
      <c r="AA2441" s="4" t="str">
        <f>IF($V2441="","",IF(Y2441&lt;36,0,IF(AND(36&lt;=Y2441,Y2441&lt;71),VLOOKUP($W2441,日射量と図３!$E$6:$F$34,2,TRUE),IF(AND(71&lt;=Y2441,Y2441&lt;107),VLOOKUP($W2441,日射量と図３!$E$6:$G$34,3,TRUE),IF(AND(107&lt;=Y2441,Y2441&lt;143),VLOOKUP($W2441,日射量と図３!$E$6:$H$34,4,TRUE),VLOOKUP($W2441,日射量と図３!$E$6:$I$34,5,TRUE))))))</f>
        <v/>
      </c>
      <c r="AB2441" s="4" t="str">
        <f>IF($V2441="","",IF(Z2441&lt;36,0,IF(AND(36&lt;=Z2441,Z2441&lt;71),VLOOKUP($W2441,日射量と図３!$E$6:$F$34,2,TRUE),IF(AND(71&lt;=Z2441,Z2441&lt;107),VLOOKUP($W2441,日射量と図３!$E$6:$G$34,3,TRUE),IF(AND(107&lt;=Z2441,Z2441&lt;143),VLOOKUP($W2441,日射量と図３!$E$6:$H$34,4,TRUE),VLOOKUP($W2441,日射量と図３!$E$6:$I$34,5,TRUE))))))</f>
        <v/>
      </c>
      <c r="AC2441" s="382" t="str">
        <f t="shared" si="456"/>
        <v/>
      </c>
      <c r="AD2441" s="382" t="str">
        <f t="shared" si="457"/>
        <v/>
      </c>
    </row>
    <row r="2442" spans="11:30" ht="13.5" customHeight="1">
      <c r="K2442" s="4">
        <f t="shared" si="462"/>
        <v>9</v>
      </c>
      <c r="L2442" s="34">
        <v>43353</v>
      </c>
      <c r="M2442" s="4">
        <v>102</v>
      </c>
      <c r="N2442" s="4">
        <v>15</v>
      </c>
      <c r="O2442" s="31">
        <v>0.58333333333333337</v>
      </c>
      <c r="P2442" s="35">
        <v>29.73</v>
      </c>
      <c r="Q2442" s="36">
        <f t="shared" si="463"/>
        <v>12</v>
      </c>
      <c r="R2442" s="4">
        <f t="shared" si="464"/>
        <v>0</v>
      </c>
      <c r="S2442" s="31">
        <f t="shared" si="458"/>
        <v>0.22535879629629629</v>
      </c>
      <c r="T2442" s="31">
        <f t="shared" si="459"/>
        <v>0.76428240740740738</v>
      </c>
      <c r="U2442" s="4">
        <f t="shared" si="465"/>
        <v>0</v>
      </c>
      <c r="V2442" s="4" t="str">
        <f t="shared" si="466"/>
        <v/>
      </c>
      <c r="W2442" s="18" t="str">
        <f>IF(V2442="","",VLOOKUP(L2442,日射量と図３!$A$4:$C$368,3,TRUE)*238.85/100)</f>
        <v/>
      </c>
      <c r="X2442" s="4" t="str">
        <f t="shared" si="467"/>
        <v/>
      </c>
      <c r="Y2442" s="4" t="str">
        <f t="shared" si="460"/>
        <v/>
      </c>
      <c r="Z2442" s="4" t="str">
        <f t="shared" si="461"/>
        <v/>
      </c>
      <c r="AA2442" s="4" t="str">
        <f>IF($V2442="","",IF(Y2442&lt;36,0,IF(AND(36&lt;=Y2442,Y2442&lt;71),VLOOKUP($W2442,日射量と図３!$E$6:$F$34,2,TRUE),IF(AND(71&lt;=Y2442,Y2442&lt;107),VLOOKUP($W2442,日射量と図３!$E$6:$G$34,3,TRUE),IF(AND(107&lt;=Y2442,Y2442&lt;143),VLOOKUP($W2442,日射量と図３!$E$6:$H$34,4,TRUE),VLOOKUP($W2442,日射量と図３!$E$6:$I$34,5,TRUE))))))</f>
        <v/>
      </c>
      <c r="AB2442" s="4" t="str">
        <f>IF($V2442="","",IF(Z2442&lt;36,0,IF(AND(36&lt;=Z2442,Z2442&lt;71),VLOOKUP($W2442,日射量と図３!$E$6:$F$34,2,TRUE),IF(AND(71&lt;=Z2442,Z2442&lt;107),VLOOKUP($W2442,日射量と図３!$E$6:$G$34,3,TRUE),IF(AND(107&lt;=Z2442,Z2442&lt;143),VLOOKUP($W2442,日射量と図３!$E$6:$H$34,4,TRUE),VLOOKUP($W2442,日射量と図３!$E$6:$I$34,5,TRUE))))))</f>
        <v/>
      </c>
      <c r="AC2442" s="382" t="str">
        <f t="shared" si="456"/>
        <v/>
      </c>
      <c r="AD2442" s="382" t="str">
        <f t="shared" si="457"/>
        <v/>
      </c>
    </row>
    <row r="2443" spans="11:30" ht="13.5" customHeight="1">
      <c r="K2443" s="4">
        <f t="shared" si="462"/>
        <v>9</v>
      </c>
      <c r="L2443" s="34">
        <v>43353</v>
      </c>
      <c r="M2443" s="4">
        <v>102</v>
      </c>
      <c r="N2443" s="4">
        <v>16</v>
      </c>
      <c r="O2443" s="31">
        <v>0.625</v>
      </c>
      <c r="P2443" s="35">
        <v>29.709999999999997</v>
      </c>
      <c r="Q2443" s="36">
        <f t="shared" si="463"/>
        <v>16</v>
      </c>
      <c r="R2443" s="4">
        <f t="shared" si="464"/>
        <v>0</v>
      </c>
      <c r="S2443" s="31">
        <f t="shared" si="458"/>
        <v>0.22535879629629629</v>
      </c>
      <c r="T2443" s="31">
        <f t="shared" si="459"/>
        <v>0.76428240740740738</v>
      </c>
      <c r="U2443" s="4">
        <f t="shared" si="465"/>
        <v>0</v>
      </c>
      <c r="V2443" s="4" t="str">
        <f t="shared" si="466"/>
        <v/>
      </c>
      <c r="W2443" s="18" t="str">
        <f>IF(V2443="","",VLOOKUP(L2443,日射量と図３!$A$4:$C$368,3,TRUE)*238.85/100)</f>
        <v/>
      </c>
      <c r="X2443" s="4" t="str">
        <f t="shared" si="467"/>
        <v/>
      </c>
      <c r="Y2443" s="4" t="str">
        <f t="shared" si="460"/>
        <v/>
      </c>
      <c r="Z2443" s="4" t="str">
        <f t="shared" si="461"/>
        <v/>
      </c>
      <c r="AA2443" s="4" t="str">
        <f>IF($V2443="","",IF(Y2443&lt;36,0,IF(AND(36&lt;=Y2443,Y2443&lt;71),VLOOKUP($W2443,日射量と図３!$E$6:$F$34,2,TRUE),IF(AND(71&lt;=Y2443,Y2443&lt;107),VLOOKUP($W2443,日射量と図３!$E$6:$G$34,3,TRUE),IF(AND(107&lt;=Y2443,Y2443&lt;143),VLOOKUP($W2443,日射量と図３!$E$6:$H$34,4,TRUE),VLOOKUP($W2443,日射量と図３!$E$6:$I$34,5,TRUE))))))</f>
        <v/>
      </c>
      <c r="AB2443" s="4" t="str">
        <f>IF($V2443="","",IF(Z2443&lt;36,0,IF(AND(36&lt;=Z2443,Z2443&lt;71),VLOOKUP($W2443,日射量と図３!$E$6:$F$34,2,TRUE),IF(AND(71&lt;=Z2443,Z2443&lt;107),VLOOKUP($W2443,日射量と図３!$E$6:$G$34,3,TRUE),IF(AND(107&lt;=Z2443,Z2443&lt;143),VLOOKUP($W2443,日射量と図３!$E$6:$H$34,4,TRUE),VLOOKUP($W2443,日射量と図３!$E$6:$I$34,5,TRUE))))))</f>
        <v/>
      </c>
      <c r="AC2443" s="382" t="str">
        <f t="shared" si="456"/>
        <v/>
      </c>
      <c r="AD2443" s="382" t="str">
        <f t="shared" si="457"/>
        <v/>
      </c>
    </row>
    <row r="2444" spans="11:30" ht="13.5" customHeight="1">
      <c r="K2444" s="4">
        <f t="shared" si="462"/>
        <v>9</v>
      </c>
      <c r="L2444" s="34">
        <v>43353</v>
      </c>
      <c r="M2444" s="4">
        <v>102</v>
      </c>
      <c r="N2444" s="4">
        <v>17</v>
      </c>
      <c r="O2444" s="31">
        <v>0.66666666666666663</v>
      </c>
      <c r="P2444" s="35">
        <v>28.85</v>
      </c>
      <c r="Q2444" s="36">
        <f t="shared" si="463"/>
        <v>16</v>
      </c>
      <c r="R2444" s="4">
        <f t="shared" si="464"/>
        <v>0</v>
      </c>
      <c r="S2444" s="31">
        <f t="shared" si="458"/>
        <v>0.22535879629629629</v>
      </c>
      <c r="T2444" s="31">
        <f t="shared" si="459"/>
        <v>0.76428240740740738</v>
      </c>
      <c r="U2444" s="4">
        <f t="shared" si="465"/>
        <v>0</v>
      </c>
      <c r="V2444" s="4" t="str">
        <f t="shared" si="466"/>
        <v/>
      </c>
      <c r="W2444" s="18" t="str">
        <f>IF(V2444="","",VLOOKUP(L2444,日射量と図３!$A$4:$C$368,3,TRUE)*238.85/100)</f>
        <v/>
      </c>
      <c r="X2444" s="4" t="str">
        <f t="shared" si="467"/>
        <v/>
      </c>
      <c r="Y2444" s="4" t="str">
        <f t="shared" si="460"/>
        <v/>
      </c>
      <c r="Z2444" s="4" t="str">
        <f t="shared" si="461"/>
        <v/>
      </c>
      <c r="AA2444" s="4" t="str">
        <f>IF($V2444="","",IF(Y2444&lt;36,0,IF(AND(36&lt;=Y2444,Y2444&lt;71),VLOOKUP($W2444,日射量と図３!$E$6:$F$34,2,TRUE),IF(AND(71&lt;=Y2444,Y2444&lt;107),VLOOKUP($W2444,日射量と図３!$E$6:$G$34,3,TRUE),IF(AND(107&lt;=Y2444,Y2444&lt;143),VLOOKUP($W2444,日射量と図３!$E$6:$H$34,4,TRUE),VLOOKUP($W2444,日射量と図３!$E$6:$I$34,5,TRUE))))))</f>
        <v/>
      </c>
      <c r="AB2444" s="4" t="str">
        <f>IF($V2444="","",IF(Z2444&lt;36,0,IF(AND(36&lt;=Z2444,Z2444&lt;71),VLOOKUP($W2444,日射量と図３!$E$6:$F$34,2,TRUE),IF(AND(71&lt;=Z2444,Z2444&lt;107),VLOOKUP($W2444,日射量と図３!$E$6:$G$34,3,TRUE),IF(AND(107&lt;=Z2444,Z2444&lt;143),VLOOKUP($W2444,日射量と図３!$E$6:$H$34,4,TRUE),VLOOKUP($W2444,日射量と図３!$E$6:$I$34,5,TRUE))))))</f>
        <v/>
      </c>
      <c r="AC2444" s="382" t="str">
        <f t="shared" si="456"/>
        <v/>
      </c>
      <c r="AD2444" s="382" t="str">
        <f t="shared" si="457"/>
        <v/>
      </c>
    </row>
    <row r="2445" spans="11:30" ht="13.5" customHeight="1">
      <c r="K2445" s="4">
        <f t="shared" si="462"/>
        <v>9</v>
      </c>
      <c r="L2445" s="34">
        <v>43353</v>
      </c>
      <c r="M2445" s="4">
        <v>102</v>
      </c>
      <c r="N2445" s="4">
        <v>18</v>
      </c>
      <c r="O2445" s="31">
        <v>0.70833333333333337</v>
      </c>
      <c r="P2445" s="35">
        <v>28.1</v>
      </c>
      <c r="Q2445" s="36">
        <f t="shared" si="463"/>
        <v>16</v>
      </c>
      <c r="R2445" s="4">
        <f t="shared" si="464"/>
        <v>0</v>
      </c>
      <c r="S2445" s="31">
        <f t="shared" si="458"/>
        <v>0.22535879629629629</v>
      </c>
      <c r="T2445" s="31">
        <f t="shared" si="459"/>
        <v>0.76428240740740738</v>
      </c>
      <c r="U2445" s="4">
        <f t="shared" si="465"/>
        <v>0</v>
      </c>
      <c r="V2445" s="4" t="str">
        <f t="shared" si="466"/>
        <v/>
      </c>
      <c r="W2445" s="18" t="str">
        <f>IF(V2445="","",VLOOKUP(L2445,日射量と図３!$A$4:$C$368,3,TRUE)*238.85/100)</f>
        <v/>
      </c>
      <c r="X2445" s="4" t="str">
        <f t="shared" si="467"/>
        <v/>
      </c>
      <c r="Y2445" s="4" t="str">
        <f t="shared" si="460"/>
        <v/>
      </c>
      <c r="Z2445" s="4" t="str">
        <f t="shared" si="461"/>
        <v/>
      </c>
      <c r="AA2445" s="4" t="str">
        <f>IF($V2445="","",IF(Y2445&lt;36,0,IF(AND(36&lt;=Y2445,Y2445&lt;71),VLOOKUP($W2445,日射量と図３!$E$6:$F$34,2,TRUE),IF(AND(71&lt;=Y2445,Y2445&lt;107),VLOOKUP($W2445,日射量と図３!$E$6:$G$34,3,TRUE),IF(AND(107&lt;=Y2445,Y2445&lt;143),VLOOKUP($W2445,日射量と図３!$E$6:$H$34,4,TRUE),VLOOKUP($W2445,日射量と図３!$E$6:$I$34,5,TRUE))))))</f>
        <v/>
      </c>
      <c r="AB2445" s="4" t="str">
        <f>IF($V2445="","",IF(Z2445&lt;36,0,IF(AND(36&lt;=Z2445,Z2445&lt;71),VLOOKUP($W2445,日射量と図３!$E$6:$F$34,2,TRUE),IF(AND(71&lt;=Z2445,Z2445&lt;107),VLOOKUP($W2445,日射量と図３!$E$6:$G$34,3,TRUE),IF(AND(107&lt;=Z2445,Z2445&lt;143),VLOOKUP($W2445,日射量と図３!$E$6:$H$34,4,TRUE),VLOOKUP($W2445,日射量と図３!$E$6:$I$34,5,TRUE))))))</f>
        <v/>
      </c>
      <c r="AC2445" s="382" t="str">
        <f t="shared" si="456"/>
        <v/>
      </c>
      <c r="AD2445" s="382" t="str">
        <f t="shared" si="457"/>
        <v/>
      </c>
    </row>
    <row r="2446" spans="11:30" ht="13.5" customHeight="1">
      <c r="K2446" s="4">
        <f t="shared" si="462"/>
        <v>9</v>
      </c>
      <c r="L2446" s="34">
        <v>43353</v>
      </c>
      <c r="M2446" s="4">
        <v>102</v>
      </c>
      <c r="N2446" s="4">
        <v>19</v>
      </c>
      <c r="O2446" s="31">
        <v>0.75</v>
      </c>
      <c r="P2446" s="35">
        <v>27.159999999999997</v>
      </c>
      <c r="Q2446" s="36">
        <f t="shared" si="463"/>
        <v>16</v>
      </c>
      <c r="R2446" s="4">
        <f t="shared" si="464"/>
        <v>0</v>
      </c>
      <c r="S2446" s="31">
        <f t="shared" si="458"/>
        <v>0.22535879629629629</v>
      </c>
      <c r="T2446" s="31">
        <f t="shared" si="459"/>
        <v>0.76428240740740738</v>
      </c>
      <c r="U2446" s="4">
        <f t="shared" si="465"/>
        <v>0</v>
      </c>
      <c r="V2446" s="4" t="str">
        <f t="shared" si="466"/>
        <v/>
      </c>
      <c r="W2446" s="18" t="str">
        <f>IF(V2446="","",VLOOKUP(L2446,日射量と図３!$A$4:$C$368,3,TRUE)*238.85/100)</f>
        <v/>
      </c>
      <c r="X2446" s="4" t="str">
        <f t="shared" si="467"/>
        <v/>
      </c>
      <c r="Y2446" s="4" t="str">
        <f t="shared" si="460"/>
        <v/>
      </c>
      <c r="Z2446" s="4" t="str">
        <f t="shared" si="461"/>
        <v/>
      </c>
      <c r="AA2446" s="4" t="str">
        <f>IF($V2446="","",IF(Y2446&lt;36,0,IF(AND(36&lt;=Y2446,Y2446&lt;71),VLOOKUP($W2446,日射量と図３!$E$6:$F$34,2,TRUE),IF(AND(71&lt;=Y2446,Y2446&lt;107),VLOOKUP($W2446,日射量と図３!$E$6:$G$34,3,TRUE),IF(AND(107&lt;=Y2446,Y2446&lt;143),VLOOKUP($W2446,日射量と図３!$E$6:$H$34,4,TRUE),VLOOKUP($W2446,日射量と図３!$E$6:$I$34,5,TRUE))))))</f>
        <v/>
      </c>
      <c r="AB2446" s="4" t="str">
        <f>IF($V2446="","",IF(Z2446&lt;36,0,IF(AND(36&lt;=Z2446,Z2446&lt;71),VLOOKUP($W2446,日射量と図３!$E$6:$F$34,2,TRUE),IF(AND(71&lt;=Z2446,Z2446&lt;107),VLOOKUP($W2446,日射量と図３!$E$6:$G$34,3,TRUE),IF(AND(107&lt;=Z2446,Z2446&lt;143),VLOOKUP($W2446,日射量と図３!$E$6:$H$34,4,TRUE),VLOOKUP($W2446,日射量と図３!$E$6:$I$34,5,TRUE))))))</f>
        <v/>
      </c>
      <c r="AC2446" s="382" t="str">
        <f t="shared" si="456"/>
        <v/>
      </c>
      <c r="AD2446" s="382" t="str">
        <f t="shared" si="457"/>
        <v/>
      </c>
    </row>
    <row r="2447" spans="11:30" ht="13.5" customHeight="1">
      <c r="K2447" s="4">
        <f t="shared" si="462"/>
        <v>9</v>
      </c>
      <c r="L2447" s="34">
        <v>43353</v>
      </c>
      <c r="M2447" s="4">
        <v>102</v>
      </c>
      <c r="N2447" s="4">
        <v>20</v>
      </c>
      <c r="O2447" s="31">
        <v>0.79166666666666663</v>
      </c>
      <c r="P2447" s="35">
        <v>26.200000000000006</v>
      </c>
      <c r="Q2447" s="36">
        <f t="shared" si="463"/>
        <v>16</v>
      </c>
      <c r="R2447" s="4">
        <f t="shared" si="464"/>
        <v>0</v>
      </c>
      <c r="S2447" s="31">
        <f t="shared" si="458"/>
        <v>0.22535879629629629</v>
      </c>
      <c r="T2447" s="31">
        <f t="shared" si="459"/>
        <v>0.76428240740740738</v>
      </c>
      <c r="U2447" s="4">
        <f t="shared" si="465"/>
        <v>0</v>
      </c>
      <c r="V2447" s="4" t="str">
        <f t="shared" si="466"/>
        <v/>
      </c>
      <c r="W2447" s="18" t="str">
        <f>IF(V2447="","",VLOOKUP(L2447,日射量と図３!$A$4:$C$368,3,TRUE)*238.85/100)</f>
        <v/>
      </c>
      <c r="X2447" s="4" t="str">
        <f t="shared" si="467"/>
        <v/>
      </c>
      <c r="Y2447" s="4" t="str">
        <f t="shared" si="460"/>
        <v/>
      </c>
      <c r="Z2447" s="4" t="str">
        <f t="shared" si="461"/>
        <v/>
      </c>
      <c r="AA2447" s="4" t="str">
        <f>IF($V2447="","",IF(Y2447&lt;36,0,IF(AND(36&lt;=Y2447,Y2447&lt;71),VLOOKUP($W2447,日射量と図３!$E$6:$F$34,2,TRUE),IF(AND(71&lt;=Y2447,Y2447&lt;107),VLOOKUP($W2447,日射量と図３!$E$6:$G$34,3,TRUE),IF(AND(107&lt;=Y2447,Y2447&lt;143),VLOOKUP($W2447,日射量と図３!$E$6:$H$34,4,TRUE),VLOOKUP($W2447,日射量と図３!$E$6:$I$34,5,TRUE))))))</f>
        <v/>
      </c>
      <c r="AB2447" s="4" t="str">
        <f>IF($V2447="","",IF(Z2447&lt;36,0,IF(AND(36&lt;=Z2447,Z2447&lt;71),VLOOKUP($W2447,日射量と図３!$E$6:$F$34,2,TRUE),IF(AND(71&lt;=Z2447,Z2447&lt;107),VLOOKUP($W2447,日射量と図３!$E$6:$G$34,3,TRUE),IF(AND(107&lt;=Z2447,Z2447&lt;143),VLOOKUP($W2447,日射量と図３!$E$6:$H$34,4,TRUE),VLOOKUP($W2447,日射量と図３!$E$6:$I$34,5,TRUE))))))</f>
        <v/>
      </c>
      <c r="AC2447" s="382" t="str">
        <f t="shared" ref="AC2447:AC2510" si="468">IF(V2447="","",IF((($AH$18*$AH$30*V2447*3600/1000000)/1000-AA2447*$AG$18*10*0.0000041868)&lt;=0,0,AA2447*$AG$18*10*0.0000041868))</f>
        <v/>
      </c>
      <c r="AD2447" s="382" t="str">
        <f t="shared" ref="AD2447:AD2510" si="469">IF(V2447="","",IF((($AH$19*$AH$30*V2447*3600/1000000)/1000-AB2447*$AG$19*10*0.0000041868)&lt;=0,0,AB2447*$AG$19*10*0.0000041868))</f>
        <v/>
      </c>
    </row>
    <row r="2448" spans="11:30" ht="13.5" customHeight="1">
      <c r="K2448" s="4">
        <f t="shared" si="462"/>
        <v>9</v>
      </c>
      <c r="L2448" s="34">
        <v>43353</v>
      </c>
      <c r="M2448" s="4">
        <v>102</v>
      </c>
      <c r="N2448" s="4">
        <v>21</v>
      </c>
      <c r="O2448" s="31">
        <v>0.83333333333333337</v>
      </c>
      <c r="P2448" s="35">
        <v>25.56</v>
      </c>
      <c r="Q2448" s="36">
        <f t="shared" si="463"/>
        <v>16</v>
      </c>
      <c r="R2448" s="4">
        <f t="shared" si="464"/>
        <v>0</v>
      </c>
      <c r="S2448" s="31">
        <f t="shared" si="458"/>
        <v>0.22535879629629629</v>
      </c>
      <c r="T2448" s="31">
        <f t="shared" si="459"/>
        <v>0.76428240740740738</v>
      </c>
      <c r="U2448" s="4">
        <f t="shared" si="465"/>
        <v>0</v>
      </c>
      <c r="V2448" s="4" t="str">
        <f t="shared" si="466"/>
        <v/>
      </c>
      <c r="W2448" s="18" t="str">
        <f>IF(V2448="","",VLOOKUP(L2448,日射量と図３!$A$4:$C$368,3,TRUE)*238.85/100)</f>
        <v/>
      </c>
      <c r="X2448" s="4" t="str">
        <f t="shared" si="467"/>
        <v/>
      </c>
      <c r="Y2448" s="4" t="str">
        <f t="shared" si="460"/>
        <v/>
      </c>
      <c r="Z2448" s="4" t="str">
        <f t="shared" si="461"/>
        <v/>
      </c>
      <c r="AA2448" s="4" t="str">
        <f>IF($V2448="","",IF(Y2448&lt;36,0,IF(AND(36&lt;=Y2448,Y2448&lt;71),VLOOKUP($W2448,日射量と図３!$E$6:$F$34,2,TRUE),IF(AND(71&lt;=Y2448,Y2448&lt;107),VLOOKUP($W2448,日射量と図３!$E$6:$G$34,3,TRUE),IF(AND(107&lt;=Y2448,Y2448&lt;143),VLOOKUP($W2448,日射量と図３!$E$6:$H$34,4,TRUE),VLOOKUP($W2448,日射量と図３!$E$6:$I$34,5,TRUE))))))</f>
        <v/>
      </c>
      <c r="AB2448" s="4" t="str">
        <f>IF($V2448="","",IF(Z2448&lt;36,0,IF(AND(36&lt;=Z2448,Z2448&lt;71),VLOOKUP($W2448,日射量と図３!$E$6:$F$34,2,TRUE),IF(AND(71&lt;=Z2448,Z2448&lt;107),VLOOKUP($W2448,日射量と図３!$E$6:$G$34,3,TRUE),IF(AND(107&lt;=Z2448,Z2448&lt;143),VLOOKUP($W2448,日射量と図３!$E$6:$H$34,4,TRUE),VLOOKUP($W2448,日射量と図３!$E$6:$I$34,5,TRUE))))))</f>
        <v/>
      </c>
      <c r="AC2448" s="382" t="str">
        <f t="shared" si="468"/>
        <v/>
      </c>
      <c r="AD2448" s="382" t="str">
        <f t="shared" si="469"/>
        <v/>
      </c>
    </row>
    <row r="2449" spans="11:30" ht="13.5" customHeight="1">
      <c r="K2449" s="4">
        <f t="shared" si="462"/>
        <v>9</v>
      </c>
      <c r="L2449" s="34">
        <v>43353</v>
      </c>
      <c r="M2449" s="4">
        <v>102</v>
      </c>
      <c r="N2449" s="4">
        <v>22</v>
      </c>
      <c r="O2449" s="31">
        <v>0.875</v>
      </c>
      <c r="P2449" s="35">
        <v>24.830000000000002</v>
      </c>
      <c r="Q2449" s="36">
        <f t="shared" si="463"/>
        <v>16</v>
      </c>
      <c r="R2449" s="4">
        <f t="shared" si="464"/>
        <v>0</v>
      </c>
      <c r="S2449" s="31">
        <f t="shared" si="458"/>
        <v>0.22535879629629629</v>
      </c>
      <c r="T2449" s="31">
        <f t="shared" si="459"/>
        <v>0.76428240740740738</v>
      </c>
      <c r="U2449" s="4">
        <f t="shared" si="465"/>
        <v>0</v>
      </c>
      <c r="V2449" s="4" t="str">
        <f t="shared" si="466"/>
        <v/>
      </c>
      <c r="W2449" s="18" t="str">
        <f>IF(V2449="","",VLOOKUP(L2449,日射量と図３!$A$4:$C$368,3,TRUE)*238.85/100)</f>
        <v/>
      </c>
      <c r="X2449" s="4" t="str">
        <f t="shared" si="467"/>
        <v/>
      </c>
      <c r="Y2449" s="4" t="str">
        <f t="shared" si="460"/>
        <v/>
      </c>
      <c r="Z2449" s="4" t="str">
        <f t="shared" si="461"/>
        <v/>
      </c>
      <c r="AA2449" s="4" t="str">
        <f>IF($V2449="","",IF(Y2449&lt;36,0,IF(AND(36&lt;=Y2449,Y2449&lt;71),VLOOKUP($W2449,日射量と図３!$E$6:$F$34,2,TRUE),IF(AND(71&lt;=Y2449,Y2449&lt;107),VLOOKUP($W2449,日射量と図３!$E$6:$G$34,3,TRUE),IF(AND(107&lt;=Y2449,Y2449&lt;143),VLOOKUP($W2449,日射量と図３!$E$6:$H$34,4,TRUE),VLOOKUP($W2449,日射量と図３!$E$6:$I$34,5,TRUE))))))</f>
        <v/>
      </c>
      <c r="AB2449" s="4" t="str">
        <f>IF($V2449="","",IF(Z2449&lt;36,0,IF(AND(36&lt;=Z2449,Z2449&lt;71),VLOOKUP($W2449,日射量と図３!$E$6:$F$34,2,TRUE),IF(AND(71&lt;=Z2449,Z2449&lt;107),VLOOKUP($W2449,日射量と図３!$E$6:$G$34,3,TRUE),IF(AND(107&lt;=Z2449,Z2449&lt;143),VLOOKUP($W2449,日射量と図３!$E$6:$H$34,4,TRUE),VLOOKUP($W2449,日射量と図３!$E$6:$I$34,5,TRUE))))))</f>
        <v/>
      </c>
      <c r="AC2449" s="382" t="str">
        <f t="shared" si="468"/>
        <v/>
      </c>
      <c r="AD2449" s="382" t="str">
        <f t="shared" si="469"/>
        <v/>
      </c>
    </row>
    <row r="2450" spans="11:30" ht="13.5" customHeight="1">
      <c r="K2450" s="4">
        <f t="shared" si="462"/>
        <v>9</v>
      </c>
      <c r="L2450" s="34">
        <v>43353</v>
      </c>
      <c r="M2450" s="4">
        <v>102</v>
      </c>
      <c r="N2450" s="4">
        <v>23</v>
      </c>
      <c r="O2450" s="31">
        <v>0.91666666666666663</v>
      </c>
      <c r="P2450" s="35">
        <v>24.41</v>
      </c>
      <c r="Q2450" s="36">
        <f t="shared" si="463"/>
        <v>13</v>
      </c>
      <c r="R2450" s="4">
        <f t="shared" si="464"/>
        <v>0</v>
      </c>
      <c r="S2450" s="31">
        <f t="shared" si="458"/>
        <v>0.22535879629629629</v>
      </c>
      <c r="T2450" s="31">
        <f t="shared" si="459"/>
        <v>0.76428240740740738</v>
      </c>
      <c r="U2450" s="4">
        <f t="shared" si="465"/>
        <v>0</v>
      </c>
      <c r="V2450" s="4" t="str">
        <f t="shared" si="466"/>
        <v/>
      </c>
      <c r="W2450" s="18" t="str">
        <f>IF(V2450="","",VLOOKUP(L2450,日射量と図３!$A$4:$C$368,3,TRUE)*238.85/100)</f>
        <v/>
      </c>
      <c r="X2450" s="4" t="str">
        <f t="shared" si="467"/>
        <v/>
      </c>
      <c r="Y2450" s="4" t="str">
        <f t="shared" si="460"/>
        <v/>
      </c>
      <c r="Z2450" s="4" t="str">
        <f t="shared" si="461"/>
        <v/>
      </c>
      <c r="AA2450" s="4" t="str">
        <f>IF($V2450="","",IF(Y2450&lt;36,0,IF(AND(36&lt;=Y2450,Y2450&lt;71),VLOOKUP($W2450,日射量と図３!$E$6:$F$34,2,TRUE),IF(AND(71&lt;=Y2450,Y2450&lt;107),VLOOKUP($W2450,日射量と図３!$E$6:$G$34,3,TRUE),IF(AND(107&lt;=Y2450,Y2450&lt;143),VLOOKUP($W2450,日射量と図３!$E$6:$H$34,4,TRUE),VLOOKUP($W2450,日射量と図３!$E$6:$I$34,5,TRUE))))))</f>
        <v/>
      </c>
      <c r="AB2450" s="4" t="str">
        <f>IF($V2450="","",IF(Z2450&lt;36,0,IF(AND(36&lt;=Z2450,Z2450&lt;71),VLOOKUP($W2450,日射量と図３!$E$6:$F$34,2,TRUE),IF(AND(71&lt;=Z2450,Z2450&lt;107),VLOOKUP($W2450,日射量と図３!$E$6:$G$34,3,TRUE),IF(AND(107&lt;=Z2450,Z2450&lt;143),VLOOKUP($W2450,日射量と図３!$E$6:$H$34,4,TRUE),VLOOKUP($W2450,日射量と図３!$E$6:$I$34,5,TRUE))))))</f>
        <v/>
      </c>
      <c r="AC2450" s="382" t="str">
        <f t="shared" si="468"/>
        <v/>
      </c>
      <c r="AD2450" s="382" t="str">
        <f t="shared" si="469"/>
        <v/>
      </c>
    </row>
    <row r="2451" spans="11:30" ht="13.5" customHeight="1">
      <c r="K2451" s="4">
        <f t="shared" si="462"/>
        <v>9</v>
      </c>
      <c r="L2451" s="34">
        <v>43353</v>
      </c>
      <c r="M2451" s="4">
        <v>102</v>
      </c>
      <c r="N2451" s="4">
        <v>24</v>
      </c>
      <c r="O2451" s="31">
        <v>0.95833333333333337</v>
      </c>
      <c r="P2451" s="35">
        <v>24.09</v>
      </c>
      <c r="Q2451" s="36">
        <f t="shared" si="463"/>
        <v>13</v>
      </c>
      <c r="R2451" s="4">
        <f t="shared" si="464"/>
        <v>0</v>
      </c>
      <c r="S2451" s="31">
        <f t="shared" si="458"/>
        <v>0.22535879629629629</v>
      </c>
      <c r="T2451" s="31">
        <f t="shared" si="459"/>
        <v>0.76428240740740738</v>
      </c>
      <c r="U2451" s="4">
        <f t="shared" si="465"/>
        <v>0</v>
      </c>
      <c r="V2451" s="4" t="str">
        <f t="shared" si="466"/>
        <v/>
      </c>
      <c r="W2451" s="18" t="str">
        <f>IF(V2451="","",VLOOKUP(L2451,日射量と図３!$A$4:$C$368,3,TRUE)*238.85/100)</f>
        <v/>
      </c>
      <c r="X2451" s="4" t="str">
        <f t="shared" si="467"/>
        <v/>
      </c>
      <c r="Y2451" s="4" t="str">
        <f t="shared" si="460"/>
        <v/>
      </c>
      <c r="Z2451" s="4" t="str">
        <f t="shared" si="461"/>
        <v/>
      </c>
      <c r="AA2451" s="4" t="str">
        <f>IF($V2451="","",IF(Y2451&lt;36,0,IF(AND(36&lt;=Y2451,Y2451&lt;71),VLOOKUP($W2451,日射量と図３!$E$6:$F$34,2,TRUE),IF(AND(71&lt;=Y2451,Y2451&lt;107),VLOOKUP($W2451,日射量と図３!$E$6:$G$34,3,TRUE),IF(AND(107&lt;=Y2451,Y2451&lt;143),VLOOKUP($W2451,日射量と図３!$E$6:$H$34,4,TRUE),VLOOKUP($W2451,日射量と図３!$E$6:$I$34,5,TRUE))))))</f>
        <v/>
      </c>
      <c r="AB2451" s="4" t="str">
        <f>IF($V2451="","",IF(Z2451&lt;36,0,IF(AND(36&lt;=Z2451,Z2451&lt;71),VLOOKUP($W2451,日射量と図３!$E$6:$F$34,2,TRUE),IF(AND(71&lt;=Z2451,Z2451&lt;107),VLOOKUP($W2451,日射量と図３!$E$6:$G$34,3,TRUE),IF(AND(107&lt;=Z2451,Z2451&lt;143),VLOOKUP($W2451,日射量と図３!$E$6:$H$34,4,TRUE),VLOOKUP($W2451,日射量と図３!$E$6:$I$34,5,TRUE))))))</f>
        <v/>
      </c>
      <c r="AC2451" s="382" t="str">
        <f t="shared" si="468"/>
        <v/>
      </c>
      <c r="AD2451" s="382" t="str">
        <f t="shared" si="469"/>
        <v/>
      </c>
    </row>
    <row r="2452" spans="11:30" ht="13.5" customHeight="1">
      <c r="K2452" s="4">
        <f t="shared" si="462"/>
        <v>9</v>
      </c>
      <c r="L2452" s="34">
        <v>43354</v>
      </c>
      <c r="M2452" s="4">
        <v>103</v>
      </c>
      <c r="N2452" s="4">
        <v>1</v>
      </c>
      <c r="O2452" s="31">
        <v>0</v>
      </c>
      <c r="P2452" s="35">
        <v>23.66</v>
      </c>
      <c r="Q2452" s="36">
        <f t="shared" si="463"/>
        <v>13</v>
      </c>
      <c r="R2452" s="4">
        <f t="shared" si="464"/>
        <v>0</v>
      </c>
      <c r="S2452" s="31">
        <f t="shared" si="458"/>
        <v>0.22535879629629629</v>
      </c>
      <c r="T2452" s="31">
        <f t="shared" si="459"/>
        <v>0.76428240740740738</v>
      </c>
      <c r="U2452" s="4">
        <f t="shared" si="465"/>
        <v>0</v>
      </c>
      <c r="V2452" s="4">
        <f t="shared" si="466"/>
        <v>0</v>
      </c>
      <c r="W2452" s="18">
        <f>IF(V2452="","",VLOOKUP(L2452,日射量と図３!$A$4:$C$368,3,TRUE)*238.85/100)</f>
        <v>38.216000000000001</v>
      </c>
      <c r="X2452" s="4">
        <f t="shared" si="467"/>
        <v>13</v>
      </c>
      <c r="Y2452" s="4">
        <f t="shared" si="460"/>
        <v>0</v>
      </c>
      <c r="Z2452" s="4">
        <f t="shared" si="461"/>
        <v>0</v>
      </c>
      <c r="AA2452" s="4">
        <f>IF($V2452="","",IF(Y2452&lt;36,0,IF(AND(36&lt;=Y2452,Y2452&lt;71),VLOOKUP($W2452,日射量と図３!$E$6:$F$34,2,TRUE),IF(AND(71&lt;=Y2452,Y2452&lt;107),VLOOKUP($W2452,日射量と図３!$E$6:$G$34,3,TRUE),IF(AND(107&lt;=Y2452,Y2452&lt;143),VLOOKUP($W2452,日射量と図３!$E$6:$H$34,4,TRUE),VLOOKUP($W2452,日射量と図３!$E$6:$I$34,5,TRUE))))))</f>
        <v>0</v>
      </c>
      <c r="AB2452" s="4">
        <f>IF($V2452="","",IF(Z2452&lt;36,0,IF(AND(36&lt;=Z2452,Z2452&lt;71),VLOOKUP($W2452,日射量と図３!$E$6:$F$34,2,TRUE),IF(AND(71&lt;=Z2452,Z2452&lt;107),VLOOKUP($W2452,日射量と図３!$E$6:$G$34,3,TRUE),IF(AND(107&lt;=Z2452,Z2452&lt;143),VLOOKUP($W2452,日射量と図３!$E$6:$H$34,4,TRUE),VLOOKUP($W2452,日射量と図３!$E$6:$I$34,5,TRUE))))))</f>
        <v>0</v>
      </c>
      <c r="AC2452" s="382">
        <f t="shared" si="468"/>
        <v>0</v>
      </c>
      <c r="AD2452" s="382">
        <f t="shared" si="469"/>
        <v>0</v>
      </c>
    </row>
    <row r="2453" spans="11:30" ht="13.5" customHeight="1">
      <c r="K2453" s="4">
        <f t="shared" si="462"/>
        <v>9</v>
      </c>
      <c r="L2453" s="34">
        <v>43354</v>
      </c>
      <c r="M2453" s="4">
        <v>103</v>
      </c>
      <c r="N2453" s="4">
        <v>2</v>
      </c>
      <c r="O2453" s="31">
        <v>4.1666666666666664E-2</v>
      </c>
      <c r="P2453" s="35">
        <v>23.55</v>
      </c>
      <c r="Q2453" s="36">
        <f t="shared" si="463"/>
        <v>13</v>
      </c>
      <c r="R2453" s="4">
        <f t="shared" si="464"/>
        <v>0</v>
      </c>
      <c r="S2453" s="31">
        <f t="shared" ref="S2453:S2516" si="470">VLOOKUP(K2453,$AF$38:$AH$49,2,TRUE)</f>
        <v>0.22535879629629629</v>
      </c>
      <c r="T2453" s="31">
        <f t="shared" ref="T2453:T2516" si="471">VLOOKUP(K2453,$AF$38:$AH$49,3,TRUE)</f>
        <v>0.76428240740740738</v>
      </c>
      <c r="U2453" s="4">
        <f t="shared" si="465"/>
        <v>0</v>
      </c>
      <c r="V2453" s="4" t="str">
        <f t="shared" si="466"/>
        <v/>
      </c>
      <c r="W2453" s="18" t="str">
        <f>IF(V2453="","",VLOOKUP(L2453,日射量と図３!$A$4:$C$368,3,TRUE)*238.85/100)</f>
        <v/>
      </c>
      <c r="X2453" s="4" t="str">
        <f t="shared" si="467"/>
        <v/>
      </c>
      <c r="Y2453" s="4" t="str">
        <f t="shared" si="460"/>
        <v/>
      </c>
      <c r="Z2453" s="4" t="str">
        <f t="shared" si="461"/>
        <v/>
      </c>
      <c r="AA2453" s="4" t="str">
        <f>IF($V2453="","",IF(Y2453&lt;36,0,IF(AND(36&lt;=Y2453,Y2453&lt;71),VLOOKUP($W2453,日射量と図３!$E$6:$F$34,2,TRUE),IF(AND(71&lt;=Y2453,Y2453&lt;107),VLOOKUP($W2453,日射量と図３!$E$6:$G$34,3,TRUE),IF(AND(107&lt;=Y2453,Y2453&lt;143),VLOOKUP($W2453,日射量と図３!$E$6:$H$34,4,TRUE),VLOOKUP($W2453,日射量と図３!$E$6:$I$34,5,TRUE))))))</f>
        <v/>
      </c>
      <c r="AB2453" s="4" t="str">
        <f>IF($V2453="","",IF(Z2453&lt;36,0,IF(AND(36&lt;=Z2453,Z2453&lt;71),VLOOKUP($W2453,日射量と図３!$E$6:$F$34,2,TRUE),IF(AND(71&lt;=Z2453,Z2453&lt;107),VLOOKUP($W2453,日射量と図３!$E$6:$G$34,3,TRUE),IF(AND(107&lt;=Z2453,Z2453&lt;143),VLOOKUP($W2453,日射量と図３!$E$6:$H$34,4,TRUE),VLOOKUP($W2453,日射量と図３!$E$6:$I$34,5,TRUE))))))</f>
        <v/>
      </c>
      <c r="AC2453" s="382" t="str">
        <f t="shared" si="468"/>
        <v/>
      </c>
      <c r="AD2453" s="382" t="str">
        <f t="shared" si="469"/>
        <v/>
      </c>
    </row>
    <row r="2454" spans="11:30" ht="13.5" customHeight="1">
      <c r="K2454" s="4">
        <f t="shared" si="462"/>
        <v>9</v>
      </c>
      <c r="L2454" s="34">
        <v>43354</v>
      </c>
      <c r="M2454" s="4">
        <v>103</v>
      </c>
      <c r="N2454" s="4">
        <v>3</v>
      </c>
      <c r="O2454" s="31">
        <v>8.3333333333333329E-2</v>
      </c>
      <c r="P2454" s="35">
        <v>23.05</v>
      </c>
      <c r="Q2454" s="36">
        <f t="shared" si="463"/>
        <v>13</v>
      </c>
      <c r="R2454" s="4">
        <f t="shared" si="464"/>
        <v>0</v>
      </c>
      <c r="S2454" s="31">
        <f t="shared" si="470"/>
        <v>0.22535879629629629</v>
      </c>
      <c r="T2454" s="31">
        <f t="shared" si="471"/>
        <v>0.76428240740740738</v>
      </c>
      <c r="U2454" s="4">
        <f t="shared" si="465"/>
        <v>0</v>
      </c>
      <c r="V2454" s="4" t="str">
        <f t="shared" si="466"/>
        <v/>
      </c>
      <c r="W2454" s="18" t="str">
        <f>IF(V2454="","",VLOOKUP(L2454,日射量と図３!$A$4:$C$368,3,TRUE)*238.85/100)</f>
        <v/>
      </c>
      <c r="X2454" s="4" t="str">
        <f t="shared" si="467"/>
        <v/>
      </c>
      <c r="Y2454" s="4" t="str">
        <f t="shared" si="460"/>
        <v/>
      </c>
      <c r="Z2454" s="4" t="str">
        <f t="shared" si="461"/>
        <v/>
      </c>
      <c r="AA2454" s="4" t="str">
        <f>IF($V2454="","",IF(Y2454&lt;36,0,IF(AND(36&lt;=Y2454,Y2454&lt;71),VLOOKUP($W2454,日射量と図３!$E$6:$F$34,2,TRUE),IF(AND(71&lt;=Y2454,Y2454&lt;107),VLOOKUP($W2454,日射量と図３!$E$6:$G$34,3,TRUE),IF(AND(107&lt;=Y2454,Y2454&lt;143),VLOOKUP($W2454,日射量と図３!$E$6:$H$34,4,TRUE),VLOOKUP($W2454,日射量と図３!$E$6:$I$34,5,TRUE))))))</f>
        <v/>
      </c>
      <c r="AB2454" s="4" t="str">
        <f>IF($V2454="","",IF(Z2454&lt;36,0,IF(AND(36&lt;=Z2454,Z2454&lt;71),VLOOKUP($W2454,日射量と図３!$E$6:$F$34,2,TRUE),IF(AND(71&lt;=Z2454,Z2454&lt;107),VLOOKUP($W2454,日射量と図３!$E$6:$G$34,3,TRUE),IF(AND(107&lt;=Z2454,Z2454&lt;143),VLOOKUP($W2454,日射量と図３!$E$6:$H$34,4,TRUE),VLOOKUP($W2454,日射量と図３!$E$6:$I$34,5,TRUE))))))</f>
        <v/>
      </c>
      <c r="AC2454" s="382" t="str">
        <f t="shared" si="468"/>
        <v/>
      </c>
      <c r="AD2454" s="382" t="str">
        <f t="shared" si="469"/>
        <v/>
      </c>
    </row>
    <row r="2455" spans="11:30" ht="13.5" customHeight="1">
      <c r="K2455" s="4">
        <f t="shared" si="462"/>
        <v>9</v>
      </c>
      <c r="L2455" s="34">
        <v>43354</v>
      </c>
      <c r="M2455" s="4">
        <v>103</v>
      </c>
      <c r="N2455" s="4">
        <v>4</v>
      </c>
      <c r="O2455" s="31">
        <v>0.125</v>
      </c>
      <c r="P2455" s="35">
        <v>22.470000000000006</v>
      </c>
      <c r="Q2455" s="36">
        <f t="shared" si="463"/>
        <v>13</v>
      </c>
      <c r="R2455" s="4">
        <f t="shared" si="464"/>
        <v>0</v>
      </c>
      <c r="S2455" s="31">
        <f t="shared" si="470"/>
        <v>0.22535879629629629</v>
      </c>
      <c r="T2455" s="31">
        <f t="shared" si="471"/>
        <v>0.76428240740740738</v>
      </c>
      <c r="U2455" s="4">
        <f t="shared" si="465"/>
        <v>0</v>
      </c>
      <c r="V2455" s="4" t="str">
        <f t="shared" si="466"/>
        <v/>
      </c>
      <c r="W2455" s="18" t="str">
        <f>IF(V2455="","",VLOOKUP(L2455,日射量と図３!$A$4:$C$368,3,TRUE)*238.85/100)</f>
        <v/>
      </c>
      <c r="X2455" s="4" t="str">
        <f t="shared" si="467"/>
        <v/>
      </c>
      <c r="Y2455" s="4" t="str">
        <f t="shared" si="460"/>
        <v/>
      </c>
      <c r="Z2455" s="4" t="str">
        <f t="shared" si="461"/>
        <v/>
      </c>
      <c r="AA2455" s="4" t="str">
        <f>IF($V2455="","",IF(Y2455&lt;36,0,IF(AND(36&lt;=Y2455,Y2455&lt;71),VLOOKUP($W2455,日射量と図３!$E$6:$F$34,2,TRUE),IF(AND(71&lt;=Y2455,Y2455&lt;107),VLOOKUP($W2455,日射量と図３!$E$6:$G$34,3,TRUE),IF(AND(107&lt;=Y2455,Y2455&lt;143),VLOOKUP($W2455,日射量と図３!$E$6:$H$34,4,TRUE),VLOOKUP($W2455,日射量と図３!$E$6:$I$34,5,TRUE))))))</f>
        <v/>
      </c>
      <c r="AB2455" s="4" t="str">
        <f>IF($V2455="","",IF(Z2455&lt;36,0,IF(AND(36&lt;=Z2455,Z2455&lt;71),VLOOKUP($W2455,日射量と図３!$E$6:$F$34,2,TRUE),IF(AND(71&lt;=Z2455,Z2455&lt;107),VLOOKUP($W2455,日射量と図３!$E$6:$G$34,3,TRUE),IF(AND(107&lt;=Z2455,Z2455&lt;143),VLOOKUP($W2455,日射量と図３!$E$6:$H$34,4,TRUE),VLOOKUP($W2455,日射量と図３!$E$6:$I$34,5,TRUE))))))</f>
        <v/>
      </c>
      <c r="AC2455" s="382" t="str">
        <f t="shared" si="468"/>
        <v/>
      </c>
      <c r="AD2455" s="382" t="str">
        <f t="shared" si="469"/>
        <v/>
      </c>
    </row>
    <row r="2456" spans="11:30" ht="13.5" customHeight="1">
      <c r="K2456" s="4">
        <f t="shared" si="462"/>
        <v>9</v>
      </c>
      <c r="L2456" s="34">
        <v>43354</v>
      </c>
      <c r="M2456" s="4">
        <v>103</v>
      </c>
      <c r="N2456" s="4">
        <v>5</v>
      </c>
      <c r="O2456" s="31">
        <v>0.16666666666666666</v>
      </c>
      <c r="P2456" s="35">
        <v>22.22</v>
      </c>
      <c r="Q2456" s="36">
        <f t="shared" si="463"/>
        <v>15</v>
      </c>
      <c r="R2456" s="4">
        <f t="shared" si="464"/>
        <v>0</v>
      </c>
      <c r="S2456" s="31">
        <f t="shared" si="470"/>
        <v>0.22535879629629629</v>
      </c>
      <c r="T2456" s="31">
        <f t="shared" si="471"/>
        <v>0.76428240740740738</v>
      </c>
      <c r="U2456" s="4">
        <f t="shared" si="465"/>
        <v>0</v>
      </c>
      <c r="V2456" s="4" t="str">
        <f t="shared" si="466"/>
        <v/>
      </c>
      <c r="W2456" s="18" t="str">
        <f>IF(V2456="","",VLOOKUP(L2456,日射量と図３!$A$4:$C$368,3,TRUE)*238.85/100)</f>
        <v/>
      </c>
      <c r="X2456" s="4" t="str">
        <f t="shared" si="467"/>
        <v/>
      </c>
      <c r="Y2456" s="4" t="str">
        <f t="shared" si="460"/>
        <v/>
      </c>
      <c r="Z2456" s="4" t="str">
        <f t="shared" si="461"/>
        <v/>
      </c>
      <c r="AA2456" s="4" t="str">
        <f>IF($V2456="","",IF(Y2456&lt;36,0,IF(AND(36&lt;=Y2456,Y2456&lt;71),VLOOKUP($W2456,日射量と図３!$E$6:$F$34,2,TRUE),IF(AND(71&lt;=Y2456,Y2456&lt;107),VLOOKUP($W2456,日射量と図３!$E$6:$G$34,3,TRUE),IF(AND(107&lt;=Y2456,Y2456&lt;143),VLOOKUP($W2456,日射量と図３!$E$6:$H$34,4,TRUE),VLOOKUP($W2456,日射量と図３!$E$6:$I$34,5,TRUE))))))</f>
        <v/>
      </c>
      <c r="AB2456" s="4" t="str">
        <f>IF($V2456="","",IF(Z2456&lt;36,0,IF(AND(36&lt;=Z2456,Z2456&lt;71),VLOOKUP($W2456,日射量と図３!$E$6:$F$34,2,TRUE),IF(AND(71&lt;=Z2456,Z2456&lt;107),VLOOKUP($W2456,日射量と図３!$E$6:$G$34,3,TRUE),IF(AND(107&lt;=Z2456,Z2456&lt;143),VLOOKUP($W2456,日射量と図３!$E$6:$H$34,4,TRUE),VLOOKUP($W2456,日射量と図３!$E$6:$I$34,5,TRUE))))))</f>
        <v/>
      </c>
      <c r="AC2456" s="382" t="str">
        <f t="shared" si="468"/>
        <v/>
      </c>
      <c r="AD2456" s="382" t="str">
        <f t="shared" si="469"/>
        <v/>
      </c>
    </row>
    <row r="2457" spans="11:30" ht="13.5" customHeight="1">
      <c r="K2457" s="4">
        <f t="shared" si="462"/>
        <v>9</v>
      </c>
      <c r="L2457" s="34">
        <v>43354</v>
      </c>
      <c r="M2457" s="4">
        <v>103</v>
      </c>
      <c r="N2457" s="4">
        <v>6</v>
      </c>
      <c r="O2457" s="31">
        <v>0.20833333333333334</v>
      </c>
      <c r="P2457" s="35">
        <v>22.130000000000003</v>
      </c>
      <c r="Q2457" s="36">
        <f t="shared" si="463"/>
        <v>15</v>
      </c>
      <c r="R2457" s="4">
        <f t="shared" si="464"/>
        <v>0</v>
      </c>
      <c r="S2457" s="31">
        <f t="shared" si="470"/>
        <v>0.22535879629629629</v>
      </c>
      <c r="T2457" s="31">
        <f t="shared" si="471"/>
        <v>0.76428240740740738</v>
      </c>
      <c r="U2457" s="4">
        <f t="shared" si="465"/>
        <v>0</v>
      </c>
      <c r="V2457" s="4" t="str">
        <f t="shared" si="466"/>
        <v/>
      </c>
      <c r="W2457" s="18" t="str">
        <f>IF(V2457="","",VLOOKUP(L2457,日射量と図３!$A$4:$C$368,3,TRUE)*238.85/100)</f>
        <v/>
      </c>
      <c r="X2457" s="4" t="str">
        <f t="shared" si="467"/>
        <v/>
      </c>
      <c r="Y2457" s="4" t="str">
        <f t="shared" si="460"/>
        <v/>
      </c>
      <c r="Z2457" s="4" t="str">
        <f t="shared" si="461"/>
        <v/>
      </c>
      <c r="AA2457" s="4" t="str">
        <f>IF($V2457="","",IF(Y2457&lt;36,0,IF(AND(36&lt;=Y2457,Y2457&lt;71),VLOOKUP($W2457,日射量と図３!$E$6:$F$34,2,TRUE),IF(AND(71&lt;=Y2457,Y2457&lt;107),VLOOKUP($W2457,日射量と図３!$E$6:$G$34,3,TRUE),IF(AND(107&lt;=Y2457,Y2457&lt;143),VLOOKUP($W2457,日射量と図３!$E$6:$H$34,4,TRUE),VLOOKUP($W2457,日射量と図３!$E$6:$I$34,5,TRUE))))))</f>
        <v/>
      </c>
      <c r="AB2457" s="4" t="str">
        <f>IF($V2457="","",IF(Z2457&lt;36,0,IF(AND(36&lt;=Z2457,Z2457&lt;71),VLOOKUP($W2457,日射量と図３!$E$6:$F$34,2,TRUE),IF(AND(71&lt;=Z2457,Z2457&lt;107),VLOOKUP($W2457,日射量と図３!$E$6:$G$34,3,TRUE),IF(AND(107&lt;=Z2457,Z2457&lt;143),VLOOKUP($W2457,日射量と図３!$E$6:$H$34,4,TRUE),VLOOKUP($W2457,日射量と図３!$E$6:$I$34,5,TRUE))))))</f>
        <v/>
      </c>
      <c r="AC2457" s="382" t="str">
        <f t="shared" si="468"/>
        <v/>
      </c>
      <c r="AD2457" s="382" t="str">
        <f t="shared" si="469"/>
        <v/>
      </c>
    </row>
    <row r="2458" spans="11:30" ht="13.5" customHeight="1">
      <c r="K2458" s="4">
        <f t="shared" si="462"/>
        <v>9</v>
      </c>
      <c r="L2458" s="34">
        <v>43354</v>
      </c>
      <c r="M2458" s="4">
        <v>103</v>
      </c>
      <c r="N2458" s="4">
        <v>7</v>
      </c>
      <c r="O2458" s="31">
        <v>0.25</v>
      </c>
      <c r="P2458" s="35">
        <v>22.220000000000006</v>
      </c>
      <c r="Q2458" s="36">
        <f t="shared" si="463"/>
        <v>15</v>
      </c>
      <c r="R2458" s="4">
        <f t="shared" si="464"/>
        <v>0</v>
      </c>
      <c r="S2458" s="31">
        <f t="shared" si="470"/>
        <v>0.22535879629629629</v>
      </c>
      <c r="T2458" s="31">
        <f t="shared" si="471"/>
        <v>0.76428240740740738</v>
      </c>
      <c r="U2458" s="4">
        <f t="shared" si="465"/>
        <v>0</v>
      </c>
      <c r="V2458" s="4" t="str">
        <f t="shared" si="466"/>
        <v/>
      </c>
      <c r="W2458" s="18" t="str">
        <f>IF(V2458="","",VLOOKUP(L2458,日射量と図３!$A$4:$C$368,3,TRUE)*238.85/100)</f>
        <v/>
      </c>
      <c r="X2458" s="4" t="str">
        <f t="shared" si="467"/>
        <v/>
      </c>
      <c r="Y2458" s="4" t="str">
        <f t="shared" si="460"/>
        <v/>
      </c>
      <c r="Z2458" s="4" t="str">
        <f t="shared" si="461"/>
        <v/>
      </c>
      <c r="AA2458" s="4" t="str">
        <f>IF($V2458="","",IF(Y2458&lt;36,0,IF(AND(36&lt;=Y2458,Y2458&lt;71),VLOOKUP($W2458,日射量と図３!$E$6:$F$34,2,TRUE),IF(AND(71&lt;=Y2458,Y2458&lt;107),VLOOKUP($W2458,日射量と図３!$E$6:$G$34,3,TRUE),IF(AND(107&lt;=Y2458,Y2458&lt;143),VLOOKUP($W2458,日射量と図３!$E$6:$H$34,4,TRUE),VLOOKUP($W2458,日射量と図３!$E$6:$I$34,5,TRUE))))))</f>
        <v/>
      </c>
      <c r="AB2458" s="4" t="str">
        <f>IF($V2458="","",IF(Z2458&lt;36,0,IF(AND(36&lt;=Z2458,Z2458&lt;71),VLOOKUP($W2458,日射量と図３!$E$6:$F$34,2,TRUE),IF(AND(71&lt;=Z2458,Z2458&lt;107),VLOOKUP($W2458,日射量と図３!$E$6:$G$34,3,TRUE),IF(AND(107&lt;=Z2458,Z2458&lt;143),VLOOKUP($W2458,日射量と図３!$E$6:$H$34,4,TRUE),VLOOKUP($W2458,日射量と図３!$E$6:$I$34,5,TRUE))))))</f>
        <v/>
      </c>
      <c r="AC2458" s="382" t="str">
        <f t="shared" si="468"/>
        <v/>
      </c>
      <c r="AD2458" s="382" t="str">
        <f t="shared" si="469"/>
        <v/>
      </c>
    </row>
    <row r="2459" spans="11:30" ht="13.5" customHeight="1">
      <c r="K2459" s="4">
        <f t="shared" si="462"/>
        <v>9</v>
      </c>
      <c r="L2459" s="34">
        <v>43354</v>
      </c>
      <c r="M2459" s="4">
        <v>103</v>
      </c>
      <c r="N2459" s="4">
        <v>8</v>
      </c>
      <c r="O2459" s="31">
        <v>0.29166666666666669</v>
      </c>
      <c r="P2459" s="35">
        <v>23.189999999999998</v>
      </c>
      <c r="Q2459" s="36">
        <f t="shared" si="463"/>
        <v>12</v>
      </c>
      <c r="R2459" s="4">
        <f t="shared" si="464"/>
        <v>0</v>
      </c>
      <c r="S2459" s="31">
        <f t="shared" si="470"/>
        <v>0.22535879629629629</v>
      </c>
      <c r="T2459" s="31">
        <f t="shared" si="471"/>
        <v>0.76428240740740738</v>
      </c>
      <c r="U2459" s="4">
        <f t="shared" si="465"/>
        <v>0</v>
      </c>
      <c r="V2459" s="4" t="str">
        <f t="shared" si="466"/>
        <v/>
      </c>
      <c r="W2459" s="18" t="str">
        <f>IF(V2459="","",VLOOKUP(L2459,日射量と図３!$A$4:$C$368,3,TRUE)*238.85/100)</f>
        <v/>
      </c>
      <c r="X2459" s="4" t="str">
        <f t="shared" si="467"/>
        <v/>
      </c>
      <c r="Y2459" s="4" t="str">
        <f t="shared" si="460"/>
        <v/>
      </c>
      <c r="Z2459" s="4" t="str">
        <f t="shared" si="461"/>
        <v/>
      </c>
      <c r="AA2459" s="4" t="str">
        <f>IF($V2459="","",IF(Y2459&lt;36,0,IF(AND(36&lt;=Y2459,Y2459&lt;71),VLOOKUP($W2459,日射量と図３!$E$6:$F$34,2,TRUE),IF(AND(71&lt;=Y2459,Y2459&lt;107),VLOOKUP($W2459,日射量と図３!$E$6:$G$34,3,TRUE),IF(AND(107&lt;=Y2459,Y2459&lt;143),VLOOKUP($W2459,日射量と図３!$E$6:$H$34,4,TRUE),VLOOKUP($W2459,日射量と図３!$E$6:$I$34,5,TRUE))))))</f>
        <v/>
      </c>
      <c r="AB2459" s="4" t="str">
        <f>IF($V2459="","",IF(Z2459&lt;36,0,IF(AND(36&lt;=Z2459,Z2459&lt;71),VLOOKUP($W2459,日射量と図３!$E$6:$F$34,2,TRUE),IF(AND(71&lt;=Z2459,Z2459&lt;107),VLOOKUP($W2459,日射量と図３!$E$6:$G$34,3,TRUE),IF(AND(107&lt;=Z2459,Z2459&lt;143),VLOOKUP($W2459,日射量と図３!$E$6:$H$34,4,TRUE),VLOOKUP($W2459,日射量と図３!$E$6:$I$34,5,TRUE))))))</f>
        <v/>
      </c>
      <c r="AC2459" s="382" t="str">
        <f t="shared" si="468"/>
        <v/>
      </c>
      <c r="AD2459" s="382" t="str">
        <f t="shared" si="469"/>
        <v/>
      </c>
    </row>
    <row r="2460" spans="11:30" ht="13.5" customHeight="1">
      <c r="K2460" s="4">
        <f t="shared" si="462"/>
        <v>9</v>
      </c>
      <c r="L2460" s="34">
        <v>43354</v>
      </c>
      <c r="M2460" s="4">
        <v>103</v>
      </c>
      <c r="N2460" s="4">
        <v>9</v>
      </c>
      <c r="O2460" s="31">
        <v>0.33333333333333331</v>
      </c>
      <c r="P2460" s="35">
        <v>24.200000000000003</v>
      </c>
      <c r="Q2460" s="36">
        <f t="shared" si="463"/>
        <v>12</v>
      </c>
      <c r="R2460" s="4">
        <f t="shared" si="464"/>
        <v>0</v>
      </c>
      <c r="S2460" s="31">
        <f t="shared" si="470"/>
        <v>0.22535879629629629</v>
      </c>
      <c r="T2460" s="31">
        <f t="shared" si="471"/>
        <v>0.76428240740740738</v>
      </c>
      <c r="U2460" s="4">
        <f t="shared" si="465"/>
        <v>0</v>
      </c>
      <c r="V2460" s="4" t="str">
        <f t="shared" si="466"/>
        <v/>
      </c>
      <c r="W2460" s="18" t="str">
        <f>IF(V2460="","",VLOOKUP(L2460,日射量と図３!$A$4:$C$368,3,TRUE)*238.85/100)</f>
        <v/>
      </c>
      <c r="X2460" s="4" t="str">
        <f t="shared" si="467"/>
        <v/>
      </c>
      <c r="Y2460" s="4" t="str">
        <f t="shared" si="460"/>
        <v/>
      </c>
      <c r="Z2460" s="4" t="str">
        <f t="shared" si="461"/>
        <v/>
      </c>
      <c r="AA2460" s="4" t="str">
        <f>IF($V2460="","",IF(Y2460&lt;36,0,IF(AND(36&lt;=Y2460,Y2460&lt;71),VLOOKUP($W2460,日射量と図３!$E$6:$F$34,2,TRUE),IF(AND(71&lt;=Y2460,Y2460&lt;107),VLOOKUP($W2460,日射量と図３!$E$6:$G$34,3,TRUE),IF(AND(107&lt;=Y2460,Y2460&lt;143),VLOOKUP($W2460,日射量と図３!$E$6:$H$34,4,TRUE),VLOOKUP($W2460,日射量と図３!$E$6:$I$34,5,TRUE))))))</f>
        <v/>
      </c>
      <c r="AB2460" s="4" t="str">
        <f>IF($V2460="","",IF(Z2460&lt;36,0,IF(AND(36&lt;=Z2460,Z2460&lt;71),VLOOKUP($W2460,日射量と図３!$E$6:$F$34,2,TRUE),IF(AND(71&lt;=Z2460,Z2460&lt;107),VLOOKUP($W2460,日射量と図３!$E$6:$G$34,3,TRUE),IF(AND(107&lt;=Z2460,Z2460&lt;143),VLOOKUP($W2460,日射量と図３!$E$6:$H$34,4,TRUE),VLOOKUP($W2460,日射量と図３!$E$6:$I$34,5,TRUE))))))</f>
        <v/>
      </c>
      <c r="AC2460" s="382" t="str">
        <f t="shared" si="468"/>
        <v/>
      </c>
      <c r="AD2460" s="382" t="str">
        <f t="shared" si="469"/>
        <v/>
      </c>
    </row>
    <row r="2461" spans="11:30" ht="13.5" customHeight="1">
      <c r="K2461" s="4">
        <f t="shared" si="462"/>
        <v>9</v>
      </c>
      <c r="L2461" s="34">
        <v>43354</v>
      </c>
      <c r="M2461" s="4">
        <v>103</v>
      </c>
      <c r="N2461" s="4">
        <v>10</v>
      </c>
      <c r="O2461" s="31">
        <v>0.375</v>
      </c>
      <c r="P2461" s="35">
        <v>25.5</v>
      </c>
      <c r="Q2461" s="36">
        <f t="shared" si="463"/>
        <v>12</v>
      </c>
      <c r="R2461" s="4">
        <f t="shared" si="464"/>
        <v>0</v>
      </c>
      <c r="S2461" s="31">
        <f t="shared" si="470"/>
        <v>0.22535879629629629</v>
      </c>
      <c r="T2461" s="31">
        <f t="shared" si="471"/>
        <v>0.76428240740740738</v>
      </c>
      <c r="U2461" s="4">
        <f t="shared" si="465"/>
        <v>0</v>
      </c>
      <c r="V2461" s="4" t="str">
        <f t="shared" si="466"/>
        <v/>
      </c>
      <c r="W2461" s="18" t="str">
        <f>IF(V2461="","",VLOOKUP(L2461,日射量と図３!$A$4:$C$368,3,TRUE)*238.85/100)</f>
        <v/>
      </c>
      <c r="X2461" s="4" t="str">
        <f t="shared" si="467"/>
        <v/>
      </c>
      <c r="Y2461" s="4" t="str">
        <f t="shared" si="460"/>
        <v/>
      </c>
      <c r="Z2461" s="4" t="str">
        <f t="shared" si="461"/>
        <v/>
      </c>
      <c r="AA2461" s="4" t="str">
        <f>IF($V2461="","",IF(Y2461&lt;36,0,IF(AND(36&lt;=Y2461,Y2461&lt;71),VLOOKUP($W2461,日射量と図３!$E$6:$F$34,2,TRUE),IF(AND(71&lt;=Y2461,Y2461&lt;107),VLOOKUP($W2461,日射量と図３!$E$6:$G$34,3,TRUE),IF(AND(107&lt;=Y2461,Y2461&lt;143),VLOOKUP($W2461,日射量と図３!$E$6:$H$34,4,TRUE),VLOOKUP($W2461,日射量と図３!$E$6:$I$34,5,TRUE))))))</f>
        <v/>
      </c>
      <c r="AB2461" s="4" t="str">
        <f>IF($V2461="","",IF(Z2461&lt;36,0,IF(AND(36&lt;=Z2461,Z2461&lt;71),VLOOKUP($W2461,日射量と図３!$E$6:$F$34,2,TRUE),IF(AND(71&lt;=Z2461,Z2461&lt;107),VLOOKUP($W2461,日射量と図３!$E$6:$G$34,3,TRUE),IF(AND(107&lt;=Z2461,Z2461&lt;143),VLOOKUP($W2461,日射量と図３!$E$6:$H$34,4,TRUE),VLOOKUP($W2461,日射量と図３!$E$6:$I$34,5,TRUE))))))</f>
        <v/>
      </c>
      <c r="AC2461" s="382" t="str">
        <f t="shared" si="468"/>
        <v/>
      </c>
      <c r="AD2461" s="382" t="str">
        <f t="shared" si="469"/>
        <v/>
      </c>
    </row>
    <row r="2462" spans="11:30" ht="13.5" customHeight="1">
      <c r="K2462" s="4">
        <f t="shared" si="462"/>
        <v>9</v>
      </c>
      <c r="L2462" s="34">
        <v>43354</v>
      </c>
      <c r="M2462" s="4">
        <v>103</v>
      </c>
      <c r="N2462" s="4">
        <v>11</v>
      </c>
      <c r="O2462" s="31">
        <v>0.41666666666666669</v>
      </c>
      <c r="P2462" s="35">
        <v>26.630000000000003</v>
      </c>
      <c r="Q2462" s="36">
        <f t="shared" si="463"/>
        <v>12</v>
      </c>
      <c r="R2462" s="4">
        <f t="shared" si="464"/>
        <v>0</v>
      </c>
      <c r="S2462" s="31">
        <f t="shared" si="470"/>
        <v>0.22535879629629629</v>
      </c>
      <c r="T2462" s="31">
        <f t="shared" si="471"/>
        <v>0.76428240740740738</v>
      </c>
      <c r="U2462" s="4">
        <f t="shared" si="465"/>
        <v>0</v>
      </c>
      <c r="V2462" s="4" t="str">
        <f t="shared" si="466"/>
        <v/>
      </c>
      <c r="W2462" s="18" t="str">
        <f>IF(V2462="","",VLOOKUP(L2462,日射量と図３!$A$4:$C$368,3,TRUE)*238.85/100)</f>
        <v/>
      </c>
      <c r="X2462" s="4" t="str">
        <f t="shared" si="467"/>
        <v/>
      </c>
      <c r="Y2462" s="4" t="str">
        <f t="shared" si="460"/>
        <v/>
      </c>
      <c r="Z2462" s="4" t="str">
        <f t="shared" si="461"/>
        <v/>
      </c>
      <c r="AA2462" s="4" t="str">
        <f>IF($V2462="","",IF(Y2462&lt;36,0,IF(AND(36&lt;=Y2462,Y2462&lt;71),VLOOKUP($W2462,日射量と図３!$E$6:$F$34,2,TRUE),IF(AND(71&lt;=Y2462,Y2462&lt;107),VLOOKUP($W2462,日射量と図３!$E$6:$G$34,3,TRUE),IF(AND(107&lt;=Y2462,Y2462&lt;143),VLOOKUP($W2462,日射量と図３!$E$6:$H$34,4,TRUE),VLOOKUP($W2462,日射量と図３!$E$6:$I$34,5,TRUE))))))</f>
        <v/>
      </c>
      <c r="AB2462" s="4" t="str">
        <f>IF($V2462="","",IF(Z2462&lt;36,0,IF(AND(36&lt;=Z2462,Z2462&lt;71),VLOOKUP($W2462,日射量と図３!$E$6:$F$34,2,TRUE),IF(AND(71&lt;=Z2462,Z2462&lt;107),VLOOKUP($W2462,日射量と図３!$E$6:$G$34,3,TRUE),IF(AND(107&lt;=Z2462,Z2462&lt;143),VLOOKUP($W2462,日射量と図３!$E$6:$H$34,4,TRUE),VLOOKUP($W2462,日射量と図３!$E$6:$I$34,5,TRUE))))))</f>
        <v/>
      </c>
      <c r="AC2462" s="382" t="str">
        <f t="shared" si="468"/>
        <v/>
      </c>
      <c r="AD2462" s="382" t="str">
        <f t="shared" si="469"/>
        <v/>
      </c>
    </row>
    <row r="2463" spans="11:30" ht="13.5" customHeight="1">
      <c r="K2463" s="4">
        <f t="shared" si="462"/>
        <v>9</v>
      </c>
      <c r="L2463" s="34">
        <v>43354</v>
      </c>
      <c r="M2463" s="4">
        <v>103</v>
      </c>
      <c r="N2463" s="4">
        <v>12</v>
      </c>
      <c r="O2463" s="31">
        <v>0.45833333333333331</v>
      </c>
      <c r="P2463" s="35">
        <v>27.759999999999998</v>
      </c>
      <c r="Q2463" s="36">
        <f t="shared" si="463"/>
        <v>12</v>
      </c>
      <c r="R2463" s="4">
        <f t="shared" si="464"/>
        <v>0</v>
      </c>
      <c r="S2463" s="31">
        <f t="shared" si="470"/>
        <v>0.22535879629629629</v>
      </c>
      <c r="T2463" s="31">
        <f t="shared" si="471"/>
        <v>0.76428240740740738</v>
      </c>
      <c r="U2463" s="4">
        <f t="shared" si="465"/>
        <v>0</v>
      </c>
      <c r="V2463" s="4" t="str">
        <f t="shared" si="466"/>
        <v/>
      </c>
      <c r="W2463" s="18" t="str">
        <f>IF(V2463="","",VLOOKUP(L2463,日射量と図３!$A$4:$C$368,3,TRUE)*238.85/100)</f>
        <v/>
      </c>
      <c r="X2463" s="4" t="str">
        <f t="shared" si="467"/>
        <v/>
      </c>
      <c r="Y2463" s="4" t="str">
        <f t="shared" ref="Y2463:Y2526" si="472">IF(V2463="","",$AH$30*V2463/(($AG$18/$AH$18)*X2463))</f>
        <v/>
      </c>
      <c r="Z2463" s="4" t="str">
        <f t="shared" ref="Z2463:Z2526" si="473">IF(V2463="","",$AH$30*V2463/(($AG$19/$AH$19)*X2463))</f>
        <v/>
      </c>
      <c r="AA2463" s="4" t="str">
        <f>IF($V2463="","",IF(Y2463&lt;36,0,IF(AND(36&lt;=Y2463,Y2463&lt;71),VLOOKUP($W2463,日射量と図３!$E$6:$F$34,2,TRUE),IF(AND(71&lt;=Y2463,Y2463&lt;107),VLOOKUP($W2463,日射量と図３!$E$6:$G$34,3,TRUE),IF(AND(107&lt;=Y2463,Y2463&lt;143),VLOOKUP($W2463,日射量と図３!$E$6:$H$34,4,TRUE),VLOOKUP($W2463,日射量と図３!$E$6:$I$34,5,TRUE))))))</f>
        <v/>
      </c>
      <c r="AB2463" s="4" t="str">
        <f>IF($V2463="","",IF(Z2463&lt;36,0,IF(AND(36&lt;=Z2463,Z2463&lt;71),VLOOKUP($W2463,日射量と図３!$E$6:$F$34,2,TRUE),IF(AND(71&lt;=Z2463,Z2463&lt;107),VLOOKUP($W2463,日射量と図３!$E$6:$G$34,3,TRUE),IF(AND(107&lt;=Z2463,Z2463&lt;143),VLOOKUP($W2463,日射量と図３!$E$6:$H$34,4,TRUE),VLOOKUP($W2463,日射量と図３!$E$6:$I$34,5,TRUE))))))</f>
        <v/>
      </c>
      <c r="AC2463" s="382" t="str">
        <f t="shared" si="468"/>
        <v/>
      </c>
      <c r="AD2463" s="382" t="str">
        <f t="shared" si="469"/>
        <v/>
      </c>
    </row>
    <row r="2464" spans="11:30" ht="13.5" customHeight="1">
      <c r="K2464" s="4">
        <f t="shared" si="462"/>
        <v>9</v>
      </c>
      <c r="L2464" s="34">
        <v>43354</v>
      </c>
      <c r="M2464" s="4">
        <v>103</v>
      </c>
      <c r="N2464" s="4">
        <v>13</v>
      </c>
      <c r="O2464" s="31">
        <v>0.5</v>
      </c>
      <c r="P2464" s="35">
        <v>28.27</v>
      </c>
      <c r="Q2464" s="36">
        <f t="shared" si="463"/>
        <v>12</v>
      </c>
      <c r="R2464" s="4">
        <f t="shared" si="464"/>
        <v>0</v>
      </c>
      <c r="S2464" s="31">
        <f t="shared" si="470"/>
        <v>0.22535879629629629</v>
      </c>
      <c r="T2464" s="31">
        <f t="shared" si="471"/>
        <v>0.76428240740740738</v>
      </c>
      <c r="U2464" s="4">
        <f t="shared" si="465"/>
        <v>0</v>
      </c>
      <c r="V2464" s="4" t="str">
        <f t="shared" si="466"/>
        <v/>
      </c>
      <c r="W2464" s="18" t="str">
        <f>IF(V2464="","",VLOOKUP(L2464,日射量と図３!$A$4:$C$368,3,TRUE)*238.85/100)</f>
        <v/>
      </c>
      <c r="X2464" s="4" t="str">
        <f t="shared" si="467"/>
        <v/>
      </c>
      <c r="Y2464" s="4" t="str">
        <f t="shared" si="472"/>
        <v/>
      </c>
      <c r="Z2464" s="4" t="str">
        <f t="shared" si="473"/>
        <v/>
      </c>
      <c r="AA2464" s="4" t="str">
        <f>IF($V2464="","",IF(Y2464&lt;36,0,IF(AND(36&lt;=Y2464,Y2464&lt;71),VLOOKUP($W2464,日射量と図３!$E$6:$F$34,2,TRUE),IF(AND(71&lt;=Y2464,Y2464&lt;107),VLOOKUP($W2464,日射量と図３!$E$6:$G$34,3,TRUE),IF(AND(107&lt;=Y2464,Y2464&lt;143),VLOOKUP($W2464,日射量と図３!$E$6:$H$34,4,TRUE),VLOOKUP($W2464,日射量と図３!$E$6:$I$34,5,TRUE))))))</f>
        <v/>
      </c>
      <c r="AB2464" s="4" t="str">
        <f>IF($V2464="","",IF(Z2464&lt;36,0,IF(AND(36&lt;=Z2464,Z2464&lt;71),VLOOKUP($W2464,日射量と図３!$E$6:$F$34,2,TRUE),IF(AND(71&lt;=Z2464,Z2464&lt;107),VLOOKUP($W2464,日射量と図３!$E$6:$G$34,3,TRUE),IF(AND(107&lt;=Z2464,Z2464&lt;143),VLOOKUP($W2464,日射量と図３!$E$6:$H$34,4,TRUE),VLOOKUP($W2464,日射量と図３!$E$6:$I$34,5,TRUE))))))</f>
        <v/>
      </c>
      <c r="AC2464" s="382" t="str">
        <f t="shared" si="468"/>
        <v/>
      </c>
      <c r="AD2464" s="382" t="str">
        <f t="shared" si="469"/>
        <v/>
      </c>
    </row>
    <row r="2465" spans="11:30" ht="13.5" customHeight="1">
      <c r="K2465" s="4">
        <f t="shared" si="462"/>
        <v>9</v>
      </c>
      <c r="L2465" s="34">
        <v>43354</v>
      </c>
      <c r="M2465" s="4">
        <v>103</v>
      </c>
      <c r="N2465" s="4">
        <v>14</v>
      </c>
      <c r="O2465" s="31">
        <v>0.54166666666666663</v>
      </c>
      <c r="P2465" s="35">
        <v>29.089999999999996</v>
      </c>
      <c r="Q2465" s="36">
        <f t="shared" si="463"/>
        <v>12</v>
      </c>
      <c r="R2465" s="4">
        <f t="shared" si="464"/>
        <v>0</v>
      </c>
      <c r="S2465" s="31">
        <f t="shared" si="470"/>
        <v>0.22535879629629629</v>
      </c>
      <c r="T2465" s="31">
        <f t="shared" si="471"/>
        <v>0.76428240740740738</v>
      </c>
      <c r="U2465" s="4">
        <f t="shared" si="465"/>
        <v>0</v>
      </c>
      <c r="V2465" s="4" t="str">
        <f t="shared" si="466"/>
        <v/>
      </c>
      <c r="W2465" s="18" t="str">
        <f>IF(V2465="","",VLOOKUP(L2465,日射量と図３!$A$4:$C$368,3,TRUE)*238.85/100)</f>
        <v/>
      </c>
      <c r="X2465" s="4" t="str">
        <f t="shared" si="467"/>
        <v/>
      </c>
      <c r="Y2465" s="4" t="str">
        <f t="shared" si="472"/>
        <v/>
      </c>
      <c r="Z2465" s="4" t="str">
        <f t="shared" si="473"/>
        <v/>
      </c>
      <c r="AA2465" s="4" t="str">
        <f>IF($V2465="","",IF(Y2465&lt;36,0,IF(AND(36&lt;=Y2465,Y2465&lt;71),VLOOKUP($W2465,日射量と図３!$E$6:$F$34,2,TRUE),IF(AND(71&lt;=Y2465,Y2465&lt;107),VLOOKUP($W2465,日射量と図３!$E$6:$G$34,3,TRUE),IF(AND(107&lt;=Y2465,Y2465&lt;143),VLOOKUP($W2465,日射量と図３!$E$6:$H$34,4,TRUE),VLOOKUP($W2465,日射量と図３!$E$6:$I$34,5,TRUE))))))</f>
        <v/>
      </c>
      <c r="AB2465" s="4" t="str">
        <f>IF($V2465="","",IF(Z2465&lt;36,0,IF(AND(36&lt;=Z2465,Z2465&lt;71),VLOOKUP($W2465,日射量と図３!$E$6:$F$34,2,TRUE),IF(AND(71&lt;=Z2465,Z2465&lt;107),VLOOKUP($W2465,日射量と図３!$E$6:$G$34,3,TRUE),IF(AND(107&lt;=Z2465,Z2465&lt;143),VLOOKUP($W2465,日射量と図３!$E$6:$H$34,4,TRUE),VLOOKUP($W2465,日射量と図３!$E$6:$I$34,5,TRUE))))))</f>
        <v/>
      </c>
      <c r="AC2465" s="382" t="str">
        <f t="shared" si="468"/>
        <v/>
      </c>
      <c r="AD2465" s="382" t="str">
        <f t="shared" si="469"/>
        <v/>
      </c>
    </row>
    <row r="2466" spans="11:30" ht="13.5" customHeight="1">
      <c r="K2466" s="4">
        <f t="shared" si="462"/>
        <v>9</v>
      </c>
      <c r="L2466" s="34">
        <v>43354</v>
      </c>
      <c r="M2466" s="4">
        <v>103</v>
      </c>
      <c r="N2466" s="4">
        <v>15</v>
      </c>
      <c r="O2466" s="31">
        <v>0.58333333333333337</v>
      </c>
      <c r="P2466" s="35">
        <v>28.52</v>
      </c>
      <c r="Q2466" s="36">
        <f t="shared" si="463"/>
        <v>12</v>
      </c>
      <c r="R2466" s="4">
        <f t="shared" si="464"/>
        <v>0</v>
      </c>
      <c r="S2466" s="31">
        <f t="shared" si="470"/>
        <v>0.22535879629629629</v>
      </c>
      <c r="T2466" s="31">
        <f t="shared" si="471"/>
        <v>0.76428240740740738</v>
      </c>
      <c r="U2466" s="4">
        <f t="shared" si="465"/>
        <v>0</v>
      </c>
      <c r="V2466" s="4" t="str">
        <f t="shared" si="466"/>
        <v/>
      </c>
      <c r="W2466" s="18" t="str">
        <f>IF(V2466="","",VLOOKUP(L2466,日射量と図３!$A$4:$C$368,3,TRUE)*238.85/100)</f>
        <v/>
      </c>
      <c r="X2466" s="4" t="str">
        <f t="shared" si="467"/>
        <v/>
      </c>
      <c r="Y2466" s="4" t="str">
        <f t="shared" si="472"/>
        <v/>
      </c>
      <c r="Z2466" s="4" t="str">
        <f t="shared" si="473"/>
        <v/>
      </c>
      <c r="AA2466" s="4" t="str">
        <f>IF($V2466="","",IF(Y2466&lt;36,0,IF(AND(36&lt;=Y2466,Y2466&lt;71),VLOOKUP($W2466,日射量と図３!$E$6:$F$34,2,TRUE),IF(AND(71&lt;=Y2466,Y2466&lt;107),VLOOKUP($W2466,日射量と図３!$E$6:$G$34,3,TRUE),IF(AND(107&lt;=Y2466,Y2466&lt;143),VLOOKUP($W2466,日射量と図３!$E$6:$H$34,4,TRUE),VLOOKUP($W2466,日射量と図３!$E$6:$I$34,5,TRUE))))))</f>
        <v/>
      </c>
      <c r="AB2466" s="4" t="str">
        <f>IF($V2466="","",IF(Z2466&lt;36,0,IF(AND(36&lt;=Z2466,Z2466&lt;71),VLOOKUP($W2466,日射量と図３!$E$6:$F$34,2,TRUE),IF(AND(71&lt;=Z2466,Z2466&lt;107),VLOOKUP($W2466,日射量と図３!$E$6:$G$34,3,TRUE),IF(AND(107&lt;=Z2466,Z2466&lt;143),VLOOKUP($W2466,日射量と図３!$E$6:$H$34,4,TRUE),VLOOKUP($W2466,日射量と図３!$E$6:$I$34,5,TRUE))))))</f>
        <v/>
      </c>
      <c r="AC2466" s="382" t="str">
        <f t="shared" si="468"/>
        <v/>
      </c>
      <c r="AD2466" s="382" t="str">
        <f t="shared" si="469"/>
        <v/>
      </c>
    </row>
    <row r="2467" spans="11:30" ht="13.5" customHeight="1">
      <c r="K2467" s="4">
        <f t="shared" si="462"/>
        <v>9</v>
      </c>
      <c r="L2467" s="34">
        <v>43354</v>
      </c>
      <c r="M2467" s="4">
        <v>103</v>
      </c>
      <c r="N2467" s="4">
        <v>16</v>
      </c>
      <c r="O2467" s="31">
        <v>0.625</v>
      </c>
      <c r="P2467" s="35">
        <v>28.22</v>
      </c>
      <c r="Q2467" s="36">
        <f t="shared" si="463"/>
        <v>16</v>
      </c>
      <c r="R2467" s="4">
        <f t="shared" si="464"/>
        <v>0</v>
      </c>
      <c r="S2467" s="31">
        <f t="shared" si="470"/>
        <v>0.22535879629629629</v>
      </c>
      <c r="T2467" s="31">
        <f t="shared" si="471"/>
        <v>0.76428240740740738</v>
      </c>
      <c r="U2467" s="4">
        <f t="shared" si="465"/>
        <v>0</v>
      </c>
      <c r="V2467" s="4" t="str">
        <f t="shared" si="466"/>
        <v/>
      </c>
      <c r="W2467" s="18" t="str">
        <f>IF(V2467="","",VLOOKUP(L2467,日射量と図３!$A$4:$C$368,3,TRUE)*238.85/100)</f>
        <v/>
      </c>
      <c r="X2467" s="4" t="str">
        <f t="shared" si="467"/>
        <v/>
      </c>
      <c r="Y2467" s="4" t="str">
        <f t="shared" si="472"/>
        <v/>
      </c>
      <c r="Z2467" s="4" t="str">
        <f t="shared" si="473"/>
        <v/>
      </c>
      <c r="AA2467" s="4" t="str">
        <f>IF($V2467="","",IF(Y2467&lt;36,0,IF(AND(36&lt;=Y2467,Y2467&lt;71),VLOOKUP($W2467,日射量と図３!$E$6:$F$34,2,TRUE),IF(AND(71&lt;=Y2467,Y2467&lt;107),VLOOKUP($W2467,日射量と図３!$E$6:$G$34,3,TRUE),IF(AND(107&lt;=Y2467,Y2467&lt;143),VLOOKUP($W2467,日射量と図３!$E$6:$H$34,4,TRUE),VLOOKUP($W2467,日射量と図３!$E$6:$I$34,5,TRUE))))))</f>
        <v/>
      </c>
      <c r="AB2467" s="4" t="str">
        <f>IF($V2467="","",IF(Z2467&lt;36,0,IF(AND(36&lt;=Z2467,Z2467&lt;71),VLOOKUP($W2467,日射量と図３!$E$6:$F$34,2,TRUE),IF(AND(71&lt;=Z2467,Z2467&lt;107),VLOOKUP($W2467,日射量と図３!$E$6:$G$34,3,TRUE),IF(AND(107&lt;=Z2467,Z2467&lt;143),VLOOKUP($W2467,日射量と図３!$E$6:$H$34,4,TRUE),VLOOKUP($W2467,日射量と図３!$E$6:$I$34,5,TRUE))))))</f>
        <v/>
      </c>
      <c r="AC2467" s="382" t="str">
        <f t="shared" si="468"/>
        <v/>
      </c>
      <c r="AD2467" s="382" t="str">
        <f t="shared" si="469"/>
        <v/>
      </c>
    </row>
    <row r="2468" spans="11:30" ht="13.5" customHeight="1">
      <c r="K2468" s="4">
        <f t="shared" si="462"/>
        <v>9</v>
      </c>
      <c r="L2468" s="34">
        <v>43354</v>
      </c>
      <c r="M2468" s="4">
        <v>103</v>
      </c>
      <c r="N2468" s="4">
        <v>17</v>
      </c>
      <c r="O2468" s="31">
        <v>0.66666666666666663</v>
      </c>
      <c r="P2468" s="35">
        <v>27.840000000000003</v>
      </c>
      <c r="Q2468" s="36">
        <f t="shared" si="463"/>
        <v>16</v>
      </c>
      <c r="R2468" s="4">
        <f t="shared" si="464"/>
        <v>0</v>
      </c>
      <c r="S2468" s="31">
        <f t="shared" si="470"/>
        <v>0.22535879629629629</v>
      </c>
      <c r="T2468" s="31">
        <f t="shared" si="471"/>
        <v>0.76428240740740738</v>
      </c>
      <c r="U2468" s="4">
        <f t="shared" si="465"/>
        <v>0</v>
      </c>
      <c r="V2468" s="4" t="str">
        <f t="shared" si="466"/>
        <v/>
      </c>
      <c r="W2468" s="18" t="str">
        <f>IF(V2468="","",VLOOKUP(L2468,日射量と図３!$A$4:$C$368,3,TRUE)*238.85/100)</f>
        <v/>
      </c>
      <c r="X2468" s="4" t="str">
        <f t="shared" si="467"/>
        <v/>
      </c>
      <c r="Y2468" s="4" t="str">
        <f t="shared" si="472"/>
        <v/>
      </c>
      <c r="Z2468" s="4" t="str">
        <f t="shared" si="473"/>
        <v/>
      </c>
      <c r="AA2468" s="4" t="str">
        <f>IF($V2468="","",IF(Y2468&lt;36,0,IF(AND(36&lt;=Y2468,Y2468&lt;71),VLOOKUP($W2468,日射量と図３!$E$6:$F$34,2,TRUE),IF(AND(71&lt;=Y2468,Y2468&lt;107),VLOOKUP($W2468,日射量と図３!$E$6:$G$34,3,TRUE),IF(AND(107&lt;=Y2468,Y2468&lt;143),VLOOKUP($W2468,日射量と図３!$E$6:$H$34,4,TRUE),VLOOKUP($W2468,日射量と図３!$E$6:$I$34,5,TRUE))))))</f>
        <v/>
      </c>
      <c r="AB2468" s="4" t="str">
        <f>IF($V2468="","",IF(Z2468&lt;36,0,IF(AND(36&lt;=Z2468,Z2468&lt;71),VLOOKUP($W2468,日射量と図３!$E$6:$F$34,2,TRUE),IF(AND(71&lt;=Z2468,Z2468&lt;107),VLOOKUP($W2468,日射量と図３!$E$6:$G$34,3,TRUE),IF(AND(107&lt;=Z2468,Z2468&lt;143),VLOOKUP($W2468,日射量と図３!$E$6:$H$34,4,TRUE),VLOOKUP($W2468,日射量と図３!$E$6:$I$34,5,TRUE))))))</f>
        <v/>
      </c>
      <c r="AC2468" s="382" t="str">
        <f t="shared" si="468"/>
        <v/>
      </c>
      <c r="AD2468" s="382" t="str">
        <f t="shared" si="469"/>
        <v/>
      </c>
    </row>
    <row r="2469" spans="11:30" ht="13.5" customHeight="1">
      <c r="K2469" s="4">
        <f t="shared" si="462"/>
        <v>9</v>
      </c>
      <c r="L2469" s="34">
        <v>43354</v>
      </c>
      <c r="M2469" s="4">
        <v>103</v>
      </c>
      <c r="N2469" s="4">
        <v>18</v>
      </c>
      <c r="O2469" s="31">
        <v>0.70833333333333337</v>
      </c>
      <c r="P2469" s="35">
        <v>27.220000000000006</v>
      </c>
      <c r="Q2469" s="36">
        <f t="shared" si="463"/>
        <v>16</v>
      </c>
      <c r="R2469" s="4">
        <f t="shared" si="464"/>
        <v>0</v>
      </c>
      <c r="S2469" s="31">
        <f t="shared" si="470"/>
        <v>0.22535879629629629</v>
      </c>
      <c r="T2469" s="31">
        <f t="shared" si="471"/>
        <v>0.76428240740740738</v>
      </c>
      <c r="U2469" s="4">
        <f t="shared" si="465"/>
        <v>0</v>
      </c>
      <c r="V2469" s="4" t="str">
        <f t="shared" si="466"/>
        <v/>
      </c>
      <c r="W2469" s="18" t="str">
        <f>IF(V2469="","",VLOOKUP(L2469,日射量と図３!$A$4:$C$368,3,TRUE)*238.85/100)</f>
        <v/>
      </c>
      <c r="X2469" s="4" t="str">
        <f t="shared" si="467"/>
        <v/>
      </c>
      <c r="Y2469" s="4" t="str">
        <f t="shared" si="472"/>
        <v/>
      </c>
      <c r="Z2469" s="4" t="str">
        <f t="shared" si="473"/>
        <v/>
      </c>
      <c r="AA2469" s="4" t="str">
        <f>IF($V2469="","",IF(Y2469&lt;36,0,IF(AND(36&lt;=Y2469,Y2469&lt;71),VLOOKUP($W2469,日射量と図３!$E$6:$F$34,2,TRUE),IF(AND(71&lt;=Y2469,Y2469&lt;107),VLOOKUP($W2469,日射量と図３!$E$6:$G$34,3,TRUE),IF(AND(107&lt;=Y2469,Y2469&lt;143),VLOOKUP($W2469,日射量と図３!$E$6:$H$34,4,TRUE),VLOOKUP($W2469,日射量と図３!$E$6:$I$34,5,TRUE))))))</f>
        <v/>
      </c>
      <c r="AB2469" s="4" t="str">
        <f>IF($V2469="","",IF(Z2469&lt;36,0,IF(AND(36&lt;=Z2469,Z2469&lt;71),VLOOKUP($W2469,日射量と図３!$E$6:$F$34,2,TRUE),IF(AND(71&lt;=Z2469,Z2469&lt;107),VLOOKUP($W2469,日射量と図３!$E$6:$G$34,3,TRUE),IF(AND(107&lt;=Z2469,Z2469&lt;143),VLOOKUP($W2469,日射量と図３!$E$6:$H$34,4,TRUE),VLOOKUP($W2469,日射量と図３!$E$6:$I$34,5,TRUE))))))</f>
        <v/>
      </c>
      <c r="AC2469" s="382" t="str">
        <f t="shared" si="468"/>
        <v/>
      </c>
      <c r="AD2469" s="382" t="str">
        <f t="shared" si="469"/>
        <v/>
      </c>
    </row>
    <row r="2470" spans="11:30" ht="13.5" customHeight="1">
      <c r="K2470" s="4">
        <f t="shared" si="462"/>
        <v>9</v>
      </c>
      <c r="L2470" s="34">
        <v>43354</v>
      </c>
      <c r="M2470" s="4">
        <v>103</v>
      </c>
      <c r="N2470" s="4">
        <v>19</v>
      </c>
      <c r="O2470" s="31">
        <v>0.75</v>
      </c>
      <c r="P2470" s="35">
        <v>26.459999999999997</v>
      </c>
      <c r="Q2470" s="36">
        <f t="shared" si="463"/>
        <v>16</v>
      </c>
      <c r="R2470" s="4">
        <f t="shared" si="464"/>
        <v>0</v>
      </c>
      <c r="S2470" s="31">
        <f t="shared" si="470"/>
        <v>0.22535879629629629</v>
      </c>
      <c r="T2470" s="31">
        <f t="shared" si="471"/>
        <v>0.76428240740740738</v>
      </c>
      <c r="U2470" s="4">
        <f t="shared" si="465"/>
        <v>0</v>
      </c>
      <c r="V2470" s="4" t="str">
        <f t="shared" si="466"/>
        <v/>
      </c>
      <c r="W2470" s="18" t="str">
        <f>IF(V2470="","",VLOOKUP(L2470,日射量と図３!$A$4:$C$368,3,TRUE)*238.85/100)</f>
        <v/>
      </c>
      <c r="X2470" s="4" t="str">
        <f t="shared" si="467"/>
        <v/>
      </c>
      <c r="Y2470" s="4" t="str">
        <f t="shared" si="472"/>
        <v/>
      </c>
      <c r="Z2470" s="4" t="str">
        <f t="shared" si="473"/>
        <v/>
      </c>
      <c r="AA2470" s="4" t="str">
        <f>IF($V2470="","",IF(Y2470&lt;36,0,IF(AND(36&lt;=Y2470,Y2470&lt;71),VLOOKUP($W2470,日射量と図３!$E$6:$F$34,2,TRUE),IF(AND(71&lt;=Y2470,Y2470&lt;107),VLOOKUP($W2470,日射量と図３!$E$6:$G$34,3,TRUE),IF(AND(107&lt;=Y2470,Y2470&lt;143),VLOOKUP($W2470,日射量と図３!$E$6:$H$34,4,TRUE),VLOOKUP($W2470,日射量と図３!$E$6:$I$34,5,TRUE))))))</f>
        <v/>
      </c>
      <c r="AB2470" s="4" t="str">
        <f>IF($V2470="","",IF(Z2470&lt;36,0,IF(AND(36&lt;=Z2470,Z2470&lt;71),VLOOKUP($W2470,日射量と図３!$E$6:$F$34,2,TRUE),IF(AND(71&lt;=Z2470,Z2470&lt;107),VLOOKUP($W2470,日射量と図３!$E$6:$G$34,3,TRUE),IF(AND(107&lt;=Z2470,Z2470&lt;143),VLOOKUP($W2470,日射量と図３!$E$6:$H$34,4,TRUE),VLOOKUP($W2470,日射量と図３!$E$6:$I$34,5,TRUE))))))</f>
        <v/>
      </c>
      <c r="AC2470" s="382" t="str">
        <f t="shared" si="468"/>
        <v/>
      </c>
      <c r="AD2470" s="382" t="str">
        <f t="shared" si="469"/>
        <v/>
      </c>
    </row>
    <row r="2471" spans="11:30" ht="13.5" customHeight="1">
      <c r="K2471" s="4">
        <f t="shared" si="462"/>
        <v>9</v>
      </c>
      <c r="L2471" s="34">
        <v>43354</v>
      </c>
      <c r="M2471" s="4">
        <v>103</v>
      </c>
      <c r="N2471" s="4">
        <v>20</v>
      </c>
      <c r="O2471" s="31">
        <v>0.79166666666666663</v>
      </c>
      <c r="P2471" s="35">
        <v>25.689999999999998</v>
      </c>
      <c r="Q2471" s="36">
        <f t="shared" si="463"/>
        <v>16</v>
      </c>
      <c r="R2471" s="4">
        <f t="shared" si="464"/>
        <v>0</v>
      </c>
      <c r="S2471" s="31">
        <f t="shared" si="470"/>
        <v>0.22535879629629629</v>
      </c>
      <c r="T2471" s="31">
        <f t="shared" si="471"/>
        <v>0.76428240740740738</v>
      </c>
      <c r="U2471" s="4">
        <f t="shared" si="465"/>
        <v>0</v>
      </c>
      <c r="V2471" s="4" t="str">
        <f t="shared" si="466"/>
        <v/>
      </c>
      <c r="W2471" s="18" t="str">
        <f>IF(V2471="","",VLOOKUP(L2471,日射量と図３!$A$4:$C$368,3,TRUE)*238.85/100)</f>
        <v/>
      </c>
      <c r="X2471" s="4" t="str">
        <f t="shared" si="467"/>
        <v/>
      </c>
      <c r="Y2471" s="4" t="str">
        <f t="shared" si="472"/>
        <v/>
      </c>
      <c r="Z2471" s="4" t="str">
        <f t="shared" si="473"/>
        <v/>
      </c>
      <c r="AA2471" s="4" t="str">
        <f>IF($V2471="","",IF(Y2471&lt;36,0,IF(AND(36&lt;=Y2471,Y2471&lt;71),VLOOKUP($W2471,日射量と図３!$E$6:$F$34,2,TRUE),IF(AND(71&lt;=Y2471,Y2471&lt;107),VLOOKUP($W2471,日射量と図３!$E$6:$G$34,3,TRUE),IF(AND(107&lt;=Y2471,Y2471&lt;143),VLOOKUP($W2471,日射量と図３!$E$6:$H$34,4,TRUE),VLOOKUP($W2471,日射量と図３!$E$6:$I$34,5,TRUE))))))</f>
        <v/>
      </c>
      <c r="AB2471" s="4" t="str">
        <f>IF($V2471="","",IF(Z2471&lt;36,0,IF(AND(36&lt;=Z2471,Z2471&lt;71),VLOOKUP($W2471,日射量と図３!$E$6:$F$34,2,TRUE),IF(AND(71&lt;=Z2471,Z2471&lt;107),VLOOKUP($W2471,日射量と図３!$E$6:$G$34,3,TRUE),IF(AND(107&lt;=Z2471,Z2471&lt;143),VLOOKUP($W2471,日射量と図３!$E$6:$H$34,4,TRUE),VLOOKUP($W2471,日射量と図３!$E$6:$I$34,5,TRUE))))))</f>
        <v/>
      </c>
      <c r="AC2471" s="382" t="str">
        <f t="shared" si="468"/>
        <v/>
      </c>
      <c r="AD2471" s="382" t="str">
        <f t="shared" si="469"/>
        <v/>
      </c>
    </row>
    <row r="2472" spans="11:30" ht="13.5" customHeight="1">
      <c r="K2472" s="4">
        <f t="shared" si="462"/>
        <v>9</v>
      </c>
      <c r="L2472" s="34">
        <v>43354</v>
      </c>
      <c r="M2472" s="4">
        <v>103</v>
      </c>
      <c r="N2472" s="4">
        <v>21</v>
      </c>
      <c r="O2472" s="31">
        <v>0.83333333333333337</v>
      </c>
      <c r="P2472" s="35">
        <v>25.18</v>
      </c>
      <c r="Q2472" s="36">
        <f t="shared" si="463"/>
        <v>16</v>
      </c>
      <c r="R2472" s="4">
        <f t="shared" si="464"/>
        <v>0</v>
      </c>
      <c r="S2472" s="31">
        <f t="shared" si="470"/>
        <v>0.22535879629629629</v>
      </c>
      <c r="T2472" s="31">
        <f t="shared" si="471"/>
        <v>0.76428240740740738</v>
      </c>
      <c r="U2472" s="4">
        <f t="shared" si="465"/>
        <v>0</v>
      </c>
      <c r="V2472" s="4" t="str">
        <f t="shared" si="466"/>
        <v/>
      </c>
      <c r="W2472" s="18" t="str">
        <f>IF(V2472="","",VLOOKUP(L2472,日射量と図３!$A$4:$C$368,3,TRUE)*238.85/100)</f>
        <v/>
      </c>
      <c r="X2472" s="4" t="str">
        <f t="shared" si="467"/>
        <v/>
      </c>
      <c r="Y2472" s="4" t="str">
        <f t="shared" si="472"/>
        <v/>
      </c>
      <c r="Z2472" s="4" t="str">
        <f t="shared" si="473"/>
        <v/>
      </c>
      <c r="AA2472" s="4" t="str">
        <f>IF($V2472="","",IF(Y2472&lt;36,0,IF(AND(36&lt;=Y2472,Y2472&lt;71),VLOOKUP($W2472,日射量と図３!$E$6:$F$34,2,TRUE),IF(AND(71&lt;=Y2472,Y2472&lt;107),VLOOKUP($W2472,日射量と図３!$E$6:$G$34,3,TRUE),IF(AND(107&lt;=Y2472,Y2472&lt;143),VLOOKUP($W2472,日射量と図３!$E$6:$H$34,4,TRUE),VLOOKUP($W2472,日射量と図３!$E$6:$I$34,5,TRUE))))))</f>
        <v/>
      </c>
      <c r="AB2472" s="4" t="str">
        <f>IF($V2472="","",IF(Z2472&lt;36,0,IF(AND(36&lt;=Z2472,Z2472&lt;71),VLOOKUP($W2472,日射量と図３!$E$6:$F$34,2,TRUE),IF(AND(71&lt;=Z2472,Z2472&lt;107),VLOOKUP($W2472,日射量と図３!$E$6:$G$34,3,TRUE),IF(AND(107&lt;=Z2472,Z2472&lt;143),VLOOKUP($W2472,日射量と図３!$E$6:$H$34,4,TRUE),VLOOKUP($W2472,日射量と図３!$E$6:$I$34,5,TRUE))))))</f>
        <v/>
      </c>
      <c r="AC2472" s="382" t="str">
        <f t="shared" si="468"/>
        <v/>
      </c>
      <c r="AD2472" s="382" t="str">
        <f t="shared" si="469"/>
        <v/>
      </c>
    </row>
    <row r="2473" spans="11:30" ht="13.5" customHeight="1">
      <c r="K2473" s="4">
        <f t="shared" si="462"/>
        <v>9</v>
      </c>
      <c r="L2473" s="34">
        <v>43354</v>
      </c>
      <c r="M2473" s="4">
        <v>103</v>
      </c>
      <c r="N2473" s="4">
        <v>22</v>
      </c>
      <c r="O2473" s="31">
        <v>0.875</v>
      </c>
      <c r="P2473" s="35">
        <v>24.66</v>
      </c>
      <c r="Q2473" s="36">
        <f t="shared" si="463"/>
        <v>16</v>
      </c>
      <c r="R2473" s="4">
        <f t="shared" si="464"/>
        <v>0</v>
      </c>
      <c r="S2473" s="31">
        <f t="shared" si="470"/>
        <v>0.22535879629629629</v>
      </c>
      <c r="T2473" s="31">
        <f t="shared" si="471"/>
        <v>0.76428240740740738</v>
      </c>
      <c r="U2473" s="4">
        <f t="shared" si="465"/>
        <v>0</v>
      </c>
      <c r="V2473" s="4" t="str">
        <f t="shared" si="466"/>
        <v/>
      </c>
      <c r="W2473" s="18" t="str">
        <f>IF(V2473="","",VLOOKUP(L2473,日射量と図３!$A$4:$C$368,3,TRUE)*238.85/100)</f>
        <v/>
      </c>
      <c r="X2473" s="4" t="str">
        <f t="shared" si="467"/>
        <v/>
      </c>
      <c r="Y2473" s="4" t="str">
        <f t="shared" si="472"/>
        <v/>
      </c>
      <c r="Z2473" s="4" t="str">
        <f t="shared" si="473"/>
        <v/>
      </c>
      <c r="AA2473" s="4" t="str">
        <f>IF($V2473="","",IF(Y2473&lt;36,0,IF(AND(36&lt;=Y2473,Y2473&lt;71),VLOOKUP($W2473,日射量と図３!$E$6:$F$34,2,TRUE),IF(AND(71&lt;=Y2473,Y2473&lt;107),VLOOKUP($W2473,日射量と図３!$E$6:$G$34,3,TRUE),IF(AND(107&lt;=Y2473,Y2473&lt;143),VLOOKUP($W2473,日射量と図３!$E$6:$H$34,4,TRUE),VLOOKUP($W2473,日射量と図３!$E$6:$I$34,5,TRUE))))))</f>
        <v/>
      </c>
      <c r="AB2473" s="4" t="str">
        <f>IF($V2473="","",IF(Z2473&lt;36,0,IF(AND(36&lt;=Z2473,Z2473&lt;71),VLOOKUP($W2473,日射量と図３!$E$6:$F$34,2,TRUE),IF(AND(71&lt;=Z2473,Z2473&lt;107),VLOOKUP($W2473,日射量と図３!$E$6:$G$34,3,TRUE),IF(AND(107&lt;=Z2473,Z2473&lt;143),VLOOKUP($W2473,日射量と図３!$E$6:$H$34,4,TRUE),VLOOKUP($W2473,日射量と図３!$E$6:$I$34,5,TRUE))))))</f>
        <v/>
      </c>
      <c r="AC2473" s="382" t="str">
        <f t="shared" si="468"/>
        <v/>
      </c>
      <c r="AD2473" s="382" t="str">
        <f t="shared" si="469"/>
        <v/>
      </c>
    </row>
    <row r="2474" spans="11:30" ht="13.5" customHeight="1">
      <c r="K2474" s="4">
        <f t="shared" si="462"/>
        <v>9</v>
      </c>
      <c r="L2474" s="34">
        <v>43354</v>
      </c>
      <c r="M2474" s="4">
        <v>103</v>
      </c>
      <c r="N2474" s="4">
        <v>23</v>
      </c>
      <c r="O2474" s="31">
        <v>0.91666666666666663</v>
      </c>
      <c r="P2474" s="35">
        <v>24.2</v>
      </c>
      <c r="Q2474" s="36">
        <f t="shared" si="463"/>
        <v>13</v>
      </c>
      <c r="R2474" s="4">
        <f t="shared" si="464"/>
        <v>0</v>
      </c>
      <c r="S2474" s="31">
        <f t="shared" si="470"/>
        <v>0.22535879629629629</v>
      </c>
      <c r="T2474" s="31">
        <f t="shared" si="471"/>
        <v>0.76428240740740738</v>
      </c>
      <c r="U2474" s="4">
        <f t="shared" si="465"/>
        <v>0</v>
      </c>
      <c r="V2474" s="4" t="str">
        <f t="shared" si="466"/>
        <v/>
      </c>
      <c r="W2474" s="18" t="str">
        <f>IF(V2474="","",VLOOKUP(L2474,日射量と図３!$A$4:$C$368,3,TRUE)*238.85/100)</f>
        <v/>
      </c>
      <c r="X2474" s="4" t="str">
        <f t="shared" si="467"/>
        <v/>
      </c>
      <c r="Y2474" s="4" t="str">
        <f t="shared" si="472"/>
        <v/>
      </c>
      <c r="Z2474" s="4" t="str">
        <f t="shared" si="473"/>
        <v/>
      </c>
      <c r="AA2474" s="4" t="str">
        <f>IF($V2474="","",IF(Y2474&lt;36,0,IF(AND(36&lt;=Y2474,Y2474&lt;71),VLOOKUP($W2474,日射量と図３!$E$6:$F$34,2,TRUE),IF(AND(71&lt;=Y2474,Y2474&lt;107),VLOOKUP($W2474,日射量と図３!$E$6:$G$34,3,TRUE),IF(AND(107&lt;=Y2474,Y2474&lt;143),VLOOKUP($W2474,日射量と図３!$E$6:$H$34,4,TRUE),VLOOKUP($W2474,日射量と図３!$E$6:$I$34,5,TRUE))))))</f>
        <v/>
      </c>
      <c r="AB2474" s="4" t="str">
        <f>IF($V2474="","",IF(Z2474&lt;36,0,IF(AND(36&lt;=Z2474,Z2474&lt;71),VLOOKUP($W2474,日射量と図３!$E$6:$F$34,2,TRUE),IF(AND(71&lt;=Z2474,Z2474&lt;107),VLOOKUP($W2474,日射量と図３!$E$6:$G$34,3,TRUE),IF(AND(107&lt;=Z2474,Z2474&lt;143),VLOOKUP($W2474,日射量と図３!$E$6:$H$34,4,TRUE),VLOOKUP($W2474,日射量と図３!$E$6:$I$34,5,TRUE))))))</f>
        <v/>
      </c>
      <c r="AC2474" s="382" t="str">
        <f t="shared" si="468"/>
        <v/>
      </c>
      <c r="AD2474" s="382" t="str">
        <f t="shared" si="469"/>
        <v/>
      </c>
    </row>
    <row r="2475" spans="11:30" ht="13.5" customHeight="1">
      <c r="K2475" s="4">
        <f t="shared" si="462"/>
        <v>9</v>
      </c>
      <c r="L2475" s="34">
        <v>43354</v>
      </c>
      <c r="M2475" s="4">
        <v>103</v>
      </c>
      <c r="N2475" s="4">
        <v>24</v>
      </c>
      <c r="O2475" s="31">
        <v>0.95833333333333337</v>
      </c>
      <c r="P2475" s="35">
        <v>23.73</v>
      </c>
      <c r="Q2475" s="36">
        <f t="shared" si="463"/>
        <v>13</v>
      </c>
      <c r="R2475" s="4">
        <f t="shared" si="464"/>
        <v>0</v>
      </c>
      <c r="S2475" s="31">
        <f t="shared" si="470"/>
        <v>0.22535879629629629</v>
      </c>
      <c r="T2475" s="31">
        <f t="shared" si="471"/>
        <v>0.76428240740740738</v>
      </c>
      <c r="U2475" s="4">
        <f t="shared" si="465"/>
        <v>0</v>
      </c>
      <c r="V2475" s="4" t="str">
        <f t="shared" si="466"/>
        <v/>
      </c>
      <c r="W2475" s="18" t="str">
        <f>IF(V2475="","",VLOOKUP(L2475,日射量と図３!$A$4:$C$368,3,TRUE)*238.85/100)</f>
        <v/>
      </c>
      <c r="X2475" s="4" t="str">
        <f t="shared" si="467"/>
        <v/>
      </c>
      <c r="Y2475" s="4" t="str">
        <f t="shared" si="472"/>
        <v/>
      </c>
      <c r="Z2475" s="4" t="str">
        <f t="shared" si="473"/>
        <v/>
      </c>
      <c r="AA2475" s="4" t="str">
        <f>IF($V2475="","",IF(Y2475&lt;36,0,IF(AND(36&lt;=Y2475,Y2475&lt;71),VLOOKUP($W2475,日射量と図３!$E$6:$F$34,2,TRUE),IF(AND(71&lt;=Y2475,Y2475&lt;107),VLOOKUP($W2475,日射量と図３!$E$6:$G$34,3,TRUE),IF(AND(107&lt;=Y2475,Y2475&lt;143),VLOOKUP($W2475,日射量と図３!$E$6:$H$34,4,TRUE),VLOOKUP($W2475,日射量と図３!$E$6:$I$34,5,TRUE))))))</f>
        <v/>
      </c>
      <c r="AB2475" s="4" t="str">
        <f>IF($V2475="","",IF(Z2475&lt;36,0,IF(AND(36&lt;=Z2475,Z2475&lt;71),VLOOKUP($W2475,日射量と図３!$E$6:$F$34,2,TRUE),IF(AND(71&lt;=Z2475,Z2475&lt;107),VLOOKUP($W2475,日射量と図３!$E$6:$G$34,3,TRUE),IF(AND(107&lt;=Z2475,Z2475&lt;143),VLOOKUP($W2475,日射量と図３!$E$6:$H$34,4,TRUE),VLOOKUP($W2475,日射量と図３!$E$6:$I$34,5,TRUE))))))</f>
        <v/>
      </c>
      <c r="AC2475" s="382" t="str">
        <f t="shared" si="468"/>
        <v/>
      </c>
      <c r="AD2475" s="382" t="str">
        <f t="shared" si="469"/>
        <v/>
      </c>
    </row>
    <row r="2476" spans="11:30" ht="13.5" customHeight="1">
      <c r="K2476" s="4">
        <f t="shared" si="462"/>
        <v>9</v>
      </c>
      <c r="L2476" s="34">
        <v>43355</v>
      </c>
      <c r="M2476" s="4">
        <v>104</v>
      </c>
      <c r="N2476" s="4">
        <v>1</v>
      </c>
      <c r="O2476" s="31">
        <v>0</v>
      </c>
      <c r="P2476" s="35">
        <v>23.619999999999997</v>
      </c>
      <c r="Q2476" s="36">
        <f t="shared" si="463"/>
        <v>13</v>
      </c>
      <c r="R2476" s="4">
        <f t="shared" si="464"/>
        <v>0</v>
      </c>
      <c r="S2476" s="31">
        <f t="shared" si="470"/>
        <v>0.22535879629629629</v>
      </c>
      <c r="T2476" s="31">
        <f t="shared" si="471"/>
        <v>0.76428240740740738</v>
      </c>
      <c r="U2476" s="4">
        <f t="shared" si="465"/>
        <v>0</v>
      </c>
      <c r="V2476" s="4">
        <f t="shared" si="466"/>
        <v>0</v>
      </c>
      <c r="W2476" s="18">
        <f>IF(V2476="","",VLOOKUP(L2476,日射量と図３!$A$4:$C$368,3,TRUE)*238.85/100)</f>
        <v>33.439</v>
      </c>
      <c r="X2476" s="4">
        <f t="shared" si="467"/>
        <v>13</v>
      </c>
      <c r="Y2476" s="4">
        <f t="shared" si="472"/>
        <v>0</v>
      </c>
      <c r="Z2476" s="4">
        <f t="shared" si="473"/>
        <v>0</v>
      </c>
      <c r="AA2476" s="4">
        <f>IF($V2476="","",IF(Y2476&lt;36,0,IF(AND(36&lt;=Y2476,Y2476&lt;71),VLOOKUP($W2476,日射量と図３!$E$6:$F$34,2,TRUE),IF(AND(71&lt;=Y2476,Y2476&lt;107),VLOOKUP($W2476,日射量と図３!$E$6:$G$34,3,TRUE),IF(AND(107&lt;=Y2476,Y2476&lt;143),VLOOKUP($W2476,日射量と図３!$E$6:$H$34,4,TRUE),VLOOKUP($W2476,日射量と図３!$E$6:$I$34,5,TRUE))))))</f>
        <v>0</v>
      </c>
      <c r="AB2476" s="4">
        <f>IF($V2476="","",IF(Z2476&lt;36,0,IF(AND(36&lt;=Z2476,Z2476&lt;71),VLOOKUP($W2476,日射量と図３!$E$6:$F$34,2,TRUE),IF(AND(71&lt;=Z2476,Z2476&lt;107),VLOOKUP($W2476,日射量と図３!$E$6:$G$34,3,TRUE),IF(AND(107&lt;=Z2476,Z2476&lt;143),VLOOKUP($W2476,日射量と図３!$E$6:$H$34,4,TRUE),VLOOKUP($W2476,日射量と図３!$E$6:$I$34,5,TRUE))))))</f>
        <v>0</v>
      </c>
      <c r="AC2476" s="382">
        <f t="shared" si="468"/>
        <v>0</v>
      </c>
      <c r="AD2476" s="382">
        <f t="shared" si="469"/>
        <v>0</v>
      </c>
    </row>
    <row r="2477" spans="11:30" ht="13.5" customHeight="1">
      <c r="K2477" s="4">
        <f t="shared" si="462"/>
        <v>9</v>
      </c>
      <c r="L2477" s="34">
        <v>43355</v>
      </c>
      <c r="M2477" s="4">
        <v>104</v>
      </c>
      <c r="N2477" s="4">
        <v>2</v>
      </c>
      <c r="O2477" s="31">
        <v>4.1666666666666664E-2</v>
      </c>
      <c r="P2477" s="35">
        <v>23.38</v>
      </c>
      <c r="Q2477" s="36">
        <f t="shared" si="463"/>
        <v>13</v>
      </c>
      <c r="R2477" s="4">
        <f t="shared" si="464"/>
        <v>0</v>
      </c>
      <c r="S2477" s="31">
        <f t="shared" si="470"/>
        <v>0.22535879629629629</v>
      </c>
      <c r="T2477" s="31">
        <f t="shared" si="471"/>
        <v>0.76428240740740738</v>
      </c>
      <c r="U2477" s="4">
        <f t="shared" si="465"/>
        <v>0</v>
      </c>
      <c r="V2477" s="4" t="str">
        <f t="shared" si="466"/>
        <v/>
      </c>
      <c r="W2477" s="18" t="str">
        <f>IF(V2477="","",VLOOKUP(L2477,日射量と図３!$A$4:$C$368,3,TRUE)*238.85/100)</f>
        <v/>
      </c>
      <c r="X2477" s="4" t="str">
        <f t="shared" si="467"/>
        <v/>
      </c>
      <c r="Y2477" s="4" t="str">
        <f t="shared" si="472"/>
        <v/>
      </c>
      <c r="Z2477" s="4" t="str">
        <f t="shared" si="473"/>
        <v/>
      </c>
      <c r="AA2477" s="4" t="str">
        <f>IF($V2477="","",IF(Y2477&lt;36,0,IF(AND(36&lt;=Y2477,Y2477&lt;71),VLOOKUP($W2477,日射量と図３!$E$6:$F$34,2,TRUE),IF(AND(71&lt;=Y2477,Y2477&lt;107),VLOOKUP($W2477,日射量と図３!$E$6:$G$34,3,TRUE),IF(AND(107&lt;=Y2477,Y2477&lt;143),VLOOKUP($W2477,日射量と図３!$E$6:$H$34,4,TRUE),VLOOKUP($W2477,日射量と図３!$E$6:$I$34,5,TRUE))))))</f>
        <v/>
      </c>
      <c r="AB2477" s="4" t="str">
        <f>IF($V2477="","",IF(Z2477&lt;36,0,IF(AND(36&lt;=Z2477,Z2477&lt;71),VLOOKUP($W2477,日射量と図３!$E$6:$F$34,2,TRUE),IF(AND(71&lt;=Z2477,Z2477&lt;107),VLOOKUP($W2477,日射量と図３!$E$6:$G$34,3,TRUE),IF(AND(107&lt;=Z2477,Z2477&lt;143),VLOOKUP($W2477,日射量と図３!$E$6:$H$34,4,TRUE),VLOOKUP($W2477,日射量と図３!$E$6:$I$34,5,TRUE))))))</f>
        <v/>
      </c>
      <c r="AC2477" s="382" t="str">
        <f t="shared" si="468"/>
        <v/>
      </c>
      <c r="AD2477" s="382" t="str">
        <f t="shared" si="469"/>
        <v/>
      </c>
    </row>
    <row r="2478" spans="11:30" ht="13.5" customHeight="1">
      <c r="K2478" s="4">
        <f t="shared" si="462"/>
        <v>9</v>
      </c>
      <c r="L2478" s="34">
        <v>43355</v>
      </c>
      <c r="M2478" s="4">
        <v>104</v>
      </c>
      <c r="N2478" s="4">
        <v>3</v>
      </c>
      <c r="O2478" s="31">
        <v>8.3333333333333329E-2</v>
      </c>
      <c r="P2478" s="35">
        <v>23.229999999999997</v>
      </c>
      <c r="Q2478" s="36">
        <f t="shared" si="463"/>
        <v>13</v>
      </c>
      <c r="R2478" s="4">
        <f t="shared" si="464"/>
        <v>0</v>
      </c>
      <c r="S2478" s="31">
        <f t="shared" si="470"/>
        <v>0.22535879629629629</v>
      </c>
      <c r="T2478" s="31">
        <f t="shared" si="471"/>
        <v>0.76428240740740738</v>
      </c>
      <c r="U2478" s="4">
        <f t="shared" si="465"/>
        <v>0</v>
      </c>
      <c r="V2478" s="4" t="str">
        <f t="shared" si="466"/>
        <v/>
      </c>
      <c r="W2478" s="18" t="str">
        <f>IF(V2478="","",VLOOKUP(L2478,日射量と図３!$A$4:$C$368,3,TRUE)*238.85/100)</f>
        <v/>
      </c>
      <c r="X2478" s="4" t="str">
        <f t="shared" si="467"/>
        <v/>
      </c>
      <c r="Y2478" s="4" t="str">
        <f t="shared" si="472"/>
        <v/>
      </c>
      <c r="Z2478" s="4" t="str">
        <f t="shared" si="473"/>
        <v/>
      </c>
      <c r="AA2478" s="4" t="str">
        <f>IF($V2478="","",IF(Y2478&lt;36,0,IF(AND(36&lt;=Y2478,Y2478&lt;71),VLOOKUP($W2478,日射量と図３!$E$6:$F$34,2,TRUE),IF(AND(71&lt;=Y2478,Y2478&lt;107),VLOOKUP($W2478,日射量と図３!$E$6:$G$34,3,TRUE),IF(AND(107&lt;=Y2478,Y2478&lt;143),VLOOKUP($W2478,日射量と図３!$E$6:$H$34,4,TRUE),VLOOKUP($W2478,日射量と図３!$E$6:$I$34,5,TRUE))))))</f>
        <v/>
      </c>
      <c r="AB2478" s="4" t="str">
        <f>IF($V2478="","",IF(Z2478&lt;36,0,IF(AND(36&lt;=Z2478,Z2478&lt;71),VLOOKUP($W2478,日射量と図３!$E$6:$F$34,2,TRUE),IF(AND(71&lt;=Z2478,Z2478&lt;107),VLOOKUP($W2478,日射量と図３!$E$6:$G$34,3,TRUE),IF(AND(107&lt;=Z2478,Z2478&lt;143),VLOOKUP($W2478,日射量と図３!$E$6:$H$34,4,TRUE),VLOOKUP($W2478,日射量と図３!$E$6:$I$34,5,TRUE))))))</f>
        <v/>
      </c>
      <c r="AC2478" s="382" t="str">
        <f t="shared" si="468"/>
        <v/>
      </c>
      <c r="AD2478" s="382" t="str">
        <f t="shared" si="469"/>
        <v/>
      </c>
    </row>
    <row r="2479" spans="11:30" ht="13.5" customHeight="1">
      <c r="K2479" s="4">
        <f t="shared" si="462"/>
        <v>9</v>
      </c>
      <c r="L2479" s="34">
        <v>43355</v>
      </c>
      <c r="M2479" s="4">
        <v>104</v>
      </c>
      <c r="N2479" s="4">
        <v>4</v>
      </c>
      <c r="O2479" s="31">
        <v>0.125</v>
      </c>
      <c r="P2479" s="35">
        <v>22.87</v>
      </c>
      <c r="Q2479" s="36">
        <f t="shared" si="463"/>
        <v>13</v>
      </c>
      <c r="R2479" s="4">
        <f t="shared" si="464"/>
        <v>0</v>
      </c>
      <c r="S2479" s="31">
        <f t="shared" si="470"/>
        <v>0.22535879629629629</v>
      </c>
      <c r="T2479" s="31">
        <f t="shared" si="471"/>
        <v>0.76428240740740738</v>
      </c>
      <c r="U2479" s="4">
        <f t="shared" si="465"/>
        <v>0</v>
      </c>
      <c r="V2479" s="4" t="str">
        <f t="shared" si="466"/>
        <v/>
      </c>
      <c r="W2479" s="18" t="str">
        <f>IF(V2479="","",VLOOKUP(L2479,日射量と図３!$A$4:$C$368,3,TRUE)*238.85/100)</f>
        <v/>
      </c>
      <c r="X2479" s="4" t="str">
        <f t="shared" si="467"/>
        <v/>
      </c>
      <c r="Y2479" s="4" t="str">
        <f t="shared" si="472"/>
        <v/>
      </c>
      <c r="Z2479" s="4" t="str">
        <f t="shared" si="473"/>
        <v/>
      </c>
      <c r="AA2479" s="4" t="str">
        <f>IF($V2479="","",IF(Y2479&lt;36,0,IF(AND(36&lt;=Y2479,Y2479&lt;71),VLOOKUP($W2479,日射量と図３!$E$6:$F$34,2,TRUE),IF(AND(71&lt;=Y2479,Y2479&lt;107),VLOOKUP($W2479,日射量と図３!$E$6:$G$34,3,TRUE),IF(AND(107&lt;=Y2479,Y2479&lt;143),VLOOKUP($W2479,日射量と図３!$E$6:$H$34,4,TRUE),VLOOKUP($W2479,日射量と図３!$E$6:$I$34,5,TRUE))))))</f>
        <v/>
      </c>
      <c r="AB2479" s="4" t="str">
        <f>IF($V2479="","",IF(Z2479&lt;36,0,IF(AND(36&lt;=Z2479,Z2479&lt;71),VLOOKUP($W2479,日射量と図３!$E$6:$F$34,2,TRUE),IF(AND(71&lt;=Z2479,Z2479&lt;107),VLOOKUP($W2479,日射量と図３!$E$6:$G$34,3,TRUE),IF(AND(107&lt;=Z2479,Z2479&lt;143),VLOOKUP($W2479,日射量と図３!$E$6:$H$34,4,TRUE),VLOOKUP($W2479,日射量と図３!$E$6:$I$34,5,TRUE))))))</f>
        <v/>
      </c>
      <c r="AC2479" s="382" t="str">
        <f t="shared" si="468"/>
        <v/>
      </c>
      <c r="AD2479" s="382" t="str">
        <f t="shared" si="469"/>
        <v/>
      </c>
    </row>
    <row r="2480" spans="11:30" ht="13.5" customHeight="1">
      <c r="K2480" s="4">
        <f t="shared" si="462"/>
        <v>9</v>
      </c>
      <c r="L2480" s="34">
        <v>43355</v>
      </c>
      <c r="M2480" s="4">
        <v>104</v>
      </c>
      <c r="N2480" s="4">
        <v>5</v>
      </c>
      <c r="O2480" s="31">
        <v>0.16666666666666666</v>
      </c>
      <c r="P2480" s="35">
        <v>22.610000000000003</v>
      </c>
      <c r="Q2480" s="36">
        <f t="shared" si="463"/>
        <v>15</v>
      </c>
      <c r="R2480" s="4">
        <f t="shared" si="464"/>
        <v>0</v>
      </c>
      <c r="S2480" s="31">
        <f t="shared" si="470"/>
        <v>0.22535879629629629</v>
      </c>
      <c r="T2480" s="31">
        <f t="shared" si="471"/>
        <v>0.76428240740740738</v>
      </c>
      <c r="U2480" s="4">
        <f t="shared" si="465"/>
        <v>0</v>
      </c>
      <c r="V2480" s="4" t="str">
        <f t="shared" si="466"/>
        <v/>
      </c>
      <c r="W2480" s="18" t="str">
        <f>IF(V2480="","",VLOOKUP(L2480,日射量と図３!$A$4:$C$368,3,TRUE)*238.85/100)</f>
        <v/>
      </c>
      <c r="X2480" s="4" t="str">
        <f t="shared" si="467"/>
        <v/>
      </c>
      <c r="Y2480" s="4" t="str">
        <f t="shared" si="472"/>
        <v/>
      </c>
      <c r="Z2480" s="4" t="str">
        <f t="shared" si="473"/>
        <v/>
      </c>
      <c r="AA2480" s="4" t="str">
        <f>IF($V2480="","",IF(Y2480&lt;36,0,IF(AND(36&lt;=Y2480,Y2480&lt;71),VLOOKUP($W2480,日射量と図３!$E$6:$F$34,2,TRUE),IF(AND(71&lt;=Y2480,Y2480&lt;107),VLOOKUP($W2480,日射量と図３!$E$6:$G$34,3,TRUE),IF(AND(107&lt;=Y2480,Y2480&lt;143),VLOOKUP($W2480,日射量と図３!$E$6:$H$34,4,TRUE),VLOOKUP($W2480,日射量と図３!$E$6:$I$34,5,TRUE))))))</f>
        <v/>
      </c>
      <c r="AB2480" s="4" t="str">
        <f>IF($V2480="","",IF(Z2480&lt;36,0,IF(AND(36&lt;=Z2480,Z2480&lt;71),VLOOKUP($W2480,日射量と図３!$E$6:$F$34,2,TRUE),IF(AND(71&lt;=Z2480,Z2480&lt;107),VLOOKUP($W2480,日射量と図３!$E$6:$G$34,3,TRUE),IF(AND(107&lt;=Z2480,Z2480&lt;143),VLOOKUP($W2480,日射量と図３!$E$6:$H$34,4,TRUE),VLOOKUP($W2480,日射量と図３!$E$6:$I$34,5,TRUE))))))</f>
        <v/>
      </c>
      <c r="AC2480" s="382" t="str">
        <f t="shared" si="468"/>
        <v/>
      </c>
      <c r="AD2480" s="382" t="str">
        <f t="shared" si="469"/>
        <v/>
      </c>
    </row>
    <row r="2481" spans="11:30" ht="13.5" customHeight="1">
      <c r="K2481" s="4">
        <f t="shared" si="462"/>
        <v>9</v>
      </c>
      <c r="L2481" s="34">
        <v>43355</v>
      </c>
      <c r="M2481" s="4">
        <v>104</v>
      </c>
      <c r="N2481" s="4">
        <v>6</v>
      </c>
      <c r="O2481" s="31">
        <v>0.20833333333333334</v>
      </c>
      <c r="P2481" s="35">
        <v>22.490000000000002</v>
      </c>
      <c r="Q2481" s="36">
        <f t="shared" si="463"/>
        <v>15</v>
      </c>
      <c r="R2481" s="4">
        <f t="shared" si="464"/>
        <v>0</v>
      </c>
      <c r="S2481" s="31">
        <f t="shared" si="470"/>
        <v>0.22535879629629629</v>
      </c>
      <c r="T2481" s="31">
        <f t="shared" si="471"/>
        <v>0.76428240740740738</v>
      </c>
      <c r="U2481" s="4">
        <f t="shared" si="465"/>
        <v>0</v>
      </c>
      <c r="V2481" s="4" t="str">
        <f t="shared" si="466"/>
        <v/>
      </c>
      <c r="W2481" s="18" t="str">
        <f>IF(V2481="","",VLOOKUP(L2481,日射量と図３!$A$4:$C$368,3,TRUE)*238.85/100)</f>
        <v/>
      </c>
      <c r="X2481" s="4" t="str">
        <f t="shared" si="467"/>
        <v/>
      </c>
      <c r="Y2481" s="4" t="str">
        <f t="shared" si="472"/>
        <v/>
      </c>
      <c r="Z2481" s="4" t="str">
        <f t="shared" si="473"/>
        <v/>
      </c>
      <c r="AA2481" s="4" t="str">
        <f>IF($V2481="","",IF(Y2481&lt;36,0,IF(AND(36&lt;=Y2481,Y2481&lt;71),VLOOKUP($W2481,日射量と図３!$E$6:$F$34,2,TRUE),IF(AND(71&lt;=Y2481,Y2481&lt;107),VLOOKUP($W2481,日射量と図３!$E$6:$G$34,3,TRUE),IF(AND(107&lt;=Y2481,Y2481&lt;143),VLOOKUP($W2481,日射量と図３!$E$6:$H$34,4,TRUE),VLOOKUP($W2481,日射量と図３!$E$6:$I$34,5,TRUE))))))</f>
        <v/>
      </c>
      <c r="AB2481" s="4" t="str">
        <f>IF($V2481="","",IF(Z2481&lt;36,0,IF(AND(36&lt;=Z2481,Z2481&lt;71),VLOOKUP($W2481,日射量と図３!$E$6:$F$34,2,TRUE),IF(AND(71&lt;=Z2481,Z2481&lt;107),VLOOKUP($W2481,日射量と図３!$E$6:$G$34,3,TRUE),IF(AND(107&lt;=Z2481,Z2481&lt;143),VLOOKUP($W2481,日射量と図３!$E$6:$H$34,4,TRUE),VLOOKUP($W2481,日射量と図３!$E$6:$I$34,5,TRUE))))))</f>
        <v/>
      </c>
      <c r="AC2481" s="382" t="str">
        <f t="shared" si="468"/>
        <v/>
      </c>
      <c r="AD2481" s="382" t="str">
        <f t="shared" si="469"/>
        <v/>
      </c>
    </row>
    <row r="2482" spans="11:30" ht="13.5" customHeight="1">
      <c r="K2482" s="4">
        <f t="shared" si="462"/>
        <v>9</v>
      </c>
      <c r="L2482" s="34">
        <v>43355</v>
      </c>
      <c r="M2482" s="4">
        <v>104</v>
      </c>
      <c r="N2482" s="4">
        <v>7</v>
      </c>
      <c r="O2482" s="31">
        <v>0.25</v>
      </c>
      <c r="P2482" s="35">
        <v>22.55</v>
      </c>
      <c r="Q2482" s="36">
        <f t="shared" si="463"/>
        <v>15</v>
      </c>
      <c r="R2482" s="4">
        <f t="shared" si="464"/>
        <v>0</v>
      </c>
      <c r="S2482" s="31">
        <f t="shared" si="470"/>
        <v>0.22535879629629629</v>
      </c>
      <c r="T2482" s="31">
        <f t="shared" si="471"/>
        <v>0.76428240740740738</v>
      </c>
      <c r="U2482" s="4">
        <f t="shared" si="465"/>
        <v>0</v>
      </c>
      <c r="V2482" s="4" t="str">
        <f t="shared" si="466"/>
        <v/>
      </c>
      <c r="W2482" s="18" t="str">
        <f>IF(V2482="","",VLOOKUP(L2482,日射量と図３!$A$4:$C$368,3,TRUE)*238.85/100)</f>
        <v/>
      </c>
      <c r="X2482" s="4" t="str">
        <f t="shared" si="467"/>
        <v/>
      </c>
      <c r="Y2482" s="4" t="str">
        <f t="shared" si="472"/>
        <v/>
      </c>
      <c r="Z2482" s="4" t="str">
        <f t="shared" si="473"/>
        <v/>
      </c>
      <c r="AA2482" s="4" t="str">
        <f>IF($V2482="","",IF(Y2482&lt;36,0,IF(AND(36&lt;=Y2482,Y2482&lt;71),VLOOKUP($W2482,日射量と図３!$E$6:$F$34,2,TRUE),IF(AND(71&lt;=Y2482,Y2482&lt;107),VLOOKUP($W2482,日射量と図３!$E$6:$G$34,3,TRUE),IF(AND(107&lt;=Y2482,Y2482&lt;143),VLOOKUP($W2482,日射量と図３!$E$6:$H$34,4,TRUE),VLOOKUP($W2482,日射量と図３!$E$6:$I$34,5,TRUE))))))</f>
        <v/>
      </c>
      <c r="AB2482" s="4" t="str">
        <f>IF($V2482="","",IF(Z2482&lt;36,0,IF(AND(36&lt;=Z2482,Z2482&lt;71),VLOOKUP($W2482,日射量と図３!$E$6:$F$34,2,TRUE),IF(AND(71&lt;=Z2482,Z2482&lt;107),VLOOKUP($W2482,日射量と図３!$E$6:$G$34,3,TRUE),IF(AND(107&lt;=Z2482,Z2482&lt;143),VLOOKUP($W2482,日射量と図３!$E$6:$H$34,4,TRUE),VLOOKUP($W2482,日射量と図３!$E$6:$I$34,5,TRUE))))))</f>
        <v/>
      </c>
      <c r="AC2482" s="382" t="str">
        <f t="shared" si="468"/>
        <v/>
      </c>
      <c r="AD2482" s="382" t="str">
        <f t="shared" si="469"/>
        <v/>
      </c>
    </row>
    <row r="2483" spans="11:30" ht="13.5" customHeight="1">
      <c r="K2483" s="4">
        <f t="shared" si="462"/>
        <v>9</v>
      </c>
      <c r="L2483" s="34">
        <v>43355</v>
      </c>
      <c r="M2483" s="4">
        <v>104</v>
      </c>
      <c r="N2483" s="4">
        <v>8</v>
      </c>
      <c r="O2483" s="31">
        <v>0.29166666666666669</v>
      </c>
      <c r="P2483" s="35">
        <v>23.29</v>
      </c>
      <c r="Q2483" s="36">
        <f t="shared" si="463"/>
        <v>12</v>
      </c>
      <c r="R2483" s="4">
        <f t="shared" si="464"/>
        <v>0</v>
      </c>
      <c r="S2483" s="31">
        <f t="shared" si="470"/>
        <v>0.22535879629629629</v>
      </c>
      <c r="T2483" s="31">
        <f t="shared" si="471"/>
        <v>0.76428240740740738</v>
      </c>
      <c r="U2483" s="4">
        <f t="shared" si="465"/>
        <v>0</v>
      </c>
      <c r="V2483" s="4" t="str">
        <f t="shared" si="466"/>
        <v/>
      </c>
      <c r="W2483" s="18" t="str">
        <f>IF(V2483="","",VLOOKUP(L2483,日射量と図３!$A$4:$C$368,3,TRUE)*238.85/100)</f>
        <v/>
      </c>
      <c r="X2483" s="4" t="str">
        <f t="shared" si="467"/>
        <v/>
      </c>
      <c r="Y2483" s="4" t="str">
        <f t="shared" si="472"/>
        <v/>
      </c>
      <c r="Z2483" s="4" t="str">
        <f t="shared" si="473"/>
        <v/>
      </c>
      <c r="AA2483" s="4" t="str">
        <f>IF($V2483="","",IF(Y2483&lt;36,0,IF(AND(36&lt;=Y2483,Y2483&lt;71),VLOOKUP($W2483,日射量と図３!$E$6:$F$34,2,TRUE),IF(AND(71&lt;=Y2483,Y2483&lt;107),VLOOKUP($W2483,日射量と図３!$E$6:$G$34,3,TRUE),IF(AND(107&lt;=Y2483,Y2483&lt;143),VLOOKUP($W2483,日射量と図３!$E$6:$H$34,4,TRUE),VLOOKUP($W2483,日射量と図３!$E$6:$I$34,5,TRUE))))))</f>
        <v/>
      </c>
      <c r="AB2483" s="4" t="str">
        <f>IF($V2483="","",IF(Z2483&lt;36,0,IF(AND(36&lt;=Z2483,Z2483&lt;71),VLOOKUP($W2483,日射量と図３!$E$6:$F$34,2,TRUE),IF(AND(71&lt;=Z2483,Z2483&lt;107),VLOOKUP($W2483,日射量と図３!$E$6:$G$34,3,TRUE),IF(AND(107&lt;=Z2483,Z2483&lt;143),VLOOKUP($W2483,日射量と図３!$E$6:$H$34,4,TRUE),VLOOKUP($W2483,日射量と図３!$E$6:$I$34,5,TRUE))))))</f>
        <v/>
      </c>
      <c r="AC2483" s="382" t="str">
        <f t="shared" si="468"/>
        <v/>
      </c>
      <c r="AD2483" s="382" t="str">
        <f t="shared" si="469"/>
        <v/>
      </c>
    </row>
    <row r="2484" spans="11:30" ht="13.5" customHeight="1">
      <c r="K2484" s="4">
        <f t="shared" si="462"/>
        <v>9</v>
      </c>
      <c r="L2484" s="34">
        <v>43355</v>
      </c>
      <c r="M2484" s="4">
        <v>104</v>
      </c>
      <c r="N2484" s="4">
        <v>9</v>
      </c>
      <c r="O2484" s="31">
        <v>0.33333333333333331</v>
      </c>
      <c r="P2484" s="35">
        <v>24.530000000000005</v>
      </c>
      <c r="Q2484" s="36">
        <f t="shared" si="463"/>
        <v>12</v>
      </c>
      <c r="R2484" s="4">
        <f t="shared" si="464"/>
        <v>0</v>
      </c>
      <c r="S2484" s="31">
        <f t="shared" si="470"/>
        <v>0.22535879629629629</v>
      </c>
      <c r="T2484" s="31">
        <f t="shared" si="471"/>
        <v>0.76428240740740738</v>
      </c>
      <c r="U2484" s="4">
        <f t="shared" si="465"/>
        <v>0</v>
      </c>
      <c r="V2484" s="4" t="str">
        <f t="shared" si="466"/>
        <v/>
      </c>
      <c r="W2484" s="18" t="str">
        <f>IF(V2484="","",VLOOKUP(L2484,日射量と図３!$A$4:$C$368,3,TRUE)*238.85/100)</f>
        <v/>
      </c>
      <c r="X2484" s="4" t="str">
        <f t="shared" si="467"/>
        <v/>
      </c>
      <c r="Y2484" s="4" t="str">
        <f t="shared" si="472"/>
        <v/>
      </c>
      <c r="Z2484" s="4" t="str">
        <f t="shared" si="473"/>
        <v/>
      </c>
      <c r="AA2484" s="4" t="str">
        <f>IF($V2484="","",IF(Y2484&lt;36,0,IF(AND(36&lt;=Y2484,Y2484&lt;71),VLOOKUP($W2484,日射量と図３!$E$6:$F$34,2,TRUE),IF(AND(71&lt;=Y2484,Y2484&lt;107),VLOOKUP($W2484,日射量と図３!$E$6:$G$34,3,TRUE),IF(AND(107&lt;=Y2484,Y2484&lt;143),VLOOKUP($W2484,日射量と図３!$E$6:$H$34,4,TRUE),VLOOKUP($W2484,日射量と図３!$E$6:$I$34,5,TRUE))))))</f>
        <v/>
      </c>
      <c r="AB2484" s="4" t="str">
        <f>IF($V2484="","",IF(Z2484&lt;36,0,IF(AND(36&lt;=Z2484,Z2484&lt;71),VLOOKUP($W2484,日射量と図３!$E$6:$F$34,2,TRUE),IF(AND(71&lt;=Z2484,Z2484&lt;107),VLOOKUP($W2484,日射量と図３!$E$6:$G$34,3,TRUE),IF(AND(107&lt;=Z2484,Z2484&lt;143),VLOOKUP($W2484,日射量と図３!$E$6:$H$34,4,TRUE),VLOOKUP($W2484,日射量と図３!$E$6:$I$34,5,TRUE))))))</f>
        <v/>
      </c>
      <c r="AC2484" s="382" t="str">
        <f t="shared" si="468"/>
        <v/>
      </c>
      <c r="AD2484" s="382" t="str">
        <f t="shared" si="469"/>
        <v/>
      </c>
    </row>
    <row r="2485" spans="11:30" ht="13.5" customHeight="1">
      <c r="K2485" s="4">
        <f t="shared" si="462"/>
        <v>9</v>
      </c>
      <c r="L2485" s="34">
        <v>43355</v>
      </c>
      <c r="M2485" s="4">
        <v>104</v>
      </c>
      <c r="N2485" s="4">
        <v>10</v>
      </c>
      <c r="O2485" s="31">
        <v>0.375</v>
      </c>
      <c r="P2485" s="35">
        <v>25.359999999999996</v>
      </c>
      <c r="Q2485" s="36">
        <f t="shared" si="463"/>
        <v>12</v>
      </c>
      <c r="R2485" s="4">
        <f t="shared" si="464"/>
        <v>0</v>
      </c>
      <c r="S2485" s="31">
        <f t="shared" si="470"/>
        <v>0.22535879629629629</v>
      </c>
      <c r="T2485" s="31">
        <f t="shared" si="471"/>
        <v>0.76428240740740738</v>
      </c>
      <c r="U2485" s="4">
        <f t="shared" si="465"/>
        <v>0</v>
      </c>
      <c r="V2485" s="4" t="str">
        <f t="shared" si="466"/>
        <v/>
      </c>
      <c r="W2485" s="18" t="str">
        <f>IF(V2485="","",VLOOKUP(L2485,日射量と図３!$A$4:$C$368,3,TRUE)*238.85/100)</f>
        <v/>
      </c>
      <c r="X2485" s="4" t="str">
        <f t="shared" si="467"/>
        <v/>
      </c>
      <c r="Y2485" s="4" t="str">
        <f t="shared" si="472"/>
        <v/>
      </c>
      <c r="Z2485" s="4" t="str">
        <f t="shared" si="473"/>
        <v/>
      </c>
      <c r="AA2485" s="4" t="str">
        <f>IF($V2485="","",IF(Y2485&lt;36,0,IF(AND(36&lt;=Y2485,Y2485&lt;71),VLOOKUP($W2485,日射量と図３!$E$6:$F$34,2,TRUE),IF(AND(71&lt;=Y2485,Y2485&lt;107),VLOOKUP($W2485,日射量と図３!$E$6:$G$34,3,TRUE),IF(AND(107&lt;=Y2485,Y2485&lt;143),VLOOKUP($W2485,日射量と図３!$E$6:$H$34,4,TRUE),VLOOKUP($W2485,日射量と図３!$E$6:$I$34,5,TRUE))))))</f>
        <v/>
      </c>
      <c r="AB2485" s="4" t="str">
        <f>IF($V2485="","",IF(Z2485&lt;36,0,IF(AND(36&lt;=Z2485,Z2485&lt;71),VLOOKUP($W2485,日射量と図３!$E$6:$F$34,2,TRUE),IF(AND(71&lt;=Z2485,Z2485&lt;107),VLOOKUP($W2485,日射量と図３!$E$6:$G$34,3,TRUE),IF(AND(107&lt;=Z2485,Z2485&lt;143),VLOOKUP($W2485,日射量と図３!$E$6:$H$34,4,TRUE),VLOOKUP($W2485,日射量と図３!$E$6:$I$34,5,TRUE))))))</f>
        <v/>
      </c>
      <c r="AC2485" s="382" t="str">
        <f t="shared" si="468"/>
        <v/>
      </c>
      <c r="AD2485" s="382" t="str">
        <f t="shared" si="469"/>
        <v/>
      </c>
    </row>
    <row r="2486" spans="11:30" ht="13.5" customHeight="1">
      <c r="K2486" s="4">
        <f t="shared" si="462"/>
        <v>9</v>
      </c>
      <c r="L2486" s="34">
        <v>43355</v>
      </c>
      <c r="M2486" s="4">
        <v>104</v>
      </c>
      <c r="N2486" s="4">
        <v>11</v>
      </c>
      <c r="O2486" s="31">
        <v>0.41666666666666669</v>
      </c>
      <c r="P2486" s="35">
        <v>26.21</v>
      </c>
      <c r="Q2486" s="36">
        <f t="shared" si="463"/>
        <v>12</v>
      </c>
      <c r="R2486" s="4">
        <f t="shared" si="464"/>
        <v>0</v>
      </c>
      <c r="S2486" s="31">
        <f t="shared" si="470"/>
        <v>0.22535879629629629</v>
      </c>
      <c r="T2486" s="31">
        <f t="shared" si="471"/>
        <v>0.76428240740740738</v>
      </c>
      <c r="U2486" s="4">
        <f t="shared" si="465"/>
        <v>0</v>
      </c>
      <c r="V2486" s="4" t="str">
        <f t="shared" si="466"/>
        <v/>
      </c>
      <c r="W2486" s="18" t="str">
        <f>IF(V2486="","",VLOOKUP(L2486,日射量と図３!$A$4:$C$368,3,TRUE)*238.85/100)</f>
        <v/>
      </c>
      <c r="X2486" s="4" t="str">
        <f t="shared" si="467"/>
        <v/>
      </c>
      <c r="Y2486" s="4" t="str">
        <f t="shared" si="472"/>
        <v/>
      </c>
      <c r="Z2486" s="4" t="str">
        <f t="shared" si="473"/>
        <v/>
      </c>
      <c r="AA2486" s="4" t="str">
        <f>IF($V2486="","",IF(Y2486&lt;36,0,IF(AND(36&lt;=Y2486,Y2486&lt;71),VLOOKUP($W2486,日射量と図３!$E$6:$F$34,2,TRUE),IF(AND(71&lt;=Y2486,Y2486&lt;107),VLOOKUP($W2486,日射量と図３!$E$6:$G$34,3,TRUE),IF(AND(107&lt;=Y2486,Y2486&lt;143),VLOOKUP($W2486,日射量と図３!$E$6:$H$34,4,TRUE),VLOOKUP($W2486,日射量と図３!$E$6:$I$34,5,TRUE))))))</f>
        <v/>
      </c>
      <c r="AB2486" s="4" t="str">
        <f>IF($V2486="","",IF(Z2486&lt;36,0,IF(AND(36&lt;=Z2486,Z2486&lt;71),VLOOKUP($W2486,日射量と図３!$E$6:$F$34,2,TRUE),IF(AND(71&lt;=Z2486,Z2486&lt;107),VLOOKUP($W2486,日射量と図３!$E$6:$G$34,3,TRUE),IF(AND(107&lt;=Z2486,Z2486&lt;143),VLOOKUP($W2486,日射量と図３!$E$6:$H$34,4,TRUE),VLOOKUP($W2486,日射量と図３!$E$6:$I$34,5,TRUE))))))</f>
        <v/>
      </c>
      <c r="AC2486" s="382" t="str">
        <f t="shared" si="468"/>
        <v/>
      </c>
      <c r="AD2486" s="382" t="str">
        <f t="shared" si="469"/>
        <v/>
      </c>
    </row>
    <row r="2487" spans="11:30" ht="13.5" customHeight="1">
      <c r="K2487" s="4">
        <f t="shared" si="462"/>
        <v>9</v>
      </c>
      <c r="L2487" s="34">
        <v>43355</v>
      </c>
      <c r="M2487" s="4">
        <v>104</v>
      </c>
      <c r="N2487" s="4">
        <v>12</v>
      </c>
      <c r="O2487" s="31">
        <v>0.45833333333333331</v>
      </c>
      <c r="P2487" s="35">
        <v>26.810000000000002</v>
      </c>
      <c r="Q2487" s="36">
        <f t="shared" si="463"/>
        <v>12</v>
      </c>
      <c r="R2487" s="4">
        <f t="shared" si="464"/>
        <v>0</v>
      </c>
      <c r="S2487" s="31">
        <f t="shared" si="470"/>
        <v>0.22535879629629629</v>
      </c>
      <c r="T2487" s="31">
        <f t="shared" si="471"/>
        <v>0.76428240740740738</v>
      </c>
      <c r="U2487" s="4">
        <f t="shared" si="465"/>
        <v>0</v>
      </c>
      <c r="V2487" s="4" t="str">
        <f t="shared" si="466"/>
        <v/>
      </c>
      <c r="W2487" s="18" t="str">
        <f>IF(V2487="","",VLOOKUP(L2487,日射量と図３!$A$4:$C$368,3,TRUE)*238.85/100)</f>
        <v/>
      </c>
      <c r="X2487" s="4" t="str">
        <f t="shared" si="467"/>
        <v/>
      </c>
      <c r="Y2487" s="4" t="str">
        <f t="shared" si="472"/>
        <v/>
      </c>
      <c r="Z2487" s="4" t="str">
        <f t="shared" si="473"/>
        <v/>
      </c>
      <c r="AA2487" s="4" t="str">
        <f>IF($V2487="","",IF(Y2487&lt;36,0,IF(AND(36&lt;=Y2487,Y2487&lt;71),VLOOKUP($W2487,日射量と図３!$E$6:$F$34,2,TRUE),IF(AND(71&lt;=Y2487,Y2487&lt;107),VLOOKUP($W2487,日射量と図３!$E$6:$G$34,3,TRUE),IF(AND(107&lt;=Y2487,Y2487&lt;143),VLOOKUP($W2487,日射量と図３!$E$6:$H$34,4,TRUE),VLOOKUP($W2487,日射量と図３!$E$6:$I$34,5,TRUE))))))</f>
        <v/>
      </c>
      <c r="AB2487" s="4" t="str">
        <f>IF($V2487="","",IF(Z2487&lt;36,0,IF(AND(36&lt;=Z2487,Z2487&lt;71),VLOOKUP($W2487,日射量と図３!$E$6:$F$34,2,TRUE),IF(AND(71&lt;=Z2487,Z2487&lt;107),VLOOKUP($W2487,日射量と図３!$E$6:$G$34,3,TRUE),IF(AND(107&lt;=Z2487,Z2487&lt;143),VLOOKUP($W2487,日射量と図３!$E$6:$H$34,4,TRUE),VLOOKUP($W2487,日射量と図３!$E$6:$I$34,5,TRUE))))))</f>
        <v/>
      </c>
      <c r="AC2487" s="382" t="str">
        <f t="shared" si="468"/>
        <v/>
      </c>
      <c r="AD2487" s="382" t="str">
        <f t="shared" si="469"/>
        <v/>
      </c>
    </row>
    <row r="2488" spans="11:30" ht="13.5" customHeight="1">
      <c r="K2488" s="4">
        <f t="shared" si="462"/>
        <v>9</v>
      </c>
      <c r="L2488" s="34">
        <v>43355</v>
      </c>
      <c r="M2488" s="4">
        <v>104</v>
      </c>
      <c r="N2488" s="4">
        <v>13</v>
      </c>
      <c r="O2488" s="31">
        <v>0.5</v>
      </c>
      <c r="P2488" s="35">
        <v>27.189999999999998</v>
      </c>
      <c r="Q2488" s="36">
        <f t="shared" si="463"/>
        <v>12</v>
      </c>
      <c r="R2488" s="4">
        <f t="shared" si="464"/>
        <v>0</v>
      </c>
      <c r="S2488" s="31">
        <f t="shared" si="470"/>
        <v>0.22535879629629629</v>
      </c>
      <c r="T2488" s="31">
        <f t="shared" si="471"/>
        <v>0.76428240740740738</v>
      </c>
      <c r="U2488" s="4">
        <f t="shared" si="465"/>
        <v>0</v>
      </c>
      <c r="V2488" s="4" t="str">
        <f t="shared" si="466"/>
        <v/>
      </c>
      <c r="W2488" s="18" t="str">
        <f>IF(V2488="","",VLOOKUP(L2488,日射量と図３!$A$4:$C$368,3,TRUE)*238.85/100)</f>
        <v/>
      </c>
      <c r="X2488" s="4" t="str">
        <f t="shared" si="467"/>
        <v/>
      </c>
      <c r="Y2488" s="4" t="str">
        <f t="shared" si="472"/>
        <v/>
      </c>
      <c r="Z2488" s="4" t="str">
        <f t="shared" si="473"/>
        <v/>
      </c>
      <c r="AA2488" s="4" t="str">
        <f>IF($V2488="","",IF(Y2488&lt;36,0,IF(AND(36&lt;=Y2488,Y2488&lt;71),VLOOKUP($W2488,日射量と図３!$E$6:$F$34,2,TRUE),IF(AND(71&lt;=Y2488,Y2488&lt;107),VLOOKUP($W2488,日射量と図３!$E$6:$G$34,3,TRUE),IF(AND(107&lt;=Y2488,Y2488&lt;143),VLOOKUP($W2488,日射量と図３!$E$6:$H$34,4,TRUE),VLOOKUP($W2488,日射量と図３!$E$6:$I$34,5,TRUE))))))</f>
        <v/>
      </c>
      <c r="AB2488" s="4" t="str">
        <f>IF($V2488="","",IF(Z2488&lt;36,0,IF(AND(36&lt;=Z2488,Z2488&lt;71),VLOOKUP($W2488,日射量と図３!$E$6:$F$34,2,TRUE),IF(AND(71&lt;=Z2488,Z2488&lt;107),VLOOKUP($W2488,日射量と図３!$E$6:$G$34,3,TRUE),IF(AND(107&lt;=Z2488,Z2488&lt;143),VLOOKUP($W2488,日射量と図３!$E$6:$H$34,4,TRUE),VLOOKUP($W2488,日射量と図３!$E$6:$I$34,5,TRUE))))))</f>
        <v/>
      </c>
      <c r="AC2488" s="382" t="str">
        <f t="shared" si="468"/>
        <v/>
      </c>
      <c r="AD2488" s="382" t="str">
        <f t="shared" si="469"/>
        <v/>
      </c>
    </row>
    <row r="2489" spans="11:30" ht="13.5" customHeight="1">
      <c r="K2489" s="4">
        <f t="shared" si="462"/>
        <v>9</v>
      </c>
      <c r="L2489" s="34">
        <v>43355</v>
      </c>
      <c r="M2489" s="4">
        <v>104</v>
      </c>
      <c r="N2489" s="4">
        <v>14</v>
      </c>
      <c r="O2489" s="31">
        <v>0.54166666666666663</v>
      </c>
      <c r="P2489" s="35">
        <v>27.7</v>
      </c>
      <c r="Q2489" s="36">
        <f t="shared" si="463"/>
        <v>12</v>
      </c>
      <c r="R2489" s="4">
        <f t="shared" si="464"/>
        <v>0</v>
      </c>
      <c r="S2489" s="31">
        <f t="shared" si="470"/>
        <v>0.22535879629629629</v>
      </c>
      <c r="T2489" s="31">
        <f t="shared" si="471"/>
        <v>0.76428240740740738</v>
      </c>
      <c r="U2489" s="4">
        <f t="shared" si="465"/>
        <v>0</v>
      </c>
      <c r="V2489" s="4" t="str">
        <f t="shared" si="466"/>
        <v/>
      </c>
      <c r="W2489" s="18" t="str">
        <f>IF(V2489="","",VLOOKUP(L2489,日射量と図３!$A$4:$C$368,3,TRUE)*238.85/100)</f>
        <v/>
      </c>
      <c r="X2489" s="4" t="str">
        <f t="shared" si="467"/>
        <v/>
      </c>
      <c r="Y2489" s="4" t="str">
        <f t="shared" si="472"/>
        <v/>
      </c>
      <c r="Z2489" s="4" t="str">
        <f t="shared" si="473"/>
        <v/>
      </c>
      <c r="AA2489" s="4" t="str">
        <f>IF($V2489="","",IF(Y2489&lt;36,0,IF(AND(36&lt;=Y2489,Y2489&lt;71),VLOOKUP($W2489,日射量と図３!$E$6:$F$34,2,TRUE),IF(AND(71&lt;=Y2489,Y2489&lt;107),VLOOKUP($W2489,日射量と図３!$E$6:$G$34,3,TRUE),IF(AND(107&lt;=Y2489,Y2489&lt;143),VLOOKUP($W2489,日射量と図３!$E$6:$H$34,4,TRUE),VLOOKUP($W2489,日射量と図３!$E$6:$I$34,5,TRUE))))))</f>
        <v/>
      </c>
      <c r="AB2489" s="4" t="str">
        <f>IF($V2489="","",IF(Z2489&lt;36,0,IF(AND(36&lt;=Z2489,Z2489&lt;71),VLOOKUP($W2489,日射量と図３!$E$6:$F$34,2,TRUE),IF(AND(71&lt;=Z2489,Z2489&lt;107),VLOOKUP($W2489,日射量と図３!$E$6:$G$34,3,TRUE),IF(AND(107&lt;=Z2489,Z2489&lt;143),VLOOKUP($W2489,日射量と図３!$E$6:$H$34,4,TRUE),VLOOKUP($W2489,日射量と図３!$E$6:$I$34,5,TRUE))))))</f>
        <v/>
      </c>
      <c r="AC2489" s="382" t="str">
        <f t="shared" si="468"/>
        <v/>
      </c>
      <c r="AD2489" s="382" t="str">
        <f t="shared" si="469"/>
        <v/>
      </c>
    </row>
    <row r="2490" spans="11:30" ht="13.5" customHeight="1">
      <c r="K2490" s="4">
        <f t="shared" si="462"/>
        <v>9</v>
      </c>
      <c r="L2490" s="34">
        <v>43355</v>
      </c>
      <c r="M2490" s="4">
        <v>104</v>
      </c>
      <c r="N2490" s="4">
        <v>15</v>
      </c>
      <c r="O2490" s="31">
        <v>0.58333333333333337</v>
      </c>
      <c r="P2490" s="35">
        <v>28.170000000000005</v>
      </c>
      <c r="Q2490" s="36">
        <f t="shared" si="463"/>
        <v>12</v>
      </c>
      <c r="R2490" s="4">
        <f t="shared" si="464"/>
        <v>0</v>
      </c>
      <c r="S2490" s="31">
        <f t="shared" si="470"/>
        <v>0.22535879629629629</v>
      </c>
      <c r="T2490" s="31">
        <f t="shared" si="471"/>
        <v>0.76428240740740738</v>
      </c>
      <c r="U2490" s="4">
        <f t="shared" si="465"/>
        <v>0</v>
      </c>
      <c r="V2490" s="4" t="str">
        <f t="shared" si="466"/>
        <v/>
      </c>
      <c r="W2490" s="18" t="str">
        <f>IF(V2490="","",VLOOKUP(L2490,日射量と図３!$A$4:$C$368,3,TRUE)*238.85/100)</f>
        <v/>
      </c>
      <c r="X2490" s="4" t="str">
        <f t="shared" si="467"/>
        <v/>
      </c>
      <c r="Y2490" s="4" t="str">
        <f t="shared" si="472"/>
        <v/>
      </c>
      <c r="Z2490" s="4" t="str">
        <f t="shared" si="473"/>
        <v/>
      </c>
      <c r="AA2490" s="4" t="str">
        <f>IF($V2490="","",IF(Y2490&lt;36,0,IF(AND(36&lt;=Y2490,Y2490&lt;71),VLOOKUP($W2490,日射量と図３!$E$6:$F$34,2,TRUE),IF(AND(71&lt;=Y2490,Y2490&lt;107),VLOOKUP($W2490,日射量と図３!$E$6:$G$34,3,TRUE),IF(AND(107&lt;=Y2490,Y2490&lt;143),VLOOKUP($W2490,日射量と図３!$E$6:$H$34,4,TRUE),VLOOKUP($W2490,日射量と図３!$E$6:$I$34,5,TRUE))))))</f>
        <v/>
      </c>
      <c r="AB2490" s="4" t="str">
        <f>IF($V2490="","",IF(Z2490&lt;36,0,IF(AND(36&lt;=Z2490,Z2490&lt;71),VLOOKUP($W2490,日射量と図３!$E$6:$F$34,2,TRUE),IF(AND(71&lt;=Z2490,Z2490&lt;107),VLOOKUP($W2490,日射量と図３!$E$6:$G$34,3,TRUE),IF(AND(107&lt;=Z2490,Z2490&lt;143),VLOOKUP($W2490,日射量と図３!$E$6:$H$34,4,TRUE),VLOOKUP($W2490,日射量と図３!$E$6:$I$34,5,TRUE))))))</f>
        <v/>
      </c>
      <c r="AC2490" s="382" t="str">
        <f t="shared" si="468"/>
        <v/>
      </c>
      <c r="AD2490" s="382" t="str">
        <f t="shared" si="469"/>
        <v/>
      </c>
    </row>
    <row r="2491" spans="11:30" ht="13.5" customHeight="1">
      <c r="K2491" s="4">
        <f t="shared" si="462"/>
        <v>9</v>
      </c>
      <c r="L2491" s="34">
        <v>43355</v>
      </c>
      <c r="M2491" s="4">
        <v>104</v>
      </c>
      <c r="N2491" s="4">
        <v>16</v>
      </c>
      <c r="O2491" s="31">
        <v>0.625</v>
      </c>
      <c r="P2491" s="35">
        <v>28.089999999999996</v>
      </c>
      <c r="Q2491" s="36">
        <f t="shared" si="463"/>
        <v>16</v>
      </c>
      <c r="R2491" s="4">
        <f t="shared" si="464"/>
        <v>0</v>
      </c>
      <c r="S2491" s="31">
        <f t="shared" si="470"/>
        <v>0.22535879629629629</v>
      </c>
      <c r="T2491" s="31">
        <f t="shared" si="471"/>
        <v>0.76428240740740738</v>
      </c>
      <c r="U2491" s="4">
        <f t="shared" si="465"/>
        <v>0</v>
      </c>
      <c r="V2491" s="4" t="str">
        <f t="shared" si="466"/>
        <v/>
      </c>
      <c r="W2491" s="18" t="str">
        <f>IF(V2491="","",VLOOKUP(L2491,日射量と図３!$A$4:$C$368,3,TRUE)*238.85/100)</f>
        <v/>
      </c>
      <c r="X2491" s="4" t="str">
        <f t="shared" si="467"/>
        <v/>
      </c>
      <c r="Y2491" s="4" t="str">
        <f t="shared" si="472"/>
        <v/>
      </c>
      <c r="Z2491" s="4" t="str">
        <f t="shared" si="473"/>
        <v/>
      </c>
      <c r="AA2491" s="4" t="str">
        <f>IF($V2491="","",IF(Y2491&lt;36,0,IF(AND(36&lt;=Y2491,Y2491&lt;71),VLOOKUP($W2491,日射量と図３!$E$6:$F$34,2,TRUE),IF(AND(71&lt;=Y2491,Y2491&lt;107),VLOOKUP($W2491,日射量と図３!$E$6:$G$34,3,TRUE),IF(AND(107&lt;=Y2491,Y2491&lt;143),VLOOKUP($W2491,日射量と図３!$E$6:$H$34,4,TRUE),VLOOKUP($W2491,日射量と図３!$E$6:$I$34,5,TRUE))))))</f>
        <v/>
      </c>
      <c r="AB2491" s="4" t="str">
        <f>IF($V2491="","",IF(Z2491&lt;36,0,IF(AND(36&lt;=Z2491,Z2491&lt;71),VLOOKUP($W2491,日射量と図３!$E$6:$F$34,2,TRUE),IF(AND(71&lt;=Z2491,Z2491&lt;107),VLOOKUP($W2491,日射量と図３!$E$6:$G$34,3,TRUE),IF(AND(107&lt;=Z2491,Z2491&lt;143),VLOOKUP($W2491,日射量と図３!$E$6:$H$34,4,TRUE),VLOOKUP($W2491,日射量と図３!$E$6:$I$34,5,TRUE))))))</f>
        <v/>
      </c>
      <c r="AC2491" s="382" t="str">
        <f t="shared" si="468"/>
        <v/>
      </c>
      <c r="AD2491" s="382" t="str">
        <f t="shared" si="469"/>
        <v/>
      </c>
    </row>
    <row r="2492" spans="11:30" ht="13.5" customHeight="1">
      <c r="K2492" s="4">
        <f t="shared" si="462"/>
        <v>9</v>
      </c>
      <c r="L2492" s="34">
        <v>43355</v>
      </c>
      <c r="M2492" s="4">
        <v>104</v>
      </c>
      <c r="N2492" s="4">
        <v>17</v>
      </c>
      <c r="O2492" s="31">
        <v>0.66666666666666663</v>
      </c>
      <c r="P2492" s="35">
        <v>27.97</v>
      </c>
      <c r="Q2492" s="36">
        <f t="shared" si="463"/>
        <v>16</v>
      </c>
      <c r="R2492" s="4">
        <f t="shared" si="464"/>
        <v>0</v>
      </c>
      <c r="S2492" s="31">
        <f t="shared" si="470"/>
        <v>0.22535879629629629</v>
      </c>
      <c r="T2492" s="31">
        <f t="shared" si="471"/>
        <v>0.76428240740740738</v>
      </c>
      <c r="U2492" s="4">
        <f t="shared" si="465"/>
        <v>0</v>
      </c>
      <c r="V2492" s="4" t="str">
        <f t="shared" si="466"/>
        <v/>
      </c>
      <c r="W2492" s="18" t="str">
        <f>IF(V2492="","",VLOOKUP(L2492,日射量と図３!$A$4:$C$368,3,TRUE)*238.85/100)</f>
        <v/>
      </c>
      <c r="X2492" s="4" t="str">
        <f t="shared" si="467"/>
        <v/>
      </c>
      <c r="Y2492" s="4" t="str">
        <f t="shared" si="472"/>
        <v/>
      </c>
      <c r="Z2492" s="4" t="str">
        <f t="shared" si="473"/>
        <v/>
      </c>
      <c r="AA2492" s="4" t="str">
        <f>IF($V2492="","",IF(Y2492&lt;36,0,IF(AND(36&lt;=Y2492,Y2492&lt;71),VLOOKUP($W2492,日射量と図３!$E$6:$F$34,2,TRUE),IF(AND(71&lt;=Y2492,Y2492&lt;107),VLOOKUP($W2492,日射量と図３!$E$6:$G$34,3,TRUE),IF(AND(107&lt;=Y2492,Y2492&lt;143),VLOOKUP($W2492,日射量と図３!$E$6:$H$34,4,TRUE),VLOOKUP($W2492,日射量と図３!$E$6:$I$34,5,TRUE))))))</f>
        <v/>
      </c>
      <c r="AB2492" s="4" t="str">
        <f>IF($V2492="","",IF(Z2492&lt;36,0,IF(AND(36&lt;=Z2492,Z2492&lt;71),VLOOKUP($W2492,日射量と図３!$E$6:$F$34,2,TRUE),IF(AND(71&lt;=Z2492,Z2492&lt;107),VLOOKUP($W2492,日射量と図３!$E$6:$G$34,3,TRUE),IF(AND(107&lt;=Z2492,Z2492&lt;143),VLOOKUP($W2492,日射量と図３!$E$6:$H$34,4,TRUE),VLOOKUP($W2492,日射量と図３!$E$6:$I$34,5,TRUE))))))</f>
        <v/>
      </c>
      <c r="AC2492" s="382" t="str">
        <f t="shared" si="468"/>
        <v/>
      </c>
      <c r="AD2492" s="382" t="str">
        <f t="shared" si="469"/>
        <v/>
      </c>
    </row>
    <row r="2493" spans="11:30" ht="13.5" customHeight="1">
      <c r="K2493" s="4">
        <f t="shared" si="462"/>
        <v>9</v>
      </c>
      <c r="L2493" s="34">
        <v>43355</v>
      </c>
      <c r="M2493" s="4">
        <v>104</v>
      </c>
      <c r="N2493" s="4">
        <v>18</v>
      </c>
      <c r="O2493" s="31">
        <v>0.70833333333333337</v>
      </c>
      <c r="P2493" s="35">
        <v>27.28</v>
      </c>
      <c r="Q2493" s="36">
        <f t="shared" si="463"/>
        <v>16</v>
      </c>
      <c r="R2493" s="4">
        <f t="shared" si="464"/>
        <v>0</v>
      </c>
      <c r="S2493" s="31">
        <f t="shared" si="470"/>
        <v>0.22535879629629629</v>
      </c>
      <c r="T2493" s="31">
        <f t="shared" si="471"/>
        <v>0.76428240740740738</v>
      </c>
      <c r="U2493" s="4">
        <f t="shared" si="465"/>
        <v>0</v>
      </c>
      <c r="V2493" s="4" t="str">
        <f t="shared" si="466"/>
        <v/>
      </c>
      <c r="W2493" s="18" t="str">
        <f>IF(V2493="","",VLOOKUP(L2493,日射量と図３!$A$4:$C$368,3,TRUE)*238.85/100)</f>
        <v/>
      </c>
      <c r="X2493" s="4" t="str">
        <f t="shared" si="467"/>
        <v/>
      </c>
      <c r="Y2493" s="4" t="str">
        <f t="shared" si="472"/>
        <v/>
      </c>
      <c r="Z2493" s="4" t="str">
        <f t="shared" si="473"/>
        <v/>
      </c>
      <c r="AA2493" s="4" t="str">
        <f>IF($V2493="","",IF(Y2493&lt;36,0,IF(AND(36&lt;=Y2493,Y2493&lt;71),VLOOKUP($W2493,日射量と図３!$E$6:$F$34,2,TRUE),IF(AND(71&lt;=Y2493,Y2493&lt;107),VLOOKUP($W2493,日射量と図３!$E$6:$G$34,3,TRUE),IF(AND(107&lt;=Y2493,Y2493&lt;143),VLOOKUP($W2493,日射量と図３!$E$6:$H$34,4,TRUE),VLOOKUP($W2493,日射量と図３!$E$6:$I$34,5,TRUE))))))</f>
        <v/>
      </c>
      <c r="AB2493" s="4" t="str">
        <f>IF($V2493="","",IF(Z2493&lt;36,0,IF(AND(36&lt;=Z2493,Z2493&lt;71),VLOOKUP($W2493,日射量と図３!$E$6:$F$34,2,TRUE),IF(AND(71&lt;=Z2493,Z2493&lt;107),VLOOKUP($W2493,日射量と図３!$E$6:$G$34,3,TRUE),IF(AND(107&lt;=Z2493,Z2493&lt;143),VLOOKUP($W2493,日射量と図３!$E$6:$H$34,4,TRUE),VLOOKUP($W2493,日射量と図３!$E$6:$I$34,5,TRUE))))))</f>
        <v/>
      </c>
      <c r="AC2493" s="382" t="str">
        <f t="shared" si="468"/>
        <v/>
      </c>
      <c r="AD2493" s="382" t="str">
        <f t="shared" si="469"/>
        <v/>
      </c>
    </row>
    <row r="2494" spans="11:30" ht="13.5" customHeight="1">
      <c r="K2494" s="4">
        <f t="shared" si="462"/>
        <v>9</v>
      </c>
      <c r="L2494" s="34">
        <v>43355</v>
      </c>
      <c r="M2494" s="4">
        <v>104</v>
      </c>
      <c r="N2494" s="4">
        <v>19</v>
      </c>
      <c r="O2494" s="31">
        <v>0.75</v>
      </c>
      <c r="P2494" s="35">
        <v>26.6</v>
      </c>
      <c r="Q2494" s="36">
        <f t="shared" si="463"/>
        <v>16</v>
      </c>
      <c r="R2494" s="4">
        <f t="shared" si="464"/>
        <v>0</v>
      </c>
      <c r="S2494" s="31">
        <f t="shared" si="470"/>
        <v>0.22535879629629629</v>
      </c>
      <c r="T2494" s="31">
        <f t="shared" si="471"/>
        <v>0.76428240740740738</v>
      </c>
      <c r="U2494" s="4">
        <f t="shared" si="465"/>
        <v>0</v>
      </c>
      <c r="V2494" s="4" t="str">
        <f t="shared" si="466"/>
        <v/>
      </c>
      <c r="W2494" s="18" t="str">
        <f>IF(V2494="","",VLOOKUP(L2494,日射量と図３!$A$4:$C$368,3,TRUE)*238.85/100)</f>
        <v/>
      </c>
      <c r="X2494" s="4" t="str">
        <f t="shared" si="467"/>
        <v/>
      </c>
      <c r="Y2494" s="4" t="str">
        <f t="shared" si="472"/>
        <v/>
      </c>
      <c r="Z2494" s="4" t="str">
        <f t="shared" si="473"/>
        <v/>
      </c>
      <c r="AA2494" s="4" t="str">
        <f>IF($V2494="","",IF(Y2494&lt;36,0,IF(AND(36&lt;=Y2494,Y2494&lt;71),VLOOKUP($W2494,日射量と図３!$E$6:$F$34,2,TRUE),IF(AND(71&lt;=Y2494,Y2494&lt;107),VLOOKUP($W2494,日射量と図３!$E$6:$G$34,3,TRUE),IF(AND(107&lt;=Y2494,Y2494&lt;143),VLOOKUP($W2494,日射量と図３!$E$6:$H$34,4,TRUE),VLOOKUP($W2494,日射量と図３!$E$6:$I$34,5,TRUE))))))</f>
        <v/>
      </c>
      <c r="AB2494" s="4" t="str">
        <f>IF($V2494="","",IF(Z2494&lt;36,0,IF(AND(36&lt;=Z2494,Z2494&lt;71),VLOOKUP($W2494,日射量と図３!$E$6:$F$34,2,TRUE),IF(AND(71&lt;=Z2494,Z2494&lt;107),VLOOKUP($W2494,日射量と図３!$E$6:$G$34,3,TRUE),IF(AND(107&lt;=Z2494,Z2494&lt;143),VLOOKUP($W2494,日射量と図３!$E$6:$H$34,4,TRUE),VLOOKUP($W2494,日射量と図３!$E$6:$I$34,5,TRUE))))))</f>
        <v/>
      </c>
      <c r="AC2494" s="382" t="str">
        <f t="shared" si="468"/>
        <v/>
      </c>
      <c r="AD2494" s="382" t="str">
        <f t="shared" si="469"/>
        <v/>
      </c>
    </row>
    <row r="2495" spans="11:30" ht="13.5" customHeight="1">
      <c r="K2495" s="4">
        <f t="shared" si="462"/>
        <v>9</v>
      </c>
      <c r="L2495" s="34">
        <v>43355</v>
      </c>
      <c r="M2495" s="4">
        <v>104</v>
      </c>
      <c r="N2495" s="4">
        <v>20</v>
      </c>
      <c r="O2495" s="31">
        <v>0.79166666666666663</v>
      </c>
      <c r="P2495" s="35">
        <v>25.869999999999997</v>
      </c>
      <c r="Q2495" s="36">
        <f t="shared" si="463"/>
        <v>16</v>
      </c>
      <c r="R2495" s="4">
        <f t="shared" si="464"/>
        <v>0</v>
      </c>
      <c r="S2495" s="31">
        <f t="shared" si="470"/>
        <v>0.22535879629629629</v>
      </c>
      <c r="T2495" s="31">
        <f t="shared" si="471"/>
        <v>0.76428240740740738</v>
      </c>
      <c r="U2495" s="4">
        <f t="shared" si="465"/>
        <v>0</v>
      </c>
      <c r="V2495" s="4" t="str">
        <f t="shared" si="466"/>
        <v/>
      </c>
      <c r="W2495" s="18" t="str">
        <f>IF(V2495="","",VLOOKUP(L2495,日射量と図３!$A$4:$C$368,3,TRUE)*238.85/100)</f>
        <v/>
      </c>
      <c r="X2495" s="4" t="str">
        <f t="shared" si="467"/>
        <v/>
      </c>
      <c r="Y2495" s="4" t="str">
        <f t="shared" si="472"/>
        <v/>
      </c>
      <c r="Z2495" s="4" t="str">
        <f t="shared" si="473"/>
        <v/>
      </c>
      <c r="AA2495" s="4" t="str">
        <f>IF($V2495="","",IF(Y2495&lt;36,0,IF(AND(36&lt;=Y2495,Y2495&lt;71),VLOOKUP($W2495,日射量と図３!$E$6:$F$34,2,TRUE),IF(AND(71&lt;=Y2495,Y2495&lt;107),VLOOKUP($W2495,日射量と図３!$E$6:$G$34,3,TRUE),IF(AND(107&lt;=Y2495,Y2495&lt;143),VLOOKUP($W2495,日射量と図３!$E$6:$H$34,4,TRUE),VLOOKUP($W2495,日射量と図３!$E$6:$I$34,5,TRUE))))))</f>
        <v/>
      </c>
      <c r="AB2495" s="4" t="str">
        <f>IF($V2495="","",IF(Z2495&lt;36,0,IF(AND(36&lt;=Z2495,Z2495&lt;71),VLOOKUP($W2495,日射量と図３!$E$6:$F$34,2,TRUE),IF(AND(71&lt;=Z2495,Z2495&lt;107),VLOOKUP($W2495,日射量と図３!$E$6:$G$34,3,TRUE),IF(AND(107&lt;=Z2495,Z2495&lt;143),VLOOKUP($W2495,日射量と図３!$E$6:$H$34,4,TRUE),VLOOKUP($W2495,日射量と図３!$E$6:$I$34,5,TRUE))))))</f>
        <v/>
      </c>
      <c r="AC2495" s="382" t="str">
        <f t="shared" si="468"/>
        <v/>
      </c>
      <c r="AD2495" s="382" t="str">
        <f t="shared" si="469"/>
        <v/>
      </c>
    </row>
    <row r="2496" spans="11:30" ht="13.5" customHeight="1">
      <c r="K2496" s="4">
        <f t="shared" si="462"/>
        <v>9</v>
      </c>
      <c r="L2496" s="34">
        <v>43355</v>
      </c>
      <c r="M2496" s="4">
        <v>104</v>
      </c>
      <c r="N2496" s="4">
        <v>21</v>
      </c>
      <c r="O2496" s="31">
        <v>0.83333333333333337</v>
      </c>
      <c r="P2496" s="35">
        <v>25.28</v>
      </c>
      <c r="Q2496" s="36">
        <f t="shared" si="463"/>
        <v>16</v>
      </c>
      <c r="R2496" s="4">
        <f t="shared" si="464"/>
        <v>0</v>
      </c>
      <c r="S2496" s="31">
        <f t="shared" si="470"/>
        <v>0.22535879629629629</v>
      </c>
      <c r="T2496" s="31">
        <f t="shared" si="471"/>
        <v>0.76428240740740738</v>
      </c>
      <c r="U2496" s="4">
        <f t="shared" si="465"/>
        <v>0</v>
      </c>
      <c r="V2496" s="4" t="str">
        <f t="shared" si="466"/>
        <v/>
      </c>
      <c r="W2496" s="18" t="str">
        <f>IF(V2496="","",VLOOKUP(L2496,日射量と図３!$A$4:$C$368,3,TRUE)*238.85/100)</f>
        <v/>
      </c>
      <c r="X2496" s="4" t="str">
        <f t="shared" si="467"/>
        <v/>
      </c>
      <c r="Y2496" s="4" t="str">
        <f t="shared" si="472"/>
        <v/>
      </c>
      <c r="Z2496" s="4" t="str">
        <f t="shared" si="473"/>
        <v/>
      </c>
      <c r="AA2496" s="4" t="str">
        <f>IF($V2496="","",IF(Y2496&lt;36,0,IF(AND(36&lt;=Y2496,Y2496&lt;71),VLOOKUP($W2496,日射量と図３!$E$6:$F$34,2,TRUE),IF(AND(71&lt;=Y2496,Y2496&lt;107),VLOOKUP($W2496,日射量と図３!$E$6:$G$34,3,TRUE),IF(AND(107&lt;=Y2496,Y2496&lt;143),VLOOKUP($W2496,日射量と図３!$E$6:$H$34,4,TRUE),VLOOKUP($W2496,日射量と図３!$E$6:$I$34,5,TRUE))))))</f>
        <v/>
      </c>
      <c r="AB2496" s="4" t="str">
        <f>IF($V2496="","",IF(Z2496&lt;36,0,IF(AND(36&lt;=Z2496,Z2496&lt;71),VLOOKUP($W2496,日射量と図３!$E$6:$F$34,2,TRUE),IF(AND(71&lt;=Z2496,Z2496&lt;107),VLOOKUP($W2496,日射量と図３!$E$6:$G$34,3,TRUE),IF(AND(107&lt;=Z2496,Z2496&lt;143),VLOOKUP($W2496,日射量と図３!$E$6:$H$34,4,TRUE),VLOOKUP($W2496,日射量と図３!$E$6:$I$34,5,TRUE))))))</f>
        <v/>
      </c>
      <c r="AC2496" s="382" t="str">
        <f t="shared" si="468"/>
        <v/>
      </c>
      <c r="AD2496" s="382" t="str">
        <f t="shared" si="469"/>
        <v/>
      </c>
    </row>
    <row r="2497" spans="11:30" ht="13.5" customHeight="1">
      <c r="K2497" s="4">
        <f t="shared" si="462"/>
        <v>9</v>
      </c>
      <c r="L2497" s="34">
        <v>43355</v>
      </c>
      <c r="M2497" s="4">
        <v>104</v>
      </c>
      <c r="N2497" s="4">
        <v>22</v>
      </c>
      <c r="O2497" s="31">
        <v>0.875</v>
      </c>
      <c r="P2497" s="35">
        <v>24.93</v>
      </c>
      <c r="Q2497" s="36">
        <f t="shared" si="463"/>
        <v>16</v>
      </c>
      <c r="R2497" s="4">
        <f t="shared" si="464"/>
        <v>0</v>
      </c>
      <c r="S2497" s="31">
        <f t="shared" si="470"/>
        <v>0.22535879629629629</v>
      </c>
      <c r="T2497" s="31">
        <f t="shared" si="471"/>
        <v>0.76428240740740738</v>
      </c>
      <c r="U2497" s="4">
        <f t="shared" si="465"/>
        <v>0</v>
      </c>
      <c r="V2497" s="4" t="str">
        <f t="shared" si="466"/>
        <v/>
      </c>
      <c r="W2497" s="18" t="str">
        <f>IF(V2497="","",VLOOKUP(L2497,日射量と図３!$A$4:$C$368,3,TRUE)*238.85/100)</f>
        <v/>
      </c>
      <c r="X2497" s="4" t="str">
        <f t="shared" si="467"/>
        <v/>
      </c>
      <c r="Y2497" s="4" t="str">
        <f t="shared" si="472"/>
        <v/>
      </c>
      <c r="Z2497" s="4" t="str">
        <f t="shared" si="473"/>
        <v/>
      </c>
      <c r="AA2497" s="4" t="str">
        <f>IF($V2497="","",IF(Y2497&lt;36,0,IF(AND(36&lt;=Y2497,Y2497&lt;71),VLOOKUP($W2497,日射量と図３!$E$6:$F$34,2,TRUE),IF(AND(71&lt;=Y2497,Y2497&lt;107),VLOOKUP($W2497,日射量と図３!$E$6:$G$34,3,TRUE),IF(AND(107&lt;=Y2497,Y2497&lt;143),VLOOKUP($W2497,日射量と図３!$E$6:$H$34,4,TRUE),VLOOKUP($W2497,日射量と図３!$E$6:$I$34,5,TRUE))))))</f>
        <v/>
      </c>
      <c r="AB2497" s="4" t="str">
        <f>IF($V2497="","",IF(Z2497&lt;36,0,IF(AND(36&lt;=Z2497,Z2497&lt;71),VLOOKUP($W2497,日射量と図３!$E$6:$F$34,2,TRUE),IF(AND(71&lt;=Z2497,Z2497&lt;107),VLOOKUP($W2497,日射量と図３!$E$6:$G$34,3,TRUE),IF(AND(107&lt;=Z2497,Z2497&lt;143),VLOOKUP($W2497,日射量と図３!$E$6:$H$34,4,TRUE),VLOOKUP($W2497,日射量と図３!$E$6:$I$34,5,TRUE))))))</f>
        <v/>
      </c>
      <c r="AC2497" s="382" t="str">
        <f t="shared" si="468"/>
        <v/>
      </c>
      <c r="AD2497" s="382" t="str">
        <f t="shared" si="469"/>
        <v/>
      </c>
    </row>
    <row r="2498" spans="11:30" ht="13.5" customHeight="1">
      <c r="K2498" s="4">
        <f t="shared" si="462"/>
        <v>9</v>
      </c>
      <c r="L2498" s="34">
        <v>43355</v>
      </c>
      <c r="M2498" s="4">
        <v>104</v>
      </c>
      <c r="N2498" s="4">
        <v>23</v>
      </c>
      <c r="O2498" s="31">
        <v>0.91666666666666663</v>
      </c>
      <c r="P2498" s="35">
        <v>24.42</v>
      </c>
      <c r="Q2498" s="36">
        <f t="shared" si="463"/>
        <v>13</v>
      </c>
      <c r="R2498" s="4">
        <f t="shared" si="464"/>
        <v>0</v>
      </c>
      <c r="S2498" s="31">
        <f t="shared" si="470"/>
        <v>0.22535879629629629</v>
      </c>
      <c r="T2498" s="31">
        <f t="shared" si="471"/>
        <v>0.76428240740740738</v>
      </c>
      <c r="U2498" s="4">
        <f t="shared" si="465"/>
        <v>0</v>
      </c>
      <c r="V2498" s="4" t="str">
        <f t="shared" si="466"/>
        <v/>
      </c>
      <c r="W2498" s="18" t="str">
        <f>IF(V2498="","",VLOOKUP(L2498,日射量と図３!$A$4:$C$368,3,TRUE)*238.85/100)</f>
        <v/>
      </c>
      <c r="X2498" s="4" t="str">
        <f t="shared" si="467"/>
        <v/>
      </c>
      <c r="Y2498" s="4" t="str">
        <f t="shared" si="472"/>
        <v/>
      </c>
      <c r="Z2498" s="4" t="str">
        <f t="shared" si="473"/>
        <v/>
      </c>
      <c r="AA2498" s="4" t="str">
        <f>IF($V2498="","",IF(Y2498&lt;36,0,IF(AND(36&lt;=Y2498,Y2498&lt;71),VLOOKUP($W2498,日射量と図３!$E$6:$F$34,2,TRUE),IF(AND(71&lt;=Y2498,Y2498&lt;107),VLOOKUP($W2498,日射量と図３!$E$6:$G$34,3,TRUE),IF(AND(107&lt;=Y2498,Y2498&lt;143),VLOOKUP($W2498,日射量と図３!$E$6:$H$34,4,TRUE),VLOOKUP($W2498,日射量と図３!$E$6:$I$34,5,TRUE))))))</f>
        <v/>
      </c>
      <c r="AB2498" s="4" t="str">
        <f>IF($V2498="","",IF(Z2498&lt;36,0,IF(AND(36&lt;=Z2498,Z2498&lt;71),VLOOKUP($W2498,日射量と図３!$E$6:$F$34,2,TRUE),IF(AND(71&lt;=Z2498,Z2498&lt;107),VLOOKUP($W2498,日射量と図３!$E$6:$G$34,3,TRUE),IF(AND(107&lt;=Z2498,Z2498&lt;143),VLOOKUP($W2498,日射量と図３!$E$6:$H$34,4,TRUE),VLOOKUP($W2498,日射量と図３!$E$6:$I$34,5,TRUE))))))</f>
        <v/>
      </c>
      <c r="AC2498" s="382" t="str">
        <f t="shared" si="468"/>
        <v/>
      </c>
      <c r="AD2498" s="382" t="str">
        <f t="shared" si="469"/>
        <v/>
      </c>
    </row>
    <row r="2499" spans="11:30" ht="13.5" customHeight="1">
      <c r="K2499" s="4">
        <f t="shared" si="462"/>
        <v>9</v>
      </c>
      <c r="L2499" s="34">
        <v>43355</v>
      </c>
      <c r="M2499" s="4">
        <v>104</v>
      </c>
      <c r="N2499" s="4">
        <v>24</v>
      </c>
      <c r="O2499" s="31">
        <v>0.95833333333333337</v>
      </c>
      <c r="P2499" s="35">
        <v>24.17</v>
      </c>
      <c r="Q2499" s="36">
        <f t="shared" si="463"/>
        <v>13</v>
      </c>
      <c r="R2499" s="4">
        <f t="shared" si="464"/>
        <v>0</v>
      </c>
      <c r="S2499" s="31">
        <f t="shared" si="470"/>
        <v>0.22535879629629629</v>
      </c>
      <c r="T2499" s="31">
        <f t="shared" si="471"/>
        <v>0.76428240740740738</v>
      </c>
      <c r="U2499" s="4">
        <f t="shared" si="465"/>
        <v>0</v>
      </c>
      <c r="V2499" s="4" t="str">
        <f t="shared" si="466"/>
        <v/>
      </c>
      <c r="W2499" s="18" t="str">
        <f>IF(V2499="","",VLOOKUP(L2499,日射量と図３!$A$4:$C$368,3,TRUE)*238.85/100)</f>
        <v/>
      </c>
      <c r="X2499" s="4" t="str">
        <f t="shared" si="467"/>
        <v/>
      </c>
      <c r="Y2499" s="4" t="str">
        <f t="shared" si="472"/>
        <v/>
      </c>
      <c r="Z2499" s="4" t="str">
        <f t="shared" si="473"/>
        <v/>
      </c>
      <c r="AA2499" s="4" t="str">
        <f>IF($V2499="","",IF(Y2499&lt;36,0,IF(AND(36&lt;=Y2499,Y2499&lt;71),VLOOKUP($W2499,日射量と図３!$E$6:$F$34,2,TRUE),IF(AND(71&lt;=Y2499,Y2499&lt;107),VLOOKUP($W2499,日射量と図３!$E$6:$G$34,3,TRUE),IF(AND(107&lt;=Y2499,Y2499&lt;143),VLOOKUP($W2499,日射量と図３!$E$6:$H$34,4,TRUE),VLOOKUP($W2499,日射量と図３!$E$6:$I$34,5,TRUE))))))</f>
        <v/>
      </c>
      <c r="AB2499" s="4" t="str">
        <f>IF($V2499="","",IF(Z2499&lt;36,0,IF(AND(36&lt;=Z2499,Z2499&lt;71),VLOOKUP($W2499,日射量と図３!$E$6:$F$34,2,TRUE),IF(AND(71&lt;=Z2499,Z2499&lt;107),VLOOKUP($W2499,日射量と図３!$E$6:$G$34,3,TRUE),IF(AND(107&lt;=Z2499,Z2499&lt;143),VLOOKUP($W2499,日射量と図３!$E$6:$H$34,4,TRUE),VLOOKUP($W2499,日射量と図３!$E$6:$I$34,5,TRUE))))))</f>
        <v/>
      </c>
      <c r="AC2499" s="382" t="str">
        <f t="shared" si="468"/>
        <v/>
      </c>
      <c r="AD2499" s="382" t="str">
        <f t="shared" si="469"/>
        <v/>
      </c>
    </row>
    <row r="2500" spans="11:30" ht="13.5" customHeight="1">
      <c r="K2500" s="4">
        <f t="shared" si="462"/>
        <v>9</v>
      </c>
      <c r="L2500" s="34">
        <v>43356</v>
      </c>
      <c r="M2500" s="4">
        <v>105</v>
      </c>
      <c r="N2500" s="4">
        <v>1</v>
      </c>
      <c r="O2500" s="31">
        <v>0</v>
      </c>
      <c r="P2500" s="35">
        <v>23.830000000000002</v>
      </c>
      <c r="Q2500" s="36">
        <f t="shared" si="463"/>
        <v>13</v>
      </c>
      <c r="R2500" s="4">
        <f t="shared" si="464"/>
        <v>0</v>
      </c>
      <c r="S2500" s="31">
        <f t="shared" si="470"/>
        <v>0.22535879629629629</v>
      </c>
      <c r="T2500" s="31">
        <f t="shared" si="471"/>
        <v>0.76428240740740738</v>
      </c>
      <c r="U2500" s="4">
        <f t="shared" si="465"/>
        <v>0</v>
      </c>
      <c r="V2500" s="4">
        <f t="shared" si="466"/>
        <v>0</v>
      </c>
      <c r="W2500" s="18">
        <f>IF(V2500="","",VLOOKUP(L2500,日射量と図３!$A$4:$C$368,3,TRUE)*238.85/100)</f>
        <v>40.604500000000002</v>
      </c>
      <c r="X2500" s="4">
        <f t="shared" si="467"/>
        <v>13</v>
      </c>
      <c r="Y2500" s="4">
        <f t="shared" si="472"/>
        <v>0</v>
      </c>
      <c r="Z2500" s="4">
        <f t="shared" si="473"/>
        <v>0</v>
      </c>
      <c r="AA2500" s="4">
        <f>IF($V2500="","",IF(Y2500&lt;36,0,IF(AND(36&lt;=Y2500,Y2500&lt;71),VLOOKUP($W2500,日射量と図３!$E$6:$F$34,2,TRUE),IF(AND(71&lt;=Y2500,Y2500&lt;107),VLOOKUP($W2500,日射量と図３!$E$6:$G$34,3,TRUE),IF(AND(107&lt;=Y2500,Y2500&lt;143),VLOOKUP($W2500,日射量と図３!$E$6:$H$34,4,TRUE),VLOOKUP($W2500,日射量と図３!$E$6:$I$34,5,TRUE))))))</f>
        <v>0</v>
      </c>
      <c r="AB2500" s="4">
        <f>IF($V2500="","",IF(Z2500&lt;36,0,IF(AND(36&lt;=Z2500,Z2500&lt;71),VLOOKUP($W2500,日射量と図３!$E$6:$F$34,2,TRUE),IF(AND(71&lt;=Z2500,Z2500&lt;107),VLOOKUP($W2500,日射量と図３!$E$6:$G$34,3,TRUE),IF(AND(107&lt;=Z2500,Z2500&lt;143),VLOOKUP($W2500,日射量と図３!$E$6:$H$34,4,TRUE),VLOOKUP($W2500,日射量と図３!$E$6:$I$34,5,TRUE))))))</f>
        <v>0</v>
      </c>
      <c r="AC2500" s="382">
        <f t="shared" si="468"/>
        <v>0</v>
      </c>
      <c r="AD2500" s="382">
        <f t="shared" si="469"/>
        <v>0</v>
      </c>
    </row>
    <row r="2501" spans="11:30" ht="13.5" customHeight="1">
      <c r="K2501" s="4">
        <f t="shared" ref="K2501:K2564" si="474">MONTH(L2501)</f>
        <v>9</v>
      </c>
      <c r="L2501" s="34">
        <v>43356</v>
      </c>
      <c r="M2501" s="4">
        <v>105</v>
      </c>
      <c r="N2501" s="4">
        <v>2</v>
      </c>
      <c r="O2501" s="31">
        <v>4.1666666666666664E-2</v>
      </c>
      <c r="P2501" s="35">
        <v>23.68</v>
      </c>
      <c r="Q2501" s="36">
        <f t="shared" ref="Q2501:Q2564" si="475">IF(O2501&lt;$B$15,$D$14,IF(O2501&lt;$B$16,$D$15,IF(O2501&lt;$B$17,$D$16,IF(O2501&lt;$B$18,$D$17,IF(O2501&lt;$B$19,$D$18,$D$19)))))</f>
        <v>13</v>
      </c>
      <c r="R2501" s="4">
        <f t="shared" ref="R2501:R2564" si="476">IF(Q2501-P2501&gt;0,Q2501-P2501,0)</f>
        <v>0</v>
      </c>
      <c r="S2501" s="31">
        <f t="shared" si="470"/>
        <v>0.22535879629629629</v>
      </c>
      <c r="T2501" s="31">
        <f t="shared" si="471"/>
        <v>0.76428240740740738</v>
      </c>
      <c r="U2501" s="4">
        <f t="shared" ref="U2501:U2564" si="477">IF(AND(S2501&lt;O2501,O2501&lt;T2501),R2501,0)</f>
        <v>0</v>
      </c>
      <c r="V2501" s="4" t="str">
        <f t="shared" ref="V2501:V2564" si="478">IF(N2501=1,SUM(U2501:U2524),"")</f>
        <v/>
      </c>
      <c r="W2501" s="18" t="str">
        <f>IF(V2501="","",VLOOKUP(L2501,日射量と図３!$A$4:$C$368,3,TRUE)*238.85/100)</f>
        <v/>
      </c>
      <c r="X2501" s="4" t="str">
        <f t="shared" ref="X2501:X2564" si="479">IF(V2501="","",VLOOKUP(K2501,$AF$38:$AJ$49,5,TRUE))</f>
        <v/>
      </c>
      <c r="Y2501" s="4" t="str">
        <f t="shared" si="472"/>
        <v/>
      </c>
      <c r="Z2501" s="4" t="str">
        <f t="shared" si="473"/>
        <v/>
      </c>
      <c r="AA2501" s="4" t="str">
        <f>IF($V2501="","",IF(Y2501&lt;36,0,IF(AND(36&lt;=Y2501,Y2501&lt;71),VLOOKUP($W2501,日射量と図３!$E$6:$F$34,2,TRUE),IF(AND(71&lt;=Y2501,Y2501&lt;107),VLOOKUP($W2501,日射量と図３!$E$6:$G$34,3,TRUE),IF(AND(107&lt;=Y2501,Y2501&lt;143),VLOOKUP($W2501,日射量と図３!$E$6:$H$34,4,TRUE),VLOOKUP($W2501,日射量と図３!$E$6:$I$34,5,TRUE))))))</f>
        <v/>
      </c>
      <c r="AB2501" s="4" t="str">
        <f>IF($V2501="","",IF(Z2501&lt;36,0,IF(AND(36&lt;=Z2501,Z2501&lt;71),VLOOKUP($W2501,日射量と図３!$E$6:$F$34,2,TRUE),IF(AND(71&lt;=Z2501,Z2501&lt;107),VLOOKUP($W2501,日射量と図３!$E$6:$G$34,3,TRUE),IF(AND(107&lt;=Z2501,Z2501&lt;143),VLOOKUP($W2501,日射量と図３!$E$6:$H$34,4,TRUE),VLOOKUP($W2501,日射量と図３!$E$6:$I$34,5,TRUE))))))</f>
        <v/>
      </c>
      <c r="AC2501" s="382" t="str">
        <f t="shared" si="468"/>
        <v/>
      </c>
      <c r="AD2501" s="382" t="str">
        <f t="shared" si="469"/>
        <v/>
      </c>
    </row>
    <row r="2502" spans="11:30" ht="13.5" customHeight="1">
      <c r="K2502" s="4">
        <f t="shared" si="474"/>
        <v>9</v>
      </c>
      <c r="L2502" s="34">
        <v>43356</v>
      </c>
      <c r="M2502" s="4">
        <v>105</v>
      </c>
      <c r="N2502" s="4">
        <v>3</v>
      </c>
      <c r="O2502" s="31">
        <v>8.3333333333333329E-2</v>
      </c>
      <c r="P2502" s="35">
        <v>23.44</v>
      </c>
      <c r="Q2502" s="36">
        <f t="shared" si="475"/>
        <v>13</v>
      </c>
      <c r="R2502" s="4">
        <f t="shared" si="476"/>
        <v>0</v>
      </c>
      <c r="S2502" s="31">
        <f t="shared" si="470"/>
        <v>0.22535879629629629</v>
      </c>
      <c r="T2502" s="31">
        <f t="shared" si="471"/>
        <v>0.76428240740740738</v>
      </c>
      <c r="U2502" s="4">
        <f t="shared" si="477"/>
        <v>0</v>
      </c>
      <c r="V2502" s="4" t="str">
        <f t="shared" si="478"/>
        <v/>
      </c>
      <c r="W2502" s="18" t="str">
        <f>IF(V2502="","",VLOOKUP(L2502,日射量と図３!$A$4:$C$368,3,TRUE)*238.85/100)</f>
        <v/>
      </c>
      <c r="X2502" s="4" t="str">
        <f t="shared" si="479"/>
        <v/>
      </c>
      <c r="Y2502" s="4" t="str">
        <f t="shared" si="472"/>
        <v/>
      </c>
      <c r="Z2502" s="4" t="str">
        <f t="shared" si="473"/>
        <v/>
      </c>
      <c r="AA2502" s="4" t="str">
        <f>IF($V2502="","",IF(Y2502&lt;36,0,IF(AND(36&lt;=Y2502,Y2502&lt;71),VLOOKUP($W2502,日射量と図３!$E$6:$F$34,2,TRUE),IF(AND(71&lt;=Y2502,Y2502&lt;107),VLOOKUP($W2502,日射量と図３!$E$6:$G$34,3,TRUE),IF(AND(107&lt;=Y2502,Y2502&lt;143),VLOOKUP($W2502,日射量と図３!$E$6:$H$34,4,TRUE),VLOOKUP($W2502,日射量と図３!$E$6:$I$34,5,TRUE))))))</f>
        <v/>
      </c>
      <c r="AB2502" s="4" t="str">
        <f>IF($V2502="","",IF(Z2502&lt;36,0,IF(AND(36&lt;=Z2502,Z2502&lt;71),VLOOKUP($W2502,日射量と図３!$E$6:$F$34,2,TRUE),IF(AND(71&lt;=Z2502,Z2502&lt;107),VLOOKUP($W2502,日射量と図３!$E$6:$G$34,3,TRUE),IF(AND(107&lt;=Z2502,Z2502&lt;143),VLOOKUP($W2502,日射量と図３!$E$6:$H$34,4,TRUE),VLOOKUP($W2502,日射量と図３!$E$6:$I$34,5,TRUE))))))</f>
        <v/>
      </c>
      <c r="AC2502" s="382" t="str">
        <f t="shared" si="468"/>
        <v/>
      </c>
      <c r="AD2502" s="382" t="str">
        <f t="shared" si="469"/>
        <v/>
      </c>
    </row>
    <row r="2503" spans="11:30" ht="13.5" customHeight="1">
      <c r="K2503" s="4">
        <f t="shared" si="474"/>
        <v>9</v>
      </c>
      <c r="L2503" s="34">
        <v>43356</v>
      </c>
      <c r="M2503" s="4">
        <v>105</v>
      </c>
      <c r="N2503" s="4">
        <v>4</v>
      </c>
      <c r="O2503" s="31">
        <v>0.125</v>
      </c>
      <c r="P2503" s="35">
        <v>23</v>
      </c>
      <c r="Q2503" s="36">
        <f t="shared" si="475"/>
        <v>13</v>
      </c>
      <c r="R2503" s="4">
        <f t="shared" si="476"/>
        <v>0</v>
      </c>
      <c r="S2503" s="31">
        <f t="shared" si="470"/>
        <v>0.22535879629629629</v>
      </c>
      <c r="T2503" s="31">
        <f t="shared" si="471"/>
        <v>0.76428240740740738</v>
      </c>
      <c r="U2503" s="4">
        <f t="shared" si="477"/>
        <v>0</v>
      </c>
      <c r="V2503" s="4" t="str">
        <f t="shared" si="478"/>
        <v/>
      </c>
      <c r="W2503" s="18" t="str">
        <f>IF(V2503="","",VLOOKUP(L2503,日射量と図３!$A$4:$C$368,3,TRUE)*238.85/100)</f>
        <v/>
      </c>
      <c r="X2503" s="4" t="str">
        <f t="shared" si="479"/>
        <v/>
      </c>
      <c r="Y2503" s="4" t="str">
        <f t="shared" si="472"/>
        <v/>
      </c>
      <c r="Z2503" s="4" t="str">
        <f t="shared" si="473"/>
        <v/>
      </c>
      <c r="AA2503" s="4" t="str">
        <f>IF($V2503="","",IF(Y2503&lt;36,0,IF(AND(36&lt;=Y2503,Y2503&lt;71),VLOOKUP($W2503,日射量と図３!$E$6:$F$34,2,TRUE),IF(AND(71&lt;=Y2503,Y2503&lt;107),VLOOKUP($W2503,日射量と図３!$E$6:$G$34,3,TRUE),IF(AND(107&lt;=Y2503,Y2503&lt;143),VLOOKUP($W2503,日射量と図３!$E$6:$H$34,4,TRUE),VLOOKUP($W2503,日射量と図３!$E$6:$I$34,5,TRUE))))))</f>
        <v/>
      </c>
      <c r="AB2503" s="4" t="str">
        <f>IF($V2503="","",IF(Z2503&lt;36,0,IF(AND(36&lt;=Z2503,Z2503&lt;71),VLOOKUP($W2503,日射量と図３!$E$6:$F$34,2,TRUE),IF(AND(71&lt;=Z2503,Z2503&lt;107),VLOOKUP($W2503,日射量と図３!$E$6:$G$34,3,TRUE),IF(AND(107&lt;=Z2503,Z2503&lt;143),VLOOKUP($W2503,日射量と図３!$E$6:$H$34,4,TRUE),VLOOKUP($W2503,日射量と図３!$E$6:$I$34,5,TRUE))))))</f>
        <v/>
      </c>
      <c r="AC2503" s="382" t="str">
        <f t="shared" si="468"/>
        <v/>
      </c>
      <c r="AD2503" s="382" t="str">
        <f t="shared" si="469"/>
        <v/>
      </c>
    </row>
    <row r="2504" spans="11:30" ht="13.5" customHeight="1">
      <c r="K2504" s="4">
        <f t="shared" si="474"/>
        <v>9</v>
      </c>
      <c r="L2504" s="34">
        <v>43356</v>
      </c>
      <c r="M2504" s="4">
        <v>105</v>
      </c>
      <c r="N2504" s="4">
        <v>5</v>
      </c>
      <c r="O2504" s="31">
        <v>0.16666666666666666</v>
      </c>
      <c r="P2504" s="35">
        <v>22.990000000000002</v>
      </c>
      <c r="Q2504" s="36">
        <f t="shared" si="475"/>
        <v>15</v>
      </c>
      <c r="R2504" s="4">
        <f t="shared" si="476"/>
        <v>0</v>
      </c>
      <c r="S2504" s="31">
        <f t="shared" si="470"/>
        <v>0.22535879629629629</v>
      </c>
      <c r="T2504" s="31">
        <f t="shared" si="471"/>
        <v>0.76428240740740738</v>
      </c>
      <c r="U2504" s="4">
        <f t="shared" si="477"/>
        <v>0</v>
      </c>
      <c r="V2504" s="4" t="str">
        <f t="shared" si="478"/>
        <v/>
      </c>
      <c r="W2504" s="18" t="str">
        <f>IF(V2504="","",VLOOKUP(L2504,日射量と図３!$A$4:$C$368,3,TRUE)*238.85/100)</f>
        <v/>
      </c>
      <c r="X2504" s="4" t="str">
        <f t="shared" si="479"/>
        <v/>
      </c>
      <c r="Y2504" s="4" t="str">
        <f t="shared" si="472"/>
        <v/>
      </c>
      <c r="Z2504" s="4" t="str">
        <f t="shared" si="473"/>
        <v/>
      </c>
      <c r="AA2504" s="4" t="str">
        <f>IF($V2504="","",IF(Y2504&lt;36,0,IF(AND(36&lt;=Y2504,Y2504&lt;71),VLOOKUP($W2504,日射量と図３!$E$6:$F$34,2,TRUE),IF(AND(71&lt;=Y2504,Y2504&lt;107),VLOOKUP($W2504,日射量と図３!$E$6:$G$34,3,TRUE),IF(AND(107&lt;=Y2504,Y2504&lt;143),VLOOKUP($W2504,日射量と図３!$E$6:$H$34,4,TRUE),VLOOKUP($W2504,日射量と図３!$E$6:$I$34,5,TRUE))))))</f>
        <v/>
      </c>
      <c r="AB2504" s="4" t="str">
        <f>IF($V2504="","",IF(Z2504&lt;36,0,IF(AND(36&lt;=Z2504,Z2504&lt;71),VLOOKUP($W2504,日射量と図３!$E$6:$F$34,2,TRUE),IF(AND(71&lt;=Z2504,Z2504&lt;107),VLOOKUP($W2504,日射量と図３!$E$6:$G$34,3,TRUE),IF(AND(107&lt;=Z2504,Z2504&lt;143),VLOOKUP($W2504,日射量と図３!$E$6:$H$34,4,TRUE),VLOOKUP($W2504,日射量と図３!$E$6:$I$34,5,TRUE))))))</f>
        <v/>
      </c>
      <c r="AC2504" s="382" t="str">
        <f t="shared" si="468"/>
        <v/>
      </c>
      <c r="AD2504" s="382" t="str">
        <f t="shared" si="469"/>
        <v/>
      </c>
    </row>
    <row r="2505" spans="11:30" ht="13.5" customHeight="1">
      <c r="K2505" s="4">
        <f t="shared" si="474"/>
        <v>9</v>
      </c>
      <c r="L2505" s="34">
        <v>43356</v>
      </c>
      <c r="M2505" s="4">
        <v>105</v>
      </c>
      <c r="N2505" s="4">
        <v>6</v>
      </c>
      <c r="O2505" s="31">
        <v>0.20833333333333334</v>
      </c>
      <c r="P2505" s="35">
        <v>22.720000000000002</v>
      </c>
      <c r="Q2505" s="36">
        <f t="shared" si="475"/>
        <v>15</v>
      </c>
      <c r="R2505" s="4">
        <f t="shared" si="476"/>
        <v>0</v>
      </c>
      <c r="S2505" s="31">
        <f t="shared" si="470"/>
        <v>0.22535879629629629</v>
      </c>
      <c r="T2505" s="31">
        <f t="shared" si="471"/>
        <v>0.76428240740740738</v>
      </c>
      <c r="U2505" s="4">
        <f t="shared" si="477"/>
        <v>0</v>
      </c>
      <c r="V2505" s="4" t="str">
        <f t="shared" si="478"/>
        <v/>
      </c>
      <c r="W2505" s="18" t="str">
        <f>IF(V2505="","",VLOOKUP(L2505,日射量と図３!$A$4:$C$368,3,TRUE)*238.85/100)</f>
        <v/>
      </c>
      <c r="X2505" s="4" t="str">
        <f t="shared" si="479"/>
        <v/>
      </c>
      <c r="Y2505" s="4" t="str">
        <f t="shared" si="472"/>
        <v/>
      </c>
      <c r="Z2505" s="4" t="str">
        <f t="shared" si="473"/>
        <v/>
      </c>
      <c r="AA2505" s="4" t="str">
        <f>IF($V2505="","",IF(Y2505&lt;36,0,IF(AND(36&lt;=Y2505,Y2505&lt;71),VLOOKUP($W2505,日射量と図３!$E$6:$F$34,2,TRUE),IF(AND(71&lt;=Y2505,Y2505&lt;107),VLOOKUP($W2505,日射量と図３!$E$6:$G$34,3,TRUE),IF(AND(107&lt;=Y2505,Y2505&lt;143),VLOOKUP($W2505,日射量と図３!$E$6:$H$34,4,TRUE),VLOOKUP($W2505,日射量と図３!$E$6:$I$34,5,TRUE))))))</f>
        <v/>
      </c>
      <c r="AB2505" s="4" t="str">
        <f>IF($V2505="","",IF(Z2505&lt;36,0,IF(AND(36&lt;=Z2505,Z2505&lt;71),VLOOKUP($W2505,日射量と図３!$E$6:$F$34,2,TRUE),IF(AND(71&lt;=Z2505,Z2505&lt;107),VLOOKUP($W2505,日射量と図３!$E$6:$G$34,3,TRUE),IF(AND(107&lt;=Z2505,Z2505&lt;143),VLOOKUP($W2505,日射量と図３!$E$6:$H$34,4,TRUE),VLOOKUP($W2505,日射量と図３!$E$6:$I$34,5,TRUE))))))</f>
        <v/>
      </c>
      <c r="AC2505" s="382" t="str">
        <f t="shared" si="468"/>
        <v/>
      </c>
      <c r="AD2505" s="382" t="str">
        <f t="shared" si="469"/>
        <v/>
      </c>
    </row>
    <row r="2506" spans="11:30" ht="13.5" customHeight="1">
      <c r="K2506" s="4">
        <f t="shared" si="474"/>
        <v>9</v>
      </c>
      <c r="L2506" s="34">
        <v>43356</v>
      </c>
      <c r="M2506" s="4">
        <v>105</v>
      </c>
      <c r="N2506" s="4">
        <v>7</v>
      </c>
      <c r="O2506" s="31">
        <v>0.25</v>
      </c>
      <c r="P2506" s="35">
        <v>22.5</v>
      </c>
      <c r="Q2506" s="36">
        <f t="shared" si="475"/>
        <v>15</v>
      </c>
      <c r="R2506" s="4">
        <f t="shared" si="476"/>
        <v>0</v>
      </c>
      <c r="S2506" s="31">
        <f t="shared" si="470"/>
        <v>0.22535879629629629</v>
      </c>
      <c r="T2506" s="31">
        <f t="shared" si="471"/>
        <v>0.76428240740740738</v>
      </c>
      <c r="U2506" s="4">
        <f t="shared" si="477"/>
        <v>0</v>
      </c>
      <c r="V2506" s="4" t="str">
        <f t="shared" si="478"/>
        <v/>
      </c>
      <c r="W2506" s="18" t="str">
        <f>IF(V2506="","",VLOOKUP(L2506,日射量と図３!$A$4:$C$368,3,TRUE)*238.85/100)</f>
        <v/>
      </c>
      <c r="X2506" s="4" t="str">
        <f t="shared" si="479"/>
        <v/>
      </c>
      <c r="Y2506" s="4" t="str">
        <f t="shared" si="472"/>
        <v/>
      </c>
      <c r="Z2506" s="4" t="str">
        <f t="shared" si="473"/>
        <v/>
      </c>
      <c r="AA2506" s="4" t="str">
        <f>IF($V2506="","",IF(Y2506&lt;36,0,IF(AND(36&lt;=Y2506,Y2506&lt;71),VLOOKUP($W2506,日射量と図３!$E$6:$F$34,2,TRUE),IF(AND(71&lt;=Y2506,Y2506&lt;107),VLOOKUP($W2506,日射量と図３!$E$6:$G$34,3,TRUE),IF(AND(107&lt;=Y2506,Y2506&lt;143),VLOOKUP($W2506,日射量と図３!$E$6:$H$34,4,TRUE),VLOOKUP($W2506,日射量と図３!$E$6:$I$34,5,TRUE))))))</f>
        <v/>
      </c>
      <c r="AB2506" s="4" t="str">
        <f>IF($V2506="","",IF(Z2506&lt;36,0,IF(AND(36&lt;=Z2506,Z2506&lt;71),VLOOKUP($W2506,日射量と図３!$E$6:$F$34,2,TRUE),IF(AND(71&lt;=Z2506,Z2506&lt;107),VLOOKUP($W2506,日射量と図３!$E$6:$G$34,3,TRUE),IF(AND(107&lt;=Z2506,Z2506&lt;143),VLOOKUP($W2506,日射量と図３!$E$6:$H$34,4,TRUE),VLOOKUP($W2506,日射量と図３!$E$6:$I$34,5,TRUE))))))</f>
        <v/>
      </c>
      <c r="AC2506" s="382" t="str">
        <f t="shared" si="468"/>
        <v/>
      </c>
      <c r="AD2506" s="382" t="str">
        <f t="shared" si="469"/>
        <v/>
      </c>
    </row>
    <row r="2507" spans="11:30" ht="13.5" customHeight="1">
      <c r="K2507" s="4">
        <f t="shared" si="474"/>
        <v>9</v>
      </c>
      <c r="L2507" s="34">
        <v>43356</v>
      </c>
      <c r="M2507" s="4">
        <v>105</v>
      </c>
      <c r="N2507" s="4">
        <v>8</v>
      </c>
      <c r="O2507" s="31">
        <v>0.29166666666666669</v>
      </c>
      <c r="P2507" s="35">
        <v>23.29</v>
      </c>
      <c r="Q2507" s="36">
        <f t="shared" si="475"/>
        <v>12</v>
      </c>
      <c r="R2507" s="4">
        <f t="shared" si="476"/>
        <v>0</v>
      </c>
      <c r="S2507" s="31">
        <f t="shared" si="470"/>
        <v>0.22535879629629629</v>
      </c>
      <c r="T2507" s="31">
        <f t="shared" si="471"/>
        <v>0.76428240740740738</v>
      </c>
      <c r="U2507" s="4">
        <f t="shared" si="477"/>
        <v>0</v>
      </c>
      <c r="V2507" s="4" t="str">
        <f t="shared" si="478"/>
        <v/>
      </c>
      <c r="W2507" s="18" t="str">
        <f>IF(V2507="","",VLOOKUP(L2507,日射量と図３!$A$4:$C$368,3,TRUE)*238.85/100)</f>
        <v/>
      </c>
      <c r="X2507" s="4" t="str">
        <f t="shared" si="479"/>
        <v/>
      </c>
      <c r="Y2507" s="4" t="str">
        <f t="shared" si="472"/>
        <v/>
      </c>
      <c r="Z2507" s="4" t="str">
        <f t="shared" si="473"/>
        <v/>
      </c>
      <c r="AA2507" s="4" t="str">
        <f>IF($V2507="","",IF(Y2507&lt;36,0,IF(AND(36&lt;=Y2507,Y2507&lt;71),VLOOKUP($W2507,日射量と図３!$E$6:$F$34,2,TRUE),IF(AND(71&lt;=Y2507,Y2507&lt;107),VLOOKUP($W2507,日射量と図３!$E$6:$G$34,3,TRUE),IF(AND(107&lt;=Y2507,Y2507&lt;143),VLOOKUP($W2507,日射量と図３!$E$6:$H$34,4,TRUE),VLOOKUP($W2507,日射量と図３!$E$6:$I$34,5,TRUE))))))</f>
        <v/>
      </c>
      <c r="AB2507" s="4" t="str">
        <f>IF($V2507="","",IF(Z2507&lt;36,0,IF(AND(36&lt;=Z2507,Z2507&lt;71),VLOOKUP($W2507,日射量と図３!$E$6:$F$34,2,TRUE),IF(AND(71&lt;=Z2507,Z2507&lt;107),VLOOKUP($W2507,日射量と図３!$E$6:$G$34,3,TRUE),IF(AND(107&lt;=Z2507,Z2507&lt;143),VLOOKUP($W2507,日射量と図３!$E$6:$H$34,4,TRUE),VLOOKUP($W2507,日射量と図３!$E$6:$I$34,5,TRUE))))))</f>
        <v/>
      </c>
      <c r="AC2507" s="382" t="str">
        <f t="shared" si="468"/>
        <v/>
      </c>
      <c r="AD2507" s="382" t="str">
        <f t="shared" si="469"/>
        <v/>
      </c>
    </row>
    <row r="2508" spans="11:30" ht="13.5" customHeight="1">
      <c r="K2508" s="4">
        <f t="shared" si="474"/>
        <v>9</v>
      </c>
      <c r="L2508" s="34">
        <v>43356</v>
      </c>
      <c r="M2508" s="4">
        <v>105</v>
      </c>
      <c r="N2508" s="4">
        <v>9</v>
      </c>
      <c r="O2508" s="31">
        <v>0.33333333333333331</v>
      </c>
      <c r="P2508" s="35">
        <v>24.9</v>
      </c>
      <c r="Q2508" s="36">
        <f t="shared" si="475"/>
        <v>12</v>
      </c>
      <c r="R2508" s="4">
        <f t="shared" si="476"/>
        <v>0</v>
      </c>
      <c r="S2508" s="31">
        <f t="shared" si="470"/>
        <v>0.22535879629629629</v>
      </c>
      <c r="T2508" s="31">
        <f t="shared" si="471"/>
        <v>0.76428240740740738</v>
      </c>
      <c r="U2508" s="4">
        <f t="shared" si="477"/>
        <v>0</v>
      </c>
      <c r="V2508" s="4" t="str">
        <f t="shared" si="478"/>
        <v/>
      </c>
      <c r="W2508" s="18" t="str">
        <f>IF(V2508="","",VLOOKUP(L2508,日射量と図３!$A$4:$C$368,3,TRUE)*238.85/100)</f>
        <v/>
      </c>
      <c r="X2508" s="4" t="str">
        <f t="shared" si="479"/>
        <v/>
      </c>
      <c r="Y2508" s="4" t="str">
        <f t="shared" si="472"/>
        <v/>
      </c>
      <c r="Z2508" s="4" t="str">
        <f t="shared" si="473"/>
        <v/>
      </c>
      <c r="AA2508" s="4" t="str">
        <f>IF($V2508="","",IF(Y2508&lt;36,0,IF(AND(36&lt;=Y2508,Y2508&lt;71),VLOOKUP($W2508,日射量と図３!$E$6:$F$34,2,TRUE),IF(AND(71&lt;=Y2508,Y2508&lt;107),VLOOKUP($W2508,日射量と図３!$E$6:$G$34,3,TRUE),IF(AND(107&lt;=Y2508,Y2508&lt;143),VLOOKUP($W2508,日射量と図３!$E$6:$H$34,4,TRUE),VLOOKUP($W2508,日射量と図３!$E$6:$I$34,5,TRUE))))))</f>
        <v/>
      </c>
      <c r="AB2508" s="4" t="str">
        <f>IF($V2508="","",IF(Z2508&lt;36,0,IF(AND(36&lt;=Z2508,Z2508&lt;71),VLOOKUP($W2508,日射量と図３!$E$6:$F$34,2,TRUE),IF(AND(71&lt;=Z2508,Z2508&lt;107),VLOOKUP($W2508,日射量と図３!$E$6:$G$34,3,TRUE),IF(AND(107&lt;=Z2508,Z2508&lt;143),VLOOKUP($W2508,日射量と図３!$E$6:$H$34,4,TRUE),VLOOKUP($W2508,日射量と図３!$E$6:$I$34,5,TRUE))))))</f>
        <v/>
      </c>
      <c r="AC2508" s="382" t="str">
        <f t="shared" si="468"/>
        <v/>
      </c>
      <c r="AD2508" s="382" t="str">
        <f t="shared" si="469"/>
        <v/>
      </c>
    </row>
    <row r="2509" spans="11:30" ht="13.5" customHeight="1">
      <c r="K2509" s="4">
        <f t="shared" si="474"/>
        <v>9</v>
      </c>
      <c r="L2509" s="34">
        <v>43356</v>
      </c>
      <c r="M2509" s="4">
        <v>105</v>
      </c>
      <c r="N2509" s="4">
        <v>10</v>
      </c>
      <c r="O2509" s="31">
        <v>0.375</v>
      </c>
      <c r="P2509" s="35">
        <v>25.630000000000003</v>
      </c>
      <c r="Q2509" s="36">
        <f t="shared" si="475"/>
        <v>12</v>
      </c>
      <c r="R2509" s="4">
        <f t="shared" si="476"/>
        <v>0</v>
      </c>
      <c r="S2509" s="31">
        <f t="shared" si="470"/>
        <v>0.22535879629629629</v>
      </c>
      <c r="T2509" s="31">
        <f t="shared" si="471"/>
        <v>0.76428240740740738</v>
      </c>
      <c r="U2509" s="4">
        <f t="shared" si="477"/>
        <v>0</v>
      </c>
      <c r="V2509" s="4" t="str">
        <f t="shared" si="478"/>
        <v/>
      </c>
      <c r="W2509" s="18" t="str">
        <f>IF(V2509="","",VLOOKUP(L2509,日射量と図３!$A$4:$C$368,3,TRUE)*238.85/100)</f>
        <v/>
      </c>
      <c r="X2509" s="4" t="str">
        <f t="shared" si="479"/>
        <v/>
      </c>
      <c r="Y2509" s="4" t="str">
        <f t="shared" si="472"/>
        <v/>
      </c>
      <c r="Z2509" s="4" t="str">
        <f t="shared" si="473"/>
        <v/>
      </c>
      <c r="AA2509" s="4" t="str">
        <f>IF($V2509="","",IF(Y2509&lt;36,0,IF(AND(36&lt;=Y2509,Y2509&lt;71),VLOOKUP($W2509,日射量と図３!$E$6:$F$34,2,TRUE),IF(AND(71&lt;=Y2509,Y2509&lt;107),VLOOKUP($W2509,日射量と図３!$E$6:$G$34,3,TRUE),IF(AND(107&lt;=Y2509,Y2509&lt;143),VLOOKUP($W2509,日射量と図３!$E$6:$H$34,4,TRUE),VLOOKUP($W2509,日射量と図３!$E$6:$I$34,5,TRUE))))))</f>
        <v/>
      </c>
      <c r="AB2509" s="4" t="str">
        <f>IF($V2509="","",IF(Z2509&lt;36,0,IF(AND(36&lt;=Z2509,Z2509&lt;71),VLOOKUP($W2509,日射量と図３!$E$6:$F$34,2,TRUE),IF(AND(71&lt;=Z2509,Z2509&lt;107),VLOOKUP($W2509,日射量と図３!$E$6:$G$34,3,TRUE),IF(AND(107&lt;=Z2509,Z2509&lt;143),VLOOKUP($W2509,日射量と図３!$E$6:$H$34,4,TRUE),VLOOKUP($W2509,日射量と図３!$E$6:$I$34,5,TRUE))))))</f>
        <v/>
      </c>
      <c r="AC2509" s="382" t="str">
        <f t="shared" si="468"/>
        <v/>
      </c>
      <c r="AD2509" s="382" t="str">
        <f t="shared" si="469"/>
        <v/>
      </c>
    </row>
    <row r="2510" spans="11:30" ht="13.5" customHeight="1">
      <c r="K2510" s="4">
        <f t="shared" si="474"/>
        <v>9</v>
      </c>
      <c r="L2510" s="34">
        <v>43356</v>
      </c>
      <c r="M2510" s="4">
        <v>105</v>
      </c>
      <c r="N2510" s="4">
        <v>11</v>
      </c>
      <c r="O2510" s="31">
        <v>0.41666666666666669</v>
      </c>
      <c r="P2510" s="35">
        <v>26.68</v>
      </c>
      <c r="Q2510" s="36">
        <f t="shared" si="475"/>
        <v>12</v>
      </c>
      <c r="R2510" s="4">
        <f t="shared" si="476"/>
        <v>0</v>
      </c>
      <c r="S2510" s="31">
        <f t="shared" si="470"/>
        <v>0.22535879629629629</v>
      </c>
      <c r="T2510" s="31">
        <f t="shared" si="471"/>
        <v>0.76428240740740738</v>
      </c>
      <c r="U2510" s="4">
        <f t="shared" si="477"/>
        <v>0</v>
      </c>
      <c r="V2510" s="4" t="str">
        <f t="shared" si="478"/>
        <v/>
      </c>
      <c r="W2510" s="18" t="str">
        <f>IF(V2510="","",VLOOKUP(L2510,日射量と図３!$A$4:$C$368,3,TRUE)*238.85/100)</f>
        <v/>
      </c>
      <c r="X2510" s="4" t="str">
        <f t="shared" si="479"/>
        <v/>
      </c>
      <c r="Y2510" s="4" t="str">
        <f t="shared" si="472"/>
        <v/>
      </c>
      <c r="Z2510" s="4" t="str">
        <f t="shared" si="473"/>
        <v/>
      </c>
      <c r="AA2510" s="4" t="str">
        <f>IF($V2510="","",IF(Y2510&lt;36,0,IF(AND(36&lt;=Y2510,Y2510&lt;71),VLOOKUP($W2510,日射量と図３!$E$6:$F$34,2,TRUE),IF(AND(71&lt;=Y2510,Y2510&lt;107),VLOOKUP($W2510,日射量と図３!$E$6:$G$34,3,TRUE),IF(AND(107&lt;=Y2510,Y2510&lt;143),VLOOKUP($W2510,日射量と図３!$E$6:$H$34,4,TRUE),VLOOKUP($W2510,日射量と図３!$E$6:$I$34,5,TRUE))))))</f>
        <v/>
      </c>
      <c r="AB2510" s="4" t="str">
        <f>IF($V2510="","",IF(Z2510&lt;36,0,IF(AND(36&lt;=Z2510,Z2510&lt;71),VLOOKUP($W2510,日射量と図３!$E$6:$F$34,2,TRUE),IF(AND(71&lt;=Z2510,Z2510&lt;107),VLOOKUP($W2510,日射量と図３!$E$6:$G$34,3,TRUE),IF(AND(107&lt;=Z2510,Z2510&lt;143),VLOOKUP($W2510,日射量と図３!$E$6:$H$34,4,TRUE),VLOOKUP($W2510,日射量と図３!$E$6:$I$34,5,TRUE))))))</f>
        <v/>
      </c>
      <c r="AC2510" s="382" t="str">
        <f t="shared" si="468"/>
        <v/>
      </c>
      <c r="AD2510" s="382" t="str">
        <f t="shared" si="469"/>
        <v/>
      </c>
    </row>
    <row r="2511" spans="11:30" ht="13.5" customHeight="1">
      <c r="K2511" s="4">
        <f t="shared" si="474"/>
        <v>9</v>
      </c>
      <c r="L2511" s="34">
        <v>43356</v>
      </c>
      <c r="M2511" s="4">
        <v>105</v>
      </c>
      <c r="N2511" s="4">
        <v>12</v>
      </c>
      <c r="O2511" s="31">
        <v>0.45833333333333331</v>
      </c>
      <c r="P2511" s="35">
        <v>27.860000000000003</v>
      </c>
      <c r="Q2511" s="36">
        <f t="shared" si="475"/>
        <v>12</v>
      </c>
      <c r="R2511" s="4">
        <f t="shared" si="476"/>
        <v>0</v>
      </c>
      <c r="S2511" s="31">
        <f t="shared" si="470"/>
        <v>0.22535879629629629</v>
      </c>
      <c r="T2511" s="31">
        <f t="shared" si="471"/>
        <v>0.76428240740740738</v>
      </c>
      <c r="U2511" s="4">
        <f t="shared" si="477"/>
        <v>0</v>
      </c>
      <c r="V2511" s="4" t="str">
        <f t="shared" si="478"/>
        <v/>
      </c>
      <c r="W2511" s="18" t="str">
        <f>IF(V2511="","",VLOOKUP(L2511,日射量と図３!$A$4:$C$368,3,TRUE)*238.85/100)</f>
        <v/>
      </c>
      <c r="X2511" s="4" t="str">
        <f t="shared" si="479"/>
        <v/>
      </c>
      <c r="Y2511" s="4" t="str">
        <f t="shared" si="472"/>
        <v/>
      </c>
      <c r="Z2511" s="4" t="str">
        <f t="shared" si="473"/>
        <v/>
      </c>
      <c r="AA2511" s="4" t="str">
        <f>IF($V2511="","",IF(Y2511&lt;36,0,IF(AND(36&lt;=Y2511,Y2511&lt;71),VLOOKUP($W2511,日射量と図３!$E$6:$F$34,2,TRUE),IF(AND(71&lt;=Y2511,Y2511&lt;107),VLOOKUP($W2511,日射量と図３!$E$6:$G$34,3,TRUE),IF(AND(107&lt;=Y2511,Y2511&lt;143),VLOOKUP($W2511,日射量と図３!$E$6:$H$34,4,TRUE),VLOOKUP($W2511,日射量と図３!$E$6:$I$34,5,TRUE))))))</f>
        <v/>
      </c>
      <c r="AB2511" s="4" t="str">
        <f>IF($V2511="","",IF(Z2511&lt;36,0,IF(AND(36&lt;=Z2511,Z2511&lt;71),VLOOKUP($W2511,日射量と図３!$E$6:$F$34,2,TRUE),IF(AND(71&lt;=Z2511,Z2511&lt;107),VLOOKUP($W2511,日射量と図３!$E$6:$G$34,3,TRUE),IF(AND(107&lt;=Z2511,Z2511&lt;143),VLOOKUP($W2511,日射量と図３!$E$6:$H$34,4,TRUE),VLOOKUP($W2511,日射量と図３!$E$6:$I$34,5,TRUE))))))</f>
        <v/>
      </c>
      <c r="AC2511" s="382" t="str">
        <f t="shared" ref="AC2511:AC2574" si="480">IF(V2511="","",IF((($AH$18*$AH$30*V2511*3600/1000000)/1000-AA2511*$AG$18*10*0.0000041868)&lt;=0,0,AA2511*$AG$18*10*0.0000041868))</f>
        <v/>
      </c>
      <c r="AD2511" s="382" t="str">
        <f t="shared" ref="AD2511:AD2574" si="481">IF(V2511="","",IF((($AH$19*$AH$30*V2511*3600/1000000)/1000-AB2511*$AG$19*10*0.0000041868)&lt;=0,0,AB2511*$AG$19*10*0.0000041868))</f>
        <v/>
      </c>
    </row>
    <row r="2512" spans="11:30" ht="13.5" customHeight="1">
      <c r="K2512" s="4">
        <f t="shared" si="474"/>
        <v>9</v>
      </c>
      <c r="L2512" s="34">
        <v>43356</v>
      </c>
      <c r="M2512" s="4">
        <v>105</v>
      </c>
      <c r="N2512" s="4">
        <v>13</v>
      </c>
      <c r="O2512" s="31">
        <v>0.5</v>
      </c>
      <c r="P2512" s="35">
        <v>28.35</v>
      </c>
      <c r="Q2512" s="36">
        <f t="shared" si="475"/>
        <v>12</v>
      </c>
      <c r="R2512" s="4">
        <f t="shared" si="476"/>
        <v>0</v>
      </c>
      <c r="S2512" s="31">
        <f t="shared" si="470"/>
        <v>0.22535879629629629</v>
      </c>
      <c r="T2512" s="31">
        <f t="shared" si="471"/>
        <v>0.76428240740740738</v>
      </c>
      <c r="U2512" s="4">
        <f t="shared" si="477"/>
        <v>0</v>
      </c>
      <c r="V2512" s="4" t="str">
        <f t="shared" si="478"/>
        <v/>
      </c>
      <c r="W2512" s="18" t="str">
        <f>IF(V2512="","",VLOOKUP(L2512,日射量と図３!$A$4:$C$368,3,TRUE)*238.85/100)</f>
        <v/>
      </c>
      <c r="X2512" s="4" t="str">
        <f t="shared" si="479"/>
        <v/>
      </c>
      <c r="Y2512" s="4" t="str">
        <f t="shared" si="472"/>
        <v/>
      </c>
      <c r="Z2512" s="4" t="str">
        <f t="shared" si="473"/>
        <v/>
      </c>
      <c r="AA2512" s="4" t="str">
        <f>IF($V2512="","",IF(Y2512&lt;36,0,IF(AND(36&lt;=Y2512,Y2512&lt;71),VLOOKUP($W2512,日射量と図３!$E$6:$F$34,2,TRUE),IF(AND(71&lt;=Y2512,Y2512&lt;107),VLOOKUP($W2512,日射量と図３!$E$6:$G$34,3,TRUE),IF(AND(107&lt;=Y2512,Y2512&lt;143),VLOOKUP($W2512,日射量と図３!$E$6:$H$34,4,TRUE),VLOOKUP($W2512,日射量と図３!$E$6:$I$34,5,TRUE))))))</f>
        <v/>
      </c>
      <c r="AB2512" s="4" t="str">
        <f>IF($V2512="","",IF(Z2512&lt;36,0,IF(AND(36&lt;=Z2512,Z2512&lt;71),VLOOKUP($W2512,日射量と図３!$E$6:$F$34,2,TRUE),IF(AND(71&lt;=Z2512,Z2512&lt;107),VLOOKUP($W2512,日射量と図３!$E$6:$G$34,3,TRUE),IF(AND(107&lt;=Z2512,Z2512&lt;143),VLOOKUP($W2512,日射量と図３!$E$6:$H$34,4,TRUE),VLOOKUP($W2512,日射量と図３!$E$6:$I$34,5,TRUE))))))</f>
        <v/>
      </c>
      <c r="AC2512" s="382" t="str">
        <f t="shared" si="480"/>
        <v/>
      </c>
      <c r="AD2512" s="382" t="str">
        <f t="shared" si="481"/>
        <v/>
      </c>
    </row>
    <row r="2513" spans="11:30" ht="13.5" customHeight="1">
      <c r="K2513" s="4">
        <f t="shared" si="474"/>
        <v>9</v>
      </c>
      <c r="L2513" s="34">
        <v>43356</v>
      </c>
      <c r="M2513" s="4">
        <v>105</v>
      </c>
      <c r="N2513" s="4">
        <v>14</v>
      </c>
      <c r="O2513" s="31">
        <v>0.54166666666666663</v>
      </c>
      <c r="P2513" s="35">
        <v>29.059999999999995</v>
      </c>
      <c r="Q2513" s="36">
        <f t="shared" si="475"/>
        <v>12</v>
      </c>
      <c r="R2513" s="4">
        <f t="shared" si="476"/>
        <v>0</v>
      </c>
      <c r="S2513" s="31">
        <f t="shared" si="470"/>
        <v>0.22535879629629629</v>
      </c>
      <c r="T2513" s="31">
        <f t="shared" si="471"/>
        <v>0.76428240740740738</v>
      </c>
      <c r="U2513" s="4">
        <f t="shared" si="477"/>
        <v>0</v>
      </c>
      <c r="V2513" s="4" t="str">
        <f t="shared" si="478"/>
        <v/>
      </c>
      <c r="W2513" s="18" t="str">
        <f>IF(V2513="","",VLOOKUP(L2513,日射量と図３!$A$4:$C$368,3,TRUE)*238.85/100)</f>
        <v/>
      </c>
      <c r="X2513" s="4" t="str">
        <f t="shared" si="479"/>
        <v/>
      </c>
      <c r="Y2513" s="4" t="str">
        <f t="shared" si="472"/>
        <v/>
      </c>
      <c r="Z2513" s="4" t="str">
        <f t="shared" si="473"/>
        <v/>
      </c>
      <c r="AA2513" s="4" t="str">
        <f>IF($V2513="","",IF(Y2513&lt;36,0,IF(AND(36&lt;=Y2513,Y2513&lt;71),VLOOKUP($W2513,日射量と図３!$E$6:$F$34,2,TRUE),IF(AND(71&lt;=Y2513,Y2513&lt;107),VLOOKUP($W2513,日射量と図３!$E$6:$G$34,3,TRUE),IF(AND(107&lt;=Y2513,Y2513&lt;143),VLOOKUP($W2513,日射量と図３!$E$6:$H$34,4,TRUE),VLOOKUP($W2513,日射量と図３!$E$6:$I$34,5,TRUE))))))</f>
        <v/>
      </c>
      <c r="AB2513" s="4" t="str">
        <f>IF($V2513="","",IF(Z2513&lt;36,0,IF(AND(36&lt;=Z2513,Z2513&lt;71),VLOOKUP($W2513,日射量と図３!$E$6:$F$34,2,TRUE),IF(AND(71&lt;=Z2513,Z2513&lt;107),VLOOKUP($W2513,日射量と図３!$E$6:$G$34,3,TRUE),IF(AND(107&lt;=Z2513,Z2513&lt;143),VLOOKUP($W2513,日射量と図３!$E$6:$H$34,4,TRUE),VLOOKUP($W2513,日射量と図３!$E$6:$I$34,5,TRUE))))))</f>
        <v/>
      </c>
      <c r="AC2513" s="382" t="str">
        <f t="shared" si="480"/>
        <v/>
      </c>
      <c r="AD2513" s="382" t="str">
        <f t="shared" si="481"/>
        <v/>
      </c>
    </row>
    <row r="2514" spans="11:30" ht="13.5" customHeight="1">
      <c r="K2514" s="4">
        <f t="shared" si="474"/>
        <v>9</v>
      </c>
      <c r="L2514" s="34">
        <v>43356</v>
      </c>
      <c r="M2514" s="4">
        <v>105</v>
      </c>
      <c r="N2514" s="4">
        <v>15</v>
      </c>
      <c r="O2514" s="31">
        <v>0.58333333333333337</v>
      </c>
      <c r="P2514" s="35">
        <v>29.130000000000003</v>
      </c>
      <c r="Q2514" s="36">
        <f t="shared" si="475"/>
        <v>12</v>
      </c>
      <c r="R2514" s="4">
        <f t="shared" si="476"/>
        <v>0</v>
      </c>
      <c r="S2514" s="31">
        <f t="shared" si="470"/>
        <v>0.22535879629629629</v>
      </c>
      <c r="T2514" s="31">
        <f t="shared" si="471"/>
        <v>0.76428240740740738</v>
      </c>
      <c r="U2514" s="4">
        <f t="shared" si="477"/>
        <v>0</v>
      </c>
      <c r="V2514" s="4" t="str">
        <f t="shared" si="478"/>
        <v/>
      </c>
      <c r="W2514" s="18" t="str">
        <f>IF(V2514="","",VLOOKUP(L2514,日射量と図３!$A$4:$C$368,3,TRUE)*238.85/100)</f>
        <v/>
      </c>
      <c r="X2514" s="4" t="str">
        <f t="shared" si="479"/>
        <v/>
      </c>
      <c r="Y2514" s="4" t="str">
        <f t="shared" si="472"/>
        <v/>
      </c>
      <c r="Z2514" s="4" t="str">
        <f t="shared" si="473"/>
        <v/>
      </c>
      <c r="AA2514" s="4" t="str">
        <f>IF($V2514="","",IF(Y2514&lt;36,0,IF(AND(36&lt;=Y2514,Y2514&lt;71),VLOOKUP($W2514,日射量と図３!$E$6:$F$34,2,TRUE),IF(AND(71&lt;=Y2514,Y2514&lt;107),VLOOKUP($W2514,日射量と図３!$E$6:$G$34,3,TRUE),IF(AND(107&lt;=Y2514,Y2514&lt;143),VLOOKUP($W2514,日射量と図３!$E$6:$H$34,4,TRUE),VLOOKUP($W2514,日射量と図３!$E$6:$I$34,5,TRUE))))))</f>
        <v/>
      </c>
      <c r="AB2514" s="4" t="str">
        <f>IF($V2514="","",IF(Z2514&lt;36,0,IF(AND(36&lt;=Z2514,Z2514&lt;71),VLOOKUP($W2514,日射量と図３!$E$6:$F$34,2,TRUE),IF(AND(71&lt;=Z2514,Z2514&lt;107),VLOOKUP($W2514,日射量と図３!$E$6:$G$34,3,TRUE),IF(AND(107&lt;=Z2514,Z2514&lt;143),VLOOKUP($W2514,日射量と図３!$E$6:$H$34,4,TRUE),VLOOKUP($W2514,日射量と図３!$E$6:$I$34,5,TRUE))))))</f>
        <v/>
      </c>
      <c r="AC2514" s="382" t="str">
        <f t="shared" si="480"/>
        <v/>
      </c>
      <c r="AD2514" s="382" t="str">
        <f t="shared" si="481"/>
        <v/>
      </c>
    </row>
    <row r="2515" spans="11:30" ht="13.5" customHeight="1">
      <c r="K2515" s="4">
        <f t="shared" si="474"/>
        <v>9</v>
      </c>
      <c r="L2515" s="34">
        <v>43356</v>
      </c>
      <c r="M2515" s="4">
        <v>105</v>
      </c>
      <c r="N2515" s="4">
        <v>16</v>
      </c>
      <c r="O2515" s="31">
        <v>0.625</v>
      </c>
      <c r="P2515" s="35">
        <v>29.390000000000004</v>
      </c>
      <c r="Q2515" s="36">
        <f t="shared" si="475"/>
        <v>16</v>
      </c>
      <c r="R2515" s="4">
        <f t="shared" si="476"/>
        <v>0</v>
      </c>
      <c r="S2515" s="31">
        <f t="shared" si="470"/>
        <v>0.22535879629629629</v>
      </c>
      <c r="T2515" s="31">
        <f t="shared" si="471"/>
        <v>0.76428240740740738</v>
      </c>
      <c r="U2515" s="4">
        <f t="shared" si="477"/>
        <v>0</v>
      </c>
      <c r="V2515" s="4" t="str">
        <f t="shared" si="478"/>
        <v/>
      </c>
      <c r="W2515" s="18" t="str">
        <f>IF(V2515="","",VLOOKUP(L2515,日射量と図３!$A$4:$C$368,3,TRUE)*238.85/100)</f>
        <v/>
      </c>
      <c r="X2515" s="4" t="str">
        <f t="shared" si="479"/>
        <v/>
      </c>
      <c r="Y2515" s="4" t="str">
        <f t="shared" si="472"/>
        <v/>
      </c>
      <c r="Z2515" s="4" t="str">
        <f t="shared" si="473"/>
        <v/>
      </c>
      <c r="AA2515" s="4" t="str">
        <f>IF($V2515="","",IF(Y2515&lt;36,0,IF(AND(36&lt;=Y2515,Y2515&lt;71),VLOOKUP($W2515,日射量と図３!$E$6:$F$34,2,TRUE),IF(AND(71&lt;=Y2515,Y2515&lt;107),VLOOKUP($W2515,日射量と図３!$E$6:$G$34,3,TRUE),IF(AND(107&lt;=Y2515,Y2515&lt;143),VLOOKUP($W2515,日射量と図３!$E$6:$H$34,4,TRUE),VLOOKUP($W2515,日射量と図３!$E$6:$I$34,5,TRUE))))))</f>
        <v/>
      </c>
      <c r="AB2515" s="4" t="str">
        <f>IF($V2515="","",IF(Z2515&lt;36,0,IF(AND(36&lt;=Z2515,Z2515&lt;71),VLOOKUP($W2515,日射量と図３!$E$6:$F$34,2,TRUE),IF(AND(71&lt;=Z2515,Z2515&lt;107),VLOOKUP($W2515,日射量と図３!$E$6:$G$34,3,TRUE),IF(AND(107&lt;=Z2515,Z2515&lt;143),VLOOKUP($W2515,日射量と図３!$E$6:$H$34,4,TRUE),VLOOKUP($W2515,日射量と図３!$E$6:$I$34,5,TRUE))))))</f>
        <v/>
      </c>
      <c r="AC2515" s="382" t="str">
        <f t="shared" si="480"/>
        <v/>
      </c>
      <c r="AD2515" s="382" t="str">
        <f t="shared" si="481"/>
        <v/>
      </c>
    </row>
    <row r="2516" spans="11:30" ht="13.5" customHeight="1">
      <c r="K2516" s="4">
        <f t="shared" si="474"/>
        <v>9</v>
      </c>
      <c r="L2516" s="34">
        <v>43356</v>
      </c>
      <c r="M2516" s="4">
        <v>105</v>
      </c>
      <c r="N2516" s="4">
        <v>17</v>
      </c>
      <c r="O2516" s="31">
        <v>0.66666666666666663</v>
      </c>
      <c r="P2516" s="35">
        <v>28.8</v>
      </c>
      <c r="Q2516" s="36">
        <f t="shared" si="475"/>
        <v>16</v>
      </c>
      <c r="R2516" s="4">
        <f t="shared" si="476"/>
        <v>0</v>
      </c>
      <c r="S2516" s="31">
        <f t="shared" si="470"/>
        <v>0.22535879629629629</v>
      </c>
      <c r="T2516" s="31">
        <f t="shared" si="471"/>
        <v>0.76428240740740738</v>
      </c>
      <c r="U2516" s="4">
        <f t="shared" si="477"/>
        <v>0</v>
      </c>
      <c r="V2516" s="4" t="str">
        <f t="shared" si="478"/>
        <v/>
      </c>
      <c r="W2516" s="18" t="str">
        <f>IF(V2516="","",VLOOKUP(L2516,日射量と図３!$A$4:$C$368,3,TRUE)*238.85/100)</f>
        <v/>
      </c>
      <c r="X2516" s="4" t="str">
        <f t="shared" si="479"/>
        <v/>
      </c>
      <c r="Y2516" s="4" t="str">
        <f t="shared" si="472"/>
        <v/>
      </c>
      <c r="Z2516" s="4" t="str">
        <f t="shared" si="473"/>
        <v/>
      </c>
      <c r="AA2516" s="4" t="str">
        <f>IF($V2516="","",IF(Y2516&lt;36,0,IF(AND(36&lt;=Y2516,Y2516&lt;71),VLOOKUP($W2516,日射量と図３!$E$6:$F$34,2,TRUE),IF(AND(71&lt;=Y2516,Y2516&lt;107),VLOOKUP($W2516,日射量と図３!$E$6:$G$34,3,TRUE),IF(AND(107&lt;=Y2516,Y2516&lt;143),VLOOKUP($W2516,日射量と図３!$E$6:$H$34,4,TRUE),VLOOKUP($W2516,日射量と図３!$E$6:$I$34,5,TRUE))))))</f>
        <v/>
      </c>
      <c r="AB2516" s="4" t="str">
        <f>IF($V2516="","",IF(Z2516&lt;36,0,IF(AND(36&lt;=Z2516,Z2516&lt;71),VLOOKUP($W2516,日射量と図３!$E$6:$F$34,2,TRUE),IF(AND(71&lt;=Z2516,Z2516&lt;107),VLOOKUP($W2516,日射量と図３!$E$6:$G$34,3,TRUE),IF(AND(107&lt;=Z2516,Z2516&lt;143),VLOOKUP($W2516,日射量と図３!$E$6:$H$34,4,TRUE),VLOOKUP($W2516,日射量と図３!$E$6:$I$34,5,TRUE))))))</f>
        <v/>
      </c>
      <c r="AC2516" s="382" t="str">
        <f t="shared" si="480"/>
        <v/>
      </c>
      <c r="AD2516" s="382" t="str">
        <f t="shared" si="481"/>
        <v/>
      </c>
    </row>
    <row r="2517" spans="11:30" ht="13.5" customHeight="1">
      <c r="K2517" s="4">
        <f t="shared" si="474"/>
        <v>9</v>
      </c>
      <c r="L2517" s="34">
        <v>43356</v>
      </c>
      <c r="M2517" s="4">
        <v>105</v>
      </c>
      <c r="N2517" s="4">
        <v>18</v>
      </c>
      <c r="O2517" s="31">
        <v>0.70833333333333337</v>
      </c>
      <c r="P2517" s="35">
        <v>27.939999999999998</v>
      </c>
      <c r="Q2517" s="36">
        <f t="shared" si="475"/>
        <v>16</v>
      </c>
      <c r="R2517" s="4">
        <f t="shared" si="476"/>
        <v>0</v>
      </c>
      <c r="S2517" s="31">
        <f t="shared" ref="S2517:S2580" si="482">VLOOKUP(K2517,$AF$38:$AH$49,2,TRUE)</f>
        <v>0.22535879629629629</v>
      </c>
      <c r="T2517" s="31">
        <f t="shared" ref="T2517:T2580" si="483">VLOOKUP(K2517,$AF$38:$AH$49,3,TRUE)</f>
        <v>0.76428240740740738</v>
      </c>
      <c r="U2517" s="4">
        <f t="shared" si="477"/>
        <v>0</v>
      </c>
      <c r="V2517" s="4" t="str">
        <f t="shared" si="478"/>
        <v/>
      </c>
      <c r="W2517" s="18" t="str">
        <f>IF(V2517="","",VLOOKUP(L2517,日射量と図３!$A$4:$C$368,3,TRUE)*238.85/100)</f>
        <v/>
      </c>
      <c r="X2517" s="4" t="str">
        <f t="shared" si="479"/>
        <v/>
      </c>
      <c r="Y2517" s="4" t="str">
        <f t="shared" si="472"/>
        <v/>
      </c>
      <c r="Z2517" s="4" t="str">
        <f t="shared" si="473"/>
        <v/>
      </c>
      <c r="AA2517" s="4" t="str">
        <f>IF($V2517="","",IF(Y2517&lt;36,0,IF(AND(36&lt;=Y2517,Y2517&lt;71),VLOOKUP($W2517,日射量と図３!$E$6:$F$34,2,TRUE),IF(AND(71&lt;=Y2517,Y2517&lt;107),VLOOKUP($W2517,日射量と図３!$E$6:$G$34,3,TRUE),IF(AND(107&lt;=Y2517,Y2517&lt;143),VLOOKUP($W2517,日射量と図３!$E$6:$H$34,4,TRUE),VLOOKUP($W2517,日射量と図３!$E$6:$I$34,5,TRUE))))))</f>
        <v/>
      </c>
      <c r="AB2517" s="4" t="str">
        <f>IF($V2517="","",IF(Z2517&lt;36,0,IF(AND(36&lt;=Z2517,Z2517&lt;71),VLOOKUP($W2517,日射量と図３!$E$6:$F$34,2,TRUE),IF(AND(71&lt;=Z2517,Z2517&lt;107),VLOOKUP($W2517,日射量と図３!$E$6:$G$34,3,TRUE),IF(AND(107&lt;=Z2517,Z2517&lt;143),VLOOKUP($W2517,日射量と図３!$E$6:$H$34,4,TRUE),VLOOKUP($W2517,日射量と図３!$E$6:$I$34,5,TRUE))))))</f>
        <v/>
      </c>
      <c r="AC2517" s="382" t="str">
        <f t="shared" si="480"/>
        <v/>
      </c>
      <c r="AD2517" s="382" t="str">
        <f t="shared" si="481"/>
        <v/>
      </c>
    </row>
    <row r="2518" spans="11:30" ht="13.5" customHeight="1">
      <c r="K2518" s="4">
        <f t="shared" si="474"/>
        <v>9</v>
      </c>
      <c r="L2518" s="34">
        <v>43356</v>
      </c>
      <c r="M2518" s="4">
        <v>105</v>
      </c>
      <c r="N2518" s="4">
        <v>19</v>
      </c>
      <c r="O2518" s="31">
        <v>0.75</v>
      </c>
      <c r="P2518" s="35">
        <v>26.880000000000003</v>
      </c>
      <c r="Q2518" s="36">
        <f t="shared" si="475"/>
        <v>16</v>
      </c>
      <c r="R2518" s="4">
        <f t="shared" si="476"/>
        <v>0</v>
      </c>
      <c r="S2518" s="31">
        <f t="shared" si="482"/>
        <v>0.22535879629629629</v>
      </c>
      <c r="T2518" s="31">
        <f t="shared" si="483"/>
        <v>0.76428240740740738</v>
      </c>
      <c r="U2518" s="4">
        <f t="shared" si="477"/>
        <v>0</v>
      </c>
      <c r="V2518" s="4" t="str">
        <f t="shared" si="478"/>
        <v/>
      </c>
      <c r="W2518" s="18" t="str">
        <f>IF(V2518="","",VLOOKUP(L2518,日射量と図３!$A$4:$C$368,3,TRUE)*238.85/100)</f>
        <v/>
      </c>
      <c r="X2518" s="4" t="str">
        <f t="shared" si="479"/>
        <v/>
      </c>
      <c r="Y2518" s="4" t="str">
        <f t="shared" si="472"/>
        <v/>
      </c>
      <c r="Z2518" s="4" t="str">
        <f t="shared" si="473"/>
        <v/>
      </c>
      <c r="AA2518" s="4" t="str">
        <f>IF($V2518="","",IF(Y2518&lt;36,0,IF(AND(36&lt;=Y2518,Y2518&lt;71),VLOOKUP($W2518,日射量と図３!$E$6:$F$34,2,TRUE),IF(AND(71&lt;=Y2518,Y2518&lt;107),VLOOKUP($W2518,日射量と図３!$E$6:$G$34,3,TRUE),IF(AND(107&lt;=Y2518,Y2518&lt;143),VLOOKUP($W2518,日射量と図３!$E$6:$H$34,4,TRUE),VLOOKUP($W2518,日射量と図３!$E$6:$I$34,5,TRUE))))))</f>
        <v/>
      </c>
      <c r="AB2518" s="4" t="str">
        <f>IF($V2518="","",IF(Z2518&lt;36,0,IF(AND(36&lt;=Z2518,Z2518&lt;71),VLOOKUP($W2518,日射量と図３!$E$6:$F$34,2,TRUE),IF(AND(71&lt;=Z2518,Z2518&lt;107),VLOOKUP($W2518,日射量と図３!$E$6:$G$34,3,TRUE),IF(AND(107&lt;=Z2518,Z2518&lt;143),VLOOKUP($W2518,日射量と図３!$E$6:$H$34,4,TRUE),VLOOKUP($W2518,日射量と図３!$E$6:$I$34,5,TRUE))))))</f>
        <v/>
      </c>
      <c r="AC2518" s="382" t="str">
        <f t="shared" si="480"/>
        <v/>
      </c>
      <c r="AD2518" s="382" t="str">
        <f t="shared" si="481"/>
        <v/>
      </c>
    </row>
    <row r="2519" spans="11:30" ht="13.5" customHeight="1">
      <c r="K2519" s="4">
        <f t="shared" si="474"/>
        <v>9</v>
      </c>
      <c r="L2519" s="34">
        <v>43356</v>
      </c>
      <c r="M2519" s="4">
        <v>105</v>
      </c>
      <c r="N2519" s="4">
        <v>20</v>
      </c>
      <c r="O2519" s="31">
        <v>0.79166666666666663</v>
      </c>
      <c r="P2519" s="35">
        <v>26.040000000000003</v>
      </c>
      <c r="Q2519" s="36">
        <f t="shared" si="475"/>
        <v>16</v>
      </c>
      <c r="R2519" s="4">
        <f t="shared" si="476"/>
        <v>0</v>
      </c>
      <c r="S2519" s="31">
        <f t="shared" si="482"/>
        <v>0.22535879629629629</v>
      </c>
      <c r="T2519" s="31">
        <f t="shared" si="483"/>
        <v>0.76428240740740738</v>
      </c>
      <c r="U2519" s="4">
        <f t="shared" si="477"/>
        <v>0</v>
      </c>
      <c r="V2519" s="4" t="str">
        <f t="shared" si="478"/>
        <v/>
      </c>
      <c r="W2519" s="18" t="str">
        <f>IF(V2519="","",VLOOKUP(L2519,日射量と図３!$A$4:$C$368,3,TRUE)*238.85/100)</f>
        <v/>
      </c>
      <c r="X2519" s="4" t="str">
        <f t="shared" si="479"/>
        <v/>
      </c>
      <c r="Y2519" s="4" t="str">
        <f t="shared" si="472"/>
        <v/>
      </c>
      <c r="Z2519" s="4" t="str">
        <f t="shared" si="473"/>
        <v/>
      </c>
      <c r="AA2519" s="4" t="str">
        <f>IF($V2519="","",IF(Y2519&lt;36,0,IF(AND(36&lt;=Y2519,Y2519&lt;71),VLOOKUP($W2519,日射量と図３!$E$6:$F$34,2,TRUE),IF(AND(71&lt;=Y2519,Y2519&lt;107),VLOOKUP($W2519,日射量と図３!$E$6:$G$34,3,TRUE),IF(AND(107&lt;=Y2519,Y2519&lt;143),VLOOKUP($W2519,日射量と図３!$E$6:$H$34,4,TRUE),VLOOKUP($W2519,日射量と図３!$E$6:$I$34,5,TRUE))))))</f>
        <v/>
      </c>
      <c r="AB2519" s="4" t="str">
        <f>IF($V2519="","",IF(Z2519&lt;36,0,IF(AND(36&lt;=Z2519,Z2519&lt;71),VLOOKUP($W2519,日射量と図３!$E$6:$F$34,2,TRUE),IF(AND(71&lt;=Z2519,Z2519&lt;107),VLOOKUP($W2519,日射量と図３!$E$6:$G$34,3,TRUE),IF(AND(107&lt;=Z2519,Z2519&lt;143),VLOOKUP($W2519,日射量と図３!$E$6:$H$34,4,TRUE),VLOOKUP($W2519,日射量と図３!$E$6:$I$34,5,TRUE))))))</f>
        <v/>
      </c>
      <c r="AC2519" s="382" t="str">
        <f t="shared" si="480"/>
        <v/>
      </c>
      <c r="AD2519" s="382" t="str">
        <f t="shared" si="481"/>
        <v/>
      </c>
    </row>
    <row r="2520" spans="11:30" ht="13.5" customHeight="1">
      <c r="K2520" s="4">
        <f t="shared" si="474"/>
        <v>9</v>
      </c>
      <c r="L2520" s="34">
        <v>43356</v>
      </c>
      <c r="M2520" s="4">
        <v>105</v>
      </c>
      <c r="N2520" s="4">
        <v>21</v>
      </c>
      <c r="O2520" s="31">
        <v>0.83333333333333337</v>
      </c>
      <c r="P2520" s="35">
        <v>25.25</v>
      </c>
      <c r="Q2520" s="36">
        <f t="shared" si="475"/>
        <v>16</v>
      </c>
      <c r="R2520" s="4">
        <f t="shared" si="476"/>
        <v>0</v>
      </c>
      <c r="S2520" s="31">
        <f t="shared" si="482"/>
        <v>0.22535879629629629</v>
      </c>
      <c r="T2520" s="31">
        <f t="shared" si="483"/>
        <v>0.76428240740740738</v>
      </c>
      <c r="U2520" s="4">
        <f t="shared" si="477"/>
        <v>0</v>
      </c>
      <c r="V2520" s="4" t="str">
        <f t="shared" si="478"/>
        <v/>
      </c>
      <c r="W2520" s="18" t="str">
        <f>IF(V2520="","",VLOOKUP(L2520,日射量と図３!$A$4:$C$368,3,TRUE)*238.85/100)</f>
        <v/>
      </c>
      <c r="X2520" s="4" t="str">
        <f t="shared" si="479"/>
        <v/>
      </c>
      <c r="Y2520" s="4" t="str">
        <f t="shared" si="472"/>
        <v/>
      </c>
      <c r="Z2520" s="4" t="str">
        <f t="shared" si="473"/>
        <v/>
      </c>
      <c r="AA2520" s="4" t="str">
        <f>IF($V2520="","",IF(Y2520&lt;36,0,IF(AND(36&lt;=Y2520,Y2520&lt;71),VLOOKUP($W2520,日射量と図３!$E$6:$F$34,2,TRUE),IF(AND(71&lt;=Y2520,Y2520&lt;107),VLOOKUP($W2520,日射量と図３!$E$6:$G$34,3,TRUE),IF(AND(107&lt;=Y2520,Y2520&lt;143),VLOOKUP($W2520,日射量と図３!$E$6:$H$34,4,TRUE),VLOOKUP($W2520,日射量と図３!$E$6:$I$34,5,TRUE))))))</f>
        <v/>
      </c>
      <c r="AB2520" s="4" t="str">
        <f>IF($V2520="","",IF(Z2520&lt;36,0,IF(AND(36&lt;=Z2520,Z2520&lt;71),VLOOKUP($W2520,日射量と図３!$E$6:$F$34,2,TRUE),IF(AND(71&lt;=Z2520,Z2520&lt;107),VLOOKUP($W2520,日射量と図３!$E$6:$G$34,3,TRUE),IF(AND(107&lt;=Z2520,Z2520&lt;143),VLOOKUP($W2520,日射量と図３!$E$6:$H$34,4,TRUE),VLOOKUP($W2520,日射量と図３!$E$6:$I$34,5,TRUE))))))</f>
        <v/>
      </c>
      <c r="AC2520" s="382" t="str">
        <f t="shared" si="480"/>
        <v/>
      </c>
      <c r="AD2520" s="382" t="str">
        <f t="shared" si="481"/>
        <v/>
      </c>
    </row>
    <row r="2521" spans="11:30" ht="13.5" customHeight="1">
      <c r="K2521" s="4">
        <f t="shared" si="474"/>
        <v>9</v>
      </c>
      <c r="L2521" s="34">
        <v>43356</v>
      </c>
      <c r="M2521" s="4">
        <v>105</v>
      </c>
      <c r="N2521" s="4">
        <v>22</v>
      </c>
      <c r="O2521" s="31">
        <v>0.875</v>
      </c>
      <c r="P2521" s="35">
        <v>24.78</v>
      </c>
      <c r="Q2521" s="36">
        <f t="shared" si="475"/>
        <v>16</v>
      </c>
      <c r="R2521" s="4">
        <f t="shared" si="476"/>
        <v>0</v>
      </c>
      <c r="S2521" s="31">
        <f t="shared" si="482"/>
        <v>0.22535879629629629</v>
      </c>
      <c r="T2521" s="31">
        <f t="shared" si="483"/>
        <v>0.76428240740740738</v>
      </c>
      <c r="U2521" s="4">
        <f t="shared" si="477"/>
        <v>0</v>
      </c>
      <c r="V2521" s="4" t="str">
        <f t="shared" si="478"/>
        <v/>
      </c>
      <c r="W2521" s="18" t="str">
        <f>IF(V2521="","",VLOOKUP(L2521,日射量と図３!$A$4:$C$368,3,TRUE)*238.85/100)</f>
        <v/>
      </c>
      <c r="X2521" s="4" t="str">
        <f t="shared" si="479"/>
        <v/>
      </c>
      <c r="Y2521" s="4" t="str">
        <f t="shared" si="472"/>
        <v/>
      </c>
      <c r="Z2521" s="4" t="str">
        <f t="shared" si="473"/>
        <v/>
      </c>
      <c r="AA2521" s="4" t="str">
        <f>IF($V2521="","",IF(Y2521&lt;36,0,IF(AND(36&lt;=Y2521,Y2521&lt;71),VLOOKUP($W2521,日射量と図３!$E$6:$F$34,2,TRUE),IF(AND(71&lt;=Y2521,Y2521&lt;107),VLOOKUP($W2521,日射量と図３!$E$6:$G$34,3,TRUE),IF(AND(107&lt;=Y2521,Y2521&lt;143),VLOOKUP($W2521,日射量と図３!$E$6:$H$34,4,TRUE),VLOOKUP($W2521,日射量と図３!$E$6:$I$34,5,TRUE))))))</f>
        <v/>
      </c>
      <c r="AB2521" s="4" t="str">
        <f>IF($V2521="","",IF(Z2521&lt;36,0,IF(AND(36&lt;=Z2521,Z2521&lt;71),VLOOKUP($W2521,日射量と図３!$E$6:$F$34,2,TRUE),IF(AND(71&lt;=Z2521,Z2521&lt;107),VLOOKUP($W2521,日射量と図３!$E$6:$G$34,3,TRUE),IF(AND(107&lt;=Z2521,Z2521&lt;143),VLOOKUP($W2521,日射量と図３!$E$6:$H$34,4,TRUE),VLOOKUP($W2521,日射量と図３!$E$6:$I$34,5,TRUE))))))</f>
        <v/>
      </c>
      <c r="AC2521" s="382" t="str">
        <f t="shared" si="480"/>
        <v/>
      </c>
      <c r="AD2521" s="382" t="str">
        <f t="shared" si="481"/>
        <v/>
      </c>
    </row>
    <row r="2522" spans="11:30" ht="13.5" customHeight="1">
      <c r="K2522" s="4">
        <f t="shared" si="474"/>
        <v>9</v>
      </c>
      <c r="L2522" s="34">
        <v>43356</v>
      </c>
      <c r="M2522" s="4">
        <v>105</v>
      </c>
      <c r="N2522" s="4">
        <v>23</v>
      </c>
      <c r="O2522" s="31">
        <v>0.91666666666666663</v>
      </c>
      <c r="P2522" s="35">
        <v>24.419999999999998</v>
      </c>
      <c r="Q2522" s="36">
        <f t="shared" si="475"/>
        <v>13</v>
      </c>
      <c r="R2522" s="4">
        <f t="shared" si="476"/>
        <v>0</v>
      </c>
      <c r="S2522" s="31">
        <f t="shared" si="482"/>
        <v>0.22535879629629629</v>
      </c>
      <c r="T2522" s="31">
        <f t="shared" si="483"/>
        <v>0.76428240740740738</v>
      </c>
      <c r="U2522" s="4">
        <f t="shared" si="477"/>
        <v>0</v>
      </c>
      <c r="V2522" s="4" t="str">
        <f t="shared" si="478"/>
        <v/>
      </c>
      <c r="W2522" s="18" t="str">
        <f>IF(V2522="","",VLOOKUP(L2522,日射量と図３!$A$4:$C$368,3,TRUE)*238.85/100)</f>
        <v/>
      </c>
      <c r="X2522" s="4" t="str">
        <f t="shared" si="479"/>
        <v/>
      </c>
      <c r="Y2522" s="4" t="str">
        <f t="shared" si="472"/>
        <v/>
      </c>
      <c r="Z2522" s="4" t="str">
        <f t="shared" si="473"/>
        <v/>
      </c>
      <c r="AA2522" s="4" t="str">
        <f>IF($V2522="","",IF(Y2522&lt;36,0,IF(AND(36&lt;=Y2522,Y2522&lt;71),VLOOKUP($W2522,日射量と図３!$E$6:$F$34,2,TRUE),IF(AND(71&lt;=Y2522,Y2522&lt;107),VLOOKUP($W2522,日射量と図３!$E$6:$G$34,3,TRUE),IF(AND(107&lt;=Y2522,Y2522&lt;143),VLOOKUP($W2522,日射量と図３!$E$6:$H$34,4,TRUE),VLOOKUP($W2522,日射量と図３!$E$6:$I$34,5,TRUE))))))</f>
        <v/>
      </c>
      <c r="AB2522" s="4" t="str">
        <f>IF($V2522="","",IF(Z2522&lt;36,0,IF(AND(36&lt;=Z2522,Z2522&lt;71),VLOOKUP($W2522,日射量と図３!$E$6:$F$34,2,TRUE),IF(AND(71&lt;=Z2522,Z2522&lt;107),VLOOKUP($W2522,日射量と図３!$E$6:$G$34,3,TRUE),IF(AND(107&lt;=Z2522,Z2522&lt;143),VLOOKUP($W2522,日射量と図３!$E$6:$H$34,4,TRUE),VLOOKUP($W2522,日射量と図３!$E$6:$I$34,5,TRUE))))))</f>
        <v/>
      </c>
      <c r="AC2522" s="382" t="str">
        <f t="shared" si="480"/>
        <v/>
      </c>
      <c r="AD2522" s="382" t="str">
        <f t="shared" si="481"/>
        <v/>
      </c>
    </row>
    <row r="2523" spans="11:30" ht="13.5" customHeight="1">
      <c r="K2523" s="4">
        <f t="shared" si="474"/>
        <v>9</v>
      </c>
      <c r="L2523" s="34">
        <v>43356</v>
      </c>
      <c r="M2523" s="4">
        <v>105</v>
      </c>
      <c r="N2523" s="4">
        <v>24</v>
      </c>
      <c r="O2523" s="31">
        <v>0.95833333333333337</v>
      </c>
      <c r="P2523" s="35">
        <v>23.95</v>
      </c>
      <c r="Q2523" s="36">
        <f t="shared" si="475"/>
        <v>13</v>
      </c>
      <c r="R2523" s="4">
        <f t="shared" si="476"/>
        <v>0</v>
      </c>
      <c r="S2523" s="31">
        <f t="shared" si="482"/>
        <v>0.22535879629629629</v>
      </c>
      <c r="T2523" s="31">
        <f t="shared" si="483"/>
        <v>0.76428240740740738</v>
      </c>
      <c r="U2523" s="4">
        <f t="shared" si="477"/>
        <v>0</v>
      </c>
      <c r="V2523" s="4" t="str">
        <f t="shared" si="478"/>
        <v/>
      </c>
      <c r="W2523" s="18" t="str">
        <f>IF(V2523="","",VLOOKUP(L2523,日射量と図３!$A$4:$C$368,3,TRUE)*238.85/100)</f>
        <v/>
      </c>
      <c r="X2523" s="4" t="str">
        <f t="shared" si="479"/>
        <v/>
      </c>
      <c r="Y2523" s="4" t="str">
        <f t="shared" si="472"/>
        <v/>
      </c>
      <c r="Z2523" s="4" t="str">
        <f t="shared" si="473"/>
        <v/>
      </c>
      <c r="AA2523" s="4" t="str">
        <f>IF($V2523="","",IF(Y2523&lt;36,0,IF(AND(36&lt;=Y2523,Y2523&lt;71),VLOOKUP($W2523,日射量と図３!$E$6:$F$34,2,TRUE),IF(AND(71&lt;=Y2523,Y2523&lt;107),VLOOKUP($W2523,日射量と図３!$E$6:$G$34,3,TRUE),IF(AND(107&lt;=Y2523,Y2523&lt;143),VLOOKUP($W2523,日射量と図３!$E$6:$H$34,4,TRUE),VLOOKUP($W2523,日射量と図３!$E$6:$I$34,5,TRUE))))))</f>
        <v/>
      </c>
      <c r="AB2523" s="4" t="str">
        <f>IF($V2523="","",IF(Z2523&lt;36,0,IF(AND(36&lt;=Z2523,Z2523&lt;71),VLOOKUP($W2523,日射量と図３!$E$6:$F$34,2,TRUE),IF(AND(71&lt;=Z2523,Z2523&lt;107),VLOOKUP($W2523,日射量と図３!$E$6:$G$34,3,TRUE),IF(AND(107&lt;=Z2523,Z2523&lt;143),VLOOKUP($W2523,日射量と図３!$E$6:$H$34,4,TRUE),VLOOKUP($W2523,日射量と図３!$E$6:$I$34,5,TRUE))))))</f>
        <v/>
      </c>
      <c r="AC2523" s="382" t="str">
        <f t="shared" si="480"/>
        <v/>
      </c>
      <c r="AD2523" s="382" t="str">
        <f t="shared" si="481"/>
        <v/>
      </c>
    </row>
    <row r="2524" spans="11:30" ht="13.5" customHeight="1">
      <c r="K2524" s="4">
        <f t="shared" si="474"/>
        <v>9</v>
      </c>
      <c r="L2524" s="34">
        <v>43357</v>
      </c>
      <c r="M2524" s="4">
        <v>106</v>
      </c>
      <c r="N2524" s="4">
        <v>1</v>
      </c>
      <c r="O2524" s="31">
        <v>0</v>
      </c>
      <c r="P2524" s="35">
        <v>23.56</v>
      </c>
      <c r="Q2524" s="36">
        <f t="shared" si="475"/>
        <v>13</v>
      </c>
      <c r="R2524" s="4">
        <f t="shared" si="476"/>
        <v>0</v>
      </c>
      <c r="S2524" s="31">
        <f t="shared" si="482"/>
        <v>0.22535879629629629</v>
      </c>
      <c r="T2524" s="31">
        <f t="shared" si="483"/>
        <v>0.76428240740740738</v>
      </c>
      <c r="U2524" s="4">
        <f t="shared" si="477"/>
        <v>0</v>
      </c>
      <c r="V2524" s="4">
        <f t="shared" si="478"/>
        <v>0</v>
      </c>
      <c r="W2524" s="18">
        <f>IF(V2524="","",VLOOKUP(L2524,日射量と図３!$A$4:$C$368,3,TRUE)*238.85/100)</f>
        <v>40.604500000000002</v>
      </c>
      <c r="X2524" s="4">
        <f t="shared" si="479"/>
        <v>13</v>
      </c>
      <c r="Y2524" s="4">
        <f t="shared" si="472"/>
        <v>0</v>
      </c>
      <c r="Z2524" s="4">
        <f t="shared" si="473"/>
        <v>0</v>
      </c>
      <c r="AA2524" s="4">
        <f>IF($V2524="","",IF(Y2524&lt;36,0,IF(AND(36&lt;=Y2524,Y2524&lt;71),VLOOKUP($W2524,日射量と図３!$E$6:$F$34,2,TRUE),IF(AND(71&lt;=Y2524,Y2524&lt;107),VLOOKUP($W2524,日射量と図３!$E$6:$G$34,3,TRUE),IF(AND(107&lt;=Y2524,Y2524&lt;143),VLOOKUP($W2524,日射量と図３!$E$6:$H$34,4,TRUE),VLOOKUP($W2524,日射量と図３!$E$6:$I$34,5,TRUE))))))</f>
        <v>0</v>
      </c>
      <c r="AB2524" s="4">
        <f>IF($V2524="","",IF(Z2524&lt;36,0,IF(AND(36&lt;=Z2524,Z2524&lt;71),VLOOKUP($W2524,日射量と図３!$E$6:$F$34,2,TRUE),IF(AND(71&lt;=Z2524,Z2524&lt;107),VLOOKUP($W2524,日射量と図３!$E$6:$G$34,3,TRUE),IF(AND(107&lt;=Z2524,Z2524&lt;143),VLOOKUP($W2524,日射量と図３!$E$6:$H$34,4,TRUE),VLOOKUP($W2524,日射量と図３!$E$6:$I$34,5,TRUE))))))</f>
        <v>0</v>
      </c>
      <c r="AC2524" s="382">
        <f t="shared" si="480"/>
        <v>0</v>
      </c>
      <c r="AD2524" s="382">
        <f t="shared" si="481"/>
        <v>0</v>
      </c>
    </row>
    <row r="2525" spans="11:30" ht="13.5" customHeight="1">
      <c r="K2525" s="4">
        <f t="shared" si="474"/>
        <v>9</v>
      </c>
      <c r="L2525" s="34">
        <v>43357</v>
      </c>
      <c r="M2525" s="4">
        <v>106</v>
      </c>
      <c r="N2525" s="4">
        <v>2</v>
      </c>
      <c r="O2525" s="31">
        <v>4.1666666666666664E-2</v>
      </c>
      <c r="P2525" s="35">
        <v>23.28</v>
      </c>
      <c r="Q2525" s="36">
        <f t="shared" si="475"/>
        <v>13</v>
      </c>
      <c r="R2525" s="4">
        <f t="shared" si="476"/>
        <v>0</v>
      </c>
      <c r="S2525" s="31">
        <f t="shared" si="482"/>
        <v>0.22535879629629629</v>
      </c>
      <c r="T2525" s="31">
        <f t="shared" si="483"/>
        <v>0.76428240740740738</v>
      </c>
      <c r="U2525" s="4">
        <f t="shared" si="477"/>
        <v>0</v>
      </c>
      <c r="V2525" s="4" t="str">
        <f t="shared" si="478"/>
        <v/>
      </c>
      <c r="W2525" s="18" t="str">
        <f>IF(V2525="","",VLOOKUP(L2525,日射量と図３!$A$4:$C$368,3,TRUE)*238.85/100)</f>
        <v/>
      </c>
      <c r="X2525" s="4" t="str">
        <f t="shared" si="479"/>
        <v/>
      </c>
      <c r="Y2525" s="4" t="str">
        <f t="shared" si="472"/>
        <v/>
      </c>
      <c r="Z2525" s="4" t="str">
        <f t="shared" si="473"/>
        <v/>
      </c>
      <c r="AA2525" s="4" t="str">
        <f>IF($V2525="","",IF(Y2525&lt;36,0,IF(AND(36&lt;=Y2525,Y2525&lt;71),VLOOKUP($W2525,日射量と図３!$E$6:$F$34,2,TRUE),IF(AND(71&lt;=Y2525,Y2525&lt;107),VLOOKUP($W2525,日射量と図３!$E$6:$G$34,3,TRUE),IF(AND(107&lt;=Y2525,Y2525&lt;143),VLOOKUP($W2525,日射量と図３!$E$6:$H$34,4,TRUE),VLOOKUP($W2525,日射量と図３!$E$6:$I$34,5,TRUE))))))</f>
        <v/>
      </c>
      <c r="AB2525" s="4" t="str">
        <f>IF($V2525="","",IF(Z2525&lt;36,0,IF(AND(36&lt;=Z2525,Z2525&lt;71),VLOOKUP($W2525,日射量と図３!$E$6:$F$34,2,TRUE),IF(AND(71&lt;=Z2525,Z2525&lt;107),VLOOKUP($W2525,日射量と図３!$E$6:$G$34,3,TRUE),IF(AND(107&lt;=Z2525,Z2525&lt;143),VLOOKUP($W2525,日射量と図３!$E$6:$H$34,4,TRUE),VLOOKUP($W2525,日射量と図３!$E$6:$I$34,5,TRUE))))))</f>
        <v/>
      </c>
      <c r="AC2525" s="382" t="str">
        <f t="shared" si="480"/>
        <v/>
      </c>
      <c r="AD2525" s="382" t="str">
        <f t="shared" si="481"/>
        <v/>
      </c>
    </row>
    <row r="2526" spans="11:30" ht="13.5" customHeight="1">
      <c r="K2526" s="4">
        <f t="shared" si="474"/>
        <v>9</v>
      </c>
      <c r="L2526" s="34">
        <v>43357</v>
      </c>
      <c r="M2526" s="4">
        <v>106</v>
      </c>
      <c r="N2526" s="4">
        <v>3</v>
      </c>
      <c r="O2526" s="31">
        <v>8.3333333333333329E-2</v>
      </c>
      <c r="P2526" s="35">
        <v>22.93</v>
      </c>
      <c r="Q2526" s="36">
        <f t="shared" si="475"/>
        <v>13</v>
      </c>
      <c r="R2526" s="4">
        <f t="shared" si="476"/>
        <v>0</v>
      </c>
      <c r="S2526" s="31">
        <f t="shared" si="482"/>
        <v>0.22535879629629629</v>
      </c>
      <c r="T2526" s="31">
        <f t="shared" si="483"/>
        <v>0.76428240740740738</v>
      </c>
      <c r="U2526" s="4">
        <f t="shared" si="477"/>
        <v>0</v>
      </c>
      <c r="V2526" s="4" t="str">
        <f t="shared" si="478"/>
        <v/>
      </c>
      <c r="W2526" s="18" t="str">
        <f>IF(V2526="","",VLOOKUP(L2526,日射量と図３!$A$4:$C$368,3,TRUE)*238.85/100)</f>
        <v/>
      </c>
      <c r="X2526" s="4" t="str">
        <f t="shared" si="479"/>
        <v/>
      </c>
      <c r="Y2526" s="4" t="str">
        <f t="shared" si="472"/>
        <v/>
      </c>
      <c r="Z2526" s="4" t="str">
        <f t="shared" si="473"/>
        <v/>
      </c>
      <c r="AA2526" s="4" t="str">
        <f>IF($V2526="","",IF(Y2526&lt;36,0,IF(AND(36&lt;=Y2526,Y2526&lt;71),VLOOKUP($W2526,日射量と図３!$E$6:$F$34,2,TRUE),IF(AND(71&lt;=Y2526,Y2526&lt;107),VLOOKUP($W2526,日射量と図３!$E$6:$G$34,3,TRUE),IF(AND(107&lt;=Y2526,Y2526&lt;143),VLOOKUP($W2526,日射量と図３!$E$6:$H$34,4,TRUE),VLOOKUP($W2526,日射量と図３!$E$6:$I$34,5,TRUE))))))</f>
        <v/>
      </c>
      <c r="AB2526" s="4" t="str">
        <f>IF($V2526="","",IF(Z2526&lt;36,0,IF(AND(36&lt;=Z2526,Z2526&lt;71),VLOOKUP($W2526,日射量と図３!$E$6:$F$34,2,TRUE),IF(AND(71&lt;=Z2526,Z2526&lt;107),VLOOKUP($W2526,日射量と図３!$E$6:$G$34,3,TRUE),IF(AND(107&lt;=Z2526,Z2526&lt;143),VLOOKUP($W2526,日射量と図３!$E$6:$H$34,4,TRUE),VLOOKUP($W2526,日射量と図３!$E$6:$I$34,5,TRUE))))))</f>
        <v/>
      </c>
      <c r="AC2526" s="382" t="str">
        <f t="shared" si="480"/>
        <v/>
      </c>
      <c r="AD2526" s="382" t="str">
        <f t="shared" si="481"/>
        <v/>
      </c>
    </row>
    <row r="2527" spans="11:30" ht="13.5" customHeight="1">
      <c r="K2527" s="4">
        <f t="shared" si="474"/>
        <v>9</v>
      </c>
      <c r="L2527" s="34">
        <v>43357</v>
      </c>
      <c r="M2527" s="4">
        <v>106</v>
      </c>
      <c r="N2527" s="4">
        <v>4</v>
      </c>
      <c r="O2527" s="31">
        <v>0.125</v>
      </c>
      <c r="P2527" s="35">
        <v>22.650000000000002</v>
      </c>
      <c r="Q2527" s="36">
        <f t="shared" si="475"/>
        <v>13</v>
      </c>
      <c r="R2527" s="4">
        <f t="shared" si="476"/>
        <v>0</v>
      </c>
      <c r="S2527" s="31">
        <f t="shared" si="482"/>
        <v>0.22535879629629629</v>
      </c>
      <c r="T2527" s="31">
        <f t="shared" si="483"/>
        <v>0.76428240740740738</v>
      </c>
      <c r="U2527" s="4">
        <f t="shared" si="477"/>
        <v>0</v>
      </c>
      <c r="V2527" s="4" t="str">
        <f t="shared" si="478"/>
        <v/>
      </c>
      <c r="W2527" s="18" t="str">
        <f>IF(V2527="","",VLOOKUP(L2527,日射量と図３!$A$4:$C$368,3,TRUE)*238.85/100)</f>
        <v/>
      </c>
      <c r="X2527" s="4" t="str">
        <f t="shared" si="479"/>
        <v/>
      </c>
      <c r="Y2527" s="4" t="str">
        <f t="shared" ref="Y2527:Y2590" si="484">IF(V2527="","",$AH$30*V2527/(($AG$18/$AH$18)*X2527))</f>
        <v/>
      </c>
      <c r="Z2527" s="4" t="str">
        <f t="shared" ref="Z2527:Z2590" si="485">IF(V2527="","",$AH$30*V2527/(($AG$19/$AH$19)*X2527))</f>
        <v/>
      </c>
      <c r="AA2527" s="4" t="str">
        <f>IF($V2527="","",IF(Y2527&lt;36,0,IF(AND(36&lt;=Y2527,Y2527&lt;71),VLOOKUP($W2527,日射量と図３!$E$6:$F$34,2,TRUE),IF(AND(71&lt;=Y2527,Y2527&lt;107),VLOOKUP($W2527,日射量と図３!$E$6:$G$34,3,TRUE),IF(AND(107&lt;=Y2527,Y2527&lt;143),VLOOKUP($W2527,日射量と図３!$E$6:$H$34,4,TRUE),VLOOKUP($W2527,日射量と図３!$E$6:$I$34,5,TRUE))))))</f>
        <v/>
      </c>
      <c r="AB2527" s="4" t="str">
        <f>IF($V2527="","",IF(Z2527&lt;36,0,IF(AND(36&lt;=Z2527,Z2527&lt;71),VLOOKUP($W2527,日射量と図３!$E$6:$F$34,2,TRUE),IF(AND(71&lt;=Z2527,Z2527&lt;107),VLOOKUP($W2527,日射量と図３!$E$6:$G$34,3,TRUE),IF(AND(107&lt;=Z2527,Z2527&lt;143),VLOOKUP($W2527,日射量と図３!$E$6:$H$34,4,TRUE),VLOOKUP($W2527,日射量と図３!$E$6:$I$34,5,TRUE))))))</f>
        <v/>
      </c>
      <c r="AC2527" s="382" t="str">
        <f t="shared" si="480"/>
        <v/>
      </c>
      <c r="AD2527" s="382" t="str">
        <f t="shared" si="481"/>
        <v/>
      </c>
    </row>
    <row r="2528" spans="11:30" ht="13.5" customHeight="1">
      <c r="K2528" s="4">
        <f t="shared" si="474"/>
        <v>9</v>
      </c>
      <c r="L2528" s="34">
        <v>43357</v>
      </c>
      <c r="M2528" s="4">
        <v>106</v>
      </c>
      <c r="N2528" s="4">
        <v>5</v>
      </c>
      <c r="O2528" s="31">
        <v>0.16666666666666666</v>
      </c>
      <c r="P2528" s="35">
        <v>22.28</v>
      </c>
      <c r="Q2528" s="36">
        <f t="shared" si="475"/>
        <v>15</v>
      </c>
      <c r="R2528" s="4">
        <f t="shared" si="476"/>
        <v>0</v>
      </c>
      <c r="S2528" s="31">
        <f t="shared" si="482"/>
        <v>0.22535879629629629</v>
      </c>
      <c r="T2528" s="31">
        <f t="shared" si="483"/>
        <v>0.76428240740740738</v>
      </c>
      <c r="U2528" s="4">
        <f t="shared" si="477"/>
        <v>0</v>
      </c>
      <c r="V2528" s="4" t="str">
        <f t="shared" si="478"/>
        <v/>
      </c>
      <c r="W2528" s="18" t="str">
        <f>IF(V2528="","",VLOOKUP(L2528,日射量と図３!$A$4:$C$368,3,TRUE)*238.85/100)</f>
        <v/>
      </c>
      <c r="X2528" s="4" t="str">
        <f t="shared" si="479"/>
        <v/>
      </c>
      <c r="Y2528" s="4" t="str">
        <f t="shared" si="484"/>
        <v/>
      </c>
      <c r="Z2528" s="4" t="str">
        <f t="shared" si="485"/>
        <v/>
      </c>
      <c r="AA2528" s="4" t="str">
        <f>IF($V2528="","",IF(Y2528&lt;36,0,IF(AND(36&lt;=Y2528,Y2528&lt;71),VLOOKUP($W2528,日射量と図３!$E$6:$F$34,2,TRUE),IF(AND(71&lt;=Y2528,Y2528&lt;107),VLOOKUP($W2528,日射量と図３!$E$6:$G$34,3,TRUE),IF(AND(107&lt;=Y2528,Y2528&lt;143),VLOOKUP($W2528,日射量と図３!$E$6:$H$34,4,TRUE),VLOOKUP($W2528,日射量と図３!$E$6:$I$34,5,TRUE))))))</f>
        <v/>
      </c>
      <c r="AB2528" s="4" t="str">
        <f>IF($V2528="","",IF(Z2528&lt;36,0,IF(AND(36&lt;=Z2528,Z2528&lt;71),VLOOKUP($W2528,日射量と図３!$E$6:$F$34,2,TRUE),IF(AND(71&lt;=Z2528,Z2528&lt;107),VLOOKUP($W2528,日射量と図３!$E$6:$G$34,3,TRUE),IF(AND(107&lt;=Z2528,Z2528&lt;143),VLOOKUP($W2528,日射量と図３!$E$6:$H$34,4,TRUE),VLOOKUP($W2528,日射量と図３!$E$6:$I$34,5,TRUE))))))</f>
        <v/>
      </c>
      <c r="AC2528" s="382" t="str">
        <f t="shared" si="480"/>
        <v/>
      </c>
      <c r="AD2528" s="382" t="str">
        <f t="shared" si="481"/>
        <v/>
      </c>
    </row>
    <row r="2529" spans="11:30" ht="13.5" customHeight="1">
      <c r="K2529" s="4">
        <f t="shared" si="474"/>
        <v>9</v>
      </c>
      <c r="L2529" s="34">
        <v>43357</v>
      </c>
      <c r="M2529" s="4">
        <v>106</v>
      </c>
      <c r="N2529" s="4">
        <v>6</v>
      </c>
      <c r="O2529" s="31">
        <v>0.20833333333333334</v>
      </c>
      <c r="P2529" s="35">
        <v>22.010000000000005</v>
      </c>
      <c r="Q2529" s="36">
        <f t="shared" si="475"/>
        <v>15</v>
      </c>
      <c r="R2529" s="4">
        <f t="shared" si="476"/>
        <v>0</v>
      </c>
      <c r="S2529" s="31">
        <f t="shared" si="482"/>
        <v>0.22535879629629629</v>
      </c>
      <c r="T2529" s="31">
        <f t="shared" si="483"/>
        <v>0.76428240740740738</v>
      </c>
      <c r="U2529" s="4">
        <f t="shared" si="477"/>
        <v>0</v>
      </c>
      <c r="V2529" s="4" t="str">
        <f t="shared" si="478"/>
        <v/>
      </c>
      <c r="W2529" s="18" t="str">
        <f>IF(V2529="","",VLOOKUP(L2529,日射量と図３!$A$4:$C$368,3,TRUE)*238.85/100)</f>
        <v/>
      </c>
      <c r="X2529" s="4" t="str">
        <f t="shared" si="479"/>
        <v/>
      </c>
      <c r="Y2529" s="4" t="str">
        <f t="shared" si="484"/>
        <v/>
      </c>
      <c r="Z2529" s="4" t="str">
        <f t="shared" si="485"/>
        <v/>
      </c>
      <c r="AA2529" s="4" t="str">
        <f>IF($V2529="","",IF(Y2529&lt;36,0,IF(AND(36&lt;=Y2529,Y2529&lt;71),VLOOKUP($W2529,日射量と図３!$E$6:$F$34,2,TRUE),IF(AND(71&lt;=Y2529,Y2529&lt;107),VLOOKUP($W2529,日射量と図３!$E$6:$G$34,3,TRUE),IF(AND(107&lt;=Y2529,Y2529&lt;143),VLOOKUP($W2529,日射量と図３!$E$6:$H$34,4,TRUE),VLOOKUP($W2529,日射量と図３!$E$6:$I$34,5,TRUE))))))</f>
        <v/>
      </c>
      <c r="AB2529" s="4" t="str">
        <f>IF($V2529="","",IF(Z2529&lt;36,0,IF(AND(36&lt;=Z2529,Z2529&lt;71),VLOOKUP($W2529,日射量と図３!$E$6:$F$34,2,TRUE),IF(AND(71&lt;=Z2529,Z2529&lt;107),VLOOKUP($W2529,日射量と図３!$E$6:$G$34,3,TRUE),IF(AND(107&lt;=Z2529,Z2529&lt;143),VLOOKUP($W2529,日射量と図３!$E$6:$H$34,4,TRUE),VLOOKUP($W2529,日射量と図３!$E$6:$I$34,5,TRUE))))))</f>
        <v/>
      </c>
      <c r="AC2529" s="382" t="str">
        <f t="shared" si="480"/>
        <v/>
      </c>
      <c r="AD2529" s="382" t="str">
        <f t="shared" si="481"/>
        <v/>
      </c>
    </row>
    <row r="2530" spans="11:30" ht="13.5" customHeight="1">
      <c r="K2530" s="4">
        <f t="shared" si="474"/>
        <v>9</v>
      </c>
      <c r="L2530" s="34">
        <v>43357</v>
      </c>
      <c r="M2530" s="4">
        <v>106</v>
      </c>
      <c r="N2530" s="4">
        <v>7</v>
      </c>
      <c r="O2530" s="31">
        <v>0.25</v>
      </c>
      <c r="P2530" s="35">
        <v>21.720000000000002</v>
      </c>
      <c r="Q2530" s="36">
        <f t="shared" si="475"/>
        <v>15</v>
      </c>
      <c r="R2530" s="4">
        <f t="shared" si="476"/>
        <v>0</v>
      </c>
      <c r="S2530" s="31">
        <f t="shared" si="482"/>
        <v>0.22535879629629629</v>
      </c>
      <c r="T2530" s="31">
        <f t="shared" si="483"/>
        <v>0.76428240740740738</v>
      </c>
      <c r="U2530" s="4">
        <f t="shared" si="477"/>
        <v>0</v>
      </c>
      <c r="V2530" s="4" t="str">
        <f t="shared" si="478"/>
        <v/>
      </c>
      <c r="W2530" s="18" t="str">
        <f>IF(V2530="","",VLOOKUP(L2530,日射量と図３!$A$4:$C$368,3,TRUE)*238.85/100)</f>
        <v/>
      </c>
      <c r="X2530" s="4" t="str">
        <f t="shared" si="479"/>
        <v/>
      </c>
      <c r="Y2530" s="4" t="str">
        <f t="shared" si="484"/>
        <v/>
      </c>
      <c r="Z2530" s="4" t="str">
        <f t="shared" si="485"/>
        <v/>
      </c>
      <c r="AA2530" s="4" t="str">
        <f>IF($V2530="","",IF(Y2530&lt;36,0,IF(AND(36&lt;=Y2530,Y2530&lt;71),VLOOKUP($W2530,日射量と図３!$E$6:$F$34,2,TRUE),IF(AND(71&lt;=Y2530,Y2530&lt;107),VLOOKUP($W2530,日射量と図３!$E$6:$G$34,3,TRUE),IF(AND(107&lt;=Y2530,Y2530&lt;143),VLOOKUP($W2530,日射量と図３!$E$6:$H$34,4,TRUE),VLOOKUP($W2530,日射量と図３!$E$6:$I$34,5,TRUE))))))</f>
        <v/>
      </c>
      <c r="AB2530" s="4" t="str">
        <f>IF($V2530="","",IF(Z2530&lt;36,0,IF(AND(36&lt;=Z2530,Z2530&lt;71),VLOOKUP($W2530,日射量と図３!$E$6:$F$34,2,TRUE),IF(AND(71&lt;=Z2530,Z2530&lt;107),VLOOKUP($W2530,日射量と図３!$E$6:$G$34,3,TRUE),IF(AND(107&lt;=Z2530,Z2530&lt;143),VLOOKUP($W2530,日射量と図３!$E$6:$H$34,4,TRUE),VLOOKUP($W2530,日射量と図３!$E$6:$I$34,5,TRUE))))))</f>
        <v/>
      </c>
      <c r="AC2530" s="382" t="str">
        <f t="shared" si="480"/>
        <v/>
      </c>
      <c r="AD2530" s="382" t="str">
        <f t="shared" si="481"/>
        <v/>
      </c>
    </row>
    <row r="2531" spans="11:30" ht="13.5" customHeight="1">
      <c r="K2531" s="4">
        <f t="shared" si="474"/>
        <v>9</v>
      </c>
      <c r="L2531" s="34">
        <v>43357</v>
      </c>
      <c r="M2531" s="4">
        <v>106</v>
      </c>
      <c r="N2531" s="4">
        <v>8</v>
      </c>
      <c r="O2531" s="31">
        <v>0.29166666666666669</v>
      </c>
      <c r="P2531" s="35">
        <v>22.75</v>
      </c>
      <c r="Q2531" s="36">
        <f t="shared" si="475"/>
        <v>12</v>
      </c>
      <c r="R2531" s="4">
        <f t="shared" si="476"/>
        <v>0</v>
      </c>
      <c r="S2531" s="31">
        <f t="shared" si="482"/>
        <v>0.22535879629629629</v>
      </c>
      <c r="T2531" s="31">
        <f t="shared" si="483"/>
        <v>0.76428240740740738</v>
      </c>
      <c r="U2531" s="4">
        <f t="shared" si="477"/>
        <v>0</v>
      </c>
      <c r="V2531" s="4" t="str">
        <f t="shared" si="478"/>
        <v/>
      </c>
      <c r="W2531" s="18" t="str">
        <f>IF(V2531="","",VLOOKUP(L2531,日射量と図３!$A$4:$C$368,3,TRUE)*238.85/100)</f>
        <v/>
      </c>
      <c r="X2531" s="4" t="str">
        <f t="shared" si="479"/>
        <v/>
      </c>
      <c r="Y2531" s="4" t="str">
        <f t="shared" si="484"/>
        <v/>
      </c>
      <c r="Z2531" s="4" t="str">
        <f t="shared" si="485"/>
        <v/>
      </c>
      <c r="AA2531" s="4" t="str">
        <f>IF($V2531="","",IF(Y2531&lt;36,0,IF(AND(36&lt;=Y2531,Y2531&lt;71),VLOOKUP($W2531,日射量と図３!$E$6:$F$34,2,TRUE),IF(AND(71&lt;=Y2531,Y2531&lt;107),VLOOKUP($W2531,日射量と図３!$E$6:$G$34,3,TRUE),IF(AND(107&lt;=Y2531,Y2531&lt;143),VLOOKUP($W2531,日射量と図３!$E$6:$H$34,4,TRUE),VLOOKUP($W2531,日射量と図３!$E$6:$I$34,5,TRUE))))))</f>
        <v/>
      </c>
      <c r="AB2531" s="4" t="str">
        <f>IF($V2531="","",IF(Z2531&lt;36,0,IF(AND(36&lt;=Z2531,Z2531&lt;71),VLOOKUP($W2531,日射量と図３!$E$6:$F$34,2,TRUE),IF(AND(71&lt;=Z2531,Z2531&lt;107),VLOOKUP($W2531,日射量と図３!$E$6:$G$34,3,TRUE),IF(AND(107&lt;=Z2531,Z2531&lt;143),VLOOKUP($W2531,日射量と図３!$E$6:$H$34,4,TRUE),VLOOKUP($W2531,日射量と図３!$E$6:$I$34,5,TRUE))))))</f>
        <v/>
      </c>
      <c r="AC2531" s="382" t="str">
        <f t="shared" si="480"/>
        <v/>
      </c>
      <c r="AD2531" s="382" t="str">
        <f t="shared" si="481"/>
        <v/>
      </c>
    </row>
    <row r="2532" spans="11:30" ht="13.5" customHeight="1">
      <c r="K2532" s="4">
        <f t="shared" si="474"/>
        <v>9</v>
      </c>
      <c r="L2532" s="34">
        <v>43357</v>
      </c>
      <c r="M2532" s="4">
        <v>106</v>
      </c>
      <c r="N2532" s="4">
        <v>9</v>
      </c>
      <c r="O2532" s="31">
        <v>0.33333333333333331</v>
      </c>
      <c r="P2532" s="35">
        <v>24.060000000000002</v>
      </c>
      <c r="Q2532" s="36">
        <f t="shared" si="475"/>
        <v>12</v>
      </c>
      <c r="R2532" s="4">
        <f t="shared" si="476"/>
        <v>0</v>
      </c>
      <c r="S2532" s="31">
        <f t="shared" si="482"/>
        <v>0.22535879629629629</v>
      </c>
      <c r="T2532" s="31">
        <f t="shared" si="483"/>
        <v>0.76428240740740738</v>
      </c>
      <c r="U2532" s="4">
        <f t="shared" si="477"/>
        <v>0</v>
      </c>
      <c r="V2532" s="4" t="str">
        <f t="shared" si="478"/>
        <v/>
      </c>
      <c r="W2532" s="18" t="str">
        <f>IF(V2532="","",VLOOKUP(L2532,日射量と図３!$A$4:$C$368,3,TRUE)*238.85/100)</f>
        <v/>
      </c>
      <c r="X2532" s="4" t="str">
        <f t="shared" si="479"/>
        <v/>
      </c>
      <c r="Y2532" s="4" t="str">
        <f t="shared" si="484"/>
        <v/>
      </c>
      <c r="Z2532" s="4" t="str">
        <f t="shared" si="485"/>
        <v/>
      </c>
      <c r="AA2532" s="4" t="str">
        <f>IF($V2532="","",IF(Y2532&lt;36,0,IF(AND(36&lt;=Y2532,Y2532&lt;71),VLOOKUP($W2532,日射量と図３!$E$6:$F$34,2,TRUE),IF(AND(71&lt;=Y2532,Y2532&lt;107),VLOOKUP($W2532,日射量と図３!$E$6:$G$34,3,TRUE),IF(AND(107&lt;=Y2532,Y2532&lt;143),VLOOKUP($W2532,日射量と図３!$E$6:$H$34,4,TRUE),VLOOKUP($W2532,日射量と図３!$E$6:$I$34,5,TRUE))))))</f>
        <v/>
      </c>
      <c r="AB2532" s="4" t="str">
        <f>IF($V2532="","",IF(Z2532&lt;36,0,IF(AND(36&lt;=Z2532,Z2532&lt;71),VLOOKUP($W2532,日射量と図３!$E$6:$F$34,2,TRUE),IF(AND(71&lt;=Z2532,Z2532&lt;107),VLOOKUP($W2532,日射量と図３!$E$6:$G$34,3,TRUE),IF(AND(107&lt;=Z2532,Z2532&lt;143),VLOOKUP($W2532,日射量と図３!$E$6:$H$34,4,TRUE),VLOOKUP($W2532,日射量と図３!$E$6:$I$34,5,TRUE))))))</f>
        <v/>
      </c>
      <c r="AC2532" s="382" t="str">
        <f t="shared" si="480"/>
        <v/>
      </c>
      <c r="AD2532" s="382" t="str">
        <f t="shared" si="481"/>
        <v/>
      </c>
    </row>
    <row r="2533" spans="11:30" ht="13.5" customHeight="1">
      <c r="K2533" s="4">
        <f t="shared" si="474"/>
        <v>9</v>
      </c>
      <c r="L2533" s="34">
        <v>43357</v>
      </c>
      <c r="M2533" s="4">
        <v>106</v>
      </c>
      <c r="N2533" s="4">
        <v>10</v>
      </c>
      <c r="O2533" s="31">
        <v>0.375</v>
      </c>
      <c r="P2533" s="35">
        <v>25.6</v>
      </c>
      <c r="Q2533" s="36">
        <f t="shared" si="475"/>
        <v>12</v>
      </c>
      <c r="R2533" s="4">
        <f t="shared" si="476"/>
        <v>0</v>
      </c>
      <c r="S2533" s="31">
        <f t="shared" si="482"/>
        <v>0.22535879629629629</v>
      </c>
      <c r="T2533" s="31">
        <f t="shared" si="483"/>
        <v>0.76428240740740738</v>
      </c>
      <c r="U2533" s="4">
        <f t="shared" si="477"/>
        <v>0</v>
      </c>
      <c r="V2533" s="4" t="str">
        <f t="shared" si="478"/>
        <v/>
      </c>
      <c r="W2533" s="18" t="str">
        <f>IF(V2533="","",VLOOKUP(L2533,日射量と図３!$A$4:$C$368,3,TRUE)*238.85/100)</f>
        <v/>
      </c>
      <c r="X2533" s="4" t="str">
        <f t="shared" si="479"/>
        <v/>
      </c>
      <c r="Y2533" s="4" t="str">
        <f t="shared" si="484"/>
        <v/>
      </c>
      <c r="Z2533" s="4" t="str">
        <f t="shared" si="485"/>
        <v/>
      </c>
      <c r="AA2533" s="4" t="str">
        <f>IF($V2533="","",IF(Y2533&lt;36,0,IF(AND(36&lt;=Y2533,Y2533&lt;71),VLOOKUP($W2533,日射量と図３!$E$6:$F$34,2,TRUE),IF(AND(71&lt;=Y2533,Y2533&lt;107),VLOOKUP($W2533,日射量と図３!$E$6:$G$34,3,TRUE),IF(AND(107&lt;=Y2533,Y2533&lt;143),VLOOKUP($W2533,日射量と図３!$E$6:$H$34,4,TRUE),VLOOKUP($W2533,日射量と図３!$E$6:$I$34,5,TRUE))))))</f>
        <v/>
      </c>
      <c r="AB2533" s="4" t="str">
        <f>IF($V2533="","",IF(Z2533&lt;36,0,IF(AND(36&lt;=Z2533,Z2533&lt;71),VLOOKUP($W2533,日射量と図３!$E$6:$F$34,2,TRUE),IF(AND(71&lt;=Z2533,Z2533&lt;107),VLOOKUP($W2533,日射量と図３!$E$6:$G$34,3,TRUE),IF(AND(107&lt;=Z2533,Z2533&lt;143),VLOOKUP($W2533,日射量と図３!$E$6:$H$34,4,TRUE),VLOOKUP($W2533,日射量と図３!$E$6:$I$34,5,TRUE))))))</f>
        <v/>
      </c>
      <c r="AC2533" s="382" t="str">
        <f t="shared" si="480"/>
        <v/>
      </c>
      <c r="AD2533" s="382" t="str">
        <f t="shared" si="481"/>
        <v/>
      </c>
    </row>
    <row r="2534" spans="11:30" ht="13.5" customHeight="1">
      <c r="K2534" s="4">
        <f t="shared" si="474"/>
        <v>9</v>
      </c>
      <c r="L2534" s="34">
        <v>43357</v>
      </c>
      <c r="M2534" s="4">
        <v>106</v>
      </c>
      <c r="N2534" s="4">
        <v>11</v>
      </c>
      <c r="O2534" s="31">
        <v>0.41666666666666669</v>
      </c>
      <c r="P2534" s="35">
        <v>26.389999999999997</v>
      </c>
      <c r="Q2534" s="36">
        <f t="shared" si="475"/>
        <v>12</v>
      </c>
      <c r="R2534" s="4">
        <f t="shared" si="476"/>
        <v>0</v>
      </c>
      <c r="S2534" s="31">
        <f t="shared" si="482"/>
        <v>0.22535879629629629</v>
      </c>
      <c r="T2534" s="31">
        <f t="shared" si="483"/>
        <v>0.76428240740740738</v>
      </c>
      <c r="U2534" s="4">
        <f t="shared" si="477"/>
        <v>0</v>
      </c>
      <c r="V2534" s="4" t="str">
        <f t="shared" si="478"/>
        <v/>
      </c>
      <c r="W2534" s="18" t="str">
        <f>IF(V2534="","",VLOOKUP(L2534,日射量と図３!$A$4:$C$368,3,TRUE)*238.85/100)</f>
        <v/>
      </c>
      <c r="X2534" s="4" t="str">
        <f t="shared" si="479"/>
        <v/>
      </c>
      <c r="Y2534" s="4" t="str">
        <f t="shared" si="484"/>
        <v/>
      </c>
      <c r="Z2534" s="4" t="str">
        <f t="shared" si="485"/>
        <v/>
      </c>
      <c r="AA2534" s="4" t="str">
        <f>IF($V2534="","",IF(Y2534&lt;36,0,IF(AND(36&lt;=Y2534,Y2534&lt;71),VLOOKUP($W2534,日射量と図３!$E$6:$F$34,2,TRUE),IF(AND(71&lt;=Y2534,Y2534&lt;107),VLOOKUP($W2534,日射量と図３!$E$6:$G$34,3,TRUE),IF(AND(107&lt;=Y2534,Y2534&lt;143),VLOOKUP($W2534,日射量と図３!$E$6:$H$34,4,TRUE),VLOOKUP($W2534,日射量と図３!$E$6:$I$34,5,TRUE))))))</f>
        <v/>
      </c>
      <c r="AB2534" s="4" t="str">
        <f>IF($V2534="","",IF(Z2534&lt;36,0,IF(AND(36&lt;=Z2534,Z2534&lt;71),VLOOKUP($W2534,日射量と図３!$E$6:$F$34,2,TRUE),IF(AND(71&lt;=Z2534,Z2534&lt;107),VLOOKUP($W2534,日射量と図３!$E$6:$G$34,3,TRUE),IF(AND(107&lt;=Z2534,Z2534&lt;143),VLOOKUP($W2534,日射量と図３!$E$6:$H$34,4,TRUE),VLOOKUP($W2534,日射量と図３!$E$6:$I$34,5,TRUE))))))</f>
        <v/>
      </c>
      <c r="AC2534" s="382" t="str">
        <f t="shared" si="480"/>
        <v/>
      </c>
      <c r="AD2534" s="382" t="str">
        <f t="shared" si="481"/>
        <v/>
      </c>
    </row>
    <row r="2535" spans="11:30" ht="13.5" customHeight="1">
      <c r="K2535" s="4">
        <f t="shared" si="474"/>
        <v>9</v>
      </c>
      <c r="L2535" s="34">
        <v>43357</v>
      </c>
      <c r="M2535" s="4">
        <v>106</v>
      </c>
      <c r="N2535" s="4">
        <v>12</v>
      </c>
      <c r="O2535" s="31">
        <v>0.45833333333333331</v>
      </c>
      <c r="P2535" s="35">
        <v>27.630000000000003</v>
      </c>
      <c r="Q2535" s="36">
        <f t="shared" si="475"/>
        <v>12</v>
      </c>
      <c r="R2535" s="4">
        <f t="shared" si="476"/>
        <v>0</v>
      </c>
      <c r="S2535" s="31">
        <f t="shared" si="482"/>
        <v>0.22535879629629629</v>
      </c>
      <c r="T2535" s="31">
        <f t="shared" si="483"/>
        <v>0.76428240740740738</v>
      </c>
      <c r="U2535" s="4">
        <f t="shared" si="477"/>
        <v>0</v>
      </c>
      <c r="V2535" s="4" t="str">
        <f t="shared" si="478"/>
        <v/>
      </c>
      <c r="W2535" s="18" t="str">
        <f>IF(V2535="","",VLOOKUP(L2535,日射量と図３!$A$4:$C$368,3,TRUE)*238.85/100)</f>
        <v/>
      </c>
      <c r="X2535" s="4" t="str">
        <f t="shared" si="479"/>
        <v/>
      </c>
      <c r="Y2535" s="4" t="str">
        <f t="shared" si="484"/>
        <v/>
      </c>
      <c r="Z2535" s="4" t="str">
        <f t="shared" si="485"/>
        <v/>
      </c>
      <c r="AA2535" s="4" t="str">
        <f>IF($V2535="","",IF(Y2535&lt;36,0,IF(AND(36&lt;=Y2535,Y2535&lt;71),VLOOKUP($W2535,日射量と図３!$E$6:$F$34,2,TRUE),IF(AND(71&lt;=Y2535,Y2535&lt;107),VLOOKUP($W2535,日射量と図３!$E$6:$G$34,3,TRUE),IF(AND(107&lt;=Y2535,Y2535&lt;143),VLOOKUP($W2535,日射量と図３!$E$6:$H$34,4,TRUE),VLOOKUP($W2535,日射量と図３!$E$6:$I$34,5,TRUE))))))</f>
        <v/>
      </c>
      <c r="AB2535" s="4" t="str">
        <f>IF($V2535="","",IF(Z2535&lt;36,0,IF(AND(36&lt;=Z2535,Z2535&lt;71),VLOOKUP($W2535,日射量と図３!$E$6:$F$34,2,TRUE),IF(AND(71&lt;=Z2535,Z2535&lt;107),VLOOKUP($W2535,日射量と図３!$E$6:$G$34,3,TRUE),IF(AND(107&lt;=Z2535,Z2535&lt;143),VLOOKUP($W2535,日射量と図３!$E$6:$H$34,4,TRUE),VLOOKUP($W2535,日射量と図３!$E$6:$I$34,5,TRUE))))))</f>
        <v/>
      </c>
      <c r="AC2535" s="382" t="str">
        <f t="shared" si="480"/>
        <v/>
      </c>
      <c r="AD2535" s="382" t="str">
        <f t="shared" si="481"/>
        <v/>
      </c>
    </row>
    <row r="2536" spans="11:30" ht="13.5" customHeight="1">
      <c r="K2536" s="4">
        <f t="shared" si="474"/>
        <v>9</v>
      </c>
      <c r="L2536" s="34">
        <v>43357</v>
      </c>
      <c r="M2536" s="4">
        <v>106</v>
      </c>
      <c r="N2536" s="4">
        <v>13</v>
      </c>
      <c r="O2536" s="31">
        <v>0.5</v>
      </c>
      <c r="P2536" s="35">
        <v>28.590000000000003</v>
      </c>
      <c r="Q2536" s="36">
        <f t="shared" si="475"/>
        <v>12</v>
      </c>
      <c r="R2536" s="4">
        <f t="shared" si="476"/>
        <v>0</v>
      </c>
      <c r="S2536" s="31">
        <f t="shared" si="482"/>
        <v>0.22535879629629629</v>
      </c>
      <c r="T2536" s="31">
        <f t="shared" si="483"/>
        <v>0.76428240740740738</v>
      </c>
      <c r="U2536" s="4">
        <f t="shared" si="477"/>
        <v>0</v>
      </c>
      <c r="V2536" s="4" t="str">
        <f t="shared" si="478"/>
        <v/>
      </c>
      <c r="W2536" s="18" t="str">
        <f>IF(V2536="","",VLOOKUP(L2536,日射量と図３!$A$4:$C$368,3,TRUE)*238.85/100)</f>
        <v/>
      </c>
      <c r="X2536" s="4" t="str">
        <f t="shared" si="479"/>
        <v/>
      </c>
      <c r="Y2536" s="4" t="str">
        <f t="shared" si="484"/>
        <v/>
      </c>
      <c r="Z2536" s="4" t="str">
        <f t="shared" si="485"/>
        <v/>
      </c>
      <c r="AA2536" s="4" t="str">
        <f>IF($V2536="","",IF(Y2536&lt;36,0,IF(AND(36&lt;=Y2536,Y2536&lt;71),VLOOKUP($W2536,日射量と図３!$E$6:$F$34,2,TRUE),IF(AND(71&lt;=Y2536,Y2536&lt;107),VLOOKUP($W2536,日射量と図３!$E$6:$G$34,3,TRUE),IF(AND(107&lt;=Y2536,Y2536&lt;143),VLOOKUP($W2536,日射量と図３!$E$6:$H$34,4,TRUE),VLOOKUP($W2536,日射量と図３!$E$6:$I$34,5,TRUE))))))</f>
        <v/>
      </c>
      <c r="AB2536" s="4" t="str">
        <f>IF($V2536="","",IF(Z2536&lt;36,0,IF(AND(36&lt;=Z2536,Z2536&lt;71),VLOOKUP($W2536,日射量と図３!$E$6:$F$34,2,TRUE),IF(AND(71&lt;=Z2536,Z2536&lt;107),VLOOKUP($W2536,日射量と図３!$E$6:$G$34,3,TRUE),IF(AND(107&lt;=Z2536,Z2536&lt;143),VLOOKUP($W2536,日射量と図３!$E$6:$H$34,4,TRUE),VLOOKUP($W2536,日射量と図３!$E$6:$I$34,5,TRUE))))))</f>
        <v/>
      </c>
      <c r="AC2536" s="382" t="str">
        <f t="shared" si="480"/>
        <v/>
      </c>
      <c r="AD2536" s="382" t="str">
        <f t="shared" si="481"/>
        <v/>
      </c>
    </row>
    <row r="2537" spans="11:30" ht="13.5" customHeight="1">
      <c r="K2537" s="4">
        <f t="shared" si="474"/>
        <v>9</v>
      </c>
      <c r="L2537" s="34">
        <v>43357</v>
      </c>
      <c r="M2537" s="4">
        <v>106</v>
      </c>
      <c r="N2537" s="4">
        <v>14</v>
      </c>
      <c r="O2537" s="31">
        <v>0.54166666666666663</v>
      </c>
      <c r="P2537" s="35">
        <v>28.97</v>
      </c>
      <c r="Q2537" s="36">
        <f t="shared" si="475"/>
        <v>12</v>
      </c>
      <c r="R2537" s="4">
        <f t="shared" si="476"/>
        <v>0</v>
      </c>
      <c r="S2537" s="31">
        <f t="shared" si="482"/>
        <v>0.22535879629629629</v>
      </c>
      <c r="T2537" s="31">
        <f t="shared" si="483"/>
        <v>0.76428240740740738</v>
      </c>
      <c r="U2537" s="4">
        <f t="shared" si="477"/>
        <v>0</v>
      </c>
      <c r="V2537" s="4" t="str">
        <f t="shared" si="478"/>
        <v/>
      </c>
      <c r="W2537" s="18" t="str">
        <f>IF(V2537="","",VLOOKUP(L2537,日射量と図３!$A$4:$C$368,3,TRUE)*238.85/100)</f>
        <v/>
      </c>
      <c r="X2537" s="4" t="str">
        <f t="shared" si="479"/>
        <v/>
      </c>
      <c r="Y2537" s="4" t="str">
        <f t="shared" si="484"/>
        <v/>
      </c>
      <c r="Z2537" s="4" t="str">
        <f t="shared" si="485"/>
        <v/>
      </c>
      <c r="AA2537" s="4" t="str">
        <f>IF($V2537="","",IF(Y2537&lt;36,0,IF(AND(36&lt;=Y2537,Y2537&lt;71),VLOOKUP($W2537,日射量と図３!$E$6:$F$34,2,TRUE),IF(AND(71&lt;=Y2537,Y2537&lt;107),VLOOKUP($W2537,日射量と図３!$E$6:$G$34,3,TRUE),IF(AND(107&lt;=Y2537,Y2537&lt;143),VLOOKUP($W2537,日射量と図３!$E$6:$H$34,4,TRUE),VLOOKUP($W2537,日射量と図３!$E$6:$I$34,5,TRUE))))))</f>
        <v/>
      </c>
      <c r="AB2537" s="4" t="str">
        <f>IF($V2537="","",IF(Z2537&lt;36,0,IF(AND(36&lt;=Z2537,Z2537&lt;71),VLOOKUP($W2537,日射量と図３!$E$6:$F$34,2,TRUE),IF(AND(71&lt;=Z2537,Z2537&lt;107),VLOOKUP($W2537,日射量と図３!$E$6:$G$34,3,TRUE),IF(AND(107&lt;=Z2537,Z2537&lt;143),VLOOKUP($W2537,日射量と図３!$E$6:$H$34,4,TRUE),VLOOKUP($W2537,日射量と図３!$E$6:$I$34,5,TRUE))))))</f>
        <v/>
      </c>
      <c r="AC2537" s="382" t="str">
        <f t="shared" si="480"/>
        <v/>
      </c>
      <c r="AD2537" s="382" t="str">
        <f t="shared" si="481"/>
        <v/>
      </c>
    </row>
    <row r="2538" spans="11:30" ht="13.5" customHeight="1">
      <c r="K2538" s="4">
        <f t="shared" si="474"/>
        <v>9</v>
      </c>
      <c r="L2538" s="34">
        <v>43357</v>
      </c>
      <c r="M2538" s="4">
        <v>106</v>
      </c>
      <c r="N2538" s="4">
        <v>15</v>
      </c>
      <c r="O2538" s="31">
        <v>0.58333333333333337</v>
      </c>
      <c r="P2538" s="35">
        <v>29.1</v>
      </c>
      <c r="Q2538" s="36">
        <f t="shared" si="475"/>
        <v>12</v>
      </c>
      <c r="R2538" s="4">
        <f t="shared" si="476"/>
        <v>0</v>
      </c>
      <c r="S2538" s="31">
        <f t="shared" si="482"/>
        <v>0.22535879629629629</v>
      </c>
      <c r="T2538" s="31">
        <f t="shared" si="483"/>
        <v>0.76428240740740738</v>
      </c>
      <c r="U2538" s="4">
        <f t="shared" si="477"/>
        <v>0</v>
      </c>
      <c r="V2538" s="4" t="str">
        <f t="shared" si="478"/>
        <v/>
      </c>
      <c r="W2538" s="18" t="str">
        <f>IF(V2538="","",VLOOKUP(L2538,日射量と図３!$A$4:$C$368,3,TRUE)*238.85/100)</f>
        <v/>
      </c>
      <c r="X2538" s="4" t="str">
        <f t="shared" si="479"/>
        <v/>
      </c>
      <c r="Y2538" s="4" t="str">
        <f t="shared" si="484"/>
        <v/>
      </c>
      <c r="Z2538" s="4" t="str">
        <f t="shared" si="485"/>
        <v/>
      </c>
      <c r="AA2538" s="4" t="str">
        <f>IF($V2538="","",IF(Y2538&lt;36,0,IF(AND(36&lt;=Y2538,Y2538&lt;71),VLOOKUP($W2538,日射量と図３!$E$6:$F$34,2,TRUE),IF(AND(71&lt;=Y2538,Y2538&lt;107),VLOOKUP($W2538,日射量と図３!$E$6:$G$34,3,TRUE),IF(AND(107&lt;=Y2538,Y2538&lt;143),VLOOKUP($W2538,日射量と図３!$E$6:$H$34,4,TRUE),VLOOKUP($W2538,日射量と図３!$E$6:$I$34,5,TRUE))))))</f>
        <v/>
      </c>
      <c r="AB2538" s="4" t="str">
        <f>IF($V2538="","",IF(Z2538&lt;36,0,IF(AND(36&lt;=Z2538,Z2538&lt;71),VLOOKUP($W2538,日射量と図３!$E$6:$F$34,2,TRUE),IF(AND(71&lt;=Z2538,Z2538&lt;107),VLOOKUP($W2538,日射量と図３!$E$6:$G$34,3,TRUE),IF(AND(107&lt;=Z2538,Z2538&lt;143),VLOOKUP($W2538,日射量と図３!$E$6:$H$34,4,TRUE),VLOOKUP($W2538,日射量と図３!$E$6:$I$34,5,TRUE))))))</f>
        <v/>
      </c>
      <c r="AC2538" s="382" t="str">
        <f t="shared" si="480"/>
        <v/>
      </c>
      <c r="AD2538" s="382" t="str">
        <f t="shared" si="481"/>
        <v/>
      </c>
    </row>
    <row r="2539" spans="11:30" ht="13.5" customHeight="1">
      <c r="K2539" s="4">
        <f t="shared" si="474"/>
        <v>9</v>
      </c>
      <c r="L2539" s="34">
        <v>43357</v>
      </c>
      <c r="M2539" s="4">
        <v>106</v>
      </c>
      <c r="N2539" s="4">
        <v>16</v>
      </c>
      <c r="O2539" s="31">
        <v>0.625</v>
      </c>
      <c r="P2539" s="35">
        <v>28.509999999999998</v>
      </c>
      <c r="Q2539" s="36">
        <f t="shared" si="475"/>
        <v>16</v>
      </c>
      <c r="R2539" s="4">
        <f t="shared" si="476"/>
        <v>0</v>
      </c>
      <c r="S2539" s="31">
        <f t="shared" si="482"/>
        <v>0.22535879629629629</v>
      </c>
      <c r="T2539" s="31">
        <f t="shared" si="483"/>
        <v>0.76428240740740738</v>
      </c>
      <c r="U2539" s="4">
        <f t="shared" si="477"/>
        <v>0</v>
      </c>
      <c r="V2539" s="4" t="str">
        <f t="shared" si="478"/>
        <v/>
      </c>
      <c r="W2539" s="18" t="str">
        <f>IF(V2539="","",VLOOKUP(L2539,日射量と図３!$A$4:$C$368,3,TRUE)*238.85/100)</f>
        <v/>
      </c>
      <c r="X2539" s="4" t="str">
        <f t="shared" si="479"/>
        <v/>
      </c>
      <c r="Y2539" s="4" t="str">
        <f t="shared" si="484"/>
        <v/>
      </c>
      <c r="Z2539" s="4" t="str">
        <f t="shared" si="485"/>
        <v/>
      </c>
      <c r="AA2539" s="4" t="str">
        <f>IF($V2539="","",IF(Y2539&lt;36,0,IF(AND(36&lt;=Y2539,Y2539&lt;71),VLOOKUP($W2539,日射量と図３!$E$6:$F$34,2,TRUE),IF(AND(71&lt;=Y2539,Y2539&lt;107),VLOOKUP($W2539,日射量と図３!$E$6:$G$34,3,TRUE),IF(AND(107&lt;=Y2539,Y2539&lt;143),VLOOKUP($W2539,日射量と図３!$E$6:$H$34,4,TRUE),VLOOKUP($W2539,日射量と図３!$E$6:$I$34,5,TRUE))))))</f>
        <v/>
      </c>
      <c r="AB2539" s="4" t="str">
        <f>IF($V2539="","",IF(Z2539&lt;36,0,IF(AND(36&lt;=Z2539,Z2539&lt;71),VLOOKUP($W2539,日射量と図３!$E$6:$F$34,2,TRUE),IF(AND(71&lt;=Z2539,Z2539&lt;107),VLOOKUP($W2539,日射量と図３!$E$6:$G$34,3,TRUE),IF(AND(107&lt;=Z2539,Z2539&lt;143),VLOOKUP($W2539,日射量と図３!$E$6:$H$34,4,TRUE),VLOOKUP($W2539,日射量と図３!$E$6:$I$34,5,TRUE))))))</f>
        <v/>
      </c>
      <c r="AC2539" s="382" t="str">
        <f t="shared" si="480"/>
        <v/>
      </c>
      <c r="AD2539" s="382" t="str">
        <f t="shared" si="481"/>
        <v/>
      </c>
    </row>
    <row r="2540" spans="11:30" ht="13.5" customHeight="1">
      <c r="K2540" s="4">
        <f t="shared" si="474"/>
        <v>9</v>
      </c>
      <c r="L2540" s="34">
        <v>43357</v>
      </c>
      <c r="M2540" s="4">
        <v>106</v>
      </c>
      <c r="N2540" s="4">
        <v>17</v>
      </c>
      <c r="O2540" s="31">
        <v>0.66666666666666663</v>
      </c>
      <c r="P2540" s="35">
        <v>28.139999999999997</v>
      </c>
      <c r="Q2540" s="36">
        <f t="shared" si="475"/>
        <v>16</v>
      </c>
      <c r="R2540" s="4">
        <f t="shared" si="476"/>
        <v>0</v>
      </c>
      <c r="S2540" s="31">
        <f t="shared" si="482"/>
        <v>0.22535879629629629</v>
      </c>
      <c r="T2540" s="31">
        <f t="shared" si="483"/>
        <v>0.76428240740740738</v>
      </c>
      <c r="U2540" s="4">
        <f t="shared" si="477"/>
        <v>0</v>
      </c>
      <c r="V2540" s="4" t="str">
        <f t="shared" si="478"/>
        <v/>
      </c>
      <c r="W2540" s="18" t="str">
        <f>IF(V2540="","",VLOOKUP(L2540,日射量と図３!$A$4:$C$368,3,TRUE)*238.85/100)</f>
        <v/>
      </c>
      <c r="X2540" s="4" t="str">
        <f t="shared" si="479"/>
        <v/>
      </c>
      <c r="Y2540" s="4" t="str">
        <f t="shared" si="484"/>
        <v/>
      </c>
      <c r="Z2540" s="4" t="str">
        <f t="shared" si="485"/>
        <v/>
      </c>
      <c r="AA2540" s="4" t="str">
        <f>IF($V2540="","",IF(Y2540&lt;36,0,IF(AND(36&lt;=Y2540,Y2540&lt;71),VLOOKUP($W2540,日射量と図３!$E$6:$F$34,2,TRUE),IF(AND(71&lt;=Y2540,Y2540&lt;107),VLOOKUP($W2540,日射量と図３!$E$6:$G$34,3,TRUE),IF(AND(107&lt;=Y2540,Y2540&lt;143),VLOOKUP($W2540,日射量と図３!$E$6:$H$34,4,TRUE),VLOOKUP($W2540,日射量と図３!$E$6:$I$34,5,TRUE))))))</f>
        <v/>
      </c>
      <c r="AB2540" s="4" t="str">
        <f>IF($V2540="","",IF(Z2540&lt;36,0,IF(AND(36&lt;=Z2540,Z2540&lt;71),VLOOKUP($W2540,日射量と図３!$E$6:$F$34,2,TRUE),IF(AND(71&lt;=Z2540,Z2540&lt;107),VLOOKUP($W2540,日射量と図３!$E$6:$G$34,3,TRUE),IF(AND(107&lt;=Z2540,Z2540&lt;143),VLOOKUP($W2540,日射量と図３!$E$6:$H$34,4,TRUE),VLOOKUP($W2540,日射量と図３!$E$6:$I$34,5,TRUE))))))</f>
        <v/>
      </c>
      <c r="AC2540" s="382" t="str">
        <f t="shared" si="480"/>
        <v/>
      </c>
      <c r="AD2540" s="382" t="str">
        <f t="shared" si="481"/>
        <v/>
      </c>
    </row>
    <row r="2541" spans="11:30" ht="13.5" customHeight="1">
      <c r="K2541" s="4">
        <f t="shared" si="474"/>
        <v>9</v>
      </c>
      <c r="L2541" s="34">
        <v>43357</v>
      </c>
      <c r="M2541" s="4">
        <v>106</v>
      </c>
      <c r="N2541" s="4">
        <v>18</v>
      </c>
      <c r="O2541" s="31">
        <v>0.70833333333333337</v>
      </c>
      <c r="P2541" s="35">
        <v>26.77</v>
      </c>
      <c r="Q2541" s="36">
        <f t="shared" si="475"/>
        <v>16</v>
      </c>
      <c r="R2541" s="4">
        <f t="shared" si="476"/>
        <v>0</v>
      </c>
      <c r="S2541" s="31">
        <f t="shared" si="482"/>
        <v>0.22535879629629629</v>
      </c>
      <c r="T2541" s="31">
        <f t="shared" si="483"/>
        <v>0.76428240740740738</v>
      </c>
      <c r="U2541" s="4">
        <f t="shared" si="477"/>
        <v>0</v>
      </c>
      <c r="V2541" s="4" t="str">
        <f t="shared" si="478"/>
        <v/>
      </c>
      <c r="W2541" s="18" t="str">
        <f>IF(V2541="","",VLOOKUP(L2541,日射量と図３!$A$4:$C$368,3,TRUE)*238.85/100)</f>
        <v/>
      </c>
      <c r="X2541" s="4" t="str">
        <f t="shared" si="479"/>
        <v/>
      </c>
      <c r="Y2541" s="4" t="str">
        <f t="shared" si="484"/>
        <v/>
      </c>
      <c r="Z2541" s="4" t="str">
        <f t="shared" si="485"/>
        <v/>
      </c>
      <c r="AA2541" s="4" t="str">
        <f>IF($V2541="","",IF(Y2541&lt;36,0,IF(AND(36&lt;=Y2541,Y2541&lt;71),VLOOKUP($W2541,日射量と図３!$E$6:$F$34,2,TRUE),IF(AND(71&lt;=Y2541,Y2541&lt;107),VLOOKUP($W2541,日射量と図３!$E$6:$G$34,3,TRUE),IF(AND(107&lt;=Y2541,Y2541&lt;143),VLOOKUP($W2541,日射量と図３!$E$6:$H$34,4,TRUE),VLOOKUP($W2541,日射量と図３!$E$6:$I$34,5,TRUE))))))</f>
        <v/>
      </c>
      <c r="AB2541" s="4" t="str">
        <f>IF($V2541="","",IF(Z2541&lt;36,0,IF(AND(36&lt;=Z2541,Z2541&lt;71),VLOOKUP($W2541,日射量と図３!$E$6:$F$34,2,TRUE),IF(AND(71&lt;=Z2541,Z2541&lt;107),VLOOKUP($W2541,日射量と図３!$E$6:$G$34,3,TRUE),IF(AND(107&lt;=Z2541,Z2541&lt;143),VLOOKUP($W2541,日射量と図３!$E$6:$H$34,4,TRUE),VLOOKUP($W2541,日射量と図３!$E$6:$I$34,5,TRUE))))))</f>
        <v/>
      </c>
      <c r="AC2541" s="382" t="str">
        <f t="shared" si="480"/>
        <v/>
      </c>
      <c r="AD2541" s="382" t="str">
        <f t="shared" si="481"/>
        <v/>
      </c>
    </row>
    <row r="2542" spans="11:30" ht="13.5" customHeight="1">
      <c r="K2542" s="4">
        <f t="shared" si="474"/>
        <v>9</v>
      </c>
      <c r="L2542" s="34">
        <v>43357</v>
      </c>
      <c r="M2542" s="4">
        <v>106</v>
      </c>
      <c r="N2542" s="4">
        <v>19</v>
      </c>
      <c r="O2542" s="31">
        <v>0.75</v>
      </c>
      <c r="P2542" s="35">
        <v>25.99</v>
      </c>
      <c r="Q2542" s="36">
        <f t="shared" si="475"/>
        <v>16</v>
      </c>
      <c r="R2542" s="4">
        <f t="shared" si="476"/>
        <v>0</v>
      </c>
      <c r="S2542" s="31">
        <f t="shared" si="482"/>
        <v>0.22535879629629629</v>
      </c>
      <c r="T2542" s="31">
        <f t="shared" si="483"/>
        <v>0.76428240740740738</v>
      </c>
      <c r="U2542" s="4">
        <f t="shared" si="477"/>
        <v>0</v>
      </c>
      <c r="V2542" s="4" t="str">
        <f t="shared" si="478"/>
        <v/>
      </c>
      <c r="W2542" s="18" t="str">
        <f>IF(V2542="","",VLOOKUP(L2542,日射量と図３!$A$4:$C$368,3,TRUE)*238.85/100)</f>
        <v/>
      </c>
      <c r="X2542" s="4" t="str">
        <f t="shared" si="479"/>
        <v/>
      </c>
      <c r="Y2542" s="4" t="str">
        <f t="shared" si="484"/>
        <v/>
      </c>
      <c r="Z2542" s="4" t="str">
        <f t="shared" si="485"/>
        <v/>
      </c>
      <c r="AA2542" s="4" t="str">
        <f>IF($V2542="","",IF(Y2542&lt;36,0,IF(AND(36&lt;=Y2542,Y2542&lt;71),VLOOKUP($W2542,日射量と図３!$E$6:$F$34,2,TRUE),IF(AND(71&lt;=Y2542,Y2542&lt;107),VLOOKUP($W2542,日射量と図３!$E$6:$G$34,3,TRUE),IF(AND(107&lt;=Y2542,Y2542&lt;143),VLOOKUP($W2542,日射量と図３!$E$6:$H$34,4,TRUE),VLOOKUP($W2542,日射量と図３!$E$6:$I$34,5,TRUE))))))</f>
        <v/>
      </c>
      <c r="AB2542" s="4" t="str">
        <f>IF($V2542="","",IF(Z2542&lt;36,0,IF(AND(36&lt;=Z2542,Z2542&lt;71),VLOOKUP($W2542,日射量と図３!$E$6:$F$34,2,TRUE),IF(AND(71&lt;=Z2542,Z2542&lt;107),VLOOKUP($W2542,日射量と図３!$E$6:$G$34,3,TRUE),IF(AND(107&lt;=Z2542,Z2542&lt;143),VLOOKUP($W2542,日射量と図３!$E$6:$H$34,4,TRUE),VLOOKUP($W2542,日射量と図３!$E$6:$I$34,5,TRUE))))))</f>
        <v/>
      </c>
      <c r="AC2542" s="382" t="str">
        <f t="shared" si="480"/>
        <v/>
      </c>
      <c r="AD2542" s="382" t="str">
        <f t="shared" si="481"/>
        <v/>
      </c>
    </row>
    <row r="2543" spans="11:30" ht="13.5" customHeight="1">
      <c r="K2543" s="4">
        <f t="shared" si="474"/>
        <v>9</v>
      </c>
      <c r="L2543" s="34">
        <v>43357</v>
      </c>
      <c r="M2543" s="4">
        <v>106</v>
      </c>
      <c r="N2543" s="4">
        <v>20</v>
      </c>
      <c r="O2543" s="31">
        <v>0.79166666666666663</v>
      </c>
      <c r="P2543" s="35">
        <v>25.39</v>
      </c>
      <c r="Q2543" s="36">
        <f t="shared" si="475"/>
        <v>16</v>
      </c>
      <c r="R2543" s="4">
        <f t="shared" si="476"/>
        <v>0</v>
      </c>
      <c r="S2543" s="31">
        <f t="shared" si="482"/>
        <v>0.22535879629629629</v>
      </c>
      <c r="T2543" s="31">
        <f t="shared" si="483"/>
        <v>0.76428240740740738</v>
      </c>
      <c r="U2543" s="4">
        <f t="shared" si="477"/>
        <v>0</v>
      </c>
      <c r="V2543" s="4" t="str">
        <f t="shared" si="478"/>
        <v/>
      </c>
      <c r="W2543" s="18" t="str">
        <f>IF(V2543="","",VLOOKUP(L2543,日射量と図３!$A$4:$C$368,3,TRUE)*238.85/100)</f>
        <v/>
      </c>
      <c r="X2543" s="4" t="str">
        <f t="shared" si="479"/>
        <v/>
      </c>
      <c r="Y2543" s="4" t="str">
        <f t="shared" si="484"/>
        <v/>
      </c>
      <c r="Z2543" s="4" t="str">
        <f t="shared" si="485"/>
        <v/>
      </c>
      <c r="AA2543" s="4" t="str">
        <f>IF($V2543="","",IF(Y2543&lt;36,0,IF(AND(36&lt;=Y2543,Y2543&lt;71),VLOOKUP($W2543,日射量と図３!$E$6:$F$34,2,TRUE),IF(AND(71&lt;=Y2543,Y2543&lt;107),VLOOKUP($W2543,日射量と図３!$E$6:$G$34,3,TRUE),IF(AND(107&lt;=Y2543,Y2543&lt;143),VLOOKUP($W2543,日射量と図３!$E$6:$H$34,4,TRUE),VLOOKUP($W2543,日射量と図３!$E$6:$I$34,5,TRUE))))))</f>
        <v/>
      </c>
      <c r="AB2543" s="4" t="str">
        <f>IF($V2543="","",IF(Z2543&lt;36,0,IF(AND(36&lt;=Z2543,Z2543&lt;71),VLOOKUP($W2543,日射量と図３!$E$6:$F$34,2,TRUE),IF(AND(71&lt;=Z2543,Z2543&lt;107),VLOOKUP($W2543,日射量と図３!$E$6:$G$34,3,TRUE),IF(AND(107&lt;=Z2543,Z2543&lt;143),VLOOKUP($W2543,日射量と図３!$E$6:$H$34,4,TRUE),VLOOKUP($W2543,日射量と図３!$E$6:$I$34,5,TRUE))))))</f>
        <v/>
      </c>
      <c r="AC2543" s="382" t="str">
        <f t="shared" si="480"/>
        <v/>
      </c>
      <c r="AD2543" s="382" t="str">
        <f t="shared" si="481"/>
        <v/>
      </c>
    </row>
    <row r="2544" spans="11:30" ht="13.5" customHeight="1">
      <c r="K2544" s="4">
        <f t="shared" si="474"/>
        <v>9</v>
      </c>
      <c r="L2544" s="34">
        <v>43357</v>
      </c>
      <c r="M2544" s="4">
        <v>106</v>
      </c>
      <c r="N2544" s="4">
        <v>21</v>
      </c>
      <c r="O2544" s="31">
        <v>0.83333333333333337</v>
      </c>
      <c r="P2544" s="35">
        <v>24.93</v>
      </c>
      <c r="Q2544" s="36">
        <f t="shared" si="475"/>
        <v>16</v>
      </c>
      <c r="R2544" s="4">
        <f t="shared" si="476"/>
        <v>0</v>
      </c>
      <c r="S2544" s="31">
        <f t="shared" si="482"/>
        <v>0.22535879629629629</v>
      </c>
      <c r="T2544" s="31">
        <f t="shared" si="483"/>
        <v>0.76428240740740738</v>
      </c>
      <c r="U2544" s="4">
        <f t="shared" si="477"/>
        <v>0</v>
      </c>
      <c r="V2544" s="4" t="str">
        <f t="shared" si="478"/>
        <v/>
      </c>
      <c r="W2544" s="18" t="str">
        <f>IF(V2544="","",VLOOKUP(L2544,日射量と図３!$A$4:$C$368,3,TRUE)*238.85/100)</f>
        <v/>
      </c>
      <c r="X2544" s="4" t="str">
        <f t="shared" si="479"/>
        <v/>
      </c>
      <c r="Y2544" s="4" t="str">
        <f t="shared" si="484"/>
        <v/>
      </c>
      <c r="Z2544" s="4" t="str">
        <f t="shared" si="485"/>
        <v/>
      </c>
      <c r="AA2544" s="4" t="str">
        <f>IF($V2544="","",IF(Y2544&lt;36,0,IF(AND(36&lt;=Y2544,Y2544&lt;71),VLOOKUP($W2544,日射量と図３!$E$6:$F$34,2,TRUE),IF(AND(71&lt;=Y2544,Y2544&lt;107),VLOOKUP($W2544,日射量と図３!$E$6:$G$34,3,TRUE),IF(AND(107&lt;=Y2544,Y2544&lt;143),VLOOKUP($W2544,日射量と図３!$E$6:$H$34,4,TRUE),VLOOKUP($W2544,日射量と図３!$E$6:$I$34,5,TRUE))))))</f>
        <v/>
      </c>
      <c r="AB2544" s="4" t="str">
        <f>IF($V2544="","",IF(Z2544&lt;36,0,IF(AND(36&lt;=Z2544,Z2544&lt;71),VLOOKUP($W2544,日射量と図３!$E$6:$F$34,2,TRUE),IF(AND(71&lt;=Z2544,Z2544&lt;107),VLOOKUP($W2544,日射量と図３!$E$6:$G$34,3,TRUE),IF(AND(107&lt;=Z2544,Z2544&lt;143),VLOOKUP($W2544,日射量と図３!$E$6:$H$34,4,TRUE),VLOOKUP($W2544,日射量と図３!$E$6:$I$34,5,TRUE))))))</f>
        <v/>
      </c>
      <c r="AC2544" s="382" t="str">
        <f t="shared" si="480"/>
        <v/>
      </c>
      <c r="AD2544" s="382" t="str">
        <f t="shared" si="481"/>
        <v/>
      </c>
    </row>
    <row r="2545" spans="11:30" ht="13.5" customHeight="1">
      <c r="K2545" s="4">
        <f t="shared" si="474"/>
        <v>9</v>
      </c>
      <c r="L2545" s="34">
        <v>43357</v>
      </c>
      <c r="M2545" s="4">
        <v>106</v>
      </c>
      <c r="N2545" s="4">
        <v>22</v>
      </c>
      <c r="O2545" s="31">
        <v>0.875</v>
      </c>
      <c r="P2545" s="35">
        <v>24.58</v>
      </c>
      <c r="Q2545" s="36">
        <f t="shared" si="475"/>
        <v>16</v>
      </c>
      <c r="R2545" s="4">
        <f t="shared" si="476"/>
        <v>0</v>
      </c>
      <c r="S2545" s="31">
        <f t="shared" si="482"/>
        <v>0.22535879629629629</v>
      </c>
      <c r="T2545" s="31">
        <f t="shared" si="483"/>
        <v>0.76428240740740738</v>
      </c>
      <c r="U2545" s="4">
        <f t="shared" si="477"/>
        <v>0</v>
      </c>
      <c r="V2545" s="4" t="str">
        <f t="shared" si="478"/>
        <v/>
      </c>
      <c r="W2545" s="18" t="str">
        <f>IF(V2545="","",VLOOKUP(L2545,日射量と図３!$A$4:$C$368,3,TRUE)*238.85/100)</f>
        <v/>
      </c>
      <c r="X2545" s="4" t="str">
        <f t="shared" si="479"/>
        <v/>
      </c>
      <c r="Y2545" s="4" t="str">
        <f t="shared" si="484"/>
        <v/>
      </c>
      <c r="Z2545" s="4" t="str">
        <f t="shared" si="485"/>
        <v/>
      </c>
      <c r="AA2545" s="4" t="str">
        <f>IF($V2545="","",IF(Y2545&lt;36,0,IF(AND(36&lt;=Y2545,Y2545&lt;71),VLOOKUP($W2545,日射量と図３!$E$6:$F$34,2,TRUE),IF(AND(71&lt;=Y2545,Y2545&lt;107),VLOOKUP($W2545,日射量と図３!$E$6:$G$34,3,TRUE),IF(AND(107&lt;=Y2545,Y2545&lt;143),VLOOKUP($W2545,日射量と図３!$E$6:$H$34,4,TRUE),VLOOKUP($W2545,日射量と図３!$E$6:$I$34,5,TRUE))))))</f>
        <v/>
      </c>
      <c r="AB2545" s="4" t="str">
        <f>IF($V2545="","",IF(Z2545&lt;36,0,IF(AND(36&lt;=Z2545,Z2545&lt;71),VLOOKUP($W2545,日射量と図３!$E$6:$F$34,2,TRUE),IF(AND(71&lt;=Z2545,Z2545&lt;107),VLOOKUP($W2545,日射量と図３!$E$6:$G$34,3,TRUE),IF(AND(107&lt;=Z2545,Z2545&lt;143),VLOOKUP($W2545,日射量と図３!$E$6:$H$34,4,TRUE),VLOOKUP($W2545,日射量と図３!$E$6:$I$34,5,TRUE))))))</f>
        <v/>
      </c>
      <c r="AC2545" s="382" t="str">
        <f t="shared" si="480"/>
        <v/>
      </c>
      <c r="AD2545" s="382" t="str">
        <f t="shared" si="481"/>
        <v/>
      </c>
    </row>
    <row r="2546" spans="11:30" ht="13.5" customHeight="1">
      <c r="K2546" s="4">
        <f t="shared" si="474"/>
        <v>9</v>
      </c>
      <c r="L2546" s="34">
        <v>43357</v>
      </c>
      <c r="M2546" s="4">
        <v>106</v>
      </c>
      <c r="N2546" s="4">
        <v>23</v>
      </c>
      <c r="O2546" s="31">
        <v>0.91666666666666663</v>
      </c>
      <c r="P2546" s="35">
        <v>24.169999999999998</v>
      </c>
      <c r="Q2546" s="36">
        <f t="shared" si="475"/>
        <v>13</v>
      </c>
      <c r="R2546" s="4">
        <f t="shared" si="476"/>
        <v>0</v>
      </c>
      <c r="S2546" s="31">
        <f t="shared" si="482"/>
        <v>0.22535879629629629</v>
      </c>
      <c r="T2546" s="31">
        <f t="shared" si="483"/>
        <v>0.76428240740740738</v>
      </c>
      <c r="U2546" s="4">
        <f t="shared" si="477"/>
        <v>0</v>
      </c>
      <c r="V2546" s="4" t="str">
        <f t="shared" si="478"/>
        <v/>
      </c>
      <c r="W2546" s="18" t="str">
        <f>IF(V2546="","",VLOOKUP(L2546,日射量と図３!$A$4:$C$368,3,TRUE)*238.85/100)</f>
        <v/>
      </c>
      <c r="X2546" s="4" t="str">
        <f t="shared" si="479"/>
        <v/>
      </c>
      <c r="Y2546" s="4" t="str">
        <f t="shared" si="484"/>
        <v/>
      </c>
      <c r="Z2546" s="4" t="str">
        <f t="shared" si="485"/>
        <v/>
      </c>
      <c r="AA2546" s="4" t="str">
        <f>IF($V2546="","",IF(Y2546&lt;36,0,IF(AND(36&lt;=Y2546,Y2546&lt;71),VLOOKUP($W2546,日射量と図３!$E$6:$F$34,2,TRUE),IF(AND(71&lt;=Y2546,Y2546&lt;107),VLOOKUP($W2546,日射量と図３!$E$6:$G$34,3,TRUE),IF(AND(107&lt;=Y2546,Y2546&lt;143),VLOOKUP($W2546,日射量と図３!$E$6:$H$34,4,TRUE),VLOOKUP($W2546,日射量と図３!$E$6:$I$34,5,TRUE))))))</f>
        <v/>
      </c>
      <c r="AB2546" s="4" t="str">
        <f>IF($V2546="","",IF(Z2546&lt;36,0,IF(AND(36&lt;=Z2546,Z2546&lt;71),VLOOKUP($W2546,日射量と図３!$E$6:$F$34,2,TRUE),IF(AND(71&lt;=Z2546,Z2546&lt;107),VLOOKUP($W2546,日射量と図３!$E$6:$G$34,3,TRUE),IF(AND(107&lt;=Z2546,Z2546&lt;143),VLOOKUP($W2546,日射量と図３!$E$6:$H$34,4,TRUE),VLOOKUP($W2546,日射量と図３!$E$6:$I$34,5,TRUE))))))</f>
        <v/>
      </c>
      <c r="AC2546" s="382" t="str">
        <f t="shared" si="480"/>
        <v/>
      </c>
      <c r="AD2546" s="382" t="str">
        <f t="shared" si="481"/>
        <v/>
      </c>
    </row>
    <row r="2547" spans="11:30" ht="13.5" customHeight="1">
      <c r="K2547" s="4">
        <f t="shared" si="474"/>
        <v>9</v>
      </c>
      <c r="L2547" s="34">
        <v>43357</v>
      </c>
      <c r="M2547" s="4">
        <v>106</v>
      </c>
      <c r="N2547" s="4">
        <v>24</v>
      </c>
      <c r="O2547" s="31">
        <v>0.95833333333333337</v>
      </c>
      <c r="P2547" s="35">
        <v>23.91</v>
      </c>
      <c r="Q2547" s="36">
        <f t="shared" si="475"/>
        <v>13</v>
      </c>
      <c r="R2547" s="4">
        <f t="shared" si="476"/>
        <v>0</v>
      </c>
      <c r="S2547" s="31">
        <f t="shared" si="482"/>
        <v>0.22535879629629629</v>
      </c>
      <c r="T2547" s="31">
        <f t="shared" si="483"/>
        <v>0.76428240740740738</v>
      </c>
      <c r="U2547" s="4">
        <f t="shared" si="477"/>
        <v>0</v>
      </c>
      <c r="V2547" s="4" t="str">
        <f t="shared" si="478"/>
        <v/>
      </c>
      <c r="W2547" s="18" t="str">
        <f>IF(V2547="","",VLOOKUP(L2547,日射量と図３!$A$4:$C$368,3,TRUE)*238.85/100)</f>
        <v/>
      </c>
      <c r="X2547" s="4" t="str">
        <f t="shared" si="479"/>
        <v/>
      </c>
      <c r="Y2547" s="4" t="str">
        <f t="shared" si="484"/>
        <v/>
      </c>
      <c r="Z2547" s="4" t="str">
        <f t="shared" si="485"/>
        <v/>
      </c>
      <c r="AA2547" s="4" t="str">
        <f>IF($V2547="","",IF(Y2547&lt;36,0,IF(AND(36&lt;=Y2547,Y2547&lt;71),VLOOKUP($W2547,日射量と図３!$E$6:$F$34,2,TRUE),IF(AND(71&lt;=Y2547,Y2547&lt;107),VLOOKUP($W2547,日射量と図３!$E$6:$G$34,3,TRUE),IF(AND(107&lt;=Y2547,Y2547&lt;143),VLOOKUP($W2547,日射量と図３!$E$6:$H$34,4,TRUE),VLOOKUP($W2547,日射量と図３!$E$6:$I$34,5,TRUE))))))</f>
        <v/>
      </c>
      <c r="AB2547" s="4" t="str">
        <f>IF($V2547="","",IF(Z2547&lt;36,0,IF(AND(36&lt;=Z2547,Z2547&lt;71),VLOOKUP($W2547,日射量と図３!$E$6:$F$34,2,TRUE),IF(AND(71&lt;=Z2547,Z2547&lt;107),VLOOKUP($W2547,日射量と図３!$E$6:$G$34,3,TRUE),IF(AND(107&lt;=Z2547,Z2547&lt;143),VLOOKUP($W2547,日射量と図３!$E$6:$H$34,4,TRUE),VLOOKUP($W2547,日射量と図３!$E$6:$I$34,5,TRUE))))))</f>
        <v/>
      </c>
      <c r="AC2547" s="382" t="str">
        <f t="shared" si="480"/>
        <v/>
      </c>
      <c r="AD2547" s="382" t="str">
        <f t="shared" si="481"/>
        <v/>
      </c>
    </row>
    <row r="2548" spans="11:30" ht="13.5" customHeight="1">
      <c r="K2548" s="4">
        <f t="shared" si="474"/>
        <v>9</v>
      </c>
      <c r="L2548" s="34">
        <v>43358</v>
      </c>
      <c r="M2548" s="4">
        <v>107</v>
      </c>
      <c r="N2548" s="4">
        <v>1</v>
      </c>
      <c r="O2548" s="31">
        <v>0</v>
      </c>
      <c r="P2548" s="35">
        <v>23.589999999999996</v>
      </c>
      <c r="Q2548" s="36">
        <f t="shared" si="475"/>
        <v>13</v>
      </c>
      <c r="R2548" s="4">
        <f t="shared" si="476"/>
        <v>0</v>
      </c>
      <c r="S2548" s="31">
        <f t="shared" si="482"/>
        <v>0.22535879629629629</v>
      </c>
      <c r="T2548" s="31">
        <f t="shared" si="483"/>
        <v>0.76428240740740738</v>
      </c>
      <c r="U2548" s="4">
        <f t="shared" si="477"/>
        <v>0</v>
      </c>
      <c r="V2548" s="4">
        <f t="shared" si="478"/>
        <v>0</v>
      </c>
      <c r="W2548" s="18">
        <f>IF(V2548="","",VLOOKUP(L2548,日射量と図３!$A$4:$C$368,3,TRUE)*238.85/100)</f>
        <v>26.273499999999999</v>
      </c>
      <c r="X2548" s="4">
        <f t="shared" si="479"/>
        <v>13</v>
      </c>
      <c r="Y2548" s="4">
        <f t="shared" si="484"/>
        <v>0</v>
      </c>
      <c r="Z2548" s="4">
        <f t="shared" si="485"/>
        <v>0</v>
      </c>
      <c r="AA2548" s="4">
        <f>IF($V2548="","",IF(Y2548&lt;36,0,IF(AND(36&lt;=Y2548,Y2548&lt;71),VLOOKUP($W2548,日射量と図３!$E$6:$F$34,2,TRUE),IF(AND(71&lt;=Y2548,Y2548&lt;107),VLOOKUP($W2548,日射量と図３!$E$6:$G$34,3,TRUE),IF(AND(107&lt;=Y2548,Y2548&lt;143),VLOOKUP($W2548,日射量と図３!$E$6:$H$34,4,TRUE),VLOOKUP($W2548,日射量と図３!$E$6:$I$34,5,TRUE))))))</f>
        <v>0</v>
      </c>
      <c r="AB2548" s="4">
        <f>IF($V2548="","",IF(Z2548&lt;36,0,IF(AND(36&lt;=Z2548,Z2548&lt;71),VLOOKUP($W2548,日射量と図３!$E$6:$F$34,2,TRUE),IF(AND(71&lt;=Z2548,Z2548&lt;107),VLOOKUP($W2548,日射量と図３!$E$6:$G$34,3,TRUE),IF(AND(107&lt;=Z2548,Z2548&lt;143),VLOOKUP($W2548,日射量と図３!$E$6:$H$34,4,TRUE),VLOOKUP($W2548,日射量と図３!$E$6:$I$34,5,TRUE))))))</f>
        <v>0</v>
      </c>
      <c r="AC2548" s="382">
        <f t="shared" si="480"/>
        <v>0</v>
      </c>
      <c r="AD2548" s="382">
        <f t="shared" si="481"/>
        <v>0</v>
      </c>
    </row>
    <row r="2549" spans="11:30" ht="13.5" customHeight="1">
      <c r="K2549" s="4">
        <f t="shared" si="474"/>
        <v>9</v>
      </c>
      <c r="L2549" s="34">
        <v>43358</v>
      </c>
      <c r="M2549" s="4">
        <v>107</v>
      </c>
      <c r="N2549" s="4">
        <v>2</v>
      </c>
      <c r="O2549" s="31">
        <v>4.1666666666666664E-2</v>
      </c>
      <c r="P2549" s="35">
        <v>23.15</v>
      </c>
      <c r="Q2549" s="36">
        <f t="shared" si="475"/>
        <v>13</v>
      </c>
      <c r="R2549" s="4">
        <f t="shared" si="476"/>
        <v>0</v>
      </c>
      <c r="S2549" s="31">
        <f t="shared" si="482"/>
        <v>0.22535879629629629</v>
      </c>
      <c r="T2549" s="31">
        <f t="shared" si="483"/>
        <v>0.76428240740740738</v>
      </c>
      <c r="U2549" s="4">
        <f t="shared" si="477"/>
        <v>0</v>
      </c>
      <c r="V2549" s="4" t="str">
        <f t="shared" si="478"/>
        <v/>
      </c>
      <c r="W2549" s="18" t="str">
        <f>IF(V2549="","",VLOOKUP(L2549,日射量と図３!$A$4:$C$368,3,TRUE)*238.85/100)</f>
        <v/>
      </c>
      <c r="X2549" s="4" t="str">
        <f t="shared" si="479"/>
        <v/>
      </c>
      <c r="Y2549" s="4" t="str">
        <f t="shared" si="484"/>
        <v/>
      </c>
      <c r="Z2549" s="4" t="str">
        <f t="shared" si="485"/>
        <v/>
      </c>
      <c r="AA2549" s="4" t="str">
        <f>IF($V2549="","",IF(Y2549&lt;36,0,IF(AND(36&lt;=Y2549,Y2549&lt;71),VLOOKUP($W2549,日射量と図３!$E$6:$F$34,2,TRUE),IF(AND(71&lt;=Y2549,Y2549&lt;107),VLOOKUP($W2549,日射量と図３!$E$6:$G$34,3,TRUE),IF(AND(107&lt;=Y2549,Y2549&lt;143),VLOOKUP($W2549,日射量と図３!$E$6:$H$34,4,TRUE),VLOOKUP($W2549,日射量と図３!$E$6:$I$34,5,TRUE))))))</f>
        <v/>
      </c>
      <c r="AB2549" s="4" t="str">
        <f>IF($V2549="","",IF(Z2549&lt;36,0,IF(AND(36&lt;=Z2549,Z2549&lt;71),VLOOKUP($W2549,日射量と図３!$E$6:$F$34,2,TRUE),IF(AND(71&lt;=Z2549,Z2549&lt;107),VLOOKUP($W2549,日射量と図３!$E$6:$G$34,3,TRUE),IF(AND(107&lt;=Z2549,Z2549&lt;143),VLOOKUP($W2549,日射量と図３!$E$6:$H$34,4,TRUE),VLOOKUP($W2549,日射量と図３!$E$6:$I$34,5,TRUE))))))</f>
        <v/>
      </c>
      <c r="AC2549" s="382" t="str">
        <f t="shared" si="480"/>
        <v/>
      </c>
      <c r="AD2549" s="382" t="str">
        <f t="shared" si="481"/>
        <v/>
      </c>
    </row>
    <row r="2550" spans="11:30" ht="13.5" customHeight="1">
      <c r="K2550" s="4">
        <f t="shared" si="474"/>
        <v>9</v>
      </c>
      <c r="L2550" s="34">
        <v>43358</v>
      </c>
      <c r="M2550" s="4">
        <v>107</v>
      </c>
      <c r="N2550" s="4">
        <v>3</v>
      </c>
      <c r="O2550" s="31">
        <v>8.3333333333333329E-2</v>
      </c>
      <c r="P2550" s="35">
        <v>23.04</v>
      </c>
      <c r="Q2550" s="36">
        <f t="shared" si="475"/>
        <v>13</v>
      </c>
      <c r="R2550" s="4">
        <f t="shared" si="476"/>
        <v>0</v>
      </c>
      <c r="S2550" s="31">
        <f t="shared" si="482"/>
        <v>0.22535879629629629</v>
      </c>
      <c r="T2550" s="31">
        <f t="shared" si="483"/>
        <v>0.76428240740740738</v>
      </c>
      <c r="U2550" s="4">
        <f t="shared" si="477"/>
        <v>0</v>
      </c>
      <c r="V2550" s="4" t="str">
        <f t="shared" si="478"/>
        <v/>
      </c>
      <c r="W2550" s="18" t="str">
        <f>IF(V2550="","",VLOOKUP(L2550,日射量と図３!$A$4:$C$368,3,TRUE)*238.85/100)</f>
        <v/>
      </c>
      <c r="X2550" s="4" t="str">
        <f t="shared" si="479"/>
        <v/>
      </c>
      <c r="Y2550" s="4" t="str">
        <f t="shared" si="484"/>
        <v/>
      </c>
      <c r="Z2550" s="4" t="str">
        <f t="shared" si="485"/>
        <v/>
      </c>
      <c r="AA2550" s="4" t="str">
        <f>IF($V2550="","",IF(Y2550&lt;36,0,IF(AND(36&lt;=Y2550,Y2550&lt;71),VLOOKUP($W2550,日射量と図３!$E$6:$F$34,2,TRUE),IF(AND(71&lt;=Y2550,Y2550&lt;107),VLOOKUP($W2550,日射量と図３!$E$6:$G$34,3,TRUE),IF(AND(107&lt;=Y2550,Y2550&lt;143),VLOOKUP($W2550,日射量と図３!$E$6:$H$34,4,TRUE),VLOOKUP($W2550,日射量と図３!$E$6:$I$34,5,TRUE))))))</f>
        <v/>
      </c>
      <c r="AB2550" s="4" t="str">
        <f>IF($V2550="","",IF(Z2550&lt;36,0,IF(AND(36&lt;=Z2550,Z2550&lt;71),VLOOKUP($W2550,日射量と図３!$E$6:$F$34,2,TRUE),IF(AND(71&lt;=Z2550,Z2550&lt;107),VLOOKUP($W2550,日射量と図３!$E$6:$G$34,3,TRUE),IF(AND(107&lt;=Z2550,Z2550&lt;143),VLOOKUP($W2550,日射量と図３!$E$6:$H$34,4,TRUE),VLOOKUP($W2550,日射量と図３!$E$6:$I$34,5,TRUE))))))</f>
        <v/>
      </c>
      <c r="AC2550" s="382" t="str">
        <f t="shared" si="480"/>
        <v/>
      </c>
      <c r="AD2550" s="382" t="str">
        <f t="shared" si="481"/>
        <v/>
      </c>
    </row>
    <row r="2551" spans="11:30" ht="13.5" customHeight="1">
      <c r="K2551" s="4">
        <f t="shared" si="474"/>
        <v>9</v>
      </c>
      <c r="L2551" s="34">
        <v>43358</v>
      </c>
      <c r="M2551" s="4">
        <v>107</v>
      </c>
      <c r="N2551" s="4">
        <v>4</v>
      </c>
      <c r="O2551" s="31">
        <v>0.125</v>
      </c>
      <c r="P2551" s="35">
        <v>22.779999999999998</v>
      </c>
      <c r="Q2551" s="36">
        <f t="shared" si="475"/>
        <v>13</v>
      </c>
      <c r="R2551" s="4">
        <f t="shared" si="476"/>
        <v>0</v>
      </c>
      <c r="S2551" s="31">
        <f t="shared" si="482"/>
        <v>0.22535879629629629</v>
      </c>
      <c r="T2551" s="31">
        <f t="shared" si="483"/>
        <v>0.76428240740740738</v>
      </c>
      <c r="U2551" s="4">
        <f t="shared" si="477"/>
        <v>0</v>
      </c>
      <c r="V2551" s="4" t="str">
        <f t="shared" si="478"/>
        <v/>
      </c>
      <c r="W2551" s="18" t="str">
        <f>IF(V2551="","",VLOOKUP(L2551,日射量と図３!$A$4:$C$368,3,TRUE)*238.85/100)</f>
        <v/>
      </c>
      <c r="X2551" s="4" t="str">
        <f t="shared" si="479"/>
        <v/>
      </c>
      <c r="Y2551" s="4" t="str">
        <f t="shared" si="484"/>
        <v/>
      </c>
      <c r="Z2551" s="4" t="str">
        <f t="shared" si="485"/>
        <v/>
      </c>
      <c r="AA2551" s="4" t="str">
        <f>IF($V2551="","",IF(Y2551&lt;36,0,IF(AND(36&lt;=Y2551,Y2551&lt;71),VLOOKUP($W2551,日射量と図３!$E$6:$F$34,2,TRUE),IF(AND(71&lt;=Y2551,Y2551&lt;107),VLOOKUP($W2551,日射量と図３!$E$6:$G$34,3,TRUE),IF(AND(107&lt;=Y2551,Y2551&lt;143),VLOOKUP($W2551,日射量と図３!$E$6:$H$34,4,TRUE),VLOOKUP($W2551,日射量と図３!$E$6:$I$34,5,TRUE))))))</f>
        <v/>
      </c>
      <c r="AB2551" s="4" t="str">
        <f>IF($V2551="","",IF(Z2551&lt;36,0,IF(AND(36&lt;=Z2551,Z2551&lt;71),VLOOKUP($W2551,日射量と図３!$E$6:$F$34,2,TRUE),IF(AND(71&lt;=Z2551,Z2551&lt;107),VLOOKUP($W2551,日射量と図３!$E$6:$G$34,3,TRUE),IF(AND(107&lt;=Z2551,Z2551&lt;143),VLOOKUP($W2551,日射量と図３!$E$6:$H$34,4,TRUE),VLOOKUP($W2551,日射量と図３!$E$6:$I$34,5,TRUE))))))</f>
        <v/>
      </c>
      <c r="AC2551" s="382" t="str">
        <f t="shared" si="480"/>
        <v/>
      </c>
      <c r="AD2551" s="382" t="str">
        <f t="shared" si="481"/>
        <v/>
      </c>
    </row>
    <row r="2552" spans="11:30" ht="13.5" customHeight="1">
      <c r="K2552" s="4">
        <f t="shared" si="474"/>
        <v>9</v>
      </c>
      <c r="L2552" s="34">
        <v>43358</v>
      </c>
      <c r="M2552" s="4">
        <v>107</v>
      </c>
      <c r="N2552" s="4">
        <v>5</v>
      </c>
      <c r="O2552" s="31">
        <v>0.16666666666666666</v>
      </c>
      <c r="P2552" s="35">
        <v>22.66</v>
      </c>
      <c r="Q2552" s="36">
        <f t="shared" si="475"/>
        <v>15</v>
      </c>
      <c r="R2552" s="4">
        <f t="shared" si="476"/>
        <v>0</v>
      </c>
      <c r="S2552" s="31">
        <f t="shared" si="482"/>
        <v>0.22535879629629629</v>
      </c>
      <c r="T2552" s="31">
        <f t="shared" si="483"/>
        <v>0.76428240740740738</v>
      </c>
      <c r="U2552" s="4">
        <f t="shared" si="477"/>
        <v>0</v>
      </c>
      <c r="V2552" s="4" t="str">
        <f t="shared" si="478"/>
        <v/>
      </c>
      <c r="W2552" s="18" t="str">
        <f>IF(V2552="","",VLOOKUP(L2552,日射量と図３!$A$4:$C$368,3,TRUE)*238.85/100)</f>
        <v/>
      </c>
      <c r="X2552" s="4" t="str">
        <f t="shared" si="479"/>
        <v/>
      </c>
      <c r="Y2552" s="4" t="str">
        <f t="shared" si="484"/>
        <v/>
      </c>
      <c r="Z2552" s="4" t="str">
        <f t="shared" si="485"/>
        <v/>
      </c>
      <c r="AA2552" s="4" t="str">
        <f>IF($V2552="","",IF(Y2552&lt;36,0,IF(AND(36&lt;=Y2552,Y2552&lt;71),VLOOKUP($W2552,日射量と図３!$E$6:$F$34,2,TRUE),IF(AND(71&lt;=Y2552,Y2552&lt;107),VLOOKUP($W2552,日射量と図３!$E$6:$G$34,3,TRUE),IF(AND(107&lt;=Y2552,Y2552&lt;143),VLOOKUP($W2552,日射量と図３!$E$6:$H$34,4,TRUE),VLOOKUP($W2552,日射量と図３!$E$6:$I$34,5,TRUE))))))</f>
        <v/>
      </c>
      <c r="AB2552" s="4" t="str">
        <f>IF($V2552="","",IF(Z2552&lt;36,0,IF(AND(36&lt;=Z2552,Z2552&lt;71),VLOOKUP($W2552,日射量と図３!$E$6:$F$34,2,TRUE),IF(AND(71&lt;=Z2552,Z2552&lt;107),VLOOKUP($W2552,日射量と図３!$E$6:$G$34,3,TRUE),IF(AND(107&lt;=Z2552,Z2552&lt;143),VLOOKUP($W2552,日射量と図３!$E$6:$H$34,4,TRUE),VLOOKUP($W2552,日射量と図３!$E$6:$I$34,5,TRUE))))))</f>
        <v/>
      </c>
      <c r="AC2552" s="382" t="str">
        <f t="shared" si="480"/>
        <v/>
      </c>
      <c r="AD2552" s="382" t="str">
        <f t="shared" si="481"/>
        <v/>
      </c>
    </row>
    <row r="2553" spans="11:30" ht="13.5" customHeight="1">
      <c r="K2553" s="4">
        <f t="shared" si="474"/>
        <v>9</v>
      </c>
      <c r="L2553" s="34">
        <v>43358</v>
      </c>
      <c r="M2553" s="4">
        <v>107</v>
      </c>
      <c r="N2553" s="4">
        <v>6</v>
      </c>
      <c r="O2553" s="31">
        <v>0.20833333333333334</v>
      </c>
      <c r="P2553" s="35">
        <v>22.42</v>
      </c>
      <c r="Q2553" s="36">
        <f t="shared" si="475"/>
        <v>15</v>
      </c>
      <c r="R2553" s="4">
        <f t="shared" si="476"/>
        <v>0</v>
      </c>
      <c r="S2553" s="31">
        <f t="shared" si="482"/>
        <v>0.22535879629629629</v>
      </c>
      <c r="T2553" s="31">
        <f t="shared" si="483"/>
        <v>0.76428240740740738</v>
      </c>
      <c r="U2553" s="4">
        <f t="shared" si="477"/>
        <v>0</v>
      </c>
      <c r="V2553" s="4" t="str">
        <f t="shared" si="478"/>
        <v/>
      </c>
      <c r="W2553" s="18" t="str">
        <f>IF(V2553="","",VLOOKUP(L2553,日射量と図３!$A$4:$C$368,3,TRUE)*238.85/100)</f>
        <v/>
      </c>
      <c r="X2553" s="4" t="str">
        <f t="shared" si="479"/>
        <v/>
      </c>
      <c r="Y2553" s="4" t="str">
        <f t="shared" si="484"/>
        <v/>
      </c>
      <c r="Z2553" s="4" t="str">
        <f t="shared" si="485"/>
        <v/>
      </c>
      <c r="AA2553" s="4" t="str">
        <f>IF($V2553="","",IF(Y2553&lt;36,0,IF(AND(36&lt;=Y2553,Y2553&lt;71),VLOOKUP($W2553,日射量と図３!$E$6:$F$34,2,TRUE),IF(AND(71&lt;=Y2553,Y2553&lt;107),VLOOKUP($W2553,日射量と図３!$E$6:$G$34,3,TRUE),IF(AND(107&lt;=Y2553,Y2553&lt;143),VLOOKUP($W2553,日射量と図３!$E$6:$H$34,4,TRUE),VLOOKUP($W2553,日射量と図３!$E$6:$I$34,5,TRUE))))))</f>
        <v/>
      </c>
      <c r="AB2553" s="4" t="str">
        <f>IF($V2553="","",IF(Z2553&lt;36,0,IF(AND(36&lt;=Z2553,Z2553&lt;71),VLOOKUP($W2553,日射量と図３!$E$6:$F$34,2,TRUE),IF(AND(71&lt;=Z2553,Z2553&lt;107),VLOOKUP($W2553,日射量と図３!$E$6:$G$34,3,TRUE),IF(AND(107&lt;=Z2553,Z2553&lt;143),VLOOKUP($W2553,日射量と図３!$E$6:$H$34,4,TRUE),VLOOKUP($W2553,日射量と図３!$E$6:$I$34,5,TRUE))))))</f>
        <v/>
      </c>
      <c r="AC2553" s="382" t="str">
        <f t="shared" si="480"/>
        <v/>
      </c>
      <c r="AD2553" s="382" t="str">
        <f t="shared" si="481"/>
        <v/>
      </c>
    </row>
    <row r="2554" spans="11:30" ht="13.5" customHeight="1">
      <c r="K2554" s="4">
        <f t="shared" si="474"/>
        <v>9</v>
      </c>
      <c r="L2554" s="34">
        <v>43358</v>
      </c>
      <c r="M2554" s="4">
        <v>107</v>
      </c>
      <c r="N2554" s="4">
        <v>7</v>
      </c>
      <c r="O2554" s="31">
        <v>0.25</v>
      </c>
      <c r="P2554" s="35">
        <v>22.279999999999998</v>
      </c>
      <c r="Q2554" s="36">
        <f t="shared" si="475"/>
        <v>15</v>
      </c>
      <c r="R2554" s="4">
        <f t="shared" si="476"/>
        <v>0</v>
      </c>
      <c r="S2554" s="31">
        <f t="shared" si="482"/>
        <v>0.22535879629629629</v>
      </c>
      <c r="T2554" s="31">
        <f t="shared" si="483"/>
        <v>0.76428240740740738</v>
      </c>
      <c r="U2554" s="4">
        <f t="shared" si="477"/>
        <v>0</v>
      </c>
      <c r="V2554" s="4" t="str">
        <f t="shared" si="478"/>
        <v/>
      </c>
      <c r="W2554" s="18" t="str">
        <f>IF(V2554="","",VLOOKUP(L2554,日射量と図３!$A$4:$C$368,3,TRUE)*238.85/100)</f>
        <v/>
      </c>
      <c r="X2554" s="4" t="str">
        <f t="shared" si="479"/>
        <v/>
      </c>
      <c r="Y2554" s="4" t="str">
        <f t="shared" si="484"/>
        <v/>
      </c>
      <c r="Z2554" s="4" t="str">
        <f t="shared" si="485"/>
        <v/>
      </c>
      <c r="AA2554" s="4" t="str">
        <f>IF($V2554="","",IF(Y2554&lt;36,0,IF(AND(36&lt;=Y2554,Y2554&lt;71),VLOOKUP($W2554,日射量と図３!$E$6:$F$34,2,TRUE),IF(AND(71&lt;=Y2554,Y2554&lt;107),VLOOKUP($W2554,日射量と図３!$E$6:$G$34,3,TRUE),IF(AND(107&lt;=Y2554,Y2554&lt;143),VLOOKUP($W2554,日射量と図３!$E$6:$H$34,4,TRUE),VLOOKUP($W2554,日射量と図３!$E$6:$I$34,5,TRUE))))))</f>
        <v/>
      </c>
      <c r="AB2554" s="4" t="str">
        <f>IF($V2554="","",IF(Z2554&lt;36,0,IF(AND(36&lt;=Z2554,Z2554&lt;71),VLOOKUP($W2554,日射量と図３!$E$6:$F$34,2,TRUE),IF(AND(71&lt;=Z2554,Z2554&lt;107),VLOOKUP($W2554,日射量と図３!$E$6:$G$34,3,TRUE),IF(AND(107&lt;=Z2554,Z2554&lt;143),VLOOKUP($W2554,日射量と図３!$E$6:$H$34,4,TRUE),VLOOKUP($W2554,日射量と図３!$E$6:$I$34,5,TRUE))))))</f>
        <v/>
      </c>
      <c r="AC2554" s="382" t="str">
        <f t="shared" si="480"/>
        <v/>
      </c>
      <c r="AD2554" s="382" t="str">
        <f t="shared" si="481"/>
        <v/>
      </c>
    </row>
    <row r="2555" spans="11:30" ht="13.5" customHeight="1">
      <c r="K2555" s="4">
        <f t="shared" si="474"/>
        <v>9</v>
      </c>
      <c r="L2555" s="34">
        <v>43358</v>
      </c>
      <c r="M2555" s="4">
        <v>107</v>
      </c>
      <c r="N2555" s="4">
        <v>8</v>
      </c>
      <c r="O2555" s="31">
        <v>0.29166666666666669</v>
      </c>
      <c r="P2555" s="35">
        <v>22.64</v>
      </c>
      <c r="Q2555" s="36">
        <f t="shared" si="475"/>
        <v>12</v>
      </c>
      <c r="R2555" s="4">
        <f t="shared" si="476"/>
        <v>0</v>
      </c>
      <c r="S2555" s="31">
        <f t="shared" si="482"/>
        <v>0.22535879629629629</v>
      </c>
      <c r="T2555" s="31">
        <f t="shared" si="483"/>
        <v>0.76428240740740738</v>
      </c>
      <c r="U2555" s="4">
        <f t="shared" si="477"/>
        <v>0</v>
      </c>
      <c r="V2555" s="4" t="str">
        <f t="shared" si="478"/>
        <v/>
      </c>
      <c r="W2555" s="18" t="str">
        <f>IF(V2555="","",VLOOKUP(L2555,日射量と図３!$A$4:$C$368,3,TRUE)*238.85/100)</f>
        <v/>
      </c>
      <c r="X2555" s="4" t="str">
        <f t="shared" si="479"/>
        <v/>
      </c>
      <c r="Y2555" s="4" t="str">
        <f t="shared" si="484"/>
        <v/>
      </c>
      <c r="Z2555" s="4" t="str">
        <f t="shared" si="485"/>
        <v/>
      </c>
      <c r="AA2555" s="4" t="str">
        <f>IF($V2555="","",IF(Y2555&lt;36,0,IF(AND(36&lt;=Y2555,Y2555&lt;71),VLOOKUP($W2555,日射量と図３!$E$6:$F$34,2,TRUE),IF(AND(71&lt;=Y2555,Y2555&lt;107),VLOOKUP($W2555,日射量と図３!$E$6:$G$34,3,TRUE),IF(AND(107&lt;=Y2555,Y2555&lt;143),VLOOKUP($W2555,日射量と図３!$E$6:$H$34,4,TRUE),VLOOKUP($W2555,日射量と図３!$E$6:$I$34,5,TRUE))))))</f>
        <v/>
      </c>
      <c r="AB2555" s="4" t="str">
        <f>IF($V2555="","",IF(Z2555&lt;36,0,IF(AND(36&lt;=Z2555,Z2555&lt;71),VLOOKUP($W2555,日射量と図３!$E$6:$F$34,2,TRUE),IF(AND(71&lt;=Z2555,Z2555&lt;107),VLOOKUP($W2555,日射量と図３!$E$6:$G$34,3,TRUE),IF(AND(107&lt;=Z2555,Z2555&lt;143),VLOOKUP($W2555,日射量と図３!$E$6:$H$34,4,TRUE),VLOOKUP($W2555,日射量と図３!$E$6:$I$34,5,TRUE))))))</f>
        <v/>
      </c>
      <c r="AC2555" s="382" t="str">
        <f t="shared" si="480"/>
        <v/>
      </c>
      <c r="AD2555" s="382" t="str">
        <f t="shared" si="481"/>
        <v/>
      </c>
    </row>
    <row r="2556" spans="11:30" ht="13.5" customHeight="1">
      <c r="K2556" s="4">
        <f t="shared" si="474"/>
        <v>9</v>
      </c>
      <c r="L2556" s="34">
        <v>43358</v>
      </c>
      <c r="M2556" s="4">
        <v>107</v>
      </c>
      <c r="N2556" s="4">
        <v>9</v>
      </c>
      <c r="O2556" s="31">
        <v>0.33333333333333331</v>
      </c>
      <c r="P2556" s="35">
        <v>23.43</v>
      </c>
      <c r="Q2556" s="36">
        <f t="shared" si="475"/>
        <v>12</v>
      </c>
      <c r="R2556" s="4">
        <f t="shared" si="476"/>
        <v>0</v>
      </c>
      <c r="S2556" s="31">
        <f t="shared" si="482"/>
        <v>0.22535879629629629</v>
      </c>
      <c r="T2556" s="31">
        <f t="shared" si="483"/>
        <v>0.76428240740740738</v>
      </c>
      <c r="U2556" s="4">
        <f t="shared" si="477"/>
        <v>0</v>
      </c>
      <c r="V2556" s="4" t="str">
        <f t="shared" si="478"/>
        <v/>
      </c>
      <c r="W2556" s="18" t="str">
        <f>IF(V2556="","",VLOOKUP(L2556,日射量と図３!$A$4:$C$368,3,TRUE)*238.85/100)</f>
        <v/>
      </c>
      <c r="X2556" s="4" t="str">
        <f t="shared" si="479"/>
        <v/>
      </c>
      <c r="Y2556" s="4" t="str">
        <f t="shared" si="484"/>
        <v/>
      </c>
      <c r="Z2556" s="4" t="str">
        <f t="shared" si="485"/>
        <v/>
      </c>
      <c r="AA2556" s="4" t="str">
        <f>IF($V2556="","",IF(Y2556&lt;36,0,IF(AND(36&lt;=Y2556,Y2556&lt;71),VLOOKUP($W2556,日射量と図３!$E$6:$F$34,2,TRUE),IF(AND(71&lt;=Y2556,Y2556&lt;107),VLOOKUP($W2556,日射量と図３!$E$6:$G$34,3,TRUE),IF(AND(107&lt;=Y2556,Y2556&lt;143),VLOOKUP($W2556,日射量と図３!$E$6:$H$34,4,TRUE),VLOOKUP($W2556,日射量と図３!$E$6:$I$34,5,TRUE))))))</f>
        <v/>
      </c>
      <c r="AB2556" s="4" t="str">
        <f>IF($V2556="","",IF(Z2556&lt;36,0,IF(AND(36&lt;=Z2556,Z2556&lt;71),VLOOKUP($W2556,日射量と図３!$E$6:$F$34,2,TRUE),IF(AND(71&lt;=Z2556,Z2556&lt;107),VLOOKUP($W2556,日射量と図３!$E$6:$G$34,3,TRUE),IF(AND(107&lt;=Z2556,Z2556&lt;143),VLOOKUP($W2556,日射量と図３!$E$6:$H$34,4,TRUE),VLOOKUP($W2556,日射量と図３!$E$6:$I$34,5,TRUE))))))</f>
        <v/>
      </c>
      <c r="AC2556" s="382" t="str">
        <f t="shared" si="480"/>
        <v/>
      </c>
      <c r="AD2556" s="382" t="str">
        <f t="shared" si="481"/>
        <v/>
      </c>
    </row>
    <row r="2557" spans="11:30" ht="13.5" customHeight="1">
      <c r="K2557" s="4">
        <f t="shared" si="474"/>
        <v>9</v>
      </c>
      <c r="L2557" s="34">
        <v>43358</v>
      </c>
      <c r="M2557" s="4">
        <v>107</v>
      </c>
      <c r="N2557" s="4">
        <v>10</v>
      </c>
      <c r="O2557" s="31">
        <v>0.375</v>
      </c>
      <c r="P2557" s="35">
        <v>24.490000000000002</v>
      </c>
      <c r="Q2557" s="36">
        <f t="shared" si="475"/>
        <v>12</v>
      </c>
      <c r="R2557" s="4">
        <f t="shared" si="476"/>
        <v>0</v>
      </c>
      <c r="S2557" s="31">
        <f t="shared" si="482"/>
        <v>0.22535879629629629</v>
      </c>
      <c r="T2557" s="31">
        <f t="shared" si="483"/>
        <v>0.76428240740740738</v>
      </c>
      <c r="U2557" s="4">
        <f t="shared" si="477"/>
        <v>0</v>
      </c>
      <c r="V2557" s="4" t="str">
        <f t="shared" si="478"/>
        <v/>
      </c>
      <c r="W2557" s="18" t="str">
        <f>IF(V2557="","",VLOOKUP(L2557,日射量と図３!$A$4:$C$368,3,TRUE)*238.85/100)</f>
        <v/>
      </c>
      <c r="X2557" s="4" t="str">
        <f t="shared" si="479"/>
        <v/>
      </c>
      <c r="Y2557" s="4" t="str">
        <f t="shared" si="484"/>
        <v/>
      </c>
      <c r="Z2557" s="4" t="str">
        <f t="shared" si="485"/>
        <v/>
      </c>
      <c r="AA2557" s="4" t="str">
        <f>IF($V2557="","",IF(Y2557&lt;36,0,IF(AND(36&lt;=Y2557,Y2557&lt;71),VLOOKUP($W2557,日射量と図３!$E$6:$F$34,2,TRUE),IF(AND(71&lt;=Y2557,Y2557&lt;107),VLOOKUP($W2557,日射量と図３!$E$6:$G$34,3,TRUE),IF(AND(107&lt;=Y2557,Y2557&lt;143),VLOOKUP($W2557,日射量と図３!$E$6:$H$34,4,TRUE),VLOOKUP($W2557,日射量と図３!$E$6:$I$34,5,TRUE))))))</f>
        <v/>
      </c>
      <c r="AB2557" s="4" t="str">
        <f>IF($V2557="","",IF(Z2557&lt;36,0,IF(AND(36&lt;=Z2557,Z2557&lt;71),VLOOKUP($W2557,日射量と図３!$E$6:$F$34,2,TRUE),IF(AND(71&lt;=Z2557,Z2557&lt;107),VLOOKUP($W2557,日射量と図３!$E$6:$G$34,3,TRUE),IF(AND(107&lt;=Z2557,Z2557&lt;143),VLOOKUP($W2557,日射量と図３!$E$6:$H$34,4,TRUE),VLOOKUP($W2557,日射量と図３!$E$6:$I$34,5,TRUE))))))</f>
        <v/>
      </c>
      <c r="AC2557" s="382" t="str">
        <f t="shared" si="480"/>
        <v/>
      </c>
      <c r="AD2557" s="382" t="str">
        <f t="shared" si="481"/>
        <v/>
      </c>
    </row>
    <row r="2558" spans="11:30" ht="13.5" customHeight="1">
      <c r="K2558" s="4">
        <f t="shared" si="474"/>
        <v>9</v>
      </c>
      <c r="L2558" s="34">
        <v>43358</v>
      </c>
      <c r="M2558" s="4">
        <v>107</v>
      </c>
      <c r="N2558" s="4">
        <v>11</v>
      </c>
      <c r="O2558" s="31">
        <v>0.41666666666666669</v>
      </c>
      <c r="P2558" s="35">
        <v>24.9</v>
      </c>
      <c r="Q2558" s="36">
        <f t="shared" si="475"/>
        <v>12</v>
      </c>
      <c r="R2558" s="4">
        <f t="shared" si="476"/>
        <v>0</v>
      </c>
      <c r="S2558" s="31">
        <f t="shared" si="482"/>
        <v>0.22535879629629629</v>
      </c>
      <c r="T2558" s="31">
        <f t="shared" si="483"/>
        <v>0.76428240740740738</v>
      </c>
      <c r="U2558" s="4">
        <f t="shared" si="477"/>
        <v>0</v>
      </c>
      <c r="V2558" s="4" t="str">
        <f t="shared" si="478"/>
        <v/>
      </c>
      <c r="W2558" s="18" t="str">
        <f>IF(V2558="","",VLOOKUP(L2558,日射量と図３!$A$4:$C$368,3,TRUE)*238.85/100)</f>
        <v/>
      </c>
      <c r="X2558" s="4" t="str">
        <f t="shared" si="479"/>
        <v/>
      </c>
      <c r="Y2558" s="4" t="str">
        <f t="shared" si="484"/>
        <v/>
      </c>
      <c r="Z2558" s="4" t="str">
        <f t="shared" si="485"/>
        <v/>
      </c>
      <c r="AA2558" s="4" t="str">
        <f>IF($V2558="","",IF(Y2558&lt;36,0,IF(AND(36&lt;=Y2558,Y2558&lt;71),VLOOKUP($W2558,日射量と図３!$E$6:$F$34,2,TRUE),IF(AND(71&lt;=Y2558,Y2558&lt;107),VLOOKUP($W2558,日射量と図３!$E$6:$G$34,3,TRUE),IF(AND(107&lt;=Y2558,Y2558&lt;143),VLOOKUP($W2558,日射量と図３!$E$6:$H$34,4,TRUE),VLOOKUP($W2558,日射量と図３!$E$6:$I$34,5,TRUE))))))</f>
        <v/>
      </c>
      <c r="AB2558" s="4" t="str">
        <f>IF($V2558="","",IF(Z2558&lt;36,0,IF(AND(36&lt;=Z2558,Z2558&lt;71),VLOOKUP($W2558,日射量と図３!$E$6:$F$34,2,TRUE),IF(AND(71&lt;=Z2558,Z2558&lt;107),VLOOKUP($W2558,日射量と図３!$E$6:$G$34,3,TRUE),IF(AND(107&lt;=Z2558,Z2558&lt;143),VLOOKUP($W2558,日射量と図３!$E$6:$H$34,4,TRUE),VLOOKUP($W2558,日射量と図３!$E$6:$I$34,5,TRUE))))))</f>
        <v/>
      </c>
      <c r="AC2558" s="382" t="str">
        <f t="shared" si="480"/>
        <v/>
      </c>
      <c r="AD2558" s="382" t="str">
        <f t="shared" si="481"/>
        <v/>
      </c>
    </row>
    <row r="2559" spans="11:30" ht="13.5" customHeight="1">
      <c r="K2559" s="4">
        <f t="shared" si="474"/>
        <v>9</v>
      </c>
      <c r="L2559" s="34">
        <v>43358</v>
      </c>
      <c r="M2559" s="4">
        <v>107</v>
      </c>
      <c r="N2559" s="4">
        <v>12</v>
      </c>
      <c r="O2559" s="31">
        <v>0.45833333333333331</v>
      </c>
      <c r="P2559" s="35">
        <v>26.409999999999997</v>
      </c>
      <c r="Q2559" s="36">
        <f t="shared" si="475"/>
        <v>12</v>
      </c>
      <c r="R2559" s="4">
        <f t="shared" si="476"/>
        <v>0</v>
      </c>
      <c r="S2559" s="31">
        <f t="shared" si="482"/>
        <v>0.22535879629629629</v>
      </c>
      <c r="T2559" s="31">
        <f t="shared" si="483"/>
        <v>0.76428240740740738</v>
      </c>
      <c r="U2559" s="4">
        <f t="shared" si="477"/>
        <v>0</v>
      </c>
      <c r="V2559" s="4" t="str">
        <f t="shared" si="478"/>
        <v/>
      </c>
      <c r="W2559" s="18" t="str">
        <f>IF(V2559="","",VLOOKUP(L2559,日射量と図３!$A$4:$C$368,3,TRUE)*238.85/100)</f>
        <v/>
      </c>
      <c r="X2559" s="4" t="str">
        <f t="shared" si="479"/>
        <v/>
      </c>
      <c r="Y2559" s="4" t="str">
        <f t="shared" si="484"/>
        <v/>
      </c>
      <c r="Z2559" s="4" t="str">
        <f t="shared" si="485"/>
        <v/>
      </c>
      <c r="AA2559" s="4" t="str">
        <f>IF($V2559="","",IF(Y2559&lt;36,0,IF(AND(36&lt;=Y2559,Y2559&lt;71),VLOOKUP($W2559,日射量と図３!$E$6:$F$34,2,TRUE),IF(AND(71&lt;=Y2559,Y2559&lt;107),VLOOKUP($W2559,日射量と図３!$E$6:$G$34,3,TRUE),IF(AND(107&lt;=Y2559,Y2559&lt;143),VLOOKUP($W2559,日射量と図３!$E$6:$H$34,4,TRUE),VLOOKUP($W2559,日射量と図３!$E$6:$I$34,5,TRUE))))))</f>
        <v/>
      </c>
      <c r="AB2559" s="4" t="str">
        <f>IF($V2559="","",IF(Z2559&lt;36,0,IF(AND(36&lt;=Z2559,Z2559&lt;71),VLOOKUP($W2559,日射量と図３!$E$6:$F$34,2,TRUE),IF(AND(71&lt;=Z2559,Z2559&lt;107),VLOOKUP($W2559,日射量と図３!$E$6:$G$34,3,TRUE),IF(AND(107&lt;=Z2559,Z2559&lt;143),VLOOKUP($W2559,日射量と図３!$E$6:$H$34,4,TRUE),VLOOKUP($W2559,日射量と図３!$E$6:$I$34,5,TRUE))))))</f>
        <v/>
      </c>
      <c r="AC2559" s="382" t="str">
        <f t="shared" si="480"/>
        <v/>
      </c>
      <c r="AD2559" s="382" t="str">
        <f t="shared" si="481"/>
        <v/>
      </c>
    </row>
    <row r="2560" spans="11:30" ht="13.5" customHeight="1">
      <c r="K2560" s="4">
        <f t="shared" si="474"/>
        <v>9</v>
      </c>
      <c r="L2560" s="34">
        <v>43358</v>
      </c>
      <c r="M2560" s="4">
        <v>107</v>
      </c>
      <c r="N2560" s="4">
        <v>13</v>
      </c>
      <c r="O2560" s="31">
        <v>0.5</v>
      </c>
      <c r="P2560" s="35">
        <v>26.629999999999995</v>
      </c>
      <c r="Q2560" s="36">
        <f t="shared" si="475"/>
        <v>12</v>
      </c>
      <c r="R2560" s="4">
        <f t="shared" si="476"/>
        <v>0</v>
      </c>
      <c r="S2560" s="31">
        <f t="shared" si="482"/>
        <v>0.22535879629629629</v>
      </c>
      <c r="T2560" s="31">
        <f t="shared" si="483"/>
        <v>0.76428240740740738</v>
      </c>
      <c r="U2560" s="4">
        <f t="shared" si="477"/>
        <v>0</v>
      </c>
      <c r="V2560" s="4" t="str">
        <f t="shared" si="478"/>
        <v/>
      </c>
      <c r="W2560" s="18" t="str">
        <f>IF(V2560="","",VLOOKUP(L2560,日射量と図３!$A$4:$C$368,3,TRUE)*238.85/100)</f>
        <v/>
      </c>
      <c r="X2560" s="4" t="str">
        <f t="shared" si="479"/>
        <v/>
      </c>
      <c r="Y2560" s="4" t="str">
        <f t="shared" si="484"/>
        <v/>
      </c>
      <c r="Z2560" s="4" t="str">
        <f t="shared" si="485"/>
        <v/>
      </c>
      <c r="AA2560" s="4" t="str">
        <f>IF($V2560="","",IF(Y2560&lt;36,0,IF(AND(36&lt;=Y2560,Y2560&lt;71),VLOOKUP($W2560,日射量と図３!$E$6:$F$34,2,TRUE),IF(AND(71&lt;=Y2560,Y2560&lt;107),VLOOKUP($W2560,日射量と図３!$E$6:$G$34,3,TRUE),IF(AND(107&lt;=Y2560,Y2560&lt;143),VLOOKUP($W2560,日射量と図３!$E$6:$H$34,4,TRUE),VLOOKUP($W2560,日射量と図３!$E$6:$I$34,5,TRUE))))))</f>
        <v/>
      </c>
      <c r="AB2560" s="4" t="str">
        <f>IF($V2560="","",IF(Z2560&lt;36,0,IF(AND(36&lt;=Z2560,Z2560&lt;71),VLOOKUP($W2560,日射量と図３!$E$6:$F$34,2,TRUE),IF(AND(71&lt;=Z2560,Z2560&lt;107),VLOOKUP($W2560,日射量と図３!$E$6:$G$34,3,TRUE),IF(AND(107&lt;=Z2560,Z2560&lt;143),VLOOKUP($W2560,日射量と図３!$E$6:$H$34,4,TRUE),VLOOKUP($W2560,日射量と図３!$E$6:$I$34,5,TRUE))))))</f>
        <v/>
      </c>
      <c r="AC2560" s="382" t="str">
        <f t="shared" si="480"/>
        <v/>
      </c>
      <c r="AD2560" s="382" t="str">
        <f t="shared" si="481"/>
        <v/>
      </c>
    </row>
    <row r="2561" spans="11:30" ht="13.5" customHeight="1">
      <c r="K2561" s="4">
        <f t="shared" si="474"/>
        <v>9</v>
      </c>
      <c r="L2561" s="34">
        <v>43358</v>
      </c>
      <c r="M2561" s="4">
        <v>107</v>
      </c>
      <c r="N2561" s="4">
        <v>14</v>
      </c>
      <c r="O2561" s="31">
        <v>0.54166666666666663</v>
      </c>
      <c r="P2561" s="35">
        <v>26.78</v>
      </c>
      <c r="Q2561" s="36">
        <f t="shared" si="475"/>
        <v>12</v>
      </c>
      <c r="R2561" s="4">
        <f t="shared" si="476"/>
        <v>0</v>
      </c>
      <c r="S2561" s="31">
        <f t="shared" si="482"/>
        <v>0.22535879629629629</v>
      </c>
      <c r="T2561" s="31">
        <f t="shared" si="483"/>
        <v>0.76428240740740738</v>
      </c>
      <c r="U2561" s="4">
        <f t="shared" si="477"/>
        <v>0</v>
      </c>
      <c r="V2561" s="4" t="str">
        <f t="shared" si="478"/>
        <v/>
      </c>
      <c r="W2561" s="18" t="str">
        <f>IF(V2561="","",VLOOKUP(L2561,日射量と図３!$A$4:$C$368,3,TRUE)*238.85/100)</f>
        <v/>
      </c>
      <c r="X2561" s="4" t="str">
        <f t="shared" si="479"/>
        <v/>
      </c>
      <c r="Y2561" s="4" t="str">
        <f t="shared" si="484"/>
        <v/>
      </c>
      <c r="Z2561" s="4" t="str">
        <f t="shared" si="485"/>
        <v/>
      </c>
      <c r="AA2561" s="4" t="str">
        <f>IF($V2561="","",IF(Y2561&lt;36,0,IF(AND(36&lt;=Y2561,Y2561&lt;71),VLOOKUP($W2561,日射量と図３!$E$6:$F$34,2,TRUE),IF(AND(71&lt;=Y2561,Y2561&lt;107),VLOOKUP($W2561,日射量と図３!$E$6:$G$34,3,TRUE),IF(AND(107&lt;=Y2561,Y2561&lt;143),VLOOKUP($W2561,日射量と図３!$E$6:$H$34,4,TRUE),VLOOKUP($W2561,日射量と図３!$E$6:$I$34,5,TRUE))))))</f>
        <v/>
      </c>
      <c r="AB2561" s="4" t="str">
        <f>IF($V2561="","",IF(Z2561&lt;36,0,IF(AND(36&lt;=Z2561,Z2561&lt;71),VLOOKUP($W2561,日射量と図３!$E$6:$F$34,2,TRUE),IF(AND(71&lt;=Z2561,Z2561&lt;107),VLOOKUP($W2561,日射量と図３!$E$6:$G$34,3,TRUE),IF(AND(107&lt;=Z2561,Z2561&lt;143),VLOOKUP($W2561,日射量と図３!$E$6:$H$34,4,TRUE),VLOOKUP($W2561,日射量と図３!$E$6:$I$34,5,TRUE))))))</f>
        <v/>
      </c>
      <c r="AC2561" s="382" t="str">
        <f t="shared" si="480"/>
        <v/>
      </c>
      <c r="AD2561" s="382" t="str">
        <f t="shared" si="481"/>
        <v/>
      </c>
    </row>
    <row r="2562" spans="11:30" ht="13.5" customHeight="1">
      <c r="K2562" s="4">
        <f t="shared" si="474"/>
        <v>9</v>
      </c>
      <c r="L2562" s="34">
        <v>43358</v>
      </c>
      <c r="M2562" s="4">
        <v>107</v>
      </c>
      <c r="N2562" s="4">
        <v>15</v>
      </c>
      <c r="O2562" s="31">
        <v>0.58333333333333337</v>
      </c>
      <c r="P2562" s="35">
        <v>26.589999999999996</v>
      </c>
      <c r="Q2562" s="36">
        <f t="shared" si="475"/>
        <v>12</v>
      </c>
      <c r="R2562" s="4">
        <f t="shared" si="476"/>
        <v>0</v>
      </c>
      <c r="S2562" s="31">
        <f t="shared" si="482"/>
        <v>0.22535879629629629</v>
      </c>
      <c r="T2562" s="31">
        <f t="shared" si="483"/>
        <v>0.76428240740740738</v>
      </c>
      <c r="U2562" s="4">
        <f t="shared" si="477"/>
        <v>0</v>
      </c>
      <c r="V2562" s="4" t="str">
        <f t="shared" si="478"/>
        <v/>
      </c>
      <c r="W2562" s="18" t="str">
        <f>IF(V2562="","",VLOOKUP(L2562,日射量と図３!$A$4:$C$368,3,TRUE)*238.85/100)</f>
        <v/>
      </c>
      <c r="X2562" s="4" t="str">
        <f t="shared" si="479"/>
        <v/>
      </c>
      <c r="Y2562" s="4" t="str">
        <f t="shared" si="484"/>
        <v/>
      </c>
      <c r="Z2562" s="4" t="str">
        <f t="shared" si="485"/>
        <v/>
      </c>
      <c r="AA2562" s="4" t="str">
        <f>IF($V2562="","",IF(Y2562&lt;36,0,IF(AND(36&lt;=Y2562,Y2562&lt;71),VLOOKUP($W2562,日射量と図３!$E$6:$F$34,2,TRUE),IF(AND(71&lt;=Y2562,Y2562&lt;107),VLOOKUP($W2562,日射量と図３!$E$6:$G$34,3,TRUE),IF(AND(107&lt;=Y2562,Y2562&lt;143),VLOOKUP($W2562,日射量と図３!$E$6:$H$34,4,TRUE),VLOOKUP($W2562,日射量と図３!$E$6:$I$34,5,TRUE))))))</f>
        <v/>
      </c>
      <c r="AB2562" s="4" t="str">
        <f>IF($V2562="","",IF(Z2562&lt;36,0,IF(AND(36&lt;=Z2562,Z2562&lt;71),VLOOKUP($W2562,日射量と図３!$E$6:$F$34,2,TRUE),IF(AND(71&lt;=Z2562,Z2562&lt;107),VLOOKUP($W2562,日射量と図３!$E$6:$G$34,3,TRUE),IF(AND(107&lt;=Z2562,Z2562&lt;143),VLOOKUP($W2562,日射量と図３!$E$6:$H$34,4,TRUE),VLOOKUP($W2562,日射量と図３!$E$6:$I$34,5,TRUE))))))</f>
        <v/>
      </c>
      <c r="AC2562" s="382" t="str">
        <f t="shared" si="480"/>
        <v/>
      </c>
      <c r="AD2562" s="382" t="str">
        <f t="shared" si="481"/>
        <v/>
      </c>
    </row>
    <row r="2563" spans="11:30" ht="13.5" customHeight="1">
      <c r="K2563" s="4">
        <f t="shared" si="474"/>
        <v>9</v>
      </c>
      <c r="L2563" s="34">
        <v>43358</v>
      </c>
      <c r="M2563" s="4">
        <v>107</v>
      </c>
      <c r="N2563" s="4">
        <v>16</v>
      </c>
      <c r="O2563" s="31">
        <v>0.625</v>
      </c>
      <c r="P2563" s="35">
        <v>26.290000000000003</v>
      </c>
      <c r="Q2563" s="36">
        <f t="shared" si="475"/>
        <v>16</v>
      </c>
      <c r="R2563" s="4">
        <f t="shared" si="476"/>
        <v>0</v>
      </c>
      <c r="S2563" s="31">
        <f t="shared" si="482"/>
        <v>0.22535879629629629</v>
      </c>
      <c r="T2563" s="31">
        <f t="shared" si="483"/>
        <v>0.76428240740740738</v>
      </c>
      <c r="U2563" s="4">
        <f t="shared" si="477"/>
        <v>0</v>
      </c>
      <c r="V2563" s="4" t="str">
        <f t="shared" si="478"/>
        <v/>
      </c>
      <c r="W2563" s="18" t="str">
        <f>IF(V2563="","",VLOOKUP(L2563,日射量と図３!$A$4:$C$368,3,TRUE)*238.85/100)</f>
        <v/>
      </c>
      <c r="X2563" s="4" t="str">
        <f t="shared" si="479"/>
        <v/>
      </c>
      <c r="Y2563" s="4" t="str">
        <f t="shared" si="484"/>
        <v/>
      </c>
      <c r="Z2563" s="4" t="str">
        <f t="shared" si="485"/>
        <v/>
      </c>
      <c r="AA2563" s="4" t="str">
        <f>IF($V2563="","",IF(Y2563&lt;36,0,IF(AND(36&lt;=Y2563,Y2563&lt;71),VLOOKUP($W2563,日射量と図３!$E$6:$F$34,2,TRUE),IF(AND(71&lt;=Y2563,Y2563&lt;107),VLOOKUP($W2563,日射量と図３!$E$6:$G$34,3,TRUE),IF(AND(107&lt;=Y2563,Y2563&lt;143),VLOOKUP($W2563,日射量と図３!$E$6:$H$34,4,TRUE),VLOOKUP($W2563,日射量と図３!$E$6:$I$34,5,TRUE))))))</f>
        <v/>
      </c>
      <c r="AB2563" s="4" t="str">
        <f>IF($V2563="","",IF(Z2563&lt;36,0,IF(AND(36&lt;=Z2563,Z2563&lt;71),VLOOKUP($W2563,日射量と図３!$E$6:$F$34,2,TRUE),IF(AND(71&lt;=Z2563,Z2563&lt;107),VLOOKUP($W2563,日射量と図３!$E$6:$G$34,3,TRUE),IF(AND(107&lt;=Z2563,Z2563&lt;143),VLOOKUP($W2563,日射量と図３!$E$6:$H$34,4,TRUE),VLOOKUP($W2563,日射量と図３!$E$6:$I$34,5,TRUE))))))</f>
        <v/>
      </c>
      <c r="AC2563" s="382" t="str">
        <f t="shared" si="480"/>
        <v/>
      </c>
      <c r="AD2563" s="382" t="str">
        <f t="shared" si="481"/>
        <v/>
      </c>
    </row>
    <row r="2564" spans="11:30" ht="13.5" customHeight="1">
      <c r="K2564" s="4">
        <f t="shared" si="474"/>
        <v>9</v>
      </c>
      <c r="L2564" s="34">
        <v>43358</v>
      </c>
      <c r="M2564" s="4">
        <v>107</v>
      </c>
      <c r="N2564" s="4">
        <v>17</v>
      </c>
      <c r="O2564" s="31">
        <v>0.66666666666666663</v>
      </c>
      <c r="P2564" s="35">
        <v>25.610000000000003</v>
      </c>
      <c r="Q2564" s="36">
        <f t="shared" si="475"/>
        <v>16</v>
      </c>
      <c r="R2564" s="4">
        <f t="shared" si="476"/>
        <v>0</v>
      </c>
      <c r="S2564" s="31">
        <f t="shared" si="482"/>
        <v>0.22535879629629629</v>
      </c>
      <c r="T2564" s="31">
        <f t="shared" si="483"/>
        <v>0.76428240740740738</v>
      </c>
      <c r="U2564" s="4">
        <f t="shared" si="477"/>
        <v>0</v>
      </c>
      <c r="V2564" s="4" t="str">
        <f t="shared" si="478"/>
        <v/>
      </c>
      <c r="W2564" s="18" t="str">
        <f>IF(V2564="","",VLOOKUP(L2564,日射量と図３!$A$4:$C$368,3,TRUE)*238.85/100)</f>
        <v/>
      </c>
      <c r="X2564" s="4" t="str">
        <f t="shared" si="479"/>
        <v/>
      </c>
      <c r="Y2564" s="4" t="str">
        <f t="shared" si="484"/>
        <v/>
      </c>
      <c r="Z2564" s="4" t="str">
        <f t="shared" si="485"/>
        <v/>
      </c>
      <c r="AA2564" s="4" t="str">
        <f>IF($V2564="","",IF(Y2564&lt;36,0,IF(AND(36&lt;=Y2564,Y2564&lt;71),VLOOKUP($W2564,日射量と図３!$E$6:$F$34,2,TRUE),IF(AND(71&lt;=Y2564,Y2564&lt;107),VLOOKUP($W2564,日射量と図３!$E$6:$G$34,3,TRUE),IF(AND(107&lt;=Y2564,Y2564&lt;143),VLOOKUP($W2564,日射量と図３!$E$6:$H$34,4,TRUE),VLOOKUP($W2564,日射量と図３!$E$6:$I$34,5,TRUE))))))</f>
        <v/>
      </c>
      <c r="AB2564" s="4" t="str">
        <f>IF($V2564="","",IF(Z2564&lt;36,0,IF(AND(36&lt;=Z2564,Z2564&lt;71),VLOOKUP($W2564,日射量と図３!$E$6:$F$34,2,TRUE),IF(AND(71&lt;=Z2564,Z2564&lt;107),VLOOKUP($W2564,日射量と図３!$E$6:$G$34,3,TRUE),IF(AND(107&lt;=Z2564,Z2564&lt;143),VLOOKUP($W2564,日射量と図３!$E$6:$H$34,4,TRUE),VLOOKUP($W2564,日射量と図３!$E$6:$I$34,5,TRUE))))))</f>
        <v/>
      </c>
      <c r="AC2564" s="382" t="str">
        <f t="shared" si="480"/>
        <v/>
      </c>
      <c r="AD2564" s="382" t="str">
        <f t="shared" si="481"/>
        <v/>
      </c>
    </row>
    <row r="2565" spans="11:30" ht="13.5" customHeight="1">
      <c r="K2565" s="4">
        <f t="shared" ref="K2565:K2628" si="486">MONTH(L2565)</f>
        <v>9</v>
      </c>
      <c r="L2565" s="34">
        <v>43358</v>
      </c>
      <c r="M2565" s="4">
        <v>107</v>
      </c>
      <c r="N2565" s="4">
        <v>18</v>
      </c>
      <c r="O2565" s="31">
        <v>0.70833333333333337</v>
      </c>
      <c r="P2565" s="35">
        <v>25.43</v>
      </c>
      <c r="Q2565" s="36">
        <f t="shared" ref="Q2565:Q2628" si="487">IF(O2565&lt;$B$15,$D$14,IF(O2565&lt;$B$16,$D$15,IF(O2565&lt;$B$17,$D$16,IF(O2565&lt;$B$18,$D$17,IF(O2565&lt;$B$19,$D$18,$D$19)))))</f>
        <v>16</v>
      </c>
      <c r="R2565" s="4">
        <f t="shared" ref="R2565:R2628" si="488">IF(Q2565-P2565&gt;0,Q2565-P2565,0)</f>
        <v>0</v>
      </c>
      <c r="S2565" s="31">
        <f t="shared" si="482"/>
        <v>0.22535879629629629</v>
      </c>
      <c r="T2565" s="31">
        <f t="shared" si="483"/>
        <v>0.76428240740740738</v>
      </c>
      <c r="U2565" s="4">
        <f t="shared" ref="U2565:U2628" si="489">IF(AND(S2565&lt;O2565,O2565&lt;T2565),R2565,0)</f>
        <v>0</v>
      </c>
      <c r="V2565" s="4" t="str">
        <f t="shared" ref="V2565:V2628" si="490">IF(N2565=1,SUM(U2565:U2588),"")</f>
        <v/>
      </c>
      <c r="W2565" s="18" t="str">
        <f>IF(V2565="","",VLOOKUP(L2565,日射量と図３!$A$4:$C$368,3,TRUE)*238.85/100)</f>
        <v/>
      </c>
      <c r="X2565" s="4" t="str">
        <f t="shared" ref="X2565:X2628" si="491">IF(V2565="","",VLOOKUP(K2565,$AF$38:$AJ$49,5,TRUE))</f>
        <v/>
      </c>
      <c r="Y2565" s="4" t="str">
        <f t="shared" si="484"/>
        <v/>
      </c>
      <c r="Z2565" s="4" t="str">
        <f t="shared" si="485"/>
        <v/>
      </c>
      <c r="AA2565" s="4" t="str">
        <f>IF($V2565="","",IF(Y2565&lt;36,0,IF(AND(36&lt;=Y2565,Y2565&lt;71),VLOOKUP($W2565,日射量と図３!$E$6:$F$34,2,TRUE),IF(AND(71&lt;=Y2565,Y2565&lt;107),VLOOKUP($W2565,日射量と図３!$E$6:$G$34,3,TRUE),IF(AND(107&lt;=Y2565,Y2565&lt;143),VLOOKUP($W2565,日射量と図３!$E$6:$H$34,4,TRUE),VLOOKUP($W2565,日射量と図３!$E$6:$I$34,5,TRUE))))))</f>
        <v/>
      </c>
      <c r="AB2565" s="4" t="str">
        <f>IF($V2565="","",IF(Z2565&lt;36,0,IF(AND(36&lt;=Z2565,Z2565&lt;71),VLOOKUP($W2565,日射量と図３!$E$6:$F$34,2,TRUE),IF(AND(71&lt;=Z2565,Z2565&lt;107),VLOOKUP($W2565,日射量と図３!$E$6:$G$34,3,TRUE),IF(AND(107&lt;=Z2565,Z2565&lt;143),VLOOKUP($W2565,日射量と図３!$E$6:$H$34,4,TRUE),VLOOKUP($W2565,日射量と図３!$E$6:$I$34,5,TRUE))))))</f>
        <v/>
      </c>
      <c r="AC2565" s="382" t="str">
        <f t="shared" si="480"/>
        <v/>
      </c>
      <c r="AD2565" s="382" t="str">
        <f t="shared" si="481"/>
        <v/>
      </c>
    </row>
    <row r="2566" spans="11:30" ht="13.5" customHeight="1">
      <c r="K2566" s="4">
        <f t="shared" si="486"/>
        <v>9</v>
      </c>
      <c r="L2566" s="34">
        <v>43358</v>
      </c>
      <c r="M2566" s="4">
        <v>107</v>
      </c>
      <c r="N2566" s="4">
        <v>19</v>
      </c>
      <c r="O2566" s="31">
        <v>0.75</v>
      </c>
      <c r="P2566" s="35">
        <v>24.88</v>
      </c>
      <c r="Q2566" s="36">
        <f t="shared" si="487"/>
        <v>16</v>
      </c>
      <c r="R2566" s="4">
        <f t="shared" si="488"/>
        <v>0</v>
      </c>
      <c r="S2566" s="31">
        <f t="shared" si="482"/>
        <v>0.22535879629629629</v>
      </c>
      <c r="T2566" s="31">
        <f t="shared" si="483"/>
        <v>0.76428240740740738</v>
      </c>
      <c r="U2566" s="4">
        <f t="shared" si="489"/>
        <v>0</v>
      </c>
      <c r="V2566" s="4" t="str">
        <f t="shared" si="490"/>
        <v/>
      </c>
      <c r="W2566" s="18" t="str">
        <f>IF(V2566="","",VLOOKUP(L2566,日射量と図３!$A$4:$C$368,3,TRUE)*238.85/100)</f>
        <v/>
      </c>
      <c r="X2566" s="4" t="str">
        <f t="shared" si="491"/>
        <v/>
      </c>
      <c r="Y2566" s="4" t="str">
        <f t="shared" si="484"/>
        <v/>
      </c>
      <c r="Z2566" s="4" t="str">
        <f t="shared" si="485"/>
        <v/>
      </c>
      <c r="AA2566" s="4" t="str">
        <f>IF($V2566="","",IF(Y2566&lt;36,0,IF(AND(36&lt;=Y2566,Y2566&lt;71),VLOOKUP($W2566,日射量と図３!$E$6:$F$34,2,TRUE),IF(AND(71&lt;=Y2566,Y2566&lt;107),VLOOKUP($W2566,日射量と図３!$E$6:$G$34,3,TRUE),IF(AND(107&lt;=Y2566,Y2566&lt;143),VLOOKUP($W2566,日射量と図３!$E$6:$H$34,4,TRUE),VLOOKUP($W2566,日射量と図３!$E$6:$I$34,5,TRUE))))))</f>
        <v/>
      </c>
      <c r="AB2566" s="4" t="str">
        <f>IF($V2566="","",IF(Z2566&lt;36,0,IF(AND(36&lt;=Z2566,Z2566&lt;71),VLOOKUP($W2566,日射量と図３!$E$6:$F$34,2,TRUE),IF(AND(71&lt;=Z2566,Z2566&lt;107),VLOOKUP($W2566,日射量と図３!$E$6:$G$34,3,TRUE),IF(AND(107&lt;=Z2566,Z2566&lt;143),VLOOKUP($W2566,日射量と図３!$E$6:$H$34,4,TRUE),VLOOKUP($W2566,日射量と図３!$E$6:$I$34,5,TRUE))))))</f>
        <v/>
      </c>
      <c r="AC2566" s="382" t="str">
        <f t="shared" si="480"/>
        <v/>
      </c>
      <c r="AD2566" s="382" t="str">
        <f t="shared" si="481"/>
        <v/>
      </c>
    </row>
    <row r="2567" spans="11:30" ht="13.5" customHeight="1">
      <c r="K2567" s="4">
        <f t="shared" si="486"/>
        <v>9</v>
      </c>
      <c r="L2567" s="34">
        <v>43358</v>
      </c>
      <c r="M2567" s="4">
        <v>107</v>
      </c>
      <c r="N2567" s="4">
        <v>20</v>
      </c>
      <c r="O2567" s="31">
        <v>0.79166666666666663</v>
      </c>
      <c r="P2567" s="35">
        <v>24.479999999999997</v>
      </c>
      <c r="Q2567" s="36">
        <f t="shared" si="487"/>
        <v>16</v>
      </c>
      <c r="R2567" s="4">
        <f t="shared" si="488"/>
        <v>0</v>
      </c>
      <c r="S2567" s="31">
        <f t="shared" si="482"/>
        <v>0.22535879629629629</v>
      </c>
      <c r="T2567" s="31">
        <f t="shared" si="483"/>
        <v>0.76428240740740738</v>
      </c>
      <c r="U2567" s="4">
        <f t="shared" si="489"/>
        <v>0</v>
      </c>
      <c r="V2567" s="4" t="str">
        <f t="shared" si="490"/>
        <v/>
      </c>
      <c r="W2567" s="18" t="str">
        <f>IF(V2567="","",VLOOKUP(L2567,日射量と図３!$A$4:$C$368,3,TRUE)*238.85/100)</f>
        <v/>
      </c>
      <c r="X2567" s="4" t="str">
        <f t="shared" si="491"/>
        <v/>
      </c>
      <c r="Y2567" s="4" t="str">
        <f t="shared" si="484"/>
        <v/>
      </c>
      <c r="Z2567" s="4" t="str">
        <f t="shared" si="485"/>
        <v/>
      </c>
      <c r="AA2567" s="4" t="str">
        <f>IF($V2567="","",IF(Y2567&lt;36,0,IF(AND(36&lt;=Y2567,Y2567&lt;71),VLOOKUP($W2567,日射量と図３!$E$6:$F$34,2,TRUE),IF(AND(71&lt;=Y2567,Y2567&lt;107),VLOOKUP($W2567,日射量と図３!$E$6:$G$34,3,TRUE),IF(AND(107&lt;=Y2567,Y2567&lt;143),VLOOKUP($W2567,日射量と図３!$E$6:$H$34,4,TRUE),VLOOKUP($W2567,日射量と図３!$E$6:$I$34,5,TRUE))))))</f>
        <v/>
      </c>
      <c r="AB2567" s="4" t="str">
        <f>IF($V2567="","",IF(Z2567&lt;36,0,IF(AND(36&lt;=Z2567,Z2567&lt;71),VLOOKUP($W2567,日射量と図３!$E$6:$F$34,2,TRUE),IF(AND(71&lt;=Z2567,Z2567&lt;107),VLOOKUP($W2567,日射量と図３!$E$6:$G$34,3,TRUE),IF(AND(107&lt;=Z2567,Z2567&lt;143),VLOOKUP($W2567,日射量と図３!$E$6:$H$34,4,TRUE),VLOOKUP($W2567,日射量と図３!$E$6:$I$34,5,TRUE))))))</f>
        <v/>
      </c>
      <c r="AC2567" s="382" t="str">
        <f t="shared" si="480"/>
        <v/>
      </c>
      <c r="AD2567" s="382" t="str">
        <f t="shared" si="481"/>
        <v/>
      </c>
    </row>
    <row r="2568" spans="11:30" ht="13.5" customHeight="1">
      <c r="K2568" s="4">
        <f t="shared" si="486"/>
        <v>9</v>
      </c>
      <c r="L2568" s="34">
        <v>43358</v>
      </c>
      <c r="M2568" s="4">
        <v>107</v>
      </c>
      <c r="N2568" s="4">
        <v>21</v>
      </c>
      <c r="O2568" s="31">
        <v>0.83333333333333337</v>
      </c>
      <c r="P2568" s="35">
        <v>24.07</v>
      </c>
      <c r="Q2568" s="36">
        <f t="shared" si="487"/>
        <v>16</v>
      </c>
      <c r="R2568" s="4">
        <f t="shared" si="488"/>
        <v>0</v>
      </c>
      <c r="S2568" s="31">
        <f t="shared" si="482"/>
        <v>0.22535879629629629</v>
      </c>
      <c r="T2568" s="31">
        <f t="shared" si="483"/>
        <v>0.76428240740740738</v>
      </c>
      <c r="U2568" s="4">
        <f t="shared" si="489"/>
        <v>0</v>
      </c>
      <c r="V2568" s="4" t="str">
        <f t="shared" si="490"/>
        <v/>
      </c>
      <c r="W2568" s="18" t="str">
        <f>IF(V2568="","",VLOOKUP(L2568,日射量と図３!$A$4:$C$368,3,TRUE)*238.85/100)</f>
        <v/>
      </c>
      <c r="X2568" s="4" t="str">
        <f t="shared" si="491"/>
        <v/>
      </c>
      <c r="Y2568" s="4" t="str">
        <f t="shared" si="484"/>
        <v/>
      </c>
      <c r="Z2568" s="4" t="str">
        <f t="shared" si="485"/>
        <v/>
      </c>
      <c r="AA2568" s="4" t="str">
        <f>IF($V2568="","",IF(Y2568&lt;36,0,IF(AND(36&lt;=Y2568,Y2568&lt;71),VLOOKUP($W2568,日射量と図３!$E$6:$F$34,2,TRUE),IF(AND(71&lt;=Y2568,Y2568&lt;107),VLOOKUP($W2568,日射量と図３!$E$6:$G$34,3,TRUE),IF(AND(107&lt;=Y2568,Y2568&lt;143),VLOOKUP($W2568,日射量と図３!$E$6:$H$34,4,TRUE),VLOOKUP($W2568,日射量と図３!$E$6:$I$34,5,TRUE))))))</f>
        <v/>
      </c>
      <c r="AB2568" s="4" t="str">
        <f>IF($V2568="","",IF(Z2568&lt;36,0,IF(AND(36&lt;=Z2568,Z2568&lt;71),VLOOKUP($W2568,日射量と図３!$E$6:$F$34,2,TRUE),IF(AND(71&lt;=Z2568,Z2568&lt;107),VLOOKUP($W2568,日射量と図３!$E$6:$G$34,3,TRUE),IF(AND(107&lt;=Z2568,Z2568&lt;143),VLOOKUP($W2568,日射量と図３!$E$6:$H$34,4,TRUE),VLOOKUP($W2568,日射量と図３!$E$6:$I$34,5,TRUE))))))</f>
        <v/>
      </c>
      <c r="AC2568" s="382" t="str">
        <f t="shared" si="480"/>
        <v/>
      </c>
      <c r="AD2568" s="382" t="str">
        <f t="shared" si="481"/>
        <v/>
      </c>
    </row>
    <row r="2569" spans="11:30" ht="13.5" customHeight="1">
      <c r="K2569" s="4">
        <f t="shared" si="486"/>
        <v>9</v>
      </c>
      <c r="L2569" s="34">
        <v>43358</v>
      </c>
      <c r="M2569" s="4">
        <v>107</v>
      </c>
      <c r="N2569" s="4">
        <v>22</v>
      </c>
      <c r="O2569" s="31">
        <v>0.875</v>
      </c>
      <c r="P2569" s="35">
        <v>23.74</v>
      </c>
      <c r="Q2569" s="36">
        <f t="shared" si="487"/>
        <v>16</v>
      </c>
      <c r="R2569" s="4">
        <f t="shared" si="488"/>
        <v>0</v>
      </c>
      <c r="S2569" s="31">
        <f t="shared" si="482"/>
        <v>0.22535879629629629</v>
      </c>
      <c r="T2569" s="31">
        <f t="shared" si="483"/>
        <v>0.76428240740740738</v>
      </c>
      <c r="U2569" s="4">
        <f t="shared" si="489"/>
        <v>0</v>
      </c>
      <c r="V2569" s="4" t="str">
        <f t="shared" si="490"/>
        <v/>
      </c>
      <c r="W2569" s="18" t="str">
        <f>IF(V2569="","",VLOOKUP(L2569,日射量と図３!$A$4:$C$368,3,TRUE)*238.85/100)</f>
        <v/>
      </c>
      <c r="X2569" s="4" t="str">
        <f t="shared" si="491"/>
        <v/>
      </c>
      <c r="Y2569" s="4" t="str">
        <f t="shared" si="484"/>
        <v/>
      </c>
      <c r="Z2569" s="4" t="str">
        <f t="shared" si="485"/>
        <v/>
      </c>
      <c r="AA2569" s="4" t="str">
        <f>IF($V2569="","",IF(Y2569&lt;36,0,IF(AND(36&lt;=Y2569,Y2569&lt;71),VLOOKUP($W2569,日射量と図３!$E$6:$F$34,2,TRUE),IF(AND(71&lt;=Y2569,Y2569&lt;107),VLOOKUP($W2569,日射量と図３!$E$6:$G$34,3,TRUE),IF(AND(107&lt;=Y2569,Y2569&lt;143),VLOOKUP($W2569,日射量と図３!$E$6:$H$34,4,TRUE),VLOOKUP($W2569,日射量と図３!$E$6:$I$34,5,TRUE))))))</f>
        <v/>
      </c>
      <c r="AB2569" s="4" t="str">
        <f>IF($V2569="","",IF(Z2569&lt;36,0,IF(AND(36&lt;=Z2569,Z2569&lt;71),VLOOKUP($W2569,日射量と図３!$E$6:$F$34,2,TRUE),IF(AND(71&lt;=Z2569,Z2569&lt;107),VLOOKUP($W2569,日射量と図３!$E$6:$G$34,3,TRUE),IF(AND(107&lt;=Z2569,Z2569&lt;143),VLOOKUP($W2569,日射量と図３!$E$6:$H$34,4,TRUE),VLOOKUP($W2569,日射量と図３!$E$6:$I$34,5,TRUE))))))</f>
        <v/>
      </c>
      <c r="AC2569" s="382" t="str">
        <f t="shared" si="480"/>
        <v/>
      </c>
      <c r="AD2569" s="382" t="str">
        <f t="shared" si="481"/>
        <v/>
      </c>
    </row>
    <row r="2570" spans="11:30" ht="13.5" customHeight="1">
      <c r="K2570" s="4">
        <f t="shared" si="486"/>
        <v>9</v>
      </c>
      <c r="L2570" s="34">
        <v>43358</v>
      </c>
      <c r="M2570" s="4">
        <v>107</v>
      </c>
      <c r="N2570" s="4">
        <v>23</v>
      </c>
      <c r="O2570" s="31">
        <v>0.91666666666666663</v>
      </c>
      <c r="P2570" s="35">
        <v>23.630000000000003</v>
      </c>
      <c r="Q2570" s="36">
        <f t="shared" si="487"/>
        <v>13</v>
      </c>
      <c r="R2570" s="4">
        <f t="shared" si="488"/>
        <v>0</v>
      </c>
      <c r="S2570" s="31">
        <f t="shared" si="482"/>
        <v>0.22535879629629629</v>
      </c>
      <c r="T2570" s="31">
        <f t="shared" si="483"/>
        <v>0.76428240740740738</v>
      </c>
      <c r="U2570" s="4">
        <f t="shared" si="489"/>
        <v>0</v>
      </c>
      <c r="V2570" s="4" t="str">
        <f t="shared" si="490"/>
        <v/>
      </c>
      <c r="W2570" s="18" t="str">
        <f>IF(V2570="","",VLOOKUP(L2570,日射量と図３!$A$4:$C$368,3,TRUE)*238.85/100)</f>
        <v/>
      </c>
      <c r="X2570" s="4" t="str">
        <f t="shared" si="491"/>
        <v/>
      </c>
      <c r="Y2570" s="4" t="str">
        <f t="shared" si="484"/>
        <v/>
      </c>
      <c r="Z2570" s="4" t="str">
        <f t="shared" si="485"/>
        <v/>
      </c>
      <c r="AA2570" s="4" t="str">
        <f>IF($V2570="","",IF(Y2570&lt;36,0,IF(AND(36&lt;=Y2570,Y2570&lt;71),VLOOKUP($W2570,日射量と図３!$E$6:$F$34,2,TRUE),IF(AND(71&lt;=Y2570,Y2570&lt;107),VLOOKUP($W2570,日射量と図３!$E$6:$G$34,3,TRUE),IF(AND(107&lt;=Y2570,Y2570&lt;143),VLOOKUP($W2570,日射量と図３!$E$6:$H$34,4,TRUE),VLOOKUP($W2570,日射量と図３!$E$6:$I$34,5,TRUE))))))</f>
        <v/>
      </c>
      <c r="AB2570" s="4" t="str">
        <f>IF($V2570="","",IF(Z2570&lt;36,0,IF(AND(36&lt;=Z2570,Z2570&lt;71),VLOOKUP($W2570,日射量と図３!$E$6:$F$34,2,TRUE),IF(AND(71&lt;=Z2570,Z2570&lt;107),VLOOKUP($W2570,日射量と図３!$E$6:$G$34,3,TRUE),IF(AND(107&lt;=Z2570,Z2570&lt;143),VLOOKUP($W2570,日射量と図３!$E$6:$H$34,4,TRUE),VLOOKUP($W2570,日射量と図３!$E$6:$I$34,5,TRUE))))))</f>
        <v/>
      </c>
      <c r="AC2570" s="382" t="str">
        <f t="shared" si="480"/>
        <v/>
      </c>
      <c r="AD2570" s="382" t="str">
        <f t="shared" si="481"/>
        <v/>
      </c>
    </row>
    <row r="2571" spans="11:30" ht="13.5" customHeight="1">
      <c r="K2571" s="4">
        <f t="shared" si="486"/>
        <v>9</v>
      </c>
      <c r="L2571" s="34">
        <v>43358</v>
      </c>
      <c r="M2571" s="4">
        <v>107</v>
      </c>
      <c r="N2571" s="4">
        <v>24</v>
      </c>
      <c r="O2571" s="31">
        <v>0.95833333333333337</v>
      </c>
      <c r="P2571" s="35">
        <v>23.279999999999998</v>
      </c>
      <c r="Q2571" s="36">
        <f t="shared" si="487"/>
        <v>13</v>
      </c>
      <c r="R2571" s="4">
        <f t="shared" si="488"/>
        <v>0</v>
      </c>
      <c r="S2571" s="31">
        <f t="shared" si="482"/>
        <v>0.22535879629629629</v>
      </c>
      <c r="T2571" s="31">
        <f t="shared" si="483"/>
        <v>0.76428240740740738</v>
      </c>
      <c r="U2571" s="4">
        <f t="shared" si="489"/>
        <v>0</v>
      </c>
      <c r="V2571" s="4" t="str">
        <f t="shared" si="490"/>
        <v/>
      </c>
      <c r="W2571" s="18" t="str">
        <f>IF(V2571="","",VLOOKUP(L2571,日射量と図３!$A$4:$C$368,3,TRUE)*238.85/100)</f>
        <v/>
      </c>
      <c r="X2571" s="4" t="str">
        <f t="shared" si="491"/>
        <v/>
      </c>
      <c r="Y2571" s="4" t="str">
        <f t="shared" si="484"/>
        <v/>
      </c>
      <c r="Z2571" s="4" t="str">
        <f t="shared" si="485"/>
        <v/>
      </c>
      <c r="AA2571" s="4" t="str">
        <f>IF($V2571="","",IF(Y2571&lt;36,0,IF(AND(36&lt;=Y2571,Y2571&lt;71),VLOOKUP($W2571,日射量と図３!$E$6:$F$34,2,TRUE),IF(AND(71&lt;=Y2571,Y2571&lt;107),VLOOKUP($W2571,日射量と図３!$E$6:$G$34,3,TRUE),IF(AND(107&lt;=Y2571,Y2571&lt;143),VLOOKUP($W2571,日射量と図３!$E$6:$H$34,4,TRUE),VLOOKUP($W2571,日射量と図３!$E$6:$I$34,5,TRUE))))))</f>
        <v/>
      </c>
      <c r="AB2571" s="4" t="str">
        <f>IF($V2571="","",IF(Z2571&lt;36,0,IF(AND(36&lt;=Z2571,Z2571&lt;71),VLOOKUP($W2571,日射量と図３!$E$6:$F$34,2,TRUE),IF(AND(71&lt;=Z2571,Z2571&lt;107),VLOOKUP($W2571,日射量と図３!$E$6:$G$34,3,TRUE),IF(AND(107&lt;=Z2571,Z2571&lt;143),VLOOKUP($W2571,日射量と図３!$E$6:$H$34,4,TRUE),VLOOKUP($W2571,日射量と図３!$E$6:$I$34,5,TRUE))))))</f>
        <v/>
      </c>
      <c r="AC2571" s="382" t="str">
        <f t="shared" si="480"/>
        <v/>
      </c>
      <c r="AD2571" s="382" t="str">
        <f t="shared" si="481"/>
        <v/>
      </c>
    </row>
    <row r="2572" spans="11:30" ht="13.5" customHeight="1">
      <c r="K2572" s="4">
        <f t="shared" si="486"/>
        <v>9</v>
      </c>
      <c r="L2572" s="34">
        <v>43359</v>
      </c>
      <c r="M2572" s="4">
        <v>108</v>
      </c>
      <c r="N2572" s="4">
        <v>1</v>
      </c>
      <c r="O2572" s="31">
        <v>0</v>
      </c>
      <c r="P2572" s="35">
        <v>22.91</v>
      </c>
      <c r="Q2572" s="36">
        <f t="shared" si="487"/>
        <v>13</v>
      </c>
      <c r="R2572" s="4">
        <f t="shared" si="488"/>
        <v>0</v>
      </c>
      <c r="S2572" s="31">
        <f t="shared" si="482"/>
        <v>0.22535879629629629</v>
      </c>
      <c r="T2572" s="31">
        <f t="shared" si="483"/>
        <v>0.76428240740740738</v>
      </c>
      <c r="U2572" s="4">
        <f t="shared" si="489"/>
        <v>0</v>
      </c>
      <c r="V2572" s="4">
        <f t="shared" si="490"/>
        <v>0</v>
      </c>
      <c r="W2572" s="18">
        <f>IF(V2572="","",VLOOKUP(L2572,日射量と図３!$A$4:$C$368,3,TRUE)*238.85/100)</f>
        <v>28.661999999999999</v>
      </c>
      <c r="X2572" s="4">
        <f t="shared" si="491"/>
        <v>13</v>
      </c>
      <c r="Y2572" s="4">
        <f t="shared" si="484"/>
        <v>0</v>
      </c>
      <c r="Z2572" s="4">
        <f t="shared" si="485"/>
        <v>0</v>
      </c>
      <c r="AA2572" s="4">
        <f>IF($V2572="","",IF(Y2572&lt;36,0,IF(AND(36&lt;=Y2572,Y2572&lt;71),VLOOKUP($W2572,日射量と図３!$E$6:$F$34,2,TRUE),IF(AND(71&lt;=Y2572,Y2572&lt;107),VLOOKUP($W2572,日射量と図３!$E$6:$G$34,3,TRUE),IF(AND(107&lt;=Y2572,Y2572&lt;143),VLOOKUP($W2572,日射量と図３!$E$6:$H$34,4,TRUE),VLOOKUP($W2572,日射量と図３!$E$6:$I$34,5,TRUE))))))</f>
        <v>0</v>
      </c>
      <c r="AB2572" s="4">
        <f>IF($V2572="","",IF(Z2572&lt;36,0,IF(AND(36&lt;=Z2572,Z2572&lt;71),VLOOKUP($W2572,日射量と図３!$E$6:$F$34,2,TRUE),IF(AND(71&lt;=Z2572,Z2572&lt;107),VLOOKUP($W2572,日射量と図３!$E$6:$G$34,3,TRUE),IF(AND(107&lt;=Z2572,Z2572&lt;143),VLOOKUP($W2572,日射量と図３!$E$6:$H$34,4,TRUE),VLOOKUP($W2572,日射量と図３!$E$6:$I$34,5,TRUE))))))</f>
        <v>0</v>
      </c>
      <c r="AC2572" s="382">
        <f t="shared" si="480"/>
        <v>0</v>
      </c>
      <c r="AD2572" s="382">
        <f t="shared" si="481"/>
        <v>0</v>
      </c>
    </row>
    <row r="2573" spans="11:30" ht="13.5" customHeight="1">
      <c r="K2573" s="4">
        <f t="shared" si="486"/>
        <v>9</v>
      </c>
      <c r="L2573" s="34">
        <v>43359</v>
      </c>
      <c r="M2573" s="4">
        <v>108</v>
      </c>
      <c r="N2573" s="4">
        <v>2</v>
      </c>
      <c r="O2573" s="31">
        <v>4.1666666666666664E-2</v>
      </c>
      <c r="P2573" s="35">
        <v>22.720000000000002</v>
      </c>
      <c r="Q2573" s="36">
        <f t="shared" si="487"/>
        <v>13</v>
      </c>
      <c r="R2573" s="4">
        <f t="shared" si="488"/>
        <v>0</v>
      </c>
      <c r="S2573" s="31">
        <f t="shared" si="482"/>
        <v>0.22535879629629629</v>
      </c>
      <c r="T2573" s="31">
        <f t="shared" si="483"/>
        <v>0.76428240740740738</v>
      </c>
      <c r="U2573" s="4">
        <f t="shared" si="489"/>
        <v>0</v>
      </c>
      <c r="V2573" s="4" t="str">
        <f t="shared" si="490"/>
        <v/>
      </c>
      <c r="W2573" s="18" t="str">
        <f>IF(V2573="","",VLOOKUP(L2573,日射量と図３!$A$4:$C$368,3,TRUE)*238.85/100)</f>
        <v/>
      </c>
      <c r="X2573" s="4" t="str">
        <f t="shared" si="491"/>
        <v/>
      </c>
      <c r="Y2573" s="4" t="str">
        <f t="shared" si="484"/>
        <v/>
      </c>
      <c r="Z2573" s="4" t="str">
        <f t="shared" si="485"/>
        <v/>
      </c>
      <c r="AA2573" s="4" t="str">
        <f>IF($V2573="","",IF(Y2573&lt;36,0,IF(AND(36&lt;=Y2573,Y2573&lt;71),VLOOKUP($W2573,日射量と図３!$E$6:$F$34,2,TRUE),IF(AND(71&lt;=Y2573,Y2573&lt;107),VLOOKUP($W2573,日射量と図３!$E$6:$G$34,3,TRUE),IF(AND(107&lt;=Y2573,Y2573&lt;143),VLOOKUP($W2573,日射量と図３!$E$6:$H$34,4,TRUE),VLOOKUP($W2573,日射量と図３!$E$6:$I$34,5,TRUE))))))</f>
        <v/>
      </c>
      <c r="AB2573" s="4" t="str">
        <f>IF($V2573="","",IF(Z2573&lt;36,0,IF(AND(36&lt;=Z2573,Z2573&lt;71),VLOOKUP($W2573,日射量と図３!$E$6:$F$34,2,TRUE),IF(AND(71&lt;=Z2573,Z2573&lt;107),VLOOKUP($W2573,日射量と図３!$E$6:$G$34,3,TRUE),IF(AND(107&lt;=Z2573,Z2573&lt;143),VLOOKUP($W2573,日射量と図３!$E$6:$H$34,4,TRUE),VLOOKUP($W2573,日射量と図３!$E$6:$I$34,5,TRUE))))))</f>
        <v/>
      </c>
      <c r="AC2573" s="382" t="str">
        <f t="shared" si="480"/>
        <v/>
      </c>
      <c r="AD2573" s="382" t="str">
        <f t="shared" si="481"/>
        <v/>
      </c>
    </row>
    <row r="2574" spans="11:30" ht="13.5" customHeight="1">
      <c r="K2574" s="4">
        <f t="shared" si="486"/>
        <v>9</v>
      </c>
      <c r="L2574" s="34">
        <v>43359</v>
      </c>
      <c r="M2574" s="4">
        <v>108</v>
      </c>
      <c r="N2574" s="4">
        <v>3</v>
      </c>
      <c r="O2574" s="31">
        <v>8.3333333333333329E-2</v>
      </c>
      <c r="P2574" s="35">
        <v>22.54</v>
      </c>
      <c r="Q2574" s="36">
        <f t="shared" si="487"/>
        <v>13</v>
      </c>
      <c r="R2574" s="4">
        <f t="shared" si="488"/>
        <v>0</v>
      </c>
      <c r="S2574" s="31">
        <f t="shared" si="482"/>
        <v>0.22535879629629629</v>
      </c>
      <c r="T2574" s="31">
        <f t="shared" si="483"/>
        <v>0.76428240740740738</v>
      </c>
      <c r="U2574" s="4">
        <f t="shared" si="489"/>
        <v>0</v>
      </c>
      <c r="V2574" s="4" t="str">
        <f t="shared" si="490"/>
        <v/>
      </c>
      <c r="W2574" s="18" t="str">
        <f>IF(V2574="","",VLOOKUP(L2574,日射量と図３!$A$4:$C$368,3,TRUE)*238.85/100)</f>
        <v/>
      </c>
      <c r="X2574" s="4" t="str">
        <f t="shared" si="491"/>
        <v/>
      </c>
      <c r="Y2574" s="4" t="str">
        <f t="shared" si="484"/>
        <v/>
      </c>
      <c r="Z2574" s="4" t="str">
        <f t="shared" si="485"/>
        <v/>
      </c>
      <c r="AA2574" s="4" t="str">
        <f>IF($V2574="","",IF(Y2574&lt;36,0,IF(AND(36&lt;=Y2574,Y2574&lt;71),VLOOKUP($W2574,日射量と図３!$E$6:$F$34,2,TRUE),IF(AND(71&lt;=Y2574,Y2574&lt;107),VLOOKUP($W2574,日射量と図３!$E$6:$G$34,3,TRUE),IF(AND(107&lt;=Y2574,Y2574&lt;143),VLOOKUP($W2574,日射量と図３!$E$6:$H$34,4,TRUE),VLOOKUP($W2574,日射量と図３!$E$6:$I$34,5,TRUE))))))</f>
        <v/>
      </c>
      <c r="AB2574" s="4" t="str">
        <f>IF($V2574="","",IF(Z2574&lt;36,0,IF(AND(36&lt;=Z2574,Z2574&lt;71),VLOOKUP($W2574,日射量と図３!$E$6:$F$34,2,TRUE),IF(AND(71&lt;=Z2574,Z2574&lt;107),VLOOKUP($W2574,日射量と図３!$E$6:$G$34,3,TRUE),IF(AND(107&lt;=Z2574,Z2574&lt;143),VLOOKUP($W2574,日射量と図３!$E$6:$H$34,4,TRUE),VLOOKUP($W2574,日射量と図３!$E$6:$I$34,5,TRUE))))))</f>
        <v/>
      </c>
      <c r="AC2574" s="382" t="str">
        <f t="shared" si="480"/>
        <v/>
      </c>
      <c r="AD2574" s="382" t="str">
        <f t="shared" si="481"/>
        <v/>
      </c>
    </row>
    <row r="2575" spans="11:30" ht="13.5" customHeight="1">
      <c r="K2575" s="4">
        <f t="shared" si="486"/>
        <v>9</v>
      </c>
      <c r="L2575" s="34">
        <v>43359</v>
      </c>
      <c r="M2575" s="4">
        <v>108</v>
      </c>
      <c r="N2575" s="4">
        <v>4</v>
      </c>
      <c r="O2575" s="31">
        <v>0.125</v>
      </c>
      <c r="P2575" s="35">
        <v>22.329999999999995</v>
      </c>
      <c r="Q2575" s="36">
        <f t="shared" si="487"/>
        <v>13</v>
      </c>
      <c r="R2575" s="4">
        <f t="shared" si="488"/>
        <v>0</v>
      </c>
      <c r="S2575" s="31">
        <f t="shared" si="482"/>
        <v>0.22535879629629629</v>
      </c>
      <c r="T2575" s="31">
        <f t="shared" si="483"/>
        <v>0.76428240740740738</v>
      </c>
      <c r="U2575" s="4">
        <f t="shared" si="489"/>
        <v>0</v>
      </c>
      <c r="V2575" s="4" t="str">
        <f t="shared" si="490"/>
        <v/>
      </c>
      <c r="W2575" s="18" t="str">
        <f>IF(V2575="","",VLOOKUP(L2575,日射量と図３!$A$4:$C$368,3,TRUE)*238.85/100)</f>
        <v/>
      </c>
      <c r="X2575" s="4" t="str">
        <f t="shared" si="491"/>
        <v/>
      </c>
      <c r="Y2575" s="4" t="str">
        <f t="shared" si="484"/>
        <v/>
      </c>
      <c r="Z2575" s="4" t="str">
        <f t="shared" si="485"/>
        <v/>
      </c>
      <c r="AA2575" s="4" t="str">
        <f>IF($V2575="","",IF(Y2575&lt;36,0,IF(AND(36&lt;=Y2575,Y2575&lt;71),VLOOKUP($W2575,日射量と図３!$E$6:$F$34,2,TRUE),IF(AND(71&lt;=Y2575,Y2575&lt;107),VLOOKUP($W2575,日射量と図３!$E$6:$G$34,3,TRUE),IF(AND(107&lt;=Y2575,Y2575&lt;143),VLOOKUP($W2575,日射量と図３!$E$6:$H$34,4,TRUE),VLOOKUP($W2575,日射量と図３!$E$6:$I$34,5,TRUE))))))</f>
        <v/>
      </c>
      <c r="AB2575" s="4" t="str">
        <f>IF($V2575="","",IF(Z2575&lt;36,0,IF(AND(36&lt;=Z2575,Z2575&lt;71),VLOOKUP($W2575,日射量と図３!$E$6:$F$34,2,TRUE),IF(AND(71&lt;=Z2575,Z2575&lt;107),VLOOKUP($W2575,日射量と図３!$E$6:$G$34,3,TRUE),IF(AND(107&lt;=Z2575,Z2575&lt;143),VLOOKUP($W2575,日射量と図３!$E$6:$H$34,4,TRUE),VLOOKUP($W2575,日射量と図３!$E$6:$I$34,5,TRUE))))))</f>
        <v/>
      </c>
      <c r="AC2575" s="382" t="str">
        <f t="shared" ref="AC2575:AC2638" si="492">IF(V2575="","",IF((($AH$18*$AH$30*V2575*3600/1000000)/1000-AA2575*$AG$18*10*0.0000041868)&lt;=0,0,AA2575*$AG$18*10*0.0000041868))</f>
        <v/>
      </c>
      <c r="AD2575" s="382" t="str">
        <f t="shared" ref="AD2575:AD2638" si="493">IF(V2575="","",IF((($AH$19*$AH$30*V2575*3600/1000000)/1000-AB2575*$AG$19*10*0.0000041868)&lt;=0,0,AB2575*$AG$19*10*0.0000041868))</f>
        <v/>
      </c>
    </row>
    <row r="2576" spans="11:30" ht="13.5" customHeight="1">
      <c r="K2576" s="4">
        <f t="shared" si="486"/>
        <v>9</v>
      </c>
      <c r="L2576" s="34">
        <v>43359</v>
      </c>
      <c r="M2576" s="4">
        <v>108</v>
      </c>
      <c r="N2576" s="4">
        <v>5</v>
      </c>
      <c r="O2576" s="31">
        <v>0.16666666666666666</v>
      </c>
      <c r="P2576" s="35">
        <v>22.08</v>
      </c>
      <c r="Q2576" s="36">
        <f t="shared" si="487"/>
        <v>15</v>
      </c>
      <c r="R2576" s="4">
        <f t="shared" si="488"/>
        <v>0</v>
      </c>
      <c r="S2576" s="31">
        <f t="shared" si="482"/>
        <v>0.22535879629629629</v>
      </c>
      <c r="T2576" s="31">
        <f t="shared" si="483"/>
        <v>0.76428240740740738</v>
      </c>
      <c r="U2576" s="4">
        <f t="shared" si="489"/>
        <v>0</v>
      </c>
      <c r="V2576" s="4" t="str">
        <f t="shared" si="490"/>
        <v/>
      </c>
      <c r="W2576" s="18" t="str">
        <f>IF(V2576="","",VLOOKUP(L2576,日射量と図３!$A$4:$C$368,3,TRUE)*238.85/100)</f>
        <v/>
      </c>
      <c r="X2576" s="4" t="str">
        <f t="shared" si="491"/>
        <v/>
      </c>
      <c r="Y2576" s="4" t="str">
        <f t="shared" si="484"/>
        <v/>
      </c>
      <c r="Z2576" s="4" t="str">
        <f t="shared" si="485"/>
        <v/>
      </c>
      <c r="AA2576" s="4" t="str">
        <f>IF($V2576="","",IF(Y2576&lt;36,0,IF(AND(36&lt;=Y2576,Y2576&lt;71),VLOOKUP($W2576,日射量と図３!$E$6:$F$34,2,TRUE),IF(AND(71&lt;=Y2576,Y2576&lt;107),VLOOKUP($W2576,日射量と図３!$E$6:$G$34,3,TRUE),IF(AND(107&lt;=Y2576,Y2576&lt;143),VLOOKUP($W2576,日射量と図３!$E$6:$H$34,4,TRUE),VLOOKUP($W2576,日射量と図３!$E$6:$I$34,5,TRUE))))))</f>
        <v/>
      </c>
      <c r="AB2576" s="4" t="str">
        <f>IF($V2576="","",IF(Z2576&lt;36,0,IF(AND(36&lt;=Z2576,Z2576&lt;71),VLOOKUP($W2576,日射量と図３!$E$6:$F$34,2,TRUE),IF(AND(71&lt;=Z2576,Z2576&lt;107),VLOOKUP($W2576,日射量と図３!$E$6:$G$34,3,TRUE),IF(AND(107&lt;=Z2576,Z2576&lt;143),VLOOKUP($W2576,日射量と図３!$E$6:$H$34,4,TRUE),VLOOKUP($W2576,日射量と図３!$E$6:$I$34,5,TRUE))))))</f>
        <v/>
      </c>
      <c r="AC2576" s="382" t="str">
        <f t="shared" si="492"/>
        <v/>
      </c>
      <c r="AD2576" s="382" t="str">
        <f t="shared" si="493"/>
        <v/>
      </c>
    </row>
    <row r="2577" spans="11:30" ht="13.5" customHeight="1">
      <c r="K2577" s="4">
        <f t="shared" si="486"/>
        <v>9</v>
      </c>
      <c r="L2577" s="34">
        <v>43359</v>
      </c>
      <c r="M2577" s="4">
        <v>108</v>
      </c>
      <c r="N2577" s="4">
        <v>6</v>
      </c>
      <c r="O2577" s="31">
        <v>0.20833333333333334</v>
      </c>
      <c r="P2577" s="35">
        <v>21.84</v>
      </c>
      <c r="Q2577" s="36">
        <f t="shared" si="487"/>
        <v>15</v>
      </c>
      <c r="R2577" s="4">
        <f t="shared" si="488"/>
        <v>0</v>
      </c>
      <c r="S2577" s="31">
        <f t="shared" si="482"/>
        <v>0.22535879629629629</v>
      </c>
      <c r="T2577" s="31">
        <f t="shared" si="483"/>
        <v>0.76428240740740738</v>
      </c>
      <c r="U2577" s="4">
        <f t="shared" si="489"/>
        <v>0</v>
      </c>
      <c r="V2577" s="4" t="str">
        <f t="shared" si="490"/>
        <v/>
      </c>
      <c r="W2577" s="18" t="str">
        <f>IF(V2577="","",VLOOKUP(L2577,日射量と図３!$A$4:$C$368,3,TRUE)*238.85/100)</f>
        <v/>
      </c>
      <c r="X2577" s="4" t="str">
        <f t="shared" si="491"/>
        <v/>
      </c>
      <c r="Y2577" s="4" t="str">
        <f t="shared" si="484"/>
        <v/>
      </c>
      <c r="Z2577" s="4" t="str">
        <f t="shared" si="485"/>
        <v/>
      </c>
      <c r="AA2577" s="4" t="str">
        <f>IF($V2577="","",IF(Y2577&lt;36,0,IF(AND(36&lt;=Y2577,Y2577&lt;71),VLOOKUP($W2577,日射量と図３!$E$6:$F$34,2,TRUE),IF(AND(71&lt;=Y2577,Y2577&lt;107),VLOOKUP($W2577,日射量と図３!$E$6:$G$34,3,TRUE),IF(AND(107&lt;=Y2577,Y2577&lt;143),VLOOKUP($W2577,日射量と図３!$E$6:$H$34,4,TRUE),VLOOKUP($W2577,日射量と図３!$E$6:$I$34,5,TRUE))))))</f>
        <v/>
      </c>
      <c r="AB2577" s="4" t="str">
        <f>IF($V2577="","",IF(Z2577&lt;36,0,IF(AND(36&lt;=Z2577,Z2577&lt;71),VLOOKUP($W2577,日射量と図３!$E$6:$F$34,2,TRUE),IF(AND(71&lt;=Z2577,Z2577&lt;107),VLOOKUP($W2577,日射量と図３!$E$6:$G$34,3,TRUE),IF(AND(107&lt;=Z2577,Z2577&lt;143),VLOOKUP($W2577,日射量と図３!$E$6:$H$34,4,TRUE),VLOOKUP($W2577,日射量と図３!$E$6:$I$34,5,TRUE))))))</f>
        <v/>
      </c>
      <c r="AC2577" s="382" t="str">
        <f t="shared" si="492"/>
        <v/>
      </c>
      <c r="AD2577" s="382" t="str">
        <f t="shared" si="493"/>
        <v/>
      </c>
    </row>
    <row r="2578" spans="11:30" ht="13.5" customHeight="1">
      <c r="K2578" s="4">
        <f t="shared" si="486"/>
        <v>9</v>
      </c>
      <c r="L2578" s="34">
        <v>43359</v>
      </c>
      <c r="M2578" s="4">
        <v>108</v>
      </c>
      <c r="N2578" s="4">
        <v>7</v>
      </c>
      <c r="O2578" s="31">
        <v>0.25</v>
      </c>
      <c r="P2578" s="35">
        <v>21.720000000000002</v>
      </c>
      <c r="Q2578" s="36">
        <f t="shared" si="487"/>
        <v>15</v>
      </c>
      <c r="R2578" s="4">
        <f t="shared" si="488"/>
        <v>0</v>
      </c>
      <c r="S2578" s="31">
        <f t="shared" si="482"/>
        <v>0.22535879629629629</v>
      </c>
      <c r="T2578" s="31">
        <f t="shared" si="483"/>
        <v>0.76428240740740738</v>
      </c>
      <c r="U2578" s="4">
        <f t="shared" si="489"/>
        <v>0</v>
      </c>
      <c r="V2578" s="4" t="str">
        <f t="shared" si="490"/>
        <v/>
      </c>
      <c r="W2578" s="18" t="str">
        <f>IF(V2578="","",VLOOKUP(L2578,日射量と図３!$A$4:$C$368,3,TRUE)*238.85/100)</f>
        <v/>
      </c>
      <c r="X2578" s="4" t="str">
        <f t="shared" si="491"/>
        <v/>
      </c>
      <c r="Y2578" s="4" t="str">
        <f t="shared" si="484"/>
        <v/>
      </c>
      <c r="Z2578" s="4" t="str">
        <f t="shared" si="485"/>
        <v/>
      </c>
      <c r="AA2578" s="4" t="str">
        <f>IF($V2578="","",IF(Y2578&lt;36,0,IF(AND(36&lt;=Y2578,Y2578&lt;71),VLOOKUP($W2578,日射量と図３!$E$6:$F$34,2,TRUE),IF(AND(71&lt;=Y2578,Y2578&lt;107),VLOOKUP($W2578,日射量と図３!$E$6:$G$34,3,TRUE),IF(AND(107&lt;=Y2578,Y2578&lt;143),VLOOKUP($W2578,日射量と図３!$E$6:$H$34,4,TRUE),VLOOKUP($W2578,日射量と図３!$E$6:$I$34,5,TRUE))))))</f>
        <v/>
      </c>
      <c r="AB2578" s="4" t="str">
        <f>IF($V2578="","",IF(Z2578&lt;36,0,IF(AND(36&lt;=Z2578,Z2578&lt;71),VLOOKUP($W2578,日射量と図３!$E$6:$F$34,2,TRUE),IF(AND(71&lt;=Z2578,Z2578&lt;107),VLOOKUP($W2578,日射量と図３!$E$6:$G$34,3,TRUE),IF(AND(107&lt;=Z2578,Z2578&lt;143),VLOOKUP($W2578,日射量と図３!$E$6:$H$34,4,TRUE),VLOOKUP($W2578,日射量と図３!$E$6:$I$34,5,TRUE))))))</f>
        <v/>
      </c>
      <c r="AC2578" s="382" t="str">
        <f t="shared" si="492"/>
        <v/>
      </c>
      <c r="AD2578" s="382" t="str">
        <f t="shared" si="493"/>
        <v/>
      </c>
    </row>
    <row r="2579" spans="11:30" ht="13.5" customHeight="1">
      <c r="K2579" s="4">
        <f t="shared" si="486"/>
        <v>9</v>
      </c>
      <c r="L2579" s="34">
        <v>43359</v>
      </c>
      <c r="M2579" s="4">
        <v>108</v>
      </c>
      <c r="N2579" s="4">
        <v>8</v>
      </c>
      <c r="O2579" s="31">
        <v>0.29166666666666669</v>
      </c>
      <c r="P2579" s="35">
        <v>22.369999999999997</v>
      </c>
      <c r="Q2579" s="36">
        <f t="shared" si="487"/>
        <v>12</v>
      </c>
      <c r="R2579" s="4">
        <f t="shared" si="488"/>
        <v>0</v>
      </c>
      <c r="S2579" s="31">
        <f t="shared" si="482"/>
        <v>0.22535879629629629</v>
      </c>
      <c r="T2579" s="31">
        <f t="shared" si="483"/>
        <v>0.76428240740740738</v>
      </c>
      <c r="U2579" s="4">
        <f t="shared" si="489"/>
        <v>0</v>
      </c>
      <c r="V2579" s="4" t="str">
        <f t="shared" si="490"/>
        <v/>
      </c>
      <c r="W2579" s="18" t="str">
        <f>IF(V2579="","",VLOOKUP(L2579,日射量と図３!$A$4:$C$368,3,TRUE)*238.85/100)</f>
        <v/>
      </c>
      <c r="X2579" s="4" t="str">
        <f t="shared" si="491"/>
        <v/>
      </c>
      <c r="Y2579" s="4" t="str">
        <f t="shared" si="484"/>
        <v/>
      </c>
      <c r="Z2579" s="4" t="str">
        <f t="shared" si="485"/>
        <v/>
      </c>
      <c r="AA2579" s="4" t="str">
        <f>IF($V2579="","",IF(Y2579&lt;36,0,IF(AND(36&lt;=Y2579,Y2579&lt;71),VLOOKUP($W2579,日射量と図３!$E$6:$F$34,2,TRUE),IF(AND(71&lt;=Y2579,Y2579&lt;107),VLOOKUP($W2579,日射量と図３!$E$6:$G$34,3,TRUE),IF(AND(107&lt;=Y2579,Y2579&lt;143),VLOOKUP($W2579,日射量と図３!$E$6:$H$34,4,TRUE),VLOOKUP($W2579,日射量と図３!$E$6:$I$34,5,TRUE))))))</f>
        <v/>
      </c>
      <c r="AB2579" s="4" t="str">
        <f>IF($V2579="","",IF(Z2579&lt;36,0,IF(AND(36&lt;=Z2579,Z2579&lt;71),VLOOKUP($W2579,日射量と図３!$E$6:$F$34,2,TRUE),IF(AND(71&lt;=Z2579,Z2579&lt;107),VLOOKUP($W2579,日射量と図３!$E$6:$G$34,3,TRUE),IF(AND(107&lt;=Z2579,Z2579&lt;143),VLOOKUP($W2579,日射量と図３!$E$6:$H$34,4,TRUE),VLOOKUP($W2579,日射量と図３!$E$6:$I$34,5,TRUE))))))</f>
        <v/>
      </c>
      <c r="AC2579" s="382" t="str">
        <f t="shared" si="492"/>
        <v/>
      </c>
      <c r="AD2579" s="382" t="str">
        <f t="shared" si="493"/>
        <v/>
      </c>
    </row>
    <row r="2580" spans="11:30" ht="13.5" customHeight="1">
      <c r="K2580" s="4">
        <f t="shared" si="486"/>
        <v>9</v>
      </c>
      <c r="L2580" s="34">
        <v>43359</v>
      </c>
      <c r="M2580" s="4">
        <v>108</v>
      </c>
      <c r="N2580" s="4">
        <v>9</v>
      </c>
      <c r="O2580" s="31">
        <v>0.33333333333333331</v>
      </c>
      <c r="P2580" s="35">
        <v>23.380000000000003</v>
      </c>
      <c r="Q2580" s="36">
        <f t="shared" si="487"/>
        <v>12</v>
      </c>
      <c r="R2580" s="4">
        <f t="shared" si="488"/>
        <v>0</v>
      </c>
      <c r="S2580" s="31">
        <f t="shared" si="482"/>
        <v>0.22535879629629629</v>
      </c>
      <c r="T2580" s="31">
        <f t="shared" si="483"/>
        <v>0.76428240740740738</v>
      </c>
      <c r="U2580" s="4">
        <f t="shared" si="489"/>
        <v>0</v>
      </c>
      <c r="V2580" s="4" t="str">
        <f t="shared" si="490"/>
        <v/>
      </c>
      <c r="W2580" s="18" t="str">
        <f>IF(V2580="","",VLOOKUP(L2580,日射量と図３!$A$4:$C$368,3,TRUE)*238.85/100)</f>
        <v/>
      </c>
      <c r="X2580" s="4" t="str">
        <f t="shared" si="491"/>
        <v/>
      </c>
      <c r="Y2580" s="4" t="str">
        <f t="shared" si="484"/>
        <v/>
      </c>
      <c r="Z2580" s="4" t="str">
        <f t="shared" si="485"/>
        <v/>
      </c>
      <c r="AA2580" s="4" t="str">
        <f>IF($V2580="","",IF(Y2580&lt;36,0,IF(AND(36&lt;=Y2580,Y2580&lt;71),VLOOKUP($W2580,日射量と図３!$E$6:$F$34,2,TRUE),IF(AND(71&lt;=Y2580,Y2580&lt;107),VLOOKUP($W2580,日射量と図３!$E$6:$G$34,3,TRUE),IF(AND(107&lt;=Y2580,Y2580&lt;143),VLOOKUP($W2580,日射量と図３!$E$6:$H$34,4,TRUE),VLOOKUP($W2580,日射量と図３!$E$6:$I$34,5,TRUE))))))</f>
        <v/>
      </c>
      <c r="AB2580" s="4" t="str">
        <f>IF($V2580="","",IF(Z2580&lt;36,0,IF(AND(36&lt;=Z2580,Z2580&lt;71),VLOOKUP($W2580,日射量と図３!$E$6:$F$34,2,TRUE),IF(AND(71&lt;=Z2580,Z2580&lt;107),VLOOKUP($W2580,日射量と図３!$E$6:$G$34,3,TRUE),IF(AND(107&lt;=Z2580,Z2580&lt;143),VLOOKUP($W2580,日射量と図３!$E$6:$H$34,4,TRUE),VLOOKUP($W2580,日射量と図３!$E$6:$I$34,5,TRUE))))))</f>
        <v/>
      </c>
      <c r="AC2580" s="382" t="str">
        <f t="shared" si="492"/>
        <v/>
      </c>
      <c r="AD2580" s="382" t="str">
        <f t="shared" si="493"/>
        <v/>
      </c>
    </row>
    <row r="2581" spans="11:30" ht="13.5" customHeight="1">
      <c r="K2581" s="4">
        <f t="shared" si="486"/>
        <v>9</v>
      </c>
      <c r="L2581" s="34">
        <v>43359</v>
      </c>
      <c r="M2581" s="4">
        <v>108</v>
      </c>
      <c r="N2581" s="4">
        <v>10</v>
      </c>
      <c r="O2581" s="31">
        <v>0.375</v>
      </c>
      <c r="P2581" s="35">
        <v>24.04</v>
      </c>
      <c r="Q2581" s="36">
        <f t="shared" si="487"/>
        <v>12</v>
      </c>
      <c r="R2581" s="4">
        <f t="shared" si="488"/>
        <v>0</v>
      </c>
      <c r="S2581" s="31">
        <f t="shared" ref="S2581:S2644" si="494">VLOOKUP(K2581,$AF$38:$AH$49,2,TRUE)</f>
        <v>0.22535879629629629</v>
      </c>
      <c r="T2581" s="31">
        <f t="shared" ref="T2581:T2644" si="495">VLOOKUP(K2581,$AF$38:$AH$49,3,TRUE)</f>
        <v>0.76428240740740738</v>
      </c>
      <c r="U2581" s="4">
        <f t="shared" si="489"/>
        <v>0</v>
      </c>
      <c r="V2581" s="4" t="str">
        <f t="shared" si="490"/>
        <v/>
      </c>
      <c r="W2581" s="18" t="str">
        <f>IF(V2581="","",VLOOKUP(L2581,日射量と図３!$A$4:$C$368,3,TRUE)*238.85/100)</f>
        <v/>
      </c>
      <c r="X2581" s="4" t="str">
        <f t="shared" si="491"/>
        <v/>
      </c>
      <c r="Y2581" s="4" t="str">
        <f t="shared" si="484"/>
        <v/>
      </c>
      <c r="Z2581" s="4" t="str">
        <f t="shared" si="485"/>
        <v/>
      </c>
      <c r="AA2581" s="4" t="str">
        <f>IF($V2581="","",IF(Y2581&lt;36,0,IF(AND(36&lt;=Y2581,Y2581&lt;71),VLOOKUP($W2581,日射量と図３!$E$6:$F$34,2,TRUE),IF(AND(71&lt;=Y2581,Y2581&lt;107),VLOOKUP($W2581,日射量と図３!$E$6:$G$34,3,TRUE),IF(AND(107&lt;=Y2581,Y2581&lt;143),VLOOKUP($W2581,日射量と図３!$E$6:$H$34,4,TRUE),VLOOKUP($W2581,日射量と図３!$E$6:$I$34,5,TRUE))))))</f>
        <v/>
      </c>
      <c r="AB2581" s="4" t="str">
        <f>IF($V2581="","",IF(Z2581&lt;36,0,IF(AND(36&lt;=Z2581,Z2581&lt;71),VLOOKUP($W2581,日射量と図３!$E$6:$F$34,2,TRUE),IF(AND(71&lt;=Z2581,Z2581&lt;107),VLOOKUP($W2581,日射量と図３!$E$6:$G$34,3,TRUE),IF(AND(107&lt;=Z2581,Z2581&lt;143),VLOOKUP($W2581,日射量と図３!$E$6:$H$34,4,TRUE),VLOOKUP($W2581,日射量と図３!$E$6:$I$34,5,TRUE))))))</f>
        <v/>
      </c>
      <c r="AC2581" s="382" t="str">
        <f t="shared" si="492"/>
        <v/>
      </c>
      <c r="AD2581" s="382" t="str">
        <f t="shared" si="493"/>
        <v/>
      </c>
    </row>
    <row r="2582" spans="11:30" ht="13.5" customHeight="1">
      <c r="K2582" s="4">
        <f t="shared" si="486"/>
        <v>9</v>
      </c>
      <c r="L2582" s="34">
        <v>43359</v>
      </c>
      <c r="M2582" s="4">
        <v>108</v>
      </c>
      <c r="N2582" s="4">
        <v>11</v>
      </c>
      <c r="O2582" s="31">
        <v>0.41666666666666669</v>
      </c>
      <c r="P2582" s="35">
        <v>24.990000000000002</v>
      </c>
      <c r="Q2582" s="36">
        <f t="shared" si="487"/>
        <v>12</v>
      </c>
      <c r="R2582" s="4">
        <f t="shared" si="488"/>
        <v>0</v>
      </c>
      <c r="S2582" s="31">
        <f t="shared" si="494"/>
        <v>0.22535879629629629</v>
      </c>
      <c r="T2582" s="31">
        <f t="shared" si="495"/>
        <v>0.76428240740740738</v>
      </c>
      <c r="U2582" s="4">
        <f t="shared" si="489"/>
        <v>0</v>
      </c>
      <c r="V2582" s="4" t="str">
        <f t="shared" si="490"/>
        <v/>
      </c>
      <c r="W2582" s="18" t="str">
        <f>IF(V2582="","",VLOOKUP(L2582,日射量と図３!$A$4:$C$368,3,TRUE)*238.85/100)</f>
        <v/>
      </c>
      <c r="X2582" s="4" t="str">
        <f t="shared" si="491"/>
        <v/>
      </c>
      <c r="Y2582" s="4" t="str">
        <f t="shared" si="484"/>
        <v/>
      </c>
      <c r="Z2582" s="4" t="str">
        <f t="shared" si="485"/>
        <v/>
      </c>
      <c r="AA2582" s="4" t="str">
        <f>IF($V2582="","",IF(Y2582&lt;36,0,IF(AND(36&lt;=Y2582,Y2582&lt;71),VLOOKUP($W2582,日射量と図３!$E$6:$F$34,2,TRUE),IF(AND(71&lt;=Y2582,Y2582&lt;107),VLOOKUP($W2582,日射量と図３!$E$6:$G$34,3,TRUE),IF(AND(107&lt;=Y2582,Y2582&lt;143),VLOOKUP($W2582,日射量と図３!$E$6:$H$34,4,TRUE),VLOOKUP($W2582,日射量と図３!$E$6:$I$34,5,TRUE))))))</f>
        <v/>
      </c>
      <c r="AB2582" s="4" t="str">
        <f>IF($V2582="","",IF(Z2582&lt;36,0,IF(AND(36&lt;=Z2582,Z2582&lt;71),VLOOKUP($W2582,日射量と図３!$E$6:$F$34,2,TRUE),IF(AND(71&lt;=Z2582,Z2582&lt;107),VLOOKUP($W2582,日射量と図３!$E$6:$G$34,3,TRUE),IF(AND(107&lt;=Z2582,Z2582&lt;143),VLOOKUP($W2582,日射量と図３!$E$6:$H$34,4,TRUE),VLOOKUP($W2582,日射量と図３!$E$6:$I$34,5,TRUE))))))</f>
        <v/>
      </c>
      <c r="AC2582" s="382" t="str">
        <f t="shared" si="492"/>
        <v/>
      </c>
      <c r="AD2582" s="382" t="str">
        <f t="shared" si="493"/>
        <v/>
      </c>
    </row>
    <row r="2583" spans="11:30" ht="13.5" customHeight="1">
      <c r="K2583" s="4">
        <f t="shared" si="486"/>
        <v>9</v>
      </c>
      <c r="L2583" s="34">
        <v>43359</v>
      </c>
      <c r="M2583" s="4">
        <v>108</v>
      </c>
      <c r="N2583" s="4">
        <v>12</v>
      </c>
      <c r="O2583" s="31">
        <v>0.45833333333333331</v>
      </c>
      <c r="P2583" s="35">
        <v>25.520000000000003</v>
      </c>
      <c r="Q2583" s="36">
        <f t="shared" si="487"/>
        <v>12</v>
      </c>
      <c r="R2583" s="4">
        <f t="shared" si="488"/>
        <v>0</v>
      </c>
      <c r="S2583" s="31">
        <f t="shared" si="494"/>
        <v>0.22535879629629629</v>
      </c>
      <c r="T2583" s="31">
        <f t="shared" si="495"/>
        <v>0.76428240740740738</v>
      </c>
      <c r="U2583" s="4">
        <f t="shared" si="489"/>
        <v>0</v>
      </c>
      <c r="V2583" s="4" t="str">
        <f t="shared" si="490"/>
        <v/>
      </c>
      <c r="W2583" s="18" t="str">
        <f>IF(V2583="","",VLOOKUP(L2583,日射量と図３!$A$4:$C$368,3,TRUE)*238.85/100)</f>
        <v/>
      </c>
      <c r="X2583" s="4" t="str">
        <f t="shared" si="491"/>
        <v/>
      </c>
      <c r="Y2583" s="4" t="str">
        <f t="shared" si="484"/>
        <v/>
      </c>
      <c r="Z2583" s="4" t="str">
        <f t="shared" si="485"/>
        <v/>
      </c>
      <c r="AA2583" s="4" t="str">
        <f>IF($V2583="","",IF(Y2583&lt;36,0,IF(AND(36&lt;=Y2583,Y2583&lt;71),VLOOKUP($W2583,日射量と図３!$E$6:$F$34,2,TRUE),IF(AND(71&lt;=Y2583,Y2583&lt;107),VLOOKUP($W2583,日射量と図３!$E$6:$G$34,3,TRUE),IF(AND(107&lt;=Y2583,Y2583&lt;143),VLOOKUP($W2583,日射量と図３!$E$6:$H$34,4,TRUE),VLOOKUP($W2583,日射量と図３!$E$6:$I$34,5,TRUE))))))</f>
        <v/>
      </c>
      <c r="AB2583" s="4" t="str">
        <f>IF($V2583="","",IF(Z2583&lt;36,0,IF(AND(36&lt;=Z2583,Z2583&lt;71),VLOOKUP($W2583,日射量と図３!$E$6:$F$34,2,TRUE),IF(AND(71&lt;=Z2583,Z2583&lt;107),VLOOKUP($W2583,日射量と図３!$E$6:$G$34,3,TRUE),IF(AND(107&lt;=Z2583,Z2583&lt;143),VLOOKUP($W2583,日射量と図３!$E$6:$H$34,4,TRUE),VLOOKUP($W2583,日射量と図３!$E$6:$I$34,5,TRUE))))))</f>
        <v/>
      </c>
      <c r="AC2583" s="382" t="str">
        <f t="shared" si="492"/>
        <v/>
      </c>
      <c r="AD2583" s="382" t="str">
        <f t="shared" si="493"/>
        <v/>
      </c>
    </row>
    <row r="2584" spans="11:30" ht="13.5" customHeight="1">
      <c r="K2584" s="4">
        <f t="shared" si="486"/>
        <v>9</v>
      </c>
      <c r="L2584" s="34">
        <v>43359</v>
      </c>
      <c r="M2584" s="4">
        <v>108</v>
      </c>
      <c r="N2584" s="4">
        <v>13</v>
      </c>
      <c r="O2584" s="31">
        <v>0.5</v>
      </c>
      <c r="P2584" s="35">
        <v>26.389999999999997</v>
      </c>
      <c r="Q2584" s="36">
        <f t="shared" si="487"/>
        <v>12</v>
      </c>
      <c r="R2584" s="4">
        <f t="shared" si="488"/>
        <v>0</v>
      </c>
      <c r="S2584" s="31">
        <f t="shared" si="494"/>
        <v>0.22535879629629629</v>
      </c>
      <c r="T2584" s="31">
        <f t="shared" si="495"/>
        <v>0.76428240740740738</v>
      </c>
      <c r="U2584" s="4">
        <f t="shared" si="489"/>
        <v>0</v>
      </c>
      <c r="V2584" s="4" t="str">
        <f t="shared" si="490"/>
        <v/>
      </c>
      <c r="W2584" s="18" t="str">
        <f>IF(V2584="","",VLOOKUP(L2584,日射量と図３!$A$4:$C$368,3,TRUE)*238.85/100)</f>
        <v/>
      </c>
      <c r="X2584" s="4" t="str">
        <f t="shared" si="491"/>
        <v/>
      </c>
      <c r="Y2584" s="4" t="str">
        <f t="shared" si="484"/>
        <v/>
      </c>
      <c r="Z2584" s="4" t="str">
        <f t="shared" si="485"/>
        <v/>
      </c>
      <c r="AA2584" s="4" t="str">
        <f>IF($V2584="","",IF(Y2584&lt;36,0,IF(AND(36&lt;=Y2584,Y2584&lt;71),VLOOKUP($W2584,日射量と図３!$E$6:$F$34,2,TRUE),IF(AND(71&lt;=Y2584,Y2584&lt;107),VLOOKUP($W2584,日射量と図３!$E$6:$G$34,3,TRUE),IF(AND(107&lt;=Y2584,Y2584&lt;143),VLOOKUP($W2584,日射量と図３!$E$6:$H$34,4,TRUE),VLOOKUP($W2584,日射量と図３!$E$6:$I$34,5,TRUE))))))</f>
        <v/>
      </c>
      <c r="AB2584" s="4" t="str">
        <f>IF($V2584="","",IF(Z2584&lt;36,0,IF(AND(36&lt;=Z2584,Z2584&lt;71),VLOOKUP($W2584,日射量と図３!$E$6:$F$34,2,TRUE),IF(AND(71&lt;=Z2584,Z2584&lt;107),VLOOKUP($W2584,日射量と図３!$E$6:$G$34,3,TRUE),IF(AND(107&lt;=Z2584,Z2584&lt;143),VLOOKUP($W2584,日射量と図３!$E$6:$H$34,4,TRUE),VLOOKUP($W2584,日射量と図３!$E$6:$I$34,5,TRUE))))))</f>
        <v/>
      </c>
      <c r="AC2584" s="382" t="str">
        <f t="shared" si="492"/>
        <v/>
      </c>
      <c r="AD2584" s="382" t="str">
        <f t="shared" si="493"/>
        <v/>
      </c>
    </row>
    <row r="2585" spans="11:30" ht="13.5" customHeight="1">
      <c r="K2585" s="4">
        <f t="shared" si="486"/>
        <v>9</v>
      </c>
      <c r="L2585" s="34">
        <v>43359</v>
      </c>
      <c r="M2585" s="4">
        <v>108</v>
      </c>
      <c r="N2585" s="4">
        <v>14</v>
      </c>
      <c r="O2585" s="31">
        <v>0.54166666666666663</v>
      </c>
      <c r="P2585" s="35">
        <v>26.650000000000006</v>
      </c>
      <c r="Q2585" s="36">
        <f t="shared" si="487"/>
        <v>12</v>
      </c>
      <c r="R2585" s="4">
        <f t="shared" si="488"/>
        <v>0</v>
      </c>
      <c r="S2585" s="31">
        <f t="shared" si="494"/>
        <v>0.22535879629629629</v>
      </c>
      <c r="T2585" s="31">
        <f t="shared" si="495"/>
        <v>0.76428240740740738</v>
      </c>
      <c r="U2585" s="4">
        <f t="shared" si="489"/>
        <v>0</v>
      </c>
      <c r="V2585" s="4" t="str">
        <f t="shared" si="490"/>
        <v/>
      </c>
      <c r="W2585" s="18" t="str">
        <f>IF(V2585="","",VLOOKUP(L2585,日射量と図３!$A$4:$C$368,3,TRUE)*238.85/100)</f>
        <v/>
      </c>
      <c r="X2585" s="4" t="str">
        <f t="shared" si="491"/>
        <v/>
      </c>
      <c r="Y2585" s="4" t="str">
        <f t="shared" si="484"/>
        <v/>
      </c>
      <c r="Z2585" s="4" t="str">
        <f t="shared" si="485"/>
        <v/>
      </c>
      <c r="AA2585" s="4" t="str">
        <f>IF($V2585="","",IF(Y2585&lt;36,0,IF(AND(36&lt;=Y2585,Y2585&lt;71),VLOOKUP($W2585,日射量と図３!$E$6:$F$34,2,TRUE),IF(AND(71&lt;=Y2585,Y2585&lt;107),VLOOKUP($W2585,日射量と図３!$E$6:$G$34,3,TRUE),IF(AND(107&lt;=Y2585,Y2585&lt;143),VLOOKUP($W2585,日射量と図３!$E$6:$H$34,4,TRUE),VLOOKUP($W2585,日射量と図３!$E$6:$I$34,5,TRUE))))))</f>
        <v/>
      </c>
      <c r="AB2585" s="4" t="str">
        <f>IF($V2585="","",IF(Z2585&lt;36,0,IF(AND(36&lt;=Z2585,Z2585&lt;71),VLOOKUP($W2585,日射量と図３!$E$6:$F$34,2,TRUE),IF(AND(71&lt;=Z2585,Z2585&lt;107),VLOOKUP($W2585,日射量と図３!$E$6:$G$34,3,TRUE),IF(AND(107&lt;=Z2585,Z2585&lt;143),VLOOKUP($W2585,日射量と図３!$E$6:$H$34,4,TRUE),VLOOKUP($W2585,日射量と図３!$E$6:$I$34,5,TRUE))))))</f>
        <v/>
      </c>
      <c r="AC2585" s="382" t="str">
        <f t="shared" si="492"/>
        <v/>
      </c>
      <c r="AD2585" s="382" t="str">
        <f t="shared" si="493"/>
        <v/>
      </c>
    </row>
    <row r="2586" spans="11:30" ht="13.5" customHeight="1">
      <c r="K2586" s="4">
        <f t="shared" si="486"/>
        <v>9</v>
      </c>
      <c r="L2586" s="34">
        <v>43359</v>
      </c>
      <c r="M2586" s="4">
        <v>108</v>
      </c>
      <c r="N2586" s="4">
        <v>15</v>
      </c>
      <c r="O2586" s="31">
        <v>0.58333333333333337</v>
      </c>
      <c r="P2586" s="35">
        <v>26.709999999999997</v>
      </c>
      <c r="Q2586" s="36">
        <f t="shared" si="487"/>
        <v>12</v>
      </c>
      <c r="R2586" s="4">
        <f t="shared" si="488"/>
        <v>0</v>
      </c>
      <c r="S2586" s="31">
        <f t="shared" si="494"/>
        <v>0.22535879629629629</v>
      </c>
      <c r="T2586" s="31">
        <f t="shared" si="495"/>
        <v>0.76428240740740738</v>
      </c>
      <c r="U2586" s="4">
        <f t="shared" si="489"/>
        <v>0</v>
      </c>
      <c r="V2586" s="4" t="str">
        <f t="shared" si="490"/>
        <v/>
      </c>
      <c r="W2586" s="18" t="str">
        <f>IF(V2586="","",VLOOKUP(L2586,日射量と図３!$A$4:$C$368,3,TRUE)*238.85/100)</f>
        <v/>
      </c>
      <c r="X2586" s="4" t="str">
        <f t="shared" si="491"/>
        <v/>
      </c>
      <c r="Y2586" s="4" t="str">
        <f t="shared" si="484"/>
        <v/>
      </c>
      <c r="Z2586" s="4" t="str">
        <f t="shared" si="485"/>
        <v/>
      </c>
      <c r="AA2586" s="4" t="str">
        <f>IF($V2586="","",IF(Y2586&lt;36,0,IF(AND(36&lt;=Y2586,Y2586&lt;71),VLOOKUP($W2586,日射量と図３!$E$6:$F$34,2,TRUE),IF(AND(71&lt;=Y2586,Y2586&lt;107),VLOOKUP($W2586,日射量と図３!$E$6:$G$34,3,TRUE),IF(AND(107&lt;=Y2586,Y2586&lt;143),VLOOKUP($W2586,日射量と図３!$E$6:$H$34,4,TRUE),VLOOKUP($W2586,日射量と図３!$E$6:$I$34,5,TRUE))))))</f>
        <v/>
      </c>
      <c r="AB2586" s="4" t="str">
        <f>IF($V2586="","",IF(Z2586&lt;36,0,IF(AND(36&lt;=Z2586,Z2586&lt;71),VLOOKUP($W2586,日射量と図３!$E$6:$F$34,2,TRUE),IF(AND(71&lt;=Z2586,Z2586&lt;107),VLOOKUP($W2586,日射量と図３!$E$6:$G$34,3,TRUE),IF(AND(107&lt;=Z2586,Z2586&lt;143),VLOOKUP($W2586,日射量と図３!$E$6:$H$34,4,TRUE),VLOOKUP($W2586,日射量と図３!$E$6:$I$34,5,TRUE))))))</f>
        <v/>
      </c>
      <c r="AC2586" s="382" t="str">
        <f t="shared" si="492"/>
        <v/>
      </c>
      <c r="AD2586" s="382" t="str">
        <f t="shared" si="493"/>
        <v/>
      </c>
    </row>
    <row r="2587" spans="11:30" ht="13.5" customHeight="1">
      <c r="K2587" s="4">
        <f t="shared" si="486"/>
        <v>9</v>
      </c>
      <c r="L2587" s="34">
        <v>43359</v>
      </c>
      <c r="M2587" s="4">
        <v>108</v>
      </c>
      <c r="N2587" s="4">
        <v>16</v>
      </c>
      <c r="O2587" s="31">
        <v>0.625</v>
      </c>
      <c r="P2587" s="35">
        <v>26.71</v>
      </c>
      <c r="Q2587" s="36">
        <f t="shared" si="487"/>
        <v>16</v>
      </c>
      <c r="R2587" s="4">
        <f t="shared" si="488"/>
        <v>0</v>
      </c>
      <c r="S2587" s="31">
        <f t="shared" si="494"/>
        <v>0.22535879629629629</v>
      </c>
      <c r="T2587" s="31">
        <f t="shared" si="495"/>
        <v>0.76428240740740738</v>
      </c>
      <c r="U2587" s="4">
        <f t="shared" si="489"/>
        <v>0</v>
      </c>
      <c r="V2587" s="4" t="str">
        <f t="shared" si="490"/>
        <v/>
      </c>
      <c r="W2587" s="18" t="str">
        <f>IF(V2587="","",VLOOKUP(L2587,日射量と図３!$A$4:$C$368,3,TRUE)*238.85/100)</f>
        <v/>
      </c>
      <c r="X2587" s="4" t="str">
        <f t="shared" si="491"/>
        <v/>
      </c>
      <c r="Y2587" s="4" t="str">
        <f t="shared" si="484"/>
        <v/>
      </c>
      <c r="Z2587" s="4" t="str">
        <f t="shared" si="485"/>
        <v/>
      </c>
      <c r="AA2587" s="4" t="str">
        <f>IF($V2587="","",IF(Y2587&lt;36,0,IF(AND(36&lt;=Y2587,Y2587&lt;71),VLOOKUP($W2587,日射量と図３!$E$6:$F$34,2,TRUE),IF(AND(71&lt;=Y2587,Y2587&lt;107),VLOOKUP($W2587,日射量と図３!$E$6:$G$34,3,TRUE),IF(AND(107&lt;=Y2587,Y2587&lt;143),VLOOKUP($W2587,日射量と図３!$E$6:$H$34,4,TRUE),VLOOKUP($W2587,日射量と図３!$E$6:$I$34,5,TRUE))))))</f>
        <v/>
      </c>
      <c r="AB2587" s="4" t="str">
        <f>IF($V2587="","",IF(Z2587&lt;36,0,IF(AND(36&lt;=Z2587,Z2587&lt;71),VLOOKUP($W2587,日射量と図３!$E$6:$F$34,2,TRUE),IF(AND(71&lt;=Z2587,Z2587&lt;107),VLOOKUP($W2587,日射量と図３!$E$6:$G$34,3,TRUE),IF(AND(107&lt;=Z2587,Z2587&lt;143),VLOOKUP($W2587,日射量と図３!$E$6:$H$34,4,TRUE),VLOOKUP($W2587,日射量と図３!$E$6:$I$34,5,TRUE))))))</f>
        <v/>
      </c>
      <c r="AC2587" s="382" t="str">
        <f t="shared" si="492"/>
        <v/>
      </c>
      <c r="AD2587" s="382" t="str">
        <f t="shared" si="493"/>
        <v/>
      </c>
    </row>
    <row r="2588" spans="11:30" ht="13.5" customHeight="1">
      <c r="K2588" s="4">
        <f t="shared" si="486"/>
        <v>9</v>
      </c>
      <c r="L2588" s="34">
        <v>43359</v>
      </c>
      <c r="M2588" s="4">
        <v>108</v>
      </c>
      <c r="N2588" s="4">
        <v>17</v>
      </c>
      <c r="O2588" s="31">
        <v>0.66666666666666663</v>
      </c>
      <c r="P2588" s="35">
        <v>26.2</v>
      </c>
      <c r="Q2588" s="36">
        <f t="shared" si="487"/>
        <v>16</v>
      </c>
      <c r="R2588" s="4">
        <f t="shared" si="488"/>
        <v>0</v>
      </c>
      <c r="S2588" s="31">
        <f t="shared" si="494"/>
        <v>0.22535879629629629</v>
      </c>
      <c r="T2588" s="31">
        <f t="shared" si="495"/>
        <v>0.76428240740740738</v>
      </c>
      <c r="U2588" s="4">
        <f t="shared" si="489"/>
        <v>0</v>
      </c>
      <c r="V2588" s="4" t="str">
        <f t="shared" si="490"/>
        <v/>
      </c>
      <c r="W2588" s="18" t="str">
        <f>IF(V2588="","",VLOOKUP(L2588,日射量と図３!$A$4:$C$368,3,TRUE)*238.85/100)</f>
        <v/>
      </c>
      <c r="X2588" s="4" t="str">
        <f t="shared" si="491"/>
        <v/>
      </c>
      <c r="Y2588" s="4" t="str">
        <f t="shared" si="484"/>
        <v/>
      </c>
      <c r="Z2588" s="4" t="str">
        <f t="shared" si="485"/>
        <v/>
      </c>
      <c r="AA2588" s="4" t="str">
        <f>IF($V2588="","",IF(Y2588&lt;36,0,IF(AND(36&lt;=Y2588,Y2588&lt;71),VLOOKUP($W2588,日射量と図３!$E$6:$F$34,2,TRUE),IF(AND(71&lt;=Y2588,Y2588&lt;107),VLOOKUP($W2588,日射量と図３!$E$6:$G$34,3,TRUE),IF(AND(107&lt;=Y2588,Y2588&lt;143),VLOOKUP($W2588,日射量と図３!$E$6:$H$34,4,TRUE),VLOOKUP($W2588,日射量と図３!$E$6:$I$34,5,TRUE))))))</f>
        <v/>
      </c>
      <c r="AB2588" s="4" t="str">
        <f>IF($V2588="","",IF(Z2588&lt;36,0,IF(AND(36&lt;=Z2588,Z2588&lt;71),VLOOKUP($W2588,日射量と図３!$E$6:$F$34,2,TRUE),IF(AND(71&lt;=Z2588,Z2588&lt;107),VLOOKUP($W2588,日射量と図３!$E$6:$G$34,3,TRUE),IF(AND(107&lt;=Z2588,Z2588&lt;143),VLOOKUP($W2588,日射量と図３!$E$6:$H$34,4,TRUE),VLOOKUP($W2588,日射量と図３!$E$6:$I$34,5,TRUE))))))</f>
        <v/>
      </c>
      <c r="AC2588" s="382" t="str">
        <f t="shared" si="492"/>
        <v/>
      </c>
      <c r="AD2588" s="382" t="str">
        <f t="shared" si="493"/>
        <v/>
      </c>
    </row>
    <row r="2589" spans="11:30" ht="13.5" customHeight="1">
      <c r="K2589" s="4">
        <f t="shared" si="486"/>
        <v>9</v>
      </c>
      <c r="L2589" s="34">
        <v>43359</v>
      </c>
      <c r="M2589" s="4">
        <v>108</v>
      </c>
      <c r="N2589" s="4">
        <v>18</v>
      </c>
      <c r="O2589" s="31">
        <v>0.70833333333333337</v>
      </c>
      <c r="P2589" s="35">
        <v>25.53</v>
      </c>
      <c r="Q2589" s="36">
        <f t="shared" si="487"/>
        <v>16</v>
      </c>
      <c r="R2589" s="4">
        <f t="shared" si="488"/>
        <v>0</v>
      </c>
      <c r="S2589" s="31">
        <f t="shared" si="494"/>
        <v>0.22535879629629629</v>
      </c>
      <c r="T2589" s="31">
        <f t="shared" si="495"/>
        <v>0.76428240740740738</v>
      </c>
      <c r="U2589" s="4">
        <f t="shared" si="489"/>
        <v>0</v>
      </c>
      <c r="V2589" s="4" t="str">
        <f t="shared" si="490"/>
        <v/>
      </c>
      <c r="W2589" s="18" t="str">
        <f>IF(V2589="","",VLOOKUP(L2589,日射量と図３!$A$4:$C$368,3,TRUE)*238.85/100)</f>
        <v/>
      </c>
      <c r="X2589" s="4" t="str">
        <f t="shared" si="491"/>
        <v/>
      </c>
      <c r="Y2589" s="4" t="str">
        <f t="shared" si="484"/>
        <v/>
      </c>
      <c r="Z2589" s="4" t="str">
        <f t="shared" si="485"/>
        <v/>
      </c>
      <c r="AA2589" s="4" t="str">
        <f>IF($V2589="","",IF(Y2589&lt;36,0,IF(AND(36&lt;=Y2589,Y2589&lt;71),VLOOKUP($W2589,日射量と図３!$E$6:$F$34,2,TRUE),IF(AND(71&lt;=Y2589,Y2589&lt;107),VLOOKUP($W2589,日射量と図３!$E$6:$G$34,3,TRUE),IF(AND(107&lt;=Y2589,Y2589&lt;143),VLOOKUP($W2589,日射量と図３!$E$6:$H$34,4,TRUE),VLOOKUP($W2589,日射量と図３!$E$6:$I$34,5,TRUE))))))</f>
        <v/>
      </c>
      <c r="AB2589" s="4" t="str">
        <f>IF($V2589="","",IF(Z2589&lt;36,0,IF(AND(36&lt;=Z2589,Z2589&lt;71),VLOOKUP($W2589,日射量と図３!$E$6:$F$34,2,TRUE),IF(AND(71&lt;=Z2589,Z2589&lt;107),VLOOKUP($W2589,日射量と図３!$E$6:$G$34,3,TRUE),IF(AND(107&lt;=Z2589,Z2589&lt;143),VLOOKUP($W2589,日射量と図３!$E$6:$H$34,4,TRUE),VLOOKUP($W2589,日射量と図３!$E$6:$I$34,5,TRUE))))))</f>
        <v/>
      </c>
      <c r="AC2589" s="382" t="str">
        <f t="shared" si="492"/>
        <v/>
      </c>
      <c r="AD2589" s="382" t="str">
        <f t="shared" si="493"/>
        <v/>
      </c>
    </row>
    <row r="2590" spans="11:30" ht="13.5" customHeight="1">
      <c r="K2590" s="4">
        <f t="shared" si="486"/>
        <v>9</v>
      </c>
      <c r="L2590" s="34">
        <v>43359</v>
      </c>
      <c r="M2590" s="4">
        <v>108</v>
      </c>
      <c r="N2590" s="4">
        <v>19</v>
      </c>
      <c r="O2590" s="31">
        <v>0.75</v>
      </c>
      <c r="P2590" s="35">
        <v>24.619999999999997</v>
      </c>
      <c r="Q2590" s="36">
        <f t="shared" si="487"/>
        <v>16</v>
      </c>
      <c r="R2590" s="4">
        <f t="shared" si="488"/>
        <v>0</v>
      </c>
      <c r="S2590" s="31">
        <f t="shared" si="494"/>
        <v>0.22535879629629629</v>
      </c>
      <c r="T2590" s="31">
        <f t="shared" si="495"/>
        <v>0.76428240740740738</v>
      </c>
      <c r="U2590" s="4">
        <f t="shared" si="489"/>
        <v>0</v>
      </c>
      <c r="V2590" s="4" t="str">
        <f t="shared" si="490"/>
        <v/>
      </c>
      <c r="W2590" s="18" t="str">
        <f>IF(V2590="","",VLOOKUP(L2590,日射量と図３!$A$4:$C$368,3,TRUE)*238.85/100)</f>
        <v/>
      </c>
      <c r="X2590" s="4" t="str">
        <f t="shared" si="491"/>
        <v/>
      </c>
      <c r="Y2590" s="4" t="str">
        <f t="shared" si="484"/>
        <v/>
      </c>
      <c r="Z2590" s="4" t="str">
        <f t="shared" si="485"/>
        <v/>
      </c>
      <c r="AA2590" s="4" t="str">
        <f>IF($V2590="","",IF(Y2590&lt;36,0,IF(AND(36&lt;=Y2590,Y2590&lt;71),VLOOKUP($W2590,日射量と図３!$E$6:$F$34,2,TRUE),IF(AND(71&lt;=Y2590,Y2590&lt;107),VLOOKUP($W2590,日射量と図３!$E$6:$G$34,3,TRUE),IF(AND(107&lt;=Y2590,Y2590&lt;143),VLOOKUP($W2590,日射量と図３!$E$6:$H$34,4,TRUE),VLOOKUP($W2590,日射量と図３!$E$6:$I$34,5,TRUE))))))</f>
        <v/>
      </c>
      <c r="AB2590" s="4" t="str">
        <f>IF($V2590="","",IF(Z2590&lt;36,0,IF(AND(36&lt;=Z2590,Z2590&lt;71),VLOOKUP($W2590,日射量と図３!$E$6:$F$34,2,TRUE),IF(AND(71&lt;=Z2590,Z2590&lt;107),VLOOKUP($W2590,日射量と図３!$E$6:$G$34,3,TRUE),IF(AND(107&lt;=Z2590,Z2590&lt;143),VLOOKUP($W2590,日射量と図３!$E$6:$H$34,4,TRUE),VLOOKUP($W2590,日射量と図３!$E$6:$I$34,5,TRUE))))))</f>
        <v/>
      </c>
      <c r="AC2590" s="382" t="str">
        <f t="shared" si="492"/>
        <v/>
      </c>
      <c r="AD2590" s="382" t="str">
        <f t="shared" si="493"/>
        <v/>
      </c>
    </row>
    <row r="2591" spans="11:30" ht="13.5" customHeight="1">
      <c r="K2591" s="4">
        <f t="shared" si="486"/>
        <v>9</v>
      </c>
      <c r="L2591" s="34">
        <v>43359</v>
      </c>
      <c r="M2591" s="4">
        <v>108</v>
      </c>
      <c r="N2591" s="4">
        <v>20</v>
      </c>
      <c r="O2591" s="31">
        <v>0.79166666666666663</v>
      </c>
      <c r="P2591" s="35">
        <v>24.08</v>
      </c>
      <c r="Q2591" s="36">
        <f t="shared" si="487"/>
        <v>16</v>
      </c>
      <c r="R2591" s="4">
        <f t="shared" si="488"/>
        <v>0</v>
      </c>
      <c r="S2591" s="31">
        <f t="shared" si="494"/>
        <v>0.22535879629629629</v>
      </c>
      <c r="T2591" s="31">
        <f t="shared" si="495"/>
        <v>0.76428240740740738</v>
      </c>
      <c r="U2591" s="4">
        <f t="shared" si="489"/>
        <v>0</v>
      </c>
      <c r="V2591" s="4" t="str">
        <f t="shared" si="490"/>
        <v/>
      </c>
      <c r="W2591" s="18" t="str">
        <f>IF(V2591="","",VLOOKUP(L2591,日射量と図３!$A$4:$C$368,3,TRUE)*238.85/100)</f>
        <v/>
      </c>
      <c r="X2591" s="4" t="str">
        <f t="shared" si="491"/>
        <v/>
      </c>
      <c r="Y2591" s="4" t="str">
        <f t="shared" ref="Y2591:Y2654" si="496">IF(V2591="","",$AH$30*V2591/(($AG$18/$AH$18)*X2591))</f>
        <v/>
      </c>
      <c r="Z2591" s="4" t="str">
        <f t="shared" ref="Z2591:Z2654" si="497">IF(V2591="","",$AH$30*V2591/(($AG$19/$AH$19)*X2591))</f>
        <v/>
      </c>
      <c r="AA2591" s="4" t="str">
        <f>IF($V2591="","",IF(Y2591&lt;36,0,IF(AND(36&lt;=Y2591,Y2591&lt;71),VLOOKUP($W2591,日射量と図３!$E$6:$F$34,2,TRUE),IF(AND(71&lt;=Y2591,Y2591&lt;107),VLOOKUP($W2591,日射量と図３!$E$6:$G$34,3,TRUE),IF(AND(107&lt;=Y2591,Y2591&lt;143),VLOOKUP($W2591,日射量と図３!$E$6:$H$34,4,TRUE),VLOOKUP($W2591,日射量と図３!$E$6:$I$34,5,TRUE))))))</f>
        <v/>
      </c>
      <c r="AB2591" s="4" t="str">
        <f>IF($V2591="","",IF(Z2591&lt;36,0,IF(AND(36&lt;=Z2591,Z2591&lt;71),VLOOKUP($W2591,日射量と図３!$E$6:$F$34,2,TRUE),IF(AND(71&lt;=Z2591,Z2591&lt;107),VLOOKUP($W2591,日射量と図３!$E$6:$G$34,3,TRUE),IF(AND(107&lt;=Z2591,Z2591&lt;143),VLOOKUP($W2591,日射量と図３!$E$6:$H$34,4,TRUE),VLOOKUP($W2591,日射量と図３!$E$6:$I$34,5,TRUE))))))</f>
        <v/>
      </c>
      <c r="AC2591" s="382" t="str">
        <f t="shared" si="492"/>
        <v/>
      </c>
      <c r="AD2591" s="382" t="str">
        <f t="shared" si="493"/>
        <v/>
      </c>
    </row>
    <row r="2592" spans="11:30" ht="13.5" customHeight="1">
      <c r="K2592" s="4">
        <f t="shared" si="486"/>
        <v>9</v>
      </c>
      <c r="L2592" s="34">
        <v>43359</v>
      </c>
      <c r="M2592" s="4">
        <v>108</v>
      </c>
      <c r="N2592" s="4">
        <v>21</v>
      </c>
      <c r="O2592" s="31">
        <v>0.83333333333333337</v>
      </c>
      <c r="P2592" s="35">
        <v>23.62</v>
      </c>
      <c r="Q2592" s="36">
        <f t="shared" si="487"/>
        <v>16</v>
      </c>
      <c r="R2592" s="4">
        <f t="shared" si="488"/>
        <v>0</v>
      </c>
      <c r="S2592" s="31">
        <f t="shared" si="494"/>
        <v>0.22535879629629629</v>
      </c>
      <c r="T2592" s="31">
        <f t="shared" si="495"/>
        <v>0.76428240740740738</v>
      </c>
      <c r="U2592" s="4">
        <f t="shared" si="489"/>
        <v>0</v>
      </c>
      <c r="V2592" s="4" t="str">
        <f t="shared" si="490"/>
        <v/>
      </c>
      <c r="W2592" s="18" t="str">
        <f>IF(V2592="","",VLOOKUP(L2592,日射量と図３!$A$4:$C$368,3,TRUE)*238.85/100)</f>
        <v/>
      </c>
      <c r="X2592" s="4" t="str">
        <f t="shared" si="491"/>
        <v/>
      </c>
      <c r="Y2592" s="4" t="str">
        <f t="shared" si="496"/>
        <v/>
      </c>
      <c r="Z2592" s="4" t="str">
        <f t="shared" si="497"/>
        <v/>
      </c>
      <c r="AA2592" s="4" t="str">
        <f>IF($V2592="","",IF(Y2592&lt;36,0,IF(AND(36&lt;=Y2592,Y2592&lt;71),VLOOKUP($W2592,日射量と図３!$E$6:$F$34,2,TRUE),IF(AND(71&lt;=Y2592,Y2592&lt;107),VLOOKUP($W2592,日射量と図３!$E$6:$G$34,3,TRUE),IF(AND(107&lt;=Y2592,Y2592&lt;143),VLOOKUP($W2592,日射量と図３!$E$6:$H$34,4,TRUE),VLOOKUP($W2592,日射量と図３!$E$6:$I$34,5,TRUE))))))</f>
        <v/>
      </c>
      <c r="AB2592" s="4" t="str">
        <f>IF($V2592="","",IF(Z2592&lt;36,0,IF(AND(36&lt;=Z2592,Z2592&lt;71),VLOOKUP($W2592,日射量と図３!$E$6:$F$34,2,TRUE),IF(AND(71&lt;=Z2592,Z2592&lt;107),VLOOKUP($W2592,日射量と図３!$E$6:$G$34,3,TRUE),IF(AND(107&lt;=Z2592,Z2592&lt;143),VLOOKUP($W2592,日射量と図３!$E$6:$H$34,4,TRUE),VLOOKUP($W2592,日射量と図３!$E$6:$I$34,5,TRUE))))))</f>
        <v/>
      </c>
      <c r="AC2592" s="382" t="str">
        <f t="shared" si="492"/>
        <v/>
      </c>
      <c r="AD2592" s="382" t="str">
        <f t="shared" si="493"/>
        <v/>
      </c>
    </row>
    <row r="2593" spans="11:30" ht="13.5" customHeight="1">
      <c r="K2593" s="4">
        <f t="shared" si="486"/>
        <v>9</v>
      </c>
      <c r="L2593" s="34">
        <v>43359</v>
      </c>
      <c r="M2593" s="4">
        <v>108</v>
      </c>
      <c r="N2593" s="4">
        <v>22</v>
      </c>
      <c r="O2593" s="31">
        <v>0.875</v>
      </c>
      <c r="P2593" s="35">
        <v>23.35</v>
      </c>
      <c r="Q2593" s="36">
        <f t="shared" si="487"/>
        <v>16</v>
      </c>
      <c r="R2593" s="4">
        <f t="shared" si="488"/>
        <v>0</v>
      </c>
      <c r="S2593" s="31">
        <f t="shared" si="494"/>
        <v>0.22535879629629629</v>
      </c>
      <c r="T2593" s="31">
        <f t="shared" si="495"/>
        <v>0.76428240740740738</v>
      </c>
      <c r="U2593" s="4">
        <f t="shared" si="489"/>
        <v>0</v>
      </c>
      <c r="V2593" s="4" t="str">
        <f t="shared" si="490"/>
        <v/>
      </c>
      <c r="W2593" s="18" t="str">
        <f>IF(V2593="","",VLOOKUP(L2593,日射量と図３!$A$4:$C$368,3,TRUE)*238.85/100)</f>
        <v/>
      </c>
      <c r="X2593" s="4" t="str">
        <f t="shared" si="491"/>
        <v/>
      </c>
      <c r="Y2593" s="4" t="str">
        <f t="shared" si="496"/>
        <v/>
      </c>
      <c r="Z2593" s="4" t="str">
        <f t="shared" si="497"/>
        <v/>
      </c>
      <c r="AA2593" s="4" t="str">
        <f>IF($V2593="","",IF(Y2593&lt;36,0,IF(AND(36&lt;=Y2593,Y2593&lt;71),VLOOKUP($W2593,日射量と図３!$E$6:$F$34,2,TRUE),IF(AND(71&lt;=Y2593,Y2593&lt;107),VLOOKUP($W2593,日射量と図３!$E$6:$G$34,3,TRUE),IF(AND(107&lt;=Y2593,Y2593&lt;143),VLOOKUP($W2593,日射量と図３!$E$6:$H$34,4,TRUE),VLOOKUP($W2593,日射量と図３!$E$6:$I$34,5,TRUE))))))</f>
        <v/>
      </c>
      <c r="AB2593" s="4" t="str">
        <f>IF($V2593="","",IF(Z2593&lt;36,0,IF(AND(36&lt;=Z2593,Z2593&lt;71),VLOOKUP($W2593,日射量と図３!$E$6:$F$34,2,TRUE),IF(AND(71&lt;=Z2593,Z2593&lt;107),VLOOKUP($W2593,日射量と図３!$E$6:$G$34,3,TRUE),IF(AND(107&lt;=Z2593,Z2593&lt;143),VLOOKUP($W2593,日射量と図３!$E$6:$H$34,4,TRUE),VLOOKUP($W2593,日射量と図３!$E$6:$I$34,5,TRUE))))))</f>
        <v/>
      </c>
      <c r="AC2593" s="382" t="str">
        <f t="shared" si="492"/>
        <v/>
      </c>
      <c r="AD2593" s="382" t="str">
        <f t="shared" si="493"/>
        <v/>
      </c>
    </row>
    <row r="2594" spans="11:30" ht="13.5" customHeight="1">
      <c r="K2594" s="4">
        <f t="shared" si="486"/>
        <v>9</v>
      </c>
      <c r="L2594" s="34">
        <v>43359</v>
      </c>
      <c r="M2594" s="4">
        <v>108</v>
      </c>
      <c r="N2594" s="4">
        <v>23</v>
      </c>
      <c r="O2594" s="31">
        <v>0.91666666666666663</v>
      </c>
      <c r="P2594" s="35">
        <v>23.130000000000003</v>
      </c>
      <c r="Q2594" s="36">
        <f t="shared" si="487"/>
        <v>13</v>
      </c>
      <c r="R2594" s="4">
        <f t="shared" si="488"/>
        <v>0</v>
      </c>
      <c r="S2594" s="31">
        <f t="shared" si="494"/>
        <v>0.22535879629629629</v>
      </c>
      <c r="T2594" s="31">
        <f t="shared" si="495"/>
        <v>0.76428240740740738</v>
      </c>
      <c r="U2594" s="4">
        <f t="shared" si="489"/>
        <v>0</v>
      </c>
      <c r="V2594" s="4" t="str">
        <f t="shared" si="490"/>
        <v/>
      </c>
      <c r="W2594" s="18" t="str">
        <f>IF(V2594="","",VLOOKUP(L2594,日射量と図３!$A$4:$C$368,3,TRUE)*238.85/100)</f>
        <v/>
      </c>
      <c r="X2594" s="4" t="str">
        <f t="shared" si="491"/>
        <v/>
      </c>
      <c r="Y2594" s="4" t="str">
        <f t="shared" si="496"/>
        <v/>
      </c>
      <c r="Z2594" s="4" t="str">
        <f t="shared" si="497"/>
        <v/>
      </c>
      <c r="AA2594" s="4" t="str">
        <f>IF($V2594="","",IF(Y2594&lt;36,0,IF(AND(36&lt;=Y2594,Y2594&lt;71),VLOOKUP($W2594,日射量と図３!$E$6:$F$34,2,TRUE),IF(AND(71&lt;=Y2594,Y2594&lt;107),VLOOKUP($W2594,日射量と図３!$E$6:$G$34,3,TRUE),IF(AND(107&lt;=Y2594,Y2594&lt;143),VLOOKUP($W2594,日射量と図３!$E$6:$H$34,4,TRUE),VLOOKUP($W2594,日射量と図３!$E$6:$I$34,5,TRUE))))))</f>
        <v/>
      </c>
      <c r="AB2594" s="4" t="str">
        <f>IF($V2594="","",IF(Z2594&lt;36,0,IF(AND(36&lt;=Z2594,Z2594&lt;71),VLOOKUP($W2594,日射量と図３!$E$6:$F$34,2,TRUE),IF(AND(71&lt;=Z2594,Z2594&lt;107),VLOOKUP($W2594,日射量と図３!$E$6:$G$34,3,TRUE),IF(AND(107&lt;=Z2594,Z2594&lt;143),VLOOKUP($W2594,日射量と図３!$E$6:$H$34,4,TRUE),VLOOKUP($W2594,日射量と図３!$E$6:$I$34,5,TRUE))))))</f>
        <v/>
      </c>
      <c r="AC2594" s="382" t="str">
        <f t="shared" si="492"/>
        <v/>
      </c>
      <c r="AD2594" s="382" t="str">
        <f t="shared" si="493"/>
        <v/>
      </c>
    </row>
    <row r="2595" spans="11:30" ht="13.5" customHeight="1">
      <c r="K2595" s="4">
        <f t="shared" si="486"/>
        <v>9</v>
      </c>
      <c r="L2595" s="34">
        <v>43359</v>
      </c>
      <c r="M2595" s="4">
        <v>108</v>
      </c>
      <c r="N2595" s="4">
        <v>24</v>
      </c>
      <c r="O2595" s="31">
        <v>0.95833333333333337</v>
      </c>
      <c r="P2595" s="35">
        <v>22.7</v>
      </c>
      <c r="Q2595" s="36">
        <f t="shared" si="487"/>
        <v>13</v>
      </c>
      <c r="R2595" s="4">
        <f t="shared" si="488"/>
        <v>0</v>
      </c>
      <c r="S2595" s="31">
        <f t="shared" si="494"/>
        <v>0.22535879629629629</v>
      </c>
      <c r="T2595" s="31">
        <f t="shared" si="495"/>
        <v>0.76428240740740738</v>
      </c>
      <c r="U2595" s="4">
        <f t="shared" si="489"/>
        <v>0</v>
      </c>
      <c r="V2595" s="4" t="str">
        <f t="shared" si="490"/>
        <v/>
      </c>
      <c r="W2595" s="18" t="str">
        <f>IF(V2595="","",VLOOKUP(L2595,日射量と図３!$A$4:$C$368,3,TRUE)*238.85/100)</f>
        <v/>
      </c>
      <c r="X2595" s="4" t="str">
        <f t="shared" si="491"/>
        <v/>
      </c>
      <c r="Y2595" s="4" t="str">
        <f t="shared" si="496"/>
        <v/>
      </c>
      <c r="Z2595" s="4" t="str">
        <f t="shared" si="497"/>
        <v/>
      </c>
      <c r="AA2595" s="4" t="str">
        <f>IF($V2595="","",IF(Y2595&lt;36,0,IF(AND(36&lt;=Y2595,Y2595&lt;71),VLOOKUP($W2595,日射量と図３!$E$6:$F$34,2,TRUE),IF(AND(71&lt;=Y2595,Y2595&lt;107),VLOOKUP($W2595,日射量と図３!$E$6:$G$34,3,TRUE),IF(AND(107&lt;=Y2595,Y2595&lt;143),VLOOKUP($W2595,日射量と図３!$E$6:$H$34,4,TRUE),VLOOKUP($W2595,日射量と図３!$E$6:$I$34,5,TRUE))))))</f>
        <v/>
      </c>
      <c r="AB2595" s="4" t="str">
        <f>IF($V2595="","",IF(Z2595&lt;36,0,IF(AND(36&lt;=Z2595,Z2595&lt;71),VLOOKUP($W2595,日射量と図３!$E$6:$F$34,2,TRUE),IF(AND(71&lt;=Z2595,Z2595&lt;107),VLOOKUP($W2595,日射量と図３!$E$6:$G$34,3,TRUE),IF(AND(107&lt;=Z2595,Z2595&lt;143),VLOOKUP($W2595,日射量と図３!$E$6:$H$34,4,TRUE),VLOOKUP($W2595,日射量と図３!$E$6:$I$34,5,TRUE))))))</f>
        <v/>
      </c>
      <c r="AC2595" s="382" t="str">
        <f t="shared" si="492"/>
        <v/>
      </c>
      <c r="AD2595" s="382" t="str">
        <f t="shared" si="493"/>
        <v/>
      </c>
    </row>
    <row r="2596" spans="11:30" ht="13.5" customHeight="1">
      <c r="K2596" s="4">
        <f t="shared" si="486"/>
        <v>9</v>
      </c>
      <c r="L2596" s="34">
        <v>43360</v>
      </c>
      <c r="M2596" s="4">
        <v>109</v>
      </c>
      <c r="N2596" s="4">
        <v>1</v>
      </c>
      <c r="O2596" s="31">
        <v>0</v>
      </c>
      <c r="P2596" s="35">
        <v>22.4</v>
      </c>
      <c r="Q2596" s="36">
        <f t="shared" si="487"/>
        <v>13</v>
      </c>
      <c r="R2596" s="4">
        <f t="shared" si="488"/>
        <v>0</v>
      </c>
      <c r="S2596" s="31">
        <f t="shared" si="494"/>
        <v>0.22535879629629629</v>
      </c>
      <c r="T2596" s="31">
        <f t="shared" si="495"/>
        <v>0.76428240740740738</v>
      </c>
      <c r="U2596" s="4">
        <f t="shared" si="489"/>
        <v>0</v>
      </c>
      <c r="V2596" s="4">
        <f t="shared" si="490"/>
        <v>0</v>
      </c>
      <c r="W2596" s="18">
        <f>IF(V2596="","",VLOOKUP(L2596,日射量と図３!$A$4:$C$368,3,TRUE)*238.85/100)</f>
        <v>33.439</v>
      </c>
      <c r="X2596" s="4">
        <f t="shared" si="491"/>
        <v>13</v>
      </c>
      <c r="Y2596" s="4">
        <f t="shared" si="496"/>
        <v>0</v>
      </c>
      <c r="Z2596" s="4">
        <f t="shared" si="497"/>
        <v>0</v>
      </c>
      <c r="AA2596" s="4">
        <f>IF($V2596="","",IF(Y2596&lt;36,0,IF(AND(36&lt;=Y2596,Y2596&lt;71),VLOOKUP($W2596,日射量と図３!$E$6:$F$34,2,TRUE),IF(AND(71&lt;=Y2596,Y2596&lt;107),VLOOKUP($W2596,日射量と図３!$E$6:$G$34,3,TRUE),IF(AND(107&lt;=Y2596,Y2596&lt;143),VLOOKUP($W2596,日射量と図３!$E$6:$H$34,4,TRUE),VLOOKUP($W2596,日射量と図３!$E$6:$I$34,5,TRUE))))))</f>
        <v>0</v>
      </c>
      <c r="AB2596" s="4">
        <f>IF($V2596="","",IF(Z2596&lt;36,0,IF(AND(36&lt;=Z2596,Z2596&lt;71),VLOOKUP($W2596,日射量と図３!$E$6:$F$34,2,TRUE),IF(AND(71&lt;=Z2596,Z2596&lt;107),VLOOKUP($W2596,日射量と図３!$E$6:$G$34,3,TRUE),IF(AND(107&lt;=Z2596,Z2596&lt;143),VLOOKUP($W2596,日射量と図３!$E$6:$H$34,4,TRUE),VLOOKUP($W2596,日射量と図３!$E$6:$I$34,5,TRUE))))))</f>
        <v>0</v>
      </c>
      <c r="AC2596" s="382">
        <f t="shared" si="492"/>
        <v>0</v>
      </c>
      <c r="AD2596" s="382">
        <f t="shared" si="493"/>
        <v>0</v>
      </c>
    </row>
    <row r="2597" spans="11:30" ht="13.5" customHeight="1">
      <c r="K2597" s="4">
        <f t="shared" si="486"/>
        <v>9</v>
      </c>
      <c r="L2597" s="34">
        <v>43360</v>
      </c>
      <c r="M2597" s="4">
        <v>109</v>
      </c>
      <c r="N2597" s="4">
        <v>2</v>
      </c>
      <c r="O2597" s="31">
        <v>4.1666666666666664E-2</v>
      </c>
      <c r="P2597" s="35">
        <v>22.130000000000003</v>
      </c>
      <c r="Q2597" s="36">
        <f t="shared" si="487"/>
        <v>13</v>
      </c>
      <c r="R2597" s="4">
        <f t="shared" si="488"/>
        <v>0</v>
      </c>
      <c r="S2597" s="31">
        <f t="shared" si="494"/>
        <v>0.22535879629629629</v>
      </c>
      <c r="T2597" s="31">
        <f t="shared" si="495"/>
        <v>0.76428240740740738</v>
      </c>
      <c r="U2597" s="4">
        <f t="shared" si="489"/>
        <v>0</v>
      </c>
      <c r="V2597" s="4" t="str">
        <f t="shared" si="490"/>
        <v/>
      </c>
      <c r="W2597" s="18" t="str">
        <f>IF(V2597="","",VLOOKUP(L2597,日射量と図３!$A$4:$C$368,3,TRUE)*238.85/100)</f>
        <v/>
      </c>
      <c r="X2597" s="4" t="str">
        <f t="shared" si="491"/>
        <v/>
      </c>
      <c r="Y2597" s="4" t="str">
        <f t="shared" si="496"/>
        <v/>
      </c>
      <c r="Z2597" s="4" t="str">
        <f t="shared" si="497"/>
        <v/>
      </c>
      <c r="AA2597" s="4" t="str">
        <f>IF($V2597="","",IF(Y2597&lt;36,0,IF(AND(36&lt;=Y2597,Y2597&lt;71),VLOOKUP($W2597,日射量と図３!$E$6:$F$34,2,TRUE),IF(AND(71&lt;=Y2597,Y2597&lt;107),VLOOKUP($W2597,日射量と図３!$E$6:$G$34,3,TRUE),IF(AND(107&lt;=Y2597,Y2597&lt;143),VLOOKUP($W2597,日射量と図３!$E$6:$H$34,4,TRUE),VLOOKUP($W2597,日射量と図３!$E$6:$I$34,5,TRUE))))))</f>
        <v/>
      </c>
      <c r="AB2597" s="4" t="str">
        <f>IF($V2597="","",IF(Z2597&lt;36,0,IF(AND(36&lt;=Z2597,Z2597&lt;71),VLOOKUP($W2597,日射量と図３!$E$6:$F$34,2,TRUE),IF(AND(71&lt;=Z2597,Z2597&lt;107),VLOOKUP($W2597,日射量と図３!$E$6:$G$34,3,TRUE),IF(AND(107&lt;=Z2597,Z2597&lt;143),VLOOKUP($W2597,日射量と図３!$E$6:$H$34,4,TRUE),VLOOKUP($W2597,日射量と図３!$E$6:$I$34,5,TRUE))))))</f>
        <v/>
      </c>
      <c r="AC2597" s="382" t="str">
        <f t="shared" si="492"/>
        <v/>
      </c>
      <c r="AD2597" s="382" t="str">
        <f t="shared" si="493"/>
        <v/>
      </c>
    </row>
    <row r="2598" spans="11:30" ht="13.5" customHeight="1">
      <c r="K2598" s="4">
        <f t="shared" si="486"/>
        <v>9</v>
      </c>
      <c r="L2598" s="34">
        <v>43360</v>
      </c>
      <c r="M2598" s="4">
        <v>109</v>
      </c>
      <c r="N2598" s="4">
        <v>3</v>
      </c>
      <c r="O2598" s="31">
        <v>8.3333333333333329E-2</v>
      </c>
      <c r="P2598" s="35">
        <v>21.990000000000002</v>
      </c>
      <c r="Q2598" s="36">
        <f t="shared" si="487"/>
        <v>13</v>
      </c>
      <c r="R2598" s="4">
        <f t="shared" si="488"/>
        <v>0</v>
      </c>
      <c r="S2598" s="31">
        <f t="shared" si="494"/>
        <v>0.22535879629629629</v>
      </c>
      <c r="T2598" s="31">
        <f t="shared" si="495"/>
        <v>0.76428240740740738</v>
      </c>
      <c r="U2598" s="4">
        <f t="shared" si="489"/>
        <v>0</v>
      </c>
      <c r="V2598" s="4" t="str">
        <f t="shared" si="490"/>
        <v/>
      </c>
      <c r="W2598" s="18" t="str">
        <f>IF(V2598="","",VLOOKUP(L2598,日射量と図３!$A$4:$C$368,3,TRUE)*238.85/100)</f>
        <v/>
      </c>
      <c r="X2598" s="4" t="str">
        <f t="shared" si="491"/>
        <v/>
      </c>
      <c r="Y2598" s="4" t="str">
        <f t="shared" si="496"/>
        <v/>
      </c>
      <c r="Z2598" s="4" t="str">
        <f t="shared" si="497"/>
        <v/>
      </c>
      <c r="AA2598" s="4" t="str">
        <f>IF($V2598="","",IF(Y2598&lt;36,0,IF(AND(36&lt;=Y2598,Y2598&lt;71),VLOOKUP($W2598,日射量と図３!$E$6:$F$34,2,TRUE),IF(AND(71&lt;=Y2598,Y2598&lt;107),VLOOKUP($W2598,日射量と図３!$E$6:$G$34,3,TRUE),IF(AND(107&lt;=Y2598,Y2598&lt;143),VLOOKUP($W2598,日射量と図３!$E$6:$H$34,4,TRUE),VLOOKUP($W2598,日射量と図３!$E$6:$I$34,5,TRUE))))))</f>
        <v/>
      </c>
      <c r="AB2598" s="4" t="str">
        <f>IF($V2598="","",IF(Z2598&lt;36,0,IF(AND(36&lt;=Z2598,Z2598&lt;71),VLOOKUP($W2598,日射量と図３!$E$6:$F$34,2,TRUE),IF(AND(71&lt;=Z2598,Z2598&lt;107),VLOOKUP($W2598,日射量と図３!$E$6:$G$34,3,TRUE),IF(AND(107&lt;=Z2598,Z2598&lt;143),VLOOKUP($W2598,日射量と図３!$E$6:$H$34,4,TRUE),VLOOKUP($W2598,日射量と図３!$E$6:$I$34,5,TRUE))))))</f>
        <v/>
      </c>
      <c r="AC2598" s="382" t="str">
        <f t="shared" si="492"/>
        <v/>
      </c>
      <c r="AD2598" s="382" t="str">
        <f t="shared" si="493"/>
        <v/>
      </c>
    </row>
    <row r="2599" spans="11:30" ht="13.5" customHeight="1">
      <c r="K2599" s="4">
        <f t="shared" si="486"/>
        <v>9</v>
      </c>
      <c r="L2599" s="34">
        <v>43360</v>
      </c>
      <c r="M2599" s="4">
        <v>109</v>
      </c>
      <c r="N2599" s="4">
        <v>4</v>
      </c>
      <c r="O2599" s="31">
        <v>0.125</v>
      </c>
      <c r="P2599" s="35">
        <v>21.78</v>
      </c>
      <c r="Q2599" s="36">
        <f t="shared" si="487"/>
        <v>13</v>
      </c>
      <c r="R2599" s="4">
        <f t="shared" si="488"/>
        <v>0</v>
      </c>
      <c r="S2599" s="31">
        <f t="shared" si="494"/>
        <v>0.22535879629629629</v>
      </c>
      <c r="T2599" s="31">
        <f t="shared" si="495"/>
        <v>0.76428240740740738</v>
      </c>
      <c r="U2599" s="4">
        <f t="shared" si="489"/>
        <v>0</v>
      </c>
      <c r="V2599" s="4" t="str">
        <f t="shared" si="490"/>
        <v/>
      </c>
      <c r="W2599" s="18" t="str">
        <f>IF(V2599="","",VLOOKUP(L2599,日射量と図３!$A$4:$C$368,3,TRUE)*238.85/100)</f>
        <v/>
      </c>
      <c r="X2599" s="4" t="str">
        <f t="shared" si="491"/>
        <v/>
      </c>
      <c r="Y2599" s="4" t="str">
        <f t="shared" si="496"/>
        <v/>
      </c>
      <c r="Z2599" s="4" t="str">
        <f t="shared" si="497"/>
        <v/>
      </c>
      <c r="AA2599" s="4" t="str">
        <f>IF($V2599="","",IF(Y2599&lt;36,0,IF(AND(36&lt;=Y2599,Y2599&lt;71),VLOOKUP($W2599,日射量と図３!$E$6:$F$34,2,TRUE),IF(AND(71&lt;=Y2599,Y2599&lt;107),VLOOKUP($W2599,日射量と図３!$E$6:$G$34,3,TRUE),IF(AND(107&lt;=Y2599,Y2599&lt;143),VLOOKUP($W2599,日射量と図３!$E$6:$H$34,4,TRUE),VLOOKUP($W2599,日射量と図３!$E$6:$I$34,5,TRUE))))))</f>
        <v/>
      </c>
      <c r="AB2599" s="4" t="str">
        <f>IF($V2599="","",IF(Z2599&lt;36,0,IF(AND(36&lt;=Z2599,Z2599&lt;71),VLOOKUP($W2599,日射量と図３!$E$6:$F$34,2,TRUE),IF(AND(71&lt;=Z2599,Z2599&lt;107),VLOOKUP($W2599,日射量と図３!$E$6:$G$34,3,TRUE),IF(AND(107&lt;=Z2599,Z2599&lt;143),VLOOKUP($W2599,日射量と図３!$E$6:$H$34,4,TRUE),VLOOKUP($W2599,日射量と図３!$E$6:$I$34,5,TRUE))))))</f>
        <v/>
      </c>
      <c r="AC2599" s="382" t="str">
        <f t="shared" si="492"/>
        <v/>
      </c>
      <c r="AD2599" s="382" t="str">
        <f t="shared" si="493"/>
        <v/>
      </c>
    </row>
    <row r="2600" spans="11:30" ht="13.5" customHeight="1">
      <c r="K2600" s="4">
        <f t="shared" si="486"/>
        <v>9</v>
      </c>
      <c r="L2600" s="34">
        <v>43360</v>
      </c>
      <c r="M2600" s="4">
        <v>109</v>
      </c>
      <c r="N2600" s="4">
        <v>5</v>
      </c>
      <c r="O2600" s="31">
        <v>0.16666666666666666</v>
      </c>
      <c r="P2600" s="35">
        <v>21.520000000000003</v>
      </c>
      <c r="Q2600" s="36">
        <f t="shared" si="487"/>
        <v>15</v>
      </c>
      <c r="R2600" s="4">
        <f t="shared" si="488"/>
        <v>0</v>
      </c>
      <c r="S2600" s="31">
        <f t="shared" si="494"/>
        <v>0.22535879629629629</v>
      </c>
      <c r="T2600" s="31">
        <f t="shared" si="495"/>
        <v>0.76428240740740738</v>
      </c>
      <c r="U2600" s="4">
        <f t="shared" si="489"/>
        <v>0</v>
      </c>
      <c r="V2600" s="4" t="str">
        <f t="shared" si="490"/>
        <v/>
      </c>
      <c r="W2600" s="18" t="str">
        <f>IF(V2600="","",VLOOKUP(L2600,日射量と図３!$A$4:$C$368,3,TRUE)*238.85/100)</f>
        <v/>
      </c>
      <c r="X2600" s="4" t="str">
        <f t="shared" si="491"/>
        <v/>
      </c>
      <c r="Y2600" s="4" t="str">
        <f t="shared" si="496"/>
        <v/>
      </c>
      <c r="Z2600" s="4" t="str">
        <f t="shared" si="497"/>
        <v/>
      </c>
      <c r="AA2600" s="4" t="str">
        <f>IF($V2600="","",IF(Y2600&lt;36,0,IF(AND(36&lt;=Y2600,Y2600&lt;71),VLOOKUP($W2600,日射量と図３!$E$6:$F$34,2,TRUE),IF(AND(71&lt;=Y2600,Y2600&lt;107),VLOOKUP($W2600,日射量と図３!$E$6:$G$34,3,TRUE),IF(AND(107&lt;=Y2600,Y2600&lt;143),VLOOKUP($W2600,日射量と図３!$E$6:$H$34,4,TRUE),VLOOKUP($W2600,日射量と図３!$E$6:$I$34,5,TRUE))))))</f>
        <v/>
      </c>
      <c r="AB2600" s="4" t="str">
        <f>IF($V2600="","",IF(Z2600&lt;36,0,IF(AND(36&lt;=Z2600,Z2600&lt;71),VLOOKUP($W2600,日射量と図３!$E$6:$F$34,2,TRUE),IF(AND(71&lt;=Z2600,Z2600&lt;107),VLOOKUP($W2600,日射量と図３!$E$6:$G$34,3,TRUE),IF(AND(107&lt;=Z2600,Z2600&lt;143),VLOOKUP($W2600,日射量と図３!$E$6:$H$34,4,TRUE),VLOOKUP($W2600,日射量と図３!$E$6:$I$34,5,TRUE))))))</f>
        <v/>
      </c>
      <c r="AC2600" s="382" t="str">
        <f t="shared" si="492"/>
        <v/>
      </c>
      <c r="AD2600" s="382" t="str">
        <f t="shared" si="493"/>
        <v/>
      </c>
    </row>
    <row r="2601" spans="11:30" ht="13.5" customHeight="1">
      <c r="K2601" s="4">
        <f t="shared" si="486"/>
        <v>9</v>
      </c>
      <c r="L2601" s="34">
        <v>43360</v>
      </c>
      <c r="M2601" s="4">
        <v>109</v>
      </c>
      <c r="N2601" s="4">
        <v>6</v>
      </c>
      <c r="O2601" s="31">
        <v>0.20833333333333334</v>
      </c>
      <c r="P2601" s="35">
        <v>21.240000000000002</v>
      </c>
      <c r="Q2601" s="36">
        <f t="shared" si="487"/>
        <v>15</v>
      </c>
      <c r="R2601" s="4">
        <f t="shared" si="488"/>
        <v>0</v>
      </c>
      <c r="S2601" s="31">
        <f t="shared" si="494"/>
        <v>0.22535879629629629</v>
      </c>
      <c r="T2601" s="31">
        <f t="shared" si="495"/>
        <v>0.76428240740740738</v>
      </c>
      <c r="U2601" s="4">
        <f t="shared" si="489"/>
        <v>0</v>
      </c>
      <c r="V2601" s="4" t="str">
        <f t="shared" si="490"/>
        <v/>
      </c>
      <c r="W2601" s="18" t="str">
        <f>IF(V2601="","",VLOOKUP(L2601,日射量と図３!$A$4:$C$368,3,TRUE)*238.85/100)</f>
        <v/>
      </c>
      <c r="X2601" s="4" t="str">
        <f t="shared" si="491"/>
        <v/>
      </c>
      <c r="Y2601" s="4" t="str">
        <f t="shared" si="496"/>
        <v/>
      </c>
      <c r="Z2601" s="4" t="str">
        <f t="shared" si="497"/>
        <v/>
      </c>
      <c r="AA2601" s="4" t="str">
        <f>IF($V2601="","",IF(Y2601&lt;36,0,IF(AND(36&lt;=Y2601,Y2601&lt;71),VLOOKUP($W2601,日射量と図３!$E$6:$F$34,2,TRUE),IF(AND(71&lt;=Y2601,Y2601&lt;107),VLOOKUP($W2601,日射量と図３!$E$6:$G$34,3,TRUE),IF(AND(107&lt;=Y2601,Y2601&lt;143),VLOOKUP($W2601,日射量と図３!$E$6:$H$34,4,TRUE),VLOOKUP($W2601,日射量と図３!$E$6:$I$34,5,TRUE))))))</f>
        <v/>
      </c>
      <c r="AB2601" s="4" t="str">
        <f>IF($V2601="","",IF(Z2601&lt;36,0,IF(AND(36&lt;=Z2601,Z2601&lt;71),VLOOKUP($W2601,日射量と図３!$E$6:$F$34,2,TRUE),IF(AND(71&lt;=Z2601,Z2601&lt;107),VLOOKUP($W2601,日射量と図３!$E$6:$G$34,3,TRUE),IF(AND(107&lt;=Z2601,Z2601&lt;143),VLOOKUP($W2601,日射量と図３!$E$6:$H$34,4,TRUE),VLOOKUP($W2601,日射量と図３!$E$6:$I$34,5,TRUE))))))</f>
        <v/>
      </c>
      <c r="AC2601" s="382" t="str">
        <f t="shared" si="492"/>
        <v/>
      </c>
      <c r="AD2601" s="382" t="str">
        <f t="shared" si="493"/>
        <v/>
      </c>
    </row>
    <row r="2602" spans="11:30" ht="13.5" customHeight="1">
      <c r="K2602" s="4">
        <f t="shared" si="486"/>
        <v>9</v>
      </c>
      <c r="L2602" s="34">
        <v>43360</v>
      </c>
      <c r="M2602" s="4">
        <v>109</v>
      </c>
      <c r="N2602" s="4">
        <v>7</v>
      </c>
      <c r="O2602" s="31">
        <v>0.25</v>
      </c>
      <c r="P2602" s="35">
        <v>21.31</v>
      </c>
      <c r="Q2602" s="36">
        <f t="shared" si="487"/>
        <v>15</v>
      </c>
      <c r="R2602" s="4">
        <f t="shared" si="488"/>
        <v>0</v>
      </c>
      <c r="S2602" s="31">
        <f t="shared" si="494"/>
        <v>0.22535879629629629</v>
      </c>
      <c r="T2602" s="31">
        <f t="shared" si="495"/>
        <v>0.76428240740740738</v>
      </c>
      <c r="U2602" s="4">
        <f t="shared" si="489"/>
        <v>0</v>
      </c>
      <c r="V2602" s="4" t="str">
        <f t="shared" si="490"/>
        <v/>
      </c>
      <c r="W2602" s="18" t="str">
        <f>IF(V2602="","",VLOOKUP(L2602,日射量と図３!$A$4:$C$368,3,TRUE)*238.85/100)</f>
        <v/>
      </c>
      <c r="X2602" s="4" t="str">
        <f t="shared" si="491"/>
        <v/>
      </c>
      <c r="Y2602" s="4" t="str">
        <f t="shared" si="496"/>
        <v/>
      </c>
      <c r="Z2602" s="4" t="str">
        <f t="shared" si="497"/>
        <v/>
      </c>
      <c r="AA2602" s="4" t="str">
        <f>IF($V2602="","",IF(Y2602&lt;36,0,IF(AND(36&lt;=Y2602,Y2602&lt;71),VLOOKUP($W2602,日射量と図３!$E$6:$F$34,2,TRUE),IF(AND(71&lt;=Y2602,Y2602&lt;107),VLOOKUP($W2602,日射量と図３!$E$6:$G$34,3,TRUE),IF(AND(107&lt;=Y2602,Y2602&lt;143),VLOOKUP($W2602,日射量と図３!$E$6:$H$34,4,TRUE),VLOOKUP($W2602,日射量と図３!$E$6:$I$34,5,TRUE))))))</f>
        <v/>
      </c>
      <c r="AB2602" s="4" t="str">
        <f>IF($V2602="","",IF(Z2602&lt;36,0,IF(AND(36&lt;=Z2602,Z2602&lt;71),VLOOKUP($W2602,日射量と図３!$E$6:$F$34,2,TRUE),IF(AND(71&lt;=Z2602,Z2602&lt;107),VLOOKUP($W2602,日射量と図３!$E$6:$G$34,3,TRUE),IF(AND(107&lt;=Z2602,Z2602&lt;143),VLOOKUP($W2602,日射量と図３!$E$6:$H$34,4,TRUE),VLOOKUP($W2602,日射量と図３!$E$6:$I$34,5,TRUE))))))</f>
        <v/>
      </c>
      <c r="AC2602" s="382" t="str">
        <f t="shared" si="492"/>
        <v/>
      </c>
      <c r="AD2602" s="382" t="str">
        <f t="shared" si="493"/>
        <v/>
      </c>
    </row>
    <row r="2603" spans="11:30" ht="13.5" customHeight="1">
      <c r="K2603" s="4">
        <f t="shared" si="486"/>
        <v>9</v>
      </c>
      <c r="L2603" s="34">
        <v>43360</v>
      </c>
      <c r="M2603" s="4">
        <v>109</v>
      </c>
      <c r="N2603" s="4">
        <v>8</v>
      </c>
      <c r="O2603" s="31">
        <v>0.29166666666666669</v>
      </c>
      <c r="P2603" s="35">
        <v>21.680000000000003</v>
      </c>
      <c r="Q2603" s="36">
        <f t="shared" si="487"/>
        <v>12</v>
      </c>
      <c r="R2603" s="4">
        <f t="shared" si="488"/>
        <v>0</v>
      </c>
      <c r="S2603" s="31">
        <f t="shared" si="494"/>
        <v>0.22535879629629629</v>
      </c>
      <c r="T2603" s="31">
        <f t="shared" si="495"/>
        <v>0.76428240740740738</v>
      </c>
      <c r="U2603" s="4">
        <f t="shared" si="489"/>
        <v>0</v>
      </c>
      <c r="V2603" s="4" t="str">
        <f t="shared" si="490"/>
        <v/>
      </c>
      <c r="W2603" s="18" t="str">
        <f>IF(V2603="","",VLOOKUP(L2603,日射量と図３!$A$4:$C$368,3,TRUE)*238.85/100)</f>
        <v/>
      </c>
      <c r="X2603" s="4" t="str">
        <f t="shared" si="491"/>
        <v/>
      </c>
      <c r="Y2603" s="4" t="str">
        <f t="shared" si="496"/>
        <v/>
      </c>
      <c r="Z2603" s="4" t="str">
        <f t="shared" si="497"/>
        <v/>
      </c>
      <c r="AA2603" s="4" t="str">
        <f>IF($V2603="","",IF(Y2603&lt;36,0,IF(AND(36&lt;=Y2603,Y2603&lt;71),VLOOKUP($W2603,日射量と図３!$E$6:$F$34,2,TRUE),IF(AND(71&lt;=Y2603,Y2603&lt;107),VLOOKUP($W2603,日射量と図３!$E$6:$G$34,3,TRUE),IF(AND(107&lt;=Y2603,Y2603&lt;143),VLOOKUP($W2603,日射量と図３!$E$6:$H$34,4,TRUE),VLOOKUP($W2603,日射量と図３!$E$6:$I$34,5,TRUE))))))</f>
        <v/>
      </c>
      <c r="AB2603" s="4" t="str">
        <f>IF($V2603="","",IF(Z2603&lt;36,0,IF(AND(36&lt;=Z2603,Z2603&lt;71),VLOOKUP($W2603,日射量と図３!$E$6:$F$34,2,TRUE),IF(AND(71&lt;=Z2603,Z2603&lt;107),VLOOKUP($W2603,日射量と図３!$E$6:$G$34,3,TRUE),IF(AND(107&lt;=Z2603,Z2603&lt;143),VLOOKUP($W2603,日射量と図３!$E$6:$H$34,4,TRUE),VLOOKUP($W2603,日射量と図３!$E$6:$I$34,5,TRUE))))))</f>
        <v/>
      </c>
      <c r="AC2603" s="382" t="str">
        <f t="shared" si="492"/>
        <v/>
      </c>
      <c r="AD2603" s="382" t="str">
        <f t="shared" si="493"/>
        <v/>
      </c>
    </row>
    <row r="2604" spans="11:30" ht="13.5" customHeight="1">
      <c r="K2604" s="4">
        <f t="shared" si="486"/>
        <v>9</v>
      </c>
      <c r="L2604" s="34">
        <v>43360</v>
      </c>
      <c r="M2604" s="4">
        <v>109</v>
      </c>
      <c r="N2604" s="4">
        <v>9</v>
      </c>
      <c r="O2604" s="31">
        <v>0.33333333333333331</v>
      </c>
      <c r="P2604" s="35">
        <v>22.69</v>
      </c>
      <c r="Q2604" s="36">
        <f t="shared" si="487"/>
        <v>12</v>
      </c>
      <c r="R2604" s="4">
        <f t="shared" si="488"/>
        <v>0</v>
      </c>
      <c r="S2604" s="31">
        <f t="shared" si="494"/>
        <v>0.22535879629629629</v>
      </c>
      <c r="T2604" s="31">
        <f t="shared" si="495"/>
        <v>0.76428240740740738</v>
      </c>
      <c r="U2604" s="4">
        <f t="shared" si="489"/>
        <v>0</v>
      </c>
      <c r="V2604" s="4" t="str">
        <f t="shared" si="490"/>
        <v/>
      </c>
      <c r="W2604" s="18" t="str">
        <f>IF(V2604="","",VLOOKUP(L2604,日射量と図３!$A$4:$C$368,3,TRUE)*238.85/100)</f>
        <v/>
      </c>
      <c r="X2604" s="4" t="str">
        <f t="shared" si="491"/>
        <v/>
      </c>
      <c r="Y2604" s="4" t="str">
        <f t="shared" si="496"/>
        <v/>
      </c>
      <c r="Z2604" s="4" t="str">
        <f t="shared" si="497"/>
        <v/>
      </c>
      <c r="AA2604" s="4" t="str">
        <f>IF($V2604="","",IF(Y2604&lt;36,0,IF(AND(36&lt;=Y2604,Y2604&lt;71),VLOOKUP($W2604,日射量と図３!$E$6:$F$34,2,TRUE),IF(AND(71&lt;=Y2604,Y2604&lt;107),VLOOKUP($W2604,日射量と図３!$E$6:$G$34,3,TRUE),IF(AND(107&lt;=Y2604,Y2604&lt;143),VLOOKUP($W2604,日射量と図３!$E$6:$H$34,4,TRUE),VLOOKUP($W2604,日射量と図３!$E$6:$I$34,5,TRUE))))))</f>
        <v/>
      </c>
      <c r="AB2604" s="4" t="str">
        <f>IF($V2604="","",IF(Z2604&lt;36,0,IF(AND(36&lt;=Z2604,Z2604&lt;71),VLOOKUP($W2604,日射量と図３!$E$6:$F$34,2,TRUE),IF(AND(71&lt;=Z2604,Z2604&lt;107),VLOOKUP($W2604,日射量と図３!$E$6:$G$34,3,TRUE),IF(AND(107&lt;=Z2604,Z2604&lt;143),VLOOKUP($W2604,日射量と図３!$E$6:$H$34,4,TRUE),VLOOKUP($W2604,日射量と図３!$E$6:$I$34,5,TRUE))))))</f>
        <v/>
      </c>
      <c r="AC2604" s="382" t="str">
        <f t="shared" si="492"/>
        <v/>
      </c>
      <c r="AD2604" s="382" t="str">
        <f t="shared" si="493"/>
        <v/>
      </c>
    </row>
    <row r="2605" spans="11:30" ht="13.5" customHeight="1">
      <c r="K2605" s="4">
        <f t="shared" si="486"/>
        <v>9</v>
      </c>
      <c r="L2605" s="34">
        <v>43360</v>
      </c>
      <c r="M2605" s="4">
        <v>109</v>
      </c>
      <c r="N2605" s="4">
        <v>10</v>
      </c>
      <c r="O2605" s="31">
        <v>0.375</v>
      </c>
      <c r="P2605" s="35">
        <v>24.14</v>
      </c>
      <c r="Q2605" s="36">
        <f t="shared" si="487"/>
        <v>12</v>
      </c>
      <c r="R2605" s="4">
        <f t="shared" si="488"/>
        <v>0</v>
      </c>
      <c r="S2605" s="31">
        <f t="shared" si="494"/>
        <v>0.22535879629629629</v>
      </c>
      <c r="T2605" s="31">
        <f t="shared" si="495"/>
        <v>0.76428240740740738</v>
      </c>
      <c r="U2605" s="4">
        <f t="shared" si="489"/>
        <v>0</v>
      </c>
      <c r="V2605" s="4" t="str">
        <f t="shared" si="490"/>
        <v/>
      </c>
      <c r="W2605" s="18" t="str">
        <f>IF(V2605="","",VLOOKUP(L2605,日射量と図３!$A$4:$C$368,3,TRUE)*238.85/100)</f>
        <v/>
      </c>
      <c r="X2605" s="4" t="str">
        <f t="shared" si="491"/>
        <v/>
      </c>
      <c r="Y2605" s="4" t="str">
        <f t="shared" si="496"/>
        <v/>
      </c>
      <c r="Z2605" s="4" t="str">
        <f t="shared" si="497"/>
        <v/>
      </c>
      <c r="AA2605" s="4" t="str">
        <f>IF($V2605="","",IF(Y2605&lt;36,0,IF(AND(36&lt;=Y2605,Y2605&lt;71),VLOOKUP($W2605,日射量と図３!$E$6:$F$34,2,TRUE),IF(AND(71&lt;=Y2605,Y2605&lt;107),VLOOKUP($W2605,日射量と図３!$E$6:$G$34,3,TRUE),IF(AND(107&lt;=Y2605,Y2605&lt;143),VLOOKUP($W2605,日射量と図３!$E$6:$H$34,4,TRUE),VLOOKUP($W2605,日射量と図３!$E$6:$I$34,5,TRUE))))))</f>
        <v/>
      </c>
      <c r="AB2605" s="4" t="str">
        <f>IF($V2605="","",IF(Z2605&lt;36,0,IF(AND(36&lt;=Z2605,Z2605&lt;71),VLOOKUP($W2605,日射量と図３!$E$6:$F$34,2,TRUE),IF(AND(71&lt;=Z2605,Z2605&lt;107),VLOOKUP($W2605,日射量と図３!$E$6:$G$34,3,TRUE),IF(AND(107&lt;=Z2605,Z2605&lt;143),VLOOKUP($W2605,日射量と図３!$E$6:$H$34,4,TRUE),VLOOKUP($W2605,日射量と図３!$E$6:$I$34,5,TRUE))))))</f>
        <v/>
      </c>
      <c r="AC2605" s="382" t="str">
        <f t="shared" si="492"/>
        <v/>
      </c>
      <c r="AD2605" s="382" t="str">
        <f t="shared" si="493"/>
        <v/>
      </c>
    </row>
    <row r="2606" spans="11:30" ht="13.5" customHeight="1">
      <c r="K2606" s="4">
        <f t="shared" si="486"/>
        <v>9</v>
      </c>
      <c r="L2606" s="34">
        <v>43360</v>
      </c>
      <c r="M2606" s="4">
        <v>109</v>
      </c>
      <c r="N2606" s="4">
        <v>11</v>
      </c>
      <c r="O2606" s="31">
        <v>0.41666666666666669</v>
      </c>
      <c r="P2606" s="35">
        <v>25.310000000000002</v>
      </c>
      <c r="Q2606" s="36">
        <f t="shared" si="487"/>
        <v>12</v>
      </c>
      <c r="R2606" s="4">
        <f t="shared" si="488"/>
        <v>0</v>
      </c>
      <c r="S2606" s="31">
        <f t="shared" si="494"/>
        <v>0.22535879629629629</v>
      </c>
      <c r="T2606" s="31">
        <f t="shared" si="495"/>
        <v>0.76428240740740738</v>
      </c>
      <c r="U2606" s="4">
        <f t="shared" si="489"/>
        <v>0</v>
      </c>
      <c r="V2606" s="4" t="str">
        <f t="shared" si="490"/>
        <v/>
      </c>
      <c r="W2606" s="18" t="str">
        <f>IF(V2606="","",VLOOKUP(L2606,日射量と図３!$A$4:$C$368,3,TRUE)*238.85/100)</f>
        <v/>
      </c>
      <c r="X2606" s="4" t="str">
        <f t="shared" si="491"/>
        <v/>
      </c>
      <c r="Y2606" s="4" t="str">
        <f t="shared" si="496"/>
        <v/>
      </c>
      <c r="Z2606" s="4" t="str">
        <f t="shared" si="497"/>
        <v/>
      </c>
      <c r="AA2606" s="4" t="str">
        <f>IF($V2606="","",IF(Y2606&lt;36,0,IF(AND(36&lt;=Y2606,Y2606&lt;71),VLOOKUP($W2606,日射量と図３!$E$6:$F$34,2,TRUE),IF(AND(71&lt;=Y2606,Y2606&lt;107),VLOOKUP($W2606,日射量と図３!$E$6:$G$34,3,TRUE),IF(AND(107&lt;=Y2606,Y2606&lt;143),VLOOKUP($W2606,日射量と図３!$E$6:$H$34,4,TRUE),VLOOKUP($W2606,日射量と図３!$E$6:$I$34,5,TRUE))))))</f>
        <v/>
      </c>
      <c r="AB2606" s="4" t="str">
        <f>IF($V2606="","",IF(Z2606&lt;36,0,IF(AND(36&lt;=Z2606,Z2606&lt;71),VLOOKUP($W2606,日射量と図３!$E$6:$F$34,2,TRUE),IF(AND(71&lt;=Z2606,Z2606&lt;107),VLOOKUP($W2606,日射量と図３!$E$6:$G$34,3,TRUE),IF(AND(107&lt;=Z2606,Z2606&lt;143),VLOOKUP($W2606,日射量と図３!$E$6:$H$34,4,TRUE),VLOOKUP($W2606,日射量と図３!$E$6:$I$34,5,TRUE))))))</f>
        <v/>
      </c>
      <c r="AC2606" s="382" t="str">
        <f t="shared" si="492"/>
        <v/>
      </c>
      <c r="AD2606" s="382" t="str">
        <f t="shared" si="493"/>
        <v/>
      </c>
    </row>
    <row r="2607" spans="11:30" ht="13.5" customHeight="1">
      <c r="K2607" s="4">
        <f t="shared" si="486"/>
        <v>9</v>
      </c>
      <c r="L2607" s="34">
        <v>43360</v>
      </c>
      <c r="M2607" s="4">
        <v>109</v>
      </c>
      <c r="N2607" s="4">
        <v>12</v>
      </c>
      <c r="O2607" s="31">
        <v>0.45833333333333331</v>
      </c>
      <c r="P2607" s="35">
        <v>26.01</v>
      </c>
      <c r="Q2607" s="36">
        <f t="shared" si="487"/>
        <v>12</v>
      </c>
      <c r="R2607" s="4">
        <f t="shared" si="488"/>
        <v>0</v>
      </c>
      <c r="S2607" s="31">
        <f t="shared" si="494"/>
        <v>0.22535879629629629</v>
      </c>
      <c r="T2607" s="31">
        <f t="shared" si="495"/>
        <v>0.76428240740740738</v>
      </c>
      <c r="U2607" s="4">
        <f t="shared" si="489"/>
        <v>0</v>
      </c>
      <c r="V2607" s="4" t="str">
        <f t="shared" si="490"/>
        <v/>
      </c>
      <c r="W2607" s="18" t="str">
        <f>IF(V2607="","",VLOOKUP(L2607,日射量と図３!$A$4:$C$368,3,TRUE)*238.85/100)</f>
        <v/>
      </c>
      <c r="X2607" s="4" t="str">
        <f t="shared" si="491"/>
        <v/>
      </c>
      <c r="Y2607" s="4" t="str">
        <f t="shared" si="496"/>
        <v/>
      </c>
      <c r="Z2607" s="4" t="str">
        <f t="shared" si="497"/>
        <v/>
      </c>
      <c r="AA2607" s="4" t="str">
        <f>IF($V2607="","",IF(Y2607&lt;36,0,IF(AND(36&lt;=Y2607,Y2607&lt;71),VLOOKUP($W2607,日射量と図３!$E$6:$F$34,2,TRUE),IF(AND(71&lt;=Y2607,Y2607&lt;107),VLOOKUP($W2607,日射量と図３!$E$6:$G$34,3,TRUE),IF(AND(107&lt;=Y2607,Y2607&lt;143),VLOOKUP($W2607,日射量と図３!$E$6:$H$34,4,TRUE),VLOOKUP($W2607,日射量と図３!$E$6:$I$34,5,TRUE))))))</f>
        <v/>
      </c>
      <c r="AB2607" s="4" t="str">
        <f>IF($V2607="","",IF(Z2607&lt;36,0,IF(AND(36&lt;=Z2607,Z2607&lt;71),VLOOKUP($W2607,日射量と図３!$E$6:$F$34,2,TRUE),IF(AND(71&lt;=Z2607,Z2607&lt;107),VLOOKUP($W2607,日射量と図３!$E$6:$G$34,3,TRUE),IF(AND(107&lt;=Z2607,Z2607&lt;143),VLOOKUP($W2607,日射量と図３!$E$6:$H$34,4,TRUE),VLOOKUP($W2607,日射量と図３!$E$6:$I$34,5,TRUE))))))</f>
        <v/>
      </c>
      <c r="AC2607" s="382" t="str">
        <f t="shared" si="492"/>
        <v/>
      </c>
      <c r="AD2607" s="382" t="str">
        <f t="shared" si="493"/>
        <v/>
      </c>
    </row>
    <row r="2608" spans="11:30" ht="13.5" customHeight="1">
      <c r="K2608" s="4">
        <f t="shared" si="486"/>
        <v>9</v>
      </c>
      <c r="L2608" s="34">
        <v>43360</v>
      </c>
      <c r="M2608" s="4">
        <v>109</v>
      </c>
      <c r="N2608" s="4">
        <v>13</v>
      </c>
      <c r="O2608" s="31">
        <v>0.5</v>
      </c>
      <c r="P2608" s="35">
        <v>26.43</v>
      </c>
      <c r="Q2608" s="36">
        <f t="shared" si="487"/>
        <v>12</v>
      </c>
      <c r="R2608" s="4">
        <f t="shared" si="488"/>
        <v>0</v>
      </c>
      <c r="S2608" s="31">
        <f t="shared" si="494"/>
        <v>0.22535879629629629</v>
      </c>
      <c r="T2608" s="31">
        <f t="shared" si="495"/>
        <v>0.76428240740740738</v>
      </c>
      <c r="U2608" s="4">
        <f t="shared" si="489"/>
        <v>0</v>
      </c>
      <c r="V2608" s="4" t="str">
        <f t="shared" si="490"/>
        <v/>
      </c>
      <c r="W2608" s="18" t="str">
        <f>IF(V2608="","",VLOOKUP(L2608,日射量と図３!$A$4:$C$368,3,TRUE)*238.85/100)</f>
        <v/>
      </c>
      <c r="X2608" s="4" t="str">
        <f t="shared" si="491"/>
        <v/>
      </c>
      <c r="Y2608" s="4" t="str">
        <f t="shared" si="496"/>
        <v/>
      </c>
      <c r="Z2608" s="4" t="str">
        <f t="shared" si="497"/>
        <v/>
      </c>
      <c r="AA2608" s="4" t="str">
        <f>IF($V2608="","",IF(Y2608&lt;36,0,IF(AND(36&lt;=Y2608,Y2608&lt;71),VLOOKUP($W2608,日射量と図３!$E$6:$F$34,2,TRUE),IF(AND(71&lt;=Y2608,Y2608&lt;107),VLOOKUP($W2608,日射量と図３!$E$6:$G$34,3,TRUE),IF(AND(107&lt;=Y2608,Y2608&lt;143),VLOOKUP($W2608,日射量と図３!$E$6:$H$34,4,TRUE),VLOOKUP($W2608,日射量と図３!$E$6:$I$34,5,TRUE))))))</f>
        <v/>
      </c>
      <c r="AB2608" s="4" t="str">
        <f>IF($V2608="","",IF(Z2608&lt;36,0,IF(AND(36&lt;=Z2608,Z2608&lt;71),VLOOKUP($W2608,日射量と図３!$E$6:$F$34,2,TRUE),IF(AND(71&lt;=Z2608,Z2608&lt;107),VLOOKUP($W2608,日射量と図３!$E$6:$G$34,3,TRUE),IF(AND(107&lt;=Z2608,Z2608&lt;143),VLOOKUP($W2608,日射量と図３!$E$6:$H$34,4,TRUE),VLOOKUP($W2608,日射量と図３!$E$6:$I$34,5,TRUE))))))</f>
        <v/>
      </c>
      <c r="AC2608" s="382" t="str">
        <f t="shared" si="492"/>
        <v/>
      </c>
      <c r="AD2608" s="382" t="str">
        <f t="shared" si="493"/>
        <v/>
      </c>
    </row>
    <row r="2609" spans="11:30" ht="13.5" customHeight="1">
      <c r="K2609" s="4">
        <f t="shared" si="486"/>
        <v>9</v>
      </c>
      <c r="L2609" s="34">
        <v>43360</v>
      </c>
      <c r="M2609" s="4">
        <v>109</v>
      </c>
      <c r="N2609" s="4">
        <v>14</v>
      </c>
      <c r="O2609" s="31">
        <v>0.54166666666666663</v>
      </c>
      <c r="P2609" s="35">
        <v>27.2</v>
      </c>
      <c r="Q2609" s="36">
        <f t="shared" si="487"/>
        <v>12</v>
      </c>
      <c r="R2609" s="4">
        <f t="shared" si="488"/>
        <v>0</v>
      </c>
      <c r="S2609" s="31">
        <f t="shared" si="494"/>
        <v>0.22535879629629629</v>
      </c>
      <c r="T2609" s="31">
        <f t="shared" si="495"/>
        <v>0.76428240740740738</v>
      </c>
      <c r="U2609" s="4">
        <f t="shared" si="489"/>
        <v>0</v>
      </c>
      <c r="V2609" s="4" t="str">
        <f t="shared" si="490"/>
        <v/>
      </c>
      <c r="W2609" s="18" t="str">
        <f>IF(V2609="","",VLOOKUP(L2609,日射量と図３!$A$4:$C$368,3,TRUE)*238.85/100)</f>
        <v/>
      </c>
      <c r="X2609" s="4" t="str">
        <f t="shared" si="491"/>
        <v/>
      </c>
      <c r="Y2609" s="4" t="str">
        <f t="shared" si="496"/>
        <v/>
      </c>
      <c r="Z2609" s="4" t="str">
        <f t="shared" si="497"/>
        <v/>
      </c>
      <c r="AA2609" s="4" t="str">
        <f>IF($V2609="","",IF(Y2609&lt;36,0,IF(AND(36&lt;=Y2609,Y2609&lt;71),VLOOKUP($W2609,日射量と図３!$E$6:$F$34,2,TRUE),IF(AND(71&lt;=Y2609,Y2609&lt;107),VLOOKUP($W2609,日射量と図３!$E$6:$G$34,3,TRUE),IF(AND(107&lt;=Y2609,Y2609&lt;143),VLOOKUP($W2609,日射量と図３!$E$6:$H$34,4,TRUE),VLOOKUP($W2609,日射量と図３!$E$6:$I$34,5,TRUE))))))</f>
        <v/>
      </c>
      <c r="AB2609" s="4" t="str">
        <f>IF($V2609="","",IF(Z2609&lt;36,0,IF(AND(36&lt;=Z2609,Z2609&lt;71),VLOOKUP($W2609,日射量と図３!$E$6:$F$34,2,TRUE),IF(AND(71&lt;=Z2609,Z2609&lt;107),VLOOKUP($W2609,日射量と図３!$E$6:$G$34,3,TRUE),IF(AND(107&lt;=Z2609,Z2609&lt;143),VLOOKUP($W2609,日射量と図３!$E$6:$H$34,4,TRUE),VLOOKUP($W2609,日射量と図３!$E$6:$I$34,5,TRUE))))))</f>
        <v/>
      </c>
      <c r="AC2609" s="382" t="str">
        <f t="shared" si="492"/>
        <v/>
      </c>
      <c r="AD2609" s="382" t="str">
        <f t="shared" si="493"/>
        <v/>
      </c>
    </row>
    <row r="2610" spans="11:30" ht="13.5" customHeight="1">
      <c r="K2610" s="4">
        <f t="shared" si="486"/>
        <v>9</v>
      </c>
      <c r="L2610" s="34">
        <v>43360</v>
      </c>
      <c r="M2610" s="4">
        <v>109</v>
      </c>
      <c r="N2610" s="4">
        <v>15</v>
      </c>
      <c r="O2610" s="31">
        <v>0.58333333333333337</v>
      </c>
      <c r="P2610" s="35">
        <v>27.54</v>
      </c>
      <c r="Q2610" s="36">
        <f t="shared" si="487"/>
        <v>12</v>
      </c>
      <c r="R2610" s="4">
        <f t="shared" si="488"/>
        <v>0</v>
      </c>
      <c r="S2610" s="31">
        <f t="shared" si="494"/>
        <v>0.22535879629629629</v>
      </c>
      <c r="T2610" s="31">
        <f t="shared" si="495"/>
        <v>0.76428240740740738</v>
      </c>
      <c r="U2610" s="4">
        <f t="shared" si="489"/>
        <v>0</v>
      </c>
      <c r="V2610" s="4" t="str">
        <f t="shared" si="490"/>
        <v/>
      </c>
      <c r="W2610" s="18" t="str">
        <f>IF(V2610="","",VLOOKUP(L2610,日射量と図３!$A$4:$C$368,3,TRUE)*238.85/100)</f>
        <v/>
      </c>
      <c r="X2610" s="4" t="str">
        <f t="shared" si="491"/>
        <v/>
      </c>
      <c r="Y2610" s="4" t="str">
        <f t="shared" si="496"/>
        <v/>
      </c>
      <c r="Z2610" s="4" t="str">
        <f t="shared" si="497"/>
        <v/>
      </c>
      <c r="AA2610" s="4" t="str">
        <f>IF($V2610="","",IF(Y2610&lt;36,0,IF(AND(36&lt;=Y2610,Y2610&lt;71),VLOOKUP($W2610,日射量と図３!$E$6:$F$34,2,TRUE),IF(AND(71&lt;=Y2610,Y2610&lt;107),VLOOKUP($W2610,日射量と図３!$E$6:$G$34,3,TRUE),IF(AND(107&lt;=Y2610,Y2610&lt;143),VLOOKUP($W2610,日射量と図３!$E$6:$H$34,4,TRUE),VLOOKUP($W2610,日射量と図３!$E$6:$I$34,5,TRUE))))))</f>
        <v/>
      </c>
      <c r="AB2610" s="4" t="str">
        <f>IF($V2610="","",IF(Z2610&lt;36,0,IF(AND(36&lt;=Z2610,Z2610&lt;71),VLOOKUP($W2610,日射量と図３!$E$6:$F$34,2,TRUE),IF(AND(71&lt;=Z2610,Z2610&lt;107),VLOOKUP($W2610,日射量と図３!$E$6:$G$34,3,TRUE),IF(AND(107&lt;=Z2610,Z2610&lt;143),VLOOKUP($W2610,日射量と図３!$E$6:$H$34,4,TRUE),VLOOKUP($W2610,日射量と図３!$E$6:$I$34,5,TRUE))))))</f>
        <v/>
      </c>
      <c r="AC2610" s="382" t="str">
        <f t="shared" si="492"/>
        <v/>
      </c>
      <c r="AD2610" s="382" t="str">
        <f t="shared" si="493"/>
        <v/>
      </c>
    </row>
    <row r="2611" spans="11:30" ht="13.5" customHeight="1">
      <c r="K2611" s="4">
        <f t="shared" si="486"/>
        <v>9</v>
      </c>
      <c r="L2611" s="34">
        <v>43360</v>
      </c>
      <c r="M2611" s="4">
        <v>109</v>
      </c>
      <c r="N2611" s="4">
        <v>16</v>
      </c>
      <c r="O2611" s="31">
        <v>0.625</v>
      </c>
      <c r="P2611" s="35">
        <v>27.15</v>
      </c>
      <c r="Q2611" s="36">
        <f t="shared" si="487"/>
        <v>16</v>
      </c>
      <c r="R2611" s="4">
        <f t="shared" si="488"/>
        <v>0</v>
      </c>
      <c r="S2611" s="31">
        <f t="shared" si="494"/>
        <v>0.22535879629629629</v>
      </c>
      <c r="T2611" s="31">
        <f t="shared" si="495"/>
        <v>0.76428240740740738</v>
      </c>
      <c r="U2611" s="4">
        <f t="shared" si="489"/>
        <v>0</v>
      </c>
      <c r="V2611" s="4" t="str">
        <f t="shared" si="490"/>
        <v/>
      </c>
      <c r="W2611" s="18" t="str">
        <f>IF(V2611="","",VLOOKUP(L2611,日射量と図３!$A$4:$C$368,3,TRUE)*238.85/100)</f>
        <v/>
      </c>
      <c r="X2611" s="4" t="str">
        <f t="shared" si="491"/>
        <v/>
      </c>
      <c r="Y2611" s="4" t="str">
        <f t="shared" si="496"/>
        <v/>
      </c>
      <c r="Z2611" s="4" t="str">
        <f t="shared" si="497"/>
        <v/>
      </c>
      <c r="AA2611" s="4" t="str">
        <f>IF($V2611="","",IF(Y2611&lt;36,0,IF(AND(36&lt;=Y2611,Y2611&lt;71),VLOOKUP($W2611,日射量と図３!$E$6:$F$34,2,TRUE),IF(AND(71&lt;=Y2611,Y2611&lt;107),VLOOKUP($W2611,日射量と図３!$E$6:$G$34,3,TRUE),IF(AND(107&lt;=Y2611,Y2611&lt;143),VLOOKUP($W2611,日射量と図３!$E$6:$H$34,4,TRUE),VLOOKUP($W2611,日射量と図３!$E$6:$I$34,5,TRUE))))))</f>
        <v/>
      </c>
      <c r="AB2611" s="4" t="str">
        <f>IF($V2611="","",IF(Z2611&lt;36,0,IF(AND(36&lt;=Z2611,Z2611&lt;71),VLOOKUP($W2611,日射量と図３!$E$6:$F$34,2,TRUE),IF(AND(71&lt;=Z2611,Z2611&lt;107),VLOOKUP($W2611,日射量と図３!$E$6:$G$34,3,TRUE),IF(AND(107&lt;=Z2611,Z2611&lt;143),VLOOKUP($W2611,日射量と図３!$E$6:$H$34,4,TRUE),VLOOKUP($W2611,日射量と図３!$E$6:$I$34,5,TRUE))))))</f>
        <v/>
      </c>
      <c r="AC2611" s="382" t="str">
        <f t="shared" si="492"/>
        <v/>
      </c>
      <c r="AD2611" s="382" t="str">
        <f t="shared" si="493"/>
        <v/>
      </c>
    </row>
    <row r="2612" spans="11:30" ht="13.5" customHeight="1">
      <c r="K2612" s="4">
        <f t="shared" si="486"/>
        <v>9</v>
      </c>
      <c r="L2612" s="34">
        <v>43360</v>
      </c>
      <c r="M2612" s="4">
        <v>109</v>
      </c>
      <c r="N2612" s="4">
        <v>17</v>
      </c>
      <c r="O2612" s="31">
        <v>0.66666666666666663</v>
      </c>
      <c r="P2612" s="35">
        <v>26.53</v>
      </c>
      <c r="Q2612" s="36">
        <f t="shared" si="487"/>
        <v>16</v>
      </c>
      <c r="R2612" s="4">
        <f t="shared" si="488"/>
        <v>0</v>
      </c>
      <c r="S2612" s="31">
        <f t="shared" si="494"/>
        <v>0.22535879629629629</v>
      </c>
      <c r="T2612" s="31">
        <f t="shared" si="495"/>
        <v>0.76428240740740738</v>
      </c>
      <c r="U2612" s="4">
        <f t="shared" si="489"/>
        <v>0</v>
      </c>
      <c r="V2612" s="4" t="str">
        <f t="shared" si="490"/>
        <v/>
      </c>
      <c r="W2612" s="18" t="str">
        <f>IF(V2612="","",VLOOKUP(L2612,日射量と図３!$A$4:$C$368,3,TRUE)*238.85/100)</f>
        <v/>
      </c>
      <c r="X2612" s="4" t="str">
        <f t="shared" si="491"/>
        <v/>
      </c>
      <c r="Y2612" s="4" t="str">
        <f t="shared" si="496"/>
        <v/>
      </c>
      <c r="Z2612" s="4" t="str">
        <f t="shared" si="497"/>
        <v/>
      </c>
      <c r="AA2612" s="4" t="str">
        <f>IF($V2612="","",IF(Y2612&lt;36,0,IF(AND(36&lt;=Y2612,Y2612&lt;71),VLOOKUP($W2612,日射量と図３!$E$6:$F$34,2,TRUE),IF(AND(71&lt;=Y2612,Y2612&lt;107),VLOOKUP($W2612,日射量と図３!$E$6:$G$34,3,TRUE),IF(AND(107&lt;=Y2612,Y2612&lt;143),VLOOKUP($W2612,日射量と図３!$E$6:$H$34,4,TRUE),VLOOKUP($W2612,日射量と図３!$E$6:$I$34,5,TRUE))))))</f>
        <v/>
      </c>
      <c r="AB2612" s="4" t="str">
        <f>IF($V2612="","",IF(Z2612&lt;36,0,IF(AND(36&lt;=Z2612,Z2612&lt;71),VLOOKUP($W2612,日射量と図３!$E$6:$F$34,2,TRUE),IF(AND(71&lt;=Z2612,Z2612&lt;107),VLOOKUP($W2612,日射量と図３!$E$6:$G$34,3,TRUE),IF(AND(107&lt;=Z2612,Z2612&lt;143),VLOOKUP($W2612,日射量と図３!$E$6:$H$34,4,TRUE),VLOOKUP($W2612,日射量と図３!$E$6:$I$34,5,TRUE))))))</f>
        <v/>
      </c>
      <c r="AC2612" s="382" t="str">
        <f t="shared" si="492"/>
        <v/>
      </c>
      <c r="AD2612" s="382" t="str">
        <f t="shared" si="493"/>
        <v/>
      </c>
    </row>
    <row r="2613" spans="11:30" ht="13.5" customHeight="1">
      <c r="K2613" s="4">
        <f t="shared" si="486"/>
        <v>9</v>
      </c>
      <c r="L2613" s="34">
        <v>43360</v>
      </c>
      <c r="M2613" s="4">
        <v>109</v>
      </c>
      <c r="N2613" s="4">
        <v>18</v>
      </c>
      <c r="O2613" s="31">
        <v>0.70833333333333337</v>
      </c>
      <c r="P2613" s="35">
        <v>25.65</v>
      </c>
      <c r="Q2613" s="36">
        <f t="shared" si="487"/>
        <v>16</v>
      </c>
      <c r="R2613" s="4">
        <f t="shared" si="488"/>
        <v>0</v>
      </c>
      <c r="S2613" s="31">
        <f t="shared" si="494"/>
        <v>0.22535879629629629</v>
      </c>
      <c r="T2613" s="31">
        <f t="shared" si="495"/>
        <v>0.76428240740740738</v>
      </c>
      <c r="U2613" s="4">
        <f t="shared" si="489"/>
        <v>0</v>
      </c>
      <c r="V2613" s="4" t="str">
        <f t="shared" si="490"/>
        <v/>
      </c>
      <c r="W2613" s="18" t="str">
        <f>IF(V2613="","",VLOOKUP(L2613,日射量と図３!$A$4:$C$368,3,TRUE)*238.85/100)</f>
        <v/>
      </c>
      <c r="X2613" s="4" t="str">
        <f t="shared" si="491"/>
        <v/>
      </c>
      <c r="Y2613" s="4" t="str">
        <f t="shared" si="496"/>
        <v/>
      </c>
      <c r="Z2613" s="4" t="str">
        <f t="shared" si="497"/>
        <v/>
      </c>
      <c r="AA2613" s="4" t="str">
        <f>IF($V2613="","",IF(Y2613&lt;36,0,IF(AND(36&lt;=Y2613,Y2613&lt;71),VLOOKUP($W2613,日射量と図３!$E$6:$F$34,2,TRUE),IF(AND(71&lt;=Y2613,Y2613&lt;107),VLOOKUP($W2613,日射量と図３!$E$6:$G$34,3,TRUE),IF(AND(107&lt;=Y2613,Y2613&lt;143),VLOOKUP($W2613,日射量と図３!$E$6:$H$34,4,TRUE),VLOOKUP($W2613,日射量と図３!$E$6:$I$34,5,TRUE))))))</f>
        <v/>
      </c>
      <c r="AB2613" s="4" t="str">
        <f>IF($V2613="","",IF(Z2613&lt;36,0,IF(AND(36&lt;=Z2613,Z2613&lt;71),VLOOKUP($W2613,日射量と図３!$E$6:$F$34,2,TRUE),IF(AND(71&lt;=Z2613,Z2613&lt;107),VLOOKUP($W2613,日射量と図３!$E$6:$G$34,3,TRUE),IF(AND(107&lt;=Z2613,Z2613&lt;143),VLOOKUP($W2613,日射量と図３!$E$6:$H$34,4,TRUE),VLOOKUP($W2613,日射量と図３!$E$6:$I$34,5,TRUE))))))</f>
        <v/>
      </c>
      <c r="AC2613" s="382" t="str">
        <f t="shared" si="492"/>
        <v/>
      </c>
      <c r="AD2613" s="382" t="str">
        <f t="shared" si="493"/>
        <v/>
      </c>
    </row>
    <row r="2614" spans="11:30" ht="13.5" customHeight="1">
      <c r="K2614" s="4">
        <f t="shared" si="486"/>
        <v>9</v>
      </c>
      <c r="L2614" s="34">
        <v>43360</v>
      </c>
      <c r="M2614" s="4">
        <v>109</v>
      </c>
      <c r="N2614" s="4">
        <v>19</v>
      </c>
      <c r="O2614" s="31">
        <v>0.75</v>
      </c>
      <c r="P2614" s="35">
        <v>24.880000000000003</v>
      </c>
      <c r="Q2614" s="36">
        <f t="shared" si="487"/>
        <v>16</v>
      </c>
      <c r="R2614" s="4">
        <f t="shared" si="488"/>
        <v>0</v>
      </c>
      <c r="S2614" s="31">
        <f t="shared" si="494"/>
        <v>0.22535879629629629</v>
      </c>
      <c r="T2614" s="31">
        <f t="shared" si="495"/>
        <v>0.76428240740740738</v>
      </c>
      <c r="U2614" s="4">
        <f t="shared" si="489"/>
        <v>0</v>
      </c>
      <c r="V2614" s="4" t="str">
        <f t="shared" si="490"/>
        <v/>
      </c>
      <c r="W2614" s="18" t="str">
        <f>IF(V2614="","",VLOOKUP(L2614,日射量と図３!$A$4:$C$368,3,TRUE)*238.85/100)</f>
        <v/>
      </c>
      <c r="X2614" s="4" t="str">
        <f t="shared" si="491"/>
        <v/>
      </c>
      <c r="Y2614" s="4" t="str">
        <f t="shared" si="496"/>
        <v/>
      </c>
      <c r="Z2614" s="4" t="str">
        <f t="shared" si="497"/>
        <v/>
      </c>
      <c r="AA2614" s="4" t="str">
        <f>IF($V2614="","",IF(Y2614&lt;36,0,IF(AND(36&lt;=Y2614,Y2614&lt;71),VLOOKUP($W2614,日射量と図３!$E$6:$F$34,2,TRUE),IF(AND(71&lt;=Y2614,Y2614&lt;107),VLOOKUP($W2614,日射量と図３!$E$6:$G$34,3,TRUE),IF(AND(107&lt;=Y2614,Y2614&lt;143),VLOOKUP($W2614,日射量と図３!$E$6:$H$34,4,TRUE),VLOOKUP($W2614,日射量と図３!$E$6:$I$34,5,TRUE))))))</f>
        <v/>
      </c>
      <c r="AB2614" s="4" t="str">
        <f>IF($V2614="","",IF(Z2614&lt;36,0,IF(AND(36&lt;=Z2614,Z2614&lt;71),VLOOKUP($W2614,日射量と図３!$E$6:$F$34,2,TRUE),IF(AND(71&lt;=Z2614,Z2614&lt;107),VLOOKUP($W2614,日射量と図３!$E$6:$G$34,3,TRUE),IF(AND(107&lt;=Z2614,Z2614&lt;143),VLOOKUP($W2614,日射量と図３!$E$6:$H$34,4,TRUE),VLOOKUP($W2614,日射量と図３!$E$6:$I$34,5,TRUE))))))</f>
        <v/>
      </c>
      <c r="AC2614" s="382" t="str">
        <f t="shared" si="492"/>
        <v/>
      </c>
      <c r="AD2614" s="382" t="str">
        <f t="shared" si="493"/>
        <v/>
      </c>
    </row>
    <row r="2615" spans="11:30" ht="13.5" customHeight="1">
      <c r="K2615" s="4">
        <f t="shared" si="486"/>
        <v>9</v>
      </c>
      <c r="L2615" s="34">
        <v>43360</v>
      </c>
      <c r="M2615" s="4">
        <v>109</v>
      </c>
      <c r="N2615" s="4">
        <v>20</v>
      </c>
      <c r="O2615" s="31">
        <v>0.79166666666666663</v>
      </c>
      <c r="P2615" s="35">
        <v>24.490000000000002</v>
      </c>
      <c r="Q2615" s="36">
        <f t="shared" si="487"/>
        <v>16</v>
      </c>
      <c r="R2615" s="4">
        <f t="shared" si="488"/>
        <v>0</v>
      </c>
      <c r="S2615" s="31">
        <f t="shared" si="494"/>
        <v>0.22535879629629629</v>
      </c>
      <c r="T2615" s="31">
        <f t="shared" si="495"/>
        <v>0.76428240740740738</v>
      </c>
      <c r="U2615" s="4">
        <f t="shared" si="489"/>
        <v>0</v>
      </c>
      <c r="V2615" s="4" t="str">
        <f t="shared" si="490"/>
        <v/>
      </c>
      <c r="W2615" s="18" t="str">
        <f>IF(V2615="","",VLOOKUP(L2615,日射量と図３!$A$4:$C$368,3,TRUE)*238.85/100)</f>
        <v/>
      </c>
      <c r="X2615" s="4" t="str">
        <f t="shared" si="491"/>
        <v/>
      </c>
      <c r="Y2615" s="4" t="str">
        <f t="shared" si="496"/>
        <v/>
      </c>
      <c r="Z2615" s="4" t="str">
        <f t="shared" si="497"/>
        <v/>
      </c>
      <c r="AA2615" s="4" t="str">
        <f>IF($V2615="","",IF(Y2615&lt;36,0,IF(AND(36&lt;=Y2615,Y2615&lt;71),VLOOKUP($W2615,日射量と図３!$E$6:$F$34,2,TRUE),IF(AND(71&lt;=Y2615,Y2615&lt;107),VLOOKUP($W2615,日射量と図３!$E$6:$G$34,3,TRUE),IF(AND(107&lt;=Y2615,Y2615&lt;143),VLOOKUP($W2615,日射量と図３!$E$6:$H$34,4,TRUE),VLOOKUP($W2615,日射量と図３!$E$6:$I$34,5,TRUE))))))</f>
        <v/>
      </c>
      <c r="AB2615" s="4" t="str">
        <f>IF($V2615="","",IF(Z2615&lt;36,0,IF(AND(36&lt;=Z2615,Z2615&lt;71),VLOOKUP($W2615,日射量と図３!$E$6:$F$34,2,TRUE),IF(AND(71&lt;=Z2615,Z2615&lt;107),VLOOKUP($W2615,日射量と図３!$E$6:$G$34,3,TRUE),IF(AND(107&lt;=Z2615,Z2615&lt;143),VLOOKUP($W2615,日射量と図３!$E$6:$H$34,4,TRUE),VLOOKUP($W2615,日射量と図３!$E$6:$I$34,5,TRUE))))))</f>
        <v/>
      </c>
      <c r="AC2615" s="382" t="str">
        <f t="shared" si="492"/>
        <v/>
      </c>
      <c r="AD2615" s="382" t="str">
        <f t="shared" si="493"/>
        <v/>
      </c>
    </row>
    <row r="2616" spans="11:30" ht="13.5" customHeight="1">
      <c r="K2616" s="4">
        <f t="shared" si="486"/>
        <v>9</v>
      </c>
      <c r="L2616" s="34">
        <v>43360</v>
      </c>
      <c r="M2616" s="4">
        <v>109</v>
      </c>
      <c r="N2616" s="4">
        <v>21</v>
      </c>
      <c r="O2616" s="31">
        <v>0.83333333333333337</v>
      </c>
      <c r="P2616" s="35">
        <v>24.380000000000003</v>
      </c>
      <c r="Q2616" s="36">
        <f t="shared" si="487"/>
        <v>16</v>
      </c>
      <c r="R2616" s="4">
        <f t="shared" si="488"/>
        <v>0</v>
      </c>
      <c r="S2616" s="31">
        <f t="shared" si="494"/>
        <v>0.22535879629629629</v>
      </c>
      <c r="T2616" s="31">
        <f t="shared" si="495"/>
        <v>0.76428240740740738</v>
      </c>
      <c r="U2616" s="4">
        <f t="shared" si="489"/>
        <v>0</v>
      </c>
      <c r="V2616" s="4" t="str">
        <f t="shared" si="490"/>
        <v/>
      </c>
      <c r="W2616" s="18" t="str">
        <f>IF(V2616="","",VLOOKUP(L2616,日射量と図３!$A$4:$C$368,3,TRUE)*238.85/100)</f>
        <v/>
      </c>
      <c r="X2616" s="4" t="str">
        <f t="shared" si="491"/>
        <v/>
      </c>
      <c r="Y2616" s="4" t="str">
        <f t="shared" si="496"/>
        <v/>
      </c>
      <c r="Z2616" s="4" t="str">
        <f t="shared" si="497"/>
        <v/>
      </c>
      <c r="AA2616" s="4" t="str">
        <f>IF($V2616="","",IF(Y2616&lt;36,0,IF(AND(36&lt;=Y2616,Y2616&lt;71),VLOOKUP($W2616,日射量と図３!$E$6:$F$34,2,TRUE),IF(AND(71&lt;=Y2616,Y2616&lt;107),VLOOKUP($W2616,日射量と図３!$E$6:$G$34,3,TRUE),IF(AND(107&lt;=Y2616,Y2616&lt;143),VLOOKUP($W2616,日射量と図３!$E$6:$H$34,4,TRUE),VLOOKUP($W2616,日射量と図３!$E$6:$I$34,5,TRUE))))))</f>
        <v/>
      </c>
      <c r="AB2616" s="4" t="str">
        <f>IF($V2616="","",IF(Z2616&lt;36,0,IF(AND(36&lt;=Z2616,Z2616&lt;71),VLOOKUP($W2616,日射量と図３!$E$6:$F$34,2,TRUE),IF(AND(71&lt;=Z2616,Z2616&lt;107),VLOOKUP($W2616,日射量と図３!$E$6:$G$34,3,TRUE),IF(AND(107&lt;=Z2616,Z2616&lt;143),VLOOKUP($W2616,日射量と図３!$E$6:$H$34,4,TRUE),VLOOKUP($W2616,日射量と図３!$E$6:$I$34,5,TRUE))))))</f>
        <v/>
      </c>
      <c r="AC2616" s="382" t="str">
        <f t="shared" si="492"/>
        <v/>
      </c>
      <c r="AD2616" s="382" t="str">
        <f t="shared" si="493"/>
        <v/>
      </c>
    </row>
    <row r="2617" spans="11:30" ht="13.5" customHeight="1">
      <c r="K2617" s="4">
        <f t="shared" si="486"/>
        <v>9</v>
      </c>
      <c r="L2617" s="34">
        <v>43360</v>
      </c>
      <c r="M2617" s="4">
        <v>109</v>
      </c>
      <c r="N2617" s="4">
        <v>22</v>
      </c>
      <c r="O2617" s="31">
        <v>0.875</v>
      </c>
      <c r="P2617" s="35">
        <v>24.230000000000004</v>
      </c>
      <c r="Q2617" s="36">
        <f t="shared" si="487"/>
        <v>16</v>
      </c>
      <c r="R2617" s="4">
        <f t="shared" si="488"/>
        <v>0</v>
      </c>
      <c r="S2617" s="31">
        <f t="shared" si="494"/>
        <v>0.22535879629629629</v>
      </c>
      <c r="T2617" s="31">
        <f t="shared" si="495"/>
        <v>0.76428240740740738</v>
      </c>
      <c r="U2617" s="4">
        <f t="shared" si="489"/>
        <v>0</v>
      </c>
      <c r="V2617" s="4" t="str">
        <f t="shared" si="490"/>
        <v/>
      </c>
      <c r="W2617" s="18" t="str">
        <f>IF(V2617="","",VLOOKUP(L2617,日射量と図３!$A$4:$C$368,3,TRUE)*238.85/100)</f>
        <v/>
      </c>
      <c r="X2617" s="4" t="str">
        <f t="shared" si="491"/>
        <v/>
      </c>
      <c r="Y2617" s="4" t="str">
        <f t="shared" si="496"/>
        <v/>
      </c>
      <c r="Z2617" s="4" t="str">
        <f t="shared" si="497"/>
        <v/>
      </c>
      <c r="AA2617" s="4" t="str">
        <f>IF($V2617="","",IF(Y2617&lt;36,0,IF(AND(36&lt;=Y2617,Y2617&lt;71),VLOOKUP($W2617,日射量と図３!$E$6:$F$34,2,TRUE),IF(AND(71&lt;=Y2617,Y2617&lt;107),VLOOKUP($W2617,日射量と図３!$E$6:$G$34,3,TRUE),IF(AND(107&lt;=Y2617,Y2617&lt;143),VLOOKUP($W2617,日射量と図３!$E$6:$H$34,4,TRUE),VLOOKUP($W2617,日射量と図３!$E$6:$I$34,5,TRUE))))))</f>
        <v/>
      </c>
      <c r="AB2617" s="4" t="str">
        <f>IF($V2617="","",IF(Z2617&lt;36,0,IF(AND(36&lt;=Z2617,Z2617&lt;71),VLOOKUP($W2617,日射量と図３!$E$6:$F$34,2,TRUE),IF(AND(71&lt;=Z2617,Z2617&lt;107),VLOOKUP($W2617,日射量と図３!$E$6:$G$34,3,TRUE),IF(AND(107&lt;=Z2617,Z2617&lt;143),VLOOKUP($W2617,日射量と図３!$E$6:$H$34,4,TRUE),VLOOKUP($W2617,日射量と図３!$E$6:$I$34,5,TRUE))))))</f>
        <v/>
      </c>
      <c r="AC2617" s="382" t="str">
        <f t="shared" si="492"/>
        <v/>
      </c>
      <c r="AD2617" s="382" t="str">
        <f t="shared" si="493"/>
        <v/>
      </c>
    </row>
    <row r="2618" spans="11:30" ht="13.5" customHeight="1">
      <c r="K2618" s="4">
        <f t="shared" si="486"/>
        <v>9</v>
      </c>
      <c r="L2618" s="34">
        <v>43360</v>
      </c>
      <c r="M2618" s="4">
        <v>109</v>
      </c>
      <c r="N2618" s="4">
        <v>23</v>
      </c>
      <c r="O2618" s="31">
        <v>0.91666666666666663</v>
      </c>
      <c r="P2618" s="35">
        <v>23.6</v>
      </c>
      <c r="Q2618" s="36">
        <f t="shared" si="487"/>
        <v>13</v>
      </c>
      <c r="R2618" s="4">
        <f t="shared" si="488"/>
        <v>0</v>
      </c>
      <c r="S2618" s="31">
        <f t="shared" si="494"/>
        <v>0.22535879629629629</v>
      </c>
      <c r="T2618" s="31">
        <f t="shared" si="495"/>
        <v>0.76428240740740738</v>
      </c>
      <c r="U2618" s="4">
        <f t="shared" si="489"/>
        <v>0</v>
      </c>
      <c r="V2618" s="4" t="str">
        <f t="shared" si="490"/>
        <v/>
      </c>
      <c r="W2618" s="18" t="str">
        <f>IF(V2618="","",VLOOKUP(L2618,日射量と図３!$A$4:$C$368,3,TRUE)*238.85/100)</f>
        <v/>
      </c>
      <c r="X2618" s="4" t="str">
        <f t="shared" si="491"/>
        <v/>
      </c>
      <c r="Y2618" s="4" t="str">
        <f t="shared" si="496"/>
        <v/>
      </c>
      <c r="Z2618" s="4" t="str">
        <f t="shared" si="497"/>
        <v/>
      </c>
      <c r="AA2618" s="4" t="str">
        <f>IF($V2618="","",IF(Y2618&lt;36,0,IF(AND(36&lt;=Y2618,Y2618&lt;71),VLOOKUP($W2618,日射量と図３!$E$6:$F$34,2,TRUE),IF(AND(71&lt;=Y2618,Y2618&lt;107),VLOOKUP($W2618,日射量と図３!$E$6:$G$34,3,TRUE),IF(AND(107&lt;=Y2618,Y2618&lt;143),VLOOKUP($W2618,日射量と図３!$E$6:$H$34,4,TRUE),VLOOKUP($W2618,日射量と図３!$E$6:$I$34,5,TRUE))))))</f>
        <v/>
      </c>
      <c r="AB2618" s="4" t="str">
        <f>IF($V2618="","",IF(Z2618&lt;36,0,IF(AND(36&lt;=Z2618,Z2618&lt;71),VLOOKUP($W2618,日射量と図３!$E$6:$F$34,2,TRUE),IF(AND(71&lt;=Z2618,Z2618&lt;107),VLOOKUP($W2618,日射量と図３!$E$6:$G$34,3,TRUE),IF(AND(107&lt;=Z2618,Z2618&lt;143),VLOOKUP($W2618,日射量と図３!$E$6:$H$34,4,TRUE),VLOOKUP($W2618,日射量と図３!$E$6:$I$34,5,TRUE))))))</f>
        <v/>
      </c>
      <c r="AC2618" s="382" t="str">
        <f t="shared" si="492"/>
        <v/>
      </c>
      <c r="AD2618" s="382" t="str">
        <f t="shared" si="493"/>
        <v/>
      </c>
    </row>
    <row r="2619" spans="11:30" ht="13.5" customHeight="1">
      <c r="K2619" s="4">
        <f t="shared" si="486"/>
        <v>9</v>
      </c>
      <c r="L2619" s="34">
        <v>43360</v>
      </c>
      <c r="M2619" s="4">
        <v>109</v>
      </c>
      <c r="N2619" s="4">
        <v>24</v>
      </c>
      <c r="O2619" s="31">
        <v>0.95833333333333337</v>
      </c>
      <c r="P2619" s="35">
        <v>23.48</v>
      </c>
      <c r="Q2619" s="36">
        <f t="shared" si="487"/>
        <v>13</v>
      </c>
      <c r="R2619" s="4">
        <f t="shared" si="488"/>
        <v>0</v>
      </c>
      <c r="S2619" s="31">
        <f t="shared" si="494"/>
        <v>0.22535879629629629</v>
      </c>
      <c r="T2619" s="31">
        <f t="shared" si="495"/>
        <v>0.76428240740740738</v>
      </c>
      <c r="U2619" s="4">
        <f t="shared" si="489"/>
        <v>0</v>
      </c>
      <c r="V2619" s="4" t="str">
        <f t="shared" si="490"/>
        <v/>
      </c>
      <c r="W2619" s="18" t="str">
        <f>IF(V2619="","",VLOOKUP(L2619,日射量と図３!$A$4:$C$368,3,TRUE)*238.85/100)</f>
        <v/>
      </c>
      <c r="X2619" s="4" t="str">
        <f t="shared" si="491"/>
        <v/>
      </c>
      <c r="Y2619" s="4" t="str">
        <f t="shared" si="496"/>
        <v/>
      </c>
      <c r="Z2619" s="4" t="str">
        <f t="shared" si="497"/>
        <v/>
      </c>
      <c r="AA2619" s="4" t="str">
        <f>IF($V2619="","",IF(Y2619&lt;36,0,IF(AND(36&lt;=Y2619,Y2619&lt;71),VLOOKUP($W2619,日射量と図３!$E$6:$F$34,2,TRUE),IF(AND(71&lt;=Y2619,Y2619&lt;107),VLOOKUP($W2619,日射量と図３!$E$6:$G$34,3,TRUE),IF(AND(107&lt;=Y2619,Y2619&lt;143),VLOOKUP($W2619,日射量と図３!$E$6:$H$34,4,TRUE),VLOOKUP($W2619,日射量と図３!$E$6:$I$34,5,TRUE))))))</f>
        <v/>
      </c>
      <c r="AB2619" s="4" t="str">
        <f>IF($V2619="","",IF(Z2619&lt;36,0,IF(AND(36&lt;=Z2619,Z2619&lt;71),VLOOKUP($W2619,日射量と図３!$E$6:$F$34,2,TRUE),IF(AND(71&lt;=Z2619,Z2619&lt;107),VLOOKUP($W2619,日射量と図３!$E$6:$G$34,3,TRUE),IF(AND(107&lt;=Z2619,Z2619&lt;143),VLOOKUP($W2619,日射量と図３!$E$6:$H$34,4,TRUE),VLOOKUP($W2619,日射量と図３!$E$6:$I$34,5,TRUE))))))</f>
        <v/>
      </c>
      <c r="AC2619" s="382" t="str">
        <f t="shared" si="492"/>
        <v/>
      </c>
      <c r="AD2619" s="382" t="str">
        <f t="shared" si="493"/>
        <v/>
      </c>
    </row>
    <row r="2620" spans="11:30" ht="13.5" customHeight="1">
      <c r="K2620" s="4">
        <f t="shared" si="486"/>
        <v>9</v>
      </c>
      <c r="L2620" s="34">
        <v>43361</v>
      </c>
      <c r="M2620" s="4">
        <v>110</v>
      </c>
      <c r="N2620" s="4">
        <v>1</v>
      </c>
      <c r="O2620" s="31">
        <v>0</v>
      </c>
      <c r="P2620" s="35">
        <v>23.34</v>
      </c>
      <c r="Q2620" s="36">
        <f t="shared" si="487"/>
        <v>13</v>
      </c>
      <c r="R2620" s="4">
        <f t="shared" si="488"/>
        <v>0</v>
      </c>
      <c r="S2620" s="31">
        <f t="shared" si="494"/>
        <v>0.22535879629629629</v>
      </c>
      <c r="T2620" s="31">
        <f t="shared" si="495"/>
        <v>0.76428240740740738</v>
      </c>
      <c r="U2620" s="4">
        <f t="shared" si="489"/>
        <v>0</v>
      </c>
      <c r="V2620" s="4">
        <f t="shared" si="490"/>
        <v>0</v>
      </c>
      <c r="W2620" s="18">
        <f>IF(V2620="","",VLOOKUP(L2620,日射量と図３!$A$4:$C$368,3,TRUE)*238.85/100)</f>
        <v>38.216000000000001</v>
      </c>
      <c r="X2620" s="4">
        <f t="shared" si="491"/>
        <v>13</v>
      </c>
      <c r="Y2620" s="4">
        <f t="shared" si="496"/>
        <v>0</v>
      </c>
      <c r="Z2620" s="4">
        <f t="shared" si="497"/>
        <v>0</v>
      </c>
      <c r="AA2620" s="4">
        <f>IF($V2620="","",IF(Y2620&lt;36,0,IF(AND(36&lt;=Y2620,Y2620&lt;71),VLOOKUP($W2620,日射量と図３!$E$6:$F$34,2,TRUE),IF(AND(71&lt;=Y2620,Y2620&lt;107),VLOOKUP($W2620,日射量と図３!$E$6:$G$34,3,TRUE),IF(AND(107&lt;=Y2620,Y2620&lt;143),VLOOKUP($W2620,日射量と図３!$E$6:$H$34,4,TRUE),VLOOKUP($W2620,日射量と図３!$E$6:$I$34,5,TRUE))))))</f>
        <v>0</v>
      </c>
      <c r="AB2620" s="4">
        <f>IF($V2620="","",IF(Z2620&lt;36,0,IF(AND(36&lt;=Z2620,Z2620&lt;71),VLOOKUP($W2620,日射量と図３!$E$6:$F$34,2,TRUE),IF(AND(71&lt;=Z2620,Z2620&lt;107),VLOOKUP($W2620,日射量と図３!$E$6:$G$34,3,TRUE),IF(AND(107&lt;=Z2620,Z2620&lt;143),VLOOKUP($W2620,日射量と図３!$E$6:$H$34,4,TRUE),VLOOKUP($W2620,日射量と図３!$E$6:$I$34,5,TRUE))))))</f>
        <v>0</v>
      </c>
      <c r="AC2620" s="382">
        <f t="shared" si="492"/>
        <v>0</v>
      </c>
      <c r="AD2620" s="382">
        <f t="shared" si="493"/>
        <v>0</v>
      </c>
    </row>
    <row r="2621" spans="11:30" ht="13.5" customHeight="1">
      <c r="K2621" s="4">
        <f t="shared" si="486"/>
        <v>9</v>
      </c>
      <c r="L2621" s="34">
        <v>43361</v>
      </c>
      <c r="M2621" s="4">
        <v>110</v>
      </c>
      <c r="N2621" s="4">
        <v>2</v>
      </c>
      <c r="O2621" s="31">
        <v>4.1666666666666664E-2</v>
      </c>
      <c r="P2621" s="35">
        <v>23.059999999999995</v>
      </c>
      <c r="Q2621" s="36">
        <f t="shared" si="487"/>
        <v>13</v>
      </c>
      <c r="R2621" s="4">
        <f t="shared" si="488"/>
        <v>0</v>
      </c>
      <c r="S2621" s="31">
        <f t="shared" si="494"/>
        <v>0.22535879629629629</v>
      </c>
      <c r="T2621" s="31">
        <f t="shared" si="495"/>
        <v>0.76428240740740738</v>
      </c>
      <c r="U2621" s="4">
        <f t="shared" si="489"/>
        <v>0</v>
      </c>
      <c r="V2621" s="4" t="str">
        <f t="shared" si="490"/>
        <v/>
      </c>
      <c r="W2621" s="18" t="str">
        <f>IF(V2621="","",VLOOKUP(L2621,日射量と図３!$A$4:$C$368,3,TRUE)*238.85/100)</f>
        <v/>
      </c>
      <c r="X2621" s="4" t="str">
        <f t="shared" si="491"/>
        <v/>
      </c>
      <c r="Y2621" s="4" t="str">
        <f t="shared" si="496"/>
        <v/>
      </c>
      <c r="Z2621" s="4" t="str">
        <f t="shared" si="497"/>
        <v/>
      </c>
      <c r="AA2621" s="4" t="str">
        <f>IF($V2621="","",IF(Y2621&lt;36,0,IF(AND(36&lt;=Y2621,Y2621&lt;71),VLOOKUP($W2621,日射量と図３!$E$6:$F$34,2,TRUE),IF(AND(71&lt;=Y2621,Y2621&lt;107),VLOOKUP($W2621,日射量と図３!$E$6:$G$34,3,TRUE),IF(AND(107&lt;=Y2621,Y2621&lt;143),VLOOKUP($W2621,日射量と図３!$E$6:$H$34,4,TRUE),VLOOKUP($W2621,日射量と図３!$E$6:$I$34,5,TRUE))))))</f>
        <v/>
      </c>
      <c r="AB2621" s="4" t="str">
        <f>IF($V2621="","",IF(Z2621&lt;36,0,IF(AND(36&lt;=Z2621,Z2621&lt;71),VLOOKUP($W2621,日射量と図３!$E$6:$F$34,2,TRUE),IF(AND(71&lt;=Z2621,Z2621&lt;107),VLOOKUP($W2621,日射量と図３!$E$6:$G$34,3,TRUE),IF(AND(107&lt;=Z2621,Z2621&lt;143),VLOOKUP($W2621,日射量と図３!$E$6:$H$34,4,TRUE),VLOOKUP($W2621,日射量と図３!$E$6:$I$34,5,TRUE))))))</f>
        <v/>
      </c>
      <c r="AC2621" s="382" t="str">
        <f t="shared" si="492"/>
        <v/>
      </c>
      <c r="AD2621" s="382" t="str">
        <f t="shared" si="493"/>
        <v/>
      </c>
    </row>
    <row r="2622" spans="11:30" ht="13.5" customHeight="1">
      <c r="K2622" s="4">
        <f t="shared" si="486"/>
        <v>9</v>
      </c>
      <c r="L2622" s="34">
        <v>43361</v>
      </c>
      <c r="M2622" s="4">
        <v>110</v>
      </c>
      <c r="N2622" s="4">
        <v>3</v>
      </c>
      <c r="O2622" s="31">
        <v>8.3333333333333329E-2</v>
      </c>
      <c r="P2622" s="35">
        <v>22.669999999999995</v>
      </c>
      <c r="Q2622" s="36">
        <f t="shared" si="487"/>
        <v>13</v>
      </c>
      <c r="R2622" s="4">
        <f t="shared" si="488"/>
        <v>0</v>
      </c>
      <c r="S2622" s="31">
        <f t="shared" si="494"/>
        <v>0.22535879629629629</v>
      </c>
      <c r="T2622" s="31">
        <f t="shared" si="495"/>
        <v>0.76428240740740738</v>
      </c>
      <c r="U2622" s="4">
        <f t="shared" si="489"/>
        <v>0</v>
      </c>
      <c r="V2622" s="4" t="str">
        <f t="shared" si="490"/>
        <v/>
      </c>
      <c r="W2622" s="18" t="str">
        <f>IF(V2622="","",VLOOKUP(L2622,日射量と図３!$A$4:$C$368,3,TRUE)*238.85/100)</f>
        <v/>
      </c>
      <c r="X2622" s="4" t="str">
        <f t="shared" si="491"/>
        <v/>
      </c>
      <c r="Y2622" s="4" t="str">
        <f t="shared" si="496"/>
        <v/>
      </c>
      <c r="Z2622" s="4" t="str">
        <f t="shared" si="497"/>
        <v/>
      </c>
      <c r="AA2622" s="4" t="str">
        <f>IF($V2622="","",IF(Y2622&lt;36,0,IF(AND(36&lt;=Y2622,Y2622&lt;71),VLOOKUP($W2622,日射量と図３!$E$6:$F$34,2,TRUE),IF(AND(71&lt;=Y2622,Y2622&lt;107),VLOOKUP($W2622,日射量と図３!$E$6:$G$34,3,TRUE),IF(AND(107&lt;=Y2622,Y2622&lt;143),VLOOKUP($W2622,日射量と図３!$E$6:$H$34,4,TRUE),VLOOKUP($W2622,日射量と図３!$E$6:$I$34,5,TRUE))))))</f>
        <v/>
      </c>
      <c r="AB2622" s="4" t="str">
        <f>IF($V2622="","",IF(Z2622&lt;36,0,IF(AND(36&lt;=Z2622,Z2622&lt;71),VLOOKUP($W2622,日射量と図３!$E$6:$F$34,2,TRUE),IF(AND(71&lt;=Z2622,Z2622&lt;107),VLOOKUP($W2622,日射量と図３!$E$6:$G$34,3,TRUE),IF(AND(107&lt;=Z2622,Z2622&lt;143),VLOOKUP($W2622,日射量と図３!$E$6:$H$34,4,TRUE),VLOOKUP($W2622,日射量と図３!$E$6:$I$34,5,TRUE))))))</f>
        <v/>
      </c>
      <c r="AC2622" s="382" t="str">
        <f t="shared" si="492"/>
        <v/>
      </c>
      <c r="AD2622" s="382" t="str">
        <f t="shared" si="493"/>
        <v/>
      </c>
    </row>
    <row r="2623" spans="11:30" ht="13.5" customHeight="1">
      <c r="K2623" s="4">
        <f t="shared" si="486"/>
        <v>9</v>
      </c>
      <c r="L2623" s="34">
        <v>43361</v>
      </c>
      <c r="M2623" s="4">
        <v>110</v>
      </c>
      <c r="N2623" s="4">
        <v>4</v>
      </c>
      <c r="O2623" s="31">
        <v>0.125</v>
      </c>
      <c r="P2623" s="35">
        <v>22.509999999999998</v>
      </c>
      <c r="Q2623" s="36">
        <f t="shared" si="487"/>
        <v>13</v>
      </c>
      <c r="R2623" s="4">
        <f t="shared" si="488"/>
        <v>0</v>
      </c>
      <c r="S2623" s="31">
        <f t="shared" si="494"/>
        <v>0.22535879629629629</v>
      </c>
      <c r="T2623" s="31">
        <f t="shared" si="495"/>
        <v>0.76428240740740738</v>
      </c>
      <c r="U2623" s="4">
        <f t="shared" si="489"/>
        <v>0</v>
      </c>
      <c r="V2623" s="4" t="str">
        <f t="shared" si="490"/>
        <v/>
      </c>
      <c r="W2623" s="18" t="str">
        <f>IF(V2623="","",VLOOKUP(L2623,日射量と図３!$A$4:$C$368,3,TRUE)*238.85/100)</f>
        <v/>
      </c>
      <c r="X2623" s="4" t="str">
        <f t="shared" si="491"/>
        <v/>
      </c>
      <c r="Y2623" s="4" t="str">
        <f t="shared" si="496"/>
        <v/>
      </c>
      <c r="Z2623" s="4" t="str">
        <f t="shared" si="497"/>
        <v/>
      </c>
      <c r="AA2623" s="4" t="str">
        <f>IF($V2623="","",IF(Y2623&lt;36,0,IF(AND(36&lt;=Y2623,Y2623&lt;71),VLOOKUP($W2623,日射量と図３!$E$6:$F$34,2,TRUE),IF(AND(71&lt;=Y2623,Y2623&lt;107),VLOOKUP($W2623,日射量と図３!$E$6:$G$34,3,TRUE),IF(AND(107&lt;=Y2623,Y2623&lt;143),VLOOKUP($W2623,日射量と図３!$E$6:$H$34,4,TRUE),VLOOKUP($W2623,日射量と図３!$E$6:$I$34,5,TRUE))))))</f>
        <v/>
      </c>
      <c r="AB2623" s="4" t="str">
        <f>IF($V2623="","",IF(Z2623&lt;36,0,IF(AND(36&lt;=Z2623,Z2623&lt;71),VLOOKUP($W2623,日射量と図３!$E$6:$F$34,2,TRUE),IF(AND(71&lt;=Z2623,Z2623&lt;107),VLOOKUP($W2623,日射量と図３!$E$6:$G$34,3,TRUE),IF(AND(107&lt;=Z2623,Z2623&lt;143),VLOOKUP($W2623,日射量と図３!$E$6:$H$34,4,TRUE),VLOOKUP($W2623,日射量と図３!$E$6:$I$34,5,TRUE))))))</f>
        <v/>
      </c>
      <c r="AC2623" s="382" t="str">
        <f t="shared" si="492"/>
        <v/>
      </c>
      <c r="AD2623" s="382" t="str">
        <f t="shared" si="493"/>
        <v/>
      </c>
    </row>
    <row r="2624" spans="11:30" ht="13.5" customHeight="1">
      <c r="K2624" s="4">
        <f t="shared" si="486"/>
        <v>9</v>
      </c>
      <c r="L2624" s="34">
        <v>43361</v>
      </c>
      <c r="M2624" s="4">
        <v>110</v>
      </c>
      <c r="N2624" s="4">
        <v>5</v>
      </c>
      <c r="O2624" s="31">
        <v>0.16666666666666666</v>
      </c>
      <c r="P2624" s="35">
        <v>22.070000000000004</v>
      </c>
      <c r="Q2624" s="36">
        <f t="shared" si="487"/>
        <v>15</v>
      </c>
      <c r="R2624" s="4">
        <f t="shared" si="488"/>
        <v>0</v>
      </c>
      <c r="S2624" s="31">
        <f t="shared" si="494"/>
        <v>0.22535879629629629</v>
      </c>
      <c r="T2624" s="31">
        <f t="shared" si="495"/>
        <v>0.76428240740740738</v>
      </c>
      <c r="U2624" s="4">
        <f t="shared" si="489"/>
        <v>0</v>
      </c>
      <c r="V2624" s="4" t="str">
        <f t="shared" si="490"/>
        <v/>
      </c>
      <c r="W2624" s="18" t="str">
        <f>IF(V2624="","",VLOOKUP(L2624,日射量と図３!$A$4:$C$368,3,TRUE)*238.85/100)</f>
        <v/>
      </c>
      <c r="X2624" s="4" t="str">
        <f t="shared" si="491"/>
        <v/>
      </c>
      <c r="Y2624" s="4" t="str">
        <f t="shared" si="496"/>
        <v/>
      </c>
      <c r="Z2624" s="4" t="str">
        <f t="shared" si="497"/>
        <v/>
      </c>
      <c r="AA2624" s="4" t="str">
        <f>IF($V2624="","",IF(Y2624&lt;36,0,IF(AND(36&lt;=Y2624,Y2624&lt;71),VLOOKUP($W2624,日射量と図３!$E$6:$F$34,2,TRUE),IF(AND(71&lt;=Y2624,Y2624&lt;107),VLOOKUP($W2624,日射量と図３!$E$6:$G$34,3,TRUE),IF(AND(107&lt;=Y2624,Y2624&lt;143),VLOOKUP($W2624,日射量と図３!$E$6:$H$34,4,TRUE),VLOOKUP($W2624,日射量と図３!$E$6:$I$34,5,TRUE))))))</f>
        <v/>
      </c>
      <c r="AB2624" s="4" t="str">
        <f>IF($V2624="","",IF(Z2624&lt;36,0,IF(AND(36&lt;=Z2624,Z2624&lt;71),VLOOKUP($W2624,日射量と図３!$E$6:$F$34,2,TRUE),IF(AND(71&lt;=Z2624,Z2624&lt;107),VLOOKUP($W2624,日射量と図３!$E$6:$G$34,3,TRUE),IF(AND(107&lt;=Z2624,Z2624&lt;143),VLOOKUP($W2624,日射量と図３!$E$6:$H$34,4,TRUE),VLOOKUP($W2624,日射量と図３!$E$6:$I$34,5,TRUE))))))</f>
        <v/>
      </c>
      <c r="AC2624" s="382" t="str">
        <f t="shared" si="492"/>
        <v/>
      </c>
      <c r="AD2624" s="382" t="str">
        <f t="shared" si="493"/>
        <v/>
      </c>
    </row>
    <row r="2625" spans="11:30" ht="13.5" customHeight="1">
      <c r="K2625" s="4">
        <f t="shared" si="486"/>
        <v>9</v>
      </c>
      <c r="L2625" s="34">
        <v>43361</v>
      </c>
      <c r="M2625" s="4">
        <v>110</v>
      </c>
      <c r="N2625" s="4">
        <v>6</v>
      </c>
      <c r="O2625" s="31">
        <v>0.20833333333333334</v>
      </c>
      <c r="P2625" s="35">
        <v>21.830000000000002</v>
      </c>
      <c r="Q2625" s="36">
        <f t="shared" si="487"/>
        <v>15</v>
      </c>
      <c r="R2625" s="4">
        <f t="shared" si="488"/>
        <v>0</v>
      </c>
      <c r="S2625" s="31">
        <f t="shared" si="494"/>
        <v>0.22535879629629629</v>
      </c>
      <c r="T2625" s="31">
        <f t="shared" si="495"/>
        <v>0.76428240740740738</v>
      </c>
      <c r="U2625" s="4">
        <f t="shared" si="489"/>
        <v>0</v>
      </c>
      <c r="V2625" s="4" t="str">
        <f t="shared" si="490"/>
        <v/>
      </c>
      <c r="W2625" s="18" t="str">
        <f>IF(V2625="","",VLOOKUP(L2625,日射量と図３!$A$4:$C$368,3,TRUE)*238.85/100)</f>
        <v/>
      </c>
      <c r="X2625" s="4" t="str">
        <f t="shared" si="491"/>
        <v/>
      </c>
      <c r="Y2625" s="4" t="str">
        <f t="shared" si="496"/>
        <v/>
      </c>
      <c r="Z2625" s="4" t="str">
        <f t="shared" si="497"/>
        <v/>
      </c>
      <c r="AA2625" s="4" t="str">
        <f>IF($V2625="","",IF(Y2625&lt;36,0,IF(AND(36&lt;=Y2625,Y2625&lt;71),VLOOKUP($W2625,日射量と図３!$E$6:$F$34,2,TRUE),IF(AND(71&lt;=Y2625,Y2625&lt;107),VLOOKUP($W2625,日射量と図３!$E$6:$G$34,3,TRUE),IF(AND(107&lt;=Y2625,Y2625&lt;143),VLOOKUP($W2625,日射量と図３!$E$6:$H$34,4,TRUE),VLOOKUP($W2625,日射量と図３!$E$6:$I$34,5,TRUE))))))</f>
        <v/>
      </c>
      <c r="AB2625" s="4" t="str">
        <f>IF($V2625="","",IF(Z2625&lt;36,0,IF(AND(36&lt;=Z2625,Z2625&lt;71),VLOOKUP($W2625,日射量と図３!$E$6:$F$34,2,TRUE),IF(AND(71&lt;=Z2625,Z2625&lt;107),VLOOKUP($W2625,日射量と図３!$E$6:$G$34,3,TRUE),IF(AND(107&lt;=Z2625,Z2625&lt;143),VLOOKUP($W2625,日射量と図３!$E$6:$H$34,4,TRUE),VLOOKUP($W2625,日射量と図３!$E$6:$I$34,5,TRUE))))))</f>
        <v/>
      </c>
      <c r="AC2625" s="382" t="str">
        <f t="shared" si="492"/>
        <v/>
      </c>
      <c r="AD2625" s="382" t="str">
        <f t="shared" si="493"/>
        <v/>
      </c>
    </row>
    <row r="2626" spans="11:30" ht="13.5" customHeight="1">
      <c r="K2626" s="4">
        <f t="shared" si="486"/>
        <v>9</v>
      </c>
      <c r="L2626" s="34">
        <v>43361</v>
      </c>
      <c r="M2626" s="4">
        <v>110</v>
      </c>
      <c r="N2626" s="4">
        <v>7</v>
      </c>
      <c r="O2626" s="31">
        <v>0.25</v>
      </c>
      <c r="P2626" s="35">
        <v>21.57</v>
      </c>
      <c r="Q2626" s="36">
        <f t="shared" si="487"/>
        <v>15</v>
      </c>
      <c r="R2626" s="4">
        <f t="shared" si="488"/>
        <v>0</v>
      </c>
      <c r="S2626" s="31">
        <f t="shared" si="494"/>
        <v>0.22535879629629629</v>
      </c>
      <c r="T2626" s="31">
        <f t="shared" si="495"/>
        <v>0.76428240740740738</v>
      </c>
      <c r="U2626" s="4">
        <f t="shared" si="489"/>
        <v>0</v>
      </c>
      <c r="V2626" s="4" t="str">
        <f t="shared" si="490"/>
        <v/>
      </c>
      <c r="W2626" s="18" t="str">
        <f>IF(V2626="","",VLOOKUP(L2626,日射量と図３!$A$4:$C$368,3,TRUE)*238.85/100)</f>
        <v/>
      </c>
      <c r="X2626" s="4" t="str">
        <f t="shared" si="491"/>
        <v/>
      </c>
      <c r="Y2626" s="4" t="str">
        <f t="shared" si="496"/>
        <v/>
      </c>
      <c r="Z2626" s="4" t="str">
        <f t="shared" si="497"/>
        <v/>
      </c>
      <c r="AA2626" s="4" t="str">
        <f>IF($V2626="","",IF(Y2626&lt;36,0,IF(AND(36&lt;=Y2626,Y2626&lt;71),VLOOKUP($W2626,日射量と図３!$E$6:$F$34,2,TRUE),IF(AND(71&lt;=Y2626,Y2626&lt;107),VLOOKUP($W2626,日射量と図３!$E$6:$G$34,3,TRUE),IF(AND(107&lt;=Y2626,Y2626&lt;143),VLOOKUP($W2626,日射量と図３!$E$6:$H$34,4,TRUE),VLOOKUP($W2626,日射量と図３!$E$6:$I$34,5,TRUE))))))</f>
        <v/>
      </c>
      <c r="AB2626" s="4" t="str">
        <f>IF($V2626="","",IF(Z2626&lt;36,0,IF(AND(36&lt;=Z2626,Z2626&lt;71),VLOOKUP($W2626,日射量と図３!$E$6:$F$34,2,TRUE),IF(AND(71&lt;=Z2626,Z2626&lt;107),VLOOKUP($W2626,日射量と図３!$E$6:$G$34,3,TRUE),IF(AND(107&lt;=Z2626,Z2626&lt;143),VLOOKUP($W2626,日射量と図３!$E$6:$H$34,4,TRUE),VLOOKUP($W2626,日射量と図３!$E$6:$I$34,5,TRUE))))))</f>
        <v/>
      </c>
      <c r="AC2626" s="382" t="str">
        <f t="shared" si="492"/>
        <v/>
      </c>
      <c r="AD2626" s="382" t="str">
        <f t="shared" si="493"/>
        <v/>
      </c>
    </row>
    <row r="2627" spans="11:30" ht="13.5" customHeight="1">
      <c r="K2627" s="4">
        <f t="shared" si="486"/>
        <v>9</v>
      </c>
      <c r="L2627" s="34">
        <v>43361</v>
      </c>
      <c r="M2627" s="4">
        <v>110</v>
      </c>
      <c r="N2627" s="4">
        <v>8</v>
      </c>
      <c r="O2627" s="31">
        <v>0.29166666666666669</v>
      </c>
      <c r="P2627" s="35">
        <v>22.53</v>
      </c>
      <c r="Q2627" s="36">
        <f t="shared" si="487"/>
        <v>12</v>
      </c>
      <c r="R2627" s="4">
        <f t="shared" si="488"/>
        <v>0</v>
      </c>
      <c r="S2627" s="31">
        <f t="shared" si="494"/>
        <v>0.22535879629629629</v>
      </c>
      <c r="T2627" s="31">
        <f t="shared" si="495"/>
        <v>0.76428240740740738</v>
      </c>
      <c r="U2627" s="4">
        <f t="shared" si="489"/>
        <v>0</v>
      </c>
      <c r="V2627" s="4" t="str">
        <f t="shared" si="490"/>
        <v/>
      </c>
      <c r="W2627" s="18" t="str">
        <f>IF(V2627="","",VLOOKUP(L2627,日射量と図３!$A$4:$C$368,3,TRUE)*238.85/100)</f>
        <v/>
      </c>
      <c r="X2627" s="4" t="str">
        <f t="shared" si="491"/>
        <v/>
      </c>
      <c r="Y2627" s="4" t="str">
        <f t="shared" si="496"/>
        <v/>
      </c>
      <c r="Z2627" s="4" t="str">
        <f t="shared" si="497"/>
        <v/>
      </c>
      <c r="AA2627" s="4" t="str">
        <f>IF($V2627="","",IF(Y2627&lt;36,0,IF(AND(36&lt;=Y2627,Y2627&lt;71),VLOOKUP($W2627,日射量と図３!$E$6:$F$34,2,TRUE),IF(AND(71&lt;=Y2627,Y2627&lt;107),VLOOKUP($W2627,日射量と図３!$E$6:$G$34,3,TRUE),IF(AND(107&lt;=Y2627,Y2627&lt;143),VLOOKUP($W2627,日射量と図３!$E$6:$H$34,4,TRUE),VLOOKUP($W2627,日射量と図３!$E$6:$I$34,5,TRUE))))))</f>
        <v/>
      </c>
      <c r="AB2627" s="4" t="str">
        <f>IF($V2627="","",IF(Z2627&lt;36,0,IF(AND(36&lt;=Z2627,Z2627&lt;71),VLOOKUP($W2627,日射量と図３!$E$6:$F$34,2,TRUE),IF(AND(71&lt;=Z2627,Z2627&lt;107),VLOOKUP($W2627,日射量と図３!$E$6:$G$34,3,TRUE),IF(AND(107&lt;=Z2627,Z2627&lt;143),VLOOKUP($W2627,日射量と図３!$E$6:$H$34,4,TRUE),VLOOKUP($W2627,日射量と図３!$E$6:$I$34,5,TRUE))))))</f>
        <v/>
      </c>
      <c r="AC2627" s="382" t="str">
        <f t="shared" si="492"/>
        <v/>
      </c>
      <c r="AD2627" s="382" t="str">
        <f t="shared" si="493"/>
        <v/>
      </c>
    </row>
    <row r="2628" spans="11:30" ht="13.5" customHeight="1">
      <c r="K2628" s="4">
        <f t="shared" si="486"/>
        <v>9</v>
      </c>
      <c r="L2628" s="34">
        <v>43361</v>
      </c>
      <c r="M2628" s="4">
        <v>110</v>
      </c>
      <c r="N2628" s="4">
        <v>9</v>
      </c>
      <c r="O2628" s="31">
        <v>0.33333333333333331</v>
      </c>
      <c r="P2628" s="35">
        <v>23.68</v>
      </c>
      <c r="Q2628" s="36">
        <f t="shared" si="487"/>
        <v>12</v>
      </c>
      <c r="R2628" s="4">
        <f t="shared" si="488"/>
        <v>0</v>
      </c>
      <c r="S2628" s="31">
        <f t="shared" si="494"/>
        <v>0.22535879629629629</v>
      </c>
      <c r="T2628" s="31">
        <f t="shared" si="495"/>
        <v>0.76428240740740738</v>
      </c>
      <c r="U2628" s="4">
        <f t="shared" si="489"/>
        <v>0</v>
      </c>
      <c r="V2628" s="4" t="str">
        <f t="shared" si="490"/>
        <v/>
      </c>
      <c r="W2628" s="18" t="str">
        <f>IF(V2628="","",VLOOKUP(L2628,日射量と図３!$A$4:$C$368,3,TRUE)*238.85/100)</f>
        <v/>
      </c>
      <c r="X2628" s="4" t="str">
        <f t="shared" si="491"/>
        <v/>
      </c>
      <c r="Y2628" s="4" t="str">
        <f t="shared" si="496"/>
        <v/>
      </c>
      <c r="Z2628" s="4" t="str">
        <f t="shared" si="497"/>
        <v/>
      </c>
      <c r="AA2628" s="4" t="str">
        <f>IF($V2628="","",IF(Y2628&lt;36,0,IF(AND(36&lt;=Y2628,Y2628&lt;71),VLOOKUP($W2628,日射量と図３!$E$6:$F$34,2,TRUE),IF(AND(71&lt;=Y2628,Y2628&lt;107),VLOOKUP($W2628,日射量と図３!$E$6:$G$34,3,TRUE),IF(AND(107&lt;=Y2628,Y2628&lt;143),VLOOKUP($W2628,日射量と図３!$E$6:$H$34,4,TRUE),VLOOKUP($W2628,日射量と図３!$E$6:$I$34,5,TRUE))))))</f>
        <v/>
      </c>
      <c r="AB2628" s="4" t="str">
        <f>IF($V2628="","",IF(Z2628&lt;36,0,IF(AND(36&lt;=Z2628,Z2628&lt;71),VLOOKUP($W2628,日射量と図３!$E$6:$F$34,2,TRUE),IF(AND(71&lt;=Z2628,Z2628&lt;107),VLOOKUP($W2628,日射量と図３!$E$6:$G$34,3,TRUE),IF(AND(107&lt;=Z2628,Z2628&lt;143),VLOOKUP($W2628,日射量と図３!$E$6:$H$34,4,TRUE),VLOOKUP($W2628,日射量と図３!$E$6:$I$34,5,TRUE))))))</f>
        <v/>
      </c>
      <c r="AC2628" s="382" t="str">
        <f t="shared" si="492"/>
        <v/>
      </c>
      <c r="AD2628" s="382" t="str">
        <f t="shared" si="493"/>
        <v/>
      </c>
    </row>
    <row r="2629" spans="11:30" ht="13.5" customHeight="1">
      <c r="K2629" s="4">
        <f t="shared" ref="K2629:K2692" si="498">MONTH(L2629)</f>
        <v>9</v>
      </c>
      <c r="L2629" s="34">
        <v>43361</v>
      </c>
      <c r="M2629" s="4">
        <v>110</v>
      </c>
      <c r="N2629" s="4">
        <v>10</v>
      </c>
      <c r="O2629" s="31">
        <v>0.375</v>
      </c>
      <c r="P2629" s="35">
        <v>24.740000000000002</v>
      </c>
      <c r="Q2629" s="36">
        <f t="shared" ref="Q2629:Q2692" si="499">IF(O2629&lt;$B$15,$D$14,IF(O2629&lt;$B$16,$D$15,IF(O2629&lt;$B$17,$D$16,IF(O2629&lt;$B$18,$D$17,IF(O2629&lt;$B$19,$D$18,$D$19)))))</f>
        <v>12</v>
      </c>
      <c r="R2629" s="4">
        <f t="shared" ref="R2629:R2692" si="500">IF(Q2629-P2629&gt;0,Q2629-P2629,0)</f>
        <v>0</v>
      </c>
      <c r="S2629" s="31">
        <f t="shared" si="494"/>
        <v>0.22535879629629629</v>
      </c>
      <c r="T2629" s="31">
        <f t="shared" si="495"/>
        <v>0.76428240740740738</v>
      </c>
      <c r="U2629" s="4">
        <f t="shared" ref="U2629:U2692" si="501">IF(AND(S2629&lt;O2629,O2629&lt;T2629),R2629,0)</f>
        <v>0</v>
      </c>
      <c r="V2629" s="4" t="str">
        <f t="shared" ref="V2629:V2692" si="502">IF(N2629=1,SUM(U2629:U2652),"")</f>
        <v/>
      </c>
      <c r="W2629" s="18" t="str">
        <f>IF(V2629="","",VLOOKUP(L2629,日射量と図３!$A$4:$C$368,3,TRUE)*238.85/100)</f>
        <v/>
      </c>
      <c r="X2629" s="4" t="str">
        <f t="shared" ref="X2629:X2692" si="503">IF(V2629="","",VLOOKUP(K2629,$AF$38:$AJ$49,5,TRUE))</f>
        <v/>
      </c>
      <c r="Y2629" s="4" t="str">
        <f t="shared" si="496"/>
        <v/>
      </c>
      <c r="Z2629" s="4" t="str">
        <f t="shared" si="497"/>
        <v/>
      </c>
      <c r="AA2629" s="4" t="str">
        <f>IF($V2629="","",IF(Y2629&lt;36,0,IF(AND(36&lt;=Y2629,Y2629&lt;71),VLOOKUP($W2629,日射量と図３!$E$6:$F$34,2,TRUE),IF(AND(71&lt;=Y2629,Y2629&lt;107),VLOOKUP($W2629,日射量と図３!$E$6:$G$34,3,TRUE),IF(AND(107&lt;=Y2629,Y2629&lt;143),VLOOKUP($W2629,日射量と図３!$E$6:$H$34,4,TRUE),VLOOKUP($W2629,日射量と図３!$E$6:$I$34,5,TRUE))))))</f>
        <v/>
      </c>
      <c r="AB2629" s="4" t="str">
        <f>IF($V2629="","",IF(Z2629&lt;36,0,IF(AND(36&lt;=Z2629,Z2629&lt;71),VLOOKUP($W2629,日射量と図３!$E$6:$F$34,2,TRUE),IF(AND(71&lt;=Z2629,Z2629&lt;107),VLOOKUP($W2629,日射量と図３!$E$6:$G$34,3,TRUE),IF(AND(107&lt;=Z2629,Z2629&lt;143),VLOOKUP($W2629,日射量と図３!$E$6:$H$34,4,TRUE),VLOOKUP($W2629,日射量と図３!$E$6:$I$34,5,TRUE))))))</f>
        <v/>
      </c>
      <c r="AC2629" s="382" t="str">
        <f t="shared" si="492"/>
        <v/>
      </c>
      <c r="AD2629" s="382" t="str">
        <f t="shared" si="493"/>
        <v/>
      </c>
    </row>
    <row r="2630" spans="11:30" ht="13.5" customHeight="1">
      <c r="K2630" s="4">
        <f t="shared" si="498"/>
        <v>9</v>
      </c>
      <c r="L2630" s="34">
        <v>43361</v>
      </c>
      <c r="M2630" s="4">
        <v>110</v>
      </c>
      <c r="N2630" s="4">
        <v>11</v>
      </c>
      <c r="O2630" s="31">
        <v>0.41666666666666669</v>
      </c>
      <c r="P2630" s="35">
        <v>25.98</v>
      </c>
      <c r="Q2630" s="36">
        <f t="shared" si="499"/>
        <v>12</v>
      </c>
      <c r="R2630" s="4">
        <f t="shared" si="500"/>
        <v>0</v>
      </c>
      <c r="S2630" s="31">
        <f t="shared" si="494"/>
        <v>0.22535879629629629</v>
      </c>
      <c r="T2630" s="31">
        <f t="shared" si="495"/>
        <v>0.76428240740740738</v>
      </c>
      <c r="U2630" s="4">
        <f t="shared" si="501"/>
        <v>0</v>
      </c>
      <c r="V2630" s="4" t="str">
        <f t="shared" si="502"/>
        <v/>
      </c>
      <c r="W2630" s="18" t="str">
        <f>IF(V2630="","",VLOOKUP(L2630,日射量と図３!$A$4:$C$368,3,TRUE)*238.85/100)</f>
        <v/>
      </c>
      <c r="X2630" s="4" t="str">
        <f t="shared" si="503"/>
        <v/>
      </c>
      <c r="Y2630" s="4" t="str">
        <f t="shared" si="496"/>
        <v/>
      </c>
      <c r="Z2630" s="4" t="str">
        <f t="shared" si="497"/>
        <v/>
      </c>
      <c r="AA2630" s="4" t="str">
        <f>IF($V2630="","",IF(Y2630&lt;36,0,IF(AND(36&lt;=Y2630,Y2630&lt;71),VLOOKUP($W2630,日射量と図３!$E$6:$F$34,2,TRUE),IF(AND(71&lt;=Y2630,Y2630&lt;107),VLOOKUP($W2630,日射量と図３!$E$6:$G$34,3,TRUE),IF(AND(107&lt;=Y2630,Y2630&lt;143),VLOOKUP($W2630,日射量と図３!$E$6:$H$34,4,TRUE),VLOOKUP($W2630,日射量と図３!$E$6:$I$34,5,TRUE))))))</f>
        <v/>
      </c>
      <c r="AB2630" s="4" t="str">
        <f>IF($V2630="","",IF(Z2630&lt;36,0,IF(AND(36&lt;=Z2630,Z2630&lt;71),VLOOKUP($W2630,日射量と図３!$E$6:$F$34,2,TRUE),IF(AND(71&lt;=Z2630,Z2630&lt;107),VLOOKUP($W2630,日射量と図３!$E$6:$G$34,3,TRUE),IF(AND(107&lt;=Z2630,Z2630&lt;143),VLOOKUP($W2630,日射量と図３!$E$6:$H$34,4,TRUE),VLOOKUP($W2630,日射量と図３!$E$6:$I$34,5,TRUE))))))</f>
        <v/>
      </c>
      <c r="AC2630" s="382" t="str">
        <f t="shared" si="492"/>
        <v/>
      </c>
      <c r="AD2630" s="382" t="str">
        <f t="shared" si="493"/>
        <v/>
      </c>
    </row>
    <row r="2631" spans="11:30" ht="13.5" customHeight="1">
      <c r="K2631" s="4">
        <f t="shared" si="498"/>
        <v>9</v>
      </c>
      <c r="L2631" s="34">
        <v>43361</v>
      </c>
      <c r="M2631" s="4">
        <v>110</v>
      </c>
      <c r="N2631" s="4">
        <v>12</v>
      </c>
      <c r="O2631" s="31">
        <v>0.45833333333333331</v>
      </c>
      <c r="P2631" s="35">
        <v>27.02</v>
      </c>
      <c r="Q2631" s="36">
        <f t="shared" si="499"/>
        <v>12</v>
      </c>
      <c r="R2631" s="4">
        <f t="shared" si="500"/>
        <v>0</v>
      </c>
      <c r="S2631" s="31">
        <f t="shared" si="494"/>
        <v>0.22535879629629629</v>
      </c>
      <c r="T2631" s="31">
        <f t="shared" si="495"/>
        <v>0.76428240740740738</v>
      </c>
      <c r="U2631" s="4">
        <f t="shared" si="501"/>
        <v>0</v>
      </c>
      <c r="V2631" s="4" t="str">
        <f t="shared" si="502"/>
        <v/>
      </c>
      <c r="W2631" s="18" t="str">
        <f>IF(V2631="","",VLOOKUP(L2631,日射量と図３!$A$4:$C$368,3,TRUE)*238.85/100)</f>
        <v/>
      </c>
      <c r="X2631" s="4" t="str">
        <f t="shared" si="503"/>
        <v/>
      </c>
      <c r="Y2631" s="4" t="str">
        <f t="shared" si="496"/>
        <v/>
      </c>
      <c r="Z2631" s="4" t="str">
        <f t="shared" si="497"/>
        <v/>
      </c>
      <c r="AA2631" s="4" t="str">
        <f>IF($V2631="","",IF(Y2631&lt;36,0,IF(AND(36&lt;=Y2631,Y2631&lt;71),VLOOKUP($W2631,日射量と図３!$E$6:$F$34,2,TRUE),IF(AND(71&lt;=Y2631,Y2631&lt;107),VLOOKUP($W2631,日射量と図３!$E$6:$G$34,3,TRUE),IF(AND(107&lt;=Y2631,Y2631&lt;143),VLOOKUP($W2631,日射量と図３!$E$6:$H$34,4,TRUE),VLOOKUP($W2631,日射量と図３!$E$6:$I$34,5,TRUE))))))</f>
        <v/>
      </c>
      <c r="AB2631" s="4" t="str">
        <f>IF($V2631="","",IF(Z2631&lt;36,0,IF(AND(36&lt;=Z2631,Z2631&lt;71),VLOOKUP($W2631,日射量と図３!$E$6:$F$34,2,TRUE),IF(AND(71&lt;=Z2631,Z2631&lt;107),VLOOKUP($W2631,日射量と図３!$E$6:$G$34,3,TRUE),IF(AND(107&lt;=Z2631,Z2631&lt;143),VLOOKUP($W2631,日射量と図３!$E$6:$H$34,4,TRUE),VLOOKUP($W2631,日射量と図３!$E$6:$I$34,5,TRUE))))))</f>
        <v/>
      </c>
      <c r="AC2631" s="382" t="str">
        <f t="shared" si="492"/>
        <v/>
      </c>
      <c r="AD2631" s="382" t="str">
        <f t="shared" si="493"/>
        <v/>
      </c>
    </row>
    <row r="2632" spans="11:30" ht="13.5" customHeight="1">
      <c r="K2632" s="4">
        <f t="shared" si="498"/>
        <v>9</v>
      </c>
      <c r="L2632" s="34">
        <v>43361</v>
      </c>
      <c r="M2632" s="4">
        <v>110</v>
      </c>
      <c r="N2632" s="4">
        <v>13</v>
      </c>
      <c r="O2632" s="31">
        <v>0.5</v>
      </c>
      <c r="P2632" s="35">
        <v>27.860000000000003</v>
      </c>
      <c r="Q2632" s="36">
        <f t="shared" si="499"/>
        <v>12</v>
      </c>
      <c r="R2632" s="4">
        <f t="shared" si="500"/>
        <v>0</v>
      </c>
      <c r="S2632" s="31">
        <f t="shared" si="494"/>
        <v>0.22535879629629629</v>
      </c>
      <c r="T2632" s="31">
        <f t="shared" si="495"/>
        <v>0.76428240740740738</v>
      </c>
      <c r="U2632" s="4">
        <f t="shared" si="501"/>
        <v>0</v>
      </c>
      <c r="V2632" s="4" t="str">
        <f t="shared" si="502"/>
        <v/>
      </c>
      <c r="W2632" s="18" t="str">
        <f>IF(V2632="","",VLOOKUP(L2632,日射量と図３!$A$4:$C$368,3,TRUE)*238.85/100)</f>
        <v/>
      </c>
      <c r="X2632" s="4" t="str">
        <f t="shared" si="503"/>
        <v/>
      </c>
      <c r="Y2632" s="4" t="str">
        <f t="shared" si="496"/>
        <v/>
      </c>
      <c r="Z2632" s="4" t="str">
        <f t="shared" si="497"/>
        <v/>
      </c>
      <c r="AA2632" s="4" t="str">
        <f>IF($V2632="","",IF(Y2632&lt;36,0,IF(AND(36&lt;=Y2632,Y2632&lt;71),VLOOKUP($W2632,日射量と図３!$E$6:$F$34,2,TRUE),IF(AND(71&lt;=Y2632,Y2632&lt;107),VLOOKUP($W2632,日射量と図３!$E$6:$G$34,3,TRUE),IF(AND(107&lt;=Y2632,Y2632&lt;143),VLOOKUP($W2632,日射量と図３!$E$6:$H$34,4,TRUE),VLOOKUP($W2632,日射量と図３!$E$6:$I$34,5,TRUE))))))</f>
        <v/>
      </c>
      <c r="AB2632" s="4" t="str">
        <f>IF($V2632="","",IF(Z2632&lt;36,0,IF(AND(36&lt;=Z2632,Z2632&lt;71),VLOOKUP($W2632,日射量と図３!$E$6:$F$34,2,TRUE),IF(AND(71&lt;=Z2632,Z2632&lt;107),VLOOKUP($W2632,日射量と図３!$E$6:$G$34,3,TRUE),IF(AND(107&lt;=Z2632,Z2632&lt;143),VLOOKUP($W2632,日射量と図３!$E$6:$H$34,4,TRUE),VLOOKUP($W2632,日射量と図３!$E$6:$I$34,5,TRUE))))))</f>
        <v/>
      </c>
      <c r="AC2632" s="382" t="str">
        <f t="shared" si="492"/>
        <v/>
      </c>
      <c r="AD2632" s="382" t="str">
        <f t="shared" si="493"/>
        <v/>
      </c>
    </row>
    <row r="2633" spans="11:30" ht="13.5" customHeight="1">
      <c r="K2633" s="4">
        <f t="shared" si="498"/>
        <v>9</v>
      </c>
      <c r="L2633" s="34">
        <v>43361</v>
      </c>
      <c r="M2633" s="4">
        <v>110</v>
      </c>
      <c r="N2633" s="4">
        <v>14</v>
      </c>
      <c r="O2633" s="31">
        <v>0.54166666666666663</v>
      </c>
      <c r="P2633" s="35">
        <v>28.169999999999998</v>
      </c>
      <c r="Q2633" s="36">
        <f t="shared" si="499"/>
        <v>12</v>
      </c>
      <c r="R2633" s="4">
        <f t="shared" si="500"/>
        <v>0</v>
      </c>
      <c r="S2633" s="31">
        <f t="shared" si="494"/>
        <v>0.22535879629629629</v>
      </c>
      <c r="T2633" s="31">
        <f t="shared" si="495"/>
        <v>0.76428240740740738</v>
      </c>
      <c r="U2633" s="4">
        <f t="shared" si="501"/>
        <v>0</v>
      </c>
      <c r="V2633" s="4" t="str">
        <f t="shared" si="502"/>
        <v/>
      </c>
      <c r="W2633" s="18" t="str">
        <f>IF(V2633="","",VLOOKUP(L2633,日射量と図３!$A$4:$C$368,3,TRUE)*238.85/100)</f>
        <v/>
      </c>
      <c r="X2633" s="4" t="str">
        <f t="shared" si="503"/>
        <v/>
      </c>
      <c r="Y2633" s="4" t="str">
        <f t="shared" si="496"/>
        <v/>
      </c>
      <c r="Z2633" s="4" t="str">
        <f t="shared" si="497"/>
        <v/>
      </c>
      <c r="AA2633" s="4" t="str">
        <f>IF($V2633="","",IF(Y2633&lt;36,0,IF(AND(36&lt;=Y2633,Y2633&lt;71),VLOOKUP($W2633,日射量と図３!$E$6:$F$34,2,TRUE),IF(AND(71&lt;=Y2633,Y2633&lt;107),VLOOKUP($W2633,日射量と図３!$E$6:$G$34,3,TRUE),IF(AND(107&lt;=Y2633,Y2633&lt;143),VLOOKUP($W2633,日射量と図３!$E$6:$H$34,4,TRUE),VLOOKUP($W2633,日射量と図３!$E$6:$I$34,5,TRUE))))))</f>
        <v/>
      </c>
      <c r="AB2633" s="4" t="str">
        <f>IF($V2633="","",IF(Z2633&lt;36,0,IF(AND(36&lt;=Z2633,Z2633&lt;71),VLOOKUP($W2633,日射量と図３!$E$6:$F$34,2,TRUE),IF(AND(71&lt;=Z2633,Z2633&lt;107),VLOOKUP($W2633,日射量と図３!$E$6:$G$34,3,TRUE),IF(AND(107&lt;=Z2633,Z2633&lt;143),VLOOKUP($W2633,日射量と図３!$E$6:$H$34,4,TRUE),VLOOKUP($W2633,日射量と図３!$E$6:$I$34,5,TRUE))))))</f>
        <v/>
      </c>
      <c r="AC2633" s="382" t="str">
        <f t="shared" si="492"/>
        <v/>
      </c>
      <c r="AD2633" s="382" t="str">
        <f t="shared" si="493"/>
        <v/>
      </c>
    </row>
    <row r="2634" spans="11:30" ht="13.5" customHeight="1">
      <c r="K2634" s="4">
        <f t="shared" si="498"/>
        <v>9</v>
      </c>
      <c r="L2634" s="34">
        <v>43361</v>
      </c>
      <c r="M2634" s="4">
        <v>110</v>
      </c>
      <c r="N2634" s="4">
        <v>15</v>
      </c>
      <c r="O2634" s="31">
        <v>0.58333333333333337</v>
      </c>
      <c r="P2634" s="35">
        <v>28.339999999999996</v>
      </c>
      <c r="Q2634" s="36">
        <f t="shared" si="499"/>
        <v>12</v>
      </c>
      <c r="R2634" s="4">
        <f t="shared" si="500"/>
        <v>0</v>
      </c>
      <c r="S2634" s="31">
        <f t="shared" si="494"/>
        <v>0.22535879629629629</v>
      </c>
      <c r="T2634" s="31">
        <f t="shared" si="495"/>
        <v>0.76428240740740738</v>
      </c>
      <c r="U2634" s="4">
        <f t="shared" si="501"/>
        <v>0</v>
      </c>
      <c r="V2634" s="4" t="str">
        <f t="shared" si="502"/>
        <v/>
      </c>
      <c r="W2634" s="18" t="str">
        <f>IF(V2634="","",VLOOKUP(L2634,日射量と図３!$A$4:$C$368,3,TRUE)*238.85/100)</f>
        <v/>
      </c>
      <c r="X2634" s="4" t="str">
        <f t="shared" si="503"/>
        <v/>
      </c>
      <c r="Y2634" s="4" t="str">
        <f t="shared" si="496"/>
        <v/>
      </c>
      <c r="Z2634" s="4" t="str">
        <f t="shared" si="497"/>
        <v/>
      </c>
      <c r="AA2634" s="4" t="str">
        <f>IF($V2634="","",IF(Y2634&lt;36,0,IF(AND(36&lt;=Y2634,Y2634&lt;71),VLOOKUP($W2634,日射量と図３!$E$6:$F$34,2,TRUE),IF(AND(71&lt;=Y2634,Y2634&lt;107),VLOOKUP($W2634,日射量と図３!$E$6:$G$34,3,TRUE),IF(AND(107&lt;=Y2634,Y2634&lt;143),VLOOKUP($W2634,日射量と図３!$E$6:$H$34,4,TRUE),VLOOKUP($W2634,日射量と図３!$E$6:$I$34,5,TRUE))))))</f>
        <v/>
      </c>
      <c r="AB2634" s="4" t="str">
        <f>IF($V2634="","",IF(Z2634&lt;36,0,IF(AND(36&lt;=Z2634,Z2634&lt;71),VLOOKUP($W2634,日射量と図３!$E$6:$F$34,2,TRUE),IF(AND(71&lt;=Z2634,Z2634&lt;107),VLOOKUP($W2634,日射量と図３!$E$6:$G$34,3,TRUE),IF(AND(107&lt;=Z2634,Z2634&lt;143),VLOOKUP($W2634,日射量と図３!$E$6:$H$34,4,TRUE),VLOOKUP($W2634,日射量と図３!$E$6:$I$34,5,TRUE))))))</f>
        <v/>
      </c>
      <c r="AC2634" s="382" t="str">
        <f t="shared" si="492"/>
        <v/>
      </c>
      <c r="AD2634" s="382" t="str">
        <f t="shared" si="493"/>
        <v/>
      </c>
    </row>
    <row r="2635" spans="11:30" ht="13.5" customHeight="1">
      <c r="K2635" s="4">
        <f t="shared" si="498"/>
        <v>9</v>
      </c>
      <c r="L2635" s="34">
        <v>43361</v>
      </c>
      <c r="M2635" s="4">
        <v>110</v>
      </c>
      <c r="N2635" s="4">
        <v>16</v>
      </c>
      <c r="O2635" s="31">
        <v>0.625</v>
      </c>
      <c r="P2635" s="35">
        <v>28.1</v>
      </c>
      <c r="Q2635" s="36">
        <f t="shared" si="499"/>
        <v>16</v>
      </c>
      <c r="R2635" s="4">
        <f t="shared" si="500"/>
        <v>0</v>
      </c>
      <c r="S2635" s="31">
        <f t="shared" si="494"/>
        <v>0.22535879629629629</v>
      </c>
      <c r="T2635" s="31">
        <f t="shared" si="495"/>
        <v>0.76428240740740738</v>
      </c>
      <c r="U2635" s="4">
        <f t="shared" si="501"/>
        <v>0</v>
      </c>
      <c r="V2635" s="4" t="str">
        <f t="shared" si="502"/>
        <v/>
      </c>
      <c r="W2635" s="18" t="str">
        <f>IF(V2635="","",VLOOKUP(L2635,日射量と図３!$A$4:$C$368,3,TRUE)*238.85/100)</f>
        <v/>
      </c>
      <c r="X2635" s="4" t="str">
        <f t="shared" si="503"/>
        <v/>
      </c>
      <c r="Y2635" s="4" t="str">
        <f t="shared" si="496"/>
        <v/>
      </c>
      <c r="Z2635" s="4" t="str">
        <f t="shared" si="497"/>
        <v/>
      </c>
      <c r="AA2635" s="4" t="str">
        <f>IF($V2635="","",IF(Y2635&lt;36,0,IF(AND(36&lt;=Y2635,Y2635&lt;71),VLOOKUP($W2635,日射量と図３!$E$6:$F$34,2,TRUE),IF(AND(71&lt;=Y2635,Y2635&lt;107),VLOOKUP($W2635,日射量と図３!$E$6:$G$34,3,TRUE),IF(AND(107&lt;=Y2635,Y2635&lt;143),VLOOKUP($W2635,日射量と図３!$E$6:$H$34,4,TRUE),VLOOKUP($W2635,日射量と図３!$E$6:$I$34,5,TRUE))))))</f>
        <v/>
      </c>
      <c r="AB2635" s="4" t="str">
        <f>IF($V2635="","",IF(Z2635&lt;36,0,IF(AND(36&lt;=Z2635,Z2635&lt;71),VLOOKUP($W2635,日射量と図３!$E$6:$F$34,2,TRUE),IF(AND(71&lt;=Z2635,Z2635&lt;107),VLOOKUP($W2635,日射量と図３!$E$6:$G$34,3,TRUE),IF(AND(107&lt;=Z2635,Z2635&lt;143),VLOOKUP($W2635,日射量と図３!$E$6:$H$34,4,TRUE),VLOOKUP($W2635,日射量と図３!$E$6:$I$34,5,TRUE))))))</f>
        <v/>
      </c>
      <c r="AC2635" s="382" t="str">
        <f t="shared" si="492"/>
        <v/>
      </c>
      <c r="AD2635" s="382" t="str">
        <f t="shared" si="493"/>
        <v/>
      </c>
    </row>
    <row r="2636" spans="11:30" ht="13.5" customHeight="1">
      <c r="K2636" s="4">
        <f t="shared" si="498"/>
        <v>9</v>
      </c>
      <c r="L2636" s="34">
        <v>43361</v>
      </c>
      <c r="M2636" s="4">
        <v>110</v>
      </c>
      <c r="N2636" s="4">
        <v>17</v>
      </c>
      <c r="O2636" s="31">
        <v>0.66666666666666663</v>
      </c>
      <c r="P2636" s="35">
        <v>27.459999999999997</v>
      </c>
      <c r="Q2636" s="36">
        <f t="shared" si="499"/>
        <v>16</v>
      </c>
      <c r="R2636" s="4">
        <f t="shared" si="500"/>
        <v>0</v>
      </c>
      <c r="S2636" s="31">
        <f t="shared" si="494"/>
        <v>0.22535879629629629</v>
      </c>
      <c r="T2636" s="31">
        <f t="shared" si="495"/>
        <v>0.76428240740740738</v>
      </c>
      <c r="U2636" s="4">
        <f t="shared" si="501"/>
        <v>0</v>
      </c>
      <c r="V2636" s="4" t="str">
        <f t="shared" si="502"/>
        <v/>
      </c>
      <c r="W2636" s="18" t="str">
        <f>IF(V2636="","",VLOOKUP(L2636,日射量と図３!$A$4:$C$368,3,TRUE)*238.85/100)</f>
        <v/>
      </c>
      <c r="X2636" s="4" t="str">
        <f t="shared" si="503"/>
        <v/>
      </c>
      <c r="Y2636" s="4" t="str">
        <f t="shared" si="496"/>
        <v/>
      </c>
      <c r="Z2636" s="4" t="str">
        <f t="shared" si="497"/>
        <v/>
      </c>
      <c r="AA2636" s="4" t="str">
        <f>IF($V2636="","",IF(Y2636&lt;36,0,IF(AND(36&lt;=Y2636,Y2636&lt;71),VLOOKUP($W2636,日射量と図３!$E$6:$F$34,2,TRUE),IF(AND(71&lt;=Y2636,Y2636&lt;107),VLOOKUP($W2636,日射量と図３!$E$6:$G$34,3,TRUE),IF(AND(107&lt;=Y2636,Y2636&lt;143),VLOOKUP($W2636,日射量と図３!$E$6:$H$34,4,TRUE),VLOOKUP($W2636,日射量と図３!$E$6:$I$34,5,TRUE))))))</f>
        <v/>
      </c>
      <c r="AB2636" s="4" t="str">
        <f>IF($V2636="","",IF(Z2636&lt;36,0,IF(AND(36&lt;=Z2636,Z2636&lt;71),VLOOKUP($W2636,日射量と図３!$E$6:$F$34,2,TRUE),IF(AND(71&lt;=Z2636,Z2636&lt;107),VLOOKUP($W2636,日射量と図３!$E$6:$G$34,3,TRUE),IF(AND(107&lt;=Z2636,Z2636&lt;143),VLOOKUP($W2636,日射量と図３!$E$6:$H$34,4,TRUE),VLOOKUP($W2636,日射量と図３!$E$6:$I$34,5,TRUE))))))</f>
        <v/>
      </c>
      <c r="AC2636" s="382" t="str">
        <f t="shared" si="492"/>
        <v/>
      </c>
      <c r="AD2636" s="382" t="str">
        <f t="shared" si="493"/>
        <v/>
      </c>
    </row>
    <row r="2637" spans="11:30" ht="13.5" customHeight="1">
      <c r="K2637" s="4">
        <f t="shared" si="498"/>
        <v>9</v>
      </c>
      <c r="L2637" s="34">
        <v>43361</v>
      </c>
      <c r="M2637" s="4">
        <v>110</v>
      </c>
      <c r="N2637" s="4">
        <v>18</v>
      </c>
      <c r="O2637" s="31">
        <v>0.70833333333333337</v>
      </c>
      <c r="P2637" s="35">
        <v>26.68</v>
      </c>
      <c r="Q2637" s="36">
        <f t="shared" si="499"/>
        <v>16</v>
      </c>
      <c r="R2637" s="4">
        <f t="shared" si="500"/>
        <v>0</v>
      </c>
      <c r="S2637" s="31">
        <f t="shared" si="494"/>
        <v>0.22535879629629629</v>
      </c>
      <c r="T2637" s="31">
        <f t="shared" si="495"/>
        <v>0.76428240740740738</v>
      </c>
      <c r="U2637" s="4">
        <f t="shared" si="501"/>
        <v>0</v>
      </c>
      <c r="V2637" s="4" t="str">
        <f t="shared" si="502"/>
        <v/>
      </c>
      <c r="W2637" s="18" t="str">
        <f>IF(V2637="","",VLOOKUP(L2637,日射量と図３!$A$4:$C$368,3,TRUE)*238.85/100)</f>
        <v/>
      </c>
      <c r="X2637" s="4" t="str">
        <f t="shared" si="503"/>
        <v/>
      </c>
      <c r="Y2637" s="4" t="str">
        <f t="shared" si="496"/>
        <v/>
      </c>
      <c r="Z2637" s="4" t="str">
        <f t="shared" si="497"/>
        <v/>
      </c>
      <c r="AA2637" s="4" t="str">
        <f>IF($V2637="","",IF(Y2637&lt;36,0,IF(AND(36&lt;=Y2637,Y2637&lt;71),VLOOKUP($W2637,日射量と図３!$E$6:$F$34,2,TRUE),IF(AND(71&lt;=Y2637,Y2637&lt;107),VLOOKUP($W2637,日射量と図３!$E$6:$G$34,3,TRUE),IF(AND(107&lt;=Y2637,Y2637&lt;143),VLOOKUP($W2637,日射量と図３!$E$6:$H$34,4,TRUE),VLOOKUP($W2637,日射量と図３!$E$6:$I$34,5,TRUE))))))</f>
        <v/>
      </c>
      <c r="AB2637" s="4" t="str">
        <f>IF($V2637="","",IF(Z2637&lt;36,0,IF(AND(36&lt;=Z2637,Z2637&lt;71),VLOOKUP($W2637,日射量と図３!$E$6:$F$34,2,TRUE),IF(AND(71&lt;=Z2637,Z2637&lt;107),VLOOKUP($W2637,日射量と図３!$E$6:$G$34,3,TRUE),IF(AND(107&lt;=Z2637,Z2637&lt;143),VLOOKUP($W2637,日射量と図３!$E$6:$H$34,4,TRUE),VLOOKUP($W2637,日射量と図３!$E$6:$I$34,5,TRUE))))))</f>
        <v/>
      </c>
      <c r="AC2637" s="382" t="str">
        <f t="shared" si="492"/>
        <v/>
      </c>
      <c r="AD2637" s="382" t="str">
        <f t="shared" si="493"/>
        <v/>
      </c>
    </row>
    <row r="2638" spans="11:30" ht="13.5" customHeight="1">
      <c r="K2638" s="4">
        <f t="shared" si="498"/>
        <v>9</v>
      </c>
      <c r="L2638" s="34">
        <v>43361</v>
      </c>
      <c r="M2638" s="4">
        <v>110</v>
      </c>
      <c r="N2638" s="4">
        <v>19</v>
      </c>
      <c r="O2638" s="31">
        <v>0.75</v>
      </c>
      <c r="P2638" s="35">
        <v>25.43</v>
      </c>
      <c r="Q2638" s="36">
        <f t="shared" si="499"/>
        <v>16</v>
      </c>
      <c r="R2638" s="4">
        <f t="shared" si="500"/>
        <v>0</v>
      </c>
      <c r="S2638" s="31">
        <f t="shared" si="494"/>
        <v>0.22535879629629629</v>
      </c>
      <c r="T2638" s="31">
        <f t="shared" si="495"/>
        <v>0.76428240740740738</v>
      </c>
      <c r="U2638" s="4">
        <f t="shared" si="501"/>
        <v>0</v>
      </c>
      <c r="V2638" s="4" t="str">
        <f t="shared" si="502"/>
        <v/>
      </c>
      <c r="W2638" s="18" t="str">
        <f>IF(V2638="","",VLOOKUP(L2638,日射量と図３!$A$4:$C$368,3,TRUE)*238.85/100)</f>
        <v/>
      </c>
      <c r="X2638" s="4" t="str">
        <f t="shared" si="503"/>
        <v/>
      </c>
      <c r="Y2638" s="4" t="str">
        <f t="shared" si="496"/>
        <v/>
      </c>
      <c r="Z2638" s="4" t="str">
        <f t="shared" si="497"/>
        <v/>
      </c>
      <c r="AA2638" s="4" t="str">
        <f>IF($V2638="","",IF(Y2638&lt;36,0,IF(AND(36&lt;=Y2638,Y2638&lt;71),VLOOKUP($W2638,日射量と図３!$E$6:$F$34,2,TRUE),IF(AND(71&lt;=Y2638,Y2638&lt;107),VLOOKUP($W2638,日射量と図３!$E$6:$G$34,3,TRUE),IF(AND(107&lt;=Y2638,Y2638&lt;143),VLOOKUP($W2638,日射量と図３!$E$6:$H$34,4,TRUE),VLOOKUP($W2638,日射量と図３!$E$6:$I$34,5,TRUE))))))</f>
        <v/>
      </c>
      <c r="AB2638" s="4" t="str">
        <f>IF($V2638="","",IF(Z2638&lt;36,0,IF(AND(36&lt;=Z2638,Z2638&lt;71),VLOOKUP($W2638,日射量と図３!$E$6:$F$34,2,TRUE),IF(AND(71&lt;=Z2638,Z2638&lt;107),VLOOKUP($W2638,日射量と図３!$E$6:$G$34,3,TRUE),IF(AND(107&lt;=Z2638,Z2638&lt;143),VLOOKUP($W2638,日射量と図３!$E$6:$H$34,4,TRUE),VLOOKUP($W2638,日射量と図３!$E$6:$I$34,5,TRUE))))))</f>
        <v/>
      </c>
      <c r="AC2638" s="382" t="str">
        <f t="shared" si="492"/>
        <v/>
      </c>
      <c r="AD2638" s="382" t="str">
        <f t="shared" si="493"/>
        <v/>
      </c>
    </row>
    <row r="2639" spans="11:30" ht="13.5" customHeight="1">
      <c r="K2639" s="4">
        <f t="shared" si="498"/>
        <v>9</v>
      </c>
      <c r="L2639" s="34">
        <v>43361</v>
      </c>
      <c r="M2639" s="4">
        <v>110</v>
      </c>
      <c r="N2639" s="4">
        <v>20</v>
      </c>
      <c r="O2639" s="31">
        <v>0.79166666666666663</v>
      </c>
      <c r="P2639" s="35">
        <v>24.59</v>
      </c>
      <c r="Q2639" s="36">
        <f t="shared" si="499"/>
        <v>16</v>
      </c>
      <c r="R2639" s="4">
        <f t="shared" si="500"/>
        <v>0</v>
      </c>
      <c r="S2639" s="31">
        <f t="shared" si="494"/>
        <v>0.22535879629629629</v>
      </c>
      <c r="T2639" s="31">
        <f t="shared" si="495"/>
        <v>0.76428240740740738</v>
      </c>
      <c r="U2639" s="4">
        <f t="shared" si="501"/>
        <v>0</v>
      </c>
      <c r="V2639" s="4" t="str">
        <f t="shared" si="502"/>
        <v/>
      </c>
      <c r="W2639" s="18" t="str">
        <f>IF(V2639="","",VLOOKUP(L2639,日射量と図３!$A$4:$C$368,3,TRUE)*238.85/100)</f>
        <v/>
      </c>
      <c r="X2639" s="4" t="str">
        <f t="shared" si="503"/>
        <v/>
      </c>
      <c r="Y2639" s="4" t="str">
        <f t="shared" si="496"/>
        <v/>
      </c>
      <c r="Z2639" s="4" t="str">
        <f t="shared" si="497"/>
        <v/>
      </c>
      <c r="AA2639" s="4" t="str">
        <f>IF($V2639="","",IF(Y2639&lt;36,0,IF(AND(36&lt;=Y2639,Y2639&lt;71),VLOOKUP($W2639,日射量と図３!$E$6:$F$34,2,TRUE),IF(AND(71&lt;=Y2639,Y2639&lt;107),VLOOKUP($W2639,日射量と図３!$E$6:$G$34,3,TRUE),IF(AND(107&lt;=Y2639,Y2639&lt;143),VLOOKUP($W2639,日射量と図３!$E$6:$H$34,4,TRUE),VLOOKUP($W2639,日射量と図３!$E$6:$I$34,5,TRUE))))))</f>
        <v/>
      </c>
      <c r="AB2639" s="4" t="str">
        <f>IF($V2639="","",IF(Z2639&lt;36,0,IF(AND(36&lt;=Z2639,Z2639&lt;71),VLOOKUP($W2639,日射量と図３!$E$6:$F$34,2,TRUE),IF(AND(71&lt;=Z2639,Z2639&lt;107),VLOOKUP($W2639,日射量と図３!$E$6:$G$34,3,TRUE),IF(AND(107&lt;=Z2639,Z2639&lt;143),VLOOKUP($W2639,日射量と図３!$E$6:$H$34,4,TRUE),VLOOKUP($W2639,日射量と図３!$E$6:$I$34,5,TRUE))))))</f>
        <v/>
      </c>
      <c r="AC2639" s="382" t="str">
        <f t="shared" ref="AC2639:AC2702" si="504">IF(V2639="","",IF((($AH$18*$AH$30*V2639*3600/1000000)/1000-AA2639*$AG$18*10*0.0000041868)&lt;=0,0,AA2639*$AG$18*10*0.0000041868))</f>
        <v/>
      </c>
      <c r="AD2639" s="382" t="str">
        <f t="shared" ref="AD2639:AD2702" si="505">IF(V2639="","",IF((($AH$19*$AH$30*V2639*3600/1000000)/1000-AB2639*$AG$19*10*0.0000041868)&lt;=0,0,AB2639*$AG$19*10*0.0000041868))</f>
        <v/>
      </c>
    </row>
    <row r="2640" spans="11:30" ht="13.5" customHeight="1">
      <c r="K2640" s="4">
        <f t="shared" si="498"/>
        <v>9</v>
      </c>
      <c r="L2640" s="34">
        <v>43361</v>
      </c>
      <c r="M2640" s="4">
        <v>110</v>
      </c>
      <c r="N2640" s="4">
        <v>21</v>
      </c>
      <c r="O2640" s="31">
        <v>0.83333333333333337</v>
      </c>
      <c r="P2640" s="35">
        <v>24.020000000000003</v>
      </c>
      <c r="Q2640" s="36">
        <f t="shared" si="499"/>
        <v>16</v>
      </c>
      <c r="R2640" s="4">
        <f t="shared" si="500"/>
        <v>0</v>
      </c>
      <c r="S2640" s="31">
        <f t="shared" si="494"/>
        <v>0.22535879629629629</v>
      </c>
      <c r="T2640" s="31">
        <f t="shared" si="495"/>
        <v>0.76428240740740738</v>
      </c>
      <c r="U2640" s="4">
        <f t="shared" si="501"/>
        <v>0</v>
      </c>
      <c r="V2640" s="4" t="str">
        <f t="shared" si="502"/>
        <v/>
      </c>
      <c r="W2640" s="18" t="str">
        <f>IF(V2640="","",VLOOKUP(L2640,日射量と図３!$A$4:$C$368,3,TRUE)*238.85/100)</f>
        <v/>
      </c>
      <c r="X2640" s="4" t="str">
        <f t="shared" si="503"/>
        <v/>
      </c>
      <c r="Y2640" s="4" t="str">
        <f t="shared" si="496"/>
        <v/>
      </c>
      <c r="Z2640" s="4" t="str">
        <f t="shared" si="497"/>
        <v/>
      </c>
      <c r="AA2640" s="4" t="str">
        <f>IF($V2640="","",IF(Y2640&lt;36,0,IF(AND(36&lt;=Y2640,Y2640&lt;71),VLOOKUP($W2640,日射量と図３!$E$6:$F$34,2,TRUE),IF(AND(71&lt;=Y2640,Y2640&lt;107),VLOOKUP($W2640,日射量と図３!$E$6:$G$34,3,TRUE),IF(AND(107&lt;=Y2640,Y2640&lt;143),VLOOKUP($W2640,日射量と図３!$E$6:$H$34,4,TRUE),VLOOKUP($W2640,日射量と図３!$E$6:$I$34,5,TRUE))))))</f>
        <v/>
      </c>
      <c r="AB2640" s="4" t="str">
        <f>IF($V2640="","",IF(Z2640&lt;36,0,IF(AND(36&lt;=Z2640,Z2640&lt;71),VLOOKUP($W2640,日射量と図３!$E$6:$F$34,2,TRUE),IF(AND(71&lt;=Z2640,Z2640&lt;107),VLOOKUP($W2640,日射量と図３!$E$6:$G$34,3,TRUE),IF(AND(107&lt;=Z2640,Z2640&lt;143),VLOOKUP($W2640,日射量と図３!$E$6:$H$34,4,TRUE),VLOOKUP($W2640,日射量と図３!$E$6:$I$34,5,TRUE))))))</f>
        <v/>
      </c>
      <c r="AC2640" s="382" t="str">
        <f t="shared" si="504"/>
        <v/>
      </c>
      <c r="AD2640" s="382" t="str">
        <f t="shared" si="505"/>
        <v/>
      </c>
    </row>
    <row r="2641" spans="11:30" ht="13.5" customHeight="1">
      <c r="K2641" s="4">
        <f t="shared" si="498"/>
        <v>9</v>
      </c>
      <c r="L2641" s="34">
        <v>43361</v>
      </c>
      <c r="M2641" s="4">
        <v>110</v>
      </c>
      <c r="N2641" s="4">
        <v>22</v>
      </c>
      <c r="O2641" s="31">
        <v>0.875</v>
      </c>
      <c r="P2641" s="35">
        <v>23.59</v>
      </c>
      <c r="Q2641" s="36">
        <f t="shared" si="499"/>
        <v>16</v>
      </c>
      <c r="R2641" s="4">
        <f t="shared" si="500"/>
        <v>0</v>
      </c>
      <c r="S2641" s="31">
        <f t="shared" si="494"/>
        <v>0.22535879629629629</v>
      </c>
      <c r="T2641" s="31">
        <f t="shared" si="495"/>
        <v>0.76428240740740738</v>
      </c>
      <c r="U2641" s="4">
        <f t="shared" si="501"/>
        <v>0</v>
      </c>
      <c r="V2641" s="4" t="str">
        <f t="shared" si="502"/>
        <v/>
      </c>
      <c r="W2641" s="18" t="str">
        <f>IF(V2641="","",VLOOKUP(L2641,日射量と図３!$A$4:$C$368,3,TRUE)*238.85/100)</f>
        <v/>
      </c>
      <c r="X2641" s="4" t="str">
        <f t="shared" si="503"/>
        <v/>
      </c>
      <c r="Y2641" s="4" t="str">
        <f t="shared" si="496"/>
        <v/>
      </c>
      <c r="Z2641" s="4" t="str">
        <f t="shared" si="497"/>
        <v/>
      </c>
      <c r="AA2641" s="4" t="str">
        <f>IF($V2641="","",IF(Y2641&lt;36,0,IF(AND(36&lt;=Y2641,Y2641&lt;71),VLOOKUP($W2641,日射量と図３!$E$6:$F$34,2,TRUE),IF(AND(71&lt;=Y2641,Y2641&lt;107),VLOOKUP($W2641,日射量と図３!$E$6:$G$34,3,TRUE),IF(AND(107&lt;=Y2641,Y2641&lt;143),VLOOKUP($W2641,日射量と図３!$E$6:$H$34,4,TRUE),VLOOKUP($W2641,日射量と図３!$E$6:$I$34,5,TRUE))))))</f>
        <v/>
      </c>
      <c r="AB2641" s="4" t="str">
        <f>IF($V2641="","",IF(Z2641&lt;36,0,IF(AND(36&lt;=Z2641,Z2641&lt;71),VLOOKUP($W2641,日射量と図３!$E$6:$F$34,2,TRUE),IF(AND(71&lt;=Z2641,Z2641&lt;107),VLOOKUP($W2641,日射量と図３!$E$6:$G$34,3,TRUE),IF(AND(107&lt;=Z2641,Z2641&lt;143),VLOOKUP($W2641,日射量と図３!$E$6:$H$34,4,TRUE),VLOOKUP($W2641,日射量と図３!$E$6:$I$34,5,TRUE))))))</f>
        <v/>
      </c>
      <c r="AC2641" s="382" t="str">
        <f t="shared" si="504"/>
        <v/>
      </c>
      <c r="AD2641" s="382" t="str">
        <f t="shared" si="505"/>
        <v/>
      </c>
    </row>
    <row r="2642" spans="11:30" ht="13.5" customHeight="1">
      <c r="K2642" s="4">
        <f t="shared" si="498"/>
        <v>9</v>
      </c>
      <c r="L2642" s="34">
        <v>43361</v>
      </c>
      <c r="M2642" s="4">
        <v>110</v>
      </c>
      <c r="N2642" s="4">
        <v>23</v>
      </c>
      <c r="O2642" s="31">
        <v>0.91666666666666663</v>
      </c>
      <c r="P2642" s="35">
        <v>23.1</v>
      </c>
      <c r="Q2642" s="36">
        <f t="shared" si="499"/>
        <v>13</v>
      </c>
      <c r="R2642" s="4">
        <f t="shared" si="500"/>
        <v>0</v>
      </c>
      <c r="S2642" s="31">
        <f t="shared" si="494"/>
        <v>0.22535879629629629</v>
      </c>
      <c r="T2642" s="31">
        <f t="shared" si="495"/>
        <v>0.76428240740740738</v>
      </c>
      <c r="U2642" s="4">
        <f t="shared" si="501"/>
        <v>0</v>
      </c>
      <c r="V2642" s="4" t="str">
        <f t="shared" si="502"/>
        <v/>
      </c>
      <c r="W2642" s="18" t="str">
        <f>IF(V2642="","",VLOOKUP(L2642,日射量と図３!$A$4:$C$368,3,TRUE)*238.85/100)</f>
        <v/>
      </c>
      <c r="X2642" s="4" t="str">
        <f t="shared" si="503"/>
        <v/>
      </c>
      <c r="Y2642" s="4" t="str">
        <f t="shared" si="496"/>
        <v/>
      </c>
      <c r="Z2642" s="4" t="str">
        <f t="shared" si="497"/>
        <v/>
      </c>
      <c r="AA2642" s="4" t="str">
        <f>IF($V2642="","",IF(Y2642&lt;36,0,IF(AND(36&lt;=Y2642,Y2642&lt;71),VLOOKUP($W2642,日射量と図３!$E$6:$F$34,2,TRUE),IF(AND(71&lt;=Y2642,Y2642&lt;107),VLOOKUP($W2642,日射量と図３!$E$6:$G$34,3,TRUE),IF(AND(107&lt;=Y2642,Y2642&lt;143),VLOOKUP($W2642,日射量と図３!$E$6:$H$34,4,TRUE),VLOOKUP($W2642,日射量と図３!$E$6:$I$34,5,TRUE))))))</f>
        <v/>
      </c>
      <c r="AB2642" s="4" t="str">
        <f>IF($V2642="","",IF(Z2642&lt;36,0,IF(AND(36&lt;=Z2642,Z2642&lt;71),VLOOKUP($W2642,日射量と図３!$E$6:$F$34,2,TRUE),IF(AND(71&lt;=Z2642,Z2642&lt;107),VLOOKUP($W2642,日射量と図３!$E$6:$G$34,3,TRUE),IF(AND(107&lt;=Z2642,Z2642&lt;143),VLOOKUP($W2642,日射量と図３!$E$6:$H$34,4,TRUE),VLOOKUP($W2642,日射量と図３!$E$6:$I$34,5,TRUE))))))</f>
        <v/>
      </c>
      <c r="AC2642" s="382" t="str">
        <f t="shared" si="504"/>
        <v/>
      </c>
      <c r="AD2642" s="382" t="str">
        <f t="shared" si="505"/>
        <v/>
      </c>
    </row>
    <row r="2643" spans="11:30" ht="13.5" customHeight="1">
      <c r="K2643" s="4">
        <f t="shared" si="498"/>
        <v>9</v>
      </c>
      <c r="L2643" s="34">
        <v>43361</v>
      </c>
      <c r="M2643" s="4">
        <v>110</v>
      </c>
      <c r="N2643" s="4">
        <v>24</v>
      </c>
      <c r="O2643" s="31">
        <v>0.95833333333333337</v>
      </c>
      <c r="P2643" s="35">
        <v>22.66</v>
      </c>
      <c r="Q2643" s="36">
        <f t="shared" si="499"/>
        <v>13</v>
      </c>
      <c r="R2643" s="4">
        <f t="shared" si="500"/>
        <v>0</v>
      </c>
      <c r="S2643" s="31">
        <f t="shared" si="494"/>
        <v>0.22535879629629629</v>
      </c>
      <c r="T2643" s="31">
        <f t="shared" si="495"/>
        <v>0.76428240740740738</v>
      </c>
      <c r="U2643" s="4">
        <f t="shared" si="501"/>
        <v>0</v>
      </c>
      <c r="V2643" s="4" t="str">
        <f t="shared" si="502"/>
        <v/>
      </c>
      <c r="W2643" s="18" t="str">
        <f>IF(V2643="","",VLOOKUP(L2643,日射量と図３!$A$4:$C$368,3,TRUE)*238.85/100)</f>
        <v/>
      </c>
      <c r="X2643" s="4" t="str">
        <f t="shared" si="503"/>
        <v/>
      </c>
      <c r="Y2643" s="4" t="str">
        <f t="shared" si="496"/>
        <v/>
      </c>
      <c r="Z2643" s="4" t="str">
        <f t="shared" si="497"/>
        <v/>
      </c>
      <c r="AA2643" s="4" t="str">
        <f>IF($V2643="","",IF(Y2643&lt;36,0,IF(AND(36&lt;=Y2643,Y2643&lt;71),VLOOKUP($W2643,日射量と図３!$E$6:$F$34,2,TRUE),IF(AND(71&lt;=Y2643,Y2643&lt;107),VLOOKUP($W2643,日射量と図３!$E$6:$G$34,3,TRUE),IF(AND(107&lt;=Y2643,Y2643&lt;143),VLOOKUP($W2643,日射量と図３!$E$6:$H$34,4,TRUE),VLOOKUP($W2643,日射量と図３!$E$6:$I$34,5,TRUE))))))</f>
        <v/>
      </c>
      <c r="AB2643" s="4" t="str">
        <f>IF($V2643="","",IF(Z2643&lt;36,0,IF(AND(36&lt;=Z2643,Z2643&lt;71),VLOOKUP($W2643,日射量と図３!$E$6:$F$34,2,TRUE),IF(AND(71&lt;=Z2643,Z2643&lt;107),VLOOKUP($W2643,日射量と図３!$E$6:$G$34,3,TRUE),IF(AND(107&lt;=Z2643,Z2643&lt;143),VLOOKUP($W2643,日射量と図３!$E$6:$H$34,4,TRUE),VLOOKUP($W2643,日射量と図３!$E$6:$I$34,5,TRUE))))))</f>
        <v/>
      </c>
      <c r="AC2643" s="382" t="str">
        <f t="shared" si="504"/>
        <v/>
      </c>
      <c r="AD2643" s="382" t="str">
        <f t="shared" si="505"/>
        <v/>
      </c>
    </row>
    <row r="2644" spans="11:30" ht="13.5" customHeight="1">
      <c r="K2644" s="4">
        <f t="shared" si="498"/>
        <v>9</v>
      </c>
      <c r="L2644" s="34">
        <v>43362</v>
      </c>
      <c r="M2644" s="4">
        <v>111</v>
      </c>
      <c r="N2644" s="4">
        <v>1</v>
      </c>
      <c r="O2644" s="31">
        <v>0</v>
      </c>
      <c r="P2644" s="35">
        <v>22.38</v>
      </c>
      <c r="Q2644" s="36">
        <f t="shared" si="499"/>
        <v>13</v>
      </c>
      <c r="R2644" s="4">
        <f t="shared" si="500"/>
        <v>0</v>
      </c>
      <c r="S2644" s="31">
        <f t="shared" si="494"/>
        <v>0.22535879629629629</v>
      </c>
      <c r="T2644" s="31">
        <f t="shared" si="495"/>
        <v>0.76428240740740738</v>
      </c>
      <c r="U2644" s="4">
        <f t="shared" si="501"/>
        <v>0</v>
      </c>
      <c r="V2644" s="4">
        <f t="shared" si="502"/>
        <v>0</v>
      </c>
      <c r="W2644" s="18">
        <f>IF(V2644="","",VLOOKUP(L2644,日射量と図３!$A$4:$C$368,3,TRUE)*238.85/100)</f>
        <v>40.604500000000002</v>
      </c>
      <c r="X2644" s="4">
        <f t="shared" si="503"/>
        <v>13</v>
      </c>
      <c r="Y2644" s="4">
        <f t="shared" si="496"/>
        <v>0</v>
      </c>
      <c r="Z2644" s="4">
        <f t="shared" si="497"/>
        <v>0</v>
      </c>
      <c r="AA2644" s="4">
        <f>IF($V2644="","",IF(Y2644&lt;36,0,IF(AND(36&lt;=Y2644,Y2644&lt;71),VLOOKUP($W2644,日射量と図３!$E$6:$F$34,2,TRUE),IF(AND(71&lt;=Y2644,Y2644&lt;107),VLOOKUP($W2644,日射量と図３!$E$6:$G$34,3,TRUE),IF(AND(107&lt;=Y2644,Y2644&lt;143),VLOOKUP($W2644,日射量と図３!$E$6:$H$34,4,TRUE),VLOOKUP($W2644,日射量と図３!$E$6:$I$34,5,TRUE))))))</f>
        <v>0</v>
      </c>
      <c r="AB2644" s="4">
        <f>IF($V2644="","",IF(Z2644&lt;36,0,IF(AND(36&lt;=Z2644,Z2644&lt;71),VLOOKUP($W2644,日射量と図３!$E$6:$F$34,2,TRUE),IF(AND(71&lt;=Z2644,Z2644&lt;107),VLOOKUP($W2644,日射量と図３!$E$6:$G$34,3,TRUE),IF(AND(107&lt;=Z2644,Z2644&lt;143),VLOOKUP($W2644,日射量と図３!$E$6:$H$34,4,TRUE),VLOOKUP($W2644,日射量と図３!$E$6:$I$34,5,TRUE))))))</f>
        <v>0</v>
      </c>
      <c r="AC2644" s="382">
        <f t="shared" si="504"/>
        <v>0</v>
      </c>
      <c r="AD2644" s="382">
        <f t="shared" si="505"/>
        <v>0</v>
      </c>
    </row>
    <row r="2645" spans="11:30" ht="13.5" customHeight="1">
      <c r="K2645" s="4">
        <f t="shared" si="498"/>
        <v>9</v>
      </c>
      <c r="L2645" s="34">
        <v>43362</v>
      </c>
      <c r="M2645" s="4">
        <v>111</v>
      </c>
      <c r="N2645" s="4">
        <v>2</v>
      </c>
      <c r="O2645" s="31">
        <v>4.1666666666666664E-2</v>
      </c>
      <c r="P2645" s="35">
        <v>22.18</v>
      </c>
      <c r="Q2645" s="36">
        <f t="shared" si="499"/>
        <v>13</v>
      </c>
      <c r="R2645" s="4">
        <f t="shared" si="500"/>
        <v>0</v>
      </c>
      <c r="S2645" s="31">
        <f t="shared" ref="S2645:S2708" si="506">VLOOKUP(K2645,$AF$38:$AH$49,2,TRUE)</f>
        <v>0.22535879629629629</v>
      </c>
      <c r="T2645" s="31">
        <f t="shared" ref="T2645:T2708" si="507">VLOOKUP(K2645,$AF$38:$AH$49,3,TRUE)</f>
        <v>0.76428240740740738</v>
      </c>
      <c r="U2645" s="4">
        <f t="shared" si="501"/>
        <v>0</v>
      </c>
      <c r="V2645" s="4" t="str">
        <f t="shared" si="502"/>
        <v/>
      </c>
      <c r="W2645" s="18" t="str">
        <f>IF(V2645="","",VLOOKUP(L2645,日射量と図３!$A$4:$C$368,3,TRUE)*238.85/100)</f>
        <v/>
      </c>
      <c r="X2645" s="4" t="str">
        <f t="shared" si="503"/>
        <v/>
      </c>
      <c r="Y2645" s="4" t="str">
        <f t="shared" si="496"/>
        <v/>
      </c>
      <c r="Z2645" s="4" t="str">
        <f t="shared" si="497"/>
        <v/>
      </c>
      <c r="AA2645" s="4" t="str">
        <f>IF($V2645="","",IF(Y2645&lt;36,0,IF(AND(36&lt;=Y2645,Y2645&lt;71),VLOOKUP($W2645,日射量と図３!$E$6:$F$34,2,TRUE),IF(AND(71&lt;=Y2645,Y2645&lt;107),VLOOKUP($W2645,日射量と図３!$E$6:$G$34,3,TRUE),IF(AND(107&lt;=Y2645,Y2645&lt;143),VLOOKUP($W2645,日射量と図３!$E$6:$H$34,4,TRUE),VLOOKUP($W2645,日射量と図３!$E$6:$I$34,5,TRUE))))))</f>
        <v/>
      </c>
      <c r="AB2645" s="4" t="str">
        <f>IF($V2645="","",IF(Z2645&lt;36,0,IF(AND(36&lt;=Z2645,Z2645&lt;71),VLOOKUP($W2645,日射量と図３!$E$6:$F$34,2,TRUE),IF(AND(71&lt;=Z2645,Z2645&lt;107),VLOOKUP($W2645,日射量と図３!$E$6:$G$34,3,TRUE),IF(AND(107&lt;=Z2645,Z2645&lt;143),VLOOKUP($W2645,日射量と図３!$E$6:$H$34,4,TRUE),VLOOKUP($W2645,日射量と図３!$E$6:$I$34,5,TRUE))))))</f>
        <v/>
      </c>
      <c r="AC2645" s="382" t="str">
        <f t="shared" si="504"/>
        <v/>
      </c>
      <c r="AD2645" s="382" t="str">
        <f t="shared" si="505"/>
        <v/>
      </c>
    </row>
    <row r="2646" spans="11:30" ht="13.5" customHeight="1">
      <c r="K2646" s="4">
        <f t="shared" si="498"/>
        <v>9</v>
      </c>
      <c r="L2646" s="34">
        <v>43362</v>
      </c>
      <c r="M2646" s="4">
        <v>111</v>
      </c>
      <c r="N2646" s="4">
        <v>3</v>
      </c>
      <c r="O2646" s="31">
        <v>8.3333333333333329E-2</v>
      </c>
      <c r="P2646" s="35">
        <v>21.780000000000005</v>
      </c>
      <c r="Q2646" s="36">
        <f t="shared" si="499"/>
        <v>13</v>
      </c>
      <c r="R2646" s="4">
        <f t="shared" si="500"/>
        <v>0</v>
      </c>
      <c r="S2646" s="31">
        <f t="shared" si="506"/>
        <v>0.22535879629629629</v>
      </c>
      <c r="T2646" s="31">
        <f t="shared" si="507"/>
        <v>0.76428240740740738</v>
      </c>
      <c r="U2646" s="4">
        <f t="shared" si="501"/>
        <v>0</v>
      </c>
      <c r="V2646" s="4" t="str">
        <f t="shared" si="502"/>
        <v/>
      </c>
      <c r="W2646" s="18" t="str">
        <f>IF(V2646="","",VLOOKUP(L2646,日射量と図３!$A$4:$C$368,3,TRUE)*238.85/100)</f>
        <v/>
      </c>
      <c r="X2646" s="4" t="str">
        <f t="shared" si="503"/>
        <v/>
      </c>
      <c r="Y2646" s="4" t="str">
        <f t="shared" si="496"/>
        <v/>
      </c>
      <c r="Z2646" s="4" t="str">
        <f t="shared" si="497"/>
        <v/>
      </c>
      <c r="AA2646" s="4" t="str">
        <f>IF($V2646="","",IF(Y2646&lt;36,0,IF(AND(36&lt;=Y2646,Y2646&lt;71),VLOOKUP($W2646,日射量と図３!$E$6:$F$34,2,TRUE),IF(AND(71&lt;=Y2646,Y2646&lt;107),VLOOKUP($W2646,日射量と図３!$E$6:$G$34,3,TRUE),IF(AND(107&lt;=Y2646,Y2646&lt;143),VLOOKUP($W2646,日射量と図３!$E$6:$H$34,4,TRUE),VLOOKUP($W2646,日射量と図３!$E$6:$I$34,5,TRUE))))))</f>
        <v/>
      </c>
      <c r="AB2646" s="4" t="str">
        <f>IF($V2646="","",IF(Z2646&lt;36,0,IF(AND(36&lt;=Z2646,Z2646&lt;71),VLOOKUP($W2646,日射量と図３!$E$6:$F$34,2,TRUE),IF(AND(71&lt;=Z2646,Z2646&lt;107),VLOOKUP($W2646,日射量と図３!$E$6:$G$34,3,TRUE),IF(AND(107&lt;=Z2646,Z2646&lt;143),VLOOKUP($W2646,日射量と図３!$E$6:$H$34,4,TRUE),VLOOKUP($W2646,日射量と図３!$E$6:$I$34,5,TRUE))))))</f>
        <v/>
      </c>
      <c r="AC2646" s="382" t="str">
        <f t="shared" si="504"/>
        <v/>
      </c>
      <c r="AD2646" s="382" t="str">
        <f t="shared" si="505"/>
        <v/>
      </c>
    </row>
    <row r="2647" spans="11:30" ht="13.5" customHeight="1">
      <c r="K2647" s="4">
        <f t="shared" si="498"/>
        <v>9</v>
      </c>
      <c r="L2647" s="34">
        <v>43362</v>
      </c>
      <c r="M2647" s="4">
        <v>111</v>
      </c>
      <c r="N2647" s="4">
        <v>4</v>
      </c>
      <c r="O2647" s="31">
        <v>0.125</v>
      </c>
      <c r="P2647" s="35">
        <v>21.490000000000002</v>
      </c>
      <c r="Q2647" s="36">
        <f t="shared" si="499"/>
        <v>13</v>
      </c>
      <c r="R2647" s="4">
        <f t="shared" si="500"/>
        <v>0</v>
      </c>
      <c r="S2647" s="31">
        <f t="shared" si="506"/>
        <v>0.22535879629629629</v>
      </c>
      <c r="T2647" s="31">
        <f t="shared" si="507"/>
        <v>0.76428240740740738</v>
      </c>
      <c r="U2647" s="4">
        <f t="shared" si="501"/>
        <v>0</v>
      </c>
      <c r="V2647" s="4" t="str">
        <f t="shared" si="502"/>
        <v/>
      </c>
      <c r="W2647" s="18" t="str">
        <f>IF(V2647="","",VLOOKUP(L2647,日射量と図３!$A$4:$C$368,3,TRUE)*238.85/100)</f>
        <v/>
      </c>
      <c r="X2647" s="4" t="str">
        <f t="shared" si="503"/>
        <v/>
      </c>
      <c r="Y2647" s="4" t="str">
        <f t="shared" si="496"/>
        <v/>
      </c>
      <c r="Z2647" s="4" t="str">
        <f t="shared" si="497"/>
        <v/>
      </c>
      <c r="AA2647" s="4" t="str">
        <f>IF($V2647="","",IF(Y2647&lt;36,0,IF(AND(36&lt;=Y2647,Y2647&lt;71),VLOOKUP($W2647,日射量と図３!$E$6:$F$34,2,TRUE),IF(AND(71&lt;=Y2647,Y2647&lt;107),VLOOKUP($W2647,日射量と図３!$E$6:$G$34,3,TRUE),IF(AND(107&lt;=Y2647,Y2647&lt;143),VLOOKUP($W2647,日射量と図３!$E$6:$H$34,4,TRUE),VLOOKUP($W2647,日射量と図３!$E$6:$I$34,5,TRUE))))))</f>
        <v/>
      </c>
      <c r="AB2647" s="4" t="str">
        <f>IF($V2647="","",IF(Z2647&lt;36,0,IF(AND(36&lt;=Z2647,Z2647&lt;71),VLOOKUP($W2647,日射量と図３!$E$6:$F$34,2,TRUE),IF(AND(71&lt;=Z2647,Z2647&lt;107),VLOOKUP($W2647,日射量と図３!$E$6:$G$34,3,TRUE),IF(AND(107&lt;=Z2647,Z2647&lt;143),VLOOKUP($W2647,日射量と図３!$E$6:$H$34,4,TRUE),VLOOKUP($W2647,日射量と図３!$E$6:$I$34,5,TRUE))))))</f>
        <v/>
      </c>
      <c r="AC2647" s="382" t="str">
        <f t="shared" si="504"/>
        <v/>
      </c>
      <c r="AD2647" s="382" t="str">
        <f t="shared" si="505"/>
        <v/>
      </c>
    </row>
    <row r="2648" spans="11:30" ht="13.5" customHeight="1">
      <c r="K2648" s="4">
        <f t="shared" si="498"/>
        <v>9</v>
      </c>
      <c r="L2648" s="34">
        <v>43362</v>
      </c>
      <c r="M2648" s="4">
        <v>111</v>
      </c>
      <c r="N2648" s="4">
        <v>5</v>
      </c>
      <c r="O2648" s="31">
        <v>0.16666666666666666</v>
      </c>
      <c r="P2648" s="35">
        <v>21.18</v>
      </c>
      <c r="Q2648" s="36">
        <f t="shared" si="499"/>
        <v>15</v>
      </c>
      <c r="R2648" s="4">
        <f t="shared" si="500"/>
        <v>0</v>
      </c>
      <c r="S2648" s="31">
        <f t="shared" si="506"/>
        <v>0.22535879629629629</v>
      </c>
      <c r="T2648" s="31">
        <f t="shared" si="507"/>
        <v>0.76428240740740738</v>
      </c>
      <c r="U2648" s="4">
        <f t="shared" si="501"/>
        <v>0</v>
      </c>
      <c r="V2648" s="4" t="str">
        <f t="shared" si="502"/>
        <v/>
      </c>
      <c r="W2648" s="18" t="str">
        <f>IF(V2648="","",VLOOKUP(L2648,日射量と図３!$A$4:$C$368,3,TRUE)*238.85/100)</f>
        <v/>
      </c>
      <c r="X2648" s="4" t="str">
        <f t="shared" si="503"/>
        <v/>
      </c>
      <c r="Y2648" s="4" t="str">
        <f t="shared" si="496"/>
        <v/>
      </c>
      <c r="Z2648" s="4" t="str">
        <f t="shared" si="497"/>
        <v/>
      </c>
      <c r="AA2648" s="4" t="str">
        <f>IF($V2648="","",IF(Y2648&lt;36,0,IF(AND(36&lt;=Y2648,Y2648&lt;71),VLOOKUP($W2648,日射量と図３!$E$6:$F$34,2,TRUE),IF(AND(71&lt;=Y2648,Y2648&lt;107),VLOOKUP($W2648,日射量と図３!$E$6:$G$34,3,TRUE),IF(AND(107&lt;=Y2648,Y2648&lt;143),VLOOKUP($W2648,日射量と図３!$E$6:$H$34,4,TRUE),VLOOKUP($W2648,日射量と図３!$E$6:$I$34,5,TRUE))))))</f>
        <v/>
      </c>
      <c r="AB2648" s="4" t="str">
        <f>IF($V2648="","",IF(Z2648&lt;36,0,IF(AND(36&lt;=Z2648,Z2648&lt;71),VLOOKUP($W2648,日射量と図３!$E$6:$F$34,2,TRUE),IF(AND(71&lt;=Z2648,Z2648&lt;107),VLOOKUP($W2648,日射量と図３!$E$6:$G$34,3,TRUE),IF(AND(107&lt;=Z2648,Z2648&lt;143),VLOOKUP($W2648,日射量と図３!$E$6:$H$34,4,TRUE),VLOOKUP($W2648,日射量と図３!$E$6:$I$34,5,TRUE))))))</f>
        <v/>
      </c>
      <c r="AC2648" s="382" t="str">
        <f t="shared" si="504"/>
        <v/>
      </c>
      <c r="AD2648" s="382" t="str">
        <f t="shared" si="505"/>
        <v/>
      </c>
    </row>
    <row r="2649" spans="11:30" ht="13.5" customHeight="1">
      <c r="K2649" s="4">
        <f t="shared" si="498"/>
        <v>9</v>
      </c>
      <c r="L2649" s="34">
        <v>43362</v>
      </c>
      <c r="M2649" s="4">
        <v>111</v>
      </c>
      <c r="N2649" s="4">
        <v>6</v>
      </c>
      <c r="O2649" s="31">
        <v>0.20833333333333334</v>
      </c>
      <c r="P2649" s="35">
        <v>21.02</v>
      </c>
      <c r="Q2649" s="36">
        <f t="shared" si="499"/>
        <v>15</v>
      </c>
      <c r="R2649" s="4">
        <f t="shared" si="500"/>
        <v>0</v>
      </c>
      <c r="S2649" s="31">
        <f t="shared" si="506"/>
        <v>0.22535879629629629</v>
      </c>
      <c r="T2649" s="31">
        <f t="shared" si="507"/>
        <v>0.76428240740740738</v>
      </c>
      <c r="U2649" s="4">
        <f t="shared" si="501"/>
        <v>0</v>
      </c>
      <c r="V2649" s="4" t="str">
        <f t="shared" si="502"/>
        <v/>
      </c>
      <c r="W2649" s="18" t="str">
        <f>IF(V2649="","",VLOOKUP(L2649,日射量と図３!$A$4:$C$368,3,TRUE)*238.85/100)</f>
        <v/>
      </c>
      <c r="X2649" s="4" t="str">
        <f t="shared" si="503"/>
        <v/>
      </c>
      <c r="Y2649" s="4" t="str">
        <f t="shared" si="496"/>
        <v/>
      </c>
      <c r="Z2649" s="4" t="str">
        <f t="shared" si="497"/>
        <v/>
      </c>
      <c r="AA2649" s="4" t="str">
        <f>IF($V2649="","",IF(Y2649&lt;36,0,IF(AND(36&lt;=Y2649,Y2649&lt;71),VLOOKUP($W2649,日射量と図３!$E$6:$F$34,2,TRUE),IF(AND(71&lt;=Y2649,Y2649&lt;107),VLOOKUP($W2649,日射量と図３!$E$6:$G$34,3,TRUE),IF(AND(107&lt;=Y2649,Y2649&lt;143),VLOOKUP($W2649,日射量と図３!$E$6:$H$34,4,TRUE),VLOOKUP($W2649,日射量と図３!$E$6:$I$34,5,TRUE))))))</f>
        <v/>
      </c>
      <c r="AB2649" s="4" t="str">
        <f>IF($V2649="","",IF(Z2649&lt;36,0,IF(AND(36&lt;=Z2649,Z2649&lt;71),VLOOKUP($W2649,日射量と図３!$E$6:$F$34,2,TRUE),IF(AND(71&lt;=Z2649,Z2649&lt;107),VLOOKUP($W2649,日射量と図３!$E$6:$G$34,3,TRUE),IF(AND(107&lt;=Z2649,Z2649&lt;143),VLOOKUP($W2649,日射量と図３!$E$6:$H$34,4,TRUE),VLOOKUP($W2649,日射量と図３!$E$6:$I$34,5,TRUE))))))</f>
        <v/>
      </c>
      <c r="AC2649" s="382" t="str">
        <f t="shared" si="504"/>
        <v/>
      </c>
      <c r="AD2649" s="382" t="str">
        <f t="shared" si="505"/>
        <v/>
      </c>
    </row>
    <row r="2650" spans="11:30" ht="13.5" customHeight="1">
      <c r="K2650" s="4">
        <f t="shared" si="498"/>
        <v>9</v>
      </c>
      <c r="L2650" s="34">
        <v>43362</v>
      </c>
      <c r="M2650" s="4">
        <v>111</v>
      </c>
      <c r="N2650" s="4">
        <v>7</v>
      </c>
      <c r="O2650" s="31">
        <v>0.25</v>
      </c>
      <c r="P2650" s="35">
        <v>20.85</v>
      </c>
      <c r="Q2650" s="36">
        <f t="shared" si="499"/>
        <v>15</v>
      </c>
      <c r="R2650" s="4">
        <f t="shared" si="500"/>
        <v>0</v>
      </c>
      <c r="S2650" s="31">
        <f t="shared" si="506"/>
        <v>0.22535879629629629</v>
      </c>
      <c r="T2650" s="31">
        <f t="shared" si="507"/>
        <v>0.76428240740740738</v>
      </c>
      <c r="U2650" s="4">
        <f t="shared" si="501"/>
        <v>0</v>
      </c>
      <c r="V2650" s="4" t="str">
        <f t="shared" si="502"/>
        <v/>
      </c>
      <c r="W2650" s="18" t="str">
        <f>IF(V2650="","",VLOOKUP(L2650,日射量と図３!$A$4:$C$368,3,TRUE)*238.85/100)</f>
        <v/>
      </c>
      <c r="X2650" s="4" t="str">
        <f t="shared" si="503"/>
        <v/>
      </c>
      <c r="Y2650" s="4" t="str">
        <f t="shared" si="496"/>
        <v/>
      </c>
      <c r="Z2650" s="4" t="str">
        <f t="shared" si="497"/>
        <v/>
      </c>
      <c r="AA2650" s="4" t="str">
        <f>IF($V2650="","",IF(Y2650&lt;36,0,IF(AND(36&lt;=Y2650,Y2650&lt;71),VLOOKUP($W2650,日射量と図３!$E$6:$F$34,2,TRUE),IF(AND(71&lt;=Y2650,Y2650&lt;107),VLOOKUP($W2650,日射量と図３!$E$6:$G$34,3,TRUE),IF(AND(107&lt;=Y2650,Y2650&lt;143),VLOOKUP($W2650,日射量と図３!$E$6:$H$34,4,TRUE),VLOOKUP($W2650,日射量と図３!$E$6:$I$34,5,TRUE))))))</f>
        <v/>
      </c>
      <c r="AB2650" s="4" t="str">
        <f>IF($V2650="","",IF(Z2650&lt;36,0,IF(AND(36&lt;=Z2650,Z2650&lt;71),VLOOKUP($W2650,日射量と図３!$E$6:$F$34,2,TRUE),IF(AND(71&lt;=Z2650,Z2650&lt;107),VLOOKUP($W2650,日射量と図３!$E$6:$G$34,3,TRUE),IF(AND(107&lt;=Z2650,Z2650&lt;143),VLOOKUP($W2650,日射量と図３!$E$6:$H$34,4,TRUE),VLOOKUP($W2650,日射量と図３!$E$6:$I$34,5,TRUE))))))</f>
        <v/>
      </c>
      <c r="AC2650" s="382" t="str">
        <f t="shared" si="504"/>
        <v/>
      </c>
      <c r="AD2650" s="382" t="str">
        <f t="shared" si="505"/>
        <v/>
      </c>
    </row>
    <row r="2651" spans="11:30" ht="13.5" customHeight="1">
      <c r="K2651" s="4">
        <f t="shared" si="498"/>
        <v>9</v>
      </c>
      <c r="L2651" s="34">
        <v>43362</v>
      </c>
      <c r="M2651" s="4">
        <v>111</v>
      </c>
      <c r="N2651" s="4">
        <v>8</v>
      </c>
      <c r="O2651" s="31">
        <v>0.29166666666666669</v>
      </c>
      <c r="P2651" s="35">
        <v>21.579999999999995</v>
      </c>
      <c r="Q2651" s="36">
        <f t="shared" si="499"/>
        <v>12</v>
      </c>
      <c r="R2651" s="4">
        <f t="shared" si="500"/>
        <v>0</v>
      </c>
      <c r="S2651" s="31">
        <f t="shared" si="506"/>
        <v>0.22535879629629629</v>
      </c>
      <c r="T2651" s="31">
        <f t="shared" si="507"/>
        <v>0.76428240740740738</v>
      </c>
      <c r="U2651" s="4">
        <f t="shared" si="501"/>
        <v>0</v>
      </c>
      <c r="V2651" s="4" t="str">
        <f t="shared" si="502"/>
        <v/>
      </c>
      <c r="W2651" s="18" t="str">
        <f>IF(V2651="","",VLOOKUP(L2651,日射量と図３!$A$4:$C$368,3,TRUE)*238.85/100)</f>
        <v/>
      </c>
      <c r="X2651" s="4" t="str">
        <f t="shared" si="503"/>
        <v/>
      </c>
      <c r="Y2651" s="4" t="str">
        <f t="shared" si="496"/>
        <v/>
      </c>
      <c r="Z2651" s="4" t="str">
        <f t="shared" si="497"/>
        <v/>
      </c>
      <c r="AA2651" s="4" t="str">
        <f>IF($V2651="","",IF(Y2651&lt;36,0,IF(AND(36&lt;=Y2651,Y2651&lt;71),VLOOKUP($W2651,日射量と図３!$E$6:$F$34,2,TRUE),IF(AND(71&lt;=Y2651,Y2651&lt;107),VLOOKUP($W2651,日射量と図３!$E$6:$G$34,3,TRUE),IF(AND(107&lt;=Y2651,Y2651&lt;143),VLOOKUP($W2651,日射量と図３!$E$6:$H$34,4,TRUE),VLOOKUP($W2651,日射量と図３!$E$6:$I$34,5,TRUE))))))</f>
        <v/>
      </c>
      <c r="AB2651" s="4" t="str">
        <f>IF($V2651="","",IF(Z2651&lt;36,0,IF(AND(36&lt;=Z2651,Z2651&lt;71),VLOOKUP($W2651,日射量と図３!$E$6:$F$34,2,TRUE),IF(AND(71&lt;=Z2651,Z2651&lt;107),VLOOKUP($W2651,日射量と図３!$E$6:$G$34,3,TRUE),IF(AND(107&lt;=Z2651,Z2651&lt;143),VLOOKUP($W2651,日射量と図３!$E$6:$H$34,4,TRUE),VLOOKUP($W2651,日射量と図３!$E$6:$I$34,5,TRUE))))))</f>
        <v/>
      </c>
      <c r="AC2651" s="382" t="str">
        <f t="shared" si="504"/>
        <v/>
      </c>
      <c r="AD2651" s="382" t="str">
        <f t="shared" si="505"/>
        <v/>
      </c>
    </row>
    <row r="2652" spans="11:30" ht="13.5" customHeight="1">
      <c r="K2652" s="4">
        <f t="shared" si="498"/>
        <v>9</v>
      </c>
      <c r="L2652" s="34">
        <v>43362</v>
      </c>
      <c r="M2652" s="4">
        <v>111</v>
      </c>
      <c r="N2652" s="4">
        <v>9</v>
      </c>
      <c r="O2652" s="31">
        <v>0.33333333333333331</v>
      </c>
      <c r="P2652" s="35">
        <v>22.82</v>
      </c>
      <c r="Q2652" s="36">
        <f t="shared" si="499"/>
        <v>12</v>
      </c>
      <c r="R2652" s="4">
        <f t="shared" si="500"/>
        <v>0</v>
      </c>
      <c r="S2652" s="31">
        <f t="shared" si="506"/>
        <v>0.22535879629629629</v>
      </c>
      <c r="T2652" s="31">
        <f t="shared" si="507"/>
        <v>0.76428240740740738</v>
      </c>
      <c r="U2652" s="4">
        <f t="shared" si="501"/>
        <v>0</v>
      </c>
      <c r="V2652" s="4" t="str">
        <f t="shared" si="502"/>
        <v/>
      </c>
      <c r="W2652" s="18" t="str">
        <f>IF(V2652="","",VLOOKUP(L2652,日射量と図３!$A$4:$C$368,3,TRUE)*238.85/100)</f>
        <v/>
      </c>
      <c r="X2652" s="4" t="str">
        <f t="shared" si="503"/>
        <v/>
      </c>
      <c r="Y2652" s="4" t="str">
        <f t="shared" si="496"/>
        <v/>
      </c>
      <c r="Z2652" s="4" t="str">
        <f t="shared" si="497"/>
        <v/>
      </c>
      <c r="AA2652" s="4" t="str">
        <f>IF($V2652="","",IF(Y2652&lt;36,0,IF(AND(36&lt;=Y2652,Y2652&lt;71),VLOOKUP($W2652,日射量と図３!$E$6:$F$34,2,TRUE),IF(AND(71&lt;=Y2652,Y2652&lt;107),VLOOKUP($W2652,日射量と図３!$E$6:$G$34,3,TRUE),IF(AND(107&lt;=Y2652,Y2652&lt;143),VLOOKUP($W2652,日射量と図３!$E$6:$H$34,4,TRUE),VLOOKUP($W2652,日射量と図３!$E$6:$I$34,5,TRUE))))))</f>
        <v/>
      </c>
      <c r="AB2652" s="4" t="str">
        <f>IF($V2652="","",IF(Z2652&lt;36,0,IF(AND(36&lt;=Z2652,Z2652&lt;71),VLOOKUP($W2652,日射量と図３!$E$6:$F$34,2,TRUE),IF(AND(71&lt;=Z2652,Z2652&lt;107),VLOOKUP($W2652,日射量と図３!$E$6:$G$34,3,TRUE),IF(AND(107&lt;=Z2652,Z2652&lt;143),VLOOKUP($W2652,日射量と図３!$E$6:$H$34,4,TRUE),VLOOKUP($W2652,日射量と図３!$E$6:$I$34,5,TRUE))))))</f>
        <v/>
      </c>
      <c r="AC2652" s="382" t="str">
        <f t="shared" si="504"/>
        <v/>
      </c>
      <c r="AD2652" s="382" t="str">
        <f t="shared" si="505"/>
        <v/>
      </c>
    </row>
    <row r="2653" spans="11:30" ht="13.5" customHeight="1">
      <c r="K2653" s="4">
        <f t="shared" si="498"/>
        <v>9</v>
      </c>
      <c r="L2653" s="34">
        <v>43362</v>
      </c>
      <c r="M2653" s="4">
        <v>111</v>
      </c>
      <c r="N2653" s="4">
        <v>10</v>
      </c>
      <c r="O2653" s="31">
        <v>0.375</v>
      </c>
      <c r="P2653" s="35">
        <v>24.130000000000003</v>
      </c>
      <c r="Q2653" s="36">
        <f t="shared" si="499"/>
        <v>12</v>
      </c>
      <c r="R2653" s="4">
        <f t="shared" si="500"/>
        <v>0</v>
      </c>
      <c r="S2653" s="31">
        <f t="shared" si="506"/>
        <v>0.22535879629629629</v>
      </c>
      <c r="T2653" s="31">
        <f t="shared" si="507"/>
        <v>0.76428240740740738</v>
      </c>
      <c r="U2653" s="4">
        <f t="shared" si="501"/>
        <v>0</v>
      </c>
      <c r="V2653" s="4" t="str">
        <f t="shared" si="502"/>
        <v/>
      </c>
      <c r="W2653" s="18" t="str">
        <f>IF(V2653="","",VLOOKUP(L2653,日射量と図３!$A$4:$C$368,3,TRUE)*238.85/100)</f>
        <v/>
      </c>
      <c r="X2653" s="4" t="str">
        <f t="shared" si="503"/>
        <v/>
      </c>
      <c r="Y2653" s="4" t="str">
        <f t="shared" si="496"/>
        <v/>
      </c>
      <c r="Z2653" s="4" t="str">
        <f t="shared" si="497"/>
        <v/>
      </c>
      <c r="AA2653" s="4" t="str">
        <f>IF($V2653="","",IF(Y2653&lt;36,0,IF(AND(36&lt;=Y2653,Y2653&lt;71),VLOOKUP($W2653,日射量と図３!$E$6:$F$34,2,TRUE),IF(AND(71&lt;=Y2653,Y2653&lt;107),VLOOKUP($W2653,日射量と図３!$E$6:$G$34,3,TRUE),IF(AND(107&lt;=Y2653,Y2653&lt;143),VLOOKUP($W2653,日射量と図３!$E$6:$H$34,4,TRUE),VLOOKUP($W2653,日射量と図３!$E$6:$I$34,5,TRUE))))))</f>
        <v/>
      </c>
      <c r="AB2653" s="4" t="str">
        <f>IF($V2653="","",IF(Z2653&lt;36,0,IF(AND(36&lt;=Z2653,Z2653&lt;71),VLOOKUP($W2653,日射量と図３!$E$6:$F$34,2,TRUE),IF(AND(71&lt;=Z2653,Z2653&lt;107),VLOOKUP($W2653,日射量と図３!$E$6:$G$34,3,TRUE),IF(AND(107&lt;=Z2653,Z2653&lt;143),VLOOKUP($W2653,日射量と図３!$E$6:$H$34,4,TRUE),VLOOKUP($W2653,日射量と図３!$E$6:$I$34,5,TRUE))))))</f>
        <v/>
      </c>
      <c r="AC2653" s="382" t="str">
        <f t="shared" si="504"/>
        <v/>
      </c>
      <c r="AD2653" s="382" t="str">
        <f t="shared" si="505"/>
        <v/>
      </c>
    </row>
    <row r="2654" spans="11:30" ht="13.5" customHeight="1">
      <c r="K2654" s="4">
        <f t="shared" si="498"/>
        <v>9</v>
      </c>
      <c r="L2654" s="34">
        <v>43362</v>
      </c>
      <c r="M2654" s="4">
        <v>111</v>
      </c>
      <c r="N2654" s="4">
        <v>11</v>
      </c>
      <c r="O2654" s="31">
        <v>0.41666666666666669</v>
      </c>
      <c r="P2654" s="35">
        <v>25.830000000000002</v>
      </c>
      <c r="Q2654" s="36">
        <f t="shared" si="499"/>
        <v>12</v>
      </c>
      <c r="R2654" s="4">
        <f t="shared" si="500"/>
        <v>0</v>
      </c>
      <c r="S2654" s="31">
        <f t="shared" si="506"/>
        <v>0.22535879629629629</v>
      </c>
      <c r="T2654" s="31">
        <f t="shared" si="507"/>
        <v>0.76428240740740738</v>
      </c>
      <c r="U2654" s="4">
        <f t="shared" si="501"/>
        <v>0</v>
      </c>
      <c r="V2654" s="4" t="str">
        <f t="shared" si="502"/>
        <v/>
      </c>
      <c r="W2654" s="18" t="str">
        <f>IF(V2654="","",VLOOKUP(L2654,日射量と図３!$A$4:$C$368,3,TRUE)*238.85/100)</f>
        <v/>
      </c>
      <c r="X2654" s="4" t="str">
        <f t="shared" si="503"/>
        <v/>
      </c>
      <c r="Y2654" s="4" t="str">
        <f t="shared" si="496"/>
        <v/>
      </c>
      <c r="Z2654" s="4" t="str">
        <f t="shared" si="497"/>
        <v/>
      </c>
      <c r="AA2654" s="4" t="str">
        <f>IF($V2654="","",IF(Y2654&lt;36,0,IF(AND(36&lt;=Y2654,Y2654&lt;71),VLOOKUP($W2654,日射量と図３!$E$6:$F$34,2,TRUE),IF(AND(71&lt;=Y2654,Y2654&lt;107),VLOOKUP($W2654,日射量と図３!$E$6:$G$34,3,TRUE),IF(AND(107&lt;=Y2654,Y2654&lt;143),VLOOKUP($W2654,日射量と図３!$E$6:$H$34,4,TRUE),VLOOKUP($W2654,日射量と図３!$E$6:$I$34,5,TRUE))))))</f>
        <v/>
      </c>
      <c r="AB2654" s="4" t="str">
        <f>IF($V2654="","",IF(Z2654&lt;36,0,IF(AND(36&lt;=Z2654,Z2654&lt;71),VLOOKUP($W2654,日射量と図３!$E$6:$F$34,2,TRUE),IF(AND(71&lt;=Z2654,Z2654&lt;107),VLOOKUP($W2654,日射量と図３!$E$6:$G$34,3,TRUE),IF(AND(107&lt;=Z2654,Z2654&lt;143),VLOOKUP($W2654,日射量と図３!$E$6:$H$34,4,TRUE),VLOOKUP($W2654,日射量と図３!$E$6:$I$34,5,TRUE))))))</f>
        <v/>
      </c>
      <c r="AC2654" s="382" t="str">
        <f t="shared" si="504"/>
        <v/>
      </c>
      <c r="AD2654" s="382" t="str">
        <f t="shared" si="505"/>
        <v/>
      </c>
    </row>
    <row r="2655" spans="11:30" ht="13.5" customHeight="1">
      <c r="K2655" s="4">
        <f t="shared" si="498"/>
        <v>9</v>
      </c>
      <c r="L2655" s="34">
        <v>43362</v>
      </c>
      <c r="M2655" s="4">
        <v>111</v>
      </c>
      <c r="N2655" s="4">
        <v>12</v>
      </c>
      <c r="O2655" s="31">
        <v>0.45833333333333331</v>
      </c>
      <c r="P2655" s="35">
        <v>26.96</v>
      </c>
      <c r="Q2655" s="36">
        <f t="shared" si="499"/>
        <v>12</v>
      </c>
      <c r="R2655" s="4">
        <f t="shared" si="500"/>
        <v>0</v>
      </c>
      <c r="S2655" s="31">
        <f t="shared" si="506"/>
        <v>0.22535879629629629</v>
      </c>
      <c r="T2655" s="31">
        <f t="shared" si="507"/>
        <v>0.76428240740740738</v>
      </c>
      <c r="U2655" s="4">
        <f t="shared" si="501"/>
        <v>0</v>
      </c>
      <c r="V2655" s="4" t="str">
        <f t="shared" si="502"/>
        <v/>
      </c>
      <c r="W2655" s="18" t="str">
        <f>IF(V2655="","",VLOOKUP(L2655,日射量と図３!$A$4:$C$368,3,TRUE)*238.85/100)</f>
        <v/>
      </c>
      <c r="X2655" s="4" t="str">
        <f t="shared" si="503"/>
        <v/>
      </c>
      <c r="Y2655" s="4" t="str">
        <f t="shared" ref="Y2655:Y2718" si="508">IF(V2655="","",$AH$30*V2655/(($AG$18/$AH$18)*X2655))</f>
        <v/>
      </c>
      <c r="Z2655" s="4" t="str">
        <f t="shared" ref="Z2655:Z2718" si="509">IF(V2655="","",$AH$30*V2655/(($AG$19/$AH$19)*X2655))</f>
        <v/>
      </c>
      <c r="AA2655" s="4" t="str">
        <f>IF($V2655="","",IF(Y2655&lt;36,0,IF(AND(36&lt;=Y2655,Y2655&lt;71),VLOOKUP($W2655,日射量と図３!$E$6:$F$34,2,TRUE),IF(AND(71&lt;=Y2655,Y2655&lt;107),VLOOKUP($W2655,日射量と図３!$E$6:$G$34,3,TRUE),IF(AND(107&lt;=Y2655,Y2655&lt;143),VLOOKUP($W2655,日射量と図３!$E$6:$H$34,4,TRUE),VLOOKUP($W2655,日射量と図３!$E$6:$I$34,5,TRUE))))))</f>
        <v/>
      </c>
      <c r="AB2655" s="4" t="str">
        <f>IF($V2655="","",IF(Z2655&lt;36,0,IF(AND(36&lt;=Z2655,Z2655&lt;71),VLOOKUP($W2655,日射量と図３!$E$6:$F$34,2,TRUE),IF(AND(71&lt;=Z2655,Z2655&lt;107),VLOOKUP($W2655,日射量と図３!$E$6:$G$34,3,TRUE),IF(AND(107&lt;=Z2655,Z2655&lt;143),VLOOKUP($W2655,日射量と図３!$E$6:$H$34,4,TRUE),VLOOKUP($W2655,日射量と図３!$E$6:$I$34,5,TRUE))))))</f>
        <v/>
      </c>
      <c r="AC2655" s="382" t="str">
        <f t="shared" si="504"/>
        <v/>
      </c>
      <c r="AD2655" s="382" t="str">
        <f t="shared" si="505"/>
        <v/>
      </c>
    </row>
    <row r="2656" spans="11:30" ht="13.5" customHeight="1">
      <c r="K2656" s="4">
        <f t="shared" si="498"/>
        <v>9</v>
      </c>
      <c r="L2656" s="34">
        <v>43362</v>
      </c>
      <c r="M2656" s="4">
        <v>111</v>
      </c>
      <c r="N2656" s="4">
        <v>13</v>
      </c>
      <c r="O2656" s="31">
        <v>0.5</v>
      </c>
      <c r="P2656" s="35">
        <v>27.919999999999998</v>
      </c>
      <c r="Q2656" s="36">
        <f t="shared" si="499"/>
        <v>12</v>
      </c>
      <c r="R2656" s="4">
        <f t="shared" si="500"/>
        <v>0</v>
      </c>
      <c r="S2656" s="31">
        <f t="shared" si="506"/>
        <v>0.22535879629629629</v>
      </c>
      <c r="T2656" s="31">
        <f t="shared" si="507"/>
        <v>0.76428240740740738</v>
      </c>
      <c r="U2656" s="4">
        <f t="shared" si="501"/>
        <v>0</v>
      </c>
      <c r="V2656" s="4" t="str">
        <f t="shared" si="502"/>
        <v/>
      </c>
      <c r="W2656" s="18" t="str">
        <f>IF(V2656="","",VLOOKUP(L2656,日射量と図３!$A$4:$C$368,3,TRUE)*238.85/100)</f>
        <v/>
      </c>
      <c r="X2656" s="4" t="str">
        <f t="shared" si="503"/>
        <v/>
      </c>
      <c r="Y2656" s="4" t="str">
        <f t="shared" si="508"/>
        <v/>
      </c>
      <c r="Z2656" s="4" t="str">
        <f t="shared" si="509"/>
        <v/>
      </c>
      <c r="AA2656" s="4" t="str">
        <f>IF($V2656="","",IF(Y2656&lt;36,0,IF(AND(36&lt;=Y2656,Y2656&lt;71),VLOOKUP($W2656,日射量と図３!$E$6:$F$34,2,TRUE),IF(AND(71&lt;=Y2656,Y2656&lt;107),VLOOKUP($W2656,日射量と図３!$E$6:$G$34,3,TRUE),IF(AND(107&lt;=Y2656,Y2656&lt;143),VLOOKUP($W2656,日射量と図３!$E$6:$H$34,4,TRUE),VLOOKUP($W2656,日射量と図３!$E$6:$I$34,5,TRUE))))))</f>
        <v/>
      </c>
      <c r="AB2656" s="4" t="str">
        <f>IF($V2656="","",IF(Z2656&lt;36,0,IF(AND(36&lt;=Z2656,Z2656&lt;71),VLOOKUP($W2656,日射量と図３!$E$6:$F$34,2,TRUE),IF(AND(71&lt;=Z2656,Z2656&lt;107),VLOOKUP($W2656,日射量と図３!$E$6:$G$34,3,TRUE),IF(AND(107&lt;=Z2656,Z2656&lt;143),VLOOKUP($W2656,日射量と図３!$E$6:$H$34,4,TRUE),VLOOKUP($W2656,日射量と図３!$E$6:$I$34,5,TRUE))))))</f>
        <v/>
      </c>
      <c r="AC2656" s="382" t="str">
        <f t="shared" si="504"/>
        <v/>
      </c>
      <c r="AD2656" s="382" t="str">
        <f t="shared" si="505"/>
        <v/>
      </c>
    </row>
    <row r="2657" spans="11:30" ht="13.5" customHeight="1">
      <c r="K2657" s="4">
        <f t="shared" si="498"/>
        <v>9</v>
      </c>
      <c r="L2657" s="34">
        <v>43362</v>
      </c>
      <c r="M2657" s="4">
        <v>111</v>
      </c>
      <c r="N2657" s="4">
        <v>14</v>
      </c>
      <c r="O2657" s="31">
        <v>0.54166666666666663</v>
      </c>
      <c r="P2657" s="35">
        <v>28.329999999999995</v>
      </c>
      <c r="Q2657" s="36">
        <f t="shared" si="499"/>
        <v>12</v>
      </c>
      <c r="R2657" s="4">
        <f t="shared" si="500"/>
        <v>0</v>
      </c>
      <c r="S2657" s="31">
        <f t="shared" si="506"/>
        <v>0.22535879629629629</v>
      </c>
      <c r="T2657" s="31">
        <f t="shared" si="507"/>
        <v>0.76428240740740738</v>
      </c>
      <c r="U2657" s="4">
        <f t="shared" si="501"/>
        <v>0</v>
      </c>
      <c r="V2657" s="4" t="str">
        <f t="shared" si="502"/>
        <v/>
      </c>
      <c r="W2657" s="18" t="str">
        <f>IF(V2657="","",VLOOKUP(L2657,日射量と図３!$A$4:$C$368,3,TRUE)*238.85/100)</f>
        <v/>
      </c>
      <c r="X2657" s="4" t="str">
        <f t="shared" si="503"/>
        <v/>
      </c>
      <c r="Y2657" s="4" t="str">
        <f t="shared" si="508"/>
        <v/>
      </c>
      <c r="Z2657" s="4" t="str">
        <f t="shared" si="509"/>
        <v/>
      </c>
      <c r="AA2657" s="4" t="str">
        <f>IF($V2657="","",IF(Y2657&lt;36,0,IF(AND(36&lt;=Y2657,Y2657&lt;71),VLOOKUP($W2657,日射量と図３!$E$6:$F$34,2,TRUE),IF(AND(71&lt;=Y2657,Y2657&lt;107),VLOOKUP($W2657,日射量と図３!$E$6:$G$34,3,TRUE),IF(AND(107&lt;=Y2657,Y2657&lt;143),VLOOKUP($W2657,日射量と図３!$E$6:$H$34,4,TRUE),VLOOKUP($W2657,日射量と図３!$E$6:$I$34,5,TRUE))))))</f>
        <v/>
      </c>
      <c r="AB2657" s="4" t="str">
        <f>IF($V2657="","",IF(Z2657&lt;36,0,IF(AND(36&lt;=Z2657,Z2657&lt;71),VLOOKUP($W2657,日射量と図３!$E$6:$F$34,2,TRUE),IF(AND(71&lt;=Z2657,Z2657&lt;107),VLOOKUP($W2657,日射量と図３!$E$6:$G$34,3,TRUE),IF(AND(107&lt;=Z2657,Z2657&lt;143),VLOOKUP($W2657,日射量と図３!$E$6:$H$34,4,TRUE),VLOOKUP($W2657,日射量と図３!$E$6:$I$34,5,TRUE))))))</f>
        <v/>
      </c>
      <c r="AC2657" s="382" t="str">
        <f t="shared" si="504"/>
        <v/>
      </c>
      <c r="AD2657" s="382" t="str">
        <f t="shared" si="505"/>
        <v/>
      </c>
    </row>
    <row r="2658" spans="11:30" ht="13.5" customHeight="1">
      <c r="K2658" s="4">
        <f t="shared" si="498"/>
        <v>9</v>
      </c>
      <c r="L2658" s="34">
        <v>43362</v>
      </c>
      <c r="M2658" s="4">
        <v>111</v>
      </c>
      <c r="N2658" s="4">
        <v>15</v>
      </c>
      <c r="O2658" s="31">
        <v>0.58333333333333337</v>
      </c>
      <c r="P2658" s="35">
        <v>28.43</v>
      </c>
      <c r="Q2658" s="36">
        <f t="shared" si="499"/>
        <v>12</v>
      </c>
      <c r="R2658" s="4">
        <f t="shared" si="500"/>
        <v>0</v>
      </c>
      <c r="S2658" s="31">
        <f t="shared" si="506"/>
        <v>0.22535879629629629</v>
      </c>
      <c r="T2658" s="31">
        <f t="shared" si="507"/>
        <v>0.76428240740740738</v>
      </c>
      <c r="U2658" s="4">
        <f t="shared" si="501"/>
        <v>0</v>
      </c>
      <c r="V2658" s="4" t="str">
        <f t="shared" si="502"/>
        <v/>
      </c>
      <c r="W2658" s="18" t="str">
        <f>IF(V2658="","",VLOOKUP(L2658,日射量と図３!$A$4:$C$368,3,TRUE)*238.85/100)</f>
        <v/>
      </c>
      <c r="X2658" s="4" t="str">
        <f t="shared" si="503"/>
        <v/>
      </c>
      <c r="Y2658" s="4" t="str">
        <f t="shared" si="508"/>
        <v/>
      </c>
      <c r="Z2658" s="4" t="str">
        <f t="shared" si="509"/>
        <v/>
      </c>
      <c r="AA2658" s="4" t="str">
        <f>IF($V2658="","",IF(Y2658&lt;36,0,IF(AND(36&lt;=Y2658,Y2658&lt;71),VLOOKUP($W2658,日射量と図３!$E$6:$F$34,2,TRUE),IF(AND(71&lt;=Y2658,Y2658&lt;107),VLOOKUP($W2658,日射量と図３!$E$6:$G$34,3,TRUE),IF(AND(107&lt;=Y2658,Y2658&lt;143),VLOOKUP($W2658,日射量と図３!$E$6:$H$34,4,TRUE),VLOOKUP($W2658,日射量と図３!$E$6:$I$34,5,TRUE))))))</f>
        <v/>
      </c>
      <c r="AB2658" s="4" t="str">
        <f>IF($V2658="","",IF(Z2658&lt;36,0,IF(AND(36&lt;=Z2658,Z2658&lt;71),VLOOKUP($W2658,日射量と図３!$E$6:$F$34,2,TRUE),IF(AND(71&lt;=Z2658,Z2658&lt;107),VLOOKUP($W2658,日射量と図３!$E$6:$G$34,3,TRUE),IF(AND(107&lt;=Z2658,Z2658&lt;143),VLOOKUP($W2658,日射量と図３!$E$6:$H$34,4,TRUE),VLOOKUP($W2658,日射量と図３!$E$6:$I$34,5,TRUE))))))</f>
        <v/>
      </c>
      <c r="AC2658" s="382" t="str">
        <f t="shared" si="504"/>
        <v/>
      </c>
      <c r="AD2658" s="382" t="str">
        <f t="shared" si="505"/>
        <v/>
      </c>
    </row>
    <row r="2659" spans="11:30" ht="13.5" customHeight="1">
      <c r="K2659" s="4">
        <f t="shared" si="498"/>
        <v>9</v>
      </c>
      <c r="L2659" s="34">
        <v>43362</v>
      </c>
      <c r="M2659" s="4">
        <v>111</v>
      </c>
      <c r="N2659" s="4">
        <v>16</v>
      </c>
      <c r="O2659" s="31">
        <v>0.625</v>
      </c>
      <c r="P2659" s="35">
        <v>28.22</v>
      </c>
      <c r="Q2659" s="36">
        <f t="shared" si="499"/>
        <v>16</v>
      </c>
      <c r="R2659" s="4">
        <f t="shared" si="500"/>
        <v>0</v>
      </c>
      <c r="S2659" s="31">
        <f t="shared" si="506"/>
        <v>0.22535879629629629</v>
      </c>
      <c r="T2659" s="31">
        <f t="shared" si="507"/>
        <v>0.76428240740740738</v>
      </c>
      <c r="U2659" s="4">
        <f t="shared" si="501"/>
        <v>0</v>
      </c>
      <c r="V2659" s="4" t="str">
        <f t="shared" si="502"/>
        <v/>
      </c>
      <c r="W2659" s="18" t="str">
        <f>IF(V2659="","",VLOOKUP(L2659,日射量と図３!$A$4:$C$368,3,TRUE)*238.85/100)</f>
        <v/>
      </c>
      <c r="X2659" s="4" t="str">
        <f t="shared" si="503"/>
        <v/>
      </c>
      <c r="Y2659" s="4" t="str">
        <f t="shared" si="508"/>
        <v/>
      </c>
      <c r="Z2659" s="4" t="str">
        <f t="shared" si="509"/>
        <v/>
      </c>
      <c r="AA2659" s="4" t="str">
        <f>IF($V2659="","",IF(Y2659&lt;36,0,IF(AND(36&lt;=Y2659,Y2659&lt;71),VLOOKUP($W2659,日射量と図３!$E$6:$F$34,2,TRUE),IF(AND(71&lt;=Y2659,Y2659&lt;107),VLOOKUP($W2659,日射量と図３!$E$6:$G$34,3,TRUE),IF(AND(107&lt;=Y2659,Y2659&lt;143),VLOOKUP($W2659,日射量と図３!$E$6:$H$34,4,TRUE),VLOOKUP($W2659,日射量と図３!$E$6:$I$34,5,TRUE))))))</f>
        <v/>
      </c>
      <c r="AB2659" s="4" t="str">
        <f>IF($V2659="","",IF(Z2659&lt;36,0,IF(AND(36&lt;=Z2659,Z2659&lt;71),VLOOKUP($W2659,日射量と図３!$E$6:$F$34,2,TRUE),IF(AND(71&lt;=Z2659,Z2659&lt;107),VLOOKUP($W2659,日射量と図３!$E$6:$G$34,3,TRUE),IF(AND(107&lt;=Z2659,Z2659&lt;143),VLOOKUP($W2659,日射量と図３!$E$6:$H$34,4,TRUE),VLOOKUP($W2659,日射量と図３!$E$6:$I$34,5,TRUE))))))</f>
        <v/>
      </c>
      <c r="AC2659" s="382" t="str">
        <f t="shared" si="504"/>
        <v/>
      </c>
      <c r="AD2659" s="382" t="str">
        <f t="shared" si="505"/>
        <v/>
      </c>
    </row>
    <row r="2660" spans="11:30" ht="13.5" customHeight="1">
      <c r="K2660" s="4">
        <f t="shared" si="498"/>
        <v>9</v>
      </c>
      <c r="L2660" s="34">
        <v>43362</v>
      </c>
      <c r="M2660" s="4">
        <v>111</v>
      </c>
      <c r="N2660" s="4">
        <v>17</v>
      </c>
      <c r="O2660" s="31">
        <v>0.66666666666666663</v>
      </c>
      <c r="P2660" s="35">
        <v>27.720000000000006</v>
      </c>
      <c r="Q2660" s="36">
        <f t="shared" si="499"/>
        <v>16</v>
      </c>
      <c r="R2660" s="4">
        <f t="shared" si="500"/>
        <v>0</v>
      </c>
      <c r="S2660" s="31">
        <f t="shared" si="506"/>
        <v>0.22535879629629629</v>
      </c>
      <c r="T2660" s="31">
        <f t="shared" si="507"/>
        <v>0.76428240740740738</v>
      </c>
      <c r="U2660" s="4">
        <f t="shared" si="501"/>
        <v>0</v>
      </c>
      <c r="V2660" s="4" t="str">
        <f t="shared" si="502"/>
        <v/>
      </c>
      <c r="W2660" s="18" t="str">
        <f>IF(V2660="","",VLOOKUP(L2660,日射量と図３!$A$4:$C$368,3,TRUE)*238.85/100)</f>
        <v/>
      </c>
      <c r="X2660" s="4" t="str">
        <f t="shared" si="503"/>
        <v/>
      </c>
      <c r="Y2660" s="4" t="str">
        <f t="shared" si="508"/>
        <v/>
      </c>
      <c r="Z2660" s="4" t="str">
        <f t="shared" si="509"/>
        <v/>
      </c>
      <c r="AA2660" s="4" t="str">
        <f>IF($V2660="","",IF(Y2660&lt;36,0,IF(AND(36&lt;=Y2660,Y2660&lt;71),VLOOKUP($W2660,日射量と図３!$E$6:$F$34,2,TRUE),IF(AND(71&lt;=Y2660,Y2660&lt;107),VLOOKUP($W2660,日射量と図３!$E$6:$G$34,3,TRUE),IF(AND(107&lt;=Y2660,Y2660&lt;143),VLOOKUP($W2660,日射量と図３!$E$6:$H$34,4,TRUE),VLOOKUP($W2660,日射量と図３!$E$6:$I$34,5,TRUE))))))</f>
        <v/>
      </c>
      <c r="AB2660" s="4" t="str">
        <f>IF($V2660="","",IF(Z2660&lt;36,0,IF(AND(36&lt;=Z2660,Z2660&lt;71),VLOOKUP($W2660,日射量と図３!$E$6:$F$34,2,TRUE),IF(AND(71&lt;=Z2660,Z2660&lt;107),VLOOKUP($W2660,日射量と図３!$E$6:$G$34,3,TRUE),IF(AND(107&lt;=Z2660,Z2660&lt;143),VLOOKUP($W2660,日射量と図３!$E$6:$H$34,4,TRUE),VLOOKUP($W2660,日射量と図３!$E$6:$I$34,5,TRUE))))))</f>
        <v/>
      </c>
      <c r="AC2660" s="382" t="str">
        <f t="shared" si="504"/>
        <v/>
      </c>
      <c r="AD2660" s="382" t="str">
        <f t="shared" si="505"/>
        <v/>
      </c>
    </row>
    <row r="2661" spans="11:30" ht="13.5" customHeight="1">
      <c r="K2661" s="4">
        <f t="shared" si="498"/>
        <v>9</v>
      </c>
      <c r="L2661" s="34">
        <v>43362</v>
      </c>
      <c r="M2661" s="4">
        <v>111</v>
      </c>
      <c r="N2661" s="4">
        <v>18</v>
      </c>
      <c r="O2661" s="31">
        <v>0.70833333333333337</v>
      </c>
      <c r="P2661" s="35">
        <v>26.93</v>
      </c>
      <c r="Q2661" s="36">
        <f t="shared" si="499"/>
        <v>16</v>
      </c>
      <c r="R2661" s="4">
        <f t="shared" si="500"/>
        <v>0</v>
      </c>
      <c r="S2661" s="31">
        <f t="shared" si="506"/>
        <v>0.22535879629629629</v>
      </c>
      <c r="T2661" s="31">
        <f t="shared" si="507"/>
        <v>0.76428240740740738</v>
      </c>
      <c r="U2661" s="4">
        <f t="shared" si="501"/>
        <v>0</v>
      </c>
      <c r="V2661" s="4" t="str">
        <f t="shared" si="502"/>
        <v/>
      </c>
      <c r="W2661" s="18" t="str">
        <f>IF(V2661="","",VLOOKUP(L2661,日射量と図３!$A$4:$C$368,3,TRUE)*238.85/100)</f>
        <v/>
      </c>
      <c r="X2661" s="4" t="str">
        <f t="shared" si="503"/>
        <v/>
      </c>
      <c r="Y2661" s="4" t="str">
        <f t="shared" si="508"/>
        <v/>
      </c>
      <c r="Z2661" s="4" t="str">
        <f t="shared" si="509"/>
        <v/>
      </c>
      <c r="AA2661" s="4" t="str">
        <f>IF($V2661="","",IF(Y2661&lt;36,0,IF(AND(36&lt;=Y2661,Y2661&lt;71),VLOOKUP($W2661,日射量と図３!$E$6:$F$34,2,TRUE),IF(AND(71&lt;=Y2661,Y2661&lt;107),VLOOKUP($W2661,日射量と図３!$E$6:$G$34,3,TRUE),IF(AND(107&lt;=Y2661,Y2661&lt;143),VLOOKUP($W2661,日射量と図３!$E$6:$H$34,4,TRUE),VLOOKUP($W2661,日射量と図３!$E$6:$I$34,5,TRUE))))))</f>
        <v/>
      </c>
      <c r="AB2661" s="4" t="str">
        <f>IF($V2661="","",IF(Z2661&lt;36,0,IF(AND(36&lt;=Z2661,Z2661&lt;71),VLOOKUP($W2661,日射量と図３!$E$6:$F$34,2,TRUE),IF(AND(71&lt;=Z2661,Z2661&lt;107),VLOOKUP($W2661,日射量と図３!$E$6:$G$34,3,TRUE),IF(AND(107&lt;=Z2661,Z2661&lt;143),VLOOKUP($W2661,日射量と図３!$E$6:$H$34,4,TRUE),VLOOKUP($W2661,日射量と図３!$E$6:$I$34,5,TRUE))))))</f>
        <v/>
      </c>
      <c r="AC2661" s="382" t="str">
        <f t="shared" si="504"/>
        <v/>
      </c>
      <c r="AD2661" s="382" t="str">
        <f t="shared" si="505"/>
        <v/>
      </c>
    </row>
    <row r="2662" spans="11:30" ht="13.5" customHeight="1">
      <c r="K2662" s="4">
        <f t="shared" si="498"/>
        <v>9</v>
      </c>
      <c r="L2662" s="34">
        <v>43362</v>
      </c>
      <c r="M2662" s="4">
        <v>111</v>
      </c>
      <c r="N2662" s="4">
        <v>19</v>
      </c>
      <c r="O2662" s="31">
        <v>0.75</v>
      </c>
      <c r="P2662" s="35">
        <v>25.7</v>
      </c>
      <c r="Q2662" s="36">
        <f t="shared" si="499"/>
        <v>16</v>
      </c>
      <c r="R2662" s="4">
        <f t="shared" si="500"/>
        <v>0</v>
      </c>
      <c r="S2662" s="31">
        <f t="shared" si="506"/>
        <v>0.22535879629629629</v>
      </c>
      <c r="T2662" s="31">
        <f t="shared" si="507"/>
        <v>0.76428240740740738</v>
      </c>
      <c r="U2662" s="4">
        <f t="shared" si="501"/>
        <v>0</v>
      </c>
      <c r="V2662" s="4" t="str">
        <f t="shared" si="502"/>
        <v/>
      </c>
      <c r="W2662" s="18" t="str">
        <f>IF(V2662="","",VLOOKUP(L2662,日射量と図３!$A$4:$C$368,3,TRUE)*238.85/100)</f>
        <v/>
      </c>
      <c r="X2662" s="4" t="str">
        <f t="shared" si="503"/>
        <v/>
      </c>
      <c r="Y2662" s="4" t="str">
        <f t="shared" si="508"/>
        <v/>
      </c>
      <c r="Z2662" s="4" t="str">
        <f t="shared" si="509"/>
        <v/>
      </c>
      <c r="AA2662" s="4" t="str">
        <f>IF($V2662="","",IF(Y2662&lt;36,0,IF(AND(36&lt;=Y2662,Y2662&lt;71),VLOOKUP($W2662,日射量と図３!$E$6:$F$34,2,TRUE),IF(AND(71&lt;=Y2662,Y2662&lt;107),VLOOKUP($W2662,日射量と図３!$E$6:$G$34,3,TRUE),IF(AND(107&lt;=Y2662,Y2662&lt;143),VLOOKUP($W2662,日射量と図３!$E$6:$H$34,4,TRUE),VLOOKUP($W2662,日射量と図３!$E$6:$I$34,5,TRUE))))))</f>
        <v/>
      </c>
      <c r="AB2662" s="4" t="str">
        <f>IF($V2662="","",IF(Z2662&lt;36,0,IF(AND(36&lt;=Z2662,Z2662&lt;71),VLOOKUP($W2662,日射量と図３!$E$6:$F$34,2,TRUE),IF(AND(71&lt;=Z2662,Z2662&lt;107),VLOOKUP($W2662,日射量と図３!$E$6:$G$34,3,TRUE),IF(AND(107&lt;=Z2662,Z2662&lt;143),VLOOKUP($W2662,日射量と図３!$E$6:$H$34,4,TRUE),VLOOKUP($W2662,日射量と図３!$E$6:$I$34,5,TRUE))))))</f>
        <v/>
      </c>
      <c r="AC2662" s="382" t="str">
        <f t="shared" si="504"/>
        <v/>
      </c>
      <c r="AD2662" s="382" t="str">
        <f t="shared" si="505"/>
        <v/>
      </c>
    </row>
    <row r="2663" spans="11:30" ht="13.5" customHeight="1">
      <c r="K2663" s="4">
        <f t="shared" si="498"/>
        <v>9</v>
      </c>
      <c r="L2663" s="34">
        <v>43362</v>
      </c>
      <c r="M2663" s="4">
        <v>111</v>
      </c>
      <c r="N2663" s="4">
        <v>20</v>
      </c>
      <c r="O2663" s="31">
        <v>0.79166666666666663</v>
      </c>
      <c r="P2663" s="35">
        <v>24.85</v>
      </c>
      <c r="Q2663" s="36">
        <f t="shared" si="499"/>
        <v>16</v>
      </c>
      <c r="R2663" s="4">
        <f t="shared" si="500"/>
        <v>0</v>
      </c>
      <c r="S2663" s="31">
        <f t="shared" si="506"/>
        <v>0.22535879629629629</v>
      </c>
      <c r="T2663" s="31">
        <f t="shared" si="507"/>
        <v>0.76428240740740738</v>
      </c>
      <c r="U2663" s="4">
        <f t="shared" si="501"/>
        <v>0</v>
      </c>
      <c r="V2663" s="4" t="str">
        <f t="shared" si="502"/>
        <v/>
      </c>
      <c r="W2663" s="18" t="str">
        <f>IF(V2663="","",VLOOKUP(L2663,日射量と図３!$A$4:$C$368,3,TRUE)*238.85/100)</f>
        <v/>
      </c>
      <c r="X2663" s="4" t="str">
        <f t="shared" si="503"/>
        <v/>
      </c>
      <c r="Y2663" s="4" t="str">
        <f t="shared" si="508"/>
        <v/>
      </c>
      <c r="Z2663" s="4" t="str">
        <f t="shared" si="509"/>
        <v/>
      </c>
      <c r="AA2663" s="4" t="str">
        <f>IF($V2663="","",IF(Y2663&lt;36,0,IF(AND(36&lt;=Y2663,Y2663&lt;71),VLOOKUP($W2663,日射量と図３!$E$6:$F$34,2,TRUE),IF(AND(71&lt;=Y2663,Y2663&lt;107),VLOOKUP($W2663,日射量と図３!$E$6:$G$34,3,TRUE),IF(AND(107&lt;=Y2663,Y2663&lt;143),VLOOKUP($W2663,日射量と図３!$E$6:$H$34,4,TRUE),VLOOKUP($W2663,日射量と図３!$E$6:$I$34,5,TRUE))))))</f>
        <v/>
      </c>
      <c r="AB2663" s="4" t="str">
        <f>IF($V2663="","",IF(Z2663&lt;36,0,IF(AND(36&lt;=Z2663,Z2663&lt;71),VLOOKUP($W2663,日射量と図３!$E$6:$F$34,2,TRUE),IF(AND(71&lt;=Z2663,Z2663&lt;107),VLOOKUP($W2663,日射量と図３!$E$6:$G$34,3,TRUE),IF(AND(107&lt;=Z2663,Z2663&lt;143),VLOOKUP($W2663,日射量と図３!$E$6:$H$34,4,TRUE),VLOOKUP($W2663,日射量と図３!$E$6:$I$34,5,TRUE))))))</f>
        <v/>
      </c>
      <c r="AC2663" s="382" t="str">
        <f t="shared" si="504"/>
        <v/>
      </c>
      <c r="AD2663" s="382" t="str">
        <f t="shared" si="505"/>
        <v/>
      </c>
    </row>
    <row r="2664" spans="11:30" ht="13.5" customHeight="1">
      <c r="K2664" s="4">
        <f t="shared" si="498"/>
        <v>9</v>
      </c>
      <c r="L2664" s="34">
        <v>43362</v>
      </c>
      <c r="M2664" s="4">
        <v>111</v>
      </c>
      <c r="N2664" s="4">
        <v>21</v>
      </c>
      <c r="O2664" s="31">
        <v>0.83333333333333337</v>
      </c>
      <c r="P2664" s="35">
        <v>24.09</v>
      </c>
      <c r="Q2664" s="36">
        <f t="shared" si="499"/>
        <v>16</v>
      </c>
      <c r="R2664" s="4">
        <f t="shared" si="500"/>
        <v>0</v>
      </c>
      <c r="S2664" s="31">
        <f t="shared" si="506"/>
        <v>0.22535879629629629</v>
      </c>
      <c r="T2664" s="31">
        <f t="shared" si="507"/>
        <v>0.76428240740740738</v>
      </c>
      <c r="U2664" s="4">
        <f t="shared" si="501"/>
        <v>0</v>
      </c>
      <c r="V2664" s="4" t="str">
        <f t="shared" si="502"/>
        <v/>
      </c>
      <c r="W2664" s="18" t="str">
        <f>IF(V2664="","",VLOOKUP(L2664,日射量と図３!$A$4:$C$368,3,TRUE)*238.85/100)</f>
        <v/>
      </c>
      <c r="X2664" s="4" t="str">
        <f t="shared" si="503"/>
        <v/>
      </c>
      <c r="Y2664" s="4" t="str">
        <f t="shared" si="508"/>
        <v/>
      </c>
      <c r="Z2664" s="4" t="str">
        <f t="shared" si="509"/>
        <v/>
      </c>
      <c r="AA2664" s="4" t="str">
        <f>IF($V2664="","",IF(Y2664&lt;36,0,IF(AND(36&lt;=Y2664,Y2664&lt;71),VLOOKUP($W2664,日射量と図３!$E$6:$F$34,2,TRUE),IF(AND(71&lt;=Y2664,Y2664&lt;107),VLOOKUP($W2664,日射量と図３!$E$6:$G$34,3,TRUE),IF(AND(107&lt;=Y2664,Y2664&lt;143),VLOOKUP($W2664,日射量と図３!$E$6:$H$34,4,TRUE),VLOOKUP($W2664,日射量と図３!$E$6:$I$34,5,TRUE))))))</f>
        <v/>
      </c>
      <c r="AB2664" s="4" t="str">
        <f>IF($V2664="","",IF(Z2664&lt;36,0,IF(AND(36&lt;=Z2664,Z2664&lt;71),VLOOKUP($W2664,日射量と図３!$E$6:$F$34,2,TRUE),IF(AND(71&lt;=Z2664,Z2664&lt;107),VLOOKUP($W2664,日射量と図３!$E$6:$G$34,3,TRUE),IF(AND(107&lt;=Z2664,Z2664&lt;143),VLOOKUP($W2664,日射量と図３!$E$6:$H$34,4,TRUE),VLOOKUP($W2664,日射量と図３!$E$6:$I$34,5,TRUE))))))</f>
        <v/>
      </c>
      <c r="AC2664" s="382" t="str">
        <f t="shared" si="504"/>
        <v/>
      </c>
      <c r="AD2664" s="382" t="str">
        <f t="shared" si="505"/>
        <v/>
      </c>
    </row>
    <row r="2665" spans="11:30" ht="13.5" customHeight="1">
      <c r="K2665" s="4">
        <f t="shared" si="498"/>
        <v>9</v>
      </c>
      <c r="L2665" s="34">
        <v>43362</v>
      </c>
      <c r="M2665" s="4">
        <v>111</v>
      </c>
      <c r="N2665" s="4">
        <v>22</v>
      </c>
      <c r="O2665" s="31">
        <v>0.875</v>
      </c>
      <c r="P2665" s="35">
        <v>23.419999999999998</v>
      </c>
      <c r="Q2665" s="36">
        <f t="shared" si="499"/>
        <v>16</v>
      </c>
      <c r="R2665" s="4">
        <f t="shared" si="500"/>
        <v>0</v>
      </c>
      <c r="S2665" s="31">
        <f t="shared" si="506"/>
        <v>0.22535879629629629</v>
      </c>
      <c r="T2665" s="31">
        <f t="shared" si="507"/>
        <v>0.76428240740740738</v>
      </c>
      <c r="U2665" s="4">
        <f t="shared" si="501"/>
        <v>0</v>
      </c>
      <c r="V2665" s="4" t="str">
        <f t="shared" si="502"/>
        <v/>
      </c>
      <c r="W2665" s="18" t="str">
        <f>IF(V2665="","",VLOOKUP(L2665,日射量と図３!$A$4:$C$368,3,TRUE)*238.85/100)</f>
        <v/>
      </c>
      <c r="X2665" s="4" t="str">
        <f t="shared" si="503"/>
        <v/>
      </c>
      <c r="Y2665" s="4" t="str">
        <f t="shared" si="508"/>
        <v/>
      </c>
      <c r="Z2665" s="4" t="str">
        <f t="shared" si="509"/>
        <v/>
      </c>
      <c r="AA2665" s="4" t="str">
        <f>IF($V2665="","",IF(Y2665&lt;36,0,IF(AND(36&lt;=Y2665,Y2665&lt;71),VLOOKUP($W2665,日射量と図３!$E$6:$F$34,2,TRUE),IF(AND(71&lt;=Y2665,Y2665&lt;107),VLOOKUP($W2665,日射量と図３!$E$6:$G$34,3,TRUE),IF(AND(107&lt;=Y2665,Y2665&lt;143),VLOOKUP($W2665,日射量と図３!$E$6:$H$34,4,TRUE),VLOOKUP($W2665,日射量と図３!$E$6:$I$34,5,TRUE))))))</f>
        <v/>
      </c>
      <c r="AB2665" s="4" t="str">
        <f>IF($V2665="","",IF(Z2665&lt;36,0,IF(AND(36&lt;=Z2665,Z2665&lt;71),VLOOKUP($W2665,日射量と図３!$E$6:$F$34,2,TRUE),IF(AND(71&lt;=Z2665,Z2665&lt;107),VLOOKUP($W2665,日射量と図３!$E$6:$G$34,3,TRUE),IF(AND(107&lt;=Z2665,Z2665&lt;143),VLOOKUP($W2665,日射量と図３!$E$6:$H$34,4,TRUE),VLOOKUP($W2665,日射量と図３!$E$6:$I$34,5,TRUE))))))</f>
        <v/>
      </c>
      <c r="AC2665" s="382" t="str">
        <f t="shared" si="504"/>
        <v/>
      </c>
      <c r="AD2665" s="382" t="str">
        <f t="shared" si="505"/>
        <v/>
      </c>
    </row>
    <row r="2666" spans="11:30" ht="13.5" customHeight="1">
      <c r="K2666" s="4">
        <f t="shared" si="498"/>
        <v>9</v>
      </c>
      <c r="L2666" s="34">
        <v>43362</v>
      </c>
      <c r="M2666" s="4">
        <v>111</v>
      </c>
      <c r="N2666" s="4">
        <v>23</v>
      </c>
      <c r="O2666" s="31">
        <v>0.91666666666666663</v>
      </c>
      <c r="P2666" s="35">
        <v>23.03</v>
      </c>
      <c r="Q2666" s="36">
        <f t="shared" si="499"/>
        <v>13</v>
      </c>
      <c r="R2666" s="4">
        <f t="shared" si="500"/>
        <v>0</v>
      </c>
      <c r="S2666" s="31">
        <f t="shared" si="506"/>
        <v>0.22535879629629629</v>
      </c>
      <c r="T2666" s="31">
        <f t="shared" si="507"/>
        <v>0.76428240740740738</v>
      </c>
      <c r="U2666" s="4">
        <f t="shared" si="501"/>
        <v>0</v>
      </c>
      <c r="V2666" s="4" t="str">
        <f t="shared" si="502"/>
        <v/>
      </c>
      <c r="W2666" s="18" t="str">
        <f>IF(V2666="","",VLOOKUP(L2666,日射量と図３!$A$4:$C$368,3,TRUE)*238.85/100)</f>
        <v/>
      </c>
      <c r="X2666" s="4" t="str">
        <f t="shared" si="503"/>
        <v/>
      </c>
      <c r="Y2666" s="4" t="str">
        <f t="shared" si="508"/>
        <v/>
      </c>
      <c r="Z2666" s="4" t="str">
        <f t="shared" si="509"/>
        <v/>
      </c>
      <c r="AA2666" s="4" t="str">
        <f>IF($V2666="","",IF(Y2666&lt;36,0,IF(AND(36&lt;=Y2666,Y2666&lt;71),VLOOKUP($W2666,日射量と図３!$E$6:$F$34,2,TRUE),IF(AND(71&lt;=Y2666,Y2666&lt;107),VLOOKUP($W2666,日射量と図３!$E$6:$G$34,3,TRUE),IF(AND(107&lt;=Y2666,Y2666&lt;143),VLOOKUP($W2666,日射量と図３!$E$6:$H$34,4,TRUE),VLOOKUP($W2666,日射量と図３!$E$6:$I$34,5,TRUE))))))</f>
        <v/>
      </c>
      <c r="AB2666" s="4" t="str">
        <f>IF($V2666="","",IF(Z2666&lt;36,0,IF(AND(36&lt;=Z2666,Z2666&lt;71),VLOOKUP($W2666,日射量と図３!$E$6:$F$34,2,TRUE),IF(AND(71&lt;=Z2666,Z2666&lt;107),VLOOKUP($W2666,日射量と図３!$E$6:$G$34,3,TRUE),IF(AND(107&lt;=Z2666,Z2666&lt;143),VLOOKUP($W2666,日射量と図３!$E$6:$H$34,4,TRUE),VLOOKUP($W2666,日射量と図３!$E$6:$I$34,5,TRUE))))))</f>
        <v/>
      </c>
      <c r="AC2666" s="382" t="str">
        <f t="shared" si="504"/>
        <v/>
      </c>
      <c r="AD2666" s="382" t="str">
        <f t="shared" si="505"/>
        <v/>
      </c>
    </row>
    <row r="2667" spans="11:30" ht="13.5" customHeight="1">
      <c r="K2667" s="4">
        <f t="shared" si="498"/>
        <v>9</v>
      </c>
      <c r="L2667" s="34">
        <v>43362</v>
      </c>
      <c r="M2667" s="4">
        <v>111</v>
      </c>
      <c r="N2667" s="4">
        <v>24</v>
      </c>
      <c r="O2667" s="31">
        <v>0.95833333333333337</v>
      </c>
      <c r="P2667" s="35">
        <v>22.5</v>
      </c>
      <c r="Q2667" s="36">
        <f t="shared" si="499"/>
        <v>13</v>
      </c>
      <c r="R2667" s="4">
        <f t="shared" si="500"/>
        <v>0</v>
      </c>
      <c r="S2667" s="31">
        <f t="shared" si="506"/>
        <v>0.22535879629629629</v>
      </c>
      <c r="T2667" s="31">
        <f t="shared" si="507"/>
        <v>0.76428240740740738</v>
      </c>
      <c r="U2667" s="4">
        <f t="shared" si="501"/>
        <v>0</v>
      </c>
      <c r="V2667" s="4" t="str">
        <f t="shared" si="502"/>
        <v/>
      </c>
      <c r="W2667" s="18" t="str">
        <f>IF(V2667="","",VLOOKUP(L2667,日射量と図３!$A$4:$C$368,3,TRUE)*238.85/100)</f>
        <v/>
      </c>
      <c r="X2667" s="4" t="str">
        <f t="shared" si="503"/>
        <v/>
      </c>
      <c r="Y2667" s="4" t="str">
        <f t="shared" si="508"/>
        <v/>
      </c>
      <c r="Z2667" s="4" t="str">
        <f t="shared" si="509"/>
        <v/>
      </c>
      <c r="AA2667" s="4" t="str">
        <f>IF($V2667="","",IF(Y2667&lt;36,0,IF(AND(36&lt;=Y2667,Y2667&lt;71),VLOOKUP($W2667,日射量と図３!$E$6:$F$34,2,TRUE),IF(AND(71&lt;=Y2667,Y2667&lt;107),VLOOKUP($W2667,日射量と図３!$E$6:$G$34,3,TRUE),IF(AND(107&lt;=Y2667,Y2667&lt;143),VLOOKUP($W2667,日射量と図３!$E$6:$H$34,4,TRUE),VLOOKUP($W2667,日射量と図３!$E$6:$I$34,5,TRUE))))))</f>
        <v/>
      </c>
      <c r="AB2667" s="4" t="str">
        <f>IF($V2667="","",IF(Z2667&lt;36,0,IF(AND(36&lt;=Z2667,Z2667&lt;71),VLOOKUP($W2667,日射量と図３!$E$6:$F$34,2,TRUE),IF(AND(71&lt;=Z2667,Z2667&lt;107),VLOOKUP($W2667,日射量と図３!$E$6:$G$34,3,TRUE),IF(AND(107&lt;=Z2667,Z2667&lt;143),VLOOKUP($W2667,日射量と図３!$E$6:$H$34,4,TRUE),VLOOKUP($W2667,日射量と図３!$E$6:$I$34,5,TRUE))))))</f>
        <v/>
      </c>
      <c r="AC2667" s="382" t="str">
        <f t="shared" si="504"/>
        <v/>
      </c>
      <c r="AD2667" s="382" t="str">
        <f t="shared" si="505"/>
        <v/>
      </c>
    </row>
    <row r="2668" spans="11:30" ht="13.5" customHeight="1">
      <c r="K2668" s="4">
        <f t="shared" si="498"/>
        <v>9</v>
      </c>
      <c r="L2668" s="34">
        <v>43363</v>
      </c>
      <c r="M2668" s="4">
        <v>112</v>
      </c>
      <c r="N2668" s="4">
        <v>1</v>
      </c>
      <c r="O2668" s="31">
        <v>0</v>
      </c>
      <c r="P2668" s="35">
        <v>22.2</v>
      </c>
      <c r="Q2668" s="36">
        <f t="shared" si="499"/>
        <v>13</v>
      </c>
      <c r="R2668" s="4">
        <f t="shared" si="500"/>
        <v>0</v>
      </c>
      <c r="S2668" s="31">
        <f t="shared" si="506"/>
        <v>0.22535879629629629</v>
      </c>
      <c r="T2668" s="31">
        <f t="shared" si="507"/>
        <v>0.76428240740740738</v>
      </c>
      <c r="U2668" s="4">
        <f t="shared" si="501"/>
        <v>0</v>
      </c>
      <c r="V2668" s="4">
        <f t="shared" si="502"/>
        <v>0</v>
      </c>
      <c r="W2668" s="18">
        <f>IF(V2668="","",VLOOKUP(L2668,日射量と図３!$A$4:$C$368,3,TRUE)*238.85/100)</f>
        <v>28.661999999999999</v>
      </c>
      <c r="X2668" s="4">
        <f t="shared" si="503"/>
        <v>13</v>
      </c>
      <c r="Y2668" s="4">
        <f t="shared" si="508"/>
        <v>0</v>
      </c>
      <c r="Z2668" s="4">
        <f t="shared" si="509"/>
        <v>0</v>
      </c>
      <c r="AA2668" s="4">
        <f>IF($V2668="","",IF(Y2668&lt;36,0,IF(AND(36&lt;=Y2668,Y2668&lt;71),VLOOKUP($W2668,日射量と図３!$E$6:$F$34,2,TRUE),IF(AND(71&lt;=Y2668,Y2668&lt;107),VLOOKUP($W2668,日射量と図３!$E$6:$G$34,3,TRUE),IF(AND(107&lt;=Y2668,Y2668&lt;143),VLOOKUP($W2668,日射量と図３!$E$6:$H$34,4,TRUE),VLOOKUP($W2668,日射量と図３!$E$6:$I$34,5,TRUE))))))</f>
        <v>0</v>
      </c>
      <c r="AB2668" s="4">
        <f>IF($V2668="","",IF(Z2668&lt;36,0,IF(AND(36&lt;=Z2668,Z2668&lt;71),VLOOKUP($W2668,日射量と図３!$E$6:$F$34,2,TRUE),IF(AND(71&lt;=Z2668,Z2668&lt;107),VLOOKUP($W2668,日射量と図３!$E$6:$G$34,3,TRUE),IF(AND(107&lt;=Z2668,Z2668&lt;143),VLOOKUP($W2668,日射量と図３!$E$6:$H$34,4,TRUE),VLOOKUP($W2668,日射量と図３!$E$6:$I$34,5,TRUE))))))</f>
        <v>0</v>
      </c>
      <c r="AC2668" s="382">
        <f t="shared" si="504"/>
        <v>0</v>
      </c>
      <c r="AD2668" s="382">
        <f t="shared" si="505"/>
        <v>0</v>
      </c>
    </row>
    <row r="2669" spans="11:30" ht="13.5" customHeight="1">
      <c r="K2669" s="4">
        <f t="shared" si="498"/>
        <v>9</v>
      </c>
      <c r="L2669" s="34">
        <v>43363</v>
      </c>
      <c r="M2669" s="4">
        <v>112</v>
      </c>
      <c r="N2669" s="4">
        <v>2</v>
      </c>
      <c r="O2669" s="31">
        <v>4.1666666666666664E-2</v>
      </c>
      <c r="P2669" s="35">
        <v>21.92</v>
      </c>
      <c r="Q2669" s="36">
        <f t="shared" si="499"/>
        <v>13</v>
      </c>
      <c r="R2669" s="4">
        <f t="shared" si="500"/>
        <v>0</v>
      </c>
      <c r="S2669" s="31">
        <f t="shared" si="506"/>
        <v>0.22535879629629629</v>
      </c>
      <c r="T2669" s="31">
        <f t="shared" si="507"/>
        <v>0.76428240740740738</v>
      </c>
      <c r="U2669" s="4">
        <f t="shared" si="501"/>
        <v>0</v>
      </c>
      <c r="V2669" s="4" t="str">
        <f t="shared" si="502"/>
        <v/>
      </c>
      <c r="W2669" s="18" t="str">
        <f>IF(V2669="","",VLOOKUP(L2669,日射量と図３!$A$4:$C$368,3,TRUE)*238.85/100)</f>
        <v/>
      </c>
      <c r="X2669" s="4" t="str">
        <f t="shared" si="503"/>
        <v/>
      </c>
      <c r="Y2669" s="4" t="str">
        <f t="shared" si="508"/>
        <v/>
      </c>
      <c r="Z2669" s="4" t="str">
        <f t="shared" si="509"/>
        <v/>
      </c>
      <c r="AA2669" s="4" t="str">
        <f>IF($V2669="","",IF(Y2669&lt;36,0,IF(AND(36&lt;=Y2669,Y2669&lt;71),VLOOKUP($W2669,日射量と図３!$E$6:$F$34,2,TRUE),IF(AND(71&lt;=Y2669,Y2669&lt;107),VLOOKUP($W2669,日射量と図３!$E$6:$G$34,3,TRUE),IF(AND(107&lt;=Y2669,Y2669&lt;143),VLOOKUP($W2669,日射量と図３!$E$6:$H$34,4,TRUE),VLOOKUP($W2669,日射量と図３!$E$6:$I$34,5,TRUE))))))</f>
        <v/>
      </c>
      <c r="AB2669" s="4" t="str">
        <f>IF($V2669="","",IF(Z2669&lt;36,0,IF(AND(36&lt;=Z2669,Z2669&lt;71),VLOOKUP($W2669,日射量と図３!$E$6:$F$34,2,TRUE),IF(AND(71&lt;=Z2669,Z2669&lt;107),VLOOKUP($W2669,日射量と図３!$E$6:$G$34,3,TRUE),IF(AND(107&lt;=Z2669,Z2669&lt;143),VLOOKUP($W2669,日射量と図３!$E$6:$H$34,4,TRUE),VLOOKUP($W2669,日射量と図３!$E$6:$I$34,5,TRUE))))))</f>
        <v/>
      </c>
      <c r="AC2669" s="382" t="str">
        <f t="shared" si="504"/>
        <v/>
      </c>
      <c r="AD2669" s="382" t="str">
        <f t="shared" si="505"/>
        <v/>
      </c>
    </row>
    <row r="2670" spans="11:30" ht="13.5" customHeight="1">
      <c r="K2670" s="4">
        <f t="shared" si="498"/>
        <v>9</v>
      </c>
      <c r="L2670" s="34">
        <v>43363</v>
      </c>
      <c r="M2670" s="4">
        <v>112</v>
      </c>
      <c r="N2670" s="4">
        <v>3</v>
      </c>
      <c r="O2670" s="31">
        <v>8.3333333333333329E-2</v>
      </c>
      <c r="P2670" s="35">
        <v>21.61</v>
      </c>
      <c r="Q2670" s="36">
        <f t="shared" si="499"/>
        <v>13</v>
      </c>
      <c r="R2670" s="4">
        <f t="shared" si="500"/>
        <v>0</v>
      </c>
      <c r="S2670" s="31">
        <f t="shared" si="506"/>
        <v>0.22535879629629629</v>
      </c>
      <c r="T2670" s="31">
        <f t="shared" si="507"/>
        <v>0.76428240740740738</v>
      </c>
      <c r="U2670" s="4">
        <f t="shared" si="501"/>
        <v>0</v>
      </c>
      <c r="V2670" s="4" t="str">
        <f t="shared" si="502"/>
        <v/>
      </c>
      <c r="W2670" s="18" t="str">
        <f>IF(V2670="","",VLOOKUP(L2670,日射量と図３!$A$4:$C$368,3,TRUE)*238.85/100)</f>
        <v/>
      </c>
      <c r="X2670" s="4" t="str">
        <f t="shared" si="503"/>
        <v/>
      </c>
      <c r="Y2670" s="4" t="str">
        <f t="shared" si="508"/>
        <v/>
      </c>
      <c r="Z2670" s="4" t="str">
        <f t="shared" si="509"/>
        <v/>
      </c>
      <c r="AA2670" s="4" t="str">
        <f>IF($V2670="","",IF(Y2670&lt;36,0,IF(AND(36&lt;=Y2670,Y2670&lt;71),VLOOKUP($W2670,日射量と図３!$E$6:$F$34,2,TRUE),IF(AND(71&lt;=Y2670,Y2670&lt;107),VLOOKUP($W2670,日射量と図３!$E$6:$G$34,3,TRUE),IF(AND(107&lt;=Y2670,Y2670&lt;143),VLOOKUP($W2670,日射量と図３!$E$6:$H$34,4,TRUE),VLOOKUP($W2670,日射量と図３!$E$6:$I$34,5,TRUE))))))</f>
        <v/>
      </c>
      <c r="AB2670" s="4" t="str">
        <f>IF($V2670="","",IF(Z2670&lt;36,0,IF(AND(36&lt;=Z2670,Z2670&lt;71),VLOOKUP($W2670,日射量と図３!$E$6:$F$34,2,TRUE),IF(AND(71&lt;=Z2670,Z2670&lt;107),VLOOKUP($W2670,日射量と図３!$E$6:$G$34,3,TRUE),IF(AND(107&lt;=Z2670,Z2670&lt;143),VLOOKUP($W2670,日射量と図３!$E$6:$H$34,4,TRUE),VLOOKUP($W2670,日射量と図３!$E$6:$I$34,5,TRUE))))))</f>
        <v/>
      </c>
      <c r="AC2670" s="382" t="str">
        <f t="shared" si="504"/>
        <v/>
      </c>
      <c r="AD2670" s="382" t="str">
        <f t="shared" si="505"/>
        <v/>
      </c>
    </row>
    <row r="2671" spans="11:30" ht="13.5" customHeight="1">
      <c r="K2671" s="4">
        <f t="shared" si="498"/>
        <v>9</v>
      </c>
      <c r="L2671" s="34">
        <v>43363</v>
      </c>
      <c r="M2671" s="4">
        <v>112</v>
      </c>
      <c r="N2671" s="4">
        <v>4</v>
      </c>
      <c r="O2671" s="31">
        <v>0.125</v>
      </c>
      <c r="P2671" s="35">
        <v>21.44</v>
      </c>
      <c r="Q2671" s="36">
        <f t="shared" si="499"/>
        <v>13</v>
      </c>
      <c r="R2671" s="4">
        <f t="shared" si="500"/>
        <v>0</v>
      </c>
      <c r="S2671" s="31">
        <f t="shared" si="506"/>
        <v>0.22535879629629629</v>
      </c>
      <c r="T2671" s="31">
        <f t="shared" si="507"/>
        <v>0.76428240740740738</v>
      </c>
      <c r="U2671" s="4">
        <f t="shared" si="501"/>
        <v>0</v>
      </c>
      <c r="V2671" s="4" t="str">
        <f t="shared" si="502"/>
        <v/>
      </c>
      <c r="W2671" s="18" t="str">
        <f>IF(V2671="","",VLOOKUP(L2671,日射量と図３!$A$4:$C$368,3,TRUE)*238.85/100)</f>
        <v/>
      </c>
      <c r="X2671" s="4" t="str">
        <f t="shared" si="503"/>
        <v/>
      </c>
      <c r="Y2671" s="4" t="str">
        <f t="shared" si="508"/>
        <v/>
      </c>
      <c r="Z2671" s="4" t="str">
        <f t="shared" si="509"/>
        <v/>
      </c>
      <c r="AA2671" s="4" t="str">
        <f>IF($V2671="","",IF(Y2671&lt;36,0,IF(AND(36&lt;=Y2671,Y2671&lt;71),VLOOKUP($W2671,日射量と図３!$E$6:$F$34,2,TRUE),IF(AND(71&lt;=Y2671,Y2671&lt;107),VLOOKUP($W2671,日射量と図３!$E$6:$G$34,3,TRUE),IF(AND(107&lt;=Y2671,Y2671&lt;143),VLOOKUP($W2671,日射量と図３!$E$6:$H$34,4,TRUE),VLOOKUP($W2671,日射量と図３!$E$6:$I$34,5,TRUE))))))</f>
        <v/>
      </c>
      <c r="AB2671" s="4" t="str">
        <f>IF($V2671="","",IF(Z2671&lt;36,0,IF(AND(36&lt;=Z2671,Z2671&lt;71),VLOOKUP($W2671,日射量と図３!$E$6:$F$34,2,TRUE),IF(AND(71&lt;=Z2671,Z2671&lt;107),VLOOKUP($W2671,日射量と図３!$E$6:$G$34,3,TRUE),IF(AND(107&lt;=Z2671,Z2671&lt;143),VLOOKUP($W2671,日射量と図３!$E$6:$H$34,4,TRUE),VLOOKUP($W2671,日射量と図３!$E$6:$I$34,5,TRUE))))))</f>
        <v/>
      </c>
      <c r="AC2671" s="382" t="str">
        <f t="shared" si="504"/>
        <v/>
      </c>
      <c r="AD2671" s="382" t="str">
        <f t="shared" si="505"/>
        <v/>
      </c>
    </row>
    <row r="2672" spans="11:30" ht="13.5" customHeight="1">
      <c r="K2672" s="4">
        <f t="shared" si="498"/>
        <v>9</v>
      </c>
      <c r="L2672" s="34">
        <v>43363</v>
      </c>
      <c r="M2672" s="4">
        <v>112</v>
      </c>
      <c r="N2672" s="4">
        <v>5</v>
      </c>
      <c r="O2672" s="31">
        <v>0.16666666666666666</v>
      </c>
      <c r="P2672" s="35">
        <v>21.130000000000003</v>
      </c>
      <c r="Q2672" s="36">
        <f t="shared" si="499"/>
        <v>15</v>
      </c>
      <c r="R2672" s="4">
        <f t="shared" si="500"/>
        <v>0</v>
      </c>
      <c r="S2672" s="31">
        <f t="shared" si="506"/>
        <v>0.22535879629629629</v>
      </c>
      <c r="T2672" s="31">
        <f t="shared" si="507"/>
        <v>0.76428240740740738</v>
      </c>
      <c r="U2672" s="4">
        <f t="shared" si="501"/>
        <v>0</v>
      </c>
      <c r="V2672" s="4" t="str">
        <f t="shared" si="502"/>
        <v/>
      </c>
      <c r="W2672" s="18" t="str">
        <f>IF(V2672="","",VLOOKUP(L2672,日射量と図３!$A$4:$C$368,3,TRUE)*238.85/100)</f>
        <v/>
      </c>
      <c r="X2672" s="4" t="str">
        <f t="shared" si="503"/>
        <v/>
      </c>
      <c r="Y2672" s="4" t="str">
        <f t="shared" si="508"/>
        <v/>
      </c>
      <c r="Z2672" s="4" t="str">
        <f t="shared" si="509"/>
        <v/>
      </c>
      <c r="AA2672" s="4" t="str">
        <f>IF($V2672="","",IF(Y2672&lt;36,0,IF(AND(36&lt;=Y2672,Y2672&lt;71),VLOOKUP($W2672,日射量と図３!$E$6:$F$34,2,TRUE),IF(AND(71&lt;=Y2672,Y2672&lt;107),VLOOKUP($W2672,日射量と図３!$E$6:$G$34,3,TRUE),IF(AND(107&lt;=Y2672,Y2672&lt;143),VLOOKUP($W2672,日射量と図３!$E$6:$H$34,4,TRUE),VLOOKUP($W2672,日射量と図３!$E$6:$I$34,5,TRUE))))))</f>
        <v/>
      </c>
      <c r="AB2672" s="4" t="str">
        <f>IF($V2672="","",IF(Z2672&lt;36,0,IF(AND(36&lt;=Z2672,Z2672&lt;71),VLOOKUP($W2672,日射量と図３!$E$6:$F$34,2,TRUE),IF(AND(71&lt;=Z2672,Z2672&lt;107),VLOOKUP($W2672,日射量と図３!$E$6:$G$34,3,TRUE),IF(AND(107&lt;=Z2672,Z2672&lt;143),VLOOKUP($W2672,日射量と図３!$E$6:$H$34,4,TRUE),VLOOKUP($W2672,日射量と図３!$E$6:$I$34,5,TRUE))))))</f>
        <v/>
      </c>
      <c r="AC2672" s="382" t="str">
        <f t="shared" si="504"/>
        <v/>
      </c>
      <c r="AD2672" s="382" t="str">
        <f t="shared" si="505"/>
        <v/>
      </c>
    </row>
    <row r="2673" spans="11:30" ht="13.5" customHeight="1">
      <c r="K2673" s="4">
        <f t="shared" si="498"/>
        <v>9</v>
      </c>
      <c r="L2673" s="34">
        <v>43363</v>
      </c>
      <c r="M2673" s="4">
        <v>112</v>
      </c>
      <c r="N2673" s="4">
        <v>6</v>
      </c>
      <c r="O2673" s="31">
        <v>0.20833333333333334</v>
      </c>
      <c r="P2673" s="35">
        <v>21.03</v>
      </c>
      <c r="Q2673" s="36">
        <f t="shared" si="499"/>
        <v>15</v>
      </c>
      <c r="R2673" s="4">
        <f t="shared" si="500"/>
        <v>0</v>
      </c>
      <c r="S2673" s="31">
        <f t="shared" si="506"/>
        <v>0.22535879629629629</v>
      </c>
      <c r="T2673" s="31">
        <f t="shared" si="507"/>
        <v>0.76428240740740738</v>
      </c>
      <c r="U2673" s="4">
        <f t="shared" si="501"/>
        <v>0</v>
      </c>
      <c r="V2673" s="4" t="str">
        <f t="shared" si="502"/>
        <v/>
      </c>
      <c r="W2673" s="18" t="str">
        <f>IF(V2673="","",VLOOKUP(L2673,日射量と図３!$A$4:$C$368,3,TRUE)*238.85/100)</f>
        <v/>
      </c>
      <c r="X2673" s="4" t="str">
        <f t="shared" si="503"/>
        <v/>
      </c>
      <c r="Y2673" s="4" t="str">
        <f t="shared" si="508"/>
        <v/>
      </c>
      <c r="Z2673" s="4" t="str">
        <f t="shared" si="509"/>
        <v/>
      </c>
      <c r="AA2673" s="4" t="str">
        <f>IF($V2673="","",IF(Y2673&lt;36,0,IF(AND(36&lt;=Y2673,Y2673&lt;71),VLOOKUP($W2673,日射量と図３!$E$6:$F$34,2,TRUE),IF(AND(71&lt;=Y2673,Y2673&lt;107),VLOOKUP($W2673,日射量と図３!$E$6:$G$34,3,TRUE),IF(AND(107&lt;=Y2673,Y2673&lt;143),VLOOKUP($W2673,日射量と図３!$E$6:$H$34,4,TRUE),VLOOKUP($W2673,日射量と図３!$E$6:$I$34,5,TRUE))))))</f>
        <v/>
      </c>
      <c r="AB2673" s="4" t="str">
        <f>IF($V2673="","",IF(Z2673&lt;36,0,IF(AND(36&lt;=Z2673,Z2673&lt;71),VLOOKUP($W2673,日射量と図３!$E$6:$F$34,2,TRUE),IF(AND(71&lt;=Z2673,Z2673&lt;107),VLOOKUP($W2673,日射量と図３!$E$6:$G$34,3,TRUE),IF(AND(107&lt;=Z2673,Z2673&lt;143),VLOOKUP($W2673,日射量と図３!$E$6:$H$34,4,TRUE),VLOOKUP($W2673,日射量と図３!$E$6:$I$34,5,TRUE))))))</f>
        <v/>
      </c>
      <c r="AC2673" s="382" t="str">
        <f t="shared" si="504"/>
        <v/>
      </c>
      <c r="AD2673" s="382" t="str">
        <f t="shared" si="505"/>
        <v/>
      </c>
    </row>
    <row r="2674" spans="11:30" ht="13.5" customHeight="1">
      <c r="K2674" s="4">
        <f t="shared" si="498"/>
        <v>9</v>
      </c>
      <c r="L2674" s="34">
        <v>43363</v>
      </c>
      <c r="M2674" s="4">
        <v>112</v>
      </c>
      <c r="N2674" s="4">
        <v>7</v>
      </c>
      <c r="O2674" s="31">
        <v>0.25</v>
      </c>
      <c r="P2674" s="35">
        <v>20.890000000000004</v>
      </c>
      <c r="Q2674" s="36">
        <f t="shared" si="499"/>
        <v>15</v>
      </c>
      <c r="R2674" s="4">
        <f t="shared" si="500"/>
        <v>0</v>
      </c>
      <c r="S2674" s="31">
        <f t="shared" si="506"/>
        <v>0.22535879629629629</v>
      </c>
      <c r="T2674" s="31">
        <f t="shared" si="507"/>
        <v>0.76428240740740738</v>
      </c>
      <c r="U2674" s="4">
        <f t="shared" si="501"/>
        <v>0</v>
      </c>
      <c r="V2674" s="4" t="str">
        <f t="shared" si="502"/>
        <v/>
      </c>
      <c r="W2674" s="18" t="str">
        <f>IF(V2674="","",VLOOKUP(L2674,日射量と図３!$A$4:$C$368,3,TRUE)*238.85/100)</f>
        <v/>
      </c>
      <c r="X2674" s="4" t="str">
        <f t="shared" si="503"/>
        <v/>
      </c>
      <c r="Y2674" s="4" t="str">
        <f t="shared" si="508"/>
        <v/>
      </c>
      <c r="Z2674" s="4" t="str">
        <f t="shared" si="509"/>
        <v/>
      </c>
      <c r="AA2674" s="4" t="str">
        <f>IF($V2674="","",IF(Y2674&lt;36,0,IF(AND(36&lt;=Y2674,Y2674&lt;71),VLOOKUP($W2674,日射量と図３!$E$6:$F$34,2,TRUE),IF(AND(71&lt;=Y2674,Y2674&lt;107),VLOOKUP($W2674,日射量と図３!$E$6:$G$34,3,TRUE),IF(AND(107&lt;=Y2674,Y2674&lt;143),VLOOKUP($W2674,日射量と図３!$E$6:$H$34,4,TRUE),VLOOKUP($W2674,日射量と図３!$E$6:$I$34,5,TRUE))))))</f>
        <v/>
      </c>
      <c r="AB2674" s="4" t="str">
        <f>IF($V2674="","",IF(Z2674&lt;36,0,IF(AND(36&lt;=Z2674,Z2674&lt;71),VLOOKUP($W2674,日射量と図３!$E$6:$F$34,2,TRUE),IF(AND(71&lt;=Z2674,Z2674&lt;107),VLOOKUP($W2674,日射量と図３!$E$6:$G$34,3,TRUE),IF(AND(107&lt;=Z2674,Z2674&lt;143),VLOOKUP($W2674,日射量と図３!$E$6:$H$34,4,TRUE),VLOOKUP($W2674,日射量と図３!$E$6:$I$34,5,TRUE))))))</f>
        <v/>
      </c>
      <c r="AC2674" s="382" t="str">
        <f t="shared" si="504"/>
        <v/>
      </c>
      <c r="AD2674" s="382" t="str">
        <f t="shared" si="505"/>
        <v/>
      </c>
    </row>
    <row r="2675" spans="11:30" ht="13.5" customHeight="1">
      <c r="K2675" s="4">
        <f t="shared" si="498"/>
        <v>9</v>
      </c>
      <c r="L2675" s="34">
        <v>43363</v>
      </c>
      <c r="M2675" s="4">
        <v>112</v>
      </c>
      <c r="N2675" s="4">
        <v>8</v>
      </c>
      <c r="O2675" s="31">
        <v>0.29166666666666669</v>
      </c>
      <c r="P2675" s="35">
        <v>21.360000000000003</v>
      </c>
      <c r="Q2675" s="36">
        <f t="shared" si="499"/>
        <v>12</v>
      </c>
      <c r="R2675" s="4">
        <f t="shared" si="500"/>
        <v>0</v>
      </c>
      <c r="S2675" s="31">
        <f t="shared" si="506"/>
        <v>0.22535879629629629</v>
      </c>
      <c r="T2675" s="31">
        <f t="shared" si="507"/>
        <v>0.76428240740740738</v>
      </c>
      <c r="U2675" s="4">
        <f t="shared" si="501"/>
        <v>0</v>
      </c>
      <c r="V2675" s="4" t="str">
        <f t="shared" si="502"/>
        <v/>
      </c>
      <c r="W2675" s="18" t="str">
        <f>IF(V2675="","",VLOOKUP(L2675,日射量と図３!$A$4:$C$368,3,TRUE)*238.85/100)</f>
        <v/>
      </c>
      <c r="X2675" s="4" t="str">
        <f t="shared" si="503"/>
        <v/>
      </c>
      <c r="Y2675" s="4" t="str">
        <f t="shared" si="508"/>
        <v/>
      </c>
      <c r="Z2675" s="4" t="str">
        <f t="shared" si="509"/>
        <v/>
      </c>
      <c r="AA2675" s="4" t="str">
        <f>IF($V2675="","",IF(Y2675&lt;36,0,IF(AND(36&lt;=Y2675,Y2675&lt;71),VLOOKUP($W2675,日射量と図３!$E$6:$F$34,2,TRUE),IF(AND(71&lt;=Y2675,Y2675&lt;107),VLOOKUP($W2675,日射量と図３!$E$6:$G$34,3,TRUE),IF(AND(107&lt;=Y2675,Y2675&lt;143),VLOOKUP($W2675,日射量と図３!$E$6:$H$34,4,TRUE),VLOOKUP($W2675,日射量と図３!$E$6:$I$34,5,TRUE))))))</f>
        <v/>
      </c>
      <c r="AB2675" s="4" t="str">
        <f>IF($V2675="","",IF(Z2675&lt;36,0,IF(AND(36&lt;=Z2675,Z2675&lt;71),VLOOKUP($W2675,日射量と図３!$E$6:$F$34,2,TRUE),IF(AND(71&lt;=Z2675,Z2675&lt;107),VLOOKUP($W2675,日射量と図３!$E$6:$G$34,3,TRUE),IF(AND(107&lt;=Z2675,Z2675&lt;143),VLOOKUP($W2675,日射量と図３!$E$6:$H$34,4,TRUE),VLOOKUP($W2675,日射量と図３!$E$6:$I$34,5,TRUE))))))</f>
        <v/>
      </c>
      <c r="AC2675" s="382" t="str">
        <f t="shared" si="504"/>
        <v/>
      </c>
      <c r="AD2675" s="382" t="str">
        <f t="shared" si="505"/>
        <v/>
      </c>
    </row>
    <row r="2676" spans="11:30" ht="13.5" customHeight="1">
      <c r="K2676" s="4">
        <f t="shared" si="498"/>
        <v>9</v>
      </c>
      <c r="L2676" s="34">
        <v>43363</v>
      </c>
      <c r="M2676" s="4">
        <v>112</v>
      </c>
      <c r="N2676" s="4">
        <v>9</v>
      </c>
      <c r="O2676" s="31">
        <v>0.33333333333333331</v>
      </c>
      <c r="P2676" s="35">
        <v>22.39</v>
      </c>
      <c r="Q2676" s="36">
        <f t="shared" si="499"/>
        <v>12</v>
      </c>
      <c r="R2676" s="4">
        <f t="shared" si="500"/>
        <v>0</v>
      </c>
      <c r="S2676" s="31">
        <f t="shared" si="506"/>
        <v>0.22535879629629629</v>
      </c>
      <c r="T2676" s="31">
        <f t="shared" si="507"/>
        <v>0.76428240740740738</v>
      </c>
      <c r="U2676" s="4">
        <f t="shared" si="501"/>
        <v>0</v>
      </c>
      <c r="V2676" s="4" t="str">
        <f t="shared" si="502"/>
        <v/>
      </c>
      <c r="W2676" s="18" t="str">
        <f>IF(V2676="","",VLOOKUP(L2676,日射量と図３!$A$4:$C$368,3,TRUE)*238.85/100)</f>
        <v/>
      </c>
      <c r="X2676" s="4" t="str">
        <f t="shared" si="503"/>
        <v/>
      </c>
      <c r="Y2676" s="4" t="str">
        <f t="shared" si="508"/>
        <v/>
      </c>
      <c r="Z2676" s="4" t="str">
        <f t="shared" si="509"/>
        <v/>
      </c>
      <c r="AA2676" s="4" t="str">
        <f>IF($V2676="","",IF(Y2676&lt;36,0,IF(AND(36&lt;=Y2676,Y2676&lt;71),VLOOKUP($W2676,日射量と図３!$E$6:$F$34,2,TRUE),IF(AND(71&lt;=Y2676,Y2676&lt;107),VLOOKUP($W2676,日射量と図３!$E$6:$G$34,3,TRUE),IF(AND(107&lt;=Y2676,Y2676&lt;143),VLOOKUP($W2676,日射量と図３!$E$6:$H$34,4,TRUE),VLOOKUP($W2676,日射量と図３!$E$6:$I$34,5,TRUE))))))</f>
        <v/>
      </c>
      <c r="AB2676" s="4" t="str">
        <f>IF($V2676="","",IF(Z2676&lt;36,0,IF(AND(36&lt;=Z2676,Z2676&lt;71),VLOOKUP($W2676,日射量と図３!$E$6:$F$34,2,TRUE),IF(AND(71&lt;=Z2676,Z2676&lt;107),VLOOKUP($W2676,日射量と図３!$E$6:$G$34,3,TRUE),IF(AND(107&lt;=Z2676,Z2676&lt;143),VLOOKUP($W2676,日射量と図３!$E$6:$H$34,4,TRUE),VLOOKUP($W2676,日射量と図３!$E$6:$I$34,5,TRUE))))))</f>
        <v/>
      </c>
      <c r="AC2676" s="382" t="str">
        <f t="shared" si="504"/>
        <v/>
      </c>
      <c r="AD2676" s="382" t="str">
        <f t="shared" si="505"/>
        <v/>
      </c>
    </row>
    <row r="2677" spans="11:30" ht="13.5" customHeight="1">
      <c r="K2677" s="4">
        <f t="shared" si="498"/>
        <v>9</v>
      </c>
      <c r="L2677" s="34">
        <v>43363</v>
      </c>
      <c r="M2677" s="4">
        <v>112</v>
      </c>
      <c r="N2677" s="4">
        <v>10</v>
      </c>
      <c r="O2677" s="31">
        <v>0.375</v>
      </c>
      <c r="P2677" s="35">
        <v>23.369999999999997</v>
      </c>
      <c r="Q2677" s="36">
        <f t="shared" si="499"/>
        <v>12</v>
      </c>
      <c r="R2677" s="4">
        <f t="shared" si="500"/>
        <v>0</v>
      </c>
      <c r="S2677" s="31">
        <f t="shared" si="506"/>
        <v>0.22535879629629629</v>
      </c>
      <c r="T2677" s="31">
        <f t="shared" si="507"/>
        <v>0.76428240740740738</v>
      </c>
      <c r="U2677" s="4">
        <f t="shared" si="501"/>
        <v>0</v>
      </c>
      <c r="V2677" s="4" t="str">
        <f t="shared" si="502"/>
        <v/>
      </c>
      <c r="W2677" s="18" t="str">
        <f>IF(V2677="","",VLOOKUP(L2677,日射量と図３!$A$4:$C$368,3,TRUE)*238.85/100)</f>
        <v/>
      </c>
      <c r="X2677" s="4" t="str">
        <f t="shared" si="503"/>
        <v/>
      </c>
      <c r="Y2677" s="4" t="str">
        <f t="shared" si="508"/>
        <v/>
      </c>
      <c r="Z2677" s="4" t="str">
        <f t="shared" si="509"/>
        <v/>
      </c>
      <c r="AA2677" s="4" t="str">
        <f>IF($V2677="","",IF(Y2677&lt;36,0,IF(AND(36&lt;=Y2677,Y2677&lt;71),VLOOKUP($W2677,日射量と図３!$E$6:$F$34,2,TRUE),IF(AND(71&lt;=Y2677,Y2677&lt;107),VLOOKUP($W2677,日射量と図３!$E$6:$G$34,3,TRUE),IF(AND(107&lt;=Y2677,Y2677&lt;143),VLOOKUP($W2677,日射量と図３!$E$6:$H$34,4,TRUE),VLOOKUP($W2677,日射量と図３!$E$6:$I$34,5,TRUE))))))</f>
        <v/>
      </c>
      <c r="AB2677" s="4" t="str">
        <f>IF($V2677="","",IF(Z2677&lt;36,0,IF(AND(36&lt;=Z2677,Z2677&lt;71),VLOOKUP($W2677,日射量と図３!$E$6:$F$34,2,TRUE),IF(AND(71&lt;=Z2677,Z2677&lt;107),VLOOKUP($W2677,日射量と図３!$E$6:$G$34,3,TRUE),IF(AND(107&lt;=Z2677,Z2677&lt;143),VLOOKUP($W2677,日射量と図３!$E$6:$H$34,4,TRUE),VLOOKUP($W2677,日射量と図３!$E$6:$I$34,5,TRUE))))))</f>
        <v/>
      </c>
      <c r="AC2677" s="382" t="str">
        <f t="shared" si="504"/>
        <v/>
      </c>
      <c r="AD2677" s="382" t="str">
        <f t="shared" si="505"/>
        <v/>
      </c>
    </row>
    <row r="2678" spans="11:30" ht="13.5" customHeight="1">
      <c r="K2678" s="4">
        <f t="shared" si="498"/>
        <v>9</v>
      </c>
      <c r="L2678" s="34">
        <v>43363</v>
      </c>
      <c r="M2678" s="4">
        <v>112</v>
      </c>
      <c r="N2678" s="4">
        <v>11</v>
      </c>
      <c r="O2678" s="31">
        <v>0.41666666666666669</v>
      </c>
      <c r="P2678" s="35">
        <v>24.129999999999995</v>
      </c>
      <c r="Q2678" s="36">
        <f t="shared" si="499"/>
        <v>12</v>
      </c>
      <c r="R2678" s="4">
        <f t="shared" si="500"/>
        <v>0</v>
      </c>
      <c r="S2678" s="31">
        <f t="shared" si="506"/>
        <v>0.22535879629629629</v>
      </c>
      <c r="T2678" s="31">
        <f t="shared" si="507"/>
        <v>0.76428240740740738</v>
      </c>
      <c r="U2678" s="4">
        <f t="shared" si="501"/>
        <v>0</v>
      </c>
      <c r="V2678" s="4" t="str">
        <f t="shared" si="502"/>
        <v/>
      </c>
      <c r="W2678" s="18" t="str">
        <f>IF(V2678="","",VLOOKUP(L2678,日射量と図３!$A$4:$C$368,3,TRUE)*238.85/100)</f>
        <v/>
      </c>
      <c r="X2678" s="4" t="str">
        <f t="shared" si="503"/>
        <v/>
      </c>
      <c r="Y2678" s="4" t="str">
        <f t="shared" si="508"/>
        <v/>
      </c>
      <c r="Z2678" s="4" t="str">
        <f t="shared" si="509"/>
        <v/>
      </c>
      <c r="AA2678" s="4" t="str">
        <f>IF($V2678="","",IF(Y2678&lt;36,0,IF(AND(36&lt;=Y2678,Y2678&lt;71),VLOOKUP($W2678,日射量と図３!$E$6:$F$34,2,TRUE),IF(AND(71&lt;=Y2678,Y2678&lt;107),VLOOKUP($W2678,日射量と図３!$E$6:$G$34,3,TRUE),IF(AND(107&lt;=Y2678,Y2678&lt;143),VLOOKUP($W2678,日射量と図３!$E$6:$H$34,4,TRUE),VLOOKUP($W2678,日射量と図３!$E$6:$I$34,5,TRUE))))))</f>
        <v/>
      </c>
      <c r="AB2678" s="4" t="str">
        <f>IF($V2678="","",IF(Z2678&lt;36,0,IF(AND(36&lt;=Z2678,Z2678&lt;71),VLOOKUP($W2678,日射量と図３!$E$6:$F$34,2,TRUE),IF(AND(71&lt;=Z2678,Z2678&lt;107),VLOOKUP($W2678,日射量と図３!$E$6:$G$34,3,TRUE),IF(AND(107&lt;=Z2678,Z2678&lt;143),VLOOKUP($W2678,日射量と図３!$E$6:$H$34,4,TRUE),VLOOKUP($W2678,日射量と図３!$E$6:$I$34,5,TRUE))))))</f>
        <v/>
      </c>
      <c r="AC2678" s="382" t="str">
        <f t="shared" si="504"/>
        <v/>
      </c>
      <c r="AD2678" s="382" t="str">
        <f t="shared" si="505"/>
        <v/>
      </c>
    </row>
    <row r="2679" spans="11:30" ht="13.5" customHeight="1">
      <c r="K2679" s="4">
        <f t="shared" si="498"/>
        <v>9</v>
      </c>
      <c r="L2679" s="34">
        <v>43363</v>
      </c>
      <c r="M2679" s="4">
        <v>112</v>
      </c>
      <c r="N2679" s="4">
        <v>12</v>
      </c>
      <c r="O2679" s="31">
        <v>0.45833333333333331</v>
      </c>
      <c r="P2679" s="35">
        <v>24.759999999999998</v>
      </c>
      <c r="Q2679" s="36">
        <f t="shared" si="499"/>
        <v>12</v>
      </c>
      <c r="R2679" s="4">
        <f t="shared" si="500"/>
        <v>0</v>
      </c>
      <c r="S2679" s="31">
        <f t="shared" si="506"/>
        <v>0.22535879629629629</v>
      </c>
      <c r="T2679" s="31">
        <f t="shared" si="507"/>
        <v>0.76428240740740738</v>
      </c>
      <c r="U2679" s="4">
        <f t="shared" si="501"/>
        <v>0</v>
      </c>
      <c r="V2679" s="4" t="str">
        <f t="shared" si="502"/>
        <v/>
      </c>
      <c r="W2679" s="18" t="str">
        <f>IF(V2679="","",VLOOKUP(L2679,日射量と図３!$A$4:$C$368,3,TRUE)*238.85/100)</f>
        <v/>
      </c>
      <c r="X2679" s="4" t="str">
        <f t="shared" si="503"/>
        <v/>
      </c>
      <c r="Y2679" s="4" t="str">
        <f t="shared" si="508"/>
        <v/>
      </c>
      <c r="Z2679" s="4" t="str">
        <f t="shared" si="509"/>
        <v/>
      </c>
      <c r="AA2679" s="4" t="str">
        <f>IF($V2679="","",IF(Y2679&lt;36,0,IF(AND(36&lt;=Y2679,Y2679&lt;71),VLOOKUP($W2679,日射量と図３!$E$6:$F$34,2,TRUE),IF(AND(71&lt;=Y2679,Y2679&lt;107),VLOOKUP($W2679,日射量と図３!$E$6:$G$34,3,TRUE),IF(AND(107&lt;=Y2679,Y2679&lt;143),VLOOKUP($W2679,日射量と図３!$E$6:$H$34,4,TRUE),VLOOKUP($W2679,日射量と図３!$E$6:$I$34,5,TRUE))))))</f>
        <v/>
      </c>
      <c r="AB2679" s="4" t="str">
        <f>IF($V2679="","",IF(Z2679&lt;36,0,IF(AND(36&lt;=Z2679,Z2679&lt;71),VLOOKUP($W2679,日射量と図３!$E$6:$F$34,2,TRUE),IF(AND(71&lt;=Z2679,Z2679&lt;107),VLOOKUP($W2679,日射量と図３!$E$6:$G$34,3,TRUE),IF(AND(107&lt;=Z2679,Z2679&lt;143),VLOOKUP($W2679,日射量と図３!$E$6:$H$34,4,TRUE),VLOOKUP($W2679,日射量と図３!$E$6:$I$34,5,TRUE))))))</f>
        <v/>
      </c>
      <c r="AC2679" s="382" t="str">
        <f t="shared" si="504"/>
        <v/>
      </c>
      <c r="AD2679" s="382" t="str">
        <f t="shared" si="505"/>
        <v/>
      </c>
    </row>
    <row r="2680" spans="11:30" ht="13.5" customHeight="1">
      <c r="K2680" s="4">
        <f t="shared" si="498"/>
        <v>9</v>
      </c>
      <c r="L2680" s="34">
        <v>43363</v>
      </c>
      <c r="M2680" s="4">
        <v>112</v>
      </c>
      <c r="N2680" s="4">
        <v>13</v>
      </c>
      <c r="O2680" s="31">
        <v>0.5</v>
      </c>
      <c r="P2680" s="35">
        <v>25.310000000000002</v>
      </c>
      <c r="Q2680" s="36">
        <f t="shared" si="499"/>
        <v>12</v>
      </c>
      <c r="R2680" s="4">
        <f t="shared" si="500"/>
        <v>0</v>
      </c>
      <c r="S2680" s="31">
        <f t="shared" si="506"/>
        <v>0.22535879629629629</v>
      </c>
      <c r="T2680" s="31">
        <f t="shared" si="507"/>
        <v>0.76428240740740738</v>
      </c>
      <c r="U2680" s="4">
        <f t="shared" si="501"/>
        <v>0</v>
      </c>
      <c r="V2680" s="4" t="str">
        <f t="shared" si="502"/>
        <v/>
      </c>
      <c r="W2680" s="18" t="str">
        <f>IF(V2680="","",VLOOKUP(L2680,日射量と図３!$A$4:$C$368,3,TRUE)*238.85/100)</f>
        <v/>
      </c>
      <c r="X2680" s="4" t="str">
        <f t="shared" si="503"/>
        <v/>
      </c>
      <c r="Y2680" s="4" t="str">
        <f t="shared" si="508"/>
        <v/>
      </c>
      <c r="Z2680" s="4" t="str">
        <f t="shared" si="509"/>
        <v/>
      </c>
      <c r="AA2680" s="4" t="str">
        <f>IF($V2680="","",IF(Y2680&lt;36,0,IF(AND(36&lt;=Y2680,Y2680&lt;71),VLOOKUP($W2680,日射量と図３!$E$6:$F$34,2,TRUE),IF(AND(71&lt;=Y2680,Y2680&lt;107),VLOOKUP($W2680,日射量と図３!$E$6:$G$34,3,TRUE),IF(AND(107&lt;=Y2680,Y2680&lt;143),VLOOKUP($W2680,日射量と図３!$E$6:$H$34,4,TRUE),VLOOKUP($W2680,日射量と図３!$E$6:$I$34,5,TRUE))))))</f>
        <v/>
      </c>
      <c r="AB2680" s="4" t="str">
        <f>IF($V2680="","",IF(Z2680&lt;36,0,IF(AND(36&lt;=Z2680,Z2680&lt;71),VLOOKUP($W2680,日射量と図３!$E$6:$F$34,2,TRUE),IF(AND(71&lt;=Z2680,Z2680&lt;107),VLOOKUP($W2680,日射量と図３!$E$6:$G$34,3,TRUE),IF(AND(107&lt;=Z2680,Z2680&lt;143),VLOOKUP($W2680,日射量と図３!$E$6:$H$34,4,TRUE),VLOOKUP($W2680,日射量と図３!$E$6:$I$34,5,TRUE))))))</f>
        <v/>
      </c>
      <c r="AC2680" s="382" t="str">
        <f t="shared" si="504"/>
        <v/>
      </c>
      <c r="AD2680" s="382" t="str">
        <f t="shared" si="505"/>
        <v/>
      </c>
    </row>
    <row r="2681" spans="11:30" ht="13.5" customHeight="1">
      <c r="K2681" s="4">
        <f t="shared" si="498"/>
        <v>9</v>
      </c>
      <c r="L2681" s="34">
        <v>43363</v>
      </c>
      <c r="M2681" s="4">
        <v>112</v>
      </c>
      <c r="N2681" s="4">
        <v>14</v>
      </c>
      <c r="O2681" s="31">
        <v>0.54166666666666663</v>
      </c>
      <c r="P2681" s="35">
        <v>25.79</v>
      </c>
      <c r="Q2681" s="36">
        <f t="shared" si="499"/>
        <v>12</v>
      </c>
      <c r="R2681" s="4">
        <f t="shared" si="500"/>
        <v>0</v>
      </c>
      <c r="S2681" s="31">
        <f t="shared" si="506"/>
        <v>0.22535879629629629</v>
      </c>
      <c r="T2681" s="31">
        <f t="shared" si="507"/>
        <v>0.76428240740740738</v>
      </c>
      <c r="U2681" s="4">
        <f t="shared" si="501"/>
        <v>0</v>
      </c>
      <c r="V2681" s="4" t="str">
        <f t="shared" si="502"/>
        <v/>
      </c>
      <c r="W2681" s="18" t="str">
        <f>IF(V2681="","",VLOOKUP(L2681,日射量と図３!$A$4:$C$368,3,TRUE)*238.85/100)</f>
        <v/>
      </c>
      <c r="X2681" s="4" t="str">
        <f t="shared" si="503"/>
        <v/>
      </c>
      <c r="Y2681" s="4" t="str">
        <f t="shared" si="508"/>
        <v/>
      </c>
      <c r="Z2681" s="4" t="str">
        <f t="shared" si="509"/>
        <v/>
      </c>
      <c r="AA2681" s="4" t="str">
        <f>IF($V2681="","",IF(Y2681&lt;36,0,IF(AND(36&lt;=Y2681,Y2681&lt;71),VLOOKUP($W2681,日射量と図３!$E$6:$F$34,2,TRUE),IF(AND(71&lt;=Y2681,Y2681&lt;107),VLOOKUP($W2681,日射量と図３!$E$6:$G$34,3,TRUE),IF(AND(107&lt;=Y2681,Y2681&lt;143),VLOOKUP($W2681,日射量と図３!$E$6:$H$34,4,TRUE),VLOOKUP($W2681,日射量と図３!$E$6:$I$34,5,TRUE))))))</f>
        <v/>
      </c>
      <c r="AB2681" s="4" t="str">
        <f>IF($V2681="","",IF(Z2681&lt;36,0,IF(AND(36&lt;=Z2681,Z2681&lt;71),VLOOKUP($W2681,日射量と図３!$E$6:$F$34,2,TRUE),IF(AND(71&lt;=Z2681,Z2681&lt;107),VLOOKUP($W2681,日射量と図３!$E$6:$G$34,3,TRUE),IF(AND(107&lt;=Z2681,Z2681&lt;143),VLOOKUP($W2681,日射量と図３!$E$6:$H$34,4,TRUE),VLOOKUP($W2681,日射量と図３!$E$6:$I$34,5,TRUE))))))</f>
        <v/>
      </c>
      <c r="AC2681" s="382" t="str">
        <f t="shared" si="504"/>
        <v/>
      </c>
      <c r="AD2681" s="382" t="str">
        <f t="shared" si="505"/>
        <v/>
      </c>
    </row>
    <row r="2682" spans="11:30" ht="13.5" customHeight="1">
      <c r="K2682" s="4">
        <f t="shared" si="498"/>
        <v>9</v>
      </c>
      <c r="L2682" s="34">
        <v>43363</v>
      </c>
      <c r="M2682" s="4">
        <v>112</v>
      </c>
      <c r="N2682" s="4">
        <v>15</v>
      </c>
      <c r="O2682" s="31">
        <v>0.58333333333333337</v>
      </c>
      <c r="P2682" s="35">
        <v>26.129999999999995</v>
      </c>
      <c r="Q2682" s="36">
        <f t="shared" si="499"/>
        <v>12</v>
      </c>
      <c r="R2682" s="4">
        <f t="shared" si="500"/>
        <v>0</v>
      </c>
      <c r="S2682" s="31">
        <f t="shared" si="506"/>
        <v>0.22535879629629629</v>
      </c>
      <c r="T2682" s="31">
        <f t="shared" si="507"/>
        <v>0.76428240740740738</v>
      </c>
      <c r="U2682" s="4">
        <f t="shared" si="501"/>
        <v>0</v>
      </c>
      <c r="V2682" s="4" t="str">
        <f t="shared" si="502"/>
        <v/>
      </c>
      <c r="W2682" s="18" t="str">
        <f>IF(V2682="","",VLOOKUP(L2682,日射量と図３!$A$4:$C$368,3,TRUE)*238.85/100)</f>
        <v/>
      </c>
      <c r="X2682" s="4" t="str">
        <f t="shared" si="503"/>
        <v/>
      </c>
      <c r="Y2682" s="4" t="str">
        <f t="shared" si="508"/>
        <v/>
      </c>
      <c r="Z2682" s="4" t="str">
        <f t="shared" si="509"/>
        <v/>
      </c>
      <c r="AA2682" s="4" t="str">
        <f>IF($V2682="","",IF(Y2682&lt;36,0,IF(AND(36&lt;=Y2682,Y2682&lt;71),VLOOKUP($W2682,日射量と図３!$E$6:$F$34,2,TRUE),IF(AND(71&lt;=Y2682,Y2682&lt;107),VLOOKUP($W2682,日射量と図３!$E$6:$G$34,3,TRUE),IF(AND(107&lt;=Y2682,Y2682&lt;143),VLOOKUP($W2682,日射量と図３!$E$6:$H$34,4,TRUE),VLOOKUP($W2682,日射量と図３!$E$6:$I$34,5,TRUE))))))</f>
        <v/>
      </c>
      <c r="AB2682" s="4" t="str">
        <f>IF($V2682="","",IF(Z2682&lt;36,0,IF(AND(36&lt;=Z2682,Z2682&lt;71),VLOOKUP($W2682,日射量と図３!$E$6:$F$34,2,TRUE),IF(AND(71&lt;=Z2682,Z2682&lt;107),VLOOKUP($W2682,日射量と図３!$E$6:$G$34,3,TRUE),IF(AND(107&lt;=Z2682,Z2682&lt;143),VLOOKUP($W2682,日射量と図３!$E$6:$H$34,4,TRUE),VLOOKUP($W2682,日射量と図３!$E$6:$I$34,5,TRUE))))))</f>
        <v/>
      </c>
      <c r="AC2682" s="382" t="str">
        <f t="shared" si="504"/>
        <v/>
      </c>
      <c r="AD2682" s="382" t="str">
        <f t="shared" si="505"/>
        <v/>
      </c>
    </row>
    <row r="2683" spans="11:30" ht="13.5" customHeight="1">
      <c r="K2683" s="4">
        <f t="shared" si="498"/>
        <v>9</v>
      </c>
      <c r="L2683" s="34">
        <v>43363</v>
      </c>
      <c r="M2683" s="4">
        <v>112</v>
      </c>
      <c r="N2683" s="4">
        <v>16</v>
      </c>
      <c r="O2683" s="31">
        <v>0.625</v>
      </c>
      <c r="P2683" s="35">
        <v>25.79</v>
      </c>
      <c r="Q2683" s="36">
        <f t="shared" si="499"/>
        <v>16</v>
      </c>
      <c r="R2683" s="4">
        <f t="shared" si="500"/>
        <v>0</v>
      </c>
      <c r="S2683" s="31">
        <f t="shared" si="506"/>
        <v>0.22535879629629629</v>
      </c>
      <c r="T2683" s="31">
        <f t="shared" si="507"/>
        <v>0.76428240740740738</v>
      </c>
      <c r="U2683" s="4">
        <f t="shared" si="501"/>
        <v>0</v>
      </c>
      <c r="V2683" s="4" t="str">
        <f t="shared" si="502"/>
        <v/>
      </c>
      <c r="W2683" s="18" t="str">
        <f>IF(V2683="","",VLOOKUP(L2683,日射量と図３!$A$4:$C$368,3,TRUE)*238.85/100)</f>
        <v/>
      </c>
      <c r="X2683" s="4" t="str">
        <f t="shared" si="503"/>
        <v/>
      </c>
      <c r="Y2683" s="4" t="str">
        <f t="shared" si="508"/>
        <v/>
      </c>
      <c r="Z2683" s="4" t="str">
        <f t="shared" si="509"/>
        <v/>
      </c>
      <c r="AA2683" s="4" t="str">
        <f>IF($V2683="","",IF(Y2683&lt;36,0,IF(AND(36&lt;=Y2683,Y2683&lt;71),VLOOKUP($W2683,日射量と図３!$E$6:$F$34,2,TRUE),IF(AND(71&lt;=Y2683,Y2683&lt;107),VLOOKUP($W2683,日射量と図３!$E$6:$G$34,3,TRUE),IF(AND(107&lt;=Y2683,Y2683&lt;143),VLOOKUP($W2683,日射量と図３!$E$6:$H$34,4,TRUE),VLOOKUP($W2683,日射量と図３!$E$6:$I$34,5,TRUE))))))</f>
        <v/>
      </c>
      <c r="AB2683" s="4" t="str">
        <f>IF($V2683="","",IF(Z2683&lt;36,0,IF(AND(36&lt;=Z2683,Z2683&lt;71),VLOOKUP($W2683,日射量と図３!$E$6:$F$34,2,TRUE),IF(AND(71&lt;=Z2683,Z2683&lt;107),VLOOKUP($W2683,日射量と図３!$E$6:$G$34,3,TRUE),IF(AND(107&lt;=Z2683,Z2683&lt;143),VLOOKUP($W2683,日射量と図３!$E$6:$H$34,4,TRUE),VLOOKUP($W2683,日射量と図３!$E$6:$I$34,5,TRUE))))))</f>
        <v/>
      </c>
      <c r="AC2683" s="382" t="str">
        <f t="shared" si="504"/>
        <v/>
      </c>
      <c r="AD2683" s="382" t="str">
        <f t="shared" si="505"/>
        <v/>
      </c>
    </row>
    <row r="2684" spans="11:30" ht="13.5" customHeight="1">
      <c r="K2684" s="4">
        <f t="shared" si="498"/>
        <v>9</v>
      </c>
      <c r="L2684" s="34">
        <v>43363</v>
      </c>
      <c r="M2684" s="4">
        <v>112</v>
      </c>
      <c r="N2684" s="4">
        <v>17</v>
      </c>
      <c r="O2684" s="31">
        <v>0.66666666666666663</v>
      </c>
      <c r="P2684" s="35">
        <v>25.39</v>
      </c>
      <c r="Q2684" s="36">
        <f t="shared" si="499"/>
        <v>16</v>
      </c>
      <c r="R2684" s="4">
        <f t="shared" si="500"/>
        <v>0</v>
      </c>
      <c r="S2684" s="31">
        <f t="shared" si="506"/>
        <v>0.22535879629629629</v>
      </c>
      <c r="T2684" s="31">
        <f t="shared" si="507"/>
        <v>0.76428240740740738</v>
      </c>
      <c r="U2684" s="4">
        <f t="shared" si="501"/>
        <v>0</v>
      </c>
      <c r="V2684" s="4" t="str">
        <f t="shared" si="502"/>
        <v/>
      </c>
      <c r="W2684" s="18" t="str">
        <f>IF(V2684="","",VLOOKUP(L2684,日射量と図３!$A$4:$C$368,3,TRUE)*238.85/100)</f>
        <v/>
      </c>
      <c r="X2684" s="4" t="str">
        <f t="shared" si="503"/>
        <v/>
      </c>
      <c r="Y2684" s="4" t="str">
        <f t="shared" si="508"/>
        <v/>
      </c>
      <c r="Z2684" s="4" t="str">
        <f t="shared" si="509"/>
        <v/>
      </c>
      <c r="AA2684" s="4" t="str">
        <f>IF($V2684="","",IF(Y2684&lt;36,0,IF(AND(36&lt;=Y2684,Y2684&lt;71),VLOOKUP($W2684,日射量と図３!$E$6:$F$34,2,TRUE),IF(AND(71&lt;=Y2684,Y2684&lt;107),VLOOKUP($W2684,日射量と図３!$E$6:$G$34,3,TRUE),IF(AND(107&lt;=Y2684,Y2684&lt;143),VLOOKUP($W2684,日射量と図３!$E$6:$H$34,4,TRUE),VLOOKUP($W2684,日射量と図３!$E$6:$I$34,5,TRUE))))))</f>
        <v/>
      </c>
      <c r="AB2684" s="4" t="str">
        <f>IF($V2684="","",IF(Z2684&lt;36,0,IF(AND(36&lt;=Z2684,Z2684&lt;71),VLOOKUP($W2684,日射量と図３!$E$6:$F$34,2,TRUE),IF(AND(71&lt;=Z2684,Z2684&lt;107),VLOOKUP($W2684,日射量と図３!$E$6:$G$34,3,TRUE),IF(AND(107&lt;=Z2684,Z2684&lt;143),VLOOKUP($W2684,日射量と図３!$E$6:$H$34,4,TRUE),VLOOKUP($W2684,日射量と図３!$E$6:$I$34,5,TRUE))))))</f>
        <v/>
      </c>
      <c r="AC2684" s="382" t="str">
        <f t="shared" si="504"/>
        <v/>
      </c>
      <c r="AD2684" s="382" t="str">
        <f t="shared" si="505"/>
        <v/>
      </c>
    </row>
    <row r="2685" spans="11:30" ht="13.5" customHeight="1">
      <c r="K2685" s="4">
        <f t="shared" si="498"/>
        <v>9</v>
      </c>
      <c r="L2685" s="34">
        <v>43363</v>
      </c>
      <c r="M2685" s="4">
        <v>112</v>
      </c>
      <c r="N2685" s="4">
        <v>18</v>
      </c>
      <c r="O2685" s="31">
        <v>0.70833333333333337</v>
      </c>
      <c r="P2685" s="35">
        <v>25.030000000000005</v>
      </c>
      <c r="Q2685" s="36">
        <f t="shared" si="499"/>
        <v>16</v>
      </c>
      <c r="R2685" s="4">
        <f t="shared" si="500"/>
        <v>0</v>
      </c>
      <c r="S2685" s="31">
        <f t="shared" si="506"/>
        <v>0.22535879629629629</v>
      </c>
      <c r="T2685" s="31">
        <f t="shared" si="507"/>
        <v>0.76428240740740738</v>
      </c>
      <c r="U2685" s="4">
        <f t="shared" si="501"/>
        <v>0</v>
      </c>
      <c r="V2685" s="4" t="str">
        <f t="shared" si="502"/>
        <v/>
      </c>
      <c r="W2685" s="18" t="str">
        <f>IF(V2685="","",VLOOKUP(L2685,日射量と図３!$A$4:$C$368,3,TRUE)*238.85/100)</f>
        <v/>
      </c>
      <c r="X2685" s="4" t="str">
        <f t="shared" si="503"/>
        <v/>
      </c>
      <c r="Y2685" s="4" t="str">
        <f t="shared" si="508"/>
        <v/>
      </c>
      <c r="Z2685" s="4" t="str">
        <f t="shared" si="509"/>
        <v/>
      </c>
      <c r="AA2685" s="4" t="str">
        <f>IF($V2685="","",IF(Y2685&lt;36,0,IF(AND(36&lt;=Y2685,Y2685&lt;71),VLOOKUP($W2685,日射量と図３!$E$6:$F$34,2,TRUE),IF(AND(71&lt;=Y2685,Y2685&lt;107),VLOOKUP($W2685,日射量と図３!$E$6:$G$34,3,TRUE),IF(AND(107&lt;=Y2685,Y2685&lt;143),VLOOKUP($W2685,日射量と図３!$E$6:$H$34,4,TRUE),VLOOKUP($W2685,日射量と図３!$E$6:$I$34,5,TRUE))))))</f>
        <v/>
      </c>
      <c r="AB2685" s="4" t="str">
        <f>IF($V2685="","",IF(Z2685&lt;36,0,IF(AND(36&lt;=Z2685,Z2685&lt;71),VLOOKUP($W2685,日射量と図３!$E$6:$F$34,2,TRUE),IF(AND(71&lt;=Z2685,Z2685&lt;107),VLOOKUP($W2685,日射量と図３!$E$6:$G$34,3,TRUE),IF(AND(107&lt;=Z2685,Z2685&lt;143),VLOOKUP($W2685,日射量と図３!$E$6:$H$34,4,TRUE),VLOOKUP($W2685,日射量と図３!$E$6:$I$34,5,TRUE))))))</f>
        <v/>
      </c>
      <c r="AC2685" s="382" t="str">
        <f t="shared" si="504"/>
        <v/>
      </c>
      <c r="AD2685" s="382" t="str">
        <f t="shared" si="505"/>
        <v/>
      </c>
    </row>
    <row r="2686" spans="11:30" ht="13.5" customHeight="1">
      <c r="K2686" s="4">
        <f t="shared" si="498"/>
        <v>9</v>
      </c>
      <c r="L2686" s="34">
        <v>43363</v>
      </c>
      <c r="M2686" s="4">
        <v>112</v>
      </c>
      <c r="N2686" s="4">
        <v>19</v>
      </c>
      <c r="O2686" s="31">
        <v>0.75</v>
      </c>
      <c r="P2686" s="35">
        <v>24.02</v>
      </c>
      <c r="Q2686" s="36">
        <f t="shared" si="499"/>
        <v>16</v>
      </c>
      <c r="R2686" s="4">
        <f t="shared" si="500"/>
        <v>0</v>
      </c>
      <c r="S2686" s="31">
        <f t="shared" si="506"/>
        <v>0.22535879629629629</v>
      </c>
      <c r="T2686" s="31">
        <f t="shared" si="507"/>
        <v>0.76428240740740738</v>
      </c>
      <c r="U2686" s="4">
        <f t="shared" si="501"/>
        <v>0</v>
      </c>
      <c r="V2686" s="4" t="str">
        <f t="shared" si="502"/>
        <v/>
      </c>
      <c r="W2686" s="18" t="str">
        <f>IF(V2686="","",VLOOKUP(L2686,日射量と図３!$A$4:$C$368,3,TRUE)*238.85/100)</f>
        <v/>
      </c>
      <c r="X2686" s="4" t="str">
        <f t="shared" si="503"/>
        <v/>
      </c>
      <c r="Y2686" s="4" t="str">
        <f t="shared" si="508"/>
        <v/>
      </c>
      <c r="Z2686" s="4" t="str">
        <f t="shared" si="509"/>
        <v/>
      </c>
      <c r="AA2686" s="4" t="str">
        <f>IF($V2686="","",IF(Y2686&lt;36,0,IF(AND(36&lt;=Y2686,Y2686&lt;71),VLOOKUP($W2686,日射量と図３!$E$6:$F$34,2,TRUE),IF(AND(71&lt;=Y2686,Y2686&lt;107),VLOOKUP($W2686,日射量と図３!$E$6:$G$34,3,TRUE),IF(AND(107&lt;=Y2686,Y2686&lt;143),VLOOKUP($W2686,日射量と図３!$E$6:$H$34,4,TRUE),VLOOKUP($W2686,日射量と図３!$E$6:$I$34,5,TRUE))))))</f>
        <v/>
      </c>
      <c r="AB2686" s="4" t="str">
        <f>IF($V2686="","",IF(Z2686&lt;36,0,IF(AND(36&lt;=Z2686,Z2686&lt;71),VLOOKUP($W2686,日射量と図３!$E$6:$F$34,2,TRUE),IF(AND(71&lt;=Z2686,Z2686&lt;107),VLOOKUP($W2686,日射量と図３!$E$6:$G$34,3,TRUE),IF(AND(107&lt;=Z2686,Z2686&lt;143),VLOOKUP($W2686,日射量と図３!$E$6:$H$34,4,TRUE),VLOOKUP($W2686,日射量と図３!$E$6:$I$34,5,TRUE))))))</f>
        <v/>
      </c>
      <c r="AC2686" s="382" t="str">
        <f t="shared" si="504"/>
        <v/>
      </c>
      <c r="AD2686" s="382" t="str">
        <f t="shared" si="505"/>
        <v/>
      </c>
    </row>
    <row r="2687" spans="11:30" ht="13.5" customHeight="1">
      <c r="K2687" s="4">
        <f t="shared" si="498"/>
        <v>9</v>
      </c>
      <c r="L2687" s="34">
        <v>43363</v>
      </c>
      <c r="M2687" s="4">
        <v>112</v>
      </c>
      <c r="N2687" s="4">
        <v>20</v>
      </c>
      <c r="O2687" s="31">
        <v>0.79166666666666663</v>
      </c>
      <c r="P2687" s="35">
        <v>23.35</v>
      </c>
      <c r="Q2687" s="36">
        <f t="shared" si="499"/>
        <v>16</v>
      </c>
      <c r="R2687" s="4">
        <f t="shared" si="500"/>
        <v>0</v>
      </c>
      <c r="S2687" s="31">
        <f t="shared" si="506"/>
        <v>0.22535879629629629</v>
      </c>
      <c r="T2687" s="31">
        <f t="shared" si="507"/>
        <v>0.76428240740740738</v>
      </c>
      <c r="U2687" s="4">
        <f t="shared" si="501"/>
        <v>0</v>
      </c>
      <c r="V2687" s="4" t="str">
        <f t="shared" si="502"/>
        <v/>
      </c>
      <c r="W2687" s="18" t="str">
        <f>IF(V2687="","",VLOOKUP(L2687,日射量と図３!$A$4:$C$368,3,TRUE)*238.85/100)</f>
        <v/>
      </c>
      <c r="X2687" s="4" t="str">
        <f t="shared" si="503"/>
        <v/>
      </c>
      <c r="Y2687" s="4" t="str">
        <f t="shared" si="508"/>
        <v/>
      </c>
      <c r="Z2687" s="4" t="str">
        <f t="shared" si="509"/>
        <v/>
      </c>
      <c r="AA2687" s="4" t="str">
        <f>IF($V2687="","",IF(Y2687&lt;36,0,IF(AND(36&lt;=Y2687,Y2687&lt;71),VLOOKUP($W2687,日射量と図３!$E$6:$F$34,2,TRUE),IF(AND(71&lt;=Y2687,Y2687&lt;107),VLOOKUP($W2687,日射量と図３!$E$6:$G$34,3,TRUE),IF(AND(107&lt;=Y2687,Y2687&lt;143),VLOOKUP($W2687,日射量と図３!$E$6:$H$34,4,TRUE),VLOOKUP($W2687,日射量と図３!$E$6:$I$34,5,TRUE))))))</f>
        <v/>
      </c>
      <c r="AB2687" s="4" t="str">
        <f>IF($V2687="","",IF(Z2687&lt;36,0,IF(AND(36&lt;=Z2687,Z2687&lt;71),VLOOKUP($W2687,日射量と図３!$E$6:$F$34,2,TRUE),IF(AND(71&lt;=Z2687,Z2687&lt;107),VLOOKUP($W2687,日射量と図３!$E$6:$G$34,3,TRUE),IF(AND(107&lt;=Z2687,Z2687&lt;143),VLOOKUP($W2687,日射量と図３!$E$6:$H$34,4,TRUE),VLOOKUP($W2687,日射量と図３!$E$6:$I$34,5,TRUE))))))</f>
        <v/>
      </c>
      <c r="AC2687" s="382" t="str">
        <f t="shared" si="504"/>
        <v/>
      </c>
      <c r="AD2687" s="382" t="str">
        <f t="shared" si="505"/>
        <v/>
      </c>
    </row>
    <row r="2688" spans="11:30" ht="13.5" customHeight="1">
      <c r="K2688" s="4">
        <f t="shared" si="498"/>
        <v>9</v>
      </c>
      <c r="L2688" s="34">
        <v>43363</v>
      </c>
      <c r="M2688" s="4">
        <v>112</v>
      </c>
      <c r="N2688" s="4">
        <v>21</v>
      </c>
      <c r="O2688" s="31">
        <v>0.83333333333333337</v>
      </c>
      <c r="P2688" s="35">
        <v>22.85</v>
      </c>
      <c r="Q2688" s="36">
        <f t="shared" si="499"/>
        <v>16</v>
      </c>
      <c r="R2688" s="4">
        <f t="shared" si="500"/>
        <v>0</v>
      </c>
      <c r="S2688" s="31">
        <f t="shared" si="506"/>
        <v>0.22535879629629629</v>
      </c>
      <c r="T2688" s="31">
        <f t="shared" si="507"/>
        <v>0.76428240740740738</v>
      </c>
      <c r="U2688" s="4">
        <f t="shared" si="501"/>
        <v>0</v>
      </c>
      <c r="V2688" s="4" t="str">
        <f t="shared" si="502"/>
        <v/>
      </c>
      <c r="W2688" s="18" t="str">
        <f>IF(V2688="","",VLOOKUP(L2688,日射量と図３!$A$4:$C$368,3,TRUE)*238.85/100)</f>
        <v/>
      </c>
      <c r="X2688" s="4" t="str">
        <f t="shared" si="503"/>
        <v/>
      </c>
      <c r="Y2688" s="4" t="str">
        <f t="shared" si="508"/>
        <v/>
      </c>
      <c r="Z2688" s="4" t="str">
        <f t="shared" si="509"/>
        <v/>
      </c>
      <c r="AA2688" s="4" t="str">
        <f>IF($V2688="","",IF(Y2688&lt;36,0,IF(AND(36&lt;=Y2688,Y2688&lt;71),VLOOKUP($W2688,日射量と図３!$E$6:$F$34,2,TRUE),IF(AND(71&lt;=Y2688,Y2688&lt;107),VLOOKUP($W2688,日射量と図３!$E$6:$G$34,3,TRUE),IF(AND(107&lt;=Y2688,Y2688&lt;143),VLOOKUP($W2688,日射量と図３!$E$6:$H$34,4,TRUE),VLOOKUP($W2688,日射量と図３!$E$6:$I$34,5,TRUE))))))</f>
        <v/>
      </c>
      <c r="AB2688" s="4" t="str">
        <f>IF($V2688="","",IF(Z2688&lt;36,0,IF(AND(36&lt;=Z2688,Z2688&lt;71),VLOOKUP($W2688,日射量と図３!$E$6:$F$34,2,TRUE),IF(AND(71&lt;=Z2688,Z2688&lt;107),VLOOKUP($W2688,日射量と図３!$E$6:$G$34,3,TRUE),IF(AND(107&lt;=Z2688,Z2688&lt;143),VLOOKUP($W2688,日射量と図３!$E$6:$H$34,4,TRUE),VLOOKUP($W2688,日射量と図３!$E$6:$I$34,5,TRUE))))))</f>
        <v/>
      </c>
      <c r="AC2688" s="382" t="str">
        <f t="shared" si="504"/>
        <v/>
      </c>
      <c r="AD2688" s="382" t="str">
        <f t="shared" si="505"/>
        <v/>
      </c>
    </row>
    <row r="2689" spans="11:30" ht="13.5" customHeight="1">
      <c r="K2689" s="4">
        <f t="shared" si="498"/>
        <v>9</v>
      </c>
      <c r="L2689" s="34">
        <v>43363</v>
      </c>
      <c r="M2689" s="4">
        <v>112</v>
      </c>
      <c r="N2689" s="4">
        <v>22</v>
      </c>
      <c r="O2689" s="31">
        <v>0.875</v>
      </c>
      <c r="P2689" s="35">
        <v>22.58</v>
      </c>
      <c r="Q2689" s="36">
        <f t="shared" si="499"/>
        <v>16</v>
      </c>
      <c r="R2689" s="4">
        <f t="shared" si="500"/>
        <v>0</v>
      </c>
      <c r="S2689" s="31">
        <f t="shared" si="506"/>
        <v>0.22535879629629629</v>
      </c>
      <c r="T2689" s="31">
        <f t="shared" si="507"/>
        <v>0.76428240740740738</v>
      </c>
      <c r="U2689" s="4">
        <f t="shared" si="501"/>
        <v>0</v>
      </c>
      <c r="V2689" s="4" t="str">
        <f t="shared" si="502"/>
        <v/>
      </c>
      <c r="W2689" s="18" t="str">
        <f>IF(V2689="","",VLOOKUP(L2689,日射量と図３!$A$4:$C$368,3,TRUE)*238.85/100)</f>
        <v/>
      </c>
      <c r="X2689" s="4" t="str">
        <f t="shared" si="503"/>
        <v/>
      </c>
      <c r="Y2689" s="4" t="str">
        <f t="shared" si="508"/>
        <v/>
      </c>
      <c r="Z2689" s="4" t="str">
        <f t="shared" si="509"/>
        <v/>
      </c>
      <c r="AA2689" s="4" t="str">
        <f>IF($V2689="","",IF(Y2689&lt;36,0,IF(AND(36&lt;=Y2689,Y2689&lt;71),VLOOKUP($W2689,日射量と図３!$E$6:$F$34,2,TRUE),IF(AND(71&lt;=Y2689,Y2689&lt;107),VLOOKUP($W2689,日射量と図３!$E$6:$G$34,3,TRUE),IF(AND(107&lt;=Y2689,Y2689&lt;143),VLOOKUP($W2689,日射量と図３!$E$6:$H$34,4,TRUE),VLOOKUP($W2689,日射量と図３!$E$6:$I$34,5,TRUE))))))</f>
        <v/>
      </c>
      <c r="AB2689" s="4" t="str">
        <f>IF($V2689="","",IF(Z2689&lt;36,0,IF(AND(36&lt;=Z2689,Z2689&lt;71),VLOOKUP($W2689,日射量と図３!$E$6:$F$34,2,TRUE),IF(AND(71&lt;=Z2689,Z2689&lt;107),VLOOKUP($W2689,日射量と図３!$E$6:$G$34,3,TRUE),IF(AND(107&lt;=Z2689,Z2689&lt;143),VLOOKUP($W2689,日射量と図３!$E$6:$H$34,4,TRUE),VLOOKUP($W2689,日射量と図３!$E$6:$I$34,5,TRUE))))))</f>
        <v/>
      </c>
      <c r="AC2689" s="382" t="str">
        <f t="shared" si="504"/>
        <v/>
      </c>
      <c r="AD2689" s="382" t="str">
        <f t="shared" si="505"/>
        <v/>
      </c>
    </row>
    <row r="2690" spans="11:30" ht="13.5" customHeight="1">
      <c r="K2690" s="4">
        <f t="shared" si="498"/>
        <v>9</v>
      </c>
      <c r="L2690" s="34">
        <v>43363</v>
      </c>
      <c r="M2690" s="4">
        <v>112</v>
      </c>
      <c r="N2690" s="4">
        <v>23</v>
      </c>
      <c r="O2690" s="31">
        <v>0.91666666666666663</v>
      </c>
      <c r="P2690" s="35">
        <v>22.43</v>
      </c>
      <c r="Q2690" s="36">
        <f t="shared" si="499"/>
        <v>13</v>
      </c>
      <c r="R2690" s="4">
        <f t="shared" si="500"/>
        <v>0</v>
      </c>
      <c r="S2690" s="31">
        <f t="shared" si="506"/>
        <v>0.22535879629629629</v>
      </c>
      <c r="T2690" s="31">
        <f t="shared" si="507"/>
        <v>0.76428240740740738</v>
      </c>
      <c r="U2690" s="4">
        <f t="shared" si="501"/>
        <v>0</v>
      </c>
      <c r="V2690" s="4" t="str">
        <f t="shared" si="502"/>
        <v/>
      </c>
      <c r="W2690" s="18" t="str">
        <f>IF(V2690="","",VLOOKUP(L2690,日射量と図３!$A$4:$C$368,3,TRUE)*238.85/100)</f>
        <v/>
      </c>
      <c r="X2690" s="4" t="str">
        <f t="shared" si="503"/>
        <v/>
      </c>
      <c r="Y2690" s="4" t="str">
        <f t="shared" si="508"/>
        <v/>
      </c>
      <c r="Z2690" s="4" t="str">
        <f t="shared" si="509"/>
        <v/>
      </c>
      <c r="AA2690" s="4" t="str">
        <f>IF($V2690="","",IF(Y2690&lt;36,0,IF(AND(36&lt;=Y2690,Y2690&lt;71),VLOOKUP($W2690,日射量と図３!$E$6:$F$34,2,TRUE),IF(AND(71&lt;=Y2690,Y2690&lt;107),VLOOKUP($W2690,日射量と図３!$E$6:$G$34,3,TRUE),IF(AND(107&lt;=Y2690,Y2690&lt;143),VLOOKUP($W2690,日射量と図３!$E$6:$H$34,4,TRUE),VLOOKUP($W2690,日射量と図３!$E$6:$I$34,5,TRUE))))))</f>
        <v/>
      </c>
      <c r="AB2690" s="4" t="str">
        <f>IF($V2690="","",IF(Z2690&lt;36,0,IF(AND(36&lt;=Z2690,Z2690&lt;71),VLOOKUP($W2690,日射量と図３!$E$6:$F$34,2,TRUE),IF(AND(71&lt;=Z2690,Z2690&lt;107),VLOOKUP($W2690,日射量と図３!$E$6:$G$34,3,TRUE),IF(AND(107&lt;=Z2690,Z2690&lt;143),VLOOKUP($W2690,日射量と図３!$E$6:$H$34,4,TRUE),VLOOKUP($W2690,日射量と図３!$E$6:$I$34,5,TRUE))))))</f>
        <v/>
      </c>
      <c r="AC2690" s="382" t="str">
        <f t="shared" si="504"/>
        <v/>
      </c>
      <c r="AD2690" s="382" t="str">
        <f t="shared" si="505"/>
        <v/>
      </c>
    </row>
    <row r="2691" spans="11:30" ht="13.5" customHeight="1">
      <c r="K2691" s="4">
        <f t="shared" si="498"/>
        <v>9</v>
      </c>
      <c r="L2691" s="34">
        <v>43363</v>
      </c>
      <c r="M2691" s="4">
        <v>112</v>
      </c>
      <c r="N2691" s="4">
        <v>24</v>
      </c>
      <c r="O2691" s="31">
        <v>0.95833333333333337</v>
      </c>
      <c r="P2691" s="35">
        <v>21.95</v>
      </c>
      <c r="Q2691" s="36">
        <f t="shared" si="499"/>
        <v>13</v>
      </c>
      <c r="R2691" s="4">
        <f t="shared" si="500"/>
        <v>0</v>
      </c>
      <c r="S2691" s="31">
        <f t="shared" si="506"/>
        <v>0.22535879629629629</v>
      </c>
      <c r="T2691" s="31">
        <f t="shared" si="507"/>
        <v>0.76428240740740738</v>
      </c>
      <c r="U2691" s="4">
        <f t="shared" si="501"/>
        <v>0</v>
      </c>
      <c r="V2691" s="4" t="str">
        <f t="shared" si="502"/>
        <v/>
      </c>
      <c r="W2691" s="18" t="str">
        <f>IF(V2691="","",VLOOKUP(L2691,日射量と図３!$A$4:$C$368,3,TRUE)*238.85/100)</f>
        <v/>
      </c>
      <c r="X2691" s="4" t="str">
        <f t="shared" si="503"/>
        <v/>
      </c>
      <c r="Y2691" s="4" t="str">
        <f t="shared" si="508"/>
        <v/>
      </c>
      <c r="Z2691" s="4" t="str">
        <f t="shared" si="509"/>
        <v/>
      </c>
      <c r="AA2691" s="4" t="str">
        <f>IF($V2691="","",IF(Y2691&lt;36,0,IF(AND(36&lt;=Y2691,Y2691&lt;71),VLOOKUP($W2691,日射量と図３!$E$6:$F$34,2,TRUE),IF(AND(71&lt;=Y2691,Y2691&lt;107),VLOOKUP($W2691,日射量と図３!$E$6:$G$34,3,TRUE),IF(AND(107&lt;=Y2691,Y2691&lt;143),VLOOKUP($W2691,日射量と図３!$E$6:$H$34,4,TRUE),VLOOKUP($W2691,日射量と図３!$E$6:$I$34,5,TRUE))))))</f>
        <v/>
      </c>
      <c r="AB2691" s="4" t="str">
        <f>IF($V2691="","",IF(Z2691&lt;36,0,IF(AND(36&lt;=Z2691,Z2691&lt;71),VLOOKUP($W2691,日射量と図３!$E$6:$F$34,2,TRUE),IF(AND(71&lt;=Z2691,Z2691&lt;107),VLOOKUP($W2691,日射量と図３!$E$6:$G$34,3,TRUE),IF(AND(107&lt;=Z2691,Z2691&lt;143),VLOOKUP($W2691,日射量と図３!$E$6:$H$34,4,TRUE),VLOOKUP($W2691,日射量と図３!$E$6:$I$34,5,TRUE))))))</f>
        <v/>
      </c>
      <c r="AC2691" s="382" t="str">
        <f t="shared" si="504"/>
        <v/>
      </c>
      <c r="AD2691" s="382" t="str">
        <f t="shared" si="505"/>
        <v/>
      </c>
    </row>
    <row r="2692" spans="11:30" ht="13.5" customHeight="1">
      <c r="K2692" s="4">
        <f t="shared" si="498"/>
        <v>9</v>
      </c>
      <c r="L2692" s="34">
        <v>43364</v>
      </c>
      <c r="M2692" s="4">
        <v>113</v>
      </c>
      <c r="N2692" s="4">
        <v>1</v>
      </c>
      <c r="O2692" s="31">
        <v>0</v>
      </c>
      <c r="P2692" s="35">
        <v>21.729999999999997</v>
      </c>
      <c r="Q2692" s="36">
        <f t="shared" si="499"/>
        <v>13</v>
      </c>
      <c r="R2692" s="4">
        <f t="shared" si="500"/>
        <v>0</v>
      </c>
      <c r="S2692" s="31">
        <f t="shared" si="506"/>
        <v>0.22535879629629629</v>
      </c>
      <c r="T2692" s="31">
        <f t="shared" si="507"/>
        <v>0.76428240740740738</v>
      </c>
      <c r="U2692" s="4">
        <f t="shared" si="501"/>
        <v>0</v>
      </c>
      <c r="V2692" s="4">
        <f t="shared" si="502"/>
        <v>0</v>
      </c>
      <c r="W2692" s="18">
        <f>IF(V2692="","",VLOOKUP(L2692,日射量と図３!$A$4:$C$368,3,TRUE)*238.85/100)</f>
        <v>33.439</v>
      </c>
      <c r="X2692" s="4">
        <f t="shared" si="503"/>
        <v>13</v>
      </c>
      <c r="Y2692" s="4">
        <f t="shared" si="508"/>
        <v>0</v>
      </c>
      <c r="Z2692" s="4">
        <f t="shared" si="509"/>
        <v>0</v>
      </c>
      <c r="AA2692" s="4">
        <f>IF($V2692="","",IF(Y2692&lt;36,0,IF(AND(36&lt;=Y2692,Y2692&lt;71),VLOOKUP($W2692,日射量と図３!$E$6:$F$34,2,TRUE),IF(AND(71&lt;=Y2692,Y2692&lt;107),VLOOKUP($W2692,日射量と図３!$E$6:$G$34,3,TRUE),IF(AND(107&lt;=Y2692,Y2692&lt;143),VLOOKUP($W2692,日射量と図３!$E$6:$H$34,4,TRUE),VLOOKUP($W2692,日射量と図３!$E$6:$I$34,5,TRUE))))))</f>
        <v>0</v>
      </c>
      <c r="AB2692" s="4">
        <f>IF($V2692="","",IF(Z2692&lt;36,0,IF(AND(36&lt;=Z2692,Z2692&lt;71),VLOOKUP($W2692,日射量と図３!$E$6:$F$34,2,TRUE),IF(AND(71&lt;=Z2692,Z2692&lt;107),VLOOKUP($W2692,日射量と図３!$E$6:$G$34,3,TRUE),IF(AND(107&lt;=Z2692,Z2692&lt;143),VLOOKUP($W2692,日射量と図３!$E$6:$H$34,4,TRUE),VLOOKUP($W2692,日射量と図３!$E$6:$I$34,5,TRUE))))))</f>
        <v>0</v>
      </c>
      <c r="AC2692" s="382">
        <f t="shared" si="504"/>
        <v>0</v>
      </c>
      <c r="AD2692" s="382">
        <f t="shared" si="505"/>
        <v>0</v>
      </c>
    </row>
    <row r="2693" spans="11:30" ht="13.5" customHeight="1">
      <c r="K2693" s="4">
        <f t="shared" ref="K2693:K2756" si="510">MONTH(L2693)</f>
        <v>9</v>
      </c>
      <c r="L2693" s="34">
        <v>43364</v>
      </c>
      <c r="M2693" s="4">
        <v>113</v>
      </c>
      <c r="N2693" s="4">
        <v>2</v>
      </c>
      <c r="O2693" s="31">
        <v>4.1666666666666664E-2</v>
      </c>
      <c r="P2693" s="35">
        <v>21.52</v>
      </c>
      <c r="Q2693" s="36">
        <f t="shared" ref="Q2693:Q2756" si="511">IF(O2693&lt;$B$15,$D$14,IF(O2693&lt;$B$16,$D$15,IF(O2693&lt;$B$17,$D$16,IF(O2693&lt;$B$18,$D$17,IF(O2693&lt;$B$19,$D$18,$D$19)))))</f>
        <v>13</v>
      </c>
      <c r="R2693" s="4">
        <f t="shared" ref="R2693:R2756" si="512">IF(Q2693-P2693&gt;0,Q2693-P2693,0)</f>
        <v>0</v>
      </c>
      <c r="S2693" s="31">
        <f t="shared" si="506"/>
        <v>0.22535879629629629</v>
      </c>
      <c r="T2693" s="31">
        <f t="shared" si="507"/>
        <v>0.76428240740740738</v>
      </c>
      <c r="U2693" s="4">
        <f t="shared" ref="U2693:U2756" si="513">IF(AND(S2693&lt;O2693,O2693&lt;T2693),R2693,0)</f>
        <v>0</v>
      </c>
      <c r="V2693" s="4" t="str">
        <f t="shared" ref="V2693:V2756" si="514">IF(N2693=1,SUM(U2693:U2716),"")</f>
        <v/>
      </c>
      <c r="W2693" s="18" t="str">
        <f>IF(V2693="","",VLOOKUP(L2693,日射量と図３!$A$4:$C$368,3,TRUE)*238.85/100)</f>
        <v/>
      </c>
      <c r="X2693" s="4" t="str">
        <f t="shared" ref="X2693:X2756" si="515">IF(V2693="","",VLOOKUP(K2693,$AF$38:$AJ$49,5,TRUE))</f>
        <v/>
      </c>
      <c r="Y2693" s="4" t="str">
        <f t="shared" si="508"/>
        <v/>
      </c>
      <c r="Z2693" s="4" t="str">
        <f t="shared" si="509"/>
        <v/>
      </c>
      <c r="AA2693" s="4" t="str">
        <f>IF($V2693="","",IF(Y2693&lt;36,0,IF(AND(36&lt;=Y2693,Y2693&lt;71),VLOOKUP($W2693,日射量と図３!$E$6:$F$34,2,TRUE),IF(AND(71&lt;=Y2693,Y2693&lt;107),VLOOKUP($W2693,日射量と図３!$E$6:$G$34,3,TRUE),IF(AND(107&lt;=Y2693,Y2693&lt;143),VLOOKUP($W2693,日射量と図３!$E$6:$H$34,4,TRUE),VLOOKUP($W2693,日射量と図３!$E$6:$I$34,5,TRUE))))))</f>
        <v/>
      </c>
      <c r="AB2693" s="4" t="str">
        <f>IF($V2693="","",IF(Z2693&lt;36,0,IF(AND(36&lt;=Z2693,Z2693&lt;71),VLOOKUP($W2693,日射量と図３!$E$6:$F$34,2,TRUE),IF(AND(71&lt;=Z2693,Z2693&lt;107),VLOOKUP($W2693,日射量と図３!$E$6:$G$34,3,TRUE),IF(AND(107&lt;=Z2693,Z2693&lt;143),VLOOKUP($W2693,日射量と図３!$E$6:$H$34,4,TRUE),VLOOKUP($W2693,日射量と図３!$E$6:$I$34,5,TRUE))))))</f>
        <v/>
      </c>
      <c r="AC2693" s="382" t="str">
        <f t="shared" si="504"/>
        <v/>
      </c>
      <c r="AD2693" s="382" t="str">
        <f t="shared" si="505"/>
        <v/>
      </c>
    </row>
    <row r="2694" spans="11:30" ht="13.5" customHeight="1">
      <c r="K2694" s="4">
        <f t="shared" si="510"/>
        <v>9</v>
      </c>
      <c r="L2694" s="34">
        <v>43364</v>
      </c>
      <c r="M2694" s="4">
        <v>113</v>
      </c>
      <c r="N2694" s="4">
        <v>3</v>
      </c>
      <c r="O2694" s="31">
        <v>8.3333333333333329E-2</v>
      </c>
      <c r="P2694" s="35">
        <v>21.32</v>
      </c>
      <c r="Q2694" s="36">
        <f t="shared" si="511"/>
        <v>13</v>
      </c>
      <c r="R2694" s="4">
        <f t="shared" si="512"/>
        <v>0</v>
      </c>
      <c r="S2694" s="31">
        <f t="shared" si="506"/>
        <v>0.22535879629629629</v>
      </c>
      <c r="T2694" s="31">
        <f t="shared" si="507"/>
        <v>0.76428240740740738</v>
      </c>
      <c r="U2694" s="4">
        <f t="shared" si="513"/>
        <v>0</v>
      </c>
      <c r="V2694" s="4" t="str">
        <f t="shared" si="514"/>
        <v/>
      </c>
      <c r="W2694" s="18" t="str">
        <f>IF(V2694="","",VLOOKUP(L2694,日射量と図３!$A$4:$C$368,3,TRUE)*238.85/100)</f>
        <v/>
      </c>
      <c r="X2694" s="4" t="str">
        <f t="shared" si="515"/>
        <v/>
      </c>
      <c r="Y2694" s="4" t="str">
        <f t="shared" si="508"/>
        <v/>
      </c>
      <c r="Z2694" s="4" t="str">
        <f t="shared" si="509"/>
        <v/>
      </c>
      <c r="AA2694" s="4" t="str">
        <f>IF($V2694="","",IF(Y2694&lt;36,0,IF(AND(36&lt;=Y2694,Y2694&lt;71),VLOOKUP($W2694,日射量と図３!$E$6:$F$34,2,TRUE),IF(AND(71&lt;=Y2694,Y2694&lt;107),VLOOKUP($W2694,日射量と図３!$E$6:$G$34,3,TRUE),IF(AND(107&lt;=Y2694,Y2694&lt;143),VLOOKUP($W2694,日射量と図３!$E$6:$H$34,4,TRUE),VLOOKUP($W2694,日射量と図３!$E$6:$I$34,5,TRUE))))))</f>
        <v/>
      </c>
      <c r="AB2694" s="4" t="str">
        <f>IF($V2694="","",IF(Z2694&lt;36,0,IF(AND(36&lt;=Z2694,Z2694&lt;71),VLOOKUP($W2694,日射量と図３!$E$6:$F$34,2,TRUE),IF(AND(71&lt;=Z2694,Z2694&lt;107),VLOOKUP($W2694,日射量と図３!$E$6:$G$34,3,TRUE),IF(AND(107&lt;=Z2694,Z2694&lt;143),VLOOKUP($W2694,日射量と図３!$E$6:$H$34,4,TRUE),VLOOKUP($W2694,日射量と図３!$E$6:$I$34,5,TRUE))))))</f>
        <v/>
      </c>
      <c r="AC2694" s="382" t="str">
        <f t="shared" si="504"/>
        <v/>
      </c>
      <c r="AD2694" s="382" t="str">
        <f t="shared" si="505"/>
        <v/>
      </c>
    </row>
    <row r="2695" spans="11:30" ht="13.5" customHeight="1">
      <c r="K2695" s="4">
        <f t="shared" si="510"/>
        <v>9</v>
      </c>
      <c r="L2695" s="34">
        <v>43364</v>
      </c>
      <c r="M2695" s="4">
        <v>113</v>
      </c>
      <c r="N2695" s="4">
        <v>4</v>
      </c>
      <c r="O2695" s="31">
        <v>0.125</v>
      </c>
      <c r="P2695" s="35">
        <v>21.119999999999997</v>
      </c>
      <c r="Q2695" s="36">
        <f t="shared" si="511"/>
        <v>13</v>
      </c>
      <c r="R2695" s="4">
        <f t="shared" si="512"/>
        <v>0</v>
      </c>
      <c r="S2695" s="31">
        <f t="shared" si="506"/>
        <v>0.22535879629629629</v>
      </c>
      <c r="T2695" s="31">
        <f t="shared" si="507"/>
        <v>0.76428240740740738</v>
      </c>
      <c r="U2695" s="4">
        <f t="shared" si="513"/>
        <v>0</v>
      </c>
      <c r="V2695" s="4" t="str">
        <f t="shared" si="514"/>
        <v/>
      </c>
      <c r="W2695" s="18" t="str">
        <f>IF(V2695="","",VLOOKUP(L2695,日射量と図３!$A$4:$C$368,3,TRUE)*238.85/100)</f>
        <v/>
      </c>
      <c r="X2695" s="4" t="str">
        <f t="shared" si="515"/>
        <v/>
      </c>
      <c r="Y2695" s="4" t="str">
        <f t="shared" si="508"/>
        <v/>
      </c>
      <c r="Z2695" s="4" t="str">
        <f t="shared" si="509"/>
        <v/>
      </c>
      <c r="AA2695" s="4" t="str">
        <f>IF($V2695="","",IF(Y2695&lt;36,0,IF(AND(36&lt;=Y2695,Y2695&lt;71),VLOOKUP($W2695,日射量と図３!$E$6:$F$34,2,TRUE),IF(AND(71&lt;=Y2695,Y2695&lt;107),VLOOKUP($W2695,日射量と図３!$E$6:$G$34,3,TRUE),IF(AND(107&lt;=Y2695,Y2695&lt;143),VLOOKUP($W2695,日射量と図３!$E$6:$H$34,4,TRUE),VLOOKUP($W2695,日射量と図３!$E$6:$I$34,5,TRUE))))))</f>
        <v/>
      </c>
      <c r="AB2695" s="4" t="str">
        <f>IF($V2695="","",IF(Z2695&lt;36,0,IF(AND(36&lt;=Z2695,Z2695&lt;71),VLOOKUP($W2695,日射量と図３!$E$6:$F$34,2,TRUE),IF(AND(71&lt;=Z2695,Z2695&lt;107),VLOOKUP($W2695,日射量と図３!$E$6:$G$34,3,TRUE),IF(AND(107&lt;=Z2695,Z2695&lt;143),VLOOKUP($W2695,日射量と図３!$E$6:$H$34,4,TRUE),VLOOKUP($W2695,日射量と図３!$E$6:$I$34,5,TRUE))))))</f>
        <v/>
      </c>
      <c r="AC2695" s="382" t="str">
        <f t="shared" si="504"/>
        <v/>
      </c>
      <c r="AD2695" s="382" t="str">
        <f t="shared" si="505"/>
        <v/>
      </c>
    </row>
    <row r="2696" spans="11:30" ht="13.5" customHeight="1">
      <c r="K2696" s="4">
        <f t="shared" si="510"/>
        <v>9</v>
      </c>
      <c r="L2696" s="34">
        <v>43364</v>
      </c>
      <c r="M2696" s="4">
        <v>113</v>
      </c>
      <c r="N2696" s="4">
        <v>5</v>
      </c>
      <c r="O2696" s="31">
        <v>0.16666666666666666</v>
      </c>
      <c r="P2696" s="35">
        <v>20.759999999999998</v>
      </c>
      <c r="Q2696" s="36">
        <f t="shared" si="511"/>
        <v>15</v>
      </c>
      <c r="R2696" s="4">
        <f t="shared" si="512"/>
        <v>0</v>
      </c>
      <c r="S2696" s="31">
        <f t="shared" si="506"/>
        <v>0.22535879629629629</v>
      </c>
      <c r="T2696" s="31">
        <f t="shared" si="507"/>
        <v>0.76428240740740738</v>
      </c>
      <c r="U2696" s="4">
        <f t="shared" si="513"/>
        <v>0</v>
      </c>
      <c r="V2696" s="4" t="str">
        <f t="shared" si="514"/>
        <v/>
      </c>
      <c r="W2696" s="18" t="str">
        <f>IF(V2696="","",VLOOKUP(L2696,日射量と図３!$A$4:$C$368,3,TRUE)*238.85/100)</f>
        <v/>
      </c>
      <c r="X2696" s="4" t="str">
        <f t="shared" si="515"/>
        <v/>
      </c>
      <c r="Y2696" s="4" t="str">
        <f t="shared" si="508"/>
        <v/>
      </c>
      <c r="Z2696" s="4" t="str">
        <f t="shared" si="509"/>
        <v/>
      </c>
      <c r="AA2696" s="4" t="str">
        <f>IF($V2696="","",IF(Y2696&lt;36,0,IF(AND(36&lt;=Y2696,Y2696&lt;71),VLOOKUP($W2696,日射量と図３!$E$6:$F$34,2,TRUE),IF(AND(71&lt;=Y2696,Y2696&lt;107),VLOOKUP($W2696,日射量と図３!$E$6:$G$34,3,TRUE),IF(AND(107&lt;=Y2696,Y2696&lt;143),VLOOKUP($W2696,日射量と図３!$E$6:$H$34,4,TRUE),VLOOKUP($W2696,日射量と図３!$E$6:$I$34,5,TRUE))))))</f>
        <v/>
      </c>
      <c r="AB2696" s="4" t="str">
        <f>IF($V2696="","",IF(Z2696&lt;36,0,IF(AND(36&lt;=Z2696,Z2696&lt;71),VLOOKUP($W2696,日射量と図３!$E$6:$F$34,2,TRUE),IF(AND(71&lt;=Z2696,Z2696&lt;107),VLOOKUP($W2696,日射量と図３!$E$6:$G$34,3,TRUE),IF(AND(107&lt;=Z2696,Z2696&lt;143),VLOOKUP($W2696,日射量と図３!$E$6:$H$34,4,TRUE),VLOOKUP($W2696,日射量と図３!$E$6:$I$34,5,TRUE))))))</f>
        <v/>
      </c>
      <c r="AC2696" s="382" t="str">
        <f t="shared" si="504"/>
        <v/>
      </c>
      <c r="AD2696" s="382" t="str">
        <f t="shared" si="505"/>
        <v/>
      </c>
    </row>
    <row r="2697" spans="11:30" ht="13.5" customHeight="1">
      <c r="K2697" s="4">
        <f t="shared" si="510"/>
        <v>9</v>
      </c>
      <c r="L2697" s="34">
        <v>43364</v>
      </c>
      <c r="M2697" s="4">
        <v>113</v>
      </c>
      <c r="N2697" s="4">
        <v>6</v>
      </c>
      <c r="O2697" s="31">
        <v>0.20833333333333334</v>
      </c>
      <c r="P2697" s="35">
        <v>20.440000000000001</v>
      </c>
      <c r="Q2697" s="36">
        <f t="shared" si="511"/>
        <v>15</v>
      </c>
      <c r="R2697" s="4">
        <f t="shared" si="512"/>
        <v>0</v>
      </c>
      <c r="S2697" s="31">
        <f t="shared" si="506"/>
        <v>0.22535879629629629</v>
      </c>
      <c r="T2697" s="31">
        <f t="shared" si="507"/>
        <v>0.76428240740740738</v>
      </c>
      <c r="U2697" s="4">
        <f t="shared" si="513"/>
        <v>0</v>
      </c>
      <c r="V2697" s="4" t="str">
        <f t="shared" si="514"/>
        <v/>
      </c>
      <c r="W2697" s="18" t="str">
        <f>IF(V2697="","",VLOOKUP(L2697,日射量と図３!$A$4:$C$368,3,TRUE)*238.85/100)</f>
        <v/>
      </c>
      <c r="X2697" s="4" t="str">
        <f t="shared" si="515"/>
        <v/>
      </c>
      <c r="Y2697" s="4" t="str">
        <f t="shared" si="508"/>
        <v/>
      </c>
      <c r="Z2697" s="4" t="str">
        <f t="shared" si="509"/>
        <v/>
      </c>
      <c r="AA2697" s="4" t="str">
        <f>IF($V2697="","",IF(Y2697&lt;36,0,IF(AND(36&lt;=Y2697,Y2697&lt;71),VLOOKUP($W2697,日射量と図３!$E$6:$F$34,2,TRUE),IF(AND(71&lt;=Y2697,Y2697&lt;107),VLOOKUP($W2697,日射量と図３!$E$6:$G$34,3,TRUE),IF(AND(107&lt;=Y2697,Y2697&lt;143),VLOOKUP($W2697,日射量と図３!$E$6:$H$34,4,TRUE),VLOOKUP($W2697,日射量と図３!$E$6:$I$34,5,TRUE))))))</f>
        <v/>
      </c>
      <c r="AB2697" s="4" t="str">
        <f>IF($V2697="","",IF(Z2697&lt;36,0,IF(AND(36&lt;=Z2697,Z2697&lt;71),VLOOKUP($W2697,日射量と図３!$E$6:$F$34,2,TRUE),IF(AND(71&lt;=Z2697,Z2697&lt;107),VLOOKUP($W2697,日射量と図３!$E$6:$G$34,3,TRUE),IF(AND(107&lt;=Z2697,Z2697&lt;143),VLOOKUP($W2697,日射量と図３!$E$6:$H$34,4,TRUE),VLOOKUP($W2697,日射量と図３!$E$6:$I$34,5,TRUE))))))</f>
        <v/>
      </c>
      <c r="AC2697" s="382" t="str">
        <f t="shared" si="504"/>
        <v/>
      </c>
      <c r="AD2697" s="382" t="str">
        <f t="shared" si="505"/>
        <v/>
      </c>
    </row>
    <row r="2698" spans="11:30" ht="13.5" customHeight="1">
      <c r="K2698" s="4">
        <f t="shared" si="510"/>
        <v>9</v>
      </c>
      <c r="L2698" s="34">
        <v>43364</v>
      </c>
      <c r="M2698" s="4">
        <v>113</v>
      </c>
      <c r="N2698" s="4">
        <v>7</v>
      </c>
      <c r="O2698" s="31">
        <v>0.25</v>
      </c>
      <c r="P2698" s="35">
        <v>20.329999999999998</v>
      </c>
      <c r="Q2698" s="36">
        <f t="shared" si="511"/>
        <v>15</v>
      </c>
      <c r="R2698" s="4">
        <f t="shared" si="512"/>
        <v>0</v>
      </c>
      <c r="S2698" s="31">
        <f t="shared" si="506"/>
        <v>0.22535879629629629</v>
      </c>
      <c r="T2698" s="31">
        <f t="shared" si="507"/>
        <v>0.76428240740740738</v>
      </c>
      <c r="U2698" s="4">
        <f t="shared" si="513"/>
        <v>0</v>
      </c>
      <c r="V2698" s="4" t="str">
        <f t="shared" si="514"/>
        <v/>
      </c>
      <c r="W2698" s="18" t="str">
        <f>IF(V2698="","",VLOOKUP(L2698,日射量と図３!$A$4:$C$368,3,TRUE)*238.85/100)</f>
        <v/>
      </c>
      <c r="X2698" s="4" t="str">
        <f t="shared" si="515"/>
        <v/>
      </c>
      <c r="Y2698" s="4" t="str">
        <f t="shared" si="508"/>
        <v/>
      </c>
      <c r="Z2698" s="4" t="str">
        <f t="shared" si="509"/>
        <v/>
      </c>
      <c r="AA2698" s="4" t="str">
        <f>IF($V2698="","",IF(Y2698&lt;36,0,IF(AND(36&lt;=Y2698,Y2698&lt;71),VLOOKUP($W2698,日射量と図３!$E$6:$F$34,2,TRUE),IF(AND(71&lt;=Y2698,Y2698&lt;107),VLOOKUP($W2698,日射量と図３!$E$6:$G$34,3,TRUE),IF(AND(107&lt;=Y2698,Y2698&lt;143),VLOOKUP($W2698,日射量と図３!$E$6:$H$34,4,TRUE),VLOOKUP($W2698,日射量と図３!$E$6:$I$34,5,TRUE))))))</f>
        <v/>
      </c>
      <c r="AB2698" s="4" t="str">
        <f>IF($V2698="","",IF(Z2698&lt;36,0,IF(AND(36&lt;=Z2698,Z2698&lt;71),VLOOKUP($W2698,日射量と図３!$E$6:$F$34,2,TRUE),IF(AND(71&lt;=Z2698,Z2698&lt;107),VLOOKUP($W2698,日射量と図３!$E$6:$G$34,3,TRUE),IF(AND(107&lt;=Z2698,Z2698&lt;143),VLOOKUP($W2698,日射量と図３!$E$6:$H$34,4,TRUE),VLOOKUP($W2698,日射量と図３!$E$6:$I$34,5,TRUE))))))</f>
        <v/>
      </c>
      <c r="AC2698" s="382" t="str">
        <f t="shared" si="504"/>
        <v/>
      </c>
      <c r="AD2698" s="382" t="str">
        <f t="shared" si="505"/>
        <v/>
      </c>
    </row>
    <row r="2699" spans="11:30" ht="13.5" customHeight="1">
      <c r="K2699" s="4">
        <f t="shared" si="510"/>
        <v>9</v>
      </c>
      <c r="L2699" s="34">
        <v>43364</v>
      </c>
      <c r="M2699" s="4">
        <v>113</v>
      </c>
      <c r="N2699" s="4">
        <v>8</v>
      </c>
      <c r="O2699" s="31">
        <v>0.29166666666666669</v>
      </c>
      <c r="P2699" s="35">
        <v>20.990000000000002</v>
      </c>
      <c r="Q2699" s="36">
        <f t="shared" si="511"/>
        <v>12</v>
      </c>
      <c r="R2699" s="4">
        <f t="shared" si="512"/>
        <v>0</v>
      </c>
      <c r="S2699" s="31">
        <f t="shared" si="506"/>
        <v>0.22535879629629629</v>
      </c>
      <c r="T2699" s="31">
        <f t="shared" si="507"/>
        <v>0.76428240740740738</v>
      </c>
      <c r="U2699" s="4">
        <f t="shared" si="513"/>
        <v>0</v>
      </c>
      <c r="V2699" s="4" t="str">
        <f t="shared" si="514"/>
        <v/>
      </c>
      <c r="W2699" s="18" t="str">
        <f>IF(V2699="","",VLOOKUP(L2699,日射量と図３!$A$4:$C$368,3,TRUE)*238.85/100)</f>
        <v/>
      </c>
      <c r="X2699" s="4" t="str">
        <f t="shared" si="515"/>
        <v/>
      </c>
      <c r="Y2699" s="4" t="str">
        <f t="shared" si="508"/>
        <v/>
      </c>
      <c r="Z2699" s="4" t="str">
        <f t="shared" si="509"/>
        <v/>
      </c>
      <c r="AA2699" s="4" t="str">
        <f>IF($V2699="","",IF(Y2699&lt;36,0,IF(AND(36&lt;=Y2699,Y2699&lt;71),VLOOKUP($W2699,日射量と図３!$E$6:$F$34,2,TRUE),IF(AND(71&lt;=Y2699,Y2699&lt;107),VLOOKUP($W2699,日射量と図３!$E$6:$G$34,3,TRUE),IF(AND(107&lt;=Y2699,Y2699&lt;143),VLOOKUP($W2699,日射量と図３!$E$6:$H$34,4,TRUE),VLOOKUP($W2699,日射量と図３!$E$6:$I$34,5,TRUE))))))</f>
        <v/>
      </c>
      <c r="AB2699" s="4" t="str">
        <f>IF($V2699="","",IF(Z2699&lt;36,0,IF(AND(36&lt;=Z2699,Z2699&lt;71),VLOOKUP($W2699,日射量と図３!$E$6:$F$34,2,TRUE),IF(AND(71&lt;=Z2699,Z2699&lt;107),VLOOKUP($W2699,日射量と図３!$E$6:$G$34,3,TRUE),IF(AND(107&lt;=Z2699,Z2699&lt;143),VLOOKUP($W2699,日射量と図３!$E$6:$H$34,4,TRUE),VLOOKUP($W2699,日射量と図３!$E$6:$I$34,5,TRUE))))))</f>
        <v/>
      </c>
      <c r="AC2699" s="382" t="str">
        <f t="shared" si="504"/>
        <v/>
      </c>
      <c r="AD2699" s="382" t="str">
        <f t="shared" si="505"/>
        <v/>
      </c>
    </row>
    <row r="2700" spans="11:30" ht="13.5" customHeight="1">
      <c r="K2700" s="4">
        <f t="shared" si="510"/>
        <v>9</v>
      </c>
      <c r="L2700" s="34">
        <v>43364</v>
      </c>
      <c r="M2700" s="4">
        <v>113</v>
      </c>
      <c r="N2700" s="4">
        <v>9</v>
      </c>
      <c r="O2700" s="31">
        <v>0.33333333333333331</v>
      </c>
      <c r="P2700" s="35">
        <v>22.1</v>
      </c>
      <c r="Q2700" s="36">
        <f t="shared" si="511"/>
        <v>12</v>
      </c>
      <c r="R2700" s="4">
        <f t="shared" si="512"/>
        <v>0</v>
      </c>
      <c r="S2700" s="31">
        <f t="shared" si="506"/>
        <v>0.22535879629629629</v>
      </c>
      <c r="T2700" s="31">
        <f t="shared" si="507"/>
        <v>0.76428240740740738</v>
      </c>
      <c r="U2700" s="4">
        <f t="shared" si="513"/>
        <v>0</v>
      </c>
      <c r="V2700" s="4" t="str">
        <f t="shared" si="514"/>
        <v/>
      </c>
      <c r="W2700" s="18" t="str">
        <f>IF(V2700="","",VLOOKUP(L2700,日射量と図３!$A$4:$C$368,3,TRUE)*238.85/100)</f>
        <v/>
      </c>
      <c r="X2700" s="4" t="str">
        <f t="shared" si="515"/>
        <v/>
      </c>
      <c r="Y2700" s="4" t="str">
        <f t="shared" si="508"/>
        <v/>
      </c>
      <c r="Z2700" s="4" t="str">
        <f t="shared" si="509"/>
        <v/>
      </c>
      <c r="AA2700" s="4" t="str">
        <f>IF($V2700="","",IF(Y2700&lt;36,0,IF(AND(36&lt;=Y2700,Y2700&lt;71),VLOOKUP($W2700,日射量と図３!$E$6:$F$34,2,TRUE),IF(AND(71&lt;=Y2700,Y2700&lt;107),VLOOKUP($W2700,日射量と図３!$E$6:$G$34,3,TRUE),IF(AND(107&lt;=Y2700,Y2700&lt;143),VLOOKUP($W2700,日射量と図３!$E$6:$H$34,4,TRUE),VLOOKUP($W2700,日射量と図３!$E$6:$I$34,5,TRUE))))))</f>
        <v/>
      </c>
      <c r="AB2700" s="4" t="str">
        <f>IF($V2700="","",IF(Z2700&lt;36,0,IF(AND(36&lt;=Z2700,Z2700&lt;71),VLOOKUP($W2700,日射量と図３!$E$6:$F$34,2,TRUE),IF(AND(71&lt;=Z2700,Z2700&lt;107),VLOOKUP($W2700,日射量と図３!$E$6:$G$34,3,TRUE),IF(AND(107&lt;=Z2700,Z2700&lt;143),VLOOKUP($W2700,日射量と図３!$E$6:$H$34,4,TRUE),VLOOKUP($W2700,日射量と図３!$E$6:$I$34,5,TRUE))))))</f>
        <v/>
      </c>
      <c r="AC2700" s="382" t="str">
        <f t="shared" si="504"/>
        <v/>
      </c>
      <c r="AD2700" s="382" t="str">
        <f t="shared" si="505"/>
        <v/>
      </c>
    </row>
    <row r="2701" spans="11:30" ht="13.5" customHeight="1">
      <c r="K2701" s="4">
        <f t="shared" si="510"/>
        <v>9</v>
      </c>
      <c r="L2701" s="34">
        <v>43364</v>
      </c>
      <c r="M2701" s="4">
        <v>113</v>
      </c>
      <c r="N2701" s="4">
        <v>10</v>
      </c>
      <c r="O2701" s="31">
        <v>0.375</v>
      </c>
      <c r="P2701" s="35">
        <v>23.270000000000003</v>
      </c>
      <c r="Q2701" s="36">
        <f t="shared" si="511"/>
        <v>12</v>
      </c>
      <c r="R2701" s="4">
        <f t="shared" si="512"/>
        <v>0</v>
      </c>
      <c r="S2701" s="31">
        <f t="shared" si="506"/>
        <v>0.22535879629629629</v>
      </c>
      <c r="T2701" s="31">
        <f t="shared" si="507"/>
        <v>0.76428240740740738</v>
      </c>
      <c r="U2701" s="4">
        <f t="shared" si="513"/>
        <v>0</v>
      </c>
      <c r="V2701" s="4" t="str">
        <f t="shared" si="514"/>
        <v/>
      </c>
      <c r="W2701" s="18" t="str">
        <f>IF(V2701="","",VLOOKUP(L2701,日射量と図３!$A$4:$C$368,3,TRUE)*238.85/100)</f>
        <v/>
      </c>
      <c r="X2701" s="4" t="str">
        <f t="shared" si="515"/>
        <v/>
      </c>
      <c r="Y2701" s="4" t="str">
        <f t="shared" si="508"/>
        <v/>
      </c>
      <c r="Z2701" s="4" t="str">
        <f t="shared" si="509"/>
        <v/>
      </c>
      <c r="AA2701" s="4" t="str">
        <f>IF($V2701="","",IF(Y2701&lt;36,0,IF(AND(36&lt;=Y2701,Y2701&lt;71),VLOOKUP($W2701,日射量と図３!$E$6:$F$34,2,TRUE),IF(AND(71&lt;=Y2701,Y2701&lt;107),VLOOKUP($W2701,日射量と図３!$E$6:$G$34,3,TRUE),IF(AND(107&lt;=Y2701,Y2701&lt;143),VLOOKUP($W2701,日射量と図３!$E$6:$H$34,4,TRUE),VLOOKUP($W2701,日射量と図３!$E$6:$I$34,5,TRUE))))))</f>
        <v/>
      </c>
      <c r="AB2701" s="4" t="str">
        <f>IF($V2701="","",IF(Z2701&lt;36,0,IF(AND(36&lt;=Z2701,Z2701&lt;71),VLOOKUP($W2701,日射量と図３!$E$6:$F$34,2,TRUE),IF(AND(71&lt;=Z2701,Z2701&lt;107),VLOOKUP($W2701,日射量と図３!$E$6:$G$34,3,TRUE),IF(AND(107&lt;=Z2701,Z2701&lt;143),VLOOKUP($W2701,日射量と図３!$E$6:$H$34,4,TRUE),VLOOKUP($W2701,日射量と図３!$E$6:$I$34,5,TRUE))))))</f>
        <v/>
      </c>
      <c r="AC2701" s="382" t="str">
        <f t="shared" si="504"/>
        <v/>
      </c>
      <c r="AD2701" s="382" t="str">
        <f t="shared" si="505"/>
        <v/>
      </c>
    </row>
    <row r="2702" spans="11:30" ht="13.5" customHeight="1">
      <c r="K2702" s="4">
        <f t="shared" si="510"/>
        <v>9</v>
      </c>
      <c r="L2702" s="34">
        <v>43364</v>
      </c>
      <c r="M2702" s="4">
        <v>113</v>
      </c>
      <c r="N2702" s="4">
        <v>11</v>
      </c>
      <c r="O2702" s="31">
        <v>0.41666666666666669</v>
      </c>
      <c r="P2702" s="35">
        <v>24.19</v>
      </c>
      <c r="Q2702" s="36">
        <f t="shared" si="511"/>
        <v>12</v>
      </c>
      <c r="R2702" s="4">
        <f t="shared" si="512"/>
        <v>0</v>
      </c>
      <c r="S2702" s="31">
        <f t="shared" si="506"/>
        <v>0.22535879629629629</v>
      </c>
      <c r="T2702" s="31">
        <f t="shared" si="507"/>
        <v>0.76428240740740738</v>
      </c>
      <c r="U2702" s="4">
        <f t="shared" si="513"/>
        <v>0</v>
      </c>
      <c r="V2702" s="4" t="str">
        <f t="shared" si="514"/>
        <v/>
      </c>
      <c r="W2702" s="18" t="str">
        <f>IF(V2702="","",VLOOKUP(L2702,日射量と図３!$A$4:$C$368,3,TRUE)*238.85/100)</f>
        <v/>
      </c>
      <c r="X2702" s="4" t="str">
        <f t="shared" si="515"/>
        <v/>
      </c>
      <c r="Y2702" s="4" t="str">
        <f t="shared" si="508"/>
        <v/>
      </c>
      <c r="Z2702" s="4" t="str">
        <f t="shared" si="509"/>
        <v/>
      </c>
      <c r="AA2702" s="4" t="str">
        <f>IF($V2702="","",IF(Y2702&lt;36,0,IF(AND(36&lt;=Y2702,Y2702&lt;71),VLOOKUP($W2702,日射量と図３!$E$6:$F$34,2,TRUE),IF(AND(71&lt;=Y2702,Y2702&lt;107),VLOOKUP($W2702,日射量と図３!$E$6:$G$34,3,TRUE),IF(AND(107&lt;=Y2702,Y2702&lt;143),VLOOKUP($W2702,日射量と図３!$E$6:$H$34,4,TRUE),VLOOKUP($W2702,日射量と図３!$E$6:$I$34,5,TRUE))))))</f>
        <v/>
      </c>
      <c r="AB2702" s="4" t="str">
        <f>IF($V2702="","",IF(Z2702&lt;36,0,IF(AND(36&lt;=Z2702,Z2702&lt;71),VLOOKUP($W2702,日射量と図３!$E$6:$F$34,2,TRUE),IF(AND(71&lt;=Z2702,Z2702&lt;107),VLOOKUP($W2702,日射量と図３!$E$6:$G$34,3,TRUE),IF(AND(107&lt;=Z2702,Z2702&lt;143),VLOOKUP($W2702,日射量と図３!$E$6:$H$34,4,TRUE),VLOOKUP($W2702,日射量と図３!$E$6:$I$34,5,TRUE))))))</f>
        <v/>
      </c>
      <c r="AC2702" s="382" t="str">
        <f t="shared" si="504"/>
        <v/>
      </c>
      <c r="AD2702" s="382" t="str">
        <f t="shared" si="505"/>
        <v/>
      </c>
    </row>
    <row r="2703" spans="11:30" ht="13.5" customHeight="1">
      <c r="K2703" s="4">
        <f t="shared" si="510"/>
        <v>9</v>
      </c>
      <c r="L2703" s="34">
        <v>43364</v>
      </c>
      <c r="M2703" s="4">
        <v>113</v>
      </c>
      <c r="N2703" s="4">
        <v>12</v>
      </c>
      <c r="O2703" s="31">
        <v>0.45833333333333331</v>
      </c>
      <c r="P2703" s="35">
        <v>25.1</v>
      </c>
      <c r="Q2703" s="36">
        <f t="shared" si="511"/>
        <v>12</v>
      </c>
      <c r="R2703" s="4">
        <f t="shared" si="512"/>
        <v>0</v>
      </c>
      <c r="S2703" s="31">
        <f t="shared" si="506"/>
        <v>0.22535879629629629</v>
      </c>
      <c r="T2703" s="31">
        <f t="shared" si="507"/>
        <v>0.76428240740740738</v>
      </c>
      <c r="U2703" s="4">
        <f t="shared" si="513"/>
        <v>0</v>
      </c>
      <c r="V2703" s="4" t="str">
        <f t="shared" si="514"/>
        <v/>
      </c>
      <c r="W2703" s="18" t="str">
        <f>IF(V2703="","",VLOOKUP(L2703,日射量と図３!$A$4:$C$368,3,TRUE)*238.85/100)</f>
        <v/>
      </c>
      <c r="X2703" s="4" t="str">
        <f t="shared" si="515"/>
        <v/>
      </c>
      <c r="Y2703" s="4" t="str">
        <f t="shared" si="508"/>
        <v/>
      </c>
      <c r="Z2703" s="4" t="str">
        <f t="shared" si="509"/>
        <v/>
      </c>
      <c r="AA2703" s="4" t="str">
        <f>IF($V2703="","",IF(Y2703&lt;36,0,IF(AND(36&lt;=Y2703,Y2703&lt;71),VLOOKUP($W2703,日射量と図３!$E$6:$F$34,2,TRUE),IF(AND(71&lt;=Y2703,Y2703&lt;107),VLOOKUP($W2703,日射量と図３!$E$6:$G$34,3,TRUE),IF(AND(107&lt;=Y2703,Y2703&lt;143),VLOOKUP($W2703,日射量と図３!$E$6:$H$34,4,TRUE),VLOOKUP($W2703,日射量と図３!$E$6:$I$34,5,TRUE))))))</f>
        <v/>
      </c>
      <c r="AB2703" s="4" t="str">
        <f>IF($V2703="","",IF(Z2703&lt;36,0,IF(AND(36&lt;=Z2703,Z2703&lt;71),VLOOKUP($W2703,日射量と図３!$E$6:$F$34,2,TRUE),IF(AND(71&lt;=Z2703,Z2703&lt;107),VLOOKUP($W2703,日射量と図３!$E$6:$G$34,3,TRUE),IF(AND(107&lt;=Z2703,Z2703&lt;143),VLOOKUP($W2703,日射量と図３!$E$6:$H$34,4,TRUE),VLOOKUP($W2703,日射量と図３!$E$6:$I$34,5,TRUE))))))</f>
        <v/>
      </c>
      <c r="AC2703" s="382" t="str">
        <f t="shared" ref="AC2703:AC2766" si="516">IF(V2703="","",IF((($AH$18*$AH$30*V2703*3600/1000000)/1000-AA2703*$AG$18*10*0.0000041868)&lt;=0,0,AA2703*$AG$18*10*0.0000041868))</f>
        <v/>
      </c>
      <c r="AD2703" s="382" t="str">
        <f t="shared" ref="AD2703:AD2766" si="517">IF(V2703="","",IF((($AH$19*$AH$30*V2703*3600/1000000)/1000-AB2703*$AG$19*10*0.0000041868)&lt;=0,0,AB2703*$AG$19*10*0.0000041868))</f>
        <v/>
      </c>
    </row>
    <row r="2704" spans="11:30" ht="13.5" customHeight="1">
      <c r="K2704" s="4">
        <f t="shared" si="510"/>
        <v>9</v>
      </c>
      <c r="L2704" s="34">
        <v>43364</v>
      </c>
      <c r="M2704" s="4">
        <v>113</v>
      </c>
      <c r="N2704" s="4">
        <v>13</v>
      </c>
      <c r="O2704" s="31">
        <v>0.5</v>
      </c>
      <c r="P2704" s="35">
        <v>25.580000000000002</v>
      </c>
      <c r="Q2704" s="36">
        <f t="shared" si="511"/>
        <v>12</v>
      </c>
      <c r="R2704" s="4">
        <f t="shared" si="512"/>
        <v>0</v>
      </c>
      <c r="S2704" s="31">
        <f t="shared" si="506"/>
        <v>0.22535879629629629</v>
      </c>
      <c r="T2704" s="31">
        <f t="shared" si="507"/>
        <v>0.76428240740740738</v>
      </c>
      <c r="U2704" s="4">
        <f t="shared" si="513"/>
        <v>0</v>
      </c>
      <c r="V2704" s="4" t="str">
        <f t="shared" si="514"/>
        <v/>
      </c>
      <c r="W2704" s="18" t="str">
        <f>IF(V2704="","",VLOOKUP(L2704,日射量と図３!$A$4:$C$368,3,TRUE)*238.85/100)</f>
        <v/>
      </c>
      <c r="X2704" s="4" t="str">
        <f t="shared" si="515"/>
        <v/>
      </c>
      <c r="Y2704" s="4" t="str">
        <f t="shared" si="508"/>
        <v/>
      </c>
      <c r="Z2704" s="4" t="str">
        <f t="shared" si="509"/>
        <v/>
      </c>
      <c r="AA2704" s="4" t="str">
        <f>IF($V2704="","",IF(Y2704&lt;36,0,IF(AND(36&lt;=Y2704,Y2704&lt;71),VLOOKUP($W2704,日射量と図３!$E$6:$F$34,2,TRUE),IF(AND(71&lt;=Y2704,Y2704&lt;107),VLOOKUP($W2704,日射量と図３!$E$6:$G$34,3,TRUE),IF(AND(107&lt;=Y2704,Y2704&lt;143),VLOOKUP($W2704,日射量と図３!$E$6:$H$34,4,TRUE),VLOOKUP($W2704,日射量と図３!$E$6:$I$34,5,TRUE))))))</f>
        <v/>
      </c>
      <c r="AB2704" s="4" t="str">
        <f>IF($V2704="","",IF(Z2704&lt;36,0,IF(AND(36&lt;=Z2704,Z2704&lt;71),VLOOKUP($W2704,日射量と図３!$E$6:$F$34,2,TRUE),IF(AND(71&lt;=Z2704,Z2704&lt;107),VLOOKUP($W2704,日射量と図３!$E$6:$G$34,3,TRUE),IF(AND(107&lt;=Z2704,Z2704&lt;143),VLOOKUP($W2704,日射量と図３!$E$6:$H$34,4,TRUE),VLOOKUP($W2704,日射量と図３!$E$6:$I$34,5,TRUE))))))</f>
        <v/>
      </c>
      <c r="AC2704" s="382" t="str">
        <f t="shared" si="516"/>
        <v/>
      </c>
      <c r="AD2704" s="382" t="str">
        <f t="shared" si="517"/>
        <v/>
      </c>
    </row>
    <row r="2705" spans="11:30" ht="13.5" customHeight="1">
      <c r="K2705" s="4">
        <f t="shared" si="510"/>
        <v>9</v>
      </c>
      <c r="L2705" s="34">
        <v>43364</v>
      </c>
      <c r="M2705" s="4">
        <v>113</v>
      </c>
      <c r="N2705" s="4">
        <v>14</v>
      </c>
      <c r="O2705" s="31">
        <v>0.54166666666666663</v>
      </c>
      <c r="P2705" s="35">
        <v>26.120000000000005</v>
      </c>
      <c r="Q2705" s="36">
        <f t="shared" si="511"/>
        <v>12</v>
      </c>
      <c r="R2705" s="4">
        <f t="shared" si="512"/>
        <v>0</v>
      </c>
      <c r="S2705" s="31">
        <f t="shared" si="506"/>
        <v>0.22535879629629629</v>
      </c>
      <c r="T2705" s="31">
        <f t="shared" si="507"/>
        <v>0.76428240740740738</v>
      </c>
      <c r="U2705" s="4">
        <f t="shared" si="513"/>
        <v>0</v>
      </c>
      <c r="V2705" s="4" t="str">
        <f t="shared" si="514"/>
        <v/>
      </c>
      <c r="W2705" s="18" t="str">
        <f>IF(V2705="","",VLOOKUP(L2705,日射量と図３!$A$4:$C$368,3,TRUE)*238.85/100)</f>
        <v/>
      </c>
      <c r="X2705" s="4" t="str">
        <f t="shared" si="515"/>
        <v/>
      </c>
      <c r="Y2705" s="4" t="str">
        <f t="shared" si="508"/>
        <v/>
      </c>
      <c r="Z2705" s="4" t="str">
        <f t="shared" si="509"/>
        <v/>
      </c>
      <c r="AA2705" s="4" t="str">
        <f>IF($V2705="","",IF(Y2705&lt;36,0,IF(AND(36&lt;=Y2705,Y2705&lt;71),VLOOKUP($W2705,日射量と図３!$E$6:$F$34,2,TRUE),IF(AND(71&lt;=Y2705,Y2705&lt;107),VLOOKUP($W2705,日射量と図３!$E$6:$G$34,3,TRUE),IF(AND(107&lt;=Y2705,Y2705&lt;143),VLOOKUP($W2705,日射量と図３!$E$6:$H$34,4,TRUE),VLOOKUP($W2705,日射量と図３!$E$6:$I$34,5,TRUE))))))</f>
        <v/>
      </c>
      <c r="AB2705" s="4" t="str">
        <f>IF($V2705="","",IF(Z2705&lt;36,0,IF(AND(36&lt;=Z2705,Z2705&lt;71),VLOOKUP($W2705,日射量と図３!$E$6:$F$34,2,TRUE),IF(AND(71&lt;=Z2705,Z2705&lt;107),VLOOKUP($W2705,日射量と図３!$E$6:$G$34,3,TRUE),IF(AND(107&lt;=Z2705,Z2705&lt;143),VLOOKUP($W2705,日射量と図３!$E$6:$H$34,4,TRUE),VLOOKUP($W2705,日射量と図３!$E$6:$I$34,5,TRUE))))))</f>
        <v/>
      </c>
      <c r="AC2705" s="382" t="str">
        <f t="shared" si="516"/>
        <v/>
      </c>
      <c r="AD2705" s="382" t="str">
        <f t="shared" si="517"/>
        <v/>
      </c>
    </row>
    <row r="2706" spans="11:30" ht="13.5" customHeight="1">
      <c r="K2706" s="4">
        <f t="shared" si="510"/>
        <v>9</v>
      </c>
      <c r="L2706" s="34">
        <v>43364</v>
      </c>
      <c r="M2706" s="4">
        <v>113</v>
      </c>
      <c r="N2706" s="4">
        <v>15</v>
      </c>
      <c r="O2706" s="31">
        <v>0.58333333333333337</v>
      </c>
      <c r="P2706" s="35">
        <v>26.309999999999995</v>
      </c>
      <c r="Q2706" s="36">
        <f t="shared" si="511"/>
        <v>12</v>
      </c>
      <c r="R2706" s="4">
        <f t="shared" si="512"/>
        <v>0</v>
      </c>
      <c r="S2706" s="31">
        <f t="shared" si="506"/>
        <v>0.22535879629629629</v>
      </c>
      <c r="T2706" s="31">
        <f t="shared" si="507"/>
        <v>0.76428240740740738</v>
      </c>
      <c r="U2706" s="4">
        <f t="shared" si="513"/>
        <v>0</v>
      </c>
      <c r="V2706" s="4" t="str">
        <f t="shared" si="514"/>
        <v/>
      </c>
      <c r="W2706" s="18" t="str">
        <f>IF(V2706="","",VLOOKUP(L2706,日射量と図３!$A$4:$C$368,3,TRUE)*238.85/100)</f>
        <v/>
      </c>
      <c r="X2706" s="4" t="str">
        <f t="shared" si="515"/>
        <v/>
      </c>
      <c r="Y2706" s="4" t="str">
        <f t="shared" si="508"/>
        <v/>
      </c>
      <c r="Z2706" s="4" t="str">
        <f t="shared" si="509"/>
        <v/>
      </c>
      <c r="AA2706" s="4" t="str">
        <f>IF($V2706="","",IF(Y2706&lt;36,0,IF(AND(36&lt;=Y2706,Y2706&lt;71),VLOOKUP($W2706,日射量と図３!$E$6:$F$34,2,TRUE),IF(AND(71&lt;=Y2706,Y2706&lt;107),VLOOKUP($W2706,日射量と図３!$E$6:$G$34,3,TRUE),IF(AND(107&lt;=Y2706,Y2706&lt;143),VLOOKUP($W2706,日射量と図３!$E$6:$H$34,4,TRUE),VLOOKUP($W2706,日射量と図３!$E$6:$I$34,5,TRUE))))))</f>
        <v/>
      </c>
      <c r="AB2706" s="4" t="str">
        <f>IF($V2706="","",IF(Z2706&lt;36,0,IF(AND(36&lt;=Z2706,Z2706&lt;71),VLOOKUP($W2706,日射量と図３!$E$6:$F$34,2,TRUE),IF(AND(71&lt;=Z2706,Z2706&lt;107),VLOOKUP($W2706,日射量と図３!$E$6:$G$34,3,TRUE),IF(AND(107&lt;=Z2706,Z2706&lt;143),VLOOKUP($W2706,日射量と図３!$E$6:$H$34,4,TRUE),VLOOKUP($W2706,日射量と図３!$E$6:$I$34,5,TRUE))))))</f>
        <v/>
      </c>
      <c r="AC2706" s="382" t="str">
        <f t="shared" si="516"/>
        <v/>
      </c>
      <c r="AD2706" s="382" t="str">
        <f t="shared" si="517"/>
        <v/>
      </c>
    </row>
    <row r="2707" spans="11:30" ht="13.5" customHeight="1">
      <c r="K2707" s="4">
        <f t="shared" si="510"/>
        <v>9</v>
      </c>
      <c r="L2707" s="34">
        <v>43364</v>
      </c>
      <c r="M2707" s="4">
        <v>113</v>
      </c>
      <c r="N2707" s="4">
        <v>16</v>
      </c>
      <c r="O2707" s="31">
        <v>0.625</v>
      </c>
      <c r="P2707" s="35">
        <v>26.28</v>
      </c>
      <c r="Q2707" s="36">
        <f t="shared" si="511"/>
        <v>16</v>
      </c>
      <c r="R2707" s="4">
        <f t="shared" si="512"/>
        <v>0</v>
      </c>
      <c r="S2707" s="31">
        <f t="shared" si="506"/>
        <v>0.22535879629629629</v>
      </c>
      <c r="T2707" s="31">
        <f t="shared" si="507"/>
        <v>0.76428240740740738</v>
      </c>
      <c r="U2707" s="4">
        <f t="shared" si="513"/>
        <v>0</v>
      </c>
      <c r="V2707" s="4" t="str">
        <f t="shared" si="514"/>
        <v/>
      </c>
      <c r="W2707" s="18" t="str">
        <f>IF(V2707="","",VLOOKUP(L2707,日射量と図３!$A$4:$C$368,3,TRUE)*238.85/100)</f>
        <v/>
      </c>
      <c r="X2707" s="4" t="str">
        <f t="shared" si="515"/>
        <v/>
      </c>
      <c r="Y2707" s="4" t="str">
        <f t="shared" si="508"/>
        <v/>
      </c>
      <c r="Z2707" s="4" t="str">
        <f t="shared" si="509"/>
        <v/>
      </c>
      <c r="AA2707" s="4" t="str">
        <f>IF($V2707="","",IF(Y2707&lt;36,0,IF(AND(36&lt;=Y2707,Y2707&lt;71),VLOOKUP($W2707,日射量と図３!$E$6:$F$34,2,TRUE),IF(AND(71&lt;=Y2707,Y2707&lt;107),VLOOKUP($W2707,日射量と図３!$E$6:$G$34,3,TRUE),IF(AND(107&lt;=Y2707,Y2707&lt;143),VLOOKUP($W2707,日射量と図３!$E$6:$H$34,4,TRUE),VLOOKUP($W2707,日射量と図３!$E$6:$I$34,5,TRUE))))))</f>
        <v/>
      </c>
      <c r="AB2707" s="4" t="str">
        <f>IF($V2707="","",IF(Z2707&lt;36,0,IF(AND(36&lt;=Z2707,Z2707&lt;71),VLOOKUP($W2707,日射量と図３!$E$6:$F$34,2,TRUE),IF(AND(71&lt;=Z2707,Z2707&lt;107),VLOOKUP($W2707,日射量と図３!$E$6:$G$34,3,TRUE),IF(AND(107&lt;=Z2707,Z2707&lt;143),VLOOKUP($W2707,日射量と図３!$E$6:$H$34,4,TRUE),VLOOKUP($W2707,日射量と図３!$E$6:$I$34,5,TRUE))))))</f>
        <v/>
      </c>
      <c r="AC2707" s="382" t="str">
        <f t="shared" si="516"/>
        <v/>
      </c>
      <c r="AD2707" s="382" t="str">
        <f t="shared" si="517"/>
        <v/>
      </c>
    </row>
    <row r="2708" spans="11:30" ht="13.5" customHeight="1">
      <c r="K2708" s="4">
        <f t="shared" si="510"/>
        <v>9</v>
      </c>
      <c r="L2708" s="34">
        <v>43364</v>
      </c>
      <c r="M2708" s="4">
        <v>113</v>
      </c>
      <c r="N2708" s="4">
        <v>17</v>
      </c>
      <c r="O2708" s="31">
        <v>0.66666666666666663</v>
      </c>
      <c r="P2708" s="35">
        <v>26.04</v>
      </c>
      <c r="Q2708" s="36">
        <f t="shared" si="511"/>
        <v>16</v>
      </c>
      <c r="R2708" s="4">
        <f t="shared" si="512"/>
        <v>0</v>
      </c>
      <c r="S2708" s="31">
        <f t="shared" si="506"/>
        <v>0.22535879629629629</v>
      </c>
      <c r="T2708" s="31">
        <f t="shared" si="507"/>
        <v>0.76428240740740738</v>
      </c>
      <c r="U2708" s="4">
        <f t="shared" si="513"/>
        <v>0</v>
      </c>
      <c r="V2708" s="4" t="str">
        <f t="shared" si="514"/>
        <v/>
      </c>
      <c r="W2708" s="18" t="str">
        <f>IF(V2708="","",VLOOKUP(L2708,日射量と図３!$A$4:$C$368,3,TRUE)*238.85/100)</f>
        <v/>
      </c>
      <c r="X2708" s="4" t="str">
        <f t="shared" si="515"/>
        <v/>
      </c>
      <c r="Y2708" s="4" t="str">
        <f t="shared" si="508"/>
        <v/>
      </c>
      <c r="Z2708" s="4" t="str">
        <f t="shared" si="509"/>
        <v/>
      </c>
      <c r="AA2708" s="4" t="str">
        <f>IF($V2708="","",IF(Y2708&lt;36,0,IF(AND(36&lt;=Y2708,Y2708&lt;71),VLOOKUP($W2708,日射量と図３!$E$6:$F$34,2,TRUE),IF(AND(71&lt;=Y2708,Y2708&lt;107),VLOOKUP($W2708,日射量と図３!$E$6:$G$34,3,TRUE),IF(AND(107&lt;=Y2708,Y2708&lt;143),VLOOKUP($W2708,日射量と図３!$E$6:$H$34,4,TRUE),VLOOKUP($W2708,日射量と図３!$E$6:$I$34,5,TRUE))))))</f>
        <v/>
      </c>
      <c r="AB2708" s="4" t="str">
        <f>IF($V2708="","",IF(Z2708&lt;36,0,IF(AND(36&lt;=Z2708,Z2708&lt;71),VLOOKUP($W2708,日射量と図３!$E$6:$F$34,2,TRUE),IF(AND(71&lt;=Z2708,Z2708&lt;107),VLOOKUP($W2708,日射量と図３!$E$6:$G$34,3,TRUE),IF(AND(107&lt;=Z2708,Z2708&lt;143),VLOOKUP($W2708,日射量と図３!$E$6:$H$34,4,TRUE),VLOOKUP($W2708,日射量と図３!$E$6:$I$34,5,TRUE))))))</f>
        <v/>
      </c>
      <c r="AC2708" s="382" t="str">
        <f t="shared" si="516"/>
        <v/>
      </c>
      <c r="AD2708" s="382" t="str">
        <f t="shared" si="517"/>
        <v/>
      </c>
    </row>
    <row r="2709" spans="11:30" ht="13.5" customHeight="1">
      <c r="K2709" s="4">
        <f t="shared" si="510"/>
        <v>9</v>
      </c>
      <c r="L2709" s="34">
        <v>43364</v>
      </c>
      <c r="M2709" s="4">
        <v>113</v>
      </c>
      <c r="N2709" s="4">
        <v>18</v>
      </c>
      <c r="O2709" s="31">
        <v>0.70833333333333337</v>
      </c>
      <c r="P2709" s="35">
        <v>25.490000000000002</v>
      </c>
      <c r="Q2709" s="36">
        <f t="shared" si="511"/>
        <v>16</v>
      </c>
      <c r="R2709" s="4">
        <f t="shared" si="512"/>
        <v>0</v>
      </c>
      <c r="S2709" s="31">
        <f t="shared" ref="S2709:S2772" si="518">VLOOKUP(K2709,$AF$38:$AH$49,2,TRUE)</f>
        <v>0.22535879629629629</v>
      </c>
      <c r="T2709" s="31">
        <f t="shared" ref="T2709:T2772" si="519">VLOOKUP(K2709,$AF$38:$AH$49,3,TRUE)</f>
        <v>0.76428240740740738</v>
      </c>
      <c r="U2709" s="4">
        <f t="shared" si="513"/>
        <v>0</v>
      </c>
      <c r="V2709" s="4" t="str">
        <f t="shared" si="514"/>
        <v/>
      </c>
      <c r="W2709" s="18" t="str">
        <f>IF(V2709="","",VLOOKUP(L2709,日射量と図３!$A$4:$C$368,3,TRUE)*238.85/100)</f>
        <v/>
      </c>
      <c r="X2709" s="4" t="str">
        <f t="shared" si="515"/>
        <v/>
      </c>
      <c r="Y2709" s="4" t="str">
        <f t="shared" si="508"/>
        <v/>
      </c>
      <c r="Z2709" s="4" t="str">
        <f t="shared" si="509"/>
        <v/>
      </c>
      <c r="AA2709" s="4" t="str">
        <f>IF($V2709="","",IF(Y2709&lt;36,0,IF(AND(36&lt;=Y2709,Y2709&lt;71),VLOOKUP($W2709,日射量と図３!$E$6:$F$34,2,TRUE),IF(AND(71&lt;=Y2709,Y2709&lt;107),VLOOKUP($W2709,日射量と図３!$E$6:$G$34,3,TRUE),IF(AND(107&lt;=Y2709,Y2709&lt;143),VLOOKUP($W2709,日射量と図３!$E$6:$H$34,4,TRUE),VLOOKUP($W2709,日射量と図３!$E$6:$I$34,5,TRUE))))))</f>
        <v/>
      </c>
      <c r="AB2709" s="4" t="str">
        <f>IF($V2709="","",IF(Z2709&lt;36,0,IF(AND(36&lt;=Z2709,Z2709&lt;71),VLOOKUP($W2709,日射量と図３!$E$6:$F$34,2,TRUE),IF(AND(71&lt;=Z2709,Z2709&lt;107),VLOOKUP($W2709,日射量と図３!$E$6:$G$34,3,TRUE),IF(AND(107&lt;=Z2709,Z2709&lt;143),VLOOKUP($W2709,日射量と図３!$E$6:$H$34,4,TRUE),VLOOKUP($W2709,日射量と図３!$E$6:$I$34,5,TRUE))))))</f>
        <v/>
      </c>
      <c r="AC2709" s="382" t="str">
        <f t="shared" si="516"/>
        <v/>
      </c>
      <c r="AD2709" s="382" t="str">
        <f t="shared" si="517"/>
        <v/>
      </c>
    </row>
    <row r="2710" spans="11:30" ht="13.5" customHeight="1">
      <c r="K2710" s="4">
        <f t="shared" si="510"/>
        <v>9</v>
      </c>
      <c r="L2710" s="34">
        <v>43364</v>
      </c>
      <c r="M2710" s="4">
        <v>113</v>
      </c>
      <c r="N2710" s="4">
        <v>19</v>
      </c>
      <c r="O2710" s="31">
        <v>0.75</v>
      </c>
      <c r="P2710" s="35">
        <v>24.8</v>
      </c>
      <c r="Q2710" s="36">
        <f t="shared" si="511"/>
        <v>16</v>
      </c>
      <c r="R2710" s="4">
        <f t="shared" si="512"/>
        <v>0</v>
      </c>
      <c r="S2710" s="31">
        <f t="shared" si="518"/>
        <v>0.22535879629629629</v>
      </c>
      <c r="T2710" s="31">
        <f t="shared" si="519"/>
        <v>0.76428240740740738</v>
      </c>
      <c r="U2710" s="4">
        <f t="shared" si="513"/>
        <v>0</v>
      </c>
      <c r="V2710" s="4" t="str">
        <f t="shared" si="514"/>
        <v/>
      </c>
      <c r="W2710" s="18" t="str">
        <f>IF(V2710="","",VLOOKUP(L2710,日射量と図３!$A$4:$C$368,3,TRUE)*238.85/100)</f>
        <v/>
      </c>
      <c r="X2710" s="4" t="str">
        <f t="shared" si="515"/>
        <v/>
      </c>
      <c r="Y2710" s="4" t="str">
        <f t="shared" si="508"/>
        <v/>
      </c>
      <c r="Z2710" s="4" t="str">
        <f t="shared" si="509"/>
        <v/>
      </c>
      <c r="AA2710" s="4" t="str">
        <f>IF($V2710="","",IF(Y2710&lt;36,0,IF(AND(36&lt;=Y2710,Y2710&lt;71),VLOOKUP($W2710,日射量と図３!$E$6:$F$34,2,TRUE),IF(AND(71&lt;=Y2710,Y2710&lt;107),VLOOKUP($W2710,日射量と図３!$E$6:$G$34,3,TRUE),IF(AND(107&lt;=Y2710,Y2710&lt;143),VLOOKUP($W2710,日射量と図３!$E$6:$H$34,4,TRUE),VLOOKUP($W2710,日射量と図３!$E$6:$I$34,5,TRUE))))))</f>
        <v/>
      </c>
      <c r="AB2710" s="4" t="str">
        <f>IF($V2710="","",IF(Z2710&lt;36,0,IF(AND(36&lt;=Z2710,Z2710&lt;71),VLOOKUP($W2710,日射量と図３!$E$6:$F$34,2,TRUE),IF(AND(71&lt;=Z2710,Z2710&lt;107),VLOOKUP($W2710,日射量と図３!$E$6:$G$34,3,TRUE),IF(AND(107&lt;=Z2710,Z2710&lt;143),VLOOKUP($W2710,日射量と図３!$E$6:$H$34,4,TRUE),VLOOKUP($W2710,日射量と図３!$E$6:$I$34,5,TRUE))))))</f>
        <v/>
      </c>
      <c r="AC2710" s="382" t="str">
        <f t="shared" si="516"/>
        <v/>
      </c>
      <c r="AD2710" s="382" t="str">
        <f t="shared" si="517"/>
        <v/>
      </c>
    </row>
    <row r="2711" spans="11:30" ht="13.5" customHeight="1">
      <c r="K2711" s="4">
        <f t="shared" si="510"/>
        <v>9</v>
      </c>
      <c r="L2711" s="34">
        <v>43364</v>
      </c>
      <c r="M2711" s="4">
        <v>113</v>
      </c>
      <c r="N2711" s="4">
        <v>20</v>
      </c>
      <c r="O2711" s="31">
        <v>0.79166666666666663</v>
      </c>
      <c r="P2711" s="35">
        <v>23.910000000000004</v>
      </c>
      <c r="Q2711" s="36">
        <f t="shared" si="511"/>
        <v>16</v>
      </c>
      <c r="R2711" s="4">
        <f t="shared" si="512"/>
        <v>0</v>
      </c>
      <c r="S2711" s="31">
        <f t="shared" si="518"/>
        <v>0.22535879629629629</v>
      </c>
      <c r="T2711" s="31">
        <f t="shared" si="519"/>
        <v>0.76428240740740738</v>
      </c>
      <c r="U2711" s="4">
        <f t="shared" si="513"/>
        <v>0</v>
      </c>
      <c r="V2711" s="4" t="str">
        <f t="shared" si="514"/>
        <v/>
      </c>
      <c r="W2711" s="18" t="str">
        <f>IF(V2711="","",VLOOKUP(L2711,日射量と図３!$A$4:$C$368,3,TRUE)*238.85/100)</f>
        <v/>
      </c>
      <c r="X2711" s="4" t="str">
        <f t="shared" si="515"/>
        <v/>
      </c>
      <c r="Y2711" s="4" t="str">
        <f t="shared" si="508"/>
        <v/>
      </c>
      <c r="Z2711" s="4" t="str">
        <f t="shared" si="509"/>
        <v/>
      </c>
      <c r="AA2711" s="4" t="str">
        <f>IF($V2711="","",IF(Y2711&lt;36,0,IF(AND(36&lt;=Y2711,Y2711&lt;71),VLOOKUP($W2711,日射量と図３!$E$6:$F$34,2,TRUE),IF(AND(71&lt;=Y2711,Y2711&lt;107),VLOOKUP($W2711,日射量と図３!$E$6:$G$34,3,TRUE),IF(AND(107&lt;=Y2711,Y2711&lt;143),VLOOKUP($W2711,日射量と図３!$E$6:$H$34,4,TRUE),VLOOKUP($W2711,日射量と図３!$E$6:$I$34,5,TRUE))))))</f>
        <v/>
      </c>
      <c r="AB2711" s="4" t="str">
        <f>IF($V2711="","",IF(Z2711&lt;36,0,IF(AND(36&lt;=Z2711,Z2711&lt;71),VLOOKUP($W2711,日射量と図３!$E$6:$F$34,2,TRUE),IF(AND(71&lt;=Z2711,Z2711&lt;107),VLOOKUP($W2711,日射量と図３!$E$6:$G$34,3,TRUE),IF(AND(107&lt;=Z2711,Z2711&lt;143),VLOOKUP($W2711,日射量と図３!$E$6:$H$34,4,TRUE),VLOOKUP($W2711,日射量と図３!$E$6:$I$34,5,TRUE))))))</f>
        <v/>
      </c>
      <c r="AC2711" s="382" t="str">
        <f t="shared" si="516"/>
        <v/>
      </c>
      <c r="AD2711" s="382" t="str">
        <f t="shared" si="517"/>
        <v/>
      </c>
    </row>
    <row r="2712" spans="11:30" ht="13.5" customHeight="1">
      <c r="K2712" s="4">
        <f t="shared" si="510"/>
        <v>9</v>
      </c>
      <c r="L2712" s="34">
        <v>43364</v>
      </c>
      <c r="M2712" s="4">
        <v>113</v>
      </c>
      <c r="N2712" s="4">
        <v>21</v>
      </c>
      <c r="O2712" s="31">
        <v>0.83333333333333337</v>
      </c>
      <c r="P2712" s="35">
        <v>23.32</v>
      </c>
      <c r="Q2712" s="36">
        <f t="shared" si="511"/>
        <v>16</v>
      </c>
      <c r="R2712" s="4">
        <f t="shared" si="512"/>
        <v>0</v>
      </c>
      <c r="S2712" s="31">
        <f t="shared" si="518"/>
        <v>0.22535879629629629</v>
      </c>
      <c r="T2712" s="31">
        <f t="shared" si="519"/>
        <v>0.76428240740740738</v>
      </c>
      <c r="U2712" s="4">
        <f t="shared" si="513"/>
        <v>0</v>
      </c>
      <c r="V2712" s="4" t="str">
        <f t="shared" si="514"/>
        <v/>
      </c>
      <c r="W2712" s="18" t="str">
        <f>IF(V2712="","",VLOOKUP(L2712,日射量と図３!$A$4:$C$368,3,TRUE)*238.85/100)</f>
        <v/>
      </c>
      <c r="X2712" s="4" t="str">
        <f t="shared" si="515"/>
        <v/>
      </c>
      <c r="Y2712" s="4" t="str">
        <f t="shared" si="508"/>
        <v/>
      </c>
      <c r="Z2712" s="4" t="str">
        <f t="shared" si="509"/>
        <v/>
      </c>
      <c r="AA2712" s="4" t="str">
        <f>IF($V2712="","",IF(Y2712&lt;36,0,IF(AND(36&lt;=Y2712,Y2712&lt;71),VLOOKUP($W2712,日射量と図３!$E$6:$F$34,2,TRUE),IF(AND(71&lt;=Y2712,Y2712&lt;107),VLOOKUP($W2712,日射量と図３!$E$6:$G$34,3,TRUE),IF(AND(107&lt;=Y2712,Y2712&lt;143),VLOOKUP($W2712,日射量と図３!$E$6:$H$34,4,TRUE),VLOOKUP($W2712,日射量と図３!$E$6:$I$34,5,TRUE))))))</f>
        <v/>
      </c>
      <c r="AB2712" s="4" t="str">
        <f>IF($V2712="","",IF(Z2712&lt;36,0,IF(AND(36&lt;=Z2712,Z2712&lt;71),VLOOKUP($W2712,日射量と図３!$E$6:$F$34,2,TRUE),IF(AND(71&lt;=Z2712,Z2712&lt;107),VLOOKUP($W2712,日射量と図３!$E$6:$G$34,3,TRUE),IF(AND(107&lt;=Z2712,Z2712&lt;143),VLOOKUP($W2712,日射量と図３!$E$6:$H$34,4,TRUE),VLOOKUP($W2712,日射量と図３!$E$6:$I$34,5,TRUE))))))</f>
        <v/>
      </c>
      <c r="AC2712" s="382" t="str">
        <f t="shared" si="516"/>
        <v/>
      </c>
      <c r="AD2712" s="382" t="str">
        <f t="shared" si="517"/>
        <v/>
      </c>
    </row>
    <row r="2713" spans="11:30" ht="13.5" customHeight="1">
      <c r="K2713" s="4">
        <f t="shared" si="510"/>
        <v>9</v>
      </c>
      <c r="L2713" s="34">
        <v>43364</v>
      </c>
      <c r="M2713" s="4">
        <v>113</v>
      </c>
      <c r="N2713" s="4">
        <v>22</v>
      </c>
      <c r="O2713" s="31">
        <v>0.875</v>
      </c>
      <c r="P2713" s="35">
        <v>22.96</v>
      </c>
      <c r="Q2713" s="36">
        <f t="shared" si="511"/>
        <v>16</v>
      </c>
      <c r="R2713" s="4">
        <f t="shared" si="512"/>
        <v>0</v>
      </c>
      <c r="S2713" s="31">
        <f t="shared" si="518"/>
        <v>0.22535879629629629</v>
      </c>
      <c r="T2713" s="31">
        <f t="shared" si="519"/>
        <v>0.76428240740740738</v>
      </c>
      <c r="U2713" s="4">
        <f t="shared" si="513"/>
        <v>0</v>
      </c>
      <c r="V2713" s="4" t="str">
        <f t="shared" si="514"/>
        <v/>
      </c>
      <c r="W2713" s="18" t="str">
        <f>IF(V2713="","",VLOOKUP(L2713,日射量と図３!$A$4:$C$368,3,TRUE)*238.85/100)</f>
        <v/>
      </c>
      <c r="X2713" s="4" t="str">
        <f t="shared" si="515"/>
        <v/>
      </c>
      <c r="Y2713" s="4" t="str">
        <f t="shared" si="508"/>
        <v/>
      </c>
      <c r="Z2713" s="4" t="str">
        <f t="shared" si="509"/>
        <v/>
      </c>
      <c r="AA2713" s="4" t="str">
        <f>IF($V2713="","",IF(Y2713&lt;36,0,IF(AND(36&lt;=Y2713,Y2713&lt;71),VLOOKUP($W2713,日射量と図３!$E$6:$F$34,2,TRUE),IF(AND(71&lt;=Y2713,Y2713&lt;107),VLOOKUP($W2713,日射量と図３!$E$6:$G$34,3,TRUE),IF(AND(107&lt;=Y2713,Y2713&lt;143),VLOOKUP($W2713,日射量と図３!$E$6:$H$34,4,TRUE),VLOOKUP($W2713,日射量と図３!$E$6:$I$34,5,TRUE))))))</f>
        <v/>
      </c>
      <c r="AB2713" s="4" t="str">
        <f>IF($V2713="","",IF(Z2713&lt;36,0,IF(AND(36&lt;=Z2713,Z2713&lt;71),VLOOKUP($W2713,日射量と図３!$E$6:$F$34,2,TRUE),IF(AND(71&lt;=Z2713,Z2713&lt;107),VLOOKUP($W2713,日射量と図３!$E$6:$G$34,3,TRUE),IF(AND(107&lt;=Z2713,Z2713&lt;143),VLOOKUP($W2713,日射量と図３!$E$6:$H$34,4,TRUE),VLOOKUP($W2713,日射量と図３!$E$6:$I$34,5,TRUE))))))</f>
        <v/>
      </c>
      <c r="AC2713" s="382" t="str">
        <f t="shared" si="516"/>
        <v/>
      </c>
      <c r="AD2713" s="382" t="str">
        <f t="shared" si="517"/>
        <v/>
      </c>
    </row>
    <row r="2714" spans="11:30" ht="13.5" customHeight="1">
      <c r="K2714" s="4">
        <f t="shared" si="510"/>
        <v>9</v>
      </c>
      <c r="L2714" s="34">
        <v>43364</v>
      </c>
      <c r="M2714" s="4">
        <v>113</v>
      </c>
      <c r="N2714" s="4">
        <v>23</v>
      </c>
      <c r="O2714" s="31">
        <v>0.91666666666666663</v>
      </c>
      <c r="P2714" s="35">
        <v>22.57</v>
      </c>
      <c r="Q2714" s="36">
        <f t="shared" si="511"/>
        <v>13</v>
      </c>
      <c r="R2714" s="4">
        <f t="shared" si="512"/>
        <v>0</v>
      </c>
      <c r="S2714" s="31">
        <f t="shared" si="518"/>
        <v>0.22535879629629629</v>
      </c>
      <c r="T2714" s="31">
        <f t="shared" si="519"/>
        <v>0.76428240740740738</v>
      </c>
      <c r="U2714" s="4">
        <f t="shared" si="513"/>
        <v>0</v>
      </c>
      <c r="V2714" s="4" t="str">
        <f t="shared" si="514"/>
        <v/>
      </c>
      <c r="W2714" s="18" t="str">
        <f>IF(V2714="","",VLOOKUP(L2714,日射量と図３!$A$4:$C$368,3,TRUE)*238.85/100)</f>
        <v/>
      </c>
      <c r="X2714" s="4" t="str">
        <f t="shared" si="515"/>
        <v/>
      </c>
      <c r="Y2714" s="4" t="str">
        <f t="shared" si="508"/>
        <v/>
      </c>
      <c r="Z2714" s="4" t="str">
        <f t="shared" si="509"/>
        <v/>
      </c>
      <c r="AA2714" s="4" t="str">
        <f>IF($V2714="","",IF(Y2714&lt;36,0,IF(AND(36&lt;=Y2714,Y2714&lt;71),VLOOKUP($W2714,日射量と図３!$E$6:$F$34,2,TRUE),IF(AND(71&lt;=Y2714,Y2714&lt;107),VLOOKUP($W2714,日射量と図３!$E$6:$G$34,3,TRUE),IF(AND(107&lt;=Y2714,Y2714&lt;143),VLOOKUP($W2714,日射量と図３!$E$6:$H$34,4,TRUE),VLOOKUP($W2714,日射量と図３!$E$6:$I$34,5,TRUE))))))</f>
        <v/>
      </c>
      <c r="AB2714" s="4" t="str">
        <f>IF($V2714="","",IF(Z2714&lt;36,0,IF(AND(36&lt;=Z2714,Z2714&lt;71),VLOOKUP($W2714,日射量と図３!$E$6:$F$34,2,TRUE),IF(AND(71&lt;=Z2714,Z2714&lt;107),VLOOKUP($W2714,日射量と図３!$E$6:$G$34,3,TRUE),IF(AND(107&lt;=Z2714,Z2714&lt;143),VLOOKUP($W2714,日射量と図３!$E$6:$H$34,4,TRUE),VLOOKUP($W2714,日射量と図３!$E$6:$I$34,5,TRUE))))))</f>
        <v/>
      </c>
      <c r="AC2714" s="382" t="str">
        <f t="shared" si="516"/>
        <v/>
      </c>
      <c r="AD2714" s="382" t="str">
        <f t="shared" si="517"/>
        <v/>
      </c>
    </row>
    <row r="2715" spans="11:30" ht="13.5" customHeight="1">
      <c r="K2715" s="4">
        <f t="shared" si="510"/>
        <v>9</v>
      </c>
      <c r="L2715" s="34">
        <v>43364</v>
      </c>
      <c r="M2715" s="4">
        <v>113</v>
      </c>
      <c r="N2715" s="4">
        <v>24</v>
      </c>
      <c r="O2715" s="31">
        <v>0.95833333333333337</v>
      </c>
      <c r="P2715" s="35">
        <v>22.270000000000003</v>
      </c>
      <c r="Q2715" s="36">
        <f t="shared" si="511"/>
        <v>13</v>
      </c>
      <c r="R2715" s="4">
        <f t="shared" si="512"/>
        <v>0</v>
      </c>
      <c r="S2715" s="31">
        <f t="shared" si="518"/>
        <v>0.22535879629629629</v>
      </c>
      <c r="T2715" s="31">
        <f t="shared" si="519"/>
        <v>0.76428240740740738</v>
      </c>
      <c r="U2715" s="4">
        <f t="shared" si="513"/>
        <v>0</v>
      </c>
      <c r="V2715" s="4" t="str">
        <f t="shared" si="514"/>
        <v/>
      </c>
      <c r="W2715" s="18" t="str">
        <f>IF(V2715="","",VLOOKUP(L2715,日射量と図３!$A$4:$C$368,3,TRUE)*238.85/100)</f>
        <v/>
      </c>
      <c r="X2715" s="4" t="str">
        <f t="shared" si="515"/>
        <v/>
      </c>
      <c r="Y2715" s="4" t="str">
        <f t="shared" si="508"/>
        <v/>
      </c>
      <c r="Z2715" s="4" t="str">
        <f t="shared" si="509"/>
        <v/>
      </c>
      <c r="AA2715" s="4" t="str">
        <f>IF($V2715="","",IF(Y2715&lt;36,0,IF(AND(36&lt;=Y2715,Y2715&lt;71),VLOOKUP($W2715,日射量と図３!$E$6:$F$34,2,TRUE),IF(AND(71&lt;=Y2715,Y2715&lt;107),VLOOKUP($W2715,日射量と図３!$E$6:$G$34,3,TRUE),IF(AND(107&lt;=Y2715,Y2715&lt;143),VLOOKUP($W2715,日射量と図３!$E$6:$H$34,4,TRUE),VLOOKUP($W2715,日射量と図３!$E$6:$I$34,5,TRUE))))))</f>
        <v/>
      </c>
      <c r="AB2715" s="4" t="str">
        <f>IF($V2715="","",IF(Z2715&lt;36,0,IF(AND(36&lt;=Z2715,Z2715&lt;71),VLOOKUP($W2715,日射量と図３!$E$6:$F$34,2,TRUE),IF(AND(71&lt;=Z2715,Z2715&lt;107),VLOOKUP($W2715,日射量と図３!$E$6:$G$34,3,TRUE),IF(AND(107&lt;=Z2715,Z2715&lt;143),VLOOKUP($W2715,日射量と図３!$E$6:$H$34,4,TRUE),VLOOKUP($W2715,日射量と図３!$E$6:$I$34,5,TRUE))))))</f>
        <v/>
      </c>
      <c r="AC2715" s="382" t="str">
        <f t="shared" si="516"/>
        <v/>
      </c>
      <c r="AD2715" s="382" t="str">
        <f t="shared" si="517"/>
        <v/>
      </c>
    </row>
    <row r="2716" spans="11:30" ht="13.5" customHeight="1">
      <c r="K2716" s="4">
        <f t="shared" si="510"/>
        <v>9</v>
      </c>
      <c r="L2716" s="34">
        <v>43365</v>
      </c>
      <c r="M2716" s="4">
        <v>114</v>
      </c>
      <c r="N2716" s="4">
        <v>1</v>
      </c>
      <c r="O2716" s="31">
        <v>0</v>
      </c>
      <c r="P2716" s="35">
        <v>21.9</v>
      </c>
      <c r="Q2716" s="36">
        <f t="shared" si="511"/>
        <v>13</v>
      </c>
      <c r="R2716" s="4">
        <f t="shared" si="512"/>
        <v>0</v>
      </c>
      <c r="S2716" s="31">
        <f t="shared" si="518"/>
        <v>0.22535879629629629</v>
      </c>
      <c r="T2716" s="31">
        <f t="shared" si="519"/>
        <v>0.76428240740740738</v>
      </c>
      <c r="U2716" s="4">
        <f t="shared" si="513"/>
        <v>0</v>
      </c>
      <c r="V2716" s="4">
        <f t="shared" si="514"/>
        <v>0</v>
      </c>
      <c r="W2716" s="18">
        <f>IF(V2716="","",VLOOKUP(L2716,日射量と図３!$A$4:$C$368,3,TRUE)*238.85/100)</f>
        <v>33.439</v>
      </c>
      <c r="X2716" s="4">
        <f t="shared" si="515"/>
        <v>13</v>
      </c>
      <c r="Y2716" s="4">
        <f t="shared" si="508"/>
        <v>0</v>
      </c>
      <c r="Z2716" s="4">
        <f t="shared" si="509"/>
        <v>0</v>
      </c>
      <c r="AA2716" s="4">
        <f>IF($V2716="","",IF(Y2716&lt;36,0,IF(AND(36&lt;=Y2716,Y2716&lt;71),VLOOKUP($W2716,日射量と図３!$E$6:$F$34,2,TRUE),IF(AND(71&lt;=Y2716,Y2716&lt;107),VLOOKUP($W2716,日射量と図３!$E$6:$G$34,3,TRUE),IF(AND(107&lt;=Y2716,Y2716&lt;143),VLOOKUP($W2716,日射量と図３!$E$6:$H$34,4,TRUE),VLOOKUP($W2716,日射量と図３!$E$6:$I$34,5,TRUE))))))</f>
        <v>0</v>
      </c>
      <c r="AB2716" s="4">
        <f>IF($V2716="","",IF(Z2716&lt;36,0,IF(AND(36&lt;=Z2716,Z2716&lt;71),VLOOKUP($W2716,日射量と図３!$E$6:$F$34,2,TRUE),IF(AND(71&lt;=Z2716,Z2716&lt;107),VLOOKUP($W2716,日射量と図３!$E$6:$G$34,3,TRUE),IF(AND(107&lt;=Z2716,Z2716&lt;143),VLOOKUP($W2716,日射量と図３!$E$6:$H$34,4,TRUE),VLOOKUP($W2716,日射量と図３!$E$6:$I$34,5,TRUE))))))</f>
        <v>0</v>
      </c>
      <c r="AC2716" s="382">
        <f t="shared" si="516"/>
        <v>0</v>
      </c>
      <c r="AD2716" s="382">
        <f t="shared" si="517"/>
        <v>0</v>
      </c>
    </row>
    <row r="2717" spans="11:30" ht="13.5" customHeight="1">
      <c r="K2717" s="4">
        <f t="shared" si="510"/>
        <v>9</v>
      </c>
      <c r="L2717" s="34">
        <v>43365</v>
      </c>
      <c r="M2717" s="4">
        <v>114</v>
      </c>
      <c r="N2717" s="4">
        <v>2</v>
      </c>
      <c r="O2717" s="31">
        <v>4.1666666666666664E-2</v>
      </c>
      <c r="P2717" s="35">
        <v>21.690000000000005</v>
      </c>
      <c r="Q2717" s="36">
        <f t="shared" si="511"/>
        <v>13</v>
      </c>
      <c r="R2717" s="4">
        <f t="shared" si="512"/>
        <v>0</v>
      </c>
      <c r="S2717" s="31">
        <f t="shared" si="518"/>
        <v>0.22535879629629629</v>
      </c>
      <c r="T2717" s="31">
        <f t="shared" si="519"/>
        <v>0.76428240740740738</v>
      </c>
      <c r="U2717" s="4">
        <f t="shared" si="513"/>
        <v>0</v>
      </c>
      <c r="V2717" s="4" t="str">
        <f t="shared" si="514"/>
        <v/>
      </c>
      <c r="W2717" s="18" t="str">
        <f>IF(V2717="","",VLOOKUP(L2717,日射量と図３!$A$4:$C$368,3,TRUE)*238.85/100)</f>
        <v/>
      </c>
      <c r="X2717" s="4" t="str">
        <f t="shared" si="515"/>
        <v/>
      </c>
      <c r="Y2717" s="4" t="str">
        <f t="shared" si="508"/>
        <v/>
      </c>
      <c r="Z2717" s="4" t="str">
        <f t="shared" si="509"/>
        <v/>
      </c>
      <c r="AA2717" s="4" t="str">
        <f>IF($V2717="","",IF(Y2717&lt;36,0,IF(AND(36&lt;=Y2717,Y2717&lt;71),VLOOKUP($W2717,日射量と図３!$E$6:$F$34,2,TRUE),IF(AND(71&lt;=Y2717,Y2717&lt;107),VLOOKUP($W2717,日射量と図３!$E$6:$G$34,3,TRUE),IF(AND(107&lt;=Y2717,Y2717&lt;143),VLOOKUP($W2717,日射量と図３!$E$6:$H$34,4,TRUE),VLOOKUP($W2717,日射量と図３!$E$6:$I$34,5,TRUE))))))</f>
        <v/>
      </c>
      <c r="AB2717" s="4" t="str">
        <f>IF($V2717="","",IF(Z2717&lt;36,0,IF(AND(36&lt;=Z2717,Z2717&lt;71),VLOOKUP($W2717,日射量と図３!$E$6:$F$34,2,TRUE),IF(AND(71&lt;=Z2717,Z2717&lt;107),VLOOKUP($W2717,日射量と図３!$E$6:$G$34,3,TRUE),IF(AND(107&lt;=Z2717,Z2717&lt;143),VLOOKUP($W2717,日射量と図３!$E$6:$H$34,4,TRUE),VLOOKUP($W2717,日射量と図３!$E$6:$I$34,5,TRUE))))))</f>
        <v/>
      </c>
      <c r="AC2717" s="382" t="str">
        <f t="shared" si="516"/>
        <v/>
      </c>
      <c r="AD2717" s="382" t="str">
        <f t="shared" si="517"/>
        <v/>
      </c>
    </row>
    <row r="2718" spans="11:30" ht="13.5" customHeight="1">
      <c r="K2718" s="4">
        <f t="shared" si="510"/>
        <v>9</v>
      </c>
      <c r="L2718" s="34">
        <v>43365</v>
      </c>
      <c r="M2718" s="4">
        <v>114</v>
      </c>
      <c r="N2718" s="4">
        <v>3</v>
      </c>
      <c r="O2718" s="31">
        <v>8.3333333333333329E-2</v>
      </c>
      <c r="P2718" s="35">
        <v>21.43</v>
      </c>
      <c r="Q2718" s="36">
        <f t="shared" si="511"/>
        <v>13</v>
      </c>
      <c r="R2718" s="4">
        <f t="shared" si="512"/>
        <v>0</v>
      </c>
      <c r="S2718" s="31">
        <f t="shared" si="518"/>
        <v>0.22535879629629629</v>
      </c>
      <c r="T2718" s="31">
        <f t="shared" si="519"/>
        <v>0.76428240740740738</v>
      </c>
      <c r="U2718" s="4">
        <f t="shared" si="513"/>
        <v>0</v>
      </c>
      <c r="V2718" s="4" t="str">
        <f t="shared" si="514"/>
        <v/>
      </c>
      <c r="W2718" s="18" t="str">
        <f>IF(V2718="","",VLOOKUP(L2718,日射量と図３!$A$4:$C$368,3,TRUE)*238.85/100)</f>
        <v/>
      </c>
      <c r="X2718" s="4" t="str">
        <f t="shared" si="515"/>
        <v/>
      </c>
      <c r="Y2718" s="4" t="str">
        <f t="shared" si="508"/>
        <v/>
      </c>
      <c r="Z2718" s="4" t="str">
        <f t="shared" si="509"/>
        <v/>
      </c>
      <c r="AA2718" s="4" t="str">
        <f>IF($V2718="","",IF(Y2718&lt;36,0,IF(AND(36&lt;=Y2718,Y2718&lt;71),VLOOKUP($W2718,日射量と図３!$E$6:$F$34,2,TRUE),IF(AND(71&lt;=Y2718,Y2718&lt;107),VLOOKUP($W2718,日射量と図３!$E$6:$G$34,3,TRUE),IF(AND(107&lt;=Y2718,Y2718&lt;143),VLOOKUP($W2718,日射量と図３!$E$6:$H$34,4,TRUE),VLOOKUP($W2718,日射量と図３!$E$6:$I$34,5,TRUE))))))</f>
        <v/>
      </c>
      <c r="AB2718" s="4" t="str">
        <f>IF($V2718="","",IF(Z2718&lt;36,0,IF(AND(36&lt;=Z2718,Z2718&lt;71),VLOOKUP($W2718,日射量と図３!$E$6:$F$34,2,TRUE),IF(AND(71&lt;=Z2718,Z2718&lt;107),VLOOKUP($W2718,日射量と図３!$E$6:$G$34,3,TRUE),IF(AND(107&lt;=Z2718,Z2718&lt;143),VLOOKUP($W2718,日射量と図３!$E$6:$H$34,4,TRUE),VLOOKUP($W2718,日射量と図３!$E$6:$I$34,5,TRUE))))))</f>
        <v/>
      </c>
      <c r="AC2718" s="382" t="str">
        <f t="shared" si="516"/>
        <v/>
      </c>
      <c r="AD2718" s="382" t="str">
        <f t="shared" si="517"/>
        <v/>
      </c>
    </row>
    <row r="2719" spans="11:30" ht="13.5" customHeight="1">
      <c r="K2719" s="4">
        <f t="shared" si="510"/>
        <v>9</v>
      </c>
      <c r="L2719" s="34">
        <v>43365</v>
      </c>
      <c r="M2719" s="4">
        <v>114</v>
      </c>
      <c r="N2719" s="4">
        <v>4</v>
      </c>
      <c r="O2719" s="31">
        <v>0.125</v>
      </c>
      <c r="P2719" s="35">
        <v>21.270000000000003</v>
      </c>
      <c r="Q2719" s="36">
        <f t="shared" si="511"/>
        <v>13</v>
      </c>
      <c r="R2719" s="4">
        <f t="shared" si="512"/>
        <v>0</v>
      </c>
      <c r="S2719" s="31">
        <f t="shared" si="518"/>
        <v>0.22535879629629629</v>
      </c>
      <c r="T2719" s="31">
        <f t="shared" si="519"/>
        <v>0.76428240740740738</v>
      </c>
      <c r="U2719" s="4">
        <f t="shared" si="513"/>
        <v>0</v>
      </c>
      <c r="V2719" s="4" t="str">
        <f t="shared" si="514"/>
        <v/>
      </c>
      <c r="W2719" s="18" t="str">
        <f>IF(V2719="","",VLOOKUP(L2719,日射量と図３!$A$4:$C$368,3,TRUE)*238.85/100)</f>
        <v/>
      </c>
      <c r="X2719" s="4" t="str">
        <f t="shared" si="515"/>
        <v/>
      </c>
      <c r="Y2719" s="4" t="str">
        <f t="shared" ref="Y2719:Y2782" si="520">IF(V2719="","",$AH$30*V2719/(($AG$18/$AH$18)*X2719))</f>
        <v/>
      </c>
      <c r="Z2719" s="4" t="str">
        <f t="shared" ref="Z2719:Z2782" si="521">IF(V2719="","",$AH$30*V2719/(($AG$19/$AH$19)*X2719))</f>
        <v/>
      </c>
      <c r="AA2719" s="4" t="str">
        <f>IF($V2719="","",IF(Y2719&lt;36,0,IF(AND(36&lt;=Y2719,Y2719&lt;71),VLOOKUP($W2719,日射量と図３!$E$6:$F$34,2,TRUE),IF(AND(71&lt;=Y2719,Y2719&lt;107),VLOOKUP($W2719,日射量と図３!$E$6:$G$34,3,TRUE),IF(AND(107&lt;=Y2719,Y2719&lt;143),VLOOKUP($W2719,日射量と図３!$E$6:$H$34,4,TRUE),VLOOKUP($W2719,日射量と図３!$E$6:$I$34,5,TRUE))))))</f>
        <v/>
      </c>
      <c r="AB2719" s="4" t="str">
        <f>IF($V2719="","",IF(Z2719&lt;36,0,IF(AND(36&lt;=Z2719,Z2719&lt;71),VLOOKUP($W2719,日射量と図３!$E$6:$F$34,2,TRUE),IF(AND(71&lt;=Z2719,Z2719&lt;107),VLOOKUP($W2719,日射量と図３!$E$6:$G$34,3,TRUE),IF(AND(107&lt;=Z2719,Z2719&lt;143),VLOOKUP($W2719,日射量と図３!$E$6:$H$34,4,TRUE),VLOOKUP($W2719,日射量と図３!$E$6:$I$34,5,TRUE))))))</f>
        <v/>
      </c>
      <c r="AC2719" s="382" t="str">
        <f t="shared" si="516"/>
        <v/>
      </c>
      <c r="AD2719" s="382" t="str">
        <f t="shared" si="517"/>
        <v/>
      </c>
    </row>
    <row r="2720" spans="11:30" ht="13.5" customHeight="1">
      <c r="K2720" s="4">
        <f t="shared" si="510"/>
        <v>9</v>
      </c>
      <c r="L2720" s="34">
        <v>43365</v>
      </c>
      <c r="M2720" s="4">
        <v>114</v>
      </c>
      <c r="N2720" s="4">
        <v>5</v>
      </c>
      <c r="O2720" s="31">
        <v>0.16666666666666666</v>
      </c>
      <c r="P2720" s="35">
        <v>20.990000000000002</v>
      </c>
      <c r="Q2720" s="36">
        <f t="shared" si="511"/>
        <v>15</v>
      </c>
      <c r="R2720" s="4">
        <f t="shared" si="512"/>
        <v>0</v>
      </c>
      <c r="S2720" s="31">
        <f t="shared" si="518"/>
        <v>0.22535879629629629</v>
      </c>
      <c r="T2720" s="31">
        <f t="shared" si="519"/>
        <v>0.76428240740740738</v>
      </c>
      <c r="U2720" s="4">
        <f t="shared" si="513"/>
        <v>0</v>
      </c>
      <c r="V2720" s="4" t="str">
        <f t="shared" si="514"/>
        <v/>
      </c>
      <c r="W2720" s="18" t="str">
        <f>IF(V2720="","",VLOOKUP(L2720,日射量と図３!$A$4:$C$368,3,TRUE)*238.85/100)</f>
        <v/>
      </c>
      <c r="X2720" s="4" t="str">
        <f t="shared" si="515"/>
        <v/>
      </c>
      <c r="Y2720" s="4" t="str">
        <f t="shared" si="520"/>
        <v/>
      </c>
      <c r="Z2720" s="4" t="str">
        <f t="shared" si="521"/>
        <v/>
      </c>
      <c r="AA2720" s="4" t="str">
        <f>IF($V2720="","",IF(Y2720&lt;36,0,IF(AND(36&lt;=Y2720,Y2720&lt;71),VLOOKUP($W2720,日射量と図３!$E$6:$F$34,2,TRUE),IF(AND(71&lt;=Y2720,Y2720&lt;107),VLOOKUP($W2720,日射量と図３!$E$6:$G$34,3,TRUE),IF(AND(107&lt;=Y2720,Y2720&lt;143),VLOOKUP($W2720,日射量と図３!$E$6:$H$34,4,TRUE),VLOOKUP($W2720,日射量と図３!$E$6:$I$34,5,TRUE))))))</f>
        <v/>
      </c>
      <c r="AB2720" s="4" t="str">
        <f>IF($V2720="","",IF(Z2720&lt;36,0,IF(AND(36&lt;=Z2720,Z2720&lt;71),VLOOKUP($W2720,日射量と図３!$E$6:$F$34,2,TRUE),IF(AND(71&lt;=Z2720,Z2720&lt;107),VLOOKUP($W2720,日射量と図３!$E$6:$G$34,3,TRUE),IF(AND(107&lt;=Z2720,Z2720&lt;143),VLOOKUP($W2720,日射量と図３!$E$6:$H$34,4,TRUE),VLOOKUP($W2720,日射量と図３!$E$6:$I$34,5,TRUE))))))</f>
        <v/>
      </c>
      <c r="AC2720" s="382" t="str">
        <f t="shared" si="516"/>
        <v/>
      </c>
      <c r="AD2720" s="382" t="str">
        <f t="shared" si="517"/>
        <v/>
      </c>
    </row>
    <row r="2721" spans="11:30" ht="13.5" customHeight="1">
      <c r="K2721" s="4">
        <f t="shared" si="510"/>
        <v>9</v>
      </c>
      <c r="L2721" s="34">
        <v>43365</v>
      </c>
      <c r="M2721" s="4">
        <v>114</v>
      </c>
      <c r="N2721" s="4">
        <v>6</v>
      </c>
      <c r="O2721" s="31">
        <v>0.20833333333333334</v>
      </c>
      <c r="P2721" s="35">
        <v>20.68</v>
      </c>
      <c r="Q2721" s="36">
        <f t="shared" si="511"/>
        <v>15</v>
      </c>
      <c r="R2721" s="4">
        <f t="shared" si="512"/>
        <v>0</v>
      </c>
      <c r="S2721" s="31">
        <f t="shared" si="518"/>
        <v>0.22535879629629629</v>
      </c>
      <c r="T2721" s="31">
        <f t="shared" si="519"/>
        <v>0.76428240740740738</v>
      </c>
      <c r="U2721" s="4">
        <f t="shared" si="513"/>
        <v>0</v>
      </c>
      <c r="V2721" s="4" t="str">
        <f t="shared" si="514"/>
        <v/>
      </c>
      <c r="W2721" s="18" t="str">
        <f>IF(V2721="","",VLOOKUP(L2721,日射量と図３!$A$4:$C$368,3,TRUE)*238.85/100)</f>
        <v/>
      </c>
      <c r="X2721" s="4" t="str">
        <f t="shared" si="515"/>
        <v/>
      </c>
      <c r="Y2721" s="4" t="str">
        <f t="shared" si="520"/>
        <v/>
      </c>
      <c r="Z2721" s="4" t="str">
        <f t="shared" si="521"/>
        <v/>
      </c>
      <c r="AA2721" s="4" t="str">
        <f>IF($V2721="","",IF(Y2721&lt;36,0,IF(AND(36&lt;=Y2721,Y2721&lt;71),VLOOKUP($W2721,日射量と図３!$E$6:$F$34,2,TRUE),IF(AND(71&lt;=Y2721,Y2721&lt;107),VLOOKUP($W2721,日射量と図３!$E$6:$G$34,3,TRUE),IF(AND(107&lt;=Y2721,Y2721&lt;143),VLOOKUP($W2721,日射量と図３!$E$6:$H$34,4,TRUE),VLOOKUP($W2721,日射量と図３!$E$6:$I$34,5,TRUE))))))</f>
        <v/>
      </c>
      <c r="AB2721" s="4" t="str">
        <f>IF($V2721="","",IF(Z2721&lt;36,0,IF(AND(36&lt;=Z2721,Z2721&lt;71),VLOOKUP($W2721,日射量と図３!$E$6:$F$34,2,TRUE),IF(AND(71&lt;=Z2721,Z2721&lt;107),VLOOKUP($W2721,日射量と図３!$E$6:$G$34,3,TRUE),IF(AND(107&lt;=Z2721,Z2721&lt;143),VLOOKUP($W2721,日射量と図３!$E$6:$H$34,4,TRUE),VLOOKUP($W2721,日射量と図３!$E$6:$I$34,5,TRUE))))))</f>
        <v/>
      </c>
      <c r="AC2721" s="382" t="str">
        <f t="shared" si="516"/>
        <v/>
      </c>
      <c r="AD2721" s="382" t="str">
        <f t="shared" si="517"/>
        <v/>
      </c>
    </row>
    <row r="2722" spans="11:30" ht="13.5" customHeight="1">
      <c r="K2722" s="4">
        <f t="shared" si="510"/>
        <v>9</v>
      </c>
      <c r="L2722" s="34">
        <v>43365</v>
      </c>
      <c r="M2722" s="4">
        <v>114</v>
      </c>
      <c r="N2722" s="4">
        <v>7</v>
      </c>
      <c r="O2722" s="31">
        <v>0.25</v>
      </c>
      <c r="P2722" s="35">
        <v>20.62</v>
      </c>
      <c r="Q2722" s="36">
        <f t="shared" si="511"/>
        <v>15</v>
      </c>
      <c r="R2722" s="4">
        <f t="shared" si="512"/>
        <v>0</v>
      </c>
      <c r="S2722" s="31">
        <f t="shared" si="518"/>
        <v>0.22535879629629629</v>
      </c>
      <c r="T2722" s="31">
        <f t="shared" si="519"/>
        <v>0.76428240740740738</v>
      </c>
      <c r="U2722" s="4">
        <f t="shared" si="513"/>
        <v>0</v>
      </c>
      <c r="V2722" s="4" t="str">
        <f t="shared" si="514"/>
        <v/>
      </c>
      <c r="W2722" s="18" t="str">
        <f>IF(V2722="","",VLOOKUP(L2722,日射量と図３!$A$4:$C$368,3,TRUE)*238.85/100)</f>
        <v/>
      </c>
      <c r="X2722" s="4" t="str">
        <f t="shared" si="515"/>
        <v/>
      </c>
      <c r="Y2722" s="4" t="str">
        <f t="shared" si="520"/>
        <v/>
      </c>
      <c r="Z2722" s="4" t="str">
        <f t="shared" si="521"/>
        <v/>
      </c>
      <c r="AA2722" s="4" t="str">
        <f>IF($V2722="","",IF(Y2722&lt;36,0,IF(AND(36&lt;=Y2722,Y2722&lt;71),VLOOKUP($W2722,日射量と図３!$E$6:$F$34,2,TRUE),IF(AND(71&lt;=Y2722,Y2722&lt;107),VLOOKUP($W2722,日射量と図３!$E$6:$G$34,3,TRUE),IF(AND(107&lt;=Y2722,Y2722&lt;143),VLOOKUP($W2722,日射量と図３!$E$6:$H$34,4,TRUE),VLOOKUP($W2722,日射量と図３!$E$6:$I$34,5,TRUE))))))</f>
        <v/>
      </c>
      <c r="AB2722" s="4" t="str">
        <f>IF($V2722="","",IF(Z2722&lt;36,0,IF(AND(36&lt;=Z2722,Z2722&lt;71),VLOOKUP($W2722,日射量と図３!$E$6:$F$34,2,TRUE),IF(AND(71&lt;=Z2722,Z2722&lt;107),VLOOKUP($W2722,日射量と図３!$E$6:$G$34,3,TRUE),IF(AND(107&lt;=Z2722,Z2722&lt;143),VLOOKUP($W2722,日射量と図３!$E$6:$H$34,4,TRUE),VLOOKUP($W2722,日射量と図３!$E$6:$I$34,5,TRUE))))))</f>
        <v/>
      </c>
      <c r="AC2722" s="382" t="str">
        <f t="shared" si="516"/>
        <v/>
      </c>
      <c r="AD2722" s="382" t="str">
        <f t="shared" si="517"/>
        <v/>
      </c>
    </row>
    <row r="2723" spans="11:30" ht="13.5" customHeight="1">
      <c r="K2723" s="4">
        <f t="shared" si="510"/>
        <v>9</v>
      </c>
      <c r="L2723" s="34">
        <v>43365</v>
      </c>
      <c r="M2723" s="4">
        <v>114</v>
      </c>
      <c r="N2723" s="4">
        <v>8</v>
      </c>
      <c r="O2723" s="31">
        <v>0.29166666666666669</v>
      </c>
      <c r="P2723" s="35">
        <v>21.41</v>
      </c>
      <c r="Q2723" s="36">
        <f t="shared" si="511"/>
        <v>12</v>
      </c>
      <c r="R2723" s="4">
        <f t="shared" si="512"/>
        <v>0</v>
      </c>
      <c r="S2723" s="31">
        <f t="shared" si="518"/>
        <v>0.22535879629629629</v>
      </c>
      <c r="T2723" s="31">
        <f t="shared" si="519"/>
        <v>0.76428240740740738</v>
      </c>
      <c r="U2723" s="4">
        <f t="shared" si="513"/>
        <v>0</v>
      </c>
      <c r="V2723" s="4" t="str">
        <f t="shared" si="514"/>
        <v/>
      </c>
      <c r="W2723" s="18" t="str">
        <f>IF(V2723="","",VLOOKUP(L2723,日射量と図３!$A$4:$C$368,3,TRUE)*238.85/100)</f>
        <v/>
      </c>
      <c r="X2723" s="4" t="str">
        <f t="shared" si="515"/>
        <v/>
      </c>
      <c r="Y2723" s="4" t="str">
        <f t="shared" si="520"/>
        <v/>
      </c>
      <c r="Z2723" s="4" t="str">
        <f t="shared" si="521"/>
        <v/>
      </c>
      <c r="AA2723" s="4" t="str">
        <f>IF($V2723="","",IF(Y2723&lt;36,0,IF(AND(36&lt;=Y2723,Y2723&lt;71),VLOOKUP($W2723,日射量と図３!$E$6:$F$34,2,TRUE),IF(AND(71&lt;=Y2723,Y2723&lt;107),VLOOKUP($W2723,日射量と図３!$E$6:$G$34,3,TRUE),IF(AND(107&lt;=Y2723,Y2723&lt;143),VLOOKUP($W2723,日射量と図３!$E$6:$H$34,4,TRUE),VLOOKUP($W2723,日射量と図３!$E$6:$I$34,5,TRUE))))))</f>
        <v/>
      </c>
      <c r="AB2723" s="4" t="str">
        <f>IF($V2723="","",IF(Z2723&lt;36,0,IF(AND(36&lt;=Z2723,Z2723&lt;71),VLOOKUP($W2723,日射量と図３!$E$6:$F$34,2,TRUE),IF(AND(71&lt;=Z2723,Z2723&lt;107),VLOOKUP($W2723,日射量と図３!$E$6:$G$34,3,TRUE),IF(AND(107&lt;=Z2723,Z2723&lt;143),VLOOKUP($W2723,日射量と図３!$E$6:$H$34,4,TRUE),VLOOKUP($W2723,日射量と図３!$E$6:$I$34,5,TRUE))))))</f>
        <v/>
      </c>
      <c r="AC2723" s="382" t="str">
        <f t="shared" si="516"/>
        <v/>
      </c>
      <c r="AD2723" s="382" t="str">
        <f t="shared" si="517"/>
        <v/>
      </c>
    </row>
    <row r="2724" spans="11:30" ht="13.5" customHeight="1">
      <c r="K2724" s="4">
        <f t="shared" si="510"/>
        <v>9</v>
      </c>
      <c r="L2724" s="34">
        <v>43365</v>
      </c>
      <c r="M2724" s="4">
        <v>114</v>
      </c>
      <c r="N2724" s="4">
        <v>9</v>
      </c>
      <c r="O2724" s="31">
        <v>0.33333333333333331</v>
      </c>
      <c r="P2724" s="35">
        <v>22.27</v>
      </c>
      <c r="Q2724" s="36">
        <f t="shared" si="511"/>
        <v>12</v>
      </c>
      <c r="R2724" s="4">
        <f t="shared" si="512"/>
        <v>0</v>
      </c>
      <c r="S2724" s="31">
        <f t="shared" si="518"/>
        <v>0.22535879629629629</v>
      </c>
      <c r="T2724" s="31">
        <f t="shared" si="519"/>
        <v>0.76428240740740738</v>
      </c>
      <c r="U2724" s="4">
        <f t="shared" si="513"/>
        <v>0</v>
      </c>
      <c r="V2724" s="4" t="str">
        <f t="shared" si="514"/>
        <v/>
      </c>
      <c r="W2724" s="18" t="str">
        <f>IF(V2724="","",VLOOKUP(L2724,日射量と図３!$A$4:$C$368,3,TRUE)*238.85/100)</f>
        <v/>
      </c>
      <c r="X2724" s="4" t="str">
        <f t="shared" si="515"/>
        <v/>
      </c>
      <c r="Y2724" s="4" t="str">
        <f t="shared" si="520"/>
        <v/>
      </c>
      <c r="Z2724" s="4" t="str">
        <f t="shared" si="521"/>
        <v/>
      </c>
      <c r="AA2724" s="4" t="str">
        <f>IF($V2724="","",IF(Y2724&lt;36,0,IF(AND(36&lt;=Y2724,Y2724&lt;71),VLOOKUP($W2724,日射量と図３!$E$6:$F$34,2,TRUE),IF(AND(71&lt;=Y2724,Y2724&lt;107),VLOOKUP($W2724,日射量と図３!$E$6:$G$34,3,TRUE),IF(AND(107&lt;=Y2724,Y2724&lt;143),VLOOKUP($W2724,日射量と図３!$E$6:$H$34,4,TRUE),VLOOKUP($W2724,日射量と図３!$E$6:$I$34,5,TRUE))))))</f>
        <v/>
      </c>
      <c r="AB2724" s="4" t="str">
        <f>IF($V2724="","",IF(Z2724&lt;36,0,IF(AND(36&lt;=Z2724,Z2724&lt;71),VLOOKUP($W2724,日射量と図３!$E$6:$F$34,2,TRUE),IF(AND(71&lt;=Z2724,Z2724&lt;107),VLOOKUP($W2724,日射量と図３!$E$6:$G$34,3,TRUE),IF(AND(107&lt;=Z2724,Z2724&lt;143),VLOOKUP($W2724,日射量と図３!$E$6:$H$34,4,TRUE),VLOOKUP($W2724,日射量と図３!$E$6:$I$34,5,TRUE))))))</f>
        <v/>
      </c>
      <c r="AC2724" s="382" t="str">
        <f t="shared" si="516"/>
        <v/>
      </c>
      <c r="AD2724" s="382" t="str">
        <f t="shared" si="517"/>
        <v/>
      </c>
    </row>
    <row r="2725" spans="11:30" ht="13.5" customHeight="1">
      <c r="K2725" s="4">
        <f t="shared" si="510"/>
        <v>9</v>
      </c>
      <c r="L2725" s="34">
        <v>43365</v>
      </c>
      <c r="M2725" s="4">
        <v>114</v>
      </c>
      <c r="N2725" s="4">
        <v>10</v>
      </c>
      <c r="O2725" s="31">
        <v>0.375</v>
      </c>
      <c r="P2725" s="35">
        <v>23.35</v>
      </c>
      <c r="Q2725" s="36">
        <f t="shared" si="511"/>
        <v>12</v>
      </c>
      <c r="R2725" s="4">
        <f t="shared" si="512"/>
        <v>0</v>
      </c>
      <c r="S2725" s="31">
        <f t="shared" si="518"/>
        <v>0.22535879629629629</v>
      </c>
      <c r="T2725" s="31">
        <f t="shared" si="519"/>
        <v>0.76428240740740738</v>
      </c>
      <c r="U2725" s="4">
        <f t="shared" si="513"/>
        <v>0</v>
      </c>
      <c r="V2725" s="4" t="str">
        <f t="shared" si="514"/>
        <v/>
      </c>
      <c r="W2725" s="18" t="str">
        <f>IF(V2725="","",VLOOKUP(L2725,日射量と図３!$A$4:$C$368,3,TRUE)*238.85/100)</f>
        <v/>
      </c>
      <c r="X2725" s="4" t="str">
        <f t="shared" si="515"/>
        <v/>
      </c>
      <c r="Y2725" s="4" t="str">
        <f t="shared" si="520"/>
        <v/>
      </c>
      <c r="Z2725" s="4" t="str">
        <f t="shared" si="521"/>
        <v/>
      </c>
      <c r="AA2725" s="4" t="str">
        <f>IF($V2725="","",IF(Y2725&lt;36,0,IF(AND(36&lt;=Y2725,Y2725&lt;71),VLOOKUP($W2725,日射量と図３!$E$6:$F$34,2,TRUE),IF(AND(71&lt;=Y2725,Y2725&lt;107),VLOOKUP($W2725,日射量と図３!$E$6:$G$34,3,TRUE),IF(AND(107&lt;=Y2725,Y2725&lt;143),VLOOKUP($W2725,日射量と図３!$E$6:$H$34,4,TRUE),VLOOKUP($W2725,日射量と図３!$E$6:$I$34,5,TRUE))))))</f>
        <v/>
      </c>
      <c r="AB2725" s="4" t="str">
        <f>IF($V2725="","",IF(Z2725&lt;36,0,IF(AND(36&lt;=Z2725,Z2725&lt;71),VLOOKUP($W2725,日射量と図３!$E$6:$F$34,2,TRUE),IF(AND(71&lt;=Z2725,Z2725&lt;107),VLOOKUP($W2725,日射量と図３!$E$6:$G$34,3,TRUE),IF(AND(107&lt;=Z2725,Z2725&lt;143),VLOOKUP($W2725,日射量と図３!$E$6:$H$34,4,TRUE),VLOOKUP($W2725,日射量と図３!$E$6:$I$34,5,TRUE))))))</f>
        <v/>
      </c>
      <c r="AC2725" s="382" t="str">
        <f t="shared" si="516"/>
        <v/>
      </c>
      <c r="AD2725" s="382" t="str">
        <f t="shared" si="517"/>
        <v/>
      </c>
    </row>
    <row r="2726" spans="11:30" ht="13.5" customHeight="1">
      <c r="K2726" s="4">
        <f t="shared" si="510"/>
        <v>9</v>
      </c>
      <c r="L2726" s="34">
        <v>43365</v>
      </c>
      <c r="M2726" s="4">
        <v>114</v>
      </c>
      <c r="N2726" s="4">
        <v>11</v>
      </c>
      <c r="O2726" s="31">
        <v>0.41666666666666669</v>
      </c>
      <c r="P2726" s="35">
        <v>24.429999999999996</v>
      </c>
      <c r="Q2726" s="36">
        <f t="shared" si="511"/>
        <v>12</v>
      </c>
      <c r="R2726" s="4">
        <f t="shared" si="512"/>
        <v>0</v>
      </c>
      <c r="S2726" s="31">
        <f t="shared" si="518"/>
        <v>0.22535879629629629</v>
      </c>
      <c r="T2726" s="31">
        <f t="shared" si="519"/>
        <v>0.76428240740740738</v>
      </c>
      <c r="U2726" s="4">
        <f t="shared" si="513"/>
        <v>0</v>
      </c>
      <c r="V2726" s="4" t="str">
        <f t="shared" si="514"/>
        <v/>
      </c>
      <c r="W2726" s="18" t="str">
        <f>IF(V2726="","",VLOOKUP(L2726,日射量と図３!$A$4:$C$368,3,TRUE)*238.85/100)</f>
        <v/>
      </c>
      <c r="X2726" s="4" t="str">
        <f t="shared" si="515"/>
        <v/>
      </c>
      <c r="Y2726" s="4" t="str">
        <f t="shared" si="520"/>
        <v/>
      </c>
      <c r="Z2726" s="4" t="str">
        <f t="shared" si="521"/>
        <v/>
      </c>
      <c r="AA2726" s="4" t="str">
        <f>IF($V2726="","",IF(Y2726&lt;36,0,IF(AND(36&lt;=Y2726,Y2726&lt;71),VLOOKUP($W2726,日射量と図３!$E$6:$F$34,2,TRUE),IF(AND(71&lt;=Y2726,Y2726&lt;107),VLOOKUP($W2726,日射量と図３!$E$6:$G$34,3,TRUE),IF(AND(107&lt;=Y2726,Y2726&lt;143),VLOOKUP($W2726,日射量と図３!$E$6:$H$34,4,TRUE),VLOOKUP($W2726,日射量と図３!$E$6:$I$34,5,TRUE))))))</f>
        <v/>
      </c>
      <c r="AB2726" s="4" t="str">
        <f>IF($V2726="","",IF(Z2726&lt;36,0,IF(AND(36&lt;=Z2726,Z2726&lt;71),VLOOKUP($W2726,日射量と図３!$E$6:$F$34,2,TRUE),IF(AND(71&lt;=Z2726,Z2726&lt;107),VLOOKUP($W2726,日射量と図３!$E$6:$G$34,3,TRUE),IF(AND(107&lt;=Z2726,Z2726&lt;143),VLOOKUP($W2726,日射量と図３!$E$6:$H$34,4,TRUE),VLOOKUP($W2726,日射量と図３!$E$6:$I$34,5,TRUE))))))</f>
        <v/>
      </c>
      <c r="AC2726" s="382" t="str">
        <f t="shared" si="516"/>
        <v/>
      </c>
      <c r="AD2726" s="382" t="str">
        <f t="shared" si="517"/>
        <v/>
      </c>
    </row>
    <row r="2727" spans="11:30" ht="13.5" customHeight="1">
      <c r="K2727" s="4">
        <f t="shared" si="510"/>
        <v>9</v>
      </c>
      <c r="L2727" s="34">
        <v>43365</v>
      </c>
      <c r="M2727" s="4">
        <v>114</v>
      </c>
      <c r="N2727" s="4">
        <v>12</v>
      </c>
      <c r="O2727" s="31">
        <v>0.45833333333333331</v>
      </c>
      <c r="P2727" s="35">
        <v>25.309999999999995</v>
      </c>
      <c r="Q2727" s="36">
        <f t="shared" si="511"/>
        <v>12</v>
      </c>
      <c r="R2727" s="4">
        <f t="shared" si="512"/>
        <v>0</v>
      </c>
      <c r="S2727" s="31">
        <f t="shared" si="518"/>
        <v>0.22535879629629629</v>
      </c>
      <c r="T2727" s="31">
        <f t="shared" si="519"/>
        <v>0.76428240740740738</v>
      </c>
      <c r="U2727" s="4">
        <f t="shared" si="513"/>
        <v>0</v>
      </c>
      <c r="V2727" s="4" t="str">
        <f t="shared" si="514"/>
        <v/>
      </c>
      <c r="W2727" s="18" t="str">
        <f>IF(V2727="","",VLOOKUP(L2727,日射量と図３!$A$4:$C$368,3,TRUE)*238.85/100)</f>
        <v/>
      </c>
      <c r="X2727" s="4" t="str">
        <f t="shared" si="515"/>
        <v/>
      </c>
      <c r="Y2727" s="4" t="str">
        <f t="shared" si="520"/>
        <v/>
      </c>
      <c r="Z2727" s="4" t="str">
        <f t="shared" si="521"/>
        <v/>
      </c>
      <c r="AA2727" s="4" t="str">
        <f>IF($V2727="","",IF(Y2727&lt;36,0,IF(AND(36&lt;=Y2727,Y2727&lt;71),VLOOKUP($W2727,日射量と図３!$E$6:$F$34,2,TRUE),IF(AND(71&lt;=Y2727,Y2727&lt;107),VLOOKUP($W2727,日射量と図３!$E$6:$G$34,3,TRUE),IF(AND(107&lt;=Y2727,Y2727&lt;143),VLOOKUP($W2727,日射量と図３!$E$6:$H$34,4,TRUE),VLOOKUP($W2727,日射量と図３!$E$6:$I$34,5,TRUE))))))</f>
        <v/>
      </c>
      <c r="AB2727" s="4" t="str">
        <f>IF($V2727="","",IF(Z2727&lt;36,0,IF(AND(36&lt;=Z2727,Z2727&lt;71),VLOOKUP($W2727,日射量と図３!$E$6:$F$34,2,TRUE),IF(AND(71&lt;=Z2727,Z2727&lt;107),VLOOKUP($W2727,日射量と図３!$E$6:$G$34,3,TRUE),IF(AND(107&lt;=Z2727,Z2727&lt;143),VLOOKUP($W2727,日射量と図３!$E$6:$H$34,4,TRUE),VLOOKUP($W2727,日射量と図３!$E$6:$I$34,5,TRUE))))))</f>
        <v/>
      </c>
      <c r="AC2727" s="382" t="str">
        <f t="shared" si="516"/>
        <v/>
      </c>
      <c r="AD2727" s="382" t="str">
        <f t="shared" si="517"/>
        <v/>
      </c>
    </row>
    <row r="2728" spans="11:30" ht="13.5" customHeight="1">
      <c r="K2728" s="4">
        <f t="shared" si="510"/>
        <v>9</v>
      </c>
      <c r="L2728" s="34">
        <v>43365</v>
      </c>
      <c r="M2728" s="4">
        <v>114</v>
      </c>
      <c r="N2728" s="4">
        <v>13</v>
      </c>
      <c r="O2728" s="31">
        <v>0.5</v>
      </c>
      <c r="P2728" s="35">
        <v>26.45</v>
      </c>
      <c r="Q2728" s="36">
        <f t="shared" si="511"/>
        <v>12</v>
      </c>
      <c r="R2728" s="4">
        <f t="shared" si="512"/>
        <v>0</v>
      </c>
      <c r="S2728" s="31">
        <f t="shared" si="518"/>
        <v>0.22535879629629629</v>
      </c>
      <c r="T2728" s="31">
        <f t="shared" si="519"/>
        <v>0.76428240740740738</v>
      </c>
      <c r="U2728" s="4">
        <f t="shared" si="513"/>
        <v>0</v>
      </c>
      <c r="V2728" s="4" t="str">
        <f t="shared" si="514"/>
        <v/>
      </c>
      <c r="W2728" s="18" t="str">
        <f>IF(V2728="","",VLOOKUP(L2728,日射量と図３!$A$4:$C$368,3,TRUE)*238.85/100)</f>
        <v/>
      </c>
      <c r="X2728" s="4" t="str">
        <f t="shared" si="515"/>
        <v/>
      </c>
      <c r="Y2728" s="4" t="str">
        <f t="shared" si="520"/>
        <v/>
      </c>
      <c r="Z2728" s="4" t="str">
        <f t="shared" si="521"/>
        <v/>
      </c>
      <c r="AA2728" s="4" t="str">
        <f>IF($V2728="","",IF(Y2728&lt;36,0,IF(AND(36&lt;=Y2728,Y2728&lt;71),VLOOKUP($W2728,日射量と図３!$E$6:$F$34,2,TRUE),IF(AND(71&lt;=Y2728,Y2728&lt;107),VLOOKUP($W2728,日射量と図３!$E$6:$G$34,3,TRUE),IF(AND(107&lt;=Y2728,Y2728&lt;143),VLOOKUP($W2728,日射量と図３!$E$6:$H$34,4,TRUE),VLOOKUP($W2728,日射量と図３!$E$6:$I$34,5,TRUE))))))</f>
        <v/>
      </c>
      <c r="AB2728" s="4" t="str">
        <f>IF($V2728="","",IF(Z2728&lt;36,0,IF(AND(36&lt;=Z2728,Z2728&lt;71),VLOOKUP($W2728,日射量と図３!$E$6:$F$34,2,TRUE),IF(AND(71&lt;=Z2728,Z2728&lt;107),VLOOKUP($W2728,日射量と図３!$E$6:$G$34,3,TRUE),IF(AND(107&lt;=Z2728,Z2728&lt;143),VLOOKUP($W2728,日射量と図３!$E$6:$H$34,4,TRUE),VLOOKUP($W2728,日射量と図３!$E$6:$I$34,5,TRUE))))))</f>
        <v/>
      </c>
      <c r="AC2728" s="382" t="str">
        <f t="shared" si="516"/>
        <v/>
      </c>
      <c r="AD2728" s="382" t="str">
        <f t="shared" si="517"/>
        <v/>
      </c>
    </row>
    <row r="2729" spans="11:30" ht="13.5" customHeight="1">
      <c r="K2729" s="4">
        <f t="shared" si="510"/>
        <v>9</v>
      </c>
      <c r="L2729" s="34">
        <v>43365</v>
      </c>
      <c r="M2729" s="4">
        <v>114</v>
      </c>
      <c r="N2729" s="4">
        <v>14</v>
      </c>
      <c r="O2729" s="31">
        <v>0.54166666666666663</v>
      </c>
      <c r="P2729" s="35">
        <v>27.189999999999998</v>
      </c>
      <c r="Q2729" s="36">
        <f t="shared" si="511"/>
        <v>12</v>
      </c>
      <c r="R2729" s="4">
        <f t="shared" si="512"/>
        <v>0</v>
      </c>
      <c r="S2729" s="31">
        <f t="shared" si="518"/>
        <v>0.22535879629629629</v>
      </c>
      <c r="T2729" s="31">
        <f t="shared" si="519"/>
        <v>0.76428240740740738</v>
      </c>
      <c r="U2729" s="4">
        <f t="shared" si="513"/>
        <v>0</v>
      </c>
      <c r="V2729" s="4" t="str">
        <f t="shared" si="514"/>
        <v/>
      </c>
      <c r="W2729" s="18" t="str">
        <f>IF(V2729="","",VLOOKUP(L2729,日射量と図３!$A$4:$C$368,3,TRUE)*238.85/100)</f>
        <v/>
      </c>
      <c r="X2729" s="4" t="str">
        <f t="shared" si="515"/>
        <v/>
      </c>
      <c r="Y2729" s="4" t="str">
        <f t="shared" si="520"/>
        <v/>
      </c>
      <c r="Z2729" s="4" t="str">
        <f t="shared" si="521"/>
        <v/>
      </c>
      <c r="AA2729" s="4" t="str">
        <f>IF($V2729="","",IF(Y2729&lt;36,0,IF(AND(36&lt;=Y2729,Y2729&lt;71),VLOOKUP($W2729,日射量と図３!$E$6:$F$34,2,TRUE),IF(AND(71&lt;=Y2729,Y2729&lt;107),VLOOKUP($W2729,日射量と図３!$E$6:$G$34,3,TRUE),IF(AND(107&lt;=Y2729,Y2729&lt;143),VLOOKUP($W2729,日射量と図３!$E$6:$H$34,4,TRUE),VLOOKUP($W2729,日射量と図３!$E$6:$I$34,5,TRUE))))))</f>
        <v/>
      </c>
      <c r="AB2729" s="4" t="str">
        <f>IF($V2729="","",IF(Z2729&lt;36,0,IF(AND(36&lt;=Z2729,Z2729&lt;71),VLOOKUP($W2729,日射量と図３!$E$6:$F$34,2,TRUE),IF(AND(71&lt;=Z2729,Z2729&lt;107),VLOOKUP($W2729,日射量と図３!$E$6:$G$34,3,TRUE),IF(AND(107&lt;=Z2729,Z2729&lt;143),VLOOKUP($W2729,日射量と図３!$E$6:$H$34,4,TRUE),VLOOKUP($W2729,日射量と図３!$E$6:$I$34,5,TRUE))))))</f>
        <v/>
      </c>
      <c r="AC2729" s="382" t="str">
        <f t="shared" si="516"/>
        <v/>
      </c>
      <c r="AD2729" s="382" t="str">
        <f t="shared" si="517"/>
        <v/>
      </c>
    </row>
    <row r="2730" spans="11:30" ht="13.5" customHeight="1">
      <c r="K2730" s="4">
        <f t="shared" si="510"/>
        <v>9</v>
      </c>
      <c r="L2730" s="34">
        <v>43365</v>
      </c>
      <c r="M2730" s="4">
        <v>114</v>
      </c>
      <c r="N2730" s="4">
        <v>15</v>
      </c>
      <c r="O2730" s="31">
        <v>0.58333333333333337</v>
      </c>
      <c r="P2730" s="35">
        <v>27.4</v>
      </c>
      <c r="Q2730" s="36">
        <f t="shared" si="511"/>
        <v>12</v>
      </c>
      <c r="R2730" s="4">
        <f t="shared" si="512"/>
        <v>0</v>
      </c>
      <c r="S2730" s="31">
        <f t="shared" si="518"/>
        <v>0.22535879629629629</v>
      </c>
      <c r="T2730" s="31">
        <f t="shared" si="519"/>
        <v>0.76428240740740738</v>
      </c>
      <c r="U2730" s="4">
        <f t="shared" si="513"/>
        <v>0</v>
      </c>
      <c r="V2730" s="4" t="str">
        <f t="shared" si="514"/>
        <v/>
      </c>
      <c r="W2730" s="18" t="str">
        <f>IF(V2730="","",VLOOKUP(L2730,日射量と図３!$A$4:$C$368,3,TRUE)*238.85/100)</f>
        <v/>
      </c>
      <c r="X2730" s="4" t="str">
        <f t="shared" si="515"/>
        <v/>
      </c>
      <c r="Y2730" s="4" t="str">
        <f t="shared" si="520"/>
        <v/>
      </c>
      <c r="Z2730" s="4" t="str">
        <f t="shared" si="521"/>
        <v/>
      </c>
      <c r="AA2730" s="4" t="str">
        <f>IF($V2730="","",IF(Y2730&lt;36,0,IF(AND(36&lt;=Y2730,Y2730&lt;71),VLOOKUP($W2730,日射量と図３!$E$6:$F$34,2,TRUE),IF(AND(71&lt;=Y2730,Y2730&lt;107),VLOOKUP($W2730,日射量と図３!$E$6:$G$34,3,TRUE),IF(AND(107&lt;=Y2730,Y2730&lt;143),VLOOKUP($W2730,日射量と図３!$E$6:$H$34,4,TRUE),VLOOKUP($W2730,日射量と図３!$E$6:$I$34,5,TRUE))))))</f>
        <v/>
      </c>
      <c r="AB2730" s="4" t="str">
        <f>IF($V2730="","",IF(Z2730&lt;36,0,IF(AND(36&lt;=Z2730,Z2730&lt;71),VLOOKUP($W2730,日射量と図３!$E$6:$F$34,2,TRUE),IF(AND(71&lt;=Z2730,Z2730&lt;107),VLOOKUP($W2730,日射量と図３!$E$6:$G$34,3,TRUE),IF(AND(107&lt;=Z2730,Z2730&lt;143),VLOOKUP($W2730,日射量と図３!$E$6:$H$34,4,TRUE),VLOOKUP($W2730,日射量と図３!$E$6:$I$34,5,TRUE))))))</f>
        <v/>
      </c>
      <c r="AC2730" s="382" t="str">
        <f t="shared" si="516"/>
        <v/>
      </c>
      <c r="AD2730" s="382" t="str">
        <f t="shared" si="517"/>
        <v/>
      </c>
    </row>
    <row r="2731" spans="11:30" ht="13.5" customHeight="1">
      <c r="K2731" s="4">
        <f t="shared" si="510"/>
        <v>9</v>
      </c>
      <c r="L2731" s="34">
        <v>43365</v>
      </c>
      <c r="M2731" s="4">
        <v>114</v>
      </c>
      <c r="N2731" s="4">
        <v>16</v>
      </c>
      <c r="O2731" s="31">
        <v>0.625</v>
      </c>
      <c r="P2731" s="35">
        <v>27.28</v>
      </c>
      <c r="Q2731" s="36">
        <f t="shared" si="511"/>
        <v>16</v>
      </c>
      <c r="R2731" s="4">
        <f t="shared" si="512"/>
        <v>0</v>
      </c>
      <c r="S2731" s="31">
        <f t="shared" si="518"/>
        <v>0.22535879629629629</v>
      </c>
      <c r="T2731" s="31">
        <f t="shared" si="519"/>
        <v>0.76428240740740738</v>
      </c>
      <c r="U2731" s="4">
        <f t="shared" si="513"/>
        <v>0</v>
      </c>
      <c r="V2731" s="4" t="str">
        <f t="shared" si="514"/>
        <v/>
      </c>
      <c r="W2731" s="18" t="str">
        <f>IF(V2731="","",VLOOKUP(L2731,日射量と図３!$A$4:$C$368,3,TRUE)*238.85/100)</f>
        <v/>
      </c>
      <c r="X2731" s="4" t="str">
        <f t="shared" si="515"/>
        <v/>
      </c>
      <c r="Y2731" s="4" t="str">
        <f t="shared" si="520"/>
        <v/>
      </c>
      <c r="Z2731" s="4" t="str">
        <f t="shared" si="521"/>
        <v/>
      </c>
      <c r="AA2731" s="4" t="str">
        <f>IF($V2731="","",IF(Y2731&lt;36,0,IF(AND(36&lt;=Y2731,Y2731&lt;71),VLOOKUP($W2731,日射量と図３!$E$6:$F$34,2,TRUE),IF(AND(71&lt;=Y2731,Y2731&lt;107),VLOOKUP($W2731,日射量と図３!$E$6:$G$34,3,TRUE),IF(AND(107&lt;=Y2731,Y2731&lt;143),VLOOKUP($W2731,日射量と図３!$E$6:$H$34,4,TRUE),VLOOKUP($W2731,日射量と図３!$E$6:$I$34,5,TRUE))))))</f>
        <v/>
      </c>
      <c r="AB2731" s="4" t="str">
        <f>IF($V2731="","",IF(Z2731&lt;36,0,IF(AND(36&lt;=Z2731,Z2731&lt;71),VLOOKUP($W2731,日射量と図３!$E$6:$F$34,2,TRUE),IF(AND(71&lt;=Z2731,Z2731&lt;107),VLOOKUP($W2731,日射量と図３!$E$6:$G$34,3,TRUE),IF(AND(107&lt;=Z2731,Z2731&lt;143),VLOOKUP($W2731,日射量と図３!$E$6:$H$34,4,TRUE),VLOOKUP($W2731,日射量と図３!$E$6:$I$34,5,TRUE))))))</f>
        <v/>
      </c>
      <c r="AC2731" s="382" t="str">
        <f t="shared" si="516"/>
        <v/>
      </c>
      <c r="AD2731" s="382" t="str">
        <f t="shared" si="517"/>
        <v/>
      </c>
    </row>
    <row r="2732" spans="11:30" ht="13.5" customHeight="1">
      <c r="K2732" s="4">
        <f t="shared" si="510"/>
        <v>9</v>
      </c>
      <c r="L2732" s="34">
        <v>43365</v>
      </c>
      <c r="M2732" s="4">
        <v>114</v>
      </c>
      <c r="N2732" s="4">
        <v>17</v>
      </c>
      <c r="O2732" s="31">
        <v>0.66666666666666663</v>
      </c>
      <c r="P2732" s="35">
        <v>26.599999999999994</v>
      </c>
      <c r="Q2732" s="36">
        <f t="shared" si="511"/>
        <v>16</v>
      </c>
      <c r="R2732" s="4">
        <f t="shared" si="512"/>
        <v>0</v>
      </c>
      <c r="S2732" s="31">
        <f t="shared" si="518"/>
        <v>0.22535879629629629</v>
      </c>
      <c r="T2732" s="31">
        <f t="shared" si="519"/>
        <v>0.76428240740740738</v>
      </c>
      <c r="U2732" s="4">
        <f t="shared" si="513"/>
        <v>0</v>
      </c>
      <c r="V2732" s="4" t="str">
        <f t="shared" si="514"/>
        <v/>
      </c>
      <c r="W2732" s="18" t="str">
        <f>IF(V2732="","",VLOOKUP(L2732,日射量と図３!$A$4:$C$368,3,TRUE)*238.85/100)</f>
        <v/>
      </c>
      <c r="X2732" s="4" t="str">
        <f t="shared" si="515"/>
        <v/>
      </c>
      <c r="Y2732" s="4" t="str">
        <f t="shared" si="520"/>
        <v/>
      </c>
      <c r="Z2732" s="4" t="str">
        <f t="shared" si="521"/>
        <v/>
      </c>
      <c r="AA2732" s="4" t="str">
        <f>IF($V2732="","",IF(Y2732&lt;36,0,IF(AND(36&lt;=Y2732,Y2732&lt;71),VLOOKUP($W2732,日射量と図３!$E$6:$F$34,2,TRUE),IF(AND(71&lt;=Y2732,Y2732&lt;107),VLOOKUP($W2732,日射量と図３!$E$6:$G$34,3,TRUE),IF(AND(107&lt;=Y2732,Y2732&lt;143),VLOOKUP($W2732,日射量と図３!$E$6:$H$34,4,TRUE),VLOOKUP($W2732,日射量と図３!$E$6:$I$34,5,TRUE))))))</f>
        <v/>
      </c>
      <c r="AB2732" s="4" t="str">
        <f>IF($V2732="","",IF(Z2732&lt;36,0,IF(AND(36&lt;=Z2732,Z2732&lt;71),VLOOKUP($W2732,日射量と図３!$E$6:$F$34,2,TRUE),IF(AND(71&lt;=Z2732,Z2732&lt;107),VLOOKUP($W2732,日射量と図３!$E$6:$G$34,3,TRUE),IF(AND(107&lt;=Z2732,Z2732&lt;143),VLOOKUP($W2732,日射量と図３!$E$6:$H$34,4,TRUE),VLOOKUP($W2732,日射量と図３!$E$6:$I$34,5,TRUE))))))</f>
        <v/>
      </c>
      <c r="AC2732" s="382" t="str">
        <f t="shared" si="516"/>
        <v/>
      </c>
      <c r="AD2732" s="382" t="str">
        <f t="shared" si="517"/>
        <v/>
      </c>
    </row>
    <row r="2733" spans="11:30" ht="13.5" customHeight="1">
      <c r="K2733" s="4">
        <f t="shared" si="510"/>
        <v>9</v>
      </c>
      <c r="L2733" s="34">
        <v>43365</v>
      </c>
      <c r="M2733" s="4">
        <v>114</v>
      </c>
      <c r="N2733" s="4">
        <v>18</v>
      </c>
      <c r="O2733" s="31">
        <v>0.70833333333333337</v>
      </c>
      <c r="P2733" s="35">
        <v>25.59</v>
      </c>
      <c r="Q2733" s="36">
        <f t="shared" si="511"/>
        <v>16</v>
      </c>
      <c r="R2733" s="4">
        <f t="shared" si="512"/>
        <v>0</v>
      </c>
      <c r="S2733" s="31">
        <f t="shared" si="518"/>
        <v>0.22535879629629629</v>
      </c>
      <c r="T2733" s="31">
        <f t="shared" si="519"/>
        <v>0.76428240740740738</v>
      </c>
      <c r="U2733" s="4">
        <f t="shared" si="513"/>
        <v>0</v>
      </c>
      <c r="V2733" s="4" t="str">
        <f t="shared" si="514"/>
        <v/>
      </c>
      <c r="W2733" s="18" t="str">
        <f>IF(V2733="","",VLOOKUP(L2733,日射量と図３!$A$4:$C$368,3,TRUE)*238.85/100)</f>
        <v/>
      </c>
      <c r="X2733" s="4" t="str">
        <f t="shared" si="515"/>
        <v/>
      </c>
      <c r="Y2733" s="4" t="str">
        <f t="shared" si="520"/>
        <v/>
      </c>
      <c r="Z2733" s="4" t="str">
        <f t="shared" si="521"/>
        <v/>
      </c>
      <c r="AA2733" s="4" t="str">
        <f>IF($V2733="","",IF(Y2733&lt;36,0,IF(AND(36&lt;=Y2733,Y2733&lt;71),VLOOKUP($W2733,日射量と図３!$E$6:$F$34,2,TRUE),IF(AND(71&lt;=Y2733,Y2733&lt;107),VLOOKUP($W2733,日射量と図３!$E$6:$G$34,3,TRUE),IF(AND(107&lt;=Y2733,Y2733&lt;143),VLOOKUP($W2733,日射量と図３!$E$6:$H$34,4,TRUE),VLOOKUP($W2733,日射量と図３!$E$6:$I$34,5,TRUE))))))</f>
        <v/>
      </c>
      <c r="AB2733" s="4" t="str">
        <f>IF($V2733="","",IF(Z2733&lt;36,0,IF(AND(36&lt;=Z2733,Z2733&lt;71),VLOOKUP($W2733,日射量と図３!$E$6:$F$34,2,TRUE),IF(AND(71&lt;=Z2733,Z2733&lt;107),VLOOKUP($W2733,日射量と図３!$E$6:$G$34,3,TRUE),IF(AND(107&lt;=Z2733,Z2733&lt;143),VLOOKUP($W2733,日射量と図３!$E$6:$H$34,4,TRUE),VLOOKUP($W2733,日射量と図３!$E$6:$I$34,5,TRUE))))))</f>
        <v/>
      </c>
      <c r="AC2733" s="382" t="str">
        <f t="shared" si="516"/>
        <v/>
      </c>
      <c r="AD2733" s="382" t="str">
        <f t="shared" si="517"/>
        <v/>
      </c>
    </row>
    <row r="2734" spans="11:30" ht="13.5" customHeight="1">
      <c r="K2734" s="4">
        <f t="shared" si="510"/>
        <v>9</v>
      </c>
      <c r="L2734" s="34">
        <v>43365</v>
      </c>
      <c r="M2734" s="4">
        <v>114</v>
      </c>
      <c r="N2734" s="4">
        <v>19</v>
      </c>
      <c r="O2734" s="31">
        <v>0.75</v>
      </c>
      <c r="P2734" s="35">
        <v>24.35</v>
      </c>
      <c r="Q2734" s="36">
        <f t="shared" si="511"/>
        <v>16</v>
      </c>
      <c r="R2734" s="4">
        <f t="shared" si="512"/>
        <v>0</v>
      </c>
      <c r="S2734" s="31">
        <f t="shared" si="518"/>
        <v>0.22535879629629629</v>
      </c>
      <c r="T2734" s="31">
        <f t="shared" si="519"/>
        <v>0.76428240740740738</v>
      </c>
      <c r="U2734" s="4">
        <f t="shared" si="513"/>
        <v>0</v>
      </c>
      <c r="V2734" s="4" t="str">
        <f t="shared" si="514"/>
        <v/>
      </c>
      <c r="W2734" s="18" t="str">
        <f>IF(V2734="","",VLOOKUP(L2734,日射量と図３!$A$4:$C$368,3,TRUE)*238.85/100)</f>
        <v/>
      </c>
      <c r="X2734" s="4" t="str">
        <f t="shared" si="515"/>
        <v/>
      </c>
      <c r="Y2734" s="4" t="str">
        <f t="shared" si="520"/>
        <v/>
      </c>
      <c r="Z2734" s="4" t="str">
        <f t="shared" si="521"/>
        <v/>
      </c>
      <c r="AA2734" s="4" t="str">
        <f>IF($V2734="","",IF(Y2734&lt;36,0,IF(AND(36&lt;=Y2734,Y2734&lt;71),VLOOKUP($W2734,日射量と図３!$E$6:$F$34,2,TRUE),IF(AND(71&lt;=Y2734,Y2734&lt;107),VLOOKUP($W2734,日射量と図３!$E$6:$G$34,3,TRUE),IF(AND(107&lt;=Y2734,Y2734&lt;143),VLOOKUP($W2734,日射量と図３!$E$6:$H$34,4,TRUE),VLOOKUP($W2734,日射量と図３!$E$6:$I$34,5,TRUE))))))</f>
        <v/>
      </c>
      <c r="AB2734" s="4" t="str">
        <f>IF($V2734="","",IF(Z2734&lt;36,0,IF(AND(36&lt;=Z2734,Z2734&lt;71),VLOOKUP($W2734,日射量と図３!$E$6:$F$34,2,TRUE),IF(AND(71&lt;=Z2734,Z2734&lt;107),VLOOKUP($W2734,日射量と図３!$E$6:$G$34,3,TRUE),IF(AND(107&lt;=Z2734,Z2734&lt;143),VLOOKUP($W2734,日射量と図３!$E$6:$H$34,4,TRUE),VLOOKUP($W2734,日射量と図３!$E$6:$I$34,5,TRUE))))))</f>
        <v/>
      </c>
      <c r="AC2734" s="382" t="str">
        <f t="shared" si="516"/>
        <v/>
      </c>
      <c r="AD2734" s="382" t="str">
        <f t="shared" si="517"/>
        <v/>
      </c>
    </row>
    <row r="2735" spans="11:30" ht="13.5" customHeight="1">
      <c r="K2735" s="4">
        <f t="shared" si="510"/>
        <v>9</v>
      </c>
      <c r="L2735" s="34">
        <v>43365</v>
      </c>
      <c r="M2735" s="4">
        <v>114</v>
      </c>
      <c r="N2735" s="4">
        <v>20</v>
      </c>
      <c r="O2735" s="31">
        <v>0.79166666666666663</v>
      </c>
      <c r="P2735" s="35">
        <v>23.830000000000002</v>
      </c>
      <c r="Q2735" s="36">
        <f t="shared" si="511"/>
        <v>16</v>
      </c>
      <c r="R2735" s="4">
        <f t="shared" si="512"/>
        <v>0</v>
      </c>
      <c r="S2735" s="31">
        <f t="shared" si="518"/>
        <v>0.22535879629629629</v>
      </c>
      <c r="T2735" s="31">
        <f t="shared" si="519"/>
        <v>0.76428240740740738</v>
      </c>
      <c r="U2735" s="4">
        <f t="shared" si="513"/>
        <v>0</v>
      </c>
      <c r="V2735" s="4" t="str">
        <f t="shared" si="514"/>
        <v/>
      </c>
      <c r="W2735" s="18" t="str">
        <f>IF(V2735="","",VLOOKUP(L2735,日射量と図３!$A$4:$C$368,3,TRUE)*238.85/100)</f>
        <v/>
      </c>
      <c r="X2735" s="4" t="str">
        <f t="shared" si="515"/>
        <v/>
      </c>
      <c r="Y2735" s="4" t="str">
        <f t="shared" si="520"/>
        <v/>
      </c>
      <c r="Z2735" s="4" t="str">
        <f t="shared" si="521"/>
        <v/>
      </c>
      <c r="AA2735" s="4" t="str">
        <f>IF($V2735="","",IF(Y2735&lt;36,0,IF(AND(36&lt;=Y2735,Y2735&lt;71),VLOOKUP($W2735,日射量と図３!$E$6:$F$34,2,TRUE),IF(AND(71&lt;=Y2735,Y2735&lt;107),VLOOKUP($W2735,日射量と図３!$E$6:$G$34,3,TRUE),IF(AND(107&lt;=Y2735,Y2735&lt;143),VLOOKUP($W2735,日射量と図３!$E$6:$H$34,4,TRUE),VLOOKUP($W2735,日射量と図３!$E$6:$I$34,5,TRUE))))))</f>
        <v/>
      </c>
      <c r="AB2735" s="4" t="str">
        <f>IF($V2735="","",IF(Z2735&lt;36,0,IF(AND(36&lt;=Z2735,Z2735&lt;71),VLOOKUP($W2735,日射量と図３!$E$6:$F$34,2,TRUE),IF(AND(71&lt;=Z2735,Z2735&lt;107),VLOOKUP($W2735,日射量と図３!$E$6:$G$34,3,TRUE),IF(AND(107&lt;=Z2735,Z2735&lt;143),VLOOKUP($W2735,日射量と図３!$E$6:$H$34,4,TRUE),VLOOKUP($W2735,日射量と図３!$E$6:$I$34,5,TRUE))))))</f>
        <v/>
      </c>
      <c r="AC2735" s="382" t="str">
        <f t="shared" si="516"/>
        <v/>
      </c>
      <c r="AD2735" s="382" t="str">
        <f t="shared" si="517"/>
        <v/>
      </c>
    </row>
    <row r="2736" spans="11:30" ht="13.5" customHeight="1">
      <c r="K2736" s="4">
        <f t="shared" si="510"/>
        <v>9</v>
      </c>
      <c r="L2736" s="34">
        <v>43365</v>
      </c>
      <c r="M2736" s="4">
        <v>114</v>
      </c>
      <c r="N2736" s="4">
        <v>21</v>
      </c>
      <c r="O2736" s="31">
        <v>0.83333333333333337</v>
      </c>
      <c r="P2736" s="35">
        <v>23.23</v>
      </c>
      <c r="Q2736" s="36">
        <f t="shared" si="511"/>
        <v>16</v>
      </c>
      <c r="R2736" s="4">
        <f t="shared" si="512"/>
        <v>0</v>
      </c>
      <c r="S2736" s="31">
        <f t="shared" si="518"/>
        <v>0.22535879629629629</v>
      </c>
      <c r="T2736" s="31">
        <f t="shared" si="519"/>
        <v>0.76428240740740738</v>
      </c>
      <c r="U2736" s="4">
        <f t="shared" si="513"/>
        <v>0</v>
      </c>
      <c r="V2736" s="4" t="str">
        <f t="shared" si="514"/>
        <v/>
      </c>
      <c r="W2736" s="18" t="str">
        <f>IF(V2736="","",VLOOKUP(L2736,日射量と図３!$A$4:$C$368,3,TRUE)*238.85/100)</f>
        <v/>
      </c>
      <c r="X2736" s="4" t="str">
        <f t="shared" si="515"/>
        <v/>
      </c>
      <c r="Y2736" s="4" t="str">
        <f t="shared" si="520"/>
        <v/>
      </c>
      <c r="Z2736" s="4" t="str">
        <f t="shared" si="521"/>
        <v/>
      </c>
      <c r="AA2736" s="4" t="str">
        <f>IF($V2736="","",IF(Y2736&lt;36,0,IF(AND(36&lt;=Y2736,Y2736&lt;71),VLOOKUP($W2736,日射量と図３!$E$6:$F$34,2,TRUE),IF(AND(71&lt;=Y2736,Y2736&lt;107),VLOOKUP($W2736,日射量と図３!$E$6:$G$34,3,TRUE),IF(AND(107&lt;=Y2736,Y2736&lt;143),VLOOKUP($W2736,日射量と図３!$E$6:$H$34,4,TRUE),VLOOKUP($W2736,日射量と図３!$E$6:$I$34,5,TRUE))))))</f>
        <v/>
      </c>
      <c r="AB2736" s="4" t="str">
        <f>IF($V2736="","",IF(Z2736&lt;36,0,IF(AND(36&lt;=Z2736,Z2736&lt;71),VLOOKUP($W2736,日射量と図３!$E$6:$F$34,2,TRUE),IF(AND(71&lt;=Z2736,Z2736&lt;107),VLOOKUP($W2736,日射量と図３!$E$6:$G$34,3,TRUE),IF(AND(107&lt;=Z2736,Z2736&lt;143),VLOOKUP($W2736,日射量と図３!$E$6:$H$34,4,TRUE),VLOOKUP($W2736,日射量と図３!$E$6:$I$34,5,TRUE))))))</f>
        <v/>
      </c>
      <c r="AC2736" s="382" t="str">
        <f t="shared" si="516"/>
        <v/>
      </c>
      <c r="AD2736" s="382" t="str">
        <f t="shared" si="517"/>
        <v/>
      </c>
    </row>
    <row r="2737" spans="11:30" ht="13.5" customHeight="1">
      <c r="K2737" s="4">
        <f t="shared" si="510"/>
        <v>9</v>
      </c>
      <c r="L2737" s="34">
        <v>43365</v>
      </c>
      <c r="M2737" s="4">
        <v>114</v>
      </c>
      <c r="N2737" s="4">
        <v>22</v>
      </c>
      <c r="O2737" s="31">
        <v>0.875</v>
      </c>
      <c r="P2737" s="35">
        <v>22.97</v>
      </c>
      <c r="Q2737" s="36">
        <f t="shared" si="511"/>
        <v>16</v>
      </c>
      <c r="R2737" s="4">
        <f t="shared" si="512"/>
        <v>0</v>
      </c>
      <c r="S2737" s="31">
        <f t="shared" si="518"/>
        <v>0.22535879629629629</v>
      </c>
      <c r="T2737" s="31">
        <f t="shared" si="519"/>
        <v>0.76428240740740738</v>
      </c>
      <c r="U2737" s="4">
        <f t="shared" si="513"/>
        <v>0</v>
      </c>
      <c r="V2737" s="4" t="str">
        <f t="shared" si="514"/>
        <v/>
      </c>
      <c r="W2737" s="18" t="str">
        <f>IF(V2737="","",VLOOKUP(L2737,日射量と図３!$A$4:$C$368,3,TRUE)*238.85/100)</f>
        <v/>
      </c>
      <c r="X2737" s="4" t="str">
        <f t="shared" si="515"/>
        <v/>
      </c>
      <c r="Y2737" s="4" t="str">
        <f t="shared" si="520"/>
        <v/>
      </c>
      <c r="Z2737" s="4" t="str">
        <f t="shared" si="521"/>
        <v/>
      </c>
      <c r="AA2737" s="4" t="str">
        <f>IF($V2737="","",IF(Y2737&lt;36,0,IF(AND(36&lt;=Y2737,Y2737&lt;71),VLOOKUP($W2737,日射量と図３!$E$6:$F$34,2,TRUE),IF(AND(71&lt;=Y2737,Y2737&lt;107),VLOOKUP($W2737,日射量と図３!$E$6:$G$34,3,TRUE),IF(AND(107&lt;=Y2737,Y2737&lt;143),VLOOKUP($W2737,日射量と図３!$E$6:$H$34,4,TRUE),VLOOKUP($W2737,日射量と図３!$E$6:$I$34,5,TRUE))))))</f>
        <v/>
      </c>
      <c r="AB2737" s="4" t="str">
        <f>IF($V2737="","",IF(Z2737&lt;36,0,IF(AND(36&lt;=Z2737,Z2737&lt;71),VLOOKUP($W2737,日射量と図３!$E$6:$F$34,2,TRUE),IF(AND(71&lt;=Z2737,Z2737&lt;107),VLOOKUP($W2737,日射量と図３!$E$6:$G$34,3,TRUE),IF(AND(107&lt;=Z2737,Z2737&lt;143),VLOOKUP($W2737,日射量と図３!$E$6:$H$34,4,TRUE),VLOOKUP($W2737,日射量と図３!$E$6:$I$34,5,TRUE))))))</f>
        <v/>
      </c>
      <c r="AC2737" s="382" t="str">
        <f t="shared" si="516"/>
        <v/>
      </c>
      <c r="AD2737" s="382" t="str">
        <f t="shared" si="517"/>
        <v/>
      </c>
    </row>
    <row r="2738" spans="11:30" ht="13.5" customHeight="1">
      <c r="K2738" s="4">
        <f t="shared" si="510"/>
        <v>9</v>
      </c>
      <c r="L2738" s="34">
        <v>43365</v>
      </c>
      <c r="M2738" s="4">
        <v>114</v>
      </c>
      <c r="N2738" s="4">
        <v>23</v>
      </c>
      <c r="O2738" s="31">
        <v>0.91666666666666663</v>
      </c>
      <c r="P2738" s="35">
        <v>22.54</v>
      </c>
      <c r="Q2738" s="36">
        <f t="shared" si="511"/>
        <v>13</v>
      </c>
      <c r="R2738" s="4">
        <f t="shared" si="512"/>
        <v>0</v>
      </c>
      <c r="S2738" s="31">
        <f t="shared" si="518"/>
        <v>0.22535879629629629</v>
      </c>
      <c r="T2738" s="31">
        <f t="shared" si="519"/>
        <v>0.76428240740740738</v>
      </c>
      <c r="U2738" s="4">
        <f t="shared" si="513"/>
        <v>0</v>
      </c>
      <c r="V2738" s="4" t="str">
        <f t="shared" si="514"/>
        <v/>
      </c>
      <c r="W2738" s="18" t="str">
        <f>IF(V2738="","",VLOOKUP(L2738,日射量と図３!$A$4:$C$368,3,TRUE)*238.85/100)</f>
        <v/>
      </c>
      <c r="X2738" s="4" t="str">
        <f t="shared" si="515"/>
        <v/>
      </c>
      <c r="Y2738" s="4" t="str">
        <f t="shared" si="520"/>
        <v/>
      </c>
      <c r="Z2738" s="4" t="str">
        <f t="shared" si="521"/>
        <v/>
      </c>
      <c r="AA2738" s="4" t="str">
        <f>IF($V2738="","",IF(Y2738&lt;36,0,IF(AND(36&lt;=Y2738,Y2738&lt;71),VLOOKUP($W2738,日射量と図３!$E$6:$F$34,2,TRUE),IF(AND(71&lt;=Y2738,Y2738&lt;107),VLOOKUP($W2738,日射量と図３!$E$6:$G$34,3,TRUE),IF(AND(107&lt;=Y2738,Y2738&lt;143),VLOOKUP($W2738,日射量と図３!$E$6:$H$34,4,TRUE),VLOOKUP($W2738,日射量と図３!$E$6:$I$34,5,TRUE))))))</f>
        <v/>
      </c>
      <c r="AB2738" s="4" t="str">
        <f>IF($V2738="","",IF(Z2738&lt;36,0,IF(AND(36&lt;=Z2738,Z2738&lt;71),VLOOKUP($W2738,日射量と図３!$E$6:$F$34,2,TRUE),IF(AND(71&lt;=Z2738,Z2738&lt;107),VLOOKUP($W2738,日射量と図３!$E$6:$G$34,3,TRUE),IF(AND(107&lt;=Z2738,Z2738&lt;143),VLOOKUP($W2738,日射量と図３!$E$6:$H$34,4,TRUE),VLOOKUP($W2738,日射量と図３!$E$6:$I$34,5,TRUE))))))</f>
        <v/>
      </c>
      <c r="AC2738" s="382" t="str">
        <f t="shared" si="516"/>
        <v/>
      </c>
      <c r="AD2738" s="382" t="str">
        <f t="shared" si="517"/>
        <v/>
      </c>
    </row>
    <row r="2739" spans="11:30" ht="13.5" customHeight="1">
      <c r="K2739" s="4">
        <f t="shared" si="510"/>
        <v>9</v>
      </c>
      <c r="L2739" s="34">
        <v>43365</v>
      </c>
      <c r="M2739" s="4">
        <v>114</v>
      </c>
      <c r="N2739" s="4">
        <v>24</v>
      </c>
      <c r="O2739" s="31">
        <v>0.95833333333333337</v>
      </c>
      <c r="P2739" s="35">
        <v>22.369999999999997</v>
      </c>
      <c r="Q2739" s="36">
        <f t="shared" si="511"/>
        <v>13</v>
      </c>
      <c r="R2739" s="4">
        <f t="shared" si="512"/>
        <v>0</v>
      </c>
      <c r="S2739" s="31">
        <f t="shared" si="518"/>
        <v>0.22535879629629629</v>
      </c>
      <c r="T2739" s="31">
        <f t="shared" si="519"/>
        <v>0.76428240740740738</v>
      </c>
      <c r="U2739" s="4">
        <f t="shared" si="513"/>
        <v>0</v>
      </c>
      <c r="V2739" s="4" t="str">
        <f t="shared" si="514"/>
        <v/>
      </c>
      <c r="W2739" s="18" t="str">
        <f>IF(V2739="","",VLOOKUP(L2739,日射量と図３!$A$4:$C$368,3,TRUE)*238.85/100)</f>
        <v/>
      </c>
      <c r="X2739" s="4" t="str">
        <f t="shared" si="515"/>
        <v/>
      </c>
      <c r="Y2739" s="4" t="str">
        <f t="shared" si="520"/>
        <v/>
      </c>
      <c r="Z2739" s="4" t="str">
        <f t="shared" si="521"/>
        <v/>
      </c>
      <c r="AA2739" s="4" t="str">
        <f>IF($V2739="","",IF(Y2739&lt;36,0,IF(AND(36&lt;=Y2739,Y2739&lt;71),VLOOKUP($W2739,日射量と図３!$E$6:$F$34,2,TRUE),IF(AND(71&lt;=Y2739,Y2739&lt;107),VLOOKUP($W2739,日射量と図３!$E$6:$G$34,3,TRUE),IF(AND(107&lt;=Y2739,Y2739&lt;143),VLOOKUP($W2739,日射量と図３!$E$6:$H$34,4,TRUE),VLOOKUP($W2739,日射量と図３!$E$6:$I$34,5,TRUE))))))</f>
        <v/>
      </c>
      <c r="AB2739" s="4" t="str">
        <f>IF($V2739="","",IF(Z2739&lt;36,0,IF(AND(36&lt;=Z2739,Z2739&lt;71),VLOOKUP($W2739,日射量と図３!$E$6:$F$34,2,TRUE),IF(AND(71&lt;=Z2739,Z2739&lt;107),VLOOKUP($W2739,日射量と図３!$E$6:$G$34,3,TRUE),IF(AND(107&lt;=Z2739,Z2739&lt;143),VLOOKUP($W2739,日射量と図３!$E$6:$H$34,4,TRUE),VLOOKUP($W2739,日射量と図３!$E$6:$I$34,5,TRUE))))))</f>
        <v/>
      </c>
      <c r="AC2739" s="382" t="str">
        <f t="shared" si="516"/>
        <v/>
      </c>
      <c r="AD2739" s="382" t="str">
        <f t="shared" si="517"/>
        <v/>
      </c>
    </row>
    <row r="2740" spans="11:30" ht="13.5" customHeight="1">
      <c r="K2740" s="4">
        <f t="shared" si="510"/>
        <v>9</v>
      </c>
      <c r="L2740" s="34">
        <v>43366</v>
      </c>
      <c r="M2740" s="4">
        <v>115</v>
      </c>
      <c r="N2740" s="4">
        <v>1</v>
      </c>
      <c r="O2740" s="31">
        <v>0</v>
      </c>
      <c r="P2740" s="35">
        <v>22.11</v>
      </c>
      <c r="Q2740" s="36">
        <f t="shared" si="511"/>
        <v>13</v>
      </c>
      <c r="R2740" s="4">
        <f t="shared" si="512"/>
        <v>0</v>
      </c>
      <c r="S2740" s="31">
        <f t="shared" si="518"/>
        <v>0.22535879629629629</v>
      </c>
      <c r="T2740" s="31">
        <f t="shared" si="519"/>
        <v>0.76428240740740738</v>
      </c>
      <c r="U2740" s="4">
        <f t="shared" si="513"/>
        <v>0</v>
      </c>
      <c r="V2740" s="4">
        <f t="shared" si="514"/>
        <v>0</v>
      </c>
      <c r="W2740" s="18">
        <f>IF(V2740="","",VLOOKUP(L2740,日射量と図３!$A$4:$C$368,3,TRUE)*238.85/100)</f>
        <v>31.050499999999996</v>
      </c>
      <c r="X2740" s="4">
        <f t="shared" si="515"/>
        <v>13</v>
      </c>
      <c r="Y2740" s="4">
        <f t="shared" si="520"/>
        <v>0</v>
      </c>
      <c r="Z2740" s="4">
        <f t="shared" si="521"/>
        <v>0</v>
      </c>
      <c r="AA2740" s="4">
        <f>IF($V2740="","",IF(Y2740&lt;36,0,IF(AND(36&lt;=Y2740,Y2740&lt;71),VLOOKUP($W2740,日射量と図３!$E$6:$F$34,2,TRUE),IF(AND(71&lt;=Y2740,Y2740&lt;107),VLOOKUP($W2740,日射量と図３!$E$6:$G$34,3,TRUE),IF(AND(107&lt;=Y2740,Y2740&lt;143),VLOOKUP($W2740,日射量と図３!$E$6:$H$34,4,TRUE),VLOOKUP($W2740,日射量と図３!$E$6:$I$34,5,TRUE))))))</f>
        <v>0</v>
      </c>
      <c r="AB2740" s="4">
        <f>IF($V2740="","",IF(Z2740&lt;36,0,IF(AND(36&lt;=Z2740,Z2740&lt;71),VLOOKUP($W2740,日射量と図３!$E$6:$F$34,2,TRUE),IF(AND(71&lt;=Z2740,Z2740&lt;107),VLOOKUP($W2740,日射量と図３!$E$6:$G$34,3,TRUE),IF(AND(107&lt;=Z2740,Z2740&lt;143),VLOOKUP($W2740,日射量と図３!$E$6:$H$34,4,TRUE),VLOOKUP($W2740,日射量と図３!$E$6:$I$34,5,TRUE))))))</f>
        <v>0</v>
      </c>
      <c r="AC2740" s="382">
        <f t="shared" si="516"/>
        <v>0</v>
      </c>
      <c r="AD2740" s="382">
        <f t="shared" si="517"/>
        <v>0</v>
      </c>
    </row>
    <row r="2741" spans="11:30" ht="13.5" customHeight="1">
      <c r="K2741" s="4">
        <f t="shared" si="510"/>
        <v>9</v>
      </c>
      <c r="L2741" s="34">
        <v>43366</v>
      </c>
      <c r="M2741" s="4">
        <v>115</v>
      </c>
      <c r="N2741" s="4">
        <v>2</v>
      </c>
      <c r="O2741" s="31">
        <v>4.1666666666666664E-2</v>
      </c>
      <c r="P2741" s="35">
        <v>21.83</v>
      </c>
      <c r="Q2741" s="36">
        <f t="shared" si="511"/>
        <v>13</v>
      </c>
      <c r="R2741" s="4">
        <f t="shared" si="512"/>
        <v>0</v>
      </c>
      <c r="S2741" s="31">
        <f t="shared" si="518"/>
        <v>0.22535879629629629</v>
      </c>
      <c r="T2741" s="31">
        <f t="shared" si="519"/>
        <v>0.76428240740740738</v>
      </c>
      <c r="U2741" s="4">
        <f t="shared" si="513"/>
        <v>0</v>
      </c>
      <c r="V2741" s="4" t="str">
        <f t="shared" si="514"/>
        <v/>
      </c>
      <c r="W2741" s="18" t="str">
        <f>IF(V2741="","",VLOOKUP(L2741,日射量と図３!$A$4:$C$368,3,TRUE)*238.85/100)</f>
        <v/>
      </c>
      <c r="X2741" s="4" t="str">
        <f t="shared" si="515"/>
        <v/>
      </c>
      <c r="Y2741" s="4" t="str">
        <f t="shared" si="520"/>
        <v/>
      </c>
      <c r="Z2741" s="4" t="str">
        <f t="shared" si="521"/>
        <v/>
      </c>
      <c r="AA2741" s="4" t="str">
        <f>IF($V2741="","",IF(Y2741&lt;36,0,IF(AND(36&lt;=Y2741,Y2741&lt;71),VLOOKUP($W2741,日射量と図３!$E$6:$F$34,2,TRUE),IF(AND(71&lt;=Y2741,Y2741&lt;107),VLOOKUP($W2741,日射量と図３!$E$6:$G$34,3,TRUE),IF(AND(107&lt;=Y2741,Y2741&lt;143),VLOOKUP($W2741,日射量と図３!$E$6:$H$34,4,TRUE),VLOOKUP($W2741,日射量と図３!$E$6:$I$34,5,TRUE))))))</f>
        <v/>
      </c>
      <c r="AB2741" s="4" t="str">
        <f>IF($V2741="","",IF(Z2741&lt;36,0,IF(AND(36&lt;=Z2741,Z2741&lt;71),VLOOKUP($W2741,日射量と図３!$E$6:$F$34,2,TRUE),IF(AND(71&lt;=Z2741,Z2741&lt;107),VLOOKUP($W2741,日射量と図３!$E$6:$G$34,3,TRUE),IF(AND(107&lt;=Z2741,Z2741&lt;143),VLOOKUP($W2741,日射量と図３!$E$6:$H$34,4,TRUE),VLOOKUP($W2741,日射量と図３!$E$6:$I$34,5,TRUE))))))</f>
        <v/>
      </c>
      <c r="AC2741" s="382" t="str">
        <f t="shared" si="516"/>
        <v/>
      </c>
      <c r="AD2741" s="382" t="str">
        <f t="shared" si="517"/>
        <v/>
      </c>
    </row>
    <row r="2742" spans="11:30" ht="13.5" customHeight="1">
      <c r="K2742" s="4">
        <f t="shared" si="510"/>
        <v>9</v>
      </c>
      <c r="L2742" s="34">
        <v>43366</v>
      </c>
      <c r="M2742" s="4">
        <v>115</v>
      </c>
      <c r="N2742" s="4">
        <v>3</v>
      </c>
      <c r="O2742" s="31">
        <v>8.3333333333333329E-2</v>
      </c>
      <c r="P2742" s="35">
        <v>21.4</v>
      </c>
      <c r="Q2742" s="36">
        <f t="shared" si="511"/>
        <v>13</v>
      </c>
      <c r="R2742" s="4">
        <f t="shared" si="512"/>
        <v>0</v>
      </c>
      <c r="S2742" s="31">
        <f t="shared" si="518"/>
        <v>0.22535879629629629</v>
      </c>
      <c r="T2742" s="31">
        <f t="shared" si="519"/>
        <v>0.76428240740740738</v>
      </c>
      <c r="U2742" s="4">
        <f t="shared" si="513"/>
        <v>0</v>
      </c>
      <c r="V2742" s="4" t="str">
        <f t="shared" si="514"/>
        <v/>
      </c>
      <c r="W2742" s="18" t="str">
        <f>IF(V2742="","",VLOOKUP(L2742,日射量と図３!$A$4:$C$368,3,TRUE)*238.85/100)</f>
        <v/>
      </c>
      <c r="X2742" s="4" t="str">
        <f t="shared" si="515"/>
        <v/>
      </c>
      <c r="Y2742" s="4" t="str">
        <f t="shared" si="520"/>
        <v/>
      </c>
      <c r="Z2742" s="4" t="str">
        <f t="shared" si="521"/>
        <v/>
      </c>
      <c r="AA2742" s="4" t="str">
        <f>IF($V2742="","",IF(Y2742&lt;36,0,IF(AND(36&lt;=Y2742,Y2742&lt;71),VLOOKUP($W2742,日射量と図３!$E$6:$F$34,2,TRUE),IF(AND(71&lt;=Y2742,Y2742&lt;107),VLOOKUP($W2742,日射量と図３!$E$6:$G$34,3,TRUE),IF(AND(107&lt;=Y2742,Y2742&lt;143),VLOOKUP($W2742,日射量と図３!$E$6:$H$34,4,TRUE),VLOOKUP($W2742,日射量と図３!$E$6:$I$34,5,TRUE))))))</f>
        <v/>
      </c>
      <c r="AB2742" s="4" t="str">
        <f>IF($V2742="","",IF(Z2742&lt;36,0,IF(AND(36&lt;=Z2742,Z2742&lt;71),VLOOKUP($W2742,日射量と図３!$E$6:$F$34,2,TRUE),IF(AND(71&lt;=Z2742,Z2742&lt;107),VLOOKUP($W2742,日射量と図３!$E$6:$G$34,3,TRUE),IF(AND(107&lt;=Z2742,Z2742&lt;143),VLOOKUP($W2742,日射量と図３!$E$6:$H$34,4,TRUE),VLOOKUP($W2742,日射量と図３!$E$6:$I$34,5,TRUE))))))</f>
        <v/>
      </c>
      <c r="AC2742" s="382" t="str">
        <f t="shared" si="516"/>
        <v/>
      </c>
      <c r="AD2742" s="382" t="str">
        <f t="shared" si="517"/>
        <v/>
      </c>
    </row>
    <row r="2743" spans="11:30" ht="13.5" customHeight="1">
      <c r="K2743" s="4">
        <f t="shared" si="510"/>
        <v>9</v>
      </c>
      <c r="L2743" s="34">
        <v>43366</v>
      </c>
      <c r="M2743" s="4">
        <v>115</v>
      </c>
      <c r="N2743" s="4">
        <v>4</v>
      </c>
      <c r="O2743" s="31">
        <v>0.125</v>
      </c>
      <c r="P2743" s="35">
        <v>21.01</v>
      </c>
      <c r="Q2743" s="36">
        <f t="shared" si="511"/>
        <v>13</v>
      </c>
      <c r="R2743" s="4">
        <f t="shared" si="512"/>
        <v>0</v>
      </c>
      <c r="S2743" s="31">
        <f t="shared" si="518"/>
        <v>0.22535879629629629</v>
      </c>
      <c r="T2743" s="31">
        <f t="shared" si="519"/>
        <v>0.76428240740740738</v>
      </c>
      <c r="U2743" s="4">
        <f t="shared" si="513"/>
        <v>0</v>
      </c>
      <c r="V2743" s="4" t="str">
        <f t="shared" si="514"/>
        <v/>
      </c>
      <c r="W2743" s="18" t="str">
        <f>IF(V2743="","",VLOOKUP(L2743,日射量と図３!$A$4:$C$368,3,TRUE)*238.85/100)</f>
        <v/>
      </c>
      <c r="X2743" s="4" t="str">
        <f t="shared" si="515"/>
        <v/>
      </c>
      <c r="Y2743" s="4" t="str">
        <f t="shared" si="520"/>
        <v/>
      </c>
      <c r="Z2743" s="4" t="str">
        <f t="shared" si="521"/>
        <v/>
      </c>
      <c r="AA2743" s="4" t="str">
        <f>IF($V2743="","",IF(Y2743&lt;36,0,IF(AND(36&lt;=Y2743,Y2743&lt;71),VLOOKUP($W2743,日射量と図３!$E$6:$F$34,2,TRUE),IF(AND(71&lt;=Y2743,Y2743&lt;107),VLOOKUP($W2743,日射量と図３!$E$6:$G$34,3,TRUE),IF(AND(107&lt;=Y2743,Y2743&lt;143),VLOOKUP($W2743,日射量と図３!$E$6:$H$34,4,TRUE),VLOOKUP($W2743,日射量と図３!$E$6:$I$34,5,TRUE))))))</f>
        <v/>
      </c>
      <c r="AB2743" s="4" t="str">
        <f>IF($V2743="","",IF(Z2743&lt;36,0,IF(AND(36&lt;=Z2743,Z2743&lt;71),VLOOKUP($W2743,日射量と図３!$E$6:$F$34,2,TRUE),IF(AND(71&lt;=Z2743,Z2743&lt;107),VLOOKUP($W2743,日射量と図３!$E$6:$G$34,3,TRUE),IF(AND(107&lt;=Z2743,Z2743&lt;143),VLOOKUP($W2743,日射量と図３!$E$6:$H$34,4,TRUE),VLOOKUP($W2743,日射量と図３!$E$6:$I$34,5,TRUE))))))</f>
        <v/>
      </c>
      <c r="AC2743" s="382" t="str">
        <f t="shared" si="516"/>
        <v/>
      </c>
      <c r="AD2743" s="382" t="str">
        <f t="shared" si="517"/>
        <v/>
      </c>
    </row>
    <row r="2744" spans="11:30" ht="13.5" customHeight="1">
      <c r="K2744" s="4">
        <f t="shared" si="510"/>
        <v>9</v>
      </c>
      <c r="L2744" s="34">
        <v>43366</v>
      </c>
      <c r="M2744" s="4">
        <v>115</v>
      </c>
      <c r="N2744" s="4">
        <v>5</v>
      </c>
      <c r="O2744" s="31">
        <v>0.16666666666666666</v>
      </c>
      <c r="P2744" s="35">
        <v>20.560000000000002</v>
      </c>
      <c r="Q2744" s="36">
        <f t="shared" si="511"/>
        <v>15</v>
      </c>
      <c r="R2744" s="4">
        <f t="shared" si="512"/>
        <v>0</v>
      </c>
      <c r="S2744" s="31">
        <f t="shared" si="518"/>
        <v>0.22535879629629629</v>
      </c>
      <c r="T2744" s="31">
        <f t="shared" si="519"/>
        <v>0.76428240740740738</v>
      </c>
      <c r="U2744" s="4">
        <f t="shared" si="513"/>
        <v>0</v>
      </c>
      <c r="V2744" s="4" t="str">
        <f t="shared" si="514"/>
        <v/>
      </c>
      <c r="W2744" s="18" t="str">
        <f>IF(V2744="","",VLOOKUP(L2744,日射量と図３!$A$4:$C$368,3,TRUE)*238.85/100)</f>
        <v/>
      </c>
      <c r="X2744" s="4" t="str">
        <f t="shared" si="515"/>
        <v/>
      </c>
      <c r="Y2744" s="4" t="str">
        <f t="shared" si="520"/>
        <v/>
      </c>
      <c r="Z2744" s="4" t="str">
        <f t="shared" si="521"/>
        <v/>
      </c>
      <c r="AA2744" s="4" t="str">
        <f>IF($V2744="","",IF(Y2744&lt;36,0,IF(AND(36&lt;=Y2744,Y2744&lt;71),VLOOKUP($W2744,日射量と図３!$E$6:$F$34,2,TRUE),IF(AND(71&lt;=Y2744,Y2744&lt;107),VLOOKUP($W2744,日射量と図３!$E$6:$G$34,3,TRUE),IF(AND(107&lt;=Y2744,Y2744&lt;143),VLOOKUP($W2744,日射量と図３!$E$6:$H$34,4,TRUE),VLOOKUP($W2744,日射量と図３!$E$6:$I$34,5,TRUE))))))</f>
        <v/>
      </c>
      <c r="AB2744" s="4" t="str">
        <f>IF($V2744="","",IF(Z2744&lt;36,0,IF(AND(36&lt;=Z2744,Z2744&lt;71),VLOOKUP($W2744,日射量と図３!$E$6:$F$34,2,TRUE),IF(AND(71&lt;=Z2744,Z2744&lt;107),VLOOKUP($W2744,日射量と図３!$E$6:$G$34,3,TRUE),IF(AND(107&lt;=Z2744,Z2744&lt;143),VLOOKUP($W2744,日射量と図３!$E$6:$H$34,4,TRUE),VLOOKUP($W2744,日射量と図３!$E$6:$I$34,5,TRUE))))))</f>
        <v/>
      </c>
      <c r="AC2744" s="382" t="str">
        <f t="shared" si="516"/>
        <v/>
      </c>
      <c r="AD2744" s="382" t="str">
        <f t="shared" si="517"/>
        <v/>
      </c>
    </row>
    <row r="2745" spans="11:30" ht="13.5" customHeight="1">
      <c r="K2745" s="4">
        <f t="shared" si="510"/>
        <v>9</v>
      </c>
      <c r="L2745" s="34">
        <v>43366</v>
      </c>
      <c r="M2745" s="4">
        <v>115</v>
      </c>
      <c r="N2745" s="4">
        <v>6</v>
      </c>
      <c r="O2745" s="31">
        <v>0.20833333333333334</v>
      </c>
      <c r="P2745" s="35">
        <v>20.350000000000001</v>
      </c>
      <c r="Q2745" s="36">
        <f t="shared" si="511"/>
        <v>15</v>
      </c>
      <c r="R2745" s="4">
        <f t="shared" si="512"/>
        <v>0</v>
      </c>
      <c r="S2745" s="31">
        <f t="shared" si="518"/>
        <v>0.22535879629629629</v>
      </c>
      <c r="T2745" s="31">
        <f t="shared" si="519"/>
        <v>0.76428240740740738</v>
      </c>
      <c r="U2745" s="4">
        <f t="shared" si="513"/>
        <v>0</v>
      </c>
      <c r="V2745" s="4" t="str">
        <f t="shared" si="514"/>
        <v/>
      </c>
      <c r="W2745" s="18" t="str">
        <f>IF(V2745="","",VLOOKUP(L2745,日射量と図３!$A$4:$C$368,3,TRUE)*238.85/100)</f>
        <v/>
      </c>
      <c r="X2745" s="4" t="str">
        <f t="shared" si="515"/>
        <v/>
      </c>
      <c r="Y2745" s="4" t="str">
        <f t="shared" si="520"/>
        <v/>
      </c>
      <c r="Z2745" s="4" t="str">
        <f t="shared" si="521"/>
        <v/>
      </c>
      <c r="AA2745" s="4" t="str">
        <f>IF($V2745="","",IF(Y2745&lt;36,0,IF(AND(36&lt;=Y2745,Y2745&lt;71),VLOOKUP($W2745,日射量と図３!$E$6:$F$34,2,TRUE),IF(AND(71&lt;=Y2745,Y2745&lt;107),VLOOKUP($W2745,日射量と図３!$E$6:$G$34,3,TRUE),IF(AND(107&lt;=Y2745,Y2745&lt;143),VLOOKUP($W2745,日射量と図３!$E$6:$H$34,4,TRUE),VLOOKUP($W2745,日射量と図３!$E$6:$I$34,5,TRUE))))))</f>
        <v/>
      </c>
      <c r="AB2745" s="4" t="str">
        <f>IF($V2745="","",IF(Z2745&lt;36,0,IF(AND(36&lt;=Z2745,Z2745&lt;71),VLOOKUP($W2745,日射量と図３!$E$6:$F$34,2,TRUE),IF(AND(71&lt;=Z2745,Z2745&lt;107),VLOOKUP($W2745,日射量と図３!$E$6:$G$34,3,TRUE),IF(AND(107&lt;=Z2745,Z2745&lt;143),VLOOKUP($W2745,日射量と図３!$E$6:$H$34,4,TRUE),VLOOKUP($W2745,日射量と図３!$E$6:$I$34,5,TRUE))))))</f>
        <v/>
      </c>
      <c r="AC2745" s="382" t="str">
        <f t="shared" si="516"/>
        <v/>
      </c>
      <c r="AD2745" s="382" t="str">
        <f t="shared" si="517"/>
        <v/>
      </c>
    </row>
    <row r="2746" spans="11:30" ht="13.5" customHeight="1">
      <c r="K2746" s="4">
        <f t="shared" si="510"/>
        <v>9</v>
      </c>
      <c r="L2746" s="34">
        <v>43366</v>
      </c>
      <c r="M2746" s="4">
        <v>115</v>
      </c>
      <c r="N2746" s="4">
        <v>7</v>
      </c>
      <c r="O2746" s="31">
        <v>0.25</v>
      </c>
      <c r="P2746" s="35">
        <v>20.130000000000003</v>
      </c>
      <c r="Q2746" s="36">
        <f t="shared" si="511"/>
        <v>15</v>
      </c>
      <c r="R2746" s="4">
        <f t="shared" si="512"/>
        <v>0</v>
      </c>
      <c r="S2746" s="31">
        <f t="shared" si="518"/>
        <v>0.22535879629629629</v>
      </c>
      <c r="T2746" s="31">
        <f t="shared" si="519"/>
        <v>0.76428240740740738</v>
      </c>
      <c r="U2746" s="4">
        <f t="shared" si="513"/>
        <v>0</v>
      </c>
      <c r="V2746" s="4" t="str">
        <f t="shared" si="514"/>
        <v/>
      </c>
      <c r="W2746" s="18" t="str">
        <f>IF(V2746="","",VLOOKUP(L2746,日射量と図３!$A$4:$C$368,3,TRUE)*238.85/100)</f>
        <v/>
      </c>
      <c r="X2746" s="4" t="str">
        <f t="shared" si="515"/>
        <v/>
      </c>
      <c r="Y2746" s="4" t="str">
        <f t="shared" si="520"/>
        <v/>
      </c>
      <c r="Z2746" s="4" t="str">
        <f t="shared" si="521"/>
        <v/>
      </c>
      <c r="AA2746" s="4" t="str">
        <f>IF($V2746="","",IF(Y2746&lt;36,0,IF(AND(36&lt;=Y2746,Y2746&lt;71),VLOOKUP($W2746,日射量と図３!$E$6:$F$34,2,TRUE),IF(AND(71&lt;=Y2746,Y2746&lt;107),VLOOKUP($W2746,日射量と図３!$E$6:$G$34,3,TRUE),IF(AND(107&lt;=Y2746,Y2746&lt;143),VLOOKUP($W2746,日射量と図３!$E$6:$H$34,4,TRUE),VLOOKUP($W2746,日射量と図３!$E$6:$I$34,5,TRUE))))))</f>
        <v/>
      </c>
      <c r="AB2746" s="4" t="str">
        <f>IF($V2746="","",IF(Z2746&lt;36,0,IF(AND(36&lt;=Z2746,Z2746&lt;71),VLOOKUP($W2746,日射量と図３!$E$6:$F$34,2,TRUE),IF(AND(71&lt;=Z2746,Z2746&lt;107),VLOOKUP($W2746,日射量と図３!$E$6:$G$34,3,TRUE),IF(AND(107&lt;=Z2746,Z2746&lt;143),VLOOKUP($W2746,日射量と図３!$E$6:$H$34,4,TRUE),VLOOKUP($W2746,日射量と図３!$E$6:$I$34,5,TRUE))))))</f>
        <v/>
      </c>
      <c r="AC2746" s="382" t="str">
        <f t="shared" si="516"/>
        <v/>
      </c>
      <c r="AD2746" s="382" t="str">
        <f t="shared" si="517"/>
        <v/>
      </c>
    </row>
    <row r="2747" spans="11:30" ht="13.5" customHeight="1">
      <c r="K2747" s="4">
        <f t="shared" si="510"/>
        <v>9</v>
      </c>
      <c r="L2747" s="34">
        <v>43366</v>
      </c>
      <c r="M2747" s="4">
        <v>115</v>
      </c>
      <c r="N2747" s="4">
        <v>8</v>
      </c>
      <c r="O2747" s="31">
        <v>0.29166666666666669</v>
      </c>
      <c r="P2747" s="35">
        <v>20.580000000000002</v>
      </c>
      <c r="Q2747" s="36">
        <f t="shared" si="511"/>
        <v>12</v>
      </c>
      <c r="R2747" s="4">
        <f t="shared" si="512"/>
        <v>0</v>
      </c>
      <c r="S2747" s="31">
        <f t="shared" si="518"/>
        <v>0.22535879629629629</v>
      </c>
      <c r="T2747" s="31">
        <f t="shared" si="519"/>
        <v>0.76428240740740738</v>
      </c>
      <c r="U2747" s="4">
        <f t="shared" si="513"/>
        <v>0</v>
      </c>
      <c r="V2747" s="4" t="str">
        <f t="shared" si="514"/>
        <v/>
      </c>
      <c r="W2747" s="18" t="str">
        <f>IF(V2747="","",VLOOKUP(L2747,日射量と図３!$A$4:$C$368,3,TRUE)*238.85/100)</f>
        <v/>
      </c>
      <c r="X2747" s="4" t="str">
        <f t="shared" si="515"/>
        <v/>
      </c>
      <c r="Y2747" s="4" t="str">
        <f t="shared" si="520"/>
        <v/>
      </c>
      <c r="Z2747" s="4" t="str">
        <f t="shared" si="521"/>
        <v/>
      </c>
      <c r="AA2747" s="4" t="str">
        <f>IF($V2747="","",IF(Y2747&lt;36,0,IF(AND(36&lt;=Y2747,Y2747&lt;71),VLOOKUP($W2747,日射量と図３!$E$6:$F$34,2,TRUE),IF(AND(71&lt;=Y2747,Y2747&lt;107),VLOOKUP($W2747,日射量と図３!$E$6:$G$34,3,TRUE),IF(AND(107&lt;=Y2747,Y2747&lt;143),VLOOKUP($W2747,日射量と図３!$E$6:$H$34,4,TRUE),VLOOKUP($W2747,日射量と図３!$E$6:$I$34,5,TRUE))))))</f>
        <v/>
      </c>
      <c r="AB2747" s="4" t="str">
        <f>IF($V2747="","",IF(Z2747&lt;36,0,IF(AND(36&lt;=Z2747,Z2747&lt;71),VLOOKUP($W2747,日射量と図３!$E$6:$F$34,2,TRUE),IF(AND(71&lt;=Z2747,Z2747&lt;107),VLOOKUP($W2747,日射量と図３!$E$6:$G$34,3,TRUE),IF(AND(107&lt;=Z2747,Z2747&lt;143),VLOOKUP($W2747,日射量と図３!$E$6:$H$34,4,TRUE),VLOOKUP($W2747,日射量と図３!$E$6:$I$34,5,TRUE))))))</f>
        <v/>
      </c>
      <c r="AC2747" s="382" t="str">
        <f t="shared" si="516"/>
        <v/>
      </c>
      <c r="AD2747" s="382" t="str">
        <f t="shared" si="517"/>
        <v/>
      </c>
    </row>
    <row r="2748" spans="11:30" ht="13.5" customHeight="1">
      <c r="K2748" s="4">
        <f t="shared" si="510"/>
        <v>9</v>
      </c>
      <c r="L2748" s="34">
        <v>43366</v>
      </c>
      <c r="M2748" s="4">
        <v>115</v>
      </c>
      <c r="N2748" s="4">
        <v>9</v>
      </c>
      <c r="O2748" s="31">
        <v>0.33333333333333331</v>
      </c>
      <c r="P2748" s="35">
        <v>21.33</v>
      </c>
      <c r="Q2748" s="36">
        <f t="shared" si="511"/>
        <v>12</v>
      </c>
      <c r="R2748" s="4">
        <f t="shared" si="512"/>
        <v>0</v>
      </c>
      <c r="S2748" s="31">
        <f t="shared" si="518"/>
        <v>0.22535879629629629</v>
      </c>
      <c r="T2748" s="31">
        <f t="shared" si="519"/>
        <v>0.76428240740740738</v>
      </c>
      <c r="U2748" s="4">
        <f t="shared" si="513"/>
        <v>0</v>
      </c>
      <c r="V2748" s="4" t="str">
        <f t="shared" si="514"/>
        <v/>
      </c>
      <c r="W2748" s="18" t="str">
        <f>IF(V2748="","",VLOOKUP(L2748,日射量と図３!$A$4:$C$368,3,TRUE)*238.85/100)</f>
        <v/>
      </c>
      <c r="X2748" s="4" t="str">
        <f t="shared" si="515"/>
        <v/>
      </c>
      <c r="Y2748" s="4" t="str">
        <f t="shared" si="520"/>
        <v/>
      </c>
      <c r="Z2748" s="4" t="str">
        <f t="shared" si="521"/>
        <v/>
      </c>
      <c r="AA2748" s="4" t="str">
        <f>IF($V2748="","",IF(Y2748&lt;36,0,IF(AND(36&lt;=Y2748,Y2748&lt;71),VLOOKUP($W2748,日射量と図３!$E$6:$F$34,2,TRUE),IF(AND(71&lt;=Y2748,Y2748&lt;107),VLOOKUP($W2748,日射量と図３!$E$6:$G$34,3,TRUE),IF(AND(107&lt;=Y2748,Y2748&lt;143),VLOOKUP($W2748,日射量と図３!$E$6:$H$34,4,TRUE),VLOOKUP($W2748,日射量と図３!$E$6:$I$34,5,TRUE))))))</f>
        <v/>
      </c>
      <c r="AB2748" s="4" t="str">
        <f>IF($V2748="","",IF(Z2748&lt;36,0,IF(AND(36&lt;=Z2748,Z2748&lt;71),VLOOKUP($W2748,日射量と図３!$E$6:$F$34,2,TRUE),IF(AND(71&lt;=Z2748,Z2748&lt;107),VLOOKUP($W2748,日射量と図３!$E$6:$G$34,3,TRUE),IF(AND(107&lt;=Z2748,Z2748&lt;143),VLOOKUP($W2748,日射量と図３!$E$6:$H$34,4,TRUE),VLOOKUP($W2748,日射量と図３!$E$6:$I$34,5,TRUE))))))</f>
        <v/>
      </c>
      <c r="AC2748" s="382" t="str">
        <f t="shared" si="516"/>
        <v/>
      </c>
      <c r="AD2748" s="382" t="str">
        <f t="shared" si="517"/>
        <v/>
      </c>
    </row>
    <row r="2749" spans="11:30" ht="13.5" customHeight="1">
      <c r="K2749" s="4">
        <f t="shared" si="510"/>
        <v>9</v>
      </c>
      <c r="L2749" s="34">
        <v>43366</v>
      </c>
      <c r="M2749" s="4">
        <v>115</v>
      </c>
      <c r="N2749" s="4">
        <v>10</v>
      </c>
      <c r="O2749" s="31">
        <v>0.375</v>
      </c>
      <c r="P2749" s="35">
        <v>22.34</v>
      </c>
      <c r="Q2749" s="36">
        <f t="shared" si="511"/>
        <v>12</v>
      </c>
      <c r="R2749" s="4">
        <f t="shared" si="512"/>
        <v>0</v>
      </c>
      <c r="S2749" s="31">
        <f t="shared" si="518"/>
        <v>0.22535879629629629</v>
      </c>
      <c r="T2749" s="31">
        <f t="shared" si="519"/>
        <v>0.76428240740740738</v>
      </c>
      <c r="U2749" s="4">
        <f t="shared" si="513"/>
        <v>0</v>
      </c>
      <c r="V2749" s="4" t="str">
        <f t="shared" si="514"/>
        <v/>
      </c>
      <c r="W2749" s="18" t="str">
        <f>IF(V2749="","",VLOOKUP(L2749,日射量と図３!$A$4:$C$368,3,TRUE)*238.85/100)</f>
        <v/>
      </c>
      <c r="X2749" s="4" t="str">
        <f t="shared" si="515"/>
        <v/>
      </c>
      <c r="Y2749" s="4" t="str">
        <f t="shared" si="520"/>
        <v/>
      </c>
      <c r="Z2749" s="4" t="str">
        <f t="shared" si="521"/>
        <v/>
      </c>
      <c r="AA2749" s="4" t="str">
        <f>IF($V2749="","",IF(Y2749&lt;36,0,IF(AND(36&lt;=Y2749,Y2749&lt;71),VLOOKUP($W2749,日射量と図３!$E$6:$F$34,2,TRUE),IF(AND(71&lt;=Y2749,Y2749&lt;107),VLOOKUP($W2749,日射量と図３!$E$6:$G$34,3,TRUE),IF(AND(107&lt;=Y2749,Y2749&lt;143),VLOOKUP($W2749,日射量と図３!$E$6:$H$34,4,TRUE),VLOOKUP($W2749,日射量と図３!$E$6:$I$34,5,TRUE))))))</f>
        <v/>
      </c>
      <c r="AB2749" s="4" t="str">
        <f>IF($V2749="","",IF(Z2749&lt;36,0,IF(AND(36&lt;=Z2749,Z2749&lt;71),VLOOKUP($W2749,日射量と図３!$E$6:$F$34,2,TRUE),IF(AND(71&lt;=Z2749,Z2749&lt;107),VLOOKUP($W2749,日射量と図３!$E$6:$G$34,3,TRUE),IF(AND(107&lt;=Z2749,Z2749&lt;143),VLOOKUP($W2749,日射量と図３!$E$6:$H$34,4,TRUE),VLOOKUP($W2749,日射量と図３!$E$6:$I$34,5,TRUE))))))</f>
        <v/>
      </c>
      <c r="AC2749" s="382" t="str">
        <f t="shared" si="516"/>
        <v/>
      </c>
      <c r="AD2749" s="382" t="str">
        <f t="shared" si="517"/>
        <v/>
      </c>
    </row>
    <row r="2750" spans="11:30" ht="13.5" customHeight="1">
      <c r="K2750" s="4">
        <f t="shared" si="510"/>
        <v>9</v>
      </c>
      <c r="L2750" s="34">
        <v>43366</v>
      </c>
      <c r="M2750" s="4">
        <v>115</v>
      </c>
      <c r="N2750" s="4">
        <v>11</v>
      </c>
      <c r="O2750" s="31">
        <v>0.41666666666666669</v>
      </c>
      <c r="P2750" s="35">
        <v>23.490000000000002</v>
      </c>
      <c r="Q2750" s="36">
        <f t="shared" si="511"/>
        <v>12</v>
      </c>
      <c r="R2750" s="4">
        <f t="shared" si="512"/>
        <v>0</v>
      </c>
      <c r="S2750" s="31">
        <f t="shared" si="518"/>
        <v>0.22535879629629629</v>
      </c>
      <c r="T2750" s="31">
        <f t="shared" si="519"/>
        <v>0.76428240740740738</v>
      </c>
      <c r="U2750" s="4">
        <f t="shared" si="513"/>
        <v>0</v>
      </c>
      <c r="V2750" s="4" t="str">
        <f t="shared" si="514"/>
        <v/>
      </c>
      <c r="W2750" s="18" t="str">
        <f>IF(V2750="","",VLOOKUP(L2750,日射量と図３!$A$4:$C$368,3,TRUE)*238.85/100)</f>
        <v/>
      </c>
      <c r="X2750" s="4" t="str">
        <f t="shared" si="515"/>
        <v/>
      </c>
      <c r="Y2750" s="4" t="str">
        <f t="shared" si="520"/>
        <v/>
      </c>
      <c r="Z2750" s="4" t="str">
        <f t="shared" si="521"/>
        <v/>
      </c>
      <c r="AA2750" s="4" t="str">
        <f>IF($V2750="","",IF(Y2750&lt;36,0,IF(AND(36&lt;=Y2750,Y2750&lt;71),VLOOKUP($W2750,日射量と図３!$E$6:$F$34,2,TRUE),IF(AND(71&lt;=Y2750,Y2750&lt;107),VLOOKUP($W2750,日射量と図３!$E$6:$G$34,3,TRUE),IF(AND(107&lt;=Y2750,Y2750&lt;143),VLOOKUP($W2750,日射量と図３!$E$6:$H$34,4,TRUE),VLOOKUP($W2750,日射量と図３!$E$6:$I$34,5,TRUE))))))</f>
        <v/>
      </c>
      <c r="AB2750" s="4" t="str">
        <f>IF($V2750="","",IF(Z2750&lt;36,0,IF(AND(36&lt;=Z2750,Z2750&lt;71),VLOOKUP($W2750,日射量と図３!$E$6:$F$34,2,TRUE),IF(AND(71&lt;=Z2750,Z2750&lt;107),VLOOKUP($W2750,日射量と図３!$E$6:$G$34,3,TRUE),IF(AND(107&lt;=Z2750,Z2750&lt;143),VLOOKUP($W2750,日射量と図３!$E$6:$H$34,4,TRUE),VLOOKUP($W2750,日射量と図３!$E$6:$I$34,5,TRUE))))))</f>
        <v/>
      </c>
      <c r="AC2750" s="382" t="str">
        <f t="shared" si="516"/>
        <v/>
      </c>
      <c r="AD2750" s="382" t="str">
        <f t="shared" si="517"/>
        <v/>
      </c>
    </row>
    <row r="2751" spans="11:30" ht="13.5" customHeight="1">
      <c r="K2751" s="4">
        <f t="shared" si="510"/>
        <v>9</v>
      </c>
      <c r="L2751" s="34">
        <v>43366</v>
      </c>
      <c r="M2751" s="4">
        <v>115</v>
      </c>
      <c r="N2751" s="4">
        <v>12</v>
      </c>
      <c r="O2751" s="31">
        <v>0.45833333333333331</v>
      </c>
      <c r="P2751" s="35">
        <v>24.46</v>
      </c>
      <c r="Q2751" s="36">
        <f t="shared" si="511"/>
        <v>12</v>
      </c>
      <c r="R2751" s="4">
        <f t="shared" si="512"/>
        <v>0</v>
      </c>
      <c r="S2751" s="31">
        <f t="shared" si="518"/>
        <v>0.22535879629629629</v>
      </c>
      <c r="T2751" s="31">
        <f t="shared" si="519"/>
        <v>0.76428240740740738</v>
      </c>
      <c r="U2751" s="4">
        <f t="shared" si="513"/>
        <v>0</v>
      </c>
      <c r="V2751" s="4" t="str">
        <f t="shared" si="514"/>
        <v/>
      </c>
      <c r="W2751" s="18" t="str">
        <f>IF(V2751="","",VLOOKUP(L2751,日射量と図３!$A$4:$C$368,3,TRUE)*238.85/100)</f>
        <v/>
      </c>
      <c r="X2751" s="4" t="str">
        <f t="shared" si="515"/>
        <v/>
      </c>
      <c r="Y2751" s="4" t="str">
        <f t="shared" si="520"/>
        <v/>
      </c>
      <c r="Z2751" s="4" t="str">
        <f t="shared" si="521"/>
        <v/>
      </c>
      <c r="AA2751" s="4" t="str">
        <f>IF($V2751="","",IF(Y2751&lt;36,0,IF(AND(36&lt;=Y2751,Y2751&lt;71),VLOOKUP($W2751,日射量と図３!$E$6:$F$34,2,TRUE),IF(AND(71&lt;=Y2751,Y2751&lt;107),VLOOKUP($W2751,日射量と図３!$E$6:$G$34,3,TRUE),IF(AND(107&lt;=Y2751,Y2751&lt;143),VLOOKUP($W2751,日射量と図３!$E$6:$H$34,4,TRUE),VLOOKUP($W2751,日射量と図３!$E$6:$I$34,5,TRUE))))))</f>
        <v/>
      </c>
      <c r="AB2751" s="4" t="str">
        <f>IF($V2751="","",IF(Z2751&lt;36,0,IF(AND(36&lt;=Z2751,Z2751&lt;71),VLOOKUP($W2751,日射量と図３!$E$6:$F$34,2,TRUE),IF(AND(71&lt;=Z2751,Z2751&lt;107),VLOOKUP($W2751,日射量と図３!$E$6:$G$34,3,TRUE),IF(AND(107&lt;=Z2751,Z2751&lt;143),VLOOKUP($W2751,日射量と図３!$E$6:$H$34,4,TRUE),VLOOKUP($W2751,日射量と図３!$E$6:$I$34,5,TRUE))))))</f>
        <v/>
      </c>
      <c r="AC2751" s="382" t="str">
        <f t="shared" si="516"/>
        <v/>
      </c>
      <c r="AD2751" s="382" t="str">
        <f t="shared" si="517"/>
        <v/>
      </c>
    </row>
    <row r="2752" spans="11:30" ht="13.5" customHeight="1">
      <c r="K2752" s="4">
        <f t="shared" si="510"/>
        <v>9</v>
      </c>
      <c r="L2752" s="34">
        <v>43366</v>
      </c>
      <c r="M2752" s="4">
        <v>115</v>
      </c>
      <c r="N2752" s="4">
        <v>13</v>
      </c>
      <c r="O2752" s="31">
        <v>0.5</v>
      </c>
      <c r="P2752" s="35">
        <v>24.799999999999997</v>
      </c>
      <c r="Q2752" s="36">
        <f t="shared" si="511"/>
        <v>12</v>
      </c>
      <c r="R2752" s="4">
        <f t="shared" si="512"/>
        <v>0</v>
      </c>
      <c r="S2752" s="31">
        <f t="shared" si="518"/>
        <v>0.22535879629629629</v>
      </c>
      <c r="T2752" s="31">
        <f t="shared" si="519"/>
        <v>0.76428240740740738</v>
      </c>
      <c r="U2752" s="4">
        <f t="shared" si="513"/>
        <v>0</v>
      </c>
      <c r="V2752" s="4" t="str">
        <f t="shared" si="514"/>
        <v/>
      </c>
      <c r="W2752" s="18" t="str">
        <f>IF(V2752="","",VLOOKUP(L2752,日射量と図３!$A$4:$C$368,3,TRUE)*238.85/100)</f>
        <v/>
      </c>
      <c r="X2752" s="4" t="str">
        <f t="shared" si="515"/>
        <v/>
      </c>
      <c r="Y2752" s="4" t="str">
        <f t="shared" si="520"/>
        <v/>
      </c>
      <c r="Z2752" s="4" t="str">
        <f t="shared" si="521"/>
        <v/>
      </c>
      <c r="AA2752" s="4" t="str">
        <f>IF($V2752="","",IF(Y2752&lt;36,0,IF(AND(36&lt;=Y2752,Y2752&lt;71),VLOOKUP($W2752,日射量と図３!$E$6:$F$34,2,TRUE),IF(AND(71&lt;=Y2752,Y2752&lt;107),VLOOKUP($W2752,日射量と図３!$E$6:$G$34,3,TRUE),IF(AND(107&lt;=Y2752,Y2752&lt;143),VLOOKUP($W2752,日射量と図３!$E$6:$H$34,4,TRUE),VLOOKUP($W2752,日射量と図３!$E$6:$I$34,5,TRUE))))))</f>
        <v/>
      </c>
      <c r="AB2752" s="4" t="str">
        <f>IF($V2752="","",IF(Z2752&lt;36,0,IF(AND(36&lt;=Z2752,Z2752&lt;71),VLOOKUP($W2752,日射量と図３!$E$6:$F$34,2,TRUE),IF(AND(71&lt;=Z2752,Z2752&lt;107),VLOOKUP($W2752,日射量と図３!$E$6:$G$34,3,TRUE),IF(AND(107&lt;=Z2752,Z2752&lt;143),VLOOKUP($W2752,日射量と図３!$E$6:$H$34,4,TRUE),VLOOKUP($W2752,日射量と図３!$E$6:$I$34,5,TRUE))))))</f>
        <v/>
      </c>
      <c r="AC2752" s="382" t="str">
        <f t="shared" si="516"/>
        <v/>
      </c>
      <c r="AD2752" s="382" t="str">
        <f t="shared" si="517"/>
        <v/>
      </c>
    </row>
    <row r="2753" spans="11:30" ht="13.5" customHeight="1">
      <c r="K2753" s="4">
        <f t="shared" si="510"/>
        <v>9</v>
      </c>
      <c r="L2753" s="34">
        <v>43366</v>
      </c>
      <c r="M2753" s="4">
        <v>115</v>
      </c>
      <c r="N2753" s="4">
        <v>14</v>
      </c>
      <c r="O2753" s="31">
        <v>0.54166666666666663</v>
      </c>
      <c r="P2753" s="35">
        <v>25.659999999999997</v>
      </c>
      <c r="Q2753" s="36">
        <f t="shared" si="511"/>
        <v>12</v>
      </c>
      <c r="R2753" s="4">
        <f t="shared" si="512"/>
        <v>0</v>
      </c>
      <c r="S2753" s="31">
        <f t="shared" si="518"/>
        <v>0.22535879629629629</v>
      </c>
      <c r="T2753" s="31">
        <f t="shared" si="519"/>
        <v>0.76428240740740738</v>
      </c>
      <c r="U2753" s="4">
        <f t="shared" si="513"/>
        <v>0</v>
      </c>
      <c r="V2753" s="4" t="str">
        <f t="shared" si="514"/>
        <v/>
      </c>
      <c r="W2753" s="18" t="str">
        <f>IF(V2753="","",VLOOKUP(L2753,日射量と図３!$A$4:$C$368,3,TRUE)*238.85/100)</f>
        <v/>
      </c>
      <c r="X2753" s="4" t="str">
        <f t="shared" si="515"/>
        <v/>
      </c>
      <c r="Y2753" s="4" t="str">
        <f t="shared" si="520"/>
        <v/>
      </c>
      <c r="Z2753" s="4" t="str">
        <f t="shared" si="521"/>
        <v/>
      </c>
      <c r="AA2753" s="4" t="str">
        <f>IF($V2753="","",IF(Y2753&lt;36,0,IF(AND(36&lt;=Y2753,Y2753&lt;71),VLOOKUP($W2753,日射量と図３!$E$6:$F$34,2,TRUE),IF(AND(71&lt;=Y2753,Y2753&lt;107),VLOOKUP($W2753,日射量と図３!$E$6:$G$34,3,TRUE),IF(AND(107&lt;=Y2753,Y2753&lt;143),VLOOKUP($W2753,日射量と図３!$E$6:$H$34,4,TRUE),VLOOKUP($W2753,日射量と図３!$E$6:$I$34,5,TRUE))))))</f>
        <v/>
      </c>
      <c r="AB2753" s="4" t="str">
        <f>IF($V2753="","",IF(Z2753&lt;36,0,IF(AND(36&lt;=Z2753,Z2753&lt;71),VLOOKUP($W2753,日射量と図３!$E$6:$F$34,2,TRUE),IF(AND(71&lt;=Z2753,Z2753&lt;107),VLOOKUP($W2753,日射量と図３!$E$6:$G$34,3,TRUE),IF(AND(107&lt;=Z2753,Z2753&lt;143),VLOOKUP($W2753,日射量と図３!$E$6:$H$34,4,TRUE),VLOOKUP($W2753,日射量と図３!$E$6:$I$34,5,TRUE))))))</f>
        <v/>
      </c>
      <c r="AC2753" s="382" t="str">
        <f t="shared" si="516"/>
        <v/>
      </c>
      <c r="AD2753" s="382" t="str">
        <f t="shared" si="517"/>
        <v/>
      </c>
    </row>
    <row r="2754" spans="11:30" ht="13.5" customHeight="1">
      <c r="K2754" s="4">
        <f t="shared" si="510"/>
        <v>9</v>
      </c>
      <c r="L2754" s="34">
        <v>43366</v>
      </c>
      <c r="M2754" s="4">
        <v>115</v>
      </c>
      <c r="N2754" s="4">
        <v>15</v>
      </c>
      <c r="O2754" s="31">
        <v>0.58333333333333337</v>
      </c>
      <c r="P2754" s="35">
        <v>25.72</v>
      </c>
      <c r="Q2754" s="36">
        <f t="shared" si="511"/>
        <v>12</v>
      </c>
      <c r="R2754" s="4">
        <f t="shared" si="512"/>
        <v>0</v>
      </c>
      <c r="S2754" s="31">
        <f t="shared" si="518"/>
        <v>0.22535879629629629</v>
      </c>
      <c r="T2754" s="31">
        <f t="shared" si="519"/>
        <v>0.76428240740740738</v>
      </c>
      <c r="U2754" s="4">
        <f t="shared" si="513"/>
        <v>0</v>
      </c>
      <c r="V2754" s="4" t="str">
        <f t="shared" si="514"/>
        <v/>
      </c>
      <c r="W2754" s="18" t="str">
        <f>IF(V2754="","",VLOOKUP(L2754,日射量と図３!$A$4:$C$368,3,TRUE)*238.85/100)</f>
        <v/>
      </c>
      <c r="X2754" s="4" t="str">
        <f t="shared" si="515"/>
        <v/>
      </c>
      <c r="Y2754" s="4" t="str">
        <f t="shared" si="520"/>
        <v/>
      </c>
      <c r="Z2754" s="4" t="str">
        <f t="shared" si="521"/>
        <v/>
      </c>
      <c r="AA2754" s="4" t="str">
        <f>IF($V2754="","",IF(Y2754&lt;36,0,IF(AND(36&lt;=Y2754,Y2754&lt;71),VLOOKUP($W2754,日射量と図３!$E$6:$F$34,2,TRUE),IF(AND(71&lt;=Y2754,Y2754&lt;107),VLOOKUP($W2754,日射量と図３!$E$6:$G$34,3,TRUE),IF(AND(107&lt;=Y2754,Y2754&lt;143),VLOOKUP($W2754,日射量と図３!$E$6:$H$34,4,TRUE),VLOOKUP($W2754,日射量と図３!$E$6:$I$34,5,TRUE))))))</f>
        <v/>
      </c>
      <c r="AB2754" s="4" t="str">
        <f>IF($V2754="","",IF(Z2754&lt;36,0,IF(AND(36&lt;=Z2754,Z2754&lt;71),VLOOKUP($W2754,日射量と図３!$E$6:$F$34,2,TRUE),IF(AND(71&lt;=Z2754,Z2754&lt;107),VLOOKUP($W2754,日射量と図３!$E$6:$G$34,3,TRUE),IF(AND(107&lt;=Z2754,Z2754&lt;143),VLOOKUP($W2754,日射量と図３!$E$6:$H$34,4,TRUE),VLOOKUP($W2754,日射量と図３!$E$6:$I$34,5,TRUE))))))</f>
        <v/>
      </c>
      <c r="AC2754" s="382" t="str">
        <f t="shared" si="516"/>
        <v/>
      </c>
      <c r="AD2754" s="382" t="str">
        <f t="shared" si="517"/>
        <v/>
      </c>
    </row>
    <row r="2755" spans="11:30" ht="13.5" customHeight="1">
      <c r="K2755" s="4">
        <f t="shared" si="510"/>
        <v>9</v>
      </c>
      <c r="L2755" s="34">
        <v>43366</v>
      </c>
      <c r="M2755" s="4">
        <v>115</v>
      </c>
      <c r="N2755" s="4">
        <v>16</v>
      </c>
      <c r="O2755" s="31">
        <v>0.625</v>
      </c>
      <c r="P2755" s="35">
        <v>25.65</v>
      </c>
      <c r="Q2755" s="36">
        <f t="shared" si="511"/>
        <v>16</v>
      </c>
      <c r="R2755" s="4">
        <f t="shared" si="512"/>
        <v>0</v>
      </c>
      <c r="S2755" s="31">
        <f t="shared" si="518"/>
        <v>0.22535879629629629</v>
      </c>
      <c r="T2755" s="31">
        <f t="shared" si="519"/>
        <v>0.76428240740740738</v>
      </c>
      <c r="U2755" s="4">
        <f t="shared" si="513"/>
        <v>0</v>
      </c>
      <c r="V2755" s="4" t="str">
        <f t="shared" si="514"/>
        <v/>
      </c>
      <c r="W2755" s="18" t="str">
        <f>IF(V2755="","",VLOOKUP(L2755,日射量と図３!$A$4:$C$368,3,TRUE)*238.85/100)</f>
        <v/>
      </c>
      <c r="X2755" s="4" t="str">
        <f t="shared" si="515"/>
        <v/>
      </c>
      <c r="Y2755" s="4" t="str">
        <f t="shared" si="520"/>
        <v/>
      </c>
      <c r="Z2755" s="4" t="str">
        <f t="shared" si="521"/>
        <v/>
      </c>
      <c r="AA2755" s="4" t="str">
        <f>IF($V2755="","",IF(Y2755&lt;36,0,IF(AND(36&lt;=Y2755,Y2755&lt;71),VLOOKUP($W2755,日射量と図３!$E$6:$F$34,2,TRUE),IF(AND(71&lt;=Y2755,Y2755&lt;107),VLOOKUP($W2755,日射量と図３!$E$6:$G$34,3,TRUE),IF(AND(107&lt;=Y2755,Y2755&lt;143),VLOOKUP($W2755,日射量と図３!$E$6:$H$34,4,TRUE),VLOOKUP($W2755,日射量と図３!$E$6:$I$34,5,TRUE))))))</f>
        <v/>
      </c>
      <c r="AB2755" s="4" t="str">
        <f>IF($V2755="","",IF(Z2755&lt;36,0,IF(AND(36&lt;=Z2755,Z2755&lt;71),VLOOKUP($W2755,日射量と図３!$E$6:$F$34,2,TRUE),IF(AND(71&lt;=Z2755,Z2755&lt;107),VLOOKUP($W2755,日射量と図３!$E$6:$G$34,3,TRUE),IF(AND(107&lt;=Z2755,Z2755&lt;143),VLOOKUP($W2755,日射量と図３!$E$6:$H$34,4,TRUE),VLOOKUP($W2755,日射量と図３!$E$6:$I$34,5,TRUE))))))</f>
        <v/>
      </c>
      <c r="AC2755" s="382" t="str">
        <f t="shared" si="516"/>
        <v/>
      </c>
      <c r="AD2755" s="382" t="str">
        <f t="shared" si="517"/>
        <v/>
      </c>
    </row>
    <row r="2756" spans="11:30" ht="13.5" customHeight="1">
      <c r="K2756" s="4">
        <f t="shared" si="510"/>
        <v>9</v>
      </c>
      <c r="L2756" s="34">
        <v>43366</v>
      </c>
      <c r="M2756" s="4">
        <v>115</v>
      </c>
      <c r="N2756" s="4">
        <v>17</v>
      </c>
      <c r="O2756" s="31">
        <v>0.66666666666666663</v>
      </c>
      <c r="P2756" s="35">
        <v>24.919999999999998</v>
      </c>
      <c r="Q2756" s="36">
        <f t="shared" si="511"/>
        <v>16</v>
      </c>
      <c r="R2756" s="4">
        <f t="shared" si="512"/>
        <v>0</v>
      </c>
      <c r="S2756" s="31">
        <f t="shared" si="518"/>
        <v>0.22535879629629629</v>
      </c>
      <c r="T2756" s="31">
        <f t="shared" si="519"/>
        <v>0.76428240740740738</v>
      </c>
      <c r="U2756" s="4">
        <f t="shared" si="513"/>
        <v>0</v>
      </c>
      <c r="V2756" s="4" t="str">
        <f t="shared" si="514"/>
        <v/>
      </c>
      <c r="W2756" s="18" t="str">
        <f>IF(V2756="","",VLOOKUP(L2756,日射量と図３!$A$4:$C$368,3,TRUE)*238.85/100)</f>
        <v/>
      </c>
      <c r="X2756" s="4" t="str">
        <f t="shared" si="515"/>
        <v/>
      </c>
      <c r="Y2756" s="4" t="str">
        <f t="shared" si="520"/>
        <v/>
      </c>
      <c r="Z2756" s="4" t="str">
        <f t="shared" si="521"/>
        <v/>
      </c>
      <c r="AA2756" s="4" t="str">
        <f>IF($V2756="","",IF(Y2756&lt;36,0,IF(AND(36&lt;=Y2756,Y2756&lt;71),VLOOKUP($W2756,日射量と図３!$E$6:$F$34,2,TRUE),IF(AND(71&lt;=Y2756,Y2756&lt;107),VLOOKUP($W2756,日射量と図３!$E$6:$G$34,3,TRUE),IF(AND(107&lt;=Y2756,Y2756&lt;143),VLOOKUP($W2756,日射量と図３!$E$6:$H$34,4,TRUE),VLOOKUP($W2756,日射量と図３!$E$6:$I$34,5,TRUE))))))</f>
        <v/>
      </c>
      <c r="AB2756" s="4" t="str">
        <f>IF($V2756="","",IF(Z2756&lt;36,0,IF(AND(36&lt;=Z2756,Z2756&lt;71),VLOOKUP($W2756,日射量と図３!$E$6:$F$34,2,TRUE),IF(AND(71&lt;=Z2756,Z2756&lt;107),VLOOKUP($W2756,日射量と図３!$E$6:$G$34,3,TRUE),IF(AND(107&lt;=Z2756,Z2756&lt;143),VLOOKUP($W2756,日射量と図３!$E$6:$H$34,4,TRUE),VLOOKUP($W2756,日射量と図３!$E$6:$I$34,5,TRUE))))))</f>
        <v/>
      </c>
      <c r="AC2756" s="382" t="str">
        <f t="shared" si="516"/>
        <v/>
      </c>
      <c r="AD2756" s="382" t="str">
        <f t="shared" si="517"/>
        <v/>
      </c>
    </row>
    <row r="2757" spans="11:30" ht="13.5" customHeight="1">
      <c r="K2757" s="4">
        <f t="shared" ref="K2757:K2820" si="522">MONTH(L2757)</f>
        <v>9</v>
      </c>
      <c r="L2757" s="34">
        <v>43366</v>
      </c>
      <c r="M2757" s="4">
        <v>115</v>
      </c>
      <c r="N2757" s="4">
        <v>18</v>
      </c>
      <c r="O2757" s="31">
        <v>0.70833333333333337</v>
      </c>
      <c r="P2757" s="35">
        <v>24.270000000000003</v>
      </c>
      <c r="Q2757" s="36">
        <f t="shared" ref="Q2757:Q2820" si="523">IF(O2757&lt;$B$15,$D$14,IF(O2757&lt;$B$16,$D$15,IF(O2757&lt;$B$17,$D$16,IF(O2757&lt;$B$18,$D$17,IF(O2757&lt;$B$19,$D$18,$D$19)))))</f>
        <v>16</v>
      </c>
      <c r="R2757" s="4">
        <f t="shared" ref="R2757:R2820" si="524">IF(Q2757-P2757&gt;0,Q2757-P2757,0)</f>
        <v>0</v>
      </c>
      <c r="S2757" s="31">
        <f t="shared" si="518"/>
        <v>0.22535879629629629</v>
      </c>
      <c r="T2757" s="31">
        <f t="shared" si="519"/>
        <v>0.76428240740740738</v>
      </c>
      <c r="U2757" s="4">
        <f t="shared" ref="U2757:U2820" si="525">IF(AND(S2757&lt;O2757,O2757&lt;T2757),R2757,0)</f>
        <v>0</v>
      </c>
      <c r="V2757" s="4" t="str">
        <f t="shared" ref="V2757:V2820" si="526">IF(N2757=1,SUM(U2757:U2780),"")</f>
        <v/>
      </c>
      <c r="W2757" s="18" t="str">
        <f>IF(V2757="","",VLOOKUP(L2757,日射量と図３!$A$4:$C$368,3,TRUE)*238.85/100)</f>
        <v/>
      </c>
      <c r="X2757" s="4" t="str">
        <f t="shared" ref="X2757:X2820" si="527">IF(V2757="","",VLOOKUP(K2757,$AF$38:$AJ$49,5,TRUE))</f>
        <v/>
      </c>
      <c r="Y2757" s="4" t="str">
        <f t="shared" si="520"/>
        <v/>
      </c>
      <c r="Z2757" s="4" t="str">
        <f t="shared" si="521"/>
        <v/>
      </c>
      <c r="AA2757" s="4" t="str">
        <f>IF($V2757="","",IF(Y2757&lt;36,0,IF(AND(36&lt;=Y2757,Y2757&lt;71),VLOOKUP($W2757,日射量と図３!$E$6:$F$34,2,TRUE),IF(AND(71&lt;=Y2757,Y2757&lt;107),VLOOKUP($W2757,日射量と図３!$E$6:$G$34,3,TRUE),IF(AND(107&lt;=Y2757,Y2757&lt;143),VLOOKUP($W2757,日射量と図３!$E$6:$H$34,4,TRUE),VLOOKUP($W2757,日射量と図３!$E$6:$I$34,5,TRUE))))))</f>
        <v/>
      </c>
      <c r="AB2757" s="4" t="str">
        <f>IF($V2757="","",IF(Z2757&lt;36,0,IF(AND(36&lt;=Z2757,Z2757&lt;71),VLOOKUP($W2757,日射量と図３!$E$6:$F$34,2,TRUE),IF(AND(71&lt;=Z2757,Z2757&lt;107),VLOOKUP($W2757,日射量と図３!$E$6:$G$34,3,TRUE),IF(AND(107&lt;=Z2757,Z2757&lt;143),VLOOKUP($W2757,日射量と図３!$E$6:$H$34,4,TRUE),VLOOKUP($W2757,日射量と図３!$E$6:$I$34,5,TRUE))))))</f>
        <v/>
      </c>
      <c r="AC2757" s="382" t="str">
        <f t="shared" si="516"/>
        <v/>
      </c>
      <c r="AD2757" s="382" t="str">
        <f t="shared" si="517"/>
        <v/>
      </c>
    </row>
    <row r="2758" spans="11:30" ht="13.5" customHeight="1">
      <c r="K2758" s="4">
        <f t="shared" si="522"/>
        <v>9</v>
      </c>
      <c r="L2758" s="34">
        <v>43366</v>
      </c>
      <c r="M2758" s="4">
        <v>115</v>
      </c>
      <c r="N2758" s="4">
        <v>19</v>
      </c>
      <c r="O2758" s="31">
        <v>0.75</v>
      </c>
      <c r="P2758" s="35">
        <v>23.559999999999995</v>
      </c>
      <c r="Q2758" s="36">
        <f t="shared" si="523"/>
        <v>16</v>
      </c>
      <c r="R2758" s="4">
        <f t="shared" si="524"/>
        <v>0</v>
      </c>
      <c r="S2758" s="31">
        <f t="shared" si="518"/>
        <v>0.22535879629629629</v>
      </c>
      <c r="T2758" s="31">
        <f t="shared" si="519"/>
        <v>0.76428240740740738</v>
      </c>
      <c r="U2758" s="4">
        <f t="shared" si="525"/>
        <v>0</v>
      </c>
      <c r="V2758" s="4" t="str">
        <f t="shared" si="526"/>
        <v/>
      </c>
      <c r="W2758" s="18" t="str">
        <f>IF(V2758="","",VLOOKUP(L2758,日射量と図３!$A$4:$C$368,3,TRUE)*238.85/100)</f>
        <v/>
      </c>
      <c r="X2758" s="4" t="str">
        <f t="shared" si="527"/>
        <v/>
      </c>
      <c r="Y2758" s="4" t="str">
        <f t="shared" si="520"/>
        <v/>
      </c>
      <c r="Z2758" s="4" t="str">
        <f t="shared" si="521"/>
        <v/>
      </c>
      <c r="AA2758" s="4" t="str">
        <f>IF($V2758="","",IF(Y2758&lt;36,0,IF(AND(36&lt;=Y2758,Y2758&lt;71),VLOOKUP($W2758,日射量と図３!$E$6:$F$34,2,TRUE),IF(AND(71&lt;=Y2758,Y2758&lt;107),VLOOKUP($W2758,日射量と図３!$E$6:$G$34,3,TRUE),IF(AND(107&lt;=Y2758,Y2758&lt;143),VLOOKUP($W2758,日射量と図３!$E$6:$H$34,4,TRUE),VLOOKUP($W2758,日射量と図３!$E$6:$I$34,5,TRUE))))))</f>
        <v/>
      </c>
      <c r="AB2758" s="4" t="str">
        <f>IF($V2758="","",IF(Z2758&lt;36,0,IF(AND(36&lt;=Z2758,Z2758&lt;71),VLOOKUP($W2758,日射量と図３!$E$6:$F$34,2,TRUE),IF(AND(71&lt;=Z2758,Z2758&lt;107),VLOOKUP($W2758,日射量と図３!$E$6:$G$34,3,TRUE),IF(AND(107&lt;=Z2758,Z2758&lt;143),VLOOKUP($W2758,日射量と図３!$E$6:$H$34,4,TRUE),VLOOKUP($W2758,日射量と図３!$E$6:$I$34,5,TRUE))))))</f>
        <v/>
      </c>
      <c r="AC2758" s="382" t="str">
        <f t="shared" si="516"/>
        <v/>
      </c>
      <c r="AD2758" s="382" t="str">
        <f t="shared" si="517"/>
        <v/>
      </c>
    </row>
    <row r="2759" spans="11:30" ht="13.5" customHeight="1">
      <c r="K2759" s="4">
        <f t="shared" si="522"/>
        <v>9</v>
      </c>
      <c r="L2759" s="34">
        <v>43366</v>
      </c>
      <c r="M2759" s="4">
        <v>115</v>
      </c>
      <c r="N2759" s="4">
        <v>20</v>
      </c>
      <c r="O2759" s="31">
        <v>0.79166666666666663</v>
      </c>
      <c r="P2759" s="35">
        <v>23.15</v>
      </c>
      <c r="Q2759" s="36">
        <f t="shared" si="523"/>
        <v>16</v>
      </c>
      <c r="R2759" s="4">
        <f t="shared" si="524"/>
        <v>0</v>
      </c>
      <c r="S2759" s="31">
        <f t="shared" si="518"/>
        <v>0.22535879629629629</v>
      </c>
      <c r="T2759" s="31">
        <f t="shared" si="519"/>
        <v>0.76428240740740738</v>
      </c>
      <c r="U2759" s="4">
        <f t="shared" si="525"/>
        <v>0</v>
      </c>
      <c r="V2759" s="4" t="str">
        <f t="shared" si="526"/>
        <v/>
      </c>
      <c r="W2759" s="18" t="str">
        <f>IF(V2759="","",VLOOKUP(L2759,日射量と図３!$A$4:$C$368,3,TRUE)*238.85/100)</f>
        <v/>
      </c>
      <c r="X2759" s="4" t="str">
        <f t="shared" si="527"/>
        <v/>
      </c>
      <c r="Y2759" s="4" t="str">
        <f t="shared" si="520"/>
        <v/>
      </c>
      <c r="Z2759" s="4" t="str">
        <f t="shared" si="521"/>
        <v/>
      </c>
      <c r="AA2759" s="4" t="str">
        <f>IF($V2759="","",IF(Y2759&lt;36,0,IF(AND(36&lt;=Y2759,Y2759&lt;71),VLOOKUP($W2759,日射量と図３!$E$6:$F$34,2,TRUE),IF(AND(71&lt;=Y2759,Y2759&lt;107),VLOOKUP($W2759,日射量と図３!$E$6:$G$34,3,TRUE),IF(AND(107&lt;=Y2759,Y2759&lt;143),VLOOKUP($W2759,日射量と図３!$E$6:$H$34,4,TRUE),VLOOKUP($W2759,日射量と図３!$E$6:$I$34,5,TRUE))))))</f>
        <v/>
      </c>
      <c r="AB2759" s="4" t="str">
        <f>IF($V2759="","",IF(Z2759&lt;36,0,IF(AND(36&lt;=Z2759,Z2759&lt;71),VLOOKUP($W2759,日射量と図３!$E$6:$F$34,2,TRUE),IF(AND(71&lt;=Z2759,Z2759&lt;107),VLOOKUP($W2759,日射量と図３!$E$6:$G$34,3,TRUE),IF(AND(107&lt;=Z2759,Z2759&lt;143),VLOOKUP($W2759,日射量と図３!$E$6:$H$34,4,TRUE),VLOOKUP($W2759,日射量と図３!$E$6:$I$34,5,TRUE))))))</f>
        <v/>
      </c>
      <c r="AC2759" s="382" t="str">
        <f t="shared" si="516"/>
        <v/>
      </c>
      <c r="AD2759" s="382" t="str">
        <f t="shared" si="517"/>
        <v/>
      </c>
    </row>
    <row r="2760" spans="11:30" ht="13.5" customHeight="1">
      <c r="K2760" s="4">
        <f t="shared" si="522"/>
        <v>9</v>
      </c>
      <c r="L2760" s="34">
        <v>43366</v>
      </c>
      <c r="M2760" s="4">
        <v>115</v>
      </c>
      <c r="N2760" s="4">
        <v>21</v>
      </c>
      <c r="O2760" s="31">
        <v>0.83333333333333337</v>
      </c>
      <c r="P2760" s="35">
        <v>22.68</v>
      </c>
      <c r="Q2760" s="36">
        <f t="shared" si="523"/>
        <v>16</v>
      </c>
      <c r="R2760" s="4">
        <f t="shared" si="524"/>
        <v>0</v>
      </c>
      <c r="S2760" s="31">
        <f t="shared" si="518"/>
        <v>0.22535879629629629</v>
      </c>
      <c r="T2760" s="31">
        <f t="shared" si="519"/>
        <v>0.76428240740740738</v>
      </c>
      <c r="U2760" s="4">
        <f t="shared" si="525"/>
        <v>0</v>
      </c>
      <c r="V2760" s="4" t="str">
        <f t="shared" si="526"/>
        <v/>
      </c>
      <c r="W2760" s="18" t="str">
        <f>IF(V2760="","",VLOOKUP(L2760,日射量と図３!$A$4:$C$368,3,TRUE)*238.85/100)</f>
        <v/>
      </c>
      <c r="X2760" s="4" t="str">
        <f t="shared" si="527"/>
        <v/>
      </c>
      <c r="Y2760" s="4" t="str">
        <f t="shared" si="520"/>
        <v/>
      </c>
      <c r="Z2760" s="4" t="str">
        <f t="shared" si="521"/>
        <v/>
      </c>
      <c r="AA2760" s="4" t="str">
        <f>IF($V2760="","",IF(Y2760&lt;36,0,IF(AND(36&lt;=Y2760,Y2760&lt;71),VLOOKUP($W2760,日射量と図３!$E$6:$F$34,2,TRUE),IF(AND(71&lt;=Y2760,Y2760&lt;107),VLOOKUP($W2760,日射量と図３!$E$6:$G$34,3,TRUE),IF(AND(107&lt;=Y2760,Y2760&lt;143),VLOOKUP($W2760,日射量と図３!$E$6:$H$34,4,TRUE),VLOOKUP($W2760,日射量と図３!$E$6:$I$34,5,TRUE))))))</f>
        <v/>
      </c>
      <c r="AB2760" s="4" t="str">
        <f>IF($V2760="","",IF(Z2760&lt;36,0,IF(AND(36&lt;=Z2760,Z2760&lt;71),VLOOKUP($W2760,日射量と図３!$E$6:$F$34,2,TRUE),IF(AND(71&lt;=Z2760,Z2760&lt;107),VLOOKUP($W2760,日射量と図３!$E$6:$G$34,3,TRUE),IF(AND(107&lt;=Z2760,Z2760&lt;143),VLOOKUP($W2760,日射量と図３!$E$6:$H$34,4,TRUE),VLOOKUP($W2760,日射量と図３!$E$6:$I$34,5,TRUE))))))</f>
        <v/>
      </c>
      <c r="AC2760" s="382" t="str">
        <f t="shared" si="516"/>
        <v/>
      </c>
      <c r="AD2760" s="382" t="str">
        <f t="shared" si="517"/>
        <v/>
      </c>
    </row>
    <row r="2761" spans="11:30" ht="13.5" customHeight="1">
      <c r="K2761" s="4">
        <f t="shared" si="522"/>
        <v>9</v>
      </c>
      <c r="L2761" s="34">
        <v>43366</v>
      </c>
      <c r="M2761" s="4">
        <v>115</v>
      </c>
      <c r="N2761" s="4">
        <v>22</v>
      </c>
      <c r="O2761" s="31">
        <v>0.875</v>
      </c>
      <c r="P2761" s="35">
        <v>22.279999999999998</v>
      </c>
      <c r="Q2761" s="36">
        <f t="shared" si="523"/>
        <v>16</v>
      </c>
      <c r="R2761" s="4">
        <f t="shared" si="524"/>
        <v>0</v>
      </c>
      <c r="S2761" s="31">
        <f t="shared" si="518"/>
        <v>0.22535879629629629</v>
      </c>
      <c r="T2761" s="31">
        <f t="shared" si="519"/>
        <v>0.76428240740740738</v>
      </c>
      <c r="U2761" s="4">
        <f t="shared" si="525"/>
        <v>0</v>
      </c>
      <c r="V2761" s="4" t="str">
        <f t="shared" si="526"/>
        <v/>
      </c>
      <c r="W2761" s="18" t="str">
        <f>IF(V2761="","",VLOOKUP(L2761,日射量と図３!$A$4:$C$368,3,TRUE)*238.85/100)</f>
        <v/>
      </c>
      <c r="X2761" s="4" t="str">
        <f t="shared" si="527"/>
        <v/>
      </c>
      <c r="Y2761" s="4" t="str">
        <f t="shared" si="520"/>
        <v/>
      </c>
      <c r="Z2761" s="4" t="str">
        <f t="shared" si="521"/>
        <v/>
      </c>
      <c r="AA2761" s="4" t="str">
        <f>IF($V2761="","",IF(Y2761&lt;36,0,IF(AND(36&lt;=Y2761,Y2761&lt;71),VLOOKUP($W2761,日射量と図３!$E$6:$F$34,2,TRUE),IF(AND(71&lt;=Y2761,Y2761&lt;107),VLOOKUP($W2761,日射量と図３!$E$6:$G$34,3,TRUE),IF(AND(107&lt;=Y2761,Y2761&lt;143),VLOOKUP($W2761,日射量と図３!$E$6:$H$34,4,TRUE),VLOOKUP($W2761,日射量と図３!$E$6:$I$34,5,TRUE))))))</f>
        <v/>
      </c>
      <c r="AB2761" s="4" t="str">
        <f>IF($V2761="","",IF(Z2761&lt;36,0,IF(AND(36&lt;=Z2761,Z2761&lt;71),VLOOKUP($W2761,日射量と図３!$E$6:$F$34,2,TRUE),IF(AND(71&lt;=Z2761,Z2761&lt;107),VLOOKUP($W2761,日射量と図３!$E$6:$G$34,3,TRUE),IF(AND(107&lt;=Z2761,Z2761&lt;143),VLOOKUP($W2761,日射量と図３!$E$6:$H$34,4,TRUE),VLOOKUP($W2761,日射量と図３!$E$6:$I$34,5,TRUE))))))</f>
        <v/>
      </c>
      <c r="AC2761" s="382" t="str">
        <f t="shared" si="516"/>
        <v/>
      </c>
      <c r="AD2761" s="382" t="str">
        <f t="shared" si="517"/>
        <v/>
      </c>
    </row>
    <row r="2762" spans="11:30" ht="13.5" customHeight="1">
      <c r="K2762" s="4">
        <f t="shared" si="522"/>
        <v>9</v>
      </c>
      <c r="L2762" s="34">
        <v>43366</v>
      </c>
      <c r="M2762" s="4">
        <v>115</v>
      </c>
      <c r="N2762" s="4">
        <v>23</v>
      </c>
      <c r="O2762" s="31">
        <v>0.91666666666666663</v>
      </c>
      <c r="P2762" s="35">
        <v>21.919999999999998</v>
      </c>
      <c r="Q2762" s="36">
        <f t="shared" si="523"/>
        <v>13</v>
      </c>
      <c r="R2762" s="4">
        <f t="shared" si="524"/>
        <v>0</v>
      </c>
      <c r="S2762" s="31">
        <f t="shared" si="518"/>
        <v>0.22535879629629629</v>
      </c>
      <c r="T2762" s="31">
        <f t="shared" si="519"/>
        <v>0.76428240740740738</v>
      </c>
      <c r="U2762" s="4">
        <f t="shared" si="525"/>
        <v>0</v>
      </c>
      <c r="V2762" s="4" t="str">
        <f t="shared" si="526"/>
        <v/>
      </c>
      <c r="W2762" s="18" t="str">
        <f>IF(V2762="","",VLOOKUP(L2762,日射量と図３!$A$4:$C$368,3,TRUE)*238.85/100)</f>
        <v/>
      </c>
      <c r="X2762" s="4" t="str">
        <f t="shared" si="527"/>
        <v/>
      </c>
      <c r="Y2762" s="4" t="str">
        <f t="shared" si="520"/>
        <v/>
      </c>
      <c r="Z2762" s="4" t="str">
        <f t="shared" si="521"/>
        <v/>
      </c>
      <c r="AA2762" s="4" t="str">
        <f>IF($V2762="","",IF(Y2762&lt;36,0,IF(AND(36&lt;=Y2762,Y2762&lt;71),VLOOKUP($W2762,日射量と図３!$E$6:$F$34,2,TRUE),IF(AND(71&lt;=Y2762,Y2762&lt;107),VLOOKUP($W2762,日射量と図３!$E$6:$G$34,3,TRUE),IF(AND(107&lt;=Y2762,Y2762&lt;143),VLOOKUP($W2762,日射量と図３!$E$6:$H$34,4,TRUE),VLOOKUP($W2762,日射量と図３!$E$6:$I$34,5,TRUE))))))</f>
        <v/>
      </c>
      <c r="AB2762" s="4" t="str">
        <f>IF($V2762="","",IF(Z2762&lt;36,0,IF(AND(36&lt;=Z2762,Z2762&lt;71),VLOOKUP($W2762,日射量と図３!$E$6:$F$34,2,TRUE),IF(AND(71&lt;=Z2762,Z2762&lt;107),VLOOKUP($W2762,日射量と図３!$E$6:$G$34,3,TRUE),IF(AND(107&lt;=Z2762,Z2762&lt;143),VLOOKUP($W2762,日射量と図３!$E$6:$H$34,4,TRUE),VLOOKUP($W2762,日射量と図３!$E$6:$I$34,5,TRUE))))))</f>
        <v/>
      </c>
      <c r="AC2762" s="382" t="str">
        <f t="shared" si="516"/>
        <v/>
      </c>
      <c r="AD2762" s="382" t="str">
        <f t="shared" si="517"/>
        <v/>
      </c>
    </row>
    <row r="2763" spans="11:30" ht="13.5" customHeight="1">
      <c r="K2763" s="4">
        <f t="shared" si="522"/>
        <v>9</v>
      </c>
      <c r="L2763" s="34">
        <v>43366</v>
      </c>
      <c r="M2763" s="4">
        <v>115</v>
      </c>
      <c r="N2763" s="4">
        <v>24</v>
      </c>
      <c r="O2763" s="31">
        <v>0.95833333333333337</v>
      </c>
      <c r="P2763" s="35">
        <v>21.409999999999997</v>
      </c>
      <c r="Q2763" s="36">
        <f t="shared" si="523"/>
        <v>13</v>
      </c>
      <c r="R2763" s="4">
        <f t="shared" si="524"/>
        <v>0</v>
      </c>
      <c r="S2763" s="31">
        <f t="shared" si="518"/>
        <v>0.22535879629629629</v>
      </c>
      <c r="T2763" s="31">
        <f t="shared" si="519"/>
        <v>0.76428240740740738</v>
      </c>
      <c r="U2763" s="4">
        <f t="shared" si="525"/>
        <v>0</v>
      </c>
      <c r="V2763" s="4" t="str">
        <f t="shared" si="526"/>
        <v/>
      </c>
      <c r="W2763" s="18" t="str">
        <f>IF(V2763="","",VLOOKUP(L2763,日射量と図３!$A$4:$C$368,3,TRUE)*238.85/100)</f>
        <v/>
      </c>
      <c r="X2763" s="4" t="str">
        <f t="shared" si="527"/>
        <v/>
      </c>
      <c r="Y2763" s="4" t="str">
        <f t="shared" si="520"/>
        <v/>
      </c>
      <c r="Z2763" s="4" t="str">
        <f t="shared" si="521"/>
        <v/>
      </c>
      <c r="AA2763" s="4" t="str">
        <f>IF($V2763="","",IF(Y2763&lt;36,0,IF(AND(36&lt;=Y2763,Y2763&lt;71),VLOOKUP($W2763,日射量と図３!$E$6:$F$34,2,TRUE),IF(AND(71&lt;=Y2763,Y2763&lt;107),VLOOKUP($W2763,日射量と図３!$E$6:$G$34,3,TRUE),IF(AND(107&lt;=Y2763,Y2763&lt;143),VLOOKUP($W2763,日射量と図３!$E$6:$H$34,4,TRUE),VLOOKUP($W2763,日射量と図３!$E$6:$I$34,5,TRUE))))))</f>
        <v/>
      </c>
      <c r="AB2763" s="4" t="str">
        <f>IF($V2763="","",IF(Z2763&lt;36,0,IF(AND(36&lt;=Z2763,Z2763&lt;71),VLOOKUP($W2763,日射量と図３!$E$6:$F$34,2,TRUE),IF(AND(71&lt;=Z2763,Z2763&lt;107),VLOOKUP($W2763,日射量と図３!$E$6:$G$34,3,TRUE),IF(AND(107&lt;=Z2763,Z2763&lt;143),VLOOKUP($W2763,日射量と図３!$E$6:$H$34,4,TRUE),VLOOKUP($W2763,日射量と図３!$E$6:$I$34,5,TRUE))))))</f>
        <v/>
      </c>
      <c r="AC2763" s="382" t="str">
        <f t="shared" si="516"/>
        <v/>
      </c>
      <c r="AD2763" s="382" t="str">
        <f t="shared" si="517"/>
        <v/>
      </c>
    </row>
    <row r="2764" spans="11:30" ht="13.5" customHeight="1">
      <c r="K2764" s="4">
        <f t="shared" si="522"/>
        <v>9</v>
      </c>
      <c r="L2764" s="34">
        <v>43367</v>
      </c>
      <c r="M2764" s="4">
        <v>116</v>
      </c>
      <c r="N2764" s="4">
        <v>1</v>
      </c>
      <c r="O2764" s="31">
        <v>0</v>
      </c>
      <c r="P2764" s="35">
        <v>21.160000000000004</v>
      </c>
      <c r="Q2764" s="36">
        <f t="shared" si="523"/>
        <v>13</v>
      </c>
      <c r="R2764" s="4">
        <f t="shared" si="524"/>
        <v>0</v>
      </c>
      <c r="S2764" s="31">
        <f t="shared" si="518"/>
        <v>0.22535879629629629</v>
      </c>
      <c r="T2764" s="31">
        <f t="shared" si="519"/>
        <v>0.76428240740740738</v>
      </c>
      <c r="U2764" s="4">
        <f t="shared" si="525"/>
        <v>0</v>
      </c>
      <c r="V2764" s="4">
        <f t="shared" si="526"/>
        <v>0</v>
      </c>
      <c r="W2764" s="18">
        <f>IF(V2764="","",VLOOKUP(L2764,日射量と図３!$A$4:$C$368,3,TRUE)*238.85/100)</f>
        <v>28.661999999999999</v>
      </c>
      <c r="X2764" s="4">
        <f t="shared" si="527"/>
        <v>13</v>
      </c>
      <c r="Y2764" s="4">
        <f t="shared" si="520"/>
        <v>0</v>
      </c>
      <c r="Z2764" s="4">
        <f t="shared" si="521"/>
        <v>0</v>
      </c>
      <c r="AA2764" s="4">
        <f>IF($V2764="","",IF(Y2764&lt;36,0,IF(AND(36&lt;=Y2764,Y2764&lt;71),VLOOKUP($W2764,日射量と図３!$E$6:$F$34,2,TRUE),IF(AND(71&lt;=Y2764,Y2764&lt;107),VLOOKUP($W2764,日射量と図３!$E$6:$G$34,3,TRUE),IF(AND(107&lt;=Y2764,Y2764&lt;143),VLOOKUP($W2764,日射量と図３!$E$6:$H$34,4,TRUE),VLOOKUP($W2764,日射量と図３!$E$6:$I$34,5,TRUE))))))</f>
        <v>0</v>
      </c>
      <c r="AB2764" s="4">
        <f>IF($V2764="","",IF(Z2764&lt;36,0,IF(AND(36&lt;=Z2764,Z2764&lt;71),VLOOKUP($W2764,日射量と図３!$E$6:$F$34,2,TRUE),IF(AND(71&lt;=Z2764,Z2764&lt;107),VLOOKUP($W2764,日射量と図３!$E$6:$G$34,3,TRUE),IF(AND(107&lt;=Z2764,Z2764&lt;143),VLOOKUP($W2764,日射量と図３!$E$6:$H$34,4,TRUE),VLOOKUP($W2764,日射量と図３!$E$6:$I$34,5,TRUE))))))</f>
        <v>0</v>
      </c>
      <c r="AC2764" s="382">
        <f t="shared" si="516"/>
        <v>0</v>
      </c>
      <c r="AD2764" s="382">
        <f t="shared" si="517"/>
        <v>0</v>
      </c>
    </row>
    <row r="2765" spans="11:30" ht="13.5" customHeight="1">
      <c r="K2765" s="4">
        <f t="shared" si="522"/>
        <v>9</v>
      </c>
      <c r="L2765" s="34">
        <v>43367</v>
      </c>
      <c r="M2765" s="4">
        <v>116</v>
      </c>
      <c r="N2765" s="4">
        <v>2</v>
      </c>
      <c r="O2765" s="31">
        <v>4.1666666666666664E-2</v>
      </c>
      <c r="P2765" s="35">
        <v>20.979999999999997</v>
      </c>
      <c r="Q2765" s="36">
        <f t="shared" si="523"/>
        <v>13</v>
      </c>
      <c r="R2765" s="4">
        <f t="shared" si="524"/>
        <v>0</v>
      </c>
      <c r="S2765" s="31">
        <f>VLOOKUP(K2765,$AF$38:$AH$49,2,TRUE)</f>
        <v>0.22535879629629629</v>
      </c>
      <c r="T2765" s="31">
        <f>VLOOKUP(K2765,$AF$38:$AH$49,3,TRUE)</f>
        <v>0.76428240740740738</v>
      </c>
      <c r="U2765" s="4">
        <f t="shared" si="525"/>
        <v>0</v>
      </c>
      <c r="V2765" s="4" t="str">
        <f t="shared" si="526"/>
        <v/>
      </c>
      <c r="W2765" s="18" t="str">
        <f>IF(V2765="","",VLOOKUP(L2765,日射量と図３!$A$4:$C$368,3,TRUE)*238.85/100)</f>
        <v/>
      </c>
      <c r="X2765" s="4" t="str">
        <f t="shared" si="527"/>
        <v/>
      </c>
      <c r="Y2765" s="4" t="str">
        <f t="shared" si="520"/>
        <v/>
      </c>
      <c r="Z2765" s="4" t="str">
        <f t="shared" si="521"/>
        <v/>
      </c>
      <c r="AA2765" s="4" t="str">
        <f>IF($V2765="","",IF(Y2765&lt;36,0,IF(AND(36&lt;=Y2765,Y2765&lt;71),VLOOKUP($W2765,日射量と図３!$E$6:$F$34,2,TRUE),IF(AND(71&lt;=Y2765,Y2765&lt;107),VLOOKUP($W2765,日射量と図３!$E$6:$G$34,3,TRUE),IF(AND(107&lt;=Y2765,Y2765&lt;143),VLOOKUP($W2765,日射量と図３!$E$6:$H$34,4,TRUE),VLOOKUP($W2765,日射量と図３!$E$6:$I$34,5,TRUE))))))</f>
        <v/>
      </c>
      <c r="AB2765" s="4" t="str">
        <f>IF($V2765="","",IF(Z2765&lt;36,0,IF(AND(36&lt;=Z2765,Z2765&lt;71),VLOOKUP($W2765,日射量と図３!$E$6:$F$34,2,TRUE),IF(AND(71&lt;=Z2765,Z2765&lt;107),VLOOKUP($W2765,日射量と図３!$E$6:$G$34,3,TRUE),IF(AND(107&lt;=Z2765,Z2765&lt;143),VLOOKUP($W2765,日射量と図３!$E$6:$H$34,4,TRUE),VLOOKUP($W2765,日射量と図３!$E$6:$I$34,5,TRUE))))))</f>
        <v/>
      </c>
      <c r="AC2765" s="382" t="str">
        <f t="shared" si="516"/>
        <v/>
      </c>
      <c r="AD2765" s="382" t="str">
        <f t="shared" si="517"/>
        <v/>
      </c>
    </row>
    <row r="2766" spans="11:30" ht="13.5" customHeight="1">
      <c r="K2766" s="4">
        <f t="shared" si="522"/>
        <v>9</v>
      </c>
      <c r="L2766" s="34">
        <v>43367</v>
      </c>
      <c r="M2766" s="4">
        <v>116</v>
      </c>
      <c r="N2766" s="4">
        <v>3</v>
      </c>
      <c r="O2766" s="31">
        <v>8.3333333333333329E-2</v>
      </c>
      <c r="P2766" s="35">
        <v>20.669999999999995</v>
      </c>
      <c r="Q2766" s="36">
        <f t="shared" si="523"/>
        <v>13</v>
      </c>
      <c r="R2766" s="4">
        <f t="shared" si="524"/>
        <v>0</v>
      </c>
      <c r="S2766" s="31">
        <f t="shared" si="518"/>
        <v>0.22535879629629629</v>
      </c>
      <c r="T2766" s="31">
        <f t="shared" si="519"/>
        <v>0.76428240740740738</v>
      </c>
      <c r="U2766" s="4">
        <f t="shared" si="525"/>
        <v>0</v>
      </c>
      <c r="V2766" s="4" t="str">
        <f t="shared" si="526"/>
        <v/>
      </c>
      <c r="W2766" s="18" t="str">
        <f>IF(V2766="","",VLOOKUP(L2766,日射量と図３!$A$4:$C$368,3,TRUE)*238.85/100)</f>
        <v/>
      </c>
      <c r="X2766" s="4" t="str">
        <f t="shared" si="527"/>
        <v/>
      </c>
      <c r="Y2766" s="4" t="str">
        <f t="shared" si="520"/>
        <v/>
      </c>
      <c r="Z2766" s="4" t="str">
        <f t="shared" si="521"/>
        <v/>
      </c>
      <c r="AA2766" s="4" t="str">
        <f>IF($V2766="","",IF(Y2766&lt;36,0,IF(AND(36&lt;=Y2766,Y2766&lt;71),VLOOKUP($W2766,日射量と図３!$E$6:$F$34,2,TRUE),IF(AND(71&lt;=Y2766,Y2766&lt;107),VLOOKUP($W2766,日射量と図３!$E$6:$G$34,3,TRUE),IF(AND(107&lt;=Y2766,Y2766&lt;143),VLOOKUP($W2766,日射量と図３!$E$6:$H$34,4,TRUE),VLOOKUP($W2766,日射量と図３!$E$6:$I$34,5,TRUE))))))</f>
        <v/>
      </c>
      <c r="AB2766" s="4" t="str">
        <f>IF($V2766="","",IF(Z2766&lt;36,0,IF(AND(36&lt;=Z2766,Z2766&lt;71),VLOOKUP($W2766,日射量と図３!$E$6:$F$34,2,TRUE),IF(AND(71&lt;=Z2766,Z2766&lt;107),VLOOKUP($W2766,日射量と図３!$E$6:$G$34,3,TRUE),IF(AND(107&lt;=Z2766,Z2766&lt;143),VLOOKUP($W2766,日射量と図３!$E$6:$H$34,4,TRUE),VLOOKUP($W2766,日射量と図３!$E$6:$I$34,5,TRUE))))))</f>
        <v/>
      </c>
      <c r="AC2766" s="382" t="str">
        <f t="shared" si="516"/>
        <v/>
      </c>
      <c r="AD2766" s="382" t="str">
        <f t="shared" si="517"/>
        <v/>
      </c>
    </row>
    <row r="2767" spans="11:30" ht="13.5" customHeight="1">
      <c r="K2767" s="4">
        <f t="shared" si="522"/>
        <v>9</v>
      </c>
      <c r="L2767" s="34">
        <v>43367</v>
      </c>
      <c r="M2767" s="4">
        <v>116</v>
      </c>
      <c r="N2767" s="4">
        <v>4</v>
      </c>
      <c r="O2767" s="31">
        <v>0.125</v>
      </c>
      <c r="P2767" s="35">
        <v>20.579999999999995</v>
      </c>
      <c r="Q2767" s="36">
        <f t="shared" si="523"/>
        <v>13</v>
      </c>
      <c r="R2767" s="4">
        <f t="shared" si="524"/>
        <v>0</v>
      </c>
      <c r="S2767" s="31">
        <f t="shared" si="518"/>
        <v>0.22535879629629629</v>
      </c>
      <c r="T2767" s="31">
        <f t="shared" si="519"/>
        <v>0.76428240740740738</v>
      </c>
      <c r="U2767" s="4">
        <f t="shared" si="525"/>
        <v>0</v>
      </c>
      <c r="V2767" s="4" t="str">
        <f t="shared" si="526"/>
        <v/>
      </c>
      <c r="W2767" s="18" t="str">
        <f>IF(V2767="","",VLOOKUP(L2767,日射量と図３!$A$4:$C$368,3,TRUE)*238.85/100)</f>
        <v/>
      </c>
      <c r="X2767" s="4" t="str">
        <f t="shared" si="527"/>
        <v/>
      </c>
      <c r="Y2767" s="4" t="str">
        <f t="shared" si="520"/>
        <v/>
      </c>
      <c r="Z2767" s="4" t="str">
        <f t="shared" si="521"/>
        <v/>
      </c>
      <c r="AA2767" s="4" t="str">
        <f>IF($V2767="","",IF(Y2767&lt;36,0,IF(AND(36&lt;=Y2767,Y2767&lt;71),VLOOKUP($W2767,日射量と図３!$E$6:$F$34,2,TRUE),IF(AND(71&lt;=Y2767,Y2767&lt;107),VLOOKUP($W2767,日射量と図３!$E$6:$G$34,3,TRUE),IF(AND(107&lt;=Y2767,Y2767&lt;143),VLOOKUP($W2767,日射量と図３!$E$6:$H$34,4,TRUE),VLOOKUP($W2767,日射量と図３!$E$6:$I$34,5,TRUE))))))</f>
        <v/>
      </c>
      <c r="AB2767" s="4" t="str">
        <f>IF($V2767="","",IF(Z2767&lt;36,0,IF(AND(36&lt;=Z2767,Z2767&lt;71),VLOOKUP($W2767,日射量と図３!$E$6:$F$34,2,TRUE),IF(AND(71&lt;=Z2767,Z2767&lt;107),VLOOKUP($W2767,日射量と図３!$E$6:$G$34,3,TRUE),IF(AND(107&lt;=Z2767,Z2767&lt;143),VLOOKUP($W2767,日射量と図３!$E$6:$H$34,4,TRUE),VLOOKUP($W2767,日射量と図３!$E$6:$I$34,5,TRUE))))))</f>
        <v/>
      </c>
      <c r="AC2767" s="382" t="str">
        <f t="shared" ref="AC2767:AC2830" si="528">IF(V2767="","",IF((($AH$18*$AH$30*V2767*3600/1000000)/1000-AA2767*$AG$18*10*0.0000041868)&lt;=0,0,AA2767*$AG$18*10*0.0000041868))</f>
        <v/>
      </c>
      <c r="AD2767" s="382" t="str">
        <f t="shared" ref="AD2767:AD2830" si="529">IF(V2767="","",IF((($AH$19*$AH$30*V2767*3600/1000000)/1000-AB2767*$AG$19*10*0.0000041868)&lt;=0,0,AB2767*$AG$19*10*0.0000041868))</f>
        <v/>
      </c>
    </row>
    <row r="2768" spans="11:30" ht="13.5" customHeight="1">
      <c r="K2768" s="4">
        <f t="shared" si="522"/>
        <v>9</v>
      </c>
      <c r="L2768" s="34">
        <v>43367</v>
      </c>
      <c r="M2768" s="4">
        <v>116</v>
      </c>
      <c r="N2768" s="4">
        <v>5</v>
      </c>
      <c r="O2768" s="31">
        <v>0.16666666666666666</v>
      </c>
      <c r="P2768" s="35">
        <v>20.200000000000003</v>
      </c>
      <c r="Q2768" s="36">
        <f t="shared" si="523"/>
        <v>15</v>
      </c>
      <c r="R2768" s="4">
        <f t="shared" si="524"/>
        <v>0</v>
      </c>
      <c r="S2768" s="31">
        <f t="shared" si="518"/>
        <v>0.22535879629629629</v>
      </c>
      <c r="T2768" s="31">
        <f t="shared" si="519"/>
        <v>0.76428240740740738</v>
      </c>
      <c r="U2768" s="4">
        <f t="shared" si="525"/>
        <v>0</v>
      </c>
      <c r="V2768" s="4" t="str">
        <f t="shared" si="526"/>
        <v/>
      </c>
      <c r="W2768" s="18" t="str">
        <f>IF(V2768="","",VLOOKUP(L2768,日射量と図３!$A$4:$C$368,3,TRUE)*238.85/100)</f>
        <v/>
      </c>
      <c r="X2768" s="4" t="str">
        <f t="shared" si="527"/>
        <v/>
      </c>
      <c r="Y2768" s="4" t="str">
        <f t="shared" si="520"/>
        <v/>
      </c>
      <c r="Z2768" s="4" t="str">
        <f t="shared" si="521"/>
        <v/>
      </c>
      <c r="AA2768" s="4" t="str">
        <f>IF($V2768="","",IF(Y2768&lt;36,0,IF(AND(36&lt;=Y2768,Y2768&lt;71),VLOOKUP($W2768,日射量と図３!$E$6:$F$34,2,TRUE),IF(AND(71&lt;=Y2768,Y2768&lt;107),VLOOKUP($W2768,日射量と図３!$E$6:$G$34,3,TRUE),IF(AND(107&lt;=Y2768,Y2768&lt;143),VLOOKUP($W2768,日射量と図３!$E$6:$H$34,4,TRUE),VLOOKUP($W2768,日射量と図３!$E$6:$I$34,5,TRUE))))))</f>
        <v/>
      </c>
      <c r="AB2768" s="4" t="str">
        <f>IF($V2768="","",IF(Z2768&lt;36,0,IF(AND(36&lt;=Z2768,Z2768&lt;71),VLOOKUP($W2768,日射量と図３!$E$6:$F$34,2,TRUE),IF(AND(71&lt;=Z2768,Z2768&lt;107),VLOOKUP($W2768,日射量と図３!$E$6:$G$34,3,TRUE),IF(AND(107&lt;=Z2768,Z2768&lt;143),VLOOKUP($W2768,日射量と図３!$E$6:$H$34,4,TRUE),VLOOKUP($W2768,日射量と図３!$E$6:$I$34,5,TRUE))))))</f>
        <v/>
      </c>
      <c r="AC2768" s="382" t="str">
        <f t="shared" si="528"/>
        <v/>
      </c>
      <c r="AD2768" s="382" t="str">
        <f t="shared" si="529"/>
        <v/>
      </c>
    </row>
    <row r="2769" spans="11:30" ht="13.5" customHeight="1">
      <c r="K2769" s="4">
        <f t="shared" si="522"/>
        <v>9</v>
      </c>
      <c r="L2769" s="34">
        <v>43367</v>
      </c>
      <c r="M2769" s="4">
        <v>116</v>
      </c>
      <c r="N2769" s="4">
        <v>6</v>
      </c>
      <c r="O2769" s="31">
        <v>0.20833333333333334</v>
      </c>
      <c r="P2769" s="35">
        <v>19.98</v>
      </c>
      <c r="Q2769" s="36">
        <f t="shared" si="523"/>
        <v>15</v>
      </c>
      <c r="R2769" s="4">
        <f t="shared" si="524"/>
        <v>0</v>
      </c>
      <c r="S2769" s="31">
        <f t="shared" si="518"/>
        <v>0.22535879629629629</v>
      </c>
      <c r="T2769" s="31">
        <f t="shared" si="519"/>
        <v>0.76428240740740738</v>
      </c>
      <c r="U2769" s="4">
        <f t="shared" si="525"/>
        <v>0</v>
      </c>
      <c r="V2769" s="4" t="str">
        <f t="shared" si="526"/>
        <v/>
      </c>
      <c r="W2769" s="18" t="str">
        <f>IF(V2769="","",VLOOKUP(L2769,日射量と図３!$A$4:$C$368,3,TRUE)*238.85/100)</f>
        <v/>
      </c>
      <c r="X2769" s="4" t="str">
        <f t="shared" si="527"/>
        <v/>
      </c>
      <c r="Y2769" s="4" t="str">
        <f t="shared" si="520"/>
        <v/>
      </c>
      <c r="Z2769" s="4" t="str">
        <f t="shared" si="521"/>
        <v/>
      </c>
      <c r="AA2769" s="4" t="str">
        <f>IF($V2769="","",IF(Y2769&lt;36,0,IF(AND(36&lt;=Y2769,Y2769&lt;71),VLOOKUP($W2769,日射量と図３!$E$6:$F$34,2,TRUE),IF(AND(71&lt;=Y2769,Y2769&lt;107),VLOOKUP($W2769,日射量と図３!$E$6:$G$34,3,TRUE),IF(AND(107&lt;=Y2769,Y2769&lt;143),VLOOKUP($W2769,日射量と図３!$E$6:$H$34,4,TRUE),VLOOKUP($W2769,日射量と図３!$E$6:$I$34,5,TRUE))))))</f>
        <v/>
      </c>
      <c r="AB2769" s="4" t="str">
        <f>IF($V2769="","",IF(Z2769&lt;36,0,IF(AND(36&lt;=Z2769,Z2769&lt;71),VLOOKUP($W2769,日射量と図３!$E$6:$F$34,2,TRUE),IF(AND(71&lt;=Z2769,Z2769&lt;107),VLOOKUP($W2769,日射量と図３!$E$6:$G$34,3,TRUE),IF(AND(107&lt;=Z2769,Z2769&lt;143),VLOOKUP($W2769,日射量と図３!$E$6:$H$34,4,TRUE),VLOOKUP($W2769,日射量と図３!$E$6:$I$34,5,TRUE))))))</f>
        <v/>
      </c>
      <c r="AC2769" s="382" t="str">
        <f t="shared" si="528"/>
        <v/>
      </c>
      <c r="AD2769" s="382" t="str">
        <f t="shared" si="529"/>
        <v/>
      </c>
    </row>
    <row r="2770" spans="11:30" ht="13.5" customHeight="1">
      <c r="K2770" s="4">
        <f t="shared" si="522"/>
        <v>9</v>
      </c>
      <c r="L2770" s="34">
        <v>43367</v>
      </c>
      <c r="M2770" s="4">
        <v>116</v>
      </c>
      <c r="N2770" s="4">
        <v>7</v>
      </c>
      <c r="O2770" s="31">
        <v>0.25</v>
      </c>
      <c r="P2770" s="35">
        <v>19.850000000000001</v>
      </c>
      <c r="Q2770" s="36">
        <f t="shared" si="523"/>
        <v>15</v>
      </c>
      <c r="R2770" s="4">
        <f t="shared" si="524"/>
        <v>0</v>
      </c>
      <c r="S2770" s="31">
        <f t="shared" si="518"/>
        <v>0.22535879629629629</v>
      </c>
      <c r="T2770" s="31">
        <f t="shared" si="519"/>
        <v>0.76428240740740738</v>
      </c>
      <c r="U2770" s="4">
        <f t="shared" si="525"/>
        <v>0</v>
      </c>
      <c r="V2770" s="4" t="str">
        <f t="shared" si="526"/>
        <v/>
      </c>
      <c r="W2770" s="18" t="str">
        <f>IF(V2770="","",VLOOKUP(L2770,日射量と図３!$A$4:$C$368,3,TRUE)*238.85/100)</f>
        <v/>
      </c>
      <c r="X2770" s="4" t="str">
        <f t="shared" si="527"/>
        <v/>
      </c>
      <c r="Y2770" s="4" t="str">
        <f t="shared" si="520"/>
        <v/>
      </c>
      <c r="Z2770" s="4" t="str">
        <f t="shared" si="521"/>
        <v/>
      </c>
      <c r="AA2770" s="4" t="str">
        <f>IF($V2770="","",IF(Y2770&lt;36,0,IF(AND(36&lt;=Y2770,Y2770&lt;71),VLOOKUP($W2770,日射量と図３!$E$6:$F$34,2,TRUE),IF(AND(71&lt;=Y2770,Y2770&lt;107),VLOOKUP($W2770,日射量と図３!$E$6:$G$34,3,TRUE),IF(AND(107&lt;=Y2770,Y2770&lt;143),VLOOKUP($W2770,日射量と図３!$E$6:$H$34,4,TRUE),VLOOKUP($W2770,日射量と図３!$E$6:$I$34,5,TRUE))))))</f>
        <v/>
      </c>
      <c r="AB2770" s="4" t="str">
        <f>IF($V2770="","",IF(Z2770&lt;36,0,IF(AND(36&lt;=Z2770,Z2770&lt;71),VLOOKUP($W2770,日射量と図３!$E$6:$F$34,2,TRUE),IF(AND(71&lt;=Z2770,Z2770&lt;107),VLOOKUP($W2770,日射量と図３!$E$6:$G$34,3,TRUE),IF(AND(107&lt;=Z2770,Z2770&lt;143),VLOOKUP($W2770,日射量と図３!$E$6:$H$34,4,TRUE),VLOOKUP($W2770,日射量と図３!$E$6:$I$34,5,TRUE))))))</f>
        <v/>
      </c>
      <c r="AC2770" s="382" t="str">
        <f t="shared" si="528"/>
        <v/>
      </c>
      <c r="AD2770" s="382" t="str">
        <f t="shared" si="529"/>
        <v/>
      </c>
    </row>
    <row r="2771" spans="11:30" ht="13.5" customHeight="1">
      <c r="K2771" s="4">
        <f t="shared" si="522"/>
        <v>9</v>
      </c>
      <c r="L2771" s="34">
        <v>43367</v>
      </c>
      <c r="M2771" s="4">
        <v>116</v>
      </c>
      <c r="N2771" s="4">
        <v>8</v>
      </c>
      <c r="O2771" s="31">
        <v>0.29166666666666669</v>
      </c>
      <c r="P2771" s="35">
        <v>20.619999999999997</v>
      </c>
      <c r="Q2771" s="36">
        <f t="shared" si="523"/>
        <v>12</v>
      </c>
      <c r="R2771" s="4">
        <f t="shared" si="524"/>
        <v>0</v>
      </c>
      <c r="S2771" s="31">
        <f t="shared" si="518"/>
        <v>0.22535879629629629</v>
      </c>
      <c r="T2771" s="31">
        <f t="shared" si="519"/>
        <v>0.76428240740740738</v>
      </c>
      <c r="U2771" s="4">
        <f t="shared" si="525"/>
        <v>0</v>
      </c>
      <c r="V2771" s="4" t="str">
        <f t="shared" si="526"/>
        <v/>
      </c>
      <c r="W2771" s="18" t="str">
        <f>IF(V2771="","",VLOOKUP(L2771,日射量と図３!$A$4:$C$368,3,TRUE)*238.85/100)</f>
        <v/>
      </c>
      <c r="X2771" s="4" t="str">
        <f t="shared" si="527"/>
        <v/>
      </c>
      <c r="Y2771" s="4" t="str">
        <f t="shared" si="520"/>
        <v/>
      </c>
      <c r="Z2771" s="4" t="str">
        <f t="shared" si="521"/>
        <v/>
      </c>
      <c r="AA2771" s="4" t="str">
        <f>IF($V2771="","",IF(Y2771&lt;36,0,IF(AND(36&lt;=Y2771,Y2771&lt;71),VLOOKUP($W2771,日射量と図３!$E$6:$F$34,2,TRUE),IF(AND(71&lt;=Y2771,Y2771&lt;107),VLOOKUP($W2771,日射量と図３!$E$6:$G$34,3,TRUE),IF(AND(107&lt;=Y2771,Y2771&lt;143),VLOOKUP($W2771,日射量と図３!$E$6:$H$34,4,TRUE),VLOOKUP($W2771,日射量と図３!$E$6:$I$34,5,TRUE))))))</f>
        <v/>
      </c>
      <c r="AB2771" s="4" t="str">
        <f>IF($V2771="","",IF(Z2771&lt;36,0,IF(AND(36&lt;=Z2771,Z2771&lt;71),VLOOKUP($W2771,日射量と図３!$E$6:$F$34,2,TRUE),IF(AND(71&lt;=Z2771,Z2771&lt;107),VLOOKUP($W2771,日射量と図３!$E$6:$G$34,3,TRUE),IF(AND(107&lt;=Z2771,Z2771&lt;143),VLOOKUP($W2771,日射量と図３!$E$6:$H$34,4,TRUE),VLOOKUP($W2771,日射量と図３!$E$6:$I$34,5,TRUE))))))</f>
        <v/>
      </c>
      <c r="AC2771" s="382" t="str">
        <f t="shared" si="528"/>
        <v/>
      </c>
      <c r="AD2771" s="382" t="str">
        <f t="shared" si="529"/>
        <v/>
      </c>
    </row>
    <row r="2772" spans="11:30" ht="13.5" customHeight="1">
      <c r="K2772" s="4">
        <f t="shared" si="522"/>
        <v>9</v>
      </c>
      <c r="L2772" s="34">
        <v>43367</v>
      </c>
      <c r="M2772" s="4">
        <v>116</v>
      </c>
      <c r="N2772" s="4">
        <v>9</v>
      </c>
      <c r="O2772" s="31">
        <v>0.33333333333333331</v>
      </c>
      <c r="P2772" s="35">
        <v>21.58</v>
      </c>
      <c r="Q2772" s="36">
        <f t="shared" si="523"/>
        <v>12</v>
      </c>
      <c r="R2772" s="4">
        <f t="shared" si="524"/>
        <v>0</v>
      </c>
      <c r="S2772" s="31">
        <f t="shared" si="518"/>
        <v>0.22535879629629629</v>
      </c>
      <c r="T2772" s="31">
        <f t="shared" si="519"/>
        <v>0.76428240740740738</v>
      </c>
      <c r="U2772" s="4">
        <f t="shared" si="525"/>
        <v>0</v>
      </c>
      <c r="V2772" s="4" t="str">
        <f t="shared" si="526"/>
        <v/>
      </c>
      <c r="W2772" s="18" t="str">
        <f>IF(V2772="","",VLOOKUP(L2772,日射量と図３!$A$4:$C$368,3,TRUE)*238.85/100)</f>
        <v/>
      </c>
      <c r="X2772" s="4" t="str">
        <f t="shared" si="527"/>
        <v/>
      </c>
      <c r="Y2772" s="4" t="str">
        <f t="shared" si="520"/>
        <v/>
      </c>
      <c r="Z2772" s="4" t="str">
        <f t="shared" si="521"/>
        <v/>
      </c>
      <c r="AA2772" s="4" t="str">
        <f>IF($V2772="","",IF(Y2772&lt;36,0,IF(AND(36&lt;=Y2772,Y2772&lt;71),VLOOKUP($W2772,日射量と図３!$E$6:$F$34,2,TRUE),IF(AND(71&lt;=Y2772,Y2772&lt;107),VLOOKUP($W2772,日射量と図３!$E$6:$G$34,3,TRUE),IF(AND(107&lt;=Y2772,Y2772&lt;143),VLOOKUP($W2772,日射量と図３!$E$6:$H$34,4,TRUE),VLOOKUP($W2772,日射量と図３!$E$6:$I$34,5,TRUE))))))</f>
        <v/>
      </c>
      <c r="AB2772" s="4" t="str">
        <f>IF($V2772="","",IF(Z2772&lt;36,0,IF(AND(36&lt;=Z2772,Z2772&lt;71),VLOOKUP($W2772,日射量と図３!$E$6:$F$34,2,TRUE),IF(AND(71&lt;=Z2772,Z2772&lt;107),VLOOKUP($W2772,日射量と図３!$E$6:$G$34,3,TRUE),IF(AND(107&lt;=Z2772,Z2772&lt;143),VLOOKUP($W2772,日射量と図３!$E$6:$H$34,4,TRUE),VLOOKUP($W2772,日射量と図３!$E$6:$I$34,5,TRUE))))))</f>
        <v/>
      </c>
      <c r="AC2772" s="382" t="str">
        <f t="shared" si="528"/>
        <v/>
      </c>
      <c r="AD2772" s="382" t="str">
        <f t="shared" si="529"/>
        <v/>
      </c>
    </row>
    <row r="2773" spans="11:30" ht="13.5" customHeight="1">
      <c r="K2773" s="4">
        <f t="shared" si="522"/>
        <v>9</v>
      </c>
      <c r="L2773" s="34">
        <v>43367</v>
      </c>
      <c r="M2773" s="4">
        <v>116</v>
      </c>
      <c r="N2773" s="4">
        <v>10</v>
      </c>
      <c r="O2773" s="31">
        <v>0.375</v>
      </c>
      <c r="P2773" s="35">
        <v>22.96</v>
      </c>
      <c r="Q2773" s="36">
        <f t="shared" si="523"/>
        <v>12</v>
      </c>
      <c r="R2773" s="4">
        <f t="shared" si="524"/>
        <v>0</v>
      </c>
      <c r="S2773" s="31">
        <f t="shared" ref="S2773:S2836" si="530">VLOOKUP(K2773,$AF$38:$AH$49,2,TRUE)</f>
        <v>0.22535879629629629</v>
      </c>
      <c r="T2773" s="31">
        <f t="shared" ref="T2773:T2836" si="531">VLOOKUP(K2773,$AF$38:$AH$49,3,TRUE)</f>
        <v>0.76428240740740738</v>
      </c>
      <c r="U2773" s="4">
        <f t="shared" si="525"/>
        <v>0</v>
      </c>
      <c r="V2773" s="4" t="str">
        <f t="shared" si="526"/>
        <v/>
      </c>
      <c r="W2773" s="18" t="str">
        <f>IF(V2773="","",VLOOKUP(L2773,日射量と図３!$A$4:$C$368,3,TRUE)*238.85/100)</f>
        <v/>
      </c>
      <c r="X2773" s="4" t="str">
        <f t="shared" si="527"/>
        <v/>
      </c>
      <c r="Y2773" s="4" t="str">
        <f t="shared" si="520"/>
        <v/>
      </c>
      <c r="Z2773" s="4" t="str">
        <f t="shared" si="521"/>
        <v/>
      </c>
      <c r="AA2773" s="4" t="str">
        <f>IF($V2773="","",IF(Y2773&lt;36,0,IF(AND(36&lt;=Y2773,Y2773&lt;71),VLOOKUP($W2773,日射量と図３!$E$6:$F$34,2,TRUE),IF(AND(71&lt;=Y2773,Y2773&lt;107),VLOOKUP($W2773,日射量と図３!$E$6:$G$34,3,TRUE),IF(AND(107&lt;=Y2773,Y2773&lt;143),VLOOKUP($W2773,日射量と図３!$E$6:$H$34,4,TRUE),VLOOKUP($W2773,日射量と図３!$E$6:$I$34,5,TRUE))))))</f>
        <v/>
      </c>
      <c r="AB2773" s="4" t="str">
        <f>IF($V2773="","",IF(Z2773&lt;36,0,IF(AND(36&lt;=Z2773,Z2773&lt;71),VLOOKUP($W2773,日射量と図３!$E$6:$F$34,2,TRUE),IF(AND(71&lt;=Z2773,Z2773&lt;107),VLOOKUP($W2773,日射量と図３!$E$6:$G$34,3,TRUE),IF(AND(107&lt;=Z2773,Z2773&lt;143),VLOOKUP($W2773,日射量と図３!$E$6:$H$34,4,TRUE),VLOOKUP($W2773,日射量と図３!$E$6:$I$34,5,TRUE))))))</f>
        <v/>
      </c>
      <c r="AC2773" s="382" t="str">
        <f t="shared" si="528"/>
        <v/>
      </c>
      <c r="AD2773" s="382" t="str">
        <f t="shared" si="529"/>
        <v/>
      </c>
    </row>
    <row r="2774" spans="11:30" ht="13.5" customHeight="1">
      <c r="K2774" s="4">
        <f t="shared" si="522"/>
        <v>9</v>
      </c>
      <c r="L2774" s="34">
        <v>43367</v>
      </c>
      <c r="M2774" s="4">
        <v>116</v>
      </c>
      <c r="N2774" s="4">
        <v>11</v>
      </c>
      <c r="O2774" s="31">
        <v>0.41666666666666669</v>
      </c>
      <c r="P2774" s="35">
        <v>24.19</v>
      </c>
      <c r="Q2774" s="36">
        <f t="shared" si="523"/>
        <v>12</v>
      </c>
      <c r="R2774" s="4">
        <f t="shared" si="524"/>
        <v>0</v>
      </c>
      <c r="S2774" s="31">
        <f t="shared" si="530"/>
        <v>0.22535879629629629</v>
      </c>
      <c r="T2774" s="31">
        <f t="shared" si="531"/>
        <v>0.76428240740740738</v>
      </c>
      <c r="U2774" s="4">
        <f t="shared" si="525"/>
        <v>0</v>
      </c>
      <c r="V2774" s="4" t="str">
        <f t="shared" si="526"/>
        <v/>
      </c>
      <c r="W2774" s="18" t="str">
        <f>IF(V2774="","",VLOOKUP(L2774,日射量と図３!$A$4:$C$368,3,TRUE)*238.85/100)</f>
        <v/>
      </c>
      <c r="X2774" s="4" t="str">
        <f t="shared" si="527"/>
        <v/>
      </c>
      <c r="Y2774" s="4" t="str">
        <f t="shared" si="520"/>
        <v/>
      </c>
      <c r="Z2774" s="4" t="str">
        <f t="shared" si="521"/>
        <v/>
      </c>
      <c r="AA2774" s="4" t="str">
        <f>IF($V2774="","",IF(Y2774&lt;36,0,IF(AND(36&lt;=Y2774,Y2774&lt;71),VLOOKUP($W2774,日射量と図３!$E$6:$F$34,2,TRUE),IF(AND(71&lt;=Y2774,Y2774&lt;107),VLOOKUP($W2774,日射量と図３!$E$6:$G$34,3,TRUE),IF(AND(107&lt;=Y2774,Y2774&lt;143),VLOOKUP($W2774,日射量と図３!$E$6:$H$34,4,TRUE),VLOOKUP($W2774,日射量と図３!$E$6:$I$34,5,TRUE))))))</f>
        <v/>
      </c>
      <c r="AB2774" s="4" t="str">
        <f>IF($V2774="","",IF(Z2774&lt;36,0,IF(AND(36&lt;=Z2774,Z2774&lt;71),VLOOKUP($W2774,日射量と図３!$E$6:$F$34,2,TRUE),IF(AND(71&lt;=Z2774,Z2774&lt;107),VLOOKUP($W2774,日射量と図３!$E$6:$G$34,3,TRUE),IF(AND(107&lt;=Z2774,Z2774&lt;143),VLOOKUP($W2774,日射量と図３!$E$6:$H$34,4,TRUE),VLOOKUP($W2774,日射量と図３!$E$6:$I$34,5,TRUE))))))</f>
        <v/>
      </c>
      <c r="AC2774" s="382" t="str">
        <f t="shared" si="528"/>
        <v/>
      </c>
      <c r="AD2774" s="382" t="str">
        <f t="shared" si="529"/>
        <v/>
      </c>
    </row>
    <row r="2775" spans="11:30" ht="13.5" customHeight="1">
      <c r="K2775" s="4">
        <f t="shared" si="522"/>
        <v>9</v>
      </c>
      <c r="L2775" s="34">
        <v>43367</v>
      </c>
      <c r="M2775" s="4">
        <v>116</v>
      </c>
      <c r="N2775" s="4">
        <v>12</v>
      </c>
      <c r="O2775" s="31">
        <v>0.45833333333333331</v>
      </c>
      <c r="P2775" s="35">
        <v>25.169999999999998</v>
      </c>
      <c r="Q2775" s="36">
        <f t="shared" si="523"/>
        <v>12</v>
      </c>
      <c r="R2775" s="4">
        <f t="shared" si="524"/>
        <v>0</v>
      </c>
      <c r="S2775" s="31">
        <f t="shared" si="530"/>
        <v>0.22535879629629629</v>
      </c>
      <c r="T2775" s="31">
        <f t="shared" si="531"/>
        <v>0.76428240740740738</v>
      </c>
      <c r="U2775" s="4">
        <f t="shared" si="525"/>
        <v>0</v>
      </c>
      <c r="V2775" s="4" t="str">
        <f t="shared" si="526"/>
        <v/>
      </c>
      <c r="W2775" s="18" t="str">
        <f>IF(V2775="","",VLOOKUP(L2775,日射量と図３!$A$4:$C$368,3,TRUE)*238.85/100)</f>
        <v/>
      </c>
      <c r="X2775" s="4" t="str">
        <f t="shared" si="527"/>
        <v/>
      </c>
      <c r="Y2775" s="4" t="str">
        <f t="shared" si="520"/>
        <v/>
      </c>
      <c r="Z2775" s="4" t="str">
        <f t="shared" si="521"/>
        <v/>
      </c>
      <c r="AA2775" s="4" t="str">
        <f>IF($V2775="","",IF(Y2775&lt;36,0,IF(AND(36&lt;=Y2775,Y2775&lt;71),VLOOKUP($W2775,日射量と図３!$E$6:$F$34,2,TRUE),IF(AND(71&lt;=Y2775,Y2775&lt;107),VLOOKUP($W2775,日射量と図３!$E$6:$G$34,3,TRUE),IF(AND(107&lt;=Y2775,Y2775&lt;143),VLOOKUP($W2775,日射量と図３!$E$6:$H$34,4,TRUE),VLOOKUP($W2775,日射量と図３!$E$6:$I$34,5,TRUE))))))</f>
        <v/>
      </c>
      <c r="AB2775" s="4" t="str">
        <f>IF($V2775="","",IF(Z2775&lt;36,0,IF(AND(36&lt;=Z2775,Z2775&lt;71),VLOOKUP($W2775,日射量と図３!$E$6:$F$34,2,TRUE),IF(AND(71&lt;=Z2775,Z2775&lt;107),VLOOKUP($W2775,日射量と図３!$E$6:$G$34,3,TRUE),IF(AND(107&lt;=Z2775,Z2775&lt;143),VLOOKUP($W2775,日射量と図３!$E$6:$H$34,4,TRUE),VLOOKUP($W2775,日射量と図３!$E$6:$I$34,5,TRUE))))))</f>
        <v/>
      </c>
      <c r="AC2775" s="382" t="str">
        <f t="shared" si="528"/>
        <v/>
      </c>
      <c r="AD2775" s="382" t="str">
        <f t="shared" si="529"/>
        <v/>
      </c>
    </row>
    <row r="2776" spans="11:30" ht="13.5" customHeight="1">
      <c r="K2776" s="4">
        <f t="shared" si="522"/>
        <v>9</v>
      </c>
      <c r="L2776" s="34">
        <v>43367</v>
      </c>
      <c r="M2776" s="4">
        <v>116</v>
      </c>
      <c r="N2776" s="4">
        <v>13</v>
      </c>
      <c r="O2776" s="31">
        <v>0.5</v>
      </c>
      <c r="P2776" s="35">
        <v>25.45</v>
      </c>
      <c r="Q2776" s="36">
        <f t="shared" si="523"/>
        <v>12</v>
      </c>
      <c r="R2776" s="4">
        <f t="shared" si="524"/>
        <v>0</v>
      </c>
      <c r="S2776" s="31">
        <f t="shared" si="530"/>
        <v>0.22535879629629629</v>
      </c>
      <c r="T2776" s="31">
        <f t="shared" si="531"/>
        <v>0.76428240740740738</v>
      </c>
      <c r="U2776" s="4">
        <f t="shared" si="525"/>
        <v>0</v>
      </c>
      <c r="V2776" s="4" t="str">
        <f t="shared" si="526"/>
        <v/>
      </c>
      <c r="W2776" s="18" t="str">
        <f>IF(V2776="","",VLOOKUP(L2776,日射量と図３!$A$4:$C$368,3,TRUE)*238.85/100)</f>
        <v/>
      </c>
      <c r="X2776" s="4" t="str">
        <f t="shared" si="527"/>
        <v/>
      </c>
      <c r="Y2776" s="4" t="str">
        <f t="shared" si="520"/>
        <v/>
      </c>
      <c r="Z2776" s="4" t="str">
        <f t="shared" si="521"/>
        <v/>
      </c>
      <c r="AA2776" s="4" t="str">
        <f>IF($V2776="","",IF(Y2776&lt;36,0,IF(AND(36&lt;=Y2776,Y2776&lt;71),VLOOKUP($W2776,日射量と図３!$E$6:$F$34,2,TRUE),IF(AND(71&lt;=Y2776,Y2776&lt;107),VLOOKUP($W2776,日射量と図３!$E$6:$G$34,3,TRUE),IF(AND(107&lt;=Y2776,Y2776&lt;143),VLOOKUP($W2776,日射量と図３!$E$6:$H$34,4,TRUE),VLOOKUP($W2776,日射量と図３!$E$6:$I$34,5,TRUE))))))</f>
        <v/>
      </c>
      <c r="AB2776" s="4" t="str">
        <f>IF($V2776="","",IF(Z2776&lt;36,0,IF(AND(36&lt;=Z2776,Z2776&lt;71),VLOOKUP($W2776,日射量と図３!$E$6:$F$34,2,TRUE),IF(AND(71&lt;=Z2776,Z2776&lt;107),VLOOKUP($W2776,日射量と図３!$E$6:$G$34,3,TRUE),IF(AND(107&lt;=Z2776,Z2776&lt;143),VLOOKUP($W2776,日射量と図３!$E$6:$H$34,4,TRUE),VLOOKUP($W2776,日射量と図３!$E$6:$I$34,5,TRUE))))))</f>
        <v/>
      </c>
      <c r="AC2776" s="382" t="str">
        <f t="shared" si="528"/>
        <v/>
      </c>
      <c r="AD2776" s="382" t="str">
        <f t="shared" si="529"/>
        <v/>
      </c>
    </row>
    <row r="2777" spans="11:30" ht="13.5" customHeight="1">
      <c r="K2777" s="4">
        <f t="shared" si="522"/>
        <v>9</v>
      </c>
      <c r="L2777" s="34">
        <v>43367</v>
      </c>
      <c r="M2777" s="4">
        <v>116</v>
      </c>
      <c r="N2777" s="4">
        <v>14</v>
      </c>
      <c r="O2777" s="31">
        <v>0.54166666666666663</v>
      </c>
      <c r="P2777" s="35">
        <v>25.82</v>
      </c>
      <c r="Q2777" s="36">
        <f t="shared" si="523"/>
        <v>12</v>
      </c>
      <c r="R2777" s="4">
        <f t="shared" si="524"/>
        <v>0</v>
      </c>
      <c r="S2777" s="31">
        <f t="shared" si="530"/>
        <v>0.22535879629629629</v>
      </c>
      <c r="T2777" s="31">
        <f t="shared" si="531"/>
        <v>0.76428240740740738</v>
      </c>
      <c r="U2777" s="4">
        <f t="shared" si="525"/>
        <v>0</v>
      </c>
      <c r="V2777" s="4" t="str">
        <f t="shared" si="526"/>
        <v/>
      </c>
      <c r="W2777" s="18" t="str">
        <f>IF(V2777="","",VLOOKUP(L2777,日射量と図３!$A$4:$C$368,3,TRUE)*238.85/100)</f>
        <v/>
      </c>
      <c r="X2777" s="4" t="str">
        <f t="shared" si="527"/>
        <v/>
      </c>
      <c r="Y2777" s="4" t="str">
        <f t="shared" si="520"/>
        <v/>
      </c>
      <c r="Z2777" s="4" t="str">
        <f t="shared" si="521"/>
        <v/>
      </c>
      <c r="AA2777" s="4" t="str">
        <f>IF($V2777="","",IF(Y2777&lt;36,0,IF(AND(36&lt;=Y2777,Y2777&lt;71),VLOOKUP($W2777,日射量と図３!$E$6:$F$34,2,TRUE),IF(AND(71&lt;=Y2777,Y2777&lt;107),VLOOKUP($W2777,日射量と図３!$E$6:$G$34,3,TRUE),IF(AND(107&lt;=Y2777,Y2777&lt;143),VLOOKUP($W2777,日射量と図３!$E$6:$H$34,4,TRUE),VLOOKUP($W2777,日射量と図３!$E$6:$I$34,5,TRUE))))))</f>
        <v/>
      </c>
      <c r="AB2777" s="4" t="str">
        <f>IF($V2777="","",IF(Z2777&lt;36,0,IF(AND(36&lt;=Z2777,Z2777&lt;71),VLOOKUP($W2777,日射量と図３!$E$6:$F$34,2,TRUE),IF(AND(71&lt;=Z2777,Z2777&lt;107),VLOOKUP($W2777,日射量と図３!$E$6:$G$34,3,TRUE),IF(AND(107&lt;=Z2777,Z2777&lt;143),VLOOKUP($W2777,日射量と図３!$E$6:$H$34,4,TRUE),VLOOKUP($W2777,日射量と図３!$E$6:$I$34,5,TRUE))))))</f>
        <v/>
      </c>
      <c r="AC2777" s="382" t="str">
        <f t="shared" si="528"/>
        <v/>
      </c>
      <c r="AD2777" s="382" t="str">
        <f t="shared" si="529"/>
        <v/>
      </c>
    </row>
    <row r="2778" spans="11:30" ht="13.5" customHeight="1">
      <c r="K2778" s="4">
        <f t="shared" si="522"/>
        <v>9</v>
      </c>
      <c r="L2778" s="34">
        <v>43367</v>
      </c>
      <c r="M2778" s="4">
        <v>116</v>
      </c>
      <c r="N2778" s="4">
        <v>15</v>
      </c>
      <c r="O2778" s="31">
        <v>0.58333333333333337</v>
      </c>
      <c r="P2778" s="35">
        <v>25.779999999999994</v>
      </c>
      <c r="Q2778" s="36">
        <f t="shared" si="523"/>
        <v>12</v>
      </c>
      <c r="R2778" s="4">
        <f t="shared" si="524"/>
        <v>0</v>
      </c>
      <c r="S2778" s="31">
        <f t="shared" si="530"/>
        <v>0.22535879629629629</v>
      </c>
      <c r="T2778" s="31">
        <f t="shared" si="531"/>
        <v>0.76428240740740738</v>
      </c>
      <c r="U2778" s="4">
        <f t="shared" si="525"/>
        <v>0</v>
      </c>
      <c r="V2778" s="4" t="str">
        <f t="shared" si="526"/>
        <v/>
      </c>
      <c r="W2778" s="18" t="str">
        <f>IF(V2778="","",VLOOKUP(L2778,日射量と図３!$A$4:$C$368,3,TRUE)*238.85/100)</f>
        <v/>
      </c>
      <c r="X2778" s="4" t="str">
        <f t="shared" si="527"/>
        <v/>
      </c>
      <c r="Y2778" s="4" t="str">
        <f t="shared" si="520"/>
        <v/>
      </c>
      <c r="Z2778" s="4" t="str">
        <f t="shared" si="521"/>
        <v/>
      </c>
      <c r="AA2778" s="4" t="str">
        <f>IF($V2778="","",IF(Y2778&lt;36,0,IF(AND(36&lt;=Y2778,Y2778&lt;71),VLOOKUP($W2778,日射量と図３!$E$6:$F$34,2,TRUE),IF(AND(71&lt;=Y2778,Y2778&lt;107),VLOOKUP($W2778,日射量と図３!$E$6:$G$34,3,TRUE),IF(AND(107&lt;=Y2778,Y2778&lt;143),VLOOKUP($W2778,日射量と図３!$E$6:$H$34,4,TRUE),VLOOKUP($W2778,日射量と図３!$E$6:$I$34,5,TRUE))))))</f>
        <v/>
      </c>
      <c r="AB2778" s="4" t="str">
        <f>IF($V2778="","",IF(Z2778&lt;36,0,IF(AND(36&lt;=Z2778,Z2778&lt;71),VLOOKUP($W2778,日射量と図３!$E$6:$F$34,2,TRUE),IF(AND(71&lt;=Z2778,Z2778&lt;107),VLOOKUP($W2778,日射量と図３!$E$6:$G$34,3,TRUE),IF(AND(107&lt;=Z2778,Z2778&lt;143),VLOOKUP($W2778,日射量と図３!$E$6:$H$34,4,TRUE),VLOOKUP($W2778,日射量と図３!$E$6:$I$34,5,TRUE))))))</f>
        <v/>
      </c>
      <c r="AC2778" s="382" t="str">
        <f t="shared" si="528"/>
        <v/>
      </c>
      <c r="AD2778" s="382" t="str">
        <f t="shared" si="529"/>
        <v/>
      </c>
    </row>
    <row r="2779" spans="11:30" ht="13.5" customHeight="1">
      <c r="K2779" s="4">
        <f t="shared" si="522"/>
        <v>9</v>
      </c>
      <c r="L2779" s="34">
        <v>43367</v>
      </c>
      <c r="M2779" s="4">
        <v>116</v>
      </c>
      <c r="N2779" s="4">
        <v>16</v>
      </c>
      <c r="O2779" s="31">
        <v>0.625</v>
      </c>
      <c r="P2779" s="35">
        <v>25.44</v>
      </c>
      <c r="Q2779" s="36">
        <f t="shared" si="523"/>
        <v>16</v>
      </c>
      <c r="R2779" s="4">
        <f t="shared" si="524"/>
        <v>0</v>
      </c>
      <c r="S2779" s="31">
        <f t="shared" si="530"/>
        <v>0.22535879629629629</v>
      </c>
      <c r="T2779" s="31">
        <f t="shared" si="531"/>
        <v>0.76428240740740738</v>
      </c>
      <c r="U2779" s="4">
        <f t="shared" si="525"/>
        <v>0</v>
      </c>
      <c r="V2779" s="4" t="str">
        <f t="shared" si="526"/>
        <v/>
      </c>
      <c r="W2779" s="18" t="str">
        <f>IF(V2779="","",VLOOKUP(L2779,日射量と図３!$A$4:$C$368,3,TRUE)*238.85/100)</f>
        <v/>
      </c>
      <c r="X2779" s="4" t="str">
        <f t="shared" si="527"/>
        <v/>
      </c>
      <c r="Y2779" s="4" t="str">
        <f t="shared" si="520"/>
        <v/>
      </c>
      <c r="Z2779" s="4" t="str">
        <f t="shared" si="521"/>
        <v/>
      </c>
      <c r="AA2779" s="4" t="str">
        <f>IF($V2779="","",IF(Y2779&lt;36,0,IF(AND(36&lt;=Y2779,Y2779&lt;71),VLOOKUP($W2779,日射量と図３!$E$6:$F$34,2,TRUE),IF(AND(71&lt;=Y2779,Y2779&lt;107),VLOOKUP($W2779,日射量と図３!$E$6:$G$34,3,TRUE),IF(AND(107&lt;=Y2779,Y2779&lt;143),VLOOKUP($W2779,日射量と図３!$E$6:$H$34,4,TRUE),VLOOKUP($W2779,日射量と図３!$E$6:$I$34,5,TRUE))))))</f>
        <v/>
      </c>
      <c r="AB2779" s="4" t="str">
        <f>IF($V2779="","",IF(Z2779&lt;36,0,IF(AND(36&lt;=Z2779,Z2779&lt;71),VLOOKUP($W2779,日射量と図３!$E$6:$F$34,2,TRUE),IF(AND(71&lt;=Z2779,Z2779&lt;107),VLOOKUP($W2779,日射量と図３!$E$6:$G$34,3,TRUE),IF(AND(107&lt;=Z2779,Z2779&lt;143),VLOOKUP($W2779,日射量と図３!$E$6:$H$34,4,TRUE),VLOOKUP($W2779,日射量と図３!$E$6:$I$34,5,TRUE))))))</f>
        <v/>
      </c>
      <c r="AC2779" s="382" t="str">
        <f t="shared" si="528"/>
        <v/>
      </c>
      <c r="AD2779" s="382" t="str">
        <f t="shared" si="529"/>
        <v/>
      </c>
    </row>
    <row r="2780" spans="11:30" ht="13.5" customHeight="1">
      <c r="K2780" s="4">
        <f t="shared" si="522"/>
        <v>9</v>
      </c>
      <c r="L2780" s="34">
        <v>43367</v>
      </c>
      <c r="M2780" s="4">
        <v>116</v>
      </c>
      <c r="N2780" s="4">
        <v>17</v>
      </c>
      <c r="O2780" s="31">
        <v>0.66666666666666663</v>
      </c>
      <c r="P2780" s="35">
        <v>24.859999999999992</v>
      </c>
      <c r="Q2780" s="36">
        <f t="shared" si="523"/>
        <v>16</v>
      </c>
      <c r="R2780" s="4">
        <f t="shared" si="524"/>
        <v>0</v>
      </c>
      <c r="S2780" s="31">
        <f t="shared" si="530"/>
        <v>0.22535879629629629</v>
      </c>
      <c r="T2780" s="31">
        <f t="shared" si="531"/>
        <v>0.76428240740740738</v>
      </c>
      <c r="U2780" s="4">
        <f t="shared" si="525"/>
        <v>0</v>
      </c>
      <c r="V2780" s="4" t="str">
        <f t="shared" si="526"/>
        <v/>
      </c>
      <c r="W2780" s="18" t="str">
        <f>IF(V2780="","",VLOOKUP(L2780,日射量と図３!$A$4:$C$368,3,TRUE)*238.85/100)</f>
        <v/>
      </c>
      <c r="X2780" s="4" t="str">
        <f t="shared" si="527"/>
        <v/>
      </c>
      <c r="Y2780" s="4" t="str">
        <f t="shared" si="520"/>
        <v/>
      </c>
      <c r="Z2780" s="4" t="str">
        <f t="shared" si="521"/>
        <v/>
      </c>
      <c r="AA2780" s="4" t="str">
        <f>IF($V2780="","",IF(Y2780&lt;36,0,IF(AND(36&lt;=Y2780,Y2780&lt;71),VLOOKUP($W2780,日射量と図３!$E$6:$F$34,2,TRUE),IF(AND(71&lt;=Y2780,Y2780&lt;107),VLOOKUP($W2780,日射量と図３!$E$6:$G$34,3,TRUE),IF(AND(107&lt;=Y2780,Y2780&lt;143),VLOOKUP($W2780,日射量と図３!$E$6:$H$34,4,TRUE),VLOOKUP($W2780,日射量と図３!$E$6:$I$34,5,TRUE))))))</f>
        <v/>
      </c>
      <c r="AB2780" s="4" t="str">
        <f>IF($V2780="","",IF(Z2780&lt;36,0,IF(AND(36&lt;=Z2780,Z2780&lt;71),VLOOKUP($W2780,日射量と図３!$E$6:$F$34,2,TRUE),IF(AND(71&lt;=Z2780,Z2780&lt;107),VLOOKUP($W2780,日射量と図３!$E$6:$G$34,3,TRUE),IF(AND(107&lt;=Z2780,Z2780&lt;143),VLOOKUP($W2780,日射量と図３!$E$6:$H$34,4,TRUE),VLOOKUP($W2780,日射量と図３!$E$6:$I$34,5,TRUE))))))</f>
        <v/>
      </c>
      <c r="AC2780" s="382" t="str">
        <f t="shared" si="528"/>
        <v/>
      </c>
      <c r="AD2780" s="382" t="str">
        <f t="shared" si="529"/>
        <v/>
      </c>
    </row>
    <row r="2781" spans="11:30" ht="13.5" customHeight="1">
      <c r="K2781" s="4">
        <f t="shared" si="522"/>
        <v>9</v>
      </c>
      <c r="L2781" s="34">
        <v>43367</v>
      </c>
      <c r="M2781" s="4">
        <v>116</v>
      </c>
      <c r="N2781" s="4">
        <v>18</v>
      </c>
      <c r="O2781" s="31">
        <v>0.70833333333333337</v>
      </c>
      <c r="P2781" s="35">
        <v>24.13</v>
      </c>
      <c r="Q2781" s="36">
        <f t="shared" si="523"/>
        <v>16</v>
      </c>
      <c r="R2781" s="4">
        <f t="shared" si="524"/>
        <v>0</v>
      </c>
      <c r="S2781" s="31">
        <f t="shared" si="530"/>
        <v>0.22535879629629629</v>
      </c>
      <c r="T2781" s="31">
        <f t="shared" si="531"/>
        <v>0.76428240740740738</v>
      </c>
      <c r="U2781" s="4">
        <f t="shared" si="525"/>
        <v>0</v>
      </c>
      <c r="V2781" s="4" t="str">
        <f t="shared" si="526"/>
        <v/>
      </c>
      <c r="W2781" s="18" t="str">
        <f>IF(V2781="","",VLOOKUP(L2781,日射量と図３!$A$4:$C$368,3,TRUE)*238.85/100)</f>
        <v/>
      </c>
      <c r="X2781" s="4" t="str">
        <f t="shared" si="527"/>
        <v/>
      </c>
      <c r="Y2781" s="4" t="str">
        <f t="shared" si="520"/>
        <v/>
      </c>
      <c r="Z2781" s="4" t="str">
        <f t="shared" si="521"/>
        <v/>
      </c>
      <c r="AA2781" s="4" t="str">
        <f>IF($V2781="","",IF(Y2781&lt;36,0,IF(AND(36&lt;=Y2781,Y2781&lt;71),VLOOKUP($W2781,日射量と図３!$E$6:$F$34,2,TRUE),IF(AND(71&lt;=Y2781,Y2781&lt;107),VLOOKUP($W2781,日射量と図３!$E$6:$G$34,3,TRUE),IF(AND(107&lt;=Y2781,Y2781&lt;143),VLOOKUP($W2781,日射量と図３!$E$6:$H$34,4,TRUE),VLOOKUP($W2781,日射量と図３!$E$6:$I$34,5,TRUE))))))</f>
        <v/>
      </c>
      <c r="AB2781" s="4" t="str">
        <f>IF($V2781="","",IF(Z2781&lt;36,0,IF(AND(36&lt;=Z2781,Z2781&lt;71),VLOOKUP($W2781,日射量と図３!$E$6:$F$34,2,TRUE),IF(AND(71&lt;=Z2781,Z2781&lt;107),VLOOKUP($W2781,日射量と図３!$E$6:$G$34,3,TRUE),IF(AND(107&lt;=Z2781,Z2781&lt;143),VLOOKUP($W2781,日射量と図３!$E$6:$H$34,4,TRUE),VLOOKUP($W2781,日射量と図３!$E$6:$I$34,5,TRUE))))))</f>
        <v/>
      </c>
      <c r="AC2781" s="382" t="str">
        <f t="shared" si="528"/>
        <v/>
      </c>
      <c r="AD2781" s="382" t="str">
        <f t="shared" si="529"/>
        <v/>
      </c>
    </row>
    <row r="2782" spans="11:30" ht="13.5" customHeight="1">
      <c r="K2782" s="4">
        <f t="shared" si="522"/>
        <v>9</v>
      </c>
      <c r="L2782" s="34">
        <v>43367</v>
      </c>
      <c r="M2782" s="4">
        <v>116</v>
      </c>
      <c r="N2782" s="4">
        <v>19</v>
      </c>
      <c r="O2782" s="31">
        <v>0.75</v>
      </c>
      <c r="P2782" s="35">
        <v>23.66</v>
      </c>
      <c r="Q2782" s="36">
        <f t="shared" si="523"/>
        <v>16</v>
      </c>
      <c r="R2782" s="4">
        <f t="shared" si="524"/>
        <v>0</v>
      </c>
      <c r="S2782" s="31">
        <f t="shared" si="530"/>
        <v>0.22535879629629629</v>
      </c>
      <c r="T2782" s="31">
        <f t="shared" si="531"/>
        <v>0.76428240740740738</v>
      </c>
      <c r="U2782" s="4">
        <f t="shared" si="525"/>
        <v>0</v>
      </c>
      <c r="V2782" s="4" t="str">
        <f t="shared" si="526"/>
        <v/>
      </c>
      <c r="W2782" s="18" t="str">
        <f>IF(V2782="","",VLOOKUP(L2782,日射量と図３!$A$4:$C$368,3,TRUE)*238.85/100)</f>
        <v/>
      </c>
      <c r="X2782" s="4" t="str">
        <f t="shared" si="527"/>
        <v/>
      </c>
      <c r="Y2782" s="4" t="str">
        <f t="shared" si="520"/>
        <v/>
      </c>
      <c r="Z2782" s="4" t="str">
        <f t="shared" si="521"/>
        <v/>
      </c>
      <c r="AA2782" s="4" t="str">
        <f>IF($V2782="","",IF(Y2782&lt;36,0,IF(AND(36&lt;=Y2782,Y2782&lt;71),VLOOKUP($W2782,日射量と図３!$E$6:$F$34,2,TRUE),IF(AND(71&lt;=Y2782,Y2782&lt;107),VLOOKUP($W2782,日射量と図３!$E$6:$G$34,3,TRUE),IF(AND(107&lt;=Y2782,Y2782&lt;143),VLOOKUP($W2782,日射量と図３!$E$6:$H$34,4,TRUE),VLOOKUP($W2782,日射量と図３!$E$6:$I$34,5,TRUE))))))</f>
        <v/>
      </c>
      <c r="AB2782" s="4" t="str">
        <f>IF($V2782="","",IF(Z2782&lt;36,0,IF(AND(36&lt;=Z2782,Z2782&lt;71),VLOOKUP($W2782,日射量と図３!$E$6:$F$34,2,TRUE),IF(AND(71&lt;=Z2782,Z2782&lt;107),VLOOKUP($W2782,日射量と図３!$E$6:$G$34,3,TRUE),IF(AND(107&lt;=Z2782,Z2782&lt;143),VLOOKUP($W2782,日射量と図３!$E$6:$H$34,4,TRUE),VLOOKUP($W2782,日射量と図３!$E$6:$I$34,5,TRUE))))))</f>
        <v/>
      </c>
      <c r="AC2782" s="382" t="str">
        <f t="shared" si="528"/>
        <v/>
      </c>
      <c r="AD2782" s="382" t="str">
        <f t="shared" si="529"/>
        <v/>
      </c>
    </row>
    <row r="2783" spans="11:30" ht="13.5" customHeight="1">
      <c r="K2783" s="4">
        <f t="shared" si="522"/>
        <v>9</v>
      </c>
      <c r="L2783" s="34">
        <v>43367</v>
      </c>
      <c r="M2783" s="4">
        <v>116</v>
      </c>
      <c r="N2783" s="4">
        <v>20</v>
      </c>
      <c r="O2783" s="31">
        <v>0.79166666666666663</v>
      </c>
      <c r="P2783" s="35">
        <v>23.12</v>
      </c>
      <c r="Q2783" s="36">
        <f t="shared" si="523"/>
        <v>16</v>
      </c>
      <c r="R2783" s="4">
        <f t="shared" si="524"/>
        <v>0</v>
      </c>
      <c r="S2783" s="31">
        <f t="shared" si="530"/>
        <v>0.22535879629629629</v>
      </c>
      <c r="T2783" s="31">
        <f t="shared" si="531"/>
        <v>0.76428240740740738</v>
      </c>
      <c r="U2783" s="4">
        <f t="shared" si="525"/>
        <v>0</v>
      </c>
      <c r="V2783" s="4" t="str">
        <f t="shared" si="526"/>
        <v/>
      </c>
      <c r="W2783" s="18" t="str">
        <f>IF(V2783="","",VLOOKUP(L2783,日射量と図３!$A$4:$C$368,3,TRUE)*238.85/100)</f>
        <v/>
      </c>
      <c r="X2783" s="4" t="str">
        <f t="shared" si="527"/>
        <v/>
      </c>
      <c r="Y2783" s="4" t="str">
        <f t="shared" ref="Y2783:Y2846" si="532">IF(V2783="","",$AH$30*V2783/(($AG$18/$AH$18)*X2783))</f>
        <v/>
      </c>
      <c r="Z2783" s="4" t="str">
        <f t="shared" ref="Z2783:Z2846" si="533">IF(V2783="","",$AH$30*V2783/(($AG$19/$AH$19)*X2783))</f>
        <v/>
      </c>
      <c r="AA2783" s="4" t="str">
        <f>IF($V2783="","",IF(Y2783&lt;36,0,IF(AND(36&lt;=Y2783,Y2783&lt;71),VLOOKUP($W2783,日射量と図３!$E$6:$F$34,2,TRUE),IF(AND(71&lt;=Y2783,Y2783&lt;107),VLOOKUP($W2783,日射量と図３!$E$6:$G$34,3,TRUE),IF(AND(107&lt;=Y2783,Y2783&lt;143),VLOOKUP($W2783,日射量と図３!$E$6:$H$34,4,TRUE),VLOOKUP($W2783,日射量と図３!$E$6:$I$34,5,TRUE))))))</f>
        <v/>
      </c>
      <c r="AB2783" s="4" t="str">
        <f>IF($V2783="","",IF(Z2783&lt;36,0,IF(AND(36&lt;=Z2783,Z2783&lt;71),VLOOKUP($W2783,日射量と図３!$E$6:$F$34,2,TRUE),IF(AND(71&lt;=Z2783,Z2783&lt;107),VLOOKUP($W2783,日射量と図３!$E$6:$G$34,3,TRUE),IF(AND(107&lt;=Z2783,Z2783&lt;143),VLOOKUP($W2783,日射量と図３!$E$6:$H$34,4,TRUE),VLOOKUP($W2783,日射量と図３!$E$6:$I$34,5,TRUE))))))</f>
        <v/>
      </c>
      <c r="AC2783" s="382" t="str">
        <f t="shared" si="528"/>
        <v/>
      </c>
      <c r="AD2783" s="382" t="str">
        <f t="shared" si="529"/>
        <v/>
      </c>
    </row>
    <row r="2784" spans="11:30" ht="13.5" customHeight="1">
      <c r="K2784" s="4">
        <f t="shared" si="522"/>
        <v>9</v>
      </c>
      <c r="L2784" s="34">
        <v>43367</v>
      </c>
      <c r="M2784" s="4">
        <v>116</v>
      </c>
      <c r="N2784" s="4">
        <v>21</v>
      </c>
      <c r="O2784" s="31">
        <v>0.83333333333333337</v>
      </c>
      <c r="P2784" s="35">
        <v>22.63</v>
      </c>
      <c r="Q2784" s="36">
        <f t="shared" si="523"/>
        <v>16</v>
      </c>
      <c r="R2784" s="4">
        <f t="shared" si="524"/>
        <v>0</v>
      </c>
      <c r="S2784" s="31">
        <f t="shared" si="530"/>
        <v>0.22535879629629629</v>
      </c>
      <c r="T2784" s="31">
        <f t="shared" si="531"/>
        <v>0.76428240740740738</v>
      </c>
      <c r="U2784" s="4">
        <f t="shared" si="525"/>
        <v>0</v>
      </c>
      <c r="V2784" s="4" t="str">
        <f t="shared" si="526"/>
        <v/>
      </c>
      <c r="W2784" s="18" t="str">
        <f>IF(V2784="","",VLOOKUP(L2784,日射量と図３!$A$4:$C$368,3,TRUE)*238.85/100)</f>
        <v/>
      </c>
      <c r="X2784" s="4" t="str">
        <f t="shared" si="527"/>
        <v/>
      </c>
      <c r="Y2784" s="4" t="str">
        <f t="shared" si="532"/>
        <v/>
      </c>
      <c r="Z2784" s="4" t="str">
        <f t="shared" si="533"/>
        <v/>
      </c>
      <c r="AA2784" s="4" t="str">
        <f>IF($V2784="","",IF(Y2784&lt;36,0,IF(AND(36&lt;=Y2784,Y2784&lt;71),VLOOKUP($W2784,日射量と図３!$E$6:$F$34,2,TRUE),IF(AND(71&lt;=Y2784,Y2784&lt;107),VLOOKUP($W2784,日射量と図３!$E$6:$G$34,3,TRUE),IF(AND(107&lt;=Y2784,Y2784&lt;143),VLOOKUP($W2784,日射量と図３!$E$6:$H$34,4,TRUE),VLOOKUP($W2784,日射量と図３!$E$6:$I$34,5,TRUE))))))</f>
        <v/>
      </c>
      <c r="AB2784" s="4" t="str">
        <f>IF($V2784="","",IF(Z2784&lt;36,0,IF(AND(36&lt;=Z2784,Z2784&lt;71),VLOOKUP($W2784,日射量と図３!$E$6:$F$34,2,TRUE),IF(AND(71&lt;=Z2784,Z2784&lt;107),VLOOKUP($W2784,日射量と図３!$E$6:$G$34,3,TRUE),IF(AND(107&lt;=Z2784,Z2784&lt;143),VLOOKUP($W2784,日射量と図３!$E$6:$H$34,4,TRUE),VLOOKUP($W2784,日射量と図３!$E$6:$I$34,5,TRUE))))))</f>
        <v/>
      </c>
      <c r="AC2784" s="382" t="str">
        <f t="shared" si="528"/>
        <v/>
      </c>
      <c r="AD2784" s="382" t="str">
        <f t="shared" si="529"/>
        <v/>
      </c>
    </row>
    <row r="2785" spans="11:30" ht="13.5" customHeight="1">
      <c r="K2785" s="4">
        <f t="shared" si="522"/>
        <v>9</v>
      </c>
      <c r="L2785" s="34">
        <v>43367</v>
      </c>
      <c r="M2785" s="4">
        <v>116</v>
      </c>
      <c r="N2785" s="4">
        <v>22</v>
      </c>
      <c r="O2785" s="31">
        <v>0.875</v>
      </c>
      <c r="P2785" s="35">
        <v>22.4</v>
      </c>
      <c r="Q2785" s="36">
        <f t="shared" si="523"/>
        <v>16</v>
      </c>
      <c r="R2785" s="4">
        <f t="shared" si="524"/>
        <v>0</v>
      </c>
      <c r="S2785" s="31">
        <f t="shared" si="530"/>
        <v>0.22535879629629629</v>
      </c>
      <c r="T2785" s="31">
        <f t="shared" si="531"/>
        <v>0.76428240740740738</v>
      </c>
      <c r="U2785" s="4">
        <f t="shared" si="525"/>
        <v>0</v>
      </c>
      <c r="V2785" s="4" t="str">
        <f t="shared" si="526"/>
        <v/>
      </c>
      <c r="W2785" s="18" t="str">
        <f>IF(V2785="","",VLOOKUP(L2785,日射量と図３!$A$4:$C$368,3,TRUE)*238.85/100)</f>
        <v/>
      </c>
      <c r="X2785" s="4" t="str">
        <f t="shared" si="527"/>
        <v/>
      </c>
      <c r="Y2785" s="4" t="str">
        <f t="shared" si="532"/>
        <v/>
      </c>
      <c r="Z2785" s="4" t="str">
        <f t="shared" si="533"/>
        <v/>
      </c>
      <c r="AA2785" s="4" t="str">
        <f>IF($V2785="","",IF(Y2785&lt;36,0,IF(AND(36&lt;=Y2785,Y2785&lt;71),VLOOKUP($W2785,日射量と図３!$E$6:$F$34,2,TRUE),IF(AND(71&lt;=Y2785,Y2785&lt;107),VLOOKUP($W2785,日射量と図３!$E$6:$G$34,3,TRUE),IF(AND(107&lt;=Y2785,Y2785&lt;143),VLOOKUP($W2785,日射量と図３!$E$6:$H$34,4,TRUE),VLOOKUP($W2785,日射量と図３!$E$6:$I$34,5,TRUE))))))</f>
        <v/>
      </c>
      <c r="AB2785" s="4" t="str">
        <f>IF($V2785="","",IF(Z2785&lt;36,0,IF(AND(36&lt;=Z2785,Z2785&lt;71),VLOOKUP($W2785,日射量と図３!$E$6:$F$34,2,TRUE),IF(AND(71&lt;=Z2785,Z2785&lt;107),VLOOKUP($W2785,日射量と図３!$E$6:$G$34,3,TRUE),IF(AND(107&lt;=Z2785,Z2785&lt;143),VLOOKUP($W2785,日射量と図３!$E$6:$H$34,4,TRUE),VLOOKUP($W2785,日射量と図３!$E$6:$I$34,5,TRUE))))))</f>
        <v/>
      </c>
      <c r="AC2785" s="382" t="str">
        <f t="shared" si="528"/>
        <v/>
      </c>
      <c r="AD2785" s="382" t="str">
        <f t="shared" si="529"/>
        <v/>
      </c>
    </row>
    <row r="2786" spans="11:30" ht="13.5" customHeight="1">
      <c r="K2786" s="4">
        <f t="shared" si="522"/>
        <v>9</v>
      </c>
      <c r="L2786" s="34">
        <v>43367</v>
      </c>
      <c r="M2786" s="4">
        <v>116</v>
      </c>
      <c r="N2786" s="4">
        <v>23</v>
      </c>
      <c r="O2786" s="31">
        <v>0.91666666666666663</v>
      </c>
      <c r="P2786" s="35">
        <v>22.01</v>
      </c>
      <c r="Q2786" s="36">
        <f t="shared" si="523"/>
        <v>13</v>
      </c>
      <c r="R2786" s="4">
        <f t="shared" si="524"/>
        <v>0</v>
      </c>
      <c r="S2786" s="31">
        <f t="shared" si="530"/>
        <v>0.22535879629629629</v>
      </c>
      <c r="T2786" s="31">
        <f t="shared" si="531"/>
        <v>0.76428240740740738</v>
      </c>
      <c r="U2786" s="4">
        <f t="shared" si="525"/>
        <v>0</v>
      </c>
      <c r="V2786" s="4" t="str">
        <f t="shared" si="526"/>
        <v/>
      </c>
      <c r="W2786" s="18" t="str">
        <f>IF(V2786="","",VLOOKUP(L2786,日射量と図３!$A$4:$C$368,3,TRUE)*238.85/100)</f>
        <v/>
      </c>
      <c r="X2786" s="4" t="str">
        <f t="shared" si="527"/>
        <v/>
      </c>
      <c r="Y2786" s="4" t="str">
        <f t="shared" si="532"/>
        <v/>
      </c>
      <c r="Z2786" s="4" t="str">
        <f t="shared" si="533"/>
        <v/>
      </c>
      <c r="AA2786" s="4" t="str">
        <f>IF($V2786="","",IF(Y2786&lt;36,0,IF(AND(36&lt;=Y2786,Y2786&lt;71),VLOOKUP($W2786,日射量と図３!$E$6:$F$34,2,TRUE),IF(AND(71&lt;=Y2786,Y2786&lt;107),VLOOKUP($W2786,日射量と図３!$E$6:$G$34,3,TRUE),IF(AND(107&lt;=Y2786,Y2786&lt;143),VLOOKUP($W2786,日射量と図３!$E$6:$H$34,4,TRUE),VLOOKUP($W2786,日射量と図３!$E$6:$I$34,5,TRUE))))))</f>
        <v/>
      </c>
      <c r="AB2786" s="4" t="str">
        <f>IF($V2786="","",IF(Z2786&lt;36,0,IF(AND(36&lt;=Z2786,Z2786&lt;71),VLOOKUP($W2786,日射量と図３!$E$6:$F$34,2,TRUE),IF(AND(71&lt;=Z2786,Z2786&lt;107),VLOOKUP($W2786,日射量と図３!$E$6:$G$34,3,TRUE),IF(AND(107&lt;=Z2786,Z2786&lt;143),VLOOKUP($W2786,日射量と図３!$E$6:$H$34,4,TRUE),VLOOKUP($W2786,日射量と図３!$E$6:$I$34,5,TRUE))))))</f>
        <v/>
      </c>
      <c r="AC2786" s="382" t="str">
        <f t="shared" si="528"/>
        <v/>
      </c>
      <c r="AD2786" s="382" t="str">
        <f t="shared" si="529"/>
        <v/>
      </c>
    </row>
    <row r="2787" spans="11:30" ht="13.5" customHeight="1">
      <c r="K2787" s="4">
        <f t="shared" si="522"/>
        <v>9</v>
      </c>
      <c r="L2787" s="34">
        <v>43367</v>
      </c>
      <c r="M2787" s="4">
        <v>116</v>
      </c>
      <c r="N2787" s="4">
        <v>24</v>
      </c>
      <c r="O2787" s="31">
        <v>0.95833333333333337</v>
      </c>
      <c r="P2787" s="35">
        <v>21.94</v>
      </c>
      <c r="Q2787" s="36">
        <f t="shared" si="523"/>
        <v>13</v>
      </c>
      <c r="R2787" s="4">
        <f t="shared" si="524"/>
        <v>0</v>
      </c>
      <c r="S2787" s="31">
        <f t="shared" si="530"/>
        <v>0.22535879629629629</v>
      </c>
      <c r="T2787" s="31">
        <f t="shared" si="531"/>
        <v>0.76428240740740738</v>
      </c>
      <c r="U2787" s="4">
        <f t="shared" si="525"/>
        <v>0</v>
      </c>
      <c r="V2787" s="4" t="str">
        <f t="shared" si="526"/>
        <v/>
      </c>
      <c r="W2787" s="18" t="str">
        <f>IF(V2787="","",VLOOKUP(L2787,日射量と図３!$A$4:$C$368,3,TRUE)*238.85/100)</f>
        <v/>
      </c>
      <c r="X2787" s="4" t="str">
        <f t="shared" si="527"/>
        <v/>
      </c>
      <c r="Y2787" s="4" t="str">
        <f t="shared" si="532"/>
        <v/>
      </c>
      <c r="Z2787" s="4" t="str">
        <f t="shared" si="533"/>
        <v/>
      </c>
      <c r="AA2787" s="4" t="str">
        <f>IF($V2787="","",IF(Y2787&lt;36,0,IF(AND(36&lt;=Y2787,Y2787&lt;71),VLOOKUP($W2787,日射量と図３!$E$6:$F$34,2,TRUE),IF(AND(71&lt;=Y2787,Y2787&lt;107),VLOOKUP($W2787,日射量と図３!$E$6:$G$34,3,TRUE),IF(AND(107&lt;=Y2787,Y2787&lt;143),VLOOKUP($W2787,日射量と図３!$E$6:$H$34,4,TRUE),VLOOKUP($W2787,日射量と図３!$E$6:$I$34,5,TRUE))))))</f>
        <v/>
      </c>
      <c r="AB2787" s="4" t="str">
        <f>IF($V2787="","",IF(Z2787&lt;36,0,IF(AND(36&lt;=Z2787,Z2787&lt;71),VLOOKUP($W2787,日射量と図３!$E$6:$F$34,2,TRUE),IF(AND(71&lt;=Z2787,Z2787&lt;107),VLOOKUP($W2787,日射量と図３!$E$6:$G$34,3,TRUE),IF(AND(107&lt;=Z2787,Z2787&lt;143),VLOOKUP($W2787,日射量と図３!$E$6:$H$34,4,TRUE),VLOOKUP($W2787,日射量と図３!$E$6:$I$34,5,TRUE))))))</f>
        <v/>
      </c>
      <c r="AC2787" s="382" t="str">
        <f t="shared" si="528"/>
        <v/>
      </c>
      <c r="AD2787" s="382" t="str">
        <f t="shared" si="529"/>
        <v/>
      </c>
    </row>
    <row r="2788" spans="11:30" ht="13.5" customHeight="1">
      <c r="K2788" s="4">
        <f t="shared" si="522"/>
        <v>9</v>
      </c>
      <c r="L2788" s="34">
        <v>43368</v>
      </c>
      <c r="M2788" s="4">
        <v>117</v>
      </c>
      <c r="N2788" s="4">
        <v>1</v>
      </c>
      <c r="O2788" s="31">
        <v>0</v>
      </c>
      <c r="P2788" s="35">
        <v>21.72</v>
      </c>
      <c r="Q2788" s="36">
        <f t="shared" si="523"/>
        <v>13</v>
      </c>
      <c r="R2788" s="4">
        <f t="shared" si="524"/>
        <v>0</v>
      </c>
      <c r="S2788" s="31">
        <f t="shared" si="530"/>
        <v>0.22535879629629629</v>
      </c>
      <c r="T2788" s="31">
        <f t="shared" si="531"/>
        <v>0.76428240740740738</v>
      </c>
      <c r="U2788" s="4">
        <f t="shared" si="525"/>
        <v>0</v>
      </c>
      <c r="V2788" s="4">
        <f t="shared" si="526"/>
        <v>0</v>
      </c>
      <c r="W2788" s="18">
        <f>IF(V2788="","",VLOOKUP(L2788,日射量と図３!$A$4:$C$368,3,TRUE)*238.85/100)</f>
        <v>35.827500000000001</v>
      </c>
      <c r="X2788" s="4">
        <f t="shared" si="527"/>
        <v>13</v>
      </c>
      <c r="Y2788" s="4">
        <f t="shared" si="532"/>
        <v>0</v>
      </c>
      <c r="Z2788" s="4">
        <f t="shared" si="533"/>
        <v>0</v>
      </c>
      <c r="AA2788" s="4">
        <f>IF($V2788="","",IF(Y2788&lt;36,0,IF(AND(36&lt;=Y2788,Y2788&lt;71),VLOOKUP($W2788,日射量と図３!$E$6:$F$34,2,TRUE),IF(AND(71&lt;=Y2788,Y2788&lt;107),VLOOKUP($W2788,日射量と図３!$E$6:$G$34,3,TRUE),IF(AND(107&lt;=Y2788,Y2788&lt;143),VLOOKUP($W2788,日射量と図３!$E$6:$H$34,4,TRUE),VLOOKUP($W2788,日射量と図３!$E$6:$I$34,5,TRUE))))))</f>
        <v>0</v>
      </c>
      <c r="AB2788" s="4">
        <f>IF($V2788="","",IF(Z2788&lt;36,0,IF(AND(36&lt;=Z2788,Z2788&lt;71),VLOOKUP($W2788,日射量と図３!$E$6:$F$34,2,TRUE),IF(AND(71&lt;=Z2788,Z2788&lt;107),VLOOKUP($W2788,日射量と図３!$E$6:$G$34,3,TRUE),IF(AND(107&lt;=Z2788,Z2788&lt;143),VLOOKUP($W2788,日射量と図３!$E$6:$H$34,4,TRUE),VLOOKUP($W2788,日射量と図３!$E$6:$I$34,5,TRUE))))))</f>
        <v>0</v>
      </c>
      <c r="AC2788" s="382">
        <f t="shared" si="528"/>
        <v>0</v>
      </c>
      <c r="AD2788" s="382">
        <f t="shared" si="529"/>
        <v>0</v>
      </c>
    </row>
    <row r="2789" spans="11:30" ht="13.5" customHeight="1">
      <c r="K2789" s="4">
        <f t="shared" si="522"/>
        <v>9</v>
      </c>
      <c r="L2789" s="34">
        <v>43368</v>
      </c>
      <c r="M2789" s="4">
        <v>117</v>
      </c>
      <c r="N2789" s="4">
        <v>2</v>
      </c>
      <c r="O2789" s="31">
        <v>4.1666666666666664E-2</v>
      </c>
      <c r="P2789" s="35">
        <v>21.36</v>
      </c>
      <c r="Q2789" s="36">
        <f t="shared" si="523"/>
        <v>13</v>
      </c>
      <c r="R2789" s="4">
        <f t="shared" si="524"/>
        <v>0</v>
      </c>
      <c r="S2789" s="31">
        <f t="shared" si="530"/>
        <v>0.22535879629629629</v>
      </c>
      <c r="T2789" s="31">
        <f t="shared" si="531"/>
        <v>0.76428240740740738</v>
      </c>
      <c r="U2789" s="4">
        <f t="shared" si="525"/>
        <v>0</v>
      </c>
      <c r="V2789" s="4" t="str">
        <f t="shared" si="526"/>
        <v/>
      </c>
      <c r="W2789" s="18" t="str">
        <f>IF(V2789="","",VLOOKUP(L2789,日射量と図３!$A$4:$C$368,3,TRUE)*238.85/100)</f>
        <v/>
      </c>
      <c r="X2789" s="4" t="str">
        <f t="shared" si="527"/>
        <v/>
      </c>
      <c r="Y2789" s="4" t="str">
        <f t="shared" si="532"/>
        <v/>
      </c>
      <c r="Z2789" s="4" t="str">
        <f t="shared" si="533"/>
        <v/>
      </c>
      <c r="AA2789" s="4" t="str">
        <f>IF($V2789="","",IF(Y2789&lt;36,0,IF(AND(36&lt;=Y2789,Y2789&lt;71),VLOOKUP($W2789,日射量と図３!$E$6:$F$34,2,TRUE),IF(AND(71&lt;=Y2789,Y2789&lt;107),VLOOKUP($W2789,日射量と図３!$E$6:$G$34,3,TRUE),IF(AND(107&lt;=Y2789,Y2789&lt;143),VLOOKUP($W2789,日射量と図３!$E$6:$H$34,4,TRUE),VLOOKUP($W2789,日射量と図３!$E$6:$I$34,5,TRUE))))))</f>
        <v/>
      </c>
      <c r="AB2789" s="4" t="str">
        <f>IF($V2789="","",IF(Z2789&lt;36,0,IF(AND(36&lt;=Z2789,Z2789&lt;71),VLOOKUP($W2789,日射量と図３!$E$6:$F$34,2,TRUE),IF(AND(71&lt;=Z2789,Z2789&lt;107),VLOOKUP($W2789,日射量と図３!$E$6:$G$34,3,TRUE),IF(AND(107&lt;=Z2789,Z2789&lt;143),VLOOKUP($W2789,日射量と図３!$E$6:$H$34,4,TRUE),VLOOKUP($W2789,日射量と図３!$E$6:$I$34,5,TRUE))))))</f>
        <v/>
      </c>
      <c r="AC2789" s="382" t="str">
        <f t="shared" si="528"/>
        <v/>
      </c>
      <c r="AD2789" s="382" t="str">
        <f t="shared" si="529"/>
        <v/>
      </c>
    </row>
    <row r="2790" spans="11:30" ht="13.5" customHeight="1">
      <c r="K2790" s="4">
        <f t="shared" si="522"/>
        <v>9</v>
      </c>
      <c r="L2790" s="34">
        <v>43368</v>
      </c>
      <c r="M2790" s="4">
        <v>117</v>
      </c>
      <c r="N2790" s="4">
        <v>3</v>
      </c>
      <c r="O2790" s="31">
        <v>8.3333333333333329E-2</v>
      </c>
      <c r="P2790" s="35">
        <v>21</v>
      </c>
      <c r="Q2790" s="36">
        <f t="shared" si="523"/>
        <v>13</v>
      </c>
      <c r="R2790" s="4">
        <f t="shared" si="524"/>
        <v>0</v>
      </c>
      <c r="S2790" s="31">
        <f t="shared" si="530"/>
        <v>0.22535879629629629</v>
      </c>
      <c r="T2790" s="31">
        <f t="shared" si="531"/>
        <v>0.76428240740740738</v>
      </c>
      <c r="U2790" s="4">
        <f t="shared" si="525"/>
        <v>0</v>
      </c>
      <c r="V2790" s="4" t="str">
        <f t="shared" si="526"/>
        <v/>
      </c>
      <c r="W2790" s="18" t="str">
        <f>IF(V2790="","",VLOOKUP(L2790,日射量と図３!$A$4:$C$368,3,TRUE)*238.85/100)</f>
        <v/>
      </c>
      <c r="X2790" s="4" t="str">
        <f t="shared" si="527"/>
        <v/>
      </c>
      <c r="Y2790" s="4" t="str">
        <f t="shared" si="532"/>
        <v/>
      </c>
      <c r="Z2790" s="4" t="str">
        <f t="shared" si="533"/>
        <v/>
      </c>
      <c r="AA2790" s="4" t="str">
        <f>IF($V2790="","",IF(Y2790&lt;36,0,IF(AND(36&lt;=Y2790,Y2790&lt;71),VLOOKUP($W2790,日射量と図３!$E$6:$F$34,2,TRUE),IF(AND(71&lt;=Y2790,Y2790&lt;107),VLOOKUP($W2790,日射量と図３!$E$6:$G$34,3,TRUE),IF(AND(107&lt;=Y2790,Y2790&lt;143),VLOOKUP($W2790,日射量と図３!$E$6:$H$34,4,TRUE),VLOOKUP($W2790,日射量と図３!$E$6:$I$34,5,TRUE))))))</f>
        <v/>
      </c>
      <c r="AB2790" s="4" t="str">
        <f>IF($V2790="","",IF(Z2790&lt;36,0,IF(AND(36&lt;=Z2790,Z2790&lt;71),VLOOKUP($W2790,日射量と図３!$E$6:$F$34,2,TRUE),IF(AND(71&lt;=Z2790,Z2790&lt;107),VLOOKUP($W2790,日射量と図３!$E$6:$G$34,3,TRUE),IF(AND(107&lt;=Z2790,Z2790&lt;143),VLOOKUP($W2790,日射量と図３!$E$6:$H$34,4,TRUE),VLOOKUP($W2790,日射量と図３!$E$6:$I$34,5,TRUE))))))</f>
        <v/>
      </c>
      <c r="AC2790" s="382" t="str">
        <f t="shared" si="528"/>
        <v/>
      </c>
      <c r="AD2790" s="382" t="str">
        <f t="shared" si="529"/>
        <v/>
      </c>
    </row>
    <row r="2791" spans="11:30" ht="13.5" customHeight="1">
      <c r="K2791" s="4">
        <f t="shared" si="522"/>
        <v>9</v>
      </c>
      <c r="L2791" s="34">
        <v>43368</v>
      </c>
      <c r="M2791" s="4">
        <v>117</v>
      </c>
      <c r="N2791" s="4">
        <v>4</v>
      </c>
      <c r="O2791" s="31">
        <v>0.125</v>
      </c>
      <c r="P2791" s="35">
        <v>20.72</v>
      </c>
      <c r="Q2791" s="36">
        <f t="shared" si="523"/>
        <v>13</v>
      </c>
      <c r="R2791" s="4">
        <f t="shared" si="524"/>
        <v>0</v>
      </c>
      <c r="S2791" s="31">
        <f t="shared" si="530"/>
        <v>0.22535879629629629</v>
      </c>
      <c r="T2791" s="31">
        <f t="shared" si="531"/>
        <v>0.76428240740740738</v>
      </c>
      <c r="U2791" s="4">
        <f t="shared" si="525"/>
        <v>0</v>
      </c>
      <c r="V2791" s="4" t="str">
        <f t="shared" si="526"/>
        <v/>
      </c>
      <c r="W2791" s="18" t="str">
        <f>IF(V2791="","",VLOOKUP(L2791,日射量と図３!$A$4:$C$368,3,TRUE)*238.85/100)</f>
        <v/>
      </c>
      <c r="X2791" s="4" t="str">
        <f t="shared" si="527"/>
        <v/>
      </c>
      <c r="Y2791" s="4" t="str">
        <f t="shared" si="532"/>
        <v/>
      </c>
      <c r="Z2791" s="4" t="str">
        <f t="shared" si="533"/>
        <v/>
      </c>
      <c r="AA2791" s="4" t="str">
        <f>IF($V2791="","",IF(Y2791&lt;36,0,IF(AND(36&lt;=Y2791,Y2791&lt;71),VLOOKUP($W2791,日射量と図３!$E$6:$F$34,2,TRUE),IF(AND(71&lt;=Y2791,Y2791&lt;107),VLOOKUP($W2791,日射量と図３!$E$6:$G$34,3,TRUE),IF(AND(107&lt;=Y2791,Y2791&lt;143),VLOOKUP($W2791,日射量と図３!$E$6:$H$34,4,TRUE),VLOOKUP($W2791,日射量と図３!$E$6:$I$34,5,TRUE))))))</f>
        <v/>
      </c>
      <c r="AB2791" s="4" t="str">
        <f>IF($V2791="","",IF(Z2791&lt;36,0,IF(AND(36&lt;=Z2791,Z2791&lt;71),VLOOKUP($W2791,日射量と図３!$E$6:$F$34,2,TRUE),IF(AND(71&lt;=Z2791,Z2791&lt;107),VLOOKUP($W2791,日射量と図３!$E$6:$G$34,3,TRUE),IF(AND(107&lt;=Z2791,Z2791&lt;143),VLOOKUP($W2791,日射量と図３!$E$6:$H$34,4,TRUE),VLOOKUP($W2791,日射量と図３!$E$6:$I$34,5,TRUE))))))</f>
        <v/>
      </c>
      <c r="AC2791" s="382" t="str">
        <f t="shared" si="528"/>
        <v/>
      </c>
      <c r="AD2791" s="382" t="str">
        <f t="shared" si="529"/>
        <v/>
      </c>
    </row>
    <row r="2792" spans="11:30" ht="13.5" customHeight="1">
      <c r="K2792" s="4">
        <f t="shared" si="522"/>
        <v>9</v>
      </c>
      <c r="L2792" s="34">
        <v>43368</v>
      </c>
      <c r="M2792" s="4">
        <v>117</v>
      </c>
      <c r="N2792" s="4">
        <v>5</v>
      </c>
      <c r="O2792" s="31">
        <v>0.16666666666666666</v>
      </c>
      <c r="P2792" s="35">
        <v>20.580000000000002</v>
      </c>
      <c r="Q2792" s="36">
        <f t="shared" si="523"/>
        <v>15</v>
      </c>
      <c r="R2792" s="4">
        <f t="shared" si="524"/>
        <v>0</v>
      </c>
      <c r="S2792" s="31">
        <f t="shared" si="530"/>
        <v>0.22535879629629629</v>
      </c>
      <c r="T2792" s="31">
        <f t="shared" si="531"/>
        <v>0.76428240740740738</v>
      </c>
      <c r="U2792" s="4">
        <f t="shared" si="525"/>
        <v>0</v>
      </c>
      <c r="V2792" s="4" t="str">
        <f t="shared" si="526"/>
        <v/>
      </c>
      <c r="W2792" s="18" t="str">
        <f>IF(V2792="","",VLOOKUP(L2792,日射量と図３!$A$4:$C$368,3,TRUE)*238.85/100)</f>
        <v/>
      </c>
      <c r="X2792" s="4" t="str">
        <f t="shared" si="527"/>
        <v/>
      </c>
      <c r="Y2792" s="4" t="str">
        <f t="shared" si="532"/>
        <v/>
      </c>
      <c r="Z2792" s="4" t="str">
        <f t="shared" si="533"/>
        <v/>
      </c>
      <c r="AA2792" s="4" t="str">
        <f>IF($V2792="","",IF(Y2792&lt;36,0,IF(AND(36&lt;=Y2792,Y2792&lt;71),VLOOKUP($W2792,日射量と図３!$E$6:$F$34,2,TRUE),IF(AND(71&lt;=Y2792,Y2792&lt;107),VLOOKUP($W2792,日射量と図３!$E$6:$G$34,3,TRUE),IF(AND(107&lt;=Y2792,Y2792&lt;143),VLOOKUP($W2792,日射量と図３!$E$6:$H$34,4,TRUE),VLOOKUP($W2792,日射量と図３!$E$6:$I$34,5,TRUE))))))</f>
        <v/>
      </c>
      <c r="AB2792" s="4" t="str">
        <f>IF($V2792="","",IF(Z2792&lt;36,0,IF(AND(36&lt;=Z2792,Z2792&lt;71),VLOOKUP($W2792,日射量と図３!$E$6:$F$34,2,TRUE),IF(AND(71&lt;=Z2792,Z2792&lt;107),VLOOKUP($W2792,日射量と図３!$E$6:$G$34,3,TRUE),IF(AND(107&lt;=Z2792,Z2792&lt;143),VLOOKUP($W2792,日射量と図３!$E$6:$H$34,4,TRUE),VLOOKUP($W2792,日射量と図３!$E$6:$I$34,5,TRUE))))))</f>
        <v/>
      </c>
      <c r="AC2792" s="382" t="str">
        <f t="shared" si="528"/>
        <v/>
      </c>
      <c r="AD2792" s="382" t="str">
        <f t="shared" si="529"/>
        <v/>
      </c>
    </row>
    <row r="2793" spans="11:30" ht="13.5" customHeight="1">
      <c r="K2793" s="4">
        <f t="shared" si="522"/>
        <v>9</v>
      </c>
      <c r="L2793" s="34">
        <v>43368</v>
      </c>
      <c r="M2793" s="4">
        <v>117</v>
      </c>
      <c r="N2793" s="4">
        <v>6</v>
      </c>
      <c r="O2793" s="31">
        <v>0.20833333333333334</v>
      </c>
      <c r="P2793" s="35">
        <v>20.220000000000002</v>
      </c>
      <c r="Q2793" s="36">
        <f t="shared" si="523"/>
        <v>15</v>
      </c>
      <c r="R2793" s="4">
        <f t="shared" si="524"/>
        <v>0</v>
      </c>
      <c r="S2793" s="31">
        <f t="shared" si="530"/>
        <v>0.22535879629629629</v>
      </c>
      <c r="T2793" s="31">
        <f t="shared" si="531"/>
        <v>0.76428240740740738</v>
      </c>
      <c r="U2793" s="4">
        <f t="shared" si="525"/>
        <v>0</v>
      </c>
      <c r="V2793" s="4" t="str">
        <f t="shared" si="526"/>
        <v/>
      </c>
      <c r="W2793" s="18" t="str">
        <f>IF(V2793="","",VLOOKUP(L2793,日射量と図３!$A$4:$C$368,3,TRUE)*238.85/100)</f>
        <v/>
      </c>
      <c r="X2793" s="4" t="str">
        <f t="shared" si="527"/>
        <v/>
      </c>
      <c r="Y2793" s="4" t="str">
        <f t="shared" si="532"/>
        <v/>
      </c>
      <c r="Z2793" s="4" t="str">
        <f t="shared" si="533"/>
        <v/>
      </c>
      <c r="AA2793" s="4" t="str">
        <f>IF($V2793="","",IF(Y2793&lt;36,0,IF(AND(36&lt;=Y2793,Y2793&lt;71),VLOOKUP($W2793,日射量と図３!$E$6:$F$34,2,TRUE),IF(AND(71&lt;=Y2793,Y2793&lt;107),VLOOKUP($W2793,日射量と図３!$E$6:$G$34,3,TRUE),IF(AND(107&lt;=Y2793,Y2793&lt;143),VLOOKUP($W2793,日射量と図３!$E$6:$H$34,4,TRUE),VLOOKUP($W2793,日射量と図３!$E$6:$I$34,5,TRUE))))))</f>
        <v/>
      </c>
      <c r="AB2793" s="4" t="str">
        <f>IF($V2793="","",IF(Z2793&lt;36,0,IF(AND(36&lt;=Z2793,Z2793&lt;71),VLOOKUP($W2793,日射量と図３!$E$6:$F$34,2,TRUE),IF(AND(71&lt;=Z2793,Z2793&lt;107),VLOOKUP($W2793,日射量と図３!$E$6:$G$34,3,TRUE),IF(AND(107&lt;=Z2793,Z2793&lt;143),VLOOKUP($W2793,日射量と図３!$E$6:$H$34,4,TRUE),VLOOKUP($W2793,日射量と図３!$E$6:$I$34,5,TRUE))))))</f>
        <v/>
      </c>
      <c r="AC2793" s="382" t="str">
        <f t="shared" si="528"/>
        <v/>
      </c>
      <c r="AD2793" s="382" t="str">
        <f t="shared" si="529"/>
        <v/>
      </c>
    </row>
    <row r="2794" spans="11:30" ht="13.5" customHeight="1">
      <c r="K2794" s="4">
        <f t="shared" si="522"/>
        <v>9</v>
      </c>
      <c r="L2794" s="34">
        <v>43368</v>
      </c>
      <c r="M2794" s="4">
        <v>117</v>
      </c>
      <c r="N2794" s="4">
        <v>7</v>
      </c>
      <c r="O2794" s="31">
        <v>0.25</v>
      </c>
      <c r="P2794" s="35">
        <v>20.16</v>
      </c>
      <c r="Q2794" s="36">
        <f t="shared" si="523"/>
        <v>15</v>
      </c>
      <c r="R2794" s="4">
        <f t="shared" si="524"/>
        <v>0</v>
      </c>
      <c r="S2794" s="31">
        <f t="shared" si="530"/>
        <v>0.22535879629629629</v>
      </c>
      <c r="T2794" s="31">
        <f t="shared" si="531"/>
        <v>0.76428240740740738</v>
      </c>
      <c r="U2794" s="4">
        <f t="shared" si="525"/>
        <v>0</v>
      </c>
      <c r="V2794" s="4" t="str">
        <f t="shared" si="526"/>
        <v/>
      </c>
      <c r="W2794" s="18" t="str">
        <f>IF(V2794="","",VLOOKUP(L2794,日射量と図３!$A$4:$C$368,3,TRUE)*238.85/100)</f>
        <v/>
      </c>
      <c r="X2794" s="4" t="str">
        <f t="shared" si="527"/>
        <v/>
      </c>
      <c r="Y2794" s="4" t="str">
        <f t="shared" si="532"/>
        <v/>
      </c>
      <c r="Z2794" s="4" t="str">
        <f t="shared" si="533"/>
        <v/>
      </c>
      <c r="AA2794" s="4" t="str">
        <f>IF($V2794="","",IF(Y2794&lt;36,0,IF(AND(36&lt;=Y2794,Y2794&lt;71),VLOOKUP($W2794,日射量と図３!$E$6:$F$34,2,TRUE),IF(AND(71&lt;=Y2794,Y2794&lt;107),VLOOKUP($W2794,日射量と図３!$E$6:$G$34,3,TRUE),IF(AND(107&lt;=Y2794,Y2794&lt;143),VLOOKUP($W2794,日射量と図３!$E$6:$H$34,4,TRUE),VLOOKUP($W2794,日射量と図３!$E$6:$I$34,5,TRUE))))))</f>
        <v/>
      </c>
      <c r="AB2794" s="4" t="str">
        <f>IF($V2794="","",IF(Z2794&lt;36,0,IF(AND(36&lt;=Z2794,Z2794&lt;71),VLOOKUP($W2794,日射量と図３!$E$6:$F$34,2,TRUE),IF(AND(71&lt;=Z2794,Z2794&lt;107),VLOOKUP($W2794,日射量と図３!$E$6:$G$34,3,TRUE),IF(AND(107&lt;=Z2794,Z2794&lt;143),VLOOKUP($W2794,日射量と図３!$E$6:$H$34,4,TRUE),VLOOKUP($W2794,日射量と図３!$E$6:$I$34,5,TRUE))))))</f>
        <v/>
      </c>
      <c r="AC2794" s="382" t="str">
        <f t="shared" si="528"/>
        <v/>
      </c>
      <c r="AD2794" s="382" t="str">
        <f t="shared" si="529"/>
        <v/>
      </c>
    </row>
    <row r="2795" spans="11:30" ht="13.5" customHeight="1">
      <c r="K2795" s="4">
        <f t="shared" si="522"/>
        <v>9</v>
      </c>
      <c r="L2795" s="34">
        <v>43368</v>
      </c>
      <c r="M2795" s="4">
        <v>117</v>
      </c>
      <c r="N2795" s="4">
        <v>8</v>
      </c>
      <c r="O2795" s="31">
        <v>0.29166666666666669</v>
      </c>
      <c r="P2795" s="35">
        <v>20.83</v>
      </c>
      <c r="Q2795" s="36">
        <f t="shared" si="523"/>
        <v>12</v>
      </c>
      <c r="R2795" s="4">
        <f t="shared" si="524"/>
        <v>0</v>
      </c>
      <c r="S2795" s="31">
        <f t="shared" si="530"/>
        <v>0.22535879629629629</v>
      </c>
      <c r="T2795" s="31">
        <f t="shared" si="531"/>
        <v>0.76428240740740738</v>
      </c>
      <c r="U2795" s="4">
        <f t="shared" si="525"/>
        <v>0</v>
      </c>
      <c r="V2795" s="4" t="str">
        <f t="shared" si="526"/>
        <v/>
      </c>
      <c r="W2795" s="18" t="str">
        <f>IF(V2795="","",VLOOKUP(L2795,日射量と図３!$A$4:$C$368,3,TRUE)*238.85/100)</f>
        <v/>
      </c>
      <c r="X2795" s="4" t="str">
        <f t="shared" si="527"/>
        <v/>
      </c>
      <c r="Y2795" s="4" t="str">
        <f t="shared" si="532"/>
        <v/>
      </c>
      <c r="Z2795" s="4" t="str">
        <f t="shared" si="533"/>
        <v/>
      </c>
      <c r="AA2795" s="4" t="str">
        <f>IF($V2795="","",IF(Y2795&lt;36,0,IF(AND(36&lt;=Y2795,Y2795&lt;71),VLOOKUP($W2795,日射量と図３!$E$6:$F$34,2,TRUE),IF(AND(71&lt;=Y2795,Y2795&lt;107),VLOOKUP($W2795,日射量と図３!$E$6:$G$34,3,TRUE),IF(AND(107&lt;=Y2795,Y2795&lt;143),VLOOKUP($W2795,日射量と図３!$E$6:$H$34,4,TRUE),VLOOKUP($W2795,日射量と図３!$E$6:$I$34,5,TRUE))))))</f>
        <v/>
      </c>
      <c r="AB2795" s="4" t="str">
        <f>IF($V2795="","",IF(Z2795&lt;36,0,IF(AND(36&lt;=Z2795,Z2795&lt;71),VLOOKUP($W2795,日射量と図３!$E$6:$F$34,2,TRUE),IF(AND(71&lt;=Z2795,Z2795&lt;107),VLOOKUP($W2795,日射量と図３!$E$6:$G$34,3,TRUE),IF(AND(107&lt;=Z2795,Z2795&lt;143),VLOOKUP($W2795,日射量と図３!$E$6:$H$34,4,TRUE),VLOOKUP($W2795,日射量と図３!$E$6:$I$34,5,TRUE))))))</f>
        <v/>
      </c>
      <c r="AC2795" s="382" t="str">
        <f t="shared" si="528"/>
        <v/>
      </c>
      <c r="AD2795" s="382" t="str">
        <f t="shared" si="529"/>
        <v/>
      </c>
    </row>
    <row r="2796" spans="11:30" ht="13.5" customHeight="1">
      <c r="K2796" s="4">
        <f t="shared" si="522"/>
        <v>9</v>
      </c>
      <c r="L2796" s="34">
        <v>43368</v>
      </c>
      <c r="M2796" s="4">
        <v>117</v>
      </c>
      <c r="N2796" s="4">
        <v>9</v>
      </c>
      <c r="O2796" s="31">
        <v>0.33333333333333331</v>
      </c>
      <c r="P2796" s="35">
        <v>21.52</v>
      </c>
      <c r="Q2796" s="36">
        <f t="shared" si="523"/>
        <v>12</v>
      </c>
      <c r="R2796" s="4">
        <f t="shared" si="524"/>
        <v>0</v>
      </c>
      <c r="S2796" s="31">
        <f t="shared" si="530"/>
        <v>0.22535879629629629</v>
      </c>
      <c r="T2796" s="31">
        <f t="shared" si="531"/>
        <v>0.76428240740740738</v>
      </c>
      <c r="U2796" s="4">
        <f t="shared" si="525"/>
        <v>0</v>
      </c>
      <c r="V2796" s="4" t="str">
        <f t="shared" si="526"/>
        <v/>
      </c>
      <c r="W2796" s="18" t="str">
        <f>IF(V2796="","",VLOOKUP(L2796,日射量と図３!$A$4:$C$368,3,TRUE)*238.85/100)</f>
        <v/>
      </c>
      <c r="X2796" s="4" t="str">
        <f t="shared" si="527"/>
        <v/>
      </c>
      <c r="Y2796" s="4" t="str">
        <f t="shared" si="532"/>
        <v/>
      </c>
      <c r="Z2796" s="4" t="str">
        <f t="shared" si="533"/>
        <v/>
      </c>
      <c r="AA2796" s="4" t="str">
        <f>IF($V2796="","",IF(Y2796&lt;36,0,IF(AND(36&lt;=Y2796,Y2796&lt;71),VLOOKUP($W2796,日射量と図３!$E$6:$F$34,2,TRUE),IF(AND(71&lt;=Y2796,Y2796&lt;107),VLOOKUP($W2796,日射量と図３!$E$6:$G$34,3,TRUE),IF(AND(107&lt;=Y2796,Y2796&lt;143),VLOOKUP($W2796,日射量と図３!$E$6:$H$34,4,TRUE),VLOOKUP($W2796,日射量と図３!$E$6:$I$34,5,TRUE))))))</f>
        <v/>
      </c>
      <c r="AB2796" s="4" t="str">
        <f>IF($V2796="","",IF(Z2796&lt;36,0,IF(AND(36&lt;=Z2796,Z2796&lt;71),VLOOKUP($W2796,日射量と図３!$E$6:$F$34,2,TRUE),IF(AND(71&lt;=Z2796,Z2796&lt;107),VLOOKUP($W2796,日射量と図３!$E$6:$G$34,3,TRUE),IF(AND(107&lt;=Z2796,Z2796&lt;143),VLOOKUP($W2796,日射量と図３!$E$6:$H$34,4,TRUE),VLOOKUP($W2796,日射量と図３!$E$6:$I$34,5,TRUE))))))</f>
        <v/>
      </c>
      <c r="AC2796" s="382" t="str">
        <f t="shared" si="528"/>
        <v/>
      </c>
      <c r="AD2796" s="382" t="str">
        <f t="shared" si="529"/>
        <v/>
      </c>
    </row>
    <row r="2797" spans="11:30" ht="13.5" customHeight="1">
      <c r="K2797" s="4">
        <f t="shared" si="522"/>
        <v>9</v>
      </c>
      <c r="L2797" s="34">
        <v>43368</v>
      </c>
      <c r="M2797" s="4">
        <v>117</v>
      </c>
      <c r="N2797" s="4">
        <v>10</v>
      </c>
      <c r="O2797" s="31">
        <v>0.375</v>
      </c>
      <c r="P2797" s="35">
        <v>22.95</v>
      </c>
      <c r="Q2797" s="36">
        <f t="shared" si="523"/>
        <v>12</v>
      </c>
      <c r="R2797" s="4">
        <f t="shared" si="524"/>
        <v>0</v>
      </c>
      <c r="S2797" s="31">
        <f t="shared" si="530"/>
        <v>0.22535879629629629</v>
      </c>
      <c r="T2797" s="31">
        <f t="shared" si="531"/>
        <v>0.76428240740740738</v>
      </c>
      <c r="U2797" s="4">
        <f t="shared" si="525"/>
        <v>0</v>
      </c>
      <c r="V2797" s="4" t="str">
        <f t="shared" si="526"/>
        <v/>
      </c>
      <c r="W2797" s="18" t="str">
        <f>IF(V2797="","",VLOOKUP(L2797,日射量と図３!$A$4:$C$368,3,TRUE)*238.85/100)</f>
        <v/>
      </c>
      <c r="X2797" s="4" t="str">
        <f t="shared" si="527"/>
        <v/>
      </c>
      <c r="Y2797" s="4" t="str">
        <f t="shared" si="532"/>
        <v/>
      </c>
      <c r="Z2797" s="4" t="str">
        <f t="shared" si="533"/>
        <v/>
      </c>
      <c r="AA2797" s="4" t="str">
        <f>IF($V2797="","",IF(Y2797&lt;36,0,IF(AND(36&lt;=Y2797,Y2797&lt;71),VLOOKUP($W2797,日射量と図３!$E$6:$F$34,2,TRUE),IF(AND(71&lt;=Y2797,Y2797&lt;107),VLOOKUP($W2797,日射量と図３!$E$6:$G$34,3,TRUE),IF(AND(107&lt;=Y2797,Y2797&lt;143),VLOOKUP($W2797,日射量と図３!$E$6:$H$34,4,TRUE),VLOOKUP($W2797,日射量と図３!$E$6:$I$34,5,TRUE))))))</f>
        <v/>
      </c>
      <c r="AB2797" s="4" t="str">
        <f>IF($V2797="","",IF(Z2797&lt;36,0,IF(AND(36&lt;=Z2797,Z2797&lt;71),VLOOKUP($W2797,日射量と図３!$E$6:$F$34,2,TRUE),IF(AND(71&lt;=Z2797,Z2797&lt;107),VLOOKUP($W2797,日射量と図３!$E$6:$G$34,3,TRUE),IF(AND(107&lt;=Z2797,Z2797&lt;143),VLOOKUP($W2797,日射量と図３!$E$6:$H$34,4,TRUE),VLOOKUP($W2797,日射量と図３!$E$6:$I$34,5,TRUE))))))</f>
        <v/>
      </c>
      <c r="AC2797" s="382" t="str">
        <f t="shared" si="528"/>
        <v/>
      </c>
      <c r="AD2797" s="382" t="str">
        <f t="shared" si="529"/>
        <v/>
      </c>
    </row>
    <row r="2798" spans="11:30" ht="13.5" customHeight="1">
      <c r="K2798" s="4">
        <f t="shared" si="522"/>
        <v>9</v>
      </c>
      <c r="L2798" s="34">
        <v>43368</v>
      </c>
      <c r="M2798" s="4">
        <v>117</v>
      </c>
      <c r="N2798" s="4">
        <v>11</v>
      </c>
      <c r="O2798" s="31">
        <v>0.41666666666666669</v>
      </c>
      <c r="P2798" s="35">
        <v>24.419999999999998</v>
      </c>
      <c r="Q2798" s="36">
        <f t="shared" si="523"/>
        <v>12</v>
      </c>
      <c r="R2798" s="4">
        <f t="shared" si="524"/>
        <v>0</v>
      </c>
      <c r="S2798" s="31">
        <f t="shared" si="530"/>
        <v>0.22535879629629629</v>
      </c>
      <c r="T2798" s="31">
        <f t="shared" si="531"/>
        <v>0.76428240740740738</v>
      </c>
      <c r="U2798" s="4">
        <f t="shared" si="525"/>
        <v>0</v>
      </c>
      <c r="V2798" s="4" t="str">
        <f t="shared" si="526"/>
        <v/>
      </c>
      <c r="W2798" s="18" t="str">
        <f>IF(V2798="","",VLOOKUP(L2798,日射量と図３!$A$4:$C$368,3,TRUE)*238.85/100)</f>
        <v/>
      </c>
      <c r="X2798" s="4" t="str">
        <f t="shared" si="527"/>
        <v/>
      </c>
      <c r="Y2798" s="4" t="str">
        <f t="shared" si="532"/>
        <v/>
      </c>
      <c r="Z2798" s="4" t="str">
        <f t="shared" si="533"/>
        <v/>
      </c>
      <c r="AA2798" s="4" t="str">
        <f>IF($V2798="","",IF(Y2798&lt;36,0,IF(AND(36&lt;=Y2798,Y2798&lt;71),VLOOKUP($W2798,日射量と図３!$E$6:$F$34,2,TRUE),IF(AND(71&lt;=Y2798,Y2798&lt;107),VLOOKUP($W2798,日射量と図３!$E$6:$G$34,3,TRUE),IF(AND(107&lt;=Y2798,Y2798&lt;143),VLOOKUP($W2798,日射量と図３!$E$6:$H$34,4,TRUE),VLOOKUP($W2798,日射量と図３!$E$6:$I$34,5,TRUE))))))</f>
        <v/>
      </c>
      <c r="AB2798" s="4" t="str">
        <f>IF($V2798="","",IF(Z2798&lt;36,0,IF(AND(36&lt;=Z2798,Z2798&lt;71),VLOOKUP($W2798,日射量と図３!$E$6:$F$34,2,TRUE),IF(AND(71&lt;=Z2798,Z2798&lt;107),VLOOKUP($W2798,日射量と図３!$E$6:$G$34,3,TRUE),IF(AND(107&lt;=Z2798,Z2798&lt;143),VLOOKUP($W2798,日射量と図３!$E$6:$H$34,4,TRUE),VLOOKUP($W2798,日射量と図３!$E$6:$I$34,5,TRUE))))))</f>
        <v/>
      </c>
      <c r="AC2798" s="382" t="str">
        <f t="shared" si="528"/>
        <v/>
      </c>
      <c r="AD2798" s="382" t="str">
        <f t="shared" si="529"/>
        <v/>
      </c>
    </row>
    <row r="2799" spans="11:30" ht="13.5" customHeight="1">
      <c r="K2799" s="4">
        <f t="shared" si="522"/>
        <v>9</v>
      </c>
      <c r="L2799" s="34">
        <v>43368</v>
      </c>
      <c r="M2799" s="4">
        <v>117</v>
      </c>
      <c r="N2799" s="4">
        <v>12</v>
      </c>
      <c r="O2799" s="31">
        <v>0.45833333333333331</v>
      </c>
      <c r="P2799" s="35">
        <v>25.509999999999998</v>
      </c>
      <c r="Q2799" s="36">
        <f t="shared" si="523"/>
        <v>12</v>
      </c>
      <c r="R2799" s="4">
        <f t="shared" si="524"/>
        <v>0</v>
      </c>
      <c r="S2799" s="31">
        <f t="shared" si="530"/>
        <v>0.22535879629629629</v>
      </c>
      <c r="T2799" s="31">
        <f t="shared" si="531"/>
        <v>0.76428240740740738</v>
      </c>
      <c r="U2799" s="4">
        <f t="shared" si="525"/>
        <v>0</v>
      </c>
      <c r="V2799" s="4" t="str">
        <f t="shared" si="526"/>
        <v/>
      </c>
      <c r="W2799" s="18" t="str">
        <f>IF(V2799="","",VLOOKUP(L2799,日射量と図３!$A$4:$C$368,3,TRUE)*238.85/100)</f>
        <v/>
      </c>
      <c r="X2799" s="4" t="str">
        <f t="shared" si="527"/>
        <v/>
      </c>
      <c r="Y2799" s="4" t="str">
        <f t="shared" si="532"/>
        <v/>
      </c>
      <c r="Z2799" s="4" t="str">
        <f t="shared" si="533"/>
        <v/>
      </c>
      <c r="AA2799" s="4" t="str">
        <f>IF($V2799="","",IF(Y2799&lt;36,0,IF(AND(36&lt;=Y2799,Y2799&lt;71),VLOOKUP($W2799,日射量と図３!$E$6:$F$34,2,TRUE),IF(AND(71&lt;=Y2799,Y2799&lt;107),VLOOKUP($W2799,日射量と図３!$E$6:$G$34,3,TRUE),IF(AND(107&lt;=Y2799,Y2799&lt;143),VLOOKUP($W2799,日射量と図３!$E$6:$H$34,4,TRUE),VLOOKUP($W2799,日射量と図３!$E$6:$I$34,5,TRUE))))))</f>
        <v/>
      </c>
      <c r="AB2799" s="4" t="str">
        <f>IF($V2799="","",IF(Z2799&lt;36,0,IF(AND(36&lt;=Z2799,Z2799&lt;71),VLOOKUP($W2799,日射量と図３!$E$6:$F$34,2,TRUE),IF(AND(71&lt;=Z2799,Z2799&lt;107),VLOOKUP($W2799,日射量と図３!$E$6:$G$34,3,TRUE),IF(AND(107&lt;=Z2799,Z2799&lt;143),VLOOKUP($W2799,日射量と図３!$E$6:$H$34,4,TRUE),VLOOKUP($W2799,日射量と図３!$E$6:$I$34,5,TRUE))))))</f>
        <v/>
      </c>
      <c r="AC2799" s="382" t="str">
        <f t="shared" si="528"/>
        <v/>
      </c>
      <c r="AD2799" s="382" t="str">
        <f t="shared" si="529"/>
        <v/>
      </c>
    </row>
    <row r="2800" spans="11:30" ht="13.5" customHeight="1">
      <c r="K2800" s="4">
        <f t="shared" si="522"/>
        <v>9</v>
      </c>
      <c r="L2800" s="34">
        <v>43368</v>
      </c>
      <c r="M2800" s="4">
        <v>117</v>
      </c>
      <c r="N2800" s="4">
        <v>13</v>
      </c>
      <c r="O2800" s="31">
        <v>0.5</v>
      </c>
      <c r="P2800" s="35">
        <v>26.18</v>
      </c>
      <c r="Q2800" s="36">
        <f t="shared" si="523"/>
        <v>12</v>
      </c>
      <c r="R2800" s="4">
        <f t="shared" si="524"/>
        <v>0</v>
      </c>
      <c r="S2800" s="31">
        <f t="shared" si="530"/>
        <v>0.22535879629629629</v>
      </c>
      <c r="T2800" s="31">
        <f t="shared" si="531"/>
        <v>0.76428240740740738</v>
      </c>
      <c r="U2800" s="4">
        <f t="shared" si="525"/>
        <v>0</v>
      </c>
      <c r="V2800" s="4" t="str">
        <f t="shared" si="526"/>
        <v/>
      </c>
      <c r="W2800" s="18" t="str">
        <f>IF(V2800="","",VLOOKUP(L2800,日射量と図３!$A$4:$C$368,3,TRUE)*238.85/100)</f>
        <v/>
      </c>
      <c r="X2800" s="4" t="str">
        <f t="shared" si="527"/>
        <v/>
      </c>
      <c r="Y2800" s="4" t="str">
        <f t="shared" si="532"/>
        <v/>
      </c>
      <c r="Z2800" s="4" t="str">
        <f t="shared" si="533"/>
        <v/>
      </c>
      <c r="AA2800" s="4" t="str">
        <f>IF($V2800="","",IF(Y2800&lt;36,0,IF(AND(36&lt;=Y2800,Y2800&lt;71),VLOOKUP($W2800,日射量と図３!$E$6:$F$34,2,TRUE),IF(AND(71&lt;=Y2800,Y2800&lt;107),VLOOKUP($W2800,日射量と図３!$E$6:$G$34,3,TRUE),IF(AND(107&lt;=Y2800,Y2800&lt;143),VLOOKUP($W2800,日射量と図３!$E$6:$H$34,4,TRUE),VLOOKUP($W2800,日射量と図３!$E$6:$I$34,5,TRUE))))))</f>
        <v/>
      </c>
      <c r="AB2800" s="4" t="str">
        <f>IF($V2800="","",IF(Z2800&lt;36,0,IF(AND(36&lt;=Z2800,Z2800&lt;71),VLOOKUP($W2800,日射量と図３!$E$6:$F$34,2,TRUE),IF(AND(71&lt;=Z2800,Z2800&lt;107),VLOOKUP($W2800,日射量と図３!$E$6:$G$34,3,TRUE),IF(AND(107&lt;=Z2800,Z2800&lt;143),VLOOKUP($W2800,日射量と図３!$E$6:$H$34,4,TRUE),VLOOKUP($W2800,日射量と図３!$E$6:$I$34,5,TRUE))))))</f>
        <v/>
      </c>
      <c r="AC2800" s="382" t="str">
        <f t="shared" si="528"/>
        <v/>
      </c>
      <c r="AD2800" s="382" t="str">
        <f t="shared" si="529"/>
        <v/>
      </c>
    </row>
    <row r="2801" spans="11:30" ht="13.5" customHeight="1">
      <c r="K2801" s="4">
        <f t="shared" si="522"/>
        <v>9</v>
      </c>
      <c r="L2801" s="34">
        <v>43368</v>
      </c>
      <c r="M2801" s="4">
        <v>117</v>
      </c>
      <c r="N2801" s="4">
        <v>14</v>
      </c>
      <c r="O2801" s="31">
        <v>0.54166666666666663</v>
      </c>
      <c r="P2801" s="35">
        <v>26.76</v>
      </c>
      <c r="Q2801" s="36">
        <f t="shared" si="523"/>
        <v>12</v>
      </c>
      <c r="R2801" s="4">
        <f t="shared" si="524"/>
        <v>0</v>
      </c>
      <c r="S2801" s="31">
        <f t="shared" si="530"/>
        <v>0.22535879629629629</v>
      </c>
      <c r="T2801" s="31">
        <f t="shared" si="531"/>
        <v>0.76428240740740738</v>
      </c>
      <c r="U2801" s="4">
        <f t="shared" si="525"/>
        <v>0</v>
      </c>
      <c r="V2801" s="4" t="str">
        <f t="shared" si="526"/>
        <v/>
      </c>
      <c r="W2801" s="18" t="str">
        <f>IF(V2801="","",VLOOKUP(L2801,日射量と図３!$A$4:$C$368,3,TRUE)*238.85/100)</f>
        <v/>
      </c>
      <c r="X2801" s="4" t="str">
        <f t="shared" si="527"/>
        <v/>
      </c>
      <c r="Y2801" s="4" t="str">
        <f t="shared" si="532"/>
        <v/>
      </c>
      <c r="Z2801" s="4" t="str">
        <f t="shared" si="533"/>
        <v/>
      </c>
      <c r="AA2801" s="4" t="str">
        <f>IF($V2801="","",IF(Y2801&lt;36,0,IF(AND(36&lt;=Y2801,Y2801&lt;71),VLOOKUP($W2801,日射量と図３!$E$6:$F$34,2,TRUE),IF(AND(71&lt;=Y2801,Y2801&lt;107),VLOOKUP($W2801,日射量と図３!$E$6:$G$34,3,TRUE),IF(AND(107&lt;=Y2801,Y2801&lt;143),VLOOKUP($W2801,日射量と図３!$E$6:$H$34,4,TRUE),VLOOKUP($W2801,日射量と図３!$E$6:$I$34,5,TRUE))))))</f>
        <v/>
      </c>
      <c r="AB2801" s="4" t="str">
        <f>IF($V2801="","",IF(Z2801&lt;36,0,IF(AND(36&lt;=Z2801,Z2801&lt;71),VLOOKUP($W2801,日射量と図３!$E$6:$F$34,2,TRUE),IF(AND(71&lt;=Z2801,Z2801&lt;107),VLOOKUP($W2801,日射量と図３!$E$6:$G$34,3,TRUE),IF(AND(107&lt;=Z2801,Z2801&lt;143),VLOOKUP($W2801,日射量と図３!$E$6:$H$34,4,TRUE),VLOOKUP($W2801,日射量と図３!$E$6:$I$34,5,TRUE))))))</f>
        <v/>
      </c>
      <c r="AC2801" s="382" t="str">
        <f t="shared" si="528"/>
        <v/>
      </c>
      <c r="AD2801" s="382" t="str">
        <f t="shared" si="529"/>
        <v/>
      </c>
    </row>
    <row r="2802" spans="11:30" ht="13.5" customHeight="1">
      <c r="K2802" s="4">
        <f t="shared" si="522"/>
        <v>9</v>
      </c>
      <c r="L2802" s="34">
        <v>43368</v>
      </c>
      <c r="M2802" s="4">
        <v>117</v>
      </c>
      <c r="N2802" s="4">
        <v>15</v>
      </c>
      <c r="O2802" s="31">
        <v>0.58333333333333337</v>
      </c>
      <c r="P2802" s="35">
        <v>26.9</v>
      </c>
      <c r="Q2802" s="36">
        <f t="shared" si="523"/>
        <v>12</v>
      </c>
      <c r="R2802" s="4">
        <f t="shared" si="524"/>
        <v>0</v>
      </c>
      <c r="S2802" s="31">
        <f t="shared" si="530"/>
        <v>0.22535879629629629</v>
      </c>
      <c r="T2802" s="31">
        <f t="shared" si="531"/>
        <v>0.76428240740740738</v>
      </c>
      <c r="U2802" s="4">
        <f t="shared" si="525"/>
        <v>0</v>
      </c>
      <c r="V2802" s="4" t="str">
        <f t="shared" si="526"/>
        <v/>
      </c>
      <c r="W2802" s="18" t="str">
        <f>IF(V2802="","",VLOOKUP(L2802,日射量と図３!$A$4:$C$368,3,TRUE)*238.85/100)</f>
        <v/>
      </c>
      <c r="X2802" s="4" t="str">
        <f t="shared" si="527"/>
        <v/>
      </c>
      <c r="Y2802" s="4" t="str">
        <f t="shared" si="532"/>
        <v/>
      </c>
      <c r="Z2802" s="4" t="str">
        <f t="shared" si="533"/>
        <v/>
      </c>
      <c r="AA2802" s="4" t="str">
        <f>IF($V2802="","",IF(Y2802&lt;36,0,IF(AND(36&lt;=Y2802,Y2802&lt;71),VLOOKUP($W2802,日射量と図３!$E$6:$F$34,2,TRUE),IF(AND(71&lt;=Y2802,Y2802&lt;107),VLOOKUP($W2802,日射量と図３!$E$6:$G$34,3,TRUE),IF(AND(107&lt;=Y2802,Y2802&lt;143),VLOOKUP($W2802,日射量と図３!$E$6:$H$34,4,TRUE),VLOOKUP($W2802,日射量と図３!$E$6:$I$34,5,TRUE))))))</f>
        <v/>
      </c>
      <c r="AB2802" s="4" t="str">
        <f>IF($V2802="","",IF(Z2802&lt;36,0,IF(AND(36&lt;=Z2802,Z2802&lt;71),VLOOKUP($W2802,日射量と図３!$E$6:$F$34,2,TRUE),IF(AND(71&lt;=Z2802,Z2802&lt;107),VLOOKUP($W2802,日射量と図３!$E$6:$G$34,3,TRUE),IF(AND(107&lt;=Z2802,Z2802&lt;143),VLOOKUP($W2802,日射量と図３!$E$6:$H$34,4,TRUE),VLOOKUP($W2802,日射量と図３!$E$6:$I$34,5,TRUE))))))</f>
        <v/>
      </c>
      <c r="AC2802" s="382" t="str">
        <f t="shared" si="528"/>
        <v/>
      </c>
      <c r="AD2802" s="382" t="str">
        <f t="shared" si="529"/>
        <v/>
      </c>
    </row>
    <row r="2803" spans="11:30" ht="13.5" customHeight="1">
      <c r="K2803" s="4">
        <f t="shared" si="522"/>
        <v>9</v>
      </c>
      <c r="L2803" s="34">
        <v>43368</v>
      </c>
      <c r="M2803" s="4">
        <v>117</v>
      </c>
      <c r="N2803" s="4">
        <v>16</v>
      </c>
      <c r="O2803" s="31">
        <v>0.625</v>
      </c>
      <c r="P2803" s="35">
        <v>27.089999999999996</v>
      </c>
      <c r="Q2803" s="36">
        <f t="shared" si="523"/>
        <v>16</v>
      </c>
      <c r="R2803" s="4">
        <f t="shared" si="524"/>
        <v>0</v>
      </c>
      <c r="S2803" s="31">
        <f t="shared" si="530"/>
        <v>0.22535879629629629</v>
      </c>
      <c r="T2803" s="31">
        <f t="shared" si="531"/>
        <v>0.76428240740740738</v>
      </c>
      <c r="U2803" s="4">
        <f t="shared" si="525"/>
        <v>0</v>
      </c>
      <c r="V2803" s="4" t="str">
        <f t="shared" si="526"/>
        <v/>
      </c>
      <c r="W2803" s="18" t="str">
        <f>IF(V2803="","",VLOOKUP(L2803,日射量と図３!$A$4:$C$368,3,TRUE)*238.85/100)</f>
        <v/>
      </c>
      <c r="X2803" s="4" t="str">
        <f t="shared" si="527"/>
        <v/>
      </c>
      <c r="Y2803" s="4" t="str">
        <f t="shared" si="532"/>
        <v/>
      </c>
      <c r="Z2803" s="4" t="str">
        <f t="shared" si="533"/>
        <v/>
      </c>
      <c r="AA2803" s="4" t="str">
        <f>IF($V2803="","",IF(Y2803&lt;36,0,IF(AND(36&lt;=Y2803,Y2803&lt;71),VLOOKUP($W2803,日射量と図３!$E$6:$F$34,2,TRUE),IF(AND(71&lt;=Y2803,Y2803&lt;107),VLOOKUP($W2803,日射量と図３!$E$6:$G$34,3,TRUE),IF(AND(107&lt;=Y2803,Y2803&lt;143),VLOOKUP($W2803,日射量と図３!$E$6:$H$34,4,TRUE),VLOOKUP($W2803,日射量と図３!$E$6:$I$34,5,TRUE))))))</f>
        <v/>
      </c>
      <c r="AB2803" s="4" t="str">
        <f>IF($V2803="","",IF(Z2803&lt;36,0,IF(AND(36&lt;=Z2803,Z2803&lt;71),VLOOKUP($W2803,日射量と図３!$E$6:$F$34,2,TRUE),IF(AND(71&lt;=Z2803,Z2803&lt;107),VLOOKUP($W2803,日射量と図３!$E$6:$G$34,3,TRUE),IF(AND(107&lt;=Z2803,Z2803&lt;143),VLOOKUP($W2803,日射量と図３!$E$6:$H$34,4,TRUE),VLOOKUP($W2803,日射量と図３!$E$6:$I$34,5,TRUE))))))</f>
        <v/>
      </c>
      <c r="AC2803" s="382" t="str">
        <f t="shared" si="528"/>
        <v/>
      </c>
      <c r="AD2803" s="382" t="str">
        <f t="shared" si="529"/>
        <v/>
      </c>
    </row>
    <row r="2804" spans="11:30" ht="13.5" customHeight="1">
      <c r="K2804" s="4">
        <f t="shared" si="522"/>
        <v>9</v>
      </c>
      <c r="L2804" s="34">
        <v>43368</v>
      </c>
      <c r="M2804" s="4">
        <v>117</v>
      </c>
      <c r="N2804" s="4">
        <v>17</v>
      </c>
      <c r="O2804" s="31">
        <v>0.66666666666666663</v>
      </c>
      <c r="P2804" s="35">
        <v>26.75</v>
      </c>
      <c r="Q2804" s="36">
        <f t="shared" si="523"/>
        <v>16</v>
      </c>
      <c r="R2804" s="4">
        <f t="shared" si="524"/>
        <v>0</v>
      </c>
      <c r="S2804" s="31">
        <f t="shared" si="530"/>
        <v>0.22535879629629629</v>
      </c>
      <c r="T2804" s="31">
        <f t="shared" si="531"/>
        <v>0.76428240740740738</v>
      </c>
      <c r="U2804" s="4">
        <f t="shared" si="525"/>
        <v>0</v>
      </c>
      <c r="V2804" s="4" t="str">
        <f t="shared" si="526"/>
        <v/>
      </c>
      <c r="W2804" s="18" t="str">
        <f>IF(V2804="","",VLOOKUP(L2804,日射量と図３!$A$4:$C$368,3,TRUE)*238.85/100)</f>
        <v/>
      </c>
      <c r="X2804" s="4" t="str">
        <f t="shared" si="527"/>
        <v/>
      </c>
      <c r="Y2804" s="4" t="str">
        <f t="shared" si="532"/>
        <v/>
      </c>
      <c r="Z2804" s="4" t="str">
        <f t="shared" si="533"/>
        <v/>
      </c>
      <c r="AA2804" s="4" t="str">
        <f>IF($V2804="","",IF(Y2804&lt;36,0,IF(AND(36&lt;=Y2804,Y2804&lt;71),VLOOKUP($W2804,日射量と図３!$E$6:$F$34,2,TRUE),IF(AND(71&lt;=Y2804,Y2804&lt;107),VLOOKUP($W2804,日射量と図３!$E$6:$G$34,3,TRUE),IF(AND(107&lt;=Y2804,Y2804&lt;143),VLOOKUP($W2804,日射量と図３!$E$6:$H$34,4,TRUE),VLOOKUP($W2804,日射量と図３!$E$6:$I$34,5,TRUE))))))</f>
        <v/>
      </c>
      <c r="AB2804" s="4" t="str">
        <f>IF($V2804="","",IF(Z2804&lt;36,0,IF(AND(36&lt;=Z2804,Z2804&lt;71),VLOOKUP($W2804,日射量と図３!$E$6:$F$34,2,TRUE),IF(AND(71&lt;=Z2804,Z2804&lt;107),VLOOKUP($W2804,日射量と図３!$E$6:$G$34,3,TRUE),IF(AND(107&lt;=Z2804,Z2804&lt;143),VLOOKUP($W2804,日射量と図３!$E$6:$H$34,4,TRUE),VLOOKUP($W2804,日射量と図３!$E$6:$I$34,5,TRUE))))))</f>
        <v/>
      </c>
      <c r="AC2804" s="382" t="str">
        <f t="shared" si="528"/>
        <v/>
      </c>
      <c r="AD2804" s="382" t="str">
        <f t="shared" si="529"/>
        <v/>
      </c>
    </row>
    <row r="2805" spans="11:30" ht="13.5" customHeight="1">
      <c r="K2805" s="4">
        <f t="shared" si="522"/>
        <v>9</v>
      </c>
      <c r="L2805" s="34">
        <v>43368</v>
      </c>
      <c r="M2805" s="4">
        <v>117</v>
      </c>
      <c r="N2805" s="4">
        <v>18</v>
      </c>
      <c r="O2805" s="31">
        <v>0.70833333333333337</v>
      </c>
      <c r="P2805" s="35">
        <v>25.71</v>
      </c>
      <c r="Q2805" s="36">
        <f t="shared" si="523"/>
        <v>16</v>
      </c>
      <c r="R2805" s="4">
        <f t="shared" si="524"/>
        <v>0</v>
      </c>
      <c r="S2805" s="31">
        <f t="shared" si="530"/>
        <v>0.22535879629629629</v>
      </c>
      <c r="T2805" s="31">
        <f t="shared" si="531"/>
        <v>0.76428240740740738</v>
      </c>
      <c r="U2805" s="4">
        <f t="shared" si="525"/>
        <v>0</v>
      </c>
      <c r="V2805" s="4" t="str">
        <f t="shared" si="526"/>
        <v/>
      </c>
      <c r="W2805" s="18" t="str">
        <f>IF(V2805="","",VLOOKUP(L2805,日射量と図３!$A$4:$C$368,3,TRUE)*238.85/100)</f>
        <v/>
      </c>
      <c r="X2805" s="4" t="str">
        <f t="shared" si="527"/>
        <v/>
      </c>
      <c r="Y2805" s="4" t="str">
        <f t="shared" si="532"/>
        <v/>
      </c>
      <c r="Z2805" s="4" t="str">
        <f t="shared" si="533"/>
        <v/>
      </c>
      <c r="AA2805" s="4" t="str">
        <f>IF($V2805="","",IF(Y2805&lt;36,0,IF(AND(36&lt;=Y2805,Y2805&lt;71),VLOOKUP($W2805,日射量と図３!$E$6:$F$34,2,TRUE),IF(AND(71&lt;=Y2805,Y2805&lt;107),VLOOKUP($W2805,日射量と図３!$E$6:$G$34,3,TRUE),IF(AND(107&lt;=Y2805,Y2805&lt;143),VLOOKUP($W2805,日射量と図３!$E$6:$H$34,4,TRUE),VLOOKUP($W2805,日射量と図３!$E$6:$I$34,5,TRUE))))))</f>
        <v/>
      </c>
      <c r="AB2805" s="4" t="str">
        <f>IF($V2805="","",IF(Z2805&lt;36,0,IF(AND(36&lt;=Z2805,Z2805&lt;71),VLOOKUP($W2805,日射量と図３!$E$6:$F$34,2,TRUE),IF(AND(71&lt;=Z2805,Z2805&lt;107),VLOOKUP($W2805,日射量と図３!$E$6:$G$34,3,TRUE),IF(AND(107&lt;=Z2805,Z2805&lt;143),VLOOKUP($W2805,日射量と図３!$E$6:$H$34,4,TRUE),VLOOKUP($W2805,日射量と図３!$E$6:$I$34,5,TRUE))))))</f>
        <v/>
      </c>
      <c r="AC2805" s="382" t="str">
        <f t="shared" si="528"/>
        <v/>
      </c>
      <c r="AD2805" s="382" t="str">
        <f t="shared" si="529"/>
        <v/>
      </c>
    </row>
    <row r="2806" spans="11:30" ht="13.5" customHeight="1">
      <c r="K2806" s="4">
        <f t="shared" si="522"/>
        <v>9</v>
      </c>
      <c r="L2806" s="34">
        <v>43368</v>
      </c>
      <c r="M2806" s="4">
        <v>117</v>
      </c>
      <c r="N2806" s="4">
        <v>19</v>
      </c>
      <c r="O2806" s="31">
        <v>0.75</v>
      </c>
      <c r="P2806" s="35">
        <v>24.529999999999998</v>
      </c>
      <c r="Q2806" s="36">
        <f t="shared" si="523"/>
        <v>16</v>
      </c>
      <c r="R2806" s="4">
        <f t="shared" si="524"/>
        <v>0</v>
      </c>
      <c r="S2806" s="31">
        <f t="shared" si="530"/>
        <v>0.22535879629629629</v>
      </c>
      <c r="T2806" s="31">
        <f t="shared" si="531"/>
        <v>0.76428240740740738</v>
      </c>
      <c r="U2806" s="4">
        <f t="shared" si="525"/>
        <v>0</v>
      </c>
      <c r="V2806" s="4" t="str">
        <f t="shared" si="526"/>
        <v/>
      </c>
      <c r="W2806" s="18" t="str">
        <f>IF(V2806="","",VLOOKUP(L2806,日射量と図３!$A$4:$C$368,3,TRUE)*238.85/100)</f>
        <v/>
      </c>
      <c r="X2806" s="4" t="str">
        <f t="shared" si="527"/>
        <v/>
      </c>
      <c r="Y2806" s="4" t="str">
        <f t="shared" si="532"/>
        <v/>
      </c>
      <c r="Z2806" s="4" t="str">
        <f t="shared" si="533"/>
        <v/>
      </c>
      <c r="AA2806" s="4" t="str">
        <f>IF($V2806="","",IF(Y2806&lt;36,0,IF(AND(36&lt;=Y2806,Y2806&lt;71),VLOOKUP($W2806,日射量と図３!$E$6:$F$34,2,TRUE),IF(AND(71&lt;=Y2806,Y2806&lt;107),VLOOKUP($W2806,日射量と図３!$E$6:$G$34,3,TRUE),IF(AND(107&lt;=Y2806,Y2806&lt;143),VLOOKUP($W2806,日射量と図３!$E$6:$H$34,4,TRUE),VLOOKUP($W2806,日射量と図３!$E$6:$I$34,5,TRUE))))))</f>
        <v/>
      </c>
      <c r="AB2806" s="4" t="str">
        <f>IF($V2806="","",IF(Z2806&lt;36,0,IF(AND(36&lt;=Z2806,Z2806&lt;71),VLOOKUP($W2806,日射量と図３!$E$6:$F$34,2,TRUE),IF(AND(71&lt;=Z2806,Z2806&lt;107),VLOOKUP($W2806,日射量と図３!$E$6:$G$34,3,TRUE),IF(AND(107&lt;=Z2806,Z2806&lt;143),VLOOKUP($W2806,日射量と図３!$E$6:$H$34,4,TRUE),VLOOKUP($W2806,日射量と図３!$E$6:$I$34,5,TRUE))))))</f>
        <v/>
      </c>
      <c r="AC2806" s="382" t="str">
        <f t="shared" si="528"/>
        <v/>
      </c>
      <c r="AD2806" s="382" t="str">
        <f t="shared" si="529"/>
        <v/>
      </c>
    </row>
    <row r="2807" spans="11:30" ht="13.5" customHeight="1">
      <c r="K2807" s="4">
        <f t="shared" si="522"/>
        <v>9</v>
      </c>
      <c r="L2807" s="34">
        <v>43368</v>
      </c>
      <c r="M2807" s="4">
        <v>117</v>
      </c>
      <c r="N2807" s="4">
        <v>20</v>
      </c>
      <c r="O2807" s="31">
        <v>0.79166666666666663</v>
      </c>
      <c r="P2807" s="35">
        <v>23.69</v>
      </c>
      <c r="Q2807" s="36">
        <f t="shared" si="523"/>
        <v>16</v>
      </c>
      <c r="R2807" s="4">
        <f t="shared" si="524"/>
        <v>0</v>
      </c>
      <c r="S2807" s="31">
        <f t="shared" si="530"/>
        <v>0.22535879629629629</v>
      </c>
      <c r="T2807" s="31">
        <f t="shared" si="531"/>
        <v>0.76428240740740738</v>
      </c>
      <c r="U2807" s="4">
        <f t="shared" si="525"/>
        <v>0</v>
      </c>
      <c r="V2807" s="4" t="str">
        <f t="shared" si="526"/>
        <v/>
      </c>
      <c r="W2807" s="18" t="str">
        <f>IF(V2807="","",VLOOKUP(L2807,日射量と図３!$A$4:$C$368,3,TRUE)*238.85/100)</f>
        <v/>
      </c>
      <c r="X2807" s="4" t="str">
        <f t="shared" si="527"/>
        <v/>
      </c>
      <c r="Y2807" s="4" t="str">
        <f t="shared" si="532"/>
        <v/>
      </c>
      <c r="Z2807" s="4" t="str">
        <f t="shared" si="533"/>
        <v/>
      </c>
      <c r="AA2807" s="4" t="str">
        <f>IF($V2807="","",IF(Y2807&lt;36,0,IF(AND(36&lt;=Y2807,Y2807&lt;71),VLOOKUP($W2807,日射量と図３!$E$6:$F$34,2,TRUE),IF(AND(71&lt;=Y2807,Y2807&lt;107),VLOOKUP($W2807,日射量と図３!$E$6:$G$34,3,TRUE),IF(AND(107&lt;=Y2807,Y2807&lt;143),VLOOKUP($W2807,日射量と図３!$E$6:$H$34,4,TRUE),VLOOKUP($W2807,日射量と図３!$E$6:$I$34,5,TRUE))))))</f>
        <v/>
      </c>
      <c r="AB2807" s="4" t="str">
        <f>IF($V2807="","",IF(Z2807&lt;36,0,IF(AND(36&lt;=Z2807,Z2807&lt;71),VLOOKUP($W2807,日射量と図３!$E$6:$F$34,2,TRUE),IF(AND(71&lt;=Z2807,Z2807&lt;107),VLOOKUP($W2807,日射量と図３!$E$6:$G$34,3,TRUE),IF(AND(107&lt;=Z2807,Z2807&lt;143),VLOOKUP($W2807,日射量と図３!$E$6:$H$34,4,TRUE),VLOOKUP($W2807,日射量と図３!$E$6:$I$34,5,TRUE))))))</f>
        <v/>
      </c>
      <c r="AC2807" s="382" t="str">
        <f t="shared" si="528"/>
        <v/>
      </c>
      <c r="AD2807" s="382" t="str">
        <f t="shared" si="529"/>
        <v/>
      </c>
    </row>
    <row r="2808" spans="11:30" ht="13.5" customHeight="1">
      <c r="K2808" s="4">
        <f t="shared" si="522"/>
        <v>9</v>
      </c>
      <c r="L2808" s="34">
        <v>43368</v>
      </c>
      <c r="M2808" s="4">
        <v>117</v>
      </c>
      <c r="N2808" s="4">
        <v>21</v>
      </c>
      <c r="O2808" s="31">
        <v>0.83333333333333337</v>
      </c>
      <c r="P2808" s="35">
        <v>23.020000000000003</v>
      </c>
      <c r="Q2808" s="36">
        <f t="shared" si="523"/>
        <v>16</v>
      </c>
      <c r="R2808" s="4">
        <f t="shared" si="524"/>
        <v>0</v>
      </c>
      <c r="S2808" s="31">
        <f t="shared" si="530"/>
        <v>0.22535879629629629</v>
      </c>
      <c r="T2808" s="31">
        <f t="shared" si="531"/>
        <v>0.76428240740740738</v>
      </c>
      <c r="U2808" s="4">
        <f t="shared" si="525"/>
        <v>0</v>
      </c>
      <c r="V2808" s="4" t="str">
        <f t="shared" si="526"/>
        <v/>
      </c>
      <c r="W2808" s="18" t="str">
        <f>IF(V2808="","",VLOOKUP(L2808,日射量と図３!$A$4:$C$368,3,TRUE)*238.85/100)</f>
        <v/>
      </c>
      <c r="X2808" s="4" t="str">
        <f t="shared" si="527"/>
        <v/>
      </c>
      <c r="Y2808" s="4" t="str">
        <f t="shared" si="532"/>
        <v/>
      </c>
      <c r="Z2808" s="4" t="str">
        <f t="shared" si="533"/>
        <v/>
      </c>
      <c r="AA2808" s="4" t="str">
        <f>IF($V2808="","",IF(Y2808&lt;36,0,IF(AND(36&lt;=Y2808,Y2808&lt;71),VLOOKUP($W2808,日射量と図３!$E$6:$F$34,2,TRUE),IF(AND(71&lt;=Y2808,Y2808&lt;107),VLOOKUP($W2808,日射量と図３!$E$6:$G$34,3,TRUE),IF(AND(107&lt;=Y2808,Y2808&lt;143),VLOOKUP($W2808,日射量と図３!$E$6:$H$34,4,TRUE),VLOOKUP($W2808,日射量と図３!$E$6:$I$34,5,TRUE))))))</f>
        <v/>
      </c>
      <c r="AB2808" s="4" t="str">
        <f>IF($V2808="","",IF(Z2808&lt;36,0,IF(AND(36&lt;=Z2808,Z2808&lt;71),VLOOKUP($W2808,日射量と図３!$E$6:$F$34,2,TRUE),IF(AND(71&lt;=Z2808,Z2808&lt;107),VLOOKUP($W2808,日射量と図３!$E$6:$G$34,3,TRUE),IF(AND(107&lt;=Z2808,Z2808&lt;143),VLOOKUP($W2808,日射量と図３!$E$6:$H$34,4,TRUE),VLOOKUP($W2808,日射量と図３!$E$6:$I$34,5,TRUE))))))</f>
        <v/>
      </c>
      <c r="AC2808" s="382" t="str">
        <f t="shared" si="528"/>
        <v/>
      </c>
      <c r="AD2808" s="382" t="str">
        <f t="shared" si="529"/>
        <v/>
      </c>
    </row>
    <row r="2809" spans="11:30" ht="13.5" customHeight="1">
      <c r="K2809" s="4">
        <f t="shared" si="522"/>
        <v>9</v>
      </c>
      <c r="L2809" s="34">
        <v>43368</v>
      </c>
      <c r="M2809" s="4">
        <v>117</v>
      </c>
      <c r="N2809" s="4">
        <v>22</v>
      </c>
      <c r="O2809" s="31">
        <v>0.875</v>
      </c>
      <c r="P2809" s="35">
        <v>22.65</v>
      </c>
      <c r="Q2809" s="36">
        <f t="shared" si="523"/>
        <v>16</v>
      </c>
      <c r="R2809" s="4">
        <f t="shared" si="524"/>
        <v>0</v>
      </c>
      <c r="S2809" s="31">
        <f t="shared" si="530"/>
        <v>0.22535879629629629</v>
      </c>
      <c r="T2809" s="31">
        <f t="shared" si="531"/>
        <v>0.76428240740740738</v>
      </c>
      <c r="U2809" s="4">
        <f t="shared" si="525"/>
        <v>0</v>
      </c>
      <c r="V2809" s="4" t="str">
        <f t="shared" si="526"/>
        <v/>
      </c>
      <c r="W2809" s="18" t="str">
        <f>IF(V2809="","",VLOOKUP(L2809,日射量と図３!$A$4:$C$368,3,TRUE)*238.85/100)</f>
        <v/>
      </c>
      <c r="X2809" s="4" t="str">
        <f t="shared" si="527"/>
        <v/>
      </c>
      <c r="Y2809" s="4" t="str">
        <f t="shared" si="532"/>
        <v/>
      </c>
      <c r="Z2809" s="4" t="str">
        <f t="shared" si="533"/>
        <v/>
      </c>
      <c r="AA2809" s="4" t="str">
        <f>IF($V2809="","",IF(Y2809&lt;36,0,IF(AND(36&lt;=Y2809,Y2809&lt;71),VLOOKUP($W2809,日射量と図３!$E$6:$F$34,2,TRUE),IF(AND(71&lt;=Y2809,Y2809&lt;107),VLOOKUP($W2809,日射量と図３!$E$6:$G$34,3,TRUE),IF(AND(107&lt;=Y2809,Y2809&lt;143),VLOOKUP($W2809,日射量と図３!$E$6:$H$34,4,TRUE),VLOOKUP($W2809,日射量と図３!$E$6:$I$34,5,TRUE))))))</f>
        <v/>
      </c>
      <c r="AB2809" s="4" t="str">
        <f>IF($V2809="","",IF(Z2809&lt;36,0,IF(AND(36&lt;=Z2809,Z2809&lt;71),VLOOKUP($W2809,日射量と図３!$E$6:$F$34,2,TRUE),IF(AND(71&lt;=Z2809,Z2809&lt;107),VLOOKUP($W2809,日射量と図３!$E$6:$G$34,3,TRUE),IF(AND(107&lt;=Z2809,Z2809&lt;143),VLOOKUP($W2809,日射量と図３!$E$6:$H$34,4,TRUE),VLOOKUP($W2809,日射量と図３!$E$6:$I$34,5,TRUE))))))</f>
        <v/>
      </c>
      <c r="AC2809" s="382" t="str">
        <f t="shared" si="528"/>
        <v/>
      </c>
      <c r="AD2809" s="382" t="str">
        <f t="shared" si="529"/>
        <v/>
      </c>
    </row>
    <row r="2810" spans="11:30" ht="13.5" customHeight="1">
      <c r="K2810" s="4">
        <f t="shared" si="522"/>
        <v>9</v>
      </c>
      <c r="L2810" s="34">
        <v>43368</v>
      </c>
      <c r="M2810" s="4">
        <v>117</v>
      </c>
      <c r="N2810" s="4">
        <v>23</v>
      </c>
      <c r="O2810" s="31">
        <v>0.91666666666666663</v>
      </c>
      <c r="P2810" s="35">
        <v>22.189999999999998</v>
      </c>
      <c r="Q2810" s="36">
        <f t="shared" si="523"/>
        <v>13</v>
      </c>
      <c r="R2810" s="4">
        <f t="shared" si="524"/>
        <v>0</v>
      </c>
      <c r="S2810" s="31">
        <f t="shared" si="530"/>
        <v>0.22535879629629629</v>
      </c>
      <c r="T2810" s="31">
        <f t="shared" si="531"/>
        <v>0.76428240740740738</v>
      </c>
      <c r="U2810" s="4">
        <f t="shared" si="525"/>
        <v>0</v>
      </c>
      <c r="V2810" s="4" t="str">
        <f t="shared" si="526"/>
        <v/>
      </c>
      <c r="W2810" s="18" t="str">
        <f>IF(V2810="","",VLOOKUP(L2810,日射量と図３!$A$4:$C$368,3,TRUE)*238.85/100)</f>
        <v/>
      </c>
      <c r="X2810" s="4" t="str">
        <f t="shared" si="527"/>
        <v/>
      </c>
      <c r="Y2810" s="4" t="str">
        <f t="shared" si="532"/>
        <v/>
      </c>
      <c r="Z2810" s="4" t="str">
        <f t="shared" si="533"/>
        <v/>
      </c>
      <c r="AA2810" s="4" t="str">
        <f>IF($V2810="","",IF(Y2810&lt;36,0,IF(AND(36&lt;=Y2810,Y2810&lt;71),VLOOKUP($W2810,日射量と図３!$E$6:$F$34,2,TRUE),IF(AND(71&lt;=Y2810,Y2810&lt;107),VLOOKUP($W2810,日射量と図３!$E$6:$G$34,3,TRUE),IF(AND(107&lt;=Y2810,Y2810&lt;143),VLOOKUP($W2810,日射量と図３!$E$6:$H$34,4,TRUE),VLOOKUP($W2810,日射量と図３!$E$6:$I$34,5,TRUE))))))</f>
        <v/>
      </c>
      <c r="AB2810" s="4" t="str">
        <f>IF($V2810="","",IF(Z2810&lt;36,0,IF(AND(36&lt;=Z2810,Z2810&lt;71),VLOOKUP($W2810,日射量と図３!$E$6:$F$34,2,TRUE),IF(AND(71&lt;=Z2810,Z2810&lt;107),VLOOKUP($W2810,日射量と図３!$E$6:$G$34,3,TRUE),IF(AND(107&lt;=Z2810,Z2810&lt;143),VLOOKUP($W2810,日射量と図３!$E$6:$H$34,4,TRUE),VLOOKUP($W2810,日射量と図３!$E$6:$I$34,5,TRUE))))))</f>
        <v/>
      </c>
      <c r="AC2810" s="382" t="str">
        <f t="shared" si="528"/>
        <v/>
      </c>
      <c r="AD2810" s="382" t="str">
        <f t="shared" si="529"/>
        <v/>
      </c>
    </row>
    <row r="2811" spans="11:30" ht="13.5" customHeight="1">
      <c r="K2811" s="4">
        <f t="shared" si="522"/>
        <v>9</v>
      </c>
      <c r="L2811" s="34">
        <v>43368</v>
      </c>
      <c r="M2811" s="4">
        <v>117</v>
      </c>
      <c r="N2811" s="4">
        <v>24</v>
      </c>
      <c r="O2811" s="31">
        <v>0.95833333333333337</v>
      </c>
      <c r="P2811" s="35">
        <v>21.88</v>
      </c>
      <c r="Q2811" s="36">
        <f t="shared" si="523"/>
        <v>13</v>
      </c>
      <c r="R2811" s="4">
        <f t="shared" si="524"/>
        <v>0</v>
      </c>
      <c r="S2811" s="31">
        <f t="shared" si="530"/>
        <v>0.22535879629629629</v>
      </c>
      <c r="T2811" s="31">
        <f t="shared" si="531"/>
        <v>0.76428240740740738</v>
      </c>
      <c r="U2811" s="4">
        <f t="shared" si="525"/>
        <v>0</v>
      </c>
      <c r="V2811" s="4" t="str">
        <f t="shared" si="526"/>
        <v/>
      </c>
      <c r="W2811" s="18" t="str">
        <f>IF(V2811="","",VLOOKUP(L2811,日射量と図３!$A$4:$C$368,3,TRUE)*238.85/100)</f>
        <v/>
      </c>
      <c r="X2811" s="4" t="str">
        <f t="shared" si="527"/>
        <v/>
      </c>
      <c r="Y2811" s="4" t="str">
        <f t="shared" si="532"/>
        <v/>
      </c>
      <c r="Z2811" s="4" t="str">
        <f t="shared" si="533"/>
        <v/>
      </c>
      <c r="AA2811" s="4" t="str">
        <f>IF($V2811="","",IF(Y2811&lt;36,0,IF(AND(36&lt;=Y2811,Y2811&lt;71),VLOOKUP($W2811,日射量と図３!$E$6:$F$34,2,TRUE),IF(AND(71&lt;=Y2811,Y2811&lt;107),VLOOKUP($W2811,日射量と図３!$E$6:$G$34,3,TRUE),IF(AND(107&lt;=Y2811,Y2811&lt;143),VLOOKUP($W2811,日射量と図３!$E$6:$H$34,4,TRUE),VLOOKUP($W2811,日射量と図３!$E$6:$I$34,5,TRUE))))))</f>
        <v/>
      </c>
      <c r="AB2811" s="4" t="str">
        <f>IF($V2811="","",IF(Z2811&lt;36,0,IF(AND(36&lt;=Z2811,Z2811&lt;71),VLOOKUP($W2811,日射量と図３!$E$6:$F$34,2,TRUE),IF(AND(71&lt;=Z2811,Z2811&lt;107),VLOOKUP($W2811,日射量と図３!$E$6:$G$34,3,TRUE),IF(AND(107&lt;=Z2811,Z2811&lt;143),VLOOKUP($W2811,日射量と図３!$E$6:$H$34,4,TRUE),VLOOKUP($W2811,日射量と図３!$E$6:$I$34,5,TRUE))))))</f>
        <v/>
      </c>
      <c r="AC2811" s="382" t="str">
        <f t="shared" si="528"/>
        <v/>
      </c>
      <c r="AD2811" s="382" t="str">
        <f t="shared" si="529"/>
        <v/>
      </c>
    </row>
    <row r="2812" spans="11:30" ht="13.5" customHeight="1">
      <c r="K2812" s="4">
        <f t="shared" si="522"/>
        <v>9</v>
      </c>
      <c r="L2812" s="34">
        <v>43369</v>
      </c>
      <c r="M2812" s="4">
        <v>118</v>
      </c>
      <c r="N2812" s="4">
        <v>1</v>
      </c>
      <c r="O2812" s="31">
        <v>0</v>
      </c>
      <c r="P2812" s="35">
        <v>21.56</v>
      </c>
      <c r="Q2812" s="36">
        <f t="shared" si="523"/>
        <v>13</v>
      </c>
      <c r="R2812" s="4">
        <f t="shared" si="524"/>
        <v>0</v>
      </c>
      <c r="S2812" s="31">
        <f t="shared" si="530"/>
        <v>0.22535879629629629</v>
      </c>
      <c r="T2812" s="31">
        <f t="shared" si="531"/>
        <v>0.76428240740740738</v>
      </c>
      <c r="U2812" s="4">
        <f t="shared" si="525"/>
        <v>0</v>
      </c>
      <c r="V2812" s="4">
        <f t="shared" si="526"/>
        <v>0</v>
      </c>
      <c r="W2812" s="18">
        <f>IF(V2812="","",VLOOKUP(L2812,日射量と図３!$A$4:$C$368,3,TRUE)*238.85/100)</f>
        <v>33.439</v>
      </c>
      <c r="X2812" s="4">
        <f t="shared" si="527"/>
        <v>13</v>
      </c>
      <c r="Y2812" s="4">
        <f t="shared" si="532"/>
        <v>0</v>
      </c>
      <c r="Z2812" s="4">
        <f t="shared" si="533"/>
        <v>0</v>
      </c>
      <c r="AA2812" s="4">
        <f>IF($V2812="","",IF(Y2812&lt;36,0,IF(AND(36&lt;=Y2812,Y2812&lt;71),VLOOKUP($W2812,日射量と図３!$E$6:$F$34,2,TRUE),IF(AND(71&lt;=Y2812,Y2812&lt;107),VLOOKUP($W2812,日射量と図３!$E$6:$G$34,3,TRUE),IF(AND(107&lt;=Y2812,Y2812&lt;143),VLOOKUP($W2812,日射量と図３!$E$6:$H$34,4,TRUE),VLOOKUP($W2812,日射量と図３!$E$6:$I$34,5,TRUE))))))</f>
        <v>0</v>
      </c>
      <c r="AB2812" s="4">
        <f>IF($V2812="","",IF(Z2812&lt;36,0,IF(AND(36&lt;=Z2812,Z2812&lt;71),VLOOKUP($W2812,日射量と図３!$E$6:$F$34,2,TRUE),IF(AND(71&lt;=Z2812,Z2812&lt;107),VLOOKUP($W2812,日射量と図３!$E$6:$G$34,3,TRUE),IF(AND(107&lt;=Z2812,Z2812&lt;143),VLOOKUP($W2812,日射量と図３!$E$6:$H$34,4,TRUE),VLOOKUP($W2812,日射量と図３!$E$6:$I$34,5,TRUE))))))</f>
        <v>0</v>
      </c>
      <c r="AC2812" s="382">
        <f t="shared" si="528"/>
        <v>0</v>
      </c>
      <c r="AD2812" s="382">
        <f t="shared" si="529"/>
        <v>0</v>
      </c>
    </row>
    <row r="2813" spans="11:30" ht="13.5" customHeight="1">
      <c r="K2813" s="4">
        <f t="shared" si="522"/>
        <v>9</v>
      </c>
      <c r="L2813" s="34">
        <v>43369</v>
      </c>
      <c r="M2813" s="4">
        <v>118</v>
      </c>
      <c r="N2813" s="4">
        <v>2</v>
      </c>
      <c r="O2813" s="31">
        <v>4.1666666666666664E-2</v>
      </c>
      <c r="P2813" s="35">
        <v>21.279999999999998</v>
      </c>
      <c r="Q2813" s="36">
        <f t="shared" si="523"/>
        <v>13</v>
      </c>
      <c r="R2813" s="4">
        <f t="shared" si="524"/>
        <v>0</v>
      </c>
      <c r="S2813" s="31">
        <f t="shared" si="530"/>
        <v>0.22535879629629629</v>
      </c>
      <c r="T2813" s="31">
        <f t="shared" si="531"/>
        <v>0.76428240740740738</v>
      </c>
      <c r="U2813" s="4">
        <f t="shared" si="525"/>
        <v>0</v>
      </c>
      <c r="V2813" s="4" t="str">
        <f t="shared" si="526"/>
        <v/>
      </c>
      <c r="W2813" s="18" t="str">
        <f>IF(V2813="","",VLOOKUP(L2813,日射量と図３!$A$4:$C$368,3,TRUE)*238.85/100)</f>
        <v/>
      </c>
      <c r="X2813" s="4" t="str">
        <f t="shared" si="527"/>
        <v/>
      </c>
      <c r="Y2813" s="4" t="str">
        <f t="shared" si="532"/>
        <v/>
      </c>
      <c r="Z2813" s="4" t="str">
        <f t="shared" si="533"/>
        <v/>
      </c>
      <c r="AA2813" s="4" t="str">
        <f>IF($V2813="","",IF(Y2813&lt;36,0,IF(AND(36&lt;=Y2813,Y2813&lt;71),VLOOKUP($W2813,日射量と図３!$E$6:$F$34,2,TRUE),IF(AND(71&lt;=Y2813,Y2813&lt;107),VLOOKUP($W2813,日射量と図３!$E$6:$G$34,3,TRUE),IF(AND(107&lt;=Y2813,Y2813&lt;143),VLOOKUP($W2813,日射量と図３!$E$6:$H$34,4,TRUE),VLOOKUP($W2813,日射量と図３!$E$6:$I$34,5,TRUE))))))</f>
        <v/>
      </c>
      <c r="AB2813" s="4" t="str">
        <f>IF($V2813="","",IF(Z2813&lt;36,0,IF(AND(36&lt;=Z2813,Z2813&lt;71),VLOOKUP($W2813,日射量と図３!$E$6:$F$34,2,TRUE),IF(AND(71&lt;=Z2813,Z2813&lt;107),VLOOKUP($W2813,日射量と図３!$E$6:$G$34,3,TRUE),IF(AND(107&lt;=Z2813,Z2813&lt;143),VLOOKUP($W2813,日射量と図３!$E$6:$H$34,4,TRUE),VLOOKUP($W2813,日射量と図３!$E$6:$I$34,5,TRUE))))))</f>
        <v/>
      </c>
      <c r="AC2813" s="382" t="str">
        <f t="shared" si="528"/>
        <v/>
      </c>
      <c r="AD2813" s="382" t="str">
        <f t="shared" si="529"/>
        <v/>
      </c>
    </row>
    <row r="2814" spans="11:30" ht="13.5" customHeight="1">
      <c r="K2814" s="4">
        <f t="shared" si="522"/>
        <v>9</v>
      </c>
      <c r="L2814" s="34">
        <v>43369</v>
      </c>
      <c r="M2814" s="4">
        <v>118</v>
      </c>
      <c r="N2814" s="4">
        <v>3</v>
      </c>
      <c r="O2814" s="31">
        <v>8.3333333333333329E-2</v>
      </c>
      <c r="P2814" s="35">
        <v>20.96</v>
      </c>
      <c r="Q2814" s="36">
        <f t="shared" si="523"/>
        <v>13</v>
      </c>
      <c r="R2814" s="4">
        <f t="shared" si="524"/>
        <v>0</v>
      </c>
      <c r="S2814" s="31">
        <f t="shared" si="530"/>
        <v>0.22535879629629629</v>
      </c>
      <c r="T2814" s="31">
        <f t="shared" si="531"/>
        <v>0.76428240740740738</v>
      </c>
      <c r="U2814" s="4">
        <f t="shared" si="525"/>
        <v>0</v>
      </c>
      <c r="V2814" s="4" t="str">
        <f t="shared" si="526"/>
        <v/>
      </c>
      <c r="W2814" s="18" t="str">
        <f>IF(V2814="","",VLOOKUP(L2814,日射量と図３!$A$4:$C$368,3,TRUE)*238.85/100)</f>
        <v/>
      </c>
      <c r="X2814" s="4" t="str">
        <f t="shared" si="527"/>
        <v/>
      </c>
      <c r="Y2814" s="4" t="str">
        <f t="shared" si="532"/>
        <v/>
      </c>
      <c r="Z2814" s="4" t="str">
        <f t="shared" si="533"/>
        <v/>
      </c>
      <c r="AA2814" s="4" t="str">
        <f>IF($V2814="","",IF(Y2814&lt;36,0,IF(AND(36&lt;=Y2814,Y2814&lt;71),VLOOKUP($W2814,日射量と図３!$E$6:$F$34,2,TRUE),IF(AND(71&lt;=Y2814,Y2814&lt;107),VLOOKUP($W2814,日射量と図３!$E$6:$G$34,3,TRUE),IF(AND(107&lt;=Y2814,Y2814&lt;143),VLOOKUP($W2814,日射量と図３!$E$6:$H$34,4,TRUE),VLOOKUP($W2814,日射量と図３!$E$6:$I$34,5,TRUE))))))</f>
        <v/>
      </c>
      <c r="AB2814" s="4" t="str">
        <f>IF($V2814="","",IF(Z2814&lt;36,0,IF(AND(36&lt;=Z2814,Z2814&lt;71),VLOOKUP($W2814,日射量と図３!$E$6:$F$34,2,TRUE),IF(AND(71&lt;=Z2814,Z2814&lt;107),VLOOKUP($W2814,日射量と図３!$E$6:$G$34,3,TRUE),IF(AND(107&lt;=Z2814,Z2814&lt;143),VLOOKUP($W2814,日射量と図３!$E$6:$H$34,4,TRUE),VLOOKUP($W2814,日射量と図３!$E$6:$I$34,5,TRUE))))))</f>
        <v/>
      </c>
      <c r="AC2814" s="382" t="str">
        <f t="shared" si="528"/>
        <v/>
      </c>
      <c r="AD2814" s="382" t="str">
        <f t="shared" si="529"/>
        <v/>
      </c>
    </row>
    <row r="2815" spans="11:30" ht="13.5" customHeight="1">
      <c r="K2815" s="4">
        <f t="shared" si="522"/>
        <v>9</v>
      </c>
      <c r="L2815" s="34">
        <v>43369</v>
      </c>
      <c r="M2815" s="4">
        <v>118</v>
      </c>
      <c r="N2815" s="4">
        <v>4</v>
      </c>
      <c r="O2815" s="31">
        <v>0.125</v>
      </c>
      <c r="P2815" s="35">
        <v>20.759999999999998</v>
      </c>
      <c r="Q2815" s="36">
        <f t="shared" si="523"/>
        <v>13</v>
      </c>
      <c r="R2815" s="4">
        <f t="shared" si="524"/>
        <v>0</v>
      </c>
      <c r="S2815" s="31">
        <f t="shared" si="530"/>
        <v>0.22535879629629629</v>
      </c>
      <c r="T2815" s="31">
        <f t="shared" si="531"/>
        <v>0.76428240740740738</v>
      </c>
      <c r="U2815" s="4">
        <f t="shared" si="525"/>
        <v>0</v>
      </c>
      <c r="V2815" s="4" t="str">
        <f t="shared" si="526"/>
        <v/>
      </c>
      <c r="W2815" s="18" t="str">
        <f>IF(V2815="","",VLOOKUP(L2815,日射量と図３!$A$4:$C$368,3,TRUE)*238.85/100)</f>
        <v/>
      </c>
      <c r="X2815" s="4" t="str">
        <f t="shared" si="527"/>
        <v/>
      </c>
      <c r="Y2815" s="4" t="str">
        <f t="shared" si="532"/>
        <v/>
      </c>
      <c r="Z2815" s="4" t="str">
        <f t="shared" si="533"/>
        <v/>
      </c>
      <c r="AA2815" s="4" t="str">
        <f>IF($V2815="","",IF(Y2815&lt;36,0,IF(AND(36&lt;=Y2815,Y2815&lt;71),VLOOKUP($W2815,日射量と図３!$E$6:$F$34,2,TRUE),IF(AND(71&lt;=Y2815,Y2815&lt;107),VLOOKUP($W2815,日射量と図３!$E$6:$G$34,3,TRUE),IF(AND(107&lt;=Y2815,Y2815&lt;143),VLOOKUP($W2815,日射量と図３!$E$6:$H$34,4,TRUE),VLOOKUP($W2815,日射量と図３!$E$6:$I$34,5,TRUE))))))</f>
        <v/>
      </c>
      <c r="AB2815" s="4" t="str">
        <f>IF($V2815="","",IF(Z2815&lt;36,0,IF(AND(36&lt;=Z2815,Z2815&lt;71),VLOOKUP($W2815,日射量と図３!$E$6:$F$34,2,TRUE),IF(AND(71&lt;=Z2815,Z2815&lt;107),VLOOKUP($W2815,日射量と図３!$E$6:$G$34,3,TRUE),IF(AND(107&lt;=Z2815,Z2815&lt;143),VLOOKUP($W2815,日射量と図３!$E$6:$H$34,4,TRUE),VLOOKUP($W2815,日射量と図３!$E$6:$I$34,5,TRUE))))))</f>
        <v/>
      </c>
      <c r="AC2815" s="382" t="str">
        <f t="shared" si="528"/>
        <v/>
      </c>
      <c r="AD2815" s="382" t="str">
        <f t="shared" si="529"/>
        <v/>
      </c>
    </row>
    <row r="2816" spans="11:30" ht="13.5" customHeight="1">
      <c r="K2816" s="4">
        <f t="shared" si="522"/>
        <v>9</v>
      </c>
      <c r="L2816" s="34">
        <v>43369</v>
      </c>
      <c r="M2816" s="4">
        <v>118</v>
      </c>
      <c r="N2816" s="4">
        <v>5</v>
      </c>
      <c r="O2816" s="31">
        <v>0.16666666666666666</v>
      </c>
      <c r="P2816" s="35">
        <v>20.279999999999998</v>
      </c>
      <c r="Q2816" s="36">
        <f t="shared" si="523"/>
        <v>15</v>
      </c>
      <c r="R2816" s="4">
        <f t="shared" si="524"/>
        <v>0</v>
      </c>
      <c r="S2816" s="31">
        <f t="shared" si="530"/>
        <v>0.22535879629629629</v>
      </c>
      <c r="T2816" s="31">
        <f t="shared" si="531"/>
        <v>0.76428240740740738</v>
      </c>
      <c r="U2816" s="4">
        <f t="shared" si="525"/>
        <v>0</v>
      </c>
      <c r="V2816" s="4" t="str">
        <f t="shared" si="526"/>
        <v/>
      </c>
      <c r="W2816" s="18" t="str">
        <f>IF(V2816="","",VLOOKUP(L2816,日射量と図３!$A$4:$C$368,3,TRUE)*238.85/100)</f>
        <v/>
      </c>
      <c r="X2816" s="4" t="str">
        <f t="shared" si="527"/>
        <v/>
      </c>
      <c r="Y2816" s="4" t="str">
        <f t="shared" si="532"/>
        <v/>
      </c>
      <c r="Z2816" s="4" t="str">
        <f t="shared" si="533"/>
        <v/>
      </c>
      <c r="AA2816" s="4" t="str">
        <f>IF($V2816="","",IF(Y2816&lt;36,0,IF(AND(36&lt;=Y2816,Y2816&lt;71),VLOOKUP($W2816,日射量と図３!$E$6:$F$34,2,TRUE),IF(AND(71&lt;=Y2816,Y2816&lt;107),VLOOKUP($W2816,日射量と図３!$E$6:$G$34,3,TRUE),IF(AND(107&lt;=Y2816,Y2816&lt;143),VLOOKUP($W2816,日射量と図３!$E$6:$H$34,4,TRUE),VLOOKUP($W2816,日射量と図３!$E$6:$I$34,5,TRUE))))))</f>
        <v/>
      </c>
      <c r="AB2816" s="4" t="str">
        <f>IF($V2816="","",IF(Z2816&lt;36,0,IF(AND(36&lt;=Z2816,Z2816&lt;71),VLOOKUP($W2816,日射量と図３!$E$6:$F$34,2,TRUE),IF(AND(71&lt;=Z2816,Z2816&lt;107),VLOOKUP($W2816,日射量と図３!$E$6:$G$34,3,TRUE),IF(AND(107&lt;=Z2816,Z2816&lt;143),VLOOKUP($W2816,日射量と図３!$E$6:$H$34,4,TRUE),VLOOKUP($W2816,日射量と図３!$E$6:$I$34,5,TRUE))))))</f>
        <v/>
      </c>
      <c r="AC2816" s="382" t="str">
        <f t="shared" si="528"/>
        <v/>
      </c>
      <c r="AD2816" s="382" t="str">
        <f t="shared" si="529"/>
        <v/>
      </c>
    </row>
    <row r="2817" spans="11:30" ht="13.5" customHeight="1">
      <c r="K2817" s="4">
        <f t="shared" si="522"/>
        <v>9</v>
      </c>
      <c r="L2817" s="34">
        <v>43369</v>
      </c>
      <c r="M2817" s="4">
        <v>118</v>
      </c>
      <c r="N2817" s="4">
        <v>6</v>
      </c>
      <c r="O2817" s="31">
        <v>0.20833333333333334</v>
      </c>
      <c r="P2817" s="35">
        <v>20.13</v>
      </c>
      <c r="Q2817" s="36">
        <f t="shared" si="523"/>
        <v>15</v>
      </c>
      <c r="R2817" s="4">
        <f t="shared" si="524"/>
        <v>0</v>
      </c>
      <c r="S2817" s="31">
        <f t="shared" si="530"/>
        <v>0.22535879629629629</v>
      </c>
      <c r="T2817" s="31">
        <f t="shared" si="531"/>
        <v>0.76428240740740738</v>
      </c>
      <c r="U2817" s="4">
        <f t="shared" si="525"/>
        <v>0</v>
      </c>
      <c r="V2817" s="4" t="str">
        <f t="shared" si="526"/>
        <v/>
      </c>
      <c r="W2817" s="18" t="str">
        <f>IF(V2817="","",VLOOKUP(L2817,日射量と図３!$A$4:$C$368,3,TRUE)*238.85/100)</f>
        <v/>
      </c>
      <c r="X2817" s="4" t="str">
        <f t="shared" si="527"/>
        <v/>
      </c>
      <c r="Y2817" s="4" t="str">
        <f t="shared" si="532"/>
        <v/>
      </c>
      <c r="Z2817" s="4" t="str">
        <f t="shared" si="533"/>
        <v/>
      </c>
      <c r="AA2817" s="4" t="str">
        <f>IF($V2817="","",IF(Y2817&lt;36,0,IF(AND(36&lt;=Y2817,Y2817&lt;71),VLOOKUP($W2817,日射量と図３!$E$6:$F$34,2,TRUE),IF(AND(71&lt;=Y2817,Y2817&lt;107),VLOOKUP($W2817,日射量と図３!$E$6:$G$34,3,TRUE),IF(AND(107&lt;=Y2817,Y2817&lt;143),VLOOKUP($W2817,日射量と図３!$E$6:$H$34,4,TRUE),VLOOKUP($W2817,日射量と図３!$E$6:$I$34,5,TRUE))))))</f>
        <v/>
      </c>
      <c r="AB2817" s="4" t="str">
        <f>IF($V2817="","",IF(Z2817&lt;36,0,IF(AND(36&lt;=Z2817,Z2817&lt;71),VLOOKUP($W2817,日射量と図３!$E$6:$F$34,2,TRUE),IF(AND(71&lt;=Z2817,Z2817&lt;107),VLOOKUP($W2817,日射量と図３!$E$6:$G$34,3,TRUE),IF(AND(107&lt;=Z2817,Z2817&lt;143),VLOOKUP($W2817,日射量と図３!$E$6:$H$34,4,TRUE),VLOOKUP($W2817,日射量と図３!$E$6:$I$34,5,TRUE))))))</f>
        <v/>
      </c>
      <c r="AC2817" s="382" t="str">
        <f t="shared" si="528"/>
        <v/>
      </c>
      <c r="AD2817" s="382" t="str">
        <f t="shared" si="529"/>
        <v/>
      </c>
    </row>
    <row r="2818" spans="11:30" ht="13.5" customHeight="1">
      <c r="K2818" s="4">
        <f t="shared" si="522"/>
        <v>9</v>
      </c>
      <c r="L2818" s="34">
        <v>43369</v>
      </c>
      <c r="M2818" s="4">
        <v>118</v>
      </c>
      <c r="N2818" s="4">
        <v>7</v>
      </c>
      <c r="O2818" s="31">
        <v>0.25</v>
      </c>
      <c r="P2818" s="35">
        <v>19.82</v>
      </c>
      <c r="Q2818" s="36">
        <f t="shared" si="523"/>
        <v>15</v>
      </c>
      <c r="R2818" s="4">
        <f t="shared" si="524"/>
        <v>0</v>
      </c>
      <c r="S2818" s="31">
        <f t="shared" si="530"/>
        <v>0.22535879629629629</v>
      </c>
      <c r="T2818" s="31">
        <f t="shared" si="531"/>
        <v>0.76428240740740738</v>
      </c>
      <c r="U2818" s="4">
        <f t="shared" si="525"/>
        <v>0</v>
      </c>
      <c r="V2818" s="4" t="str">
        <f t="shared" si="526"/>
        <v/>
      </c>
      <c r="W2818" s="18" t="str">
        <f>IF(V2818="","",VLOOKUP(L2818,日射量と図３!$A$4:$C$368,3,TRUE)*238.85/100)</f>
        <v/>
      </c>
      <c r="X2818" s="4" t="str">
        <f t="shared" si="527"/>
        <v/>
      </c>
      <c r="Y2818" s="4" t="str">
        <f t="shared" si="532"/>
        <v/>
      </c>
      <c r="Z2818" s="4" t="str">
        <f t="shared" si="533"/>
        <v/>
      </c>
      <c r="AA2818" s="4" t="str">
        <f>IF($V2818="","",IF(Y2818&lt;36,0,IF(AND(36&lt;=Y2818,Y2818&lt;71),VLOOKUP($W2818,日射量と図３!$E$6:$F$34,2,TRUE),IF(AND(71&lt;=Y2818,Y2818&lt;107),VLOOKUP($W2818,日射量と図３!$E$6:$G$34,3,TRUE),IF(AND(107&lt;=Y2818,Y2818&lt;143),VLOOKUP($W2818,日射量と図３!$E$6:$H$34,4,TRUE),VLOOKUP($W2818,日射量と図３!$E$6:$I$34,5,TRUE))))))</f>
        <v/>
      </c>
      <c r="AB2818" s="4" t="str">
        <f>IF($V2818="","",IF(Z2818&lt;36,0,IF(AND(36&lt;=Z2818,Z2818&lt;71),VLOOKUP($W2818,日射量と図３!$E$6:$F$34,2,TRUE),IF(AND(71&lt;=Z2818,Z2818&lt;107),VLOOKUP($W2818,日射量と図３!$E$6:$G$34,3,TRUE),IF(AND(107&lt;=Z2818,Z2818&lt;143),VLOOKUP($W2818,日射量と図３!$E$6:$H$34,4,TRUE),VLOOKUP($W2818,日射量と図３!$E$6:$I$34,5,TRUE))))))</f>
        <v/>
      </c>
      <c r="AC2818" s="382" t="str">
        <f t="shared" si="528"/>
        <v/>
      </c>
      <c r="AD2818" s="382" t="str">
        <f t="shared" si="529"/>
        <v/>
      </c>
    </row>
    <row r="2819" spans="11:30" ht="13.5" customHeight="1">
      <c r="K2819" s="4">
        <f t="shared" si="522"/>
        <v>9</v>
      </c>
      <c r="L2819" s="34">
        <v>43369</v>
      </c>
      <c r="M2819" s="4">
        <v>118</v>
      </c>
      <c r="N2819" s="4">
        <v>8</v>
      </c>
      <c r="O2819" s="31">
        <v>0.29166666666666669</v>
      </c>
      <c r="P2819" s="35">
        <v>20.29</v>
      </c>
      <c r="Q2819" s="36">
        <f t="shared" si="523"/>
        <v>12</v>
      </c>
      <c r="R2819" s="4">
        <f t="shared" si="524"/>
        <v>0</v>
      </c>
      <c r="S2819" s="31">
        <f t="shared" si="530"/>
        <v>0.22535879629629629</v>
      </c>
      <c r="T2819" s="31">
        <f t="shared" si="531"/>
        <v>0.76428240740740738</v>
      </c>
      <c r="U2819" s="4">
        <f t="shared" si="525"/>
        <v>0</v>
      </c>
      <c r="V2819" s="4" t="str">
        <f t="shared" si="526"/>
        <v/>
      </c>
      <c r="W2819" s="18" t="str">
        <f>IF(V2819="","",VLOOKUP(L2819,日射量と図３!$A$4:$C$368,3,TRUE)*238.85/100)</f>
        <v/>
      </c>
      <c r="X2819" s="4" t="str">
        <f t="shared" si="527"/>
        <v/>
      </c>
      <c r="Y2819" s="4" t="str">
        <f t="shared" si="532"/>
        <v/>
      </c>
      <c r="Z2819" s="4" t="str">
        <f t="shared" si="533"/>
        <v/>
      </c>
      <c r="AA2819" s="4" t="str">
        <f>IF($V2819="","",IF(Y2819&lt;36,0,IF(AND(36&lt;=Y2819,Y2819&lt;71),VLOOKUP($W2819,日射量と図３!$E$6:$F$34,2,TRUE),IF(AND(71&lt;=Y2819,Y2819&lt;107),VLOOKUP($W2819,日射量と図３!$E$6:$G$34,3,TRUE),IF(AND(107&lt;=Y2819,Y2819&lt;143),VLOOKUP($W2819,日射量と図３!$E$6:$H$34,4,TRUE),VLOOKUP($W2819,日射量と図３!$E$6:$I$34,5,TRUE))))))</f>
        <v/>
      </c>
      <c r="AB2819" s="4" t="str">
        <f>IF($V2819="","",IF(Z2819&lt;36,0,IF(AND(36&lt;=Z2819,Z2819&lt;71),VLOOKUP($W2819,日射量と図３!$E$6:$F$34,2,TRUE),IF(AND(71&lt;=Z2819,Z2819&lt;107),VLOOKUP($W2819,日射量と図３!$E$6:$G$34,3,TRUE),IF(AND(107&lt;=Z2819,Z2819&lt;143),VLOOKUP($W2819,日射量と図３!$E$6:$H$34,4,TRUE),VLOOKUP($W2819,日射量と図３!$E$6:$I$34,5,TRUE))))))</f>
        <v/>
      </c>
      <c r="AC2819" s="382" t="str">
        <f t="shared" si="528"/>
        <v/>
      </c>
      <c r="AD2819" s="382" t="str">
        <f t="shared" si="529"/>
        <v/>
      </c>
    </row>
    <row r="2820" spans="11:30" ht="13.5" customHeight="1">
      <c r="K2820" s="4">
        <f t="shared" si="522"/>
        <v>9</v>
      </c>
      <c r="L2820" s="34">
        <v>43369</v>
      </c>
      <c r="M2820" s="4">
        <v>118</v>
      </c>
      <c r="N2820" s="4">
        <v>9</v>
      </c>
      <c r="O2820" s="31">
        <v>0.33333333333333331</v>
      </c>
      <c r="P2820" s="35">
        <v>21.419999999999998</v>
      </c>
      <c r="Q2820" s="36">
        <f t="shared" si="523"/>
        <v>12</v>
      </c>
      <c r="R2820" s="4">
        <f t="shared" si="524"/>
        <v>0</v>
      </c>
      <c r="S2820" s="31">
        <f t="shared" si="530"/>
        <v>0.22535879629629629</v>
      </c>
      <c r="T2820" s="31">
        <f t="shared" si="531"/>
        <v>0.76428240740740738</v>
      </c>
      <c r="U2820" s="4">
        <f t="shared" si="525"/>
        <v>0</v>
      </c>
      <c r="V2820" s="4" t="str">
        <f t="shared" si="526"/>
        <v/>
      </c>
      <c r="W2820" s="18" t="str">
        <f>IF(V2820="","",VLOOKUP(L2820,日射量と図３!$A$4:$C$368,3,TRUE)*238.85/100)</f>
        <v/>
      </c>
      <c r="X2820" s="4" t="str">
        <f t="shared" si="527"/>
        <v/>
      </c>
      <c r="Y2820" s="4" t="str">
        <f t="shared" si="532"/>
        <v/>
      </c>
      <c r="Z2820" s="4" t="str">
        <f t="shared" si="533"/>
        <v/>
      </c>
      <c r="AA2820" s="4" t="str">
        <f>IF($V2820="","",IF(Y2820&lt;36,0,IF(AND(36&lt;=Y2820,Y2820&lt;71),VLOOKUP($W2820,日射量と図３!$E$6:$F$34,2,TRUE),IF(AND(71&lt;=Y2820,Y2820&lt;107),VLOOKUP($W2820,日射量と図３!$E$6:$G$34,3,TRUE),IF(AND(107&lt;=Y2820,Y2820&lt;143),VLOOKUP($W2820,日射量と図３!$E$6:$H$34,4,TRUE),VLOOKUP($W2820,日射量と図３!$E$6:$I$34,5,TRUE))))))</f>
        <v/>
      </c>
      <c r="AB2820" s="4" t="str">
        <f>IF($V2820="","",IF(Z2820&lt;36,0,IF(AND(36&lt;=Z2820,Z2820&lt;71),VLOOKUP($W2820,日射量と図３!$E$6:$F$34,2,TRUE),IF(AND(71&lt;=Z2820,Z2820&lt;107),VLOOKUP($W2820,日射量と図３!$E$6:$G$34,3,TRUE),IF(AND(107&lt;=Z2820,Z2820&lt;143),VLOOKUP($W2820,日射量と図３!$E$6:$H$34,4,TRUE),VLOOKUP($W2820,日射量と図３!$E$6:$I$34,5,TRUE))))))</f>
        <v/>
      </c>
      <c r="AC2820" s="382" t="str">
        <f t="shared" si="528"/>
        <v/>
      </c>
      <c r="AD2820" s="382" t="str">
        <f t="shared" si="529"/>
        <v/>
      </c>
    </row>
    <row r="2821" spans="11:30" ht="13.5" customHeight="1">
      <c r="K2821" s="4">
        <f t="shared" ref="K2821:K2884" si="534">MONTH(L2821)</f>
        <v>9</v>
      </c>
      <c r="L2821" s="34">
        <v>43369</v>
      </c>
      <c r="M2821" s="4">
        <v>118</v>
      </c>
      <c r="N2821" s="4">
        <v>10</v>
      </c>
      <c r="O2821" s="31">
        <v>0.375</v>
      </c>
      <c r="P2821" s="35">
        <v>22.93</v>
      </c>
      <c r="Q2821" s="36">
        <f t="shared" ref="Q2821:Q2884" si="535">IF(O2821&lt;$B$15,$D$14,IF(O2821&lt;$B$16,$D$15,IF(O2821&lt;$B$17,$D$16,IF(O2821&lt;$B$18,$D$17,IF(O2821&lt;$B$19,$D$18,$D$19)))))</f>
        <v>12</v>
      </c>
      <c r="R2821" s="4">
        <f t="shared" ref="R2821:R2884" si="536">IF(Q2821-P2821&gt;0,Q2821-P2821,0)</f>
        <v>0</v>
      </c>
      <c r="S2821" s="31">
        <f t="shared" si="530"/>
        <v>0.22535879629629629</v>
      </c>
      <c r="T2821" s="31">
        <f t="shared" si="531"/>
        <v>0.76428240740740738</v>
      </c>
      <c r="U2821" s="4">
        <f t="shared" ref="U2821:U2884" si="537">IF(AND(S2821&lt;O2821,O2821&lt;T2821),R2821,0)</f>
        <v>0</v>
      </c>
      <c r="V2821" s="4" t="str">
        <f t="shared" ref="V2821:V2884" si="538">IF(N2821=1,SUM(U2821:U2844),"")</f>
        <v/>
      </c>
      <c r="W2821" s="18" t="str">
        <f>IF(V2821="","",VLOOKUP(L2821,日射量と図３!$A$4:$C$368,3,TRUE)*238.85/100)</f>
        <v/>
      </c>
      <c r="X2821" s="4" t="str">
        <f t="shared" ref="X2821:X2884" si="539">IF(V2821="","",VLOOKUP(K2821,$AF$38:$AJ$49,5,TRUE))</f>
        <v/>
      </c>
      <c r="Y2821" s="4" t="str">
        <f t="shared" si="532"/>
        <v/>
      </c>
      <c r="Z2821" s="4" t="str">
        <f t="shared" si="533"/>
        <v/>
      </c>
      <c r="AA2821" s="4" t="str">
        <f>IF($V2821="","",IF(Y2821&lt;36,0,IF(AND(36&lt;=Y2821,Y2821&lt;71),VLOOKUP($W2821,日射量と図３!$E$6:$F$34,2,TRUE),IF(AND(71&lt;=Y2821,Y2821&lt;107),VLOOKUP($W2821,日射量と図３!$E$6:$G$34,3,TRUE),IF(AND(107&lt;=Y2821,Y2821&lt;143),VLOOKUP($W2821,日射量と図３!$E$6:$H$34,4,TRUE),VLOOKUP($W2821,日射量と図３!$E$6:$I$34,5,TRUE))))))</f>
        <v/>
      </c>
      <c r="AB2821" s="4" t="str">
        <f>IF($V2821="","",IF(Z2821&lt;36,0,IF(AND(36&lt;=Z2821,Z2821&lt;71),VLOOKUP($W2821,日射量と図３!$E$6:$F$34,2,TRUE),IF(AND(71&lt;=Z2821,Z2821&lt;107),VLOOKUP($W2821,日射量と図３!$E$6:$G$34,3,TRUE),IF(AND(107&lt;=Z2821,Z2821&lt;143),VLOOKUP($W2821,日射量と図３!$E$6:$H$34,4,TRUE),VLOOKUP($W2821,日射量と図３!$E$6:$I$34,5,TRUE))))))</f>
        <v/>
      </c>
      <c r="AC2821" s="382" t="str">
        <f t="shared" si="528"/>
        <v/>
      </c>
      <c r="AD2821" s="382" t="str">
        <f t="shared" si="529"/>
        <v/>
      </c>
    </row>
    <row r="2822" spans="11:30" ht="13.5" customHeight="1">
      <c r="K2822" s="4">
        <f t="shared" si="534"/>
        <v>9</v>
      </c>
      <c r="L2822" s="34">
        <v>43369</v>
      </c>
      <c r="M2822" s="4">
        <v>118</v>
      </c>
      <c r="N2822" s="4">
        <v>11</v>
      </c>
      <c r="O2822" s="31">
        <v>0.41666666666666669</v>
      </c>
      <c r="P2822" s="35">
        <v>24.320000000000004</v>
      </c>
      <c r="Q2822" s="36">
        <f t="shared" si="535"/>
        <v>12</v>
      </c>
      <c r="R2822" s="4">
        <f t="shared" si="536"/>
        <v>0</v>
      </c>
      <c r="S2822" s="31">
        <f t="shared" si="530"/>
        <v>0.22535879629629629</v>
      </c>
      <c r="T2822" s="31">
        <f t="shared" si="531"/>
        <v>0.76428240740740738</v>
      </c>
      <c r="U2822" s="4">
        <f t="shared" si="537"/>
        <v>0</v>
      </c>
      <c r="V2822" s="4" t="str">
        <f t="shared" si="538"/>
        <v/>
      </c>
      <c r="W2822" s="18" t="str">
        <f>IF(V2822="","",VLOOKUP(L2822,日射量と図３!$A$4:$C$368,3,TRUE)*238.85/100)</f>
        <v/>
      </c>
      <c r="X2822" s="4" t="str">
        <f t="shared" si="539"/>
        <v/>
      </c>
      <c r="Y2822" s="4" t="str">
        <f t="shared" si="532"/>
        <v/>
      </c>
      <c r="Z2822" s="4" t="str">
        <f t="shared" si="533"/>
        <v/>
      </c>
      <c r="AA2822" s="4" t="str">
        <f>IF($V2822="","",IF(Y2822&lt;36,0,IF(AND(36&lt;=Y2822,Y2822&lt;71),VLOOKUP($W2822,日射量と図３!$E$6:$F$34,2,TRUE),IF(AND(71&lt;=Y2822,Y2822&lt;107),VLOOKUP($W2822,日射量と図３!$E$6:$G$34,3,TRUE),IF(AND(107&lt;=Y2822,Y2822&lt;143),VLOOKUP($W2822,日射量と図３!$E$6:$H$34,4,TRUE),VLOOKUP($W2822,日射量と図３!$E$6:$I$34,5,TRUE))))))</f>
        <v/>
      </c>
      <c r="AB2822" s="4" t="str">
        <f>IF($V2822="","",IF(Z2822&lt;36,0,IF(AND(36&lt;=Z2822,Z2822&lt;71),VLOOKUP($W2822,日射量と図３!$E$6:$F$34,2,TRUE),IF(AND(71&lt;=Z2822,Z2822&lt;107),VLOOKUP($W2822,日射量と図３!$E$6:$G$34,3,TRUE),IF(AND(107&lt;=Z2822,Z2822&lt;143),VLOOKUP($W2822,日射量と図３!$E$6:$H$34,4,TRUE),VLOOKUP($W2822,日射量と図３!$E$6:$I$34,5,TRUE))))))</f>
        <v/>
      </c>
      <c r="AC2822" s="382" t="str">
        <f t="shared" si="528"/>
        <v/>
      </c>
      <c r="AD2822" s="382" t="str">
        <f t="shared" si="529"/>
        <v/>
      </c>
    </row>
    <row r="2823" spans="11:30" ht="13.5" customHeight="1">
      <c r="K2823" s="4">
        <f t="shared" si="534"/>
        <v>9</v>
      </c>
      <c r="L2823" s="34">
        <v>43369</v>
      </c>
      <c r="M2823" s="4">
        <v>118</v>
      </c>
      <c r="N2823" s="4">
        <v>12</v>
      </c>
      <c r="O2823" s="31">
        <v>0.45833333333333331</v>
      </c>
      <c r="P2823" s="35">
        <v>25.4</v>
      </c>
      <c r="Q2823" s="36">
        <f t="shared" si="535"/>
        <v>12</v>
      </c>
      <c r="R2823" s="4">
        <f t="shared" si="536"/>
        <v>0</v>
      </c>
      <c r="S2823" s="31">
        <f t="shared" si="530"/>
        <v>0.22535879629629629</v>
      </c>
      <c r="T2823" s="31">
        <f t="shared" si="531"/>
        <v>0.76428240740740738</v>
      </c>
      <c r="U2823" s="4">
        <f t="shared" si="537"/>
        <v>0</v>
      </c>
      <c r="V2823" s="4" t="str">
        <f t="shared" si="538"/>
        <v/>
      </c>
      <c r="W2823" s="18" t="str">
        <f>IF(V2823="","",VLOOKUP(L2823,日射量と図３!$A$4:$C$368,3,TRUE)*238.85/100)</f>
        <v/>
      </c>
      <c r="X2823" s="4" t="str">
        <f t="shared" si="539"/>
        <v/>
      </c>
      <c r="Y2823" s="4" t="str">
        <f t="shared" si="532"/>
        <v/>
      </c>
      <c r="Z2823" s="4" t="str">
        <f t="shared" si="533"/>
        <v/>
      </c>
      <c r="AA2823" s="4" t="str">
        <f>IF($V2823="","",IF(Y2823&lt;36,0,IF(AND(36&lt;=Y2823,Y2823&lt;71),VLOOKUP($W2823,日射量と図３!$E$6:$F$34,2,TRUE),IF(AND(71&lt;=Y2823,Y2823&lt;107),VLOOKUP($W2823,日射量と図３!$E$6:$G$34,3,TRUE),IF(AND(107&lt;=Y2823,Y2823&lt;143),VLOOKUP($W2823,日射量と図３!$E$6:$H$34,4,TRUE),VLOOKUP($W2823,日射量と図３!$E$6:$I$34,5,TRUE))))))</f>
        <v/>
      </c>
      <c r="AB2823" s="4" t="str">
        <f>IF($V2823="","",IF(Z2823&lt;36,0,IF(AND(36&lt;=Z2823,Z2823&lt;71),VLOOKUP($W2823,日射量と図３!$E$6:$F$34,2,TRUE),IF(AND(71&lt;=Z2823,Z2823&lt;107),VLOOKUP($W2823,日射量と図３!$E$6:$G$34,3,TRUE),IF(AND(107&lt;=Z2823,Z2823&lt;143),VLOOKUP($W2823,日射量と図３!$E$6:$H$34,4,TRUE),VLOOKUP($W2823,日射量と図３!$E$6:$I$34,5,TRUE))))))</f>
        <v/>
      </c>
      <c r="AC2823" s="382" t="str">
        <f t="shared" si="528"/>
        <v/>
      </c>
      <c r="AD2823" s="382" t="str">
        <f t="shared" si="529"/>
        <v/>
      </c>
    </row>
    <row r="2824" spans="11:30" ht="13.5" customHeight="1">
      <c r="K2824" s="4">
        <f t="shared" si="534"/>
        <v>9</v>
      </c>
      <c r="L2824" s="34">
        <v>43369</v>
      </c>
      <c r="M2824" s="4">
        <v>118</v>
      </c>
      <c r="N2824" s="4">
        <v>13</v>
      </c>
      <c r="O2824" s="31">
        <v>0.5</v>
      </c>
      <c r="P2824" s="35">
        <v>25.95</v>
      </c>
      <c r="Q2824" s="36">
        <f t="shared" si="535"/>
        <v>12</v>
      </c>
      <c r="R2824" s="4">
        <f t="shared" si="536"/>
        <v>0</v>
      </c>
      <c r="S2824" s="31">
        <f t="shared" si="530"/>
        <v>0.22535879629629629</v>
      </c>
      <c r="T2824" s="31">
        <f t="shared" si="531"/>
        <v>0.76428240740740738</v>
      </c>
      <c r="U2824" s="4">
        <f t="shared" si="537"/>
        <v>0</v>
      </c>
      <c r="V2824" s="4" t="str">
        <f t="shared" si="538"/>
        <v/>
      </c>
      <c r="W2824" s="18" t="str">
        <f>IF(V2824="","",VLOOKUP(L2824,日射量と図３!$A$4:$C$368,3,TRUE)*238.85/100)</f>
        <v/>
      </c>
      <c r="X2824" s="4" t="str">
        <f t="shared" si="539"/>
        <v/>
      </c>
      <c r="Y2824" s="4" t="str">
        <f t="shared" si="532"/>
        <v/>
      </c>
      <c r="Z2824" s="4" t="str">
        <f t="shared" si="533"/>
        <v/>
      </c>
      <c r="AA2824" s="4" t="str">
        <f>IF($V2824="","",IF(Y2824&lt;36,0,IF(AND(36&lt;=Y2824,Y2824&lt;71),VLOOKUP($W2824,日射量と図３!$E$6:$F$34,2,TRUE),IF(AND(71&lt;=Y2824,Y2824&lt;107),VLOOKUP($W2824,日射量と図３!$E$6:$G$34,3,TRUE),IF(AND(107&lt;=Y2824,Y2824&lt;143),VLOOKUP($W2824,日射量と図３!$E$6:$H$34,4,TRUE),VLOOKUP($W2824,日射量と図３!$E$6:$I$34,5,TRUE))))))</f>
        <v/>
      </c>
      <c r="AB2824" s="4" t="str">
        <f>IF($V2824="","",IF(Z2824&lt;36,0,IF(AND(36&lt;=Z2824,Z2824&lt;71),VLOOKUP($W2824,日射量と図３!$E$6:$F$34,2,TRUE),IF(AND(71&lt;=Z2824,Z2824&lt;107),VLOOKUP($W2824,日射量と図３!$E$6:$G$34,3,TRUE),IF(AND(107&lt;=Z2824,Z2824&lt;143),VLOOKUP($W2824,日射量と図３!$E$6:$H$34,4,TRUE),VLOOKUP($W2824,日射量と図３!$E$6:$I$34,5,TRUE))))))</f>
        <v/>
      </c>
      <c r="AC2824" s="382" t="str">
        <f t="shared" si="528"/>
        <v/>
      </c>
      <c r="AD2824" s="382" t="str">
        <f t="shared" si="529"/>
        <v/>
      </c>
    </row>
    <row r="2825" spans="11:30" ht="13.5" customHeight="1">
      <c r="K2825" s="4">
        <f t="shared" si="534"/>
        <v>9</v>
      </c>
      <c r="L2825" s="34">
        <v>43369</v>
      </c>
      <c r="M2825" s="4">
        <v>118</v>
      </c>
      <c r="N2825" s="4">
        <v>14</v>
      </c>
      <c r="O2825" s="31">
        <v>0.54166666666666663</v>
      </c>
      <c r="P2825" s="35">
        <v>26.23</v>
      </c>
      <c r="Q2825" s="36">
        <f t="shared" si="535"/>
        <v>12</v>
      </c>
      <c r="R2825" s="4">
        <f t="shared" si="536"/>
        <v>0</v>
      </c>
      <c r="S2825" s="31">
        <f t="shared" si="530"/>
        <v>0.22535879629629629</v>
      </c>
      <c r="T2825" s="31">
        <f t="shared" si="531"/>
        <v>0.76428240740740738</v>
      </c>
      <c r="U2825" s="4">
        <f t="shared" si="537"/>
        <v>0</v>
      </c>
      <c r="V2825" s="4" t="str">
        <f t="shared" si="538"/>
        <v/>
      </c>
      <c r="W2825" s="18" t="str">
        <f>IF(V2825="","",VLOOKUP(L2825,日射量と図３!$A$4:$C$368,3,TRUE)*238.85/100)</f>
        <v/>
      </c>
      <c r="X2825" s="4" t="str">
        <f t="shared" si="539"/>
        <v/>
      </c>
      <c r="Y2825" s="4" t="str">
        <f t="shared" si="532"/>
        <v/>
      </c>
      <c r="Z2825" s="4" t="str">
        <f t="shared" si="533"/>
        <v/>
      </c>
      <c r="AA2825" s="4" t="str">
        <f>IF($V2825="","",IF(Y2825&lt;36,0,IF(AND(36&lt;=Y2825,Y2825&lt;71),VLOOKUP($W2825,日射量と図３!$E$6:$F$34,2,TRUE),IF(AND(71&lt;=Y2825,Y2825&lt;107),VLOOKUP($W2825,日射量と図３!$E$6:$G$34,3,TRUE),IF(AND(107&lt;=Y2825,Y2825&lt;143),VLOOKUP($W2825,日射量と図３!$E$6:$H$34,4,TRUE),VLOOKUP($W2825,日射量と図３!$E$6:$I$34,5,TRUE))))))</f>
        <v/>
      </c>
      <c r="AB2825" s="4" t="str">
        <f>IF($V2825="","",IF(Z2825&lt;36,0,IF(AND(36&lt;=Z2825,Z2825&lt;71),VLOOKUP($W2825,日射量と図３!$E$6:$F$34,2,TRUE),IF(AND(71&lt;=Z2825,Z2825&lt;107),VLOOKUP($W2825,日射量と図３!$E$6:$G$34,3,TRUE),IF(AND(107&lt;=Z2825,Z2825&lt;143),VLOOKUP($W2825,日射量と図３!$E$6:$H$34,4,TRUE),VLOOKUP($W2825,日射量と図３!$E$6:$I$34,5,TRUE))))))</f>
        <v/>
      </c>
      <c r="AC2825" s="382" t="str">
        <f t="shared" si="528"/>
        <v/>
      </c>
      <c r="AD2825" s="382" t="str">
        <f t="shared" si="529"/>
        <v/>
      </c>
    </row>
    <row r="2826" spans="11:30" ht="13.5" customHeight="1">
      <c r="K2826" s="4">
        <f t="shared" si="534"/>
        <v>9</v>
      </c>
      <c r="L2826" s="34">
        <v>43369</v>
      </c>
      <c r="M2826" s="4">
        <v>118</v>
      </c>
      <c r="N2826" s="4">
        <v>15</v>
      </c>
      <c r="O2826" s="31">
        <v>0.58333333333333337</v>
      </c>
      <c r="P2826" s="35">
        <v>26.47</v>
      </c>
      <c r="Q2826" s="36">
        <f t="shared" si="535"/>
        <v>12</v>
      </c>
      <c r="R2826" s="4">
        <f t="shared" si="536"/>
        <v>0</v>
      </c>
      <c r="S2826" s="31">
        <f t="shared" si="530"/>
        <v>0.22535879629629629</v>
      </c>
      <c r="T2826" s="31">
        <f t="shared" si="531"/>
        <v>0.76428240740740738</v>
      </c>
      <c r="U2826" s="4">
        <f t="shared" si="537"/>
        <v>0</v>
      </c>
      <c r="V2826" s="4" t="str">
        <f t="shared" si="538"/>
        <v/>
      </c>
      <c r="W2826" s="18" t="str">
        <f>IF(V2826="","",VLOOKUP(L2826,日射量と図３!$A$4:$C$368,3,TRUE)*238.85/100)</f>
        <v/>
      </c>
      <c r="X2826" s="4" t="str">
        <f t="shared" si="539"/>
        <v/>
      </c>
      <c r="Y2826" s="4" t="str">
        <f t="shared" si="532"/>
        <v/>
      </c>
      <c r="Z2826" s="4" t="str">
        <f t="shared" si="533"/>
        <v/>
      </c>
      <c r="AA2826" s="4" t="str">
        <f>IF($V2826="","",IF(Y2826&lt;36,0,IF(AND(36&lt;=Y2826,Y2826&lt;71),VLOOKUP($W2826,日射量と図３!$E$6:$F$34,2,TRUE),IF(AND(71&lt;=Y2826,Y2826&lt;107),VLOOKUP($W2826,日射量と図３!$E$6:$G$34,3,TRUE),IF(AND(107&lt;=Y2826,Y2826&lt;143),VLOOKUP($W2826,日射量と図３!$E$6:$H$34,4,TRUE),VLOOKUP($W2826,日射量と図３!$E$6:$I$34,5,TRUE))))))</f>
        <v/>
      </c>
      <c r="AB2826" s="4" t="str">
        <f>IF($V2826="","",IF(Z2826&lt;36,0,IF(AND(36&lt;=Z2826,Z2826&lt;71),VLOOKUP($W2826,日射量と図３!$E$6:$F$34,2,TRUE),IF(AND(71&lt;=Z2826,Z2826&lt;107),VLOOKUP($W2826,日射量と図３!$E$6:$G$34,3,TRUE),IF(AND(107&lt;=Z2826,Z2826&lt;143),VLOOKUP($W2826,日射量と図３!$E$6:$H$34,4,TRUE),VLOOKUP($W2826,日射量と図３!$E$6:$I$34,5,TRUE))))))</f>
        <v/>
      </c>
      <c r="AC2826" s="382" t="str">
        <f t="shared" si="528"/>
        <v/>
      </c>
      <c r="AD2826" s="382" t="str">
        <f t="shared" si="529"/>
        <v/>
      </c>
    </row>
    <row r="2827" spans="11:30" ht="13.5" customHeight="1">
      <c r="K2827" s="4">
        <f t="shared" si="534"/>
        <v>9</v>
      </c>
      <c r="L2827" s="34">
        <v>43369</v>
      </c>
      <c r="M2827" s="4">
        <v>118</v>
      </c>
      <c r="N2827" s="4">
        <v>16</v>
      </c>
      <c r="O2827" s="31">
        <v>0.625</v>
      </c>
      <c r="P2827" s="35">
        <v>26.110000000000003</v>
      </c>
      <c r="Q2827" s="36">
        <f t="shared" si="535"/>
        <v>16</v>
      </c>
      <c r="R2827" s="4">
        <f t="shared" si="536"/>
        <v>0</v>
      </c>
      <c r="S2827" s="31">
        <f t="shared" si="530"/>
        <v>0.22535879629629629</v>
      </c>
      <c r="T2827" s="31">
        <f t="shared" si="531"/>
        <v>0.76428240740740738</v>
      </c>
      <c r="U2827" s="4">
        <f t="shared" si="537"/>
        <v>0</v>
      </c>
      <c r="V2827" s="4" t="str">
        <f t="shared" si="538"/>
        <v/>
      </c>
      <c r="W2827" s="18" t="str">
        <f>IF(V2827="","",VLOOKUP(L2827,日射量と図３!$A$4:$C$368,3,TRUE)*238.85/100)</f>
        <v/>
      </c>
      <c r="X2827" s="4" t="str">
        <f t="shared" si="539"/>
        <v/>
      </c>
      <c r="Y2827" s="4" t="str">
        <f t="shared" si="532"/>
        <v/>
      </c>
      <c r="Z2827" s="4" t="str">
        <f t="shared" si="533"/>
        <v/>
      </c>
      <c r="AA2827" s="4" t="str">
        <f>IF($V2827="","",IF(Y2827&lt;36,0,IF(AND(36&lt;=Y2827,Y2827&lt;71),VLOOKUP($W2827,日射量と図３!$E$6:$F$34,2,TRUE),IF(AND(71&lt;=Y2827,Y2827&lt;107),VLOOKUP($W2827,日射量と図３!$E$6:$G$34,3,TRUE),IF(AND(107&lt;=Y2827,Y2827&lt;143),VLOOKUP($W2827,日射量と図３!$E$6:$H$34,4,TRUE),VLOOKUP($W2827,日射量と図３!$E$6:$I$34,5,TRUE))))))</f>
        <v/>
      </c>
      <c r="AB2827" s="4" t="str">
        <f>IF($V2827="","",IF(Z2827&lt;36,0,IF(AND(36&lt;=Z2827,Z2827&lt;71),VLOOKUP($W2827,日射量と図３!$E$6:$F$34,2,TRUE),IF(AND(71&lt;=Z2827,Z2827&lt;107),VLOOKUP($W2827,日射量と図３!$E$6:$G$34,3,TRUE),IF(AND(107&lt;=Z2827,Z2827&lt;143),VLOOKUP($W2827,日射量と図３!$E$6:$H$34,4,TRUE),VLOOKUP($W2827,日射量と図３!$E$6:$I$34,5,TRUE))))))</f>
        <v/>
      </c>
      <c r="AC2827" s="382" t="str">
        <f t="shared" si="528"/>
        <v/>
      </c>
      <c r="AD2827" s="382" t="str">
        <f t="shared" si="529"/>
        <v/>
      </c>
    </row>
    <row r="2828" spans="11:30" ht="13.5" customHeight="1">
      <c r="K2828" s="4">
        <f t="shared" si="534"/>
        <v>9</v>
      </c>
      <c r="L2828" s="34">
        <v>43369</v>
      </c>
      <c r="M2828" s="4">
        <v>118</v>
      </c>
      <c r="N2828" s="4">
        <v>17</v>
      </c>
      <c r="O2828" s="31">
        <v>0.66666666666666663</v>
      </c>
      <c r="P2828" s="35">
        <v>25.270000000000003</v>
      </c>
      <c r="Q2828" s="36">
        <f t="shared" si="535"/>
        <v>16</v>
      </c>
      <c r="R2828" s="4">
        <f t="shared" si="536"/>
        <v>0</v>
      </c>
      <c r="S2828" s="31">
        <f t="shared" si="530"/>
        <v>0.22535879629629629</v>
      </c>
      <c r="T2828" s="31">
        <f t="shared" si="531"/>
        <v>0.76428240740740738</v>
      </c>
      <c r="U2828" s="4">
        <f t="shared" si="537"/>
        <v>0</v>
      </c>
      <c r="V2828" s="4" t="str">
        <f t="shared" si="538"/>
        <v/>
      </c>
      <c r="W2828" s="18" t="str">
        <f>IF(V2828="","",VLOOKUP(L2828,日射量と図３!$A$4:$C$368,3,TRUE)*238.85/100)</f>
        <v/>
      </c>
      <c r="X2828" s="4" t="str">
        <f t="shared" si="539"/>
        <v/>
      </c>
      <c r="Y2828" s="4" t="str">
        <f t="shared" si="532"/>
        <v/>
      </c>
      <c r="Z2828" s="4" t="str">
        <f t="shared" si="533"/>
        <v/>
      </c>
      <c r="AA2828" s="4" t="str">
        <f>IF($V2828="","",IF(Y2828&lt;36,0,IF(AND(36&lt;=Y2828,Y2828&lt;71),VLOOKUP($W2828,日射量と図３!$E$6:$F$34,2,TRUE),IF(AND(71&lt;=Y2828,Y2828&lt;107),VLOOKUP($W2828,日射量と図３!$E$6:$G$34,3,TRUE),IF(AND(107&lt;=Y2828,Y2828&lt;143),VLOOKUP($W2828,日射量と図３!$E$6:$H$34,4,TRUE),VLOOKUP($W2828,日射量と図３!$E$6:$I$34,5,TRUE))))))</f>
        <v/>
      </c>
      <c r="AB2828" s="4" t="str">
        <f>IF($V2828="","",IF(Z2828&lt;36,0,IF(AND(36&lt;=Z2828,Z2828&lt;71),VLOOKUP($W2828,日射量と図３!$E$6:$F$34,2,TRUE),IF(AND(71&lt;=Z2828,Z2828&lt;107),VLOOKUP($W2828,日射量と図３!$E$6:$G$34,3,TRUE),IF(AND(107&lt;=Z2828,Z2828&lt;143),VLOOKUP($W2828,日射量と図３!$E$6:$H$34,4,TRUE),VLOOKUP($W2828,日射量と図３!$E$6:$I$34,5,TRUE))))))</f>
        <v/>
      </c>
      <c r="AC2828" s="382" t="str">
        <f t="shared" si="528"/>
        <v/>
      </c>
      <c r="AD2828" s="382" t="str">
        <f t="shared" si="529"/>
        <v/>
      </c>
    </row>
    <row r="2829" spans="11:30" ht="13.5" customHeight="1">
      <c r="K2829" s="4">
        <f t="shared" si="534"/>
        <v>9</v>
      </c>
      <c r="L2829" s="34">
        <v>43369</v>
      </c>
      <c r="M2829" s="4">
        <v>118</v>
      </c>
      <c r="N2829" s="4">
        <v>18</v>
      </c>
      <c r="O2829" s="31">
        <v>0.70833333333333337</v>
      </c>
      <c r="P2829" s="35">
        <v>24.4</v>
      </c>
      <c r="Q2829" s="36">
        <f t="shared" si="535"/>
        <v>16</v>
      </c>
      <c r="R2829" s="4">
        <f t="shared" si="536"/>
        <v>0</v>
      </c>
      <c r="S2829" s="31">
        <f t="shared" si="530"/>
        <v>0.22535879629629629</v>
      </c>
      <c r="T2829" s="31">
        <f t="shared" si="531"/>
        <v>0.76428240740740738</v>
      </c>
      <c r="U2829" s="4">
        <f t="shared" si="537"/>
        <v>0</v>
      </c>
      <c r="V2829" s="4" t="str">
        <f t="shared" si="538"/>
        <v/>
      </c>
      <c r="W2829" s="18" t="str">
        <f>IF(V2829="","",VLOOKUP(L2829,日射量と図３!$A$4:$C$368,3,TRUE)*238.85/100)</f>
        <v/>
      </c>
      <c r="X2829" s="4" t="str">
        <f t="shared" si="539"/>
        <v/>
      </c>
      <c r="Y2829" s="4" t="str">
        <f t="shared" si="532"/>
        <v/>
      </c>
      <c r="Z2829" s="4" t="str">
        <f t="shared" si="533"/>
        <v/>
      </c>
      <c r="AA2829" s="4" t="str">
        <f>IF($V2829="","",IF(Y2829&lt;36,0,IF(AND(36&lt;=Y2829,Y2829&lt;71),VLOOKUP($W2829,日射量と図３!$E$6:$F$34,2,TRUE),IF(AND(71&lt;=Y2829,Y2829&lt;107),VLOOKUP($W2829,日射量と図３!$E$6:$G$34,3,TRUE),IF(AND(107&lt;=Y2829,Y2829&lt;143),VLOOKUP($W2829,日射量と図３!$E$6:$H$34,4,TRUE),VLOOKUP($W2829,日射量と図３!$E$6:$I$34,5,TRUE))))))</f>
        <v/>
      </c>
      <c r="AB2829" s="4" t="str">
        <f>IF($V2829="","",IF(Z2829&lt;36,0,IF(AND(36&lt;=Z2829,Z2829&lt;71),VLOOKUP($W2829,日射量と図３!$E$6:$F$34,2,TRUE),IF(AND(71&lt;=Z2829,Z2829&lt;107),VLOOKUP($W2829,日射量と図３!$E$6:$G$34,3,TRUE),IF(AND(107&lt;=Z2829,Z2829&lt;143),VLOOKUP($W2829,日射量と図３!$E$6:$H$34,4,TRUE),VLOOKUP($W2829,日射量と図３!$E$6:$I$34,5,TRUE))))))</f>
        <v/>
      </c>
      <c r="AC2829" s="382" t="str">
        <f t="shared" si="528"/>
        <v/>
      </c>
      <c r="AD2829" s="382" t="str">
        <f t="shared" si="529"/>
        <v/>
      </c>
    </row>
    <row r="2830" spans="11:30" ht="13.5" customHeight="1">
      <c r="K2830" s="4">
        <f t="shared" si="534"/>
        <v>9</v>
      </c>
      <c r="L2830" s="34">
        <v>43369</v>
      </c>
      <c r="M2830" s="4">
        <v>118</v>
      </c>
      <c r="N2830" s="4">
        <v>19</v>
      </c>
      <c r="O2830" s="31">
        <v>0.75</v>
      </c>
      <c r="P2830" s="35">
        <v>23.53</v>
      </c>
      <c r="Q2830" s="36">
        <f t="shared" si="535"/>
        <v>16</v>
      </c>
      <c r="R2830" s="4">
        <f t="shared" si="536"/>
        <v>0</v>
      </c>
      <c r="S2830" s="31">
        <f t="shared" si="530"/>
        <v>0.22535879629629629</v>
      </c>
      <c r="T2830" s="31">
        <f t="shared" si="531"/>
        <v>0.76428240740740738</v>
      </c>
      <c r="U2830" s="4">
        <f t="shared" si="537"/>
        <v>0</v>
      </c>
      <c r="V2830" s="4" t="str">
        <f t="shared" si="538"/>
        <v/>
      </c>
      <c r="W2830" s="18" t="str">
        <f>IF(V2830="","",VLOOKUP(L2830,日射量と図３!$A$4:$C$368,3,TRUE)*238.85/100)</f>
        <v/>
      </c>
      <c r="X2830" s="4" t="str">
        <f t="shared" si="539"/>
        <v/>
      </c>
      <c r="Y2830" s="4" t="str">
        <f t="shared" si="532"/>
        <v/>
      </c>
      <c r="Z2830" s="4" t="str">
        <f t="shared" si="533"/>
        <v/>
      </c>
      <c r="AA2830" s="4" t="str">
        <f>IF($V2830="","",IF(Y2830&lt;36,0,IF(AND(36&lt;=Y2830,Y2830&lt;71),VLOOKUP($W2830,日射量と図３!$E$6:$F$34,2,TRUE),IF(AND(71&lt;=Y2830,Y2830&lt;107),VLOOKUP($W2830,日射量と図３!$E$6:$G$34,3,TRUE),IF(AND(107&lt;=Y2830,Y2830&lt;143),VLOOKUP($W2830,日射量と図３!$E$6:$H$34,4,TRUE),VLOOKUP($W2830,日射量と図３!$E$6:$I$34,5,TRUE))))))</f>
        <v/>
      </c>
      <c r="AB2830" s="4" t="str">
        <f>IF($V2830="","",IF(Z2830&lt;36,0,IF(AND(36&lt;=Z2830,Z2830&lt;71),VLOOKUP($W2830,日射量と図３!$E$6:$F$34,2,TRUE),IF(AND(71&lt;=Z2830,Z2830&lt;107),VLOOKUP($W2830,日射量と図３!$E$6:$G$34,3,TRUE),IF(AND(107&lt;=Z2830,Z2830&lt;143),VLOOKUP($W2830,日射量と図３!$E$6:$H$34,4,TRUE),VLOOKUP($W2830,日射量と図３!$E$6:$I$34,5,TRUE))))))</f>
        <v/>
      </c>
      <c r="AC2830" s="382" t="str">
        <f t="shared" si="528"/>
        <v/>
      </c>
      <c r="AD2830" s="382" t="str">
        <f t="shared" si="529"/>
        <v/>
      </c>
    </row>
    <row r="2831" spans="11:30" ht="13.5" customHeight="1">
      <c r="K2831" s="4">
        <f t="shared" si="534"/>
        <v>9</v>
      </c>
      <c r="L2831" s="34">
        <v>43369</v>
      </c>
      <c r="M2831" s="4">
        <v>118</v>
      </c>
      <c r="N2831" s="4">
        <v>20</v>
      </c>
      <c r="O2831" s="31">
        <v>0.79166666666666663</v>
      </c>
      <c r="P2831" s="35">
        <v>22.820000000000004</v>
      </c>
      <c r="Q2831" s="36">
        <f t="shared" si="535"/>
        <v>16</v>
      </c>
      <c r="R2831" s="4">
        <f t="shared" si="536"/>
        <v>0</v>
      </c>
      <c r="S2831" s="31">
        <f t="shared" si="530"/>
        <v>0.22535879629629629</v>
      </c>
      <c r="T2831" s="31">
        <f t="shared" si="531"/>
        <v>0.76428240740740738</v>
      </c>
      <c r="U2831" s="4">
        <f t="shared" si="537"/>
        <v>0</v>
      </c>
      <c r="V2831" s="4" t="str">
        <f t="shared" si="538"/>
        <v/>
      </c>
      <c r="W2831" s="18" t="str">
        <f>IF(V2831="","",VLOOKUP(L2831,日射量と図３!$A$4:$C$368,3,TRUE)*238.85/100)</f>
        <v/>
      </c>
      <c r="X2831" s="4" t="str">
        <f t="shared" si="539"/>
        <v/>
      </c>
      <c r="Y2831" s="4" t="str">
        <f t="shared" si="532"/>
        <v/>
      </c>
      <c r="Z2831" s="4" t="str">
        <f t="shared" si="533"/>
        <v/>
      </c>
      <c r="AA2831" s="4" t="str">
        <f>IF($V2831="","",IF(Y2831&lt;36,0,IF(AND(36&lt;=Y2831,Y2831&lt;71),VLOOKUP($W2831,日射量と図３!$E$6:$F$34,2,TRUE),IF(AND(71&lt;=Y2831,Y2831&lt;107),VLOOKUP($W2831,日射量と図３!$E$6:$G$34,3,TRUE),IF(AND(107&lt;=Y2831,Y2831&lt;143),VLOOKUP($W2831,日射量と図３!$E$6:$H$34,4,TRUE),VLOOKUP($W2831,日射量と図３!$E$6:$I$34,5,TRUE))))))</f>
        <v/>
      </c>
      <c r="AB2831" s="4" t="str">
        <f>IF($V2831="","",IF(Z2831&lt;36,0,IF(AND(36&lt;=Z2831,Z2831&lt;71),VLOOKUP($W2831,日射量と図３!$E$6:$F$34,2,TRUE),IF(AND(71&lt;=Z2831,Z2831&lt;107),VLOOKUP($W2831,日射量と図３!$E$6:$G$34,3,TRUE),IF(AND(107&lt;=Z2831,Z2831&lt;143),VLOOKUP($W2831,日射量と図３!$E$6:$H$34,4,TRUE),VLOOKUP($W2831,日射量と図３!$E$6:$I$34,5,TRUE))))))</f>
        <v/>
      </c>
      <c r="AC2831" s="382" t="str">
        <f t="shared" ref="AC2831:AC2894" si="540">IF(V2831="","",IF((($AH$18*$AH$30*V2831*3600/1000000)/1000-AA2831*$AG$18*10*0.0000041868)&lt;=0,0,AA2831*$AG$18*10*0.0000041868))</f>
        <v/>
      </c>
      <c r="AD2831" s="382" t="str">
        <f t="shared" ref="AD2831:AD2894" si="541">IF(V2831="","",IF((($AH$19*$AH$30*V2831*3600/1000000)/1000-AB2831*$AG$19*10*0.0000041868)&lt;=0,0,AB2831*$AG$19*10*0.0000041868))</f>
        <v/>
      </c>
    </row>
    <row r="2832" spans="11:30" ht="13.5" customHeight="1">
      <c r="K2832" s="4">
        <f t="shared" si="534"/>
        <v>9</v>
      </c>
      <c r="L2832" s="34">
        <v>43369</v>
      </c>
      <c r="M2832" s="4">
        <v>118</v>
      </c>
      <c r="N2832" s="4">
        <v>21</v>
      </c>
      <c r="O2832" s="31">
        <v>0.83333333333333337</v>
      </c>
      <c r="P2832" s="35">
        <v>22.119999999999997</v>
      </c>
      <c r="Q2832" s="36">
        <f t="shared" si="535"/>
        <v>16</v>
      </c>
      <c r="R2832" s="4">
        <f t="shared" si="536"/>
        <v>0</v>
      </c>
      <c r="S2832" s="31">
        <f t="shared" si="530"/>
        <v>0.22535879629629629</v>
      </c>
      <c r="T2832" s="31">
        <f t="shared" si="531"/>
        <v>0.76428240740740738</v>
      </c>
      <c r="U2832" s="4">
        <f t="shared" si="537"/>
        <v>0</v>
      </c>
      <c r="V2832" s="4" t="str">
        <f t="shared" si="538"/>
        <v/>
      </c>
      <c r="W2832" s="18" t="str">
        <f>IF(V2832="","",VLOOKUP(L2832,日射量と図３!$A$4:$C$368,3,TRUE)*238.85/100)</f>
        <v/>
      </c>
      <c r="X2832" s="4" t="str">
        <f t="shared" si="539"/>
        <v/>
      </c>
      <c r="Y2832" s="4" t="str">
        <f t="shared" si="532"/>
        <v/>
      </c>
      <c r="Z2832" s="4" t="str">
        <f t="shared" si="533"/>
        <v/>
      </c>
      <c r="AA2832" s="4" t="str">
        <f>IF($V2832="","",IF(Y2832&lt;36,0,IF(AND(36&lt;=Y2832,Y2832&lt;71),VLOOKUP($W2832,日射量と図３!$E$6:$F$34,2,TRUE),IF(AND(71&lt;=Y2832,Y2832&lt;107),VLOOKUP($W2832,日射量と図３!$E$6:$G$34,3,TRUE),IF(AND(107&lt;=Y2832,Y2832&lt;143),VLOOKUP($W2832,日射量と図３!$E$6:$H$34,4,TRUE),VLOOKUP($W2832,日射量と図３!$E$6:$I$34,5,TRUE))))))</f>
        <v/>
      </c>
      <c r="AB2832" s="4" t="str">
        <f>IF($V2832="","",IF(Z2832&lt;36,0,IF(AND(36&lt;=Z2832,Z2832&lt;71),VLOOKUP($W2832,日射量と図３!$E$6:$F$34,2,TRUE),IF(AND(71&lt;=Z2832,Z2832&lt;107),VLOOKUP($W2832,日射量と図３!$E$6:$G$34,3,TRUE),IF(AND(107&lt;=Z2832,Z2832&lt;143),VLOOKUP($W2832,日射量と図３!$E$6:$H$34,4,TRUE),VLOOKUP($W2832,日射量と図３!$E$6:$I$34,5,TRUE))))))</f>
        <v/>
      </c>
      <c r="AC2832" s="382" t="str">
        <f t="shared" si="540"/>
        <v/>
      </c>
      <c r="AD2832" s="382" t="str">
        <f t="shared" si="541"/>
        <v/>
      </c>
    </row>
    <row r="2833" spans="11:30" ht="13.5" customHeight="1">
      <c r="K2833" s="4">
        <f t="shared" si="534"/>
        <v>9</v>
      </c>
      <c r="L2833" s="34">
        <v>43369</v>
      </c>
      <c r="M2833" s="4">
        <v>118</v>
      </c>
      <c r="N2833" s="4">
        <v>22</v>
      </c>
      <c r="O2833" s="31">
        <v>0.875</v>
      </c>
      <c r="P2833" s="35">
        <v>21.78</v>
      </c>
      <c r="Q2833" s="36">
        <f t="shared" si="535"/>
        <v>16</v>
      </c>
      <c r="R2833" s="4">
        <f t="shared" si="536"/>
        <v>0</v>
      </c>
      <c r="S2833" s="31">
        <f t="shared" si="530"/>
        <v>0.22535879629629629</v>
      </c>
      <c r="T2833" s="31">
        <f t="shared" si="531"/>
        <v>0.76428240740740738</v>
      </c>
      <c r="U2833" s="4">
        <f t="shared" si="537"/>
        <v>0</v>
      </c>
      <c r="V2833" s="4" t="str">
        <f t="shared" si="538"/>
        <v/>
      </c>
      <c r="W2833" s="18" t="str">
        <f>IF(V2833="","",VLOOKUP(L2833,日射量と図３!$A$4:$C$368,3,TRUE)*238.85/100)</f>
        <v/>
      </c>
      <c r="X2833" s="4" t="str">
        <f t="shared" si="539"/>
        <v/>
      </c>
      <c r="Y2833" s="4" t="str">
        <f t="shared" si="532"/>
        <v/>
      </c>
      <c r="Z2833" s="4" t="str">
        <f t="shared" si="533"/>
        <v/>
      </c>
      <c r="AA2833" s="4" t="str">
        <f>IF($V2833="","",IF(Y2833&lt;36,0,IF(AND(36&lt;=Y2833,Y2833&lt;71),VLOOKUP($W2833,日射量と図３!$E$6:$F$34,2,TRUE),IF(AND(71&lt;=Y2833,Y2833&lt;107),VLOOKUP($W2833,日射量と図３!$E$6:$G$34,3,TRUE),IF(AND(107&lt;=Y2833,Y2833&lt;143),VLOOKUP($W2833,日射量と図３!$E$6:$H$34,4,TRUE),VLOOKUP($W2833,日射量と図３!$E$6:$I$34,5,TRUE))))))</f>
        <v/>
      </c>
      <c r="AB2833" s="4" t="str">
        <f>IF($V2833="","",IF(Z2833&lt;36,0,IF(AND(36&lt;=Z2833,Z2833&lt;71),VLOOKUP($W2833,日射量と図３!$E$6:$F$34,2,TRUE),IF(AND(71&lt;=Z2833,Z2833&lt;107),VLOOKUP($W2833,日射量と図３!$E$6:$G$34,3,TRUE),IF(AND(107&lt;=Z2833,Z2833&lt;143),VLOOKUP($W2833,日射量と図３!$E$6:$H$34,4,TRUE),VLOOKUP($W2833,日射量と図３!$E$6:$I$34,5,TRUE))))))</f>
        <v/>
      </c>
      <c r="AC2833" s="382" t="str">
        <f t="shared" si="540"/>
        <v/>
      </c>
      <c r="AD2833" s="382" t="str">
        <f t="shared" si="541"/>
        <v/>
      </c>
    </row>
    <row r="2834" spans="11:30" ht="13.5" customHeight="1">
      <c r="K2834" s="4">
        <f t="shared" si="534"/>
        <v>9</v>
      </c>
      <c r="L2834" s="34">
        <v>43369</v>
      </c>
      <c r="M2834" s="4">
        <v>118</v>
      </c>
      <c r="N2834" s="4">
        <v>23</v>
      </c>
      <c r="O2834" s="31">
        <v>0.91666666666666663</v>
      </c>
      <c r="P2834" s="35">
        <v>21.299999999999997</v>
      </c>
      <c r="Q2834" s="36">
        <f t="shared" si="535"/>
        <v>13</v>
      </c>
      <c r="R2834" s="4">
        <f t="shared" si="536"/>
        <v>0</v>
      </c>
      <c r="S2834" s="31">
        <f t="shared" si="530"/>
        <v>0.22535879629629629</v>
      </c>
      <c r="T2834" s="31">
        <f t="shared" si="531"/>
        <v>0.76428240740740738</v>
      </c>
      <c r="U2834" s="4">
        <f t="shared" si="537"/>
        <v>0</v>
      </c>
      <c r="V2834" s="4" t="str">
        <f t="shared" si="538"/>
        <v/>
      </c>
      <c r="W2834" s="18" t="str">
        <f>IF(V2834="","",VLOOKUP(L2834,日射量と図３!$A$4:$C$368,3,TRUE)*238.85/100)</f>
        <v/>
      </c>
      <c r="X2834" s="4" t="str">
        <f t="shared" si="539"/>
        <v/>
      </c>
      <c r="Y2834" s="4" t="str">
        <f t="shared" si="532"/>
        <v/>
      </c>
      <c r="Z2834" s="4" t="str">
        <f t="shared" si="533"/>
        <v/>
      </c>
      <c r="AA2834" s="4" t="str">
        <f>IF($V2834="","",IF(Y2834&lt;36,0,IF(AND(36&lt;=Y2834,Y2834&lt;71),VLOOKUP($W2834,日射量と図３!$E$6:$F$34,2,TRUE),IF(AND(71&lt;=Y2834,Y2834&lt;107),VLOOKUP($W2834,日射量と図３!$E$6:$G$34,3,TRUE),IF(AND(107&lt;=Y2834,Y2834&lt;143),VLOOKUP($W2834,日射量と図３!$E$6:$H$34,4,TRUE),VLOOKUP($W2834,日射量と図３!$E$6:$I$34,5,TRUE))))))</f>
        <v/>
      </c>
      <c r="AB2834" s="4" t="str">
        <f>IF($V2834="","",IF(Z2834&lt;36,0,IF(AND(36&lt;=Z2834,Z2834&lt;71),VLOOKUP($W2834,日射量と図３!$E$6:$F$34,2,TRUE),IF(AND(71&lt;=Z2834,Z2834&lt;107),VLOOKUP($W2834,日射量と図３!$E$6:$G$34,3,TRUE),IF(AND(107&lt;=Z2834,Z2834&lt;143),VLOOKUP($W2834,日射量と図３!$E$6:$H$34,4,TRUE),VLOOKUP($W2834,日射量と図３!$E$6:$I$34,5,TRUE))))))</f>
        <v/>
      </c>
      <c r="AC2834" s="382" t="str">
        <f t="shared" si="540"/>
        <v/>
      </c>
      <c r="AD2834" s="382" t="str">
        <f t="shared" si="541"/>
        <v/>
      </c>
    </row>
    <row r="2835" spans="11:30" ht="13.5" customHeight="1">
      <c r="K2835" s="4">
        <f t="shared" si="534"/>
        <v>9</v>
      </c>
      <c r="L2835" s="34">
        <v>43369</v>
      </c>
      <c r="M2835" s="4">
        <v>118</v>
      </c>
      <c r="N2835" s="4">
        <v>24</v>
      </c>
      <c r="O2835" s="31">
        <v>0.95833333333333337</v>
      </c>
      <c r="P2835" s="35">
        <v>20.939999999999994</v>
      </c>
      <c r="Q2835" s="36">
        <f t="shared" si="535"/>
        <v>13</v>
      </c>
      <c r="R2835" s="4">
        <f t="shared" si="536"/>
        <v>0</v>
      </c>
      <c r="S2835" s="31">
        <f t="shared" si="530"/>
        <v>0.22535879629629629</v>
      </c>
      <c r="T2835" s="31">
        <f t="shared" si="531"/>
        <v>0.76428240740740738</v>
      </c>
      <c r="U2835" s="4">
        <f t="shared" si="537"/>
        <v>0</v>
      </c>
      <c r="V2835" s="4" t="str">
        <f t="shared" si="538"/>
        <v/>
      </c>
      <c r="W2835" s="18" t="str">
        <f>IF(V2835="","",VLOOKUP(L2835,日射量と図３!$A$4:$C$368,3,TRUE)*238.85/100)</f>
        <v/>
      </c>
      <c r="X2835" s="4" t="str">
        <f t="shared" si="539"/>
        <v/>
      </c>
      <c r="Y2835" s="4" t="str">
        <f t="shared" si="532"/>
        <v/>
      </c>
      <c r="Z2835" s="4" t="str">
        <f t="shared" si="533"/>
        <v/>
      </c>
      <c r="AA2835" s="4" t="str">
        <f>IF($V2835="","",IF(Y2835&lt;36,0,IF(AND(36&lt;=Y2835,Y2835&lt;71),VLOOKUP($W2835,日射量と図３!$E$6:$F$34,2,TRUE),IF(AND(71&lt;=Y2835,Y2835&lt;107),VLOOKUP($W2835,日射量と図３!$E$6:$G$34,3,TRUE),IF(AND(107&lt;=Y2835,Y2835&lt;143),VLOOKUP($W2835,日射量と図３!$E$6:$H$34,4,TRUE),VLOOKUP($W2835,日射量と図３!$E$6:$I$34,5,TRUE))))))</f>
        <v/>
      </c>
      <c r="AB2835" s="4" t="str">
        <f>IF($V2835="","",IF(Z2835&lt;36,0,IF(AND(36&lt;=Z2835,Z2835&lt;71),VLOOKUP($W2835,日射量と図３!$E$6:$F$34,2,TRUE),IF(AND(71&lt;=Z2835,Z2835&lt;107),VLOOKUP($W2835,日射量と図３!$E$6:$G$34,3,TRUE),IF(AND(107&lt;=Z2835,Z2835&lt;143),VLOOKUP($W2835,日射量と図３!$E$6:$H$34,4,TRUE),VLOOKUP($W2835,日射量と図３!$E$6:$I$34,5,TRUE))))))</f>
        <v/>
      </c>
      <c r="AC2835" s="382" t="str">
        <f t="shared" si="540"/>
        <v/>
      </c>
      <c r="AD2835" s="382" t="str">
        <f t="shared" si="541"/>
        <v/>
      </c>
    </row>
    <row r="2836" spans="11:30" ht="13.5" customHeight="1">
      <c r="K2836" s="4">
        <f t="shared" si="534"/>
        <v>9</v>
      </c>
      <c r="L2836" s="34">
        <v>43370</v>
      </c>
      <c r="M2836" s="4">
        <v>119</v>
      </c>
      <c r="N2836" s="4">
        <v>1</v>
      </c>
      <c r="O2836" s="31">
        <v>0</v>
      </c>
      <c r="P2836" s="35">
        <v>20.759999999999998</v>
      </c>
      <c r="Q2836" s="36">
        <f t="shared" si="535"/>
        <v>13</v>
      </c>
      <c r="R2836" s="4">
        <f t="shared" si="536"/>
        <v>0</v>
      </c>
      <c r="S2836" s="31">
        <f t="shared" si="530"/>
        <v>0.22535879629629629</v>
      </c>
      <c r="T2836" s="31">
        <f t="shared" si="531"/>
        <v>0.76428240740740738</v>
      </c>
      <c r="U2836" s="4">
        <f t="shared" si="537"/>
        <v>0</v>
      </c>
      <c r="V2836" s="4">
        <f t="shared" si="538"/>
        <v>0</v>
      </c>
      <c r="W2836" s="18">
        <f>IF(V2836="","",VLOOKUP(L2836,日射量と図３!$A$4:$C$368,3,TRUE)*238.85/100)</f>
        <v>38.216000000000001</v>
      </c>
      <c r="X2836" s="4">
        <f t="shared" si="539"/>
        <v>13</v>
      </c>
      <c r="Y2836" s="4">
        <f t="shared" si="532"/>
        <v>0</v>
      </c>
      <c r="Z2836" s="4">
        <f t="shared" si="533"/>
        <v>0</v>
      </c>
      <c r="AA2836" s="4">
        <f>IF($V2836="","",IF(Y2836&lt;36,0,IF(AND(36&lt;=Y2836,Y2836&lt;71),VLOOKUP($W2836,日射量と図３!$E$6:$F$34,2,TRUE),IF(AND(71&lt;=Y2836,Y2836&lt;107),VLOOKUP($W2836,日射量と図３!$E$6:$G$34,3,TRUE),IF(AND(107&lt;=Y2836,Y2836&lt;143),VLOOKUP($W2836,日射量と図３!$E$6:$H$34,4,TRUE),VLOOKUP($W2836,日射量と図３!$E$6:$I$34,5,TRUE))))))</f>
        <v>0</v>
      </c>
      <c r="AB2836" s="4">
        <f>IF($V2836="","",IF(Z2836&lt;36,0,IF(AND(36&lt;=Z2836,Z2836&lt;71),VLOOKUP($W2836,日射量と図３!$E$6:$F$34,2,TRUE),IF(AND(71&lt;=Z2836,Z2836&lt;107),VLOOKUP($W2836,日射量と図３!$E$6:$G$34,3,TRUE),IF(AND(107&lt;=Z2836,Z2836&lt;143),VLOOKUP($W2836,日射量と図３!$E$6:$H$34,4,TRUE),VLOOKUP($W2836,日射量と図３!$E$6:$I$34,5,TRUE))))))</f>
        <v>0</v>
      </c>
      <c r="AC2836" s="382">
        <f t="shared" si="540"/>
        <v>0</v>
      </c>
      <c r="AD2836" s="382">
        <f t="shared" si="541"/>
        <v>0</v>
      </c>
    </row>
    <row r="2837" spans="11:30" ht="13.5" customHeight="1">
      <c r="K2837" s="4">
        <f t="shared" si="534"/>
        <v>9</v>
      </c>
      <c r="L2837" s="34">
        <v>43370</v>
      </c>
      <c r="M2837" s="4">
        <v>119</v>
      </c>
      <c r="N2837" s="4">
        <v>2</v>
      </c>
      <c r="O2837" s="31">
        <v>4.1666666666666664E-2</v>
      </c>
      <c r="P2837" s="35">
        <v>20.53</v>
      </c>
      <c r="Q2837" s="36">
        <f t="shared" si="535"/>
        <v>13</v>
      </c>
      <c r="R2837" s="4">
        <f t="shared" si="536"/>
        <v>0</v>
      </c>
      <c r="S2837" s="31">
        <f t="shared" ref="S2837:S2900" si="542">VLOOKUP(K2837,$AF$38:$AH$49,2,TRUE)</f>
        <v>0.22535879629629629</v>
      </c>
      <c r="T2837" s="31">
        <f t="shared" ref="T2837:T2900" si="543">VLOOKUP(K2837,$AF$38:$AH$49,3,TRUE)</f>
        <v>0.76428240740740738</v>
      </c>
      <c r="U2837" s="4">
        <f t="shared" si="537"/>
        <v>0</v>
      </c>
      <c r="V2837" s="4" t="str">
        <f t="shared" si="538"/>
        <v/>
      </c>
      <c r="W2837" s="18" t="str">
        <f>IF(V2837="","",VLOOKUP(L2837,日射量と図３!$A$4:$C$368,3,TRUE)*238.85/100)</f>
        <v/>
      </c>
      <c r="X2837" s="4" t="str">
        <f t="shared" si="539"/>
        <v/>
      </c>
      <c r="Y2837" s="4" t="str">
        <f t="shared" si="532"/>
        <v/>
      </c>
      <c r="Z2837" s="4" t="str">
        <f t="shared" si="533"/>
        <v/>
      </c>
      <c r="AA2837" s="4" t="str">
        <f>IF($V2837="","",IF(Y2837&lt;36,0,IF(AND(36&lt;=Y2837,Y2837&lt;71),VLOOKUP($W2837,日射量と図３!$E$6:$F$34,2,TRUE),IF(AND(71&lt;=Y2837,Y2837&lt;107),VLOOKUP($W2837,日射量と図３!$E$6:$G$34,3,TRUE),IF(AND(107&lt;=Y2837,Y2837&lt;143),VLOOKUP($W2837,日射量と図３!$E$6:$H$34,4,TRUE),VLOOKUP($W2837,日射量と図３!$E$6:$I$34,5,TRUE))))))</f>
        <v/>
      </c>
      <c r="AB2837" s="4" t="str">
        <f>IF($V2837="","",IF(Z2837&lt;36,0,IF(AND(36&lt;=Z2837,Z2837&lt;71),VLOOKUP($W2837,日射量と図３!$E$6:$F$34,2,TRUE),IF(AND(71&lt;=Z2837,Z2837&lt;107),VLOOKUP($W2837,日射量と図３!$E$6:$G$34,3,TRUE),IF(AND(107&lt;=Z2837,Z2837&lt;143),VLOOKUP($W2837,日射量と図３!$E$6:$H$34,4,TRUE),VLOOKUP($W2837,日射量と図３!$E$6:$I$34,5,TRUE))))))</f>
        <v/>
      </c>
      <c r="AC2837" s="382" t="str">
        <f t="shared" si="540"/>
        <v/>
      </c>
      <c r="AD2837" s="382" t="str">
        <f t="shared" si="541"/>
        <v/>
      </c>
    </row>
    <row r="2838" spans="11:30" ht="13.5" customHeight="1">
      <c r="K2838" s="4">
        <f t="shared" si="534"/>
        <v>9</v>
      </c>
      <c r="L2838" s="34">
        <v>43370</v>
      </c>
      <c r="M2838" s="4">
        <v>119</v>
      </c>
      <c r="N2838" s="4">
        <v>3</v>
      </c>
      <c r="O2838" s="31">
        <v>8.3333333333333329E-2</v>
      </c>
      <c r="P2838" s="35">
        <v>20.18</v>
      </c>
      <c r="Q2838" s="36">
        <f t="shared" si="535"/>
        <v>13</v>
      </c>
      <c r="R2838" s="4">
        <f t="shared" si="536"/>
        <v>0</v>
      </c>
      <c r="S2838" s="31">
        <f t="shared" si="542"/>
        <v>0.22535879629629629</v>
      </c>
      <c r="T2838" s="31">
        <f t="shared" si="543"/>
        <v>0.76428240740740738</v>
      </c>
      <c r="U2838" s="4">
        <f t="shared" si="537"/>
        <v>0</v>
      </c>
      <c r="V2838" s="4" t="str">
        <f t="shared" si="538"/>
        <v/>
      </c>
      <c r="W2838" s="18" t="str">
        <f>IF(V2838="","",VLOOKUP(L2838,日射量と図３!$A$4:$C$368,3,TRUE)*238.85/100)</f>
        <v/>
      </c>
      <c r="X2838" s="4" t="str">
        <f t="shared" si="539"/>
        <v/>
      </c>
      <c r="Y2838" s="4" t="str">
        <f t="shared" si="532"/>
        <v/>
      </c>
      <c r="Z2838" s="4" t="str">
        <f t="shared" si="533"/>
        <v/>
      </c>
      <c r="AA2838" s="4" t="str">
        <f>IF($V2838="","",IF(Y2838&lt;36,0,IF(AND(36&lt;=Y2838,Y2838&lt;71),VLOOKUP($W2838,日射量と図３!$E$6:$F$34,2,TRUE),IF(AND(71&lt;=Y2838,Y2838&lt;107),VLOOKUP($W2838,日射量と図３!$E$6:$G$34,3,TRUE),IF(AND(107&lt;=Y2838,Y2838&lt;143),VLOOKUP($W2838,日射量と図３!$E$6:$H$34,4,TRUE),VLOOKUP($W2838,日射量と図３!$E$6:$I$34,5,TRUE))))))</f>
        <v/>
      </c>
      <c r="AB2838" s="4" t="str">
        <f>IF($V2838="","",IF(Z2838&lt;36,0,IF(AND(36&lt;=Z2838,Z2838&lt;71),VLOOKUP($W2838,日射量と図３!$E$6:$F$34,2,TRUE),IF(AND(71&lt;=Z2838,Z2838&lt;107),VLOOKUP($W2838,日射量と図３!$E$6:$G$34,3,TRUE),IF(AND(107&lt;=Z2838,Z2838&lt;143),VLOOKUP($W2838,日射量と図３!$E$6:$H$34,4,TRUE),VLOOKUP($W2838,日射量と図３!$E$6:$I$34,5,TRUE))))))</f>
        <v/>
      </c>
      <c r="AC2838" s="382" t="str">
        <f t="shared" si="540"/>
        <v/>
      </c>
      <c r="AD2838" s="382" t="str">
        <f t="shared" si="541"/>
        <v/>
      </c>
    </row>
    <row r="2839" spans="11:30" ht="13.5" customHeight="1">
      <c r="K2839" s="4">
        <f t="shared" si="534"/>
        <v>9</v>
      </c>
      <c r="L2839" s="34">
        <v>43370</v>
      </c>
      <c r="M2839" s="4">
        <v>119</v>
      </c>
      <c r="N2839" s="4">
        <v>4</v>
      </c>
      <c r="O2839" s="31">
        <v>0.125</v>
      </c>
      <c r="P2839" s="35">
        <v>20.04</v>
      </c>
      <c r="Q2839" s="36">
        <f t="shared" si="535"/>
        <v>13</v>
      </c>
      <c r="R2839" s="4">
        <f t="shared" si="536"/>
        <v>0</v>
      </c>
      <c r="S2839" s="31">
        <f t="shared" si="542"/>
        <v>0.22535879629629629</v>
      </c>
      <c r="T2839" s="31">
        <f t="shared" si="543"/>
        <v>0.76428240740740738</v>
      </c>
      <c r="U2839" s="4">
        <f t="shared" si="537"/>
        <v>0</v>
      </c>
      <c r="V2839" s="4" t="str">
        <f t="shared" si="538"/>
        <v/>
      </c>
      <c r="W2839" s="18" t="str">
        <f>IF(V2839="","",VLOOKUP(L2839,日射量と図３!$A$4:$C$368,3,TRUE)*238.85/100)</f>
        <v/>
      </c>
      <c r="X2839" s="4" t="str">
        <f t="shared" si="539"/>
        <v/>
      </c>
      <c r="Y2839" s="4" t="str">
        <f t="shared" si="532"/>
        <v/>
      </c>
      <c r="Z2839" s="4" t="str">
        <f t="shared" si="533"/>
        <v/>
      </c>
      <c r="AA2839" s="4" t="str">
        <f>IF($V2839="","",IF(Y2839&lt;36,0,IF(AND(36&lt;=Y2839,Y2839&lt;71),VLOOKUP($W2839,日射量と図３!$E$6:$F$34,2,TRUE),IF(AND(71&lt;=Y2839,Y2839&lt;107),VLOOKUP($W2839,日射量と図３!$E$6:$G$34,3,TRUE),IF(AND(107&lt;=Y2839,Y2839&lt;143),VLOOKUP($W2839,日射量と図３!$E$6:$H$34,4,TRUE),VLOOKUP($W2839,日射量と図３!$E$6:$I$34,5,TRUE))))))</f>
        <v/>
      </c>
      <c r="AB2839" s="4" t="str">
        <f>IF($V2839="","",IF(Z2839&lt;36,0,IF(AND(36&lt;=Z2839,Z2839&lt;71),VLOOKUP($W2839,日射量と図３!$E$6:$F$34,2,TRUE),IF(AND(71&lt;=Z2839,Z2839&lt;107),VLOOKUP($W2839,日射量と図３!$E$6:$G$34,3,TRUE),IF(AND(107&lt;=Z2839,Z2839&lt;143),VLOOKUP($W2839,日射量と図３!$E$6:$H$34,4,TRUE),VLOOKUP($W2839,日射量と図３!$E$6:$I$34,5,TRUE))))))</f>
        <v/>
      </c>
      <c r="AC2839" s="382" t="str">
        <f t="shared" si="540"/>
        <v/>
      </c>
      <c r="AD2839" s="382" t="str">
        <f t="shared" si="541"/>
        <v/>
      </c>
    </row>
    <row r="2840" spans="11:30" ht="13.5" customHeight="1">
      <c r="K2840" s="4">
        <f t="shared" si="534"/>
        <v>9</v>
      </c>
      <c r="L2840" s="34">
        <v>43370</v>
      </c>
      <c r="M2840" s="4">
        <v>119</v>
      </c>
      <c r="N2840" s="4">
        <v>5</v>
      </c>
      <c r="O2840" s="31">
        <v>0.16666666666666666</v>
      </c>
      <c r="P2840" s="35">
        <v>19.78</v>
      </c>
      <c r="Q2840" s="36">
        <f t="shared" si="535"/>
        <v>15</v>
      </c>
      <c r="R2840" s="4">
        <f t="shared" si="536"/>
        <v>0</v>
      </c>
      <c r="S2840" s="31">
        <f t="shared" si="542"/>
        <v>0.22535879629629629</v>
      </c>
      <c r="T2840" s="31">
        <f t="shared" si="543"/>
        <v>0.76428240740740738</v>
      </c>
      <c r="U2840" s="4">
        <f t="shared" si="537"/>
        <v>0</v>
      </c>
      <c r="V2840" s="4" t="str">
        <f t="shared" si="538"/>
        <v/>
      </c>
      <c r="W2840" s="18" t="str">
        <f>IF(V2840="","",VLOOKUP(L2840,日射量と図３!$A$4:$C$368,3,TRUE)*238.85/100)</f>
        <v/>
      </c>
      <c r="X2840" s="4" t="str">
        <f t="shared" si="539"/>
        <v/>
      </c>
      <c r="Y2840" s="4" t="str">
        <f t="shared" si="532"/>
        <v/>
      </c>
      <c r="Z2840" s="4" t="str">
        <f t="shared" si="533"/>
        <v/>
      </c>
      <c r="AA2840" s="4" t="str">
        <f>IF($V2840="","",IF(Y2840&lt;36,0,IF(AND(36&lt;=Y2840,Y2840&lt;71),VLOOKUP($W2840,日射量と図３!$E$6:$F$34,2,TRUE),IF(AND(71&lt;=Y2840,Y2840&lt;107),VLOOKUP($W2840,日射量と図３!$E$6:$G$34,3,TRUE),IF(AND(107&lt;=Y2840,Y2840&lt;143),VLOOKUP($W2840,日射量と図３!$E$6:$H$34,4,TRUE),VLOOKUP($W2840,日射量と図３!$E$6:$I$34,5,TRUE))))))</f>
        <v/>
      </c>
      <c r="AB2840" s="4" t="str">
        <f>IF($V2840="","",IF(Z2840&lt;36,0,IF(AND(36&lt;=Z2840,Z2840&lt;71),VLOOKUP($W2840,日射量と図３!$E$6:$F$34,2,TRUE),IF(AND(71&lt;=Z2840,Z2840&lt;107),VLOOKUP($W2840,日射量と図３!$E$6:$G$34,3,TRUE),IF(AND(107&lt;=Z2840,Z2840&lt;143),VLOOKUP($W2840,日射量と図３!$E$6:$H$34,4,TRUE),VLOOKUP($W2840,日射量と図３!$E$6:$I$34,5,TRUE))))))</f>
        <v/>
      </c>
      <c r="AC2840" s="382" t="str">
        <f t="shared" si="540"/>
        <v/>
      </c>
      <c r="AD2840" s="382" t="str">
        <f t="shared" si="541"/>
        <v/>
      </c>
    </row>
    <row r="2841" spans="11:30" ht="13.5" customHeight="1">
      <c r="K2841" s="4">
        <f t="shared" si="534"/>
        <v>9</v>
      </c>
      <c r="L2841" s="34">
        <v>43370</v>
      </c>
      <c r="M2841" s="4">
        <v>119</v>
      </c>
      <c r="N2841" s="4">
        <v>6</v>
      </c>
      <c r="O2841" s="31">
        <v>0.20833333333333334</v>
      </c>
      <c r="P2841" s="35">
        <v>19.529999999999998</v>
      </c>
      <c r="Q2841" s="36">
        <f t="shared" si="535"/>
        <v>15</v>
      </c>
      <c r="R2841" s="4">
        <f t="shared" si="536"/>
        <v>0</v>
      </c>
      <c r="S2841" s="31">
        <f t="shared" si="542"/>
        <v>0.22535879629629629</v>
      </c>
      <c r="T2841" s="31">
        <f t="shared" si="543"/>
        <v>0.76428240740740738</v>
      </c>
      <c r="U2841" s="4">
        <f t="shared" si="537"/>
        <v>0</v>
      </c>
      <c r="V2841" s="4" t="str">
        <f t="shared" si="538"/>
        <v/>
      </c>
      <c r="W2841" s="18" t="str">
        <f>IF(V2841="","",VLOOKUP(L2841,日射量と図３!$A$4:$C$368,3,TRUE)*238.85/100)</f>
        <v/>
      </c>
      <c r="X2841" s="4" t="str">
        <f t="shared" si="539"/>
        <v/>
      </c>
      <c r="Y2841" s="4" t="str">
        <f t="shared" si="532"/>
        <v/>
      </c>
      <c r="Z2841" s="4" t="str">
        <f t="shared" si="533"/>
        <v/>
      </c>
      <c r="AA2841" s="4" t="str">
        <f>IF($V2841="","",IF(Y2841&lt;36,0,IF(AND(36&lt;=Y2841,Y2841&lt;71),VLOOKUP($W2841,日射量と図３!$E$6:$F$34,2,TRUE),IF(AND(71&lt;=Y2841,Y2841&lt;107),VLOOKUP($W2841,日射量と図３!$E$6:$G$34,3,TRUE),IF(AND(107&lt;=Y2841,Y2841&lt;143),VLOOKUP($W2841,日射量と図３!$E$6:$H$34,4,TRUE),VLOOKUP($W2841,日射量と図３!$E$6:$I$34,5,TRUE))))))</f>
        <v/>
      </c>
      <c r="AB2841" s="4" t="str">
        <f>IF($V2841="","",IF(Z2841&lt;36,0,IF(AND(36&lt;=Z2841,Z2841&lt;71),VLOOKUP($W2841,日射量と図３!$E$6:$F$34,2,TRUE),IF(AND(71&lt;=Z2841,Z2841&lt;107),VLOOKUP($W2841,日射量と図３!$E$6:$G$34,3,TRUE),IF(AND(107&lt;=Z2841,Z2841&lt;143),VLOOKUP($W2841,日射量と図３!$E$6:$H$34,4,TRUE),VLOOKUP($W2841,日射量と図３!$E$6:$I$34,5,TRUE))))))</f>
        <v/>
      </c>
      <c r="AC2841" s="382" t="str">
        <f t="shared" si="540"/>
        <v/>
      </c>
      <c r="AD2841" s="382" t="str">
        <f t="shared" si="541"/>
        <v/>
      </c>
    </row>
    <row r="2842" spans="11:30" ht="13.5" customHeight="1">
      <c r="K2842" s="4">
        <f t="shared" si="534"/>
        <v>9</v>
      </c>
      <c r="L2842" s="34">
        <v>43370</v>
      </c>
      <c r="M2842" s="4">
        <v>119</v>
      </c>
      <c r="N2842" s="4">
        <v>7</v>
      </c>
      <c r="O2842" s="31">
        <v>0.25</v>
      </c>
      <c r="P2842" s="35">
        <v>19.37</v>
      </c>
      <c r="Q2842" s="36">
        <f t="shared" si="535"/>
        <v>15</v>
      </c>
      <c r="R2842" s="4">
        <f t="shared" si="536"/>
        <v>0</v>
      </c>
      <c r="S2842" s="31">
        <f t="shared" si="542"/>
        <v>0.22535879629629629</v>
      </c>
      <c r="T2842" s="31">
        <f t="shared" si="543"/>
        <v>0.76428240740740738</v>
      </c>
      <c r="U2842" s="4">
        <f t="shared" si="537"/>
        <v>0</v>
      </c>
      <c r="V2842" s="4" t="str">
        <f t="shared" si="538"/>
        <v/>
      </c>
      <c r="W2842" s="18" t="str">
        <f>IF(V2842="","",VLOOKUP(L2842,日射量と図３!$A$4:$C$368,3,TRUE)*238.85/100)</f>
        <v/>
      </c>
      <c r="X2842" s="4" t="str">
        <f t="shared" si="539"/>
        <v/>
      </c>
      <c r="Y2842" s="4" t="str">
        <f t="shared" si="532"/>
        <v/>
      </c>
      <c r="Z2842" s="4" t="str">
        <f t="shared" si="533"/>
        <v/>
      </c>
      <c r="AA2842" s="4" t="str">
        <f>IF($V2842="","",IF(Y2842&lt;36,0,IF(AND(36&lt;=Y2842,Y2842&lt;71),VLOOKUP($W2842,日射量と図３!$E$6:$F$34,2,TRUE),IF(AND(71&lt;=Y2842,Y2842&lt;107),VLOOKUP($W2842,日射量と図３!$E$6:$G$34,3,TRUE),IF(AND(107&lt;=Y2842,Y2842&lt;143),VLOOKUP($W2842,日射量と図３!$E$6:$H$34,4,TRUE),VLOOKUP($W2842,日射量と図３!$E$6:$I$34,5,TRUE))))))</f>
        <v/>
      </c>
      <c r="AB2842" s="4" t="str">
        <f>IF($V2842="","",IF(Z2842&lt;36,0,IF(AND(36&lt;=Z2842,Z2842&lt;71),VLOOKUP($W2842,日射量と図３!$E$6:$F$34,2,TRUE),IF(AND(71&lt;=Z2842,Z2842&lt;107),VLOOKUP($W2842,日射量と図３!$E$6:$G$34,3,TRUE),IF(AND(107&lt;=Z2842,Z2842&lt;143),VLOOKUP($W2842,日射量と図３!$E$6:$H$34,4,TRUE),VLOOKUP($W2842,日射量と図３!$E$6:$I$34,5,TRUE))))))</f>
        <v/>
      </c>
      <c r="AC2842" s="382" t="str">
        <f t="shared" si="540"/>
        <v/>
      </c>
      <c r="AD2842" s="382" t="str">
        <f t="shared" si="541"/>
        <v/>
      </c>
    </row>
    <row r="2843" spans="11:30" ht="13.5" customHeight="1">
      <c r="K2843" s="4">
        <f t="shared" si="534"/>
        <v>9</v>
      </c>
      <c r="L2843" s="34">
        <v>43370</v>
      </c>
      <c r="M2843" s="4">
        <v>119</v>
      </c>
      <c r="N2843" s="4">
        <v>8</v>
      </c>
      <c r="O2843" s="31">
        <v>0.29166666666666669</v>
      </c>
      <c r="P2843" s="35">
        <v>20.080000000000002</v>
      </c>
      <c r="Q2843" s="36">
        <f t="shared" si="535"/>
        <v>12</v>
      </c>
      <c r="R2843" s="4">
        <f t="shared" si="536"/>
        <v>0</v>
      </c>
      <c r="S2843" s="31">
        <f t="shared" si="542"/>
        <v>0.22535879629629629</v>
      </c>
      <c r="T2843" s="31">
        <f t="shared" si="543"/>
        <v>0.76428240740740738</v>
      </c>
      <c r="U2843" s="4">
        <f t="shared" si="537"/>
        <v>0</v>
      </c>
      <c r="V2843" s="4" t="str">
        <f t="shared" si="538"/>
        <v/>
      </c>
      <c r="W2843" s="18" t="str">
        <f>IF(V2843="","",VLOOKUP(L2843,日射量と図３!$A$4:$C$368,3,TRUE)*238.85/100)</f>
        <v/>
      </c>
      <c r="X2843" s="4" t="str">
        <f t="shared" si="539"/>
        <v/>
      </c>
      <c r="Y2843" s="4" t="str">
        <f t="shared" si="532"/>
        <v/>
      </c>
      <c r="Z2843" s="4" t="str">
        <f t="shared" si="533"/>
        <v/>
      </c>
      <c r="AA2843" s="4" t="str">
        <f>IF($V2843="","",IF(Y2843&lt;36,0,IF(AND(36&lt;=Y2843,Y2843&lt;71),VLOOKUP($W2843,日射量と図３!$E$6:$F$34,2,TRUE),IF(AND(71&lt;=Y2843,Y2843&lt;107),VLOOKUP($W2843,日射量と図３!$E$6:$G$34,3,TRUE),IF(AND(107&lt;=Y2843,Y2843&lt;143),VLOOKUP($W2843,日射量と図３!$E$6:$H$34,4,TRUE),VLOOKUP($W2843,日射量と図３!$E$6:$I$34,5,TRUE))))))</f>
        <v/>
      </c>
      <c r="AB2843" s="4" t="str">
        <f>IF($V2843="","",IF(Z2843&lt;36,0,IF(AND(36&lt;=Z2843,Z2843&lt;71),VLOOKUP($W2843,日射量と図３!$E$6:$F$34,2,TRUE),IF(AND(71&lt;=Z2843,Z2843&lt;107),VLOOKUP($W2843,日射量と図３!$E$6:$G$34,3,TRUE),IF(AND(107&lt;=Z2843,Z2843&lt;143),VLOOKUP($W2843,日射量と図３!$E$6:$H$34,4,TRUE),VLOOKUP($W2843,日射量と図３!$E$6:$I$34,5,TRUE))))))</f>
        <v/>
      </c>
      <c r="AC2843" s="382" t="str">
        <f t="shared" si="540"/>
        <v/>
      </c>
      <c r="AD2843" s="382" t="str">
        <f t="shared" si="541"/>
        <v/>
      </c>
    </row>
    <row r="2844" spans="11:30" ht="13.5" customHeight="1">
      <c r="K2844" s="4">
        <f t="shared" si="534"/>
        <v>9</v>
      </c>
      <c r="L2844" s="34">
        <v>43370</v>
      </c>
      <c r="M2844" s="4">
        <v>119</v>
      </c>
      <c r="N2844" s="4">
        <v>9</v>
      </c>
      <c r="O2844" s="31">
        <v>0.33333333333333331</v>
      </c>
      <c r="P2844" s="35">
        <v>21.11</v>
      </c>
      <c r="Q2844" s="36">
        <f t="shared" si="535"/>
        <v>12</v>
      </c>
      <c r="R2844" s="4">
        <f t="shared" si="536"/>
        <v>0</v>
      </c>
      <c r="S2844" s="31">
        <f t="shared" si="542"/>
        <v>0.22535879629629629</v>
      </c>
      <c r="T2844" s="31">
        <f t="shared" si="543"/>
        <v>0.76428240740740738</v>
      </c>
      <c r="U2844" s="4">
        <f t="shared" si="537"/>
        <v>0</v>
      </c>
      <c r="V2844" s="4" t="str">
        <f t="shared" si="538"/>
        <v/>
      </c>
      <c r="W2844" s="18" t="str">
        <f>IF(V2844="","",VLOOKUP(L2844,日射量と図３!$A$4:$C$368,3,TRUE)*238.85/100)</f>
        <v/>
      </c>
      <c r="X2844" s="4" t="str">
        <f t="shared" si="539"/>
        <v/>
      </c>
      <c r="Y2844" s="4" t="str">
        <f t="shared" si="532"/>
        <v/>
      </c>
      <c r="Z2844" s="4" t="str">
        <f t="shared" si="533"/>
        <v/>
      </c>
      <c r="AA2844" s="4" t="str">
        <f>IF($V2844="","",IF(Y2844&lt;36,0,IF(AND(36&lt;=Y2844,Y2844&lt;71),VLOOKUP($W2844,日射量と図３!$E$6:$F$34,2,TRUE),IF(AND(71&lt;=Y2844,Y2844&lt;107),VLOOKUP($W2844,日射量と図３!$E$6:$G$34,3,TRUE),IF(AND(107&lt;=Y2844,Y2844&lt;143),VLOOKUP($W2844,日射量と図３!$E$6:$H$34,4,TRUE),VLOOKUP($W2844,日射量と図３!$E$6:$I$34,5,TRUE))))))</f>
        <v/>
      </c>
      <c r="AB2844" s="4" t="str">
        <f>IF($V2844="","",IF(Z2844&lt;36,0,IF(AND(36&lt;=Z2844,Z2844&lt;71),VLOOKUP($W2844,日射量と図３!$E$6:$F$34,2,TRUE),IF(AND(71&lt;=Z2844,Z2844&lt;107),VLOOKUP($W2844,日射量と図３!$E$6:$G$34,3,TRUE),IF(AND(107&lt;=Z2844,Z2844&lt;143),VLOOKUP($W2844,日射量と図３!$E$6:$H$34,4,TRUE),VLOOKUP($W2844,日射量と図３!$E$6:$I$34,5,TRUE))))))</f>
        <v/>
      </c>
      <c r="AC2844" s="382" t="str">
        <f t="shared" si="540"/>
        <v/>
      </c>
      <c r="AD2844" s="382" t="str">
        <f t="shared" si="541"/>
        <v/>
      </c>
    </row>
    <row r="2845" spans="11:30" ht="13.5" customHeight="1">
      <c r="K2845" s="4">
        <f t="shared" si="534"/>
        <v>9</v>
      </c>
      <c r="L2845" s="34">
        <v>43370</v>
      </c>
      <c r="M2845" s="4">
        <v>119</v>
      </c>
      <c r="N2845" s="4">
        <v>10</v>
      </c>
      <c r="O2845" s="31">
        <v>0.375</v>
      </c>
      <c r="P2845" s="35">
        <v>22.580000000000002</v>
      </c>
      <c r="Q2845" s="36">
        <f t="shared" si="535"/>
        <v>12</v>
      </c>
      <c r="R2845" s="4">
        <f t="shared" si="536"/>
        <v>0</v>
      </c>
      <c r="S2845" s="31">
        <f t="shared" si="542"/>
        <v>0.22535879629629629</v>
      </c>
      <c r="T2845" s="31">
        <f t="shared" si="543"/>
        <v>0.76428240740740738</v>
      </c>
      <c r="U2845" s="4">
        <f t="shared" si="537"/>
        <v>0</v>
      </c>
      <c r="V2845" s="4" t="str">
        <f t="shared" si="538"/>
        <v/>
      </c>
      <c r="W2845" s="18" t="str">
        <f>IF(V2845="","",VLOOKUP(L2845,日射量と図３!$A$4:$C$368,3,TRUE)*238.85/100)</f>
        <v/>
      </c>
      <c r="X2845" s="4" t="str">
        <f t="shared" si="539"/>
        <v/>
      </c>
      <c r="Y2845" s="4" t="str">
        <f t="shared" si="532"/>
        <v/>
      </c>
      <c r="Z2845" s="4" t="str">
        <f t="shared" si="533"/>
        <v/>
      </c>
      <c r="AA2845" s="4" t="str">
        <f>IF($V2845="","",IF(Y2845&lt;36,0,IF(AND(36&lt;=Y2845,Y2845&lt;71),VLOOKUP($W2845,日射量と図３!$E$6:$F$34,2,TRUE),IF(AND(71&lt;=Y2845,Y2845&lt;107),VLOOKUP($W2845,日射量と図３!$E$6:$G$34,3,TRUE),IF(AND(107&lt;=Y2845,Y2845&lt;143),VLOOKUP($W2845,日射量と図３!$E$6:$H$34,4,TRUE),VLOOKUP($W2845,日射量と図３!$E$6:$I$34,5,TRUE))))))</f>
        <v/>
      </c>
      <c r="AB2845" s="4" t="str">
        <f>IF($V2845="","",IF(Z2845&lt;36,0,IF(AND(36&lt;=Z2845,Z2845&lt;71),VLOOKUP($W2845,日射量と図３!$E$6:$F$34,2,TRUE),IF(AND(71&lt;=Z2845,Z2845&lt;107),VLOOKUP($W2845,日射量と図３!$E$6:$G$34,3,TRUE),IF(AND(107&lt;=Z2845,Z2845&lt;143),VLOOKUP($W2845,日射量と図３!$E$6:$H$34,4,TRUE),VLOOKUP($W2845,日射量と図３!$E$6:$I$34,5,TRUE))))))</f>
        <v/>
      </c>
      <c r="AC2845" s="382" t="str">
        <f t="shared" si="540"/>
        <v/>
      </c>
      <c r="AD2845" s="382" t="str">
        <f t="shared" si="541"/>
        <v/>
      </c>
    </row>
    <row r="2846" spans="11:30" ht="13.5" customHeight="1">
      <c r="K2846" s="4">
        <f t="shared" si="534"/>
        <v>9</v>
      </c>
      <c r="L2846" s="34">
        <v>43370</v>
      </c>
      <c r="M2846" s="4">
        <v>119</v>
      </c>
      <c r="N2846" s="4">
        <v>11</v>
      </c>
      <c r="O2846" s="31">
        <v>0.41666666666666669</v>
      </c>
      <c r="P2846" s="35">
        <v>23.639999999999997</v>
      </c>
      <c r="Q2846" s="36">
        <f t="shared" si="535"/>
        <v>12</v>
      </c>
      <c r="R2846" s="4">
        <f t="shared" si="536"/>
        <v>0</v>
      </c>
      <c r="S2846" s="31">
        <f t="shared" si="542"/>
        <v>0.22535879629629629</v>
      </c>
      <c r="T2846" s="31">
        <f t="shared" si="543"/>
        <v>0.76428240740740738</v>
      </c>
      <c r="U2846" s="4">
        <f t="shared" si="537"/>
        <v>0</v>
      </c>
      <c r="V2846" s="4" t="str">
        <f t="shared" si="538"/>
        <v/>
      </c>
      <c r="W2846" s="18" t="str">
        <f>IF(V2846="","",VLOOKUP(L2846,日射量と図３!$A$4:$C$368,3,TRUE)*238.85/100)</f>
        <v/>
      </c>
      <c r="X2846" s="4" t="str">
        <f t="shared" si="539"/>
        <v/>
      </c>
      <c r="Y2846" s="4" t="str">
        <f t="shared" si="532"/>
        <v/>
      </c>
      <c r="Z2846" s="4" t="str">
        <f t="shared" si="533"/>
        <v/>
      </c>
      <c r="AA2846" s="4" t="str">
        <f>IF($V2846="","",IF(Y2846&lt;36,0,IF(AND(36&lt;=Y2846,Y2846&lt;71),VLOOKUP($W2846,日射量と図３!$E$6:$F$34,2,TRUE),IF(AND(71&lt;=Y2846,Y2846&lt;107),VLOOKUP($W2846,日射量と図３!$E$6:$G$34,3,TRUE),IF(AND(107&lt;=Y2846,Y2846&lt;143),VLOOKUP($W2846,日射量と図３!$E$6:$H$34,4,TRUE),VLOOKUP($W2846,日射量と図３!$E$6:$I$34,5,TRUE))))))</f>
        <v/>
      </c>
      <c r="AB2846" s="4" t="str">
        <f>IF($V2846="","",IF(Z2846&lt;36,0,IF(AND(36&lt;=Z2846,Z2846&lt;71),VLOOKUP($W2846,日射量と図３!$E$6:$F$34,2,TRUE),IF(AND(71&lt;=Z2846,Z2846&lt;107),VLOOKUP($W2846,日射量と図３!$E$6:$G$34,3,TRUE),IF(AND(107&lt;=Z2846,Z2846&lt;143),VLOOKUP($W2846,日射量と図３!$E$6:$H$34,4,TRUE),VLOOKUP($W2846,日射量と図３!$E$6:$I$34,5,TRUE))))))</f>
        <v/>
      </c>
      <c r="AC2846" s="382" t="str">
        <f t="shared" si="540"/>
        <v/>
      </c>
      <c r="AD2846" s="382" t="str">
        <f t="shared" si="541"/>
        <v/>
      </c>
    </row>
    <row r="2847" spans="11:30" ht="13.5" customHeight="1">
      <c r="K2847" s="4">
        <f t="shared" si="534"/>
        <v>9</v>
      </c>
      <c r="L2847" s="34">
        <v>43370</v>
      </c>
      <c r="M2847" s="4">
        <v>119</v>
      </c>
      <c r="N2847" s="4">
        <v>12</v>
      </c>
      <c r="O2847" s="31">
        <v>0.45833333333333331</v>
      </c>
      <c r="P2847" s="35">
        <v>24.99</v>
      </c>
      <c r="Q2847" s="36">
        <f t="shared" si="535"/>
        <v>12</v>
      </c>
      <c r="R2847" s="4">
        <f t="shared" si="536"/>
        <v>0</v>
      </c>
      <c r="S2847" s="31">
        <f t="shared" si="542"/>
        <v>0.22535879629629629</v>
      </c>
      <c r="T2847" s="31">
        <f t="shared" si="543"/>
        <v>0.76428240740740738</v>
      </c>
      <c r="U2847" s="4">
        <f t="shared" si="537"/>
        <v>0</v>
      </c>
      <c r="V2847" s="4" t="str">
        <f t="shared" si="538"/>
        <v/>
      </c>
      <c r="W2847" s="18" t="str">
        <f>IF(V2847="","",VLOOKUP(L2847,日射量と図３!$A$4:$C$368,3,TRUE)*238.85/100)</f>
        <v/>
      </c>
      <c r="X2847" s="4" t="str">
        <f t="shared" si="539"/>
        <v/>
      </c>
      <c r="Y2847" s="4" t="str">
        <f t="shared" ref="Y2847:Y2910" si="544">IF(V2847="","",$AH$30*V2847/(($AG$18/$AH$18)*X2847))</f>
        <v/>
      </c>
      <c r="Z2847" s="4" t="str">
        <f t="shared" ref="Z2847:Z2910" si="545">IF(V2847="","",$AH$30*V2847/(($AG$19/$AH$19)*X2847))</f>
        <v/>
      </c>
      <c r="AA2847" s="4" t="str">
        <f>IF($V2847="","",IF(Y2847&lt;36,0,IF(AND(36&lt;=Y2847,Y2847&lt;71),VLOOKUP($W2847,日射量と図３!$E$6:$F$34,2,TRUE),IF(AND(71&lt;=Y2847,Y2847&lt;107),VLOOKUP($W2847,日射量と図３!$E$6:$G$34,3,TRUE),IF(AND(107&lt;=Y2847,Y2847&lt;143),VLOOKUP($W2847,日射量と図３!$E$6:$H$34,4,TRUE),VLOOKUP($W2847,日射量と図３!$E$6:$I$34,5,TRUE))))))</f>
        <v/>
      </c>
      <c r="AB2847" s="4" t="str">
        <f>IF($V2847="","",IF(Z2847&lt;36,0,IF(AND(36&lt;=Z2847,Z2847&lt;71),VLOOKUP($W2847,日射量と図３!$E$6:$F$34,2,TRUE),IF(AND(71&lt;=Z2847,Z2847&lt;107),VLOOKUP($W2847,日射量と図３!$E$6:$G$34,3,TRUE),IF(AND(107&lt;=Z2847,Z2847&lt;143),VLOOKUP($W2847,日射量と図３!$E$6:$H$34,4,TRUE),VLOOKUP($W2847,日射量と図３!$E$6:$I$34,5,TRUE))))))</f>
        <v/>
      </c>
      <c r="AC2847" s="382" t="str">
        <f t="shared" si="540"/>
        <v/>
      </c>
      <c r="AD2847" s="382" t="str">
        <f t="shared" si="541"/>
        <v/>
      </c>
    </row>
    <row r="2848" spans="11:30" ht="13.5" customHeight="1">
      <c r="K2848" s="4">
        <f t="shared" si="534"/>
        <v>9</v>
      </c>
      <c r="L2848" s="34">
        <v>43370</v>
      </c>
      <c r="M2848" s="4">
        <v>119</v>
      </c>
      <c r="N2848" s="4">
        <v>13</v>
      </c>
      <c r="O2848" s="31">
        <v>0.5</v>
      </c>
      <c r="P2848" s="35">
        <v>25.869999999999997</v>
      </c>
      <c r="Q2848" s="36">
        <f t="shared" si="535"/>
        <v>12</v>
      </c>
      <c r="R2848" s="4">
        <f t="shared" si="536"/>
        <v>0</v>
      </c>
      <c r="S2848" s="31">
        <f t="shared" si="542"/>
        <v>0.22535879629629629</v>
      </c>
      <c r="T2848" s="31">
        <f t="shared" si="543"/>
        <v>0.76428240740740738</v>
      </c>
      <c r="U2848" s="4">
        <f t="shared" si="537"/>
        <v>0</v>
      </c>
      <c r="V2848" s="4" t="str">
        <f t="shared" si="538"/>
        <v/>
      </c>
      <c r="W2848" s="18" t="str">
        <f>IF(V2848="","",VLOOKUP(L2848,日射量と図３!$A$4:$C$368,3,TRUE)*238.85/100)</f>
        <v/>
      </c>
      <c r="X2848" s="4" t="str">
        <f t="shared" si="539"/>
        <v/>
      </c>
      <c r="Y2848" s="4" t="str">
        <f t="shared" si="544"/>
        <v/>
      </c>
      <c r="Z2848" s="4" t="str">
        <f t="shared" si="545"/>
        <v/>
      </c>
      <c r="AA2848" s="4" t="str">
        <f>IF($V2848="","",IF(Y2848&lt;36,0,IF(AND(36&lt;=Y2848,Y2848&lt;71),VLOOKUP($W2848,日射量と図３!$E$6:$F$34,2,TRUE),IF(AND(71&lt;=Y2848,Y2848&lt;107),VLOOKUP($W2848,日射量と図３!$E$6:$G$34,3,TRUE),IF(AND(107&lt;=Y2848,Y2848&lt;143),VLOOKUP($W2848,日射量と図３!$E$6:$H$34,4,TRUE),VLOOKUP($W2848,日射量と図３!$E$6:$I$34,5,TRUE))))))</f>
        <v/>
      </c>
      <c r="AB2848" s="4" t="str">
        <f>IF($V2848="","",IF(Z2848&lt;36,0,IF(AND(36&lt;=Z2848,Z2848&lt;71),VLOOKUP($W2848,日射量と図３!$E$6:$F$34,2,TRUE),IF(AND(71&lt;=Z2848,Z2848&lt;107),VLOOKUP($W2848,日射量と図３!$E$6:$G$34,3,TRUE),IF(AND(107&lt;=Z2848,Z2848&lt;143),VLOOKUP($W2848,日射量と図３!$E$6:$H$34,4,TRUE),VLOOKUP($W2848,日射量と図３!$E$6:$I$34,5,TRUE))))))</f>
        <v/>
      </c>
      <c r="AC2848" s="382" t="str">
        <f t="shared" si="540"/>
        <v/>
      </c>
      <c r="AD2848" s="382" t="str">
        <f t="shared" si="541"/>
        <v/>
      </c>
    </row>
    <row r="2849" spans="11:30" ht="13.5" customHeight="1">
      <c r="K2849" s="4">
        <f t="shared" si="534"/>
        <v>9</v>
      </c>
      <c r="L2849" s="34">
        <v>43370</v>
      </c>
      <c r="M2849" s="4">
        <v>119</v>
      </c>
      <c r="N2849" s="4">
        <v>14</v>
      </c>
      <c r="O2849" s="31">
        <v>0.54166666666666663</v>
      </c>
      <c r="P2849" s="35">
        <v>26.15</v>
      </c>
      <c r="Q2849" s="36">
        <f t="shared" si="535"/>
        <v>12</v>
      </c>
      <c r="R2849" s="4">
        <f t="shared" si="536"/>
        <v>0</v>
      </c>
      <c r="S2849" s="31">
        <f t="shared" si="542"/>
        <v>0.22535879629629629</v>
      </c>
      <c r="T2849" s="31">
        <f t="shared" si="543"/>
        <v>0.76428240740740738</v>
      </c>
      <c r="U2849" s="4">
        <f t="shared" si="537"/>
        <v>0</v>
      </c>
      <c r="V2849" s="4" t="str">
        <f t="shared" si="538"/>
        <v/>
      </c>
      <c r="W2849" s="18" t="str">
        <f>IF(V2849="","",VLOOKUP(L2849,日射量と図３!$A$4:$C$368,3,TRUE)*238.85/100)</f>
        <v/>
      </c>
      <c r="X2849" s="4" t="str">
        <f t="shared" si="539"/>
        <v/>
      </c>
      <c r="Y2849" s="4" t="str">
        <f t="shared" si="544"/>
        <v/>
      </c>
      <c r="Z2849" s="4" t="str">
        <f t="shared" si="545"/>
        <v/>
      </c>
      <c r="AA2849" s="4" t="str">
        <f>IF($V2849="","",IF(Y2849&lt;36,0,IF(AND(36&lt;=Y2849,Y2849&lt;71),VLOOKUP($W2849,日射量と図３!$E$6:$F$34,2,TRUE),IF(AND(71&lt;=Y2849,Y2849&lt;107),VLOOKUP($W2849,日射量と図３!$E$6:$G$34,3,TRUE),IF(AND(107&lt;=Y2849,Y2849&lt;143),VLOOKUP($W2849,日射量と図３!$E$6:$H$34,4,TRUE),VLOOKUP($W2849,日射量と図３!$E$6:$I$34,5,TRUE))))))</f>
        <v/>
      </c>
      <c r="AB2849" s="4" t="str">
        <f>IF($V2849="","",IF(Z2849&lt;36,0,IF(AND(36&lt;=Z2849,Z2849&lt;71),VLOOKUP($W2849,日射量と図３!$E$6:$F$34,2,TRUE),IF(AND(71&lt;=Z2849,Z2849&lt;107),VLOOKUP($W2849,日射量と図３!$E$6:$G$34,3,TRUE),IF(AND(107&lt;=Z2849,Z2849&lt;143),VLOOKUP($W2849,日射量と図３!$E$6:$H$34,4,TRUE),VLOOKUP($W2849,日射量と図３!$E$6:$I$34,5,TRUE))))))</f>
        <v/>
      </c>
      <c r="AC2849" s="382" t="str">
        <f t="shared" si="540"/>
        <v/>
      </c>
      <c r="AD2849" s="382" t="str">
        <f t="shared" si="541"/>
        <v/>
      </c>
    </row>
    <row r="2850" spans="11:30" ht="13.5" customHeight="1">
      <c r="K2850" s="4">
        <f t="shared" si="534"/>
        <v>9</v>
      </c>
      <c r="L2850" s="34">
        <v>43370</v>
      </c>
      <c r="M2850" s="4">
        <v>119</v>
      </c>
      <c r="N2850" s="4">
        <v>15</v>
      </c>
      <c r="O2850" s="31">
        <v>0.58333333333333337</v>
      </c>
      <c r="P2850" s="35">
        <v>26.610000000000003</v>
      </c>
      <c r="Q2850" s="36">
        <f t="shared" si="535"/>
        <v>12</v>
      </c>
      <c r="R2850" s="4">
        <f t="shared" si="536"/>
        <v>0</v>
      </c>
      <c r="S2850" s="31">
        <f t="shared" si="542"/>
        <v>0.22535879629629629</v>
      </c>
      <c r="T2850" s="31">
        <f t="shared" si="543"/>
        <v>0.76428240740740738</v>
      </c>
      <c r="U2850" s="4">
        <f t="shared" si="537"/>
        <v>0</v>
      </c>
      <c r="V2850" s="4" t="str">
        <f t="shared" si="538"/>
        <v/>
      </c>
      <c r="W2850" s="18" t="str">
        <f>IF(V2850="","",VLOOKUP(L2850,日射量と図３!$A$4:$C$368,3,TRUE)*238.85/100)</f>
        <v/>
      </c>
      <c r="X2850" s="4" t="str">
        <f t="shared" si="539"/>
        <v/>
      </c>
      <c r="Y2850" s="4" t="str">
        <f t="shared" si="544"/>
        <v/>
      </c>
      <c r="Z2850" s="4" t="str">
        <f t="shared" si="545"/>
        <v/>
      </c>
      <c r="AA2850" s="4" t="str">
        <f>IF($V2850="","",IF(Y2850&lt;36,0,IF(AND(36&lt;=Y2850,Y2850&lt;71),VLOOKUP($W2850,日射量と図３!$E$6:$F$34,2,TRUE),IF(AND(71&lt;=Y2850,Y2850&lt;107),VLOOKUP($W2850,日射量と図３!$E$6:$G$34,3,TRUE),IF(AND(107&lt;=Y2850,Y2850&lt;143),VLOOKUP($W2850,日射量と図３!$E$6:$H$34,4,TRUE),VLOOKUP($W2850,日射量と図３!$E$6:$I$34,5,TRUE))))))</f>
        <v/>
      </c>
      <c r="AB2850" s="4" t="str">
        <f>IF($V2850="","",IF(Z2850&lt;36,0,IF(AND(36&lt;=Z2850,Z2850&lt;71),VLOOKUP($W2850,日射量と図３!$E$6:$F$34,2,TRUE),IF(AND(71&lt;=Z2850,Z2850&lt;107),VLOOKUP($W2850,日射量と図３!$E$6:$G$34,3,TRUE),IF(AND(107&lt;=Z2850,Z2850&lt;143),VLOOKUP($W2850,日射量と図３!$E$6:$H$34,4,TRUE),VLOOKUP($W2850,日射量と図３!$E$6:$I$34,5,TRUE))))))</f>
        <v/>
      </c>
      <c r="AC2850" s="382" t="str">
        <f t="shared" si="540"/>
        <v/>
      </c>
      <c r="AD2850" s="382" t="str">
        <f t="shared" si="541"/>
        <v/>
      </c>
    </row>
    <row r="2851" spans="11:30" ht="13.5" customHeight="1">
      <c r="K2851" s="4">
        <f t="shared" si="534"/>
        <v>9</v>
      </c>
      <c r="L2851" s="34">
        <v>43370</v>
      </c>
      <c r="M2851" s="4">
        <v>119</v>
      </c>
      <c r="N2851" s="4">
        <v>16</v>
      </c>
      <c r="O2851" s="31">
        <v>0.625</v>
      </c>
      <c r="P2851" s="35">
        <v>26.46</v>
      </c>
      <c r="Q2851" s="36">
        <f t="shared" si="535"/>
        <v>16</v>
      </c>
      <c r="R2851" s="4">
        <f t="shared" si="536"/>
        <v>0</v>
      </c>
      <c r="S2851" s="31">
        <f t="shared" si="542"/>
        <v>0.22535879629629629</v>
      </c>
      <c r="T2851" s="31">
        <f t="shared" si="543"/>
        <v>0.76428240740740738</v>
      </c>
      <c r="U2851" s="4">
        <f t="shared" si="537"/>
        <v>0</v>
      </c>
      <c r="V2851" s="4" t="str">
        <f t="shared" si="538"/>
        <v/>
      </c>
      <c r="W2851" s="18" t="str">
        <f>IF(V2851="","",VLOOKUP(L2851,日射量と図３!$A$4:$C$368,3,TRUE)*238.85/100)</f>
        <v/>
      </c>
      <c r="X2851" s="4" t="str">
        <f t="shared" si="539"/>
        <v/>
      </c>
      <c r="Y2851" s="4" t="str">
        <f t="shared" si="544"/>
        <v/>
      </c>
      <c r="Z2851" s="4" t="str">
        <f t="shared" si="545"/>
        <v/>
      </c>
      <c r="AA2851" s="4" t="str">
        <f>IF($V2851="","",IF(Y2851&lt;36,0,IF(AND(36&lt;=Y2851,Y2851&lt;71),VLOOKUP($W2851,日射量と図３!$E$6:$F$34,2,TRUE),IF(AND(71&lt;=Y2851,Y2851&lt;107),VLOOKUP($W2851,日射量と図３!$E$6:$G$34,3,TRUE),IF(AND(107&lt;=Y2851,Y2851&lt;143),VLOOKUP($W2851,日射量と図３!$E$6:$H$34,4,TRUE),VLOOKUP($W2851,日射量と図３!$E$6:$I$34,5,TRUE))))))</f>
        <v/>
      </c>
      <c r="AB2851" s="4" t="str">
        <f>IF($V2851="","",IF(Z2851&lt;36,0,IF(AND(36&lt;=Z2851,Z2851&lt;71),VLOOKUP($W2851,日射量と図３!$E$6:$F$34,2,TRUE),IF(AND(71&lt;=Z2851,Z2851&lt;107),VLOOKUP($W2851,日射量と図３!$E$6:$G$34,3,TRUE),IF(AND(107&lt;=Z2851,Z2851&lt;143),VLOOKUP($W2851,日射量と図３!$E$6:$H$34,4,TRUE),VLOOKUP($W2851,日射量と図３!$E$6:$I$34,5,TRUE))))))</f>
        <v/>
      </c>
      <c r="AC2851" s="382" t="str">
        <f t="shared" si="540"/>
        <v/>
      </c>
      <c r="AD2851" s="382" t="str">
        <f t="shared" si="541"/>
        <v/>
      </c>
    </row>
    <row r="2852" spans="11:30" ht="13.5" customHeight="1">
      <c r="K2852" s="4">
        <f t="shared" si="534"/>
        <v>9</v>
      </c>
      <c r="L2852" s="34">
        <v>43370</v>
      </c>
      <c r="M2852" s="4">
        <v>119</v>
      </c>
      <c r="N2852" s="4">
        <v>17</v>
      </c>
      <c r="O2852" s="31">
        <v>0.66666666666666663</v>
      </c>
      <c r="P2852" s="35">
        <v>25.660000000000004</v>
      </c>
      <c r="Q2852" s="36">
        <f t="shared" si="535"/>
        <v>16</v>
      </c>
      <c r="R2852" s="4">
        <f t="shared" si="536"/>
        <v>0</v>
      </c>
      <c r="S2852" s="31">
        <f t="shared" si="542"/>
        <v>0.22535879629629629</v>
      </c>
      <c r="T2852" s="31">
        <f t="shared" si="543"/>
        <v>0.76428240740740738</v>
      </c>
      <c r="U2852" s="4">
        <f t="shared" si="537"/>
        <v>0</v>
      </c>
      <c r="V2852" s="4" t="str">
        <f t="shared" si="538"/>
        <v/>
      </c>
      <c r="W2852" s="18" t="str">
        <f>IF(V2852="","",VLOOKUP(L2852,日射量と図３!$A$4:$C$368,3,TRUE)*238.85/100)</f>
        <v/>
      </c>
      <c r="X2852" s="4" t="str">
        <f t="shared" si="539"/>
        <v/>
      </c>
      <c r="Y2852" s="4" t="str">
        <f t="shared" si="544"/>
        <v/>
      </c>
      <c r="Z2852" s="4" t="str">
        <f t="shared" si="545"/>
        <v/>
      </c>
      <c r="AA2852" s="4" t="str">
        <f>IF($V2852="","",IF(Y2852&lt;36,0,IF(AND(36&lt;=Y2852,Y2852&lt;71),VLOOKUP($W2852,日射量と図３!$E$6:$F$34,2,TRUE),IF(AND(71&lt;=Y2852,Y2852&lt;107),VLOOKUP($W2852,日射量と図３!$E$6:$G$34,3,TRUE),IF(AND(107&lt;=Y2852,Y2852&lt;143),VLOOKUP($W2852,日射量と図３!$E$6:$H$34,4,TRUE),VLOOKUP($W2852,日射量と図３!$E$6:$I$34,5,TRUE))))))</f>
        <v/>
      </c>
      <c r="AB2852" s="4" t="str">
        <f>IF($V2852="","",IF(Z2852&lt;36,0,IF(AND(36&lt;=Z2852,Z2852&lt;71),VLOOKUP($W2852,日射量と図３!$E$6:$F$34,2,TRUE),IF(AND(71&lt;=Z2852,Z2852&lt;107),VLOOKUP($W2852,日射量と図３!$E$6:$G$34,3,TRUE),IF(AND(107&lt;=Z2852,Z2852&lt;143),VLOOKUP($W2852,日射量と図３!$E$6:$H$34,4,TRUE),VLOOKUP($W2852,日射量と図３!$E$6:$I$34,5,TRUE))))))</f>
        <v/>
      </c>
      <c r="AC2852" s="382" t="str">
        <f t="shared" si="540"/>
        <v/>
      </c>
      <c r="AD2852" s="382" t="str">
        <f t="shared" si="541"/>
        <v/>
      </c>
    </row>
    <row r="2853" spans="11:30" ht="13.5" customHeight="1">
      <c r="K2853" s="4">
        <f t="shared" si="534"/>
        <v>9</v>
      </c>
      <c r="L2853" s="34">
        <v>43370</v>
      </c>
      <c r="M2853" s="4">
        <v>119</v>
      </c>
      <c r="N2853" s="4">
        <v>18</v>
      </c>
      <c r="O2853" s="31">
        <v>0.70833333333333337</v>
      </c>
      <c r="P2853" s="35">
        <v>24.84</v>
      </c>
      <c r="Q2853" s="36">
        <f t="shared" si="535"/>
        <v>16</v>
      </c>
      <c r="R2853" s="4">
        <f t="shared" si="536"/>
        <v>0</v>
      </c>
      <c r="S2853" s="31">
        <f t="shared" si="542"/>
        <v>0.22535879629629629</v>
      </c>
      <c r="T2853" s="31">
        <f t="shared" si="543"/>
        <v>0.76428240740740738</v>
      </c>
      <c r="U2853" s="4">
        <f t="shared" si="537"/>
        <v>0</v>
      </c>
      <c r="V2853" s="4" t="str">
        <f t="shared" si="538"/>
        <v/>
      </c>
      <c r="W2853" s="18" t="str">
        <f>IF(V2853="","",VLOOKUP(L2853,日射量と図３!$A$4:$C$368,3,TRUE)*238.85/100)</f>
        <v/>
      </c>
      <c r="X2853" s="4" t="str">
        <f t="shared" si="539"/>
        <v/>
      </c>
      <c r="Y2853" s="4" t="str">
        <f t="shared" si="544"/>
        <v/>
      </c>
      <c r="Z2853" s="4" t="str">
        <f t="shared" si="545"/>
        <v/>
      </c>
      <c r="AA2853" s="4" t="str">
        <f>IF($V2853="","",IF(Y2853&lt;36,0,IF(AND(36&lt;=Y2853,Y2853&lt;71),VLOOKUP($W2853,日射量と図３!$E$6:$F$34,2,TRUE),IF(AND(71&lt;=Y2853,Y2853&lt;107),VLOOKUP($W2853,日射量と図３!$E$6:$G$34,3,TRUE),IF(AND(107&lt;=Y2853,Y2853&lt;143),VLOOKUP($W2853,日射量と図３!$E$6:$H$34,4,TRUE),VLOOKUP($W2853,日射量と図３!$E$6:$I$34,5,TRUE))))))</f>
        <v/>
      </c>
      <c r="AB2853" s="4" t="str">
        <f>IF($V2853="","",IF(Z2853&lt;36,0,IF(AND(36&lt;=Z2853,Z2853&lt;71),VLOOKUP($W2853,日射量と図３!$E$6:$F$34,2,TRUE),IF(AND(71&lt;=Z2853,Z2853&lt;107),VLOOKUP($W2853,日射量と図３!$E$6:$G$34,3,TRUE),IF(AND(107&lt;=Z2853,Z2853&lt;143),VLOOKUP($W2853,日射量と図３!$E$6:$H$34,4,TRUE),VLOOKUP($W2853,日射量と図３!$E$6:$I$34,5,TRUE))))))</f>
        <v/>
      </c>
      <c r="AC2853" s="382" t="str">
        <f t="shared" si="540"/>
        <v/>
      </c>
      <c r="AD2853" s="382" t="str">
        <f t="shared" si="541"/>
        <v/>
      </c>
    </row>
    <row r="2854" spans="11:30" ht="13.5" customHeight="1">
      <c r="K2854" s="4">
        <f t="shared" si="534"/>
        <v>9</v>
      </c>
      <c r="L2854" s="34">
        <v>43370</v>
      </c>
      <c r="M2854" s="4">
        <v>119</v>
      </c>
      <c r="N2854" s="4">
        <v>19</v>
      </c>
      <c r="O2854" s="31">
        <v>0.75</v>
      </c>
      <c r="P2854" s="35">
        <v>23.8</v>
      </c>
      <c r="Q2854" s="36">
        <f t="shared" si="535"/>
        <v>16</v>
      </c>
      <c r="R2854" s="4">
        <f t="shared" si="536"/>
        <v>0</v>
      </c>
      <c r="S2854" s="31">
        <f t="shared" si="542"/>
        <v>0.22535879629629629</v>
      </c>
      <c r="T2854" s="31">
        <f t="shared" si="543"/>
        <v>0.76428240740740738</v>
      </c>
      <c r="U2854" s="4">
        <f t="shared" si="537"/>
        <v>0</v>
      </c>
      <c r="V2854" s="4" t="str">
        <f t="shared" si="538"/>
        <v/>
      </c>
      <c r="W2854" s="18" t="str">
        <f>IF(V2854="","",VLOOKUP(L2854,日射量と図３!$A$4:$C$368,3,TRUE)*238.85/100)</f>
        <v/>
      </c>
      <c r="X2854" s="4" t="str">
        <f t="shared" si="539"/>
        <v/>
      </c>
      <c r="Y2854" s="4" t="str">
        <f t="shared" si="544"/>
        <v/>
      </c>
      <c r="Z2854" s="4" t="str">
        <f t="shared" si="545"/>
        <v/>
      </c>
      <c r="AA2854" s="4" t="str">
        <f>IF($V2854="","",IF(Y2854&lt;36,0,IF(AND(36&lt;=Y2854,Y2854&lt;71),VLOOKUP($W2854,日射量と図３!$E$6:$F$34,2,TRUE),IF(AND(71&lt;=Y2854,Y2854&lt;107),VLOOKUP($W2854,日射量と図３!$E$6:$G$34,3,TRUE),IF(AND(107&lt;=Y2854,Y2854&lt;143),VLOOKUP($W2854,日射量と図３!$E$6:$H$34,4,TRUE),VLOOKUP($W2854,日射量と図３!$E$6:$I$34,5,TRUE))))))</f>
        <v/>
      </c>
      <c r="AB2854" s="4" t="str">
        <f>IF($V2854="","",IF(Z2854&lt;36,0,IF(AND(36&lt;=Z2854,Z2854&lt;71),VLOOKUP($W2854,日射量と図３!$E$6:$F$34,2,TRUE),IF(AND(71&lt;=Z2854,Z2854&lt;107),VLOOKUP($W2854,日射量と図３!$E$6:$G$34,3,TRUE),IF(AND(107&lt;=Z2854,Z2854&lt;143),VLOOKUP($W2854,日射量と図３!$E$6:$H$34,4,TRUE),VLOOKUP($W2854,日射量と図３!$E$6:$I$34,5,TRUE))))))</f>
        <v/>
      </c>
      <c r="AC2854" s="382" t="str">
        <f t="shared" si="540"/>
        <v/>
      </c>
      <c r="AD2854" s="382" t="str">
        <f t="shared" si="541"/>
        <v/>
      </c>
    </row>
    <row r="2855" spans="11:30" ht="13.5" customHeight="1">
      <c r="K2855" s="4">
        <f t="shared" si="534"/>
        <v>9</v>
      </c>
      <c r="L2855" s="34">
        <v>43370</v>
      </c>
      <c r="M2855" s="4">
        <v>119</v>
      </c>
      <c r="N2855" s="4">
        <v>20</v>
      </c>
      <c r="O2855" s="31">
        <v>0.79166666666666663</v>
      </c>
      <c r="P2855" s="35">
        <v>23.130000000000003</v>
      </c>
      <c r="Q2855" s="36">
        <f t="shared" si="535"/>
        <v>16</v>
      </c>
      <c r="R2855" s="4">
        <f t="shared" si="536"/>
        <v>0</v>
      </c>
      <c r="S2855" s="31">
        <f t="shared" si="542"/>
        <v>0.22535879629629629</v>
      </c>
      <c r="T2855" s="31">
        <f t="shared" si="543"/>
        <v>0.76428240740740738</v>
      </c>
      <c r="U2855" s="4">
        <f t="shared" si="537"/>
        <v>0</v>
      </c>
      <c r="V2855" s="4" t="str">
        <f t="shared" si="538"/>
        <v/>
      </c>
      <c r="W2855" s="18" t="str">
        <f>IF(V2855="","",VLOOKUP(L2855,日射量と図３!$A$4:$C$368,3,TRUE)*238.85/100)</f>
        <v/>
      </c>
      <c r="X2855" s="4" t="str">
        <f t="shared" si="539"/>
        <v/>
      </c>
      <c r="Y2855" s="4" t="str">
        <f t="shared" si="544"/>
        <v/>
      </c>
      <c r="Z2855" s="4" t="str">
        <f t="shared" si="545"/>
        <v/>
      </c>
      <c r="AA2855" s="4" t="str">
        <f>IF($V2855="","",IF(Y2855&lt;36,0,IF(AND(36&lt;=Y2855,Y2855&lt;71),VLOOKUP($W2855,日射量と図３!$E$6:$F$34,2,TRUE),IF(AND(71&lt;=Y2855,Y2855&lt;107),VLOOKUP($W2855,日射量と図３!$E$6:$G$34,3,TRUE),IF(AND(107&lt;=Y2855,Y2855&lt;143),VLOOKUP($W2855,日射量と図３!$E$6:$H$34,4,TRUE),VLOOKUP($W2855,日射量と図３!$E$6:$I$34,5,TRUE))))))</f>
        <v/>
      </c>
      <c r="AB2855" s="4" t="str">
        <f>IF($V2855="","",IF(Z2855&lt;36,0,IF(AND(36&lt;=Z2855,Z2855&lt;71),VLOOKUP($W2855,日射量と図３!$E$6:$F$34,2,TRUE),IF(AND(71&lt;=Z2855,Z2855&lt;107),VLOOKUP($W2855,日射量と図３!$E$6:$G$34,3,TRUE),IF(AND(107&lt;=Z2855,Z2855&lt;143),VLOOKUP($W2855,日射量と図３!$E$6:$H$34,4,TRUE),VLOOKUP($W2855,日射量と図３!$E$6:$I$34,5,TRUE))))))</f>
        <v/>
      </c>
      <c r="AC2855" s="382" t="str">
        <f t="shared" si="540"/>
        <v/>
      </c>
      <c r="AD2855" s="382" t="str">
        <f t="shared" si="541"/>
        <v/>
      </c>
    </row>
    <row r="2856" spans="11:30" ht="13.5" customHeight="1">
      <c r="K2856" s="4">
        <f t="shared" si="534"/>
        <v>9</v>
      </c>
      <c r="L2856" s="34">
        <v>43370</v>
      </c>
      <c r="M2856" s="4">
        <v>119</v>
      </c>
      <c r="N2856" s="4">
        <v>21</v>
      </c>
      <c r="O2856" s="31">
        <v>0.83333333333333337</v>
      </c>
      <c r="P2856" s="35">
        <v>22.57</v>
      </c>
      <c r="Q2856" s="36">
        <f t="shared" si="535"/>
        <v>16</v>
      </c>
      <c r="R2856" s="4">
        <f t="shared" si="536"/>
        <v>0</v>
      </c>
      <c r="S2856" s="31">
        <f t="shared" si="542"/>
        <v>0.22535879629629629</v>
      </c>
      <c r="T2856" s="31">
        <f t="shared" si="543"/>
        <v>0.76428240740740738</v>
      </c>
      <c r="U2856" s="4">
        <f t="shared" si="537"/>
        <v>0</v>
      </c>
      <c r="V2856" s="4" t="str">
        <f t="shared" si="538"/>
        <v/>
      </c>
      <c r="W2856" s="18" t="str">
        <f>IF(V2856="","",VLOOKUP(L2856,日射量と図３!$A$4:$C$368,3,TRUE)*238.85/100)</f>
        <v/>
      </c>
      <c r="X2856" s="4" t="str">
        <f t="shared" si="539"/>
        <v/>
      </c>
      <c r="Y2856" s="4" t="str">
        <f t="shared" si="544"/>
        <v/>
      </c>
      <c r="Z2856" s="4" t="str">
        <f t="shared" si="545"/>
        <v/>
      </c>
      <c r="AA2856" s="4" t="str">
        <f>IF($V2856="","",IF(Y2856&lt;36,0,IF(AND(36&lt;=Y2856,Y2856&lt;71),VLOOKUP($W2856,日射量と図３!$E$6:$F$34,2,TRUE),IF(AND(71&lt;=Y2856,Y2856&lt;107),VLOOKUP($W2856,日射量と図３!$E$6:$G$34,3,TRUE),IF(AND(107&lt;=Y2856,Y2856&lt;143),VLOOKUP($W2856,日射量と図３!$E$6:$H$34,4,TRUE),VLOOKUP($W2856,日射量と図３!$E$6:$I$34,5,TRUE))))))</f>
        <v/>
      </c>
      <c r="AB2856" s="4" t="str">
        <f>IF($V2856="","",IF(Z2856&lt;36,0,IF(AND(36&lt;=Z2856,Z2856&lt;71),VLOOKUP($W2856,日射量と図３!$E$6:$F$34,2,TRUE),IF(AND(71&lt;=Z2856,Z2856&lt;107),VLOOKUP($W2856,日射量と図３!$E$6:$G$34,3,TRUE),IF(AND(107&lt;=Z2856,Z2856&lt;143),VLOOKUP($W2856,日射量と図３!$E$6:$H$34,4,TRUE),VLOOKUP($W2856,日射量と図３!$E$6:$I$34,5,TRUE))))))</f>
        <v/>
      </c>
      <c r="AC2856" s="382" t="str">
        <f t="shared" si="540"/>
        <v/>
      </c>
      <c r="AD2856" s="382" t="str">
        <f t="shared" si="541"/>
        <v/>
      </c>
    </row>
    <row r="2857" spans="11:30" ht="13.5" customHeight="1">
      <c r="K2857" s="4">
        <f t="shared" si="534"/>
        <v>9</v>
      </c>
      <c r="L2857" s="34">
        <v>43370</v>
      </c>
      <c r="M2857" s="4">
        <v>119</v>
      </c>
      <c r="N2857" s="4">
        <v>22</v>
      </c>
      <c r="O2857" s="31">
        <v>0.875</v>
      </c>
      <c r="P2857" s="35">
        <v>22.05</v>
      </c>
      <c r="Q2857" s="36">
        <f t="shared" si="535"/>
        <v>16</v>
      </c>
      <c r="R2857" s="4">
        <f t="shared" si="536"/>
        <v>0</v>
      </c>
      <c r="S2857" s="31">
        <f t="shared" si="542"/>
        <v>0.22535879629629629</v>
      </c>
      <c r="T2857" s="31">
        <f t="shared" si="543"/>
        <v>0.76428240740740738</v>
      </c>
      <c r="U2857" s="4">
        <f t="shared" si="537"/>
        <v>0</v>
      </c>
      <c r="V2857" s="4" t="str">
        <f t="shared" si="538"/>
        <v/>
      </c>
      <c r="W2857" s="18" t="str">
        <f>IF(V2857="","",VLOOKUP(L2857,日射量と図３!$A$4:$C$368,3,TRUE)*238.85/100)</f>
        <v/>
      </c>
      <c r="X2857" s="4" t="str">
        <f t="shared" si="539"/>
        <v/>
      </c>
      <c r="Y2857" s="4" t="str">
        <f t="shared" si="544"/>
        <v/>
      </c>
      <c r="Z2857" s="4" t="str">
        <f t="shared" si="545"/>
        <v/>
      </c>
      <c r="AA2857" s="4" t="str">
        <f>IF($V2857="","",IF(Y2857&lt;36,0,IF(AND(36&lt;=Y2857,Y2857&lt;71),VLOOKUP($W2857,日射量と図３!$E$6:$F$34,2,TRUE),IF(AND(71&lt;=Y2857,Y2857&lt;107),VLOOKUP($W2857,日射量と図３!$E$6:$G$34,3,TRUE),IF(AND(107&lt;=Y2857,Y2857&lt;143),VLOOKUP($W2857,日射量と図３!$E$6:$H$34,4,TRUE),VLOOKUP($W2857,日射量と図３!$E$6:$I$34,5,TRUE))))))</f>
        <v/>
      </c>
      <c r="AB2857" s="4" t="str">
        <f>IF($V2857="","",IF(Z2857&lt;36,0,IF(AND(36&lt;=Z2857,Z2857&lt;71),VLOOKUP($W2857,日射量と図３!$E$6:$F$34,2,TRUE),IF(AND(71&lt;=Z2857,Z2857&lt;107),VLOOKUP($W2857,日射量と図３!$E$6:$G$34,3,TRUE),IF(AND(107&lt;=Z2857,Z2857&lt;143),VLOOKUP($W2857,日射量と図３!$E$6:$H$34,4,TRUE),VLOOKUP($W2857,日射量と図３!$E$6:$I$34,5,TRUE))))))</f>
        <v/>
      </c>
      <c r="AC2857" s="382" t="str">
        <f t="shared" si="540"/>
        <v/>
      </c>
      <c r="AD2857" s="382" t="str">
        <f t="shared" si="541"/>
        <v/>
      </c>
    </row>
    <row r="2858" spans="11:30" ht="13.5" customHeight="1">
      <c r="K2858" s="4">
        <f t="shared" si="534"/>
        <v>9</v>
      </c>
      <c r="L2858" s="34">
        <v>43370</v>
      </c>
      <c r="M2858" s="4">
        <v>119</v>
      </c>
      <c r="N2858" s="4">
        <v>23</v>
      </c>
      <c r="O2858" s="31">
        <v>0.91666666666666663</v>
      </c>
      <c r="P2858" s="35">
        <v>21.67</v>
      </c>
      <c r="Q2858" s="36">
        <f t="shared" si="535"/>
        <v>13</v>
      </c>
      <c r="R2858" s="4">
        <f t="shared" si="536"/>
        <v>0</v>
      </c>
      <c r="S2858" s="31">
        <f t="shared" si="542"/>
        <v>0.22535879629629629</v>
      </c>
      <c r="T2858" s="31">
        <f t="shared" si="543"/>
        <v>0.76428240740740738</v>
      </c>
      <c r="U2858" s="4">
        <f t="shared" si="537"/>
        <v>0</v>
      </c>
      <c r="V2858" s="4" t="str">
        <f t="shared" si="538"/>
        <v/>
      </c>
      <c r="W2858" s="18" t="str">
        <f>IF(V2858="","",VLOOKUP(L2858,日射量と図３!$A$4:$C$368,3,TRUE)*238.85/100)</f>
        <v/>
      </c>
      <c r="X2858" s="4" t="str">
        <f t="shared" si="539"/>
        <v/>
      </c>
      <c r="Y2858" s="4" t="str">
        <f t="shared" si="544"/>
        <v/>
      </c>
      <c r="Z2858" s="4" t="str">
        <f t="shared" si="545"/>
        <v/>
      </c>
      <c r="AA2858" s="4" t="str">
        <f>IF($V2858="","",IF(Y2858&lt;36,0,IF(AND(36&lt;=Y2858,Y2858&lt;71),VLOOKUP($W2858,日射量と図３!$E$6:$F$34,2,TRUE),IF(AND(71&lt;=Y2858,Y2858&lt;107),VLOOKUP($W2858,日射量と図３!$E$6:$G$34,3,TRUE),IF(AND(107&lt;=Y2858,Y2858&lt;143),VLOOKUP($W2858,日射量と図３!$E$6:$H$34,4,TRUE),VLOOKUP($W2858,日射量と図３!$E$6:$I$34,5,TRUE))))))</f>
        <v/>
      </c>
      <c r="AB2858" s="4" t="str">
        <f>IF($V2858="","",IF(Z2858&lt;36,0,IF(AND(36&lt;=Z2858,Z2858&lt;71),VLOOKUP($W2858,日射量と図３!$E$6:$F$34,2,TRUE),IF(AND(71&lt;=Z2858,Z2858&lt;107),VLOOKUP($W2858,日射量と図３!$E$6:$G$34,3,TRUE),IF(AND(107&lt;=Z2858,Z2858&lt;143),VLOOKUP($W2858,日射量と図３!$E$6:$H$34,4,TRUE),VLOOKUP($W2858,日射量と図３!$E$6:$I$34,5,TRUE))))))</f>
        <v/>
      </c>
      <c r="AC2858" s="382" t="str">
        <f t="shared" si="540"/>
        <v/>
      </c>
      <c r="AD2858" s="382" t="str">
        <f t="shared" si="541"/>
        <v/>
      </c>
    </row>
    <row r="2859" spans="11:30" ht="13.5" customHeight="1">
      <c r="K2859" s="4">
        <f t="shared" si="534"/>
        <v>9</v>
      </c>
      <c r="L2859" s="34">
        <v>43370</v>
      </c>
      <c r="M2859" s="4">
        <v>119</v>
      </c>
      <c r="N2859" s="4">
        <v>24</v>
      </c>
      <c r="O2859" s="31">
        <v>0.95833333333333337</v>
      </c>
      <c r="P2859" s="35">
        <v>21.19</v>
      </c>
      <c r="Q2859" s="36">
        <f t="shared" si="535"/>
        <v>13</v>
      </c>
      <c r="R2859" s="4">
        <f t="shared" si="536"/>
        <v>0</v>
      </c>
      <c r="S2859" s="31">
        <f t="shared" si="542"/>
        <v>0.22535879629629629</v>
      </c>
      <c r="T2859" s="31">
        <f t="shared" si="543"/>
        <v>0.76428240740740738</v>
      </c>
      <c r="U2859" s="4">
        <f t="shared" si="537"/>
        <v>0</v>
      </c>
      <c r="V2859" s="4" t="str">
        <f t="shared" si="538"/>
        <v/>
      </c>
      <c r="W2859" s="18" t="str">
        <f>IF(V2859="","",VLOOKUP(L2859,日射量と図３!$A$4:$C$368,3,TRUE)*238.85/100)</f>
        <v/>
      </c>
      <c r="X2859" s="4" t="str">
        <f t="shared" si="539"/>
        <v/>
      </c>
      <c r="Y2859" s="4" t="str">
        <f t="shared" si="544"/>
        <v/>
      </c>
      <c r="Z2859" s="4" t="str">
        <f t="shared" si="545"/>
        <v/>
      </c>
      <c r="AA2859" s="4" t="str">
        <f>IF($V2859="","",IF(Y2859&lt;36,0,IF(AND(36&lt;=Y2859,Y2859&lt;71),VLOOKUP($W2859,日射量と図３!$E$6:$F$34,2,TRUE),IF(AND(71&lt;=Y2859,Y2859&lt;107),VLOOKUP($W2859,日射量と図３!$E$6:$G$34,3,TRUE),IF(AND(107&lt;=Y2859,Y2859&lt;143),VLOOKUP($W2859,日射量と図３!$E$6:$H$34,4,TRUE),VLOOKUP($W2859,日射量と図３!$E$6:$I$34,5,TRUE))))))</f>
        <v/>
      </c>
      <c r="AB2859" s="4" t="str">
        <f>IF($V2859="","",IF(Z2859&lt;36,0,IF(AND(36&lt;=Z2859,Z2859&lt;71),VLOOKUP($W2859,日射量と図３!$E$6:$F$34,2,TRUE),IF(AND(71&lt;=Z2859,Z2859&lt;107),VLOOKUP($W2859,日射量と図３!$E$6:$G$34,3,TRUE),IF(AND(107&lt;=Z2859,Z2859&lt;143),VLOOKUP($W2859,日射量と図３!$E$6:$H$34,4,TRUE),VLOOKUP($W2859,日射量と図３!$E$6:$I$34,5,TRUE))))))</f>
        <v/>
      </c>
      <c r="AC2859" s="382" t="str">
        <f t="shared" si="540"/>
        <v/>
      </c>
      <c r="AD2859" s="382" t="str">
        <f t="shared" si="541"/>
        <v/>
      </c>
    </row>
    <row r="2860" spans="11:30" ht="13.5" customHeight="1">
      <c r="K2860" s="4">
        <f t="shared" si="534"/>
        <v>9</v>
      </c>
      <c r="L2860" s="34">
        <v>43371</v>
      </c>
      <c r="M2860" s="4">
        <v>120</v>
      </c>
      <c r="N2860" s="4">
        <v>1</v>
      </c>
      <c r="O2860" s="31">
        <v>0</v>
      </c>
      <c r="P2860" s="35">
        <v>20.509999999999998</v>
      </c>
      <c r="Q2860" s="36">
        <f t="shared" si="535"/>
        <v>13</v>
      </c>
      <c r="R2860" s="4">
        <f t="shared" si="536"/>
        <v>0</v>
      </c>
      <c r="S2860" s="31">
        <f t="shared" si="542"/>
        <v>0.22535879629629629</v>
      </c>
      <c r="T2860" s="31">
        <f t="shared" si="543"/>
        <v>0.76428240740740738</v>
      </c>
      <c r="U2860" s="4">
        <f t="shared" si="537"/>
        <v>0</v>
      </c>
      <c r="V2860" s="4">
        <f t="shared" si="538"/>
        <v>0</v>
      </c>
      <c r="W2860" s="18">
        <f>IF(V2860="","",VLOOKUP(L2860,日射量と図３!$A$4:$C$368,3,TRUE)*238.85/100)</f>
        <v>35.827500000000001</v>
      </c>
      <c r="X2860" s="4">
        <f t="shared" si="539"/>
        <v>13</v>
      </c>
      <c r="Y2860" s="4">
        <f t="shared" si="544"/>
        <v>0</v>
      </c>
      <c r="Z2860" s="4">
        <f t="shared" si="545"/>
        <v>0</v>
      </c>
      <c r="AA2860" s="4">
        <f>IF($V2860="","",IF(Y2860&lt;36,0,IF(AND(36&lt;=Y2860,Y2860&lt;71),VLOOKUP($W2860,日射量と図３!$E$6:$F$34,2,TRUE),IF(AND(71&lt;=Y2860,Y2860&lt;107),VLOOKUP($W2860,日射量と図３!$E$6:$G$34,3,TRUE),IF(AND(107&lt;=Y2860,Y2860&lt;143),VLOOKUP($W2860,日射量と図３!$E$6:$H$34,4,TRUE),VLOOKUP($W2860,日射量と図３!$E$6:$I$34,5,TRUE))))))</f>
        <v>0</v>
      </c>
      <c r="AB2860" s="4">
        <f>IF($V2860="","",IF(Z2860&lt;36,0,IF(AND(36&lt;=Z2860,Z2860&lt;71),VLOOKUP($W2860,日射量と図３!$E$6:$F$34,2,TRUE),IF(AND(71&lt;=Z2860,Z2860&lt;107),VLOOKUP($W2860,日射量と図３!$E$6:$G$34,3,TRUE),IF(AND(107&lt;=Z2860,Z2860&lt;143),VLOOKUP($W2860,日射量と図３!$E$6:$H$34,4,TRUE),VLOOKUP($W2860,日射量と図３!$E$6:$I$34,5,TRUE))))))</f>
        <v>0</v>
      </c>
      <c r="AC2860" s="382">
        <f t="shared" si="540"/>
        <v>0</v>
      </c>
      <c r="AD2860" s="382">
        <f t="shared" si="541"/>
        <v>0</v>
      </c>
    </row>
    <row r="2861" spans="11:30" ht="13.5" customHeight="1">
      <c r="K2861" s="4">
        <f t="shared" si="534"/>
        <v>9</v>
      </c>
      <c r="L2861" s="34">
        <v>43371</v>
      </c>
      <c r="M2861" s="4">
        <v>120</v>
      </c>
      <c r="N2861" s="4">
        <v>2</v>
      </c>
      <c r="O2861" s="31">
        <v>4.1666666666666664E-2</v>
      </c>
      <c r="P2861" s="35">
        <v>20.100000000000001</v>
      </c>
      <c r="Q2861" s="36">
        <f t="shared" si="535"/>
        <v>13</v>
      </c>
      <c r="R2861" s="4">
        <f t="shared" si="536"/>
        <v>0</v>
      </c>
      <c r="S2861" s="31">
        <f t="shared" si="542"/>
        <v>0.22535879629629629</v>
      </c>
      <c r="T2861" s="31">
        <f t="shared" si="543"/>
        <v>0.76428240740740738</v>
      </c>
      <c r="U2861" s="4">
        <f t="shared" si="537"/>
        <v>0</v>
      </c>
      <c r="V2861" s="4" t="str">
        <f t="shared" si="538"/>
        <v/>
      </c>
      <c r="W2861" s="18" t="str">
        <f>IF(V2861="","",VLOOKUP(L2861,日射量と図３!$A$4:$C$368,3,TRUE)*238.85/100)</f>
        <v/>
      </c>
      <c r="X2861" s="4" t="str">
        <f t="shared" si="539"/>
        <v/>
      </c>
      <c r="Y2861" s="4" t="str">
        <f t="shared" si="544"/>
        <v/>
      </c>
      <c r="Z2861" s="4" t="str">
        <f t="shared" si="545"/>
        <v/>
      </c>
      <c r="AA2861" s="4" t="str">
        <f>IF($V2861="","",IF(Y2861&lt;36,0,IF(AND(36&lt;=Y2861,Y2861&lt;71),VLOOKUP($W2861,日射量と図３!$E$6:$F$34,2,TRUE),IF(AND(71&lt;=Y2861,Y2861&lt;107),VLOOKUP($W2861,日射量と図３!$E$6:$G$34,3,TRUE),IF(AND(107&lt;=Y2861,Y2861&lt;143),VLOOKUP($W2861,日射量と図３!$E$6:$H$34,4,TRUE),VLOOKUP($W2861,日射量と図３!$E$6:$I$34,5,TRUE))))))</f>
        <v/>
      </c>
      <c r="AB2861" s="4" t="str">
        <f>IF($V2861="","",IF(Z2861&lt;36,0,IF(AND(36&lt;=Z2861,Z2861&lt;71),VLOOKUP($W2861,日射量と図３!$E$6:$F$34,2,TRUE),IF(AND(71&lt;=Z2861,Z2861&lt;107),VLOOKUP($W2861,日射量と図３!$E$6:$G$34,3,TRUE),IF(AND(107&lt;=Z2861,Z2861&lt;143),VLOOKUP($W2861,日射量と図３!$E$6:$H$34,4,TRUE),VLOOKUP($W2861,日射量と図３!$E$6:$I$34,5,TRUE))))))</f>
        <v/>
      </c>
      <c r="AC2861" s="382" t="str">
        <f t="shared" si="540"/>
        <v/>
      </c>
      <c r="AD2861" s="382" t="str">
        <f t="shared" si="541"/>
        <v/>
      </c>
    </row>
    <row r="2862" spans="11:30" ht="13.5" customHeight="1">
      <c r="K2862" s="4">
        <f t="shared" si="534"/>
        <v>9</v>
      </c>
      <c r="L2862" s="34">
        <v>43371</v>
      </c>
      <c r="M2862" s="4">
        <v>120</v>
      </c>
      <c r="N2862" s="4">
        <v>3</v>
      </c>
      <c r="O2862" s="31">
        <v>8.3333333333333329E-2</v>
      </c>
      <c r="P2862" s="35">
        <v>19.87</v>
      </c>
      <c r="Q2862" s="36">
        <f t="shared" si="535"/>
        <v>13</v>
      </c>
      <c r="R2862" s="4">
        <f t="shared" si="536"/>
        <v>0</v>
      </c>
      <c r="S2862" s="31">
        <f t="shared" si="542"/>
        <v>0.22535879629629629</v>
      </c>
      <c r="T2862" s="31">
        <f t="shared" si="543"/>
        <v>0.76428240740740738</v>
      </c>
      <c r="U2862" s="4">
        <f t="shared" si="537"/>
        <v>0</v>
      </c>
      <c r="V2862" s="4" t="str">
        <f t="shared" si="538"/>
        <v/>
      </c>
      <c r="W2862" s="18" t="str">
        <f>IF(V2862="","",VLOOKUP(L2862,日射量と図３!$A$4:$C$368,3,TRUE)*238.85/100)</f>
        <v/>
      </c>
      <c r="X2862" s="4" t="str">
        <f t="shared" si="539"/>
        <v/>
      </c>
      <c r="Y2862" s="4" t="str">
        <f t="shared" si="544"/>
        <v/>
      </c>
      <c r="Z2862" s="4" t="str">
        <f t="shared" si="545"/>
        <v/>
      </c>
      <c r="AA2862" s="4" t="str">
        <f>IF($V2862="","",IF(Y2862&lt;36,0,IF(AND(36&lt;=Y2862,Y2862&lt;71),VLOOKUP($W2862,日射量と図３!$E$6:$F$34,2,TRUE),IF(AND(71&lt;=Y2862,Y2862&lt;107),VLOOKUP($W2862,日射量と図３!$E$6:$G$34,3,TRUE),IF(AND(107&lt;=Y2862,Y2862&lt;143),VLOOKUP($W2862,日射量と図３!$E$6:$H$34,4,TRUE),VLOOKUP($W2862,日射量と図３!$E$6:$I$34,5,TRUE))))))</f>
        <v/>
      </c>
      <c r="AB2862" s="4" t="str">
        <f>IF($V2862="","",IF(Z2862&lt;36,0,IF(AND(36&lt;=Z2862,Z2862&lt;71),VLOOKUP($W2862,日射量と図３!$E$6:$F$34,2,TRUE),IF(AND(71&lt;=Z2862,Z2862&lt;107),VLOOKUP($W2862,日射量と図３!$E$6:$G$34,3,TRUE),IF(AND(107&lt;=Z2862,Z2862&lt;143),VLOOKUP($W2862,日射量と図３!$E$6:$H$34,4,TRUE),VLOOKUP($W2862,日射量と図３!$E$6:$I$34,5,TRUE))))))</f>
        <v/>
      </c>
      <c r="AC2862" s="382" t="str">
        <f t="shared" si="540"/>
        <v/>
      </c>
      <c r="AD2862" s="382" t="str">
        <f t="shared" si="541"/>
        <v/>
      </c>
    </row>
    <row r="2863" spans="11:30" ht="13.5" customHeight="1">
      <c r="K2863" s="4">
        <f t="shared" si="534"/>
        <v>9</v>
      </c>
      <c r="L2863" s="34">
        <v>43371</v>
      </c>
      <c r="M2863" s="4">
        <v>120</v>
      </c>
      <c r="N2863" s="4">
        <v>4</v>
      </c>
      <c r="O2863" s="31">
        <v>0.125</v>
      </c>
      <c r="P2863" s="35">
        <v>19.560000000000002</v>
      </c>
      <c r="Q2863" s="36">
        <f t="shared" si="535"/>
        <v>13</v>
      </c>
      <c r="R2863" s="4">
        <f t="shared" si="536"/>
        <v>0</v>
      </c>
      <c r="S2863" s="31">
        <f t="shared" si="542"/>
        <v>0.22535879629629629</v>
      </c>
      <c r="T2863" s="31">
        <f t="shared" si="543"/>
        <v>0.76428240740740738</v>
      </c>
      <c r="U2863" s="4">
        <f t="shared" si="537"/>
        <v>0</v>
      </c>
      <c r="V2863" s="4" t="str">
        <f t="shared" si="538"/>
        <v/>
      </c>
      <c r="W2863" s="18" t="str">
        <f>IF(V2863="","",VLOOKUP(L2863,日射量と図３!$A$4:$C$368,3,TRUE)*238.85/100)</f>
        <v/>
      </c>
      <c r="X2863" s="4" t="str">
        <f t="shared" si="539"/>
        <v/>
      </c>
      <c r="Y2863" s="4" t="str">
        <f t="shared" si="544"/>
        <v/>
      </c>
      <c r="Z2863" s="4" t="str">
        <f t="shared" si="545"/>
        <v/>
      </c>
      <c r="AA2863" s="4" t="str">
        <f>IF($V2863="","",IF(Y2863&lt;36,0,IF(AND(36&lt;=Y2863,Y2863&lt;71),VLOOKUP($W2863,日射量と図３!$E$6:$F$34,2,TRUE),IF(AND(71&lt;=Y2863,Y2863&lt;107),VLOOKUP($W2863,日射量と図３!$E$6:$G$34,3,TRUE),IF(AND(107&lt;=Y2863,Y2863&lt;143),VLOOKUP($W2863,日射量と図３!$E$6:$H$34,4,TRUE),VLOOKUP($W2863,日射量と図３!$E$6:$I$34,5,TRUE))))))</f>
        <v/>
      </c>
      <c r="AB2863" s="4" t="str">
        <f>IF($V2863="","",IF(Z2863&lt;36,0,IF(AND(36&lt;=Z2863,Z2863&lt;71),VLOOKUP($W2863,日射量と図３!$E$6:$F$34,2,TRUE),IF(AND(71&lt;=Z2863,Z2863&lt;107),VLOOKUP($W2863,日射量と図３!$E$6:$G$34,3,TRUE),IF(AND(107&lt;=Z2863,Z2863&lt;143),VLOOKUP($W2863,日射量と図３!$E$6:$H$34,4,TRUE),VLOOKUP($W2863,日射量と図３!$E$6:$I$34,5,TRUE))))))</f>
        <v/>
      </c>
      <c r="AC2863" s="382" t="str">
        <f t="shared" si="540"/>
        <v/>
      </c>
      <c r="AD2863" s="382" t="str">
        <f t="shared" si="541"/>
        <v/>
      </c>
    </row>
    <row r="2864" spans="11:30" ht="13.5" customHeight="1">
      <c r="K2864" s="4">
        <f t="shared" si="534"/>
        <v>9</v>
      </c>
      <c r="L2864" s="34">
        <v>43371</v>
      </c>
      <c r="M2864" s="4">
        <v>120</v>
      </c>
      <c r="N2864" s="4">
        <v>5</v>
      </c>
      <c r="O2864" s="31">
        <v>0.16666666666666666</v>
      </c>
      <c r="P2864" s="35">
        <v>19.369999999999997</v>
      </c>
      <c r="Q2864" s="36">
        <f t="shared" si="535"/>
        <v>15</v>
      </c>
      <c r="R2864" s="4">
        <f t="shared" si="536"/>
        <v>0</v>
      </c>
      <c r="S2864" s="31">
        <f t="shared" si="542"/>
        <v>0.22535879629629629</v>
      </c>
      <c r="T2864" s="31">
        <f t="shared" si="543"/>
        <v>0.76428240740740738</v>
      </c>
      <c r="U2864" s="4">
        <f t="shared" si="537"/>
        <v>0</v>
      </c>
      <c r="V2864" s="4" t="str">
        <f t="shared" si="538"/>
        <v/>
      </c>
      <c r="W2864" s="18" t="str">
        <f>IF(V2864="","",VLOOKUP(L2864,日射量と図３!$A$4:$C$368,3,TRUE)*238.85/100)</f>
        <v/>
      </c>
      <c r="X2864" s="4" t="str">
        <f t="shared" si="539"/>
        <v/>
      </c>
      <c r="Y2864" s="4" t="str">
        <f t="shared" si="544"/>
        <v/>
      </c>
      <c r="Z2864" s="4" t="str">
        <f t="shared" si="545"/>
        <v/>
      </c>
      <c r="AA2864" s="4" t="str">
        <f>IF($V2864="","",IF(Y2864&lt;36,0,IF(AND(36&lt;=Y2864,Y2864&lt;71),VLOOKUP($W2864,日射量と図３!$E$6:$F$34,2,TRUE),IF(AND(71&lt;=Y2864,Y2864&lt;107),VLOOKUP($W2864,日射量と図３!$E$6:$G$34,3,TRUE),IF(AND(107&lt;=Y2864,Y2864&lt;143),VLOOKUP($W2864,日射量と図３!$E$6:$H$34,4,TRUE),VLOOKUP($W2864,日射量と図３!$E$6:$I$34,5,TRUE))))))</f>
        <v/>
      </c>
      <c r="AB2864" s="4" t="str">
        <f>IF($V2864="","",IF(Z2864&lt;36,0,IF(AND(36&lt;=Z2864,Z2864&lt;71),VLOOKUP($W2864,日射量と図３!$E$6:$F$34,2,TRUE),IF(AND(71&lt;=Z2864,Z2864&lt;107),VLOOKUP($W2864,日射量と図３!$E$6:$G$34,3,TRUE),IF(AND(107&lt;=Z2864,Z2864&lt;143),VLOOKUP($W2864,日射量と図３!$E$6:$H$34,4,TRUE),VLOOKUP($W2864,日射量と図３!$E$6:$I$34,5,TRUE))))))</f>
        <v/>
      </c>
      <c r="AC2864" s="382" t="str">
        <f t="shared" si="540"/>
        <v/>
      </c>
      <c r="AD2864" s="382" t="str">
        <f t="shared" si="541"/>
        <v/>
      </c>
    </row>
    <row r="2865" spans="11:30" ht="13.5" customHeight="1">
      <c r="K2865" s="4">
        <f t="shared" si="534"/>
        <v>9</v>
      </c>
      <c r="L2865" s="34">
        <v>43371</v>
      </c>
      <c r="M2865" s="4">
        <v>120</v>
      </c>
      <c r="N2865" s="4">
        <v>6</v>
      </c>
      <c r="O2865" s="31">
        <v>0.20833333333333334</v>
      </c>
      <c r="P2865" s="35">
        <v>19.07</v>
      </c>
      <c r="Q2865" s="36">
        <f t="shared" si="535"/>
        <v>15</v>
      </c>
      <c r="R2865" s="4">
        <f t="shared" si="536"/>
        <v>0</v>
      </c>
      <c r="S2865" s="31">
        <f t="shared" si="542"/>
        <v>0.22535879629629629</v>
      </c>
      <c r="T2865" s="31">
        <f t="shared" si="543"/>
        <v>0.76428240740740738</v>
      </c>
      <c r="U2865" s="4">
        <f t="shared" si="537"/>
        <v>0</v>
      </c>
      <c r="V2865" s="4" t="str">
        <f t="shared" si="538"/>
        <v/>
      </c>
      <c r="W2865" s="18" t="str">
        <f>IF(V2865="","",VLOOKUP(L2865,日射量と図３!$A$4:$C$368,3,TRUE)*238.85/100)</f>
        <v/>
      </c>
      <c r="X2865" s="4" t="str">
        <f t="shared" si="539"/>
        <v/>
      </c>
      <c r="Y2865" s="4" t="str">
        <f t="shared" si="544"/>
        <v/>
      </c>
      <c r="Z2865" s="4" t="str">
        <f t="shared" si="545"/>
        <v/>
      </c>
      <c r="AA2865" s="4" t="str">
        <f>IF($V2865="","",IF(Y2865&lt;36,0,IF(AND(36&lt;=Y2865,Y2865&lt;71),VLOOKUP($W2865,日射量と図３!$E$6:$F$34,2,TRUE),IF(AND(71&lt;=Y2865,Y2865&lt;107),VLOOKUP($W2865,日射量と図３!$E$6:$G$34,3,TRUE),IF(AND(107&lt;=Y2865,Y2865&lt;143),VLOOKUP($W2865,日射量と図３!$E$6:$H$34,4,TRUE),VLOOKUP($W2865,日射量と図３!$E$6:$I$34,5,TRUE))))))</f>
        <v/>
      </c>
      <c r="AB2865" s="4" t="str">
        <f>IF($V2865="","",IF(Z2865&lt;36,0,IF(AND(36&lt;=Z2865,Z2865&lt;71),VLOOKUP($W2865,日射量と図３!$E$6:$F$34,2,TRUE),IF(AND(71&lt;=Z2865,Z2865&lt;107),VLOOKUP($W2865,日射量と図３!$E$6:$G$34,3,TRUE),IF(AND(107&lt;=Z2865,Z2865&lt;143),VLOOKUP($W2865,日射量と図３!$E$6:$H$34,4,TRUE),VLOOKUP($W2865,日射量と図３!$E$6:$I$34,5,TRUE))))))</f>
        <v/>
      </c>
      <c r="AC2865" s="382" t="str">
        <f t="shared" si="540"/>
        <v/>
      </c>
      <c r="AD2865" s="382" t="str">
        <f t="shared" si="541"/>
        <v/>
      </c>
    </row>
    <row r="2866" spans="11:30" ht="13.5" customHeight="1">
      <c r="K2866" s="4">
        <f t="shared" si="534"/>
        <v>9</v>
      </c>
      <c r="L2866" s="34">
        <v>43371</v>
      </c>
      <c r="M2866" s="4">
        <v>120</v>
      </c>
      <c r="N2866" s="4">
        <v>7</v>
      </c>
      <c r="O2866" s="31">
        <v>0.25</v>
      </c>
      <c r="P2866" s="35">
        <v>19.11</v>
      </c>
      <c r="Q2866" s="36">
        <f t="shared" si="535"/>
        <v>15</v>
      </c>
      <c r="R2866" s="4">
        <f t="shared" si="536"/>
        <v>0</v>
      </c>
      <c r="S2866" s="31">
        <f t="shared" si="542"/>
        <v>0.22535879629629629</v>
      </c>
      <c r="T2866" s="31">
        <f t="shared" si="543"/>
        <v>0.76428240740740738</v>
      </c>
      <c r="U2866" s="4">
        <f t="shared" si="537"/>
        <v>0</v>
      </c>
      <c r="V2866" s="4" t="str">
        <f t="shared" si="538"/>
        <v/>
      </c>
      <c r="W2866" s="18" t="str">
        <f>IF(V2866="","",VLOOKUP(L2866,日射量と図３!$A$4:$C$368,3,TRUE)*238.85/100)</f>
        <v/>
      </c>
      <c r="X2866" s="4" t="str">
        <f t="shared" si="539"/>
        <v/>
      </c>
      <c r="Y2866" s="4" t="str">
        <f t="shared" si="544"/>
        <v/>
      </c>
      <c r="Z2866" s="4" t="str">
        <f t="shared" si="545"/>
        <v/>
      </c>
      <c r="AA2866" s="4" t="str">
        <f>IF($V2866="","",IF(Y2866&lt;36,0,IF(AND(36&lt;=Y2866,Y2866&lt;71),VLOOKUP($W2866,日射量と図３!$E$6:$F$34,2,TRUE),IF(AND(71&lt;=Y2866,Y2866&lt;107),VLOOKUP($W2866,日射量と図３!$E$6:$G$34,3,TRUE),IF(AND(107&lt;=Y2866,Y2866&lt;143),VLOOKUP($W2866,日射量と図３!$E$6:$H$34,4,TRUE),VLOOKUP($W2866,日射量と図３!$E$6:$I$34,5,TRUE))))))</f>
        <v/>
      </c>
      <c r="AB2866" s="4" t="str">
        <f>IF($V2866="","",IF(Z2866&lt;36,0,IF(AND(36&lt;=Z2866,Z2866&lt;71),VLOOKUP($W2866,日射量と図３!$E$6:$F$34,2,TRUE),IF(AND(71&lt;=Z2866,Z2866&lt;107),VLOOKUP($W2866,日射量と図３!$E$6:$G$34,3,TRUE),IF(AND(107&lt;=Z2866,Z2866&lt;143),VLOOKUP($W2866,日射量と図３!$E$6:$H$34,4,TRUE),VLOOKUP($W2866,日射量と図３!$E$6:$I$34,5,TRUE))))))</f>
        <v/>
      </c>
      <c r="AC2866" s="382" t="str">
        <f t="shared" si="540"/>
        <v/>
      </c>
      <c r="AD2866" s="382" t="str">
        <f t="shared" si="541"/>
        <v/>
      </c>
    </row>
    <row r="2867" spans="11:30" ht="13.5" customHeight="1">
      <c r="K2867" s="4">
        <f t="shared" si="534"/>
        <v>9</v>
      </c>
      <c r="L2867" s="34">
        <v>43371</v>
      </c>
      <c r="M2867" s="4">
        <v>120</v>
      </c>
      <c r="N2867" s="4">
        <v>8</v>
      </c>
      <c r="O2867" s="31">
        <v>0.29166666666666669</v>
      </c>
      <c r="P2867" s="35">
        <v>19.580000000000002</v>
      </c>
      <c r="Q2867" s="36">
        <f t="shared" si="535"/>
        <v>12</v>
      </c>
      <c r="R2867" s="4">
        <f t="shared" si="536"/>
        <v>0</v>
      </c>
      <c r="S2867" s="31">
        <f t="shared" si="542"/>
        <v>0.22535879629629629</v>
      </c>
      <c r="T2867" s="31">
        <f t="shared" si="543"/>
        <v>0.76428240740740738</v>
      </c>
      <c r="U2867" s="4">
        <f t="shared" si="537"/>
        <v>0</v>
      </c>
      <c r="V2867" s="4" t="str">
        <f t="shared" si="538"/>
        <v/>
      </c>
      <c r="W2867" s="18" t="str">
        <f>IF(V2867="","",VLOOKUP(L2867,日射量と図３!$A$4:$C$368,3,TRUE)*238.85/100)</f>
        <v/>
      </c>
      <c r="X2867" s="4" t="str">
        <f t="shared" si="539"/>
        <v/>
      </c>
      <c r="Y2867" s="4" t="str">
        <f t="shared" si="544"/>
        <v/>
      </c>
      <c r="Z2867" s="4" t="str">
        <f t="shared" si="545"/>
        <v/>
      </c>
      <c r="AA2867" s="4" t="str">
        <f>IF($V2867="","",IF(Y2867&lt;36,0,IF(AND(36&lt;=Y2867,Y2867&lt;71),VLOOKUP($W2867,日射量と図３!$E$6:$F$34,2,TRUE),IF(AND(71&lt;=Y2867,Y2867&lt;107),VLOOKUP($W2867,日射量と図３!$E$6:$G$34,3,TRUE),IF(AND(107&lt;=Y2867,Y2867&lt;143),VLOOKUP($W2867,日射量と図３!$E$6:$H$34,4,TRUE),VLOOKUP($W2867,日射量と図３!$E$6:$I$34,5,TRUE))))))</f>
        <v/>
      </c>
      <c r="AB2867" s="4" t="str">
        <f>IF($V2867="","",IF(Z2867&lt;36,0,IF(AND(36&lt;=Z2867,Z2867&lt;71),VLOOKUP($W2867,日射量と図３!$E$6:$F$34,2,TRUE),IF(AND(71&lt;=Z2867,Z2867&lt;107),VLOOKUP($W2867,日射量と図３!$E$6:$G$34,3,TRUE),IF(AND(107&lt;=Z2867,Z2867&lt;143),VLOOKUP($W2867,日射量と図３!$E$6:$H$34,4,TRUE),VLOOKUP($W2867,日射量と図３!$E$6:$I$34,5,TRUE))))))</f>
        <v/>
      </c>
      <c r="AC2867" s="382" t="str">
        <f t="shared" si="540"/>
        <v/>
      </c>
      <c r="AD2867" s="382" t="str">
        <f t="shared" si="541"/>
        <v/>
      </c>
    </row>
    <row r="2868" spans="11:30" ht="13.5" customHeight="1">
      <c r="K2868" s="4">
        <f t="shared" si="534"/>
        <v>9</v>
      </c>
      <c r="L2868" s="34">
        <v>43371</v>
      </c>
      <c r="M2868" s="4">
        <v>120</v>
      </c>
      <c r="N2868" s="4">
        <v>9</v>
      </c>
      <c r="O2868" s="31">
        <v>0.33333333333333331</v>
      </c>
      <c r="P2868" s="35">
        <v>21.119999999999997</v>
      </c>
      <c r="Q2868" s="36">
        <f t="shared" si="535"/>
        <v>12</v>
      </c>
      <c r="R2868" s="4">
        <f t="shared" si="536"/>
        <v>0</v>
      </c>
      <c r="S2868" s="31">
        <f t="shared" si="542"/>
        <v>0.22535879629629629</v>
      </c>
      <c r="T2868" s="31">
        <f t="shared" si="543"/>
        <v>0.76428240740740738</v>
      </c>
      <c r="U2868" s="4">
        <f t="shared" si="537"/>
        <v>0</v>
      </c>
      <c r="V2868" s="4" t="str">
        <f t="shared" si="538"/>
        <v/>
      </c>
      <c r="W2868" s="18" t="str">
        <f>IF(V2868="","",VLOOKUP(L2868,日射量と図３!$A$4:$C$368,3,TRUE)*238.85/100)</f>
        <v/>
      </c>
      <c r="X2868" s="4" t="str">
        <f t="shared" si="539"/>
        <v/>
      </c>
      <c r="Y2868" s="4" t="str">
        <f t="shared" si="544"/>
        <v/>
      </c>
      <c r="Z2868" s="4" t="str">
        <f t="shared" si="545"/>
        <v/>
      </c>
      <c r="AA2868" s="4" t="str">
        <f>IF($V2868="","",IF(Y2868&lt;36,0,IF(AND(36&lt;=Y2868,Y2868&lt;71),VLOOKUP($W2868,日射量と図３!$E$6:$F$34,2,TRUE),IF(AND(71&lt;=Y2868,Y2868&lt;107),VLOOKUP($W2868,日射量と図３!$E$6:$G$34,3,TRUE),IF(AND(107&lt;=Y2868,Y2868&lt;143),VLOOKUP($W2868,日射量と図３!$E$6:$H$34,4,TRUE),VLOOKUP($W2868,日射量と図３!$E$6:$I$34,5,TRUE))))))</f>
        <v/>
      </c>
      <c r="AB2868" s="4" t="str">
        <f>IF($V2868="","",IF(Z2868&lt;36,0,IF(AND(36&lt;=Z2868,Z2868&lt;71),VLOOKUP($W2868,日射量と図３!$E$6:$F$34,2,TRUE),IF(AND(71&lt;=Z2868,Z2868&lt;107),VLOOKUP($W2868,日射量と図３!$E$6:$G$34,3,TRUE),IF(AND(107&lt;=Z2868,Z2868&lt;143),VLOOKUP($W2868,日射量と図３!$E$6:$H$34,4,TRUE),VLOOKUP($W2868,日射量と図３!$E$6:$I$34,5,TRUE))))))</f>
        <v/>
      </c>
      <c r="AC2868" s="382" t="str">
        <f t="shared" si="540"/>
        <v/>
      </c>
      <c r="AD2868" s="382" t="str">
        <f t="shared" si="541"/>
        <v/>
      </c>
    </row>
    <row r="2869" spans="11:30" ht="13.5" customHeight="1">
      <c r="K2869" s="4">
        <f t="shared" si="534"/>
        <v>9</v>
      </c>
      <c r="L2869" s="34">
        <v>43371</v>
      </c>
      <c r="M2869" s="4">
        <v>120</v>
      </c>
      <c r="N2869" s="4">
        <v>10</v>
      </c>
      <c r="O2869" s="31">
        <v>0.375</v>
      </c>
      <c r="P2869" s="35">
        <v>22.6</v>
      </c>
      <c r="Q2869" s="36">
        <f t="shared" si="535"/>
        <v>12</v>
      </c>
      <c r="R2869" s="4">
        <f t="shared" si="536"/>
        <v>0</v>
      </c>
      <c r="S2869" s="31">
        <f t="shared" si="542"/>
        <v>0.22535879629629629</v>
      </c>
      <c r="T2869" s="31">
        <f t="shared" si="543"/>
        <v>0.76428240740740738</v>
      </c>
      <c r="U2869" s="4">
        <f t="shared" si="537"/>
        <v>0</v>
      </c>
      <c r="V2869" s="4" t="str">
        <f t="shared" si="538"/>
        <v/>
      </c>
      <c r="W2869" s="18" t="str">
        <f>IF(V2869="","",VLOOKUP(L2869,日射量と図３!$A$4:$C$368,3,TRUE)*238.85/100)</f>
        <v/>
      </c>
      <c r="X2869" s="4" t="str">
        <f t="shared" si="539"/>
        <v/>
      </c>
      <c r="Y2869" s="4" t="str">
        <f t="shared" si="544"/>
        <v/>
      </c>
      <c r="Z2869" s="4" t="str">
        <f t="shared" si="545"/>
        <v/>
      </c>
      <c r="AA2869" s="4" t="str">
        <f>IF($V2869="","",IF(Y2869&lt;36,0,IF(AND(36&lt;=Y2869,Y2869&lt;71),VLOOKUP($W2869,日射量と図３!$E$6:$F$34,2,TRUE),IF(AND(71&lt;=Y2869,Y2869&lt;107),VLOOKUP($W2869,日射量と図３!$E$6:$G$34,3,TRUE),IF(AND(107&lt;=Y2869,Y2869&lt;143),VLOOKUP($W2869,日射量と図３!$E$6:$H$34,4,TRUE),VLOOKUP($W2869,日射量と図３!$E$6:$I$34,5,TRUE))))))</f>
        <v/>
      </c>
      <c r="AB2869" s="4" t="str">
        <f>IF($V2869="","",IF(Z2869&lt;36,0,IF(AND(36&lt;=Z2869,Z2869&lt;71),VLOOKUP($W2869,日射量と図３!$E$6:$F$34,2,TRUE),IF(AND(71&lt;=Z2869,Z2869&lt;107),VLOOKUP($W2869,日射量と図３!$E$6:$G$34,3,TRUE),IF(AND(107&lt;=Z2869,Z2869&lt;143),VLOOKUP($W2869,日射量と図３!$E$6:$H$34,4,TRUE),VLOOKUP($W2869,日射量と図３!$E$6:$I$34,5,TRUE))))))</f>
        <v/>
      </c>
      <c r="AC2869" s="382" t="str">
        <f t="shared" si="540"/>
        <v/>
      </c>
      <c r="AD2869" s="382" t="str">
        <f t="shared" si="541"/>
        <v/>
      </c>
    </row>
    <row r="2870" spans="11:30" ht="13.5" customHeight="1">
      <c r="K2870" s="4">
        <f t="shared" si="534"/>
        <v>9</v>
      </c>
      <c r="L2870" s="34">
        <v>43371</v>
      </c>
      <c r="M2870" s="4">
        <v>120</v>
      </c>
      <c r="N2870" s="4">
        <v>11</v>
      </c>
      <c r="O2870" s="31">
        <v>0.41666666666666669</v>
      </c>
      <c r="P2870" s="35">
        <v>24.11</v>
      </c>
      <c r="Q2870" s="36">
        <f t="shared" si="535"/>
        <v>12</v>
      </c>
      <c r="R2870" s="4">
        <f t="shared" si="536"/>
        <v>0</v>
      </c>
      <c r="S2870" s="31">
        <f t="shared" si="542"/>
        <v>0.22535879629629629</v>
      </c>
      <c r="T2870" s="31">
        <f t="shared" si="543"/>
        <v>0.76428240740740738</v>
      </c>
      <c r="U2870" s="4">
        <f t="shared" si="537"/>
        <v>0</v>
      </c>
      <c r="V2870" s="4" t="str">
        <f t="shared" si="538"/>
        <v/>
      </c>
      <c r="W2870" s="18" t="str">
        <f>IF(V2870="","",VLOOKUP(L2870,日射量と図３!$A$4:$C$368,3,TRUE)*238.85/100)</f>
        <v/>
      </c>
      <c r="X2870" s="4" t="str">
        <f t="shared" si="539"/>
        <v/>
      </c>
      <c r="Y2870" s="4" t="str">
        <f t="shared" si="544"/>
        <v/>
      </c>
      <c r="Z2870" s="4" t="str">
        <f t="shared" si="545"/>
        <v/>
      </c>
      <c r="AA2870" s="4" t="str">
        <f>IF($V2870="","",IF(Y2870&lt;36,0,IF(AND(36&lt;=Y2870,Y2870&lt;71),VLOOKUP($W2870,日射量と図３!$E$6:$F$34,2,TRUE),IF(AND(71&lt;=Y2870,Y2870&lt;107),VLOOKUP($W2870,日射量と図３!$E$6:$G$34,3,TRUE),IF(AND(107&lt;=Y2870,Y2870&lt;143),VLOOKUP($W2870,日射量と図３!$E$6:$H$34,4,TRUE),VLOOKUP($W2870,日射量と図３!$E$6:$I$34,5,TRUE))))))</f>
        <v/>
      </c>
      <c r="AB2870" s="4" t="str">
        <f>IF($V2870="","",IF(Z2870&lt;36,0,IF(AND(36&lt;=Z2870,Z2870&lt;71),VLOOKUP($W2870,日射量と図３!$E$6:$F$34,2,TRUE),IF(AND(71&lt;=Z2870,Z2870&lt;107),VLOOKUP($W2870,日射量と図３!$E$6:$G$34,3,TRUE),IF(AND(107&lt;=Z2870,Z2870&lt;143),VLOOKUP($W2870,日射量と図３!$E$6:$H$34,4,TRUE),VLOOKUP($W2870,日射量と図３!$E$6:$I$34,5,TRUE))))))</f>
        <v/>
      </c>
      <c r="AC2870" s="382" t="str">
        <f t="shared" si="540"/>
        <v/>
      </c>
      <c r="AD2870" s="382" t="str">
        <f t="shared" si="541"/>
        <v/>
      </c>
    </row>
    <row r="2871" spans="11:30" ht="13.5" customHeight="1">
      <c r="K2871" s="4">
        <f t="shared" si="534"/>
        <v>9</v>
      </c>
      <c r="L2871" s="34">
        <v>43371</v>
      </c>
      <c r="M2871" s="4">
        <v>120</v>
      </c>
      <c r="N2871" s="4">
        <v>12</v>
      </c>
      <c r="O2871" s="31">
        <v>0.45833333333333331</v>
      </c>
      <c r="P2871" s="35">
        <v>25.31</v>
      </c>
      <c r="Q2871" s="36">
        <f t="shared" si="535"/>
        <v>12</v>
      </c>
      <c r="R2871" s="4">
        <f t="shared" si="536"/>
        <v>0</v>
      </c>
      <c r="S2871" s="31">
        <f t="shared" si="542"/>
        <v>0.22535879629629629</v>
      </c>
      <c r="T2871" s="31">
        <f t="shared" si="543"/>
        <v>0.76428240740740738</v>
      </c>
      <c r="U2871" s="4">
        <f t="shared" si="537"/>
        <v>0</v>
      </c>
      <c r="V2871" s="4" t="str">
        <f t="shared" si="538"/>
        <v/>
      </c>
      <c r="W2871" s="18" t="str">
        <f>IF(V2871="","",VLOOKUP(L2871,日射量と図３!$A$4:$C$368,3,TRUE)*238.85/100)</f>
        <v/>
      </c>
      <c r="X2871" s="4" t="str">
        <f t="shared" si="539"/>
        <v/>
      </c>
      <c r="Y2871" s="4" t="str">
        <f t="shared" si="544"/>
        <v/>
      </c>
      <c r="Z2871" s="4" t="str">
        <f t="shared" si="545"/>
        <v/>
      </c>
      <c r="AA2871" s="4" t="str">
        <f>IF($V2871="","",IF(Y2871&lt;36,0,IF(AND(36&lt;=Y2871,Y2871&lt;71),VLOOKUP($W2871,日射量と図３!$E$6:$F$34,2,TRUE),IF(AND(71&lt;=Y2871,Y2871&lt;107),VLOOKUP($W2871,日射量と図３!$E$6:$G$34,3,TRUE),IF(AND(107&lt;=Y2871,Y2871&lt;143),VLOOKUP($W2871,日射量と図３!$E$6:$H$34,4,TRUE),VLOOKUP($W2871,日射量と図３!$E$6:$I$34,5,TRUE))))))</f>
        <v/>
      </c>
      <c r="AB2871" s="4" t="str">
        <f>IF($V2871="","",IF(Z2871&lt;36,0,IF(AND(36&lt;=Z2871,Z2871&lt;71),VLOOKUP($W2871,日射量と図３!$E$6:$F$34,2,TRUE),IF(AND(71&lt;=Z2871,Z2871&lt;107),VLOOKUP($W2871,日射量と図３!$E$6:$G$34,3,TRUE),IF(AND(107&lt;=Z2871,Z2871&lt;143),VLOOKUP($W2871,日射量と図３!$E$6:$H$34,4,TRUE),VLOOKUP($W2871,日射量と図３!$E$6:$I$34,5,TRUE))))))</f>
        <v/>
      </c>
      <c r="AC2871" s="382" t="str">
        <f t="shared" si="540"/>
        <v/>
      </c>
      <c r="AD2871" s="382" t="str">
        <f t="shared" si="541"/>
        <v/>
      </c>
    </row>
    <row r="2872" spans="11:30" ht="13.5" customHeight="1">
      <c r="K2872" s="4">
        <f t="shared" si="534"/>
        <v>9</v>
      </c>
      <c r="L2872" s="34">
        <v>43371</v>
      </c>
      <c r="M2872" s="4">
        <v>120</v>
      </c>
      <c r="N2872" s="4">
        <v>13</v>
      </c>
      <c r="O2872" s="31">
        <v>0.5</v>
      </c>
      <c r="P2872" s="35">
        <v>26.189999999999998</v>
      </c>
      <c r="Q2872" s="36">
        <f t="shared" si="535"/>
        <v>12</v>
      </c>
      <c r="R2872" s="4">
        <f t="shared" si="536"/>
        <v>0</v>
      </c>
      <c r="S2872" s="31">
        <f t="shared" si="542"/>
        <v>0.22535879629629629</v>
      </c>
      <c r="T2872" s="31">
        <f t="shared" si="543"/>
        <v>0.76428240740740738</v>
      </c>
      <c r="U2872" s="4">
        <f t="shared" si="537"/>
        <v>0</v>
      </c>
      <c r="V2872" s="4" t="str">
        <f t="shared" si="538"/>
        <v/>
      </c>
      <c r="W2872" s="18" t="str">
        <f>IF(V2872="","",VLOOKUP(L2872,日射量と図３!$A$4:$C$368,3,TRUE)*238.85/100)</f>
        <v/>
      </c>
      <c r="X2872" s="4" t="str">
        <f t="shared" si="539"/>
        <v/>
      </c>
      <c r="Y2872" s="4" t="str">
        <f t="shared" si="544"/>
        <v/>
      </c>
      <c r="Z2872" s="4" t="str">
        <f t="shared" si="545"/>
        <v/>
      </c>
      <c r="AA2872" s="4" t="str">
        <f>IF($V2872="","",IF(Y2872&lt;36,0,IF(AND(36&lt;=Y2872,Y2872&lt;71),VLOOKUP($W2872,日射量と図３!$E$6:$F$34,2,TRUE),IF(AND(71&lt;=Y2872,Y2872&lt;107),VLOOKUP($W2872,日射量と図３!$E$6:$G$34,3,TRUE),IF(AND(107&lt;=Y2872,Y2872&lt;143),VLOOKUP($W2872,日射量と図３!$E$6:$H$34,4,TRUE),VLOOKUP($W2872,日射量と図３!$E$6:$I$34,5,TRUE))))))</f>
        <v/>
      </c>
      <c r="AB2872" s="4" t="str">
        <f>IF($V2872="","",IF(Z2872&lt;36,0,IF(AND(36&lt;=Z2872,Z2872&lt;71),VLOOKUP($W2872,日射量と図３!$E$6:$F$34,2,TRUE),IF(AND(71&lt;=Z2872,Z2872&lt;107),VLOOKUP($W2872,日射量と図３!$E$6:$G$34,3,TRUE),IF(AND(107&lt;=Z2872,Z2872&lt;143),VLOOKUP($W2872,日射量と図３!$E$6:$H$34,4,TRUE),VLOOKUP($W2872,日射量と図３!$E$6:$I$34,5,TRUE))))))</f>
        <v/>
      </c>
      <c r="AC2872" s="382" t="str">
        <f t="shared" si="540"/>
        <v/>
      </c>
      <c r="AD2872" s="382" t="str">
        <f t="shared" si="541"/>
        <v/>
      </c>
    </row>
    <row r="2873" spans="11:30" ht="13.5" customHeight="1">
      <c r="K2873" s="4">
        <f t="shared" si="534"/>
        <v>9</v>
      </c>
      <c r="L2873" s="34">
        <v>43371</v>
      </c>
      <c r="M2873" s="4">
        <v>120</v>
      </c>
      <c r="N2873" s="4">
        <v>14</v>
      </c>
      <c r="O2873" s="31">
        <v>0.54166666666666663</v>
      </c>
      <c r="P2873" s="35">
        <v>27.04</v>
      </c>
      <c r="Q2873" s="36">
        <f t="shared" si="535"/>
        <v>12</v>
      </c>
      <c r="R2873" s="4">
        <f t="shared" si="536"/>
        <v>0</v>
      </c>
      <c r="S2873" s="31">
        <f t="shared" si="542"/>
        <v>0.22535879629629629</v>
      </c>
      <c r="T2873" s="31">
        <f t="shared" si="543"/>
        <v>0.76428240740740738</v>
      </c>
      <c r="U2873" s="4">
        <f t="shared" si="537"/>
        <v>0</v>
      </c>
      <c r="V2873" s="4" t="str">
        <f t="shared" si="538"/>
        <v/>
      </c>
      <c r="W2873" s="18" t="str">
        <f>IF(V2873="","",VLOOKUP(L2873,日射量と図３!$A$4:$C$368,3,TRUE)*238.85/100)</f>
        <v/>
      </c>
      <c r="X2873" s="4" t="str">
        <f t="shared" si="539"/>
        <v/>
      </c>
      <c r="Y2873" s="4" t="str">
        <f t="shared" si="544"/>
        <v/>
      </c>
      <c r="Z2873" s="4" t="str">
        <f t="shared" si="545"/>
        <v/>
      </c>
      <c r="AA2873" s="4" t="str">
        <f>IF($V2873="","",IF(Y2873&lt;36,0,IF(AND(36&lt;=Y2873,Y2873&lt;71),VLOOKUP($W2873,日射量と図３!$E$6:$F$34,2,TRUE),IF(AND(71&lt;=Y2873,Y2873&lt;107),VLOOKUP($W2873,日射量と図３!$E$6:$G$34,3,TRUE),IF(AND(107&lt;=Y2873,Y2873&lt;143),VLOOKUP($W2873,日射量と図３!$E$6:$H$34,4,TRUE),VLOOKUP($W2873,日射量と図３!$E$6:$I$34,5,TRUE))))))</f>
        <v/>
      </c>
      <c r="AB2873" s="4" t="str">
        <f>IF($V2873="","",IF(Z2873&lt;36,0,IF(AND(36&lt;=Z2873,Z2873&lt;71),VLOOKUP($W2873,日射量と図３!$E$6:$F$34,2,TRUE),IF(AND(71&lt;=Z2873,Z2873&lt;107),VLOOKUP($W2873,日射量と図３!$E$6:$G$34,3,TRUE),IF(AND(107&lt;=Z2873,Z2873&lt;143),VLOOKUP($W2873,日射量と図３!$E$6:$H$34,4,TRUE),VLOOKUP($W2873,日射量と図３!$E$6:$I$34,5,TRUE))))))</f>
        <v/>
      </c>
      <c r="AC2873" s="382" t="str">
        <f t="shared" si="540"/>
        <v/>
      </c>
      <c r="AD2873" s="382" t="str">
        <f t="shared" si="541"/>
        <v/>
      </c>
    </row>
    <row r="2874" spans="11:30" ht="13.5" customHeight="1">
      <c r="K2874" s="4">
        <f t="shared" si="534"/>
        <v>9</v>
      </c>
      <c r="L2874" s="34">
        <v>43371</v>
      </c>
      <c r="M2874" s="4">
        <v>120</v>
      </c>
      <c r="N2874" s="4">
        <v>15</v>
      </c>
      <c r="O2874" s="31">
        <v>0.58333333333333337</v>
      </c>
      <c r="P2874" s="35">
        <v>26.55</v>
      </c>
      <c r="Q2874" s="36">
        <f t="shared" si="535"/>
        <v>12</v>
      </c>
      <c r="R2874" s="4">
        <f t="shared" si="536"/>
        <v>0</v>
      </c>
      <c r="S2874" s="31">
        <f t="shared" si="542"/>
        <v>0.22535879629629629</v>
      </c>
      <c r="T2874" s="31">
        <f t="shared" si="543"/>
        <v>0.76428240740740738</v>
      </c>
      <c r="U2874" s="4">
        <f t="shared" si="537"/>
        <v>0</v>
      </c>
      <c r="V2874" s="4" t="str">
        <f t="shared" si="538"/>
        <v/>
      </c>
      <c r="W2874" s="18" t="str">
        <f>IF(V2874="","",VLOOKUP(L2874,日射量と図３!$A$4:$C$368,3,TRUE)*238.85/100)</f>
        <v/>
      </c>
      <c r="X2874" s="4" t="str">
        <f t="shared" si="539"/>
        <v/>
      </c>
      <c r="Y2874" s="4" t="str">
        <f t="shared" si="544"/>
        <v/>
      </c>
      <c r="Z2874" s="4" t="str">
        <f t="shared" si="545"/>
        <v/>
      </c>
      <c r="AA2874" s="4" t="str">
        <f>IF($V2874="","",IF(Y2874&lt;36,0,IF(AND(36&lt;=Y2874,Y2874&lt;71),VLOOKUP($W2874,日射量と図３!$E$6:$F$34,2,TRUE),IF(AND(71&lt;=Y2874,Y2874&lt;107),VLOOKUP($W2874,日射量と図３!$E$6:$G$34,3,TRUE),IF(AND(107&lt;=Y2874,Y2874&lt;143),VLOOKUP($W2874,日射量と図３!$E$6:$H$34,4,TRUE),VLOOKUP($W2874,日射量と図３!$E$6:$I$34,5,TRUE))))))</f>
        <v/>
      </c>
      <c r="AB2874" s="4" t="str">
        <f>IF($V2874="","",IF(Z2874&lt;36,0,IF(AND(36&lt;=Z2874,Z2874&lt;71),VLOOKUP($W2874,日射量と図３!$E$6:$F$34,2,TRUE),IF(AND(71&lt;=Z2874,Z2874&lt;107),VLOOKUP($W2874,日射量と図３!$E$6:$G$34,3,TRUE),IF(AND(107&lt;=Z2874,Z2874&lt;143),VLOOKUP($W2874,日射量と図３!$E$6:$H$34,4,TRUE),VLOOKUP($W2874,日射量と図３!$E$6:$I$34,5,TRUE))))))</f>
        <v/>
      </c>
      <c r="AC2874" s="382" t="str">
        <f t="shared" si="540"/>
        <v/>
      </c>
      <c r="AD2874" s="382" t="str">
        <f t="shared" si="541"/>
        <v/>
      </c>
    </row>
    <row r="2875" spans="11:30" ht="13.5" customHeight="1">
      <c r="K2875" s="4">
        <f t="shared" si="534"/>
        <v>9</v>
      </c>
      <c r="L2875" s="34">
        <v>43371</v>
      </c>
      <c r="M2875" s="4">
        <v>120</v>
      </c>
      <c r="N2875" s="4">
        <v>16</v>
      </c>
      <c r="O2875" s="31">
        <v>0.625</v>
      </c>
      <c r="P2875" s="35">
        <v>26.46</v>
      </c>
      <c r="Q2875" s="36">
        <f t="shared" si="535"/>
        <v>16</v>
      </c>
      <c r="R2875" s="4">
        <f t="shared" si="536"/>
        <v>0</v>
      </c>
      <c r="S2875" s="31">
        <f t="shared" si="542"/>
        <v>0.22535879629629629</v>
      </c>
      <c r="T2875" s="31">
        <f t="shared" si="543"/>
        <v>0.76428240740740738</v>
      </c>
      <c r="U2875" s="4">
        <f t="shared" si="537"/>
        <v>0</v>
      </c>
      <c r="V2875" s="4" t="str">
        <f t="shared" si="538"/>
        <v/>
      </c>
      <c r="W2875" s="18" t="str">
        <f>IF(V2875="","",VLOOKUP(L2875,日射量と図３!$A$4:$C$368,3,TRUE)*238.85/100)</f>
        <v/>
      </c>
      <c r="X2875" s="4" t="str">
        <f t="shared" si="539"/>
        <v/>
      </c>
      <c r="Y2875" s="4" t="str">
        <f t="shared" si="544"/>
        <v/>
      </c>
      <c r="Z2875" s="4" t="str">
        <f t="shared" si="545"/>
        <v/>
      </c>
      <c r="AA2875" s="4" t="str">
        <f>IF($V2875="","",IF(Y2875&lt;36,0,IF(AND(36&lt;=Y2875,Y2875&lt;71),VLOOKUP($W2875,日射量と図３!$E$6:$F$34,2,TRUE),IF(AND(71&lt;=Y2875,Y2875&lt;107),VLOOKUP($W2875,日射量と図３!$E$6:$G$34,3,TRUE),IF(AND(107&lt;=Y2875,Y2875&lt;143),VLOOKUP($W2875,日射量と図３!$E$6:$H$34,4,TRUE),VLOOKUP($W2875,日射量と図３!$E$6:$I$34,5,TRUE))))))</f>
        <v/>
      </c>
      <c r="AB2875" s="4" t="str">
        <f>IF($V2875="","",IF(Z2875&lt;36,0,IF(AND(36&lt;=Z2875,Z2875&lt;71),VLOOKUP($W2875,日射量と図３!$E$6:$F$34,2,TRUE),IF(AND(71&lt;=Z2875,Z2875&lt;107),VLOOKUP($W2875,日射量と図３!$E$6:$G$34,3,TRUE),IF(AND(107&lt;=Z2875,Z2875&lt;143),VLOOKUP($W2875,日射量と図３!$E$6:$H$34,4,TRUE),VLOOKUP($W2875,日射量と図３!$E$6:$I$34,5,TRUE))))))</f>
        <v/>
      </c>
      <c r="AC2875" s="382" t="str">
        <f t="shared" si="540"/>
        <v/>
      </c>
      <c r="AD2875" s="382" t="str">
        <f t="shared" si="541"/>
        <v/>
      </c>
    </row>
    <row r="2876" spans="11:30" ht="13.5" customHeight="1">
      <c r="K2876" s="4">
        <f t="shared" si="534"/>
        <v>9</v>
      </c>
      <c r="L2876" s="34">
        <v>43371</v>
      </c>
      <c r="M2876" s="4">
        <v>120</v>
      </c>
      <c r="N2876" s="4">
        <v>17</v>
      </c>
      <c r="O2876" s="31">
        <v>0.66666666666666663</v>
      </c>
      <c r="P2876" s="35">
        <v>25.76</v>
      </c>
      <c r="Q2876" s="36">
        <f t="shared" si="535"/>
        <v>16</v>
      </c>
      <c r="R2876" s="4">
        <f t="shared" si="536"/>
        <v>0</v>
      </c>
      <c r="S2876" s="31">
        <f t="shared" si="542"/>
        <v>0.22535879629629629</v>
      </c>
      <c r="T2876" s="31">
        <f t="shared" si="543"/>
        <v>0.76428240740740738</v>
      </c>
      <c r="U2876" s="4">
        <f t="shared" si="537"/>
        <v>0</v>
      </c>
      <c r="V2876" s="4" t="str">
        <f t="shared" si="538"/>
        <v/>
      </c>
      <c r="W2876" s="18" t="str">
        <f>IF(V2876="","",VLOOKUP(L2876,日射量と図３!$A$4:$C$368,3,TRUE)*238.85/100)</f>
        <v/>
      </c>
      <c r="X2876" s="4" t="str">
        <f t="shared" si="539"/>
        <v/>
      </c>
      <c r="Y2876" s="4" t="str">
        <f t="shared" si="544"/>
        <v/>
      </c>
      <c r="Z2876" s="4" t="str">
        <f t="shared" si="545"/>
        <v/>
      </c>
      <c r="AA2876" s="4" t="str">
        <f>IF($V2876="","",IF(Y2876&lt;36,0,IF(AND(36&lt;=Y2876,Y2876&lt;71),VLOOKUP($W2876,日射量と図３!$E$6:$F$34,2,TRUE),IF(AND(71&lt;=Y2876,Y2876&lt;107),VLOOKUP($W2876,日射量と図３!$E$6:$G$34,3,TRUE),IF(AND(107&lt;=Y2876,Y2876&lt;143),VLOOKUP($W2876,日射量と図３!$E$6:$H$34,4,TRUE),VLOOKUP($W2876,日射量と図３!$E$6:$I$34,5,TRUE))))))</f>
        <v/>
      </c>
      <c r="AB2876" s="4" t="str">
        <f>IF($V2876="","",IF(Z2876&lt;36,0,IF(AND(36&lt;=Z2876,Z2876&lt;71),VLOOKUP($W2876,日射量と図３!$E$6:$F$34,2,TRUE),IF(AND(71&lt;=Z2876,Z2876&lt;107),VLOOKUP($W2876,日射量と図３!$E$6:$G$34,3,TRUE),IF(AND(107&lt;=Z2876,Z2876&lt;143),VLOOKUP($W2876,日射量と図３!$E$6:$H$34,4,TRUE),VLOOKUP($W2876,日射量と図３!$E$6:$I$34,5,TRUE))))))</f>
        <v/>
      </c>
      <c r="AC2876" s="382" t="str">
        <f t="shared" si="540"/>
        <v/>
      </c>
      <c r="AD2876" s="382" t="str">
        <f t="shared" si="541"/>
        <v/>
      </c>
    </row>
    <row r="2877" spans="11:30" ht="13.5" customHeight="1">
      <c r="K2877" s="4">
        <f t="shared" si="534"/>
        <v>9</v>
      </c>
      <c r="L2877" s="34">
        <v>43371</v>
      </c>
      <c r="M2877" s="4">
        <v>120</v>
      </c>
      <c r="N2877" s="4">
        <v>18</v>
      </c>
      <c r="O2877" s="31">
        <v>0.70833333333333337</v>
      </c>
      <c r="P2877" s="35">
        <v>24.84</v>
      </c>
      <c r="Q2877" s="36">
        <f t="shared" si="535"/>
        <v>16</v>
      </c>
      <c r="R2877" s="4">
        <f t="shared" si="536"/>
        <v>0</v>
      </c>
      <c r="S2877" s="31">
        <f t="shared" si="542"/>
        <v>0.22535879629629629</v>
      </c>
      <c r="T2877" s="31">
        <f t="shared" si="543"/>
        <v>0.76428240740740738</v>
      </c>
      <c r="U2877" s="4">
        <f t="shared" si="537"/>
        <v>0</v>
      </c>
      <c r="V2877" s="4" t="str">
        <f t="shared" si="538"/>
        <v/>
      </c>
      <c r="W2877" s="18" t="str">
        <f>IF(V2877="","",VLOOKUP(L2877,日射量と図３!$A$4:$C$368,3,TRUE)*238.85/100)</f>
        <v/>
      </c>
      <c r="X2877" s="4" t="str">
        <f t="shared" si="539"/>
        <v/>
      </c>
      <c r="Y2877" s="4" t="str">
        <f t="shared" si="544"/>
        <v/>
      </c>
      <c r="Z2877" s="4" t="str">
        <f t="shared" si="545"/>
        <v/>
      </c>
      <c r="AA2877" s="4" t="str">
        <f>IF($V2877="","",IF(Y2877&lt;36,0,IF(AND(36&lt;=Y2877,Y2877&lt;71),VLOOKUP($W2877,日射量と図３!$E$6:$F$34,2,TRUE),IF(AND(71&lt;=Y2877,Y2877&lt;107),VLOOKUP($W2877,日射量と図３!$E$6:$G$34,3,TRUE),IF(AND(107&lt;=Y2877,Y2877&lt;143),VLOOKUP($W2877,日射量と図３!$E$6:$H$34,4,TRUE),VLOOKUP($W2877,日射量と図３!$E$6:$I$34,5,TRUE))))))</f>
        <v/>
      </c>
      <c r="AB2877" s="4" t="str">
        <f>IF($V2877="","",IF(Z2877&lt;36,0,IF(AND(36&lt;=Z2877,Z2877&lt;71),VLOOKUP($W2877,日射量と図３!$E$6:$F$34,2,TRUE),IF(AND(71&lt;=Z2877,Z2877&lt;107),VLOOKUP($W2877,日射量と図３!$E$6:$G$34,3,TRUE),IF(AND(107&lt;=Z2877,Z2877&lt;143),VLOOKUP($W2877,日射量と図３!$E$6:$H$34,4,TRUE),VLOOKUP($W2877,日射量と図３!$E$6:$I$34,5,TRUE))))))</f>
        <v/>
      </c>
      <c r="AC2877" s="382" t="str">
        <f t="shared" si="540"/>
        <v/>
      </c>
      <c r="AD2877" s="382" t="str">
        <f t="shared" si="541"/>
        <v/>
      </c>
    </row>
    <row r="2878" spans="11:30" ht="13.5" customHeight="1">
      <c r="K2878" s="4">
        <f t="shared" si="534"/>
        <v>9</v>
      </c>
      <c r="L2878" s="34">
        <v>43371</v>
      </c>
      <c r="M2878" s="4">
        <v>120</v>
      </c>
      <c r="N2878" s="4">
        <v>19</v>
      </c>
      <c r="O2878" s="31">
        <v>0.75</v>
      </c>
      <c r="P2878" s="35">
        <v>23.77</v>
      </c>
      <c r="Q2878" s="36">
        <f t="shared" si="535"/>
        <v>16</v>
      </c>
      <c r="R2878" s="4">
        <f t="shared" si="536"/>
        <v>0</v>
      </c>
      <c r="S2878" s="31">
        <f t="shared" si="542"/>
        <v>0.22535879629629629</v>
      </c>
      <c r="T2878" s="31">
        <f t="shared" si="543"/>
        <v>0.76428240740740738</v>
      </c>
      <c r="U2878" s="4">
        <f t="shared" si="537"/>
        <v>0</v>
      </c>
      <c r="V2878" s="4" t="str">
        <f t="shared" si="538"/>
        <v/>
      </c>
      <c r="W2878" s="18" t="str">
        <f>IF(V2878="","",VLOOKUP(L2878,日射量と図３!$A$4:$C$368,3,TRUE)*238.85/100)</f>
        <v/>
      </c>
      <c r="X2878" s="4" t="str">
        <f t="shared" si="539"/>
        <v/>
      </c>
      <c r="Y2878" s="4" t="str">
        <f t="shared" si="544"/>
        <v/>
      </c>
      <c r="Z2878" s="4" t="str">
        <f t="shared" si="545"/>
        <v/>
      </c>
      <c r="AA2878" s="4" t="str">
        <f>IF($V2878="","",IF(Y2878&lt;36,0,IF(AND(36&lt;=Y2878,Y2878&lt;71),VLOOKUP($W2878,日射量と図３!$E$6:$F$34,2,TRUE),IF(AND(71&lt;=Y2878,Y2878&lt;107),VLOOKUP($W2878,日射量と図３!$E$6:$G$34,3,TRUE),IF(AND(107&lt;=Y2878,Y2878&lt;143),VLOOKUP($W2878,日射量と図３!$E$6:$H$34,4,TRUE),VLOOKUP($W2878,日射量と図３!$E$6:$I$34,5,TRUE))))))</f>
        <v/>
      </c>
      <c r="AB2878" s="4" t="str">
        <f>IF($V2878="","",IF(Z2878&lt;36,0,IF(AND(36&lt;=Z2878,Z2878&lt;71),VLOOKUP($W2878,日射量と図３!$E$6:$F$34,2,TRUE),IF(AND(71&lt;=Z2878,Z2878&lt;107),VLOOKUP($W2878,日射量と図３!$E$6:$G$34,3,TRUE),IF(AND(107&lt;=Z2878,Z2878&lt;143),VLOOKUP($W2878,日射量と図３!$E$6:$H$34,4,TRUE),VLOOKUP($W2878,日射量と図３!$E$6:$I$34,5,TRUE))))))</f>
        <v/>
      </c>
      <c r="AC2878" s="382" t="str">
        <f t="shared" si="540"/>
        <v/>
      </c>
      <c r="AD2878" s="382" t="str">
        <f t="shared" si="541"/>
        <v/>
      </c>
    </row>
    <row r="2879" spans="11:30" ht="13.5" customHeight="1">
      <c r="K2879" s="4">
        <f t="shared" si="534"/>
        <v>9</v>
      </c>
      <c r="L2879" s="34">
        <v>43371</v>
      </c>
      <c r="M2879" s="4">
        <v>120</v>
      </c>
      <c r="N2879" s="4">
        <v>20</v>
      </c>
      <c r="O2879" s="31">
        <v>0.79166666666666663</v>
      </c>
      <c r="P2879" s="35">
        <v>22.84</v>
      </c>
      <c r="Q2879" s="36">
        <f t="shared" si="535"/>
        <v>16</v>
      </c>
      <c r="R2879" s="4">
        <f t="shared" si="536"/>
        <v>0</v>
      </c>
      <c r="S2879" s="31">
        <f t="shared" si="542"/>
        <v>0.22535879629629629</v>
      </c>
      <c r="T2879" s="31">
        <f t="shared" si="543"/>
        <v>0.76428240740740738</v>
      </c>
      <c r="U2879" s="4">
        <f t="shared" si="537"/>
        <v>0</v>
      </c>
      <c r="V2879" s="4" t="str">
        <f t="shared" si="538"/>
        <v/>
      </c>
      <c r="W2879" s="18" t="str">
        <f>IF(V2879="","",VLOOKUP(L2879,日射量と図３!$A$4:$C$368,3,TRUE)*238.85/100)</f>
        <v/>
      </c>
      <c r="X2879" s="4" t="str">
        <f t="shared" si="539"/>
        <v/>
      </c>
      <c r="Y2879" s="4" t="str">
        <f t="shared" si="544"/>
        <v/>
      </c>
      <c r="Z2879" s="4" t="str">
        <f t="shared" si="545"/>
        <v/>
      </c>
      <c r="AA2879" s="4" t="str">
        <f>IF($V2879="","",IF(Y2879&lt;36,0,IF(AND(36&lt;=Y2879,Y2879&lt;71),VLOOKUP($W2879,日射量と図３!$E$6:$F$34,2,TRUE),IF(AND(71&lt;=Y2879,Y2879&lt;107),VLOOKUP($W2879,日射量と図３!$E$6:$G$34,3,TRUE),IF(AND(107&lt;=Y2879,Y2879&lt;143),VLOOKUP($W2879,日射量と図３!$E$6:$H$34,4,TRUE),VLOOKUP($W2879,日射量と図３!$E$6:$I$34,5,TRUE))))))</f>
        <v/>
      </c>
      <c r="AB2879" s="4" t="str">
        <f>IF($V2879="","",IF(Z2879&lt;36,0,IF(AND(36&lt;=Z2879,Z2879&lt;71),VLOOKUP($W2879,日射量と図３!$E$6:$F$34,2,TRUE),IF(AND(71&lt;=Z2879,Z2879&lt;107),VLOOKUP($W2879,日射量と図３!$E$6:$G$34,3,TRUE),IF(AND(107&lt;=Z2879,Z2879&lt;143),VLOOKUP($W2879,日射量と図３!$E$6:$H$34,4,TRUE),VLOOKUP($W2879,日射量と図３!$E$6:$I$34,5,TRUE))))))</f>
        <v/>
      </c>
      <c r="AC2879" s="382" t="str">
        <f t="shared" si="540"/>
        <v/>
      </c>
      <c r="AD2879" s="382" t="str">
        <f t="shared" si="541"/>
        <v/>
      </c>
    </row>
    <row r="2880" spans="11:30" ht="13.5" customHeight="1">
      <c r="K2880" s="4">
        <f t="shared" si="534"/>
        <v>9</v>
      </c>
      <c r="L2880" s="34">
        <v>43371</v>
      </c>
      <c r="M2880" s="4">
        <v>120</v>
      </c>
      <c r="N2880" s="4">
        <v>21</v>
      </c>
      <c r="O2880" s="31">
        <v>0.83333333333333337</v>
      </c>
      <c r="P2880" s="35">
        <v>22.220000000000002</v>
      </c>
      <c r="Q2880" s="36">
        <f t="shared" si="535"/>
        <v>16</v>
      </c>
      <c r="R2880" s="4">
        <f t="shared" si="536"/>
        <v>0</v>
      </c>
      <c r="S2880" s="31">
        <f t="shared" si="542"/>
        <v>0.22535879629629629</v>
      </c>
      <c r="T2880" s="31">
        <f t="shared" si="543"/>
        <v>0.76428240740740738</v>
      </c>
      <c r="U2880" s="4">
        <f t="shared" si="537"/>
        <v>0</v>
      </c>
      <c r="V2880" s="4" t="str">
        <f t="shared" si="538"/>
        <v/>
      </c>
      <c r="W2880" s="18" t="str">
        <f>IF(V2880="","",VLOOKUP(L2880,日射量と図３!$A$4:$C$368,3,TRUE)*238.85/100)</f>
        <v/>
      </c>
      <c r="X2880" s="4" t="str">
        <f t="shared" si="539"/>
        <v/>
      </c>
      <c r="Y2880" s="4" t="str">
        <f t="shared" si="544"/>
        <v/>
      </c>
      <c r="Z2880" s="4" t="str">
        <f t="shared" si="545"/>
        <v/>
      </c>
      <c r="AA2880" s="4" t="str">
        <f>IF($V2880="","",IF(Y2880&lt;36,0,IF(AND(36&lt;=Y2880,Y2880&lt;71),VLOOKUP($W2880,日射量と図３!$E$6:$F$34,2,TRUE),IF(AND(71&lt;=Y2880,Y2880&lt;107),VLOOKUP($W2880,日射量と図３!$E$6:$G$34,3,TRUE),IF(AND(107&lt;=Y2880,Y2880&lt;143),VLOOKUP($W2880,日射量と図３!$E$6:$H$34,4,TRUE),VLOOKUP($W2880,日射量と図３!$E$6:$I$34,5,TRUE))))))</f>
        <v/>
      </c>
      <c r="AB2880" s="4" t="str">
        <f>IF($V2880="","",IF(Z2880&lt;36,0,IF(AND(36&lt;=Z2880,Z2880&lt;71),VLOOKUP($W2880,日射量と図３!$E$6:$F$34,2,TRUE),IF(AND(71&lt;=Z2880,Z2880&lt;107),VLOOKUP($W2880,日射量と図３!$E$6:$G$34,3,TRUE),IF(AND(107&lt;=Z2880,Z2880&lt;143),VLOOKUP($W2880,日射量と図３!$E$6:$H$34,4,TRUE),VLOOKUP($W2880,日射量と図３!$E$6:$I$34,5,TRUE))))))</f>
        <v/>
      </c>
      <c r="AC2880" s="382" t="str">
        <f t="shared" si="540"/>
        <v/>
      </c>
      <c r="AD2880" s="382" t="str">
        <f t="shared" si="541"/>
        <v/>
      </c>
    </row>
    <row r="2881" spans="11:30" ht="13.5" customHeight="1">
      <c r="K2881" s="4">
        <f t="shared" si="534"/>
        <v>9</v>
      </c>
      <c r="L2881" s="34">
        <v>43371</v>
      </c>
      <c r="M2881" s="4">
        <v>120</v>
      </c>
      <c r="N2881" s="4">
        <v>22</v>
      </c>
      <c r="O2881" s="31">
        <v>0.875</v>
      </c>
      <c r="P2881" s="35">
        <v>21.78</v>
      </c>
      <c r="Q2881" s="36">
        <f t="shared" si="535"/>
        <v>16</v>
      </c>
      <c r="R2881" s="4">
        <f t="shared" si="536"/>
        <v>0</v>
      </c>
      <c r="S2881" s="31">
        <f t="shared" si="542"/>
        <v>0.22535879629629629</v>
      </c>
      <c r="T2881" s="31">
        <f t="shared" si="543"/>
        <v>0.76428240740740738</v>
      </c>
      <c r="U2881" s="4">
        <f t="shared" si="537"/>
        <v>0</v>
      </c>
      <c r="V2881" s="4" t="str">
        <f t="shared" si="538"/>
        <v/>
      </c>
      <c r="W2881" s="18" t="str">
        <f>IF(V2881="","",VLOOKUP(L2881,日射量と図３!$A$4:$C$368,3,TRUE)*238.85/100)</f>
        <v/>
      </c>
      <c r="X2881" s="4" t="str">
        <f t="shared" si="539"/>
        <v/>
      </c>
      <c r="Y2881" s="4" t="str">
        <f t="shared" si="544"/>
        <v/>
      </c>
      <c r="Z2881" s="4" t="str">
        <f t="shared" si="545"/>
        <v/>
      </c>
      <c r="AA2881" s="4" t="str">
        <f>IF($V2881="","",IF(Y2881&lt;36,0,IF(AND(36&lt;=Y2881,Y2881&lt;71),VLOOKUP($W2881,日射量と図３!$E$6:$F$34,2,TRUE),IF(AND(71&lt;=Y2881,Y2881&lt;107),VLOOKUP($W2881,日射量と図３!$E$6:$G$34,3,TRUE),IF(AND(107&lt;=Y2881,Y2881&lt;143),VLOOKUP($W2881,日射量と図３!$E$6:$H$34,4,TRUE),VLOOKUP($W2881,日射量と図３!$E$6:$I$34,5,TRUE))))))</f>
        <v/>
      </c>
      <c r="AB2881" s="4" t="str">
        <f>IF($V2881="","",IF(Z2881&lt;36,0,IF(AND(36&lt;=Z2881,Z2881&lt;71),VLOOKUP($W2881,日射量と図３!$E$6:$F$34,2,TRUE),IF(AND(71&lt;=Z2881,Z2881&lt;107),VLOOKUP($W2881,日射量と図３!$E$6:$G$34,3,TRUE),IF(AND(107&lt;=Z2881,Z2881&lt;143),VLOOKUP($W2881,日射量と図３!$E$6:$H$34,4,TRUE),VLOOKUP($W2881,日射量と図３!$E$6:$I$34,5,TRUE))))))</f>
        <v/>
      </c>
      <c r="AC2881" s="382" t="str">
        <f t="shared" si="540"/>
        <v/>
      </c>
      <c r="AD2881" s="382" t="str">
        <f t="shared" si="541"/>
        <v/>
      </c>
    </row>
    <row r="2882" spans="11:30" ht="13.5" customHeight="1">
      <c r="K2882" s="4">
        <f t="shared" si="534"/>
        <v>9</v>
      </c>
      <c r="L2882" s="34">
        <v>43371</v>
      </c>
      <c r="M2882" s="4">
        <v>120</v>
      </c>
      <c r="N2882" s="4">
        <v>23</v>
      </c>
      <c r="O2882" s="31">
        <v>0.91666666666666663</v>
      </c>
      <c r="P2882" s="35">
        <v>21.45</v>
      </c>
      <c r="Q2882" s="36">
        <f t="shared" si="535"/>
        <v>13</v>
      </c>
      <c r="R2882" s="4">
        <f t="shared" si="536"/>
        <v>0</v>
      </c>
      <c r="S2882" s="31">
        <f t="shared" si="542"/>
        <v>0.22535879629629629</v>
      </c>
      <c r="T2882" s="31">
        <f t="shared" si="543"/>
        <v>0.76428240740740738</v>
      </c>
      <c r="U2882" s="4">
        <f t="shared" si="537"/>
        <v>0</v>
      </c>
      <c r="V2882" s="4" t="str">
        <f t="shared" si="538"/>
        <v/>
      </c>
      <c r="W2882" s="18" t="str">
        <f>IF(V2882="","",VLOOKUP(L2882,日射量と図３!$A$4:$C$368,3,TRUE)*238.85/100)</f>
        <v/>
      </c>
      <c r="X2882" s="4" t="str">
        <f t="shared" si="539"/>
        <v/>
      </c>
      <c r="Y2882" s="4" t="str">
        <f t="shared" si="544"/>
        <v/>
      </c>
      <c r="Z2882" s="4" t="str">
        <f t="shared" si="545"/>
        <v/>
      </c>
      <c r="AA2882" s="4" t="str">
        <f>IF($V2882="","",IF(Y2882&lt;36,0,IF(AND(36&lt;=Y2882,Y2882&lt;71),VLOOKUP($W2882,日射量と図３!$E$6:$F$34,2,TRUE),IF(AND(71&lt;=Y2882,Y2882&lt;107),VLOOKUP($W2882,日射量と図３!$E$6:$G$34,3,TRUE),IF(AND(107&lt;=Y2882,Y2882&lt;143),VLOOKUP($W2882,日射量と図３!$E$6:$H$34,4,TRUE),VLOOKUP($W2882,日射量と図３!$E$6:$I$34,5,TRUE))))))</f>
        <v/>
      </c>
      <c r="AB2882" s="4" t="str">
        <f>IF($V2882="","",IF(Z2882&lt;36,0,IF(AND(36&lt;=Z2882,Z2882&lt;71),VLOOKUP($W2882,日射量と図３!$E$6:$F$34,2,TRUE),IF(AND(71&lt;=Z2882,Z2882&lt;107),VLOOKUP($W2882,日射量と図３!$E$6:$G$34,3,TRUE),IF(AND(107&lt;=Z2882,Z2882&lt;143),VLOOKUP($W2882,日射量と図３!$E$6:$H$34,4,TRUE),VLOOKUP($W2882,日射量と図３!$E$6:$I$34,5,TRUE))))))</f>
        <v/>
      </c>
      <c r="AC2882" s="382" t="str">
        <f t="shared" si="540"/>
        <v/>
      </c>
      <c r="AD2882" s="382" t="str">
        <f t="shared" si="541"/>
        <v/>
      </c>
    </row>
    <row r="2883" spans="11:30" ht="13.5" customHeight="1">
      <c r="K2883" s="4">
        <f t="shared" si="534"/>
        <v>9</v>
      </c>
      <c r="L2883" s="34">
        <v>43371</v>
      </c>
      <c r="M2883" s="4">
        <v>120</v>
      </c>
      <c r="N2883" s="4">
        <v>24</v>
      </c>
      <c r="O2883" s="31">
        <v>0.95833333333333337</v>
      </c>
      <c r="P2883" s="35">
        <v>21.030000000000005</v>
      </c>
      <c r="Q2883" s="36">
        <f t="shared" si="535"/>
        <v>13</v>
      </c>
      <c r="R2883" s="4">
        <f t="shared" si="536"/>
        <v>0</v>
      </c>
      <c r="S2883" s="31">
        <f t="shared" si="542"/>
        <v>0.22535879629629629</v>
      </c>
      <c r="T2883" s="31">
        <f t="shared" si="543"/>
        <v>0.76428240740740738</v>
      </c>
      <c r="U2883" s="4">
        <f t="shared" si="537"/>
        <v>0</v>
      </c>
      <c r="V2883" s="4" t="str">
        <f t="shared" si="538"/>
        <v/>
      </c>
      <c r="W2883" s="18" t="str">
        <f>IF(V2883="","",VLOOKUP(L2883,日射量と図３!$A$4:$C$368,3,TRUE)*238.85/100)</f>
        <v/>
      </c>
      <c r="X2883" s="4" t="str">
        <f t="shared" si="539"/>
        <v/>
      </c>
      <c r="Y2883" s="4" t="str">
        <f t="shared" si="544"/>
        <v/>
      </c>
      <c r="Z2883" s="4" t="str">
        <f t="shared" si="545"/>
        <v/>
      </c>
      <c r="AA2883" s="4" t="str">
        <f>IF($V2883="","",IF(Y2883&lt;36,0,IF(AND(36&lt;=Y2883,Y2883&lt;71),VLOOKUP($W2883,日射量と図３!$E$6:$F$34,2,TRUE),IF(AND(71&lt;=Y2883,Y2883&lt;107),VLOOKUP($W2883,日射量と図３!$E$6:$G$34,3,TRUE),IF(AND(107&lt;=Y2883,Y2883&lt;143),VLOOKUP($W2883,日射量と図３!$E$6:$H$34,4,TRUE),VLOOKUP($W2883,日射量と図３!$E$6:$I$34,5,TRUE))))))</f>
        <v/>
      </c>
      <c r="AB2883" s="4" t="str">
        <f>IF($V2883="","",IF(Z2883&lt;36,0,IF(AND(36&lt;=Z2883,Z2883&lt;71),VLOOKUP($W2883,日射量と図３!$E$6:$F$34,2,TRUE),IF(AND(71&lt;=Z2883,Z2883&lt;107),VLOOKUP($W2883,日射量と図３!$E$6:$G$34,3,TRUE),IF(AND(107&lt;=Z2883,Z2883&lt;143),VLOOKUP($W2883,日射量と図３!$E$6:$H$34,4,TRUE),VLOOKUP($W2883,日射量と図３!$E$6:$I$34,5,TRUE))))))</f>
        <v/>
      </c>
      <c r="AC2883" s="382" t="str">
        <f t="shared" si="540"/>
        <v/>
      </c>
      <c r="AD2883" s="382" t="str">
        <f t="shared" si="541"/>
        <v/>
      </c>
    </row>
    <row r="2884" spans="11:30" ht="13.5" customHeight="1">
      <c r="K2884" s="4">
        <f t="shared" si="534"/>
        <v>9</v>
      </c>
      <c r="L2884" s="34">
        <v>43372</v>
      </c>
      <c r="M2884" s="4">
        <v>121</v>
      </c>
      <c r="N2884" s="4">
        <v>1</v>
      </c>
      <c r="O2884" s="31">
        <v>0</v>
      </c>
      <c r="P2884" s="35">
        <v>20.71</v>
      </c>
      <c r="Q2884" s="36">
        <f t="shared" si="535"/>
        <v>13</v>
      </c>
      <c r="R2884" s="4">
        <f t="shared" si="536"/>
        <v>0</v>
      </c>
      <c r="S2884" s="31">
        <f t="shared" si="542"/>
        <v>0.22535879629629629</v>
      </c>
      <c r="T2884" s="31">
        <f t="shared" si="543"/>
        <v>0.76428240740740738</v>
      </c>
      <c r="U2884" s="4">
        <f t="shared" si="537"/>
        <v>0</v>
      </c>
      <c r="V2884" s="4">
        <f t="shared" si="538"/>
        <v>0</v>
      </c>
      <c r="W2884" s="18">
        <f>IF(V2884="","",VLOOKUP(L2884,日射量と図３!$A$4:$C$368,3,TRUE)*238.85/100)</f>
        <v>33.439</v>
      </c>
      <c r="X2884" s="4">
        <f t="shared" si="539"/>
        <v>13</v>
      </c>
      <c r="Y2884" s="4">
        <f t="shared" si="544"/>
        <v>0</v>
      </c>
      <c r="Z2884" s="4">
        <f t="shared" si="545"/>
        <v>0</v>
      </c>
      <c r="AA2884" s="4">
        <f>IF($V2884="","",IF(Y2884&lt;36,0,IF(AND(36&lt;=Y2884,Y2884&lt;71),VLOOKUP($W2884,日射量と図３!$E$6:$F$34,2,TRUE),IF(AND(71&lt;=Y2884,Y2884&lt;107),VLOOKUP($W2884,日射量と図３!$E$6:$G$34,3,TRUE),IF(AND(107&lt;=Y2884,Y2884&lt;143),VLOOKUP($W2884,日射量と図３!$E$6:$H$34,4,TRUE),VLOOKUP($W2884,日射量と図３!$E$6:$I$34,5,TRUE))))))</f>
        <v>0</v>
      </c>
      <c r="AB2884" s="4">
        <f>IF($V2884="","",IF(Z2884&lt;36,0,IF(AND(36&lt;=Z2884,Z2884&lt;71),VLOOKUP($W2884,日射量と図３!$E$6:$F$34,2,TRUE),IF(AND(71&lt;=Z2884,Z2884&lt;107),VLOOKUP($W2884,日射量と図３!$E$6:$G$34,3,TRUE),IF(AND(107&lt;=Z2884,Z2884&lt;143),VLOOKUP($W2884,日射量と図３!$E$6:$H$34,4,TRUE),VLOOKUP($W2884,日射量と図３!$E$6:$I$34,5,TRUE))))))</f>
        <v>0</v>
      </c>
      <c r="AC2884" s="382">
        <f t="shared" si="540"/>
        <v>0</v>
      </c>
      <c r="AD2884" s="382">
        <f t="shared" si="541"/>
        <v>0</v>
      </c>
    </row>
    <row r="2885" spans="11:30" ht="13.5" customHeight="1">
      <c r="K2885" s="4">
        <f t="shared" ref="K2885:K2948" si="546">MONTH(L2885)</f>
        <v>9</v>
      </c>
      <c r="L2885" s="34">
        <v>43372</v>
      </c>
      <c r="M2885" s="4">
        <v>121</v>
      </c>
      <c r="N2885" s="4">
        <v>2</v>
      </c>
      <c r="O2885" s="31">
        <v>4.1666666666666664E-2</v>
      </c>
      <c r="P2885" s="35">
        <v>20.470000000000002</v>
      </c>
      <c r="Q2885" s="36">
        <f t="shared" ref="Q2885:Q2948" si="547">IF(O2885&lt;$B$15,$D$14,IF(O2885&lt;$B$16,$D$15,IF(O2885&lt;$B$17,$D$16,IF(O2885&lt;$B$18,$D$17,IF(O2885&lt;$B$19,$D$18,$D$19)))))</f>
        <v>13</v>
      </c>
      <c r="R2885" s="4">
        <f t="shared" ref="R2885:R2948" si="548">IF(Q2885-P2885&gt;0,Q2885-P2885,0)</f>
        <v>0</v>
      </c>
      <c r="S2885" s="31">
        <f t="shared" si="542"/>
        <v>0.22535879629629629</v>
      </c>
      <c r="T2885" s="31">
        <f t="shared" si="543"/>
        <v>0.76428240740740738</v>
      </c>
      <c r="U2885" s="4">
        <f t="shared" ref="U2885:U2948" si="549">IF(AND(S2885&lt;O2885,O2885&lt;T2885),R2885,0)</f>
        <v>0</v>
      </c>
      <c r="V2885" s="4" t="str">
        <f t="shared" ref="V2885:V2948" si="550">IF(N2885=1,SUM(U2885:U2908),"")</f>
        <v/>
      </c>
      <c r="W2885" s="18" t="str">
        <f>IF(V2885="","",VLOOKUP(L2885,日射量と図３!$A$4:$C$368,3,TRUE)*238.85/100)</f>
        <v/>
      </c>
      <c r="X2885" s="4" t="str">
        <f t="shared" ref="X2885:X2948" si="551">IF(V2885="","",VLOOKUP(K2885,$AF$38:$AJ$49,5,TRUE))</f>
        <v/>
      </c>
      <c r="Y2885" s="4" t="str">
        <f t="shared" si="544"/>
        <v/>
      </c>
      <c r="Z2885" s="4" t="str">
        <f t="shared" si="545"/>
        <v/>
      </c>
      <c r="AA2885" s="4" t="str">
        <f>IF($V2885="","",IF(Y2885&lt;36,0,IF(AND(36&lt;=Y2885,Y2885&lt;71),VLOOKUP($W2885,日射量と図３!$E$6:$F$34,2,TRUE),IF(AND(71&lt;=Y2885,Y2885&lt;107),VLOOKUP($W2885,日射量と図３!$E$6:$G$34,3,TRUE),IF(AND(107&lt;=Y2885,Y2885&lt;143),VLOOKUP($W2885,日射量と図３!$E$6:$H$34,4,TRUE),VLOOKUP($W2885,日射量と図３!$E$6:$I$34,5,TRUE))))))</f>
        <v/>
      </c>
      <c r="AB2885" s="4" t="str">
        <f>IF($V2885="","",IF(Z2885&lt;36,0,IF(AND(36&lt;=Z2885,Z2885&lt;71),VLOOKUP($W2885,日射量と図３!$E$6:$F$34,2,TRUE),IF(AND(71&lt;=Z2885,Z2885&lt;107),VLOOKUP($W2885,日射量と図３!$E$6:$G$34,3,TRUE),IF(AND(107&lt;=Z2885,Z2885&lt;143),VLOOKUP($W2885,日射量と図３!$E$6:$H$34,4,TRUE),VLOOKUP($W2885,日射量と図３!$E$6:$I$34,5,TRUE))))))</f>
        <v/>
      </c>
      <c r="AC2885" s="382" t="str">
        <f t="shared" si="540"/>
        <v/>
      </c>
      <c r="AD2885" s="382" t="str">
        <f t="shared" si="541"/>
        <v/>
      </c>
    </row>
    <row r="2886" spans="11:30" ht="13.5" customHeight="1">
      <c r="K2886" s="4">
        <f t="shared" si="546"/>
        <v>9</v>
      </c>
      <c r="L2886" s="34">
        <v>43372</v>
      </c>
      <c r="M2886" s="4">
        <v>121</v>
      </c>
      <c r="N2886" s="4">
        <v>3</v>
      </c>
      <c r="O2886" s="31">
        <v>8.3333333333333329E-2</v>
      </c>
      <c r="P2886" s="35">
        <v>20.099999999999998</v>
      </c>
      <c r="Q2886" s="36">
        <f t="shared" si="547"/>
        <v>13</v>
      </c>
      <c r="R2886" s="4">
        <f t="shared" si="548"/>
        <v>0</v>
      </c>
      <c r="S2886" s="31">
        <f t="shared" si="542"/>
        <v>0.22535879629629629</v>
      </c>
      <c r="T2886" s="31">
        <f t="shared" si="543"/>
        <v>0.76428240740740738</v>
      </c>
      <c r="U2886" s="4">
        <f t="shared" si="549"/>
        <v>0</v>
      </c>
      <c r="V2886" s="4" t="str">
        <f t="shared" si="550"/>
        <v/>
      </c>
      <c r="W2886" s="18" t="str">
        <f>IF(V2886="","",VLOOKUP(L2886,日射量と図３!$A$4:$C$368,3,TRUE)*238.85/100)</f>
        <v/>
      </c>
      <c r="X2886" s="4" t="str">
        <f t="shared" si="551"/>
        <v/>
      </c>
      <c r="Y2886" s="4" t="str">
        <f t="shared" si="544"/>
        <v/>
      </c>
      <c r="Z2886" s="4" t="str">
        <f t="shared" si="545"/>
        <v/>
      </c>
      <c r="AA2886" s="4" t="str">
        <f>IF($V2886="","",IF(Y2886&lt;36,0,IF(AND(36&lt;=Y2886,Y2886&lt;71),VLOOKUP($W2886,日射量と図３!$E$6:$F$34,2,TRUE),IF(AND(71&lt;=Y2886,Y2886&lt;107),VLOOKUP($W2886,日射量と図３!$E$6:$G$34,3,TRUE),IF(AND(107&lt;=Y2886,Y2886&lt;143),VLOOKUP($W2886,日射量と図３!$E$6:$H$34,4,TRUE),VLOOKUP($W2886,日射量と図３!$E$6:$I$34,5,TRUE))))))</f>
        <v/>
      </c>
      <c r="AB2886" s="4" t="str">
        <f>IF($V2886="","",IF(Z2886&lt;36,0,IF(AND(36&lt;=Z2886,Z2886&lt;71),VLOOKUP($W2886,日射量と図３!$E$6:$F$34,2,TRUE),IF(AND(71&lt;=Z2886,Z2886&lt;107),VLOOKUP($W2886,日射量と図３!$E$6:$G$34,3,TRUE),IF(AND(107&lt;=Z2886,Z2886&lt;143),VLOOKUP($W2886,日射量と図３!$E$6:$H$34,4,TRUE),VLOOKUP($W2886,日射量と図３!$E$6:$I$34,5,TRUE))))))</f>
        <v/>
      </c>
      <c r="AC2886" s="382" t="str">
        <f t="shared" si="540"/>
        <v/>
      </c>
      <c r="AD2886" s="382" t="str">
        <f t="shared" si="541"/>
        <v/>
      </c>
    </row>
    <row r="2887" spans="11:30" ht="13.5" customHeight="1">
      <c r="K2887" s="4">
        <f t="shared" si="546"/>
        <v>9</v>
      </c>
      <c r="L2887" s="34">
        <v>43372</v>
      </c>
      <c r="M2887" s="4">
        <v>121</v>
      </c>
      <c r="N2887" s="4">
        <v>4</v>
      </c>
      <c r="O2887" s="31">
        <v>0.125</v>
      </c>
      <c r="P2887" s="35">
        <v>19.82</v>
      </c>
      <c r="Q2887" s="36">
        <f t="shared" si="547"/>
        <v>13</v>
      </c>
      <c r="R2887" s="4">
        <f t="shared" si="548"/>
        <v>0</v>
      </c>
      <c r="S2887" s="31">
        <f t="shared" si="542"/>
        <v>0.22535879629629629</v>
      </c>
      <c r="T2887" s="31">
        <f t="shared" si="543"/>
        <v>0.76428240740740738</v>
      </c>
      <c r="U2887" s="4">
        <f t="shared" si="549"/>
        <v>0</v>
      </c>
      <c r="V2887" s="4" t="str">
        <f t="shared" si="550"/>
        <v/>
      </c>
      <c r="W2887" s="18" t="str">
        <f>IF(V2887="","",VLOOKUP(L2887,日射量と図３!$A$4:$C$368,3,TRUE)*238.85/100)</f>
        <v/>
      </c>
      <c r="X2887" s="4" t="str">
        <f t="shared" si="551"/>
        <v/>
      </c>
      <c r="Y2887" s="4" t="str">
        <f t="shared" si="544"/>
        <v/>
      </c>
      <c r="Z2887" s="4" t="str">
        <f t="shared" si="545"/>
        <v/>
      </c>
      <c r="AA2887" s="4" t="str">
        <f>IF($V2887="","",IF(Y2887&lt;36,0,IF(AND(36&lt;=Y2887,Y2887&lt;71),VLOOKUP($W2887,日射量と図３!$E$6:$F$34,2,TRUE),IF(AND(71&lt;=Y2887,Y2887&lt;107),VLOOKUP($W2887,日射量と図３!$E$6:$G$34,3,TRUE),IF(AND(107&lt;=Y2887,Y2887&lt;143),VLOOKUP($W2887,日射量と図３!$E$6:$H$34,4,TRUE),VLOOKUP($W2887,日射量と図３!$E$6:$I$34,5,TRUE))))))</f>
        <v/>
      </c>
      <c r="AB2887" s="4" t="str">
        <f>IF($V2887="","",IF(Z2887&lt;36,0,IF(AND(36&lt;=Z2887,Z2887&lt;71),VLOOKUP($W2887,日射量と図３!$E$6:$F$34,2,TRUE),IF(AND(71&lt;=Z2887,Z2887&lt;107),VLOOKUP($W2887,日射量と図３!$E$6:$G$34,3,TRUE),IF(AND(107&lt;=Z2887,Z2887&lt;143),VLOOKUP($W2887,日射量と図３!$E$6:$H$34,4,TRUE),VLOOKUP($W2887,日射量と図３!$E$6:$I$34,5,TRUE))))))</f>
        <v/>
      </c>
      <c r="AC2887" s="382" t="str">
        <f t="shared" si="540"/>
        <v/>
      </c>
      <c r="AD2887" s="382" t="str">
        <f t="shared" si="541"/>
        <v/>
      </c>
    </row>
    <row r="2888" spans="11:30" ht="13.5" customHeight="1">
      <c r="K2888" s="4">
        <f t="shared" si="546"/>
        <v>9</v>
      </c>
      <c r="L2888" s="34">
        <v>43372</v>
      </c>
      <c r="M2888" s="4">
        <v>121</v>
      </c>
      <c r="N2888" s="4">
        <v>5</v>
      </c>
      <c r="O2888" s="31">
        <v>0.16666666666666666</v>
      </c>
      <c r="P2888" s="35">
        <v>19.54</v>
      </c>
      <c r="Q2888" s="36">
        <f t="shared" si="547"/>
        <v>15</v>
      </c>
      <c r="R2888" s="4">
        <f t="shared" si="548"/>
        <v>0</v>
      </c>
      <c r="S2888" s="31">
        <f t="shared" si="542"/>
        <v>0.22535879629629629</v>
      </c>
      <c r="T2888" s="31">
        <f t="shared" si="543"/>
        <v>0.76428240740740738</v>
      </c>
      <c r="U2888" s="4">
        <f t="shared" si="549"/>
        <v>0</v>
      </c>
      <c r="V2888" s="4" t="str">
        <f t="shared" si="550"/>
        <v/>
      </c>
      <c r="W2888" s="18" t="str">
        <f>IF(V2888="","",VLOOKUP(L2888,日射量と図３!$A$4:$C$368,3,TRUE)*238.85/100)</f>
        <v/>
      </c>
      <c r="X2888" s="4" t="str">
        <f t="shared" si="551"/>
        <v/>
      </c>
      <c r="Y2888" s="4" t="str">
        <f t="shared" si="544"/>
        <v/>
      </c>
      <c r="Z2888" s="4" t="str">
        <f t="shared" si="545"/>
        <v/>
      </c>
      <c r="AA2888" s="4" t="str">
        <f>IF($V2888="","",IF(Y2888&lt;36,0,IF(AND(36&lt;=Y2888,Y2888&lt;71),VLOOKUP($W2888,日射量と図３!$E$6:$F$34,2,TRUE),IF(AND(71&lt;=Y2888,Y2888&lt;107),VLOOKUP($W2888,日射量と図３!$E$6:$G$34,3,TRUE),IF(AND(107&lt;=Y2888,Y2888&lt;143),VLOOKUP($W2888,日射量と図３!$E$6:$H$34,4,TRUE),VLOOKUP($W2888,日射量と図３!$E$6:$I$34,5,TRUE))))))</f>
        <v/>
      </c>
      <c r="AB2888" s="4" t="str">
        <f>IF($V2888="","",IF(Z2888&lt;36,0,IF(AND(36&lt;=Z2888,Z2888&lt;71),VLOOKUP($W2888,日射量と図３!$E$6:$F$34,2,TRUE),IF(AND(71&lt;=Z2888,Z2888&lt;107),VLOOKUP($W2888,日射量と図３!$E$6:$G$34,3,TRUE),IF(AND(107&lt;=Z2888,Z2888&lt;143),VLOOKUP($W2888,日射量と図３!$E$6:$H$34,4,TRUE),VLOOKUP($W2888,日射量と図３!$E$6:$I$34,5,TRUE))))))</f>
        <v/>
      </c>
      <c r="AC2888" s="382" t="str">
        <f t="shared" si="540"/>
        <v/>
      </c>
      <c r="AD2888" s="382" t="str">
        <f t="shared" si="541"/>
        <v/>
      </c>
    </row>
    <row r="2889" spans="11:30" ht="13.5" customHeight="1">
      <c r="K2889" s="4">
        <f t="shared" si="546"/>
        <v>9</v>
      </c>
      <c r="L2889" s="34">
        <v>43372</v>
      </c>
      <c r="M2889" s="4">
        <v>121</v>
      </c>
      <c r="N2889" s="4">
        <v>6</v>
      </c>
      <c r="O2889" s="31">
        <v>0.20833333333333334</v>
      </c>
      <c r="P2889" s="35">
        <v>19.119999999999997</v>
      </c>
      <c r="Q2889" s="36">
        <f t="shared" si="547"/>
        <v>15</v>
      </c>
      <c r="R2889" s="4">
        <f t="shared" si="548"/>
        <v>0</v>
      </c>
      <c r="S2889" s="31">
        <f t="shared" si="542"/>
        <v>0.22535879629629629</v>
      </c>
      <c r="T2889" s="31">
        <f t="shared" si="543"/>
        <v>0.76428240740740738</v>
      </c>
      <c r="U2889" s="4">
        <f t="shared" si="549"/>
        <v>0</v>
      </c>
      <c r="V2889" s="4" t="str">
        <f t="shared" si="550"/>
        <v/>
      </c>
      <c r="W2889" s="18" t="str">
        <f>IF(V2889="","",VLOOKUP(L2889,日射量と図３!$A$4:$C$368,3,TRUE)*238.85/100)</f>
        <v/>
      </c>
      <c r="X2889" s="4" t="str">
        <f t="shared" si="551"/>
        <v/>
      </c>
      <c r="Y2889" s="4" t="str">
        <f t="shared" si="544"/>
        <v/>
      </c>
      <c r="Z2889" s="4" t="str">
        <f t="shared" si="545"/>
        <v/>
      </c>
      <c r="AA2889" s="4" t="str">
        <f>IF($V2889="","",IF(Y2889&lt;36,0,IF(AND(36&lt;=Y2889,Y2889&lt;71),VLOOKUP($W2889,日射量と図３!$E$6:$F$34,2,TRUE),IF(AND(71&lt;=Y2889,Y2889&lt;107),VLOOKUP($W2889,日射量と図３!$E$6:$G$34,3,TRUE),IF(AND(107&lt;=Y2889,Y2889&lt;143),VLOOKUP($W2889,日射量と図３!$E$6:$H$34,4,TRUE),VLOOKUP($W2889,日射量と図３!$E$6:$I$34,5,TRUE))))))</f>
        <v/>
      </c>
      <c r="AB2889" s="4" t="str">
        <f>IF($V2889="","",IF(Z2889&lt;36,0,IF(AND(36&lt;=Z2889,Z2889&lt;71),VLOOKUP($W2889,日射量と図３!$E$6:$F$34,2,TRUE),IF(AND(71&lt;=Z2889,Z2889&lt;107),VLOOKUP($W2889,日射量と図３!$E$6:$G$34,3,TRUE),IF(AND(107&lt;=Z2889,Z2889&lt;143),VLOOKUP($W2889,日射量と図３!$E$6:$H$34,4,TRUE),VLOOKUP($W2889,日射量と図３!$E$6:$I$34,5,TRUE))))))</f>
        <v/>
      </c>
      <c r="AC2889" s="382" t="str">
        <f t="shared" si="540"/>
        <v/>
      </c>
      <c r="AD2889" s="382" t="str">
        <f t="shared" si="541"/>
        <v/>
      </c>
    </row>
    <row r="2890" spans="11:30" ht="13.5" customHeight="1">
      <c r="K2890" s="4">
        <f t="shared" si="546"/>
        <v>9</v>
      </c>
      <c r="L2890" s="34">
        <v>43372</v>
      </c>
      <c r="M2890" s="4">
        <v>121</v>
      </c>
      <c r="N2890" s="4">
        <v>7</v>
      </c>
      <c r="O2890" s="31">
        <v>0.25</v>
      </c>
      <c r="P2890" s="35">
        <v>18.78</v>
      </c>
      <c r="Q2890" s="36">
        <f t="shared" si="547"/>
        <v>15</v>
      </c>
      <c r="R2890" s="4">
        <f t="shared" si="548"/>
        <v>0</v>
      </c>
      <c r="S2890" s="31">
        <f t="shared" si="542"/>
        <v>0.22535879629629629</v>
      </c>
      <c r="T2890" s="31">
        <f t="shared" si="543"/>
        <v>0.76428240740740738</v>
      </c>
      <c r="U2890" s="4">
        <f t="shared" si="549"/>
        <v>0</v>
      </c>
      <c r="V2890" s="4" t="str">
        <f t="shared" si="550"/>
        <v/>
      </c>
      <c r="W2890" s="18" t="str">
        <f>IF(V2890="","",VLOOKUP(L2890,日射量と図３!$A$4:$C$368,3,TRUE)*238.85/100)</f>
        <v/>
      </c>
      <c r="X2890" s="4" t="str">
        <f t="shared" si="551"/>
        <v/>
      </c>
      <c r="Y2890" s="4" t="str">
        <f t="shared" si="544"/>
        <v/>
      </c>
      <c r="Z2890" s="4" t="str">
        <f t="shared" si="545"/>
        <v/>
      </c>
      <c r="AA2890" s="4" t="str">
        <f>IF($V2890="","",IF(Y2890&lt;36,0,IF(AND(36&lt;=Y2890,Y2890&lt;71),VLOOKUP($W2890,日射量と図３!$E$6:$F$34,2,TRUE),IF(AND(71&lt;=Y2890,Y2890&lt;107),VLOOKUP($W2890,日射量と図３!$E$6:$G$34,3,TRUE),IF(AND(107&lt;=Y2890,Y2890&lt;143),VLOOKUP($W2890,日射量と図３!$E$6:$H$34,4,TRUE),VLOOKUP($W2890,日射量と図３!$E$6:$I$34,5,TRUE))))))</f>
        <v/>
      </c>
      <c r="AB2890" s="4" t="str">
        <f>IF($V2890="","",IF(Z2890&lt;36,0,IF(AND(36&lt;=Z2890,Z2890&lt;71),VLOOKUP($W2890,日射量と図３!$E$6:$F$34,2,TRUE),IF(AND(71&lt;=Z2890,Z2890&lt;107),VLOOKUP($W2890,日射量と図３!$E$6:$G$34,3,TRUE),IF(AND(107&lt;=Z2890,Z2890&lt;143),VLOOKUP($W2890,日射量と図３!$E$6:$H$34,4,TRUE),VLOOKUP($W2890,日射量と図３!$E$6:$I$34,5,TRUE))))))</f>
        <v/>
      </c>
      <c r="AC2890" s="382" t="str">
        <f t="shared" si="540"/>
        <v/>
      </c>
      <c r="AD2890" s="382" t="str">
        <f t="shared" si="541"/>
        <v/>
      </c>
    </row>
    <row r="2891" spans="11:30" ht="13.5" customHeight="1">
      <c r="K2891" s="4">
        <f t="shared" si="546"/>
        <v>9</v>
      </c>
      <c r="L2891" s="34">
        <v>43372</v>
      </c>
      <c r="M2891" s="4">
        <v>121</v>
      </c>
      <c r="N2891" s="4">
        <v>8</v>
      </c>
      <c r="O2891" s="31">
        <v>0.29166666666666669</v>
      </c>
      <c r="P2891" s="35">
        <v>19.649999999999999</v>
      </c>
      <c r="Q2891" s="36">
        <f t="shared" si="547"/>
        <v>12</v>
      </c>
      <c r="R2891" s="4">
        <f t="shared" si="548"/>
        <v>0</v>
      </c>
      <c r="S2891" s="31">
        <f t="shared" si="542"/>
        <v>0.22535879629629629</v>
      </c>
      <c r="T2891" s="31">
        <f t="shared" si="543"/>
        <v>0.76428240740740738</v>
      </c>
      <c r="U2891" s="4">
        <f t="shared" si="549"/>
        <v>0</v>
      </c>
      <c r="V2891" s="4" t="str">
        <f t="shared" si="550"/>
        <v/>
      </c>
      <c r="W2891" s="18" t="str">
        <f>IF(V2891="","",VLOOKUP(L2891,日射量と図３!$A$4:$C$368,3,TRUE)*238.85/100)</f>
        <v/>
      </c>
      <c r="X2891" s="4" t="str">
        <f t="shared" si="551"/>
        <v/>
      </c>
      <c r="Y2891" s="4" t="str">
        <f t="shared" si="544"/>
        <v/>
      </c>
      <c r="Z2891" s="4" t="str">
        <f t="shared" si="545"/>
        <v/>
      </c>
      <c r="AA2891" s="4" t="str">
        <f>IF($V2891="","",IF(Y2891&lt;36,0,IF(AND(36&lt;=Y2891,Y2891&lt;71),VLOOKUP($W2891,日射量と図３!$E$6:$F$34,2,TRUE),IF(AND(71&lt;=Y2891,Y2891&lt;107),VLOOKUP($W2891,日射量と図３!$E$6:$G$34,3,TRUE),IF(AND(107&lt;=Y2891,Y2891&lt;143),VLOOKUP($W2891,日射量と図３!$E$6:$H$34,4,TRUE),VLOOKUP($W2891,日射量と図３!$E$6:$I$34,5,TRUE))))))</f>
        <v/>
      </c>
      <c r="AB2891" s="4" t="str">
        <f>IF($V2891="","",IF(Z2891&lt;36,0,IF(AND(36&lt;=Z2891,Z2891&lt;71),VLOOKUP($W2891,日射量と図３!$E$6:$F$34,2,TRUE),IF(AND(71&lt;=Z2891,Z2891&lt;107),VLOOKUP($W2891,日射量と図３!$E$6:$G$34,3,TRUE),IF(AND(107&lt;=Z2891,Z2891&lt;143),VLOOKUP($W2891,日射量と図３!$E$6:$H$34,4,TRUE),VLOOKUP($W2891,日射量と図３!$E$6:$I$34,5,TRUE))))))</f>
        <v/>
      </c>
      <c r="AC2891" s="382" t="str">
        <f t="shared" si="540"/>
        <v/>
      </c>
      <c r="AD2891" s="382" t="str">
        <f t="shared" si="541"/>
        <v/>
      </c>
    </row>
    <row r="2892" spans="11:30" ht="13.5" customHeight="1">
      <c r="K2892" s="4">
        <f t="shared" si="546"/>
        <v>9</v>
      </c>
      <c r="L2892" s="34">
        <v>43372</v>
      </c>
      <c r="M2892" s="4">
        <v>121</v>
      </c>
      <c r="N2892" s="4">
        <v>9</v>
      </c>
      <c r="O2892" s="31">
        <v>0.33333333333333331</v>
      </c>
      <c r="P2892" s="35">
        <v>20.869999999999997</v>
      </c>
      <c r="Q2892" s="36">
        <f t="shared" si="547"/>
        <v>12</v>
      </c>
      <c r="R2892" s="4">
        <f t="shared" si="548"/>
        <v>0</v>
      </c>
      <c r="S2892" s="31">
        <f t="shared" si="542"/>
        <v>0.22535879629629629</v>
      </c>
      <c r="T2892" s="31">
        <f t="shared" si="543"/>
        <v>0.76428240740740738</v>
      </c>
      <c r="U2892" s="4">
        <f t="shared" si="549"/>
        <v>0</v>
      </c>
      <c r="V2892" s="4" t="str">
        <f t="shared" si="550"/>
        <v/>
      </c>
      <c r="W2892" s="18" t="str">
        <f>IF(V2892="","",VLOOKUP(L2892,日射量と図３!$A$4:$C$368,3,TRUE)*238.85/100)</f>
        <v/>
      </c>
      <c r="X2892" s="4" t="str">
        <f t="shared" si="551"/>
        <v/>
      </c>
      <c r="Y2892" s="4" t="str">
        <f t="shared" si="544"/>
        <v/>
      </c>
      <c r="Z2892" s="4" t="str">
        <f t="shared" si="545"/>
        <v/>
      </c>
      <c r="AA2892" s="4" t="str">
        <f>IF($V2892="","",IF(Y2892&lt;36,0,IF(AND(36&lt;=Y2892,Y2892&lt;71),VLOOKUP($W2892,日射量と図３!$E$6:$F$34,2,TRUE),IF(AND(71&lt;=Y2892,Y2892&lt;107),VLOOKUP($W2892,日射量と図３!$E$6:$G$34,3,TRUE),IF(AND(107&lt;=Y2892,Y2892&lt;143),VLOOKUP($W2892,日射量と図３!$E$6:$H$34,4,TRUE),VLOOKUP($W2892,日射量と図３!$E$6:$I$34,5,TRUE))))))</f>
        <v/>
      </c>
      <c r="AB2892" s="4" t="str">
        <f>IF($V2892="","",IF(Z2892&lt;36,0,IF(AND(36&lt;=Z2892,Z2892&lt;71),VLOOKUP($W2892,日射量と図３!$E$6:$F$34,2,TRUE),IF(AND(71&lt;=Z2892,Z2892&lt;107),VLOOKUP($W2892,日射量と図３!$E$6:$G$34,3,TRUE),IF(AND(107&lt;=Z2892,Z2892&lt;143),VLOOKUP($W2892,日射量と図３!$E$6:$H$34,4,TRUE),VLOOKUP($W2892,日射量と図３!$E$6:$I$34,5,TRUE))))))</f>
        <v/>
      </c>
      <c r="AC2892" s="382" t="str">
        <f t="shared" si="540"/>
        <v/>
      </c>
      <c r="AD2892" s="382" t="str">
        <f t="shared" si="541"/>
        <v/>
      </c>
    </row>
    <row r="2893" spans="11:30" ht="13.5" customHeight="1">
      <c r="K2893" s="4">
        <f t="shared" si="546"/>
        <v>9</v>
      </c>
      <c r="L2893" s="34">
        <v>43372</v>
      </c>
      <c r="M2893" s="4">
        <v>121</v>
      </c>
      <c r="N2893" s="4">
        <v>10</v>
      </c>
      <c r="O2893" s="31">
        <v>0.375</v>
      </c>
      <c r="P2893" s="35">
        <v>22.310000000000006</v>
      </c>
      <c r="Q2893" s="36">
        <f t="shared" si="547"/>
        <v>12</v>
      </c>
      <c r="R2893" s="4">
        <f t="shared" si="548"/>
        <v>0</v>
      </c>
      <c r="S2893" s="31">
        <f t="shared" si="542"/>
        <v>0.22535879629629629</v>
      </c>
      <c r="T2893" s="31">
        <f t="shared" si="543"/>
        <v>0.76428240740740738</v>
      </c>
      <c r="U2893" s="4">
        <f t="shared" si="549"/>
        <v>0</v>
      </c>
      <c r="V2893" s="4" t="str">
        <f t="shared" si="550"/>
        <v/>
      </c>
      <c r="W2893" s="18" t="str">
        <f>IF(V2893="","",VLOOKUP(L2893,日射量と図３!$A$4:$C$368,3,TRUE)*238.85/100)</f>
        <v/>
      </c>
      <c r="X2893" s="4" t="str">
        <f t="shared" si="551"/>
        <v/>
      </c>
      <c r="Y2893" s="4" t="str">
        <f t="shared" si="544"/>
        <v/>
      </c>
      <c r="Z2893" s="4" t="str">
        <f t="shared" si="545"/>
        <v/>
      </c>
      <c r="AA2893" s="4" t="str">
        <f>IF($V2893="","",IF(Y2893&lt;36,0,IF(AND(36&lt;=Y2893,Y2893&lt;71),VLOOKUP($W2893,日射量と図３!$E$6:$F$34,2,TRUE),IF(AND(71&lt;=Y2893,Y2893&lt;107),VLOOKUP($W2893,日射量と図３!$E$6:$G$34,3,TRUE),IF(AND(107&lt;=Y2893,Y2893&lt;143),VLOOKUP($W2893,日射量と図３!$E$6:$H$34,4,TRUE),VLOOKUP($W2893,日射量と図３!$E$6:$I$34,5,TRUE))))))</f>
        <v/>
      </c>
      <c r="AB2893" s="4" t="str">
        <f>IF($V2893="","",IF(Z2893&lt;36,0,IF(AND(36&lt;=Z2893,Z2893&lt;71),VLOOKUP($W2893,日射量と図３!$E$6:$F$34,2,TRUE),IF(AND(71&lt;=Z2893,Z2893&lt;107),VLOOKUP($W2893,日射量と図３!$E$6:$G$34,3,TRUE),IF(AND(107&lt;=Z2893,Z2893&lt;143),VLOOKUP($W2893,日射量と図３!$E$6:$H$34,4,TRUE),VLOOKUP($W2893,日射量と図３!$E$6:$I$34,5,TRUE))))))</f>
        <v/>
      </c>
      <c r="AC2893" s="382" t="str">
        <f t="shared" si="540"/>
        <v/>
      </c>
      <c r="AD2893" s="382" t="str">
        <f t="shared" si="541"/>
        <v/>
      </c>
    </row>
    <row r="2894" spans="11:30" ht="13.5" customHeight="1">
      <c r="K2894" s="4">
        <f t="shared" si="546"/>
        <v>9</v>
      </c>
      <c r="L2894" s="34">
        <v>43372</v>
      </c>
      <c r="M2894" s="4">
        <v>121</v>
      </c>
      <c r="N2894" s="4">
        <v>11</v>
      </c>
      <c r="O2894" s="31">
        <v>0.41666666666666669</v>
      </c>
      <c r="P2894" s="35">
        <v>23.619999999999997</v>
      </c>
      <c r="Q2894" s="36">
        <f t="shared" si="547"/>
        <v>12</v>
      </c>
      <c r="R2894" s="4">
        <f t="shared" si="548"/>
        <v>0</v>
      </c>
      <c r="S2894" s="31">
        <f t="shared" si="542"/>
        <v>0.22535879629629629</v>
      </c>
      <c r="T2894" s="31">
        <f t="shared" si="543"/>
        <v>0.76428240740740738</v>
      </c>
      <c r="U2894" s="4">
        <f t="shared" si="549"/>
        <v>0</v>
      </c>
      <c r="V2894" s="4" t="str">
        <f t="shared" si="550"/>
        <v/>
      </c>
      <c r="W2894" s="18" t="str">
        <f>IF(V2894="","",VLOOKUP(L2894,日射量と図３!$A$4:$C$368,3,TRUE)*238.85/100)</f>
        <v/>
      </c>
      <c r="X2894" s="4" t="str">
        <f t="shared" si="551"/>
        <v/>
      </c>
      <c r="Y2894" s="4" t="str">
        <f t="shared" si="544"/>
        <v/>
      </c>
      <c r="Z2894" s="4" t="str">
        <f t="shared" si="545"/>
        <v/>
      </c>
      <c r="AA2894" s="4" t="str">
        <f>IF($V2894="","",IF(Y2894&lt;36,0,IF(AND(36&lt;=Y2894,Y2894&lt;71),VLOOKUP($W2894,日射量と図３!$E$6:$F$34,2,TRUE),IF(AND(71&lt;=Y2894,Y2894&lt;107),VLOOKUP($W2894,日射量と図３!$E$6:$G$34,3,TRUE),IF(AND(107&lt;=Y2894,Y2894&lt;143),VLOOKUP($W2894,日射量と図３!$E$6:$H$34,4,TRUE),VLOOKUP($W2894,日射量と図３!$E$6:$I$34,5,TRUE))))))</f>
        <v/>
      </c>
      <c r="AB2894" s="4" t="str">
        <f>IF($V2894="","",IF(Z2894&lt;36,0,IF(AND(36&lt;=Z2894,Z2894&lt;71),VLOOKUP($W2894,日射量と図３!$E$6:$F$34,2,TRUE),IF(AND(71&lt;=Z2894,Z2894&lt;107),VLOOKUP($W2894,日射量と図３!$E$6:$G$34,3,TRUE),IF(AND(107&lt;=Z2894,Z2894&lt;143),VLOOKUP($W2894,日射量と図３!$E$6:$H$34,4,TRUE),VLOOKUP($W2894,日射量と図３!$E$6:$I$34,5,TRUE))))))</f>
        <v/>
      </c>
      <c r="AC2894" s="382" t="str">
        <f t="shared" si="540"/>
        <v/>
      </c>
      <c r="AD2894" s="382" t="str">
        <f t="shared" si="541"/>
        <v/>
      </c>
    </row>
    <row r="2895" spans="11:30" ht="13.5" customHeight="1">
      <c r="K2895" s="4">
        <f t="shared" si="546"/>
        <v>9</v>
      </c>
      <c r="L2895" s="34">
        <v>43372</v>
      </c>
      <c r="M2895" s="4">
        <v>121</v>
      </c>
      <c r="N2895" s="4">
        <v>12</v>
      </c>
      <c r="O2895" s="31">
        <v>0.45833333333333331</v>
      </c>
      <c r="P2895" s="35">
        <v>24.270000000000003</v>
      </c>
      <c r="Q2895" s="36">
        <f t="shared" si="547"/>
        <v>12</v>
      </c>
      <c r="R2895" s="4">
        <f t="shared" si="548"/>
        <v>0</v>
      </c>
      <c r="S2895" s="31">
        <f t="shared" si="542"/>
        <v>0.22535879629629629</v>
      </c>
      <c r="T2895" s="31">
        <f t="shared" si="543"/>
        <v>0.76428240740740738</v>
      </c>
      <c r="U2895" s="4">
        <f t="shared" si="549"/>
        <v>0</v>
      </c>
      <c r="V2895" s="4" t="str">
        <f t="shared" si="550"/>
        <v/>
      </c>
      <c r="W2895" s="18" t="str">
        <f>IF(V2895="","",VLOOKUP(L2895,日射量と図３!$A$4:$C$368,3,TRUE)*238.85/100)</f>
        <v/>
      </c>
      <c r="X2895" s="4" t="str">
        <f t="shared" si="551"/>
        <v/>
      </c>
      <c r="Y2895" s="4" t="str">
        <f t="shared" si="544"/>
        <v/>
      </c>
      <c r="Z2895" s="4" t="str">
        <f t="shared" si="545"/>
        <v/>
      </c>
      <c r="AA2895" s="4" t="str">
        <f>IF($V2895="","",IF(Y2895&lt;36,0,IF(AND(36&lt;=Y2895,Y2895&lt;71),VLOOKUP($W2895,日射量と図３!$E$6:$F$34,2,TRUE),IF(AND(71&lt;=Y2895,Y2895&lt;107),VLOOKUP($W2895,日射量と図３!$E$6:$G$34,3,TRUE),IF(AND(107&lt;=Y2895,Y2895&lt;143),VLOOKUP($W2895,日射量と図３!$E$6:$H$34,4,TRUE),VLOOKUP($W2895,日射量と図３!$E$6:$I$34,5,TRUE))))))</f>
        <v/>
      </c>
      <c r="AB2895" s="4" t="str">
        <f>IF($V2895="","",IF(Z2895&lt;36,0,IF(AND(36&lt;=Z2895,Z2895&lt;71),VLOOKUP($W2895,日射量と図３!$E$6:$F$34,2,TRUE),IF(AND(71&lt;=Z2895,Z2895&lt;107),VLOOKUP($W2895,日射量と図３!$E$6:$G$34,3,TRUE),IF(AND(107&lt;=Z2895,Z2895&lt;143),VLOOKUP($W2895,日射量と図３!$E$6:$H$34,4,TRUE),VLOOKUP($W2895,日射量と図３!$E$6:$I$34,5,TRUE))))))</f>
        <v/>
      </c>
      <c r="AC2895" s="382" t="str">
        <f t="shared" ref="AC2895:AC2958" si="552">IF(V2895="","",IF((($AH$18*$AH$30*V2895*3600/1000000)/1000-AA2895*$AG$18*10*0.0000041868)&lt;=0,0,AA2895*$AG$18*10*0.0000041868))</f>
        <v/>
      </c>
      <c r="AD2895" s="382" t="str">
        <f t="shared" ref="AD2895:AD2958" si="553">IF(V2895="","",IF((($AH$19*$AH$30*V2895*3600/1000000)/1000-AB2895*$AG$19*10*0.0000041868)&lt;=0,0,AB2895*$AG$19*10*0.0000041868))</f>
        <v/>
      </c>
    </row>
    <row r="2896" spans="11:30" ht="13.5" customHeight="1">
      <c r="K2896" s="4">
        <f t="shared" si="546"/>
        <v>9</v>
      </c>
      <c r="L2896" s="34">
        <v>43372</v>
      </c>
      <c r="M2896" s="4">
        <v>121</v>
      </c>
      <c r="N2896" s="4">
        <v>13</v>
      </c>
      <c r="O2896" s="31">
        <v>0.5</v>
      </c>
      <c r="P2896" s="35">
        <v>25.369999999999997</v>
      </c>
      <c r="Q2896" s="36">
        <f t="shared" si="547"/>
        <v>12</v>
      </c>
      <c r="R2896" s="4">
        <f t="shared" si="548"/>
        <v>0</v>
      </c>
      <c r="S2896" s="31">
        <f t="shared" si="542"/>
        <v>0.22535879629629629</v>
      </c>
      <c r="T2896" s="31">
        <f t="shared" si="543"/>
        <v>0.76428240740740738</v>
      </c>
      <c r="U2896" s="4">
        <f t="shared" si="549"/>
        <v>0</v>
      </c>
      <c r="V2896" s="4" t="str">
        <f t="shared" si="550"/>
        <v/>
      </c>
      <c r="W2896" s="18" t="str">
        <f>IF(V2896="","",VLOOKUP(L2896,日射量と図３!$A$4:$C$368,3,TRUE)*238.85/100)</f>
        <v/>
      </c>
      <c r="X2896" s="4" t="str">
        <f t="shared" si="551"/>
        <v/>
      </c>
      <c r="Y2896" s="4" t="str">
        <f t="shared" si="544"/>
        <v/>
      </c>
      <c r="Z2896" s="4" t="str">
        <f t="shared" si="545"/>
        <v/>
      </c>
      <c r="AA2896" s="4" t="str">
        <f>IF($V2896="","",IF(Y2896&lt;36,0,IF(AND(36&lt;=Y2896,Y2896&lt;71),VLOOKUP($W2896,日射量と図３!$E$6:$F$34,2,TRUE),IF(AND(71&lt;=Y2896,Y2896&lt;107),VLOOKUP($W2896,日射量と図３!$E$6:$G$34,3,TRUE),IF(AND(107&lt;=Y2896,Y2896&lt;143),VLOOKUP($W2896,日射量と図３!$E$6:$H$34,4,TRUE),VLOOKUP($W2896,日射量と図３!$E$6:$I$34,5,TRUE))))))</f>
        <v/>
      </c>
      <c r="AB2896" s="4" t="str">
        <f>IF($V2896="","",IF(Z2896&lt;36,0,IF(AND(36&lt;=Z2896,Z2896&lt;71),VLOOKUP($W2896,日射量と図３!$E$6:$F$34,2,TRUE),IF(AND(71&lt;=Z2896,Z2896&lt;107),VLOOKUP($W2896,日射量と図３!$E$6:$G$34,3,TRUE),IF(AND(107&lt;=Z2896,Z2896&lt;143),VLOOKUP($W2896,日射量と図３!$E$6:$H$34,4,TRUE),VLOOKUP($W2896,日射量と図３!$E$6:$I$34,5,TRUE))))))</f>
        <v/>
      </c>
      <c r="AC2896" s="382" t="str">
        <f t="shared" si="552"/>
        <v/>
      </c>
      <c r="AD2896" s="382" t="str">
        <f t="shared" si="553"/>
        <v/>
      </c>
    </row>
    <row r="2897" spans="11:30" ht="13.5" customHeight="1">
      <c r="K2897" s="4">
        <f t="shared" si="546"/>
        <v>9</v>
      </c>
      <c r="L2897" s="34">
        <v>43372</v>
      </c>
      <c r="M2897" s="4">
        <v>121</v>
      </c>
      <c r="N2897" s="4">
        <v>14</v>
      </c>
      <c r="O2897" s="31">
        <v>0.54166666666666663</v>
      </c>
      <c r="P2897" s="35">
        <v>25.630000000000003</v>
      </c>
      <c r="Q2897" s="36">
        <f t="shared" si="547"/>
        <v>12</v>
      </c>
      <c r="R2897" s="4">
        <f t="shared" si="548"/>
        <v>0</v>
      </c>
      <c r="S2897" s="31">
        <f t="shared" si="542"/>
        <v>0.22535879629629629</v>
      </c>
      <c r="T2897" s="31">
        <f t="shared" si="543"/>
        <v>0.76428240740740738</v>
      </c>
      <c r="U2897" s="4">
        <f t="shared" si="549"/>
        <v>0</v>
      </c>
      <c r="V2897" s="4" t="str">
        <f t="shared" si="550"/>
        <v/>
      </c>
      <c r="W2897" s="18" t="str">
        <f>IF(V2897="","",VLOOKUP(L2897,日射量と図３!$A$4:$C$368,3,TRUE)*238.85/100)</f>
        <v/>
      </c>
      <c r="X2897" s="4" t="str">
        <f t="shared" si="551"/>
        <v/>
      </c>
      <c r="Y2897" s="4" t="str">
        <f t="shared" si="544"/>
        <v/>
      </c>
      <c r="Z2897" s="4" t="str">
        <f t="shared" si="545"/>
        <v/>
      </c>
      <c r="AA2897" s="4" t="str">
        <f>IF($V2897="","",IF(Y2897&lt;36,0,IF(AND(36&lt;=Y2897,Y2897&lt;71),VLOOKUP($W2897,日射量と図３!$E$6:$F$34,2,TRUE),IF(AND(71&lt;=Y2897,Y2897&lt;107),VLOOKUP($W2897,日射量と図３!$E$6:$G$34,3,TRUE),IF(AND(107&lt;=Y2897,Y2897&lt;143),VLOOKUP($W2897,日射量と図３!$E$6:$H$34,4,TRUE),VLOOKUP($W2897,日射量と図３!$E$6:$I$34,5,TRUE))))))</f>
        <v/>
      </c>
      <c r="AB2897" s="4" t="str">
        <f>IF($V2897="","",IF(Z2897&lt;36,0,IF(AND(36&lt;=Z2897,Z2897&lt;71),VLOOKUP($W2897,日射量と図３!$E$6:$F$34,2,TRUE),IF(AND(71&lt;=Z2897,Z2897&lt;107),VLOOKUP($W2897,日射量と図３!$E$6:$G$34,3,TRUE),IF(AND(107&lt;=Z2897,Z2897&lt;143),VLOOKUP($W2897,日射量と図３!$E$6:$H$34,4,TRUE),VLOOKUP($W2897,日射量と図３!$E$6:$I$34,5,TRUE))))))</f>
        <v/>
      </c>
      <c r="AC2897" s="382" t="str">
        <f t="shared" si="552"/>
        <v/>
      </c>
      <c r="AD2897" s="382" t="str">
        <f t="shared" si="553"/>
        <v/>
      </c>
    </row>
    <row r="2898" spans="11:30" ht="13.5" customHeight="1">
      <c r="K2898" s="4">
        <f t="shared" si="546"/>
        <v>9</v>
      </c>
      <c r="L2898" s="34">
        <v>43372</v>
      </c>
      <c r="M2898" s="4">
        <v>121</v>
      </c>
      <c r="N2898" s="4">
        <v>15</v>
      </c>
      <c r="O2898" s="31">
        <v>0.58333333333333337</v>
      </c>
      <c r="P2898" s="35">
        <v>26</v>
      </c>
      <c r="Q2898" s="36">
        <f t="shared" si="547"/>
        <v>12</v>
      </c>
      <c r="R2898" s="4">
        <f t="shared" si="548"/>
        <v>0</v>
      </c>
      <c r="S2898" s="31">
        <f t="shared" si="542"/>
        <v>0.22535879629629629</v>
      </c>
      <c r="T2898" s="31">
        <f t="shared" si="543"/>
        <v>0.76428240740740738</v>
      </c>
      <c r="U2898" s="4">
        <f t="shared" si="549"/>
        <v>0</v>
      </c>
      <c r="V2898" s="4" t="str">
        <f t="shared" si="550"/>
        <v/>
      </c>
      <c r="W2898" s="18" t="str">
        <f>IF(V2898="","",VLOOKUP(L2898,日射量と図３!$A$4:$C$368,3,TRUE)*238.85/100)</f>
        <v/>
      </c>
      <c r="X2898" s="4" t="str">
        <f t="shared" si="551"/>
        <v/>
      </c>
      <c r="Y2898" s="4" t="str">
        <f t="shared" si="544"/>
        <v/>
      </c>
      <c r="Z2898" s="4" t="str">
        <f t="shared" si="545"/>
        <v/>
      </c>
      <c r="AA2898" s="4" t="str">
        <f>IF($V2898="","",IF(Y2898&lt;36,0,IF(AND(36&lt;=Y2898,Y2898&lt;71),VLOOKUP($W2898,日射量と図３!$E$6:$F$34,2,TRUE),IF(AND(71&lt;=Y2898,Y2898&lt;107),VLOOKUP($W2898,日射量と図３!$E$6:$G$34,3,TRUE),IF(AND(107&lt;=Y2898,Y2898&lt;143),VLOOKUP($W2898,日射量と図３!$E$6:$H$34,4,TRUE),VLOOKUP($W2898,日射量と図３!$E$6:$I$34,5,TRUE))))))</f>
        <v/>
      </c>
      <c r="AB2898" s="4" t="str">
        <f>IF($V2898="","",IF(Z2898&lt;36,0,IF(AND(36&lt;=Z2898,Z2898&lt;71),VLOOKUP($W2898,日射量と図３!$E$6:$F$34,2,TRUE),IF(AND(71&lt;=Z2898,Z2898&lt;107),VLOOKUP($W2898,日射量と図３!$E$6:$G$34,3,TRUE),IF(AND(107&lt;=Z2898,Z2898&lt;143),VLOOKUP($W2898,日射量と図３!$E$6:$H$34,4,TRUE),VLOOKUP($W2898,日射量と図３!$E$6:$I$34,5,TRUE))))))</f>
        <v/>
      </c>
      <c r="AC2898" s="382" t="str">
        <f t="shared" si="552"/>
        <v/>
      </c>
      <c r="AD2898" s="382" t="str">
        <f t="shared" si="553"/>
        <v/>
      </c>
    </row>
    <row r="2899" spans="11:30" ht="13.5" customHeight="1">
      <c r="K2899" s="4">
        <f t="shared" si="546"/>
        <v>9</v>
      </c>
      <c r="L2899" s="34">
        <v>43372</v>
      </c>
      <c r="M2899" s="4">
        <v>121</v>
      </c>
      <c r="N2899" s="4">
        <v>16</v>
      </c>
      <c r="O2899" s="31">
        <v>0.625</v>
      </c>
      <c r="P2899" s="35">
        <v>25.56</v>
      </c>
      <c r="Q2899" s="36">
        <f t="shared" si="547"/>
        <v>16</v>
      </c>
      <c r="R2899" s="4">
        <f t="shared" si="548"/>
        <v>0</v>
      </c>
      <c r="S2899" s="31">
        <f t="shared" si="542"/>
        <v>0.22535879629629629</v>
      </c>
      <c r="T2899" s="31">
        <f t="shared" si="543"/>
        <v>0.76428240740740738</v>
      </c>
      <c r="U2899" s="4">
        <f t="shared" si="549"/>
        <v>0</v>
      </c>
      <c r="V2899" s="4" t="str">
        <f t="shared" si="550"/>
        <v/>
      </c>
      <c r="W2899" s="18" t="str">
        <f>IF(V2899="","",VLOOKUP(L2899,日射量と図３!$A$4:$C$368,3,TRUE)*238.85/100)</f>
        <v/>
      </c>
      <c r="X2899" s="4" t="str">
        <f t="shared" si="551"/>
        <v/>
      </c>
      <c r="Y2899" s="4" t="str">
        <f t="shared" si="544"/>
        <v/>
      </c>
      <c r="Z2899" s="4" t="str">
        <f t="shared" si="545"/>
        <v/>
      </c>
      <c r="AA2899" s="4" t="str">
        <f>IF($V2899="","",IF(Y2899&lt;36,0,IF(AND(36&lt;=Y2899,Y2899&lt;71),VLOOKUP($W2899,日射量と図３!$E$6:$F$34,2,TRUE),IF(AND(71&lt;=Y2899,Y2899&lt;107),VLOOKUP($W2899,日射量と図３!$E$6:$G$34,3,TRUE),IF(AND(107&lt;=Y2899,Y2899&lt;143),VLOOKUP($W2899,日射量と図３!$E$6:$H$34,4,TRUE),VLOOKUP($W2899,日射量と図３!$E$6:$I$34,5,TRUE))))))</f>
        <v/>
      </c>
      <c r="AB2899" s="4" t="str">
        <f>IF($V2899="","",IF(Z2899&lt;36,0,IF(AND(36&lt;=Z2899,Z2899&lt;71),VLOOKUP($W2899,日射量と図３!$E$6:$F$34,2,TRUE),IF(AND(71&lt;=Z2899,Z2899&lt;107),VLOOKUP($W2899,日射量と図３!$E$6:$G$34,3,TRUE),IF(AND(107&lt;=Z2899,Z2899&lt;143),VLOOKUP($W2899,日射量と図３!$E$6:$H$34,4,TRUE),VLOOKUP($W2899,日射量と図３!$E$6:$I$34,5,TRUE))))))</f>
        <v/>
      </c>
      <c r="AC2899" s="382" t="str">
        <f t="shared" si="552"/>
        <v/>
      </c>
      <c r="AD2899" s="382" t="str">
        <f t="shared" si="553"/>
        <v/>
      </c>
    </row>
    <row r="2900" spans="11:30" ht="13.5" customHeight="1">
      <c r="K2900" s="4">
        <f t="shared" si="546"/>
        <v>9</v>
      </c>
      <c r="L2900" s="34">
        <v>43372</v>
      </c>
      <c r="M2900" s="4">
        <v>121</v>
      </c>
      <c r="N2900" s="4">
        <v>17</v>
      </c>
      <c r="O2900" s="31">
        <v>0.66666666666666663</v>
      </c>
      <c r="P2900" s="35">
        <v>24.91</v>
      </c>
      <c r="Q2900" s="36">
        <f t="shared" si="547"/>
        <v>16</v>
      </c>
      <c r="R2900" s="4">
        <f t="shared" si="548"/>
        <v>0</v>
      </c>
      <c r="S2900" s="31">
        <f t="shared" si="542"/>
        <v>0.22535879629629629</v>
      </c>
      <c r="T2900" s="31">
        <f t="shared" si="543"/>
        <v>0.76428240740740738</v>
      </c>
      <c r="U2900" s="4">
        <f t="shared" si="549"/>
        <v>0</v>
      </c>
      <c r="V2900" s="4" t="str">
        <f t="shared" si="550"/>
        <v/>
      </c>
      <c r="W2900" s="18" t="str">
        <f>IF(V2900="","",VLOOKUP(L2900,日射量と図３!$A$4:$C$368,3,TRUE)*238.85/100)</f>
        <v/>
      </c>
      <c r="X2900" s="4" t="str">
        <f t="shared" si="551"/>
        <v/>
      </c>
      <c r="Y2900" s="4" t="str">
        <f t="shared" si="544"/>
        <v/>
      </c>
      <c r="Z2900" s="4" t="str">
        <f t="shared" si="545"/>
        <v/>
      </c>
      <c r="AA2900" s="4" t="str">
        <f>IF($V2900="","",IF(Y2900&lt;36,0,IF(AND(36&lt;=Y2900,Y2900&lt;71),VLOOKUP($W2900,日射量と図３!$E$6:$F$34,2,TRUE),IF(AND(71&lt;=Y2900,Y2900&lt;107),VLOOKUP($W2900,日射量と図３!$E$6:$G$34,3,TRUE),IF(AND(107&lt;=Y2900,Y2900&lt;143),VLOOKUP($W2900,日射量と図３!$E$6:$H$34,4,TRUE),VLOOKUP($W2900,日射量と図３!$E$6:$I$34,5,TRUE))))))</f>
        <v/>
      </c>
      <c r="AB2900" s="4" t="str">
        <f>IF($V2900="","",IF(Z2900&lt;36,0,IF(AND(36&lt;=Z2900,Z2900&lt;71),VLOOKUP($W2900,日射量と図３!$E$6:$F$34,2,TRUE),IF(AND(71&lt;=Z2900,Z2900&lt;107),VLOOKUP($W2900,日射量と図３!$E$6:$G$34,3,TRUE),IF(AND(107&lt;=Z2900,Z2900&lt;143),VLOOKUP($W2900,日射量と図３!$E$6:$H$34,4,TRUE),VLOOKUP($W2900,日射量と図３!$E$6:$I$34,5,TRUE))))))</f>
        <v/>
      </c>
      <c r="AC2900" s="382" t="str">
        <f t="shared" si="552"/>
        <v/>
      </c>
      <c r="AD2900" s="382" t="str">
        <f t="shared" si="553"/>
        <v/>
      </c>
    </row>
    <row r="2901" spans="11:30" ht="13.5" customHeight="1">
      <c r="K2901" s="4">
        <f t="shared" si="546"/>
        <v>9</v>
      </c>
      <c r="L2901" s="34">
        <v>43372</v>
      </c>
      <c r="M2901" s="4">
        <v>121</v>
      </c>
      <c r="N2901" s="4">
        <v>18</v>
      </c>
      <c r="O2901" s="31">
        <v>0.70833333333333337</v>
      </c>
      <c r="P2901" s="35">
        <v>24.130000000000003</v>
      </c>
      <c r="Q2901" s="36">
        <f t="shared" si="547"/>
        <v>16</v>
      </c>
      <c r="R2901" s="4">
        <f t="shared" si="548"/>
        <v>0</v>
      </c>
      <c r="S2901" s="31">
        <f t="shared" ref="S2901:S2964" si="554">VLOOKUP(K2901,$AF$38:$AH$49,2,TRUE)</f>
        <v>0.22535879629629629</v>
      </c>
      <c r="T2901" s="31">
        <f t="shared" ref="T2901:T2964" si="555">VLOOKUP(K2901,$AF$38:$AH$49,3,TRUE)</f>
        <v>0.76428240740740738</v>
      </c>
      <c r="U2901" s="4">
        <f t="shared" si="549"/>
        <v>0</v>
      </c>
      <c r="V2901" s="4" t="str">
        <f t="shared" si="550"/>
        <v/>
      </c>
      <c r="W2901" s="18" t="str">
        <f>IF(V2901="","",VLOOKUP(L2901,日射量と図３!$A$4:$C$368,3,TRUE)*238.85/100)</f>
        <v/>
      </c>
      <c r="X2901" s="4" t="str">
        <f t="shared" si="551"/>
        <v/>
      </c>
      <c r="Y2901" s="4" t="str">
        <f t="shared" si="544"/>
        <v/>
      </c>
      <c r="Z2901" s="4" t="str">
        <f t="shared" si="545"/>
        <v/>
      </c>
      <c r="AA2901" s="4" t="str">
        <f>IF($V2901="","",IF(Y2901&lt;36,0,IF(AND(36&lt;=Y2901,Y2901&lt;71),VLOOKUP($W2901,日射量と図３!$E$6:$F$34,2,TRUE),IF(AND(71&lt;=Y2901,Y2901&lt;107),VLOOKUP($W2901,日射量と図３!$E$6:$G$34,3,TRUE),IF(AND(107&lt;=Y2901,Y2901&lt;143),VLOOKUP($W2901,日射量と図３!$E$6:$H$34,4,TRUE),VLOOKUP($W2901,日射量と図３!$E$6:$I$34,5,TRUE))))))</f>
        <v/>
      </c>
      <c r="AB2901" s="4" t="str">
        <f>IF($V2901="","",IF(Z2901&lt;36,0,IF(AND(36&lt;=Z2901,Z2901&lt;71),VLOOKUP($W2901,日射量と図３!$E$6:$F$34,2,TRUE),IF(AND(71&lt;=Z2901,Z2901&lt;107),VLOOKUP($W2901,日射量と図３!$E$6:$G$34,3,TRUE),IF(AND(107&lt;=Z2901,Z2901&lt;143),VLOOKUP($W2901,日射量と図３!$E$6:$H$34,4,TRUE),VLOOKUP($W2901,日射量と図３!$E$6:$I$34,5,TRUE))))))</f>
        <v/>
      </c>
      <c r="AC2901" s="382" t="str">
        <f t="shared" si="552"/>
        <v/>
      </c>
      <c r="AD2901" s="382" t="str">
        <f t="shared" si="553"/>
        <v/>
      </c>
    </row>
    <row r="2902" spans="11:30" ht="13.5" customHeight="1">
      <c r="K2902" s="4">
        <f t="shared" si="546"/>
        <v>9</v>
      </c>
      <c r="L2902" s="34">
        <v>43372</v>
      </c>
      <c r="M2902" s="4">
        <v>121</v>
      </c>
      <c r="N2902" s="4">
        <v>19</v>
      </c>
      <c r="O2902" s="31">
        <v>0.75</v>
      </c>
      <c r="P2902" s="35">
        <v>23.270000000000003</v>
      </c>
      <c r="Q2902" s="36">
        <f t="shared" si="547"/>
        <v>16</v>
      </c>
      <c r="R2902" s="4">
        <f t="shared" si="548"/>
        <v>0</v>
      </c>
      <c r="S2902" s="31">
        <f t="shared" si="554"/>
        <v>0.22535879629629629</v>
      </c>
      <c r="T2902" s="31">
        <f t="shared" si="555"/>
        <v>0.76428240740740738</v>
      </c>
      <c r="U2902" s="4">
        <f t="shared" si="549"/>
        <v>0</v>
      </c>
      <c r="V2902" s="4" t="str">
        <f t="shared" si="550"/>
        <v/>
      </c>
      <c r="W2902" s="18" t="str">
        <f>IF(V2902="","",VLOOKUP(L2902,日射量と図３!$A$4:$C$368,3,TRUE)*238.85/100)</f>
        <v/>
      </c>
      <c r="X2902" s="4" t="str">
        <f t="shared" si="551"/>
        <v/>
      </c>
      <c r="Y2902" s="4" t="str">
        <f t="shared" si="544"/>
        <v/>
      </c>
      <c r="Z2902" s="4" t="str">
        <f t="shared" si="545"/>
        <v/>
      </c>
      <c r="AA2902" s="4" t="str">
        <f>IF($V2902="","",IF(Y2902&lt;36,0,IF(AND(36&lt;=Y2902,Y2902&lt;71),VLOOKUP($W2902,日射量と図３!$E$6:$F$34,2,TRUE),IF(AND(71&lt;=Y2902,Y2902&lt;107),VLOOKUP($W2902,日射量と図３!$E$6:$G$34,3,TRUE),IF(AND(107&lt;=Y2902,Y2902&lt;143),VLOOKUP($W2902,日射量と図３!$E$6:$H$34,4,TRUE),VLOOKUP($W2902,日射量と図３!$E$6:$I$34,5,TRUE))))))</f>
        <v/>
      </c>
      <c r="AB2902" s="4" t="str">
        <f>IF($V2902="","",IF(Z2902&lt;36,0,IF(AND(36&lt;=Z2902,Z2902&lt;71),VLOOKUP($W2902,日射量と図３!$E$6:$F$34,2,TRUE),IF(AND(71&lt;=Z2902,Z2902&lt;107),VLOOKUP($W2902,日射量と図３!$E$6:$G$34,3,TRUE),IF(AND(107&lt;=Z2902,Z2902&lt;143),VLOOKUP($W2902,日射量と図３!$E$6:$H$34,4,TRUE),VLOOKUP($W2902,日射量と図３!$E$6:$I$34,5,TRUE))))))</f>
        <v/>
      </c>
      <c r="AC2902" s="382" t="str">
        <f t="shared" si="552"/>
        <v/>
      </c>
      <c r="AD2902" s="382" t="str">
        <f t="shared" si="553"/>
        <v/>
      </c>
    </row>
    <row r="2903" spans="11:30" ht="13.5" customHeight="1">
      <c r="K2903" s="4">
        <f t="shared" si="546"/>
        <v>9</v>
      </c>
      <c r="L2903" s="34">
        <v>43372</v>
      </c>
      <c r="M2903" s="4">
        <v>121</v>
      </c>
      <c r="N2903" s="4">
        <v>20</v>
      </c>
      <c r="O2903" s="31">
        <v>0.79166666666666663</v>
      </c>
      <c r="P2903" s="35">
        <v>22.65</v>
      </c>
      <c r="Q2903" s="36">
        <f t="shared" si="547"/>
        <v>16</v>
      </c>
      <c r="R2903" s="4">
        <f t="shared" si="548"/>
        <v>0</v>
      </c>
      <c r="S2903" s="31">
        <f t="shared" si="554"/>
        <v>0.22535879629629629</v>
      </c>
      <c r="T2903" s="31">
        <f t="shared" si="555"/>
        <v>0.76428240740740738</v>
      </c>
      <c r="U2903" s="4">
        <f t="shared" si="549"/>
        <v>0</v>
      </c>
      <c r="V2903" s="4" t="str">
        <f t="shared" si="550"/>
        <v/>
      </c>
      <c r="W2903" s="18" t="str">
        <f>IF(V2903="","",VLOOKUP(L2903,日射量と図３!$A$4:$C$368,3,TRUE)*238.85/100)</f>
        <v/>
      </c>
      <c r="X2903" s="4" t="str">
        <f t="shared" si="551"/>
        <v/>
      </c>
      <c r="Y2903" s="4" t="str">
        <f t="shared" si="544"/>
        <v/>
      </c>
      <c r="Z2903" s="4" t="str">
        <f t="shared" si="545"/>
        <v/>
      </c>
      <c r="AA2903" s="4" t="str">
        <f>IF($V2903="","",IF(Y2903&lt;36,0,IF(AND(36&lt;=Y2903,Y2903&lt;71),VLOOKUP($W2903,日射量と図３!$E$6:$F$34,2,TRUE),IF(AND(71&lt;=Y2903,Y2903&lt;107),VLOOKUP($W2903,日射量と図３!$E$6:$G$34,3,TRUE),IF(AND(107&lt;=Y2903,Y2903&lt;143),VLOOKUP($W2903,日射量と図３!$E$6:$H$34,4,TRUE),VLOOKUP($W2903,日射量と図３!$E$6:$I$34,5,TRUE))))))</f>
        <v/>
      </c>
      <c r="AB2903" s="4" t="str">
        <f>IF($V2903="","",IF(Z2903&lt;36,0,IF(AND(36&lt;=Z2903,Z2903&lt;71),VLOOKUP($W2903,日射量と図３!$E$6:$F$34,2,TRUE),IF(AND(71&lt;=Z2903,Z2903&lt;107),VLOOKUP($W2903,日射量と図３!$E$6:$G$34,3,TRUE),IF(AND(107&lt;=Z2903,Z2903&lt;143),VLOOKUP($W2903,日射量と図３!$E$6:$H$34,4,TRUE),VLOOKUP($W2903,日射量と図３!$E$6:$I$34,5,TRUE))))))</f>
        <v/>
      </c>
      <c r="AC2903" s="382" t="str">
        <f t="shared" si="552"/>
        <v/>
      </c>
      <c r="AD2903" s="382" t="str">
        <f t="shared" si="553"/>
        <v/>
      </c>
    </row>
    <row r="2904" spans="11:30" ht="13.5" customHeight="1">
      <c r="K2904" s="4">
        <f t="shared" si="546"/>
        <v>9</v>
      </c>
      <c r="L2904" s="34">
        <v>43372</v>
      </c>
      <c r="M2904" s="4">
        <v>121</v>
      </c>
      <c r="N2904" s="4">
        <v>21</v>
      </c>
      <c r="O2904" s="31">
        <v>0.83333333333333337</v>
      </c>
      <c r="P2904" s="35">
        <v>22.240000000000002</v>
      </c>
      <c r="Q2904" s="36">
        <f t="shared" si="547"/>
        <v>16</v>
      </c>
      <c r="R2904" s="4">
        <f t="shared" si="548"/>
        <v>0</v>
      </c>
      <c r="S2904" s="31">
        <f t="shared" si="554"/>
        <v>0.22535879629629629</v>
      </c>
      <c r="T2904" s="31">
        <f t="shared" si="555"/>
        <v>0.76428240740740738</v>
      </c>
      <c r="U2904" s="4">
        <f t="shared" si="549"/>
        <v>0</v>
      </c>
      <c r="V2904" s="4" t="str">
        <f t="shared" si="550"/>
        <v/>
      </c>
      <c r="W2904" s="18" t="str">
        <f>IF(V2904="","",VLOOKUP(L2904,日射量と図３!$A$4:$C$368,3,TRUE)*238.85/100)</f>
        <v/>
      </c>
      <c r="X2904" s="4" t="str">
        <f t="shared" si="551"/>
        <v/>
      </c>
      <c r="Y2904" s="4" t="str">
        <f t="shared" si="544"/>
        <v/>
      </c>
      <c r="Z2904" s="4" t="str">
        <f t="shared" si="545"/>
        <v/>
      </c>
      <c r="AA2904" s="4" t="str">
        <f>IF($V2904="","",IF(Y2904&lt;36,0,IF(AND(36&lt;=Y2904,Y2904&lt;71),VLOOKUP($W2904,日射量と図３!$E$6:$F$34,2,TRUE),IF(AND(71&lt;=Y2904,Y2904&lt;107),VLOOKUP($W2904,日射量と図３!$E$6:$G$34,3,TRUE),IF(AND(107&lt;=Y2904,Y2904&lt;143),VLOOKUP($W2904,日射量と図３!$E$6:$H$34,4,TRUE),VLOOKUP($W2904,日射量と図３!$E$6:$I$34,5,TRUE))))))</f>
        <v/>
      </c>
      <c r="AB2904" s="4" t="str">
        <f>IF($V2904="","",IF(Z2904&lt;36,0,IF(AND(36&lt;=Z2904,Z2904&lt;71),VLOOKUP($W2904,日射量と図３!$E$6:$F$34,2,TRUE),IF(AND(71&lt;=Z2904,Z2904&lt;107),VLOOKUP($W2904,日射量と図３!$E$6:$G$34,3,TRUE),IF(AND(107&lt;=Z2904,Z2904&lt;143),VLOOKUP($W2904,日射量と図３!$E$6:$H$34,4,TRUE),VLOOKUP($W2904,日射量と図３!$E$6:$I$34,5,TRUE))))))</f>
        <v/>
      </c>
      <c r="AC2904" s="382" t="str">
        <f t="shared" si="552"/>
        <v/>
      </c>
      <c r="AD2904" s="382" t="str">
        <f t="shared" si="553"/>
        <v/>
      </c>
    </row>
    <row r="2905" spans="11:30" ht="13.5" customHeight="1">
      <c r="K2905" s="4">
        <f t="shared" si="546"/>
        <v>9</v>
      </c>
      <c r="L2905" s="34">
        <v>43372</v>
      </c>
      <c r="M2905" s="4">
        <v>121</v>
      </c>
      <c r="N2905" s="4">
        <v>22</v>
      </c>
      <c r="O2905" s="31">
        <v>0.875</v>
      </c>
      <c r="P2905" s="35">
        <v>21.71</v>
      </c>
      <c r="Q2905" s="36">
        <f t="shared" si="547"/>
        <v>16</v>
      </c>
      <c r="R2905" s="4">
        <f t="shared" si="548"/>
        <v>0</v>
      </c>
      <c r="S2905" s="31">
        <f t="shared" si="554"/>
        <v>0.22535879629629629</v>
      </c>
      <c r="T2905" s="31">
        <f t="shared" si="555"/>
        <v>0.76428240740740738</v>
      </c>
      <c r="U2905" s="4">
        <f t="shared" si="549"/>
        <v>0</v>
      </c>
      <c r="V2905" s="4" t="str">
        <f t="shared" si="550"/>
        <v/>
      </c>
      <c r="W2905" s="18" t="str">
        <f>IF(V2905="","",VLOOKUP(L2905,日射量と図３!$A$4:$C$368,3,TRUE)*238.85/100)</f>
        <v/>
      </c>
      <c r="X2905" s="4" t="str">
        <f t="shared" si="551"/>
        <v/>
      </c>
      <c r="Y2905" s="4" t="str">
        <f t="shared" si="544"/>
        <v/>
      </c>
      <c r="Z2905" s="4" t="str">
        <f t="shared" si="545"/>
        <v/>
      </c>
      <c r="AA2905" s="4" t="str">
        <f>IF($V2905="","",IF(Y2905&lt;36,0,IF(AND(36&lt;=Y2905,Y2905&lt;71),VLOOKUP($W2905,日射量と図３!$E$6:$F$34,2,TRUE),IF(AND(71&lt;=Y2905,Y2905&lt;107),VLOOKUP($W2905,日射量と図３!$E$6:$G$34,3,TRUE),IF(AND(107&lt;=Y2905,Y2905&lt;143),VLOOKUP($W2905,日射量と図３!$E$6:$H$34,4,TRUE),VLOOKUP($W2905,日射量と図３!$E$6:$I$34,5,TRUE))))))</f>
        <v/>
      </c>
      <c r="AB2905" s="4" t="str">
        <f>IF($V2905="","",IF(Z2905&lt;36,0,IF(AND(36&lt;=Z2905,Z2905&lt;71),VLOOKUP($W2905,日射量と図３!$E$6:$F$34,2,TRUE),IF(AND(71&lt;=Z2905,Z2905&lt;107),VLOOKUP($W2905,日射量と図３!$E$6:$G$34,3,TRUE),IF(AND(107&lt;=Z2905,Z2905&lt;143),VLOOKUP($W2905,日射量と図３!$E$6:$H$34,4,TRUE),VLOOKUP($W2905,日射量と図３!$E$6:$I$34,5,TRUE))))))</f>
        <v/>
      </c>
      <c r="AC2905" s="382" t="str">
        <f t="shared" si="552"/>
        <v/>
      </c>
      <c r="AD2905" s="382" t="str">
        <f t="shared" si="553"/>
        <v/>
      </c>
    </row>
    <row r="2906" spans="11:30" ht="13.5" customHeight="1">
      <c r="K2906" s="4">
        <f t="shared" si="546"/>
        <v>9</v>
      </c>
      <c r="L2906" s="34">
        <v>43372</v>
      </c>
      <c r="M2906" s="4">
        <v>121</v>
      </c>
      <c r="N2906" s="4">
        <v>23</v>
      </c>
      <c r="O2906" s="31">
        <v>0.91666666666666663</v>
      </c>
      <c r="P2906" s="35">
        <v>21.319999999999997</v>
      </c>
      <c r="Q2906" s="36">
        <f t="shared" si="547"/>
        <v>13</v>
      </c>
      <c r="R2906" s="4">
        <f t="shared" si="548"/>
        <v>0</v>
      </c>
      <c r="S2906" s="31">
        <f t="shared" si="554"/>
        <v>0.22535879629629629</v>
      </c>
      <c r="T2906" s="31">
        <f t="shared" si="555"/>
        <v>0.76428240740740738</v>
      </c>
      <c r="U2906" s="4">
        <f t="shared" si="549"/>
        <v>0</v>
      </c>
      <c r="V2906" s="4" t="str">
        <f t="shared" si="550"/>
        <v/>
      </c>
      <c r="W2906" s="18" t="str">
        <f>IF(V2906="","",VLOOKUP(L2906,日射量と図３!$A$4:$C$368,3,TRUE)*238.85/100)</f>
        <v/>
      </c>
      <c r="X2906" s="4" t="str">
        <f t="shared" si="551"/>
        <v/>
      </c>
      <c r="Y2906" s="4" t="str">
        <f t="shared" si="544"/>
        <v/>
      </c>
      <c r="Z2906" s="4" t="str">
        <f t="shared" si="545"/>
        <v/>
      </c>
      <c r="AA2906" s="4" t="str">
        <f>IF($V2906="","",IF(Y2906&lt;36,0,IF(AND(36&lt;=Y2906,Y2906&lt;71),VLOOKUP($W2906,日射量と図３!$E$6:$F$34,2,TRUE),IF(AND(71&lt;=Y2906,Y2906&lt;107),VLOOKUP($W2906,日射量と図３!$E$6:$G$34,3,TRUE),IF(AND(107&lt;=Y2906,Y2906&lt;143),VLOOKUP($W2906,日射量と図３!$E$6:$H$34,4,TRUE),VLOOKUP($W2906,日射量と図３!$E$6:$I$34,5,TRUE))))))</f>
        <v/>
      </c>
      <c r="AB2906" s="4" t="str">
        <f>IF($V2906="","",IF(Z2906&lt;36,0,IF(AND(36&lt;=Z2906,Z2906&lt;71),VLOOKUP($W2906,日射量と図３!$E$6:$F$34,2,TRUE),IF(AND(71&lt;=Z2906,Z2906&lt;107),VLOOKUP($W2906,日射量と図３!$E$6:$G$34,3,TRUE),IF(AND(107&lt;=Z2906,Z2906&lt;143),VLOOKUP($W2906,日射量と図３!$E$6:$H$34,4,TRUE),VLOOKUP($W2906,日射量と図３!$E$6:$I$34,5,TRUE))))))</f>
        <v/>
      </c>
      <c r="AC2906" s="382" t="str">
        <f t="shared" si="552"/>
        <v/>
      </c>
      <c r="AD2906" s="382" t="str">
        <f t="shared" si="553"/>
        <v/>
      </c>
    </row>
    <row r="2907" spans="11:30" ht="13.5" customHeight="1">
      <c r="K2907" s="4">
        <f t="shared" si="546"/>
        <v>9</v>
      </c>
      <c r="L2907" s="34">
        <v>43372</v>
      </c>
      <c r="M2907" s="4">
        <v>121</v>
      </c>
      <c r="N2907" s="4">
        <v>24</v>
      </c>
      <c r="O2907" s="31">
        <v>0.95833333333333337</v>
      </c>
      <c r="P2907" s="35">
        <v>20.979999999999997</v>
      </c>
      <c r="Q2907" s="36">
        <f t="shared" si="547"/>
        <v>13</v>
      </c>
      <c r="R2907" s="4">
        <f t="shared" si="548"/>
        <v>0</v>
      </c>
      <c r="S2907" s="31">
        <f t="shared" si="554"/>
        <v>0.22535879629629629</v>
      </c>
      <c r="T2907" s="31">
        <f t="shared" si="555"/>
        <v>0.76428240740740738</v>
      </c>
      <c r="U2907" s="4">
        <f t="shared" si="549"/>
        <v>0</v>
      </c>
      <c r="V2907" s="4" t="str">
        <f t="shared" si="550"/>
        <v/>
      </c>
      <c r="W2907" s="18" t="str">
        <f>IF(V2907="","",VLOOKUP(L2907,日射量と図３!$A$4:$C$368,3,TRUE)*238.85/100)</f>
        <v/>
      </c>
      <c r="X2907" s="4" t="str">
        <f t="shared" si="551"/>
        <v/>
      </c>
      <c r="Y2907" s="4" t="str">
        <f t="shared" si="544"/>
        <v/>
      </c>
      <c r="Z2907" s="4" t="str">
        <f t="shared" si="545"/>
        <v/>
      </c>
      <c r="AA2907" s="4" t="str">
        <f>IF($V2907="","",IF(Y2907&lt;36,0,IF(AND(36&lt;=Y2907,Y2907&lt;71),VLOOKUP($W2907,日射量と図３!$E$6:$F$34,2,TRUE),IF(AND(71&lt;=Y2907,Y2907&lt;107),VLOOKUP($W2907,日射量と図３!$E$6:$G$34,3,TRUE),IF(AND(107&lt;=Y2907,Y2907&lt;143),VLOOKUP($W2907,日射量と図３!$E$6:$H$34,4,TRUE),VLOOKUP($W2907,日射量と図３!$E$6:$I$34,5,TRUE))))))</f>
        <v/>
      </c>
      <c r="AB2907" s="4" t="str">
        <f>IF($V2907="","",IF(Z2907&lt;36,0,IF(AND(36&lt;=Z2907,Z2907&lt;71),VLOOKUP($W2907,日射量と図３!$E$6:$F$34,2,TRUE),IF(AND(71&lt;=Z2907,Z2907&lt;107),VLOOKUP($W2907,日射量と図３!$E$6:$G$34,3,TRUE),IF(AND(107&lt;=Z2907,Z2907&lt;143),VLOOKUP($W2907,日射量と図３!$E$6:$H$34,4,TRUE),VLOOKUP($W2907,日射量と図３!$E$6:$I$34,5,TRUE))))))</f>
        <v/>
      </c>
      <c r="AC2907" s="382" t="str">
        <f t="shared" si="552"/>
        <v/>
      </c>
      <c r="AD2907" s="382" t="str">
        <f t="shared" si="553"/>
        <v/>
      </c>
    </row>
    <row r="2908" spans="11:30" ht="13.5" customHeight="1">
      <c r="K2908" s="4">
        <f t="shared" si="546"/>
        <v>9</v>
      </c>
      <c r="L2908" s="34">
        <v>43373</v>
      </c>
      <c r="M2908" s="4">
        <v>122</v>
      </c>
      <c r="N2908" s="4">
        <v>1</v>
      </c>
      <c r="O2908" s="31">
        <v>0</v>
      </c>
      <c r="P2908" s="35">
        <v>20.839999999999996</v>
      </c>
      <c r="Q2908" s="36">
        <f t="shared" si="547"/>
        <v>13</v>
      </c>
      <c r="R2908" s="4">
        <f t="shared" si="548"/>
        <v>0</v>
      </c>
      <c r="S2908" s="31">
        <f t="shared" si="554"/>
        <v>0.22535879629629629</v>
      </c>
      <c r="T2908" s="31">
        <f t="shared" si="555"/>
        <v>0.76428240740740738</v>
      </c>
      <c r="U2908" s="4">
        <f t="shared" si="549"/>
        <v>0</v>
      </c>
      <c r="V2908" s="4">
        <f t="shared" si="550"/>
        <v>0</v>
      </c>
      <c r="W2908" s="18">
        <f>IF(V2908="","",VLOOKUP(L2908,日射量と図３!$A$4:$C$368,3,TRUE)*238.85/100)</f>
        <v>23.885000000000002</v>
      </c>
      <c r="X2908" s="4">
        <f t="shared" si="551"/>
        <v>13</v>
      </c>
      <c r="Y2908" s="4">
        <f t="shared" si="544"/>
        <v>0</v>
      </c>
      <c r="Z2908" s="4">
        <f t="shared" si="545"/>
        <v>0</v>
      </c>
      <c r="AA2908" s="4">
        <f>IF($V2908="","",IF(Y2908&lt;36,0,IF(AND(36&lt;=Y2908,Y2908&lt;71),VLOOKUP($W2908,日射量と図３!$E$6:$F$34,2,TRUE),IF(AND(71&lt;=Y2908,Y2908&lt;107),VLOOKUP($W2908,日射量と図３!$E$6:$G$34,3,TRUE),IF(AND(107&lt;=Y2908,Y2908&lt;143),VLOOKUP($W2908,日射量と図３!$E$6:$H$34,4,TRUE),VLOOKUP($W2908,日射量と図３!$E$6:$I$34,5,TRUE))))))</f>
        <v>0</v>
      </c>
      <c r="AB2908" s="4">
        <f>IF($V2908="","",IF(Z2908&lt;36,0,IF(AND(36&lt;=Z2908,Z2908&lt;71),VLOOKUP($W2908,日射量と図３!$E$6:$F$34,2,TRUE),IF(AND(71&lt;=Z2908,Z2908&lt;107),VLOOKUP($W2908,日射量と図３!$E$6:$G$34,3,TRUE),IF(AND(107&lt;=Z2908,Z2908&lt;143),VLOOKUP($W2908,日射量と図３!$E$6:$H$34,4,TRUE),VLOOKUP($W2908,日射量と図３!$E$6:$I$34,5,TRUE))))))</f>
        <v>0</v>
      </c>
      <c r="AC2908" s="382">
        <f t="shared" si="552"/>
        <v>0</v>
      </c>
      <c r="AD2908" s="382">
        <f t="shared" si="553"/>
        <v>0</v>
      </c>
    </row>
    <row r="2909" spans="11:30" ht="13.5" customHeight="1">
      <c r="K2909" s="4">
        <f t="shared" si="546"/>
        <v>9</v>
      </c>
      <c r="L2909" s="34">
        <v>43373</v>
      </c>
      <c r="M2909" s="4">
        <v>122</v>
      </c>
      <c r="N2909" s="4">
        <v>2</v>
      </c>
      <c r="O2909" s="31">
        <v>4.1666666666666664E-2</v>
      </c>
      <c r="P2909" s="35">
        <v>20.64</v>
      </c>
      <c r="Q2909" s="36">
        <f t="shared" si="547"/>
        <v>13</v>
      </c>
      <c r="R2909" s="4">
        <f t="shared" si="548"/>
        <v>0</v>
      </c>
      <c r="S2909" s="31">
        <f t="shared" si="554"/>
        <v>0.22535879629629629</v>
      </c>
      <c r="T2909" s="31">
        <f t="shared" si="555"/>
        <v>0.76428240740740738</v>
      </c>
      <c r="U2909" s="4">
        <f t="shared" si="549"/>
        <v>0</v>
      </c>
      <c r="V2909" s="4" t="str">
        <f t="shared" si="550"/>
        <v/>
      </c>
      <c r="W2909" s="18" t="str">
        <f>IF(V2909="","",VLOOKUP(L2909,日射量と図３!$A$4:$C$368,3,TRUE)*238.85/100)</f>
        <v/>
      </c>
      <c r="X2909" s="4" t="str">
        <f t="shared" si="551"/>
        <v/>
      </c>
      <c r="Y2909" s="4" t="str">
        <f t="shared" si="544"/>
        <v/>
      </c>
      <c r="Z2909" s="4" t="str">
        <f t="shared" si="545"/>
        <v/>
      </c>
      <c r="AA2909" s="4" t="str">
        <f>IF($V2909="","",IF(Y2909&lt;36,0,IF(AND(36&lt;=Y2909,Y2909&lt;71),VLOOKUP($W2909,日射量と図３!$E$6:$F$34,2,TRUE),IF(AND(71&lt;=Y2909,Y2909&lt;107),VLOOKUP($W2909,日射量と図３!$E$6:$G$34,3,TRUE),IF(AND(107&lt;=Y2909,Y2909&lt;143),VLOOKUP($W2909,日射量と図３!$E$6:$H$34,4,TRUE),VLOOKUP($W2909,日射量と図３!$E$6:$I$34,5,TRUE))))))</f>
        <v/>
      </c>
      <c r="AB2909" s="4" t="str">
        <f>IF($V2909="","",IF(Z2909&lt;36,0,IF(AND(36&lt;=Z2909,Z2909&lt;71),VLOOKUP($W2909,日射量と図３!$E$6:$F$34,2,TRUE),IF(AND(71&lt;=Z2909,Z2909&lt;107),VLOOKUP($W2909,日射量と図３!$E$6:$G$34,3,TRUE),IF(AND(107&lt;=Z2909,Z2909&lt;143),VLOOKUP($W2909,日射量と図３!$E$6:$H$34,4,TRUE),VLOOKUP($W2909,日射量と図３!$E$6:$I$34,5,TRUE))))))</f>
        <v/>
      </c>
      <c r="AC2909" s="382" t="str">
        <f t="shared" si="552"/>
        <v/>
      </c>
      <c r="AD2909" s="382" t="str">
        <f t="shared" si="553"/>
        <v/>
      </c>
    </row>
    <row r="2910" spans="11:30" ht="13.5" customHeight="1">
      <c r="K2910" s="4">
        <f t="shared" si="546"/>
        <v>9</v>
      </c>
      <c r="L2910" s="34">
        <v>43373</v>
      </c>
      <c r="M2910" s="4">
        <v>122</v>
      </c>
      <c r="N2910" s="4">
        <v>3</v>
      </c>
      <c r="O2910" s="31">
        <v>8.3333333333333329E-2</v>
      </c>
      <c r="P2910" s="35">
        <v>20.16</v>
      </c>
      <c r="Q2910" s="36">
        <f t="shared" si="547"/>
        <v>13</v>
      </c>
      <c r="R2910" s="4">
        <f t="shared" si="548"/>
        <v>0</v>
      </c>
      <c r="S2910" s="31">
        <f t="shared" si="554"/>
        <v>0.22535879629629629</v>
      </c>
      <c r="T2910" s="31">
        <f t="shared" si="555"/>
        <v>0.76428240740740738</v>
      </c>
      <c r="U2910" s="4">
        <f t="shared" si="549"/>
        <v>0</v>
      </c>
      <c r="V2910" s="4" t="str">
        <f t="shared" si="550"/>
        <v/>
      </c>
      <c r="W2910" s="18" t="str">
        <f>IF(V2910="","",VLOOKUP(L2910,日射量と図３!$A$4:$C$368,3,TRUE)*238.85/100)</f>
        <v/>
      </c>
      <c r="X2910" s="4" t="str">
        <f t="shared" si="551"/>
        <v/>
      </c>
      <c r="Y2910" s="4" t="str">
        <f t="shared" si="544"/>
        <v/>
      </c>
      <c r="Z2910" s="4" t="str">
        <f t="shared" si="545"/>
        <v/>
      </c>
      <c r="AA2910" s="4" t="str">
        <f>IF($V2910="","",IF(Y2910&lt;36,0,IF(AND(36&lt;=Y2910,Y2910&lt;71),VLOOKUP($W2910,日射量と図３!$E$6:$F$34,2,TRUE),IF(AND(71&lt;=Y2910,Y2910&lt;107),VLOOKUP($W2910,日射量と図３!$E$6:$G$34,3,TRUE),IF(AND(107&lt;=Y2910,Y2910&lt;143),VLOOKUP($W2910,日射量と図３!$E$6:$H$34,4,TRUE),VLOOKUP($W2910,日射量と図３!$E$6:$I$34,5,TRUE))))))</f>
        <v/>
      </c>
      <c r="AB2910" s="4" t="str">
        <f>IF($V2910="","",IF(Z2910&lt;36,0,IF(AND(36&lt;=Z2910,Z2910&lt;71),VLOOKUP($W2910,日射量と図３!$E$6:$F$34,2,TRUE),IF(AND(71&lt;=Z2910,Z2910&lt;107),VLOOKUP($W2910,日射量と図３!$E$6:$G$34,3,TRUE),IF(AND(107&lt;=Z2910,Z2910&lt;143),VLOOKUP($W2910,日射量と図３!$E$6:$H$34,4,TRUE),VLOOKUP($W2910,日射量と図３!$E$6:$I$34,5,TRUE))))))</f>
        <v/>
      </c>
      <c r="AC2910" s="382" t="str">
        <f t="shared" si="552"/>
        <v/>
      </c>
      <c r="AD2910" s="382" t="str">
        <f t="shared" si="553"/>
        <v/>
      </c>
    </row>
    <row r="2911" spans="11:30" ht="13.5" customHeight="1">
      <c r="K2911" s="4">
        <f t="shared" si="546"/>
        <v>9</v>
      </c>
      <c r="L2911" s="34">
        <v>43373</v>
      </c>
      <c r="M2911" s="4">
        <v>122</v>
      </c>
      <c r="N2911" s="4">
        <v>4</v>
      </c>
      <c r="O2911" s="31">
        <v>0.125</v>
      </c>
      <c r="P2911" s="35">
        <v>20.069999999999997</v>
      </c>
      <c r="Q2911" s="36">
        <f t="shared" si="547"/>
        <v>13</v>
      </c>
      <c r="R2911" s="4">
        <f t="shared" si="548"/>
        <v>0</v>
      </c>
      <c r="S2911" s="31">
        <f t="shared" si="554"/>
        <v>0.22535879629629629</v>
      </c>
      <c r="T2911" s="31">
        <f t="shared" si="555"/>
        <v>0.76428240740740738</v>
      </c>
      <c r="U2911" s="4">
        <f t="shared" si="549"/>
        <v>0</v>
      </c>
      <c r="V2911" s="4" t="str">
        <f t="shared" si="550"/>
        <v/>
      </c>
      <c r="W2911" s="18" t="str">
        <f>IF(V2911="","",VLOOKUP(L2911,日射量と図３!$A$4:$C$368,3,TRUE)*238.85/100)</f>
        <v/>
      </c>
      <c r="X2911" s="4" t="str">
        <f t="shared" si="551"/>
        <v/>
      </c>
      <c r="Y2911" s="4" t="str">
        <f t="shared" ref="Y2911:Y2974" si="556">IF(V2911="","",$AH$30*V2911/(($AG$18/$AH$18)*X2911))</f>
        <v/>
      </c>
      <c r="Z2911" s="4" t="str">
        <f t="shared" ref="Z2911:Z2974" si="557">IF(V2911="","",$AH$30*V2911/(($AG$19/$AH$19)*X2911))</f>
        <v/>
      </c>
      <c r="AA2911" s="4" t="str">
        <f>IF($V2911="","",IF(Y2911&lt;36,0,IF(AND(36&lt;=Y2911,Y2911&lt;71),VLOOKUP($W2911,日射量と図３!$E$6:$F$34,2,TRUE),IF(AND(71&lt;=Y2911,Y2911&lt;107),VLOOKUP($W2911,日射量と図３!$E$6:$G$34,3,TRUE),IF(AND(107&lt;=Y2911,Y2911&lt;143),VLOOKUP($W2911,日射量と図３!$E$6:$H$34,4,TRUE),VLOOKUP($W2911,日射量と図３!$E$6:$I$34,5,TRUE))))))</f>
        <v/>
      </c>
      <c r="AB2911" s="4" t="str">
        <f>IF($V2911="","",IF(Z2911&lt;36,0,IF(AND(36&lt;=Z2911,Z2911&lt;71),VLOOKUP($W2911,日射量と図３!$E$6:$F$34,2,TRUE),IF(AND(71&lt;=Z2911,Z2911&lt;107),VLOOKUP($W2911,日射量と図３!$E$6:$G$34,3,TRUE),IF(AND(107&lt;=Z2911,Z2911&lt;143),VLOOKUP($W2911,日射量と図３!$E$6:$H$34,4,TRUE),VLOOKUP($W2911,日射量と図３!$E$6:$I$34,5,TRUE))))))</f>
        <v/>
      </c>
      <c r="AC2911" s="382" t="str">
        <f t="shared" si="552"/>
        <v/>
      </c>
      <c r="AD2911" s="382" t="str">
        <f t="shared" si="553"/>
        <v/>
      </c>
    </row>
    <row r="2912" spans="11:30" ht="13.5" customHeight="1">
      <c r="K2912" s="4">
        <f t="shared" si="546"/>
        <v>9</v>
      </c>
      <c r="L2912" s="34">
        <v>43373</v>
      </c>
      <c r="M2912" s="4">
        <v>122</v>
      </c>
      <c r="N2912" s="4">
        <v>5</v>
      </c>
      <c r="O2912" s="31">
        <v>0.16666666666666666</v>
      </c>
      <c r="P2912" s="35">
        <v>19.760000000000002</v>
      </c>
      <c r="Q2912" s="36">
        <f t="shared" si="547"/>
        <v>15</v>
      </c>
      <c r="R2912" s="4">
        <f t="shared" si="548"/>
        <v>0</v>
      </c>
      <c r="S2912" s="31">
        <f t="shared" si="554"/>
        <v>0.22535879629629629</v>
      </c>
      <c r="T2912" s="31">
        <f t="shared" si="555"/>
        <v>0.76428240740740738</v>
      </c>
      <c r="U2912" s="4">
        <f t="shared" si="549"/>
        <v>0</v>
      </c>
      <c r="V2912" s="4" t="str">
        <f t="shared" si="550"/>
        <v/>
      </c>
      <c r="W2912" s="18" t="str">
        <f>IF(V2912="","",VLOOKUP(L2912,日射量と図３!$A$4:$C$368,3,TRUE)*238.85/100)</f>
        <v/>
      </c>
      <c r="X2912" s="4" t="str">
        <f t="shared" si="551"/>
        <v/>
      </c>
      <c r="Y2912" s="4" t="str">
        <f t="shared" si="556"/>
        <v/>
      </c>
      <c r="Z2912" s="4" t="str">
        <f t="shared" si="557"/>
        <v/>
      </c>
      <c r="AA2912" s="4" t="str">
        <f>IF($V2912="","",IF(Y2912&lt;36,0,IF(AND(36&lt;=Y2912,Y2912&lt;71),VLOOKUP($W2912,日射量と図３!$E$6:$F$34,2,TRUE),IF(AND(71&lt;=Y2912,Y2912&lt;107),VLOOKUP($W2912,日射量と図３!$E$6:$G$34,3,TRUE),IF(AND(107&lt;=Y2912,Y2912&lt;143),VLOOKUP($W2912,日射量と図３!$E$6:$H$34,4,TRUE),VLOOKUP($W2912,日射量と図３!$E$6:$I$34,5,TRUE))))))</f>
        <v/>
      </c>
      <c r="AB2912" s="4" t="str">
        <f>IF($V2912="","",IF(Z2912&lt;36,0,IF(AND(36&lt;=Z2912,Z2912&lt;71),VLOOKUP($W2912,日射量と図３!$E$6:$F$34,2,TRUE),IF(AND(71&lt;=Z2912,Z2912&lt;107),VLOOKUP($W2912,日射量と図３!$E$6:$G$34,3,TRUE),IF(AND(107&lt;=Z2912,Z2912&lt;143),VLOOKUP($W2912,日射量と図３!$E$6:$H$34,4,TRUE),VLOOKUP($W2912,日射量と図３!$E$6:$I$34,5,TRUE))))))</f>
        <v/>
      </c>
      <c r="AC2912" s="382" t="str">
        <f t="shared" si="552"/>
        <v/>
      </c>
      <c r="AD2912" s="382" t="str">
        <f t="shared" si="553"/>
        <v/>
      </c>
    </row>
    <row r="2913" spans="11:30" ht="13.5" customHeight="1">
      <c r="K2913" s="4">
        <f t="shared" si="546"/>
        <v>9</v>
      </c>
      <c r="L2913" s="34">
        <v>43373</v>
      </c>
      <c r="M2913" s="4">
        <v>122</v>
      </c>
      <c r="N2913" s="4">
        <v>6</v>
      </c>
      <c r="O2913" s="31">
        <v>0.20833333333333334</v>
      </c>
      <c r="P2913" s="35">
        <v>19.52</v>
      </c>
      <c r="Q2913" s="36">
        <f t="shared" si="547"/>
        <v>15</v>
      </c>
      <c r="R2913" s="4">
        <f t="shared" si="548"/>
        <v>0</v>
      </c>
      <c r="S2913" s="31">
        <f t="shared" si="554"/>
        <v>0.22535879629629629</v>
      </c>
      <c r="T2913" s="31">
        <f t="shared" si="555"/>
        <v>0.76428240740740738</v>
      </c>
      <c r="U2913" s="4">
        <f t="shared" si="549"/>
        <v>0</v>
      </c>
      <c r="V2913" s="4" t="str">
        <f t="shared" si="550"/>
        <v/>
      </c>
      <c r="W2913" s="18" t="str">
        <f>IF(V2913="","",VLOOKUP(L2913,日射量と図３!$A$4:$C$368,3,TRUE)*238.85/100)</f>
        <v/>
      </c>
      <c r="X2913" s="4" t="str">
        <f t="shared" si="551"/>
        <v/>
      </c>
      <c r="Y2913" s="4" t="str">
        <f t="shared" si="556"/>
        <v/>
      </c>
      <c r="Z2913" s="4" t="str">
        <f t="shared" si="557"/>
        <v/>
      </c>
      <c r="AA2913" s="4" t="str">
        <f>IF($V2913="","",IF(Y2913&lt;36,0,IF(AND(36&lt;=Y2913,Y2913&lt;71),VLOOKUP($W2913,日射量と図３!$E$6:$F$34,2,TRUE),IF(AND(71&lt;=Y2913,Y2913&lt;107),VLOOKUP($W2913,日射量と図３!$E$6:$G$34,3,TRUE),IF(AND(107&lt;=Y2913,Y2913&lt;143),VLOOKUP($W2913,日射量と図３!$E$6:$H$34,4,TRUE),VLOOKUP($W2913,日射量と図３!$E$6:$I$34,5,TRUE))))))</f>
        <v/>
      </c>
      <c r="AB2913" s="4" t="str">
        <f>IF($V2913="","",IF(Z2913&lt;36,0,IF(AND(36&lt;=Z2913,Z2913&lt;71),VLOOKUP($W2913,日射量と図３!$E$6:$F$34,2,TRUE),IF(AND(71&lt;=Z2913,Z2913&lt;107),VLOOKUP($W2913,日射量と図３!$E$6:$G$34,3,TRUE),IF(AND(107&lt;=Z2913,Z2913&lt;143),VLOOKUP($W2913,日射量と図３!$E$6:$H$34,4,TRUE),VLOOKUP($W2913,日射量と図３!$E$6:$I$34,5,TRUE))))))</f>
        <v/>
      </c>
      <c r="AC2913" s="382" t="str">
        <f t="shared" si="552"/>
        <v/>
      </c>
      <c r="AD2913" s="382" t="str">
        <f t="shared" si="553"/>
        <v/>
      </c>
    </row>
    <row r="2914" spans="11:30" ht="13.5" customHeight="1">
      <c r="K2914" s="4">
        <f t="shared" si="546"/>
        <v>9</v>
      </c>
      <c r="L2914" s="34">
        <v>43373</v>
      </c>
      <c r="M2914" s="4">
        <v>122</v>
      </c>
      <c r="N2914" s="4">
        <v>7</v>
      </c>
      <c r="O2914" s="31">
        <v>0.25</v>
      </c>
      <c r="P2914" s="35">
        <v>19.449999999999996</v>
      </c>
      <c r="Q2914" s="36">
        <f t="shared" si="547"/>
        <v>15</v>
      </c>
      <c r="R2914" s="4">
        <f t="shared" si="548"/>
        <v>0</v>
      </c>
      <c r="S2914" s="31">
        <f t="shared" si="554"/>
        <v>0.22535879629629629</v>
      </c>
      <c r="T2914" s="31">
        <f t="shared" si="555"/>
        <v>0.76428240740740738</v>
      </c>
      <c r="U2914" s="4">
        <f t="shared" si="549"/>
        <v>0</v>
      </c>
      <c r="V2914" s="4" t="str">
        <f t="shared" si="550"/>
        <v/>
      </c>
      <c r="W2914" s="18" t="str">
        <f>IF(V2914="","",VLOOKUP(L2914,日射量と図３!$A$4:$C$368,3,TRUE)*238.85/100)</f>
        <v/>
      </c>
      <c r="X2914" s="4" t="str">
        <f t="shared" si="551"/>
        <v/>
      </c>
      <c r="Y2914" s="4" t="str">
        <f t="shared" si="556"/>
        <v/>
      </c>
      <c r="Z2914" s="4" t="str">
        <f t="shared" si="557"/>
        <v/>
      </c>
      <c r="AA2914" s="4" t="str">
        <f>IF($V2914="","",IF(Y2914&lt;36,0,IF(AND(36&lt;=Y2914,Y2914&lt;71),VLOOKUP($W2914,日射量と図３!$E$6:$F$34,2,TRUE),IF(AND(71&lt;=Y2914,Y2914&lt;107),VLOOKUP($W2914,日射量と図３!$E$6:$G$34,3,TRUE),IF(AND(107&lt;=Y2914,Y2914&lt;143),VLOOKUP($W2914,日射量と図３!$E$6:$H$34,4,TRUE),VLOOKUP($W2914,日射量と図３!$E$6:$I$34,5,TRUE))))))</f>
        <v/>
      </c>
      <c r="AB2914" s="4" t="str">
        <f>IF($V2914="","",IF(Z2914&lt;36,0,IF(AND(36&lt;=Z2914,Z2914&lt;71),VLOOKUP($W2914,日射量と図３!$E$6:$F$34,2,TRUE),IF(AND(71&lt;=Z2914,Z2914&lt;107),VLOOKUP($W2914,日射量と図３!$E$6:$G$34,3,TRUE),IF(AND(107&lt;=Z2914,Z2914&lt;143),VLOOKUP($W2914,日射量と図３!$E$6:$H$34,4,TRUE),VLOOKUP($W2914,日射量と図３!$E$6:$I$34,5,TRUE))))))</f>
        <v/>
      </c>
      <c r="AC2914" s="382" t="str">
        <f t="shared" si="552"/>
        <v/>
      </c>
      <c r="AD2914" s="382" t="str">
        <f t="shared" si="553"/>
        <v/>
      </c>
    </row>
    <row r="2915" spans="11:30" ht="13.5" customHeight="1">
      <c r="K2915" s="4">
        <f t="shared" si="546"/>
        <v>9</v>
      </c>
      <c r="L2915" s="34">
        <v>43373</v>
      </c>
      <c r="M2915" s="4">
        <v>122</v>
      </c>
      <c r="N2915" s="4">
        <v>8</v>
      </c>
      <c r="O2915" s="31">
        <v>0.29166666666666669</v>
      </c>
      <c r="P2915" s="35">
        <v>19.809999999999999</v>
      </c>
      <c r="Q2915" s="36">
        <f t="shared" si="547"/>
        <v>12</v>
      </c>
      <c r="R2915" s="4">
        <f t="shared" si="548"/>
        <v>0</v>
      </c>
      <c r="S2915" s="31">
        <f t="shared" si="554"/>
        <v>0.22535879629629629</v>
      </c>
      <c r="T2915" s="31">
        <f t="shared" si="555"/>
        <v>0.76428240740740738</v>
      </c>
      <c r="U2915" s="4">
        <f t="shared" si="549"/>
        <v>0</v>
      </c>
      <c r="V2915" s="4" t="str">
        <f t="shared" si="550"/>
        <v/>
      </c>
      <c r="W2915" s="18" t="str">
        <f>IF(V2915="","",VLOOKUP(L2915,日射量と図３!$A$4:$C$368,3,TRUE)*238.85/100)</f>
        <v/>
      </c>
      <c r="X2915" s="4" t="str">
        <f t="shared" si="551"/>
        <v/>
      </c>
      <c r="Y2915" s="4" t="str">
        <f t="shared" si="556"/>
        <v/>
      </c>
      <c r="Z2915" s="4" t="str">
        <f t="shared" si="557"/>
        <v/>
      </c>
      <c r="AA2915" s="4" t="str">
        <f>IF($V2915="","",IF(Y2915&lt;36,0,IF(AND(36&lt;=Y2915,Y2915&lt;71),VLOOKUP($W2915,日射量と図３!$E$6:$F$34,2,TRUE),IF(AND(71&lt;=Y2915,Y2915&lt;107),VLOOKUP($W2915,日射量と図３!$E$6:$G$34,3,TRUE),IF(AND(107&lt;=Y2915,Y2915&lt;143),VLOOKUP($W2915,日射量と図３!$E$6:$H$34,4,TRUE),VLOOKUP($W2915,日射量と図３!$E$6:$I$34,5,TRUE))))))</f>
        <v/>
      </c>
      <c r="AB2915" s="4" t="str">
        <f>IF($V2915="","",IF(Z2915&lt;36,0,IF(AND(36&lt;=Z2915,Z2915&lt;71),VLOOKUP($W2915,日射量と図３!$E$6:$F$34,2,TRUE),IF(AND(71&lt;=Z2915,Z2915&lt;107),VLOOKUP($W2915,日射量と図３!$E$6:$G$34,3,TRUE),IF(AND(107&lt;=Z2915,Z2915&lt;143),VLOOKUP($W2915,日射量と図３!$E$6:$H$34,4,TRUE),VLOOKUP($W2915,日射量と図３!$E$6:$I$34,5,TRUE))))))</f>
        <v/>
      </c>
      <c r="AC2915" s="382" t="str">
        <f t="shared" si="552"/>
        <v/>
      </c>
      <c r="AD2915" s="382" t="str">
        <f t="shared" si="553"/>
        <v/>
      </c>
    </row>
    <row r="2916" spans="11:30" ht="13.5" customHeight="1">
      <c r="K2916" s="4">
        <f t="shared" si="546"/>
        <v>9</v>
      </c>
      <c r="L2916" s="34">
        <v>43373</v>
      </c>
      <c r="M2916" s="4">
        <v>122</v>
      </c>
      <c r="N2916" s="4">
        <v>9</v>
      </c>
      <c r="O2916" s="31">
        <v>0.33333333333333331</v>
      </c>
      <c r="P2916" s="35">
        <v>20.869999999999997</v>
      </c>
      <c r="Q2916" s="36">
        <f t="shared" si="547"/>
        <v>12</v>
      </c>
      <c r="R2916" s="4">
        <f t="shared" si="548"/>
        <v>0</v>
      </c>
      <c r="S2916" s="31">
        <f t="shared" si="554"/>
        <v>0.22535879629629629</v>
      </c>
      <c r="T2916" s="31">
        <f t="shared" si="555"/>
        <v>0.76428240740740738</v>
      </c>
      <c r="U2916" s="4">
        <f t="shared" si="549"/>
        <v>0</v>
      </c>
      <c r="V2916" s="4" t="str">
        <f t="shared" si="550"/>
        <v/>
      </c>
      <c r="W2916" s="18" t="str">
        <f>IF(V2916="","",VLOOKUP(L2916,日射量と図３!$A$4:$C$368,3,TRUE)*238.85/100)</f>
        <v/>
      </c>
      <c r="X2916" s="4" t="str">
        <f t="shared" si="551"/>
        <v/>
      </c>
      <c r="Y2916" s="4" t="str">
        <f t="shared" si="556"/>
        <v/>
      </c>
      <c r="Z2916" s="4" t="str">
        <f t="shared" si="557"/>
        <v/>
      </c>
      <c r="AA2916" s="4" t="str">
        <f>IF($V2916="","",IF(Y2916&lt;36,0,IF(AND(36&lt;=Y2916,Y2916&lt;71),VLOOKUP($W2916,日射量と図３!$E$6:$F$34,2,TRUE),IF(AND(71&lt;=Y2916,Y2916&lt;107),VLOOKUP($W2916,日射量と図３!$E$6:$G$34,3,TRUE),IF(AND(107&lt;=Y2916,Y2916&lt;143),VLOOKUP($W2916,日射量と図３!$E$6:$H$34,4,TRUE),VLOOKUP($W2916,日射量と図３!$E$6:$I$34,5,TRUE))))))</f>
        <v/>
      </c>
      <c r="AB2916" s="4" t="str">
        <f>IF($V2916="","",IF(Z2916&lt;36,0,IF(AND(36&lt;=Z2916,Z2916&lt;71),VLOOKUP($W2916,日射量と図３!$E$6:$F$34,2,TRUE),IF(AND(71&lt;=Z2916,Z2916&lt;107),VLOOKUP($W2916,日射量と図３!$E$6:$G$34,3,TRUE),IF(AND(107&lt;=Z2916,Z2916&lt;143),VLOOKUP($W2916,日射量と図３!$E$6:$H$34,4,TRUE),VLOOKUP($W2916,日射量と図３!$E$6:$I$34,5,TRUE))))))</f>
        <v/>
      </c>
      <c r="AC2916" s="382" t="str">
        <f t="shared" si="552"/>
        <v/>
      </c>
      <c r="AD2916" s="382" t="str">
        <f t="shared" si="553"/>
        <v/>
      </c>
    </row>
    <row r="2917" spans="11:30" ht="13.5" customHeight="1">
      <c r="K2917" s="4">
        <f t="shared" si="546"/>
        <v>9</v>
      </c>
      <c r="L2917" s="34">
        <v>43373</v>
      </c>
      <c r="M2917" s="4">
        <v>122</v>
      </c>
      <c r="N2917" s="4">
        <v>10</v>
      </c>
      <c r="O2917" s="31">
        <v>0.375</v>
      </c>
      <c r="P2917" s="35">
        <v>21.740000000000002</v>
      </c>
      <c r="Q2917" s="36">
        <f t="shared" si="547"/>
        <v>12</v>
      </c>
      <c r="R2917" s="4">
        <f t="shared" si="548"/>
        <v>0</v>
      </c>
      <c r="S2917" s="31">
        <f t="shared" si="554"/>
        <v>0.22535879629629629</v>
      </c>
      <c r="T2917" s="31">
        <f t="shared" si="555"/>
        <v>0.76428240740740738</v>
      </c>
      <c r="U2917" s="4">
        <f t="shared" si="549"/>
        <v>0</v>
      </c>
      <c r="V2917" s="4" t="str">
        <f t="shared" si="550"/>
        <v/>
      </c>
      <c r="W2917" s="18" t="str">
        <f>IF(V2917="","",VLOOKUP(L2917,日射量と図３!$A$4:$C$368,3,TRUE)*238.85/100)</f>
        <v/>
      </c>
      <c r="X2917" s="4" t="str">
        <f t="shared" si="551"/>
        <v/>
      </c>
      <c r="Y2917" s="4" t="str">
        <f t="shared" si="556"/>
        <v/>
      </c>
      <c r="Z2917" s="4" t="str">
        <f t="shared" si="557"/>
        <v/>
      </c>
      <c r="AA2917" s="4" t="str">
        <f>IF($V2917="","",IF(Y2917&lt;36,0,IF(AND(36&lt;=Y2917,Y2917&lt;71),VLOOKUP($W2917,日射量と図３!$E$6:$F$34,2,TRUE),IF(AND(71&lt;=Y2917,Y2917&lt;107),VLOOKUP($W2917,日射量と図３!$E$6:$G$34,3,TRUE),IF(AND(107&lt;=Y2917,Y2917&lt;143),VLOOKUP($W2917,日射量と図３!$E$6:$H$34,4,TRUE),VLOOKUP($W2917,日射量と図３!$E$6:$I$34,5,TRUE))))))</f>
        <v/>
      </c>
      <c r="AB2917" s="4" t="str">
        <f>IF($V2917="","",IF(Z2917&lt;36,0,IF(AND(36&lt;=Z2917,Z2917&lt;71),VLOOKUP($W2917,日射量と図３!$E$6:$F$34,2,TRUE),IF(AND(71&lt;=Z2917,Z2917&lt;107),VLOOKUP($W2917,日射量と図３!$E$6:$G$34,3,TRUE),IF(AND(107&lt;=Z2917,Z2917&lt;143),VLOOKUP($W2917,日射量と図３!$E$6:$H$34,4,TRUE),VLOOKUP($W2917,日射量と図３!$E$6:$I$34,5,TRUE))))))</f>
        <v/>
      </c>
      <c r="AC2917" s="382" t="str">
        <f t="shared" si="552"/>
        <v/>
      </c>
      <c r="AD2917" s="382" t="str">
        <f t="shared" si="553"/>
        <v/>
      </c>
    </row>
    <row r="2918" spans="11:30" ht="13.5" customHeight="1">
      <c r="K2918" s="4">
        <f t="shared" si="546"/>
        <v>9</v>
      </c>
      <c r="L2918" s="34">
        <v>43373</v>
      </c>
      <c r="M2918" s="4">
        <v>122</v>
      </c>
      <c r="N2918" s="4">
        <v>11</v>
      </c>
      <c r="O2918" s="31">
        <v>0.41666666666666669</v>
      </c>
      <c r="P2918" s="35">
        <v>22.71</v>
      </c>
      <c r="Q2918" s="36">
        <f t="shared" si="547"/>
        <v>12</v>
      </c>
      <c r="R2918" s="4">
        <f t="shared" si="548"/>
        <v>0</v>
      </c>
      <c r="S2918" s="31">
        <f t="shared" si="554"/>
        <v>0.22535879629629629</v>
      </c>
      <c r="T2918" s="31">
        <f t="shared" si="555"/>
        <v>0.76428240740740738</v>
      </c>
      <c r="U2918" s="4">
        <f t="shared" si="549"/>
        <v>0</v>
      </c>
      <c r="V2918" s="4" t="str">
        <f t="shared" si="550"/>
        <v/>
      </c>
      <c r="W2918" s="18" t="str">
        <f>IF(V2918="","",VLOOKUP(L2918,日射量と図３!$A$4:$C$368,3,TRUE)*238.85/100)</f>
        <v/>
      </c>
      <c r="X2918" s="4" t="str">
        <f t="shared" si="551"/>
        <v/>
      </c>
      <c r="Y2918" s="4" t="str">
        <f t="shared" si="556"/>
        <v/>
      </c>
      <c r="Z2918" s="4" t="str">
        <f t="shared" si="557"/>
        <v/>
      </c>
      <c r="AA2918" s="4" t="str">
        <f>IF($V2918="","",IF(Y2918&lt;36,0,IF(AND(36&lt;=Y2918,Y2918&lt;71),VLOOKUP($W2918,日射量と図３!$E$6:$F$34,2,TRUE),IF(AND(71&lt;=Y2918,Y2918&lt;107),VLOOKUP($W2918,日射量と図３!$E$6:$G$34,3,TRUE),IF(AND(107&lt;=Y2918,Y2918&lt;143),VLOOKUP($W2918,日射量と図３!$E$6:$H$34,4,TRUE),VLOOKUP($W2918,日射量と図３!$E$6:$I$34,5,TRUE))))))</f>
        <v/>
      </c>
      <c r="AB2918" s="4" t="str">
        <f>IF($V2918="","",IF(Z2918&lt;36,0,IF(AND(36&lt;=Z2918,Z2918&lt;71),VLOOKUP($W2918,日射量と図３!$E$6:$F$34,2,TRUE),IF(AND(71&lt;=Z2918,Z2918&lt;107),VLOOKUP($W2918,日射量と図３!$E$6:$G$34,3,TRUE),IF(AND(107&lt;=Z2918,Z2918&lt;143),VLOOKUP($W2918,日射量と図３!$E$6:$H$34,4,TRUE),VLOOKUP($W2918,日射量と図３!$E$6:$I$34,5,TRUE))))))</f>
        <v/>
      </c>
      <c r="AC2918" s="382" t="str">
        <f t="shared" si="552"/>
        <v/>
      </c>
      <c r="AD2918" s="382" t="str">
        <f t="shared" si="553"/>
        <v/>
      </c>
    </row>
    <row r="2919" spans="11:30" ht="13.5" customHeight="1">
      <c r="K2919" s="4">
        <f t="shared" si="546"/>
        <v>9</v>
      </c>
      <c r="L2919" s="34">
        <v>43373</v>
      </c>
      <c r="M2919" s="4">
        <v>122</v>
      </c>
      <c r="N2919" s="4">
        <v>12</v>
      </c>
      <c r="O2919" s="31">
        <v>0.45833333333333331</v>
      </c>
      <c r="P2919" s="35">
        <v>23.05</v>
      </c>
      <c r="Q2919" s="36">
        <f t="shared" si="547"/>
        <v>12</v>
      </c>
      <c r="R2919" s="4">
        <f t="shared" si="548"/>
        <v>0</v>
      </c>
      <c r="S2919" s="31">
        <f t="shared" si="554"/>
        <v>0.22535879629629629</v>
      </c>
      <c r="T2919" s="31">
        <f t="shared" si="555"/>
        <v>0.76428240740740738</v>
      </c>
      <c r="U2919" s="4">
        <f t="shared" si="549"/>
        <v>0</v>
      </c>
      <c r="V2919" s="4" t="str">
        <f t="shared" si="550"/>
        <v/>
      </c>
      <c r="W2919" s="18" t="str">
        <f>IF(V2919="","",VLOOKUP(L2919,日射量と図３!$A$4:$C$368,3,TRUE)*238.85/100)</f>
        <v/>
      </c>
      <c r="X2919" s="4" t="str">
        <f t="shared" si="551"/>
        <v/>
      </c>
      <c r="Y2919" s="4" t="str">
        <f t="shared" si="556"/>
        <v/>
      </c>
      <c r="Z2919" s="4" t="str">
        <f t="shared" si="557"/>
        <v/>
      </c>
      <c r="AA2919" s="4" t="str">
        <f>IF($V2919="","",IF(Y2919&lt;36,0,IF(AND(36&lt;=Y2919,Y2919&lt;71),VLOOKUP($W2919,日射量と図３!$E$6:$F$34,2,TRUE),IF(AND(71&lt;=Y2919,Y2919&lt;107),VLOOKUP($W2919,日射量と図３!$E$6:$G$34,3,TRUE),IF(AND(107&lt;=Y2919,Y2919&lt;143),VLOOKUP($W2919,日射量と図３!$E$6:$H$34,4,TRUE),VLOOKUP($W2919,日射量と図３!$E$6:$I$34,5,TRUE))))))</f>
        <v/>
      </c>
      <c r="AB2919" s="4" t="str">
        <f>IF($V2919="","",IF(Z2919&lt;36,0,IF(AND(36&lt;=Z2919,Z2919&lt;71),VLOOKUP($W2919,日射量と図３!$E$6:$F$34,2,TRUE),IF(AND(71&lt;=Z2919,Z2919&lt;107),VLOOKUP($W2919,日射量と図３!$E$6:$G$34,3,TRUE),IF(AND(107&lt;=Z2919,Z2919&lt;143),VLOOKUP($W2919,日射量と図３!$E$6:$H$34,4,TRUE),VLOOKUP($W2919,日射量と図３!$E$6:$I$34,5,TRUE))))))</f>
        <v/>
      </c>
      <c r="AC2919" s="382" t="str">
        <f t="shared" si="552"/>
        <v/>
      </c>
      <c r="AD2919" s="382" t="str">
        <f t="shared" si="553"/>
        <v/>
      </c>
    </row>
    <row r="2920" spans="11:30" ht="13.5" customHeight="1">
      <c r="K2920" s="4">
        <f t="shared" si="546"/>
        <v>9</v>
      </c>
      <c r="L2920" s="34">
        <v>43373</v>
      </c>
      <c r="M2920" s="4">
        <v>122</v>
      </c>
      <c r="N2920" s="4">
        <v>13</v>
      </c>
      <c r="O2920" s="31">
        <v>0.5</v>
      </c>
      <c r="P2920" s="35">
        <v>23.94</v>
      </c>
      <c r="Q2920" s="36">
        <f t="shared" si="547"/>
        <v>12</v>
      </c>
      <c r="R2920" s="4">
        <f t="shared" si="548"/>
        <v>0</v>
      </c>
      <c r="S2920" s="31">
        <f t="shared" si="554"/>
        <v>0.22535879629629629</v>
      </c>
      <c r="T2920" s="31">
        <f t="shared" si="555"/>
        <v>0.76428240740740738</v>
      </c>
      <c r="U2920" s="4">
        <f t="shared" si="549"/>
        <v>0</v>
      </c>
      <c r="V2920" s="4" t="str">
        <f t="shared" si="550"/>
        <v/>
      </c>
      <c r="W2920" s="18" t="str">
        <f>IF(V2920="","",VLOOKUP(L2920,日射量と図３!$A$4:$C$368,3,TRUE)*238.85/100)</f>
        <v/>
      </c>
      <c r="X2920" s="4" t="str">
        <f t="shared" si="551"/>
        <v/>
      </c>
      <c r="Y2920" s="4" t="str">
        <f t="shared" si="556"/>
        <v/>
      </c>
      <c r="Z2920" s="4" t="str">
        <f t="shared" si="557"/>
        <v/>
      </c>
      <c r="AA2920" s="4" t="str">
        <f>IF($V2920="","",IF(Y2920&lt;36,0,IF(AND(36&lt;=Y2920,Y2920&lt;71),VLOOKUP($W2920,日射量と図３!$E$6:$F$34,2,TRUE),IF(AND(71&lt;=Y2920,Y2920&lt;107),VLOOKUP($W2920,日射量と図３!$E$6:$G$34,3,TRUE),IF(AND(107&lt;=Y2920,Y2920&lt;143),VLOOKUP($W2920,日射量と図３!$E$6:$H$34,4,TRUE),VLOOKUP($W2920,日射量と図３!$E$6:$I$34,5,TRUE))))))</f>
        <v/>
      </c>
      <c r="AB2920" s="4" t="str">
        <f>IF($V2920="","",IF(Z2920&lt;36,0,IF(AND(36&lt;=Z2920,Z2920&lt;71),VLOOKUP($W2920,日射量と図３!$E$6:$F$34,2,TRUE),IF(AND(71&lt;=Z2920,Z2920&lt;107),VLOOKUP($W2920,日射量と図３!$E$6:$G$34,3,TRUE),IF(AND(107&lt;=Z2920,Z2920&lt;143),VLOOKUP($W2920,日射量と図３!$E$6:$H$34,4,TRUE),VLOOKUP($W2920,日射量と図３!$E$6:$I$34,5,TRUE))))))</f>
        <v/>
      </c>
      <c r="AC2920" s="382" t="str">
        <f t="shared" si="552"/>
        <v/>
      </c>
      <c r="AD2920" s="382" t="str">
        <f t="shared" si="553"/>
        <v/>
      </c>
    </row>
    <row r="2921" spans="11:30" ht="13.5" customHeight="1">
      <c r="K2921" s="4">
        <f t="shared" si="546"/>
        <v>9</v>
      </c>
      <c r="L2921" s="34">
        <v>43373</v>
      </c>
      <c r="M2921" s="4">
        <v>122</v>
      </c>
      <c r="N2921" s="4">
        <v>14</v>
      </c>
      <c r="O2921" s="31">
        <v>0.54166666666666663</v>
      </c>
      <c r="P2921" s="35">
        <v>23.939999999999998</v>
      </c>
      <c r="Q2921" s="36">
        <f t="shared" si="547"/>
        <v>12</v>
      </c>
      <c r="R2921" s="4">
        <f t="shared" si="548"/>
        <v>0</v>
      </c>
      <c r="S2921" s="31">
        <f t="shared" si="554"/>
        <v>0.22535879629629629</v>
      </c>
      <c r="T2921" s="31">
        <f t="shared" si="555"/>
        <v>0.76428240740740738</v>
      </c>
      <c r="U2921" s="4">
        <f t="shared" si="549"/>
        <v>0</v>
      </c>
      <c r="V2921" s="4" t="str">
        <f t="shared" si="550"/>
        <v/>
      </c>
      <c r="W2921" s="18" t="str">
        <f>IF(V2921="","",VLOOKUP(L2921,日射量と図３!$A$4:$C$368,3,TRUE)*238.85/100)</f>
        <v/>
      </c>
      <c r="X2921" s="4" t="str">
        <f t="shared" si="551"/>
        <v/>
      </c>
      <c r="Y2921" s="4" t="str">
        <f t="shared" si="556"/>
        <v/>
      </c>
      <c r="Z2921" s="4" t="str">
        <f t="shared" si="557"/>
        <v/>
      </c>
      <c r="AA2921" s="4" t="str">
        <f>IF($V2921="","",IF(Y2921&lt;36,0,IF(AND(36&lt;=Y2921,Y2921&lt;71),VLOOKUP($W2921,日射量と図３!$E$6:$F$34,2,TRUE),IF(AND(71&lt;=Y2921,Y2921&lt;107),VLOOKUP($W2921,日射量と図３!$E$6:$G$34,3,TRUE),IF(AND(107&lt;=Y2921,Y2921&lt;143),VLOOKUP($W2921,日射量と図３!$E$6:$H$34,4,TRUE),VLOOKUP($W2921,日射量と図３!$E$6:$I$34,5,TRUE))))))</f>
        <v/>
      </c>
      <c r="AB2921" s="4" t="str">
        <f>IF($V2921="","",IF(Z2921&lt;36,0,IF(AND(36&lt;=Z2921,Z2921&lt;71),VLOOKUP($W2921,日射量と図３!$E$6:$F$34,2,TRUE),IF(AND(71&lt;=Z2921,Z2921&lt;107),VLOOKUP($W2921,日射量と図３!$E$6:$G$34,3,TRUE),IF(AND(107&lt;=Z2921,Z2921&lt;143),VLOOKUP($W2921,日射量と図３!$E$6:$H$34,4,TRUE),VLOOKUP($W2921,日射量と図３!$E$6:$I$34,5,TRUE))))))</f>
        <v/>
      </c>
      <c r="AC2921" s="382" t="str">
        <f t="shared" si="552"/>
        <v/>
      </c>
      <c r="AD2921" s="382" t="str">
        <f t="shared" si="553"/>
        <v/>
      </c>
    </row>
    <row r="2922" spans="11:30" ht="13.5" customHeight="1">
      <c r="K2922" s="4">
        <f t="shared" si="546"/>
        <v>9</v>
      </c>
      <c r="L2922" s="34">
        <v>43373</v>
      </c>
      <c r="M2922" s="4">
        <v>122</v>
      </c>
      <c r="N2922" s="4">
        <v>15</v>
      </c>
      <c r="O2922" s="31">
        <v>0.58333333333333337</v>
      </c>
      <c r="P2922" s="35">
        <v>23.88</v>
      </c>
      <c r="Q2922" s="36">
        <f t="shared" si="547"/>
        <v>12</v>
      </c>
      <c r="R2922" s="4">
        <f t="shared" si="548"/>
        <v>0</v>
      </c>
      <c r="S2922" s="31">
        <f t="shared" si="554"/>
        <v>0.22535879629629629</v>
      </c>
      <c r="T2922" s="31">
        <f t="shared" si="555"/>
        <v>0.76428240740740738</v>
      </c>
      <c r="U2922" s="4">
        <f t="shared" si="549"/>
        <v>0</v>
      </c>
      <c r="V2922" s="4" t="str">
        <f t="shared" si="550"/>
        <v/>
      </c>
      <c r="W2922" s="18" t="str">
        <f>IF(V2922="","",VLOOKUP(L2922,日射量と図３!$A$4:$C$368,3,TRUE)*238.85/100)</f>
        <v/>
      </c>
      <c r="X2922" s="4" t="str">
        <f t="shared" si="551"/>
        <v/>
      </c>
      <c r="Y2922" s="4" t="str">
        <f t="shared" si="556"/>
        <v/>
      </c>
      <c r="Z2922" s="4" t="str">
        <f t="shared" si="557"/>
        <v/>
      </c>
      <c r="AA2922" s="4" t="str">
        <f>IF($V2922="","",IF(Y2922&lt;36,0,IF(AND(36&lt;=Y2922,Y2922&lt;71),VLOOKUP($W2922,日射量と図３!$E$6:$F$34,2,TRUE),IF(AND(71&lt;=Y2922,Y2922&lt;107),VLOOKUP($W2922,日射量と図３!$E$6:$G$34,3,TRUE),IF(AND(107&lt;=Y2922,Y2922&lt;143),VLOOKUP($W2922,日射量と図３!$E$6:$H$34,4,TRUE),VLOOKUP($W2922,日射量と図３!$E$6:$I$34,5,TRUE))))))</f>
        <v/>
      </c>
      <c r="AB2922" s="4" t="str">
        <f>IF($V2922="","",IF(Z2922&lt;36,0,IF(AND(36&lt;=Z2922,Z2922&lt;71),VLOOKUP($W2922,日射量と図３!$E$6:$F$34,2,TRUE),IF(AND(71&lt;=Z2922,Z2922&lt;107),VLOOKUP($W2922,日射量と図３!$E$6:$G$34,3,TRUE),IF(AND(107&lt;=Z2922,Z2922&lt;143),VLOOKUP($W2922,日射量と図３!$E$6:$H$34,4,TRUE),VLOOKUP($W2922,日射量と図３!$E$6:$I$34,5,TRUE))))))</f>
        <v/>
      </c>
      <c r="AC2922" s="382" t="str">
        <f t="shared" si="552"/>
        <v/>
      </c>
      <c r="AD2922" s="382" t="str">
        <f t="shared" si="553"/>
        <v/>
      </c>
    </row>
    <row r="2923" spans="11:30" ht="13.5" customHeight="1">
      <c r="K2923" s="4">
        <f t="shared" si="546"/>
        <v>9</v>
      </c>
      <c r="L2923" s="34">
        <v>43373</v>
      </c>
      <c r="M2923" s="4">
        <v>122</v>
      </c>
      <c r="N2923" s="4">
        <v>16</v>
      </c>
      <c r="O2923" s="31">
        <v>0.625</v>
      </c>
      <c r="P2923" s="35">
        <v>23.89</v>
      </c>
      <c r="Q2923" s="36">
        <f t="shared" si="547"/>
        <v>16</v>
      </c>
      <c r="R2923" s="4">
        <f t="shared" si="548"/>
        <v>0</v>
      </c>
      <c r="S2923" s="31">
        <f t="shared" si="554"/>
        <v>0.22535879629629629</v>
      </c>
      <c r="T2923" s="31">
        <f t="shared" si="555"/>
        <v>0.76428240740740738</v>
      </c>
      <c r="U2923" s="4">
        <f t="shared" si="549"/>
        <v>0</v>
      </c>
      <c r="V2923" s="4" t="str">
        <f t="shared" si="550"/>
        <v/>
      </c>
      <c r="W2923" s="18" t="str">
        <f>IF(V2923="","",VLOOKUP(L2923,日射量と図３!$A$4:$C$368,3,TRUE)*238.85/100)</f>
        <v/>
      </c>
      <c r="X2923" s="4" t="str">
        <f t="shared" si="551"/>
        <v/>
      </c>
      <c r="Y2923" s="4" t="str">
        <f t="shared" si="556"/>
        <v/>
      </c>
      <c r="Z2923" s="4" t="str">
        <f t="shared" si="557"/>
        <v/>
      </c>
      <c r="AA2923" s="4" t="str">
        <f>IF($V2923="","",IF(Y2923&lt;36,0,IF(AND(36&lt;=Y2923,Y2923&lt;71),VLOOKUP($W2923,日射量と図３!$E$6:$F$34,2,TRUE),IF(AND(71&lt;=Y2923,Y2923&lt;107),VLOOKUP($W2923,日射量と図３!$E$6:$G$34,3,TRUE),IF(AND(107&lt;=Y2923,Y2923&lt;143),VLOOKUP($W2923,日射量と図３!$E$6:$H$34,4,TRUE),VLOOKUP($W2923,日射量と図３!$E$6:$I$34,5,TRUE))))))</f>
        <v/>
      </c>
      <c r="AB2923" s="4" t="str">
        <f>IF($V2923="","",IF(Z2923&lt;36,0,IF(AND(36&lt;=Z2923,Z2923&lt;71),VLOOKUP($W2923,日射量と図３!$E$6:$F$34,2,TRUE),IF(AND(71&lt;=Z2923,Z2923&lt;107),VLOOKUP($W2923,日射量と図３!$E$6:$G$34,3,TRUE),IF(AND(107&lt;=Z2923,Z2923&lt;143),VLOOKUP($W2923,日射量と図３!$E$6:$H$34,4,TRUE),VLOOKUP($W2923,日射量と図３!$E$6:$I$34,5,TRUE))))))</f>
        <v/>
      </c>
      <c r="AC2923" s="382" t="str">
        <f t="shared" si="552"/>
        <v/>
      </c>
      <c r="AD2923" s="382" t="str">
        <f t="shared" si="553"/>
        <v/>
      </c>
    </row>
    <row r="2924" spans="11:30" ht="13.5" customHeight="1">
      <c r="K2924" s="4">
        <f t="shared" si="546"/>
        <v>9</v>
      </c>
      <c r="L2924" s="34">
        <v>43373</v>
      </c>
      <c r="M2924" s="4">
        <v>122</v>
      </c>
      <c r="N2924" s="4">
        <v>17</v>
      </c>
      <c r="O2924" s="31">
        <v>0.66666666666666663</v>
      </c>
      <c r="P2924" s="35">
        <v>23.54</v>
      </c>
      <c r="Q2924" s="36">
        <f t="shared" si="547"/>
        <v>16</v>
      </c>
      <c r="R2924" s="4">
        <f t="shared" si="548"/>
        <v>0</v>
      </c>
      <c r="S2924" s="31">
        <f t="shared" si="554"/>
        <v>0.22535879629629629</v>
      </c>
      <c r="T2924" s="31">
        <f t="shared" si="555"/>
        <v>0.76428240740740738</v>
      </c>
      <c r="U2924" s="4">
        <f t="shared" si="549"/>
        <v>0</v>
      </c>
      <c r="V2924" s="4" t="str">
        <f t="shared" si="550"/>
        <v/>
      </c>
      <c r="W2924" s="18" t="str">
        <f>IF(V2924="","",VLOOKUP(L2924,日射量と図３!$A$4:$C$368,3,TRUE)*238.85/100)</f>
        <v/>
      </c>
      <c r="X2924" s="4" t="str">
        <f t="shared" si="551"/>
        <v/>
      </c>
      <c r="Y2924" s="4" t="str">
        <f t="shared" si="556"/>
        <v/>
      </c>
      <c r="Z2924" s="4" t="str">
        <f t="shared" si="557"/>
        <v/>
      </c>
      <c r="AA2924" s="4" t="str">
        <f>IF($V2924="","",IF(Y2924&lt;36,0,IF(AND(36&lt;=Y2924,Y2924&lt;71),VLOOKUP($W2924,日射量と図３!$E$6:$F$34,2,TRUE),IF(AND(71&lt;=Y2924,Y2924&lt;107),VLOOKUP($W2924,日射量と図３!$E$6:$G$34,3,TRUE),IF(AND(107&lt;=Y2924,Y2924&lt;143),VLOOKUP($W2924,日射量と図３!$E$6:$H$34,4,TRUE),VLOOKUP($W2924,日射量と図３!$E$6:$I$34,5,TRUE))))))</f>
        <v/>
      </c>
      <c r="AB2924" s="4" t="str">
        <f>IF($V2924="","",IF(Z2924&lt;36,0,IF(AND(36&lt;=Z2924,Z2924&lt;71),VLOOKUP($W2924,日射量と図３!$E$6:$F$34,2,TRUE),IF(AND(71&lt;=Z2924,Z2924&lt;107),VLOOKUP($W2924,日射量と図３!$E$6:$G$34,3,TRUE),IF(AND(107&lt;=Z2924,Z2924&lt;143),VLOOKUP($W2924,日射量と図３!$E$6:$H$34,4,TRUE),VLOOKUP($W2924,日射量と図３!$E$6:$I$34,5,TRUE))))))</f>
        <v/>
      </c>
      <c r="AC2924" s="382" t="str">
        <f t="shared" si="552"/>
        <v/>
      </c>
      <c r="AD2924" s="382" t="str">
        <f t="shared" si="553"/>
        <v/>
      </c>
    </row>
    <row r="2925" spans="11:30" ht="13.5" customHeight="1">
      <c r="K2925" s="4">
        <f t="shared" si="546"/>
        <v>9</v>
      </c>
      <c r="L2925" s="34">
        <v>43373</v>
      </c>
      <c r="M2925" s="4">
        <v>122</v>
      </c>
      <c r="N2925" s="4">
        <v>18</v>
      </c>
      <c r="O2925" s="31">
        <v>0.70833333333333337</v>
      </c>
      <c r="P2925" s="35">
        <v>22.919999999999998</v>
      </c>
      <c r="Q2925" s="36">
        <f t="shared" si="547"/>
        <v>16</v>
      </c>
      <c r="R2925" s="4">
        <f t="shared" si="548"/>
        <v>0</v>
      </c>
      <c r="S2925" s="31">
        <f t="shared" si="554"/>
        <v>0.22535879629629629</v>
      </c>
      <c r="T2925" s="31">
        <f t="shared" si="555"/>
        <v>0.76428240740740738</v>
      </c>
      <c r="U2925" s="4">
        <f t="shared" si="549"/>
        <v>0</v>
      </c>
      <c r="V2925" s="4" t="str">
        <f t="shared" si="550"/>
        <v/>
      </c>
      <c r="W2925" s="18" t="str">
        <f>IF(V2925="","",VLOOKUP(L2925,日射量と図３!$A$4:$C$368,3,TRUE)*238.85/100)</f>
        <v/>
      </c>
      <c r="X2925" s="4" t="str">
        <f t="shared" si="551"/>
        <v/>
      </c>
      <c r="Y2925" s="4" t="str">
        <f t="shared" si="556"/>
        <v/>
      </c>
      <c r="Z2925" s="4" t="str">
        <f t="shared" si="557"/>
        <v/>
      </c>
      <c r="AA2925" s="4" t="str">
        <f>IF($V2925="","",IF(Y2925&lt;36,0,IF(AND(36&lt;=Y2925,Y2925&lt;71),VLOOKUP($W2925,日射量と図３!$E$6:$F$34,2,TRUE),IF(AND(71&lt;=Y2925,Y2925&lt;107),VLOOKUP($W2925,日射量と図３!$E$6:$G$34,3,TRUE),IF(AND(107&lt;=Y2925,Y2925&lt;143),VLOOKUP($W2925,日射量と図３!$E$6:$H$34,4,TRUE),VLOOKUP($W2925,日射量と図３!$E$6:$I$34,5,TRUE))))))</f>
        <v/>
      </c>
      <c r="AB2925" s="4" t="str">
        <f>IF($V2925="","",IF(Z2925&lt;36,0,IF(AND(36&lt;=Z2925,Z2925&lt;71),VLOOKUP($W2925,日射量と図３!$E$6:$F$34,2,TRUE),IF(AND(71&lt;=Z2925,Z2925&lt;107),VLOOKUP($W2925,日射量と図３!$E$6:$G$34,3,TRUE),IF(AND(107&lt;=Z2925,Z2925&lt;143),VLOOKUP($W2925,日射量と図３!$E$6:$H$34,4,TRUE),VLOOKUP($W2925,日射量と図３!$E$6:$I$34,5,TRUE))))))</f>
        <v/>
      </c>
      <c r="AC2925" s="382" t="str">
        <f t="shared" si="552"/>
        <v/>
      </c>
      <c r="AD2925" s="382" t="str">
        <f t="shared" si="553"/>
        <v/>
      </c>
    </row>
    <row r="2926" spans="11:30" ht="13.5" customHeight="1">
      <c r="K2926" s="4">
        <f t="shared" si="546"/>
        <v>9</v>
      </c>
      <c r="L2926" s="34">
        <v>43373</v>
      </c>
      <c r="M2926" s="4">
        <v>122</v>
      </c>
      <c r="N2926" s="4">
        <v>19</v>
      </c>
      <c r="O2926" s="31">
        <v>0.75</v>
      </c>
      <c r="P2926" s="35">
        <v>22.409999999999997</v>
      </c>
      <c r="Q2926" s="36">
        <f t="shared" si="547"/>
        <v>16</v>
      </c>
      <c r="R2926" s="4">
        <f t="shared" si="548"/>
        <v>0</v>
      </c>
      <c r="S2926" s="31">
        <f t="shared" si="554"/>
        <v>0.22535879629629629</v>
      </c>
      <c r="T2926" s="31">
        <f t="shared" si="555"/>
        <v>0.76428240740740738</v>
      </c>
      <c r="U2926" s="4">
        <f t="shared" si="549"/>
        <v>0</v>
      </c>
      <c r="V2926" s="4" t="str">
        <f t="shared" si="550"/>
        <v/>
      </c>
      <c r="W2926" s="18" t="str">
        <f>IF(V2926="","",VLOOKUP(L2926,日射量と図３!$A$4:$C$368,3,TRUE)*238.85/100)</f>
        <v/>
      </c>
      <c r="X2926" s="4" t="str">
        <f t="shared" si="551"/>
        <v/>
      </c>
      <c r="Y2926" s="4" t="str">
        <f t="shared" si="556"/>
        <v/>
      </c>
      <c r="Z2926" s="4" t="str">
        <f t="shared" si="557"/>
        <v/>
      </c>
      <c r="AA2926" s="4" t="str">
        <f>IF($V2926="","",IF(Y2926&lt;36,0,IF(AND(36&lt;=Y2926,Y2926&lt;71),VLOOKUP($W2926,日射量と図３!$E$6:$F$34,2,TRUE),IF(AND(71&lt;=Y2926,Y2926&lt;107),VLOOKUP($W2926,日射量と図３!$E$6:$G$34,3,TRUE),IF(AND(107&lt;=Y2926,Y2926&lt;143),VLOOKUP($W2926,日射量と図３!$E$6:$H$34,4,TRUE),VLOOKUP($W2926,日射量と図３!$E$6:$I$34,5,TRUE))))))</f>
        <v/>
      </c>
      <c r="AB2926" s="4" t="str">
        <f>IF($V2926="","",IF(Z2926&lt;36,0,IF(AND(36&lt;=Z2926,Z2926&lt;71),VLOOKUP($W2926,日射量と図３!$E$6:$F$34,2,TRUE),IF(AND(71&lt;=Z2926,Z2926&lt;107),VLOOKUP($W2926,日射量と図３!$E$6:$G$34,3,TRUE),IF(AND(107&lt;=Z2926,Z2926&lt;143),VLOOKUP($W2926,日射量と図３!$E$6:$H$34,4,TRUE),VLOOKUP($W2926,日射量と図３!$E$6:$I$34,5,TRUE))))))</f>
        <v/>
      </c>
      <c r="AC2926" s="382" t="str">
        <f t="shared" si="552"/>
        <v/>
      </c>
      <c r="AD2926" s="382" t="str">
        <f t="shared" si="553"/>
        <v/>
      </c>
    </row>
    <row r="2927" spans="11:30" ht="13.5" customHeight="1">
      <c r="K2927" s="4">
        <f t="shared" si="546"/>
        <v>9</v>
      </c>
      <c r="L2927" s="34">
        <v>43373</v>
      </c>
      <c r="M2927" s="4">
        <v>122</v>
      </c>
      <c r="N2927" s="4">
        <v>20</v>
      </c>
      <c r="O2927" s="31">
        <v>0.79166666666666663</v>
      </c>
      <c r="P2927" s="35">
        <v>21.860000000000003</v>
      </c>
      <c r="Q2927" s="36">
        <f t="shared" si="547"/>
        <v>16</v>
      </c>
      <c r="R2927" s="4">
        <f t="shared" si="548"/>
        <v>0</v>
      </c>
      <c r="S2927" s="31">
        <f t="shared" si="554"/>
        <v>0.22535879629629629</v>
      </c>
      <c r="T2927" s="31">
        <f t="shared" si="555"/>
        <v>0.76428240740740738</v>
      </c>
      <c r="U2927" s="4">
        <f t="shared" si="549"/>
        <v>0</v>
      </c>
      <c r="V2927" s="4" t="str">
        <f t="shared" si="550"/>
        <v/>
      </c>
      <c r="W2927" s="18" t="str">
        <f>IF(V2927="","",VLOOKUP(L2927,日射量と図３!$A$4:$C$368,3,TRUE)*238.85/100)</f>
        <v/>
      </c>
      <c r="X2927" s="4" t="str">
        <f t="shared" si="551"/>
        <v/>
      </c>
      <c r="Y2927" s="4" t="str">
        <f t="shared" si="556"/>
        <v/>
      </c>
      <c r="Z2927" s="4" t="str">
        <f t="shared" si="557"/>
        <v/>
      </c>
      <c r="AA2927" s="4" t="str">
        <f>IF($V2927="","",IF(Y2927&lt;36,0,IF(AND(36&lt;=Y2927,Y2927&lt;71),VLOOKUP($W2927,日射量と図３!$E$6:$F$34,2,TRUE),IF(AND(71&lt;=Y2927,Y2927&lt;107),VLOOKUP($W2927,日射量と図３!$E$6:$G$34,3,TRUE),IF(AND(107&lt;=Y2927,Y2927&lt;143),VLOOKUP($W2927,日射量と図３!$E$6:$H$34,4,TRUE),VLOOKUP($W2927,日射量と図３!$E$6:$I$34,5,TRUE))))))</f>
        <v/>
      </c>
      <c r="AB2927" s="4" t="str">
        <f>IF($V2927="","",IF(Z2927&lt;36,0,IF(AND(36&lt;=Z2927,Z2927&lt;71),VLOOKUP($W2927,日射量と図３!$E$6:$F$34,2,TRUE),IF(AND(71&lt;=Z2927,Z2927&lt;107),VLOOKUP($W2927,日射量と図３!$E$6:$G$34,3,TRUE),IF(AND(107&lt;=Z2927,Z2927&lt;143),VLOOKUP($W2927,日射量と図３!$E$6:$H$34,4,TRUE),VLOOKUP($W2927,日射量と図３!$E$6:$I$34,5,TRUE))))))</f>
        <v/>
      </c>
      <c r="AC2927" s="382" t="str">
        <f t="shared" si="552"/>
        <v/>
      </c>
      <c r="AD2927" s="382" t="str">
        <f t="shared" si="553"/>
        <v/>
      </c>
    </row>
    <row r="2928" spans="11:30" ht="13.5" customHeight="1">
      <c r="K2928" s="4">
        <f t="shared" si="546"/>
        <v>9</v>
      </c>
      <c r="L2928" s="34">
        <v>43373</v>
      </c>
      <c r="M2928" s="4">
        <v>122</v>
      </c>
      <c r="N2928" s="4">
        <v>21</v>
      </c>
      <c r="O2928" s="31">
        <v>0.83333333333333337</v>
      </c>
      <c r="P2928" s="35">
        <v>21.57</v>
      </c>
      <c r="Q2928" s="36">
        <f t="shared" si="547"/>
        <v>16</v>
      </c>
      <c r="R2928" s="4">
        <f t="shared" si="548"/>
        <v>0</v>
      </c>
      <c r="S2928" s="31">
        <f t="shared" si="554"/>
        <v>0.22535879629629629</v>
      </c>
      <c r="T2928" s="31">
        <f t="shared" si="555"/>
        <v>0.76428240740740738</v>
      </c>
      <c r="U2928" s="4">
        <f t="shared" si="549"/>
        <v>0</v>
      </c>
      <c r="V2928" s="4" t="str">
        <f t="shared" si="550"/>
        <v/>
      </c>
      <c r="W2928" s="18" t="str">
        <f>IF(V2928="","",VLOOKUP(L2928,日射量と図３!$A$4:$C$368,3,TRUE)*238.85/100)</f>
        <v/>
      </c>
      <c r="X2928" s="4" t="str">
        <f t="shared" si="551"/>
        <v/>
      </c>
      <c r="Y2928" s="4" t="str">
        <f t="shared" si="556"/>
        <v/>
      </c>
      <c r="Z2928" s="4" t="str">
        <f t="shared" si="557"/>
        <v/>
      </c>
      <c r="AA2928" s="4" t="str">
        <f>IF($V2928="","",IF(Y2928&lt;36,0,IF(AND(36&lt;=Y2928,Y2928&lt;71),VLOOKUP($W2928,日射量と図３!$E$6:$F$34,2,TRUE),IF(AND(71&lt;=Y2928,Y2928&lt;107),VLOOKUP($W2928,日射量と図３!$E$6:$G$34,3,TRUE),IF(AND(107&lt;=Y2928,Y2928&lt;143),VLOOKUP($W2928,日射量と図３!$E$6:$H$34,4,TRUE),VLOOKUP($W2928,日射量と図３!$E$6:$I$34,5,TRUE))))))</f>
        <v/>
      </c>
      <c r="AB2928" s="4" t="str">
        <f>IF($V2928="","",IF(Z2928&lt;36,0,IF(AND(36&lt;=Z2928,Z2928&lt;71),VLOOKUP($W2928,日射量と図３!$E$6:$F$34,2,TRUE),IF(AND(71&lt;=Z2928,Z2928&lt;107),VLOOKUP($W2928,日射量と図３!$E$6:$G$34,3,TRUE),IF(AND(107&lt;=Z2928,Z2928&lt;143),VLOOKUP($W2928,日射量と図３!$E$6:$H$34,4,TRUE),VLOOKUP($W2928,日射量と図３!$E$6:$I$34,5,TRUE))))))</f>
        <v/>
      </c>
      <c r="AC2928" s="382" t="str">
        <f t="shared" si="552"/>
        <v/>
      </c>
      <c r="AD2928" s="382" t="str">
        <f t="shared" si="553"/>
        <v/>
      </c>
    </row>
    <row r="2929" spans="11:30" ht="13.5" customHeight="1">
      <c r="K2929" s="4">
        <f t="shared" si="546"/>
        <v>9</v>
      </c>
      <c r="L2929" s="34">
        <v>43373</v>
      </c>
      <c r="M2929" s="4">
        <v>122</v>
      </c>
      <c r="N2929" s="4">
        <v>22</v>
      </c>
      <c r="O2929" s="31">
        <v>0.875</v>
      </c>
      <c r="P2929" s="35">
        <v>21.190000000000005</v>
      </c>
      <c r="Q2929" s="36">
        <f t="shared" si="547"/>
        <v>16</v>
      </c>
      <c r="R2929" s="4">
        <f t="shared" si="548"/>
        <v>0</v>
      </c>
      <c r="S2929" s="31">
        <f t="shared" si="554"/>
        <v>0.22535879629629629</v>
      </c>
      <c r="T2929" s="31">
        <f t="shared" si="555"/>
        <v>0.76428240740740738</v>
      </c>
      <c r="U2929" s="4">
        <f t="shared" si="549"/>
        <v>0</v>
      </c>
      <c r="V2929" s="4" t="str">
        <f t="shared" si="550"/>
        <v/>
      </c>
      <c r="W2929" s="18" t="str">
        <f>IF(V2929="","",VLOOKUP(L2929,日射量と図３!$A$4:$C$368,3,TRUE)*238.85/100)</f>
        <v/>
      </c>
      <c r="X2929" s="4" t="str">
        <f t="shared" si="551"/>
        <v/>
      </c>
      <c r="Y2929" s="4" t="str">
        <f t="shared" si="556"/>
        <v/>
      </c>
      <c r="Z2929" s="4" t="str">
        <f t="shared" si="557"/>
        <v/>
      </c>
      <c r="AA2929" s="4" t="str">
        <f>IF($V2929="","",IF(Y2929&lt;36,0,IF(AND(36&lt;=Y2929,Y2929&lt;71),VLOOKUP($W2929,日射量と図３!$E$6:$F$34,2,TRUE),IF(AND(71&lt;=Y2929,Y2929&lt;107),VLOOKUP($W2929,日射量と図３!$E$6:$G$34,3,TRUE),IF(AND(107&lt;=Y2929,Y2929&lt;143),VLOOKUP($W2929,日射量と図３!$E$6:$H$34,4,TRUE),VLOOKUP($W2929,日射量と図３!$E$6:$I$34,5,TRUE))))))</f>
        <v/>
      </c>
      <c r="AB2929" s="4" t="str">
        <f>IF($V2929="","",IF(Z2929&lt;36,0,IF(AND(36&lt;=Z2929,Z2929&lt;71),VLOOKUP($W2929,日射量と図３!$E$6:$F$34,2,TRUE),IF(AND(71&lt;=Z2929,Z2929&lt;107),VLOOKUP($W2929,日射量と図３!$E$6:$G$34,3,TRUE),IF(AND(107&lt;=Z2929,Z2929&lt;143),VLOOKUP($W2929,日射量と図３!$E$6:$H$34,4,TRUE),VLOOKUP($W2929,日射量と図３!$E$6:$I$34,5,TRUE))))))</f>
        <v/>
      </c>
      <c r="AC2929" s="382" t="str">
        <f t="shared" si="552"/>
        <v/>
      </c>
      <c r="AD2929" s="382" t="str">
        <f t="shared" si="553"/>
        <v/>
      </c>
    </row>
    <row r="2930" spans="11:30" ht="13.5" customHeight="1">
      <c r="K2930" s="4">
        <f t="shared" si="546"/>
        <v>9</v>
      </c>
      <c r="L2930" s="34">
        <v>43373</v>
      </c>
      <c r="M2930" s="4">
        <v>122</v>
      </c>
      <c r="N2930" s="4">
        <v>23</v>
      </c>
      <c r="O2930" s="31">
        <v>0.91666666666666663</v>
      </c>
      <c r="P2930" s="35">
        <v>21.02</v>
      </c>
      <c r="Q2930" s="36">
        <f t="shared" si="547"/>
        <v>13</v>
      </c>
      <c r="R2930" s="4">
        <f t="shared" si="548"/>
        <v>0</v>
      </c>
      <c r="S2930" s="31">
        <f t="shared" si="554"/>
        <v>0.22535879629629629</v>
      </c>
      <c r="T2930" s="31">
        <f t="shared" si="555"/>
        <v>0.76428240740740738</v>
      </c>
      <c r="U2930" s="4">
        <f t="shared" si="549"/>
        <v>0</v>
      </c>
      <c r="V2930" s="4" t="str">
        <f t="shared" si="550"/>
        <v/>
      </c>
      <c r="W2930" s="18" t="str">
        <f>IF(V2930="","",VLOOKUP(L2930,日射量と図３!$A$4:$C$368,3,TRUE)*238.85/100)</f>
        <v/>
      </c>
      <c r="X2930" s="4" t="str">
        <f t="shared" si="551"/>
        <v/>
      </c>
      <c r="Y2930" s="4" t="str">
        <f t="shared" si="556"/>
        <v/>
      </c>
      <c r="Z2930" s="4" t="str">
        <f t="shared" si="557"/>
        <v/>
      </c>
      <c r="AA2930" s="4" t="str">
        <f>IF($V2930="","",IF(Y2930&lt;36,0,IF(AND(36&lt;=Y2930,Y2930&lt;71),VLOOKUP($W2930,日射量と図３!$E$6:$F$34,2,TRUE),IF(AND(71&lt;=Y2930,Y2930&lt;107),VLOOKUP($W2930,日射量と図３!$E$6:$G$34,3,TRUE),IF(AND(107&lt;=Y2930,Y2930&lt;143),VLOOKUP($W2930,日射量と図３!$E$6:$H$34,4,TRUE),VLOOKUP($W2930,日射量と図３!$E$6:$I$34,5,TRUE))))))</f>
        <v/>
      </c>
      <c r="AB2930" s="4" t="str">
        <f>IF($V2930="","",IF(Z2930&lt;36,0,IF(AND(36&lt;=Z2930,Z2930&lt;71),VLOOKUP($W2930,日射量と図３!$E$6:$F$34,2,TRUE),IF(AND(71&lt;=Z2930,Z2930&lt;107),VLOOKUP($W2930,日射量と図３!$E$6:$G$34,3,TRUE),IF(AND(107&lt;=Z2930,Z2930&lt;143),VLOOKUP($W2930,日射量と図３!$E$6:$H$34,4,TRUE),VLOOKUP($W2930,日射量と図３!$E$6:$I$34,5,TRUE))))))</f>
        <v/>
      </c>
      <c r="AC2930" s="382" t="str">
        <f t="shared" si="552"/>
        <v/>
      </c>
      <c r="AD2930" s="382" t="str">
        <f t="shared" si="553"/>
        <v/>
      </c>
    </row>
    <row r="2931" spans="11:30" ht="13.5" customHeight="1">
      <c r="K2931" s="4">
        <f t="shared" si="546"/>
        <v>9</v>
      </c>
      <c r="L2931" s="34">
        <v>43373</v>
      </c>
      <c r="M2931" s="4">
        <v>122</v>
      </c>
      <c r="N2931" s="4">
        <v>24</v>
      </c>
      <c r="O2931" s="31">
        <v>0.95833333333333337</v>
      </c>
      <c r="P2931" s="35">
        <v>20.85</v>
      </c>
      <c r="Q2931" s="36">
        <f t="shared" si="547"/>
        <v>13</v>
      </c>
      <c r="R2931" s="4">
        <f t="shared" si="548"/>
        <v>0</v>
      </c>
      <c r="S2931" s="31">
        <f t="shared" si="554"/>
        <v>0.22535879629629629</v>
      </c>
      <c r="T2931" s="31">
        <f t="shared" si="555"/>
        <v>0.76428240740740738</v>
      </c>
      <c r="U2931" s="4">
        <f t="shared" si="549"/>
        <v>0</v>
      </c>
      <c r="V2931" s="4" t="str">
        <f t="shared" si="550"/>
        <v/>
      </c>
      <c r="W2931" s="18" t="str">
        <f>IF(V2931="","",VLOOKUP(L2931,日射量と図３!$A$4:$C$368,3,TRUE)*238.85/100)</f>
        <v/>
      </c>
      <c r="X2931" s="4" t="str">
        <f t="shared" si="551"/>
        <v/>
      </c>
      <c r="Y2931" s="4" t="str">
        <f t="shared" si="556"/>
        <v/>
      </c>
      <c r="Z2931" s="4" t="str">
        <f t="shared" si="557"/>
        <v/>
      </c>
      <c r="AA2931" s="4" t="str">
        <f>IF($V2931="","",IF(Y2931&lt;36,0,IF(AND(36&lt;=Y2931,Y2931&lt;71),VLOOKUP($W2931,日射量と図３!$E$6:$F$34,2,TRUE),IF(AND(71&lt;=Y2931,Y2931&lt;107),VLOOKUP($W2931,日射量と図３!$E$6:$G$34,3,TRUE),IF(AND(107&lt;=Y2931,Y2931&lt;143),VLOOKUP($W2931,日射量と図３!$E$6:$H$34,4,TRUE),VLOOKUP($W2931,日射量と図３!$E$6:$I$34,5,TRUE))))))</f>
        <v/>
      </c>
      <c r="AB2931" s="4" t="str">
        <f>IF($V2931="","",IF(Z2931&lt;36,0,IF(AND(36&lt;=Z2931,Z2931&lt;71),VLOOKUP($W2931,日射量と図３!$E$6:$F$34,2,TRUE),IF(AND(71&lt;=Z2931,Z2931&lt;107),VLOOKUP($W2931,日射量と図３!$E$6:$G$34,3,TRUE),IF(AND(107&lt;=Z2931,Z2931&lt;143),VLOOKUP($W2931,日射量と図３!$E$6:$H$34,4,TRUE),VLOOKUP($W2931,日射量と図３!$E$6:$I$34,5,TRUE))))))</f>
        <v/>
      </c>
      <c r="AC2931" s="382" t="str">
        <f t="shared" si="552"/>
        <v/>
      </c>
      <c r="AD2931" s="382" t="str">
        <f t="shared" si="553"/>
        <v/>
      </c>
    </row>
    <row r="2932" spans="11:30" ht="13.5" customHeight="1">
      <c r="K2932" s="4">
        <f t="shared" si="546"/>
        <v>10</v>
      </c>
      <c r="L2932" s="34">
        <v>43374</v>
      </c>
      <c r="M2932" s="4">
        <v>123</v>
      </c>
      <c r="N2932" s="4">
        <v>1</v>
      </c>
      <c r="O2932" s="31">
        <v>0</v>
      </c>
      <c r="P2932" s="35">
        <v>20.560000000000002</v>
      </c>
      <c r="Q2932" s="36">
        <f t="shared" si="547"/>
        <v>13</v>
      </c>
      <c r="R2932" s="4">
        <f t="shared" si="548"/>
        <v>0</v>
      </c>
      <c r="S2932" s="31">
        <f t="shared" si="554"/>
        <v>0.24079861111111112</v>
      </c>
      <c r="T2932" s="31">
        <f t="shared" si="555"/>
        <v>0.73447916666666668</v>
      </c>
      <c r="U2932" s="4">
        <f t="shared" si="549"/>
        <v>0</v>
      </c>
      <c r="V2932" s="4">
        <f t="shared" si="550"/>
        <v>0</v>
      </c>
      <c r="W2932" s="18">
        <f>IF(V2932="","",VLOOKUP(L2932,日射量と図３!$A$4:$C$368,3,TRUE)*238.85/100)</f>
        <v>33.439</v>
      </c>
      <c r="X2932" s="4">
        <f t="shared" si="551"/>
        <v>12</v>
      </c>
      <c r="Y2932" s="4">
        <f t="shared" si="556"/>
        <v>0</v>
      </c>
      <c r="Z2932" s="4">
        <f t="shared" si="557"/>
        <v>0</v>
      </c>
      <c r="AA2932" s="4">
        <f>IF($V2932="","",IF(Y2932&lt;36,0,IF(AND(36&lt;=Y2932,Y2932&lt;71),VLOOKUP($W2932,日射量と図３!$E$6:$F$34,2,TRUE),IF(AND(71&lt;=Y2932,Y2932&lt;107),VLOOKUP($W2932,日射量と図３!$E$6:$G$34,3,TRUE),IF(AND(107&lt;=Y2932,Y2932&lt;143),VLOOKUP($W2932,日射量と図３!$E$6:$H$34,4,TRUE),VLOOKUP($W2932,日射量と図３!$E$6:$I$34,5,TRUE))))))</f>
        <v>0</v>
      </c>
      <c r="AB2932" s="4">
        <f>IF($V2932="","",IF(Z2932&lt;36,0,IF(AND(36&lt;=Z2932,Z2932&lt;71),VLOOKUP($W2932,日射量と図３!$E$6:$F$34,2,TRUE),IF(AND(71&lt;=Z2932,Z2932&lt;107),VLOOKUP($W2932,日射量と図３!$E$6:$G$34,3,TRUE),IF(AND(107&lt;=Z2932,Z2932&lt;143),VLOOKUP($W2932,日射量と図３!$E$6:$H$34,4,TRUE),VLOOKUP($W2932,日射量と図３!$E$6:$I$34,5,TRUE))))))</f>
        <v>0</v>
      </c>
      <c r="AC2932" s="382">
        <f t="shared" si="552"/>
        <v>0</v>
      </c>
      <c r="AD2932" s="382">
        <f t="shared" si="553"/>
        <v>0</v>
      </c>
    </row>
    <row r="2933" spans="11:30" ht="13.5" customHeight="1">
      <c r="K2933" s="4">
        <f t="shared" si="546"/>
        <v>10</v>
      </c>
      <c r="L2933" s="34">
        <v>43374</v>
      </c>
      <c r="M2933" s="4">
        <v>123</v>
      </c>
      <c r="N2933" s="4">
        <v>2</v>
      </c>
      <c r="O2933" s="31">
        <v>4.1666666666666664E-2</v>
      </c>
      <c r="P2933" s="35">
        <v>20.329999999999998</v>
      </c>
      <c r="Q2933" s="36">
        <f t="shared" si="547"/>
        <v>13</v>
      </c>
      <c r="R2933" s="4">
        <f t="shared" si="548"/>
        <v>0</v>
      </c>
      <c r="S2933" s="31">
        <f t="shared" si="554"/>
        <v>0.24079861111111112</v>
      </c>
      <c r="T2933" s="31">
        <f t="shared" si="555"/>
        <v>0.73447916666666668</v>
      </c>
      <c r="U2933" s="4">
        <f t="shared" si="549"/>
        <v>0</v>
      </c>
      <c r="V2933" s="4" t="str">
        <f t="shared" si="550"/>
        <v/>
      </c>
      <c r="W2933" s="18" t="str">
        <f>IF(V2933="","",VLOOKUP(L2933,日射量と図３!$A$4:$C$368,3,TRUE)*238.85/100)</f>
        <v/>
      </c>
      <c r="X2933" s="4" t="str">
        <f t="shared" si="551"/>
        <v/>
      </c>
      <c r="Y2933" s="4" t="str">
        <f t="shared" si="556"/>
        <v/>
      </c>
      <c r="Z2933" s="4" t="str">
        <f t="shared" si="557"/>
        <v/>
      </c>
      <c r="AA2933" s="4" t="str">
        <f>IF($V2933="","",IF(Y2933&lt;36,0,IF(AND(36&lt;=Y2933,Y2933&lt;71),VLOOKUP($W2933,日射量と図３!$E$6:$F$34,2,TRUE),IF(AND(71&lt;=Y2933,Y2933&lt;107),VLOOKUP($W2933,日射量と図３!$E$6:$G$34,3,TRUE),IF(AND(107&lt;=Y2933,Y2933&lt;143),VLOOKUP($W2933,日射量と図３!$E$6:$H$34,4,TRUE),VLOOKUP($W2933,日射量と図３!$E$6:$I$34,5,TRUE))))))</f>
        <v/>
      </c>
      <c r="AB2933" s="4" t="str">
        <f>IF($V2933="","",IF(Z2933&lt;36,0,IF(AND(36&lt;=Z2933,Z2933&lt;71),VLOOKUP($W2933,日射量と図３!$E$6:$F$34,2,TRUE),IF(AND(71&lt;=Z2933,Z2933&lt;107),VLOOKUP($W2933,日射量と図３!$E$6:$G$34,3,TRUE),IF(AND(107&lt;=Z2933,Z2933&lt;143),VLOOKUP($W2933,日射量と図３!$E$6:$H$34,4,TRUE),VLOOKUP($W2933,日射量と図３!$E$6:$I$34,5,TRUE))))))</f>
        <v/>
      </c>
      <c r="AC2933" s="382" t="str">
        <f t="shared" si="552"/>
        <v/>
      </c>
      <c r="AD2933" s="382" t="str">
        <f t="shared" si="553"/>
        <v/>
      </c>
    </row>
    <row r="2934" spans="11:30" ht="13.5" customHeight="1">
      <c r="K2934" s="4">
        <f t="shared" si="546"/>
        <v>10</v>
      </c>
      <c r="L2934" s="34">
        <v>43374</v>
      </c>
      <c r="M2934" s="4">
        <v>123</v>
      </c>
      <c r="N2934" s="4">
        <v>3</v>
      </c>
      <c r="O2934" s="31">
        <v>8.3333333333333329E-2</v>
      </c>
      <c r="P2934" s="35">
        <v>20.080000000000002</v>
      </c>
      <c r="Q2934" s="36">
        <f t="shared" si="547"/>
        <v>13</v>
      </c>
      <c r="R2934" s="4">
        <f t="shared" si="548"/>
        <v>0</v>
      </c>
      <c r="S2934" s="31">
        <f t="shared" si="554"/>
        <v>0.24079861111111112</v>
      </c>
      <c r="T2934" s="31">
        <f t="shared" si="555"/>
        <v>0.73447916666666668</v>
      </c>
      <c r="U2934" s="4">
        <f t="shared" si="549"/>
        <v>0</v>
      </c>
      <c r="V2934" s="4" t="str">
        <f t="shared" si="550"/>
        <v/>
      </c>
      <c r="W2934" s="18" t="str">
        <f>IF(V2934="","",VLOOKUP(L2934,日射量と図３!$A$4:$C$368,3,TRUE)*238.85/100)</f>
        <v/>
      </c>
      <c r="X2934" s="4" t="str">
        <f t="shared" si="551"/>
        <v/>
      </c>
      <c r="Y2934" s="4" t="str">
        <f t="shared" si="556"/>
        <v/>
      </c>
      <c r="Z2934" s="4" t="str">
        <f t="shared" si="557"/>
        <v/>
      </c>
      <c r="AA2934" s="4" t="str">
        <f>IF($V2934="","",IF(Y2934&lt;36,0,IF(AND(36&lt;=Y2934,Y2934&lt;71),VLOOKUP($W2934,日射量と図３!$E$6:$F$34,2,TRUE),IF(AND(71&lt;=Y2934,Y2934&lt;107),VLOOKUP($W2934,日射量と図３!$E$6:$G$34,3,TRUE),IF(AND(107&lt;=Y2934,Y2934&lt;143),VLOOKUP($W2934,日射量と図３!$E$6:$H$34,4,TRUE),VLOOKUP($W2934,日射量と図３!$E$6:$I$34,5,TRUE))))))</f>
        <v/>
      </c>
      <c r="AB2934" s="4" t="str">
        <f>IF($V2934="","",IF(Z2934&lt;36,0,IF(AND(36&lt;=Z2934,Z2934&lt;71),VLOOKUP($W2934,日射量と図３!$E$6:$F$34,2,TRUE),IF(AND(71&lt;=Z2934,Z2934&lt;107),VLOOKUP($W2934,日射量と図３!$E$6:$G$34,3,TRUE),IF(AND(107&lt;=Z2934,Z2934&lt;143),VLOOKUP($W2934,日射量と図３!$E$6:$H$34,4,TRUE),VLOOKUP($W2934,日射量と図３!$E$6:$I$34,5,TRUE))))))</f>
        <v/>
      </c>
      <c r="AC2934" s="382" t="str">
        <f t="shared" si="552"/>
        <v/>
      </c>
      <c r="AD2934" s="382" t="str">
        <f t="shared" si="553"/>
        <v/>
      </c>
    </row>
    <row r="2935" spans="11:30" ht="13.5" customHeight="1">
      <c r="K2935" s="4">
        <f t="shared" si="546"/>
        <v>10</v>
      </c>
      <c r="L2935" s="34">
        <v>43374</v>
      </c>
      <c r="M2935" s="4">
        <v>123</v>
      </c>
      <c r="N2935" s="4">
        <v>4</v>
      </c>
      <c r="O2935" s="31">
        <v>0.125</v>
      </c>
      <c r="P2935" s="35">
        <v>19.910000000000004</v>
      </c>
      <c r="Q2935" s="36">
        <f t="shared" si="547"/>
        <v>13</v>
      </c>
      <c r="R2935" s="4">
        <f t="shared" si="548"/>
        <v>0</v>
      </c>
      <c r="S2935" s="31">
        <f t="shared" si="554"/>
        <v>0.24079861111111112</v>
      </c>
      <c r="T2935" s="31">
        <f t="shared" si="555"/>
        <v>0.73447916666666668</v>
      </c>
      <c r="U2935" s="4">
        <f t="shared" si="549"/>
        <v>0</v>
      </c>
      <c r="V2935" s="4" t="str">
        <f t="shared" si="550"/>
        <v/>
      </c>
      <c r="W2935" s="18" t="str">
        <f>IF(V2935="","",VLOOKUP(L2935,日射量と図３!$A$4:$C$368,3,TRUE)*238.85/100)</f>
        <v/>
      </c>
      <c r="X2935" s="4" t="str">
        <f t="shared" si="551"/>
        <v/>
      </c>
      <c r="Y2935" s="4" t="str">
        <f t="shared" si="556"/>
        <v/>
      </c>
      <c r="Z2935" s="4" t="str">
        <f t="shared" si="557"/>
        <v/>
      </c>
      <c r="AA2935" s="4" t="str">
        <f>IF($V2935="","",IF(Y2935&lt;36,0,IF(AND(36&lt;=Y2935,Y2935&lt;71),VLOOKUP($W2935,日射量と図３!$E$6:$F$34,2,TRUE),IF(AND(71&lt;=Y2935,Y2935&lt;107),VLOOKUP($W2935,日射量と図３!$E$6:$G$34,3,TRUE),IF(AND(107&lt;=Y2935,Y2935&lt;143),VLOOKUP($W2935,日射量と図３!$E$6:$H$34,4,TRUE),VLOOKUP($W2935,日射量と図３!$E$6:$I$34,5,TRUE))))))</f>
        <v/>
      </c>
      <c r="AB2935" s="4" t="str">
        <f>IF($V2935="","",IF(Z2935&lt;36,0,IF(AND(36&lt;=Z2935,Z2935&lt;71),VLOOKUP($W2935,日射量と図３!$E$6:$F$34,2,TRUE),IF(AND(71&lt;=Z2935,Z2935&lt;107),VLOOKUP($W2935,日射量と図３!$E$6:$G$34,3,TRUE),IF(AND(107&lt;=Z2935,Z2935&lt;143),VLOOKUP($W2935,日射量と図３!$E$6:$H$34,4,TRUE),VLOOKUP($W2935,日射量と図３!$E$6:$I$34,5,TRUE))))))</f>
        <v/>
      </c>
      <c r="AC2935" s="382" t="str">
        <f t="shared" si="552"/>
        <v/>
      </c>
      <c r="AD2935" s="382" t="str">
        <f t="shared" si="553"/>
        <v/>
      </c>
    </row>
    <row r="2936" spans="11:30" ht="13.5" customHeight="1">
      <c r="K2936" s="4">
        <f t="shared" si="546"/>
        <v>10</v>
      </c>
      <c r="L2936" s="34">
        <v>43374</v>
      </c>
      <c r="M2936" s="4">
        <v>123</v>
      </c>
      <c r="N2936" s="4">
        <v>5</v>
      </c>
      <c r="O2936" s="31">
        <v>0.16666666666666666</v>
      </c>
      <c r="P2936" s="35">
        <v>19.68</v>
      </c>
      <c r="Q2936" s="36">
        <f t="shared" si="547"/>
        <v>15</v>
      </c>
      <c r="R2936" s="4">
        <f t="shared" si="548"/>
        <v>0</v>
      </c>
      <c r="S2936" s="31">
        <f t="shared" si="554"/>
        <v>0.24079861111111112</v>
      </c>
      <c r="T2936" s="31">
        <f t="shared" si="555"/>
        <v>0.73447916666666668</v>
      </c>
      <c r="U2936" s="4">
        <f t="shared" si="549"/>
        <v>0</v>
      </c>
      <c r="V2936" s="4" t="str">
        <f t="shared" si="550"/>
        <v/>
      </c>
      <c r="W2936" s="18" t="str">
        <f>IF(V2936="","",VLOOKUP(L2936,日射量と図３!$A$4:$C$368,3,TRUE)*238.85/100)</f>
        <v/>
      </c>
      <c r="X2936" s="4" t="str">
        <f t="shared" si="551"/>
        <v/>
      </c>
      <c r="Y2936" s="4" t="str">
        <f t="shared" si="556"/>
        <v/>
      </c>
      <c r="Z2936" s="4" t="str">
        <f t="shared" si="557"/>
        <v/>
      </c>
      <c r="AA2936" s="4" t="str">
        <f>IF($V2936="","",IF(Y2936&lt;36,0,IF(AND(36&lt;=Y2936,Y2936&lt;71),VLOOKUP($W2936,日射量と図３!$E$6:$F$34,2,TRUE),IF(AND(71&lt;=Y2936,Y2936&lt;107),VLOOKUP($W2936,日射量と図３!$E$6:$G$34,3,TRUE),IF(AND(107&lt;=Y2936,Y2936&lt;143),VLOOKUP($W2936,日射量と図３!$E$6:$H$34,4,TRUE),VLOOKUP($W2936,日射量と図３!$E$6:$I$34,5,TRUE))))))</f>
        <v/>
      </c>
      <c r="AB2936" s="4" t="str">
        <f>IF($V2936="","",IF(Z2936&lt;36,0,IF(AND(36&lt;=Z2936,Z2936&lt;71),VLOOKUP($W2936,日射量と図３!$E$6:$F$34,2,TRUE),IF(AND(71&lt;=Z2936,Z2936&lt;107),VLOOKUP($W2936,日射量と図３!$E$6:$G$34,3,TRUE),IF(AND(107&lt;=Z2936,Z2936&lt;143),VLOOKUP($W2936,日射量と図３!$E$6:$H$34,4,TRUE),VLOOKUP($W2936,日射量と図３!$E$6:$I$34,5,TRUE))))))</f>
        <v/>
      </c>
      <c r="AC2936" s="382" t="str">
        <f t="shared" si="552"/>
        <v/>
      </c>
      <c r="AD2936" s="382" t="str">
        <f t="shared" si="553"/>
        <v/>
      </c>
    </row>
    <row r="2937" spans="11:30" ht="13.5" customHeight="1">
      <c r="K2937" s="4">
        <f t="shared" si="546"/>
        <v>10</v>
      </c>
      <c r="L2937" s="34">
        <v>43374</v>
      </c>
      <c r="M2937" s="4">
        <v>123</v>
      </c>
      <c r="N2937" s="4">
        <v>6</v>
      </c>
      <c r="O2937" s="31">
        <v>0.20833333333333334</v>
      </c>
      <c r="P2937" s="35">
        <v>19.64</v>
      </c>
      <c r="Q2937" s="36">
        <f t="shared" si="547"/>
        <v>15</v>
      </c>
      <c r="R2937" s="4">
        <f t="shared" si="548"/>
        <v>0</v>
      </c>
      <c r="S2937" s="31">
        <f t="shared" si="554"/>
        <v>0.24079861111111112</v>
      </c>
      <c r="T2937" s="31">
        <f t="shared" si="555"/>
        <v>0.73447916666666668</v>
      </c>
      <c r="U2937" s="4">
        <f t="shared" si="549"/>
        <v>0</v>
      </c>
      <c r="V2937" s="4" t="str">
        <f t="shared" si="550"/>
        <v/>
      </c>
      <c r="W2937" s="18" t="str">
        <f>IF(V2937="","",VLOOKUP(L2937,日射量と図３!$A$4:$C$368,3,TRUE)*238.85/100)</f>
        <v/>
      </c>
      <c r="X2937" s="4" t="str">
        <f t="shared" si="551"/>
        <v/>
      </c>
      <c r="Y2937" s="4" t="str">
        <f t="shared" si="556"/>
        <v/>
      </c>
      <c r="Z2937" s="4" t="str">
        <f t="shared" si="557"/>
        <v/>
      </c>
      <c r="AA2937" s="4" t="str">
        <f>IF($V2937="","",IF(Y2937&lt;36,0,IF(AND(36&lt;=Y2937,Y2937&lt;71),VLOOKUP($W2937,日射量と図３!$E$6:$F$34,2,TRUE),IF(AND(71&lt;=Y2937,Y2937&lt;107),VLOOKUP($W2937,日射量と図３!$E$6:$G$34,3,TRUE),IF(AND(107&lt;=Y2937,Y2937&lt;143),VLOOKUP($W2937,日射量と図３!$E$6:$H$34,4,TRUE),VLOOKUP($W2937,日射量と図３!$E$6:$I$34,5,TRUE))))))</f>
        <v/>
      </c>
      <c r="AB2937" s="4" t="str">
        <f>IF($V2937="","",IF(Z2937&lt;36,0,IF(AND(36&lt;=Z2937,Z2937&lt;71),VLOOKUP($W2937,日射量と図３!$E$6:$F$34,2,TRUE),IF(AND(71&lt;=Z2937,Z2937&lt;107),VLOOKUP($W2937,日射量と図３!$E$6:$G$34,3,TRUE),IF(AND(107&lt;=Z2937,Z2937&lt;143),VLOOKUP($W2937,日射量と図３!$E$6:$H$34,4,TRUE),VLOOKUP($W2937,日射量と図３!$E$6:$I$34,5,TRUE))))))</f>
        <v/>
      </c>
      <c r="AC2937" s="382" t="str">
        <f t="shared" si="552"/>
        <v/>
      </c>
      <c r="AD2937" s="382" t="str">
        <f t="shared" si="553"/>
        <v/>
      </c>
    </row>
    <row r="2938" spans="11:30" ht="13.5" customHeight="1">
      <c r="K2938" s="4">
        <f t="shared" si="546"/>
        <v>10</v>
      </c>
      <c r="L2938" s="34">
        <v>43374</v>
      </c>
      <c r="M2938" s="4">
        <v>123</v>
      </c>
      <c r="N2938" s="4">
        <v>7</v>
      </c>
      <c r="O2938" s="31">
        <v>0.25</v>
      </c>
      <c r="P2938" s="35">
        <v>19.380000000000003</v>
      </c>
      <c r="Q2938" s="36">
        <f t="shared" si="547"/>
        <v>15</v>
      </c>
      <c r="R2938" s="4">
        <f t="shared" si="548"/>
        <v>0</v>
      </c>
      <c r="S2938" s="31">
        <f t="shared" si="554"/>
        <v>0.24079861111111112</v>
      </c>
      <c r="T2938" s="31">
        <f t="shared" si="555"/>
        <v>0.73447916666666668</v>
      </c>
      <c r="U2938" s="4">
        <f t="shared" si="549"/>
        <v>0</v>
      </c>
      <c r="V2938" s="4" t="str">
        <f t="shared" si="550"/>
        <v/>
      </c>
      <c r="W2938" s="18" t="str">
        <f>IF(V2938="","",VLOOKUP(L2938,日射量と図３!$A$4:$C$368,3,TRUE)*238.85/100)</f>
        <v/>
      </c>
      <c r="X2938" s="4" t="str">
        <f t="shared" si="551"/>
        <v/>
      </c>
      <c r="Y2938" s="4" t="str">
        <f t="shared" si="556"/>
        <v/>
      </c>
      <c r="Z2938" s="4" t="str">
        <f t="shared" si="557"/>
        <v/>
      </c>
      <c r="AA2938" s="4" t="str">
        <f>IF($V2938="","",IF(Y2938&lt;36,0,IF(AND(36&lt;=Y2938,Y2938&lt;71),VLOOKUP($W2938,日射量と図３!$E$6:$F$34,2,TRUE),IF(AND(71&lt;=Y2938,Y2938&lt;107),VLOOKUP($W2938,日射量と図３!$E$6:$G$34,3,TRUE),IF(AND(107&lt;=Y2938,Y2938&lt;143),VLOOKUP($W2938,日射量と図３!$E$6:$H$34,4,TRUE),VLOOKUP($W2938,日射量と図３!$E$6:$I$34,5,TRUE))))))</f>
        <v/>
      </c>
      <c r="AB2938" s="4" t="str">
        <f>IF($V2938="","",IF(Z2938&lt;36,0,IF(AND(36&lt;=Z2938,Z2938&lt;71),VLOOKUP($W2938,日射量と図３!$E$6:$F$34,2,TRUE),IF(AND(71&lt;=Z2938,Z2938&lt;107),VLOOKUP($W2938,日射量と図３!$E$6:$G$34,3,TRUE),IF(AND(107&lt;=Z2938,Z2938&lt;143),VLOOKUP($W2938,日射量と図３!$E$6:$H$34,4,TRUE),VLOOKUP($W2938,日射量と図３!$E$6:$I$34,5,TRUE))))))</f>
        <v/>
      </c>
      <c r="AC2938" s="382" t="str">
        <f t="shared" si="552"/>
        <v/>
      </c>
      <c r="AD2938" s="382" t="str">
        <f t="shared" si="553"/>
        <v/>
      </c>
    </row>
    <row r="2939" spans="11:30" ht="13.5" customHeight="1">
      <c r="K2939" s="4">
        <f t="shared" si="546"/>
        <v>10</v>
      </c>
      <c r="L2939" s="34">
        <v>43374</v>
      </c>
      <c r="M2939" s="4">
        <v>123</v>
      </c>
      <c r="N2939" s="4">
        <v>8</v>
      </c>
      <c r="O2939" s="31">
        <v>0.29166666666666669</v>
      </c>
      <c r="P2939" s="35">
        <v>19.850000000000001</v>
      </c>
      <c r="Q2939" s="36">
        <f t="shared" si="547"/>
        <v>12</v>
      </c>
      <c r="R2939" s="4">
        <f t="shared" si="548"/>
        <v>0</v>
      </c>
      <c r="S2939" s="31">
        <f t="shared" si="554"/>
        <v>0.24079861111111112</v>
      </c>
      <c r="T2939" s="31">
        <f t="shared" si="555"/>
        <v>0.73447916666666668</v>
      </c>
      <c r="U2939" s="4">
        <f t="shared" si="549"/>
        <v>0</v>
      </c>
      <c r="V2939" s="4" t="str">
        <f t="shared" si="550"/>
        <v/>
      </c>
      <c r="W2939" s="18" t="str">
        <f>IF(V2939="","",VLOOKUP(L2939,日射量と図３!$A$4:$C$368,3,TRUE)*238.85/100)</f>
        <v/>
      </c>
      <c r="X2939" s="4" t="str">
        <f t="shared" si="551"/>
        <v/>
      </c>
      <c r="Y2939" s="4" t="str">
        <f t="shared" si="556"/>
        <v/>
      </c>
      <c r="Z2939" s="4" t="str">
        <f t="shared" si="557"/>
        <v/>
      </c>
      <c r="AA2939" s="4" t="str">
        <f>IF($V2939="","",IF(Y2939&lt;36,0,IF(AND(36&lt;=Y2939,Y2939&lt;71),VLOOKUP($W2939,日射量と図３!$E$6:$F$34,2,TRUE),IF(AND(71&lt;=Y2939,Y2939&lt;107),VLOOKUP($W2939,日射量と図３!$E$6:$G$34,3,TRUE),IF(AND(107&lt;=Y2939,Y2939&lt;143),VLOOKUP($W2939,日射量と図３!$E$6:$H$34,4,TRUE),VLOOKUP($W2939,日射量と図３!$E$6:$I$34,5,TRUE))))))</f>
        <v/>
      </c>
      <c r="AB2939" s="4" t="str">
        <f>IF($V2939="","",IF(Z2939&lt;36,0,IF(AND(36&lt;=Z2939,Z2939&lt;71),VLOOKUP($W2939,日射量と図３!$E$6:$F$34,2,TRUE),IF(AND(71&lt;=Z2939,Z2939&lt;107),VLOOKUP($W2939,日射量と図３!$E$6:$G$34,3,TRUE),IF(AND(107&lt;=Z2939,Z2939&lt;143),VLOOKUP($W2939,日射量と図３!$E$6:$H$34,4,TRUE),VLOOKUP($W2939,日射量と図３!$E$6:$I$34,5,TRUE))))))</f>
        <v/>
      </c>
      <c r="AC2939" s="382" t="str">
        <f t="shared" si="552"/>
        <v/>
      </c>
      <c r="AD2939" s="382" t="str">
        <f t="shared" si="553"/>
        <v/>
      </c>
    </row>
    <row r="2940" spans="11:30" ht="13.5" customHeight="1">
      <c r="K2940" s="4">
        <f t="shared" si="546"/>
        <v>10</v>
      </c>
      <c r="L2940" s="34">
        <v>43374</v>
      </c>
      <c r="M2940" s="4">
        <v>123</v>
      </c>
      <c r="N2940" s="4">
        <v>9</v>
      </c>
      <c r="O2940" s="31">
        <v>0.33333333333333331</v>
      </c>
      <c r="P2940" s="35">
        <v>21.09</v>
      </c>
      <c r="Q2940" s="36">
        <f t="shared" si="547"/>
        <v>12</v>
      </c>
      <c r="R2940" s="4">
        <f t="shared" si="548"/>
        <v>0</v>
      </c>
      <c r="S2940" s="31">
        <f t="shared" si="554"/>
        <v>0.24079861111111112</v>
      </c>
      <c r="T2940" s="31">
        <f t="shared" si="555"/>
        <v>0.73447916666666668</v>
      </c>
      <c r="U2940" s="4">
        <f t="shared" si="549"/>
        <v>0</v>
      </c>
      <c r="V2940" s="4" t="str">
        <f t="shared" si="550"/>
        <v/>
      </c>
      <c r="W2940" s="18" t="str">
        <f>IF(V2940="","",VLOOKUP(L2940,日射量と図３!$A$4:$C$368,3,TRUE)*238.85/100)</f>
        <v/>
      </c>
      <c r="X2940" s="4" t="str">
        <f t="shared" si="551"/>
        <v/>
      </c>
      <c r="Y2940" s="4" t="str">
        <f t="shared" si="556"/>
        <v/>
      </c>
      <c r="Z2940" s="4" t="str">
        <f t="shared" si="557"/>
        <v/>
      </c>
      <c r="AA2940" s="4" t="str">
        <f>IF($V2940="","",IF(Y2940&lt;36,0,IF(AND(36&lt;=Y2940,Y2940&lt;71),VLOOKUP($W2940,日射量と図３!$E$6:$F$34,2,TRUE),IF(AND(71&lt;=Y2940,Y2940&lt;107),VLOOKUP($W2940,日射量と図３!$E$6:$G$34,3,TRUE),IF(AND(107&lt;=Y2940,Y2940&lt;143),VLOOKUP($W2940,日射量と図３!$E$6:$H$34,4,TRUE),VLOOKUP($W2940,日射量と図３!$E$6:$I$34,5,TRUE))))))</f>
        <v/>
      </c>
      <c r="AB2940" s="4" t="str">
        <f>IF($V2940="","",IF(Z2940&lt;36,0,IF(AND(36&lt;=Z2940,Z2940&lt;71),VLOOKUP($W2940,日射量と図３!$E$6:$F$34,2,TRUE),IF(AND(71&lt;=Z2940,Z2940&lt;107),VLOOKUP($W2940,日射量と図３!$E$6:$G$34,3,TRUE),IF(AND(107&lt;=Z2940,Z2940&lt;143),VLOOKUP($W2940,日射量と図３!$E$6:$H$34,4,TRUE),VLOOKUP($W2940,日射量と図３!$E$6:$I$34,5,TRUE))))))</f>
        <v/>
      </c>
      <c r="AC2940" s="382" t="str">
        <f t="shared" si="552"/>
        <v/>
      </c>
      <c r="AD2940" s="382" t="str">
        <f t="shared" si="553"/>
        <v/>
      </c>
    </row>
    <row r="2941" spans="11:30" ht="13.5" customHeight="1">
      <c r="K2941" s="4">
        <f t="shared" si="546"/>
        <v>10</v>
      </c>
      <c r="L2941" s="34">
        <v>43374</v>
      </c>
      <c r="M2941" s="4">
        <v>123</v>
      </c>
      <c r="N2941" s="4">
        <v>10</v>
      </c>
      <c r="O2941" s="31">
        <v>0.375</v>
      </c>
      <c r="P2941" s="35">
        <v>22.11</v>
      </c>
      <c r="Q2941" s="36">
        <f t="shared" si="547"/>
        <v>12</v>
      </c>
      <c r="R2941" s="4">
        <f t="shared" si="548"/>
        <v>0</v>
      </c>
      <c r="S2941" s="31">
        <f t="shared" si="554"/>
        <v>0.24079861111111112</v>
      </c>
      <c r="T2941" s="31">
        <f t="shared" si="555"/>
        <v>0.73447916666666668</v>
      </c>
      <c r="U2941" s="4">
        <f t="shared" si="549"/>
        <v>0</v>
      </c>
      <c r="V2941" s="4" t="str">
        <f t="shared" si="550"/>
        <v/>
      </c>
      <c r="W2941" s="18" t="str">
        <f>IF(V2941="","",VLOOKUP(L2941,日射量と図３!$A$4:$C$368,3,TRUE)*238.85/100)</f>
        <v/>
      </c>
      <c r="X2941" s="4" t="str">
        <f t="shared" si="551"/>
        <v/>
      </c>
      <c r="Y2941" s="4" t="str">
        <f t="shared" si="556"/>
        <v/>
      </c>
      <c r="Z2941" s="4" t="str">
        <f t="shared" si="557"/>
        <v/>
      </c>
      <c r="AA2941" s="4" t="str">
        <f>IF($V2941="","",IF(Y2941&lt;36,0,IF(AND(36&lt;=Y2941,Y2941&lt;71),VLOOKUP($W2941,日射量と図３!$E$6:$F$34,2,TRUE),IF(AND(71&lt;=Y2941,Y2941&lt;107),VLOOKUP($W2941,日射量と図３!$E$6:$G$34,3,TRUE),IF(AND(107&lt;=Y2941,Y2941&lt;143),VLOOKUP($W2941,日射量と図３!$E$6:$H$34,4,TRUE),VLOOKUP($W2941,日射量と図３!$E$6:$I$34,5,TRUE))))))</f>
        <v/>
      </c>
      <c r="AB2941" s="4" t="str">
        <f>IF($V2941="","",IF(Z2941&lt;36,0,IF(AND(36&lt;=Z2941,Z2941&lt;71),VLOOKUP($W2941,日射量と図３!$E$6:$F$34,2,TRUE),IF(AND(71&lt;=Z2941,Z2941&lt;107),VLOOKUP($W2941,日射量と図３!$E$6:$G$34,3,TRUE),IF(AND(107&lt;=Z2941,Z2941&lt;143),VLOOKUP($W2941,日射量と図３!$E$6:$H$34,4,TRUE),VLOOKUP($W2941,日射量と図３!$E$6:$I$34,5,TRUE))))))</f>
        <v/>
      </c>
      <c r="AC2941" s="382" t="str">
        <f t="shared" si="552"/>
        <v/>
      </c>
      <c r="AD2941" s="382" t="str">
        <f t="shared" si="553"/>
        <v/>
      </c>
    </row>
    <row r="2942" spans="11:30" ht="13.5" customHeight="1">
      <c r="K2942" s="4">
        <f t="shared" si="546"/>
        <v>10</v>
      </c>
      <c r="L2942" s="34">
        <v>43374</v>
      </c>
      <c r="M2942" s="4">
        <v>123</v>
      </c>
      <c r="N2942" s="4">
        <v>11</v>
      </c>
      <c r="O2942" s="31">
        <v>0.41666666666666669</v>
      </c>
      <c r="P2942" s="35">
        <v>23.19</v>
      </c>
      <c r="Q2942" s="36">
        <f t="shared" si="547"/>
        <v>12</v>
      </c>
      <c r="R2942" s="4">
        <f t="shared" si="548"/>
        <v>0</v>
      </c>
      <c r="S2942" s="31">
        <f t="shared" si="554"/>
        <v>0.24079861111111112</v>
      </c>
      <c r="T2942" s="31">
        <f t="shared" si="555"/>
        <v>0.73447916666666668</v>
      </c>
      <c r="U2942" s="4">
        <f t="shared" si="549"/>
        <v>0</v>
      </c>
      <c r="V2942" s="4" t="str">
        <f t="shared" si="550"/>
        <v/>
      </c>
      <c r="W2942" s="18" t="str">
        <f>IF(V2942="","",VLOOKUP(L2942,日射量と図３!$A$4:$C$368,3,TRUE)*238.85/100)</f>
        <v/>
      </c>
      <c r="X2942" s="4" t="str">
        <f t="shared" si="551"/>
        <v/>
      </c>
      <c r="Y2942" s="4" t="str">
        <f t="shared" si="556"/>
        <v/>
      </c>
      <c r="Z2942" s="4" t="str">
        <f t="shared" si="557"/>
        <v/>
      </c>
      <c r="AA2942" s="4" t="str">
        <f>IF($V2942="","",IF(Y2942&lt;36,0,IF(AND(36&lt;=Y2942,Y2942&lt;71),VLOOKUP($W2942,日射量と図３!$E$6:$F$34,2,TRUE),IF(AND(71&lt;=Y2942,Y2942&lt;107),VLOOKUP($W2942,日射量と図３!$E$6:$G$34,3,TRUE),IF(AND(107&lt;=Y2942,Y2942&lt;143),VLOOKUP($W2942,日射量と図３!$E$6:$H$34,4,TRUE),VLOOKUP($W2942,日射量と図３!$E$6:$I$34,5,TRUE))))))</f>
        <v/>
      </c>
      <c r="AB2942" s="4" t="str">
        <f>IF($V2942="","",IF(Z2942&lt;36,0,IF(AND(36&lt;=Z2942,Z2942&lt;71),VLOOKUP($W2942,日射量と図３!$E$6:$F$34,2,TRUE),IF(AND(71&lt;=Z2942,Z2942&lt;107),VLOOKUP($W2942,日射量と図３!$E$6:$G$34,3,TRUE),IF(AND(107&lt;=Z2942,Z2942&lt;143),VLOOKUP($W2942,日射量と図３!$E$6:$H$34,4,TRUE),VLOOKUP($W2942,日射量と図３!$E$6:$I$34,5,TRUE))))))</f>
        <v/>
      </c>
      <c r="AC2942" s="382" t="str">
        <f t="shared" si="552"/>
        <v/>
      </c>
      <c r="AD2942" s="382" t="str">
        <f t="shared" si="553"/>
        <v/>
      </c>
    </row>
    <row r="2943" spans="11:30" ht="13.5" customHeight="1">
      <c r="K2943" s="4">
        <f t="shared" si="546"/>
        <v>10</v>
      </c>
      <c r="L2943" s="34">
        <v>43374</v>
      </c>
      <c r="M2943" s="4">
        <v>123</v>
      </c>
      <c r="N2943" s="4">
        <v>12</v>
      </c>
      <c r="O2943" s="31">
        <v>0.45833333333333331</v>
      </c>
      <c r="P2943" s="35">
        <v>24.32</v>
      </c>
      <c r="Q2943" s="36">
        <f t="shared" si="547"/>
        <v>12</v>
      </c>
      <c r="R2943" s="4">
        <f t="shared" si="548"/>
        <v>0</v>
      </c>
      <c r="S2943" s="31">
        <f t="shared" si="554"/>
        <v>0.24079861111111112</v>
      </c>
      <c r="T2943" s="31">
        <f t="shared" si="555"/>
        <v>0.73447916666666668</v>
      </c>
      <c r="U2943" s="4">
        <f t="shared" si="549"/>
        <v>0</v>
      </c>
      <c r="V2943" s="4" t="str">
        <f t="shared" si="550"/>
        <v/>
      </c>
      <c r="W2943" s="18" t="str">
        <f>IF(V2943="","",VLOOKUP(L2943,日射量と図３!$A$4:$C$368,3,TRUE)*238.85/100)</f>
        <v/>
      </c>
      <c r="X2943" s="4" t="str">
        <f t="shared" si="551"/>
        <v/>
      </c>
      <c r="Y2943" s="4" t="str">
        <f t="shared" si="556"/>
        <v/>
      </c>
      <c r="Z2943" s="4" t="str">
        <f t="shared" si="557"/>
        <v/>
      </c>
      <c r="AA2943" s="4" t="str">
        <f>IF($V2943="","",IF(Y2943&lt;36,0,IF(AND(36&lt;=Y2943,Y2943&lt;71),VLOOKUP($W2943,日射量と図３!$E$6:$F$34,2,TRUE),IF(AND(71&lt;=Y2943,Y2943&lt;107),VLOOKUP($W2943,日射量と図３!$E$6:$G$34,3,TRUE),IF(AND(107&lt;=Y2943,Y2943&lt;143),VLOOKUP($W2943,日射量と図３!$E$6:$H$34,4,TRUE),VLOOKUP($W2943,日射量と図３!$E$6:$I$34,5,TRUE))))))</f>
        <v/>
      </c>
      <c r="AB2943" s="4" t="str">
        <f>IF($V2943="","",IF(Z2943&lt;36,0,IF(AND(36&lt;=Z2943,Z2943&lt;71),VLOOKUP($W2943,日射量と図３!$E$6:$F$34,2,TRUE),IF(AND(71&lt;=Z2943,Z2943&lt;107),VLOOKUP($W2943,日射量と図３!$E$6:$G$34,3,TRUE),IF(AND(107&lt;=Z2943,Z2943&lt;143),VLOOKUP($W2943,日射量と図３!$E$6:$H$34,4,TRUE),VLOOKUP($W2943,日射量と図３!$E$6:$I$34,5,TRUE))))))</f>
        <v/>
      </c>
      <c r="AC2943" s="382" t="str">
        <f t="shared" si="552"/>
        <v/>
      </c>
      <c r="AD2943" s="382" t="str">
        <f t="shared" si="553"/>
        <v/>
      </c>
    </row>
    <row r="2944" spans="11:30" ht="13.5" customHeight="1">
      <c r="K2944" s="4">
        <f t="shared" si="546"/>
        <v>10</v>
      </c>
      <c r="L2944" s="34">
        <v>43374</v>
      </c>
      <c r="M2944" s="4">
        <v>123</v>
      </c>
      <c r="N2944" s="4">
        <v>13</v>
      </c>
      <c r="O2944" s="31">
        <v>0.5</v>
      </c>
      <c r="P2944" s="35">
        <v>24.87</v>
      </c>
      <c r="Q2944" s="36">
        <f t="shared" si="547"/>
        <v>12</v>
      </c>
      <c r="R2944" s="4">
        <f t="shared" si="548"/>
        <v>0</v>
      </c>
      <c r="S2944" s="31">
        <f t="shared" si="554"/>
        <v>0.24079861111111112</v>
      </c>
      <c r="T2944" s="31">
        <f t="shared" si="555"/>
        <v>0.73447916666666668</v>
      </c>
      <c r="U2944" s="4">
        <f t="shared" si="549"/>
        <v>0</v>
      </c>
      <c r="V2944" s="4" t="str">
        <f t="shared" si="550"/>
        <v/>
      </c>
      <c r="W2944" s="18" t="str">
        <f>IF(V2944="","",VLOOKUP(L2944,日射量と図３!$A$4:$C$368,3,TRUE)*238.85/100)</f>
        <v/>
      </c>
      <c r="X2944" s="4" t="str">
        <f t="shared" si="551"/>
        <v/>
      </c>
      <c r="Y2944" s="4" t="str">
        <f t="shared" si="556"/>
        <v/>
      </c>
      <c r="Z2944" s="4" t="str">
        <f t="shared" si="557"/>
        <v/>
      </c>
      <c r="AA2944" s="4" t="str">
        <f>IF($V2944="","",IF(Y2944&lt;36,0,IF(AND(36&lt;=Y2944,Y2944&lt;71),VLOOKUP($W2944,日射量と図３!$E$6:$F$34,2,TRUE),IF(AND(71&lt;=Y2944,Y2944&lt;107),VLOOKUP($W2944,日射量と図３!$E$6:$G$34,3,TRUE),IF(AND(107&lt;=Y2944,Y2944&lt;143),VLOOKUP($W2944,日射量と図３!$E$6:$H$34,4,TRUE),VLOOKUP($W2944,日射量と図３!$E$6:$I$34,5,TRUE))))))</f>
        <v/>
      </c>
      <c r="AB2944" s="4" t="str">
        <f>IF($V2944="","",IF(Z2944&lt;36,0,IF(AND(36&lt;=Z2944,Z2944&lt;71),VLOOKUP($W2944,日射量と図３!$E$6:$F$34,2,TRUE),IF(AND(71&lt;=Z2944,Z2944&lt;107),VLOOKUP($W2944,日射量と図３!$E$6:$G$34,3,TRUE),IF(AND(107&lt;=Z2944,Z2944&lt;143),VLOOKUP($W2944,日射量と図３!$E$6:$H$34,4,TRUE),VLOOKUP($W2944,日射量と図３!$E$6:$I$34,5,TRUE))))))</f>
        <v/>
      </c>
      <c r="AC2944" s="382" t="str">
        <f t="shared" si="552"/>
        <v/>
      </c>
      <c r="AD2944" s="382" t="str">
        <f t="shared" si="553"/>
        <v/>
      </c>
    </row>
    <row r="2945" spans="11:30" ht="13.5" customHeight="1">
      <c r="K2945" s="4">
        <f t="shared" si="546"/>
        <v>10</v>
      </c>
      <c r="L2945" s="34">
        <v>43374</v>
      </c>
      <c r="M2945" s="4">
        <v>123</v>
      </c>
      <c r="N2945" s="4">
        <v>14</v>
      </c>
      <c r="O2945" s="31">
        <v>0.54166666666666663</v>
      </c>
      <c r="P2945" s="35">
        <v>25.45</v>
      </c>
      <c r="Q2945" s="36">
        <f t="shared" si="547"/>
        <v>12</v>
      </c>
      <c r="R2945" s="4">
        <f t="shared" si="548"/>
        <v>0</v>
      </c>
      <c r="S2945" s="31">
        <f t="shared" si="554"/>
        <v>0.24079861111111112</v>
      </c>
      <c r="T2945" s="31">
        <f t="shared" si="555"/>
        <v>0.73447916666666668</v>
      </c>
      <c r="U2945" s="4">
        <f t="shared" si="549"/>
        <v>0</v>
      </c>
      <c r="V2945" s="4" t="str">
        <f t="shared" si="550"/>
        <v/>
      </c>
      <c r="W2945" s="18" t="str">
        <f>IF(V2945="","",VLOOKUP(L2945,日射量と図３!$A$4:$C$368,3,TRUE)*238.85/100)</f>
        <v/>
      </c>
      <c r="X2945" s="4" t="str">
        <f t="shared" si="551"/>
        <v/>
      </c>
      <c r="Y2945" s="4" t="str">
        <f t="shared" si="556"/>
        <v/>
      </c>
      <c r="Z2945" s="4" t="str">
        <f t="shared" si="557"/>
        <v/>
      </c>
      <c r="AA2945" s="4" t="str">
        <f>IF($V2945="","",IF(Y2945&lt;36,0,IF(AND(36&lt;=Y2945,Y2945&lt;71),VLOOKUP($W2945,日射量と図３!$E$6:$F$34,2,TRUE),IF(AND(71&lt;=Y2945,Y2945&lt;107),VLOOKUP($W2945,日射量と図３!$E$6:$G$34,3,TRUE),IF(AND(107&lt;=Y2945,Y2945&lt;143),VLOOKUP($W2945,日射量と図３!$E$6:$H$34,4,TRUE),VLOOKUP($W2945,日射量と図３!$E$6:$I$34,5,TRUE))))))</f>
        <v/>
      </c>
      <c r="AB2945" s="4" t="str">
        <f>IF($V2945="","",IF(Z2945&lt;36,0,IF(AND(36&lt;=Z2945,Z2945&lt;71),VLOOKUP($W2945,日射量と図３!$E$6:$F$34,2,TRUE),IF(AND(71&lt;=Z2945,Z2945&lt;107),VLOOKUP($W2945,日射量と図３!$E$6:$G$34,3,TRUE),IF(AND(107&lt;=Z2945,Z2945&lt;143),VLOOKUP($W2945,日射量と図３!$E$6:$H$34,4,TRUE),VLOOKUP($W2945,日射量と図３!$E$6:$I$34,5,TRUE))))))</f>
        <v/>
      </c>
      <c r="AC2945" s="382" t="str">
        <f t="shared" si="552"/>
        <v/>
      </c>
      <c r="AD2945" s="382" t="str">
        <f t="shared" si="553"/>
        <v/>
      </c>
    </row>
    <row r="2946" spans="11:30" ht="13.5" customHeight="1">
      <c r="K2946" s="4">
        <f t="shared" si="546"/>
        <v>10</v>
      </c>
      <c r="L2946" s="34">
        <v>43374</v>
      </c>
      <c r="M2946" s="4">
        <v>123</v>
      </c>
      <c r="N2946" s="4">
        <v>15</v>
      </c>
      <c r="O2946" s="31">
        <v>0.58333333333333337</v>
      </c>
      <c r="P2946" s="35">
        <v>25.73</v>
      </c>
      <c r="Q2946" s="36">
        <f t="shared" si="547"/>
        <v>12</v>
      </c>
      <c r="R2946" s="4">
        <f t="shared" si="548"/>
        <v>0</v>
      </c>
      <c r="S2946" s="31">
        <f t="shared" si="554"/>
        <v>0.24079861111111112</v>
      </c>
      <c r="T2946" s="31">
        <f t="shared" si="555"/>
        <v>0.73447916666666668</v>
      </c>
      <c r="U2946" s="4">
        <f t="shared" si="549"/>
        <v>0</v>
      </c>
      <c r="V2946" s="4" t="str">
        <f t="shared" si="550"/>
        <v/>
      </c>
      <c r="W2946" s="18" t="str">
        <f>IF(V2946="","",VLOOKUP(L2946,日射量と図３!$A$4:$C$368,3,TRUE)*238.85/100)</f>
        <v/>
      </c>
      <c r="X2946" s="4" t="str">
        <f t="shared" si="551"/>
        <v/>
      </c>
      <c r="Y2946" s="4" t="str">
        <f t="shared" si="556"/>
        <v/>
      </c>
      <c r="Z2946" s="4" t="str">
        <f t="shared" si="557"/>
        <v/>
      </c>
      <c r="AA2946" s="4" t="str">
        <f>IF($V2946="","",IF(Y2946&lt;36,0,IF(AND(36&lt;=Y2946,Y2946&lt;71),VLOOKUP($W2946,日射量と図３!$E$6:$F$34,2,TRUE),IF(AND(71&lt;=Y2946,Y2946&lt;107),VLOOKUP($W2946,日射量と図３!$E$6:$G$34,3,TRUE),IF(AND(107&lt;=Y2946,Y2946&lt;143),VLOOKUP($W2946,日射量と図３!$E$6:$H$34,4,TRUE),VLOOKUP($W2946,日射量と図３!$E$6:$I$34,5,TRUE))))))</f>
        <v/>
      </c>
      <c r="AB2946" s="4" t="str">
        <f>IF($V2946="","",IF(Z2946&lt;36,0,IF(AND(36&lt;=Z2946,Z2946&lt;71),VLOOKUP($W2946,日射量と図３!$E$6:$F$34,2,TRUE),IF(AND(71&lt;=Z2946,Z2946&lt;107),VLOOKUP($W2946,日射量と図３!$E$6:$G$34,3,TRUE),IF(AND(107&lt;=Z2946,Z2946&lt;143),VLOOKUP($W2946,日射量と図３!$E$6:$H$34,4,TRUE),VLOOKUP($W2946,日射量と図３!$E$6:$I$34,5,TRUE))))))</f>
        <v/>
      </c>
      <c r="AC2946" s="382" t="str">
        <f t="shared" si="552"/>
        <v/>
      </c>
      <c r="AD2946" s="382" t="str">
        <f t="shared" si="553"/>
        <v/>
      </c>
    </row>
    <row r="2947" spans="11:30" ht="13.5" customHeight="1">
      <c r="K2947" s="4">
        <f t="shared" si="546"/>
        <v>10</v>
      </c>
      <c r="L2947" s="34">
        <v>43374</v>
      </c>
      <c r="M2947" s="4">
        <v>123</v>
      </c>
      <c r="N2947" s="4">
        <v>16</v>
      </c>
      <c r="O2947" s="31">
        <v>0.625</v>
      </c>
      <c r="P2947" s="35">
        <v>25.519999999999996</v>
      </c>
      <c r="Q2947" s="36">
        <f t="shared" si="547"/>
        <v>16</v>
      </c>
      <c r="R2947" s="4">
        <f t="shared" si="548"/>
        <v>0</v>
      </c>
      <c r="S2947" s="31">
        <f t="shared" si="554"/>
        <v>0.24079861111111112</v>
      </c>
      <c r="T2947" s="31">
        <f t="shared" si="555"/>
        <v>0.73447916666666668</v>
      </c>
      <c r="U2947" s="4">
        <f t="shared" si="549"/>
        <v>0</v>
      </c>
      <c r="V2947" s="4" t="str">
        <f t="shared" si="550"/>
        <v/>
      </c>
      <c r="W2947" s="18" t="str">
        <f>IF(V2947="","",VLOOKUP(L2947,日射量と図３!$A$4:$C$368,3,TRUE)*238.85/100)</f>
        <v/>
      </c>
      <c r="X2947" s="4" t="str">
        <f t="shared" si="551"/>
        <v/>
      </c>
      <c r="Y2947" s="4" t="str">
        <f t="shared" si="556"/>
        <v/>
      </c>
      <c r="Z2947" s="4" t="str">
        <f t="shared" si="557"/>
        <v/>
      </c>
      <c r="AA2947" s="4" t="str">
        <f>IF($V2947="","",IF(Y2947&lt;36,0,IF(AND(36&lt;=Y2947,Y2947&lt;71),VLOOKUP($W2947,日射量と図３!$E$6:$F$34,2,TRUE),IF(AND(71&lt;=Y2947,Y2947&lt;107),VLOOKUP($W2947,日射量と図３!$E$6:$G$34,3,TRUE),IF(AND(107&lt;=Y2947,Y2947&lt;143),VLOOKUP($W2947,日射量と図３!$E$6:$H$34,4,TRUE),VLOOKUP($W2947,日射量と図３!$E$6:$I$34,5,TRUE))))))</f>
        <v/>
      </c>
      <c r="AB2947" s="4" t="str">
        <f>IF($V2947="","",IF(Z2947&lt;36,0,IF(AND(36&lt;=Z2947,Z2947&lt;71),VLOOKUP($W2947,日射量と図３!$E$6:$F$34,2,TRUE),IF(AND(71&lt;=Z2947,Z2947&lt;107),VLOOKUP($W2947,日射量と図３!$E$6:$G$34,3,TRUE),IF(AND(107&lt;=Z2947,Z2947&lt;143),VLOOKUP($W2947,日射量と図３!$E$6:$H$34,4,TRUE),VLOOKUP($W2947,日射量と図３!$E$6:$I$34,5,TRUE))))))</f>
        <v/>
      </c>
      <c r="AC2947" s="382" t="str">
        <f t="shared" si="552"/>
        <v/>
      </c>
      <c r="AD2947" s="382" t="str">
        <f t="shared" si="553"/>
        <v/>
      </c>
    </row>
    <row r="2948" spans="11:30" ht="13.5" customHeight="1">
      <c r="K2948" s="4">
        <f t="shared" si="546"/>
        <v>10</v>
      </c>
      <c r="L2948" s="34">
        <v>43374</v>
      </c>
      <c r="M2948" s="4">
        <v>123</v>
      </c>
      <c r="N2948" s="4">
        <v>17</v>
      </c>
      <c r="O2948" s="31">
        <v>0.66666666666666663</v>
      </c>
      <c r="P2948" s="35">
        <v>24.880000000000003</v>
      </c>
      <c r="Q2948" s="36">
        <f t="shared" si="547"/>
        <v>16</v>
      </c>
      <c r="R2948" s="4">
        <f t="shared" si="548"/>
        <v>0</v>
      </c>
      <c r="S2948" s="31">
        <f t="shared" si="554"/>
        <v>0.24079861111111112</v>
      </c>
      <c r="T2948" s="31">
        <f t="shared" si="555"/>
        <v>0.73447916666666668</v>
      </c>
      <c r="U2948" s="4">
        <f t="shared" si="549"/>
        <v>0</v>
      </c>
      <c r="V2948" s="4" t="str">
        <f t="shared" si="550"/>
        <v/>
      </c>
      <c r="W2948" s="18" t="str">
        <f>IF(V2948="","",VLOOKUP(L2948,日射量と図３!$A$4:$C$368,3,TRUE)*238.85/100)</f>
        <v/>
      </c>
      <c r="X2948" s="4" t="str">
        <f t="shared" si="551"/>
        <v/>
      </c>
      <c r="Y2948" s="4" t="str">
        <f t="shared" si="556"/>
        <v/>
      </c>
      <c r="Z2948" s="4" t="str">
        <f t="shared" si="557"/>
        <v/>
      </c>
      <c r="AA2948" s="4" t="str">
        <f>IF($V2948="","",IF(Y2948&lt;36,0,IF(AND(36&lt;=Y2948,Y2948&lt;71),VLOOKUP($W2948,日射量と図３!$E$6:$F$34,2,TRUE),IF(AND(71&lt;=Y2948,Y2948&lt;107),VLOOKUP($W2948,日射量と図３!$E$6:$G$34,3,TRUE),IF(AND(107&lt;=Y2948,Y2948&lt;143),VLOOKUP($W2948,日射量と図３!$E$6:$H$34,4,TRUE),VLOOKUP($W2948,日射量と図３!$E$6:$I$34,5,TRUE))))))</f>
        <v/>
      </c>
      <c r="AB2948" s="4" t="str">
        <f>IF($V2948="","",IF(Z2948&lt;36,0,IF(AND(36&lt;=Z2948,Z2948&lt;71),VLOOKUP($W2948,日射量と図３!$E$6:$F$34,2,TRUE),IF(AND(71&lt;=Z2948,Z2948&lt;107),VLOOKUP($W2948,日射量と図３!$E$6:$G$34,3,TRUE),IF(AND(107&lt;=Z2948,Z2948&lt;143),VLOOKUP($W2948,日射量と図３!$E$6:$H$34,4,TRUE),VLOOKUP($W2948,日射量と図３!$E$6:$I$34,5,TRUE))))))</f>
        <v/>
      </c>
      <c r="AC2948" s="382" t="str">
        <f t="shared" si="552"/>
        <v/>
      </c>
      <c r="AD2948" s="382" t="str">
        <f t="shared" si="553"/>
        <v/>
      </c>
    </row>
    <row r="2949" spans="11:30" ht="13.5" customHeight="1">
      <c r="K2949" s="4">
        <f t="shared" ref="K2949:K3012" si="558">MONTH(L2949)</f>
        <v>10</v>
      </c>
      <c r="L2949" s="34">
        <v>43374</v>
      </c>
      <c r="M2949" s="4">
        <v>123</v>
      </c>
      <c r="N2949" s="4">
        <v>18</v>
      </c>
      <c r="O2949" s="31">
        <v>0.70833333333333337</v>
      </c>
      <c r="P2949" s="35">
        <v>24.09</v>
      </c>
      <c r="Q2949" s="36">
        <f t="shared" ref="Q2949:Q3012" si="559">IF(O2949&lt;$B$15,$D$14,IF(O2949&lt;$B$16,$D$15,IF(O2949&lt;$B$17,$D$16,IF(O2949&lt;$B$18,$D$17,IF(O2949&lt;$B$19,$D$18,$D$19)))))</f>
        <v>16</v>
      </c>
      <c r="R2949" s="4">
        <f t="shared" ref="R2949:R3012" si="560">IF(Q2949-P2949&gt;0,Q2949-P2949,0)</f>
        <v>0</v>
      </c>
      <c r="S2949" s="31">
        <f t="shared" si="554"/>
        <v>0.24079861111111112</v>
      </c>
      <c r="T2949" s="31">
        <f t="shared" si="555"/>
        <v>0.73447916666666668</v>
      </c>
      <c r="U2949" s="4">
        <f t="shared" ref="U2949:U3012" si="561">IF(AND(S2949&lt;O2949,O2949&lt;T2949),R2949,0)</f>
        <v>0</v>
      </c>
      <c r="V2949" s="4" t="str">
        <f t="shared" ref="V2949:V2959" si="562">IF(N2949=1,SUM(U2949:U2972),"")</f>
        <v/>
      </c>
      <c r="W2949" s="18" t="str">
        <f>IF(V2949="","",VLOOKUP(L2949,日射量と図３!$A$4:$C$368,3,TRUE)*238.85/100)</f>
        <v/>
      </c>
      <c r="X2949" s="4" t="str">
        <f t="shared" ref="X2949:X3012" si="563">IF(V2949="","",VLOOKUP(K2949,$AF$38:$AJ$49,5,TRUE))</f>
        <v/>
      </c>
      <c r="Y2949" s="4" t="str">
        <f t="shared" si="556"/>
        <v/>
      </c>
      <c r="Z2949" s="4" t="str">
        <f t="shared" si="557"/>
        <v/>
      </c>
      <c r="AA2949" s="4" t="str">
        <f>IF($V2949="","",IF(Y2949&lt;36,0,IF(AND(36&lt;=Y2949,Y2949&lt;71),VLOOKUP($W2949,日射量と図３!$E$6:$F$34,2,TRUE),IF(AND(71&lt;=Y2949,Y2949&lt;107),VLOOKUP($W2949,日射量と図３!$E$6:$G$34,3,TRUE),IF(AND(107&lt;=Y2949,Y2949&lt;143),VLOOKUP($W2949,日射量と図３!$E$6:$H$34,4,TRUE),VLOOKUP($W2949,日射量と図３!$E$6:$I$34,5,TRUE))))))</f>
        <v/>
      </c>
      <c r="AB2949" s="4" t="str">
        <f>IF($V2949="","",IF(Z2949&lt;36,0,IF(AND(36&lt;=Z2949,Z2949&lt;71),VLOOKUP($W2949,日射量と図３!$E$6:$F$34,2,TRUE),IF(AND(71&lt;=Z2949,Z2949&lt;107),VLOOKUP($W2949,日射量と図３!$E$6:$G$34,3,TRUE),IF(AND(107&lt;=Z2949,Z2949&lt;143),VLOOKUP($W2949,日射量と図３!$E$6:$H$34,4,TRUE),VLOOKUP($W2949,日射量と図３!$E$6:$I$34,5,TRUE))))))</f>
        <v/>
      </c>
      <c r="AC2949" s="382" t="str">
        <f t="shared" si="552"/>
        <v/>
      </c>
      <c r="AD2949" s="382" t="str">
        <f t="shared" si="553"/>
        <v/>
      </c>
    </row>
    <row r="2950" spans="11:30" ht="13.5" customHeight="1">
      <c r="K2950" s="4">
        <f t="shared" si="558"/>
        <v>10</v>
      </c>
      <c r="L2950" s="34">
        <v>43374</v>
      </c>
      <c r="M2950" s="4">
        <v>123</v>
      </c>
      <c r="N2950" s="4">
        <v>19</v>
      </c>
      <c r="O2950" s="31">
        <v>0.75</v>
      </c>
      <c r="P2950" s="35">
        <v>23.46</v>
      </c>
      <c r="Q2950" s="36">
        <f t="shared" si="559"/>
        <v>16</v>
      </c>
      <c r="R2950" s="4">
        <f t="shared" si="560"/>
        <v>0</v>
      </c>
      <c r="S2950" s="31">
        <f t="shared" si="554"/>
        <v>0.24079861111111112</v>
      </c>
      <c r="T2950" s="31">
        <f t="shared" si="555"/>
        <v>0.73447916666666668</v>
      </c>
      <c r="U2950" s="4">
        <f t="shared" si="561"/>
        <v>0</v>
      </c>
      <c r="V2950" s="4" t="str">
        <f t="shared" si="562"/>
        <v/>
      </c>
      <c r="W2950" s="18" t="str">
        <f>IF(V2950="","",VLOOKUP(L2950,日射量と図３!$A$4:$C$368,3,TRUE)*238.85/100)</f>
        <v/>
      </c>
      <c r="X2950" s="4" t="str">
        <f t="shared" si="563"/>
        <v/>
      </c>
      <c r="Y2950" s="4" t="str">
        <f t="shared" si="556"/>
        <v/>
      </c>
      <c r="Z2950" s="4" t="str">
        <f t="shared" si="557"/>
        <v/>
      </c>
      <c r="AA2950" s="4" t="str">
        <f>IF($V2950="","",IF(Y2950&lt;36,0,IF(AND(36&lt;=Y2950,Y2950&lt;71),VLOOKUP($W2950,日射量と図３!$E$6:$F$34,2,TRUE),IF(AND(71&lt;=Y2950,Y2950&lt;107),VLOOKUP($W2950,日射量と図３!$E$6:$G$34,3,TRUE),IF(AND(107&lt;=Y2950,Y2950&lt;143),VLOOKUP($W2950,日射量と図３!$E$6:$H$34,4,TRUE),VLOOKUP($W2950,日射量と図３!$E$6:$I$34,5,TRUE))))))</f>
        <v/>
      </c>
      <c r="AB2950" s="4" t="str">
        <f>IF($V2950="","",IF(Z2950&lt;36,0,IF(AND(36&lt;=Z2950,Z2950&lt;71),VLOOKUP($W2950,日射量と図３!$E$6:$F$34,2,TRUE),IF(AND(71&lt;=Z2950,Z2950&lt;107),VLOOKUP($W2950,日射量と図３!$E$6:$G$34,3,TRUE),IF(AND(107&lt;=Z2950,Z2950&lt;143),VLOOKUP($W2950,日射量と図３!$E$6:$H$34,4,TRUE),VLOOKUP($W2950,日射量と図３!$E$6:$I$34,5,TRUE))))))</f>
        <v/>
      </c>
      <c r="AC2950" s="382" t="str">
        <f t="shared" si="552"/>
        <v/>
      </c>
      <c r="AD2950" s="382" t="str">
        <f t="shared" si="553"/>
        <v/>
      </c>
    </row>
    <row r="2951" spans="11:30" ht="13.5" customHeight="1">
      <c r="K2951" s="4">
        <f t="shared" si="558"/>
        <v>10</v>
      </c>
      <c r="L2951" s="34">
        <v>43374</v>
      </c>
      <c r="M2951" s="4">
        <v>123</v>
      </c>
      <c r="N2951" s="4">
        <v>20</v>
      </c>
      <c r="O2951" s="31">
        <v>0.79166666666666663</v>
      </c>
      <c r="P2951" s="35">
        <v>22.779999999999998</v>
      </c>
      <c r="Q2951" s="36">
        <f t="shared" si="559"/>
        <v>16</v>
      </c>
      <c r="R2951" s="4">
        <f t="shared" si="560"/>
        <v>0</v>
      </c>
      <c r="S2951" s="31">
        <f t="shared" si="554"/>
        <v>0.24079861111111112</v>
      </c>
      <c r="T2951" s="31">
        <f t="shared" si="555"/>
        <v>0.73447916666666668</v>
      </c>
      <c r="U2951" s="4">
        <f t="shared" si="561"/>
        <v>0</v>
      </c>
      <c r="V2951" s="4" t="str">
        <f t="shared" si="562"/>
        <v/>
      </c>
      <c r="W2951" s="18" t="str">
        <f>IF(V2951="","",VLOOKUP(L2951,日射量と図３!$A$4:$C$368,3,TRUE)*238.85/100)</f>
        <v/>
      </c>
      <c r="X2951" s="4" t="str">
        <f t="shared" si="563"/>
        <v/>
      </c>
      <c r="Y2951" s="4" t="str">
        <f t="shared" si="556"/>
        <v/>
      </c>
      <c r="Z2951" s="4" t="str">
        <f t="shared" si="557"/>
        <v/>
      </c>
      <c r="AA2951" s="4" t="str">
        <f>IF($V2951="","",IF(Y2951&lt;36,0,IF(AND(36&lt;=Y2951,Y2951&lt;71),VLOOKUP($W2951,日射量と図３!$E$6:$F$34,2,TRUE),IF(AND(71&lt;=Y2951,Y2951&lt;107),VLOOKUP($W2951,日射量と図３!$E$6:$G$34,3,TRUE),IF(AND(107&lt;=Y2951,Y2951&lt;143),VLOOKUP($W2951,日射量と図３!$E$6:$H$34,4,TRUE),VLOOKUP($W2951,日射量と図３!$E$6:$I$34,5,TRUE))))))</f>
        <v/>
      </c>
      <c r="AB2951" s="4" t="str">
        <f>IF($V2951="","",IF(Z2951&lt;36,0,IF(AND(36&lt;=Z2951,Z2951&lt;71),VLOOKUP($W2951,日射量と図３!$E$6:$F$34,2,TRUE),IF(AND(71&lt;=Z2951,Z2951&lt;107),VLOOKUP($W2951,日射量と図３!$E$6:$G$34,3,TRUE),IF(AND(107&lt;=Z2951,Z2951&lt;143),VLOOKUP($W2951,日射量と図３!$E$6:$H$34,4,TRUE),VLOOKUP($W2951,日射量と図３!$E$6:$I$34,5,TRUE))))))</f>
        <v/>
      </c>
      <c r="AC2951" s="382" t="str">
        <f t="shared" si="552"/>
        <v/>
      </c>
      <c r="AD2951" s="382" t="str">
        <f t="shared" si="553"/>
        <v/>
      </c>
    </row>
    <row r="2952" spans="11:30" ht="13.5" customHeight="1">
      <c r="K2952" s="4">
        <f t="shared" si="558"/>
        <v>10</v>
      </c>
      <c r="L2952" s="34">
        <v>43374</v>
      </c>
      <c r="M2952" s="4">
        <v>123</v>
      </c>
      <c r="N2952" s="4">
        <v>21</v>
      </c>
      <c r="O2952" s="31">
        <v>0.83333333333333337</v>
      </c>
      <c r="P2952" s="35">
        <v>22.3</v>
      </c>
      <c r="Q2952" s="36">
        <f t="shared" si="559"/>
        <v>16</v>
      </c>
      <c r="R2952" s="4">
        <f t="shared" si="560"/>
        <v>0</v>
      </c>
      <c r="S2952" s="31">
        <f t="shared" si="554"/>
        <v>0.24079861111111112</v>
      </c>
      <c r="T2952" s="31">
        <f t="shared" si="555"/>
        <v>0.73447916666666668</v>
      </c>
      <c r="U2952" s="4">
        <f t="shared" si="561"/>
        <v>0</v>
      </c>
      <c r="V2952" s="4" t="str">
        <f t="shared" si="562"/>
        <v/>
      </c>
      <c r="W2952" s="18" t="str">
        <f>IF(V2952="","",VLOOKUP(L2952,日射量と図３!$A$4:$C$368,3,TRUE)*238.85/100)</f>
        <v/>
      </c>
      <c r="X2952" s="4" t="str">
        <f t="shared" si="563"/>
        <v/>
      </c>
      <c r="Y2952" s="4" t="str">
        <f t="shared" si="556"/>
        <v/>
      </c>
      <c r="Z2952" s="4" t="str">
        <f t="shared" si="557"/>
        <v/>
      </c>
      <c r="AA2952" s="4" t="str">
        <f>IF($V2952="","",IF(Y2952&lt;36,0,IF(AND(36&lt;=Y2952,Y2952&lt;71),VLOOKUP($W2952,日射量と図３!$E$6:$F$34,2,TRUE),IF(AND(71&lt;=Y2952,Y2952&lt;107),VLOOKUP($W2952,日射量と図３!$E$6:$G$34,3,TRUE),IF(AND(107&lt;=Y2952,Y2952&lt;143),VLOOKUP($W2952,日射量と図３!$E$6:$H$34,4,TRUE),VLOOKUP($W2952,日射量と図３!$E$6:$I$34,5,TRUE))))))</f>
        <v/>
      </c>
      <c r="AB2952" s="4" t="str">
        <f>IF($V2952="","",IF(Z2952&lt;36,0,IF(AND(36&lt;=Z2952,Z2952&lt;71),VLOOKUP($W2952,日射量と図３!$E$6:$F$34,2,TRUE),IF(AND(71&lt;=Z2952,Z2952&lt;107),VLOOKUP($W2952,日射量と図３!$E$6:$G$34,3,TRUE),IF(AND(107&lt;=Z2952,Z2952&lt;143),VLOOKUP($W2952,日射量と図３!$E$6:$H$34,4,TRUE),VLOOKUP($W2952,日射量と図３!$E$6:$I$34,5,TRUE))))))</f>
        <v/>
      </c>
      <c r="AC2952" s="382" t="str">
        <f t="shared" si="552"/>
        <v/>
      </c>
      <c r="AD2952" s="382" t="str">
        <f t="shared" si="553"/>
        <v/>
      </c>
    </row>
    <row r="2953" spans="11:30" ht="13.5" customHeight="1">
      <c r="K2953" s="4">
        <f t="shared" si="558"/>
        <v>10</v>
      </c>
      <c r="L2953" s="34">
        <v>43374</v>
      </c>
      <c r="M2953" s="4">
        <v>123</v>
      </c>
      <c r="N2953" s="4">
        <v>22</v>
      </c>
      <c r="O2953" s="31">
        <v>0.875</v>
      </c>
      <c r="P2953" s="35">
        <v>22.01</v>
      </c>
      <c r="Q2953" s="36">
        <f t="shared" si="559"/>
        <v>16</v>
      </c>
      <c r="R2953" s="4">
        <f t="shared" si="560"/>
        <v>0</v>
      </c>
      <c r="S2953" s="31">
        <f t="shared" si="554"/>
        <v>0.24079861111111112</v>
      </c>
      <c r="T2953" s="31">
        <f t="shared" si="555"/>
        <v>0.73447916666666668</v>
      </c>
      <c r="U2953" s="4">
        <f t="shared" si="561"/>
        <v>0</v>
      </c>
      <c r="V2953" s="4" t="str">
        <f t="shared" si="562"/>
        <v/>
      </c>
      <c r="W2953" s="18" t="str">
        <f>IF(V2953="","",VLOOKUP(L2953,日射量と図３!$A$4:$C$368,3,TRUE)*238.85/100)</f>
        <v/>
      </c>
      <c r="X2953" s="4" t="str">
        <f t="shared" si="563"/>
        <v/>
      </c>
      <c r="Y2953" s="4" t="str">
        <f t="shared" si="556"/>
        <v/>
      </c>
      <c r="Z2953" s="4" t="str">
        <f t="shared" si="557"/>
        <v/>
      </c>
      <c r="AA2953" s="4" t="str">
        <f>IF($V2953="","",IF(Y2953&lt;36,0,IF(AND(36&lt;=Y2953,Y2953&lt;71),VLOOKUP($W2953,日射量と図３!$E$6:$F$34,2,TRUE),IF(AND(71&lt;=Y2953,Y2953&lt;107),VLOOKUP($W2953,日射量と図３!$E$6:$G$34,3,TRUE),IF(AND(107&lt;=Y2953,Y2953&lt;143),VLOOKUP($W2953,日射量と図３!$E$6:$H$34,4,TRUE),VLOOKUP($W2953,日射量と図３!$E$6:$I$34,5,TRUE))))))</f>
        <v/>
      </c>
      <c r="AB2953" s="4" t="str">
        <f>IF($V2953="","",IF(Z2953&lt;36,0,IF(AND(36&lt;=Z2953,Z2953&lt;71),VLOOKUP($W2953,日射量と図３!$E$6:$F$34,2,TRUE),IF(AND(71&lt;=Z2953,Z2953&lt;107),VLOOKUP($W2953,日射量と図３!$E$6:$G$34,3,TRUE),IF(AND(107&lt;=Z2953,Z2953&lt;143),VLOOKUP($W2953,日射量と図３!$E$6:$H$34,4,TRUE),VLOOKUP($W2953,日射量と図３!$E$6:$I$34,5,TRUE))))))</f>
        <v/>
      </c>
      <c r="AC2953" s="382" t="str">
        <f t="shared" si="552"/>
        <v/>
      </c>
      <c r="AD2953" s="382" t="str">
        <f t="shared" si="553"/>
        <v/>
      </c>
    </row>
    <row r="2954" spans="11:30" ht="13.5" customHeight="1">
      <c r="K2954" s="4">
        <f t="shared" si="558"/>
        <v>10</v>
      </c>
      <c r="L2954" s="34">
        <v>43374</v>
      </c>
      <c r="M2954" s="4">
        <v>123</v>
      </c>
      <c r="N2954" s="4">
        <v>23</v>
      </c>
      <c r="O2954" s="31">
        <v>0.91666666666666663</v>
      </c>
      <c r="P2954" s="35">
        <v>21.680000000000003</v>
      </c>
      <c r="Q2954" s="36">
        <f t="shared" si="559"/>
        <v>13</v>
      </c>
      <c r="R2954" s="4">
        <f t="shared" si="560"/>
        <v>0</v>
      </c>
      <c r="S2954" s="31">
        <f t="shared" si="554"/>
        <v>0.24079861111111112</v>
      </c>
      <c r="T2954" s="31">
        <f t="shared" si="555"/>
        <v>0.73447916666666668</v>
      </c>
      <c r="U2954" s="4">
        <f t="shared" si="561"/>
        <v>0</v>
      </c>
      <c r="V2954" s="4" t="str">
        <f t="shared" si="562"/>
        <v/>
      </c>
      <c r="W2954" s="18" t="str">
        <f>IF(V2954="","",VLOOKUP(L2954,日射量と図３!$A$4:$C$368,3,TRUE)*238.85/100)</f>
        <v/>
      </c>
      <c r="X2954" s="4" t="str">
        <f t="shared" si="563"/>
        <v/>
      </c>
      <c r="Y2954" s="4" t="str">
        <f t="shared" si="556"/>
        <v/>
      </c>
      <c r="Z2954" s="4" t="str">
        <f t="shared" si="557"/>
        <v/>
      </c>
      <c r="AA2954" s="4" t="str">
        <f>IF($V2954="","",IF(Y2954&lt;36,0,IF(AND(36&lt;=Y2954,Y2954&lt;71),VLOOKUP($W2954,日射量と図３!$E$6:$F$34,2,TRUE),IF(AND(71&lt;=Y2954,Y2954&lt;107),VLOOKUP($W2954,日射量と図３!$E$6:$G$34,3,TRUE),IF(AND(107&lt;=Y2954,Y2954&lt;143),VLOOKUP($W2954,日射量と図３!$E$6:$H$34,4,TRUE),VLOOKUP($W2954,日射量と図３!$E$6:$I$34,5,TRUE))))))</f>
        <v/>
      </c>
      <c r="AB2954" s="4" t="str">
        <f>IF($V2954="","",IF(Z2954&lt;36,0,IF(AND(36&lt;=Z2954,Z2954&lt;71),VLOOKUP($W2954,日射量と図３!$E$6:$F$34,2,TRUE),IF(AND(71&lt;=Z2954,Z2954&lt;107),VLOOKUP($W2954,日射量と図３!$E$6:$G$34,3,TRUE),IF(AND(107&lt;=Z2954,Z2954&lt;143),VLOOKUP($W2954,日射量と図３!$E$6:$H$34,4,TRUE),VLOOKUP($W2954,日射量と図３!$E$6:$I$34,5,TRUE))))))</f>
        <v/>
      </c>
      <c r="AC2954" s="382" t="str">
        <f t="shared" si="552"/>
        <v/>
      </c>
      <c r="AD2954" s="382" t="str">
        <f t="shared" si="553"/>
        <v/>
      </c>
    </row>
    <row r="2955" spans="11:30" ht="13.5" customHeight="1">
      <c r="K2955" s="4">
        <f t="shared" si="558"/>
        <v>10</v>
      </c>
      <c r="L2955" s="34">
        <v>43374</v>
      </c>
      <c r="M2955" s="4">
        <v>123</v>
      </c>
      <c r="N2955" s="4">
        <v>24</v>
      </c>
      <c r="O2955" s="31">
        <v>0.95833333333333337</v>
      </c>
      <c r="P2955" s="35">
        <v>21.560000000000002</v>
      </c>
      <c r="Q2955" s="36">
        <f t="shared" si="559"/>
        <v>13</v>
      </c>
      <c r="R2955" s="4">
        <f t="shared" si="560"/>
        <v>0</v>
      </c>
      <c r="S2955" s="31">
        <f t="shared" si="554"/>
        <v>0.24079861111111112</v>
      </c>
      <c r="T2955" s="31">
        <f t="shared" si="555"/>
        <v>0.73447916666666668</v>
      </c>
      <c r="U2955" s="4">
        <f t="shared" si="561"/>
        <v>0</v>
      </c>
      <c r="V2955" s="4" t="str">
        <f t="shared" si="562"/>
        <v/>
      </c>
      <c r="W2955" s="18" t="str">
        <f>IF(V2955="","",VLOOKUP(L2955,日射量と図３!$A$4:$C$368,3,TRUE)*238.85/100)</f>
        <v/>
      </c>
      <c r="X2955" s="4" t="str">
        <f t="shared" si="563"/>
        <v/>
      </c>
      <c r="Y2955" s="4" t="str">
        <f t="shared" si="556"/>
        <v/>
      </c>
      <c r="Z2955" s="4" t="str">
        <f t="shared" si="557"/>
        <v/>
      </c>
      <c r="AA2955" s="4" t="str">
        <f>IF($V2955="","",IF(Y2955&lt;36,0,IF(AND(36&lt;=Y2955,Y2955&lt;71),VLOOKUP($W2955,日射量と図３!$E$6:$F$34,2,TRUE),IF(AND(71&lt;=Y2955,Y2955&lt;107),VLOOKUP($W2955,日射量と図３!$E$6:$G$34,3,TRUE),IF(AND(107&lt;=Y2955,Y2955&lt;143),VLOOKUP($W2955,日射量と図３!$E$6:$H$34,4,TRUE),VLOOKUP($W2955,日射量と図３!$E$6:$I$34,5,TRUE))))))</f>
        <v/>
      </c>
      <c r="AB2955" s="4" t="str">
        <f>IF($V2955="","",IF(Z2955&lt;36,0,IF(AND(36&lt;=Z2955,Z2955&lt;71),VLOOKUP($W2955,日射量と図３!$E$6:$F$34,2,TRUE),IF(AND(71&lt;=Z2955,Z2955&lt;107),VLOOKUP($W2955,日射量と図３!$E$6:$G$34,3,TRUE),IF(AND(107&lt;=Z2955,Z2955&lt;143),VLOOKUP($W2955,日射量と図３!$E$6:$H$34,4,TRUE),VLOOKUP($W2955,日射量と図３!$E$6:$I$34,5,TRUE))))))</f>
        <v/>
      </c>
      <c r="AC2955" s="382" t="str">
        <f t="shared" si="552"/>
        <v/>
      </c>
      <c r="AD2955" s="382" t="str">
        <f t="shared" si="553"/>
        <v/>
      </c>
    </row>
    <row r="2956" spans="11:30" ht="13.5" customHeight="1">
      <c r="K2956" s="4">
        <f t="shared" si="558"/>
        <v>10</v>
      </c>
      <c r="L2956" s="34">
        <v>43375</v>
      </c>
      <c r="M2956" s="4">
        <v>124</v>
      </c>
      <c r="N2956" s="4">
        <v>1</v>
      </c>
      <c r="O2956" s="31">
        <v>0</v>
      </c>
      <c r="P2956" s="35">
        <v>21.32</v>
      </c>
      <c r="Q2956" s="36">
        <f t="shared" si="559"/>
        <v>13</v>
      </c>
      <c r="R2956" s="4">
        <f t="shared" si="560"/>
        <v>0</v>
      </c>
      <c r="S2956" s="31">
        <f t="shared" si="554"/>
        <v>0.24079861111111112</v>
      </c>
      <c r="T2956" s="31">
        <f t="shared" si="555"/>
        <v>0.73447916666666668</v>
      </c>
      <c r="U2956" s="4">
        <f t="shared" si="561"/>
        <v>0</v>
      </c>
      <c r="V2956" s="4">
        <f t="shared" si="562"/>
        <v>0</v>
      </c>
      <c r="W2956" s="18">
        <f>IF(V2956="","",VLOOKUP(L2956,日射量と図３!$A$4:$C$368,3,TRUE)*238.85/100)</f>
        <v>31.050499999999996</v>
      </c>
      <c r="X2956" s="4">
        <f t="shared" si="563"/>
        <v>12</v>
      </c>
      <c r="Y2956" s="4">
        <f t="shared" si="556"/>
        <v>0</v>
      </c>
      <c r="Z2956" s="4">
        <f t="shared" si="557"/>
        <v>0</v>
      </c>
      <c r="AA2956" s="4">
        <f>IF($V2956="","",IF(Y2956&lt;36,0,IF(AND(36&lt;=Y2956,Y2956&lt;71),VLOOKUP($W2956,日射量と図３!$E$6:$F$34,2,TRUE),IF(AND(71&lt;=Y2956,Y2956&lt;107),VLOOKUP($W2956,日射量と図３!$E$6:$G$34,3,TRUE),IF(AND(107&lt;=Y2956,Y2956&lt;143),VLOOKUP($W2956,日射量と図３!$E$6:$H$34,4,TRUE),VLOOKUP($W2956,日射量と図３!$E$6:$I$34,5,TRUE))))))</f>
        <v>0</v>
      </c>
      <c r="AB2956" s="4">
        <f>IF($V2956="","",IF(Z2956&lt;36,0,IF(AND(36&lt;=Z2956,Z2956&lt;71),VLOOKUP($W2956,日射量と図３!$E$6:$F$34,2,TRUE),IF(AND(71&lt;=Z2956,Z2956&lt;107),VLOOKUP($W2956,日射量と図３!$E$6:$G$34,3,TRUE),IF(AND(107&lt;=Z2956,Z2956&lt;143),VLOOKUP($W2956,日射量と図３!$E$6:$H$34,4,TRUE),VLOOKUP($W2956,日射量と図３!$E$6:$I$34,5,TRUE))))))</f>
        <v>0</v>
      </c>
      <c r="AC2956" s="382">
        <f t="shared" si="552"/>
        <v>0</v>
      </c>
      <c r="AD2956" s="382">
        <f t="shared" si="553"/>
        <v>0</v>
      </c>
    </row>
    <row r="2957" spans="11:30" ht="13.5" customHeight="1">
      <c r="K2957" s="4">
        <f t="shared" si="558"/>
        <v>10</v>
      </c>
      <c r="L2957" s="34">
        <v>43375</v>
      </c>
      <c r="M2957" s="4">
        <v>124</v>
      </c>
      <c r="N2957" s="4">
        <v>2</v>
      </c>
      <c r="O2957" s="31">
        <v>4.1666666666666664E-2</v>
      </c>
      <c r="P2957" s="35">
        <v>21.029999999999998</v>
      </c>
      <c r="Q2957" s="36">
        <f t="shared" si="559"/>
        <v>13</v>
      </c>
      <c r="R2957" s="4">
        <f t="shared" si="560"/>
        <v>0</v>
      </c>
      <c r="S2957" s="31">
        <f t="shared" si="554"/>
        <v>0.24079861111111112</v>
      </c>
      <c r="T2957" s="31">
        <f t="shared" si="555"/>
        <v>0.73447916666666668</v>
      </c>
      <c r="U2957" s="4">
        <f t="shared" si="561"/>
        <v>0</v>
      </c>
      <c r="V2957" s="4" t="str">
        <f t="shared" si="562"/>
        <v/>
      </c>
      <c r="W2957" s="18" t="str">
        <f>IF(V2957="","",VLOOKUP(L2957,日射量と図３!$A$4:$C$368,3,TRUE)*238.85/100)</f>
        <v/>
      </c>
      <c r="X2957" s="4" t="str">
        <f t="shared" si="563"/>
        <v/>
      </c>
      <c r="Y2957" s="4" t="str">
        <f t="shared" si="556"/>
        <v/>
      </c>
      <c r="Z2957" s="4" t="str">
        <f t="shared" si="557"/>
        <v/>
      </c>
      <c r="AA2957" s="4" t="str">
        <f>IF($V2957="","",IF(Y2957&lt;36,0,IF(AND(36&lt;=Y2957,Y2957&lt;71),VLOOKUP($W2957,日射量と図３!$E$6:$F$34,2,TRUE),IF(AND(71&lt;=Y2957,Y2957&lt;107),VLOOKUP($W2957,日射量と図３!$E$6:$G$34,3,TRUE),IF(AND(107&lt;=Y2957,Y2957&lt;143),VLOOKUP($W2957,日射量と図３!$E$6:$H$34,4,TRUE),VLOOKUP($W2957,日射量と図３!$E$6:$I$34,5,TRUE))))))</f>
        <v/>
      </c>
      <c r="AB2957" s="4" t="str">
        <f>IF($V2957="","",IF(Z2957&lt;36,0,IF(AND(36&lt;=Z2957,Z2957&lt;71),VLOOKUP($W2957,日射量と図３!$E$6:$F$34,2,TRUE),IF(AND(71&lt;=Z2957,Z2957&lt;107),VLOOKUP($W2957,日射量と図３!$E$6:$G$34,3,TRUE),IF(AND(107&lt;=Z2957,Z2957&lt;143),VLOOKUP($W2957,日射量と図３!$E$6:$H$34,4,TRUE),VLOOKUP($W2957,日射量と図３!$E$6:$I$34,5,TRUE))))))</f>
        <v/>
      </c>
      <c r="AC2957" s="382" t="str">
        <f t="shared" si="552"/>
        <v/>
      </c>
      <c r="AD2957" s="382" t="str">
        <f t="shared" si="553"/>
        <v/>
      </c>
    </row>
    <row r="2958" spans="11:30" ht="13.5" customHeight="1">
      <c r="K2958" s="4">
        <f t="shared" si="558"/>
        <v>10</v>
      </c>
      <c r="L2958" s="34">
        <v>43375</v>
      </c>
      <c r="M2958" s="4">
        <v>124</v>
      </c>
      <c r="N2958" s="4">
        <v>3</v>
      </c>
      <c r="O2958" s="31">
        <v>8.3333333333333329E-2</v>
      </c>
      <c r="P2958" s="35">
        <v>20.809999999999995</v>
      </c>
      <c r="Q2958" s="36">
        <f t="shared" si="559"/>
        <v>13</v>
      </c>
      <c r="R2958" s="4">
        <f t="shared" si="560"/>
        <v>0</v>
      </c>
      <c r="S2958" s="31">
        <f t="shared" si="554"/>
        <v>0.24079861111111112</v>
      </c>
      <c r="T2958" s="31">
        <f t="shared" si="555"/>
        <v>0.73447916666666668</v>
      </c>
      <c r="U2958" s="4">
        <f t="shared" si="561"/>
        <v>0</v>
      </c>
      <c r="V2958" s="4" t="str">
        <f t="shared" si="562"/>
        <v/>
      </c>
      <c r="W2958" s="18" t="str">
        <f>IF(V2958="","",VLOOKUP(L2958,日射量と図３!$A$4:$C$368,3,TRUE)*238.85/100)</f>
        <v/>
      </c>
      <c r="X2958" s="4" t="str">
        <f t="shared" si="563"/>
        <v/>
      </c>
      <c r="Y2958" s="4" t="str">
        <f t="shared" si="556"/>
        <v/>
      </c>
      <c r="Z2958" s="4" t="str">
        <f t="shared" si="557"/>
        <v/>
      </c>
      <c r="AA2958" s="4" t="str">
        <f>IF($V2958="","",IF(Y2958&lt;36,0,IF(AND(36&lt;=Y2958,Y2958&lt;71),VLOOKUP($W2958,日射量と図３!$E$6:$F$34,2,TRUE),IF(AND(71&lt;=Y2958,Y2958&lt;107),VLOOKUP($W2958,日射量と図３!$E$6:$G$34,3,TRUE),IF(AND(107&lt;=Y2958,Y2958&lt;143),VLOOKUP($W2958,日射量と図３!$E$6:$H$34,4,TRUE),VLOOKUP($W2958,日射量と図３!$E$6:$I$34,5,TRUE))))))</f>
        <v/>
      </c>
      <c r="AB2958" s="4" t="str">
        <f>IF($V2958="","",IF(Z2958&lt;36,0,IF(AND(36&lt;=Z2958,Z2958&lt;71),VLOOKUP($W2958,日射量と図３!$E$6:$F$34,2,TRUE),IF(AND(71&lt;=Z2958,Z2958&lt;107),VLOOKUP($W2958,日射量と図３!$E$6:$G$34,3,TRUE),IF(AND(107&lt;=Z2958,Z2958&lt;143),VLOOKUP($W2958,日射量と図３!$E$6:$H$34,4,TRUE),VLOOKUP($W2958,日射量と図３!$E$6:$I$34,5,TRUE))))))</f>
        <v/>
      </c>
      <c r="AC2958" s="382" t="str">
        <f t="shared" si="552"/>
        <v/>
      </c>
      <c r="AD2958" s="382" t="str">
        <f t="shared" si="553"/>
        <v/>
      </c>
    </row>
    <row r="2959" spans="11:30" ht="13.5" customHeight="1">
      <c r="K2959" s="4">
        <f t="shared" si="558"/>
        <v>10</v>
      </c>
      <c r="L2959" s="34">
        <v>43375</v>
      </c>
      <c r="M2959" s="4">
        <v>124</v>
      </c>
      <c r="N2959" s="4">
        <v>4</v>
      </c>
      <c r="O2959" s="31">
        <v>0.125</v>
      </c>
      <c r="P2959" s="35">
        <v>20.259999999999998</v>
      </c>
      <c r="Q2959" s="36">
        <f t="shared" si="559"/>
        <v>13</v>
      </c>
      <c r="R2959" s="4">
        <f t="shared" si="560"/>
        <v>0</v>
      </c>
      <c r="S2959" s="31">
        <f t="shared" si="554"/>
        <v>0.24079861111111112</v>
      </c>
      <c r="T2959" s="31">
        <f t="shared" si="555"/>
        <v>0.73447916666666668</v>
      </c>
      <c r="U2959" s="4">
        <f t="shared" si="561"/>
        <v>0</v>
      </c>
      <c r="V2959" s="4" t="str">
        <f t="shared" si="562"/>
        <v/>
      </c>
      <c r="W2959" s="18" t="str">
        <f>IF(V2959="","",VLOOKUP(L2959,日射量と図３!$A$4:$C$368,3,TRUE)*238.85/100)</f>
        <v/>
      </c>
      <c r="X2959" s="4" t="str">
        <f t="shared" si="563"/>
        <v/>
      </c>
      <c r="Y2959" s="4" t="str">
        <f t="shared" si="556"/>
        <v/>
      </c>
      <c r="Z2959" s="4" t="str">
        <f t="shared" si="557"/>
        <v/>
      </c>
      <c r="AA2959" s="4" t="str">
        <f>IF($V2959="","",IF(Y2959&lt;36,0,IF(AND(36&lt;=Y2959,Y2959&lt;71),VLOOKUP($W2959,日射量と図３!$E$6:$F$34,2,TRUE),IF(AND(71&lt;=Y2959,Y2959&lt;107),VLOOKUP($W2959,日射量と図３!$E$6:$G$34,3,TRUE),IF(AND(107&lt;=Y2959,Y2959&lt;143),VLOOKUP($W2959,日射量と図３!$E$6:$H$34,4,TRUE),VLOOKUP($W2959,日射量と図３!$E$6:$I$34,5,TRUE))))))</f>
        <v/>
      </c>
      <c r="AB2959" s="4" t="str">
        <f>IF($V2959="","",IF(Z2959&lt;36,0,IF(AND(36&lt;=Z2959,Z2959&lt;71),VLOOKUP($W2959,日射量と図３!$E$6:$F$34,2,TRUE),IF(AND(71&lt;=Z2959,Z2959&lt;107),VLOOKUP($W2959,日射量と図３!$E$6:$G$34,3,TRUE),IF(AND(107&lt;=Z2959,Z2959&lt;143),VLOOKUP($W2959,日射量と図３!$E$6:$H$34,4,TRUE),VLOOKUP($W2959,日射量と図３!$E$6:$I$34,5,TRUE))))))</f>
        <v/>
      </c>
      <c r="AC2959" s="382" t="str">
        <f t="shared" ref="AC2959:AC3022" si="564">IF(V2959="","",IF((($AH$18*$AH$30*V2959*3600/1000000)/1000-AA2959*$AG$18*10*0.0000041868)&lt;=0,0,AA2959*$AG$18*10*0.0000041868))</f>
        <v/>
      </c>
      <c r="AD2959" s="382" t="str">
        <f t="shared" ref="AD2959:AD3022" si="565">IF(V2959="","",IF((($AH$19*$AH$30*V2959*3600/1000000)/1000-AB2959*$AG$19*10*0.0000041868)&lt;=0,0,AB2959*$AG$19*10*0.0000041868))</f>
        <v/>
      </c>
    </row>
    <row r="2960" spans="11:30" ht="13.5" customHeight="1">
      <c r="K2960" s="4">
        <f t="shared" si="558"/>
        <v>10</v>
      </c>
      <c r="L2960" s="34">
        <v>43375</v>
      </c>
      <c r="M2960" s="4">
        <v>124</v>
      </c>
      <c r="N2960" s="4">
        <v>5</v>
      </c>
      <c r="O2960" s="31">
        <v>0.16666666666666666</v>
      </c>
      <c r="P2960" s="35">
        <v>19.919999999999998</v>
      </c>
      <c r="Q2960" s="36">
        <f t="shared" si="559"/>
        <v>15</v>
      </c>
      <c r="R2960" s="4">
        <f t="shared" si="560"/>
        <v>0</v>
      </c>
      <c r="S2960" s="31">
        <f t="shared" si="554"/>
        <v>0.24079861111111112</v>
      </c>
      <c r="T2960" s="31">
        <f t="shared" si="555"/>
        <v>0.73447916666666668</v>
      </c>
      <c r="U2960" s="4">
        <f t="shared" si="561"/>
        <v>0</v>
      </c>
      <c r="V2960" s="4" t="str">
        <f>IF(N2960=1,SUM(U2960:U2983),"")</f>
        <v/>
      </c>
      <c r="W2960" s="18" t="str">
        <f>IF(V2960="","",VLOOKUP(L2960,日射量と図３!$A$4:$C$368,3,TRUE)*238.85/100)</f>
        <v/>
      </c>
      <c r="X2960" s="4" t="str">
        <f t="shared" si="563"/>
        <v/>
      </c>
      <c r="Y2960" s="4" t="str">
        <f t="shared" si="556"/>
        <v/>
      </c>
      <c r="Z2960" s="4" t="str">
        <f t="shared" si="557"/>
        <v/>
      </c>
      <c r="AA2960" s="4" t="str">
        <f>IF($V2960="","",IF(Y2960&lt;36,0,IF(AND(36&lt;=Y2960,Y2960&lt;71),VLOOKUP($W2960,日射量と図３!$E$6:$F$34,2,TRUE),IF(AND(71&lt;=Y2960,Y2960&lt;107),VLOOKUP($W2960,日射量と図３!$E$6:$G$34,3,TRUE),IF(AND(107&lt;=Y2960,Y2960&lt;143),VLOOKUP($W2960,日射量と図３!$E$6:$H$34,4,TRUE),VLOOKUP($W2960,日射量と図３!$E$6:$I$34,5,TRUE))))))</f>
        <v/>
      </c>
      <c r="AB2960" s="4" t="str">
        <f>IF($V2960="","",IF(Z2960&lt;36,0,IF(AND(36&lt;=Z2960,Z2960&lt;71),VLOOKUP($W2960,日射量と図３!$E$6:$F$34,2,TRUE),IF(AND(71&lt;=Z2960,Z2960&lt;107),VLOOKUP($W2960,日射量と図３!$E$6:$G$34,3,TRUE),IF(AND(107&lt;=Z2960,Z2960&lt;143),VLOOKUP($W2960,日射量と図３!$E$6:$H$34,4,TRUE),VLOOKUP($W2960,日射量と図３!$E$6:$I$34,5,TRUE))))))</f>
        <v/>
      </c>
      <c r="AC2960" s="382" t="str">
        <f t="shared" si="564"/>
        <v/>
      </c>
      <c r="AD2960" s="382" t="str">
        <f t="shared" si="565"/>
        <v/>
      </c>
    </row>
    <row r="2961" spans="11:30" ht="13.5" customHeight="1">
      <c r="K2961" s="4">
        <f t="shared" si="558"/>
        <v>10</v>
      </c>
      <c r="L2961" s="34">
        <v>43375</v>
      </c>
      <c r="M2961" s="4">
        <v>124</v>
      </c>
      <c r="N2961" s="4">
        <v>6</v>
      </c>
      <c r="O2961" s="31">
        <v>0.20833333333333334</v>
      </c>
      <c r="P2961" s="35">
        <v>19.88</v>
      </c>
      <c r="Q2961" s="36">
        <f t="shared" si="559"/>
        <v>15</v>
      </c>
      <c r="R2961" s="4">
        <f t="shared" si="560"/>
        <v>0</v>
      </c>
      <c r="S2961" s="31">
        <f t="shared" si="554"/>
        <v>0.24079861111111112</v>
      </c>
      <c r="T2961" s="31">
        <f t="shared" si="555"/>
        <v>0.73447916666666668</v>
      </c>
      <c r="U2961" s="4">
        <f t="shared" si="561"/>
        <v>0</v>
      </c>
      <c r="V2961" s="4" t="str">
        <f t="shared" ref="V2961:V3024" si="566">IF(N2961=1,SUM(U2961:U2984),"")</f>
        <v/>
      </c>
      <c r="W2961" s="18" t="str">
        <f>IF(V2961="","",VLOOKUP(L2961,日射量と図３!$A$4:$C$368,3,TRUE)*238.85/100)</f>
        <v/>
      </c>
      <c r="X2961" s="4" t="str">
        <f t="shared" si="563"/>
        <v/>
      </c>
      <c r="Y2961" s="4" t="str">
        <f t="shared" si="556"/>
        <v/>
      </c>
      <c r="Z2961" s="4" t="str">
        <f t="shared" si="557"/>
        <v/>
      </c>
      <c r="AA2961" s="4" t="str">
        <f>IF($V2961="","",IF(Y2961&lt;36,0,IF(AND(36&lt;=Y2961,Y2961&lt;71),VLOOKUP($W2961,日射量と図３!$E$6:$F$34,2,TRUE),IF(AND(71&lt;=Y2961,Y2961&lt;107),VLOOKUP($W2961,日射量と図３!$E$6:$G$34,3,TRUE),IF(AND(107&lt;=Y2961,Y2961&lt;143),VLOOKUP($W2961,日射量と図３!$E$6:$H$34,4,TRUE),VLOOKUP($W2961,日射量と図３!$E$6:$I$34,5,TRUE))))))</f>
        <v/>
      </c>
      <c r="AB2961" s="4" t="str">
        <f>IF($V2961="","",IF(Z2961&lt;36,0,IF(AND(36&lt;=Z2961,Z2961&lt;71),VLOOKUP($W2961,日射量と図３!$E$6:$F$34,2,TRUE),IF(AND(71&lt;=Z2961,Z2961&lt;107),VLOOKUP($W2961,日射量と図３!$E$6:$G$34,3,TRUE),IF(AND(107&lt;=Z2961,Z2961&lt;143),VLOOKUP($W2961,日射量と図３!$E$6:$H$34,4,TRUE),VLOOKUP($W2961,日射量と図３!$E$6:$I$34,5,TRUE))))))</f>
        <v/>
      </c>
      <c r="AC2961" s="382" t="str">
        <f t="shared" si="564"/>
        <v/>
      </c>
      <c r="AD2961" s="382" t="str">
        <f t="shared" si="565"/>
        <v/>
      </c>
    </row>
    <row r="2962" spans="11:30" ht="13.5" customHeight="1">
      <c r="K2962" s="4">
        <f t="shared" si="558"/>
        <v>10</v>
      </c>
      <c r="L2962" s="34">
        <v>43375</v>
      </c>
      <c r="M2962" s="4">
        <v>124</v>
      </c>
      <c r="N2962" s="4">
        <v>7</v>
      </c>
      <c r="O2962" s="31">
        <v>0.25</v>
      </c>
      <c r="P2962" s="35">
        <v>19.79</v>
      </c>
      <c r="Q2962" s="36">
        <f t="shared" si="559"/>
        <v>15</v>
      </c>
      <c r="R2962" s="4">
        <f t="shared" si="560"/>
        <v>0</v>
      </c>
      <c r="S2962" s="31">
        <f t="shared" si="554"/>
        <v>0.24079861111111112</v>
      </c>
      <c r="T2962" s="31">
        <f t="shared" si="555"/>
        <v>0.73447916666666668</v>
      </c>
      <c r="U2962" s="4">
        <f t="shared" si="561"/>
        <v>0</v>
      </c>
      <c r="V2962" s="4" t="str">
        <f t="shared" si="566"/>
        <v/>
      </c>
      <c r="W2962" s="18" t="str">
        <f>IF(V2962="","",VLOOKUP(L2962,日射量と図３!$A$4:$C$368,3,TRUE)*238.85/100)</f>
        <v/>
      </c>
      <c r="X2962" s="4" t="str">
        <f t="shared" si="563"/>
        <v/>
      </c>
      <c r="Y2962" s="4" t="str">
        <f t="shared" si="556"/>
        <v/>
      </c>
      <c r="Z2962" s="4" t="str">
        <f t="shared" si="557"/>
        <v/>
      </c>
      <c r="AA2962" s="4" t="str">
        <f>IF($V2962="","",IF(Y2962&lt;36,0,IF(AND(36&lt;=Y2962,Y2962&lt;71),VLOOKUP($W2962,日射量と図３!$E$6:$F$34,2,TRUE),IF(AND(71&lt;=Y2962,Y2962&lt;107),VLOOKUP($W2962,日射量と図３!$E$6:$G$34,3,TRUE),IF(AND(107&lt;=Y2962,Y2962&lt;143),VLOOKUP($W2962,日射量と図３!$E$6:$H$34,4,TRUE),VLOOKUP($W2962,日射量と図３!$E$6:$I$34,5,TRUE))))))</f>
        <v/>
      </c>
      <c r="AB2962" s="4" t="str">
        <f>IF($V2962="","",IF(Z2962&lt;36,0,IF(AND(36&lt;=Z2962,Z2962&lt;71),VLOOKUP($W2962,日射量と図３!$E$6:$F$34,2,TRUE),IF(AND(71&lt;=Z2962,Z2962&lt;107),VLOOKUP($W2962,日射量と図３!$E$6:$G$34,3,TRUE),IF(AND(107&lt;=Z2962,Z2962&lt;143),VLOOKUP($W2962,日射量と図３!$E$6:$H$34,4,TRUE),VLOOKUP($W2962,日射量と図３!$E$6:$I$34,5,TRUE))))))</f>
        <v/>
      </c>
      <c r="AC2962" s="382" t="str">
        <f t="shared" si="564"/>
        <v/>
      </c>
      <c r="AD2962" s="382" t="str">
        <f t="shared" si="565"/>
        <v/>
      </c>
    </row>
    <row r="2963" spans="11:30" ht="13.5" customHeight="1">
      <c r="K2963" s="4">
        <f t="shared" si="558"/>
        <v>10</v>
      </c>
      <c r="L2963" s="34">
        <v>43375</v>
      </c>
      <c r="M2963" s="4">
        <v>124</v>
      </c>
      <c r="N2963" s="4">
        <v>8</v>
      </c>
      <c r="O2963" s="31">
        <v>0.29166666666666669</v>
      </c>
      <c r="P2963" s="35">
        <v>20.080000000000002</v>
      </c>
      <c r="Q2963" s="36">
        <f t="shared" si="559"/>
        <v>12</v>
      </c>
      <c r="R2963" s="4">
        <f t="shared" si="560"/>
        <v>0</v>
      </c>
      <c r="S2963" s="31">
        <f t="shared" si="554"/>
        <v>0.24079861111111112</v>
      </c>
      <c r="T2963" s="31">
        <f t="shared" si="555"/>
        <v>0.73447916666666668</v>
      </c>
      <c r="U2963" s="4">
        <f t="shared" si="561"/>
        <v>0</v>
      </c>
      <c r="V2963" s="4" t="str">
        <f t="shared" si="566"/>
        <v/>
      </c>
      <c r="W2963" s="18" t="str">
        <f>IF(V2963="","",VLOOKUP(L2963,日射量と図３!$A$4:$C$368,3,TRUE)*238.85/100)</f>
        <v/>
      </c>
      <c r="X2963" s="4" t="str">
        <f t="shared" si="563"/>
        <v/>
      </c>
      <c r="Y2963" s="4" t="str">
        <f t="shared" si="556"/>
        <v/>
      </c>
      <c r="Z2963" s="4" t="str">
        <f t="shared" si="557"/>
        <v/>
      </c>
      <c r="AA2963" s="4" t="str">
        <f>IF($V2963="","",IF(Y2963&lt;36,0,IF(AND(36&lt;=Y2963,Y2963&lt;71),VLOOKUP($W2963,日射量と図３!$E$6:$F$34,2,TRUE),IF(AND(71&lt;=Y2963,Y2963&lt;107),VLOOKUP($W2963,日射量と図３!$E$6:$G$34,3,TRUE),IF(AND(107&lt;=Y2963,Y2963&lt;143),VLOOKUP($W2963,日射量と図３!$E$6:$H$34,4,TRUE),VLOOKUP($W2963,日射量と図３!$E$6:$I$34,5,TRUE))))))</f>
        <v/>
      </c>
      <c r="AB2963" s="4" t="str">
        <f>IF($V2963="","",IF(Z2963&lt;36,0,IF(AND(36&lt;=Z2963,Z2963&lt;71),VLOOKUP($W2963,日射量と図３!$E$6:$F$34,2,TRUE),IF(AND(71&lt;=Z2963,Z2963&lt;107),VLOOKUP($W2963,日射量と図３!$E$6:$G$34,3,TRUE),IF(AND(107&lt;=Z2963,Z2963&lt;143),VLOOKUP($W2963,日射量と図３!$E$6:$H$34,4,TRUE),VLOOKUP($W2963,日射量と図３!$E$6:$I$34,5,TRUE))))))</f>
        <v/>
      </c>
      <c r="AC2963" s="382" t="str">
        <f t="shared" si="564"/>
        <v/>
      </c>
      <c r="AD2963" s="382" t="str">
        <f t="shared" si="565"/>
        <v/>
      </c>
    </row>
    <row r="2964" spans="11:30" ht="13.5" customHeight="1">
      <c r="K2964" s="4">
        <f t="shared" si="558"/>
        <v>10</v>
      </c>
      <c r="L2964" s="34">
        <v>43375</v>
      </c>
      <c r="M2964" s="4">
        <v>124</v>
      </c>
      <c r="N2964" s="4">
        <v>9</v>
      </c>
      <c r="O2964" s="31">
        <v>0.33333333333333331</v>
      </c>
      <c r="P2964" s="35">
        <v>21.05</v>
      </c>
      <c r="Q2964" s="36">
        <f t="shared" si="559"/>
        <v>12</v>
      </c>
      <c r="R2964" s="4">
        <f t="shared" si="560"/>
        <v>0</v>
      </c>
      <c r="S2964" s="31">
        <f t="shared" si="554"/>
        <v>0.24079861111111112</v>
      </c>
      <c r="T2964" s="31">
        <f t="shared" si="555"/>
        <v>0.73447916666666668</v>
      </c>
      <c r="U2964" s="4">
        <f t="shared" si="561"/>
        <v>0</v>
      </c>
      <c r="V2964" s="4" t="str">
        <f t="shared" si="566"/>
        <v/>
      </c>
      <c r="W2964" s="18" t="str">
        <f>IF(V2964="","",VLOOKUP(L2964,日射量と図３!$A$4:$C$368,3,TRUE)*238.85/100)</f>
        <v/>
      </c>
      <c r="X2964" s="4" t="str">
        <f t="shared" si="563"/>
        <v/>
      </c>
      <c r="Y2964" s="4" t="str">
        <f t="shared" si="556"/>
        <v/>
      </c>
      <c r="Z2964" s="4" t="str">
        <f t="shared" si="557"/>
        <v/>
      </c>
      <c r="AA2964" s="4" t="str">
        <f>IF($V2964="","",IF(Y2964&lt;36,0,IF(AND(36&lt;=Y2964,Y2964&lt;71),VLOOKUP($W2964,日射量と図３!$E$6:$F$34,2,TRUE),IF(AND(71&lt;=Y2964,Y2964&lt;107),VLOOKUP($W2964,日射量と図３!$E$6:$G$34,3,TRUE),IF(AND(107&lt;=Y2964,Y2964&lt;143),VLOOKUP($W2964,日射量と図３!$E$6:$H$34,4,TRUE),VLOOKUP($W2964,日射量と図３!$E$6:$I$34,5,TRUE))))))</f>
        <v/>
      </c>
      <c r="AB2964" s="4" t="str">
        <f>IF($V2964="","",IF(Z2964&lt;36,0,IF(AND(36&lt;=Z2964,Z2964&lt;71),VLOOKUP($W2964,日射量と図３!$E$6:$F$34,2,TRUE),IF(AND(71&lt;=Z2964,Z2964&lt;107),VLOOKUP($W2964,日射量と図３!$E$6:$G$34,3,TRUE),IF(AND(107&lt;=Z2964,Z2964&lt;143),VLOOKUP($W2964,日射量と図３!$E$6:$H$34,4,TRUE),VLOOKUP($W2964,日射量と図３!$E$6:$I$34,5,TRUE))))))</f>
        <v/>
      </c>
      <c r="AC2964" s="382" t="str">
        <f t="shared" si="564"/>
        <v/>
      </c>
      <c r="AD2964" s="382" t="str">
        <f t="shared" si="565"/>
        <v/>
      </c>
    </row>
    <row r="2965" spans="11:30" ht="13.5" customHeight="1">
      <c r="K2965" s="4">
        <f t="shared" si="558"/>
        <v>10</v>
      </c>
      <c r="L2965" s="34">
        <v>43375</v>
      </c>
      <c r="M2965" s="4">
        <v>124</v>
      </c>
      <c r="N2965" s="4">
        <v>10</v>
      </c>
      <c r="O2965" s="31">
        <v>0.375</v>
      </c>
      <c r="P2965" s="35">
        <v>22.339999999999996</v>
      </c>
      <c r="Q2965" s="36">
        <f t="shared" si="559"/>
        <v>12</v>
      </c>
      <c r="R2965" s="4">
        <f t="shared" si="560"/>
        <v>0</v>
      </c>
      <c r="S2965" s="31">
        <f t="shared" ref="S2965:S3028" si="567">VLOOKUP(K2965,$AF$38:$AH$49,2,TRUE)</f>
        <v>0.24079861111111112</v>
      </c>
      <c r="T2965" s="31">
        <f t="shared" ref="T2965:T3028" si="568">VLOOKUP(K2965,$AF$38:$AH$49,3,TRUE)</f>
        <v>0.73447916666666668</v>
      </c>
      <c r="U2965" s="4">
        <f t="shared" si="561"/>
        <v>0</v>
      </c>
      <c r="V2965" s="4" t="str">
        <f t="shared" si="566"/>
        <v/>
      </c>
      <c r="W2965" s="18" t="str">
        <f>IF(V2965="","",VLOOKUP(L2965,日射量と図３!$A$4:$C$368,3,TRUE)*238.85/100)</f>
        <v/>
      </c>
      <c r="X2965" s="4" t="str">
        <f t="shared" si="563"/>
        <v/>
      </c>
      <c r="Y2965" s="4" t="str">
        <f t="shared" si="556"/>
        <v/>
      </c>
      <c r="Z2965" s="4" t="str">
        <f t="shared" si="557"/>
        <v/>
      </c>
      <c r="AA2965" s="4" t="str">
        <f>IF($V2965="","",IF(Y2965&lt;36,0,IF(AND(36&lt;=Y2965,Y2965&lt;71),VLOOKUP($W2965,日射量と図３!$E$6:$F$34,2,TRUE),IF(AND(71&lt;=Y2965,Y2965&lt;107),VLOOKUP($W2965,日射量と図３!$E$6:$G$34,3,TRUE),IF(AND(107&lt;=Y2965,Y2965&lt;143),VLOOKUP($W2965,日射量と図３!$E$6:$H$34,4,TRUE),VLOOKUP($W2965,日射量と図３!$E$6:$I$34,5,TRUE))))))</f>
        <v/>
      </c>
      <c r="AB2965" s="4" t="str">
        <f>IF($V2965="","",IF(Z2965&lt;36,0,IF(AND(36&lt;=Z2965,Z2965&lt;71),VLOOKUP($W2965,日射量と図３!$E$6:$F$34,2,TRUE),IF(AND(71&lt;=Z2965,Z2965&lt;107),VLOOKUP($W2965,日射量と図３!$E$6:$G$34,3,TRUE),IF(AND(107&lt;=Z2965,Z2965&lt;143),VLOOKUP($W2965,日射量と図３!$E$6:$H$34,4,TRUE),VLOOKUP($W2965,日射量と図３!$E$6:$I$34,5,TRUE))))))</f>
        <v/>
      </c>
      <c r="AC2965" s="382" t="str">
        <f t="shared" si="564"/>
        <v/>
      </c>
      <c r="AD2965" s="382" t="str">
        <f t="shared" si="565"/>
        <v/>
      </c>
    </row>
    <row r="2966" spans="11:30" ht="13.5" customHeight="1">
      <c r="K2966" s="4">
        <f t="shared" si="558"/>
        <v>10</v>
      </c>
      <c r="L2966" s="34">
        <v>43375</v>
      </c>
      <c r="M2966" s="4">
        <v>124</v>
      </c>
      <c r="N2966" s="4">
        <v>11</v>
      </c>
      <c r="O2966" s="31">
        <v>0.41666666666666669</v>
      </c>
      <c r="P2966" s="35">
        <v>23.27</v>
      </c>
      <c r="Q2966" s="36">
        <f t="shared" si="559"/>
        <v>12</v>
      </c>
      <c r="R2966" s="4">
        <f t="shared" si="560"/>
        <v>0</v>
      </c>
      <c r="S2966" s="31">
        <f t="shared" si="567"/>
        <v>0.24079861111111112</v>
      </c>
      <c r="T2966" s="31">
        <f t="shared" si="568"/>
        <v>0.73447916666666668</v>
      </c>
      <c r="U2966" s="4">
        <f t="shared" si="561"/>
        <v>0</v>
      </c>
      <c r="V2966" s="4" t="str">
        <f t="shared" si="566"/>
        <v/>
      </c>
      <c r="W2966" s="18" t="str">
        <f>IF(V2966="","",VLOOKUP(L2966,日射量と図３!$A$4:$C$368,3,TRUE)*238.85/100)</f>
        <v/>
      </c>
      <c r="X2966" s="4" t="str">
        <f t="shared" si="563"/>
        <v/>
      </c>
      <c r="Y2966" s="4" t="str">
        <f t="shared" si="556"/>
        <v/>
      </c>
      <c r="Z2966" s="4" t="str">
        <f t="shared" si="557"/>
        <v/>
      </c>
      <c r="AA2966" s="4" t="str">
        <f>IF($V2966="","",IF(Y2966&lt;36,0,IF(AND(36&lt;=Y2966,Y2966&lt;71),VLOOKUP($W2966,日射量と図３!$E$6:$F$34,2,TRUE),IF(AND(71&lt;=Y2966,Y2966&lt;107),VLOOKUP($W2966,日射量と図３!$E$6:$G$34,3,TRUE),IF(AND(107&lt;=Y2966,Y2966&lt;143),VLOOKUP($W2966,日射量と図３!$E$6:$H$34,4,TRUE),VLOOKUP($W2966,日射量と図３!$E$6:$I$34,5,TRUE))))))</f>
        <v/>
      </c>
      <c r="AB2966" s="4" t="str">
        <f>IF($V2966="","",IF(Z2966&lt;36,0,IF(AND(36&lt;=Z2966,Z2966&lt;71),VLOOKUP($W2966,日射量と図３!$E$6:$F$34,2,TRUE),IF(AND(71&lt;=Z2966,Z2966&lt;107),VLOOKUP($W2966,日射量と図３!$E$6:$G$34,3,TRUE),IF(AND(107&lt;=Z2966,Z2966&lt;143),VLOOKUP($W2966,日射量と図３!$E$6:$H$34,4,TRUE),VLOOKUP($W2966,日射量と図３!$E$6:$I$34,5,TRUE))))))</f>
        <v/>
      </c>
      <c r="AC2966" s="382" t="str">
        <f t="shared" si="564"/>
        <v/>
      </c>
      <c r="AD2966" s="382" t="str">
        <f t="shared" si="565"/>
        <v/>
      </c>
    </row>
    <row r="2967" spans="11:30" ht="13.5" customHeight="1">
      <c r="K2967" s="4">
        <f t="shared" si="558"/>
        <v>10</v>
      </c>
      <c r="L2967" s="34">
        <v>43375</v>
      </c>
      <c r="M2967" s="4">
        <v>124</v>
      </c>
      <c r="N2967" s="4">
        <v>12</v>
      </c>
      <c r="O2967" s="31">
        <v>0.45833333333333331</v>
      </c>
      <c r="P2967" s="35">
        <v>24.400000000000002</v>
      </c>
      <c r="Q2967" s="36">
        <f t="shared" si="559"/>
        <v>12</v>
      </c>
      <c r="R2967" s="4">
        <f t="shared" si="560"/>
        <v>0</v>
      </c>
      <c r="S2967" s="31">
        <f t="shared" si="567"/>
        <v>0.24079861111111112</v>
      </c>
      <c r="T2967" s="31">
        <f t="shared" si="568"/>
        <v>0.73447916666666668</v>
      </c>
      <c r="U2967" s="4">
        <f t="shared" si="561"/>
        <v>0</v>
      </c>
      <c r="V2967" s="4" t="str">
        <f t="shared" si="566"/>
        <v/>
      </c>
      <c r="W2967" s="18" t="str">
        <f>IF(V2967="","",VLOOKUP(L2967,日射量と図３!$A$4:$C$368,3,TRUE)*238.85/100)</f>
        <v/>
      </c>
      <c r="X2967" s="4" t="str">
        <f t="shared" si="563"/>
        <v/>
      </c>
      <c r="Y2967" s="4" t="str">
        <f t="shared" si="556"/>
        <v/>
      </c>
      <c r="Z2967" s="4" t="str">
        <f t="shared" si="557"/>
        <v/>
      </c>
      <c r="AA2967" s="4" t="str">
        <f>IF($V2967="","",IF(Y2967&lt;36,0,IF(AND(36&lt;=Y2967,Y2967&lt;71),VLOOKUP($W2967,日射量と図３!$E$6:$F$34,2,TRUE),IF(AND(71&lt;=Y2967,Y2967&lt;107),VLOOKUP($W2967,日射量と図３!$E$6:$G$34,3,TRUE),IF(AND(107&lt;=Y2967,Y2967&lt;143),VLOOKUP($W2967,日射量と図３!$E$6:$H$34,4,TRUE),VLOOKUP($W2967,日射量と図３!$E$6:$I$34,5,TRUE))))))</f>
        <v/>
      </c>
      <c r="AB2967" s="4" t="str">
        <f>IF($V2967="","",IF(Z2967&lt;36,0,IF(AND(36&lt;=Z2967,Z2967&lt;71),VLOOKUP($W2967,日射量と図３!$E$6:$F$34,2,TRUE),IF(AND(71&lt;=Z2967,Z2967&lt;107),VLOOKUP($W2967,日射量と図３!$E$6:$G$34,3,TRUE),IF(AND(107&lt;=Z2967,Z2967&lt;143),VLOOKUP($W2967,日射量と図３!$E$6:$H$34,4,TRUE),VLOOKUP($W2967,日射量と図３!$E$6:$I$34,5,TRUE))))))</f>
        <v/>
      </c>
      <c r="AC2967" s="382" t="str">
        <f t="shared" si="564"/>
        <v/>
      </c>
      <c r="AD2967" s="382" t="str">
        <f t="shared" si="565"/>
        <v/>
      </c>
    </row>
    <row r="2968" spans="11:30" ht="13.5" customHeight="1">
      <c r="K2968" s="4">
        <f t="shared" si="558"/>
        <v>10</v>
      </c>
      <c r="L2968" s="34">
        <v>43375</v>
      </c>
      <c r="M2968" s="4">
        <v>124</v>
      </c>
      <c r="N2968" s="4">
        <v>13</v>
      </c>
      <c r="O2968" s="31">
        <v>0.5</v>
      </c>
      <c r="P2968" s="35">
        <v>24.939999999999998</v>
      </c>
      <c r="Q2968" s="36">
        <f t="shared" si="559"/>
        <v>12</v>
      </c>
      <c r="R2968" s="4">
        <f t="shared" si="560"/>
        <v>0</v>
      </c>
      <c r="S2968" s="31">
        <f t="shared" si="567"/>
        <v>0.24079861111111112</v>
      </c>
      <c r="T2968" s="31">
        <f t="shared" si="568"/>
        <v>0.73447916666666668</v>
      </c>
      <c r="U2968" s="4">
        <f t="shared" si="561"/>
        <v>0</v>
      </c>
      <c r="V2968" s="4" t="str">
        <f t="shared" si="566"/>
        <v/>
      </c>
      <c r="W2968" s="18" t="str">
        <f>IF(V2968="","",VLOOKUP(L2968,日射量と図３!$A$4:$C$368,3,TRUE)*238.85/100)</f>
        <v/>
      </c>
      <c r="X2968" s="4" t="str">
        <f t="shared" si="563"/>
        <v/>
      </c>
      <c r="Y2968" s="4" t="str">
        <f t="shared" si="556"/>
        <v/>
      </c>
      <c r="Z2968" s="4" t="str">
        <f t="shared" si="557"/>
        <v/>
      </c>
      <c r="AA2968" s="4" t="str">
        <f>IF($V2968="","",IF(Y2968&lt;36,0,IF(AND(36&lt;=Y2968,Y2968&lt;71),VLOOKUP($W2968,日射量と図３!$E$6:$F$34,2,TRUE),IF(AND(71&lt;=Y2968,Y2968&lt;107),VLOOKUP($W2968,日射量と図３!$E$6:$G$34,3,TRUE),IF(AND(107&lt;=Y2968,Y2968&lt;143),VLOOKUP($W2968,日射量と図３!$E$6:$H$34,4,TRUE),VLOOKUP($W2968,日射量と図３!$E$6:$I$34,5,TRUE))))))</f>
        <v/>
      </c>
      <c r="AB2968" s="4" t="str">
        <f>IF($V2968="","",IF(Z2968&lt;36,0,IF(AND(36&lt;=Z2968,Z2968&lt;71),VLOOKUP($W2968,日射量と図３!$E$6:$F$34,2,TRUE),IF(AND(71&lt;=Z2968,Z2968&lt;107),VLOOKUP($W2968,日射量と図３!$E$6:$G$34,3,TRUE),IF(AND(107&lt;=Z2968,Z2968&lt;143),VLOOKUP($W2968,日射量と図３!$E$6:$H$34,4,TRUE),VLOOKUP($W2968,日射量と図３!$E$6:$I$34,5,TRUE))))))</f>
        <v/>
      </c>
      <c r="AC2968" s="382" t="str">
        <f t="shared" si="564"/>
        <v/>
      </c>
      <c r="AD2968" s="382" t="str">
        <f t="shared" si="565"/>
        <v/>
      </c>
    </row>
    <row r="2969" spans="11:30" ht="13.5" customHeight="1">
      <c r="K2969" s="4">
        <f t="shared" si="558"/>
        <v>10</v>
      </c>
      <c r="L2969" s="34">
        <v>43375</v>
      </c>
      <c r="M2969" s="4">
        <v>124</v>
      </c>
      <c r="N2969" s="4">
        <v>14</v>
      </c>
      <c r="O2969" s="31">
        <v>0.54166666666666663</v>
      </c>
      <c r="P2969" s="35">
        <v>25.639999999999997</v>
      </c>
      <c r="Q2969" s="36">
        <f t="shared" si="559"/>
        <v>12</v>
      </c>
      <c r="R2969" s="4">
        <f t="shared" si="560"/>
        <v>0</v>
      </c>
      <c r="S2969" s="31">
        <f t="shared" si="567"/>
        <v>0.24079861111111112</v>
      </c>
      <c r="T2969" s="31">
        <f t="shared" si="568"/>
        <v>0.73447916666666668</v>
      </c>
      <c r="U2969" s="4">
        <f t="shared" si="561"/>
        <v>0</v>
      </c>
      <c r="V2969" s="4" t="str">
        <f t="shared" si="566"/>
        <v/>
      </c>
      <c r="W2969" s="18" t="str">
        <f>IF(V2969="","",VLOOKUP(L2969,日射量と図３!$A$4:$C$368,3,TRUE)*238.85/100)</f>
        <v/>
      </c>
      <c r="X2969" s="4" t="str">
        <f t="shared" si="563"/>
        <v/>
      </c>
      <c r="Y2969" s="4" t="str">
        <f t="shared" si="556"/>
        <v/>
      </c>
      <c r="Z2969" s="4" t="str">
        <f t="shared" si="557"/>
        <v/>
      </c>
      <c r="AA2969" s="4" t="str">
        <f>IF($V2969="","",IF(Y2969&lt;36,0,IF(AND(36&lt;=Y2969,Y2969&lt;71),VLOOKUP($W2969,日射量と図３!$E$6:$F$34,2,TRUE),IF(AND(71&lt;=Y2969,Y2969&lt;107),VLOOKUP($W2969,日射量と図３!$E$6:$G$34,3,TRUE),IF(AND(107&lt;=Y2969,Y2969&lt;143),VLOOKUP($W2969,日射量と図３!$E$6:$H$34,4,TRUE),VLOOKUP($W2969,日射量と図３!$E$6:$I$34,5,TRUE))))))</f>
        <v/>
      </c>
      <c r="AB2969" s="4" t="str">
        <f>IF($V2969="","",IF(Z2969&lt;36,0,IF(AND(36&lt;=Z2969,Z2969&lt;71),VLOOKUP($W2969,日射量と図３!$E$6:$F$34,2,TRUE),IF(AND(71&lt;=Z2969,Z2969&lt;107),VLOOKUP($W2969,日射量と図３!$E$6:$G$34,3,TRUE),IF(AND(107&lt;=Z2969,Z2969&lt;143),VLOOKUP($W2969,日射量と図３!$E$6:$H$34,4,TRUE),VLOOKUP($W2969,日射量と図３!$E$6:$I$34,5,TRUE))))))</f>
        <v/>
      </c>
      <c r="AC2969" s="382" t="str">
        <f t="shared" si="564"/>
        <v/>
      </c>
      <c r="AD2969" s="382" t="str">
        <f t="shared" si="565"/>
        <v/>
      </c>
    </row>
    <row r="2970" spans="11:30" ht="13.5" customHeight="1">
      <c r="K2970" s="4">
        <f t="shared" si="558"/>
        <v>10</v>
      </c>
      <c r="L2970" s="34">
        <v>43375</v>
      </c>
      <c r="M2970" s="4">
        <v>124</v>
      </c>
      <c r="N2970" s="4">
        <v>15</v>
      </c>
      <c r="O2970" s="31">
        <v>0.58333333333333337</v>
      </c>
      <c r="P2970" s="35">
        <v>25.46</v>
      </c>
      <c r="Q2970" s="36">
        <f t="shared" si="559"/>
        <v>12</v>
      </c>
      <c r="R2970" s="4">
        <f t="shared" si="560"/>
        <v>0</v>
      </c>
      <c r="S2970" s="31">
        <f t="shared" si="567"/>
        <v>0.24079861111111112</v>
      </c>
      <c r="T2970" s="31">
        <f t="shared" si="568"/>
        <v>0.73447916666666668</v>
      </c>
      <c r="U2970" s="4">
        <f t="shared" si="561"/>
        <v>0</v>
      </c>
      <c r="V2970" s="4" t="str">
        <f t="shared" si="566"/>
        <v/>
      </c>
      <c r="W2970" s="18" t="str">
        <f>IF(V2970="","",VLOOKUP(L2970,日射量と図３!$A$4:$C$368,3,TRUE)*238.85/100)</f>
        <v/>
      </c>
      <c r="X2970" s="4" t="str">
        <f t="shared" si="563"/>
        <v/>
      </c>
      <c r="Y2970" s="4" t="str">
        <f t="shared" si="556"/>
        <v/>
      </c>
      <c r="Z2970" s="4" t="str">
        <f t="shared" si="557"/>
        <v/>
      </c>
      <c r="AA2970" s="4" t="str">
        <f>IF($V2970="","",IF(Y2970&lt;36,0,IF(AND(36&lt;=Y2970,Y2970&lt;71),VLOOKUP($W2970,日射量と図３!$E$6:$F$34,2,TRUE),IF(AND(71&lt;=Y2970,Y2970&lt;107),VLOOKUP($W2970,日射量と図３!$E$6:$G$34,3,TRUE),IF(AND(107&lt;=Y2970,Y2970&lt;143),VLOOKUP($W2970,日射量と図３!$E$6:$H$34,4,TRUE),VLOOKUP($W2970,日射量と図３!$E$6:$I$34,5,TRUE))))))</f>
        <v/>
      </c>
      <c r="AB2970" s="4" t="str">
        <f>IF($V2970="","",IF(Z2970&lt;36,0,IF(AND(36&lt;=Z2970,Z2970&lt;71),VLOOKUP($W2970,日射量と図３!$E$6:$F$34,2,TRUE),IF(AND(71&lt;=Z2970,Z2970&lt;107),VLOOKUP($W2970,日射量と図３!$E$6:$G$34,3,TRUE),IF(AND(107&lt;=Z2970,Z2970&lt;143),VLOOKUP($W2970,日射量と図３!$E$6:$H$34,4,TRUE),VLOOKUP($W2970,日射量と図３!$E$6:$I$34,5,TRUE))))))</f>
        <v/>
      </c>
      <c r="AC2970" s="382" t="str">
        <f t="shared" si="564"/>
        <v/>
      </c>
      <c r="AD2970" s="382" t="str">
        <f t="shared" si="565"/>
        <v/>
      </c>
    </row>
    <row r="2971" spans="11:30" ht="13.5" customHeight="1">
      <c r="K2971" s="4">
        <f t="shared" si="558"/>
        <v>10</v>
      </c>
      <c r="L2971" s="34">
        <v>43375</v>
      </c>
      <c r="M2971" s="4">
        <v>124</v>
      </c>
      <c r="N2971" s="4">
        <v>16</v>
      </c>
      <c r="O2971" s="31">
        <v>0.625</v>
      </c>
      <c r="P2971" s="35">
        <v>24.860000000000003</v>
      </c>
      <c r="Q2971" s="36">
        <f t="shared" si="559"/>
        <v>16</v>
      </c>
      <c r="R2971" s="4">
        <f t="shared" si="560"/>
        <v>0</v>
      </c>
      <c r="S2971" s="31">
        <f t="shared" si="567"/>
        <v>0.24079861111111112</v>
      </c>
      <c r="T2971" s="31">
        <f t="shared" si="568"/>
        <v>0.73447916666666668</v>
      </c>
      <c r="U2971" s="4">
        <f t="shared" si="561"/>
        <v>0</v>
      </c>
      <c r="V2971" s="4" t="str">
        <f t="shared" si="566"/>
        <v/>
      </c>
      <c r="W2971" s="18" t="str">
        <f>IF(V2971="","",VLOOKUP(L2971,日射量と図３!$A$4:$C$368,3,TRUE)*238.85/100)</f>
        <v/>
      </c>
      <c r="X2971" s="4" t="str">
        <f t="shared" si="563"/>
        <v/>
      </c>
      <c r="Y2971" s="4" t="str">
        <f t="shared" si="556"/>
        <v/>
      </c>
      <c r="Z2971" s="4" t="str">
        <f t="shared" si="557"/>
        <v/>
      </c>
      <c r="AA2971" s="4" t="str">
        <f>IF($V2971="","",IF(Y2971&lt;36,0,IF(AND(36&lt;=Y2971,Y2971&lt;71),VLOOKUP($W2971,日射量と図３!$E$6:$F$34,2,TRUE),IF(AND(71&lt;=Y2971,Y2971&lt;107),VLOOKUP($W2971,日射量と図３!$E$6:$G$34,3,TRUE),IF(AND(107&lt;=Y2971,Y2971&lt;143),VLOOKUP($W2971,日射量と図３!$E$6:$H$34,4,TRUE),VLOOKUP($W2971,日射量と図３!$E$6:$I$34,5,TRUE))))))</f>
        <v/>
      </c>
      <c r="AB2971" s="4" t="str">
        <f>IF($V2971="","",IF(Z2971&lt;36,0,IF(AND(36&lt;=Z2971,Z2971&lt;71),VLOOKUP($W2971,日射量と図３!$E$6:$F$34,2,TRUE),IF(AND(71&lt;=Z2971,Z2971&lt;107),VLOOKUP($W2971,日射量と図３!$E$6:$G$34,3,TRUE),IF(AND(107&lt;=Z2971,Z2971&lt;143),VLOOKUP($W2971,日射量と図３!$E$6:$H$34,4,TRUE),VLOOKUP($W2971,日射量と図３!$E$6:$I$34,5,TRUE))))))</f>
        <v/>
      </c>
      <c r="AC2971" s="382" t="str">
        <f t="shared" si="564"/>
        <v/>
      </c>
      <c r="AD2971" s="382" t="str">
        <f t="shared" si="565"/>
        <v/>
      </c>
    </row>
    <row r="2972" spans="11:30" ht="13.5" customHeight="1">
      <c r="K2972" s="4">
        <f t="shared" si="558"/>
        <v>10</v>
      </c>
      <c r="L2972" s="34">
        <v>43375</v>
      </c>
      <c r="M2972" s="4">
        <v>124</v>
      </c>
      <c r="N2972" s="4">
        <v>17</v>
      </c>
      <c r="O2972" s="31">
        <v>0.66666666666666663</v>
      </c>
      <c r="P2972" s="35">
        <v>24.119999999999997</v>
      </c>
      <c r="Q2972" s="36">
        <f t="shared" si="559"/>
        <v>16</v>
      </c>
      <c r="R2972" s="4">
        <f t="shared" si="560"/>
        <v>0</v>
      </c>
      <c r="S2972" s="31">
        <f t="shared" si="567"/>
        <v>0.24079861111111112</v>
      </c>
      <c r="T2972" s="31">
        <f t="shared" si="568"/>
        <v>0.73447916666666668</v>
      </c>
      <c r="U2972" s="4">
        <f t="shared" si="561"/>
        <v>0</v>
      </c>
      <c r="V2972" s="4" t="str">
        <f t="shared" si="566"/>
        <v/>
      </c>
      <c r="W2972" s="18" t="str">
        <f>IF(V2972="","",VLOOKUP(L2972,日射量と図３!$A$4:$C$368,3,TRUE)*238.85/100)</f>
        <v/>
      </c>
      <c r="X2972" s="4" t="str">
        <f t="shared" si="563"/>
        <v/>
      </c>
      <c r="Y2972" s="4" t="str">
        <f t="shared" si="556"/>
        <v/>
      </c>
      <c r="Z2972" s="4" t="str">
        <f t="shared" si="557"/>
        <v/>
      </c>
      <c r="AA2972" s="4" t="str">
        <f>IF($V2972="","",IF(Y2972&lt;36,0,IF(AND(36&lt;=Y2972,Y2972&lt;71),VLOOKUP($W2972,日射量と図３!$E$6:$F$34,2,TRUE),IF(AND(71&lt;=Y2972,Y2972&lt;107),VLOOKUP($W2972,日射量と図３!$E$6:$G$34,3,TRUE),IF(AND(107&lt;=Y2972,Y2972&lt;143),VLOOKUP($W2972,日射量と図３!$E$6:$H$34,4,TRUE),VLOOKUP($W2972,日射量と図３!$E$6:$I$34,5,TRUE))))))</f>
        <v/>
      </c>
      <c r="AB2972" s="4" t="str">
        <f>IF($V2972="","",IF(Z2972&lt;36,0,IF(AND(36&lt;=Z2972,Z2972&lt;71),VLOOKUP($W2972,日射量と図３!$E$6:$F$34,2,TRUE),IF(AND(71&lt;=Z2972,Z2972&lt;107),VLOOKUP($W2972,日射量と図３!$E$6:$G$34,3,TRUE),IF(AND(107&lt;=Z2972,Z2972&lt;143),VLOOKUP($W2972,日射量と図３!$E$6:$H$34,4,TRUE),VLOOKUP($W2972,日射量と図３!$E$6:$I$34,5,TRUE))))))</f>
        <v/>
      </c>
      <c r="AC2972" s="382" t="str">
        <f t="shared" si="564"/>
        <v/>
      </c>
      <c r="AD2972" s="382" t="str">
        <f t="shared" si="565"/>
        <v/>
      </c>
    </row>
    <row r="2973" spans="11:30" ht="13.5" customHeight="1">
      <c r="K2973" s="4">
        <f t="shared" si="558"/>
        <v>10</v>
      </c>
      <c r="L2973" s="34">
        <v>43375</v>
      </c>
      <c r="M2973" s="4">
        <v>124</v>
      </c>
      <c r="N2973" s="4">
        <v>18</v>
      </c>
      <c r="O2973" s="31">
        <v>0.70833333333333337</v>
      </c>
      <c r="P2973" s="35">
        <v>23.34</v>
      </c>
      <c r="Q2973" s="36">
        <f t="shared" si="559"/>
        <v>16</v>
      </c>
      <c r="R2973" s="4">
        <f t="shared" si="560"/>
        <v>0</v>
      </c>
      <c r="S2973" s="31">
        <f t="shared" si="567"/>
        <v>0.24079861111111112</v>
      </c>
      <c r="T2973" s="31">
        <f t="shared" si="568"/>
        <v>0.73447916666666668</v>
      </c>
      <c r="U2973" s="4">
        <f t="shared" si="561"/>
        <v>0</v>
      </c>
      <c r="V2973" s="4" t="str">
        <f t="shared" si="566"/>
        <v/>
      </c>
      <c r="W2973" s="18" t="str">
        <f>IF(V2973="","",VLOOKUP(L2973,日射量と図３!$A$4:$C$368,3,TRUE)*238.85/100)</f>
        <v/>
      </c>
      <c r="X2973" s="4" t="str">
        <f t="shared" si="563"/>
        <v/>
      </c>
      <c r="Y2973" s="4" t="str">
        <f t="shared" si="556"/>
        <v/>
      </c>
      <c r="Z2973" s="4" t="str">
        <f t="shared" si="557"/>
        <v/>
      </c>
      <c r="AA2973" s="4" t="str">
        <f>IF($V2973="","",IF(Y2973&lt;36,0,IF(AND(36&lt;=Y2973,Y2973&lt;71),VLOOKUP($W2973,日射量と図３!$E$6:$F$34,2,TRUE),IF(AND(71&lt;=Y2973,Y2973&lt;107),VLOOKUP($W2973,日射量と図３!$E$6:$G$34,3,TRUE),IF(AND(107&lt;=Y2973,Y2973&lt;143),VLOOKUP($W2973,日射量と図３!$E$6:$H$34,4,TRUE),VLOOKUP($W2973,日射量と図３!$E$6:$I$34,5,TRUE))))))</f>
        <v/>
      </c>
      <c r="AB2973" s="4" t="str">
        <f>IF($V2973="","",IF(Z2973&lt;36,0,IF(AND(36&lt;=Z2973,Z2973&lt;71),VLOOKUP($W2973,日射量と図３!$E$6:$F$34,2,TRUE),IF(AND(71&lt;=Z2973,Z2973&lt;107),VLOOKUP($W2973,日射量と図３!$E$6:$G$34,3,TRUE),IF(AND(107&lt;=Z2973,Z2973&lt;143),VLOOKUP($W2973,日射量と図３!$E$6:$H$34,4,TRUE),VLOOKUP($W2973,日射量と図３!$E$6:$I$34,5,TRUE))))))</f>
        <v/>
      </c>
      <c r="AC2973" s="382" t="str">
        <f t="shared" si="564"/>
        <v/>
      </c>
      <c r="AD2973" s="382" t="str">
        <f t="shared" si="565"/>
        <v/>
      </c>
    </row>
    <row r="2974" spans="11:30" ht="13.5" customHeight="1">
      <c r="K2974" s="4">
        <f t="shared" si="558"/>
        <v>10</v>
      </c>
      <c r="L2974" s="34">
        <v>43375</v>
      </c>
      <c r="M2974" s="4">
        <v>124</v>
      </c>
      <c r="N2974" s="4">
        <v>19</v>
      </c>
      <c r="O2974" s="31">
        <v>0.75</v>
      </c>
      <c r="P2974" s="35">
        <v>22.59</v>
      </c>
      <c r="Q2974" s="36">
        <f t="shared" si="559"/>
        <v>16</v>
      </c>
      <c r="R2974" s="4">
        <f t="shared" si="560"/>
        <v>0</v>
      </c>
      <c r="S2974" s="31">
        <f t="shared" si="567"/>
        <v>0.24079861111111112</v>
      </c>
      <c r="T2974" s="31">
        <f t="shared" si="568"/>
        <v>0.73447916666666668</v>
      </c>
      <c r="U2974" s="4">
        <f t="shared" si="561"/>
        <v>0</v>
      </c>
      <c r="V2974" s="4" t="str">
        <f t="shared" si="566"/>
        <v/>
      </c>
      <c r="W2974" s="18" t="str">
        <f>IF(V2974="","",VLOOKUP(L2974,日射量と図３!$A$4:$C$368,3,TRUE)*238.85/100)</f>
        <v/>
      </c>
      <c r="X2974" s="4" t="str">
        <f t="shared" si="563"/>
        <v/>
      </c>
      <c r="Y2974" s="4" t="str">
        <f t="shared" si="556"/>
        <v/>
      </c>
      <c r="Z2974" s="4" t="str">
        <f t="shared" si="557"/>
        <v/>
      </c>
      <c r="AA2974" s="4" t="str">
        <f>IF($V2974="","",IF(Y2974&lt;36,0,IF(AND(36&lt;=Y2974,Y2974&lt;71),VLOOKUP($W2974,日射量と図３!$E$6:$F$34,2,TRUE),IF(AND(71&lt;=Y2974,Y2974&lt;107),VLOOKUP($W2974,日射量と図３!$E$6:$G$34,3,TRUE),IF(AND(107&lt;=Y2974,Y2974&lt;143),VLOOKUP($W2974,日射量と図３!$E$6:$H$34,4,TRUE),VLOOKUP($W2974,日射量と図３!$E$6:$I$34,5,TRUE))))))</f>
        <v/>
      </c>
      <c r="AB2974" s="4" t="str">
        <f>IF($V2974="","",IF(Z2974&lt;36,0,IF(AND(36&lt;=Z2974,Z2974&lt;71),VLOOKUP($W2974,日射量と図３!$E$6:$F$34,2,TRUE),IF(AND(71&lt;=Z2974,Z2974&lt;107),VLOOKUP($W2974,日射量と図３!$E$6:$G$34,3,TRUE),IF(AND(107&lt;=Z2974,Z2974&lt;143),VLOOKUP($W2974,日射量と図３!$E$6:$H$34,4,TRUE),VLOOKUP($W2974,日射量と図３!$E$6:$I$34,5,TRUE))))))</f>
        <v/>
      </c>
      <c r="AC2974" s="382" t="str">
        <f t="shared" si="564"/>
        <v/>
      </c>
      <c r="AD2974" s="382" t="str">
        <f t="shared" si="565"/>
        <v/>
      </c>
    </row>
    <row r="2975" spans="11:30" ht="13.5" customHeight="1">
      <c r="K2975" s="4">
        <f t="shared" si="558"/>
        <v>10</v>
      </c>
      <c r="L2975" s="34">
        <v>43375</v>
      </c>
      <c r="M2975" s="4">
        <v>124</v>
      </c>
      <c r="N2975" s="4">
        <v>20</v>
      </c>
      <c r="O2975" s="31">
        <v>0.79166666666666663</v>
      </c>
      <c r="P2975" s="35">
        <v>22.050000000000004</v>
      </c>
      <c r="Q2975" s="36">
        <f t="shared" si="559"/>
        <v>16</v>
      </c>
      <c r="R2975" s="4">
        <f t="shared" si="560"/>
        <v>0</v>
      </c>
      <c r="S2975" s="31">
        <f t="shared" si="567"/>
        <v>0.24079861111111112</v>
      </c>
      <c r="T2975" s="31">
        <f t="shared" si="568"/>
        <v>0.73447916666666668</v>
      </c>
      <c r="U2975" s="4">
        <f t="shared" si="561"/>
        <v>0</v>
      </c>
      <c r="V2975" s="4" t="str">
        <f t="shared" si="566"/>
        <v/>
      </c>
      <c r="W2975" s="18" t="str">
        <f>IF(V2975="","",VLOOKUP(L2975,日射量と図３!$A$4:$C$368,3,TRUE)*238.85/100)</f>
        <v/>
      </c>
      <c r="X2975" s="4" t="str">
        <f t="shared" si="563"/>
        <v/>
      </c>
      <c r="Y2975" s="4" t="str">
        <f t="shared" ref="Y2975:Y3038" si="569">IF(V2975="","",$AH$30*V2975/(($AG$18/$AH$18)*X2975))</f>
        <v/>
      </c>
      <c r="Z2975" s="4" t="str">
        <f t="shared" ref="Z2975:Z3038" si="570">IF(V2975="","",$AH$30*V2975/(($AG$19/$AH$19)*X2975))</f>
        <v/>
      </c>
      <c r="AA2975" s="4" t="str">
        <f>IF($V2975="","",IF(Y2975&lt;36,0,IF(AND(36&lt;=Y2975,Y2975&lt;71),VLOOKUP($W2975,日射量と図３!$E$6:$F$34,2,TRUE),IF(AND(71&lt;=Y2975,Y2975&lt;107),VLOOKUP($W2975,日射量と図３!$E$6:$G$34,3,TRUE),IF(AND(107&lt;=Y2975,Y2975&lt;143),VLOOKUP($W2975,日射量と図３!$E$6:$H$34,4,TRUE),VLOOKUP($W2975,日射量と図３!$E$6:$I$34,5,TRUE))))))</f>
        <v/>
      </c>
      <c r="AB2975" s="4" t="str">
        <f>IF($V2975="","",IF(Z2975&lt;36,0,IF(AND(36&lt;=Z2975,Z2975&lt;71),VLOOKUP($W2975,日射量と図３!$E$6:$F$34,2,TRUE),IF(AND(71&lt;=Z2975,Z2975&lt;107),VLOOKUP($W2975,日射量と図３!$E$6:$G$34,3,TRUE),IF(AND(107&lt;=Z2975,Z2975&lt;143),VLOOKUP($W2975,日射量と図３!$E$6:$H$34,4,TRUE),VLOOKUP($W2975,日射量と図３!$E$6:$I$34,5,TRUE))))))</f>
        <v/>
      </c>
      <c r="AC2975" s="382" t="str">
        <f t="shared" si="564"/>
        <v/>
      </c>
      <c r="AD2975" s="382" t="str">
        <f t="shared" si="565"/>
        <v/>
      </c>
    </row>
    <row r="2976" spans="11:30" ht="13.5" customHeight="1">
      <c r="K2976" s="4">
        <f t="shared" si="558"/>
        <v>10</v>
      </c>
      <c r="L2976" s="34">
        <v>43375</v>
      </c>
      <c r="M2976" s="4">
        <v>124</v>
      </c>
      <c r="N2976" s="4">
        <v>21</v>
      </c>
      <c r="O2976" s="31">
        <v>0.83333333333333337</v>
      </c>
      <c r="P2976" s="35">
        <v>21.66</v>
      </c>
      <c r="Q2976" s="36">
        <f t="shared" si="559"/>
        <v>16</v>
      </c>
      <c r="R2976" s="4">
        <f t="shared" si="560"/>
        <v>0</v>
      </c>
      <c r="S2976" s="31">
        <f t="shared" si="567"/>
        <v>0.24079861111111112</v>
      </c>
      <c r="T2976" s="31">
        <f t="shared" si="568"/>
        <v>0.73447916666666668</v>
      </c>
      <c r="U2976" s="4">
        <f t="shared" si="561"/>
        <v>0</v>
      </c>
      <c r="V2976" s="4" t="str">
        <f t="shared" si="566"/>
        <v/>
      </c>
      <c r="W2976" s="18" t="str">
        <f>IF(V2976="","",VLOOKUP(L2976,日射量と図３!$A$4:$C$368,3,TRUE)*238.85/100)</f>
        <v/>
      </c>
      <c r="X2976" s="4" t="str">
        <f t="shared" si="563"/>
        <v/>
      </c>
      <c r="Y2976" s="4" t="str">
        <f t="shared" si="569"/>
        <v/>
      </c>
      <c r="Z2976" s="4" t="str">
        <f t="shared" si="570"/>
        <v/>
      </c>
      <c r="AA2976" s="4" t="str">
        <f>IF($V2976="","",IF(Y2976&lt;36,0,IF(AND(36&lt;=Y2976,Y2976&lt;71),VLOOKUP($W2976,日射量と図３!$E$6:$F$34,2,TRUE),IF(AND(71&lt;=Y2976,Y2976&lt;107),VLOOKUP($W2976,日射量と図３!$E$6:$G$34,3,TRUE),IF(AND(107&lt;=Y2976,Y2976&lt;143),VLOOKUP($W2976,日射量と図３!$E$6:$H$34,4,TRUE),VLOOKUP($W2976,日射量と図３!$E$6:$I$34,5,TRUE))))))</f>
        <v/>
      </c>
      <c r="AB2976" s="4" t="str">
        <f>IF($V2976="","",IF(Z2976&lt;36,0,IF(AND(36&lt;=Z2976,Z2976&lt;71),VLOOKUP($W2976,日射量と図３!$E$6:$F$34,2,TRUE),IF(AND(71&lt;=Z2976,Z2976&lt;107),VLOOKUP($W2976,日射量と図３!$E$6:$G$34,3,TRUE),IF(AND(107&lt;=Z2976,Z2976&lt;143),VLOOKUP($W2976,日射量と図３!$E$6:$H$34,4,TRUE),VLOOKUP($W2976,日射量と図３!$E$6:$I$34,5,TRUE))))))</f>
        <v/>
      </c>
      <c r="AC2976" s="382" t="str">
        <f t="shared" si="564"/>
        <v/>
      </c>
      <c r="AD2976" s="382" t="str">
        <f t="shared" si="565"/>
        <v/>
      </c>
    </row>
    <row r="2977" spans="11:30" ht="13.5" customHeight="1">
      <c r="K2977" s="4">
        <f t="shared" si="558"/>
        <v>10</v>
      </c>
      <c r="L2977" s="34">
        <v>43375</v>
      </c>
      <c r="M2977" s="4">
        <v>124</v>
      </c>
      <c r="N2977" s="4">
        <v>22</v>
      </c>
      <c r="O2977" s="31">
        <v>0.875</v>
      </c>
      <c r="P2977" s="35">
        <v>21.22</v>
      </c>
      <c r="Q2977" s="36">
        <f t="shared" si="559"/>
        <v>16</v>
      </c>
      <c r="R2977" s="4">
        <f t="shared" si="560"/>
        <v>0</v>
      </c>
      <c r="S2977" s="31">
        <f t="shared" si="567"/>
        <v>0.24079861111111112</v>
      </c>
      <c r="T2977" s="31">
        <f t="shared" si="568"/>
        <v>0.73447916666666668</v>
      </c>
      <c r="U2977" s="4">
        <f t="shared" si="561"/>
        <v>0</v>
      </c>
      <c r="V2977" s="4" t="str">
        <f t="shared" si="566"/>
        <v/>
      </c>
      <c r="W2977" s="18" t="str">
        <f>IF(V2977="","",VLOOKUP(L2977,日射量と図３!$A$4:$C$368,3,TRUE)*238.85/100)</f>
        <v/>
      </c>
      <c r="X2977" s="4" t="str">
        <f t="shared" si="563"/>
        <v/>
      </c>
      <c r="Y2977" s="4" t="str">
        <f t="shared" si="569"/>
        <v/>
      </c>
      <c r="Z2977" s="4" t="str">
        <f t="shared" si="570"/>
        <v/>
      </c>
      <c r="AA2977" s="4" t="str">
        <f>IF($V2977="","",IF(Y2977&lt;36,0,IF(AND(36&lt;=Y2977,Y2977&lt;71),VLOOKUP($W2977,日射量と図３!$E$6:$F$34,2,TRUE),IF(AND(71&lt;=Y2977,Y2977&lt;107),VLOOKUP($W2977,日射量と図３!$E$6:$G$34,3,TRUE),IF(AND(107&lt;=Y2977,Y2977&lt;143),VLOOKUP($W2977,日射量と図３!$E$6:$H$34,4,TRUE),VLOOKUP($W2977,日射量と図３!$E$6:$I$34,5,TRUE))))))</f>
        <v/>
      </c>
      <c r="AB2977" s="4" t="str">
        <f>IF($V2977="","",IF(Z2977&lt;36,0,IF(AND(36&lt;=Z2977,Z2977&lt;71),VLOOKUP($W2977,日射量と図３!$E$6:$F$34,2,TRUE),IF(AND(71&lt;=Z2977,Z2977&lt;107),VLOOKUP($W2977,日射量と図３!$E$6:$G$34,3,TRUE),IF(AND(107&lt;=Z2977,Z2977&lt;143),VLOOKUP($W2977,日射量と図３!$E$6:$H$34,4,TRUE),VLOOKUP($W2977,日射量と図３!$E$6:$I$34,5,TRUE))))))</f>
        <v/>
      </c>
      <c r="AC2977" s="382" t="str">
        <f t="shared" si="564"/>
        <v/>
      </c>
      <c r="AD2977" s="382" t="str">
        <f t="shared" si="565"/>
        <v/>
      </c>
    </row>
    <row r="2978" spans="11:30" ht="13.5" customHeight="1">
      <c r="K2978" s="4">
        <f t="shared" si="558"/>
        <v>10</v>
      </c>
      <c r="L2978" s="34">
        <v>43375</v>
      </c>
      <c r="M2978" s="4">
        <v>124</v>
      </c>
      <c r="N2978" s="4">
        <v>23</v>
      </c>
      <c r="O2978" s="31">
        <v>0.91666666666666663</v>
      </c>
      <c r="P2978" s="35">
        <v>20.96</v>
      </c>
      <c r="Q2978" s="36">
        <f t="shared" si="559"/>
        <v>13</v>
      </c>
      <c r="R2978" s="4">
        <f t="shared" si="560"/>
        <v>0</v>
      </c>
      <c r="S2978" s="31">
        <f t="shared" si="567"/>
        <v>0.24079861111111112</v>
      </c>
      <c r="T2978" s="31">
        <f t="shared" si="568"/>
        <v>0.73447916666666668</v>
      </c>
      <c r="U2978" s="4">
        <f t="shared" si="561"/>
        <v>0</v>
      </c>
      <c r="V2978" s="4" t="str">
        <f t="shared" si="566"/>
        <v/>
      </c>
      <c r="W2978" s="18" t="str">
        <f>IF(V2978="","",VLOOKUP(L2978,日射量と図３!$A$4:$C$368,3,TRUE)*238.85/100)</f>
        <v/>
      </c>
      <c r="X2978" s="4" t="str">
        <f t="shared" si="563"/>
        <v/>
      </c>
      <c r="Y2978" s="4" t="str">
        <f t="shared" si="569"/>
        <v/>
      </c>
      <c r="Z2978" s="4" t="str">
        <f t="shared" si="570"/>
        <v/>
      </c>
      <c r="AA2978" s="4" t="str">
        <f>IF($V2978="","",IF(Y2978&lt;36,0,IF(AND(36&lt;=Y2978,Y2978&lt;71),VLOOKUP($W2978,日射量と図３!$E$6:$F$34,2,TRUE),IF(AND(71&lt;=Y2978,Y2978&lt;107),VLOOKUP($W2978,日射量と図３!$E$6:$G$34,3,TRUE),IF(AND(107&lt;=Y2978,Y2978&lt;143),VLOOKUP($W2978,日射量と図３!$E$6:$H$34,4,TRUE),VLOOKUP($W2978,日射量と図３!$E$6:$I$34,5,TRUE))))))</f>
        <v/>
      </c>
      <c r="AB2978" s="4" t="str">
        <f>IF($V2978="","",IF(Z2978&lt;36,0,IF(AND(36&lt;=Z2978,Z2978&lt;71),VLOOKUP($W2978,日射量と図３!$E$6:$F$34,2,TRUE),IF(AND(71&lt;=Z2978,Z2978&lt;107),VLOOKUP($W2978,日射量と図３!$E$6:$G$34,3,TRUE),IF(AND(107&lt;=Z2978,Z2978&lt;143),VLOOKUP($W2978,日射量と図３!$E$6:$H$34,4,TRUE),VLOOKUP($W2978,日射量と図３!$E$6:$I$34,5,TRUE))))))</f>
        <v/>
      </c>
      <c r="AC2978" s="382" t="str">
        <f t="shared" si="564"/>
        <v/>
      </c>
      <c r="AD2978" s="382" t="str">
        <f t="shared" si="565"/>
        <v/>
      </c>
    </row>
    <row r="2979" spans="11:30" ht="13.5" customHeight="1">
      <c r="K2979" s="4">
        <f t="shared" si="558"/>
        <v>10</v>
      </c>
      <c r="L2979" s="34">
        <v>43375</v>
      </c>
      <c r="M2979" s="4">
        <v>124</v>
      </c>
      <c r="N2979" s="4">
        <v>24</v>
      </c>
      <c r="O2979" s="31">
        <v>0.95833333333333337</v>
      </c>
      <c r="P2979" s="35">
        <v>20.75</v>
      </c>
      <c r="Q2979" s="36">
        <f t="shared" si="559"/>
        <v>13</v>
      </c>
      <c r="R2979" s="4">
        <f t="shared" si="560"/>
        <v>0</v>
      </c>
      <c r="S2979" s="31">
        <f t="shared" si="567"/>
        <v>0.24079861111111112</v>
      </c>
      <c r="T2979" s="31">
        <f t="shared" si="568"/>
        <v>0.73447916666666668</v>
      </c>
      <c r="U2979" s="4">
        <f t="shared" si="561"/>
        <v>0</v>
      </c>
      <c r="V2979" s="4" t="str">
        <f t="shared" si="566"/>
        <v/>
      </c>
      <c r="W2979" s="18" t="str">
        <f>IF(V2979="","",VLOOKUP(L2979,日射量と図３!$A$4:$C$368,3,TRUE)*238.85/100)</f>
        <v/>
      </c>
      <c r="X2979" s="4" t="str">
        <f t="shared" si="563"/>
        <v/>
      </c>
      <c r="Y2979" s="4" t="str">
        <f t="shared" si="569"/>
        <v/>
      </c>
      <c r="Z2979" s="4" t="str">
        <f t="shared" si="570"/>
        <v/>
      </c>
      <c r="AA2979" s="4" t="str">
        <f>IF($V2979="","",IF(Y2979&lt;36,0,IF(AND(36&lt;=Y2979,Y2979&lt;71),VLOOKUP($W2979,日射量と図３!$E$6:$F$34,2,TRUE),IF(AND(71&lt;=Y2979,Y2979&lt;107),VLOOKUP($W2979,日射量と図３!$E$6:$G$34,3,TRUE),IF(AND(107&lt;=Y2979,Y2979&lt;143),VLOOKUP($W2979,日射量と図３!$E$6:$H$34,4,TRUE),VLOOKUP($W2979,日射量と図３!$E$6:$I$34,5,TRUE))))))</f>
        <v/>
      </c>
      <c r="AB2979" s="4" t="str">
        <f>IF($V2979="","",IF(Z2979&lt;36,0,IF(AND(36&lt;=Z2979,Z2979&lt;71),VLOOKUP($W2979,日射量と図３!$E$6:$F$34,2,TRUE),IF(AND(71&lt;=Z2979,Z2979&lt;107),VLOOKUP($W2979,日射量と図３!$E$6:$G$34,3,TRUE),IF(AND(107&lt;=Z2979,Z2979&lt;143),VLOOKUP($W2979,日射量と図３!$E$6:$H$34,4,TRUE),VLOOKUP($W2979,日射量と図３!$E$6:$I$34,5,TRUE))))))</f>
        <v/>
      </c>
      <c r="AC2979" s="382" t="str">
        <f t="shared" si="564"/>
        <v/>
      </c>
      <c r="AD2979" s="382" t="str">
        <f t="shared" si="565"/>
        <v/>
      </c>
    </row>
    <row r="2980" spans="11:30" ht="13.5" customHeight="1">
      <c r="K2980" s="4">
        <f t="shared" si="558"/>
        <v>10</v>
      </c>
      <c r="L2980" s="34">
        <v>43376</v>
      </c>
      <c r="M2980" s="4">
        <v>125</v>
      </c>
      <c r="N2980" s="4">
        <v>1</v>
      </c>
      <c r="O2980" s="31">
        <v>0</v>
      </c>
      <c r="P2980" s="35">
        <v>20.410000000000004</v>
      </c>
      <c r="Q2980" s="36">
        <f t="shared" si="559"/>
        <v>13</v>
      </c>
      <c r="R2980" s="4">
        <f t="shared" si="560"/>
        <v>0</v>
      </c>
      <c r="S2980" s="31">
        <f t="shared" si="567"/>
        <v>0.24079861111111112</v>
      </c>
      <c r="T2980" s="31">
        <f t="shared" si="568"/>
        <v>0.73447916666666668</v>
      </c>
      <c r="U2980" s="4">
        <f t="shared" si="561"/>
        <v>0</v>
      </c>
      <c r="V2980" s="4">
        <f t="shared" si="566"/>
        <v>0</v>
      </c>
      <c r="W2980" s="18">
        <f>IF(V2980="","",VLOOKUP(L2980,日射量と図３!$A$4:$C$368,3,TRUE)*238.85/100)</f>
        <v>33.439</v>
      </c>
      <c r="X2980" s="4">
        <f t="shared" si="563"/>
        <v>12</v>
      </c>
      <c r="Y2980" s="4">
        <f t="shared" si="569"/>
        <v>0</v>
      </c>
      <c r="Z2980" s="4">
        <f t="shared" si="570"/>
        <v>0</v>
      </c>
      <c r="AA2980" s="4">
        <f>IF($V2980="","",IF(Y2980&lt;36,0,IF(AND(36&lt;=Y2980,Y2980&lt;71),VLOOKUP($W2980,日射量と図３!$E$6:$F$34,2,TRUE),IF(AND(71&lt;=Y2980,Y2980&lt;107),VLOOKUP($W2980,日射量と図３!$E$6:$G$34,3,TRUE),IF(AND(107&lt;=Y2980,Y2980&lt;143),VLOOKUP($W2980,日射量と図３!$E$6:$H$34,4,TRUE),VLOOKUP($W2980,日射量と図３!$E$6:$I$34,5,TRUE))))))</f>
        <v>0</v>
      </c>
      <c r="AB2980" s="4">
        <f>IF($V2980="","",IF(Z2980&lt;36,0,IF(AND(36&lt;=Z2980,Z2980&lt;71),VLOOKUP($W2980,日射量と図３!$E$6:$F$34,2,TRUE),IF(AND(71&lt;=Z2980,Z2980&lt;107),VLOOKUP($W2980,日射量と図３!$E$6:$G$34,3,TRUE),IF(AND(107&lt;=Z2980,Z2980&lt;143),VLOOKUP($W2980,日射量と図３!$E$6:$H$34,4,TRUE),VLOOKUP($W2980,日射量と図３!$E$6:$I$34,5,TRUE))))))</f>
        <v>0</v>
      </c>
      <c r="AC2980" s="382">
        <f t="shared" si="564"/>
        <v>0</v>
      </c>
      <c r="AD2980" s="382">
        <f t="shared" si="565"/>
        <v>0</v>
      </c>
    </row>
    <row r="2981" spans="11:30" ht="13.5" customHeight="1">
      <c r="K2981" s="4">
        <f t="shared" si="558"/>
        <v>10</v>
      </c>
      <c r="L2981" s="34">
        <v>43376</v>
      </c>
      <c r="M2981" s="4">
        <v>125</v>
      </c>
      <c r="N2981" s="4">
        <v>2</v>
      </c>
      <c r="O2981" s="31">
        <v>4.1666666666666664E-2</v>
      </c>
      <c r="P2981" s="35">
        <v>20.27</v>
      </c>
      <c r="Q2981" s="36">
        <f t="shared" si="559"/>
        <v>13</v>
      </c>
      <c r="R2981" s="4">
        <f t="shared" si="560"/>
        <v>0</v>
      </c>
      <c r="S2981" s="31">
        <f t="shared" si="567"/>
        <v>0.24079861111111112</v>
      </c>
      <c r="T2981" s="31">
        <f t="shared" si="568"/>
        <v>0.73447916666666668</v>
      </c>
      <c r="U2981" s="4">
        <f t="shared" si="561"/>
        <v>0</v>
      </c>
      <c r="V2981" s="4" t="str">
        <f t="shared" si="566"/>
        <v/>
      </c>
      <c r="W2981" s="18" t="str">
        <f>IF(V2981="","",VLOOKUP(L2981,日射量と図３!$A$4:$C$368,3,TRUE)*238.85/100)</f>
        <v/>
      </c>
      <c r="X2981" s="4" t="str">
        <f t="shared" si="563"/>
        <v/>
      </c>
      <c r="Y2981" s="4" t="str">
        <f t="shared" si="569"/>
        <v/>
      </c>
      <c r="Z2981" s="4" t="str">
        <f t="shared" si="570"/>
        <v/>
      </c>
      <c r="AA2981" s="4" t="str">
        <f>IF($V2981="","",IF(Y2981&lt;36,0,IF(AND(36&lt;=Y2981,Y2981&lt;71),VLOOKUP($W2981,日射量と図３!$E$6:$F$34,2,TRUE),IF(AND(71&lt;=Y2981,Y2981&lt;107),VLOOKUP($W2981,日射量と図３!$E$6:$G$34,3,TRUE),IF(AND(107&lt;=Y2981,Y2981&lt;143),VLOOKUP($W2981,日射量と図３!$E$6:$H$34,4,TRUE),VLOOKUP($W2981,日射量と図３!$E$6:$I$34,5,TRUE))))))</f>
        <v/>
      </c>
      <c r="AB2981" s="4" t="str">
        <f>IF($V2981="","",IF(Z2981&lt;36,0,IF(AND(36&lt;=Z2981,Z2981&lt;71),VLOOKUP($W2981,日射量と図３!$E$6:$F$34,2,TRUE),IF(AND(71&lt;=Z2981,Z2981&lt;107),VLOOKUP($W2981,日射量と図３!$E$6:$G$34,3,TRUE),IF(AND(107&lt;=Z2981,Z2981&lt;143),VLOOKUP($W2981,日射量と図３!$E$6:$H$34,4,TRUE),VLOOKUP($W2981,日射量と図３!$E$6:$I$34,5,TRUE))))))</f>
        <v/>
      </c>
      <c r="AC2981" s="382" t="str">
        <f t="shared" si="564"/>
        <v/>
      </c>
      <c r="AD2981" s="382" t="str">
        <f t="shared" si="565"/>
        <v/>
      </c>
    </row>
    <row r="2982" spans="11:30" ht="13.5" customHeight="1">
      <c r="K2982" s="4">
        <f t="shared" si="558"/>
        <v>10</v>
      </c>
      <c r="L2982" s="34">
        <v>43376</v>
      </c>
      <c r="M2982" s="4">
        <v>125</v>
      </c>
      <c r="N2982" s="4">
        <v>3</v>
      </c>
      <c r="O2982" s="31">
        <v>8.3333333333333329E-2</v>
      </c>
      <c r="P2982" s="35">
        <v>20.18</v>
      </c>
      <c r="Q2982" s="36">
        <f t="shared" si="559"/>
        <v>13</v>
      </c>
      <c r="R2982" s="4">
        <f t="shared" si="560"/>
        <v>0</v>
      </c>
      <c r="S2982" s="31">
        <f t="shared" si="567"/>
        <v>0.24079861111111112</v>
      </c>
      <c r="T2982" s="31">
        <f t="shared" si="568"/>
        <v>0.73447916666666668</v>
      </c>
      <c r="U2982" s="4">
        <f t="shared" si="561"/>
        <v>0</v>
      </c>
      <c r="V2982" s="4" t="str">
        <f t="shared" si="566"/>
        <v/>
      </c>
      <c r="W2982" s="18" t="str">
        <f>IF(V2982="","",VLOOKUP(L2982,日射量と図３!$A$4:$C$368,3,TRUE)*238.85/100)</f>
        <v/>
      </c>
      <c r="X2982" s="4" t="str">
        <f t="shared" si="563"/>
        <v/>
      </c>
      <c r="Y2982" s="4" t="str">
        <f t="shared" si="569"/>
        <v/>
      </c>
      <c r="Z2982" s="4" t="str">
        <f t="shared" si="570"/>
        <v/>
      </c>
      <c r="AA2982" s="4" t="str">
        <f>IF($V2982="","",IF(Y2982&lt;36,0,IF(AND(36&lt;=Y2982,Y2982&lt;71),VLOOKUP($W2982,日射量と図３!$E$6:$F$34,2,TRUE),IF(AND(71&lt;=Y2982,Y2982&lt;107),VLOOKUP($W2982,日射量と図３!$E$6:$G$34,3,TRUE),IF(AND(107&lt;=Y2982,Y2982&lt;143),VLOOKUP($W2982,日射量と図３!$E$6:$H$34,4,TRUE),VLOOKUP($W2982,日射量と図３!$E$6:$I$34,5,TRUE))))))</f>
        <v/>
      </c>
      <c r="AB2982" s="4" t="str">
        <f>IF($V2982="","",IF(Z2982&lt;36,0,IF(AND(36&lt;=Z2982,Z2982&lt;71),VLOOKUP($W2982,日射量と図３!$E$6:$F$34,2,TRUE),IF(AND(71&lt;=Z2982,Z2982&lt;107),VLOOKUP($W2982,日射量と図３!$E$6:$G$34,3,TRUE),IF(AND(107&lt;=Z2982,Z2982&lt;143),VLOOKUP($W2982,日射量と図３!$E$6:$H$34,4,TRUE),VLOOKUP($W2982,日射量と図３!$E$6:$I$34,5,TRUE))))))</f>
        <v/>
      </c>
      <c r="AC2982" s="382" t="str">
        <f t="shared" si="564"/>
        <v/>
      </c>
      <c r="AD2982" s="382" t="str">
        <f t="shared" si="565"/>
        <v/>
      </c>
    </row>
    <row r="2983" spans="11:30" ht="13.5" customHeight="1">
      <c r="K2983" s="4">
        <f t="shared" si="558"/>
        <v>10</v>
      </c>
      <c r="L2983" s="34">
        <v>43376</v>
      </c>
      <c r="M2983" s="4">
        <v>125</v>
      </c>
      <c r="N2983" s="4">
        <v>4</v>
      </c>
      <c r="O2983" s="31">
        <v>0.125</v>
      </c>
      <c r="P2983" s="35">
        <v>20</v>
      </c>
      <c r="Q2983" s="36">
        <f t="shared" si="559"/>
        <v>13</v>
      </c>
      <c r="R2983" s="4">
        <f t="shared" si="560"/>
        <v>0</v>
      </c>
      <c r="S2983" s="31">
        <f t="shared" si="567"/>
        <v>0.24079861111111112</v>
      </c>
      <c r="T2983" s="31">
        <f t="shared" si="568"/>
        <v>0.73447916666666668</v>
      </c>
      <c r="U2983" s="4">
        <f t="shared" si="561"/>
        <v>0</v>
      </c>
      <c r="V2983" s="4" t="str">
        <f t="shared" si="566"/>
        <v/>
      </c>
      <c r="W2983" s="18" t="str">
        <f>IF(V2983="","",VLOOKUP(L2983,日射量と図３!$A$4:$C$368,3,TRUE)*238.85/100)</f>
        <v/>
      </c>
      <c r="X2983" s="4" t="str">
        <f t="shared" si="563"/>
        <v/>
      </c>
      <c r="Y2983" s="4" t="str">
        <f t="shared" si="569"/>
        <v/>
      </c>
      <c r="Z2983" s="4" t="str">
        <f t="shared" si="570"/>
        <v/>
      </c>
      <c r="AA2983" s="4" t="str">
        <f>IF($V2983="","",IF(Y2983&lt;36,0,IF(AND(36&lt;=Y2983,Y2983&lt;71),VLOOKUP($W2983,日射量と図３!$E$6:$F$34,2,TRUE),IF(AND(71&lt;=Y2983,Y2983&lt;107),VLOOKUP($W2983,日射量と図３!$E$6:$G$34,3,TRUE),IF(AND(107&lt;=Y2983,Y2983&lt;143),VLOOKUP($W2983,日射量と図３!$E$6:$H$34,4,TRUE),VLOOKUP($W2983,日射量と図３!$E$6:$I$34,5,TRUE))))))</f>
        <v/>
      </c>
      <c r="AB2983" s="4" t="str">
        <f>IF($V2983="","",IF(Z2983&lt;36,0,IF(AND(36&lt;=Z2983,Z2983&lt;71),VLOOKUP($W2983,日射量と図３!$E$6:$F$34,2,TRUE),IF(AND(71&lt;=Z2983,Z2983&lt;107),VLOOKUP($W2983,日射量と図３!$E$6:$G$34,3,TRUE),IF(AND(107&lt;=Z2983,Z2983&lt;143),VLOOKUP($W2983,日射量と図３!$E$6:$H$34,4,TRUE),VLOOKUP($W2983,日射量と図３!$E$6:$I$34,5,TRUE))))))</f>
        <v/>
      </c>
      <c r="AC2983" s="382" t="str">
        <f t="shared" si="564"/>
        <v/>
      </c>
      <c r="AD2983" s="382" t="str">
        <f t="shared" si="565"/>
        <v/>
      </c>
    </row>
    <row r="2984" spans="11:30" ht="13.5" customHeight="1">
      <c r="K2984" s="4">
        <f t="shared" si="558"/>
        <v>10</v>
      </c>
      <c r="L2984" s="34">
        <v>43376</v>
      </c>
      <c r="M2984" s="4">
        <v>125</v>
      </c>
      <c r="N2984" s="4">
        <v>5</v>
      </c>
      <c r="O2984" s="31">
        <v>0.16666666666666666</v>
      </c>
      <c r="P2984" s="35">
        <v>19.740000000000002</v>
      </c>
      <c r="Q2984" s="36">
        <f t="shared" si="559"/>
        <v>15</v>
      </c>
      <c r="R2984" s="4">
        <f t="shared" si="560"/>
        <v>0</v>
      </c>
      <c r="S2984" s="31">
        <f t="shared" si="567"/>
        <v>0.24079861111111112</v>
      </c>
      <c r="T2984" s="31">
        <f t="shared" si="568"/>
        <v>0.73447916666666668</v>
      </c>
      <c r="U2984" s="4">
        <f t="shared" si="561"/>
        <v>0</v>
      </c>
      <c r="V2984" s="4" t="str">
        <f t="shared" si="566"/>
        <v/>
      </c>
      <c r="W2984" s="18" t="str">
        <f>IF(V2984="","",VLOOKUP(L2984,日射量と図３!$A$4:$C$368,3,TRUE)*238.85/100)</f>
        <v/>
      </c>
      <c r="X2984" s="4" t="str">
        <f t="shared" si="563"/>
        <v/>
      </c>
      <c r="Y2984" s="4" t="str">
        <f t="shared" si="569"/>
        <v/>
      </c>
      <c r="Z2984" s="4" t="str">
        <f t="shared" si="570"/>
        <v/>
      </c>
      <c r="AA2984" s="4" t="str">
        <f>IF($V2984="","",IF(Y2984&lt;36,0,IF(AND(36&lt;=Y2984,Y2984&lt;71),VLOOKUP($W2984,日射量と図３!$E$6:$F$34,2,TRUE),IF(AND(71&lt;=Y2984,Y2984&lt;107),VLOOKUP($W2984,日射量と図３!$E$6:$G$34,3,TRUE),IF(AND(107&lt;=Y2984,Y2984&lt;143),VLOOKUP($W2984,日射量と図３!$E$6:$H$34,4,TRUE),VLOOKUP($W2984,日射量と図３!$E$6:$I$34,5,TRUE))))))</f>
        <v/>
      </c>
      <c r="AB2984" s="4" t="str">
        <f>IF($V2984="","",IF(Z2984&lt;36,0,IF(AND(36&lt;=Z2984,Z2984&lt;71),VLOOKUP($W2984,日射量と図３!$E$6:$F$34,2,TRUE),IF(AND(71&lt;=Z2984,Z2984&lt;107),VLOOKUP($W2984,日射量と図３!$E$6:$G$34,3,TRUE),IF(AND(107&lt;=Z2984,Z2984&lt;143),VLOOKUP($W2984,日射量と図３!$E$6:$H$34,4,TRUE),VLOOKUP($W2984,日射量と図３!$E$6:$I$34,5,TRUE))))))</f>
        <v/>
      </c>
      <c r="AC2984" s="382" t="str">
        <f t="shared" si="564"/>
        <v/>
      </c>
      <c r="AD2984" s="382" t="str">
        <f t="shared" si="565"/>
        <v/>
      </c>
    </row>
    <row r="2985" spans="11:30" ht="13.5" customHeight="1">
      <c r="K2985" s="4">
        <f t="shared" si="558"/>
        <v>10</v>
      </c>
      <c r="L2985" s="34">
        <v>43376</v>
      </c>
      <c r="M2985" s="4">
        <v>125</v>
      </c>
      <c r="N2985" s="4">
        <v>6</v>
      </c>
      <c r="O2985" s="31">
        <v>0.20833333333333334</v>
      </c>
      <c r="P2985" s="35">
        <v>19.62</v>
      </c>
      <c r="Q2985" s="36">
        <f t="shared" si="559"/>
        <v>15</v>
      </c>
      <c r="R2985" s="4">
        <f t="shared" si="560"/>
        <v>0</v>
      </c>
      <c r="S2985" s="31">
        <f t="shared" si="567"/>
        <v>0.24079861111111112</v>
      </c>
      <c r="T2985" s="31">
        <f t="shared" si="568"/>
        <v>0.73447916666666668</v>
      </c>
      <c r="U2985" s="4">
        <f t="shared" si="561"/>
        <v>0</v>
      </c>
      <c r="V2985" s="4" t="str">
        <f t="shared" si="566"/>
        <v/>
      </c>
      <c r="W2985" s="18" t="str">
        <f>IF(V2985="","",VLOOKUP(L2985,日射量と図３!$A$4:$C$368,3,TRUE)*238.85/100)</f>
        <v/>
      </c>
      <c r="X2985" s="4" t="str">
        <f t="shared" si="563"/>
        <v/>
      </c>
      <c r="Y2985" s="4" t="str">
        <f t="shared" si="569"/>
        <v/>
      </c>
      <c r="Z2985" s="4" t="str">
        <f t="shared" si="570"/>
        <v/>
      </c>
      <c r="AA2985" s="4" t="str">
        <f>IF($V2985="","",IF(Y2985&lt;36,0,IF(AND(36&lt;=Y2985,Y2985&lt;71),VLOOKUP($W2985,日射量と図３!$E$6:$F$34,2,TRUE),IF(AND(71&lt;=Y2985,Y2985&lt;107),VLOOKUP($W2985,日射量と図３!$E$6:$G$34,3,TRUE),IF(AND(107&lt;=Y2985,Y2985&lt;143),VLOOKUP($W2985,日射量と図３!$E$6:$H$34,4,TRUE),VLOOKUP($W2985,日射量と図３!$E$6:$I$34,5,TRUE))))))</f>
        <v/>
      </c>
      <c r="AB2985" s="4" t="str">
        <f>IF($V2985="","",IF(Z2985&lt;36,0,IF(AND(36&lt;=Z2985,Z2985&lt;71),VLOOKUP($W2985,日射量と図３!$E$6:$F$34,2,TRUE),IF(AND(71&lt;=Z2985,Z2985&lt;107),VLOOKUP($W2985,日射量と図３!$E$6:$G$34,3,TRUE),IF(AND(107&lt;=Z2985,Z2985&lt;143),VLOOKUP($W2985,日射量と図３!$E$6:$H$34,4,TRUE),VLOOKUP($W2985,日射量と図３!$E$6:$I$34,5,TRUE))))))</f>
        <v/>
      </c>
      <c r="AC2985" s="382" t="str">
        <f t="shared" si="564"/>
        <v/>
      </c>
      <c r="AD2985" s="382" t="str">
        <f t="shared" si="565"/>
        <v/>
      </c>
    </row>
    <row r="2986" spans="11:30" ht="13.5" customHeight="1">
      <c r="K2986" s="4">
        <f t="shared" si="558"/>
        <v>10</v>
      </c>
      <c r="L2986" s="34">
        <v>43376</v>
      </c>
      <c r="M2986" s="4">
        <v>125</v>
      </c>
      <c r="N2986" s="4">
        <v>7</v>
      </c>
      <c r="O2986" s="31">
        <v>0.25</v>
      </c>
      <c r="P2986" s="35">
        <v>19.309999999999999</v>
      </c>
      <c r="Q2986" s="36">
        <f t="shared" si="559"/>
        <v>15</v>
      </c>
      <c r="R2986" s="4">
        <f t="shared" si="560"/>
        <v>0</v>
      </c>
      <c r="S2986" s="31">
        <f t="shared" si="567"/>
        <v>0.24079861111111112</v>
      </c>
      <c r="T2986" s="31">
        <f t="shared" si="568"/>
        <v>0.73447916666666668</v>
      </c>
      <c r="U2986" s="4">
        <f t="shared" si="561"/>
        <v>0</v>
      </c>
      <c r="V2986" s="4" t="str">
        <f t="shared" si="566"/>
        <v/>
      </c>
      <c r="W2986" s="18" t="str">
        <f>IF(V2986="","",VLOOKUP(L2986,日射量と図３!$A$4:$C$368,3,TRUE)*238.85/100)</f>
        <v/>
      </c>
      <c r="X2986" s="4" t="str">
        <f t="shared" si="563"/>
        <v/>
      </c>
      <c r="Y2986" s="4" t="str">
        <f t="shared" si="569"/>
        <v/>
      </c>
      <c r="Z2986" s="4" t="str">
        <f t="shared" si="570"/>
        <v/>
      </c>
      <c r="AA2986" s="4" t="str">
        <f>IF($V2986="","",IF(Y2986&lt;36,0,IF(AND(36&lt;=Y2986,Y2986&lt;71),VLOOKUP($W2986,日射量と図３!$E$6:$F$34,2,TRUE),IF(AND(71&lt;=Y2986,Y2986&lt;107),VLOOKUP($W2986,日射量と図３!$E$6:$G$34,3,TRUE),IF(AND(107&lt;=Y2986,Y2986&lt;143),VLOOKUP($W2986,日射量と図３!$E$6:$H$34,4,TRUE),VLOOKUP($W2986,日射量と図３!$E$6:$I$34,5,TRUE))))))</f>
        <v/>
      </c>
      <c r="AB2986" s="4" t="str">
        <f>IF($V2986="","",IF(Z2986&lt;36,0,IF(AND(36&lt;=Z2986,Z2986&lt;71),VLOOKUP($W2986,日射量と図３!$E$6:$F$34,2,TRUE),IF(AND(71&lt;=Z2986,Z2986&lt;107),VLOOKUP($W2986,日射量と図３!$E$6:$G$34,3,TRUE),IF(AND(107&lt;=Z2986,Z2986&lt;143),VLOOKUP($W2986,日射量と図３!$E$6:$H$34,4,TRUE),VLOOKUP($W2986,日射量と図３!$E$6:$I$34,5,TRUE))))))</f>
        <v/>
      </c>
      <c r="AC2986" s="382" t="str">
        <f t="shared" si="564"/>
        <v/>
      </c>
      <c r="AD2986" s="382" t="str">
        <f t="shared" si="565"/>
        <v/>
      </c>
    </row>
    <row r="2987" spans="11:30" ht="13.5" customHeight="1">
      <c r="K2987" s="4">
        <f t="shared" si="558"/>
        <v>10</v>
      </c>
      <c r="L2987" s="34">
        <v>43376</v>
      </c>
      <c r="M2987" s="4">
        <v>125</v>
      </c>
      <c r="N2987" s="4">
        <v>8</v>
      </c>
      <c r="O2987" s="31">
        <v>0.29166666666666669</v>
      </c>
      <c r="P2987" s="35">
        <v>19.73</v>
      </c>
      <c r="Q2987" s="36">
        <f t="shared" si="559"/>
        <v>12</v>
      </c>
      <c r="R2987" s="4">
        <f t="shared" si="560"/>
        <v>0</v>
      </c>
      <c r="S2987" s="31">
        <f t="shared" si="567"/>
        <v>0.24079861111111112</v>
      </c>
      <c r="T2987" s="31">
        <f t="shared" si="568"/>
        <v>0.73447916666666668</v>
      </c>
      <c r="U2987" s="4">
        <f t="shared" si="561"/>
        <v>0</v>
      </c>
      <c r="V2987" s="4" t="str">
        <f t="shared" si="566"/>
        <v/>
      </c>
      <c r="W2987" s="18" t="str">
        <f>IF(V2987="","",VLOOKUP(L2987,日射量と図３!$A$4:$C$368,3,TRUE)*238.85/100)</f>
        <v/>
      </c>
      <c r="X2987" s="4" t="str">
        <f t="shared" si="563"/>
        <v/>
      </c>
      <c r="Y2987" s="4" t="str">
        <f t="shared" si="569"/>
        <v/>
      </c>
      <c r="Z2987" s="4" t="str">
        <f t="shared" si="570"/>
        <v/>
      </c>
      <c r="AA2987" s="4" t="str">
        <f>IF($V2987="","",IF(Y2987&lt;36,0,IF(AND(36&lt;=Y2987,Y2987&lt;71),VLOOKUP($W2987,日射量と図３!$E$6:$F$34,2,TRUE),IF(AND(71&lt;=Y2987,Y2987&lt;107),VLOOKUP($W2987,日射量と図３!$E$6:$G$34,3,TRUE),IF(AND(107&lt;=Y2987,Y2987&lt;143),VLOOKUP($W2987,日射量と図３!$E$6:$H$34,4,TRUE),VLOOKUP($W2987,日射量と図３!$E$6:$I$34,5,TRUE))))))</f>
        <v/>
      </c>
      <c r="AB2987" s="4" t="str">
        <f>IF($V2987="","",IF(Z2987&lt;36,0,IF(AND(36&lt;=Z2987,Z2987&lt;71),VLOOKUP($W2987,日射量と図３!$E$6:$F$34,2,TRUE),IF(AND(71&lt;=Z2987,Z2987&lt;107),VLOOKUP($W2987,日射量と図３!$E$6:$G$34,3,TRUE),IF(AND(107&lt;=Z2987,Z2987&lt;143),VLOOKUP($W2987,日射量と図３!$E$6:$H$34,4,TRUE),VLOOKUP($W2987,日射量と図３!$E$6:$I$34,5,TRUE))))))</f>
        <v/>
      </c>
      <c r="AC2987" s="382" t="str">
        <f t="shared" si="564"/>
        <v/>
      </c>
      <c r="AD2987" s="382" t="str">
        <f t="shared" si="565"/>
        <v/>
      </c>
    </row>
    <row r="2988" spans="11:30" ht="13.5" customHeight="1">
      <c r="K2988" s="4">
        <f t="shared" si="558"/>
        <v>10</v>
      </c>
      <c r="L2988" s="34">
        <v>43376</v>
      </c>
      <c r="M2988" s="4">
        <v>125</v>
      </c>
      <c r="N2988" s="4">
        <v>9</v>
      </c>
      <c r="O2988" s="31">
        <v>0.33333333333333331</v>
      </c>
      <c r="P2988" s="35">
        <v>20.85</v>
      </c>
      <c r="Q2988" s="36">
        <f t="shared" si="559"/>
        <v>12</v>
      </c>
      <c r="R2988" s="4">
        <f t="shared" si="560"/>
        <v>0</v>
      </c>
      <c r="S2988" s="31">
        <f t="shared" si="567"/>
        <v>0.24079861111111112</v>
      </c>
      <c r="T2988" s="31">
        <f t="shared" si="568"/>
        <v>0.73447916666666668</v>
      </c>
      <c r="U2988" s="4">
        <f t="shared" si="561"/>
        <v>0</v>
      </c>
      <c r="V2988" s="4" t="str">
        <f t="shared" si="566"/>
        <v/>
      </c>
      <c r="W2988" s="18" t="str">
        <f>IF(V2988="","",VLOOKUP(L2988,日射量と図３!$A$4:$C$368,3,TRUE)*238.85/100)</f>
        <v/>
      </c>
      <c r="X2988" s="4" t="str">
        <f t="shared" si="563"/>
        <v/>
      </c>
      <c r="Y2988" s="4" t="str">
        <f t="shared" si="569"/>
        <v/>
      </c>
      <c r="Z2988" s="4" t="str">
        <f t="shared" si="570"/>
        <v/>
      </c>
      <c r="AA2988" s="4" t="str">
        <f>IF($V2988="","",IF(Y2988&lt;36,0,IF(AND(36&lt;=Y2988,Y2988&lt;71),VLOOKUP($W2988,日射量と図３!$E$6:$F$34,2,TRUE),IF(AND(71&lt;=Y2988,Y2988&lt;107),VLOOKUP($W2988,日射量と図３!$E$6:$G$34,3,TRUE),IF(AND(107&lt;=Y2988,Y2988&lt;143),VLOOKUP($W2988,日射量と図３!$E$6:$H$34,4,TRUE),VLOOKUP($W2988,日射量と図３!$E$6:$I$34,5,TRUE))))))</f>
        <v/>
      </c>
      <c r="AB2988" s="4" t="str">
        <f>IF($V2988="","",IF(Z2988&lt;36,0,IF(AND(36&lt;=Z2988,Z2988&lt;71),VLOOKUP($W2988,日射量と図３!$E$6:$F$34,2,TRUE),IF(AND(71&lt;=Z2988,Z2988&lt;107),VLOOKUP($W2988,日射量と図３!$E$6:$G$34,3,TRUE),IF(AND(107&lt;=Z2988,Z2988&lt;143),VLOOKUP($W2988,日射量と図３!$E$6:$H$34,4,TRUE),VLOOKUP($W2988,日射量と図３!$E$6:$I$34,5,TRUE))))))</f>
        <v/>
      </c>
      <c r="AC2988" s="382" t="str">
        <f t="shared" si="564"/>
        <v/>
      </c>
      <c r="AD2988" s="382" t="str">
        <f t="shared" si="565"/>
        <v/>
      </c>
    </row>
    <row r="2989" spans="11:30" ht="13.5" customHeight="1">
      <c r="K2989" s="4">
        <f t="shared" si="558"/>
        <v>10</v>
      </c>
      <c r="L2989" s="34">
        <v>43376</v>
      </c>
      <c r="M2989" s="4">
        <v>125</v>
      </c>
      <c r="N2989" s="4">
        <v>10</v>
      </c>
      <c r="O2989" s="31">
        <v>0.375</v>
      </c>
      <c r="P2989" s="35">
        <v>22.01</v>
      </c>
      <c r="Q2989" s="36">
        <f t="shared" si="559"/>
        <v>12</v>
      </c>
      <c r="R2989" s="4">
        <f t="shared" si="560"/>
        <v>0</v>
      </c>
      <c r="S2989" s="31">
        <f t="shared" si="567"/>
        <v>0.24079861111111112</v>
      </c>
      <c r="T2989" s="31">
        <f t="shared" si="568"/>
        <v>0.73447916666666668</v>
      </c>
      <c r="U2989" s="4">
        <f t="shared" si="561"/>
        <v>0</v>
      </c>
      <c r="V2989" s="4" t="str">
        <f t="shared" si="566"/>
        <v/>
      </c>
      <c r="W2989" s="18" t="str">
        <f>IF(V2989="","",VLOOKUP(L2989,日射量と図３!$A$4:$C$368,3,TRUE)*238.85/100)</f>
        <v/>
      </c>
      <c r="X2989" s="4" t="str">
        <f t="shared" si="563"/>
        <v/>
      </c>
      <c r="Y2989" s="4" t="str">
        <f t="shared" si="569"/>
        <v/>
      </c>
      <c r="Z2989" s="4" t="str">
        <f t="shared" si="570"/>
        <v/>
      </c>
      <c r="AA2989" s="4" t="str">
        <f>IF($V2989="","",IF(Y2989&lt;36,0,IF(AND(36&lt;=Y2989,Y2989&lt;71),VLOOKUP($W2989,日射量と図３!$E$6:$F$34,2,TRUE),IF(AND(71&lt;=Y2989,Y2989&lt;107),VLOOKUP($W2989,日射量と図３!$E$6:$G$34,3,TRUE),IF(AND(107&lt;=Y2989,Y2989&lt;143),VLOOKUP($W2989,日射量と図３!$E$6:$H$34,4,TRUE),VLOOKUP($W2989,日射量と図３!$E$6:$I$34,5,TRUE))))))</f>
        <v/>
      </c>
      <c r="AB2989" s="4" t="str">
        <f>IF($V2989="","",IF(Z2989&lt;36,0,IF(AND(36&lt;=Z2989,Z2989&lt;71),VLOOKUP($W2989,日射量と図３!$E$6:$F$34,2,TRUE),IF(AND(71&lt;=Z2989,Z2989&lt;107),VLOOKUP($W2989,日射量と図３!$E$6:$G$34,3,TRUE),IF(AND(107&lt;=Z2989,Z2989&lt;143),VLOOKUP($W2989,日射量と図３!$E$6:$H$34,4,TRUE),VLOOKUP($W2989,日射量と図３!$E$6:$I$34,5,TRUE))))))</f>
        <v/>
      </c>
      <c r="AC2989" s="382" t="str">
        <f t="shared" si="564"/>
        <v/>
      </c>
      <c r="AD2989" s="382" t="str">
        <f t="shared" si="565"/>
        <v/>
      </c>
    </row>
    <row r="2990" spans="11:30" ht="13.5" customHeight="1">
      <c r="K2990" s="4">
        <f t="shared" si="558"/>
        <v>10</v>
      </c>
      <c r="L2990" s="34">
        <v>43376</v>
      </c>
      <c r="M2990" s="4">
        <v>125</v>
      </c>
      <c r="N2990" s="4">
        <v>11</v>
      </c>
      <c r="O2990" s="31">
        <v>0.41666666666666669</v>
      </c>
      <c r="P2990" s="35">
        <v>23.21</v>
      </c>
      <c r="Q2990" s="36">
        <f t="shared" si="559"/>
        <v>12</v>
      </c>
      <c r="R2990" s="4">
        <f t="shared" si="560"/>
        <v>0</v>
      </c>
      <c r="S2990" s="31">
        <f t="shared" si="567"/>
        <v>0.24079861111111112</v>
      </c>
      <c r="T2990" s="31">
        <f t="shared" si="568"/>
        <v>0.73447916666666668</v>
      </c>
      <c r="U2990" s="4">
        <f t="shared" si="561"/>
        <v>0</v>
      </c>
      <c r="V2990" s="4" t="str">
        <f t="shared" si="566"/>
        <v/>
      </c>
      <c r="W2990" s="18" t="str">
        <f>IF(V2990="","",VLOOKUP(L2990,日射量と図３!$A$4:$C$368,3,TRUE)*238.85/100)</f>
        <v/>
      </c>
      <c r="X2990" s="4" t="str">
        <f t="shared" si="563"/>
        <v/>
      </c>
      <c r="Y2990" s="4" t="str">
        <f t="shared" si="569"/>
        <v/>
      </c>
      <c r="Z2990" s="4" t="str">
        <f t="shared" si="570"/>
        <v/>
      </c>
      <c r="AA2990" s="4" t="str">
        <f>IF($V2990="","",IF(Y2990&lt;36,0,IF(AND(36&lt;=Y2990,Y2990&lt;71),VLOOKUP($W2990,日射量と図３!$E$6:$F$34,2,TRUE),IF(AND(71&lt;=Y2990,Y2990&lt;107),VLOOKUP($W2990,日射量と図３!$E$6:$G$34,3,TRUE),IF(AND(107&lt;=Y2990,Y2990&lt;143),VLOOKUP($W2990,日射量と図３!$E$6:$H$34,4,TRUE),VLOOKUP($W2990,日射量と図３!$E$6:$I$34,5,TRUE))))))</f>
        <v/>
      </c>
      <c r="AB2990" s="4" t="str">
        <f>IF($V2990="","",IF(Z2990&lt;36,0,IF(AND(36&lt;=Z2990,Z2990&lt;71),VLOOKUP($W2990,日射量と図３!$E$6:$F$34,2,TRUE),IF(AND(71&lt;=Z2990,Z2990&lt;107),VLOOKUP($W2990,日射量と図３!$E$6:$G$34,3,TRUE),IF(AND(107&lt;=Z2990,Z2990&lt;143),VLOOKUP($W2990,日射量と図３!$E$6:$H$34,4,TRUE),VLOOKUP($W2990,日射量と図３!$E$6:$I$34,5,TRUE))))))</f>
        <v/>
      </c>
      <c r="AC2990" s="382" t="str">
        <f t="shared" si="564"/>
        <v/>
      </c>
      <c r="AD2990" s="382" t="str">
        <f t="shared" si="565"/>
        <v/>
      </c>
    </row>
    <row r="2991" spans="11:30" ht="13.5" customHeight="1">
      <c r="K2991" s="4">
        <f t="shared" si="558"/>
        <v>10</v>
      </c>
      <c r="L2991" s="34">
        <v>43376</v>
      </c>
      <c r="M2991" s="4">
        <v>125</v>
      </c>
      <c r="N2991" s="4">
        <v>12</v>
      </c>
      <c r="O2991" s="31">
        <v>0.45833333333333331</v>
      </c>
      <c r="P2991" s="35">
        <v>24.419999999999998</v>
      </c>
      <c r="Q2991" s="36">
        <f t="shared" si="559"/>
        <v>12</v>
      </c>
      <c r="R2991" s="4">
        <f t="shared" si="560"/>
        <v>0</v>
      </c>
      <c r="S2991" s="31">
        <f t="shared" si="567"/>
        <v>0.24079861111111112</v>
      </c>
      <c r="T2991" s="31">
        <f t="shared" si="568"/>
        <v>0.73447916666666668</v>
      </c>
      <c r="U2991" s="4">
        <f t="shared" si="561"/>
        <v>0</v>
      </c>
      <c r="V2991" s="4" t="str">
        <f t="shared" si="566"/>
        <v/>
      </c>
      <c r="W2991" s="18" t="str">
        <f>IF(V2991="","",VLOOKUP(L2991,日射量と図３!$A$4:$C$368,3,TRUE)*238.85/100)</f>
        <v/>
      </c>
      <c r="X2991" s="4" t="str">
        <f t="shared" si="563"/>
        <v/>
      </c>
      <c r="Y2991" s="4" t="str">
        <f t="shared" si="569"/>
        <v/>
      </c>
      <c r="Z2991" s="4" t="str">
        <f t="shared" si="570"/>
        <v/>
      </c>
      <c r="AA2991" s="4" t="str">
        <f>IF($V2991="","",IF(Y2991&lt;36,0,IF(AND(36&lt;=Y2991,Y2991&lt;71),VLOOKUP($W2991,日射量と図３!$E$6:$F$34,2,TRUE),IF(AND(71&lt;=Y2991,Y2991&lt;107),VLOOKUP($W2991,日射量と図３!$E$6:$G$34,3,TRUE),IF(AND(107&lt;=Y2991,Y2991&lt;143),VLOOKUP($W2991,日射量と図３!$E$6:$H$34,4,TRUE),VLOOKUP($W2991,日射量と図３!$E$6:$I$34,5,TRUE))))))</f>
        <v/>
      </c>
      <c r="AB2991" s="4" t="str">
        <f>IF($V2991="","",IF(Z2991&lt;36,0,IF(AND(36&lt;=Z2991,Z2991&lt;71),VLOOKUP($W2991,日射量と図３!$E$6:$F$34,2,TRUE),IF(AND(71&lt;=Z2991,Z2991&lt;107),VLOOKUP($W2991,日射量と図３!$E$6:$G$34,3,TRUE),IF(AND(107&lt;=Z2991,Z2991&lt;143),VLOOKUP($W2991,日射量と図３!$E$6:$H$34,4,TRUE),VLOOKUP($W2991,日射量と図３!$E$6:$I$34,5,TRUE))))))</f>
        <v/>
      </c>
      <c r="AC2991" s="382" t="str">
        <f t="shared" si="564"/>
        <v/>
      </c>
      <c r="AD2991" s="382" t="str">
        <f t="shared" si="565"/>
        <v/>
      </c>
    </row>
    <row r="2992" spans="11:30" ht="13.5" customHeight="1">
      <c r="K2992" s="4">
        <f t="shared" si="558"/>
        <v>10</v>
      </c>
      <c r="L2992" s="34">
        <v>43376</v>
      </c>
      <c r="M2992" s="4">
        <v>125</v>
      </c>
      <c r="N2992" s="4">
        <v>13</v>
      </c>
      <c r="O2992" s="31">
        <v>0.5</v>
      </c>
      <c r="P2992" s="35">
        <v>25.65</v>
      </c>
      <c r="Q2992" s="36">
        <f t="shared" si="559"/>
        <v>12</v>
      </c>
      <c r="R2992" s="4">
        <f t="shared" si="560"/>
        <v>0</v>
      </c>
      <c r="S2992" s="31">
        <f t="shared" si="567"/>
        <v>0.24079861111111112</v>
      </c>
      <c r="T2992" s="31">
        <f t="shared" si="568"/>
        <v>0.73447916666666668</v>
      </c>
      <c r="U2992" s="4">
        <f t="shared" si="561"/>
        <v>0</v>
      </c>
      <c r="V2992" s="4" t="str">
        <f t="shared" si="566"/>
        <v/>
      </c>
      <c r="W2992" s="18" t="str">
        <f>IF(V2992="","",VLOOKUP(L2992,日射量と図３!$A$4:$C$368,3,TRUE)*238.85/100)</f>
        <v/>
      </c>
      <c r="X2992" s="4" t="str">
        <f t="shared" si="563"/>
        <v/>
      </c>
      <c r="Y2992" s="4" t="str">
        <f t="shared" si="569"/>
        <v/>
      </c>
      <c r="Z2992" s="4" t="str">
        <f t="shared" si="570"/>
        <v/>
      </c>
      <c r="AA2992" s="4" t="str">
        <f>IF($V2992="","",IF(Y2992&lt;36,0,IF(AND(36&lt;=Y2992,Y2992&lt;71),VLOOKUP($W2992,日射量と図３!$E$6:$F$34,2,TRUE),IF(AND(71&lt;=Y2992,Y2992&lt;107),VLOOKUP($W2992,日射量と図３!$E$6:$G$34,3,TRUE),IF(AND(107&lt;=Y2992,Y2992&lt;143),VLOOKUP($W2992,日射量と図３!$E$6:$H$34,4,TRUE),VLOOKUP($W2992,日射量と図３!$E$6:$I$34,5,TRUE))))))</f>
        <v/>
      </c>
      <c r="AB2992" s="4" t="str">
        <f>IF($V2992="","",IF(Z2992&lt;36,0,IF(AND(36&lt;=Z2992,Z2992&lt;71),VLOOKUP($W2992,日射量と図３!$E$6:$F$34,2,TRUE),IF(AND(71&lt;=Z2992,Z2992&lt;107),VLOOKUP($W2992,日射量と図３!$E$6:$G$34,3,TRUE),IF(AND(107&lt;=Z2992,Z2992&lt;143),VLOOKUP($W2992,日射量と図３!$E$6:$H$34,4,TRUE),VLOOKUP($W2992,日射量と図３!$E$6:$I$34,5,TRUE))))))</f>
        <v/>
      </c>
      <c r="AC2992" s="382" t="str">
        <f t="shared" si="564"/>
        <v/>
      </c>
      <c r="AD2992" s="382" t="str">
        <f t="shared" si="565"/>
        <v/>
      </c>
    </row>
    <row r="2993" spans="11:30" ht="13.5" customHeight="1">
      <c r="K2993" s="4">
        <f t="shared" si="558"/>
        <v>10</v>
      </c>
      <c r="L2993" s="34">
        <v>43376</v>
      </c>
      <c r="M2993" s="4">
        <v>125</v>
      </c>
      <c r="N2993" s="4">
        <v>14</v>
      </c>
      <c r="O2993" s="31">
        <v>0.54166666666666663</v>
      </c>
      <c r="P2993" s="35">
        <v>26.409999999999997</v>
      </c>
      <c r="Q2993" s="36">
        <f t="shared" si="559"/>
        <v>12</v>
      </c>
      <c r="R2993" s="4">
        <f t="shared" si="560"/>
        <v>0</v>
      </c>
      <c r="S2993" s="31">
        <f t="shared" si="567"/>
        <v>0.24079861111111112</v>
      </c>
      <c r="T2993" s="31">
        <f t="shared" si="568"/>
        <v>0.73447916666666668</v>
      </c>
      <c r="U2993" s="4">
        <f t="shared" si="561"/>
        <v>0</v>
      </c>
      <c r="V2993" s="4" t="str">
        <f t="shared" si="566"/>
        <v/>
      </c>
      <c r="W2993" s="18" t="str">
        <f>IF(V2993="","",VLOOKUP(L2993,日射量と図３!$A$4:$C$368,3,TRUE)*238.85/100)</f>
        <v/>
      </c>
      <c r="X2993" s="4" t="str">
        <f t="shared" si="563"/>
        <v/>
      </c>
      <c r="Y2993" s="4" t="str">
        <f t="shared" si="569"/>
        <v/>
      </c>
      <c r="Z2993" s="4" t="str">
        <f t="shared" si="570"/>
        <v/>
      </c>
      <c r="AA2993" s="4" t="str">
        <f>IF($V2993="","",IF(Y2993&lt;36,0,IF(AND(36&lt;=Y2993,Y2993&lt;71),VLOOKUP($W2993,日射量と図３!$E$6:$F$34,2,TRUE),IF(AND(71&lt;=Y2993,Y2993&lt;107),VLOOKUP($W2993,日射量と図３!$E$6:$G$34,3,TRUE),IF(AND(107&lt;=Y2993,Y2993&lt;143),VLOOKUP($W2993,日射量と図３!$E$6:$H$34,4,TRUE),VLOOKUP($W2993,日射量と図３!$E$6:$I$34,5,TRUE))))))</f>
        <v/>
      </c>
      <c r="AB2993" s="4" t="str">
        <f>IF($V2993="","",IF(Z2993&lt;36,0,IF(AND(36&lt;=Z2993,Z2993&lt;71),VLOOKUP($W2993,日射量と図３!$E$6:$F$34,2,TRUE),IF(AND(71&lt;=Z2993,Z2993&lt;107),VLOOKUP($W2993,日射量と図３!$E$6:$G$34,3,TRUE),IF(AND(107&lt;=Z2993,Z2993&lt;143),VLOOKUP($W2993,日射量と図３!$E$6:$H$34,4,TRUE),VLOOKUP($W2993,日射量と図３!$E$6:$I$34,5,TRUE))))))</f>
        <v/>
      </c>
      <c r="AC2993" s="382" t="str">
        <f t="shared" si="564"/>
        <v/>
      </c>
      <c r="AD2993" s="382" t="str">
        <f t="shared" si="565"/>
        <v/>
      </c>
    </row>
    <row r="2994" spans="11:30" ht="13.5" customHeight="1">
      <c r="K2994" s="4">
        <f t="shared" si="558"/>
        <v>10</v>
      </c>
      <c r="L2994" s="34">
        <v>43376</v>
      </c>
      <c r="M2994" s="4">
        <v>125</v>
      </c>
      <c r="N2994" s="4">
        <v>15</v>
      </c>
      <c r="O2994" s="31">
        <v>0.58333333333333337</v>
      </c>
      <c r="P2994" s="35">
        <v>26.630000000000003</v>
      </c>
      <c r="Q2994" s="36">
        <f t="shared" si="559"/>
        <v>12</v>
      </c>
      <c r="R2994" s="4">
        <f t="shared" si="560"/>
        <v>0</v>
      </c>
      <c r="S2994" s="31">
        <f t="shared" si="567"/>
        <v>0.24079861111111112</v>
      </c>
      <c r="T2994" s="31">
        <f t="shared" si="568"/>
        <v>0.73447916666666668</v>
      </c>
      <c r="U2994" s="4">
        <f t="shared" si="561"/>
        <v>0</v>
      </c>
      <c r="V2994" s="4" t="str">
        <f t="shared" si="566"/>
        <v/>
      </c>
      <c r="W2994" s="18" t="str">
        <f>IF(V2994="","",VLOOKUP(L2994,日射量と図３!$A$4:$C$368,3,TRUE)*238.85/100)</f>
        <v/>
      </c>
      <c r="X2994" s="4" t="str">
        <f t="shared" si="563"/>
        <v/>
      </c>
      <c r="Y2994" s="4" t="str">
        <f t="shared" si="569"/>
        <v/>
      </c>
      <c r="Z2994" s="4" t="str">
        <f t="shared" si="570"/>
        <v/>
      </c>
      <c r="AA2994" s="4" t="str">
        <f>IF($V2994="","",IF(Y2994&lt;36,0,IF(AND(36&lt;=Y2994,Y2994&lt;71),VLOOKUP($W2994,日射量と図３!$E$6:$F$34,2,TRUE),IF(AND(71&lt;=Y2994,Y2994&lt;107),VLOOKUP($W2994,日射量と図３!$E$6:$G$34,3,TRUE),IF(AND(107&lt;=Y2994,Y2994&lt;143),VLOOKUP($W2994,日射量と図３!$E$6:$H$34,4,TRUE),VLOOKUP($W2994,日射量と図３!$E$6:$I$34,5,TRUE))))))</f>
        <v/>
      </c>
      <c r="AB2994" s="4" t="str">
        <f>IF($V2994="","",IF(Z2994&lt;36,0,IF(AND(36&lt;=Z2994,Z2994&lt;71),VLOOKUP($W2994,日射量と図３!$E$6:$F$34,2,TRUE),IF(AND(71&lt;=Z2994,Z2994&lt;107),VLOOKUP($W2994,日射量と図３!$E$6:$G$34,3,TRUE),IF(AND(107&lt;=Z2994,Z2994&lt;143),VLOOKUP($W2994,日射量と図３!$E$6:$H$34,4,TRUE),VLOOKUP($W2994,日射量と図３!$E$6:$I$34,5,TRUE))))))</f>
        <v/>
      </c>
      <c r="AC2994" s="382" t="str">
        <f t="shared" si="564"/>
        <v/>
      </c>
      <c r="AD2994" s="382" t="str">
        <f t="shared" si="565"/>
        <v/>
      </c>
    </row>
    <row r="2995" spans="11:30" ht="13.5" customHeight="1">
      <c r="K2995" s="4">
        <f t="shared" si="558"/>
        <v>10</v>
      </c>
      <c r="L2995" s="34">
        <v>43376</v>
      </c>
      <c r="M2995" s="4">
        <v>125</v>
      </c>
      <c r="N2995" s="4">
        <v>16</v>
      </c>
      <c r="O2995" s="31">
        <v>0.625</v>
      </c>
      <c r="P2995" s="35">
        <v>26.059999999999995</v>
      </c>
      <c r="Q2995" s="36">
        <f t="shared" si="559"/>
        <v>16</v>
      </c>
      <c r="R2995" s="4">
        <f t="shared" si="560"/>
        <v>0</v>
      </c>
      <c r="S2995" s="31">
        <f t="shared" si="567"/>
        <v>0.24079861111111112</v>
      </c>
      <c r="T2995" s="31">
        <f t="shared" si="568"/>
        <v>0.73447916666666668</v>
      </c>
      <c r="U2995" s="4">
        <f t="shared" si="561"/>
        <v>0</v>
      </c>
      <c r="V2995" s="4" t="str">
        <f t="shared" si="566"/>
        <v/>
      </c>
      <c r="W2995" s="18" t="str">
        <f>IF(V2995="","",VLOOKUP(L2995,日射量と図３!$A$4:$C$368,3,TRUE)*238.85/100)</f>
        <v/>
      </c>
      <c r="X2995" s="4" t="str">
        <f t="shared" si="563"/>
        <v/>
      </c>
      <c r="Y2995" s="4" t="str">
        <f t="shared" si="569"/>
        <v/>
      </c>
      <c r="Z2995" s="4" t="str">
        <f t="shared" si="570"/>
        <v/>
      </c>
      <c r="AA2995" s="4" t="str">
        <f>IF($V2995="","",IF(Y2995&lt;36,0,IF(AND(36&lt;=Y2995,Y2995&lt;71),VLOOKUP($W2995,日射量と図３!$E$6:$F$34,2,TRUE),IF(AND(71&lt;=Y2995,Y2995&lt;107),VLOOKUP($W2995,日射量と図３!$E$6:$G$34,3,TRUE),IF(AND(107&lt;=Y2995,Y2995&lt;143),VLOOKUP($W2995,日射量と図３!$E$6:$H$34,4,TRUE),VLOOKUP($W2995,日射量と図３!$E$6:$I$34,5,TRUE))))))</f>
        <v/>
      </c>
      <c r="AB2995" s="4" t="str">
        <f>IF($V2995="","",IF(Z2995&lt;36,0,IF(AND(36&lt;=Z2995,Z2995&lt;71),VLOOKUP($W2995,日射量と図３!$E$6:$F$34,2,TRUE),IF(AND(71&lt;=Z2995,Z2995&lt;107),VLOOKUP($W2995,日射量と図３!$E$6:$G$34,3,TRUE),IF(AND(107&lt;=Z2995,Z2995&lt;143),VLOOKUP($W2995,日射量と図３!$E$6:$H$34,4,TRUE),VLOOKUP($W2995,日射量と図３!$E$6:$I$34,5,TRUE))))))</f>
        <v/>
      </c>
      <c r="AC2995" s="382" t="str">
        <f t="shared" si="564"/>
        <v/>
      </c>
      <c r="AD2995" s="382" t="str">
        <f t="shared" si="565"/>
        <v/>
      </c>
    </row>
    <row r="2996" spans="11:30" ht="13.5" customHeight="1">
      <c r="K2996" s="4">
        <f t="shared" si="558"/>
        <v>10</v>
      </c>
      <c r="L2996" s="34">
        <v>43376</v>
      </c>
      <c r="M2996" s="4">
        <v>125</v>
      </c>
      <c r="N2996" s="4">
        <v>17</v>
      </c>
      <c r="O2996" s="31">
        <v>0.66666666666666663</v>
      </c>
      <c r="P2996" s="35">
        <v>25.049999999999997</v>
      </c>
      <c r="Q2996" s="36">
        <f t="shared" si="559"/>
        <v>16</v>
      </c>
      <c r="R2996" s="4">
        <f t="shared" si="560"/>
        <v>0</v>
      </c>
      <c r="S2996" s="31">
        <f t="shared" si="567"/>
        <v>0.24079861111111112</v>
      </c>
      <c r="T2996" s="31">
        <f t="shared" si="568"/>
        <v>0.73447916666666668</v>
      </c>
      <c r="U2996" s="4">
        <f t="shared" si="561"/>
        <v>0</v>
      </c>
      <c r="V2996" s="4" t="str">
        <f t="shared" si="566"/>
        <v/>
      </c>
      <c r="W2996" s="18" t="str">
        <f>IF(V2996="","",VLOOKUP(L2996,日射量と図３!$A$4:$C$368,3,TRUE)*238.85/100)</f>
        <v/>
      </c>
      <c r="X2996" s="4" t="str">
        <f t="shared" si="563"/>
        <v/>
      </c>
      <c r="Y2996" s="4" t="str">
        <f t="shared" si="569"/>
        <v/>
      </c>
      <c r="Z2996" s="4" t="str">
        <f t="shared" si="570"/>
        <v/>
      </c>
      <c r="AA2996" s="4" t="str">
        <f>IF($V2996="","",IF(Y2996&lt;36,0,IF(AND(36&lt;=Y2996,Y2996&lt;71),VLOOKUP($W2996,日射量と図３!$E$6:$F$34,2,TRUE),IF(AND(71&lt;=Y2996,Y2996&lt;107),VLOOKUP($W2996,日射量と図３!$E$6:$G$34,3,TRUE),IF(AND(107&lt;=Y2996,Y2996&lt;143),VLOOKUP($W2996,日射量と図３!$E$6:$H$34,4,TRUE),VLOOKUP($W2996,日射量と図３!$E$6:$I$34,5,TRUE))))))</f>
        <v/>
      </c>
      <c r="AB2996" s="4" t="str">
        <f>IF($V2996="","",IF(Z2996&lt;36,0,IF(AND(36&lt;=Z2996,Z2996&lt;71),VLOOKUP($W2996,日射量と図３!$E$6:$F$34,2,TRUE),IF(AND(71&lt;=Z2996,Z2996&lt;107),VLOOKUP($W2996,日射量と図３!$E$6:$G$34,3,TRUE),IF(AND(107&lt;=Z2996,Z2996&lt;143),VLOOKUP($W2996,日射量と図３!$E$6:$H$34,4,TRUE),VLOOKUP($W2996,日射量と図３!$E$6:$I$34,5,TRUE))))))</f>
        <v/>
      </c>
      <c r="AC2996" s="382" t="str">
        <f t="shared" si="564"/>
        <v/>
      </c>
      <c r="AD2996" s="382" t="str">
        <f t="shared" si="565"/>
        <v/>
      </c>
    </row>
    <row r="2997" spans="11:30" ht="13.5" customHeight="1">
      <c r="K2997" s="4">
        <f t="shared" si="558"/>
        <v>10</v>
      </c>
      <c r="L2997" s="34">
        <v>43376</v>
      </c>
      <c r="M2997" s="4">
        <v>125</v>
      </c>
      <c r="N2997" s="4">
        <v>18</v>
      </c>
      <c r="O2997" s="31">
        <v>0.70833333333333337</v>
      </c>
      <c r="P2997" s="35">
        <v>24.03</v>
      </c>
      <c r="Q2997" s="36">
        <f t="shared" si="559"/>
        <v>16</v>
      </c>
      <c r="R2997" s="4">
        <f t="shared" si="560"/>
        <v>0</v>
      </c>
      <c r="S2997" s="31">
        <f t="shared" si="567"/>
        <v>0.24079861111111112</v>
      </c>
      <c r="T2997" s="31">
        <f t="shared" si="568"/>
        <v>0.73447916666666668</v>
      </c>
      <c r="U2997" s="4">
        <f t="shared" si="561"/>
        <v>0</v>
      </c>
      <c r="V2997" s="4" t="str">
        <f t="shared" si="566"/>
        <v/>
      </c>
      <c r="W2997" s="18" t="str">
        <f>IF(V2997="","",VLOOKUP(L2997,日射量と図３!$A$4:$C$368,3,TRUE)*238.85/100)</f>
        <v/>
      </c>
      <c r="X2997" s="4" t="str">
        <f t="shared" si="563"/>
        <v/>
      </c>
      <c r="Y2997" s="4" t="str">
        <f t="shared" si="569"/>
        <v/>
      </c>
      <c r="Z2997" s="4" t="str">
        <f t="shared" si="570"/>
        <v/>
      </c>
      <c r="AA2997" s="4" t="str">
        <f>IF($V2997="","",IF(Y2997&lt;36,0,IF(AND(36&lt;=Y2997,Y2997&lt;71),VLOOKUP($W2997,日射量と図３!$E$6:$F$34,2,TRUE),IF(AND(71&lt;=Y2997,Y2997&lt;107),VLOOKUP($W2997,日射量と図３!$E$6:$G$34,3,TRUE),IF(AND(107&lt;=Y2997,Y2997&lt;143),VLOOKUP($W2997,日射量と図３!$E$6:$H$34,4,TRUE),VLOOKUP($W2997,日射量と図３!$E$6:$I$34,5,TRUE))))))</f>
        <v/>
      </c>
      <c r="AB2997" s="4" t="str">
        <f>IF($V2997="","",IF(Z2997&lt;36,0,IF(AND(36&lt;=Z2997,Z2997&lt;71),VLOOKUP($W2997,日射量と図３!$E$6:$F$34,2,TRUE),IF(AND(71&lt;=Z2997,Z2997&lt;107),VLOOKUP($W2997,日射量と図３!$E$6:$G$34,3,TRUE),IF(AND(107&lt;=Z2997,Z2997&lt;143),VLOOKUP($W2997,日射量と図３!$E$6:$H$34,4,TRUE),VLOOKUP($W2997,日射量と図３!$E$6:$I$34,5,TRUE))))))</f>
        <v/>
      </c>
      <c r="AC2997" s="382" t="str">
        <f t="shared" si="564"/>
        <v/>
      </c>
      <c r="AD2997" s="382" t="str">
        <f t="shared" si="565"/>
        <v/>
      </c>
    </row>
    <row r="2998" spans="11:30" ht="13.5" customHeight="1">
      <c r="K2998" s="4">
        <f t="shared" si="558"/>
        <v>10</v>
      </c>
      <c r="L2998" s="34">
        <v>43376</v>
      </c>
      <c r="M2998" s="4">
        <v>125</v>
      </c>
      <c r="N2998" s="4">
        <v>19</v>
      </c>
      <c r="O2998" s="31">
        <v>0.75</v>
      </c>
      <c r="P2998" s="35">
        <v>22.82</v>
      </c>
      <c r="Q2998" s="36">
        <f t="shared" si="559"/>
        <v>16</v>
      </c>
      <c r="R2998" s="4">
        <f t="shared" si="560"/>
        <v>0</v>
      </c>
      <c r="S2998" s="31">
        <f t="shared" si="567"/>
        <v>0.24079861111111112</v>
      </c>
      <c r="T2998" s="31">
        <f t="shared" si="568"/>
        <v>0.73447916666666668</v>
      </c>
      <c r="U2998" s="4">
        <f t="shared" si="561"/>
        <v>0</v>
      </c>
      <c r="V2998" s="4" t="str">
        <f t="shared" si="566"/>
        <v/>
      </c>
      <c r="W2998" s="18" t="str">
        <f>IF(V2998="","",VLOOKUP(L2998,日射量と図３!$A$4:$C$368,3,TRUE)*238.85/100)</f>
        <v/>
      </c>
      <c r="X2998" s="4" t="str">
        <f t="shared" si="563"/>
        <v/>
      </c>
      <c r="Y2998" s="4" t="str">
        <f t="shared" si="569"/>
        <v/>
      </c>
      <c r="Z2998" s="4" t="str">
        <f t="shared" si="570"/>
        <v/>
      </c>
      <c r="AA2998" s="4" t="str">
        <f>IF($V2998="","",IF(Y2998&lt;36,0,IF(AND(36&lt;=Y2998,Y2998&lt;71),VLOOKUP($W2998,日射量と図３!$E$6:$F$34,2,TRUE),IF(AND(71&lt;=Y2998,Y2998&lt;107),VLOOKUP($W2998,日射量と図３!$E$6:$G$34,3,TRUE),IF(AND(107&lt;=Y2998,Y2998&lt;143),VLOOKUP($W2998,日射量と図３!$E$6:$H$34,4,TRUE),VLOOKUP($W2998,日射量と図３!$E$6:$I$34,5,TRUE))))))</f>
        <v/>
      </c>
      <c r="AB2998" s="4" t="str">
        <f>IF($V2998="","",IF(Z2998&lt;36,0,IF(AND(36&lt;=Z2998,Z2998&lt;71),VLOOKUP($W2998,日射量と図３!$E$6:$F$34,2,TRUE),IF(AND(71&lt;=Z2998,Z2998&lt;107),VLOOKUP($W2998,日射量と図３!$E$6:$G$34,3,TRUE),IF(AND(107&lt;=Z2998,Z2998&lt;143),VLOOKUP($W2998,日射量と図３!$E$6:$H$34,4,TRUE),VLOOKUP($W2998,日射量と図３!$E$6:$I$34,5,TRUE))))))</f>
        <v/>
      </c>
      <c r="AC2998" s="382" t="str">
        <f t="shared" si="564"/>
        <v/>
      </c>
      <c r="AD2998" s="382" t="str">
        <f t="shared" si="565"/>
        <v/>
      </c>
    </row>
    <row r="2999" spans="11:30" ht="13.5" customHeight="1">
      <c r="K2999" s="4">
        <f t="shared" si="558"/>
        <v>10</v>
      </c>
      <c r="L2999" s="34">
        <v>43376</v>
      </c>
      <c r="M2999" s="4">
        <v>125</v>
      </c>
      <c r="N2999" s="4">
        <v>20</v>
      </c>
      <c r="O2999" s="31">
        <v>0.79166666666666663</v>
      </c>
      <c r="P2999" s="35">
        <v>21.89</v>
      </c>
      <c r="Q2999" s="36">
        <f t="shared" si="559"/>
        <v>16</v>
      </c>
      <c r="R2999" s="4">
        <f t="shared" si="560"/>
        <v>0</v>
      </c>
      <c r="S2999" s="31">
        <f t="shared" si="567"/>
        <v>0.24079861111111112</v>
      </c>
      <c r="T2999" s="31">
        <f t="shared" si="568"/>
        <v>0.73447916666666668</v>
      </c>
      <c r="U2999" s="4">
        <f t="shared" si="561"/>
        <v>0</v>
      </c>
      <c r="V2999" s="4" t="str">
        <f t="shared" si="566"/>
        <v/>
      </c>
      <c r="W2999" s="18" t="str">
        <f>IF(V2999="","",VLOOKUP(L2999,日射量と図３!$A$4:$C$368,3,TRUE)*238.85/100)</f>
        <v/>
      </c>
      <c r="X2999" s="4" t="str">
        <f t="shared" si="563"/>
        <v/>
      </c>
      <c r="Y2999" s="4" t="str">
        <f t="shared" si="569"/>
        <v/>
      </c>
      <c r="Z2999" s="4" t="str">
        <f t="shared" si="570"/>
        <v/>
      </c>
      <c r="AA2999" s="4" t="str">
        <f>IF($V2999="","",IF(Y2999&lt;36,0,IF(AND(36&lt;=Y2999,Y2999&lt;71),VLOOKUP($W2999,日射量と図３!$E$6:$F$34,2,TRUE),IF(AND(71&lt;=Y2999,Y2999&lt;107),VLOOKUP($W2999,日射量と図３!$E$6:$G$34,3,TRUE),IF(AND(107&lt;=Y2999,Y2999&lt;143),VLOOKUP($W2999,日射量と図３!$E$6:$H$34,4,TRUE),VLOOKUP($W2999,日射量と図３!$E$6:$I$34,5,TRUE))))))</f>
        <v/>
      </c>
      <c r="AB2999" s="4" t="str">
        <f>IF($V2999="","",IF(Z2999&lt;36,0,IF(AND(36&lt;=Z2999,Z2999&lt;71),VLOOKUP($W2999,日射量と図３!$E$6:$F$34,2,TRUE),IF(AND(71&lt;=Z2999,Z2999&lt;107),VLOOKUP($W2999,日射量と図３!$E$6:$G$34,3,TRUE),IF(AND(107&lt;=Z2999,Z2999&lt;143),VLOOKUP($W2999,日射量と図３!$E$6:$H$34,4,TRUE),VLOOKUP($W2999,日射量と図３!$E$6:$I$34,5,TRUE))))))</f>
        <v/>
      </c>
      <c r="AC2999" s="382" t="str">
        <f t="shared" si="564"/>
        <v/>
      </c>
      <c r="AD2999" s="382" t="str">
        <f t="shared" si="565"/>
        <v/>
      </c>
    </row>
    <row r="3000" spans="11:30" ht="13.5" customHeight="1">
      <c r="K3000" s="4">
        <f t="shared" si="558"/>
        <v>10</v>
      </c>
      <c r="L3000" s="34">
        <v>43376</v>
      </c>
      <c r="M3000" s="4">
        <v>125</v>
      </c>
      <c r="N3000" s="4">
        <v>21</v>
      </c>
      <c r="O3000" s="31">
        <v>0.83333333333333337</v>
      </c>
      <c r="P3000" s="35">
        <v>21.220000000000002</v>
      </c>
      <c r="Q3000" s="36">
        <f t="shared" si="559"/>
        <v>16</v>
      </c>
      <c r="R3000" s="4">
        <f t="shared" si="560"/>
        <v>0</v>
      </c>
      <c r="S3000" s="31">
        <f t="shared" si="567"/>
        <v>0.24079861111111112</v>
      </c>
      <c r="T3000" s="31">
        <f t="shared" si="568"/>
        <v>0.73447916666666668</v>
      </c>
      <c r="U3000" s="4">
        <f t="shared" si="561"/>
        <v>0</v>
      </c>
      <c r="V3000" s="4" t="str">
        <f t="shared" si="566"/>
        <v/>
      </c>
      <c r="W3000" s="18" t="str">
        <f>IF(V3000="","",VLOOKUP(L3000,日射量と図３!$A$4:$C$368,3,TRUE)*238.85/100)</f>
        <v/>
      </c>
      <c r="X3000" s="4" t="str">
        <f t="shared" si="563"/>
        <v/>
      </c>
      <c r="Y3000" s="4" t="str">
        <f t="shared" si="569"/>
        <v/>
      </c>
      <c r="Z3000" s="4" t="str">
        <f t="shared" si="570"/>
        <v/>
      </c>
      <c r="AA3000" s="4" t="str">
        <f>IF($V3000="","",IF(Y3000&lt;36,0,IF(AND(36&lt;=Y3000,Y3000&lt;71),VLOOKUP($W3000,日射量と図３!$E$6:$F$34,2,TRUE),IF(AND(71&lt;=Y3000,Y3000&lt;107),VLOOKUP($W3000,日射量と図３!$E$6:$G$34,3,TRUE),IF(AND(107&lt;=Y3000,Y3000&lt;143),VLOOKUP($W3000,日射量と図３!$E$6:$H$34,4,TRUE),VLOOKUP($W3000,日射量と図３!$E$6:$I$34,5,TRUE))))))</f>
        <v/>
      </c>
      <c r="AB3000" s="4" t="str">
        <f>IF($V3000="","",IF(Z3000&lt;36,0,IF(AND(36&lt;=Z3000,Z3000&lt;71),VLOOKUP($W3000,日射量と図３!$E$6:$F$34,2,TRUE),IF(AND(71&lt;=Z3000,Z3000&lt;107),VLOOKUP($W3000,日射量と図３!$E$6:$G$34,3,TRUE),IF(AND(107&lt;=Z3000,Z3000&lt;143),VLOOKUP($W3000,日射量と図３!$E$6:$H$34,4,TRUE),VLOOKUP($W3000,日射量と図３!$E$6:$I$34,5,TRUE))))))</f>
        <v/>
      </c>
      <c r="AC3000" s="382" t="str">
        <f t="shared" si="564"/>
        <v/>
      </c>
      <c r="AD3000" s="382" t="str">
        <f t="shared" si="565"/>
        <v/>
      </c>
    </row>
    <row r="3001" spans="11:30" ht="13.5" customHeight="1">
      <c r="K3001" s="4">
        <f t="shared" si="558"/>
        <v>10</v>
      </c>
      <c r="L3001" s="34">
        <v>43376</v>
      </c>
      <c r="M3001" s="4">
        <v>125</v>
      </c>
      <c r="N3001" s="4">
        <v>22</v>
      </c>
      <c r="O3001" s="31">
        <v>0.875</v>
      </c>
      <c r="P3001" s="35">
        <v>20.770000000000003</v>
      </c>
      <c r="Q3001" s="36">
        <f t="shared" si="559"/>
        <v>16</v>
      </c>
      <c r="R3001" s="4">
        <f t="shared" si="560"/>
        <v>0</v>
      </c>
      <c r="S3001" s="31">
        <f t="shared" si="567"/>
        <v>0.24079861111111112</v>
      </c>
      <c r="T3001" s="31">
        <f t="shared" si="568"/>
        <v>0.73447916666666668</v>
      </c>
      <c r="U3001" s="4">
        <f t="shared" si="561"/>
        <v>0</v>
      </c>
      <c r="V3001" s="4" t="str">
        <f t="shared" si="566"/>
        <v/>
      </c>
      <c r="W3001" s="18" t="str">
        <f>IF(V3001="","",VLOOKUP(L3001,日射量と図３!$A$4:$C$368,3,TRUE)*238.85/100)</f>
        <v/>
      </c>
      <c r="X3001" s="4" t="str">
        <f t="shared" si="563"/>
        <v/>
      </c>
      <c r="Y3001" s="4" t="str">
        <f t="shared" si="569"/>
        <v/>
      </c>
      <c r="Z3001" s="4" t="str">
        <f t="shared" si="570"/>
        <v/>
      </c>
      <c r="AA3001" s="4" t="str">
        <f>IF($V3001="","",IF(Y3001&lt;36,0,IF(AND(36&lt;=Y3001,Y3001&lt;71),VLOOKUP($W3001,日射量と図３!$E$6:$F$34,2,TRUE),IF(AND(71&lt;=Y3001,Y3001&lt;107),VLOOKUP($W3001,日射量と図３!$E$6:$G$34,3,TRUE),IF(AND(107&lt;=Y3001,Y3001&lt;143),VLOOKUP($W3001,日射量と図３!$E$6:$H$34,4,TRUE),VLOOKUP($W3001,日射量と図３!$E$6:$I$34,5,TRUE))))))</f>
        <v/>
      </c>
      <c r="AB3001" s="4" t="str">
        <f>IF($V3001="","",IF(Z3001&lt;36,0,IF(AND(36&lt;=Z3001,Z3001&lt;71),VLOOKUP($W3001,日射量と図３!$E$6:$F$34,2,TRUE),IF(AND(71&lt;=Z3001,Z3001&lt;107),VLOOKUP($W3001,日射量と図３!$E$6:$G$34,3,TRUE),IF(AND(107&lt;=Z3001,Z3001&lt;143),VLOOKUP($W3001,日射量と図３!$E$6:$H$34,4,TRUE),VLOOKUP($W3001,日射量と図３!$E$6:$I$34,5,TRUE))))))</f>
        <v/>
      </c>
      <c r="AC3001" s="382" t="str">
        <f t="shared" si="564"/>
        <v/>
      </c>
      <c r="AD3001" s="382" t="str">
        <f t="shared" si="565"/>
        <v/>
      </c>
    </row>
    <row r="3002" spans="11:30" ht="13.5" customHeight="1">
      <c r="K3002" s="4">
        <f t="shared" si="558"/>
        <v>10</v>
      </c>
      <c r="L3002" s="34">
        <v>43376</v>
      </c>
      <c r="M3002" s="4">
        <v>125</v>
      </c>
      <c r="N3002" s="4">
        <v>23</v>
      </c>
      <c r="O3002" s="31">
        <v>0.91666666666666663</v>
      </c>
      <c r="P3002" s="35">
        <v>20.309999999999995</v>
      </c>
      <c r="Q3002" s="36">
        <f t="shared" si="559"/>
        <v>13</v>
      </c>
      <c r="R3002" s="4">
        <f t="shared" si="560"/>
        <v>0</v>
      </c>
      <c r="S3002" s="31">
        <f t="shared" si="567"/>
        <v>0.24079861111111112</v>
      </c>
      <c r="T3002" s="31">
        <f t="shared" si="568"/>
        <v>0.73447916666666668</v>
      </c>
      <c r="U3002" s="4">
        <f t="shared" si="561"/>
        <v>0</v>
      </c>
      <c r="V3002" s="4" t="str">
        <f t="shared" si="566"/>
        <v/>
      </c>
      <c r="W3002" s="18" t="str">
        <f>IF(V3002="","",VLOOKUP(L3002,日射量と図３!$A$4:$C$368,3,TRUE)*238.85/100)</f>
        <v/>
      </c>
      <c r="X3002" s="4" t="str">
        <f t="shared" si="563"/>
        <v/>
      </c>
      <c r="Y3002" s="4" t="str">
        <f t="shared" si="569"/>
        <v/>
      </c>
      <c r="Z3002" s="4" t="str">
        <f t="shared" si="570"/>
        <v/>
      </c>
      <c r="AA3002" s="4" t="str">
        <f>IF($V3002="","",IF(Y3002&lt;36,0,IF(AND(36&lt;=Y3002,Y3002&lt;71),VLOOKUP($W3002,日射量と図３!$E$6:$F$34,2,TRUE),IF(AND(71&lt;=Y3002,Y3002&lt;107),VLOOKUP($W3002,日射量と図３!$E$6:$G$34,3,TRUE),IF(AND(107&lt;=Y3002,Y3002&lt;143),VLOOKUP($W3002,日射量と図３!$E$6:$H$34,4,TRUE),VLOOKUP($W3002,日射量と図３!$E$6:$I$34,5,TRUE))))))</f>
        <v/>
      </c>
      <c r="AB3002" s="4" t="str">
        <f>IF($V3002="","",IF(Z3002&lt;36,0,IF(AND(36&lt;=Z3002,Z3002&lt;71),VLOOKUP($W3002,日射量と図３!$E$6:$F$34,2,TRUE),IF(AND(71&lt;=Z3002,Z3002&lt;107),VLOOKUP($W3002,日射量と図３!$E$6:$G$34,3,TRUE),IF(AND(107&lt;=Z3002,Z3002&lt;143),VLOOKUP($W3002,日射量と図３!$E$6:$H$34,4,TRUE),VLOOKUP($W3002,日射量と図３!$E$6:$I$34,5,TRUE))))))</f>
        <v/>
      </c>
      <c r="AC3002" s="382" t="str">
        <f t="shared" si="564"/>
        <v/>
      </c>
      <c r="AD3002" s="382" t="str">
        <f t="shared" si="565"/>
        <v/>
      </c>
    </row>
    <row r="3003" spans="11:30" ht="13.5" customHeight="1">
      <c r="K3003" s="4">
        <f t="shared" si="558"/>
        <v>10</v>
      </c>
      <c r="L3003" s="34">
        <v>43376</v>
      </c>
      <c r="M3003" s="4">
        <v>125</v>
      </c>
      <c r="N3003" s="4">
        <v>24</v>
      </c>
      <c r="O3003" s="31">
        <v>0.95833333333333337</v>
      </c>
      <c r="P3003" s="35">
        <v>19.899999999999999</v>
      </c>
      <c r="Q3003" s="36">
        <f t="shared" si="559"/>
        <v>13</v>
      </c>
      <c r="R3003" s="4">
        <f t="shared" si="560"/>
        <v>0</v>
      </c>
      <c r="S3003" s="31">
        <f t="shared" si="567"/>
        <v>0.24079861111111112</v>
      </c>
      <c r="T3003" s="31">
        <f t="shared" si="568"/>
        <v>0.73447916666666668</v>
      </c>
      <c r="U3003" s="4">
        <f t="shared" si="561"/>
        <v>0</v>
      </c>
      <c r="V3003" s="4" t="str">
        <f t="shared" si="566"/>
        <v/>
      </c>
      <c r="W3003" s="18" t="str">
        <f>IF(V3003="","",VLOOKUP(L3003,日射量と図３!$A$4:$C$368,3,TRUE)*238.85/100)</f>
        <v/>
      </c>
      <c r="X3003" s="4" t="str">
        <f t="shared" si="563"/>
        <v/>
      </c>
      <c r="Y3003" s="4" t="str">
        <f t="shared" si="569"/>
        <v/>
      </c>
      <c r="Z3003" s="4" t="str">
        <f t="shared" si="570"/>
        <v/>
      </c>
      <c r="AA3003" s="4" t="str">
        <f>IF($V3003="","",IF(Y3003&lt;36,0,IF(AND(36&lt;=Y3003,Y3003&lt;71),VLOOKUP($W3003,日射量と図３!$E$6:$F$34,2,TRUE),IF(AND(71&lt;=Y3003,Y3003&lt;107),VLOOKUP($W3003,日射量と図３!$E$6:$G$34,3,TRUE),IF(AND(107&lt;=Y3003,Y3003&lt;143),VLOOKUP($W3003,日射量と図３!$E$6:$H$34,4,TRUE),VLOOKUP($W3003,日射量と図３!$E$6:$I$34,5,TRUE))))))</f>
        <v/>
      </c>
      <c r="AB3003" s="4" t="str">
        <f>IF($V3003="","",IF(Z3003&lt;36,0,IF(AND(36&lt;=Z3003,Z3003&lt;71),VLOOKUP($W3003,日射量と図３!$E$6:$F$34,2,TRUE),IF(AND(71&lt;=Z3003,Z3003&lt;107),VLOOKUP($W3003,日射量と図３!$E$6:$G$34,3,TRUE),IF(AND(107&lt;=Z3003,Z3003&lt;143),VLOOKUP($W3003,日射量と図３!$E$6:$H$34,4,TRUE),VLOOKUP($W3003,日射量と図３!$E$6:$I$34,5,TRUE))))))</f>
        <v/>
      </c>
      <c r="AC3003" s="382" t="str">
        <f t="shared" si="564"/>
        <v/>
      </c>
      <c r="AD3003" s="382" t="str">
        <f t="shared" si="565"/>
        <v/>
      </c>
    </row>
    <row r="3004" spans="11:30" ht="13.5" customHeight="1">
      <c r="K3004" s="4">
        <f t="shared" si="558"/>
        <v>10</v>
      </c>
      <c r="L3004" s="34">
        <v>43377</v>
      </c>
      <c r="M3004" s="4">
        <v>126</v>
      </c>
      <c r="N3004" s="4">
        <v>1</v>
      </c>
      <c r="O3004" s="31">
        <v>0</v>
      </c>
      <c r="P3004" s="35">
        <v>19.600000000000001</v>
      </c>
      <c r="Q3004" s="36">
        <f t="shared" si="559"/>
        <v>13</v>
      </c>
      <c r="R3004" s="4">
        <f t="shared" si="560"/>
        <v>0</v>
      </c>
      <c r="S3004" s="31">
        <f t="shared" si="567"/>
        <v>0.24079861111111112</v>
      </c>
      <c r="T3004" s="31">
        <f t="shared" si="568"/>
        <v>0.73447916666666668</v>
      </c>
      <c r="U3004" s="4">
        <f t="shared" si="561"/>
        <v>0</v>
      </c>
      <c r="V3004" s="4">
        <f t="shared" si="566"/>
        <v>0</v>
      </c>
      <c r="W3004" s="18">
        <f>IF(V3004="","",VLOOKUP(L3004,日射量と図３!$A$4:$C$368,3,TRUE)*238.85/100)</f>
        <v>33.439</v>
      </c>
      <c r="X3004" s="4">
        <f t="shared" si="563"/>
        <v>12</v>
      </c>
      <c r="Y3004" s="4">
        <f t="shared" si="569"/>
        <v>0</v>
      </c>
      <c r="Z3004" s="4">
        <f t="shared" si="570"/>
        <v>0</v>
      </c>
      <c r="AA3004" s="4">
        <f>IF($V3004="","",IF(Y3004&lt;36,0,IF(AND(36&lt;=Y3004,Y3004&lt;71),VLOOKUP($W3004,日射量と図３!$E$6:$F$34,2,TRUE),IF(AND(71&lt;=Y3004,Y3004&lt;107),VLOOKUP($W3004,日射量と図３!$E$6:$G$34,3,TRUE),IF(AND(107&lt;=Y3004,Y3004&lt;143),VLOOKUP($W3004,日射量と図３!$E$6:$H$34,4,TRUE),VLOOKUP($W3004,日射量と図３!$E$6:$I$34,5,TRUE))))))</f>
        <v>0</v>
      </c>
      <c r="AB3004" s="4">
        <f>IF($V3004="","",IF(Z3004&lt;36,0,IF(AND(36&lt;=Z3004,Z3004&lt;71),VLOOKUP($W3004,日射量と図３!$E$6:$F$34,2,TRUE),IF(AND(71&lt;=Z3004,Z3004&lt;107),VLOOKUP($W3004,日射量と図３!$E$6:$G$34,3,TRUE),IF(AND(107&lt;=Z3004,Z3004&lt;143),VLOOKUP($W3004,日射量と図３!$E$6:$H$34,4,TRUE),VLOOKUP($W3004,日射量と図３!$E$6:$I$34,5,TRUE))))))</f>
        <v>0</v>
      </c>
      <c r="AC3004" s="382">
        <f t="shared" si="564"/>
        <v>0</v>
      </c>
      <c r="AD3004" s="382">
        <f t="shared" si="565"/>
        <v>0</v>
      </c>
    </row>
    <row r="3005" spans="11:30" ht="13.5" customHeight="1">
      <c r="K3005" s="4">
        <f t="shared" si="558"/>
        <v>10</v>
      </c>
      <c r="L3005" s="34">
        <v>43377</v>
      </c>
      <c r="M3005" s="4">
        <v>126</v>
      </c>
      <c r="N3005" s="4">
        <v>2</v>
      </c>
      <c r="O3005" s="31">
        <v>4.1666666666666664E-2</v>
      </c>
      <c r="P3005" s="35">
        <v>19.239999999999998</v>
      </c>
      <c r="Q3005" s="36">
        <f t="shared" si="559"/>
        <v>13</v>
      </c>
      <c r="R3005" s="4">
        <f t="shared" si="560"/>
        <v>0</v>
      </c>
      <c r="S3005" s="31">
        <f t="shared" si="567"/>
        <v>0.24079861111111112</v>
      </c>
      <c r="T3005" s="31">
        <f t="shared" si="568"/>
        <v>0.73447916666666668</v>
      </c>
      <c r="U3005" s="4">
        <f t="shared" si="561"/>
        <v>0</v>
      </c>
      <c r="V3005" s="4" t="str">
        <f t="shared" si="566"/>
        <v/>
      </c>
      <c r="W3005" s="18" t="str">
        <f>IF(V3005="","",VLOOKUP(L3005,日射量と図３!$A$4:$C$368,3,TRUE)*238.85/100)</f>
        <v/>
      </c>
      <c r="X3005" s="4" t="str">
        <f t="shared" si="563"/>
        <v/>
      </c>
      <c r="Y3005" s="4" t="str">
        <f t="shared" si="569"/>
        <v/>
      </c>
      <c r="Z3005" s="4" t="str">
        <f t="shared" si="570"/>
        <v/>
      </c>
      <c r="AA3005" s="4" t="str">
        <f>IF($V3005="","",IF(Y3005&lt;36,0,IF(AND(36&lt;=Y3005,Y3005&lt;71),VLOOKUP($W3005,日射量と図３!$E$6:$F$34,2,TRUE),IF(AND(71&lt;=Y3005,Y3005&lt;107),VLOOKUP($W3005,日射量と図３!$E$6:$G$34,3,TRUE),IF(AND(107&lt;=Y3005,Y3005&lt;143),VLOOKUP($W3005,日射量と図３!$E$6:$H$34,4,TRUE),VLOOKUP($W3005,日射量と図３!$E$6:$I$34,5,TRUE))))))</f>
        <v/>
      </c>
      <c r="AB3005" s="4" t="str">
        <f>IF($V3005="","",IF(Z3005&lt;36,0,IF(AND(36&lt;=Z3005,Z3005&lt;71),VLOOKUP($W3005,日射量と図３!$E$6:$F$34,2,TRUE),IF(AND(71&lt;=Z3005,Z3005&lt;107),VLOOKUP($W3005,日射量と図３!$E$6:$G$34,3,TRUE),IF(AND(107&lt;=Z3005,Z3005&lt;143),VLOOKUP($W3005,日射量と図３!$E$6:$H$34,4,TRUE),VLOOKUP($W3005,日射量と図３!$E$6:$I$34,5,TRUE))))))</f>
        <v/>
      </c>
      <c r="AC3005" s="382" t="str">
        <f t="shared" si="564"/>
        <v/>
      </c>
      <c r="AD3005" s="382" t="str">
        <f t="shared" si="565"/>
        <v/>
      </c>
    </row>
    <row r="3006" spans="11:30" ht="13.5" customHeight="1">
      <c r="K3006" s="4">
        <f t="shared" si="558"/>
        <v>10</v>
      </c>
      <c r="L3006" s="34">
        <v>43377</v>
      </c>
      <c r="M3006" s="4">
        <v>126</v>
      </c>
      <c r="N3006" s="4">
        <v>3</v>
      </c>
      <c r="O3006" s="31">
        <v>8.3333333333333329E-2</v>
      </c>
      <c r="P3006" s="35">
        <v>18.970000000000002</v>
      </c>
      <c r="Q3006" s="36">
        <f t="shared" si="559"/>
        <v>13</v>
      </c>
      <c r="R3006" s="4">
        <f t="shared" si="560"/>
        <v>0</v>
      </c>
      <c r="S3006" s="31">
        <f t="shared" si="567"/>
        <v>0.24079861111111112</v>
      </c>
      <c r="T3006" s="31">
        <f t="shared" si="568"/>
        <v>0.73447916666666668</v>
      </c>
      <c r="U3006" s="4">
        <f t="shared" si="561"/>
        <v>0</v>
      </c>
      <c r="V3006" s="4" t="str">
        <f t="shared" si="566"/>
        <v/>
      </c>
      <c r="W3006" s="18" t="str">
        <f>IF(V3006="","",VLOOKUP(L3006,日射量と図３!$A$4:$C$368,3,TRUE)*238.85/100)</f>
        <v/>
      </c>
      <c r="X3006" s="4" t="str">
        <f t="shared" si="563"/>
        <v/>
      </c>
      <c r="Y3006" s="4" t="str">
        <f t="shared" si="569"/>
        <v/>
      </c>
      <c r="Z3006" s="4" t="str">
        <f t="shared" si="570"/>
        <v/>
      </c>
      <c r="AA3006" s="4" t="str">
        <f>IF($V3006="","",IF(Y3006&lt;36,0,IF(AND(36&lt;=Y3006,Y3006&lt;71),VLOOKUP($W3006,日射量と図３!$E$6:$F$34,2,TRUE),IF(AND(71&lt;=Y3006,Y3006&lt;107),VLOOKUP($W3006,日射量と図３!$E$6:$G$34,3,TRUE),IF(AND(107&lt;=Y3006,Y3006&lt;143),VLOOKUP($W3006,日射量と図３!$E$6:$H$34,4,TRUE),VLOOKUP($W3006,日射量と図３!$E$6:$I$34,5,TRUE))))))</f>
        <v/>
      </c>
      <c r="AB3006" s="4" t="str">
        <f>IF($V3006="","",IF(Z3006&lt;36,0,IF(AND(36&lt;=Z3006,Z3006&lt;71),VLOOKUP($W3006,日射量と図３!$E$6:$F$34,2,TRUE),IF(AND(71&lt;=Z3006,Z3006&lt;107),VLOOKUP($W3006,日射量と図３!$E$6:$G$34,3,TRUE),IF(AND(107&lt;=Z3006,Z3006&lt;143),VLOOKUP($W3006,日射量と図３!$E$6:$H$34,4,TRUE),VLOOKUP($W3006,日射量と図３!$E$6:$I$34,5,TRUE))))))</f>
        <v/>
      </c>
      <c r="AC3006" s="382" t="str">
        <f t="shared" si="564"/>
        <v/>
      </c>
      <c r="AD3006" s="382" t="str">
        <f t="shared" si="565"/>
        <v/>
      </c>
    </row>
    <row r="3007" spans="11:30" ht="13.5" customHeight="1">
      <c r="K3007" s="4">
        <f t="shared" si="558"/>
        <v>10</v>
      </c>
      <c r="L3007" s="34">
        <v>43377</v>
      </c>
      <c r="M3007" s="4">
        <v>126</v>
      </c>
      <c r="N3007" s="4">
        <v>4</v>
      </c>
      <c r="O3007" s="31">
        <v>0.125</v>
      </c>
      <c r="P3007" s="35">
        <v>18.66</v>
      </c>
      <c r="Q3007" s="36">
        <f t="shared" si="559"/>
        <v>13</v>
      </c>
      <c r="R3007" s="4">
        <f t="shared" si="560"/>
        <v>0</v>
      </c>
      <c r="S3007" s="31">
        <f t="shared" si="567"/>
        <v>0.24079861111111112</v>
      </c>
      <c r="T3007" s="31">
        <f t="shared" si="568"/>
        <v>0.73447916666666668</v>
      </c>
      <c r="U3007" s="4">
        <f t="shared" si="561"/>
        <v>0</v>
      </c>
      <c r="V3007" s="4" t="str">
        <f t="shared" si="566"/>
        <v/>
      </c>
      <c r="W3007" s="18" t="str">
        <f>IF(V3007="","",VLOOKUP(L3007,日射量と図３!$A$4:$C$368,3,TRUE)*238.85/100)</f>
        <v/>
      </c>
      <c r="X3007" s="4" t="str">
        <f t="shared" si="563"/>
        <v/>
      </c>
      <c r="Y3007" s="4" t="str">
        <f t="shared" si="569"/>
        <v/>
      </c>
      <c r="Z3007" s="4" t="str">
        <f t="shared" si="570"/>
        <v/>
      </c>
      <c r="AA3007" s="4" t="str">
        <f>IF($V3007="","",IF(Y3007&lt;36,0,IF(AND(36&lt;=Y3007,Y3007&lt;71),VLOOKUP($W3007,日射量と図３!$E$6:$F$34,2,TRUE),IF(AND(71&lt;=Y3007,Y3007&lt;107),VLOOKUP($W3007,日射量と図３!$E$6:$G$34,3,TRUE),IF(AND(107&lt;=Y3007,Y3007&lt;143),VLOOKUP($W3007,日射量と図３!$E$6:$H$34,4,TRUE),VLOOKUP($W3007,日射量と図３!$E$6:$I$34,5,TRUE))))))</f>
        <v/>
      </c>
      <c r="AB3007" s="4" t="str">
        <f>IF($V3007="","",IF(Z3007&lt;36,0,IF(AND(36&lt;=Z3007,Z3007&lt;71),VLOOKUP($W3007,日射量と図３!$E$6:$F$34,2,TRUE),IF(AND(71&lt;=Z3007,Z3007&lt;107),VLOOKUP($W3007,日射量と図３!$E$6:$G$34,3,TRUE),IF(AND(107&lt;=Z3007,Z3007&lt;143),VLOOKUP($W3007,日射量と図３!$E$6:$H$34,4,TRUE),VLOOKUP($W3007,日射量と図３!$E$6:$I$34,5,TRUE))))))</f>
        <v/>
      </c>
      <c r="AC3007" s="382" t="str">
        <f t="shared" si="564"/>
        <v/>
      </c>
      <c r="AD3007" s="382" t="str">
        <f t="shared" si="565"/>
        <v/>
      </c>
    </row>
    <row r="3008" spans="11:30" ht="13.5" customHeight="1">
      <c r="K3008" s="4">
        <f t="shared" si="558"/>
        <v>10</v>
      </c>
      <c r="L3008" s="34">
        <v>43377</v>
      </c>
      <c r="M3008" s="4">
        <v>126</v>
      </c>
      <c r="N3008" s="4">
        <v>5</v>
      </c>
      <c r="O3008" s="31">
        <v>0.16666666666666666</v>
      </c>
      <c r="P3008" s="35">
        <v>18.470000000000002</v>
      </c>
      <c r="Q3008" s="36">
        <f t="shared" si="559"/>
        <v>15</v>
      </c>
      <c r="R3008" s="4">
        <f t="shared" si="560"/>
        <v>0</v>
      </c>
      <c r="S3008" s="31">
        <f t="shared" si="567"/>
        <v>0.24079861111111112</v>
      </c>
      <c r="T3008" s="31">
        <f t="shared" si="568"/>
        <v>0.73447916666666668</v>
      </c>
      <c r="U3008" s="4">
        <f t="shared" si="561"/>
        <v>0</v>
      </c>
      <c r="V3008" s="4" t="str">
        <f t="shared" si="566"/>
        <v/>
      </c>
      <c r="W3008" s="18" t="str">
        <f>IF(V3008="","",VLOOKUP(L3008,日射量と図３!$A$4:$C$368,3,TRUE)*238.85/100)</f>
        <v/>
      </c>
      <c r="X3008" s="4" t="str">
        <f t="shared" si="563"/>
        <v/>
      </c>
      <c r="Y3008" s="4" t="str">
        <f t="shared" si="569"/>
        <v/>
      </c>
      <c r="Z3008" s="4" t="str">
        <f t="shared" si="570"/>
        <v/>
      </c>
      <c r="AA3008" s="4" t="str">
        <f>IF($V3008="","",IF(Y3008&lt;36,0,IF(AND(36&lt;=Y3008,Y3008&lt;71),VLOOKUP($W3008,日射量と図３!$E$6:$F$34,2,TRUE),IF(AND(71&lt;=Y3008,Y3008&lt;107),VLOOKUP($W3008,日射量と図３!$E$6:$G$34,3,TRUE),IF(AND(107&lt;=Y3008,Y3008&lt;143),VLOOKUP($W3008,日射量と図３!$E$6:$H$34,4,TRUE),VLOOKUP($W3008,日射量と図３!$E$6:$I$34,5,TRUE))))))</f>
        <v/>
      </c>
      <c r="AB3008" s="4" t="str">
        <f>IF($V3008="","",IF(Z3008&lt;36,0,IF(AND(36&lt;=Z3008,Z3008&lt;71),VLOOKUP($W3008,日射量と図３!$E$6:$F$34,2,TRUE),IF(AND(71&lt;=Z3008,Z3008&lt;107),VLOOKUP($W3008,日射量と図３!$E$6:$G$34,3,TRUE),IF(AND(107&lt;=Z3008,Z3008&lt;143),VLOOKUP($W3008,日射量と図３!$E$6:$H$34,4,TRUE),VLOOKUP($W3008,日射量と図３!$E$6:$I$34,5,TRUE))))))</f>
        <v/>
      </c>
      <c r="AC3008" s="382" t="str">
        <f t="shared" si="564"/>
        <v/>
      </c>
      <c r="AD3008" s="382" t="str">
        <f t="shared" si="565"/>
        <v/>
      </c>
    </row>
    <row r="3009" spans="11:30" ht="13.5" customHeight="1">
      <c r="K3009" s="4">
        <f t="shared" si="558"/>
        <v>10</v>
      </c>
      <c r="L3009" s="34">
        <v>43377</v>
      </c>
      <c r="M3009" s="4">
        <v>126</v>
      </c>
      <c r="N3009" s="4">
        <v>6</v>
      </c>
      <c r="O3009" s="31">
        <v>0.20833333333333334</v>
      </c>
      <c r="P3009" s="35">
        <v>18.249999999999996</v>
      </c>
      <c r="Q3009" s="36">
        <f t="shared" si="559"/>
        <v>15</v>
      </c>
      <c r="R3009" s="4">
        <f t="shared" si="560"/>
        <v>0</v>
      </c>
      <c r="S3009" s="31">
        <f t="shared" si="567"/>
        <v>0.24079861111111112</v>
      </c>
      <c r="T3009" s="31">
        <f t="shared" si="568"/>
        <v>0.73447916666666668</v>
      </c>
      <c r="U3009" s="4">
        <f t="shared" si="561"/>
        <v>0</v>
      </c>
      <c r="V3009" s="4" t="str">
        <f t="shared" si="566"/>
        <v/>
      </c>
      <c r="W3009" s="18" t="str">
        <f>IF(V3009="","",VLOOKUP(L3009,日射量と図３!$A$4:$C$368,3,TRUE)*238.85/100)</f>
        <v/>
      </c>
      <c r="X3009" s="4" t="str">
        <f t="shared" si="563"/>
        <v/>
      </c>
      <c r="Y3009" s="4" t="str">
        <f t="shared" si="569"/>
        <v/>
      </c>
      <c r="Z3009" s="4" t="str">
        <f t="shared" si="570"/>
        <v/>
      </c>
      <c r="AA3009" s="4" t="str">
        <f>IF($V3009="","",IF(Y3009&lt;36,0,IF(AND(36&lt;=Y3009,Y3009&lt;71),VLOOKUP($W3009,日射量と図３!$E$6:$F$34,2,TRUE),IF(AND(71&lt;=Y3009,Y3009&lt;107),VLOOKUP($W3009,日射量と図３!$E$6:$G$34,3,TRUE),IF(AND(107&lt;=Y3009,Y3009&lt;143),VLOOKUP($W3009,日射量と図３!$E$6:$H$34,4,TRUE),VLOOKUP($W3009,日射量と図３!$E$6:$I$34,5,TRUE))))))</f>
        <v/>
      </c>
      <c r="AB3009" s="4" t="str">
        <f>IF($V3009="","",IF(Z3009&lt;36,0,IF(AND(36&lt;=Z3009,Z3009&lt;71),VLOOKUP($W3009,日射量と図３!$E$6:$F$34,2,TRUE),IF(AND(71&lt;=Z3009,Z3009&lt;107),VLOOKUP($W3009,日射量と図３!$E$6:$G$34,3,TRUE),IF(AND(107&lt;=Z3009,Z3009&lt;143),VLOOKUP($W3009,日射量と図３!$E$6:$H$34,4,TRUE),VLOOKUP($W3009,日射量と図３!$E$6:$I$34,5,TRUE))))))</f>
        <v/>
      </c>
      <c r="AC3009" s="382" t="str">
        <f t="shared" si="564"/>
        <v/>
      </c>
      <c r="AD3009" s="382" t="str">
        <f t="shared" si="565"/>
        <v/>
      </c>
    </row>
    <row r="3010" spans="11:30" ht="13.5" customHeight="1">
      <c r="K3010" s="4">
        <f t="shared" si="558"/>
        <v>10</v>
      </c>
      <c r="L3010" s="34">
        <v>43377</v>
      </c>
      <c r="M3010" s="4">
        <v>126</v>
      </c>
      <c r="N3010" s="4">
        <v>7</v>
      </c>
      <c r="O3010" s="31">
        <v>0.25</v>
      </c>
      <c r="P3010" s="35">
        <v>17.89</v>
      </c>
      <c r="Q3010" s="36">
        <f t="shared" si="559"/>
        <v>15</v>
      </c>
      <c r="R3010" s="4">
        <f t="shared" si="560"/>
        <v>0</v>
      </c>
      <c r="S3010" s="31">
        <f t="shared" si="567"/>
        <v>0.24079861111111112</v>
      </c>
      <c r="T3010" s="31">
        <f t="shared" si="568"/>
        <v>0.73447916666666668</v>
      </c>
      <c r="U3010" s="4">
        <f t="shared" si="561"/>
        <v>0</v>
      </c>
      <c r="V3010" s="4" t="str">
        <f t="shared" si="566"/>
        <v/>
      </c>
      <c r="W3010" s="18" t="str">
        <f>IF(V3010="","",VLOOKUP(L3010,日射量と図３!$A$4:$C$368,3,TRUE)*238.85/100)</f>
        <v/>
      </c>
      <c r="X3010" s="4" t="str">
        <f t="shared" si="563"/>
        <v/>
      </c>
      <c r="Y3010" s="4" t="str">
        <f t="shared" si="569"/>
        <v/>
      </c>
      <c r="Z3010" s="4" t="str">
        <f t="shared" si="570"/>
        <v/>
      </c>
      <c r="AA3010" s="4" t="str">
        <f>IF($V3010="","",IF(Y3010&lt;36,0,IF(AND(36&lt;=Y3010,Y3010&lt;71),VLOOKUP($W3010,日射量と図３!$E$6:$F$34,2,TRUE),IF(AND(71&lt;=Y3010,Y3010&lt;107),VLOOKUP($W3010,日射量と図３!$E$6:$G$34,3,TRUE),IF(AND(107&lt;=Y3010,Y3010&lt;143),VLOOKUP($W3010,日射量と図３!$E$6:$H$34,4,TRUE),VLOOKUP($W3010,日射量と図３!$E$6:$I$34,5,TRUE))))))</f>
        <v/>
      </c>
      <c r="AB3010" s="4" t="str">
        <f>IF($V3010="","",IF(Z3010&lt;36,0,IF(AND(36&lt;=Z3010,Z3010&lt;71),VLOOKUP($W3010,日射量と図３!$E$6:$F$34,2,TRUE),IF(AND(71&lt;=Z3010,Z3010&lt;107),VLOOKUP($W3010,日射量と図３!$E$6:$G$34,3,TRUE),IF(AND(107&lt;=Z3010,Z3010&lt;143),VLOOKUP($W3010,日射量と図３!$E$6:$H$34,4,TRUE),VLOOKUP($W3010,日射量と図３!$E$6:$I$34,5,TRUE))))))</f>
        <v/>
      </c>
      <c r="AC3010" s="382" t="str">
        <f t="shared" si="564"/>
        <v/>
      </c>
      <c r="AD3010" s="382" t="str">
        <f t="shared" si="565"/>
        <v/>
      </c>
    </row>
    <row r="3011" spans="11:30" ht="13.5" customHeight="1">
      <c r="K3011" s="4">
        <f t="shared" si="558"/>
        <v>10</v>
      </c>
      <c r="L3011" s="34">
        <v>43377</v>
      </c>
      <c r="M3011" s="4">
        <v>126</v>
      </c>
      <c r="N3011" s="4">
        <v>8</v>
      </c>
      <c r="O3011" s="31">
        <v>0.29166666666666669</v>
      </c>
      <c r="P3011" s="35">
        <v>18.669999999999998</v>
      </c>
      <c r="Q3011" s="36">
        <f t="shared" si="559"/>
        <v>12</v>
      </c>
      <c r="R3011" s="4">
        <f t="shared" si="560"/>
        <v>0</v>
      </c>
      <c r="S3011" s="31">
        <f t="shared" si="567"/>
        <v>0.24079861111111112</v>
      </c>
      <c r="T3011" s="31">
        <f t="shared" si="568"/>
        <v>0.73447916666666668</v>
      </c>
      <c r="U3011" s="4">
        <f t="shared" si="561"/>
        <v>0</v>
      </c>
      <c r="V3011" s="4" t="str">
        <f t="shared" si="566"/>
        <v/>
      </c>
      <c r="W3011" s="18" t="str">
        <f>IF(V3011="","",VLOOKUP(L3011,日射量と図３!$A$4:$C$368,3,TRUE)*238.85/100)</f>
        <v/>
      </c>
      <c r="X3011" s="4" t="str">
        <f t="shared" si="563"/>
        <v/>
      </c>
      <c r="Y3011" s="4" t="str">
        <f t="shared" si="569"/>
        <v/>
      </c>
      <c r="Z3011" s="4" t="str">
        <f t="shared" si="570"/>
        <v/>
      </c>
      <c r="AA3011" s="4" t="str">
        <f>IF($V3011="","",IF(Y3011&lt;36,0,IF(AND(36&lt;=Y3011,Y3011&lt;71),VLOOKUP($W3011,日射量と図３!$E$6:$F$34,2,TRUE),IF(AND(71&lt;=Y3011,Y3011&lt;107),VLOOKUP($W3011,日射量と図３!$E$6:$G$34,3,TRUE),IF(AND(107&lt;=Y3011,Y3011&lt;143),VLOOKUP($W3011,日射量と図３!$E$6:$H$34,4,TRUE),VLOOKUP($W3011,日射量と図３!$E$6:$I$34,5,TRUE))))))</f>
        <v/>
      </c>
      <c r="AB3011" s="4" t="str">
        <f>IF($V3011="","",IF(Z3011&lt;36,0,IF(AND(36&lt;=Z3011,Z3011&lt;71),VLOOKUP($W3011,日射量と図３!$E$6:$F$34,2,TRUE),IF(AND(71&lt;=Z3011,Z3011&lt;107),VLOOKUP($W3011,日射量と図３!$E$6:$G$34,3,TRUE),IF(AND(107&lt;=Z3011,Z3011&lt;143),VLOOKUP($W3011,日射量と図３!$E$6:$H$34,4,TRUE),VLOOKUP($W3011,日射量と図３!$E$6:$I$34,5,TRUE))))))</f>
        <v/>
      </c>
      <c r="AC3011" s="382" t="str">
        <f t="shared" si="564"/>
        <v/>
      </c>
      <c r="AD3011" s="382" t="str">
        <f t="shared" si="565"/>
        <v/>
      </c>
    </row>
    <row r="3012" spans="11:30" ht="13.5" customHeight="1">
      <c r="K3012" s="4">
        <f t="shared" si="558"/>
        <v>10</v>
      </c>
      <c r="L3012" s="34">
        <v>43377</v>
      </c>
      <c r="M3012" s="4">
        <v>126</v>
      </c>
      <c r="N3012" s="4">
        <v>9</v>
      </c>
      <c r="O3012" s="31">
        <v>0.33333333333333331</v>
      </c>
      <c r="P3012" s="35">
        <v>20.04</v>
      </c>
      <c r="Q3012" s="36">
        <f t="shared" si="559"/>
        <v>12</v>
      </c>
      <c r="R3012" s="4">
        <f t="shared" si="560"/>
        <v>0</v>
      </c>
      <c r="S3012" s="31">
        <f t="shared" si="567"/>
        <v>0.24079861111111112</v>
      </c>
      <c r="T3012" s="31">
        <f t="shared" si="568"/>
        <v>0.73447916666666668</v>
      </c>
      <c r="U3012" s="4">
        <f t="shared" si="561"/>
        <v>0</v>
      </c>
      <c r="V3012" s="4" t="str">
        <f t="shared" si="566"/>
        <v/>
      </c>
      <c r="W3012" s="18" t="str">
        <f>IF(V3012="","",VLOOKUP(L3012,日射量と図３!$A$4:$C$368,3,TRUE)*238.85/100)</f>
        <v/>
      </c>
      <c r="X3012" s="4" t="str">
        <f t="shared" si="563"/>
        <v/>
      </c>
      <c r="Y3012" s="4" t="str">
        <f t="shared" si="569"/>
        <v/>
      </c>
      <c r="Z3012" s="4" t="str">
        <f t="shared" si="570"/>
        <v/>
      </c>
      <c r="AA3012" s="4" t="str">
        <f>IF($V3012="","",IF(Y3012&lt;36,0,IF(AND(36&lt;=Y3012,Y3012&lt;71),VLOOKUP($W3012,日射量と図３!$E$6:$F$34,2,TRUE),IF(AND(71&lt;=Y3012,Y3012&lt;107),VLOOKUP($W3012,日射量と図３!$E$6:$G$34,3,TRUE),IF(AND(107&lt;=Y3012,Y3012&lt;143),VLOOKUP($W3012,日射量と図３!$E$6:$H$34,4,TRUE),VLOOKUP($W3012,日射量と図３!$E$6:$I$34,5,TRUE))))))</f>
        <v/>
      </c>
      <c r="AB3012" s="4" t="str">
        <f>IF($V3012="","",IF(Z3012&lt;36,0,IF(AND(36&lt;=Z3012,Z3012&lt;71),VLOOKUP($W3012,日射量と図３!$E$6:$F$34,2,TRUE),IF(AND(71&lt;=Z3012,Z3012&lt;107),VLOOKUP($W3012,日射量と図３!$E$6:$G$34,3,TRUE),IF(AND(107&lt;=Z3012,Z3012&lt;143),VLOOKUP($W3012,日射量と図３!$E$6:$H$34,4,TRUE),VLOOKUP($W3012,日射量と図３!$E$6:$I$34,5,TRUE))))))</f>
        <v/>
      </c>
      <c r="AC3012" s="382" t="str">
        <f t="shared" si="564"/>
        <v/>
      </c>
      <c r="AD3012" s="382" t="str">
        <f t="shared" si="565"/>
        <v/>
      </c>
    </row>
    <row r="3013" spans="11:30" ht="13.5" customHeight="1">
      <c r="K3013" s="4">
        <f t="shared" ref="K3013:K3076" si="571">MONTH(L3013)</f>
        <v>10</v>
      </c>
      <c r="L3013" s="34">
        <v>43377</v>
      </c>
      <c r="M3013" s="4">
        <v>126</v>
      </c>
      <c r="N3013" s="4">
        <v>10</v>
      </c>
      <c r="O3013" s="31">
        <v>0.375</v>
      </c>
      <c r="P3013" s="35">
        <v>21.269999999999996</v>
      </c>
      <c r="Q3013" s="36">
        <f t="shared" ref="Q3013:Q3076" si="572">IF(O3013&lt;$B$15,$D$14,IF(O3013&lt;$B$16,$D$15,IF(O3013&lt;$B$17,$D$16,IF(O3013&lt;$B$18,$D$17,IF(O3013&lt;$B$19,$D$18,$D$19)))))</f>
        <v>12</v>
      </c>
      <c r="R3013" s="4">
        <f t="shared" ref="R3013:R3076" si="573">IF(Q3013-P3013&gt;0,Q3013-P3013,0)</f>
        <v>0</v>
      </c>
      <c r="S3013" s="31">
        <f t="shared" si="567"/>
        <v>0.24079861111111112</v>
      </c>
      <c r="T3013" s="31">
        <f t="shared" si="568"/>
        <v>0.73447916666666668</v>
      </c>
      <c r="U3013" s="4">
        <f t="shared" ref="U3013:U3076" si="574">IF(AND(S3013&lt;O3013,O3013&lt;T3013),R3013,0)</f>
        <v>0</v>
      </c>
      <c r="V3013" s="4" t="str">
        <f t="shared" si="566"/>
        <v/>
      </c>
      <c r="W3013" s="18" t="str">
        <f>IF(V3013="","",VLOOKUP(L3013,日射量と図３!$A$4:$C$368,3,TRUE)*238.85/100)</f>
        <v/>
      </c>
      <c r="X3013" s="4" t="str">
        <f t="shared" ref="X3013:X3076" si="575">IF(V3013="","",VLOOKUP(K3013,$AF$38:$AJ$49,5,TRUE))</f>
        <v/>
      </c>
      <c r="Y3013" s="4" t="str">
        <f t="shared" si="569"/>
        <v/>
      </c>
      <c r="Z3013" s="4" t="str">
        <f t="shared" si="570"/>
        <v/>
      </c>
      <c r="AA3013" s="4" t="str">
        <f>IF($V3013="","",IF(Y3013&lt;36,0,IF(AND(36&lt;=Y3013,Y3013&lt;71),VLOOKUP($W3013,日射量と図３!$E$6:$F$34,2,TRUE),IF(AND(71&lt;=Y3013,Y3013&lt;107),VLOOKUP($W3013,日射量と図３!$E$6:$G$34,3,TRUE),IF(AND(107&lt;=Y3013,Y3013&lt;143),VLOOKUP($W3013,日射量と図３!$E$6:$H$34,4,TRUE),VLOOKUP($W3013,日射量と図３!$E$6:$I$34,5,TRUE))))))</f>
        <v/>
      </c>
      <c r="AB3013" s="4" t="str">
        <f>IF($V3013="","",IF(Z3013&lt;36,0,IF(AND(36&lt;=Z3013,Z3013&lt;71),VLOOKUP($W3013,日射量と図３!$E$6:$F$34,2,TRUE),IF(AND(71&lt;=Z3013,Z3013&lt;107),VLOOKUP($W3013,日射量と図３!$E$6:$G$34,3,TRUE),IF(AND(107&lt;=Z3013,Z3013&lt;143),VLOOKUP($W3013,日射量と図３!$E$6:$H$34,4,TRUE),VLOOKUP($W3013,日射量と図３!$E$6:$I$34,5,TRUE))))))</f>
        <v/>
      </c>
      <c r="AC3013" s="382" t="str">
        <f t="shared" si="564"/>
        <v/>
      </c>
      <c r="AD3013" s="382" t="str">
        <f t="shared" si="565"/>
        <v/>
      </c>
    </row>
    <row r="3014" spans="11:30" ht="13.5" customHeight="1">
      <c r="K3014" s="4">
        <f t="shared" si="571"/>
        <v>10</v>
      </c>
      <c r="L3014" s="34">
        <v>43377</v>
      </c>
      <c r="M3014" s="4">
        <v>126</v>
      </c>
      <c r="N3014" s="4">
        <v>11</v>
      </c>
      <c r="O3014" s="31">
        <v>0.41666666666666669</v>
      </c>
      <c r="P3014" s="35">
        <v>22.51</v>
      </c>
      <c r="Q3014" s="36">
        <f t="shared" si="572"/>
        <v>12</v>
      </c>
      <c r="R3014" s="4">
        <f t="shared" si="573"/>
        <v>0</v>
      </c>
      <c r="S3014" s="31">
        <f t="shared" si="567"/>
        <v>0.24079861111111112</v>
      </c>
      <c r="T3014" s="31">
        <f t="shared" si="568"/>
        <v>0.73447916666666668</v>
      </c>
      <c r="U3014" s="4">
        <f t="shared" si="574"/>
        <v>0</v>
      </c>
      <c r="V3014" s="4" t="str">
        <f t="shared" si="566"/>
        <v/>
      </c>
      <c r="W3014" s="18" t="str">
        <f>IF(V3014="","",VLOOKUP(L3014,日射量と図３!$A$4:$C$368,3,TRUE)*238.85/100)</f>
        <v/>
      </c>
      <c r="X3014" s="4" t="str">
        <f t="shared" si="575"/>
        <v/>
      </c>
      <c r="Y3014" s="4" t="str">
        <f t="shared" si="569"/>
        <v/>
      </c>
      <c r="Z3014" s="4" t="str">
        <f t="shared" si="570"/>
        <v/>
      </c>
      <c r="AA3014" s="4" t="str">
        <f>IF($V3014="","",IF(Y3014&lt;36,0,IF(AND(36&lt;=Y3014,Y3014&lt;71),VLOOKUP($W3014,日射量と図３!$E$6:$F$34,2,TRUE),IF(AND(71&lt;=Y3014,Y3014&lt;107),VLOOKUP($W3014,日射量と図３!$E$6:$G$34,3,TRUE),IF(AND(107&lt;=Y3014,Y3014&lt;143),VLOOKUP($W3014,日射量と図３!$E$6:$H$34,4,TRUE),VLOOKUP($W3014,日射量と図３!$E$6:$I$34,5,TRUE))))))</f>
        <v/>
      </c>
      <c r="AB3014" s="4" t="str">
        <f>IF($V3014="","",IF(Z3014&lt;36,0,IF(AND(36&lt;=Z3014,Z3014&lt;71),VLOOKUP($W3014,日射量と図３!$E$6:$F$34,2,TRUE),IF(AND(71&lt;=Z3014,Z3014&lt;107),VLOOKUP($W3014,日射量と図３!$E$6:$G$34,3,TRUE),IF(AND(107&lt;=Z3014,Z3014&lt;143),VLOOKUP($W3014,日射量と図３!$E$6:$H$34,4,TRUE),VLOOKUP($W3014,日射量と図３!$E$6:$I$34,5,TRUE))))))</f>
        <v/>
      </c>
      <c r="AC3014" s="382" t="str">
        <f t="shared" si="564"/>
        <v/>
      </c>
      <c r="AD3014" s="382" t="str">
        <f t="shared" si="565"/>
        <v/>
      </c>
    </row>
    <row r="3015" spans="11:30" ht="13.5" customHeight="1">
      <c r="K3015" s="4">
        <f t="shared" si="571"/>
        <v>10</v>
      </c>
      <c r="L3015" s="34">
        <v>43377</v>
      </c>
      <c r="M3015" s="4">
        <v>126</v>
      </c>
      <c r="N3015" s="4">
        <v>12</v>
      </c>
      <c r="O3015" s="31">
        <v>0.45833333333333331</v>
      </c>
      <c r="P3015" s="35">
        <v>23.630000000000003</v>
      </c>
      <c r="Q3015" s="36">
        <f t="shared" si="572"/>
        <v>12</v>
      </c>
      <c r="R3015" s="4">
        <f t="shared" si="573"/>
        <v>0</v>
      </c>
      <c r="S3015" s="31">
        <f t="shared" si="567"/>
        <v>0.24079861111111112</v>
      </c>
      <c r="T3015" s="31">
        <f t="shared" si="568"/>
        <v>0.73447916666666668</v>
      </c>
      <c r="U3015" s="4">
        <f t="shared" si="574"/>
        <v>0</v>
      </c>
      <c r="V3015" s="4" t="str">
        <f t="shared" si="566"/>
        <v/>
      </c>
      <c r="W3015" s="18" t="str">
        <f>IF(V3015="","",VLOOKUP(L3015,日射量と図３!$A$4:$C$368,3,TRUE)*238.85/100)</f>
        <v/>
      </c>
      <c r="X3015" s="4" t="str">
        <f t="shared" si="575"/>
        <v/>
      </c>
      <c r="Y3015" s="4" t="str">
        <f t="shared" si="569"/>
        <v/>
      </c>
      <c r="Z3015" s="4" t="str">
        <f t="shared" si="570"/>
        <v/>
      </c>
      <c r="AA3015" s="4" t="str">
        <f>IF($V3015="","",IF(Y3015&lt;36,0,IF(AND(36&lt;=Y3015,Y3015&lt;71),VLOOKUP($W3015,日射量と図３!$E$6:$F$34,2,TRUE),IF(AND(71&lt;=Y3015,Y3015&lt;107),VLOOKUP($W3015,日射量と図３!$E$6:$G$34,3,TRUE),IF(AND(107&lt;=Y3015,Y3015&lt;143),VLOOKUP($W3015,日射量と図３!$E$6:$H$34,4,TRUE),VLOOKUP($W3015,日射量と図３!$E$6:$I$34,5,TRUE))))))</f>
        <v/>
      </c>
      <c r="AB3015" s="4" t="str">
        <f>IF($V3015="","",IF(Z3015&lt;36,0,IF(AND(36&lt;=Z3015,Z3015&lt;71),VLOOKUP($W3015,日射量と図３!$E$6:$F$34,2,TRUE),IF(AND(71&lt;=Z3015,Z3015&lt;107),VLOOKUP($W3015,日射量と図３!$E$6:$G$34,3,TRUE),IF(AND(107&lt;=Z3015,Z3015&lt;143),VLOOKUP($W3015,日射量と図３!$E$6:$H$34,4,TRUE),VLOOKUP($W3015,日射量と図３!$E$6:$I$34,5,TRUE))))))</f>
        <v/>
      </c>
      <c r="AC3015" s="382" t="str">
        <f t="shared" si="564"/>
        <v/>
      </c>
      <c r="AD3015" s="382" t="str">
        <f t="shared" si="565"/>
        <v/>
      </c>
    </row>
    <row r="3016" spans="11:30" ht="13.5" customHeight="1">
      <c r="K3016" s="4">
        <f t="shared" si="571"/>
        <v>10</v>
      </c>
      <c r="L3016" s="34">
        <v>43377</v>
      </c>
      <c r="M3016" s="4">
        <v>126</v>
      </c>
      <c r="N3016" s="4">
        <v>13</v>
      </c>
      <c r="O3016" s="31">
        <v>0.5</v>
      </c>
      <c r="P3016" s="35">
        <v>24.52</v>
      </c>
      <c r="Q3016" s="36">
        <f t="shared" si="572"/>
        <v>12</v>
      </c>
      <c r="R3016" s="4">
        <f t="shared" si="573"/>
        <v>0</v>
      </c>
      <c r="S3016" s="31">
        <f t="shared" si="567"/>
        <v>0.24079861111111112</v>
      </c>
      <c r="T3016" s="31">
        <f t="shared" si="568"/>
        <v>0.73447916666666668</v>
      </c>
      <c r="U3016" s="4">
        <f t="shared" si="574"/>
        <v>0</v>
      </c>
      <c r="V3016" s="4" t="str">
        <f t="shared" si="566"/>
        <v/>
      </c>
      <c r="W3016" s="18" t="str">
        <f>IF(V3016="","",VLOOKUP(L3016,日射量と図３!$A$4:$C$368,3,TRUE)*238.85/100)</f>
        <v/>
      </c>
      <c r="X3016" s="4" t="str">
        <f t="shared" si="575"/>
        <v/>
      </c>
      <c r="Y3016" s="4" t="str">
        <f t="shared" si="569"/>
        <v/>
      </c>
      <c r="Z3016" s="4" t="str">
        <f t="shared" si="570"/>
        <v/>
      </c>
      <c r="AA3016" s="4" t="str">
        <f>IF($V3016="","",IF(Y3016&lt;36,0,IF(AND(36&lt;=Y3016,Y3016&lt;71),VLOOKUP($W3016,日射量と図３!$E$6:$F$34,2,TRUE),IF(AND(71&lt;=Y3016,Y3016&lt;107),VLOOKUP($W3016,日射量と図３!$E$6:$G$34,3,TRUE),IF(AND(107&lt;=Y3016,Y3016&lt;143),VLOOKUP($W3016,日射量と図３!$E$6:$H$34,4,TRUE),VLOOKUP($W3016,日射量と図３!$E$6:$I$34,5,TRUE))))))</f>
        <v/>
      </c>
      <c r="AB3016" s="4" t="str">
        <f>IF($V3016="","",IF(Z3016&lt;36,0,IF(AND(36&lt;=Z3016,Z3016&lt;71),VLOOKUP($W3016,日射量と図３!$E$6:$F$34,2,TRUE),IF(AND(71&lt;=Z3016,Z3016&lt;107),VLOOKUP($W3016,日射量と図３!$E$6:$G$34,3,TRUE),IF(AND(107&lt;=Z3016,Z3016&lt;143),VLOOKUP($W3016,日射量と図３!$E$6:$H$34,4,TRUE),VLOOKUP($W3016,日射量と図３!$E$6:$I$34,5,TRUE))))))</f>
        <v/>
      </c>
      <c r="AC3016" s="382" t="str">
        <f t="shared" si="564"/>
        <v/>
      </c>
      <c r="AD3016" s="382" t="str">
        <f t="shared" si="565"/>
        <v/>
      </c>
    </row>
    <row r="3017" spans="11:30" ht="13.5" customHeight="1">
      <c r="K3017" s="4">
        <f t="shared" si="571"/>
        <v>10</v>
      </c>
      <c r="L3017" s="34">
        <v>43377</v>
      </c>
      <c r="M3017" s="4">
        <v>126</v>
      </c>
      <c r="N3017" s="4">
        <v>14</v>
      </c>
      <c r="O3017" s="31">
        <v>0.54166666666666663</v>
      </c>
      <c r="P3017" s="35">
        <v>24.880000000000003</v>
      </c>
      <c r="Q3017" s="36">
        <f t="shared" si="572"/>
        <v>12</v>
      </c>
      <c r="R3017" s="4">
        <f t="shared" si="573"/>
        <v>0</v>
      </c>
      <c r="S3017" s="31">
        <f t="shared" si="567"/>
        <v>0.24079861111111112</v>
      </c>
      <c r="T3017" s="31">
        <f t="shared" si="568"/>
        <v>0.73447916666666668</v>
      </c>
      <c r="U3017" s="4">
        <f t="shared" si="574"/>
        <v>0</v>
      </c>
      <c r="V3017" s="4" t="str">
        <f t="shared" si="566"/>
        <v/>
      </c>
      <c r="W3017" s="18" t="str">
        <f>IF(V3017="","",VLOOKUP(L3017,日射量と図３!$A$4:$C$368,3,TRUE)*238.85/100)</f>
        <v/>
      </c>
      <c r="X3017" s="4" t="str">
        <f t="shared" si="575"/>
        <v/>
      </c>
      <c r="Y3017" s="4" t="str">
        <f t="shared" si="569"/>
        <v/>
      </c>
      <c r="Z3017" s="4" t="str">
        <f t="shared" si="570"/>
        <v/>
      </c>
      <c r="AA3017" s="4" t="str">
        <f>IF($V3017="","",IF(Y3017&lt;36,0,IF(AND(36&lt;=Y3017,Y3017&lt;71),VLOOKUP($W3017,日射量と図３!$E$6:$F$34,2,TRUE),IF(AND(71&lt;=Y3017,Y3017&lt;107),VLOOKUP($W3017,日射量と図３!$E$6:$G$34,3,TRUE),IF(AND(107&lt;=Y3017,Y3017&lt;143),VLOOKUP($W3017,日射量と図３!$E$6:$H$34,4,TRUE),VLOOKUP($W3017,日射量と図３!$E$6:$I$34,5,TRUE))))))</f>
        <v/>
      </c>
      <c r="AB3017" s="4" t="str">
        <f>IF($V3017="","",IF(Z3017&lt;36,0,IF(AND(36&lt;=Z3017,Z3017&lt;71),VLOOKUP($W3017,日射量と図３!$E$6:$F$34,2,TRUE),IF(AND(71&lt;=Z3017,Z3017&lt;107),VLOOKUP($W3017,日射量と図３!$E$6:$G$34,3,TRUE),IF(AND(107&lt;=Z3017,Z3017&lt;143),VLOOKUP($W3017,日射量と図３!$E$6:$H$34,4,TRUE),VLOOKUP($W3017,日射量と図３!$E$6:$I$34,5,TRUE))))))</f>
        <v/>
      </c>
      <c r="AC3017" s="382" t="str">
        <f t="shared" si="564"/>
        <v/>
      </c>
      <c r="AD3017" s="382" t="str">
        <f t="shared" si="565"/>
        <v/>
      </c>
    </row>
    <row r="3018" spans="11:30" ht="13.5" customHeight="1">
      <c r="K3018" s="4">
        <f t="shared" si="571"/>
        <v>10</v>
      </c>
      <c r="L3018" s="34">
        <v>43377</v>
      </c>
      <c r="M3018" s="4">
        <v>126</v>
      </c>
      <c r="N3018" s="4">
        <v>15</v>
      </c>
      <c r="O3018" s="31">
        <v>0.58333333333333337</v>
      </c>
      <c r="P3018" s="35">
        <v>25.04</v>
      </c>
      <c r="Q3018" s="36">
        <f t="shared" si="572"/>
        <v>12</v>
      </c>
      <c r="R3018" s="4">
        <f t="shared" si="573"/>
        <v>0</v>
      </c>
      <c r="S3018" s="31">
        <f t="shared" si="567"/>
        <v>0.24079861111111112</v>
      </c>
      <c r="T3018" s="31">
        <f t="shared" si="568"/>
        <v>0.73447916666666668</v>
      </c>
      <c r="U3018" s="4">
        <f t="shared" si="574"/>
        <v>0</v>
      </c>
      <c r="V3018" s="4" t="str">
        <f t="shared" si="566"/>
        <v/>
      </c>
      <c r="W3018" s="18" t="str">
        <f>IF(V3018="","",VLOOKUP(L3018,日射量と図３!$A$4:$C$368,3,TRUE)*238.85/100)</f>
        <v/>
      </c>
      <c r="X3018" s="4" t="str">
        <f t="shared" si="575"/>
        <v/>
      </c>
      <c r="Y3018" s="4" t="str">
        <f t="shared" si="569"/>
        <v/>
      </c>
      <c r="Z3018" s="4" t="str">
        <f t="shared" si="570"/>
        <v/>
      </c>
      <c r="AA3018" s="4" t="str">
        <f>IF($V3018="","",IF(Y3018&lt;36,0,IF(AND(36&lt;=Y3018,Y3018&lt;71),VLOOKUP($W3018,日射量と図３!$E$6:$F$34,2,TRUE),IF(AND(71&lt;=Y3018,Y3018&lt;107),VLOOKUP($W3018,日射量と図３!$E$6:$G$34,3,TRUE),IF(AND(107&lt;=Y3018,Y3018&lt;143),VLOOKUP($W3018,日射量と図３!$E$6:$H$34,4,TRUE),VLOOKUP($W3018,日射量と図３!$E$6:$I$34,5,TRUE))))))</f>
        <v/>
      </c>
      <c r="AB3018" s="4" t="str">
        <f>IF($V3018="","",IF(Z3018&lt;36,0,IF(AND(36&lt;=Z3018,Z3018&lt;71),VLOOKUP($W3018,日射量と図３!$E$6:$F$34,2,TRUE),IF(AND(71&lt;=Z3018,Z3018&lt;107),VLOOKUP($W3018,日射量と図３!$E$6:$G$34,3,TRUE),IF(AND(107&lt;=Z3018,Z3018&lt;143),VLOOKUP($W3018,日射量と図３!$E$6:$H$34,4,TRUE),VLOOKUP($W3018,日射量と図３!$E$6:$I$34,5,TRUE))))))</f>
        <v/>
      </c>
      <c r="AC3018" s="382" t="str">
        <f t="shared" si="564"/>
        <v/>
      </c>
      <c r="AD3018" s="382" t="str">
        <f t="shared" si="565"/>
        <v/>
      </c>
    </row>
    <row r="3019" spans="11:30" ht="13.5" customHeight="1">
      <c r="K3019" s="4">
        <f t="shared" si="571"/>
        <v>10</v>
      </c>
      <c r="L3019" s="34">
        <v>43377</v>
      </c>
      <c r="M3019" s="4">
        <v>126</v>
      </c>
      <c r="N3019" s="4">
        <v>16</v>
      </c>
      <c r="O3019" s="31">
        <v>0.625</v>
      </c>
      <c r="P3019" s="35">
        <v>24.8</v>
      </c>
      <c r="Q3019" s="36">
        <f t="shared" si="572"/>
        <v>16</v>
      </c>
      <c r="R3019" s="4">
        <f t="shared" si="573"/>
        <v>0</v>
      </c>
      <c r="S3019" s="31">
        <f t="shared" si="567"/>
        <v>0.24079861111111112</v>
      </c>
      <c r="T3019" s="31">
        <f t="shared" si="568"/>
        <v>0.73447916666666668</v>
      </c>
      <c r="U3019" s="4">
        <f t="shared" si="574"/>
        <v>0</v>
      </c>
      <c r="V3019" s="4" t="str">
        <f t="shared" si="566"/>
        <v/>
      </c>
      <c r="W3019" s="18" t="str">
        <f>IF(V3019="","",VLOOKUP(L3019,日射量と図３!$A$4:$C$368,3,TRUE)*238.85/100)</f>
        <v/>
      </c>
      <c r="X3019" s="4" t="str">
        <f t="shared" si="575"/>
        <v/>
      </c>
      <c r="Y3019" s="4" t="str">
        <f t="shared" si="569"/>
        <v/>
      </c>
      <c r="Z3019" s="4" t="str">
        <f t="shared" si="570"/>
        <v/>
      </c>
      <c r="AA3019" s="4" t="str">
        <f>IF($V3019="","",IF(Y3019&lt;36,0,IF(AND(36&lt;=Y3019,Y3019&lt;71),VLOOKUP($W3019,日射量と図３!$E$6:$F$34,2,TRUE),IF(AND(71&lt;=Y3019,Y3019&lt;107),VLOOKUP($W3019,日射量と図３!$E$6:$G$34,3,TRUE),IF(AND(107&lt;=Y3019,Y3019&lt;143),VLOOKUP($W3019,日射量と図３!$E$6:$H$34,4,TRUE),VLOOKUP($W3019,日射量と図３!$E$6:$I$34,5,TRUE))))))</f>
        <v/>
      </c>
      <c r="AB3019" s="4" t="str">
        <f>IF($V3019="","",IF(Z3019&lt;36,0,IF(AND(36&lt;=Z3019,Z3019&lt;71),VLOOKUP($W3019,日射量と図３!$E$6:$F$34,2,TRUE),IF(AND(71&lt;=Z3019,Z3019&lt;107),VLOOKUP($W3019,日射量と図３!$E$6:$G$34,3,TRUE),IF(AND(107&lt;=Z3019,Z3019&lt;143),VLOOKUP($W3019,日射量と図３!$E$6:$H$34,4,TRUE),VLOOKUP($W3019,日射量と図３!$E$6:$I$34,5,TRUE))))))</f>
        <v/>
      </c>
      <c r="AC3019" s="382" t="str">
        <f t="shared" si="564"/>
        <v/>
      </c>
      <c r="AD3019" s="382" t="str">
        <f t="shared" si="565"/>
        <v/>
      </c>
    </row>
    <row r="3020" spans="11:30" ht="13.5" customHeight="1">
      <c r="K3020" s="4">
        <f t="shared" si="571"/>
        <v>10</v>
      </c>
      <c r="L3020" s="34">
        <v>43377</v>
      </c>
      <c r="M3020" s="4">
        <v>126</v>
      </c>
      <c r="N3020" s="4">
        <v>17</v>
      </c>
      <c r="O3020" s="31">
        <v>0.66666666666666663</v>
      </c>
      <c r="P3020" s="35">
        <v>24.31</v>
      </c>
      <c r="Q3020" s="36">
        <f t="shared" si="572"/>
        <v>16</v>
      </c>
      <c r="R3020" s="4">
        <f t="shared" si="573"/>
        <v>0</v>
      </c>
      <c r="S3020" s="31">
        <f t="shared" si="567"/>
        <v>0.24079861111111112</v>
      </c>
      <c r="T3020" s="31">
        <f t="shared" si="568"/>
        <v>0.73447916666666668</v>
      </c>
      <c r="U3020" s="4">
        <f t="shared" si="574"/>
        <v>0</v>
      </c>
      <c r="V3020" s="4" t="str">
        <f t="shared" si="566"/>
        <v/>
      </c>
      <c r="W3020" s="18" t="str">
        <f>IF(V3020="","",VLOOKUP(L3020,日射量と図３!$A$4:$C$368,3,TRUE)*238.85/100)</f>
        <v/>
      </c>
      <c r="X3020" s="4" t="str">
        <f t="shared" si="575"/>
        <v/>
      </c>
      <c r="Y3020" s="4" t="str">
        <f t="shared" si="569"/>
        <v/>
      </c>
      <c r="Z3020" s="4" t="str">
        <f t="shared" si="570"/>
        <v/>
      </c>
      <c r="AA3020" s="4" t="str">
        <f>IF($V3020="","",IF(Y3020&lt;36,0,IF(AND(36&lt;=Y3020,Y3020&lt;71),VLOOKUP($W3020,日射量と図３!$E$6:$F$34,2,TRUE),IF(AND(71&lt;=Y3020,Y3020&lt;107),VLOOKUP($W3020,日射量と図３!$E$6:$G$34,3,TRUE),IF(AND(107&lt;=Y3020,Y3020&lt;143),VLOOKUP($W3020,日射量と図３!$E$6:$H$34,4,TRUE),VLOOKUP($W3020,日射量と図３!$E$6:$I$34,5,TRUE))))))</f>
        <v/>
      </c>
      <c r="AB3020" s="4" t="str">
        <f>IF($V3020="","",IF(Z3020&lt;36,0,IF(AND(36&lt;=Z3020,Z3020&lt;71),VLOOKUP($W3020,日射量と図３!$E$6:$F$34,2,TRUE),IF(AND(71&lt;=Z3020,Z3020&lt;107),VLOOKUP($W3020,日射量と図３!$E$6:$G$34,3,TRUE),IF(AND(107&lt;=Z3020,Z3020&lt;143),VLOOKUP($W3020,日射量と図３!$E$6:$H$34,4,TRUE),VLOOKUP($W3020,日射量と図３!$E$6:$I$34,5,TRUE))))))</f>
        <v/>
      </c>
      <c r="AC3020" s="382" t="str">
        <f t="shared" si="564"/>
        <v/>
      </c>
      <c r="AD3020" s="382" t="str">
        <f t="shared" si="565"/>
        <v/>
      </c>
    </row>
    <row r="3021" spans="11:30" ht="13.5" customHeight="1">
      <c r="K3021" s="4">
        <f t="shared" si="571"/>
        <v>10</v>
      </c>
      <c r="L3021" s="34">
        <v>43377</v>
      </c>
      <c r="M3021" s="4">
        <v>126</v>
      </c>
      <c r="N3021" s="4">
        <v>18</v>
      </c>
      <c r="O3021" s="31">
        <v>0.70833333333333337</v>
      </c>
      <c r="P3021" s="35">
        <v>23.209999999999997</v>
      </c>
      <c r="Q3021" s="36">
        <f t="shared" si="572"/>
        <v>16</v>
      </c>
      <c r="R3021" s="4">
        <f t="shared" si="573"/>
        <v>0</v>
      </c>
      <c r="S3021" s="31">
        <f t="shared" si="567"/>
        <v>0.24079861111111112</v>
      </c>
      <c r="T3021" s="31">
        <f t="shared" si="568"/>
        <v>0.73447916666666668</v>
      </c>
      <c r="U3021" s="4">
        <f t="shared" si="574"/>
        <v>0</v>
      </c>
      <c r="V3021" s="4" t="str">
        <f t="shared" si="566"/>
        <v/>
      </c>
      <c r="W3021" s="18" t="str">
        <f>IF(V3021="","",VLOOKUP(L3021,日射量と図３!$A$4:$C$368,3,TRUE)*238.85/100)</f>
        <v/>
      </c>
      <c r="X3021" s="4" t="str">
        <f t="shared" si="575"/>
        <v/>
      </c>
      <c r="Y3021" s="4" t="str">
        <f t="shared" si="569"/>
        <v/>
      </c>
      <c r="Z3021" s="4" t="str">
        <f t="shared" si="570"/>
        <v/>
      </c>
      <c r="AA3021" s="4" t="str">
        <f>IF($V3021="","",IF(Y3021&lt;36,0,IF(AND(36&lt;=Y3021,Y3021&lt;71),VLOOKUP($W3021,日射量と図３!$E$6:$F$34,2,TRUE),IF(AND(71&lt;=Y3021,Y3021&lt;107),VLOOKUP($W3021,日射量と図３!$E$6:$G$34,3,TRUE),IF(AND(107&lt;=Y3021,Y3021&lt;143),VLOOKUP($W3021,日射量と図３!$E$6:$H$34,4,TRUE),VLOOKUP($W3021,日射量と図３!$E$6:$I$34,5,TRUE))))))</f>
        <v/>
      </c>
      <c r="AB3021" s="4" t="str">
        <f>IF($V3021="","",IF(Z3021&lt;36,0,IF(AND(36&lt;=Z3021,Z3021&lt;71),VLOOKUP($W3021,日射量と図３!$E$6:$F$34,2,TRUE),IF(AND(71&lt;=Z3021,Z3021&lt;107),VLOOKUP($W3021,日射量と図３!$E$6:$G$34,3,TRUE),IF(AND(107&lt;=Z3021,Z3021&lt;143),VLOOKUP($W3021,日射量と図３!$E$6:$H$34,4,TRUE),VLOOKUP($W3021,日射量と図３!$E$6:$I$34,5,TRUE))))))</f>
        <v/>
      </c>
      <c r="AC3021" s="382" t="str">
        <f t="shared" si="564"/>
        <v/>
      </c>
      <c r="AD3021" s="382" t="str">
        <f t="shared" si="565"/>
        <v/>
      </c>
    </row>
    <row r="3022" spans="11:30" ht="13.5" customHeight="1">
      <c r="K3022" s="4">
        <f t="shared" si="571"/>
        <v>10</v>
      </c>
      <c r="L3022" s="34">
        <v>43377</v>
      </c>
      <c r="M3022" s="4">
        <v>126</v>
      </c>
      <c r="N3022" s="4">
        <v>19</v>
      </c>
      <c r="O3022" s="31">
        <v>0.75</v>
      </c>
      <c r="P3022" s="35">
        <v>22.150000000000002</v>
      </c>
      <c r="Q3022" s="36">
        <f t="shared" si="572"/>
        <v>16</v>
      </c>
      <c r="R3022" s="4">
        <f t="shared" si="573"/>
        <v>0</v>
      </c>
      <c r="S3022" s="31">
        <f t="shared" si="567"/>
        <v>0.24079861111111112</v>
      </c>
      <c r="T3022" s="31">
        <f t="shared" si="568"/>
        <v>0.73447916666666668</v>
      </c>
      <c r="U3022" s="4">
        <f t="shared" si="574"/>
        <v>0</v>
      </c>
      <c r="V3022" s="4" t="str">
        <f t="shared" si="566"/>
        <v/>
      </c>
      <c r="W3022" s="18" t="str">
        <f>IF(V3022="","",VLOOKUP(L3022,日射量と図３!$A$4:$C$368,3,TRUE)*238.85/100)</f>
        <v/>
      </c>
      <c r="X3022" s="4" t="str">
        <f t="shared" si="575"/>
        <v/>
      </c>
      <c r="Y3022" s="4" t="str">
        <f t="shared" si="569"/>
        <v/>
      </c>
      <c r="Z3022" s="4" t="str">
        <f t="shared" si="570"/>
        <v/>
      </c>
      <c r="AA3022" s="4" t="str">
        <f>IF($V3022="","",IF(Y3022&lt;36,0,IF(AND(36&lt;=Y3022,Y3022&lt;71),VLOOKUP($W3022,日射量と図３!$E$6:$F$34,2,TRUE),IF(AND(71&lt;=Y3022,Y3022&lt;107),VLOOKUP($W3022,日射量と図３!$E$6:$G$34,3,TRUE),IF(AND(107&lt;=Y3022,Y3022&lt;143),VLOOKUP($W3022,日射量と図３!$E$6:$H$34,4,TRUE),VLOOKUP($W3022,日射量と図３!$E$6:$I$34,5,TRUE))))))</f>
        <v/>
      </c>
      <c r="AB3022" s="4" t="str">
        <f>IF($V3022="","",IF(Z3022&lt;36,0,IF(AND(36&lt;=Z3022,Z3022&lt;71),VLOOKUP($W3022,日射量と図３!$E$6:$F$34,2,TRUE),IF(AND(71&lt;=Z3022,Z3022&lt;107),VLOOKUP($W3022,日射量と図３!$E$6:$G$34,3,TRUE),IF(AND(107&lt;=Z3022,Z3022&lt;143),VLOOKUP($W3022,日射量と図３!$E$6:$H$34,4,TRUE),VLOOKUP($W3022,日射量と図３!$E$6:$I$34,5,TRUE))))))</f>
        <v/>
      </c>
      <c r="AC3022" s="382" t="str">
        <f t="shared" si="564"/>
        <v/>
      </c>
      <c r="AD3022" s="382" t="str">
        <f t="shared" si="565"/>
        <v/>
      </c>
    </row>
    <row r="3023" spans="11:30" ht="13.5" customHeight="1">
      <c r="K3023" s="4">
        <f t="shared" si="571"/>
        <v>10</v>
      </c>
      <c r="L3023" s="34">
        <v>43377</v>
      </c>
      <c r="M3023" s="4">
        <v>126</v>
      </c>
      <c r="N3023" s="4">
        <v>20</v>
      </c>
      <c r="O3023" s="31">
        <v>0.79166666666666663</v>
      </c>
      <c r="P3023" s="35">
        <v>21.339999999999996</v>
      </c>
      <c r="Q3023" s="36">
        <f t="shared" si="572"/>
        <v>16</v>
      </c>
      <c r="R3023" s="4">
        <f t="shared" si="573"/>
        <v>0</v>
      </c>
      <c r="S3023" s="31">
        <f t="shared" si="567"/>
        <v>0.24079861111111112</v>
      </c>
      <c r="T3023" s="31">
        <f t="shared" si="568"/>
        <v>0.73447916666666668</v>
      </c>
      <c r="U3023" s="4">
        <f t="shared" si="574"/>
        <v>0</v>
      </c>
      <c r="V3023" s="4" t="str">
        <f t="shared" si="566"/>
        <v/>
      </c>
      <c r="W3023" s="18" t="str">
        <f>IF(V3023="","",VLOOKUP(L3023,日射量と図３!$A$4:$C$368,3,TRUE)*238.85/100)</f>
        <v/>
      </c>
      <c r="X3023" s="4" t="str">
        <f t="shared" si="575"/>
        <v/>
      </c>
      <c r="Y3023" s="4" t="str">
        <f t="shared" si="569"/>
        <v/>
      </c>
      <c r="Z3023" s="4" t="str">
        <f t="shared" si="570"/>
        <v/>
      </c>
      <c r="AA3023" s="4" t="str">
        <f>IF($V3023="","",IF(Y3023&lt;36,0,IF(AND(36&lt;=Y3023,Y3023&lt;71),VLOOKUP($W3023,日射量と図３!$E$6:$F$34,2,TRUE),IF(AND(71&lt;=Y3023,Y3023&lt;107),VLOOKUP($W3023,日射量と図３!$E$6:$G$34,3,TRUE),IF(AND(107&lt;=Y3023,Y3023&lt;143),VLOOKUP($W3023,日射量と図３!$E$6:$H$34,4,TRUE),VLOOKUP($W3023,日射量と図３!$E$6:$I$34,5,TRUE))))))</f>
        <v/>
      </c>
      <c r="AB3023" s="4" t="str">
        <f>IF($V3023="","",IF(Z3023&lt;36,0,IF(AND(36&lt;=Z3023,Z3023&lt;71),VLOOKUP($W3023,日射量と図３!$E$6:$F$34,2,TRUE),IF(AND(71&lt;=Z3023,Z3023&lt;107),VLOOKUP($W3023,日射量と図３!$E$6:$G$34,3,TRUE),IF(AND(107&lt;=Z3023,Z3023&lt;143),VLOOKUP($W3023,日射量と図３!$E$6:$H$34,4,TRUE),VLOOKUP($W3023,日射量と図３!$E$6:$I$34,5,TRUE))))))</f>
        <v/>
      </c>
      <c r="AC3023" s="382" t="str">
        <f t="shared" ref="AC3023:AC3086" si="576">IF(V3023="","",IF((($AH$18*$AH$30*V3023*3600/1000000)/1000-AA3023*$AG$18*10*0.0000041868)&lt;=0,0,AA3023*$AG$18*10*0.0000041868))</f>
        <v/>
      </c>
      <c r="AD3023" s="382" t="str">
        <f t="shared" ref="AD3023:AD3086" si="577">IF(V3023="","",IF((($AH$19*$AH$30*V3023*3600/1000000)/1000-AB3023*$AG$19*10*0.0000041868)&lt;=0,0,AB3023*$AG$19*10*0.0000041868))</f>
        <v/>
      </c>
    </row>
    <row r="3024" spans="11:30" ht="13.5" customHeight="1">
      <c r="K3024" s="4">
        <f t="shared" si="571"/>
        <v>10</v>
      </c>
      <c r="L3024" s="34">
        <v>43377</v>
      </c>
      <c r="M3024" s="4">
        <v>126</v>
      </c>
      <c r="N3024" s="4">
        <v>21</v>
      </c>
      <c r="O3024" s="31">
        <v>0.83333333333333337</v>
      </c>
      <c r="P3024" s="35">
        <v>20.910000000000004</v>
      </c>
      <c r="Q3024" s="36">
        <f t="shared" si="572"/>
        <v>16</v>
      </c>
      <c r="R3024" s="4">
        <f t="shared" si="573"/>
        <v>0</v>
      </c>
      <c r="S3024" s="31">
        <f t="shared" si="567"/>
        <v>0.24079861111111112</v>
      </c>
      <c r="T3024" s="31">
        <f t="shared" si="568"/>
        <v>0.73447916666666668</v>
      </c>
      <c r="U3024" s="4">
        <f t="shared" si="574"/>
        <v>0</v>
      </c>
      <c r="V3024" s="4" t="str">
        <f t="shared" si="566"/>
        <v/>
      </c>
      <c r="W3024" s="18" t="str">
        <f>IF(V3024="","",VLOOKUP(L3024,日射量と図３!$A$4:$C$368,3,TRUE)*238.85/100)</f>
        <v/>
      </c>
      <c r="X3024" s="4" t="str">
        <f t="shared" si="575"/>
        <v/>
      </c>
      <c r="Y3024" s="4" t="str">
        <f t="shared" si="569"/>
        <v/>
      </c>
      <c r="Z3024" s="4" t="str">
        <f t="shared" si="570"/>
        <v/>
      </c>
      <c r="AA3024" s="4" t="str">
        <f>IF($V3024="","",IF(Y3024&lt;36,0,IF(AND(36&lt;=Y3024,Y3024&lt;71),VLOOKUP($W3024,日射量と図３!$E$6:$F$34,2,TRUE),IF(AND(71&lt;=Y3024,Y3024&lt;107),VLOOKUP($W3024,日射量と図３!$E$6:$G$34,3,TRUE),IF(AND(107&lt;=Y3024,Y3024&lt;143),VLOOKUP($W3024,日射量と図３!$E$6:$H$34,4,TRUE),VLOOKUP($W3024,日射量と図３!$E$6:$I$34,5,TRUE))))))</f>
        <v/>
      </c>
      <c r="AB3024" s="4" t="str">
        <f>IF($V3024="","",IF(Z3024&lt;36,0,IF(AND(36&lt;=Z3024,Z3024&lt;71),VLOOKUP($W3024,日射量と図３!$E$6:$F$34,2,TRUE),IF(AND(71&lt;=Z3024,Z3024&lt;107),VLOOKUP($W3024,日射量と図３!$E$6:$G$34,3,TRUE),IF(AND(107&lt;=Z3024,Z3024&lt;143),VLOOKUP($W3024,日射量と図３!$E$6:$H$34,4,TRUE),VLOOKUP($W3024,日射量と図３!$E$6:$I$34,5,TRUE))))))</f>
        <v/>
      </c>
      <c r="AC3024" s="382" t="str">
        <f t="shared" si="576"/>
        <v/>
      </c>
      <c r="AD3024" s="382" t="str">
        <f t="shared" si="577"/>
        <v/>
      </c>
    </row>
    <row r="3025" spans="11:30" ht="13.5" customHeight="1">
      <c r="K3025" s="4">
        <f t="shared" si="571"/>
        <v>10</v>
      </c>
      <c r="L3025" s="34">
        <v>43377</v>
      </c>
      <c r="M3025" s="4">
        <v>126</v>
      </c>
      <c r="N3025" s="4">
        <v>22</v>
      </c>
      <c r="O3025" s="31">
        <v>0.875</v>
      </c>
      <c r="P3025" s="35">
        <v>20.32</v>
      </c>
      <c r="Q3025" s="36">
        <f t="shared" si="572"/>
        <v>16</v>
      </c>
      <c r="R3025" s="4">
        <f t="shared" si="573"/>
        <v>0</v>
      </c>
      <c r="S3025" s="31">
        <f t="shared" si="567"/>
        <v>0.24079861111111112</v>
      </c>
      <c r="T3025" s="31">
        <f t="shared" si="568"/>
        <v>0.73447916666666668</v>
      </c>
      <c r="U3025" s="4">
        <f t="shared" si="574"/>
        <v>0</v>
      </c>
      <c r="V3025" s="4" t="str">
        <f t="shared" ref="V3025:V3088" si="578">IF(N3025=1,SUM(U3025:U3048),"")</f>
        <v/>
      </c>
      <c r="W3025" s="18" t="str">
        <f>IF(V3025="","",VLOOKUP(L3025,日射量と図３!$A$4:$C$368,3,TRUE)*238.85/100)</f>
        <v/>
      </c>
      <c r="X3025" s="4" t="str">
        <f t="shared" si="575"/>
        <v/>
      </c>
      <c r="Y3025" s="4" t="str">
        <f t="shared" si="569"/>
        <v/>
      </c>
      <c r="Z3025" s="4" t="str">
        <f t="shared" si="570"/>
        <v/>
      </c>
      <c r="AA3025" s="4" t="str">
        <f>IF($V3025="","",IF(Y3025&lt;36,0,IF(AND(36&lt;=Y3025,Y3025&lt;71),VLOOKUP($W3025,日射量と図３!$E$6:$F$34,2,TRUE),IF(AND(71&lt;=Y3025,Y3025&lt;107),VLOOKUP($W3025,日射量と図３!$E$6:$G$34,3,TRUE),IF(AND(107&lt;=Y3025,Y3025&lt;143),VLOOKUP($W3025,日射量と図３!$E$6:$H$34,4,TRUE),VLOOKUP($W3025,日射量と図３!$E$6:$I$34,5,TRUE))))))</f>
        <v/>
      </c>
      <c r="AB3025" s="4" t="str">
        <f>IF($V3025="","",IF(Z3025&lt;36,0,IF(AND(36&lt;=Z3025,Z3025&lt;71),VLOOKUP($W3025,日射量と図３!$E$6:$F$34,2,TRUE),IF(AND(71&lt;=Z3025,Z3025&lt;107),VLOOKUP($W3025,日射量と図３!$E$6:$G$34,3,TRUE),IF(AND(107&lt;=Z3025,Z3025&lt;143),VLOOKUP($W3025,日射量と図３!$E$6:$H$34,4,TRUE),VLOOKUP($W3025,日射量と図３!$E$6:$I$34,5,TRUE))))))</f>
        <v/>
      </c>
      <c r="AC3025" s="382" t="str">
        <f t="shared" si="576"/>
        <v/>
      </c>
      <c r="AD3025" s="382" t="str">
        <f t="shared" si="577"/>
        <v/>
      </c>
    </row>
    <row r="3026" spans="11:30" ht="13.5" customHeight="1">
      <c r="K3026" s="4">
        <f t="shared" si="571"/>
        <v>10</v>
      </c>
      <c r="L3026" s="34">
        <v>43377</v>
      </c>
      <c r="M3026" s="4">
        <v>126</v>
      </c>
      <c r="N3026" s="4">
        <v>23</v>
      </c>
      <c r="O3026" s="31">
        <v>0.91666666666666663</v>
      </c>
      <c r="P3026" s="35">
        <v>19.97</v>
      </c>
      <c r="Q3026" s="36">
        <f t="shared" si="572"/>
        <v>13</v>
      </c>
      <c r="R3026" s="4">
        <f t="shared" si="573"/>
        <v>0</v>
      </c>
      <c r="S3026" s="31">
        <f t="shared" si="567"/>
        <v>0.24079861111111112</v>
      </c>
      <c r="T3026" s="31">
        <f t="shared" si="568"/>
        <v>0.73447916666666668</v>
      </c>
      <c r="U3026" s="4">
        <f t="shared" si="574"/>
        <v>0</v>
      </c>
      <c r="V3026" s="4" t="str">
        <f t="shared" si="578"/>
        <v/>
      </c>
      <c r="W3026" s="18" t="str">
        <f>IF(V3026="","",VLOOKUP(L3026,日射量と図３!$A$4:$C$368,3,TRUE)*238.85/100)</f>
        <v/>
      </c>
      <c r="X3026" s="4" t="str">
        <f t="shared" si="575"/>
        <v/>
      </c>
      <c r="Y3026" s="4" t="str">
        <f t="shared" si="569"/>
        <v/>
      </c>
      <c r="Z3026" s="4" t="str">
        <f t="shared" si="570"/>
        <v/>
      </c>
      <c r="AA3026" s="4" t="str">
        <f>IF($V3026="","",IF(Y3026&lt;36,0,IF(AND(36&lt;=Y3026,Y3026&lt;71),VLOOKUP($W3026,日射量と図３!$E$6:$F$34,2,TRUE),IF(AND(71&lt;=Y3026,Y3026&lt;107),VLOOKUP($W3026,日射量と図３!$E$6:$G$34,3,TRUE),IF(AND(107&lt;=Y3026,Y3026&lt;143),VLOOKUP($W3026,日射量と図３!$E$6:$H$34,4,TRUE),VLOOKUP($W3026,日射量と図３!$E$6:$I$34,5,TRUE))))))</f>
        <v/>
      </c>
      <c r="AB3026" s="4" t="str">
        <f>IF($V3026="","",IF(Z3026&lt;36,0,IF(AND(36&lt;=Z3026,Z3026&lt;71),VLOOKUP($W3026,日射量と図３!$E$6:$F$34,2,TRUE),IF(AND(71&lt;=Z3026,Z3026&lt;107),VLOOKUP($W3026,日射量と図３!$E$6:$G$34,3,TRUE),IF(AND(107&lt;=Z3026,Z3026&lt;143),VLOOKUP($W3026,日射量と図３!$E$6:$H$34,4,TRUE),VLOOKUP($W3026,日射量と図３!$E$6:$I$34,5,TRUE))))))</f>
        <v/>
      </c>
      <c r="AC3026" s="382" t="str">
        <f t="shared" si="576"/>
        <v/>
      </c>
      <c r="AD3026" s="382" t="str">
        <f t="shared" si="577"/>
        <v/>
      </c>
    </row>
    <row r="3027" spans="11:30" ht="13.5" customHeight="1">
      <c r="K3027" s="4">
        <f t="shared" si="571"/>
        <v>10</v>
      </c>
      <c r="L3027" s="34">
        <v>43377</v>
      </c>
      <c r="M3027" s="4">
        <v>126</v>
      </c>
      <c r="N3027" s="4">
        <v>24</v>
      </c>
      <c r="O3027" s="31">
        <v>0.95833333333333337</v>
      </c>
      <c r="P3027" s="35">
        <v>19.57</v>
      </c>
      <c r="Q3027" s="36">
        <f t="shared" si="572"/>
        <v>13</v>
      </c>
      <c r="R3027" s="4">
        <f t="shared" si="573"/>
        <v>0</v>
      </c>
      <c r="S3027" s="31">
        <f t="shared" si="567"/>
        <v>0.24079861111111112</v>
      </c>
      <c r="T3027" s="31">
        <f t="shared" si="568"/>
        <v>0.73447916666666668</v>
      </c>
      <c r="U3027" s="4">
        <f t="shared" si="574"/>
        <v>0</v>
      </c>
      <c r="V3027" s="4" t="str">
        <f t="shared" si="578"/>
        <v/>
      </c>
      <c r="W3027" s="18" t="str">
        <f>IF(V3027="","",VLOOKUP(L3027,日射量と図３!$A$4:$C$368,3,TRUE)*238.85/100)</f>
        <v/>
      </c>
      <c r="X3027" s="4" t="str">
        <f t="shared" si="575"/>
        <v/>
      </c>
      <c r="Y3027" s="4" t="str">
        <f t="shared" si="569"/>
        <v/>
      </c>
      <c r="Z3027" s="4" t="str">
        <f t="shared" si="570"/>
        <v/>
      </c>
      <c r="AA3027" s="4" t="str">
        <f>IF($V3027="","",IF(Y3027&lt;36,0,IF(AND(36&lt;=Y3027,Y3027&lt;71),VLOOKUP($W3027,日射量と図３!$E$6:$F$34,2,TRUE),IF(AND(71&lt;=Y3027,Y3027&lt;107),VLOOKUP($W3027,日射量と図３!$E$6:$G$34,3,TRUE),IF(AND(107&lt;=Y3027,Y3027&lt;143),VLOOKUP($W3027,日射量と図３!$E$6:$H$34,4,TRUE),VLOOKUP($W3027,日射量と図３!$E$6:$I$34,5,TRUE))))))</f>
        <v/>
      </c>
      <c r="AB3027" s="4" t="str">
        <f>IF($V3027="","",IF(Z3027&lt;36,0,IF(AND(36&lt;=Z3027,Z3027&lt;71),VLOOKUP($W3027,日射量と図３!$E$6:$F$34,2,TRUE),IF(AND(71&lt;=Z3027,Z3027&lt;107),VLOOKUP($W3027,日射量と図３!$E$6:$G$34,3,TRUE),IF(AND(107&lt;=Z3027,Z3027&lt;143),VLOOKUP($W3027,日射量と図３!$E$6:$H$34,4,TRUE),VLOOKUP($W3027,日射量と図３!$E$6:$I$34,5,TRUE))))))</f>
        <v/>
      </c>
      <c r="AC3027" s="382" t="str">
        <f t="shared" si="576"/>
        <v/>
      </c>
      <c r="AD3027" s="382" t="str">
        <f t="shared" si="577"/>
        <v/>
      </c>
    </row>
    <row r="3028" spans="11:30" ht="13.5" customHeight="1">
      <c r="K3028" s="4">
        <f t="shared" si="571"/>
        <v>10</v>
      </c>
      <c r="L3028" s="34">
        <v>43378</v>
      </c>
      <c r="M3028" s="4">
        <v>127</v>
      </c>
      <c r="N3028" s="4">
        <v>1</v>
      </c>
      <c r="O3028" s="31">
        <v>0</v>
      </c>
      <c r="P3028" s="35">
        <v>19.169999999999998</v>
      </c>
      <c r="Q3028" s="36">
        <f t="shared" si="572"/>
        <v>13</v>
      </c>
      <c r="R3028" s="4">
        <f t="shared" si="573"/>
        <v>0</v>
      </c>
      <c r="S3028" s="31">
        <f t="shared" si="567"/>
        <v>0.24079861111111112</v>
      </c>
      <c r="T3028" s="31">
        <f t="shared" si="568"/>
        <v>0.73447916666666668</v>
      </c>
      <c r="U3028" s="4">
        <f t="shared" si="574"/>
        <v>0</v>
      </c>
      <c r="V3028" s="4">
        <f t="shared" si="578"/>
        <v>0</v>
      </c>
      <c r="W3028" s="18">
        <f>IF(V3028="","",VLOOKUP(L3028,日射量と図３!$A$4:$C$368,3,TRUE)*238.85/100)</f>
        <v>23.885000000000002</v>
      </c>
      <c r="X3028" s="4">
        <f t="shared" si="575"/>
        <v>12</v>
      </c>
      <c r="Y3028" s="4">
        <f t="shared" si="569"/>
        <v>0</v>
      </c>
      <c r="Z3028" s="4">
        <f t="shared" si="570"/>
        <v>0</v>
      </c>
      <c r="AA3028" s="4">
        <f>IF($V3028="","",IF(Y3028&lt;36,0,IF(AND(36&lt;=Y3028,Y3028&lt;71),VLOOKUP($W3028,日射量と図３!$E$6:$F$34,2,TRUE),IF(AND(71&lt;=Y3028,Y3028&lt;107),VLOOKUP($W3028,日射量と図３!$E$6:$G$34,3,TRUE),IF(AND(107&lt;=Y3028,Y3028&lt;143),VLOOKUP($W3028,日射量と図３!$E$6:$H$34,4,TRUE),VLOOKUP($W3028,日射量と図３!$E$6:$I$34,5,TRUE))))))</f>
        <v>0</v>
      </c>
      <c r="AB3028" s="4">
        <f>IF($V3028="","",IF(Z3028&lt;36,0,IF(AND(36&lt;=Z3028,Z3028&lt;71),VLOOKUP($W3028,日射量と図３!$E$6:$F$34,2,TRUE),IF(AND(71&lt;=Z3028,Z3028&lt;107),VLOOKUP($W3028,日射量と図３!$E$6:$G$34,3,TRUE),IF(AND(107&lt;=Z3028,Z3028&lt;143),VLOOKUP($W3028,日射量と図３!$E$6:$H$34,4,TRUE),VLOOKUP($W3028,日射量と図３!$E$6:$I$34,5,TRUE))))))</f>
        <v>0</v>
      </c>
      <c r="AC3028" s="382">
        <f t="shared" si="576"/>
        <v>0</v>
      </c>
      <c r="AD3028" s="382">
        <f t="shared" si="577"/>
        <v>0</v>
      </c>
    </row>
    <row r="3029" spans="11:30" ht="13.5" customHeight="1">
      <c r="K3029" s="4">
        <f t="shared" si="571"/>
        <v>10</v>
      </c>
      <c r="L3029" s="34">
        <v>43378</v>
      </c>
      <c r="M3029" s="4">
        <v>127</v>
      </c>
      <c r="N3029" s="4">
        <v>2</v>
      </c>
      <c r="O3029" s="31">
        <v>4.1666666666666664E-2</v>
      </c>
      <c r="P3029" s="35">
        <v>18.830000000000002</v>
      </c>
      <c r="Q3029" s="36">
        <f t="shared" si="572"/>
        <v>13</v>
      </c>
      <c r="R3029" s="4">
        <f t="shared" si="573"/>
        <v>0</v>
      </c>
      <c r="S3029" s="31">
        <f t="shared" ref="S3029:S3092" si="579">VLOOKUP(K3029,$AF$38:$AH$49,2,TRUE)</f>
        <v>0.24079861111111112</v>
      </c>
      <c r="T3029" s="31">
        <f t="shared" ref="T3029:T3092" si="580">VLOOKUP(K3029,$AF$38:$AH$49,3,TRUE)</f>
        <v>0.73447916666666668</v>
      </c>
      <c r="U3029" s="4">
        <f t="shared" si="574"/>
        <v>0</v>
      </c>
      <c r="V3029" s="4" t="str">
        <f t="shared" si="578"/>
        <v/>
      </c>
      <c r="W3029" s="18" t="str">
        <f>IF(V3029="","",VLOOKUP(L3029,日射量と図３!$A$4:$C$368,3,TRUE)*238.85/100)</f>
        <v/>
      </c>
      <c r="X3029" s="4" t="str">
        <f t="shared" si="575"/>
        <v/>
      </c>
      <c r="Y3029" s="4" t="str">
        <f t="shared" si="569"/>
        <v/>
      </c>
      <c r="Z3029" s="4" t="str">
        <f t="shared" si="570"/>
        <v/>
      </c>
      <c r="AA3029" s="4" t="str">
        <f>IF($V3029="","",IF(Y3029&lt;36,0,IF(AND(36&lt;=Y3029,Y3029&lt;71),VLOOKUP($W3029,日射量と図３!$E$6:$F$34,2,TRUE),IF(AND(71&lt;=Y3029,Y3029&lt;107),VLOOKUP($W3029,日射量と図３!$E$6:$G$34,3,TRUE),IF(AND(107&lt;=Y3029,Y3029&lt;143),VLOOKUP($W3029,日射量と図３!$E$6:$H$34,4,TRUE),VLOOKUP($W3029,日射量と図３!$E$6:$I$34,5,TRUE))))))</f>
        <v/>
      </c>
      <c r="AB3029" s="4" t="str">
        <f>IF($V3029="","",IF(Z3029&lt;36,0,IF(AND(36&lt;=Z3029,Z3029&lt;71),VLOOKUP($W3029,日射量と図３!$E$6:$F$34,2,TRUE),IF(AND(71&lt;=Z3029,Z3029&lt;107),VLOOKUP($W3029,日射量と図３!$E$6:$G$34,3,TRUE),IF(AND(107&lt;=Z3029,Z3029&lt;143),VLOOKUP($W3029,日射量と図３!$E$6:$H$34,4,TRUE),VLOOKUP($W3029,日射量と図３!$E$6:$I$34,5,TRUE))))))</f>
        <v/>
      </c>
      <c r="AC3029" s="382" t="str">
        <f t="shared" si="576"/>
        <v/>
      </c>
      <c r="AD3029" s="382" t="str">
        <f t="shared" si="577"/>
        <v/>
      </c>
    </row>
    <row r="3030" spans="11:30" ht="13.5" customHeight="1">
      <c r="K3030" s="4">
        <f t="shared" si="571"/>
        <v>10</v>
      </c>
      <c r="L3030" s="34">
        <v>43378</v>
      </c>
      <c r="M3030" s="4">
        <v>127</v>
      </c>
      <c r="N3030" s="4">
        <v>3</v>
      </c>
      <c r="O3030" s="31">
        <v>8.3333333333333329E-2</v>
      </c>
      <c r="P3030" s="35">
        <v>18.650000000000002</v>
      </c>
      <c r="Q3030" s="36">
        <f t="shared" si="572"/>
        <v>13</v>
      </c>
      <c r="R3030" s="4">
        <f t="shared" si="573"/>
        <v>0</v>
      </c>
      <c r="S3030" s="31">
        <f t="shared" si="579"/>
        <v>0.24079861111111112</v>
      </c>
      <c r="T3030" s="31">
        <f t="shared" si="580"/>
        <v>0.73447916666666668</v>
      </c>
      <c r="U3030" s="4">
        <f t="shared" si="574"/>
        <v>0</v>
      </c>
      <c r="V3030" s="4" t="str">
        <f t="shared" si="578"/>
        <v/>
      </c>
      <c r="W3030" s="18" t="str">
        <f>IF(V3030="","",VLOOKUP(L3030,日射量と図３!$A$4:$C$368,3,TRUE)*238.85/100)</f>
        <v/>
      </c>
      <c r="X3030" s="4" t="str">
        <f t="shared" si="575"/>
        <v/>
      </c>
      <c r="Y3030" s="4" t="str">
        <f t="shared" si="569"/>
        <v/>
      </c>
      <c r="Z3030" s="4" t="str">
        <f t="shared" si="570"/>
        <v/>
      </c>
      <c r="AA3030" s="4" t="str">
        <f>IF($V3030="","",IF(Y3030&lt;36,0,IF(AND(36&lt;=Y3030,Y3030&lt;71),VLOOKUP($W3030,日射量と図３!$E$6:$F$34,2,TRUE),IF(AND(71&lt;=Y3030,Y3030&lt;107),VLOOKUP($W3030,日射量と図３!$E$6:$G$34,3,TRUE),IF(AND(107&lt;=Y3030,Y3030&lt;143),VLOOKUP($W3030,日射量と図３!$E$6:$H$34,4,TRUE),VLOOKUP($W3030,日射量と図３!$E$6:$I$34,5,TRUE))))))</f>
        <v/>
      </c>
      <c r="AB3030" s="4" t="str">
        <f>IF($V3030="","",IF(Z3030&lt;36,0,IF(AND(36&lt;=Z3030,Z3030&lt;71),VLOOKUP($W3030,日射量と図３!$E$6:$F$34,2,TRUE),IF(AND(71&lt;=Z3030,Z3030&lt;107),VLOOKUP($W3030,日射量と図３!$E$6:$G$34,3,TRUE),IF(AND(107&lt;=Z3030,Z3030&lt;143),VLOOKUP($W3030,日射量と図３!$E$6:$H$34,4,TRUE),VLOOKUP($W3030,日射量と図３!$E$6:$I$34,5,TRUE))))))</f>
        <v/>
      </c>
      <c r="AC3030" s="382" t="str">
        <f t="shared" si="576"/>
        <v/>
      </c>
      <c r="AD3030" s="382" t="str">
        <f t="shared" si="577"/>
        <v/>
      </c>
    </row>
    <row r="3031" spans="11:30" ht="13.5" customHeight="1">
      <c r="K3031" s="4">
        <f t="shared" si="571"/>
        <v>10</v>
      </c>
      <c r="L3031" s="34">
        <v>43378</v>
      </c>
      <c r="M3031" s="4">
        <v>127</v>
      </c>
      <c r="N3031" s="4">
        <v>4</v>
      </c>
      <c r="O3031" s="31">
        <v>0.125</v>
      </c>
      <c r="P3031" s="35">
        <v>18.419999999999998</v>
      </c>
      <c r="Q3031" s="36">
        <f t="shared" si="572"/>
        <v>13</v>
      </c>
      <c r="R3031" s="4">
        <f t="shared" si="573"/>
        <v>0</v>
      </c>
      <c r="S3031" s="31">
        <f t="shared" si="579"/>
        <v>0.24079861111111112</v>
      </c>
      <c r="T3031" s="31">
        <f t="shared" si="580"/>
        <v>0.73447916666666668</v>
      </c>
      <c r="U3031" s="4">
        <f t="shared" si="574"/>
        <v>0</v>
      </c>
      <c r="V3031" s="4" t="str">
        <f t="shared" si="578"/>
        <v/>
      </c>
      <c r="W3031" s="18" t="str">
        <f>IF(V3031="","",VLOOKUP(L3031,日射量と図３!$A$4:$C$368,3,TRUE)*238.85/100)</f>
        <v/>
      </c>
      <c r="X3031" s="4" t="str">
        <f t="shared" si="575"/>
        <v/>
      </c>
      <c r="Y3031" s="4" t="str">
        <f t="shared" si="569"/>
        <v/>
      </c>
      <c r="Z3031" s="4" t="str">
        <f t="shared" si="570"/>
        <v/>
      </c>
      <c r="AA3031" s="4" t="str">
        <f>IF($V3031="","",IF(Y3031&lt;36,0,IF(AND(36&lt;=Y3031,Y3031&lt;71),VLOOKUP($W3031,日射量と図３!$E$6:$F$34,2,TRUE),IF(AND(71&lt;=Y3031,Y3031&lt;107),VLOOKUP($W3031,日射量と図３!$E$6:$G$34,3,TRUE),IF(AND(107&lt;=Y3031,Y3031&lt;143),VLOOKUP($W3031,日射量と図３!$E$6:$H$34,4,TRUE),VLOOKUP($W3031,日射量と図３!$E$6:$I$34,5,TRUE))))))</f>
        <v/>
      </c>
      <c r="AB3031" s="4" t="str">
        <f>IF($V3031="","",IF(Z3031&lt;36,0,IF(AND(36&lt;=Z3031,Z3031&lt;71),VLOOKUP($W3031,日射量と図３!$E$6:$F$34,2,TRUE),IF(AND(71&lt;=Z3031,Z3031&lt;107),VLOOKUP($W3031,日射量と図３!$E$6:$G$34,3,TRUE),IF(AND(107&lt;=Z3031,Z3031&lt;143),VLOOKUP($W3031,日射量と図３!$E$6:$H$34,4,TRUE),VLOOKUP($W3031,日射量と図３!$E$6:$I$34,5,TRUE))))))</f>
        <v/>
      </c>
      <c r="AC3031" s="382" t="str">
        <f t="shared" si="576"/>
        <v/>
      </c>
      <c r="AD3031" s="382" t="str">
        <f t="shared" si="577"/>
        <v/>
      </c>
    </row>
    <row r="3032" spans="11:30" ht="13.5" customHeight="1">
      <c r="K3032" s="4">
        <f t="shared" si="571"/>
        <v>10</v>
      </c>
      <c r="L3032" s="34">
        <v>43378</v>
      </c>
      <c r="M3032" s="4">
        <v>127</v>
      </c>
      <c r="N3032" s="4">
        <v>5</v>
      </c>
      <c r="O3032" s="31">
        <v>0.16666666666666666</v>
      </c>
      <c r="P3032" s="35">
        <v>18.16</v>
      </c>
      <c r="Q3032" s="36">
        <f t="shared" si="572"/>
        <v>15</v>
      </c>
      <c r="R3032" s="4">
        <f t="shared" si="573"/>
        <v>0</v>
      </c>
      <c r="S3032" s="31">
        <f t="shared" si="579"/>
        <v>0.24079861111111112</v>
      </c>
      <c r="T3032" s="31">
        <f t="shared" si="580"/>
        <v>0.73447916666666668</v>
      </c>
      <c r="U3032" s="4">
        <f t="shared" si="574"/>
        <v>0</v>
      </c>
      <c r="V3032" s="4" t="str">
        <f t="shared" si="578"/>
        <v/>
      </c>
      <c r="W3032" s="18" t="str">
        <f>IF(V3032="","",VLOOKUP(L3032,日射量と図３!$A$4:$C$368,3,TRUE)*238.85/100)</f>
        <v/>
      </c>
      <c r="X3032" s="4" t="str">
        <f t="shared" si="575"/>
        <v/>
      </c>
      <c r="Y3032" s="4" t="str">
        <f t="shared" si="569"/>
        <v/>
      </c>
      <c r="Z3032" s="4" t="str">
        <f t="shared" si="570"/>
        <v/>
      </c>
      <c r="AA3032" s="4" t="str">
        <f>IF($V3032="","",IF(Y3032&lt;36,0,IF(AND(36&lt;=Y3032,Y3032&lt;71),VLOOKUP($W3032,日射量と図３!$E$6:$F$34,2,TRUE),IF(AND(71&lt;=Y3032,Y3032&lt;107),VLOOKUP($W3032,日射量と図３!$E$6:$G$34,3,TRUE),IF(AND(107&lt;=Y3032,Y3032&lt;143),VLOOKUP($W3032,日射量と図３!$E$6:$H$34,4,TRUE),VLOOKUP($W3032,日射量と図３!$E$6:$I$34,5,TRUE))))))</f>
        <v/>
      </c>
      <c r="AB3032" s="4" t="str">
        <f>IF($V3032="","",IF(Z3032&lt;36,0,IF(AND(36&lt;=Z3032,Z3032&lt;71),VLOOKUP($W3032,日射量と図３!$E$6:$F$34,2,TRUE),IF(AND(71&lt;=Z3032,Z3032&lt;107),VLOOKUP($W3032,日射量と図３!$E$6:$G$34,3,TRUE),IF(AND(107&lt;=Z3032,Z3032&lt;143),VLOOKUP($W3032,日射量と図３!$E$6:$H$34,4,TRUE),VLOOKUP($W3032,日射量と図３!$E$6:$I$34,5,TRUE))))))</f>
        <v/>
      </c>
      <c r="AC3032" s="382" t="str">
        <f t="shared" si="576"/>
        <v/>
      </c>
      <c r="AD3032" s="382" t="str">
        <f t="shared" si="577"/>
        <v/>
      </c>
    </row>
    <row r="3033" spans="11:30" ht="13.5" customHeight="1">
      <c r="K3033" s="4">
        <f t="shared" si="571"/>
        <v>10</v>
      </c>
      <c r="L3033" s="34">
        <v>43378</v>
      </c>
      <c r="M3033" s="4">
        <v>127</v>
      </c>
      <c r="N3033" s="4">
        <v>6</v>
      </c>
      <c r="O3033" s="31">
        <v>0.20833333333333334</v>
      </c>
      <c r="P3033" s="35">
        <v>17.93</v>
      </c>
      <c r="Q3033" s="36">
        <f t="shared" si="572"/>
        <v>15</v>
      </c>
      <c r="R3033" s="4">
        <f t="shared" si="573"/>
        <v>0</v>
      </c>
      <c r="S3033" s="31">
        <f t="shared" si="579"/>
        <v>0.24079861111111112</v>
      </c>
      <c r="T3033" s="31">
        <f t="shared" si="580"/>
        <v>0.73447916666666668</v>
      </c>
      <c r="U3033" s="4">
        <f t="shared" si="574"/>
        <v>0</v>
      </c>
      <c r="V3033" s="4" t="str">
        <f t="shared" si="578"/>
        <v/>
      </c>
      <c r="W3033" s="18" t="str">
        <f>IF(V3033="","",VLOOKUP(L3033,日射量と図３!$A$4:$C$368,3,TRUE)*238.85/100)</f>
        <v/>
      </c>
      <c r="X3033" s="4" t="str">
        <f t="shared" si="575"/>
        <v/>
      </c>
      <c r="Y3033" s="4" t="str">
        <f t="shared" si="569"/>
        <v/>
      </c>
      <c r="Z3033" s="4" t="str">
        <f t="shared" si="570"/>
        <v/>
      </c>
      <c r="AA3033" s="4" t="str">
        <f>IF($V3033="","",IF(Y3033&lt;36,0,IF(AND(36&lt;=Y3033,Y3033&lt;71),VLOOKUP($W3033,日射量と図３!$E$6:$F$34,2,TRUE),IF(AND(71&lt;=Y3033,Y3033&lt;107),VLOOKUP($W3033,日射量と図３!$E$6:$G$34,3,TRUE),IF(AND(107&lt;=Y3033,Y3033&lt;143),VLOOKUP($W3033,日射量と図３!$E$6:$H$34,4,TRUE),VLOOKUP($W3033,日射量と図３!$E$6:$I$34,5,TRUE))))))</f>
        <v/>
      </c>
      <c r="AB3033" s="4" t="str">
        <f>IF($V3033="","",IF(Z3033&lt;36,0,IF(AND(36&lt;=Z3033,Z3033&lt;71),VLOOKUP($W3033,日射量と図３!$E$6:$F$34,2,TRUE),IF(AND(71&lt;=Z3033,Z3033&lt;107),VLOOKUP($W3033,日射量と図３!$E$6:$G$34,3,TRUE),IF(AND(107&lt;=Z3033,Z3033&lt;143),VLOOKUP($W3033,日射量と図３!$E$6:$H$34,4,TRUE),VLOOKUP($W3033,日射量と図３!$E$6:$I$34,5,TRUE))))))</f>
        <v/>
      </c>
      <c r="AC3033" s="382" t="str">
        <f t="shared" si="576"/>
        <v/>
      </c>
      <c r="AD3033" s="382" t="str">
        <f t="shared" si="577"/>
        <v/>
      </c>
    </row>
    <row r="3034" spans="11:30" ht="13.5" customHeight="1">
      <c r="K3034" s="4">
        <f t="shared" si="571"/>
        <v>10</v>
      </c>
      <c r="L3034" s="34">
        <v>43378</v>
      </c>
      <c r="M3034" s="4">
        <v>127</v>
      </c>
      <c r="N3034" s="4">
        <v>7</v>
      </c>
      <c r="O3034" s="31">
        <v>0.25</v>
      </c>
      <c r="P3034" s="35">
        <v>17.72</v>
      </c>
      <c r="Q3034" s="36">
        <f t="shared" si="572"/>
        <v>15</v>
      </c>
      <c r="R3034" s="4">
        <f t="shared" si="573"/>
        <v>0</v>
      </c>
      <c r="S3034" s="31">
        <f t="shared" si="579"/>
        <v>0.24079861111111112</v>
      </c>
      <c r="T3034" s="31">
        <f t="shared" si="580"/>
        <v>0.73447916666666668</v>
      </c>
      <c r="U3034" s="4">
        <f t="shared" si="574"/>
        <v>0</v>
      </c>
      <c r="V3034" s="4" t="str">
        <f t="shared" si="578"/>
        <v/>
      </c>
      <c r="W3034" s="18" t="str">
        <f>IF(V3034="","",VLOOKUP(L3034,日射量と図３!$A$4:$C$368,3,TRUE)*238.85/100)</f>
        <v/>
      </c>
      <c r="X3034" s="4" t="str">
        <f t="shared" si="575"/>
        <v/>
      </c>
      <c r="Y3034" s="4" t="str">
        <f t="shared" si="569"/>
        <v/>
      </c>
      <c r="Z3034" s="4" t="str">
        <f t="shared" si="570"/>
        <v/>
      </c>
      <c r="AA3034" s="4" t="str">
        <f>IF($V3034="","",IF(Y3034&lt;36,0,IF(AND(36&lt;=Y3034,Y3034&lt;71),VLOOKUP($W3034,日射量と図３!$E$6:$F$34,2,TRUE),IF(AND(71&lt;=Y3034,Y3034&lt;107),VLOOKUP($W3034,日射量と図３!$E$6:$G$34,3,TRUE),IF(AND(107&lt;=Y3034,Y3034&lt;143),VLOOKUP($W3034,日射量と図３!$E$6:$H$34,4,TRUE),VLOOKUP($W3034,日射量と図３!$E$6:$I$34,5,TRUE))))))</f>
        <v/>
      </c>
      <c r="AB3034" s="4" t="str">
        <f>IF($V3034="","",IF(Z3034&lt;36,0,IF(AND(36&lt;=Z3034,Z3034&lt;71),VLOOKUP($W3034,日射量と図３!$E$6:$F$34,2,TRUE),IF(AND(71&lt;=Z3034,Z3034&lt;107),VLOOKUP($W3034,日射量と図３!$E$6:$G$34,3,TRUE),IF(AND(107&lt;=Z3034,Z3034&lt;143),VLOOKUP($W3034,日射量と図３!$E$6:$H$34,4,TRUE),VLOOKUP($W3034,日射量と図３!$E$6:$I$34,5,TRUE))))))</f>
        <v/>
      </c>
      <c r="AC3034" s="382" t="str">
        <f t="shared" si="576"/>
        <v/>
      </c>
      <c r="AD3034" s="382" t="str">
        <f t="shared" si="577"/>
        <v/>
      </c>
    </row>
    <row r="3035" spans="11:30" ht="13.5" customHeight="1">
      <c r="K3035" s="4">
        <f t="shared" si="571"/>
        <v>10</v>
      </c>
      <c r="L3035" s="34">
        <v>43378</v>
      </c>
      <c r="M3035" s="4">
        <v>127</v>
      </c>
      <c r="N3035" s="4">
        <v>8</v>
      </c>
      <c r="O3035" s="31">
        <v>0.29166666666666669</v>
      </c>
      <c r="P3035" s="35">
        <v>18.150000000000002</v>
      </c>
      <c r="Q3035" s="36">
        <f t="shared" si="572"/>
        <v>12</v>
      </c>
      <c r="R3035" s="4">
        <f t="shared" si="573"/>
        <v>0</v>
      </c>
      <c r="S3035" s="31">
        <f t="shared" si="579"/>
        <v>0.24079861111111112</v>
      </c>
      <c r="T3035" s="31">
        <f t="shared" si="580"/>
        <v>0.73447916666666668</v>
      </c>
      <c r="U3035" s="4">
        <f t="shared" si="574"/>
        <v>0</v>
      </c>
      <c r="V3035" s="4" t="str">
        <f t="shared" si="578"/>
        <v/>
      </c>
      <c r="W3035" s="18" t="str">
        <f>IF(V3035="","",VLOOKUP(L3035,日射量と図３!$A$4:$C$368,3,TRUE)*238.85/100)</f>
        <v/>
      </c>
      <c r="X3035" s="4" t="str">
        <f t="shared" si="575"/>
        <v/>
      </c>
      <c r="Y3035" s="4" t="str">
        <f t="shared" si="569"/>
        <v/>
      </c>
      <c r="Z3035" s="4" t="str">
        <f t="shared" si="570"/>
        <v/>
      </c>
      <c r="AA3035" s="4" t="str">
        <f>IF($V3035="","",IF(Y3035&lt;36,0,IF(AND(36&lt;=Y3035,Y3035&lt;71),VLOOKUP($W3035,日射量と図３!$E$6:$F$34,2,TRUE),IF(AND(71&lt;=Y3035,Y3035&lt;107),VLOOKUP($W3035,日射量と図３!$E$6:$G$34,3,TRUE),IF(AND(107&lt;=Y3035,Y3035&lt;143),VLOOKUP($W3035,日射量と図３!$E$6:$H$34,4,TRUE),VLOOKUP($W3035,日射量と図３!$E$6:$I$34,5,TRUE))))))</f>
        <v/>
      </c>
      <c r="AB3035" s="4" t="str">
        <f>IF($V3035="","",IF(Z3035&lt;36,0,IF(AND(36&lt;=Z3035,Z3035&lt;71),VLOOKUP($W3035,日射量と図３!$E$6:$F$34,2,TRUE),IF(AND(71&lt;=Z3035,Z3035&lt;107),VLOOKUP($W3035,日射量と図３!$E$6:$G$34,3,TRUE),IF(AND(107&lt;=Z3035,Z3035&lt;143),VLOOKUP($W3035,日射量と図３!$E$6:$H$34,4,TRUE),VLOOKUP($W3035,日射量と図３!$E$6:$I$34,5,TRUE))))))</f>
        <v/>
      </c>
      <c r="AC3035" s="382" t="str">
        <f t="shared" si="576"/>
        <v/>
      </c>
      <c r="AD3035" s="382" t="str">
        <f t="shared" si="577"/>
        <v/>
      </c>
    </row>
    <row r="3036" spans="11:30" ht="13.5" customHeight="1">
      <c r="K3036" s="4">
        <f t="shared" si="571"/>
        <v>10</v>
      </c>
      <c r="L3036" s="34">
        <v>43378</v>
      </c>
      <c r="M3036" s="4">
        <v>127</v>
      </c>
      <c r="N3036" s="4">
        <v>9</v>
      </c>
      <c r="O3036" s="31">
        <v>0.33333333333333331</v>
      </c>
      <c r="P3036" s="35">
        <v>19.119999999999997</v>
      </c>
      <c r="Q3036" s="36">
        <f t="shared" si="572"/>
        <v>12</v>
      </c>
      <c r="R3036" s="4">
        <f t="shared" si="573"/>
        <v>0</v>
      </c>
      <c r="S3036" s="31">
        <f t="shared" si="579"/>
        <v>0.24079861111111112</v>
      </c>
      <c r="T3036" s="31">
        <f t="shared" si="580"/>
        <v>0.73447916666666668</v>
      </c>
      <c r="U3036" s="4">
        <f t="shared" si="574"/>
        <v>0</v>
      </c>
      <c r="V3036" s="4" t="str">
        <f t="shared" si="578"/>
        <v/>
      </c>
      <c r="W3036" s="18" t="str">
        <f>IF(V3036="","",VLOOKUP(L3036,日射量と図３!$A$4:$C$368,3,TRUE)*238.85/100)</f>
        <v/>
      </c>
      <c r="X3036" s="4" t="str">
        <f t="shared" si="575"/>
        <v/>
      </c>
      <c r="Y3036" s="4" t="str">
        <f t="shared" si="569"/>
        <v/>
      </c>
      <c r="Z3036" s="4" t="str">
        <f t="shared" si="570"/>
        <v/>
      </c>
      <c r="AA3036" s="4" t="str">
        <f>IF($V3036="","",IF(Y3036&lt;36,0,IF(AND(36&lt;=Y3036,Y3036&lt;71),VLOOKUP($W3036,日射量と図３!$E$6:$F$34,2,TRUE),IF(AND(71&lt;=Y3036,Y3036&lt;107),VLOOKUP($W3036,日射量と図３!$E$6:$G$34,3,TRUE),IF(AND(107&lt;=Y3036,Y3036&lt;143),VLOOKUP($W3036,日射量と図３!$E$6:$H$34,4,TRUE),VLOOKUP($W3036,日射量と図３!$E$6:$I$34,5,TRUE))))))</f>
        <v/>
      </c>
      <c r="AB3036" s="4" t="str">
        <f>IF($V3036="","",IF(Z3036&lt;36,0,IF(AND(36&lt;=Z3036,Z3036&lt;71),VLOOKUP($W3036,日射量と図３!$E$6:$F$34,2,TRUE),IF(AND(71&lt;=Z3036,Z3036&lt;107),VLOOKUP($W3036,日射量と図３!$E$6:$G$34,3,TRUE),IF(AND(107&lt;=Z3036,Z3036&lt;143),VLOOKUP($W3036,日射量と図３!$E$6:$H$34,4,TRUE),VLOOKUP($W3036,日射量と図３!$E$6:$I$34,5,TRUE))))))</f>
        <v/>
      </c>
      <c r="AC3036" s="382" t="str">
        <f t="shared" si="576"/>
        <v/>
      </c>
      <c r="AD3036" s="382" t="str">
        <f t="shared" si="577"/>
        <v/>
      </c>
    </row>
    <row r="3037" spans="11:30" ht="13.5" customHeight="1">
      <c r="K3037" s="4">
        <f t="shared" si="571"/>
        <v>10</v>
      </c>
      <c r="L3037" s="34">
        <v>43378</v>
      </c>
      <c r="M3037" s="4">
        <v>127</v>
      </c>
      <c r="N3037" s="4">
        <v>10</v>
      </c>
      <c r="O3037" s="31">
        <v>0.375</v>
      </c>
      <c r="P3037" s="35">
        <v>20.139999999999997</v>
      </c>
      <c r="Q3037" s="36">
        <f t="shared" si="572"/>
        <v>12</v>
      </c>
      <c r="R3037" s="4">
        <f t="shared" si="573"/>
        <v>0</v>
      </c>
      <c r="S3037" s="31">
        <f t="shared" si="579"/>
        <v>0.24079861111111112</v>
      </c>
      <c r="T3037" s="31">
        <f t="shared" si="580"/>
        <v>0.73447916666666668</v>
      </c>
      <c r="U3037" s="4">
        <f t="shared" si="574"/>
        <v>0</v>
      </c>
      <c r="V3037" s="4" t="str">
        <f t="shared" si="578"/>
        <v/>
      </c>
      <c r="W3037" s="18" t="str">
        <f>IF(V3037="","",VLOOKUP(L3037,日射量と図３!$A$4:$C$368,3,TRUE)*238.85/100)</f>
        <v/>
      </c>
      <c r="X3037" s="4" t="str">
        <f t="shared" si="575"/>
        <v/>
      </c>
      <c r="Y3037" s="4" t="str">
        <f t="shared" si="569"/>
        <v/>
      </c>
      <c r="Z3037" s="4" t="str">
        <f t="shared" si="570"/>
        <v/>
      </c>
      <c r="AA3037" s="4" t="str">
        <f>IF($V3037="","",IF(Y3037&lt;36,0,IF(AND(36&lt;=Y3037,Y3037&lt;71),VLOOKUP($W3037,日射量と図３!$E$6:$F$34,2,TRUE),IF(AND(71&lt;=Y3037,Y3037&lt;107),VLOOKUP($W3037,日射量と図３!$E$6:$G$34,3,TRUE),IF(AND(107&lt;=Y3037,Y3037&lt;143),VLOOKUP($W3037,日射量と図３!$E$6:$H$34,4,TRUE),VLOOKUP($W3037,日射量と図３!$E$6:$I$34,5,TRUE))))))</f>
        <v/>
      </c>
      <c r="AB3037" s="4" t="str">
        <f>IF($V3037="","",IF(Z3037&lt;36,0,IF(AND(36&lt;=Z3037,Z3037&lt;71),VLOOKUP($W3037,日射量と図３!$E$6:$F$34,2,TRUE),IF(AND(71&lt;=Z3037,Z3037&lt;107),VLOOKUP($W3037,日射量と図３!$E$6:$G$34,3,TRUE),IF(AND(107&lt;=Z3037,Z3037&lt;143),VLOOKUP($W3037,日射量と図３!$E$6:$H$34,4,TRUE),VLOOKUP($W3037,日射量と図３!$E$6:$I$34,5,TRUE))))))</f>
        <v/>
      </c>
      <c r="AC3037" s="382" t="str">
        <f t="shared" si="576"/>
        <v/>
      </c>
      <c r="AD3037" s="382" t="str">
        <f t="shared" si="577"/>
        <v/>
      </c>
    </row>
    <row r="3038" spans="11:30" ht="13.5" customHeight="1">
      <c r="K3038" s="4">
        <f t="shared" si="571"/>
        <v>10</v>
      </c>
      <c r="L3038" s="34">
        <v>43378</v>
      </c>
      <c r="M3038" s="4">
        <v>127</v>
      </c>
      <c r="N3038" s="4">
        <v>11</v>
      </c>
      <c r="O3038" s="31">
        <v>0.41666666666666669</v>
      </c>
      <c r="P3038" s="35">
        <v>21.32</v>
      </c>
      <c r="Q3038" s="36">
        <f t="shared" si="572"/>
        <v>12</v>
      </c>
      <c r="R3038" s="4">
        <f t="shared" si="573"/>
        <v>0</v>
      </c>
      <c r="S3038" s="31">
        <f t="shared" si="579"/>
        <v>0.24079861111111112</v>
      </c>
      <c r="T3038" s="31">
        <f t="shared" si="580"/>
        <v>0.73447916666666668</v>
      </c>
      <c r="U3038" s="4">
        <f t="shared" si="574"/>
        <v>0</v>
      </c>
      <c r="V3038" s="4" t="str">
        <f t="shared" si="578"/>
        <v/>
      </c>
      <c r="W3038" s="18" t="str">
        <f>IF(V3038="","",VLOOKUP(L3038,日射量と図３!$A$4:$C$368,3,TRUE)*238.85/100)</f>
        <v/>
      </c>
      <c r="X3038" s="4" t="str">
        <f t="shared" si="575"/>
        <v/>
      </c>
      <c r="Y3038" s="4" t="str">
        <f t="shared" si="569"/>
        <v/>
      </c>
      <c r="Z3038" s="4" t="str">
        <f t="shared" si="570"/>
        <v/>
      </c>
      <c r="AA3038" s="4" t="str">
        <f>IF($V3038="","",IF(Y3038&lt;36,0,IF(AND(36&lt;=Y3038,Y3038&lt;71),VLOOKUP($W3038,日射量と図３!$E$6:$F$34,2,TRUE),IF(AND(71&lt;=Y3038,Y3038&lt;107),VLOOKUP($W3038,日射量と図３!$E$6:$G$34,3,TRUE),IF(AND(107&lt;=Y3038,Y3038&lt;143),VLOOKUP($W3038,日射量と図３!$E$6:$H$34,4,TRUE),VLOOKUP($W3038,日射量と図３!$E$6:$I$34,5,TRUE))))))</f>
        <v/>
      </c>
      <c r="AB3038" s="4" t="str">
        <f>IF($V3038="","",IF(Z3038&lt;36,0,IF(AND(36&lt;=Z3038,Z3038&lt;71),VLOOKUP($W3038,日射量と図３!$E$6:$F$34,2,TRUE),IF(AND(71&lt;=Z3038,Z3038&lt;107),VLOOKUP($W3038,日射量と図３!$E$6:$G$34,3,TRUE),IF(AND(107&lt;=Z3038,Z3038&lt;143),VLOOKUP($W3038,日射量と図３!$E$6:$H$34,4,TRUE),VLOOKUP($W3038,日射量と図３!$E$6:$I$34,5,TRUE))))))</f>
        <v/>
      </c>
      <c r="AC3038" s="382" t="str">
        <f t="shared" si="576"/>
        <v/>
      </c>
      <c r="AD3038" s="382" t="str">
        <f t="shared" si="577"/>
        <v/>
      </c>
    </row>
    <row r="3039" spans="11:30" ht="13.5" customHeight="1">
      <c r="K3039" s="4">
        <f t="shared" si="571"/>
        <v>10</v>
      </c>
      <c r="L3039" s="34">
        <v>43378</v>
      </c>
      <c r="M3039" s="4">
        <v>127</v>
      </c>
      <c r="N3039" s="4">
        <v>12</v>
      </c>
      <c r="O3039" s="31">
        <v>0.45833333333333331</v>
      </c>
      <c r="P3039" s="35">
        <v>22.35</v>
      </c>
      <c r="Q3039" s="36">
        <f t="shared" si="572"/>
        <v>12</v>
      </c>
      <c r="R3039" s="4">
        <f t="shared" si="573"/>
        <v>0</v>
      </c>
      <c r="S3039" s="31">
        <f t="shared" si="579"/>
        <v>0.24079861111111112</v>
      </c>
      <c r="T3039" s="31">
        <f t="shared" si="580"/>
        <v>0.73447916666666668</v>
      </c>
      <c r="U3039" s="4">
        <f t="shared" si="574"/>
        <v>0</v>
      </c>
      <c r="V3039" s="4" t="str">
        <f t="shared" si="578"/>
        <v/>
      </c>
      <c r="W3039" s="18" t="str">
        <f>IF(V3039="","",VLOOKUP(L3039,日射量と図３!$A$4:$C$368,3,TRUE)*238.85/100)</f>
        <v/>
      </c>
      <c r="X3039" s="4" t="str">
        <f t="shared" si="575"/>
        <v/>
      </c>
      <c r="Y3039" s="4" t="str">
        <f t="shared" ref="Y3039:Y3102" si="581">IF(V3039="","",$AH$30*V3039/(($AG$18/$AH$18)*X3039))</f>
        <v/>
      </c>
      <c r="Z3039" s="4" t="str">
        <f t="shared" ref="Z3039:Z3102" si="582">IF(V3039="","",$AH$30*V3039/(($AG$19/$AH$19)*X3039))</f>
        <v/>
      </c>
      <c r="AA3039" s="4" t="str">
        <f>IF($V3039="","",IF(Y3039&lt;36,0,IF(AND(36&lt;=Y3039,Y3039&lt;71),VLOOKUP($W3039,日射量と図３!$E$6:$F$34,2,TRUE),IF(AND(71&lt;=Y3039,Y3039&lt;107),VLOOKUP($W3039,日射量と図３!$E$6:$G$34,3,TRUE),IF(AND(107&lt;=Y3039,Y3039&lt;143),VLOOKUP($W3039,日射量と図３!$E$6:$H$34,4,TRUE),VLOOKUP($W3039,日射量と図３!$E$6:$I$34,5,TRUE))))))</f>
        <v/>
      </c>
      <c r="AB3039" s="4" t="str">
        <f>IF($V3039="","",IF(Z3039&lt;36,0,IF(AND(36&lt;=Z3039,Z3039&lt;71),VLOOKUP($W3039,日射量と図３!$E$6:$F$34,2,TRUE),IF(AND(71&lt;=Z3039,Z3039&lt;107),VLOOKUP($W3039,日射量と図３!$E$6:$G$34,3,TRUE),IF(AND(107&lt;=Z3039,Z3039&lt;143),VLOOKUP($W3039,日射量と図３!$E$6:$H$34,4,TRUE),VLOOKUP($W3039,日射量と図３!$E$6:$I$34,5,TRUE))))))</f>
        <v/>
      </c>
      <c r="AC3039" s="382" t="str">
        <f t="shared" si="576"/>
        <v/>
      </c>
      <c r="AD3039" s="382" t="str">
        <f t="shared" si="577"/>
        <v/>
      </c>
    </row>
    <row r="3040" spans="11:30" ht="13.5" customHeight="1">
      <c r="K3040" s="4">
        <f t="shared" si="571"/>
        <v>10</v>
      </c>
      <c r="L3040" s="34">
        <v>43378</v>
      </c>
      <c r="M3040" s="4">
        <v>127</v>
      </c>
      <c r="N3040" s="4">
        <v>13</v>
      </c>
      <c r="O3040" s="31">
        <v>0.5</v>
      </c>
      <c r="P3040" s="35">
        <v>23.13</v>
      </c>
      <c r="Q3040" s="36">
        <f t="shared" si="572"/>
        <v>12</v>
      </c>
      <c r="R3040" s="4">
        <f t="shared" si="573"/>
        <v>0</v>
      </c>
      <c r="S3040" s="31">
        <f t="shared" si="579"/>
        <v>0.24079861111111112</v>
      </c>
      <c r="T3040" s="31">
        <f t="shared" si="580"/>
        <v>0.73447916666666668</v>
      </c>
      <c r="U3040" s="4">
        <f t="shared" si="574"/>
        <v>0</v>
      </c>
      <c r="V3040" s="4" t="str">
        <f t="shared" si="578"/>
        <v/>
      </c>
      <c r="W3040" s="18" t="str">
        <f>IF(V3040="","",VLOOKUP(L3040,日射量と図３!$A$4:$C$368,3,TRUE)*238.85/100)</f>
        <v/>
      </c>
      <c r="X3040" s="4" t="str">
        <f t="shared" si="575"/>
        <v/>
      </c>
      <c r="Y3040" s="4" t="str">
        <f t="shared" si="581"/>
        <v/>
      </c>
      <c r="Z3040" s="4" t="str">
        <f t="shared" si="582"/>
        <v/>
      </c>
      <c r="AA3040" s="4" t="str">
        <f>IF($V3040="","",IF(Y3040&lt;36,0,IF(AND(36&lt;=Y3040,Y3040&lt;71),VLOOKUP($W3040,日射量と図３!$E$6:$F$34,2,TRUE),IF(AND(71&lt;=Y3040,Y3040&lt;107),VLOOKUP($W3040,日射量と図３!$E$6:$G$34,3,TRUE),IF(AND(107&lt;=Y3040,Y3040&lt;143),VLOOKUP($W3040,日射量と図３!$E$6:$H$34,4,TRUE),VLOOKUP($W3040,日射量と図３!$E$6:$I$34,5,TRUE))))))</f>
        <v/>
      </c>
      <c r="AB3040" s="4" t="str">
        <f>IF($V3040="","",IF(Z3040&lt;36,0,IF(AND(36&lt;=Z3040,Z3040&lt;71),VLOOKUP($W3040,日射量と図３!$E$6:$F$34,2,TRUE),IF(AND(71&lt;=Z3040,Z3040&lt;107),VLOOKUP($W3040,日射量と図３!$E$6:$G$34,3,TRUE),IF(AND(107&lt;=Z3040,Z3040&lt;143),VLOOKUP($W3040,日射量と図３!$E$6:$H$34,4,TRUE),VLOOKUP($W3040,日射量と図３!$E$6:$I$34,5,TRUE))))))</f>
        <v/>
      </c>
      <c r="AC3040" s="382" t="str">
        <f t="shared" si="576"/>
        <v/>
      </c>
      <c r="AD3040" s="382" t="str">
        <f t="shared" si="577"/>
        <v/>
      </c>
    </row>
    <row r="3041" spans="11:30" ht="13.5" customHeight="1">
      <c r="K3041" s="4">
        <f t="shared" si="571"/>
        <v>10</v>
      </c>
      <c r="L3041" s="34">
        <v>43378</v>
      </c>
      <c r="M3041" s="4">
        <v>127</v>
      </c>
      <c r="N3041" s="4">
        <v>14</v>
      </c>
      <c r="O3041" s="31">
        <v>0.54166666666666663</v>
      </c>
      <c r="P3041" s="35">
        <v>23.259999999999998</v>
      </c>
      <c r="Q3041" s="36">
        <f t="shared" si="572"/>
        <v>12</v>
      </c>
      <c r="R3041" s="4">
        <f t="shared" si="573"/>
        <v>0</v>
      </c>
      <c r="S3041" s="31">
        <f t="shared" si="579"/>
        <v>0.24079861111111112</v>
      </c>
      <c r="T3041" s="31">
        <f t="shared" si="580"/>
        <v>0.73447916666666668</v>
      </c>
      <c r="U3041" s="4">
        <f t="shared" si="574"/>
        <v>0</v>
      </c>
      <c r="V3041" s="4" t="str">
        <f t="shared" si="578"/>
        <v/>
      </c>
      <c r="W3041" s="18" t="str">
        <f>IF(V3041="","",VLOOKUP(L3041,日射量と図３!$A$4:$C$368,3,TRUE)*238.85/100)</f>
        <v/>
      </c>
      <c r="X3041" s="4" t="str">
        <f t="shared" si="575"/>
        <v/>
      </c>
      <c r="Y3041" s="4" t="str">
        <f t="shared" si="581"/>
        <v/>
      </c>
      <c r="Z3041" s="4" t="str">
        <f t="shared" si="582"/>
        <v/>
      </c>
      <c r="AA3041" s="4" t="str">
        <f>IF($V3041="","",IF(Y3041&lt;36,0,IF(AND(36&lt;=Y3041,Y3041&lt;71),VLOOKUP($W3041,日射量と図３!$E$6:$F$34,2,TRUE),IF(AND(71&lt;=Y3041,Y3041&lt;107),VLOOKUP($W3041,日射量と図３!$E$6:$G$34,3,TRUE),IF(AND(107&lt;=Y3041,Y3041&lt;143),VLOOKUP($W3041,日射量と図３!$E$6:$H$34,4,TRUE),VLOOKUP($W3041,日射量と図３!$E$6:$I$34,5,TRUE))))))</f>
        <v/>
      </c>
      <c r="AB3041" s="4" t="str">
        <f>IF($V3041="","",IF(Z3041&lt;36,0,IF(AND(36&lt;=Z3041,Z3041&lt;71),VLOOKUP($W3041,日射量と図３!$E$6:$F$34,2,TRUE),IF(AND(71&lt;=Z3041,Z3041&lt;107),VLOOKUP($W3041,日射量と図３!$E$6:$G$34,3,TRUE),IF(AND(107&lt;=Z3041,Z3041&lt;143),VLOOKUP($W3041,日射量と図３!$E$6:$H$34,4,TRUE),VLOOKUP($W3041,日射量と図３!$E$6:$I$34,5,TRUE))))))</f>
        <v/>
      </c>
      <c r="AC3041" s="382" t="str">
        <f t="shared" si="576"/>
        <v/>
      </c>
      <c r="AD3041" s="382" t="str">
        <f t="shared" si="577"/>
        <v/>
      </c>
    </row>
    <row r="3042" spans="11:30" ht="13.5" customHeight="1">
      <c r="K3042" s="4">
        <f t="shared" si="571"/>
        <v>10</v>
      </c>
      <c r="L3042" s="34">
        <v>43378</v>
      </c>
      <c r="M3042" s="4">
        <v>127</v>
      </c>
      <c r="N3042" s="4">
        <v>15</v>
      </c>
      <c r="O3042" s="31">
        <v>0.58333333333333337</v>
      </c>
      <c r="P3042" s="35">
        <v>23.22</v>
      </c>
      <c r="Q3042" s="36">
        <f t="shared" si="572"/>
        <v>12</v>
      </c>
      <c r="R3042" s="4">
        <f t="shared" si="573"/>
        <v>0</v>
      </c>
      <c r="S3042" s="31">
        <f t="shared" si="579"/>
        <v>0.24079861111111112</v>
      </c>
      <c r="T3042" s="31">
        <f t="shared" si="580"/>
        <v>0.73447916666666668</v>
      </c>
      <c r="U3042" s="4">
        <f t="shared" si="574"/>
        <v>0</v>
      </c>
      <c r="V3042" s="4" t="str">
        <f t="shared" si="578"/>
        <v/>
      </c>
      <c r="W3042" s="18" t="str">
        <f>IF(V3042="","",VLOOKUP(L3042,日射量と図３!$A$4:$C$368,3,TRUE)*238.85/100)</f>
        <v/>
      </c>
      <c r="X3042" s="4" t="str">
        <f t="shared" si="575"/>
        <v/>
      </c>
      <c r="Y3042" s="4" t="str">
        <f t="shared" si="581"/>
        <v/>
      </c>
      <c r="Z3042" s="4" t="str">
        <f t="shared" si="582"/>
        <v/>
      </c>
      <c r="AA3042" s="4" t="str">
        <f>IF($V3042="","",IF(Y3042&lt;36,0,IF(AND(36&lt;=Y3042,Y3042&lt;71),VLOOKUP($W3042,日射量と図３!$E$6:$F$34,2,TRUE),IF(AND(71&lt;=Y3042,Y3042&lt;107),VLOOKUP($W3042,日射量と図３!$E$6:$G$34,3,TRUE),IF(AND(107&lt;=Y3042,Y3042&lt;143),VLOOKUP($W3042,日射量と図３!$E$6:$H$34,4,TRUE),VLOOKUP($W3042,日射量と図３!$E$6:$I$34,5,TRUE))))))</f>
        <v/>
      </c>
      <c r="AB3042" s="4" t="str">
        <f>IF($V3042="","",IF(Z3042&lt;36,0,IF(AND(36&lt;=Z3042,Z3042&lt;71),VLOOKUP($W3042,日射量と図３!$E$6:$F$34,2,TRUE),IF(AND(71&lt;=Z3042,Z3042&lt;107),VLOOKUP($W3042,日射量と図３!$E$6:$G$34,3,TRUE),IF(AND(107&lt;=Z3042,Z3042&lt;143),VLOOKUP($W3042,日射量と図３!$E$6:$H$34,4,TRUE),VLOOKUP($W3042,日射量と図３!$E$6:$I$34,5,TRUE))))))</f>
        <v/>
      </c>
      <c r="AC3042" s="382" t="str">
        <f t="shared" si="576"/>
        <v/>
      </c>
      <c r="AD3042" s="382" t="str">
        <f t="shared" si="577"/>
        <v/>
      </c>
    </row>
    <row r="3043" spans="11:30" ht="13.5" customHeight="1">
      <c r="K3043" s="4">
        <f t="shared" si="571"/>
        <v>10</v>
      </c>
      <c r="L3043" s="34">
        <v>43378</v>
      </c>
      <c r="M3043" s="4">
        <v>127</v>
      </c>
      <c r="N3043" s="4">
        <v>16</v>
      </c>
      <c r="O3043" s="31">
        <v>0.625</v>
      </c>
      <c r="P3043" s="35">
        <v>22.89</v>
      </c>
      <c r="Q3043" s="36">
        <f t="shared" si="572"/>
        <v>16</v>
      </c>
      <c r="R3043" s="4">
        <f t="shared" si="573"/>
        <v>0</v>
      </c>
      <c r="S3043" s="31">
        <f t="shared" si="579"/>
        <v>0.24079861111111112</v>
      </c>
      <c r="T3043" s="31">
        <f t="shared" si="580"/>
        <v>0.73447916666666668</v>
      </c>
      <c r="U3043" s="4">
        <f t="shared" si="574"/>
        <v>0</v>
      </c>
      <c r="V3043" s="4" t="str">
        <f t="shared" si="578"/>
        <v/>
      </c>
      <c r="W3043" s="18" t="str">
        <f>IF(V3043="","",VLOOKUP(L3043,日射量と図３!$A$4:$C$368,3,TRUE)*238.85/100)</f>
        <v/>
      </c>
      <c r="X3043" s="4" t="str">
        <f t="shared" si="575"/>
        <v/>
      </c>
      <c r="Y3043" s="4" t="str">
        <f t="shared" si="581"/>
        <v/>
      </c>
      <c r="Z3043" s="4" t="str">
        <f t="shared" si="582"/>
        <v/>
      </c>
      <c r="AA3043" s="4" t="str">
        <f>IF($V3043="","",IF(Y3043&lt;36,0,IF(AND(36&lt;=Y3043,Y3043&lt;71),VLOOKUP($W3043,日射量と図３!$E$6:$F$34,2,TRUE),IF(AND(71&lt;=Y3043,Y3043&lt;107),VLOOKUP($W3043,日射量と図３!$E$6:$G$34,3,TRUE),IF(AND(107&lt;=Y3043,Y3043&lt;143),VLOOKUP($W3043,日射量と図３!$E$6:$H$34,4,TRUE),VLOOKUP($W3043,日射量と図３!$E$6:$I$34,5,TRUE))))))</f>
        <v/>
      </c>
      <c r="AB3043" s="4" t="str">
        <f>IF($V3043="","",IF(Z3043&lt;36,0,IF(AND(36&lt;=Z3043,Z3043&lt;71),VLOOKUP($W3043,日射量と図３!$E$6:$F$34,2,TRUE),IF(AND(71&lt;=Z3043,Z3043&lt;107),VLOOKUP($W3043,日射量と図３!$E$6:$G$34,3,TRUE),IF(AND(107&lt;=Z3043,Z3043&lt;143),VLOOKUP($W3043,日射量と図３!$E$6:$H$34,4,TRUE),VLOOKUP($W3043,日射量と図３!$E$6:$I$34,5,TRUE))))))</f>
        <v/>
      </c>
      <c r="AC3043" s="382" t="str">
        <f t="shared" si="576"/>
        <v/>
      </c>
      <c r="AD3043" s="382" t="str">
        <f t="shared" si="577"/>
        <v/>
      </c>
    </row>
    <row r="3044" spans="11:30" ht="13.5" customHeight="1">
      <c r="K3044" s="4">
        <f t="shared" si="571"/>
        <v>10</v>
      </c>
      <c r="L3044" s="34">
        <v>43378</v>
      </c>
      <c r="M3044" s="4">
        <v>127</v>
      </c>
      <c r="N3044" s="4">
        <v>17</v>
      </c>
      <c r="O3044" s="31">
        <v>0.66666666666666663</v>
      </c>
      <c r="P3044" s="35">
        <v>22.32</v>
      </c>
      <c r="Q3044" s="36">
        <f t="shared" si="572"/>
        <v>16</v>
      </c>
      <c r="R3044" s="4">
        <f t="shared" si="573"/>
        <v>0</v>
      </c>
      <c r="S3044" s="31">
        <f t="shared" si="579"/>
        <v>0.24079861111111112</v>
      </c>
      <c r="T3044" s="31">
        <f t="shared" si="580"/>
        <v>0.73447916666666668</v>
      </c>
      <c r="U3044" s="4">
        <f t="shared" si="574"/>
        <v>0</v>
      </c>
      <c r="V3044" s="4" t="str">
        <f t="shared" si="578"/>
        <v/>
      </c>
      <c r="W3044" s="18" t="str">
        <f>IF(V3044="","",VLOOKUP(L3044,日射量と図３!$A$4:$C$368,3,TRUE)*238.85/100)</f>
        <v/>
      </c>
      <c r="X3044" s="4" t="str">
        <f t="shared" si="575"/>
        <v/>
      </c>
      <c r="Y3044" s="4" t="str">
        <f t="shared" si="581"/>
        <v/>
      </c>
      <c r="Z3044" s="4" t="str">
        <f t="shared" si="582"/>
        <v/>
      </c>
      <c r="AA3044" s="4" t="str">
        <f>IF($V3044="","",IF(Y3044&lt;36,0,IF(AND(36&lt;=Y3044,Y3044&lt;71),VLOOKUP($W3044,日射量と図３!$E$6:$F$34,2,TRUE),IF(AND(71&lt;=Y3044,Y3044&lt;107),VLOOKUP($W3044,日射量と図３!$E$6:$G$34,3,TRUE),IF(AND(107&lt;=Y3044,Y3044&lt;143),VLOOKUP($W3044,日射量と図３!$E$6:$H$34,4,TRUE),VLOOKUP($W3044,日射量と図３!$E$6:$I$34,5,TRUE))))))</f>
        <v/>
      </c>
      <c r="AB3044" s="4" t="str">
        <f>IF($V3044="","",IF(Z3044&lt;36,0,IF(AND(36&lt;=Z3044,Z3044&lt;71),VLOOKUP($W3044,日射量と図３!$E$6:$F$34,2,TRUE),IF(AND(71&lt;=Z3044,Z3044&lt;107),VLOOKUP($W3044,日射量と図３!$E$6:$G$34,3,TRUE),IF(AND(107&lt;=Z3044,Z3044&lt;143),VLOOKUP($W3044,日射量と図３!$E$6:$H$34,4,TRUE),VLOOKUP($W3044,日射量と図３!$E$6:$I$34,5,TRUE))))))</f>
        <v/>
      </c>
      <c r="AC3044" s="382" t="str">
        <f t="shared" si="576"/>
        <v/>
      </c>
      <c r="AD3044" s="382" t="str">
        <f t="shared" si="577"/>
        <v/>
      </c>
    </row>
    <row r="3045" spans="11:30" ht="13.5" customHeight="1">
      <c r="K3045" s="4">
        <f t="shared" si="571"/>
        <v>10</v>
      </c>
      <c r="L3045" s="34">
        <v>43378</v>
      </c>
      <c r="M3045" s="4">
        <v>127</v>
      </c>
      <c r="N3045" s="4">
        <v>18</v>
      </c>
      <c r="O3045" s="31">
        <v>0.70833333333333337</v>
      </c>
      <c r="P3045" s="35">
        <v>21.759999999999998</v>
      </c>
      <c r="Q3045" s="36">
        <f t="shared" si="572"/>
        <v>16</v>
      </c>
      <c r="R3045" s="4">
        <f t="shared" si="573"/>
        <v>0</v>
      </c>
      <c r="S3045" s="31">
        <f t="shared" si="579"/>
        <v>0.24079861111111112</v>
      </c>
      <c r="T3045" s="31">
        <f t="shared" si="580"/>
        <v>0.73447916666666668</v>
      </c>
      <c r="U3045" s="4">
        <f t="shared" si="574"/>
        <v>0</v>
      </c>
      <c r="V3045" s="4" t="str">
        <f t="shared" si="578"/>
        <v/>
      </c>
      <c r="W3045" s="18" t="str">
        <f>IF(V3045="","",VLOOKUP(L3045,日射量と図３!$A$4:$C$368,3,TRUE)*238.85/100)</f>
        <v/>
      </c>
      <c r="X3045" s="4" t="str">
        <f t="shared" si="575"/>
        <v/>
      </c>
      <c r="Y3045" s="4" t="str">
        <f t="shared" si="581"/>
        <v/>
      </c>
      <c r="Z3045" s="4" t="str">
        <f t="shared" si="582"/>
        <v/>
      </c>
      <c r="AA3045" s="4" t="str">
        <f>IF($V3045="","",IF(Y3045&lt;36,0,IF(AND(36&lt;=Y3045,Y3045&lt;71),VLOOKUP($W3045,日射量と図３!$E$6:$F$34,2,TRUE),IF(AND(71&lt;=Y3045,Y3045&lt;107),VLOOKUP($W3045,日射量と図３!$E$6:$G$34,3,TRUE),IF(AND(107&lt;=Y3045,Y3045&lt;143),VLOOKUP($W3045,日射量と図３!$E$6:$H$34,4,TRUE),VLOOKUP($W3045,日射量と図３!$E$6:$I$34,5,TRUE))))))</f>
        <v/>
      </c>
      <c r="AB3045" s="4" t="str">
        <f>IF($V3045="","",IF(Z3045&lt;36,0,IF(AND(36&lt;=Z3045,Z3045&lt;71),VLOOKUP($W3045,日射量と図３!$E$6:$F$34,2,TRUE),IF(AND(71&lt;=Z3045,Z3045&lt;107),VLOOKUP($W3045,日射量と図３!$E$6:$G$34,3,TRUE),IF(AND(107&lt;=Z3045,Z3045&lt;143),VLOOKUP($W3045,日射量と図３!$E$6:$H$34,4,TRUE),VLOOKUP($W3045,日射量と図３!$E$6:$I$34,5,TRUE))))))</f>
        <v/>
      </c>
      <c r="AC3045" s="382" t="str">
        <f t="shared" si="576"/>
        <v/>
      </c>
      <c r="AD3045" s="382" t="str">
        <f t="shared" si="577"/>
        <v/>
      </c>
    </row>
    <row r="3046" spans="11:30" ht="13.5" customHeight="1">
      <c r="K3046" s="4">
        <f t="shared" si="571"/>
        <v>10</v>
      </c>
      <c r="L3046" s="34">
        <v>43378</v>
      </c>
      <c r="M3046" s="4">
        <v>127</v>
      </c>
      <c r="N3046" s="4">
        <v>19</v>
      </c>
      <c r="O3046" s="31">
        <v>0.75</v>
      </c>
      <c r="P3046" s="35">
        <v>21.31</v>
      </c>
      <c r="Q3046" s="36">
        <f t="shared" si="572"/>
        <v>16</v>
      </c>
      <c r="R3046" s="4">
        <f t="shared" si="573"/>
        <v>0</v>
      </c>
      <c r="S3046" s="31">
        <f t="shared" si="579"/>
        <v>0.24079861111111112</v>
      </c>
      <c r="T3046" s="31">
        <f t="shared" si="580"/>
        <v>0.73447916666666668</v>
      </c>
      <c r="U3046" s="4">
        <f t="shared" si="574"/>
        <v>0</v>
      </c>
      <c r="V3046" s="4" t="str">
        <f t="shared" si="578"/>
        <v/>
      </c>
      <c r="W3046" s="18" t="str">
        <f>IF(V3046="","",VLOOKUP(L3046,日射量と図３!$A$4:$C$368,3,TRUE)*238.85/100)</f>
        <v/>
      </c>
      <c r="X3046" s="4" t="str">
        <f t="shared" si="575"/>
        <v/>
      </c>
      <c r="Y3046" s="4" t="str">
        <f t="shared" si="581"/>
        <v/>
      </c>
      <c r="Z3046" s="4" t="str">
        <f t="shared" si="582"/>
        <v/>
      </c>
      <c r="AA3046" s="4" t="str">
        <f>IF($V3046="","",IF(Y3046&lt;36,0,IF(AND(36&lt;=Y3046,Y3046&lt;71),VLOOKUP($W3046,日射量と図３!$E$6:$F$34,2,TRUE),IF(AND(71&lt;=Y3046,Y3046&lt;107),VLOOKUP($W3046,日射量と図３!$E$6:$G$34,3,TRUE),IF(AND(107&lt;=Y3046,Y3046&lt;143),VLOOKUP($W3046,日射量と図３!$E$6:$H$34,4,TRUE),VLOOKUP($W3046,日射量と図３!$E$6:$I$34,5,TRUE))))))</f>
        <v/>
      </c>
      <c r="AB3046" s="4" t="str">
        <f>IF($V3046="","",IF(Z3046&lt;36,0,IF(AND(36&lt;=Z3046,Z3046&lt;71),VLOOKUP($W3046,日射量と図３!$E$6:$F$34,2,TRUE),IF(AND(71&lt;=Z3046,Z3046&lt;107),VLOOKUP($W3046,日射量と図３!$E$6:$G$34,3,TRUE),IF(AND(107&lt;=Z3046,Z3046&lt;143),VLOOKUP($W3046,日射量と図３!$E$6:$H$34,4,TRUE),VLOOKUP($W3046,日射量と図３!$E$6:$I$34,5,TRUE))))))</f>
        <v/>
      </c>
      <c r="AC3046" s="382" t="str">
        <f t="shared" si="576"/>
        <v/>
      </c>
      <c r="AD3046" s="382" t="str">
        <f t="shared" si="577"/>
        <v/>
      </c>
    </row>
    <row r="3047" spans="11:30" ht="13.5" customHeight="1">
      <c r="K3047" s="4">
        <f t="shared" si="571"/>
        <v>10</v>
      </c>
      <c r="L3047" s="34">
        <v>43378</v>
      </c>
      <c r="M3047" s="4">
        <v>127</v>
      </c>
      <c r="N3047" s="4">
        <v>20</v>
      </c>
      <c r="O3047" s="31">
        <v>0.79166666666666663</v>
      </c>
      <c r="P3047" s="35">
        <v>20.990000000000002</v>
      </c>
      <c r="Q3047" s="36">
        <f t="shared" si="572"/>
        <v>16</v>
      </c>
      <c r="R3047" s="4">
        <f t="shared" si="573"/>
        <v>0</v>
      </c>
      <c r="S3047" s="31">
        <f t="shared" si="579"/>
        <v>0.24079861111111112</v>
      </c>
      <c r="T3047" s="31">
        <f t="shared" si="580"/>
        <v>0.73447916666666668</v>
      </c>
      <c r="U3047" s="4">
        <f t="shared" si="574"/>
        <v>0</v>
      </c>
      <c r="V3047" s="4" t="str">
        <f t="shared" si="578"/>
        <v/>
      </c>
      <c r="W3047" s="18" t="str">
        <f>IF(V3047="","",VLOOKUP(L3047,日射量と図３!$A$4:$C$368,3,TRUE)*238.85/100)</f>
        <v/>
      </c>
      <c r="X3047" s="4" t="str">
        <f t="shared" si="575"/>
        <v/>
      </c>
      <c r="Y3047" s="4" t="str">
        <f t="shared" si="581"/>
        <v/>
      </c>
      <c r="Z3047" s="4" t="str">
        <f t="shared" si="582"/>
        <v/>
      </c>
      <c r="AA3047" s="4" t="str">
        <f>IF($V3047="","",IF(Y3047&lt;36,0,IF(AND(36&lt;=Y3047,Y3047&lt;71),VLOOKUP($W3047,日射量と図３!$E$6:$F$34,2,TRUE),IF(AND(71&lt;=Y3047,Y3047&lt;107),VLOOKUP($W3047,日射量と図３!$E$6:$G$34,3,TRUE),IF(AND(107&lt;=Y3047,Y3047&lt;143),VLOOKUP($W3047,日射量と図３!$E$6:$H$34,4,TRUE),VLOOKUP($W3047,日射量と図３!$E$6:$I$34,5,TRUE))))))</f>
        <v/>
      </c>
      <c r="AB3047" s="4" t="str">
        <f>IF($V3047="","",IF(Z3047&lt;36,0,IF(AND(36&lt;=Z3047,Z3047&lt;71),VLOOKUP($W3047,日射量と図３!$E$6:$F$34,2,TRUE),IF(AND(71&lt;=Z3047,Z3047&lt;107),VLOOKUP($W3047,日射量と図３!$E$6:$G$34,3,TRUE),IF(AND(107&lt;=Z3047,Z3047&lt;143),VLOOKUP($W3047,日射量と図３!$E$6:$H$34,4,TRUE),VLOOKUP($W3047,日射量と図３!$E$6:$I$34,5,TRUE))))))</f>
        <v/>
      </c>
      <c r="AC3047" s="382" t="str">
        <f t="shared" si="576"/>
        <v/>
      </c>
      <c r="AD3047" s="382" t="str">
        <f t="shared" si="577"/>
        <v/>
      </c>
    </row>
    <row r="3048" spans="11:30" ht="13.5" customHeight="1">
      <c r="K3048" s="4">
        <f t="shared" si="571"/>
        <v>10</v>
      </c>
      <c r="L3048" s="34">
        <v>43378</v>
      </c>
      <c r="M3048" s="4">
        <v>127</v>
      </c>
      <c r="N3048" s="4">
        <v>21</v>
      </c>
      <c r="O3048" s="31">
        <v>0.83333333333333337</v>
      </c>
      <c r="P3048" s="35">
        <v>20.740000000000002</v>
      </c>
      <c r="Q3048" s="36">
        <f t="shared" si="572"/>
        <v>16</v>
      </c>
      <c r="R3048" s="4">
        <f t="shared" si="573"/>
        <v>0</v>
      </c>
      <c r="S3048" s="31">
        <f t="shared" si="579"/>
        <v>0.24079861111111112</v>
      </c>
      <c r="T3048" s="31">
        <f t="shared" si="580"/>
        <v>0.73447916666666668</v>
      </c>
      <c r="U3048" s="4">
        <f t="shared" si="574"/>
        <v>0</v>
      </c>
      <c r="V3048" s="4" t="str">
        <f t="shared" si="578"/>
        <v/>
      </c>
      <c r="W3048" s="18" t="str">
        <f>IF(V3048="","",VLOOKUP(L3048,日射量と図３!$A$4:$C$368,3,TRUE)*238.85/100)</f>
        <v/>
      </c>
      <c r="X3048" s="4" t="str">
        <f t="shared" si="575"/>
        <v/>
      </c>
      <c r="Y3048" s="4" t="str">
        <f t="shared" si="581"/>
        <v/>
      </c>
      <c r="Z3048" s="4" t="str">
        <f t="shared" si="582"/>
        <v/>
      </c>
      <c r="AA3048" s="4" t="str">
        <f>IF($V3048="","",IF(Y3048&lt;36,0,IF(AND(36&lt;=Y3048,Y3048&lt;71),VLOOKUP($W3048,日射量と図３!$E$6:$F$34,2,TRUE),IF(AND(71&lt;=Y3048,Y3048&lt;107),VLOOKUP($W3048,日射量と図３!$E$6:$G$34,3,TRUE),IF(AND(107&lt;=Y3048,Y3048&lt;143),VLOOKUP($W3048,日射量と図３!$E$6:$H$34,4,TRUE),VLOOKUP($W3048,日射量と図３!$E$6:$I$34,5,TRUE))))))</f>
        <v/>
      </c>
      <c r="AB3048" s="4" t="str">
        <f>IF($V3048="","",IF(Z3048&lt;36,0,IF(AND(36&lt;=Z3048,Z3048&lt;71),VLOOKUP($W3048,日射量と図３!$E$6:$F$34,2,TRUE),IF(AND(71&lt;=Z3048,Z3048&lt;107),VLOOKUP($W3048,日射量と図３!$E$6:$G$34,3,TRUE),IF(AND(107&lt;=Z3048,Z3048&lt;143),VLOOKUP($W3048,日射量と図３!$E$6:$H$34,4,TRUE),VLOOKUP($W3048,日射量と図３!$E$6:$I$34,5,TRUE))))))</f>
        <v/>
      </c>
      <c r="AC3048" s="382" t="str">
        <f t="shared" si="576"/>
        <v/>
      </c>
      <c r="AD3048" s="382" t="str">
        <f t="shared" si="577"/>
        <v/>
      </c>
    </row>
    <row r="3049" spans="11:30" ht="13.5" customHeight="1">
      <c r="K3049" s="4">
        <f t="shared" si="571"/>
        <v>10</v>
      </c>
      <c r="L3049" s="34">
        <v>43378</v>
      </c>
      <c r="M3049" s="4">
        <v>127</v>
      </c>
      <c r="N3049" s="4">
        <v>22</v>
      </c>
      <c r="O3049" s="31">
        <v>0.875</v>
      </c>
      <c r="P3049" s="35">
        <v>20.540000000000003</v>
      </c>
      <c r="Q3049" s="36">
        <f t="shared" si="572"/>
        <v>16</v>
      </c>
      <c r="R3049" s="4">
        <f t="shared" si="573"/>
        <v>0</v>
      </c>
      <c r="S3049" s="31">
        <f t="shared" si="579"/>
        <v>0.24079861111111112</v>
      </c>
      <c r="T3049" s="31">
        <f t="shared" si="580"/>
        <v>0.73447916666666668</v>
      </c>
      <c r="U3049" s="4">
        <f t="shared" si="574"/>
        <v>0</v>
      </c>
      <c r="V3049" s="4" t="str">
        <f t="shared" si="578"/>
        <v/>
      </c>
      <c r="W3049" s="18" t="str">
        <f>IF(V3049="","",VLOOKUP(L3049,日射量と図３!$A$4:$C$368,3,TRUE)*238.85/100)</f>
        <v/>
      </c>
      <c r="X3049" s="4" t="str">
        <f t="shared" si="575"/>
        <v/>
      </c>
      <c r="Y3049" s="4" t="str">
        <f t="shared" si="581"/>
        <v/>
      </c>
      <c r="Z3049" s="4" t="str">
        <f t="shared" si="582"/>
        <v/>
      </c>
      <c r="AA3049" s="4" t="str">
        <f>IF($V3049="","",IF(Y3049&lt;36,0,IF(AND(36&lt;=Y3049,Y3049&lt;71),VLOOKUP($W3049,日射量と図３!$E$6:$F$34,2,TRUE),IF(AND(71&lt;=Y3049,Y3049&lt;107),VLOOKUP($W3049,日射量と図３!$E$6:$G$34,3,TRUE),IF(AND(107&lt;=Y3049,Y3049&lt;143),VLOOKUP($W3049,日射量と図３!$E$6:$H$34,4,TRUE),VLOOKUP($W3049,日射量と図３!$E$6:$I$34,5,TRUE))))))</f>
        <v/>
      </c>
      <c r="AB3049" s="4" t="str">
        <f>IF($V3049="","",IF(Z3049&lt;36,0,IF(AND(36&lt;=Z3049,Z3049&lt;71),VLOOKUP($W3049,日射量と図３!$E$6:$F$34,2,TRUE),IF(AND(71&lt;=Z3049,Z3049&lt;107),VLOOKUP($W3049,日射量と図３!$E$6:$G$34,3,TRUE),IF(AND(107&lt;=Z3049,Z3049&lt;143),VLOOKUP($W3049,日射量と図３!$E$6:$H$34,4,TRUE),VLOOKUP($W3049,日射量と図３!$E$6:$I$34,5,TRUE))))))</f>
        <v/>
      </c>
      <c r="AC3049" s="382" t="str">
        <f t="shared" si="576"/>
        <v/>
      </c>
      <c r="AD3049" s="382" t="str">
        <f t="shared" si="577"/>
        <v/>
      </c>
    </row>
    <row r="3050" spans="11:30" ht="13.5" customHeight="1">
      <c r="K3050" s="4">
        <f t="shared" si="571"/>
        <v>10</v>
      </c>
      <c r="L3050" s="34">
        <v>43378</v>
      </c>
      <c r="M3050" s="4">
        <v>127</v>
      </c>
      <c r="N3050" s="4">
        <v>23</v>
      </c>
      <c r="O3050" s="31">
        <v>0.91666666666666663</v>
      </c>
      <c r="P3050" s="35">
        <v>20.350000000000001</v>
      </c>
      <c r="Q3050" s="36">
        <f t="shared" si="572"/>
        <v>13</v>
      </c>
      <c r="R3050" s="4">
        <f t="shared" si="573"/>
        <v>0</v>
      </c>
      <c r="S3050" s="31">
        <f t="shared" si="579"/>
        <v>0.24079861111111112</v>
      </c>
      <c r="T3050" s="31">
        <f t="shared" si="580"/>
        <v>0.73447916666666668</v>
      </c>
      <c r="U3050" s="4">
        <f t="shared" si="574"/>
        <v>0</v>
      </c>
      <c r="V3050" s="4" t="str">
        <f t="shared" si="578"/>
        <v/>
      </c>
      <c r="W3050" s="18" t="str">
        <f>IF(V3050="","",VLOOKUP(L3050,日射量と図３!$A$4:$C$368,3,TRUE)*238.85/100)</f>
        <v/>
      </c>
      <c r="X3050" s="4" t="str">
        <f t="shared" si="575"/>
        <v/>
      </c>
      <c r="Y3050" s="4" t="str">
        <f t="shared" si="581"/>
        <v/>
      </c>
      <c r="Z3050" s="4" t="str">
        <f t="shared" si="582"/>
        <v/>
      </c>
      <c r="AA3050" s="4" t="str">
        <f>IF($V3050="","",IF(Y3050&lt;36,0,IF(AND(36&lt;=Y3050,Y3050&lt;71),VLOOKUP($W3050,日射量と図３!$E$6:$F$34,2,TRUE),IF(AND(71&lt;=Y3050,Y3050&lt;107),VLOOKUP($W3050,日射量と図３!$E$6:$G$34,3,TRUE),IF(AND(107&lt;=Y3050,Y3050&lt;143),VLOOKUP($W3050,日射量と図３!$E$6:$H$34,4,TRUE),VLOOKUP($W3050,日射量と図３!$E$6:$I$34,5,TRUE))))))</f>
        <v/>
      </c>
      <c r="AB3050" s="4" t="str">
        <f>IF($V3050="","",IF(Z3050&lt;36,0,IF(AND(36&lt;=Z3050,Z3050&lt;71),VLOOKUP($W3050,日射量と図３!$E$6:$F$34,2,TRUE),IF(AND(71&lt;=Z3050,Z3050&lt;107),VLOOKUP($W3050,日射量と図３!$E$6:$G$34,3,TRUE),IF(AND(107&lt;=Z3050,Z3050&lt;143),VLOOKUP($W3050,日射量と図３!$E$6:$H$34,4,TRUE),VLOOKUP($W3050,日射量と図３!$E$6:$I$34,5,TRUE))))))</f>
        <v/>
      </c>
      <c r="AC3050" s="382" t="str">
        <f t="shared" si="576"/>
        <v/>
      </c>
      <c r="AD3050" s="382" t="str">
        <f t="shared" si="577"/>
        <v/>
      </c>
    </row>
    <row r="3051" spans="11:30" ht="13.5" customHeight="1">
      <c r="K3051" s="4">
        <f t="shared" si="571"/>
        <v>10</v>
      </c>
      <c r="L3051" s="34">
        <v>43378</v>
      </c>
      <c r="M3051" s="4">
        <v>127</v>
      </c>
      <c r="N3051" s="4">
        <v>24</v>
      </c>
      <c r="O3051" s="31">
        <v>0.95833333333333337</v>
      </c>
      <c r="P3051" s="35">
        <v>19.990000000000002</v>
      </c>
      <c r="Q3051" s="36">
        <f t="shared" si="572"/>
        <v>13</v>
      </c>
      <c r="R3051" s="4">
        <f t="shared" si="573"/>
        <v>0</v>
      </c>
      <c r="S3051" s="31">
        <f t="shared" si="579"/>
        <v>0.24079861111111112</v>
      </c>
      <c r="T3051" s="31">
        <f t="shared" si="580"/>
        <v>0.73447916666666668</v>
      </c>
      <c r="U3051" s="4">
        <f t="shared" si="574"/>
        <v>0</v>
      </c>
      <c r="V3051" s="4" t="str">
        <f t="shared" si="578"/>
        <v/>
      </c>
      <c r="W3051" s="18" t="str">
        <f>IF(V3051="","",VLOOKUP(L3051,日射量と図３!$A$4:$C$368,3,TRUE)*238.85/100)</f>
        <v/>
      </c>
      <c r="X3051" s="4" t="str">
        <f t="shared" si="575"/>
        <v/>
      </c>
      <c r="Y3051" s="4" t="str">
        <f t="shared" si="581"/>
        <v/>
      </c>
      <c r="Z3051" s="4" t="str">
        <f t="shared" si="582"/>
        <v/>
      </c>
      <c r="AA3051" s="4" t="str">
        <f>IF($V3051="","",IF(Y3051&lt;36,0,IF(AND(36&lt;=Y3051,Y3051&lt;71),VLOOKUP($W3051,日射量と図３!$E$6:$F$34,2,TRUE),IF(AND(71&lt;=Y3051,Y3051&lt;107),VLOOKUP($W3051,日射量と図３!$E$6:$G$34,3,TRUE),IF(AND(107&lt;=Y3051,Y3051&lt;143),VLOOKUP($W3051,日射量と図３!$E$6:$H$34,4,TRUE),VLOOKUP($W3051,日射量と図３!$E$6:$I$34,5,TRUE))))))</f>
        <v/>
      </c>
      <c r="AB3051" s="4" t="str">
        <f>IF($V3051="","",IF(Z3051&lt;36,0,IF(AND(36&lt;=Z3051,Z3051&lt;71),VLOOKUP($W3051,日射量と図３!$E$6:$F$34,2,TRUE),IF(AND(71&lt;=Z3051,Z3051&lt;107),VLOOKUP($W3051,日射量と図３!$E$6:$G$34,3,TRUE),IF(AND(107&lt;=Z3051,Z3051&lt;143),VLOOKUP($W3051,日射量と図３!$E$6:$H$34,4,TRUE),VLOOKUP($W3051,日射量と図３!$E$6:$I$34,5,TRUE))))))</f>
        <v/>
      </c>
      <c r="AC3051" s="382" t="str">
        <f t="shared" si="576"/>
        <v/>
      </c>
      <c r="AD3051" s="382" t="str">
        <f t="shared" si="577"/>
        <v/>
      </c>
    </row>
    <row r="3052" spans="11:30" ht="13.5" customHeight="1">
      <c r="K3052" s="4">
        <f t="shared" si="571"/>
        <v>10</v>
      </c>
      <c r="L3052" s="34">
        <v>43379</v>
      </c>
      <c r="M3052" s="4">
        <v>128</v>
      </c>
      <c r="N3052" s="4">
        <v>1</v>
      </c>
      <c r="O3052" s="31">
        <v>0</v>
      </c>
      <c r="P3052" s="35">
        <v>19.79</v>
      </c>
      <c r="Q3052" s="36">
        <f t="shared" si="572"/>
        <v>13</v>
      </c>
      <c r="R3052" s="4">
        <f t="shared" si="573"/>
        <v>0</v>
      </c>
      <c r="S3052" s="31">
        <f t="shared" si="579"/>
        <v>0.24079861111111112</v>
      </c>
      <c r="T3052" s="31">
        <f t="shared" si="580"/>
        <v>0.73447916666666668</v>
      </c>
      <c r="U3052" s="4">
        <f t="shared" si="574"/>
        <v>0</v>
      </c>
      <c r="V3052" s="4">
        <f t="shared" si="578"/>
        <v>0</v>
      </c>
      <c r="W3052" s="18">
        <f>IF(V3052="","",VLOOKUP(L3052,日射量と図３!$A$4:$C$368,3,TRUE)*238.85/100)</f>
        <v>31.050499999999996</v>
      </c>
      <c r="X3052" s="4">
        <f t="shared" si="575"/>
        <v>12</v>
      </c>
      <c r="Y3052" s="4">
        <f t="shared" si="581"/>
        <v>0</v>
      </c>
      <c r="Z3052" s="4">
        <f t="shared" si="582"/>
        <v>0</v>
      </c>
      <c r="AA3052" s="4">
        <f>IF($V3052="","",IF(Y3052&lt;36,0,IF(AND(36&lt;=Y3052,Y3052&lt;71),VLOOKUP($W3052,日射量と図３!$E$6:$F$34,2,TRUE),IF(AND(71&lt;=Y3052,Y3052&lt;107),VLOOKUP($W3052,日射量と図３!$E$6:$G$34,3,TRUE),IF(AND(107&lt;=Y3052,Y3052&lt;143),VLOOKUP($W3052,日射量と図３!$E$6:$H$34,4,TRUE),VLOOKUP($W3052,日射量と図３!$E$6:$I$34,5,TRUE))))))</f>
        <v>0</v>
      </c>
      <c r="AB3052" s="4">
        <f>IF($V3052="","",IF(Z3052&lt;36,0,IF(AND(36&lt;=Z3052,Z3052&lt;71),VLOOKUP($W3052,日射量と図３!$E$6:$F$34,2,TRUE),IF(AND(71&lt;=Z3052,Z3052&lt;107),VLOOKUP($W3052,日射量と図３!$E$6:$G$34,3,TRUE),IF(AND(107&lt;=Z3052,Z3052&lt;143),VLOOKUP($W3052,日射量と図３!$E$6:$H$34,4,TRUE),VLOOKUP($W3052,日射量と図３!$E$6:$I$34,5,TRUE))))))</f>
        <v>0</v>
      </c>
      <c r="AC3052" s="382">
        <f t="shared" si="576"/>
        <v>0</v>
      </c>
      <c r="AD3052" s="382">
        <f t="shared" si="577"/>
        <v>0</v>
      </c>
    </row>
    <row r="3053" spans="11:30" ht="13.5" customHeight="1">
      <c r="K3053" s="4">
        <f t="shared" si="571"/>
        <v>10</v>
      </c>
      <c r="L3053" s="34">
        <v>43379</v>
      </c>
      <c r="M3053" s="4">
        <v>128</v>
      </c>
      <c r="N3053" s="4">
        <v>2</v>
      </c>
      <c r="O3053" s="31">
        <v>4.1666666666666664E-2</v>
      </c>
      <c r="P3053" s="35">
        <v>19.559999999999999</v>
      </c>
      <c r="Q3053" s="36">
        <f t="shared" si="572"/>
        <v>13</v>
      </c>
      <c r="R3053" s="4">
        <f t="shared" si="573"/>
        <v>0</v>
      </c>
      <c r="S3053" s="31">
        <f t="shared" si="579"/>
        <v>0.24079861111111112</v>
      </c>
      <c r="T3053" s="31">
        <f t="shared" si="580"/>
        <v>0.73447916666666668</v>
      </c>
      <c r="U3053" s="4">
        <f t="shared" si="574"/>
        <v>0</v>
      </c>
      <c r="V3053" s="4" t="str">
        <f t="shared" si="578"/>
        <v/>
      </c>
      <c r="W3053" s="18" t="str">
        <f>IF(V3053="","",VLOOKUP(L3053,日射量と図３!$A$4:$C$368,3,TRUE)*238.85/100)</f>
        <v/>
      </c>
      <c r="X3053" s="4" t="str">
        <f t="shared" si="575"/>
        <v/>
      </c>
      <c r="Y3053" s="4" t="str">
        <f t="shared" si="581"/>
        <v/>
      </c>
      <c r="Z3053" s="4" t="str">
        <f t="shared" si="582"/>
        <v/>
      </c>
      <c r="AA3053" s="4" t="str">
        <f>IF($V3053="","",IF(Y3053&lt;36,0,IF(AND(36&lt;=Y3053,Y3053&lt;71),VLOOKUP($W3053,日射量と図３!$E$6:$F$34,2,TRUE),IF(AND(71&lt;=Y3053,Y3053&lt;107),VLOOKUP($W3053,日射量と図３!$E$6:$G$34,3,TRUE),IF(AND(107&lt;=Y3053,Y3053&lt;143),VLOOKUP($W3053,日射量と図３!$E$6:$H$34,4,TRUE),VLOOKUP($W3053,日射量と図３!$E$6:$I$34,5,TRUE))))))</f>
        <v/>
      </c>
      <c r="AB3053" s="4" t="str">
        <f>IF($V3053="","",IF(Z3053&lt;36,0,IF(AND(36&lt;=Z3053,Z3053&lt;71),VLOOKUP($W3053,日射量と図３!$E$6:$F$34,2,TRUE),IF(AND(71&lt;=Z3053,Z3053&lt;107),VLOOKUP($W3053,日射量と図３!$E$6:$G$34,3,TRUE),IF(AND(107&lt;=Z3053,Z3053&lt;143),VLOOKUP($W3053,日射量と図３!$E$6:$H$34,4,TRUE),VLOOKUP($W3053,日射量と図３!$E$6:$I$34,5,TRUE))))))</f>
        <v/>
      </c>
      <c r="AC3053" s="382" t="str">
        <f t="shared" si="576"/>
        <v/>
      </c>
      <c r="AD3053" s="382" t="str">
        <f t="shared" si="577"/>
        <v/>
      </c>
    </row>
    <row r="3054" spans="11:30" ht="13.5" customHeight="1">
      <c r="K3054" s="4">
        <f t="shared" si="571"/>
        <v>10</v>
      </c>
      <c r="L3054" s="34">
        <v>43379</v>
      </c>
      <c r="M3054" s="4">
        <v>128</v>
      </c>
      <c r="N3054" s="4">
        <v>3</v>
      </c>
      <c r="O3054" s="31">
        <v>8.3333333333333329E-2</v>
      </c>
      <c r="P3054" s="35">
        <v>19.329999999999998</v>
      </c>
      <c r="Q3054" s="36">
        <f t="shared" si="572"/>
        <v>13</v>
      </c>
      <c r="R3054" s="4">
        <f t="shared" si="573"/>
        <v>0</v>
      </c>
      <c r="S3054" s="31">
        <f t="shared" si="579"/>
        <v>0.24079861111111112</v>
      </c>
      <c r="T3054" s="31">
        <f t="shared" si="580"/>
        <v>0.73447916666666668</v>
      </c>
      <c r="U3054" s="4">
        <f t="shared" si="574"/>
        <v>0</v>
      </c>
      <c r="V3054" s="4" t="str">
        <f t="shared" si="578"/>
        <v/>
      </c>
      <c r="W3054" s="18" t="str">
        <f>IF(V3054="","",VLOOKUP(L3054,日射量と図３!$A$4:$C$368,3,TRUE)*238.85/100)</f>
        <v/>
      </c>
      <c r="X3054" s="4" t="str">
        <f t="shared" si="575"/>
        <v/>
      </c>
      <c r="Y3054" s="4" t="str">
        <f t="shared" si="581"/>
        <v/>
      </c>
      <c r="Z3054" s="4" t="str">
        <f t="shared" si="582"/>
        <v/>
      </c>
      <c r="AA3054" s="4" t="str">
        <f>IF($V3054="","",IF(Y3054&lt;36,0,IF(AND(36&lt;=Y3054,Y3054&lt;71),VLOOKUP($W3054,日射量と図３!$E$6:$F$34,2,TRUE),IF(AND(71&lt;=Y3054,Y3054&lt;107),VLOOKUP($W3054,日射量と図３!$E$6:$G$34,3,TRUE),IF(AND(107&lt;=Y3054,Y3054&lt;143),VLOOKUP($W3054,日射量と図３!$E$6:$H$34,4,TRUE),VLOOKUP($W3054,日射量と図３!$E$6:$I$34,5,TRUE))))))</f>
        <v/>
      </c>
      <c r="AB3054" s="4" t="str">
        <f>IF($V3054="","",IF(Z3054&lt;36,0,IF(AND(36&lt;=Z3054,Z3054&lt;71),VLOOKUP($W3054,日射量と図３!$E$6:$F$34,2,TRUE),IF(AND(71&lt;=Z3054,Z3054&lt;107),VLOOKUP($W3054,日射量と図３!$E$6:$G$34,3,TRUE),IF(AND(107&lt;=Z3054,Z3054&lt;143),VLOOKUP($W3054,日射量と図３!$E$6:$H$34,4,TRUE),VLOOKUP($W3054,日射量と図３!$E$6:$I$34,5,TRUE))))))</f>
        <v/>
      </c>
      <c r="AC3054" s="382" t="str">
        <f t="shared" si="576"/>
        <v/>
      </c>
      <c r="AD3054" s="382" t="str">
        <f t="shared" si="577"/>
        <v/>
      </c>
    </row>
    <row r="3055" spans="11:30" ht="13.5" customHeight="1">
      <c r="K3055" s="4">
        <f t="shared" si="571"/>
        <v>10</v>
      </c>
      <c r="L3055" s="34">
        <v>43379</v>
      </c>
      <c r="M3055" s="4">
        <v>128</v>
      </c>
      <c r="N3055" s="4">
        <v>4</v>
      </c>
      <c r="O3055" s="31">
        <v>0.125</v>
      </c>
      <c r="P3055" s="35">
        <v>19.27</v>
      </c>
      <c r="Q3055" s="36">
        <f t="shared" si="572"/>
        <v>13</v>
      </c>
      <c r="R3055" s="4">
        <f t="shared" si="573"/>
        <v>0</v>
      </c>
      <c r="S3055" s="31">
        <f t="shared" si="579"/>
        <v>0.24079861111111112</v>
      </c>
      <c r="T3055" s="31">
        <f t="shared" si="580"/>
        <v>0.73447916666666668</v>
      </c>
      <c r="U3055" s="4">
        <f t="shared" si="574"/>
        <v>0</v>
      </c>
      <c r="V3055" s="4" t="str">
        <f t="shared" si="578"/>
        <v/>
      </c>
      <c r="W3055" s="18" t="str">
        <f>IF(V3055="","",VLOOKUP(L3055,日射量と図３!$A$4:$C$368,3,TRUE)*238.85/100)</f>
        <v/>
      </c>
      <c r="X3055" s="4" t="str">
        <f t="shared" si="575"/>
        <v/>
      </c>
      <c r="Y3055" s="4" t="str">
        <f t="shared" si="581"/>
        <v/>
      </c>
      <c r="Z3055" s="4" t="str">
        <f t="shared" si="582"/>
        <v/>
      </c>
      <c r="AA3055" s="4" t="str">
        <f>IF($V3055="","",IF(Y3055&lt;36,0,IF(AND(36&lt;=Y3055,Y3055&lt;71),VLOOKUP($W3055,日射量と図３!$E$6:$F$34,2,TRUE),IF(AND(71&lt;=Y3055,Y3055&lt;107),VLOOKUP($W3055,日射量と図３!$E$6:$G$34,3,TRUE),IF(AND(107&lt;=Y3055,Y3055&lt;143),VLOOKUP($W3055,日射量と図３!$E$6:$H$34,4,TRUE),VLOOKUP($W3055,日射量と図３!$E$6:$I$34,5,TRUE))))))</f>
        <v/>
      </c>
      <c r="AB3055" s="4" t="str">
        <f>IF($V3055="","",IF(Z3055&lt;36,0,IF(AND(36&lt;=Z3055,Z3055&lt;71),VLOOKUP($W3055,日射量と図３!$E$6:$F$34,2,TRUE),IF(AND(71&lt;=Z3055,Z3055&lt;107),VLOOKUP($W3055,日射量と図３!$E$6:$G$34,3,TRUE),IF(AND(107&lt;=Z3055,Z3055&lt;143),VLOOKUP($W3055,日射量と図３!$E$6:$H$34,4,TRUE),VLOOKUP($W3055,日射量と図３!$E$6:$I$34,5,TRUE))))))</f>
        <v/>
      </c>
      <c r="AC3055" s="382" t="str">
        <f t="shared" si="576"/>
        <v/>
      </c>
      <c r="AD3055" s="382" t="str">
        <f t="shared" si="577"/>
        <v/>
      </c>
    </row>
    <row r="3056" spans="11:30" ht="13.5" customHeight="1">
      <c r="K3056" s="4">
        <f t="shared" si="571"/>
        <v>10</v>
      </c>
      <c r="L3056" s="34">
        <v>43379</v>
      </c>
      <c r="M3056" s="4">
        <v>128</v>
      </c>
      <c r="N3056" s="4">
        <v>5</v>
      </c>
      <c r="O3056" s="31">
        <v>0.16666666666666666</v>
      </c>
      <c r="P3056" s="35">
        <v>19.029999999999998</v>
      </c>
      <c r="Q3056" s="36">
        <f t="shared" si="572"/>
        <v>15</v>
      </c>
      <c r="R3056" s="4">
        <f t="shared" si="573"/>
        <v>0</v>
      </c>
      <c r="S3056" s="31">
        <f t="shared" si="579"/>
        <v>0.24079861111111112</v>
      </c>
      <c r="T3056" s="31">
        <f t="shared" si="580"/>
        <v>0.73447916666666668</v>
      </c>
      <c r="U3056" s="4">
        <f t="shared" si="574"/>
        <v>0</v>
      </c>
      <c r="V3056" s="4" t="str">
        <f t="shared" si="578"/>
        <v/>
      </c>
      <c r="W3056" s="18" t="str">
        <f>IF(V3056="","",VLOOKUP(L3056,日射量と図３!$A$4:$C$368,3,TRUE)*238.85/100)</f>
        <v/>
      </c>
      <c r="X3056" s="4" t="str">
        <f t="shared" si="575"/>
        <v/>
      </c>
      <c r="Y3056" s="4" t="str">
        <f t="shared" si="581"/>
        <v/>
      </c>
      <c r="Z3056" s="4" t="str">
        <f t="shared" si="582"/>
        <v/>
      </c>
      <c r="AA3056" s="4" t="str">
        <f>IF($V3056="","",IF(Y3056&lt;36,0,IF(AND(36&lt;=Y3056,Y3056&lt;71),VLOOKUP($W3056,日射量と図３!$E$6:$F$34,2,TRUE),IF(AND(71&lt;=Y3056,Y3056&lt;107),VLOOKUP($W3056,日射量と図３!$E$6:$G$34,3,TRUE),IF(AND(107&lt;=Y3056,Y3056&lt;143),VLOOKUP($W3056,日射量と図３!$E$6:$H$34,4,TRUE),VLOOKUP($W3056,日射量と図３!$E$6:$I$34,5,TRUE))))))</f>
        <v/>
      </c>
      <c r="AB3056" s="4" t="str">
        <f>IF($V3056="","",IF(Z3056&lt;36,0,IF(AND(36&lt;=Z3056,Z3056&lt;71),VLOOKUP($W3056,日射量と図３!$E$6:$F$34,2,TRUE),IF(AND(71&lt;=Z3056,Z3056&lt;107),VLOOKUP($W3056,日射量と図３!$E$6:$G$34,3,TRUE),IF(AND(107&lt;=Z3056,Z3056&lt;143),VLOOKUP($W3056,日射量と図３!$E$6:$H$34,4,TRUE),VLOOKUP($W3056,日射量と図３!$E$6:$I$34,5,TRUE))))))</f>
        <v/>
      </c>
      <c r="AC3056" s="382" t="str">
        <f t="shared" si="576"/>
        <v/>
      </c>
      <c r="AD3056" s="382" t="str">
        <f t="shared" si="577"/>
        <v/>
      </c>
    </row>
    <row r="3057" spans="11:30" ht="13.5" customHeight="1">
      <c r="K3057" s="4">
        <f t="shared" si="571"/>
        <v>10</v>
      </c>
      <c r="L3057" s="34">
        <v>43379</v>
      </c>
      <c r="M3057" s="4">
        <v>128</v>
      </c>
      <c r="N3057" s="4">
        <v>6</v>
      </c>
      <c r="O3057" s="31">
        <v>0.20833333333333334</v>
      </c>
      <c r="P3057" s="35">
        <v>19.07</v>
      </c>
      <c r="Q3057" s="36">
        <f t="shared" si="572"/>
        <v>15</v>
      </c>
      <c r="R3057" s="4">
        <f t="shared" si="573"/>
        <v>0</v>
      </c>
      <c r="S3057" s="31">
        <f t="shared" si="579"/>
        <v>0.24079861111111112</v>
      </c>
      <c r="T3057" s="31">
        <f t="shared" si="580"/>
        <v>0.73447916666666668</v>
      </c>
      <c r="U3057" s="4">
        <f t="shared" si="574"/>
        <v>0</v>
      </c>
      <c r="V3057" s="4" t="str">
        <f t="shared" si="578"/>
        <v/>
      </c>
      <c r="W3057" s="18" t="str">
        <f>IF(V3057="","",VLOOKUP(L3057,日射量と図３!$A$4:$C$368,3,TRUE)*238.85/100)</f>
        <v/>
      </c>
      <c r="X3057" s="4" t="str">
        <f t="shared" si="575"/>
        <v/>
      </c>
      <c r="Y3057" s="4" t="str">
        <f t="shared" si="581"/>
        <v/>
      </c>
      <c r="Z3057" s="4" t="str">
        <f t="shared" si="582"/>
        <v/>
      </c>
      <c r="AA3057" s="4" t="str">
        <f>IF($V3057="","",IF(Y3057&lt;36,0,IF(AND(36&lt;=Y3057,Y3057&lt;71),VLOOKUP($W3057,日射量と図３!$E$6:$F$34,2,TRUE),IF(AND(71&lt;=Y3057,Y3057&lt;107),VLOOKUP($W3057,日射量と図３!$E$6:$G$34,3,TRUE),IF(AND(107&lt;=Y3057,Y3057&lt;143),VLOOKUP($W3057,日射量と図３!$E$6:$H$34,4,TRUE),VLOOKUP($W3057,日射量と図３!$E$6:$I$34,5,TRUE))))))</f>
        <v/>
      </c>
      <c r="AB3057" s="4" t="str">
        <f>IF($V3057="","",IF(Z3057&lt;36,0,IF(AND(36&lt;=Z3057,Z3057&lt;71),VLOOKUP($W3057,日射量と図３!$E$6:$F$34,2,TRUE),IF(AND(71&lt;=Z3057,Z3057&lt;107),VLOOKUP($W3057,日射量と図３!$E$6:$G$34,3,TRUE),IF(AND(107&lt;=Z3057,Z3057&lt;143),VLOOKUP($W3057,日射量と図３!$E$6:$H$34,4,TRUE),VLOOKUP($W3057,日射量と図３!$E$6:$I$34,5,TRUE))))))</f>
        <v/>
      </c>
      <c r="AC3057" s="382" t="str">
        <f t="shared" si="576"/>
        <v/>
      </c>
      <c r="AD3057" s="382" t="str">
        <f t="shared" si="577"/>
        <v/>
      </c>
    </row>
    <row r="3058" spans="11:30" ht="13.5" customHeight="1">
      <c r="K3058" s="4">
        <f t="shared" si="571"/>
        <v>10</v>
      </c>
      <c r="L3058" s="34">
        <v>43379</v>
      </c>
      <c r="M3058" s="4">
        <v>128</v>
      </c>
      <c r="N3058" s="4">
        <v>7</v>
      </c>
      <c r="O3058" s="31">
        <v>0.25</v>
      </c>
      <c r="P3058" s="35">
        <v>19.010000000000002</v>
      </c>
      <c r="Q3058" s="36">
        <f t="shared" si="572"/>
        <v>15</v>
      </c>
      <c r="R3058" s="4">
        <f t="shared" si="573"/>
        <v>0</v>
      </c>
      <c r="S3058" s="31">
        <f t="shared" si="579"/>
        <v>0.24079861111111112</v>
      </c>
      <c r="T3058" s="31">
        <f t="shared" si="580"/>
        <v>0.73447916666666668</v>
      </c>
      <c r="U3058" s="4">
        <f t="shared" si="574"/>
        <v>0</v>
      </c>
      <c r="V3058" s="4" t="str">
        <f t="shared" si="578"/>
        <v/>
      </c>
      <c r="W3058" s="18" t="str">
        <f>IF(V3058="","",VLOOKUP(L3058,日射量と図３!$A$4:$C$368,3,TRUE)*238.85/100)</f>
        <v/>
      </c>
      <c r="X3058" s="4" t="str">
        <f t="shared" si="575"/>
        <v/>
      </c>
      <c r="Y3058" s="4" t="str">
        <f t="shared" si="581"/>
        <v/>
      </c>
      <c r="Z3058" s="4" t="str">
        <f t="shared" si="582"/>
        <v/>
      </c>
      <c r="AA3058" s="4" t="str">
        <f>IF($V3058="","",IF(Y3058&lt;36,0,IF(AND(36&lt;=Y3058,Y3058&lt;71),VLOOKUP($W3058,日射量と図３!$E$6:$F$34,2,TRUE),IF(AND(71&lt;=Y3058,Y3058&lt;107),VLOOKUP($W3058,日射量と図３!$E$6:$G$34,3,TRUE),IF(AND(107&lt;=Y3058,Y3058&lt;143),VLOOKUP($W3058,日射量と図３!$E$6:$H$34,4,TRUE),VLOOKUP($W3058,日射量と図３!$E$6:$I$34,5,TRUE))))))</f>
        <v/>
      </c>
      <c r="AB3058" s="4" t="str">
        <f>IF($V3058="","",IF(Z3058&lt;36,0,IF(AND(36&lt;=Z3058,Z3058&lt;71),VLOOKUP($W3058,日射量と図３!$E$6:$F$34,2,TRUE),IF(AND(71&lt;=Z3058,Z3058&lt;107),VLOOKUP($W3058,日射量と図３!$E$6:$G$34,3,TRUE),IF(AND(107&lt;=Z3058,Z3058&lt;143),VLOOKUP($W3058,日射量と図３!$E$6:$H$34,4,TRUE),VLOOKUP($W3058,日射量と図３!$E$6:$I$34,5,TRUE))))))</f>
        <v/>
      </c>
      <c r="AC3058" s="382" t="str">
        <f t="shared" si="576"/>
        <v/>
      </c>
      <c r="AD3058" s="382" t="str">
        <f t="shared" si="577"/>
        <v/>
      </c>
    </row>
    <row r="3059" spans="11:30" ht="13.5" customHeight="1">
      <c r="K3059" s="4">
        <f t="shared" si="571"/>
        <v>10</v>
      </c>
      <c r="L3059" s="34">
        <v>43379</v>
      </c>
      <c r="M3059" s="4">
        <v>128</v>
      </c>
      <c r="N3059" s="4">
        <v>8</v>
      </c>
      <c r="O3059" s="31">
        <v>0.29166666666666669</v>
      </c>
      <c r="P3059" s="35">
        <v>19.389999999999997</v>
      </c>
      <c r="Q3059" s="36">
        <f t="shared" si="572"/>
        <v>12</v>
      </c>
      <c r="R3059" s="4">
        <f t="shared" si="573"/>
        <v>0</v>
      </c>
      <c r="S3059" s="31">
        <f t="shared" si="579"/>
        <v>0.24079861111111112</v>
      </c>
      <c r="T3059" s="31">
        <f t="shared" si="580"/>
        <v>0.73447916666666668</v>
      </c>
      <c r="U3059" s="4">
        <f t="shared" si="574"/>
        <v>0</v>
      </c>
      <c r="V3059" s="4" t="str">
        <f t="shared" si="578"/>
        <v/>
      </c>
      <c r="W3059" s="18" t="str">
        <f>IF(V3059="","",VLOOKUP(L3059,日射量と図３!$A$4:$C$368,3,TRUE)*238.85/100)</f>
        <v/>
      </c>
      <c r="X3059" s="4" t="str">
        <f t="shared" si="575"/>
        <v/>
      </c>
      <c r="Y3059" s="4" t="str">
        <f t="shared" si="581"/>
        <v/>
      </c>
      <c r="Z3059" s="4" t="str">
        <f t="shared" si="582"/>
        <v/>
      </c>
      <c r="AA3059" s="4" t="str">
        <f>IF($V3059="","",IF(Y3059&lt;36,0,IF(AND(36&lt;=Y3059,Y3059&lt;71),VLOOKUP($W3059,日射量と図３!$E$6:$F$34,2,TRUE),IF(AND(71&lt;=Y3059,Y3059&lt;107),VLOOKUP($W3059,日射量と図３!$E$6:$G$34,3,TRUE),IF(AND(107&lt;=Y3059,Y3059&lt;143),VLOOKUP($W3059,日射量と図３!$E$6:$H$34,4,TRUE),VLOOKUP($W3059,日射量と図３!$E$6:$I$34,5,TRUE))))))</f>
        <v/>
      </c>
      <c r="AB3059" s="4" t="str">
        <f>IF($V3059="","",IF(Z3059&lt;36,0,IF(AND(36&lt;=Z3059,Z3059&lt;71),VLOOKUP($W3059,日射量と図３!$E$6:$F$34,2,TRUE),IF(AND(71&lt;=Z3059,Z3059&lt;107),VLOOKUP($W3059,日射量と図３!$E$6:$G$34,3,TRUE),IF(AND(107&lt;=Z3059,Z3059&lt;143),VLOOKUP($W3059,日射量と図３!$E$6:$H$34,4,TRUE),VLOOKUP($W3059,日射量と図３!$E$6:$I$34,5,TRUE))))))</f>
        <v/>
      </c>
      <c r="AC3059" s="382" t="str">
        <f t="shared" si="576"/>
        <v/>
      </c>
      <c r="AD3059" s="382" t="str">
        <f t="shared" si="577"/>
        <v/>
      </c>
    </row>
    <row r="3060" spans="11:30" ht="13.5" customHeight="1">
      <c r="K3060" s="4">
        <f t="shared" si="571"/>
        <v>10</v>
      </c>
      <c r="L3060" s="34">
        <v>43379</v>
      </c>
      <c r="M3060" s="4">
        <v>128</v>
      </c>
      <c r="N3060" s="4">
        <v>9</v>
      </c>
      <c r="O3060" s="31">
        <v>0.33333333333333331</v>
      </c>
      <c r="P3060" s="35">
        <v>20.55</v>
      </c>
      <c r="Q3060" s="36">
        <f t="shared" si="572"/>
        <v>12</v>
      </c>
      <c r="R3060" s="4">
        <f t="shared" si="573"/>
        <v>0</v>
      </c>
      <c r="S3060" s="31">
        <f t="shared" si="579"/>
        <v>0.24079861111111112</v>
      </c>
      <c r="T3060" s="31">
        <f t="shared" si="580"/>
        <v>0.73447916666666668</v>
      </c>
      <c r="U3060" s="4">
        <f t="shared" si="574"/>
        <v>0</v>
      </c>
      <c r="V3060" s="4" t="str">
        <f t="shared" si="578"/>
        <v/>
      </c>
      <c r="W3060" s="18" t="str">
        <f>IF(V3060="","",VLOOKUP(L3060,日射量と図３!$A$4:$C$368,3,TRUE)*238.85/100)</f>
        <v/>
      </c>
      <c r="X3060" s="4" t="str">
        <f t="shared" si="575"/>
        <v/>
      </c>
      <c r="Y3060" s="4" t="str">
        <f t="shared" si="581"/>
        <v/>
      </c>
      <c r="Z3060" s="4" t="str">
        <f t="shared" si="582"/>
        <v/>
      </c>
      <c r="AA3060" s="4" t="str">
        <f>IF($V3060="","",IF(Y3060&lt;36,0,IF(AND(36&lt;=Y3060,Y3060&lt;71),VLOOKUP($W3060,日射量と図３!$E$6:$F$34,2,TRUE),IF(AND(71&lt;=Y3060,Y3060&lt;107),VLOOKUP($W3060,日射量と図３!$E$6:$G$34,3,TRUE),IF(AND(107&lt;=Y3060,Y3060&lt;143),VLOOKUP($W3060,日射量と図３!$E$6:$H$34,4,TRUE),VLOOKUP($W3060,日射量と図３!$E$6:$I$34,5,TRUE))))))</f>
        <v/>
      </c>
      <c r="AB3060" s="4" t="str">
        <f>IF($V3060="","",IF(Z3060&lt;36,0,IF(AND(36&lt;=Z3060,Z3060&lt;71),VLOOKUP($W3060,日射量と図３!$E$6:$F$34,2,TRUE),IF(AND(71&lt;=Z3060,Z3060&lt;107),VLOOKUP($W3060,日射量と図３!$E$6:$G$34,3,TRUE),IF(AND(107&lt;=Z3060,Z3060&lt;143),VLOOKUP($W3060,日射量と図３!$E$6:$H$34,4,TRUE),VLOOKUP($W3060,日射量と図３!$E$6:$I$34,5,TRUE))))))</f>
        <v/>
      </c>
      <c r="AC3060" s="382" t="str">
        <f t="shared" si="576"/>
        <v/>
      </c>
      <c r="AD3060" s="382" t="str">
        <f t="shared" si="577"/>
        <v/>
      </c>
    </row>
    <row r="3061" spans="11:30" ht="13.5" customHeight="1">
      <c r="K3061" s="4">
        <f t="shared" si="571"/>
        <v>10</v>
      </c>
      <c r="L3061" s="34">
        <v>43379</v>
      </c>
      <c r="M3061" s="4">
        <v>128</v>
      </c>
      <c r="N3061" s="4">
        <v>10</v>
      </c>
      <c r="O3061" s="31">
        <v>0.375</v>
      </c>
      <c r="P3061" s="35">
        <v>21.71</v>
      </c>
      <c r="Q3061" s="36">
        <f t="shared" si="572"/>
        <v>12</v>
      </c>
      <c r="R3061" s="4">
        <f t="shared" si="573"/>
        <v>0</v>
      </c>
      <c r="S3061" s="31">
        <f t="shared" si="579"/>
        <v>0.24079861111111112</v>
      </c>
      <c r="T3061" s="31">
        <f t="shared" si="580"/>
        <v>0.73447916666666668</v>
      </c>
      <c r="U3061" s="4">
        <f t="shared" si="574"/>
        <v>0</v>
      </c>
      <c r="V3061" s="4" t="str">
        <f t="shared" si="578"/>
        <v/>
      </c>
      <c r="W3061" s="18" t="str">
        <f>IF(V3061="","",VLOOKUP(L3061,日射量と図３!$A$4:$C$368,3,TRUE)*238.85/100)</f>
        <v/>
      </c>
      <c r="X3061" s="4" t="str">
        <f t="shared" si="575"/>
        <v/>
      </c>
      <c r="Y3061" s="4" t="str">
        <f t="shared" si="581"/>
        <v/>
      </c>
      <c r="Z3061" s="4" t="str">
        <f t="shared" si="582"/>
        <v/>
      </c>
      <c r="AA3061" s="4" t="str">
        <f>IF($V3061="","",IF(Y3061&lt;36,0,IF(AND(36&lt;=Y3061,Y3061&lt;71),VLOOKUP($W3061,日射量と図３!$E$6:$F$34,2,TRUE),IF(AND(71&lt;=Y3061,Y3061&lt;107),VLOOKUP($W3061,日射量と図３!$E$6:$G$34,3,TRUE),IF(AND(107&lt;=Y3061,Y3061&lt;143),VLOOKUP($W3061,日射量と図３!$E$6:$H$34,4,TRUE),VLOOKUP($W3061,日射量と図３!$E$6:$I$34,5,TRUE))))))</f>
        <v/>
      </c>
      <c r="AB3061" s="4" t="str">
        <f>IF($V3061="","",IF(Z3061&lt;36,0,IF(AND(36&lt;=Z3061,Z3061&lt;71),VLOOKUP($W3061,日射量と図３!$E$6:$F$34,2,TRUE),IF(AND(71&lt;=Z3061,Z3061&lt;107),VLOOKUP($W3061,日射量と図３!$E$6:$G$34,3,TRUE),IF(AND(107&lt;=Z3061,Z3061&lt;143),VLOOKUP($W3061,日射量と図３!$E$6:$H$34,4,TRUE),VLOOKUP($W3061,日射量と図３!$E$6:$I$34,5,TRUE))))))</f>
        <v/>
      </c>
      <c r="AC3061" s="382" t="str">
        <f t="shared" si="576"/>
        <v/>
      </c>
      <c r="AD3061" s="382" t="str">
        <f t="shared" si="577"/>
        <v/>
      </c>
    </row>
    <row r="3062" spans="11:30" ht="13.5" customHeight="1">
      <c r="K3062" s="4">
        <f t="shared" si="571"/>
        <v>10</v>
      </c>
      <c r="L3062" s="34">
        <v>43379</v>
      </c>
      <c r="M3062" s="4">
        <v>128</v>
      </c>
      <c r="N3062" s="4">
        <v>11</v>
      </c>
      <c r="O3062" s="31">
        <v>0.41666666666666669</v>
      </c>
      <c r="P3062" s="35">
        <v>22.659999999999997</v>
      </c>
      <c r="Q3062" s="36">
        <f t="shared" si="572"/>
        <v>12</v>
      </c>
      <c r="R3062" s="4">
        <f t="shared" si="573"/>
        <v>0</v>
      </c>
      <c r="S3062" s="31">
        <f t="shared" si="579"/>
        <v>0.24079861111111112</v>
      </c>
      <c r="T3062" s="31">
        <f t="shared" si="580"/>
        <v>0.73447916666666668</v>
      </c>
      <c r="U3062" s="4">
        <f t="shared" si="574"/>
        <v>0</v>
      </c>
      <c r="V3062" s="4" t="str">
        <f t="shared" si="578"/>
        <v/>
      </c>
      <c r="W3062" s="18" t="str">
        <f>IF(V3062="","",VLOOKUP(L3062,日射量と図３!$A$4:$C$368,3,TRUE)*238.85/100)</f>
        <v/>
      </c>
      <c r="X3062" s="4" t="str">
        <f t="shared" si="575"/>
        <v/>
      </c>
      <c r="Y3062" s="4" t="str">
        <f t="shared" si="581"/>
        <v/>
      </c>
      <c r="Z3062" s="4" t="str">
        <f t="shared" si="582"/>
        <v/>
      </c>
      <c r="AA3062" s="4" t="str">
        <f>IF($V3062="","",IF(Y3062&lt;36,0,IF(AND(36&lt;=Y3062,Y3062&lt;71),VLOOKUP($W3062,日射量と図３!$E$6:$F$34,2,TRUE),IF(AND(71&lt;=Y3062,Y3062&lt;107),VLOOKUP($W3062,日射量と図３!$E$6:$G$34,3,TRUE),IF(AND(107&lt;=Y3062,Y3062&lt;143),VLOOKUP($W3062,日射量と図３!$E$6:$H$34,4,TRUE),VLOOKUP($W3062,日射量と図３!$E$6:$I$34,5,TRUE))))))</f>
        <v/>
      </c>
      <c r="AB3062" s="4" t="str">
        <f>IF($V3062="","",IF(Z3062&lt;36,0,IF(AND(36&lt;=Z3062,Z3062&lt;71),VLOOKUP($W3062,日射量と図３!$E$6:$F$34,2,TRUE),IF(AND(71&lt;=Z3062,Z3062&lt;107),VLOOKUP($W3062,日射量と図３!$E$6:$G$34,3,TRUE),IF(AND(107&lt;=Z3062,Z3062&lt;143),VLOOKUP($W3062,日射量と図３!$E$6:$H$34,4,TRUE),VLOOKUP($W3062,日射量と図３!$E$6:$I$34,5,TRUE))))))</f>
        <v/>
      </c>
      <c r="AC3062" s="382" t="str">
        <f t="shared" si="576"/>
        <v/>
      </c>
      <c r="AD3062" s="382" t="str">
        <f t="shared" si="577"/>
        <v/>
      </c>
    </row>
    <row r="3063" spans="11:30" ht="13.5" customHeight="1">
      <c r="K3063" s="4">
        <f t="shared" si="571"/>
        <v>10</v>
      </c>
      <c r="L3063" s="34">
        <v>43379</v>
      </c>
      <c r="M3063" s="4">
        <v>128</v>
      </c>
      <c r="N3063" s="4">
        <v>12</v>
      </c>
      <c r="O3063" s="31">
        <v>0.45833333333333331</v>
      </c>
      <c r="P3063" s="35">
        <v>23.44</v>
      </c>
      <c r="Q3063" s="36">
        <f t="shared" si="572"/>
        <v>12</v>
      </c>
      <c r="R3063" s="4">
        <f t="shared" si="573"/>
        <v>0</v>
      </c>
      <c r="S3063" s="31">
        <f t="shared" si="579"/>
        <v>0.24079861111111112</v>
      </c>
      <c r="T3063" s="31">
        <f t="shared" si="580"/>
        <v>0.73447916666666668</v>
      </c>
      <c r="U3063" s="4">
        <f t="shared" si="574"/>
        <v>0</v>
      </c>
      <c r="V3063" s="4" t="str">
        <f t="shared" si="578"/>
        <v/>
      </c>
      <c r="W3063" s="18" t="str">
        <f>IF(V3063="","",VLOOKUP(L3063,日射量と図３!$A$4:$C$368,3,TRUE)*238.85/100)</f>
        <v/>
      </c>
      <c r="X3063" s="4" t="str">
        <f t="shared" si="575"/>
        <v/>
      </c>
      <c r="Y3063" s="4" t="str">
        <f t="shared" si="581"/>
        <v/>
      </c>
      <c r="Z3063" s="4" t="str">
        <f t="shared" si="582"/>
        <v/>
      </c>
      <c r="AA3063" s="4" t="str">
        <f>IF($V3063="","",IF(Y3063&lt;36,0,IF(AND(36&lt;=Y3063,Y3063&lt;71),VLOOKUP($W3063,日射量と図３!$E$6:$F$34,2,TRUE),IF(AND(71&lt;=Y3063,Y3063&lt;107),VLOOKUP($W3063,日射量と図３!$E$6:$G$34,3,TRUE),IF(AND(107&lt;=Y3063,Y3063&lt;143),VLOOKUP($W3063,日射量と図３!$E$6:$H$34,4,TRUE),VLOOKUP($W3063,日射量と図３!$E$6:$I$34,5,TRUE))))))</f>
        <v/>
      </c>
      <c r="AB3063" s="4" t="str">
        <f>IF($V3063="","",IF(Z3063&lt;36,0,IF(AND(36&lt;=Z3063,Z3063&lt;71),VLOOKUP($W3063,日射量と図３!$E$6:$F$34,2,TRUE),IF(AND(71&lt;=Z3063,Z3063&lt;107),VLOOKUP($W3063,日射量と図３!$E$6:$G$34,3,TRUE),IF(AND(107&lt;=Z3063,Z3063&lt;143),VLOOKUP($W3063,日射量と図３!$E$6:$H$34,4,TRUE),VLOOKUP($W3063,日射量と図３!$E$6:$I$34,5,TRUE))))))</f>
        <v/>
      </c>
      <c r="AC3063" s="382" t="str">
        <f t="shared" si="576"/>
        <v/>
      </c>
      <c r="AD3063" s="382" t="str">
        <f t="shared" si="577"/>
        <v/>
      </c>
    </row>
    <row r="3064" spans="11:30" ht="13.5" customHeight="1">
      <c r="K3064" s="4">
        <f t="shared" si="571"/>
        <v>10</v>
      </c>
      <c r="L3064" s="34">
        <v>43379</v>
      </c>
      <c r="M3064" s="4">
        <v>128</v>
      </c>
      <c r="N3064" s="4">
        <v>13</v>
      </c>
      <c r="O3064" s="31">
        <v>0.5</v>
      </c>
      <c r="P3064" s="35">
        <v>24.499999999999996</v>
      </c>
      <c r="Q3064" s="36">
        <f t="shared" si="572"/>
        <v>12</v>
      </c>
      <c r="R3064" s="4">
        <f t="shared" si="573"/>
        <v>0</v>
      </c>
      <c r="S3064" s="31">
        <f t="shared" si="579"/>
        <v>0.24079861111111112</v>
      </c>
      <c r="T3064" s="31">
        <f t="shared" si="580"/>
        <v>0.73447916666666668</v>
      </c>
      <c r="U3064" s="4">
        <f t="shared" si="574"/>
        <v>0</v>
      </c>
      <c r="V3064" s="4" t="str">
        <f t="shared" si="578"/>
        <v/>
      </c>
      <c r="W3064" s="18" t="str">
        <f>IF(V3064="","",VLOOKUP(L3064,日射量と図３!$A$4:$C$368,3,TRUE)*238.85/100)</f>
        <v/>
      </c>
      <c r="X3064" s="4" t="str">
        <f t="shared" si="575"/>
        <v/>
      </c>
      <c r="Y3064" s="4" t="str">
        <f t="shared" si="581"/>
        <v/>
      </c>
      <c r="Z3064" s="4" t="str">
        <f t="shared" si="582"/>
        <v/>
      </c>
      <c r="AA3064" s="4" t="str">
        <f>IF($V3064="","",IF(Y3064&lt;36,0,IF(AND(36&lt;=Y3064,Y3064&lt;71),VLOOKUP($W3064,日射量と図３!$E$6:$F$34,2,TRUE),IF(AND(71&lt;=Y3064,Y3064&lt;107),VLOOKUP($W3064,日射量と図３!$E$6:$G$34,3,TRUE),IF(AND(107&lt;=Y3064,Y3064&lt;143),VLOOKUP($W3064,日射量と図３!$E$6:$H$34,4,TRUE),VLOOKUP($W3064,日射量と図３!$E$6:$I$34,5,TRUE))))))</f>
        <v/>
      </c>
      <c r="AB3064" s="4" t="str">
        <f>IF($V3064="","",IF(Z3064&lt;36,0,IF(AND(36&lt;=Z3064,Z3064&lt;71),VLOOKUP($W3064,日射量と図３!$E$6:$F$34,2,TRUE),IF(AND(71&lt;=Z3064,Z3064&lt;107),VLOOKUP($W3064,日射量と図３!$E$6:$G$34,3,TRUE),IF(AND(107&lt;=Z3064,Z3064&lt;143),VLOOKUP($W3064,日射量と図３!$E$6:$H$34,4,TRUE),VLOOKUP($W3064,日射量と図３!$E$6:$I$34,5,TRUE))))))</f>
        <v/>
      </c>
      <c r="AC3064" s="382" t="str">
        <f t="shared" si="576"/>
        <v/>
      </c>
      <c r="AD3064" s="382" t="str">
        <f t="shared" si="577"/>
        <v/>
      </c>
    </row>
    <row r="3065" spans="11:30" ht="13.5" customHeight="1">
      <c r="K3065" s="4">
        <f t="shared" si="571"/>
        <v>10</v>
      </c>
      <c r="L3065" s="34">
        <v>43379</v>
      </c>
      <c r="M3065" s="4">
        <v>128</v>
      </c>
      <c r="N3065" s="4">
        <v>14</v>
      </c>
      <c r="O3065" s="31">
        <v>0.54166666666666663</v>
      </c>
      <c r="P3065" s="35">
        <v>24.85</v>
      </c>
      <c r="Q3065" s="36">
        <f t="shared" si="572"/>
        <v>12</v>
      </c>
      <c r="R3065" s="4">
        <f t="shared" si="573"/>
        <v>0</v>
      </c>
      <c r="S3065" s="31">
        <f t="shared" si="579"/>
        <v>0.24079861111111112</v>
      </c>
      <c r="T3065" s="31">
        <f t="shared" si="580"/>
        <v>0.73447916666666668</v>
      </c>
      <c r="U3065" s="4">
        <f t="shared" si="574"/>
        <v>0</v>
      </c>
      <c r="V3065" s="4" t="str">
        <f t="shared" si="578"/>
        <v/>
      </c>
      <c r="W3065" s="18" t="str">
        <f>IF(V3065="","",VLOOKUP(L3065,日射量と図３!$A$4:$C$368,3,TRUE)*238.85/100)</f>
        <v/>
      </c>
      <c r="X3065" s="4" t="str">
        <f t="shared" si="575"/>
        <v/>
      </c>
      <c r="Y3065" s="4" t="str">
        <f t="shared" si="581"/>
        <v/>
      </c>
      <c r="Z3065" s="4" t="str">
        <f t="shared" si="582"/>
        <v/>
      </c>
      <c r="AA3065" s="4" t="str">
        <f>IF($V3065="","",IF(Y3065&lt;36,0,IF(AND(36&lt;=Y3065,Y3065&lt;71),VLOOKUP($W3065,日射量と図３!$E$6:$F$34,2,TRUE),IF(AND(71&lt;=Y3065,Y3065&lt;107),VLOOKUP($W3065,日射量と図３!$E$6:$G$34,3,TRUE),IF(AND(107&lt;=Y3065,Y3065&lt;143),VLOOKUP($W3065,日射量と図３!$E$6:$H$34,4,TRUE),VLOOKUP($W3065,日射量と図３!$E$6:$I$34,5,TRUE))))))</f>
        <v/>
      </c>
      <c r="AB3065" s="4" t="str">
        <f>IF($V3065="","",IF(Z3065&lt;36,0,IF(AND(36&lt;=Z3065,Z3065&lt;71),VLOOKUP($W3065,日射量と図３!$E$6:$F$34,2,TRUE),IF(AND(71&lt;=Z3065,Z3065&lt;107),VLOOKUP($W3065,日射量と図３!$E$6:$G$34,3,TRUE),IF(AND(107&lt;=Z3065,Z3065&lt;143),VLOOKUP($W3065,日射量と図３!$E$6:$H$34,4,TRUE),VLOOKUP($W3065,日射量と図３!$E$6:$I$34,5,TRUE))))))</f>
        <v/>
      </c>
      <c r="AC3065" s="382" t="str">
        <f t="shared" si="576"/>
        <v/>
      </c>
      <c r="AD3065" s="382" t="str">
        <f t="shared" si="577"/>
        <v/>
      </c>
    </row>
    <row r="3066" spans="11:30" ht="13.5" customHeight="1">
      <c r="K3066" s="4">
        <f t="shared" si="571"/>
        <v>10</v>
      </c>
      <c r="L3066" s="34">
        <v>43379</v>
      </c>
      <c r="M3066" s="4">
        <v>128</v>
      </c>
      <c r="N3066" s="4">
        <v>15</v>
      </c>
      <c r="O3066" s="31">
        <v>0.58333333333333337</v>
      </c>
      <c r="P3066" s="35">
        <v>24.91</v>
      </c>
      <c r="Q3066" s="36">
        <f t="shared" si="572"/>
        <v>12</v>
      </c>
      <c r="R3066" s="4">
        <f t="shared" si="573"/>
        <v>0</v>
      </c>
      <c r="S3066" s="31">
        <f t="shared" si="579"/>
        <v>0.24079861111111112</v>
      </c>
      <c r="T3066" s="31">
        <f t="shared" si="580"/>
        <v>0.73447916666666668</v>
      </c>
      <c r="U3066" s="4">
        <f t="shared" si="574"/>
        <v>0</v>
      </c>
      <c r="V3066" s="4" t="str">
        <f t="shared" si="578"/>
        <v/>
      </c>
      <c r="W3066" s="18" t="str">
        <f>IF(V3066="","",VLOOKUP(L3066,日射量と図３!$A$4:$C$368,3,TRUE)*238.85/100)</f>
        <v/>
      </c>
      <c r="X3066" s="4" t="str">
        <f t="shared" si="575"/>
        <v/>
      </c>
      <c r="Y3066" s="4" t="str">
        <f t="shared" si="581"/>
        <v/>
      </c>
      <c r="Z3066" s="4" t="str">
        <f t="shared" si="582"/>
        <v/>
      </c>
      <c r="AA3066" s="4" t="str">
        <f>IF($V3066="","",IF(Y3066&lt;36,0,IF(AND(36&lt;=Y3066,Y3066&lt;71),VLOOKUP($W3066,日射量と図３!$E$6:$F$34,2,TRUE),IF(AND(71&lt;=Y3066,Y3066&lt;107),VLOOKUP($W3066,日射量と図３!$E$6:$G$34,3,TRUE),IF(AND(107&lt;=Y3066,Y3066&lt;143),VLOOKUP($W3066,日射量と図３!$E$6:$H$34,4,TRUE),VLOOKUP($W3066,日射量と図３!$E$6:$I$34,5,TRUE))))))</f>
        <v/>
      </c>
      <c r="AB3066" s="4" t="str">
        <f>IF($V3066="","",IF(Z3066&lt;36,0,IF(AND(36&lt;=Z3066,Z3066&lt;71),VLOOKUP($W3066,日射量と図３!$E$6:$F$34,2,TRUE),IF(AND(71&lt;=Z3066,Z3066&lt;107),VLOOKUP($W3066,日射量と図３!$E$6:$G$34,3,TRUE),IF(AND(107&lt;=Z3066,Z3066&lt;143),VLOOKUP($W3066,日射量と図３!$E$6:$H$34,4,TRUE),VLOOKUP($W3066,日射量と図３!$E$6:$I$34,5,TRUE))))))</f>
        <v/>
      </c>
      <c r="AC3066" s="382" t="str">
        <f t="shared" si="576"/>
        <v/>
      </c>
      <c r="AD3066" s="382" t="str">
        <f t="shared" si="577"/>
        <v/>
      </c>
    </row>
    <row r="3067" spans="11:30" ht="13.5" customHeight="1">
      <c r="K3067" s="4">
        <f t="shared" si="571"/>
        <v>10</v>
      </c>
      <c r="L3067" s="34">
        <v>43379</v>
      </c>
      <c r="M3067" s="4">
        <v>128</v>
      </c>
      <c r="N3067" s="4">
        <v>16</v>
      </c>
      <c r="O3067" s="31">
        <v>0.625</v>
      </c>
      <c r="P3067" s="35">
        <v>24.419999999999998</v>
      </c>
      <c r="Q3067" s="36">
        <f t="shared" si="572"/>
        <v>16</v>
      </c>
      <c r="R3067" s="4">
        <f t="shared" si="573"/>
        <v>0</v>
      </c>
      <c r="S3067" s="31">
        <f t="shared" si="579"/>
        <v>0.24079861111111112</v>
      </c>
      <c r="T3067" s="31">
        <f t="shared" si="580"/>
        <v>0.73447916666666668</v>
      </c>
      <c r="U3067" s="4">
        <f t="shared" si="574"/>
        <v>0</v>
      </c>
      <c r="V3067" s="4" t="str">
        <f t="shared" si="578"/>
        <v/>
      </c>
      <c r="W3067" s="18" t="str">
        <f>IF(V3067="","",VLOOKUP(L3067,日射量と図３!$A$4:$C$368,3,TRUE)*238.85/100)</f>
        <v/>
      </c>
      <c r="X3067" s="4" t="str">
        <f t="shared" si="575"/>
        <v/>
      </c>
      <c r="Y3067" s="4" t="str">
        <f t="shared" si="581"/>
        <v/>
      </c>
      <c r="Z3067" s="4" t="str">
        <f t="shared" si="582"/>
        <v/>
      </c>
      <c r="AA3067" s="4" t="str">
        <f>IF($V3067="","",IF(Y3067&lt;36,0,IF(AND(36&lt;=Y3067,Y3067&lt;71),VLOOKUP($W3067,日射量と図３!$E$6:$F$34,2,TRUE),IF(AND(71&lt;=Y3067,Y3067&lt;107),VLOOKUP($W3067,日射量と図３!$E$6:$G$34,3,TRUE),IF(AND(107&lt;=Y3067,Y3067&lt;143),VLOOKUP($W3067,日射量と図３!$E$6:$H$34,4,TRUE),VLOOKUP($W3067,日射量と図３!$E$6:$I$34,5,TRUE))))))</f>
        <v/>
      </c>
      <c r="AB3067" s="4" t="str">
        <f>IF($V3067="","",IF(Z3067&lt;36,0,IF(AND(36&lt;=Z3067,Z3067&lt;71),VLOOKUP($W3067,日射量と図３!$E$6:$F$34,2,TRUE),IF(AND(71&lt;=Z3067,Z3067&lt;107),VLOOKUP($W3067,日射量と図３!$E$6:$G$34,3,TRUE),IF(AND(107&lt;=Z3067,Z3067&lt;143),VLOOKUP($W3067,日射量と図３!$E$6:$H$34,4,TRUE),VLOOKUP($W3067,日射量と図３!$E$6:$I$34,5,TRUE))))))</f>
        <v/>
      </c>
      <c r="AC3067" s="382" t="str">
        <f t="shared" si="576"/>
        <v/>
      </c>
      <c r="AD3067" s="382" t="str">
        <f t="shared" si="577"/>
        <v/>
      </c>
    </row>
    <row r="3068" spans="11:30" ht="13.5" customHeight="1">
      <c r="K3068" s="4">
        <f t="shared" si="571"/>
        <v>10</v>
      </c>
      <c r="L3068" s="34">
        <v>43379</v>
      </c>
      <c r="M3068" s="4">
        <v>128</v>
      </c>
      <c r="N3068" s="4">
        <v>17</v>
      </c>
      <c r="O3068" s="31">
        <v>0.66666666666666663</v>
      </c>
      <c r="P3068" s="35">
        <v>23.509999999999998</v>
      </c>
      <c r="Q3068" s="36">
        <f t="shared" si="572"/>
        <v>16</v>
      </c>
      <c r="R3068" s="4">
        <f t="shared" si="573"/>
        <v>0</v>
      </c>
      <c r="S3068" s="31">
        <f t="shared" si="579"/>
        <v>0.24079861111111112</v>
      </c>
      <c r="T3068" s="31">
        <f t="shared" si="580"/>
        <v>0.73447916666666668</v>
      </c>
      <c r="U3068" s="4">
        <f t="shared" si="574"/>
        <v>0</v>
      </c>
      <c r="V3068" s="4" t="str">
        <f t="shared" si="578"/>
        <v/>
      </c>
      <c r="W3068" s="18" t="str">
        <f>IF(V3068="","",VLOOKUP(L3068,日射量と図３!$A$4:$C$368,3,TRUE)*238.85/100)</f>
        <v/>
      </c>
      <c r="X3068" s="4" t="str">
        <f t="shared" si="575"/>
        <v/>
      </c>
      <c r="Y3068" s="4" t="str">
        <f t="shared" si="581"/>
        <v/>
      </c>
      <c r="Z3068" s="4" t="str">
        <f t="shared" si="582"/>
        <v/>
      </c>
      <c r="AA3068" s="4" t="str">
        <f>IF($V3068="","",IF(Y3068&lt;36,0,IF(AND(36&lt;=Y3068,Y3068&lt;71),VLOOKUP($W3068,日射量と図３!$E$6:$F$34,2,TRUE),IF(AND(71&lt;=Y3068,Y3068&lt;107),VLOOKUP($W3068,日射量と図３!$E$6:$G$34,3,TRUE),IF(AND(107&lt;=Y3068,Y3068&lt;143),VLOOKUP($W3068,日射量と図３!$E$6:$H$34,4,TRUE),VLOOKUP($W3068,日射量と図３!$E$6:$I$34,5,TRUE))))))</f>
        <v/>
      </c>
      <c r="AB3068" s="4" t="str">
        <f>IF($V3068="","",IF(Z3068&lt;36,0,IF(AND(36&lt;=Z3068,Z3068&lt;71),VLOOKUP($W3068,日射量と図３!$E$6:$F$34,2,TRUE),IF(AND(71&lt;=Z3068,Z3068&lt;107),VLOOKUP($W3068,日射量と図３!$E$6:$G$34,3,TRUE),IF(AND(107&lt;=Z3068,Z3068&lt;143),VLOOKUP($W3068,日射量と図３!$E$6:$H$34,4,TRUE),VLOOKUP($W3068,日射量と図３!$E$6:$I$34,5,TRUE))))))</f>
        <v/>
      </c>
      <c r="AC3068" s="382" t="str">
        <f t="shared" si="576"/>
        <v/>
      </c>
      <c r="AD3068" s="382" t="str">
        <f t="shared" si="577"/>
        <v/>
      </c>
    </row>
    <row r="3069" spans="11:30" ht="13.5" customHeight="1">
      <c r="K3069" s="4">
        <f t="shared" si="571"/>
        <v>10</v>
      </c>
      <c r="L3069" s="34">
        <v>43379</v>
      </c>
      <c r="M3069" s="4">
        <v>128</v>
      </c>
      <c r="N3069" s="4">
        <v>18</v>
      </c>
      <c r="O3069" s="31">
        <v>0.70833333333333337</v>
      </c>
      <c r="P3069" s="35">
        <v>22.720000000000002</v>
      </c>
      <c r="Q3069" s="36">
        <f t="shared" si="572"/>
        <v>16</v>
      </c>
      <c r="R3069" s="4">
        <f t="shared" si="573"/>
        <v>0</v>
      </c>
      <c r="S3069" s="31">
        <f t="shared" si="579"/>
        <v>0.24079861111111112</v>
      </c>
      <c r="T3069" s="31">
        <f t="shared" si="580"/>
        <v>0.73447916666666668</v>
      </c>
      <c r="U3069" s="4">
        <f t="shared" si="574"/>
        <v>0</v>
      </c>
      <c r="V3069" s="4" t="str">
        <f t="shared" si="578"/>
        <v/>
      </c>
      <c r="W3069" s="18" t="str">
        <f>IF(V3069="","",VLOOKUP(L3069,日射量と図３!$A$4:$C$368,3,TRUE)*238.85/100)</f>
        <v/>
      </c>
      <c r="X3069" s="4" t="str">
        <f t="shared" si="575"/>
        <v/>
      </c>
      <c r="Y3069" s="4" t="str">
        <f t="shared" si="581"/>
        <v/>
      </c>
      <c r="Z3069" s="4" t="str">
        <f t="shared" si="582"/>
        <v/>
      </c>
      <c r="AA3069" s="4" t="str">
        <f>IF($V3069="","",IF(Y3069&lt;36,0,IF(AND(36&lt;=Y3069,Y3069&lt;71),VLOOKUP($W3069,日射量と図３!$E$6:$F$34,2,TRUE),IF(AND(71&lt;=Y3069,Y3069&lt;107),VLOOKUP($W3069,日射量と図３!$E$6:$G$34,3,TRUE),IF(AND(107&lt;=Y3069,Y3069&lt;143),VLOOKUP($W3069,日射量と図３!$E$6:$H$34,4,TRUE),VLOOKUP($W3069,日射量と図３!$E$6:$I$34,5,TRUE))))))</f>
        <v/>
      </c>
      <c r="AB3069" s="4" t="str">
        <f>IF($V3069="","",IF(Z3069&lt;36,0,IF(AND(36&lt;=Z3069,Z3069&lt;71),VLOOKUP($W3069,日射量と図３!$E$6:$F$34,2,TRUE),IF(AND(71&lt;=Z3069,Z3069&lt;107),VLOOKUP($W3069,日射量と図３!$E$6:$G$34,3,TRUE),IF(AND(107&lt;=Z3069,Z3069&lt;143),VLOOKUP($W3069,日射量と図３!$E$6:$H$34,4,TRUE),VLOOKUP($W3069,日射量と図３!$E$6:$I$34,5,TRUE))))))</f>
        <v/>
      </c>
      <c r="AC3069" s="382" t="str">
        <f t="shared" si="576"/>
        <v/>
      </c>
      <c r="AD3069" s="382" t="str">
        <f t="shared" si="577"/>
        <v/>
      </c>
    </row>
    <row r="3070" spans="11:30" ht="13.5" customHeight="1">
      <c r="K3070" s="4">
        <f t="shared" si="571"/>
        <v>10</v>
      </c>
      <c r="L3070" s="34">
        <v>43379</v>
      </c>
      <c r="M3070" s="4">
        <v>128</v>
      </c>
      <c r="N3070" s="4">
        <v>19</v>
      </c>
      <c r="O3070" s="31">
        <v>0.75</v>
      </c>
      <c r="P3070" s="35">
        <v>21.779999999999998</v>
      </c>
      <c r="Q3070" s="36">
        <f t="shared" si="572"/>
        <v>16</v>
      </c>
      <c r="R3070" s="4">
        <f t="shared" si="573"/>
        <v>0</v>
      </c>
      <c r="S3070" s="31">
        <f t="shared" si="579"/>
        <v>0.24079861111111112</v>
      </c>
      <c r="T3070" s="31">
        <f t="shared" si="580"/>
        <v>0.73447916666666668</v>
      </c>
      <c r="U3070" s="4">
        <f t="shared" si="574"/>
        <v>0</v>
      </c>
      <c r="V3070" s="4" t="str">
        <f t="shared" si="578"/>
        <v/>
      </c>
      <c r="W3070" s="18" t="str">
        <f>IF(V3070="","",VLOOKUP(L3070,日射量と図３!$A$4:$C$368,3,TRUE)*238.85/100)</f>
        <v/>
      </c>
      <c r="X3070" s="4" t="str">
        <f t="shared" si="575"/>
        <v/>
      </c>
      <c r="Y3070" s="4" t="str">
        <f t="shared" si="581"/>
        <v/>
      </c>
      <c r="Z3070" s="4" t="str">
        <f t="shared" si="582"/>
        <v/>
      </c>
      <c r="AA3070" s="4" t="str">
        <f>IF($V3070="","",IF(Y3070&lt;36,0,IF(AND(36&lt;=Y3070,Y3070&lt;71),VLOOKUP($W3070,日射量と図３!$E$6:$F$34,2,TRUE),IF(AND(71&lt;=Y3070,Y3070&lt;107),VLOOKUP($W3070,日射量と図３!$E$6:$G$34,3,TRUE),IF(AND(107&lt;=Y3070,Y3070&lt;143),VLOOKUP($W3070,日射量と図３!$E$6:$H$34,4,TRUE),VLOOKUP($W3070,日射量と図３!$E$6:$I$34,5,TRUE))))))</f>
        <v/>
      </c>
      <c r="AB3070" s="4" t="str">
        <f>IF($V3070="","",IF(Z3070&lt;36,0,IF(AND(36&lt;=Z3070,Z3070&lt;71),VLOOKUP($W3070,日射量と図３!$E$6:$F$34,2,TRUE),IF(AND(71&lt;=Z3070,Z3070&lt;107),VLOOKUP($W3070,日射量と図３!$E$6:$G$34,3,TRUE),IF(AND(107&lt;=Z3070,Z3070&lt;143),VLOOKUP($W3070,日射量と図３!$E$6:$H$34,4,TRUE),VLOOKUP($W3070,日射量と図３!$E$6:$I$34,5,TRUE))))))</f>
        <v/>
      </c>
      <c r="AC3070" s="382" t="str">
        <f t="shared" si="576"/>
        <v/>
      </c>
      <c r="AD3070" s="382" t="str">
        <f t="shared" si="577"/>
        <v/>
      </c>
    </row>
    <row r="3071" spans="11:30" ht="13.5" customHeight="1">
      <c r="K3071" s="4">
        <f t="shared" si="571"/>
        <v>10</v>
      </c>
      <c r="L3071" s="34">
        <v>43379</v>
      </c>
      <c r="M3071" s="4">
        <v>128</v>
      </c>
      <c r="N3071" s="4">
        <v>20</v>
      </c>
      <c r="O3071" s="31">
        <v>0.79166666666666663</v>
      </c>
      <c r="P3071" s="35">
        <v>21.23</v>
      </c>
      <c r="Q3071" s="36">
        <f t="shared" si="572"/>
        <v>16</v>
      </c>
      <c r="R3071" s="4">
        <f t="shared" si="573"/>
        <v>0</v>
      </c>
      <c r="S3071" s="31">
        <f t="shared" si="579"/>
        <v>0.24079861111111112</v>
      </c>
      <c r="T3071" s="31">
        <f t="shared" si="580"/>
        <v>0.73447916666666668</v>
      </c>
      <c r="U3071" s="4">
        <f t="shared" si="574"/>
        <v>0</v>
      </c>
      <c r="V3071" s="4" t="str">
        <f t="shared" si="578"/>
        <v/>
      </c>
      <c r="W3071" s="18" t="str">
        <f>IF(V3071="","",VLOOKUP(L3071,日射量と図３!$A$4:$C$368,3,TRUE)*238.85/100)</f>
        <v/>
      </c>
      <c r="X3071" s="4" t="str">
        <f t="shared" si="575"/>
        <v/>
      </c>
      <c r="Y3071" s="4" t="str">
        <f t="shared" si="581"/>
        <v/>
      </c>
      <c r="Z3071" s="4" t="str">
        <f t="shared" si="582"/>
        <v/>
      </c>
      <c r="AA3071" s="4" t="str">
        <f>IF($V3071="","",IF(Y3071&lt;36,0,IF(AND(36&lt;=Y3071,Y3071&lt;71),VLOOKUP($W3071,日射量と図３!$E$6:$F$34,2,TRUE),IF(AND(71&lt;=Y3071,Y3071&lt;107),VLOOKUP($W3071,日射量と図３!$E$6:$G$34,3,TRUE),IF(AND(107&lt;=Y3071,Y3071&lt;143),VLOOKUP($W3071,日射量と図３!$E$6:$H$34,4,TRUE),VLOOKUP($W3071,日射量と図３!$E$6:$I$34,5,TRUE))))))</f>
        <v/>
      </c>
      <c r="AB3071" s="4" t="str">
        <f>IF($V3071="","",IF(Z3071&lt;36,0,IF(AND(36&lt;=Z3071,Z3071&lt;71),VLOOKUP($W3071,日射量と図３!$E$6:$F$34,2,TRUE),IF(AND(71&lt;=Z3071,Z3071&lt;107),VLOOKUP($W3071,日射量と図３!$E$6:$G$34,3,TRUE),IF(AND(107&lt;=Z3071,Z3071&lt;143),VLOOKUP($W3071,日射量と図３!$E$6:$H$34,4,TRUE),VLOOKUP($W3071,日射量と図３!$E$6:$I$34,5,TRUE))))))</f>
        <v/>
      </c>
      <c r="AC3071" s="382" t="str">
        <f t="shared" si="576"/>
        <v/>
      </c>
      <c r="AD3071" s="382" t="str">
        <f t="shared" si="577"/>
        <v/>
      </c>
    </row>
    <row r="3072" spans="11:30" ht="13.5" customHeight="1">
      <c r="K3072" s="4">
        <f t="shared" si="571"/>
        <v>10</v>
      </c>
      <c r="L3072" s="34">
        <v>43379</v>
      </c>
      <c r="M3072" s="4">
        <v>128</v>
      </c>
      <c r="N3072" s="4">
        <v>21</v>
      </c>
      <c r="O3072" s="31">
        <v>0.83333333333333337</v>
      </c>
      <c r="P3072" s="35">
        <v>20.84</v>
      </c>
      <c r="Q3072" s="36">
        <f t="shared" si="572"/>
        <v>16</v>
      </c>
      <c r="R3072" s="4">
        <f t="shared" si="573"/>
        <v>0</v>
      </c>
      <c r="S3072" s="31">
        <f t="shared" si="579"/>
        <v>0.24079861111111112</v>
      </c>
      <c r="T3072" s="31">
        <f t="shared" si="580"/>
        <v>0.73447916666666668</v>
      </c>
      <c r="U3072" s="4">
        <f t="shared" si="574"/>
        <v>0</v>
      </c>
      <c r="V3072" s="4" t="str">
        <f t="shared" si="578"/>
        <v/>
      </c>
      <c r="W3072" s="18" t="str">
        <f>IF(V3072="","",VLOOKUP(L3072,日射量と図３!$A$4:$C$368,3,TRUE)*238.85/100)</f>
        <v/>
      </c>
      <c r="X3072" s="4" t="str">
        <f t="shared" si="575"/>
        <v/>
      </c>
      <c r="Y3072" s="4" t="str">
        <f t="shared" si="581"/>
        <v/>
      </c>
      <c r="Z3072" s="4" t="str">
        <f t="shared" si="582"/>
        <v/>
      </c>
      <c r="AA3072" s="4" t="str">
        <f>IF($V3072="","",IF(Y3072&lt;36,0,IF(AND(36&lt;=Y3072,Y3072&lt;71),VLOOKUP($W3072,日射量と図３!$E$6:$F$34,2,TRUE),IF(AND(71&lt;=Y3072,Y3072&lt;107),VLOOKUP($W3072,日射量と図３!$E$6:$G$34,3,TRUE),IF(AND(107&lt;=Y3072,Y3072&lt;143),VLOOKUP($W3072,日射量と図３!$E$6:$H$34,4,TRUE),VLOOKUP($W3072,日射量と図３!$E$6:$I$34,5,TRUE))))))</f>
        <v/>
      </c>
      <c r="AB3072" s="4" t="str">
        <f>IF($V3072="","",IF(Z3072&lt;36,0,IF(AND(36&lt;=Z3072,Z3072&lt;71),VLOOKUP($W3072,日射量と図３!$E$6:$F$34,2,TRUE),IF(AND(71&lt;=Z3072,Z3072&lt;107),VLOOKUP($W3072,日射量と図３!$E$6:$G$34,3,TRUE),IF(AND(107&lt;=Z3072,Z3072&lt;143),VLOOKUP($W3072,日射量と図３!$E$6:$H$34,4,TRUE),VLOOKUP($W3072,日射量と図３!$E$6:$I$34,5,TRUE))))))</f>
        <v/>
      </c>
      <c r="AC3072" s="382" t="str">
        <f t="shared" si="576"/>
        <v/>
      </c>
      <c r="AD3072" s="382" t="str">
        <f t="shared" si="577"/>
        <v/>
      </c>
    </row>
    <row r="3073" spans="11:30" ht="13.5" customHeight="1">
      <c r="K3073" s="4">
        <f t="shared" si="571"/>
        <v>10</v>
      </c>
      <c r="L3073" s="34">
        <v>43379</v>
      </c>
      <c r="M3073" s="4">
        <v>128</v>
      </c>
      <c r="N3073" s="4">
        <v>22</v>
      </c>
      <c r="O3073" s="31">
        <v>0.875</v>
      </c>
      <c r="P3073" s="35">
        <v>20.470000000000002</v>
      </c>
      <c r="Q3073" s="36">
        <f t="shared" si="572"/>
        <v>16</v>
      </c>
      <c r="R3073" s="4">
        <f t="shared" si="573"/>
        <v>0</v>
      </c>
      <c r="S3073" s="31">
        <f t="shared" si="579"/>
        <v>0.24079861111111112</v>
      </c>
      <c r="T3073" s="31">
        <f t="shared" si="580"/>
        <v>0.73447916666666668</v>
      </c>
      <c r="U3073" s="4">
        <f t="shared" si="574"/>
        <v>0</v>
      </c>
      <c r="V3073" s="4" t="str">
        <f t="shared" si="578"/>
        <v/>
      </c>
      <c r="W3073" s="18" t="str">
        <f>IF(V3073="","",VLOOKUP(L3073,日射量と図３!$A$4:$C$368,3,TRUE)*238.85/100)</f>
        <v/>
      </c>
      <c r="X3073" s="4" t="str">
        <f t="shared" si="575"/>
        <v/>
      </c>
      <c r="Y3073" s="4" t="str">
        <f t="shared" si="581"/>
        <v/>
      </c>
      <c r="Z3073" s="4" t="str">
        <f t="shared" si="582"/>
        <v/>
      </c>
      <c r="AA3073" s="4" t="str">
        <f>IF($V3073="","",IF(Y3073&lt;36,0,IF(AND(36&lt;=Y3073,Y3073&lt;71),VLOOKUP($W3073,日射量と図３!$E$6:$F$34,2,TRUE),IF(AND(71&lt;=Y3073,Y3073&lt;107),VLOOKUP($W3073,日射量と図３!$E$6:$G$34,3,TRUE),IF(AND(107&lt;=Y3073,Y3073&lt;143),VLOOKUP($W3073,日射量と図３!$E$6:$H$34,4,TRUE),VLOOKUP($W3073,日射量と図３!$E$6:$I$34,5,TRUE))))))</f>
        <v/>
      </c>
      <c r="AB3073" s="4" t="str">
        <f>IF($V3073="","",IF(Z3073&lt;36,0,IF(AND(36&lt;=Z3073,Z3073&lt;71),VLOOKUP($W3073,日射量と図３!$E$6:$F$34,2,TRUE),IF(AND(71&lt;=Z3073,Z3073&lt;107),VLOOKUP($W3073,日射量と図３!$E$6:$G$34,3,TRUE),IF(AND(107&lt;=Z3073,Z3073&lt;143),VLOOKUP($W3073,日射量と図３!$E$6:$H$34,4,TRUE),VLOOKUP($W3073,日射量と図３!$E$6:$I$34,5,TRUE))))))</f>
        <v/>
      </c>
      <c r="AC3073" s="382" t="str">
        <f t="shared" si="576"/>
        <v/>
      </c>
      <c r="AD3073" s="382" t="str">
        <f t="shared" si="577"/>
        <v/>
      </c>
    </row>
    <row r="3074" spans="11:30" ht="13.5" customHeight="1">
      <c r="K3074" s="4">
        <f t="shared" si="571"/>
        <v>10</v>
      </c>
      <c r="L3074" s="34">
        <v>43379</v>
      </c>
      <c r="M3074" s="4">
        <v>128</v>
      </c>
      <c r="N3074" s="4">
        <v>23</v>
      </c>
      <c r="O3074" s="31">
        <v>0.91666666666666663</v>
      </c>
      <c r="P3074" s="35">
        <v>20.29</v>
      </c>
      <c r="Q3074" s="36">
        <f t="shared" si="572"/>
        <v>13</v>
      </c>
      <c r="R3074" s="4">
        <f t="shared" si="573"/>
        <v>0</v>
      </c>
      <c r="S3074" s="31">
        <f t="shared" si="579"/>
        <v>0.24079861111111112</v>
      </c>
      <c r="T3074" s="31">
        <f t="shared" si="580"/>
        <v>0.73447916666666668</v>
      </c>
      <c r="U3074" s="4">
        <f t="shared" si="574"/>
        <v>0</v>
      </c>
      <c r="V3074" s="4" t="str">
        <f t="shared" si="578"/>
        <v/>
      </c>
      <c r="W3074" s="18" t="str">
        <f>IF(V3074="","",VLOOKUP(L3074,日射量と図３!$A$4:$C$368,3,TRUE)*238.85/100)</f>
        <v/>
      </c>
      <c r="X3074" s="4" t="str">
        <f t="shared" si="575"/>
        <v/>
      </c>
      <c r="Y3074" s="4" t="str">
        <f t="shared" si="581"/>
        <v/>
      </c>
      <c r="Z3074" s="4" t="str">
        <f t="shared" si="582"/>
        <v/>
      </c>
      <c r="AA3074" s="4" t="str">
        <f>IF($V3074="","",IF(Y3074&lt;36,0,IF(AND(36&lt;=Y3074,Y3074&lt;71),VLOOKUP($W3074,日射量と図３!$E$6:$F$34,2,TRUE),IF(AND(71&lt;=Y3074,Y3074&lt;107),VLOOKUP($W3074,日射量と図３!$E$6:$G$34,3,TRUE),IF(AND(107&lt;=Y3074,Y3074&lt;143),VLOOKUP($W3074,日射量と図３!$E$6:$H$34,4,TRUE),VLOOKUP($W3074,日射量と図３!$E$6:$I$34,5,TRUE))))))</f>
        <v/>
      </c>
      <c r="AB3074" s="4" t="str">
        <f>IF($V3074="","",IF(Z3074&lt;36,0,IF(AND(36&lt;=Z3074,Z3074&lt;71),VLOOKUP($W3074,日射量と図３!$E$6:$F$34,2,TRUE),IF(AND(71&lt;=Z3074,Z3074&lt;107),VLOOKUP($W3074,日射量と図３!$E$6:$G$34,3,TRUE),IF(AND(107&lt;=Z3074,Z3074&lt;143),VLOOKUP($W3074,日射量と図３!$E$6:$H$34,4,TRUE),VLOOKUP($W3074,日射量と図３!$E$6:$I$34,5,TRUE))))))</f>
        <v/>
      </c>
      <c r="AC3074" s="382" t="str">
        <f t="shared" si="576"/>
        <v/>
      </c>
      <c r="AD3074" s="382" t="str">
        <f t="shared" si="577"/>
        <v/>
      </c>
    </row>
    <row r="3075" spans="11:30" ht="13.5" customHeight="1">
      <c r="K3075" s="4">
        <f t="shared" si="571"/>
        <v>10</v>
      </c>
      <c r="L3075" s="34">
        <v>43379</v>
      </c>
      <c r="M3075" s="4">
        <v>128</v>
      </c>
      <c r="N3075" s="4">
        <v>24</v>
      </c>
      <c r="O3075" s="31">
        <v>0.95833333333333337</v>
      </c>
      <c r="P3075" s="35">
        <v>19.759999999999998</v>
      </c>
      <c r="Q3075" s="36">
        <f t="shared" si="572"/>
        <v>13</v>
      </c>
      <c r="R3075" s="4">
        <f t="shared" si="573"/>
        <v>0</v>
      </c>
      <c r="S3075" s="31">
        <f t="shared" si="579"/>
        <v>0.24079861111111112</v>
      </c>
      <c r="T3075" s="31">
        <f t="shared" si="580"/>
        <v>0.73447916666666668</v>
      </c>
      <c r="U3075" s="4">
        <f t="shared" si="574"/>
        <v>0</v>
      </c>
      <c r="V3075" s="4" t="str">
        <f t="shared" si="578"/>
        <v/>
      </c>
      <c r="W3075" s="18" t="str">
        <f>IF(V3075="","",VLOOKUP(L3075,日射量と図３!$A$4:$C$368,3,TRUE)*238.85/100)</f>
        <v/>
      </c>
      <c r="X3075" s="4" t="str">
        <f t="shared" si="575"/>
        <v/>
      </c>
      <c r="Y3075" s="4" t="str">
        <f t="shared" si="581"/>
        <v/>
      </c>
      <c r="Z3075" s="4" t="str">
        <f t="shared" si="582"/>
        <v/>
      </c>
      <c r="AA3075" s="4" t="str">
        <f>IF($V3075="","",IF(Y3075&lt;36,0,IF(AND(36&lt;=Y3075,Y3075&lt;71),VLOOKUP($W3075,日射量と図３!$E$6:$F$34,2,TRUE),IF(AND(71&lt;=Y3075,Y3075&lt;107),VLOOKUP($W3075,日射量と図３!$E$6:$G$34,3,TRUE),IF(AND(107&lt;=Y3075,Y3075&lt;143),VLOOKUP($W3075,日射量と図３!$E$6:$H$34,4,TRUE),VLOOKUP($W3075,日射量と図３!$E$6:$I$34,5,TRUE))))))</f>
        <v/>
      </c>
      <c r="AB3075" s="4" t="str">
        <f>IF($V3075="","",IF(Z3075&lt;36,0,IF(AND(36&lt;=Z3075,Z3075&lt;71),VLOOKUP($W3075,日射量と図３!$E$6:$F$34,2,TRUE),IF(AND(71&lt;=Z3075,Z3075&lt;107),VLOOKUP($W3075,日射量と図３!$E$6:$G$34,3,TRUE),IF(AND(107&lt;=Z3075,Z3075&lt;143),VLOOKUP($W3075,日射量と図３!$E$6:$H$34,4,TRUE),VLOOKUP($W3075,日射量と図３!$E$6:$I$34,5,TRUE))))))</f>
        <v/>
      </c>
      <c r="AC3075" s="382" t="str">
        <f t="shared" si="576"/>
        <v/>
      </c>
      <c r="AD3075" s="382" t="str">
        <f t="shared" si="577"/>
        <v/>
      </c>
    </row>
    <row r="3076" spans="11:30" ht="13.5" customHeight="1">
      <c r="K3076" s="4">
        <f t="shared" si="571"/>
        <v>10</v>
      </c>
      <c r="L3076" s="34">
        <v>43380</v>
      </c>
      <c r="M3076" s="4">
        <v>129</v>
      </c>
      <c r="N3076" s="4">
        <v>1</v>
      </c>
      <c r="O3076" s="31">
        <v>0</v>
      </c>
      <c r="P3076" s="35">
        <v>19.259999999999998</v>
      </c>
      <c r="Q3076" s="36">
        <f t="shared" si="572"/>
        <v>13</v>
      </c>
      <c r="R3076" s="4">
        <f t="shared" si="573"/>
        <v>0</v>
      </c>
      <c r="S3076" s="31">
        <f t="shared" si="579"/>
        <v>0.24079861111111112</v>
      </c>
      <c r="T3076" s="31">
        <f t="shared" si="580"/>
        <v>0.73447916666666668</v>
      </c>
      <c r="U3076" s="4">
        <f t="shared" si="574"/>
        <v>0</v>
      </c>
      <c r="V3076" s="4">
        <f t="shared" si="578"/>
        <v>0</v>
      </c>
      <c r="W3076" s="18">
        <f>IF(V3076="","",VLOOKUP(L3076,日射量と図３!$A$4:$C$368,3,TRUE)*238.85/100)</f>
        <v>33.439</v>
      </c>
      <c r="X3076" s="4">
        <f t="shared" si="575"/>
        <v>12</v>
      </c>
      <c r="Y3076" s="4">
        <f t="shared" si="581"/>
        <v>0</v>
      </c>
      <c r="Z3076" s="4">
        <f t="shared" si="582"/>
        <v>0</v>
      </c>
      <c r="AA3076" s="4">
        <f>IF($V3076="","",IF(Y3076&lt;36,0,IF(AND(36&lt;=Y3076,Y3076&lt;71),VLOOKUP($W3076,日射量と図３!$E$6:$F$34,2,TRUE),IF(AND(71&lt;=Y3076,Y3076&lt;107),VLOOKUP($W3076,日射量と図３!$E$6:$G$34,3,TRUE),IF(AND(107&lt;=Y3076,Y3076&lt;143),VLOOKUP($W3076,日射量と図３!$E$6:$H$34,4,TRUE),VLOOKUP($W3076,日射量と図３!$E$6:$I$34,5,TRUE))))))</f>
        <v>0</v>
      </c>
      <c r="AB3076" s="4">
        <f>IF($V3076="","",IF(Z3076&lt;36,0,IF(AND(36&lt;=Z3076,Z3076&lt;71),VLOOKUP($W3076,日射量と図３!$E$6:$F$34,2,TRUE),IF(AND(71&lt;=Z3076,Z3076&lt;107),VLOOKUP($W3076,日射量と図３!$E$6:$G$34,3,TRUE),IF(AND(107&lt;=Z3076,Z3076&lt;143),VLOOKUP($W3076,日射量と図３!$E$6:$H$34,4,TRUE),VLOOKUP($W3076,日射量と図３!$E$6:$I$34,5,TRUE))))))</f>
        <v>0</v>
      </c>
      <c r="AC3076" s="382">
        <f t="shared" si="576"/>
        <v>0</v>
      </c>
      <c r="AD3076" s="382">
        <f t="shared" si="577"/>
        <v>0</v>
      </c>
    </row>
    <row r="3077" spans="11:30" ht="13.5" customHeight="1">
      <c r="K3077" s="4">
        <f t="shared" ref="K3077:K3140" si="583">MONTH(L3077)</f>
        <v>10</v>
      </c>
      <c r="L3077" s="34">
        <v>43380</v>
      </c>
      <c r="M3077" s="4">
        <v>129</v>
      </c>
      <c r="N3077" s="4">
        <v>2</v>
      </c>
      <c r="O3077" s="31">
        <v>4.1666666666666664E-2</v>
      </c>
      <c r="P3077" s="35">
        <v>19.000000000000004</v>
      </c>
      <c r="Q3077" s="36">
        <f t="shared" ref="Q3077:Q3140" si="584">IF(O3077&lt;$B$15,$D$14,IF(O3077&lt;$B$16,$D$15,IF(O3077&lt;$B$17,$D$16,IF(O3077&lt;$B$18,$D$17,IF(O3077&lt;$B$19,$D$18,$D$19)))))</f>
        <v>13</v>
      </c>
      <c r="R3077" s="4">
        <f t="shared" ref="R3077:R3140" si="585">IF(Q3077-P3077&gt;0,Q3077-P3077,0)</f>
        <v>0</v>
      </c>
      <c r="S3077" s="31">
        <f t="shared" si="579"/>
        <v>0.24079861111111112</v>
      </c>
      <c r="T3077" s="31">
        <f t="shared" si="580"/>
        <v>0.73447916666666668</v>
      </c>
      <c r="U3077" s="4">
        <f t="shared" ref="U3077:U3140" si="586">IF(AND(S3077&lt;O3077,O3077&lt;T3077),R3077,0)</f>
        <v>0</v>
      </c>
      <c r="V3077" s="4" t="str">
        <f t="shared" si="578"/>
        <v/>
      </c>
      <c r="W3077" s="18" t="str">
        <f>IF(V3077="","",VLOOKUP(L3077,日射量と図３!$A$4:$C$368,3,TRUE)*238.85/100)</f>
        <v/>
      </c>
      <c r="X3077" s="4" t="str">
        <f t="shared" ref="X3077:X3140" si="587">IF(V3077="","",VLOOKUP(K3077,$AF$38:$AJ$49,5,TRUE))</f>
        <v/>
      </c>
      <c r="Y3077" s="4" t="str">
        <f t="shared" si="581"/>
        <v/>
      </c>
      <c r="Z3077" s="4" t="str">
        <f t="shared" si="582"/>
        <v/>
      </c>
      <c r="AA3077" s="4" t="str">
        <f>IF($V3077="","",IF(Y3077&lt;36,0,IF(AND(36&lt;=Y3077,Y3077&lt;71),VLOOKUP($W3077,日射量と図３!$E$6:$F$34,2,TRUE),IF(AND(71&lt;=Y3077,Y3077&lt;107),VLOOKUP($W3077,日射量と図３!$E$6:$G$34,3,TRUE),IF(AND(107&lt;=Y3077,Y3077&lt;143),VLOOKUP($W3077,日射量と図３!$E$6:$H$34,4,TRUE),VLOOKUP($W3077,日射量と図３!$E$6:$I$34,5,TRUE))))))</f>
        <v/>
      </c>
      <c r="AB3077" s="4" t="str">
        <f>IF($V3077="","",IF(Z3077&lt;36,0,IF(AND(36&lt;=Z3077,Z3077&lt;71),VLOOKUP($W3077,日射量と図３!$E$6:$F$34,2,TRUE),IF(AND(71&lt;=Z3077,Z3077&lt;107),VLOOKUP($W3077,日射量と図３!$E$6:$G$34,3,TRUE),IF(AND(107&lt;=Z3077,Z3077&lt;143),VLOOKUP($W3077,日射量と図３!$E$6:$H$34,4,TRUE),VLOOKUP($W3077,日射量と図３!$E$6:$I$34,5,TRUE))))))</f>
        <v/>
      </c>
      <c r="AC3077" s="382" t="str">
        <f t="shared" si="576"/>
        <v/>
      </c>
      <c r="AD3077" s="382" t="str">
        <f t="shared" si="577"/>
        <v/>
      </c>
    </row>
    <row r="3078" spans="11:30" ht="13.5" customHeight="1">
      <c r="K3078" s="4">
        <f t="shared" si="583"/>
        <v>10</v>
      </c>
      <c r="L3078" s="34">
        <v>43380</v>
      </c>
      <c r="M3078" s="4">
        <v>129</v>
      </c>
      <c r="N3078" s="4">
        <v>3</v>
      </c>
      <c r="O3078" s="31">
        <v>8.3333333333333329E-2</v>
      </c>
      <c r="P3078" s="35">
        <v>18.810000000000006</v>
      </c>
      <c r="Q3078" s="36">
        <f t="shared" si="584"/>
        <v>13</v>
      </c>
      <c r="R3078" s="4">
        <f t="shared" si="585"/>
        <v>0</v>
      </c>
      <c r="S3078" s="31">
        <f t="shared" si="579"/>
        <v>0.24079861111111112</v>
      </c>
      <c r="T3078" s="31">
        <f t="shared" si="580"/>
        <v>0.73447916666666668</v>
      </c>
      <c r="U3078" s="4">
        <f t="shared" si="586"/>
        <v>0</v>
      </c>
      <c r="V3078" s="4" t="str">
        <f t="shared" si="578"/>
        <v/>
      </c>
      <c r="W3078" s="18" t="str">
        <f>IF(V3078="","",VLOOKUP(L3078,日射量と図３!$A$4:$C$368,3,TRUE)*238.85/100)</f>
        <v/>
      </c>
      <c r="X3078" s="4" t="str">
        <f t="shared" si="587"/>
        <v/>
      </c>
      <c r="Y3078" s="4" t="str">
        <f t="shared" si="581"/>
        <v/>
      </c>
      <c r="Z3078" s="4" t="str">
        <f t="shared" si="582"/>
        <v/>
      </c>
      <c r="AA3078" s="4" t="str">
        <f>IF($V3078="","",IF(Y3078&lt;36,0,IF(AND(36&lt;=Y3078,Y3078&lt;71),VLOOKUP($W3078,日射量と図３!$E$6:$F$34,2,TRUE),IF(AND(71&lt;=Y3078,Y3078&lt;107),VLOOKUP($W3078,日射量と図３!$E$6:$G$34,3,TRUE),IF(AND(107&lt;=Y3078,Y3078&lt;143),VLOOKUP($W3078,日射量と図３!$E$6:$H$34,4,TRUE),VLOOKUP($W3078,日射量と図３!$E$6:$I$34,5,TRUE))))))</f>
        <v/>
      </c>
      <c r="AB3078" s="4" t="str">
        <f>IF($V3078="","",IF(Z3078&lt;36,0,IF(AND(36&lt;=Z3078,Z3078&lt;71),VLOOKUP($W3078,日射量と図３!$E$6:$F$34,2,TRUE),IF(AND(71&lt;=Z3078,Z3078&lt;107),VLOOKUP($W3078,日射量と図３!$E$6:$G$34,3,TRUE),IF(AND(107&lt;=Z3078,Z3078&lt;143),VLOOKUP($W3078,日射量と図３!$E$6:$H$34,4,TRUE),VLOOKUP($W3078,日射量と図３!$E$6:$I$34,5,TRUE))))))</f>
        <v/>
      </c>
      <c r="AC3078" s="382" t="str">
        <f t="shared" si="576"/>
        <v/>
      </c>
      <c r="AD3078" s="382" t="str">
        <f t="shared" si="577"/>
        <v/>
      </c>
    </row>
    <row r="3079" spans="11:30" ht="13.5" customHeight="1">
      <c r="K3079" s="4">
        <f t="shared" si="583"/>
        <v>10</v>
      </c>
      <c r="L3079" s="34">
        <v>43380</v>
      </c>
      <c r="M3079" s="4">
        <v>129</v>
      </c>
      <c r="N3079" s="4">
        <v>4</v>
      </c>
      <c r="O3079" s="31">
        <v>0.125</v>
      </c>
      <c r="P3079" s="35">
        <v>18.729999999999997</v>
      </c>
      <c r="Q3079" s="36">
        <f t="shared" si="584"/>
        <v>13</v>
      </c>
      <c r="R3079" s="4">
        <f t="shared" si="585"/>
        <v>0</v>
      </c>
      <c r="S3079" s="31">
        <f t="shared" si="579"/>
        <v>0.24079861111111112</v>
      </c>
      <c r="T3079" s="31">
        <f t="shared" si="580"/>
        <v>0.73447916666666668</v>
      </c>
      <c r="U3079" s="4">
        <f t="shared" si="586"/>
        <v>0</v>
      </c>
      <c r="V3079" s="4" t="str">
        <f t="shared" si="578"/>
        <v/>
      </c>
      <c r="W3079" s="18" t="str">
        <f>IF(V3079="","",VLOOKUP(L3079,日射量と図３!$A$4:$C$368,3,TRUE)*238.85/100)</f>
        <v/>
      </c>
      <c r="X3079" s="4" t="str">
        <f t="shared" si="587"/>
        <v/>
      </c>
      <c r="Y3079" s="4" t="str">
        <f t="shared" si="581"/>
        <v/>
      </c>
      <c r="Z3079" s="4" t="str">
        <f t="shared" si="582"/>
        <v/>
      </c>
      <c r="AA3079" s="4" t="str">
        <f>IF($V3079="","",IF(Y3079&lt;36,0,IF(AND(36&lt;=Y3079,Y3079&lt;71),VLOOKUP($W3079,日射量と図３!$E$6:$F$34,2,TRUE),IF(AND(71&lt;=Y3079,Y3079&lt;107),VLOOKUP($W3079,日射量と図３!$E$6:$G$34,3,TRUE),IF(AND(107&lt;=Y3079,Y3079&lt;143),VLOOKUP($W3079,日射量と図３!$E$6:$H$34,4,TRUE),VLOOKUP($W3079,日射量と図３!$E$6:$I$34,5,TRUE))))))</f>
        <v/>
      </c>
      <c r="AB3079" s="4" t="str">
        <f>IF($V3079="","",IF(Z3079&lt;36,0,IF(AND(36&lt;=Z3079,Z3079&lt;71),VLOOKUP($W3079,日射量と図３!$E$6:$F$34,2,TRUE),IF(AND(71&lt;=Z3079,Z3079&lt;107),VLOOKUP($W3079,日射量と図３!$E$6:$G$34,3,TRUE),IF(AND(107&lt;=Z3079,Z3079&lt;143),VLOOKUP($W3079,日射量と図３!$E$6:$H$34,4,TRUE),VLOOKUP($W3079,日射量と図３!$E$6:$I$34,5,TRUE))))))</f>
        <v/>
      </c>
      <c r="AC3079" s="382" t="str">
        <f t="shared" si="576"/>
        <v/>
      </c>
      <c r="AD3079" s="382" t="str">
        <f t="shared" si="577"/>
        <v/>
      </c>
    </row>
    <row r="3080" spans="11:30" ht="13.5" customHeight="1">
      <c r="K3080" s="4">
        <f t="shared" si="583"/>
        <v>10</v>
      </c>
      <c r="L3080" s="34">
        <v>43380</v>
      </c>
      <c r="M3080" s="4">
        <v>129</v>
      </c>
      <c r="N3080" s="4">
        <v>5</v>
      </c>
      <c r="O3080" s="31">
        <v>0.16666666666666666</v>
      </c>
      <c r="P3080" s="35">
        <v>18.240000000000002</v>
      </c>
      <c r="Q3080" s="36">
        <f t="shared" si="584"/>
        <v>15</v>
      </c>
      <c r="R3080" s="4">
        <f t="shared" si="585"/>
        <v>0</v>
      </c>
      <c r="S3080" s="31">
        <f t="shared" si="579"/>
        <v>0.24079861111111112</v>
      </c>
      <c r="T3080" s="31">
        <f t="shared" si="580"/>
        <v>0.73447916666666668</v>
      </c>
      <c r="U3080" s="4">
        <f t="shared" si="586"/>
        <v>0</v>
      </c>
      <c r="V3080" s="4" t="str">
        <f t="shared" si="578"/>
        <v/>
      </c>
      <c r="W3080" s="18" t="str">
        <f>IF(V3080="","",VLOOKUP(L3080,日射量と図３!$A$4:$C$368,3,TRUE)*238.85/100)</f>
        <v/>
      </c>
      <c r="X3080" s="4" t="str">
        <f t="shared" si="587"/>
        <v/>
      </c>
      <c r="Y3080" s="4" t="str">
        <f t="shared" si="581"/>
        <v/>
      </c>
      <c r="Z3080" s="4" t="str">
        <f t="shared" si="582"/>
        <v/>
      </c>
      <c r="AA3080" s="4" t="str">
        <f>IF($V3080="","",IF(Y3080&lt;36,0,IF(AND(36&lt;=Y3080,Y3080&lt;71),VLOOKUP($W3080,日射量と図３!$E$6:$F$34,2,TRUE),IF(AND(71&lt;=Y3080,Y3080&lt;107),VLOOKUP($W3080,日射量と図３!$E$6:$G$34,3,TRUE),IF(AND(107&lt;=Y3080,Y3080&lt;143),VLOOKUP($W3080,日射量と図３!$E$6:$H$34,4,TRUE),VLOOKUP($W3080,日射量と図３!$E$6:$I$34,5,TRUE))))))</f>
        <v/>
      </c>
      <c r="AB3080" s="4" t="str">
        <f>IF($V3080="","",IF(Z3080&lt;36,0,IF(AND(36&lt;=Z3080,Z3080&lt;71),VLOOKUP($W3080,日射量と図３!$E$6:$F$34,2,TRUE),IF(AND(71&lt;=Z3080,Z3080&lt;107),VLOOKUP($W3080,日射量と図３!$E$6:$G$34,3,TRUE),IF(AND(107&lt;=Z3080,Z3080&lt;143),VLOOKUP($W3080,日射量と図３!$E$6:$H$34,4,TRUE),VLOOKUP($W3080,日射量と図３!$E$6:$I$34,5,TRUE))))))</f>
        <v/>
      </c>
      <c r="AC3080" s="382" t="str">
        <f t="shared" si="576"/>
        <v/>
      </c>
      <c r="AD3080" s="382" t="str">
        <f t="shared" si="577"/>
        <v/>
      </c>
    </row>
    <row r="3081" spans="11:30" ht="13.5" customHeight="1">
      <c r="K3081" s="4">
        <f t="shared" si="583"/>
        <v>10</v>
      </c>
      <c r="L3081" s="34">
        <v>43380</v>
      </c>
      <c r="M3081" s="4">
        <v>129</v>
      </c>
      <c r="N3081" s="4">
        <v>6</v>
      </c>
      <c r="O3081" s="31">
        <v>0.20833333333333334</v>
      </c>
      <c r="P3081" s="35">
        <v>17.799999999999997</v>
      </c>
      <c r="Q3081" s="36">
        <f t="shared" si="584"/>
        <v>15</v>
      </c>
      <c r="R3081" s="4">
        <f t="shared" si="585"/>
        <v>0</v>
      </c>
      <c r="S3081" s="31">
        <f t="shared" si="579"/>
        <v>0.24079861111111112</v>
      </c>
      <c r="T3081" s="31">
        <f t="shared" si="580"/>
        <v>0.73447916666666668</v>
      </c>
      <c r="U3081" s="4">
        <f t="shared" si="586"/>
        <v>0</v>
      </c>
      <c r="V3081" s="4" t="str">
        <f t="shared" si="578"/>
        <v/>
      </c>
      <c r="W3081" s="18" t="str">
        <f>IF(V3081="","",VLOOKUP(L3081,日射量と図３!$A$4:$C$368,3,TRUE)*238.85/100)</f>
        <v/>
      </c>
      <c r="X3081" s="4" t="str">
        <f t="shared" si="587"/>
        <v/>
      </c>
      <c r="Y3081" s="4" t="str">
        <f t="shared" si="581"/>
        <v/>
      </c>
      <c r="Z3081" s="4" t="str">
        <f t="shared" si="582"/>
        <v/>
      </c>
      <c r="AA3081" s="4" t="str">
        <f>IF($V3081="","",IF(Y3081&lt;36,0,IF(AND(36&lt;=Y3081,Y3081&lt;71),VLOOKUP($W3081,日射量と図３!$E$6:$F$34,2,TRUE),IF(AND(71&lt;=Y3081,Y3081&lt;107),VLOOKUP($W3081,日射量と図３!$E$6:$G$34,3,TRUE),IF(AND(107&lt;=Y3081,Y3081&lt;143),VLOOKUP($W3081,日射量と図３!$E$6:$H$34,4,TRUE),VLOOKUP($W3081,日射量と図３!$E$6:$I$34,5,TRUE))))))</f>
        <v/>
      </c>
      <c r="AB3081" s="4" t="str">
        <f>IF($V3081="","",IF(Z3081&lt;36,0,IF(AND(36&lt;=Z3081,Z3081&lt;71),VLOOKUP($W3081,日射量と図３!$E$6:$F$34,2,TRUE),IF(AND(71&lt;=Z3081,Z3081&lt;107),VLOOKUP($W3081,日射量と図３!$E$6:$G$34,3,TRUE),IF(AND(107&lt;=Z3081,Z3081&lt;143),VLOOKUP($W3081,日射量と図３!$E$6:$H$34,4,TRUE),VLOOKUP($W3081,日射量と図３!$E$6:$I$34,5,TRUE))))))</f>
        <v/>
      </c>
      <c r="AC3081" s="382" t="str">
        <f t="shared" si="576"/>
        <v/>
      </c>
      <c r="AD3081" s="382" t="str">
        <f t="shared" si="577"/>
        <v/>
      </c>
    </row>
    <row r="3082" spans="11:30" ht="13.5" customHeight="1">
      <c r="K3082" s="4">
        <f t="shared" si="583"/>
        <v>10</v>
      </c>
      <c r="L3082" s="34">
        <v>43380</v>
      </c>
      <c r="M3082" s="4">
        <v>129</v>
      </c>
      <c r="N3082" s="4">
        <v>7</v>
      </c>
      <c r="O3082" s="31">
        <v>0.25</v>
      </c>
      <c r="P3082" s="35">
        <v>17.750000000000004</v>
      </c>
      <c r="Q3082" s="36">
        <f t="shared" si="584"/>
        <v>15</v>
      </c>
      <c r="R3082" s="4">
        <f t="shared" si="585"/>
        <v>0</v>
      </c>
      <c r="S3082" s="31">
        <f t="shared" si="579"/>
        <v>0.24079861111111112</v>
      </c>
      <c r="T3082" s="31">
        <f t="shared" si="580"/>
        <v>0.73447916666666668</v>
      </c>
      <c r="U3082" s="4">
        <f t="shared" si="586"/>
        <v>0</v>
      </c>
      <c r="V3082" s="4" t="str">
        <f t="shared" si="578"/>
        <v/>
      </c>
      <c r="W3082" s="18" t="str">
        <f>IF(V3082="","",VLOOKUP(L3082,日射量と図３!$A$4:$C$368,3,TRUE)*238.85/100)</f>
        <v/>
      </c>
      <c r="X3082" s="4" t="str">
        <f t="shared" si="587"/>
        <v/>
      </c>
      <c r="Y3082" s="4" t="str">
        <f t="shared" si="581"/>
        <v/>
      </c>
      <c r="Z3082" s="4" t="str">
        <f t="shared" si="582"/>
        <v/>
      </c>
      <c r="AA3082" s="4" t="str">
        <f>IF($V3082="","",IF(Y3082&lt;36,0,IF(AND(36&lt;=Y3082,Y3082&lt;71),VLOOKUP($W3082,日射量と図３!$E$6:$F$34,2,TRUE),IF(AND(71&lt;=Y3082,Y3082&lt;107),VLOOKUP($W3082,日射量と図３!$E$6:$G$34,3,TRUE),IF(AND(107&lt;=Y3082,Y3082&lt;143),VLOOKUP($W3082,日射量と図３!$E$6:$H$34,4,TRUE),VLOOKUP($W3082,日射量と図３!$E$6:$I$34,5,TRUE))))))</f>
        <v/>
      </c>
      <c r="AB3082" s="4" t="str">
        <f>IF($V3082="","",IF(Z3082&lt;36,0,IF(AND(36&lt;=Z3082,Z3082&lt;71),VLOOKUP($W3082,日射量と図３!$E$6:$F$34,2,TRUE),IF(AND(71&lt;=Z3082,Z3082&lt;107),VLOOKUP($W3082,日射量と図３!$E$6:$G$34,3,TRUE),IF(AND(107&lt;=Z3082,Z3082&lt;143),VLOOKUP($W3082,日射量と図３!$E$6:$H$34,4,TRUE),VLOOKUP($W3082,日射量と図３!$E$6:$I$34,5,TRUE))))))</f>
        <v/>
      </c>
      <c r="AC3082" s="382" t="str">
        <f t="shared" si="576"/>
        <v/>
      </c>
      <c r="AD3082" s="382" t="str">
        <f t="shared" si="577"/>
        <v/>
      </c>
    </row>
    <row r="3083" spans="11:30" ht="13.5" customHeight="1">
      <c r="K3083" s="4">
        <f t="shared" si="583"/>
        <v>10</v>
      </c>
      <c r="L3083" s="34">
        <v>43380</v>
      </c>
      <c r="M3083" s="4">
        <v>129</v>
      </c>
      <c r="N3083" s="4">
        <v>8</v>
      </c>
      <c r="O3083" s="31">
        <v>0.29166666666666669</v>
      </c>
      <c r="P3083" s="35">
        <v>18.270000000000003</v>
      </c>
      <c r="Q3083" s="36">
        <f t="shared" si="584"/>
        <v>12</v>
      </c>
      <c r="R3083" s="4">
        <f t="shared" si="585"/>
        <v>0</v>
      </c>
      <c r="S3083" s="31">
        <f t="shared" si="579"/>
        <v>0.24079861111111112</v>
      </c>
      <c r="T3083" s="31">
        <f t="shared" si="580"/>
        <v>0.73447916666666668</v>
      </c>
      <c r="U3083" s="4">
        <f t="shared" si="586"/>
        <v>0</v>
      </c>
      <c r="V3083" s="4" t="str">
        <f t="shared" si="578"/>
        <v/>
      </c>
      <c r="W3083" s="18" t="str">
        <f>IF(V3083="","",VLOOKUP(L3083,日射量と図３!$A$4:$C$368,3,TRUE)*238.85/100)</f>
        <v/>
      </c>
      <c r="X3083" s="4" t="str">
        <f t="shared" si="587"/>
        <v/>
      </c>
      <c r="Y3083" s="4" t="str">
        <f t="shared" si="581"/>
        <v/>
      </c>
      <c r="Z3083" s="4" t="str">
        <f t="shared" si="582"/>
        <v/>
      </c>
      <c r="AA3083" s="4" t="str">
        <f>IF($V3083="","",IF(Y3083&lt;36,0,IF(AND(36&lt;=Y3083,Y3083&lt;71),VLOOKUP($W3083,日射量と図３!$E$6:$F$34,2,TRUE),IF(AND(71&lt;=Y3083,Y3083&lt;107),VLOOKUP($W3083,日射量と図３!$E$6:$G$34,3,TRUE),IF(AND(107&lt;=Y3083,Y3083&lt;143),VLOOKUP($W3083,日射量と図３!$E$6:$H$34,4,TRUE),VLOOKUP($W3083,日射量と図３!$E$6:$I$34,5,TRUE))))))</f>
        <v/>
      </c>
      <c r="AB3083" s="4" t="str">
        <f>IF($V3083="","",IF(Z3083&lt;36,0,IF(AND(36&lt;=Z3083,Z3083&lt;71),VLOOKUP($W3083,日射量と図３!$E$6:$F$34,2,TRUE),IF(AND(71&lt;=Z3083,Z3083&lt;107),VLOOKUP($W3083,日射量と図３!$E$6:$G$34,3,TRUE),IF(AND(107&lt;=Z3083,Z3083&lt;143),VLOOKUP($W3083,日射量と図３!$E$6:$H$34,4,TRUE),VLOOKUP($W3083,日射量と図３!$E$6:$I$34,5,TRUE))))))</f>
        <v/>
      </c>
      <c r="AC3083" s="382" t="str">
        <f t="shared" si="576"/>
        <v/>
      </c>
      <c r="AD3083" s="382" t="str">
        <f t="shared" si="577"/>
        <v/>
      </c>
    </row>
    <row r="3084" spans="11:30" ht="13.5" customHeight="1">
      <c r="K3084" s="4">
        <f t="shared" si="583"/>
        <v>10</v>
      </c>
      <c r="L3084" s="34">
        <v>43380</v>
      </c>
      <c r="M3084" s="4">
        <v>129</v>
      </c>
      <c r="N3084" s="4">
        <v>9</v>
      </c>
      <c r="O3084" s="31">
        <v>0.33333333333333331</v>
      </c>
      <c r="P3084" s="35">
        <v>19.579999999999995</v>
      </c>
      <c r="Q3084" s="36">
        <f t="shared" si="584"/>
        <v>12</v>
      </c>
      <c r="R3084" s="4">
        <f t="shared" si="585"/>
        <v>0</v>
      </c>
      <c r="S3084" s="31">
        <f t="shared" si="579"/>
        <v>0.24079861111111112</v>
      </c>
      <c r="T3084" s="31">
        <f t="shared" si="580"/>
        <v>0.73447916666666668</v>
      </c>
      <c r="U3084" s="4">
        <f t="shared" si="586"/>
        <v>0</v>
      </c>
      <c r="V3084" s="4" t="str">
        <f t="shared" si="578"/>
        <v/>
      </c>
      <c r="W3084" s="18" t="str">
        <f>IF(V3084="","",VLOOKUP(L3084,日射量と図３!$A$4:$C$368,3,TRUE)*238.85/100)</f>
        <v/>
      </c>
      <c r="X3084" s="4" t="str">
        <f t="shared" si="587"/>
        <v/>
      </c>
      <c r="Y3084" s="4" t="str">
        <f t="shared" si="581"/>
        <v/>
      </c>
      <c r="Z3084" s="4" t="str">
        <f t="shared" si="582"/>
        <v/>
      </c>
      <c r="AA3084" s="4" t="str">
        <f>IF($V3084="","",IF(Y3084&lt;36,0,IF(AND(36&lt;=Y3084,Y3084&lt;71),VLOOKUP($W3084,日射量と図３!$E$6:$F$34,2,TRUE),IF(AND(71&lt;=Y3084,Y3084&lt;107),VLOOKUP($W3084,日射量と図３!$E$6:$G$34,3,TRUE),IF(AND(107&lt;=Y3084,Y3084&lt;143),VLOOKUP($W3084,日射量と図３!$E$6:$H$34,4,TRUE),VLOOKUP($W3084,日射量と図３!$E$6:$I$34,5,TRUE))))))</f>
        <v/>
      </c>
      <c r="AB3084" s="4" t="str">
        <f>IF($V3084="","",IF(Z3084&lt;36,0,IF(AND(36&lt;=Z3084,Z3084&lt;71),VLOOKUP($W3084,日射量と図３!$E$6:$F$34,2,TRUE),IF(AND(71&lt;=Z3084,Z3084&lt;107),VLOOKUP($W3084,日射量と図３!$E$6:$G$34,3,TRUE),IF(AND(107&lt;=Z3084,Z3084&lt;143),VLOOKUP($W3084,日射量と図３!$E$6:$H$34,4,TRUE),VLOOKUP($W3084,日射量と図３!$E$6:$I$34,5,TRUE))))))</f>
        <v/>
      </c>
      <c r="AC3084" s="382" t="str">
        <f t="shared" si="576"/>
        <v/>
      </c>
      <c r="AD3084" s="382" t="str">
        <f t="shared" si="577"/>
        <v/>
      </c>
    </row>
    <row r="3085" spans="11:30" ht="13.5" customHeight="1">
      <c r="K3085" s="4">
        <f t="shared" si="583"/>
        <v>10</v>
      </c>
      <c r="L3085" s="34">
        <v>43380</v>
      </c>
      <c r="M3085" s="4">
        <v>129</v>
      </c>
      <c r="N3085" s="4">
        <v>10</v>
      </c>
      <c r="O3085" s="31">
        <v>0.375</v>
      </c>
      <c r="P3085" s="35">
        <v>21.01</v>
      </c>
      <c r="Q3085" s="36">
        <f t="shared" si="584"/>
        <v>12</v>
      </c>
      <c r="R3085" s="4">
        <f t="shared" si="585"/>
        <v>0</v>
      </c>
      <c r="S3085" s="31">
        <f t="shared" si="579"/>
        <v>0.24079861111111112</v>
      </c>
      <c r="T3085" s="31">
        <f t="shared" si="580"/>
        <v>0.73447916666666668</v>
      </c>
      <c r="U3085" s="4">
        <f t="shared" si="586"/>
        <v>0</v>
      </c>
      <c r="V3085" s="4" t="str">
        <f t="shared" si="578"/>
        <v/>
      </c>
      <c r="W3085" s="18" t="str">
        <f>IF(V3085="","",VLOOKUP(L3085,日射量と図３!$A$4:$C$368,3,TRUE)*238.85/100)</f>
        <v/>
      </c>
      <c r="X3085" s="4" t="str">
        <f t="shared" si="587"/>
        <v/>
      </c>
      <c r="Y3085" s="4" t="str">
        <f t="shared" si="581"/>
        <v/>
      </c>
      <c r="Z3085" s="4" t="str">
        <f t="shared" si="582"/>
        <v/>
      </c>
      <c r="AA3085" s="4" t="str">
        <f>IF($V3085="","",IF(Y3085&lt;36,0,IF(AND(36&lt;=Y3085,Y3085&lt;71),VLOOKUP($W3085,日射量と図３!$E$6:$F$34,2,TRUE),IF(AND(71&lt;=Y3085,Y3085&lt;107),VLOOKUP($W3085,日射量と図３!$E$6:$G$34,3,TRUE),IF(AND(107&lt;=Y3085,Y3085&lt;143),VLOOKUP($W3085,日射量と図３!$E$6:$H$34,4,TRUE),VLOOKUP($W3085,日射量と図３!$E$6:$I$34,5,TRUE))))))</f>
        <v/>
      </c>
      <c r="AB3085" s="4" t="str">
        <f>IF($V3085="","",IF(Z3085&lt;36,0,IF(AND(36&lt;=Z3085,Z3085&lt;71),VLOOKUP($W3085,日射量と図３!$E$6:$F$34,2,TRUE),IF(AND(71&lt;=Z3085,Z3085&lt;107),VLOOKUP($W3085,日射量と図３!$E$6:$G$34,3,TRUE),IF(AND(107&lt;=Z3085,Z3085&lt;143),VLOOKUP($W3085,日射量と図３!$E$6:$H$34,4,TRUE),VLOOKUP($W3085,日射量と図３!$E$6:$I$34,5,TRUE))))))</f>
        <v/>
      </c>
      <c r="AC3085" s="382" t="str">
        <f t="shared" si="576"/>
        <v/>
      </c>
      <c r="AD3085" s="382" t="str">
        <f t="shared" si="577"/>
        <v/>
      </c>
    </row>
    <row r="3086" spans="11:30" ht="13.5" customHeight="1">
      <c r="K3086" s="4">
        <f t="shared" si="583"/>
        <v>10</v>
      </c>
      <c r="L3086" s="34">
        <v>43380</v>
      </c>
      <c r="M3086" s="4">
        <v>129</v>
      </c>
      <c r="N3086" s="4">
        <v>11</v>
      </c>
      <c r="O3086" s="31">
        <v>0.41666666666666669</v>
      </c>
      <c r="P3086" s="35">
        <v>22.01</v>
      </c>
      <c r="Q3086" s="36">
        <f t="shared" si="584"/>
        <v>12</v>
      </c>
      <c r="R3086" s="4">
        <f t="shared" si="585"/>
        <v>0</v>
      </c>
      <c r="S3086" s="31">
        <f t="shared" si="579"/>
        <v>0.24079861111111112</v>
      </c>
      <c r="T3086" s="31">
        <f t="shared" si="580"/>
        <v>0.73447916666666668</v>
      </c>
      <c r="U3086" s="4">
        <f t="shared" si="586"/>
        <v>0</v>
      </c>
      <c r="V3086" s="4" t="str">
        <f t="shared" si="578"/>
        <v/>
      </c>
      <c r="W3086" s="18" t="str">
        <f>IF(V3086="","",VLOOKUP(L3086,日射量と図３!$A$4:$C$368,3,TRUE)*238.85/100)</f>
        <v/>
      </c>
      <c r="X3086" s="4" t="str">
        <f t="shared" si="587"/>
        <v/>
      </c>
      <c r="Y3086" s="4" t="str">
        <f t="shared" si="581"/>
        <v/>
      </c>
      <c r="Z3086" s="4" t="str">
        <f t="shared" si="582"/>
        <v/>
      </c>
      <c r="AA3086" s="4" t="str">
        <f>IF($V3086="","",IF(Y3086&lt;36,0,IF(AND(36&lt;=Y3086,Y3086&lt;71),VLOOKUP($W3086,日射量と図３!$E$6:$F$34,2,TRUE),IF(AND(71&lt;=Y3086,Y3086&lt;107),VLOOKUP($W3086,日射量と図３!$E$6:$G$34,3,TRUE),IF(AND(107&lt;=Y3086,Y3086&lt;143),VLOOKUP($W3086,日射量と図３!$E$6:$H$34,4,TRUE),VLOOKUP($W3086,日射量と図３!$E$6:$I$34,5,TRUE))))))</f>
        <v/>
      </c>
      <c r="AB3086" s="4" t="str">
        <f>IF($V3086="","",IF(Z3086&lt;36,0,IF(AND(36&lt;=Z3086,Z3086&lt;71),VLOOKUP($W3086,日射量と図３!$E$6:$F$34,2,TRUE),IF(AND(71&lt;=Z3086,Z3086&lt;107),VLOOKUP($W3086,日射量と図３!$E$6:$G$34,3,TRUE),IF(AND(107&lt;=Z3086,Z3086&lt;143),VLOOKUP($W3086,日射量と図３!$E$6:$H$34,4,TRUE),VLOOKUP($W3086,日射量と図３!$E$6:$I$34,5,TRUE))))))</f>
        <v/>
      </c>
      <c r="AC3086" s="382" t="str">
        <f t="shared" si="576"/>
        <v/>
      </c>
      <c r="AD3086" s="382" t="str">
        <f t="shared" si="577"/>
        <v/>
      </c>
    </row>
    <row r="3087" spans="11:30" ht="13.5" customHeight="1">
      <c r="K3087" s="4">
        <f t="shared" si="583"/>
        <v>10</v>
      </c>
      <c r="L3087" s="34">
        <v>43380</v>
      </c>
      <c r="M3087" s="4">
        <v>129</v>
      </c>
      <c r="N3087" s="4">
        <v>12</v>
      </c>
      <c r="O3087" s="31">
        <v>0.45833333333333331</v>
      </c>
      <c r="P3087" s="35">
        <v>23.18</v>
      </c>
      <c r="Q3087" s="36">
        <f t="shared" si="584"/>
        <v>12</v>
      </c>
      <c r="R3087" s="4">
        <f t="shared" si="585"/>
        <v>0</v>
      </c>
      <c r="S3087" s="31">
        <f t="shared" si="579"/>
        <v>0.24079861111111112</v>
      </c>
      <c r="T3087" s="31">
        <f t="shared" si="580"/>
        <v>0.73447916666666668</v>
      </c>
      <c r="U3087" s="4">
        <f t="shared" si="586"/>
        <v>0</v>
      </c>
      <c r="V3087" s="4" t="str">
        <f t="shared" si="578"/>
        <v/>
      </c>
      <c r="W3087" s="18" t="str">
        <f>IF(V3087="","",VLOOKUP(L3087,日射量と図３!$A$4:$C$368,3,TRUE)*238.85/100)</f>
        <v/>
      </c>
      <c r="X3087" s="4" t="str">
        <f t="shared" si="587"/>
        <v/>
      </c>
      <c r="Y3087" s="4" t="str">
        <f t="shared" si="581"/>
        <v/>
      </c>
      <c r="Z3087" s="4" t="str">
        <f t="shared" si="582"/>
        <v/>
      </c>
      <c r="AA3087" s="4" t="str">
        <f>IF($V3087="","",IF(Y3087&lt;36,0,IF(AND(36&lt;=Y3087,Y3087&lt;71),VLOOKUP($W3087,日射量と図３!$E$6:$F$34,2,TRUE),IF(AND(71&lt;=Y3087,Y3087&lt;107),VLOOKUP($W3087,日射量と図３!$E$6:$G$34,3,TRUE),IF(AND(107&lt;=Y3087,Y3087&lt;143),VLOOKUP($W3087,日射量と図３!$E$6:$H$34,4,TRUE),VLOOKUP($W3087,日射量と図３!$E$6:$I$34,5,TRUE))))))</f>
        <v/>
      </c>
      <c r="AB3087" s="4" t="str">
        <f>IF($V3087="","",IF(Z3087&lt;36,0,IF(AND(36&lt;=Z3087,Z3087&lt;71),VLOOKUP($W3087,日射量と図３!$E$6:$F$34,2,TRUE),IF(AND(71&lt;=Z3087,Z3087&lt;107),VLOOKUP($W3087,日射量と図３!$E$6:$G$34,3,TRUE),IF(AND(107&lt;=Z3087,Z3087&lt;143),VLOOKUP($W3087,日射量と図３!$E$6:$H$34,4,TRUE),VLOOKUP($W3087,日射量と図３!$E$6:$I$34,5,TRUE))))))</f>
        <v/>
      </c>
      <c r="AC3087" s="382" t="str">
        <f t="shared" ref="AC3087:AC3150" si="588">IF(V3087="","",IF((($AH$18*$AH$30*V3087*3600/1000000)/1000-AA3087*$AG$18*10*0.0000041868)&lt;=0,0,AA3087*$AG$18*10*0.0000041868))</f>
        <v/>
      </c>
      <c r="AD3087" s="382" t="str">
        <f t="shared" ref="AD3087:AD3150" si="589">IF(V3087="","",IF((($AH$19*$AH$30*V3087*3600/1000000)/1000-AB3087*$AG$19*10*0.0000041868)&lt;=0,0,AB3087*$AG$19*10*0.0000041868))</f>
        <v/>
      </c>
    </row>
    <row r="3088" spans="11:30" ht="13.5" customHeight="1">
      <c r="K3088" s="4">
        <f t="shared" si="583"/>
        <v>10</v>
      </c>
      <c r="L3088" s="34">
        <v>43380</v>
      </c>
      <c r="M3088" s="4">
        <v>129</v>
      </c>
      <c r="N3088" s="4">
        <v>13</v>
      </c>
      <c r="O3088" s="31">
        <v>0.5</v>
      </c>
      <c r="P3088" s="35">
        <v>24.009999999999998</v>
      </c>
      <c r="Q3088" s="36">
        <f t="shared" si="584"/>
        <v>12</v>
      </c>
      <c r="R3088" s="4">
        <f t="shared" si="585"/>
        <v>0</v>
      </c>
      <c r="S3088" s="31">
        <f t="shared" si="579"/>
        <v>0.24079861111111112</v>
      </c>
      <c r="T3088" s="31">
        <f t="shared" si="580"/>
        <v>0.73447916666666668</v>
      </c>
      <c r="U3088" s="4">
        <f t="shared" si="586"/>
        <v>0</v>
      </c>
      <c r="V3088" s="4" t="str">
        <f t="shared" si="578"/>
        <v/>
      </c>
      <c r="W3088" s="18" t="str">
        <f>IF(V3088="","",VLOOKUP(L3088,日射量と図３!$A$4:$C$368,3,TRUE)*238.85/100)</f>
        <v/>
      </c>
      <c r="X3088" s="4" t="str">
        <f t="shared" si="587"/>
        <v/>
      </c>
      <c r="Y3088" s="4" t="str">
        <f t="shared" si="581"/>
        <v/>
      </c>
      <c r="Z3088" s="4" t="str">
        <f t="shared" si="582"/>
        <v/>
      </c>
      <c r="AA3088" s="4" t="str">
        <f>IF($V3088="","",IF(Y3088&lt;36,0,IF(AND(36&lt;=Y3088,Y3088&lt;71),VLOOKUP($W3088,日射量と図３!$E$6:$F$34,2,TRUE),IF(AND(71&lt;=Y3088,Y3088&lt;107),VLOOKUP($W3088,日射量と図３!$E$6:$G$34,3,TRUE),IF(AND(107&lt;=Y3088,Y3088&lt;143),VLOOKUP($W3088,日射量と図３!$E$6:$H$34,4,TRUE),VLOOKUP($W3088,日射量と図３!$E$6:$I$34,5,TRUE))))))</f>
        <v/>
      </c>
      <c r="AB3088" s="4" t="str">
        <f>IF($V3088="","",IF(Z3088&lt;36,0,IF(AND(36&lt;=Z3088,Z3088&lt;71),VLOOKUP($W3088,日射量と図３!$E$6:$F$34,2,TRUE),IF(AND(71&lt;=Z3088,Z3088&lt;107),VLOOKUP($W3088,日射量と図３!$E$6:$G$34,3,TRUE),IF(AND(107&lt;=Z3088,Z3088&lt;143),VLOOKUP($W3088,日射量と図３!$E$6:$H$34,4,TRUE),VLOOKUP($W3088,日射量と図３!$E$6:$I$34,5,TRUE))))))</f>
        <v/>
      </c>
      <c r="AC3088" s="382" t="str">
        <f t="shared" si="588"/>
        <v/>
      </c>
      <c r="AD3088" s="382" t="str">
        <f t="shared" si="589"/>
        <v/>
      </c>
    </row>
    <row r="3089" spans="11:30" ht="13.5" customHeight="1">
      <c r="K3089" s="4">
        <f t="shared" si="583"/>
        <v>10</v>
      </c>
      <c r="L3089" s="34">
        <v>43380</v>
      </c>
      <c r="M3089" s="4">
        <v>129</v>
      </c>
      <c r="N3089" s="4">
        <v>14</v>
      </c>
      <c r="O3089" s="31">
        <v>0.54166666666666663</v>
      </c>
      <c r="P3089" s="35">
        <v>24.299999999999997</v>
      </c>
      <c r="Q3089" s="36">
        <f t="shared" si="584"/>
        <v>12</v>
      </c>
      <c r="R3089" s="4">
        <f t="shared" si="585"/>
        <v>0</v>
      </c>
      <c r="S3089" s="31">
        <f t="shared" si="579"/>
        <v>0.24079861111111112</v>
      </c>
      <c r="T3089" s="31">
        <f t="shared" si="580"/>
        <v>0.73447916666666668</v>
      </c>
      <c r="U3089" s="4">
        <f t="shared" si="586"/>
        <v>0</v>
      </c>
      <c r="V3089" s="4" t="str">
        <f t="shared" ref="V3089:V3152" si="590">IF(N3089=1,SUM(U3089:U3112),"")</f>
        <v/>
      </c>
      <c r="W3089" s="18" t="str">
        <f>IF(V3089="","",VLOOKUP(L3089,日射量と図３!$A$4:$C$368,3,TRUE)*238.85/100)</f>
        <v/>
      </c>
      <c r="X3089" s="4" t="str">
        <f t="shared" si="587"/>
        <v/>
      </c>
      <c r="Y3089" s="4" t="str">
        <f t="shared" si="581"/>
        <v/>
      </c>
      <c r="Z3089" s="4" t="str">
        <f t="shared" si="582"/>
        <v/>
      </c>
      <c r="AA3089" s="4" t="str">
        <f>IF($V3089="","",IF(Y3089&lt;36,0,IF(AND(36&lt;=Y3089,Y3089&lt;71),VLOOKUP($W3089,日射量と図３!$E$6:$F$34,2,TRUE),IF(AND(71&lt;=Y3089,Y3089&lt;107),VLOOKUP($W3089,日射量と図３!$E$6:$G$34,3,TRUE),IF(AND(107&lt;=Y3089,Y3089&lt;143),VLOOKUP($W3089,日射量と図３!$E$6:$H$34,4,TRUE),VLOOKUP($W3089,日射量と図３!$E$6:$I$34,5,TRUE))))))</f>
        <v/>
      </c>
      <c r="AB3089" s="4" t="str">
        <f>IF($V3089="","",IF(Z3089&lt;36,0,IF(AND(36&lt;=Z3089,Z3089&lt;71),VLOOKUP($W3089,日射量と図３!$E$6:$F$34,2,TRUE),IF(AND(71&lt;=Z3089,Z3089&lt;107),VLOOKUP($W3089,日射量と図３!$E$6:$G$34,3,TRUE),IF(AND(107&lt;=Z3089,Z3089&lt;143),VLOOKUP($W3089,日射量と図３!$E$6:$H$34,4,TRUE),VLOOKUP($W3089,日射量と図３!$E$6:$I$34,5,TRUE))))))</f>
        <v/>
      </c>
      <c r="AC3089" s="382" t="str">
        <f t="shared" si="588"/>
        <v/>
      </c>
      <c r="AD3089" s="382" t="str">
        <f t="shared" si="589"/>
        <v/>
      </c>
    </row>
    <row r="3090" spans="11:30" ht="13.5" customHeight="1">
      <c r="K3090" s="4">
        <f t="shared" si="583"/>
        <v>10</v>
      </c>
      <c r="L3090" s="34">
        <v>43380</v>
      </c>
      <c r="M3090" s="4">
        <v>129</v>
      </c>
      <c r="N3090" s="4">
        <v>15</v>
      </c>
      <c r="O3090" s="31">
        <v>0.58333333333333337</v>
      </c>
      <c r="P3090" s="35">
        <v>24.82</v>
      </c>
      <c r="Q3090" s="36">
        <f t="shared" si="584"/>
        <v>12</v>
      </c>
      <c r="R3090" s="4">
        <f t="shared" si="585"/>
        <v>0</v>
      </c>
      <c r="S3090" s="31">
        <f t="shared" si="579"/>
        <v>0.24079861111111112</v>
      </c>
      <c r="T3090" s="31">
        <f t="shared" si="580"/>
        <v>0.73447916666666668</v>
      </c>
      <c r="U3090" s="4">
        <f t="shared" si="586"/>
        <v>0</v>
      </c>
      <c r="V3090" s="4" t="str">
        <f t="shared" si="590"/>
        <v/>
      </c>
      <c r="W3090" s="18" t="str">
        <f>IF(V3090="","",VLOOKUP(L3090,日射量と図３!$A$4:$C$368,3,TRUE)*238.85/100)</f>
        <v/>
      </c>
      <c r="X3090" s="4" t="str">
        <f t="shared" si="587"/>
        <v/>
      </c>
      <c r="Y3090" s="4" t="str">
        <f t="shared" si="581"/>
        <v/>
      </c>
      <c r="Z3090" s="4" t="str">
        <f t="shared" si="582"/>
        <v/>
      </c>
      <c r="AA3090" s="4" t="str">
        <f>IF($V3090="","",IF(Y3090&lt;36,0,IF(AND(36&lt;=Y3090,Y3090&lt;71),VLOOKUP($W3090,日射量と図３!$E$6:$F$34,2,TRUE),IF(AND(71&lt;=Y3090,Y3090&lt;107),VLOOKUP($W3090,日射量と図３!$E$6:$G$34,3,TRUE),IF(AND(107&lt;=Y3090,Y3090&lt;143),VLOOKUP($W3090,日射量と図３!$E$6:$H$34,4,TRUE),VLOOKUP($W3090,日射量と図３!$E$6:$I$34,5,TRUE))))))</f>
        <v/>
      </c>
      <c r="AB3090" s="4" t="str">
        <f>IF($V3090="","",IF(Z3090&lt;36,0,IF(AND(36&lt;=Z3090,Z3090&lt;71),VLOOKUP($W3090,日射量と図３!$E$6:$F$34,2,TRUE),IF(AND(71&lt;=Z3090,Z3090&lt;107),VLOOKUP($W3090,日射量と図３!$E$6:$G$34,3,TRUE),IF(AND(107&lt;=Z3090,Z3090&lt;143),VLOOKUP($W3090,日射量と図３!$E$6:$H$34,4,TRUE),VLOOKUP($W3090,日射量と図３!$E$6:$I$34,5,TRUE))))))</f>
        <v/>
      </c>
      <c r="AC3090" s="382" t="str">
        <f t="shared" si="588"/>
        <v/>
      </c>
      <c r="AD3090" s="382" t="str">
        <f t="shared" si="589"/>
        <v/>
      </c>
    </row>
    <row r="3091" spans="11:30" ht="13.5" customHeight="1">
      <c r="K3091" s="4">
        <f t="shared" si="583"/>
        <v>10</v>
      </c>
      <c r="L3091" s="34">
        <v>43380</v>
      </c>
      <c r="M3091" s="4">
        <v>129</v>
      </c>
      <c r="N3091" s="4">
        <v>16</v>
      </c>
      <c r="O3091" s="31">
        <v>0.625</v>
      </c>
      <c r="P3091" s="35">
        <v>24.85</v>
      </c>
      <c r="Q3091" s="36">
        <f t="shared" si="584"/>
        <v>16</v>
      </c>
      <c r="R3091" s="4">
        <f t="shared" si="585"/>
        <v>0</v>
      </c>
      <c r="S3091" s="31">
        <f t="shared" si="579"/>
        <v>0.24079861111111112</v>
      </c>
      <c r="T3091" s="31">
        <f t="shared" si="580"/>
        <v>0.73447916666666668</v>
      </c>
      <c r="U3091" s="4">
        <f t="shared" si="586"/>
        <v>0</v>
      </c>
      <c r="V3091" s="4" t="str">
        <f t="shared" si="590"/>
        <v/>
      </c>
      <c r="W3091" s="18" t="str">
        <f>IF(V3091="","",VLOOKUP(L3091,日射量と図３!$A$4:$C$368,3,TRUE)*238.85/100)</f>
        <v/>
      </c>
      <c r="X3091" s="4" t="str">
        <f t="shared" si="587"/>
        <v/>
      </c>
      <c r="Y3091" s="4" t="str">
        <f t="shared" si="581"/>
        <v/>
      </c>
      <c r="Z3091" s="4" t="str">
        <f t="shared" si="582"/>
        <v/>
      </c>
      <c r="AA3091" s="4" t="str">
        <f>IF($V3091="","",IF(Y3091&lt;36,0,IF(AND(36&lt;=Y3091,Y3091&lt;71),VLOOKUP($W3091,日射量と図３!$E$6:$F$34,2,TRUE),IF(AND(71&lt;=Y3091,Y3091&lt;107),VLOOKUP($W3091,日射量と図３!$E$6:$G$34,3,TRUE),IF(AND(107&lt;=Y3091,Y3091&lt;143),VLOOKUP($W3091,日射量と図３!$E$6:$H$34,4,TRUE),VLOOKUP($W3091,日射量と図３!$E$6:$I$34,5,TRUE))))))</f>
        <v/>
      </c>
      <c r="AB3091" s="4" t="str">
        <f>IF($V3091="","",IF(Z3091&lt;36,0,IF(AND(36&lt;=Z3091,Z3091&lt;71),VLOOKUP($W3091,日射量と図３!$E$6:$F$34,2,TRUE),IF(AND(71&lt;=Z3091,Z3091&lt;107),VLOOKUP($W3091,日射量と図３!$E$6:$G$34,3,TRUE),IF(AND(107&lt;=Z3091,Z3091&lt;143),VLOOKUP($W3091,日射量と図３!$E$6:$H$34,4,TRUE),VLOOKUP($W3091,日射量と図３!$E$6:$I$34,5,TRUE))))))</f>
        <v/>
      </c>
      <c r="AC3091" s="382" t="str">
        <f t="shared" si="588"/>
        <v/>
      </c>
      <c r="AD3091" s="382" t="str">
        <f t="shared" si="589"/>
        <v/>
      </c>
    </row>
    <row r="3092" spans="11:30" ht="13.5" customHeight="1">
      <c r="K3092" s="4">
        <f t="shared" si="583"/>
        <v>10</v>
      </c>
      <c r="L3092" s="34">
        <v>43380</v>
      </c>
      <c r="M3092" s="4">
        <v>129</v>
      </c>
      <c r="N3092" s="4">
        <v>17</v>
      </c>
      <c r="O3092" s="31">
        <v>0.66666666666666663</v>
      </c>
      <c r="P3092" s="35">
        <v>24.060000000000002</v>
      </c>
      <c r="Q3092" s="36">
        <f t="shared" si="584"/>
        <v>16</v>
      </c>
      <c r="R3092" s="4">
        <f t="shared" si="585"/>
        <v>0</v>
      </c>
      <c r="S3092" s="31">
        <f t="shared" si="579"/>
        <v>0.24079861111111112</v>
      </c>
      <c r="T3092" s="31">
        <f t="shared" si="580"/>
        <v>0.73447916666666668</v>
      </c>
      <c r="U3092" s="4">
        <f t="shared" si="586"/>
        <v>0</v>
      </c>
      <c r="V3092" s="4" t="str">
        <f t="shared" si="590"/>
        <v/>
      </c>
      <c r="W3092" s="18" t="str">
        <f>IF(V3092="","",VLOOKUP(L3092,日射量と図３!$A$4:$C$368,3,TRUE)*238.85/100)</f>
        <v/>
      </c>
      <c r="X3092" s="4" t="str">
        <f t="shared" si="587"/>
        <v/>
      </c>
      <c r="Y3092" s="4" t="str">
        <f t="shared" si="581"/>
        <v/>
      </c>
      <c r="Z3092" s="4" t="str">
        <f t="shared" si="582"/>
        <v/>
      </c>
      <c r="AA3092" s="4" t="str">
        <f>IF($V3092="","",IF(Y3092&lt;36,0,IF(AND(36&lt;=Y3092,Y3092&lt;71),VLOOKUP($W3092,日射量と図３!$E$6:$F$34,2,TRUE),IF(AND(71&lt;=Y3092,Y3092&lt;107),VLOOKUP($W3092,日射量と図３!$E$6:$G$34,3,TRUE),IF(AND(107&lt;=Y3092,Y3092&lt;143),VLOOKUP($W3092,日射量と図３!$E$6:$H$34,4,TRUE),VLOOKUP($W3092,日射量と図３!$E$6:$I$34,5,TRUE))))))</f>
        <v/>
      </c>
      <c r="AB3092" s="4" t="str">
        <f>IF($V3092="","",IF(Z3092&lt;36,0,IF(AND(36&lt;=Z3092,Z3092&lt;71),VLOOKUP($W3092,日射量と図３!$E$6:$F$34,2,TRUE),IF(AND(71&lt;=Z3092,Z3092&lt;107),VLOOKUP($W3092,日射量と図３!$E$6:$G$34,3,TRUE),IF(AND(107&lt;=Z3092,Z3092&lt;143),VLOOKUP($W3092,日射量と図３!$E$6:$H$34,4,TRUE),VLOOKUP($W3092,日射量と図３!$E$6:$I$34,5,TRUE))))))</f>
        <v/>
      </c>
      <c r="AC3092" s="382" t="str">
        <f t="shared" si="588"/>
        <v/>
      </c>
      <c r="AD3092" s="382" t="str">
        <f t="shared" si="589"/>
        <v/>
      </c>
    </row>
    <row r="3093" spans="11:30" ht="13.5" customHeight="1">
      <c r="K3093" s="4">
        <f t="shared" si="583"/>
        <v>10</v>
      </c>
      <c r="L3093" s="34">
        <v>43380</v>
      </c>
      <c r="M3093" s="4">
        <v>129</v>
      </c>
      <c r="N3093" s="4">
        <v>18</v>
      </c>
      <c r="O3093" s="31">
        <v>0.70833333333333337</v>
      </c>
      <c r="P3093" s="35">
        <v>23.220000000000002</v>
      </c>
      <c r="Q3093" s="36">
        <f t="shared" si="584"/>
        <v>16</v>
      </c>
      <c r="R3093" s="4">
        <f t="shared" si="585"/>
        <v>0</v>
      </c>
      <c r="S3093" s="31">
        <f t="shared" ref="S3093:S3156" si="591">VLOOKUP(K3093,$AF$38:$AH$49,2,TRUE)</f>
        <v>0.24079861111111112</v>
      </c>
      <c r="T3093" s="31">
        <f t="shared" ref="T3093:T3156" si="592">VLOOKUP(K3093,$AF$38:$AH$49,3,TRUE)</f>
        <v>0.73447916666666668</v>
      </c>
      <c r="U3093" s="4">
        <f t="shared" si="586"/>
        <v>0</v>
      </c>
      <c r="V3093" s="4" t="str">
        <f t="shared" si="590"/>
        <v/>
      </c>
      <c r="W3093" s="18" t="str">
        <f>IF(V3093="","",VLOOKUP(L3093,日射量と図３!$A$4:$C$368,3,TRUE)*238.85/100)</f>
        <v/>
      </c>
      <c r="X3093" s="4" t="str">
        <f t="shared" si="587"/>
        <v/>
      </c>
      <c r="Y3093" s="4" t="str">
        <f t="shared" si="581"/>
        <v/>
      </c>
      <c r="Z3093" s="4" t="str">
        <f t="shared" si="582"/>
        <v/>
      </c>
      <c r="AA3093" s="4" t="str">
        <f>IF($V3093="","",IF(Y3093&lt;36,0,IF(AND(36&lt;=Y3093,Y3093&lt;71),VLOOKUP($W3093,日射量と図３!$E$6:$F$34,2,TRUE),IF(AND(71&lt;=Y3093,Y3093&lt;107),VLOOKUP($W3093,日射量と図３!$E$6:$G$34,3,TRUE),IF(AND(107&lt;=Y3093,Y3093&lt;143),VLOOKUP($W3093,日射量と図３!$E$6:$H$34,4,TRUE),VLOOKUP($W3093,日射量と図３!$E$6:$I$34,5,TRUE))))))</f>
        <v/>
      </c>
      <c r="AB3093" s="4" t="str">
        <f>IF($V3093="","",IF(Z3093&lt;36,0,IF(AND(36&lt;=Z3093,Z3093&lt;71),VLOOKUP($W3093,日射量と図３!$E$6:$F$34,2,TRUE),IF(AND(71&lt;=Z3093,Z3093&lt;107),VLOOKUP($W3093,日射量と図３!$E$6:$G$34,3,TRUE),IF(AND(107&lt;=Z3093,Z3093&lt;143),VLOOKUP($W3093,日射量と図３!$E$6:$H$34,4,TRUE),VLOOKUP($W3093,日射量と図３!$E$6:$I$34,5,TRUE))))))</f>
        <v/>
      </c>
      <c r="AC3093" s="382" t="str">
        <f t="shared" si="588"/>
        <v/>
      </c>
      <c r="AD3093" s="382" t="str">
        <f t="shared" si="589"/>
        <v/>
      </c>
    </row>
    <row r="3094" spans="11:30" ht="13.5" customHeight="1">
      <c r="K3094" s="4">
        <f t="shared" si="583"/>
        <v>10</v>
      </c>
      <c r="L3094" s="34">
        <v>43380</v>
      </c>
      <c r="M3094" s="4">
        <v>129</v>
      </c>
      <c r="N3094" s="4">
        <v>19</v>
      </c>
      <c r="O3094" s="31">
        <v>0.75</v>
      </c>
      <c r="P3094" s="35">
        <v>22.36</v>
      </c>
      <c r="Q3094" s="36">
        <f t="shared" si="584"/>
        <v>16</v>
      </c>
      <c r="R3094" s="4">
        <f t="shared" si="585"/>
        <v>0</v>
      </c>
      <c r="S3094" s="31">
        <f t="shared" si="591"/>
        <v>0.24079861111111112</v>
      </c>
      <c r="T3094" s="31">
        <f t="shared" si="592"/>
        <v>0.73447916666666668</v>
      </c>
      <c r="U3094" s="4">
        <f t="shared" si="586"/>
        <v>0</v>
      </c>
      <c r="V3094" s="4" t="str">
        <f t="shared" si="590"/>
        <v/>
      </c>
      <c r="W3094" s="18" t="str">
        <f>IF(V3094="","",VLOOKUP(L3094,日射量と図３!$A$4:$C$368,3,TRUE)*238.85/100)</f>
        <v/>
      </c>
      <c r="X3094" s="4" t="str">
        <f t="shared" si="587"/>
        <v/>
      </c>
      <c r="Y3094" s="4" t="str">
        <f t="shared" si="581"/>
        <v/>
      </c>
      <c r="Z3094" s="4" t="str">
        <f t="shared" si="582"/>
        <v/>
      </c>
      <c r="AA3094" s="4" t="str">
        <f>IF($V3094="","",IF(Y3094&lt;36,0,IF(AND(36&lt;=Y3094,Y3094&lt;71),VLOOKUP($W3094,日射量と図３!$E$6:$F$34,2,TRUE),IF(AND(71&lt;=Y3094,Y3094&lt;107),VLOOKUP($W3094,日射量と図３!$E$6:$G$34,3,TRUE),IF(AND(107&lt;=Y3094,Y3094&lt;143),VLOOKUP($W3094,日射量と図３!$E$6:$H$34,4,TRUE),VLOOKUP($W3094,日射量と図３!$E$6:$I$34,5,TRUE))))))</f>
        <v/>
      </c>
      <c r="AB3094" s="4" t="str">
        <f>IF($V3094="","",IF(Z3094&lt;36,0,IF(AND(36&lt;=Z3094,Z3094&lt;71),VLOOKUP($W3094,日射量と図３!$E$6:$F$34,2,TRUE),IF(AND(71&lt;=Z3094,Z3094&lt;107),VLOOKUP($W3094,日射量と図３!$E$6:$G$34,3,TRUE),IF(AND(107&lt;=Z3094,Z3094&lt;143),VLOOKUP($W3094,日射量と図３!$E$6:$H$34,4,TRUE),VLOOKUP($W3094,日射量と図３!$E$6:$I$34,5,TRUE))))))</f>
        <v/>
      </c>
      <c r="AC3094" s="382" t="str">
        <f t="shared" si="588"/>
        <v/>
      </c>
      <c r="AD3094" s="382" t="str">
        <f t="shared" si="589"/>
        <v/>
      </c>
    </row>
    <row r="3095" spans="11:30" ht="13.5" customHeight="1">
      <c r="K3095" s="4">
        <f t="shared" si="583"/>
        <v>10</v>
      </c>
      <c r="L3095" s="34">
        <v>43380</v>
      </c>
      <c r="M3095" s="4">
        <v>129</v>
      </c>
      <c r="N3095" s="4">
        <v>20</v>
      </c>
      <c r="O3095" s="31">
        <v>0.79166666666666663</v>
      </c>
      <c r="P3095" s="35">
        <v>21.660000000000004</v>
      </c>
      <c r="Q3095" s="36">
        <f t="shared" si="584"/>
        <v>16</v>
      </c>
      <c r="R3095" s="4">
        <f t="shared" si="585"/>
        <v>0</v>
      </c>
      <c r="S3095" s="31">
        <f t="shared" si="591"/>
        <v>0.24079861111111112</v>
      </c>
      <c r="T3095" s="31">
        <f t="shared" si="592"/>
        <v>0.73447916666666668</v>
      </c>
      <c r="U3095" s="4">
        <f t="shared" si="586"/>
        <v>0</v>
      </c>
      <c r="V3095" s="4" t="str">
        <f t="shared" si="590"/>
        <v/>
      </c>
      <c r="W3095" s="18" t="str">
        <f>IF(V3095="","",VLOOKUP(L3095,日射量と図３!$A$4:$C$368,3,TRUE)*238.85/100)</f>
        <v/>
      </c>
      <c r="X3095" s="4" t="str">
        <f t="shared" si="587"/>
        <v/>
      </c>
      <c r="Y3095" s="4" t="str">
        <f t="shared" si="581"/>
        <v/>
      </c>
      <c r="Z3095" s="4" t="str">
        <f t="shared" si="582"/>
        <v/>
      </c>
      <c r="AA3095" s="4" t="str">
        <f>IF($V3095="","",IF(Y3095&lt;36,0,IF(AND(36&lt;=Y3095,Y3095&lt;71),VLOOKUP($W3095,日射量と図３!$E$6:$F$34,2,TRUE),IF(AND(71&lt;=Y3095,Y3095&lt;107),VLOOKUP($W3095,日射量と図３!$E$6:$G$34,3,TRUE),IF(AND(107&lt;=Y3095,Y3095&lt;143),VLOOKUP($W3095,日射量と図３!$E$6:$H$34,4,TRUE),VLOOKUP($W3095,日射量と図３!$E$6:$I$34,5,TRUE))))))</f>
        <v/>
      </c>
      <c r="AB3095" s="4" t="str">
        <f>IF($V3095="","",IF(Z3095&lt;36,0,IF(AND(36&lt;=Z3095,Z3095&lt;71),VLOOKUP($W3095,日射量と図３!$E$6:$F$34,2,TRUE),IF(AND(71&lt;=Z3095,Z3095&lt;107),VLOOKUP($W3095,日射量と図３!$E$6:$G$34,3,TRUE),IF(AND(107&lt;=Z3095,Z3095&lt;143),VLOOKUP($W3095,日射量と図３!$E$6:$H$34,4,TRUE),VLOOKUP($W3095,日射量と図３!$E$6:$I$34,5,TRUE))))))</f>
        <v/>
      </c>
      <c r="AC3095" s="382" t="str">
        <f t="shared" si="588"/>
        <v/>
      </c>
      <c r="AD3095" s="382" t="str">
        <f t="shared" si="589"/>
        <v/>
      </c>
    </row>
    <row r="3096" spans="11:30" ht="13.5" customHeight="1">
      <c r="K3096" s="4">
        <f t="shared" si="583"/>
        <v>10</v>
      </c>
      <c r="L3096" s="34">
        <v>43380</v>
      </c>
      <c r="M3096" s="4">
        <v>129</v>
      </c>
      <c r="N3096" s="4">
        <v>21</v>
      </c>
      <c r="O3096" s="31">
        <v>0.83333333333333337</v>
      </c>
      <c r="P3096" s="35">
        <v>21.04</v>
      </c>
      <c r="Q3096" s="36">
        <f t="shared" si="584"/>
        <v>16</v>
      </c>
      <c r="R3096" s="4">
        <f t="shared" si="585"/>
        <v>0</v>
      </c>
      <c r="S3096" s="31">
        <f t="shared" si="591"/>
        <v>0.24079861111111112</v>
      </c>
      <c r="T3096" s="31">
        <f t="shared" si="592"/>
        <v>0.73447916666666668</v>
      </c>
      <c r="U3096" s="4">
        <f t="shared" si="586"/>
        <v>0</v>
      </c>
      <c r="V3096" s="4" t="str">
        <f t="shared" si="590"/>
        <v/>
      </c>
      <c r="W3096" s="18" t="str">
        <f>IF(V3096="","",VLOOKUP(L3096,日射量と図３!$A$4:$C$368,3,TRUE)*238.85/100)</f>
        <v/>
      </c>
      <c r="X3096" s="4" t="str">
        <f t="shared" si="587"/>
        <v/>
      </c>
      <c r="Y3096" s="4" t="str">
        <f t="shared" si="581"/>
        <v/>
      </c>
      <c r="Z3096" s="4" t="str">
        <f t="shared" si="582"/>
        <v/>
      </c>
      <c r="AA3096" s="4" t="str">
        <f>IF($V3096="","",IF(Y3096&lt;36,0,IF(AND(36&lt;=Y3096,Y3096&lt;71),VLOOKUP($W3096,日射量と図３!$E$6:$F$34,2,TRUE),IF(AND(71&lt;=Y3096,Y3096&lt;107),VLOOKUP($W3096,日射量と図３!$E$6:$G$34,3,TRUE),IF(AND(107&lt;=Y3096,Y3096&lt;143),VLOOKUP($W3096,日射量と図３!$E$6:$H$34,4,TRUE),VLOOKUP($W3096,日射量と図３!$E$6:$I$34,5,TRUE))))))</f>
        <v/>
      </c>
      <c r="AB3096" s="4" t="str">
        <f>IF($V3096="","",IF(Z3096&lt;36,0,IF(AND(36&lt;=Z3096,Z3096&lt;71),VLOOKUP($W3096,日射量と図３!$E$6:$F$34,2,TRUE),IF(AND(71&lt;=Z3096,Z3096&lt;107),VLOOKUP($W3096,日射量と図３!$E$6:$G$34,3,TRUE),IF(AND(107&lt;=Z3096,Z3096&lt;143),VLOOKUP($W3096,日射量と図３!$E$6:$H$34,4,TRUE),VLOOKUP($W3096,日射量と図３!$E$6:$I$34,5,TRUE))))))</f>
        <v/>
      </c>
      <c r="AC3096" s="382" t="str">
        <f t="shared" si="588"/>
        <v/>
      </c>
      <c r="AD3096" s="382" t="str">
        <f t="shared" si="589"/>
        <v/>
      </c>
    </row>
    <row r="3097" spans="11:30" ht="13.5" customHeight="1">
      <c r="K3097" s="4">
        <f t="shared" si="583"/>
        <v>10</v>
      </c>
      <c r="L3097" s="34">
        <v>43380</v>
      </c>
      <c r="M3097" s="4">
        <v>129</v>
      </c>
      <c r="N3097" s="4">
        <v>22</v>
      </c>
      <c r="O3097" s="31">
        <v>0.875</v>
      </c>
      <c r="P3097" s="35">
        <v>20.500000000000004</v>
      </c>
      <c r="Q3097" s="36">
        <f t="shared" si="584"/>
        <v>16</v>
      </c>
      <c r="R3097" s="4">
        <f t="shared" si="585"/>
        <v>0</v>
      </c>
      <c r="S3097" s="31">
        <f t="shared" si="591"/>
        <v>0.24079861111111112</v>
      </c>
      <c r="T3097" s="31">
        <f t="shared" si="592"/>
        <v>0.73447916666666668</v>
      </c>
      <c r="U3097" s="4">
        <f t="shared" si="586"/>
        <v>0</v>
      </c>
      <c r="V3097" s="4" t="str">
        <f t="shared" si="590"/>
        <v/>
      </c>
      <c r="W3097" s="18" t="str">
        <f>IF(V3097="","",VLOOKUP(L3097,日射量と図３!$A$4:$C$368,3,TRUE)*238.85/100)</f>
        <v/>
      </c>
      <c r="X3097" s="4" t="str">
        <f t="shared" si="587"/>
        <v/>
      </c>
      <c r="Y3097" s="4" t="str">
        <f t="shared" si="581"/>
        <v/>
      </c>
      <c r="Z3097" s="4" t="str">
        <f t="shared" si="582"/>
        <v/>
      </c>
      <c r="AA3097" s="4" t="str">
        <f>IF($V3097="","",IF(Y3097&lt;36,0,IF(AND(36&lt;=Y3097,Y3097&lt;71),VLOOKUP($W3097,日射量と図３!$E$6:$F$34,2,TRUE),IF(AND(71&lt;=Y3097,Y3097&lt;107),VLOOKUP($W3097,日射量と図３!$E$6:$G$34,3,TRUE),IF(AND(107&lt;=Y3097,Y3097&lt;143),VLOOKUP($W3097,日射量と図３!$E$6:$H$34,4,TRUE),VLOOKUP($W3097,日射量と図３!$E$6:$I$34,5,TRUE))))))</f>
        <v/>
      </c>
      <c r="AB3097" s="4" t="str">
        <f>IF($V3097="","",IF(Z3097&lt;36,0,IF(AND(36&lt;=Z3097,Z3097&lt;71),VLOOKUP($W3097,日射量と図３!$E$6:$F$34,2,TRUE),IF(AND(71&lt;=Z3097,Z3097&lt;107),VLOOKUP($W3097,日射量と図３!$E$6:$G$34,3,TRUE),IF(AND(107&lt;=Z3097,Z3097&lt;143),VLOOKUP($W3097,日射量と図３!$E$6:$H$34,4,TRUE),VLOOKUP($W3097,日射量と図３!$E$6:$I$34,5,TRUE))))))</f>
        <v/>
      </c>
      <c r="AC3097" s="382" t="str">
        <f t="shared" si="588"/>
        <v/>
      </c>
      <c r="AD3097" s="382" t="str">
        <f t="shared" si="589"/>
        <v/>
      </c>
    </row>
    <row r="3098" spans="11:30" ht="13.5" customHeight="1">
      <c r="K3098" s="4">
        <f t="shared" si="583"/>
        <v>10</v>
      </c>
      <c r="L3098" s="34">
        <v>43380</v>
      </c>
      <c r="M3098" s="4">
        <v>129</v>
      </c>
      <c r="N3098" s="4">
        <v>23</v>
      </c>
      <c r="O3098" s="31">
        <v>0.91666666666666663</v>
      </c>
      <c r="P3098" s="35">
        <v>19.889999999999997</v>
      </c>
      <c r="Q3098" s="36">
        <f t="shared" si="584"/>
        <v>13</v>
      </c>
      <c r="R3098" s="4">
        <f t="shared" si="585"/>
        <v>0</v>
      </c>
      <c r="S3098" s="31">
        <f t="shared" si="591"/>
        <v>0.24079861111111112</v>
      </c>
      <c r="T3098" s="31">
        <f t="shared" si="592"/>
        <v>0.73447916666666668</v>
      </c>
      <c r="U3098" s="4">
        <f t="shared" si="586"/>
        <v>0</v>
      </c>
      <c r="V3098" s="4" t="str">
        <f t="shared" si="590"/>
        <v/>
      </c>
      <c r="W3098" s="18" t="str">
        <f>IF(V3098="","",VLOOKUP(L3098,日射量と図３!$A$4:$C$368,3,TRUE)*238.85/100)</f>
        <v/>
      </c>
      <c r="X3098" s="4" t="str">
        <f t="shared" si="587"/>
        <v/>
      </c>
      <c r="Y3098" s="4" t="str">
        <f t="shared" si="581"/>
        <v/>
      </c>
      <c r="Z3098" s="4" t="str">
        <f t="shared" si="582"/>
        <v/>
      </c>
      <c r="AA3098" s="4" t="str">
        <f>IF($V3098="","",IF(Y3098&lt;36,0,IF(AND(36&lt;=Y3098,Y3098&lt;71),VLOOKUP($W3098,日射量と図３!$E$6:$F$34,2,TRUE),IF(AND(71&lt;=Y3098,Y3098&lt;107),VLOOKUP($W3098,日射量と図３!$E$6:$G$34,3,TRUE),IF(AND(107&lt;=Y3098,Y3098&lt;143),VLOOKUP($W3098,日射量と図３!$E$6:$H$34,4,TRUE),VLOOKUP($W3098,日射量と図３!$E$6:$I$34,5,TRUE))))))</f>
        <v/>
      </c>
      <c r="AB3098" s="4" t="str">
        <f>IF($V3098="","",IF(Z3098&lt;36,0,IF(AND(36&lt;=Z3098,Z3098&lt;71),VLOOKUP($W3098,日射量と図３!$E$6:$F$34,2,TRUE),IF(AND(71&lt;=Z3098,Z3098&lt;107),VLOOKUP($W3098,日射量と図３!$E$6:$G$34,3,TRUE),IF(AND(107&lt;=Z3098,Z3098&lt;143),VLOOKUP($W3098,日射量と図３!$E$6:$H$34,4,TRUE),VLOOKUP($W3098,日射量と図３!$E$6:$I$34,5,TRUE))))))</f>
        <v/>
      </c>
      <c r="AC3098" s="382" t="str">
        <f t="shared" si="588"/>
        <v/>
      </c>
      <c r="AD3098" s="382" t="str">
        <f t="shared" si="589"/>
        <v/>
      </c>
    </row>
    <row r="3099" spans="11:30" ht="13.5" customHeight="1">
      <c r="K3099" s="4">
        <f t="shared" si="583"/>
        <v>10</v>
      </c>
      <c r="L3099" s="34">
        <v>43380</v>
      </c>
      <c r="M3099" s="4">
        <v>129</v>
      </c>
      <c r="N3099" s="4">
        <v>24</v>
      </c>
      <c r="O3099" s="31">
        <v>0.95833333333333337</v>
      </c>
      <c r="P3099" s="35">
        <v>19.419999999999998</v>
      </c>
      <c r="Q3099" s="36">
        <f t="shared" si="584"/>
        <v>13</v>
      </c>
      <c r="R3099" s="4">
        <f t="shared" si="585"/>
        <v>0</v>
      </c>
      <c r="S3099" s="31">
        <f t="shared" si="591"/>
        <v>0.24079861111111112</v>
      </c>
      <c r="T3099" s="31">
        <f t="shared" si="592"/>
        <v>0.73447916666666668</v>
      </c>
      <c r="U3099" s="4">
        <f t="shared" si="586"/>
        <v>0</v>
      </c>
      <c r="V3099" s="4" t="str">
        <f t="shared" si="590"/>
        <v/>
      </c>
      <c r="W3099" s="18" t="str">
        <f>IF(V3099="","",VLOOKUP(L3099,日射量と図３!$A$4:$C$368,3,TRUE)*238.85/100)</f>
        <v/>
      </c>
      <c r="X3099" s="4" t="str">
        <f t="shared" si="587"/>
        <v/>
      </c>
      <c r="Y3099" s="4" t="str">
        <f t="shared" si="581"/>
        <v/>
      </c>
      <c r="Z3099" s="4" t="str">
        <f t="shared" si="582"/>
        <v/>
      </c>
      <c r="AA3099" s="4" t="str">
        <f>IF($V3099="","",IF(Y3099&lt;36,0,IF(AND(36&lt;=Y3099,Y3099&lt;71),VLOOKUP($W3099,日射量と図３!$E$6:$F$34,2,TRUE),IF(AND(71&lt;=Y3099,Y3099&lt;107),VLOOKUP($W3099,日射量と図３!$E$6:$G$34,3,TRUE),IF(AND(107&lt;=Y3099,Y3099&lt;143),VLOOKUP($W3099,日射量と図３!$E$6:$H$34,4,TRUE),VLOOKUP($W3099,日射量と図３!$E$6:$I$34,5,TRUE))))))</f>
        <v/>
      </c>
      <c r="AB3099" s="4" t="str">
        <f>IF($V3099="","",IF(Z3099&lt;36,0,IF(AND(36&lt;=Z3099,Z3099&lt;71),VLOOKUP($W3099,日射量と図３!$E$6:$F$34,2,TRUE),IF(AND(71&lt;=Z3099,Z3099&lt;107),VLOOKUP($W3099,日射量と図３!$E$6:$G$34,3,TRUE),IF(AND(107&lt;=Z3099,Z3099&lt;143),VLOOKUP($W3099,日射量と図３!$E$6:$H$34,4,TRUE),VLOOKUP($W3099,日射量と図３!$E$6:$I$34,5,TRUE))))))</f>
        <v/>
      </c>
      <c r="AC3099" s="382" t="str">
        <f t="shared" si="588"/>
        <v/>
      </c>
      <c r="AD3099" s="382" t="str">
        <f t="shared" si="589"/>
        <v/>
      </c>
    </row>
    <row r="3100" spans="11:30" ht="13.5" customHeight="1">
      <c r="K3100" s="4">
        <f t="shared" si="583"/>
        <v>10</v>
      </c>
      <c r="L3100" s="34">
        <v>43381</v>
      </c>
      <c r="M3100" s="4">
        <v>130</v>
      </c>
      <c r="N3100" s="4">
        <v>1</v>
      </c>
      <c r="O3100" s="31">
        <v>0</v>
      </c>
      <c r="P3100" s="35">
        <v>19.050000000000004</v>
      </c>
      <c r="Q3100" s="36">
        <f t="shared" si="584"/>
        <v>13</v>
      </c>
      <c r="R3100" s="4">
        <f t="shared" si="585"/>
        <v>0</v>
      </c>
      <c r="S3100" s="31">
        <f t="shared" si="591"/>
        <v>0.24079861111111112</v>
      </c>
      <c r="T3100" s="31">
        <f t="shared" si="592"/>
        <v>0.73447916666666668</v>
      </c>
      <c r="U3100" s="4">
        <f t="shared" si="586"/>
        <v>0</v>
      </c>
      <c r="V3100" s="4">
        <f t="shared" si="590"/>
        <v>0</v>
      </c>
      <c r="W3100" s="18">
        <f>IF(V3100="","",VLOOKUP(L3100,日射量と図３!$A$4:$C$368,3,TRUE)*238.85/100)</f>
        <v>35.827500000000001</v>
      </c>
      <c r="X3100" s="4">
        <f t="shared" si="587"/>
        <v>12</v>
      </c>
      <c r="Y3100" s="4">
        <f t="shared" si="581"/>
        <v>0</v>
      </c>
      <c r="Z3100" s="4">
        <f t="shared" si="582"/>
        <v>0</v>
      </c>
      <c r="AA3100" s="4">
        <f>IF($V3100="","",IF(Y3100&lt;36,0,IF(AND(36&lt;=Y3100,Y3100&lt;71),VLOOKUP($W3100,日射量と図３!$E$6:$F$34,2,TRUE),IF(AND(71&lt;=Y3100,Y3100&lt;107),VLOOKUP($W3100,日射量と図３!$E$6:$G$34,3,TRUE),IF(AND(107&lt;=Y3100,Y3100&lt;143),VLOOKUP($W3100,日射量と図３!$E$6:$H$34,4,TRUE),VLOOKUP($W3100,日射量と図３!$E$6:$I$34,5,TRUE))))))</f>
        <v>0</v>
      </c>
      <c r="AB3100" s="4">
        <f>IF($V3100="","",IF(Z3100&lt;36,0,IF(AND(36&lt;=Z3100,Z3100&lt;71),VLOOKUP($W3100,日射量と図３!$E$6:$F$34,2,TRUE),IF(AND(71&lt;=Z3100,Z3100&lt;107),VLOOKUP($W3100,日射量と図３!$E$6:$G$34,3,TRUE),IF(AND(107&lt;=Z3100,Z3100&lt;143),VLOOKUP($W3100,日射量と図３!$E$6:$H$34,4,TRUE),VLOOKUP($W3100,日射量と図３!$E$6:$I$34,5,TRUE))))))</f>
        <v>0</v>
      </c>
      <c r="AC3100" s="382">
        <f t="shared" si="588"/>
        <v>0</v>
      </c>
      <c r="AD3100" s="382">
        <f t="shared" si="589"/>
        <v>0</v>
      </c>
    </row>
    <row r="3101" spans="11:30" ht="13.5" customHeight="1">
      <c r="K3101" s="4">
        <f t="shared" si="583"/>
        <v>10</v>
      </c>
      <c r="L3101" s="34">
        <v>43381</v>
      </c>
      <c r="M3101" s="4">
        <v>130</v>
      </c>
      <c r="N3101" s="4">
        <v>2</v>
      </c>
      <c r="O3101" s="31">
        <v>4.1666666666666664E-2</v>
      </c>
      <c r="P3101" s="35">
        <v>18.59</v>
      </c>
      <c r="Q3101" s="36">
        <f t="shared" si="584"/>
        <v>13</v>
      </c>
      <c r="R3101" s="4">
        <f t="shared" si="585"/>
        <v>0</v>
      </c>
      <c r="S3101" s="31">
        <f t="shared" si="591"/>
        <v>0.24079861111111112</v>
      </c>
      <c r="T3101" s="31">
        <f t="shared" si="592"/>
        <v>0.73447916666666668</v>
      </c>
      <c r="U3101" s="4">
        <f t="shared" si="586"/>
        <v>0</v>
      </c>
      <c r="V3101" s="4" t="str">
        <f t="shared" si="590"/>
        <v/>
      </c>
      <c r="W3101" s="18" t="str">
        <f>IF(V3101="","",VLOOKUP(L3101,日射量と図３!$A$4:$C$368,3,TRUE)*238.85/100)</f>
        <v/>
      </c>
      <c r="X3101" s="4" t="str">
        <f t="shared" si="587"/>
        <v/>
      </c>
      <c r="Y3101" s="4" t="str">
        <f t="shared" si="581"/>
        <v/>
      </c>
      <c r="Z3101" s="4" t="str">
        <f t="shared" si="582"/>
        <v/>
      </c>
      <c r="AA3101" s="4" t="str">
        <f>IF($V3101="","",IF(Y3101&lt;36,0,IF(AND(36&lt;=Y3101,Y3101&lt;71),VLOOKUP($W3101,日射量と図３!$E$6:$F$34,2,TRUE),IF(AND(71&lt;=Y3101,Y3101&lt;107),VLOOKUP($W3101,日射量と図３!$E$6:$G$34,3,TRUE),IF(AND(107&lt;=Y3101,Y3101&lt;143),VLOOKUP($W3101,日射量と図３!$E$6:$H$34,4,TRUE),VLOOKUP($W3101,日射量と図３!$E$6:$I$34,5,TRUE))))))</f>
        <v/>
      </c>
      <c r="AB3101" s="4" t="str">
        <f>IF($V3101="","",IF(Z3101&lt;36,0,IF(AND(36&lt;=Z3101,Z3101&lt;71),VLOOKUP($W3101,日射量と図３!$E$6:$F$34,2,TRUE),IF(AND(71&lt;=Z3101,Z3101&lt;107),VLOOKUP($W3101,日射量と図３!$E$6:$G$34,3,TRUE),IF(AND(107&lt;=Z3101,Z3101&lt;143),VLOOKUP($W3101,日射量と図３!$E$6:$H$34,4,TRUE),VLOOKUP($W3101,日射量と図３!$E$6:$I$34,5,TRUE))))))</f>
        <v/>
      </c>
      <c r="AC3101" s="382" t="str">
        <f t="shared" si="588"/>
        <v/>
      </c>
      <c r="AD3101" s="382" t="str">
        <f t="shared" si="589"/>
        <v/>
      </c>
    </row>
    <row r="3102" spans="11:30" ht="13.5" customHeight="1">
      <c r="K3102" s="4">
        <f t="shared" si="583"/>
        <v>10</v>
      </c>
      <c r="L3102" s="34">
        <v>43381</v>
      </c>
      <c r="M3102" s="4">
        <v>130</v>
      </c>
      <c r="N3102" s="4">
        <v>3</v>
      </c>
      <c r="O3102" s="31">
        <v>8.3333333333333329E-2</v>
      </c>
      <c r="P3102" s="35">
        <v>18.339999999999996</v>
      </c>
      <c r="Q3102" s="36">
        <f t="shared" si="584"/>
        <v>13</v>
      </c>
      <c r="R3102" s="4">
        <f t="shared" si="585"/>
        <v>0</v>
      </c>
      <c r="S3102" s="31">
        <f t="shared" si="591"/>
        <v>0.24079861111111112</v>
      </c>
      <c r="T3102" s="31">
        <f t="shared" si="592"/>
        <v>0.73447916666666668</v>
      </c>
      <c r="U3102" s="4">
        <f t="shared" si="586"/>
        <v>0</v>
      </c>
      <c r="V3102" s="4" t="str">
        <f t="shared" si="590"/>
        <v/>
      </c>
      <c r="W3102" s="18" t="str">
        <f>IF(V3102="","",VLOOKUP(L3102,日射量と図３!$A$4:$C$368,3,TRUE)*238.85/100)</f>
        <v/>
      </c>
      <c r="X3102" s="4" t="str">
        <f t="shared" si="587"/>
        <v/>
      </c>
      <c r="Y3102" s="4" t="str">
        <f t="shared" si="581"/>
        <v/>
      </c>
      <c r="Z3102" s="4" t="str">
        <f t="shared" si="582"/>
        <v/>
      </c>
      <c r="AA3102" s="4" t="str">
        <f>IF($V3102="","",IF(Y3102&lt;36,0,IF(AND(36&lt;=Y3102,Y3102&lt;71),VLOOKUP($W3102,日射量と図３!$E$6:$F$34,2,TRUE),IF(AND(71&lt;=Y3102,Y3102&lt;107),VLOOKUP($W3102,日射量と図３!$E$6:$G$34,3,TRUE),IF(AND(107&lt;=Y3102,Y3102&lt;143),VLOOKUP($W3102,日射量と図３!$E$6:$H$34,4,TRUE),VLOOKUP($W3102,日射量と図３!$E$6:$I$34,5,TRUE))))))</f>
        <v/>
      </c>
      <c r="AB3102" s="4" t="str">
        <f>IF($V3102="","",IF(Z3102&lt;36,0,IF(AND(36&lt;=Z3102,Z3102&lt;71),VLOOKUP($W3102,日射量と図３!$E$6:$F$34,2,TRUE),IF(AND(71&lt;=Z3102,Z3102&lt;107),VLOOKUP($W3102,日射量と図３!$E$6:$G$34,3,TRUE),IF(AND(107&lt;=Z3102,Z3102&lt;143),VLOOKUP($W3102,日射量と図３!$E$6:$H$34,4,TRUE),VLOOKUP($W3102,日射量と図３!$E$6:$I$34,5,TRUE))))))</f>
        <v/>
      </c>
      <c r="AC3102" s="382" t="str">
        <f t="shared" si="588"/>
        <v/>
      </c>
      <c r="AD3102" s="382" t="str">
        <f t="shared" si="589"/>
        <v/>
      </c>
    </row>
    <row r="3103" spans="11:30" ht="13.5" customHeight="1">
      <c r="K3103" s="4">
        <f t="shared" si="583"/>
        <v>10</v>
      </c>
      <c r="L3103" s="34">
        <v>43381</v>
      </c>
      <c r="M3103" s="4">
        <v>130</v>
      </c>
      <c r="N3103" s="4">
        <v>4</v>
      </c>
      <c r="O3103" s="31">
        <v>0.125</v>
      </c>
      <c r="P3103" s="35">
        <v>18.23</v>
      </c>
      <c r="Q3103" s="36">
        <f t="shared" si="584"/>
        <v>13</v>
      </c>
      <c r="R3103" s="4">
        <f t="shared" si="585"/>
        <v>0</v>
      </c>
      <c r="S3103" s="31">
        <f t="shared" si="591"/>
        <v>0.24079861111111112</v>
      </c>
      <c r="T3103" s="31">
        <f t="shared" si="592"/>
        <v>0.73447916666666668</v>
      </c>
      <c r="U3103" s="4">
        <f t="shared" si="586"/>
        <v>0</v>
      </c>
      <c r="V3103" s="4" t="str">
        <f t="shared" si="590"/>
        <v/>
      </c>
      <c r="W3103" s="18" t="str">
        <f>IF(V3103="","",VLOOKUP(L3103,日射量と図３!$A$4:$C$368,3,TRUE)*238.85/100)</f>
        <v/>
      </c>
      <c r="X3103" s="4" t="str">
        <f t="shared" si="587"/>
        <v/>
      </c>
      <c r="Y3103" s="4" t="str">
        <f t="shared" ref="Y3103:Y3166" si="593">IF(V3103="","",$AH$30*V3103/(($AG$18/$AH$18)*X3103))</f>
        <v/>
      </c>
      <c r="Z3103" s="4" t="str">
        <f t="shared" ref="Z3103:Z3166" si="594">IF(V3103="","",$AH$30*V3103/(($AG$19/$AH$19)*X3103))</f>
        <v/>
      </c>
      <c r="AA3103" s="4" t="str">
        <f>IF($V3103="","",IF(Y3103&lt;36,0,IF(AND(36&lt;=Y3103,Y3103&lt;71),VLOOKUP($W3103,日射量と図３!$E$6:$F$34,2,TRUE),IF(AND(71&lt;=Y3103,Y3103&lt;107),VLOOKUP($W3103,日射量と図３!$E$6:$G$34,3,TRUE),IF(AND(107&lt;=Y3103,Y3103&lt;143),VLOOKUP($W3103,日射量と図３!$E$6:$H$34,4,TRUE),VLOOKUP($W3103,日射量と図３!$E$6:$I$34,5,TRUE))))))</f>
        <v/>
      </c>
      <c r="AB3103" s="4" t="str">
        <f>IF($V3103="","",IF(Z3103&lt;36,0,IF(AND(36&lt;=Z3103,Z3103&lt;71),VLOOKUP($W3103,日射量と図３!$E$6:$F$34,2,TRUE),IF(AND(71&lt;=Z3103,Z3103&lt;107),VLOOKUP($W3103,日射量と図３!$E$6:$G$34,3,TRUE),IF(AND(107&lt;=Z3103,Z3103&lt;143),VLOOKUP($W3103,日射量と図３!$E$6:$H$34,4,TRUE),VLOOKUP($W3103,日射量と図３!$E$6:$I$34,5,TRUE))))))</f>
        <v/>
      </c>
      <c r="AC3103" s="382" t="str">
        <f t="shared" si="588"/>
        <v/>
      </c>
      <c r="AD3103" s="382" t="str">
        <f t="shared" si="589"/>
        <v/>
      </c>
    </row>
    <row r="3104" spans="11:30" ht="13.5" customHeight="1">
      <c r="K3104" s="4">
        <f t="shared" si="583"/>
        <v>10</v>
      </c>
      <c r="L3104" s="34">
        <v>43381</v>
      </c>
      <c r="M3104" s="4">
        <v>130</v>
      </c>
      <c r="N3104" s="4">
        <v>5</v>
      </c>
      <c r="O3104" s="31">
        <v>0.16666666666666666</v>
      </c>
      <c r="P3104" s="35">
        <v>18.069999999999997</v>
      </c>
      <c r="Q3104" s="36">
        <f t="shared" si="584"/>
        <v>15</v>
      </c>
      <c r="R3104" s="4">
        <f t="shared" si="585"/>
        <v>0</v>
      </c>
      <c r="S3104" s="31">
        <f t="shared" si="591"/>
        <v>0.24079861111111112</v>
      </c>
      <c r="T3104" s="31">
        <f t="shared" si="592"/>
        <v>0.73447916666666668</v>
      </c>
      <c r="U3104" s="4">
        <f t="shared" si="586"/>
        <v>0</v>
      </c>
      <c r="V3104" s="4" t="str">
        <f t="shared" si="590"/>
        <v/>
      </c>
      <c r="W3104" s="18" t="str">
        <f>IF(V3104="","",VLOOKUP(L3104,日射量と図３!$A$4:$C$368,3,TRUE)*238.85/100)</f>
        <v/>
      </c>
      <c r="X3104" s="4" t="str">
        <f t="shared" si="587"/>
        <v/>
      </c>
      <c r="Y3104" s="4" t="str">
        <f t="shared" si="593"/>
        <v/>
      </c>
      <c r="Z3104" s="4" t="str">
        <f t="shared" si="594"/>
        <v/>
      </c>
      <c r="AA3104" s="4" t="str">
        <f>IF($V3104="","",IF(Y3104&lt;36,0,IF(AND(36&lt;=Y3104,Y3104&lt;71),VLOOKUP($W3104,日射量と図３!$E$6:$F$34,2,TRUE),IF(AND(71&lt;=Y3104,Y3104&lt;107),VLOOKUP($W3104,日射量と図３!$E$6:$G$34,3,TRUE),IF(AND(107&lt;=Y3104,Y3104&lt;143),VLOOKUP($W3104,日射量と図３!$E$6:$H$34,4,TRUE),VLOOKUP($W3104,日射量と図３!$E$6:$I$34,5,TRUE))))))</f>
        <v/>
      </c>
      <c r="AB3104" s="4" t="str">
        <f>IF($V3104="","",IF(Z3104&lt;36,0,IF(AND(36&lt;=Z3104,Z3104&lt;71),VLOOKUP($W3104,日射量と図３!$E$6:$F$34,2,TRUE),IF(AND(71&lt;=Z3104,Z3104&lt;107),VLOOKUP($W3104,日射量と図３!$E$6:$G$34,3,TRUE),IF(AND(107&lt;=Z3104,Z3104&lt;143),VLOOKUP($W3104,日射量と図３!$E$6:$H$34,4,TRUE),VLOOKUP($W3104,日射量と図３!$E$6:$I$34,5,TRUE))))))</f>
        <v/>
      </c>
      <c r="AC3104" s="382" t="str">
        <f t="shared" si="588"/>
        <v/>
      </c>
      <c r="AD3104" s="382" t="str">
        <f t="shared" si="589"/>
        <v/>
      </c>
    </row>
    <row r="3105" spans="11:30" ht="13.5" customHeight="1">
      <c r="K3105" s="4">
        <f t="shared" si="583"/>
        <v>10</v>
      </c>
      <c r="L3105" s="34">
        <v>43381</v>
      </c>
      <c r="M3105" s="4">
        <v>130</v>
      </c>
      <c r="N3105" s="4">
        <v>6</v>
      </c>
      <c r="O3105" s="31">
        <v>0.20833333333333334</v>
      </c>
      <c r="P3105" s="35">
        <v>17.64</v>
      </c>
      <c r="Q3105" s="36">
        <f t="shared" si="584"/>
        <v>15</v>
      </c>
      <c r="R3105" s="4">
        <f t="shared" si="585"/>
        <v>0</v>
      </c>
      <c r="S3105" s="31">
        <f t="shared" si="591"/>
        <v>0.24079861111111112</v>
      </c>
      <c r="T3105" s="31">
        <f t="shared" si="592"/>
        <v>0.73447916666666668</v>
      </c>
      <c r="U3105" s="4">
        <f t="shared" si="586"/>
        <v>0</v>
      </c>
      <c r="V3105" s="4" t="str">
        <f t="shared" si="590"/>
        <v/>
      </c>
      <c r="W3105" s="18" t="str">
        <f>IF(V3105="","",VLOOKUP(L3105,日射量と図３!$A$4:$C$368,3,TRUE)*238.85/100)</f>
        <v/>
      </c>
      <c r="X3105" s="4" t="str">
        <f t="shared" si="587"/>
        <v/>
      </c>
      <c r="Y3105" s="4" t="str">
        <f t="shared" si="593"/>
        <v/>
      </c>
      <c r="Z3105" s="4" t="str">
        <f t="shared" si="594"/>
        <v/>
      </c>
      <c r="AA3105" s="4" t="str">
        <f>IF($V3105="","",IF(Y3105&lt;36,0,IF(AND(36&lt;=Y3105,Y3105&lt;71),VLOOKUP($W3105,日射量と図３!$E$6:$F$34,2,TRUE),IF(AND(71&lt;=Y3105,Y3105&lt;107),VLOOKUP($W3105,日射量と図３!$E$6:$G$34,3,TRUE),IF(AND(107&lt;=Y3105,Y3105&lt;143),VLOOKUP($W3105,日射量と図３!$E$6:$H$34,4,TRUE),VLOOKUP($W3105,日射量と図３!$E$6:$I$34,5,TRUE))))))</f>
        <v/>
      </c>
      <c r="AB3105" s="4" t="str">
        <f>IF($V3105="","",IF(Z3105&lt;36,0,IF(AND(36&lt;=Z3105,Z3105&lt;71),VLOOKUP($W3105,日射量と図３!$E$6:$F$34,2,TRUE),IF(AND(71&lt;=Z3105,Z3105&lt;107),VLOOKUP($W3105,日射量と図３!$E$6:$G$34,3,TRUE),IF(AND(107&lt;=Z3105,Z3105&lt;143),VLOOKUP($W3105,日射量と図３!$E$6:$H$34,4,TRUE),VLOOKUP($W3105,日射量と図３!$E$6:$I$34,5,TRUE))))))</f>
        <v/>
      </c>
      <c r="AC3105" s="382" t="str">
        <f t="shared" si="588"/>
        <v/>
      </c>
      <c r="AD3105" s="382" t="str">
        <f t="shared" si="589"/>
        <v/>
      </c>
    </row>
    <row r="3106" spans="11:30" ht="13.5" customHeight="1">
      <c r="K3106" s="4">
        <f t="shared" si="583"/>
        <v>10</v>
      </c>
      <c r="L3106" s="34">
        <v>43381</v>
      </c>
      <c r="M3106" s="4">
        <v>130</v>
      </c>
      <c r="N3106" s="4">
        <v>7</v>
      </c>
      <c r="O3106" s="31">
        <v>0.25</v>
      </c>
      <c r="P3106" s="35">
        <v>16.98</v>
      </c>
      <c r="Q3106" s="36">
        <f t="shared" si="584"/>
        <v>15</v>
      </c>
      <c r="R3106" s="4">
        <f t="shared" si="585"/>
        <v>0</v>
      </c>
      <c r="S3106" s="31">
        <f t="shared" si="591"/>
        <v>0.24079861111111112</v>
      </c>
      <c r="T3106" s="31">
        <f t="shared" si="592"/>
        <v>0.73447916666666668</v>
      </c>
      <c r="U3106" s="4">
        <f t="shared" si="586"/>
        <v>0</v>
      </c>
      <c r="V3106" s="4" t="str">
        <f t="shared" si="590"/>
        <v/>
      </c>
      <c r="W3106" s="18" t="str">
        <f>IF(V3106="","",VLOOKUP(L3106,日射量と図３!$A$4:$C$368,3,TRUE)*238.85/100)</f>
        <v/>
      </c>
      <c r="X3106" s="4" t="str">
        <f t="shared" si="587"/>
        <v/>
      </c>
      <c r="Y3106" s="4" t="str">
        <f t="shared" si="593"/>
        <v/>
      </c>
      <c r="Z3106" s="4" t="str">
        <f t="shared" si="594"/>
        <v/>
      </c>
      <c r="AA3106" s="4" t="str">
        <f>IF($V3106="","",IF(Y3106&lt;36,0,IF(AND(36&lt;=Y3106,Y3106&lt;71),VLOOKUP($W3106,日射量と図３!$E$6:$F$34,2,TRUE),IF(AND(71&lt;=Y3106,Y3106&lt;107),VLOOKUP($W3106,日射量と図３!$E$6:$G$34,3,TRUE),IF(AND(107&lt;=Y3106,Y3106&lt;143),VLOOKUP($W3106,日射量と図３!$E$6:$H$34,4,TRUE),VLOOKUP($W3106,日射量と図３!$E$6:$I$34,5,TRUE))))))</f>
        <v/>
      </c>
      <c r="AB3106" s="4" t="str">
        <f>IF($V3106="","",IF(Z3106&lt;36,0,IF(AND(36&lt;=Z3106,Z3106&lt;71),VLOOKUP($W3106,日射量と図３!$E$6:$F$34,2,TRUE),IF(AND(71&lt;=Z3106,Z3106&lt;107),VLOOKUP($W3106,日射量と図３!$E$6:$G$34,3,TRUE),IF(AND(107&lt;=Z3106,Z3106&lt;143),VLOOKUP($W3106,日射量と図３!$E$6:$H$34,4,TRUE),VLOOKUP($W3106,日射量と図３!$E$6:$I$34,5,TRUE))))))</f>
        <v/>
      </c>
      <c r="AC3106" s="382" t="str">
        <f t="shared" si="588"/>
        <v/>
      </c>
      <c r="AD3106" s="382" t="str">
        <f t="shared" si="589"/>
        <v/>
      </c>
    </row>
    <row r="3107" spans="11:30" ht="13.5" customHeight="1">
      <c r="K3107" s="4">
        <f t="shared" si="583"/>
        <v>10</v>
      </c>
      <c r="L3107" s="34">
        <v>43381</v>
      </c>
      <c r="M3107" s="4">
        <v>130</v>
      </c>
      <c r="N3107" s="4">
        <v>8</v>
      </c>
      <c r="O3107" s="31">
        <v>0.29166666666666669</v>
      </c>
      <c r="P3107" s="35">
        <v>17.750000000000004</v>
      </c>
      <c r="Q3107" s="36">
        <f t="shared" si="584"/>
        <v>12</v>
      </c>
      <c r="R3107" s="4">
        <f t="shared" si="585"/>
        <v>0</v>
      </c>
      <c r="S3107" s="31">
        <f t="shared" si="591"/>
        <v>0.24079861111111112</v>
      </c>
      <c r="T3107" s="31">
        <f t="shared" si="592"/>
        <v>0.73447916666666668</v>
      </c>
      <c r="U3107" s="4">
        <f t="shared" si="586"/>
        <v>0</v>
      </c>
      <c r="V3107" s="4" t="str">
        <f t="shared" si="590"/>
        <v/>
      </c>
      <c r="W3107" s="18" t="str">
        <f>IF(V3107="","",VLOOKUP(L3107,日射量と図３!$A$4:$C$368,3,TRUE)*238.85/100)</f>
        <v/>
      </c>
      <c r="X3107" s="4" t="str">
        <f t="shared" si="587"/>
        <v/>
      </c>
      <c r="Y3107" s="4" t="str">
        <f t="shared" si="593"/>
        <v/>
      </c>
      <c r="Z3107" s="4" t="str">
        <f t="shared" si="594"/>
        <v/>
      </c>
      <c r="AA3107" s="4" t="str">
        <f>IF($V3107="","",IF(Y3107&lt;36,0,IF(AND(36&lt;=Y3107,Y3107&lt;71),VLOOKUP($W3107,日射量と図３!$E$6:$F$34,2,TRUE),IF(AND(71&lt;=Y3107,Y3107&lt;107),VLOOKUP($W3107,日射量と図３!$E$6:$G$34,3,TRUE),IF(AND(107&lt;=Y3107,Y3107&lt;143),VLOOKUP($W3107,日射量と図３!$E$6:$H$34,4,TRUE),VLOOKUP($W3107,日射量と図３!$E$6:$I$34,5,TRUE))))))</f>
        <v/>
      </c>
      <c r="AB3107" s="4" t="str">
        <f>IF($V3107="","",IF(Z3107&lt;36,0,IF(AND(36&lt;=Z3107,Z3107&lt;71),VLOOKUP($W3107,日射量と図３!$E$6:$F$34,2,TRUE),IF(AND(71&lt;=Z3107,Z3107&lt;107),VLOOKUP($W3107,日射量と図３!$E$6:$G$34,3,TRUE),IF(AND(107&lt;=Z3107,Z3107&lt;143),VLOOKUP($W3107,日射量と図３!$E$6:$H$34,4,TRUE),VLOOKUP($W3107,日射量と図３!$E$6:$I$34,5,TRUE))))))</f>
        <v/>
      </c>
      <c r="AC3107" s="382" t="str">
        <f t="shared" si="588"/>
        <v/>
      </c>
      <c r="AD3107" s="382" t="str">
        <f t="shared" si="589"/>
        <v/>
      </c>
    </row>
    <row r="3108" spans="11:30" ht="13.5" customHeight="1">
      <c r="K3108" s="4">
        <f t="shared" si="583"/>
        <v>10</v>
      </c>
      <c r="L3108" s="34">
        <v>43381</v>
      </c>
      <c r="M3108" s="4">
        <v>130</v>
      </c>
      <c r="N3108" s="4">
        <v>9</v>
      </c>
      <c r="O3108" s="31">
        <v>0.33333333333333331</v>
      </c>
      <c r="P3108" s="35">
        <v>19.440000000000001</v>
      </c>
      <c r="Q3108" s="36">
        <f t="shared" si="584"/>
        <v>12</v>
      </c>
      <c r="R3108" s="4">
        <f t="shared" si="585"/>
        <v>0</v>
      </c>
      <c r="S3108" s="31">
        <f t="shared" si="591"/>
        <v>0.24079861111111112</v>
      </c>
      <c r="T3108" s="31">
        <f t="shared" si="592"/>
        <v>0.73447916666666668</v>
      </c>
      <c r="U3108" s="4">
        <f t="shared" si="586"/>
        <v>0</v>
      </c>
      <c r="V3108" s="4" t="str">
        <f t="shared" si="590"/>
        <v/>
      </c>
      <c r="W3108" s="18" t="str">
        <f>IF(V3108="","",VLOOKUP(L3108,日射量と図３!$A$4:$C$368,3,TRUE)*238.85/100)</f>
        <v/>
      </c>
      <c r="X3108" s="4" t="str">
        <f t="shared" si="587"/>
        <v/>
      </c>
      <c r="Y3108" s="4" t="str">
        <f t="shared" si="593"/>
        <v/>
      </c>
      <c r="Z3108" s="4" t="str">
        <f t="shared" si="594"/>
        <v/>
      </c>
      <c r="AA3108" s="4" t="str">
        <f>IF($V3108="","",IF(Y3108&lt;36,0,IF(AND(36&lt;=Y3108,Y3108&lt;71),VLOOKUP($W3108,日射量と図３!$E$6:$F$34,2,TRUE),IF(AND(71&lt;=Y3108,Y3108&lt;107),VLOOKUP($W3108,日射量と図３!$E$6:$G$34,3,TRUE),IF(AND(107&lt;=Y3108,Y3108&lt;143),VLOOKUP($W3108,日射量と図３!$E$6:$H$34,4,TRUE),VLOOKUP($W3108,日射量と図３!$E$6:$I$34,5,TRUE))))))</f>
        <v/>
      </c>
      <c r="AB3108" s="4" t="str">
        <f>IF($V3108="","",IF(Z3108&lt;36,0,IF(AND(36&lt;=Z3108,Z3108&lt;71),VLOOKUP($W3108,日射量と図３!$E$6:$F$34,2,TRUE),IF(AND(71&lt;=Z3108,Z3108&lt;107),VLOOKUP($W3108,日射量と図３!$E$6:$G$34,3,TRUE),IF(AND(107&lt;=Z3108,Z3108&lt;143),VLOOKUP($W3108,日射量と図３!$E$6:$H$34,4,TRUE),VLOOKUP($W3108,日射量と図３!$E$6:$I$34,5,TRUE))))))</f>
        <v/>
      </c>
      <c r="AC3108" s="382" t="str">
        <f t="shared" si="588"/>
        <v/>
      </c>
      <c r="AD3108" s="382" t="str">
        <f t="shared" si="589"/>
        <v/>
      </c>
    </row>
    <row r="3109" spans="11:30" ht="13.5" customHeight="1">
      <c r="K3109" s="4">
        <f t="shared" si="583"/>
        <v>10</v>
      </c>
      <c r="L3109" s="34">
        <v>43381</v>
      </c>
      <c r="M3109" s="4">
        <v>130</v>
      </c>
      <c r="N3109" s="4">
        <v>10</v>
      </c>
      <c r="O3109" s="31">
        <v>0.375</v>
      </c>
      <c r="P3109" s="35">
        <v>21.160000000000004</v>
      </c>
      <c r="Q3109" s="36">
        <f t="shared" si="584"/>
        <v>12</v>
      </c>
      <c r="R3109" s="4">
        <f t="shared" si="585"/>
        <v>0</v>
      </c>
      <c r="S3109" s="31">
        <f t="shared" si="591"/>
        <v>0.24079861111111112</v>
      </c>
      <c r="T3109" s="31">
        <f t="shared" si="592"/>
        <v>0.73447916666666668</v>
      </c>
      <c r="U3109" s="4">
        <f t="shared" si="586"/>
        <v>0</v>
      </c>
      <c r="V3109" s="4" t="str">
        <f t="shared" si="590"/>
        <v/>
      </c>
      <c r="W3109" s="18" t="str">
        <f>IF(V3109="","",VLOOKUP(L3109,日射量と図３!$A$4:$C$368,3,TRUE)*238.85/100)</f>
        <v/>
      </c>
      <c r="X3109" s="4" t="str">
        <f t="shared" si="587"/>
        <v/>
      </c>
      <c r="Y3109" s="4" t="str">
        <f t="shared" si="593"/>
        <v/>
      </c>
      <c r="Z3109" s="4" t="str">
        <f t="shared" si="594"/>
        <v/>
      </c>
      <c r="AA3109" s="4" t="str">
        <f>IF($V3109="","",IF(Y3109&lt;36,0,IF(AND(36&lt;=Y3109,Y3109&lt;71),VLOOKUP($W3109,日射量と図３!$E$6:$F$34,2,TRUE),IF(AND(71&lt;=Y3109,Y3109&lt;107),VLOOKUP($W3109,日射量と図３!$E$6:$G$34,3,TRUE),IF(AND(107&lt;=Y3109,Y3109&lt;143),VLOOKUP($W3109,日射量と図３!$E$6:$H$34,4,TRUE),VLOOKUP($W3109,日射量と図３!$E$6:$I$34,5,TRUE))))))</f>
        <v/>
      </c>
      <c r="AB3109" s="4" t="str">
        <f>IF($V3109="","",IF(Z3109&lt;36,0,IF(AND(36&lt;=Z3109,Z3109&lt;71),VLOOKUP($W3109,日射量と図３!$E$6:$F$34,2,TRUE),IF(AND(71&lt;=Z3109,Z3109&lt;107),VLOOKUP($W3109,日射量と図３!$E$6:$G$34,3,TRUE),IF(AND(107&lt;=Z3109,Z3109&lt;143),VLOOKUP($W3109,日射量と図３!$E$6:$H$34,4,TRUE),VLOOKUP($W3109,日射量と図３!$E$6:$I$34,5,TRUE))))))</f>
        <v/>
      </c>
      <c r="AC3109" s="382" t="str">
        <f t="shared" si="588"/>
        <v/>
      </c>
      <c r="AD3109" s="382" t="str">
        <f t="shared" si="589"/>
        <v/>
      </c>
    </row>
    <row r="3110" spans="11:30" ht="13.5" customHeight="1">
      <c r="K3110" s="4">
        <f t="shared" si="583"/>
        <v>10</v>
      </c>
      <c r="L3110" s="34">
        <v>43381</v>
      </c>
      <c r="M3110" s="4">
        <v>130</v>
      </c>
      <c r="N3110" s="4">
        <v>11</v>
      </c>
      <c r="O3110" s="31">
        <v>0.41666666666666669</v>
      </c>
      <c r="P3110" s="35">
        <v>22.580000000000002</v>
      </c>
      <c r="Q3110" s="36">
        <f t="shared" si="584"/>
        <v>12</v>
      </c>
      <c r="R3110" s="4">
        <f t="shared" si="585"/>
        <v>0</v>
      </c>
      <c r="S3110" s="31">
        <f t="shared" si="591"/>
        <v>0.24079861111111112</v>
      </c>
      <c r="T3110" s="31">
        <f t="shared" si="592"/>
        <v>0.73447916666666668</v>
      </c>
      <c r="U3110" s="4">
        <f t="shared" si="586"/>
        <v>0</v>
      </c>
      <c r="V3110" s="4" t="str">
        <f t="shared" si="590"/>
        <v/>
      </c>
      <c r="W3110" s="18" t="str">
        <f>IF(V3110="","",VLOOKUP(L3110,日射量と図３!$A$4:$C$368,3,TRUE)*238.85/100)</f>
        <v/>
      </c>
      <c r="X3110" s="4" t="str">
        <f t="shared" si="587"/>
        <v/>
      </c>
      <c r="Y3110" s="4" t="str">
        <f t="shared" si="593"/>
        <v/>
      </c>
      <c r="Z3110" s="4" t="str">
        <f t="shared" si="594"/>
        <v/>
      </c>
      <c r="AA3110" s="4" t="str">
        <f>IF($V3110="","",IF(Y3110&lt;36,0,IF(AND(36&lt;=Y3110,Y3110&lt;71),VLOOKUP($W3110,日射量と図３!$E$6:$F$34,2,TRUE),IF(AND(71&lt;=Y3110,Y3110&lt;107),VLOOKUP($W3110,日射量と図３!$E$6:$G$34,3,TRUE),IF(AND(107&lt;=Y3110,Y3110&lt;143),VLOOKUP($W3110,日射量と図３!$E$6:$H$34,4,TRUE),VLOOKUP($W3110,日射量と図３!$E$6:$I$34,5,TRUE))))))</f>
        <v/>
      </c>
      <c r="AB3110" s="4" t="str">
        <f>IF($V3110="","",IF(Z3110&lt;36,0,IF(AND(36&lt;=Z3110,Z3110&lt;71),VLOOKUP($W3110,日射量と図３!$E$6:$F$34,2,TRUE),IF(AND(71&lt;=Z3110,Z3110&lt;107),VLOOKUP($W3110,日射量と図３!$E$6:$G$34,3,TRUE),IF(AND(107&lt;=Z3110,Z3110&lt;143),VLOOKUP($W3110,日射量と図３!$E$6:$H$34,4,TRUE),VLOOKUP($W3110,日射量と図３!$E$6:$I$34,5,TRUE))))))</f>
        <v/>
      </c>
      <c r="AC3110" s="382" t="str">
        <f t="shared" si="588"/>
        <v/>
      </c>
      <c r="AD3110" s="382" t="str">
        <f t="shared" si="589"/>
        <v/>
      </c>
    </row>
    <row r="3111" spans="11:30" ht="13.5" customHeight="1">
      <c r="K3111" s="4">
        <f t="shared" si="583"/>
        <v>10</v>
      </c>
      <c r="L3111" s="34">
        <v>43381</v>
      </c>
      <c r="M3111" s="4">
        <v>130</v>
      </c>
      <c r="N3111" s="4">
        <v>12</v>
      </c>
      <c r="O3111" s="31">
        <v>0.45833333333333331</v>
      </c>
      <c r="P3111" s="35">
        <v>24.009999999999998</v>
      </c>
      <c r="Q3111" s="36">
        <f t="shared" si="584"/>
        <v>12</v>
      </c>
      <c r="R3111" s="4">
        <f t="shared" si="585"/>
        <v>0</v>
      </c>
      <c r="S3111" s="31">
        <f t="shared" si="591"/>
        <v>0.24079861111111112</v>
      </c>
      <c r="T3111" s="31">
        <f t="shared" si="592"/>
        <v>0.73447916666666668</v>
      </c>
      <c r="U3111" s="4">
        <f t="shared" si="586"/>
        <v>0</v>
      </c>
      <c r="V3111" s="4" t="str">
        <f t="shared" si="590"/>
        <v/>
      </c>
      <c r="W3111" s="18" t="str">
        <f>IF(V3111="","",VLOOKUP(L3111,日射量と図３!$A$4:$C$368,3,TRUE)*238.85/100)</f>
        <v/>
      </c>
      <c r="X3111" s="4" t="str">
        <f t="shared" si="587"/>
        <v/>
      </c>
      <c r="Y3111" s="4" t="str">
        <f t="shared" si="593"/>
        <v/>
      </c>
      <c r="Z3111" s="4" t="str">
        <f t="shared" si="594"/>
        <v/>
      </c>
      <c r="AA3111" s="4" t="str">
        <f>IF($V3111="","",IF(Y3111&lt;36,0,IF(AND(36&lt;=Y3111,Y3111&lt;71),VLOOKUP($W3111,日射量と図３!$E$6:$F$34,2,TRUE),IF(AND(71&lt;=Y3111,Y3111&lt;107),VLOOKUP($W3111,日射量と図３!$E$6:$G$34,3,TRUE),IF(AND(107&lt;=Y3111,Y3111&lt;143),VLOOKUP($W3111,日射量と図３!$E$6:$H$34,4,TRUE),VLOOKUP($W3111,日射量と図３!$E$6:$I$34,5,TRUE))))))</f>
        <v/>
      </c>
      <c r="AB3111" s="4" t="str">
        <f>IF($V3111="","",IF(Z3111&lt;36,0,IF(AND(36&lt;=Z3111,Z3111&lt;71),VLOOKUP($W3111,日射量と図３!$E$6:$F$34,2,TRUE),IF(AND(71&lt;=Z3111,Z3111&lt;107),VLOOKUP($W3111,日射量と図３!$E$6:$G$34,3,TRUE),IF(AND(107&lt;=Z3111,Z3111&lt;143),VLOOKUP($W3111,日射量と図３!$E$6:$H$34,4,TRUE),VLOOKUP($W3111,日射量と図３!$E$6:$I$34,5,TRUE))))))</f>
        <v/>
      </c>
      <c r="AC3111" s="382" t="str">
        <f t="shared" si="588"/>
        <v/>
      </c>
      <c r="AD3111" s="382" t="str">
        <f t="shared" si="589"/>
        <v/>
      </c>
    </row>
    <row r="3112" spans="11:30" ht="13.5" customHeight="1">
      <c r="K3112" s="4">
        <f t="shared" si="583"/>
        <v>10</v>
      </c>
      <c r="L3112" s="34">
        <v>43381</v>
      </c>
      <c r="M3112" s="4">
        <v>130</v>
      </c>
      <c r="N3112" s="4">
        <v>13</v>
      </c>
      <c r="O3112" s="31">
        <v>0.5</v>
      </c>
      <c r="P3112" s="35">
        <v>24.91</v>
      </c>
      <c r="Q3112" s="36">
        <f t="shared" si="584"/>
        <v>12</v>
      </c>
      <c r="R3112" s="4">
        <f t="shared" si="585"/>
        <v>0</v>
      </c>
      <c r="S3112" s="31">
        <f t="shared" si="591"/>
        <v>0.24079861111111112</v>
      </c>
      <c r="T3112" s="31">
        <f t="shared" si="592"/>
        <v>0.73447916666666668</v>
      </c>
      <c r="U3112" s="4">
        <f t="shared" si="586"/>
        <v>0</v>
      </c>
      <c r="V3112" s="4" t="str">
        <f t="shared" si="590"/>
        <v/>
      </c>
      <c r="W3112" s="18" t="str">
        <f>IF(V3112="","",VLOOKUP(L3112,日射量と図３!$A$4:$C$368,3,TRUE)*238.85/100)</f>
        <v/>
      </c>
      <c r="X3112" s="4" t="str">
        <f t="shared" si="587"/>
        <v/>
      </c>
      <c r="Y3112" s="4" t="str">
        <f t="shared" si="593"/>
        <v/>
      </c>
      <c r="Z3112" s="4" t="str">
        <f t="shared" si="594"/>
        <v/>
      </c>
      <c r="AA3112" s="4" t="str">
        <f>IF($V3112="","",IF(Y3112&lt;36,0,IF(AND(36&lt;=Y3112,Y3112&lt;71),VLOOKUP($W3112,日射量と図３!$E$6:$F$34,2,TRUE),IF(AND(71&lt;=Y3112,Y3112&lt;107),VLOOKUP($W3112,日射量と図３!$E$6:$G$34,3,TRUE),IF(AND(107&lt;=Y3112,Y3112&lt;143),VLOOKUP($W3112,日射量と図３!$E$6:$H$34,4,TRUE),VLOOKUP($W3112,日射量と図３!$E$6:$I$34,5,TRUE))))))</f>
        <v/>
      </c>
      <c r="AB3112" s="4" t="str">
        <f>IF($V3112="","",IF(Z3112&lt;36,0,IF(AND(36&lt;=Z3112,Z3112&lt;71),VLOOKUP($W3112,日射量と図３!$E$6:$F$34,2,TRUE),IF(AND(71&lt;=Z3112,Z3112&lt;107),VLOOKUP($W3112,日射量と図３!$E$6:$G$34,3,TRUE),IF(AND(107&lt;=Z3112,Z3112&lt;143),VLOOKUP($W3112,日射量と図３!$E$6:$H$34,4,TRUE),VLOOKUP($W3112,日射量と図３!$E$6:$I$34,5,TRUE))))))</f>
        <v/>
      </c>
      <c r="AC3112" s="382" t="str">
        <f t="shared" si="588"/>
        <v/>
      </c>
      <c r="AD3112" s="382" t="str">
        <f t="shared" si="589"/>
        <v/>
      </c>
    </row>
    <row r="3113" spans="11:30" ht="13.5" customHeight="1">
      <c r="K3113" s="4">
        <f t="shared" si="583"/>
        <v>10</v>
      </c>
      <c r="L3113" s="34">
        <v>43381</v>
      </c>
      <c r="M3113" s="4">
        <v>130</v>
      </c>
      <c r="N3113" s="4">
        <v>14</v>
      </c>
      <c r="O3113" s="31">
        <v>0.54166666666666663</v>
      </c>
      <c r="P3113" s="35">
        <v>25.47</v>
      </c>
      <c r="Q3113" s="36">
        <f t="shared" si="584"/>
        <v>12</v>
      </c>
      <c r="R3113" s="4">
        <f t="shared" si="585"/>
        <v>0</v>
      </c>
      <c r="S3113" s="31">
        <f t="shared" si="591"/>
        <v>0.24079861111111112</v>
      </c>
      <c r="T3113" s="31">
        <f t="shared" si="592"/>
        <v>0.73447916666666668</v>
      </c>
      <c r="U3113" s="4">
        <f t="shared" si="586"/>
        <v>0</v>
      </c>
      <c r="V3113" s="4" t="str">
        <f t="shared" si="590"/>
        <v/>
      </c>
      <c r="W3113" s="18" t="str">
        <f>IF(V3113="","",VLOOKUP(L3113,日射量と図３!$A$4:$C$368,3,TRUE)*238.85/100)</f>
        <v/>
      </c>
      <c r="X3113" s="4" t="str">
        <f t="shared" si="587"/>
        <v/>
      </c>
      <c r="Y3113" s="4" t="str">
        <f t="shared" si="593"/>
        <v/>
      </c>
      <c r="Z3113" s="4" t="str">
        <f t="shared" si="594"/>
        <v/>
      </c>
      <c r="AA3113" s="4" t="str">
        <f>IF($V3113="","",IF(Y3113&lt;36,0,IF(AND(36&lt;=Y3113,Y3113&lt;71),VLOOKUP($W3113,日射量と図３!$E$6:$F$34,2,TRUE),IF(AND(71&lt;=Y3113,Y3113&lt;107),VLOOKUP($W3113,日射量と図３!$E$6:$G$34,3,TRUE),IF(AND(107&lt;=Y3113,Y3113&lt;143),VLOOKUP($W3113,日射量と図３!$E$6:$H$34,4,TRUE),VLOOKUP($W3113,日射量と図３!$E$6:$I$34,5,TRUE))))))</f>
        <v/>
      </c>
      <c r="AB3113" s="4" t="str">
        <f>IF($V3113="","",IF(Z3113&lt;36,0,IF(AND(36&lt;=Z3113,Z3113&lt;71),VLOOKUP($W3113,日射量と図３!$E$6:$F$34,2,TRUE),IF(AND(71&lt;=Z3113,Z3113&lt;107),VLOOKUP($W3113,日射量と図３!$E$6:$G$34,3,TRUE),IF(AND(107&lt;=Z3113,Z3113&lt;143),VLOOKUP($W3113,日射量と図３!$E$6:$H$34,4,TRUE),VLOOKUP($W3113,日射量と図３!$E$6:$I$34,5,TRUE))))))</f>
        <v/>
      </c>
      <c r="AC3113" s="382" t="str">
        <f t="shared" si="588"/>
        <v/>
      </c>
      <c r="AD3113" s="382" t="str">
        <f t="shared" si="589"/>
        <v/>
      </c>
    </row>
    <row r="3114" spans="11:30" ht="13.5" customHeight="1">
      <c r="K3114" s="4">
        <f t="shared" si="583"/>
        <v>10</v>
      </c>
      <c r="L3114" s="34">
        <v>43381</v>
      </c>
      <c r="M3114" s="4">
        <v>130</v>
      </c>
      <c r="N3114" s="4">
        <v>15</v>
      </c>
      <c r="O3114" s="31">
        <v>0.58333333333333337</v>
      </c>
      <c r="P3114" s="35">
        <v>25.41</v>
      </c>
      <c r="Q3114" s="36">
        <f t="shared" si="584"/>
        <v>12</v>
      </c>
      <c r="R3114" s="4">
        <f t="shared" si="585"/>
        <v>0</v>
      </c>
      <c r="S3114" s="31">
        <f t="shared" si="591"/>
        <v>0.24079861111111112</v>
      </c>
      <c r="T3114" s="31">
        <f t="shared" si="592"/>
        <v>0.73447916666666668</v>
      </c>
      <c r="U3114" s="4">
        <f t="shared" si="586"/>
        <v>0</v>
      </c>
      <c r="V3114" s="4" t="str">
        <f t="shared" si="590"/>
        <v/>
      </c>
      <c r="W3114" s="18" t="str">
        <f>IF(V3114="","",VLOOKUP(L3114,日射量と図３!$A$4:$C$368,3,TRUE)*238.85/100)</f>
        <v/>
      </c>
      <c r="X3114" s="4" t="str">
        <f t="shared" si="587"/>
        <v/>
      </c>
      <c r="Y3114" s="4" t="str">
        <f t="shared" si="593"/>
        <v/>
      </c>
      <c r="Z3114" s="4" t="str">
        <f t="shared" si="594"/>
        <v/>
      </c>
      <c r="AA3114" s="4" t="str">
        <f>IF($V3114="","",IF(Y3114&lt;36,0,IF(AND(36&lt;=Y3114,Y3114&lt;71),VLOOKUP($W3114,日射量と図３!$E$6:$F$34,2,TRUE),IF(AND(71&lt;=Y3114,Y3114&lt;107),VLOOKUP($W3114,日射量と図３!$E$6:$G$34,3,TRUE),IF(AND(107&lt;=Y3114,Y3114&lt;143),VLOOKUP($W3114,日射量と図３!$E$6:$H$34,4,TRUE),VLOOKUP($W3114,日射量と図３!$E$6:$I$34,5,TRUE))))))</f>
        <v/>
      </c>
      <c r="AB3114" s="4" t="str">
        <f>IF($V3114="","",IF(Z3114&lt;36,0,IF(AND(36&lt;=Z3114,Z3114&lt;71),VLOOKUP($W3114,日射量と図３!$E$6:$F$34,2,TRUE),IF(AND(71&lt;=Z3114,Z3114&lt;107),VLOOKUP($W3114,日射量と図３!$E$6:$G$34,3,TRUE),IF(AND(107&lt;=Z3114,Z3114&lt;143),VLOOKUP($W3114,日射量と図３!$E$6:$H$34,4,TRUE),VLOOKUP($W3114,日射量と図３!$E$6:$I$34,5,TRUE))))))</f>
        <v/>
      </c>
      <c r="AC3114" s="382" t="str">
        <f t="shared" si="588"/>
        <v/>
      </c>
      <c r="AD3114" s="382" t="str">
        <f t="shared" si="589"/>
        <v/>
      </c>
    </row>
    <row r="3115" spans="11:30" ht="13.5" customHeight="1">
      <c r="K3115" s="4">
        <f t="shared" si="583"/>
        <v>10</v>
      </c>
      <c r="L3115" s="34">
        <v>43381</v>
      </c>
      <c r="M3115" s="4">
        <v>130</v>
      </c>
      <c r="N3115" s="4">
        <v>16</v>
      </c>
      <c r="O3115" s="31">
        <v>0.625</v>
      </c>
      <c r="P3115" s="35">
        <v>25.3</v>
      </c>
      <c r="Q3115" s="36">
        <f t="shared" si="584"/>
        <v>16</v>
      </c>
      <c r="R3115" s="4">
        <f t="shared" si="585"/>
        <v>0</v>
      </c>
      <c r="S3115" s="31">
        <f t="shared" si="591"/>
        <v>0.24079861111111112</v>
      </c>
      <c r="T3115" s="31">
        <f t="shared" si="592"/>
        <v>0.73447916666666668</v>
      </c>
      <c r="U3115" s="4">
        <f t="shared" si="586"/>
        <v>0</v>
      </c>
      <c r="V3115" s="4" t="str">
        <f t="shared" si="590"/>
        <v/>
      </c>
      <c r="W3115" s="18" t="str">
        <f>IF(V3115="","",VLOOKUP(L3115,日射量と図３!$A$4:$C$368,3,TRUE)*238.85/100)</f>
        <v/>
      </c>
      <c r="X3115" s="4" t="str">
        <f t="shared" si="587"/>
        <v/>
      </c>
      <c r="Y3115" s="4" t="str">
        <f t="shared" si="593"/>
        <v/>
      </c>
      <c r="Z3115" s="4" t="str">
        <f t="shared" si="594"/>
        <v/>
      </c>
      <c r="AA3115" s="4" t="str">
        <f>IF($V3115="","",IF(Y3115&lt;36,0,IF(AND(36&lt;=Y3115,Y3115&lt;71),VLOOKUP($W3115,日射量と図３!$E$6:$F$34,2,TRUE),IF(AND(71&lt;=Y3115,Y3115&lt;107),VLOOKUP($W3115,日射量と図３!$E$6:$G$34,3,TRUE),IF(AND(107&lt;=Y3115,Y3115&lt;143),VLOOKUP($W3115,日射量と図３!$E$6:$H$34,4,TRUE),VLOOKUP($W3115,日射量と図３!$E$6:$I$34,5,TRUE))))))</f>
        <v/>
      </c>
      <c r="AB3115" s="4" t="str">
        <f>IF($V3115="","",IF(Z3115&lt;36,0,IF(AND(36&lt;=Z3115,Z3115&lt;71),VLOOKUP($W3115,日射量と図３!$E$6:$F$34,2,TRUE),IF(AND(71&lt;=Z3115,Z3115&lt;107),VLOOKUP($W3115,日射量と図３!$E$6:$G$34,3,TRUE),IF(AND(107&lt;=Z3115,Z3115&lt;143),VLOOKUP($W3115,日射量と図３!$E$6:$H$34,4,TRUE),VLOOKUP($W3115,日射量と図３!$E$6:$I$34,5,TRUE))))))</f>
        <v/>
      </c>
      <c r="AC3115" s="382" t="str">
        <f t="shared" si="588"/>
        <v/>
      </c>
      <c r="AD3115" s="382" t="str">
        <f t="shared" si="589"/>
        <v/>
      </c>
    </row>
    <row r="3116" spans="11:30" ht="13.5" customHeight="1">
      <c r="K3116" s="4">
        <f t="shared" si="583"/>
        <v>10</v>
      </c>
      <c r="L3116" s="34">
        <v>43381</v>
      </c>
      <c r="M3116" s="4">
        <v>130</v>
      </c>
      <c r="N3116" s="4">
        <v>17</v>
      </c>
      <c r="O3116" s="31">
        <v>0.66666666666666663</v>
      </c>
      <c r="P3116" s="35">
        <v>24.699999999999996</v>
      </c>
      <c r="Q3116" s="36">
        <f t="shared" si="584"/>
        <v>16</v>
      </c>
      <c r="R3116" s="4">
        <f t="shared" si="585"/>
        <v>0</v>
      </c>
      <c r="S3116" s="31">
        <f t="shared" si="591"/>
        <v>0.24079861111111112</v>
      </c>
      <c r="T3116" s="31">
        <f t="shared" si="592"/>
        <v>0.73447916666666668</v>
      </c>
      <c r="U3116" s="4">
        <f t="shared" si="586"/>
        <v>0</v>
      </c>
      <c r="V3116" s="4" t="str">
        <f t="shared" si="590"/>
        <v/>
      </c>
      <c r="W3116" s="18" t="str">
        <f>IF(V3116="","",VLOOKUP(L3116,日射量と図３!$A$4:$C$368,3,TRUE)*238.85/100)</f>
        <v/>
      </c>
      <c r="X3116" s="4" t="str">
        <f t="shared" si="587"/>
        <v/>
      </c>
      <c r="Y3116" s="4" t="str">
        <f t="shared" si="593"/>
        <v/>
      </c>
      <c r="Z3116" s="4" t="str">
        <f t="shared" si="594"/>
        <v/>
      </c>
      <c r="AA3116" s="4" t="str">
        <f>IF($V3116="","",IF(Y3116&lt;36,0,IF(AND(36&lt;=Y3116,Y3116&lt;71),VLOOKUP($W3116,日射量と図３!$E$6:$F$34,2,TRUE),IF(AND(71&lt;=Y3116,Y3116&lt;107),VLOOKUP($W3116,日射量と図３!$E$6:$G$34,3,TRUE),IF(AND(107&lt;=Y3116,Y3116&lt;143),VLOOKUP($W3116,日射量と図３!$E$6:$H$34,4,TRUE),VLOOKUP($W3116,日射量と図３!$E$6:$I$34,5,TRUE))))))</f>
        <v/>
      </c>
      <c r="AB3116" s="4" t="str">
        <f>IF($V3116="","",IF(Z3116&lt;36,0,IF(AND(36&lt;=Z3116,Z3116&lt;71),VLOOKUP($W3116,日射量と図３!$E$6:$F$34,2,TRUE),IF(AND(71&lt;=Z3116,Z3116&lt;107),VLOOKUP($W3116,日射量と図３!$E$6:$G$34,3,TRUE),IF(AND(107&lt;=Z3116,Z3116&lt;143),VLOOKUP($W3116,日射量と図３!$E$6:$H$34,4,TRUE),VLOOKUP($W3116,日射量と図３!$E$6:$I$34,5,TRUE))))))</f>
        <v/>
      </c>
      <c r="AC3116" s="382" t="str">
        <f t="shared" si="588"/>
        <v/>
      </c>
      <c r="AD3116" s="382" t="str">
        <f t="shared" si="589"/>
        <v/>
      </c>
    </row>
    <row r="3117" spans="11:30" ht="13.5" customHeight="1">
      <c r="K3117" s="4">
        <f t="shared" si="583"/>
        <v>10</v>
      </c>
      <c r="L3117" s="34">
        <v>43381</v>
      </c>
      <c r="M3117" s="4">
        <v>130</v>
      </c>
      <c r="N3117" s="4">
        <v>18</v>
      </c>
      <c r="O3117" s="31">
        <v>0.70833333333333337</v>
      </c>
      <c r="P3117" s="35">
        <v>23.920000000000005</v>
      </c>
      <c r="Q3117" s="36">
        <f t="shared" si="584"/>
        <v>16</v>
      </c>
      <c r="R3117" s="4">
        <f t="shared" si="585"/>
        <v>0</v>
      </c>
      <c r="S3117" s="31">
        <f t="shared" si="591"/>
        <v>0.24079861111111112</v>
      </c>
      <c r="T3117" s="31">
        <f t="shared" si="592"/>
        <v>0.73447916666666668</v>
      </c>
      <c r="U3117" s="4">
        <f t="shared" si="586"/>
        <v>0</v>
      </c>
      <c r="V3117" s="4" t="str">
        <f t="shared" si="590"/>
        <v/>
      </c>
      <c r="W3117" s="18" t="str">
        <f>IF(V3117="","",VLOOKUP(L3117,日射量と図３!$A$4:$C$368,3,TRUE)*238.85/100)</f>
        <v/>
      </c>
      <c r="X3117" s="4" t="str">
        <f t="shared" si="587"/>
        <v/>
      </c>
      <c r="Y3117" s="4" t="str">
        <f t="shared" si="593"/>
        <v/>
      </c>
      <c r="Z3117" s="4" t="str">
        <f t="shared" si="594"/>
        <v/>
      </c>
      <c r="AA3117" s="4" t="str">
        <f>IF($V3117="","",IF(Y3117&lt;36,0,IF(AND(36&lt;=Y3117,Y3117&lt;71),VLOOKUP($W3117,日射量と図３!$E$6:$F$34,2,TRUE),IF(AND(71&lt;=Y3117,Y3117&lt;107),VLOOKUP($W3117,日射量と図３!$E$6:$G$34,3,TRUE),IF(AND(107&lt;=Y3117,Y3117&lt;143),VLOOKUP($W3117,日射量と図３!$E$6:$H$34,4,TRUE),VLOOKUP($W3117,日射量と図３!$E$6:$I$34,5,TRUE))))))</f>
        <v/>
      </c>
      <c r="AB3117" s="4" t="str">
        <f>IF($V3117="","",IF(Z3117&lt;36,0,IF(AND(36&lt;=Z3117,Z3117&lt;71),VLOOKUP($W3117,日射量と図３!$E$6:$F$34,2,TRUE),IF(AND(71&lt;=Z3117,Z3117&lt;107),VLOOKUP($W3117,日射量と図３!$E$6:$G$34,3,TRUE),IF(AND(107&lt;=Z3117,Z3117&lt;143),VLOOKUP($W3117,日射量と図３!$E$6:$H$34,4,TRUE),VLOOKUP($W3117,日射量と図３!$E$6:$I$34,5,TRUE))))))</f>
        <v/>
      </c>
      <c r="AC3117" s="382" t="str">
        <f t="shared" si="588"/>
        <v/>
      </c>
      <c r="AD3117" s="382" t="str">
        <f t="shared" si="589"/>
        <v/>
      </c>
    </row>
    <row r="3118" spans="11:30" ht="13.5" customHeight="1">
      <c r="K3118" s="4">
        <f t="shared" si="583"/>
        <v>10</v>
      </c>
      <c r="L3118" s="34">
        <v>43381</v>
      </c>
      <c r="M3118" s="4">
        <v>130</v>
      </c>
      <c r="N3118" s="4">
        <v>19</v>
      </c>
      <c r="O3118" s="31">
        <v>0.75</v>
      </c>
      <c r="P3118" s="35">
        <v>22.94</v>
      </c>
      <c r="Q3118" s="36">
        <f t="shared" si="584"/>
        <v>16</v>
      </c>
      <c r="R3118" s="4">
        <f t="shared" si="585"/>
        <v>0</v>
      </c>
      <c r="S3118" s="31">
        <f t="shared" si="591"/>
        <v>0.24079861111111112</v>
      </c>
      <c r="T3118" s="31">
        <f t="shared" si="592"/>
        <v>0.73447916666666668</v>
      </c>
      <c r="U3118" s="4">
        <f t="shared" si="586"/>
        <v>0</v>
      </c>
      <c r="V3118" s="4" t="str">
        <f t="shared" si="590"/>
        <v/>
      </c>
      <c r="W3118" s="18" t="str">
        <f>IF(V3118="","",VLOOKUP(L3118,日射量と図３!$A$4:$C$368,3,TRUE)*238.85/100)</f>
        <v/>
      </c>
      <c r="X3118" s="4" t="str">
        <f t="shared" si="587"/>
        <v/>
      </c>
      <c r="Y3118" s="4" t="str">
        <f t="shared" si="593"/>
        <v/>
      </c>
      <c r="Z3118" s="4" t="str">
        <f t="shared" si="594"/>
        <v/>
      </c>
      <c r="AA3118" s="4" t="str">
        <f>IF($V3118="","",IF(Y3118&lt;36,0,IF(AND(36&lt;=Y3118,Y3118&lt;71),VLOOKUP($W3118,日射量と図３!$E$6:$F$34,2,TRUE),IF(AND(71&lt;=Y3118,Y3118&lt;107),VLOOKUP($W3118,日射量と図３!$E$6:$G$34,3,TRUE),IF(AND(107&lt;=Y3118,Y3118&lt;143),VLOOKUP($W3118,日射量と図３!$E$6:$H$34,4,TRUE),VLOOKUP($W3118,日射量と図３!$E$6:$I$34,5,TRUE))))))</f>
        <v/>
      </c>
      <c r="AB3118" s="4" t="str">
        <f>IF($V3118="","",IF(Z3118&lt;36,0,IF(AND(36&lt;=Z3118,Z3118&lt;71),VLOOKUP($W3118,日射量と図３!$E$6:$F$34,2,TRUE),IF(AND(71&lt;=Z3118,Z3118&lt;107),VLOOKUP($W3118,日射量と図３!$E$6:$G$34,3,TRUE),IF(AND(107&lt;=Z3118,Z3118&lt;143),VLOOKUP($W3118,日射量と図３!$E$6:$H$34,4,TRUE),VLOOKUP($W3118,日射量と図３!$E$6:$I$34,5,TRUE))))))</f>
        <v/>
      </c>
      <c r="AC3118" s="382" t="str">
        <f t="shared" si="588"/>
        <v/>
      </c>
      <c r="AD3118" s="382" t="str">
        <f t="shared" si="589"/>
        <v/>
      </c>
    </row>
    <row r="3119" spans="11:30" ht="13.5" customHeight="1">
      <c r="K3119" s="4">
        <f t="shared" si="583"/>
        <v>10</v>
      </c>
      <c r="L3119" s="34">
        <v>43381</v>
      </c>
      <c r="M3119" s="4">
        <v>130</v>
      </c>
      <c r="N3119" s="4">
        <v>20</v>
      </c>
      <c r="O3119" s="31">
        <v>0.79166666666666663</v>
      </c>
      <c r="P3119" s="35">
        <v>22.11</v>
      </c>
      <c r="Q3119" s="36">
        <f t="shared" si="584"/>
        <v>16</v>
      </c>
      <c r="R3119" s="4">
        <f t="shared" si="585"/>
        <v>0</v>
      </c>
      <c r="S3119" s="31">
        <f t="shared" si="591"/>
        <v>0.24079861111111112</v>
      </c>
      <c r="T3119" s="31">
        <f t="shared" si="592"/>
        <v>0.73447916666666668</v>
      </c>
      <c r="U3119" s="4">
        <f t="shared" si="586"/>
        <v>0</v>
      </c>
      <c r="V3119" s="4" t="str">
        <f t="shared" si="590"/>
        <v/>
      </c>
      <c r="W3119" s="18" t="str">
        <f>IF(V3119="","",VLOOKUP(L3119,日射量と図３!$A$4:$C$368,3,TRUE)*238.85/100)</f>
        <v/>
      </c>
      <c r="X3119" s="4" t="str">
        <f t="shared" si="587"/>
        <v/>
      </c>
      <c r="Y3119" s="4" t="str">
        <f t="shared" si="593"/>
        <v/>
      </c>
      <c r="Z3119" s="4" t="str">
        <f t="shared" si="594"/>
        <v/>
      </c>
      <c r="AA3119" s="4" t="str">
        <f>IF($V3119="","",IF(Y3119&lt;36,0,IF(AND(36&lt;=Y3119,Y3119&lt;71),VLOOKUP($W3119,日射量と図３!$E$6:$F$34,2,TRUE),IF(AND(71&lt;=Y3119,Y3119&lt;107),VLOOKUP($W3119,日射量と図３!$E$6:$G$34,3,TRUE),IF(AND(107&lt;=Y3119,Y3119&lt;143),VLOOKUP($W3119,日射量と図３!$E$6:$H$34,4,TRUE),VLOOKUP($W3119,日射量と図３!$E$6:$I$34,5,TRUE))))))</f>
        <v/>
      </c>
      <c r="AB3119" s="4" t="str">
        <f>IF($V3119="","",IF(Z3119&lt;36,0,IF(AND(36&lt;=Z3119,Z3119&lt;71),VLOOKUP($W3119,日射量と図３!$E$6:$F$34,2,TRUE),IF(AND(71&lt;=Z3119,Z3119&lt;107),VLOOKUP($W3119,日射量と図３!$E$6:$G$34,3,TRUE),IF(AND(107&lt;=Z3119,Z3119&lt;143),VLOOKUP($W3119,日射量と図３!$E$6:$H$34,4,TRUE),VLOOKUP($W3119,日射量と図３!$E$6:$I$34,5,TRUE))))))</f>
        <v/>
      </c>
      <c r="AC3119" s="382" t="str">
        <f t="shared" si="588"/>
        <v/>
      </c>
      <c r="AD3119" s="382" t="str">
        <f t="shared" si="589"/>
        <v/>
      </c>
    </row>
    <row r="3120" spans="11:30" ht="13.5" customHeight="1">
      <c r="K3120" s="4">
        <f t="shared" si="583"/>
        <v>10</v>
      </c>
      <c r="L3120" s="34">
        <v>43381</v>
      </c>
      <c r="M3120" s="4">
        <v>130</v>
      </c>
      <c r="N3120" s="4">
        <v>21</v>
      </c>
      <c r="O3120" s="31">
        <v>0.83333333333333337</v>
      </c>
      <c r="P3120" s="35">
        <v>21.62</v>
      </c>
      <c r="Q3120" s="36">
        <f t="shared" si="584"/>
        <v>16</v>
      </c>
      <c r="R3120" s="4">
        <f t="shared" si="585"/>
        <v>0</v>
      </c>
      <c r="S3120" s="31">
        <f t="shared" si="591"/>
        <v>0.24079861111111112</v>
      </c>
      <c r="T3120" s="31">
        <f t="shared" si="592"/>
        <v>0.73447916666666668</v>
      </c>
      <c r="U3120" s="4">
        <f t="shared" si="586"/>
        <v>0</v>
      </c>
      <c r="V3120" s="4" t="str">
        <f t="shared" si="590"/>
        <v/>
      </c>
      <c r="W3120" s="18" t="str">
        <f>IF(V3120="","",VLOOKUP(L3120,日射量と図３!$A$4:$C$368,3,TRUE)*238.85/100)</f>
        <v/>
      </c>
      <c r="X3120" s="4" t="str">
        <f t="shared" si="587"/>
        <v/>
      </c>
      <c r="Y3120" s="4" t="str">
        <f t="shared" si="593"/>
        <v/>
      </c>
      <c r="Z3120" s="4" t="str">
        <f t="shared" si="594"/>
        <v/>
      </c>
      <c r="AA3120" s="4" t="str">
        <f>IF($V3120="","",IF(Y3120&lt;36,0,IF(AND(36&lt;=Y3120,Y3120&lt;71),VLOOKUP($W3120,日射量と図３!$E$6:$F$34,2,TRUE),IF(AND(71&lt;=Y3120,Y3120&lt;107),VLOOKUP($W3120,日射量と図３!$E$6:$G$34,3,TRUE),IF(AND(107&lt;=Y3120,Y3120&lt;143),VLOOKUP($W3120,日射量と図３!$E$6:$H$34,4,TRUE),VLOOKUP($W3120,日射量と図３!$E$6:$I$34,5,TRUE))))))</f>
        <v/>
      </c>
      <c r="AB3120" s="4" t="str">
        <f>IF($V3120="","",IF(Z3120&lt;36,0,IF(AND(36&lt;=Z3120,Z3120&lt;71),VLOOKUP($W3120,日射量と図３!$E$6:$F$34,2,TRUE),IF(AND(71&lt;=Z3120,Z3120&lt;107),VLOOKUP($W3120,日射量と図３!$E$6:$G$34,3,TRUE),IF(AND(107&lt;=Z3120,Z3120&lt;143),VLOOKUP($W3120,日射量と図３!$E$6:$H$34,4,TRUE),VLOOKUP($W3120,日射量と図３!$E$6:$I$34,5,TRUE))))))</f>
        <v/>
      </c>
      <c r="AC3120" s="382" t="str">
        <f t="shared" si="588"/>
        <v/>
      </c>
      <c r="AD3120" s="382" t="str">
        <f t="shared" si="589"/>
        <v/>
      </c>
    </row>
    <row r="3121" spans="11:30" ht="13.5" customHeight="1">
      <c r="K3121" s="4">
        <f t="shared" si="583"/>
        <v>10</v>
      </c>
      <c r="L3121" s="34">
        <v>43381</v>
      </c>
      <c r="M3121" s="4">
        <v>130</v>
      </c>
      <c r="N3121" s="4">
        <v>22</v>
      </c>
      <c r="O3121" s="31">
        <v>0.875</v>
      </c>
      <c r="P3121" s="35">
        <v>21.31</v>
      </c>
      <c r="Q3121" s="36">
        <f t="shared" si="584"/>
        <v>16</v>
      </c>
      <c r="R3121" s="4">
        <f t="shared" si="585"/>
        <v>0</v>
      </c>
      <c r="S3121" s="31">
        <f t="shared" si="591"/>
        <v>0.24079861111111112</v>
      </c>
      <c r="T3121" s="31">
        <f t="shared" si="592"/>
        <v>0.73447916666666668</v>
      </c>
      <c r="U3121" s="4">
        <f t="shared" si="586"/>
        <v>0</v>
      </c>
      <c r="V3121" s="4" t="str">
        <f t="shared" si="590"/>
        <v/>
      </c>
      <c r="W3121" s="18" t="str">
        <f>IF(V3121="","",VLOOKUP(L3121,日射量と図３!$A$4:$C$368,3,TRUE)*238.85/100)</f>
        <v/>
      </c>
      <c r="X3121" s="4" t="str">
        <f t="shared" si="587"/>
        <v/>
      </c>
      <c r="Y3121" s="4" t="str">
        <f t="shared" si="593"/>
        <v/>
      </c>
      <c r="Z3121" s="4" t="str">
        <f t="shared" si="594"/>
        <v/>
      </c>
      <c r="AA3121" s="4" t="str">
        <f>IF($V3121="","",IF(Y3121&lt;36,0,IF(AND(36&lt;=Y3121,Y3121&lt;71),VLOOKUP($W3121,日射量と図３!$E$6:$F$34,2,TRUE),IF(AND(71&lt;=Y3121,Y3121&lt;107),VLOOKUP($W3121,日射量と図３!$E$6:$G$34,3,TRUE),IF(AND(107&lt;=Y3121,Y3121&lt;143),VLOOKUP($W3121,日射量と図３!$E$6:$H$34,4,TRUE),VLOOKUP($W3121,日射量と図３!$E$6:$I$34,5,TRUE))))))</f>
        <v/>
      </c>
      <c r="AB3121" s="4" t="str">
        <f>IF($V3121="","",IF(Z3121&lt;36,0,IF(AND(36&lt;=Z3121,Z3121&lt;71),VLOOKUP($W3121,日射量と図３!$E$6:$F$34,2,TRUE),IF(AND(71&lt;=Z3121,Z3121&lt;107),VLOOKUP($W3121,日射量と図３!$E$6:$G$34,3,TRUE),IF(AND(107&lt;=Z3121,Z3121&lt;143),VLOOKUP($W3121,日射量と図３!$E$6:$H$34,4,TRUE),VLOOKUP($W3121,日射量と図３!$E$6:$I$34,5,TRUE))))))</f>
        <v/>
      </c>
      <c r="AC3121" s="382" t="str">
        <f t="shared" si="588"/>
        <v/>
      </c>
      <c r="AD3121" s="382" t="str">
        <f t="shared" si="589"/>
        <v/>
      </c>
    </row>
    <row r="3122" spans="11:30" ht="13.5" customHeight="1">
      <c r="K3122" s="4">
        <f t="shared" si="583"/>
        <v>10</v>
      </c>
      <c r="L3122" s="34">
        <v>43381</v>
      </c>
      <c r="M3122" s="4">
        <v>130</v>
      </c>
      <c r="N3122" s="4">
        <v>23</v>
      </c>
      <c r="O3122" s="31">
        <v>0.91666666666666663</v>
      </c>
      <c r="P3122" s="35">
        <v>20.91</v>
      </c>
      <c r="Q3122" s="36">
        <f t="shared" si="584"/>
        <v>13</v>
      </c>
      <c r="R3122" s="4">
        <f t="shared" si="585"/>
        <v>0</v>
      </c>
      <c r="S3122" s="31">
        <f t="shared" si="591"/>
        <v>0.24079861111111112</v>
      </c>
      <c r="T3122" s="31">
        <f t="shared" si="592"/>
        <v>0.73447916666666668</v>
      </c>
      <c r="U3122" s="4">
        <f t="shared" si="586"/>
        <v>0</v>
      </c>
      <c r="V3122" s="4" t="str">
        <f t="shared" si="590"/>
        <v/>
      </c>
      <c r="W3122" s="18" t="str">
        <f>IF(V3122="","",VLOOKUP(L3122,日射量と図３!$A$4:$C$368,3,TRUE)*238.85/100)</f>
        <v/>
      </c>
      <c r="X3122" s="4" t="str">
        <f t="shared" si="587"/>
        <v/>
      </c>
      <c r="Y3122" s="4" t="str">
        <f t="shared" si="593"/>
        <v/>
      </c>
      <c r="Z3122" s="4" t="str">
        <f t="shared" si="594"/>
        <v/>
      </c>
      <c r="AA3122" s="4" t="str">
        <f>IF($V3122="","",IF(Y3122&lt;36,0,IF(AND(36&lt;=Y3122,Y3122&lt;71),VLOOKUP($W3122,日射量と図３!$E$6:$F$34,2,TRUE),IF(AND(71&lt;=Y3122,Y3122&lt;107),VLOOKUP($W3122,日射量と図３!$E$6:$G$34,3,TRUE),IF(AND(107&lt;=Y3122,Y3122&lt;143),VLOOKUP($W3122,日射量と図３!$E$6:$H$34,4,TRUE),VLOOKUP($W3122,日射量と図３!$E$6:$I$34,5,TRUE))))))</f>
        <v/>
      </c>
      <c r="AB3122" s="4" t="str">
        <f>IF($V3122="","",IF(Z3122&lt;36,0,IF(AND(36&lt;=Z3122,Z3122&lt;71),VLOOKUP($W3122,日射量と図３!$E$6:$F$34,2,TRUE),IF(AND(71&lt;=Z3122,Z3122&lt;107),VLOOKUP($W3122,日射量と図３!$E$6:$G$34,3,TRUE),IF(AND(107&lt;=Z3122,Z3122&lt;143),VLOOKUP($W3122,日射量と図３!$E$6:$H$34,4,TRUE),VLOOKUP($W3122,日射量と図３!$E$6:$I$34,5,TRUE))))))</f>
        <v/>
      </c>
      <c r="AC3122" s="382" t="str">
        <f t="shared" si="588"/>
        <v/>
      </c>
      <c r="AD3122" s="382" t="str">
        <f t="shared" si="589"/>
        <v/>
      </c>
    </row>
    <row r="3123" spans="11:30" ht="13.5" customHeight="1">
      <c r="K3123" s="4">
        <f t="shared" si="583"/>
        <v>10</v>
      </c>
      <c r="L3123" s="34">
        <v>43381</v>
      </c>
      <c r="M3123" s="4">
        <v>130</v>
      </c>
      <c r="N3123" s="4">
        <v>24</v>
      </c>
      <c r="O3123" s="31">
        <v>0.95833333333333337</v>
      </c>
      <c r="P3123" s="35">
        <v>20.259999999999998</v>
      </c>
      <c r="Q3123" s="36">
        <f t="shared" si="584"/>
        <v>13</v>
      </c>
      <c r="R3123" s="4">
        <f t="shared" si="585"/>
        <v>0</v>
      </c>
      <c r="S3123" s="31">
        <f t="shared" si="591"/>
        <v>0.24079861111111112</v>
      </c>
      <c r="T3123" s="31">
        <f t="shared" si="592"/>
        <v>0.73447916666666668</v>
      </c>
      <c r="U3123" s="4">
        <f t="shared" si="586"/>
        <v>0</v>
      </c>
      <c r="V3123" s="4" t="str">
        <f t="shared" si="590"/>
        <v/>
      </c>
      <c r="W3123" s="18" t="str">
        <f>IF(V3123="","",VLOOKUP(L3123,日射量と図３!$A$4:$C$368,3,TRUE)*238.85/100)</f>
        <v/>
      </c>
      <c r="X3123" s="4" t="str">
        <f t="shared" si="587"/>
        <v/>
      </c>
      <c r="Y3123" s="4" t="str">
        <f t="shared" si="593"/>
        <v/>
      </c>
      <c r="Z3123" s="4" t="str">
        <f t="shared" si="594"/>
        <v/>
      </c>
      <c r="AA3123" s="4" t="str">
        <f>IF($V3123="","",IF(Y3123&lt;36,0,IF(AND(36&lt;=Y3123,Y3123&lt;71),VLOOKUP($W3123,日射量と図３!$E$6:$F$34,2,TRUE),IF(AND(71&lt;=Y3123,Y3123&lt;107),VLOOKUP($W3123,日射量と図３!$E$6:$G$34,3,TRUE),IF(AND(107&lt;=Y3123,Y3123&lt;143),VLOOKUP($W3123,日射量と図３!$E$6:$H$34,4,TRUE),VLOOKUP($W3123,日射量と図３!$E$6:$I$34,5,TRUE))))))</f>
        <v/>
      </c>
      <c r="AB3123" s="4" t="str">
        <f>IF($V3123="","",IF(Z3123&lt;36,0,IF(AND(36&lt;=Z3123,Z3123&lt;71),VLOOKUP($W3123,日射量と図３!$E$6:$F$34,2,TRUE),IF(AND(71&lt;=Z3123,Z3123&lt;107),VLOOKUP($W3123,日射量と図３!$E$6:$G$34,3,TRUE),IF(AND(107&lt;=Z3123,Z3123&lt;143),VLOOKUP($W3123,日射量と図３!$E$6:$H$34,4,TRUE),VLOOKUP($W3123,日射量と図３!$E$6:$I$34,5,TRUE))))))</f>
        <v/>
      </c>
      <c r="AC3123" s="382" t="str">
        <f t="shared" si="588"/>
        <v/>
      </c>
      <c r="AD3123" s="382" t="str">
        <f t="shared" si="589"/>
        <v/>
      </c>
    </row>
    <row r="3124" spans="11:30" ht="13.5" customHeight="1">
      <c r="K3124" s="4">
        <f t="shared" si="583"/>
        <v>10</v>
      </c>
      <c r="L3124" s="34">
        <v>43382</v>
      </c>
      <c r="M3124" s="4">
        <v>131</v>
      </c>
      <c r="N3124" s="4">
        <v>1</v>
      </c>
      <c r="O3124" s="31">
        <v>0</v>
      </c>
      <c r="P3124" s="35">
        <v>19.919999999999998</v>
      </c>
      <c r="Q3124" s="36">
        <f t="shared" si="584"/>
        <v>13</v>
      </c>
      <c r="R3124" s="4">
        <f t="shared" si="585"/>
        <v>0</v>
      </c>
      <c r="S3124" s="31">
        <f t="shared" si="591"/>
        <v>0.24079861111111112</v>
      </c>
      <c r="T3124" s="31">
        <f t="shared" si="592"/>
        <v>0.73447916666666668</v>
      </c>
      <c r="U3124" s="4">
        <f t="shared" si="586"/>
        <v>0</v>
      </c>
      <c r="V3124" s="4">
        <f t="shared" si="590"/>
        <v>0</v>
      </c>
      <c r="W3124" s="18">
        <f>IF(V3124="","",VLOOKUP(L3124,日射量と図３!$A$4:$C$368,3,TRUE)*238.85/100)</f>
        <v>26.273499999999999</v>
      </c>
      <c r="X3124" s="4">
        <f t="shared" si="587"/>
        <v>12</v>
      </c>
      <c r="Y3124" s="4">
        <f t="shared" si="593"/>
        <v>0</v>
      </c>
      <c r="Z3124" s="4">
        <f t="shared" si="594"/>
        <v>0</v>
      </c>
      <c r="AA3124" s="4">
        <f>IF($V3124="","",IF(Y3124&lt;36,0,IF(AND(36&lt;=Y3124,Y3124&lt;71),VLOOKUP($W3124,日射量と図３!$E$6:$F$34,2,TRUE),IF(AND(71&lt;=Y3124,Y3124&lt;107),VLOOKUP($W3124,日射量と図３!$E$6:$G$34,3,TRUE),IF(AND(107&lt;=Y3124,Y3124&lt;143),VLOOKUP($W3124,日射量と図３!$E$6:$H$34,4,TRUE),VLOOKUP($W3124,日射量と図３!$E$6:$I$34,5,TRUE))))))</f>
        <v>0</v>
      </c>
      <c r="AB3124" s="4">
        <f>IF($V3124="","",IF(Z3124&lt;36,0,IF(AND(36&lt;=Z3124,Z3124&lt;71),VLOOKUP($W3124,日射量と図３!$E$6:$F$34,2,TRUE),IF(AND(71&lt;=Z3124,Z3124&lt;107),VLOOKUP($W3124,日射量と図３!$E$6:$G$34,3,TRUE),IF(AND(107&lt;=Z3124,Z3124&lt;143),VLOOKUP($W3124,日射量と図３!$E$6:$H$34,4,TRUE),VLOOKUP($W3124,日射量と図３!$E$6:$I$34,5,TRUE))))))</f>
        <v>0</v>
      </c>
      <c r="AC3124" s="382">
        <f t="shared" si="588"/>
        <v>0</v>
      </c>
      <c r="AD3124" s="382">
        <f t="shared" si="589"/>
        <v>0</v>
      </c>
    </row>
    <row r="3125" spans="11:30" ht="13.5" customHeight="1">
      <c r="K3125" s="4">
        <f t="shared" si="583"/>
        <v>10</v>
      </c>
      <c r="L3125" s="34">
        <v>43382</v>
      </c>
      <c r="M3125" s="4">
        <v>131</v>
      </c>
      <c r="N3125" s="4">
        <v>2</v>
      </c>
      <c r="O3125" s="31">
        <v>4.1666666666666664E-2</v>
      </c>
      <c r="P3125" s="35">
        <v>19.670000000000002</v>
      </c>
      <c r="Q3125" s="36">
        <f t="shared" si="584"/>
        <v>13</v>
      </c>
      <c r="R3125" s="4">
        <f t="shared" si="585"/>
        <v>0</v>
      </c>
      <c r="S3125" s="31">
        <f t="shared" si="591"/>
        <v>0.24079861111111112</v>
      </c>
      <c r="T3125" s="31">
        <f t="shared" si="592"/>
        <v>0.73447916666666668</v>
      </c>
      <c r="U3125" s="4">
        <f t="shared" si="586"/>
        <v>0</v>
      </c>
      <c r="V3125" s="4" t="str">
        <f t="shared" si="590"/>
        <v/>
      </c>
      <c r="W3125" s="18" t="str">
        <f>IF(V3125="","",VLOOKUP(L3125,日射量と図３!$A$4:$C$368,3,TRUE)*238.85/100)</f>
        <v/>
      </c>
      <c r="X3125" s="4" t="str">
        <f t="shared" si="587"/>
        <v/>
      </c>
      <c r="Y3125" s="4" t="str">
        <f t="shared" si="593"/>
        <v/>
      </c>
      <c r="Z3125" s="4" t="str">
        <f t="shared" si="594"/>
        <v/>
      </c>
      <c r="AA3125" s="4" t="str">
        <f>IF($V3125="","",IF(Y3125&lt;36,0,IF(AND(36&lt;=Y3125,Y3125&lt;71),VLOOKUP($W3125,日射量と図３!$E$6:$F$34,2,TRUE),IF(AND(71&lt;=Y3125,Y3125&lt;107),VLOOKUP($W3125,日射量と図３!$E$6:$G$34,3,TRUE),IF(AND(107&lt;=Y3125,Y3125&lt;143),VLOOKUP($W3125,日射量と図３!$E$6:$H$34,4,TRUE),VLOOKUP($W3125,日射量と図３!$E$6:$I$34,5,TRUE))))))</f>
        <v/>
      </c>
      <c r="AB3125" s="4" t="str">
        <f>IF($V3125="","",IF(Z3125&lt;36,0,IF(AND(36&lt;=Z3125,Z3125&lt;71),VLOOKUP($W3125,日射量と図３!$E$6:$F$34,2,TRUE),IF(AND(71&lt;=Z3125,Z3125&lt;107),VLOOKUP($W3125,日射量と図３!$E$6:$G$34,3,TRUE),IF(AND(107&lt;=Z3125,Z3125&lt;143),VLOOKUP($W3125,日射量と図３!$E$6:$H$34,4,TRUE),VLOOKUP($W3125,日射量と図３!$E$6:$I$34,5,TRUE))))))</f>
        <v/>
      </c>
      <c r="AC3125" s="382" t="str">
        <f t="shared" si="588"/>
        <v/>
      </c>
      <c r="AD3125" s="382" t="str">
        <f t="shared" si="589"/>
        <v/>
      </c>
    </row>
    <row r="3126" spans="11:30" ht="13.5" customHeight="1">
      <c r="K3126" s="4">
        <f t="shared" si="583"/>
        <v>10</v>
      </c>
      <c r="L3126" s="34">
        <v>43382</v>
      </c>
      <c r="M3126" s="4">
        <v>131</v>
      </c>
      <c r="N3126" s="4">
        <v>3</v>
      </c>
      <c r="O3126" s="31">
        <v>8.3333333333333329E-2</v>
      </c>
      <c r="P3126" s="35">
        <v>19.29</v>
      </c>
      <c r="Q3126" s="36">
        <f t="shared" si="584"/>
        <v>13</v>
      </c>
      <c r="R3126" s="4">
        <f t="shared" si="585"/>
        <v>0</v>
      </c>
      <c r="S3126" s="31">
        <f t="shared" si="591"/>
        <v>0.24079861111111112</v>
      </c>
      <c r="T3126" s="31">
        <f t="shared" si="592"/>
        <v>0.73447916666666668</v>
      </c>
      <c r="U3126" s="4">
        <f t="shared" si="586"/>
        <v>0</v>
      </c>
      <c r="V3126" s="4" t="str">
        <f t="shared" si="590"/>
        <v/>
      </c>
      <c r="W3126" s="18" t="str">
        <f>IF(V3126="","",VLOOKUP(L3126,日射量と図３!$A$4:$C$368,3,TRUE)*238.85/100)</f>
        <v/>
      </c>
      <c r="X3126" s="4" t="str">
        <f t="shared" si="587"/>
        <v/>
      </c>
      <c r="Y3126" s="4" t="str">
        <f t="shared" si="593"/>
        <v/>
      </c>
      <c r="Z3126" s="4" t="str">
        <f t="shared" si="594"/>
        <v/>
      </c>
      <c r="AA3126" s="4" t="str">
        <f>IF($V3126="","",IF(Y3126&lt;36,0,IF(AND(36&lt;=Y3126,Y3126&lt;71),VLOOKUP($W3126,日射量と図３!$E$6:$F$34,2,TRUE),IF(AND(71&lt;=Y3126,Y3126&lt;107),VLOOKUP($W3126,日射量と図３!$E$6:$G$34,3,TRUE),IF(AND(107&lt;=Y3126,Y3126&lt;143),VLOOKUP($W3126,日射量と図３!$E$6:$H$34,4,TRUE),VLOOKUP($W3126,日射量と図３!$E$6:$I$34,5,TRUE))))))</f>
        <v/>
      </c>
      <c r="AB3126" s="4" t="str">
        <f>IF($V3126="","",IF(Z3126&lt;36,0,IF(AND(36&lt;=Z3126,Z3126&lt;71),VLOOKUP($W3126,日射量と図３!$E$6:$F$34,2,TRUE),IF(AND(71&lt;=Z3126,Z3126&lt;107),VLOOKUP($W3126,日射量と図３!$E$6:$G$34,3,TRUE),IF(AND(107&lt;=Z3126,Z3126&lt;143),VLOOKUP($W3126,日射量と図３!$E$6:$H$34,4,TRUE),VLOOKUP($W3126,日射量と図３!$E$6:$I$34,5,TRUE))))))</f>
        <v/>
      </c>
      <c r="AC3126" s="382" t="str">
        <f t="shared" si="588"/>
        <v/>
      </c>
      <c r="AD3126" s="382" t="str">
        <f t="shared" si="589"/>
        <v/>
      </c>
    </row>
    <row r="3127" spans="11:30" ht="13.5" customHeight="1">
      <c r="K3127" s="4">
        <f t="shared" si="583"/>
        <v>10</v>
      </c>
      <c r="L3127" s="34">
        <v>43382</v>
      </c>
      <c r="M3127" s="4">
        <v>131</v>
      </c>
      <c r="N3127" s="4">
        <v>4</v>
      </c>
      <c r="O3127" s="31">
        <v>0.125</v>
      </c>
      <c r="P3127" s="35">
        <v>18.91</v>
      </c>
      <c r="Q3127" s="36">
        <f t="shared" si="584"/>
        <v>13</v>
      </c>
      <c r="R3127" s="4">
        <f t="shared" si="585"/>
        <v>0</v>
      </c>
      <c r="S3127" s="31">
        <f t="shared" si="591"/>
        <v>0.24079861111111112</v>
      </c>
      <c r="T3127" s="31">
        <f t="shared" si="592"/>
        <v>0.73447916666666668</v>
      </c>
      <c r="U3127" s="4">
        <f t="shared" si="586"/>
        <v>0</v>
      </c>
      <c r="V3127" s="4" t="str">
        <f t="shared" si="590"/>
        <v/>
      </c>
      <c r="W3127" s="18" t="str">
        <f>IF(V3127="","",VLOOKUP(L3127,日射量と図３!$A$4:$C$368,3,TRUE)*238.85/100)</f>
        <v/>
      </c>
      <c r="X3127" s="4" t="str">
        <f t="shared" si="587"/>
        <v/>
      </c>
      <c r="Y3127" s="4" t="str">
        <f t="shared" si="593"/>
        <v/>
      </c>
      <c r="Z3127" s="4" t="str">
        <f t="shared" si="594"/>
        <v/>
      </c>
      <c r="AA3127" s="4" t="str">
        <f>IF($V3127="","",IF(Y3127&lt;36,0,IF(AND(36&lt;=Y3127,Y3127&lt;71),VLOOKUP($W3127,日射量と図３!$E$6:$F$34,2,TRUE),IF(AND(71&lt;=Y3127,Y3127&lt;107),VLOOKUP($W3127,日射量と図３!$E$6:$G$34,3,TRUE),IF(AND(107&lt;=Y3127,Y3127&lt;143),VLOOKUP($W3127,日射量と図３!$E$6:$H$34,4,TRUE),VLOOKUP($W3127,日射量と図３!$E$6:$I$34,5,TRUE))))))</f>
        <v/>
      </c>
      <c r="AB3127" s="4" t="str">
        <f>IF($V3127="","",IF(Z3127&lt;36,0,IF(AND(36&lt;=Z3127,Z3127&lt;71),VLOOKUP($W3127,日射量と図３!$E$6:$F$34,2,TRUE),IF(AND(71&lt;=Z3127,Z3127&lt;107),VLOOKUP($W3127,日射量と図３!$E$6:$G$34,3,TRUE),IF(AND(107&lt;=Z3127,Z3127&lt;143),VLOOKUP($W3127,日射量と図３!$E$6:$H$34,4,TRUE),VLOOKUP($W3127,日射量と図３!$E$6:$I$34,5,TRUE))))))</f>
        <v/>
      </c>
      <c r="AC3127" s="382" t="str">
        <f t="shared" si="588"/>
        <v/>
      </c>
      <c r="AD3127" s="382" t="str">
        <f t="shared" si="589"/>
        <v/>
      </c>
    </row>
    <row r="3128" spans="11:30" ht="13.5" customHeight="1">
      <c r="K3128" s="4">
        <f t="shared" si="583"/>
        <v>10</v>
      </c>
      <c r="L3128" s="34">
        <v>43382</v>
      </c>
      <c r="M3128" s="4">
        <v>131</v>
      </c>
      <c r="N3128" s="4">
        <v>5</v>
      </c>
      <c r="O3128" s="31">
        <v>0.16666666666666666</v>
      </c>
      <c r="P3128" s="35">
        <v>18.62</v>
      </c>
      <c r="Q3128" s="36">
        <f t="shared" si="584"/>
        <v>15</v>
      </c>
      <c r="R3128" s="4">
        <f t="shared" si="585"/>
        <v>0</v>
      </c>
      <c r="S3128" s="31">
        <f t="shared" si="591"/>
        <v>0.24079861111111112</v>
      </c>
      <c r="T3128" s="31">
        <f t="shared" si="592"/>
        <v>0.73447916666666668</v>
      </c>
      <c r="U3128" s="4">
        <f t="shared" si="586"/>
        <v>0</v>
      </c>
      <c r="V3128" s="4" t="str">
        <f t="shared" si="590"/>
        <v/>
      </c>
      <c r="W3128" s="18" t="str">
        <f>IF(V3128="","",VLOOKUP(L3128,日射量と図３!$A$4:$C$368,3,TRUE)*238.85/100)</f>
        <v/>
      </c>
      <c r="X3128" s="4" t="str">
        <f t="shared" si="587"/>
        <v/>
      </c>
      <c r="Y3128" s="4" t="str">
        <f t="shared" si="593"/>
        <v/>
      </c>
      <c r="Z3128" s="4" t="str">
        <f t="shared" si="594"/>
        <v/>
      </c>
      <c r="AA3128" s="4" t="str">
        <f>IF($V3128="","",IF(Y3128&lt;36,0,IF(AND(36&lt;=Y3128,Y3128&lt;71),VLOOKUP($W3128,日射量と図３!$E$6:$F$34,2,TRUE),IF(AND(71&lt;=Y3128,Y3128&lt;107),VLOOKUP($W3128,日射量と図３!$E$6:$G$34,3,TRUE),IF(AND(107&lt;=Y3128,Y3128&lt;143),VLOOKUP($W3128,日射量と図３!$E$6:$H$34,4,TRUE),VLOOKUP($W3128,日射量と図３!$E$6:$I$34,5,TRUE))))))</f>
        <v/>
      </c>
      <c r="AB3128" s="4" t="str">
        <f>IF($V3128="","",IF(Z3128&lt;36,0,IF(AND(36&lt;=Z3128,Z3128&lt;71),VLOOKUP($W3128,日射量と図３!$E$6:$F$34,2,TRUE),IF(AND(71&lt;=Z3128,Z3128&lt;107),VLOOKUP($W3128,日射量と図３!$E$6:$G$34,3,TRUE),IF(AND(107&lt;=Z3128,Z3128&lt;143),VLOOKUP($W3128,日射量と図３!$E$6:$H$34,4,TRUE),VLOOKUP($W3128,日射量と図３!$E$6:$I$34,5,TRUE))))))</f>
        <v/>
      </c>
      <c r="AC3128" s="382" t="str">
        <f t="shared" si="588"/>
        <v/>
      </c>
      <c r="AD3128" s="382" t="str">
        <f t="shared" si="589"/>
        <v/>
      </c>
    </row>
    <row r="3129" spans="11:30" ht="13.5" customHeight="1">
      <c r="K3129" s="4">
        <f t="shared" si="583"/>
        <v>10</v>
      </c>
      <c r="L3129" s="34">
        <v>43382</v>
      </c>
      <c r="M3129" s="4">
        <v>131</v>
      </c>
      <c r="N3129" s="4">
        <v>6</v>
      </c>
      <c r="O3129" s="31">
        <v>0.20833333333333334</v>
      </c>
      <c r="P3129" s="35">
        <v>18.240000000000002</v>
      </c>
      <c r="Q3129" s="36">
        <f t="shared" si="584"/>
        <v>15</v>
      </c>
      <c r="R3129" s="4">
        <f t="shared" si="585"/>
        <v>0</v>
      </c>
      <c r="S3129" s="31">
        <f t="shared" si="591"/>
        <v>0.24079861111111112</v>
      </c>
      <c r="T3129" s="31">
        <f t="shared" si="592"/>
        <v>0.73447916666666668</v>
      </c>
      <c r="U3129" s="4">
        <f t="shared" si="586"/>
        <v>0</v>
      </c>
      <c r="V3129" s="4" t="str">
        <f t="shared" si="590"/>
        <v/>
      </c>
      <c r="W3129" s="18" t="str">
        <f>IF(V3129="","",VLOOKUP(L3129,日射量と図３!$A$4:$C$368,3,TRUE)*238.85/100)</f>
        <v/>
      </c>
      <c r="X3129" s="4" t="str">
        <f t="shared" si="587"/>
        <v/>
      </c>
      <c r="Y3129" s="4" t="str">
        <f t="shared" si="593"/>
        <v/>
      </c>
      <c r="Z3129" s="4" t="str">
        <f t="shared" si="594"/>
        <v/>
      </c>
      <c r="AA3129" s="4" t="str">
        <f>IF($V3129="","",IF(Y3129&lt;36,0,IF(AND(36&lt;=Y3129,Y3129&lt;71),VLOOKUP($W3129,日射量と図３!$E$6:$F$34,2,TRUE),IF(AND(71&lt;=Y3129,Y3129&lt;107),VLOOKUP($W3129,日射量と図３!$E$6:$G$34,3,TRUE),IF(AND(107&lt;=Y3129,Y3129&lt;143),VLOOKUP($W3129,日射量と図３!$E$6:$H$34,4,TRUE),VLOOKUP($W3129,日射量と図３!$E$6:$I$34,5,TRUE))))))</f>
        <v/>
      </c>
      <c r="AB3129" s="4" t="str">
        <f>IF($V3129="","",IF(Z3129&lt;36,0,IF(AND(36&lt;=Z3129,Z3129&lt;71),VLOOKUP($W3129,日射量と図３!$E$6:$F$34,2,TRUE),IF(AND(71&lt;=Z3129,Z3129&lt;107),VLOOKUP($W3129,日射量と図３!$E$6:$G$34,3,TRUE),IF(AND(107&lt;=Z3129,Z3129&lt;143),VLOOKUP($W3129,日射量と図３!$E$6:$H$34,4,TRUE),VLOOKUP($W3129,日射量と図３!$E$6:$I$34,5,TRUE))))))</f>
        <v/>
      </c>
      <c r="AC3129" s="382" t="str">
        <f t="shared" si="588"/>
        <v/>
      </c>
      <c r="AD3129" s="382" t="str">
        <f t="shared" si="589"/>
        <v/>
      </c>
    </row>
    <row r="3130" spans="11:30" ht="13.5" customHeight="1">
      <c r="K3130" s="4">
        <f t="shared" si="583"/>
        <v>10</v>
      </c>
      <c r="L3130" s="34">
        <v>43382</v>
      </c>
      <c r="M3130" s="4">
        <v>131</v>
      </c>
      <c r="N3130" s="4">
        <v>7</v>
      </c>
      <c r="O3130" s="31">
        <v>0.25</v>
      </c>
      <c r="P3130" s="35">
        <v>17.78</v>
      </c>
      <c r="Q3130" s="36">
        <f t="shared" si="584"/>
        <v>15</v>
      </c>
      <c r="R3130" s="4">
        <f t="shared" si="585"/>
        <v>0</v>
      </c>
      <c r="S3130" s="31">
        <f t="shared" si="591"/>
        <v>0.24079861111111112</v>
      </c>
      <c r="T3130" s="31">
        <f t="shared" si="592"/>
        <v>0.73447916666666668</v>
      </c>
      <c r="U3130" s="4">
        <f t="shared" si="586"/>
        <v>0</v>
      </c>
      <c r="V3130" s="4" t="str">
        <f t="shared" si="590"/>
        <v/>
      </c>
      <c r="W3130" s="18" t="str">
        <f>IF(V3130="","",VLOOKUP(L3130,日射量と図３!$A$4:$C$368,3,TRUE)*238.85/100)</f>
        <v/>
      </c>
      <c r="X3130" s="4" t="str">
        <f t="shared" si="587"/>
        <v/>
      </c>
      <c r="Y3130" s="4" t="str">
        <f t="shared" si="593"/>
        <v/>
      </c>
      <c r="Z3130" s="4" t="str">
        <f t="shared" si="594"/>
        <v/>
      </c>
      <c r="AA3130" s="4" t="str">
        <f>IF($V3130="","",IF(Y3130&lt;36,0,IF(AND(36&lt;=Y3130,Y3130&lt;71),VLOOKUP($W3130,日射量と図３!$E$6:$F$34,2,TRUE),IF(AND(71&lt;=Y3130,Y3130&lt;107),VLOOKUP($W3130,日射量と図３!$E$6:$G$34,3,TRUE),IF(AND(107&lt;=Y3130,Y3130&lt;143),VLOOKUP($W3130,日射量と図３!$E$6:$H$34,4,TRUE),VLOOKUP($W3130,日射量と図３!$E$6:$I$34,5,TRUE))))))</f>
        <v/>
      </c>
      <c r="AB3130" s="4" t="str">
        <f>IF($V3130="","",IF(Z3130&lt;36,0,IF(AND(36&lt;=Z3130,Z3130&lt;71),VLOOKUP($W3130,日射量と図３!$E$6:$F$34,2,TRUE),IF(AND(71&lt;=Z3130,Z3130&lt;107),VLOOKUP($W3130,日射量と図３!$E$6:$G$34,3,TRUE),IF(AND(107&lt;=Z3130,Z3130&lt;143),VLOOKUP($W3130,日射量と図３!$E$6:$H$34,4,TRUE),VLOOKUP($W3130,日射量と図３!$E$6:$I$34,5,TRUE))))))</f>
        <v/>
      </c>
      <c r="AC3130" s="382" t="str">
        <f t="shared" si="588"/>
        <v/>
      </c>
      <c r="AD3130" s="382" t="str">
        <f t="shared" si="589"/>
        <v/>
      </c>
    </row>
    <row r="3131" spans="11:30" ht="13.5" customHeight="1">
      <c r="K3131" s="4">
        <f t="shared" si="583"/>
        <v>10</v>
      </c>
      <c r="L3131" s="34">
        <v>43382</v>
      </c>
      <c r="M3131" s="4">
        <v>131</v>
      </c>
      <c r="N3131" s="4">
        <v>8</v>
      </c>
      <c r="O3131" s="31">
        <v>0.29166666666666669</v>
      </c>
      <c r="P3131" s="35">
        <v>18.48</v>
      </c>
      <c r="Q3131" s="36">
        <f t="shared" si="584"/>
        <v>12</v>
      </c>
      <c r="R3131" s="4">
        <f t="shared" si="585"/>
        <v>0</v>
      </c>
      <c r="S3131" s="31">
        <f t="shared" si="591"/>
        <v>0.24079861111111112</v>
      </c>
      <c r="T3131" s="31">
        <f t="shared" si="592"/>
        <v>0.73447916666666668</v>
      </c>
      <c r="U3131" s="4">
        <f t="shared" si="586"/>
        <v>0</v>
      </c>
      <c r="V3131" s="4" t="str">
        <f t="shared" si="590"/>
        <v/>
      </c>
      <c r="W3131" s="18" t="str">
        <f>IF(V3131="","",VLOOKUP(L3131,日射量と図３!$A$4:$C$368,3,TRUE)*238.85/100)</f>
        <v/>
      </c>
      <c r="X3131" s="4" t="str">
        <f t="shared" si="587"/>
        <v/>
      </c>
      <c r="Y3131" s="4" t="str">
        <f t="shared" si="593"/>
        <v/>
      </c>
      <c r="Z3131" s="4" t="str">
        <f t="shared" si="594"/>
        <v/>
      </c>
      <c r="AA3131" s="4" t="str">
        <f>IF($V3131="","",IF(Y3131&lt;36,0,IF(AND(36&lt;=Y3131,Y3131&lt;71),VLOOKUP($W3131,日射量と図３!$E$6:$F$34,2,TRUE),IF(AND(71&lt;=Y3131,Y3131&lt;107),VLOOKUP($W3131,日射量と図３!$E$6:$G$34,3,TRUE),IF(AND(107&lt;=Y3131,Y3131&lt;143),VLOOKUP($W3131,日射量と図３!$E$6:$H$34,4,TRUE),VLOOKUP($W3131,日射量と図３!$E$6:$I$34,5,TRUE))))))</f>
        <v/>
      </c>
      <c r="AB3131" s="4" t="str">
        <f>IF($V3131="","",IF(Z3131&lt;36,0,IF(AND(36&lt;=Z3131,Z3131&lt;71),VLOOKUP($W3131,日射量と図３!$E$6:$F$34,2,TRUE),IF(AND(71&lt;=Z3131,Z3131&lt;107),VLOOKUP($W3131,日射量と図３!$E$6:$G$34,3,TRUE),IF(AND(107&lt;=Z3131,Z3131&lt;143),VLOOKUP($W3131,日射量と図３!$E$6:$H$34,4,TRUE),VLOOKUP($W3131,日射量と図３!$E$6:$I$34,5,TRUE))))))</f>
        <v/>
      </c>
      <c r="AC3131" s="382" t="str">
        <f t="shared" si="588"/>
        <v/>
      </c>
      <c r="AD3131" s="382" t="str">
        <f t="shared" si="589"/>
        <v/>
      </c>
    </row>
    <row r="3132" spans="11:30" ht="13.5" customHeight="1">
      <c r="K3132" s="4">
        <f t="shared" si="583"/>
        <v>10</v>
      </c>
      <c r="L3132" s="34">
        <v>43382</v>
      </c>
      <c r="M3132" s="4">
        <v>131</v>
      </c>
      <c r="N3132" s="4">
        <v>9</v>
      </c>
      <c r="O3132" s="31">
        <v>0.33333333333333331</v>
      </c>
      <c r="P3132" s="35">
        <v>19.520000000000003</v>
      </c>
      <c r="Q3132" s="36">
        <f t="shared" si="584"/>
        <v>12</v>
      </c>
      <c r="R3132" s="4">
        <f t="shared" si="585"/>
        <v>0</v>
      </c>
      <c r="S3132" s="31">
        <f t="shared" si="591"/>
        <v>0.24079861111111112</v>
      </c>
      <c r="T3132" s="31">
        <f t="shared" si="592"/>
        <v>0.73447916666666668</v>
      </c>
      <c r="U3132" s="4">
        <f t="shared" si="586"/>
        <v>0</v>
      </c>
      <c r="V3132" s="4" t="str">
        <f t="shared" si="590"/>
        <v/>
      </c>
      <c r="W3132" s="18" t="str">
        <f>IF(V3132="","",VLOOKUP(L3132,日射量と図３!$A$4:$C$368,3,TRUE)*238.85/100)</f>
        <v/>
      </c>
      <c r="X3132" s="4" t="str">
        <f t="shared" si="587"/>
        <v/>
      </c>
      <c r="Y3132" s="4" t="str">
        <f t="shared" si="593"/>
        <v/>
      </c>
      <c r="Z3132" s="4" t="str">
        <f t="shared" si="594"/>
        <v/>
      </c>
      <c r="AA3132" s="4" t="str">
        <f>IF($V3132="","",IF(Y3132&lt;36,0,IF(AND(36&lt;=Y3132,Y3132&lt;71),VLOOKUP($W3132,日射量と図３!$E$6:$F$34,2,TRUE),IF(AND(71&lt;=Y3132,Y3132&lt;107),VLOOKUP($W3132,日射量と図３!$E$6:$G$34,3,TRUE),IF(AND(107&lt;=Y3132,Y3132&lt;143),VLOOKUP($W3132,日射量と図３!$E$6:$H$34,4,TRUE),VLOOKUP($W3132,日射量と図３!$E$6:$I$34,5,TRUE))))))</f>
        <v/>
      </c>
      <c r="AB3132" s="4" t="str">
        <f>IF($V3132="","",IF(Z3132&lt;36,0,IF(AND(36&lt;=Z3132,Z3132&lt;71),VLOOKUP($W3132,日射量と図３!$E$6:$F$34,2,TRUE),IF(AND(71&lt;=Z3132,Z3132&lt;107),VLOOKUP($W3132,日射量と図３!$E$6:$G$34,3,TRUE),IF(AND(107&lt;=Z3132,Z3132&lt;143),VLOOKUP($W3132,日射量と図３!$E$6:$H$34,4,TRUE),VLOOKUP($W3132,日射量と図３!$E$6:$I$34,5,TRUE))))))</f>
        <v/>
      </c>
      <c r="AC3132" s="382" t="str">
        <f t="shared" si="588"/>
        <v/>
      </c>
      <c r="AD3132" s="382" t="str">
        <f t="shared" si="589"/>
        <v/>
      </c>
    </row>
    <row r="3133" spans="11:30" ht="13.5" customHeight="1">
      <c r="K3133" s="4">
        <f t="shared" si="583"/>
        <v>10</v>
      </c>
      <c r="L3133" s="34">
        <v>43382</v>
      </c>
      <c r="M3133" s="4">
        <v>131</v>
      </c>
      <c r="N3133" s="4">
        <v>10</v>
      </c>
      <c r="O3133" s="31">
        <v>0.375</v>
      </c>
      <c r="P3133" s="35">
        <v>20.759999999999998</v>
      </c>
      <c r="Q3133" s="36">
        <f t="shared" si="584"/>
        <v>12</v>
      </c>
      <c r="R3133" s="4">
        <f t="shared" si="585"/>
        <v>0</v>
      </c>
      <c r="S3133" s="31">
        <f t="shared" si="591"/>
        <v>0.24079861111111112</v>
      </c>
      <c r="T3133" s="31">
        <f t="shared" si="592"/>
        <v>0.73447916666666668</v>
      </c>
      <c r="U3133" s="4">
        <f t="shared" si="586"/>
        <v>0</v>
      </c>
      <c r="V3133" s="4" t="str">
        <f t="shared" si="590"/>
        <v/>
      </c>
      <c r="W3133" s="18" t="str">
        <f>IF(V3133="","",VLOOKUP(L3133,日射量と図３!$A$4:$C$368,3,TRUE)*238.85/100)</f>
        <v/>
      </c>
      <c r="X3133" s="4" t="str">
        <f t="shared" si="587"/>
        <v/>
      </c>
      <c r="Y3133" s="4" t="str">
        <f t="shared" si="593"/>
        <v/>
      </c>
      <c r="Z3133" s="4" t="str">
        <f t="shared" si="594"/>
        <v/>
      </c>
      <c r="AA3133" s="4" t="str">
        <f>IF($V3133="","",IF(Y3133&lt;36,0,IF(AND(36&lt;=Y3133,Y3133&lt;71),VLOOKUP($W3133,日射量と図３!$E$6:$F$34,2,TRUE),IF(AND(71&lt;=Y3133,Y3133&lt;107),VLOOKUP($W3133,日射量と図３!$E$6:$G$34,3,TRUE),IF(AND(107&lt;=Y3133,Y3133&lt;143),VLOOKUP($W3133,日射量と図３!$E$6:$H$34,4,TRUE),VLOOKUP($W3133,日射量と図３!$E$6:$I$34,5,TRUE))))))</f>
        <v/>
      </c>
      <c r="AB3133" s="4" t="str">
        <f>IF($V3133="","",IF(Z3133&lt;36,0,IF(AND(36&lt;=Z3133,Z3133&lt;71),VLOOKUP($W3133,日射量と図３!$E$6:$F$34,2,TRUE),IF(AND(71&lt;=Z3133,Z3133&lt;107),VLOOKUP($W3133,日射量と図３!$E$6:$G$34,3,TRUE),IF(AND(107&lt;=Z3133,Z3133&lt;143),VLOOKUP($W3133,日射量と図３!$E$6:$H$34,4,TRUE),VLOOKUP($W3133,日射量と図３!$E$6:$I$34,5,TRUE))))))</f>
        <v/>
      </c>
      <c r="AC3133" s="382" t="str">
        <f t="shared" si="588"/>
        <v/>
      </c>
      <c r="AD3133" s="382" t="str">
        <f t="shared" si="589"/>
        <v/>
      </c>
    </row>
    <row r="3134" spans="11:30" ht="13.5" customHeight="1">
      <c r="K3134" s="4">
        <f t="shared" si="583"/>
        <v>10</v>
      </c>
      <c r="L3134" s="34">
        <v>43382</v>
      </c>
      <c r="M3134" s="4">
        <v>131</v>
      </c>
      <c r="N3134" s="4">
        <v>11</v>
      </c>
      <c r="O3134" s="31">
        <v>0.41666666666666669</v>
      </c>
      <c r="P3134" s="35">
        <v>21.89</v>
      </c>
      <c r="Q3134" s="36">
        <f t="shared" si="584"/>
        <v>12</v>
      </c>
      <c r="R3134" s="4">
        <f t="shared" si="585"/>
        <v>0</v>
      </c>
      <c r="S3134" s="31">
        <f t="shared" si="591"/>
        <v>0.24079861111111112</v>
      </c>
      <c r="T3134" s="31">
        <f t="shared" si="592"/>
        <v>0.73447916666666668</v>
      </c>
      <c r="U3134" s="4">
        <f t="shared" si="586"/>
        <v>0</v>
      </c>
      <c r="V3134" s="4" t="str">
        <f t="shared" si="590"/>
        <v/>
      </c>
      <c r="W3134" s="18" t="str">
        <f>IF(V3134="","",VLOOKUP(L3134,日射量と図３!$A$4:$C$368,3,TRUE)*238.85/100)</f>
        <v/>
      </c>
      <c r="X3134" s="4" t="str">
        <f t="shared" si="587"/>
        <v/>
      </c>
      <c r="Y3134" s="4" t="str">
        <f t="shared" si="593"/>
        <v/>
      </c>
      <c r="Z3134" s="4" t="str">
        <f t="shared" si="594"/>
        <v/>
      </c>
      <c r="AA3134" s="4" t="str">
        <f>IF($V3134="","",IF(Y3134&lt;36,0,IF(AND(36&lt;=Y3134,Y3134&lt;71),VLOOKUP($W3134,日射量と図３!$E$6:$F$34,2,TRUE),IF(AND(71&lt;=Y3134,Y3134&lt;107),VLOOKUP($W3134,日射量と図３!$E$6:$G$34,3,TRUE),IF(AND(107&lt;=Y3134,Y3134&lt;143),VLOOKUP($W3134,日射量と図３!$E$6:$H$34,4,TRUE),VLOOKUP($W3134,日射量と図３!$E$6:$I$34,5,TRUE))))))</f>
        <v/>
      </c>
      <c r="AB3134" s="4" t="str">
        <f>IF($V3134="","",IF(Z3134&lt;36,0,IF(AND(36&lt;=Z3134,Z3134&lt;71),VLOOKUP($W3134,日射量と図３!$E$6:$F$34,2,TRUE),IF(AND(71&lt;=Z3134,Z3134&lt;107),VLOOKUP($W3134,日射量と図３!$E$6:$G$34,3,TRUE),IF(AND(107&lt;=Z3134,Z3134&lt;143),VLOOKUP($W3134,日射量と図３!$E$6:$H$34,4,TRUE),VLOOKUP($W3134,日射量と図３!$E$6:$I$34,5,TRUE))))))</f>
        <v/>
      </c>
      <c r="AC3134" s="382" t="str">
        <f t="shared" si="588"/>
        <v/>
      </c>
      <c r="AD3134" s="382" t="str">
        <f t="shared" si="589"/>
        <v/>
      </c>
    </row>
    <row r="3135" spans="11:30" ht="13.5" customHeight="1">
      <c r="K3135" s="4">
        <f t="shared" si="583"/>
        <v>10</v>
      </c>
      <c r="L3135" s="34">
        <v>43382</v>
      </c>
      <c r="M3135" s="4">
        <v>131</v>
      </c>
      <c r="N3135" s="4">
        <v>12</v>
      </c>
      <c r="O3135" s="31">
        <v>0.45833333333333331</v>
      </c>
      <c r="P3135" s="35">
        <v>22.630000000000003</v>
      </c>
      <c r="Q3135" s="36">
        <f t="shared" si="584"/>
        <v>12</v>
      </c>
      <c r="R3135" s="4">
        <f t="shared" si="585"/>
        <v>0</v>
      </c>
      <c r="S3135" s="31">
        <f t="shared" si="591"/>
        <v>0.24079861111111112</v>
      </c>
      <c r="T3135" s="31">
        <f t="shared" si="592"/>
        <v>0.73447916666666668</v>
      </c>
      <c r="U3135" s="4">
        <f t="shared" si="586"/>
        <v>0</v>
      </c>
      <c r="V3135" s="4" t="str">
        <f t="shared" si="590"/>
        <v/>
      </c>
      <c r="W3135" s="18" t="str">
        <f>IF(V3135="","",VLOOKUP(L3135,日射量と図３!$A$4:$C$368,3,TRUE)*238.85/100)</f>
        <v/>
      </c>
      <c r="X3135" s="4" t="str">
        <f t="shared" si="587"/>
        <v/>
      </c>
      <c r="Y3135" s="4" t="str">
        <f t="shared" si="593"/>
        <v/>
      </c>
      <c r="Z3135" s="4" t="str">
        <f t="shared" si="594"/>
        <v/>
      </c>
      <c r="AA3135" s="4" t="str">
        <f>IF($V3135="","",IF(Y3135&lt;36,0,IF(AND(36&lt;=Y3135,Y3135&lt;71),VLOOKUP($W3135,日射量と図３!$E$6:$F$34,2,TRUE),IF(AND(71&lt;=Y3135,Y3135&lt;107),VLOOKUP($W3135,日射量と図３!$E$6:$G$34,3,TRUE),IF(AND(107&lt;=Y3135,Y3135&lt;143),VLOOKUP($W3135,日射量と図３!$E$6:$H$34,4,TRUE),VLOOKUP($W3135,日射量と図３!$E$6:$I$34,5,TRUE))))))</f>
        <v/>
      </c>
      <c r="AB3135" s="4" t="str">
        <f>IF($V3135="","",IF(Z3135&lt;36,0,IF(AND(36&lt;=Z3135,Z3135&lt;71),VLOOKUP($W3135,日射量と図３!$E$6:$F$34,2,TRUE),IF(AND(71&lt;=Z3135,Z3135&lt;107),VLOOKUP($W3135,日射量と図３!$E$6:$G$34,3,TRUE),IF(AND(107&lt;=Z3135,Z3135&lt;143),VLOOKUP($W3135,日射量と図３!$E$6:$H$34,4,TRUE),VLOOKUP($W3135,日射量と図３!$E$6:$I$34,5,TRUE))))))</f>
        <v/>
      </c>
      <c r="AC3135" s="382" t="str">
        <f t="shared" si="588"/>
        <v/>
      </c>
      <c r="AD3135" s="382" t="str">
        <f t="shared" si="589"/>
        <v/>
      </c>
    </row>
    <row r="3136" spans="11:30" ht="13.5" customHeight="1">
      <c r="K3136" s="4">
        <f t="shared" si="583"/>
        <v>10</v>
      </c>
      <c r="L3136" s="34">
        <v>43382</v>
      </c>
      <c r="M3136" s="4">
        <v>131</v>
      </c>
      <c r="N3136" s="4">
        <v>13</v>
      </c>
      <c r="O3136" s="31">
        <v>0.5</v>
      </c>
      <c r="P3136" s="35">
        <v>23.219999999999995</v>
      </c>
      <c r="Q3136" s="36">
        <f t="shared" si="584"/>
        <v>12</v>
      </c>
      <c r="R3136" s="4">
        <f t="shared" si="585"/>
        <v>0</v>
      </c>
      <c r="S3136" s="31">
        <f t="shared" si="591"/>
        <v>0.24079861111111112</v>
      </c>
      <c r="T3136" s="31">
        <f t="shared" si="592"/>
        <v>0.73447916666666668</v>
      </c>
      <c r="U3136" s="4">
        <f t="shared" si="586"/>
        <v>0</v>
      </c>
      <c r="V3136" s="4" t="str">
        <f t="shared" si="590"/>
        <v/>
      </c>
      <c r="W3136" s="18" t="str">
        <f>IF(V3136="","",VLOOKUP(L3136,日射量と図３!$A$4:$C$368,3,TRUE)*238.85/100)</f>
        <v/>
      </c>
      <c r="X3136" s="4" t="str">
        <f t="shared" si="587"/>
        <v/>
      </c>
      <c r="Y3136" s="4" t="str">
        <f t="shared" si="593"/>
        <v/>
      </c>
      <c r="Z3136" s="4" t="str">
        <f t="shared" si="594"/>
        <v/>
      </c>
      <c r="AA3136" s="4" t="str">
        <f>IF($V3136="","",IF(Y3136&lt;36,0,IF(AND(36&lt;=Y3136,Y3136&lt;71),VLOOKUP($W3136,日射量と図３!$E$6:$F$34,2,TRUE),IF(AND(71&lt;=Y3136,Y3136&lt;107),VLOOKUP($W3136,日射量と図３!$E$6:$G$34,3,TRUE),IF(AND(107&lt;=Y3136,Y3136&lt;143),VLOOKUP($W3136,日射量と図３!$E$6:$H$34,4,TRUE),VLOOKUP($W3136,日射量と図３!$E$6:$I$34,5,TRUE))))))</f>
        <v/>
      </c>
      <c r="AB3136" s="4" t="str">
        <f>IF($V3136="","",IF(Z3136&lt;36,0,IF(AND(36&lt;=Z3136,Z3136&lt;71),VLOOKUP($W3136,日射量と図３!$E$6:$F$34,2,TRUE),IF(AND(71&lt;=Z3136,Z3136&lt;107),VLOOKUP($W3136,日射量と図３!$E$6:$G$34,3,TRUE),IF(AND(107&lt;=Z3136,Z3136&lt;143),VLOOKUP($W3136,日射量と図３!$E$6:$H$34,4,TRUE),VLOOKUP($W3136,日射量と図３!$E$6:$I$34,5,TRUE))))))</f>
        <v/>
      </c>
      <c r="AC3136" s="382" t="str">
        <f t="shared" si="588"/>
        <v/>
      </c>
      <c r="AD3136" s="382" t="str">
        <f t="shared" si="589"/>
        <v/>
      </c>
    </row>
    <row r="3137" spans="11:30" ht="13.5" customHeight="1">
      <c r="K3137" s="4">
        <f t="shared" si="583"/>
        <v>10</v>
      </c>
      <c r="L3137" s="34">
        <v>43382</v>
      </c>
      <c r="M3137" s="4">
        <v>131</v>
      </c>
      <c r="N3137" s="4">
        <v>14</v>
      </c>
      <c r="O3137" s="31">
        <v>0.54166666666666663</v>
      </c>
      <c r="P3137" s="35">
        <v>23.5</v>
      </c>
      <c r="Q3137" s="36">
        <f t="shared" si="584"/>
        <v>12</v>
      </c>
      <c r="R3137" s="4">
        <f t="shared" si="585"/>
        <v>0</v>
      </c>
      <c r="S3137" s="31">
        <f t="shared" si="591"/>
        <v>0.24079861111111112</v>
      </c>
      <c r="T3137" s="31">
        <f t="shared" si="592"/>
        <v>0.73447916666666668</v>
      </c>
      <c r="U3137" s="4">
        <f t="shared" si="586"/>
        <v>0</v>
      </c>
      <c r="V3137" s="4" t="str">
        <f t="shared" si="590"/>
        <v/>
      </c>
      <c r="W3137" s="18" t="str">
        <f>IF(V3137="","",VLOOKUP(L3137,日射量と図３!$A$4:$C$368,3,TRUE)*238.85/100)</f>
        <v/>
      </c>
      <c r="X3137" s="4" t="str">
        <f t="shared" si="587"/>
        <v/>
      </c>
      <c r="Y3137" s="4" t="str">
        <f t="shared" si="593"/>
        <v/>
      </c>
      <c r="Z3137" s="4" t="str">
        <f t="shared" si="594"/>
        <v/>
      </c>
      <c r="AA3137" s="4" t="str">
        <f>IF($V3137="","",IF(Y3137&lt;36,0,IF(AND(36&lt;=Y3137,Y3137&lt;71),VLOOKUP($W3137,日射量と図３!$E$6:$F$34,2,TRUE),IF(AND(71&lt;=Y3137,Y3137&lt;107),VLOOKUP($W3137,日射量と図３!$E$6:$G$34,3,TRUE),IF(AND(107&lt;=Y3137,Y3137&lt;143),VLOOKUP($W3137,日射量と図３!$E$6:$H$34,4,TRUE),VLOOKUP($W3137,日射量と図３!$E$6:$I$34,5,TRUE))))))</f>
        <v/>
      </c>
      <c r="AB3137" s="4" t="str">
        <f>IF($V3137="","",IF(Z3137&lt;36,0,IF(AND(36&lt;=Z3137,Z3137&lt;71),VLOOKUP($W3137,日射量と図３!$E$6:$F$34,2,TRUE),IF(AND(71&lt;=Z3137,Z3137&lt;107),VLOOKUP($W3137,日射量と図３!$E$6:$G$34,3,TRUE),IF(AND(107&lt;=Z3137,Z3137&lt;143),VLOOKUP($W3137,日射量と図３!$E$6:$H$34,4,TRUE),VLOOKUP($W3137,日射量と図３!$E$6:$I$34,5,TRUE))))))</f>
        <v/>
      </c>
      <c r="AC3137" s="382" t="str">
        <f t="shared" si="588"/>
        <v/>
      </c>
      <c r="AD3137" s="382" t="str">
        <f t="shared" si="589"/>
        <v/>
      </c>
    </row>
    <row r="3138" spans="11:30" ht="13.5" customHeight="1">
      <c r="K3138" s="4">
        <f t="shared" si="583"/>
        <v>10</v>
      </c>
      <c r="L3138" s="34">
        <v>43382</v>
      </c>
      <c r="M3138" s="4">
        <v>131</v>
      </c>
      <c r="N3138" s="4">
        <v>15</v>
      </c>
      <c r="O3138" s="31">
        <v>0.58333333333333337</v>
      </c>
      <c r="P3138" s="35">
        <v>23.76</v>
      </c>
      <c r="Q3138" s="36">
        <f t="shared" si="584"/>
        <v>12</v>
      </c>
      <c r="R3138" s="4">
        <f t="shared" si="585"/>
        <v>0</v>
      </c>
      <c r="S3138" s="31">
        <f t="shared" si="591"/>
        <v>0.24079861111111112</v>
      </c>
      <c r="T3138" s="31">
        <f t="shared" si="592"/>
        <v>0.73447916666666668</v>
      </c>
      <c r="U3138" s="4">
        <f t="shared" si="586"/>
        <v>0</v>
      </c>
      <c r="V3138" s="4" t="str">
        <f t="shared" si="590"/>
        <v/>
      </c>
      <c r="W3138" s="18" t="str">
        <f>IF(V3138="","",VLOOKUP(L3138,日射量と図３!$A$4:$C$368,3,TRUE)*238.85/100)</f>
        <v/>
      </c>
      <c r="X3138" s="4" t="str">
        <f t="shared" si="587"/>
        <v/>
      </c>
      <c r="Y3138" s="4" t="str">
        <f t="shared" si="593"/>
        <v/>
      </c>
      <c r="Z3138" s="4" t="str">
        <f t="shared" si="594"/>
        <v/>
      </c>
      <c r="AA3138" s="4" t="str">
        <f>IF($V3138="","",IF(Y3138&lt;36,0,IF(AND(36&lt;=Y3138,Y3138&lt;71),VLOOKUP($W3138,日射量と図３!$E$6:$F$34,2,TRUE),IF(AND(71&lt;=Y3138,Y3138&lt;107),VLOOKUP($W3138,日射量と図３!$E$6:$G$34,3,TRUE),IF(AND(107&lt;=Y3138,Y3138&lt;143),VLOOKUP($W3138,日射量と図３!$E$6:$H$34,4,TRUE),VLOOKUP($W3138,日射量と図３!$E$6:$I$34,5,TRUE))))))</f>
        <v/>
      </c>
      <c r="AB3138" s="4" t="str">
        <f>IF($V3138="","",IF(Z3138&lt;36,0,IF(AND(36&lt;=Z3138,Z3138&lt;71),VLOOKUP($W3138,日射量と図３!$E$6:$F$34,2,TRUE),IF(AND(71&lt;=Z3138,Z3138&lt;107),VLOOKUP($W3138,日射量と図３!$E$6:$G$34,3,TRUE),IF(AND(107&lt;=Z3138,Z3138&lt;143),VLOOKUP($W3138,日射量と図３!$E$6:$H$34,4,TRUE),VLOOKUP($W3138,日射量と図３!$E$6:$I$34,5,TRUE))))))</f>
        <v/>
      </c>
      <c r="AC3138" s="382" t="str">
        <f t="shared" si="588"/>
        <v/>
      </c>
      <c r="AD3138" s="382" t="str">
        <f t="shared" si="589"/>
        <v/>
      </c>
    </row>
    <row r="3139" spans="11:30" ht="13.5" customHeight="1">
      <c r="K3139" s="4">
        <f t="shared" si="583"/>
        <v>10</v>
      </c>
      <c r="L3139" s="34">
        <v>43382</v>
      </c>
      <c r="M3139" s="4">
        <v>131</v>
      </c>
      <c r="N3139" s="4">
        <v>16</v>
      </c>
      <c r="O3139" s="31">
        <v>0.625</v>
      </c>
      <c r="P3139" s="35">
        <v>23.47</v>
      </c>
      <c r="Q3139" s="36">
        <f t="shared" si="584"/>
        <v>16</v>
      </c>
      <c r="R3139" s="4">
        <f t="shared" si="585"/>
        <v>0</v>
      </c>
      <c r="S3139" s="31">
        <f t="shared" si="591"/>
        <v>0.24079861111111112</v>
      </c>
      <c r="T3139" s="31">
        <f t="shared" si="592"/>
        <v>0.73447916666666668</v>
      </c>
      <c r="U3139" s="4">
        <f t="shared" si="586"/>
        <v>0</v>
      </c>
      <c r="V3139" s="4" t="str">
        <f t="shared" si="590"/>
        <v/>
      </c>
      <c r="W3139" s="18" t="str">
        <f>IF(V3139="","",VLOOKUP(L3139,日射量と図３!$A$4:$C$368,3,TRUE)*238.85/100)</f>
        <v/>
      </c>
      <c r="X3139" s="4" t="str">
        <f t="shared" si="587"/>
        <v/>
      </c>
      <c r="Y3139" s="4" t="str">
        <f t="shared" si="593"/>
        <v/>
      </c>
      <c r="Z3139" s="4" t="str">
        <f t="shared" si="594"/>
        <v/>
      </c>
      <c r="AA3139" s="4" t="str">
        <f>IF($V3139="","",IF(Y3139&lt;36,0,IF(AND(36&lt;=Y3139,Y3139&lt;71),VLOOKUP($W3139,日射量と図３!$E$6:$F$34,2,TRUE),IF(AND(71&lt;=Y3139,Y3139&lt;107),VLOOKUP($W3139,日射量と図３!$E$6:$G$34,3,TRUE),IF(AND(107&lt;=Y3139,Y3139&lt;143),VLOOKUP($W3139,日射量と図３!$E$6:$H$34,4,TRUE),VLOOKUP($W3139,日射量と図３!$E$6:$I$34,5,TRUE))))))</f>
        <v/>
      </c>
      <c r="AB3139" s="4" t="str">
        <f>IF($V3139="","",IF(Z3139&lt;36,0,IF(AND(36&lt;=Z3139,Z3139&lt;71),VLOOKUP($W3139,日射量と図３!$E$6:$F$34,2,TRUE),IF(AND(71&lt;=Z3139,Z3139&lt;107),VLOOKUP($W3139,日射量と図３!$E$6:$G$34,3,TRUE),IF(AND(107&lt;=Z3139,Z3139&lt;143),VLOOKUP($W3139,日射量と図３!$E$6:$H$34,4,TRUE),VLOOKUP($W3139,日射量と図３!$E$6:$I$34,5,TRUE))))))</f>
        <v/>
      </c>
      <c r="AC3139" s="382" t="str">
        <f t="shared" si="588"/>
        <v/>
      </c>
      <c r="AD3139" s="382" t="str">
        <f t="shared" si="589"/>
        <v/>
      </c>
    </row>
    <row r="3140" spans="11:30" ht="13.5" customHeight="1">
      <c r="K3140" s="4">
        <f t="shared" si="583"/>
        <v>10</v>
      </c>
      <c r="L3140" s="34">
        <v>43382</v>
      </c>
      <c r="M3140" s="4">
        <v>131</v>
      </c>
      <c r="N3140" s="4">
        <v>17</v>
      </c>
      <c r="O3140" s="31">
        <v>0.66666666666666663</v>
      </c>
      <c r="P3140" s="35">
        <v>23.02</v>
      </c>
      <c r="Q3140" s="36">
        <f t="shared" si="584"/>
        <v>16</v>
      </c>
      <c r="R3140" s="4">
        <f t="shared" si="585"/>
        <v>0</v>
      </c>
      <c r="S3140" s="31">
        <f t="shared" si="591"/>
        <v>0.24079861111111112</v>
      </c>
      <c r="T3140" s="31">
        <f t="shared" si="592"/>
        <v>0.73447916666666668</v>
      </c>
      <c r="U3140" s="4">
        <f t="shared" si="586"/>
        <v>0</v>
      </c>
      <c r="V3140" s="4" t="str">
        <f t="shared" si="590"/>
        <v/>
      </c>
      <c r="W3140" s="18" t="str">
        <f>IF(V3140="","",VLOOKUP(L3140,日射量と図３!$A$4:$C$368,3,TRUE)*238.85/100)</f>
        <v/>
      </c>
      <c r="X3140" s="4" t="str">
        <f t="shared" si="587"/>
        <v/>
      </c>
      <c r="Y3140" s="4" t="str">
        <f t="shared" si="593"/>
        <v/>
      </c>
      <c r="Z3140" s="4" t="str">
        <f t="shared" si="594"/>
        <v/>
      </c>
      <c r="AA3140" s="4" t="str">
        <f>IF($V3140="","",IF(Y3140&lt;36,0,IF(AND(36&lt;=Y3140,Y3140&lt;71),VLOOKUP($W3140,日射量と図３!$E$6:$F$34,2,TRUE),IF(AND(71&lt;=Y3140,Y3140&lt;107),VLOOKUP($W3140,日射量と図３!$E$6:$G$34,3,TRUE),IF(AND(107&lt;=Y3140,Y3140&lt;143),VLOOKUP($W3140,日射量と図３!$E$6:$H$34,4,TRUE),VLOOKUP($W3140,日射量と図３!$E$6:$I$34,5,TRUE))))))</f>
        <v/>
      </c>
      <c r="AB3140" s="4" t="str">
        <f>IF($V3140="","",IF(Z3140&lt;36,0,IF(AND(36&lt;=Z3140,Z3140&lt;71),VLOOKUP($W3140,日射量と図３!$E$6:$F$34,2,TRUE),IF(AND(71&lt;=Z3140,Z3140&lt;107),VLOOKUP($W3140,日射量と図３!$E$6:$G$34,3,TRUE),IF(AND(107&lt;=Z3140,Z3140&lt;143),VLOOKUP($W3140,日射量と図３!$E$6:$H$34,4,TRUE),VLOOKUP($W3140,日射量と図３!$E$6:$I$34,5,TRUE))))))</f>
        <v/>
      </c>
      <c r="AC3140" s="382" t="str">
        <f t="shared" si="588"/>
        <v/>
      </c>
      <c r="AD3140" s="382" t="str">
        <f t="shared" si="589"/>
        <v/>
      </c>
    </row>
    <row r="3141" spans="11:30" ht="13.5" customHeight="1">
      <c r="K3141" s="4">
        <f t="shared" ref="K3141:K3204" si="595">MONTH(L3141)</f>
        <v>10</v>
      </c>
      <c r="L3141" s="34">
        <v>43382</v>
      </c>
      <c r="M3141" s="4">
        <v>131</v>
      </c>
      <c r="N3141" s="4">
        <v>18</v>
      </c>
      <c r="O3141" s="31">
        <v>0.70833333333333337</v>
      </c>
      <c r="P3141" s="35">
        <v>22.349999999999998</v>
      </c>
      <c r="Q3141" s="36">
        <f t="shared" ref="Q3141:Q3204" si="596">IF(O3141&lt;$B$15,$D$14,IF(O3141&lt;$B$16,$D$15,IF(O3141&lt;$B$17,$D$16,IF(O3141&lt;$B$18,$D$17,IF(O3141&lt;$B$19,$D$18,$D$19)))))</f>
        <v>16</v>
      </c>
      <c r="R3141" s="4">
        <f t="shared" ref="R3141:R3204" si="597">IF(Q3141-P3141&gt;0,Q3141-P3141,0)</f>
        <v>0</v>
      </c>
      <c r="S3141" s="31">
        <f t="shared" si="591"/>
        <v>0.24079861111111112</v>
      </c>
      <c r="T3141" s="31">
        <f t="shared" si="592"/>
        <v>0.73447916666666668</v>
      </c>
      <c r="U3141" s="4">
        <f t="shared" ref="U3141:U3204" si="598">IF(AND(S3141&lt;O3141,O3141&lt;T3141),R3141,0)</f>
        <v>0</v>
      </c>
      <c r="V3141" s="4" t="str">
        <f t="shared" si="590"/>
        <v/>
      </c>
      <c r="W3141" s="18" t="str">
        <f>IF(V3141="","",VLOOKUP(L3141,日射量と図３!$A$4:$C$368,3,TRUE)*238.85/100)</f>
        <v/>
      </c>
      <c r="X3141" s="4" t="str">
        <f t="shared" ref="X3141:X3204" si="599">IF(V3141="","",VLOOKUP(K3141,$AF$38:$AJ$49,5,TRUE))</f>
        <v/>
      </c>
      <c r="Y3141" s="4" t="str">
        <f t="shared" si="593"/>
        <v/>
      </c>
      <c r="Z3141" s="4" t="str">
        <f t="shared" si="594"/>
        <v/>
      </c>
      <c r="AA3141" s="4" t="str">
        <f>IF($V3141="","",IF(Y3141&lt;36,0,IF(AND(36&lt;=Y3141,Y3141&lt;71),VLOOKUP($W3141,日射量と図３!$E$6:$F$34,2,TRUE),IF(AND(71&lt;=Y3141,Y3141&lt;107),VLOOKUP($W3141,日射量と図３!$E$6:$G$34,3,TRUE),IF(AND(107&lt;=Y3141,Y3141&lt;143),VLOOKUP($W3141,日射量と図３!$E$6:$H$34,4,TRUE),VLOOKUP($W3141,日射量と図３!$E$6:$I$34,5,TRUE))))))</f>
        <v/>
      </c>
      <c r="AB3141" s="4" t="str">
        <f>IF($V3141="","",IF(Z3141&lt;36,0,IF(AND(36&lt;=Z3141,Z3141&lt;71),VLOOKUP($W3141,日射量と図３!$E$6:$F$34,2,TRUE),IF(AND(71&lt;=Z3141,Z3141&lt;107),VLOOKUP($W3141,日射量と図３!$E$6:$G$34,3,TRUE),IF(AND(107&lt;=Z3141,Z3141&lt;143),VLOOKUP($W3141,日射量と図３!$E$6:$H$34,4,TRUE),VLOOKUP($W3141,日射量と図３!$E$6:$I$34,5,TRUE))))))</f>
        <v/>
      </c>
      <c r="AC3141" s="382" t="str">
        <f t="shared" si="588"/>
        <v/>
      </c>
      <c r="AD3141" s="382" t="str">
        <f t="shared" si="589"/>
        <v/>
      </c>
    </row>
    <row r="3142" spans="11:30" ht="13.5" customHeight="1">
      <c r="K3142" s="4">
        <f t="shared" si="595"/>
        <v>10</v>
      </c>
      <c r="L3142" s="34">
        <v>43382</v>
      </c>
      <c r="M3142" s="4">
        <v>131</v>
      </c>
      <c r="N3142" s="4">
        <v>19</v>
      </c>
      <c r="O3142" s="31">
        <v>0.75</v>
      </c>
      <c r="P3142" s="35">
        <v>21.69</v>
      </c>
      <c r="Q3142" s="36">
        <f t="shared" si="596"/>
        <v>16</v>
      </c>
      <c r="R3142" s="4">
        <f t="shared" si="597"/>
        <v>0</v>
      </c>
      <c r="S3142" s="31">
        <f t="shared" si="591"/>
        <v>0.24079861111111112</v>
      </c>
      <c r="T3142" s="31">
        <f t="shared" si="592"/>
        <v>0.73447916666666668</v>
      </c>
      <c r="U3142" s="4">
        <f t="shared" si="598"/>
        <v>0</v>
      </c>
      <c r="V3142" s="4" t="str">
        <f t="shared" si="590"/>
        <v/>
      </c>
      <c r="W3142" s="18" t="str">
        <f>IF(V3142="","",VLOOKUP(L3142,日射量と図３!$A$4:$C$368,3,TRUE)*238.85/100)</f>
        <v/>
      </c>
      <c r="X3142" s="4" t="str">
        <f t="shared" si="599"/>
        <v/>
      </c>
      <c r="Y3142" s="4" t="str">
        <f t="shared" si="593"/>
        <v/>
      </c>
      <c r="Z3142" s="4" t="str">
        <f t="shared" si="594"/>
        <v/>
      </c>
      <c r="AA3142" s="4" t="str">
        <f>IF($V3142="","",IF(Y3142&lt;36,0,IF(AND(36&lt;=Y3142,Y3142&lt;71),VLOOKUP($W3142,日射量と図３!$E$6:$F$34,2,TRUE),IF(AND(71&lt;=Y3142,Y3142&lt;107),VLOOKUP($W3142,日射量と図３!$E$6:$G$34,3,TRUE),IF(AND(107&lt;=Y3142,Y3142&lt;143),VLOOKUP($W3142,日射量と図３!$E$6:$H$34,4,TRUE),VLOOKUP($W3142,日射量と図３!$E$6:$I$34,5,TRUE))))))</f>
        <v/>
      </c>
      <c r="AB3142" s="4" t="str">
        <f>IF($V3142="","",IF(Z3142&lt;36,0,IF(AND(36&lt;=Z3142,Z3142&lt;71),VLOOKUP($W3142,日射量と図３!$E$6:$F$34,2,TRUE),IF(AND(71&lt;=Z3142,Z3142&lt;107),VLOOKUP($W3142,日射量と図３!$E$6:$G$34,3,TRUE),IF(AND(107&lt;=Z3142,Z3142&lt;143),VLOOKUP($W3142,日射量と図３!$E$6:$H$34,4,TRUE),VLOOKUP($W3142,日射量と図３!$E$6:$I$34,5,TRUE))))))</f>
        <v/>
      </c>
      <c r="AC3142" s="382" t="str">
        <f t="shared" si="588"/>
        <v/>
      </c>
      <c r="AD3142" s="382" t="str">
        <f t="shared" si="589"/>
        <v/>
      </c>
    </row>
    <row r="3143" spans="11:30" ht="13.5" customHeight="1">
      <c r="K3143" s="4">
        <f t="shared" si="595"/>
        <v>10</v>
      </c>
      <c r="L3143" s="34">
        <v>43382</v>
      </c>
      <c r="M3143" s="4">
        <v>131</v>
      </c>
      <c r="N3143" s="4">
        <v>20</v>
      </c>
      <c r="O3143" s="31">
        <v>0.79166666666666663</v>
      </c>
      <c r="P3143" s="35">
        <v>21.17</v>
      </c>
      <c r="Q3143" s="36">
        <f t="shared" si="596"/>
        <v>16</v>
      </c>
      <c r="R3143" s="4">
        <f t="shared" si="597"/>
        <v>0</v>
      </c>
      <c r="S3143" s="31">
        <f t="shared" si="591"/>
        <v>0.24079861111111112</v>
      </c>
      <c r="T3143" s="31">
        <f t="shared" si="592"/>
        <v>0.73447916666666668</v>
      </c>
      <c r="U3143" s="4">
        <f t="shared" si="598"/>
        <v>0</v>
      </c>
      <c r="V3143" s="4" t="str">
        <f t="shared" si="590"/>
        <v/>
      </c>
      <c r="W3143" s="18" t="str">
        <f>IF(V3143="","",VLOOKUP(L3143,日射量と図３!$A$4:$C$368,3,TRUE)*238.85/100)</f>
        <v/>
      </c>
      <c r="X3143" s="4" t="str">
        <f t="shared" si="599"/>
        <v/>
      </c>
      <c r="Y3143" s="4" t="str">
        <f t="shared" si="593"/>
        <v/>
      </c>
      <c r="Z3143" s="4" t="str">
        <f t="shared" si="594"/>
        <v/>
      </c>
      <c r="AA3143" s="4" t="str">
        <f>IF($V3143="","",IF(Y3143&lt;36,0,IF(AND(36&lt;=Y3143,Y3143&lt;71),VLOOKUP($W3143,日射量と図３!$E$6:$F$34,2,TRUE),IF(AND(71&lt;=Y3143,Y3143&lt;107),VLOOKUP($W3143,日射量と図３!$E$6:$G$34,3,TRUE),IF(AND(107&lt;=Y3143,Y3143&lt;143),VLOOKUP($W3143,日射量と図３!$E$6:$H$34,4,TRUE),VLOOKUP($W3143,日射量と図３!$E$6:$I$34,5,TRUE))))))</f>
        <v/>
      </c>
      <c r="AB3143" s="4" t="str">
        <f>IF($V3143="","",IF(Z3143&lt;36,0,IF(AND(36&lt;=Z3143,Z3143&lt;71),VLOOKUP($W3143,日射量と図３!$E$6:$F$34,2,TRUE),IF(AND(71&lt;=Z3143,Z3143&lt;107),VLOOKUP($W3143,日射量と図３!$E$6:$G$34,3,TRUE),IF(AND(107&lt;=Z3143,Z3143&lt;143),VLOOKUP($W3143,日射量と図３!$E$6:$H$34,4,TRUE),VLOOKUP($W3143,日射量と図３!$E$6:$I$34,5,TRUE))))))</f>
        <v/>
      </c>
      <c r="AC3143" s="382" t="str">
        <f t="shared" si="588"/>
        <v/>
      </c>
      <c r="AD3143" s="382" t="str">
        <f t="shared" si="589"/>
        <v/>
      </c>
    </row>
    <row r="3144" spans="11:30" ht="13.5" customHeight="1">
      <c r="K3144" s="4">
        <f t="shared" si="595"/>
        <v>10</v>
      </c>
      <c r="L3144" s="34">
        <v>43382</v>
      </c>
      <c r="M3144" s="4">
        <v>131</v>
      </c>
      <c r="N3144" s="4">
        <v>21</v>
      </c>
      <c r="O3144" s="31">
        <v>0.83333333333333337</v>
      </c>
      <c r="P3144" s="35">
        <v>20.560000000000002</v>
      </c>
      <c r="Q3144" s="36">
        <f t="shared" si="596"/>
        <v>16</v>
      </c>
      <c r="R3144" s="4">
        <f t="shared" si="597"/>
        <v>0</v>
      </c>
      <c r="S3144" s="31">
        <f t="shared" si="591"/>
        <v>0.24079861111111112</v>
      </c>
      <c r="T3144" s="31">
        <f t="shared" si="592"/>
        <v>0.73447916666666668</v>
      </c>
      <c r="U3144" s="4">
        <f t="shared" si="598"/>
        <v>0</v>
      </c>
      <c r="V3144" s="4" t="str">
        <f t="shared" si="590"/>
        <v/>
      </c>
      <c r="W3144" s="18" t="str">
        <f>IF(V3144="","",VLOOKUP(L3144,日射量と図３!$A$4:$C$368,3,TRUE)*238.85/100)</f>
        <v/>
      </c>
      <c r="X3144" s="4" t="str">
        <f t="shared" si="599"/>
        <v/>
      </c>
      <c r="Y3144" s="4" t="str">
        <f t="shared" si="593"/>
        <v/>
      </c>
      <c r="Z3144" s="4" t="str">
        <f t="shared" si="594"/>
        <v/>
      </c>
      <c r="AA3144" s="4" t="str">
        <f>IF($V3144="","",IF(Y3144&lt;36,0,IF(AND(36&lt;=Y3144,Y3144&lt;71),VLOOKUP($W3144,日射量と図３!$E$6:$F$34,2,TRUE),IF(AND(71&lt;=Y3144,Y3144&lt;107),VLOOKUP($W3144,日射量と図３!$E$6:$G$34,3,TRUE),IF(AND(107&lt;=Y3144,Y3144&lt;143),VLOOKUP($W3144,日射量と図３!$E$6:$H$34,4,TRUE),VLOOKUP($W3144,日射量と図３!$E$6:$I$34,5,TRUE))))))</f>
        <v/>
      </c>
      <c r="AB3144" s="4" t="str">
        <f>IF($V3144="","",IF(Z3144&lt;36,0,IF(AND(36&lt;=Z3144,Z3144&lt;71),VLOOKUP($W3144,日射量と図３!$E$6:$F$34,2,TRUE),IF(AND(71&lt;=Z3144,Z3144&lt;107),VLOOKUP($W3144,日射量と図３!$E$6:$G$34,3,TRUE),IF(AND(107&lt;=Z3144,Z3144&lt;143),VLOOKUP($W3144,日射量と図３!$E$6:$H$34,4,TRUE),VLOOKUP($W3144,日射量と図３!$E$6:$I$34,5,TRUE))))))</f>
        <v/>
      </c>
      <c r="AC3144" s="382" t="str">
        <f t="shared" si="588"/>
        <v/>
      </c>
      <c r="AD3144" s="382" t="str">
        <f t="shared" si="589"/>
        <v/>
      </c>
    </row>
    <row r="3145" spans="11:30" ht="13.5" customHeight="1">
      <c r="K3145" s="4">
        <f t="shared" si="595"/>
        <v>10</v>
      </c>
      <c r="L3145" s="34">
        <v>43382</v>
      </c>
      <c r="M3145" s="4">
        <v>131</v>
      </c>
      <c r="N3145" s="4">
        <v>22</v>
      </c>
      <c r="O3145" s="31">
        <v>0.875</v>
      </c>
      <c r="P3145" s="35">
        <v>20.090000000000003</v>
      </c>
      <c r="Q3145" s="36">
        <f t="shared" si="596"/>
        <v>16</v>
      </c>
      <c r="R3145" s="4">
        <f t="shared" si="597"/>
        <v>0</v>
      </c>
      <c r="S3145" s="31">
        <f t="shared" si="591"/>
        <v>0.24079861111111112</v>
      </c>
      <c r="T3145" s="31">
        <f t="shared" si="592"/>
        <v>0.73447916666666668</v>
      </c>
      <c r="U3145" s="4">
        <f t="shared" si="598"/>
        <v>0</v>
      </c>
      <c r="V3145" s="4" t="str">
        <f t="shared" si="590"/>
        <v/>
      </c>
      <c r="W3145" s="18" t="str">
        <f>IF(V3145="","",VLOOKUP(L3145,日射量と図３!$A$4:$C$368,3,TRUE)*238.85/100)</f>
        <v/>
      </c>
      <c r="X3145" s="4" t="str">
        <f t="shared" si="599"/>
        <v/>
      </c>
      <c r="Y3145" s="4" t="str">
        <f t="shared" si="593"/>
        <v/>
      </c>
      <c r="Z3145" s="4" t="str">
        <f t="shared" si="594"/>
        <v/>
      </c>
      <c r="AA3145" s="4" t="str">
        <f>IF($V3145="","",IF(Y3145&lt;36,0,IF(AND(36&lt;=Y3145,Y3145&lt;71),VLOOKUP($W3145,日射量と図３!$E$6:$F$34,2,TRUE),IF(AND(71&lt;=Y3145,Y3145&lt;107),VLOOKUP($W3145,日射量と図３!$E$6:$G$34,3,TRUE),IF(AND(107&lt;=Y3145,Y3145&lt;143),VLOOKUP($W3145,日射量と図３!$E$6:$H$34,4,TRUE),VLOOKUP($W3145,日射量と図３!$E$6:$I$34,5,TRUE))))))</f>
        <v/>
      </c>
      <c r="AB3145" s="4" t="str">
        <f>IF($V3145="","",IF(Z3145&lt;36,0,IF(AND(36&lt;=Z3145,Z3145&lt;71),VLOOKUP($W3145,日射量と図３!$E$6:$F$34,2,TRUE),IF(AND(71&lt;=Z3145,Z3145&lt;107),VLOOKUP($W3145,日射量と図３!$E$6:$G$34,3,TRUE),IF(AND(107&lt;=Z3145,Z3145&lt;143),VLOOKUP($W3145,日射量と図３!$E$6:$H$34,4,TRUE),VLOOKUP($W3145,日射量と図３!$E$6:$I$34,5,TRUE))))))</f>
        <v/>
      </c>
      <c r="AC3145" s="382" t="str">
        <f t="shared" si="588"/>
        <v/>
      </c>
      <c r="AD3145" s="382" t="str">
        <f t="shared" si="589"/>
        <v/>
      </c>
    </row>
    <row r="3146" spans="11:30" ht="13.5" customHeight="1">
      <c r="K3146" s="4">
        <f t="shared" si="595"/>
        <v>10</v>
      </c>
      <c r="L3146" s="34">
        <v>43382</v>
      </c>
      <c r="M3146" s="4">
        <v>131</v>
      </c>
      <c r="N3146" s="4">
        <v>23</v>
      </c>
      <c r="O3146" s="31">
        <v>0.91666666666666663</v>
      </c>
      <c r="P3146" s="35">
        <v>19.47</v>
      </c>
      <c r="Q3146" s="36">
        <f t="shared" si="596"/>
        <v>13</v>
      </c>
      <c r="R3146" s="4">
        <f t="shared" si="597"/>
        <v>0</v>
      </c>
      <c r="S3146" s="31">
        <f t="shared" si="591"/>
        <v>0.24079861111111112</v>
      </c>
      <c r="T3146" s="31">
        <f t="shared" si="592"/>
        <v>0.73447916666666668</v>
      </c>
      <c r="U3146" s="4">
        <f t="shared" si="598"/>
        <v>0</v>
      </c>
      <c r="V3146" s="4" t="str">
        <f t="shared" si="590"/>
        <v/>
      </c>
      <c r="W3146" s="18" t="str">
        <f>IF(V3146="","",VLOOKUP(L3146,日射量と図３!$A$4:$C$368,3,TRUE)*238.85/100)</f>
        <v/>
      </c>
      <c r="X3146" s="4" t="str">
        <f t="shared" si="599"/>
        <v/>
      </c>
      <c r="Y3146" s="4" t="str">
        <f t="shared" si="593"/>
        <v/>
      </c>
      <c r="Z3146" s="4" t="str">
        <f t="shared" si="594"/>
        <v/>
      </c>
      <c r="AA3146" s="4" t="str">
        <f>IF($V3146="","",IF(Y3146&lt;36,0,IF(AND(36&lt;=Y3146,Y3146&lt;71),VLOOKUP($W3146,日射量と図３!$E$6:$F$34,2,TRUE),IF(AND(71&lt;=Y3146,Y3146&lt;107),VLOOKUP($W3146,日射量と図３!$E$6:$G$34,3,TRUE),IF(AND(107&lt;=Y3146,Y3146&lt;143),VLOOKUP($W3146,日射量と図３!$E$6:$H$34,4,TRUE),VLOOKUP($W3146,日射量と図３!$E$6:$I$34,5,TRUE))))))</f>
        <v/>
      </c>
      <c r="AB3146" s="4" t="str">
        <f>IF($V3146="","",IF(Z3146&lt;36,0,IF(AND(36&lt;=Z3146,Z3146&lt;71),VLOOKUP($W3146,日射量と図３!$E$6:$F$34,2,TRUE),IF(AND(71&lt;=Z3146,Z3146&lt;107),VLOOKUP($W3146,日射量と図３!$E$6:$G$34,3,TRUE),IF(AND(107&lt;=Z3146,Z3146&lt;143),VLOOKUP($W3146,日射量と図３!$E$6:$H$34,4,TRUE),VLOOKUP($W3146,日射量と図３!$E$6:$I$34,5,TRUE))))))</f>
        <v/>
      </c>
      <c r="AC3146" s="382" t="str">
        <f t="shared" si="588"/>
        <v/>
      </c>
      <c r="AD3146" s="382" t="str">
        <f t="shared" si="589"/>
        <v/>
      </c>
    </row>
    <row r="3147" spans="11:30" ht="13.5" customHeight="1">
      <c r="K3147" s="4">
        <f t="shared" si="595"/>
        <v>10</v>
      </c>
      <c r="L3147" s="34">
        <v>43382</v>
      </c>
      <c r="M3147" s="4">
        <v>131</v>
      </c>
      <c r="N3147" s="4">
        <v>24</v>
      </c>
      <c r="O3147" s="31">
        <v>0.95833333333333337</v>
      </c>
      <c r="P3147" s="35">
        <v>19.099999999999998</v>
      </c>
      <c r="Q3147" s="36">
        <f t="shared" si="596"/>
        <v>13</v>
      </c>
      <c r="R3147" s="4">
        <f t="shared" si="597"/>
        <v>0</v>
      </c>
      <c r="S3147" s="31">
        <f t="shared" si="591"/>
        <v>0.24079861111111112</v>
      </c>
      <c r="T3147" s="31">
        <f t="shared" si="592"/>
        <v>0.73447916666666668</v>
      </c>
      <c r="U3147" s="4">
        <f t="shared" si="598"/>
        <v>0</v>
      </c>
      <c r="V3147" s="4" t="str">
        <f t="shared" si="590"/>
        <v/>
      </c>
      <c r="W3147" s="18" t="str">
        <f>IF(V3147="","",VLOOKUP(L3147,日射量と図３!$A$4:$C$368,3,TRUE)*238.85/100)</f>
        <v/>
      </c>
      <c r="X3147" s="4" t="str">
        <f t="shared" si="599"/>
        <v/>
      </c>
      <c r="Y3147" s="4" t="str">
        <f t="shared" si="593"/>
        <v/>
      </c>
      <c r="Z3147" s="4" t="str">
        <f t="shared" si="594"/>
        <v/>
      </c>
      <c r="AA3147" s="4" t="str">
        <f>IF($V3147="","",IF(Y3147&lt;36,0,IF(AND(36&lt;=Y3147,Y3147&lt;71),VLOOKUP($W3147,日射量と図３!$E$6:$F$34,2,TRUE),IF(AND(71&lt;=Y3147,Y3147&lt;107),VLOOKUP($W3147,日射量と図３!$E$6:$G$34,3,TRUE),IF(AND(107&lt;=Y3147,Y3147&lt;143),VLOOKUP($W3147,日射量と図３!$E$6:$H$34,4,TRUE),VLOOKUP($W3147,日射量と図３!$E$6:$I$34,5,TRUE))))))</f>
        <v/>
      </c>
      <c r="AB3147" s="4" t="str">
        <f>IF($V3147="","",IF(Z3147&lt;36,0,IF(AND(36&lt;=Z3147,Z3147&lt;71),VLOOKUP($W3147,日射量と図３!$E$6:$F$34,2,TRUE),IF(AND(71&lt;=Z3147,Z3147&lt;107),VLOOKUP($W3147,日射量と図３!$E$6:$G$34,3,TRUE),IF(AND(107&lt;=Z3147,Z3147&lt;143),VLOOKUP($W3147,日射量と図３!$E$6:$H$34,4,TRUE),VLOOKUP($W3147,日射量と図３!$E$6:$I$34,5,TRUE))))))</f>
        <v/>
      </c>
      <c r="AC3147" s="382" t="str">
        <f t="shared" si="588"/>
        <v/>
      </c>
      <c r="AD3147" s="382" t="str">
        <f t="shared" si="589"/>
        <v/>
      </c>
    </row>
    <row r="3148" spans="11:30" ht="13.5" customHeight="1">
      <c r="K3148" s="4">
        <f t="shared" si="595"/>
        <v>10</v>
      </c>
      <c r="L3148" s="34">
        <v>43383</v>
      </c>
      <c r="M3148" s="4">
        <v>132</v>
      </c>
      <c r="N3148" s="4">
        <v>1</v>
      </c>
      <c r="O3148" s="31">
        <v>0</v>
      </c>
      <c r="P3148" s="35">
        <v>18.78</v>
      </c>
      <c r="Q3148" s="36">
        <f t="shared" si="596"/>
        <v>13</v>
      </c>
      <c r="R3148" s="4">
        <f t="shared" si="597"/>
        <v>0</v>
      </c>
      <c r="S3148" s="31">
        <f t="shared" si="591"/>
        <v>0.24079861111111112</v>
      </c>
      <c r="T3148" s="31">
        <f t="shared" si="592"/>
        <v>0.73447916666666668</v>
      </c>
      <c r="U3148" s="4">
        <f t="shared" si="598"/>
        <v>0</v>
      </c>
      <c r="V3148" s="4">
        <f t="shared" si="590"/>
        <v>0</v>
      </c>
      <c r="W3148" s="18">
        <f>IF(V3148="","",VLOOKUP(L3148,日射量と図３!$A$4:$C$368,3,TRUE)*238.85/100)</f>
        <v>33.439</v>
      </c>
      <c r="X3148" s="4">
        <f t="shared" si="599"/>
        <v>12</v>
      </c>
      <c r="Y3148" s="4">
        <f t="shared" si="593"/>
        <v>0</v>
      </c>
      <c r="Z3148" s="4">
        <f t="shared" si="594"/>
        <v>0</v>
      </c>
      <c r="AA3148" s="4">
        <f>IF($V3148="","",IF(Y3148&lt;36,0,IF(AND(36&lt;=Y3148,Y3148&lt;71),VLOOKUP($W3148,日射量と図３!$E$6:$F$34,2,TRUE),IF(AND(71&lt;=Y3148,Y3148&lt;107),VLOOKUP($W3148,日射量と図３!$E$6:$G$34,3,TRUE),IF(AND(107&lt;=Y3148,Y3148&lt;143),VLOOKUP($W3148,日射量と図３!$E$6:$H$34,4,TRUE),VLOOKUP($W3148,日射量と図３!$E$6:$I$34,5,TRUE))))))</f>
        <v>0</v>
      </c>
      <c r="AB3148" s="4">
        <f>IF($V3148="","",IF(Z3148&lt;36,0,IF(AND(36&lt;=Z3148,Z3148&lt;71),VLOOKUP($W3148,日射量と図３!$E$6:$F$34,2,TRUE),IF(AND(71&lt;=Z3148,Z3148&lt;107),VLOOKUP($W3148,日射量と図３!$E$6:$G$34,3,TRUE),IF(AND(107&lt;=Z3148,Z3148&lt;143),VLOOKUP($W3148,日射量と図３!$E$6:$H$34,4,TRUE),VLOOKUP($W3148,日射量と図３!$E$6:$I$34,5,TRUE))))))</f>
        <v>0</v>
      </c>
      <c r="AC3148" s="382">
        <f t="shared" si="588"/>
        <v>0</v>
      </c>
      <c r="AD3148" s="382">
        <f t="shared" si="589"/>
        <v>0</v>
      </c>
    </row>
    <row r="3149" spans="11:30" ht="13.5" customHeight="1">
      <c r="K3149" s="4">
        <f t="shared" si="595"/>
        <v>10</v>
      </c>
      <c r="L3149" s="34">
        <v>43383</v>
      </c>
      <c r="M3149" s="4">
        <v>132</v>
      </c>
      <c r="N3149" s="4">
        <v>2</v>
      </c>
      <c r="O3149" s="31">
        <v>4.1666666666666664E-2</v>
      </c>
      <c r="P3149" s="35">
        <v>18.59</v>
      </c>
      <c r="Q3149" s="36">
        <f t="shared" si="596"/>
        <v>13</v>
      </c>
      <c r="R3149" s="4">
        <f t="shared" si="597"/>
        <v>0</v>
      </c>
      <c r="S3149" s="31">
        <f t="shared" si="591"/>
        <v>0.24079861111111112</v>
      </c>
      <c r="T3149" s="31">
        <f t="shared" si="592"/>
        <v>0.73447916666666668</v>
      </c>
      <c r="U3149" s="4">
        <f t="shared" si="598"/>
        <v>0</v>
      </c>
      <c r="V3149" s="4" t="str">
        <f t="shared" si="590"/>
        <v/>
      </c>
      <c r="W3149" s="18" t="str">
        <f>IF(V3149="","",VLOOKUP(L3149,日射量と図３!$A$4:$C$368,3,TRUE)*238.85/100)</f>
        <v/>
      </c>
      <c r="X3149" s="4" t="str">
        <f t="shared" si="599"/>
        <v/>
      </c>
      <c r="Y3149" s="4" t="str">
        <f t="shared" si="593"/>
        <v/>
      </c>
      <c r="Z3149" s="4" t="str">
        <f t="shared" si="594"/>
        <v/>
      </c>
      <c r="AA3149" s="4" t="str">
        <f>IF($V3149="","",IF(Y3149&lt;36,0,IF(AND(36&lt;=Y3149,Y3149&lt;71),VLOOKUP($W3149,日射量と図３!$E$6:$F$34,2,TRUE),IF(AND(71&lt;=Y3149,Y3149&lt;107),VLOOKUP($W3149,日射量と図３!$E$6:$G$34,3,TRUE),IF(AND(107&lt;=Y3149,Y3149&lt;143),VLOOKUP($W3149,日射量と図３!$E$6:$H$34,4,TRUE),VLOOKUP($W3149,日射量と図３!$E$6:$I$34,5,TRUE))))))</f>
        <v/>
      </c>
      <c r="AB3149" s="4" t="str">
        <f>IF($V3149="","",IF(Z3149&lt;36,0,IF(AND(36&lt;=Z3149,Z3149&lt;71),VLOOKUP($W3149,日射量と図３!$E$6:$F$34,2,TRUE),IF(AND(71&lt;=Z3149,Z3149&lt;107),VLOOKUP($W3149,日射量と図３!$E$6:$G$34,3,TRUE),IF(AND(107&lt;=Z3149,Z3149&lt;143),VLOOKUP($W3149,日射量と図３!$E$6:$H$34,4,TRUE),VLOOKUP($W3149,日射量と図３!$E$6:$I$34,5,TRUE))))))</f>
        <v/>
      </c>
      <c r="AC3149" s="382" t="str">
        <f t="shared" si="588"/>
        <v/>
      </c>
      <c r="AD3149" s="382" t="str">
        <f t="shared" si="589"/>
        <v/>
      </c>
    </row>
    <row r="3150" spans="11:30" ht="13.5" customHeight="1">
      <c r="K3150" s="4">
        <f t="shared" si="595"/>
        <v>10</v>
      </c>
      <c r="L3150" s="34">
        <v>43383</v>
      </c>
      <c r="M3150" s="4">
        <v>132</v>
      </c>
      <c r="N3150" s="4">
        <v>3</v>
      </c>
      <c r="O3150" s="31">
        <v>8.3333333333333329E-2</v>
      </c>
      <c r="P3150" s="35">
        <v>18.279999999999998</v>
      </c>
      <c r="Q3150" s="36">
        <f t="shared" si="596"/>
        <v>13</v>
      </c>
      <c r="R3150" s="4">
        <f t="shared" si="597"/>
        <v>0</v>
      </c>
      <c r="S3150" s="31">
        <f t="shared" si="591"/>
        <v>0.24079861111111112</v>
      </c>
      <c r="T3150" s="31">
        <f t="shared" si="592"/>
        <v>0.73447916666666668</v>
      </c>
      <c r="U3150" s="4">
        <f t="shared" si="598"/>
        <v>0</v>
      </c>
      <c r="V3150" s="4" t="str">
        <f t="shared" si="590"/>
        <v/>
      </c>
      <c r="W3150" s="18" t="str">
        <f>IF(V3150="","",VLOOKUP(L3150,日射量と図３!$A$4:$C$368,3,TRUE)*238.85/100)</f>
        <v/>
      </c>
      <c r="X3150" s="4" t="str">
        <f t="shared" si="599"/>
        <v/>
      </c>
      <c r="Y3150" s="4" t="str">
        <f t="shared" si="593"/>
        <v/>
      </c>
      <c r="Z3150" s="4" t="str">
        <f t="shared" si="594"/>
        <v/>
      </c>
      <c r="AA3150" s="4" t="str">
        <f>IF($V3150="","",IF(Y3150&lt;36,0,IF(AND(36&lt;=Y3150,Y3150&lt;71),VLOOKUP($W3150,日射量と図３!$E$6:$F$34,2,TRUE),IF(AND(71&lt;=Y3150,Y3150&lt;107),VLOOKUP($W3150,日射量と図３!$E$6:$G$34,3,TRUE),IF(AND(107&lt;=Y3150,Y3150&lt;143),VLOOKUP($W3150,日射量と図３!$E$6:$H$34,4,TRUE),VLOOKUP($W3150,日射量と図３!$E$6:$I$34,5,TRUE))))))</f>
        <v/>
      </c>
      <c r="AB3150" s="4" t="str">
        <f>IF($V3150="","",IF(Z3150&lt;36,0,IF(AND(36&lt;=Z3150,Z3150&lt;71),VLOOKUP($W3150,日射量と図３!$E$6:$F$34,2,TRUE),IF(AND(71&lt;=Z3150,Z3150&lt;107),VLOOKUP($W3150,日射量と図３!$E$6:$G$34,3,TRUE),IF(AND(107&lt;=Z3150,Z3150&lt;143),VLOOKUP($W3150,日射量と図３!$E$6:$H$34,4,TRUE),VLOOKUP($W3150,日射量と図３!$E$6:$I$34,5,TRUE))))))</f>
        <v/>
      </c>
      <c r="AC3150" s="382" t="str">
        <f t="shared" si="588"/>
        <v/>
      </c>
      <c r="AD3150" s="382" t="str">
        <f t="shared" si="589"/>
        <v/>
      </c>
    </row>
    <row r="3151" spans="11:30" ht="13.5" customHeight="1">
      <c r="K3151" s="4">
        <f t="shared" si="595"/>
        <v>10</v>
      </c>
      <c r="L3151" s="34">
        <v>43383</v>
      </c>
      <c r="M3151" s="4">
        <v>132</v>
      </c>
      <c r="N3151" s="4">
        <v>4</v>
      </c>
      <c r="O3151" s="31">
        <v>0.125</v>
      </c>
      <c r="P3151" s="35">
        <v>17.97</v>
      </c>
      <c r="Q3151" s="36">
        <f t="shared" si="596"/>
        <v>13</v>
      </c>
      <c r="R3151" s="4">
        <f t="shared" si="597"/>
        <v>0</v>
      </c>
      <c r="S3151" s="31">
        <f t="shared" si="591"/>
        <v>0.24079861111111112</v>
      </c>
      <c r="T3151" s="31">
        <f t="shared" si="592"/>
        <v>0.73447916666666668</v>
      </c>
      <c r="U3151" s="4">
        <f t="shared" si="598"/>
        <v>0</v>
      </c>
      <c r="V3151" s="4" t="str">
        <f t="shared" si="590"/>
        <v/>
      </c>
      <c r="W3151" s="18" t="str">
        <f>IF(V3151="","",VLOOKUP(L3151,日射量と図３!$A$4:$C$368,3,TRUE)*238.85/100)</f>
        <v/>
      </c>
      <c r="X3151" s="4" t="str">
        <f t="shared" si="599"/>
        <v/>
      </c>
      <c r="Y3151" s="4" t="str">
        <f t="shared" si="593"/>
        <v/>
      </c>
      <c r="Z3151" s="4" t="str">
        <f t="shared" si="594"/>
        <v/>
      </c>
      <c r="AA3151" s="4" t="str">
        <f>IF($V3151="","",IF(Y3151&lt;36,0,IF(AND(36&lt;=Y3151,Y3151&lt;71),VLOOKUP($W3151,日射量と図３!$E$6:$F$34,2,TRUE),IF(AND(71&lt;=Y3151,Y3151&lt;107),VLOOKUP($W3151,日射量と図３!$E$6:$G$34,3,TRUE),IF(AND(107&lt;=Y3151,Y3151&lt;143),VLOOKUP($W3151,日射量と図３!$E$6:$H$34,4,TRUE),VLOOKUP($W3151,日射量と図３!$E$6:$I$34,5,TRUE))))))</f>
        <v/>
      </c>
      <c r="AB3151" s="4" t="str">
        <f>IF($V3151="","",IF(Z3151&lt;36,0,IF(AND(36&lt;=Z3151,Z3151&lt;71),VLOOKUP($W3151,日射量と図３!$E$6:$F$34,2,TRUE),IF(AND(71&lt;=Z3151,Z3151&lt;107),VLOOKUP($W3151,日射量と図３!$E$6:$G$34,3,TRUE),IF(AND(107&lt;=Z3151,Z3151&lt;143),VLOOKUP($W3151,日射量と図３!$E$6:$H$34,4,TRUE),VLOOKUP($W3151,日射量と図３!$E$6:$I$34,5,TRUE))))))</f>
        <v/>
      </c>
      <c r="AC3151" s="382" t="str">
        <f t="shared" ref="AC3151:AC3214" si="600">IF(V3151="","",IF((($AH$18*$AH$30*V3151*3600/1000000)/1000-AA3151*$AG$18*10*0.0000041868)&lt;=0,0,AA3151*$AG$18*10*0.0000041868))</f>
        <v/>
      </c>
      <c r="AD3151" s="382" t="str">
        <f t="shared" ref="AD3151:AD3214" si="601">IF(V3151="","",IF((($AH$19*$AH$30*V3151*3600/1000000)/1000-AB3151*$AG$19*10*0.0000041868)&lt;=0,0,AB3151*$AG$19*10*0.0000041868))</f>
        <v/>
      </c>
    </row>
    <row r="3152" spans="11:30" ht="13.5" customHeight="1">
      <c r="K3152" s="4">
        <f t="shared" si="595"/>
        <v>10</v>
      </c>
      <c r="L3152" s="34">
        <v>43383</v>
      </c>
      <c r="M3152" s="4">
        <v>132</v>
      </c>
      <c r="N3152" s="4">
        <v>5</v>
      </c>
      <c r="O3152" s="31">
        <v>0.16666666666666666</v>
      </c>
      <c r="P3152" s="35">
        <v>17.87</v>
      </c>
      <c r="Q3152" s="36">
        <f t="shared" si="596"/>
        <v>15</v>
      </c>
      <c r="R3152" s="4">
        <f t="shared" si="597"/>
        <v>0</v>
      </c>
      <c r="S3152" s="31">
        <f t="shared" si="591"/>
        <v>0.24079861111111112</v>
      </c>
      <c r="T3152" s="31">
        <f t="shared" si="592"/>
        <v>0.73447916666666668</v>
      </c>
      <c r="U3152" s="4">
        <f t="shared" si="598"/>
        <v>0</v>
      </c>
      <c r="V3152" s="4" t="str">
        <f t="shared" si="590"/>
        <v/>
      </c>
      <c r="W3152" s="18" t="str">
        <f>IF(V3152="","",VLOOKUP(L3152,日射量と図３!$A$4:$C$368,3,TRUE)*238.85/100)</f>
        <v/>
      </c>
      <c r="X3152" s="4" t="str">
        <f t="shared" si="599"/>
        <v/>
      </c>
      <c r="Y3152" s="4" t="str">
        <f t="shared" si="593"/>
        <v/>
      </c>
      <c r="Z3152" s="4" t="str">
        <f t="shared" si="594"/>
        <v/>
      </c>
      <c r="AA3152" s="4" t="str">
        <f>IF($V3152="","",IF(Y3152&lt;36,0,IF(AND(36&lt;=Y3152,Y3152&lt;71),VLOOKUP($W3152,日射量と図３!$E$6:$F$34,2,TRUE),IF(AND(71&lt;=Y3152,Y3152&lt;107),VLOOKUP($W3152,日射量と図３!$E$6:$G$34,3,TRUE),IF(AND(107&lt;=Y3152,Y3152&lt;143),VLOOKUP($W3152,日射量と図３!$E$6:$H$34,4,TRUE),VLOOKUP($W3152,日射量と図３!$E$6:$I$34,5,TRUE))))))</f>
        <v/>
      </c>
      <c r="AB3152" s="4" t="str">
        <f>IF($V3152="","",IF(Z3152&lt;36,0,IF(AND(36&lt;=Z3152,Z3152&lt;71),VLOOKUP($W3152,日射量と図３!$E$6:$F$34,2,TRUE),IF(AND(71&lt;=Z3152,Z3152&lt;107),VLOOKUP($W3152,日射量と図３!$E$6:$G$34,3,TRUE),IF(AND(107&lt;=Z3152,Z3152&lt;143),VLOOKUP($W3152,日射量と図３!$E$6:$H$34,4,TRUE),VLOOKUP($W3152,日射量と図３!$E$6:$I$34,5,TRUE))))))</f>
        <v/>
      </c>
      <c r="AC3152" s="382" t="str">
        <f t="shared" si="600"/>
        <v/>
      </c>
      <c r="AD3152" s="382" t="str">
        <f t="shared" si="601"/>
        <v/>
      </c>
    </row>
    <row r="3153" spans="11:30" ht="13.5" customHeight="1">
      <c r="K3153" s="4">
        <f t="shared" si="595"/>
        <v>10</v>
      </c>
      <c r="L3153" s="34">
        <v>43383</v>
      </c>
      <c r="M3153" s="4">
        <v>132</v>
      </c>
      <c r="N3153" s="4">
        <v>6</v>
      </c>
      <c r="O3153" s="31">
        <v>0.20833333333333334</v>
      </c>
      <c r="P3153" s="35">
        <v>17.66</v>
      </c>
      <c r="Q3153" s="36">
        <f t="shared" si="596"/>
        <v>15</v>
      </c>
      <c r="R3153" s="4">
        <f t="shared" si="597"/>
        <v>0</v>
      </c>
      <c r="S3153" s="31">
        <f t="shared" si="591"/>
        <v>0.24079861111111112</v>
      </c>
      <c r="T3153" s="31">
        <f t="shared" si="592"/>
        <v>0.73447916666666668</v>
      </c>
      <c r="U3153" s="4">
        <f t="shared" si="598"/>
        <v>0</v>
      </c>
      <c r="V3153" s="4" t="str">
        <f t="shared" ref="V3153:V3216" si="602">IF(N3153=1,SUM(U3153:U3176),"")</f>
        <v/>
      </c>
      <c r="W3153" s="18" t="str">
        <f>IF(V3153="","",VLOOKUP(L3153,日射量と図３!$A$4:$C$368,3,TRUE)*238.85/100)</f>
        <v/>
      </c>
      <c r="X3153" s="4" t="str">
        <f t="shared" si="599"/>
        <v/>
      </c>
      <c r="Y3153" s="4" t="str">
        <f t="shared" si="593"/>
        <v/>
      </c>
      <c r="Z3153" s="4" t="str">
        <f t="shared" si="594"/>
        <v/>
      </c>
      <c r="AA3153" s="4" t="str">
        <f>IF($V3153="","",IF(Y3153&lt;36,0,IF(AND(36&lt;=Y3153,Y3153&lt;71),VLOOKUP($W3153,日射量と図３!$E$6:$F$34,2,TRUE),IF(AND(71&lt;=Y3153,Y3153&lt;107),VLOOKUP($W3153,日射量と図３!$E$6:$G$34,3,TRUE),IF(AND(107&lt;=Y3153,Y3153&lt;143),VLOOKUP($W3153,日射量と図３!$E$6:$H$34,4,TRUE),VLOOKUP($W3153,日射量と図３!$E$6:$I$34,5,TRUE))))))</f>
        <v/>
      </c>
      <c r="AB3153" s="4" t="str">
        <f>IF($V3153="","",IF(Z3153&lt;36,0,IF(AND(36&lt;=Z3153,Z3153&lt;71),VLOOKUP($W3153,日射量と図３!$E$6:$F$34,2,TRUE),IF(AND(71&lt;=Z3153,Z3153&lt;107),VLOOKUP($W3153,日射量と図３!$E$6:$G$34,3,TRUE),IF(AND(107&lt;=Z3153,Z3153&lt;143),VLOOKUP($W3153,日射量と図３!$E$6:$H$34,4,TRUE),VLOOKUP($W3153,日射量と図３!$E$6:$I$34,5,TRUE))))))</f>
        <v/>
      </c>
      <c r="AC3153" s="382" t="str">
        <f t="shared" si="600"/>
        <v/>
      </c>
      <c r="AD3153" s="382" t="str">
        <f t="shared" si="601"/>
        <v/>
      </c>
    </row>
    <row r="3154" spans="11:30" ht="13.5" customHeight="1">
      <c r="K3154" s="4">
        <f t="shared" si="595"/>
        <v>10</v>
      </c>
      <c r="L3154" s="34">
        <v>43383</v>
      </c>
      <c r="M3154" s="4">
        <v>132</v>
      </c>
      <c r="N3154" s="4">
        <v>7</v>
      </c>
      <c r="O3154" s="31">
        <v>0.25</v>
      </c>
      <c r="P3154" s="35">
        <v>17.36</v>
      </c>
      <c r="Q3154" s="36">
        <f t="shared" si="596"/>
        <v>15</v>
      </c>
      <c r="R3154" s="4">
        <f t="shared" si="597"/>
        <v>0</v>
      </c>
      <c r="S3154" s="31">
        <f t="shared" si="591"/>
        <v>0.24079861111111112</v>
      </c>
      <c r="T3154" s="31">
        <f t="shared" si="592"/>
        <v>0.73447916666666668</v>
      </c>
      <c r="U3154" s="4">
        <f t="shared" si="598"/>
        <v>0</v>
      </c>
      <c r="V3154" s="4" t="str">
        <f t="shared" si="602"/>
        <v/>
      </c>
      <c r="W3154" s="18" t="str">
        <f>IF(V3154="","",VLOOKUP(L3154,日射量と図３!$A$4:$C$368,3,TRUE)*238.85/100)</f>
        <v/>
      </c>
      <c r="X3154" s="4" t="str">
        <f t="shared" si="599"/>
        <v/>
      </c>
      <c r="Y3154" s="4" t="str">
        <f t="shared" si="593"/>
        <v/>
      </c>
      <c r="Z3154" s="4" t="str">
        <f t="shared" si="594"/>
        <v/>
      </c>
      <c r="AA3154" s="4" t="str">
        <f>IF($V3154="","",IF(Y3154&lt;36,0,IF(AND(36&lt;=Y3154,Y3154&lt;71),VLOOKUP($W3154,日射量と図３!$E$6:$F$34,2,TRUE),IF(AND(71&lt;=Y3154,Y3154&lt;107),VLOOKUP($W3154,日射量と図３!$E$6:$G$34,3,TRUE),IF(AND(107&lt;=Y3154,Y3154&lt;143),VLOOKUP($W3154,日射量と図３!$E$6:$H$34,4,TRUE),VLOOKUP($W3154,日射量と図３!$E$6:$I$34,5,TRUE))))))</f>
        <v/>
      </c>
      <c r="AB3154" s="4" t="str">
        <f>IF($V3154="","",IF(Z3154&lt;36,0,IF(AND(36&lt;=Z3154,Z3154&lt;71),VLOOKUP($W3154,日射量と図３!$E$6:$F$34,2,TRUE),IF(AND(71&lt;=Z3154,Z3154&lt;107),VLOOKUP($W3154,日射量と図３!$E$6:$G$34,3,TRUE),IF(AND(107&lt;=Z3154,Z3154&lt;143),VLOOKUP($W3154,日射量と図３!$E$6:$H$34,4,TRUE),VLOOKUP($W3154,日射量と図３!$E$6:$I$34,5,TRUE))))))</f>
        <v/>
      </c>
      <c r="AC3154" s="382" t="str">
        <f t="shared" si="600"/>
        <v/>
      </c>
      <c r="AD3154" s="382" t="str">
        <f t="shared" si="601"/>
        <v/>
      </c>
    </row>
    <row r="3155" spans="11:30" ht="13.5" customHeight="1">
      <c r="K3155" s="4">
        <f t="shared" si="595"/>
        <v>10</v>
      </c>
      <c r="L3155" s="34">
        <v>43383</v>
      </c>
      <c r="M3155" s="4">
        <v>132</v>
      </c>
      <c r="N3155" s="4">
        <v>8</v>
      </c>
      <c r="O3155" s="31">
        <v>0.29166666666666669</v>
      </c>
      <c r="P3155" s="35">
        <v>17.970000000000002</v>
      </c>
      <c r="Q3155" s="36">
        <f t="shared" si="596"/>
        <v>12</v>
      </c>
      <c r="R3155" s="4">
        <f t="shared" si="597"/>
        <v>0</v>
      </c>
      <c r="S3155" s="31">
        <f t="shared" si="591"/>
        <v>0.24079861111111112</v>
      </c>
      <c r="T3155" s="31">
        <f t="shared" si="592"/>
        <v>0.73447916666666668</v>
      </c>
      <c r="U3155" s="4">
        <f t="shared" si="598"/>
        <v>0</v>
      </c>
      <c r="V3155" s="4" t="str">
        <f t="shared" si="602"/>
        <v/>
      </c>
      <c r="W3155" s="18" t="str">
        <f>IF(V3155="","",VLOOKUP(L3155,日射量と図３!$A$4:$C$368,3,TRUE)*238.85/100)</f>
        <v/>
      </c>
      <c r="X3155" s="4" t="str">
        <f t="shared" si="599"/>
        <v/>
      </c>
      <c r="Y3155" s="4" t="str">
        <f t="shared" si="593"/>
        <v/>
      </c>
      <c r="Z3155" s="4" t="str">
        <f t="shared" si="594"/>
        <v/>
      </c>
      <c r="AA3155" s="4" t="str">
        <f>IF($V3155="","",IF(Y3155&lt;36,0,IF(AND(36&lt;=Y3155,Y3155&lt;71),VLOOKUP($W3155,日射量と図３!$E$6:$F$34,2,TRUE),IF(AND(71&lt;=Y3155,Y3155&lt;107),VLOOKUP($W3155,日射量と図３!$E$6:$G$34,3,TRUE),IF(AND(107&lt;=Y3155,Y3155&lt;143),VLOOKUP($W3155,日射量と図３!$E$6:$H$34,4,TRUE),VLOOKUP($W3155,日射量と図３!$E$6:$I$34,5,TRUE))))))</f>
        <v/>
      </c>
      <c r="AB3155" s="4" t="str">
        <f>IF($V3155="","",IF(Z3155&lt;36,0,IF(AND(36&lt;=Z3155,Z3155&lt;71),VLOOKUP($W3155,日射量と図３!$E$6:$F$34,2,TRUE),IF(AND(71&lt;=Z3155,Z3155&lt;107),VLOOKUP($W3155,日射量と図３!$E$6:$G$34,3,TRUE),IF(AND(107&lt;=Z3155,Z3155&lt;143),VLOOKUP($W3155,日射量と図３!$E$6:$H$34,4,TRUE),VLOOKUP($W3155,日射量と図３!$E$6:$I$34,5,TRUE))))))</f>
        <v/>
      </c>
      <c r="AC3155" s="382" t="str">
        <f t="shared" si="600"/>
        <v/>
      </c>
      <c r="AD3155" s="382" t="str">
        <f t="shared" si="601"/>
        <v/>
      </c>
    </row>
    <row r="3156" spans="11:30" ht="13.5" customHeight="1">
      <c r="K3156" s="4">
        <f t="shared" si="595"/>
        <v>10</v>
      </c>
      <c r="L3156" s="34">
        <v>43383</v>
      </c>
      <c r="M3156" s="4">
        <v>132</v>
      </c>
      <c r="N3156" s="4">
        <v>9</v>
      </c>
      <c r="O3156" s="31">
        <v>0.33333333333333331</v>
      </c>
      <c r="P3156" s="35">
        <v>19.29</v>
      </c>
      <c r="Q3156" s="36">
        <f t="shared" si="596"/>
        <v>12</v>
      </c>
      <c r="R3156" s="4">
        <f t="shared" si="597"/>
        <v>0</v>
      </c>
      <c r="S3156" s="31">
        <f t="shared" si="591"/>
        <v>0.24079861111111112</v>
      </c>
      <c r="T3156" s="31">
        <f t="shared" si="592"/>
        <v>0.73447916666666668</v>
      </c>
      <c r="U3156" s="4">
        <f t="shared" si="598"/>
        <v>0</v>
      </c>
      <c r="V3156" s="4" t="str">
        <f t="shared" si="602"/>
        <v/>
      </c>
      <c r="W3156" s="18" t="str">
        <f>IF(V3156="","",VLOOKUP(L3156,日射量と図３!$A$4:$C$368,3,TRUE)*238.85/100)</f>
        <v/>
      </c>
      <c r="X3156" s="4" t="str">
        <f t="shared" si="599"/>
        <v/>
      </c>
      <c r="Y3156" s="4" t="str">
        <f t="shared" si="593"/>
        <v/>
      </c>
      <c r="Z3156" s="4" t="str">
        <f t="shared" si="594"/>
        <v/>
      </c>
      <c r="AA3156" s="4" t="str">
        <f>IF($V3156="","",IF(Y3156&lt;36,0,IF(AND(36&lt;=Y3156,Y3156&lt;71),VLOOKUP($W3156,日射量と図３!$E$6:$F$34,2,TRUE),IF(AND(71&lt;=Y3156,Y3156&lt;107),VLOOKUP($W3156,日射量と図３!$E$6:$G$34,3,TRUE),IF(AND(107&lt;=Y3156,Y3156&lt;143),VLOOKUP($W3156,日射量と図３!$E$6:$H$34,4,TRUE),VLOOKUP($W3156,日射量と図３!$E$6:$I$34,5,TRUE))))))</f>
        <v/>
      </c>
      <c r="AB3156" s="4" t="str">
        <f>IF($V3156="","",IF(Z3156&lt;36,0,IF(AND(36&lt;=Z3156,Z3156&lt;71),VLOOKUP($W3156,日射量と図３!$E$6:$F$34,2,TRUE),IF(AND(71&lt;=Z3156,Z3156&lt;107),VLOOKUP($W3156,日射量と図３!$E$6:$G$34,3,TRUE),IF(AND(107&lt;=Z3156,Z3156&lt;143),VLOOKUP($W3156,日射量と図３!$E$6:$H$34,4,TRUE),VLOOKUP($W3156,日射量と図３!$E$6:$I$34,5,TRUE))))))</f>
        <v/>
      </c>
      <c r="AC3156" s="382" t="str">
        <f t="shared" si="600"/>
        <v/>
      </c>
      <c r="AD3156" s="382" t="str">
        <f t="shared" si="601"/>
        <v/>
      </c>
    </row>
    <row r="3157" spans="11:30" ht="13.5" customHeight="1">
      <c r="K3157" s="4">
        <f t="shared" si="595"/>
        <v>10</v>
      </c>
      <c r="L3157" s="34">
        <v>43383</v>
      </c>
      <c r="M3157" s="4">
        <v>132</v>
      </c>
      <c r="N3157" s="4">
        <v>10</v>
      </c>
      <c r="O3157" s="31">
        <v>0.375</v>
      </c>
      <c r="P3157" s="35">
        <v>21.229999999999997</v>
      </c>
      <c r="Q3157" s="36">
        <f t="shared" si="596"/>
        <v>12</v>
      </c>
      <c r="R3157" s="4">
        <f t="shared" si="597"/>
        <v>0</v>
      </c>
      <c r="S3157" s="31">
        <f t="shared" ref="S3157:S3220" si="603">VLOOKUP(K3157,$AF$38:$AH$49,2,TRUE)</f>
        <v>0.24079861111111112</v>
      </c>
      <c r="T3157" s="31">
        <f t="shared" ref="T3157:T3220" si="604">VLOOKUP(K3157,$AF$38:$AH$49,3,TRUE)</f>
        <v>0.73447916666666668</v>
      </c>
      <c r="U3157" s="4">
        <f t="shared" si="598"/>
        <v>0</v>
      </c>
      <c r="V3157" s="4" t="str">
        <f t="shared" si="602"/>
        <v/>
      </c>
      <c r="W3157" s="18" t="str">
        <f>IF(V3157="","",VLOOKUP(L3157,日射量と図３!$A$4:$C$368,3,TRUE)*238.85/100)</f>
        <v/>
      </c>
      <c r="X3157" s="4" t="str">
        <f t="shared" si="599"/>
        <v/>
      </c>
      <c r="Y3157" s="4" t="str">
        <f t="shared" si="593"/>
        <v/>
      </c>
      <c r="Z3157" s="4" t="str">
        <f t="shared" si="594"/>
        <v/>
      </c>
      <c r="AA3157" s="4" t="str">
        <f>IF($V3157="","",IF(Y3157&lt;36,0,IF(AND(36&lt;=Y3157,Y3157&lt;71),VLOOKUP($W3157,日射量と図３!$E$6:$F$34,2,TRUE),IF(AND(71&lt;=Y3157,Y3157&lt;107),VLOOKUP($W3157,日射量と図３!$E$6:$G$34,3,TRUE),IF(AND(107&lt;=Y3157,Y3157&lt;143),VLOOKUP($W3157,日射量と図３!$E$6:$H$34,4,TRUE),VLOOKUP($W3157,日射量と図３!$E$6:$I$34,5,TRUE))))))</f>
        <v/>
      </c>
      <c r="AB3157" s="4" t="str">
        <f>IF($V3157="","",IF(Z3157&lt;36,0,IF(AND(36&lt;=Z3157,Z3157&lt;71),VLOOKUP($W3157,日射量と図３!$E$6:$F$34,2,TRUE),IF(AND(71&lt;=Z3157,Z3157&lt;107),VLOOKUP($W3157,日射量と図３!$E$6:$G$34,3,TRUE),IF(AND(107&lt;=Z3157,Z3157&lt;143),VLOOKUP($W3157,日射量と図３!$E$6:$H$34,4,TRUE),VLOOKUP($W3157,日射量と図３!$E$6:$I$34,5,TRUE))))))</f>
        <v/>
      </c>
      <c r="AC3157" s="382" t="str">
        <f t="shared" si="600"/>
        <v/>
      </c>
      <c r="AD3157" s="382" t="str">
        <f t="shared" si="601"/>
        <v/>
      </c>
    </row>
    <row r="3158" spans="11:30" ht="13.5" customHeight="1">
      <c r="K3158" s="4">
        <f t="shared" si="595"/>
        <v>10</v>
      </c>
      <c r="L3158" s="34">
        <v>43383</v>
      </c>
      <c r="M3158" s="4">
        <v>132</v>
      </c>
      <c r="N3158" s="4">
        <v>11</v>
      </c>
      <c r="O3158" s="31">
        <v>0.41666666666666669</v>
      </c>
      <c r="P3158" s="35">
        <v>22.44</v>
      </c>
      <c r="Q3158" s="36">
        <f t="shared" si="596"/>
        <v>12</v>
      </c>
      <c r="R3158" s="4">
        <f t="shared" si="597"/>
        <v>0</v>
      </c>
      <c r="S3158" s="31">
        <f t="shared" si="603"/>
        <v>0.24079861111111112</v>
      </c>
      <c r="T3158" s="31">
        <f t="shared" si="604"/>
        <v>0.73447916666666668</v>
      </c>
      <c r="U3158" s="4">
        <f t="shared" si="598"/>
        <v>0</v>
      </c>
      <c r="V3158" s="4" t="str">
        <f t="shared" si="602"/>
        <v/>
      </c>
      <c r="W3158" s="18" t="str">
        <f>IF(V3158="","",VLOOKUP(L3158,日射量と図３!$A$4:$C$368,3,TRUE)*238.85/100)</f>
        <v/>
      </c>
      <c r="X3158" s="4" t="str">
        <f t="shared" si="599"/>
        <v/>
      </c>
      <c r="Y3158" s="4" t="str">
        <f t="shared" si="593"/>
        <v/>
      </c>
      <c r="Z3158" s="4" t="str">
        <f t="shared" si="594"/>
        <v/>
      </c>
      <c r="AA3158" s="4" t="str">
        <f>IF($V3158="","",IF(Y3158&lt;36,0,IF(AND(36&lt;=Y3158,Y3158&lt;71),VLOOKUP($W3158,日射量と図３!$E$6:$F$34,2,TRUE),IF(AND(71&lt;=Y3158,Y3158&lt;107),VLOOKUP($W3158,日射量と図３!$E$6:$G$34,3,TRUE),IF(AND(107&lt;=Y3158,Y3158&lt;143),VLOOKUP($W3158,日射量と図３!$E$6:$H$34,4,TRUE),VLOOKUP($W3158,日射量と図３!$E$6:$I$34,5,TRUE))))))</f>
        <v/>
      </c>
      <c r="AB3158" s="4" t="str">
        <f>IF($V3158="","",IF(Z3158&lt;36,0,IF(AND(36&lt;=Z3158,Z3158&lt;71),VLOOKUP($W3158,日射量と図３!$E$6:$F$34,2,TRUE),IF(AND(71&lt;=Z3158,Z3158&lt;107),VLOOKUP($W3158,日射量と図３!$E$6:$G$34,3,TRUE),IF(AND(107&lt;=Z3158,Z3158&lt;143),VLOOKUP($W3158,日射量と図３!$E$6:$H$34,4,TRUE),VLOOKUP($W3158,日射量と図３!$E$6:$I$34,5,TRUE))))))</f>
        <v/>
      </c>
      <c r="AC3158" s="382" t="str">
        <f t="shared" si="600"/>
        <v/>
      </c>
      <c r="AD3158" s="382" t="str">
        <f t="shared" si="601"/>
        <v/>
      </c>
    </row>
    <row r="3159" spans="11:30" ht="13.5" customHeight="1">
      <c r="K3159" s="4">
        <f t="shared" si="595"/>
        <v>10</v>
      </c>
      <c r="L3159" s="34">
        <v>43383</v>
      </c>
      <c r="M3159" s="4">
        <v>132</v>
      </c>
      <c r="N3159" s="4">
        <v>12</v>
      </c>
      <c r="O3159" s="31">
        <v>0.45833333333333331</v>
      </c>
      <c r="P3159" s="35">
        <v>23.59</v>
      </c>
      <c r="Q3159" s="36">
        <f t="shared" si="596"/>
        <v>12</v>
      </c>
      <c r="R3159" s="4">
        <f t="shared" si="597"/>
        <v>0</v>
      </c>
      <c r="S3159" s="31">
        <f t="shared" si="603"/>
        <v>0.24079861111111112</v>
      </c>
      <c r="T3159" s="31">
        <f t="shared" si="604"/>
        <v>0.73447916666666668</v>
      </c>
      <c r="U3159" s="4">
        <f t="shared" si="598"/>
        <v>0</v>
      </c>
      <c r="V3159" s="4" t="str">
        <f t="shared" si="602"/>
        <v/>
      </c>
      <c r="W3159" s="18" t="str">
        <f>IF(V3159="","",VLOOKUP(L3159,日射量と図３!$A$4:$C$368,3,TRUE)*238.85/100)</f>
        <v/>
      </c>
      <c r="X3159" s="4" t="str">
        <f t="shared" si="599"/>
        <v/>
      </c>
      <c r="Y3159" s="4" t="str">
        <f t="shared" si="593"/>
        <v/>
      </c>
      <c r="Z3159" s="4" t="str">
        <f t="shared" si="594"/>
        <v/>
      </c>
      <c r="AA3159" s="4" t="str">
        <f>IF($V3159="","",IF(Y3159&lt;36,0,IF(AND(36&lt;=Y3159,Y3159&lt;71),VLOOKUP($W3159,日射量と図３!$E$6:$F$34,2,TRUE),IF(AND(71&lt;=Y3159,Y3159&lt;107),VLOOKUP($W3159,日射量と図３!$E$6:$G$34,3,TRUE),IF(AND(107&lt;=Y3159,Y3159&lt;143),VLOOKUP($W3159,日射量と図３!$E$6:$H$34,4,TRUE),VLOOKUP($W3159,日射量と図３!$E$6:$I$34,5,TRUE))))))</f>
        <v/>
      </c>
      <c r="AB3159" s="4" t="str">
        <f>IF($V3159="","",IF(Z3159&lt;36,0,IF(AND(36&lt;=Z3159,Z3159&lt;71),VLOOKUP($W3159,日射量と図３!$E$6:$F$34,2,TRUE),IF(AND(71&lt;=Z3159,Z3159&lt;107),VLOOKUP($W3159,日射量と図３!$E$6:$G$34,3,TRUE),IF(AND(107&lt;=Z3159,Z3159&lt;143),VLOOKUP($W3159,日射量と図３!$E$6:$H$34,4,TRUE),VLOOKUP($W3159,日射量と図３!$E$6:$I$34,5,TRUE))))))</f>
        <v/>
      </c>
      <c r="AC3159" s="382" t="str">
        <f t="shared" si="600"/>
        <v/>
      </c>
      <c r="AD3159" s="382" t="str">
        <f t="shared" si="601"/>
        <v/>
      </c>
    </row>
    <row r="3160" spans="11:30" ht="13.5" customHeight="1">
      <c r="K3160" s="4">
        <f t="shared" si="595"/>
        <v>10</v>
      </c>
      <c r="L3160" s="34">
        <v>43383</v>
      </c>
      <c r="M3160" s="4">
        <v>132</v>
      </c>
      <c r="N3160" s="4">
        <v>13</v>
      </c>
      <c r="O3160" s="31">
        <v>0.5</v>
      </c>
      <c r="P3160" s="35">
        <v>24.47</v>
      </c>
      <c r="Q3160" s="36">
        <f t="shared" si="596"/>
        <v>12</v>
      </c>
      <c r="R3160" s="4">
        <f t="shared" si="597"/>
        <v>0</v>
      </c>
      <c r="S3160" s="31">
        <f t="shared" si="603"/>
        <v>0.24079861111111112</v>
      </c>
      <c r="T3160" s="31">
        <f t="shared" si="604"/>
        <v>0.73447916666666668</v>
      </c>
      <c r="U3160" s="4">
        <f t="shared" si="598"/>
        <v>0</v>
      </c>
      <c r="V3160" s="4" t="str">
        <f t="shared" si="602"/>
        <v/>
      </c>
      <c r="W3160" s="18" t="str">
        <f>IF(V3160="","",VLOOKUP(L3160,日射量と図３!$A$4:$C$368,3,TRUE)*238.85/100)</f>
        <v/>
      </c>
      <c r="X3160" s="4" t="str">
        <f t="shared" si="599"/>
        <v/>
      </c>
      <c r="Y3160" s="4" t="str">
        <f t="shared" si="593"/>
        <v/>
      </c>
      <c r="Z3160" s="4" t="str">
        <f t="shared" si="594"/>
        <v/>
      </c>
      <c r="AA3160" s="4" t="str">
        <f>IF($V3160="","",IF(Y3160&lt;36,0,IF(AND(36&lt;=Y3160,Y3160&lt;71),VLOOKUP($W3160,日射量と図３!$E$6:$F$34,2,TRUE),IF(AND(71&lt;=Y3160,Y3160&lt;107),VLOOKUP($W3160,日射量と図３!$E$6:$G$34,3,TRUE),IF(AND(107&lt;=Y3160,Y3160&lt;143),VLOOKUP($W3160,日射量と図３!$E$6:$H$34,4,TRUE),VLOOKUP($W3160,日射量と図３!$E$6:$I$34,5,TRUE))))))</f>
        <v/>
      </c>
      <c r="AB3160" s="4" t="str">
        <f>IF($V3160="","",IF(Z3160&lt;36,0,IF(AND(36&lt;=Z3160,Z3160&lt;71),VLOOKUP($W3160,日射量と図３!$E$6:$F$34,2,TRUE),IF(AND(71&lt;=Z3160,Z3160&lt;107),VLOOKUP($W3160,日射量と図３!$E$6:$G$34,3,TRUE),IF(AND(107&lt;=Z3160,Z3160&lt;143),VLOOKUP($W3160,日射量と図３!$E$6:$H$34,4,TRUE),VLOOKUP($W3160,日射量と図３!$E$6:$I$34,5,TRUE))))))</f>
        <v/>
      </c>
      <c r="AC3160" s="382" t="str">
        <f t="shared" si="600"/>
        <v/>
      </c>
      <c r="AD3160" s="382" t="str">
        <f t="shared" si="601"/>
        <v/>
      </c>
    </row>
    <row r="3161" spans="11:30" ht="13.5" customHeight="1">
      <c r="K3161" s="4">
        <f t="shared" si="595"/>
        <v>10</v>
      </c>
      <c r="L3161" s="34">
        <v>43383</v>
      </c>
      <c r="M3161" s="4">
        <v>132</v>
      </c>
      <c r="N3161" s="4">
        <v>14</v>
      </c>
      <c r="O3161" s="31">
        <v>0.54166666666666663</v>
      </c>
      <c r="P3161" s="35">
        <v>25.270000000000003</v>
      </c>
      <c r="Q3161" s="36">
        <f t="shared" si="596"/>
        <v>12</v>
      </c>
      <c r="R3161" s="4">
        <f t="shared" si="597"/>
        <v>0</v>
      </c>
      <c r="S3161" s="31">
        <f t="shared" si="603"/>
        <v>0.24079861111111112</v>
      </c>
      <c r="T3161" s="31">
        <f t="shared" si="604"/>
        <v>0.73447916666666668</v>
      </c>
      <c r="U3161" s="4">
        <f t="shared" si="598"/>
        <v>0</v>
      </c>
      <c r="V3161" s="4" t="str">
        <f t="shared" si="602"/>
        <v/>
      </c>
      <c r="W3161" s="18" t="str">
        <f>IF(V3161="","",VLOOKUP(L3161,日射量と図３!$A$4:$C$368,3,TRUE)*238.85/100)</f>
        <v/>
      </c>
      <c r="X3161" s="4" t="str">
        <f t="shared" si="599"/>
        <v/>
      </c>
      <c r="Y3161" s="4" t="str">
        <f t="shared" si="593"/>
        <v/>
      </c>
      <c r="Z3161" s="4" t="str">
        <f t="shared" si="594"/>
        <v/>
      </c>
      <c r="AA3161" s="4" t="str">
        <f>IF($V3161="","",IF(Y3161&lt;36,0,IF(AND(36&lt;=Y3161,Y3161&lt;71),VLOOKUP($W3161,日射量と図３!$E$6:$F$34,2,TRUE),IF(AND(71&lt;=Y3161,Y3161&lt;107),VLOOKUP($W3161,日射量と図３!$E$6:$G$34,3,TRUE),IF(AND(107&lt;=Y3161,Y3161&lt;143),VLOOKUP($W3161,日射量と図３!$E$6:$H$34,4,TRUE),VLOOKUP($W3161,日射量と図３!$E$6:$I$34,5,TRUE))))))</f>
        <v/>
      </c>
      <c r="AB3161" s="4" t="str">
        <f>IF($V3161="","",IF(Z3161&lt;36,0,IF(AND(36&lt;=Z3161,Z3161&lt;71),VLOOKUP($W3161,日射量と図３!$E$6:$F$34,2,TRUE),IF(AND(71&lt;=Z3161,Z3161&lt;107),VLOOKUP($W3161,日射量と図３!$E$6:$G$34,3,TRUE),IF(AND(107&lt;=Z3161,Z3161&lt;143),VLOOKUP($W3161,日射量と図３!$E$6:$H$34,4,TRUE),VLOOKUP($W3161,日射量と図３!$E$6:$I$34,5,TRUE))))))</f>
        <v/>
      </c>
      <c r="AC3161" s="382" t="str">
        <f t="shared" si="600"/>
        <v/>
      </c>
      <c r="AD3161" s="382" t="str">
        <f t="shared" si="601"/>
        <v/>
      </c>
    </row>
    <row r="3162" spans="11:30" ht="13.5" customHeight="1">
      <c r="K3162" s="4">
        <f t="shared" si="595"/>
        <v>10</v>
      </c>
      <c r="L3162" s="34">
        <v>43383</v>
      </c>
      <c r="M3162" s="4">
        <v>132</v>
      </c>
      <c r="N3162" s="4">
        <v>15</v>
      </c>
      <c r="O3162" s="31">
        <v>0.58333333333333337</v>
      </c>
      <c r="P3162" s="35">
        <v>25.279999999999998</v>
      </c>
      <c r="Q3162" s="36">
        <f t="shared" si="596"/>
        <v>12</v>
      </c>
      <c r="R3162" s="4">
        <f t="shared" si="597"/>
        <v>0</v>
      </c>
      <c r="S3162" s="31">
        <f t="shared" si="603"/>
        <v>0.24079861111111112</v>
      </c>
      <c r="T3162" s="31">
        <f t="shared" si="604"/>
        <v>0.73447916666666668</v>
      </c>
      <c r="U3162" s="4">
        <f t="shared" si="598"/>
        <v>0</v>
      </c>
      <c r="V3162" s="4" t="str">
        <f t="shared" si="602"/>
        <v/>
      </c>
      <c r="W3162" s="18" t="str">
        <f>IF(V3162="","",VLOOKUP(L3162,日射量と図３!$A$4:$C$368,3,TRUE)*238.85/100)</f>
        <v/>
      </c>
      <c r="X3162" s="4" t="str">
        <f t="shared" si="599"/>
        <v/>
      </c>
      <c r="Y3162" s="4" t="str">
        <f t="shared" si="593"/>
        <v/>
      </c>
      <c r="Z3162" s="4" t="str">
        <f t="shared" si="594"/>
        <v/>
      </c>
      <c r="AA3162" s="4" t="str">
        <f>IF($V3162="","",IF(Y3162&lt;36,0,IF(AND(36&lt;=Y3162,Y3162&lt;71),VLOOKUP($W3162,日射量と図３!$E$6:$F$34,2,TRUE),IF(AND(71&lt;=Y3162,Y3162&lt;107),VLOOKUP($W3162,日射量と図３!$E$6:$G$34,3,TRUE),IF(AND(107&lt;=Y3162,Y3162&lt;143),VLOOKUP($W3162,日射量と図３!$E$6:$H$34,4,TRUE),VLOOKUP($W3162,日射量と図３!$E$6:$I$34,5,TRUE))))))</f>
        <v/>
      </c>
      <c r="AB3162" s="4" t="str">
        <f>IF($V3162="","",IF(Z3162&lt;36,0,IF(AND(36&lt;=Z3162,Z3162&lt;71),VLOOKUP($W3162,日射量と図３!$E$6:$F$34,2,TRUE),IF(AND(71&lt;=Z3162,Z3162&lt;107),VLOOKUP($W3162,日射量と図３!$E$6:$G$34,3,TRUE),IF(AND(107&lt;=Z3162,Z3162&lt;143),VLOOKUP($W3162,日射量と図３!$E$6:$H$34,4,TRUE),VLOOKUP($W3162,日射量と図３!$E$6:$I$34,5,TRUE))))))</f>
        <v/>
      </c>
      <c r="AC3162" s="382" t="str">
        <f t="shared" si="600"/>
        <v/>
      </c>
      <c r="AD3162" s="382" t="str">
        <f t="shared" si="601"/>
        <v/>
      </c>
    </row>
    <row r="3163" spans="11:30" ht="13.5" customHeight="1">
      <c r="K3163" s="4">
        <f t="shared" si="595"/>
        <v>10</v>
      </c>
      <c r="L3163" s="34">
        <v>43383</v>
      </c>
      <c r="M3163" s="4">
        <v>132</v>
      </c>
      <c r="N3163" s="4">
        <v>16</v>
      </c>
      <c r="O3163" s="31">
        <v>0.625</v>
      </c>
      <c r="P3163" s="35">
        <v>24.58</v>
      </c>
      <c r="Q3163" s="36">
        <f t="shared" si="596"/>
        <v>16</v>
      </c>
      <c r="R3163" s="4">
        <f t="shared" si="597"/>
        <v>0</v>
      </c>
      <c r="S3163" s="31">
        <f t="shared" si="603"/>
        <v>0.24079861111111112</v>
      </c>
      <c r="T3163" s="31">
        <f t="shared" si="604"/>
        <v>0.73447916666666668</v>
      </c>
      <c r="U3163" s="4">
        <f t="shared" si="598"/>
        <v>0</v>
      </c>
      <c r="V3163" s="4" t="str">
        <f t="shared" si="602"/>
        <v/>
      </c>
      <c r="W3163" s="18" t="str">
        <f>IF(V3163="","",VLOOKUP(L3163,日射量と図３!$A$4:$C$368,3,TRUE)*238.85/100)</f>
        <v/>
      </c>
      <c r="X3163" s="4" t="str">
        <f t="shared" si="599"/>
        <v/>
      </c>
      <c r="Y3163" s="4" t="str">
        <f t="shared" si="593"/>
        <v/>
      </c>
      <c r="Z3163" s="4" t="str">
        <f t="shared" si="594"/>
        <v/>
      </c>
      <c r="AA3163" s="4" t="str">
        <f>IF($V3163="","",IF(Y3163&lt;36,0,IF(AND(36&lt;=Y3163,Y3163&lt;71),VLOOKUP($W3163,日射量と図３!$E$6:$F$34,2,TRUE),IF(AND(71&lt;=Y3163,Y3163&lt;107),VLOOKUP($W3163,日射量と図３!$E$6:$G$34,3,TRUE),IF(AND(107&lt;=Y3163,Y3163&lt;143),VLOOKUP($W3163,日射量と図３!$E$6:$H$34,4,TRUE),VLOOKUP($W3163,日射量と図３!$E$6:$I$34,5,TRUE))))))</f>
        <v/>
      </c>
      <c r="AB3163" s="4" t="str">
        <f>IF($V3163="","",IF(Z3163&lt;36,0,IF(AND(36&lt;=Z3163,Z3163&lt;71),VLOOKUP($W3163,日射量と図３!$E$6:$F$34,2,TRUE),IF(AND(71&lt;=Z3163,Z3163&lt;107),VLOOKUP($W3163,日射量と図３!$E$6:$G$34,3,TRUE),IF(AND(107&lt;=Z3163,Z3163&lt;143),VLOOKUP($W3163,日射量と図３!$E$6:$H$34,4,TRUE),VLOOKUP($W3163,日射量と図３!$E$6:$I$34,5,TRUE))))))</f>
        <v/>
      </c>
      <c r="AC3163" s="382" t="str">
        <f t="shared" si="600"/>
        <v/>
      </c>
      <c r="AD3163" s="382" t="str">
        <f t="shared" si="601"/>
        <v/>
      </c>
    </row>
    <row r="3164" spans="11:30" ht="13.5" customHeight="1">
      <c r="K3164" s="4">
        <f t="shared" si="595"/>
        <v>10</v>
      </c>
      <c r="L3164" s="34">
        <v>43383</v>
      </c>
      <c r="M3164" s="4">
        <v>132</v>
      </c>
      <c r="N3164" s="4">
        <v>17</v>
      </c>
      <c r="O3164" s="31">
        <v>0.66666666666666663</v>
      </c>
      <c r="P3164" s="35">
        <v>23.729999999999997</v>
      </c>
      <c r="Q3164" s="36">
        <f t="shared" si="596"/>
        <v>16</v>
      </c>
      <c r="R3164" s="4">
        <f t="shared" si="597"/>
        <v>0</v>
      </c>
      <c r="S3164" s="31">
        <f t="shared" si="603"/>
        <v>0.24079861111111112</v>
      </c>
      <c r="T3164" s="31">
        <f t="shared" si="604"/>
        <v>0.73447916666666668</v>
      </c>
      <c r="U3164" s="4">
        <f t="shared" si="598"/>
        <v>0</v>
      </c>
      <c r="V3164" s="4" t="str">
        <f t="shared" si="602"/>
        <v/>
      </c>
      <c r="W3164" s="18" t="str">
        <f>IF(V3164="","",VLOOKUP(L3164,日射量と図３!$A$4:$C$368,3,TRUE)*238.85/100)</f>
        <v/>
      </c>
      <c r="X3164" s="4" t="str">
        <f t="shared" si="599"/>
        <v/>
      </c>
      <c r="Y3164" s="4" t="str">
        <f t="shared" si="593"/>
        <v/>
      </c>
      <c r="Z3164" s="4" t="str">
        <f t="shared" si="594"/>
        <v/>
      </c>
      <c r="AA3164" s="4" t="str">
        <f>IF($V3164="","",IF(Y3164&lt;36,0,IF(AND(36&lt;=Y3164,Y3164&lt;71),VLOOKUP($W3164,日射量と図３!$E$6:$F$34,2,TRUE),IF(AND(71&lt;=Y3164,Y3164&lt;107),VLOOKUP($W3164,日射量と図３!$E$6:$G$34,3,TRUE),IF(AND(107&lt;=Y3164,Y3164&lt;143),VLOOKUP($W3164,日射量と図３!$E$6:$H$34,4,TRUE),VLOOKUP($W3164,日射量と図３!$E$6:$I$34,5,TRUE))))))</f>
        <v/>
      </c>
      <c r="AB3164" s="4" t="str">
        <f>IF($V3164="","",IF(Z3164&lt;36,0,IF(AND(36&lt;=Z3164,Z3164&lt;71),VLOOKUP($W3164,日射量と図３!$E$6:$F$34,2,TRUE),IF(AND(71&lt;=Z3164,Z3164&lt;107),VLOOKUP($W3164,日射量と図３!$E$6:$G$34,3,TRUE),IF(AND(107&lt;=Z3164,Z3164&lt;143),VLOOKUP($W3164,日射量と図３!$E$6:$H$34,4,TRUE),VLOOKUP($W3164,日射量と図３!$E$6:$I$34,5,TRUE))))))</f>
        <v/>
      </c>
      <c r="AC3164" s="382" t="str">
        <f t="shared" si="600"/>
        <v/>
      </c>
      <c r="AD3164" s="382" t="str">
        <f t="shared" si="601"/>
        <v/>
      </c>
    </row>
    <row r="3165" spans="11:30" ht="13.5" customHeight="1">
      <c r="K3165" s="4">
        <f t="shared" si="595"/>
        <v>10</v>
      </c>
      <c r="L3165" s="34">
        <v>43383</v>
      </c>
      <c r="M3165" s="4">
        <v>132</v>
      </c>
      <c r="N3165" s="4">
        <v>18</v>
      </c>
      <c r="O3165" s="31">
        <v>0.70833333333333337</v>
      </c>
      <c r="P3165" s="35">
        <v>22.87</v>
      </c>
      <c r="Q3165" s="36">
        <f t="shared" si="596"/>
        <v>16</v>
      </c>
      <c r="R3165" s="4">
        <f t="shared" si="597"/>
        <v>0</v>
      </c>
      <c r="S3165" s="31">
        <f t="shared" si="603"/>
        <v>0.24079861111111112</v>
      </c>
      <c r="T3165" s="31">
        <f t="shared" si="604"/>
        <v>0.73447916666666668</v>
      </c>
      <c r="U3165" s="4">
        <f t="shared" si="598"/>
        <v>0</v>
      </c>
      <c r="V3165" s="4" t="str">
        <f t="shared" si="602"/>
        <v/>
      </c>
      <c r="W3165" s="18" t="str">
        <f>IF(V3165="","",VLOOKUP(L3165,日射量と図３!$A$4:$C$368,3,TRUE)*238.85/100)</f>
        <v/>
      </c>
      <c r="X3165" s="4" t="str">
        <f t="shared" si="599"/>
        <v/>
      </c>
      <c r="Y3165" s="4" t="str">
        <f t="shared" si="593"/>
        <v/>
      </c>
      <c r="Z3165" s="4" t="str">
        <f t="shared" si="594"/>
        <v/>
      </c>
      <c r="AA3165" s="4" t="str">
        <f>IF($V3165="","",IF(Y3165&lt;36,0,IF(AND(36&lt;=Y3165,Y3165&lt;71),VLOOKUP($W3165,日射量と図３!$E$6:$F$34,2,TRUE),IF(AND(71&lt;=Y3165,Y3165&lt;107),VLOOKUP($W3165,日射量と図３!$E$6:$G$34,3,TRUE),IF(AND(107&lt;=Y3165,Y3165&lt;143),VLOOKUP($W3165,日射量と図３!$E$6:$H$34,4,TRUE),VLOOKUP($W3165,日射量と図３!$E$6:$I$34,5,TRUE))))))</f>
        <v/>
      </c>
      <c r="AB3165" s="4" t="str">
        <f>IF($V3165="","",IF(Z3165&lt;36,0,IF(AND(36&lt;=Z3165,Z3165&lt;71),VLOOKUP($W3165,日射量と図３!$E$6:$F$34,2,TRUE),IF(AND(71&lt;=Z3165,Z3165&lt;107),VLOOKUP($W3165,日射量と図３!$E$6:$G$34,3,TRUE),IF(AND(107&lt;=Z3165,Z3165&lt;143),VLOOKUP($W3165,日射量と図３!$E$6:$H$34,4,TRUE),VLOOKUP($W3165,日射量と図３!$E$6:$I$34,5,TRUE))))))</f>
        <v/>
      </c>
      <c r="AC3165" s="382" t="str">
        <f t="shared" si="600"/>
        <v/>
      </c>
      <c r="AD3165" s="382" t="str">
        <f t="shared" si="601"/>
        <v/>
      </c>
    </row>
    <row r="3166" spans="11:30" ht="13.5" customHeight="1">
      <c r="K3166" s="4">
        <f t="shared" si="595"/>
        <v>10</v>
      </c>
      <c r="L3166" s="34">
        <v>43383</v>
      </c>
      <c r="M3166" s="4">
        <v>132</v>
      </c>
      <c r="N3166" s="4">
        <v>19</v>
      </c>
      <c r="O3166" s="31">
        <v>0.75</v>
      </c>
      <c r="P3166" s="35">
        <v>21.999999999999996</v>
      </c>
      <c r="Q3166" s="36">
        <f t="shared" si="596"/>
        <v>16</v>
      </c>
      <c r="R3166" s="4">
        <f t="shared" si="597"/>
        <v>0</v>
      </c>
      <c r="S3166" s="31">
        <f t="shared" si="603"/>
        <v>0.24079861111111112</v>
      </c>
      <c r="T3166" s="31">
        <f t="shared" si="604"/>
        <v>0.73447916666666668</v>
      </c>
      <c r="U3166" s="4">
        <f t="shared" si="598"/>
        <v>0</v>
      </c>
      <c r="V3166" s="4" t="str">
        <f t="shared" si="602"/>
        <v/>
      </c>
      <c r="W3166" s="18" t="str">
        <f>IF(V3166="","",VLOOKUP(L3166,日射量と図３!$A$4:$C$368,3,TRUE)*238.85/100)</f>
        <v/>
      </c>
      <c r="X3166" s="4" t="str">
        <f t="shared" si="599"/>
        <v/>
      </c>
      <c r="Y3166" s="4" t="str">
        <f t="shared" si="593"/>
        <v/>
      </c>
      <c r="Z3166" s="4" t="str">
        <f t="shared" si="594"/>
        <v/>
      </c>
      <c r="AA3166" s="4" t="str">
        <f>IF($V3166="","",IF(Y3166&lt;36,0,IF(AND(36&lt;=Y3166,Y3166&lt;71),VLOOKUP($W3166,日射量と図３!$E$6:$F$34,2,TRUE),IF(AND(71&lt;=Y3166,Y3166&lt;107),VLOOKUP($W3166,日射量と図３!$E$6:$G$34,3,TRUE),IF(AND(107&lt;=Y3166,Y3166&lt;143),VLOOKUP($W3166,日射量と図３!$E$6:$H$34,4,TRUE),VLOOKUP($W3166,日射量と図３!$E$6:$I$34,5,TRUE))))))</f>
        <v/>
      </c>
      <c r="AB3166" s="4" t="str">
        <f>IF($V3166="","",IF(Z3166&lt;36,0,IF(AND(36&lt;=Z3166,Z3166&lt;71),VLOOKUP($W3166,日射量と図３!$E$6:$F$34,2,TRUE),IF(AND(71&lt;=Z3166,Z3166&lt;107),VLOOKUP($W3166,日射量と図３!$E$6:$G$34,3,TRUE),IF(AND(107&lt;=Z3166,Z3166&lt;143),VLOOKUP($W3166,日射量と図３!$E$6:$H$34,4,TRUE),VLOOKUP($W3166,日射量と図３!$E$6:$I$34,5,TRUE))))))</f>
        <v/>
      </c>
      <c r="AC3166" s="382" t="str">
        <f t="shared" si="600"/>
        <v/>
      </c>
      <c r="AD3166" s="382" t="str">
        <f t="shared" si="601"/>
        <v/>
      </c>
    </row>
    <row r="3167" spans="11:30" ht="13.5" customHeight="1">
      <c r="K3167" s="4">
        <f t="shared" si="595"/>
        <v>10</v>
      </c>
      <c r="L3167" s="34">
        <v>43383</v>
      </c>
      <c r="M3167" s="4">
        <v>132</v>
      </c>
      <c r="N3167" s="4">
        <v>20</v>
      </c>
      <c r="O3167" s="31">
        <v>0.79166666666666663</v>
      </c>
      <c r="P3167" s="35">
        <v>21.32</v>
      </c>
      <c r="Q3167" s="36">
        <f t="shared" si="596"/>
        <v>16</v>
      </c>
      <c r="R3167" s="4">
        <f t="shared" si="597"/>
        <v>0</v>
      </c>
      <c r="S3167" s="31">
        <f t="shared" si="603"/>
        <v>0.24079861111111112</v>
      </c>
      <c r="T3167" s="31">
        <f t="shared" si="604"/>
        <v>0.73447916666666668</v>
      </c>
      <c r="U3167" s="4">
        <f t="shared" si="598"/>
        <v>0</v>
      </c>
      <c r="V3167" s="4" t="str">
        <f t="shared" si="602"/>
        <v/>
      </c>
      <c r="W3167" s="18" t="str">
        <f>IF(V3167="","",VLOOKUP(L3167,日射量と図３!$A$4:$C$368,3,TRUE)*238.85/100)</f>
        <v/>
      </c>
      <c r="X3167" s="4" t="str">
        <f t="shared" si="599"/>
        <v/>
      </c>
      <c r="Y3167" s="4" t="str">
        <f t="shared" ref="Y3167:Y3230" si="605">IF(V3167="","",$AH$30*V3167/(($AG$18/$AH$18)*X3167))</f>
        <v/>
      </c>
      <c r="Z3167" s="4" t="str">
        <f t="shared" ref="Z3167:Z3230" si="606">IF(V3167="","",$AH$30*V3167/(($AG$19/$AH$19)*X3167))</f>
        <v/>
      </c>
      <c r="AA3167" s="4" t="str">
        <f>IF($V3167="","",IF(Y3167&lt;36,0,IF(AND(36&lt;=Y3167,Y3167&lt;71),VLOOKUP($W3167,日射量と図３!$E$6:$F$34,2,TRUE),IF(AND(71&lt;=Y3167,Y3167&lt;107),VLOOKUP($W3167,日射量と図３!$E$6:$G$34,3,TRUE),IF(AND(107&lt;=Y3167,Y3167&lt;143),VLOOKUP($W3167,日射量と図３!$E$6:$H$34,4,TRUE),VLOOKUP($W3167,日射量と図３!$E$6:$I$34,5,TRUE))))))</f>
        <v/>
      </c>
      <c r="AB3167" s="4" t="str">
        <f>IF($V3167="","",IF(Z3167&lt;36,0,IF(AND(36&lt;=Z3167,Z3167&lt;71),VLOOKUP($W3167,日射量と図３!$E$6:$F$34,2,TRUE),IF(AND(71&lt;=Z3167,Z3167&lt;107),VLOOKUP($W3167,日射量と図３!$E$6:$G$34,3,TRUE),IF(AND(107&lt;=Z3167,Z3167&lt;143),VLOOKUP($W3167,日射量と図３!$E$6:$H$34,4,TRUE),VLOOKUP($W3167,日射量と図３!$E$6:$I$34,5,TRUE))))))</f>
        <v/>
      </c>
      <c r="AC3167" s="382" t="str">
        <f t="shared" si="600"/>
        <v/>
      </c>
      <c r="AD3167" s="382" t="str">
        <f t="shared" si="601"/>
        <v/>
      </c>
    </row>
    <row r="3168" spans="11:30" ht="13.5" customHeight="1">
      <c r="K3168" s="4">
        <f t="shared" si="595"/>
        <v>10</v>
      </c>
      <c r="L3168" s="34">
        <v>43383</v>
      </c>
      <c r="M3168" s="4">
        <v>132</v>
      </c>
      <c r="N3168" s="4">
        <v>21</v>
      </c>
      <c r="O3168" s="31">
        <v>0.83333333333333337</v>
      </c>
      <c r="P3168" s="35">
        <v>20.87</v>
      </c>
      <c r="Q3168" s="36">
        <f t="shared" si="596"/>
        <v>16</v>
      </c>
      <c r="R3168" s="4">
        <f t="shared" si="597"/>
        <v>0</v>
      </c>
      <c r="S3168" s="31">
        <f t="shared" si="603"/>
        <v>0.24079861111111112</v>
      </c>
      <c r="T3168" s="31">
        <f t="shared" si="604"/>
        <v>0.73447916666666668</v>
      </c>
      <c r="U3168" s="4">
        <f t="shared" si="598"/>
        <v>0</v>
      </c>
      <c r="V3168" s="4" t="str">
        <f t="shared" si="602"/>
        <v/>
      </c>
      <c r="W3168" s="18" t="str">
        <f>IF(V3168="","",VLOOKUP(L3168,日射量と図３!$A$4:$C$368,3,TRUE)*238.85/100)</f>
        <v/>
      </c>
      <c r="X3168" s="4" t="str">
        <f t="shared" si="599"/>
        <v/>
      </c>
      <c r="Y3168" s="4" t="str">
        <f t="shared" si="605"/>
        <v/>
      </c>
      <c r="Z3168" s="4" t="str">
        <f t="shared" si="606"/>
        <v/>
      </c>
      <c r="AA3168" s="4" t="str">
        <f>IF($V3168="","",IF(Y3168&lt;36,0,IF(AND(36&lt;=Y3168,Y3168&lt;71),VLOOKUP($W3168,日射量と図３!$E$6:$F$34,2,TRUE),IF(AND(71&lt;=Y3168,Y3168&lt;107),VLOOKUP($W3168,日射量と図３!$E$6:$G$34,3,TRUE),IF(AND(107&lt;=Y3168,Y3168&lt;143),VLOOKUP($W3168,日射量と図３!$E$6:$H$34,4,TRUE),VLOOKUP($W3168,日射量と図３!$E$6:$I$34,5,TRUE))))))</f>
        <v/>
      </c>
      <c r="AB3168" s="4" t="str">
        <f>IF($V3168="","",IF(Z3168&lt;36,0,IF(AND(36&lt;=Z3168,Z3168&lt;71),VLOOKUP($W3168,日射量と図３!$E$6:$F$34,2,TRUE),IF(AND(71&lt;=Z3168,Z3168&lt;107),VLOOKUP($W3168,日射量と図３!$E$6:$G$34,3,TRUE),IF(AND(107&lt;=Z3168,Z3168&lt;143),VLOOKUP($W3168,日射量と図３!$E$6:$H$34,4,TRUE),VLOOKUP($W3168,日射量と図３!$E$6:$I$34,5,TRUE))))))</f>
        <v/>
      </c>
      <c r="AC3168" s="382" t="str">
        <f t="shared" si="600"/>
        <v/>
      </c>
      <c r="AD3168" s="382" t="str">
        <f t="shared" si="601"/>
        <v/>
      </c>
    </row>
    <row r="3169" spans="11:30" ht="13.5" customHeight="1">
      <c r="K3169" s="4">
        <f t="shared" si="595"/>
        <v>10</v>
      </c>
      <c r="L3169" s="34">
        <v>43383</v>
      </c>
      <c r="M3169" s="4">
        <v>132</v>
      </c>
      <c r="N3169" s="4">
        <v>22</v>
      </c>
      <c r="O3169" s="31">
        <v>0.875</v>
      </c>
      <c r="P3169" s="35">
        <v>20.360000000000003</v>
      </c>
      <c r="Q3169" s="36">
        <f t="shared" si="596"/>
        <v>16</v>
      </c>
      <c r="R3169" s="4">
        <f t="shared" si="597"/>
        <v>0</v>
      </c>
      <c r="S3169" s="31">
        <f t="shared" si="603"/>
        <v>0.24079861111111112</v>
      </c>
      <c r="T3169" s="31">
        <f t="shared" si="604"/>
        <v>0.73447916666666668</v>
      </c>
      <c r="U3169" s="4">
        <f t="shared" si="598"/>
        <v>0</v>
      </c>
      <c r="V3169" s="4" t="str">
        <f t="shared" si="602"/>
        <v/>
      </c>
      <c r="W3169" s="18" t="str">
        <f>IF(V3169="","",VLOOKUP(L3169,日射量と図３!$A$4:$C$368,3,TRUE)*238.85/100)</f>
        <v/>
      </c>
      <c r="X3169" s="4" t="str">
        <f t="shared" si="599"/>
        <v/>
      </c>
      <c r="Y3169" s="4" t="str">
        <f t="shared" si="605"/>
        <v/>
      </c>
      <c r="Z3169" s="4" t="str">
        <f t="shared" si="606"/>
        <v/>
      </c>
      <c r="AA3169" s="4" t="str">
        <f>IF($V3169="","",IF(Y3169&lt;36,0,IF(AND(36&lt;=Y3169,Y3169&lt;71),VLOOKUP($W3169,日射量と図３!$E$6:$F$34,2,TRUE),IF(AND(71&lt;=Y3169,Y3169&lt;107),VLOOKUP($W3169,日射量と図３!$E$6:$G$34,3,TRUE),IF(AND(107&lt;=Y3169,Y3169&lt;143),VLOOKUP($W3169,日射量と図３!$E$6:$H$34,4,TRUE),VLOOKUP($W3169,日射量と図３!$E$6:$I$34,5,TRUE))))))</f>
        <v/>
      </c>
      <c r="AB3169" s="4" t="str">
        <f>IF($V3169="","",IF(Z3169&lt;36,0,IF(AND(36&lt;=Z3169,Z3169&lt;71),VLOOKUP($W3169,日射量と図３!$E$6:$F$34,2,TRUE),IF(AND(71&lt;=Z3169,Z3169&lt;107),VLOOKUP($W3169,日射量と図３!$E$6:$G$34,3,TRUE),IF(AND(107&lt;=Z3169,Z3169&lt;143),VLOOKUP($W3169,日射量と図３!$E$6:$H$34,4,TRUE),VLOOKUP($W3169,日射量と図３!$E$6:$I$34,5,TRUE))))))</f>
        <v/>
      </c>
      <c r="AC3169" s="382" t="str">
        <f t="shared" si="600"/>
        <v/>
      </c>
      <c r="AD3169" s="382" t="str">
        <f t="shared" si="601"/>
        <v/>
      </c>
    </row>
    <row r="3170" spans="11:30" ht="13.5" customHeight="1">
      <c r="K3170" s="4">
        <f t="shared" si="595"/>
        <v>10</v>
      </c>
      <c r="L3170" s="34">
        <v>43383</v>
      </c>
      <c r="M3170" s="4">
        <v>132</v>
      </c>
      <c r="N3170" s="4">
        <v>23</v>
      </c>
      <c r="O3170" s="31">
        <v>0.91666666666666663</v>
      </c>
      <c r="P3170" s="35">
        <v>19.93</v>
      </c>
      <c r="Q3170" s="36">
        <f t="shared" si="596"/>
        <v>13</v>
      </c>
      <c r="R3170" s="4">
        <f t="shared" si="597"/>
        <v>0</v>
      </c>
      <c r="S3170" s="31">
        <f t="shared" si="603"/>
        <v>0.24079861111111112</v>
      </c>
      <c r="T3170" s="31">
        <f t="shared" si="604"/>
        <v>0.73447916666666668</v>
      </c>
      <c r="U3170" s="4">
        <f t="shared" si="598"/>
        <v>0</v>
      </c>
      <c r="V3170" s="4" t="str">
        <f t="shared" si="602"/>
        <v/>
      </c>
      <c r="W3170" s="18" t="str">
        <f>IF(V3170="","",VLOOKUP(L3170,日射量と図３!$A$4:$C$368,3,TRUE)*238.85/100)</f>
        <v/>
      </c>
      <c r="X3170" s="4" t="str">
        <f t="shared" si="599"/>
        <v/>
      </c>
      <c r="Y3170" s="4" t="str">
        <f t="shared" si="605"/>
        <v/>
      </c>
      <c r="Z3170" s="4" t="str">
        <f t="shared" si="606"/>
        <v/>
      </c>
      <c r="AA3170" s="4" t="str">
        <f>IF($V3170="","",IF(Y3170&lt;36,0,IF(AND(36&lt;=Y3170,Y3170&lt;71),VLOOKUP($W3170,日射量と図３!$E$6:$F$34,2,TRUE),IF(AND(71&lt;=Y3170,Y3170&lt;107),VLOOKUP($W3170,日射量と図３!$E$6:$G$34,3,TRUE),IF(AND(107&lt;=Y3170,Y3170&lt;143),VLOOKUP($W3170,日射量と図３!$E$6:$H$34,4,TRUE),VLOOKUP($W3170,日射量と図３!$E$6:$I$34,5,TRUE))))))</f>
        <v/>
      </c>
      <c r="AB3170" s="4" t="str">
        <f>IF($V3170="","",IF(Z3170&lt;36,0,IF(AND(36&lt;=Z3170,Z3170&lt;71),VLOOKUP($W3170,日射量と図３!$E$6:$F$34,2,TRUE),IF(AND(71&lt;=Z3170,Z3170&lt;107),VLOOKUP($W3170,日射量と図３!$E$6:$G$34,3,TRUE),IF(AND(107&lt;=Z3170,Z3170&lt;143),VLOOKUP($W3170,日射量と図３!$E$6:$H$34,4,TRUE),VLOOKUP($W3170,日射量と図３!$E$6:$I$34,5,TRUE))))))</f>
        <v/>
      </c>
      <c r="AC3170" s="382" t="str">
        <f t="shared" si="600"/>
        <v/>
      </c>
      <c r="AD3170" s="382" t="str">
        <f t="shared" si="601"/>
        <v/>
      </c>
    </row>
    <row r="3171" spans="11:30" ht="13.5" customHeight="1">
      <c r="K3171" s="4">
        <f t="shared" si="595"/>
        <v>10</v>
      </c>
      <c r="L3171" s="34">
        <v>43383</v>
      </c>
      <c r="M3171" s="4">
        <v>132</v>
      </c>
      <c r="N3171" s="4">
        <v>24</v>
      </c>
      <c r="O3171" s="31">
        <v>0.95833333333333337</v>
      </c>
      <c r="P3171" s="35">
        <v>19.650000000000002</v>
      </c>
      <c r="Q3171" s="36">
        <f t="shared" si="596"/>
        <v>13</v>
      </c>
      <c r="R3171" s="4">
        <f t="shared" si="597"/>
        <v>0</v>
      </c>
      <c r="S3171" s="31">
        <f t="shared" si="603"/>
        <v>0.24079861111111112</v>
      </c>
      <c r="T3171" s="31">
        <f t="shared" si="604"/>
        <v>0.73447916666666668</v>
      </c>
      <c r="U3171" s="4">
        <f t="shared" si="598"/>
        <v>0</v>
      </c>
      <c r="V3171" s="4" t="str">
        <f t="shared" si="602"/>
        <v/>
      </c>
      <c r="W3171" s="18" t="str">
        <f>IF(V3171="","",VLOOKUP(L3171,日射量と図３!$A$4:$C$368,3,TRUE)*238.85/100)</f>
        <v/>
      </c>
      <c r="X3171" s="4" t="str">
        <f t="shared" si="599"/>
        <v/>
      </c>
      <c r="Y3171" s="4" t="str">
        <f t="shared" si="605"/>
        <v/>
      </c>
      <c r="Z3171" s="4" t="str">
        <f t="shared" si="606"/>
        <v/>
      </c>
      <c r="AA3171" s="4" t="str">
        <f>IF($V3171="","",IF(Y3171&lt;36,0,IF(AND(36&lt;=Y3171,Y3171&lt;71),VLOOKUP($W3171,日射量と図３!$E$6:$F$34,2,TRUE),IF(AND(71&lt;=Y3171,Y3171&lt;107),VLOOKUP($W3171,日射量と図３!$E$6:$G$34,3,TRUE),IF(AND(107&lt;=Y3171,Y3171&lt;143),VLOOKUP($W3171,日射量と図３!$E$6:$H$34,4,TRUE),VLOOKUP($W3171,日射量と図３!$E$6:$I$34,5,TRUE))))))</f>
        <v/>
      </c>
      <c r="AB3171" s="4" t="str">
        <f>IF($V3171="","",IF(Z3171&lt;36,0,IF(AND(36&lt;=Z3171,Z3171&lt;71),VLOOKUP($W3171,日射量と図３!$E$6:$F$34,2,TRUE),IF(AND(71&lt;=Z3171,Z3171&lt;107),VLOOKUP($W3171,日射量と図３!$E$6:$G$34,3,TRUE),IF(AND(107&lt;=Z3171,Z3171&lt;143),VLOOKUP($W3171,日射量と図３!$E$6:$H$34,4,TRUE),VLOOKUP($W3171,日射量と図３!$E$6:$I$34,5,TRUE))))))</f>
        <v/>
      </c>
      <c r="AC3171" s="382" t="str">
        <f t="shared" si="600"/>
        <v/>
      </c>
      <c r="AD3171" s="382" t="str">
        <f t="shared" si="601"/>
        <v/>
      </c>
    </row>
    <row r="3172" spans="11:30" ht="13.5" customHeight="1">
      <c r="K3172" s="4">
        <f t="shared" si="595"/>
        <v>10</v>
      </c>
      <c r="L3172" s="34">
        <v>43384</v>
      </c>
      <c r="M3172" s="4">
        <v>133</v>
      </c>
      <c r="N3172" s="4">
        <v>1</v>
      </c>
      <c r="O3172" s="31">
        <v>0</v>
      </c>
      <c r="P3172" s="35">
        <v>19.28</v>
      </c>
      <c r="Q3172" s="36">
        <f t="shared" si="596"/>
        <v>13</v>
      </c>
      <c r="R3172" s="4">
        <f t="shared" si="597"/>
        <v>0</v>
      </c>
      <c r="S3172" s="31">
        <f t="shared" si="603"/>
        <v>0.24079861111111112</v>
      </c>
      <c r="T3172" s="31">
        <f t="shared" si="604"/>
        <v>0.73447916666666668</v>
      </c>
      <c r="U3172" s="4">
        <f t="shared" si="598"/>
        <v>0</v>
      </c>
      <c r="V3172" s="4">
        <f t="shared" si="602"/>
        <v>0</v>
      </c>
      <c r="W3172" s="18">
        <f>IF(V3172="","",VLOOKUP(L3172,日射量と図３!$A$4:$C$368,3,TRUE)*238.85/100)</f>
        <v>31.050499999999996</v>
      </c>
      <c r="X3172" s="4">
        <f t="shared" si="599"/>
        <v>12</v>
      </c>
      <c r="Y3172" s="4">
        <f t="shared" si="605"/>
        <v>0</v>
      </c>
      <c r="Z3172" s="4">
        <f t="shared" si="606"/>
        <v>0</v>
      </c>
      <c r="AA3172" s="4">
        <f>IF($V3172="","",IF(Y3172&lt;36,0,IF(AND(36&lt;=Y3172,Y3172&lt;71),VLOOKUP($W3172,日射量と図３!$E$6:$F$34,2,TRUE),IF(AND(71&lt;=Y3172,Y3172&lt;107),VLOOKUP($W3172,日射量と図３!$E$6:$G$34,3,TRUE),IF(AND(107&lt;=Y3172,Y3172&lt;143),VLOOKUP($W3172,日射量と図３!$E$6:$H$34,4,TRUE),VLOOKUP($W3172,日射量と図３!$E$6:$I$34,5,TRUE))))))</f>
        <v>0</v>
      </c>
      <c r="AB3172" s="4">
        <f>IF($V3172="","",IF(Z3172&lt;36,0,IF(AND(36&lt;=Z3172,Z3172&lt;71),VLOOKUP($W3172,日射量と図３!$E$6:$F$34,2,TRUE),IF(AND(71&lt;=Z3172,Z3172&lt;107),VLOOKUP($W3172,日射量と図３!$E$6:$G$34,3,TRUE),IF(AND(107&lt;=Z3172,Z3172&lt;143),VLOOKUP($W3172,日射量と図３!$E$6:$H$34,4,TRUE),VLOOKUP($W3172,日射量と図３!$E$6:$I$34,5,TRUE))))))</f>
        <v>0</v>
      </c>
      <c r="AC3172" s="382">
        <f t="shared" si="600"/>
        <v>0</v>
      </c>
      <c r="AD3172" s="382">
        <f t="shared" si="601"/>
        <v>0</v>
      </c>
    </row>
    <row r="3173" spans="11:30" ht="13.5" customHeight="1">
      <c r="K3173" s="4">
        <f t="shared" si="595"/>
        <v>10</v>
      </c>
      <c r="L3173" s="34">
        <v>43384</v>
      </c>
      <c r="M3173" s="4">
        <v>133</v>
      </c>
      <c r="N3173" s="4">
        <v>2</v>
      </c>
      <c r="O3173" s="31">
        <v>4.1666666666666664E-2</v>
      </c>
      <c r="P3173" s="35">
        <v>19.11</v>
      </c>
      <c r="Q3173" s="36">
        <f t="shared" si="596"/>
        <v>13</v>
      </c>
      <c r="R3173" s="4">
        <f t="shared" si="597"/>
        <v>0</v>
      </c>
      <c r="S3173" s="31">
        <f t="shared" si="603"/>
        <v>0.24079861111111112</v>
      </c>
      <c r="T3173" s="31">
        <f t="shared" si="604"/>
        <v>0.73447916666666668</v>
      </c>
      <c r="U3173" s="4">
        <f t="shared" si="598"/>
        <v>0</v>
      </c>
      <c r="V3173" s="4" t="str">
        <f t="shared" si="602"/>
        <v/>
      </c>
      <c r="W3173" s="18" t="str">
        <f>IF(V3173="","",VLOOKUP(L3173,日射量と図３!$A$4:$C$368,3,TRUE)*238.85/100)</f>
        <v/>
      </c>
      <c r="X3173" s="4" t="str">
        <f t="shared" si="599"/>
        <v/>
      </c>
      <c r="Y3173" s="4" t="str">
        <f t="shared" si="605"/>
        <v/>
      </c>
      <c r="Z3173" s="4" t="str">
        <f t="shared" si="606"/>
        <v/>
      </c>
      <c r="AA3173" s="4" t="str">
        <f>IF($V3173="","",IF(Y3173&lt;36,0,IF(AND(36&lt;=Y3173,Y3173&lt;71),VLOOKUP($W3173,日射量と図３!$E$6:$F$34,2,TRUE),IF(AND(71&lt;=Y3173,Y3173&lt;107),VLOOKUP($W3173,日射量と図３!$E$6:$G$34,3,TRUE),IF(AND(107&lt;=Y3173,Y3173&lt;143),VLOOKUP($W3173,日射量と図３!$E$6:$H$34,4,TRUE),VLOOKUP($W3173,日射量と図３!$E$6:$I$34,5,TRUE))))))</f>
        <v/>
      </c>
      <c r="AB3173" s="4" t="str">
        <f>IF($V3173="","",IF(Z3173&lt;36,0,IF(AND(36&lt;=Z3173,Z3173&lt;71),VLOOKUP($W3173,日射量と図３!$E$6:$F$34,2,TRUE),IF(AND(71&lt;=Z3173,Z3173&lt;107),VLOOKUP($W3173,日射量と図３!$E$6:$G$34,3,TRUE),IF(AND(107&lt;=Z3173,Z3173&lt;143),VLOOKUP($W3173,日射量と図３!$E$6:$H$34,4,TRUE),VLOOKUP($W3173,日射量と図３!$E$6:$I$34,5,TRUE))))))</f>
        <v/>
      </c>
      <c r="AC3173" s="382" t="str">
        <f t="shared" si="600"/>
        <v/>
      </c>
      <c r="AD3173" s="382" t="str">
        <f t="shared" si="601"/>
        <v/>
      </c>
    </row>
    <row r="3174" spans="11:30" ht="13.5" customHeight="1">
      <c r="K3174" s="4">
        <f t="shared" si="595"/>
        <v>10</v>
      </c>
      <c r="L3174" s="34">
        <v>43384</v>
      </c>
      <c r="M3174" s="4">
        <v>133</v>
      </c>
      <c r="N3174" s="4">
        <v>3</v>
      </c>
      <c r="O3174" s="31">
        <v>8.3333333333333329E-2</v>
      </c>
      <c r="P3174" s="35">
        <v>19</v>
      </c>
      <c r="Q3174" s="36">
        <f t="shared" si="596"/>
        <v>13</v>
      </c>
      <c r="R3174" s="4">
        <f t="shared" si="597"/>
        <v>0</v>
      </c>
      <c r="S3174" s="31">
        <f t="shared" si="603"/>
        <v>0.24079861111111112</v>
      </c>
      <c r="T3174" s="31">
        <f t="shared" si="604"/>
        <v>0.73447916666666668</v>
      </c>
      <c r="U3174" s="4">
        <f t="shared" si="598"/>
        <v>0</v>
      </c>
      <c r="V3174" s="4" t="str">
        <f t="shared" si="602"/>
        <v/>
      </c>
      <c r="W3174" s="18" t="str">
        <f>IF(V3174="","",VLOOKUP(L3174,日射量と図３!$A$4:$C$368,3,TRUE)*238.85/100)</f>
        <v/>
      </c>
      <c r="X3174" s="4" t="str">
        <f t="shared" si="599"/>
        <v/>
      </c>
      <c r="Y3174" s="4" t="str">
        <f t="shared" si="605"/>
        <v/>
      </c>
      <c r="Z3174" s="4" t="str">
        <f t="shared" si="606"/>
        <v/>
      </c>
      <c r="AA3174" s="4" t="str">
        <f>IF($V3174="","",IF(Y3174&lt;36,0,IF(AND(36&lt;=Y3174,Y3174&lt;71),VLOOKUP($W3174,日射量と図３!$E$6:$F$34,2,TRUE),IF(AND(71&lt;=Y3174,Y3174&lt;107),VLOOKUP($W3174,日射量と図３!$E$6:$G$34,3,TRUE),IF(AND(107&lt;=Y3174,Y3174&lt;143),VLOOKUP($W3174,日射量と図３!$E$6:$H$34,4,TRUE),VLOOKUP($W3174,日射量と図３!$E$6:$I$34,5,TRUE))))))</f>
        <v/>
      </c>
      <c r="AB3174" s="4" t="str">
        <f>IF($V3174="","",IF(Z3174&lt;36,0,IF(AND(36&lt;=Z3174,Z3174&lt;71),VLOOKUP($W3174,日射量と図３!$E$6:$F$34,2,TRUE),IF(AND(71&lt;=Z3174,Z3174&lt;107),VLOOKUP($W3174,日射量と図３!$E$6:$G$34,3,TRUE),IF(AND(107&lt;=Z3174,Z3174&lt;143),VLOOKUP($W3174,日射量と図３!$E$6:$H$34,4,TRUE),VLOOKUP($W3174,日射量と図３!$E$6:$I$34,5,TRUE))))))</f>
        <v/>
      </c>
      <c r="AC3174" s="382" t="str">
        <f t="shared" si="600"/>
        <v/>
      </c>
      <c r="AD3174" s="382" t="str">
        <f t="shared" si="601"/>
        <v/>
      </c>
    </row>
    <row r="3175" spans="11:30" ht="13.5" customHeight="1">
      <c r="K3175" s="4">
        <f t="shared" si="595"/>
        <v>10</v>
      </c>
      <c r="L3175" s="34">
        <v>43384</v>
      </c>
      <c r="M3175" s="4">
        <v>133</v>
      </c>
      <c r="N3175" s="4">
        <v>4</v>
      </c>
      <c r="O3175" s="31">
        <v>0.125</v>
      </c>
      <c r="P3175" s="35">
        <v>18.649999999999999</v>
      </c>
      <c r="Q3175" s="36">
        <f t="shared" si="596"/>
        <v>13</v>
      </c>
      <c r="R3175" s="4">
        <f t="shared" si="597"/>
        <v>0</v>
      </c>
      <c r="S3175" s="31">
        <f t="shared" si="603"/>
        <v>0.24079861111111112</v>
      </c>
      <c r="T3175" s="31">
        <f t="shared" si="604"/>
        <v>0.73447916666666668</v>
      </c>
      <c r="U3175" s="4">
        <f t="shared" si="598"/>
        <v>0</v>
      </c>
      <c r="V3175" s="4" t="str">
        <f t="shared" si="602"/>
        <v/>
      </c>
      <c r="W3175" s="18" t="str">
        <f>IF(V3175="","",VLOOKUP(L3175,日射量と図３!$A$4:$C$368,3,TRUE)*238.85/100)</f>
        <v/>
      </c>
      <c r="X3175" s="4" t="str">
        <f t="shared" si="599"/>
        <v/>
      </c>
      <c r="Y3175" s="4" t="str">
        <f t="shared" si="605"/>
        <v/>
      </c>
      <c r="Z3175" s="4" t="str">
        <f t="shared" si="606"/>
        <v/>
      </c>
      <c r="AA3175" s="4" t="str">
        <f>IF($V3175="","",IF(Y3175&lt;36,0,IF(AND(36&lt;=Y3175,Y3175&lt;71),VLOOKUP($W3175,日射量と図３!$E$6:$F$34,2,TRUE),IF(AND(71&lt;=Y3175,Y3175&lt;107),VLOOKUP($W3175,日射量と図３!$E$6:$G$34,3,TRUE),IF(AND(107&lt;=Y3175,Y3175&lt;143),VLOOKUP($W3175,日射量と図３!$E$6:$H$34,4,TRUE),VLOOKUP($W3175,日射量と図３!$E$6:$I$34,5,TRUE))))))</f>
        <v/>
      </c>
      <c r="AB3175" s="4" t="str">
        <f>IF($V3175="","",IF(Z3175&lt;36,0,IF(AND(36&lt;=Z3175,Z3175&lt;71),VLOOKUP($W3175,日射量と図３!$E$6:$F$34,2,TRUE),IF(AND(71&lt;=Z3175,Z3175&lt;107),VLOOKUP($W3175,日射量と図３!$E$6:$G$34,3,TRUE),IF(AND(107&lt;=Z3175,Z3175&lt;143),VLOOKUP($W3175,日射量と図３!$E$6:$H$34,4,TRUE),VLOOKUP($W3175,日射量と図３!$E$6:$I$34,5,TRUE))))))</f>
        <v/>
      </c>
      <c r="AC3175" s="382" t="str">
        <f t="shared" si="600"/>
        <v/>
      </c>
      <c r="AD3175" s="382" t="str">
        <f t="shared" si="601"/>
        <v/>
      </c>
    </row>
    <row r="3176" spans="11:30" ht="13.5" customHeight="1">
      <c r="K3176" s="4">
        <f t="shared" si="595"/>
        <v>10</v>
      </c>
      <c r="L3176" s="34">
        <v>43384</v>
      </c>
      <c r="M3176" s="4">
        <v>133</v>
      </c>
      <c r="N3176" s="4">
        <v>5</v>
      </c>
      <c r="O3176" s="31">
        <v>0.16666666666666666</v>
      </c>
      <c r="P3176" s="35">
        <v>18.28</v>
      </c>
      <c r="Q3176" s="36">
        <f t="shared" si="596"/>
        <v>15</v>
      </c>
      <c r="R3176" s="4">
        <f t="shared" si="597"/>
        <v>0</v>
      </c>
      <c r="S3176" s="31">
        <f t="shared" si="603"/>
        <v>0.24079861111111112</v>
      </c>
      <c r="T3176" s="31">
        <f t="shared" si="604"/>
        <v>0.73447916666666668</v>
      </c>
      <c r="U3176" s="4">
        <f t="shared" si="598"/>
        <v>0</v>
      </c>
      <c r="V3176" s="4" t="str">
        <f t="shared" si="602"/>
        <v/>
      </c>
      <c r="W3176" s="18" t="str">
        <f>IF(V3176="","",VLOOKUP(L3176,日射量と図３!$A$4:$C$368,3,TRUE)*238.85/100)</f>
        <v/>
      </c>
      <c r="X3176" s="4" t="str">
        <f t="shared" si="599"/>
        <v/>
      </c>
      <c r="Y3176" s="4" t="str">
        <f t="shared" si="605"/>
        <v/>
      </c>
      <c r="Z3176" s="4" t="str">
        <f t="shared" si="606"/>
        <v/>
      </c>
      <c r="AA3176" s="4" t="str">
        <f>IF($V3176="","",IF(Y3176&lt;36,0,IF(AND(36&lt;=Y3176,Y3176&lt;71),VLOOKUP($W3176,日射量と図３!$E$6:$F$34,2,TRUE),IF(AND(71&lt;=Y3176,Y3176&lt;107),VLOOKUP($W3176,日射量と図３!$E$6:$G$34,3,TRUE),IF(AND(107&lt;=Y3176,Y3176&lt;143),VLOOKUP($W3176,日射量と図３!$E$6:$H$34,4,TRUE),VLOOKUP($W3176,日射量と図３!$E$6:$I$34,5,TRUE))))))</f>
        <v/>
      </c>
      <c r="AB3176" s="4" t="str">
        <f>IF($V3176="","",IF(Z3176&lt;36,0,IF(AND(36&lt;=Z3176,Z3176&lt;71),VLOOKUP($W3176,日射量と図３!$E$6:$F$34,2,TRUE),IF(AND(71&lt;=Z3176,Z3176&lt;107),VLOOKUP($W3176,日射量と図３!$E$6:$G$34,3,TRUE),IF(AND(107&lt;=Z3176,Z3176&lt;143),VLOOKUP($W3176,日射量と図３!$E$6:$H$34,4,TRUE),VLOOKUP($W3176,日射量と図３!$E$6:$I$34,5,TRUE))))))</f>
        <v/>
      </c>
      <c r="AC3176" s="382" t="str">
        <f t="shared" si="600"/>
        <v/>
      </c>
      <c r="AD3176" s="382" t="str">
        <f t="shared" si="601"/>
        <v/>
      </c>
    </row>
    <row r="3177" spans="11:30" ht="13.5" customHeight="1">
      <c r="K3177" s="4">
        <f t="shared" si="595"/>
        <v>10</v>
      </c>
      <c r="L3177" s="34">
        <v>43384</v>
      </c>
      <c r="M3177" s="4">
        <v>133</v>
      </c>
      <c r="N3177" s="4">
        <v>6</v>
      </c>
      <c r="O3177" s="31">
        <v>0.20833333333333334</v>
      </c>
      <c r="P3177" s="35">
        <v>18.060000000000002</v>
      </c>
      <c r="Q3177" s="36">
        <f t="shared" si="596"/>
        <v>15</v>
      </c>
      <c r="R3177" s="4">
        <f t="shared" si="597"/>
        <v>0</v>
      </c>
      <c r="S3177" s="31">
        <f t="shared" si="603"/>
        <v>0.24079861111111112</v>
      </c>
      <c r="T3177" s="31">
        <f t="shared" si="604"/>
        <v>0.73447916666666668</v>
      </c>
      <c r="U3177" s="4">
        <f t="shared" si="598"/>
        <v>0</v>
      </c>
      <c r="V3177" s="4" t="str">
        <f t="shared" si="602"/>
        <v/>
      </c>
      <c r="W3177" s="18" t="str">
        <f>IF(V3177="","",VLOOKUP(L3177,日射量と図３!$A$4:$C$368,3,TRUE)*238.85/100)</f>
        <v/>
      </c>
      <c r="X3177" s="4" t="str">
        <f t="shared" si="599"/>
        <v/>
      </c>
      <c r="Y3177" s="4" t="str">
        <f t="shared" si="605"/>
        <v/>
      </c>
      <c r="Z3177" s="4" t="str">
        <f t="shared" si="606"/>
        <v/>
      </c>
      <c r="AA3177" s="4" t="str">
        <f>IF($V3177="","",IF(Y3177&lt;36,0,IF(AND(36&lt;=Y3177,Y3177&lt;71),VLOOKUP($W3177,日射量と図３!$E$6:$F$34,2,TRUE),IF(AND(71&lt;=Y3177,Y3177&lt;107),VLOOKUP($W3177,日射量と図３!$E$6:$G$34,3,TRUE),IF(AND(107&lt;=Y3177,Y3177&lt;143),VLOOKUP($W3177,日射量と図３!$E$6:$H$34,4,TRUE),VLOOKUP($W3177,日射量と図３!$E$6:$I$34,5,TRUE))))))</f>
        <v/>
      </c>
      <c r="AB3177" s="4" t="str">
        <f>IF($V3177="","",IF(Z3177&lt;36,0,IF(AND(36&lt;=Z3177,Z3177&lt;71),VLOOKUP($W3177,日射量と図３!$E$6:$F$34,2,TRUE),IF(AND(71&lt;=Z3177,Z3177&lt;107),VLOOKUP($W3177,日射量と図３!$E$6:$G$34,3,TRUE),IF(AND(107&lt;=Z3177,Z3177&lt;143),VLOOKUP($W3177,日射量と図３!$E$6:$H$34,4,TRUE),VLOOKUP($W3177,日射量と図３!$E$6:$I$34,5,TRUE))))))</f>
        <v/>
      </c>
      <c r="AC3177" s="382" t="str">
        <f t="shared" si="600"/>
        <v/>
      </c>
      <c r="AD3177" s="382" t="str">
        <f t="shared" si="601"/>
        <v/>
      </c>
    </row>
    <row r="3178" spans="11:30" ht="13.5" customHeight="1">
      <c r="K3178" s="4">
        <f t="shared" si="595"/>
        <v>10</v>
      </c>
      <c r="L3178" s="34">
        <v>43384</v>
      </c>
      <c r="M3178" s="4">
        <v>133</v>
      </c>
      <c r="N3178" s="4">
        <v>7</v>
      </c>
      <c r="O3178" s="31">
        <v>0.25</v>
      </c>
      <c r="P3178" s="35">
        <v>17.98</v>
      </c>
      <c r="Q3178" s="36">
        <f t="shared" si="596"/>
        <v>15</v>
      </c>
      <c r="R3178" s="4">
        <f t="shared" si="597"/>
        <v>0</v>
      </c>
      <c r="S3178" s="31">
        <f t="shared" si="603"/>
        <v>0.24079861111111112</v>
      </c>
      <c r="T3178" s="31">
        <f t="shared" si="604"/>
        <v>0.73447916666666668</v>
      </c>
      <c r="U3178" s="4">
        <f t="shared" si="598"/>
        <v>0</v>
      </c>
      <c r="V3178" s="4" t="str">
        <f t="shared" si="602"/>
        <v/>
      </c>
      <c r="W3178" s="18" t="str">
        <f>IF(V3178="","",VLOOKUP(L3178,日射量と図３!$A$4:$C$368,3,TRUE)*238.85/100)</f>
        <v/>
      </c>
      <c r="X3178" s="4" t="str">
        <f t="shared" si="599"/>
        <v/>
      </c>
      <c r="Y3178" s="4" t="str">
        <f t="shared" si="605"/>
        <v/>
      </c>
      <c r="Z3178" s="4" t="str">
        <f t="shared" si="606"/>
        <v/>
      </c>
      <c r="AA3178" s="4" t="str">
        <f>IF($V3178="","",IF(Y3178&lt;36,0,IF(AND(36&lt;=Y3178,Y3178&lt;71),VLOOKUP($W3178,日射量と図３!$E$6:$F$34,2,TRUE),IF(AND(71&lt;=Y3178,Y3178&lt;107),VLOOKUP($W3178,日射量と図３!$E$6:$G$34,3,TRUE),IF(AND(107&lt;=Y3178,Y3178&lt;143),VLOOKUP($W3178,日射量と図３!$E$6:$H$34,4,TRUE),VLOOKUP($W3178,日射量と図３!$E$6:$I$34,5,TRUE))))))</f>
        <v/>
      </c>
      <c r="AB3178" s="4" t="str">
        <f>IF($V3178="","",IF(Z3178&lt;36,0,IF(AND(36&lt;=Z3178,Z3178&lt;71),VLOOKUP($W3178,日射量と図３!$E$6:$F$34,2,TRUE),IF(AND(71&lt;=Z3178,Z3178&lt;107),VLOOKUP($W3178,日射量と図３!$E$6:$G$34,3,TRUE),IF(AND(107&lt;=Z3178,Z3178&lt;143),VLOOKUP($W3178,日射量と図３!$E$6:$H$34,4,TRUE),VLOOKUP($W3178,日射量と図３!$E$6:$I$34,5,TRUE))))))</f>
        <v/>
      </c>
      <c r="AC3178" s="382" t="str">
        <f t="shared" si="600"/>
        <v/>
      </c>
      <c r="AD3178" s="382" t="str">
        <f t="shared" si="601"/>
        <v/>
      </c>
    </row>
    <row r="3179" spans="11:30" ht="13.5" customHeight="1">
      <c r="K3179" s="4">
        <f t="shared" si="595"/>
        <v>10</v>
      </c>
      <c r="L3179" s="34">
        <v>43384</v>
      </c>
      <c r="M3179" s="4">
        <v>133</v>
      </c>
      <c r="N3179" s="4">
        <v>8</v>
      </c>
      <c r="O3179" s="31">
        <v>0.29166666666666669</v>
      </c>
      <c r="P3179" s="35">
        <v>18.520000000000003</v>
      </c>
      <c r="Q3179" s="36">
        <f t="shared" si="596"/>
        <v>12</v>
      </c>
      <c r="R3179" s="4">
        <f t="shared" si="597"/>
        <v>0</v>
      </c>
      <c r="S3179" s="31">
        <f t="shared" si="603"/>
        <v>0.24079861111111112</v>
      </c>
      <c r="T3179" s="31">
        <f t="shared" si="604"/>
        <v>0.73447916666666668</v>
      </c>
      <c r="U3179" s="4">
        <f t="shared" si="598"/>
        <v>0</v>
      </c>
      <c r="V3179" s="4" t="str">
        <f t="shared" si="602"/>
        <v/>
      </c>
      <c r="W3179" s="18" t="str">
        <f>IF(V3179="","",VLOOKUP(L3179,日射量と図３!$A$4:$C$368,3,TRUE)*238.85/100)</f>
        <v/>
      </c>
      <c r="X3179" s="4" t="str">
        <f t="shared" si="599"/>
        <v/>
      </c>
      <c r="Y3179" s="4" t="str">
        <f t="shared" si="605"/>
        <v/>
      </c>
      <c r="Z3179" s="4" t="str">
        <f t="shared" si="606"/>
        <v/>
      </c>
      <c r="AA3179" s="4" t="str">
        <f>IF($V3179="","",IF(Y3179&lt;36,0,IF(AND(36&lt;=Y3179,Y3179&lt;71),VLOOKUP($W3179,日射量と図３!$E$6:$F$34,2,TRUE),IF(AND(71&lt;=Y3179,Y3179&lt;107),VLOOKUP($W3179,日射量と図３!$E$6:$G$34,3,TRUE),IF(AND(107&lt;=Y3179,Y3179&lt;143),VLOOKUP($W3179,日射量と図３!$E$6:$H$34,4,TRUE),VLOOKUP($W3179,日射量と図３!$E$6:$I$34,5,TRUE))))))</f>
        <v/>
      </c>
      <c r="AB3179" s="4" t="str">
        <f>IF($V3179="","",IF(Z3179&lt;36,0,IF(AND(36&lt;=Z3179,Z3179&lt;71),VLOOKUP($W3179,日射量と図３!$E$6:$F$34,2,TRUE),IF(AND(71&lt;=Z3179,Z3179&lt;107),VLOOKUP($W3179,日射量と図３!$E$6:$G$34,3,TRUE),IF(AND(107&lt;=Z3179,Z3179&lt;143),VLOOKUP($W3179,日射量と図３!$E$6:$H$34,4,TRUE),VLOOKUP($W3179,日射量と図３!$E$6:$I$34,5,TRUE))))))</f>
        <v/>
      </c>
      <c r="AC3179" s="382" t="str">
        <f t="shared" si="600"/>
        <v/>
      </c>
      <c r="AD3179" s="382" t="str">
        <f t="shared" si="601"/>
        <v/>
      </c>
    </row>
    <row r="3180" spans="11:30" ht="13.5" customHeight="1">
      <c r="K3180" s="4">
        <f t="shared" si="595"/>
        <v>10</v>
      </c>
      <c r="L3180" s="34">
        <v>43384</v>
      </c>
      <c r="M3180" s="4">
        <v>133</v>
      </c>
      <c r="N3180" s="4">
        <v>9</v>
      </c>
      <c r="O3180" s="31">
        <v>0.33333333333333331</v>
      </c>
      <c r="P3180" s="35">
        <v>19.740000000000002</v>
      </c>
      <c r="Q3180" s="36">
        <f t="shared" si="596"/>
        <v>12</v>
      </c>
      <c r="R3180" s="4">
        <f t="shared" si="597"/>
        <v>0</v>
      </c>
      <c r="S3180" s="31">
        <f t="shared" si="603"/>
        <v>0.24079861111111112</v>
      </c>
      <c r="T3180" s="31">
        <f t="shared" si="604"/>
        <v>0.73447916666666668</v>
      </c>
      <c r="U3180" s="4">
        <f t="shared" si="598"/>
        <v>0</v>
      </c>
      <c r="V3180" s="4" t="str">
        <f t="shared" si="602"/>
        <v/>
      </c>
      <c r="W3180" s="18" t="str">
        <f>IF(V3180="","",VLOOKUP(L3180,日射量と図３!$A$4:$C$368,3,TRUE)*238.85/100)</f>
        <v/>
      </c>
      <c r="X3180" s="4" t="str">
        <f t="shared" si="599"/>
        <v/>
      </c>
      <c r="Y3180" s="4" t="str">
        <f t="shared" si="605"/>
        <v/>
      </c>
      <c r="Z3180" s="4" t="str">
        <f t="shared" si="606"/>
        <v/>
      </c>
      <c r="AA3180" s="4" t="str">
        <f>IF($V3180="","",IF(Y3180&lt;36,0,IF(AND(36&lt;=Y3180,Y3180&lt;71),VLOOKUP($W3180,日射量と図３!$E$6:$F$34,2,TRUE),IF(AND(71&lt;=Y3180,Y3180&lt;107),VLOOKUP($W3180,日射量と図３!$E$6:$G$34,3,TRUE),IF(AND(107&lt;=Y3180,Y3180&lt;143),VLOOKUP($W3180,日射量と図３!$E$6:$H$34,4,TRUE),VLOOKUP($W3180,日射量と図３!$E$6:$I$34,5,TRUE))))))</f>
        <v/>
      </c>
      <c r="AB3180" s="4" t="str">
        <f>IF($V3180="","",IF(Z3180&lt;36,0,IF(AND(36&lt;=Z3180,Z3180&lt;71),VLOOKUP($W3180,日射量と図３!$E$6:$F$34,2,TRUE),IF(AND(71&lt;=Z3180,Z3180&lt;107),VLOOKUP($W3180,日射量と図３!$E$6:$G$34,3,TRUE),IF(AND(107&lt;=Z3180,Z3180&lt;143),VLOOKUP($W3180,日射量と図３!$E$6:$H$34,4,TRUE),VLOOKUP($W3180,日射量と図３!$E$6:$I$34,5,TRUE))))))</f>
        <v/>
      </c>
      <c r="AC3180" s="382" t="str">
        <f t="shared" si="600"/>
        <v/>
      </c>
      <c r="AD3180" s="382" t="str">
        <f t="shared" si="601"/>
        <v/>
      </c>
    </row>
    <row r="3181" spans="11:30" ht="13.5" customHeight="1">
      <c r="K3181" s="4">
        <f t="shared" si="595"/>
        <v>10</v>
      </c>
      <c r="L3181" s="34">
        <v>43384</v>
      </c>
      <c r="M3181" s="4">
        <v>133</v>
      </c>
      <c r="N3181" s="4">
        <v>10</v>
      </c>
      <c r="O3181" s="31">
        <v>0.375</v>
      </c>
      <c r="P3181" s="35">
        <v>21.140000000000004</v>
      </c>
      <c r="Q3181" s="36">
        <f t="shared" si="596"/>
        <v>12</v>
      </c>
      <c r="R3181" s="4">
        <f t="shared" si="597"/>
        <v>0</v>
      </c>
      <c r="S3181" s="31">
        <f t="shared" si="603"/>
        <v>0.24079861111111112</v>
      </c>
      <c r="T3181" s="31">
        <f t="shared" si="604"/>
        <v>0.73447916666666668</v>
      </c>
      <c r="U3181" s="4">
        <f t="shared" si="598"/>
        <v>0</v>
      </c>
      <c r="V3181" s="4" t="str">
        <f t="shared" si="602"/>
        <v/>
      </c>
      <c r="W3181" s="18" t="str">
        <f>IF(V3181="","",VLOOKUP(L3181,日射量と図３!$A$4:$C$368,3,TRUE)*238.85/100)</f>
        <v/>
      </c>
      <c r="X3181" s="4" t="str">
        <f t="shared" si="599"/>
        <v/>
      </c>
      <c r="Y3181" s="4" t="str">
        <f t="shared" si="605"/>
        <v/>
      </c>
      <c r="Z3181" s="4" t="str">
        <f t="shared" si="606"/>
        <v/>
      </c>
      <c r="AA3181" s="4" t="str">
        <f>IF($V3181="","",IF(Y3181&lt;36,0,IF(AND(36&lt;=Y3181,Y3181&lt;71),VLOOKUP($W3181,日射量と図３!$E$6:$F$34,2,TRUE),IF(AND(71&lt;=Y3181,Y3181&lt;107),VLOOKUP($W3181,日射量と図３!$E$6:$G$34,3,TRUE),IF(AND(107&lt;=Y3181,Y3181&lt;143),VLOOKUP($W3181,日射量と図３!$E$6:$H$34,4,TRUE),VLOOKUP($W3181,日射量と図３!$E$6:$I$34,5,TRUE))))))</f>
        <v/>
      </c>
      <c r="AB3181" s="4" t="str">
        <f>IF($V3181="","",IF(Z3181&lt;36,0,IF(AND(36&lt;=Z3181,Z3181&lt;71),VLOOKUP($W3181,日射量と図３!$E$6:$F$34,2,TRUE),IF(AND(71&lt;=Z3181,Z3181&lt;107),VLOOKUP($W3181,日射量と図３!$E$6:$G$34,3,TRUE),IF(AND(107&lt;=Z3181,Z3181&lt;143),VLOOKUP($W3181,日射量と図３!$E$6:$H$34,4,TRUE),VLOOKUP($W3181,日射量と図３!$E$6:$I$34,5,TRUE))))))</f>
        <v/>
      </c>
      <c r="AC3181" s="382" t="str">
        <f t="shared" si="600"/>
        <v/>
      </c>
      <c r="AD3181" s="382" t="str">
        <f t="shared" si="601"/>
        <v/>
      </c>
    </row>
    <row r="3182" spans="11:30" ht="13.5" customHeight="1">
      <c r="K3182" s="4">
        <f t="shared" si="595"/>
        <v>10</v>
      </c>
      <c r="L3182" s="34">
        <v>43384</v>
      </c>
      <c r="M3182" s="4">
        <v>133</v>
      </c>
      <c r="N3182" s="4">
        <v>11</v>
      </c>
      <c r="O3182" s="31">
        <v>0.41666666666666669</v>
      </c>
      <c r="P3182" s="35">
        <v>22.5</v>
      </c>
      <c r="Q3182" s="36">
        <f t="shared" si="596"/>
        <v>12</v>
      </c>
      <c r="R3182" s="4">
        <f t="shared" si="597"/>
        <v>0</v>
      </c>
      <c r="S3182" s="31">
        <f t="shared" si="603"/>
        <v>0.24079861111111112</v>
      </c>
      <c r="T3182" s="31">
        <f t="shared" si="604"/>
        <v>0.73447916666666668</v>
      </c>
      <c r="U3182" s="4">
        <f t="shared" si="598"/>
        <v>0</v>
      </c>
      <c r="V3182" s="4" t="str">
        <f t="shared" si="602"/>
        <v/>
      </c>
      <c r="W3182" s="18" t="str">
        <f>IF(V3182="","",VLOOKUP(L3182,日射量と図３!$A$4:$C$368,3,TRUE)*238.85/100)</f>
        <v/>
      </c>
      <c r="X3182" s="4" t="str">
        <f t="shared" si="599"/>
        <v/>
      </c>
      <c r="Y3182" s="4" t="str">
        <f t="shared" si="605"/>
        <v/>
      </c>
      <c r="Z3182" s="4" t="str">
        <f t="shared" si="606"/>
        <v/>
      </c>
      <c r="AA3182" s="4" t="str">
        <f>IF($V3182="","",IF(Y3182&lt;36,0,IF(AND(36&lt;=Y3182,Y3182&lt;71),VLOOKUP($W3182,日射量と図３!$E$6:$F$34,2,TRUE),IF(AND(71&lt;=Y3182,Y3182&lt;107),VLOOKUP($W3182,日射量と図３!$E$6:$G$34,3,TRUE),IF(AND(107&lt;=Y3182,Y3182&lt;143),VLOOKUP($W3182,日射量と図３!$E$6:$H$34,4,TRUE),VLOOKUP($W3182,日射量と図３!$E$6:$I$34,5,TRUE))))))</f>
        <v/>
      </c>
      <c r="AB3182" s="4" t="str">
        <f>IF($V3182="","",IF(Z3182&lt;36,0,IF(AND(36&lt;=Z3182,Z3182&lt;71),VLOOKUP($W3182,日射量と図３!$E$6:$F$34,2,TRUE),IF(AND(71&lt;=Z3182,Z3182&lt;107),VLOOKUP($W3182,日射量と図３!$E$6:$G$34,3,TRUE),IF(AND(107&lt;=Z3182,Z3182&lt;143),VLOOKUP($W3182,日射量と図３!$E$6:$H$34,4,TRUE),VLOOKUP($W3182,日射量と図３!$E$6:$I$34,5,TRUE))))))</f>
        <v/>
      </c>
      <c r="AC3182" s="382" t="str">
        <f t="shared" si="600"/>
        <v/>
      </c>
      <c r="AD3182" s="382" t="str">
        <f t="shared" si="601"/>
        <v/>
      </c>
    </row>
    <row r="3183" spans="11:30" ht="13.5" customHeight="1">
      <c r="K3183" s="4">
        <f t="shared" si="595"/>
        <v>10</v>
      </c>
      <c r="L3183" s="34">
        <v>43384</v>
      </c>
      <c r="M3183" s="4">
        <v>133</v>
      </c>
      <c r="N3183" s="4">
        <v>12</v>
      </c>
      <c r="O3183" s="31">
        <v>0.45833333333333331</v>
      </c>
      <c r="P3183" s="35">
        <v>23.509999999999998</v>
      </c>
      <c r="Q3183" s="36">
        <f t="shared" si="596"/>
        <v>12</v>
      </c>
      <c r="R3183" s="4">
        <f t="shared" si="597"/>
        <v>0</v>
      </c>
      <c r="S3183" s="31">
        <f t="shared" si="603"/>
        <v>0.24079861111111112</v>
      </c>
      <c r="T3183" s="31">
        <f t="shared" si="604"/>
        <v>0.73447916666666668</v>
      </c>
      <c r="U3183" s="4">
        <f t="shared" si="598"/>
        <v>0</v>
      </c>
      <c r="V3183" s="4" t="str">
        <f t="shared" si="602"/>
        <v/>
      </c>
      <c r="W3183" s="18" t="str">
        <f>IF(V3183="","",VLOOKUP(L3183,日射量と図３!$A$4:$C$368,3,TRUE)*238.85/100)</f>
        <v/>
      </c>
      <c r="X3183" s="4" t="str">
        <f t="shared" si="599"/>
        <v/>
      </c>
      <c r="Y3183" s="4" t="str">
        <f t="shared" si="605"/>
        <v/>
      </c>
      <c r="Z3183" s="4" t="str">
        <f t="shared" si="606"/>
        <v/>
      </c>
      <c r="AA3183" s="4" t="str">
        <f>IF($V3183="","",IF(Y3183&lt;36,0,IF(AND(36&lt;=Y3183,Y3183&lt;71),VLOOKUP($W3183,日射量と図３!$E$6:$F$34,2,TRUE),IF(AND(71&lt;=Y3183,Y3183&lt;107),VLOOKUP($W3183,日射量と図３!$E$6:$G$34,3,TRUE),IF(AND(107&lt;=Y3183,Y3183&lt;143),VLOOKUP($W3183,日射量と図３!$E$6:$H$34,4,TRUE),VLOOKUP($W3183,日射量と図３!$E$6:$I$34,5,TRUE))))))</f>
        <v/>
      </c>
      <c r="AB3183" s="4" t="str">
        <f>IF($V3183="","",IF(Z3183&lt;36,0,IF(AND(36&lt;=Z3183,Z3183&lt;71),VLOOKUP($W3183,日射量と図３!$E$6:$F$34,2,TRUE),IF(AND(71&lt;=Z3183,Z3183&lt;107),VLOOKUP($W3183,日射量と図３!$E$6:$G$34,3,TRUE),IF(AND(107&lt;=Z3183,Z3183&lt;143),VLOOKUP($W3183,日射量と図３!$E$6:$H$34,4,TRUE),VLOOKUP($W3183,日射量と図３!$E$6:$I$34,5,TRUE))))))</f>
        <v/>
      </c>
      <c r="AC3183" s="382" t="str">
        <f t="shared" si="600"/>
        <v/>
      </c>
      <c r="AD3183" s="382" t="str">
        <f t="shared" si="601"/>
        <v/>
      </c>
    </row>
    <row r="3184" spans="11:30" ht="13.5" customHeight="1">
      <c r="K3184" s="4">
        <f t="shared" si="595"/>
        <v>10</v>
      </c>
      <c r="L3184" s="34">
        <v>43384</v>
      </c>
      <c r="M3184" s="4">
        <v>133</v>
      </c>
      <c r="N3184" s="4">
        <v>13</v>
      </c>
      <c r="O3184" s="31">
        <v>0.5</v>
      </c>
      <c r="P3184" s="35">
        <v>24.32</v>
      </c>
      <c r="Q3184" s="36">
        <f t="shared" si="596"/>
        <v>12</v>
      </c>
      <c r="R3184" s="4">
        <f t="shared" si="597"/>
        <v>0</v>
      </c>
      <c r="S3184" s="31">
        <f t="shared" si="603"/>
        <v>0.24079861111111112</v>
      </c>
      <c r="T3184" s="31">
        <f t="shared" si="604"/>
        <v>0.73447916666666668</v>
      </c>
      <c r="U3184" s="4">
        <f t="shared" si="598"/>
        <v>0</v>
      </c>
      <c r="V3184" s="4" t="str">
        <f t="shared" si="602"/>
        <v/>
      </c>
      <c r="W3184" s="18" t="str">
        <f>IF(V3184="","",VLOOKUP(L3184,日射量と図３!$A$4:$C$368,3,TRUE)*238.85/100)</f>
        <v/>
      </c>
      <c r="X3184" s="4" t="str">
        <f t="shared" si="599"/>
        <v/>
      </c>
      <c r="Y3184" s="4" t="str">
        <f t="shared" si="605"/>
        <v/>
      </c>
      <c r="Z3184" s="4" t="str">
        <f t="shared" si="606"/>
        <v/>
      </c>
      <c r="AA3184" s="4" t="str">
        <f>IF($V3184="","",IF(Y3184&lt;36,0,IF(AND(36&lt;=Y3184,Y3184&lt;71),VLOOKUP($W3184,日射量と図３!$E$6:$F$34,2,TRUE),IF(AND(71&lt;=Y3184,Y3184&lt;107),VLOOKUP($W3184,日射量と図３!$E$6:$G$34,3,TRUE),IF(AND(107&lt;=Y3184,Y3184&lt;143),VLOOKUP($W3184,日射量と図３!$E$6:$H$34,4,TRUE),VLOOKUP($W3184,日射量と図３!$E$6:$I$34,5,TRUE))))))</f>
        <v/>
      </c>
      <c r="AB3184" s="4" t="str">
        <f>IF($V3184="","",IF(Z3184&lt;36,0,IF(AND(36&lt;=Z3184,Z3184&lt;71),VLOOKUP($W3184,日射量と図３!$E$6:$F$34,2,TRUE),IF(AND(71&lt;=Z3184,Z3184&lt;107),VLOOKUP($W3184,日射量と図３!$E$6:$G$34,3,TRUE),IF(AND(107&lt;=Z3184,Z3184&lt;143),VLOOKUP($W3184,日射量と図３!$E$6:$H$34,4,TRUE),VLOOKUP($W3184,日射量と図３!$E$6:$I$34,5,TRUE))))))</f>
        <v/>
      </c>
      <c r="AC3184" s="382" t="str">
        <f t="shared" si="600"/>
        <v/>
      </c>
      <c r="AD3184" s="382" t="str">
        <f t="shared" si="601"/>
        <v/>
      </c>
    </row>
    <row r="3185" spans="11:30" ht="13.5" customHeight="1">
      <c r="K3185" s="4">
        <f t="shared" si="595"/>
        <v>10</v>
      </c>
      <c r="L3185" s="34">
        <v>43384</v>
      </c>
      <c r="M3185" s="4">
        <v>133</v>
      </c>
      <c r="N3185" s="4">
        <v>14</v>
      </c>
      <c r="O3185" s="31">
        <v>0.54166666666666663</v>
      </c>
      <c r="P3185" s="35">
        <v>24.41</v>
      </c>
      <c r="Q3185" s="36">
        <f t="shared" si="596"/>
        <v>12</v>
      </c>
      <c r="R3185" s="4">
        <f t="shared" si="597"/>
        <v>0</v>
      </c>
      <c r="S3185" s="31">
        <f t="shared" si="603"/>
        <v>0.24079861111111112</v>
      </c>
      <c r="T3185" s="31">
        <f t="shared" si="604"/>
        <v>0.73447916666666668</v>
      </c>
      <c r="U3185" s="4">
        <f t="shared" si="598"/>
        <v>0</v>
      </c>
      <c r="V3185" s="4" t="str">
        <f t="shared" si="602"/>
        <v/>
      </c>
      <c r="W3185" s="18" t="str">
        <f>IF(V3185="","",VLOOKUP(L3185,日射量と図３!$A$4:$C$368,3,TRUE)*238.85/100)</f>
        <v/>
      </c>
      <c r="X3185" s="4" t="str">
        <f t="shared" si="599"/>
        <v/>
      </c>
      <c r="Y3185" s="4" t="str">
        <f t="shared" si="605"/>
        <v/>
      </c>
      <c r="Z3185" s="4" t="str">
        <f t="shared" si="606"/>
        <v/>
      </c>
      <c r="AA3185" s="4" t="str">
        <f>IF($V3185="","",IF(Y3185&lt;36,0,IF(AND(36&lt;=Y3185,Y3185&lt;71),VLOOKUP($W3185,日射量と図３!$E$6:$F$34,2,TRUE),IF(AND(71&lt;=Y3185,Y3185&lt;107),VLOOKUP($W3185,日射量と図３!$E$6:$G$34,3,TRUE),IF(AND(107&lt;=Y3185,Y3185&lt;143),VLOOKUP($W3185,日射量と図３!$E$6:$H$34,4,TRUE),VLOOKUP($W3185,日射量と図３!$E$6:$I$34,5,TRUE))))))</f>
        <v/>
      </c>
      <c r="AB3185" s="4" t="str">
        <f>IF($V3185="","",IF(Z3185&lt;36,0,IF(AND(36&lt;=Z3185,Z3185&lt;71),VLOOKUP($W3185,日射量と図３!$E$6:$F$34,2,TRUE),IF(AND(71&lt;=Z3185,Z3185&lt;107),VLOOKUP($W3185,日射量と図３!$E$6:$G$34,3,TRUE),IF(AND(107&lt;=Z3185,Z3185&lt;143),VLOOKUP($W3185,日射量と図３!$E$6:$H$34,4,TRUE),VLOOKUP($W3185,日射量と図３!$E$6:$I$34,5,TRUE))))))</f>
        <v/>
      </c>
      <c r="AC3185" s="382" t="str">
        <f t="shared" si="600"/>
        <v/>
      </c>
      <c r="AD3185" s="382" t="str">
        <f t="shared" si="601"/>
        <v/>
      </c>
    </row>
    <row r="3186" spans="11:30" ht="13.5" customHeight="1">
      <c r="K3186" s="4">
        <f t="shared" si="595"/>
        <v>10</v>
      </c>
      <c r="L3186" s="34">
        <v>43384</v>
      </c>
      <c r="M3186" s="4">
        <v>133</v>
      </c>
      <c r="N3186" s="4">
        <v>15</v>
      </c>
      <c r="O3186" s="31">
        <v>0.58333333333333337</v>
      </c>
      <c r="P3186" s="35">
        <v>24.580000000000002</v>
      </c>
      <c r="Q3186" s="36">
        <f t="shared" si="596"/>
        <v>12</v>
      </c>
      <c r="R3186" s="4">
        <f t="shared" si="597"/>
        <v>0</v>
      </c>
      <c r="S3186" s="31">
        <f t="shared" si="603"/>
        <v>0.24079861111111112</v>
      </c>
      <c r="T3186" s="31">
        <f t="shared" si="604"/>
        <v>0.73447916666666668</v>
      </c>
      <c r="U3186" s="4">
        <f t="shared" si="598"/>
        <v>0</v>
      </c>
      <c r="V3186" s="4" t="str">
        <f t="shared" si="602"/>
        <v/>
      </c>
      <c r="W3186" s="18" t="str">
        <f>IF(V3186="","",VLOOKUP(L3186,日射量と図３!$A$4:$C$368,3,TRUE)*238.85/100)</f>
        <v/>
      </c>
      <c r="X3186" s="4" t="str">
        <f t="shared" si="599"/>
        <v/>
      </c>
      <c r="Y3186" s="4" t="str">
        <f t="shared" si="605"/>
        <v/>
      </c>
      <c r="Z3186" s="4" t="str">
        <f t="shared" si="606"/>
        <v/>
      </c>
      <c r="AA3186" s="4" t="str">
        <f>IF($V3186="","",IF(Y3186&lt;36,0,IF(AND(36&lt;=Y3186,Y3186&lt;71),VLOOKUP($W3186,日射量と図３!$E$6:$F$34,2,TRUE),IF(AND(71&lt;=Y3186,Y3186&lt;107),VLOOKUP($W3186,日射量と図３!$E$6:$G$34,3,TRUE),IF(AND(107&lt;=Y3186,Y3186&lt;143),VLOOKUP($W3186,日射量と図３!$E$6:$H$34,4,TRUE),VLOOKUP($W3186,日射量と図３!$E$6:$I$34,5,TRUE))))))</f>
        <v/>
      </c>
      <c r="AB3186" s="4" t="str">
        <f>IF($V3186="","",IF(Z3186&lt;36,0,IF(AND(36&lt;=Z3186,Z3186&lt;71),VLOOKUP($W3186,日射量と図３!$E$6:$F$34,2,TRUE),IF(AND(71&lt;=Z3186,Z3186&lt;107),VLOOKUP($W3186,日射量と図３!$E$6:$G$34,3,TRUE),IF(AND(107&lt;=Z3186,Z3186&lt;143),VLOOKUP($W3186,日射量と図３!$E$6:$H$34,4,TRUE),VLOOKUP($W3186,日射量と図３!$E$6:$I$34,5,TRUE))))))</f>
        <v/>
      </c>
      <c r="AC3186" s="382" t="str">
        <f t="shared" si="600"/>
        <v/>
      </c>
      <c r="AD3186" s="382" t="str">
        <f t="shared" si="601"/>
        <v/>
      </c>
    </row>
    <row r="3187" spans="11:30" ht="13.5" customHeight="1">
      <c r="K3187" s="4">
        <f t="shared" si="595"/>
        <v>10</v>
      </c>
      <c r="L3187" s="34">
        <v>43384</v>
      </c>
      <c r="M3187" s="4">
        <v>133</v>
      </c>
      <c r="N3187" s="4">
        <v>16</v>
      </c>
      <c r="O3187" s="31">
        <v>0.625</v>
      </c>
      <c r="P3187" s="35">
        <v>24.42</v>
      </c>
      <c r="Q3187" s="36">
        <f t="shared" si="596"/>
        <v>16</v>
      </c>
      <c r="R3187" s="4">
        <f t="shared" si="597"/>
        <v>0</v>
      </c>
      <c r="S3187" s="31">
        <f t="shared" si="603"/>
        <v>0.24079861111111112</v>
      </c>
      <c r="T3187" s="31">
        <f t="shared" si="604"/>
        <v>0.73447916666666668</v>
      </c>
      <c r="U3187" s="4">
        <f t="shared" si="598"/>
        <v>0</v>
      </c>
      <c r="V3187" s="4" t="str">
        <f t="shared" si="602"/>
        <v/>
      </c>
      <c r="W3187" s="18" t="str">
        <f>IF(V3187="","",VLOOKUP(L3187,日射量と図３!$A$4:$C$368,3,TRUE)*238.85/100)</f>
        <v/>
      </c>
      <c r="X3187" s="4" t="str">
        <f t="shared" si="599"/>
        <v/>
      </c>
      <c r="Y3187" s="4" t="str">
        <f t="shared" si="605"/>
        <v/>
      </c>
      <c r="Z3187" s="4" t="str">
        <f t="shared" si="606"/>
        <v/>
      </c>
      <c r="AA3187" s="4" t="str">
        <f>IF($V3187="","",IF(Y3187&lt;36,0,IF(AND(36&lt;=Y3187,Y3187&lt;71),VLOOKUP($W3187,日射量と図３!$E$6:$F$34,2,TRUE),IF(AND(71&lt;=Y3187,Y3187&lt;107),VLOOKUP($W3187,日射量と図３!$E$6:$G$34,3,TRUE),IF(AND(107&lt;=Y3187,Y3187&lt;143),VLOOKUP($W3187,日射量と図３!$E$6:$H$34,4,TRUE),VLOOKUP($W3187,日射量と図３!$E$6:$I$34,5,TRUE))))))</f>
        <v/>
      </c>
      <c r="AB3187" s="4" t="str">
        <f>IF($V3187="","",IF(Z3187&lt;36,0,IF(AND(36&lt;=Z3187,Z3187&lt;71),VLOOKUP($W3187,日射量と図３!$E$6:$F$34,2,TRUE),IF(AND(71&lt;=Z3187,Z3187&lt;107),VLOOKUP($W3187,日射量と図３!$E$6:$G$34,3,TRUE),IF(AND(107&lt;=Z3187,Z3187&lt;143),VLOOKUP($W3187,日射量と図３!$E$6:$H$34,4,TRUE),VLOOKUP($W3187,日射量と図３!$E$6:$I$34,5,TRUE))))))</f>
        <v/>
      </c>
      <c r="AC3187" s="382" t="str">
        <f t="shared" si="600"/>
        <v/>
      </c>
      <c r="AD3187" s="382" t="str">
        <f t="shared" si="601"/>
        <v/>
      </c>
    </row>
    <row r="3188" spans="11:30" ht="13.5" customHeight="1">
      <c r="K3188" s="4">
        <f t="shared" si="595"/>
        <v>10</v>
      </c>
      <c r="L3188" s="34">
        <v>43384</v>
      </c>
      <c r="M3188" s="4">
        <v>133</v>
      </c>
      <c r="N3188" s="4">
        <v>17</v>
      </c>
      <c r="O3188" s="31">
        <v>0.66666666666666663</v>
      </c>
      <c r="P3188" s="35">
        <v>23.949999999999996</v>
      </c>
      <c r="Q3188" s="36">
        <f t="shared" si="596"/>
        <v>16</v>
      </c>
      <c r="R3188" s="4">
        <f t="shared" si="597"/>
        <v>0</v>
      </c>
      <c r="S3188" s="31">
        <f t="shared" si="603"/>
        <v>0.24079861111111112</v>
      </c>
      <c r="T3188" s="31">
        <f t="shared" si="604"/>
        <v>0.73447916666666668</v>
      </c>
      <c r="U3188" s="4">
        <f t="shared" si="598"/>
        <v>0</v>
      </c>
      <c r="V3188" s="4" t="str">
        <f t="shared" si="602"/>
        <v/>
      </c>
      <c r="W3188" s="18" t="str">
        <f>IF(V3188="","",VLOOKUP(L3188,日射量と図３!$A$4:$C$368,3,TRUE)*238.85/100)</f>
        <v/>
      </c>
      <c r="X3188" s="4" t="str">
        <f t="shared" si="599"/>
        <v/>
      </c>
      <c r="Y3188" s="4" t="str">
        <f t="shared" si="605"/>
        <v/>
      </c>
      <c r="Z3188" s="4" t="str">
        <f t="shared" si="606"/>
        <v/>
      </c>
      <c r="AA3188" s="4" t="str">
        <f>IF($V3188="","",IF(Y3188&lt;36,0,IF(AND(36&lt;=Y3188,Y3188&lt;71),VLOOKUP($W3188,日射量と図３!$E$6:$F$34,2,TRUE),IF(AND(71&lt;=Y3188,Y3188&lt;107),VLOOKUP($W3188,日射量と図３!$E$6:$G$34,3,TRUE),IF(AND(107&lt;=Y3188,Y3188&lt;143),VLOOKUP($W3188,日射量と図３!$E$6:$H$34,4,TRUE),VLOOKUP($W3188,日射量と図３!$E$6:$I$34,5,TRUE))))))</f>
        <v/>
      </c>
      <c r="AB3188" s="4" t="str">
        <f>IF($V3188="","",IF(Z3188&lt;36,0,IF(AND(36&lt;=Z3188,Z3188&lt;71),VLOOKUP($W3188,日射量と図３!$E$6:$F$34,2,TRUE),IF(AND(71&lt;=Z3188,Z3188&lt;107),VLOOKUP($W3188,日射量と図３!$E$6:$G$34,3,TRUE),IF(AND(107&lt;=Z3188,Z3188&lt;143),VLOOKUP($W3188,日射量と図３!$E$6:$H$34,4,TRUE),VLOOKUP($W3188,日射量と図３!$E$6:$I$34,5,TRUE))))))</f>
        <v/>
      </c>
      <c r="AC3188" s="382" t="str">
        <f t="shared" si="600"/>
        <v/>
      </c>
      <c r="AD3188" s="382" t="str">
        <f t="shared" si="601"/>
        <v/>
      </c>
    </row>
    <row r="3189" spans="11:30" ht="13.5" customHeight="1">
      <c r="K3189" s="4">
        <f t="shared" si="595"/>
        <v>10</v>
      </c>
      <c r="L3189" s="34">
        <v>43384</v>
      </c>
      <c r="M3189" s="4">
        <v>133</v>
      </c>
      <c r="N3189" s="4">
        <v>18</v>
      </c>
      <c r="O3189" s="31">
        <v>0.70833333333333337</v>
      </c>
      <c r="P3189" s="35">
        <v>22.97</v>
      </c>
      <c r="Q3189" s="36">
        <f t="shared" si="596"/>
        <v>16</v>
      </c>
      <c r="R3189" s="4">
        <f t="shared" si="597"/>
        <v>0</v>
      </c>
      <c r="S3189" s="31">
        <f t="shared" si="603"/>
        <v>0.24079861111111112</v>
      </c>
      <c r="T3189" s="31">
        <f t="shared" si="604"/>
        <v>0.73447916666666668</v>
      </c>
      <c r="U3189" s="4">
        <f t="shared" si="598"/>
        <v>0</v>
      </c>
      <c r="V3189" s="4" t="str">
        <f t="shared" si="602"/>
        <v/>
      </c>
      <c r="W3189" s="18" t="str">
        <f>IF(V3189="","",VLOOKUP(L3189,日射量と図３!$A$4:$C$368,3,TRUE)*238.85/100)</f>
        <v/>
      </c>
      <c r="X3189" s="4" t="str">
        <f t="shared" si="599"/>
        <v/>
      </c>
      <c r="Y3189" s="4" t="str">
        <f t="shared" si="605"/>
        <v/>
      </c>
      <c r="Z3189" s="4" t="str">
        <f t="shared" si="606"/>
        <v/>
      </c>
      <c r="AA3189" s="4" t="str">
        <f>IF($V3189="","",IF(Y3189&lt;36,0,IF(AND(36&lt;=Y3189,Y3189&lt;71),VLOOKUP($W3189,日射量と図３!$E$6:$F$34,2,TRUE),IF(AND(71&lt;=Y3189,Y3189&lt;107),VLOOKUP($W3189,日射量と図３!$E$6:$G$34,3,TRUE),IF(AND(107&lt;=Y3189,Y3189&lt;143),VLOOKUP($W3189,日射量と図３!$E$6:$H$34,4,TRUE),VLOOKUP($W3189,日射量と図３!$E$6:$I$34,5,TRUE))))))</f>
        <v/>
      </c>
      <c r="AB3189" s="4" t="str">
        <f>IF($V3189="","",IF(Z3189&lt;36,0,IF(AND(36&lt;=Z3189,Z3189&lt;71),VLOOKUP($W3189,日射量と図３!$E$6:$F$34,2,TRUE),IF(AND(71&lt;=Z3189,Z3189&lt;107),VLOOKUP($W3189,日射量と図３!$E$6:$G$34,3,TRUE),IF(AND(107&lt;=Z3189,Z3189&lt;143),VLOOKUP($W3189,日射量と図３!$E$6:$H$34,4,TRUE),VLOOKUP($W3189,日射量と図３!$E$6:$I$34,5,TRUE))))))</f>
        <v/>
      </c>
      <c r="AC3189" s="382" t="str">
        <f t="shared" si="600"/>
        <v/>
      </c>
      <c r="AD3189" s="382" t="str">
        <f t="shared" si="601"/>
        <v/>
      </c>
    </row>
    <row r="3190" spans="11:30" ht="13.5" customHeight="1">
      <c r="K3190" s="4">
        <f t="shared" si="595"/>
        <v>10</v>
      </c>
      <c r="L3190" s="34">
        <v>43384</v>
      </c>
      <c r="M3190" s="4">
        <v>133</v>
      </c>
      <c r="N3190" s="4">
        <v>19</v>
      </c>
      <c r="O3190" s="31">
        <v>0.75</v>
      </c>
      <c r="P3190" s="35">
        <v>22.139999999999997</v>
      </c>
      <c r="Q3190" s="36">
        <f t="shared" si="596"/>
        <v>16</v>
      </c>
      <c r="R3190" s="4">
        <f t="shared" si="597"/>
        <v>0</v>
      </c>
      <c r="S3190" s="31">
        <f t="shared" si="603"/>
        <v>0.24079861111111112</v>
      </c>
      <c r="T3190" s="31">
        <f t="shared" si="604"/>
        <v>0.73447916666666668</v>
      </c>
      <c r="U3190" s="4">
        <f t="shared" si="598"/>
        <v>0</v>
      </c>
      <c r="V3190" s="4" t="str">
        <f t="shared" si="602"/>
        <v/>
      </c>
      <c r="W3190" s="18" t="str">
        <f>IF(V3190="","",VLOOKUP(L3190,日射量と図３!$A$4:$C$368,3,TRUE)*238.85/100)</f>
        <v/>
      </c>
      <c r="X3190" s="4" t="str">
        <f t="shared" si="599"/>
        <v/>
      </c>
      <c r="Y3190" s="4" t="str">
        <f t="shared" si="605"/>
        <v/>
      </c>
      <c r="Z3190" s="4" t="str">
        <f t="shared" si="606"/>
        <v/>
      </c>
      <c r="AA3190" s="4" t="str">
        <f>IF($V3190="","",IF(Y3190&lt;36,0,IF(AND(36&lt;=Y3190,Y3190&lt;71),VLOOKUP($W3190,日射量と図３!$E$6:$F$34,2,TRUE),IF(AND(71&lt;=Y3190,Y3190&lt;107),VLOOKUP($W3190,日射量と図３!$E$6:$G$34,3,TRUE),IF(AND(107&lt;=Y3190,Y3190&lt;143),VLOOKUP($W3190,日射量と図３!$E$6:$H$34,4,TRUE),VLOOKUP($W3190,日射量と図３!$E$6:$I$34,5,TRUE))))))</f>
        <v/>
      </c>
      <c r="AB3190" s="4" t="str">
        <f>IF($V3190="","",IF(Z3190&lt;36,0,IF(AND(36&lt;=Z3190,Z3190&lt;71),VLOOKUP($W3190,日射量と図３!$E$6:$F$34,2,TRUE),IF(AND(71&lt;=Z3190,Z3190&lt;107),VLOOKUP($W3190,日射量と図３!$E$6:$G$34,3,TRUE),IF(AND(107&lt;=Z3190,Z3190&lt;143),VLOOKUP($W3190,日射量と図３!$E$6:$H$34,4,TRUE),VLOOKUP($W3190,日射量と図３!$E$6:$I$34,5,TRUE))))))</f>
        <v/>
      </c>
      <c r="AC3190" s="382" t="str">
        <f t="shared" si="600"/>
        <v/>
      </c>
      <c r="AD3190" s="382" t="str">
        <f t="shared" si="601"/>
        <v/>
      </c>
    </row>
    <row r="3191" spans="11:30" ht="13.5" customHeight="1">
      <c r="K3191" s="4">
        <f t="shared" si="595"/>
        <v>10</v>
      </c>
      <c r="L3191" s="34">
        <v>43384</v>
      </c>
      <c r="M3191" s="4">
        <v>133</v>
      </c>
      <c r="N3191" s="4">
        <v>20</v>
      </c>
      <c r="O3191" s="31">
        <v>0.79166666666666663</v>
      </c>
      <c r="P3191" s="35">
        <v>21.44</v>
      </c>
      <c r="Q3191" s="36">
        <f t="shared" si="596"/>
        <v>16</v>
      </c>
      <c r="R3191" s="4">
        <f t="shared" si="597"/>
        <v>0</v>
      </c>
      <c r="S3191" s="31">
        <f t="shared" si="603"/>
        <v>0.24079861111111112</v>
      </c>
      <c r="T3191" s="31">
        <f t="shared" si="604"/>
        <v>0.73447916666666668</v>
      </c>
      <c r="U3191" s="4">
        <f t="shared" si="598"/>
        <v>0</v>
      </c>
      <c r="V3191" s="4" t="str">
        <f t="shared" si="602"/>
        <v/>
      </c>
      <c r="W3191" s="18" t="str">
        <f>IF(V3191="","",VLOOKUP(L3191,日射量と図３!$A$4:$C$368,3,TRUE)*238.85/100)</f>
        <v/>
      </c>
      <c r="X3191" s="4" t="str">
        <f t="shared" si="599"/>
        <v/>
      </c>
      <c r="Y3191" s="4" t="str">
        <f t="shared" si="605"/>
        <v/>
      </c>
      <c r="Z3191" s="4" t="str">
        <f t="shared" si="606"/>
        <v/>
      </c>
      <c r="AA3191" s="4" t="str">
        <f>IF($V3191="","",IF(Y3191&lt;36,0,IF(AND(36&lt;=Y3191,Y3191&lt;71),VLOOKUP($W3191,日射量と図３!$E$6:$F$34,2,TRUE),IF(AND(71&lt;=Y3191,Y3191&lt;107),VLOOKUP($W3191,日射量と図３!$E$6:$G$34,3,TRUE),IF(AND(107&lt;=Y3191,Y3191&lt;143),VLOOKUP($W3191,日射量と図３!$E$6:$H$34,4,TRUE),VLOOKUP($W3191,日射量と図３!$E$6:$I$34,5,TRUE))))))</f>
        <v/>
      </c>
      <c r="AB3191" s="4" t="str">
        <f>IF($V3191="","",IF(Z3191&lt;36,0,IF(AND(36&lt;=Z3191,Z3191&lt;71),VLOOKUP($W3191,日射量と図３!$E$6:$F$34,2,TRUE),IF(AND(71&lt;=Z3191,Z3191&lt;107),VLOOKUP($W3191,日射量と図３!$E$6:$G$34,3,TRUE),IF(AND(107&lt;=Z3191,Z3191&lt;143),VLOOKUP($W3191,日射量と図３!$E$6:$H$34,4,TRUE),VLOOKUP($W3191,日射量と図３!$E$6:$I$34,5,TRUE))))))</f>
        <v/>
      </c>
      <c r="AC3191" s="382" t="str">
        <f t="shared" si="600"/>
        <v/>
      </c>
      <c r="AD3191" s="382" t="str">
        <f t="shared" si="601"/>
        <v/>
      </c>
    </row>
    <row r="3192" spans="11:30" ht="13.5" customHeight="1">
      <c r="K3192" s="4">
        <f t="shared" si="595"/>
        <v>10</v>
      </c>
      <c r="L3192" s="34">
        <v>43384</v>
      </c>
      <c r="M3192" s="4">
        <v>133</v>
      </c>
      <c r="N3192" s="4">
        <v>21</v>
      </c>
      <c r="O3192" s="31">
        <v>0.83333333333333337</v>
      </c>
      <c r="P3192" s="35">
        <v>20.91</v>
      </c>
      <c r="Q3192" s="36">
        <f t="shared" si="596"/>
        <v>16</v>
      </c>
      <c r="R3192" s="4">
        <f t="shared" si="597"/>
        <v>0</v>
      </c>
      <c r="S3192" s="31">
        <f t="shared" si="603"/>
        <v>0.24079861111111112</v>
      </c>
      <c r="T3192" s="31">
        <f t="shared" si="604"/>
        <v>0.73447916666666668</v>
      </c>
      <c r="U3192" s="4">
        <f t="shared" si="598"/>
        <v>0</v>
      </c>
      <c r="V3192" s="4" t="str">
        <f t="shared" si="602"/>
        <v/>
      </c>
      <c r="W3192" s="18" t="str">
        <f>IF(V3192="","",VLOOKUP(L3192,日射量と図３!$A$4:$C$368,3,TRUE)*238.85/100)</f>
        <v/>
      </c>
      <c r="X3192" s="4" t="str">
        <f t="shared" si="599"/>
        <v/>
      </c>
      <c r="Y3192" s="4" t="str">
        <f t="shared" si="605"/>
        <v/>
      </c>
      <c r="Z3192" s="4" t="str">
        <f t="shared" si="606"/>
        <v/>
      </c>
      <c r="AA3192" s="4" t="str">
        <f>IF($V3192="","",IF(Y3192&lt;36,0,IF(AND(36&lt;=Y3192,Y3192&lt;71),VLOOKUP($W3192,日射量と図３!$E$6:$F$34,2,TRUE),IF(AND(71&lt;=Y3192,Y3192&lt;107),VLOOKUP($W3192,日射量と図３!$E$6:$G$34,3,TRUE),IF(AND(107&lt;=Y3192,Y3192&lt;143),VLOOKUP($W3192,日射量と図３!$E$6:$H$34,4,TRUE),VLOOKUP($W3192,日射量と図３!$E$6:$I$34,5,TRUE))))))</f>
        <v/>
      </c>
      <c r="AB3192" s="4" t="str">
        <f>IF($V3192="","",IF(Z3192&lt;36,0,IF(AND(36&lt;=Z3192,Z3192&lt;71),VLOOKUP($W3192,日射量と図３!$E$6:$F$34,2,TRUE),IF(AND(71&lt;=Z3192,Z3192&lt;107),VLOOKUP($W3192,日射量と図３!$E$6:$G$34,3,TRUE),IF(AND(107&lt;=Z3192,Z3192&lt;143),VLOOKUP($W3192,日射量と図３!$E$6:$H$34,4,TRUE),VLOOKUP($W3192,日射量と図３!$E$6:$I$34,5,TRUE))))))</f>
        <v/>
      </c>
      <c r="AC3192" s="382" t="str">
        <f t="shared" si="600"/>
        <v/>
      </c>
      <c r="AD3192" s="382" t="str">
        <f t="shared" si="601"/>
        <v/>
      </c>
    </row>
    <row r="3193" spans="11:30" ht="13.5" customHeight="1">
      <c r="K3193" s="4">
        <f t="shared" si="595"/>
        <v>10</v>
      </c>
      <c r="L3193" s="34">
        <v>43384</v>
      </c>
      <c r="M3193" s="4">
        <v>133</v>
      </c>
      <c r="N3193" s="4">
        <v>22</v>
      </c>
      <c r="O3193" s="31">
        <v>0.875</v>
      </c>
      <c r="P3193" s="35">
        <v>20.38</v>
      </c>
      <c r="Q3193" s="36">
        <f t="shared" si="596"/>
        <v>16</v>
      </c>
      <c r="R3193" s="4">
        <f t="shared" si="597"/>
        <v>0</v>
      </c>
      <c r="S3193" s="31">
        <f t="shared" si="603"/>
        <v>0.24079861111111112</v>
      </c>
      <c r="T3193" s="31">
        <f t="shared" si="604"/>
        <v>0.73447916666666668</v>
      </c>
      <c r="U3193" s="4">
        <f t="shared" si="598"/>
        <v>0</v>
      </c>
      <c r="V3193" s="4" t="str">
        <f t="shared" si="602"/>
        <v/>
      </c>
      <c r="W3193" s="18" t="str">
        <f>IF(V3193="","",VLOOKUP(L3193,日射量と図３!$A$4:$C$368,3,TRUE)*238.85/100)</f>
        <v/>
      </c>
      <c r="X3193" s="4" t="str">
        <f t="shared" si="599"/>
        <v/>
      </c>
      <c r="Y3193" s="4" t="str">
        <f t="shared" si="605"/>
        <v/>
      </c>
      <c r="Z3193" s="4" t="str">
        <f t="shared" si="606"/>
        <v/>
      </c>
      <c r="AA3193" s="4" t="str">
        <f>IF($V3193="","",IF(Y3193&lt;36,0,IF(AND(36&lt;=Y3193,Y3193&lt;71),VLOOKUP($W3193,日射量と図３!$E$6:$F$34,2,TRUE),IF(AND(71&lt;=Y3193,Y3193&lt;107),VLOOKUP($W3193,日射量と図３!$E$6:$G$34,3,TRUE),IF(AND(107&lt;=Y3193,Y3193&lt;143),VLOOKUP($W3193,日射量と図３!$E$6:$H$34,4,TRUE),VLOOKUP($W3193,日射量と図３!$E$6:$I$34,5,TRUE))))))</f>
        <v/>
      </c>
      <c r="AB3193" s="4" t="str">
        <f>IF($V3193="","",IF(Z3193&lt;36,0,IF(AND(36&lt;=Z3193,Z3193&lt;71),VLOOKUP($W3193,日射量と図３!$E$6:$F$34,2,TRUE),IF(AND(71&lt;=Z3193,Z3193&lt;107),VLOOKUP($W3193,日射量と図３!$E$6:$G$34,3,TRUE),IF(AND(107&lt;=Z3193,Z3193&lt;143),VLOOKUP($W3193,日射量と図３!$E$6:$H$34,4,TRUE),VLOOKUP($W3193,日射量と図３!$E$6:$I$34,5,TRUE))))))</f>
        <v/>
      </c>
      <c r="AC3193" s="382" t="str">
        <f t="shared" si="600"/>
        <v/>
      </c>
      <c r="AD3193" s="382" t="str">
        <f t="shared" si="601"/>
        <v/>
      </c>
    </row>
    <row r="3194" spans="11:30" ht="13.5" customHeight="1">
      <c r="K3194" s="4">
        <f t="shared" si="595"/>
        <v>10</v>
      </c>
      <c r="L3194" s="34">
        <v>43384</v>
      </c>
      <c r="M3194" s="4">
        <v>133</v>
      </c>
      <c r="N3194" s="4">
        <v>23</v>
      </c>
      <c r="O3194" s="31">
        <v>0.91666666666666663</v>
      </c>
      <c r="P3194" s="35">
        <v>19.779999999999998</v>
      </c>
      <c r="Q3194" s="36">
        <f t="shared" si="596"/>
        <v>13</v>
      </c>
      <c r="R3194" s="4">
        <f t="shared" si="597"/>
        <v>0</v>
      </c>
      <c r="S3194" s="31">
        <f t="shared" si="603"/>
        <v>0.24079861111111112</v>
      </c>
      <c r="T3194" s="31">
        <f t="shared" si="604"/>
        <v>0.73447916666666668</v>
      </c>
      <c r="U3194" s="4">
        <f t="shared" si="598"/>
        <v>0</v>
      </c>
      <c r="V3194" s="4" t="str">
        <f t="shared" si="602"/>
        <v/>
      </c>
      <c r="W3194" s="18" t="str">
        <f>IF(V3194="","",VLOOKUP(L3194,日射量と図３!$A$4:$C$368,3,TRUE)*238.85/100)</f>
        <v/>
      </c>
      <c r="X3194" s="4" t="str">
        <f t="shared" si="599"/>
        <v/>
      </c>
      <c r="Y3194" s="4" t="str">
        <f t="shared" si="605"/>
        <v/>
      </c>
      <c r="Z3194" s="4" t="str">
        <f t="shared" si="606"/>
        <v/>
      </c>
      <c r="AA3194" s="4" t="str">
        <f>IF($V3194="","",IF(Y3194&lt;36,0,IF(AND(36&lt;=Y3194,Y3194&lt;71),VLOOKUP($W3194,日射量と図３!$E$6:$F$34,2,TRUE),IF(AND(71&lt;=Y3194,Y3194&lt;107),VLOOKUP($W3194,日射量と図３!$E$6:$G$34,3,TRUE),IF(AND(107&lt;=Y3194,Y3194&lt;143),VLOOKUP($W3194,日射量と図３!$E$6:$H$34,4,TRUE),VLOOKUP($W3194,日射量と図３!$E$6:$I$34,5,TRUE))))))</f>
        <v/>
      </c>
      <c r="AB3194" s="4" t="str">
        <f>IF($V3194="","",IF(Z3194&lt;36,0,IF(AND(36&lt;=Z3194,Z3194&lt;71),VLOOKUP($W3194,日射量と図３!$E$6:$F$34,2,TRUE),IF(AND(71&lt;=Z3194,Z3194&lt;107),VLOOKUP($W3194,日射量と図３!$E$6:$G$34,3,TRUE),IF(AND(107&lt;=Z3194,Z3194&lt;143),VLOOKUP($W3194,日射量と図３!$E$6:$H$34,4,TRUE),VLOOKUP($W3194,日射量と図３!$E$6:$I$34,5,TRUE))))))</f>
        <v/>
      </c>
      <c r="AC3194" s="382" t="str">
        <f t="shared" si="600"/>
        <v/>
      </c>
      <c r="AD3194" s="382" t="str">
        <f t="shared" si="601"/>
        <v/>
      </c>
    </row>
    <row r="3195" spans="11:30" ht="13.5" customHeight="1">
      <c r="K3195" s="4">
        <f t="shared" si="595"/>
        <v>10</v>
      </c>
      <c r="L3195" s="34">
        <v>43384</v>
      </c>
      <c r="M3195" s="4">
        <v>133</v>
      </c>
      <c r="N3195" s="4">
        <v>24</v>
      </c>
      <c r="O3195" s="31">
        <v>0.95833333333333337</v>
      </c>
      <c r="P3195" s="35">
        <v>19.32</v>
      </c>
      <c r="Q3195" s="36">
        <f t="shared" si="596"/>
        <v>13</v>
      </c>
      <c r="R3195" s="4">
        <f t="shared" si="597"/>
        <v>0</v>
      </c>
      <c r="S3195" s="31">
        <f t="shared" si="603"/>
        <v>0.24079861111111112</v>
      </c>
      <c r="T3195" s="31">
        <f t="shared" si="604"/>
        <v>0.73447916666666668</v>
      </c>
      <c r="U3195" s="4">
        <f t="shared" si="598"/>
        <v>0</v>
      </c>
      <c r="V3195" s="4" t="str">
        <f t="shared" si="602"/>
        <v/>
      </c>
      <c r="W3195" s="18" t="str">
        <f>IF(V3195="","",VLOOKUP(L3195,日射量と図３!$A$4:$C$368,3,TRUE)*238.85/100)</f>
        <v/>
      </c>
      <c r="X3195" s="4" t="str">
        <f t="shared" si="599"/>
        <v/>
      </c>
      <c r="Y3195" s="4" t="str">
        <f t="shared" si="605"/>
        <v/>
      </c>
      <c r="Z3195" s="4" t="str">
        <f t="shared" si="606"/>
        <v/>
      </c>
      <c r="AA3195" s="4" t="str">
        <f>IF($V3195="","",IF(Y3195&lt;36,0,IF(AND(36&lt;=Y3195,Y3195&lt;71),VLOOKUP($W3195,日射量と図３!$E$6:$F$34,2,TRUE),IF(AND(71&lt;=Y3195,Y3195&lt;107),VLOOKUP($W3195,日射量と図３!$E$6:$G$34,3,TRUE),IF(AND(107&lt;=Y3195,Y3195&lt;143),VLOOKUP($W3195,日射量と図３!$E$6:$H$34,4,TRUE),VLOOKUP($W3195,日射量と図３!$E$6:$I$34,5,TRUE))))))</f>
        <v/>
      </c>
      <c r="AB3195" s="4" t="str">
        <f>IF($V3195="","",IF(Z3195&lt;36,0,IF(AND(36&lt;=Z3195,Z3195&lt;71),VLOOKUP($W3195,日射量と図３!$E$6:$F$34,2,TRUE),IF(AND(71&lt;=Z3195,Z3195&lt;107),VLOOKUP($W3195,日射量と図３!$E$6:$G$34,3,TRUE),IF(AND(107&lt;=Z3195,Z3195&lt;143),VLOOKUP($W3195,日射量と図３!$E$6:$H$34,4,TRUE),VLOOKUP($W3195,日射量と図３!$E$6:$I$34,5,TRUE))))))</f>
        <v/>
      </c>
      <c r="AC3195" s="382" t="str">
        <f t="shared" si="600"/>
        <v/>
      </c>
      <c r="AD3195" s="382" t="str">
        <f t="shared" si="601"/>
        <v/>
      </c>
    </row>
    <row r="3196" spans="11:30" ht="13.5" customHeight="1">
      <c r="K3196" s="4">
        <f t="shared" si="595"/>
        <v>10</v>
      </c>
      <c r="L3196" s="34">
        <v>43385</v>
      </c>
      <c r="M3196" s="4">
        <v>134</v>
      </c>
      <c r="N3196" s="4">
        <v>1</v>
      </c>
      <c r="O3196" s="31">
        <v>0</v>
      </c>
      <c r="P3196" s="35">
        <v>18.850000000000001</v>
      </c>
      <c r="Q3196" s="36">
        <f t="shared" si="596"/>
        <v>13</v>
      </c>
      <c r="R3196" s="4">
        <f t="shared" si="597"/>
        <v>0</v>
      </c>
      <c r="S3196" s="31">
        <f t="shared" si="603"/>
        <v>0.24079861111111112</v>
      </c>
      <c r="T3196" s="31">
        <f t="shared" si="604"/>
        <v>0.73447916666666668</v>
      </c>
      <c r="U3196" s="4">
        <f t="shared" si="598"/>
        <v>0</v>
      </c>
      <c r="V3196" s="4">
        <f t="shared" si="602"/>
        <v>0</v>
      </c>
      <c r="W3196" s="18">
        <f>IF(V3196="","",VLOOKUP(L3196,日射量と図３!$A$4:$C$368,3,TRUE)*238.85/100)</f>
        <v>35.827500000000001</v>
      </c>
      <c r="X3196" s="4">
        <f t="shared" si="599"/>
        <v>12</v>
      </c>
      <c r="Y3196" s="4">
        <f t="shared" si="605"/>
        <v>0</v>
      </c>
      <c r="Z3196" s="4">
        <f t="shared" si="606"/>
        <v>0</v>
      </c>
      <c r="AA3196" s="4">
        <f>IF($V3196="","",IF(Y3196&lt;36,0,IF(AND(36&lt;=Y3196,Y3196&lt;71),VLOOKUP($W3196,日射量と図３!$E$6:$F$34,2,TRUE),IF(AND(71&lt;=Y3196,Y3196&lt;107),VLOOKUP($W3196,日射量と図３!$E$6:$G$34,3,TRUE),IF(AND(107&lt;=Y3196,Y3196&lt;143),VLOOKUP($W3196,日射量と図３!$E$6:$H$34,4,TRUE),VLOOKUP($W3196,日射量と図３!$E$6:$I$34,5,TRUE))))))</f>
        <v>0</v>
      </c>
      <c r="AB3196" s="4">
        <f>IF($V3196="","",IF(Z3196&lt;36,0,IF(AND(36&lt;=Z3196,Z3196&lt;71),VLOOKUP($W3196,日射量と図３!$E$6:$F$34,2,TRUE),IF(AND(71&lt;=Z3196,Z3196&lt;107),VLOOKUP($W3196,日射量と図３!$E$6:$G$34,3,TRUE),IF(AND(107&lt;=Z3196,Z3196&lt;143),VLOOKUP($W3196,日射量と図３!$E$6:$H$34,4,TRUE),VLOOKUP($W3196,日射量と図３!$E$6:$I$34,5,TRUE))))))</f>
        <v>0</v>
      </c>
      <c r="AC3196" s="382">
        <f t="shared" si="600"/>
        <v>0</v>
      </c>
      <c r="AD3196" s="382">
        <f t="shared" si="601"/>
        <v>0</v>
      </c>
    </row>
    <row r="3197" spans="11:30" ht="13.5" customHeight="1">
      <c r="K3197" s="4">
        <f t="shared" si="595"/>
        <v>10</v>
      </c>
      <c r="L3197" s="34">
        <v>43385</v>
      </c>
      <c r="M3197" s="4">
        <v>134</v>
      </c>
      <c r="N3197" s="4">
        <v>2</v>
      </c>
      <c r="O3197" s="31">
        <v>4.1666666666666664E-2</v>
      </c>
      <c r="P3197" s="35">
        <v>18.690000000000001</v>
      </c>
      <c r="Q3197" s="36">
        <f t="shared" si="596"/>
        <v>13</v>
      </c>
      <c r="R3197" s="4">
        <f t="shared" si="597"/>
        <v>0</v>
      </c>
      <c r="S3197" s="31">
        <f t="shared" si="603"/>
        <v>0.24079861111111112</v>
      </c>
      <c r="T3197" s="31">
        <f t="shared" si="604"/>
        <v>0.73447916666666668</v>
      </c>
      <c r="U3197" s="4">
        <f t="shared" si="598"/>
        <v>0</v>
      </c>
      <c r="V3197" s="4" t="str">
        <f t="shared" si="602"/>
        <v/>
      </c>
      <c r="W3197" s="18" t="str">
        <f>IF(V3197="","",VLOOKUP(L3197,日射量と図３!$A$4:$C$368,3,TRUE)*238.85/100)</f>
        <v/>
      </c>
      <c r="X3197" s="4" t="str">
        <f t="shared" si="599"/>
        <v/>
      </c>
      <c r="Y3197" s="4" t="str">
        <f t="shared" si="605"/>
        <v/>
      </c>
      <c r="Z3197" s="4" t="str">
        <f t="shared" si="606"/>
        <v/>
      </c>
      <c r="AA3197" s="4" t="str">
        <f>IF($V3197="","",IF(Y3197&lt;36,0,IF(AND(36&lt;=Y3197,Y3197&lt;71),VLOOKUP($W3197,日射量と図３!$E$6:$F$34,2,TRUE),IF(AND(71&lt;=Y3197,Y3197&lt;107),VLOOKUP($W3197,日射量と図３!$E$6:$G$34,3,TRUE),IF(AND(107&lt;=Y3197,Y3197&lt;143),VLOOKUP($W3197,日射量と図３!$E$6:$H$34,4,TRUE),VLOOKUP($W3197,日射量と図３!$E$6:$I$34,5,TRUE))))))</f>
        <v/>
      </c>
      <c r="AB3197" s="4" t="str">
        <f>IF($V3197="","",IF(Z3197&lt;36,0,IF(AND(36&lt;=Z3197,Z3197&lt;71),VLOOKUP($W3197,日射量と図３!$E$6:$F$34,2,TRUE),IF(AND(71&lt;=Z3197,Z3197&lt;107),VLOOKUP($W3197,日射量と図３!$E$6:$G$34,3,TRUE),IF(AND(107&lt;=Z3197,Z3197&lt;143),VLOOKUP($W3197,日射量と図３!$E$6:$H$34,4,TRUE),VLOOKUP($W3197,日射量と図３!$E$6:$I$34,5,TRUE))))))</f>
        <v/>
      </c>
      <c r="AC3197" s="382" t="str">
        <f t="shared" si="600"/>
        <v/>
      </c>
      <c r="AD3197" s="382" t="str">
        <f t="shared" si="601"/>
        <v/>
      </c>
    </row>
    <row r="3198" spans="11:30" ht="13.5" customHeight="1">
      <c r="K3198" s="4">
        <f t="shared" si="595"/>
        <v>10</v>
      </c>
      <c r="L3198" s="34">
        <v>43385</v>
      </c>
      <c r="M3198" s="4">
        <v>134</v>
      </c>
      <c r="N3198" s="4">
        <v>3</v>
      </c>
      <c r="O3198" s="31">
        <v>8.3333333333333329E-2</v>
      </c>
      <c r="P3198" s="35">
        <v>18.37</v>
      </c>
      <c r="Q3198" s="36">
        <f t="shared" si="596"/>
        <v>13</v>
      </c>
      <c r="R3198" s="4">
        <f t="shared" si="597"/>
        <v>0</v>
      </c>
      <c r="S3198" s="31">
        <f t="shared" si="603"/>
        <v>0.24079861111111112</v>
      </c>
      <c r="T3198" s="31">
        <f t="shared" si="604"/>
        <v>0.73447916666666668</v>
      </c>
      <c r="U3198" s="4">
        <f t="shared" si="598"/>
        <v>0</v>
      </c>
      <c r="V3198" s="4" t="str">
        <f t="shared" si="602"/>
        <v/>
      </c>
      <c r="W3198" s="18" t="str">
        <f>IF(V3198="","",VLOOKUP(L3198,日射量と図３!$A$4:$C$368,3,TRUE)*238.85/100)</f>
        <v/>
      </c>
      <c r="X3198" s="4" t="str">
        <f t="shared" si="599"/>
        <v/>
      </c>
      <c r="Y3198" s="4" t="str">
        <f t="shared" si="605"/>
        <v/>
      </c>
      <c r="Z3198" s="4" t="str">
        <f t="shared" si="606"/>
        <v/>
      </c>
      <c r="AA3198" s="4" t="str">
        <f>IF($V3198="","",IF(Y3198&lt;36,0,IF(AND(36&lt;=Y3198,Y3198&lt;71),VLOOKUP($W3198,日射量と図３!$E$6:$F$34,2,TRUE),IF(AND(71&lt;=Y3198,Y3198&lt;107),VLOOKUP($W3198,日射量と図３!$E$6:$G$34,3,TRUE),IF(AND(107&lt;=Y3198,Y3198&lt;143),VLOOKUP($W3198,日射量と図３!$E$6:$H$34,4,TRUE),VLOOKUP($W3198,日射量と図３!$E$6:$I$34,5,TRUE))))))</f>
        <v/>
      </c>
      <c r="AB3198" s="4" t="str">
        <f>IF($V3198="","",IF(Z3198&lt;36,0,IF(AND(36&lt;=Z3198,Z3198&lt;71),VLOOKUP($W3198,日射量と図３!$E$6:$F$34,2,TRUE),IF(AND(71&lt;=Z3198,Z3198&lt;107),VLOOKUP($W3198,日射量と図３!$E$6:$G$34,3,TRUE),IF(AND(107&lt;=Z3198,Z3198&lt;143),VLOOKUP($W3198,日射量と図３!$E$6:$H$34,4,TRUE),VLOOKUP($W3198,日射量と図３!$E$6:$I$34,5,TRUE))))))</f>
        <v/>
      </c>
      <c r="AC3198" s="382" t="str">
        <f t="shared" si="600"/>
        <v/>
      </c>
      <c r="AD3198" s="382" t="str">
        <f t="shared" si="601"/>
        <v/>
      </c>
    </row>
    <row r="3199" spans="11:30" ht="13.5" customHeight="1">
      <c r="K3199" s="4">
        <f t="shared" si="595"/>
        <v>10</v>
      </c>
      <c r="L3199" s="34">
        <v>43385</v>
      </c>
      <c r="M3199" s="4">
        <v>134</v>
      </c>
      <c r="N3199" s="4">
        <v>4</v>
      </c>
      <c r="O3199" s="31">
        <v>0.125</v>
      </c>
      <c r="P3199" s="35">
        <v>17.919999999999998</v>
      </c>
      <c r="Q3199" s="36">
        <f t="shared" si="596"/>
        <v>13</v>
      </c>
      <c r="R3199" s="4">
        <f t="shared" si="597"/>
        <v>0</v>
      </c>
      <c r="S3199" s="31">
        <f t="shared" si="603"/>
        <v>0.24079861111111112</v>
      </c>
      <c r="T3199" s="31">
        <f t="shared" si="604"/>
        <v>0.73447916666666668</v>
      </c>
      <c r="U3199" s="4">
        <f t="shared" si="598"/>
        <v>0</v>
      </c>
      <c r="V3199" s="4" t="str">
        <f t="shared" si="602"/>
        <v/>
      </c>
      <c r="W3199" s="18" t="str">
        <f>IF(V3199="","",VLOOKUP(L3199,日射量と図３!$A$4:$C$368,3,TRUE)*238.85/100)</f>
        <v/>
      </c>
      <c r="X3199" s="4" t="str">
        <f t="shared" si="599"/>
        <v/>
      </c>
      <c r="Y3199" s="4" t="str">
        <f t="shared" si="605"/>
        <v/>
      </c>
      <c r="Z3199" s="4" t="str">
        <f t="shared" si="606"/>
        <v/>
      </c>
      <c r="AA3199" s="4" t="str">
        <f>IF($V3199="","",IF(Y3199&lt;36,0,IF(AND(36&lt;=Y3199,Y3199&lt;71),VLOOKUP($W3199,日射量と図３!$E$6:$F$34,2,TRUE),IF(AND(71&lt;=Y3199,Y3199&lt;107),VLOOKUP($W3199,日射量と図３!$E$6:$G$34,3,TRUE),IF(AND(107&lt;=Y3199,Y3199&lt;143),VLOOKUP($W3199,日射量と図３!$E$6:$H$34,4,TRUE),VLOOKUP($W3199,日射量と図３!$E$6:$I$34,5,TRUE))))))</f>
        <v/>
      </c>
      <c r="AB3199" s="4" t="str">
        <f>IF($V3199="","",IF(Z3199&lt;36,0,IF(AND(36&lt;=Z3199,Z3199&lt;71),VLOOKUP($W3199,日射量と図３!$E$6:$F$34,2,TRUE),IF(AND(71&lt;=Z3199,Z3199&lt;107),VLOOKUP($W3199,日射量と図３!$E$6:$G$34,3,TRUE),IF(AND(107&lt;=Z3199,Z3199&lt;143),VLOOKUP($W3199,日射量と図３!$E$6:$H$34,4,TRUE),VLOOKUP($W3199,日射量と図３!$E$6:$I$34,5,TRUE))))))</f>
        <v/>
      </c>
      <c r="AC3199" s="382" t="str">
        <f t="shared" si="600"/>
        <v/>
      </c>
      <c r="AD3199" s="382" t="str">
        <f t="shared" si="601"/>
        <v/>
      </c>
    </row>
    <row r="3200" spans="11:30" ht="13.5" customHeight="1">
      <c r="K3200" s="4">
        <f t="shared" si="595"/>
        <v>10</v>
      </c>
      <c r="L3200" s="34">
        <v>43385</v>
      </c>
      <c r="M3200" s="4">
        <v>134</v>
      </c>
      <c r="N3200" s="4">
        <v>5</v>
      </c>
      <c r="O3200" s="31">
        <v>0.16666666666666666</v>
      </c>
      <c r="P3200" s="35">
        <v>17.589999999999996</v>
      </c>
      <c r="Q3200" s="36">
        <f t="shared" si="596"/>
        <v>15</v>
      </c>
      <c r="R3200" s="4">
        <f t="shared" si="597"/>
        <v>0</v>
      </c>
      <c r="S3200" s="31">
        <f t="shared" si="603"/>
        <v>0.24079861111111112</v>
      </c>
      <c r="T3200" s="31">
        <f t="shared" si="604"/>
        <v>0.73447916666666668</v>
      </c>
      <c r="U3200" s="4">
        <f t="shared" si="598"/>
        <v>0</v>
      </c>
      <c r="V3200" s="4" t="str">
        <f t="shared" si="602"/>
        <v/>
      </c>
      <c r="W3200" s="18" t="str">
        <f>IF(V3200="","",VLOOKUP(L3200,日射量と図３!$A$4:$C$368,3,TRUE)*238.85/100)</f>
        <v/>
      </c>
      <c r="X3200" s="4" t="str">
        <f t="shared" si="599"/>
        <v/>
      </c>
      <c r="Y3200" s="4" t="str">
        <f t="shared" si="605"/>
        <v/>
      </c>
      <c r="Z3200" s="4" t="str">
        <f t="shared" si="606"/>
        <v/>
      </c>
      <c r="AA3200" s="4" t="str">
        <f>IF($V3200="","",IF(Y3200&lt;36,0,IF(AND(36&lt;=Y3200,Y3200&lt;71),VLOOKUP($W3200,日射量と図３!$E$6:$F$34,2,TRUE),IF(AND(71&lt;=Y3200,Y3200&lt;107),VLOOKUP($W3200,日射量と図３!$E$6:$G$34,3,TRUE),IF(AND(107&lt;=Y3200,Y3200&lt;143),VLOOKUP($W3200,日射量と図３!$E$6:$H$34,4,TRUE),VLOOKUP($W3200,日射量と図３!$E$6:$I$34,5,TRUE))))))</f>
        <v/>
      </c>
      <c r="AB3200" s="4" t="str">
        <f>IF($V3200="","",IF(Z3200&lt;36,0,IF(AND(36&lt;=Z3200,Z3200&lt;71),VLOOKUP($W3200,日射量と図３!$E$6:$F$34,2,TRUE),IF(AND(71&lt;=Z3200,Z3200&lt;107),VLOOKUP($W3200,日射量と図３!$E$6:$G$34,3,TRUE),IF(AND(107&lt;=Z3200,Z3200&lt;143),VLOOKUP($W3200,日射量と図３!$E$6:$H$34,4,TRUE),VLOOKUP($W3200,日射量と図３!$E$6:$I$34,5,TRUE))))))</f>
        <v/>
      </c>
      <c r="AC3200" s="382" t="str">
        <f t="shared" si="600"/>
        <v/>
      </c>
      <c r="AD3200" s="382" t="str">
        <f t="shared" si="601"/>
        <v/>
      </c>
    </row>
    <row r="3201" spans="11:30" ht="13.5" customHeight="1">
      <c r="K3201" s="4">
        <f t="shared" si="595"/>
        <v>10</v>
      </c>
      <c r="L3201" s="34">
        <v>43385</v>
      </c>
      <c r="M3201" s="4">
        <v>134</v>
      </c>
      <c r="N3201" s="4">
        <v>6</v>
      </c>
      <c r="O3201" s="31">
        <v>0.20833333333333334</v>
      </c>
      <c r="P3201" s="35">
        <v>17.36</v>
      </c>
      <c r="Q3201" s="36">
        <f t="shared" si="596"/>
        <v>15</v>
      </c>
      <c r="R3201" s="4">
        <f t="shared" si="597"/>
        <v>0</v>
      </c>
      <c r="S3201" s="31">
        <f t="shared" si="603"/>
        <v>0.24079861111111112</v>
      </c>
      <c r="T3201" s="31">
        <f t="shared" si="604"/>
        <v>0.73447916666666668</v>
      </c>
      <c r="U3201" s="4">
        <f t="shared" si="598"/>
        <v>0</v>
      </c>
      <c r="V3201" s="4" t="str">
        <f t="shared" si="602"/>
        <v/>
      </c>
      <c r="W3201" s="18" t="str">
        <f>IF(V3201="","",VLOOKUP(L3201,日射量と図３!$A$4:$C$368,3,TRUE)*238.85/100)</f>
        <v/>
      </c>
      <c r="X3201" s="4" t="str">
        <f t="shared" si="599"/>
        <v/>
      </c>
      <c r="Y3201" s="4" t="str">
        <f t="shared" si="605"/>
        <v/>
      </c>
      <c r="Z3201" s="4" t="str">
        <f t="shared" si="606"/>
        <v/>
      </c>
      <c r="AA3201" s="4" t="str">
        <f>IF($V3201="","",IF(Y3201&lt;36,0,IF(AND(36&lt;=Y3201,Y3201&lt;71),VLOOKUP($W3201,日射量と図３!$E$6:$F$34,2,TRUE),IF(AND(71&lt;=Y3201,Y3201&lt;107),VLOOKUP($W3201,日射量と図３!$E$6:$G$34,3,TRUE),IF(AND(107&lt;=Y3201,Y3201&lt;143),VLOOKUP($W3201,日射量と図３!$E$6:$H$34,4,TRUE),VLOOKUP($W3201,日射量と図３!$E$6:$I$34,5,TRUE))))))</f>
        <v/>
      </c>
      <c r="AB3201" s="4" t="str">
        <f>IF($V3201="","",IF(Z3201&lt;36,0,IF(AND(36&lt;=Z3201,Z3201&lt;71),VLOOKUP($W3201,日射量と図３!$E$6:$F$34,2,TRUE),IF(AND(71&lt;=Z3201,Z3201&lt;107),VLOOKUP($W3201,日射量と図３!$E$6:$G$34,3,TRUE),IF(AND(107&lt;=Z3201,Z3201&lt;143),VLOOKUP($W3201,日射量と図３!$E$6:$H$34,4,TRUE),VLOOKUP($W3201,日射量と図３!$E$6:$I$34,5,TRUE))))))</f>
        <v/>
      </c>
      <c r="AC3201" s="382" t="str">
        <f t="shared" si="600"/>
        <v/>
      </c>
      <c r="AD3201" s="382" t="str">
        <f t="shared" si="601"/>
        <v/>
      </c>
    </row>
    <row r="3202" spans="11:30" ht="13.5" customHeight="1">
      <c r="K3202" s="4">
        <f t="shared" si="595"/>
        <v>10</v>
      </c>
      <c r="L3202" s="34">
        <v>43385</v>
      </c>
      <c r="M3202" s="4">
        <v>134</v>
      </c>
      <c r="N3202" s="4">
        <v>7</v>
      </c>
      <c r="O3202" s="31">
        <v>0.25</v>
      </c>
      <c r="P3202" s="35">
        <v>17.149999999999999</v>
      </c>
      <c r="Q3202" s="36">
        <f t="shared" si="596"/>
        <v>15</v>
      </c>
      <c r="R3202" s="4">
        <f t="shared" si="597"/>
        <v>0</v>
      </c>
      <c r="S3202" s="31">
        <f t="shared" si="603"/>
        <v>0.24079861111111112</v>
      </c>
      <c r="T3202" s="31">
        <f t="shared" si="604"/>
        <v>0.73447916666666668</v>
      </c>
      <c r="U3202" s="4">
        <f t="shared" si="598"/>
        <v>0</v>
      </c>
      <c r="V3202" s="4" t="str">
        <f t="shared" si="602"/>
        <v/>
      </c>
      <c r="W3202" s="18" t="str">
        <f>IF(V3202="","",VLOOKUP(L3202,日射量と図３!$A$4:$C$368,3,TRUE)*238.85/100)</f>
        <v/>
      </c>
      <c r="X3202" s="4" t="str">
        <f t="shared" si="599"/>
        <v/>
      </c>
      <c r="Y3202" s="4" t="str">
        <f t="shared" si="605"/>
        <v/>
      </c>
      <c r="Z3202" s="4" t="str">
        <f t="shared" si="606"/>
        <v/>
      </c>
      <c r="AA3202" s="4" t="str">
        <f>IF($V3202="","",IF(Y3202&lt;36,0,IF(AND(36&lt;=Y3202,Y3202&lt;71),VLOOKUP($W3202,日射量と図３!$E$6:$F$34,2,TRUE),IF(AND(71&lt;=Y3202,Y3202&lt;107),VLOOKUP($W3202,日射量と図３!$E$6:$G$34,3,TRUE),IF(AND(107&lt;=Y3202,Y3202&lt;143),VLOOKUP($W3202,日射量と図３!$E$6:$H$34,4,TRUE),VLOOKUP($W3202,日射量と図３!$E$6:$I$34,5,TRUE))))))</f>
        <v/>
      </c>
      <c r="AB3202" s="4" t="str">
        <f>IF($V3202="","",IF(Z3202&lt;36,0,IF(AND(36&lt;=Z3202,Z3202&lt;71),VLOOKUP($W3202,日射量と図３!$E$6:$F$34,2,TRUE),IF(AND(71&lt;=Z3202,Z3202&lt;107),VLOOKUP($W3202,日射量と図３!$E$6:$G$34,3,TRUE),IF(AND(107&lt;=Z3202,Z3202&lt;143),VLOOKUP($W3202,日射量と図３!$E$6:$H$34,4,TRUE),VLOOKUP($W3202,日射量と図３!$E$6:$I$34,5,TRUE))))))</f>
        <v/>
      </c>
      <c r="AC3202" s="382" t="str">
        <f t="shared" si="600"/>
        <v/>
      </c>
      <c r="AD3202" s="382" t="str">
        <f t="shared" si="601"/>
        <v/>
      </c>
    </row>
    <row r="3203" spans="11:30" ht="13.5" customHeight="1">
      <c r="K3203" s="4">
        <f t="shared" si="595"/>
        <v>10</v>
      </c>
      <c r="L3203" s="34">
        <v>43385</v>
      </c>
      <c r="M3203" s="4">
        <v>134</v>
      </c>
      <c r="N3203" s="4">
        <v>8</v>
      </c>
      <c r="O3203" s="31">
        <v>0.29166666666666669</v>
      </c>
      <c r="P3203" s="35">
        <v>17.649999999999999</v>
      </c>
      <c r="Q3203" s="36">
        <f t="shared" si="596"/>
        <v>12</v>
      </c>
      <c r="R3203" s="4">
        <f t="shared" si="597"/>
        <v>0</v>
      </c>
      <c r="S3203" s="31">
        <f t="shared" si="603"/>
        <v>0.24079861111111112</v>
      </c>
      <c r="T3203" s="31">
        <f t="shared" si="604"/>
        <v>0.73447916666666668</v>
      </c>
      <c r="U3203" s="4">
        <f t="shared" si="598"/>
        <v>0</v>
      </c>
      <c r="V3203" s="4" t="str">
        <f t="shared" si="602"/>
        <v/>
      </c>
      <c r="W3203" s="18" t="str">
        <f>IF(V3203="","",VLOOKUP(L3203,日射量と図３!$A$4:$C$368,3,TRUE)*238.85/100)</f>
        <v/>
      </c>
      <c r="X3203" s="4" t="str">
        <f t="shared" si="599"/>
        <v/>
      </c>
      <c r="Y3203" s="4" t="str">
        <f t="shared" si="605"/>
        <v/>
      </c>
      <c r="Z3203" s="4" t="str">
        <f t="shared" si="606"/>
        <v/>
      </c>
      <c r="AA3203" s="4" t="str">
        <f>IF($V3203="","",IF(Y3203&lt;36,0,IF(AND(36&lt;=Y3203,Y3203&lt;71),VLOOKUP($W3203,日射量と図３!$E$6:$F$34,2,TRUE),IF(AND(71&lt;=Y3203,Y3203&lt;107),VLOOKUP($W3203,日射量と図３!$E$6:$G$34,3,TRUE),IF(AND(107&lt;=Y3203,Y3203&lt;143),VLOOKUP($W3203,日射量と図３!$E$6:$H$34,4,TRUE),VLOOKUP($W3203,日射量と図３!$E$6:$I$34,5,TRUE))))))</f>
        <v/>
      </c>
      <c r="AB3203" s="4" t="str">
        <f>IF($V3203="","",IF(Z3203&lt;36,0,IF(AND(36&lt;=Z3203,Z3203&lt;71),VLOOKUP($W3203,日射量と図３!$E$6:$F$34,2,TRUE),IF(AND(71&lt;=Z3203,Z3203&lt;107),VLOOKUP($W3203,日射量と図３!$E$6:$G$34,3,TRUE),IF(AND(107&lt;=Z3203,Z3203&lt;143),VLOOKUP($W3203,日射量と図３!$E$6:$H$34,4,TRUE),VLOOKUP($W3203,日射量と図３!$E$6:$I$34,5,TRUE))))))</f>
        <v/>
      </c>
      <c r="AC3203" s="382" t="str">
        <f t="shared" si="600"/>
        <v/>
      </c>
      <c r="AD3203" s="382" t="str">
        <f t="shared" si="601"/>
        <v/>
      </c>
    </row>
    <row r="3204" spans="11:30" ht="13.5" customHeight="1">
      <c r="K3204" s="4">
        <f t="shared" si="595"/>
        <v>10</v>
      </c>
      <c r="L3204" s="34">
        <v>43385</v>
      </c>
      <c r="M3204" s="4">
        <v>134</v>
      </c>
      <c r="N3204" s="4">
        <v>9</v>
      </c>
      <c r="O3204" s="31">
        <v>0.33333333333333331</v>
      </c>
      <c r="P3204" s="35">
        <v>18.919999999999998</v>
      </c>
      <c r="Q3204" s="36">
        <f t="shared" si="596"/>
        <v>12</v>
      </c>
      <c r="R3204" s="4">
        <f t="shared" si="597"/>
        <v>0</v>
      </c>
      <c r="S3204" s="31">
        <f t="shared" si="603"/>
        <v>0.24079861111111112</v>
      </c>
      <c r="T3204" s="31">
        <f t="shared" si="604"/>
        <v>0.73447916666666668</v>
      </c>
      <c r="U3204" s="4">
        <f t="shared" si="598"/>
        <v>0</v>
      </c>
      <c r="V3204" s="4" t="str">
        <f t="shared" si="602"/>
        <v/>
      </c>
      <c r="W3204" s="18" t="str">
        <f>IF(V3204="","",VLOOKUP(L3204,日射量と図３!$A$4:$C$368,3,TRUE)*238.85/100)</f>
        <v/>
      </c>
      <c r="X3204" s="4" t="str">
        <f t="shared" si="599"/>
        <v/>
      </c>
      <c r="Y3204" s="4" t="str">
        <f t="shared" si="605"/>
        <v/>
      </c>
      <c r="Z3204" s="4" t="str">
        <f t="shared" si="606"/>
        <v/>
      </c>
      <c r="AA3204" s="4" t="str">
        <f>IF($V3204="","",IF(Y3204&lt;36,0,IF(AND(36&lt;=Y3204,Y3204&lt;71),VLOOKUP($W3204,日射量と図３!$E$6:$F$34,2,TRUE),IF(AND(71&lt;=Y3204,Y3204&lt;107),VLOOKUP($W3204,日射量と図３!$E$6:$G$34,3,TRUE),IF(AND(107&lt;=Y3204,Y3204&lt;143),VLOOKUP($W3204,日射量と図３!$E$6:$H$34,4,TRUE),VLOOKUP($W3204,日射量と図３!$E$6:$I$34,5,TRUE))))))</f>
        <v/>
      </c>
      <c r="AB3204" s="4" t="str">
        <f>IF($V3204="","",IF(Z3204&lt;36,0,IF(AND(36&lt;=Z3204,Z3204&lt;71),VLOOKUP($W3204,日射量と図３!$E$6:$F$34,2,TRUE),IF(AND(71&lt;=Z3204,Z3204&lt;107),VLOOKUP($W3204,日射量と図３!$E$6:$G$34,3,TRUE),IF(AND(107&lt;=Z3204,Z3204&lt;143),VLOOKUP($W3204,日射量と図３!$E$6:$H$34,4,TRUE),VLOOKUP($W3204,日射量と図３!$E$6:$I$34,5,TRUE))))))</f>
        <v/>
      </c>
      <c r="AC3204" s="382" t="str">
        <f t="shared" si="600"/>
        <v/>
      </c>
      <c r="AD3204" s="382" t="str">
        <f t="shared" si="601"/>
        <v/>
      </c>
    </row>
    <row r="3205" spans="11:30" ht="13.5" customHeight="1">
      <c r="K3205" s="4">
        <f t="shared" ref="K3205:K3268" si="607">MONTH(L3205)</f>
        <v>10</v>
      </c>
      <c r="L3205" s="34">
        <v>43385</v>
      </c>
      <c r="M3205" s="4">
        <v>134</v>
      </c>
      <c r="N3205" s="4">
        <v>10</v>
      </c>
      <c r="O3205" s="31">
        <v>0.375</v>
      </c>
      <c r="P3205" s="35">
        <v>20.239999999999998</v>
      </c>
      <c r="Q3205" s="36">
        <f t="shared" ref="Q3205:Q3268" si="608">IF(O3205&lt;$B$15,$D$14,IF(O3205&lt;$B$16,$D$15,IF(O3205&lt;$B$17,$D$16,IF(O3205&lt;$B$18,$D$17,IF(O3205&lt;$B$19,$D$18,$D$19)))))</f>
        <v>12</v>
      </c>
      <c r="R3205" s="4">
        <f t="shared" ref="R3205:R3268" si="609">IF(Q3205-P3205&gt;0,Q3205-P3205,0)</f>
        <v>0</v>
      </c>
      <c r="S3205" s="31">
        <f t="shared" si="603"/>
        <v>0.24079861111111112</v>
      </c>
      <c r="T3205" s="31">
        <f t="shared" si="604"/>
        <v>0.73447916666666668</v>
      </c>
      <c r="U3205" s="4">
        <f t="shared" ref="U3205:U3268" si="610">IF(AND(S3205&lt;O3205,O3205&lt;T3205),R3205,0)</f>
        <v>0</v>
      </c>
      <c r="V3205" s="4" t="str">
        <f t="shared" si="602"/>
        <v/>
      </c>
      <c r="W3205" s="18" t="str">
        <f>IF(V3205="","",VLOOKUP(L3205,日射量と図３!$A$4:$C$368,3,TRUE)*238.85/100)</f>
        <v/>
      </c>
      <c r="X3205" s="4" t="str">
        <f t="shared" ref="X3205:X3268" si="611">IF(V3205="","",VLOOKUP(K3205,$AF$38:$AJ$49,5,TRUE))</f>
        <v/>
      </c>
      <c r="Y3205" s="4" t="str">
        <f t="shared" si="605"/>
        <v/>
      </c>
      <c r="Z3205" s="4" t="str">
        <f t="shared" si="606"/>
        <v/>
      </c>
      <c r="AA3205" s="4" t="str">
        <f>IF($V3205="","",IF(Y3205&lt;36,0,IF(AND(36&lt;=Y3205,Y3205&lt;71),VLOOKUP($W3205,日射量と図３!$E$6:$F$34,2,TRUE),IF(AND(71&lt;=Y3205,Y3205&lt;107),VLOOKUP($W3205,日射量と図３!$E$6:$G$34,3,TRUE),IF(AND(107&lt;=Y3205,Y3205&lt;143),VLOOKUP($W3205,日射量と図３!$E$6:$H$34,4,TRUE),VLOOKUP($W3205,日射量と図３!$E$6:$I$34,5,TRUE))))))</f>
        <v/>
      </c>
      <c r="AB3205" s="4" t="str">
        <f>IF($V3205="","",IF(Z3205&lt;36,0,IF(AND(36&lt;=Z3205,Z3205&lt;71),VLOOKUP($W3205,日射量と図３!$E$6:$F$34,2,TRUE),IF(AND(71&lt;=Z3205,Z3205&lt;107),VLOOKUP($W3205,日射量と図３!$E$6:$G$34,3,TRUE),IF(AND(107&lt;=Z3205,Z3205&lt;143),VLOOKUP($W3205,日射量と図３!$E$6:$H$34,4,TRUE),VLOOKUP($W3205,日射量と図３!$E$6:$I$34,5,TRUE))))))</f>
        <v/>
      </c>
      <c r="AC3205" s="382" t="str">
        <f t="shared" si="600"/>
        <v/>
      </c>
      <c r="AD3205" s="382" t="str">
        <f t="shared" si="601"/>
        <v/>
      </c>
    </row>
    <row r="3206" spans="11:30" ht="13.5" customHeight="1">
      <c r="K3206" s="4">
        <f t="shared" si="607"/>
        <v>10</v>
      </c>
      <c r="L3206" s="34">
        <v>43385</v>
      </c>
      <c r="M3206" s="4">
        <v>134</v>
      </c>
      <c r="N3206" s="4">
        <v>11</v>
      </c>
      <c r="O3206" s="31">
        <v>0.41666666666666669</v>
      </c>
      <c r="P3206" s="35">
        <v>21.62</v>
      </c>
      <c r="Q3206" s="36">
        <f t="shared" si="608"/>
        <v>12</v>
      </c>
      <c r="R3206" s="4">
        <f t="shared" si="609"/>
        <v>0</v>
      </c>
      <c r="S3206" s="31">
        <f t="shared" si="603"/>
        <v>0.24079861111111112</v>
      </c>
      <c r="T3206" s="31">
        <f t="shared" si="604"/>
        <v>0.73447916666666668</v>
      </c>
      <c r="U3206" s="4">
        <f t="shared" si="610"/>
        <v>0</v>
      </c>
      <c r="V3206" s="4" t="str">
        <f t="shared" si="602"/>
        <v/>
      </c>
      <c r="W3206" s="18" t="str">
        <f>IF(V3206="","",VLOOKUP(L3206,日射量と図３!$A$4:$C$368,3,TRUE)*238.85/100)</f>
        <v/>
      </c>
      <c r="X3206" s="4" t="str">
        <f t="shared" si="611"/>
        <v/>
      </c>
      <c r="Y3206" s="4" t="str">
        <f t="shared" si="605"/>
        <v/>
      </c>
      <c r="Z3206" s="4" t="str">
        <f t="shared" si="606"/>
        <v/>
      </c>
      <c r="AA3206" s="4" t="str">
        <f>IF($V3206="","",IF(Y3206&lt;36,0,IF(AND(36&lt;=Y3206,Y3206&lt;71),VLOOKUP($W3206,日射量と図３!$E$6:$F$34,2,TRUE),IF(AND(71&lt;=Y3206,Y3206&lt;107),VLOOKUP($W3206,日射量と図３!$E$6:$G$34,3,TRUE),IF(AND(107&lt;=Y3206,Y3206&lt;143),VLOOKUP($W3206,日射量と図３!$E$6:$H$34,4,TRUE),VLOOKUP($W3206,日射量と図３!$E$6:$I$34,5,TRUE))))))</f>
        <v/>
      </c>
      <c r="AB3206" s="4" t="str">
        <f>IF($V3206="","",IF(Z3206&lt;36,0,IF(AND(36&lt;=Z3206,Z3206&lt;71),VLOOKUP($W3206,日射量と図３!$E$6:$F$34,2,TRUE),IF(AND(71&lt;=Z3206,Z3206&lt;107),VLOOKUP($W3206,日射量と図３!$E$6:$G$34,3,TRUE),IF(AND(107&lt;=Z3206,Z3206&lt;143),VLOOKUP($W3206,日射量と図３!$E$6:$H$34,4,TRUE),VLOOKUP($W3206,日射量と図３!$E$6:$I$34,5,TRUE))))))</f>
        <v/>
      </c>
      <c r="AC3206" s="382" t="str">
        <f t="shared" si="600"/>
        <v/>
      </c>
      <c r="AD3206" s="382" t="str">
        <f t="shared" si="601"/>
        <v/>
      </c>
    </row>
    <row r="3207" spans="11:30" ht="13.5" customHeight="1">
      <c r="K3207" s="4">
        <f t="shared" si="607"/>
        <v>10</v>
      </c>
      <c r="L3207" s="34">
        <v>43385</v>
      </c>
      <c r="M3207" s="4">
        <v>134</v>
      </c>
      <c r="N3207" s="4">
        <v>12</v>
      </c>
      <c r="O3207" s="31">
        <v>0.45833333333333331</v>
      </c>
      <c r="P3207" s="35">
        <v>22.78</v>
      </c>
      <c r="Q3207" s="36">
        <f t="shared" si="608"/>
        <v>12</v>
      </c>
      <c r="R3207" s="4">
        <f t="shared" si="609"/>
        <v>0</v>
      </c>
      <c r="S3207" s="31">
        <f t="shared" si="603"/>
        <v>0.24079861111111112</v>
      </c>
      <c r="T3207" s="31">
        <f t="shared" si="604"/>
        <v>0.73447916666666668</v>
      </c>
      <c r="U3207" s="4">
        <f t="shared" si="610"/>
        <v>0</v>
      </c>
      <c r="V3207" s="4" t="str">
        <f t="shared" si="602"/>
        <v/>
      </c>
      <c r="W3207" s="18" t="str">
        <f>IF(V3207="","",VLOOKUP(L3207,日射量と図３!$A$4:$C$368,3,TRUE)*238.85/100)</f>
        <v/>
      </c>
      <c r="X3207" s="4" t="str">
        <f t="shared" si="611"/>
        <v/>
      </c>
      <c r="Y3207" s="4" t="str">
        <f t="shared" si="605"/>
        <v/>
      </c>
      <c r="Z3207" s="4" t="str">
        <f t="shared" si="606"/>
        <v/>
      </c>
      <c r="AA3207" s="4" t="str">
        <f>IF($V3207="","",IF(Y3207&lt;36,0,IF(AND(36&lt;=Y3207,Y3207&lt;71),VLOOKUP($W3207,日射量と図３!$E$6:$F$34,2,TRUE),IF(AND(71&lt;=Y3207,Y3207&lt;107),VLOOKUP($W3207,日射量と図３!$E$6:$G$34,3,TRUE),IF(AND(107&lt;=Y3207,Y3207&lt;143),VLOOKUP($W3207,日射量と図３!$E$6:$H$34,4,TRUE),VLOOKUP($W3207,日射量と図３!$E$6:$I$34,5,TRUE))))))</f>
        <v/>
      </c>
      <c r="AB3207" s="4" t="str">
        <f>IF($V3207="","",IF(Z3207&lt;36,0,IF(AND(36&lt;=Z3207,Z3207&lt;71),VLOOKUP($W3207,日射量と図３!$E$6:$F$34,2,TRUE),IF(AND(71&lt;=Z3207,Z3207&lt;107),VLOOKUP($W3207,日射量と図３!$E$6:$G$34,3,TRUE),IF(AND(107&lt;=Z3207,Z3207&lt;143),VLOOKUP($W3207,日射量と図３!$E$6:$H$34,4,TRUE),VLOOKUP($W3207,日射量と図３!$E$6:$I$34,5,TRUE))))))</f>
        <v/>
      </c>
      <c r="AC3207" s="382" t="str">
        <f t="shared" si="600"/>
        <v/>
      </c>
      <c r="AD3207" s="382" t="str">
        <f t="shared" si="601"/>
        <v/>
      </c>
    </row>
    <row r="3208" spans="11:30" ht="13.5" customHeight="1">
      <c r="K3208" s="4">
        <f t="shared" si="607"/>
        <v>10</v>
      </c>
      <c r="L3208" s="34">
        <v>43385</v>
      </c>
      <c r="M3208" s="4">
        <v>134</v>
      </c>
      <c r="N3208" s="4">
        <v>13</v>
      </c>
      <c r="O3208" s="31">
        <v>0.5</v>
      </c>
      <c r="P3208" s="35">
        <v>23.779999999999998</v>
      </c>
      <c r="Q3208" s="36">
        <f t="shared" si="608"/>
        <v>12</v>
      </c>
      <c r="R3208" s="4">
        <f t="shared" si="609"/>
        <v>0</v>
      </c>
      <c r="S3208" s="31">
        <f t="shared" si="603"/>
        <v>0.24079861111111112</v>
      </c>
      <c r="T3208" s="31">
        <f t="shared" si="604"/>
        <v>0.73447916666666668</v>
      </c>
      <c r="U3208" s="4">
        <f t="shared" si="610"/>
        <v>0</v>
      </c>
      <c r="V3208" s="4" t="str">
        <f t="shared" si="602"/>
        <v/>
      </c>
      <c r="W3208" s="18" t="str">
        <f>IF(V3208="","",VLOOKUP(L3208,日射量と図３!$A$4:$C$368,3,TRUE)*238.85/100)</f>
        <v/>
      </c>
      <c r="X3208" s="4" t="str">
        <f t="shared" si="611"/>
        <v/>
      </c>
      <c r="Y3208" s="4" t="str">
        <f t="shared" si="605"/>
        <v/>
      </c>
      <c r="Z3208" s="4" t="str">
        <f t="shared" si="606"/>
        <v/>
      </c>
      <c r="AA3208" s="4" t="str">
        <f>IF($V3208="","",IF(Y3208&lt;36,0,IF(AND(36&lt;=Y3208,Y3208&lt;71),VLOOKUP($W3208,日射量と図３!$E$6:$F$34,2,TRUE),IF(AND(71&lt;=Y3208,Y3208&lt;107),VLOOKUP($W3208,日射量と図３!$E$6:$G$34,3,TRUE),IF(AND(107&lt;=Y3208,Y3208&lt;143),VLOOKUP($W3208,日射量と図３!$E$6:$H$34,4,TRUE),VLOOKUP($W3208,日射量と図３!$E$6:$I$34,5,TRUE))))))</f>
        <v/>
      </c>
      <c r="AB3208" s="4" t="str">
        <f>IF($V3208="","",IF(Z3208&lt;36,0,IF(AND(36&lt;=Z3208,Z3208&lt;71),VLOOKUP($W3208,日射量と図３!$E$6:$F$34,2,TRUE),IF(AND(71&lt;=Z3208,Z3208&lt;107),VLOOKUP($W3208,日射量と図３!$E$6:$G$34,3,TRUE),IF(AND(107&lt;=Z3208,Z3208&lt;143),VLOOKUP($W3208,日射量と図３!$E$6:$H$34,4,TRUE),VLOOKUP($W3208,日射量と図３!$E$6:$I$34,5,TRUE))))))</f>
        <v/>
      </c>
      <c r="AC3208" s="382" t="str">
        <f t="shared" si="600"/>
        <v/>
      </c>
      <c r="AD3208" s="382" t="str">
        <f t="shared" si="601"/>
        <v/>
      </c>
    </row>
    <row r="3209" spans="11:30" ht="13.5" customHeight="1">
      <c r="K3209" s="4">
        <f t="shared" si="607"/>
        <v>10</v>
      </c>
      <c r="L3209" s="34">
        <v>43385</v>
      </c>
      <c r="M3209" s="4">
        <v>134</v>
      </c>
      <c r="N3209" s="4">
        <v>14</v>
      </c>
      <c r="O3209" s="31">
        <v>0.54166666666666663</v>
      </c>
      <c r="P3209" s="35">
        <v>24.240000000000002</v>
      </c>
      <c r="Q3209" s="36">
        <f t="shared" si="608"/>
        <v>12</v>
      </c>
      <c r="R3209" s="4">
        <f t="shared" si="609"/>
        <v>0</v>
      </c>
      <c r="S3209" s="31">
        <f t="shared" si="603"/>
        <v>0.24079861111111112</v>
      </c>
      <c r="T3209" s="31">
        <f t="shared" si="604"/>
        <v>0.73447916666666668</v>
      </c>
      <c r="U3209" s="4">
        <f t="shared" si="610"/>
        <v>0</v>
      </c>
      <c r="V3209" s="4" t="str">
        <f t="shared" si="602"/>
        <v/>
      </c>
      <c r="W3209" s="18" t="str">
        <f>IF(V3209="","",VLOOKUP(L3209,日射量と図３!$A$4:$C$368,3,TRUE)*238.85/100)</f>
        <v/>
      </c>
      <c r="X3209" s="4" t="str">
        <f t="shared" si="611"/>
        <v/>
      </c>
      <c r="Y3209" s="4" t="str">
        <f t="shared" si="605"/>
        <v/>
      </c>
      <c r="Z3209" s="4" t="str">
        <f t="shared" si="606"/>
        <v/>
      </c>
      <c r="AA3209" s="4" t="str">
        <f>IF($V3209="","",IF(Y3209&lt;36,0,IF(AND(36&lt;=Y3209,Y3209&lt;71),VLOOKUP($W3209,日射量と図３!$E$6:$F$34,2,TRUE),IF(AND(71&lt;=Y3209,Y3209&lt;107),VLOOKUP($W3209,日射量と図３!$E$6:$G$34,3,TRUE),IF(AND(107&lt;=Y3209,Y3209&lt;143),VLOOKUP($W3209,日射量と図３!$E$6:$H$34,4,TRUE),VLOOKUP($W3209,日射量と図３!$E$6:$I$34,5,TRUE))))))</f>
        <v/>
      </c>
      <c r="AB3209" s="4" t="str">
        <f>IF($V3209="","",IF(Z3209&lt;36,0,IF(AND(36&lt;=Z3209,Z3209&lt;71),VLOOKUP($W3209,日射量と図３!$E$6:$F$34,2,TRUE),IF(AND(71&lt;=Z3209,Z3209&lt;107),VLOOKUP($W3209,日射量と図３!$E$6:$G$34,3,TRUE),IF(AND(107&lt;=Z3209,Z3209&lt;143),VLOOKUP($W3209,日射量と図３!$E$6:$H$34,4,TRUE),VLOOKUP($W3209,日射量と図３!$E$6:$I$34,5,TRUE))))))</f>
        <v/>
      </c>
      <c r="AC3209" s="382" t="str">
        <f t="shared" si="600"/>
        <v/>
      </c>
      <c r="AD3209" s="382" t="str">
        <f t="shared" si="601"/>
        <v/>
      </c>
    </row>
    <row r="3210" spans="11:30" ht="13.5" customHeight="1">
      <c r="K3210" s="4">
        <f t="shared" si="607"/>
        <v>10</v>
      </c>
      <c r="L3210" s="34">
        <v>43385</v>
      </c>
      <c r="M3210" s="4">
        <v>134</v>
      </c>
      <c r="N3210" s="4">
        <v>15</v>
      </c>
      <c r="O3210" s="31">
        <v>0.58333333333333337</v>
      </c>
      <c r="P3210" s="35">
        <v>23.79</v>
      </c>
      <c r="Q3210" s="36">
        <f t="shared" si="608"/>
        <v>12</v>
      </c>
      <c r="R3210" s="4">
        <f t="shared" si="609"/>
        <v>0</v>
      </c>
      <c r="S3210" s="31">
        <f t="shared" si="603"/>
        <v>0.24079861111111112</v>
      </c>
      <c r="T3210" s="31">
        <f t="shared" si="604"/>
        <v>0.73447916666666668</v>
      </c>
      <c r="U3210" s="4">
        <f t="shared" si="610"/>
        <v>0</v>
      </c>
      <c r="V3210" s="4" t="str">
        <f t="shared" si="602"/>
        <v/>
      </c>
      <c r="W3210" s="18" t="str">
        <f>IF(V3210="","",VLOOKUP(L3210,日射量と図３!$A$4:$C$368,3,TRUE)*238.85/100)</f>
        <v/>
      </c>
      <c r="X3210" s="4" t="str">
        <f t="shared" si="611"/>
        <v/>
      </c>
      <c r="Y3210" s="4" t="str">
        <f t="shared" si="605"/>
        <v/>
      </c>
      <c r="Z3210" s="4" t="str">
        <f t="shared" si="606"/>
        <v/>
      </c>
      <c r="AA3210" s="4" t="str">
        <f>IF($V3210="","",IF(Y3210&lt;36,0,IF(AND(36&lt;=Y3210,Y3210&lt;71),VLOOKUP($W3210,日射量と図３!$E$6:$F$34,2,TRUE),IF(AND(71&lt;=Y3210,Y3210&lt;107),VLOOKUP($W3210,日射量と図３!$E$6:$G$34,3,TRUE),IF(AND(107&lt;=Y3210,Y3210&lt;143),VLOOKUP($W3210,日射量と図３!$E$6:$H$34,4,TRUE),VLOOKUP($W3210,日射量と図３!$E$6:$I$34,5,TRUE))))))</f>
        <v/>
      </c>
      <c r="AB3210" s="4" t="str">
        <f>IF($V3210="","",IF(Z3210&lt;36,0,IF(AND(36&lt;=Z3210,Z3210&lt;71),VLOOKUP($W3210,日射量と図３!$E$6:$F$34,2,TRUE),IF(AND(71&lt;=Z3210,Z3210&lt;107),VLOOKUP($W3210,日射量と図３!$E$6:$G$34,3,TRUE),IF(AND(107&lt;=Z3210,Z3210&lt;143),VLOOKUP($W3210,日射量と図３!$E$6:$H$34,4,TRUE),VLOOKUP($W3210,日射量と図３!$E$6:$I$34,5,TRUE))))))</f>
        <v/>
      </c>
      <c r="AC3210" s="382" t="str">
        <f t="shared" si="600"/>
        <v/>
      </c>
      <c r="AD3210" s="382" t="str">
        <f t="shared" si="601"/>
        <v/>
      </c>
    </row>
    <row r="3211" spans="11:30" ht="13.5" customHeight="1">
      <c r="K3211" s="4">
        <f t="shared" si="607"/>
        <v>10</v>
      </c>
      <c r="L3211" s="34">
        <v>43385</v>
      </c>
      <c r="M3211" s="4">
        <v>134</v>
      </c>
      <c r="N3211" s="4">
        <v>16</v>
      </c>
      <c r="O3211" s="31">
        <v>0.625</v>
      </c>
      <c r="P3211" s="35">
        <v>23.28</v>
      </c>
      <c r="Q3211" s="36">
        <f t="shared" si="608"/>
        <v>16</v>
      </c>
      <c r="R3211" s="4">
        <f t="shared" si="609"/>
        <v>0</v>
      </c>
      <c r="S3211" s="31">
        <f t="shared" si="603"/>
        <v>0.24079861111111112</v>
      </c>
      <c r="T3211" s="31">
        <f t="shared" si="604"/>
        <v>0.73447916666666668</v>
      </c>
      <c r="U3211" s="4">
        <f t="shared" si="610"/>
        <v>0</v>
      </c>
      <c r="V3211" s="4" t="str">
        <f t="shared" si="602"/>
        <v/>
      </c>
      <c r="W3211" s="18" t="str">
        <f>IF(V3211="","",VLOOKUP(L3211,日射量と図３!$A$4:$C$368,3,TRUE)*238.85/100)</f>
        <v/>
      </c>
      <c r="X3211" s="4" t="str">
        <f t="shared" si="611"/>
        <v/>
      </c>
      <c r="Y3211" s="4" t="str">
        <f t="shared" si="605"/>
        <v/>
      </c>
      <c r="Z3211" s="4" t="str">
        <f t="shared" si="606"/>
        <v/>
      </c>
      <c r="AA3211" s="4" t="str">
        <f>IF($V3211="","",IF(Y3211&lt;36,0,IF(AND(36&lt;=Y3211,Y3211&lt;71),VLOOKUP($W3211,日射量と図３!$E$6:$F$34,2,TRUE),IF(AND(71&lt;=Y3211,Y3211&lt;107),VLOOKUP($W3211,日射量と図３!$E$6:$G$34,3,TRUE),IF(AND(107&lt;=Y3211,Y3211&lt;143),VLOOKUP($W3211,日射量と図３!$E$6:$H$34,4,TRUE),VLOOKUP($W3211,日射量と図３!$E$6:$I$34,5,TRUE))))))</f>
        <v/>
      </c>
      <c r="AB3211" s="4" t="str">
        <f>IF($V3211="","",IF(Z3211&lt;36,0,IF(AND(36&lt;=Z3211,Z3211&lt;71),VLOOKUP($W3211,日射量と図３!$E$6:$F$34,2,TRUE),IF(AND(71&lt;=Z3211,Z3211&lt;107),VLOOKUP($W3211,日射量と図３!$E$6:$G$34,3,TRUE),IF(AND(107&lt;=Z3211,Z3211&lt;143),VLOOKUP($W3211,日射量と図３!$E$6:$H$34,4,TRUE),VLOOKUP($W3211,日射量と図３!$E$6:$I$34,5,TRUE))))))</f>
        <v/>
      </c>
      <c r="AC3211" s="382" t="str">
        <f t="shared" si="600"/>
        <v/>
      </c>
      <c r="AD3211" s="382" t="str">
        <f t="shared" si="601"/>
        <v/>
      </c>
    </row>
    <row r="3212" spans="11:30" ht="13.5" customHeight="1">
      <c r="K3212" s="4">
        <f t="shared" si="607"/>
        <v>10</v>
      </c>
      <c r="L3212" s="34">
        <v>43385</v>
      </c>
      <c r="M3212" s="4">
        <v>134</v>
      </c>
      <c r="N3212" s="4">
        <v>17</v>
      </c>
      <c r="O3212" s="31">
        <v>0.66666666666666663</v>
      </c>
      <c r="P3212" s="35">
        <v>22.75</v>
      </c>
      <c r="Q3212" s="36">
        <f t="shared" si="608"/>
        <v>16</v>
      </c>
      <c r="R3212" s="4">
        <f t="shared" si="609"/>
        <v>0</v>
      </c>
      <c r="S3212" s="31">
        <f t="shared" si="603"/>
        <v>0.24079861111111112</v>
      </c>
      <c r="T3212" s="31">
        <f t="shared" si="604"/>
        <v>0.73447916666666668</v>
      </c>
      <c r="U3212" s="4">
        <f t="shared" si="610"/>
        <v>0</v>
      </c>
      <c r="V3212" s="4" t="str">
        <f t="shared" si="602"/>
        <v/>
      </c>
      <c r="W3212" s="18" t="str">
        <f>IF(V3212="","",VLOOKUP(L3212,日射量と図３!$A$4:$C$368,3,TRUE)*238.85/100)</f>
        <v/>
      </c>
      <c r="X3212" s="4" t="str">
        <f t="shared" si="611"/>
        <v/>
      </c>
      <c r="Y3212" s="4" t="str">
        <f t="shared" si="605"/>
        <v/>
      </c>
      <c r="Z3212" s="4" t="str">
        <f t="shared" si="606"/>
        <v/>
      </c>
      <c r="AA3212" s="4" t="str">
        <f>IF($V3212="","",IF(Y3212&lt;36,0,IF(AND(36&lt;=Y3212,Y3212&lt;71),VLOOKUP($W3212,日射量と図３!$E$6:$F$34,2,TRUE),IF(AND(71&lt;=Y3212,Y3212&lt;107),VLOOKUP($W3212,日射量と図３!$E$6:$G$34,3,TRUE),IF(AND(107&lt;=Y3212,Y3212&lt;143),VLOOKUP($W3212,日射量と図３!$E$6:$H$34,4,TRUE),VLOOKUP($W3212,日射量と図３!$E$6:$I$34,5,TRUE))))))</f>
        <v/>
      </c>
      <c r="AB3212" s="4" t="str">
        <f>IF($V3212="","",IF(Z3212&lt;36,0,IF(AND(36&lt;=Z3212,Z3212&lt;71),VLOOKUP($W3212,日射量と図３!$E$6:$F$34,2,TRUE),IF(AND(71&lt;=Z3212,Z3212&lt;107),VLOOKUP($W3212,日射量と図３!$E$6:$G$34,3,TRUE),IF(AND(107&lt;=Z3212,Z3212&lt;143),VLOOKUP($W3212,日射量と図３!$E$6:$H$34,4,TRUE),VLOOKUP($W3212,日射量と図３!$E$6:$I$34,5,TRUE))))))</f>
        <v/>
      </c>
      <c r="AC3212" s="382" t="str">
        <f t="shared" si="600"/>
        <v/>
      </c>
      <c r="AD3212" s="382" t="str">
        <f t="shared" si="601"/>
        <v/>
      </c>
    </row>
    <row r="3213" spans="11:30" ht="13.5" customHeight="1">
      <c r="K3213" s="4">
        <f t="shared" si="607"/>
        <v>10</v>
      </c>
      <c r="L3213" s="34">
        <v>43385</v>
      </c>
      <c r="M3213" s="4">
        <v>134</v>
      </c>
      <c r="N3213" s="4">
        <v>18</v>
      </c>
      <c r="O3213" s="31">
        <v>0.70833333333333337</v>
      </c>
      <c r="P3213" s="35">
        <v>21.82</v>
      </c>
      <c r="Q3213" s="36">
        <f t="shared" si="608"/>
        <v>16</v>
      </c>
      <c r="R3213" s="4">
        <f t="shared" si="609"/>
        <v>0</v>
      </c>
      <c r="S3213" s="31">
        <f t="shared" si="603"/>
        <v>0.24079861111111112</v>
      </c>
      <c r="T3213" s="31">
        <f t="shared" si="604"/>
        <v>0.73447916666666668</v>
      </c>
      <c r="U3213" s="4">
        <f t="shared" si="610"/>
        <v>0</v>
      </c>
      <c r="V3213" s="4" t="str">
        <f t="shared" si="602"/>
        <v/>
      </c>
      <c r="W3213" s="18" t="str">
        <f>IF(V3213="","",VLOOKUP(L3213,日射量と図３!$A$4:$C$368,3,TRUE)*238.85/100)</f>
        <v/>
      </c>
      <c r="X3213" s="4" t="str">
        <f t="shared" si="611"/>
        <v/>
      </c>
      <c r="Y3213" s="4" t="str">
        <f t="shared" si="605"/>
        <v/>
      </c>
      <c r="Z3213" s="4" t="str">
        <f t="shared" si="606"/>
        <v/>
      </c>
      <c r="AA3213" s="4" t="str">
        <f>IF($V3213="","",IF(Y3213&lt;36,0,IF(AND(36&lt;=Y3213,Y3213&lt;71),VLOOKUP($W3213,日射量と図３!$E$6:$F$34,2,TRUE),IF(AND(71&lt;=Y3213,Y3213&lt;107),VLOOKUP($W3213,日射量と図３!$E$6:$G$34,3,TRUE),IF(AND(107&lt;=Y3213,Y3213&lt;143),VLOOKUP($W3213,日射量と図３!$E$6:$H$34,4,TRUE),VLOOKUP($W3213,日射量と図３!$E$6:$I$34,5,TRUE))))))</f>
        <v/>
      </c>
      <c r="AB3213" s="4" t="str">
        <f>IF($V3213="","",IF(Z3213&lt;36,0,IF(AND(36&lt;=Z3213,Z3213&lt;71),VLOOKUP($W3213,日射量と図３!$E$6:$F$34,2,TRUE),IF(AND(71&lt;=Z3213,Z3213&lt;107),VLOOKUP($W3213,日射量と図３!$E$6:$G$34,3,TRUE),IF(AND(107&lt;=Z3213,Z3213&lt;143),VLOOKUP($W3213,日射量と図３!$E$6:$H$34,4,TRUE),VLOOKUP($W3213,日射量と図３!$E$6:$I$34,5,TRUE))))))</f>
        <v/>
      </c>
      <c r="AC3213" s="382" t="str">
        <f t="shared" si="600"/>
        <v/>
      </c>
      <c r="AD3213" s="382" t="str">
        <f t="shared" si="601"/>
        <v/>
      </c>
    </row>
    <row r="3214" spans="11:30" ht="13.5" customHeight="1">
      <c r="K3214" s="4">
        <f t="shared" si="607"/>
        <v>10</v>
      </c>
      <c r="L3214" s="34">
        <v>43385</v>
      </c>
      <c r="M3214" s="4">
        <v>134</v>
      </c>
      <c r="N3214" s="4">
        <v>19</v>
      </c>
      <c r="O3214" s="31">
        <v>0.75</v>
      </c>
      <c r="P3214" s="35">
        <v>21.04</v>
      </c>
      <c r="Q3214" s="36">
        <f t="shared" si="608"/>
        <v>16</v>
      </c>
      <c r="R3214" s="4">
        <f t="shared" si="609"/>
        <v>0</v>
      </c>
      <c r="S3214" s="31">
        <f t="shared" si="603"/>
        <v>0.24079861111111112</v>
      </c>
      <c r="T3214" s="31">
        <f t="shared" si="604"/>
        <v>0.73447916666666668</v>
      </c>
      <c r="U3214" s="4">
        <f t="shared" si="610"/>
        <v>0</v>
      </c>
      <c r="V3214" s="4" t="str">
        <f t="shared" si="602"/>
        <v/>
      </c>
      <c r="W3214" s="18" t="str">
        <f>IF(V3214="","",VLOOKUP(L3214,日射量と図３!$A$4:$C$368,3,TRUE)*238.85/100)</f>
        <v/>
      </c>
      <c r="X3214" s="4" t="str">
        <f t="shared" si="611"/>
        <v/>
      </c>
      <c r="Y3214" s="4" t="str">
        <f t="shared" si="605"/>
        <v/>
      </c>
      <c r="Z3214" s="4" t="str">
        <f t="shared" si="606"/>
        <v/>
      </c>
      <c r="AA3214" s="4" t="str">
        <f>IF($V3214="","",IF(Y3214&lt;36,0,IF(AND(36&lt;=Y3214,Y3214&lt;71),VLOOKUP($W3214,日射量と図３!$E$6:$F$34,2,TRUE),IF(AND(71&lt;=Y3214,Y3214&lt;107),VLOOKUP($W3214,日射量と図３!$E$6:$G$34,3,TRUE),IF(AND(107&lt;=Y3214,Y3214&lt;143),VLOOKUP($W3214,日射量と図３!$E$6:$H$34,4,TRUE),VLOOKUP($W3214,日射量と図３!$E$6:$I$34,5,TRUE))))))</f>
        <v/>
      </c>
      <c r="AB3214" s="4" t="str">
        <f>IF($V3214="","",IF(Z3214&lt;36,0,IF(AND(36&lt;=Z3214,Z3214&lt;71),VLOOKUP($W3214,日射量と図３!$E$6:$F$34,2,TRUE),IF(AND(71&lt;=Z3214,Z3214&lt;107),VLOOKUP($W3214,日射量と図３!$E$6:$G$34,3,TRUE),IF(AND(107&lt;=Z3214,Z3214&lt;143),VLOOKUP($W3214,日射量と図３!$E$6:$H$34,4,TRUE),VLOOKUP($W3214,日射量と図３!$E$6:$I$34,5,TRUE))))))</f>
        <v/>
      </c>
      <c r="AC3214" s="382" t="str">
        <f t="shared" si="600"/>
        <v/>
      </c>
      <c r="AD3214" s="382" t="str">
        <f t="shared" si="601"/>
        <v/>
      </c>
    </row>
    <row r="3215" spans="11:30" ht="13.5" customHeight="1">
      <c r="K3215" s="4">
        <f t="shared" si="607"/>
        <v>10</v>
      </c>
      <c r="L3215" s="34">
        <v>43385</v>
      </c>
      <c r="M3215" s="4">
        <v>134</v>
      </c>
      <c r="N3215" s="4">
        <v>20</v>
      </c>
      <c r="O3215" s="31">
        <v>0.79166666666666663</v>
      </c>
      <c r="P3215" s="35">
        <v>20.190000000000001</v>
      </c>
      <c r="Q3215" s="36">
        <f t="shared" si="608"/>
        <v>16</v>
      </c>
      <c r="R3215" s="4">
        <f t="shared" si="609"/>
        <v>0</v>
      </c>
      <c r="S3215" s="31">
        <f t="shared" si="603"/>
        <v>0.24079861111111112</v>
      </c>
      <c r="T3215" s="31">
        <f t="shared" si="604"/>
        <v>0.73447916666666668</v>
      </c>
      <c r="U3215" s="4">
        <f t="shared" si="610"/>
        <v>0</v>
      </c>
      <c r="V3215" s="4" t="str">
        <f t="shared" si="602"/>
        <v/>
      </c>
      <c r="W3215" s="18" t="str">
        <f>IF(V3215="","",VLOOKUP(L3215,日射量と図３!$A$4:$C$368,3,TRUE)*238.85/100)</f>
        <v/>
      </c>
      <c r="X3215" s="4" t="str">
        <f t="shared" si="611"/>
        <v/>
      </c>
      <c r="Y3215" s="4" t="str">
        <f t="shared" si="605"/>
        <v/>
      </c>
      <c r="Z3215" s="4" t="str">
        <f t="shared" si="606"/>
        <v/>
      </c>
      <c r="AA3215" s="4" t="str">
        <f>IF($V3215="","",IF(Y3215&lt;36,0,IF(AND(36&lt;=Y3215,Y3215&lt;71),VLOOKUP($W3215,日射量と図３!$E$6:$F$34,2,TRUE),IF(AND(71&lt;=Y3215,Y3215&lt;107),VLOOKUP($W3215,日射量と図３!$E$6:$G$34,3,TRUE),IF(AND(107&lt;=Y3215,Y3215&lt;143),VLOOKUP($W3215,日射量と図３!$E$6:$H$34,4,TRUE),VLOOKUP($W3215,日射量と図３!$E$6:$I$34,5,TRUE))))))</f>
        <v/>
      </c>
      <c r="AB3215" s="4" t="str">
        <f>IF($V3215="","",IF(Z3215&lt;36,0,IF(AND(36&lt;=Z3215,Z3215&lt;71),VLOOKUP($W3215,日射量と図３!$E$6:$F$34,2,TRUE),IF(AND(71&lt;=Z3215,Z3215&lt;107),VLOOKUP($W3215,日射量と図３!$E$6:$G$34,3,TRUE),IF(AND(107&lt;=Z3215,Z3215&lt;143),VLOOKUP($W3215,日射量と図３!$E$6:$H$34,4,TRUE),VLOOKUP($W3215,日射量と図３!$E$6:$I$34,5,TRUE))))))</f>
        <v/>
      </c>
      <c r="AC3215" s="382" t="str">
        <f t="shared" ref="AC3215:AC3278" si="612">IF(V3215="","",IF((($AH$18*$AH$30*V3215*3600/1000000)/1000-AA3215*$AG$18*10*0.0000041868)&lt;=0,0,AA3215*$AG$18*10*0.0000041868))</f>
        <v/>
      </c>
      <c r="AD3215" s="382" t="str">
        <f t="shared" ref="AD3215:AD3278" si="613">IF(V3215="","",IF((($AH$19*$AH$30*V3215*3600/1000000)/1000-AB3215*$AG$19*10*0.0000041868)&lt;=0,0,AB3215*$AG$19*10*0.0000041868))</f>
        <v/>
      </c>
    </row>
    <row r="3216" spans="11:30" ht="13.5" customHeight="1">
      <c r="K3216" s="4">
        <f t="shared" si="607"/>
        <v>10</v>
      </c>
      <c r="L3216" s="34">
        <v>43385</v>
      </c>
      <c r="M3216" s="4">
        <v>134</v>
      </c>
      <c r="N3216" s="4">
        <v>21</v>
      </c>
      <c r="O3216" s="31">
        <v>0.83333333333333337</v>
      </c>
      <c r="P3216" s="35">
        <v>19.559999999999999</v>
      </c>
      <c r="Q3216" s="36">
        <f t="shared" si="608"/>
        <v>16</v>
      </c>
      <c r="R3216" s="4">
        <f t="shared" si="609"/>
        <v>0</v>
      </c>
      <c r="S3216" s="31">
        <f t="shared" si="603"/>
        <v>0.24079861111111112</v>
      </c>
      <c r="T3216" s="31">
        <f t="shared" si="604"/>
        <v>0.73447916666666668</v>
      </c>
      <c r="U3216" s="4">
        <f t="shared" si="610"/>
        <v>0</v>
      </c>
      <c r="V3216" s="4" t="str">
        <f t="shared" si="602"/>
        <v/>
      </c>
      <c r="W3216" s="18" t="str">
        <f>IF(V3216="","",VLOOKUP(L3216,日射量と図３!$A$4:$C$368,3,TRUE)*238.85/100)</f>
        <v/>
      </c>
      <c r="X3216" s="4" t="str">
        <f t="shared" si="611"/>
        <v/>
      </c>
      <c r="Y3216" s="4" t="str">
        <f t="shared" si="605"/>
        <v/>
      </c>
      <c r="Z3216" s="4" t="str">
        <f t="shared" si="606"/>
        <v/>
      </c>
      <c r="AA3216" s="4" t="str">
        <f>IF($V3216="","",IF(Y3216&lt;36,0,IF(AND(36&lt;=Y3216,Y3216&lt;71),VLOOKUP($W3216,日射量と図３!$E$6:$F$34,2,TRUE),IF(AND(71&lt;=Y3216,Y3216&lt;107),VLOOKUP($W3216,日射量と図３!$E$6:$G$34,3,TRUE),IF(AND(107&lt;=Y3216,Y3216&lt;143),VLOOKUP($W3216,日射量と図３!$E$6:$H$34,4,TRUE),VLOOKUP($W3216,日射量と図３!$E$6:$I$34,5,TRUE))))))</f>
        <v/>
      </c>
      <c r="AB3216" s="4" t="str">
        <f>IF($V3216="","",IF(Z3216&lt;36,0,IF(AND(36&lt;=Z3216,Z3216&lt;71),VLOOKUP($W3216,日射量と図３!$E$6:$F$34,2,TRUE),IF(AND(71&lt;=Z3216,Z3216&lt;107),VLOOKUP($W3216,日射量と図３!$E$6:$G$34,3,TRUE),IF(AND(107&lt;=Z3216,Z3216&lt;143),VLOOKUP($W3216,日射量と図３!$E$6:$H$34,4,TRUE),VLOOKUP($W3216,日射量と図３!$E$6:$I$34,5,TRUE))))))</f>
        <v/>
      </c>
      <c r="AC3216" s="382" t="str">
        <f t="shared" si="612"/>
        <v/>
      </c>
      <c r="AD3216" s="382" t="str">
        <f t="shared" si="613"/>
        <v/>
      </c>
    </row>
    <row r="3217" spans="11:30" ht="13.5" customHeight="1">
      <c r="K3217" s="4">
        <f t="shared" si="607"/>
        <v>10</v>
      </c>
      <c r="L3217" s="34">
        <v>43385</v>
      </c>
      <c r="M3217" s="4">
        <v>134</v>
      </c>
      <c r="N3217" s="4">
        <v>22</v>
      </c>
      <c r="O3217" s="31">
        <v>0.875</v>
      </c>
      <c r="P3217" s="35">
        <v>18.910000000000004</v>
      </c>
      <c r="Q3217" s="36">
        <f t="shared" si="608"/>
        <v>16</v>
      </c>
      <c r="R3217" s="4">
        <f t="shared" si="609"/>
        <v>0</v>
      </c>
      <c r="S3217" s="31">
        <f t="shared" si="603"/>
        <v>0.24079861111111112</v>
      </c>
      <c r="T3217" s="31">
        <f t="shared" si="604"/>
        <v>0.73447916666666668</v>
      </c>
      <c r="U3217" s="4">
        <f t="shared" si="610"/>
        <v>0</v>
      </c>
      <c r="V3217" s="4" t="str">
        <f t="shared" ref="V3217:V3280" si="614">IF(N3217=1,SUM(U3217:U3240),"")</f>
        <v/>
      </c>
      <c r="W3217" s="18" t="str">
        <f>IF(V3217="","",VLOOKUP(L3217,日射量と図３!$A$4:$C$368,3,TRUE)*238.85/100)</f>
        <v/>
      </c>
      <c r="X3217" s="4" t="str">
        <f t="shared" si="611"/>
        <v/>
      </c>
      <c r="Y3217" s="4" t="str">
        <f t="shared" si="605"/>
        <v/>
      </c>
      <c r="Z3217" s="4" t="str">
        <f t="shared" si="606"/>
        <v/>
      </c>
      <c r="AA3217" s="4" t="str">
        <f>IF($V3217="","",IF(Y3217&lt;36,0,IF(AND(36&lt;=Y3217,Y3217&lt;71),VLOOKUP($W3217,日射量と図３!$E$6:$F$34,2,TRUE),IF(AND(71&lt;=Y3217,Y3217&lt;107),VLOOKUP($W3217,日射量と図３!$E$6:$G$34,3,TRUE),IF(AND(107&lt;=Y3217,Y3217&lt;143),VLOOKUP($W3217,日射量と図３!$E$6:$H$34,4,TRUE),VLOOKUP($W3217,日射量と図３!$E$6:$I$34,5,TRUE))))))</f>
        <v/>
      </c>
      <c r="AB3217" s="4" t="str">
        <f>IF($V3217="","",IF(Z3217&lt;36,0,IF(AND(36&lt;=Z3217,Z3217&lt;71),VLOOKUP($W3217,日射量と図３!$E$6:$F$34,2,TRUE),IF(AND(71&lt;=Z3217,Z3217&lt;107),VLOOKUP($W3217,日射量と図３!$E$6:$G$34,3,TRUE),IF(AND(107&lt;=Z3217,Z3217&lt;143),VLOOKUP($W3217,日射量と図３!$E$6:$H$34,4,TRUE),VLOOKUP($W3217,日射量と図３!$E$6:$I$34,5,TRUE))))))</f>
        <v/>
      </c>
      <c r="AC3217" s="382" t="str">
        <f t="shared" si="612"/>
        <v/>
      </c>
      <c r="AD3217" s="382" t="str">
        <f t="shared" si="613"/>
        <v/>
      </c>
    </row>
    <row r="3218" spans="11:30" ht="13.5" customHeight="1">
      <c r="K3218" s="4">
        <f t="shared" si="607"/>
        <v>10</v>
      </c>
      <c r="L3218" s="34">
        <v>43385</v>
      </c>
      <c r="M3218" s="4">
        <v>134</v>
      </c>
      <c r="N3218" s="4">
        <v>23</v>
      </c>
      <c r="O3218" s="31">
        <v>0.91666666666666663</v>
      </c>
      <c r="P3218" s="35">
        <v>18.57</v>
      </c>
      <c r="Q3218" s="36">
        <f t="shared" si="608"/>
        <v>13</v>
      </c>
      <c r="R3218" s="4">
        <f t="shared" si="609"/>
        <v>0</v>
      </c>
      <c r="S3218" s="31">
        <f t="shared" si="603"/>
        <v>0.24079861111111112</v>
      </c>
      <c r="T3218" s="31">
        <f t="shared" si="604"/>
        <v>0.73447916666666668</v>
      </c>
      <c r="U3218" s="4">
        <f t="shared" si="610"/>
        <v>0</v>
      </c>
      <c r="V3218" s="4" t="str">
        <f t="shared" si="614"/>
        <v/>
      </c>
      <c r="W3218" s="18" t="str">
        <f>IF(V3218="","",VLOOKUP(L3218,日射量と図３!$A$4:$C$368,3,TRUE)*238.85/100)</f>
        <v/>
      </c>
      <c r="X3218" s="4" t="str">
        <f t="shared" si="611"/>
        <v/>
      </c>
      <c r="Y3218" s="4" t="str">
        <f t="shared" si="605"/>
        <v/>
      </c>
      <c r="Z3218" s="4" t="str">
        <f t="shared" si="606"/>
        <v/>
      </c>
      <c r="AA3218" s="4" t="str">
        <f>IF($V3218="","",IF(Y3218&lt;36,0,IF(AND(36&lt;=Y3218,Y3218&lt;71),VLOOKUP($W3218,日射量と図３!$E$6:$F$34,2,TRUE),IF(AND(71&lt;=Y3218,Y3218&lt;107),VLOOKUP($W3218,日射量と図３!$E$6:$G$34,3,TRUE),IF(AND(107&lt;=Y3218,Y3218&lt;143),VLOOKUP($W3218,日射量と図３!$E$6:$H$34,4,TRUE),VLOOKUP($W3218,日射量と図３!$E$6:$I$34,5,TRUE))))))</f>
        <v/>
      </c>
      <c r="AB3218" s="4" t="str">
        <f>IF($V3218="","",IF(Z3218&lt;36,0,IF(AND(36&lt;=Z3218,Z3218&lt;71),VLOOKUP($W3218,日射量と図３!$E$6:$F$34,2,TRUE),IF(AND(71&lt;=Z3218,Z3218&lt;107),VLOOKUP($W3218,日射量と図３!$E$6:$G$34,3,TRUE),IF(AND(107&lt;=Z3218,Z3218&lt;143),VLOOKUP($W3218,日射量と図３!$E$6:$H$34,4,TRUE),VLOOKUP($W3218,日射量と図３!$E$6:$I$34,5,TRUE))))))</f>
        <v/>
      </c>
      <c r="AC3218" s="382" t="str">
        <f t="shared" si="612"/>
        <v/>
      </c>
      <c r="AD3218" s="382" t="str">
        <f t="shared" si="613"/>
        <v/>
      </c>
    </row>
    <row r="3219" spans="11:30" ht="13.5" customHeight="1">
      <c r="K3219" s="4">
        <f t="shared" si="607"/>
        <v>10</v>
      </c>
      <c r="L3219" s="34">
        <v>43385</v>
      </c>
      <c r="M3219" s="4">
        <v>134</v>
      </c>
      <c r="N3219" s="4">
        <v>24</v>
      </c>
      <c r="O3219" s="31">
        <v>0.95833333333333337</v>
      </c>
      <c r="P3219" s="35">
        <v>18.18</v>
      </c>
      <c r="Q3219" s="36">
        <f t="shared" si="608"/>
        <v>13</v>
      </c>
      <c r="R3219" s="4">
        <f t="shared" si="609"/>
        <v>0</v>
      </c>
      <c r="S3219" s="31">
        <f t="shared" si="603"/>
        <v>0.24079861111111112</v>
      </c>
      <c r="T3219" s="31">
        <f t="shared" si="604"/>
        <v>0.73447916666666668</v>
      </c>
      <c r="U3219" s="4">
        <f t="shared" si="610"/>
        <v>0</v>
      </c>
      <c r="V3219" s="4" t="str">
        <f t="shared" si="614"/>
        <v/>
      </c>
      <c r="W3219" s="18" t="str">
        <f>IF(V3219="","",VLOOKUP(L3219,日射量と図３!$A$4:$C$368,3,TRUE)*238.85/100)</f>
        <v/>
      </c>
      <c r="X3219" s="4" t="str">
        <f t="shared" si="611"/>
        <v/>
      </c>
      <c r="Y3219" s="4" t="str">
        <f t="shared" si="605"/>
        <v/>
      </c>
      <c r="Z3219" s="4" t="str">
        <f t="shared" si="606"/>
        <v/>
      </c>
      <c r="AA3219" s="4" t="str">
        <f>IF($V3219="","",IF(Y3219&lt;36,0,IF(AND(36&lt;=Y3219,Y3219&lt;71),VLOOKUP($W3219,日射量と図３!$E$6:$F$34,2,TRUE),IF(AND(71&lt;=Y3219,Y3219&lt;107),VLOOKUP($W3219,日射量と図３!$E$6:$G$34,3,TRUE),IF(AND(107&lt;=Y3219,Y3219&lt;143),VLOOKUP($W3219,日射量と図３!$E$6:$H$34,4,TRUE),VLOOKUP($W3219,日射量と図３!$E$6:$I$34,5,TRUE))))))</f>
        <v/>
      </c>
      <c r="AB3219" s="4" t="str">
        <f>IF($V3219="","",IF(Z3219&lt;36,0,IF(AND(36&lt;=Z3219,Z3219&lt;71),VLOOKUP($W3219,日射量と図３!$E$6:$F$34,2,TRUE),IF(AND(71&lt;=Z3219,Z3219&lt;107),VLOOKUP($W3219,日射量と図３!$E$6:$G$34,3,TRUE),IF(AND(107&lt;=Z3219,Z3219&lt;143),VLOOKUP($W3219,日射量と図３!$E$6:$H$34,4,TRUE),VLOOKUP($W3219,日射量と図３!$E$6:$I$34,5,TRUE))))))</f>
        <v/>
      </c>
      <c r="AC3219" s="382" t="str">
        <f t="shared" si="612"/>
        <v/>
      </c>
      <c r="AD3219" s="382" t="str">
        <f t="shared" si="613"/>
        <v/>
      </c>
    </row>
    <row r="3220" spans="11:30" ht="13.5" customHeight="1">
      <c r="K3220" s="4">
        <f t="shared" si="607"/>
        <v>10</v>
      </c>
      <c r="L3220" s="34">
        <v>43386</v>
      </c>
      <c r="M3220" s="4">
        <v>135</v>
      </c>
      <c r="N3220" s="4">
        <v>1</v>
      </c>
      <c r="O3220" s="31">
        <v>0</v>
      </c>
      <c r="P3220" s="35">
        <v>17.770000000000003</v>
      </c>
      <c r="Q3220" s="36">
        <f t="shared" si="608"/>
        <v>13</v>
      </c>
      <c r="R3220" s="4">
        <f t="shared" si="609"/>
        <v>0</v>
      </c>
      <c r="S3220" s="31">
        <f t="shared" si="603"/>
        <v>0.24079861111111112</v>
      </c>
      <c r="T3220" s="31">
        <f t="shared" si="604"/>
        <v>0.73447916666666668</v>
      </c>
      <c r="U3220" s="4">
        <f t="shared" si="610"/>
        <v>0</v>
      </c>
      <c r="V3220" s="4">
        <f t="shared" si="614"/>
        <v>0</v>
      </c>
      <c r="W3220" s="18">
        <f>IF(V3220="","",VLOOKUP(L3220,日射量と図３!$A$4:$C$368,3,TRUE)*238.85/100)</f>
        <v>28.661999999999999</v>
      </c>
      <c r="X3220" s="4">
        <f t="shared" si="611"/>
        <v>12</v>
      </c>
      <c r="Y3220" s="4">
        <f t="shared" si="605"/>
        <v>0</v>
      </c>
      <c r="Z3220" s="4">
        <f t="shared" si="606"/>
        <v>0</v>
      </c>
      <c r="AA3220" s="4">
        <f>IF($V3220="","",IF(Y3220&lt;36,0,IF(AND(36&lt;=Y3220,Y3220&lt;71),VLOOKUP($W3220,日射量と図３!$E$6:$F$34,2,TRUE),IF(AND(71&lt;=Y3220,Y3220&lt;107),VLOOKUP($W3220,日射量と図３!$E$6:$G$34,3,TRUE),IF(AND(107&lt;=Y3220,Y3220&lt;143),VLOOKUP($W3220,日射量と図３!$E$6:$H$34,4,TRUE),VLOOKUP($W3220,日射量と図３!$E$6:$I$34,5,TRUE))))))</f>
        <v>0</v>
      </c>
      <c r="AB3220" s="4">
        <f>IF($V3220="","",IF(Z3220&lt;36,0,IF(AND(36&lt;=Z3220,Z3220&lt;71),VLOOKUP($W3220,日射量と図３!$E$6:$F$34,2,TRUE),IF(AND(71&lt;=Z3220,Z3220&lt;107),VLOOKUP($W3220,日射量と図３!$E$6:$G$34,3,TRUE),IF(AND(107&lt;=Z3220,Z3220&lt;143),VLOOKUP($W3220,日射量と図３!$E$6:$H$34,4,TRUE),VLOOKUP($W3220,日射量と図３!$E$6:$I$34,5,TRUE))))))</f>
        <v>0</v>
      </c>
      <c r="AC3220" s="382">
        <f t="shared" si="612"/>
        <v>0</v>
      </c>
      <c r="AD3220" s="382">
        <f t="shared" si="613"/>
        <v>0</v>
      </c>
    </row>
    <row r="3221" spans="11:30" ht="13.5" customHeight="1">
      <c r="K3221" s="4">
        <f t="shared" si="607"/>
        <v>10</v>
      </c>
      <c r="L3221" s="34">
        <v>43386</v>
      </c>
      <c r="M3221" s="4">
        <v>135</v>
      </c>
      <c r="N3221" s="4">
        <v>2</v>
      </c>
      <c r="O3221" s="31">
        <v>4.1666666666666664E-2</v>
      </c>
      <c r="P3221" s="35">
        <v>17.21</v>
      </c>
      <c r="Q3221" s="36">
        <f t="shared" si="608"/>
        <v>13</v>
      </c>
      <c r="R3221" s="4">
        <f t="shared" si="609"/>
        <v>0</v>
      </c>
      <c r="S3221" s="31">
        <f t="shared" ref="S3221:S3284" si="615">VLOOKUP(K3221,$AF$38:$AH$49,2,TRUE)</f>
        <v>0.24079861111111112</v>
      </c>
      <c r="T3221" s="31">
        <f t="shared" ref="T3221:T3284" si="616">VLOOKUP(K3221,$AF$38:$AH$49,3,TRUE)</f>
        <v>0.73447916666666668</v>
      </c>
      <c r="U3221" s="4">
        <f t="shared" si="610"/>
        <v>0</v>
      </c>
      <c r="V3221" s="4" t="str">
        <f t="shared" si="614"/>
        <v/>
      </c>
      <c r="W3221" s="18" t="str">
        <f>IF(V3221="","",VLOOKUP(L3221,日射量と図３!$A$4:$C$368,3,TRUE)*238.85/100)</f>
        <v/>
      </c>
      <c r="X3221" s="4" t="str">
        <f t="shared" si="611"/>
        <v/>
      </c>
      <c r="Y3221" s="4" t="str">
        <f t="shared" si="605"/>
        <v/>
      </c>
      <c r="Z3221" s="4" t="str">
        <f t="shared" si="606"/>
        <v/>
      </c>
      <c r="AA3221" s="4" t="str">
        <f>IF($V3221="","",IF(Y3221&lt;36,0,IF(AND(36&lt;=Y3221,Y3221&lt;71),VLOOKUP($W3221,日射量と図３!$E$6:$F$34,2,TRUE),IF(AND(71&lt;=Y3221,Y3221&lt;107),VLOOKUP($W3221,日射量と図３!$E$6:$G$34,3,TRUE),IF(AND(107&lt;=Y3221,Y3221&lt;143),VLOOKUP($W3221,日射量と図３!$E$6:$H$34,4,TRUE),VLOOKUP($W3221,日射量と図３!$E$6:$I$34,5,TRUE))))))</f>
        <v/>
      </c>
      <c r="AB3221" s="4" t="str">
        <f>IF($V3221="","",IF(Z3221&lt;36,0,IF(AND(36&lt;=Z3221,Z3221&lt;71),VLOOKUP($W3221,日射量と図３!$E$6:$F$34,2,TRUE),IF(AND(71&lt;=Z3221,Z3221&lt;107),VLOOKUP($W3221,日射量と図３!$E$6:$G$34,3,TRUE),IF(AND(107&lt;=Z3221,Z3221&lt;143),VLOOKUP($W3221,日射量と図３!$E$6:$H$34,4,TRUE),VLOOKUP($W3221,日射量と図３!$E$6:$I$34,5,TRUE))))))</f>
        <v/>
      </c>
      <c r="AC3221" s="382" t="str">
        <f t="shared" si="612"/>
        <v/>
      </c>
      <c r="AD3221" s="382" t="str">
        <f t="shared" si="613"/>
        <v/>
      </c>
    </row>
    <row r="3222" spans="11:30" ht="13.5" customHeight="1">
      <c r="K3222" s="4">
        <f t="shared" si="607"/>
        <v>10</v>
      </c>
      <c r="L3222" s="34">
        <v>43386</v>
      </c>
      <c r="M3222" s="4">
        <v>135</v>
      </c>
      <c r="N3222" s="4">
        <v>3</v>
      </c>
      <c r="O3222" s="31">
        <v>8.3333333333333329E-2</v>
      </c>
      <c r="P3222" s="35">
        <v>16.8</v>
      </c>
      <c r="Q3222" s="36">
        <f t="shared" si="608"/>
        <v>13</v>
      </c>
      <c r="R3222" s="4">
        <f t="shared" si="609"/>
        <v>0</v>
      </c>
      <c r="S3222" s="31">
        <f t="shared" si="615"/>
        <v>0.24079861111111112</v>
      </c>
      <c r="T3222" s="31">
        <f t="shared" si="616"/>
        <v>0.73447916666666668</v>
      </c>
      <c r="U3222" s="4">
        <f t="shared" si="610"/>
        <v>0</v>
      </c>
      <c r="V3222" s="4" t="str">
        <f t="shared" si="614"/>
        <v/>
      </c>
      <c r="W3222" s="18" t="str">
        <f>IF(V3222="","",VLOOKUP(L3222,日射量と図３!$A$4:$C$368,3,TRUE)*238.85/100)</f>
        <v/>
      </c>
      <c r="X3222" s="4" t="str">
        <f t="shared" si="611"/>
        <v/>
      </c>
      <c r="Y3222" s="4" t="str">
        <f t="shared" si="605"/>
        <v/>
      </c>
      <c r="Z3222" s="4" t="str">
        <f t="shared" si="606"/>
        <v/>
      </c>
      <c r="AA3222" s="4" t="str">
        <f>IF($V3222="","",IF(Y3222&lt;36,0,IF(AND(36&lt;=Y3222,Y3222&lt;71),VLOOKUP($W3222,日射量と図３!$E$6:$F$34,2,TRUE),IF(AND(71&lt;=Y3222,Y3222&lt;107),VLOOKUP($W3222,日射量と図３!$E$6:$G$34,3,TRUE),IF(AND(107&lt;=Y3222,Y3222&lt;143),VLOOKUP($W3222,日射量と図３!$E$6:$H$34,4,TRUE),VLOOKUP($W3222,日射量と図３!$E$6:$I$34,5,TRUE))))))</f>
        <v/>
      </c>
      <c r="AB3222" s="4" t="str">
        <f>IF($V3222="","",IF(Z3222&lt;36,0,IF(AND(36&lt;=Z3222,Z3222&lt;71),VLOOKUP($W3222,日射量と図３!$E$6:$F$34,2,TRUE),IF(AND(71&lt;=Z3222,Z3222&lt;107),VLOOKUP($W3222,日射量と図３!$E$6:$G$34,3,TRUE),IF(AND(107&lt;=Z3222,Z3222&lt;143),VLOOKUP($W3222,日射量と図３!$E$6:$H$34,4,TRUE),VLOOKUP($W3222,日射量と図３!$E$6:$I$34,5,TRUE))))))</f>
        <v/>
      </c>
      <c r="AC3222" s="382" t="str">
        <f t="shared" si="612"/>
        <v/>
      </c>
      <c r="AD3222" s="382" t="str">
        <f t="shared" si="613"/>
        <v/>
      </c>
    </row>
    <row r="3223" spans="11:30" ht="13.5" customHeight="1">
      <c r="K3223" s="4">
        <f t="shared" si="607"/>
        <v>10</v>
      </c>
      <c r="L3223" s="34">
        <v>43386</v>
      </c>
      <c r="M3223" s="4">
        <v>135</v>
      </c>
      <c r="N3223" s="4">
        <v>4</v>
      </c>
      <c r="O3223" s="31">
        <v>0.125</v>
      </c>
      <c r="P3223" s="35">
        <v>16.149999999999999</v>
      </c>
      <c r="Q3223" s="36">
        <f t="shared" si="608"/>
        <v>13</v>
      </c>
      <c r="R3223" s="4">
        <f t="shared" si="609"/>
        <v>0</v>
      </c>
      <c r="S3223" s="31">
        <f t="shared" si="615"/>
        <v>0.24079861111111112</v>
      </c>
      <c r="T3223" s="31">
        <f t="shared" si="616"/>
        <v>0.73447916666666668</v>
      </c>
      <c r="U3223" s="4">
        <f t="shared" si="610"/>
        <v>0</v>
      </c>
      <c r="V3223" s="4" t="str">
        <f t="shared" si="614"/>
        <v/>
      </c>
      <c r="W3223" s="18" t="str">
        <f>IF(V3223="","",VLOOKUP(L3223,日射量と図３!$A$4:$C$368,3,TRUE)*238.85/100)</f>
        <v/>
      </c>
      <c r="X3223" s="4" t="str">
        <f t="shared" si="611"/>
        <v/>
      </c>
      <c r="Y3223" s="4" t="str">
        <f t="shared" si="605"/>
        <v/>
      </c>
      <c r="Z3223" s="4" t="str">
        <f t="shared" si="606"/>
        <v/>
      </c>
      <c r="AA3223" s="4" t="str">
        <f>IF($V3223="","",IF(Y3223&lt;36,0,IF(AND(36&lt;=Y3223,Y3223&lt;71),VLOOKUP($W3223,日射量と図３!$E$6:$F$34,2,TRUE),IF(AND(71&lt;=Y3223,Y3223&lt;107),VLOOKUP($W3223,日射量と図３!$E$6:$G$34,3,TRUE),IF(AND(107&lt;=Y3223,Y3223&lt;143),VLOOKUP($W3223,日射量と図３!$E$6:$H$34,4,TRUE),VLOOKUP($W3223,日射量と図３!$E$6:$I$34,5,TRUE))))))</f>
        <v/>
      </c>
      <c r="AB3223" s="4" t="str">
        <f>IF($V3223="","",IF(Z3223&lt;36,0,IF(AND(36&lt;=Z3223,Z3223&lt;71),VLOOKUP($W3223,日射量と図３!$E$6:$F$34,2,TRUE),IF(AND(71&lt;=Z3223,Z3223&lt;107),VLOOKUP($W3223,日射量と図３!$E$6:$G$34,3,TRUE),IF(AND(107&lt;=Z3223,Z3223&lt;143),VLOOKUP($W3223,日射量と図３!$E$6:$H$34,4,TRUE),VLOOKUP($W3223,日射量と図３!$E$6:$I$34,5,TRUE))))))</f>
        <v/>
      </c>
      <c r="AC3223" s="382" t="str">
        <f t="shared" si="612"/>
        <v/>
      </c>
      <c r="AD3223" s="382" t="str">
        <f t="shared" si="613"/>
        <v/>
      </c>
    </row>
    <row r="3224" spans="11:30" ht="13.5" customHeight="1">
      <c r="K3224" s="4">
        <f t="shared" si="607"/>
        <v>10</v>
      </c>
      <c r="L3224" s="34">
        <v>43386</v>
      </c>
      <c r="M3224" s="4">
        <v>135</v>
      </c>
      <c r="N3224" s="4">
        <v>5</v>
      </c>
      <c r="O3224" s="31">
        <v>0.16666666666666666</v>
      </c>
      <c r="P3224" s="35">
        <v>15.89</v>
      </c>
      <c r="Q3224" s="36">
        <f t="shared" si="608"/>
        <v>15</v>
      </c>
      <c r="R3224" s="4">
        <f t="shared" si="609"/>
        <v>0</v>
      </c>
      <c r="S3224" s="31">
        <f t="shared" si="615"/>
        <v>0.24079861111111112</v>
      </c>
      <c r="T3224" s="31">
        <f t="shared" si="616"/>
        <v>0.73447916666666668</v>
      </c>
      <c r="U3224" s="4">
        <f t="shared" si="610"/>
        <v>0</v>
      </c>
      <c r="V3224" s="4" t="str">
        <f t="shared" si="614"/>
        <v/>
      </c>
      <c r="W3224" s="18" t="str">
        <f>IF(V3224="","",VLOOKUP(L3224,日射量と図３!$A$4:$C$368,3,TRUE)*238.85/100)</f>
        <v/>
      </c>
      <c r="X3224" s="4" t="str">
        <f t="shared" si="611"/>
        <v/>
      </c>
      <c r="Y3224" s="4" t="str">
        <f t="shared" si="605"/>
        <v/>
      </c>
      <c r="Z3224" s="4" t="str">
        <f t="shared" si="606"/>
        <v/>
      </c>
      <c r="AA3224" s="4" t="str">
        <f>IF($V3224="","",IF(Y3224&lt;36,0,IF(AND(36&lt;=Y3224,Y3224&lt;71),VLOOKUP($W3224,日射量と図３!$E$6:$F$34,2,TRUE),IF(AND(71&lt;=Y3224,Y3224&lt;107),VLOOKUP($W3224,日射量と図３!$E$6:$G$34,3,TRUE),IF(AND(107&lt;=Y3224,Y3224&lt;143),VLOOKUP($W3224,日射量と図３!$E$6:$H$34,4,TRUE),VLOOKUP($W3224,日射量と図３!$E$6:$I$34,5,TRUE))))))</f>
        <v/>
      </c>
      <c r="AB3224" s="4" t="str">
        <f>IF($V3224="","",IF(Z3224&lt;36,0,IF(AND(36&lt;=Z3224,Z3224&lt;71),VLOOKUP($W3224,日射量と図３!$E$6:$F$34,2,TRUE),IF(AND(71&lt;=Z3224,Z3224&lt;107),VLOOKUP($W3224,日射量と図３!$E$6:$G$34,3,TRUE),IF(AND(107&lt;=Z3224,Z3224&lt;143),VLOOKUP($W3224,日射量と図３!$E$6:$H$34,4,TRUE),VLOOKUP($W3224,日射量と図３!$E$6:$I$34,5,TRUE))))))</f>
        <v/>
      </c>
      <c r="AC3224" s="382" t="str">
        <f t="shared" si="612"/>
        <v/>
      </c>
      <c r="AD3224" s="382" t="str">
        <f t="shared" si="613"/>
        <v/>
      </c>
    </row>
    <row r="3225" spans="11:30" ht="13.5" customHeight="1">
      <c r="K3225" s="4">
        <f t="shared" si="607"/>
        <v>10</v>
      </c>
      <c r="L3225" s="34">
        <v>43386</v>
      </c>
      <c r="M3225" s="4">
        <v>135</v>
      </c>
      <c r="N3225" s="4">
        <v>6</v>
      </c>
      <c r="O3225" s="31">
        <v>0.20833333333333334</v>
      </c>
      <c r="P3225" s="35">
        <v>15.55</v>
      </c>
      <c r="Q3225" s="36">
        <f t="shared" si="608"/>
        <v>15</v>
      </c>
      <c r="R3225" s="4">
        <f t="shared" si="609"/>
        <v>0</v>
      </c>
      <c r="S3225" s="31">
        <f t="shared" si="615"/>
        <v>0.24079861111111112</v>
      </c>
      <c r="T3225" s="31">
        <f t="shared" si="616"/>
        <v>0.73447916666666668</v>
      </c>
      <c r="U3225" s="4">
        <f t="shared" si="610"/>
        <v>0</v>
      </c>
      <c r="V3225" s="4" t="str">
        <f t="shared" si="614"/>
        <v/>
      </c>
      <c r="W3225" s="18" t="str">
        <f>IF(V3225="","",VLOOKUP(L3225,日射量と図３!$A$4:$C$368,3,TRUE)*238.85/100)</f>
        <v/>
      </c>
      <c r="X3225" s="4" t="str">
        <f t="shared" si="611"/>
        <v/>
      </c>
      <c r="Y3225" s="4" t="str">
        <f t="shared" si="605"/>
        <v/>
      </c>
      <c r="Z3225" s="4" t="str">
        <f t="shared" si="606"/>
        <v/>
      </c>
      <c r="AA3225" s="4" t="str">
        <f>IF($V3225="","",IF(Y3225&lt;36,0,IF(AND(36&lt;=Y3225,Y3225&lt;71),VLOOKUP($W3225,日射量と図３!$E$6:$F$34,2,TRUE),IF(AND(71&lt;=Y3225,Y3225&lt;107),VLOOKUP($W3225,日射量と図３!$E$6:$G$34,3,TRUE),IF(AND(107&lt;=Y3225,Y3225&lt;143),VLOOKUP($W3225,日射量と図３!$E$6:$H$34,4,TRUE),VLOOKUP($W3225,日射量と図３!$E$6:$I$34,5,TRUE))))))</f>
        <v/>
      </c>
      <c r="AB3225" s="4" t="str">
        <f>IF($V3225="","",IF(Z3225&lt;36,0,IF(AND(36&lt;=Z3225,Z3225&lt;71),VLOOKUP($W3225,日射量と図３!$E$6:$F$34,2,TRUE),IF(AND(71&lt;=Z3225,Z3225&lt;107),VLOOKUP($W3225,日射量と図３!$E$6:$G$34,3,TRUE),IF(AND(107&lt;=Z3225,Z3225&lt;143),VLOOKUP($W3225,日射量と図３!$E$6:$H$34,4,TRUE),VLOOKUP($W3225,日射量と図３!$E$6:$I$34,5,TRUE))))))</f>
        <v/>
      </c>
      <c r="AC3225" s="382" t="str">
        <f t="shared" si="612"/>
        <v/>
      </c>
      <c r="AD3225" s="382" t="str">
        <f t="shared" si="613"/>
        <v/>
      </c>
    </row>
    <row r="3226" spans="11:30" ht="13.5" customHeight="1">
      <c r="K3226" s="4">
        <f t="shared" si="607"/>
        <v>10</v>
      </c>
      <c r="L3226" s="34">
        <v>43386</v>
      </c>
      <c r="M3226" s="4">
        <v>135</v>
      </c>
      <c r="N3226" s="4">
        <v>7</v>
      </c>
      <c r="O3226" s="31">
        <v>0.25</v>
      </c>
      <c r="P3226" s="35">
        <v>15.329999999999998</v>
      </c>
      <c r="Q3226" s="36">
        <f t="shared" si="608"/>
        <v>15</v>
      </c>
      <c r="R3226" s="4">
        <f t="shared" si="609"/>
        <v>0</v>
      </c>
      <c r="S3226" s="31">
        <f t="shared" si="615"/>
        <v>0.24079861111111112</v>
      </c>
      <c r="T3226" s="31">
        <f t="shared" si="616"/>
        <v>0.73447916666666668</v>
      </c>
      <c r="U3226" s="4">
        <f t="shared" si="610"/>
        <v>0</v>
      </c>
      <c r="V3226" s="4" t="str">
        <f t="shared" si="614"/>
        <v/>
      </c>
      <c r="W3226" s="18" t="str">
        <f>IF(V3226="","",VLOOKUP(L3226,日射量と図３!$A$4:$C$368,3,TRUE)*238.85/100)</f>
        <v/>
      </c>
      <c r="X3226" s="4" t="str">
        <f t="shared" si="611"/>
        <v/>
      </c>
      <c r="Y3226" s="4" t="str">
        <f t="shared" si="605"/>
        <v/>
      </c>
      <c r="Z3226" s="4" t="str">
        <f t="shared" si="606"/>
        <v/>
      </c>
      <c r="AA3226" s="4" t="str">
        <f>IF($V3226="","",IF(Y3226&lt;36,0,IF(AND(36&lt;=Y3226,Y3226&lt;71),VLOOKUP($W3226,日射量と図３!$E$6:$F$34,2,TRUE),IF(AND(71&lt;=Y3226,Y3226&lt;107),VLOOKUP($W3226,日射量と図３!$E$6:$G$34,3,TRUE),IF(AND(107&lt;=Y3226,Y3226&lt;143),VLOOKUP($W3226,日射量と図３!$E$6:$H$34,4,TRUE),VLOOKUP($W3226,日射量と図３!$E$6:$I$34,5,TRUE))))))</f>
        <v/>
      </c>
      <c r="AB3226" s="4" t="str">
        <f>IF($V3226="","",IF(Z3226&lt;36,0,IF(AND(36&lt;=Z3226,Z3226&lt;71),VLOOKUP($W3226,日射量と図３!$E$6:$F$34,2,TRUE),IF(AND(71&lt;=Z3226,Z3226&lt;107),VLOOKUP($W3226,日射量と図３!$E$6:$G$34,3,TRUE),IF(AND(107&lt;=Z3226,Z3226&lt;143),VLOOKUP($W3226,日射量と図３!$E$6:$H$34,4,TRUE),VLOOKUP($W3226,日射量と図３!$E$6:$I$34,5,TRUE))))))</f>
        <v/>
      </c>
      <c r="AC3226" s="382" t="str">
        <f t="shared" si="612"/>
        <v/>
      </c>
      <c r="AD3226" s="382" t="str">
        <f t="shared" si="613"/>
        <v/>
      </c>
    </row>
    <row r="3227" spans="11:30" ht="13.5" customHeight="1">
      <c r="K3227" s="4">
        <f t="shared" si="607"/>
        <v>10</v>
      </c>
      <c r="L3227" s="34">
        <v>43386</v>
      </c>
      <c r="M3227" s="4">
        <v>135</v>
      </c>
      <c r="N3227" s="4">
        <v>8</v>
      </c>
      <c r="O3227" s="31">
        <v>0.29166666666666669</v>
      </c>
      <c r="P3227" s="35">
        <v>16.079999999999998</v>
      </c>
      <c r="Q3227" s="36">
        <f t="shared" si="608"/>
        <v>12</v>
      </c>
      <c r="R3227" s="4">
        <f t="shared" si="609"/>
        <v>0</v>
      </c>
      <c r="S3227" s="31">
        <f t="shared" si="615"/>
        <v>0.24079861111111112</v>
      </c>
      <c r="T3227" s="31">
        <f t="shared" si="616"/>
        <v>0.73447916666666668</v>
      </c>
      <c r="U3227" s="4">
        <f t="shared" si="610"/>
        <v>0</v>
      </c>
      <c r="V3227" s="4" t="str">
        <f t="shared" si="614"/>
        <v/>
      </c>
      <c r="W3227" s="18" t="str">
        <f>IF(V3227="","",VLOOKUP(L3227,日射量と図３!$A$4:$C$368,3,TRUE)*238.85/100)</f>
        <v/>
      </c>
      <c r="X3227" s="4" t="str">
        <f t="shared" si="611"/>
        <v/>
      </c>
      <c r="Y3227" s="4" t="str">
        <f t="shared" si="605"/>
        <v/>
      </c>
      <c r="Z3227" s="4" t="str">
        <f t="shared" si="606"/>
        <v/>
      </c>
      <c r="AA3227" s="4" t="str">
        <f>IF($V3227="","",IF(Y3227&lt;36,0,IF(AND(36&lt;=Y3227,Y3227&lt;71),VLOOKUP($W3227,日射量と図３!$E$6:$F$34,2,TRUE),IF(AND(71&lt;=Y3227,Y3227&lt;107),VLOOKUP($W3227,日射量と図３!$E$6:$G$34,3,TRUE),IF(AND(107&lt;=Y3227,Y3227&lt;143),VLOOKUP($W3227,日射量と図３!$E$6:$H$34,4,TRUE),VLOOKUP($W3227,日射量と図３!$E$6:$I$34,5,TRUE))))))</f>
        <v/>
      </c>
      <c r="AB3227" s="4" t="str">
        <f>IF($V3227="","",IF(Z3227&lt;36,0,IF(AND(36&lt;=Z3227,Z3227&lt;71),VLOOKUP($W3227,日射量と図３!$E$6:$F$34,2,TRUE),IF(AND(71&lt;=Z3227,Z3227&lt;107),VLOOKUP($W3227,日射量と図３!$E$6:$G$34,3,TRUE),IF(AND(107&lt;=Z3227,Z3227&lt;143),VLOOKUP($W3227,日射量と図３!$E$6:$H$34,4,TRUE),VLOOKUP($W3227,日射量と図３!$E$6:$I$34,5,TRUE))))))</f>
        <v/>
      </c>
      <c r="AC3227" s="382" t="str">
        <f t="shared" si="612"/>
        <v/>
      </c>
      <c r="AD3227" s="382" t="str">
        <f t="shared" si="613"/>
        <v/>
      </c>
    </row>
    <row r="3228" spans="11:30" ht="13.5" customHeight="1">
      <c r="K3228" s="4">
        <f t="shared" si="607"/>
        <v>10</v>
      </c>
      <c r="L3228" s="34">
        <v>43386</v>
      </c>
      <c r="M3228" s="4">
        <v>135</v>
      </c>
      <c r="N3228" s="4">
        <v>9</v>
      </c>
      <c r="O3228" s="31">
        <v>0.33333333333333331</v>
      </c>
      <c r="P3228" s="35">
        <v>17.279999999999998</v>
      </c>
      <c r="Q3228" s="36">
        <f t="shared" si="608"/>
        <v>12</v>
      </c>
      <c r="R3228" s="4">
        <f t="shared" si="609"/>
        <v>0</v>
      </c>
      <c r="S3228" s="31">
        <f t="shared" si="615"/>
        <v>0.24079861111111112</v>
      </c>
      <c r="T3228" s="31">
        <f t="shared" si="616"/>
        <v>0.73447916666666668</v>
      </c>
      <c r="U3228" s="4">
        <f t="shared" si="610"/>
        <v>0</v>
      </c>
      <c r="V3228" s="4" t="str">
        <f t="shared" si="614"/>
        <v/>
      </c>
      <c r="W3228" s="18" t="str">
        <f>IF(V3228="","",VLOOKUP(L3228,日射量と図３!$A$4:$C$368,3,TRUE)*238.85/100)</f>
        <v/>
      </c>
      <c r="X3228" s="4" t="str">
        <f t="shared" si="611"/>
        <v/>
      </c>
      <c r="Y3228" s="4" t="str">
        <f t="shared" si="605"/>
        <v/>
      </c>
      <c r="Z3228" s="4" t="str">
        <f t="shared" si="606"/>
        <v/>
      </c>
      <c r="AA3228" s="4" t="str">
        <f>IF($V3228="","",IF(Y3228&lt;36,0,IF(AND(36&lt;=Y3228,Y3228&lt;71),VLOOKUP($W3228,日射量と図３!$E$6:$F$34,2,TRUE),IF(AND(71&lt;=Y3228,Y3228&lt;107),VLOOKUP($W3228,日射量と図３!$E$6:$G$34,3,TRUE),IF(AND(107&lt;=Y3228,Y3228&lt;143),VLOOKUP($W3228,日射量と図３!$E$6:$H$34,4,TRUE),VLOOKUP($W3228,日射量と図３!$E$6:$I$34,5,TRUE))))))</f>
        <v/>
      </c>
      <c r="AB3228" s="4" t="str">
        <f>IF($V3228="","",IF(Z3228&lt;36,0,IF(AND(36&lt;=Z3228,Z3228&lt;71),VLOOKUP($W3228,日射量と図３!$E$6:$F$34,2,TRUE),IF(AND(71&lt;=Z3228,Z3228&lt;107),VLOOKUP($W3228,日射量と図３!$E$6:$G$34,3,TRUE),IF(AND(107&lt;=Z3228,Z3228&lt;143),VLOOKUP($W3228,日射量と図３!$E$6:$H$34,4,TRUE),VLOOKUP($W3228,日射量と図３!$E$6:$I$34,5,TRUE))))))</f>
        <v/>
      </c>
      <c r="AC3228" s="382" t="str">
        <f t="shared" si="612"/>
        <v/>
      </c>
      <c r="AD3228" s="382" t="str">
        <f t="shared" si="613"/>
        <v/>
      </c>
    </row>
    <row r="3229" spans="11:30" ht="13.5" customHeight="1">
      <c r="K3229" s="4">
        <f t="shared" si="607"/>
        <v>10</v>
      </c>
      <c r="L3229" s="34">
        <v>43386</v>
      </c>
      <c r="M3229" s="4">
        <v>135</v>
      </c>
      <c r="N3229" s="4">
        <v>10</v>
      </c>
      <c r="O3229" s="31">
        <v>0.375</v>
      </c>
      <c r="P3229" s="35">
        <v>18.57</v>
      </c>
      <c r="Q3229" s="36">
        <f t="shared" si="608"/>
        <v>12</v>
      </c>
      <c r="R3229" s="4">
        <f t="shared" si="609"/>
        <v>0</v>
      </c>
      <c r="S3229" s="31">
        <f t="shared" si="615"/>
        <v>0.24079861111111112</v>
      </c>
      <c r="T3229" s="31">
        <f t="shared" si="616"/>
        <v>0.73447916666666668</v>
      </c>
      <c r="U3229" s="4">
        <f t="shared" si="610"/>
        <v>0</v>
      </c>
      <c r="V3229" s="4" t="str">
        <f t="shared" si="614"/>
        <v/>
      </c>
      <c r="W3229" s="18" t="str">
        <f>IF(V3229="","",VLOOKUP(L3229,日射量と図３!$A$4:$C$368,3,TRUE)*238.85/100)</f>
        <v/>
      </c>
      <c r="X3229" s="4" t="str">
        <f t="shared" si="611"/>
        <v/>
      </c>
      <c r="Y3229" s="4" t="str">
        <f t="shared" si="605"/>
        <v/>
      </c>
      <c r="Z3229" s="4" t="str">
        <f t="shared" si="606"/>
        <v/>
      </c>
      <c r="AA3229" s="4" t="str">
        <f>IF($V3229="","",IF(Y3229&lt;36,0,IF(AND(36&lt;=Y3229,Y3229&lt;71),VLOOKUP($W3229,日射量と図３!$E$6:$F$34,2,TRUE),IF(AND(71&lt;=Y3229,Y3229&lt;107),VLOOKUP($W3229,日射量と図３!$E$6:$G$34,3,TRUE),IF(AND(107&lt;=Y3229,Y3229&lt;143),VLOOKUP($W3229,日射量と図３!$E$6:$H$34,4,TRUE),VLOOKUP($W3229,日射量と図３!$E$6:$I$34,5,TRUE))))))</f>
        <v/>
      </c>
      <c r="AB3229" s="4" t="str">
        <f>IF($V3229="","",IF(Z3229&lt;36,0,IF(AND(36&lt;=Z3229,Z3229&lt;71),VLOOKUP($W3229,日射量と図３!$E$6:$F$34,2,TRUE),IF(AND(71&lt;=Z3229,Z3229&lt;107),VLOOKUP($W3229,日射量と図３!$E$6:$G$34,3,TRUE),IF(AND(107&lt;=Z3229,Z3229&lt;143),VLOOKUP($W3229,日射量と図３!$E$6:$H$34,4,TRUE),VLOOKUP($W3229,日射量と図３!$E$6:$I$34,5,TRUE))))))</f>
        <v/>
      </c>
      <c r="AC3229" s="382" t="str">
        <f t="shared" si="612"/>
        <v/>
      </c>
      <c r="AD3229" s="382" t="str">
        <f t="shared" si="613"/>
        <v/>
      </c>
    </row>
    <row r="3230" spans="11:30" ht="13.5" customHeight="1">
      <c r="K3230" s="4">
        <f t="shared" si="607"/>
        <v>10</v>
      </c>
      <c r="L3230" s="34">
        <v>43386</v>
      </c>
      <c r="M3230" s="4">
        <v>135</v>
      </c>
      <c r="N3230" s="4">
        <v>11</v>
      </c>
      <c r="O3230" s="31">
        <v>0.41666666666666669</v>
      </c>
      <c r="P3230" s="35">
        <v>19.71</v>
      </c>
      <c r="Q3230" s="36">
        <f t="shared" si="608"/>
        <v>12</v>
      </c>
      <c r="R3230" s="4">
        <f t="shared" si="609"/>
        <v>0</v>
      </c>
      <c r="S3230" s="31">
        <f t="shared" si="615"/>
        <v>0.24079861111111112</v>
      </c>
      <c r="T3230" s="31">
        <f t="shared" si="616"/>
        <v>0.73447916666666668</v>
      </c>
      <c r="U3230" s="4">
        <f t="shared" si="610"/>
        <v>0</v>
      </c>
      <c r="V3230" s="4" t="str">
        <f t="shared" si="614"/>
        <v/>
      </c>
      <c r="W3230" s="18" t="str">
        <f>IF(V3230="","",VLOOKUP(L3230,日射量と図３!$A$4:$C$368,3,TRUE)*238.85/100)</f>
        <v/>
      </c>
      <c r="X3230" s="4" t="str">
        <f t="shared" si="611"/>
        <v/>
      </c>
      <c r="Y3230" s="4" t="str">
        <f t="shared" si="605"/>
        <v/>
      </c>
      <c r="Z3230" s="4" t="str">
        <f t="shared" si="606"/>
        <v/>
      </c>
      <c r="AA3230" s="4" t="str">
        <f>IF($V3230="","",IF(Y3230&lt;36,0,IF(AND(36&lt;=Y3230,Y3230&lt;71),VLOOKUP($W3230,日射量と図３!$E$6:$F$34,2,TRUE),IF(AND(71&lt;=Y3230,Y3230&lt;107),VLOOKUP($W3230,日射量と図３!$E$6:$G$34,3,TRUE),IF(AND(107&lt;=Y3230,Y3230&lt;143),VLOOKUP($W3230,日射量と図３!$E$6:$H$34,4,TRUE),VLOOKUP($W3230,日射量と図３!$E$6:$I$34,5,TRUE))))))</f>
        <v/>
      </c>
      <c r="AB3230" s="4" t="str">
        <f>IF($V3230="","",IF(Z3230&lt;36,0,IF(AND(36&lt;=Z3230,Z3230&lt;71),VLOOKUP($W3230,日射量と図３!$E$6:$F$34,2,TRUE),IF(AND(71&lt;=Z3230,Z3230&lt;107),VLOOKUP($W3230,日射量と図３!$E$6:$G$34,3,TRUE),IF(AND(107&lt;=Z3230,Z3230&lt;143),VLOOKUP($W3230,日射量と図３!$E$6:$H$34,4,TRUE),VLOOKUP($W3230,日射量と図３!$E$6:$I$34,5,TRUE))))))</f>
        <v/>
      </c>
      <c r="AC3230" s="382" t="str">
        <f t="shared" si="612"/>
        <v/>
      </c>
      <c r="AD3230" s="382" t="str">
        <f t="shared" si="613"/>
        <v/>
      </c>
    </row>
    <row r="3231" spans="11:30" ht="13.5" customHeight="1">
      <c r="K3231" s="4">
        <f t="shared" si="607"/>
        <v>10</v>
      </c>
      <c r="L3231" s="34">
        <v>43386</v>
      </c>
      <c r="M3231" s="4">
        <v>135</v>
      </c>
      <c r="N3231" s="4">
        <v>12</v>
      </c>
      <c r="O3231" s="31">
        <v>0.45833333333333331</v>
      </c>
      <c r="P3231" s="35">
        <v>20.889999999999997</v>
      </c>
      <c r="Q3231" s="36">
        <f t="shared" si="608"/>
        <v>12</v>
      </c>
      <c r="R3231" s="4">
        <f t="shared" si="609"/>
        <v>0</v>
      </c>
      <c r="S3231" s="31">
        <f t="shared" si="615"/>
        <v>0.24079861111111112</v>
      </c>
      <c r="T3231" s="31">
        <f t="shared" si="616"/>
        <v>0.73447916666666668</v>
      </c>
      <c r="U3231" s="4">
        <f t="shared" si="610"/>
        <v>0</v>
      </c>
      <c r="V3231" s="4" t="str">
        <f t="shared" si="614"/>
        <v/>
      </c>
      <c r="W3231" s="18" t="str">
        <f>IF(V3231="","",VLOOKUP(L3231,日射量と図３!$A$4:$C$368,3,TRUE)*238.85/100)</f>
        <v/>
      </c>
      <c r="X3231" s="4" t="str">
        <f t="shared" si="611"/>
        <v/>
      </c>
      <c r="Y3231" s="4" t="str">
        <f t="shared" ref="Y3231:Y3294" si="617">IF(V3231="","",$AH$30*V3231/(($AG$18/$AH$18)*X3231))</f>
        <v/>
      </c>
      <c r="Z3231" s="4" t="str">
        <f t="shared" ref="Z3231:Z3294" si="618">IF(V3231="","",$AH$30*V3231/(($AG$19/$AH$19)*X3231))</f>
        <v/>
      </c>
      <c r="AA3231" s="4" t="str">
        <f>IF($V3231="","",IF(Y3231&lt;36,0,IF(AND(36&lt;=Y3231,Y3231&lt;71),VLOOKUP($W3231,日射量と図３!$E$6:$F$34,2,TRUE),IF(AND(71&lt;=Y3231,Y3231&lt;107),VLOOKUP($W3231,日射量と図３!$E$6:$G$34,3,TRUE),IF(AND(107&lt;=Y3231,Y3231&lt;143),VLOOKUP($W3231,日射量と図３!$E$6:$H$34,4,TRUE),VLOOKUP($W3231,日射量と図３!$E$6:$I$34,5,TRUE))))))</f>
        <v/>
      </c>
      <c r="AB3231" s="4" t="str">
        <f>IF($V3231="","",IF(Z3231&lt;36,0,IF(AND(36&lt;=Z3231,Z3231&lt;71),VLOOKUP($W3231,日射量と図３!$E$6:$F$34,2,TRUE),IF(AND(71&lt;=Z3231,Z3231&lt;107),VLOOKUP($W3231,日射量と図３!$E$6:$G$34,3,TRUE),IF(AND(107&lt;=Z3231,Z3231&lt;143),VLOOKUP($W3231,日射量と図３!$E$6:$H$34,4,TRUE),VLOOKUP($W3231,日射量と図３!$E$6:$I$34,5,TRUE))))))</f>
        <v/>
      </c>
      <c r="AC3231" s="382" t="str">
        <f t="shared" si="612"/>
        <v/>
      </c>
      <c r="AD3231" s="382" t="str">
        <f t="shared" si="613"/>
        <v/>
      </c>
    </row>
    <row r="3232" spans="11:30" ht="13.5" customHeight="1">
      <c r="K3232" s="4">
        <f t="shared" si="607"/>
        <v>10</v>
      </c>
      <c r="L3232" s="34">
        <v>43386</v>
      </c>
      <c r="M3232" s="4">
        <v>135</v>
      </c>
      <c r="N3232" s="4">
        <v>13</v>
      </c>
      <c r="O3232" s="31">
        <v>0.5</v>
      </c>
      <c r="P3232" s="35">
        <v>21.509999999999998</v>
      </c>
      <c r="Q3232" s="36">
        <f t="shared" si="608"/>
        <v>12</v>
      </c>
      <c r="R3232" s="4">
        <f t="shared" si="609"/>
        <v>0</v>
      </c>
      <c r="S3232" s="31">
        <f t="shared" si="615"/>
        <v>0.24079861111111112</v>
      </c>
      <c r="T3232" s="31">
        <f t="shared" si="616"/>
        <v>0.73447916666666668</v>
      </c>
      <c r="U3232" s="4">
        <f t="shared" si="610"/>
        <v>0</v>
      </c>
      <c r="V3232" s="4" t="str">
        <f t="shared" si="614"/>
        <v/>
      </c>
      <c r="W3232" s="18" t="str">
        <f>IF(V3232="","",VLOOKUP(L3232,日射量と図３!$A$4:$C$368,3,TRUE)*238.85/100)</f>
        <v/>
      </c>
      <c r="X3232" s="4" t="str">
        <f t="shared" si="611"/>
        <v/>
      </c>
      <c r="Y3232" s="4" t="str">
        <f t="shared" si="617"/>
        <v/>
      </c>
      <c r="Z3232" s="4" t="str">
        <f t="shared" si="618"/>
        <v/>
      </c>
      <c r="AA3232" s="4" t="str">
        <f>IF($V3232="","",IF(Y3232&lt;36,0,IF(AND(36&lt;=Y3232,Y3232&lt;71),VLOOKUP($W3232,日射量と図３!$E$6:$F$34,2,TRUE),IF(AND(71&lt;=Y3232,Y3232&lt;107),VLOOKUP($W3232,日射量と図３!$E$6:$G$34,3,TRUE),IF(AND(107&lt;=Y3232,Y3232&lt;143),VLOOKUP($W3232,日射量と図３!$E$6:$H$34,4,TRUE),VLOOKUP($W3232,日射量と図３!$E$6:$I$34,5,TRUE))))))</f>
        <v/>
      </c>
      <c r="AB3232" s="4" t="str">
        <f>IF($V3232="","",IF(Z3232&lt;36,0,IF(AND(36&lt;=Z3232,Z3232&lt;71),VLOOKUP($W3232,日射量と図３!$E$6:$F$34,2,TRUE),IF(AND(71&lt;=Z3232,Z3232&lt;107),VLOOKUP($W3232,日射量と図３!$E$6:$G$34,3,TRUE),IF(AND(107&lt;=Z3232,Z3232&lt;143),VLOOKUP($W3232,日射量と図３!$E$6:$H$34,4,TRUE),VLOOKUP($W3232,日射量と図３!$E$6:$I$34,5,TRUE))))))</f>
        <v/>
      </c>
      <c r="AC3232" s="382" t="str">
        <f t="shared" si="612"/>
        <v/>
      </c>
      <c r="AD3232" s="382" t="str">
        <f t="shared" si="613"/>
        <v/>
      </c>
    </row>
    <row r="3233" spans="11:30" ht="13.5" customHeight="1">
      <c r="K3233" s="4">
        <f t="shared" si="607"/>
        <v>10</v>
      </c>
      <c r="L3233" s="34">
        <v>43386</v>
      </c>
      <c r="M3233" s="4">
        <v>135</v>
      </c>
      <c r="N3233" s="4">
        <v>14</v>
      </c>
      <c r="O3233" s="31">
        <v>0.54166666666666663</v>
      </c>
      <c r="P3233" s="35">
        <v>22.060000000000002</v>
      </c>
      <c r="Q3233" s="36">
        <f t="shared" si="608"/>
        <v>12</v>
      </c>
      <c r="R3233" s="4">
        <f t="shared" si="609"/>
        <v>0</v>
      </c>
      <c r="S3233" s="31">
        <f t="shared" si="615"/>
        <v>0.24079861111111112</v>
      </c>
      <c r="T3233" s="31">
        <f t="shared" si="616"/>
        <v>0.73447916666666668</v>
      </c>
      <c r="U3233" s="4">
        <f t="shared" si="610"/>
        <v>0</v>
      </c>
      <c r="V3233" s="4" t="str">
        <f t="shared" si="614"/>
        <v/>
      </c>
      <c r="W3233" s="18" t="str">
        <f>IF(V3233="","",VLOOKUP(L3233,日射量と図３!$A$4:$C$368,3,TRUE)*238.85/100)</f>
        <v/>
      </c>
      <c r="X3233" s="4" t="str">
        <f t="shared" si="611"/>
        <v/>
      </c>
      <c r="Y3233" s="4" t="str">
        <f t="shared" si="617"/>
        <v/>
      </c>
      <c r="Z3233" s="4" t="str">
        <f t="shared" si="618"/>
        <v/>
      </c>
      <c r="AA3233" s="4" t="str">
        <f>IF($V3233="","",IF(Y3233&lt;36,0,IF(AND(36&lt;=Y3233,Y3233&lt;71),VLOOKUP($W3233,日射量と図３!$E$6:$F$34,2,TRUE),IF(AND(71&lt;=Y3233,Y3233&lt;107),VLOOKUP($W3233,日射量と図３!$E$6:$G$34,3,TRUE),IF(AND(107&lt;=Y3233,Y3233&lt;143),VLOOKUP($W3233,日射量と図３!$E$6:$H$34,4,TRUE),VLOOKUP($W3233,日射量と図３!$E$6:$I$34,5,TRUE))))))</f>
        <v/>
      </c>
      <c r="AB3233" s="4" t="str">
        <f>IF($V3233="","",IF(Z3233&lt;36,0,IF(AND(36&lt;=Z3233,Z3233&lt;71),VLOOKUP($W3233,日射量と図３!$E$6:$F$34,2,TRUE),IF(AND(71&lt;=Z3233,Z3233&lt;107),VLOOKUP($W3233,日射量と図３!$E$6:$G$34,3,TRUE),IF(AND(107&lt;=Z3233,Z3233&lt;143),VLOOKUP($W3233,日射量と図３!$E$6:$H$34,4,TRUE),VLOOKUP($W3233,日射量と図３!$E$6:$I$34,5,TRUE))))))</f>
        <v/>
      </c>
      <c r="AC3233" s="382" t="str">
        <f t="shared" si="612"/>
        <v/>
      </c>
      <c r="AD3233" s="382" t="str">
        <f t="shared" si="613"/>
        <v/>
      </c>
    </row>
    <row r="3234" spans="11:30" ht="13.5" customHeight="1">
      <c r="K3234" s="4">
        <f t="shared" si="607"/>
        <v>10</v>
      </c>
      <c r="L3234" s="34">
        <v>43386</v>
      </c>
      <c r="M3234" s="4">
        <v>135</v>
      </c>
      <c r="N3234" s="4">
        <v>15</v>
      </c>
      <c r="O3234" s="31">
        <v>0.58333333333333337</v>
      </c>
      <c r="P3234" s="35">
        <v>22.15</v>
      </c>
      <c r="Q3234" s="36">
        <f t="shared" si="608"/>
        <v>12</v>
      </c>
      <c r="R3234" s="4">
        <f t="shared" si="609"/>
        <v>0</v>
      </c>
      <c r="S3234" s="31">
        <f t="shared" si="615"/>
        <v>0.24079861111111112</v>
      </c>
      <c r="T3234" s="31">
        <f t="shared" si="616"/>
        <v>0.73447916666666668</v>
      </c>
      <c r="U3234" s="4">
        <f t="shared" si="610"/>
        <v>0</v>
      </c>
      <c r="V3234" s="4" t="str">
        <f t="shared" si="614"/>
        <v/>
      </c>
      <c r="W3234" s="18" t="str">
        <f>IF(V3234="","",VLOOKUP(L3234,日射量と図３!$A$4:$C$368,3,TRUE)*238.85/100)</f>
        <v/>
      </c>
      <c r="X3234" s="4" t="str">
        <f t="shared" si="611"/>
        <v/>
      </c>
      <c r="Y3234" s="4" t="str">
        <f t="shared" si="617"/>
        <v/>
      </c>
      <c r="Z3234" s="4" t="str">
        <f t="shared" si="618"/>
        <v/>
      </c>
      <c r="AA3234" s="4" t="str">
        <f>IF($V3234="","",IF(Y3234&lt;36,0,IF(AND(36&lt;=Y3234,Y3234&lt;71),VLOOKUP($W3234,日射量と図３!$E$6:$F$34,2,TRUE),IF(AND(71&lt;=Y3234,Y3234&lt;107),VLOOKUP($W3234,日射量と図３!$E$6:$G$34,3,TRUE),IF(AND(107&lt;=Y3234,Y3234&lt;143),VLOOKUP($W3234,日射量と図３!$E$6:$H$34,4,TRUE),VLOOKUP($W3234,日射量と図３!$E$6:$I$34,5,TRUE))))))</f>
        <v/>
      </c>
      <c r="AB3234" s="4" t="str">
        <f>IF($V3234="","",IF(Z3234&lt;36,0,IF(AND(36&lt;=Z3234,Z3234&lt;71),VLOOKUP($W3234,日射量と図３!$E$6:$F$34,2,TRUE),IF(AND(71&lt;=Z3234,Z3234&lt;107),VLOOKUP($W3234,日射量と図３!$E$6:$G$34,3,TRUE),IF(AND(107&lt;=Z3234,Z3234&lt;143),VLOOKUP($W3234,日射量と図３!$E$6:$H$34,4,TRUE),VLOOKUP($W3234,日射量と図３!$E$6:$I$34,5,TRUE))))))</f>
        <v/>
      </c>
      <c r="AC3234" s="382" t="str">
        <f t="shared" si="612"/>
        <v/>
      </c>
      <c r="AD3234" s="382" t="str">
        <f t="shared" si="613"/>
        <v/>
      </c>
    </row>
    <row r="3235" spans="11:30" ht="13.5" customHeight="1">
      <c r="K3235" s="4">
        <f t="shared" si="607"/>
        <v>10</v>
      </c>
      <c r="L3235" s="34">
        <v>43386</v>
      </c>
      <c r="M3235" s="4">
        <v>135</v>
      </c>
      <c r="N3235" s="4">
        <v>16</v>
      </c>
      <c r="O3235" s="31">
        <v>0.625</v>
      </c>
      <c r="P3235" s="35">
        <v>22.15</v>
      </c>
      <c r="Q3235" s="36">
        <f t="shared" si="608"/>
        <v>16</v>
      </c>
      <c r="R3235" s="4">
        <f t="shared" si="609"/>
        <v>0</v>
      </c>
      <c r="S3235" s="31">
        <f t="shared" si="615"/>
        <v>0.24079861111111112</v>
      </c>
      <c r="T3235" s="31">
        <f t="shared" si="616"/>
        <v>0.73447916666666668</v>
      </c>
      <c r="U3235" s="4">
        <f t="shared" si="610"/>
        <v>0</v>
      </c>
      <c r="V3235" s="4" t="str">
        <f t="shared" si="614"/>
        <v/>
      </c>
      <c r="W3235" s="18" t="str">
        <f>IF(V3235="","",VLOOKUP(L3235,日射量と図３!$A$4:$C$368,3,TRUE)*238.85/100)</f>
        <v/>
      </c>
      <c r="X3235" s="4" t="str">
        <f t="shared" si="611"/>
        <v/>
      </c>
      <c r="Y3235" s="4" t="str">
        <f t="shared" si="617"/>
        <v/>
      </c>
      <c r="Z3235" s="4" t="str">
        <f t="shared" si="618"/>
        <v/>
      </c>
      <c r="AA3235" s="4" t="str">
        <f>IF($V3235="","",IF(Y3235&lt;36,0,IF(AND(36&lt;=Y3235,Y3235&lt;71),VLOOKUP($W3235,日射量と図３!$E$6:$F$34,2,TRUE),IF(AND(71&lt;=Y3235,Y3235&lt;107),VLOOKUP($W3235,日射量と図３!$E$6:$G$34,3,TRUE),IF(AND(107&lt;=Y3235,Y3235&lt;143),VLOOKUP($W3235,日射量と図３!$E$6:$H$34,4,TRUE),VLOOKUP($W3235,日射量と図３!$E$6:$I$34,5,TRUE))))))</f>
        <v/>
      </c>
      <c r="AB3235" s="4" t="str">
        <f>IF($V3235="","",IF(Z3235&lt;36,0,IF(AND(36&lt;=Z3235,Z3235&lt;71),VLOOKUP($W3235,日射量と図３!$E$6:$F$34,2,TRUE),IF(AND(71&lt;=Z3235,Z3235&lt;107),VLOOKUP($W3235,日射量と図３!$E$6:$G$34,3,TRUE),IF(AND(107&lt;=Z3235,Z3235&lt;143),VLOOKUP($W3235,日射量と図３!$E$6:$H$34,4,TRUE),VLOOKUP($W3235,日射量と図３!$E$6:$I$34,5,TRUE))))))</f>
        <v/>
      </c>
      <c r="AC3235" s="382" t="str">
        <f t="shared" si="612"/>
        <v/>
      </c>
      <c r="AD3235" s="382" t="str">
        <f t="shared" si="613"/>
        <v/>
      </c>
    </row>
    <row r="3236" spans="11:30" ht="13.5" customHeight="1">
      <c r="K3236" s="4">
        <f t="shared" si="607"/>
        <v>10</v>
      </c>
      <c r="L3236" s="34">
        <v>43386</v>
      </c>
      <c r="M3236" s="4">
        <v>135</v>
      </c>
      <c r="N3236" s="4">
        <v>17</v>
      </c>
      <c r="O3236" s="31">
        <v>0.66666666666666663</v>
      </c>
      <c r="P3236" s="35">
        <v>21.69</v>
      </c>
      <c r="Q3236" s="36">
        <f t="shared" si="608"/>
        <v>16</v>
      </c>
      <c r="R3236" s="4">
        <f t="shared" si="609"/>
        <v>0</v>
      </c>
      <c r="S3236" s="31">
        <f t="shared" si="615"/>
        <v>0.24079861111111112</v>
      </c>
      <c r="T3236" s="31">
        <f t="shared" si="616"/>
        <v>0.73447916666666668</v>
      </c>
      <c r="U3236" s="4">
        <f t="shared" si="610"/>
        <v>0</v>
      </c>
      <c r="V3236" s="4" t="str">
        <f t="shared" si="614"/>
        <v/>
      </c>
      <c r="W3236" s="18" t="str">
        <f>IF(V3236="","",VLOOKUP(L3236,日射量と図３!$A$4:$C$368,3,TRUE)*238.85/100)</f>
        <v/>
      </c>
      <c r="X3236" s="4" t="str">
        <f t="shared" si="611"/>
        <v/>
      </c>
      <c r="Y3236" s="4" t="str">
        <f t="shared" si="617"/>
        <v/>
      </c>
      <c r="Z3236" s="4" t="str">
        <f t="shared" si="618"/>
        <v/>
      </c>
      <c r="AA3236" s="4" t="str">
        <f>IF($V3236="","",IF(Y3236&lt;36,0,IF(AND(36&lt;=Y3236,Y3236&lt;71),VLOOKUP($W3236,日射量と図３!$E$6:$F$34,2,TRUE),IF(AND(71&lt;=Y3236,Y3236&lt;107),VLOOKUP($W3236,日射量と図３!$E$6:$G$34,3,TRUE),IF(AND(107&lt;=Y3236,Y3236&lt;143),VLOOKUP($W3236,日射量と図３!$E$6:$H$34,4,TRUE),VLOOKUP($W3236,日射量と図３!$E$6:$I$34,5,TRUE))))))</f>
        <v/>
      </c>
      <c r="AB3236" s="4" t="str">
        <f>IF($V3236="","",IF(Z3236&lt;36,0,IF(AND(36&lt;=Z3236,Z3236&lt;71),VLOOKUP($W3236,日射量と図３!$E$6:$F$34,2,TRUE),IF(AND(71&lt;=Z3236,Z3236&lt;107),VLOOKUP($W3236,日射量と図３!$E$6:$G$34,3,TRUE),IF(AND(107&lt;=Z3236,Z3236&lt;143),VLOOKUP($W3236,日射量と図３!$E$6:$H$34,4,TRUE),VLOOKUP($W3236,日射量と図３!$E$6:$I$34,5,TRUE))))))</f>
        <v/>
      </c>
      <c r="AC3236" s="382" t="str">
        <f t="shared" si="612"/>
        <v/>
      </c>
      <c r="AD3236" s="382" t="str">
        <f t="shared" si="613"/>
        <v/>
      </c>
    </row>
    <row r="3237" spans="11:30" ht="13.5" customHeight="1">
      <c r="K3237" s="4">
        <f t="shared" si="607"/>
        <v>10</v>
      </c>
      <c r="L3237" s="34">
        <v>43386</v>
      </c>
      <c r="M3237" s="4">
        <v>135</v>
      </c>
      <c r="N3237" s="4">
        <v>18</v>
      </c>
      <c r="O3237" s="31">
        <v>0.70833333333333337</v>
      </c>
      <c r="P3237" s="35">
        <v>21.089999999999996</v>
      </c>
      <c r="Q3237" s="36">
        <f t="shared" si="608"/>
        <v>16</v>
      </c>
      <c r="R3237" s="4">
        <f t="shared" si="609"/>
        <v>0</v>
      </c>
      <c r="S3237" s="31">
        <f t="shared" si="615"/>
        <v>0.24079861111111112</v>
      </c>
      <c r="T3237" s="31">
        <f t="shared" si="616"/>
        <v>0.73447916666666668</v>
      </c>
      <c r="U3237" s="4">
        <f t="shared" si="610"/>
        <v>0</v>
      </c>
      <c r="V3237" s="4" t="str">
        <f t="shared" si="614"/>
        <v/>
      </c>
      <c r="W3237" s="18" t="str">
        <f>IF(V3237="","",VLOOKUP(L3237,日射量と図３!$A$4:$C$368,3,TRUE)*238.85/100)</f>
        <v/>
      </c>
      <c r="X3237" s="4" t="str">
        <f t="shared" si="611"/>
        <v/>
      </c>
      <c r="Y3237" s="4" t="str">
        <f t="shared" si="617"/>
        <v/>
      </c>
      <c r="Z3237" s="4" t="str">
        <f t="shared" si="618"/>
        <v/>
      </c>
      <c r="AA3237" s="4" t="str">
        <f>IF($V3237="","",IF(Y3237&lt;36,0,IF(AND(36&lt;=Y3237,Y3237&lt;71),VLOOKUP($W3237,日射量と図３!$E$6:$F$34,2,TRUE),IF(AND(71&lt;=Y3237,Y3237&lt;107),VLOOKUP($W3237,日射量と図３!$E$6:$G$34,3,TRUE),IF(AND(107&lt;=Y3237,Y3237&lt;143),VLOOKUP($W3237,日射量と図３!$E$6:$H$34,4,TRUE),VLOOKUP($W3237,日射量と図３!$E$6:$I$34,5,TRUE))))))</f>
        <v/>
      </c>
      <c r="AB3237" s="4" t="str">
        <f>IF($V3237="","",IF(Z3237&lt;36,0,IF(AND(36&lt;=Z3237,Z3237&lt;71),VLOOKUP($W3237,日射量と図３!$E$6:$F$34,2,TRUE),IF(AND(71&lt;=Z3237,Z3237&lt;107),VLOOKUP($W3237,日射量と図３!$E$6:$G$34,3,TRUE),IF(AND(107&lt;=Z3237,Z3237&lt;143),VLOOKUP($W3237,日射量と図３!$E$6:$H$34,4,TRUE),VLOOKUP($W3237,日射量と図３!$E$6:$I$34,5,TRUE))))))</f>
        <v/>
      </c>
      <c r="AC3237" s="382" t="str">
        <f t="shared" si="612"/>
        <v/>
      </c>
      <c r="AD3237" s="382" t="str">
        <f t="shared" si="613"/>
        <v/>
      </c>
    </row>
    <row r="3238" spans="11:30" ht="13.5" customHeight="1">
      <c r="K3238" s="4">
        <f t="shared" si="607"/>
        <v>10</v>
      </c>
      <c r="L3238" s="34">
        <v>43386</v>
      </c>
      <c r="M3238" s="4">
        <v>135</v>
      </c>
      <c r="N3238" s="4">
        <v>19</v>
      </c>
      <c r="O3238" s="31">
        <v>0.75</v>
      </c>
      <c r="P3238" s="35">
        <v>20.3</v>
      </c>
      <c r="Q3238" s="36">
        <f t="shared" si="608"/>
        <v>16</v>
      </c>
      <c r="R3238" s="4">
        <f t="shared" si="609"/>
        <v>0</v>
      </c>
      <c r="S3238" s="31">
        <f t="shared" si="615"/>
        <v>0.24079861111111112</v>
      </c>
      <c r="T3238" s="31">
        <f t="shared" si="616"/>
        <v>0.73447916666666668</v>
      </c>
      <c r="U3238" s="4">
        <f t="shared" si="610"/>
        <v>0</v>
      </c>
      <c r="V3238" s="4" t="str">
        <f t="shared" si="614"/>
        <v/>
      </c>
      <c r="W3238" s="18" t="str">
        <f>IF(V3238="","",VLOOKUP(L3238,日射量と図３!$A$4:$C$368,3,TRUE)*238.85/100)</f>
        <v/>
      </c>
      <c r="X3238" s="4" t="str">
        <f t="shared" si="611"/>
        <v/>
      </c>
      <c r="Y3238" s="4" t="str">
        <f t="shared" si="617"/>
        <v/>
      </c>
      <c r="Z3238" s="4" t="str">
        <f t="shared" si="618"/>
        <v/>
      </c>
      <c r="AA3238" s="4" t="str">
        <f>IF($V3238="","",IF(Y3238&lt;36,0,IF(AND(36&lt;=Y3238,Y3238&lt;71),VLOOKUP($W3238,日射量と図３!$E$6:$F$34,2,TRUE),IF(AND(71&lt;=Y3238,Y3238&lt;107),VLOOKUP($W3238,日射量と図３!$E$6:$G$34,3,TRUE),IF(AND(107&lt;=Y3238,Y3238&lt;143),VLOOKUP($W3238,日射量と図３!$E$6:$H$34,4,TRUE),VLOOKUP($W3238,日射量と図３!$E$6:$I$34,5,TRUE))))))</f>
        <v/>
      </c>
      <c r="AB3238" s="4" t="str">
        <f>IF($V3238="","",IF(Z3238&lt;36,0,IF(AND(36&lt;=Z3238,Z3238&lt;71),VLOOKUP($W3238,日射量と図３!$E$6:$F$34,2,TRUE),IF(AND(71&lt;=Z3238,Z3238&lt;107),VLOOKUP($W3238,日射量と図３!$E$6:$G$34,3,TRUE),IF(AND(107&lt;=Z3238,Z3238&lt;143),VLOOKUP($W3238,日射量と図３!$E$6:$H$34,4,TRUE),VLOOKUP($W3238,日射量と図３!$E$6:$I$34,5,TRUE))))))</f>
        <v/>
      </c>
      <c r="AC3238" s="382" t="str">
        <f t="shared" si="612"/>
        <v/>
      </c>
      <c r="AD3238" s="382" t="str">
        <f t="shared" si="613"/>
        <v/>
      </c>
    </row>
    <row r="3239" spans="11:30" ht="13.5" customHeight="1">
      <c r="K3239" s="4">
        <f t="shared" si="607"/>
        <v>10</v>
      </c>
      <c r="L3239" s="34">
        <v>43386</v>
      </c>
      <c r="M3239" s="4">
        <v>135</v>
      </c>
      <c r="N3239" s="4">
        <v>20</v>
      </c>
      <c r="O3239" s="31">
        <v>0.79166666666666663</v>
      </c>
      <c r="P3239" s="35">
        <v>19.690000000000005</v>
      </c>
      <c r="Q3239" s="36">
        <f t="shared" si="608"/>
        <v>16</v>
      </c>
      <c r="R3239" s="4">
        <f t="shared" si="609"/>
        <v>0</v>
      </c>
      <c r="S3239" s="31">
        <f t="shared" si="615"/>
        <v>0.24079861111111112</v>
      </c>
      <c r="T3239" s="31">
        <f t="shared" si="616"/>
        <v>0.73447916666666668</v>
      </c>
      <c r="U3239" s="4">
        <f t="shared" si="610"/>
        <v>0</v>
      </c>
      <c r="V3239" s="4" t="str">
        <f t="shared" si="614"/>
        <v/>
      </c>
      <c r="W3239" s="18" t="str">
        <f>IF(V3239="","",VLOOKUP(L3239,日射量と図３!$A$4:$C$368,3,TRUE)*238.85/100)</f>
        <v/>
      </c>
      <c r="X3239" s="4" t="str">
        <f t="shared" si="611"/>
        <v/>
      </c>
      <c r="Y3239" s="4" t="str">
        <f t="shared" si="617"/>
        <v/>
      </c>
      <c r="Z3239" s="4" t="str">
        <f t="shared" si="618"/>
        <v/>
      </c>
      <c r="AA3239" s="4" t="str">
        <f>IF($V3239="","",IF(Y3239&lt;36,0,IF(AND(36&lt;=Y3239,Y3239&lt;71),VLOOKUP($W3239,日射量と図３!$E$6:$F$34,2,TRUE),IF(AND(71&lt;=Y3239,Y3239&lt;107),VLOOKUP($W3239,日射量と図３!$E$6:$G$34,3,TRUE),IF(AND(107&lt;=Y3239,Y3239&lt;143),VLOOKUP($W3239,日射量と図３!$E$6:$H$34,4,TRUE),VLOOKUP($W3239,日射量と図３!$E$6:$I$34,5,TRUE))))))</f>
        <v/>
      </c>
      <c r="AB3239" s="4" t="str">
        <f>IF($V3239="","",IF(Z3239&lt;36,0,IF(AND(36&lt;=Z3239,Z3239&lt;71),VLOOKUP($W3239,日射量と図３!$E$6:$F$34,2,TRUE),IF(AND(71&lt;=Z3239,Z3239&lt;107),VLOOKUP($W3239,日射量と図３!$E$6:$G$34,3,TRUE),IF(AND(107&lt;=Z3239,Z3239&lt;143),VLOOKUP($W3239,日射量と図３!$E$6:$H$34,4,TRUE),VLOOKUP($W3239,日射量と図３!$E$6:$I$34,5,TRUE))))))</f>
        <v/>
      </c>
      <c r="AC3239" s="382" t="str">
        <f t="shared" si="612"/>
        <v/>
      </c>
      <c r="AD3239" s="382" t="str">
        <f t="shared" si="613"/>
        <v/>
      </c>
    </row>
    <row r="3240" spans="11:30" ht="13.5" customHeight="1">
      <c r="K3240" s="4">
        <f t="shared" si="607"/>
        <v>10</v>
      </c>
      <c r="L3240" s="34">
        <v>43386</v>
      </c>
      <c r="M3240" s="4">
        <v>135</v>
      </c>
      <c r="N3240" s="4">
        <v>21</v>
      </c>
      <c r="O3240" s="31">
        <v>0.83333333333333337</v>
      </c>
      <c r="P3240" s="35">
        <v>19.410000000000004</v>
      </c>
      <c r="Q3240" s="36">
        <f t="shared" si="608"/>
        <v>16</v>
      </c>
      <c r="R3240" s="4">
        <f t="shared" si="609"/>
        <v>0</v>
      </c>
      <c r="S3240" s="31">
        <f t="shared" si="615"/>
        <v>0.24079861111111112</v>
      </c>
      <c r="T3240" s="31">
        <f t="shared" si="616"/>
        <v>0.73447916666666668</v>
      </c>
      <c r="U3240" s="4">
        <f t="shared" si="610"/>
        <v>0</v>
      </c>
      <c r="V3240" s="4" t="str">
        <f t="shared" si="614"/>
        <v/>
      </c>
      <c r="W3240" s="18" t="str">
        <f>IF(V3240="","",VLOOKUP(L3240,日射量と図３!$A$4:$C$368,3,TRUE)*238.85/100)</f>
        <v/>
      </c>
      <c r="X3240" s="4" t="str">
        <f t="shared" si="611"/>
        <v/>
      </c>
      <c r="Y3240" s="4" t="str">
        <f t="shared" si="617"/>
        <v/>
      </c>
      <c r="Z3240" s="4" t="str">
        <f t="shared" si="618"/>
        <v/>
      </c>
      <c r="AA3240" s="4" t="str">
        <f>IF($V3240="","",IF(Y3240&lt;36,0,IF(AND(36&lt;=Y3240,Y3240&lt;71),VLOOKUP($W3240,日射量と図３!$E$6:$F$34,2,TRUE),IF(AND(71&lt;=Y3240,Y3240&lt;107),VLOOKUP($W3240,日射量と図３!$E$6:$G$34,3,TRUE),IF(AND(107&lt;=Y3240,Y3240&lt;143),VLOOKUP($W3240,日射量と図３!$E$6:$H$34,4,TRUE),VLOOKUP($W3240,日射量と図３!$E$6:$I$34,5,TRUE))))))</f>
        <v/>
      </c>
      <c r="AB3240" s="4" t="str">
        <f>IF($V3240="","",IF(Z3240&lt;36,0,IF(AND(36&lt;=Z3240,Z3240&lt;71),VLOOKUP($W3240,日射量と図３!$E$6:$F$34,2,TRUE),IF(AND(71&lt;=Z3240,Z3240&lt;107),VLOOKUP($W3240,日射量と図３!$E$6:$G$34,3,TRUE),IF(AND(107&lt;=Z3240,Z3240&lt;143),VLOOKUP($W3240,日射量と図３!$E$6:$H$34,4,TRUE),VLOOKUP($W3240,日射量と図３!$E$6:$I$34,5,TRUE))))))</f>
        <v/>
      </c>
      <c r="AC3240" s="382" t="str">
        <f t="shared" si="612"/>
        <v/>
      </c>
      <c r="AD3240" s="382" t="str">
        <f t="shared" si="613"/>
        <v/>
      </c>
    </row>
    <row r="3241" spans="11:30" ht="13.5" customHeight="1">
      <c r="K3241" s="4">
        <f t="shared" si="607"/>
        <v>10</v>
      </c>
      <c r="L3241" s="34">
        <v>43386</v>
      </c>
      <c r="M3241" s="4">
        <v>135</v>
      </c>
      <c r="N3241" s="4">
        <v>22</v>
      </c>
      <c r="O3241" s="31">
        <v>0.875</v>
      </c>
      <c r="P3241" s="35">
        <v>19.03</v>
      </c>
      <c r="Q3241" s="36">
        <f t="shared" si="608"/>
        <v>16</v>
      </c>
      <c r="R3241" s="4">
        <f t="shared" si="609"/>
        <v>0</v>
      </c>
      <c r="S3241" s="31">
        <f t="shared" si="615"/>
        <v>0.24079861111111112</v>
      </c>
      <c r="T3241" s="31">
        <f t="shared" si="616"/>
        <v>0.73447916666666668</v>
      </c>
      <c r="U3241" s="4">
        <f t="shared" si="610"/>
        <v>0</v>
      </c>
      <c r="V3241" s="4" t="str">
        <f t="shared" si="614"/>
        <v/>
      </c>
      <c r="W3241" s="18" t="str">
        <f>IF(V3241="","",VLOOKUP(L3241,日射量と図３!$A$4:$C$368,3,TRUE)*238.85/100)</f>
        <v/>
      </c>
      <c r="X3241" s="4" t="str">
        <f t="shared" si="611"/>
        <v/>
      </c>
      <c r="Y3241" s="4" t="str">
        <f t="shared" si="617"/>
        <v/>
      </c>
      <c r="Z3241" s="4" t="str">
        <f t="shared" si="618"/>
        <v/>
      </c>
      <c r="AA3241" s="4" t="str">
        <f>IF($V3241="","",IF(Y3241&lt;36,0,IF(AND(36&lt;=Y3241,Y3241&lt;71),VLOOKUP($W3241,日射量と図３!$E$6:$F$34,2,TRUE),IF(AND(71&lt;=Y3241,Y3241&lt;107),VLOOKUP($W3241,日射量と図３!$E$6:$G$34,3,TRUE),IF(AND(107&lt;=Y3241,Y3241&lt;143),VLOOKUP($W3241,日射量と図３!$E$6:$H$34,4,TRUE),VLOOKUP($W3241,日射量と図３!$E$6:$I$34,5,TRUE))))))</f>
        <v/>
      </c>
      <c r="AB3241" s="4" t="str">
        <f>IF($V3241="","",IF(Z3241&lt;36,0,IF(AND(36&lt;=Z3241,Z3241&lt;71),VLOOKUP($W3241,日射量と図３!$E$6:$F$34,2,TRUE),IF(AND(71&lt;=Z3241,Z3241&lt;107),VLOOKUP($W3241,日射量と図３!$E$6:$G$34,3,TRUE),IF(AND(107&lt;=Z3241,Z3241&lt;143),VLOOKUP($W3241,日射量と図３!$E$6:$H$34,4,TRUE),VLOOKUP($W3241,日射量と図３!$E$6:$I$34,5,TRUE))))))</f>
        <v/>
      </c>
      <c r="AC3241" s="382" t="str">
        <f t="shared" si="612"/>
        <v/>
      </c>
      <c r="AD3241" s="382" t="str">
        <f t="shared" si="613"/>
        <v/>
      </c>
    </row>
    <row r="3242" spans="11:30" ht="13.5" customHeight="1">
      <c r="K3242" s="4">
        <f t="shared" si="607"/>
        <v>10</v>
      </c>
      <c r="L3242" s="34">
        <v>43386</v>
      </c>
      <c r="M3242" s="4">
        <v>135</v>
      </c>
      <c r="N3242" s="4">
        <v>23</v>
      </c>
      <c r="O3242" s="31">
        <v>0.91666666666666663</v>
      </c>
      <c r="P3242" s="35">
        <v>18.57</v>
      </c>
      <c r="Q3242" s="36">
        <f t="shared" si="608"/>
        <v>13</v>
      </c>
      <c r="R3242" s="4">
        <f t="shared" si="609"/>
        <v>0</v>
      </c>
      <c r="S3242" s="31">
        <f t="shared" si="615"/>
        <v>0.24079861111111112</v>
      </c>
      <c r="T3242" s="31">
        <f t="shared" si="616"/>
        <v>0.73447916666666668</v>
      </c>
      <c r="U3242" s="4">
        <f t="shared" si="610"/>
        <v>0</v>
      </c>
      <c r="V3242" s="4" t="str">
        <f t="shared" si="614"/>
        <v/>
      </c>
      <c r="W3242" s="18" t="str">
        <f>IF(V3242="","",VLOOKUP(L3242,日射量と図３!$A$4:$C$368,3,TRUE)*238.85/100)</f>
        <v/>
      </c>
      <c r="X3242" s="4" t="str">
        <f t="shared" si="611"/>
        <v/>
      </c>
      <c r="Y3242" s="4" t="str">
        <f t="shared" si="617"/>
        <v/>
      </c>
      <c r="Z3242" s="4" t="str">
        <f t="shared" si="618"/>
        <v/>
      </c>
      <c r="AA3242" s="4" t="str">
        <f>IF($V3242="","",IF(Y3242&lt;36,0,IF(AND(36&lt;=Y3242,Y3242&lt;71),VLOOKUP($W3242,日射量と図３!$E$6:$F$34,2,TRUE),IF(AND(71&lt;=Y3242,Y3242&lt;107),VLOOKUP($W3242,日射量と図３!$E$6:$G$34,3,TRUE),IF(AND(107&lt;=Y3242,Y3242&lt;143),VLOOKUP($W3242,日射量と図３!$E$6:$H$34,4,TRUE),VLOOKUP($W3242,日射量と図３!$E$6:$I$34,5,TRUE))))))</f>
        <v/>
      </c>
      <c r="AB3242" s="4" t="str">
        <f>IF($V3242="","",IF(Z3242&lt;36,0,IF(AND(36&lt;=Z3242,Z3242&lt;71),VLOOKUP($W3242,日射量と図３!$E$6:$F$34,2,TRUE),IF(AND(71&lt;=Z3242,Z3242&lt;107),VLOOKUP($W3242,日射量と図３!$E$6:$G$34,3,TRUE),IF(AND(107&lt;=Z3242,Z3242&lt;143),VLOOKUP($W3242,日射量と図３!$E$6:$H$34,4,TRUE),VLOOKUP($W3242,日射量と図３!$E$6:$I$34,5,TRUE))))))</f>
        <v/>
      </c>
      <c r="AC3242" s="382" t="str">
        <f t="shared" si="612"/>
        <v/>
      </c>
      <c r="AD3242" s="382" t="str">
        <f t="shared" si="613"/>
        <v/>
      </c>
    </row>
    <row r="3243" spans="11:30" ht="13.5" customHeight="1">
      <c r="K3243" s="4">
        <f t="shared" si="607"/>
        <v>10</v>
      </c>
      <c r="L3243" s="34">
        <v>43386</v>
      </c>
      <c r="M3243" s="4">
        <v>135</v>
      </c>
      <c r="N3243" s="4">
        <v>24</v>
      </c>
      <c r="O3243" s="31">
        <v>0.95833333333333337</v>
      </c>
      <c r="P3243" s="35">
        <v>18.09</v>
      </c>
      <c r="Q3243" s="36">
        <f t="shared" si="608"/>
        <v>13</v>
      </c>
      <c r="R3243" s="4">
        <f t="shared" si="609"/>
        <v>0</v>
      </c>
      <c r="S3243" s="31">
        <f t="shared" si="615"/>
        <v>0.24079861111111112</v>
      </c>
      <c r="T3243" s="31">
        <f t="shared" si="616"/>
        <v>0.73447916666666668</v>
      </c>
      <c r="U3243" s="4">
        <f t="shared" si="610"/>
        <v>0</v>
      </c>
      <c r="V3243" s="4" t="str">
        <f t="shared" si="614"/>
        <v/>
      </c>
      <c r="W3243" s="18" t="str">
        <f>IF(V3243="","",VLOOKUP(L3243,日射量と図３!$A$4:$C$368,3,TRUE)*238.85/100)</f>
        <v/>
      </c>
      <c r="X3243" s="4" t="str">
        <f t="shared" si="611"/>
        <v/>
      </c>
      <c r="Y3243" s="4" t="str">
        <f t="shared" si="617"/>
        <v/>
      </c>
      <c r="Z3243" s="4" t="str">
        <f t="shared" si="618"/>
        <v/>
      </c>
      <c r="AA3243" s="4" t="str">
        <f>IF($V3243="","",IF(Y3243&lt;36,0,IF(AND(36&lt;=Y3243,Y3243&lt;71),VLOOKUP($W3243,日射量と図３!$E$6:$F$34,2,TRUE),IF(AND(71&lt;=Y3243,Y3243&lt;107),VLOOKUP($W3243,日射量と図３!$E$6:$G$34,3,TRUE),IF(AND(107&lt;=Y3243,Y3243&lt;143),VLOOKUP($W3243,日射量と図３!$E$6:$H$34,4,TRUE),VLOOKUP($W3243,日射量と図３!$E$6:$I$34,5,TRUE))))))</f>
        <v/>
      </c>
      <c r="AB3243" s="4" t="str">
        <f>IF($V3243="","",IF(Z3243&lt;36,0,IF(AND(36&lt;=Z3243,Z3243&lt;71),VLOOKUP($W3243,日射量と図３!$E$6:$F$34,2,TRUE),IF(AND(71&lt;=Z3243,Z3243&lt;107),VLOOKUP($W3243,日射量と図３!$E$6:$G$34,3,TRUE),IF(AND(107&lt;=Z3243,Z3243&lt;143),VLOOKUP($W3243,日射量と図３!$E$6:$H$34,4,TRUE),VLOOKUP($W3243,日射量と図３!$E$6:$I$34,5,TRUE))))))</f>
        <v/>
      </c>
      <c r="AC3243" s="382" t="str">
        <f t="shared" si="612"/>
        <v/>
      </c>
      <c r="AD3243" s="382" t="str">
        <f t="shared" si="613"/>
        <v/>
      </c>
    </row>
    <row r="3244" spans="11:30" ht="13.5" customHeight="1">
      <c r="K3244" s="4">
        <f t="shared" si="607"/>
        <v>10</v>
      </c>
      <c r="L3244" s="34">
        <v>43387</v>
      </c>
      <c r="M3244" s="4">
        <v>136</v>
      </c>
      <c r="N3244" s="4">
        <v>1</v>
      </c>
      <c r="O3244" s="31">
        <v>0</v>
      </c>
      <c r="P3244" s="35">
        <v>17.380000000000003</v>
      </c>
      <c r="Q3244" s="36">
        <f t="shared" si="608"/>
        <v>13</v>
      </c>
      <c r="R3244" s="4">
        <f t="shared" si="609"/>
        <v>0</v>
      </c>
      <c r="S3244" s="31">
        <f t="shared" si="615"/>
        <v>0.24079861111111112</v>
      </c>
      <c r="T3244" s="31">
        <f t="shared" si="616"/>
        <v>0.73447916666666668</v>
      </c>
      <c r="U3244" s="4">
        <f t="shared" si="610"/>
        <v>0</v>
      </c>
      <c r="V3244" s="4">
        <f t="shared" si="614"/>
        <v>0</v>
      </c>
      <c r="W3244" s="18">
        <f>IF(V3244="","",VLOOKUP(L3244,日射量と図３!$A$4:$C$368,3,TRUE)*238.85/100)</f>
        <v>28.661999999999999</v>
      </c>
      <c r="X3244" s="4">
        <f t="shared" si="611"/>
        <v>12</v>
      </c>
      <c r="Y3244" s="4">
        <f t="shared" si="617"/>
        <v>0</v>
      </c>
      <c r="Z3244" s="4">
        <f t="shared" si="618"/>
        <v>0</v>
      </c>
      <c r="AA3244" s="4">
        <f>IF($V3244="","",IF(Y3244&lt;36,0,IF(AND(36&lt;=Y3244,Y3244&lt;71),VLOOKUP($W3244,日射量と図３!$E$6:$F$34,2,TRUE),IF(AND(71&lt;=Y3244,Y3244&lt;107),VLOOKUP($W3244,日射量と図３!$E$6:$G$34,3,TRUE),IF(AND(107&lt;=Y3244,Y3244&lt;143),VLOOKUP($W3244,日射量と図３!$E$6:$H$34,4,TRUE),VLOOKUP($W3244,日射量と図３!$E$6:$I$34,5,TRUE))))))</f>
        <v>0</v>
      </c>
      <c r="AB3244" s="4">
        <f>IF($V3244="","",IF(Z3244&lt;36,0,IF(AND(36&lt;=Z3244,Z3244&lt;71),VLOOKUP($W3244,日射量と図３!$E$6:$F$34,2,TRUE),IF(AND(71&lt;=Z3244,Z3244&lt;107),VLOOKUP($W3244,日射量と図３!$E$6:$G$34,3,TRUE),IF(AND(107&lt;=Z3244,Z3244&lt;143),VLOOKUP($W3244,日射量と図３!$E$6:$H$34,4,TRUE),VLOOKUP($W3244,日射量と図３!$E$6:$I$34,5,TRUE))))))</f>
        <v>0</v>
      </c>
      <c r="AC3244" s="382">
        <f t="shared" si="612"/>
        <v>0</v>
      </c>
      <c r="AD3244" s="382">
        <f t="shared" si="613"/>
        <v>0</v>
      </c>
    </row>
    <row r="3245" spans="11:30" ht="13.5" customHeight="1">
      <c r="K3245" s="4">
        <f t="shared" si="607"/>
        <v>10</v>
      </c>
      <c r="L3245" s="34">
        <v>43387</v>
      </c>
      <c r="M3245" s="4">
        <v>136</v>
      </c>
      <c r="N3245" s="4">
        <v>2</v>
      </c>
      <c r="O3245" s="31">
        <v>4.1666666666666664E-2</v>
      </c>
      <c r="P3245" s="35">
        <v>16.91</v>
      </c>
      <c r="Q3245" s="36">
        <f t="shared" si="608"/>
        <v>13</v>
      </c>
      <c r="R3245" s="4">
        <f t="shared" si="609"/>
        <v>0</v>
      </c>
      <c r="S3245" s="31">
        <f t="shared" si="615"/>
        <v>0.24079861111111112</v>
      </c>
      <c r="T3245" s="31">
        <f t="shared" si="616"/>
        <v>0.73447916666666668</v>
      </c>
      <c r="U3245" s="4">
        <f t="shared" si="610"/>
        <v>0</v>
      </c>
      <c r="V3245" s="4" t="str">
        <f t="shared" si="614"/>
        <v/>
      </c>
      <c r="W3245" s="18" t="str">
        <f>IF(V3245="","",VLOOKUP(L3245,日射量と図３!$A$4:$C$368,3,TRUE)*238.85/100)</f>
        <v/>
      </c>
      <c r="X3245" s="4" t="str">
        <f t="shared" si="611"/>
        <v/>
      </c>
      <c r="Y3245" s="4" t="str">
        <f t="shared" si="617"/>
        <v/>
      </c>
      <c r="Z3245" s="4" t="str">
        <f t="shared" si="618"/>
        <v/>
      </c>
      <c r="AA3245" s="4" t="str">
        <f>IF($V3245="","",IF(Y3245&lt;36,0,IF(AND(36&lt;=Y3245,Y3245&lt;71),VLOOKUP($W3245,日射量と図３!$E$6:$F$34,2,TRUE),IF(AND(71&lt;=Y3245,Y3245&lt;107),VLOOKUP($W3245,日射量と図３!$E$6:$G$34,3,TRUE),IF(AND(107&lt;=Y3245,Y3245&lt;143),VLOOKUP($W3245,日射量と図３!$E$6:$H$34,4,TRUE),VLOOKUP($W3245,日射量と図３!$E$6:$I$34,5,TRUE))))))</f>
        <v/>
      </c>
      <c r="AB3245" s="4" t="str">
        <f>IF($V3245="","",IF(Z3245&lt;36,0,IF(AND(36&lt;=Z3245,Z3245&lt;71),VLOOKUP($W3245,日射量と図３!$E$6:$F$34,2,TRUE),IF(AND(71&lt;=Z3245,Z3245&lt;107),VLOOKUP($W3245,日射量と図３!$E$6:$G$34,3,TRUE),IF(AND(107&lt;=Z3245,Z3245&lt;143),VLOOKUP($W3245,日射量と図３!$E$6:$H$34,4,TRUE),VLOOKUP($W3245,日射量と図３!$E$6:$I$34,5,TRUE))))))</f>
        <v/>
      </c>
      <c r="AC3245" s="382" t="str">
        <f t="shared" si="612"/>
        <v/>
      </c>
      <c r="AD3245" s="382" t="str">
        <f t="shared" si="613"/>
        <v/>
      </c>
    </row>
    <row r="3246" spans="11:30" ht="13.5" customHeight="1">
      <c r="K3246" s="4">
        <f t="shared" si="607"/>
        <v>10</v>
      </c>
      <c r="L3246" s="34">
        <v>43387</v>
      </c>
      <c r="M3246" s="4">
        <v>136</v>
      </c>
      <c r="N3246" s="4">
        <v>3</v>
      </c>
      <c r="O3246" s="31">
        <v>8.3333333333333329E-2</v>
      </c>
      <c r="P3246" s="35">
        <v>16.61</v>
      </c>
      <c r="Q3246" s="36">
        <f t="shared" si="608"/>
        <v>13</v>
      </c>
      <c r="R3246" s="4">
        <f t="shared" si="609"/>
        <v>0</v>
      </c>
      <c r="S3246" s="31">
        <f t="shared" si="615"/>
        <v>0.24079861111111112</v>
      </c>
      <c r="T3246" s="31">
        <f t="shared" si="616"/>
        <v>0.73447916666666668</v>
      </c>
      <c r="U3246" s="4">
        <f t="shared" si="610"/>
        <v>0</v>
      </c>
      <c r="V3246" s="4" t="str">
        <f t="shared" si="614"/>
        <v/>
      </c>
      <c r="W3246" s="18" t="str">
        <f>IF(V3246="","",VLOOKUP(L3246,日射量と図３!$A$4:$C$368,3,TRUE)*238.85/100)</f>
        <v/>
      </c>
      <c r="X3246" s="4" t="str">
        <f t="shared" si="611"/>
        <v/>
      </c>
      <c r="Y3246" s="4" t="str">
        <f t="shared" si="617"/>
        <v/>
      </c>
      <c r="Z3246" s="4" t="str">
        <f t="shared" si="618"/>
        <v/>
      </c>
      <c r="AA3246" s="4" t="str">
        <f>IF($V3246="","",IF(Y3246&lt;36,0,IF(AND(36&lt;=Y3246,Y3246&lt;71),VLOOKUP($W3246,日射量と図３!$E$6:$F$34,2,TRUE),IF(AND(71&lt;=Y3246,Y3246&lt;107),VLOOKUP($W3246,日射量と図３!$E$6:$G$34,3,TRUE),IF(AND(107&lt;=Y3246,Y3246&lt;143),VLOOKUP($W3246,日射量と図３!$E$6:$H$34,4,TRUE),VLOOKUP($W3246,日射量と図３!$E$6:$I$34,5,TRUE))))))</f>
        <v/>
      </c>
      <c r="AB3246" s="4" t="str">
        <f>IF($V3246="","",IF(Z3246&lt;36,0,IF(AND(36&lt;=Z3246,Z3246&lt;71),VLOOKUP($W3246,日射量と図３!$E$6:$F$34,2,TRUE),IF(AND(71&lt;=Z3246,Z3246&lt;107),VLOOKUP($W3246,日射量と図３!$E$6:$G$34,3,TRUE),IF(AND(107&lt;=Z3246,Z3246&lt;143),VLOOKUP($W3246,日射量と図３!$E$6:$H$34,4,TRUE),VLOOKUP($W3246,日射量と図３!$E$6:$I$34,5,TRUE))))))</f>
        <v/>
      </c>
      <c r="AC3246" s="382" t="str">
        <f t="shared" si="612"/>
        <v/>
      </c>
      <c r="AD3246" s="382" t="str">
        <f t="shared" si="613"/>
        <v/>
      </c>
    </row>
    <row r="3247" spans="11:30" ht="13.5" customHeight="1">
      <c r="K3247" s="4">
        <f t="shared" si="607"/>
        <v>10</v>
      </c>
      <c r="L3247" s="34">
        <v>43387</v>
      </c>
      <c r="M3247" s="4">
        <v>136</v>
      </c>
      <c r="N3247" s="4">
        <v>4</v>
      </c>
      <c r="O3247" s="31">
        <v>0.125</v>
      </c>
      <c r="P3247" s="35">
        <v>16.46</v>
      </c>
      <c r="Q3247" s="36">
        <f t="shared" si="608"/>
        <v>13</v>
      </c>
      <c r="R3247" s="4">
        <f t="shared" si="609"/>
        <v>0</v>
      </c>
      <c r="S3247" s="31">
        <f t="shared" si="615"/>
        <v>0.24079861111111112</v>
      </c>
      <c r="T3247" s="31">
        <f t="shared" si="616"/>
        <v>0.73447916666666668</v>
      </c>
      <c r="U3247" s="4">
        <f t="shared" si="610"/>
        <v>0</v>
      </c>
      <c r="V3247" s="4" t="str">
        <f t="shared" si="614"/>
        <v/>
      </c>
      <c r="W3247" s="18" t="str">
        <f>IF(V3247="","",VLOOKUP(L3247,日射量と図３!$A$4:$C$368,3,TRUE)*238.85/100)</f>
        <v/>
      </c>
      <c r="X3247" s="4" t="str">
        <f t="shared" si="611"/>
        <v/>
      </c>
      <c r="Y3247" s="4" t="str">
        <f t="shared" si="617"/>
        <v/>
      </c>
      <c r="Z3247" s="4" t="str">
        <f t="shared" si="618"/>
        <v/>
      </c>
      <c r="AA3247" s="4" t="str">
        <f>IF($V3247="","",IF(Y3247&lt;36,0,IF(AND(36&lt;=Y3247,Y3247&lt;71),VLOOKUP($W3247,日射量と図３!$E$6:$F$34,2,TRUE),IF(AND(71&lt;=Y3247,Y3247&lt;107),VLOOKUP($W3247,日射量と図３!$E$6:$G$34,3,TRUE),IF(AND(107&lt;=Y3247,Y3247&lt;143),VLOOKUP($W3247,日射量と図３!$E$6:$H$34,4,TRUE),VLOOKUP($W3247,日射量と図３!$E$6:$I$34,5,TRUE))))))</f>
        <v/>
      </c>
      <c r="AB3247" s="4" t="str">
        <f>IF($V3247="","",IF(Z3247&lt;36,0,IF(AND(36&lt;=Z3247,Z3247&lt;71),VLOOKUP($W3247,日射量と図３!$E$6:$F$34,2,TRUE),IF(AND(71&lt;=Z3247,Z3247&lt;107),VLOOKUP($W3247,日射量と図３!$E$6:$G$34,3,TRUE),IF(AND(107&lt;=Z3247,Z3247&lt;143),VLOOKUP($W3247,日射量と図３!$E$6:$H$34,4,TRUE),VLOOKUP($W3247,日射量と図３!$E$6:$I$34,5,TRUE))))))</f>
        <v/>
      </c>
      <c r="AC3247" s="382" t="str">
        <f t="shared" si="612"/>
        <v/>
      </c>
      <c r="AD3247" s="382" t="str">
        <f t="shared" si="613"/>
        <v/>
      </c>
    </row>
    <row r="3248" spans="11:30" ht="13.5" customHeight="1">
      <c r="K3248" s="4">
        <f t="shared" si="607"/>
        <v>10</v>
      </c>
      <c r="L3248" s="34">
        <v>43387</v>
      </c>
      <c r="M3248" s="4">
        <v>136</v>
      </c>
      <c r="N3248" s="4">
        <v>5</v>
      </c>
      <c r="O3248" s="31">
        <v>0.16666666666666666</v>
      </c>
      <c r="P3248" s="35">
        <v>16.32</v>
      </c>
      <c r="Q3248" s="36">
        <f t="shared" si="608"/>
        <v>15</v>
      </c>
      <c r="R3248" s="4">
        <f t="shared" si="609"/>
        <v>0</v>
      </c>
      <c r="S3248" s="31">
        <f t="shared" si="615"/>
        <v>0.24079861111111112</v>
      </c>
      <c r="T3248" s="31">
        <f t="shared" si="616"/>
        <v>0.73447916666666668</v>
      </c>
      <c r="U3248" s="4">
        <f t="shared" si="610"/>
        <v>0</v>
      </c>
      <c r="V3248" s="4" t="str">
        <f t="shared" si="614"/>
        <v/>
      </c>
      <c r="W3248" s="18" t="str">
        <f>IF(V3248="","",VLOOKUP(L3248,日射量と図３!$A$4:$C$368,3,TRUE)*238.85/100)</f>
        <v/>
      </c>
      <c r="X3248" s="4" t="str">
        <f t="shared" si="611"/>
        <v/>
      </c>
      <c r="Y3248" s="4" t="str">
        <f t="shared" si="617"/>
        <v/>
      </c>
      <c r="Z3248" s="4" t="str">
        <f t="shared" si="618"/>
        <v/>
      </c>
      <c r="AA3248" s="4" t="str">
        <f>IF($V3248="","",IF(Y3248&lt;36,0,IF(AND(36&lt;=Y3248,Y3248&lt;71),VLOOKUP($W3248,日射量と図３!$E$6:$F$34,2,TRUE),IF(AND(71&lt;=Y3248,Y3248&lt;107),VLOOKUP($W3248,日射量と図３!$E$6:$G$34,3,TRUE),IF(AND(107&lt;=Y3248,Y3248&lt;143),VLOOKUP($W3248,日射量と図３!$E$6:$H$34,4,TRUE),VLOOKUP($W3248,日射量と図３!$E$6:$I$34,5,TRUE))))))</f>
        <v/>
      </c>
      <c r="AB3248" s="4" t="str">
        <f>IF($V3248="","",IF(Z3248&lt;36,0,IF(AND(36&lt;=Z3248,Z3248&lt;71),VLOOKUP($W3248,日射量と図３!$E$6:$F$34,2,TRUE),IF(AND(71&lt;=Z3248,Z3248&lt;107),VLOOKUP($W3248,日射量と図３!$E$6:$G$34,3,TRUE),IF(AND(107&lt;=Z3248,Z3248&lt;143),VLOOKUP($W3248,日射量と図３!$E$6:$H$34,4,TRUE),VLOOKUP($W3248,日射量と図３!$E$6:$I$34,5,TRUE))))))</f>
        <v/>
      </c>
      <c r="AC3248" s="382" t="str">
        <f t="shared" si="612"/>
        <v/>
      </c>
      <c r="AD3248" s="382" t="str">
        <f t="shared" si="613"/>
        <v/>
      </c>
    </row>
    <row r="3249" spans="11:30" ht="13.5" customHeight="1">
      <c r="K3249" s="4">
        <f t="shared" si="607"/>
        <v>10</v>
      </c>
      <c r="L3249" s="34">
        <v>43387</v>
      </c>
      <c r="M3249" s="4">
        <v>136</v>
      </c>
      <c r="N3249" s="4">
        <v>6</v>
      </c>
      <c r="O3249" s="31">
        <v>0.20833333333333334</v>
      </c>
      <c r="P3249" s="35">
        <v>16.25</v>
      </c>
      <c r="Q3249" s="36">
        <f t="shared" si="608"/>
        <v>15</v>
      </c>
      <c r="R3249" s="4">
        <f t="shared" si="609"/>
        <v>0</v>
      </c>
      <c r="S3249" s="31">
        <f t="shared" si="615"/>
        <v>0.24079861111111112</v>
      </c>
      <c r="T3249" s="31">
        <f t="shared" si="616"/>
        <v>0.73447916666666668</v>
      </c>
      <c r="U3249" s="4">
        <f t="shared" si="610"/>
        <v>0</v>
      </c>
      <c r="V3249" s="4" t="str">
        <f t="shared" si="614"/>
        <v/>
      </c>
      <c r="W3249" s="18" t="str">
        <f>IF(V3249="","",VLOOKUP(L3249,日射量と図３!$A$4:$C$368,3,TRUE)*238.85/100)</f>
        <v/>
      </c>
      <c r="X3249" s="4" t="str">
        <f t="shared" si="611"/>
        <v/>
      </c>
      <c r="Y3249" s="4" t="str">
        <f t="shared" si="617"/>
        <v/>
      </c>
      <c r="Z3249" s="4" t="str">
        <f t="shared" si="618"/>
        <v/>
      </c>
      <c r="AA3249" s="4" t="str">
        <f>IF($V3249="","",IF(Y3249&lt;36,0,IF(AND(36&lt;=Y3249,Y3249&lt;71),VLOOKUP($W3249,日射量と図３!$E$6:$F$34,2,TRUE),IF(AND(71&lt;=Y3249,Y3249&lt;107),VLOOKUP($W3249,日射量と図３!$E$6:$G$34,3,TRUE),IF(AND(107&lt;=Y3249,Y3249&lt;143),VLOOKUP($W3249,日射量と図３!$E$6:$H$34,4,TRUE),VLOOKUP($W3249,日射量と図３!$E$6:$I$34,5,TRUE))))))</f>
        <v/>
      </c>
      <c r="AB3249" s="4" t="str">
        <f>IF($V3249="","",IF(Z3249&lt;36,0,IF(AND(36&lt;=Z3249,Z3249&lt;71),VLOOKUP($W3249,日射量と図３!$E$6:$F$34,2,TRUE),IF(AND(71&lt;=Z3249,Z3249&lt;107),VLOOKUP($W3249,日射量と図３!$E$6:$G$34,3,TRUE),IF(AND(107&lt;=Z3249,Z3249&lt;143),VLOOKUP($W3249,日射量と図３!$E$6:$H$34,4,TRUE),VLOOKUP($W3249,日射量と図３!$E$6:$I$34,5,TRUE))))))</f>
        <v/>
      </c>
      <c r="AC3249" s="382" t="str">
        <f t="shared" si="612"/>
        <v/>
      </c>
      <c r="AD3249" s="382" t="str">
        <f t="shared" si="613"/>
        <v/>
      </c>
    </row>
    <row r="3250" spans="11:30" ht="13.5" customHeight="1">
      <c r="K3250" s="4">
        <f t="shared" si="607"/>
        <v>10</v>
      </c>
      <c r="L3250" s="34">
        <v>43387</v>
      </c>
      <c r="M3250" s="4">
        <v>136</v>
      </c>
      <c r="N3250" s="4">
        <v>7</v>
      </c>
      <c r="O3250" s="31">
        <v>0.25</v>
      </c>
      <c r="P3250" s="35">
        <v>16.050000000000004</v>
      </c>
      <c r="Q3250" s="36">
        <f t="shared" si="608"/>
        <v>15</v>
      </c>
      <c r="R3250" s="4">
        <f t="shared" si="609"/>
        <v>0</v>
      </c>
      <c r="S3250" s="31">
        <f t="shared" si="615"/>
        <v>0.24079861111111112</v>
      </c>
      <c r="T3250" s="31">
        <f t="shared" si="616"/>
        <v>0.73447916666666668</v>
      </c>
      <c r="U3250" s="4">
        <f t="shared" si="610"/>
        <v>0</v>
      </c>
      <c r="V3250" s="4" t="str">
        <f t="shared" si="614"/>
        <v/>
      </c>
      <c r="W3250" s="18" t="str">
        <f>IF(V3250="","",VLOOKUP(L3250,日射量と図３!$A$4:$C$368,3,TRUE)*238.85/100)</f>
        <v/>
      </c>
      <c r="X3250" s="4" t="str">
        <f t="shared" si="611"/>
        <v/>
      </c>
      <c r="Y3250" s="4" t="str">
        <f t="shared" si="617"/>
        <v/>
      </c>
      <c r="Z3250" s="4" t="str">
        <f t="shared" si="618"/>
        <v/>
      </c>
      <c r="AA3250" s="4" t="str">
        <f>IF($V3250="","",IF(Y3250&lt;36,0,IF(AND(36&lt;=Y3250,Y3250&lt;71),VLOOKUP($W3250,日射量と図３!$E$6:$F$34,2,TRUE),IF(AND(71&lt;=Y3250,Y3250&lt;107),VLOOKUP($W3250,日射量と図３!$E$6:$G$34,3,TRUE),IF(AND(107&lt;=Y3250,Y3250&lt;143),VLOOKUP($W3250,日射量と図３!$E$6:$H$34,4,TRUE),VLOOKUP($W3250,日射量と図３!$E$6:$I$34,5,TRUE))))))</f>
        <v/>
      </c>
      <c r="AB3250" s="4" t="str">
        <f>IF($V3250="","",IF(Z3250&lt;36,0,IF(AND(36&lt;=Z3250,Z3250&lt;71),VLOOKUP($W3250,日射量と図３!$E$6:$F$34,2,TRUE),IF(AND(71&lt;=Z3250,Z3250&lt;107),VLOOKUP($W3250,日射量と図３!$E$6:$G$34,3,TRUE),IF(AND(107&lt;=Z3250,Z3250&lt;143),VLOOKUP($W3250,日射量と図３!$E$6:$H$34,4,TRUE),VLOOKUP($W3250,日射量と図３!$E$6:$I$34,5,TRUE))))))</f>
        <v/>
      </c>
      <c r="AC3250" s="382" t="str">
        <f t="shared" si="612"/>
        <v/>
      </c>
      <c r="AD3250" s="382" t="str">
        <f t="shared" si="613"/>
        <v/>
      </c>
    </row>
    <row r="3251" spans="11:30" ht="13.5" customHeight="1">
      <c r="K3251" s="4">
        <f t="shared" si="607"/>
        <v>10</v>
      </c>
      <c r="L3251" s="34">
        <v>43387</v>
      </c>
      <c r="M3251" s="4">
        <v>136</v>
      </c>
      <c r="N3251" s="4">
        <v>8</v>
      </c>
      <c r="O3251" s="31">
        <v>0.29166666666666669</v>
      </c>
      <c r="P3251" s="35">
        <v>16.399999999999999</v>
      </c>
      <c r="Q3251" s="36">
        <f t="shared" si="608"/>
        <v>12</v>
      </c>
      <c r="R3251" s="4">
        <f t="shared" si="609"/>
        <v>0</v>
      </c>
      <c r="S3251" s="31">
        <f t="shared" si="615"/>
        <v>0.24079861111111112</v>
      </c>
      <c r="T3251" s="31">
        <f t="shared" si="616"/>
        <v>0.73447916666666668</v>
      </c>
      <c r="U3251" s="4">
        <f t="shared" si="610"/>
        <v>0</v>
      </c>
      <c r="V3251" s="4" t="str">
        <f t="shared" si="614"/>
        <v/>
      </c>
      <c r="W3251" s="18" t="str">
        <f>IF(V3251="","",VLOOKUP(L3251,日射量と図３!$A$4:$C$368,3,TRUE)*238.85/100)</f>
        <v/>
      </c>
      <c r="X3251" s="4" t="str">
        <f t="shared" si="611"/>
        <v/>
      </c>
      <c r="Y3251" s="4" t="str">
        <f t="shared" si="617"/>
        <v/>
      </c>
      <c r="Z3251" s="4" t="str">
        <f t="shared" si="618"/>
        <v/>
      </c>
      <c r="AA3251" s="4" t="str">
        <f>IF($V3251="","",IF(Y3251&lt;36,0,IF(AND(36&lt;=Y3251,Y3251&lt;71),VLOOKUP($W3251,日射量と図３!$E$6:$F$34,2,TRUE),IF(AND(71&lt;=Y3251,Y3251&lt;107),VLOOKUP($W3251,日射量と図３!$E$6:$G$34,3,TRUE),IF(AND(107&lt;=Y3251,Y3251&lt;143),VLOOKUP($W3251,日射量と図３!$E$6:$H$34,4,TRUE),VLOOKUP($W3251,日射量と図３!$E$6:$I$34,5,TRUE))))))</f>
        <v/>
      </c>
      <c r="AB3251" s="4" t="str">
        <f>IF($V3251="","",IF(Z3251&lt;36,0,IF(AND(36&lt;=Z3251,Z3251&lt;71),VLOOKUP($W3251,日射量と図３!$E$6:$F$34,2,TRUE),IF(AND(71&lt;=Z3251,Z3251&lt;107),VLOOKUP($W3251,日射量と図３!$E$6:$G$34,3,TRUE),IF(AND(107&lt;=Z3251,Z3251&lt;143),VLOOKUP($W3251,日射量と図３!$E$6:$H$34,4,TRUE),VLOOKUP($W3251,日射量と図３!$E$6:$I$34,5,TRUE))))))</f>
        <v/>
      </c>
      <c r="AC3251" s="382" t="str">
        <f t="shared" si="612"/>
        <v/>
      </c>
      <c r="AD3251" s="382" t="str">
        <f t="shared" si="613"/>
        <v/>
      </c>
    </row>
    <row r="3252" spans="11:30" ht="13.5" customHeight="1">
      <c r="K3252" s="4">
        <f t="shared" si="607"/>
        <v>10</v>
      </c>
      <c r="L3252" s="34">
        <v>43387</v>
      </c>
      <c r="M3252" s="4">
        <v>136</v>
      </c>
      <c r="N3252" s="4">
        <v>9</v>
      </c>
      <c r="O3252" s="31">
        <v>0.33333333333333331</v>
      </c>
      <c r="P3252" s="35">
        <v>17.25</v>
      </c>
      <c r="Q3252" s="36">
        <f t="shared" si="608"/>
        <v>12</v>
      </c>
      <c r="R3252" s="4">
        <f t="shared" si="609"/>
        <v>0</v>
      </c>
      <c r="S3252" s="31">
        <f t="shared" si="615"/>
        <v>0.24079861111111112</v>
      </c>
      <c r="T3252" s="31">
        <f t="shared" si="616"/>
        <v>0.73447916666666668</v>
      </c>
      <c r="U3252" s="4">
        <f t="shared" si="610"/>
        <v>0</v>
      </c>
      <c r="V3252" s="4" t="str">
        <f t="shared" si="614"/>
        <v/>
      </c>
      <c r="W3252" s="18" t="str">
        <f>IF(V3252="","",VLOOKUP(L3252,日射量と図３!$A$4:$C$368,3,TRUE)*238.85/100)</f>
        <v/>
      </c>
      <c r="X3252" s="4" t="str">
        <f t="shared" si="611"/>
        <v/>
      </c>
      <c r="Y3252" s="4" t="str">
        <f t="shared" si="617"/>
        <v/>
      </c>
      <c r="Z3252" s="4" t="str">
        <f t="shared" si="618"/>
        <v/>
      </c>
      <c r="AA3252" s="4" t="str">
        <f>IF($V3252="","",IF(Y3252&lt;36,0,IF(AND(36&lt;=Y3252,Y3252&lt;71),VLOOKUP($W3252,日射量と図３!$E$6:$F$34,2,TRUE),IF(AND(71&lt;=Y3252,Y3252&lt;107),VLOOKUP($W3252,日射量と図３!$E$6:$G$34,3,TRUE),IF(AND(107&lt;=Y3252,Y3252&lt;143),VLOOKUP($W3252,日射量と図３!$E$6:$H$34,4,TRUE),VLOOKUP($W3252,日射量と図３!$E$6:$I$34,5,TRUE))))))</f>
        <v/>
      </c>
      <c r="AB3252" s="4" t="str">
        <f>IF($V3252="","",IF(Z3252&lt;36,0,IF(AND(36&lt;=Z3252,Z3252&lt;71),VLOOKUP($W3252,日射量と図３!$E$6:$F$34,2,TRUE),IF(AND(71&lt;=Z3252,Z3252&lt;107),VLOOKUP($W3252,日射量と図３!$E$6:$G$34,3,TRUE),IF(AND(107&lt;=Z3252,Z3252&lt;143),VLOOKUP($W3252,日射量と図３!$E$6:$H$34,4,TRUE),VLOOKUP($W3252,日射量と図３!$E$6:$I$34,5,TRUE))))))</f>
        <v/>
      </c>
      <c r="AC3252" s="382" t="str">
        <f t="shared" si="612"/>
        <v/>
      </c>
      <c r="AD3252" s="382" t="str">
        <f t="shared" si="613"/>
        <v/>
      </c>
    </row>
    <row r="3253" spans="11:30" ht="13.5" customHeight="1">
      <c r="K3253" s="4">
        <f t="shared" si="607"/>
        <v>10</v>
      </c>
      <c r="L3253" s="34">
        <v>43387</v>
      </c>
      <c r="M3253" s="4">
        <v>136</v>
      </c>
      <c r="N3253" s="4">
        <v>10</v>
      </c>
      <c r="O3253" s="31">
        <v>0.375</v>
      </c>
      <c r="P3253" s="35">
        <v>18.290000000000003</v>
      </c>
      <c r="Q3253" s="36">
        <f t="shared" si="608"/>
        <v>12</v>
      </c>
      <c r="R3253" s="4">
        <f t="shared" si="609"/>
        <v>0</v>
      </c>
      <c r="S3253" s="31">
        <f t="shared" si="615"/>
        <v>0.24079861111111112</v>
      </c>
      <c r="T3253" s="31">
        <f t="shared" si="616"/>
        <v>0.73447916666666668</v>
      </c>
      <c r="U3253" s="4">
        <f t="shared" si="610"/>
        <v>0</v>
      </c>
      <c r="V3253" s="4" t="str">
        <f t="shared" si="614"/>
        <v/>
      </c>
      <c r="W3253" s="18" t="str">
        <f>IF(V3253="","",VLOOKUP(L3253,日射量と図３!$A$4:$C$368,3,TRUE)*238.85/100)</f>
        <v/>
      </c>
      <c r="X3253" s="4" t="str">
        <f t="shared" si="611"/>
        <v/>
      </c>
      <c r="Y3253" s="4" t="str">
        <f t="shared" si="617"/>
        <v/>
      </c>
      <c r="Z3253" s="4" t="str">
        <f t="shared" si="618"/>
        <v/>
      </c>
      <c r="AA3253" s="4" t="str">
        <f>IF($V3253="","",IF(Y3253&lt;36,0,IF(AND(36&lt;=Y3253,Y3253&lt;71),VLOOKUP($W3253,日射量と図３!$E$6:$F$34,2,TRUE),IF(AND(71&lt;=Y3253,Y3253&lt;107),VLOOKUP($W3253,日射量と図３!$E$6:$G$34,3,TRUE),IF(AND(107&lt;=Y3253,Y3253&lt;143),VLOOKUP($W3253,日射量と図３!$E$6:$H$34,4,TRUE),VLOOKUP($W3253,日射量と図３!$E$6:$I$34,5,TRUE))))))</f>
        <v/>
      </c>
      <c r="AB3253" s="4" t="str">
        <f>IF($V3253="","",IF(Z3253&lt;36,0,IF(AND(36&lt;=Z3253,Z3253&lt;71),VLOOKUP($W3253,日射量と図３!$E$6:$F$34,2,TRUE),IF(AND(71&lt;=Z3253,Z3253&lt;107),VLOOKUP($W3253,日射量と図３!$E$6:$G$34,3,TRUE),IF(AND(107&lt;=Z3253,Z3253&lt;143),VLOOKUP($W3253,日射量と図３!$E$6:$H$34,4,TRUE),VLOOKUP($W3253,日射量と図３!$E$6:$I$34,5,TRUE))))))</f>
        <v/>
      </c>
      <c r="AC3253" s="382" t="str">
        <f t="shared" si="612"/>
        <v/>
      </c>
      <c r="AD3253" s="382" t="str">
        <f t="shared" si="613"/>
        <v/>
      </c>
    </row>
    <row r="3254" spans="11:30" ht="13.5" customHeight="1">
      <c r="K3254" s="4">
        <f t="shared" si="607"/>
        <v>10</v>
      </c>
      <c r="L3254" s="34">
        <v>43387</v>
      </c>
      <c r="M3254" s="4">
        <v>136</v>
      </c>
      <c r="N3254" s="4">
        <v>11</v>
      </c>
      <c r="O3254" s="31">
        <v>0.41666666666666669</v>
      </c>
      <c r="P3254" s="35">
        <v>19.72</v>
      </c>
      <c r="Q3254" s="36">
        <f t="shared" si="608"/>
        <v>12</v>
      </c>
      <c r="R3254" s="4">
        <f t="shared" si="609"/>
        <v>0</v>
      </c>
      <c r="S3254" s="31">
        <f t="shared" si="615"/>
        <v>0.24079861111111112</v>
      </c>
      <c r="T3254" s="31">
        <f t="shared" si="616"/>
        <v>0.73447916666666668</v>
      </c>
      <c r="U3254" s="4">
        <f t="shared" si="610"/>
        <v>0</v>
      </c>
      <c r="V3254" s="4" t="str">
        <f t="shared" si="614"/>
        <v/>
      </c>
      <c r="W3254" s="18" t="str">
        <f>IF(V3254="","",VLOOKUP(L3254,日射量と図３!$A$4:$C$368,3,TRUE)*238.85/100)</f>
        <v/>
      </c>
      <c r="X3254" s="4" t="str">
        <f t="shared" si="611"/>
        <v/>
      </c>
      <c r="Y3254" s="4" t="str">
        <f t="shared" si="617"/>
        <v/>
      </c>
      <c r="Z3254" s="4" t="str">
        <f t="shared" si="618"/>
        <v/>
      </c>
      <c r="AA3254" s="4" t="str">
        <f>IF($V3254="","",IF(Y3254&lt;36,0,IF(AND(36&lt;=Y3254,Y3254&lt;71),VLOOKUP($W3254,日射量と図３!$E$6:$F$34,2,TRUE),IF(AND(71&lt;=Y3254,Y3254&lt;107),VLOOKUP($W3254,日射量と図３!$E$6:$G$34,3,TRUE),IF(AND(107&lt;=Y3254,Y3254&lt;143),VLOOKUP($W3254,日射量と図３!$E$6:$H$34,4,TRUE),VLOOKUP($W3254,日射量と図３!$E$6:$I$34,5,TRUE))))))</f>
        <v/>
      </c>
      <c r="AB3254" s="4" t="str">
        <f>IF($V3254="","",IF(Z3254&lt;36,0,IF(AND(36&lt;=Z3254,Z3254&lt;71),VLOOKUP($W3254,日射量と図３!$E$6:$F$34,2,TRUE),IF(AND(71&lt;=Z3254,Z3254&lt;107),VLOOKUP($W3254,日射量と図３!$E$6:$G$34,3,TRUE),IF(AND(107&lt;=Z3254,Z3254&lt;143),VLOOKUP($W3254,日射量と図３!$E$6:$H$34,4,TRUE),VLOOKUP($W3254,日射量と図３!$E$6:$I$34,5,TRUE))))))</f>
        <v/>
      </c>
      <c r="AC3254" s="382" t="str">
        <f t="shared" si="612"/>
        <v/>
      </c>
      <c r="AD3254" s="382" t="str">
        <f t="shared" si="613"/>
        <v/>
      </c>
    </row>
    <row r="3255" spans="11:30" ht="13.5" customHeight="1">
      <c r="K3255" s="4">
        <f t="shared" si="607"/>
        <v>10</v>
      </c>
      <c r="L3255" s="34">
        <v>43387</v>
      </c>
      <c r="M3255" s="4">
        <v>136</v>
      </c>
      <c r="N3255" s="4">
        <v>12</v>
      </c>
      <c r="O3255" s="31">
        <v>0.45833333333333331</v>
      </c>
      <c r="P3255" s="35">
        <v>20.720000000000002</v>
      </c>
      <c r="Q3255" s="36">
        <f t="shared" si="608"/>
        <v>12</v>
      </c>
      <c r="R3255" s="4">
        <f t="shared" si="609"/>
        <v>0</v>
      </c>
      <c r="S3255" s="31">
        <f t="shared" si="615"/>
        <v>0.24079861111111112</v>
      </c>
      <c r="T3255" s="31">
        <f t="shared" si="616"/>
        <v>0.73447916666666668</v>
      </c>
      <c r="U3255" s="4">
        <f t="shared" si="610"/>
        <v>0</v>
      </c>
      <c r="V3255" s="4" t="str">
        <f t="shared" si="614"/>
        <v/>
      </c>
      <c r="W3255" s="18" t="str">
        <f>IF(V3255="","",VLOOKUP(L3255,日射量と図３!$A$4:$C$368,3,TRUE)*238.85/100)</f>
        <v/>
      </c>
      <c r="X3255" s="4" t="str">
        <f t="shared" si="611"/>
        <v/>
      </c>
      <c r="Y3255" s="4" t="str">
        <f t="shared" si="617"/>
        <v/>
      </c>
      <c r="Z3255" s="4" t="str">
        <f t="shared" si="618"/>
        <v/>
      </c>
      <c r="AA3255" s="4" t="str">
        <f>IF($V3255="","",IF(Y3255&lt;36,0,IF(AND(36&lt;=Y3255,Y3255&lt;71),VLOOKUP($W3255,日射量と図３!$E$6:$F$34,2,TRUE),IF(AND(71&lt;=Y3255,Y3255&lt;107),VLOOKUP($W3255,日射量と図３!$E$6:$G$34,3,TRUE),IF(AND(107&lt;=Y3255,Y3255&lt;143),VLOOKUP($W3255,日射量と図３!$E$6:$H$34,4,TRUE),VLOOKUP($W3255,日射量と図３!$E$6:$I$34,5,TRUE))))))</f>
        <v/>
      </c>
      <c r="AB3255" s="4" t="str">
        <f>IF($V3255="","",IF(Z3255&lt;36,0,IF(AND(36&lt;=Z3255,Z3255&lt;71),VLOOKUP($W3255,日射量と図３!$E$6:$F$34,2,TRUE),IF(AND(71&lt;=Z3255,Z3255&lt;107),VLOOKUP($W3255,日射量と図３!$E$6:$G$34,3,TRUE),IF(AND(107&lt;=Z3255,Z3255&lt;143),VLOOKUP($W3255,日射量と図３!$E$6:$H$34,4,TRUE),VLOOKUP($W3255,日射量と図３!$E$6:$I$34,5,TRUE))))))</f>
        <v/>
      </c>
      <c r="AC3255" s="382" t="str">
        <f t="shared" si="612"/>
        <v/>
      </c>
      <c r="AD3255" s="382" t="str">
        <f t="shared" si="613"/>
        <v/>
      </c>
    </row>
    <row r="3256" spans="11:30" ht="13.5" customHeight="1">
      <c r="K3256" s="4">
        <f t="shared" si="607"/>
        <v>10</v>
      </c>
      <c r="L3256" s="34">
        <v>43387</v>
      </c>
      <c r="M3256" s="4">
        <v>136</v>
      </c>
      <c r="N3256" s="4">
        <v>13</v>
      </c>
      <c r="O3256" s="31">
        <v>0.5</v>
      </c>
      <c r="P3256" s="35">
        <v>21.64</v>
      </c>
      <c r="Q3256" s="36">
        <f t="shared" si="608"/>
        <v>12</v>
      </c>
      <c r="R3256" s="4">
        <f t="shared" si="609"/>
        <v>0</v>
      </c>
      <c r="S3256" s="31">
        <f t="shared" si="615"/>
        <v>0.24079861111111112</v>
      </c>
      <c r="T3256" s="31">
        <f t="shared" si="616"/>
        <v>0.73447916666666668</v>
      </c>
      <c r="U3256" s="4">
        <f t="shared" si="610"/>
        <v>0</v>
      </c>
      <c r="V3256" s="4" t="str">
        <f t="shared" si="614"/>
        <v/>
      </c>
      <c r="W3256" s="18" t="str">
        <f>IF(V3256="","",VLOOKUP(L3256,日射量と図３!$A$4:$C$368,3,TRUE)*238.85/100)</f>
        <v/>
      </c>
      <c r="X3256" s="4" t="str">
        <f t="shared" si="611"/>
        <v/>
      </c>
      <c r="Y3256" s="4" t="str">
        <f t="shared" si="617"/>
        <v/>
      </c>
      <c r="Z3256" s="4" t="str">
        <f t="shared" si="618"/>
        <v/>
      </c>
      <c r="AA3256" s="4" t="str">
        <f>IF($V3256="","",IF(Y3256&lt;36,0,IF(AND(36&lt;=Y3256,Y3256&lt;71),VLOOKUP($W3256,日射量と図３!$E$6:$F$34,2,TRUE),IF(AND(71&lt;=Y3256,Y3256&lt;107),VLOOKUP($W3256,日射量と図３!$E$6:$G$34,3,TRUE),IF(AND(107&lt;=Y3256,Y3256&lt;143),VLOOKUP($W3256,日射量と図３!$E$6:$H$34,4,TRUE),VLOOKUP($W3256,日射量と図３!$E$6:$I$34,5,TRUE))))))</f>
        <v/>
      </c>
      <c r="AB3256" s="4" t="str">
        <f>IF($V3256="","",IF(Z3256&lt;36,0,IF(AND(36&lt;=Z3256,Z3256&lt;71),VLOOKUP($W3256,日射量と図３!$E$6:$F$34,2,TRUE),IF(AND(71&lt;=Z3256,Z3256&lt;107),VLOOKUP($W3256,日射量と図３!$E$6:$G$34,3,TRUE),IF(AND(107&lt;=Z3256,Z3256&lt;143),VLOOKUP($W3256,日射量と図３!$E$6:$H$34,4,TRUE),VLOOKUP($W3256,日射量と図３!$E$6:$I$34,5,TRUE))))))</f>
        <v/>
      </c>
      <c r="AC3256" s="382" t="str">
        <f t="shared" si="612"/>
        <v/>
      </c>
      <c r="AD3256" s="382" t="str">
        <f t="shared" si="613"/>
        <v/>
      </c>
    </row>
    <row r="3257" spans="11:30" ht="13.5" customHeight="1">
      <c r="K3257" s="4">
        <f t="shared" si="607"/>
        <v>10</v>
      </c>
      <c r="L3257" s="34">
        <v>43387</v>
      </c>
      <c r="M3257" s="4">
        <v>136</v>
      </c>
      <c r="N3257" s="4">
        <v>14</v>
      </c>
      <c r="O3257" s="31">
        <v>0.54166666666666663</v>
      </c>
      <c r="P3257" s="35">
        <v>22.16</v>
      </c>
      <c r="Q3257" s="36">
        <f t="shared" si="608"/>
        <v>12</v>
      </c>
      <c r="R3257" s="4">
        <f t="shared" si="609"/>
        <v>0</v>
      </c>
      <c r="S3257" s="31">
        <f t="shared" si="615"/>
        <v>0.24079861111111112</v>
      </c>
      <c r="T3257" s="31">
        <f t="shared" si="616"/>
        <v>0.73447916666666668</v>
      </c>
      <c r="U3257" s="4">
        <f t="shared" si="610"/>
        <v>0</v>
      </c>
      <c r="V3257" s="4" t="str">
        <f t="shared" si="614"/>
        <v/>
      </c>
      <c r="W3257" s="18" t="str">
        <f>IF(V3257="","",VLOOKUP(L3257,日射量と図３!$A$4:$C$368,3,TRUE)*238.85/100)</f>
        <v/>
      </c>
      <c r="X3257" s="4" t="str">
        <f t="shared" si="611"/>
        <v/>
      </c>
      <c r="Y3257" s="4" t="str">
        <f t="shared" si="617"/>
        <v/>
      </c>
      <c r="Z3257" s="4" t="str">
        <f t="shared" si="618"/>
        <v/>
      </c>
      <c r="AA3257" s="4" t="str">
        <f>IF($V3257="","",IF(Y3257&lt;36,0,IF(AND(36&lt;=Y3257,Y3257&lt;71),VLOOKUP($W3257,日射量と図３!$E$6:$F$34,2,TRUE),IF(AND(71&lt;=Y3257,Y3257&lt;107),VLOOKUP($W3257,日射量と図３!$E$6:$G$34,3,TRUE),IF(AND(107&lt;=Y3257,Y3257&lt;143),VLOOKUP($W3257,日射量と図３!$E$6:$H$34,4,TRUE),VLOOKUP($W3257,日射量と図３!$E$6:$I$34,5,TRUE))))))</f>
        <v/>
      </c>
      <c r="AB3257" s="4" t="str">
        <f>IF($V3257="","",IF(Z3257&lt;36,0,IF(AND(36&lt;=Z3257,Z3257&lt;71),VLOOKUP($W3257,日射量と図３!$E$6:$F$34,2,TRUE),IF(AND(71&lt;=Z3257,Z3257&lt;107),VLOOKUP($W3257,日射量と図３!$E$6:$G$34,3,TRUE),IF(AND(107&lt;=Z3257,Z3257&lt;143),VLOOKUP($W3257,日射量と図３!$E$6:$H$34,4,TRUE),VLOOKUP($W3257,日射量と図３!$E$6:$I$34,5,TRUE))))))</f>
        <v/>
      </c>
      <c r="AC3257" s="382" t="str">
        <f t="shared" si="612"/>
        <v/>
      </c>
      <c r="AD3257" s="382" t="str">
        <f t="shared" si="613"/>
        <v/>
      </c>
    </row>
    <row r="3258" spans="11:30" ht="13.5" customHeight="1">
      <c r="K3258" s="4">
        <f t="shared" si="607"/>
        <v>10</v>
      </c>
      <c r="L3258" s="34">
        <v>43387</v>
      </c>
      <c r="M3258" s="4">
        <v>136</v>
      </c>
      <c r="N3258" s="4">
        <v>15</v>
      </c>
      <c r="O3258" s="31">
        <v>0.58333333333333337</v>
      </c>
      <c r="P3258" s="35">
        <v>22.779999999999998</v>
      </c>
      <c r="Q3258" s="36">
        <f t="shared" si="608"/>
        <v>12</v>
      </c>
      <c r="R3258" s="4">
        <f t="shared" si="609"/>
        <v>0</v>
      </c>
      <c r="S3258" s="31">
        <f t="shared" si="615"/>
        <v>0.24079861111111112</v>
      </c>
      <c r="T3258" s="31">
        <f t="shared" si="616"/>
        <v>0.73447916666666668</v>
      </c>
      <c r="U3258" s="4">
        <f t="shared" si="610"/>
        <v>0</v>
      </c>
      <c r="V3258" s="4" t="str">
        <f t="shared" si="614"/>
        <v/>
      </c>
      <c r="W3258" s="18" t="str">
        <f>IF(V3258="","",VLOOKUP(L3258,日射量と図３!$A$4:$C$368,3,TRUE)*238.85/100)</f>
        <v/>
      </c>
      <c r="X3258" s="4" t="str">
        <f t="shared" si="611"/>
        <v/>
      </c>
      <c r="Y3258" s="4" t="str">
        <f t="shared" si="617"/>
        <v/>
      </c>
      <c r="Z3258" s="4" t="str">
        <f t="shared" si="618"/>
        <v/>
      </c>
      <c r="AA3258" s="4" t="str">
        <f>IF($V3258="","",IF(Y3258&lt;36,0,IF(AND(36&lt;=Y3258,Y3258&lt;71),VLOOKUP($W3258,日射量と図３!$E$6:$F$34,2,TRUE),IF(AND(71&lt;=Y3258,Y3258&lt;107),VLOOKUP($W3258,日射量と図３!$E$6:$G$34,3,TRUE),IF(AND(107&lt;=Y3258,Y3258&lt;143),VLOOKUP($W3258,日射量と図３!$E$6:$H$34,4,TRUE),VLOOKUP($W3258,日射量と図３!$E$6:$I$34,5,TRUE))))))</f>
        <v/>
      </c>
      <c r="AB3258" s="4" t="str">
        <f>IF($V3258="","",IF(Z3258&lt;36,0,IF(AND(36&lt;=Z3258,Z3258&lt;71),VLOOKUP($W3258,日射量と図３!$E$6:$F$34,2,TRUE),IF(AND(71&lt;=Z3258,Z3258&lt;107),VLOOKUP($W3258,日射量と図３!$E$6:$G$34,3,TRUE),IF(AND(107&lt;=Z3258,Z3258&lt;143),VLOOKUP($W3258,日射量と図３!$E$6:$H$34,4,TRUE),VLOOKUP($W3258,日射量と図３!$E$6:$I$34,5,TRUE))))))</f>
        <v/>
      </c>
      <c r="AC3258" s="382" t="str">
        <f t="shared" si="612"/>
        <v/>
      </c>
      <c r="AD3258" s="382" t="str">
        <f t="shared" si="613"/>
        <v/>
      </c>
    </row>
    <row r="3259" spans="11:30" ht="13.5" customHeight="1">
      <c r="K3259" s="4">
        <f t="shared" si="607"/>
        <v>10</v>
      </c>
      <c r="L3259" s="34">
        <v>43387</v>
      </c>
      <c r="M3259" s="4">
        <v>136</v>
      </c>
      <c r="N3259" s="4">
        <v>16</v>
      </c>
      <c r="O3259" s="31">
        <v>0.625</v>
      </c>
      <c r="P3259" s="35">
        <v>22.54</v>
      </c>
      <c r="Q3259" s="36">
        <f t="shared" si="608"/>
        <v>16</v>
      </c>
      <c r="R3259" s="4">
        <f t="shared" si="609"/>
        <v>0</v>
      </c>
      <c r="S3259" s="31">
        <f t="shared" si="615"/>
        <v>0.24079861111111112</v>
      </c>
      <c r="T3259" s="31">
        <f t="shared" si="616"/>
        <v>0.73447916666666668</v>
      </c>
      <c r="U3259" s="4">
        <f t="shared" si="610"/>
        <v>0</v>
      </c>
      <c r="V3259" s="4" t="str">
        <f t="shared" si="614"/>
        <v/>
      </c>
      <c r="W3259" s="18" t="str">
        <f>IF(V3259="","",VLOOKUP(L3259,日射量と図３!$A$4:$C$368,3,TRUE)*238.85/100)</f>
        <v/>
      </c>
      <c r="X3259" s="4" t="str">
        <f t="shared" si="611"/>
        <v/>
      </c>
      <c r="Y3259" s="4" t="str">
        <f t="shared" si="617"/>
        <v/>
      </c>
      <c r="Z3259" s="4" t="str">
        <f t="shared" si="618"/>
        <v/>
      </c>
      <c r="AA3259" s="4" t="str">
        <f>IF($V3259="","",IF(Y3259&lt;36,0,IF(AND(36&lt;=Y3259,Y3259&lt;71),VLOOKUP($W3259,日射量と図３!$E$6:$F$34,2,TRUE),IF(AND(71&lt;=Y3259,Y3259&lt;107),VLOOKUP($W3259,日射量と図３!$E$6:$G$34,3,TRUE),IF(AND(107&lt;=Y3259,Y3259&lt;143),VLOOKUP($W3259,日射量と図３!$E$6:$H$34,4,TRUE),VLOOKUP($W3259,日射量と図３!$E$6:$I$34,5,TRUE))))))</f>
        <v/>
      </c>
      <c r="AB3259" s="4" t="str">
        <f>IF($V3259="","",IF(Z3259&lt;36,0,IF(AND(36&lt;=Z3259,Z3259&lt;71),VLOOKUP($W3259,日射量と図３!$E$6:$F$34,2,TRUE),IF(AND(71&lt;=Z3259,Z3259&lt;107),VLOOKUP($W3259,日射量と図３!$E$6:$G$34,3,TRUE),IF(AND(107&lt;=Z3259,Z3259&lt;143),VLOOKUP($W3259,日射量と図３!$E$6:$H$34,4,TRUE),VLOOKUP($W3259,日射量と図３!$E$6:$I$34,5,TRUE))))))</f>
        <v/>
      </c>
      <c r="AC3259" s="382" t="str">
        <f t="shared" si="612"/>
        <v/>
      </c>
      <c r="AD3259" s="382" t="str">
        <f t="shared" si="613"/>
        <v/>
      </c>
    </row>
    <row r="3260" spans="11:30" ht="13.5" customHeight="1">
      <c r="K3260" s="4">
        <f t="shared" si="607"/>
        <v>10</v>
      </c>
      <c r="L3260" s="34">
        <v>43387</v>
      </c>
      <c r="M3260" s="4">
        <v>136</v>
      </c>
      <c r="N3260" s="4">
        <v>17</v>
      </c>
      <c r="O3260" s="31">
        <v>0.66666666666666663</v>
      </c>
      <c r="P3260" s="35">
        <v>21.71</v>
      </c>
      <c r="Q3260" s="36">
        <f t="shared" si="608"/>
        <v>16</v>
      </c>
      <c r="R3260" s="4">
        <f t="shared" si="609"/>
        <v>0</v>
      </c>
      <c r="S3260" s="31">
        <f t="shared" si="615"/>
        <v>0.24079861111111112</v>
      </c>
      <c r="T3260" s="31">
        <f t="shared" si="616"/>
        <v>0.73447916666666668</v>
      </c>
      <c r="U3260" s="4">
        <f t="shared" si="610"/>
        <v>0</v>
      </c>
      <c r="V3260" s="4" t="str">
        <f t="shared" si="614"/>
        <v/>
      </c>
      <c r="W3260" s="18" t="str">
        <f>IF(V3260="","",VLOOKUP(L3260,日射量と図３!$A$4:$C$368,3,TRUE)*238.85/100)</f>
        <v/>
      </c>
      <c r="X3260" s="4" t="str">
        <f t="shared" si="611"/>
        <v/>
      </c>
      <c r="Y3260" s="4" t="str">
        <f t="shared" si="617"/>
        <v/>
      </c>
      <c r="Z3260" s="4" t="str">
        <f t="shared" si="618"/>
        <v/>
      </c>
      <c r="AA3260" s="4" t="str">
        <f>IF($V3260="","",IF(Y3260&lt;36,0,IF(AND(36&lt;=Y3260,Y3260&lt;71),VLOOKUP($W3260,日射量と図３!$E$6:$F$34,2,TRUE),IF(AND(71&lt;=Y3260,Y3260&lt;107),VLOOKUP($W3260,日射量と図３!$E$6:$G$34,3,TRUE),IF(AND(107&lt;=Y3260,Y3260&lt;143),VLOOKUP($W3260,日射量と図３!$E$6:$H$34,4,TRUE),VLOOKUP($W3260,日射量と図３!$E$6:$I$34,5,TRUE))))))</f>
        <v/>
      </c>
      <c r="AB3260" s="4" t="str">
        <f>IF($V3260="","",IF(Z3260&lt;36,0,IF(AND(36&lt;=Z3260,Z3260&lt;71),VLOOKUP($W3260,日射量と図３!$E$6:$F$34,2,TRUE),IF(AND(71&lt;=Z3260,Z3260&lt;107),VLOOKUP($W3260,日射量と図３!$E$6:$G$34,3,TRUE),IF(AND(107&lt;=Z3260,Z3260&lt;143),VLOOKUP($W3260,日射量と図３!$E$6:$H$34,4,TRUE),VLOOKUP($W3260,日射量と図３!$E$6:$I$34,5,TRUE))))))</f>
        <v/>
      </c>
      <c r="AC3260" s="382" t="str">
        <f t="shared" si="612"/>
        <v/>
      </c>
      <c r="AD3260" s="382" t="str">
        <f t="shared" si="613"/>
        <v/>
      </c>
    </row>
    <row r="3261" spans="11:30" ht="13.5" customHeight="1">
      <c r="K3261" s="4">
        <f t="shared" si="607"/>
        <v>10</v>
      </c>
      <c r="L3261" s="34">
        <v>43387</v>
      </c>
      <c r="M3261" s="4">
        <v>136</v>
      </c>
      <c r="N3261" s="4">
        <v>18</v>
      </c>
      <c r="O3261" s="31">
        <v>0.70833333333333337</v>
      </c>
      <c r="P3261" s="35">
        <v>20.94</v>
      </c>
      <c r="Q3261" s="36">
        <f t="shared" si="608"/>
        <v>16</v>
      </c>
      <c r="R3261" s="4">
        <f t="shared" si="609"/>
        <v>0</v>
      </c>
      <c r="S3261" s="31">
        <f t="shared" si="615"/>
        <v>0.24079861111111112</v>
      </c>
      <c r="T3261" s="31">
        <f t="shared" si="616"/>
        <v>0.73447916666666668</v>
      </c>
      <c r="U3261" s="4">
        <f t="shared" si="610"/>
        <v>0</v>
      </c>
      <c r="V3261" s="4" t="str">
        <f t="shared" si="614"/>
        <v/>
      </c>
      <c r="W3261" s="18" t="str">
        <f>IF(V3261="","",VLOOKUP(L3261,日射量と図３!$A$4:$C$368,3,TRUE)*238.85/100)</f>
        <v/>
      </c>
      <c r="X3261" s="4" t="str">
        <f t="shared" si="611"/>
        <v/>
      </c>
      <c r="Y3261" s="4" t="str">
        <f t="shared" si="617"/>
        <v/>
      </c>
      <c r="Z3261" s="4" t="str">
        <f t="shared" si="618"/>
        <v/>
      </c>
      <c r="AA3261" s="4" t="str">
        <f>IF($V3261="","",IF(Y3261&lt;36,0,IF(AND(36&lt;=Y3261,Y3261&lt;71),VLOOKUP($W3261,日射量と図３!$E$6:$F$34,2,TRUE),IF(AND(71&lt;=Y3261,Y3261&lt;107),VLOOKUP($W3261,日射量と図３!$E$6:$G$34,3,TRUE),IF(AND(107&lt;=Y3261,Y3261&lt;143),VLOOKUP($W3261,日射量と図３!$E$6:$H$34,4,TRUE),VLOOKUP($W3261,日射量と図３!$E$6:$I$34,5,TRUE))))))</f>
        <v/>
      </c>
      <c r="AB3261" s="4" t="str">
        <f>IF($V3261="","",IF(Z3261&lt;36,0,IF(AND(36&lt;=Z3261,Z3261&lt;71),VLOOKUP($W3261,日射量と図３!$E$6:$F$34,2,TRUE),IF(AND(71&lt;=Z3261,Z3261&lt;107),VLOOKUP($W3261,日射量と図３!$E$6:$G$34,3,TRUE),IF(AND(107&lt;=Z3261,Z3261&lt;143),VLOOKUP($W3261,日射量と図３!$E$6:$H$34,4,TRUE),VLOOKUP($W3261,日射量と図３!$E$6:$I$34,5,TRUE))))))</f>
        <v/>
      </c>
      <c r="AC3261" s="382" t="str">
        <f t="shared" si="612"/>
        <v/>
      </c>
      <c r="AD3261" s="382" t="str">
        <f t="shared" si="613"/>
        <v/>
      </c>
    </row>
    <row r="3262" spans="11:30" ht="13.5" customHeight="1">
      <c r="K3262" s="4">
        <f t="shared" si="607"/>
        <v>10</v>
      </c>
      <c r="L3262" s="34">
        <v>43387</v>
      </c>
      <c r="M3262" s="4">
        <v>136</v>
      </c>
      <c r="N3262" s="4">
        <v>19</v>
      </c>
      <c r="O3262" s="31">
        <v>0.75</v>
      </c>
      <c r="P3262" s="35">
        <v>20.279999999999998</v>
      </c>
      <c r="Q3262" s="36">
        <f t="shared" si="608"/>
        <v>16</v>
      </c>
      <c r="R3262" s="4">
        <f t="shared" si="609"/>
        <v>0</v>
      </c>
      <c r="S3262" s="31">
        <f t="shared" si="615"/>
        <v>0.24079861111111112</v>
      </c>
      <c r="T3262" s="31">
        <f t="shared" si="616"/>
        <v>0.73447916666666668</v>
      </c>
      <c r="U3262" s="4">
        <f t="shared" si="610"/>
        <v>0</v>
      </c>
      <c r="V3262" s="4" t="str">
        <f t="shared" si="614"/>
        <v/>
      </c>
      <c r="W3262" s="18" t="str">
        <f>IF(V3262="","",VLOOKUP(L3262,日射量と図３!$A$4:$C$368,3,TRUE)*238.85/100)</f>
        <v/>
      </c>
      <c r="X3262" s="4" t="str">
        <f t="shared" si="611"/>
        <v/>
      </c>
      <c r="Y3262" s="4" t="str">
        <f t="shared" si="617"/>
        <v/>
      </c>
      <c r="Z3262" s="4" t="str">
        <f t="shared" si="618"/>
        <v/>
      </c>
      <c r="AA3262" s="4" t="str">
        <f>IF($V3262="","",IF(Y3262&lt;36,0,IF(AND(36&lt;=Y3262,Y3262&lt;71),VLOOKUP($W3262,日射量と図３!$E$6:$F$34,2,TRUE),IF(AND(71&lt;=Y3262,Y3262&lt;107),VLOOKUP($W3262,日射量と図３!$E$6:$G$34,3,TRUE),IF(AND(107&lt;=Y3262,Y3262&lt;143),VLOOKUP($W3262,日射量と図３!$E$6:$H$34,4,TRUE),VLOOKUP($W3262,日射量と図３!$E$6:$I$34,5,TRUE))))))</f>
        <v/>
      </c>
      <c r="AB3262" s="4" t="str">
        <f>IF($V3262="","",IF(Z3262&lt;36,0,IF(AND(36&lt;=Z3262,Z3262&lt;71),VLOOKUP($W3262,日射量と図３!$E$6:$F$34,2,TRUE),IF(AND(71&lt;=Z3262,Z3262&lt;107),VLOOKUP($W3262,日射量と図３!$E$6:$G$34,3,TRUE),IF(AND(107&lt;=Z3262,Z3262&lt;143),VLOOKUP($W3262,日射量と図３!$E$6:$H$34,4,TRUE),VLOOKUP($W3262,日射量と図３!$E$6:$I$34,5,TRUE))))))</f>
        <v/>
      </c>
      <c r="AC3262" s="382" t="str">
        <f t="shared" si="612"/>
        <v/>
      </c>
      <c r="AD3262" s="382" t="str">
        <f t="shared" si="613"/>
        <v/>
      </c>
    </row>
    <row r="3263" spans="11:30" ht="13.5" customHeight="1">
      <c r="K3263" s="4">
        <f t="shared" si="607"/>
        <v>10</v>
      </c>
      <c r="L3263" s="34">
        <v>43387</v>
      </c>
      <c r="M3263" s="4">
        <v>136</v>
      </c>
      <c r="N3263" s="4">
        <v>20</v>
      </c>
      <c r="O3263" s="31">
        <v>0.79166666666666663</v>
      </c>
      <c r="P3263" s="35">
        <v>19.649999999999999</v>
      </c>
      <c r="Q3263" s="36">
        <f t="shared" si="608"/>
        <v>16</v>
      </c>
      <c r="R3263" s="4">
        <f t="shared" si="609"/>
        <v>0</v>
      </c>
      <c r="S3263" s="31">
        <f t="shared" si="615"/>
        <v>0.24079861111111112</v>
      </c>
      <c r="T3263" s="31">
        <f t="shared" si="616"/>
        <v>0.73447916666666668</v>
      </c>
      <c r="U3263" s="4">
        <f t="shared" si="610"/>
        <v>0</v>
      </c>
      <c r="V3263" s="4" t="str">
        <f t="shared" si="614"/>
        <v/>
      </c>
      <c r="W3263" s="18" t="str">
        <f>IF(V3263="","",VLOOKUP(L3263,日射量と図３!$A$4:$C$368,3,TRUE)*238.85/100)</f>
        <v/>
      </c>
      <c r="X3263" s="4" t="str">
        <f t="shared" si="611"/>
        <v/>
      </c>
      <c r="Y3263" s="4" t="str">
        <f t="shared" si="617"/>
        <v/>
      </c>
      <c r="Z3263" s="4" t="str">
        <f t="shared" si="618"/>
        <v/>
      </c>
      <c r="AA3263" s="4" t="str">
        <f>IF($V3263="","",IF(Y3263&lt;36,0,IF(AND(36&lt;=Y3263,Y3263&lt;71),VLOOKUP($W3263,日射量と図３!$E$6:$F$34,2,TRUE),IF(AND(71&lt;=Y3263,Y3263&lt;107),VLOOKUP($W3263,日射量と図３!$E$6:$G$34,3,TRUE),IF(AND(107&lt;=Y3263,Y3263&lt;143),VLOOKUP($W3263,日射量と図３!$E$6:$H$34,4,TRUE),VLOOKUP($W3263,日射量と図３!$E$6:$I$34,5,TRUE))))))</f>
        <v/>
      </c>
      <c r="AB3263" s="4" t="str">
        <f>IF($V3263="","",IF(Z3263&lt;36,0,IF(AND(36&lt;=Z3263,Z3263&lt;71),VLOOKUP($W3263,日射量と図３!$E$6:$F$34,2,TRUE),IF(AND(71&lt;=Z3263,Z3263&lt;107),VLOOKUP($W3263,日射量と図３!$E$6:$G$34,3,TRUE),IF(AND(107&lt;=Z3263,Z3263&lt;143),VLOOKUP($W3263,日射量と図３!$E$6:$H$34,4,TRUE),VLOOKUP($W3263,日射量と図３!$E$6:$I$34,5,TRUE))))))</f>
        <v/>
      </c>
      <c r="AC3263" s="382" t="str">
        <f t="shared" si="612"/>
        <v/>
      </c>
      <c r="AD3263" s="382" t="str">
        <f t="shared" si="613"/>
        <v/>
      </c>
    </row>
    <row r="3264" spans="11:30" ht="13.5" customHeight="1">
      <c r="K3264" s="4">
        <f t="shared" si="607"/>
        <v>10</v>
      </c>
      <c r="L3264" s="34">
        <v>43387</v>
      </c>
      <c r="M3264" s="4">
        <v>136</v>
      </c>
      <c r="N3264" s="4">
        <v>21</v>
      </c>
      <c r="O3264" s="31">
        <v>0.83333333333333337</v>
      </c>
      <c r="P3264" s="35">
        <v>19.22</v>
      </c>
      <c r="Q3264" s="36">
        <f t="shared" si="608"/>
        <v>16</v>
      </c>
      <c r="R3264" s="4">
        <f t="shared" si="609"/>
        <v>0</v>
      </c>
      <c r="S3264" s="31">
        <f t="shared" si="615"/>
        <v>0.24079861111111112</v>
      </c>
      <c r="T3264" s="31">
        <f t="shared" si="616"/>
        <v>0.73447916666666668</v>
      </c>
      <c r="U3264" s="4">
        <f t="shared" si="610"/>
        <v>0</v>
      </c>
      <c r="V3264" s="4" t="str">
        <f t="shared" si="614"/>
        <v/>
      </c>
      <c r="W3264" s="18" t="str">
        <f>IF(V3264="","",VLOOKUP(L3264,日射量と図３!$A$4:$C$368,3,TRUE)*238.85/100)</f>
        <v/>
      </c>
      <c r="X3264" s="4" t="str">
        <f t="shared" si="611"/>
        <v/>
      </c>
      <c r="Y3264" s="4" t="str">
        <f t="shared" si="617"/>
        <v/>
      </c>
      <c r="Z3264" s="4" t="str">
        <f t="shared" si="618"/>
        <v/>
      </c>
      <c r="AA3264" s="4" t="str">
        <f>IF($V3264="","",IF(Y3264&lt;36,0,IF(AND(36&lt;=Y3264,Y3264&lt;71),VLOOKUP($W3264,日射量と図３!$E$6:$F$34,2,TRUE),IF(AND(71&lt;=Y3264,Y3264&lt;107),VLOOKUP($W3264,日射量と図３!$E$6:$G$34,3,TRUE),IF(AND(107&lt;=Y3264,Y3264&lt;143),VLOOKUP($W3264,日射量と図３!$E$6:$H$34,4,TRUE),VLOOKUP($W3264,日射量と図３!$E$6:$I$34,5,TRUE))))))</f>
        <v/>
      </c>
      <c r="AB3264" s="4" t="str">
        <f>IF($V3264="","",IF(Z3264&lt;36,0,IF(AND(36&lt;=Z3264,Z3264&lt;71),VLOOKUP($W3264,日射量と図３!$E$6:$F$34,2,TRUE),IF(AND(71&lt;=Z3264,Z3264&lt;107),VLOOKUP($W3264,日射量と図３!$E$6:$G$34,3,TRUE),IF(AND(107&lt;=Z3264,Z3264&lt;143),VLOOKUP($W3264,日射量と図３!$E$6:$H$34,4,TRUE),VLOOKUP($W3264,日射量と図３!$E$6:$I$34,5,TRUE))))))</f>
        <v/>
      </c>
      <c r="AC3264" s="382" t="str">
        <f t="shared" si="612"/>
        <v/>
      </c>
      <c r="AD3264" s="382" t="str">
        <f t="shared" si="613"/>
        <v/>
      </c>
    </row>
    <row r="3265" spans="11:30" ht="13.5" customHeight="1">
      <c r="K3265" s="4">
        <f t="shared" si="607"/>
        <v>10</v>
      </c>
      <c r="L3265" s="34">
        <v>43387</v>
      </c>
      <c r="M3265" s="4">
        <v>136</v>
      </c>
      <c r="N3265" s="4">
        <v>22</v>
      </c>
      <c r="O3265" s="31">
        <v>0.875</v>
      </c>
      <c r="P3265" s="35">
        <v>18.989999999999998</v>
      </c>
      <c r="Q3265" s="36">
        <f t="shared" si="608"/>
        <v>16</v>
      </c>
      <c r="R3265" s="4">
        <f t="shared" si="609"/>
        <v>0</v>
      </c>
      <c r="S3265" s="31">
        <f t="shared" si="615"/>
        <v>0.24079861111111112</v>
      </c>
      <c r="T3265" s="31">
        <f t="shared" si="616"/>
        <v>0.73447916666666668</v>
      </c>
      <c r="U3265" s="4">
        <f t="shared" si="610"/>
        <v>0</v>
      </c>
      <c r="V3265" s="4" t="str">
        <f t="shared" si="614"/>
        <v/>
      </c>
      <c r="W3265" s="18" t="str">
        <f>IF(V3265="","",VLOOKUP(L3265,日射量と図３!$A$4:$C$368,3,TRUE)*238.85/100)</f>
        <v/>
      </c>
      <c r="X3265" s="4" t="str">
        <f t="shared" si="611"/>
        <v/>
      </c>
      <c r="Y3265" s="4" t="str">
        <f t="shared" si="617"/>
        <v/>
      </c>
      <c r="Z3265" s="4" t="str">
        <f t="shared" si="618"/>
        <v/>
      </c>
      <c r="AA3265" s="4" t="str">
        <f>IF($V3265="","",IF(Y3265&lt;36,0,IF(AND(36&lt;=Y3265,Y3265&lt;71),VLOOKUP($W3265,日射量と図３!$E$6:$F$34,2,TRUE),IF(AND(71&lt;=Y3265,Y3265&lt;107),VLOOKUP($W3265,日射量と図３!$E$6:$G$34,3,TRUE),IF(AND(107&lt;=Y3265,Y3265&lt;143),VLOOKUP($W3265,日射量と図３!$E$6:$H$34,4,TRUE),VLOOKUP($W3265,日射量と図３!$E$6:$I$34,5,TRUE))))))</f>
        <v/>
      </c>
      <c r="AB3265" s="4" t="str">
        <f>IF($V3265="","",IF(Z3265&lt;36,0,IF(AND(36&lt;=Z3265,Z3265&lt;71),VLOOKUP($W3265,日射量と図３!$E$6:$F$34,2,TRUE),IF(AND(71&lt;=Z3265,Z3265&lt;107),VLOOKUP($W3265,日射量と図３!$E$6:$G$34,3,TRUE),IF(AND(107&lt;=Z3265,Z3265&lt;143),VLOOKUP($W3265,日射量と図３!$E$6:$H$34,4,TRUE),VLOOKUP($W3265,日射量と図３!$E$6:$I$34,5,TRUE))))))</f>
        <v/>
      </c>
      <c r="AC3265" s="382" t="str">
        <f t="shared" si="612"/>
        <v/>
      </c>
      <c r="AD3265" s="382" t="str">
        <f t="shared" si="613"/>
        <v/>
      </c>
    </row>
    <row r="3266" spans="11:30" ht="13.5" customHeight="1">
      <c r="K3266" s="4">
        <f t="shared" si="607"/>
        <v>10</v>
      </c>
      <c r="L3266" s="34">
        <v>43387</v>
      </c>
      <c r="M3266" s="4">
        <v>136</v>
      </c>
      <c r="N3266" s="4">
        <v>23</v>
      </c>
      <c r="O3266" s="31">
        <v>0.91666666666666663</v>
      </c>
      <c r="P3266" s="35">
        <v>18.479999999999997</v>
      </c>
      <c r="Q3266" s="36">
        <f t="shared" si="608"/>
        <v>13</v>
      </c>
      <c r="R3266" s="4">
        <f t="shared" si="609"/>
        <v>0</v>
      </c>
      <c r="S3266" s="31">
        <f t="shared" si="615"/>
        <v>0.24079861111111112</v>
      </c>
      <c r="T3266" s="31">
        <f t="shared" si="616"/>
        <v>0.73447916666666668</v>
      </c>
      <c r="U3266" s="4">
        <f t="shared" si="610"/>
        <v>0</v>
      </c>
      <c r="V3266" s="4" t="str">
        <f t="shared" si="614"/>
        <v/>
      </c>
      <c r="W3266" s="18" t="str">
        <f>IF(V3266="","",VLOOKUP(L3266,日射量と図３!$A$4:$C$368,3,TRUE)*238.85/100)</f>
        <v/>
      </c>
      <c r="X3266" s="4" t="str">
        <f t="shared" si="611"/>
        <v/>
      </c>
      <c r="Y3266" s="4" t="str">
        <f t="shared" si="617"/>
        <v/>
      </c>
      <c r="Z3266" s="4" t="str">
        <f t="shared" si="618"/>
        <v/>
      </c>
      <c r="AA3266" s="4" t="str">
        <f>IF($V3266="","",IF(Y3266&lt;36,0,IF(AND(36&lt;=Y3266,Y3266&lt;71),VLOOKUP($W3266,日射量と図３!$E$6:$F$34,2,TRUE),IF(AND(71&lt;=Y3266,Y3266&lt;107),VLOOKUP($W3266,日射量と図３!$E$6:$G$34,3,TRUE),IF(AND(107&lt;=Y3266,Y3266&lt;143),VLOOKUP($W3266,日射量と図３!$E$6:$H$34,4,TRUE),VLOOKUP($W3266,日射量と図３!$E$6:$I$34,5,TRUE))))))</f>
        <v/>
      </c>
      <c r="AB3266" s="4" t="str">
        <f>IF($V3266="","",IF(Z3266&lt;36,0,IF(AND(36&lt;=Z3266,Z3266&lt;71),VLOOKUP($W3266,日射量と図３!$E$6:$F$34,2,TRUE),IF(AND(71&lt;=Z3266,Z3266&lt;107),VLOOKUP($W3266,日射量と図３!$E$6:$G$34,3,TRUE),IF(AND(107&lt;=Z3266,Z3266&lt;143),VLOOKUP($W3266,日射量と図３!$E$6:$H$34,4,TRUE),VLOOKUP($W3266,日射量と図３!$E$6:$I$34,5,TRUE))))))</f>
        <v/>
      </c>
      <c r="AC3266" s="382" t="str">
        <f t="shared" si="612"/>
        <v/>
      </c>
      <c r="AD3266" s="382" t="str">
        <f t="shared" si="613"/>
        <v/>
      </c>
    </row>
    <row r="3267" spans="11:30" ht="13.5" customHeight="1">
      <c r="K3267" s="4">
        <f t="shared" si="607"/>
        <v>10</v>
      </c>
      <c r="L3267" s="34">
        <v>43387</v>
      </c>
      <c r="M3267" s="4">
        <v>136</v>
      </c>
      <c r="N3267" s="4">
        <v>24</v>
      </c>
      <c r="O3267" s="31">
        <v>0.95833333333333337</v>
      </c>
      <c r="P3267" s="35">
        <v>17.980000000000004</v>
      </c>
      <c r="Q3267" s="36">
        <f t="shared" si="608"/>
        <v>13</v>
      </c>
      <c r="R3267" s="4">
        <f t="shared" si="609"/>
        <v>0</v>
      </c>
      <c r="S3267" s="31">
        <f t="shared" si="615"/>
        <v>0.24079861111111112</v>
      </c>
      <c r="T3267" s="31">
        <f t="shared" si="616"/>
        <v>0.73447916666666668</v>
      </c>
      <c r="U3267" s="4">
        <f t="shared" si="610"/>
        <v>0</v>
      </c>
      <c r="V3267" s="4" t="str">
        <f t="shared" si="614"/>
        <v/>
      </c>
      <c r="W3267" s="18" t="str">
        <f>IF(V3267="","",VLOOKUP(L3267,日射量と図３!$A$4:$C$368,3,TRUE)*238.85/100)</f>
        <v/>
      </c>
      <c r="X3267" s="4" t="str">
        <f t="shared" si="611"/>
        <v/>
      </c>
      <c r="Y3267" s="4" t="str">
        <f t="shared" si="617"/>
        <v/>
      </c>
      <c r="Z3267" s="4" t="str">
        <f t="shared" si="618"/>
        <v/>
      </c>
      <c r="AA3267" s="4" t="str">
        <f>IF($V3267="","",IF(Y3267&lt;36,0,IF(AND(36&lt;=Y3267,Y3267&lt;71),VLOOKUP($W3267,日射量と図３!$E$6:$F$34,2,TRUE),IF(AND(71&lt;=Y3267,Y3267&lt;107),VLOOKUP($W3267,日射量と図３!$E$6:$G$34,3,TRUE),IF(AND(107&lt;=Y3267,Y3267&lt;143),VLOOKUP($W3267,日射量と図３!$E$6:$H$34,4,TRUE),VLOOKUP($W3267,日射量と図３!$E$6:$I$34,5,TRUE))))))</f>
        <v/>
      </c>
      <c r="AB3267" s="4" t="str">
        <f>IF($V3267="","",IF(Z3267&lt;36,0,IF(AND(36&lt;=Z3267,Z3267&lt;71),VLOOKUP($W3267,日射量と図３!$E$6:$F$34,2,TRUE),IF(AND(71&lt;=Z3267,Z3267&lt;107),VLOOKUP($W3267,日射量と図３!$E$6:$G$34,3,TRUE),IF(AND(107&lt;=Z3267,Z3267&lt;143),VLOOKUP($W3267,日射量と図３!$E$6:$H$34,4,TRUE),VLOOKUP($W3267,日射量と図３!$E$6:$I$34,5,TRUE))))))</f>
        <v/>
      </c>
      <c r="AC3267" s="382" t="str">
        <f t="shared" si="612"/>
        <v/>
      </c>
      <c r="AD3267" s="382" t="str">
        <f t="shared" si="613"/>
        <v/>
      </c>
    </row>
    <row r="3268" spans="11:30" ht="13.5" customHeight="1">
      <c r="K3268" s="4">
        <f t="shared" si="607"/>
        <v>10</v>
      </c>
      <c r="L3268" s="34">
        <v>43388</v>
      </c>
      <c r="M3268" s="4">
        <v>137</v>
      </c>
      <c r="N3268" s="4">
        <v>1</v>
      </c>
      <c r="O3268" s="31">
        <v>0</v>
      </c>
      <c r="P3268" s="35">
        <v>17.57</v>
      </c>
      <c r="Q3268" s="36">
        <f t="shared" si="608"/>
        <v>13</v>
      </c>
      <c r="R3268" s="4">
        <f t="shared" si="609"/>
        <v>0</v>
      </c>
      <c r="S3268" s="31">
        <f t="shared" si="615"/>
        <v>0.24079861111111112</v>
      </c>
      <c r="T3268" s="31">
        <f t="shared" si="616"/>
        <v>0.73447916666666668</v>
      </c>
      <c r="U3268" s="4">
        <f t="shared" si="610"/>
        <v>0</v>
      </c>
      <c r="V3268" s="4">
        <f t="shared" si="614"/>
        <v>0</v>
      </c>
      <c r="W3268" s="18">
        <f>IF(V3268="","",VLOOKUP(L3268,日射量と図３!$A$4:$C$368,3,TRUE)*238.85/100)</f>
        <v>23.885000000000002</v>
      </c>
      <c r="X3268" s="4">
        <f t="shared" si="611"/>
        <v>12</v>
      </c>
      <c r="Y3268" s="4">
        <f t="shared" si="617"/>
        <v>0</v>
      </c>
      <c r="Z3268" s="4">
        <f t="shared" si="618"/>
        <v>0</v>
      </c>
      <c r="AA3268" s="4">
        <f>IF($V3268="","",IF(Y3268&lt;36,0,IF(AND(36&lt;=Y3268,Y3268&lt;71),VLOOKUP($W3268,日射量と図３!$E$6:$F$34,2,TRUE),IF(AND(71&lt;=Y3268,Y3268&lt;107),VLOOKUP($W3268,日射量と図３!$E$6:$G$34,3,TRUE),IF(AND(107&lt;=Y3268,Y3268&lt;143),VLOOKUP($W3268,日射量と図３!$E$6:$H$34,4,TRUE),VLOOKUP($W3268,日射量と図３!$E$6:$I$34,5,TRUE))))))</f>
        <v>0</v>
      </c>
      <c r="AB3268" s="4">
        <f>IF($V3268="","",IF(Z3268&lt;36,0,IF(AND(36&lt;=Z3268,Z3268&lt;71),VLOOKUP($W3268,日射量と図３!$E$6:$F$34,2,TRUE),IF(AND(71&lt;=Z3268,Z3268&lt;107),VLOOKUP($W3268,日射量と図３!$E$6:$G$34,3,TRUE),IF(AND(107&lt;=Z3268,Z3268&lt;143),VLOOKUP($W3268,日射量と図３!$E$6:$H$34,4,TRUE),VLOOKUP($W3268,日射量と図３!$E$6:$I$34,5,TRUE))))))</f>
        <v>0</v>
      </c>
      <c r="AC3268" s="382">
        <f t="shared" si="612"/>
        <v>0</v>
      </c>
      <c r="AD3268" s="382">
        <f t="shared" si="613"/>
        <v>0</v>
      </c>
    </row>
    <row r="3269" spans="11:30" ht="13.5" customHeight="1">
      <c r="K3269" s="4">
        <f t="shared" ref="K3269:K3332" si="619">MONTH(L3269)</f>
        <v>10</v>
      </c>
      <c r="L3269" s="34">
        <v>43388</v>
      </c>
      <c r="M3269" s="4">
        <v>137</v>
      </c>
      <c r="N3269" s="4">
        <v>2</v>
      </c>
      <c r="O3269" s="31">
        <v>4.1666666666666664E-2</v>
      </c>
      <c r="P3269" s="35">
        <v>17.270000000000003</v>
      </c>
      <c r="Q3269" s="36">
        <f t="shared" ref="Q3269:Q3332" si="620">IF(O3269&lt;$B$15,$D$14,IF(O3269&lt;$B$16,$D$15,IF(O3269&lt;$B$17,$D$16,IF(O3269&lt;$B$18,$D$17,IF(O3269&lt;$B$19,$D$18,$D$19)))))</f>
        <v>13</v>
      </c>
      <c r="R3269" s="4">
        <f t="shared" ref="R3269:R3332" si="621">IF(Q3269-P3269&gt;0,Q3269-P3269,0)</f>
        <v>0</v>
      </c>
      <c r="S3269" s="31">
        <f t="shared" si="615"/>
        <v>0.24079861111111112</v>
      </c>
      <c r="T3269" s="31">
        <f t="shared" si="616"/>
        <v>0.73447916666666668</v>
      </c>
      <c r="U3269" s="4">
        <f t="shared" ref="U3269:U3332" si="622">IF(AND(S3269&lt;O3269,O3269&lt;T3269),R3269,0)</f>
        <v>0</v>
      </c>
      <c r="V3269" s="4" t="str">
        <f t="shared" si="614"/>
        <v/>
      </c>
      <c r="W3269" s="18" t="str">
        <f>IF(V3269="","",VLOOKUP(L3269,日射量と図３!$A$4:$C$368,3,TRUE)*238.85/100)</f>
        <v/>
      </c>
      <c r="X3269" s="4" t="str">
        <f t="shared" ref="X3269:X3332" si="623">IF(V3269="","",VLOOKUP(K3269,$AF$38:$AJ$49,5,TRUE))</f>
        <v/>
      </c>
      <c r="Y3269" s="4" t="str">
        <f t="shared" si="617"/>
        <v/>
      </c>
      <c r="Z3269" s="4" t="str">
        <f t="shared" si="618"/>
        <v/>
      </c>
      <c r="AA3269" s="4" t="str">
        <f>IF($V3269="","",IF(Y3269&lt;36,0,IF(AND(36&lt;=Y3269,Y3269&lt;71),VLOOKUP($W3269,日射量と図３!$E$6:$F$34,2,TRUE),IF(AND(71&lt;=Y3269,Y3269&lt;107),VLOOKUP($W3269,日射量と図３!$E$6:$G$34,3,TRUE),IF(AND(107&lt;=Y3269,Y3269&lt;143),VLOOKUP($W3269,日射量と図３!$E$6:$H$34,4,TRUE),VLOOKUP($W3269,日射量と図３!$E$6:$I$34,5,TRUE))))))</f>
        <v/>
      </c>
      <c r="AB3269" s="4" t="str">
        <f>IF($V3269="","",IF(Z3269&lt;36,0,IF(AND(36&lt;=Z3269,Z3269&lt;71),VLOOKUP($W3269,日射量と図３!$E$6:$F$34,2,TRUE),IF(AND(71&lt;=Z3269,Z3269&lt;107),VLOOKUP($W3269,日射量と図３!$E$6:$G$34,3,TRUE),IF(AND(107&lt;=Z3269,Z3269&lt;143),VLOOKUP($W3269,日射量と図３!$E$6:$H$34,4,TRUE),VLOOKUP($W3269,日射量と図３!$E$6:$I$34,5,TRUE))))))</f>
        <v/>
      </c>
      <c r="AC3269" s="382" t="str">
        <f t="shared" si="612"/>
        <v/>
      </c>
      <c r="AD3269" s="382" t="str">
        <f t="shared" si="613"/>
        <v/>
      </c>
    </row>
    <row r="3270" spans="11:30" ht="13.5" customHeight="1">
      <c r="K3270" s="4">
        <f t="shared" si="619"/>
        <v>10</v>
      </c>
      <c r="L3270" s="34">
        <v>43388</v>
      </c>
      <c r="M3270" s="4">
        <v>137</v>
      </c>
      <c r="N3270" s="4">
        <v>3</v>
      </c>
      <c r="O3270" s="31">
        <v>8.3333333333333329E-2</v>
      </c>
      <c r="P3270" s="35">
        <v>16.740000000000002</v>
      </c>
      <c r="Q3270" s="36">
        <f t="shared" si="620"/>
        <v>13</v>
      </c>
      <c r="R3270" s="4">
        <f t="shared" si="621"/>
        <v>0</v>
      </c>
      <c r="S3270" s="31">
        <f t="shared" si="615"/>
        <v>0.24079861111111112</v>
      </c>
      <c r="T3270" s="31">
        <f t="shared" si="616"/>
        <v>0.73447916666666668</v>
      </c>
      <c r="U3270" s="4">
        <f t="shared" si="622"/>
        <v>0</v>
      </c>
      <c r="V3270" s="4" t="str">
        <f t="shared" si="614"/>
        <v/>
      </c>
      <c r="W3270" s="18" t="str">
        <f>IF(V3270="","",VLOOKUP(L3270,日射量と図３!$A$4:$C$368,3,TRUE)*238.85/100)</f>
        <v/>
      </c>
      <c r="X3270" s="4" t="str">
        <f t="shared" si="623"/>
        <v/>
      </c>
      <c r="Y3270" s="4" t="str">
        <f t="shared" si="617"/>
        <v/>
      </c>
      <c r="Z3270" s="4" t="str">
        <f t="shared" si="618"/>
        <v/>
      </c>
      <c r="AA3270" s="4" t="str">
        <f>IF($V3270="","",IF(Y3270&lt;36,0,IF(AND(36&lt;=Y3270,Y3270&lt;71),VLOOKUP($W3270,日射量と図３!$E$6:$F$34,2,TRUE),IF(AND(71&lt;=Y3270,Y3270&lt;107),VLOOKUP($W3270,日射量と図３!$E$6:$G$34,3,TRUE),IF(AND(107&lt;=Y3270,Y3270&lt;143),VLOOKUP($W3270,日射量と図３!$E$6:$H$34,4,TRUE),VLOOKUP($W3270,日射量と図３!$E$6:$I$34,5,TRUE))))))</f>
        <v/>
      </c>
      <c r="AB3270" s="4" t="str">
        <f>IF($V3270="","",IF(Z3270&lt;36,0,IF(AND(36&lt;=Z3270,Z3270&lt;71),VLOOKUP($W3270,日射量と図３!$E$6:$F$34,2,TRUE),IF(AND(71&lt;=Z3270,Z3270&lt;107),VLOOKUP($W3270,日射量と図３!$E$6:$G$34,3,TRUE),IF(AND(107&lt;=Z3270,Z3270&lt;143),VLOOKUP($W3270,日射量と図３!$E$6:$H$34,4,TRUE),VLOOKUP($W3270,日射量と図３!$E$6:$I$34,5,TRUE))))))</f>
        <v/>
      </c>
      <c r="AC3270" s="382" t="str">
        <f t="shared" si="612"/>
        <v/>
      </c>
      <c r="AD3270" s="382" t="str">
        <f t="shared" si="613"/>
        <v/>
      </c>
    </row>
    <row r="3271" spans="11:30" ht="13.5" customHeight="1">
      <c r="K3271" s="4">
        <f t="shared" si="619"/>
        <v>10</v>
      </c>
      <c r="L3271" s="34">
        <v>43388</v>
      </c>
      <c r="M3271" s="4">
        <v>137</v>
      </c>
      <c r="N3271" s="4">
        <v>4</v>
      </c>
      <c r="O3271" s="31">
        <v>0.125</v>
      </c>
      <c r="P3271" s="35">
        <v>16.71</v>
      </c>
      <c r="Q3271" s="36">
        <f t="shared" si="620"/>
        <v>13</v>
      </c>
      <c r="R3271" s="4">
        <f t="shared" si="621"/>
        <v>0</v>
      </c>
      <c r="S3271" s="31">
        <f t="shared" si="615"/>
        <v>0.24079861111111112</v>
      </c>
      <c r="T3271" s="31">
        <f t="shared" si="616"/>
        <v>0.73447916666666668</v>
      </c>
      <c r="U3271" s="4">
        <f t="shared" si="622"/>
        <v>0</v>
      </c>
      <c r="V3271" s="4" t="str">
        <f t="shared" si="614"/>
        <v/>
      </c>
      <c r="W3271" s="18" t="str">
        <f>IF(V3271="","",VLOOKUP(L3271,日射量と図３!$A$4:$C$368,3,TRUE)*238.85/100)</f>
        <v/>
      </c>
      <c r="X3271" s="4" t="str">
        <f t="shared" si="623"/>
        <v/>
      </c>
      <c r="Y3271" s="4" t="str">
        <f t="shared" si="617"/>
        <v/>
      </c>
      <c r="Z3271" s="4" t="str">
        <f t="shared" si="618"/>
        <v/>
      </c>
      <c r="AA3271" s="4" t="str">
        <f>IF($V3271="","",IF(Y3271&lt;36,0,IF(AND(36&lt;=Y3271,Y3271&lt;71),VLOOKUP($W3271,日射量と図３!$E$6:$F$34,2,TRUE),IF(AND(71&lt;=Y3271,Y3271&lt;107),VLOOKUP($W3271,日射量と図３!$E$6:$G$34,3,TRUE),IF(AND(107&lt;=Y3271,Y3271&lt;143),VLOOKUP($W3271,日射量と図３!$E$6:$H$34,4,TRUE),VLOOKUP($W3271,日射量と図３!$E$6:$I$34,5,TRUE))))))</f>
        <v/>
      </c>
      <c r="AB3271" s="4" t="str">
        <f>IF($V3271="","",IF(Z3271&lt;36,0,IF(AND(36&lt;=Z3271,Z3271&lt;71),VLOOKUP($W3271,日射量と図３!$E$6:$F$34,2,TRUE),IF(AND(71&lt;=Z3271,Z3271&lt;107),VLOOKUP($W3271,日射量と図３!$E$6:$G$34,3,TRUE),IF(AND(107&lt;=Z3271,Z3271&lt;143),VLOOKUP($W3271,日射量と図３!$E$6:$H$34,4,TRUE),VLOOKUP($W3271,日射量と図３!$E$6:$I$34,5,TRUE))))))</f>
        <v/>
      </c>
      <c r="AC3271" s="382" t="str">
        <f t="shared" si="612"/>
        <v/>
      </c>
      <c r="AD3271" s="382" t="str">
        <f t="shared" si="613"/>
        <v/>
      </c>
    </row>
    <row r="3272" spans="11:30" ht="13.5" customHeight="1">
      <c r="K3272" s="4">
        <f t="shared" si="619"/>
        <v>10</v>
      </c>
      <c r="L3272" s="34">
        <v>43388</v>
      </c>
      <c r="M3272" s="4">
        <v>137</v>
      </c>
      <c r="N3272" s="4">
        <v>5</v>
      </c>
      <c r="O3272" s="31">
        <v>0.16666666666666666</v>
      </c>
      <c r="P3272" s="35">
        <v>16.549999999999997</v>
      </c>
      <c r="Q3272" s="36">
        <f t="shared" si="620"/>
        <v>15</v>
      </c>
      <c r="R3272" s="4">
        <f t="shared" si="621"/>
        <v>0</v>
      </c>
      <c r="S3272" s="31">
        <f t="shared" si="615"/>
        <v>0.24079861111111112</v>
      </c>
      <c r="T3272" s="31">
        <f t="shared" si="616"/>
        <v>0.73447916666666668</v>
      </c>
      <c r="U3272" s="4">
        <f t="shared" si="622"/>
        <v>0</v>
      </c>
      <c r="V3272" s="4" t="str">
        <f t="shared" si="614"/>
        <v/>
      </c>
      <c r="W3272" s="18" t="str">
        <f>IF(V3272="","",VLOOKUP(L3272,日射量と図３!$A$4:$C$368,3,TRUE)*238.85/100)</f>
        <v/>
      </c>
      <c r="X3272" s="4" t="str">
        <f t="shared" si="623"/>
        <v/>
      </c>
      <c r="Y3272" s="4" t="str">
        <f t="shared" si="617"/>
        <v/>
      </c>
      <c r="Z3272" s="4" t="str">
        <f t="shared" si="618"/>
        <v/>
      </c>
      <c r="AA3272" s="4" t="str">
        <f>IF($V3272="","",IF(Y3272&lt;36,0,IF(AND(36&lt;=Y3272,Y3272&lt;71),VLOOKUP($W3272,日射量と図３!$E$6:$F$34,2,TRUE),IF(AND(71&lt;=Y3272,Y3272&lt;107),VLOOKUP($W3272,日射量と図３!$E$6:$G$34,3,TRUE),IF(AND(107&lt;=Y3272,Y3272&lt;143),VLOOKUP($W3272,日射量と図３!$E$6:$H$34,4,TRUE),VLOOKUP($W3272,日射量と図３!$E$6:$I$34,5,TRUE))))))</f>
        <v/>
      </c>
      <c r="AB3272" s="4" t="str">
        <f>IF($V3272="","",IF(Z3272&lt;36,0,IF(AND(36&lt;=Z3272,Z3272&lt;71),VLOOKUP($W3272,日射量と図３!$E$6:$F$34,2,TRUE),IF(AND(71&lt;=Z3272,Z3272&lt;107),VLOOKUP($W3272,日射量と図３!$E$6:$G$34,3,TRUE),IF(AND(107&lt;=Z3272,Z3272&lt;143),VLOOKUP($W3272,日射量と図３!$E$6:$H$34,4,TRUE),VLOOKUP($W3272,日射量と図３!$E$6:$I$34,5,TRUE))))))</f>
        <v/>
      </c>
      <c r="AC3272" s="382" t="str">
        <f t="shared" si="612"/>
        <v/>
      </c>
      <c r="AD3272" s="382" t="str">
        <f t="shared" si="613"/>
        <v/>
      </c>
    </row>
    <row r="3273" spans="11:30" ht="13.5" customHeight="1">
      <c r="K3273" s="4">
        <f t="shared" si="619"/>
        <v>10</v>
      </c>
      <c r="L3273" s="34">
        <v>43388</v>
      </c>
      <c r="M3273" s="4">
        <v>137</v>
      </c>
      <c r="N3273" s="4">
        <v>6</v>
      </c>
      <c r="O3273" s="31">
        <v>0.20833333333333334</v>
      </c>
      <c r="P3273" s="35">
        <v>16.36</v>
      </c>
      <c r="Q3273" s="36">
        <f t="shared" si="620"/>
        <v>15</v>
      </c>
      <c r="R3273" s="4">
        <f t="shared" si="621"/>
        <v>0</v>
      </c>
      <c r="S3273" s="31">
        <f t="shared" si="615"/>
        <v>0.24079861111111112</v>
      </c>
      <c r="T3273" s="31">
        <f t="shared" si="616"/>
        <v>0.73447916666666668</v>
      </c>
      <c r="U3273" s="4">
        <f t="shared" si="622"/>
        <v>0</v>
      </c>
      <c r="V3273" s="4" t="str">
        <f t="shared" si="614"/>
        <v/>
      </c>
      <c r="W3273" s="18" t="str">
        <f>IF(V3273="","",VLOOKUP(L3273,日射量と図３!$A$4:$C$368,3,TRUE)*238.85/100)</f>
        <v/>
      </c>
      <c r="X3273" s="4" t="str">
        <f t="shared" si="623"/>
        <v/>
      </c>
      <c r="Y3273" s="4" t="str">
        <f t="shared" si="617"/>
        <v/>
      </c>
      <c r="Z3273" s="4" t="str">
        <f t="shared" si="618"/>
        <v/>
      </c>
      <c r="AA3273" s="4" t="str">
        <f>IF($V3273="","",IF(Y3273&lt;36,0,IF(AND(36&lt;=Y3273,Y3273&lt;71),VLOOKUP($W3273,日射量と図３!$E$6:$F$34,2,TRUE),IF(AND(71&lt;=Y3273,Y3273&lt;107),VLOOKUP($W3273,日射量と図３!$E$6:$G$34,3,TRUE),IF(AND(107&lt;=Y3273,Y3273&lt;143),VLOOKUP($W3273,日射量と図３!$E$6:$H$34,4,TRUE),VLOOKUP($W3273,日射量と図３!$E$6:$I$34,5,TRUE))))))</f>
        <v/>
      </c>
      <c r="AB3273" s="4" t="str">
        <f>IF($V3273="","",IF(Z3273&lt;36,0,IF(AND(36&lt;=Z3273,Z3273&lt;71),VLOOKUP($W3273,日射量と図３!$E$6:$F$34,2,TRUE),IF(AND(71&lt;=Z3273,Z3273&lt;107),VLOOKUP($W3273,日射量と図３!$E$6:$G$34,3,TRUE),IF(AND(107&lt;=Z3273,Z3273&lt;143),VLOOKUP($W3273,日射量と図３!$E$6:$H$34,4,TRUE),VLOOKUP($W3273,日射量と図３!$E$6:$I$34,5,TRUE))))))</f>
        <v/>
      </c>
      <c r="AC3273" s="382" t="str">
        <f t="shared" si="612"/>
        <v/>
      </c>
      <c r="AD3273" s="382" t="str">
        <f t="shared" si="613"/>
        <v/>
      </c>
    </row>
    <row r="3274" spans="11:30" ht="13.5" customHeight="1">
      <c r="K3274" s="4">
        <f t="shared" si="619"/>
        <v>10</v>
      </c>
      <c r="L3274" s="34">
        <v>43388</v>
      </c>
      <c r="M3274" s="4">
        <v>137</v>
      </c>
      <c r="N3274" s="4">
        <v>7</v>
      </c>
      <c r="O3274" s="31">
        <v>0.25</v>
      </c>
      <c r="P3274" s="35">
        <v>16.18</v>
      </c>
      <c r="Q3274" s="36">
        <f t="shared" si="620"/>
        <v>15</v>
      </c>
      <c r="R3274" s="4">
        <f t="shared" si="621"/>
        <v>0</v>
      </c>
      <c r="S3274" s="31">
        <f t="shared" si="615"/>
        <v>0.24079861111111112</v>
      </c>
      <c r="T3274" s="31">
        <f t="shared" si="616"/>
        <v>0.73447916666666668</v>
      </c>
      <c r="U3274" s="4">
        <f t="shared" si="622"/>
        <v>0</v>
      </c>
      <c r="V3274" s="4" t="str">
        <f t="shared" si="614"/>
        <v/>
      </c>
      <c r="W3274" s="18" t="str">
        <f>IF(V3274="","",VLOOKUP(L3274,日射量と図３!$A$4:$C$368,3,TRUE)*238.85/100)</f>
        <v/>
      </c>
      <c r="X3274" s="4" t="str">
        <f t="shared" si="623"/>
        <v/>
      </c>
      <c r="Y3274" s="4" t="str">
        <f t="shared" si="617"/>
        <v/>
      </c>
      <c r="Z3274" s="4" t="str">
        <f t="shared" si="618"/>
        <v/>
      </c>
      <c r="AA3274" s="4" t="str">
        <f>IF($V3274="","",IF(Y3274&lt;36,0,IF(AND(36&lt;=Y3274,Y3274&lt;71),VLOOKUP($W3274,日射量と図３!$E$6:$F$34,2,TRUE),IF(AND(71&lt;=Y3274,Y3274&lt;107),VLOOKUP($W3274,日射量と図３!$E$6:$G$34,3,TRUE),IF(AND(107&lt;=Y3274,Y3274&lt;143),VLOOKUP($W3274,日射量と図３!$E$6:$H$34,4,TRUE),VLOOKUP($W3274,日射量と図３!$E$6:$I$34,5,TRUE))))))</f>
        <v/>
      </c>
      <c r="AB3274" s="4" t="str">
        <f>IF($V3274="","",IF(Z3274&lt;36,0,IF(AND(36&lt;=Z3274,Z3274&lt;71),VLOOKUP($W3274,日射量と図３!$E$6:$F$34,2,TRUE),IF(AND(71&lt;=Z3274,Z3274&lt;107),VLOOKUP($W3274,日射量と図３!$E$6:$G$34,3,TRUE),IF(AND(107&lt;=Z3274,Z3274&lt;143),VLOOKUP($W3274,日射量と図３!$E$6:$H$34,4,TRUE),VLOOKUP($W3274,日射量と図３!$E$6:$I$34,5,TRUE))))))</f>
        <v/>
      </c>
      <c r="AC3274" s="382" t="str">
        <f t="shared" si="612"/>
        <v/>
      </c>
      <c r="AD3274" s="382" t="str">
        <f t="shared" si="613"/>
        <v/>
      </c>
    </row>
    <row r="3275" spans="11:30" ht="13.5" customHeight="1">
      <c r="K3275" s="4">
        <f t="shared" si="619"/>
        <v>10</v>
      </c>
      <c r="L3275" s="34">
        <v>43388</v>
      </c>
      <c r="M3275" s="4">
        <v>137</v>
      </c>
      <c r="N3275" s="4">
        <v>8</v>
      </c>
      <c r="O3275" s="31">
        <v>0.29166666666666669</v>
      </c>
      <c r="P3275" s="35">
        <v>16.41</v>
      </c>
      <c r="Q3275" s="36">
        <f t="shared" si="620"/>
        <v>12</v>
      </c>
      <c r="R3275" s="4">
        <f t="shared" si="621"/>
        <v>0</v>
      </c>
      <c r="S3275" s="31">
        <f t="shared" si="615"/>
        <v>0.24079861111111112</v>
      </c>
      <c r="T3275" s="31">
        <f t="shared" si="616"/>
        <v>0.73447916666666668</v>
      </c>
      <c r="U3275" s="4">
        <f t="shared" si="622"/>
        <v>0</v>
      </c>
      <c r="V3275" s="4" t="str">
        <f t="shared" si="614"/>
        <v/>
      </c>
      <c r="W3275" s="18" t="str">
        <f>IF(V3275="","",VLOOKUP(L3275,日射量と図３!$A$4:$C$368,3,TRUE)*238.85/100)</f>
        <v/>
      </c>
      <c r="X3275" s="4" t="str">
        <f t="shared" si="623"/>
        <v/>
      </c>
      <c r="Y3275" s="4" t="str">
        <f t="shared" si="617"/>
        <v/>
      </c>
      <c r="Z3275" s="4" t="str">
        <f t="shared" si="618"/>
        <v/>
      </c>
      <c r="AA3275" s="4" t="str">
        <f>IF($V3275="","",IF(Y3275&lt;36,0,IF(AND(36&lt;=Y3275,Y3275&lt;71),VLOOKUP($W3275,日射量と図３!$E$6:$F$34,2,TRUE),IF(AND(71&lt;=Y3275,Y3275&lt;107),VLOOKUP($W3275,日射量と図３!$E$6:$G$34,3,TRUE),IF(AND(107&lt;=Y3275,Y3275&lt;143),VLOOKUP($W3275,日射量と図３!$E$6:$H$34,4,TRUE),VLOOKUP($W3275,日射量と図３!$E$6:$I$34,5,TRUE))))))</f>
        <v/>
      </c>
      <c r="AB3275" s="4" t="str">
        <f>IF($V3275="","",IF(Z3275&lt;36,0,IF(AND(36&lt;=Z3275,Z3275&lt;71),VLOOKUP($W3275,日射量と図３!$E$6:$F$34,2,TRUE),IF(AND(71&lt;=Z3275,Z3275&lt;107),VLOOKUP($W3275,日射量と図３!$E$6:$G$34,3,TRUE),IF(AND(107&lt;=Z3275,Z3275&lt;143),VLOOKUP($W3275,日射量と図３!$E$6:$H$34,4,TRUE),VLOOKUP($W3275,日射量と図３!$E$6:$I$34,5,TRUE))))))</f>
        <v/>
      </c>
      <c r="AC3275" s="382" t="str">
        <f t="shared" si="612"/>
        <v/>
      </c>
      <c r="AD3275" s="382" t="str">
        <f t="shared" si="613"/>
        <v/>
      </c>
    </row>
    <row r="3276" spans="11:30" ht="13.5" customHeight="1">
      <c r="K3276" s="4">
        <f t="shared" si="619"/>
        <v>10</v>
      </c>
      <c r="L3276" s="34">
        <v>43388</v>
      </c>
      <c r="M3276" s="4">
        <v>137</v>
      </c>
      <c r="N3276" s="4">
        <v>9</v>
      </c>
      <c r="O3276" s="31">
        <v>0.33333333333333331</v>
      </c>
      <c r="P3276" s="35">
        <v>17.32</v>
      </c>
      <c r="Q3276" s="36">
        <f t="shared" si="620"/>
        <v>12</v>
      </c>
      <c r="R3276" s="4">
        <f t="shared" si="621"/>
        <v>0</v>
      </c>
      <c r="S3276" s="31">
        <f t="shared" si="615"/>
        <v>0.24079861111111112</v>
      </c>
      <c r="T3276" s="31">
        <f t="shared" si="616"/>
        <v>0.73447916666666668</v>
      </c>
      <c r="U3276" s="4">
        <f t="shared" si="622"/>
        <v>0</v>
      </c>
      <c r="V3276" s="4" t="str">
        <f t="shared" si="614"/>
        <v/>
      </c>
      <c r="W3276" s="18" t="str">
        <f>IF(V3276="","",VLOOKUP(L3276,日射量と図３!$A$4:$C$368,3,TRUE)*238.85/100)</f>
        <v/>
      </c>
      <c r="X3276" s="4" t="str">
        <f t="shared" si="623"/>
        <v/>
      </c>
      <c r="Y3276" s="4" t="str">
        <f t="shared" si="617"/>
        <v/>
      </c>
      <c r="Z3276" s="4" t="str">
        <f t="shared" si="618"/>
        <v/>
      </c>
      <c r="AA3276" s="4" t="str">
        <f>IF($V3276="","",IF(Y3276&lt;36,0,IF(AND(36&lt;=Y3276,Y3276&lt;71),VLOOKUP($W3276,日射量と図３!$E$6:$F$34,2,TRUE),IF(AND(71&lt;=Y3276,Y3276&lt;107),VLOOKUP($W3276,日射量と図３!$E$6:$G$34,3,TRUE),IF(AND(107&lt;=Y3276,Y3276&lt;143),VLOOKUP($W3276,日射量と図３!$E$6:$H$34,4,TRUE),VLOOKUP($W3276,日射量と図３!$E$6:$I$34,5,TRUE))))))</f>
        <v/>
      </c>
      <c r="AB3276" s="4" t="str">
        <f>IF($V3276="","",IF(Z3276&lt;36,0,IF(AND(36&lt;=Z3276,Z3276&lt;71),VLOOKUP($W3276,日射量と図３!$E$6:$F$34,2,TRUE),IF(AND(71&lt;=Z3276,Z3276&lt;107),VLOOKUP($W3276,日射量と図３!$E$6:$G$34,3,TRUE),IF(AND(107&lt;=Z3276,Z3276&lt;143),VLOOKUP($W3276,日射量と図３!$E$6:$H$34,4,TRUE),VLOOKUP($W3276,日射量と図３!$E$6:$I$34,5,TRUE))))))</f>
        <v/>
      </c>
      <c r="AC3276" s="382" t="str">
        <f t="shared" si="612"/>
        <v/>
      </c>
      <c r="AD3276" s="382" t="str">
        <f t="shared" si="613"/>
        <v/>
      </c>
    </row>
    <row r="3277" spans="11:30" ht="13.5" customHeight="1">
      <c r="K3277" s="4">
        <f t="shared" si="619"/>
        <v>10</v>
      </c>
      <c r="L3277" s="34">
        <v>43388</v>
      </c>
      <c r="M3277" s="4">
        <v>137</v>
      </c>
      <c r="N3277" s="4">
        <v>10</v>
      </c>
      <c r="O3277" s="31">
        <v>0.375</v>
      </c>
      <c r="P3277" s="35">
        <v>18.610000000000003</v>
      </c>
      <c r="Q3277" s="36">
        <f t="shared" si="620"/>
        <v>12</v>
      </c>
      <c r="R3277" s="4">
        <f t="shared" si="621"/>
        <v>0</v>
      </c>
      <c r="S3277" s="31">
        <f t="shared" si="615"/>
        <v>0.24079861111111112</v>
      </c>
      <c r="T3277" s="31">
        <f t="shared" si="616"/>
        <v>0.73447916666666668</v>
      </c>
      <c r="U3277" s="4">
        <f t="shared" si="622"/>
        <v>0</v>
      </c>
      <c r="V3277" s="4" t="str">
        <f t="shared" si="614"/>
        <v/>
      </c>
      <c r="W3277" s="18" t="str">
        <f>IF(V3277="","",VLOOKUP(L3277,日射量と図３!$A$4:$C$368,3,TRUE)*238.85/100)</f>
        <v/>
      </c>
      <c r="X3277" s="4" t="str">
        <f t="shared" si="623"/>
        <v/>
      </c>
      <c r="Y3277" s="4" t="str">
        <f t="shared" si="617"/>
        <v/>
      </c>
      <c r="Z3277" s="4" t="str">
        <f t="shared" si="618"/>
        <v/>
      </c>
      <c r="AA3277" s="4" t="str">
        <f>IF($V3277="","",IF(Y3277&lt;36,0,IF(AND(36&lt;=Y3277,Y3277&lt;71),VLOOKUP($W3277,日射量と図３!$E$6:$F$34,2,TRUE),IF(AND(71&lt;=Y3277,Y3277&lt;107),VLOOKUP($W3277,日射量と図３!$E$6:$G$34,3,TRUE),IF(AND(107&lt;=Y3277,Y3277&lt;143),VLOOKUP($W3277,日射量と図３!$E$6:$H$34,4,TRUE),VLOOKUP($W3277,日射量と図３!$E$6:$I$34,5,TRUE))))))</f>
        <v/>
      </c>
      <c r="AB3277" s="4" t="str">
        <f>IF($V3277="","",IF(Z3277&lt;36,0,IF(AND(36&lt;=Z3277,Z3277&lt;71),VLOOKUP($W3277,日射量と図３!$E$6:$F$34,2,TRUE),IF(AND(71&lt;=Z3277,Z3277&lt;107),VLOOKUP($W3277,日射量と図３!$E$6:$G$34,3,TRUE),IF(AND(107&lt;=Z3277,Z3277&lt;143),VLOOKUP($W3277,日射量と図３!$E$6:$H$34,4,TRUE),VLOOKUP($W3277,日射量と図３!$E$6:$I$34,5,TRUE))))))</f>
        <v/>
      </c>
      <c r="AC3277" s="382" t="str">
        <f t="shared" si="612"/>
        <v/>
      </c>
      <c r="AD3277" s="382" t="str">
        <f t="shared" si="613"/>
        <v/>
      </c>
    </row>
    <row r="3278" spans="11:30" ht="13.5" customHeight="1">
      <c r="K3278" s="4">
        <f t="shared" si="619"/>
        <v>10</v>
      </c>
      <c r="L3278" s="34">
        <v>43388</v>
      </c>
      <c r="M3278" s="4">
        <v>137</v>
      </c>
      <c r="N3278" s="4">
        <v>11</v>
      </c>
      <c r="O3278" s="31">
        <v>0.41666666666666669</v>
      </c>
      <c r="P3278" s="35">
        <v>19.57</v>
      </c>
      <c r="Q3278" s="36">
        <f t="shared" si="620"/>
        <v>12</v>
      </c>
      <c r="R3278" s="4">
        <f t="shared" si="621"/>
        <v>0</v>
      </c>
      <c r="S3278" s="31">
        <f t="shared" si="615"/>
        <v>0.24079861111111112</v>
      </c>
      <c r="T3278" s="31">
        <f t="shared" si="616"/>
        <v>0.73447916666666668</v>
      </c>
      <c r="U3278" s="4">
        <f t="shared" si="622"/>
        <v>0</v>
      </c>
      <c r="V3278" s="4" t="str">
        <f t="shared" si="614"/>
        <v/>
      </c>
      <c r="W3278" s="18" t="str">
        <f>IF(V3278="","",VLOOKUP(L3278,日射量と図３!$A$4:$C$368,3,TRUE)*238.85/100)</f>
        <v/>
      </c>
      <c r="X3278" s="4" t="str">
        <f t="shared" si="623"/>
        <v/>
      </c>
      <c r="Y3278" s="4" t="str">
        <f t="shared" si="617"/>
        <v/>
      </c>
      <c r="Z3278" s="4" t="str">
        <f t="shared" si="618"/>
        <v/>
      </c>
      <c r="AA3278" s="4" t="str">
        <f>IF($V3278="","",IF(Y3278&lt;36,0,IF(AND(36&lt;=Y3278,Y3278&lt;71),VLOOKUP($W3278,日射量と図３!$E$6:$F$34,2,TRUE),IF(AND(71&lt;=Y3278,Y3278&lt;107),VLOOKUP($W3278,日射量と図３!$E$6:$G$34,3,TRUE),IF(AND(107&lt;=Y3278,Y3278&lt;143),VLOOKUP($W3278,日射量と図３!$E$6:$H$34,4,TRUE),VLOOKUP($W3278,日射量と図３!$E$6:$I$34,5,TRUE))))))</f>
        <v/>
      </c>
      <c r="AB3278" s="4" t="str">
        <f>IF($V3278="","",IF(Z3278&lt;36,0,IF(AND(36&lt;=Z3278,Z3278&lt;71),VLOOKUP($W3278,日射量と図３!$E$6:$F$34,2,TRUE),IF(AND(71&lt;=Z3278,Z3278&lt;107),VLOOKUP($W3278,日射量と図３!$E$6:$G$34,3,TRUE),IF(AND(107&lt;=Z3278,Z3278&lt;143),VLOOKUP($W3278,日射量と図３!$E$6:$H$34,4,TRUE),VLOOKUP($W3278,日射量と図３!$E$6:$I$34,5,TRUE))))))</f>
        <v/>
      </c>
      <c r="AC3278" s="382" t="str">
        <f t="shared" si="612"/>
        <v/>
      </c>
      <c r="AD3278" s="382" t="str">
        <f t="shared" si="613"/>
        <v/>
      </c>
    </row>
    <row r="3279" spans="11:30" ht="13.5" customHeight="1">
      <c r="K3279" s="4">
        <f t="shared" si="619"/>
        <v>10</v>
      </c>
      <c r="L3279" s="34">
        <v>43388</v>
      </c>
      <c r="M3279" s="4">
        <v>137</v>
      </c>
      <c r="N3279" s="4">
        <v>12</v>
      </c>
      <c r="O3279" s="31">
        <v>0.45833333333333331</v>
      </c>
      <c r="P3279" s="35">
        <v>20.3</v>
      </c>
      <c r="Q3279" s="36">
        <f t="shared" si="620"/>
        <v>12</v>
      </c>
      <c r="R3279" s="4">
        <f t="shared" si="621"/>
        <v>0</v>
      </c>
      <c r="S3279" s="31">
        <f t="shared" si="615"/>
        <v>0.24079861111111112</v>
      </c>
      <c r="T3279" s="31">
        <f t="shared" si="616"/>
        <v>0.73447916666666668</v>
      </c>
      <c r="U3279" s="4">
        <f t="shared" si="622"/>
        <v>0</v>
      </c>
      <c r="V3279" s="4" t="str">
        <f t="shared" si="614"/>
        <v/>
      </c>
      <c r="W3279" s="18" t="str">
        <f>IF(V3279="","",VLOOKUP(L3279,日射量と図３!$A$4:$C$368,3,TRUE)*238.85/100)</f>
        <v/>
      </c>
      <c r="X3279" s="4" t="str">
        <f t="shared" si="623"/>
        <v/>
      </c>
      <c r="Y3279" s="4" t="str">
        <f t="shared" si="617"/>
        <v/>
      </c>
      <c r="Z3279" s="4" t="str">
        <f t="shared" si="618"/>
        <v/>
      </c>
      <c r="AA3279" s="4" t="str">
        <f>IF($V3279="","",IF(Y3279&lt;36,0,IF(AND(36&lt;=Y3279,Y3279&lt;71),VLOOKUP($W3279,日射量と図３!$E$6:$F$34,2,TRUE),IF(AND(71&lt;=Y3279,Y3279&lt;107),VLOOKUP($W3279,日射量と図３!$E$6:$G$34,3,TRUE),IF(AND(107&lt;=Y3279,Y3279&lt;143),VLOOKUP($W3279,日射量と図３!$E$6:$H$34,4,TRUE),VLOOKUP($W3279,日射量と図３!$E$6:$I$34,5,TRUE))))))</f>
        <v/>
      </c>
      <c r="AB3279" s="4" t="str">
        <f>IF($V3279="","",IF(Z3279&lt;36,0,IF(AND(36&lt;=Z3279,Z3279&lt;71),VLOOKUP($W3279,日射量と図３!$E$6:$F$34,2,TRUE),IF(AND(71&lt;=Z3279,Z3279&lt;107),VLOOKUP($W3279,日射量と図３!$E$6:$G$34,3,TRUE),IF(AND(107&lt;=Z3279,Z3279&lt;143),VLOOKUP($W3279,日射量と図３!$E$6:$H$34,4,TRUE),VLOOKUP($W3279,日射量と図３!$E$6:$I$34,5,TRUE))))))</f>
        <v/>
      </c>
      <c r="AC3279" s="382" t="str">
        <f t="shared" ref="AC3279:AC3342" si="624">IF(V3279="","",IF((($AH$18*$AH$30*V3279*3600/1000000)/1000-AA3279*$AG$18*10*0.0000041868)&lt;=0,0,AA3279*$AG$18*10*0.0000041868))</f>
        <v/>
      </c>
      <c r="AD3279" s="382" t="str">
        <f t="shared" ref="AD3279:AD3342" si="625">IF(V3279="","",IF((($AH$19*$AH$30*V3279*3600/1000000)/1000-AB3279*$AG$19*10*0.0000041868)&lt;=0,0,AB3279*$AG$19*10*0.0000041868))</f>
        <v/>
      </c>
    </row>
    <row r="3280" spans="11:30" ht="13.5" customHeight="1">
      <c r="K3280" s="4">
        <f t="shared" si="619"/>
        <v>10</v>
      </c>
      <c r="L3280" s="34">
        <v>43388</v>
      </c>
      <c r="M3280" s="4">
        <v>137</v>
      </c>
      <c r="N3280" s="4">
        <v>13</v>
      </c>
      <c r="O3280" s="31">
        <v>0.5</v>
      </c>
      <c r="P3280" s="35">
        <v>20.630000000000003</v>
      </c>
      <c r="Q3280" s="36">
        <f t="shared" si="620"/>
        <v>12</v>
      </c>
      <c r="R3280" s="4">
        <f t="shared" si="621"/>
        <v>0</v>
      </c>
      <c r="S3280" s="31">
        <f t="shared" si="615"/>
        <v>0.24079861111111112</v>
      </c>
      <c r="T3280" s="31">
        <f t="shared" si="616"/>
        <v>0.73447916666666668</v>
      </c>
      <c r="U3280" s="4">
        <f t="shared" si="622"/>
        <v>0</v>
      </c>
      <c r="V3280" s="4" t="str">
        <f t="shared" si="614"/>
        <v/>
      </c>
      <c r="W3280" s="18" t="str">
        <f>IF(V3280="","",VLOOKUP(L3280,日射量と図３!$A$4:$C$368,3,TRUE)*238.85/100)</f>
        <v/>
      </c>
      <c r="X3280" s="4" t="str">
        <f t="shared" si="623"/>
        <v/>
      </c>
      <c r="Y3280" s="4" t="str">
        <f t="shared" si="617"/>
        <v/>
      </c>
      <c r="Z3280" s="4" t="str">
        <f t="shared" si="618"/>
        <v/>
      </c>
      <c r="AA3280" s="4" t="str">
        <f>IF($V3280="","",IF(Y3280&lt;36,0,IF(AND(36&lt;=Y3280,Y3280&lt;71),VLOOKUP($W3280,日射量と図３!$E$6:$F$34,2,TRUE),IF(AND(71&lt;=Y3280,Y3280&lt;107),VLOOKUP($W3280,日射量と図３!$E$6:$G$34,3,TRUE),IF(AND(107&lt;=Y3280,Y3280&lt;143),VLOOKUP($W3280,日射量と図３!$E$6:$H$34,4,TRUE),VLOOKUP($W3280,日射量と図３!$E$6:$I$34,5,TRUE))))))</f>
        <v/>
      </c>
      <c r="AB3280" s="4" t="str">
        <f>IF($V3280="","",IF(Z3280&lt;36,0,IF(AND(36&lt;=Z3280,Z3280&lt;71),VLOOKUP($W3280,日射量と図３!$E$6:$F$34,2,TRUE),IF(AND(71&lt;=Z3280,Z3280&lt;107),VLOOKUP($W3280,日射量と図３!$E$6:$G$34,3,TRUE),IF(AND(107&lt;=Z3280,Z3280&lt;143),VLOOKUP($W3280,日射量と図３!$E$6:$H$34,4,TRUE),VLOOKUP($W3280,日射量と図３!$E$6:$I$34,5,TRUE))))))</f>
        <v/>
      </c>
      <c r="AC3280" s="382" t="str">
        <f t="shared" si="624"/>
        <v/>
      </c>
      <c r="AD3280" s="382" t="str">
        <f t="shared" si="625"/>
        <v/>
      </c>
    </row>
    <row r="3281" spans="11:30" ht="13.5" customHeight="1">
      <c r="K3281" s="4">
        <f t="shared" si="619"/>
        <v>10</v>
      </c>
      <c r="L3281" s="34">
        <v>43388</v>
      </c>
      <c r="M3281" s="4">
        <v>137</v>
      </c>
      <c r="N3281" s="4">
        <v>14</v>
      </c>
      <c r="O3281" s="31">
        <v>0.54166666666666663</v>
      </c>
      <c r="P3281" s="35">
        <v>21.15</v>
      </c>
      <c r="Q3281" s="36">
        <f t="shared" si="620"/>
        <v>12</v>
      </c>
      <c r="R3281" s="4">
        <f t="shared" si="621"/>
        <v>0</v>
      </c>
      <c r="S3281" s="31">
        <f t="shared" si="615"/>
        <v>0.24079861111111112</v>
      </c>
      <c r="T3281" s="31">
        <f t="shared" si="616"/>
        <v>0.73447916666666668</v>
      </c>
      <c r="U3281" s="4">
        <f t="shared" si="622"/>
        <v>0</v>
      </c>
      <c r="V3281" s="4" t="str">
        <f t="shared" ref="V3281:V3344" si="626">IF(N3281=1,SUM(U3281:U3304),"")</f>
        <v/>
      </c>
      <c r="W3281" s="18" t="str">
        <f>IF(V3281="","",VLOOKUP(L3281,日射量と図３!$A$4:$C$368,3,TRUE)*238.85/100)</f>
        <v/>
      </c>
      <c r="X3281" s="4" t="str">
        <f t="shared" si="623"/>
        <v/>
      </c>
      <c r="Y3281" s="4" t="str">
        <f t="shared" si="617"/>
        <v/>
      </c>
      <c r="Z3281" s="4" t="str">
        <f t="shared" si="618"/>
        <v/>
      </c>
      <c r="AA3281" s="4" t="str">
        <f>IF($V3281="","",IF(Y3281&lt;36,0,IF(AND(36&lt;=Y3281,Y3281&lt;71),VLOOKUP($W3281,日射量と図３!$E$6:$F$34,2,TRUE),IF(AND(71&lt;=Y3281,Y3281&lt;107),VLOOKUP($W3281,日射量と図３!$E$6:$G$34,3,TRUE),IF(AND(107&lt;=Y3281,Y3281&lt;143),VLOOKUP($W3281,日射量と図３!$E$6:$H$34,4,TRUE),VLOOKUP($W3281,日射量と図３!$E$6:$I$34,5,TRUE))))))</f>
        <v/>
      </c>
      <c r="AB3281" s="4" t="str">
        <f>IF($V3281="","",IF(Z3281&lt;36,0,IF(AND(36&lt;=Z3281,Z3281&lt;71),VLOOKUP($W3281,日射量と図３!$E$6:$F$34,2,TRUE),IF(AND(71&lt;=Z3281,Z3281&lt;107),VLOOKUP($W3281,日射量と図３!$E$6:$G$34,3,TRUE),IF(AND(107&lt;=Z3281,Z3281&lt;143),VLOOKUP($W3281,日射量と図３!$E$6:$H$34,4,TRUE),VLOOKUP($W3281,日射量と図３!$E$6:$I$34,5,TRUE))))))</f>
        <v/>
      </c>
      <c r="AC3281" s="382" t="str">
        <f t="shared" si="624"/>
        <v/>
      </c>
      <c r="AD3281" s="382" t="str">
        <f t="shared" si="625"/>
        <v/>
      </c>
    </row>
    <row r="3282" spans="11:30" ht="13.5" customHeight="1">
      <c r="K3282" s="4">
        <f t="shared" si="619"/>
        <v>10</v>
      </c>
      <c r="L3282" s="34">
        <v>43388</v>
      </c>
      <c r="M3282" s="4">
        <v>137</v>
      </c>
      <c r="N3282" s="4">
        <v>15</v>
      </c>
      <c r="O3282" s="31">
        <v>0.58333333333333337</v>
      </c>
      <c r="P3282" s="35">
        <v>21.330000000000002</v>
      </c>
      <c r="Q3282" s="36">
        <f t="shared" si="620"/>
        <v>12</v>
      </c>
      <c r="R3282" s="4">
        <f t="shared" si="621"/>
        <v>0</v>
      </c>
      <c r="S3282" s="31">
        <f t="shared" si="615"/>
        <v>0.24079861111111112</v>
      </c>
      <c r="T3282" s="31">
        <f t="shared" si="616"/>
        <v>0.73447916666666668</v>
      </c>
      <c r="U3282" s="4">
        <f t="shared" si="622"/>
        <v>0</v>
      </c>
      <c r="V3282" s="4" t="str">
        <f t="shared" si="626"/>
        <v/>
      </c>
      <c r="W3282" s="18" t="str">
        <f>IF(V3282="","",VLOOKUP(L3282,日射量と図３!$A$4:$C$368,3,TRUE)*238.85/100)</f>
        <v/>
      </c>
      <c r="X3282" s="4" t="str">
        <f t="shared" si="623"/>
        <v/>
      </c>
      <c r="Y3282" s="4" t="str">
        <f t="shared" si="617"/>
        <v/>
      </c>
      <c r="Z3282" s="4" t="str">
        <f t="shared" si="618"/>
        <v/>
      </c>
      <c r="AA3282" s="4" t="str">
        <f>IF($V3282="","",IF(Y3282&lt;36,0,IF(AND(36&lt;=Y3282,Y3282&lt;71),VLOOKUP($W3282,日射量と図３!$E$6:$F$34,2,TRUE),IF(AND(71&lt;=Y3282,Y3282&lt;107),VLOOKUP($W3282,日射量と図３!$E$6:$G$34,3,TRUE),IF(AND(107&lt;=Y3282,Y3282&lt;143),VLOOKUP($W3282,日射量と図３!$E$6:$H$34,4,TRUE),VLOOKUP($W3282,日射量と図３!$E$6:$I$34,5,TRUE))))))</f>
        <v/>
      </c>
      <c r="AB3282" s="4" t="str">
        <f>IF($V3282="","",IF(Z3282&lt;36,0,IF(AND(36&lt;=Z3282,Z3282&lt;71),VLOOKUP($W3282,日射量と図３!$E$6:$F$34,2,TRUE),IF(AND(71&lt;=Z3282,Z3282&lt;107),VLOOKUP($W3282,日射量と図３!$E$6:$G$34,3,TRUE),IF(AND(107&lt;=Z3282,Z3282&lt;143),VLOOKUP($W3282,日射量と図３!$E$6:$H$34,4,TRUE),VLOOKUP($W3282,日射量と図３!$E$6:$I$34,5,TRUE))))))</f>
        <v/>
      </c>
      <c r="AC3282" s="382" t="str">
        <f t="shared" si="624"/>
        <v/>
      </c>
      <c r="AD3282" s="382" t="str">
        <f t="shared" si="625"/>
        <v/>
      </c>
    </row>
    <row r="3283" spans="11:30" ht="13.5" customHeight="1">
      <c r="K3283" s="4">
        <f t="shared" si="619"/>
        <v>10</v>
      </c>
      <c r="L3283" s="34">
        <v>43388</v>
      </c>
      <c r="M3283" s="4">
        <v>137</v>
      </c>
      <c r="N3283" s="4">
        <v>16</v>
      </c>
      <c r="O3283" s="31">
        <v>0.625</v>
      </c>
      <c r="P3283" s="35">
        <v>21.169999999999998</v>
      </c>
      <c r="Q3283" s="36">
        <f t="shared" si="620"/>
        <v>16</v>
      </c>
      <c r="R3283" s="4">
        <f t="shared" si="621"/>
        <v>0</v>
      </c>
      <c r="S3283" s="31">
        <f t="shared" si="615"/>
        <v>0.24079861111111112</v>
      </c>
      <c r="T3283" s="31">
        <f t="shared" si="616"/>
        <v>0.73447916666666668</v>
      </c>
      <c r="U3283" s="4">
        <f t="shared" si="622"/>
        <v>0</v>
      </c>
      <c r="V3283" s="4" t="str">
        <f t="shared" si="626"/>
        <v/>
      </c>
      <c r="W3283" s="18" t="str">
        <f>IF(V3283="","",VLOOKUP(L3283,日射量と図３!$A$4:$C$368,3,TRUE)*238.85/100)</f>
        <v/>
      </c>
      <c r="X3283" s="4" t="str">
        <f t="shared" si="623"/>
        <v/>
      </c>
      <c r="Y3283" s="4" t="str">
        <f t="shared" si="617"/>
        <v/>
      </c>
      <c r="Z3283" s="4" t="str">
        <f t="shared" si="618"/>
        <v/>
      </c>
      <c r="AA3283" s="4" t="str">
        <f>IF($V3283="","",IF(Y3283&lt;36,0,IF(AND(36&lt;=Y3283,Y3283&lt;71),VLOOKUP($W3283,日射量と図３!$E$6:$F$34,2,TRUE),IF(AND(71&lt;=Y3283,Y3283&lt;107),VLOOKUP($W3283,日射量と図３!$E$6:$G$34,3,TRUE),IF(AND(107&lt;=Y3283,Y3283&lt;143),VLOOKUP($W3283,日射量と図３!$E$6:$H$34,4,TRUE),VLOOKUP($W3283,日射量と図３!$E$6:$I$34,5,TRUE))))))</f>
        <v/>
      </c>
      <c r="AB3283" s="4" t="str">
        <f>IF($V3283="","",IF(Z3283&lt;36,0,IF(AND(36&lt;=Z3283,Z3283&lt;71),VLOOKUP($W3283,日射量と図３!$E$6:$F$34,2,TRUE),IF(AND(71&lt;=Z3283,Z3283&lt;107),VLOOKUP($W3283,日射量と図３!$E$6:$G$34,3,TRUE),IF(AND(107&lt;=Z3283,Z3283&lt;143),VLOOKUP($W3283,日射量と図３!$E$6:$H$34,4,TRUE),VLOOKUP($W3283,日射量と図３!$E$6:$I$34,5,TRUE))))))</f>
        <v/>
      </c>
      <c r="AC3283" s="382" t="str">
        <f t="shared" si="624"/>
        <v/>
      </c>
      <c r="AD3283" s="382" t="str">
        <f t="shared" si="625"/>
        <v/>
      </c>
    </row>
    <row r="3284" spans="11:30" ht="13.5" customHeight="1">
      <c r="K3284" s="4">
        <f t="shared" si="619"/>
        <v>10</v>
      </c>
      <c r="L3284" s="34">
        <v>43388</v>
      </c>
      <c r="M3284" s="4">
        <v>137</v>
      </c>
      <c r="N3284" s="4">
        <v>17</v>
      </c>
      <c r="O3284" s="31">
        <v>0.66666666666666663</v>
      </c>
      <c r="P3284" s="35">
        <v>20.77</v>
      </c>
      <c r="Q3284" s="36">
        <f t="shared" si="620"/>
        <v>16</v>
      </c>
      <c r="R3284" s="4">
        <f t="shared" si="621"/>
        <v>0</v>
      </c>
      <c r="S3284" s="31">
        <f t="shared" si="615"/>
        <v>0.24079861111111112</v>
      </c>
      <c r="T3284" s="31">
        <f t="shared" si="616"/>
        <v>0.73447916666666668</v>
      </c>
      <c r="U3284" s="4">
        <f t="shared" si="622"/>
        <v>0</v>
      </c>
      <c r="V3284" s="4" t="str">
        <f t="shared" si="626"/>
        <v/>
      </c>
      <c r="W3284" s="18" t="str">
        <f>IF(V3284="","",VLOOKUP(L3284,日射量と図３!$A$4:$C$368,3,TRUE)*238.85/100)</f>
        <v/>
      </c>
      <c r="X3284" s="4" t="str">
        <f t="shared" si="623"/>
        <v/>
      </c>
      <c r="Y3284" s="4" t="str">
        <f t="shared" si="617"/>
        <v/>
      </c>
      <c r="Z3284" s="4" t="str">
        <f t="shared" si="618"/>
        <v/>
      </c>
      <c r="AA3284" s="4" t="str">
        <f>IF($V3284="","",IF(Y3284&lt;36,0,IF(AND(36&lt;=Y3284,Y3284&lt;71),VLOOKUP($W3284,日射量と図３!$E$6:$F$34,2,TRUE),IF(AND(71&lt;=Y3284,Y3284&lt;107),VLOOKUP($W3284,日射量と図３!$E$6:$G$34,3,TRUE),IF(AND(107&lt;=Y3284,Y3284&lt;143),VLOOKUP($W3284,日射量と図３!$E$6:$H$34,4,TRUE),VLOOKUP($W3284,日射量と図３!$E$6:$I$34,5,TRUE))))))</f>
        <v/>
      </c>
      <c r="AB3284" s="4" t="str">
        <f>IF($V3284="","",IF(Z3284&lt;36,0,IF(AND(36&lt;=Z3284,Z3284&lt;71),VLOOKUP($W3284,日射量と図３!$E$6:$F$34,2,TRUE),IF(AND(71&lt;=Z3284,Z3284&lt;107),VLOOKUP($W3284,日射量と図３!$E$6:$G$34,3,TRUE),IF(AND(107&lt;=Z3284,Z3284&lt;143),VLOOKUP($W3284,日射量と図３!$E$6:$H$34,4,TRUE),VLOOKUP($W3284,日射量と図３!$E$6:$I$34,5,TRUE))))))</f>
        <v/>
      </c>
      <c r="AC3284" s="382" t="str">
        <f t="shared" si="624"/>
        <v/>
      </c>
      <c r="AD3284" s="382" t="str">
        <f t="shared" si="625"/>
        <v/>
      </c>
    </row>
    <row r="3285" spans="11:30" ht="13.5" customHeight="1">
      <c r="K3285" s="4">
        <f t="shared" si="619"/>
        <v>10</v>
      </c>
      <c r="L3285" s="34">
        <v>43388</v>
      </c>
      <c r="M3285" s="4">
        <v>137</v>
      </c>
      <c r="N3285" s="4">
        <v>18</v>
      </c>
      <c r="O3285" s="31">
        <v>0.70833333333333337</v>
      </c>
      <c r="P3285" s="35">
        <v>20.089999999999996</v>
      </c>
      <c r="Q3285" s="36">
        <f t="shared" si="620"/>
        <v>16</v>
      </c>
      <c r="R3285" s="4">
        <f t="shared" si="621"/>
        <v>0</v>
      </c>
      <c r="S3285" s="31">
        <f t="shared" ref="S3285:S3348" si="627">VLOOKUP(K3285,$AF$38:$AH$49,2,TRUE)</f>
        <v>0.24079861111111112</v>
      </c>
      <c r="T3285" s="31">
        <f t="shared" ref="T3285:T3348" si="628">VLOOKUP(K3285,$AF$38:$AH$49,3,TRUE)</f>
        <v>0.73447916666666668</v>
      </c>
      <c r="U3285" s="4">
        <f t="shared" si="622"/>
        <v>0</v>
      </c>
      <c r="V3285" s="4" t="str">
        <f t="shared" si="626"/>
        <v/>
      </c>
      <c r="W3285" s="18" t="str">
        <f>IF(V3285="","",VLOOKUP(L3285,日射量と図３!$A$4:$C$368,3,TRUE)*238.85/100)</f>
        <v/>
      </c>
      <c r="X3285" s="4" t="str">
        <f t="shared" si="623"/>
        <v/>
      </c>
      <c r="Y3285" s="4" t="str">
        <f t="shared" si="617"/>
        <v/>
      </c>
      <c r="Z3285" s="4" t="str">
        <f t="shared" si="618"/>
        <v/>
      </c>
      <c r="AA3285" s="4" t="str">
        <f>IF($V3285="","",IF(Y3285&lt;36,0,IF(AND(36&lt;=Y3285,Y3285&lt;71),VLOOKUP($W3285,日射量と図３!$E$6:$F$34,2,TRUE),IF(AND(71&lt;=Y3285,Y3285&lt;107),VLOOKUP($W3285,日射量と図３!$E$6:$G$34,3,TRUE),IF(AND(107&lt;=Y3285,Y3285&lt;143),VLOOKUP($W3285,日射量と図３!$E$6:$H$34,4,TRUE),VLOOKUP($W3285,日射量と図３!$E$6:$I$34,5,TRUE))))))</f>
        <v/>
      </c>
      <c r="AB3285" s="4" t="str">
        <f>IF($V3285="","",IF(Z3285&lt;36,0,IF(AND(36&lt;=Z3285,Z3285&lt;71),VLOOKUP($W3285,日射量と図３!$E$6:$F$34,2,TRUE),IF(AND(71&lt;=Z3285,Z3285&lt;107),VLOOKUP($W3285,日射量と図３!$E$6:$G$34,3,TRUE),IF(AND(107&lt;=Z3285,Z3285&lt;143),VLOOKUP($W3285,日射量と図３!$E$6:$H$34,4,TRUE),VLOOKUP($W3285,日射量と図３!$E$6:$I$34,5,TRUE))))))</f>
        <v/>
      </c>
      <c r="AC3285" s="382" t="str">
        <f t="shared" si="624"/>
        <v/>
      </c>
      <c r="AD3285" s="382" t="str">
        <f t="shared" si="625"/>
        <v/>
      </c>
    </row>
    <row r="3286" spans="11:30" ht="13.5" customHeight="1">
      <c r="K3286" s="4">
        <f t="shared" si="619"/>
        <v>10</v>
      </c>
      <c r="L3286" s="34">
        <v>43388</v>
      </c>
      <c r="M3286" s="4">
        <v>137</v>
      </c>
      <c r="N3286" s="4">
        <v>19</v>
      </c>
      <c r="O3286" s="31">
        <v>0.75</v>
      </c>
      <c r="P3286" s="35">
        <v>19.410000000000004</v>
      </c>
      <c r="Q3286" s="36">
        <f t="shared" si="620"/>
        <v>16</v>
      </c>
      <c r="R3286" s="4">
        <f t="shared" si="621"/>
        <v>0</v>
      </c>
      <c r="S3286" s="31">
        <f t="shared" si="627"/>
        <v>0.24079861111111112</v>
      </c>
      <c r="T3286" s="31">
        <f t="shared" si="628"/>
        <v>0.73447916666666668</v>
      </c>
      <c r="U3286" s="4">
        <f t="shared" si="622"/>
        <v>0</v>
      </c>
      <c r="V3286" s="4" t="str">
        <f t="shared" si="626"/>
        <v/>
      </c>
      <c r="W3286" s="18" t="str">
        <f>IF(V3286="","",VLOOKUP(L3286,日射量と図３!$A$4:$C$368,3,TRUE)*238.85/100)</f>
        <v/>
      </c>
      <c r="X3286" s="4" t="str">
        <f t="shared" si="623"/>
        <v/>
      </c>
      <c r="Y3286" s="4" t="str">
        <f t="shared" si="617"/>
        <v/>
      </c>
      <c r="Z3286" s="4" t="str">
        <f t="shared" si="618"/>
        <v/>
      </c>
      <c r="AA3286" s="4" t="str">
        <f>IF($V3286="","",IF(Y3286&lt;36,0,IF(AND(36&lt;=Y3286,Y3286&lt;71),VLOOKUP($W3286,日射量と図３!$E$6:$F$34,2,TRUE),IF(AND(71&lt;=Y3286,Y3286&lt;107),VLOOKUP($W3286,日射量と図３!$E$6:$G$34,3,TRUE),IF(AND(107&lt;=Y3286,Y3286&lt;143),VLOOKUP($W3286,日射量と図３!$E$6:$H$34,4,TRUE),VLOOKUP($W3286,日射量と図３!$E$6:$I$34,5,TRUE))))))</f>
        <v/>
      </c>
      <c r="AB3286" s="4" t="str">
        <f>IF($V3286="","",IF(Z3286&lt;36,0,IF(AND(36&lt;=Z3286,Z3286&lt;71),VLOOKUP($W3286,日射量と図３!$E$6:$F$34,2,TRUE),IF(AND(71&lt;=Z3286,Z3286&lt;107),VLOOKUP($W3286,日射量と図３!$E$6:$G$34,3,TRUE),IF(AND(107&lt;=Z3286,Z3286&lt;143),VLOOKUP($W3286,日射量と図３!$E$6:$H$34,4,TRUE),VLOOKUP($W3286,日射量と図３!$E$6:$I$34,5,TRUE))))))</f>
        <v/>
      </c>
      <c r="AC3286" s="382" t="str">
        <f t="shared" si="624"/>
        <v/>
      </c>
      <c r="AD3286" s="382" t="str">
        <f t="shared" si="625"/>
        <v/>
      </c>
    </row>
    <row r="3287" spans="11:30" ht="13.5" customHeight="1">
      <c r="K3287" s="4">
        <f t="shared" si="619"/>
        <v>10</v>
      </c>
      <c r="L3287" s="34">
        <v>43388</v>
      </c>
      <c r="M3287" s="4">
        <v>137</v>
      </c>
      <c r="N3287" s="4">
        <v>20</v>
      </c>
      <c r="O3287" s="31">
        <v>0.79166666666666663</v>
      </c>
      <c r="P3287" s="35">
        <v>18.720000000000002</v>
      </c>
      <c r="Q3287" s="36">
        <f t="shared" si="620"/>
        <v>16</v>
      </c>
      <c r="R3287" s="4">
        <f t="shared" si="621"/>
        <v>0</v>
      </c>
      <c r="S3287" s="31">
        <f t="shared" si="627"/>
        <v>0.24079861111111112</v>
      </c>
      <c r="T3287" s="31">
        <f t="shared" si="628"/>
        <v>0.73447916666666668</v>
      </c>
      <c r="U3287" s="4">
        <f t="shared" si="622"/>
        <v>0</v>
      </c>
      <c r="V3287" s="4" t="str">
        <f t="shared" si="626"/>
        <v/>
      </c>
      <c r="W3287" s="18" t="str">
        <f>IF(V3287="","",VLOOKUP(L3287,日射量と図３!$A$4:$C$368,3,TRUE)*238.85/100)</f>
        <v/>
      </c>
      <c r="X3287" s="4" t="str">
        <f t="shared" si="623"/>
        <v/>
      </c>
      <c r="Y3287" s="4" t="str">
        <f t="shared" si="617"/>
        <v/>
      </c>
      <c r="Z3287" s="4" t="str">
        <f t="shared" si="618"/>
        <v/>
      </c>
      <c r="AA3287" s="4" t="str">
        <f>IF($V3287="","",IF(Y3287&lt;36,0,IF(AND(36&lt;=Y3287,Y3287&lt;71),VLOOKUP($W3287,日射量と図３!$E$6:$F$34,2,TRUE),IF(AND(71&lt;=Y3287,Y3287&lt;107),VLOOKUP($W3287,日射量と図３!$E$6:$G$34,3,TRUE),IF(AND(107&lt;=Y3287,Y3287&lt;143),VLOOKUP($W3287,日射量と図３!$E$6:$H$34,4,TRUE),VLOOKUP($W3287,日射量と図３!$E$6:$I$34,5,TRUE))))))</f>
        <v/>
      </c>
      <c r="AB3287" s="4" t="str">
        <f>IF($V3287="","",IF(Z3287&lt;36,0,IF(AND(36&lt;=Z3287,Z3287&lt;71),VLOOKUP($W3287,日射量と図３!$E$6:$F$34,2,TRUE),IF(AND(71&lt;=Z3287,Z3287&lt;107),VLOOKUP($W3287,日射量と図３!$E$6:$G$34,3,TRUE),IF(AND(107&lt;=Z3287,Z3287&lt;143),VLOOKUP($W3287,日射量と図３!$E$6:$H$34,4,TRUE),VLOOKUP($W3287,日射量と図３!$E$6:$I$34,5,TRUE))))))</f>
        <v/>
      </c>
      <c r="AC3287" s="382" t="str">
        <f t="shared" si="624"/>
        <v/>
      </c>
      <c r="AD3287" s="382" t="str">
        <f t="shared" si="625"/>
        <v/>
      </c>
    </row>
    <row r="3288" spans="11:30" ht="13.5" customHeight="1">
      <c r="K3288" s="4">
        <f t="shared" si="619"/>
        <v>10</v>
      </c>
      <c r="L3288" s="34">
        <v>43388</v>
      </c>
      <c r="M3288" s="4">
        <v>137</v>
      </c>
      <c r="N3288" s="4">
        <v>21</v>
      </c>
      <c r="O3288" s="31">
        <v>0.83333333333333337</v>
      </c>
      <c r="P3288" s="35">
        <v>18.100000000000001</v>
      </c>
      <c r="Q3288" s="36">
        <f t="shared" si="620"/>
        <v>16</v>
      </c>
      <c r="R3288" s="4">
        <f t="shared" si="621"/>
        <v>0</v>
      </c>
      <c r="S3288" s="31">
        <f t="shared" si="627"/>
        <v>0.24079861111111112</v>
      </c>
      <c r="T3288" s="31">
        <f t="shared" si="628"/>
        <v>0.73447916666666668</v>
      </c>
      <c r="U3288" s="4">
        <f t="shared" si="622"/>
        <v>0</v>
      </c>
      <c r="V3288" s="4" t="str">
        <f t="shared" si="626"/>
        <v/>
      </c>
      <c r="W3288" s="18" t="str">
        <f>IF(V3288="","",VLOOKUP(L3288,日射量と図３!$A$4:$C$368,3,TRUE)*238.85/100)</f>
        <v/>
      </c>
      <c r="X3288" s="4" t="str">
        <f t="shared" si="623"/>
        <v/>
      </c>
      <c r="Y3288" s="4" t="str">
        <f t="shared" si="617"/>
        <v/>
      </c>
      <c r="Z3288" s="4" t="str">
        <f t="shared" si="618"/>
        <v/>
      </c>
      <c r="AA3288" s="4" t="str">
        <f>IF($V3288="","",IF(Y3288&lt;36,0,IF(AND(36&lt;=Y3288,Y3288&lt;71),VLOOKUP($W3288,日射量と図３!$E$6:$F$34,2,TRUE),IF(AND(71&lt;=Y3288,Y3288&lt;107),VLOOKUP($W3288,日射量と図３!$E$6:$G$34,3,TRUE),IF(AND(107&lt;=Y3288,Y3288&lt;143),VLOOKUP($W3288,日射量と図３!$E$6:$H$34,4,TRUE),VLOOKUP($W3288,日射量と図３!$E$6:$I$34,5,TRUE))))))</f>
        <v/>
      </c>
      <c r="AB3288" s="4" t="str">
        <f>IF($V3288="","",IF(Z3288&lt;36,0,IF(AND(36&lt;=Z3288,Z3288&lt;71),VLOOKUP($W3288,日射量と図３!$E$6:$F$34,2,TRUE),IF(AND(71&lt;=Z3288,Z3288&lt;107),VLOOKUP($W3288,日射量と図３!$E$6:$G$34,3,TRUE),IF(AND(107&lt;=Z3288,Z3288&lt;143),VLOOKUP($W3288,日射量と図３!$E$6:$H$34,4,TRUE),VLOOKUP($W3288,日射量と図３!$E$6:$I$34,5,TRUE))))))</f>
        <v/>
      </c>
      <c r="AC3288" s="382" t="str">
        <f t="shared" si="624"/>
        <v/>
      </c>
      <c r="AD3288" s="382" t="str">
        <f t="shared" si="625"/>
        <v/>
      </c>
    </row>
    <row r="3289" spans="11:30" ht="13.5" customHeight="1">
      <c r="K3289" s="4">
        <f t="shared" si="619"/>
        <v>10</v>
      </c>
      <c r="L3289" s="34">
        <v>43388</v>
      </c>
      <c r="M3289" s="4">
        <v>137</v>
      </c>
      <c r="N3289" s="4">
        <v>22</v>
      </c>
      <c r="O3289" s="31">
        <v>0.875</v>
      </c>
      <c r="P3289" s="35">
        <v>17.78</v>
      </c>
      <c r="Q3289" s="36">
        <f t="shared" si="620"/>
        <v>16</v>
      </c>
      <c r="R3289" s="4">
        <f t="shared" si="621"/>
        <v>0</v>
      </c>
      <c r="S3289" s="31">
        <f t="shared" si="627"/>
        <v>0.24079861111111112</v>
      </c>
      <c r="T3289" s="31">
        <f t="shared" si="628"/>
        <v>0.73447916666666668</v>
      </c>
      <c r="U3289" s="4">
        <f t="shared" si="622"/>
        <v>0</v>
      </c>
      <c r="V3289" s="4" t="str">
        <f t="shared" si="626"/>
        <v/>
      </c>
      <c r="W3289" s="18" t="str">
        <f>IF(V3289="","",VLOOKUP(L3289,日射量と図３!$A$4:$C$368,3,TRUE)*238.85/100)</f>
        <v/>
      </c>
      <c r="X3289" s="4" t="str">
        <f t="shared" si="623"/>
        <v/>
      </c>
      <c r="Y3289" s="4" t="str">
        <f t="shared" si="617"/>
        <v/>
      </c>
      <c r="Z3289" s="4" t="str">
        <f t="shared" si="618"/>
        <v/>
      </c>
      <c r="AA3289" s="4" t="str">
        <f>IF($V3289="","",IF(Y3289&lt;36,0,IF(AND(36&lt;=Y3289,Y3289&lt;71),VLOOKUP($W3289,日射量と図３!$E$6:$F$34,2,TRUE),IF(AND(71&lt;=Y3289,Y3289&lt;107),VLOOKUP($W3289,日射量と図３!$E$6:$G$34,3,TRUE),IF(AND(107&lt;=Y3289,Y3289&lt;143),VLOOKUP($W3289,日射量と図３!$E$6:$H$34,4,TRUE),VLOOKUP($W3289,日射量と図３!$E$6:$I$34,5,TRUE))))))</f>
        <v/>
      </c>
      <c r="AB3289" s="4" t="str">
        <f>IF($V3289="","",IF(Z3289&lt;36,0,IF(AND(36&lt;=Z3289,Z3289&lt;71),VLOOKUP($W3289,日射量と図３!$E$6:$F$34,2,TRUE),IF(AND(71&lt;=Z3289,Z3289&lt;107),VLOOKUP($W3289,日射量と図３!$E$6:$G$34,3,TRUE),IF(AND(107&lt;=Z3289,Z3289&lt;143),VLOOKUP($W3289,日射量と図３!$E$6:$H$34,4,TRUE),VLOOKUP($W3289,日射量と図３!$E$6:$I$34,5,TRUE))))))</f>
        <v/>
      </c>
      <c r="AC3289" s="382" t="str">
        <f t="shared" si="624"/>
        <v/>
      </c>
      <c r="AD3289" s="382" t="str">
        <f t="shared" si="625"/>
        <v/>
      </c>
    </row>
    <row r="3290" spans="11:30" ht="13.5" customHeight="1">
      <c r="K3290" s="4">
        <f t="shared" si="619"/>
        <v>10</v>
      </c>
      <c r="L3290" s="34">
        <v>43388</v>
      </c>
      <c r="M3290" s="4">
        <v>137</v>
      </c>
      <c r="N3290" s="4">
        <v>23</v>
      </c>
      <c r="O3290" s="31">
        <v>0.91666666666666663</v>
      </c>
      <c r="P3290" s="35">
        <v>17.509999999999998</v>
      </c>
      <c r="Q3290" s="36">
        <f t="shared" si="620"/>
        <v>13</v>
      </c>
      <c r="R3290" s="4">
        <f t="shared" si="621"/>
        <v>0</v>
      </c>
      <c r="S3290" s="31">
        <f t="shared" si="627"/>
        <v>0.24079861111111112</v>
      </c>
      <c r="T3290" s="31">
        <f t="shared" si="628"/>
        <v>0.73447916666666668</v>
      </c>
      <c r="U3290" s="4">
        <f t="shared" si="622"/>
        <v>0</v>
      </c>
      <c r="V3290" s="4" t="str">
        <f t="shared" si="626"/>
        <v/>
      </c>
      <c r="W3290" s="18" t="str">
        <f>IF(V3290="","",VLOOKUP(L3290,日射量と図３!$A$4:$C$368,3,TRUE)*238.85/100)</f>
        <v/>
      </c>
      <c r="X3290" s="4" t="str">
        <f t="shared" si="623"/>
        <v/>
      </c>
      <c r="Y3290" s="4" t="str">
        <f t="shared" si="617"/>
        <v/>
      </c>
      <c r="Z3290" s="4" t="str">
        <f t="shared" si="618"/>
        <v/>
      </c>
      <c r="AA3290" s="4" t="str">
        <f>IF($V3290="","",IF(Y3290&lt;36,0,IF(AND(36&lt;=Y3290,Y3290&lt;71),VLOOKUP($W3290,日射量と図３!$E$6:$F$34,2,TRUE),IF(AND(71&lt;=Y3290,Y3290&lt;107),VLOOKUP($W3290,日射量と図３!$E$6:$G$34,3,TRUE),IF(AND(107&lt;=Y3290,Y3290&lt;143),VLOOKUP($W3290,日射量と図３!$E$6:$H$34,4,TRUE),VLOOKUP($W3290,日射量と図３!$E$6:$I$34,5,TRUE))))))</f>
        <v/>
      </c>
      <c r="AB3290" s="4" t="str">
        <f>IF($V3290="","",IF(Z3290&lt;36,0,IF(AND(36&lt;=Z3290,Z3290&lt;71),VLOOKUP($W3290,日射量と図３!$E$6:$F$34,2,TRUE),IF(AND(71&lt;=Z3290,Z3290&lt;107),VLOOKUP($W3290,日射量と図３!$E$6:$G$34,3,TRUE),IF(AND(107&lt;=Z3290,Z3290&lt;143),VLOOKUP($W3290,日射量と図３!$E$6:$H$34,4,TRUE),VLOOKUP($W3290,日射量と図３!$E$6:$I$34,5,TRUE))))))</f>
        <v/>
      </c>
      <c r="AC3290" s="382" t="str">
        <f t="shared" si="624"/>
        <v/>
      </c>
      <c r="AD3290" s="382" t="str">
        <f t="shared" si="625"/>
        <v/>
      </c>
    </row>
    <row r="3291" spans="11:30" ht="13.5" customHeight="1">
      <c r="K3291" s="4">
        <f t="shared" si="619"/>
        <v>10</v>
      </c>
      <c r="L3291" s="34">
        <v>43388</v>
      </c>
      <c r="M3291" s="4">
        <v>137</v>
      </c>
      <c r="N3291" s="4">
        <v>24</v>
      </c>
      <c r="O3291" s="31">
        <v>0.95833333333333337</v>
      </c>
      <c r="P3291" s="35">
        <v>17.190000000000001</v>
      </c>
      <c r="Q3291" s="36">
        <f t="shared" si="620"/>
        <v>13</v>
      </c>
      <c r="R3291" s="4">
        <f t="shared" si="621"/>
        <v>0</v>
      </c>
      <c r="S3291" s="31">
        <f t="shared" si="627"/>
        <v>0.24079861111111112</v>
      </c>
      <c r="T3291" s="31">
        <f t="shared" si="628"/>
        <v>0.73447916666666668</v>
      </c>
      <c r="U3291" s="4">
        <f t="shared" si="622"/>
        <v>0</v>
      </c>
      <c r="V3291" s="4" t="str">
        <f t="shared" si="626"/>
        <v/>
      </c>
      <c r="W3291" s="18" t="str">
        <f>IF(V3291="","",VLOOKUP(L3291,日射量と図３!$A$4:$C$368,3,TRUE)*238.85/100)</f>
        <v/>
      </c>
      <c r="X3291" s="4" t="str">
        <f t="shared" si="623"/>
        <v/>
      </c>
      <c r="Y3291" s="4" t="str">
        <f t="shared" si="617"/>
        <v/>
      </c>
      <c r="Z3291" s="4" t="str">
        <f t="shared" si="618"/>
        <v/>
      </c>
      <c r="AA3291" s="4" t="str">
        <f>IF($V3291="","",IF(Y3291&lt;36,0,IF(AND(36&lt;=Y3291,Y3291&lt;71),VLOOKUP($W3291,日射量と図３!$E$6:$F$34,2,TRUE),IF(AND(71&lt;=Y3291,Y3291&lt;107),VLOOKUP($W3291,日射量と図３!$E$6:$G$34,3,TRUE),IF(AND(107&lt;=Y3291,Y3291&lt;143),VLOOKUP($W3291,日射量と図３!$E$6:$H$34,4,TRUE),VLOOKUP($W3291,日射量と図３!$E$6:$I$34,5,TRUE))))))</f>
        <v/>
      </c>
      <c r="AB3291" s="4" t="str">
        <f>IF($V3291="","",IF(Z3291&lt;36,0,IF(AND(36&lt;=Z3291,Z3291&lt;71),VLOOKUP($W3291,日射量と図３!$E$6:$F$34,2,TRUE),IF(AND(71&lt;=Z3291,Z3291&lt;107),VLOOKUP($W3291,日射量と図３!$E$6:$G$34,3,TRUE),IF(AND(107&lt;=Z3291,Z3291&lt;143),VLOOKUP($W3291,日射量と図３!$E$6:$H$34,4,TRUE),VLOOKUP($W3291,日射量と図３!$E$6:$I$34,5,TRUE))))))</f>
        <v/>
      </c>
      <c r="AC3291" s="382" t="str">
        <f t="shared" si="624"/>
        <v/>
      </c>
      <c r="AD3291" s="382" t="str">
        <f t="shared" si="625"/>
        <v/>
      </c>
    </row>
    <row r="3292" spans="11:30" ht="13.5" customHeight="1">
      <c r="K3292" s="4">
        <f t="shared" si="619"/>
        <v>10</v>
      </c>
      <c r="L3292" s="34">
        <v>43389</v>
      </c>
      <c r="M3292" s="4">
        <v>138</v>
      </c>
      <c r="N3292" s="4">
        <v>1</v>
      </c>
      <c r="O3292" s="31">
        <v>0</v>
      </c>
      <c r="P3292" s="35">
        <v>16.78</v>
      </c>
      <c r="Q3292" s="36">
        <f t="shared" si="620"/>
        <v>13</v>
      </c>
      <c r="R3292" s="4">
        <f t="shared" si="621"/>
        <v>0</v>
      </c>
      <c r="S3292" s="31">
        <f t="shared" si="627"/>
        <v>0.24079861111111112</v>
      </c>
      <c r="T3292" s="31">
        <f t="shared" si="628"/>
        <v>0.73447916666666668</v>
      </c>
      <c r="U3292" s="4">
        <f t="shared" si="622"/>
        <v>0</v>
      </c>
      <c r="V3292" s="4">
        <f t="shared" si="626"/>
        <v>0</v>
      </c>
      <c r="W3292" s="18">
        <f>IF(V3292="","",VLOOKUP(L3292,日射量と図３!$A$4:$C$368,3,TRUE)*238.85/100)</f>
        <v>33.439</v>
      </c>
      <c r="X3292" s="4">
        <f t="shared" si="623"/>
        <v>12</v>
      </c>
      <c r="Y3292" s="4">
        <f t="shared" si="617"/>
        <v>0</v>
      </c>
      <c r="Z3292" s="4">
        <f t="shared" si="618"/>
        <v>0</v>
      </c>
      <c r="AA3292" s="4">
        <f>IF($V3292="","",IF(Y3292&lt;36,0,IF(AND(36&lt;=Y3292,Y3292&lt;71),VLOOKUP($W3292,日射量と図３!$E$6:$F$34,2,TRUE),IF(AND(71&lt;=Y3292,Y3292&lt;107),VLOOKUP($W3292,日射量と図３!$E$6:$G$34,3,TRUE),IF(AND(107&lt;=Y3292,Y3292&lt;143),VLOOKUP($W3292,日射量と図３!$E$6:$H$34,4,TRUE),VLOOKUP($W3292,日射量と図３!$E$6:$I$34,5,TRUE))))))</f>
        <v>0</v>
      </c>
      <c r="AB3292" s="4">
        <f>IF($V3292="","",IF(Z3292&lt;36,0,IF(AND(36&lt;=Z3292,Z3292&lt;71),VLOOKUP($W3292,日射量と図３!$E$6:$F$34,2,TRUE),IF(AND(71&lt;=Z3292,Z3292&lt;107),VLOOKUP($W3292,日射量と図３!$E$6:$G$34,3,TRUE),IF(AND(107&lt;=Z3292,Z3292&lt;143),VLOOKUP($W3292,日射量と図３!$E$6:$H$34,4,TRUE),VLOOKUP($W3292,日射量と図３!$E$6:$I$34,5,TRUE))))))</f>
        <v>0</v>
      </c>
      <c r="AC3292" s="382">
        <f t="shared" si="624"/>
        <v>0</v>
      </c>
      <c r="AD3292" s="382">
        <f t="shared" si="625"/>
        <v>0</v>
      </c>
    </row>
    <row r="3293" spans="11:30" ht="13.5" customHeight="1">
      <c r="K3293" s="4">
        <f t="shared" si="619"/>
        <v>10</v>
      </c>
      <c r="L3293" s="34">
        <v>43389</v>
      </c>
      <c r="M3293" s="4">
        <v>138</v>
      </c>
      <c r="N3293" s="4">
        <v>2</v>
      </c>
      <c r="O3293" s="31">
        <v>4.1666666666666664E-2</v>
      </c>
      <c r="P3293" s="35">
        <v>16.57</v>
      </c>
      <c r="Q3293" s="36">
        <f t="shared" si="620"/>
        <v>13</v>
      </c>
      <c r="R3293" s="4">
        <f t="shared" si="621"/>
        <v>0</v>
      </c>
      <c r="S3293" s="31">
        <f t="shared" si="627"/>
        <v>0.24079861111111112</v>
      </c>
      <c r="T3293" s="31">
        <f t="shared" si="628"/>
        <v>0.73447916666666668</v>
      </c>
      <c r="U3293" s="4">
        <f t="shared" si="622"/>
        <v>0</v>
      </c>
      <c r="V3293" s="4" t="str">
        <f t="shared" si="626"/>
        <v/>
      </c>
      <c r="W3293" s="18" t="str">
        <f>IF(V3293="","",VLOOKUP(L3293,日射量と図３!$A$4:$C$368,3,TRUE)*238.85/100)</f>
        <v/>
      </c>
      <c r="X3293" s="4" t="str">
        <f t="shared" si="623"/>
        <v/>
      </c>
      <c r="Y3293" s="4" t="str">
        <f t="shared" si="617"/>
        <v/>
      </c>
      <c r="Z3293" s="4" t="str">
        <f t="shared" si="618"/>
        <v/>
      </c>
      <c r="AA3293" s="4" t="str">
        <f>IF($V3293="","",IF(Y3293&lt;36,0,IF(AND(36&lt;=Y3293,Y3293&lt;71),VLOOKUP($W3293,日射量と図３!$E$6:$F$34,2,TRUE),IF(AND(71&lt;=Y3293,Y3293&lt;107),VLOOKUP($W3293,日射量と図３!$E$6:$G$34,3,TRUE),IF(AND(107&lt;=Y3293,Y3293&lt;143),VLOOKUP($W3293,日射量と図３!$E$6:$H$34,4,TRUE),VLOOKUP($W3293,日射量と図３!$E$6:$I$34,5,TRUE))))))</f>
        <v/>
      </c>
      <c r="AB3293" s="4" t="str">
        <f>IF($V3293="","",IF(Z3293&lt;36,0,IF(AND(36&lt;=Z3293,Z3293&lt;71),VLOOKUP($W3293,日射量と図３!$E$6:$F$34,2,TRUE),IF(AND(71&lt;=Z3293,Z3293&lt;107),VLOOKUP($W3293,日射量と図３!$E$6:$G$34,3,TRUE),IF(AND(107&lt;=Z3293,Z3293&lt;143),VLOOKUP($W3293,日射量と図３!$E$6:$H$34,4,TRUE),VLOOKUP($W3293,日射量と図３!$E$6:$I$34,5,TRUE))))))</f>
        <v/>
      </c>
      <c r="AC3293" s="382" t="str">
        <f t="shared" si="624"/>
        <v/>
      </c>
      <c r="AD3293" s="382" t="str">
        <f t="shared" si="625"/>
        <v/>
      </c>
    </row>
    <row r="3294" spans="11:30" ht="13.5" customHeight="1">
      <c r="K3294" s="4">
        <f t="shared" si="619"/>
        <v>10</v>
      </c>
      <c r="L3294" s="34">
        <v>43389</v>
      </c>
      <c r="M3294" s="4">
        <v>138</v>
      </c>
      <c r="N3294" s="4">
        <v>3</v>
      </c>
      <c r="O3294" s="31">
        <v>8.3333333333333329E-2</v>
      </c>
      <c r="P3294" s="35">
        <v>16.239999999999998</v>
      </c>
      <c r="Q3294" s="36">
        <f t="shared" si="620"/>
        <v>13</v>
      </c>
      <c r="R3294" s="4">
        <f t="shared" si="621"/>
        <v>0</v>
      </c>
      <c r="S3294" s="31">
        <f t="shared" si="627"/>
        <v>0.24079861111111112</v>
      </c>
      <c r="T3294" s="31">
        <f t="shared" si="628"/>
        <v>0.73447916666666668</v>
      </c>
      <c r="U3294" s="4">
        <f t="shared" si="622"/>
        <v>0</v>
      </c>
      <c r="V3294" s="4" t="str">
        <f t="shared" si="626"/>
        <v/>
      </c>
      <c r="W3294" s="18" t="str">
        <f>IF(V3294="","",VLOOKUP(L3294,日射量と図３!$A$4:$C$368,3,TRUE)*238.85/100)</f>
        <v/>
      </c>
      <c r="X3294" s="4" t="str">
        <f t="shared" si="623"/>
        <v/>
      </c>
      <c r="Y3294" s="4" t="str">
        <f t="shared" si="617"/>
        <v/>
      </c>
      <c r="Z3294" s="4" t="str">
        <f t="shared" si="618"/>
        <v/>
      </c>
      <c r="AA3294" s="4" t="str">
        <f>IF($V3294="","",IF(Y3294&lt;36,0,IF(AND(36&lt;=Y3294,Y3294&lt;71),VLOOKUP($W3294,日射量と図３!$E$6:$F$34,2,TRUE),IF(AND(71&lt;=Y3294,Y3294&lt;107),VLOOKUP($W3294,日射量と図３!$E$6:$G$34,3,TRUE),IF(AND(107&lt;=Y3294,Y3294&lt;143),VLOOKUP($W3294,日射量と図３!$E$6:$H$34,4,TRUE),VLOOKUP($W3294,日射量と図３!$E$6:$I$34,5,TRUE))))))</f>
        <v/>
      </c>
      <c r="AB3294" s="4" t="str">
        <f>IF($V3294="","",IF(Z3294&lt;36,0,IF(AND(36&lt;=Z3294,Z3294&lt;71),VLOOKUP($W3294,日射量と図３!$E$6:$F$34,2,TRUE),IF(AND(71&lt;=Z3294,Z3294&lt;107),VLOOKUP($W3294,日射量と図３!$E$6:$G$34,3,TRUE),IF(AND(107&lt;=Z3294,Z3294&lt;143),VLOOKUP($W3294,日射量と図３!$E$6:$H$34,4,TRUE),VLOOKUP($W3294,日射量と図３!$E$6:$I$34,5,TRUE))))))</f>
        <v/>
      </c>
      <c r="AC3294" s="382" t="str">
        <f t="shared" si="624"/>
        <v/>
      </c>
      <c r="AD3294" s="382" t="str">
        <f t="shared" si="625"/>
        <v/>
      </c>
    </row>
    <row r="3295" spans="11:30" ht="13.5" customHeight="1">
      <c r="K3295" s="4">
        <f t="shared" si="619"/>
        <v>10</v>
      </c>
      <c r="L3295" s="34">
        <v>43389</v>
      </c>
      <c r="M3295" s="4">
        <v>138</v>
      </c>
      <c r="N3295" s="4">
        <v>4</v>
      </c>
      <c r="O3295" s="31">
        <v>0.125</v>
      </c>
      <c r="P3295" s="35">
        <v>15.8</v>
      </c>
      <c r="Q3295" s="36">
        <f t="shared" si="620"/>
        <v>13</v>
      </c>
      <c r="R3295" s="4">
        <f t="shared" si="621"/>
        <v>0</v>
      </c>
      <c r="S3295" s="31">
        <f t="shared" si="627"/>
        <v>0.24079861111111112</v>
      </c>
      <c r="T3295" s="31">
        <f t="shared" si="628"/>
        <v>0.73447916666666668</v>
      </c>
      <c r="U3295" s="4">
        <f t="shared" si="622"/>
        <v>0</v>
      </c>
      <c r="V3295" s="4" t="str">
        <f t="shared" si="626"/>
        <v/>
      </c>
      <c r="W3295" s="18" t="str">
        <f>IF(V3295="","",VLOOKUP(L3295,日射量と図３!$A$4:$C$368,3,TRUE)*238.85/100)</f>
        <v/>
      </c>
      <c r="X3295" s="4" t="str">
        <f t="shared" si="623"/>
        <v/>
      </c>
      <c r="Y3295" s="4" t="str">
        <f t="shared" ref="Y3295:Y3358" si="629">IF(V3295="","",$AH$30*V3295/(($AG$18/$AH$18)*X3295))</f>
        <v/>
      </c>
      <c r="Z3295" s="4" t="str">
        <f t="shared" ref="Z3295:Z3358" si="630">IF(V3295="","",$AH$30*V3295/(($AG$19/$AH$19)*X3295))</f>
        <v/>
      </c>
      <c r="AA3295" s="4" t="str">
        <f>IF($V3295="","",IF(Y3295&lt;36,0,IF(AND(36&lt;=Y3295,Y3295&lt;71),VLOOKUP($W3295,日射量と図３!$E$6:$F$34,2,TRUE),IF(AND(71&lt;=Y3295,Y3295&lt;107),VLOOKUP($W3295,日射量と図３!$E$6:$G$34,3,TRUE),IF(AND(107&lt;=Y3295,Y3295&lt;143),VLOOKUP($W3295,日射量と図３!$E$6:$H$34,4,TRUE),VLOOKUP($W3295,日射量と図３!$E$6:$I$34,5,TRUE))))))</f>
        <v/>
      </c>
      <c r="AB3295" s="4" t="str">
        <f>IF($V3295="","",IF(Z3295&lt;36,0,IF(AND(36&lt;=Z3295,Z3295&lt;71),VLOOKUP($W3295,日射量と図３!$E$6:$F$34,2,TRUE),IF(AND(71&lt;=Z3295,Z3295&lt;107),VLOOKUP($W3295,日射量と図３!$E$6:$G$34,3,TRUE),IF(AND(107&lt;=Z3295,Z3295&lt;143),VLOOKUP($W3295,日射量と図３!$E$6:$H$34,4,TRUE),VLOOKUP($W3295,日射量と図３!$E$6:$I$34,5,TRUE))))))</f>
        <v/>
      </c>
      <c r="AC3295" s="382" t="str">
        <f t="shared" si="624"/>
        <v/>
      </c>
      <c r="AD3295" s="382" t="str">
        <f t="shared" si="625"/>
        <v/>
      </c>
    </row>
    <row r="3296" spans="11:30" ht="13.5" customHeight="1">
      <c r="K3296" s="4">
        <f t="shared" si="619"/>
        <v>10</v>
      </c>
      <c r="L3296" s="34">
        <v>43389</v>
      </c>
      <c r="M3296" s="4">
        <v>138</v>
      </c>
      <c r="N3296" s="4">
        <v>5</v>
      </c>
      <c r="O3296" s="31">
        <v>0.16666666666666666</v>
      </c>
      <c r="P3296" s="35">
        <v>15.570000000000002</v>
      </c>
      <c r="Q3296" s="36">
        <f t="shared" si="620"/>
        <v>15</v>
      </c>
      <c r="R3296" s="4">
        <f t="shared" si="621"/>
        <v>0</v>
      </c>
      <c r="S3296" s="31">
        <f t="shared" si="627"/>
        <v>0.24079861111111112</v>
      </c>
      <c r="T3296" s="31">
        <f t="shared" si="628"/>
        <v>0.73447916666666668</v>
      </c>
      <c r="U3296" s="4">
        <f t="shared" si="622"/>
        <v>0</v>
      </c>
      <c r="V3296" s="4" t="str">
        <f t="shared" si="626"/>
        <v/>
      </c>
      <c r="W3296" s="18" t="str">
        <f>IF(V3296="","",VLOOKUP(L3296,日射量と図３!$A$4:$C$368,3,TRUE)*238.85/100)</f>
        <v/>
      </c>
      <c r="X3296" s="4" t="str">
        <f t="shared" si="623"/>
        <v/>
      </c>
      <c r="Y3296" s="4" t="str">
        <f t="shared" si="629"/>
        <v/>
      </c>
      <c r="Z3296" s="4" t="str">
        <f t="shared" si="630"/>
        <v/>
      </c>
      <c r="AA3296" s="4" t="str">
        <f>IF($V3296="","",IF(Y3296&lt;36,0,IF(AND(36&lt;=Y3296,Y3296&lt;71),VLOOKUP($W3296,日射量と図３!$E$6:$F$34,2,TRUE),IF(AND(71&lt;=Y3296,Y3296&lt;107),VLOOKUP($W3296,日射量と図３!$E$6:$G$34,3,TRUE),IF(AND(107&lt;=Y3296,Y3296&lt;143),VLOOKUP($W3296,日射量と図３!$E$6:$H$34,4,TRUE),VLOOKUP($W3296,日射量と図３!$E$6:$I$34,5,TRUE))))))</f>
        <v/>
      </c>
      <c r="AB3296" s="4" t="str">
        <f>IF($V3296="","",IF(Z3296&lt;36,0,IF(AND(36&lt;=Z3296,Z3296&lt;71),VLOOKUP($W3296,日射量と図３!$E$6:$F$34,2,TRUE),IF(AND(71&lt;=Z3296,Z3296&lt;107),VLOOKUP($W3296,日射量と図３!$E$6:$G$34,3,TRUE),IF(AND(107&lt;=Z3296,Z3296&lt;143),VLOOKUP($W3296,日射量と図３!$E$6:$H$34,4,TRUE),VLOOKUP($W3296,日射量と図３!$E$6:$I$34,5,TRUE))))))</f>
        <v/>
      </c>
      <c r="AC3296" s="382" t="str">
        <f t="shared" si="624"/>
        <v/>
      </c>
      <c r="AD3296" s="382" t="str">
        <f t="shared" si="625"/>
        <v/>
      </c>
    </row>
    <row r="3297" spans="11:30" ht="13.5" customHeight="1">
      <c r="K3297" s="4">
        <f t="shared" si="619"/>
        <v>10</v>
      </c>
      <c r="L3297" s="34">
        <v>43389</v>
      </c>
      <c r="M3297" s="4">
        <v>138</v>
      </c>
      <c r="N3297" s="4">
        <v>6</v>
      </c>
      <c r="O3297" s="31">
        <v>0.20833333333333334</v>
      </c>
      <c r="P3297" s="35">
        <v>15.139999999999997</v>
      </c>
      <c r="Q3297" s="36">
        <f t="shared" si="620"/>
        <v>15</v>
      </c>
      <c r="R3297" s="4">
        <f t="shared" si="621"/>
        <v>0</v>
      </c>
      <c r="S3297" s="31">
        <f t="shared" si="627"/>
        <v>0.24079861111111112</v>
      </c>
      <c r="T3297" s="31">
        <f t="shared" si="628"/>
        <v>0.73447916666666668</v>
      </c>
      <c r="U3297" s="4">
        <f t="shared" si="622"/>
        <v>0</v>
      </c>
      <c r="V3297" s="4" t="str">
        <f t="shared" si="626"/>
        <v/>
      </c>
      <c r="W3297" s="18" t="str">
        <f>IF(V3297="","",VLOOKUP(L3297,日射量と図３!$A$4:$C$368,3,TRUE)*238.85/100)</f>
        <v/>
      </c>
      <c r="X3297" s="4" t="str">
        <f t="shared" si="623"/>
        <v/>
      </c>
      <c r="Y3297" s="4" t="str">
        <f t="shared" si="629"/>
        <v/>
      </c>
      <c r="Z3297" s="4" t="str">
        <f t="shared" si="630"/>
        <v/>
      </c>
      <c r="AA3297" s="4" t="str">
        <f>IF($V3297="","",IF(Y3297&lt;36,0,IF(AND(36&lt;=Y3297,Y3297&lt;71),VLOOKUP($W3297,日射量と図３!$E$6:$F$34,2,TRUE),IF(AND(71&lt;=Y3297,Y3297&lt;107),VLOOKUP($W3297,日射量と図３!$E$6:$G$34,3,TRUE),IF(AND(107&lt;=Y3297,Y3297&lt;143),VLOOKUP($W3297,日射量と図３!$E$6:$H$34,4,TRUE),VLOOKUP($W3297,日射量と図３!$E$6:$I$34,5,TRUE))))))</f>
        <v/>
      </c>
      <c r="AB3297" s="4" t="str">
        <f>IF($V3297="","",IF(Z3297&lt;36,0,IF(AND(36&lt;=Z3297,Z3297&lt;71),VLOOKUP($W3297,日射量と図３!$E$6:$F$34,2,TRUE),IF(AND(71&lt;=Z3297,Z3297&lt;107),VLOOKUP($W3297,日射量と図３!$E$6:$G$34,3,TRUE),IF(AND(107&lt;=Z3297,Z3297&lt;143),VLOOKUP($W3297,日射量と図３!$E$6:$H$34,4,TRUE),VLOOKUP($W3297,日射量と図３!$E$6:$I$34,5,TRUE))))))</f>
        <v/>
      </c>
      <c r="AC3297" s="382" t="str">
        <f t="shared" si="624"/>
        <v/>
      </c>
      <c r="AD3297" s="382" t="str">
        <f t="shared" si="625"/>
        <v/>
      </c>
    </row>
    <row r="3298" spans="11:30" ht="13.5" customHeight="1">
      <c r="K3298" s="4">
        <f t="shared" si="619"/>
        <v>10</v>
      </c>
      <c r="L3298" s="34">
        <v>43389</v>
      </c>
      <c r="M3298" s="4">
        <v>138</v>
      </c>
      <c r="N3298" s="4">
        <v>7</v>
      </c>
      <c r="O3298" s="31">
        <v>0.25</v>
      </c>
      <c r="P3298" s="35">
        <v>15.130000000000004</v>
      </c>
      <c r="Q3298" s="36">
        <f t="shared" si="620"/>
        <v>15</v>
      </c>
      <c r="R3298" s="4">
        <f t="shared" si="621"/>
        <v>0</v>
      </c>
      <c r="S3298" s="31">
        <f t="shared" si="627"/>
        <v>0.24079861111111112</v>
      </c>
      <c r="T3298" s="31">
        <f t="shared" si="628"/>
        <v>0.73447916666666668</v>
      </c>
      <c r="U3298" s="4">
        <f t="shared" si="622"/>
        <v>0</v>
      </c>
      <c r="V3298" s="4" t="str">
        <f t="shared" si="626"/>
        <v/>
      </c>
      <c r="W3298" s="18" t="str">
        <f>IF(V3298="","",VLOOKUP(L3298,日射量と図３!$A$4:$C$368,3,TRUE)*238.85/100)</f>
        <v/>
      </c>
      <c r="X3298" s="4" t="str">
        <f t="shared" si="623"/>
        <v/>
      </c>
      <c r="Y3298" s="4" t="str">
        <f t="shared" si="629"/>
        <v/>
      </c>
      <c r="Z3298" s="4" t="str">
        <f t="shared" si="630"/>
        <v/>
      </c>
      <c r="AA3298" s="4" t="str">
        <f>IF($V3298="","",IF(Y3298&lt;36,0,IF(AND(36&lt;=Y3298,Y3298&lt;71),VLOOKUP($W3298,日射量と図３!$E$6:$F$34,2,TRUE),IF(AND(71&lt;=Y3298,Y3298&lt;107),VLOOKUP($W3298,日射量と図３!$E$6:$G$34,3,TRUE),IF(AND(107&lt;=Y3298,Y3298&lt;143),VLOOKUP($W3298,日射量と図３!$E$6:$H$34,4,TRUE),VLOOKUP($W3298,日射量と図３!$E$6:$I$34,5,TRUE))))))</f>
        <v/>
      </c>
      <c r="AB3298" s="4" t="str">
        <f>IF($V3298="","",IF(Z3298&lt;36,0,IF(AND(36&lt;=Z3298,Z3298&lt;71),VLOOKUP($W3298,日射量と図３!$E$6:$F$34,2,TRUE),IF(AND(71&lt;=Z3298,Z3298&lt;107),VLOOKUP($W3298,日射量と図３!$E$6:$G$34,3,TRUE),IF(AND(107&lt;=Z3298,Z3298&lt;143),VLOOKUP($W3298,日射量と図３!$E$6:$H$34,4,TRUE),VLOOKUP($W3298,日射量と図３!$E$6:$I$34,5,TRUE))))))</f>
        <v/>
      </c>
      <c r="AC3298" s="382" t="str">
        <f t="shared" si="624"/>
        <v/>
      </c>
      <c r="AD3298" s="382" t="str">
        <f t="shared" si="625"/>
        <v/>
      </c>
    </row>
    <row r="3299" spans="11:30" ht="13.5" customHeight="1">
      <c r="K3299" s="4">
        <f t="shared" si="619"/>
        <v>10</v>
      </c>
      <c r="L3299" s="34">
        <v>43389</v>
      </c>
      <c r="M3299" s="4">
        <v>138</v>
      </c>
      <c r="N3299" s="4">
        <v>8</v>
      </c>
      <c r="O3299" s="31">
        <v>0.29166666666666669</v>
      </c>
      <c r="P3299" s="35">
        <v>15.709999999999999</v>
      </c>
      <c r="Q3299" s="36">
        <f t="shared" si="620"/>
        <v>12</v>
      </c>
      <c r="R3299" s="4">
        <f t="shared" si="621"/>
        <v>0</v>
      </c>
      <c r="S3299" s="31">
        <f t="shared" si="627"/>
        <v>0.24079861111111112</v>
      </c>
      <c r="T3299" s="31">
        <f t="shared" si="628"/>
        <v>0.73447916666666668</v>
      </c>
      <c r="U3299" s="4">
        <f t="shared" si="622"/>
        <v>0</v>
      </c>
      <c r="V3299" s="4" t="str">
        <f t="shared" si="626"/>
        <v/>
      </c>
      <c r="W3299" s="18" t="str">
        <f>IF(V3299="","",VLOOKUP(L3299,日射量と図３!$A$4:$C$368,3,TRUE)*238.85/100)</f>
        <v/>
      </c>
      <c r="X3299" s="4" t="str">
        <f t="shared" si="623"/>
        <v/>
      </c>
      <c r="Y3299" s="4" t="str">
        <f t="shared" si="629"/>
        <v/>
      </c>
      <c r="Z3299" s="4" t="str">
        <f t="shared" si="630"/>
        <v/>
      </c>
      <c r="AA3299" s="4" t="str">
        <f>IF($V3299="","",IF(Y3299&lt;36,0,IF(AND(36&lt;=Y3299,Y3299&lt;71),VLOOKUP($W3299,日射量と図３!$E$6:$F$34,2,TRUE),IF(AND(71&lt;=Y3299,Y3299&lt;107),VLOOKUP($W3299,日射量と図３!$E$6:$G$34,3,TRUE),IF(AND(107&lt;=Y3299,Y3299&lt;143),VLOOKUP($W3299,日射量と図３!$E$6:$H$34,4,TRUE),VLOOKUP($W3299,日射量と図３!$E$6:$I$34,5,TRUE))))))</f>
        <v/>
      </c>
      <c r="AB3299" s="4" t="str">
        <f>IF($V3299="","",IF(Z3299&lt;36,0,IF(AND(36&lt;=Z3299,Z3299&lt;71),VLOOKUP($W3299,日射量と図３!$E$6:$F$34,2,TRUE),IF(AND(71&lt;=Z3299,Z3299&lt;107),VLOOKUP($W3299,日射量と図３!$E$6:$G$34,3,TRUE),IF(AND(107&lt;=Z3299,Z3299&lt;143),VLOOKUP($W3299,日射量と図３!$E$6:$H$34,4,TRUE),VLOOKUP($W3299,日射量と図３!$E$6:$I$34,5,TRUE))))))</f>
        <v/>
      </c>
      <c r="AC3299" s="382" t="str">
        <f t="shared" si="624"/>
        <v/>
      </c>
      <c r="AD3299" s="382" t="str">
        <f t="shared" si="625"/>
        <v/>
      </c>
    </row>
    <row r="3300" spans="11:30" ht="13.5" customHeight="1">
      <c r="K3300" s="4">
        <f t="shared" si="619"/>
        <v>10</v>
      </c>
      <c r="L3300" s="34">
        <v>43389</v>
      </c>
      <c r="M3300" s="4">
        <v>138</v>
      </c>
      <c r="N3300" s="4">
        <v>9</v>
      </c>
      <c r="O3300" s="31">
        <v>0.33333333333333331</v>
      </c>
      <c r="P3300" s="35">
        <v>16.96</v>
      </c>
      <c r="Q3300" s="36">
        <f t="shared" si="620"/>
        <v>12</v>
      </c>
      <c r="R3300" s="4">
        <f t="shared" si="621"/>
        <v>0</v>
      </c>
      <c r="S3300" s="31">
        <f t="shared" si="627"/>
        <v>0.24079861111111112</v>
      </c>
      <c r="T3300" s="31">
        <f t="shared" si="628"/>
        <v>0.73447916666666668</v>
      </c>
      <c r="U3300" s="4">
        <f t="shared" si="622"/>
        <v>0</v>
      </c>
      <c r="V3300" s="4" t="str">
        <f t="shared" si="626"/>
        <v/>
      </c>
      <c r="W3300" s="18" t="str">
        <f>IF(V3300="","",VLOOKUP(L3300,日射量と図３!$A$4:$C$368,3,TRUE)*238.85/100)</f>
        <v/>
      </c>
      <c r="X3300" s="4" t="str">
        <f t="shared" si="623"/>
        <v/>
      </c>
      <c r="Y3300" s="4" t="str">
        <f t="shared" si="629"/>
        <v/>
      </c>
      <c r="Z3300" s="4" t="str">
        <f t="shared" si="630"/>
        <v/>
      </c>
      <c r="AA3300" s="4" t="str">
        <f>IF($V3300="","",IF(Y3300&lt;36,0,IF(AND(36&lt;=Y3300,Y3300&lt;71),VLOOKUP($W3300,日射量と図３!$E$6:$F$34,2,TRUE),IF(AND(71&lt;=Y3300,Y3300&lt;107),VLOOKUP($W3300,日射量と図３!$E$6:$G$34,3,TRUE),IF(AND(107&lt;=Y3300,Y3300&lt;143),VLOOKUP($W3300,日射量と図３!$E$6:$H$34,4,TRUE),VLOOKUP($W3300,日射量と図３!$E$6:$I$34,5,TRUE))))))</f>
        <v/>
      </c>
      <c r="AB3300" s="4" t="str">
        <f>IF($V3300="","",IF(Z3300&lt;36,0,IF(AND(36&lt;=Z3300,Z3300&lt;71),VLOOKUP($W3300,日射量と図３!$E$6:$F$34,2,TRUE),IF(AND(71&lt;=Z3300,Z3300&lt;107),VLOOKUP($W3300,日射量と図３!$E$6:$G$34,3,TRUE),IF(AND(107&lt;=Z3300,Z3300&lt;143),VLOOKUP($W3300,日射量と図３!$E$6:$H$34,4,TRUE),VLOOKUP($W3300,日射量と図３!$E$6:$I$34,5,TRUE))))))</f>
        <v/>
      </c>
      <c r="AC3300" s="382" t="str">
        <f t="shared" si="624"/>
        <v/>
      </c>
      <c r="AD3300" s="382" t="str">
        <f t="shared" si="625"/>
        <v/>
      </c>
    </row>
    <row r="3301" spans="11:30" ht="13.5" customHeight="1">
      <c r="K3301" s="4">
        <f t="shared" si="619"/>
        <v>10</v>
      </c>
      <c r="L3301" s="34">
        <v>43389</v>
      </c>
      <c r="M3301" s="4">
        <v>138</v>
      </c>
      <c r="N3301" s="4">
        <v>10</v>
      </c>
      <c r="O3301" s="31">
        <v>0.375</v>
      </c>
      <c r="P3301" s="35">
        <v>18.59</v>
      </c>
      <c r="Q3301" s="36">
        <f t="shared" si="620"/>
        <v>12</v>
      </c>
      <c r="R3301" s="4">
        <f t="shared" si="621"/>
        <v>0</v>
      </c>
      <c r="S3301" s="31">
        <f t="shared" si="627"/>
        <v>0.24079861111111112</v>
      </c>
      <c r="T3301" s="31">
        <f t="shared" si="628"/>
        <v>0.73447916666666668</v>
      </c>
      <c r="U3301" s="4">
        <f t="shared" si="622"/>
        <v>0</v>
      </c>
      <c r="V3301" s="4" t="str">
        <f t="shared" si="626"/>
        <v/>
      </c>
      <c r="W3301" s="18" t="str">
        <f>IF(V3301="","",VLOOKUP(L3301,日射量と図３!$A$4:$C$368,3,TRUE)*238.85/100)</f>
        <v/>
      </c>
      <c r="X3301" s="4" t="str">
        <f t="shared" si="623"/>
        <v/>
      </c>
      <c r="Y3301" s="4" t="str">
        <f t="shared" si="629"/>
        <v/>
      </c>
      <c r="Z3301" s="4" t="str">
        <f t="shared" si="630"/>
        <v/>
      </c>
      <c r="AA3301" s="4" t="str">
        <f>IF($V3301="","",IF(Y3301&lt;36,0,IF(AND(36&lt;=Y3301,Y3301&lt;71),VLOOKUP($W3301,日射量と図３!$E$6:$F$34,2,TRUE),IF(AND(71&lt;=Y3301,Y3301&lt;107),VLOOKUP($W3301,日射量と図３!$E$6:$G$34,3,TRUE),IF(AND(107&lt;=Y3301,Y3301&lt;143),VLOOKUP($W3301,日射量と図３!$E$6:$H$34,4,TRUE),VLOOKUP($W3301,日射量と図３!$E$6:$I$34,5,TRUE))))))</f>
        <v/>
      </c>
      <c r="AB3301" s="4" t="str">
        <f>IF($V3301="","",IF(Z3301&lt;36,0,IF(AND(36&lt;=Z3301,Z3301&lt;71),VLOOKUP($W3301,日射量と図３!$E$6:$F$34,2,TRUE),IF(AND(71&lt;=Z3301,Z3301&lt;107),VLOOKUP($W3301,日射量と図３!$E$6:$G$34,3,TRUE),IF(AND(107&lt;=Z3301,Z3301&lt;143),VLOOKUP($W3301,日射量と図３!$E$6:$H$34,4,TRUE),VLOOKUP($W3301,日射量と図３!$E$6:$I$34,5,TRUE))))))</f>
        <v/>
      </c>
      <c r="AC3301" s="382" t="str">
        <f t="shared" si="624"/>
        <v/>
      </c>
      <c r="AD3301" s="382" t="str">
        <f t="shared" si="625"/>
        <v/>
      </c>
    </row>
    <row r="3302" spans="11:30" ht="13.5" customHeight="1">
      <c r="K3302" s="4">
        <f t="shared" si="619"/>
        <v>10</v>
      </c>
      <c r="L3302" s="34">
        <v>43389</v>
      </c>
      <c r="M3302" s="4">
        <v>138</v>
      </c>
      <c r="N3302" s="4">
        <v>11</v>
      </c>
      <c r="O3302" s="31">
        <v>0.41666666666666669</v>
      </c>
      <c r="P3302" s="35">
        <v>20.07</v>
      </c>
      <c r="Q3302" s="36">
        <f t="shared" si="620"/>
        <v>12</v>
      </c>
      <c r="R3302" s="4">
        <f t="shared" si="621"/>
        <v>0</v>
      </c>
      <c r="S3302" s="31">
        <f t="shared" si="627"/>
        <v>0.24079861111111112</v>
      </c>
      <c r="T3302" s="31">
        <f t="shared" si="628"/>
        <v>0.73447916666666668</v>
      </c>
      <c r="U3302" s="4">
        <f t="shared" si="622"/>
        <v>0</v>
      </c>
      <c r="V3302" s="4" t="str">
        <f t="shared" si="626"/>
        <v/>
      </c>
      <c r="W3302" s="18" t="str">
        <f>IF(V3302="","",VLOOKUP(L3302,日射量と図３!$A$4:$C$368,3,TRUE)*238.85/100)</f>
        <v/>
      </c>
      <c r="X3302" s="4" t="str">
        <f t="shared" si="623"/>
        <v/>
      </c>
      <c r="Y3302" s="4" t="str">
        <f t="shared" si="629"/>
        <v/>
      </c>
      <c r="Z3302" s="4" t="str">
        <f t="shared" si="630"/>
        <v/>
      </c>
      <c r="AA3302" s="4" t="str">
        <f>IF($V3302="","",IF(Y3302&lt;36,0,IF(AND(36&lt;=Y3302,Y3302&lt;71),VLOOKUP($W3302,日射量と図３!$E$6:$F$34,2,TRUE),IF(AND(71&lt;=Y3302,Y3302&lt;107),VLOOKUP($W3302,日射量と図３!$E$6:$G$34,3,TRUE),IF(AND(107&lt;=Y3302,Y3302&lt;143),VLOOKUP($W3302,日射量と図３!$E$6:$H$34,4,TRUE),VLOOKUP($W3302,日射量と図３!$E$6:$I$34,5,TRUE))))))</f>
        <v/>
      </c>
      <c r="AB3302" s="4" t="str">
        <f>IF($V3302="","",IF(Z3302&lt;36,0,IF(AND(36&lt;=Z3302,Z3302&lt;71),VLOOKUP($W3302,日射量と図３!$E$6:$F$34,2,TRUE),IF(AND(71&lt;=Z3302,Z3302&lt;107),VLOOKUP($W3302,日射量と図３!$E$6:$G$34,3,TRUE),IF(AND(107&lt;=Z3302,Z3302&lt;143),VLOOKUP($W3302,日射量と図３!$E$6:$H$34,4,TRUE),VLOOKUP($W3302,日射量と図３!$E$6:$I$34,5,TRUE))))))</f>
        <v/>
      </c>
      <c r="AC3302" s="382" t="str">
        <f t="shared" si="624"/>
        <v/>
      </c>
      <c r="AD3302" s="382" t="str">
        <f t="shared" si="625"/>
        <v/>
      </c>
    </row>
    <row r="3303" spans="11:30" ht="13.5" customHeight="1">
      <c r="K3303" s="4">
        <f t="shared" si="619"/>
        <v>10</v>
      </c>
      <c r="L3303" s="34">
        <v>43389</v>
      </c>
      <c r="M3303" s="4">
        <v>138</v>
      </c>
      <c r="N3303" s="4">
        <v>12</v>
      </c>
      <c r="O3303" s="31">
        <v>0.45833333333333331</v>
      </c>
      <c r="P3303" s="35">
        <v>21.169999999999995</v>
      </c>
      <c r="Q3303" s="36">
        <f t="shared" si="620"/>
        <v>12</v>
      </c>
      <c r="R3303" s="4">
        <f t="shared" si="621"/>
        <v>0</v>
      </c>
      <c r="S3303" s="31">
        <f t="shared" si="627"/>
        <v>0.24079861111111112</v>
      </c>
      <c r="T3303" s="31">
        <f t="shared" si="628"/>
        <v>0.73447916666666668</v>
      </c>
      <c r="U3303" s="4">
        <f t="shared" si="622"/>
        <v>0</v>
      </c>
      <c r="V3303" s="4" t="str">
        <f t="shared" si="626"/>
        <v/>
      </c>
      <c r="W3303" s="18" t="str">
        <f>IF(V3303="","",VLOOKUP(L3303,日射量と図３!$A$4:$C$368,3,TRUE)*238.85/100)</f>
        <v/>
      </c>
      <c r="X3303" s="4" t="str">
        <f t="shared" si="623"/>
        <v/>
      </c>
      <c r="Y3303" s="4" t="str">
        <f t="shared" si="629"/>
        <v/>
      </c>
      <c r="Z3303" s="4" t="str">
        <f t="shared" si="630"/>
        <v/>
      </c>
      <c r="AA3303" s="4" t="str">
        <f>IF($V3303="","",IF(Y3303&lt;36,0,IF(AND(36&lt;=Y3303,Y3303&lt;71),VLOOKUP($W3303,日射量と図３!$E$6:$F$34,2,TRUE),IF(AND(71&lt;=Y3303,Y3303&lt;107),VLOOKUP($W3303,日射量と図３!$E$6:$G$34,3,TRUE),IF(AND(107&lt;=Y3303,Y3303&lt;143),VLOOKUP($W3303,日射量と図３!$E$6:$H$34,4,TRUE),VLOOKUP($W3303,日射量と図３!$E$6:$I$34,5,TRUE))))))</f>
        <v/>
      </c>
      <c r="AB3303" s="4" t="str">
        <f>IF($V3303="","",IF(Z3303&lt;36,0,IF(AND(36&lt;=Z3303,Z3303&lt;71),VLOOKUP($W3303,日射量と図３!$E$6:$F$34,2,TRUE),IF(AND(71&lt;=Z3303,Z3303&lt;107),VLOOKUP($W3303,日射量と図３!$E$6:$G$34,3,TRUE),IF(AND(107&lt;=Z3303,Z3303&lt;143),VLOOKUP($W3303,日射量と図３!$E$6:$H$34,4,TRUE),VLOOKUP($W3303,日射量と図３!$E$6:$I$34,5,TRUE))))))</f>
        <v/>
      </c>
      <c r="AC3303" s="382" t="str">
        <f t="shared" si="624"/>
        <v/>
      </c>
      <c r="AD3303" s="382" t="str">
        <f t="shared" si="625"/>
        <v/>
      </c>
    </row>
    <row r="3304" spans="11:30" ht="13.5" customHeight="1">
      <c r="K3304" s="4">
        <f t="shared" si="619"/>
        <v>10</v>
      </c>
      <c r="L3304" s="34">
        <v>43389</v>
      </c>
      <c r="M3304" s="4">
        <v>138</v>
      </c>
      <c r="N3304" s="4">
        <v>13</v>
      </c>
      <c r="O3304" s="31">
        <v>0.5</v>
      </c>
      <c r="P3304" s="35">
        <v>22.020000000000003</v>
      </c>
      <c r="Q3304" s="36">
        <f t="shared" si="620"/>
        <v>12</v>
      </c>
      <c r="R3304" s="4">
        <f t="shared" si="621"/>
        <v>0</v>
      </c>
      <c r="S3304" s="31">
        <f t="shared" si="627"/>
        <v>0.24079861111111112</v>
      </c>
      <c r="T3304" s="31">
        <f t="shared" si="628"/>
        <v>0.73447916666666668</v>
      </c>
      <c r="U3304" s="4">
        <f t="shared" si="622"/>
        <v>0</v>
      </c>
      <c r="V3304" s="4" t="str">
        <f t="shared" si="626"/>
        <v/>
      </c>
      <c r="W3304" s="18" t="str">
        <f>IF(V3304="","",VLOOKUP(L3304,日射量と図３!$A$4:$C$368,3,TRUE)*238.85/100)</f>
        <v/>
      </c>
      <c r="X3304" s="4" t="str">
        <f t="shared" si="623"/>
        <v/>
      </c>
      <c r="Y3304" s="4" t="str">
        <f t="shared" si="629"/>
        <v/>
      </c>
      <c r="Z3304" s="4" t="str">
        <f t="shared" si="630"/>
        <v/>
      </c>
      <c r="AA3304" s="4" t="str">
        <f>IF($V3304="","",IF(Y3304&lt;36,0,IF(AND(36&lt;=Y3304,Y3304&lt;71),VLOOKUP($W3304,日射量と図３!$E$6:$F$34,2,TRUE),IF(AND(71&lt;=Y3304,Y3304&lt;107),VLOOKUP($W3304,日射量と図３!$E$6:$G$34,3,TRUE),IF(AND(107&lt;=Y3304,Y3304&lt;143),VLOOKUP($W3304,日射量と図３!$E$6:$H$34,4,TRUE),VLOOKUP($W3304,日射量と図３!$E$6:$I$34,5,TRUE))))))</f>
        <v/>
      </c>
      <c r="AB3304" s="4" t="str">
        <f>IF($V3304="","",IF(Z3304&lt;36,0,IF(AND(36&lt;=Z3304,Z3304&lt;71),VLOOKUP($W3304,日射量と図３!$E$6:$F$34,2,TRUE),IF(AND(71&lt;=Z3304,Z3304&lt;107),VLOOKUP($W3304,日射量と図３!$E$6:$G$34,3,TRUE),IF(AND(107&lt;=Z3304,Z3304&lt;143),VLOOKUP($W3304,日射量と図３!$E$6:$H$34,4,TRUE),VLOOKUP($W3304,日射量と図３!$E$6:$I$34,5,TRUE))))))</f>
        <v/>
      </c>
      <c r="AC3304" s="382" t="str">
        <f t="shared" si="624"/>
        <v/>
      </c>
      <c r="AD3304" s="382" t="str">
        <f t="shared" si="625"/>
        <v/>
      </c>
    </row>
    <row r="3305" spans="11:30" ht="13.5" customHeight="1">
      <c r="K3305" s="4">
        <f t="shared" si="619"/>
        <v>10</v>
      </c>
      <c r="L3305" s="34">
        <v>43389</v>
      </c>
      <c r="M3305" s="4">
        <v>138</v>
      </c>
      <c r="N3305" s="4">
        <v>14</v>
      </c>
      <c r="O3305" s="31">
        <v>0.54166666666666663</v>
      </c>
      <c r="P3305" s="35">
        <v>22.509999999999998</v>
      </c>
      <c r="Q3305" s="36">
        <f t="shared" si="620"/>
        <v>12</v>
      </c>
      <c r="R3305" s="4">
        <f t="shared" si="621"/>
        <v>0</v>
      </c>
      <c r="S3305" s="31">
        <f t="shared" si="627"/>
        <v>0.24079861111111112</v>
      </c>
      <c r="T3305" s="31">
        <f t="shared" si="628"/>
        <v>0.73447916666666668</v>
      </c>
      <c r="U3305" s="4">
        <f t="shared" si="622"/>
        <v>0</v>
      </c>
      <c r="V3305" s="4" t="str">
        <f t="shared" si="626"/>
        <v/>
      </c>
      <c r="W3305" s="18" t="str">
        <f>IF(V3305="","",VLOOKUP(L3305,日射量と図３!$A$4:$C$368,3,TRUE)*238.85/100)</f>
        <v/>
      </c>
      <c r="X3305" s="4" t="str">
        <f t="shared" si="623"/>
        <v/>
      </c>
      <c r="Y3305" s="4" t="str">
        <f t="shared" si="629"/>
        <v/>
      </c>
      <c r="Z3305" s="4" t="str">
        <f t="shared" si="630"/>
        <v/>
      </c>
      <c r="AA3305" s="4" t="str">
        <f>IF($V3305="","",IF(Y3305&lt;36,0,IF(AND(36&lt;=Y3305,Y3305&lt;71),VLOOKUP($W3305,日射量と図３!$E$6:$F$34,2,TRUE),IF(AND(71&lt;=Y3305,Y3305&lt;107),VLOOKUP($W3305,日射量と図３!$E$6:$G$34,3,TRUE),IF(AND(107&lt;=Y3305,Y3305&lt;143),VLOOKUP($W3305,日射量と図３!$E$6:$H$34,4,TRUE),VLOOKUP($W3305,日射量と図３!$E$6:$I$34,5,TRUE))))))</f>
        <v/>
      </c>
      <c r="AB3305" s="4" t="str">
        <f>IF($V3305="","",IF(Z3305&lt;36,0,IF(AND(36&lt;=Z3305,Z3305&lt;71),VLOOKUP($W3305,日射量と図３!$E$6:$F$34,2,TRUE),IF(AND(71&lt;=Z3305,Z3305&lt;107),VLOOKUP($W3305,日射量と図３!$E$6:$G$34,3,TRUE),IF(AND(107&lt;=Z3305,Z3305&lt;143),VLOOKUP($W3305,日射量と図３!$E$6:$H$34,4,TRUE),VLOOKUP($W3305,日射量と図３!$E$6:$I$34,5,TRUE))))))</f>
        <v/>
      </c>
      <c r="AC3305" s="382" t="str">
        <f t="shared" si="624"/>
        <v/>
      </c>
      <c r="AD3305" s="382" t="str">
        <f t="shared" si="625"/>
        <v/>
      </c>
    </row>
    <row r="3306" spans="11:30" ht="13.5" customHeight="1">
      <c r="K3306" s="4">
        <f t="shared" si="619"/>
        <v>10</v>
      </c>
      <c r="L3306" s="34">
        <v>43389</v>
      </c>
      <c r="M3306" s="4">
        <v>138</v>
      </c>
      <c r="N3306" s="4">
        <v>15</v>
      </c>
      <c r="O3306" s="31">
        <v>0.58333333333333337</v>
      </c>
      <c r="P3306" s="35">
        <v>22.66</v>
      </c>
      <c r="Q3306" s="36">
        <f t="shared" si="620"/>
        <v>12</v>
      </c>
      <c r="R3306" s="4">
        <f t="shared" si="621"/>
        <v>0</v>
      </c>
      <c r="S3306" s="31">
        <f t="shared" si="627"/>
        <v>0.24079861111111112</v>
      </c>
      <c r="T3306" s="31">
        <f t="shared" si="628"/>
        <v>0.73447916666666668</v>
      </c>
      <c r="U3306" s="4">
        <f t="shared" si="622"/>
        <v>0</v>
      </c>
      <c r="V3306" s="4" t="str">
        <f t="shared" si="626"/>
        <v/>
      </c>
      <c r="W3306" s="18" t="str">
        <f>IF(V3306="","",VLOOKUP(L3306,日射量と図３!$A$4:$C$368,3,TRUE)*238.85/100)</f>
        <v/>
      </c>
      <c r="X3306" s="4" t="str">
        <f t="shared" si="623"/>
        <v/>
      </c>
      <c r="Y3306" s="4" t="str">
        <f t="shared" si="629"/>
        <v/>
      </c>
      <c r="Z3306" s="4" t="str">
        <f t="shared" si="630"/>
        <v/>
      </c>
      <c r="AA3306" s="4" t="str">
        <f>IF($V3306="","",IF(Y3306&lt;36,0,IF(AND(36&lt;=Y3306,Y3306&lt;71),VLOOKUP($W3306,日射量と図３!$E$6:$F$34,2,TRUE),IF(AND(71&lt;=Y3306,Y3306&lt;107),VLOOKUP($W3306,日射量と図３!$E$6:$G$34,3,TRUE),IF(AND(107&lt;=Y3306,Y3306&lt;143),VLOOKUP($W3306,日射量と図３!$E$6:$H$34,4,TRUE),VLOOKUP($W3306,日射量と図３!$E$6:$I$34,5,TRUE))))))</f>
        <v/>
      </c>
      <c r="AB3306" s="4" t="str">
        <f>IF($V3306="","",IF(Z3306&lt;36,0,IF(AND(36&lt;=Z3306,Z3306&lt;71),VLOOKUP($W3306,日射量と図３!$E$6:$F$34,2,TRUE),IF(AND(71&lt;=Z3306,Z3306&lt;107),VLOOKUP($W3306,日射量と図３!$E$6:$G$34,3,TRUE),IF(AND(107&lt;=Z3306,Z3306&lt;143),VLOOKUP($W3306,日射量と図３!$E$6:$H$34,4,TRUE),VLOOKUP($W3306,日射量と図３!$E$6:$I$34,5,TRUE))))))</f>
        <v/>
      </c>
      <c r="AC3306" s="382" t="str">
        <f t="shared" si="624"/>
        <v/>
      </c>
      <c r="AD3306" s="382" t="str">
        <f t="shared" si="625"/>
        <v/>
      </c>
    </row>
    <row r="3307" spans="11:30" ht="13.5" customHeight="1">
      <c r="K3307" s="4">
        <f t="shared" si="619"/>
        <v>10</v>
      </c>
      <c r="L3307" s="34">
        <v>43389</v>
      </c>
      <c r="M3307" s="4">
        <v>138</v>
      </c>
      <c r="N3307" s="4">
        <v>16</v>
      </c>
      <c r="O3307" s="31">
        <v>0.625</v>
      </c>
      <c r="P3307" s="35">
        <v>22.37</v>
      </c>
      <c r="Q3307" s="36">
        <f t="shared" si="620"/>
        <v>16</v>
      </c>
      <c r="R3307" s="4">
        <f t="shared" si="621"/>
        <v>0</v>
      </c>
      <c r="S3307" s="31">
        <f t="shared" si="627"/>
        <v>0.24079861111111112</v>
      </c>
      <c r="T3307" s="31">
        <f t="shared" si="628"/>
        <v>0.73447916666666668</v>
      </c>
      <c r="U3307" s="4">
        <f t="shared" si="622"/>
        <v>0</v>
      </c>
      <c r="V3307" s="4" t="str">
        <f t="shared" si="626"/>
        <v/>
      </c>
      <c r="W3307" s="18" t="str">
        <f>IF(V3307="","",VLOOKUP(L3307,日射量と図３!$A$4:$C$368,3,TRUE)*238.85/100)</f>
        <v/>
      </c>
      <c r="X3307" s="4" t="str">
        <f t="shared" si="623"/>
        <v/>
      </c>
      <c r="Y3307" s="4" t="str">
        <f t="shared" si="629"/>
        <v/>
      </c>
      <c r="Z3307" s="4" t="str">
        <f t="shared" si="630"/>
        <v/>
      </c>
      <c r="AA3307" s="4" t="str">
        <f>IF($V3307="","",IF(Y3307&lt;36,0,IF(AND(36&lt;=Y3307,Y3307&lt;71),VLOOKUP($W3307,日射量と図３!$E$6:$F$34,2,TRUE),IF(AND(71&lt;=Y3307,Y3307&lt;107),VLOOKUP($W3307,日射量と図３!$E$6:$G$34,3,TRUE),IF(AND(107&lt;=Y3307,Y3307&lt;143),VLOOKUP($W3307,日射量と図３!$E$6:$H$34,4,TRUE),VLOOKUP($W3307,日射量と図３!$E$6:$I$34,5,TRUE))))))</f>
        <v/>
      </c>
      <c r="AB3307" s="4" t="str">
        <f>IF($V3307="","",IF(Z3307&lt;36,0,IF(AND(36&lt;=Z3307,Z3307&lt;71),VLOOKUP($W3307,日射量と図３!$E$6:$F$34,2,TRUE),IF(AND(71&lt;=Z3307,Z3307&lt;107),VLOOKUP($W3307,日射量と図３!$E$6:$G$34,3,TRUE),IF(AND(107&lt;=Z3307,Z3307&lt;143),VLOOKUP($W3307,日射量と図３!$E$6:$H$34,4,TRUE),VLOOKUP($W3307,日射量と図３!$E$6:$I$34,5,TRUE))))))</f>
        <v/>
      </c>
      <c r="AC3307" s="382" t="str">
        <f t="shared" si="624"/>
        <v/>
      </c>
      <c r="AD3307" s="382" t="str">
        <f t="shared" si="625"/>
        <v/>
      </c>
    </row>
    <row r="3308" spans="11:30" ht="13.5" customHeight="1">
      <c r="K3308" s="4">
        <f t="shared" si="619"/>
        <v>10</v>
      </c>
      <c r="L3308" s="34">
        <v>43389</v>
      </c>
      <c r="M3308" s="4">
        <v>138</v>
      </c>
      <c r="N3308" s="4">
        <v>17</v>
      </c>
      <c r="O3308" s="31">
        <v>0.66666666666666663</v>
      </c>
      <c r="P3308" s="35">
        <v>21.650000000000002</v>
      </c>
      <c r="Q3308" s="36">
        <f t="shared" si="620"/>
        <v>16</v>
      </c>
      <c r="R3308" s="4">
        <f t="shared" si="621"/>
        <v>0</v>
      </c>
      <c r="S3308" s="31">
        <f t="shared" si="627"/>
        <v>0.24079861111111112</v>
      </c>
      <c r="T3308" s="31">
        <f t="shared" si="628"/>
        <v>0.73447916666666668</v>
      </c>
      <c r="U3308" s="4">
        <f t="shared" si="622"/>
        <v>0</v>
      </c>
      <c r="V3308" s="4" t="str">
        <f t="shared" si="626"/>
        <v/>
      </c>
      <c r="W3308" s="18" t="str">
        <f>IF(V3308="","",VLOOKUP(L3308,日射量と図３!$A$4:$C$368,3,TRUE)*238.85/100)</f>
        <v/>
      </c>
      <c r="X3308" s="4" t="str">
        <f t="shared" si="623"/>
        <v/>
      </c>
      <c r="Y3308" s="4" t="str">
        <f t="shared" si="629"/>
        <v/>
      </c>
      <c r="Z3308" s="4" t="str">
        <f t="shared" si="630"/>
        <v/>
      </c>
      <c r="AA3308" s="4" t="str">
        <f>IF($V3308="","",IF(Y3308&lt;36,0,IF(AND(36&lt;=Y3308,Y3308&lt;71),VLOOKUP($W3308,日射量と図３!$E$6:$F$34,2,TRUE),IF(AND(71&lt;=Y3308,Y3308&lt;107),VLOOKUP($W3308,日射量と図３!$E$6:$G$34,3,TRUE),IF(AND(107&lt;=Y3308,Y3308&lt;143),VLOOKUP($W3308,日射量と図３!$E$6:$H$34,4,TRUE),VLOOKUP($W3308,日射量と図３!$E$6:$I$34,5,TRUE))))))</f>
        <v/>
      </c>
      <c r="AB3308" s="4" t="str">
        <f>IF($V3308="","",IF(Z3308&lt;36,0,IF(AND(36&lt;=Z3308,Z3308&lt;71),VLOOKUP($W3308,日射量と図３!$E$6:$F$34,2,TRUE),IF(AND(71&lt;=Z3308,Z3308&lt;107),VLOOKUP($W3308,日射量と図３!$E$6:$G$34,3,TRUE),IF(AND(107&lt;=Z3308,Z3308&lt;143),VLOOKUP($W3308,日射量と図３!$E$6:$H$34,4,TRUE),VLOOKUP($W3308,日射量と図３!$E$6:$I$34,5,TRUE))))))</f>
        <v/>
      </c>
      <c r="AC3308" s="382" t="str">
        <f t="shared" si="624"/>
        <v/>
      </c>
      <c r="AD3308" s="382" t="str">
        <f t="shared" si="625"/>
        <v/>
      </c>
    </row>
    <row r="3309" spans="11:30" ht="13.5" customHeight="1">
      <c r="K3309" s="4">
        <f t="shared" si="619"/>
        <v>10</v>
      </c>
      <c r="L3309" s="34">
        <v>43389</v>
      </c>
      <c r="M3309" s="4">
        <v>138</v>
      </c>
      <c r="N3309" s="4">
        <v>18</v>
      </c>
      <c r="O3309" s="31">
        <v>0.70833333333333337</v>
      </c>
      <c r="P3309" s="35">
        <v>20.719999999999995</v>
      </c>
      <c r="Q3309" s="36">
        <f t="shared" si="620"/>
        <v>16</v>
      </c>
      <c r="R3309" s="4">
        <f t="shared" si="621"/>
        <v>0</v>
      </c>
      <c r="S3309" s="31">
        <f t="shared" si="627"/>
        <v>0.24079861111111112</v>
      </c>
      <c r="T3309" s="31">
        <f t="shared" si="628"/>
        <v>0.73447916666666668</v>
      </c>
      <c r="U3309" s="4">
        <f t="shared" si="622"/>
        <v>0</v>
      </c>
      <c r="V3309" s="4" t="str">
        <f t="shared" si="626"/>
        <v/>
      </c>
      <c r="W3309" s="18" t="str">
        <f>IF(V3309="","",VLOOKUP(L3309,日射量と図３!$A$4:$C$368,3,TRUE)*238.85/100)</f>
        <v/>
      </c>
      <c r="X3309" s="4" t="str">
        <f t="shared" si="623"/>
        <v/>
      </c>
      <c r="Y3309" s="4" t="str">
        <f t="shared" si="629"/>
        <v/>
      </c>
      <c r="Z3309" s="4" t="str">
        <f t="shared" si="630"/>
        <v/>
      </c>
      <c r="AA3309" s="4" t="str">
        <f>IF($V3309="","",IF(Y3309&lt;36,0,IF(AND(36&lt;=Y3309,Y3309&lt;71),VLOOKUP($W3309,日射量と図３!$E$6:$F$34,2,TRUE),IF(AND(71&lt;=Y3309,Y3309&lt;107),VLOOKUP($W3309,日射量と図３!$E$6:$G$34,3,TRUE),IF(AND(107&lt;=Y3309,Y3309&lt;143),VLOOKUP($W3309,日射量と図３!$E$6:$H$34,4,TRUE),VLOOKUP($W3309,日射量と図３!$E$6:$I$34,5,TRUE))))))</f>
        <v/>
      </c>
      <c r="AB3309" s="4" t="str">
        <f>IF($V3309="","",IF(Z3309&lt;36,0,IF(AND(36&lt;=Z3309,Z3309&lt;71),VLOOKUP($W3309,日射量と図３!$E$6:$F$34,2,TRUE),IF(AND(71&lt;=Z3309,Z3309&lt;107),VLOOKUP($W3309,日射量と図３!$E$6:$G$34,3,TRUE),IF(AND(107&lt;=Z3309,Z3309&lt;143),VLOOKUP($W3309,日射量と図３!$E$6:$H$34,4,TRUE),VLOOKUP($W3309,日射量と図３!$E$6:$I$34,5,TRUE))))))</f>
        <v/>
      </c>
      <c r="AC3309" s="382" t="str">
        <f t="shared" si="624"/>
        <v/>
      </c>
      <c r="AD3309" s="382" t="str">
        <f t="shared" si="625"/>
        <v/>
      </c>
    </row>
    <row r="3310" spans="11:30" ht="13.5" customHeight="1">
      <c r="K3310" s="4">
        <f t="shared" si="619"/>
        <v>10</v>
      </c>
      <c r="L3310" s="34">
        <v>43389</v>
      </c>
      <c r="M3310" s="4">
        <v>138</v>
      </c>
      <c r="N3310" s="4">
        <v>19</v>
      </c>
      <c r="O3310" s="31">
        <v>0.75</v>
      </c>
      <c r="P3310" s="35">
        <v>19.729999999999997</v>
      </c>
      <c r="Q3310" s="36">
        <f t="shared" si="620"/>
        <v>16</v>
      </c>
      <c r="R3310" s="4">
        <f t="shared" si="621"/>
        <v>0</v>
      </c>
      <c r="S3310" s="31">
        <f t="shared" si="627"/>
        <v>0.24079861111111112</v>
      </c>
      <c r="T3310" s="31">
        <f t="shared" si="628"/>
        <v>0.73447916666666668</v>
      </c>
      <c r="U3310" s="4">
        <f t="shared" si="622"/>
        <v>0</v>
      </c>
      <c r="V3310" s="4" t="str">
        <f t="shared" si="626"/>
        <v/>
      </c>
      <c r="W3310" s="18" t="str">
        <f>IF(V3310="","",VLOOKUP(L3310,日射量と図３!$A$4:$C$368,3,TRUE)*238.85/100)</f>
        <v/>
      </c>
      <c r="X3310" s="4" t="str">
        <f t="shared" si="623"/>
        <v/>
      </c>
      <c r="Y3310" s="4" t="str">
        <f t="shared" si="629"/>
        <v/>
      </c>
      <c r="Z3310" s="4" t="str">
        <f t="shared" si="630"/>
        <v/>
      </c>
      <c r="AA3310" s="4" t="str">
        <f>IF($V3310="","",IF(Y3310&lt;36,0,IF(AND(36&lt;=Y3310,Y3310&lt;71),VLOOKUP($W3310,日射量と図３!$E$6:$F$34,2,TRUE),IF(AND(71&lt;=Y3310,Y3310&lt;107),VLOOKUP($W3310,日射量と図３!$E$6:$G$34,3,TRUE),IF(AND(107&lt;=Y3310,Y3310&lt;143),VLOOKUP($W3310,日射量と図３!$E$6:$H$34,4,TRUE),VLOOKUP($W3310,日射量と図３!$E$6:$I$34,5,TRUE))))))</f>
        <v/>
      </c>
      <c r="AB3310" s="4" t="str">
        <f>IF($V3310="","",IF(Z3310&lt;36,0,IF(AND(36&lt;=Z3310,Z3310&lt;71),VLOOKUP($W3310,日射量と図３!$E$6:$F$34,2,TRUE),IF(AND(71&lt;=Z3310,Z3310&lt;107),VLOOKUP($W3310,日射量と図３!$E$6:$G$34,3,TRUE),IF(AND(107&lt;=Z3310,Z3310&lt;143),VLOOKUP($W3310,日射量と図３!$E$6:$H$34,4,TRUE),VLOOKUP($W3310,日射量と図３!$E$6:$I$34,5,TRUE))))))</f>
        <v/>
      </c>
      <c r="AC3310" s="382" t="str">
        <f t="shared" si="624"/>
        <v/>
      </c>
      <c r="AD3310" s="382" t="str">
        <f t="shared" si="625"/>
        <v/>
      </c>
    </row>
    <row r="3311" spans="11:30" ht="13.5" customHeight="1">
      <c r="K3311" s="4">
        <f t="shared" si="619"/>
        <v>10</v>
      </c>
      <c r="L3311" s="34">
        <v>43389</v>
      </c>
      <c r="M3311" s="4">
        <v>138</v>
      </c>
      <c r="N3311" s="4">
        <v>20</v>
      </c>
      <c r="O3311" s="31">
        <v>0.79166666666666663</v>
      </c>
      <c r="P3311" s="35">
        <v>19.16</v>
      </c>
      <c r="Q3311" s="36">
        <f t="shared" si="620"/>
        <v>16</v>
      </c>
      <c r="R3311" s="4">
        <f t="shared" si="621"/>
        <v>0</v>
      </c>
      <c r="S3311" s="31">
        <f t="shared" si="627"/>
        <v>0.24079861111111112</v>
      </c>
      <c r="T3311" s="31">
        <f t="shared" si="628"/>
        <v>0.73447916666666668</v>
      </c>
      <c r="U3311" s="4">
        <f t="shared" si="622"/>
        <v>0</v>
      </c>
      <c r="V3311" s="4" t="str">
        <f t="shared" si="626"/>
        <v/>
      </c>
      <c r="W3311" s="18" t="str">
        <f>IF(V3311="","",VLOOKUP(L3311,日射量と図３!$A$4:$C$368,3,TRUE)*238.85/100)</f>
        <v/>
      </c>
      <c r="X3311" s="4" t="str">
        <f t="shared" si="623"/>
        <v/>
      </c>
      <c r="Y3311" s="4" t="str">
        <f t="shared" si="629"/>
        <v/>
      </c>
      <c r="Z3311" s="4" t="str">
        <f t="shared" si="630"/>
        <v/>
      </c>
      <c r="AA3311" s="4" t="str">
        <f>IF($V3311="","",IF(Y3311&lt;36,0,IF(AND(36&lt;=Y3311,Y3311&lt;71),VLOOKUP($W3311,日射量と図３!$E$6:$F$34,2,TRUE),IF(AND(71&lt;=Y3311,Y3311&lt;107),VLOOKUP($W3311,日射量と図３!$E$6:$G$34,3,TRUE),IF(AND(107&lt;=Y3311,Y3311&lt;143),VLOOKUP($W3311,日射量と図３!$E$6:$H$34,4,TRUE),VLOOKUP($W3311,日射量と図３!$E$6:$I$34,5,TRUE))))))</f>
        <v/>
      </c>
      <c r="AB3311" s="4" t="str">
        <f>IF($V3311="","",IF(Z3311&lt;36,0,IF(AND(36&lt;=Z3311,Z3311&lt;71),VLOOKUP($W3311,日射量と図３!$E$6:$F$34,2,TRUE),IF(AND(71&lt;=Z3311,Z3311&lt;107),VLOOKUP($W3311,日射量と図３!$E$6:$G$34,3,TRUE),IF(AND(107&lt;=Z3311,Z3311&lt;143),VLOOKUP($W3311,日射量と図３!$E$6:$H$34,4,TRUE),VLOOKUP($W3311,日射量と図３!$E$6:$I$34,5,TRUE))))))</f>
        <v/>
      </c>
      <c r="AC3311" s="382" t="str">
        <f t="shared" si="624"/>
        <v/>
      </c>
      <c r="AD3311" s="382" t="str">
        <f t="shared" si="625"/>
        <v/>
      </c>
    </row>
    <row r="3312" spans="11:30" ht="13.5" customHeight="1">
      <c r="K3312" s="4">
        <f t="shared" si="619"/>
        <v>10</v>
      </c>
      <c r="L3312" s="34">
        <v>43389</v>
      </c>
      <c r="M3312" s="4">
        <v>138</v>
      </c>
      <c r="N3312" s="4">
        <v>21</v>
      </c>
      <c r="O3312" s="31">
        <v>0.83333333333333337</v>
      </c>
      <c r="P3312" s="35">
        <v>18.59</v>
      </c>
      <c r="Q3312" s="36">
        <f t="shared" si="620"/>
        <v>16</v>
      </c>
      <c r="R3312" s="4">
        <f t="shared" si="621"/>
        <v>0</v>
      </c>
      <c r="S3312" s="31">
        <f t="shared" si="627"/>
        <v>0.24079861111111112</v>
      </c>
      <c r="T3312" s="31">
        <f t="shared" si="628"/>
        <v>0.73447916666666668</v>
      </c>
      <c r="U3312" s="4">
        <f t="shared" si="622"/>
        <v>0</v>
      </c>
      <c r="V3312" s="4" t="str">
        <f t="shared" si="626"/>
        <v/>
      </c>
      <c r="W3312" s="18" t="str">
        <f>IF(V3312="","",VLOOKUP(L3312,日射量と図３!$A$4:$C$368,3,TRUE)*238.85/100)</f>
        <v/>
      </c>
      <c r="X3312" s="4" t="str">
        <f t="shared" si="623"/>
        <v/>
      </c>
      <c r="Y3312" s="4" t="str">
        <f t="shared" si="629"/>
        <v/>
      </c>
      <c r="Z3312" s="4" t="str">
        <f t="shared" si="630"/>
        <v/>
      </c>
      <c r="AA3312" s="4" t="str">
        <f>IF($V3312="","",IF(Y3312&lt;36,0,IF(AND(36&lt;=Y3312,Y3312&lt;71),VLOOKUP($W3312,日射量と図３!$E$6:$F$34,2,TRUE),IF(AND(71&lt;=Y3312,Y3312&lt;107),VLOOKUP($W3312,日射量と図３!$E$6:$G$34,3,TRUE),IF(AND(107&lt;=Y3312,Y3312&lt;143),VLOOKUP($W3312,日射量と図３!$E$6:$H$34,4,TRUE),VLOOKUP($W3312,日射量と図３!$E$6:$I$34,5,TRUE))))))</f>
        <v/>
      </c>
      <c r="AB3312" s="4" t="str">
        <f>IF($V3312="","",IF(Z3312&lt;36,0,IF(AND(36&lt;=Z3312,Z3312&lt;71),VLOOKUP($W3312,日射量と図３!$E$6:$F$34,2,TRUE),IF(AND(71&lt;=Z3312,Z3312&lt;107),VLOOKUP($W3312,日射量と図３!$E$6:$G$34,3,TRUE),IF(AND(107&lt;=Z3312,Z3312&lt;143),VLOOKUP($W3312,日射量と図３!$E$6:$H$34,4,TRUE),VLOOKUP($W3312,日射量と図３!$E$6:$I$34,5,TRUE))))))</f>
        <v/>
      </c>
      <c r="AC3312" s="382" t="str">
        <f t="shared" si="624"/>
        <v/>
      </c>
      <c r="AD3312" s="382" t="str">
        <f t="shared" si="625"/>
        <v/>
      </c>
    </row>
    <row r="3313" spans="11:30" ht="13.5" customHeight="1">
      <c r="K3313" s="4">
        <f t="shared" si="619"/>
        <v>10</v>
      </c>
      <c r="L3313" s="34">
        <v>43389</v>
      </c>
      <c r="M3313" s="4">
        <v>138</v>
      </c>
      <c r="N3313" s="4">
        <v>22</v>
      </c>
      <c r="O3313" s="31">
        <v>0.875</v>
      </c>
      <c r="P3313" s="35">
        <v>18.309999999999999</v>
      </c>
      <c r="Q3313" s="36">
        <f t="shared" si="620"/>
        <v>16</v>
      </c>
      <c r="R3313" s="4">
        <f t="shared" si="621"/>
        <v>0</v>
      </c>
      <c r="S3313" s="31">
        <f t="shared" si="627"/>
        <v>0.24079861111111112</v>
      </c>
      <c r="T3313" s="31">
        <f t="shared" si="628"/>
        <v>0.73447916666666668</v>
      </c>
      <c r="U3313" s="4">
        <f t="shared" si="622"/>
        <v>0</v>
      </c>
      <c r="V3313" s="4" t="str">
        <f t="shared" si="626"/>
        <v/>
      </c>
      <c r="W3313" s="18" t="str">
        <f>IF(V3313="","",VLOOKUP(L3313,日射量と図３!$A$4:$C$368,3,TRUE)*238.85/100)</f>
        <v/>
      </c>
      <c r="X3313" s="4" t="str">
        <f t="shared" si="623"/>
        <v/>
      </c>
      <c r="Y3313" s="4" t="str">
        <f t="shared" si="629"/>
        <v/>
      </c>
      <c r="Z3313" s="4" t="str">
        <f t="shared" si="630"/>
        <v/>
      </c>
      <c r="AA3313" s="4" t="str">
        <f>IF($V3313="","",IF(Y3313&lt;36,0,IF(AND(36&lt;=Y3313,Y3313&lt;71),VLOOKUP($W3313,日射量と図３!$E$6:$F$34,2,TRUE),IF(AND(71&lt;=Y3313,Y3313&lt;107),VLOOKUP($W3313,日射量と図３!$E$6:$G$34,3,TRUE),IF(AND(107&lt;=Y3313,Y3313&lt;143),VLOOKUP($W3313,日射量と図３!$E$6:$H$34,4,TRUE),VLOOKUP($W3313,日射量と図３!$E$6:$I$34,5,TRUE))))))</f>
        <v/>
      </c>
      <c r="AB3313" s="4" t="str">
        <f>IF($V3313="","",IF(Z3313&lt;36,0,IF(AND(36&lt;=Z3313,Z3313&lt;71),VLOOKUP($W3313,日射量と図３!$E$6:$F$34,2,TRUE),IF(AND(71&lt;=Z3313,Z3313&lt;107),VLOOKUP($W3313,日射量と図３!$E$6:$G$34,3,TRUE),IF(AND(107&lt;=Z3313,Z3313&lt;143),VLOOKUP($W3313,日射量と図３!$E$6:$H$34,4,TRUE),VLOOKUP($W3313,日射量と図３!$E$6:$I$34,5,TRUE))))))</f>
        <v/>
      </c>
      <c r="AC3313" s="382" t="str">
        <f t="shared" si="624"/>
        <v/>
      </c>
      <c r="AD3313" s="382" t="str">
        <f t="shared" si="625"/>
        <v/>
      </c>
    </row>
    <row r="3314" spans="11:30" ht="13.5" customHeight="1">
      <c r="K3314" s="4">
        <f t="shared" si="619"/>
        <v>10</v>
      </c>
      <c r="L3314" s="34">
        <v>43389</v>
      </c>
      <c r="M3314" s="4">
        <v>138</v>
      </c>
      <c r="N3314" s="4">
        <v>23</v>
      </c>
      <c r="O3314" s="31">
        <v>0.91666666666666663</v>
      </c>
      <c r="P3314" s="35">
        <v>17.88</v>
      </c>
      <c r="Q3314" s="36">
        <f t="shared" si="620"/>
        <v>13</v>
      </c>
      <c r="R3314" s="4">
        <f t="shared" si="621"/>
        <v>0</v>
      </c>
      <c r="S3314" s="31">
        <f t="shared" si="627"/>
        <v>0.24079861111111112</v>
      </c>
      <c r="T3314" s="31">
        <f t="shared" si="628"/>
        <v>0.73447916666666668</v>
      </c>
      <c r="U3314" s="4">
        <f t="shared" si="622"/>
        <v>0</v>
      </c>
      <c r="V3314" s="4" t="str">
        <f t="shared" si="626"/>
        <v/>
      </c>
      <c r="W3314" s="18" t="str">
        <f>IF(V3314="","",VLOOKUP(L3314,日射量と図３!$A$4:$C$368,3,TRUE)*238.85/100)</f>
        <v/>
      </c>
      <c r="X3314" s="4" t="str">
        <f t="shared" si="623"/>
        <v/>
      </c>
      <c r="Y3314" s="4" t="str">
        <f t="shared" si="629"/>
        <v/>
      </c>
      <c r="Z3314" s="4" t="str">
        <f t="shared" si="630"/>
        <v/>
      </c>
      <c r="AA3314" s="4" t="str">
        <f>IF($V3314="","",IF(Y3314&lt;36,0,IF(AND(36&lt;=Y3314,Y3314&lt;71),VLOOKUP($W3314,日射量と図３!$E$6:$F$34,2,TRUE),IF(AND(71&lt;=Y3314,Y3314&lt;107),VLOOKUP($W3314,日射量と図３!$E$6:$G$34,3,TRUE),IF(AND(107&lt;=Y3314,Y3314&lt;143),VLOOKUP($W3314,日射量と図３!$E$6:$H$34,4,TRUE),VLOOKUP($W3314,日射量と図３!$E$6:$I$34,5,TRUE))))))</f>
        <v/>
      </c>
      <c r="AB3314" s="4" t="str">
        <f>IF($V3314="","",IF(Z3314&lt;36,0,IF(AND(36&lt;=Z3314,Z3314&lt;71),VLOOKUP($W3314,日射量と図３!$E$6:$F$34,2,TRUE),IF(AND(71&lt;=Z3314,Z3314&lt;107),VLOOKUP($W3314,日射量と図３!$E$6:$G$34,3,TRUE),IF(AND(107&lt;=Z3314,Z3314&lt;143),VLOOKUP($W3314,日射量と図３!$E$6:$H$34,4,TRUE),VLOOKUP($W3314,日射量と図３!$E$6:$I$34,5,TRUE))))))</f>
        <v/>
      </c>
      <c r="AC3314" s="382" t="str">
        <f t="shared" si="624"/>
        <v/>
      </c>
      <c r="AD3314" s="382" t="str">
        <f t="shared" si="625"/>
        <v/>
      </c>
    </row>
    <row r="3315" spans="11:30" ht="13.5" customHeight="1">
      <c r="K3315" s="4">
        <f t="shared" si="619"/>
        <v>10</v>
      </c>
      <c r="L3315" s="34">
        <v>43389</v>
      </c>
      <c r="M3315" s="4">
        <v>138</v>
      </c>
      <c r="N3315" s="4">
        <v>24</v>
      </c>
      <c r="O3315" s="31">
        <v>0.95833333333333337</v>
      </c>
      <c r="P3315" s="35">
        <v>17.169999999999998</v>
      </c>
      <c r="Q3315" s="36">
        <f t="shared" si="620"/>
        <v>13</v>
      </c>
      <c r="R3315" s="4">
        <f t="shared" si="621"/>
        <v>0</v>
      </c>
      <c r="S3315" s="31">
        <f t="shared" si="627"/>
        <v>0.24079861111111112</v>
      </c>
      <c r="T3315" s="31">
        <f t="shared" si="628"/>
        <v>0.73447916666666668</v>
      </c>
      <c r="U3315" s="4">
        <f t="shared" si="622"/>
        <v>0</v>
      </c>
      <c r="V3315" s="4" t="str">
        <f t="shared" si="626"/>
        <v/>
      </c>
      <c r="W3315" s="18" t="str">
        <f>IF(V3315="","",VLOOKUP(L3315,日射量と図３!$A$4:$C$368,3,TRUE)*238.85/100)</f>
        <v/>
      </c>
      <c r="X3315" s="4" t="str">
        <f t="shared" si="623"/>
        <v/>
      </c>
      <c r="Y3315" s="4" t="str">
        <f t="shared" si="629"/>
        <v/>
      </c>
      <c r="Z3315" s="4" t="str">
        <f t="shared" si="630"/>
        <v/>
      </c>
      <c r="AA3315" s="4" t="str">
        <f>IF($V3315="","",IF(Y3315&lt;36,0,IF(AND(36&lt;=Y3315,Y3315&lt;71),VLOOKUP($W3315,日射量と図３!$E$6:$F$34,2,TRUE),IF(AND(71&lt;=Y3315,Y3315&lt;107),VLOOKUP($W3315,日射量と図３!$E$6:$G$34,3,TRUE),IF(AND(107&lt;=Y3315,Y3315&lt;143),VLOOKUP($W3315,日射量と図３!$E$6:$H$34,4,TRUE),VLOOKUP($W3315,日射量と図３!$E$6:$I$34,5,TRUE))))))</f>
        <v/>
      </c>
      <c r="AB3315" s="4" t="str">
        <f>IF($V3315="","",IF(Z3315&lt;36,0,IF(AND(36&lt;=Z3315,Z3315&lt;71),VLOOKUP($W3315,日射量と図３!$E$6:$F$34,2,TRUE),IF(AND(71&lt;=Z3315,Z3315&lt;107),VLOOKUP($W3315,日射量と図３!$E$6:$G$34,3,TRUE),IF(AND(107&lt;=Z3315,Z3315&lt;143),VLOOKUP($W3315,日射量と図３!$E$6:$H$34,4,TRUE),VLOOKUP($W3315,日射量と図３!$E$6:$I$34,5,TRUE))))))</f>
        <v/>
      </c>
      <c r="AC3315" s="382" t="str">
        <f t="shared" si="624"/>
        <v/>
      </c>
      <c r="AD3315" s="382" t="str">
        <f t="shared" si="625"/>
        <v/>
      </c>
    </row>
    <row r="3316" spans="11:30" ht="13.5" customHeight="1">
      <c r="K3316" s="4">
        <f t="shared" si="619"/>
        <v>10</v>
      </c>
      <c r="L3316" s="34">
        <v>43390</v>
      </c>
      <c r="M3316" s="4">
        <v>139</v>
      </c>
      <c r="N3316" s="4">
        <v>1</v>
      </c>
      <c r="O3316" s="31">
        <v>0</v>
      </c>
      <c r="P3316" s="35">
        <v>16.82</v>
      </c>
      <c r="Q3316" s="36">
        <f t="shared" si="620"/>
        <v>13</v>
      </c>
      <c r="R3316" s="4">
        <f t="shared" si="621"/>
        <v>0</v>
      </c>
      <c r="S3316" s="31">
        <f t="shared" si="627"/>
        <v>0.24079861111111112</v>
      </c>
      <c r="T3316" s="31">
        <f t="shared" si="628"/>
        <v>0.73447916666666668</v>
      </c>
      <c r="U3316" s="4">
        <f t="shared" si="622"/>
        <v>0</v>
      </c>
      <c r="V3316" s="4">
        <f t="shared" si="626"/>
        <v>0</v>
      </c>
      <c r="W3316" s="18">
        <f>IF(V3316="","",VLOOKUP(L3316,日射量と図３!$A$4:$C$368,3,TRUE)*238.85/100)</f>
        <v>26.273499999999999</v>
      </c>
      <c r="X3316" s="4">
        <f t="shared" si="623"/>
        <v>12</v>
      </c>
      <c r="Y3316" s="4">
        <f t="shared" si="629"/>
        <v>0</v>
      </c>
      <c r="Z3316" s="4">
        <f t="shared" si="630"/>
        <v>0</v>
      </c>
      <c r="AA3316" s="4">
        <f>IF($V3316="","",IF(Y3316&lt;36,0,IF(AND(36&lt;=Y3316,Y3316&lt;71),VLOOKUP($W3316,日射量と図３!$E$6:$F$34,2,TRUE),IF(AND(71&lt;=Y3316,Y3316&lt;107),VLOOKUP($W3316,日射量と図３!$E$6:$G$34,3,TRUE),IF(AND(107&lt;=Y3316,Y3316&lt;143),VLOOKUP($W3316,日射量と図３!$E$6:$H$34,4,TRUE),VLOOKUP($W3316,日射量と図３!$E$6:$I$34,5,TRUE))))))</f>
        <v>0</v>
      </c>
      <c r="AB3316" s="4">
        <f>IF($V3316="","",IF(Z3316&lt;36,0,IF(AND(36&lt;=Z3316,Z3316&lt;71),VLOOKUP($W3316,日射量と図３!$E$6:$F$34,2,TRUE),IF(AND(71&lt;=Z3316,Z3316&lt;107),VLOOKUP($W3316,日射量と図３!$E$6:$G$34,3,TRUE),IF(AND(107&lt;=Z3316,Z3316&lt;143),VLOOKUP($W3316,日射量と図３!$E$6:$H$34,4,TRUE),VLOOKUP($W3316,日射量と図３!$E$6:$I$34,5,TRUE))))))</f>
        <v>0</v>
      </c>
      <c r="AC3316" s="382">
        <f t="shared" si="624"/>
        <v>0</v>
      </c>
      <c r="AD3316" s="382">
        <f t="shared" si="625"/>
        <v>0</v>
      </c>
    </row>
    <row r="3317" spans="11:30" ht="13.5" customHeight="1">
      <c r="K3317" s="4">
        <f t="shared" si="619"/>
        <v>10</v>
      </c>
      <c r="L3317" s="34">
        <v>43390</v>
      </c>
      <c r="M3317" s="4">
        <v>139</v>
      </c>
      <c r="N3317" s="4">
        <v>2</v>
      </c>
      <c r="O3317" s="31">
        <v>4.1666666666666664E-2</v>
      </c>
      <c r="P3317" s="35">
        <v>16.440000000000001</v>
      </c>
      <c r="Q3317" s="36">
        <f t="shared" si="620"/>
        <v>13</v>
      </c>
      <c r="R3317" s="4">
        <f t="shared" si="621"/>
        <v>0</v>
      </c>
      <c r="S3317" s="31">
        <f t="shared" si="627"/>
        <v>0.24079861111111112</v>
      </c>
      <c r="T3317" s="31">
        <f t="shared" si="628"/>
        <v>0.73447916666666668</v>
      </c>
      <c r="U3317" s="4">
        <f t="shared" si="622"/>
        <v>0</v>
      </c>
      <c r="V3317" s="4" t="str">
        <f t="shared" si="626"/>
        <v/>
      </c>
      <c r="W3317" s="18" t="str">
        <f>IF(V3317="","",VLOOKUP(L3317,日射量と図３!$A$4:$C$368,3,TRUE)*238.85/100)</f>
        <v/>
      </c>
      <c r="X3317" s="4" t="str">
        <f t="shared" si="623"/>
        <v/>
      </c>
      <c r="Y3317" s="4" t="str">
        <f t="shared" si="629"/>
        <v/>
      </c>
      <c r="Z3317" s="4" t="str">
        <f t="shared" si="630"/>
        <v/>
      </c>
      <c r="AA3317" s="4" t="str">
        <f>IF($V3317="","",IF(Y3317&lt;36,0,IF(AND(36&lt;=Y3317,Y3317&lt;71),VLOOKUP($W3317,日射量と図３!$E$6:$F$34,2,TRUE),IF(AND(71&lt;=Y3317,Y3317&lt;107),VLOOKUP($W3317,日射量と図３!$E$6:$G$34,3,TRUE),IF(AND(107&lt;=Y3317,Y3317&lt;143),VLOOKUP($W3317,日射量と図３!$E$6:$H$34,4,TRUE),VLOOKUP($W3317,日射量と図３!$E$6:$I$34,5,TRUE))))))</f>
        <v/>
      </c>
      <c r="AB3317" s="4" t="str">
        <f>IF($V3317="","",IF(Z3317&lt;36,0,IF(AND(36&lt;=Z3317,Z3317&lt;71),VLOOKUP($W3317,日射量と図３!$E$6:$F$34,2,TRUE),IF(AND(71&lt;=Z3317,Z3317&lt;107),VLOOKUP($W3317,日射量と図３!$E$6:$G$34,3,TRUE),IF(AND(107&lt;=Z3317,Z3317&lt;143),VLOOKUP($W3317,日射量と図３!$E$6:$H$34,4,TRUE),VLOOKUP($W3317,日射量と図３!$E$6:$I$34,5,TRUE))))))</f>
        <v/>
      </c>
      <c r="AC3317" s="382" t="str">
        <f t="shared" si="624"/>
        <v/>
      </c>
      <c r="AD3317" s="382" t="str">
        <f t="shared" si="625"/>
        <v/>
      </c>
    </row>
    <row r="3318" spans="11:30" ht="13.5" customHeight="1">
      <c r="K3318" s="4">
        <f t="shared" si="619"/>
        <v>10</v>
      </c>
      <c r="L3318" s="34">
        <v>43390</v>
      </c>
      <c r="M3318" s="4">
        <v>139</v>
      </c>
      <c r="N3318" s="4">
        <v>3</v>
      </c>
      <c r="O3318" s="31">
        <v>8.3333333333333329E-2</v>
      </c>
      <c r="P3318" s="35">
        <v>16.259999999999998</v>
      </c>
      <c r="Q3318" s="36">
        <f t="shared" si="620"/>
        <v>13</v>
      </c>
      <c r="R3318" s="4">
        <f t="shared" si="621"/>
        <v>0</v>
      </c>
      <c r="S3318" s="31">
        <f t="shared" si="627"/>
        <v>0.24079861111111112</v>
      </c>
      <c r="T3318" s="31">
        <f t="shared" si="628"/>
        <v>0.73447916666666668</v>
      </c>
      <c r="U3318" s="4">
        <f t="shared" si="622"/>
        <v>0</v>
      </c>
      <c r="V3318" s="4" t="str">
        <f t="shared" si="626"/>
        <v/>
      </c>
      <c r="W3318" s="18" t="str">
        <f>IF(V3318="","",VLOOKUP(L3318,日射量と図３!$A$4:$C$368,3,TRUE)*238.85/100)</f>
        <v/>
      </c>
      <c r="X3318" s="4" t="str">
        <f t="shared" si="623"/>
        <v/>
      </c>
      <c r="Y3318" s="4" t="str">
        <f t="shared" si="629"/>
        <v/>
      </c>
      <c r="Z3318" s="4" t="str">
        <f t="shared" si="630"/>
        <v/>
      </c>
      <c r="AA3318" s="4" t="str">
        <f>IF($V3318="","",IF(Y3318&lt;36,0,IF(AND(36&lt;=Y3318,Y3318&lt;71),VLOOKUP($W3318,日射量と図３!$E$6:$F$34,2,TRUE),IF(AND(71&lt;=Y3318,Y3318&lt;107),VLOOKUP($W3318,日射量と図３!$E$6:$G$34,3,TRUE),IF(AND(107&lt;=Y3318,Y3318&lt;143),VLOOKUP($W3318,日射量と図３!$E$6:$H$34,4,TRUE),VLOOKUP($W3318,日射量と図３!$E$6:$I$34,5,TRUE))))))</f>
        <v/>
      </c>
      <c r="AB3318" s="4" t="str">
        <f>IF($V3318="","",IF(Z3318&lt;36,0,IF(AND(36&lt;=Z3318,Z3318&lt;71),VLOOKUP($W3318,日射量と図３!$E$6:$F$34,2,TRUE),IF(AND(71&lt;=Z3318,Z3318&lt;107),VLOOKUP($W3318,日射量と図３!$E$6:$G$34,3,TRUE),IF(AND(107&lt;=Z3318,Z3318&lt;143),VLOOKUP($W3318,日射量と図３!$E$6:$H$34,4,TRUE),VLOOKUP($W3318,日射量と図３!$E$6:$I$34,5,TRUE))))))</f>
        <v/>
      </c>
      <c r="AC3318" s="382" t="str">
        <f t="shared" si="624"/>
        <v/>
      </c>
      <c r="AD3318" s="382" t="str">
        <f t="shared" si="625"/>
        <v/>
      </c>
    </row>
    <row r="3319" spans="11:30" ht="13.5" customHeight="1">
      <c r="K3319" s="4">
        <f t="shared" si="619"/>
        <v>10</v>
      </c>
      <c r="L3319" s="34">
        <v>43390</v>
      </c>
      <c r="M3319" s="4">
        <v>139</v>
      </c>
      <c r="N3319" s="4">
        <v>4</v>
      </c>
      <c r="O3319" s="31">
        <v>0.125</v>
      </c>
      <c r="P3319" s="35">
        <v>15.940000000000001</v>
      </c>
      <c r="Q3319" s="36">
        <f t="shared" si="620"/>
        <v>13</v>
      </c>
      <c r="R3319" s="4">
        <f t="shared" si="621"/>
        <v>0</v>
      </c>
      <c r="S3319" s="31">
        <f t="shared" si="627"/>
        <v>0.24079861111111112</v>
      </c>
      <c r="T3319" s="31">
        <f t="shared" si="628"/>
        <v>0.73447916666666668</v>
      </c>
      <c r="U3319" s="4">
        <f t="shared" si="622"/>
        <v>0</v>
      </c>
      <c r="V3319" s="4" t="str">
        <f t="shared" si="626"/>
        <v/>
      </c>
      <c r="W3319" s="18" t="str">
        <f>IF(V3319="","",VLOOKUP(L3319,日射量と図３!$A$4:$C$368,3,TRUE)*238.85/100)</f>
        <v/>
      </c>
      <c r="X3319" s="4" t="str">
        <f t="shared" si="623"/>
        <v/>
      </c>
      <c r="Y3319" s="4" t="str">
        <f t="shared" si="629"/>
        <v/>
      </c>
      <c r="Z3319" s="4" t="str">
        <f t="shared" si="630"/>
        <v/>
      </c>
      <c r="AA3319" s="4" t="str">
        <f>IF($V3319="","",IF(Y3319&lt;36,0,IF(AND(36&lt;=Y3319,Y3319&lt;71),VLOOKUP($W3319,日射量と図３!$E$6:$F$34,2,TRUE),IF(AND(71&lt;=Y3319,Y3319&lt;107),VLOOKUP($W3319,日射量と図３!$E$6:$G$34,3,TRUE),IF(AND(107&lt;=Y3319,Y3319&lt;143),VLOOKUP($W3319,日射量と図３!$E$6:$H$34,4,TRUE),VLOOKUP($W3319,日射量と図３!$E$6:$I$34,5,TRUE))))))</f>
        <v/>
      </c>
      <c r="AB3319" s="4" t="str">
        <f>IF($V3319="","",IF(Z3319&lt;36,0,IF(AND(36&lt;=Z3319,Z3319&lt;71),VLOOKUP($W3319,日射量と図３!$E$6:$F$34,2,TRUE),IF(AND(71&lt;=Z3319,Z3319&lt;107),VLOOKUP($W3319,日射量と図３!$E$6:$G$34,3,TRUE),IF(AND(107&lt;=Z3319,Z3319&lt;143),VLOOKUP($W3319,日射量と図３!$E$6:$H$34,4,TRUE),VLOOKUP($W3319,日射量と図３!$E$6:$I$34,5,TRUE))))))</f>
        <v/>
      </c>
      <c r="AC3319" s="382" t="str">
        <f t="shared" si="624"/>
        <v/>
      </c>
      <c r="AD3319" s="382" t="str">
        <f t="shared" si="625"/>
        <v/>
      </c>
    </row>
    <row r="3320" spans="11:30" ht="13.5" customHeight="1">
      <c r="K3320" s="4">
        <f t="shared" si="619"/>
        <v>10</v>
      </c>
      <c r="L3320" s="34">
        <v>43390</v>
      </c>
      <c r="M3320" s="4">
        <v>139</v>
      </c>
      <c r="N3320" s="4">
        <v>5</v>
      </c>
      <c r="O3320" s="31">
        <v>0.16666666666666666</v>
      </c>
      <c r="P3320" s="35">
        <v>15.62</v>
      </c>
      <c r="Q3320" s="36">
        <f t="shared" si="620"/>
        <v>15</v>
      </c>
      <c r="R3320" s="4">
        <f t="shared" si="621"/>
        <v>0</v>
      </c>
      <c r="S3320" s="31">
        <f t="shared" si="627"/>
        <v>0.24079861111111112</v>
      </c>
      <c r="T3320" s="31">
        <f t="shared" si="628"/>
        <v>0.73447916666666668</v>
      </c>
      <c r="U3320" s="4">
        <f t="shared" si="622"/>
        <v>0</v>
      </c>
      <c r="V3320" s="4" t="str">
        <f t="shared" si="626"/>
        <v/>
      </c>
      <c r="W3320" s="18" t="str">
        <f>IF(V3320="","",VLOOKUP(L3320,日射量と図３!$A$4:$C$368,3,TRUE)*238.85/100)</f>
        <v/>
      </c>
      <c r="X3320" s="4" t="str">
        <f t="shared" si="623"/>
        <v/>
      </c>
      <c r="Y3320" s="4" t="str">
        <f t="shared" si="629"/>
        <v/>
      </c>
      <c r="Z3320" s="4" t="str">
        <f t="shared" si="630"/>
        <v/>
      </c>
      <c r="AA3320" s="4" t="str">
        <f>IF($V3320="","",IF(Y3320&lt;36,0,IF(AND(36&lt;=Y3320,Y3320&lt;71),VLOOKUP($W3320,日射量と図３!$E$6:$F$34,2,TRUE),IF(AND(71&lt;=Y3320,Y3320&lt;107),VLOOKUP($W3320,日射量と図３!$E$6:$G$34,3,TRUE),IF(AND(107&lt;=Y3320,Y3320&lt;143),VLOOKUP($W3320,日射量と図３!$E$6:$H$34,4,TRUE),VLOOKUP($W3320,日射量と図３!$E$6:$I$34,5,TRUE))))))</f>
        <v/>
      </c>
      <c r="AB3320" s="4" t="str">
        <f>IF($V3320="","",IF(Z3320&lt;36,0,IF(AND(36&lt;=Z3320,Z3320&lt;71),VLOOKUP($W3320,日射量と図３!$E$6:$F$34,2,TRUE),IF(AND(71&lt;=Z3320,Z3320&lt;107),VLOOKUP($W3320,日射量と図３!$E$6:$G$34,3,TRUE),IF(AND(107&lt;=Z3320,Z3320&lt;143),VLOOKUP($W3320,日射量と図３!$E$6:$H$34,4,TRUE),VLOOKUP($W3320,日射量と図３!$E$6:$I$34,5,TRUE))))))</f>
        <v/>
      </c>
      <c r="AC3320" s="382" t="str">
        <f t="shared" si="624"/>
        <v/>
      </c>
      <c r="AD3320" s="382" t="str">
        <f t="shared" si="625"/>
        <v/>
      </c>
    </row>
    <row r="3321" spans="11:30" ht="13.5" customHeight="1">
      <c r="K3321" s="4">
        <f t="shared" si="619"/>
        <v>10</v>
      </c>
      <c r="L3321" s="34">
        <v>43390</v>
      </c>
      <c r="M3321" s="4">
        <v>139</v>
      </c>
      <c r="N3321" s="4">
        <v>6</v>
      </c>
      <c r="O3321" s="31">
        <v>0.20833333333333334</v>
      </c>
      <c r="P3321" s="35">
        <v>15.360000000000003</v>
      </c>
      <c r="Q3321" s="36">
        <f t="shared" si="620"/>
        <v>15</v>
      </c>
      <c r="R3321" s="4">
        <f t="shared" si="621"/>
        <v>0</v>
      </c>
      <c r="S3321" s="31">
        <f t="shared" si="627"/>
        <v>0.24079861111111112</v>
      </c>
      <c r="T3321" s="31">
        <f t="shared" si="628"/>
        <v>0.73447916666666668</v>
      </c>
      <c r="U3321" s="4">
        <f t="shared" si="622"/>
        <v>0</v>
      </c>
      <c r="V3321" s="4" t="str">
        <f t="shared" si="626"/>
        <v/>
      </c>
      <c r="W3321" s="18" t="str">
        <f>IF(V3321="","",VLOOKUP(L3321,日射量と図３!$A$4:$C$368,3,TRUE)*238.85/100)</f>
        <v/>
      </c>
      <c r="X3321" s="4" t="str">
        <f t="shared" si="623"/>
        <v/>
      </c>
      <c r="Y3321" s="4" t="str">
        <f t="shared" si="629"/>
        <v/>
      </c>
      <c r="Z3321" s="4" t="str">
        <f t="shared" si="630"/>
        <v/>
      </c>
      <c r="AA3321" s="4" t="str">
        <f>IF($V3321="","",IF(Y3321&lt;36,0,IF(AND(36&lt;=Y3321,Y3321&lt;71),VLOOKUP($W3321,日射量と図３!$E$6:$F$34,2,TRUE),IF(AND(71&lt;=Y3321,Y3321&lt;107),VLOOKUP($W3321,日射量と図３!$E$6:$G$34,3,TRUE),IF(AND(107&lt;=Y3321,Y3321&lt;143),VLOOKUP($W3321,日射量と図３!$E$6:$H$34,4,TRUE),VLOOKUP($W3321,日射量と図３!$E$6:$I$34,5,TRUE))))))</f>
        <v/>
      </c>
      <c r="AB3321" s="4" t="str">
        <f>IF($V3321="","",IF(Z3321&lt;36,0,IF(AND(36&lt;=Z3321,Z3321&lt;71),VLOOKUP($W3321,日射量と図３!$E$6:$F$34,2,TRUE),IF(AND(71&lt;=Z3321,Z3321&lt;107),VLOOKUP($W3321,日射量と図３!$E$6:$G$34,3,TRUE),IF(AND(107&lt;=Z3321,Z3321&lt;143),VLOOKUP($W3321,日射量と図３!$E$6:$H$34,4,TRUE),VLOOKUP($W3321,日射量と図３!$E$6:$I$34,5,TRUE))))))</f>
        <v/>
      </c>
      <c r="AC3321" s="382" t="str">
        <f t="shared" si="624"/>
        <v/>
      </c>
      <c r="AD3321" s="382" t="str">
        <f t="shared" si="625"/>
        <v/>
      </c>
    </row>
    <row r="3322" spans="11:30" ht="13.5" customHeight="1">
      <c r="K3322" s="4">
        <f t="shared" si="619"/>
        <v>10</v>
      </c>
      <c r="L3322" s="34">
        <v>43390</v>
      </c>
      <c r="M3322" s="4">
        <v>139</v>
      </c>
      <c r="N3322" s="4">
        <v>7</v>
      </c>
      <c r="O3322" s="31">
        <v>0.25</v>
      </c>
      <c r="P3322" s="35">
        <v>15.170000000000002</v>
      </c>
      <c r="Q3322" s="36">
        <f t="shared" si="620"/>
        <v>15</v>
      </c>
      <c r="R3322" s="4">
        <f t="shared" si="621"/>
        <v>0</v>
      </c>
      <c r="S3322" s="31">
        <f t="shared" si="627"/>
        <v>0.24079861111111112</v>
      </c>
      <c r="T3322" s="31">
        <f t="shared" si="628"/>
        <v>0.73447916666666668</v>
      </c>
      <c r="U3322" s="4">
        <f t="shared" si="622"/>
        <v>0</v>
      </c>
      <c r="V3322" s="4" t="str">
        <f t="shared" si="626"/>
        <v/>
      </c>
      <c r="W3322" s="18" t="str">
        <f>IF(V3322="","",VLOOKUP(L3322,日射量と図３!$A$4:$C$368,3,TRUE)*238.85/100)</f>
        <v/>
      </c>
      <c r="X3322" s="4" t="str">
        <f t="shared" si="623"/>
        <v/>
      </c>
      <c r="Y3322" s="4" t="str">
        <f t="shared" si="629"/>
        <v/>
      </c>
      <c r="Z3322" s="4" t="str">
        <f t="shared" si="630"/>
        <v/>
      </c>
      <c r="AA3322" s="4" t="str">
        <f>IF($V3322="","",IF(Y3322&lt;36,0,IF(AND(36&lt;=Y3322,Y3322&lt;71),VLOOKUP($W3322,日射量と図３!$E$6:$F$34,2,TRUE),IF(AND(71&lt;=Y3322,Y3322&lt;107),VLOOKUP($W3322,日射量と図３!$E$6:$G$34,3,TRUE),IF(AND(107&lt;=Y3322,Y3322&lt;143),VLOOKUP($W3322,日射量と図３!$E$6:$H$34,4,TRUE),VLOOKUP($W3322,日射量と図３!$E$6:$I$34,5,TRUE))))))</f>
        <v/>
      </c>
      <c r="AB3322" s="4" t="str">
        <f>IF($V3322="","",IF(Z3322&lt;36,0,IF(AND(36&lt;=Z3322,Z3322&lt;71),VLOOKUP($W3322,日射量と図３!$E$6:$F$34,2,TRUE),IF(AND(71&lt;=Z3322,Z3322&lt;107),VLOOKUP($W3322,日射量と図３!$E$6:$G$34,3,TRUE),IF(AND(107&lt;=Z3322,Z3322&lt;143),VLOOKUP($W3322,日射量と図３!$E$6:$H$34,4,TRUE),VLOOKUP($W3322,日射量と図３!$E$6:$I$34,5,TRUE))))))</f>
        <v/>
      </c>
      <c r="AC3322" s="382" t="str">
        <f t="shared" si="624"/>
        <v/>
      </c>
      <c r="AD3322" s="382" t="str">
        <f t="shared" si="625"/>
        <v/>
      </c>
    </row>
    <row r="3323" spans="11:30" ht="13.5" customHeight="1">
      <c r="K3323" s="4">
        <f t="shared" si="619"/>
        <v>10</v>
      </c>
      <c r="L3323" s="34">
        <v>43390</v>
      </c>
      <c r="M3323" s="4">
        <v>139</v>
      </c>
      <c r="N3323" s="4">
        <v>8</v>
      </c>
      <c r="O3323" s="31">
        <v>0.29166666666666669</v>
      </c>
      <c r="P3323" s="35">
        <v>15.64</v>
      </c>
      <c r="Q3323" s="36">
        <f t="shared" si="620"/>
        <v>12</v>
      </c>
      <c r="R3323" s="4">
        <f t="shared" si="621"/>
        <v>0</v>
      </c>
      <c r="S3323" s="31">
        <f t="shared" si="627"/>
        <v>0.24079861111111112</v>
      </c>
      <c r="T3323" s="31">
        <f t="shared" si="628"/>
        <v>0.73447916666666668</v>
      </c>
      <c r="U3323" s="4">
        <f t="shared" si="622"/>
        <v>0</v>
      </c>
      <c r="V3323" s="4" t="str">
        <f t="shared" si="626"/>
        <v/>
      </c>
      <c r="W3323" s="18" t="str">
        <f>IF(V3323="","",VLOOKUP(L3323,日射量と図３!$A$4:$C$368,3,TRUE)*238.85/100)</f>
        <v/>
      </c>
      <c r="X3323" s="4" t="str">
        <f t="shared" si="623"/>
        <v/>
      </c>
      <c r="Y3323" s="4" t="str">
        <f t="shared" si="629"/>
        <v/>
      </c>
      <c r="Z3323" s="4" t="str">
        <f t="shared" si="630"/>
        <v/>
      </c>
      <c r="AA3323" s="4" t="str">
        <f>IF($V3323="","",IF(Y3323&lt;36,0,IF(AND(36&lt;=Y3323,Y3323&lt;71),VLOOKUP($W3323,日射量と図３!$E$6:$F$34,2,TRUE),IF(AND(71&lt;=Y3323,Y3323&lt;107),VLOOKUP($W3323,日射量と図３!$E$6:$G$34,3,TRUE),IF(AND(107&lt;=Y3323,Y3323&lt;143),VLOOKUP($W3323,日射量と図３!$E$6:$H$34,4,TRUE),VLOOKUP($W3323,日射量と図３!$E$6:$I$34,5,TRUE))))))</f>
        <v/>
      </c>
      <c r="AB3323" s="4" t="str">
        <f>IF($V3323="","",IF(Z3323&lt;36,0,IF(AND(36&lt;=Z3323,Z3323&lt;71),VLOOKUP($W3323,日射量と図３!$E$6:$F$34,2,TRUE),IF(AND(71&lt;=Z3323,Z3323&lt;107),VLOOKUP($W3323,日射量と図３!$E$6:$G$34,3,TRUE),IF(AND(107&lt;=Z3323,Z3323&lt;143),VLOOKUP($W3323,日射量と図３!$E$6:$H$34,4,TRUE),VLOOKUP($W3323,日射量と図３!$E$6:$I$34,5,TRUE))))))</f>
        <v/>
      </c>
      <c r="AC3323" s="382" t="str">
        <f t="shared" si="624"/>
        <v/>
      </c>
      <c r="AD3323" s="382" t="str">
        <f t="shared" si="625"/>
        <v/>
      </c>
    </row>
    <row r="3324" spans="11:30" ht="13.5" customHeight="1">
      <c r="K3324" s="4">
        <f t="shared" si="619"/>
        <v>10</v>
      </c>
      <c r="L3324" s="34">
        <v>43390</v>
      </c>
      <c r="M3324" s="4">
        <v>139</v>
      </c>
      <c r="N3324" s="4">
        <v>9</v>
      </c>
      <c r="O3324" s="31">
        <v>0.33333333333333331</v>
      </c>
      <c r="P3324" s="35">
        <v>16.589999999999996</v>
      </c>
      <c r="Q3324" s="36">
        <f t="shared" si="620"/>
        <v>12</v>
      </c>
      <c r="R3324" s="4">
        <f t="shared" si="621"/>
        <v>0</v>
      </c>
      <c r="S3324" s="31">
        <f t="shared" si="627"/>
        <v>0.24079861111111112</v>
      </c>
      <c r="T3324" s="31">
        <f t="shared" si="628"/>
        <v>0.73447916666666668</v>
      </c>
      <c r="U3324" s="4">
        <f t="shared" si="622"/>
        <v>0</v>
      </c>
      <c r="V3324" s="4" t="str">
        <f t="shared" si="626"/>
        <v/>
      </c>
      <c r="W3324" s="18" t="str">
        <f>IF(V3324="","",VLOOKUP(L3324,日射量と図３!$A$4:$C$368,3,TRUE)*238.85/100)</f>
        <v/>
      </c>
      <c r="X3324" s="4" t="str">
        <f t="shared" si="623"/>
        <v/>
      </c>
      <c r="Y3324" s="4" t="str">
        <f t="shared" si="629"/>
        <v/>
      </c>
      <c r="Z3324" s="4" t="str">
        <f t="shared" si="630"/>
        <v/>
      </c>
      <c r="AA3324" s="4" t="str">
        <f>IF($V3324="","",IF(Y3324&lt;36,0,IF(AND(36&lt;=Y3324,Y3324&lt;71),VLOOKUP($W3324,日射量と図３!$E$6:$F$34,2,TRUE),IF(AND(71&lt;=Y3324,Y3324&lt;107),VLOOKUP($W3324,日射量と図３!$E$6:$G$34,3,TRUE),IF(AND(107&lt;=Y3324,Y3324&lt;143),VLOOKUP($W3324,日射量と図３!$E$6:$H$34,4,TRUE),VLOOKUP($W3324,日射量と図３!$E$6:$I$34,5,TRUE))))))</f>
        <v/>
      </c>
      <c r="AB3324" s="4" t="str">
        <f>IF($V3324="","",IF(Z3324&lt;36,0,IF(AND(36&lt;=Z3324,Z3324&lt;71),VLOOKUP($W3324,日射量と図３!$E$6:$F$34,2,TRUE),IF(AND(71&lt;=Z3324,Z3324&lt;107),VLOOKUP($W3324,日射量と図３!$E$6:$G$34,3,TRUE),IF(AND(107&lt;=Z3324,Z3324&lt;143),VLOOKUP($W3324,日射量と図３!$E$6:$H$34,4,TRUE),VLOOKUP($W3324,日射量と図３!$E$6:$I$34,5,TRUE))))))</f>
        <v/>
      </c>
      <c r="AC3324" s="382" t="str">
        <f t="shared" si="624"/>
        <v/>
      </c>
      <c r="AD3324" s="382" t="str">
        <f t="shared" si="625"/>
        <v/>
      </c>
    </row>
    <row r="3325" spans="11:30" ht="13.5" customHeight="1">
      <c r="K3325" s="4">
        <f t="shared" si="619"/>
        <v>10</v>
      </c>
      <c r="L3325" s="34">
        <v>43390</v>
      </c>
      <c r="M3325" s="4">
        <v>139</v>
      </c>
      <c r="N3325" s="4">
        <v>10</v>
      </c>
      <c r="O3325" s="31">
        <v>0.375</v>
      </c>
      <c r="P3325" s="35">
        <v>17.88</v>
      </c>
      <c r="Q3325" s="36">
        <f t="shared" si="620"/>
        <v>12</v>
      </c>
      <c r="R3325" s="4">
        <f t="shared" si="621"/>
        <v>0</v>
      </c>
      <c r="S3325" s="31">
        <f t="shared" si="627"/>
        <v>0.24079861111111112</v>
      </c>
      <c r="T3325" s="31">
        <f t="shared" si="628"/>
        <v>0.73447916666666668</v>
      </c>
      <c r="U3325" s="4">
        <f t="shared" si="622"/>
        <v>0</v>
      </c>
      <c r="V3325" s="4" t="str">
        <f t="shared" si="626"/>
        <v/>
      </c>
      <c r="W3325" s="18" t="str">
        <f>IF(V3325="","",VLOOKUP(L3325,日射量と図３!$A$4:$C$368,3,TRUE)*238.85/100)</f>
        <v/>
      </c>
      <c r="X3325" s="4" t="str">
        <f t="shared" si="623"/>
        <v/>
      </c>
      <c r="Y3325" s="4" t="str">
        <f t="shared" si="629"/>
        <v/>
      </c>
      <c r="Z3325" s="4" t="str">
        <f t="shared" si="630"/>
        <v/>
      </c>
      <c r="AA3325" s="4" t="str">
        <f>IF($V3325="","",IF(Y3325&lt;36,0,IF(AND(36&lt;=Y3325,Y3325&lt;71),VLOOKUP($W3325,日射量と図３!$E$6:$F$34,2,TRUE),IF(AND(71&lt;=Y3325,Y3325&lt;107),VLOOKUP($W3325,日射量と図３!$E$6:$G$34,3,TRUE),IF(AND(107&lt;=Y3325,Y3325&lt;143),VLOOKUP($W3325,日射量と図３!$E$6:$H$34,4,TRUE),VLOOKUP($W3325,日射量と図３!$E$6:$I$34,5,TRUE))))))</f>
        <v/>
      </c>
      <c r="AB3325" s="4" t="str">
        <f>IF($V3325="","",IF(Z3325&lt;36,0,IF(AND(36&lt;=Z3325,Z3325&lt;71),VLOOKUP($W3325,日射量と図３!$E$6:$F$34,2,TRUE),IF(AND(71&lt;=Z3325,Z3325&lt;107),VLOOKUP($W3325,日射量と図３!$E$6:$G$34,3,TRUE),IF(AND(107&lt;=Z3325,Z3325&lt;143),VLOOKUP($W3325,日射量と図３!$E$6:$H$34,4,TRUE),VLOOKUP($W3325,日射量と図３!$E$6:$I$34,5,TRUE))))))</f>
        <v/>
      </c>
      <c r="AC3325" s="382" t="str">
        <f t="shared" si="624"/>
        <v/>
      </c>
      <c r="AD3325" s="382" t="str">
        <f t="shared" si="625"/>
        <v/>
      </c>
    </row>
    <row r="3326" spans="11:30" ht="13.5" customHeight="1">
      <c r="K3326" s="4">
        <f t="shared" si="619"/>
        <v>10</v>
      </c>
      <c r="L3326" s="34">
        <v>43390</v>
      </c>
      <c r="M3326" s="4">
        <v>139</v>
      </c>
      <c r="N3326" s="4">
        <v>11</v>
      </c>
      <c r="O3326" s="31">
        <v>0.41666666666666669</v>
      </c>
      <c r="P3326" s="35">
        <v>19.199999999999996</v>
      </c>
      <c r="Q3326" s="36">
        <f t="shared" si="620"/>
        <v>12</v>
      </c>
      <c r="R3326" s="4">
        <f t="shared" si="621"/>
        <v>0</v>
      </c>
      <c r="S3326" s="31">
        <f t="shared" si="627"/>
        <v>0.24079861111111112</v>
      </c>
      <c r="T3326" s="31">
        <f t="shared" si="628"/>
        <v>0.73447916666666668</v>
      </c>
      <c r="U3326" s="4">
        <f t="shared" si="622"/>
        <v>0</v>
      </c>
      <c r="V3326" s="4" t="str">
        <f t="shared" si="626"/>
        <v/>
      </c>
      <c r="W3326" s="18" t="str">
        <f>IF(V3326="","",VLOOKUP(L3326,日射量と図３!$A$4:$C$368,3,TRUE)*238.85/100)</f>
        <v/>
      </c>
      <c r="X3326" s="4" t="str">
        <f t="shared" si="623"/>
        <v/>
      </c>
      <c r="Y3326" s="4" t="str">
        <f t="shared" si="629"/>
        <v/>
      </c>
      <c r="Z3326" s="4" t="str">
        <f t="shared" si="630"/>
        <v/>
      </c>
      <c r="AA3326" s="4" t="str">
        <f>IF($V3326="","",IF(Y3326&lt;36,0,IF(AND(36&lt;=Y3326,Y3326&lt;71),VLOOKUP($W3326,日射量と図３!$E$6:$F$34,2,TRUE),IF(AND(71&lt;=Y3326,Y3326&lt;107),VLOOKUP($W3326,日射量と図３!$E$6:$G$34,3,TRUE),IF(AND(107&lt;=Y3326,Y3326&lt;143),VLOOKUP($W3326,日射量と図３!$E$6:$H$34,4,TRUE),VLOOKUP($W3326,日射量と図３!$E$6:$I$34,5,TRUE))))))</f>
        <v/>
      </c>
      <c r="AB3326" s="4" t="str">
        <f>IF($V3326="","",IF(Z3326&lt;36,0,IF(AND(36&lt;=Z3326,Z3326&lt;71),VLOOKUP($W3326,日射量と図３!$E$6:$F$34,2,TRUE),IF(AND(71&lt;=Z3326,Z3326&lt;107),VLOOKUP($W3326,日射量と図３!$E$6:$G$34,3,TRUE),IF(AND(107&lt;=Z3326,Z3326&lt;143),VLOOKUP($W3326,日射量と図３!$E$6:$H$34,4,TRUE),VLOOKUP($W3326,日射量と図３!$E$6:$I$34,5,TRUE))))))</f>
        <v/>
      </c>
      <c r="AC3326" s="382" t="str">
        <f t="shared" si="624"/>
        <v/>
      </c>
      <c r="AD3326" s="382" t="str">
        <f t="shared" si="625"/>
        <v/>
      </c>
    </row>
    <row r="3327" spans="11:30" ht="13.5" customHeight="1">
      <c r="K3327" s="4">
        <f t="shared" si="619"/>
        <v>10</v>
      </c>
      <c r="L3327" s="34">
        <v>43390</v>
      </c>
      <c r="M3327" s="4">
        <v>139</v>
      </c>
      <c r="N3327" s="4">
        <v>12</v>
      </c>
      <c r="O3327" s="31">
        <v>0.45833333333333331</v>
      </c>
      <c r="P3327" s="35">
        <v>19.689999999999998</v>
      </c>
      <c r="Q3327" s="36">
        <f t="shared" si="620"/>
        <v>12</v>
      </c>
      <c r="R3327" s="4">
        <f t="shared" si="621"/>
        <v>0</v>
      </c>
      <c r="S3327" s="31">
        <f t="shared" si="627"/>
        <v>0.24079861111111112</v>
      </c>
      <c r="T3327" s="31">
        <f t="shared" si="628"/>
        <v>0.73447916666666668</v>
      </c>
      <c r="U3327" s="4">
        <f t="shared" si="622"/>
        <v>0</v>
      </c>
      <c r="V3327" s="4" t="str">
        <f t="shared" si="626"/>
        <v/>
      </c>
      <c r="W3327" s="18" t="str">
        <f>IF(V3327="","",VLOOKUP(L3327,日射量と図３!$A$4:$C$368,3,TRUE)*238.85/100)</f>
        <v/>
      </c>
      <c r="X3327" s="4" t="str">
        <f t="shared" si="623"/>
        <v/>
      </c>
      <c r="Y3327" s="4" t="str">
        <f t="shared" si="629"/>
        <v/>
      </c>
      <c r="Z3327" s="4" t="str">
        <f t="shared" si="630"/>
        <v/>
      </c>
      <c r="AA3327" s="4" t="str">
        <f>IF($V3327="","",IF(Y3327&lt;36,0,IF(AND(36&lt;=Y3327,Y3327&lt;71),VLOOKUP($W3327,日射量と図３!$E$6:$F$34,2,TRUE),IF(AND(71&lt;=Y3327,Y3327&lt;107),VLOOKUP($W3327,日射量と図３!$E$6:$G$34,3,TRUE),IF(AND(107&lt;=Y3327,Y3327&lt;143),VLOOKUP($W3327,日射量と図３!$E$6:$H$34,4,TRUE),VLOOKUP($W3327,日射量と図３!$E$6:$I$34,5,TRUE))))))</f>
        <v/>
      </c>
      <c r="AB3327" s="4" t="str">
        <f>IF($V3327="","",IF(Z3327&lt;36,0,IF(AND(36&lt;=Z3327,Z3327&lt;71),VLOOKUP($W3327,日射量と図３!$E$6:$F$34,2,TRUE),IF(AND(71&lt;=Z3327,Z3327&lt;107),VLOOKUP($W3327,日射量と図３!$E$6:$G$34,3,TRUE),IF(AND(107&lt;=Z3327,Z3327&lt;143),VLOOKUP($W3327,日射量と図３!$E$6:$H$34,4,TRUE),VLOOKUP($W3327,日射量と図３!$E$6:$I$34,5,TRUE))))))</f>
        <v/>
      </c>
      <c r="AC3327" s="382" t="str">
        <f t="shared" si="624"/>
        <v/>
      </c>
      <c r="AD3327" s="382" t="str">
        <f t="shared" si="625"/>
        <v/>
      </c>
    </row>
    <row r="3328" spans="11:30" ht="13.5" customHeight="1">
      <c r="K3328" s="4">
        <f t="shared" si="619"/>
        <v>10</v>
      </c>
      <c r="L3328" s="34">
        <v>43390</v>
      </c>
      <c r="M3328" s="4">
        <v>139</v>
      </c>
      <c r="N3328" s="4">
        <v>13</v>
      </c>
      <c r="O3328" s="31">
        <v>0.5</v>
      </c>
      <c r="P3328" s="35">
        <v>20.21</v>
      </c>
      <c r="Q3328" s="36">
        <f t="shared" si="620"/>
        <v>12</v>
      </c>
      <c r="R3328" s="4">
        <f t="shared" si="621"/>
        <v>0</v>
      </c>
      <c r="S3328" s="31">
        <f t="shared" si="627"/>
        <v>0.24079861111111112</v>
      </c>
      <c r="T3328" s="31">
        <f t="shared" si="628"/>
        <v>0.73447916666666668</v>
      </c>
      <c r="U3328" s="4">
        <f t="shared" si="622"/>
        <v>0</v>
      </c>
      <c r="V3328" s="4" t="str">
        <f t="shared" si="626"/>
        <v/>
      </c>
      <c r="W3328" s="18" t="str">
        <f>IF(V3328="","",VLOOKUP(L3328,日射量と図３!$A$4:$C$368,3,TRUE)*238.85/100)</f>
        <v/>
      </c>
      <c r="X3328" s="4" t="str">
        <f t="shared" si="623"/>
        <v/>
      </c>
      <c r="Y3328" s="4" t="str">
        <f t="shared" si="629"/>
        <v/>
      </c>
      <c r="Z3328" s="4" t="str">
        <f t="shared" si="630"/>
        <v/>
      </c>
      <c r="AA3328" s="4" t="str">
        <f>IF($V3328="","",IF(Y3328&lt;36,0,IF(AND(36&lt;=Y3328,Y3328&lt;71),VLOOKUP($W3328,日射量と図３!$E$6:$F$34,2,TRUE),IF(AND(71&lt;=Y3328,Y3328&lt;107),VLOOKUP($W3328,日射量と図３!$E$6:$G$34,3,TRUE),IF(AND(107&lt;=Y3328,Y3328&lt;143),VLOOKUP($W3328,日射量と図３!$E$6:$H$34,4,TRUE),VLOOKUP($W3328,日射量と図３!$E$6:$I$34,5,TRUE))))))</f>
        <v/>
      </c>
      <c r="AB3328" s="4" t="str">
        <f>IF($V3328="","",IF(Z3328&lt;36,0,IF(AND(36&lt;=Z3328,Z3328&lt;71),VLOOKUP($W3328,日射量と図３!$E$6:$F$34,2,TRUE),IF(AND(71&lt;=Z3328,Z3328&lt;107),VLOOKUP($W3328,日射量と図３!$E$6:$G$34,3,TRUE),IF(AND(107&lt;=Z3328,Z3328&lt;143),VLOOKUP($W3328,日射量と図３!$E$6:$H$34,4,TRUE),VLOOKUP($W3328,日射量と図３!$E$6:$I$34,5,TRUE))))))</f>
        <v/>
      </c>
      <c r="AC3328" s="382" t="str">
        <f t="shared" si="624"/>
        <v/>
      </c>
      <c r="AD3328" s="382" t="str">
        <f t="shared" si="625"/>
        <v/>
      </c>
    </row>
    <row r="3329" spans="11:30" ht="13.5" customHeight="1">
      <c r="K3329" s="4">
        <f t="shared" si="619"/>
        <v>10</v>
      </c>
      <c r="L3329" s="34">
        <v>43390</v>
      </c>
      <c r="M3329" s="4">
        <v>139</v>
      </c>
      <c r="N3329" s="4">
        <v>14</v>
      </c>
      <c r="O3329" s="31">
        <v>0.54166666666666663</v>
      </c>
      <c r="P3329" s="35">
        <v>20.619999999999997</v>
      </c>
      <c r="Q3329" s="36">
        <f t="shared" si="620"/>
        <v>12</v>
      </c>
      <c r="R3329" s="4">
        <f t="shared" si="621"/>
        <v>0</v>
      </c>
      <c r="S3329" s="31">
        <f t="shared" si="627"/>
        <v>0.24079861111111112</v>
      </c>
      <c r="T3329" s="31">
        <f t="shared" si="628"/>
        <v>0.73447916666666668</v>
      </c>
      <c r="U3329" s="4">
        <f t="shared" si="622"/>
        <v>0</v>
      </c>
      <c r="V3329" s="4" t="str">
        <f t="shared" si="626"/>
        <v/>
      </c>
      <c r="W3329" s="18" t="str">
        <f>IF(V3329="","",VLOOKUP(L3329,日射量と図３!$A$4:$C$368,3,TRUE)*238.85/100)</f>
        <v/>
      </c>
      <c r="X3329" s="4" t="str">
        <f t="shared" si="623"/>
        <v/>
      </c>
      <c r="Y3329" s="4" t="str">
        <f t="shared" si="629"/>
        <v/>
      </c>
      <c r="Z3329" s="4" t="str">
        <f t="shared" si="630"/>
        <v/>
      </c>
      <c r="AA3329" s="4" t="str">
        <f>IF($V3329="","",IF(Y3329&lt;36,0,IF(AND(36&lt;=Y3329,Y3329&lt;71),VLOOKUP($W3329,日射量と図３!$E$6:$F$34,2,TRUE),IF(AND(71&lt;=Y3329,Y3329&lt;107),VLOOKUP($W3329,日射量と図３!$E$6:$G$34,3,TRUE),IF(AND(107&lt;=Y3329,Y3329&lt;143),VLOOKUP($W3329,日射量と図３!$E$6:$H$34,4,TRUE),VLOOKUP($W3329,日射量と図３!$E$6:$I$34,5,TRUE))))))</f>
        <v/>
      </c>
      <c r="AB3329" s="4" t="str">
        <f>IF($V3329="","",IF(Z3329&lt;36,0,IF(AND(36&lt;=Z3329,Z3329&lt;71),VLOOKUP($W3329,日射量と図３!$E$6:$F$34,2,TRUE),IF(AND(71&lt;=Z3329,Z3329&lt;107),VLOOKUP($W3329,日射量と図３!$E$6:$G$34,3,TRUE),IF(AND(107&lt;=Z3329,Z3329&lt;143),VLOOKUP($W3329,日射量と図３!$E$6:$H$34,4,TRUE),VLOOKUP($W3329,日射量と図３!$E$6:$I$34,5,TRUE))))))</f>
        <v/>
      </c>
      <c r="AC3329" s="382" t="str">
        <f t="shared" si="624"/>
        <v/>
      </c>
      <c r="AD3329" s="382" t="str">
        <f t="shared" si="625"/>
        <v/>
      </c>
    </row>
    <row r="3330" spans="11:30" ht="13.5" customHeight="1">
      <c r="K3330" s="4">
        <f t="shared" si="619"/>
        <v>10</v>
      </c>
      <c r="L3330" s="34">
        <v>43390</v>
      </c>
      <c r="M3330" s="4">
        <v>139</v>
      </c>
      <c r="N3330" s="4">
        <v>15</v>
      </c>
      <c r="O3330" s="31">
        <v>0.58333333333333337</v>
      </c>
      <c r="P3330" s="35">
        <v>20.860000000000003</v>
      </c>
      <c r="Q3330" s="36">
        <f t="shared" si="620"/>
        <v>12</v>
      </c>
      <c r="R3330" s="4">
        <f t="shared" si="621"/>
        <v>0</v>
      </c>
      <c r="S3330" s="31">
        <f t="shared" si="627"/>
        <v>0.24079861111111112</v>
      </c>
      <c r="T3330" s="31">
        <f t="shared" si="628"/>
        <v>0.73447916666666668</v>
      </c>
      <c r="U3330" s="4">
        <f t="shared" si="622"/>
        <v>0</v>
      </c>
      <c r="V3330" s="4" t="str">
        <f t="shared" si="626"/>
        <v/>
      </c>
      <c r="W3330" s="18" t="str">
        <f>IF(V3330="","",VLOOKUP(L3330,日射量と図３!$A$4:$C$368,3,TRUE)*238.85/100)</f>
        <v/>
      </c>
      <c r="X3330" s="4" t="str">
        <f t="shared" si="623"/>
        <v/>
      </c>
      <c r="Y3330" s="4" t="str">
        <f t="shared" si="629"/>
        <v/>
      </c>
      <c r="Z3330" s="4" t="str">
        <f t="shared" si="630"/>
        <v/>
      </c>
      <c r="AA3330" s="4" t="str">
        <f>IF($V3330="","",IF(Y3330&lt;36,0,IF(AND(36&lt;=Y3330,Y3330&lt;71),VLOOKUP($W3330,日射量と図３!$E$6:$F$34,2,TRUE),IF(AND(71&lt;=Y3330,Y3330&lt;107),VLOOKUP($W3330,日射量と図３!$E$6:$G$34,3,TRUE),IF(AND(107&lt;=Y3330,Y3330&lt;143),VLOOKUP($W3330,日射量と図３!$E$6:$H$34,4,TRUE),VLOOKUP($W3330,日射量と図３!$E$6:$I$34,5,TRUE))))))</f>
        <v/>
      </c>
      <c r="AB3330" s="4" t="str">
        <f>IF($V3330="","",IF(Z3330&lt;36,0,IF(AND(36&lt;=Z3330,Z3330&lt;71),VLOOKUP($W3330,日射量と図３!$E$6:$F$34,2,TRUE),IF(AND(71&lt;=Z3330,Z3330&lt;107),VLOOKUP($W3330,日射量と図３!$E$6:$G$34,3,TRUE),IF(AND(107&lt;=Z3330,Z3330&lt;143),VLOOKUP($W3330,日射量と図３!$E$6:$H$34,4,TRUE),VLOOKUP($W3330,日射量と図３!$E$6:$I$34,5,TRUE))))))</f>
        <v/>
      </c>
      <c r="AC3330" s="382" t="str">
        <f t="shared" si="624"/>
        <v/>
      </c>
      <c r="AD3330" s="382" t="str">
        <f t="shared" si="625"/>
        <v/>
      </c>
    </row>
    <row r="3331" spans="11:30" ht="13.5" customHeight="1">
      <c r="K3331" s="4">
        <f t="shared" si="619"/>
        <v>10</v>
      </c>
      <c r="L3331" s="34">
        <v>43390</v>
      </c>
      <c r="M3331" s="4">
        <v>139</v>
      </c>
      <c r="N3331" s="4">
        <v>16</v>
      </c>
      <c r="O3331" s="31">
        <v>0.625</v>
      </c>
      <c r="P3331" s="35">
        <v>20.740000000000002</v>
      </c>
      <c r="Q3331" s="36">
        <f t="shared" si="620"/>
        <v>16</v>
      </c>
      <c r="R3331" s="4">
        <f t="shared" si="621"/>
        <v>0</v>
      </c>
      <c r="S3331" s="31">
        <f t="shared" si="627"/>
        <v>0.24079861111111112</v>
      </c>
      <c r="T3331" s="31">
        <f t="shared" si="628"/>
        <v>0.73447916666666668</v>
      </c>
      <c r="U3331" s="4">
        <f t="shared" si="622"/>
        <v>0</v>
      </c>
      <c r="V3331" s="4" t="str">
        <f t="shared" si="626"/>
        <v/>
      </c>
      <c r="W3331" s="18" t="str">
        <f>IF(V3331="","",VLOOKUP(L3331,日射量と図３!$A$4:$C$368,3,TRUE)*238.85/100)</f>
        <v/>
      </c>
      <c r="X3331" s="4" t="str">
        <f t="shared" si="623"/>
        <v/>
      </c>
      <c r="Y3331" s="4" t="str">
        <f t="shared" si="629"/>
        <v/>
      </c>
      <c r="Z3331" s="4" t="str">
        <f t="shared" si="630"/>
        <v/>
      </c>
      <c r="AA3331" s="4" t="str">
        <f>IF($V3331="","",IF(Y3331&lt;36,0,IF(AND(36&lt;=Y3331,Y3331&lt;71),VLOOKUP($W3331,日射量と図３!$E$6:$F$34,2,TRUE),IF(AND(71&lt;=Y3331,Y3331&lt;107),VLOOKUP($W3331,日射量と図３!$E$6:$G$34,3,TRUE),IF(AND(107&lt;=Y3331,Y3331&lt;143),VLOOKUP($W3331,日射量と図３!$E$6:$H$34,4,TRUE),VLOOKUP($W3331,日射量と図３!$E$6:$I$34,5,TRUE))))))</f>
        <v/>
      </c>
      <c r="AB3331" s="4" t="str">
        <f>IF($V3331="","",IF(Z3331&lt;36,0,IF(AND(36&lt;=Z3331,Z3331&lt;71),VLOOKUP($W3331,日射量と図３!$E$6:$F$34,2,TRUE),IF(AND(71&lt;=Z3331,Z3331&lt;107),VLOOKUP($W3331,日射量と図３!$E$6:$G$34,3,TRUE),IF(AND(107&lt;=Z3331,Z3331&lt;143),VLOOKUP($W3331,日射量と図３!$E$6:$H$34,4,TRUE),VLOOKUP($W3331,日射量と図３!$E$6:$I$34,5,TRUE))))))</f>
        <v/>
      </c>
      <c r="AC3331" s="382" t="str">
        <f t="shared" si="624"/>
        <v/>
      </c>
      <c r="AD3331" s="382" t="str">
        <f t="shared" si="625"/>
        <v/>
      </c>
    </row>
    <row r="3332" spans="11:30" ht="13.5" customHeight="1">
      <c r="K3332" s="4">
        <f t="shared" si="619"/>
        <v>10</v>
      </c>
      <c r="L3332" s="34">
        <v>43390</v>
      </c>
      <c r="M3332" s="4">
        <v>139</v>
      </c>
      <c r="N3332" s="4">
        <v>17</v>
      </c>
      <c r="O3332" s="31">
        <v>0.66666666666666663</v>
      </c>
      <c r="P3332" s="35">
        <v>20.250000000000004</v>
      </c>
      <c r="Q3332" s="36">
        <f t="shared" si="620"/>
        <v>16</v>
      </c>
      <c r="R3332" s="4">
        <f t="shared" si="621"/>
        <v>0</v>
      </c>
      <c r="S3332" s="31">
        <f t="shared" si="627"/>
        <v>0.24079861111111112</v>
      </c>
      <c r="T3332" s="31">
        <f t="shared" si="628"/>
        <v>0.73447916666666668</v>
      </c>
      <c r="U3332" s="4">
        <f t="shared" si="622"/>
        <v>0</v>
      </c>
      <c r="V3332" s="4" t="str">
        <f t="shared" si="626"/>
        <v/>
      </c>
      <c r="W3332" s="18" t="str">
        <f>IF(V3332="","",VLOOKUP(L3332,日射量と図３!$A$4:$C$368,3,TRUE)*238.85/100)</f>
        <v/>
      </c>
      <c r="X3332" s="4" t="str">
        <f t="shared" si="623"/>
        <v/>
      </c>
      <c r="Y3332" s="4" t="str">
        <f t="shared" si="629"/>
        <v/>
      </c>
      <c r="Z3332" s="4" t="str">
        <f t="shared" si="630"/>
        <v/>
      </c>
      <c r="AA3332" s="4" t="str">
        <f>IF($V3332="","",IF(Y3332&lt;36,0,IF(AND(36&lt;=Y3332,Y3332&lt;71),VLOOKUP($W3332,日射量と図３!$E$6:$F$34,2,TRUE),IF(AND(71&lt;=Y3332,Y3332&lt;107),VLOOKUP($W3332,日射量と図３!$E$6:$G$34,3,TRUE),IF(AND(107&lt;=Y3332,Y3332&lt;143),VLOOKUP($W3332,日射量と図３!$E$6:$H$34,4,TRUE),VLOOKUP($W3332,日射量と図３!$E$6:$I$34,5,TRUE))))))</f>
        <v/>
      </c>
      <c r="AB3332" s="4" t="str">
        <f>IF($V3332="","",IF(Z3332&lt;36,0,IF(AND(36&lt;=Z3332,Z3332&lt;71),VLOOKUP($W3332,日射量と図３!$E$6:$F$34,2,TRUE),IF(AND(71&lt;=Z3332,Z3332&lt;107),VLOOKUP($W3332,日射量と図３!$E$6:$G$34,3,TRUE),IF(AND(107&lt;=Z3332,Z3332&lt;143),VLOOKUP($W3332,日射量と図３!$E$6:$H$34,4,TRUE),VLOOKUP($W3332,日射量と図３!$E$6:$I$34,5,TRUE))))))</f>
        <v/>
      </c>
      <c r="AC3332" s="382" t="str">
        <f t="shared" si="624"/>
        <v/>
      </c>
      <c r="AD3332" s="382" t="str">
        <f t="shared" si="625"/>
        <v/>
      </c>
    </row>
    <row r="3333" spans="11:30" ht="13.5" customHeight="1">
      <c r="K3333" s="4">
        <f t="shared" ref="K3333:K3396" si="631">MONTH(L3333)</f>
        <v>10</v>
      </c>
      <c r="L3333" s="34">
        <v>43390</v>
      </c>
      <c r="M3333" s="4">
        <v>139</v>
      </c>
      <c r="N3333" s="4">
        <v>18</v>
      </c>
      <c r="O3333" s="31">
        <v>0.70833333333333337</v>
      </c>
      <c r="P3333" s="35">
        <v>19.54</v>
      </c>
      <c r="Q3333" s="36">
        <f t="shared" ref="Q3333:Q3396" si="632">IF(O3333&lt;$B$15,$D$14,IF(O3333&lt;$B$16,$D$15,IF(O3333&lt;$B$17,$D$16,IF(O3333&lt;$B$18,$D$17,IF(O3333&lt;$B$19,$D$18,$D$19)))))</f>
        <v>16</v>
      </c>
      <c r="R3333" s="4">
        <f t="shared" ref="R3333:R3396" si="633">IF(Q3333-P3333&gt;0,Q3333-P3333,0)</f>
        <v>0</v>
      </c>
      <c r="S3333" s="31">
        <f t="shared" si="627"/>
        <v>0.24079861111111112</v>
      </c>
      <c r="T3333" s="31">
        <f t="shared" si="628"/>
        <v>0.73447916666666668</v>
      </c>
      <c r="U3333" s="4">
        <f t="shared" ref="U3333:U3396" si="634">IF(AND(S3333&lt;O3333,O3333&lt;T3333),R3333,0)</f>
        <v>0</v>
      </c>
      <c r="V3333" s="4" t="str">
        <f t="shared" si="626"/>
        <v/>
      </c>
      <c r="W3333" s="18" t="str">
        <f>IF(V3333="","",VLOOKUP(L3333,日射量と図３!$A$4:$C$368,3,TRUE)*238.85/100)</f>
        <v/>
      </c>
      <c r="X3333" s="4" t="str">
        <f t="shared" ref="X3333:X3396" si="635">IF(V3333="","",VLOOKUP(K3333,$AF$38:$AJ$49,5,TRUE))</f>
        <v/>
      </c>
      <c r="Y3333" s="4" t="str">
        <f t="shared" si="629"/>
        <v/>
      </c>
      <c r="Z3333" s="4" t="str">
        <f t="shared" si="630"/>
        <v/>
      </c>
      <c r="AA3333" s="4" t="str">
        <f>IF($V3333="","",IF(Y3333&lt;36,0,IF(AND(36&lt;=Y3333,Y3333&lt;71),VLOOKUP($W3333,日射量と図３!$E$6:$F$34,2,TRUE),IF(AND(71&lt;=Y3333,Y3333&lt;107),VLOOKUP($W3333,日射量と図３!$E$6:$G$34,3,TRUE),IF(AND(107&lt;=Y3333,Y3333&lt;143),VLOOKUP($W3333,日射量と図３!$E$6:$H$34,4,TRUE),VLOOKUP($W3333,日射量と図３!$E$6:$I$34,5,TRUE))))))</f>
        <v/>
      </c>
      <c r="AB3333" s="4" t="str">
        <f>IF($V3333="","",IF(Z3333&lt;36,0,IF(AND(36&lt;=Z3333,Z3333&lt;71),VLOOKUP($W3333,日射量と図３!$E$6:$F$34,2,TRUE),IF(AND(71&lt;=Z3333,Z3333&lt;107),VLOOKUP($W3333,日射量と図３!$E$6:$G$34,3,TRUE),IF(AND(107&lt;=Z3333,Z3333&lt;143),VLOOKUP($W3333,日射量と図３!$E$6:$H$34,4,TRUE),VLOOKUP($W3333,日射量と図３!$E$6:$I$34,5,TRUE))))))</f>
        <v/>
      </c>
      <c r="AC3333" s="382" t="str">
        <f t="shared" si="624"/>
        <v/>
      </c>
      <c r="AD3333" s="382" t="str">
        <f t="shared" si="625"/>
        <v/>
      </c>
    </row>
    <row r="3334" spans="11:30" ht="13.5" customHeight="1">
      <c r="K3334" s="4">
        <f t="shared" si="631"/>
        <v>10</v>
      </c>
      <c r="L3334" s="34">
        <v>43390</v>
      </c>
      <c r="M3334" s="4">
        <v>139</v>
      </c>
      <c r="N3334" s="4">
        <v>19</v>
      </c>
      <c r="O3334" s="31">
        <v>0.75</v>
      </c>
      <c r="P3334" s="35">
        <v>18.740000000000002</v>
      </c>
      <c r="Q3334" s="36">
        <f t="shared" si="632"/>
        <v>16</v>
      </c>
      <c r="R3334" s="4">
        <f t="shared" si="633"/>
        <v>0</v>
      </c>
      <c r="S3334" s="31">
        <f t="shared" si="627"/>
        <v>0.24079861111111112</v>
      </c>
      <c r="T3334" s="31">
        <f t="shared" si="628"/>
        <v>0.73447916666666668</v>
      </c>
      <c r="U3334" s="4">
        <f t="shared" si="634"/>
        <v>0</v>
      </c>
      <c r="V3334" s="4" t="str">
        <f t="shared" si="626"/>
        <v/>
      </c>
      <c r="W3334" s="18" t="str">
        <f>IF(V3334="","",VLOOKUP(L3334,日射量と図３!$A$4:$C$368,3,TRUE)*238.85/100)</f>
        <v/>
      </c>
      <c r="X3334" s="4" t="str">
        <f t="shared" si="635"/>
        <v/>
      </c>
      <c r="Y3334" s="4" t="str">
        <f t="shared" si="629"/>
        <v/>
      </c>
      <c r="Z3334" s="4" t="str">
        <f t="shared" si="630"/>
        <v/>
      </c>
      <c r="AA3334" s="4" t="str">
        <f>IF($V3334="","",IF(Y3334&lt;36,0,IF(AND(36&lt;=Y3334,Y3334&lt;71),VLOOKUP($W3334,日射量と図３!$E$6:$F$34,2,TRUE),IF(AND(71&lt;=Y3334,Y3334&lt;107),VLOOKUP($W3334,日射量と図３!$E$6:$G$34,3,TRUE),IF(AND(107&lt;=Y3334,Y3334&lt;143),VLOOKUP($W3334,日射量と図３!$E$6:$H$34,4,TRUE),VLOOKUP($W3334,日射量と図３!$E$6:$I$34,5,TRUE))))))</f>
        <v/>
      </c>
      <c r="AB3334" s="4" t="str">
        <f>IF($V3334="","",IF(Z3334&lt;36,0,IF(AND(36&lt;=Z3334,Z3334&lt;71),VLOOKUP($W3334,日射量と図３!$E$6:$F$34,2,TRUE),IF(AND(71&lt;=Z3334,Z3334&lt;107),VLOOKUP($W3334,日射量と図３!$E$6:$G$34,3,TRUE),IF(AND(107&lt;=Z3334,Z3334&lt;143),VLOOKUP($W3334,日射量と図３!$E$6:$H$34,4,TRUE),VLOOKUP($W3334,日射量と図３!$E$6:$I$34,5,TRUE))))))</f>
        <v/>
      </c>
      <c r="AC3334" s="382" t="str">
        <f t="shared" si="624"/>
        <v/>
      </c>
      <c r="AD3334" s="382" t="str">
        <f t="shared" si="625"/>
        <v/>
      </c>
    </row>
    <row r="3335" spans="11:30" ht="13.5" customHeight="1">
      <c r="K3335" s="4">
        <f t="shared" si="631"/>
        <v>10</v>
      </c>
      <c r="L3335" s="34">
        <v>43390</v>
      </c>
      <c r="M3335" s="4">
        <v>139</v>
      </c>
      <c r="N3335" s="4">
        <v>20</v>
      </c>
      <c r="O3335" s="31">
        <v>0.79166666666666663</v>
      </c>
      <c r="P3335" s="35">
        <v>18.160000000000004</v>
      </c>
      <c r="Q3335" s="36">
        <f t="shared" si="632"/>
        <v>16</v>
      </c>
      <c r="R3335" s="4">
        <f t="shared" si="633"/>
        <v>0</v>
      </c>
      <c r="S3335" s="31">
        <f t="shared" si="627"/>
        <v>0.24079861111111112</v>
      </c>
      <c r="T3335" s="31">
        <f t="shared" si="628"/>
        <v>0.73447916666666668</v>
      </c>
      <c r="U3335" s="4">
        <f t="shared" si="634"/>
        <v>0</v>
      </c>
      <c r="V3335" s="4" t="str">
        <f t="shared" si="626"/>
        <v/>
      </c>
      <c r="W3335" s="18" t="str">
        <f>IF(V3335="","",VLOOKUP(L3335,日射量と図３!$A$4:$C$368,3,TRUE)*238.85/100)</f>
        <v/>
      </c>
      <c r="X3335" s="4" t="str">
        <f t="shared" si="635"/>
        <v/>
      </c>
      <c r="Y3335" s="4" t="str">
        <f t="shared" si="629"/>
        <v/>
      </c>
      <c r="Z3335" s="4" t="str">
        <f t="shared" si="630"/>
        <v/>
      </c>
      <c r="AA3335" s="4" t="str">
        <f>IF($V3335="","",IF(Y3335&lt;36,0,IF(AND(36&lt;=Y3335,Y3335&lt;71),VLOOKUP($W3335,日射量と図３!$E$6:$F$34,2,TRUE),IF(AND(71&lt;=Y3335,Y3335&lt;107),VLOOKUP($W3335,日射量と図３!$E$6:$G$34,3,TRUE),IF(AND(107&lt;=Y3335,Y3335&lt;143),VLOOKUP($W3335,日射量と図３!$E$6:$H$34,4,TRUE),VLOOKUP($W3335,日射量と図３!$E$6:$I$34,5,TRUE))))))</f>
        <v/>
      </c>
      <c r="AB3335" s="4" t="str">
        <f>IF($V3335="","",IF(Z3335&lt;36,0,IF(AND(36&lt;=Z3335,Z3335&lt;71),VLOOKUP($W3335,日射量と図３!$E$6:$F$34,2,TRUE),IF(AND(71&lt;=Z3335,Z3335&lt;107),VLOOKUP($W3335,日射量と図３!$E$6:$G$34,3,TRUE),IF(AND(107&lt;=Z3335,Z3335&lt;143),VLOOKUP($W3335,日射量と図３!$E$6:$H$34,4,TRUE),VLOOKUP($W3335,日射量と図３!$E$6:$I$34,5,TRUE))))))</f>
        <v/>
      </c>
      <c r="AC3335" s="382" t="str">
        <f t="shared" si="624"/>
        <v/>
      </c>
      <c r="AD3335" s="382" t="str">
        <f t="shared" si="625"/>
        <v/>
      </c>
    </row>
    <row r="3336" spans="11:30" ht="13.5" customHeight="1">
      <c r="K3336" s="4">
        <f t="shared" si="631"/>
        <v>10</v>
      </c>
      <c r="L3336" s="34">
        <v>43390</v>
      </c>
      <c r="M3336" s="4">
        <v>139</v>
      </c>
      <c r="N3336" s="4">
        <v>21</v>
      </c>
      <c r="O3336" s="31">
        <v>0.83333333333333337</v>
      </c>
      <c r="P3336" s="35">
        <v>17.770000000000003</v>
      </c>
      <c r="Q3336" s="36">
        <f t="shared" si="632"/>
        <v>16</v>
      </c>
      <c r="R3336" s="4">
        <f t="shared" si="633"/>
        <v>0</v>
      </c>
      <c r="S3336" s="31">
        <f t="shared" si="627"/>
        <v>0.24079861111111112</v>
      </c>
      <c r="T3336" s="31">
        <f t="shared" si="628"/>
        <v>0.73447916666666668</v>
      </c>
      <c r="U3336" s="4">
        <f t="shared" si="634"/>
        <v>0</v>
      </c>
      <c r="V3336" s="4" t="str">
        <f t="shared" si="626"/>
        <v/>
      </c>
      <c r="W3336" s="18" t="str">
        <f>IF(V3336="","",VLOOKUP(L3336,日射量と図３!$A$4:$C$368,3,TRUE)*238.85/100)</f>
        <v/>
      </c>
      <c r="X3336" s="4" t="str">
        <f t="shared" si="635"/>
        <v/>
      </c>
      <c r="Y3336" s="4" t="str">
        <f t="shared" si="629"/>
        <v/>
      </c>
      <c r="Z3336" s="4" t="str">
        <f t="shared" si="630"/>
        <v/>
      </c>
      <c r="AA3336" s="4" t="str">
        <f>IF($V3336="","",IF(Y3336&lt;36,0,IF(AND(36&lt;=Y3336,Y3336&lt;71),VLOOKUP($W3336,日射量と図３!$E$6:$F$34,2,TRUE),IF(AND(71&lt;=Y3336,Y3336&lt;107),VLOOKUP($W3336,日射量と図３!$E$6:$G$34,3,TRUE),IF(AND(107&lt;=Y3336,Y3336&lt;143),VLOOKUP($W3336,日射量と図３!$E$6:$H$34,4,TRUE),VLOOKUP($W3336,日射量と図３!$E$6:$I$34,5,TRUE))))))</f>
        <v/>
      </c>
      <c r="AB3336" s="4" t="str">
        <f>IF($V3336="","",IF(Z3336&lt;36,0,IF(AND(36&lt;=Z3336,Z3336&lt;71),VLOOKUP($W3336,日射量と図３!$E$6:$F$34,2,TRUE),IF(AND(71&lt;=Z3336,Z3336&lt;107),VLOOKUP($W3336,日射量と図３!$E$6:$G$34,3,TRUE),IF(AND(107&lt;=Z3336,Z3336&lt;143),VLOOKUP($W3336,日射量と図３!$E$6:$H$34,4,TRUE),VLOOKUP($W3336,日射量と図３!$E$6:$I$34,5,TRUE))))))</f>
        <v/>
      </c>
      <c r="AC3336" s="382" t="str">
        <f t="shared" si="624"/>
        <v/>
      </c>
      <c r="AD3336" s="382" t="str">
        <f t="shared" si="625"/>
        <v/>
      </c>
    </row>
    <row r="3337" spans="11:30" ht="13.5" customHeight="1">
      <c r="K3337" s="4">
        <f t="shared" si="631"/>
        <v>10</v>
      </c>
      <c r="L3337" s="34">
        <v>43390</v>
      </c>
      <c r="M3337" s="4">
        <v>139</v>
      </c>
      <c r="N3337" s="4">
        <v>22</v>
      </c>
      <c r="O3337" s="31">
        <v>0.875</v>
      </c>
      <c r="P3337" s="35">
        <v>17.46</v>
      </c>
      <c r="Q3337" s="36">
        <f t="shared" si="632"/>
        <v>16</v>
      </c>
      <c r="R3337" s="4">
        <f t="shared" si="633"/>
        <v>0</v>
      </c>
      <c r="S3337" s="31">
        <f t="shared" si="627"/>
        <v>0.24079861111111112</v>
      </c>
      <c r="T3337" s="31">
        <f t="shared" si="628"/>
        <v>0.73447916666666668</v>
      </c>
      <c r="U3337" s="4">
        <f t="shared" si="634"/>
        <v>0</v>
      </c>
      <c r="V3337" s="4" t="str">
        <f t="shared" si="626"/>
        <v/>
      </c>
      <c r="W3337" s="18" t="str">
        <f>IF(V3337="","",VLOOKUP(L3337,日射量と図３!$A$4:$C$368,3,TRUE)*238.85/100)</f>
        <v/>
      </c>
      <c r="X3337" s="4" t="str">
        <f t="shared" si="635"/>
        <v/>
      </c>
      <c r="Y3337" s="4" t="str">
        <f t="shared" si="629"/>
        <v/>
      </c>
      <c r="Z3337" s="4" t="str">
        <f t="shared" si="630"/>
        <v/>
      </c>
      <c r="AA3337" s="4" t="str">
        <f>IF($V3337="","",IF(Y3337&lt;36,0,IF(AND(36&lt;=Y3337,Y3337&lt;71),VLOOKUP($W3337,日射量と図３!$E$6:$F$34,2,TRUE),IF(AND(71&lt;=Y3337,Y3337&lt;107),VLOOKUP($W3337,日射量と図３!$E$6:$G$34,3,TRUE),IF(AND(107&lt;=Y3337,Y3337&lt;143),VLOOKUP($W3337,日射量と図３!$E$6:$H$34,4,TRUE),VLOOKUP($W3337,日射量と図３!$E$6:$I$34,5,TRUE))))))</f>
        <v/>
      </c>
      <c r="AB3337" s="4" t="str">
        <f>IF($V3337="","",IF(Z3337&lt;36,0,IF(AND(36&lt;=Z3337,Z3337&lt;71),VLOOKUP($W3337,日射量と図３!$E$6:$F$34,2,TRUE),IF(AND(71&lt;=Z3337,Z3337&lt;107),VLOOKUP($W3337,日射量と図３!$E$6:$G$34,3,TRUE),IF(AND(107&lt;=Z3337,Z3337&lt;143),VLOOKUP($W3337,日射量と図３!$E$6:$H$34,4,TRUE),VLOOKUP($W3337,日射量と図３!$E$6:$I$34,5,TRUE))))))</f>
        <v/>
      </c>
      <c r="AC3337" s="382" t="str">
        <f t="shared" si="624"/>
        <v/>
      </c>
      <c r="AD3337" s="382" t="str">
        <f t="shared" si="625"/>
        <v/>
      </c>
    </row>
    <row r="3338" spans="11:30" ht="13.5" customHeight="1">
      <c r="K3338" s="4">
        <f t="shared" si="631"/>
        <v>10</v>
      </c>
      <c r="L3338" s="34">
        <v>43390</v>
      </c>
      <c r="M3338" s="4">
        <v>139</v>
      </c>
      <c r="N3338" s="4">
        <v>23</v>
      </c>
      <c r="O3338" s="31">
        <v>0.91666666666666663</v>
      </c>
      <c r="P3338" s="35">
        <v>17</v>
      </c>
      <c r="Q3338" s="36">
        <f t="shared" si="632"/>
        <v>13</v>
      </c>
      <c r="R3338" s="4">
        <f t="shared" si="633"/>
        <v>0</v>
      </c>
      <c r="S3338" s="31">
        <f t="shared" si="627"/>
        <v>0.24079861111111112</v>
      </c>
      <c r="T3338" s="31">
        <f t="shared" si="628"/>
        <v>0.73447916666666668</v>
      </c>
      <c r="U3338" s="4">
        <f t="shared" si="634"/>
        <v>0</v>
      </c>
      <c r="V3338" s="4" t="str">
        <f t="shared" si="626"/>
        <v/>
      </c>
      <c r="W3338" s="18" t="str">
        <f>IF(V3338="","",VLOOKUP(L3338,日射量と図３!$A$4:$C$368,3,TRUE)*238.85/100)</f>
        <v/>
      </c>
      <c r="X3338" s="4" t="str">
        <f t="shared" si="635"/>
        <v/>
      </c>
      <c r="Y3338" s="4" t="str">
        <f t="shared" si="629"/>
        <v/>
      </c>
      <c r="Z3338" s="4" t="str">
        <f t="shared" si="630"/>
        <v/>
      </c>
      <c r="AA3338" s="4" t="str">
        <f>IF($V3338="","",IF(Y3338&lt;36,0,IF(AND(36&lt;=Y3338,Y3338&lt;71),VLOOKUP($W3338,日射量と図３!$E$6:$F$34,2,TRUE),IF(AND(71&lt;=Y3338,Y3338&lt;107),VLOOKUP($W3338,日射量と図３!$E$6:$G$34,3,TRUE),IF(AND(107&lt;=Y3338,Y3338&lt;143),VLOOKUP($W3338,日射量と図３!$E$6:$H$34,4,TRUE),VLOOKUP($W3338,日射量と図３!$E$6:$I$34,5,TRUE))))))</f>
        <v/>
      </c>
      <c r="AB3338" s="4" t="str">
        <f>IF($V3338="","",IF(Z3338&lt;36,0,IF(AND(36&lt;=Z3338,Z3338&lt;71),VLOOKUP($W3338,日射量と図３!$E$6:$F$34,2,TRUE),IF(AND(71&lt;=Z3338,Z3338&lt;107),VLOOKUP($W3338,日射量と図３!$E$6:$G$34,3,TRUE),IF(AND(107&lt;=Z3338,Z3338&lt;143),VLOOKUP($W3338,日射量と図３!$E$6:$H$34,4,TRUE),VLOOKUP($W3338,日射量と図３!$E$6:$I$34,5,TRUE))))))</f>
        <v/>
      </c>
      <c r="AC3338" s="382" t="str">
        <f t="shared" si="624"/>
        <v/>
      </c>
      <c r="AD3338" s="382" t="str">
        <f t="shared" si="625"/>
        <v/>
      </c>
    </row>
    <row r="3339" spans="11:30" ht="13.5" customHeight="1">
      <c r="K3339" s="4">
        <f t="shared" si="631"/>
        <v>10</v>
      </c>
      <c r="L3339" s="34">
        <v>43390</v>
      </c>
      <c r="M3339" s="4">
        <v>139</v>
      </c>
      <c r="N3339" s="4">
        <v>24</v>
      </c>
      <c r="O3339" s="31">
        <v>0.95833333333333337</v>
      </c>
      <c r="P3339" s="35">
        <v>16.580000000000002</v>
      </c>
      <c r="Q3339" s="36">
        <f t="shared" si="632"/>
        <v>13</v>
      </c>
      <c r="R3339" s="4">
        <f t="shared" si="633"/>
        <v>0</v>
      </c>
      <c r="S3339" s="31">
        <f t="shared" si="627"/>
        <v>0.24079861111111112</v>
      </c>
      <c r="T3339" s="31">
        <f t="shared" si="628"/>
        <v>0.73447916666666668</v>
      </c>
      <c r="U3339" s="4">
        <f t="shared" si="634"/>
        <v>0</v>
      </c>
      <c r="V3339" s="4" t="str">
        <f t="shared" si="626"/>
        <v/>
      </c>
      <c r="W3339" s="18" t="str">
        <f>IF(V3339="","",VLOOKUP(L3339,日射量と図３!$A$4:$C$368,3,TRUE)*238.85/100)</f>
        <v/>
      </c>
      <c r="X3339" s="4" t="str">
        <f t="shared" si="635"/>
        <v/>
      </c>
      <c r="Y3339" s="4" t="str">
        <f t="shared" si="629"/>
        <v/>
      </c>
      <c r="Z3339" s="4" t="str">
        <f t="shared" si="630"/>
        <v/>
      </c>
      <c r="AA3339" s="4" t="str">
        <f>IF($V3339="","",IF(Y3339&lt;36,0,IF(AND(36&lt;=Y3339,Y3339&lt;71),VLOOKUP($W3339,日射量と図３!$E$6:$F$34,2,TRUE),IF(AND(71&lt;=Y3339,Y3339&lt;107),VLOOKUP($W3339,日射量と図３!$E$6:$G$34,3,TRUE),IF(AND(107&lt;=Y3339,Y3339&lt;143),VLOOKUP($W3339,日射量と図３!$E$6:$H$34,4,TRUE),VLOOKUP($W3339,日射量と図３!$E$6:$I$34,5,TRUE))))))</f>
        <v/>
      </c>
      <c r="AB3339" s="4" t="str">
        <f>IF($V3339="","",IF(Z3339&lt;36,0,IF(AND(36&lt;=Z3339,Z3339&lt;71),VLOOKUP($W3339,日射量と図３!$E$6:$F$34,2,TRUE),IF(AND(71&lt;=Z3339,Z3339&lt;107),VLOOKUP($W3339,日射量と図３!$E$6:$G$34,3,TRUE),IF(AND(107&lt;=Z3339,Z3339&lt;143),VLOOKUP($W3339,日射量と図３!$E$6:$H$34,4,TRUE),VLOOKUP($W3339,日射量と図３!$E$6:$I$34,5,TRUE))))))</f>
        <v/>
      </c>
      <c r="AC3339" s="382" t="str">
        <f t="shared" si="624"/>
        <v/>
      </c>
      <c r="AD3339" s="382" t="str">
        <f t="shared" si="625"/>
        <v/>
      </c>
    </row>
    <row r="3340" spans="11:30" ht="13.5" customHeight="1">
      <c r="K3340" s="4">
        <f t="shared" si="631"/>
        <v>10</v>
      </c>
      <c r="L3340" s="34">
        <v>43391</v>
      </c>
      <c r="M3340" s="4">
        <v>140</v>
      </c>
      <c r="N3340" s="4">
        <v>1</v>
      </c>
      <c r="O3340" s="31">
        <v>0</v>
      </c>
      <c r="P3340" s="35">
        <v>16.490000000000002</v>
      </c>
      <c r="Q3340" s="36">
        <f t="shared" si="632"/>
        <v>13</v>
      </c>
      <c r="R3340" s="4">
        <f t="shared" si="633"/>
        <v>0</v>
      </c>
      <c r="S3340" s="31">
        <f t="shared" si="627"/>
        <v>0.24079861111111112</v>
      </c>
      <c r="T3340" s="31">
        <f t="shared" si="628"/>
        <v>0.73447916666666668</v>
      </c>
      <c r="U3340" s="4">
        <f t="shared" si="634"/>
        <v>0</v>
      </c>
      <c r="V3340" s="4">
        <f t="shared" si="626"/>
        <v>0.25</v>
      </c>
      <c r="W3340" s="18">
        <f>IF(V3340="","",VLOOKUP(L3340,日射量と図３!$A$4:$C$368,3,TRUE)*238.85/100)</f>
        <v>33.439</v>
      </c>
      <c r="X3340" s="4">
        <f t="shared" si="635"/>
        <v>12</v>
      </c>
      <c r="Y3340" s="4">
        <f t="shared" si="629"/>
        <v>0.13024687499999996</v>
      </c>
      <c r="Z3340" s="4">
        <f t="shared" si="630"/>
        <v>0.14682374999999998</v>
      </c>
      <c r="AA3340" s="4">
        <f>IF($V3340="","",IF(Y3340&lt;36,0,IF(AND(36&lt;=Y3340,Y3340&lt;71),VLOOKUP($W3340,日射量と図３!$E$6:$F$34,2,TRUE),IF(AND(71&lt;=Y3340,Y3340&lt;107),VLOOKUP($W3340,日射量と図３!$E$6:$G$34,3,TRUE),IF(AND(107&lt;=Y3340,Y3340&lt;143),VLOOKUP($W3340,日射量と図３!$E$6:$H$34,4,TRUE),VLOOKUP($W3340,日射量と図３!$E$6:$I$34,5,TRUE))))))</f>
        <v>0</v>
      </c>
      <c r="AB3340" s="4">
        <f>IF($V3340="","",IF(Z3340&lt;36,0,IF(AND(36&lt;=Z3340,Z3340&lt;71),VLOOKUP($W3340,日射量と図３!$E$6:$F$34,2,TRUE),IF(AND(71&lt;=Z3340,Z3340&lt;107),VLOOKUP($W3340,日射量と図３!$E$6:$G$34,3,TRUE),IF(AND(107&lt;=Z3340,Z3340&lt;143),VLOOKUP($W3340,日射量と図３!$E$6:$H$34,4,TRUE),VLOOKUP($W3340,日射量と図３!$E$6:$I$34,5,TRUE))))))</f>
        <v>0</v>
      </c>
      <c r="AC3340" s="382">
        <f t="shared" si="624"/>
        <v>0</v>
      </c>
      <c r="AD3340" s="382">
        <f t="shared" si="625"/>
        <v>0</v>
      </c>
    </row>
    <row r="3341" spans="11:30" ht="13.5" customHeight="1">
      <c r="K3341" s="4">
        <f t="shared" si="631"/>
        <v>10</v>
      </c>
      <c r="L3341" s="34">
        <v>43391</v>
      </c>
      <c r="M3341" s="4">
        <v>140</v>
      </c>
      <c r="N3341" s="4">
        <v>2</v>
      </c>
      <c r="O3341" s="31">
        <v>4.1666666666666664E-2</v>
      </c>
      <c r="P3341" s="35">
        <v>15.920000000000002</v>
      </c>
      <c r="Q3341" s="36">
        <f t="shared" si="632"/>
        <v>13</v>
      </c>
      <c r="R3341" s="4">
        <f t="shared" si="633"/>
        <v>0</v>
      </c>
      <c r="S3341" s="31">
        <f t="shared" si="627"/>
        <v>0.24079861111111112</v>
      </c>
      <c r="T3341" s="31">
        <f t="shared" si="628"/>
        <v>0.73447916666666668</v>
      </c>
      <c r="U3341" s="4">
        <f t="shared" si="634"/>
        <v>0</v>
      </c>
      <c r="V3341" s="4" t="str">
        <f t="shared" si="626"/>
        <v/>
      </c>
      <c r="W3341" s="18" t="str">
        <f>IF(V3341="","",VLOOKUP(L3341,日射量と図３!$A$4:$C$368,3,TRUE)*238.85/100)</f>
        <v/>
      </c>
      <c r="X3341" s="4" t="str">
        <f t="shared" si="635"/>
        <v/>
      </c>
      <c r="Y3341" s="4" t="str">
        <f t="shared" si="629"/>
        <v/>
      </c>
      <c r="Z3341" s="4" t="str">
        <f t="shared" si="630"/>
        <v/>
      </c>
      <c r="AA3341" s="4" t="str">
        <f>IF($V3341="","",IF(Y3341&lt;36,0,IF(AND(36&lt;=Y3341,Y3341&lt;71),VLOOKUP($W3341,日射量と図３!$E$6:$F$34,2,TRUE),IF(AND(71&lt;=Y3341,Y3341&lt;107),VLOOKUP($W3341,日射量と図３!$E$6:$G$34,3,TRUE),IF(AND(107&lt;=Y3341,Y3341&lt;143),VLOOKUP($W3341,日射量と図３!$E$6:$H$34,4,TRUE),VLOOKUP($W3341,日射量と図３!$E$6:$I$34,5,TRUE))))))</f>
        <v/>
      </c>
      <c r="AB3341" s="4" t="str">
        <f>IF($V3341="","",IF(Z3341&lt;36,0,IF(AND(36&lt;=Z3341,Z3341&lt;71),VLOOKUP($W3341,日射量と図３!$E$6:$F$34,2,TRUE),IF(AND(71&lt;=Z3341,Z3341&lt;107),VLOOKUP($W3341,日射量と図３!$E$6:$G$34,3,TRUE),IF(AND(107&lt;=Z3341,Z3341&lt;143),VLOOKUP($W3341,日射量と図３!$E$6:$H$34,4,TRUE),VLOOKUP($W3341,日射量と図３!$E$6:$I$34,5,TRUE))))))</f>
        <v/>
      </c>
      <c r="AC3341" s="382" t="str">
        <f t="shared" si="624"/>
        <v/>
      </c>
      <c r="AD3341" s="382" t="str">
        <f t="shared" si="625"/>
        <v/>
      </c>
    </row>
    <row r="3342" spans="11:30" ht="13.5" customHeight="1">
      <c r="K3342" s="4">
        <f t="shared" si="631"/>
        <v>10</v>
      </c>
      <c r="L3342" s="34">
        <v>43391</v>
      </c>
      <c r="M3342" s="4">
        <v>140</v>
      </c>
      <c r="N3342" s="4">
        <v>3</v>
      </c>
      <c r="O3342" s="31">
        <v>8.3333333333333329E-2</v>
      </c>
      <c r="P3342" s="35">
        <v>15.669999999999998</v>
      </c>
      <c r="Q3342" s="36">
        <f t="shared" si="632"/>
        <v>13</v>
      </c>
      <c r="R3342" s="4">
        <f t="shared" si="633"/>
        <v>0</v>
      </c>
      <c r="S3342" s="31">
        <f t="shared" si="627"/>
        <v>0.24079861111111112</v>
      </c>
      <c r="T3342" s="31">
        <f t="shared" si="628"/>
        <v>0.73447916666666668</v>
      </c>
      <c r="U3342" s="4">
        <f t="shared" si="634"/>
        <v>0</v>
      </c>
      <c r="V3342" s="4" t="str">
        <f t="shared" si="626"/>
        <v/>
      </c>
      <c r="W3342" s="18" t="str">
        <f>IF(V3342="","",VLOOKUP(L3342,日射量と図３!$A$4:$C$368,3,TRUE)*238.85/100)</f>
        <v/>
      </c>
      <c r="X3342" s="4" t="str">
        <f t="shared" si="635"/>
        <v/>
      </c>
      <c r="Y3342" s="4" t="str">
        <f t="shared" si="629"/>
        <v/>
      </c>
      <c r="Z3342" s="4" t="str">
        <f t="shared" si="630"/>
        <v/>
      </c>
      <c r="AA3342" s="4" t="str">
        <f>IF($V3342="","",IF(Y3342&lt;36,0,IF(AND(36&lt;=Y3342,Y3342&lt;71),VLOOKUP($W3342,日射量と図３!$E$6:$F$34,2,TRUE),IF(AND(71&lt;=Y3342,Y3342&lt;107),VLOOKUP($W3342,日射量と図３!$E$6:$G$34,3,TRUE),IF(AND(107&lt;=Y3342,Y3342&lt;143),VLOOKUP($W3342,日射量と図３!$E$6:$H$34,4,TRUE),VLOOKUP($W3342,日射量と図３!$E$6:$I$34,5,TRUE))))))</f>
        <v/>
      </c>
      <c r="AB3342" s="4" t="str">
        <f>IF($V3342="","",IF(Z3342&lt;36,0,IF(AND(36&lt;=Z3342,Z3342&lt;71),VLOOKUP($W3342,日射量と図３!$E$6:$F$34,2,TRUE),IF(AND(71&lt;=Z3342,Z3342&lt;107),VLOOKUP($W3342,日射量と図３!$E$6:$G$34,3,TRUE),IF(AND(107&lt;=Z3342,Z3342&lt;143),VLOOKUP($W3342,日射量と図３!$E$6:$H$34,4,TRUE),VLOOKUP($W3342,日射量と図３!$E$6:$I$34,5,TRUE))))))</f>
        <v/>
      </c>
      <c r="AC3342" s="382" t="str">
        <f t="shared" si="624"/>
        <v/>
      </c>
      <c r="AD3342" s="382" t="str">
        <f t="shared" si="625"/>
        <v/>
      </c>
    </row>
    <row r="3343" spans="11:30" ht="13.5" customHeight="1">
      <c r="K3343" s="4">
        <f t="shared" si="631"/>
        <v>10</v>
      </c>
      <c r="L3343" s="34">
        <v>43391</v>
      </c>
      <c r="M3343" s="4">
        <v>140</v>
      </c>
      <c r="N3343" s="4">
        <v>4</v>
      </c>
      <c r="O3343" s="31">
        <v>0.125</v>
      </c>
      <c r="P3343" s="35">
        <v>15.460000000000003</v>
      </c>
      <c r="Q3343" s="36">
        <f t="shared" si="632"/>
        <v>13</v>
      </c>
      <c r="R3343" s="4">
        <f t="shared" si="633"/>
        <v>0</v>
      </c>
      <c r="S3343" s="31">
        <f t="shared" si="627"/>
        <v>0.24079861111111112</v>
      </c>
      <c r="T3343" s="31">
        <f t="shared" si="628"/>
        <v>0.73447916666666668</v>
      </c>
      <c r="U3343" s="4">
        <f t="shared" si="634"/>
        <v>0</v>
      </c>
      <c r="V3343" s="4" t="str">
        <f t="shared" si="626"/>
        <v/>
      </c>
      <c r="W3343" s="18" t="str">
        <f>IF(V3343="","",VLOOKUP(L3343,日射量と図３!$A$4:$C$368,3,TRUE)*238.85/100)</f>
        <v/>
      </c>
      <c r="X3343" s="4" t="str">
        <f t="shared" si="635"/>
        <v/>
      </c>
      <c r="Y3343" s="4" t="str">
        <f t="shared" si="629"/>
        <v/>
      </c>
      <c r="Z3343" s="4" t="str">
        <f t="shared" si="630"/>
        <v/>
      </c>
      <c r="AA3343" s="4" t="str">
        <f>IF($V3343="","",IF(Y3343&lt;36,0,IF(AND(36&lt;=Y3343,Y3343&lt;71),VLOOKUP($W3343,日射量と図３!$E$6:$F$34,2,TRUE),IF(AND(71&lt;=Y3343,Y3343&lt;107),VLOOKUP($W3343,日射量と図３!$E$6:$G$34,3,TRUE),IF(AND(107&lt;=Y3343,Y3343&lt;143),VLOOKUP($W3343,日射量と図３!$E$6:$H$34,4,TRUE),VLOOKUP($W3343,日射量と図３!$E$6:$I$34,5,TRUE))))))</f>
        <v/>
      </c>
      <c r="AB3343" s="4" t="str">
        <f>IF($V3343="","",IF(Z3343&lt;36,0,IF(AND(36&lt;=Z3343,Z3343&lt;71),VLOOKUP($W3343,日射量と図３!$E$6:$F$34,2,TRUE),IF(AND(71&lt;=Z3343,Z3343&lt;107),VLOOKUP($W3343,日射量と図３!$E$6:$G$34,3,TRUE),IF(AND(107&lt;=Z3343,Z3343&lt;143),VLOOKUP($W3343,日射量と図３!$E$6:$H$34,4,TRUE),VLOOKUP($W3343,日射量と図３!$E$6:$I$34,5,TRUE))))))</f>
        <v/>
      </c>
      <c r="AC3343" s="382" t="str">
        <f t="shared" ref="AC3343:AC3406" si="636">IF(V3343="","",IF((($AH$18*$AH$30*V3343*3600/1000000)/1000-AA3343*$AG$18*10*0.0000041868)&lt;=0,0,AA3343*$AG$18*10*0.0000041868))</f>
        <v/>
      </c>
      <c r="AD3343" s="382" t="str">
        <f t="shared" ref="AD3343:AD3406" si="637">IF(V3343="","",IF((($AH$19*$AH$30*V3343*3600/1000000)/1000-AB3343*$AG$19*10*0.0000041868)&lt;=0,0,AB3343*$AG$19*10*0.0000041868))</f>
        <v/>
      </c>
    </row>
    <row r="3344" spans="11:30" ht="13.5" customHeight="1">
      <c r="K3344" s="4">
        <f t="shared" si="631"/>
        <v>10</v>
      </c>
      <c r="L3344" s="34">
        <v>43391</v>
      </c>
      <c r="M3344" s="4">
        <v>140</v>
      </c>
      <c r="N3344" s="4">
        <v>5</v>
      </c>
      <c r="O3344" s="31">
        <v>0.16666666666666666</v>
      </c>
      <c r="P3344" s="35">
        <v>15.2</v>
      </c>
      <c r="Q3344" s="36">
        <f t="shared" si="632"/>
        <v>15</v>
      </c>
      <c r="R3344" s="4">
        <f t="shared" si="633"/>
        <v>0</v>
      </c>
      <c r="S3344" s="31">
        <f t="shared" si="627"/>
        <v>0.24079861111111112</v>
      </c>
      <c r="T3344" s="31">
        <f t="shared" si="628"/>
        <v>0.73447916666666668</v>
      </c>
      <c r="U3344" s="4">
        <f t="shared" si="634"/>
        <v>0</v>
      </c>
      <c r="V3344" s="4" t="str">
        <f t="shared" si="626"/>
        <v/>
      </c>
      <c r="W3344" s="18" t="str">
        <f>IF(V3344="","",VLOOKUP(L3344,日射量と図３!$A$4:$C$368,3,TRUE)*238.85/100)</f>
        <v/>
      </c>
      <c r="X3344" s="4" t="str">
        <f t="shared" si="635"/>
        <v/>
      </c>
      <c r="Y3344" s="4" t="str">
        <f t="shared" si="629"/>
        <v/>
      </c>
      <c r="Z3344" s="4" t="str">
        <f t="shared" si="630"/>
        <v/>
      </c>
      <c r="AA3344" s="4" t="str">
        <f>IF($V3344="","",IF(Y3344&lt;36,0,IF(AND(36&lt;=Y3344,Y3344&lt;71),VLOOKUP($W3344,日射量と図３!$E$6:$F$34,2,TRUE),IF(AND(71&lt;=Y3344,Y3344&lt;107),VLOOKUP($W3344,日射量と図３!$E$6:$G$34,3,TRUE),IF(AND(107&lt;=Y3344,Y3344&lt;143),VLOOKUP($W3344,日射量と図３!$E$6:$H$34,4,TRUE),VLOOKUP($W3344,日射量と図３!$E$6:$I$34,5,TRUE))))))</f>
        <v/>
      </c>
      <c r="AB3344" s="4" t="str">
        <f>IF($V3344="","",IF(Z3344&lt;36,0,IF(AND(36&lt;=Z3344,Z3344&lt;71),VLOOKUP($W3344,日射量と図３!$E$6:$F$34,2,TRUE),IF(AND(71&lt;=Z3344,Z3344&lt;107),VLOOKUP($W3344,日射量と図３!$E$6:$G$34,3,TRUE),IF(AND(107&lt;=Z3344,Z3344&lt;143),VLOOKUP($W3344,日射量と図３!$E$6:$H$34,4,TRUE),VLOOKUP($W3344,日射量と図３!$E$6:$I$34,5,TRUE))))))</f>
        <v/>
      </c>
      <c r="AC3344" s="382" t="str">
        <f t="shared" si="636"/>
        <v/>
      </c>
      <c r="AD3344" s="382" t="str">
        <f t="shared" si="637"/>
        <v/>
      </c>
    </row>
    <row r="3345" spans="11:30" ht="13.5" customHeight="1">
      <c r="K3345" s="4">
        <f t="shared" si="631"/>
        <v>10</v>
      </c>
      <c r="L3345" s="34">
        <v>43391</v>
      </c>
      <c r="M3345" s="4">
        <v>140</v>
      </c>
      <c r="N3345" s="4">
        <v>6</v>
      </c>
      <c r="O3345" s="31">
        <v>0.20833333333333334</v>
      </c>
      <c r="P3345" s="35">
        <v>14.879999999999999</v>
      </c>
      <c r="Q3345" s="36">
        <f t="shared" si="632"/>
        <v>15</v>
      </c>
      <c r="R3345" s="4">
        <f t="shared" si="633"/>
        <v>0.12000000000000099</v>
      </c>
      <c r="S3345" s="31">
        <f t="shared" si="627"/>
        <v>0.24079861111111112</v>
      </c>
      <c r="T3345" s="31">
        <f t="shared" si="628"/>
        <v>0.73447916666666668</v>
      </c>
      <c r="U3345" s="4">
        <f t="shared" si="634"/>
        <v>0</v>
      </c>
      <c r="V3345" s="4" t="str">
        <f t="shared" ref="V3345:V3366" si="638">IF(N3345=1,SUM(U3345:U3368),"")</f>
        <v/>
      </c>
      <c r="W3345" s="18" t="str">
        <f>IF(V3345="","",VLOOKUP(L3345,日射量と図３!$A$4:$C$368,3,TRUE)*238.85/100)</f>
        <v/>
      </c>
      <c r="X3345" s="4" t="str">
        <f t="shared" si="635"/>
        <v/>
      </c>
      <c r="Y3345" s="4" t="str">
        <f t="shared" si="629"/>
        <v/>
      </c>
      <c r="Z3345" s="4" t="str">
        <f t="shared" si="630"/>
        <v/>
      </c>
      <c r="AA3345" s="4" t="str">
        <f>IF($V3345="","",IF(Y3345&lt;36,0,IF(AND(36&lt;=Y3345,Y3345&lt;71),VLOOKUP($W3345,日射量と図３!$E$6:$F$34,2,TRUE),IF(AND(71&lt;=Y3345,Y3345&lt;107),VLOOKUP($W3345,日射量と図３!$E$6:$G$34,3,TRUE),IF(AND(107&lt;=Y3345,Y3345&lt;143),VLOOKUP($W3345,日射量と図３!$E$6:$H$34,4,TRUE),VLOOKUP($W3345,日射量と図３!$E$6:$I$34,5,TRUE))))))</f>
        <v/>
      </c>
      <c r="AB3345" s="4" t="str">
        <f>IF($V3345="","",IF(Z3345&lt;36,0,IF(AND(36&lt;=Z3345,Z3345&lt;71),VLOOKUP($W3345,日射量と図３!$E$6:$F$34,2,TRUE),IF(AND(71&lt;=Z3345,Z3345&lt;107),VLOOKUP($W3345,日射量と図３!$E$6:$G$34,3,TRUE),IF(AND(107&lt;=Z3345,Z3345&lt;143),VLOOKUP($W3345,日射量と図３!$E$6:$H$34,4,TRUE),VLOOKUP($W3345,日射量と図３!$E$6:$I$34,5,TRUE))))))</f>
        <v/>
      </c>
      <c r="AC3345" s="382" t="str">
        <f t="shared" si="636"/>
        <v/>
      </c>
      <c r="AD3345" s="382" t="str">
        <f t="shared" si="637"/>
        <v/>
      </c>
    </row>
    <row r="3346" spans="11:30" ht="13.5" customHeight="1">
      <c r="K3346" s="4">
        <f t="shared" si="631"/>
        <v>10</v>
      </c>
      <c r="L3346" s="34">
        <v>43391</v>
      </c>
      <c r="M3346" s="4">
        <v>140</v>
      </c>
      <c r="N3346" s="4">
        <v>7</v>
      </c>
      <c r="O3346" s="31">
        <v>0.25</v>
      </c>
      <c r="P3346" s="35">
        <v>14.75</v>
      </c>
      <c r="Q3346" s="36">
        <f t="shared" si="632"/>
        <v>15</v>
      </c>
      <c r="R3346" s="4">
        <f t="shared" si="633"/>
        <v>0.25</v>
      </c>
      <c r="S3346" s="31">
        <f t="shared" si="627"/>
        <v>0.24079861111111112</v>
      </c>
      <c r="T3346" s="31">
        <f t="shared" si="628"/>
        <v>0.73447916666666668</v>
      </c>
      <c r="U3346" s="4">
        <f t="shared" si="634"/>
        <v>0.25</v>
      </c>
      <c r="V3346" s="4" t="str">
        <f t="shared" si="638"/>
        <v/>
      </c>
      <c r="W3346" s="18" t="str">
        <f>IF(V3346="","",VLOOKUP(L3346,日射量と図３!$A$4:$C$368,3,TRUE)*238.85/100)</f>
        <v/>
      </c>
      <c r="X3346" s="4" t="str">
        <f t="shared" si="635"/>
        <v/>
      </c>
      <c r="Y3346" s="4" t="str">
        <f t="shared" si="629"/>
        <v/>
      </c>
      <c r="Z3346" s="4" t="str">
        <f t="shared" si="630"/>
        <v/>
      </c>
      <c r="AA3346" s="4" t="str">
        <f>IF($V3346="","",IF(Y3346&lt;36,0,IF(AND(36&lt;=Y3346,Y3346&lt;71),VLOOKUP($W3346,日射量と図３!$E$6:$F$34,2,TRUE),IF(AND(71&lt;=Y3346,Y3346&lt;107),VLOOKUP($W3346,日射量と図３!$E$6:$G$34,3,TRUE),IF(AND(107&lt;=Y3346,Y3346&lt;143),VLOOKUP($W3346,日射量と図３!$E$6:$H$34,4,TRUE),VLOOKUP($W3346,日射量と図３!$E$6:$I$34,5,TRUE))))))</f>
        <v/>
      </c>
      <c r="AB3346" s="4" t="str">
        <f>IF($V3346="","",IF(Z3346&lt;36,0,IF(AND(36&lt;=Z3346,Z3346&lt;71),VLOOKUP($W3346,日射量と図３!$E$6:$F$34,2,TRUE),IF(AND(71&lt;=Z3346,Z3346&lt;107),VLOOKUP($W3346,日射量と図３!$E$6:$G$34,3,TRUE),IF(AND(107&lt;=Z3346,Z3346&lt;143),VLOOKUP($W3346,日射量と図３!$E$6:$H$34,4,TRUE),VLOOKUP($W3346,日射量と図３!$E$6:$I$34,5,TRUE))))))</f>
        <v/>
      </c>
      <c r="AC3346" s="382" t="str">
        <f t="shared" si="636"/>
        <v/>
      </c>
      <c r="AD3346" s="382" t="str">
        <f t="shared" si="637"/>
        <v/>
      </c>
    </row>
    <row r="3347" spans="11:30" ht="13.5" customHeight="1">
      <c r="K3347" s="4">
        <f t="shared" si="631"/>
        <v>10</v>
      </c>
      <c r="L3347" s="34">
        <v>43391</v>
      </c>
      <c r="M3347" s="4">
        <v>140</v>
      </c>
      <c r="N3347" s="4">
        <v>8</v>
      </c>
      <c r="O3347" s="31">
        <v>0.29166666666666669</v>
      </c>
      <c r="P3347" s="35">
        <v>15.27</v>
      </c>
      <c r="Q3347" s="36">
        <f t="shared" si="632"/>
        <v>12</v>
      </c>
      <c r="R3347" s="4">
        <f t="shared" si="633"/>
        <v>0</v>
      </c>
      <c r="S3347" s="31">
        <f t="shared" si="627"/>
        <v>0.24079861111111112</v>
      </c>
      <c r="T3347" s="31">
        <f t="shared" si="628"/>
        <v>0.73447916666666668</v>
      </c>
      <c r="U3347" s="4">
        <f t="shared" si="634"/>
        <v>0</v>
      </c>
      <c r="V3347" s="4" t="str">
        <f t="shared" si="638"/>
        <v/>
      </c>
      <c r="W3347" s="18" t="str">
        <f>IF(V3347="","",VLOOKUP(L3347,日射量と図３!$A$4:$C$368,3,TRUE)*238.85/100)</f>
        <v/>
      </c>
      <c r="X3347" s="4" t="str">
        <f t="shared" si="635"/>
        <v/>
      </c>
      <c r="Y3347" s="4" t="str">
        <f t="shared" si="629"/>
        <v/>
      </c>
      <c r="Z3347" s="4" t="str">
        <f t="shared" si="630"/>
        <v/>
      </c>
      <c r="AA3347" s="4" t="str">
        <f>IF($V3347="","",IF(Y3347&lt;36,0,IF(AND(36&lt;=Y3347,Y3347&lt;71),VLOOKUP($W3347,日射量と図３!$E$6:$F$34,2,TRUE),IF(AND(71&lt;=Y3347,Y3347&lt;107),VLOOKUP($W3347,日射量と図３!$E$6:$G$34,3,TRUE),IF(AND(107&lt;=Y3347,Y3347&lt;143),VLOOKUP($W3347,日射量と図３!$E$6:$H$34,4,TRUE),VLOOKUP($W3347,日射量と図３!$E$6:$I$34,5,TRUE))))))</f>
        <v/>
      </c>
      <c r="AB3347" s="4" t="str">
        <f>IF($V3347="","",IF(Z3347&lt;36,0,IF(AND(36&lt;=Z3347,Z3347&lt;71),VLOOKUP($W3347,日射量と図３!$E$6:$F$34,2,TRUE),IF(AND(71&lt;=Z3347,Z3347&lt;107),VLOOKUP($W3347,日射量と図３!$E$6:$G$34,3,TRUE),IF(AND(107&lt;=Z3347,Z3347&lt;143),VLOOKUP($W3347,日射量と図３!$E$6:$H$34,4,TRUE),VLOOKUP($W3347,日射量と図３!$E$6:$I$34,5,TRUE))))))</f>
        <v/>
      </c>
      <c r="AC3347" s="382" t="str">
        <f t="shared" si="636"/>
        <v/>
      </c>
      <c r="AD3347" s="382" t="str">
        <f t="shared" si="637"/>
        <v/>
      </c>
    </row>
    <row r="3348" spans="11:30" ht="13.5" customHeight="1">
      <c r="K3348" s="4">
        <f t="shared" si="631"/>
        <v>10</v>
      </c>
      <c r="L3348" s="34">
        <v>43391</v>
      </c>
      <c r="M3348" s="4">
        <v>140</v>
      </c>
      <c r="N3348" s="4">
        <v>9</v>
      </c>
      <c r="O3348" s="31">
        <v>0.33333333333333331</v>
      </c>
      <c r="P3348" s="35">
        <v>16.82</v>
      </c>
      <c r="Q3348" s="36">
        <f t="shared" si="632"/>
        <v>12</v>
      </c>
      <c r="R3348" s="4">
        <f t="shared" si="633"/>
        <v>0</v>
      </c>
      <c r="S3348" s="31">
        <f t="shared" si="627"/>
        <v>0.24079861111111112</v>
      </c>
      <c r="T3348" s="31">
        <f t="shared" si="628"/>
        <v>0.73447916666666668</v>
      </c>
      <c r="U3348" s="4">
        <f t="shared" si="634"/>
        <v>0</v>
      </c>
      <c r="V3348" s="4" t="str">
        <f t="shared" si="638"/>
        <v/>
      </c>
      <c r="W3348" s="18" t="str">
        <f>IF(V3348="","",VLOOKUP(L3348,日射量と図３!$A$4:$C$368,3,TRUE)*238.85/100)</f>
        <v/>
      </c>
      <c r="X3348" s="4" t="str">
        <f t="shared" si="635"/>
        <v/>
      </c>
      <c r="Y3348" s="4" t="str">
        <f t="shared" si="629"/>
        <v/>
      </c>
      <c r="Z3348" s="4" t="str">
        <f t="shared" si="630"/>
        <v/>
      </c>
      <c r="AA3348" s="4" t="str">
        <f>IF($V3348="","",IF(Y3348&lt;36,0,IF(AND(36&lt;=Y3348,Y3348&lt;71),VLOOKUP($W3348,日射量と図３!$E$6:$F$34,2,TRUE),IF(AND(71&lt;=Y3348,Y3348&lt;107),VLOOKUP($W3348,日射量と図３!$E$6:$G$34,3,TRUE),IF(AND(107&lt;=Y3348,Y3348&lt;143),VLOOKUP($W3348,日射量と図３!$E$6:$H$34,4,TRUE),VLOOKUP($W3348,日射量と図３!$E$6:$I$34,5,TRUE))))))</f>
        <v/>
      </c>
      <c r="AB3348" s="4" t="str">
        <f>IF($V3348="","",IF(Z3348&lt;36,0,IF(AND(36&lt;=Z3348,Z3348&lt;71),VLOOKUP($W3348,日射量と図３!$E$6:$F$34,2,TRUE),IF(AND(71&lt;=Z3348,Z3348&lt;107),VLOOKUP($W3348,日射量と図３!$E$6:$G$34,3,TRUE),IF(AND(107&lt;=Z3348,Z3348&lt;143),VLOOKUP($W3348,日射量と図３!$E$6:$H$34,4,TRUE),VLOOKUP($W3348,日射量と図３!$E$6:$I$34,5,TRUE))))))</f>
        <v/>
      </c>
      <c r="AC3348" s="382" t="str">
        <f t="shared" si="636"/>
        <v/>
      </c>
      <c r="AD3348" s="382" t="str">
        <f t="shared" si="637"/>
        <v/>
      </c>
    </row>
    <row r="3349" spans="11:30" ht="13.5" customHeight="1">
      <c r="K3349" s="4">
        <f t="shared" si="631"/>
        <v>10</v>
      </c>
      <c r="L3349" s="34">
        <v>43391</v>
      </c>
      <c r="M3349" s="4">
        <v>140</v>
      </c>
      <c r="N3349" s="4">
        <v>10</v>
      </c>
      <c r="O3349" s="31">
        <v>0.375</v>
      </c>
      <c r="P3349" s="35">
        <v>18.41</v>
      </c>
      <c r="Q3349" s="36">
        <f t="shared" si="632"/>
        <v>12</v>
      </c>
      <c r="R3349" s="4">
        <f t="shared" si="633"/>
        <v>0</v>
      </c>
      <c r="S3349" s="31">
        <f t="shared" ref="S3349:S3412" si="639">VLOOKUP(K3349,$AF$38:$AH$49,2,TRUE)</f>
        <v>0.24079861111111112</v>
      </c>
      <c r="T3349" s="31">
        <f t="shared" ref="T3349:T3412" si="640">VLOOKUP(K3349,$AF$38:$AH$49,3,TRUE)</f>
        <v>0.73447916666666668</v>
      </c>
      <c r="U3349" s="4">
        <f t="shared" si="634"/>
        <v>0</v>
      </c>
      <c r="V3349" s="4" t="str">
        <f t="shared" si="638"/>
        <v/>
      </c>
      <c r="W3349" s="18" t="str">
        <f>IF(V3349="","",VLOOKUP(L3349,日射量と図３!$A$4:$C$368,3,TRUE)*238.85/100)</f>
        <v/>
      </c>
      <c r="X3349" s="4" t="str">
        <f t="shared" si="635"/>
        <v/>
      </c>
      <c r="Y3349" s="4" t="str">
        <f t="shared" si="629"/>
        <v/>
      </c>
      <c r="Z3349" s="4" t="str">
        <f t="shared" si="630"/>
        <v/>
      </c>
      <c r="AA3349" s="4" t="str">
        <f>IF($V3349="","",IF(Y3349&lt;36,0,IF(AND(36&lt;=Y3349,Y3349&lt;71),VLOOKUP($W3349,日射量と図３!$E$6:$F$34,2,TRUE),IF(AND(71&lt;=Y3349,Y3349&lt;107),VLOOKUP($W3349,日射量と図３!$E$6:$G$34,3,TRUE),IF(AND(107&lt;=Y3349,Y3349&lt;143),VLOOKUP($W3349,日射量と図３!$E$6:$H$34,4,TRUE),VLOOKUP($W3349,日射量と図３!$E$6:$I$34,5,TRUE))))))</f>
        <v/>
      </c>
      <c r="AB3349" s="4" t="str">
        <f>IF($V3349="","",IF(Z3349&lt;36,0,IF(AND(36&lt;=Z3349,Z3349&lt;71),VLOOKUP($W3349,日射量と図３!$E$6:$F$34,2,TRUE),IF(AND(71&lt;=Z3349,Z3349&lt;107),VLOOKUP($W3349,日射量と図３!$E$6:$G$34,3,TRUE),IF(AND(107&lt;=Z3349,Z3349&lt;143),VLOOKUP($W3349,日射量と図３!$E$6:$H$34,4,TRUE),VLOOKUP($W3349,日射量と図３!$E$6:$I$34,5,TRUE))))))</f>
        <v/>
      </c>
      <c r="AC3349" s="382" t="str">
        <f t="shared" si="636"/>
        <v/>
      </c>
      <c r="AD3349" s="382" t="str">
        <f t="shared" si="637"/>
        <v/>
      </c>
    </row>
    <row r="3350" spans="11:30" ht="13.5" customHeight="1">
      <c r="K3350" s="4">
        <f t="shared" si="631"/>
        <v>10</v>
      </c>
      <c r="L3350" s="34">
        <v>43391</v>
      </c>
      <c r="M3350" s="4">
        <v>140</v>
      </c>
      <c r="N3350" s="4">
        <v>11</v>
      </c>
      <c r="O3350" s="31">
        <v>0.41666666666666669</v>
      </c>
      <c r="P3350" s="35">
        <v>19.920000000000002</v>
      </c>
      <c r="Q3350" s="36">
        <f t="shared" si="632"/>
        <v>12</v>
      </c>
      <c r="R3350" s="4">
        <f t="shared" si="633"/>
        <v>0</v>
      </c>
      <c r="S3350" s="31">
        <f t="shared" si="639"/>
        <v>0.24079861111111112</v>
      </c>
      <c r="T3350" s="31">
        <f t="shared" si="640"/>
        <v>0.73447916666666668</v>
      </c>
      <c r="U3350" s="4">
        <f t="shared" si="634"/>
        <v>0</v>
      </c>
      <c r="V3350" s="4" t="str">
        <f t="shared" si="638"/>
        <v/>
      </c>
      <c r="W3350" s="18" t="str">
        <f>IF(V3350="","",VLOOKUP(L3350,日射量と図３!$A$4:$C$368,3,TRUE)*238.85/100)</f>
        <v/>
      </c>
      <c r="X3350" s="4" t="str">
        <f t="shared" si="635"/>
        <v/>
      </c>
      <c r="Y3350" s="4" t="str">
        <f t="shared" si="629"/>
        <v/>
      </c>
      <c r="Z3350" s="4" t="str">
        <f t="shared" si="630"/>
        <v/>
      </c>
      <c r="AA3350" s="4" t="str">
        <f>IF($V3350="","",IF(Y3350&lt;36,0,IF(AND(36&lt;=Y3350,Y3350&lt;71),VLOOKUP($W3350,日射量と図３!$E$6:$F$34,2,TRUE),IF(AND(71&lt;=Y3350,Y3350&lt;107),VLOOKUP($W3350,日射量と図３!$E$6:$G$34,3,TRUE),IF(AND(107&lt;=Y3350,Y3350&lt;143),VLOOKUP($W3350,日射量と図３!$E$6:$H$34,4,TRUE),VLOOKUP($W3350,日射量と図３!$E$6:$I$34,5,TRUE))))))</f>
        <v/>
      </c>
      <c r="AB3350" s="4" t="str">
        <f>IF($V3350="","",IF(Z3350&lt;36,0,IF(AND(36&lt;=Z3350,Z3350&lt;71),VLOOKUP($W3350,日射量と図３!$E$6:$F$34,2,TRUE),IF(AND(71&lt;=Z3350,Z3350&lt;107),VLOOKUP($W3350,日射量と図３!$E$6:$G$34,3,TRUE),IF(AND(107&lt;=Z3350,Z3350&lt;143),VLOOKUP($W3350,日射量と図３!$E$6:$H$34,4,TRUE),VLOOKUP($W3350,日射量と図３!$E$6:$I$34,5,TRUE))))))</f>
        <v/>
      </c>
      <c r="AC3350" s="382" t="str">
        <f t="shared" si="636"/>
        <v/>
      </c>
      <c r="AD3350" s="382" t="str">
        <f t="shared" si="637"/>
        <v/>
      </c>
    </row>
    <row r="3351" spans="11:30" ht="13.5" customHeight="1">
      <c r="K3351" s="4">
        <f t="shared" si="631"/>
        <v>10</v>
      </c>
      <c r="L3351" s="34">
        <v>43391</v>
      </c>
      <c r="M3351" s="4">
        <v>140</v>
      </c>
      <c r="N3351" s="4">
        <v>12</v>
      </c>
      <c r="O3351" s="31">
        <v>0.45833333333333331</v>
      </c>
      <c r="P3351" s="35">
        <v>21.48</v>
      </c>
      <c r="Q3351" s="36">
        <f t="shared" si="632"/>
        <v>12</v>
      </c>
      <c r="R3351" s="4">
        <f t="shared" si="633"/>
        <v>0</v>
      </c>
      <c r="S3351" s="31">
        <f t="shared" si="639"/>
        <v>0.24079861111111112</v>
      </c>
      <c r="T3351" s="31">
        <f t="shared" si="640"/>
        <v>0.73447916666666668</v>
      </c>
      <c r="U3351" s="4">
        <f t="shared" si="634"/>
        <v>0</v>
      </c>
      <c r="V3351" s="4" t="str">
        <f t="shared" si="638"/>
        <v/>
      </c>
      <c r="W3351" s="18" t="str">
        <f>IF(V3351="","",VLOOKUP(L3351,日射量と図３!$A$4:$C$368,3,TRUE)*238.85/100)</f>
        <v/>
      </c>
      <c r="X3351" s="4" t="str">
        <f t="shared" si="635"/>
        <v/>
      </c>
      <c r="Y3351" s="4" t="str">
        <f t="shared" si="629"/>
        <v/>
      </c>
      <c r="Z3351" s="4" t="str">
        <f t="shared" si="630"/>
        <v/>
      </c>
      <c r="AA3351" s="4" t="str">
        <f>IF($V3351="","",IF(Y3351&lt;36,0,IF(AND(36&lt;=Y3351,Y3351&lt;71),VLOOKUP($W3351,日射量と図３!$E$6:$F$34,2,TRUE),IF(AND(71&lt;=Y3351,Y3351&lt;107),VLOOKUP($W3351,日射量と図３!$E$6:$G$34,3,TRUE),IF(AND(107&lt;=Y3351,Y3351&lt;143),VLOOKUP($W3351,日射量と図３!$E$6:$H$34,4,TRUE),VLOOKUP($W3351,日射量と図３!$E$6:$I$34,5,TRUE))))))</f>
        <v/>
      </c>
      <c r="AB3351" s="4" t="str">
        <f>IF($V3351="","",IF(Z3351&lt;36,0,IF(AND(36&lt;=Z3351,Z3351&lt;71),VLOOKUP($W3351,日射量と図３!$E$6:$F$34,2,TRUE),IF(AND(71&lt;=Z3351,Z3351&lt;107),VLOOKUP($W3351,日射量と図３!$E$6:$G$34,3,TRUE),IF(AND(107&lt;=Z3351,Z3351&lt;143),VLOOKUP($W3351,日射量と図３!$E$6:$H$34,4,TRUE),VLOOKUP($W3351,日射量と図３!$E$6:$I$34,5,TRUE))))))</f>
        <v/>
      </c>
      <c r="AC3351" s="382" t="str">
        <f t="shared" si="636"/>
        <v/>
      </c>
      <c r="AD3351" s="382" t="str">
        <f t="shared" si="637"/>
        <v/>
      </c>
    </row>
    <row r="3352" spans="11:30" ht="13.5" customHeight="1">
      <c r="K3352" s="4">
        <f t="shared" si="631"/>
        <v>10</v>
      </c>
      <c r="L3352" s="34">
        <v>43391</v>
      </c>
      <c r="M3352" s="4">
        <v>140</v>
      </c>
      <c r="N3352" s="4">
        <v>13</v>
      </c>
      <c r="O3352" s="31">
        <v>0.5</v>
      </c>
      <c r="P3352" s="35">
        <v>22.299999999999997</v>
      </c>
      <c r="Q3352" s="36">
        <f t="shared" si="632"/>
        <v>12</v>
      </c>
      <c r="R3352" s="4">
        <f t="shared" si="633"/>
        <v>0</v>
      </c>
      <c r="S3352" s="31">
        <f t="shared" si="639"/>
        <v>0.24079861111111112</v>
      </c>
      <c r="T3352" s="31">
        <f t="shared" si="640"/>
        <v>0.73447916666666668</v>
      </c>
      <c r="U3352" s="4">
        <f t="shared" si="634"/>
        <v>0</v>
      </c>
      <c r="V3352" s="4" t="str">
        <f t="shared" si="638"/>
        <v/>
      </c>
      <c r="W3352" s="18" t="str">
        <f>IF(V3352="","",VLOOKUP(L3352,日射量と図３!$A$4:$C$368,3,TRUE)*238.85/100)</f>
        <v/>
      </c>
      <c r="X3352" s="4" t="str">
        <f t="shared" si="635"/>
        <v/>
      </c>
      <c r="Y3352" s="4" t="str">
        <f t="shared" si="629"/>
        <v/>
      </c>
      <c r="Z3352" s="4" t="str">
        <f t="shared" si="630"/>
        <v/>
      </c>
      <c r="AA3352" s="4" t="str">
        <f>IF($V3352="","",IF(Y3352&lt;36,0,IF(AND(36&lt;=Y3352,Y3352&lt;71),VLOOKUP($W3352,日射量と図３!$E$6:$F$34,2,TRUE),IF(AND(71&lt;=Y3352,Y3352&lt;107),VLOOKUP($W3352,日射量と図３!$E$6:$G$34,3,TRUE),IF(AND(107&lt;=Y3352,Y3352&lt;143),VLOOKUP($W3352,日射量と図３!$E$6:$H$34,4,TRUE),VLOOKUP($W3352,日射量と図３!$E$6:$I$34,5,TRUE))))))</f>
        <v/>
      </c>
      <c r="AB3352" s="4" t="str">
        <f>IF($V3352="","",IF(Z3352&lt;36,0,IF(AND(36&lt;=Z3352,Z3352&lt;71),VLOOKUP($W3352,日射量と図３!$E$6:$F$34,2,TRUE),IF(AND(71&lt;=Z3352,Z3352&lt;107),VLOOKUP($W3352,日射量と図３!$E$6:$G$34,3,TRUE),IF(AND(107&lt;=Z3352,Z3352&lt;143),VLOOKUP($W3352,日射量と図３!$E$6:$H$34,4,TRUE),VLOOKUP($W3352,日射量と図３!$E$6:$I$34,5,TRUE))))))</f>
        <v/>
      </c>
      <c r="AC3352" s="382" t="str">
        <f t="shared" si="636"/>
        <v/>
      </c>
      <c r="AD3352" s="382" t="str">
        <f t="shared" si="637"/>
        <v/>
      </c>
    </row>
    <row r="3353" spans="11:30" ht="13.5" customHeight="1">
      <c r="K3353" s="4">
        <f t="shared" si="631"/>
        <v>10</v>
      </c>
      <c r="L3353" s="34">
        <v>43391</v>
      </c>
      <c r="M3353" s="4">
        <v>140</v>
      </c>
      <c r="N3353" s="4">
        <v>14</v>
      </c>
      <c r="O3353" s="31">
        <v>0.54166666666666663</v>
      </c>
      <c r="P3353" s="35">
        <v>22.68</v>
      </c>
      <c r="Q3353" s="36">
        <f t="shared" si="632"/>
        <v>12</v>
      </c>
      <c r="R3353" s="4">
        <f t="shared" si="633"/>
        <v>0</v>
      </c>
      <c r="S3353" s="31">
        <f t="shared" si="639"/>
        <v>0.24079861111111112</v>
      </c>
      <c r="T3353" s="31">
        <f t="shared" si="640"/>
        <v>0.73447916666666668</v>
      </c>
      <c r="U3353" s="4">
        <f t="shared" si="634"/>
        <v>0</v>
      </c>
      <c r="V3353" s="4" t="str">
        <f t="shared" si="638"/>
        <v/>
      </c>
      <c r="W3353" s="18" t="str">
        <f>IF(V3353="","",VLOOKUP(L3353,日射量と図３!$A$4:$C$368,3,TRUE)*238.85/100)</f>
        <v/>
      </c>
      <c r="X3353" s="4" t="str">
        <f t="shared" si="635"/>
        <v/>
      </c>
      <c r="Y3353" s="4" t="str">
        <f t="shared" si="629"/>
        <v/>
      </c>
      <c r="Z3353" s="4" t="str">
        <f t="shared" si="630"/>
        <v/>
      </c>
      <c r="AA3353" s="4" t="str">
        <f>IF($V3353="","",IF(Y3353&lt;36,0,IF(AND(36&lt;=Y3353,Y3353&lt;71),VLOOKUP($W3353,日射量と図３!$E$6:$F$34,2,TRUE),IF(AND(71&lt;=Y3353,Y3353&lt;107),VLOOKUP($W3353,日射量と図３!$E$6:$G$34,3,TRUE),IF(AND(107&lt;=Y3353,Y3353&lt;143),VLOOKUP($W3353,日射量と図３!$E$6:$H$34,4,TRUE),VLOOKUP($W3353,日射量と図３!$E$6:$I$34,5,TRUE))))))</f>
        <v/>
      </c>
      <c r="AB3353" s="4" t="str">
        <f>IF($V3353="","",IF(Z3353&lt;36,0,IF(AND(36&lt;=Z3353,Z3353&lt;71),VLOOKUP($W3353,日射量と図３!$E$6:$F$34,2,TRUE),IF(AND(71&lt;=Z3353,Z3353&lt;107),VLOOKUP($W3353,日射量と図３!$E$6:$G$34,3,TRUE),IF(AND(107&lt;=Z3353,Z3353&lt;143),VLOOKUP($W3353,日射量と図３!$E$6:$H$34,4,TRUE),VLOOKUP($W3353,日射量と図３!$E$6:$I$34,5,TRUE))))))</f>
        <v/>
      </c>
      <c r="AC3353" s="382" t="str">
        <f t="shared" si="636"/>
        <v/>
      </c>
      <c r="AD3353" s="382" t="str">
        <f t="shared" si="637"/>
        <v/>
      </c>
    </row>
    <row r="3354" spans="11:30" ht="13.5" customHeight="1">
      <c r="K3354" s="4">
        <f t="shared" si="631"/>
        <v>10</v>
      </c>
      <c r="L3354" s="34">
        <v>43391</v>
      </c>
      <c r="M3354" s="4">
        <v>140</v>
      </c>
      <c r="N3354" s="4">
        <v>15</v>
      </c>
      <c r="O3354" s="31">
        <v>0.58333333333333337</v>
      </c>
      <c r="P3354" s="35">
        <v>23.06</v>
      </c>
      <c r="Q3354" s="36">
        <f t="shared" si="632"/>
        <v>12</v>
      </c>
      <c r="R3354" s="4">
        <f t="shared" si="633"/>
        <v>0</v>
      </c>
      <c r="S3354" s="31">
        <f t="shared" si="639"/>
        <v>0.24079861111111112</v>
      </c>
      <c r="T3354" s="31">
        <f t="shared" si="640"/>
        <v>0.73447916666666668</v>
      </c>
      <c r="U3354" s="4">
        <f t="shared" si="634"/>
        <v>0</v>
      </c>
      <c r="V3354" s="4" t="str">
        <f t="shared" si="638"/>
        <v/>
      </c>
      <c r="W3354" s="18" t="str">
        <f>IF(V3354="","",VLOOKUP(L3354,日射量と図３!$A$4:$C$368,3,TRUE)*238.85/100)</f>
        <v/>
      </c>
      <c r="X3354" s="4" t="str">
        <f t="shared" si="635"/>
        <v/>
      </c>
      <c r="Y3354" s="4" t="str">
        <f t="shared" si="629"/>
        <v/>
      </c>
      <c r="Z3354" s="4" t="str">
        <f t="shared" si="630"/>
        <v/>
      </c>
      <c r="AA3354" s="4" t="str">
        <f>IF($V3354="","",IF(Y3354&lt;36,0,IF(AND(36&lt;=Y3354,Y3354&lt;71),VLOOKUP($W3354,日射量と図３!$E$6:$F$34,2,TRUE),IF(AND(71&lt;=Y3354,Y3354&lt;107),VLOOKUP($W3354,日射量と図３!$E$6:$G$34,3,TRUE),IF(AND(107&lt;=Y3354,Y3354&lt;143),VLOOKUP($W3354,日射量と図３!$E$6:$H$34,4,TRUE),VLOOKUP($W3354,日射量と図３!$E$6:$I$34,5,TRUE))))))</f>
        <v/>
      </c>
      <c r="AB3354" s="4" t="str">
        <f>IF($V3354="","",IF(Z3354&lt;36,0,IF(AND(36&lt;=Z3354,Z3354&lt;71),VLOOKUP($W3354,日射量と図３!$E$6:$F$34,2,TRUE),IF(AND(71&lt;=Z3354,Z3354&lt;107),VLOOKUP($W3354,日射量と図３!$E$6:$G$34,3,TRUE),IF(AND(107&lt;=Z3354,Z3354&lt;143),VLOOKUP($W3354,日射量と図３!$E$6:$H$34,4,TRUE),VLOOKUP($W3354,日射量と図３!$E$6:$I$34,5,TRUE))))))</f>
        <v/>
      </c>
      <c r="AC3354" s="382" t="str">
        <f t="shared" si="636"/>
        <v/>
      </c>
      <c r="AD3354" s="382" t="str">
        <f t="shared" si="637"/>
        <v/>
      </c>
    </row>
    <row r="3355" spans="11:30" ht="13.5" customHeight="1">
      <c r="K3355" s="4">
        <f t="shared" si="631"/>
        <v>10</v>
      </c>
      <c r="L3355" s="34">
        <v>43391</v>
      </c>
      <c r="M3355" s="4">
        <v>140</v>
      </c>
      <c r="N3355" s="4">
        <v>16</v>
      </c>
      <c r="O3355" s="31">
        <v>0.625</v>
      </c>
      <c r="P3355" s="35">
        <v>22.520000000000003</v>
      </c>
      <c r="Q3355" s="36">
        <f t="shared" si="632"/>
        <v>16</v>
      </c>
      <c r="R3355" s="4">
        <f t="shared" si="633"/>
        <v>0</v>
      </c>
      <c r="S3355" s="31">
        <f t="shared" si="639"/>
        <v>0.24079861111111112</v>
      </c>
      <c r="T3355" s="31">
        <f t="shared" si="640"/>
        <v>0.73447916666666668</v>
      </c>
      <c r="U3355" s="4">
        <f t="shared" si="634"/>
        <v>0</v>
      </c>
      <c r="V3355" s="4" t="str">
        <f t="shared" si="638"/>
        <v/>
      </c>
      <c r="W3355" s="18" t="str">
        <f>IF(V3355="","",VLOOKUP(L3355,日射量と図３!$A$4:$C$368,3,TRUE)*238.85/100)</f>
        <v/>
      </c>
      <c r="X3355" s="4" t="str">
        <f t="shared" si="635"/>
        <v/>
      </c>
      <c r="Y3355" s="4" t="str">
        <f t="shared" si="629"/>
        <v/>
      </c>
      <c r="Z3355" s="4" t="str">
        <f t="shared" si="630"/>
        <v/>
      </c>
      <c r="AA3355" s="4" t="str">
        <f>IF($V3355="","",IF(Y3355&lt;36,0,IF(AND(36&lt;=Y3355,Y3355&lt;71),VLOOKUP($W3355,日射量と図３!$E$6:$F$34,2,TRUE),IF(AND(71&lt;=Y3355,Y3355&lt;107),VLOOKUP($W3355,日射量と図３!$E$6:$G$34,3,TRUE),IF(AND(107&lt;=Y3355,Y3355&lt;143),VLOOKUP($W3355,日射量と図３!$E$6:$H$34,4,TRUE),VLOOKUP($W3355,日射量と図３!$E$6:$I$34,5,TRUE))))))</f>
        <v/>
      </c>
      <c r="AB3355" s="4" t="str">
        <f>IF($V3355="","",IF(Z3355&lt;36,0,IF(AND(36&lt;=Z3355,Z3355&lt;71),VLOOKUP($W3355,日射量と図３!$E$6:$F$34,2,TRUE),IF(AND(71&lt;=Z3355,Z3355&lt;107),VLOOKUP($W3355,日射量と図３!$E$6:$G$34,3,TRUE),IF(AND(107&lt;=Z3355,Z3355&lt;143),VLOOKUP($W3355,日射量と図３!$E$6:$H$34,4,TRUE),VLOOKUP($W3355,日射量と図３!$E$6:$I$34,5,TRUE))))))</f>
        <v/>
      </c>
      <c r="AC3355" s="382" t="str">
        <f t="shared" si="636"/>
        <v/>
      </c>
      <c r="AD3355" s="382" t="str">
        <f t="shared" si="637"/>
        <v/>
      </c>
    </row>
    <row r="3356" spans="11:30" ht="13.5" customHeight="1">
      <c r="K3356" s="4">
        <f t="shared" si="631"/>
        <v>10</v>
      </c>
      <c r="L3356" s="34">
        <v>43391</v>
      </c>
      <c r="M3356" s="4">
        <v>140</v>
      </c>
      <c r="N3356" s="4">
        <v>17</v>
      </c>
      <c r="O3356" s="31">
        <v>0.66666666666666663</v>
      </c>
      <c r="P3356" s="35">
        <v>21.85</v>
      </c>
      <c r="Q3356" s="36">
        <f t="shared" si="632"/>
        <v>16</v>
      </c>
      <c r="R3356" s="4">
        <f t="shared" si="633"/>
        <v>0</v>
      </c>
      <c r="S3356" s="31">
        <f t="shared" si="639"/>
        <v>0.24079861111111112</v>
      </c>
      <c r="T3356" s="31">
        <f t="shared" si="640"/>
        <v>0.73447916666666668</v>
      </c>
      <c r="U3356" s="4">
        <f t="shared" si="634"/>
        <v>0</v>
      </c>
      <c r="V3356" s="4" t="str">
        <f t="shared" si="638"/>
        <v/>
      </c>
      <c r="W3356" s="18" t="str">
        <f>IF(V3356="","",VLOOKUP(L3356,日射量と図３!$A$4:$C$368,3,TRUE)*238.85/100)</f>
        <v/>
      </c>
      <c r="X3356" s="4" t="str">
        <f t="shared" si="635"/>
        <v/>
      </c>
      <c r="Y3356" s="4" t="str">
        <f t="shared" si="629"/>
        <v/>
      </c>
      <c r="Z3356" s="4" t="str">
        <f t="shared" si="630"/>
        <v/>
      </c>
      <c r="AA3356" s="4" t="str">
        <f>IF($V3356="","",IF(Y3356&lt;36,0,IF(AND(36&lt;=Y3356,Y3356&lt;71),VLOOKUP($W3356,日射量と図３!$E$6:$F$34,2,TRUE),IF(AND(71&lt;=Y3356,Y3356&lt;107),VLOOKUP($W3356,日射量と図３!$E$6:$G$34,3,TRUE),IF(AND(107&lt;=Y3356,Y3356&lt;143),VLOOKUP($W3356,日射量と図３!$E$6:$H$34,4,TRUE),VLOOKUP($W3356,日射量と図３!$E$6:$I$34,5,TRUE))))))</f>
        <v/>
      </c>
      <c r="AB3356" s="4" t="str">
        <f>IF($V3356="","",IF(Z3356&lt;36,0,IF(AND(36&lt;=Z3356,Z3356&lt;71),VLOOKUP($W3356,日射量と図３!$E$6:$F$34,2,TRUE),IF(AND(71&lt;=Z3356,Z3356&lt;107),VLOOKUP($W3356,日射量と図３!$E$6:$G$34,3,TRUE),IF(AND(107&lt;=Z3356,Z3356&lt;143),VLOOKUP($W3356,日射量と図３!$E$6:$H$34,4,TRUE),VLOOKUP($W3356,日射量と図３!$E$6:$I$34,5,TRUE))))))</f>
        <v/>
      </c>
      <c r="AC3356" s="382" t="str">
        <f t="shared" si="636"/>
        <v/>
      </c>
      <c r="AD3356" s="382" t="str">
        <f t="shared" si="637"/>
        <v/>
      </c>
    </row>
    <row r="3357" spans="11:30" ht="13.5" customHeight="1">
      <c r="K3357" s="4">
        <f t="shared" si="631"/>
        <v>10</v>
      </c>
      <c r="L3357" s="34">
        <v>43391</v>
      </c>
      <c r="M3357" s="4">
        <v>140</v>
      </c>
      <c r="N3357" s="4">
        <v>18</v>
      </c>
      <c r="O3357" s="31">
        <v>0.70833333333333337</v>
      </c>
      <c r="P3357" s="35">
        <v>20.759999999999998</v>
      </c>
      <c r="Q3357" s="36">
        <f t="shared" si="632"/>
        <v>16</v>
      </c>
      <c r="R3357" s="4">
        <f t="shared" si="633"/>
        <v>0</v>
      </c>
      <c r="S3357" s="31">
        <f t="shared" si="639"/>
        <v>0.24079861111111112</v>
      </c>
      <c r="T3357" s="31">
        <f t="shared" si="640"/>
        <v>0.73447916666666668</v>
      </c>
      <c r="U3357" s="4">
        <f t="shared" si="634"/>
        <v>0</v>
      </c>
      <c r="V3357" s="4" t="str">
        <f t="shared" si="638"/>
        <v/>
      </c>
      <c r="W3357" s="18" t="str">
        <f>IF(V3357="","",VLOOKUP(L3357,日射量と図３!$A$4:$C$368,3,TRUE)*238.85/100)</f>
        <v/>
      </c>
      <c r="X3357" s="4" t="str">
        <f t="shared" si="635"/>
        <v/>
      </c>
      <c r="Y3357" s="4" t="str">
        <f t="shared" si="629"/>
        <v/>
      </c>
      <c r="Z3357" s="4" t="str">
        <f t="shared" si="630"/>
        <v/>
      </c>
      <c r="AA3357" s="4" t="str">
        <f>IF($V3357="","",IF(Y3357&lt;36,0,IF(AND(36&lt;=Y3357,Y3357&lt;71),VLOOKUP($W3357,日射量と図３!$E$6:$F$34,2,TRUE),IF(AND(71&lt;=Y3357,Y3357&lt;107),VLOOKUP($W3357,日射量と図３!$E$6:$G$34,3,TRUE),IF(AND(107&lt;=Y3357,Y3357&lt;143),VLOOKUP($W3357,日射量と図３!$E$6:$H$34,4,TRUE),VLOOKUP($W3357,日射量と図３!$E$6:$I$34,5,TRUE))))))</f>
        <v/>
      </c>
      <c r="AB3357" s="4" t="str">
        <f>IF($V3357="","",IF(Z3357&lt;36,0,IF(AND(36&lt;=Z3357,Z3357&lt;71),VLOOKUP($W3357,日射量と図３!$E$6:$F$34,2,TRUE),IF(AND(71&lt;=Z3357,Z3357&lt;107),VLOOKUP($W3357,日射量と図３!$E$6:$G$34,3,TRUE),IF(AND(107&lt;=Z3357,Z3357&lt;143),VLOOKUP($W3357,日射量と図３!$E$6:$H$34,4,TRUE),VLOOKUP($W3357,日射量と図３!$E$6:$I$34,5,TRUE))))))</f>
        <v/>
      </c>
      <c r="AC3357" s="382" t="str">
        <f t="shared" si="636"/>
        <v/>
      </c>
      <c r="AD3357" s="382" t="str">
        <f t="shared" si="637"/>
        <v/>
      </c>
    </row>
    <row r="3358" spans="11:30" ht="13.5" customHeight="1">
      <c r="K3358" s="4">
        <f t="shared" si="631"/>
        <v>10</v>
      </c>
      <c r="L3358" s="34">
        <v>43391</v>
      </c>
      <c r="M3358" s="4">
        <v>140</v>
      </c>
      <c r="N3358" s="4">
        <v>19</v>
      </c>
      <c r="O3358" s="31">
        <v>0.75</v>
      </c>
      <c r="P3358" s="35">
        <v>19.859999999999996</v>
      </c>
      <c r="Q3358" s="36">
        <f t="shared" si="632"/>
        <v>16</v>
      </c>
      <c r="R3358" s="4">
        <f t="shared" si="633"/>
        <v>0</v>
      </c>
      <c r="S3358" s="31">
        <f t="shared" si="639"/>
        <v>0.24079861111111112</v>
      </c>
      <c r="T3358" s="31">
        <f t="shared" si="640"/>
        <v>0.73447916666666668</v>
      </c>
      <c r="U3358" s="4">
        <f t="shared" si="634"/>
        <v>0</v>
      </c>
      <c r="V3358" s="4" t="str">
        <f t="shared" si="638"/>
        <v/>
      </c>
      <c r="W3358" s="18" t="str">
        <f>IF(V3358="","",VLOOKUP(L3358,日射量と図３!$A$4:$C$368,3,TRUE)*238.85/100)</f>
        <v/>
      </c>
      <c r="X3358" s="4" t="str">
        <f t="shared" si="635"/>
        <v/>
      </c>
      <c r="Y3358" s="4" t="str">
        <f t="shared" si="629"/>
        <v/>
      </c>
      <c r="Z3358" s="4" t="str">
        <f t="shared" si="630"/>
        <v/>
      </c>
      <c r="AA3358" s="4" t="str">
        <f>IF($V3358="","",IF(Y3358&lt;36,0,IF(AND(36&lt;=Y3358,Y3358&lt;71),VLOOKUP($W3358,日射量と図３!$E$6:$F$34,2,TRUE),IF(AND(71&lt;=Y3358,Y3358&lt;107),VLOOKUP($W3358,日射量と図３!$E$6:$G$34,3,TRUE),IF(AND(107&lt;=Y3358,Y3358&lt;143),VLOOKUP($W3358,日射量と図３!$E$6:$H$34,4,TRUE),VLOOKUP($W3358,日射量と図３!$E$6:$I$34,5,TRUE))))))</f>
        <v/>
      </c>
      <c r="AB3358" s="4" t="str">
        <f>IF($V3358="","",IF(Z3358&lt;36,0,IF(AND(36&lt;=Z3358,Z3358&lt;71),VLOOKUP($W3358,日射量と図３!$E$6:$F$34,2,TRUE),IF(AND(71&lt;=Z3358,Z3358&lt;107),VLOOKUP($W3358,日射量と図３!$E$6:$G$34,3,TRUE),IF(AND(107&lt;=Z3358,Z3358&lt;143),VLOOKUP($W3358,日射量と図３!$E$6:$H$34,4,TRUE),VLOOKUP($W3358,日射量と図３!$E$6:$I$34,5,TRUE))))))</f>
        <v/>
      </c>
      <c r="AC3358" s="382" t="str">
        <f t="shared" si="636"/>
        <v/>
      </c>
      <c r="AD3358" s="382" t="str">
        <f t="shared" si="637"/>
        <v/>
      </c>
    </row>
    <row r="3359" spans="11:30" ht="13.5" customHeight="1">
      <c r="K3359" s="4">
        <f t="shared" si="631"/>
        <v>10</v>
      </c>
      <c r="L3359" s="34">
        <v>43391</v>
      </c>
      <c r="M3359" s="4">
        <v>140</v>
      </c>
      <c r="N3359" s="4">
        <v>20</v>
      </c>
      <c r="O3359" s="31">
        <v>0.79166666666666663</v>
      </c>
      <c r="P3359" s="35">
        <v>18.909999999999997</v>
      </c>
      <c r="Q3359" s="36">
        <f t="shared" si="632"/>
        <v>16</v>
      </c>
      <c r="R3359" s="4">
        <f t="shared" si="633"/>
        <v>0</v>
      </c>
      <c r="S3359" s="31">
        <f t="shared" si="639"/>
        <v>0.24079861111111112</v>
      </c>
      <c r="T3359" s="31">
        <f t="shared" si="640"/>
        <v>0.73447916666666668</v>
      </c>
      <c r="U3359" s="4">
        <f t="shared" si="634"/>
        <v>0</v>
      </c>
      <c r="V3359" s="4" t="str">
        <f t="shared" si="638"/>
        <v/>
      </c>
      <c r="W3359" s="18" t="str">
        <f>IF(V3359="","",VLOOKUP(L3359,日射量と図３!$A$4:$C$368,3,TRUE)*238.85/100)</f>
        <v/>
      </c>
      <c r="X3359" s="4" t="str">
        <f t="shared" si="635"/>
        <v/>
      </c>
      <c r="Y3359" s="4" t="str">
        <f t="shared" ref="Y3359:Y3422" si="641">IF(V3359="","",$AH$30*V3359/(($AG$18/$AH$18)*X3359))</f>
        <v/>
      </c>
      <c r="Z3359" s="4" t="str">
        <f t="shared" ref="Z3359:Z3422" si="642">IF(V3359="","",$AH$30*V3359/(($AG$19/$AH$19)*X3359))</f>
        <v/>
      </c>
      <c r="AA3359" s="4" t="str">
        <f>IF($V3359="","",IF(Y3359&lt;36,0,IF(AND(36&lt;=Y3359,Y3359&lt;71),VLOOKUP($W3359,日射量と図３!$E$6:$F$34,2,TRUE),IF(AND(71&lt;=Y3359,Y3359&lt;107),VLOOKUP($W3359,日射量と図３!$E$6:$G$34,3,TRUE),IF(AND(107&lt;=Y3359,Y3359&lt;143),VLOOKUP($W3359,日射量と図３!$E$6:$H$34,4,TRUE),VLOOKUP($W3359,日射量と図３!$E$6:$I$34,5,TRUE))))))</f>
        <v/>
      </c>
      <c r="AB3359" s="4" t="str">
        <f>IF($V3359="","",IF(Z3359&lt;36,0,IF(AND(36&lt;=Z3359,Z3359&lt;71),VLOOKUP($W3359,日射量と図３!$E$6:$F$34,2,TRUE),IF(AND(71&lt;=Z3359,Z3359&lt;107),VLOOKUP($W3359,日射量と図３!$E$6:$G$34,3,TRUE),IF(AND(107&lt;=Z3359,Z3359&lt;143),VLOOKUP($W3359,日射量と図３!$E$6:$H$34,4,TRUE),VLOOKUP($W3359,日射量と図３!$E$6:$I$34,5,TRUE))))))</f>
        <v/>
      </c>
      <c r="AC3359" s="382" t="str">
        <f t="shared" si="636"/>
        <v/>
      </c>
      <c r="AD3359" s="382" t="str">
        <f t="shared" si="637"/>
        <v/>
      </c>
    </row>
    <row r="3360" spans="11:30" ht="13.5" customHeight="1">
      <c r="K3360" s="4">
        <f t="shared" si="631"/>
        <v>10</v>
      </c>
      <c r="L3360" s="34">
        <v>43391</v>
      </c>
      <c r="M3360" s="4">
        <v>140</v>
      </c>
      <c r="N3360" s="4">
        <v>21</v>
      </c>
      <c r="O3360" s="31">
        <v>0.83333333333333337</v>
      </c>
      <c r="P3360" s="35">
        <v>18.410000000000004</v>
      </c>
      <c r="Q3360" s="36">
        <f t="shared" si="632"/>
        <v>16</v>
      </c>
      <c r="R3360" s="4">
        <f t="shared" si="633"/>
        <v>0</v>
      </c>
      <c r="S3360" s="31">
        <f t="shared" si="639"/>
        <v>0.24079861111111112</v>
      </c>
      <c r="T3360" s="31">
        <f t="shared" si="640"/>
        <v>0.73447916666666668</v>
      </c>
      <c r="U3360" s="4">
        <f t="shared" si="634"/>
        <v>0</v>
      </c>
      <c r="V3360" s="4" t="str">
        <f t="shared" si="638"/>
        <v/>
      </c>
      <c r="W3360" s="18" t="str">
        <f>IF(V3360="","",VLOOKUP(L3360,日射量と図３!$A$4:$C$368,3,TRUE)*238.85/100)</f>
        <v/>
      </c>
      <c r="X3360" s="4" t="str">
        <f t="shared" si="635"/>
        <v/>
      </c>
      <c r="Y3360" s="4" t="str">
        <f t="shared" si="641"/>
        <v/>
      </c>
      <c r="Z3360" s="4" t="str">
        <f t="shared" si="642"/>
        <v/>
      </c>
      <c r="AA3360" s="4" t="str">
        <f>IF($V3360="","",IF(Y3360&lt;36,0,IF(AND(36&lt;=Y3360,Y3360&lt;71),VLOOKUP($W3360,日射量と図３!$E$6:$F$34,2,TRUE),IF(AND(71&lt;=Y3360,Y3360&lt;107),VLOOKUP($W3360,日射量と図３!$E$6:$G$34,3,TRUE),IF(AND(107&lt;=Y3360,Y3360&lt;143),VLOOKUP($W3360,日射量と図３!$E$6:$H$34,4,TRUE),VLOOKUP($W3360,日射量と図３!$E$6:$I$34,5,TRUE))))))</f>
        <v/>
      </c>
      <c r="AB3360" s="4" t="str">
        <f>IF($V3360="","",IF(Z3360&lt;36,0,IF(AND(36&lt;=Z3360,Z3360&lt;71),VLOOKUP($W3360,日射量と図３!$E$6:$F$34,2,TRUE),IF(AND(71&lt;=Z3360,Z3360&lt;107),VLOOKUP($W3360,日射量と図３!$E$6:$G$34,3,TRUE),IF(AND(107&lt;=Z3360,Z3360&lt;143),VLOOKUP($W3360,日射量と図３!$E$6:$H$34,4,TRUE),VLOOKUP($W3360,日射量と図３!$E$6:$I$34,5,TRUE))))))</f>
        <v/>
      </c>
      <c r="AC3360" s="382" t="str">
        <f t="shared" si="636"/>
        <v/>
      </c>
      <c r="AD3360" s="382" t="str">
        <f t="shared" si="637"/>
        <v/>
      </c>
    </row>
    <row r="3361" spans="11:30" ht="13.5" customHeight="1">
      <c r="K3361" s="4">
        <f t="shared" si="631"/>
        <v>10</v>
      </c>
      <c r="L3361" s="34">
        <v>43391</v>
      </c>
      <c r="M3361" s="4">
        <v>140</v>
      </c>
      <c r="N3361" s="4">
        <v>22</v>
      </c>
      <c r="O3361" s="31">
        <v>0.875</v>
      </c>
      <c r="P3361" s="35">
        <v>17.910000000000004</v>
      </c>
      <c r="Q3361" s="36">
        <f t="shared" si="632"/>
        <v>16</v>
      </c>
      <c r="R3361" s="4">
        <f t="shared" si="633"/>
        <v>0</v>
      </c>
      <c r="S3361" s="31">
        <f t="shared" si="639"/>
        <v>0.24079861111111112</v>
      </c>
      <c r="T3361" s="31">
        <f t="shared" si="640"/>
        <v>0.73447916666666668</v>
      </c>
      <c r="U3361" s="4">
        <f t="shared" si="634"/>
        <v>0</v>
      </c>
      <c r="V3361" s="4" t="str">
        <f t="shared" si="638"/>
        <v/>
      </c>
      <c r="W3361" s="18" t="str">
        <f>IF(V3361="","",VLOOKUP(L3361,日射量と図３!$A$4:$C$368,3,TRUE)*238.85/100)</f>
        <v/>
      </c>
      <c r="X3361" s="4" t="str">
        <f t="shared" si="635"/>
        <v/>
      </c>
      <c r="Y3361" s="4" t="str">
        <f t="shared" si="641"/>
        <v/>
      </c>
      <c r="Z3361" s="4" t="str">
        <f t="shared" si="642"/>
        <v/>
      </c>
      <c r="AA3361" s="4" t="str">
        <f>IF($V3361="","",IF(Y3361&lt;36,0,IF(AND(36&lt;=Y3361,Y3361&lt;71),VLOOKUP($W3361,日射量と図３!$E$6:$F$34,2,TRUE),IF(AND(71&lt;=Y3361,Y3361&lt;107),VLOOKUP($W3361,日射量と図３!$E$6:$G$34,3,TRUE),IF(AND(107&lt;=Y3361,Y3361&lt;143),VLOOKUP($W3361,日射量と図３!$E$6:$H$34,4,TRUE),VLOOKUP($W3361,日射量と図３!$E$6:$I$34,5,TRUE))))))</f>
        <v/>
      </c>
      <c r="AB3361" s="4" t="str">
        <f>IF($V3361="","",IF(Z3361&lt;36,0,IF(AND(36&lt;=Z3361,Z3361&lt;71),VLOOKUP($W3361,日射量と図３!$E$6:$F$34,2,TRUE),IF(AND(71&lt;=Z3361,Z3361&lt;107),VLOOKUP($W3361,日射量と図３!$E$6:$G$34,3,TRUE),IF(AND(107&lt;=Z3361,Z3361&lt;143),VLOOKUP($W3361,日射量と図３!$E$6:$H$34,4,TRUE),VLOOKUP($W3361,日射量と図３!$E$6:$I$34,5,TRUE))))))</f>
        <v/>
      </c>
      <c r="AC3361" s="382" t="str">
        <f t="shared" si="636"/>
        <v/>
      </c>
      <c r="AD3361" s="382" t="str">
        <f t="shared" si="637"/>
        <v/>
      </c>
    </row>
    <row r="3362" spans="11:30" ht="13.5" customHeight="1">
      <c r="K3362" s="4">
        <f t="shared" si="631"/>
        <v>10</v>
      </c>
      <c r="L3362" s="34">
        <v>43391</v>
      </c>
      <c r="M3362" s="4">
        <v>140</v>
      </c>
      <c r="N3362" s="4">
        <v>23</v>
      </c>
      <c r="O3362" s="31">
        <v>0.91666666666666663</v>
      </c>
      <c r="P3362" s="35">
        <v>17.39</v>
      </c>
      <c r="Q3362" s="36">
        <f t="shared" si="632"/>
        <v>13</v>
      </c>
      <c r="R3362" s="4">
        <f t="shared" si="633"/>
        <v>0</v>
      </c>
      <c r="S3362" s="31">
        <f t="shared" si="639"/>
        <v>0.24079861111111112</v>
      </c>
      <c r="T3362" s="31">
        <f t="shared" si="640"/>
        <v>0.73447916666666668</v>
      </c>
      <c r="U3362" s="4">
        <f t="shared" si="634"/>
        <v>0</v>
      </c>
      <c r="V3362" s="4" t="str">
        <f t="shared" si="638"/>
        <v/>
      </c>
      <c r="W3362" s="18" t="str">
        <f>IF(V3362="","",VLOOKUP(L3362,日射量と図３!$A$4:$C$368,3,TRUE)*238.85/100)</f>
        <v/>
      </c>
      <c r="X3362" s="4" t="str">
        <f t="shared" si="635"/>
        <v/>
      </c>
      <c r="Y3362" s="4" t="str">
        <f t="shared" si="641"/>
        <v/>
      </c>
      <c r="Z3362" s="4" t="str">
        <f t="shared" si="642"/>
        <v/>
      </c>
      <c r="AA3362" s="4" t="str">
        <f>IF($V3362="","",IF(Y3362&lt;36,0,IF(AND(36&lt;=Y3362,Y3362&lt;71),VLOOKUP($W3362,日射量と図３!$E$6:$F$34,2,TRUE),IF(AND(71&lt;=Y3362,Y3362&lt;107),VLOOKUP($W3362,日射量と図３!$E$6:$G$34,3,TRUE),IF(AND(107&lt;=Y3362,Y3362&lt;143),VLOOKUP($W3362,日射量と図３!$E$6:$H$34,4,TRUE),VLOOKUP($W3362,日射量と図３!$E$6:$I$34,5,TRUE))))))</f>
        <v/>
      </c>
      <c r="AB3362" s="4" t="str">
        <f>IF($V3362="","",IF(Z3362&lt;36,0,IF(AND(36&lt;=Z3362,Z3362&lt;71),VLOOKUP($W3362,日射量と図３!$E$6:$F$34,2,TRUE),IF(AND(71&lt;=Z3362,Z3362&lt;107),VLOOKUP($W3362,日射量と図３!$E$6:$G$34,3,TRUE),IF(AND(107&lt;=Z3362,Z3362&lt;143),VLOOKUP($W3362,日射量と図３!$E$6:$H$34,4,TRUE),VLOOKUP($W3362,日射量と図３!$E$6:$I$34,5,TRUE))))))</f>
        <v/>
      </c>
      <c r="AC3362" s="382" t="str">
        <f t="shared" si="636"/>
        <v/>
      </c>
      <c r="AD3362" s="382" t="str">
        <f t="shared" si="637"/>
        <v/>
      </c>
    </row>
    <row r="3363" spans="11:30" ht="13.5" customHeight="1">
      <c r="K3363" s="4">
        <f t="shared" si="631"/>
        <v>10</v>
      </c>
      <c r="L3363" s="34">
        <v>43391</v>
      </c>
      <c r="M3363" s="4">
        <v>140</v>
      </c>
      <c r="N3363" s="4">
        <v>24</v>
      </c>
      <c r="O3363" s="31">
        <v>0.95833333333333337</v>
      </c>
      <c r="P3363" s="35">
        <v>16.990000000000002</v>
      </c>
      <c r="Q3363" s="36">
        <f t="shared" si="632"/>
        <v>13</v>
      </c>
      <c r="R3363" s="4">
        <f t="shared" si="633"/>
        <v>0</v>
      </c>
      <c r="S3363" s="31">
        <f t="shared" si="639"/>
        <v>0.24079861111111112</v>
      </c>
      <c r="T3363" s="31">
        <f t="shared" si="640"/>
        <v>0.73447916666666668</v>
      </c>
      <c r="U3363" s="4">
        <f t="shared" si="634"/>
        <v>0</v>
      </c>
      <c r="V3363" s="4" t="str">
        <f t="shared" si="638"/>
        <v/>
      </c>
      <c r="W3363" s="18" t="str">
        <f>IF(V3363="","",VLOOKUP(L3363,日射量と図３!$A$4:$C$368,3,TRUE)*238.85/100)</f>
        <v/>
      </c>
      <c r="X3363" s="4" t="str">
        <f t="shared" si="635"/>
        <v/>
      </c>
      <c r="Y3363" s="4" t="str">
        <f t="shared" si="641"/>
        <v/>
      </c>
      <c r="Z3363" s="4" t="str">
        <f t="shared" si="642"/>
        <v/>
      </c>
      <c r="AA3363" s="4" t="str">
        <f>IF($V3363="","",IF(Y3363&lt;36,0,IF(AND(36&lt;=Y3363,Y3363&lt;71),VLOOKUP($W3363,日射量と図３!$E$6:$F$34,2,TRUE),IF(AND(71&lt;=Y3363,Y3363&lt;107),VLOOKUP($W3363,日射量と図３!$E$6:$G$34,3,TRUE),IF(AND(107&lt;=Y3363,Y3363&lt;143),VLOOKUP($W3363,日射量と図３!$E$6:$H$34,4,TRUE),VLOOKUP($W3363,日射量と図３!$E$6:$I$34,5,TRUE))))))</f>
        <v/>
      </c>
      <c r="AB3363" s="4" t="str">
        <f>IF($V3363="","",IF(Z3363&lt;36,0,IF(AND(36&lt;=Z3363,Z3363&lt;71),VLOOKUP($W3363,日射量と図３!$E$6:$F$34,2,TRUE),IF(AND(71&lt;=Z3363,Z3363&lt;107),VLOOKUP($W3363,日射量と図３!$E$6:$G$34,3,TRUE),IF(AND(107&lt;=Z3363,Z3363&lt;143),VLOOKUP($W3363,日射量と図３!$E$6:$H$34,4,TRUE),VLOOKUP($W3363,日射量と図３!$E$6:$I$34,5,TRUE))))))</f>
        <v/>
      </c>
      <c r="AC3363" s="382" t="str">
        <f t="shared" si="636"/>
        <v/>
      </c>
      <c r="AD3363" s="382" t="str">
        <f t="shared" si="637"/>
        <v/>
      </c>
    </row>
    <row r="3364" spans="11:30" ht="13.5" customHeight="1">
      <c r="K3364" s="4">
        <f t="shared" si="631"/>
        <v>10</v>
      </c>
      <c r="L3364" s="34">
        <v>43392</v>
      </c>
      <c r="M3364" s="4">
        <v>141</v>
      </c>
      <c r="N3364" s="4">
        <v>1</v>
      </c>
      <c r="O3364" s="31">
        <v>0</v>
      </c>
      <c r="P3364" s="35">
        <v>16.55</v>
      </c>
      <c r="Q3364" s="36">
        <f t="shared" si="632"/>
        <v>13</v>
      </c>
      <c r="R3364" s="4">
        <f t="shared" si="633"/>
        <v>0</v>
      </c>
      <c r="S3364" s="31">
        <f t="shared" si="639"/>
        <v>0.24079861111111112</v>
      </c>
      <c r="T3364" s="31">
        <f t="shared" si="640"/>
        <v>0.73447916666666668</v>
      </c>
      <c r="U3364" s="4">
        <f t="shared" si="634"/>
        <v>0</v>
      </c>
      <c r="V3364" s="4">
        <f t="shared" si="638"/>
        <v>0.48000000000000043</v>
      </c>
      <c r="W3364" s="18">
        <f>IF(V3364="","",VLOOKUP(L3364,日射量と図３!$A$4:$C$368,3,TRUE)*238.85/100)</f>
        <v>31.050499999999996</v>
      </c>
      <c r="X3364" s="4">
        <f t="shared" si="635"/>
        <v>12</v>
      </c>
      <c r="Y3364" s="4">
        <f t="shared" si="641"/>
        <v>0.25007400000000013</v>
      </c>
      <c r="Z3364" s="4">
        <f t="shared" si="642"/>
        <v>0.2819016000000002</v>
      </c>
      <c r="AA3364" s="4">
        <f>IF($V3364="","",IF(Y3364&lt;36,0,IF(AND(36&lt;=Y3364,Y3364&lt;71),VLOOKUP($W3364,日射量と図３!$E$6:$F$34,2,TRUE),IF(AND(71&lt;=Y3364,Y3364&lt;107),VLOOKUP($W3364,日射量と図３!$E$6:$G$34,3,TRUE),IF(AND(107&lt;=Y3364,Y3364&lt;143),VLOOKUP($W3364,日射量と図３!$E$6:$H$34,4,TRUE),VLOOKUP($W3364,日射量と図３!$E$6:$I$34,5,TRUE))))))</f>
        <v>0</v>
      </c>
      <c r="AB3364" s="4">
        <f>IF($V3364="","",IF(Z3364&lt;36,0,IF(AND(36&lt;=Z3364,Z3364&lt;71),VLOOKUP($W3364,日射量と図３!$E$6:$F$34,2,TRUE),IF(AND(71&lt;=Z3364,Z3364&lt;107),VLOOKUP($W3364,日射量と図３!$E$6:$G$34,3,TRUE),IF(AND(107&lt;=Z3364,Z3364&lt;143),VLOOKUP($W3364,日射量と図３!$E$6:$H$34,4,TRUE),VLOOKUP($W3364,日射量と図３!$E$6:$I$34,5,TRUE))))))</f>
        <v>0</v>
      </c>
      <c r="AC3364" s="382">
        <f t="shared" si="636"/>
        <v>0</v>
      </c>
      <c r="AD3364" s="382">
        <f t="shared" si="637"/>
        <v>0</v>
      </c>
    </row>
    <row r="3365" spans="11:30" ht="13.5" customHeight="1">
      <c r="K3365" s="4">
        <f t="shared" si="631"/>
        <v>10</v>
      </c>
      <c r="L3365" s="34">
        <v>43392</v>
      </c>
      <c r="M3365" s="4">
        <v>141</v>
      </c>
      <c r="N3365" s="4">
        <v>2</v>
      </c>
      <c r="O3365" s="31">
        <v>4.1666666666666664E-2</v>
      </c>
      <c r="P3365" s="35">
        <v>16.190000000000001</v>
      </c>
      <c r="Q3365" s="36">
        <f t="shared" si="632"/>
        <v>13</v>
      </c>
      <c r="R3365" s="4">
        <f t="shared" si="633"/>
        <v>0</v>
      </c>
      <c r="S3365" s="31">
        <f t="shared" si="639"/>
        <v>0.24079861111111112</v>
      </c>
      <c r="T3365" s="31">
        <f t="shared" si="640"/>
        <v>0.73447916666666668</v>
      </c>
      <c r="U3365" s="4">
        <f t="shared" si="634"/>
        <v>0</v>
      </c>
      <c r="V3365" s="4" t="str">
        <f t="shared" si="638"/>
        <v/>
      </c>
      <c r="W3365" s="18" t="str">
        <f>IF(V3365="","",VLOOKUP(L3365,日射量と図３!$A$4:$C$368,3,TRUE)*238.85/100)</f>
        <v/>
      </c>
      <c r="X3365" s="4" t="str">
        <f t="shared" si="635"/>
        <v/>
      </c>
      <c r="Y3365" s="4" t="str">
        <f t="shared" si="641"/>
        <v/>
      </c>
      <c r="Z3365" s="4" t="str">
        <f t="shared" si="642"/>
        <v/>
      </c>
      <c r="AA3365" s="4" t="str">
        <f>IF($V3365="","",IF(Y3365&lt;36,0,IF(AND(36&lt;=Y3365,Y3365&lt;71),VLOOKUP($W3365,日射量と図３!$E$6:$F$34,2,TRUE),IF(AND(71&lt;=Y3365,Y3365&lt;107),VLOOKUP($W3365,日射量と図３!$E$6:$G$34,3,TRUE),IF(AND(107&lt;=Y3365,Y3365&lt;143),VLOOKUP($W3365,日射量と図３!$E$6:$H$34,4,TRUE),VLOOKUP($W3365,日射量と図３!$E$6:$I$34,5,TRUE))))))</f>
        <v/>
      </c>
      <c r="AB3365" s="4" t="str">
        <f>IF($V3365="","",IF(Z3365&lt;36,0,IF(AND(36&lt;=Z3365,Z3365&lt;71),VLOOKUP($W3365,日射量と図３!$E$6:$F$34,2,TRUE),IF(AND(71&lt;=Z3365,Z3365&lt;107),VLOOKUP($W3365,日射量と図３!$E$6:$G$34,3,TRUE),IF(AND(107&lt;=Z3365,Z3365&lt;143),VLOOKUP($W3365,日射量と図３!$E$6:$H$34,4,TRUE),VLOOKUP($W3365,日射量と図３!$E$6:$I$34,5,TRUE))))))</f>
        <v/>
      </c>
      <c r="AC3365" s="382" t="str">
        <f t="shared" si="636"/>
        <v/>
      </c>
      <c r="AD3365" s="382" t="str">
        <f t="shared" si="637"/>
        <v/>
      </c>
    </row>
    <row r="3366" spans="11:30" ht="13.5" customHeight="1">
      <c r="K3366" s="4">
        <f t="shared" si="631"/>
        <v>10</v>
      </c>
      <c r="L3366" s="34">
        <v>43392</v>
      </c>
      <c r="M3366" s="4">
        <v>141</v>
      </c>
      <c r="N3366" s="4">
        <v>3</v>
      </c>
      <c r="O3366" s="31">
        <v>8.3333333333333329E-2</v>
      </c>
      <c r="P3366" s="35">
        <v>15.73</v>
      </c>
      <c r="Q3366" s="36">
        <f t="shared" si="632"/>
        <v>13</v>
      </c>
      <c r="R3366" s="4">
        <f t="shared" si="633"/>
        <v>0</v>
      </c>
      <c r="S3366" s="31">
        <f t="shared" si="639"/>
        <v>0.24079861111111112</v>
      </c>
      <c r="T3366" s="31">
        <f t="shared" si="640"/>
        <v>0.73447916666666668</v>
      </c>
      <c r="U3366" s="4">
        <f t="shared" si="634"/>
        <v>0</v>
      </c>
      <c r="V3366" s="4" t="str">
        <f t="shared" si="638"/>
        <v/>
      </c>
      <c r="W3366" s="18" t="str">
        <f>IF(V3366="","",VLOOKUP(L3366,日射量と図３!$A$4:$C$368,3,TRUE)*238.85/100)</f>
        <v/>
      </c>
      <c r="X3366" s="4" t="str">
        <f t="shared" si="635"/>
        <v/>
      </c>
      <c r="Y3366" s="4" t="str">
        <f t="shared" si="641"/>
        <v/>
      </c>
      <c r="Z3366" s="4" t="str">
        <f t="shared" si="642"/>
        <v/>
      </c>
      <c r="AA3366" s="4" t="str">
        <f>IF($V3366="","",IF(Y3366&lt;36,0,IF(AND(36&lt;=Y3366,Y3366&lt;71),VLOOKUP($W3366,日射量と図３!$E$6:$F$34,2,TRUE),IF(AND(71&lt;=Y3366,Y3366&lt;107),VLOOKUP($W3366,日射量と図３!$E$6:$G$34,3,TRUE),IF(AND(107&lt;=Y3366,Y3366&lt;143),VLOOKUP($W3366,日射量と図３!$E$6:$H$34,4,TRUE),VLOOKUP($W3366,日射量と図３!$E$6:$I$34,5,TRUE))))))</f>
        <v/>
      </c>
      <c r="AB3366" s="4" t="str">
        <f>IF($V3366="","",IF(Z3366&lt;36,0,IF(AND(36&lt;=Z3366,Z3366&lt;71),VLOOKUP($W3366,日射量と図３!$E$6:$F$34,2,TRUE),IF(AND(71&lt;=Z3366,Z3366&lt;107),VLOOKUP($W3366,日射量と図３!$E$6:$G$34,3,TRUE),IF(AND(107&lt;=Z3366,Z3366&lt;143),VLOOKUP($W3366,日射量と図３!$E$6:$H$34,4,TRUE),VLOOKUP($W3366,日射量と図３!$E$6:$I$34,5,TRUE))))))</f>
        <v/>
      </c>
      <c r="AC3366" s="382" t="str">
        <f t="shared" si="636"/>
        <v/>
      </c>
      <c r="AD3366" s="382" t="str">
        <f t="shared" si="637"/>
        <v/>
      </c>
    </row>
    <row r="3367" spans="11:30" ht="13.5" customHeight="1">
      <c r="K3367" s="4">
        <f t="shared" si="631"/>
        <v>10</v>
      </c>
      <c r="L3367" s="34">
        <v>43392</v>
      </c>
      <c r="M3367" s="4">
        <v>141</v>
      </c>
      <c r="N3367" s="4">
        <v>4</v>
      </c>
      <c r="O3367" s="31">
        <v>0.125</v>
      </c>
      <c r="P3367" s="35">
        <v>15.3</v>
      </c>
      <c r="Q3367" s="36">
        <f t="shared" si="632"/>
        <v>13</v>
      </c>
      <c r="R3367" s="4">
        <f t="shared" si="633"/>
        <v>0</v>
      </c>
      <c r="S3367" s="31">
        <f t="shared" si="639"/>
        <v>0.24079861111111112</v>
      </c>
      <c r="T3367" s="31">
        <f t="shared" si="640"/>
        <v>0.73447916666666668</v>
      </c>
      <c r="U3367" s="4">
        <f t="shared" si="634"/>
        <v>0</v>
      </c>
      <c r="V3367" s="4" t="str">
        <f>IF(N3367=1,SUM(U3367:U3390),"")</f>
        <v/>
      </c>
      <c r="W3367" s="18" t="str">
        <f>IF(V3367="","",VLOOKUP(L3367,日射量と図３!$A$4:$C$368,3,TRUE)*238.85/100)</f>
        <v/>
      </c>
      <c r="X3367" s="4" t="str">
        <f t="shared" si="635"/>
        <v/>
      </c>
      <c r="Y3367" s="4" t="str">
        <f t="shared" si="641"/>
        <v/>
      </c>
      <c r="Z3367" s="4" t="str">
        <f t="shared" si="642"/>
        <v/>
      </c>
      <c r="AA3367" s="4" t="str">
        <f>IF($V3367="","",IF(Y3367&lt;36,0,IF(AND(36&lt;=Y3367,Y3367&lt;71),VLOOKUP($W3367,日射量と図３!$E$6:$F$34,2,TRUE),IF(AND(71&lt;=Y3367,Y3367&lt;107),VLOOKUP($W3367,日射量と図３!$E$6:$G$34,3,TRUE),IF(AND(107&lt;=Y3367,Y3367&lt;143),VLOOKUP($W3367,日射量と図３!$E$6:$H$34,4,TRUE),VLOOKUP($W3367,日射量と図３!$E$6:$I$34,5,TRUE))))))</f>
        <v/>
      </c>
      <c r="AB3367" s="4" t="str">
        <f>IF($V3367="","",IF(Z3367&lt;36,0,IF(AND(36&lt;=Z3367,Z3367&lt;71),VLOOKUP($W3367,日射量と図３!$E$6:$F$34,2,TRUE),IF(AND(71&lt;=Z3367,Z3367&lt;107),VLOOKUP($W3367,日射量と図３!$E$6:$G$34,3,TRUE),IF(AND(107&lt;=Z3367,Z3367&lt;143),VLOOKUP($W3367,日射量と図３!$E$6:$H$34,4,TRUE),VLOOKUP($W3367,日射量と図３!$E$6:$I$34,5,TRUE))))))</f>
        <v/>
      </c>
      <c r="AC3367" s="382" t="str">
        <f t="shared" si="636"/>
        <v/>
      </c>
      <c r="AD3367" s="382" t="str">
        <f t="shared" si="637"/>
        <v/>
      </c>
    </row>
    <row r="3368" spans="11:30" ht="13.5" customHeight="1">
      <c r="K3368" s="4">
        <f t="shared" si="631"/>
        <v>10</v>
      </c>
      <c r="L3368" s="34">
        <v>43392</v>
      </c>
      <c r="M3368" s="4">
        <v>141</v>
      </c>
      <c r="N3368" s="4">
        <v>5</v>
      </c>
      <c r="O3368" s="31">
        <v>0.16666666666666666</v>
      </c>
      <c r="P3368" s="35">
        <v>15.01</v>
      </c>
      <c r="Q3368" s="36">
        <f t="shared" si="632"/>
        <v>15</v>
      </c>
      <c r="R3368" s="4">
        <f t="shared" si="633"/>
        <v>0</v>
      </c>
      <c r="S3368" s="31">
        <f t="shared" si="639"/>
        <v>0.24079861111111112</v>
      </c>
      <c r="T3368" s="31">
        <f t="shared" si="640"/>
        <v>0.73447916666666668</v>
      </c>
      <c r="U3368" s="4">
        <f t="shared" si="634"/>
        <v>0</v>
      </c>
      <c r="V3368" s="4" t="str">
        <f t="shared" ref="V3368:V3431" si="643">IF(N3368=1,SUM(U3368:U3391),"")</f>
        <v/>
      </c>
      <c r="W3368" s="18" t="str">
        <f>IF(V3368="","",VLOOKUP(L3368,日射量と図３!$A$4:$C$368,3,TRUE)*238.85/100)</f>
        <v/>
      </c>
      <c r="X3368" s="4" t="str">
        <f t="shared" si="635"/>
        <v/>
      </c>
      <c r="Y3368" s="4" t="str">
        <f t="shared" si="641"/>
        <v/>
      </c>
      <c r="Z3368" s="4" t="str">
        <f t="shared" si="642"/>
        <v/>
      </c>
      <c r="AA3368" s="4" t="str">
        <f>IF($V3368="","",IF(Y3368&lt;36,0,IF(AND(36&lt;=Y3368,Y3368&lt;71),VLOOKUP($W3368,日射量と図３!$E$6:$F$34,2,TRUE),IF(AND(71&lt;=Y3368,Y3368&lt;107),VLOOKUP($W3368,日射量と図３!$E$6:$G$34,3,TRUE),IF(AND(107&lt;=Y3368,Y3368&lt;143),VLOOKUP($W3368,日射量と図３!$E$6:$H$34,4,TRUE),VLOOKUP($W3368,日射量と図３!$E$6:$I$34,5,TRUE))))))</f>
        <v/>
      </c>
      <c r="AB3368" s="4" t="str">
        <f>IF($V3368="","",IF(Z3368&lt;36,0,IF(AND(36&lt;=Z3368,Z3368&lt;71),VLOOKUP($W3368,日射量と図３!$E$6:$F$34,2,TRUE),IF(AND(71&lt;=Z3368,Z3368&lt;107),VLOOKUP($W3368,日射量と図３!$E$6:$G$34,3,TRUE),IF(AND(107&lt;=Z3368,Z3368&lt;143),VLOOKUP($W3368,日射量と図３!$E$6:$H$34,4,TRUE),VLOOKUP($W3368,日射量と図３!$E$6:$I$34,5,TRUE))))))</f>
        <v/>
      </c>
      <c r="AC3368" s="382" t="str">
        <f t="shared" si="636"/>
        <v/>
      </c>
      <c r="AD3368" s="382" t="str">
        <f t="shared" si="637"/>
        <v/>
      </c>
    </row>
    <row r="3369" spans="11:30" ht="13.5" customHeight="1">
      <c r="K3369" s="4">
        <f t="shared" si="631"/>
        <v>10</v>
      </c>
      <c r="L3369" s="34">
        <v>43392</v>
      </c>
      <c r="M3369" s="4">
        <v>141</v>
      </c>
      <c r="N3369" s="4">
        <v>6</v>
      </c>
      <c r="O3369" s="31">
        <v>0.20833333333333334</v>
      </c>
      <c r="P3369" s="35">
        <v>14.87</v>
      </c>
      <c r="Q3369" s="36">
        <f t="shared" si="632"/>
        <v>15</v>
      </c>
      <c r="R3369" s="4">
        <f t="shared" si="633"/>
        <v>0.13000000000000078</v>
      </c>
      <c r="S3369" s="31">
        <f t="shared" si="639"/>
        <v>0.24079861111111112</v>
      </c>
      <c r="T3369" s="31">
        <f t="shared" si="640"/>
        <v>0.73447916666666668</v>
      </c>
      <c r="U3369" s="4">
        <f t="shared" si="634"/>
        <v>0</v>
      </c>
      <c r="V3369" s="4" t="str">
        <f t="shared" si="643"/>
        <v/>
      </c>
      <c r="W3369" s="18" t="str">
        <f>IF(V3369="","",VLOOKUP(L3369,日射量と図３!$A$4:$C$368,3,TRUE)*238.85/100)</f>
        <v/>
      </c>
      <c r="X3369" s="4" t="str">
        <f t="shared" si="635"/>
        <v/>
      </c>
      <c r="Y3369" s="4" t="str">
        <f t="shared" si="641"/>
        <v/>
      </c>
      <c r="Z3369" s="4" t="str">
        <f t="shared" si="642"/>
        <v/>
      </c>
      <c r="AA3369" s="4" t="str">
        <f>IF($V3369="","",IF(Y3369&lt;36,0,IF(AND(36&lt;=Y3369,Y3369&lt;71),VLOOKUP($W3369,日射量と図３!$E$6:$F$34,2,TRUE),IF(AND(71&lt;=Y3369,Y3369&lt;107),VLOOKUP($W3369,日射量と図３!$E$6:$G$34,3,TRUE),IF(AND(107&lt;=Y3369,Y3369&lt;143),VLOOKUP($W3369,日射量と図３!$E$6:$H$34,4,TRUE),VLOOKUP($W3369,日射量と図３!$E$6:$I$34,5,TRUE))))))</f>
        <v/>
      </c>
      <c r="AB3369" s="4" t="str">
        <f>IF($V3369="","",IF(Z3369&lt;36,0,IF(AND(36&lt;=Z3369,Z3369&lt;71),VLOOKUP($W3369,日射量と図３!$E$6:$F$34,2,TRUE),IF(AND(71&lt;=Z3369,Z3369&lt;107),VLOOKUP($W3369,日射量と図３!$E$6:$G$34,3,TRUE),IF(AND(107&lt;=Z3369,Z3369&lt;143),VLOOKUP($W3369,日射量と図３!$E$6:$H$34,4,TRUE),VLOOKUP($W3369,日射量と図３!$E$6:$I$34,5,TRUE))))))</f>
        <v/>
      </c>
      <c r="AC3369" s="382" t="str">
        <f t="shared" si="636"/>
        <v/>
      </c>
      <c r="AD3369" s="382" t="str">
        <f t="shared" si="637"/>
        <v/>
      </c>
    </row>
    <row r="3370" spans="11:30" ht="13.5" customHeight="1">
      <c r="K3370" s="4">
        <f t="shared" si="631"/>
        <v>10</v>
      </c>
      <c r="L3370" s="34">
        <v>43392</v>
      </c>
      <c r="M3370" s="4">
        <v>141</v>
      </c>
      <c r="N3370" s="4">
        <v>7</v>
      </c>
      <c r="O3370" s="31">
        <v>0.25</v>
      </c>
      <c r="P3370" s="35">
        <v>14.52</v>
      </c>
      <c r="Q3370" s="36">
        <f t="shared" si="632"/>
        <v>15</v>
      </c>
      <c r="R3370" s="4">
        <f t="shared" si="633"/>
        <v>0.48000000000000043</v>
      </c>
      <c r="S3370" s="31">
        <f t="shared" si="639"/>
        <v>0.24079861111111112</v>
      </c>
      <c r="T3370" s="31">
        <f t="shared" si="640"/>
        <v>0.73447916666666668</v>
      </c>
      <c r="U3370" s="4">
        <f t="shared" si="634"/>
        <v>0.48000000000000043</v>
      </c>
      <c r="V3370" s="4" t="str">
        <f t="shared" si="643"/>
        <v/>
      </c>
      <c r="W3370" s="18" t="str">
        <f>IF(V3370="","",VLOOKUP(L3370,日射量と図３!$A$4:$C$368,3,TRUE)*238.85/100)</f>
        <v/>
      </c>
      <c r="X3370" s="4" t="str">
        <f t="shared" si="635"/>
        <v/>
      </c>
      <c r="Y3370" s="4" t="str">
        <f t="shared" si="641"/>
        <v/>
      </c>
      <c r="Z3370" s="4" t="str">
        <f t="shared" si="642"/>
        <v/>
      </c>
      <c r="AA3370" s="4" t="str">
        <f>IF($V3370="","",IF(Y3370&lt;36,0,IF(AND(36&lt;=Y3370,Y3370&lt;71),VLOOKUP($W3370,日射量と図３!$E$6:$F$34,2,TRUE),IF(AND(71&lt;=Y3370,Y3370&lt;107),VLOOKUP($W3370,日射量と図３!$E$6:$G$34,3,TRUE),IF(AND(107&lt;=Y3370,Y3370&lt;143),VLOOKUP($W3370,日射量と図３!$E$6:$H$34,4,TRUE),VLOOKUP($W3370,日射量と図３!$E$6:$I$34,5,TRUE))))))</f>
        <v/>
      </c>
      <c r="AB3370" s="4" t="str">
        <f>IF($V3370="","",IF(Z3370&lt;36,0,IF(AND(36&lt;=Z3370,Z3370&lt;71),VLOOKUP($W3370,日射量と図３!$E$6:$F$34,2,TRUE),IF(AND(71&lt;=Z3370,Z3370&lt;107),VLOOKUP($W3370,日射量と図３!$E$6:$G$34,3,TRUE),IF(AND(107&lt;=Z3370,Z3370&lt;143),VLOOKUP($W3370,日射量と図３!$E$6:$H$34,4,TRUE),VLOOKUP($W3370,日射量と図３!$E$6:$I$34,5,TRUE))))))</f>
        <v/>
      </c>
      <c r="AC3370" s="382" t="str">
        <f t="shared" si="636"/>
        <v/>
      </c>
      <c r="AD3370" s="382" t="str">
        <f t="shared" si="637"/>
        <v/>
      </c>
    </row>
    <row r="3371" spans="11:30" ht="13.5" customHeight="1">
      <c r="K3371" s="4">
        <f t="shared" si="631"/>
        <v>10</v>
      </c>
      <c r="L3371" s="34">
        <v>43392</v>
      </c>
      <c r="M3371" s="4">
        <v>141</v>
      </c>
      <c r="N3371" s="4">
        <v>8</v>
      </c>
      <c r="O3371" s="31">
        <v>0.29166666666666669</v>
      </c>
      <c r="P3371" s="35">
        <v>14.99</v>
      </c>
      <c r="Q3371" s="36">
        <f t="shared" si="632"/>
        <v>12</v>
      </c>
      <c r="R3371" s="4">
        <f t="shared" si="633"/>
        <v>0</v>
      </c>
      <c r="S3371" s="31">
        <f t="shared" si="639"/>
        <v>0.24079861111111112</v>
      </c>
      <c r="T3371" s="31">
        <f t="shared" si="640"/>
        <v>0.73447916666666668</v>
      </c>
      <c r="U3371" s="4">
        <f t="shared" si="634"/>
        <v>0</v>
      </c>
      <c r="V3371" s="4" t="str">
        <f t="shared" si="643"/>
        <v/>
      </c>
      <c r="W3371" s="18" t="str">
        <f>IF(V3371="","",VLOOKUP(L3371,日射量と図３!$A$4:$C$368,3,TRUE)*238.85/100)</f>
        <v/>
      </c>
      <c r="X3371" s="4" t="str">
        <f t="shared" si="635"/>
        <v/>
      </c>
      <c r="Y3371" s="4" t="str">
        <f t="shared" si="641"/>
        <v/>
      </c>
      <c r="Z3371" s="4" t="str">
        <f t="shared" si="642"/>
        <v/>
      </c>
      <c r="AA3371" s="4" t="str">
        <f>IF($V3371="","",IF(Y3371&lt;36,0,IF(AND(36&lt;=Y3371,Y3371&lt;71),VLOOKUP($W3371,日射量と図３!$E$6:$F$34,2,TRUE),IF(AND(71&lt;=Y3371,Y3371&lt;107),VLOOKUP($W3371,日射量と図３!$E$6:$G$34,3,TRUE),IF(AND(107&lt;=Y3371,Y3371&lt;143),VLOOKUP($W3371,日射量と図３!$E$6:$H$34,4,TRUE),VLOOKUP($W3371,日射量と図３!$E$6:$I$34,5,TRUE))))))</f>
        <v/>
      </c>
      <c r="AB3371" s="4" t="str">
        <f>IF($V3371="","",IF(Z3371&lt;36,0,IF(AND(36&lt;=Z3371,Z3371&lt;71),VLOOKUP($W3371,日射量と図３!$E$6:$F$34,2,TRUE),IF(AND(71&lt;=Z3371,Z3371&lt;107),VLOOKUP($W3371,日射量と図３!$E$6:$G$34,3,TRUE),IF(AND(107&lt;=Z3371,Z3371&lt;143),VLOOKUP($W3371,日射量と図３!$E$6:$H$34,4,TRUE),VLOOKUP($W3371,日射量と図３!$E$6:$I$34,5,TRUE))))))</f>
        <v/>
      </c>
      <c r="AC3371" s="382" t="str">
        <f t="shared" si="636"/>
        <v/>
      </c>
      <c r="AD3371" s="382" t="str">
        <f t="shared" si="637"/>
        <v/>
      </c>
    </row>
    <row r="3372" spans="11:30" ht="13.5" customHeight="1">
      <c r="K3372" s="4">
        <f t="shared" si="631"/>
        <v>10</v>
      </c>
      <c r="L3372" s="34">
        <v>43392</v>
      </c>
      <c r="M3372" s="4">
        <v>141</v>
      </c>
      <c r="N3372" s="4">
        <v>9</v>
      </c>
      <c r="O3372" s="31">
        <v>0.33333333333333331</v>
      </c>
      <c r="P3372" s="35">
        <v>16.279999999999998</v>
      </c>
      <c r="Q3372" s="36">
        <f t="shared" si="632"/>
        <v>12</v>
      </c>
      <c r="R3372" s="4">
        <f t="shared" si="633"/>
        <v>0</v>
      </c>
      <c r="S3372" s="31">
        <f t="shared" si="639"/>
        <v>0.24079861111111112</v>
      </c>
      <c r="T3372" s="31">
        <f t="shared" si="640"/>
        <v>0.73447916666666668</v>
      </c>
      <c r="U3372" s="4">
        <f t="shared" si="634"/>
        <v>0</v>
      </c>
      <c r="V3372" s="4" t="str">
        <f t="shared" si="643"/>
        <v/>
      </c>
      <c r="W3372" s="18" t="str">
        <f>IF(V3372="","",VLOOKUP(L3372,日射量と図３!$A$4:$C$368,3,TRUE)*238.85/100)</f>
        <v/>
      </c>
      <c r="X3372" s="4" t="str">
        <f t="shared" si="635"/>
        <v/>
      </c>
      <c r="Y3372" s="4" t="str">
        <f t="shared" si="641"/>
        <v/>
      </c>
      <c r="Z3372" s="4" t="str">
        <f t="shared" si="642"/>
        <v/>
      </c>
      <c r="AA3372" s="4" t="str">
        <f>IF($V3372="","",IF(Y3372&lt;36,0,IF(AND(36&lt;=Y3372,Y3372&lt;71),VLOOKUP($W3372,日射量と図３!$E$6:$F$34,2,TRUE),IF(AND(71&lt;=Y3372,Y3372&lt;107),VLOOKUP($W3372,日射量と図３!$E$6:$G$34,3,TRUE),IF(AND(107&lt;=Y3372,Y3372&lt;143),VLOOKUP($W3372,日射量と図３!$E$6:$H$34,4,TRUE),VLOOKUP($W3372,日射量と図３!$E$6:$I$34,5,TRUE))))))</f>
        <v/>
      </c>
      <c r="AB3372" s="4" t="str">
        <f>IF($V3372="","",IF(Z3372&lt;36,0,IF(AND(36&lt;=Z3372,Z3372&lt;71),VLOOKUP($W3372,日射量と図３!$E$6:$F$34,2,TRUE),IF(AND(71&lt;=Z3372,Z3372&lt;107),VLOOKUP($W3372,日射量と図３!$E$6:$G$34,3,TRUE),IF(AND(107&lt;=Z3372,Z3372&lt;143),VLOOKUP($W3372,日射量と図３!$E$6:$H$34,4,TRUE),VLOOKUP($W3372,日射量と図３!$E$6:$I$34,5,TRUE))))))</f>
        <v/>
      </c>
      <c r="AC3372" s="382" t="str">
        <f t="shared" si="636"/>
        <v/>
      </c>
      <c r="AD3372" s="382" t="str">
        <f t="shared" si="637"/>
        <v/>
      </c>
    </row>
    <row r="3373" spans="11:30" ht="13.5" customHeight="1">
      <c r="K3373" s="4">
        <f t="shared" si="631"/>
        <v>10</v>
      </c>
      <c r="L3373" s="34">
        <v>43392</v>
      </c>
      <c r="M3373" s="4">
        <v>141</v>
      </c>
      <c r="N3373" s="4">
        <v>10</v>
      </c>
      <c r="O3373" s="31">
        <v>0.375</v>
      </c>
      <c r="P3373" s="35">
        <v>17.68</v>
      </c>
      <c r="Q3373" s="36">
        <f t="shared" si="632"/>
        <v>12</v>
      </c>
      <c r="R3373" s="4">
        <f t="shared" si="633"/>
        <v>0</v>
      </c>
      <c r="S3373" s="31">
        <f t="shared" si="639"/>
        <v>0.24079861111111112</v>
      </c>
      <c r="T3373" s="31">
        <f t="shared" si="640"/>
        <v>0.73447916666666668</v>
      </c>
      <c r="U3373" s="4">
        <f t="shared" si="634"/>
        <v>0</v>
      </c>
      <c r="V3373" s="4" t="str">
        <f t="shared" si="643"/>
        <v/>
      </c>
      <c r="W3373" s="18" t="str">
        <f>IF(V3373="","",VLOOKUP(L3373,日射量と図３!$A$4:$C$368,3,TRUE)*238.85/100)</f>
        <v/>
      </c>
      <c r="X3373" s="4" t="str">
        <f t="shared" si="635"/>
        <v/>
      </c>
      <c r="Y3373" s="4" t="str">
        <f t="shared" si="641"/>
        <v/>
      </c>
      <c r="Z3373" s="4" t="str">
        <f t="shared" si="642"/>
        <v/>
      </c>
      <c r="AA3373" s="4" t="str">
        <f>IF($V3373="","",IF(Y3373&lt;36,0,IF(AND(36&lt;=Y3373,Y3373&lt;71),VLOOKUP($W3373,日射量と図３!$E$6:$F$34,2,TRUE),IF(AND(71&lt;=Y3373,Y3373&lt;107),VLOOKUP($W3373,日射量と図３!$E$6:$G$34,3,TRUE),IF(AND(107&lt;=Y3373,Y3373&lt;143),VLOOKUP($W3373,日射量と図３!$E$6:$H$34,4,TRUE),VLOOKUP($W3373,日射量と図３!$E$6:$I$34,5,TRUE))))))</f>
        <v/>
      </c>
      <c r="AB3373" s="4" t="str">
        <f>IF($V3373="","",IF(Z3373&lt;36,0,IF(AND(36&lt;=Z3373,Z3373&lt;71),VLOOKUP($W3373,日射量と図３!$E$6:$F$34,2,TRUE),IF(AND(71&lt;=Z3373,Z3373&lt;107),VLOOKUP($W3373,日射量と図３!$E$6:$G$34,3,TRUE),IF(AND(107&lt;=Z3373,Z3373&lt;143),VLOOKUP($W3373,日射量と図３!$E$6:$H$34,4,TRUE),VLOOKUP($W3373,日射量と図３!$E$6:$I$34,5,TRUE))))))</f>
        <v/>
      </c>
      <c r="AC3373" s="382" t="str">
        <f t="shared" si="636"/>
        <v/>
      </c>
      <c r="AD3373" s="382" t="str">
        <f t="shared" si="637"/>
        <v/>
      </c>
    </row>
    <row r="3374" spans="11:30" ht="13.5" customHeight="1">
      <c r="K3374" s="4">
        <f t="shared" si="631"/>
        <v>10</v>
      </c>
      <c r="L3374" s="34">
        <v>43392</v>
      </c>
      <c r="M3374" s="4">
        <v>141</v>
      </c>
      <c r="N3374" s="4">
        <v>11</v>
      </c>
      <c r="O3374" s="31">
        <v>0.41666666666666669</v>
      </c>
      <c r="P3374" s="35">
        <v>19.140000000000004</v>
      </c>
      <c r="Q3374" s="36">
        <f t="shared" si="632"/>
        <v>12</v>
      </c>
      <c r="R3374" s="4">
        <f t="shared" si="633"/>
        <v>0</v>
      </c>
      <c r="S3374" s="31">
        <f t="shared" si="639"/>
        <v>0.24079861111111112</v>
      </c>
      <c r="T3374" s="31">
        <f t="shared" si="640"/>
        <v>0.73447916666666668</v>
      </c>
      <c r="U3374" s="4">
        <f t="shared" si="634"/>
        <v>0</v>
      </c>
      <c r="V3374" s="4" t="str">
        <f t="shared" si="643"/>
        <v/>
      </c>
      <c r="W3374" s="18" t="str">
        <f>IF(V3374="","",VLOOKUP(L3374,日射量と図３!$A$4:$C$368,3,TRUE)*238.85/100)</f>
        <v/>
      </c>
      <c r="X3374" s="4" t="str">
        <f t="shared" si="635"/>
        <v/>
      </c>
      <c r="Y3374" s="4" t="str">
        <f t="shared" si="641"/>
        <v/>
      </c>
      <c r="Z3374" s="4" t="str">
        <f t="shared" si="642"/>
        <v/>
      </c>
      <c r="AA3374" s="4" t="str">
        <f>IF($V3374="","",IF(Y3374&lt;36,0,IF(AND(36&lt;=Y3374,Y3374&lt;71),VLOOKUP($W3374,日射量と図３!$E$6:$F$34,2,TRUE),IF(AND(71&lt;=Y3374,Y3374&lt;107),VLOOKUP($W3374,日射量と図３!$E$6:$G$34,3,TRUE),IF(AND(107&lt;=Y3374,Y3374&lt;143),VLOOKUP($W3374,日射量と図３!$E$6:$H$34,4,TRUE),VLOOKUP($W3374,日射量と図３!$E$6:$I$34,5,TRUE))))))</f>
        <v/>
      </c>
      <c r="AB3374" s="4" t="str">
        <f>IF($V3374="","",IF(Z3374&lt;36,0,IF(AND(36&lt;=Z3374,Z3374&lt;71),VLOOKUP($W3374,日射量と図３!$E$6:$F$34,2,TRUE),IF(AND(71&lt;=Z3374,Z3374&lt;107),VLOOKUP($W3374,日射量と図３!$E$6:$G$34,3,TRUE),IF(AND(107&lt;=Z3374,Z3374&lt;143),VLOOKUP($W3374,日射量と図３!$E$6:$H$34,4,TRUE),VLOOKUP($W3374,日射量と図３!$E$6:$I$34,5,TRUE))))))</f>
        <v/>
      </c>
      <c r="AC3374" s="382" t="str">
        <f t="shared" si="636"/>
        <v/>
      </c>
      <c r="AD3374" s="382" t="str">
        <f t="shared" si="637"/>
        <v/>
      </c>
    </row>
    <row r="3375" spans="11:30" ht="13.5" customHeight="1">
      <c r="K3375" s="4">
        <f t="shared" si="631"/>
        <v>10</v>
      </c>
      <c r="L3375" s="34">
        <v>43392</v>
      </c>
      <c r="M3375" s="4">
        <v>141</v>
      </c>
      <c r="N3375" s="4">
        <v>12</v>
      </c>
      <c r="O3375" s="31">
        <v>0.45833333333333331</v>
      </c>
      <c r="P3375" s="35">
        <v>20.65</v>
      </c>
      <c r="Q3375" s="36">
        <f t="shared" si="632"/>
        <v>12</v>
      </c>
      <c r="R3375" s="4">
        <f t="shared" si="633"/>
        <v>0</v>
      </c>
      <c r="S3375" s="31">
        <f t="shared" si="639"/>
        <v>0.24079861111111112</v>
      </c>
      <c r="T3375" s="31">
        <f t="shared" si="640"/>
        <v>0.73447916666666668</v>
      </c>
      <c r="U3375" s="4">
        <f t="shared" si="634"/>
        <v>0</v>
      </c>
      <c r="V3375" s="4" t="str">
        <f t="shared" si="643"/>
        <v/>
      </c>
      <c r="W3375" s="18" t="str">
        <f>IF(V3375="","",VLOOKUP(L3375,日射量と図３!$A$4:$C$368,3,TRUE)*238.85/100)</f>
        <v/>
      </c>
      <c r="X3375" s="4" t="str">
        <f t="shared" si="635"/>
        <v/>
      </c>
      <c r="Y3375" s="4" t="str">
        <f t="shared" si="641"/>
        <v/>
      </c>
      <c r="Z3375" s="4" t="str">
        <f t="shared" si="642"/>
        <v/>
      </c>
      <c r="AA3375" s="4" t="str">
        <f>IF($V3375="","",IF(Y3375&lt;36,0,IF(AND(36&lt;=Y3375,Y3375&lt;71),VLOOKUP($W3375,日射量と図３!$E$6:$F$34,2,TRUE),IF(AND(71&lt;=Y3375,Y3375&lt;107),VLOOKUP($W3375,日射量と図３!$E$6:$G$34,3,TRUE),IF(AND(107&lt;=Y3375,Y3375&lt;143),VLOOKUP($W3375,日射量と図３!$E$6:$H$34,4,TRUE),VLOOKUP($W3375,日射量と図３!$E$6:$I$34,5,TRUE))))))</f>
        <v/>
      </c>
      <c r="AB3375" s="4" t="str">
        <f>IF($V3375="","",IF(Z3375&lt;36,0,IF(AND(36&lt;=Z3375,Z3375&lt;71),VLOOKUP($W3375,日射量と図３!$E$6:$F$34,2,TRUE),IF(AND(71&lt;=Z3375,Z3375&lt;107),VLOOKUP($W3375,日射量と図３!$E$6:$G$34,3,TRUE),IF(AND(107&lt;=Z3375,Z3375&lt;143),VLOOKUP($W3375,日射量と図３!$E$6:$H$34,4,TRUE),VLOOKUP($W3375,日射量と図３!$E$6:$I$34,5,TRUE))))))</f>
        <v/>
      </c>
      <c r="AC3375" s="382" t="str">
        <f t="shared" si="636"/>
        <v/>
      </c>
      <c r="AD3375" s="382" t="str">
        <f t="shared" si="637"/>
        <v/>
      </c>
    </row>
    <row r="3376" spans="11:30" ht="13.5" customHeight="1">
      <c r="K3376" s="4">
        <f t="shared" si="631"/>
        <v>10</v>
      </c>
      <c r="L3376" s="34">
        <v>43392</v>
      </c>
      <c r="M3376" s="4">
        <v>141</v>
      </c>
      <c r="N3376" s="4">
        <v>13</v>
      </c>
      <c r="O3376" s="31">
        <v>0.5</v>
      </c>
      <c r="P3376" s="35">
        <v>21.72</v>
      </c>
      <c r="Q3376" s="36">
        <f t="shared" si="632"/>
        <v>12</v>
      </c>
      <c r="R3376" s="4">
        <f t="shared" si="633"/>
        <v>0</v>
      </c>
      <c r="S3376" s="31">
        <f t="shared" si="639"/>
        <v>0.24079861111111112</v>
      </c>
      <c r="T3376" s="31">
        <f t="shared" si="640"/>
        <v>0.73447916666666668</v>
      </c>
      <c r="U3376" s="4">
        <f t="shared" si="634"/>
        <v>0</v>
      </c>
      <c r="V3376" s="4" t="str">
        <f t="shared" si="643"/>
        <v/>
      </c>
      <c r="W3376" s="18" t="str">
        <f>IF(V3376="","",VLOOKUP(L3376,日射量と図３!$A$4:$C$368,3,TRUE)*238.85/100)</f>
        <v/>
      </c>
      <c r="X3376" s="4" t="str">
        <f t="shared" si="635"/>
        <v/>
      </c>
      <c r="Y3376" s="4" t="str">
        <f t="shared" si="641"/>
        <v/>
      </c>
      <c r="Z3376" s="4" t="str">
        <f t="shared" si="642"/>
        <v/>
      </c>
      <c r="AA3376" s="4" t="str">
        <f>IF($V3376="","",IF(Y3376&lt;36,0,IF(AND(36&lt;=Y3376,Y3376&lt;71),VLOOKUP($W3376,日射量と図３!$E$6:$F$34,2,TRUE),IF(AND(71&lt;=Y3376,Y3376&lt;107),VLOOKUP($W3376,日射量と図３!$E$6:$G$34,3,TRUE),IF(AND(107&lt;=Y3376,Y3376&lt;143),VLOOKUP($W3376,日射量と図３!$E$6:$H$34,4,TRUE),VLOOKUP($W3376,日射量と図３!$E$6:$I$34,5,TRUE))))))</f>
        <v/>
      </c>
      <c r="AB3376" s="4" t="str">
        <f>IF($V3376="","",IF(Z3376&lt;36,0,IF(AND(36&lt;=Z3376,Z3376&lt;71),VLOOKUP($W3376,日射量と図３!$E$6:$F$34,2,TRUE),IF(AND(71&lt;=Z3376,Z3376&lt;107),VLOOKUP($W3376,日射量と図３!$E$6:$G$34,3,TRUE),IF(AND(107&lt;=Z3376,Z3376&lt;143),VLOOKUP($W3376,日射量と図３!$E$6:$H$34,4,TRUE),VLOOKUP($W3376,日射量と図３!$E$6:$I$34,5,TRUE))))))</f>
        <v/>
      </c>
      <c r="AC3376" s="382" t="str">
        <f t="shared" si="636"/>
        <v/>
      </c>
      <c r="AD3376" s="382" t="str">
        <f t="shared" si="637"/>
        <v/>
      </c>
    </row>
    <row r="3377" spans="11:30" ht="13.5" customHeight="1">
      <c r="K3377" s="4">
        <f t="shared" si="631"/>
        <v>10</v>
      </c>
      <c r="L3377" s="34">
        <v>43392</v>
      </c>
      <c r="M3377" s="4">
        <v>141</v>
      </c>
      <c r="N3377" s="4">
        <v>14</v>
      </c>
      <c r="O3377" s="31">
        <v>0.54166666666666663</v>
      </c>
      <c r="P3377" s="35">
        <v>22.14</v>
      </c>
      <c r="Q3377" s="36">
        <f t="shared" si="632"/>
        <v>12</v>
      </c>
      <c r="R3377" s="4">
        <f t="shared" si="633"/>
        <v>0</v>
      </c>
      <c r="S3377" s="31">
        <f t="shared" si="639"/>
        <v>0.24079861111111112</v>
      </c>
      <c r="T3377" s="31">
        <f t="shared" si="640"/>
        <v>0.73447916666666668</v>
      </c>
      <c r="U3377" s="4">
        <f t="shared" si="634"/>
        <v>0</v>
      </c>
      <c r="V3377" s="4" t="str">
        <f t="shared" si="643"/>
        <v/>
      </c>
      <c r="W3377" s="18" t="str">
        <f>IF(V3377="","",VLOOKUP(L3377,日射量と図３!$A$4:$C$368,3,TRUE)*238.85/100)</f>
        <v/>
      </c>
      <c r="X3377" s="4" t="str">
        <f t="shared" si="635"/>
        <v/>
      </c>
      <c r="Y3377" s="4" t="str">
        <f t="shared" si="641"/>
        <v/>
      </c>
      <c r="Z3377" s="4" t="str">
        <f t="shared" si="642"/>
        <v/>
      </c>
      <c r="AA3377" s="4" t="str">
        <f>IF($V3377="","",IF(Y3377&lt;36,0,IF(AND(36&lt;=Y3377,Y3377&lt;71),VLOOKUP($W3377,日射量と図３!$E$6:$F$34,2,TRUE),IF(AND(71&lt;=Y3377,Y3377&lt;107),VLOOKUP($W3377,日射量と図３!$E$6:$G$34,3,TRUE),IF(AND(107&lt;=Y3377,Y3377&lt;143),VLOOKUP($W3377,日射量と図３!$E$6:$H$34,4,TRUE),VLOOKUP($W3377,日射量と図３!$E$6:$I$34,5,TRUE))))))</f>
        <v/>
      </c>
      <c r="AB3377" s="4" t="str">
        <f>IF($V3377="","",IF(Z3377&lt;36,0,IF(AND(36&lt;=Z3377,Z3377&lt;71),VLOOKUP($W3377,日射量と図３!$E$6:$F$34,2,TRUE),IF(AND(71&lt;=Z3377,Z3377&lt;107),VLOOKUP($W3377,日射量と図３!$E$6:$G$34,3,TRUE),IF(AND(107&lt;=Z3377,Z3377&lt;143),VLOOKUP($W3377,日射量と図３!$E$6:$H$34,4,TRUE),VLOOKUP($W3377,日射量と図３!$E$6:$I$34,5,TRUE))))))</f>
        <v/>
      </c>
      <c r="AC3377" s="382" t="str">
        <f t="shared" si="636"/>
        <v/>
      </c>
      <c r="AD3377" s="382" t="str">
        <f t="shared" si="637"/>
        <v/>
      </c>
    </row>
    <row r="3378" spans="11:30" ht="13.5" customHeight="1">
      <c r="K3378" s="4">
        <f t="shared" si="631"/>
        <v>10</v>
      </c>
      <c r="L3378" s="34">
        <v>43392</v>
      </c>
      <c r="M3378" s="4">
        <v>141</v>
      </c>
      <c r="N3378" s="4">
        <v>15</v>
      </c>
      <c r="O3378" s="31">
        <v>0.58333333333333337</v>
      </c>
      <c r="P3378" s="35">
        <v>22.54</v>
      </c>
      <c r="Q3378" s="36">
        <f t="shared" si="632"/>
        <v>12</v>
      </c>
      <c r="R3378" s="4">
        <f t="shared" si="633"/>
        <v>0</v>
      </c>
      <c r="S3378" s="31">
        <f t="shared" si="639"/>
        <v>0.24079861111111112</v>
      </c>
      <c r="T3378" s="31">
        <f t="shared" si="640"/>
        <v>0.73447916666666668</v>
      </c>
      <c r="U3378" s="4">
        <f t="shared" si="634"/>
        <v>0</v>
      </c>
      <c r="V3378" s="4" t="str">
        <f t="shared" si="643"/>
        <v/>
      </c>
      <c r="W3378" s="18" t="str">
        <f>IF(V3378="","",VLOOKUP(L3378,日射量と図３!$A$4:$C$368,3,TRUE)*238.85/100)</f>
        <v/>
      </c>
      <c r="X3378" s="4" t="str">
        <f t="shared" si="635"/>
        <v/>
      </c>
      <c r="Y3378" s="4" t="str">
        <f t="shared" si="641"/>
        <v/>
      </c>
      <c r="Z3378" s="4" t="str">
        <f t="shared" si="642"/>
        <v/>
      </c>
      <c r="AA3378" s="4" t="str">
        <f>IF($V3378="","",IF(Y3378&lt;36,0,IF(AND(36&lt;=Y3378,Y3378&lt;71),VLOOKUP($W3378,日射量と図３!$E$6:$F$34,2,TRUE),IF(AND(71&lt;=Y3378,Y3378&lt;107),VLOOKUP($W3378,日射量と図３!$E$6:$G$34,3,TRUE),IF(AND(107&lt;=Y3378,Y3378&lt;143),VLOOKUP($W3378,日射量と図３!$E$6:$H$34,4,TRUE),VLOOKUP($W3378,日射量と図３!$E$6:$I$34,5,TRUE))))))</f>
        <v/>
      </c>
      <c r="AB3378" s="4" t="str">
        <f>IF($V3378="","",IF(Z3378&lt;36,0,IF(AND(36&lt;=Z3378,Z3378&lt;71),VLOOKUP($W3378,日射量と図３!$E$6:$F$34,2,TRUE),IF(AND(71&lt;=Z3378,Z3378&lt;107),VLOOKUP($W3378,日射量と図３!$E$6:$G$34,3,TRUE),IF(AND(107&lt;=Z3378,Z3378&lt;143),VLOOKUP($W3378,日射量と図３!$E$6:$H$34,4,TRUE),VLOOKUP($W3378,日射量と図３!$E$6:$I$34,5,TRUE))))))</f>
        <v/>
      </c>
      <c r="AC3378" s="382" t="str">
        <f t="shared" si="636"/>
        <v/>
      </c>
      <c r="AD3378" s="382" t="str">
        <f t="shared" si="637"/>
        <v/>
      </c>
    </row>
    <row r="3379" spans="11:30" ht="13.5" customHeight="1">
      <c r="K3379" s="4">
        <f t="shared" si="631"/>
        <v>10</v>
      </c>
      <c r="L3379" s="34">
        <v>43392</v>
      </c>
      <c r="M3379" s="4">
        <v>141</v>
      </c>
      <c r="N3379" s="4">
        <v>16</v>
      </c>
      <c r="O3379" s="31">
        <v>0.625</v>
      </c>
      <c r="P3379" s="35">
        <v>22.019999999999996</v>
      </c>
      <c r="Q3379" s="36">
        <f t="shared" si="632"/>
        <v>16</v>
      </c>
      <c r="R3379" s="4">
        <f t="shared" si="633"/>
        <v>0</v>
      </c>
      <c r="S3379" s="31">
        <f t="shared" si="639"/>
        <v>0.24079861111111112</v>
      </c>
      <c r="T3379" s="31">
        <f t="shared" si="640"/>
        <v>0.73447916666666668</v>
      </c>
      <c r="U3379" s="4">
        <f t="shared" si="634"/>
        <v>0</v>
      </c>
      <c r="V3379" s="4" t="str">
        <f t="shared" si="643"/>
        <v/>
      </c>
      <c r="W3379" s="18" t="str">
        <f>IF(V3379="","",VLOOKUP(L3379,日射量と図３!$A$4:$C$368,3,TRUE)*238.85/100)</f>
        <v/>
      </c>
      <c r="X3379" s="4" t="str">
        <f t="shared" si="635"/>
        <v/>
      </c>
      <c r="Y3379" s="4" t="str">
        <f t="shared" si="641"/>
        <v/>
      </c>
      <c r="Z3379" s="4" t="str">
        <f t="shared" si="642"/>
        <v/>
      </c>
      <c r="AA3379" s="4" t="str">
        <f>IF($V3379="","",IF(Y3379&lt;36,0,IF(AND(36&lt;=Y3379,Y3379&lt;71),VLOOKUP($W3379,日射量と図３!$E$6:$F$34,2,TRUE),IF(AND(71&lt;=Y3379,Y3379&lt;107),VLOOKUP($W3379,日射量と図３!$E$6:$G$34,3,TRUE),IF(AND(107&lt;=Y3379,Y3379&lt;143),VLOOKUP($W3379,日射量と図３!$E$6:$H$34,4,TRUE),VLOOKUP($W3379,日射量と図３!$E$6:$I$34,5,TRUE))))))</f>
        <v/>
      </c>
      <c r="AB3379" s="4" t="str">
        <f>IF($V3379="","",IF(Z3379&lt;36,0,IF(AND(36&lt;=Z3379,Z3379&lt;71),VLOOKUP($W3379,日射量と図３!$E$6:$F$34,2,TRUE),IF(AND(71&lt;=Z3379,Z3379&lt;107),VLOOKUP($W3379,日射量と図３!$E$6:$G$34,3,TRUE),IF(AND(107&lt;=Z3379,Z3379&lt;143),VLOOKUP($W3379,日射量と図３!$E$6:$H$34,4,TRUE),VLOOKUP($W3379,日射量と図３!$E$6:$I$34,5,TRUE))))))</f>
        <v/>
      </c>
      <c r="AC3379" s="382" t="str">
        <f t="shared" si="636"/>
        <v/>
      </c>
      <c r="AD3379" s="382" t="str">
        <f t="shared" si="637"/>
        <v/>
      </c>
    </row>
    <row r="3380" spans="11:30" ht="13.5" customHeight="1">
      <c r="K3380" s="4">
        <f t="shared" si="631"/>
        <v>10</v>
      </c>
      <c r="L3380" s="34">
        <v>43392</v>
      </c>
      <c r="M3380" s="4">
        <v>141</v>
      </c>
      <c r="N3380" s="4">
        <v>17</v>
      </c>
      <c r="O3380" s="31">
        <v>0.66666666666666663</v>
      </c>
      <c r="P3380" s="35">
        <v>21.35</v>
      </c>
      <c r="Q3380" s="36">
        <f t="shared" si="632"/>
        <v>16</v>
      </c>
      <c r="R3380" s="4">
        <f t="shared" si="633"/>
        <v>0</v>
      </c>
      <c r="S3380" s="31">
        <f t="shared" si="639"/>
        <v>0.24079861111111112</v>
      </c>
      <c r="T3380" s="31">
        <f t="shared" si="640"/>
        <v>0.73447916666666668</v>
      </c>
      <c r="U3380" s="4">
        <f t="shared" si="634"/>
        <v>0</v>
      </c>
      <c r="V3380" s="4" t="str">
        <f t="shared" si="643"/>
        <v/>
      </c>
      <c r="W3380" s="18" t="str">
        <f>IF(V3380="","",VLOOKUP(L3380,日射量と図３!$A$4:$C$368,3,TRUE)*238.85/100)</f>
        <v/>
      </c>
      <c r="X3380" s="4" t="str">
        <f t="shared" si="635"/>
        <v/>
      </c>
      <c r="Y3380" s="4" t="str">
        <f t="shared" si="641"/>
        <v/>
      </c>
      <c r="Z3380" s="4" t="str">
        <f t="shared" si="642"/>
        <v/>
      </c>
      <c r="AA3380" s="4" t="str">
        <f>IF($V3380="","",IF(Y3380&lt;36,0,IF(AND(36&lt;=Y3380,Y3380&lt;71),VLOOKUP($W3380,日射量と図３!$E$6:$F$34,2,TRUE),IF(AND(71&lt;=Y3380,Y3380&lt;107),VLOOKUP($W3380,日射量と図３!$E$6:$G$34,3,TRUE),IF(AND(107&lt;=Y3380,Y3380&lt;143),VLOOKUP($W3380,日射量と図３!$E$6:$H$34,4,TRUE),VLOOKUP($W3380,日射量と図３!$E$6:$I$34,5,TRUE))))))</f>
        <v/>
      </c>
      <c r="AB3380" s="4" t="str">
        <f>IF($V3380="","",IF(Z3380&lt;36,0,IF(AND(36&lt;=Z3380,Z3380&lt;71),VLOOKUP($W3380,日射量と図３!$E$6:$F$34,2,TRUE),IF(AND(71&lt;=Z3380,Z3380&lt;107),VLOOKUP($W3380,日射量と図３!$E$6:$G$34,3,TRUE),IF(AND(107&lt;=Z3380,Z3380&lt;143),VLOOKUP($W3380,日射量と図３!$E$6:$H$34,4,TRUE),VLOOKUP($W3380,日射量と図３!$E$6:$I$34,5,TRUE))))))</f>
        <v/>
      </c>
      <c r="AC3380" s="382" t="str">
        <f t="shared" si="636"/>
        <v/>
      </c>
      <c r="AD3380" s="382" t="str">
        <f t="shared" si="637"/>
        <v/>
      </c>
    </row>
    <row r="3381" spans="11:30" ht="13.5" customHeight="1">
      <c r="K3381" s="4">
        <f t="shared" si="631"/>
        <v>10</v>
      </c>
      <c r="L3381" s="34">
        <v>43392</v>
      </c>
      <c r="M3381" s="4">
        <v>141</v>
      </c>
      <c r="N3381" s="4">
        <v>18</v>
      </c>
      <c r="O3381" s="31">
        <v>0.70833333333333337</v>
      </c>
      <c r="P3381" s="35">
        <v>20.34</v>
      </c>
      <c r="Q3381" s="36">
        <f t="shared" si="632"/>
        <v>16</v>
      </c>
      <c r="R3381" s="4">
        <f t="shared" si="633"/>
        <v>0</v>
      </c>
      <c r="S3381" s="31">
        <f t="shared" si="639"/>
        <v>0.24079861111111112</v>
      </c>
      <c r="T3381" s="31">
        <f t="shared" si="640"/>
        <v>0.73447916666666668</v>
      </c>
      <c r="U3381" s="4">
        <f t="shared" si="634"/>
        <v>0</v>
      </c>
      <c r="V3381" s="4" t="str">
        <f t="shared" si="643"/>
        <v/>
      </c>
      <c r="W3381" s="18" t="str">
        <f>IF(V3381="","",VLOOKUP(L3381,日射量と図３!$A$4:$C$368,3,TRUE)*238.85/100)</f>
        <v/>
      </c>
      <c r="X3381" s="4" t="str">
        <f t="shared" si="635"/>
        <v/>
      </c>
      <c r="Y3381" s="4" t="str">
        <f t="shared" si="641"/>
        <v/>
      </c>
      <c r="Z3381" s="4" t="str">
        <f t="shared" si="642"/>
        <v/>
      </c>
      <c r="AA3381" s="4" t="str">
        <f>IF($V3381="","",IF(Y3381&lt;36,0,IF(AND(36&lt;=Y3381,Y3381&lt;71),VLOOKUP($W3381,日射量と図３!$E$6:$F$34,2,TRUE),IF(AND(71&lt;=Y3381,Y3381&lt;107),VLOOKUP($W3381,日射量と図３!$E$6:$G$34,3,TRUE),IF(AND(107&lt;=Y3381,Y3381&lt;143),VLOOKUP($W3381,日射量と図３!$E$6:$H$34,4,TRUE),VLOOKUP($W3381,日射量と図３!$E$6:$I$34,5,TRUE))))))</f>
        <v/>
      </c>
      <c r="AB3381" s="4" t="str">
        <f>IF($V3381="","",IF(Z3381&lt;36,0,IF(AND(36&lt;=Z3381,Z3381&lt;71),VLOOKUP($W3381,日射量と図３!$E$6:$F$34,2,TRUE),IF(AND(71&lt;=Z3381,Z3381&lt;107),VLOOKUP($W3381,日射量と図３!$E$6:$G$34,3,TRUE),IF(AND(107&lt;=Z3381,Z3381&lt;143),VLOOKUP($W3381,日射量と図３!$E$6:$H$34,4,TRUE),VLOOKUP($W3381,日射量と図３!$E$6:$I$34,5,TRUE))))))</f>
        <v/>
      </c>
      <c r="AC3381" s="382" t="str">
        <f t="shared" si="636"/>
        <v/>
      </c>
      <c r="AD3381" s="382" t="str">
        <f t="shared" si="637"/>
        <v/>
      </c>
    </row>
    <row r="3382" spans="11:30" ht="13.5" customHeight="1">
      <c r="K3382" s="4">
        <f t="shared" si="631"/>
        <v>10</v>
      </c>
      <c r="L3382" s="34">
        <v>43392</v>
      </c>
      <c r="M3382" s="4">
        <v>141</v>
      </c>
      <c r="N3382" s="4">
        <v>19</v>
      </c>
      <c r="O3382" s="31">
        <v>0.75</v>
      </c>
      <c r="P3382" s="35">
        <v>19.7</v>
      </c>
      <c r="Q3382" s="36">
        <f t="shared" si="632"/>
        <v>16</v>
      </c>
      <c r="R3382" s="4">
        <f t="shared" si="633"/>
        <v>0</v>
      </c>
      <c r="S3382" s="31">
        <f t="shared" si="639"/>
        <v>0.24079861111111112</v>
      </c>
      <c r="T3382" s="31">
        <f t="shared" si="640"/>
        <v>0.73447916666666668</v>
      </c>
      <c r="U3382" s="4">
        <f t="shared" si="634"/>
        <v>0</v>
      </c>
      <c r="V3382" s="4" t="str">
        <f t="shared" si="643"/>
        <v/>
      </c>
      <c r="W3382" s="18" t="str">
        <f>IF(V3382="","",VLOOKUP(L3382,日射量と図３!$A$4:$C$368,3,TRUE)*238.85/100)</f>
        <v/>
      </c>
      <c r="X3382" s="4" t="str">
        <f t="shared" si="635"/>
        <v/>
      </c>
      <c r="Y3382" s="4" t="str">
        <f t="shared" si="641"/>
        <v/>
      </c>
      <c r="Z3382" s="4" t="str">
        <f t="shared" si="642"/>
        <v/>
      </c>
      <c r="AA3382" s="4" t="str">
        <f>IF($V3382="","",IF(Y3382&lt;36,0,IF(AND(36&lt;=Y3382,Y3382&lt;71),VLOOKUP($W3382,日射量と図３!$E$6:$F$34,2,TRUE),IF(AND(71&lt;=Y3382,Y3382&lt;107),VLOOKUP($W3382,日射量と図３!$E$6:$G$34,3,TRUE),IF(AND(107&lt;=Y3382,Y3382&lt;143),VLOOKUP($W3382,日射量と図３!$E$6:$H$34,4,TRUE),VLOOKUP($W3382,日射量と図３!$E$6:$I$34,5,TRUE))))))</f>
        <v/>
      </c>
      <c r="AB3382" s="4" t="str">
        <f>IF($V3382="","",IF(Z3382&lt;36,0,IF(AND(36&lt;=Z3382,Z3382&lt;71),VLOOKUP($W3382,日射量と図３!$E$6:$F$34,2,TRUE),IF(AND(71&lt;=Z3382,Z3382&lt;107),VLOOKUP($W3382,日射量と図３!$E$6:$G$34,3,TRUE),IF(AND(107&lt;=Z3382,Z3382&lt;143),VLOOKUP($W3382,日射量と図３!$E$6:$H$34,4,TRUE),VLOOKUP($W3382,日射量と図３!$E$6:$I$34,5,TRUE))))))</f>
        <v/>
      </c>
      <c r="AC3382" s="382" t="str">
        <f t="shared" si="636"/>
        <v/>
      </c>
      <c r="AD3382" s="382" t="str">
        <f t="shared" si="637"/>
        <v/>
      </c>
    </row>
    <row r="3383" spans="11:30" ht="13.5" customHeight="1">
      <c r="K3383" s="4">
        <f t="shared" si="631"/>
        <v>10</v>
      </c>
      <c r="L3383" s="34">
        <v>43392</v>
      </c>
      <c r="M3383" s="4">
        <v>141</v>
      </c>
      <c r="N3383" s="4">
        <v>20</v>
      </c>
      <c r="O3383" s="31">
        <v>0.79166666666666663</v>
      </c>
      <c r="P3383" s="35">
        <v>19.100000000000001</v>
      </c>
      <c r="Q3383" s="36">
        <f t="shared" si="632"/>
        <v>16</v>
      </c>
      <c r="R3383" s="4">
        <f t="shared" si="633"/>
        <v>0</v>
      </c>
      <c r="S3383" s="31">
        <f t="shared" si="639"/>
        <v>0.24079861111111112</v>
      </c>
      <c r="T3383" s="31">
        <f t="shared" si="640"/>
        <v>0.73447916666666668</v>
      </c>
      <c r="U3383" s="4">
        <f t="shared" si="634"/>
        <v>0</v>
      </c>
      <c r="V3383" s="4" t="str">
        <f t="shared" si="643"/>
        <v/>
      </c>
      <c r="W3383" s="18" t="str">
        <f>IF(V3383="","",VLOOKUP(L3383,日射量と図３!$A$4:$C$368,3,TRUE)*238.85/100)</f>
        <v/>
      </c>
      <c r="X3383" s="4" t="str">
        <f t="shared" si="635"/>
        <v/>
      </c>
      <c r="Y3383" s="4" t="str">
        <f t="shared" si="641"/>
        <v/>
      </c>
      <c r="Z3383" s="4" t="str">
        <f t="shared" si="642"/>
        <v/>
      </c>
      <c r="AA3383" s="4" t="str">
        <f>IF($V3383="","",IF(Y3383&lt;36,0,IF(AND(36&lt;=Y3383,Y3383&lt;71),VLOOKUP($W3383,日射量と図３!$E$6:$F$34,2,TRUE),IF(AND(71&lt;=Y3383,Y3383&lt;107),VLOOKUP($W3383,日射量と図３!$E$6:$G$34,3,TRUE),IF(AND(107&lt;=Y3383,Y3383&lt;143),VLOOKUP($W3383,日射量と図３!$E$6:$H$34,4,TRUE),VLOOKUP($W3383,日射量と図３!$E$6:$I$34,5,TRUE))))))</f>
        <v/>
      </c>
      <c r="AB3383" s="4" t="str">
        <f>IF($V3383="","",IF(Z3383&lt;36,0,IF(AND(36&lt;=Z3383,Z3383&lt;71),VLOOKUP($W3383,日射量と図３!$E$6:$F$34,2,TRUE),IF(AND(71&lt;=Z3383,Z3383&lt;107),VLOOKUP($W3383,日射量と図３!$E$6:$G$34,3,TRUE),IF(AND(107&lt;=Z3383,Z3383&lt;143),VLOOKUP($W3383,日射量と図３!$E$6:$H$34,4,TRUE),VLOOKUP($W3383,日射量と図３!$E$6:$I$34,5,TRUE))))))</f>
        <v/>
      </c>
      <c r="AC3383" s="382" t="str">
        <f t="shared" si="636"/>
        <v/>
      </c>
      <c r="AD3383" s="382" t="str">
        <f t="shared" si="637"/>
        <v/>
      </c>
    </row>
    <row r="3384" spans="11:30" ht="13.5" customHeight="1">
      <c r="K3384" s="4">
        <f t="shared" si="631"/>
        <v>10</v>
      </c>
      <c r="L3384" s="34">
        <v>43392</v>
      </c>
      <c r="M3384" s="4">
        <v>141</v>
      </c>
      <c r="N3384" s="4">
        <v>21</v>
      </c>
      <c r="O3384" s="31">
        <v>0.83333333333333337</v>
      </c>
      <c r="P3384" s="35">
        <v>18.440000000000001</v>
      </c>
      <c r="Q3384" s="36">
        <f t="shared" si="632"/>
        <v>16</v>
      </c>
      <c r="R3384" s="4">
        <f t="shared" si="633"/>
        <v>0</v>
      </c>
      <c r="S3384" s="31">
        <f t="shared" si="639"/>
        <v>0.24079861111111112</v>
      </c>
      <c r="T3384" s="31">
        <f t="shared" si="640"/>
        <v>0.73447916666666668</v>
      </c>
      <c r="U3384" s="4">
        <f t="shared" si="634"/>
        <v>0</v>
      </c>
      <c r="V3384" s="4" t="str">
        <f t="shared" si="643"/>
        <v/>
      </c>
      <c r="W3384" s="18" t="str">
        <f>IF(V3384="","",VLOOKUP(L3384,日射量と図３!$A$4:$C$368,3,TRUE)*238.85/100)</f>
        <v/>
      </c>
      <c r="X3384" s="4" t="str">
        <f t="shared" si="635"/>
        <v/>
      </c>
      <c r="Y3384" s="4" t="str">
        <f t="shared" si="641"/>
        <v/>
      </c>
      <c r="Z3384" s="4" t="str">
        <f t="shared" si="642"/>
        <v/>
      </c>
      <c r="AA3384" s="4" t="str">
        <f>IF($V3384="","",IF(Y3384&lt;36,0,IF(AND(36&lt;=Y3384,Y3384&lt;71),VLOOKUP($W3384,日射量と図３!$E$6:$F$34,2,TRUE),IF(AND(71&lt;=Y3384,Y3384&lt;107),VLOOKUP($W3384,日射量と図３!$E$6:$G$34,3,TRUE),IF(AND(107&lt;=Y3384,Y3384&lt;143),VLOOKUP($W3384,日射量と図３!$E$6:$H$34,4,TRUE),VLOOKUP($W3384,日射量と図３!$E$6:$I$34,5,TRUE))))))</f>
        <v/>
      </c>
      <c r="AB3384" s="4" t="str">
        <f>IF($V3384="","",IF(Z3384&lt;36,0,IF(AND(36&lt;=Z3384,Z3384&lt;71),VLOOKUP($W3384,日射量と図３!$E$6:$F$34,2,TRUE),IF(AND(71&lt;=Z3384,Z3384&lt;107),VLOOKUP($W3384,日射量と図３!$E$6:$G$34,3,TRUE),IF(AND(107&lt;=Z3384,Z3384&lt;143),VLOOKUP($W3384,日射量と図３!$E$6:$H$34,4,TRUE),VLOOKUP($W3384,日射量と図３!$E$6:$I$34,5,TRUE))))))</f>
        <v/>
      </c>
      <c r="AC3384" s="382" t="str">
        <f t="shared" si="636"/>
        <v/>
      </c>
      <c r="AD3384" s="382" t="str">
        <f t="shared" si="637"/>
        <v/>
      </c>
    </row>
    <row r="3385" spans="11:30" ht="13.5" customHeight="1">
      <c r="K3385" s="4">
        <f t="shared" si="631"/>
        <v>10</v>
      </c>
      <c r="L3385" s="34">
        <v>43392</v>
      </c>
      <c r="M3385" s="4">
        <v>141</v>
      </c>
      <c r="N3385" s="4">
        <v>22</v>
      </c>
      <c r="O3385" s="31">
        <v>0.875</v>
      </c>
      <c r="P3385" s="35">
        <v>17.999999999999996</v>
      </c>
      <c r="Q3385" s="36">
        <f t="shared" si="632"/>
        <v>16</v>
      </c>
      <c r="R3385" s="4">
        <f t="shared" si="633"/>
        <v>0</v>
      </c>
      <c r="S3385" s="31">
        <f t="shared" si="639"/>
        <v>0.24079861111111112</v>
      </c>
      <c r="T3385" s="31">
        <f t="shared" si="640"/>
        <v>0.73447916666666668</v>
      </c>
      <c r="U3385" s="4">
        <f t="shared" si="634"/>
        <v>0</v>
      </c>
      <c r="V3385" s="4" t="str">
        <f t="shared" si="643"/>
        <v/>
      </c>
      <c r="W3385" s="18" t="str">
        <f>IF(V3385="","",VLOOKUP(L3385,日射量と図３!$A$4:$C$368,3,TRUE)*238.85/100)</f>
        <v/>
      </c>
      <c r="X3385" s="4" t="str">
        <f t="shared" si="635"/>
        <v/>
      </c>
      <c r="Y3385" s="4" t="str">
        <f t="shared" si="641"/>
        <v/>
      </c>
      <c r="Z3385" s="4" t="str">
        <f t="shared" si="642"/>
        <v/>
      </c>
      <c r="AA3385" s="4" t="str">
        <f>IF($V3385="","",IF(Y3385&lt;36,0,IF(AND(36&lt;=Y3385,Y3385&lt;71),VLOOKUP($W3385,日射量と図３!$E$6:$F$34,2,TRUE),IF(AND(71&lt;=Y3385,Y3385&lt;107),VLOOKUP($W3385,日射量と図３!$E$6:$G$34,3,TRUE),IF(AND(107&lt;=Y3385,Y3385&lt;143),VLOOKUP($W3385,日射量と図３!$E$6:$H$34,4,TRUE),VLOOKUP($W3385,日射量と図３!$E$6:$I$34,5,TRUE))))))</f>
        <v/>
      </c>
      <c r="AB3385" s="4" t="str">
        <f>IF($V3385="","",IF(Z3385&lt;36,0,IF(AND(36&lt;=Z3385,Z3385&lt;71),VLOOKUP($W3385,日射量と図３!$E$6:$F$34,2,TRUE),IF(AND(71&lt;=Z3385,Z3385&lt;107),VLOOKUP($W3385,日射量と図３!$E$6:$G$34,3,TRUE),IF(AND(107&lt;=Z3385,Z3385&lt;143),VLOOKUP($W3385,日射量と図３!$E$6:$H$34,4,TRUE),VLOOKUP($W3385,日射量と図３!$E$6:$I$34,5,TRUE))))))</f>
        <v/>
      </c>
      <c r="AC3385" s="382" t="str">
        <f t="shared" si="636"/>
        <v/>
      </c>
      <c r="AD3385" s="382" t="str">
        <f t="shared" si="637"/>
        <v/>
      </c>
    </row>
    <row r="3386" spans="11:30" ht="13.5" customHeight="1">
      <c r="K3386" s="4">
        <f t="shared" si="631"/>
        <v>10</v>
      </c>
      <c r="L3386" s="34">
        <v>43392</v>
      </c>
      <c r="M3386" s="4">
        <v>141</v>
      </c>
      <c r="N3386" s="4">
        <v>23</v>
      </c>
      <c r="O3386" s="31">
        <v>0.91666666666666663</v>
      </c>
      <c r="P3386" s="35">
        <v>17.43</v>
      </c>
      <c r="Q3386" s="36">
        <f t="shared" si="632"/>
        <v>13</v>
      </c>
      <c r="R3386" s="4">
        <f t="shared" si="633"/>
        <v>0</v>
      </c>
      <c r="S3386" s="31">
        <f t="shared" si="639"/>
        <v>0.24079861111111112</v>
      </c>
      <c r="T3386" s="31">
        <f t="shared" si="640"/>
        <v>0.73447916666666668</v>
      </c>
      <c r="U3386" s="4">
        <f t="shared" si="634"/>
        <v>0</v>
      </c>
      <c r="V3386" s="4" t="str">
        <f t="shared" si="643"/>
        <v/>
      </c>
      <c r="W3386" s="18" t="str">
        <f>IF(V3386="","",VLOOKUP(L3386,日射量と図３!$A$4:$C$368,3,TRUE)*238.85/100)</f>
        <v/>
      </c>
      <c r="X3386" s="4" t="str">
        <f t="shared" si="635"/>
        <v/>
      </c>
      <c r="Y3386" s="4" t="str">
        <f t="shared" si="641"/>
        <v/>
      </c>
      <c r="Z3386" s="4" t="str">
        <f t="shared" si="642"/>
        <v/>
      </c>
      <c r="AA3386" s="4" t="str">
        <f>IF($V3386="","",IF(Y3386&lt;36,0,IF(AND(36&lt;=Y3386,Y3386&lt;71),VLOOKUP($W3386,日射量と図３!$E$6:$F$34,2,TRUE),IF(AND(71&lt;=Y3386,Y3386&lt;107),VLOOKUP($W3386,日射量と図３!$E$6:$G$34,3,TRUE),IF(AND(107&lt;=Y3386,Y3386&lt;143),VLOOKUP($W3386,日射量と図３!$E$6:$H$34,4,TRUE),VLOOKUP($W3386,日射量と図３!$E$6:$I$34,5,TRUE))))))</f>
        <v/>
      </c>
      <c r="AB3386" s="4" t="str">
        <f>IF($V3386="","",IF(Z3386&lt;36,0,IF(AND(36&lt;=Z3386,Z3386&lt;71),VLOOKUP($W3386,日射量と図３!$E$6:$F$34,2,TRUE),IF(AND(71&lt;=Z3386,Z3386&lt;107),VLOOKUP($W3386,日射量と図３!$E$6:$G$34,3,TRUE),IF(AND(107&lt;=Z3386,Z3386&lt;143),VLOOKUP($W3386,日射量と図３!$E$6:$H$34,4,TRUE),VLOOKUP($W3386,日射量と図３!$E$6:$I$34,5,TRUE))))))</f>
        <v/>
      </c>
      <c r="AC3386" s="382" t="str">
        <f t="shared" si="636"/>
        <v/>
      </c>
      <c r="AD3386" s="382" t="str">
        <f t="shared" si="637"/>
        <v/>
      </c>
    </row>
    <row r="3387" spans="11:30" ht="13.5" customHeight="1">
      <c r="K3387" s="4">
        <f t="shared" si="631"/>
        <v>10</v>
      </c>
      <c r="L3387" s="34">
        <v>43392</v>
      </c>
      <c r="M3387" s="4">
        <v>141</v>
      </c>
      <c r="N3387" s="4">
        <v>24</v>
      </c>
      <c r="O3387" s="31">
        <v>0.95833333333333337</v>
      </c>
      <c r="P3387" s="35">
        <v>17.16</v>
      </c>
      <c r="Q3387" s="36">
        <f t="shared" si="632"/>
        <v>13</v>
      </c>
      <c r="R3387" s="4">
        <f t="shared" si="633"/>
        <v>0</v>
      </c>
      <c r="S3387" s="31">
        <f t="shared" si="639"/>
        <v>0.24079861111111112</v>
      </c>
      <c r="T3387" s="31">
        <f t="shared" si="640"/>
        <v>0.73447916666666668</v>
      </c>
      <c r="U3387" s="4">
        <f t="shared" si="634"/>
        <v>0</v>
      </c>
      <c r="V3387" s="4" t="str">
        <f t="shared" si="643"/>
        <v/>
      </c>
      <c r="W3387" s="18" t="str">
        <f>IF(V3387="","",VLOOKUP(L3387,日射量と図３!$A$4:$C$368,3,TRUE)*238.85/100)</f>
        <v/>
      </c>
      <c r="X3387" s="4" t="str">
        <f t="shared" si="635"/>
        <v/>
      </c>
      <c r="Y3387" s="4" t="str">
        <f t="shared" si="641"/>
        <v/>
      </c>
      <c r="Z3387" s="4" t="str">
        <f t="shared" si="642"/>
        <v/>
      </c>
      <c r="AA3387" s="4" t="str">
        <f>IF($V3387="","",IF(Y3387&lt;36,0,IF(AND(36&lt;=Y3387,Y3387&lt;71),VLOOKUP($W3387,日射量と図３!$E$6:$F$34,2,TRUE),IF(AND(71&lt;=Y3387,Y3387&lt;107),VLOOKUP($W3387,日射量と図３!$E$6:$G$34,3,TRUE),IF(AND(107&lt;=Y3387,Y3387&lt;143),VLOOKUP($W3387,日射量と図３!$E$6:$H$34,4,TRUE),VLOOKUP($W3387,日射量と図３!$E$6:$I$34,5,TRUE))))))</f>
        <v/>
      </c>
      <c r="AB3387" s="4" t="str">
        <f>IF($V3387="","",IF(Z3387&lt;36,0,IF(AND(36&lt;=Z3387,Z3387&lt;71),VLOOKUP($W3387,日射量と図３!$E$6:$F$34,2,TRUE),IF(AND(71&lt;=Z3387,Z3387&lt;107),VLOOKUP($W3387,日射量と図３!$E$6:$G$34,3,TRUE),IF(AND(107&lt;=Z3387,Z3387&lt;143),VLOOKUP($W3387,日射量と図３!$E$6:$H$34,4,TRUE),VLOOKUP($W3387,日射量と図３!$E$6:$I$34,5,TRUE))))))</f>
        <v/>
      </c>
      <c r="AC3387" s="382" t="str">
        <f t="shared" si="636"/>
        <v/>
      </c>
      <c r="AD3387" s="382" t="str">
        <f t="shared" si="637"/>
        <v/>
      </c>
    </row>
    <row r="3388" spans="11:30" ht="13.5" customHeight="1">
      <c r="K3388" s="4">
        <f t="shared" si="631"/>
        <v>10</v>
      </c>
      <c r="L3388" s="34">
        <v>43393</v>
      </c>
      <c r="M3388" s="4">
        <v>142</v>
      </c>
      <c r="N3388" s="4">
        <v>1</v>
      </c>
      <c r="O3388" s="31">
        <v>0</v>
      </c>
      <c r="P3388" s="35">
        <v>16.8</v>
      </c>
      <c r="Q3388" s="36">
        <f t="shared" si="632"/>
        <v>13</v>
      </c>
      <c r="R3388" s="4">
        <f t="shared" si="633"/>
        <v>0</v>
      </c>
      <c r="S3388" s="31">
        <f t="shared" si="639"/>
        <v>0.24079861111111112</v>
      </c>
      <c r="T3388" s="31">
        <f t="shared" si="640"/>
        <v>0.73447916666666668</v>
      </c>
      <c r="U3388" s="4">
        <f t="shared" si="634"/>
        <v>0</v>
      </c>
      <c r="V3388" s="4">
        <f t="shared" si="643"/>
        <v>0</v>
      </c>
      <c r="W3388" s="18">
        <f>IF(V3388="","",VLOOKUP(L3388,日射量と図３!$A$4:$C$368,3,TRUE)*238.85/100)</f>
        <v>21.496500000000001</v>
      </c>
      <c r="X3388" s="4">
        <f t="shared" si="635"/>
        <v>12</v>
      </c>
      <c r="Y3388" s="4">
        <f t="shared" si="641"/>
        <v>0</v>
      </c>
      <c r="Z3388" s="4">
        <f t="shared" si="642"/>
        <v>0</v>
      </c>
      <c r="AA3388" s="4">
        <f>IF($V3388="","",IF(Y3388&lt;36,0,IF(AND(36&lt;=Y3388,Y3388&lt;71),VLOOKUP($W3388,日射量と図３!$E$6:$F$34,2,TRUE),IF(AND(71&lt;=Y3388,Y3388&lt;107),VLOOKUP($W3388,日射量と図３!$E$6:$G$34,3,TRUE),IF(AND(107&lt;=Y3388,Y3388&lt;143),VLOOKUP($W3388,日射量と図３!$E$6:$H$34,4,TRUE),VLOOKUP($W3388,日射量と図３!$E$6:$I$34,5,TRUE))))))</f>
        <v>0</v>
      </c>
      <c r="AB3388" s="4">
        <f>IF($V3388="","",IF(Z3388&lt;36,0,IF(AND(36&lt;=Z3388,Z3388&lt;71),VLOOKUP($W3388,日射量と図３!$E$6:$F$34,2,TRUE),IF(AND(71&lt;=Z3388,Z3388&lt;107),VLOOKUP($W3388,日射量と図３!$E$6:$G$34,3,TRUE),IF(AND(107&lt;=Z3388,Z3388&lt;143),VLOOKUP($W3388,日射量と図３!$E$6:$H$34,4,TRUE),VLOOKUP($W3388,日射量と図３!$E$6:$I$34,5,TRUE))))))</f>
        <v>0</v>
      </c>
      <c r="AC3388" s="382">
        <f t="shared" si="636"/>
        <v>0</v>
      </c>
      <c r="AD3388" s="382">
        <f t="shared" si="637"/>
        <v>0</v>
      </c>
    </row>
    <row r="3389" spans="11:30" ht="13.5" customHeight="1">
      <c r="K3389" s="4">
        <f t="shared" si="631"/>
        <v>10</v>
      </c>
      <c r="L3389" s="34">
        <v>43393</v>
      </c>
      <c r="M3389" s="4">
        <v>142</v>
      </c>
      <c r="N3389" s="4">
        <v>2</v>
      </c>
      <c r="O3389" s="31">
        <v>4.1666666666666664E-2</v>
      </c>
      <c r="P3389" s="35">
        <v>16.46</v>
      </c>
      <c r="Q3389" s="36">
        <f t="shared" si="632"/>
        <v>13</v>
      </c>
      <c r="R3389" s="4">
        <f t="shared" si="633"/>
        <v>0</v>
      </c>
      <c r="S3389" s="31">
        <f t="shared" si="639"/>
        <v>0.24079861111111112</v>
      </c>
      <c r="T3389" s="31">
        <f t="shared" si="640"/>
        <v>0.73447916666666668</v>
      </c>
      <c r="U3389" s="4">
        <f t="shared" si="634"/>
        <v>0</v>
      </c>
      <c r="V3389" s="4" t="str">
        <f t="shared" si="643"/>
        <v/>
      </c>
      <c r="W3389" s="18" t="str">
        <f>IF(V3389="","",VLOOKUP(L3389,日射量と図３!$A$4:$C$368,3,TRUE)*238.85/100)</f>
        <v/>
      </c>
      <c r="X3389" s="4" t="str">
        <f t="shared" si="635"/>
        <v/>
      </c>
      <c r="Y3389" s="4" t="str">
        <f t="shared" si="641"/>
        <v/>
      </c>
      <c r="Z3389" s="4" t="str">
        <f t="shared" si="642"/>
        <v/>
      </c>
      <c r="AA3389" s="4" t="str">
        <f>IF($V3389="","",IF(Y3389&lt;36,0,IF(AND(36&lt;=Y3389,Y3389&lt;71),VLOOKUP($W3389,日射量と図３!$E$6:$F$34,2,TRUE),IF(AND(71&lt;=Y3389,Y3389&lt;107),VLOOKUP($W3389,日射量と図３!$E$6:$G$34,3,TRUE),IF(AND(107&lt;=Y3389,Y3389&lt;143),VLOOKUP($W3389,日射量と図３!$E$6:$H$34,4,TRUE),VLOOKUP($W3389,日射量と図３!$E$6:$I$34,5,TRUE))))))</f>
        <v/>
      </c>
      <c r="AB3389" s="4" t="str">
        <f>IF($V3389="","",IF(Z3389&lt;36,0,IF(AND(36&lt;=Z3389,Z3389&lt;71),VLOOKUP($W3389,日射量と図３!$E$6:$F$34,2,TRUE),IF(AND(71&lt;=Z3389,Z3389&lt;107),VLOOKUP($W3389,日射量と図３!$E$6:$G$34,3,TRUE),IF(AND(107&lt;=Z3389,Z3389&lt;143),VLOOKUP($W3389,日射量と図３!$E$6:$H$34,4,TRUE),VLOOKUP($W3389,日射量と図３!$E$6:$I$34,5,TRUE))))))</f>
        <v/>
      </c>
      <c r="AC3389" s="382" t="str">
        <f t="shared" si="636"/>
        <v/>
      </c>
      <c r="AD3389" s="382" t="str">
        <f t="shared" si="637"/>
        <v/>
      </c>
    </row>
    <row r="3390" spans="11:30" ht="13.5" customHeight="1">
      <c r="K3390" s="4">
        <f t="shared" si="631"/>
        <v>10</v>
      </c>
      <c r="L3390" s="34">
        <v>43393</v>
      </c>
      <c r="M3390" s="4">
        <v>142</v>
      </c>
      <c r="N3390" s="4">
        <v>3</v>
      </c>
      <c r="O3390" s="31">
        <v>8.3333333333333329E-2</v>
      </c>
      <c r="P3390" s="35">
        <v>16.270000000000003</v>
      </c>
      <c r="Q3390" s="36">
        <f t="shared" si="632"/>
        <v>13</v>
      </c>
      <c r="R3390" s="4">
        <f t="shared" si="633"/>
        <v>0</v>
      </c>
      <c r="S3390" s="31">
        <f t="shared" si="639"/>
        <v>0.24079861111111112</v>
      </c>
      <c r="T3390" s="31">
        <f t="shared" si="640"/>
        <v>0.73447916666666668</v>
      </c>
      <c r="U3390" s="4">
        <f t="shared" si="634"/>
        <v>0</v>
      </c>
      <c r="V3390" s="4" t="str">
        <f t="shared" si="643"/>
        <v/>
      </c>
      <c r="W3390" s="18" t="str">
        <f>IF(V3390="","",VLOOKUP(L3390,日射量と図３!$A$4:$C$368,3,TRUE)*238.85/100)</f>
        <v/>
      </c>
      <c r="X3390" s="4" t="str">
        <f t="shared" si="635"/>
        <v/>
      </c>
      <c r="Y3390" s="4" t="str">
        <f t="shared" si="641"/>
        <v/>
      </c>
      <c r="Z3390" s="4" t="str">
        <f t="shared" si="642"/>
        <v/>
      </c>
      <c r="AA3390" s="4" t="str">
        <f>IF($V3390="","",IF(Y3390&lt;36,0,IF(AND(36&lt;=Y3390,Y3390&lt;71),VLOOKUP($W3390,日射量と図３!$E$6:$F$34,2,TRUE),IF(AND(71&lt;=Y3390,Y3390&lt;107),VLOOKUP($W3390,日射量と図３!$E$6:$G$34,3,TRUE),IF(AND(107&lt;=Y3390,Y3390&lt;143),VLOOKUP($W3390,日射量と図３!$E$6:$H$34,4,TRUE),VLOOKUP($W3390,日射量と図３!$E$6:$I$34,5,TRUE))))))</f>
        <v/>
      </c>
      <c r="AB3390" s="4" t="str">
        <f>IF($V3390="","",IF(Z3390&lt;36,0,IF(AND(36&lt;=Z3390,Z3390&lt;71),VLOOKUP($W3390,日射量と図３!$E$6:$F$34,2,TRUE),IF(AND(71&lt;=Z3390,Z3390&lt;107),VLOOKUP($W3390,日射量と図３!$E$6:$G$34,3,TRUE),IF(AND(107&lt;=Z3390,Z3390&lt;143),VLOOKUP($W3390,日射量と図３!$E$6:$H$34,4,TRUE),VLOOKUP($W3390,日射量と図３!$E$6:$I$34,5,TRUE))))))</f>
        <v/>
      </c>
      <c r="AC3390" s="382" t="str">
        <f t="shared" si="636"/>
        <v/>
      </c>
      <c r="AD3390" s="382" t="str">
        <f t="shared" si="637"/>
        <v/>
      </c>
    </row>
    <row r="3391" spans="11:30" ht="13.5" customHeight="1">
      <c r="K3391" s="4">
        <f t="shared" si="631"/>
        <v>10</v>
      </c>
      <c r="L3391" s="34">
        <v>43393</v>
      </c>
      <c r="M3391" s="4">
        <v>142</v>
      </c>
      <c r="N3391" s="4">
        <v>4</v>
      </c>
      <c r="O3391" s="31">
        <v>0.125</v>
      </c>
      <c r="P3391" s="35">
        <v>16.190000000000005</v>
      </c>
      <c r="Q3391" s="36">
        <f t="shared" si="632"/>
        <v>13</v>
      </c>
      <c r="R3391" s="4">
        <f t="shared" si="633"/>
        <v>0</v>
      </c>
      <c r="S3391" s="31">
        <f t="shared" si="639"/>
        <v>0.24079861111111112</v>
      </c>
      <c r="T3391" s="31">
        <f t="shared" si="640"/>
        <v>0.73447916666666668</v>
      </c>
      <c r="U3391" s="4">
        <f t="shared" si="634"/>
        <v>0</v>
      </c>
      <c r="V3391" s="4" t="str">
        <f t="shared" si="643"/>
        <v/>
      </c>
      <c r="W3391" s="18" t="str">
        <f>IF(V3391="","",VLOOKUP(L3391,日射量と図３!$A$4:$C$368,3,TRUE)*238.85/100)</f>
        <v/>
      </c>
      <c r="X3391" s="4" t="str">
        <f t="shared" si="635"/>
        <v/>
      </c>
      <c r="Y3391" s="4" t="str">
        <f t="shared" si="641"/>
        <v/>
      </c>
      <c r="Z3391" s="4" t="str">
        <f t="shared" si="642"/>
        <v/>
      </c>
      <c r="AA3391" s="4" t="str">
        <f>IF($V3391="","",IF(Y3391&lt;36,0,IF(AND(36&lt;=Y3391,Y3391&lt;71),VLOOKUP($W3391,日射量と図３!$E$6:$F$34,2,TRUE),IF(AND(71&lt;=Y3391,Y3391&lt;107),VLOOKUP($W3391,日射量と図３!$E$6:$G$34,3,TRUE),IF(AND(107&lt;=Y3391,Y3391&lt;143),VLOOKUP($W3391,日射量と図３!$E$6:$H$34,4,TRUE),VLOOKUP($W3391,日射量と図３!$E$6:$I$34,5,TRUE))))))</f>
        <v/>
      </c>
      <c r="AB3391" s="4" t="str">
        <f>IF($V3391="","",IF(Z3391&lt;36,0,IF(AND(36&lt;=Z3391,Z3391&lt;71),VLOOKUP($W3391,日射量と図３!$E$6:$F$34,2,TRUE),IF(AND(71&lt;=Z3391,Z3391&lt;107),VLOOKUP($W3391,日射量と図３!$E$6:$G$34,3,TRUE),IF(AND(107&lt;=Z3391,Z3391&lt;143),VLOOKUP($W3391,日射量と図３!$E$6:$H$34,4,TRUE),VLOOKUP($W3391,日射量と図３!$E$6:$I$34,5,TRUE))))))</f>
        <v/>
      </c>
      <c r="AC3391" s="382" t="str">
        <f t="shared" si="636"/>
        <v/>
      </c>
      <c r="AD3391" s="382" t="str">
        <f t="shared" si="637"/>
        <v/>
      </c>
    </row>
    <row r="3392" spans="11:30" ht="13.5" customHeight="1">
      <c r="K3392" s="4">
        <f t="shared" si="631"/>
        <v>10</v>
      </c>
      <c r="L3392" s="34">
        <v>43393</v>
      </c>
      <c r="M3392" s="4">
        <v>142</v>
      </c>
      <c r="N3392" s="4">
        <v>5</v>
      </c>
      <c r="O3392" s="31">
        <v>0.16666666666666666</v>
      </c>
      <c r="P3392" s="35">
        <v>16.079999999999998</v>
      </c>
      <c r="Q3392" s="36">
        <f t="shared" si="632"/>
        <v>15</v>
      </c>
      <c r="R3392" s="4">
        <f t="shared" si="633"/>
        <v>0</v>
      </c>
      <c r="S3392" s="31">
        <f t="shared" si="639"/>
        <v>0.24079861111111112</v>
      </c>
      <c r="T3392" s="31">
        <f t="shared" si="640"/>
        <v>0.73447916666666668</v>
      </c>
      <c r="U3392" s="4">
        <f t="shared" si="634"/>
        <v>0</v>
      </c>
      <c r="V3392" s="4" t="str">
        <f t="shared" si="643"/>
        <v/>
      </c>
      <c r="W3392" s="18" t="str">
        <f>IF(V3392="","",VLOOKUP(L3392,日射量と図３!$A$4:$C$368,3,TRUE)*238.85/100)</f>
        <v/>
      </c>
      <c r="X3392" s="4" t="str">
        <f t="shared" si="635"/>
        <v/>
      </c>
      <c r="Y3392" s="4" t="str">
        <f t="shared" si="641"/>
        <v/>
      </c>
      <c r="Z3392" s="4" t="str">
        <f t="shared" si="642"/>
        <v/>
      </c>
      <c r="AA3392" s="4" t="str">
        <f>IF($V3392="","",IF(Y3392&lt;36,0,IF(AND(36&lt;=Y3392,Y3392&lt;71),VLOOKUP($W3392,日射量と図３!$E$6:$F$34,2,TRUE),IF(AND(71&lt;=Y3392,Y3392&lt;107),VLOOKUP($W3392,日射量と図３!$E$6:$G$34,3,TRUE),IF(AND(107&lt;=Y3392,Y3392&lt;143),VLOOKUP($W3392,日射量と図３!$E$6:$H$34,4,TRUE),VLOOKUP($W3392,日射量と図３!$E$6:$I$34,5,TRUE))))))</f>
        <v/>
      </c>
      <c r="AB3392" s="4" t="str">
        <f>IF($V3392="","",IF(Z3392&lt;36,0,IF(AND(36&lt;=Z3392,Z3392&lt;71),VLOOKUP($W3392,日射量と図３!$E$6:$F$34,2,TRUE),IF(AND(71&lt;=Z3392,Z3392&lt;107),VLOOKUP($W3392,日射量と図３!$E$6:$G$34,3,TRUE),IF(AND(107&lt;=Z3392,Z3392&lt;143),VLOOKUP($W3392,日射量と図３!$E$6:$H$34,4,TRUE),VLOOKUP($W3392,日射量と図３!$E$6:$I$34,5,TRUE))))))</f>
        <v/>
      </c>
      <c r="AC3392" s="382" t="str">
        <f t="shared" si="636"/>
        <v/>
      </c>
      <c r="AD3392" s="382" t="str">
        <f t="shared" si="637"/>
        <v/>
      </c>
    </row>
    <row r="3393" spans="11:30" ht="13.5" customHeight="1">
      <c r="K3393" s="4">
        <f t="shared" si="631"/>
        <v>10</v>
      </c>
      <c r="L3393" s="34">
        <v>43393</v>
      </c>
      <c r="M3393" s="4">
        <v>142</v>
      </c>
      <c r="N3393" s="4">
        <v>6</v>
      </c>
      <c r="O3393" s="31">
        <v>0.20833333333333334</v>
      </c>
      <c r="P3393" s="35">
        <v>15.91</v>
      </c>
      <c r="Q3393" s="36">
        <f t="shared" si="632"/>
        <v>15</v>
      </c>
      <c r="R3393" s="4">
        <f t="shared" si="633"/>
        <v>0</v>
      </c>
      <c r="S3393" s="31">
        <f t="shared" si="639"/>
        <v>0.24079861111111112</v>
      </c>
      <c r="T3393" s="31">
        <f t="shared" si="640"/>
        <v>0.73447916666666668</v>
      </c>
      <c r="U3393" s="4">
        <f t="shared" si="634"/>
        <v>0</v>
      </c>
      <c r="V3393" s="4" t="str">
        <f t="shared" si="643"/>
        <v/>
      </c>
      <c r="W3393" s="18" t="str">
        <f>IF(V3393="","",VLOOKUP(L3393,日射量と図３!$A$4:$C$368,3,TRUE)*238.85/100)</f>
        <v/>
      </c>
      <c r="X3393" s="4" t="str">
        <f t="shared" si="635"/>
        <v/>
      </c>
      <c r="Y3393" s="4" t="str">
        <f t="shared" si="641"/>
        <v/>
      </c>
      <c r="Z3393" s="4" t="str">
        <f t="shared" si="642"/>
        <v/>
      </c>
      <c r="AA3393" s="4" t="str">
        <f>IF($V3393="","",IF(Y3393&lt;36,0,IF(AND(36&lt;=Y3393,Y3393&lt;71),VLOOKUP($W3393,日射量と図３!$E$6:$F$34,2,TRUE),IF(AND(71&lt;=Y3393,Y3393&lt;107),VLOOKUP($W3393,日射量と図３!$E$6:$G$34,3,TRUE),IF(AND(107&lt;=Y3393,Y3393&lt;143),VLOOKUP($W3393,日射量と図３!$E$6:$H$34,4,TRUE),VLOOKUP($W3393,日射量と図３!$E$6:$I$34,5,TRUE))))))</f>
        <v/>
      </c>
      <c r="AB3393" s="4" t="str">
        <f>IF($V3393="","",IF(Z3393&lt;36,0,IF(AND(36&lt;=Z3393,Z3393&lt;71),VLOOKUP($W3393,日射量と図３!$E$6:$F$34,2,TRUE),IF(AND(71&lt;=Z3393,Z3393&lt;107),VLOOKUP($W3393,日射量と図３!$E$6:$G$34,3,TRUE),IF(AND(107&lt;=Z3393,Z3393&lt;143),VLOOKUP($W3393,日射量と図３!$E$6:$H$34,4,TRUE),VLOOKUP($W3393,日射量と図３!$E$6:$I$34,5,TRUE))))))</f>
        <v/>
      </c>
      <c r="AC3393" s="382" t="str">
        <f t="shared" si="636"/>
        <v/>
      </c>
      <c r="AD3393" s="382" t="str">
        <f t="shared" si="637"/>
        <v/>
      </c>
    </row>
    <row r="3394" spans="11:30" ht="13.5" customHeight="1">
      <c r="K3394" s="4">
        <f t="shared" si="631"/>
        <v>10</v>
      </c>
      <c r="L3394" s="34">
        <v>43393</v>
      </c>
      <c r="M3394" s="4">
        <v>142</v>
      </c>
      <c r="N3394" s="4">
        <v>7</v>
      </c>
      <c r="O3394" s="31">
        <v>0.25</v>
      </c>
      <c r="P3394" s="35">
        <v>15.690000000000001</v>
      </c>
      <c r="Q3394" s="36">
        <f t="shared" si="632"/>
        <v>15</v>
      </c>
      <c r="R3394" s="4">
        <f t="shared" si="633"/>
        <v>0</v>
      </c>
      <c r="S3394" s="31">
        <f t="shared" si="639"/>
        <v>0.24079861111111112</v>
      </c>
      <c r="T3394" s="31">
        <f t="shared" si="640"/>
        <v>0.73447916666666668</v>
      </c>
      <c r="U3394" s="4">
        <f t="shared" si="634"/>
        <v>0</v>
      </c>
      <c r="V3394" s="4" t="str">
        <f t="shared" si="643"/>
        <v/>
      </c>
      <c r="W3394" s="18" t="str">
        <f>IF(V3394="","",VLOOKUP(L3394,日射量と図３!$A$4:$C$368,3,TRUE)*238.85/100)</f>
        <v/>
      </c>
      <c r="X3394" s="4" t="str">
        <f t="shared" si="635"/>
        <v/>
      </c>
      <c r="Y3394" s="4" t="str">
        <f t="shared" si="641"/>
        <v/>
      </c>
      <c r="Z3394" s="4" t="str">
        <f t="shared" si="642"/>
        <v/>
      </c>
      <c r="AA3394" s="4" t="str">
        <f>IF($V3394="","",IF(Y3394&lt;36,0,IF(AND(36&lt;=Y3394,Y3394&lt;71),VLOOKUP($W3394,日射量と図３!$E$6:$F$34,2,TRUE),IF(AND(71&lt;=Y3394,Y3394&lt;107),VLOOKUP($W3394,日射量と図３!$E$6:$G$34,3,TRUE),IF(AND(107&lt;=Y3394,Y3394&lt;143),VLOOKUP($W3394,日射量と図３!$E$6:$H$34,4,TRUE),VLOOKUP($W3394,日射量と図３!$E$6:$I$34,5,TRUE))))))</f>
        <v/>
      </c>
      <c r="AB3394" s="4" t="str">
        <f>IF($V3394="","",IF(Z3394&lt;36,0,IF(AND(36&lt;=Z3394,Z3394&lt;71),VLOOKUP($W3394,日射量と図３!$E$6:$F$34,2,TRUE),IF(AND(71&lt;=Z3394,Z3394&lt;107),VLOOKUP($W3394,日射量と図３!$E$6:$G$34,3,TRUE),IF(AND(107&lt;=Z3394,Z3394&lt;143),VLOOKUP($W3394,日射量と図３!$E$6:$H$34,4,TRUE),VLOOKUP($W3394,日射量と図３!$E$6:$I$34,5,TRUE))))))</f>
        <v/>
      </c>
      <c r="AC3394" s="382" t="str">
        <f t="shared" si="636"/>
        <v/>
      </c>
      <c r="AD3394" s="382" t="str">
        <f t="shared" si="637"/>
        <v/>
      </c>
    </row>
    <row r="3395" spans="11:30" ht="13.5" customHeight="1">
      <c r="K3395" s="4">
        <f t="shared" si="631"/>
        <v>10</v>
      </c>
      <c r="L3395" s="34">
        <v>43393</v>
      </c>
      <c r="M3395" s="4">
        <v>142</v>
      </c>
      <c r="N3395" s="4">
        <v>8</v>
      </c>
      <c r="O3395" s="31">
        <v>0.29166666666666669</v>
      </c>
      <c r="P3395" s="35">
        <v>16.05</v>
      </c>
      <c r="Q3395" s="36">
        <f t="shared" si="632"/>
        <v>12</v>
      </c>
      <c r="R3395" s="4">
        <f t="shared" si="633"/>
        <v>0</v>
      </c>
      <c r="S3395" s="31">
        <f t="shared" si="639"/>
        <v>0.24079861111111112</v>
      </c>
      <c r="T3395" s="31">
        <f t="shared" si="640"/>
        <v>0.73447916666666668</v>
      </c>
      <c r="U3395" s="4">
        <f t="shared" si="634"/>
        <v>0</v>
      </c>
      <c r="V3395" s="4" t="str">
        <f t="shared" si="643"/>
        <v/>
      </c>
      <c r="W3395" s="18" t="str">
        <f>IF(V3395="","",VLOOKUP(L3395,日射量と図３!$A$4:$C$368,3,TRUE)*238.85/100)</f>
        <v/>
      </c>
      <c r="X3395" s="4" t="str">
        <f t="shared" si="635"/>
        <v/>
      </c>
      <c r="Y3395" s="4" t="str">
        <f t="shared" si="641"/>
        <v/>
      </c>
      <c r="Z3395" s="4" t="str">
        <f t="shared" si="642"/>
        <v/>
      </c>
      <c r="AA3395" s="4" t="str">
        <f>IF($V3395="","",IF(Y3395&lt;36,0,IF(AND(36&lt;=Y3395,Y3395&lt;71),VLOOKUP($W3395,日射量と図３!$E$6:$F$34,2,TRUE),IF(AND(71&lt;=Y3395,Y3395&lt;107),VLOOKUP($W3395,日射量と図３!$E$6:$G$34,3,TRUE),IF(AND(107&lt;=Y3395,Y3395&lt;143),VLOOKUP($W3395,日射量と図３!$E$6:$H$34,4,TRUE),VLOOKUP($W3395,日射量と図３!$E$6:$I$34,5,TRUE))))))</f>
        <v/>
      </c>
      <c r="AB3395" s="4" t="str">
        <f>IF($V3395="","",IF(Z3395&lt;36,0,IF(AND(36&lt;=Z3395,Z3395&lt;71),VLOOKUP($W3395,日射量と図３!$E$6:$F$34,2,TRUE),IF(AND(71&lt;=Z3395,Z3395&lt;107),VLOOKUP($W3395,日射量と図３!$E$6:$G$34,3,TRUE),IF(AND(107&lt;=Z3395,Z3395&lt;143),VLOOKUP($W3395,日射量と図３!$E$6:$H$34,4,TRUE),VLOOKUP($W3395,日射量と図３!$E$6:$I$34,5,TRUE))))))</f>
        <v/>
      </c>
      <c r="AC3395" s="382" t="str">
        <f t="shared" si="636"/>
        <v/>
      </c>
      <c r="AD3395" s="382" t="str">
        <f t="shared" si="637"/>
        <v/>
      </c>
    </row>
    <row r="3396" spans="11:30" ht="13.5" customHeight="1">
      <c r="K3396" s="4">
        <f t="shared" si="631"/>
        <v>10</v>
      </c>
      <c r="L3396" s="34">
        <v>43393</v>
      </c>
      <c r="M3396" s="4">
        <v>142</v>
      </c>
      <c r="N3396" s="4">
        <v>9</v>
      </c>
      <c r="O3396" s="31">
        <v>0.33333333333333331</v>
      </c>
      <c r="P3396" s="35">
        <v>17.059999999999999</v>
      </c>
      <c r="Q3396" s="36">
        <f t="shared" si="632"/>
        <v>12</v>
      </c>
      <c r="R3396" s="4">
        <f t="shared" si="633"/>
        <v>0</v>
      </c>
      <c r="S3396" s="31">
        <f t="shared" si="639"/>
        <v>0.24079861111111112</v>
      </c>
      <c r="T3396" s="31">
        <f t="shared" si="640"/>
        <v>0.73447916666666668</v>
      </c>
      <c r="U3396" s="4">
        <f t="shared" si="634"/>
        <v>0</v>
      </c>
      <c r="V3396" s="4" t="str">
        <f t="shared" si="643"/>
        <v/>
      </c>
      <c r="W3396" s="18" t="str">
        <f>IF(V3396="","",VLOOKUP(L3396,日射量と図３!$A$4:$C$368,3,TRUE)*238.85/100)</f>
        <v/>
      </c>
      <c r="X3396" s="4" t="str">
        <f t="shared" si="635"/>
        <v/>
      </c>
      <c r="Y3396" s="4" t="str">
        <f t="shared" si="641"/>
        <v/>
      </c>
      <c r="Z3396" s="4" t="str">
        <f t="shared" si="642"/>
        <v/>
      </c>
      <c r="AA3396" s="4" t="str">
        <f>IF($V3396="","",IF(Y3396&lt;36,0,IF(AND(36&lt;=Y3396,Y3396&lt;71),VLOOKUP($W3396,日射量と図３!$E$6:$F$34,2,TRUE),IF(AND(71&lt;=Y3396,Y3396&lt;107),VLOOKUP($W3396,日射量と図３!$E$6:$G$34,3,TRUE),IF(AND(107&lt;=Y3396,Y3396&lt;143),VLOOKUP($W3396,日射量と図３!$E$6:$H$34,4,TRUE),VLOOKUP($W3396,日射量と図３!$E$6:$I$34,5,TRUE))))))</f>
        <v/>
      </c>
      <c r="AB3396" s="4" t="str">
        <f>IF($V3396="","",IF(Z3396&lt;36,0,IF(AND(36&lt;=Z3396,Z3396&lt;71),VLOOKUP($W3396,日射量と図３!$E$6:$F$34,2,TRUE),IF(AND(71&lt;=Z3396,Z3396&lt;107),VLOOKUP($W3396,日射量と図３!$E$6:$G$34,3,TRUE),IF(AND(107&lt;=Z3396,Z3396&lt;143),VLOOKUP($W3396,日射量と図３!$E$6:$H$34,4,TRUE),VLOOKUP($W3396,日射量と図３!$E$6:$I$34,5,TRUE))))))</f>
        <v/>
      </c>
      <c r="AC3396" s="382" t="str">
        <f t="shared" si="636"/>
        <v/>
      </c>
      <c r="AD3396" s="382" t="str">
        <f t="shared" si="637"/>
        <v/>
      </c>
    </row>
    <row r="3397" spans="11:30" ht="13.5" customHeight="1">
      <c r="K3397" s="4">
        <f t="shared" ref="K3397:K3460" si="644">MONTH(L3397)</f>
        <v>10</v>
      </c>
      <c r="L3397" s="34">
        <v>43393</v>
      </c>
      <c r="M3397" s="4">
        <v>142</v>
      </c>
      <c r="N3397" s="4">
        <v>10</v>
      </c>
      <c r="O3397" s="31">
        <v>0.375</v>
      </c>
      <c r="P3397" s="35">
        <v>18.29</v>
      </c>
      <c r="Q3397" s="36">
        <f t="shared" ref="Q3397:Q3460" si="645">IF(O3397&lt;$B$15,$D$14,IF(O3397&lt;$B$16,$D$15,IF(O3397&lt;$B$17,$D$16,IF(O3397&lt;$B$18,$D$17,IF(O3397&lt;$B$19,$D$18,$D$19)))))</f>
        <v>12</v>
      </c>
      <c r="R3397" s="4">
        <f t="shared" ref="R3397:R3460" si="646">IF(Q3397-P3397&gt;0,Q3397-P3397,0)</f>
        <v>0</v>
      </c>
      <c r="S3397" s="31">
        <f t="shared" si="639"/>
        <v>0.24079861111111112</v>
      </c>
      <c r="T3397" s="31">
        <f t="shared" si="640"/>
        <v>0.73447916666666668</v>
      </c>
      <c r="U3397" s="4">
        <f t="shared" ref="U3397:U3460" si="647">IF(AND(S3397&lt;O3397,O3397&lt;T3397),R3397,0)</f>
        <v>0</v>
      </c>
      <c r="V3397" s="4" t="str">
        <f t="shared" si="643"/>
        <v/>
      </c>
      <c r="W3397" s="18" t="str">
        <f>IF(V3397="","",VLOOKUP(L3397,日射量と図３!$A$4:$C$368,3,TRUE)*238.85/100)</f>
        <v/>
      </c>
      <c r="X3397" s="4" t="str">
        <f t="shared" ref="X3397:X3460" si="648">IF(V3397="","",VLOOKUP(K3397,$AF$38:$AJ$49,5,TRUE))</f>
        <v/>
      </c>
      <c r="Y3397" s="4" t="str">
        <f t="shared" si="641"/>
        <v/>
      </c>
      <c r="Z3397" s="4" t="str">
        <f t="shared" si="642"/>
        <v/>
      </c>
      <c r="AA3397" s="4" t="str">
        <f>IF($V3397="","",IF(Y3397&lt;36,0,IF(AND(36&lt;=Y3397,Y3397&lt;71),VLOOKUP($W3397,日射量と図３!$E$6:$F$34,2,TRUE),IF(AND(71&lt;=Y3397,Y3397&lt;107),VLOOKUP($W3397,日射量と図３!$E$6:$G$34,3,TRUE),IF(AND(107&lt;=Y3397,Y3397&lt;143),VLOOKUP($W3397,日射量と図３!$E$6:$H$34,4,TRUE),VLOOKUP($W3397,日射量と図３!$E$6:$I$34,5,TRUE))))))</f>
        <v/>
      </c>
      <c r="AB3397" s="4" t="str">
        <f>IF($V3397="","",IF(Z3397&lt;36,0,IF(AND(36&lt;=Z3397,Z3397&lt;71),VLOOKUP($W3397,日射量と図３!$E$6:$F$34,2,TRUE),IF(AND(71&lt;=Z3397,Z3397&lt;107),VLOOKUP($W3397,日射量と図３!$E$6:$G$34,3,TRUE),IF(AND(107&lt;=Z3397,Z3397&lt;143),VLOOKUP($W3397,日射量と図３!$E$6:$H$34,4,TRUE),VLOOKUP($W3397,日射量と図３!$E$6:$I$34,5,TRUE))))))</f>
        <v/>
      </c>
      <c r="AC3397" s="382" t="str">
        <f t="shared" si="636"/>
        <v/>
      </c>
      <c r="AD3397" s="382" t="str">
        <f t="shared" si="637"/>
        <v/>
      </c>
    </row>
    <row r="3398" spans="11:30" ht="13.5" customHeight="1">
      <c r="K3398" s="4">
        <f t="shared" si="644"/>
        <v>10</v>
      </c>
      <c r="L3398" s="34">
        <v>43393</v>
      </c>
      <c r="M3398" s="4">
        <v>142</v>
      </c>
      <c r="N3398" s="4">
        <v>11</v>
      </c>
      <c r="O3398" s="31">
        <v>0.41666666666666669</v>
      </c>
      <c r="P3398" s="35">
        <v>19.380000000000003</v>
      </c>
      <c r="Q3398" s="36">
        <f t="shared" si="645"/>
        <v>12</v>
      </c>
      <c r="R3398" s="4">
        <f t="shared" si="646"/>
        <v>0</v>
      </c>
      <c r="S3398" s="31">
        <f t="shared" si="639"/>
        <v>0.24079861111111112</v>
      </c>
      <c r="T3398" s="31">
        <f t="shared" si="640"/>
        <v>0.73447916666666668</v>
      </c>
      <c r="U3398" s="4">
        <f t="shared" si="647"/>
        <v>0</v>
      </c>
      <c r="V3398" s="4" t="str">
        <f t="shared" si="643"/>
        <v/>
      </c>
      <c r="W3398" s="18" t="str">
        <f>IF(V3398="","",VLOOKUP(L3398,日射量と図３!$A$4:$C$368,3,TRUE)*238.85/100)</f>
        <v/>
      </c>
      <c r="X3398" s="4" t="str">
        <f t="shared" si="648"/>
        <v/>
      </c>
      <c r="Y3398" s="4" t="str">
        <f t="shared" si="641"/>
        <v/>
      </c>
      <c r="Z3398" s="4" t="str">
        <f t="shared" si="642"/>
        <v/>
      </c>
      <c r="AA3398" s="4" t="str">
        <f>IF($V3398="","",IF(Y3398&lt;36,0,IF(AND(36&lt;=Y3398,Y3398&lt;71),VLOOKUP($W3398,日射量と図３!$E$6:$F$34,2,TRUE),IF(AND(71&lt;=Y3398,Y3398&lt;107),VLOOKUP($W3398,日射量と図３!$E$6:$G$34,3,TRUE),IF(AND(107&lt;=Y3398,Y3398&lt;143),VLOOKUP($W3398,日射量と図３!$E$6:$H$34,4,TRUE),VLOOKUP($W3398,日射量と図３!$E$6:$I$34,5,TRUE))))))</f>
        <v/>
      </c>
      <c r="AB3398" s="4" t="str">
        <f>IF($V3398="","",IF(Z3398&lt;36,0,IF(AND(36&lt;=Z3398,Z3398&lt;71),VLOOKUP($W3398,日射量と図３!$E$6:$F$34,2,TRUE),IF(AND(71&lt;=Z3398,Z3398&lt;107),VLOOKUP($W3398,日射量と図３!$E$6:$G$34,3,TRUE),IF(AND(107&lt;=Z3398,Z3398&lt;143),VLOOKUP($W3398,日射量と図３!$E$6:$H$34,4,TRUE),VLOOKUP($W3398,日射量と図３!$E$6:$I$34,5,TRUE))))))</f>
        <v/>
      </c>
      <c r="AC3398" s="382" t="str">
        <f t="shared" si="636"/>
        <v/>
      </c>
      <c r="AD3398" s="382" t="str">
        <f t="shared" si="637"/>
        <v/>
      </c>
    </row>
    <row r="3399" spans="11:30" ht="13.5" customHeight="1">
      <c r="K3399" s="4">
        <f t="shared" si="644"/>
        <v>10</v>
      </c>
      <c r="L3399" s="34">
        <v>43393</v>
      </c>
      <c r="M3399" s="4">
        <v>142</v>
      </c>
      <c r="N3399" s="4">
        <v>12</v>
      </c>
      <c r="O3399" s="31">
        <v>0.45833333333333331</v>
      </c>
      <c r="P3399" s="35">
        <v>19.939999999999998</v>
      </c>
      <c r="Q3399" s="36">
        <f t="shared" si="645"/>
        <v>12</v>
      </c>
      <c r="R3399" s="4">
        <f t="shared" si="646"/>
        <v>0</v>
      </c>
      <c r="S3399" s="31">
        <f t="shared" si="639"/>
        <v>0.24079861111111112</v>
      </c>
      <c r="T3399" s="31">
        <f t="shared" si="640"/>
        <v>0.73447916666666668</v>
      </c>
      <c r="U3399" s="4">
        <f t="shared" si="647"/>
        <v>0</v>
      </c>
      <c r="V3399" s="4" t="str">
        <f t="shared" si="643"/>
        <v/>
      </c>
      <c r="W3399" s="18" t="str">
        <f>IF(V3399="","",VLOOKUP(L3399,日射量と図３!$A$4:$C$368,3,TRUE)*238.85/100)</f>
        <v/>
      </c>
      <c r="X3399" s="4" t="str">
        <f t="shared" si="648"/>
        <v/>
      </c>
      <c r="Y3399" s="4" t="str">
        <f t="shared" si="641"/>
        <v/>
      </c>
      <c r="Z3399" s="4" t="str">
        <f t="shared" si="642"/>
        <v/>
      </c>
      <c r="AA3399" s="4" t="str">
        <f>IF($V3399="","",IF(Y3399&lt;36,0,IF(AND(36&lt;=Y3399,Y3399&lt;71),VLOOKUP($W3399,日射量と図３!$E$6:$F$34,2,TRUE),IF(AND(71&lt;=Y3399,Y3399&lt;107),VLOOKUP($W3399,日射量と図３!$E$6:$G$34,3,TRUE),IF(AND(107&lt;=Y3399,Y3399&lt;143),VLOOKUP($W3399,日射量と図３!$E$6:$H$34,4,TRUE),VLOOKUP($W3399,日射量と図３!$E$6:$I$34,5,TRUE))))))</f>
        <v/>
      </c>
      <c r="AB3399" s="4" t="str">
        <f>IF($V3399="","",IF(Z3399&lt;36,0,IF(AND(36&lt;=Z3399,Z3399&lt;71),VLOOKUP($W3399,日射量と図３!$E$6:$F$34,2,TRUE),IF(AND(71&lt;=Z3399,Z3399&lt;107),VLOOKUP($W3399,日射量と図３!$E$6:$G$34,3,TRUE),IF(AND(107&lt;=Z3399,Z3399&lt;143),VLOOKUP($W3399,日射量と図３!$E$6:$H$34,4,TRUE),VLOOKUP($W3399,日射量と図３!$E$6:$I$34,5,TRUE))))))</f>
        <v/>
      </c>
      <c r="AC3399" s="382" t="str">
        <f t="shared" si="636"/>
        <v/>
      </c>
      <c r="AD3399" s="382" t="str">
        <f t="shared" si="637"/>
        <v/>
      </c>
    </row>
    <row r="3400" spans="11:30" ht="13.5" customHeight="1">
      <c r="K3400" s="4">
        <f t="shared" si="644"/>
        <v>10</v>
      </c>
      <c r="L3400" s="34">
        <v>43393</v>
      </c>
      <c r="M3400" s="4">
        <v>142</v>
      </c>
      <c r="N3400" s="4">
        <v>13</v>
      </c>
      <c r="O3400" s="31">
        <v>0.5</v>
      </c>
      <c r="P3400" s="35">
        <v>20.759999999999998</v>
      </c>
      <c r="Q3400" s="36">
        <f t="shared" si="645"/>
        <v>12</v>
      </c>
      <c r="R3400" s="4">
        <f t="shared" si="646"/>
        <v>0</v>
      </c>
      <c r="S3400" s="31">
        <f t="shared" si="639"/>
        <v>0.24079861111111112</v>
      </c>
      <c r="T3400" s="31">
        <f t="shared" si="640"/>
        <v>0.73447916666666668</v>
      </c>
      <c r="U3400" s="4">
        <f t="shared" si="647"/>
        <v>0</v>
      </c>
      <c r="V3400" s="4" t="str">
        <f t="shared" si="643"/>
        <v/>
      </c>
      <c r="W3400" s="18" t="str">
        <f>IF(V3400="","",VLOOKUP(L3400,日射量と図３!$A$4:$C$368,3,TRUE)*238.85/100)</f>
        <v/>
      </c>
      <c r="X3400" s="4" t="str">
        <f t="shared" si="648"/>
        <v/>
      </c>
      <c r="Y3400" s="4" t="str">
        <f t="shared" si="641"/>
        <v/>
      </c>
      <c r="Z3400" s="4" t="str">
        <f t="shared" si="642"/>
        <v/>
      </c>
      <c r="AA3400" s="4" t="str">
        <f>IF($V3400="","",IF(Y3400&lt;36,0,IF(AND(36&lt;=Y3400,Y3400&lt;71),VLOOKUP($W3400,日射量と図３!$E$6:$F$34,2,TRUE),IF(AND(71&lt;=Y3400,Y3400&lt;107),VLOOKUP($W3400,日射量と図３!$E$6:$G$34,3,TRUE),IF(AND(107&lt;=Y3400,Y3400&lt;143),VLOOKUP($W3400,日射量と図３!$E$6:$H$34,4,TRUE),VLOOKUP($W3400,日射量と図３!$E$6:$I$34,5,TRUE))))))</f>
        <v/>
      </c>
      <c r="AB3400" s="4" t="str">
        <f>IF($V3400="","",IF(Z3400&lt;36,0,IF(AND(36&lt;=Z3400,Z3400&lt;71),VLOOKUP($W3400,日射量と図３!$E$6:$F$34,2,TRUE),IF(AND(71&lt;=Z3400,Z3400&lt;107),VLOOKUP($W3400,日射量と図３!$E$6:$G$34,3,TRUE),IF(AND(107&lt;=Z3400,Z3400&lt;143),VLOOKUP($W3400,日射量と図３!$E$6:$H$34,4,TRUE),VLOOKUP($W3400,日射量と図３!$E$6:$I$34,5,TRUE))))))</f>
        <v/>
      </c>
      <c r="AC3400" s="382" t="str">
        <f t="shared" si="636"/>
        <v/>
      </c>
      <c r="AD3400" s="382" t="str">
        <f t="shared" si="637"/>
        <v/>
      </c>
    </row>
    <row r="3401" spans="11:30" ht="13.5" customHeight="1">
      <c r="K3401" s="4">
        <f t="shared" si="644"/>
        <v>10</v>
      </c>
      <c r="L3401" s="34">
        <v>43393</v>
      </c>
      <c r="M3401" s="4">
        <v>142</v>
      </c>
      <c r="N3401" s="4">
        <v>14</v>
      </c>
      <c r="O3401" s="31">
        <v>0.54166666666666663</v>
      </c>
      <c r="P3401" s="35">
        <v>21.1</v>
      </c>
      <c r="Q3401" s="36">
        <f t="shared" si="645"/>
        <v>12</v>
      </c>
      <c r="R3401" s="4">
        <f t="shared" si="646"/>
        <v>0</v>
      </c>
      <c r="S3401" s="31">
        <f t="shared" si="639"/>
        <v>0.24079861111111112</v>
      </c>
      <c r="T3401" s="31">
        <f t="shared" si="640"/>
        <v>0.73447916666666668</v>
      </c>
      <c r="U3401" s="4">
        <f t="shared" si="647"/>
        <v>0</v>
      </c>
      <c r="V3401" s="4" t="str">
        <f t="shared" si="643"/>
        <v/>
      </c>
      <c r="W3401" s="18" t="str">
        <f>IF(V3401="","",VLOOKUP(L3401,日射量と図３!$A$4:$C$368,3,TRUE)*238.85/100)</f>
        <v/>
      </c>
      <c r="X3401" s="4" t="str">
        <f t="shared" si="648"/>
        <v/>
      </c>
      <c r="Y3401" s="4" t="str">
        <f t="shared" si="641"/>
        <v/>
      </c>
      <c r="Z3401" s="4" t="str">
        <f t="shared" si="642"/>
        <v/>
      </c>
      <c r="AA3401" s="4" t="str">
        <f>IF($V3401="","",IF(Y3401&lt;36,0,IF(AND(36&lt;=Y3401,Y3401&lt;71),VLOOKUP($W3401,日射量と図３!$E$6:$F$34,2,TRUE),IF(AND(71&lt;=Y3401,Y3401&lt;107),VLOOKUP($W3401,日射量と図３!$E$6:$G$34,3,TRUE),IF(AND(107&lt;=Y3401,Y3401&lt;143),VLOOKUP($W3401,日射量と図３!$E$6:$H$34,4,TRUE),VLOOKUP($W3401,日射量と図３!$E$6:$I$34,5,TRUE))))))</f>
        <v/>
      </c>
      <c r="AB3401" s="4" t="str">
        <f>IF($V3401="","",IF(Z3401&lt;36,0,IF(AND(36&lt;=Z3401,Z3401&lt;71),VLOOKUP($W3401,日射量と図３!$E$6:$F$34,2,TRUE),IF(AND(71&lt;=Z3401,Z3401&lt;107),VLOOKUP($W3401,日射量と図３!$E$6:$G$34,3,TRUE),IF(AND(107&lt;=Z3401,Z3401&lt;143),VLOOKUP($W3401,日射量と図３!$E$6:$H$34,4,TRUE),VLOOKUP($W3401,日射量と図３!$E$6:$I$34,5,TRUE))))))</f>
        <v/>
      </c>
      <c r="AC3401" s="382" t="str">
        <f t="shared" si="636"/>
        <v/>
      </c>
      <c r="AD3401" s="382" t="str">
        <f t="shared" si="637"/>
        <v/>
      </c>
    </row>
    <row r="3402" spans="11:30" ht="13.5" customHeight="1">
      <c r="K3402" s="4">
        <f t="shared" si="644"/>
        <v>10</v>
      </c>
      <c r="L3402" s="34">
        <v>43393</v>
      </c>
      <c r="M3402" s="4">
        <v>142</v>
      </c>
      <c r="N3402" s="4">
        <v>15</v>
      </c>
      <c r="O3402" s="31">
        <v>0.58333333333333337</v>
      </c>
      <c r="P3402" s="35">
        <v>21.25</v>
      </c>
      <c r="Q3402" s="36">
        <f t="shared" si="645"/>
        <v>12</v>
      </c>
      <c r="R3402" s="4">
        <f t="shared" si="646"/>
        <v>0</v>
      </c>
      <c r="S3402" s="31">
        <f t="shared" si="639"/>
        <v>0.24079861111111112</v>
      </c>
      <c r="T3402" s="31">
        <f t="shared" si="640"/>
        <v>0.73447916666666668</v>
      </c>
      <c r="U3402" s="4">
        <f t="shared" si="647"/>
        <v>0</v>
      </c>
      <c r="V3402" s="4" t="str">
        <f t="shared" si="643"/>
        <v/>
      </c>
      <c r="W3402" s="18" t="str">
        <f>IF(V3402="","",VLOOKUP(L3402,日射量と図３!$A$4:$C$368,3,TRUE)*238.85/100)</f>
        <v/>
      </c>
      <c r="X3402" s="4" t="str">
        <f t="shared" si="648"/>
        <v/>
      </c>
      <c r="Y3402" s="4" t="str">
        <f t="shared" si="641"/>
        <v/>
      </c>
      <c r="Z3402" s="4" t="str">
        <f t="shared" si="642"/>
        <v/>
      </c>
      <c r="AA3402" s="4" t="str">
        <f>IF($V3402="","",IF(Y3402&lt;36,0,IF(AND(36&lt;=Y3402,Y3402&lt;71),VLOOKUP($W3402,日射量と図３!$E$6:$F$34,2,TRUE),IF(AND(71&lt;=Y3402,Y3402&lt;107),VLOOKUP($W3402,日射量と図３!$E$6:$G$34,3,TRUE),IF(AND(107&lt;=Y3402,Y3402&lt;143),VLOOKUP($W3402,日射量と図３!$E$6:$H$34,4,TRUE),VLOOKUP($W3402,日射量と図３!$E$6:$I$34,5,TRUE))))))</f>
        <v/>
      </c>
      <c r="AB3402" s="4" t="str">
        <f>IF($V3402="","",IF(Z3402&lt;36,0,IF(AND(36&lt;=Z3402,Z3402&lt;71),VLOOKUP($W3402,日射量と図３!$E$6:$F$34,2,TRUE),IF(AND(71&lt;=Z3402,Z3402&lt;107),VLOOKUP($W3402,日射量と図３!$E$6:$G$34,3,TRUE),IF(AND(107&lt;=Z3402,Z3402&lt;143),VLOOKUP($W3402,日射量と図３!$E$6:$H$34,4,TRUE),VLOOKUP($W3402,日射量と図３!$E$6:$I$34,5,TRUE))))))</f>
        <v/>
      </c>
      <c r="AC3402" s="382" t="str">
        <f t="shared" si="636"/>
        <v/>
      </c>
      <c r="AD3402" s="382" t="str">
        <f t="shared" si="637"/>
        <v/>
      </c>
    </row>
    <row r="3403" spans="11:30" ht="13.5" customHeight="1">
      <c r="K3403" s="4">
        <f t="shared" si="644"/>
        <v>10</v>
      </c>
      <c r="L3403" s="34">
        <v>43393</v>
      </c>
      <c r="M3403" s="4">
        <v>142</v>
      </c>
      <c r="N3403" s="4">
        <v>16</v>
      </c>
      <c r="O3403" s="31">
        <v>0.625</v>
      </c>
      <c r="P3403" s="35">
        <v>21.080000000000002</v>
      </c>
      <c r="Q3403" s="36">
        <f t="shared" si="645"/>
        <v>16</v>
      </c>
      <c r="R3403" s="4">
        <f t="shared" si="646"/>
        <v>0</v>
      </c>
      <c r="S3403" s="31">
        <f t="shared" si="639"/>
        <v>0.24079861111111112</v>
      </c>
      <c r="T3403" s="31">
        <f t="shared" si="640"/>
        <v>0.73447916666666668</v>
      </c>
      <c r="U3403" s="4">
        <f t="shared" si="647"/>
        <v>0</v>
      </c>
      <c r="V3403" s="4" t="str">
        <f t="shared" si="643"/>
        <v/>
      </c>
      <c r="W3403" s="18" t="str">
        <f>IF(V3403="","",VLOOKUP(L3403,日射量と図３!$A$4:$C$368,3,TRUE)*238.85/100)</f>
        <v/>
      </c>
      <c r="X3403" s="4" t="str">
        <f t="shared" si="648"/>
        <v/>
      </c>
      <c r="Y3403" s="4" t="str">
        <f t="shared" si="641"/>
        <v/>
      </c>
      <c r="Z3403" s="4" t="str">
        <f t="shared" si="642"/>
        <v/>
      </c>
      <c r="AA3403" s="4" t="str">
        <f>IF($V3403="","",IF(Y3403&lt;36,0,IF(AND(36&lt;=Y3403,Y3403&lt;71),VLOOKUP($W3403,日射量と図３!$E$6:$F$34,2,TRUE),IF(AND(71&lt;=Y3403,Y3403&lt;107),VLOOKUP($W3403,日射量と図３!$E$6:$G$34,3,TRUE),IF(AND(107&lt;=Y3403,Y3403&lt;143),VLOOKUP($W3403,日射量と図３!$E$6:$H$34,4,TRUE),VLOOKUP($W3403,日射量と図３!$E$6:$I$34,5,TRUE))))))</f>
        <v/>
      </c>
      <c r="AB3403" s="4" t="str">
        <f>IF($V3403="","",IF(Z3403&lt;36,0,IF(AND(36&lt;=Z3403,Z3403&lt;71),VLOOKUP($W3403,日射量と図３!$E$6:$F$34,2,TRUE),IF(AND(71&lt;=Z3403,Z3403&lt;107),VLOOKUP($W3403,日射量と図３!$E$6:$G$34,3,TRUE),IF(AND(107&lt;=Z3403,Z3403&lt;143),VLOOKUP($W3403,日射量と図３!$E$6:$H$34,4,TRUE),VLOOKUP($W3403,日射量と図３!$E$6:$I$34,5,TRUE))))))</f>
        <v/>
      </c>
      <c r="AC3403" s="382" t="str">
        <f t="shared" si="636"/>
        <v/>
      </c>
      <c r="AD3403" s="382" t="str">
        <f t="shared" si="637"/>
        <v/>
      </c>
    </row>
    <row r="3404" spans="11:30" ht="13.5" customHeight="1">
      <c r="K3404" s="4">
        <f t="shared" si="644"/>
        <v>10</v>
      </c>
      <c r="L3404" s="34">
        <v>43393</v>
      </c>
      <c r="M3404" s="4">
        <v>142</v>
      </c>
      <c r="N3404" s="4">
        <v>17</v>
      </c>
      <c r="O3404" s="31">
        <v>0.66666666666666663</v>
      </c>
      <c r="P3404" s="35">
        <v>20.54</v>
      </c>
      <c r="Q3404" s="36">
        <f t="shared" si="645"/>
        <v>16</v>
      </c>
      <c r="R3404" s="4">
        <f t="shared" si="646"/>
        <v>0</v>
      </c>
      <c r="S3404" s="31">
        <f t="shared" si="639"/>
        <v>0.24079861111111112</v>
      </c>
      <c r="T3404" s="31">
        <f t="shared" si="640"/>
        <v>0.73447916666666668</v>
      </c>
      <c r="U3404" s="4">
        <f t="shared" si="647"/>
        <v>0</v>
      </c>
      <c r="V3404" s="4" t="str">
        <f t="shared" si="643"/>
        <v/>
      </c>
      <c r="W3404" s="18" t="str">
        <f>IF(V3404="","",VLOOKUP(L3404,日射量と図３!$A$4:$C$368,3,TRUE)*238.85/100)</f>
        <v/>
      </c>
      <c r="X3404" s="4" t="str">
        <f t="shared" si="648"/>
        <v/>
      </c>
      <c r="Y3404" s="4" t="str">
        <f t="shared" si="641"/>
        <v/>
      </c>
      <c r="Z3404" s="4" t="str">
        <f t="shared" si="642"/>
        <v/>
      </c>
      <c r="AA3404" s="4" t="str">
        <f>IF($V3404="","",IF(Y3404&lt;36,0,IF(AND(36&lt;=Y3404,Y3404&lt;71),VLOOKUP($W3404,日射量と図３!$E$6:$F$34,2,TRUE),IF(AND(71&lt;=Y3404,Y3404&lt;107),VLOOKUP($W3404,日射量と図３!$E$6:$G$34,3,TRUE),IF(AND(107&lt;=Y3404,Y3404&lt;143),VLOOKUP($W3404,日射量と図３!$E$6:$H$34,4,TRUE),VLOOKUP($W3404,日射量と図３!$E$6:$I$34,5,TRUE))))))</f>
        <v/>
      </c>
      <c r="AB3404" s="4" t="str">
        <f>IF($V3404="","",IF(Z3404&lt;36,0,IF(AND(36&lt;=Z3404,Z3404&lt;71),VLOOKUP($W3404,日射量と図３!$E$6:$F$34,2,TRUE),IF(AND(71&lt;=Z3404,Z3404&lt;107),VLOOKUP($W3404,日射量と図３!$E$6:$G$34,3,TRUE),IF(AND(107&lt;=Z3404,Z3404&lt;143),VLOOKUP($W3404,日射量と図３!$E$6:$H$34,4,TRUE),VLOOKUP($W3404,日射量と図３!$E$6:$I$34,5,TRUE))))))</f>
        <v/>
      </c>
      <c r="AC3404" s="382" t="str">
        <f t="shared" si="636"/>
        <v/>
      </c>
      <c r="AD3404" s="382" t="str">
        <f t="shared" si="637"/>
        <v/>
      </c>
    </row>
    <row r="3405" spans="11:30" ht="13.5" customHeight="1">
      <c r="K3405" s="4">
        <f t="shared" si="644"/>
        <v>10</v>
      </c>
      <c r="L3405" s="34">
        <v>43393</v>
      </c>
      <c r="M3405" s="4">
        <v>142</v>
      </c>
      <c r="N3405" s="4">
        <v>18</v>
      </c>
      <c r="O3405" s="31">
        <v>0.70833333333333337</v>
      </c>
      <c r="P3405" s="35">
        <v>19.87</v>
      </c>
      <c r="Q3405" s="36">
        <f t="shared" si="645"/>
        <v>16</v>
      </c>
      <c r="R3405" s="4">
        <f t="shared" si="646"/>
        <v>0</v>
      </c>
      <c r="S3405" s="31">
        <f t="shared" si="639"/>
        <v>0.24079861111111112</v>
      </c>
      <c r="T3405" s="31">
        <f t="shared" si="640"/>
        <v>0.73447916666666668</v>
      </c>
      <c r="U3405" s="4">
        <f t="shared" si="647"/>
        <v>0</v>
      </c>
      <c r="V3405" s="4" t="str">
        <f t="shared" si="643"/>
        <v/>
      </c>
      <c r="W3405" s="18" t="str">
        <f>IF(V3405="","",VLOOKUP(L3405,日射量と図３!$A$4:$C$368,3,TRUE)*238.85/100)</f>
        <v/>
      </c>
      <c r="X3405" s="4" t="str">
        <f t="shared" si="648"/>
        <v/>
      </c>
      <c r="Y3405" s="4" t="str">
        <f t="shared" si="641"/>
        <v/>
      </c>
      <c r="Z3405" s="4" t="str">
        <f t="shared" si="642"/>
        <v/>
      </c>
      <c r="AA3405" s="4" t="str">
        <f>IF($V3405="","",IF(Y3405&lt;36,0,IF(AND(36&lt;=Y3405,Y3405&lt;71),VLOOKUP($W3405,日射量と図３!$E$6:$F$34,2,TRUE),IF(AND(71&lt;=Y3405,Y3405&lt;107),VLOOKUP($W3405,日射量と図３!$E$6:$G$34,3,TRUE),IF(AND(107&lt;=Y3405,Y3405&lt;143),VLOOKUP($W3405,日射量と図３!$E$6:$H$34,4,TRUE),VLOOKUP($W3405,日射量と図３!$E$6:$I$34,5,TRUE))))))</f>
        <v/>
      </c>
      <c r="AB3405" s="4" t="str">
        <f>IF($V3405="","",IF(Z3405&lt;36,0,IF(AND(36&lt;=Z3405,Z3405&lt;71),VLOOKUP($W3405,日射量と図３!$E$6:$F$34,2,TRUE),IF(AND(71&lt;=Z3405,Z3405&lt;107),VLOOKUP($W3405,日射量と図３!$E$6:$G$34,3,TRUE),IF(AND(107&lt;=Z3405,Z3405&lt;143),VLOOKUP($W3405,日射量と図３!$E$6:$H$34,4,TRUE),VLOOKUP($W3405,日射量と図３!$E$6:$I$34,5,TRUE))))))</f>
        <v/>
      </c>
      <c r="AC3405" s="382" t="str">
        <f t="shared" si="636"/>
        <v/>
      </c>
      <c r="AD3405" s="382" t="str">
        <f t="shared" si="637"/>
        <v/>
      </c>
    </row>
    <row r="3406" spans="11:30" ht="13.5" customHeight="1">
      <c r="K3406" s="4">
        <f t="shared" si="644"/>
        <v>10</v>
      </c>
      <c r="L3406" s="34">
        <v>43393</v>
      </c>
      <c r="M3406" s="4">
        <v>142</v>
      </c>
      <c r="N3406" s="4">
        <v>19</v>
      </c>
      <c r="O3406" s="31">
        <v>0.75</v>
      </c>
      <c r="P3406" s="35">
        <v>19.22</v>
      </c>
      <c r="Q3406" s="36">
        <f t="shared" si="645"/>
        <v>16</v>
      </c>
      <c r="R3406" s="4">
        <f t="shared" si="646"/>
        <v>0</v>
      </c>
      <c r="S3406" s="31">
        <f t="shared" si="639"/>
        <v>0.24079861111111112</v>
      </c>
      <c r="T3406" s="31">
        <f t="shared" si="640"/>
        <v>0.73447916666666668</v>
      </c>
      <c r="U3406" s="4">
        <f t="shared" si="647"/>
        <v>0</v>
      </c>
      <c r="V3406" s="4" t="str">
        <f t="shared" si="643"/>
        <v/>
      </c>
      <c r="W3406" s="18" t="str">
        <f>IF(V3406="","",VLOOKUP(L3406,日射量と図３!$A$4:$C$368,3,TRUE)*238.85/100)</f>
        <v/>
      </c>
      <c r="X3406" s="4" t="str">
        <f t="shared" si="648"/>
        <v/>
      </c>
      <c r="Y3406" s="4" t="str">
        <f t="shared" si="641"/>
        <v/>
      </c>
      <c r="Z3406" s="4" t="str">
        <f t="shared" si="642"/>
        <v/>
      </c>
      <c r="AA3406" s="4" t="str">
        <f>IF($V3406="","",IF(Y3406&lt;36,0,IF(AND(36&lt;=Y3406,Y3406&lt;71),VLOOKUP($W3406,日射量と図３!$E$6:$F$34,2,TRUE),IF(AND(71&lt;=Y3406,Y3406&lt;107),VLOOKUP($W3406,日射量と図３!$E$6:$G$34,3,TRUE),IF(AND(107&lt;=Y3406,Y3406&lt;143),VLOOKUP($W3406,日射量と図３!$E$6:$H$34,4,TRUE),VLOOKUP($W3406,日射量と図３!$E$6:$I$34,5,TRUE))))))</f>
        <v/>
      </c>
      <c r="AB3406" s="4" t="str">
        <f>IF($V3406="","",IF(Z3406&lt;36,0,IF(AND(36&lt;=Z3406,Z3406&lt;71),VLOOKUP($W3406,日射量と図３!$E$6:$F$34,2,TRUE),IF(AND(71&lt;=Z3406,Z3406&lt;107),VLOOKUP($W3406,日射量と図３!$E$6:$G$34,3,TRUE),IF(AND(107&lt;=Z3406,Z3406&lt;143),VLOOKUP($W3406,日射量と図３!$E$6:$H$34,4,TRUE),VLOOKUP($W3406,日射量と図３!$E$6:$I$34,5,TRUE))))))</f>
        <v/>
      </c>
      <c r="AC3406" s="382" t="str">
        <f t="shared" si="636"/>
        <v/>
      </c>
      <c r="AD3406" s="382" t="str">
        <f t="shared" si="637"/>
        <v/>
      </c>
    </row>
    <row r="3407" spans="11:30" ht="13.5" customHeight="1">
      <c r="K3407" s="4">
        <f t="shared" si="644"/>
        <v>10</v>
      </c>
      <c r="L3407" s="34">
        <v>43393</v>
      </c>
      <c r="M3407" s="4">
        <v>142</v>
      </c>
      <c r="N3407" s="4">
        <v>20</v>
      </c>
      <c r="O3407" s="31">
        <v>0.79166666666666663</v>
      </c>
      <c r="P3407" s="35">
        <v>18.82</v>
      </c>
      <c r="Q3407" s="36">
        <f t="shared" si="645"/>
        <v>16</v>
      </c>
      <c r="R3407" s="4">
        <f t="shared" si="646"/>
        <v>0</v>
      </c>
      <c r="S3407" s="31">
        <f t="shared" si="639"/>
        <v>0.24079861111111112</v>
      </c>
      <c r="T3407" s="31">
        <f t="shared" si="640"/>
        <v>0.73447916666666668</v>
      </c>
      <c r="U3407" s="4">
        <f t="shared" si="647"/>
        <v>0</v>
      </c>
      <c r="V3407" s="4" t="str">
        <f t="shared" si="643"/>
        <v/>
      </c>
      <c r="W3407" s="18" t="str">
        <f>IF(V3407="","",VLOOKUP(L3407,日射量と図３!$A$4:$C$368,3,TRUE)*238.85/100)</f>
        <v/>
      </c>
      <c r="X3407" s="4" t="str">
        <f t="shared" si="648"/>
        <v/>
      </c>
      <c r="Y3407" s="4" t="str">
        <f t="shared" si="641"/>
        <v/>
      </c>
      <c r="Z3407" s="4" t="str">
        <f t="shared" si="642"/>
        <v/>
      </c>
      <c r="AA3407" s="4" t="str">
        <f>IF($V3407="","",IF(Y3407&lt;36,0,IF(AND(36&lt;=Y3407,Y3407&lt;71),VLOOKUP($W3407,日射量と図３!$E$6:$F$34,2,TRUE),IF(AND(71&lt;=Y3407,Y3407&lt;107),VLOOKUP($W3407,日射量と図３!$E$6:$G$34,3,TRUE),IF(AND(107&lt;=Y3407,Y3407&lt;143),VLOOKUP($W3407,日射量と図３!$E$6:$H$34,4,TRUE),VLOOKUP($W3407,日射量と図３!$E$6:$I$34,5,TRUE))))))</f>
        <v/>
      </c>
      <c r="AB3407" s="4" t="str">
        <f>IF($V3407="","",IF(Z3407&lt;36,0,IF(AND(36&lt;=Z3407,Z3407&lt;71),VLOOKUP($W3407,日射量と図３!$E$6:$F$34,2,TRUE),IF(AND(71&lt;=Z3407,Z3407&lt;107),VLOOKUP($W3407,日射量と図３!$E$6:$G$34,3,TRUE),IF(AND(107&lt;=Z3407,Z3407&lt;143),VLOOKUP($W3407,日射量と図３!$E$6:$H$34,4,TRUE),VLOOKUP($W3407,日射量と図３!$E$6:$I$34,5,TRUE))))))</f>
        <v/>
      </c>
      <c r="AC3407" s="382" t="str">
        <f t="shared" ref="AC3407:AC3470" si="649">IF(V3407="","",IF((($AH$18*$AH$30*V3407*3600/1000000)/1000-AA3407*$AG$18*10*0.0000041868)&lt;=0,0,AA3407*$AG$18*10*0.0000041868))</f>
        <v/>
      </c>
      <c r="AD3407" s="382" t="str">
        <f t="shared" ref="AD3407:AD3470" si="650">IF(V3407="","",IF((($AH$19*$AH$30*V3407*3600/1000000)/1000-AB3407*$AG$19*10*0.0000041868)&lt;=0,0,AB3407*$AG$19*10*0.0000041868))</f>
        <v/>
      </c>
    </row>
    <row r="3408" spans="11:30" ht="13.5" customHeight="1">
      <c r="K3408" s="4">
        <f t="shared" si="644"/>
        <v>10</v>
      </c>
      <c r="L3408" s="34">
        <v>43393</v>
      </c>
      <c r="M3408" s="4">
        <v>142</v>
      </c>
      <c r="N3408" s="4">
        <v>21</v>
      </c>
      <c r="O3408" s="31">
        <v>0.83333333333333337</v>
      </c>
      <c r="P3408" s="35">
        <v>18.32</v>
      </c>
      <c r="Q3408" s="36">
        <f t="shared" si="645"/>
        <v>16</v>
      </c>
      <c r="R3408" s="4">
        <f t="shared" si="646"/>
        <v>0</v>
      </c>
      <c r="S3408" s="31">
        <f t="shared" si="639"/>
        <v>0.24079861111111112</v>
      </c>
      <c r="T3408" s="31">
        <f t="shared" si="640"/>
        <v>0.73447916666666668</v>
      </c>
      <c r="U3408" s="4">
        <f t="shared" si="647"/>
        <v>0</v>
      </c>
      <c r="V3408" s="4" t="str">
        <f t="shared" si="643"/>
        <v/>
      </c>
      <c r="W3408" s="18" t="str">
        <f>IF(V3408="","",VLOOKUP(L3408,日射量と図３!$A$4:$C$368,3,TRUE)*238.85/100)</f>
        <v/>
      </c>
      <c r="X3408" s="4" t="str">
        <f t="shared" si="648"/>
        <v/>
      </c>
      <c r="Y3408" s="4" t="str">
        <f t="shared" si="641"/>
        <v/>
      </c>
      <c r="Z3408" s="4" t="str">
        <f t="shared" si="642"/>
        <v/>
      </c>
      <c r="AA3408" s="4" t="str">
        <f>IF($V3408="","",IF(Y3408&lt;36,0,IF(AND(36&lt;=Y3408,Y3408&lt;71),VLOOKUP($W3408,日射量と図３!$E$6:$F$34,2,TRUE),IF(AND(71&lt;=Y3408,Y3408&lt;107),VLOOKUP($W3408,日射量と図３!$E$6:$G$34,3,TRUE),IF(AND(107&lt;=Y3408,Y3408&lt;143),VLOOKUP($W3408,日射量と図３!$E$6:$H$34,4,TRUE),VLOOKUP($W3408,日射量と図３!$E$6:$I$34,5,TRUE))))))</f>
        <v/>
      </c>
      <c r="AB3408" s="4" t="str">
        <f>IF($V3408="","",IF(Z3408&lt;36,0,IF(AND(36&lt;=Z3408,Z3408&lt;71),VLOOKUP($W3408,日射量と図３!$E$6:$F$34,2,TRUE),IF(AND(71&lt;=Z3408,Z3408&lt;107),VLOOKUP($W3408,日射量と図３!$E$6:$G$34,3,TRUE),IF(AND(107&lt;=Z3408,Z3408&lt;143),VLOOKUP($W3408,日射量と図３!$E$6:$H$34,4,TRUE),VLOOKUP($W3408,日射量と図３!$E$6:$I$34,5,TRUE))))))</f>
        <v/>
      </c>
      <c r="AC3408" s="382" t="str">
        <f t="shared" si="649"/>
        <v/>
      </c>
      <c r="AD3408" s="382" t="str">
        <f t="shared" si="650"/>
        <v/>
      </c>
    </row>
    <row r="3409" spans="11:30" ht="13.5" customHeight="1">
      <c r="K3409" s="4">
        <f t="shared" si="644"/>
        <v>10</v>
      </c>
      <c r="L3409" s="34">
        <v>43393</v>
      </c>
      <c r="M3409" s="4">
        <v>142</v>
      </c>
      <c r="N3409" s="4">
        <v>22</v>
      </c>
      <c r="O3409" s="31">
        <v>0.875</v>
      </c>
      <c r="P3409" s="35">
        <v>17.850000000000001</v>
      </c>
      <c r="Q3409" s="36">
        <f t="shared" si="645"/>
        <v>16</v>
      </c>
      <c r="R3409" s="4">
        <f t="shared" si="646"/>
        <v>0</v>
      </c>
      <c r="S3409" s="31">
        <f t="shared" si="639"/>
        <v>0.24079861111111112</v>
      </c>
      <c r="T3409" s="31">
        <f t="shared" si="640"/>
        <v>0.73447916666666668</v>
      </c>
      <c r="U3409" s="4">
        <f t="shared" si="647"/>
        <v>0</v>
      </c>
      <c r="V3409" s="4" t="str">
        <f t="shared" si="643"/>
        <v/>
      </c>
      <c r="W3409" s="18" t="str">
        <f>IF(V3409="","",VLOOKUP(L3409,日射量と図３!$A$4:$C$368,3,TRUE)*238.85/100)</f>
        <v/>
      </c>
      <c r="X3409" s="4" t="str">
        <f t="shared" si="648"/>
        <v/>
      </c>
      <c r="Y3409" s="4" t="str">
        <f t="shared" si="641"/>
        <v/>
      </c>
      <c r="Z3409" s="4" t="str">
        <f t="shared" si="642"/>
        <v/>
      </c>
      <c r="AA3409" s="4" t="str">
        <f>IF($V3409="","",IF(Y3409&lt;36,0,IF(AND(36&lt;=Y3409,Y3409&lt;71),VLOOKUP($W3409,日射量と図３!$E$6:$F$34,2,TRUE),IF(AND(71&lt;=Y3409,Y3409&lt;107),VLOOKUP($W3409,日射量と図３!$E$6:$G$34,3,TRUE),IF(AND(107&lt;=Y3409,Y3409&lt;143),VLOOKUP($W3409,日射量と図３!$E$6:$H$34,4,TRUE),VLOOKUP($W3409,日射量と図３!$E$6:$I$34,5,TRUE))))))</f>
        <v/>
      </c>
      <c r="AB3409" s="4" t="str">
        <f>IF($V3409="","",IF(Z3409&lt;36,0,IF(AND(36&lt;=Z3409,Z3409&lt;71),VLOOKUP($W3409,日射量と図３!$E$6:$F$34,2,TRUE),IF(AND(71&lt;=Z3409,Z3409&lt;107),VLOOKUP($W3409,日射量と図３!$E$6:$G$34,3,TRUE),IF(AND(107&lt;=Z3409,Z3409&lt;143),VLOOKUP($W3409,日射量と図３!$E$6:$H$34,4,TRUE),VLOOKUP($W3409,日射量と図３!$E$6:$I$34,5,TRUE))))))</f>
        <v/>
      </c>
      <c r="AC3409" s="382" t="str">
        <f t="shared" si="649"/>
        <v/>
      </c>
      <c r="AD3409" s="382" t="str">
        <f t="shared" si="650"/>
        <v/>
      </c>
    </row>
    <row r="3410" spans="11:30" ht="13.5" customHeight="1">
      <c r="K3410" s="4">
        <f t="shared" si="644"/>
        <v>10</v>
      </c>
      <c r="L3410" s="34">
        <v>43393</v>
      </c>
      <c r="M3410" s="4">
        <v>142</v>
      </c>
      <c r="N3410" s="4">
        <v>23</v>
      </c>
      <c r="O3410" s="31">
        <v>0.91666666666666663</v>
      </c>
      <c r="P3410" s="35">
        <v>17.37</v>
      </c>
      <c r="Q3410" s="36">
        <f t="shared" si="645"/>
        <v>13</v>
      </c>
      <c r="R3410" s="4">
        <f t="shared" si="646"/>
        <v>0</v>
      </c>
      <c r="S3410" s="31">
        <f t="shared" si="639"/>
        <v>0.24079861111111112</v>
      </c>
      <c r="T3410" s="31">
        <f t="shared" si="640"/>
        <v>0.73447916666666668</v>
      </c>
      <c r="U3410" s="4">
        <f t="shared" si="647"/>
        <v>0</v>
      </c>
      <c r="V3410" s="4" t="str">
        <f t="shared" si="643"/>
        <v/>
      </c>
      <c r="W3410" s="18" t="str">
        <f>IF(V3410="","",VLOOKUP(L3410,日射量と図３!$A$4:$C$368,3,TRUE)*238.85/100)</f>
        <v/>
      </c>
      <c r="X3410" s="4" t="str">
        <f t="shared" si="648"/>
        <v/>
      </c>
      <c r="Y3410" s="4" t="str">
        <f t="shared" si="641"/>
        <v/>
      </c>
      <c r="Z3410" s="4" t="str">
        <f t="shared" si="642"/>
        <v/>
      </c>
      <c r="AA3410" s="4" t="str">
        <f>IF($V3410="","",IF(Y3410&lt;36,0,IF(AND(36&lt;=Y3410,Y3410&lt;71),VLOOKUP($W3410,日射量と図３!$E$6:$F$34,2,TRUE),IF(AND(71&lt;=Y3410,Y3410&lt;107),VLOOKUP($W3410,日射量と図３!$E$6:$G$34,3,TRUE),IF(AND(107&lt;=Y3410,Y3410&lt;143),VLOOKUP($W3410,日射量と図３!$E$6:$H$34,4,TRUE),VLOOKUP($W3410,日射量と図３!$E$6:$I$34,5,TRUE))))))</f>
        <v/>
      </c>
      <c r="AB3410" s="4" t="str">
        <f>IF($V3410="","",IF(Z3410&lt;36,0,IF(AND(36&lt;=Z3410,Z3410&lt;71),VLOOKUP($W3410,日射量と図３!$E$6:$F$34,2,TRUE),IF(AND(71&lt;=Z3410,Z3410&lt;107),VLOOKUP($W3410,日射量と図３!$E$6:$G$34,3,TRUE),IF(AND(107&lt;=Z3410,Z3410&lt;143),VLOOKUP($W3410,日射量と図３!$E$6:$H$34,4,TRUE),VLOOKUP($W3410,日射量と図３!$E$6:$I$34,5,TRUE))))))</f>
        <v/>
      </c>
      <c r="AC3410" s="382" t="str">
        <f t="shared" si="649"/>
        <v/>
      </c>
      <c r="AD3410" s="382" t="str">
        <f t="shared" si="650"/>
        <v/>
      </c>
    </row>
    <row r="3411" spans="11:30" ht="13.5" customHeight="1">
      <c r="K3411" s="4">
        <f t="shared" si="644"/>
        <v>10</v>
      </c>
      <c r="L3411" s="34">
        <v>43393</v>
      </c>
      <c r="M3411" s="4">
        <v>142</v>
      </c>
      <c r="N3411" s="4">
        <v>24</v>
      </c>
      <c r="O3411" s="31">
        <v>0.95833333333333337</v>
      </c>
      <c r="P3411" s="35">
        <v>17.229999999999997</v>
      </c>
      <c r="Q3411" s="36">
        <f t="shared" si="645"/>
        <v>13</v>
      </c>
      <c r="R3411" s="4">
        <f t="shared" si="646"/>
        <v>0</v>
      </c>
      <c r="S3411" s="31">
        <f t="shared" si="639"/>
        <v>0.24079861111111112</v>
      </c>
      <c r="T3411" s="31">
        <f t="shared" si="640"/>
        <v>0.73447916666666668</v>
      </c>
      <c r="U3411" s="4">
        <f t="shared" si="647"/>
        <v>0</v>
      </c>
      <c r="V3411" s="4" t="str">
        <f t="shared" si="643"/>
        <v/>
      </c>
      <c r="W3411" s="18" t="str">
        <f>IF(V3411="","",VLOOKUP(L3411,日射量と図３!$A$4:$C$368,3,TRUE)*238.85/100)</f>
        <v/>
      </c>
      <c r="X3411" s="4" t="str">
        <f t="shared" si="648"/>
        <v/>
      </c>
      <c r="Y3411" s="4" t="str">
        <f t="shared" si="641"/>
        <v/>
      </c>
      <c r="Z3411" s="4" t="str">
        <f t="shared" si="642"/>
        <v/>
      </c>
      <c r="AA3411" s="4" t="str">
        <f>IF($V3411="","",IF(Y3411&lt;36,0,IF(AND(36&lt;=Y3411,Y3411&lt;71),VLOOKUP($W3411,日射量と図３!$E$6:$F$34,2,TRUE),IF(AND(71&lt;=Y3411,Y3411&lt;107),VLOOKUP($W3411,日射量と図３!$E$6:$G$34,3,TRUE),IF(AND(107&lt;=Y3411,Y3411&lt;143),VLOOKUP($W3411,日射量と図３!$E$6:$H$34,4,TRUE),VLOOKUP($W3411,日射量と図３!$E$6:$I$34,5,TRUE))))))</f>
        <v/>
      </c>
      <c r="AB3411" s="4" t="str">
        <f>IF($V3411="","",IF(Z3411&lt;36,0,IF(AND(36&lt;=Z3411,Z3411&lt;71),VLOOKUP($W3411,日射量と図３!$E$6:$F$34,2,TRUE),IF(AND(71&lt;=Z3411,Z3411&lt;107),VLOOKUP($W3411,日射量と図３!$E$6:$G$34,3,TRUE),IF(AND(107&lt;=Z3411,Z3411&lt;143),VLOOKUP($W3411,日射量と図３!$E$6:$H$34,4,TRUE),VLOOKUP($W3411,日射量と図３!$E$6:$I$34,5,TRUE))))))</f>
        <v/>
      </c>
      <c r="AC3411" s="382" t="str">
        <f t="shared" si="649"/>
        <v/>
      </c>
      <c r="AD3411" s="382" t="str">
        <f t="shared" si="650"/>
        <v/>
      </c>
    </row>
    <row r="3412" spans="11:30" ht="13.5" customHeight="1">
      <c r="K3412" s="4">
        <f t="shared" si="644"/>
        <v>10</v>
      </c>
      <c r="L3412" s="34">
        <v>43394</v>
      </c>
      <c r="M3412" s="4">
        <v>143</v>
      </c>
      <c r="N3412" s="4">
        <v>1</v>
      </c>
      <c r="O3412" s="31">
        <v>0</v>
      </c>
      <c r="P3412" s="35">
        <v>16.96</v>
      </c>
      <c r="Q3412" s="36">
        <f t="shared" si="645"/>
        <v>13</v>
      </c>
      <c r="R3412" s="4">
        <f t="shared" si="646"/>
        <v>0</v>
      </c>
      <c r="S3412" s="31">
        <f t="shared" si="639"/>
        <v>0.24079861111111112</v>
      </c>
      <c r="T3412" s="31">
        <f t="shared" si="640"/>
        <v>0.73447916666666668</v>
      </c>
      <c r="U3412" s="4">
        <f t="shared" si="647"/>
        <v>0</v>
      </c>
      <c r="V3412" s="4">
        <f t="shared" si="643"/>
        <v>0</v>
      </c>
      <c r="W3412" s="18">
        <f>IF(V3412="","",VLOOKUP(L3412,日射量と図３!$A$4:$C$368,3,TRUE)*238.85/100)</f>
        <v>28.661999999999999</v>
      </c>
      <c r="X3412" s="4">
        <f t="shared" si="648"/>
        <v>12</v>
      </c>
      <c r="Y3412" s="4">
        <f t="shared" si="641"/>
        <v>0</v>
      </c>
      <c r="Z3412" s="4">
        <f t="shared" si="642"/>
        <v>0</v>
      </c>
      <c r="AA3412" s="4">
        <f>IF($V3412="","",IF(Y3412&lt;36,0,IF(AND(36&lt;=Y3412,Y3412&lt;71),VLOOKUP($W3412,日射量と図３!$E$6:$F$34,2,TRUE),IF(AND(71&lt;=Y3412,Y3412&lt;107),VLOOKUP($W3412,日射量と図３!$E$6:$G$34,3,TRUE),IF(AND(107&lt;=Y3412,Y3412&lt;143),VLOOKUP($W3412,日射量と図３!$E$6:$H$34,4,TRUE),VLOOKUP($W3412,日射量と図３!$E$6:$I$34,5,TRUE))))))</f>
        <v>0</v>
      </c>
      <c r="AB3412" s="4">
        <f>IF($V3412="","",IF(Z3412&lt;36,0,IF(AND(36&lt;=Z3412,Z3412&lt;71),VLOOKUP($W3412,日射量と図３!$E$6:$F$34,2,TRUE),IF(AND(71&lt;=Z3412,Z3412&lt;107),VLOOKUP($W3412,日射量と図３!$E$6:$G$34,3,TRUE),IF(AND(107&lt;=Z3412,Z3412&lt;143),VLOOKUP($W3412,日射量と図３!$E$6:$H$34,4,TRUE),VLOOKUP($W3412,日射量と図３!$E$6:$I$34,5,TRUE))))))</f>
        <v>0</v>
      </c>
      <c r="AC3412" s="382">
        <f t="shared" si="649"/>
        <v>0</v>
      </c>
      <c r="AD3412" s="382">
        <f t="shared" si="650"/>
        <v>0</v>
      </c>
    </row>
    <row r="3413" spans="11:30" ht="13.5" customHeight="1">
      <c r="K3413" s="4">
        <f t="shared" si="644"/>
        <v>10</v>
      </c>
      <c r="L3413" s="34">
        <v>43394</v>
      </c>
      <c r="M3413" s="4">
        <v>143</v>
      </c>
      <c r="N3413" s="4">
        <v>2</v>
      </c>
      <c r="O3413" s="31">
        <v>4.1666666666666664E-2</v>
      </c>
      <c r="P3413" s="35">
        <v>16.479999999999997</v>
      </c>
      <c r="Q3413" s="36">
        <f t="shared" si="645"/>
        <v>13</v>
      </c>
      <c r="R3413" s="4">
        <f t="shared" si="646"/>
        <v>0</v>
      </c>
      <c r="S3413" s="31">
        <f t="shared" ref="S3413:S3476" si="651">VLOOKUP(K3413,$AF$38:$AH$49,2,TRUE)</f>
        <v>0.24079861111111112</v>
      </c>
      <c r="T3413" s="31">
        <f t="shared" ref="T3413:T3476" si="652">VLOOKUP(K3413,$AF$38:$AH$49,3,TRUE)</f>
        <v>0.73447916666666668</v>
      </c>
      <c r="U3413" s="4">
        <f t="shared" si="647"/>
        <v>0</v>
      </c>
      <c r="V3413" s="4" t="str">
        <f t="shared" si="643"/>
        <v/>
      </c>
      <c r="W3413" s="18" t="str">
        <f>IF(V3413="","",VLOOKUP(L3413,日射量と図３!$A$4:$C$368,3,TRUE)*238.85/100)</f>
        <v/>
      </c>
      <c r="X3413" s="4" t="str">
        <f t="shared" si="648"/>
        <v/>
      </c>
      <c r="Y3413" s="4" t="str">
        <f t="shared" si="641"/>
        <v/>
      </c>
      <c r="Z3413" s="4" t="str">
        <f t="shared" si="642"/>
        <v/>
      </c>
      <c r="AA3413" s="4" t="str">
        <f>IF($V3413="","",IF(Y3413&lt;36,0,IF(AND(36&lt;=Y3413,Y3413&lt;71),VLOOKUP($W3413,日射量と図３!$E$6:$F$34,2,TRUE),IF(AND(71&lt;=Y3413,Y3413&lt;107),VLOOKUP($W3413,日射量と図３!$E$6:$G$34,3,TRUE),IF(AND(107&lt;=Y3413,Y3413&lt;143),VLOOKUP($W3413,日射量と図３!$E$6:$H$34,4,TRUE),VLOOKUP($W3413,日射量と図３!$E$6:$I$34,5,TRUE))))))</f>
        <v/>
      </c>
      <c r="AB3413" s="4" t="str">
        <f>IF($V3413="","",IF(Z3413&lt;36,0,IF(AND(36&lt;=Z3413,Z3413&lt;71),VLOOKUP($W3413,日射量と図３!$E$6:$F$34,2,TRUE),IF(AND(71&lt;=Z3413,Z3413&lt;107),VLOOKUP($W3413,日射量と図３!$E$6:$G$34,3,TRUE),IF(AND(107&lt;=Z3413,Z3413&lt;143),VLOOKUP($W3413,日射量と図３!$E$6:$H$34,4,TRUE),VLOOKUP($W3413,日射量と図３!$E$6:$I$34,5,TRUE))))))</f>
        <v/>
      </c>
      <c r="AC3413" s="382" t="str">
        <f t="shared" si="649"/>
        <v/>
      </c>
      <c r="AD3413" s="382" t="str">
        <f t="shared" si="650"/>
        <v/>
      </c>
    </row>
    <row r="3414" spans="11:30" ht="13.5" customHeight="1">
      <c r="K3414" s="4">
        <f t="shared" si="644"/>
        <v>10</v>
      </c>
      <c r="L3414" s="34">
        <v>43394</v>
      </c>
      <c r="M3414" s="4">
        <v>143</v>
      </c>
      <c r="N3414" s="4">
        <v>3</v>
      </c>
      <c r="O3414" s="31">
        <v>8.3333333333333329E-2</v>
      </c>
      <c r="P3414" s="35">
        <v>16.18</v>
      </c>
      <c r="Q3414" s="36">
        <f t="shared" si="645"/>
        <v>13</v>
      </c>
      <c r="R3414" s="4">
        <f t="shared" si="646"/>
        <v>0</v>
      </c>
      <c r="S3414" s="31">
        <f t="shared" si="651"/>
        <v>0.24079861111111112</v>
      </c>
      <c r="T3414" s="31">
        <f t="shared" si="652"/>
        <v>0.73447916666666668</v>
      </c>
      <c r="U3414" s="4">
        <f t="shared" si="647"/>
        <v>0</v>
      </c>
      <c r="V3414" s="4" t="str">
        <f t="shared" si="643"/>
        <v/>
      </c>
      <c r="W3414" s="18" t="str">
        <f>IF(V3414="","",VLOOKUP(L3414,日射量と図３!$A$4:$C$368,3,TRUE)*238.85/100)</f>
        <v/>
      </c>
      <c r="X3414" s="4" t="str">
        <f t="shared" si="648"/>
        <v/>
      </c>
      <c r="Y3414" s="4" t="str">
        <f t="shared" si="641"/>
        <v/>
      </c>
      <c r="Z3414" s="4" t="str">
        <f t="shared" si="642"/>
        <v/>
      </c>
      <c r="AA3414" s="4" t="str">
        <f>IF($V3414="","",IF(Y3414&lt;36,0,IF(AND(36&lt;=Y3414,Y3414&lt;71),VLOOKUP($W3414,日射量と図３!$E$6:$F$34,2,TRUE),IF(AND(71&lt;=Y3414,Y3414&lt;107),VLOOKUP($W3414,日射量と図３!$E$6:$G$34,3,TRUE),IF(AND(107&lt;=Y3414,Y3414&lt;143),VLOOKUP($W3414,日射量と図３!$E$6:$H$34,4,TRUE),VLOOKUP($W3414,日射量と図３!$E$6:$I$34,5,TRUE))))))</f>
        <v/>
      </c>
      <c r="AB3414" s="4" t="str">
        <f>IF($V3414="","",IF(Z3414&lt;36,0,IF(AND(36&lt;=Z3414,Z3414&lt;71),VLOOKUP($W3414,日射量と図３!$E$6:$F$34,2,TRUE),IF(AND(71&lt;=Z3414,Z3414&lt;107),VLOOKUP($W3414,日射量と図３!$E$6:$G$34,3,TRUE),IF(AND(107&lt;=Z3414,Z3414&lt;143),VLOOKUP($W3414,日射量と図３!$E$6:$H$34,4,TRUE),VLOOKUP($W3414,日射量と図３!$E$6:$I$34,5,TRUE))))))</f>
        <v/>
      </c>
      <c r="AC3414" s="382" t="str">
        <f t="shared" si="649"/>
        <v/>
      </c>
      <c r="AD3414" s="382" t="str">
        <f t="shared" si="650"/>
        <v/>
      </c>
    </row>
    <row r="3415" spans="11:30" ht="13.5" customHeight="1">
      <c r="K3415" s="4">
        <f t="shared" si="644"/>
        <v>10</v>
      </c>
      <c r="L3415" s="34">
        <v>43394</v>
      </c>
      <c r="M3415" s="4">
        <v>143</v>
      </c>
      <c r="N3415" s="4">
        <v>4</v>
      </c>
      <c r="O3415" s="31">
        <v>0.125</v>
      </c>
      <c r="P3415" s="35">
        <v>16.02</v>
      </c>
      <c r="Q3415" s="36">
        <f t="shared" si="645"/>
        <v>13</v>
      </c>
      <c r="R3415" s="4">
        <f t="shared" si="646"/>
        <v>0</v>
      </c>
      <c r="S3415" s="31">
        <f t="shared" si="651"/>
        <v>0.24079861111111112</v>
      </c>
      <c r="T3415" s="31">
        <f t="shared" si="652"/>
        <v>0.73447916666666668</v>
      </c>
      <c r="U3415" s="4">
        <f t="shared" si="647"/>
        <v>0</v>
      </c>
      <c r="V3415" s="4" t="str">
        <f t="shared" si="643"/>
        <v/>
      </c>
      <c r="W3415" s="18" t="str">
        <f>IF(V3415="","",VLOOKUP(L3415,日射量と図３!$A$4:$C$368,3,TRUE)*238.85/100)</f>
        <v/>
      </c>
      <c r="X3415" s="4" t="str">
        <f t="shared" si="648"/>
        <v/>
      </c>
      <c r="Y3415" s="4" t="str">
        <f t="shared" si="641"/>
        <v/>
      </c>
      <c r="Z3415" s="4" t="str">
        <f t="shared" si="642"/>
        <v/>
      </c>
      <c r="AA3415" s="4" t="str">
        <f>IF($V3415="","",IF(Y3415&lt;36,0,IF(AND(36&lt;=Y3415,Y3415&lt;71),VLOOKUP($W3415,日射量と図３!$E$6:$F$34,2,TRUE),IF(AND(71&lt;=Y3415,Y3415&lt;107),VLOOKUP($W3415,日射量と図３!$E$6:$G$34,3,TRUE),IF(AND(107&lt;=Y3415,Y3415&lt;143),VLOOKUP($W3415,日射量と図３!$E$6:$H$34,4,TRUE),VLOOKUP($W3415,日射量と図３!$E$6:$I$34,5,TRUE))))))</f>
        <v/>
      </c>
      <c r="AB3415" s="4" t="str">
        <f>IF($V3415="","",IF(Z3415&lt;36,0,IF(AND(36&lt;=Z3415,Z3415&lt;71),VLOOKUP($W3415,日射量と図３!$E$6:$F$34,2,TRUE),IF(AND(71&lt;=Z3415,Z3415&lt;107),VLOOKUP($W3415,日射量と図３!$E$6:$G$34,3,TRUE),IF(AND(107&lt;=Z3415,Z3415&lt;143),VLOOKUP($W3415,日射量と図３!$E$6:$H$34,4,TRUE),VLOOKUP($W3415,日射量と図３!$E$6:$I$34,5,TRUE))))))</f>
        <v/>
      </c>
      <c r="AC3415" s="382" t="str">
        <f t="shared" si="649"/>
        <v/>
      </c>
      <c r="AD3415" s="382" t="str">
        <f t="shared" si="650"/>
        <v/>
      </c>
    </row>
    <row r="3416" spans="11:30" ht="13.5" customHeight="1">
      <c r="K3416" s="4">
        <f t="shared" si="644"/>
        <v>10</v>
      </c>
      <c r="L3416" s="34">
        <v>43394</v>
      </c>
      <c r="M3416" s="4">
        <v>143</v>
      </c>
      <c r="N3416" s="4">
        <v>5</v>
      </c>
      <c r="O3416" s="31">
        <v>0.16666666666666666</v>
      </c>
      <c r="P3416" s="35">
        <v>15.7</v>
      </c>
      <c r="Q3416" s="36">
        <f t="shared" si="645"/>
        <v>15</v>
      </c>
      <c r="R3416" s="4">
        <f t="shared" si="646"/>
        <v>0</v>
      </c>
      <c r="S3416" s="31">
        <f t="shared" si="651"/>
        <v>0.24079861111111112</v>
      </c>
      <c r="T3416" s="31">
        <f t="shared" si="652"/>
        <v>0.73447916666666668</v>
      </c>
      <c r="U3416" s="4">
        <f t="shared" si="647"/>
        <v>0</v>
      </c>
      <c r="V3416" s="4" t="str">
        <f t="shared" si="643"/>
        <v/>
      </c>
      <c r="W3416" s="18" t="str">
        <f>IF(V3416="","",VLOOKUP(L3416,日射量と図３!$A$4:$C$368,3,TRUE)*238.85/100)</f>
        <v/>
      </c>
      <c r="X3416" s="4" t="str">
        <f t="shared" si="648"/>
        <v/>
      </c>
      <c r="Y3416" s="4" t="str">
        <f t="shared" si="641"/>
        <v/>
      </c>
      <c r="Z3416" s="4" t="str">
        <f t="shared" si="642"/>
        <v/>
      </c>
      <c r="AA3416" s="4" t="str">
        <f>IF($V3416="","",IF(Y3416&lt;36,0,IF(AND(36&lt;=Y3416,Y3416&lt;71),VLOOKUP($W3416,日射量と図３!$E$6:$F$34,2,TRUE),IF(AND(71&lt;=Y3416,Y3416&lt;107),VLOOKUP($W3416,日射量と図３!$E$6:$G$34,3,TRUE),IF(AND(107&lt;=Y3416,Y3416&lt;143),VLOOKUP($W3416,日射量と図３!$E$6:$H$34,4,TRUE),VLOOKUP($W3416,日射量と図３!$E$6:$I$34,5,TRUE))))))</f>
        <v/>
      </c>
      <c r="AB3416" s="4" t="str">
        <f>IF($V3416="","",IF(Z3416&lt;36,0,IF(AND(36&lt;=Z3416,Z3416&lt;71),VLOOKUP($W3416,日射量と図３!$E$6:$F$34,2,TRUE),IF(AND(71&lt;=Z3416,Z3416&lt;107),VLOOKUP($W3416,日射量と図３!$E$6:$G$34,3,TRUE),IF(AND(107&lt;=Z3416,Z3416&lt;143),VLOOKUP($W3416,日射量と図３!$E$6:$H$34,4,TRUE),VLOOKUP($W3416,日射量と図３!$E$6:$I$34,5,TRUE))))))</f>
        <v/>
      </c>
      <c r="AC3416" s="382" t="str">
        <f t="shared" si="649"/>
        <v/>
      </c>
      <c r="AD3416" s="382" t="str">
        <f t="shared" si="650"/>
        <v/>
      </c>
    </row>
    <row r="3417" spans="11:30" ht="13.5" customHeight="1">
      <c r="K3417" s="4">
        <f t="shared" si="644"/>
        <v>10</v>
      </c>
      <c r="L3417" s="34">
        <v>43394</v>
      </c>
      <c r="M3417" s="4">
        <v>143</v>
      </c>
      <c r="N3417" s="4">
        <v>6</v>
      </c>
      <c r="O3417" s="31">
        <v>0.20833333333333334</v>
      </c>
      <c r="P3417" s="35">
        <v>15.530000000000001</v>
      </c>
      <c r="Q3417" s="36">
        <f t="shared" si="645"/>
        <v>15</v>
      </c>
      <c r="R3417" s="4">
        <f t="shared" si="646"/>
        <v>0</v>
      </c>
      <c r="S3417" s="31">
        <f t="shared" si="651"/>
        <v>0.24079861111111112</v>
      </c>
      <c r="T3417" s="31">
        <f t="shared" si="652"/>
        <v>0.73447916666666668</v>
      </c>
      <c r="U3417" s="4">
        <f t="shared" si="647"/>
        <v>0</v>
      </c>
      <c r="V3417" s="4" t="str">
        <f t="shared" si="643"/>
        <v/>
      </c>
      <c r="W3417" s="18" t="str">
        <f>IF(V3417="","",VLOOKUP(L3417,日射量と図３!$A$4:$C$368,3,TRUE)*238.85/100)</f>
        <v/>
      </c>
      <c r="X3417" s="4" t="str">
        <f t="shared" si="648"/>
        <v/>
      </c>
      <c r="Y3417" s="4" t="str">
        <f t="shared" si="641"/>
        <v/>
      </c>
      <c r="Z3417" s="4" t="str">
        <f t="shared" si="642"/>
        <v/>
      </c>
      <c r="AA3417" s="4" t="str">
        <f>IF($V3417="","",IF(Y3417&lt;36,0,IF(AND(36&lt;=Y3417,Y3417&lt;71),VLOOKUP($W3417,日射量と図３!$E$6:$F$34,2,TRUE),IF(AND(71&lt;=Y3417,Y3417&lt;107),VLOOKUP($W3417,日射量と図３!$E$6:$G$34,3,TRUE),IF(AND(107&lt;=Y3417,Y3417&lt;143),VLOOKUP($W3417,日射量と図３!$E$6:$H$34,4,TRUE),VLOOKUP($W3417,日射量と図３!$E$6:$I$34,5,TRUE))))))</f>
        <v/>
      </c>
      <c r="AB3417" s="4" t="str">
        <f>IF($V3417="","",IF(Z3417&lt;36,0,IF(AND(36&lt;=Z3417,Z3417&lt;71),VLOOKUP($W3417,日射量と図３!$E$6:$F$34,2,TRUE),IF(AND(71&lt;=Z3417,Z3417&lt;107),VLOOKUP($W3417,日射量と図３!$E$6:$G$34,3,TRUE),IF(AND(107&lt;=Z3417,Z3417&lt;143),VLOOKUP($W3417,日射量と図３!$E$6:$H$34,4,TRUE),VLOOKUP($W3417,日射量と図３!$E$6:$I$34,5,TRUE))))))</f>
        <v/>
      </c>
      <c r="AC3417" s="382" t="str">
        <f t="shared" si="649"/>
        <v/>
      </c>
      <c r="AD3417" s="382" t="str">
        <f t="shared" si="650"/>
        <v/>
      </c>
    </row>
    <row r="3418" spans="11:30" ht="13.5" customHeight="1">
      <c r="K3418" s="4">
        <f t="shared" si="644"/>
        <v>10</v>
      </c>
      <c r="L3418" s="34">
        <v>43394</v>
      </c>
      <c r="M3418" s="4">
        <v>143</v>
      </c>
      <c r="N3418" s="4">
        <v>7</v>
      </c>
      <c r="O3418" s="31">
        <v>0.25</v>
      </c>
      <c r="P3418" s="35">
        <v>15.180000000000001</v>
      </c>
      <c r="Q3418" s="36">
        <f t="shared" si="645"/>
        <v>15</v>
      </c>
      <c r="R3418" s="4">
        <f t="shared" si="646"/>
        <v>0</v>
      </c>
      <c r="S3418" s="31">
        <f t="shared" si="651"/>
        <v>0.24079861111111112</v>
      </c>
      <c r="T3418" s="31">
        <f t="shared" si="652"/>
        <v>0.73447916666666668</v>
      </c>
      <c r="U3418" s="4">
        <f t="shared" si="647"/>
        <v>0</v>
      </c>
      <c r="V3418" s="4" t="str">
        <f t="shared" si="643"/>
        <v/>
      </c>
      <c r="W3418" s="18" t="str">
        <f>IF(V3418="","",VLOOKUP(L3418,日射量と図３!$A$4:$C$368,3,TRUE)*238.85/100)</f>
        <v/>
      </c>
      <c r="X3418" s="4" t="str">
        <f t="shared" si="648"/>
        <v/>
      </c>
      <c r="Y3418" s="4" t="str">
        <f t="shared" si="641"/>
        <v/>
      </c>
      <c r="Z3418" s="4" t="str">
        <f t="shared" si="642"/>
        <v/>
      </c>
      <c r="AA3418" s="4" t="str">
        <f>IF($V3418="","",IF(Y3418&lt;36,0,IF(AND(36&lt;=Y3418,Y3418&lt;71),VLOOKUP($W3418,日射量と図３!$E$6:$F$34,2,TRUE),IF(AND(71&lt;=Y3418,Y3418&lt;107),VLOOKUP($W3418,日射量と図３!$E$6:$G$34,3,TRUE),IF(AND(107&lt;=Y3418,Y3418&lt;143),VLOOKUP($W3418,日射量と図３!$E$6:$H$34,4,TRUE),VLOOKUP($W3418,日射量と図３!$E$6:$I$34,5,TRUE))))))</f>
        <v/>
      </c>
      <c r="AB3418" s="4" t="str">
        <f>IF($V3418="","",IF(Z3418&lt;36,0,IF(AND(36&lt;=Z3418,Z3418&lt;71),VLOOKUP($W3418,日射量と図３!$E$6:$F$34,2,TRUE),IF(AND(71&lt;=Z3418,Z3418&lt;107),VLOOKUP($W3418,日射量と図３!$E$6:$G$34,3,TRUE),IF(AND(107&lt;=Z3418,Z3418&lt;143),VLOOKUP($W3418,日射量と図３!$E$6:$H$34,4,TRUE),VLOOKUP($W3418,日射量と図３!$E$6:$I$34,5,TRUE))))))</f>
        <v/>
      </c>
      <c r="AC3418" s="382" t="str">
        <f t="shared" si="649"/>
        <v/>
      </c>
      <c r="AD3418" s="382" t="str">
        <f t="shared" si="650"/>
        <v/>
      </c>
    </row>
    <row r="3419" spans="11:30" ht="13.5" customHeight="1">
      <c r="K3419" s="4">
        <f t="shared" si="644"/>
        <v>10</v>
      </c>
      <c r="L3419" s="34">
        <v>43394</v>
      </c>
      <c r="M3419" s="4">
        <v>143</v>
      </c>
      <c r="N3419" s="4">
        <v>8</v>
      </c>
      <c r="O3419" s="31">
        <v>0.29166666666666669</v>
      </c>
      <c r="P3419" s="35">
        <v>15.580000000000002</v>
      </c>
      <c r="Q3419" s="36">
        <f t="shared" si="645"/>
        <v>12</v>
      </c>
      <c r="R3419" s="4">
        <f t="shared" si="646"/>
        <v>0</v>
      </c>
      <c r="S3419" s="31">
        <f t="shared" si="651"/>
        <v>0.24079861111111112</v>
      </c>
      <c r="T3419" s="31">
        <f t="shared" si="652"/>
        <v>0.73447916666666668</v>
      </c>
      <c r="U3419" s="4">
        <f t="shared" si="647"/>
        <v>0</v>
      </c>
      <c r="V3419" s="4" t="str">
        <f t="shared" si="643"/>
        <v/>
      </c>
      <c r="W3419" s="18" t="str">
        <f>IF(V3419="","",VLOOKUP(L3419,日射量と図３!$A$4:$C$368,3,TRUE)*238.85/100)</f>
        <v/>
      </c>
      <c r="X3419" s="4" t="str">
        <f t="shared" si="648"/>
        <v/>
      </c>
      <c r="Y3419" s="4" t="str">
        <f t="shared" si="641"/>
        <v/>
      </c>
      <c r="Z3419" s="4" t="str">
        <f t="shared" si="642"/>
        <v/>
      </c>
      <c r="AA3419" s="4" t="str">
        <f>IF($V3419="","",IF(Y3419&lt;36,0,IF(AND(36&lt;=Y3419,Y3419&lt;71),VLOOKUP($W3419,日射量と図３!$E$6:$F$34,2,TRUE),IF(AND(71&lt;=Y3419,Y3419&lt;107),VLOOKUP($W3419,日射量と図３!$E$6:$G$34,3,TRUE),IF(AND(107&lt;=Y3419,Y3419&lt;143),VLOOKUP($W3419,日射量と図３!$E$6:$H$34,4,TRUE),VLOOKUP($W3419,日射量と図３!$E$6:$I$34,5,TRUE))))))</f>
        <v/>
      </c>
      <c r="AB3419" s="4" t="str">
        <f>IF($V3419="","",IF(Z3419&lt;36,0,IF(AND(36&lt;=Z3419,Z3419&lt;71),VLOOKUP($W3419,日射量と図３!$E$6:$F$34,2,TRUE),IF(AND(71&lt;=Z3419,Z3419&lt;107),VLOOKUP($W3419,日射量と図３!$E$6:$G$34,3,TRUE),IF(AND(107&lt;=Z3419,Z3419&lt;143),VLOOKUP($W3419,日射量と図３!$E$6:$H$34,4,TRUE),VLOOKUP($W3419,日射量と図３!$E$6:$I$34,5,TRUE))))))</f>
        <v/>
      </c>
      <c r="AC3419" s="382" t="str">
        <f t="shared" si="649"/>
        <v/>
      </c>
      <c r="AD3419" s="382" t="str">
        <f t="shared" si="650"/>
        <v/>
      </c>
    </row>
    <row r="3420" spans="11:30" ht="13.5" customHeight="1">
      <c r="K3420" s="4">
        <f t="shared" si="644"/>
        <v>10</v>
      </c>
      <c r="L3420" s="34">
        <v>43394</v>
      </c>
      <c r="M3420" s="4">
        <v>143</v>
      </c>
      <c r="N3420" s="4">
        <v>9</v>
      </c>
      <c r="O3420" s="31">
        <v>0.33333333333333331</v>
      </c>
      <c r="P3420" s="35">
        <v>16.900000000000002</v>
      </c>
      <c r="Q3420" s="36">
        <f t="shared" si="645"/>
        <v>12</v>
      </c>
      <c r="R3420" s="4">
        <f t="shared" si="646"/>
        <v>0</v>
      </c>
      <c r="S3420" s="31">
        <f t="shared" si="651"/>
        <v>0.24079861111111112</v>
      </c>
      <c r="T3420" s="31">
        <f t="shared" si="652"/>
        <v>0.73447916666666668</v>
      </c>
      <c r="U3420" s="4">
        <f t="shared" si="647"/>
        <v>0</v>
      </c>
      <c r="V3420" s="4" t="str">
        <f t="shared" si="643"/>
        <v/>
      </c>
      <c r="W3420" s="18" t="str">
        <f>IF(V3420="","",VLOOKUP(L3420,日射量と図３!$A$4:$C$368,3,TRUE)*238.85/100)</f>
        <v/>
      </c>
      <c r="X3420" s="4" t="str">
        <f t="shared" si="648"/>
        <v/>
      </c>
      <c r="Y3420" s="4" t="str">
        <f t="shared" si="641"/>
        <v/>
      </c>
      <c r="Z3420" s="4" t="str">
        <f t="shared" si="642"/>
        <v/>
      </c>
      <c r="AA3420" s="4" t="str">
        <f>IF($V3420="","",IF(Y3420&lt;36,0,IF(AND(36&lt;=Y3420,Y3420&lt;71),VLOOKUP($W3420,日射量と図３!$E$6:$F$34,2,TRUE),IF(AND(71&lt;=Y3420,Y3420&lt;107),VLOOKUP($W3420,日射量と図３!$E$6:$G$34,3,TRUE),IF(AND(107&lt;=Y3420,Y3420&lt;143),VLOOKUP($W3420,日射量と図３!$E$6:$H$34,4,TRUE),VLOOKUP($W3420,日射量と図３!$E$6:$I$34,5,TRUE))))))</f>
        <v/>
      </c>
      <c r="AB3420" s="4" t="str">
        <f>IF($V3420="","",IF(Z3420&lt;36,0,IF(AND(36&lt;=Z3420,Z3420&lt;71),VLOOKUP($W3420,日射量と図３!$E$6:$F$34,2,TRUE),IF(AND(71&lt;=Z3420,Z3420&lt;107),VLOOKUP($W3420,日射量と図３!$E$6:$G$34,3,TRUE),IF(AND(107&lt;=Z3420,Z3420&lt;143),VLOOKUP($W3420,日射量と図３!$E$6:$H$34,4,TRUE),VLOOKUP($W3420,日射量と図３!$E$6:$I$34,5,TRUE))))))</f>
        <v/>
      </c>
      <c r="AC3420" s="382" t="str">
        <f t="shared" si="649"/>
        <v/>
      </c>
      <c r="AD3420" s="382" t="str">
        <f t="shared" si="650"/>
        <v/>
      </c>
    </row>
    <row r="3421" spans="11:30" ht="13.5" customHeight="1">
      <c r="K3421" s="4">
        <f t="shared" si="644"/>
        <v>10</v>
      </c>
      <c r="L3421" s="34">
        <v>43394</v>
      </c>
      <c r="M3421" s="4">
        <v>143</v>
      </c>
      <c r="N3421" s="4">
        <v>10</v>
      </c>
      <c r="O3421" s="31">
        <v>0.375</v>
      </c>
      <c r="P3421" s="35">
        <v>18.399999999999999</v>
      </c>
      <c r="Q3421" s="36">
        <f t="shared" si="645"/>
        <v>12</v>
      </c>
      <c r="R3421" s="4">
        <f t="shared" si="646"/>
        <v>0</v>
      </c>
      <c r="S3421" s="31">
        <f t="shared" si="651"/>
        <v>0.24079861111111112</v>
      </c>
      <c r="T3421" s="31">
        <f t="shared" si="652"/>
        <v>0.73447916666666668</v>
      </c>
      <c r="U3421" s="4">
        <f t="shared" si="647"/>
        <v>0</v>
      </c>
      <c r="V3421" s="4" t="str">
        <f t="shared" si="643"/>
        <v/>
      </c>
      <c r="W3421" s="18" t="str">
        <f>IF(V3421="","",VLOOKUP(L3421,日射量と図３!$A$4:$C$368,3,TRUE)*238.85/100)</f>
        <v/>
      </c>
      <c r="X3421" s="4" t="str">
        <f t="shared" si="648"/>
        <v/>
      </c>
      <c r="Y3421" s="4" t="str">
        <f t="shared" si="641"/>
        <v/>
      </c>
      <c r="Z3421" s="4" t="str">
        <f t="shared" si="642"/>
        <v/>
      </c>
      <c r="AA3421" s="4" t="str">
        <f>IF($V3421="","",IF(Y3421&lt;36,0,IF(AND(36&lt;=Y3421,Y3421&lt;71),VLOOKUP($W3421,日射量と図３!$E$6:$F$34,2,TRUE),IF(AND(71&lt;=Y3421,Y3421&lt;107),VLOOKUP($W3421,日射量と図３!$E$6:$G$34,3,TRUE),IF(AND(107&lt;=Y3421,Y3421&lt;143),VLOOKUP($W3421,日射量と図３!$E$6:$H$34,4,TRUE),VLOOKUP($W3421,日射量と図３!$E$6:$I$34,5,TRUE))))))</f>
        <v/>
      </c>
      <c r="AB3421" s="4" t="str">
        <f>IF($V3421="","",IF(Z3421&lt;36,0,IF(AND(36&lt;=Z3421,Z3421&lt;71),VLOOKUP($W3421,日射量と図３!$E$6:$F$34,2,TRUE),IF(AND(71&lt;=Z3421,Z3421&lt;107),VLOOKUP($W3421,日射量と図３!$E$6:$G$34,3,TRUE),IF(AND(107&lt;=Z3421,Z3421&lt;143),VLOOKUP($W3421,日射量と図３!$E$6:$H$34,4,TRUE),VLOOKUP($W3421,日射量と図３!$E$6:$I$34,5,TRUE))))))</f>
        <v/>
      </c>
      <c r="AC3421" s="382" t="str">
        <f t="shared" si="649"/>
        <v/>
      </c>
      <c r="AD3421" s="382" t="str">
        <f t="shared" si="650"/>
        <v/>
      </c>
    </row>
    <row r="3422" spans="11:30" ht="13.5" customHeight="1">
      <c r="K3422" s="4">
        <f t="shared" si="644"/>
        <v>10</v>
      </c>
      <c r="L3422" s="34">
        <v>43394</v>
      </c>
      <c r="M3422" s="4">
        <v>143</v>
      </c>
      <c r="N3422" s="4">
        <v>11</v>
      </c>
      <c r="O3422" s="31">
        <v>0.41666666666666669</v>
      </c>
      <c r="P3422" s="35">
        <v>19.38</v>
      </c>
      <c r="Q3422" s="36">
        <f t="shared" si="645"/>
        <v>12</v>
      </c>
      <c r="R3422" s="4">
        <f t="shared" si="646"/>
        <v>0</v>
      </c>
      <c r="S3422" s="31">
        <f t="shared" si="651"/>
        <v>0.24079861111111112</v>
      </c>
      <c r="T3422" s="31">
        <f t="shared" si="652"/>
        <v>0.73447916666666668</v>
      </c>
      <c r="U3422" s="4">
        <f t="shared" si="647"/>
        <v>0</v>
      </c>
      <c r="V3422" s="4" t="str">
        <f t="shared" si="643"/>
        <v/>
      </c>
      <c r="W3422" s="18" t="str">
        <f>IF(V3422="","",VLOOKUP(L3422,日射量と図３!$A$4:$C$368,3,TRUE)*238.85/100)</f>
        <v/>
      </c>
      <c r="X3422" s="4" t="str">
        <f t="shared" si="648"/>
        <v/>
      </c>
      <c r="Y3422" s="4" t="str">
        <f t="shared" si="641"/>
        <v/>
      </c>
      <c r="Z3422" s="4" t="str">
        <f t="shared" si="642"/>
        <v/>
      </c>
      <c r="AA3422" s="4" t="str">
        <f>IF($V3422="","",IF(Y3422&lt;36,0,IF(AND(36&lt;=Y3422,Y3422&lt;71),VLOOKUP($W3422,日射量と図３!$E$6:$F$34,2,TRUE),IF(AND(71&lt;=Y3422,Y3422&lt;107),VLOOKUP($W3422,日射量と図３!$E$6:$G$34,3,TRUE),IF(AND(107&lt;=Y3422,Y3422&lt;143),VLOOKUP($W3422,日射量と図３!$E$6:$H$34,4,TRUE),VLOOKUP($W3422,日射量と図３!$E$6:$I$34,5,TRUE))))))</f>
        <v/>
      </c>
      <c r="AB3422" s="4" t="str">
        <f>IF($V3422="","",IF(Z3422&lt;36,0,IF(AND(36&lt;=Z3422,Z3422&lt;71),VLOOKUP($W3422,日射量と図３!$E$6:$F$34,2,TRUE),IF(AND(71&lt;=Z3422,Z3422&lt;107),VLOOKUP($W3422,日射量と図３!$E$6:$G$34,3,TRUE),IF(AND(107&lt;=Z3422,Z3422&lt;143),VLOOKUP($W3422,日射量と図３!$E$6:$H$34,4,TRUE),VLOOKUP($W3422,日射量と図３!$E$6:$I$34,5,TRUE))))))</f>
        <v/>
      </c>
      <c r="AC3422" s="382" t="str">
        <f t="shared" si="649"/>
        <v/>
      </c>
      <c r="AD3422" s="382" t="str">
        <f t="shared" si="650"/>
        <v/>
      </c>
    </row>
    <row r="3423" spans="11:30" ht="13.5" customHeight="1">
      <c r="K3423" s="4">
        <f t="shared" si="644"/>
        <v>10</v>
      </c>
      <c r="L3423" s="34">
        <v>43394</v>
      </c>
      <c r="M3423" s="4">
        <v>143</v>
      </c>
      <c r="N3423" s="4">
        <v>12</v>
      </c>
      <c r="O3423" s="31">
        <v>0.45833333333333331</v>
      </c>
      <c r="P3423" s="35">
        <v>20.65</v>
      </c>
      <c r="Q3423" s="36">
        <f t="shared" si="645"/>
        <v>12</v>
      </c>
      <c r="R3423" s="4">
        <f t="shared" si="646"/>
        <v>0</v>
      </c>
      <c r="S3423" s="31">
        <f t="shared" si="651"/>
        <v>0.24079861111111112</v>
      </c>
      <c r="T3423" s="31">
        <f t="shared" si="652"/>
        <v>0.73447916666666668</v>
      </c>
      <c r="U3423" s="4">
        <f t="shared" si="647"/>
        <v>0</v>
      </c>
      <c r="V3423" s="4" t="str">
        <f t="shared" si="643"/>
        <v/>
      </c>
      <c r="W3423" s="18" t="str">
        <f>IF(V3423="","",VLOOKUP(L3423,日射量と図３!$A$4:$C$368,3,TRUE)*238.85/100)</f>
        <v/>
      </c>
      <c r="X3423" s="4" t="str">
        <f t="shared" si="648"/>
        <v/>
      </c>
      <c r="Y3423" s="4" t="str">
        <f t="shared" ref="Y3423:Y3486" si="653">IF(V3423="","",$AH$30*V3423/(($AG$18/$AH$18)*X3423))</f>
        <v/>
      </c>
      <c r="Z3423" s="4" t="str">
        <f t="shared" ref="Z3423:Z3486" si="654">IF(V3423="","",$AH$30*V3423/(($AG$19/$AH$19)*X3423))</f>
        <v/>
      </c>
      <c r="AA3423" s="4" t="str">
        <f>IF($V3423="","",IF(Y3423&lt;36,0,IF(AND(36&lt;=Y3423,Y3423&lt;71),VLOOKUP($W3423,日射量と図３!$E$6:$F$34,2,TRUE),IF(AND(71&lt;=Y3423,Y3423&lt;107),VLOOKUP($W3423,日射量と図３!$E$6:$G$34,3,TRUE),IF(AND(107&lt;=Y3423,Y3423&lt;143),VLOOKUP($W3423,日射量と図３!$E$6:$H$34,4,TRUE),VLOOKUP($W3423,日射量と図３!$E$6:$I$34,5,TRUE))))))</f>
        <v/>
      </c>
      <c r="AB3423" s="4" t="str">
        <f>IF($V3423="","",IF(Z3423&lt;36,0,IF(AND(36&lt;=Z3423,Z3423&lt;71),VLOOKUP($W3423,日射量と図３!$E$6:$F$34,2,TRUE),IF(AND(71&lt;=Z3423,Z3423&lt;107),VLOOKUP($W3423,日射量と図３!$E$6:$G$34,3,TRUE),IF(AND(107&lt;=Z3423,Z3423&lt;143),VLOOKUP($W3423,日射量と図３!$E$6:$H$34,4,TRUE),VLOOKUP($W3423,日射量と図３!$E$6:$I$34,5,TRUE))))))</f>
        <v/>
      </c>
      <c r="AC3423" s="382" t="str">
        <f t="shared" si="649"/>
        <v/>
      </c>
      <c r="AD3423" s="382" t="str">
        <f t="shared" si="650"/>
        <v/>
      </c>
    </row>
    <row r="3424" spans="11:30" ht="13.5" customHeight="1">
      <c r="K3424" s="4">
        <f t="shared" si="644"/>
        <v>10</v>
      </c>
      <c r="L3424" s="34">
        <v>43394</v>
      </c>
      <c r="M3424" s="4">
        <v>143</v>
      </c>
      <c r="N3424" s="4">
        <v>13</v>
      </c>
      <c r="O3424" s="31">
        <v>0.5</v>
      </c>
      <c r="P3424" s="35">
        <v>21.7</v>
      </c>
      <c r="Q3424" s="36">
        <f t="shared" si="645"/>
        <v>12</v>
      </c>
      <c r="R3424" s="4">
        <f t="shared" si="646"/>
        <v>0</v>
      </c>
      <c r="S3424" s="31">
        <f t="shared" si="651"/>
        <v>0.24079861111111112</v>
      </c>
      <c r="T3424" s="31">
        <f t="shared" si="652"/>
        <v>0.73447916666666668</v>
      </c>
      <c r="U3424" s="4">
        <f t="shared" si="647"/>
        <v>0</v>
      </c>
      <c r="V3424" s="4" t="str">
        <f t="shared" si="643"/>
        <v/>
      </c>
      <c r="W3424" s="18" t="str">
        <f>IF(V3424="","",VLOOKUP(L3424,日射量と図３!$A$4:$C$368,3,TRUE)*238.85/100)</f>
        <v/>
      </c>
      <c r="X3424" s="4" t="str">
        <f t="shared" si="648"/>
        <v/>
      </c>
      <c r="Y3424" s="4" t="str">
        <f t="shared" si="653"/>
        <v/>
      </c>
      <c r="Z3424" s="4" t="str">
        <f t="shared" si="654"/>
        <v/>
      </c>
      <c r="AA3424" s="4" t="str">
        <f>IF($V3424="","",IF(Y3424&lt;36,0,IF(AND(36&lt;=Y3424,Y3424&lt;71),VLOOKUP($W3424,日射量と図３!$E$6:$F$34,2,TRUE),IF(AND(71&lt;=Y3424,Y3424&lt;107),VLOOKUP($W3424,日射量と図３!$E$6:$G$34,3,TRUE),IF(AND(107&lt;=Y3424,Y3424&lt;143),VLOOKUP($W3424,日射量と図３!$E$6:$H$34,4,TRUE),VLOOKUP($W3424,日射量と図３!$E$6:$I$34,5,TRUE))))))</f>
        <v/>
      </c>
      <c r="AB3424" s="4" t="str">
        <f>IF($V3424="","",IF(Z3424&lt;36,0,IF(AND(36&lt;=Z3424,Z3424&lt;71),VLOOKUP($W3424,日射量と図３!$E$6:$F$34,2,TRUE),IF(AND(71&lt;=Z3424,Z3424&lt;107),VLOOKUP($W3424,日射量と図３!$E$6:$G$34,3,TRUE),IF(AND(107&lt;=Z3424,Z3424&lt;143),VLOOKUP($W3424,日射量と図３!$E$6:$H$34,4,TRUE),VLOOKUP($W3424,日射量と図３!$E$6:$I$34,5,TRUE))))))</f>
        <v/>
      </c>
      <c r="AC3424" s="382" t="str">
        <f t="shared" si="649"/>
        <v/>
      </c>
      <c r="AD3424" s="382" t="str">
        <f t="shared" si="650"/>
        <v/>
      </c>
    </row>
    <row r="3425" spans="11:30" ht="13.5" customHeight="1">
      <c r="K3425" s="4">
        <f t="shared" si="644"/>
        <v>10</v>
      </c>
      <c r="L3425" s="34">
        <v>43394</v>
      </c>
      <c r="M3425" s="4">
        <v>143</v>
      </c>
      <c r="N3425" s="4">
        <v>14</v>
      </c>
      <c r="O3425" s="31">
        <v>0.54166666666666663</v>
      </c>
      <c r="P3425" s="35">
        <v>22.33</v>
      </c>
      <c r="Q3425" s="36">
        <f t="shared" si="645"/>
        <v>12</v>
      </c>
      <c r="R3425" s="4">
        <f t="shared" si="646"/>
        <v>0</v>
      </c>
      <c r="S3425" s="31">
        <f t="shared" si="651"/>
        <v>0.24079861111111112</v>
      </c>
      <c r="T3425" s="31">
        <f t="shared" si="652"/>
        <v>0.73447916666666668</v>
      </c>
      <c r="U3425" s="4">
        <f t="shared" si="647"/>
        <v>0</v>
      </c>
      <c r="V3425" s="4" t="str">
        <f t="shared" si="643"/>
        <v/>
      </c>
      <c r="W3425" s="18" t="str">
        <f>IF(V3425="","",VLOOKUP(L3425,日射量と図３!$A$4:$C$368,3,TRUE)*238.85/100)</f>
        <v/>
      </c>
      <c r="X3425" s="4" t="str">
        <f t="shared" si="648"/>
        <v/>
      </c>
      <c r="Y3425" s="4" t="str">
        <f t="shared" si="653"/>
        <v/>
      </c>
      <c r="Z3425" s="4" t="str">
        <f t="shared" si="654"/>
        <v/>
      </c>
      <c r="AA3425" s="4" t="str">
        <f>IF($V3425="","",IF(Y3425&lt;36,0,IF(AND(36&lt;=Y3425,Y3425&lt;71),VLOOKUP($W3425,日射量と図３!$E$6:$F$34,2,TRUE),IF(AND(71&lt;=Y3425,Y3425&lt;107),VLOOKUP($W3425,日射量と図３!$E$6:$G$34,3,TRUE),IF(AND(107&lt;=Y3425,Y3425&lt;143),VLOOKUP($W3425,日射量と図３!$E$6:$H$34,4,TRUE),VLOOKUP($W3425,日射量と図３!$E$6:$I$34,5,TRUE))))))</f>
        <v/>
      </c>
      <c r="AB3425" s="4" t="str">
        <f>IF($V3425="","",IF(Z3425&lt;36,0,IF(AND(36&lt;=Z3425,Z3425&lt;71),VLOOKUP($W3425,日射量と図３!$E$6:$F$34,2,TRUE),IF(AND(71&lt;=Z3425,Z3425&lt;107),VLOOKUP($W3425,日射量と図３!$E$6:$G$34,3,TRUE),IF(AND(107&lt;=Z3425,Z3425&lt;143),VLOOKUP($W3425,日射量と図３!$E$6:$H$34,4,TRUE),VLOOKUP($W3425,日射量と図３!$E$6:$I$34,5,TRUE))))))</f>
        <v/>
      </c>
      <c r="AC3425" s="382" t="str">
        <f t="shared" si="649"/>
        <v/>
      </c>
      <c r="AD3425" s="382" t="str">
        <f t="shared" si="650"/>
        <v/>
      </c>
    </row>
    <row r="3426" spans="11:30" ht="13.5" customHeight="1">
      <c r="K3426" s="4">
        <f t="shared" si="644"/>
        <v>10</v>
      </c>
      <c r="L3426" s="34">
        <v>43394</v>
      </c>
      <c r="M3426" s="4">
        <v>143</v>
      </c>
      <c r="N3426" s="4">
        <v>15</v>
      </c>
      <c r="O3426" s="31">
        <v>0.58333333333333337</v>
      </c>
      <c r="P3426" s="35">
        <v>22.7</v>
      </c>
      <c r="Q3426" s="36">
        <f t="shared" si="645"/>
        <v>12</v>
      </c>
      <c r="R3426" s="4">
        <f t="shared" si="646"/>
        <v>0</v>
      </c>
      <c r="S3426" s="31">
        <f t="shared" si="651"/>
        <v>0.24079861111111112</v>
      </c>
      <c r="T3426" s="31">
        <f t="shared" si="652"/>
        <v>0.73447916666666668</v>
      </c>
      <c r="U3426" s="4">
        <f t="shared" si="647"/>
        <v>0</v>
      </c>
      <c r="V3426" s="4" t="str">
        <f t="shared" si="643"/>
        <v/>
      </c>
      <c r="W3426" s="18" t="str">
        <f>IF(V3426="","",VLOOKUP(L3426,日射量と図３!$A$4:$C$368,3,TRUE)*238.85/100)</f>
        <v/>
      </c>
      <c r="X3426" s="4" t="str">
        <f t="shared" si="648"/>
        <v/>
      </c>
      <c r="Y3426" s="4" t="str">
        <f t="shared" si="653"/>
        <v/>
      </c>
      <c r="Z3426" s="4" t="str">
        <f t="shared" si="654"/>
        <v/>
      </c>
      <c r="AA3426" s="4" t="str">
        <f>IF($V3426="","",IF(Y3426&lt;36,0,IF(AND(36&lt;=Y3426,Y3426&lt;71),VLOOKUP($W3426,日射量と図３!$E$6:$F$34,2,TRUE),IF(AND(71&lt;=Y3426,Y3426&lt;107),VLOOKUP($W3426,日射量と図３!$E$6:$G$34,3,TRUE),IF(AND(107&lt;=Y3426,Y3426&lt;143),VLOOKUP($W3426,日射量と図３!$E$6:$H$34,4,TRUE),VLOOKUP($W3426,日射量と図３!$E$6:$I$34,5,TRUE))))))</f>
        <v/>
      </c>
      <c r="AB3426" s="4" t="str">
        <f>IF($V3426="","",IF(Z3426&lt;36,0,IF(AND(36&lt;=Z3426,Z3426&lt;71),VLOOKUP($W3426,日射量と図３!$E$6:$F$34,2,TRUE),IF(AND(71&lt;=Z3426,Z3426&lt;107),VLOOKUP($W3426,日射量と図３!$E$6:$G$34,3,TRUE),IF(AND(107&lt;=Z3426,Z3426&lt;143),VLOOKUP($W3426,日射量と図３!$E$6:$H$34,4,TRUE),VLOOKUP($W3426,日射量と図３!$E$6:$I$34,5,TRUE))))))</f>
        <v/>
      </c>
      <c r="AC3426" s="382" t="str">
        <f t="shared" si="649"/>
        <v/>
      </c>
      <c r="AD3426" s="382" t="str">
        <f t="shared" si="650"/>
        <v/>
      </c>
    </row>
    <row r="3427" spans="11:30" ht="13.5" customHeight="1">
      <c r="K3427" s="4">
        <f t="shared" si="644"/>
        <v>10</v>
      </c>
      <c r="L3427" s="34">
        <v>43394</v>
      </c>
      <c r="M3427" s="4">
        <v>143</v>
      </c>
      <c r="N3427" s="4">
        <v>16</v>
      </c>
      <c r="O3427" s="31">
        <v>0.625</v>
      </c>
      <c r="P3427" s="35">
        <v>22.36</v>
      </c>
      <c r="Q3427" s="36">
        <f t="shared" si="645"/>
        <v>16</v>
      </c>
      <c r="R3427" s="4">
        <f t="shared" si="646"/>
        <v>0</v>
      </c>
      <c r="S3427" s="31">
        <f t="shared" si="651"/>
        <v>0.24079861111111112</v>
      </c>
      <c r="T3427" s="31">
        <f t="shared" si="652"/>
        <v>0.73447916666666668</v>
      </c>
      <c r="U3427" s="4">
        <f t="shared" si="647"/>
        <v>0</v>
      </c>
      <c r="V3427" s="4" t="str">
        <f t="shared" si="643"/>
        <v/>
      </c>
      <c r="W3427" s="18" t="str">
        <f>IF(V3427="","",VLOOKUP(L3427,日射量と図３!$A$4:$C$368,3,TRUE)*238.85/100)</f>
        <v/>
      </c>
      <c r="X3427" s="4" t="str">
        <f t="shared" si="648"/>
        <v/>
      </c>
      <c r="Y3427" s="4" t="str">
        <f t="shared" si="653"/>
        <v/>
      </c>
      <c r="Z3427" s="4" t="str">
        <f t="shared" si="654"/>
        <v/>
      </c>
      <c r="AA3427" s="4" t="str">
        <f>IF($V3427="","",IF(Y3427&lt;36,0,IF(AND(36&lt;=Y3427,Y3427&lt;71),VLOOKUP($W3427,日射量と図３!$E$6:$F$34,2,TRUE),IF(AND(71&lt;=Y3427,Y3427&lt;107),VLOOKUP($W3427,日射量と図３!$E$6:$G$34,3,TRUE),IF(AND(107&lt;=Y3427,Y3427&lt;143),VLOOKUP($W3427,日射量と図３!$E$6:$H$34,4,TRUE),VLOOKUP($W3427,日射量と図３!$E$6:$I$34,5,TRUE))))))</f>
        <v/>
      </c>
      <c r="AB3427" s="4" t="str">
        <f>IF($V3427="","",IF(Z3427&lt;36,0,IF(AND(36&lt;=Z3427,Z3427&lt;71),VLOOKUP($W3427,日射量と図３!$E$6:$F$34,2,TRUE),IF(AND(71&lt;=Z3427,Z3427&lt;107),VLOOKUP($W3427,日射量と図３!$E$6:$G$34,3,TRUE),IF(AND(107&lt;=Z3427,Z3427&lt;143),VLOOKUP($W3427,日射量と図３!$E$6:$H$34,4,TRUE),VLOOKUP($W3427,日射量と図３!$E$6:$I$34,5,TRUE))))))</f>
        <v/>
      </c>
      <c r="AC3427" s="382" t="str">
        <f t="shared" si="649"/>
        <v/>
      </c>
      <c r="AD3427" s="382" t="str">
        <f t="shared" si="650"/>
        <v/>
      </c>
    </row>
    <row r="3428" spans="11:30" ht="13.5" customHeight="1">
      <c r="K3428" s="4">
        <f t="shared" si="644"/>
        <v>10</v>
      </c>
      <c r="L3428" s="34">
        <v>43394</v>
      </c>
      <c r="M3428" s="4">
        <v>143</v>
      </c>
      <c r="N3428" s="4">
        <v>17</v>
      </c>
      <c r="O3428" s="31">
        <v>0.66666666666666663</v>
      </c>
      <c r="P3428" s="35">
        <v>21.810000000000002</v>
      </c>
      <c r="Q3428" s="36">
        <f t="shared" si="645"/>
        <v>16</v>
      </c>
      <c r="R3428" s="4">
        <f t="shared" si="646"/>
        <v>0</v>
      </c>
      <c r="S3428" s="31">
        <f t="shared" si="651"/>
        <v>0.24079861111111112</v>
      </c>
      <c r="T3428" s="31">
        <f t="shared" si="652"/>
        <v>0.73447916666666668</v>
      </c>
      <c r="U3428" s="4">
        <f t="shared" si="647"/>
        <v>0</v>
      </c>
      <c r="V3428" s="4" t="str">
        <f t="shared" si="643"/>
        <v/>
      </c>
      <c r="W3428" s="18" t="str">
        <f>IF(V3428="","",VLOOKUP(L3428,日射量と図３!$A$4:$C$368,3,TRUE)*238.85/100)</f>
        <v/>
      </c>
      <c r="X3428" s="4" t="str">
        <f t="shared" si="648"/>
        <v/>
      </c>
      <c r="Y3428" s="4" t="str">
        <f t="shared" si="653"/>
        <v/>
      </c>
      <c r="Z3428" s="4" t="str">
        <f t="shared" si="654"/>
        <v/>
      </c>
      <c r="AA3428" s="4" t="str">
        <f>IF($V3428="","",IF(Y3428&lt;36,0,IF(AND(36&lt;=Y3428,Y3428&lt;71),VLOOKUP($W3428,日射量と図３!$E$6:$F$34,2,TRUE),IF(AND(71&lt;=Y3428,Y3428&lt;107),VLOOKUP($W3428,日射量と図３!$E$6:$G$34,3,TRUE),IF(AND(107&lt;=Y3428,Y3428&lt;143),VLOOKUP($W3428,日射量と図３!$E$6:$H$34,4,TRUE),VLOOKUP($W3428,日射量と図３!$E$6:$I$34,5,TRUE))))))</f>
        <v/>
      </c>
      <c r="AB3428" s="4" t="str">
        <f>IF($V3428="","",IF(Z3428&lt;36,0,IF(AND(36&lt;=Z3428,Z3428&lt;71),VLOOKUP($W3428,日射量と図３!$E$6:$F$34,2,TRUE),IF(AND(71&lt;=Z3428,Z3428&lt;107),VLOOKUP($W3428,日射量と図３!$E$6:$G$34,3,TRUE),IF(AND(107&lt;=Z3428,Z3428&lt;143),VLOOKUP($W3428,日射量と図３!$E$6:$H$34,4,TRUE),VLOOKUP($W3428,日射量と図３!$E$6:$I$34,5,TRUE))))))</f>
        <v/>
      </c>
      <c r="AC3428" s="382" t="str">
        <f t="shared" si="649"/>
        <v/>
      </c>
      <c r="AD3428" s="382" t="str">
        <f t="shared" si="650"/>
        <v/>
      </c>
    </row>
    <row r="3429" spans="11:30" ht="13.5" customHeight="1">
      <c r="K3429" s="4">
        <f t="shared" si="644"/>
        <v>10</v>
      </c>
      <c r="L3429" s="34">
        <v>43394</v>
      </c>
      <c r="M3429" s="4">
        <v>143</v>
      </c>
      <c r="N3429" s="4">
        <v>18</v>
      </c>
      <c r="O3429" s="31">
        <v>0.70833333333333337</v>
      </c>
      <c r="P3429" s="35">
        <v>20.94</v>
      </c>
      <c r="Q3429" s="36">
        <f t="shared" si="645"/>
        <v>16</v>
      </c>
      <c r="R3429" s="4">
        <f t="shared" si="646"/>
        <v>0</v>
      </c>
      <c r="S3429" s="31">
        <f t="shared" si="651"/>
        <v>0.24079861111111112</v>
      </c>
      <c r="T3429" s="31">
        <f t="shared" si="652"/>
        <v>0.73447916666666668</v>
      </c>
      <c r="U3429" s="4">
        <f t="shared" si="647"/>
        <v>0</v>
      </c>
      <c r="V3429" s="4" t="str">
        <f t="shared" si="643"/>
        <v/>
      </c>
      <c r="W3429" s="18" t="str">
        <f>IF(V3429="","",VLOOKUP(L3429,日射量と図３!$A$4:$C$368,3,TRUE)*238.85/100)</f>
        <v/>
      </c>
      <c r="X3429" s="4" t="str">
        <f t="shared" si="648"/>
        <v/>
      </c>
      <c r="Y3429" s="4" t="str">
        <f t="shared" si="653"/>
        <v/>
      </c>
      <c r="Z3429" s="4" t="str">
        <f t="shared" si="654"/>
        <v/>
      </c>
      <c r="AA3429" s="4" t="str">
        <f>IF($V3429="","",IF(Y3429&lt;36,0,IF(AND(36&lt;=Y3429,Y3429&lt;71),VLOOKUP($W3429,日射量と図３!$E$6:$F$34,2,TRUE),IF(AND(71&lt;=Y3429,Y3429&lt;107),VLOOKUP($W3429,日射量と図３!$E$6:$G$34,3,TRUE),IF(AND(107&lt;=Y3429,Y3429&lt;143),VLOOKUP($W3429,日射量と図３!$E$6:$H$34,4,TRUE),VLOOKUP($W3429,日射量と図３!$E$6:$I$34,5,TRUE))))))</f>
        <v/>
      </c>
      <c r="AB3429" s="4" t="str">
        <f>IF($V3429="","",IF(Z3429&lt;36,0,IF(AND(36&lt;=Z3429,Z3429&lt;71),VLOOKUP($W3429,日射量と図３!$E$6:$F$34,2,TRUE),IF(AND(71&lt;=Z3429,Z3429&lt;107),VLOOKUP($W3429,日射量と図３!$E$6:$G$34,3,TRUE),IF(AND(107&lt;=Z3429,Z3429&lt;143),VLOOKUP($W3429,日射量と図３!$E$6:$H$34,4,TRUE),VLOOKUP($W3429,日射量と図３!$E$6:$I$34,5,TRUE))))))</f>
        <v/>
      </c>
      <c r="AC3429" s="382" t="str">
        <f t="shared" si="649"/>
        <v/>
      </c>
      <c r="AD3429" s="382" t="str">
        <f t="shared" si="650"/>
        <v/>
      </c>
    </row>
    <row r="3430" spans="11:30" ht="13.5" customHeight="1">
      <c r="K3430" s="4">
        <f t="shared" si="644"/>
        <v>10</v>
      </c>
      <c r="L3430" s="34">
        <v>43394</v>
      </c>
      <c r="M3430" s="4">
        <v>143</v>
      </c>
      <c r="N3430" s="4">
        <v>19</v>
      </c>
      <c r="O3430" s="31">
        <v>0.75</v>
      </c>
      <c r="P3430" s="35">
        <v>20.200000000000003</v>
      </c>
      <c r="Q3430" s="36">
        <f t="shared" si="645"/>
        <v>16</v>
      </c>
      <c r="R3430" s="4">
        <f t="shared" si="646"/>
        <v>0</v>
      </c>
      <c r="S3430" s="31">
        <f t="shared" si="651"/>
        <v>0.24079861111111112</v>
      </c>
      <c r="T3430" s="31">
        <f t="shared" si="652"/>
        <v>0.73447916666666668</v>
      </c>
      <c r="U3430" s="4">
        <f t="shared" si="647"/>
        <v>0</v>
      </c>
      <c r="V3430" s="4" t="str">
        <f t="shared" si="643"/>
        <v/>
      </c>
      <c r="W3430" s="18" t="str">
        <f>IF(V3430="","",VLOOKUP(L3430,日射量と図３!$A$4:$C$368,3,TRUE)*238.85/100)</f>
        <v/>
      </c>
      <c r="X3430" s="4" t="str">
        <f t="shared" si="648"/>
        <v/>
      </c>
      <c r="Y3430" s="4" t="str">
        <f t="shared" si="653"/>
        <v/>
      </c>
      <c r="Z3430" s="4" t="str">
        <f t="shared" si="654"/>
        <v/>
      </c>
      <c r="AA3430" s="4" t="str">
        <f>IF($V3430="","",IF(Y3430&lt;36,0,IF(AND(36&lt;=Y3430,Y3430&lt;71),VLOOKUP($W3430,日射量と図３!$E$6:$F$34,2,TRUE),IF(AND(71&lt;=Y3430,Y3430&lt;107),VLOOKUP($W3430,日射量と図３!$E$6:$G$34,3,TRUE),IF(AND(107&lt;=Y3430,Y3430&lt;143),VLOOKUP($W3430,日射量と図３!$E$6:$H$34,4,TRUE),VLOOKUP($W3430,日射量と図３!$E$6:$I$34,5,TRUE))))))</f>
        <v/>
      </c>
      <c r="AB3430" s="4" t="str">
        <f>IF($V3430="","",IF(Z3430&lt;36,0,IF(AND(36&lt;=Z3430,Z3430&lt;71),VLOOKUP($W3430,日射量と図３!$E$6:$F$34,2,TRUE),IF(AND(71&lt;=Z3430,Z3430&lt;107),VLOOKUP($W3430,日射量と図３!$E$6:$G$34,3,TRUE),IF(AND(107&lt;=Z3430,Z3430&lt;143),VLOOKUP($W3430,日射量と図３!$E$6:$H$34,4,TRUE),VLOOKUP($W3430,日射量と図３!$E$6:$I$34,5,TRUE))))))</f>
        <v/>
      </c>
      <c r="AC3430" s="382" t="str">
        <f t="shared" si="649"/>
        <v/>
      </c>
      <c r="AD3430" s="382" t="str">
        <f t="shared" si="650"/>
        <v/>
      </c>
    </row>
    <row r="3431" spans="11:30" ht="13.5" customHeight="1">
      <c r="K3431" s="4">
        <f t="shared" si="644"/>
        <v>10</v>
      </c>
      <c r="L3431" s="34">
        <v>43394</v>
      </c>
      <c r="M3431" s="4">
        <v>143</v>
      </c>
      <c r="N3431" s="4">
        <v>20</v>
      </c>
      <c r="O3431" s="31">
        <v>0.79166666666666663</v>
      </c>
      <c r="P3431" s="35">
        <v>19.500000000000004</v>
      </c>
      <c r="Q3431" s="36">
        <f t="shared" si="645"/>
        <v>16</v>
      </c>
      <c r="R3431" s="4">
        <f t="shared" si="646"/>
        <v>0</v>
      </c>
      <c r="S3431" s="31">
        <f t="shared" si="651"/>
        <v>0.24079861111111112</v>
      </c>
      <c r="T3431" s="31">
        <f t="shared" si="652"/>
        <v>0.73447916666666668</v>
      </c>
      <c r="U3431" s="4">
        <f t="shared" si="647"/>
        <v>0</v>
      </c>
      <c r="V3431" s="4" t="str">
        <f t="shared" si="643"/>
        <v/>
      </c>
      <c r="W3431" s="18" t="str">
        <f>IF(V3431="","",VLOOKUP(L3431,日射量と図３!$A$4:$C$368,3,TRUE)*238.85/100)</f>
        <v/>
      </c>
      <c r="X3431" s="4" t="str">
        <f t="shared" si="648"/>
        <v/>
      </c>
      <c r="Y3431" s="4" t="str">
        <f t="shared" si="653"/>
        <v/>
      </c>
      <c r="Z3431" s="4" t="str">
        <f t="shared" si="654"/>
        <v/>
      </c>
      <c r="AA3431" s="4" t="str">
        <f>IF($V3431="","",IF(Y3431&lt;36,0,IF(AND(36&lt;=Y3431,Y3431&lt;71),VLOOKUP($W3431,日射量と図３!$E$6:$F$34,2,TRUE),IF(AND(71&lt;=Y3431,Y3431&lt;107),VLOOKUP($W3431,日射量と図３!$E$6:$G$34,3,TRUE),IF(AND(107&lt;=Y3431,Y3431&lt;143),VLOOKUP($W3431,日射量と図３!$E$6:$H$34,4,TRUE),VLOOKUP($W3431,日射量と図３!$E$6:$I$34,5,TRUE))))))</f>
        <v/>
      </c>
      <c r="AB3431" s="4" t="str">
        <f>IF($V3431="","",IF(Z3431&lt;36,0,IF(AND(36&lt;=Z3431,Z3431&lt;71),VLOOKUP($W3431,日射量と図３!$E$6:$F$34,2,TRUE),IF(AND(71&lt;=Z3431,Z3431&lt;107),VLOOKUP($W3431,日射量と図３!$E$6:$G$34,3,TRUE),IF(AND(107&lt;=Z3431,Z3431&lt;143),VLOOKUP($W3431,日射量と図３!$E$6:$H$34,4,TRUE),VLOOKUP($W3431,日射量と図３!$E$6:$I$34,5,TRUE))))))</f>
        <v/>
      </c>
      <c r="AC3431" s="382" t="str">
        <f t="shared" si="649"/>
        <v/>
      </c>
      <c r="AD3431" s="382" t="str">
        <f t="shared" si="650"/>
        <v/>
      </c>
    </row>
    <row r="3432" spans="11:30" ht="13.5" customHeight="1">
      <c r="K3432" s="4">
        <f t="shared" si="644"/>
        <v>10</v>
      </c>
      <c r="L3432" s="34">
        <v>43394</v>
      </c>
      <c r="M3432" s="4">
        <v>143</v>
      </c>
      <c r="N3432" s="4">
        <v>21</v>
      </c>
      <c r="O3432" s="31">
        <v>0.83333333333333337</v>
      </c>
      <c r="P3432" s="35">
        <v>18.940000000000005</v>
      </c>
      <c r="Q3432" s="36">
        <f t="shared" si="645"/>
        <v>16</v>
      </c>
      <c r="R3432" s="4">
        <f t="shared" si="646"/>
        <v>0</v>
      </c>
      <c r="S3432" s="31">
        <f t="shared" si="651"/>
        <v>0.24079861111111112</v>
      </c>
      <c r="T3432" s="31">
        <f t="shared" si="652"/>
        <v>0.73447916666666668</v>
      </c>
      <c r="U3432" s="4">
        <f t="shared" si="647"/>
        <v>0</v>
      </c>
      <c r="V3432" s="4" t="str">
        <f t="shared" ref="V3432:V3495" si="655">IF(N3432=1,SUM(U3432:U3455),"")</f>
        <v/>
      </c>
      <c r="W3432" s="18" t="str">
        <f>IF(V3432="","",VLOOKUP(L3432,日射量と図３!$A$4:$C$368,3,TRUE)*238.85/100)</f>
        <v/>
      </c>
      <c r="X3432" s="4" t="str">
        <f t="shared" si="648"/>
        <v/>
      </c>
      <c r="Y3432" s="4" t="str">
        <f t="shared" si="653"/>
        <v/>
      </c>
      <c r="Z3432" s="4" t="str">
        <f t="shared" si="654"/>
        <v/>
      </c>
      <c r="AA3432" s="4" t="str">
        <f>IF($V3432="","",IF(Y3432&lt;36,0,IF(AND(36&lt;=Y3432,Y3432&lt;71),VLOOKUP($W3432,日射量と図３!$E$6:$F$34,2,TRUE),IF(AND(71&lt;=Y3432,Y3432&lt;107),VLOOKUP($W3432,日射量と図３!$E$6:$G$34,3,TRUE),IF(AND(107&lt;=Y3432,Y3432&lt;143),VLOOKUP($W3432,日射量と図３!$E$6:$H$34,4,TRUE),VLOOKUP($W3432,日射量と図３!$E$6:$I$34,5,TRUE))))))</f>
        <v/>
      </c>
      <c r="AB3432" s="4" t="str">
        <f>IF($V3432="","",IF(Z3432&lt;36,0,IF(AND(36&lt;=Z3432,Z3432&lt;71),VLOOKUP($W3432,日射量と図３!$E$6:$F$34,2,TRUE),IF(AND(71&lt;=Z3432,Z3432&lt;107),VLOOKUP($W3432,日射量と図３!$E$6:$G$34,3,TRUE),IF(AND(107&lt;=Z3432,Z3432&lt;143),VLOOKUP($W3432,日射量と図３!$E$6:$H$34,4,TRUE),VLOOKUP($W3432,日射量と図３!$E$6:$I$34,5,TRUE))))))</f>
        <v/>
      </c>
      <c r="AC3432" s="382" t="str">
        <f t="shared" si="649"/>
        <v/>
      </c>
      <c r="AD3432" s="382" t="str">
        <f t="shared" si="650"/>
        <v/>
      </c>
    </row>
    <row r="3433" spans="11:30" ht="13.5" customHeight="1">
      <c r="K3433" s="4">
        <f t="shared" si="644"/>
        <v>10</v>
      </c>
      <c r="L3433" s="34">
        <v>43394</v>
      </c>
      <c r="M3433" s="4">
        <v>143</v>
      </c>
      <c r="N3433" s="4">
        <v>22</v>
      </c>
      <c r="O3433" s="31">
        <v>0.875</v>
      </c>
      <c r="P3433" s="35">
        <v>18.62</v>
      </c>
      <c r="Q3433" s="36">
        <f t="shared" si="645"/>
        <v>16</v>
      </c>
      <c r="R3433" s="4">
        <f t="shared" si="646"/>
        <v>0</v>
      </c>
      <c r="S3433" s="31">
        <f t="shared" si="651"/>
        <v>0.24079861111111112</v>
      </c>
      <c r="T3433" s="31">
        <f t="shared" si="652"/>
        <v>0.73447916666666668</v>
      </c>
      <c r="U3433" s="4">
        <f t="shared" si="647"/>
        <v>0</v>
      </c>
      <c r="V3433" s="4" t="str">
        <f t="shared" si="655"/>
        <v/>
      </c>
      <c r="W3433" s="18" t="str">
        <f>IF(V3433="","",VLOOKUP(L3433,日射量と図３!$A$4:$C$368,3,TRUE)*238.85/100)</f>
        <v/>
      </c>
      <c r="X3433" s="4" t="str">
        <f t="shared" si="648"/>
        <v/>
      </c>
      <c r="Y3433" s="4" t="str">
        <f t="shared" si="653"/>
        <v/>
      </c>
      <c r="Z3433" s="4" t="str">
        <f t="shared" si="654"/>
        <v/>
      </c>
      <c r="AA3433" s="4" t="str">
        <f>IF($V3433="","",IF(Y3433&lt;36,0,IF(AND(36&lt;=Y3433,Y3433&lt;71),VLOOKUP($W3433,日射量と図３!$E$6:$F$34,2,TRUE),IF(AND(71&lt;=Y3433,Y3433&lt;107),VLOOKUP($W3433,日射量と図３!$E$6:$G$34,3,TRUE),IF(AND(107&lt;=Y3433,Y3433&lt;143),VLOOKUP($W3433,日射量と図３!$E$6:$H$34,4,TRUE),VLOOKUP($W3433,日射量と図３!$E$6:$I$34,5,TRUE))))))</f>
        <v/>
      </c>
      <c r="AB3433" s="4" t="str">
        <f>IF($V3433="","",IF(Z3433&lt;36,0,IF(AND(36&lt;=Z3433,Z3433&lt;71),VLOOKUP($W3433,日射量と図３!$E$6:$F$34,2,TRUE),IF(AND(71&lt;=Z3433,Z3433&lt;107),VLOOKUP($W3433,日射量と図３!$E$6:$G$34,3,TRUE),IF(AND(107&lt;=Z3433,Z3433&lt;143),VLOOKUP($W3433,日射量と図３!$E$6:$H$34,4,TRUE),VLOOKUP($W3433,日射量と図３!$E$6:$I$34,5,TRUE))))))</f>
        <v/>
      </c>
      <c r="AC3433" s="382" t="str">
        <f t="shared" si="649"/>
        <v/>
      </c>
      <c r="AD3433" s="382" t="str">
        <f t="shared" si="650"/>
        <v/>
      </c>
    </row>
    <row r="3434" spans="11:30" ht="13.5" customHeight="1">
      <c r="K3434" s="4">
        <f t="shared" si="644"/>
        <v>10</v>
      </c>
      <c r="L3434" s="34">
        <v>43394</v>
      </c>
      <c r="M3434" s="4">
        <v>143</v>
      </c>
      <c r="N3434" s="4">
        <v>23</v>
      </c>
      <c r="O3434" s="31">
        <v>0.91666666666666663</v>
      </c>
      <c r="P3434" s="35">
        <v>18.159999999999997</v>
      </c>
      <c r="Q3434" s="36">
        <f t="shared" si="645"/>
        <v>13</v>
      </c>
      <c r="R3434" s="4">
        <f t="shared" si="646"/>
        <v>0</v>
      </c>
      <c r="S3434" s="31">
        <f t="shared" si="651"/>
        <v>0.24079861111111112</v>
      </c>
      <c r="T3434" s="31">
        <f t="shared" si="652"/>
        <v>0.73447916666666668</v>
      </c>
      <c r="U3434" s="4">
        <f t="shared" si="647"/>
        <v>0</v>
      </c>
      <c r="V3434" s="4" t="str">
        <f t="shared" si="655"/>
        <v/>
      </c>
      <c r="W3434" s="18" t="str">
        <f>IF(V3434="","",VLOOKUP(L3434,日射量と図３!$A$4:$C$368,3,TRUE)*238.85/100)</f>
        <v/>
      </c>
      <c r="X3434" s="4" t="str">
        <f t="shared" si="648"/>
        <v/>
      </c>
      <c r="Y3434" s="4" t="str">
        <f t="shared" si="653"/>
        <v/>
      </c>
      <c r="Z3434" s="4" t="str">
        <f t="shared" si="654"/>
        <v/>
      </c>
      <c r="AA3434" s="4" t="str">
        <f>IF($V3434="","",IF(Y3434&lt;36,0,IF(AND(36&lt;=Y3434,Y3434&lt;71),VLOOKUP($W3434,日射量と図３!$E$6:$F$34,2,TRUE),IF(AND(71&lt;=Y3434,Y3434&lt;107),VLOOKUP($W3434,日射量と図３!$E$6:$G$34,3,TRUE),IF(AND(107&lt;=Y3434,Y3434&lt;143),VLOOKUP($W3434,日射量と図３!$E$6:$H$34,4,TRUE),VLOOKUP($W3434,日射量と図３!$E$6:$I$34,5,TRUE))))))</f>
        <v/>
      </c>
      <c r="AB3434" s="4" t="str">
        <f>IF($V3434="","",IF(Z3434&lt;36,0,IF(AND(36&lt;=Z3434,Z3434&lt;71),VLOOKUP($W3434,日射量と図３!$E$6:$F$34,2,TRUE),IF(AND(71&lt;=Z3434,Z3434&lt;107),VLOOKUP($W3434,日射量と図３!$E$6:$G$34,3,TRUE),IF(AND(107&lt;=Z3434,Z3434&lt;143),VLOOKUP($W3434,日射量と図３!$E$6:$H$34,4,TRUE),VLOOKUP($W3434,日射量と図３!$E$6:$I$34,5,TRUE))))))</f>
        <v/>
      </c>
      <c r="AC3434" s="382" t="str">
        <f t="shared" si="649"/>
        <v/>
      </c>
      <c r="AD3434" s="382" t="str">
        <f t="shared" si="650"/>
        <v/>
      </c>
    </row>
    <row r="3435" spans="11:30" ht="13.5" customHeight="1">
      <c r="K3435" s="4">
        <f t="shared" si="644"/>
        <v>10</v>
      </c>
      <c r="L3435" s="34">
        <v>43394</v>
      </c>
      <c r="M3435" s="4">
        <v>143</v>
      </c>
      <c r="N3435" s="4">
        <v>24</v>
      </c>
      <c r="O3435" s="31">
        <v>0.95833333333333337</v>
      </c>
      <c r="P3435" s="35">
        <v>17.73</v>
      </c>
      <c r="Q3435" s="36">
        <f t="shared" si="645"/>
        <v>13</v>
      </c>
      <c r="R3435" s="4">
        <f t="shared" si="646"/>
        <v>0</v>
      </c>
      <c r="S3435" s="31">
        <f t="shared" si="651"/>
        <v>0.24079861111111112</v>
      </c>
      <c r="T3435" s="31">
        <f t="shared" si="652"/>
        <v>0.73447916666666668</v>
      </c>
      <c r="U3435" s="4">
        <f t="shared" si="647"/>
        <v>0</v>
      </c>
      <c r="V3435" s="4" t="str">
        <f t="shared" si="655"/>
        <v/>
      </c>
      <c r="W3435" s="18" t="str">
        <f>IF(V3435="","",VLOOKUP(L3435,日射量と図３!$A$4:$C$368,3,TRUE)*238.85/100)</f>
        <v/>
      </c>
      <c r="X3435" s="4" t="str">
        <f t="shared" si="648"/>
        <v/>
      </c>
      <c r="Y3435" s="4" t="str">
        <f t="shared" si="653"/>
        <v/>
      </c>
      <c r="Z3435" s="4" t="str">
        <f t="shared" si="654"/>
        <v/>
      </c>
      <c r="AA3435" s="4" t="str">
        <f>IF($V3435="","",IF(Y3435&lt;36,0,IF(AND(36&lt;=Y3435,Y3435&lt;71),VLOOKUP($W3435,日射量と図３!$E$6:$F$34,2,TRUE),IF(AND(71&lt;=Y3435,Y3435&lt;107),VLOOKUP($W3435,日射量と図３!$E$6:$G$34,3,TRUE),IF(AND(107&lt;=Y3435,Y3435&lt;143),VLOOKUP($W3435,日射量と図３!$E$6:$H$34,4,TRUE),VLOOKUP($W3435,日射量と図３!$E$6:$I$34,5,TRUE))))))</f>
        <v/>
      </c>
      <c r="AB3435" s="4" t="str">
        <f>IF($V3435="","",IF(Z3435&lt;36,0,IF(AND(36&lt;=Z3435,Z3435&lt;71),VLOOKUP($W3435,日射量と図３!$E$6:$F$34,2,TRUE),IF(AND(71&lt;=Z3435,Z3435&lt;107),VLOOKUP($W3435,日射量と図３!$E$6:$G$34,3,TRUE),IF(AND(107&lt;=Z3435,Z3435&lt;143),VLOOKUP($W3435,日射量と図３!$E$6:$H$34,4,TRUE),VLOOKUP($W3435,日射量と図３!$E$6:$I$34,5,TRUE))))))</f>
        <v/>
      </c>
      <c r="AC3435" s="382" t="str">
        <f t="shared" si="649"/>
        <v/>
      </c>
      <c r="AD3435" s="382" t="str">
        <f t="shared" si="650"/>
        <v/>
      </c>
    </row>
    <row r="3436" spans="11:30" ht="13.5" customHeight="1">
      <c r="K3436" s="4">
        <f t="shared" si="644"/>
        <v>10</v>
      </c>
      <c r="L3436" s="34">
        <v>43395</v>
      </c>
      <c r="M3436" s="4">
        <v>144</v>
      </c>
      <c r="N3436" s="4">
        <v>1</v>
      </c>
      <c r="O3436" s="31">
        <v>0</v>
      </c>
      <c r="P3436" s="35">
        <v>17.37</v>
      </c>
      <c r="Q3436" s="36">
        <f t="shared" si="645"/>
        <v>13</v>
      </c>
      <c r="R3436" s="4">
        <f t="shared" si="646"/>
        <v>0</v>
      </c>
      <c r="S3436" s="31">
        <f t="shared" si="651"/>
        <v>0.24079861111111112</v>
      </c>
      <c r="T3436" s="31">
        <f t="shared" si="652"/>
        <v>0.73447916666666668</v>
      </c>
      <c r="U3436" s="4">
        <f t="shared" si="647"/>
        <v>0</v>
      </c>
      <c r="V3436" s="4">
        <f t="shared" si="655"/>
        <v>0</v>
      </c>
      <c r="W3436" s="18">
        <f>IF(V3436="","",VLOOKUP(L3436,日射量と図３!$A$4:$C$368,3,TRUE)*238.85/100)</f>
        <v>21.496500000000001</v>
      </c>
      <c r="X3436" s="4">
        <f t="shared" si="648"/>
        <v>12</v>
      </c>
      <c r="Y3436" s="4">
        <f t="shared" si="653"/>
        <v>0</v>
      </c>
      <c r="Z3436" s="4">
        <f t="shared" si="654"/>
        <v>0</v>
      </c>
      <c r="AA3436" s="4">
        <f>IF($V3436="","",IF(Y3436&lt;36,0,IF(AND(36&lt;=Y3436,Y3436&lt;71),VLOOKUP($W3436,日射量と図３!$E$6:$F$34,2,TRUE),IF(AND(71&lt;=Y3436,Y3436&lt;107),VLOOKUP($W3436,日射量と図３!$E$6:$G$34,3,TRUE),IF(AND(107&lt;=Y3436,Y3436&lt;143),VLOOKUP($W3436,日射量と図３!$E$6:$H$34,4,TRUE),VLOOKUP($W3436,日射量と図３!$E$6:$I$34,5,TRUE))))))</f>
        <v>0</v>
      </c>
      <c r="AB3436" s="4">
        <f>IF($V3436="","",IF(Z3436&lt;36,0,IF(AND(36&lt;=Z3436,Z3436&lt;71),VLOOKUP($W3436,日射量と図３!$E$6:$F$34,2,TRUE),IF(AND(71&lt;=Z3436,Z3436&lt;107),VLOOKUP($W3436,日射量と図３!$E$6:$G$34,3,TRUE),IF(AND(107&lt;=Z3436,Z3436&lt;143),VLOOKUP($W3436,日射量と図３!$E$6:$H$34,4,TRUE),VLOOKUP($W3436,日射量と図３!$E$6:$I$34,5,TRUE))))))</f>
        <v>0</v>
      </c>
      <c r="AC3436" s="382">
        <f t="shared" si="649"/>
        <v>0</v>
      </c>
      <c r="AD3436" s="382">
        <f t="shared" si="650"/>
        <v>0</v>
      </c>
    </row>
    <row r="3437" spans="11:30" ht="13.5" customHeight="1">
      <c r="K3437" s="4">
        <f t="shared" si="644"/>
        <v>10</v>
      </c>
      <c r="L3437" s="34">
        <v>43395</v>
      </c>
      <c r="M3437" s="4">
        <v>144</v>
      </c>
      <c r="N3437" s="4">
        <v>2</v>
      </c>
      <c r="O3437" s="31">
        <v>4.1666666666666664E-2</v>
      </c>
      <c r="P3437" s="35">
        <v>16.990000000000002</v>
      </c>
      <c r="Q3437" s="36">
        <f t="shared" si="645"/>
        <v>13</v>
      </c>
      <c r="R3437" s="4">
        <f t="shared" si="646"/>
        <v>0</v>
      </c>
      <c r="S3437" s="31">
        <f t="shared" si="651"/>
        <v>0.24079861111111112</v>
      </c>
      <c r="T3437" s="31">
        <f t="shared" si="652"/>
        <v>0.73447916666666668</v>
      </c>
      <c r="U3437" s="4">
        <f t="shared" si="647"/>
        <v>0</v>
      </c>
      <c r="V3437" s="4" t="str">
        <f t="shared" si="655"/>
        <v/>
      </c>
      <c r="W3437" s="18" t="str">
        <f>IF(V3437="","",VLOOKUP(L3437,日射量と図３!$A$4:$C$368,3,TRUE)*238.85/100)</f>
        <v/>
      </c>
      <c r="X3437" s="4" t="str">
        <f t="shared" si="648"/>
        <v/>
      </c>
      <c r="Y3437" s="4" t="str">
        <f t="shared" si="653"/>
        <v/>
      </c>
      <c r="Z3437" s="4" t="str">
        <f t="shared" si="654"/>
        <v/>
      </c>
      <c r="AA3437" s="4" t="str">
        <f>IF($V3437="","",IF(Y3437&lt;36,0,IF(AND(36&lt;=Y3437,Y3437&lt;71),VLOOKUP($W3437,日射量と図３!$E$6:$F$34,2,TRUE),IF(AND(71&lt;=Y3437,Y3437&lt;107),VLOOKUP($W3437,日射量と図３!$E$6:$G$34,3,TRUE),IF(AND(107&lt;=Y3437,Y3437&lt;143),VLOOKUP($W3437,日射量と図３!$E$6:$H$34,4,TRUE),VLOOKUP($W3437,日射量と図３!$E$6:$I$34,5,TRUE))))))</f>
        <v/>
      </c>
      <c r="AB3437" s="4" t="str">
        <f>IF($V3437="","",IF(Z3437&lt;36,0,IF(AND(36&lt;=Z3437,Z3437&lt;71),VLOOKUP($W3437,日射量と図３!$E$6:$F$34,2,TRUE),IF(AND(71&lt;=Z3437,Z3437&lt;107),VLOOKUP($W3437,日射量と図３!$E$6:$G$34,3,TRUE),IF(AND(107&lt;=Z3437,Z3437&lt;143),VLOOKUP($W3437,日射量と図３!$E$6:$H$34,4,TRUE),VLOOKUP($W3437,日射量と図３!$E$6:$I$34,5,TRUE))))))</f>
        <v/>
      </c>
      <c r="AC3437" s="382" t="str">
        <f t="shared" si="649"/>
        <v/>
      </c>
      <c r="AD3437" s="382" t="str">
        <f t="shared" si="650"/>
        <v/>
      </c>
    </row>
    <row r="3438" spans="11:30" ht="13.5" customHeight="1">
      <c r="K3438" s="4">
        <f t="shared" si="644"/>
        <v>10</v>
      </c>
      <c r="L3438" s="34">
        <v>43395</v>
      </c>
      <c r="M3438" s="4">
        <v>144</v>
      </c>
      <c r="N3438" s="4">
        <v>3</v>
      </c>
      <c r="O3438" s="31">
        <v>8.3333333333333329E-2</v>
      </c>
      <c r="P3438" s="35">
        <v>16.600000000000001</v>
      </c>
      <c r="Q3438" s="36">
        <f t="shared" si="645"/>
        <v>13</v>
      </c>
      <c r="R3438" s="4">
        <f t="shared" si="646"/>
        <v>0</v>
      </c>
      <c r="S3438" s="31">
        <f t="shared" si="651"/>
        <v>0.24079861111111112</v>
      </c>
      <c r="T3438" s="31">
        <f t="shared" si="652"/>
        <v>0.73447916666666668</v>
      </c>
      <c r="U3438" s="4">
        <f t="shared" si="647"/>
        <v>0</v>
      </c>
      <c r="V3438" s="4" t="str">
        <f t="shared" si="655"/>
        <v/>
      </c>
      <c r="W3438" s="18" t="str">
        <f>IF(V3438="","",VLOOKUP(L3438,日射量と図３!$A$4:$C$368,3,TRUE)*238.85/100)</f>
        <v/>
      </c>
      <c r="X3438" s="4" t="str">
        <f t="shared" si="648"/>
        <v/>
      </c>
      <c r="Y3438" s="4" t="str">
        <f t="shared" si="653"/>
        <v/>
      </c>
      <c r="Z3438" s="4" t="str">
        <f t="shared" si="654"/>
        <v/>
      </c>
      <c r="AA3438" s="4" t="str">
        <f>IF($V3438="","",IF(Y3438&lt;36,0,IF(AND(36&lt;=Y3438,Y3438&lt;71),VLOOKUP($W3438,日射量と図３!$E$6:$F$34,2,TRUE),IF(AND(71&lt;=Y3438,Y3438&lt;107),VLOOKUP($W3438,日射量と図３!$E$6:$G$34,3,TRUE),IF(AND(107&lt;=Y3438,Y3438&lt;143),VLOOKUP($W3438,日射量と図３!$E$6:$H$34,4,TRUE),VLOOKUP($W3438,日射量と図３!$E$6:$I$34,5,TRUE))))))</f>
        <v/>
      </c>
      <c r="AB3438" s="4" t="str">
        <f>IF($V3438="","",IF(Z3438&lt;36,0,IF(AND(36&lt;=Z3438,Z3438&lt;71),VLOOKUP($W3438,日射量と図３!$E$6:$F$34,2,TRUE),IF(AND(71&lt;=Z3438,Z3438&lt;107),VLOOKUP($W3438,日射量と図３!$E$6:$G$34,3,TRUE),IF(AND(107&lt;=Z3438,Z3438&lt;143),VLOOKUP($W3438,日射量と図３!$E$6:$H$34,4,TRUE),VLOOKUP($W3438,日射量と図３!$E$6:$I$34,5,TRUE))))))</f>
        <v/>
      </c>
      <c r="AC3438" s="382" t="str">
        <f t="shared" si="649"/>
        <v/>
      </c>
      <c r="AD3438" s="382" t="str">
        <f t="shared" si="650"/>
        <v/>
      </c>
    </row>
    <row r="3439" spans="11:30" ht="13.5" customHeight="1">
      <c r="K3439" s="4">
        <f t="shared" si="644"/>
        <v>10</v>
      </c>
      <c r="L3439" s="34">
        <v>43395</v>
      </c>
      <c r="M3439" s="4">
        <v>144</v>
      </c>
      <c r="N3439" s="4">
        <v>4</v>
      </c>
      <c r="O3439" s="31">
        <v>0.125</v>
      </c>
      <c r="P3439" s="35">
        <v>16.309999999999999</v>
      </c>
      <c r="Q3439" s="36">
        <f t="shared" si="645"/>
        <v>13</v>
      </c>
      <c r="R3439" s="4">
        <f t="shared" si="646"/>
        <v>0</v>
      </c>
      <c r="S3439" s="31">
        <f t="shared" si="651"/>
        <v>0.24079861111111112</v>
      </c>
      <c r="T3439" s="31">
        <f t="shared" si="652"/>
        <v>0.73447916666666668</v>
      </c>
      <c r="U3439" s="4">
        <f t="shared" si="647"/>
        <v>0</v>
      </c>
      <c r="V3439" s="4" t="str">
        <f t="shared" si="655"/>
        <v/>
      </c>
      <c r="W3439" s="18" t="str">
        <f>IF(V3439="","",VLOOKUP(L3439,日射量と図３!$A$4:$C$368,3,TRUE)*238.85/100)</f>
        <v/>
      </c>
      <c r="X3439" s="4" t="str">
        <f t="shared" si="648"/>
        <v/>
      </c>
      <c r="Y3439" s="4" t="str">
        <f t="shared" si="653"/>
        <v/>
      </c>
      <c r="Z3439" s="4" t="str">
        <f t="shared" si="654"/>
        <v/>
      </c>
      <c r="AA3439" s="4" t="str">
        <f>IF($V3439="","",IF(Y3439&lt;36,0,IF(AND(36&lt;=Y3439,Y3439&lt;71),VLOOKUP($W3439,日射量と図３!$E$6:$F$34,2,TRUE),IF(AND(71&lt;=Y3439,Y3439&lt;107),VLOOKUP($W3439,日射量と図３!$E$6:$G$34,3,TRUE),IF(AND(107&lt;=Y3439,Y3439&lt;143),VLOOKUP($W3439,日射量と図３!$E$6:$H$34,4,TRUE),VLOOKUP($W3439,日射量と図３!$E$6:$I$34,5,TRUE))))))</f>
        <v/>
      </c>
      <c r="AB3439" s="4" t="str">
        <f>IF($V3439="","",IF(Z3439&lt;36,0,IF(AND(36&lt;=Z3439,Z3439&lt;71),VLOOKUP($W3439,日射量と図３!$E$6:$F$34,2,TRUE),IF(AND(71&lt;=Z3439,Z3439&lt;107),VLOOKUP($W3439,日射量と図３!$E$6:$G$34,3,TRUE),IF(AND(107&lt;=Z3439,Z3439&lt;143),VLOOKUP($W3439,日射量と図３!$E$6:$H$34,4,TRUE),VLOOKUP($W3439,日射量と図３!$E$6:$I$34,5,TRUE))))))</f>
        <v/>
      </c>
      <c r="AC3439" s="382" t="str">
        <f t="shared" si="649"/>
        <v/>
      </c>
      <c r="AD3439" s="382" t="str">
        <f t="shared" si="650"/>
        <v/>
      </c>
    </row>
    <row r="3440" spans="11:30" ht="13.5" customHeight="1">
      <c r="K3440" s="4">
        <f t="shared" si="644"/>
        <v>10</v>
      </c>
      <c r="L3440" s="34">
        <v>43395</v>
      </c>
      <c r="M3440" s="4">
        <v>144</v>
      </c>
      <c r="N3440" s="4">
        <v>5</v>
      </c>
      <c r="O3440" s="31">
        <v>0.16666666666666666</v>
      </c>
      <c r="P3440" s="35">
        <v>16.2</v>
      </c>
      <c r="Q3440" s="36">
        <f t="shared" si="645"/>
        <v>15</v>
      </c>
      <c r="R3440" s="4">
        <f t="shared" si="646"/>
        <v>0</v>
      </c>
      <c r="S3440" s="31">
        <f t="shared" si="651"/>
        <v>0.24079861111111112</v>
      </c>
      <c r="T3440" s="31">
        <f t="shared" si="652"/>
        <v>0.73447916666666668</v>
      </c>
      <c r="U3440" s="4">
        <f t="shared" si="647"/>
        <v>0</v>
      </c>
      <c r="V3440" s="4" t="str">
        <f t="shared" si="655"/>
        <v/>
      </c>
      <c r="W3440" s="18" t="str">
        <f>IF(V3440="","",VLOOKUP(L3440,日射量と図３!$A$4:$C$368,3,TRUE)*238.85/100)</f>
        <v/>
      </c>
      <c r="X3440" s="4" t="str">
        <f t="shared" si="648"/>
        <v/>
      </c>
      <c r="Y3440" s="4" t="str">
        <f t="shared" si="653"/>
        <v/>
      </c>
      <c r="Z3440" s="4" t="str">
        <f t="shared" si="654"/>
        <v/>
      </c>
      <c r="AA3440" s="4" t="str">
        <f>IF($V3440="","",IF(Y3440&lt;36,0,IF(AND(36&lt;=Y3440,Y3440&lt;71),VLOOKUP($W3440,日射量と図３!$E$6:$F$34,2,TRUE),IF(AND(71&lt;=Y3440,Y3440&lt;107),VLOOKUP($W3440,日射量と図３!$E$6:$G$34,3,TRUE),IF(AND(107&lt;=Y3440,Y3440&lt;143),VLOOKUP($W3440,日射量と図３!$E$6:$H$34,4,TRUE),VLOOKUP($W3440,日射量と図３!$E$6:$I$34,5,TRUE))))))</f>
        <v/>
      </c>
      <c r="AB3440" s="4" t="str">
        <f>IF($V3440="","",IF(Z3440&lt;36,0,IF(AND(36&lt;=Z3440,Z3440&lt;71),VLOOKUP($W3440,日射量と図３!$E$6:$F$34,2,TRUE),IF(AND(71&lt;=Z3440,Z3440&lt;107),VLOOKUP($W3440,日射量と図３!$E$6:$G$34,3,TRUE),IF(AND(107&lt;=Z3440,Z3440&lt;143),VLOOKUP($W3440,日射量と図３!$E$6:$H$34,4,TRUE),VLOOKUP($W3440,日射量と図３!$E$6:$I$34,5,TRUE))))))</f>
        <v/>
      </c>
      <c r="AC3440" s="382" t="str">
        <f t="shared" si="649"/>
        <v/>
      </c>
      <c r="AD3440" s="382" t="str">
        <f t="shared" si="650"/>
        <v/>
      </c>
    </row>
    <row r="3441" spans="11:30" ht="13.5" customHeight="1">
      <c r="K3441" s="4">
        <f t="shared" si="644"/>
        <v>10</v>
      </c>
      <c r="L3441" s="34">
        <v>43395</v>
      </c>
      <c r="M3441" s="4">
        <v>144</v>
      </c>
      <c r="N3441" s="4">
        <v>6</v>
      </c>
      <c r="O3441" s="31">
        <v>0.20833333333333334</v>
      </c>
      <c r="P3441" s="35">
        <v>15.84</v>
      </c>
      <c r="Q3441" s="36">
        <f t="shared" si="645"/>
        <v>15</v>
      </c>
      <c r="R3441" s="4">
        <f t="shared" si="646"/>
        <v>0</v>
      </c>
      <c r="S3441" s="31">
        <f t="shared" si="651"/>
        <v>0.24079861111111112</v>
      </c>
      <c r="T3441" s="31">
        <f t="shared" si="652"/>
        <v>0.73447916666666668</v>
      </c>
      <c r="U3441" s="4">
        <f t="shared" si="647"/>
        <v>0</v>
      </c>
      <c r="V3441" s="4" t="str">
        <f t="shared" si="655"/>
        <v/>
      </c>
      <c r="W3441" s="18" t="str">
        <f>IF(V3441="","",VLOOKUP(L3441,日射量と図３!$A$4:$C$368,3,TRUE)*238.85/100)</f>
        <v/>
      </c>
      <c r="X3441" s="4" t="str">
        <f t="shared" si="648"/>
        <v/>
      </c>
      <c r="Y3441" s="4" t="str">
        <f t="shared" si="653"/>
        <v/>
      </c>
      <c r="Z3441" s="4" t="str">
        <f t="shared" si="654"/>
        <v/>
      </c>
      <c r="AA3441" s="4" t="str">
        <f>IF($V3441="","",IF(Y3441&lt;36,0,IF(AND(36&lt;=Y3441,Y3441&lt;71),VLOOKUP($W3441,日射量と図３!$E$6:$F$34,2,TRUE),IF(AND(71&lt;=Y3441,Y3441&lt;107),VLOOKUP($W3441,日射量と図３!$E$6:$G$34,3,TRUE),IF(AND(107&lt;=Y3441,Y3441&lt;143),VLOOKUP($W3441,日射量と図３!$E$6:$H$34,4,TRUE),VLOOKUP($W3441,日射量と図３!$E$6:$I$34,5,TRUE))))))</f>
        <v/>
      </c>
      <c r="AB3441" s="4" t="str">
        <f>IF($V3441="","",IF(Z3441&lt;36,0,IF(AND(36&lt;=Z3441,Z3441&lt;71),VLOOKUP($W3441,日射量と図３!$E$6:$F$34,2,TRUE),IF(AND(71&lt;=Z3441,Z3441&lt;107),VLOOKUP($W3441,日射量と図３!$E$6:$G$34,3,TRUE),IF(AND(107&lt;=Z3441,Z3441&lt;143),VLOOKUP($W3441,日射量と図３!$E$6:$H$34,4,TRUE),VLOOKUP($W3441,日射量と図３!$E$6:$I$34,5,TRUE))))))</f>
        <v/>
      </c>
      <c r="AC3441" s="382" t="str">
        <f t="shared" si="649"/>
        <v/>
      </c>
      <c r="AD3441" s="382" t="str">
        <f t="shared" si="650"/>
        <v/>
      </c>
    </row>
    <row r="3442" spans="11:30" ht="13.5" customHeight="1">
      <c r="K3442" s="4">
        <f t="shared" si="644"/>
        <v>10</v>
      </c>
      <c r="L3442" s="34">
        <v>43395</v>
      </c>
      <c r="M3442" s="4">
        <v>144</v>
      </c>
      <c r="N3442" s="4">
        <v>7</v>
      </c>
      <c r="O3442" s="31">
        <v>0.25</v>
      </c>
      <c r="P3442" s="35">
        <v>15.49</v>
      </c>
      <c r="Q3442" s="36">
        <f t="shared" si="645"/>
        <v>15</v>
      </c>
      <c r="R3442" s="4">
        <f t="shared" si="646"/>
        <v>0</v>
      </c>
      <c r="S3442" s="31">
        <f t="shared" si="651"/>
        <v>0.24079861111111112</v>
      </c>
      <c r="T3442" s="31">
        <f t="shared" si="652"/>
        <v>0.73447916666666668</v>
      </c>
      <c r="U3442" s="4">
        <f t="shared" si="647"/>
        <v>0</v>
      </c>
      <c r="V3442" s="4" t="str">
        <f t="shared" si="655"/>
        <v/>
      </c>
      <c r="W3442" s="18" t="str">
        <f>IF(V3442="","",VLOOKUP(L3442,日射量と図３!$A$4:$C$368,3,TRUE)*238.85/100)</f>
        <v/>
      </c>
      <c r="X3442" s="4" t="str">
        <f t="shared" si="648"/>
        <v/>
      </c>
      <c r="Y3442" s="4" t="str">
        <f t="shared" si="653"/>
        <v/>
      </c>
      <c r="Z3442" s="4" t="str">
        <f t="shared" si="654"/>
        <v/>
      </c>
      <c r="AA3442" s="4" t="str">
        <f>IF($V3442="","",IF(Y3442&lt;36,0,IF(AND(36&lt;=Y3442,Y3442&lt;71),VLOOKUP($W3442,日射量と図３!$E$6:$F$34,2,TRUE),IF(AND(71&lt;=Y3442,Y3442&lt;107),VLOOKUP($W3442,日射量と図３!$E$6:$G$34,3,TRUE),IF(AND(107&lt;=Y3442,Y3442&lt;143),VLOOKUP($W3442,日射量と図３!$E$6:$H$34,4,TRUE),VLOOKUP($W3442,日射量と図３!$E$6:$I$34,5,TRUE))))))</f>
        <v/>
      </c>
      <c r="AB3442" s="4" t="str">
        <f>IF($V3442="","",IF(Z3442&lt;36,0,IF(AND(36&lt;=Z3442,Z3442&lt;71),VLOOKUP($W3442,日射量と図３!$E$6:$F$34,2,TRUE),IF(AND(71&lt;=Z3442,Z3442&lt;107),VLOOKUP($W3442,日射量と図３!$E$6:$G$34,3,TRUE),IF(AND(107&lt;=Z3442,Z3442&lt;143),VLOOKUP($W3442,日射量と図３!$E$6:$H$34,4,TRUE),VLOOKUP($W3442,日射量と図３!$E$6:$I$34,5,TRUE))))))</f>
        <v/>
      </c>
      <c r="AC3442" s="382" t="str">
        <f t="shared" si="649"/>
        <v/>
      </c>
      <c r="AD3442" s="382" t="str">
        <f t="shared" si="650"/>
        <v/>
      </c>
    </row>
    <row r="3443" spans="11:30" ht="13.5" customHeight="1">
      <c r="K3443" s="4">
        <f t="shared" si="644"/>
        <v>10</v>
      </c>
      <c r="L3443" s="34">
        <v>43395</v>
      </c>
      <c r="M3443" s="4">
        <v>144</v>
      </c>
      <c r="N3443" s="4">
        <v>8</v>
      </c>
      <c r="O3443" s="31">
        <v>0.29166666666666669</v>
      </c>
      <c r="P3443" s="35">
        <v>16.03</v>
      </c>
      <c r="Q3443" s="36">
        <f t="shared" si="645"/>
        <v>12</v>
      </c>
      <c r="R3443" s="4">
        <f t="shared" si="646"/>
        <v>0</v>
      </c>
      <c r="S3443" s="31">
        <f t="shared" si="651"/>
        <v>0.24079861111111112</v>
      </c>
      <c r="T3443" s="31">
        <f t="shared" si="652"/>
        <v>0.73447916666666668</v>
      </c>
      <c r="U3443" s="4">
        <f t="shared" si="647"/>
        <v>0</v>
      </c>
      <c r="V3443" s="4" t="str">
        <f t="shared" si="655"/>
        <v/>
      </c>
      <c r="W3443" s="18" t="str">
        <f>IF(V3443="","",VLOOKUP(L3443,日射量と図３!$A$4:$C$368,3,TRUE)*238.85/100)</f>
        <v/>
      </c>
      <c r="X3443" s="4" t="str">
        <f t="shared" si="648"/>
        <v/>
      </c>
      <c r="Y3443" s="4" t="str">
        <f t="shared" si="653"/>
        <v/>
      </c>
      <c r="Z3443" s="4" t="str">
        <f t="shared" si="654"/>
        <v/>
      </c>
      <c r="AA3443" s="4" t="str">
        <f>IF($V3443="","",IF(Y3443&lt;36,0,IF(AND(36&lt;=Y3443,Y3443&lt;71),VLOOKUP($W3443,日射量と図３!$E$6:$F$34,2,TRUE),IF(AND(71&lt;=Y3443,Y3443&lt;107),VLOOKUP($W3443,日射量と図３!$E$6:$G$34,3,TRUE),IF(AND(107&lt;=Y3443,Y3443&lt;143),VLOOKUP($W3443,日射量と図３!$E$6:$H$34,4,TRUE),VLOOKUP($W3443,日射量と図３!$E$6:$I$34,5,TRUE))))))</f>
        <v/>
      </c>
      <c r="AB3443" s="4" t="str">
        <f>IF($V3443="","",IF(Z3443&lt;36,0,IF(AND(36&lt;=Z3443,Z3443&lt;71),VLOOKUP($W3443,日射量と図３!$E$6:$F$34,2,TRUE),IF(AND(71&lt;=Z3443,Z3443&lt;107),VLOOKUP($W3443,日射量と図３!$E$6:$G$34,3,TRUE),IF(AND(107&lt;=Z3443,Z3443&lt;143),VLOOKUP($W3443,日射量と図３!$E$6:$H$34,4,TRUE),VLOOKUP($W3443,日射量と図３!$E$6:$I$34,5,TRUE))))))</f>
        <v/>
      </c>
      <c r="AC3443" s="382" t="str">
        <f t="shared" si="649"/>
        <v/>
      </c>
      <c r="AD3443" s="382" t="str">
        <f t="shared" si="650"/>
        <v/>
      </c>
    </row>
    <row r="3444" spans="11:30" ht="13.5" customHeight="1">
      <c r="K3444" s="4">
        <f t="shared" si="644"/>
        <v>10</v>
      </c>
      <c r="L3444" s="34">
        <v>43395</v>
      </c>
      <c r="M3444" s="4">
        <v>144</v>
      </c>
      <c r="N3444" s="4">
        <v>9</v>
      </c>
      <c r="O3444" s="31">
        <v>0.33333333333333331</v>
      </c>
      <c r="P3444" s="35">
        <v>17.11</v>
      </c>
      <c r="Q3444" s="36">
        <f t="shared" si="645"/>
        <v>12</v>
      </c>
      <c r="R3444" s="4">
        <f t="shared" si="646"/>
        <v>0</v>
      </c>
      <c r="S3444" s="31">
        <f t="shared" si="651"/>
        <v>0.24079861111111112</v>
      </c>
      <c r="T3444" s="31">
        <f t="shared" si="652"/>
        <v>0.73447916666666668</v>
      </c>
      <c r="U3444" s="4">
        <f t="shared" si="647"/>
        <v>0</v>
      </c>
      <c r="V3444" s="4" t="str">
        <f t="shared" si="655"/>
        <v/>
      </c>
      <c r="W3444" s="18" t="str">
        <f>IF(V3444="","",VLOOKUP(L3444,日射量と図３!$A$4:$C$368,3,TRUE)*238.85/100)</f>
        <v/>
      </c>
      <c r="X3444" s="4" t="str">
        <f t="shared" si="648"/>
        <v/>
      </c>
      <c r="Y3444" s="4" t="str">
        <f t="shared" si="653"/>
        <v/>
      </c>
      <c r="Z3444" s="4" t="str">
        <f t="shared" si="654"/>
        <v/>
      </c>
      <c r="AA3444" s="4" t="str">
        <f>IF($V3444="","",IF(Y3444&lt;36,0,IF(AND(36&lt;=Y3444,Y3444&lt;71),VLOOKUP($W3444,日射量と図３!$E$6:$F$34,2,TRUE),IF(AND(71&lt;=Y3444,Y3444&lt;107),VLOOKUP($W3444,日射量と図３!$E$6:$G$34,3,TRUE),IF(AND(107&lt;=Y3444,Y3444&lt;143),VLOOKUP($W3444,日射量と図３!$E$6:$H$34,4,TRUE),VLOOKUP($W3444,日射量と図３!$E$6:$I$34,5,TRUE))))))</f>
        <v/>
      </c>
      <c r="AB3444" s="4" t="str">
        <f>IF($V3444="","",IF(Z3444&lt;36,0,IF(AND(36&lt;=Z3444,Z3444&lt;71),VLOOKUP($W3444,日射量と図３!$E$6:$F$34,2,TRUE),IF(AND(71&lt;=Z3444,Z3444&lt;107),VLOOKUP($W3444,日射量と図３!$E$6:$G$34,3,TRUE),IF(AND(107&lt;=Z3444,Z3444&lt;143),VLOOKUP($W3444,日射量と図３!$E$6:$H$34,4,TRUE),VLOOKUP($W3444,日射量と図３!$E$6:$I$34,5,TRUE))))))</f>
        <v/>
      </c>
      <c r="AC3444" s="382" t="str">
        <f t="shared" si="649"/>
        <v/>
      </c>
      <c r="AD3444" s="382" t="str">
        <f t="shared" si="650"/>
        <v/>
      </c>
    </row>
    <row r="3445" spans="11:30" ht="13.5" customHeight="1">
      <c r="K3445" s="4">
        <f t="shared" si="644"/>
        <v>10</v>
      </c>
      <c r="L3445" s="34">
        <v>43395</v>
      </c>
      <c r="M3445" s="4">
        <v>144</v>
      </c>
      <c r="N3445" s="4">
        <v>10</v>
      </c>
      <c r="O3445" s="31">
        <v>0.375</v>
      </c>
      <c r="P3445" s="35">
        <v>18.490000000000002</v>
      </c>
      <c r="Q3445" s="36">
        <f t="shared" si="645"/>
        <v>12</v>
      </c>
      <c r="R3445" s="4">
        <f t="shared" si="646"/>
        <v>0</v>
      </c>
      <c r="S3445" s="31">
        <f t="shared" si="651"/>
        <v>0.24079861111111112</v>
      </c>
      <c r="T3445" s="31">
        <f t="shared" si="652"/>
        <v>0.73447916666666668</v>
      </c>
      <c r="U3445" s="4">
        <f t="shared" si="647"/>
        <v>0</v>
      </c>
      <c r="V3445" s="4" t="str">
        <f t="shared" si="655"/>
        <v/>
      </c>
      <c r="W3445" s="18" t="str">
        <f>IF(V3445="","",VLOOKUP(L3445,日射量と図３!$A$4:$C$368,3,TRUE)*238.85/100)</f>
        <v/>
      </c>
      <c r="X3445" s="4" t="str">
        <f t="shared" si="648"/>
        <v/>
      </c>
      <c r="Y3445" s="4" t="str">
        <f t="shared" si="653"/>
        <v/>
      </c>
      <c r="Z3445" s="4" t="str">
        <f t="shared" si="654"/>
        <v/>
      </c>
      <c r="AA3445" s="4" t="str">
        <f>IF($V3445="","",IF(Y3445&lt;36,0,IF(AND(36&lt;=Y3445,Y3445&lt;71),VLOOKUP($W3445,日射量と図３!$E$6:$F$34,2,TRUE),IF(AND(71&lt;=Y3445,Y3445&lt;107),VLOOKUP($W3445,日射量と図３!$E$6:$G$34,3,TRUE),IF(AND(107&lt;=Y3445,Y3445&lt;143),VLOOKUP($W3445,日射量と図３!$E$6:$H$34,4,TRUE),VLOOKUP($W3445,日射量と図３!$E$6:$I$34,5,TRUE))))))</f>
        <v/>
      </c>
      <c r="AB3445" s="4" t="str">
        <f>IF($V3445="","",IF(Z3445&lt;36,0,IF(AND(36&lt;=Z3445,Z3445&lt;71),VLOOKUP($W3445,日射量と図３!$E$6:$F$34,2,TRUE),IF(AND(71&lt;=Z3445,Z3445&lt;107),VLOOKUP($W3445,日射量と図３!$E$6:$G$34,3,TRUE),IF(AND(107&lt;=Z3445,Z3445&lt;143),VLOOKUP($W3445,日射量と図３!$E$6:$H$34,4,TRUE),VLOOKUP($W3445,日射量と図３!$E$6:$I$34,5,TRUE))))))</f>
        <v/>
      </c>
      <c r="AC3445" s="382" t="str">
        <f t="shared" si="649"/>
        <v/>
      </c>
      <c r="AD3445" s="382" t="str">
        <f t="shared" si="650"/>
        <v/>
      </c>
    </row>
    <row r="3446" spans="11:30" ht="13.5" customHeight="1">
      <c r="K3446" s="4">
        <f t="shared" si="644"/>
        <v>10</v>
      </c>
      <c r="L3446" s="34">
        <v>43395</v>
      </c>
      <c r="M3446" s="4">
        <v>144</v>
      </c>
      <c r="N3446" s="4">
        <v>11</v>
      </c>
      <c r="O3446" s="31">
        <v>0.41666666666666669</v>
      </c>
      <c r="P3446" s="35">
        <v>19.600000000000001</v>
      </c>
      <c r="Q3446" s="36">
        <f t="shared" si="645"/>
        <v>12</v>
      </c>
      <c r="R3446" s="4">
        <f t="shared" si="646"/>
        <v>0</v>
      </c>
      <c r="S3446" s="31">
        <f t="shared" si="651"/>
        <v>0.24079861111111112</v>
      </c>
      <c r="T3446" s="31">
        <f t="shared" si="652"/>
        <v>0.73447916666666668</v>
      </c>
      <c r="U3446" s="4">
        <f t="shared" si="647"/>
        <v>0</v>
      </c>
      <c r="V3446" s="4" t="str">
        <f t="shared" si="655"/>
        <v/>
      </c>
      <c r="W3446" s="18" t="str">
        <f>IF(V3446="","",VLOOKUP(L3446,日射量と図３!$A$4:$C$368,3,TRUE)*238.85/100)</f>
        <v/>
      </c>
      <c r="X3446" s="4" t="str">
        <f t="shared" si="648"/>
        <v/>
      </c>
      <c r="Y3446" s="4" t="str">
        <f t="shared" si="653"/>
        <v/>
      </c>
      <c r="Z3446" s="4" t="str">
        <f t="shared" si="654"/>
        <v/>
      </c>
      <c r="AA3446" s="4" t="str">
        <f>IF($V3446="","",IF(Y3446&lt;36,0,IF(AND(36&lt;=Y3446,Y3446&lt;71),VLOOKUP($W3446,日射量と図３!$E$6:$F$34,2,TRUE),IF(AND(71&lt;=Y3446,Y3446&lt;107),VLOOKUP($W3446,日射量と図３!$E$6:$G$34,3,TRUE),IF(AND(107&lt;=Y3446,Y3446&lt;143),VLOOKUP($W3446,日射量と図３!$E$6:$H$34,4,TRUE),VLOOKUP($W3446,日射量と図３!$E$6:$I$34,5,TRUE))))))</f>
        <v/>
      </c>
      <c r="AB3446" s="4" t="str">
        <f>IF($V3446="","",IF(Z3446&lt;36,0,IF(AND(36&lt;=Z3446,Z3446&lt;71),VLOOKUP($W3446,日射量と図３!$E$6:$F$34,2,TRUE),IF(AND(71&lt;=Z3446,Z3446&lt;107),VLOOKUP($W3446,日射量と図３!$E$6:$G$34,3,TRUE),IF(AND(107&lt;=Z3446,Z3446&lt;143),VLOOKUP($W3446,日射量と図３!$E$6:$H$34,4,TRUE),VLOOKUP($W3446,日射量と図３!$E$6:$I$34,5,TRUE))))))</f>
        <v/>
      </c>
      <c r="AC3446" s="382" t="str">
        <f t="shared" si="649"/>
        <v/>
      </c>
      <c r="AD3446" s="382" t="str">
        <f t="shared" si="650"/>
        <v/>
      </c>
    </row>
    <row r="3447" spans="11:30" ht="13.5" customHeight="1">
      <c r="K3447" s="4">
        <f t="shared" si="644"/>
        <v>10</v>
      </c>
      <c r="L3447" s="34">
        <v>43395</v>
      </c>
      <c r="M3447" s="4">
        <v>144</v>
      </c>
      <c r="N3447" s="4">
        <v>12</v>
      </c>
      <c r="O3447" s="31">
        <v>0.45833333333333331</v>
      </c>
      <c r="P3447" s="35">
        <v>20.630000000000003</v>
      </c>
      <c r="Q3447" s="36">
        <f t="shared" si="645"/>
        <v>12</v>
      </c>
      <c r="R3447" s="4">
        <f t="shared" si="646"/>
        <v>0</v>
      </c>
      <c r="S3447" s="31">
        <f t="shared" si="651"/>
        <v>0.24079861111111112</v>
      </c>
      <c r="T3447" s="31">
        <f t="shared" si="652"/>
        <v>0.73447916666666668</v>
      </c>
      <c r="U3447" s="4">
        <f t="shared" si="647"/>
        <v>0</v>
      </c>
      <c r="V3447" s="4" t="str">
        <f t="shared" si="655"/>
        <v/>
      </c>
      <c r="W3447" s="18" t="str">
        <f>IF(V3447="","",VLOOKUP(L3447,日射量と図３!$A$4:$C$368,3,TRUE)*238.85/100)</f>
        <v/>
      </c>
      <c r="X3447" s="4" t="str">
        <f t="shared" si="648"/>
        <v/>
      </c>
      <c r="Y3447" s="4" t="str">
        <f t="shared" si="653"/>
        <v/>
      </c>
      <c r="Z3447" s="4" t="str">
        <f t="shared" si="654"/>
        <v/>
      </c>
      <c r="AA3447" s="4" t="str">
        <f>IF($V3447="","",IF(Y3447&lt;36,0,IF(AND(36&lt;=Y3447,Y3447&lt;71),VLOOKUP($W3447,日射量と図３!$E$6:$F$34,2,TRUE),IF(AND(71&lt;=Y3447,Y3447&lt;107),VLOOKUP($W3447,日射量と図３!$E$6:$G$34,3,TRUE),IF(AND(107&lt;=Y3447,Y3447&lt;143),VLOOKUP($W3447,日射量と図３!$E$6:$H$34,4,TRUE),VLOOKUP($W3447,日射量と図３!$E$6:$I$34,5,TRUE))))))</f>
        <v/>
      </c>
      <c r="AB3447" s="4" t="str">
        <f>IF($V3447="","",IF(Z3447&lt;36,0,IF(AND(36&lt;=Z3447,Z3447&lt;71),VLOOKUP($W3447,日射量と図３!$E$6:$F$34,2,TRUE),IF(AND(71&lt;=Z3447,Z3447&lt;107),VLOOKUP($W3447,日射量と図３!$E$6:$G$34,3,TRUE),IF(AND(107&lt;=Z3447,Z3447&lt;143),VLOOKUP($W3447,日射量と図３!$E$6:$H$34,4,TRUE),VLOOKUP($W3447,日射量と図３!$E$6:$I$34,5,TRUE))))))</f>
        <v/>
      </c>
      <c r="AC3447" s="382" t="str">
        <f t="shared" si="649"/>
        <v/>
      </c>
      <c r="AD3447" s="382" t="str">
        <f t="shared" si="650"/>
        <v/>
      </c>
    </row>
    <row r="3448" spans="11:30" ht="13.5" customHeight="1">
      <c r="K3448" s="4">
        <f t="shared" si="644"/>
        <v>10</v>
      </c>
      <c r="L3448" s="34">
        <v>43395</v>
      </c>
      <c r="M3448" s="4">
        <v>144</v>
      </c>
      <c r="N3448" s="4">
        <v>13</v>
      </c>
      <c r="O3448" s="31">
        <v>0.5</v>
      </c>
      <c r="P3448" s="35">
        <v>21.340000000000003</v>
      </c>
      <c r="Q3448" s="36">
        <f t="shared" si="645"/>
        <v>12</v>
      </c>
      <c r="R3448" s="4">
        <f t="shared" si="646"/>
        <v>0</v>
      </c>
      <c r="S3448" s="31">
        <f t="shared" si="651"/>
        <v>0.24079861111111112</v>
      </c>
      <c r="T3448" s="31">
        <f t="shared" si="652"/>
        <v>0.73447916666666668</v>
      </c>
      <c r="U3448" s="4">
        <f t="shared" si="647"/>
        <v>0</v>
      </c>
      <c r="V3448" s="4" t="str">
        <f t="shared" si="655"/>
        <v/>
      </c>
      <c r="W3448" s="18" t="str">
        <f>IF(V3448="","",VLOOKUP(L3448,日射量と図３!$A$4:$C$368,3,TRUE)*238.85/100)</f>
        <v/>
      </c>
      <c r="X3448" s="4" t="str">
        <f t="shared" si="648"/>
        <v/>
      </c>
      <c r="Y3448" s="4" t="str">
        <f t="shared" si="653"/>
        <v/>
      </c>
      <c r="Z3448" s="4" t="str">
        <f t="shared" si="654"/>
        <v/>
      </c>
      <c r="AA3448" s="4" t="str">
        <f>IF($V3448="","",IF(Y3448&lt;36,0,IF(AND(36&lt;=Y3448,Y3448&lt;71),VLOOKUP($W3448,日射量と図３!$E$6:$F$34,2,TRUE),IF(AND(71&lt;=Y3448,Y3448&lt;107),VLOOKUP($W3448,日射量と図３!$E$6:$G$34,3,TRUE),IF(AND(107&lt;=Y3448,Y3448&lt;143),VLOOKUP($W3448,日射量と図３!$E$6:$H$34,4,TRUE),VLOOKUP($W3448,日射量と図３!$E$6:$I$34,5,TRUE))))))</f>
        <v/>
      </c>
      <c r="AB3448" s="4" t="str">
        <f>IF($V3448="","",IF(Z3448&lt;36,0,IF(AND(36&lt;=Z3448,Z3448&lt;71),VLOOKUP($W3448,日射量と図３!$E$6:$F$34,2,TRUE),IF(AND(71&lt;=Z3448,Z3448&lt;107),VLOOKUP($W3448,日射量と図３!$E$6:$G$34,3,TRUE),IF(AND(107&lt;=Z3448,Z3448&lt;143),VLOOKUP($W3448,日射量と図３!$E$6:$H$34,4,TRUE),VLOOKUP($W3448,日射量と図３!$E$6:$I$34,5,TRUE))))))</f>
        <v/>
      </c>
      <c r="AC3448" s="382" t="str">
        <f t="shared" si="649"/>
        <v/>
      </c>
      <c r="AD3448" s="382" t="str">
        <f t="shared" si="650"/>
        <v/>
      </c>
    </row>
    <row r="3449" spans="11:30" ht="13.5" customHeight="1">
      <c r="K3449" s="4">
        <f t="shared" si="644"/>
        <v>10</v>
      </c>
      <c r="L3449" s="34">
        <v>43395</v>
      </c>
      <c r="M3449" s="4">
        <v>144</v>
      </c>
      <c r="N3449" s="4">
        <v>14</v>
      </c>
      <c r="O3449" s="31">
        <v>0.54166666666666663</v>
      </c>
      <c r="P3449" s="35">
        <v>21.82</v>
      </c>
      <c r="Q3449" s="36">
        <f t="shared" si="645"/>
        <v>12</v>
      </c>
      <c r="R3449" s="4">
        <f t="shared" si="646"/>
        <v>0</v>
      </c>
      <c r="S3449" s="31">
        <f t="shared" si="651"/>
        <v>0.24079861111111112</v>
      </c>
      <c r="T3449" s="31">
        <f t="shared" si="652"/>
        <v>0.73447916666666668</v>
      </c>
      <c r="U3449" s="4">
        <f t="shared" si="647"/>
        <v>0</v>
      </c>
      <c r="V3449" s="4" t="str">
        <f t="shared" si="655"/>
        <v/>
      </c>
      <c r="W3449" s="18" t="str">
        <f>IF(V3449="","",VLOOKUP(L3449,日射量と図３!$A$4:$C$368,3,TRUE)*238.85/100)</f>
        <v/>
      </c>
      <c r="X3449" s="4" t="str">
        <f t="shared" si="648"/>
        <v/>
      </c>
      <c r="Y3449" s="4" t="str">
        <f t="shared" si="653"/>
        <v/>
      </c>
      <c r="Z3449" s="4" t="str">
        <f t="shared" si="654"/>
        <v/>
      </c>
      <c r="AA3449" s="4" t="str">
        <f>IF($V3449="","",IF(Y3449&lt;36,0,IF(AND(36&lt;=Y3449,Y3449&lt;71),VLOOKUP($W3449,日射量と図３!$E$6:$F$34,2,TRUE),IF(AND(71&lt;=Y3449,Y3449&lt;107),VLOOKUP($W3449,日射量と図３!$E$6:$G$34,3,TRUE),IF(AND(107&lt;=Y3449,Y3449&lt;143),VLOOKUP($W3449,日射量と図３!$E$6:$H$34,4,TRUE),VLOOKUP($W3449,日射量と図３!$E$6:$I$34,5,TRUE))))))</f>
        <v/>
      </c>
      <c r="AB3449" s="4" t="str">
        <f>IF($V3449="","",IF(Z3449&lt;36,0,IF(AND(36&lt;=Z3449,Z3449&lt;71),VLOOKUP($W3449,日射量と図３!$E$6:$F$34,2,TRUE),IF(AND(71&lt;=Z3449,Z3449&lt;107),VLOOKUP($W3449,日射量と図３!$E$6:$G$34,3,TRUE),IF(AND(107&lt;=Z3449,Z3449&lt;143),VLOOKUP($W3449,日射量と図３!$E$6:$H$34,4,TRUE),VLOOKUP($W3449,日射量と図３!$E$6:$I$34,5,TRUE))))))</f>
        <v/>
      </c>
      <c r="AC3449" s="382" t="str">
        <f t="shared" si="649"/>
        <v/>
      </c>
      <c r="AD3449" s="382" t="str">
        <f t="shared" si="650"/>
        <v/>
      </c>
    </row>
    <row r="3450" spans="11:30" ht="13.5" customHeight="1">
      <c r="K3450" s="4">
        <f t="shared" si="644"/>
        <v>10</v>
      </c>
      <c r="L3450" s="34">
        <v>43395</v>
      </c>
      <c r="M3450" s="4">
        <v>144</v>
      </c>
      <c r="N3450" s="4">
        <v>15</v>
      </c>
      <c r="O3450" s="31">
        <v>0.58333333333333337</v>
      </c>
      <c r="P3450" s="35">
        <v>21.830000000000002</v>
      </c>
      <c r="Q3450" s="36">
        <f t="shared" si="645"/>
        <v>12</v>
      </c>
      <c r="R3450" s="4">
        <f t="shared" si="646"/>
        <v>0</v>
      </c>
      <c r="S3450" s="31">
        <f t="shared" si="651"/>
        <v>0.24079861111111112</v>
      </c>
      <c r="T3450" s="31">
        <f t="shared" si="652"/>
        <v>0.73447916666666668</v>
      </c>
      <c r="U3450" s="4">
        <f t="shared" si="647"/>
        <v>0</v>
      </c>
      <c r="V3450" s="4" t="str">
        <f t="shared" si="655"/>
        <v/>
      </c>
      <c r="W3450" s="18" t="str">
        <f>IF(V3450="","",VLOOKUP(L3450,日射量と図３!$A$4:$C$368,3,TRUE)*238.85/100)</f>
        <v/>
      </c>
      <c r="X3450" s="4" t="str">
        <f t="shared" si="648"/>
        <v/>
      </c>
      <c r="Y3450" s="4" t="str">
        <f t="shared" si="653"/>
        <v/>
      </c>
      <c r="Z3450" s="4" t="str">
        <f t="shared" si="654"/>
        <v/>
      </c>
      <c r="AA3450" s="4" t="str">
        <f>IF($V3450="","",IF(Y3450&lt;36,0,IF(AND(36&lt;=Y3450,Y3450&lt;71),VLOOKUP($W3450,日射量と図３!$E$6:$F$34,2,TRUE),IF(AND(71&lt;=Y3450,Y3450&lt;107),VLOOKUP($W3450,日射量と図３!$E$6:$G$34,3,TRUE),IF(AND(107&lt;=Y3450,Y3450&lt;143),VLOOKUP($W3450,日射量と図３!$E$6:$H$34,4,TRUE),VLOOKUP($W3450,日射量と図３!$E$6:$I$34,5,TRUE))))))</f>
        <v/>
      </c>
      <c r="AB3450" s="4" t="str">
        <f>IF($V3450="","",IF(Z3450&lt;36,0,IF(AND(36&lt;=Z3450,Z3450&lt;71),VLOOKUP($W3450,日射量と図３!$E$6:$F$34,2,TRUE),IF(AND(71&lt;=Z3450,Z3450&lt;107),VLOOKUP($W3450,日射量と図３!$E$6:$G$34,3,TRUE),IF(AND(107&lt;=Z3450,Z3450&lt;143),VLOOKUP($W3450,日射量と図３!$E$6:$H$34,4,TRUE),VLOOKUP($W3450,日射量と図３!$E$6:$I$34,5,TRUE))))))</f>
        <v/>
      </c>
      <c r="AC3450" s="382" t="str">
        <f t="shared" si="649"/>
        <v/>
      </c>
      <c r="AD3450" s="382" t="str">
        <f t="shared" si="650"/>
        <v/>
      </c>
    </row>
    <row r="3451" spans="11:30" ht="13.5" customHeight="1">
      <c r="K3451" s="4">
        <f t="shared" si="644"/>
        <v>10</v>
      </c>
      <c r="L3451" s="34">
        <v>43395</v>
      </c>
      <c r="M3451" s="4">
        <v>144</v>
      </c>
      <c r="N3451" s="4">
        <v>16</v>
      </c>
      <c r="O3451" s="31">
        <v>0.625</v>
      </c>
      <c r="P3451" s="35">
        <v>21.259999999999998</v>
      </c>
      <c r="Q3451" s="36">
        <f t="shared" si="645"/>
        <v>16</v>
      </c>
      <c r="R3451" s="4">
        <f t="shared" si="646"/>
        <v>0</v>
      </c>
      <c r="S3451" s="31">
        <f t="shared" si="651"/>
        <v>0.24079861111111112</v>
      </c>
      <c r="T3451" s="31">
        <f t="shared" si="652"/>
        <v>0.73447916666666668</v>
      </c>
      <c r="U3451" s="4">
        <f t="shared" si="647"/>
        <v>0</v>
      </c>
      <c r="V3451" s="4" t="str">
        <f t="shared" si="655"/>
        <v/>
      </c>
      <c r="W3451" s="18" t="str">
        <f>IF(V3451="","",VLOOKUP(L3451,日射量と図３!$A$4:$C$368,3,TRUE)*238.85/100)</f>
        <v/>
      </c>
      <c r="X3451" s="4" t="str">
        <f t="shared" si="648"/>
        <v/>
      </c>
      <c r="Y3451" s="4" t="str">
        <f t="shared" si="653"/>
        <v/>
      </c>
      <c r="Z3451" s="4" t="str">
        <f t="shared" si="654"/>
        <v/>
      </c>
      <c r="AA3451" s="4" t="str">
        <f>IF($V3451="","",IF(Y3451&lt;36,0,IF(AND(36&lt;=Y3451,Y3451&lt;71),VLOOKUP($W3451,日射量と図３!$E$6:$F$34,2,TRUE),IF(AND(71&lt;=Y3451,Y3451&lt;107),VLOOKUP($W3451,日射量と図３!$E$6:$G$34,3,TRUE),IF(AND(107&lt;=Y3451,Y3451&lt;143),VLOOKUP($W3451,日射量と図３!$E$6:$H$34,4,TRUE),VLOOKUP($W3451,日射量と図３!$E$6:$I$34,5,TRUE))))))</f>
        <v/>
      </c>
      <c r="AB3451" s="4" t="str">
        <f>IF($V3451="","",IF(Z3451&lt;36,0,IF(AND(36&lt;=Z3451,Z3451&lt;71),VLOOKUP($W3451,日射量と図３!$E$6:$F$34,2,TRUE),IF(AND(71&lt;=Z3451,Z3451&lt;107),VLOOKUP($W3451,日射量と図３!$E$6:$G$34,3,TRUE),IF(AND(107&lt;=Z3451,Z3451&lt;143),VLOOKUP($W3451,日射量と図３!$E$6:$H$34,4,TRUE),VLOOKUP($W3451,日射量と図３!$E$6:$I$34,5,TRUE))))))</f>
        <v/>
      </c>
      <c r="AC3451" s="382" t="str">
        <f t="shared" si="649"/>
        <v/>
      </c>
      <c r="AD3451" s="382" t="str">
        <f t="shared" si="650"/>
        <v/>
      </c>
    </row>
    <row r="3452" spans="11:30" ht="13.5" customHeight="1">
      <c r="K3452" s="4">
        <f t="shared" si="644"/>
        <v>10</v>
      </c>
      <c r="L3452" s="34">
        <v>43395</v>
      </c>
      <c r="M3452" s="4">
        <v>144</v>
      </c>
      <c r="N3452" s="4">
        <v>17</v>
      </c>
      <c r="O3452" s="31">
        <v>0.66666666666666663</v>
      </c>
      <c r="P3452" s="35">
        <v>20.720000000000002</v>
      </c>
      <c r="Q3452" s="36">
        <f t="shared" si="645"/>
        <v>16</v>
      </c>
      <c r="R3452" s="4">
        <f t="shared" si="646"/>
        <v>0</v>
      </c>
      <c r="S3452" s="31">
        <f t="shared" si="651"/>
        <v>0.24079861111111112</v>
      </c>
      <c r="T3452" s="31">
        <f t="shared" si="652"/>
        <v>0.73447916666666668</v>
      </c>
      <c r="U3452" s="4">
        <f t="shared" si="647"/>
        <v>0</v>
      </c>
      <c r="V3452" s="4" t="str">
        <f t="shared" si="655"/>
        <v/>
      </c>
      <c r="W3452" s="18" t="str">
        <f>IF(V3452="","",VLOOKUP(L3452,日射量と図３!$A$4:$C$368,3,TRUE)*238.85/100)</f>
        <v/>
      </c>
      <c r="X3452" s="4" t="str">
        <f t="shared" si="648"/>
        <v/>
      </c>
      <c r="Y3452" s="4" t="str">
        <f t="shared" si="653"/>
        <v/>
      </c>
      <c r="Z3452" s="4" t="str">
        <f t="shared" si="654"/>
        <v/>
      </c>
      <c r="AA3452" s="4" t="str">
        <f>IF($V3452="","",IF(Y3452&lt;36,0,IF(AND(36&lt;=Y3452,Y3452&lt;71),VLOOKUP($W3452,日射量と図３!$E$6:$F$34,2,TRUE),IF(AND(71&lt;=Y3452,Y3452&lt;107),VLOOKUP($W3452,日射量と図３!$E$6:$G$34,3,TRUE),IF(AND(107&lt;=Y3452,Y3452&lt;143),VLOOKUP($W3452,日射量と図３!$E$6:$H$34,4,TRUE),VLOOKUP($W3452,日射量と図３!$E$6:$I$34,5,TRUE))))))</f>
        <v/>
      </c>
      <c r="AB3452" s="4" t="str">
        <f>IF($V3452="","",IF(Z3452&lt;36,0,IF(AND(36&lt;=Z3452,Z3452&lt;71),VLOOKUP($W3452,日射量と図３!$E$6:$F$34,2,TRUE),IF(AND(71&lt;=Z3452,Z3452&lt;107),VLOOKUP($W3452,日射量と図３!$E$6:$G$34,3,TRUE),IF(AND(107&lt;=Z3452,Z3452&lt;143),VLOOKUP($W3452,日射量と図３!$E$6:$H$34,4,TRUE),VLOOKUP($W3452,日射量と図３!$E$6:$I$34,5,TRUE))))))</f>
        <v/>
      </c>
      <c r="AC3452" s="382" t="str">
        <f t="shared" si="649"/>
        <v/>
      </c>
      <c r="AD3452" s="382" t="str">
        <f t="shared" si="650"/>
        <v/>
      </c>
    </row>
    <row r="3453" spans="11:30" ht="13.5" customHeight="1">
      <c r="K3453" s="4">
        <f t="shared" si="644"/>
        <v>10</v>
      </c>
      <c r="L3453" s="34">
        <v>43395</v>
      </c>
      <c r="M3453" s="4">
        <v>144</v>
      </c>
      <c r="N3453" s="4">
        <v>18</v>
      </c>
      <c r="O3453" s="31">
        <v>0.70833333333333337</v>
      </c>
      <c r="P3453" s="35">
        <v>20.069999999999997</v>
      </c>
      <c r="Q3453" s="36">
        <f t="shared" si="645"/>
        <v>16</v>
      </c>
      <c r="R3453" s="4">
        <f t="shared" si="646"/>
        <v>0</v>
      </c>
      <c r="S3453" s="31">
        <f t="shared" si="651"/>
        <v>0.24079861111111112</v>
      </c>
      <c r="T3453" s="31">
        <f t="shared" si="652"/>
        <v>0.73447916666666668</v>
      </c>
      <c r="U3453" s="4">
        <f t="shared" si="647"/>
        <v>0</v>
      </c>
      <c r="V3453" s="4" t="str">
        <f t="shared" si="655"/>
        <v/>
      </c>
      <c r="W3453" s="18" t="str">
        <f>IF(V3453="","",VLOOKUP(L3453,日射量と図３!$A$4:$C$368,3,TRUE)*238.85/100)</f>
        <v/>
      </c>
      <c r="X3453" s="4" t="str">
        <f t="shared" si="648"/>
        <v/>
      </c>
      <c r="Y3453" s="4" t="str">
        <f t="shared" si="653"/>
        <v/>
      </c>
      <c r="Z3453" s="4" t="str">
        <f t="shared" si="654"/>
        <v/>
      </c>
      <c r="AA3453" s="4" t="str">
        <f>IF($V3453="","",IF(Y3453&lt;36,0,IF(AND(36&lt;=Y3453,Y3453&lt;71),VLOOKUP($W3453,日射量と図３!$E$6:$F$34,2,TRUE),IF(AND(71&lt;=Y3453,Y3453&lt;107),VLOOKUP($W3453,日射量と図３!$E$6:$G$34,3,TRUE),IF(AND(107&lt;=Y3453,Y3453&lt;143),VLOOKUP($W3453,日射量と図３!$E$6:$H$34,4,TRUE),VLOOKUP($W3453,日射量と図３!$E$6:$I$34,5,TRUE))))))</f>
        <v/>
      </c>
      <c r="AB3453" s="4" t="str">
        <f>IF($V3453="","",IF(Z3453&lt;36,0,IF(AND(36&lt;=Z3453,Z3453&lt;71),VLOOKUP($W3453,日射量と図３!$E$6:$F$34,2,TRUE),IF(AND(71&lt;=Z3453,Z3453&lt;107),VLOOKUP($W3453,日射量と図３!$E$6:$G$34,3,TRUE),IF(AND(107&lt;=Z3453,Z3453&lt;143),VLOOKUP($W3453,日射量と図３!$E$6:$H$34,4,TRUE),VLOOKUP($W3453,日射量と図３!$E$6:$I$34,5,TRUE))))))</f>
        <v/>
      </c>
      <c r="AC3453" s="382" t="str">
        <f t="shared" si="649"/>
        <v/>
      </c>
      <c r="AD3453" s="382" t="str">
        <f t="shared" si="650"/>
        <v/>
      </c>
    </row>
    <row r="3454" spans="11:30" ht="13.5" customHeight="1">
      <c r="K3454" s="4">
        <f t="shared" si="644"/>
        <v>10</v>
      </c>
      <c r="L3454" s="34">
        <v>43395</v>
      </c>
      <c r="M3454" s="4">
        <v>144</v>
      </c>
      <c r="N3454" s="4">
        <v>19</v>
      </c>
      <c r="O3454" s="31">
        <v>0.75</v>
      </c>
      <c r="P3454" s="35">
        <v>19.59</v>
      </c>
      <c r="Q3454" s="36">
        <f t="shared" si="645"/>
        <v>16</v>
      </c>
      <c r="R3454" s="4">
        <f t="shared" si="646"/>
        <v>0</v>
      </c>
      <c r="S3454" s="31">
        <f t="shared" si="651"/>
        <v>0.24079861111111112</v>
      </c>
      <c r="T3454" s="31">
        <f t="shared" si="652"/>
        <v>0.73447916666666668</v>
      </c>
      <c r="U3454" s="4">
        <f t="shared" si="647"/>
        <v>0</v>
      </c>
      <c r="V3454" s="4" t="str">
        <f t="shared" si="655"/>
        <v/>
      </c>
      <c r="W3454" s="18" t="str">
        <f>IF(V3454="","",VLOOKUP(L3454,日射量と図３!$A$4:$C$368,3,TRUE)*238.85/100)</f>
        <v/>
      </c>
      <c r="X3454" s="4" t="str">
        <f t="shared" si="648"/>
        <v/>
      </c>
      <c r="Y3454" s="4" t="str">
        <f t="shared" si="653"/>
        <v/>
      </c>
      <c r="Z3454" s="4" t="str">
        <f t="shared" si="654"/>
        <v/>
      </c>
      <c r="AA3454" s="4" t="str">
        <f>IF($V3454="","",IF(Y3454&lt;36,0,IF(AND(36&lt;=Y3454,Y3454&lt;71),VLOOKUP($W3454,日射量と図３!$E$6:$F$34,2,TRUE),IF(AND(71&lt;=Y3454,Y3454&lt;107),VLOOKUP($W3454,日射量と図３!$E$6:$G$34,3,TRUE),IF(AND(107&lt;=Y3454,Y3454&lt;143),VLOOKUP($W3454,日射量と図３!$E$6:$H$34,4,TRUE),VLOOKUP($W3454,日射量と図３!$E$6:$I$34,5,TRUE))))))</f>
        <v/>
      </c>
      <c r="AB3454" s="4" t="str">
        <f>IF($V3454="","",IF(Z3454&lt;36,0,IF(AND(36&lt;=Z3454,Z3454&lt;71),VLOOKUP($W3454,日射量と図３!$E$6:$F$34,2,TRUE),IF(AND(71&lt;=Z3454,Z3454&lt;107),VLOOKUP($W3454,日射量と図３!$E$6:$G$34,3,TRUE),IF(AND(107&lt;=Z3454,Z3454&lt;143),VLOOKUP($W3454,日射量と図３!$E$6:$H$34,4,TRUE),VLOOKUP($W3454,日射量と図３!$E$6:$I$34,5,TRUE))))))</f>
        <v/>
      </c>
      <c r="AC3454" s="382" t="str">
        <f t="shared" si="649"/>
        <v/>
      </c>
      <c r="AD3454" s="382" t="str">
        <f t="shared" si="650"/>
        <v/>
      </c>
    </row>
    <row r="3455" spans="11:30" ht="13.5" customHeight="1">
      <c r="K3455" s="4">
        <f t="shared" si="644"/>
        <v>10</v>
      </c>
      <c r="L3455" s="34">
        <v>43395</v>
      </c>
      <c r="M3455" s="4">
        <v>144</v>
      </c>
      <c r="N3455" s="4">
        <v>20</v>
      </c>
      <c r="O3455" s="31">
        <v>0.79166666666666663</v>
      </c>
      <c r="P3455" s="35">
        <v>18.98</v>
      </c>
      <c r="Q3455" s="36">
        <f t="shared" si="645"/>
        <v>16</v>
      </c>
      <c r="R3455" s="4">
        <f t="shared" si="646"/>
        <v>0</v>
      </c>
      <c r="S3455" s="31">
        <f t="shared" si="651"/>
        <v>0.24079861111111112</v>
      </c>
      <c r="T3455" s="31">
        <f t="shared" si="652"/>
        <v>0.73447916666666668</v>
      </c>
      <c r="U3455" s="4">
        <f t="shared" si="647"/>
        <v>0</v>
      </c>
      <c r="V3455" s="4" t="str">
        <f t="shared" si="655"/>
        <v/>
      </c>
      <c r="W3455" s="18" t="str">
        <f>IF(V3455="","",VLOOKUP(L3455,日射量と図３!$A$4:$C$368,3,TRUE)*238.85/100)</f>
        <v/>
      </c>
      <c r="X3455" s="4" t="str">
        <f t="shared" si="648"/>
        <v/>
      </c>
      <c r="Y3455" s="4" t="str">
        <f t="shared" si="653"/>
        <v/>
      </c>
      <c r="Z3455" s="4" t="str">
        <f t="shared" si="654"/>
        <v/>
      </c>
      <c r="AA3455" s="4" t="str">
        <f>IF($V3455="","",IF(Y3455&lt;36,0,IF(AND(36&lt;=Y3455,Y3455&lt;71),VLOOKUP($W3455,日射量と図３!$E$6:$F$34,2,TRUE),IF(AND(71&lt;=Y3455,Y3455&lt;107),VLOOKUP($W3455,日射量と図３!$E$6:$G$34,3,TRUE),IF(AND(107&lt;=Y3455,Y3455&lt;143),VLOOKUP($W3455,日射量と図３!$E$6:$H$34,4,TRUE),VLOOKUP($W3455,日射量と図３!$E$6:$I$34,5,TRUE))))))</f>
        <v/>
      </c>
      <c r="AB3455" s="4" t="str">
        <f>IF($V3455="","",IF(Z3455&lt;36,0,IF(AND(36&lt;=Z3455,Z3455&lt;71),VLOOKUP($W3455,日射量と図３!$E$6:$F$34,2,TRUE),IF(AND(71&lt;=Z3455,Z3455&lt;107),VLOOKUP($W3455,日射量と図３!$E$6:$G$34,3,TRUE),IF(AND(107&lt;=Z3455,Z3455&lt;143),VLOOKUP($W3455,日射量と図３!$E$6:$H$34,4,TRUE),VLOOKUP($W3455,日射量と図３!$E$6:$I$34,5,TRUE))))))</f>
        <v/>
      </c>
      <c r="AC3455" s="382" t="str">
        <f t="shared" si="649"/>
        <v/>
      </c>
      <c r="AD3455" s="382" t="str">
        <f t="shared" si="650"/>
        <v/>
      </c>
    </row>
    <row r="3456" spans="11:30" ht="13.5" customHeight="1">
      <c r="K3456" s="4">
        <f t="shared" si="644"/>
        <v>10</v>
      </c>
      <c r="L3456" s="34">
        <v>43395</v>
      </c>
      <c r="M3456" s="4">
        <v>144</v>
      </c>
      <c r="N3456" s="4">
        <v>21</v>
      </c>
      <c r="O3456" s="31">
        <v>0.83333333333333337</v>
      </c>
      <c r="P3456" s="35">
        <v>18.809999999999999</v>
      </c>
      <c r="Q3456" s="36">
        <f t="shared" si="645"/>
        <v>16</v>
      </c>
      <c r="R3456" s="4">
        <f t="shared" si="646"/>
        <v>0</v>
      </c>
      <c r="S3456" s="31">
        <f t="shared" si="651"/>
        <v>0.24079861111111112</v>
      </c>
      <c r="T3456" s="31">
        <f t="shared" si="652"/>
        <v>0.73447916666666668</v>
      </c>
      <c r="U3456" s="4">
        <f t="shared" si="647"/>
        <v>0</v>
      </c>
      <c r="V3456" s="4" t="str">
        <f t="shared" si="655"/>
        <v/>
      </c>
      <c r="W3456" s="18" t="str">
        <f>IF(V3456="","",VLOOKUP(L3456,日射量と図３!$A$4:$C$368,3,TRUE)*238.85/100)</f>
        <v/>
      </c>
      <c r="X3456" s="4" t="str">
        <f t="shared" si="648"/>
        <v/>
      </c>
      <c r="Y3456" s="4" t="str">
        <f t="shared" si="653"/>
        <v/>
      </c>
      <c r="Z3456" s="4" t="str">
        <f t="shared" si="654"/>
        <v/>
      </c>
      <c r="AA3456" s="4" t="str">
        <f>IF($V3456="","",IF(Y3456&lt;36,0,IF(AND(36&lt;=Y3456,Y3456&lt;71),VLOOKUP($W3456,日射量と図３!$E$6:$F$34,2,TRUE),IF(AND(71&lt;=Y3456,Y3456&lt;107),VLOOKUP($W3456,日射量と図３!$E$6:$G$34,3,TRUE),IF(AND(107&lt;=Y3456,Y3456&lt;143),VLOOKUP($W3456,日射量と図３!$E$6:$H$34,4,TRUE),VLOOKUP($W3456,日射量と図３!$E$6:$I$34,5,TRUE))))))</f>
        <v/>
      </c>
      <c r="AB3456" s="4" t="str">
        <f>IF($V3456="","",IF(Z3456&lt;36,0,IF(AND(36&lt;=Z3456,Z3456&lt;71),VLOOKUP($W3456,日射量と図３!$E$6:$F$34,2,TRUE),IF(AND(71&lt;=Z3456,Z3456&lt;107),VLOOKUP($W3456,日射量と図３!$E$6:$G$34,3,TRUE),IF(AND(107&lt;=Z3456,Z3456&lt;143),VLOOKUP($W3456,日射量と図３!$E$6:$H$34,4,TRUE),VLOOKUP($W3456,日射量と図３!$E$6:$I$34,5,TRUE))))))</f>
        <v/>
      </c>
      <c r="AC3456" s="382" t="str">
        <f t="shared" si="649"/>
        <v/>
      </c>
      <c r="AD3456" s="382" t="str">
        <f t="shared" si="650"/>
        <v/>
      </c>
    </row>
    <row r="3457" spans="11:30" ht="13.5" customHeight="1">
      <c r="K3457" s="4">
        <f t="shared" si="644"/>
        <v>10</v>
      </c>
      <c r="L3457" s="34">
        <v>43395</v>
      </c>
      <c r="M3457" s="4">
        <v>144</v>
      </c>
      <c r="N3457" s="4">
        <v>22</v>
      </c>
      <c r="O3457" s="31">
        <v>0.875</v>
      </c>
      <c r="P3457" s="35">
        <v>18.73</v>
      </c>
      <c r="Q3457" s="36">
        <f t="shared" si="645"/>
        <v>16</v>
      </c>
      <c r="R3457" s="4">
        <f t="shared" si="646"/>
        <v>0</v>
      </c>
      <c r="S3457" s="31">
        <f t="shared" si="651"/>
        <v>0.24079861111111112</v>
      </c>
      <c r="T3457" s="31">
        <f t="shared" si="652"/>
        <v>0.73447916666666668</v>
      </c>
      <c r="U3457" s="4">
        <f t="shared" si="647"/>
        <v>0</v>
      </c>
      <c r="V3457" s="4" t="str">
        <f t="shared" si="655"/>
        <v/>
      </c>
      <c r="W3457" s="18" t="str">
        <f>IF(V3457="","",VLOOKUP(L3457,日射量と図３!$A$4:$C$368,3,TRUE)*238.85/100)</f>
        <v/>
      </c>
      <c r="X3457" s="4" t="str">
        <f t="shared" si="648"/>
        <v/>
      </c>
      <c r="Y3457" s="4" t="str">
        <f t="shared" si="653"/>
        <v/>
      </c>
      <c r="Z3457" s="4" t="str">
        <f t="shared" si="654"/>
        <v/>
      </c>
      <c r="AA3457" s="4" t="str">
        <f>IF($V3457="","",IF(Y3457&lt;36,0,IF(AND(36&lt;=Y3457,Y3457&lt;71),VLOOKUP($W3457,日射量と図３!$E$6:$F$34,2,TRUE),IF(AND(71&lt;=Y3457,Y3457&lt;107),VLOOKUP($W3457,日射量と図３!$E$6:$G$34,3,TRUE),IF(AND(107&lt;=Y3457,Y3457&lt;143),VLOOKUP($W3457,日射量と図３!$E$6:$H$34,4,TRUE),VLOOKUP($W3457,日射量と図３!$E$6:$I$34,5,TRUE))))))</f>
        <v/>
      </c>
      <c r="AB3457" s="4" t="str">
        <f>IF($V3457="","",IF(Z3457&lt;36,0,IF(AND(36&lt;=Z3457,Z3457&lt;71),VLOOKUP($W3457,日射量と図３!$E$6:$F$34,2,TRUE),IF(AND(71&lt;=Z3457,Z3457&lt;107),VLOOKUP($W3457,日射量と図３!$E$6:$G$34,3,TRUE),IF(AND(107&lt;=Z3457,Z3457&lt;143),VLOOKUP($W3457,日射量と図３!$E$6:$H$34,4,TRUE),VLOOKUP($W3457,日射量と図３!$E$6:$I$34,5,TRUE))))))</f>
        <v/>
      </c>
      <c r="AC3457" s="382" t="str">
        <f t="shared" si="649"/>
        <v/>
      </c>
      <c r="AD3457" s="382" t="str">
        <f t="shared" si="650"/>
        <v/>
      </c>
    </row>
    <row r="3458" spans="11:30" ht="13.5" customHeight="1">
      <c r="K3458" s="4">
        <f t="shared" si="644"/>
        <v>10</v>
      </c>
      <c r="L3458" s="34">
        <v>43395</v>
      </c>
      <c r="M3458" s="4">
        <v>144</v>
      </c>
      <c r="N3458" s="4">
        <v>23</v>
      </c>
      <c r="O3458" s="31">
        <v>0.91666666666666663</v>
      </c>
      <c r="P3458" s="35">
        <v>18.43</v>
      </c>
      <c r="Q3458" s="36">
        <f t="shared" si="645"/>
        <v>13</v>
      </c>
      <c r="R3458" s="4">
        <f t="shared" si="646"/>
        <v>0</v>
      </c>
      <c r="S3458" s="31">
        <f t="shared" si="651"/>
        <v>0.24079861111111112</v>
      </c>
      <c r="T3458" s="31">
        <f t="shared" si="652"/>
        <v>0.73447916666666668</v>
      </c>
      <c r="U3458" s="4">
        <f t="shared" si="647"/>
        <v>0</v>
      </c>
      <c r="V3458" s="4" t="str">
        <f t="shared" si="655"/>
        <v/>
      </c>
      <c r="W3458" s="18" t="str">
        <f>IF(V3458="","",VLOOKUP(L3458,日射量と図３!$A$4:$C$368,3,TRUE)*238.85/100)</f>
        <v/>
      </c>
      <c r="X3458" s="4" t="str">
        <f t="shared" si="648"/>
        <v/>
      </c>
      <c r="Y3458" s="4" t="str">
        <f t="shared" si="653"/>
        <v/>
      </c>
      <c r="Z3458" s="4" t="str">
        <f t="shared" si="654"/>
        <v/>
      </c>
      <c r="AA3458" s="4" t="str">
        <f>IF($V3458="","",IF(Y3458&lt;36,0,IF(AND(36&lt;=Y3458,Y3458&lt;71),VLOOKUP($W3458,日射量と図３!$E$6:$F$34,2,TRUE),IF(AND(71&lt;=Y3458,Y3458&lt;107),VLOOKUP($W3458,日射量と図３!$E$6:$G$34,3,TRUE),IF(AND(107&lt;=Y3458,Y3458&lt;143),VLOOKUP($W3458,日射量と図３!$E$6:$H$34,4,TRUE),VLOOKUP($W3458,日射量と図３!$E$6:$I$34,5,TRUE))))))</f>
        <v/>
      </c>
      <c r="AB3458" s="4" t="str">
        <f>IF($V3458="","",IF(Z3458&lt;36,0,IF(AND(36&lt;=Z3458,Z3458&lt;71),VLOOKUP($W3458,日射量と図３!$E$6:$F$34,2,TRUE),IF(AND(71&lt;=Z3458,Z3458&lt;107),VLOOKUP($W3458,日射量と図３!$E$6:$G$34,3,TRUE),IF(AND(107&lt;=Z3458,Z3458&lt;143),VLOOKUP($W3458,日射量と図３!$E$6:$H$34,4,TRUE),VLOOKUP($W3458,日射量と図３!$E$6:$I$34,5,TRUE))))))</f>
        <v/>
      </c>
      <c r="AC3458" s="382" t="str">
        <f t="shared" si="649"/>
        <v/>
      </c>
      <c r="AD3458" s="382" t="str">
        <f t="shared" si="650"/>
        <v/>
      </c>
    </row>
    <row r="3459" spans="11:30" ht="13.5" customHeight="1">
      <c r="K3459" s="4">
        <f t="shared" si="644"/>
        <v>10</v>
      </c>
      <c r="L3459" s="34">
        <v>43395</v>
      </c>
      <c r="M3459" s="4">
        <v>144</v>
      </c>
      <c r="N3459" s="4">
        <v>24</v>
      </c>
      <c r="O3459" s="31">
        <v>0.95833333333333337</v>
      </c>
      <c r="P3459" s="35">
        <v>17.939999999999998</v>
      </c>
      <c r="Q3459" s="36">
        <f t="shared" si="645"/>
        <v>13</v>
      </c>
      <c r="R3459" s="4">
        <f t="shared" si="646"/>
        <v>0</v>
      </c>
      <c r="S3459" s="31">
        <f t="shared" si="651"/>
        <v>0.24079861111111112</v>
      </c>
      <c r="T3459" s="31">
        <f t="shared" si="652"/>
        <v>0.73447916666666668</v>
      </c>
      <c r="U3459" s="4">
        <f t="shared" si="647"/>
        <v>0</v>
      </c>
      <c r="V3459" s="4" t="str">
        <f t="shared" si="655"/>
        <v/>
      </c>
      <c r="W3459" s="18" t="str">
        <f>IF(V3459="","",VLOOKUP(L3459,日射量と図３!$A$4:$C$368,3,TRUE)*238.85/100)</f>
        <v/>
      </c>
      <c r="X3459" s="4" t="str">
        <f t="shared" si="648"/>
        <v/>
      </c>
      <c r="Y3459" s="4" t="str">
        <f t="shared" si="653"/>
        <v/>
      </c>
      <c r="Z3459" s="4" t="str">
        <f t="shared" si="654"/>
        <v/>
      </c>
      <c r="AA3459" s="4" t="str">
        <f>IF($V3459="","",IF(Y3459&lt;36,0,IF(AND(36&lt;=Y3459,Y3459&lt;71),VLOOKUP($W3459,日射量と図３!$E$6:$F$34,2,TRUE),IF(AND(71&lt;=Y3459,Y3459&lt;107),VLOOKUP($W3459,日射量と図３!$E$6:$G$34,3,TRUE),IF(AND(107&lt;=Y3459,Y3459&lt;143),VLOOKUP($W3459,日射量と図３!$E$6:$H$34,4,TRUE),VLOOKUP($W3459,日射量と図３!$E$6:$I$34,5,TRUE))))))</f>
        <v/>
      </c>
      <c r="AB3459" s="4" t="str">
        <f>IF($V3459="","",IF(Z3459&lt;36,0,IF(AND(36&lt;=Z3459,Z3459&lt;71),VLOOKUP($W3459,日射量と図３!$E$6:$F$34,2,TRUE),IF(AND(71&lt;=Z3459,Z3459&lt;107),VLOOKUP($W3459,日射量と図３!$E$6:$G$34,3,TRUE),IF(AND(107&lt;=Z3459,Z3459&lt;143),VLOOKUP($W3459,日射量と図３!$E$6:$H$34,4,TRUE),VLOOKUP($W3459,日射量と図３!$E$6:$I$34,5,TRUE))))))</f>
        <v/>
      </c>
      <c r="AC3459" s="382" t="str">
        <f t="shared" si="649"/>
        <v/>
      </c>
      <c r="AD3459" s="382" t="str">
        <f t="shared" si="650"/>
        <v/>
      </c>
    </row>
    <row r="3460" spans="11:30" ht="13.5" customHeight="1">
      <c r="K3460" s="4">
        <f t="shared" si="644"/>
        <v>10</v>
      </c>
      <c r="L3460" s="34">
        <v>43396</v>
      </c>
      <c r="M3460" s="4">
        <v>145</v>
      </c>
      <c r="N3460" s="4">
        <v>1</v>
      </c>
      <c r="O3460" s="31">
        <v>0</v>
      </c>
      <c r="P3460" s="35">
        <v>17.580000000000002</v>
      </c>
      <c r="Q3460" s="36">
        <f t="shared" si="645"/>
        <v>13</v>
      </c>
      <c r="R3460" s="4">
        <f t="shared" si="646"/>
        <v>0</v>
      </c>
      <c r="S3460" s="31">
        <f t="shared" si="651"/>
        <v>0.24079861111111112</v>
      </c>
      <c r="T3460" s="31">
        <f t="shared" si="652"/>
        <v>0.73447916666666668</v>
      </c>
      <c r="U3460" s="4">
        <f t="shared" si="647"/>
        <v>0</v>
      </c>
      <c r="V3460" s="4">
        <f t="shared" si="655"/>
        <v>0</v>
      </c>
      <c r="W3460" s="18">
        <f>IF(V3460="","",VLOOKUP(L3460,日射量と図３!$A$4:$C$368,3,TRUE)*238.85/100)</f>
        <v>21.496500000000001</v>
      </c>
      <c r="X3460" s="4">
        <f t="shared" si="648"/>
        <v>12</v>
      </c>
      <c r="Y3460" s="4">
        <f t="shared" si="653"/>
        <v>0</v>
      </c>
      <c r="Z3460" s="4">
        <f t="shared" si="654"/>
        <v>0</v>
      </c>
      <c r="AA3460" s="4">
        <f>IF($V3460="","",IF(Y3460&lt;36,0,IF(AND(36&lt;=Y3460,Y3460&lt;71),VLOOKUP($W3460,日射量と図３!$E$6:$F$34,2,TRUE),IF(AND(71&lt;=Y3460,Y3460&lt;107),VLOOKUP($W3460,日射量と図３!$E$6:$G$34,3,TRUE),IF(AND(107&lt;=Y3460,Y3460&lt;143),VLOOKUP($W3460,日射量と図３!$E$6:$H$34,4,TRUE),VLOOKUP($W3460,日射量と図３!$E$6:$I$34,5,TRUE))))))</f>
        <v>0</v>
      </c>
      <c r="AB3460" s="4">
        <f>IF($V3460="","",IF(Z3460&lt;36,0,IF(AND(36&lt;=Z3460,Z3460&lt;71),VLOOKUP($W3460,日射量と図３!$E$6:$F$34,2,TRUE),IF(AND(71&lt;=Z3460,Z3460&lt;107),VLOOKUP($W3460,日射量と図３!$E$6:$G$34,3,TRUE),IF(AND(107&lt;=Z3460,Z3460&lt;143),VLOOKUP($W3460,日射量と図３!$E$6:$H$34,4,TRUE),VLOOKUP($W3460,日射量と図３!$E$6:$I$34,5,TRUE))))))</f>
        <v>0</v>
      </c>
      <c r="AC3460" s="382">
        <f t="shared" si="649"/>
        <v>0</v>
      </c>
      <c r="AD3460" s="382">
        <f t="shared" si="650"/>
        <v>0</v>
      </c>
    </row>
    <row r="3461" spans="11:30" ht="13.5" customHeight="1">
      <c r="K3461" s="4">
        <f t="shared" ref="K3461:K3524" si="656">MONTH(L3461)</f>
        <v>10</v>
      </c>
      <c r="L3461" s="34">
        <v>43396</v>
      </c>
      <c r="M3461" s="4">
        <v>145</v>
      </c>
      <c r="N3461" s="4">
        <v>2</v>
      </c>
      <c r="O3461" s="31">
        <v>4.1666666666666664E-2</v>
      </c>
      <c r="P3461" s="35">
        <v>17.18</v>
      </c>
      <c r="Q3461" s="36">
        <f t="shared" ref="Q3461:Q3524" si="657">IF(O3461&lt;$B$15,$D$14,IF(O3461&lt;$B$16,$D$15,IF(O3461&lt;$B$17,$D$16,IF(O3461&lt;$B$18,$D$17,IF(O3461&lt;$B$19,$D$18,$D$19)))))</f>
        <v>13</v>
      </c>
      <c r="R3461" s="4">
        <f t="shared" ref="R3461:R3524" si="658">IF(Q3461-P3461&gt;0,Q3461-P3461,0)</f>
        <v>0</v>
      </c>
      <c r="S3461" s="31">
        <f t="shared" si="651"/>
        <v>0.24079861111111112</v>
      </c>
      <c r="T3461" s="31">
        <f t="shared" si="652"/>
        <v>0.73447916666666668</v>
      </c>
      <c r="U3461" s="4">
        <f t="shared" ref="U3461:U3524" si="659">IF(AND(S3461&lt;O3461,O3461&lt;T3461),R3461,0)</f>
        <v>0</v>
      </c>
      <c r="V3461" s="4" t="str">
        <f t="shared" si="655"/>
        <v/>
      </c>
      <c r="W3461" s="18" t="str">
        <f>IF(V3461="","",VLOOKUP(L3461,日射量と図３!$A$4:$C$368,3,TRUE)*238.85/100)</f>
        <v/>
      </c>
      <c r="X3461" s="4" t="str">
        <f t="shared" ref="X3461:X3524" si="660">IF(V3461="","",VLOOKUP(K3461,$AF$38:$AJ$49,5,TRUE))</f>
        <v/>
      </c>
      <c r="Y3461" s="4" t="str">
        <f t="shared" si="653"/>
        <v/>
      </c>
      <c r="Z3461" s="4" t="str">
        <f t="shared" si="654"/>
        <v/>
      </c>
      <c r="AA3461" s="4" t="str">
        <f>IF($V3461="","",IF(Y3461&lt;36,0,IF(AND(36&lt;=Y3461,Y3461&lt;71),VLOOKUP($W3461,日射量と図３!$E$6:$F$34,2,TRUE),IF(AND(71&lt;=Y3461,Y3461&lt;107),VLOOKUP($W3461,日射量と図３!$E$6:$G$34,3,TRUE),IF(AND(107&lt;=Y3461,Y3461&lt;143),VLOOKUP($W3461,日射量と図３!$E$6:$H$34,4,TRUE),VLOOKUP($W3461,日射量と図３!$E$6:$I$34,5,TRUE))))))</f>
        <v/>
      </c>
      <c r="AB3461" s="4" t="str">
        <f>IF($V3461="","",IF(Z3461&lt;36,0,IF(AND(36&lt;=Z3461,Z3461&lt;71),VLOOKUP($W3461,日射量と図３!$E$6:$F$34,2,TRUE),IF(AND(71&lt;=Z3461,Z3461&lt;107),VLOOKUP($W3461,日射量と図３!$E$6:$G$34,3,TRUE),IF(AND(107&lt;=Z3461,Z3461&lt;143),VLOOKUP($W3461,日射量と図３!$E$6:$H$34,4,TRUE),VLOOKUP($W3461,日射量と図３!$E$6:$I$34,5,TRUE))))))</f>
        <v/>
      </c>
      <c r="AC3461" s="382" t="str">
        <f t="shared" si="649"/>
        <v/>
      </c>
      <c r="AD3461" s="382" t="str">
        <f t="shared" si="650"/>
        <v/>
      </c>
    </row>
    <row r="3462" spans="11:30" ht="13.5" customHeight="1">
      <c r="K3462" s="4">
        <f t="shared" si="656"/>
        <v>10</v>
      </c>
      <c r="L3462" s="34">
        <v>43396</v>
      </c>
      <c r="M3462" s="4">
        <v>145</v>
      </c>
      <c r="N3462" s="4">
        <v>3</v>
      </c>
      <c r="O3462" s="31">
        <v>8.3333333333333329E-2</v>
      </c>
      <c r="P3462" s="35">
        <v>17.049999999999997</v>
      </c>
      <c r="Q3462" s="36">
        <f t="shared" si="657"/>
        <v>13</v>
      </c>
      <c r="R3462" s="4">
        <f t="shared" si="658"/>
        <v>0</v>
      </c>
      <c r="S3462" s="31">
        <f t="shared" si="651"/>
        <v>0.24079861111111112</v>
      </c>
      <c r="T3462" s="31">
        <f t="shared" si="652"/>
        <v>0.73447916666666668</v>
      </c>
      <c r="U3462" s="4">
        <f t="shared" si="659"/>
        <v>0</v>
      </c>
      <c r="V3462" s="4" t="str">
        <f t="shared" si="655"/>
        <v/>
      </c>
      <c r="W3462" s="18" t="str">
        <f>IF(V3462="","",VLOOKUP(L3462,日射量と図３!$A$4:$C$368,3,TRUE)*238.85/100)</f>
        <v/>
      </c>
      <c r="X3462" s="4" t="str">
        <f t="shared" si="660"/>
        <v/>
      </c>
      <c r="Y3462" s="4" t="str">
        <f t="shared" si="653"/>
        <v/>
      </c>
      <c r="Z3462" s="4" t="str">
        <f t="shared" si="654"/>
        <v/>
      </c>
      <c r="AA3462" s="4" t="str">
        <f>IF($V3462="","",IF(Y3462&lt;36,0,IF(AND(36&lt;=Y3462,Y3462&lt;71),VLOOKUP($W3462,日射量と図３!$E$6:$F$34,2,TRUE),IF(AND(71&lt;=Y3462,Y3462&lt;107),VLOOKUP($W3462,日射量と図３!$E$6:$G$34,3,TRUE),IF(AND(107&lt;=Y3462,Y3462&lt;143),VLOOKUP($W3462,日射量と図３!$E$6:$H$34,4,TRUE),VLOOKUP($W3462,日射量と図３!$E$6:$I$34,5,TRUE))))))</f>
        <v/>
      </c>
      <c r="AB3462" s="4" t="str">
        <f>IF($V3462="","",IF(Z3462&lt;36,0,IF(AND(36&lt;=Z3462,Z3462&lt;71),VLOOKUP($W3462,日射量と図３!$E$6:$F$34,2,TRUE),IF(AND(71&lt;=Z3462,Z3462&lt;107),VLOOKUP($W3462,日射量と図３!$E$6:$G$34,3,TRUE),IF(AND(107&lt;=Z3462,Z3462&lt;143),VLOOKUP($W3462,日射量と図３!$E$6:$H$34,4,TRUE),VLOOKUP($W3462,日射量と図３!$E$6:$I$34,5,TRUE))))))</f>
        <v/>
      </c>
      <c r="AC3462" s="382" t="str">
        <f t="shared" si="649"/>
        <v/>
      </c>
      <c r="AD3462" s="382" t="str">
        <f t="shared" si="650"/>
        <v/>
      </c>
    </row>
    <row r="3463" spans="11:30" ht="13.5" customHeight="1">
      <c r="K3463" s="4">
        <f t="shared" si="656"/>
        <v>10</v>
      </c>
      <c r="L3463" s="34">
        <v>43396</v>
      </c>
      <c r="M3463" s="4">
        <v>145</v>
      </c>
      <c r="N3463" s="4">
        <v>4</v>
      </c>
      <c r="O3463" s="31">
        <v>0.125</v>
      </c>
      <c r="P3463" s="35">
        <v>16.93</v>
      </c>
      <c r="Q3463" s="36">
        <f t="shared" si="657"/>
        <v>13</v>
      </c>
      <c r="R3463" s="4">
        <f t="shared" si="658"/>
        <v>0</v>
      </c>
      <c r="S3463" s="31">
        <f t="shared" si="651"/>
        <v>0.24079861111111112</v>
      </c>
      <c r="T3463" s="31">
        <f t="shared" si="652"/>
        <v>0.73447916666666668</v>
      </c>
      <c r="U3463" s="4">
        <f t="shared" si="659"/>
        <v>0</v>
      </c>
      <c r="V3463" s="4" t="str">
        <f t="shared" si="655"/>
        <v/>
      </c>
      <c r="W3463" s="18" t="str">
        <f>IF(V3463="","",VLOOKUP(L3463,日射量と図３!$A$4:$C$368,3,TRUE)*238.85/100)</f>
        <v/>
      </c>
      <c r="X3463" s="4" t="str">
        <f t="shared" si="660"/>
        <v/>
      </c>
      <c r="Y3463" s="4" t="str">
        <f t="shared" si="653"/>
        <v/>
      </c>
      <c r="Z3463" s="4" t="str">
        <f t="shared" si="654"/>
        <v/>
      </c>
      <c r="AA3463" s="4" t="str">
        <f>IF($V3463="","",IF(Y3463&lt;36,0,IF(AND(36&lt;=Y3463,Y3463&lt;71),VLOOKUP($W3463,日射量と図３!$E$6:$F$34,2,TRUE),IF(AND(71&lt;=Y3463,Y3463&lt;107),VLOOKUP($W3463,日射量と図３!$E$6:$G$34,3,TRUE),IF(AND(107&lt;=Y3463,Y3463&lt;143),VLOOKUP($W3463,日射量と図３!$E$6:$H$34,4,TRUE),VLOOKUP($W3463,日射量と図３!$E$6:$I$34,5,TRUE))))))</f>
        <v/>
      </c>
      <c r="AB3463" s="4" t="str">
        <f>IF($V3463="","",IF(Z3463&lt;36,0,IF(AND(36&lt;=Z3463,Z3463&lt;71),VLOOKUP($W3463,日射量と図３!$E$6:$F$34,2,TRUE),IF(AND(71&lt;=Z3463,Z3463&lt;107),VLOOKUP($W3463,日射量と図３!$E$6:$G$34,3,TRUE),IF(AND(107&lt;=Z3463,Z3463&lt;143),VLOOKUP($W3463,日射量と図３!$E$6:$H$34,4,TRUE),VLOOKUP($W3463,日射量と図３!$E$6:$I$34,5,TRUE))))))</f>
        <v/>
      </c>
      <c r="AC3463" s="382" t="str">
        <f t="shared" si="649"/>
        <v/>
      </c>
      <c r="AD3463" s="382" t="str">
        <f t="shared" si="650"/>
        <v/>
      </c>
    </row>
    <row r="3464" spans="11:30" ht="13.5" customHeight="1">
      <c r="K3464" s="4">
        <f t="shared" si="656"/>
        <v>10</v>
      </c>
      <c r="L3464" s="34">
        <v>43396</v>
      </c>
      <c r="M3464" s="4">
        <v>145</v>
      </c>
      <c r="N3464" s="4">
        <v>5</v>
      </c>
      <c r="O3464" s="31">
        <v>0.16666666666666666</v>
      </c>
      <c r="P3464" s="35">
        <v>16.68</v>
      </c>
      <c r="Q3464" s="36">
        <f t="shared" si="657"/>
        <v>15</v>
      </c>
      <c r="R3464" s="4">
        <f t="shared" si="658"/>
        <v>0</v>
      </c>
      <c r="S3464" s="31">
        <f t="shared" si="651"/>
        <v>0.24079861111111112</v>
      </c>
      <c r="T3464" s="31">
        <f t="shared" si="652"/>
        <v>0.73447916666666668</v>
      </c>
      <c r="U3464" s="4">
        <f t="shared" si="659"/>
        <v>0</v>
      </c>
      <c r="V3464" s="4" t="str">
        <f t="shared" si="655"/>
        <v/>
      </c>
      <c r="W3464" s="18" t="str">
        <f>IF(V3464="","",VLOOKUP(L3464,日射量と図３!$A$4:$C$368,3,TRUE)*238.85/100)</f>
        <v/>
      </c>
      <c r="X3464" s="4" t="str">
        <f t="shared" si="660"/>
        <v/>
      </c>
      <c r="Y3464" s="4" t="str">
        <f t="shared" si="653"/>
        <v/>
      </c>
      <c r="Z3464" s="4" t="str">
        <f t="shared" si="654"/>
        <v/>
      </c>
      <c r="AA3464" s="4" t="str">
        <f>IF($V3464="","",IF(Y3464&lt;36,0,IF(AND(36&lt;=Y3464,Y3464&lt;71),VLOOKUP($W3464,日射量と図３!$E$6:$F$34,2,TRUE),IF(AND(71&lt;=Y3464,Y3464&lt;107),VLOOKUP($W3464,日射量と図３!$E$6:$G$34,3,TRUE),IF(AND(107&lt;=Y3464,Y3464&lt;143),VLOOKUP($W3464,日射量と図３!$E$6:$H$34,4,TRUE),VLOOKUP($W3464,日射量と図３!$E$6:$I$34,5,TRUE))))))</f>
        <v/>
      </c>
      <c r="AB3464" s="4" t="str">
        <f>IF($V3464="","",IF(Z3464&lt;36,0,IF(AND(36&lt;=Z3464,Z3464&lt;71),VLOOKUP($W3464,日射量と図３!$E$6:$F$34,2,TRUE),IF(AND(71&lt;=Z3464,Z3464&lt;107),VLOOKUP($W3464,日射量と図３!$E$6:$G$34,3,TRUE),IF(AND(107&lt;=Z3464,Z3464&lt;143),VLOOKUP($W3464,日射量と図３!$E$6:$H$34,4,TRUE),VLOOKUP($W3464,日射量と図３!$E$6:$I$34,5,TRUE))))))</f>
        <v/>
      </c>
      <c r="AC3464" s="382" t="str">
        <f t="shared" si="649"/>
        <v/>
      </c>
      <c r="AD3464" s="382" t="str">
        <f t="shared" si="650"/>
        <v/>
      </c>
    </row>
    <row r="3465" spans="11:30" ht="13.5" customHeight="1">
      <c r="K3465" s="4">
        <f t="shared" si="656"/>
        <v>10</v>
      </c>
      <c r="L3465" s="34">
        <v>43396</v>
      </c>
      <c r="M3465" s="4">
        <v>145</v>
      </c>
      <c r="N3465" s="4">
        <v>6</v>
      </c>
      <c r="O3465" s="31">
        <v>0.20833333333333334</v>
      </c>
      <c r="P3465" s="35">
        <v>16.57</v>
      </c>
      <c r="Q3465" s="36">
        <f t="shared" si="657"/>
        <v>15</v>
      </c>
      <c r="R3465" s="4">
        <f t="shared" si="658"/>
        <v>0</v>
      </c>
      <c r="S3465" s="31">
        <f t="shared" si="651"/>
        <v>0.24079861111111112</v>
      </c>
      <c r="T3465" s="31">
        <f t="shared" si="652"/>
        <v>0.73447916666666668</v>
      </c>
      <c r="U3465" s="4">
        <f t="shared" si="659"/>
        <v>0</v>
      </c>
      <c r="V3465" s="4" t="str">
        <f t="shared" si="655"/>
        <v/>
      </c>
      <c r="W3465" s="18" t="str">
        <f>IF(V3465="","",VLOOKUP(L3465,日射量と図３!$A$4:$C$368,3,TRUE)*238.85/100)</f>
        <v/>
      </c>
      <c r="X3465" s="4" t="str">
        <f t="shared" si="660"/>
        <v/>
      </c>
      <c r="Y3465" s="4" t="str">
        <f t="shared" si="653"/>
        <v/>
      </c>
      <c r="Z3465" s="4" t="str">
        <f t="shared" si="654"/>
        <v/>
      </c>
      <c r="AA3465" s="4" t="str">
        <f>IF($V3465="","",IF(Y3465&lt;36,0,IF(AND(36&lt;=Y3465,Y3465&lt;71),VLOOKUP($W3465,日射量と図３!$E$6:$F$34,2,TRUE),IF(AND(71&lt;=Y3465,Y3465&lt;107),VLOOKUP($W3465,日射量と図３!$E$6:$G$34,3,TRUE),IF(AND(107&lt;=Y3465,Y3465&lt;143),VLOOKUP($W3465,日射量と図３!$E$6:$H$34,4,TRUE),VLOOKUP($W3465,日射量と図３!$E$6:$I$34,5,TRUE))))))</f>
        <v/>
      </c>
      <c r="AB3465" s="4" t="str">
        <f>IF($V3465="","",IF(Z3465&lt;36,0,IF(AND(36&lt;=Z3465,Z3465&lt;71),VLOOKUP($W3465,日射量と図３!$E$6:$F$34,2,TRUE),IF(AND(71&lt;=Z3465,Z3465&lt;107),VLOOKUP($W3465,日射量と図３!$E$6:$G$34,3,TRUE),IF(AND(107&lt;=Z3465,Z3465&lt;143),VLOOKUP($W3465,日射量と図３!$E$6:$H$34,4,TRUE),VLOOKUP($W3465,日射量と図３!$E$6:$I$34,5,TRUE))))))</f>
        <v/>
      </c>
      <c r="AC3465" s="382" t="str">
        <f t="shared" si="649"/>
        <v/>
      </c>
      <c r="AD3465" s="382" t="str">
        <f t="shared" si="650"/>
        <v/>
      </c>
    </row>
    <row r="3466" spans="11:30" ht="13.5" customHeight="1">
      <c r="K3466" s="4">
        <f t="shared" si="656"/>
        <v>10</v>
      </c>
      <c r="L3466" s="34">
        <v>43396</v>
      </c>
      <c r="M3466" s="4">
        <v>145</v>
      </c>
      <c r="N3466" s="4">
        <v>7</v>
      </c>
      <c r="O3466" s="31">
        <v>0.25</v>
      </c>
      <c r="P3466" s="35">
        <v>16.380000000000003</v>
      </c>
      <c r="Q3466" s="36">
        <f t="shared" si="657"/>
        <v>15</v>
      </c>
      <c r="R3466" s="4">
        <f t="shared" si="658"/>
        <v>0</v>
      </c>
      <c r="S3466" s="31">
        <f t="shared" si="651"/>
        <v>0.24079861111111112</v>
      </c>
      <c r="T3466" s="31">
        <f t="shared" si="652"/>
        <v>0.73447916666666668</v>
      </c>
      <c r="U3466" s="4">
        <f t="shared" si="659"/>
        <v>0</v>
      </c>
      <c r="V3466" s="4" t="str">
        <f t="shared" si="655"/>
        <v/>
      </c>
      <c r="W3466" s="18" t="str">
        <f>IF(V3466="","",VLOOKUP(L3466,日射量と図３!$A$4:$C$368,3,TRUE)*238.85/100)</f>
        <v/>
      </c>
      <c r="X3466" s="4" t="str">
        <f t="shared" si="660"/>
        <v/>
      </c>
      <c r="Y3466" s="4" t="str">
        <f t="shared" si="653"/>
        <v/>
      </c>
      <c r="Z3466" s="4" t="str">
        <f t="shared" si="654"/>
        <v/>
      </c>
      <c r="AA3466" s="4" t="str">
        <f>IF($V3466="","",IF(Y3466&lt;36,0,IF(AND(36&lt;=Y3466,Y3466&lt;71),VLOOKUP($W3466,日射量と図３!$E$6:$F$34,2,TRUE),IF(AND(71&lt;=Y3466,Y3466&lt;107),VLOOKUP($W3466,日射量と図３!$E$6:$G$34,3,TRUE),IF(AND(107&lt;=Y3466,Y3466&lt;143),VLOOKUP($W3466,日射量と図３!$E$6:$H$34,4,TRUE),VLOOKUP($W3466,日射量と図３!$E$6:$I$34,5,TRUE))))))</f>
        <v/>
      </c>
      <c r="AB3466" s="4" t="str">
        <f>IF($V3466="","",IF(Z3466&lt;36,0,IF(AND(36&lt;=Z3466,Z3466&lt;71),VLOOKUP($W3466,日射量と図３!$E$6:$F$34,2,TRUE),IF(AND(71&lt;=Z3466,Z3466&lt;107),VLOOKUP($W3466,日射量と図３!$E$6:$G$34,3,TRUE),IF(AND(107&lt;=Z3466,Z3466&lt;143),VLOOKUP($W3466,日射量と図３!$E$6:$H$34,4,TRUE),VLOOKUP($W3466,日射量と図３!$E$6:$I$34,5,TRUE))))))</f>
        <v/>
      </c>
      <c r="AC3466" s="382" t="str">
        <f t="shared" si="649"/>
        <v/>
      </c>
      <c r="AD3466" s="382" t="str">
        <f t="shared" si="650"/>
        <v/>
      </c>
    </row>
    <row r="3467" spans="11:30" ht="13.5" customHeight="1">
      <c r="K3467" s="4">
        <f t="shared" si="656"/>
        <v>10</v>
      </c>
      <c r="L3467" s="34">
        <v>43396</v>
      </c>
      <c r="M3467" s="4">
        <v>145</v>
      </c>
      <c r="N3467" s="4">
        <v>8</v>
      </c>
      <c r="O3467" s="31">
        <v>0.29166666666666669</v>
      </c>
      <c r="P3467" s="35">
        <v>16.689999999999998</v>
      </c>
      <c r="Q3467" s="36">
        <f t="shared" si="657"/>
        <v>12</v>
      </c>
      <c r="R3467" s="4">
        <f t="shared" si="658"/>
        <v>0</v>
      </c>
      <c r="S3467" s="31">
        <f t="shared" si="651"/>
        <v>0.24079861111111112</v>
      </c>
      <c r="T3467" s="31">
        <f t="shared" si="652"/>
        <v>0.73447916666666668</v>
      </c>
      <c r="U3467" s="4">
        <f t="shared" si="659"/>
        <v>0</v>
      </c>
      <c r="V3467" s="4" t="str">
        <f t="shared" si="655"/>
        <v/>
      </c>
      <c r="W3467" s="18" t="str">
        <f>IF(V3467="","",VLOOKUP(L3467,日射量と図３!$A$4:$C$368,3,TRUE)*238.85/100)</f>
        <v/>
      </c>
      <c r="X3467" s="4" t="str">
        <f t="shared" si="660"/>
        <v/>
      </c>
      <c r="Y3467" s="4" t="str">
        <f t="shared" si="653"/>
        <v/>
      </c>
      <c r="Z3467" s="4" t="str">
        <f t="shared" si="654"/>
        <v/>
      </c>
      <c r="AA3467" s="4" t="str">
        <f>IF($V3467="","",IF(Y3467&lt;36,0,IF(AND(36&lt;=Y3467,Y3467&lt;71),VLOOKUP($W3467,日射量と図３!$E$6:$F$34,2,TRUE),IF(AND(71&lt;=Y3467,Y3467&lt;107),VLOOKUP($W3467,日射量と図３!$E$6:$G$34,3,TRUE),IF(AND(107&lt;=Y3467,Y3467&lt;143),VLOOKUP($W3467,日射量と図３!$E$6:$H$34,4,TRUE),VLOOKUP($W3467,日射量と図３!$E$6:$I$34,5,TRUE))))))</f>
        <v/>
      </c>
      <c r="AB3467" s="4" t="str">
        <f>IF($V3467="","",IF(Z3467&lt;36,0,IF(AND(36&lt;=Z3467,Z3467&lt;71),VLOOKUP($W3467,日射量と図３!$E$6:$F$34,2,TRUE),IF(AND(71&lt;=Z3467,Z3467&lt;107),VLOOKUP($W3467,日射量と図３!$E$6:$G$34,3,TRUE),IF(AND(107&lt;=Z3467,Z3467&lt;143),VLOOKUP($W3467,日射量と図３!$E$6:$H$34,4,TRUE),VLOOKUP($W3467,日射量と図３!$E$6:$I$34,5,TRUE))))))</f>
        <v/>
      </c>
      <c r="AC3467" s="382" t="str">
        <f t="shared" si="649"/>
        <v/>
      </c>
      <c r="AD3467" s="382" t="str">
        <f t="shared" si="650"/>
        <v/>
      </c>
    </row>
    <row r="3468" spans="11:30" ht="13.5" customHeight="1">
      <c r="K3468" s="4">
        <f t="shared" si="656"/>
        <v>10</v>
      </c>
      <c r="L3468" s="34">
        <v>43396</v>
      </c>
      <c r="M3468" s="4">
        <v>145</v>
      </c>
      <c r="N3468" s="4">
        <v>9</v>
      </c>
      <c r="O3468" s="31">
        <v>0.33333333333333331</v>
      </c>
      <c r="P3468" s="35">
        <v>17.43</v>
      </c>
      <c r="Q3468" s="36">
        <f t="shared" si="657"/>
        <v>12</v>
      </c>
      <c r="R3468" s="4">
        <f t="shared" si="658"/>
        <v>0</v>
      </c>
      <c r="S3468" s="31">
        <f t="shared" si="651"/>
        <v>0.24079861111111112</v>
      </c>
      <c r="T3468" s="31">
        <f t="shared" si="652"/>
        <v>0.73447916666666668</v>
      </c>
      <c r="U3468" s="4">
        <f t="shared" si="659"/>
        <v>0</v>
      </c>
      <c r="V3468" s="4" t="str">
        <f t="shared" si="655"/>
        <v/>
      </c>
      <c r="W3468" s="18" t="str">
        <f>IF(V3468="","",VLOOKUP(L3468,日射量と図３!$A$4:$C$368,3,TRUE)*238.85/100)</f>
        <v/>
      </c>
      <c r="X3468" s="4" t="str">
        <f t="shared" si="660"/>
        <v/>
      </c>
      <c r="Y3468" s="4" t="str">
        <f t="shared" si="653"/>
        <v/>
      </c>
      <c r="Z3468" s="4" t="str">
        <f t="shared" si="654"/>
        <v/>
      </c>
      <c r="AA3468" s="4" t="str">
        <f>IF($V3468="","",IF(Y3468&lt;36,0,IF(AND(36&lt;=Y3468,Y3468&lt;71),VLOOKUP($W3468,日射量と図３!$E$6:$F$34,2,TRUE),IF(AND(71&lt;=Y3468,Y3468&lt;107),VLOOKUP($W3468,日射量と図３!$E$6:$G$34,3,TRUE),IF(AND(107&lt;=Y3468,Y3468&lt;143),VLOOKUP($W3468,日射量と図３!$E$6:$H$34,4,TRUE),VLOOKUP($W3468,日射量と図３!$E$6:$I$34,5,TRUE))))))</f>
        <v/>
      </c>
      <c r="AB3468" s="4" t="str">
        <f>IF($V3468="","",IF(Z3468&lt;36,0,IF(AND(36&lt;=Z3468,Z3468&lt;71),VLOOKUP($W3468,日射量と図３!$E$6:$F$34,2,TRUE),IF(AND(71&lt;=Z3468,Z3468&lt;107),VLOOKUP($W3468,日射量と図３!$E$6:$G$34,3,TRUE),IF(AND(107&lt;=Z3468,Z3468&lt;143),VLOOKUP($W3468,日射量と図３!$E$6:$H$34,4,TRUE),VLOOKUP($W3468,日射量と図３!$E$6:$I$34,5,TRUE))))))</f>
        <v/>
      </c>
      <c r="AC3468" s="382" t="str">
        <f t="shared" si="649"/>
        <v/>
      </c>
      <c r="AD3468" s="382" t="str">
        <f t="shared" si="650"/>
        <v/>
      </c>
    </row>
    <row r="3469" spans="11:30" ht="13.5" customHeight="1">
      <c r="K3469" s="4">
        <f t="shared" si="656"/>
        <v>10</v>
      </c>
      <c r="L3469" s="34">
        <v>43396</v>
      </c>
      <c r="M3469" s="4">
        <v>145</v>
      </c>
      <c r="N3469" s="4">
        <v>10</v>
      </c>
      <c r="O3469" s="31">
        <v>0.375</v>
      </c>
      <c r="P3469" s="35">
        <v>17.940000000000001</v>
      </c>
      <c r="Q3469" s="36">
        <f t="shared" si="657"/>
        <v>12</v>
      </c>
      <c r="R3469" s="4">
        <f t="shared" si="658"/>
        <v>0</v>
      </c>
      <c r="S3469" s="31">
        <f t="shared" si="651"/>
        <v>0.24079861111111112</v>
      </c>
      <c r="T3469" s="31">
        <f t="shared" si="652"/>
        <v>0.73447916666666668</v>
      </c>
      <c r="U3469" s="4">
        <f t="shared" si="659"/>
        <v>0</v>
      </c>
      <c r="V3469" s="4" t="str">
        <f t="shared" si="655"/>
        <v/>
      </c>
      <c r="W3469" s="18" t="str">
        <f>IF(V3469="","",VLOOKUP(L3469,日射量と図３!$A$4:$C$368,3,TRUE)*238.85/100)</f>
        <v/>
      </c>
      <c r="X3469" s="4" t="str">
        <f t="shared" si="660"/>
        <v/>
      </c>
      <c r="Y3469" s="4" t="str">
        <f t="shared" si="653"/>
        <v/>
      </c>
      <c r="Z3469" s="4" t="str">
        <f t="shared" si="654"/>
        <v/>
      </c>
      <c r="AA3469" s="4" t="str">
        <f>IF($V3469="","",IF(Y3469&lt;36,0,IF(AND(36&lt;=Y3469,Y3469&lt;71),VLOOKUP($W3469,日射量と図３!$E$6:$F$34,2,TRUE),IF(AND(71&lt;=Y3469,Y3469&lt;107),VLOOKUP($W3469,日射量と図３!$E$6:$G$34,3,TRUE),IF(AND(107&lt;=Y3469,Y3469&lt;143),VLOOKUP($W3469,日射量と図３!$E$6:$H$34,4,TRUE),VLOOKUP($W3469,日射量と図３!$E$6:$I$34,5,TRUE))))))</f>
        <v/>
      </c>
      <c r="AB3469" s="4" t="str">
        <f>IF($V3469="","",IF(Z3469&lt;36,0,IF(AND(36&lt;=Z3469,Z3469&lt;71),VLOOKUP($W3469,日射量と図３!$E$6:$F$34,2,TRUE),IF(AND(71&lt;=Z3469,Z3469&lt;107),VLOOKUP($W3469,日射量と図３!$E$6:$G$34,3,TRUE),IF(AND(107&lt;=Z3469,Z3469&lt;143),VLOOKUP($W3469,日射量と図３!$E$6:$H$34,4,TRUE),VLOOKUP($W3469,日射量と図３!$E$6:$I$34,5,TRUE))))))</f>
        <v/>
      </c>
      <c r="AC3469" s="382" t="str">
        <f t="shared" si="649"/>
        <v/>
      </c>
      <c r="AD3469" s="382" t="str">
        <f t="shared" si="650"/>
        <v/>
      </c>
    </row>
    <row r="3470" spans="11:30" ht="13.5" customHeight="1">
      <c r="K3470" s="4">
        <f t="shared" si="656"/>
        <v>10</v>
      </c>
      <c r="L3470" s="34">
        <v>43396</v>
      </c>
      <c r="M3470" s="4">
        <v>145</v>
      </c>
      <c r="N3470" s="4">
        <v>11</v>
      </c>
      <c r="O3470" s="31">
        <v>0.41666666666666669</v>
      </c>
      <c r="P3470" s="35">
        <v>18.689999999999998</v>
      </c>
      <c r="Q3470" s="36">
        <f t="shared" si="657"/>
        <v>12</v>
      </c>
      <c r="R3470" s="4">
        <f t="shared" si="658"/>
        <v>0</v>
      </c>
      <c r="S3470" s="31">
        <f t="shared" si="651"/>
        <v>0.24079861111111112</v>
      </c>
      <c r="T3470" s="31">
        <f t="shared" si="652"/>
        <v>0.73447916666666668</v>
      </c>
      <c r="U3470" s="4">
        <f t="shared" si="659"/>
        <v>0</v>
      </c>
      <c r="V3470" s="4" t="str">
        <f t="shared" si="655"/>
        <v/>
      </c>
      <c r="W3470" s="18" t="str">
        <f>IF(V3470="","",VLOOKUP(L3470,日射量と図３!$A$4:$C$368,3,TRUE)*238.85/100)</f>
        <v/>
      </c>
      <c r="X3470" s="4" t="str">
        <f t="shared" si="660"/>
        <v/>
      </c>
      <c r="Y3470" s="4" t="str">
        <f t="shared" si="653"/>
        <v/>
      </c>
      <c r="Z3470" s="4" t="str">
        <f t="shared" si="654"/>
        <v/>
      </c>
      <c r="AA3470" s="4" t="str">
        <f>IF($V3470="","",IF(Y3470&lt;36,0,IF(AND(36&lt;=Y3470,Y3470&lt;71),VLOOKUP($W3470,日射量と図３!$E$6:$F$34,2,TRUE),IF(AND(71&lt;=Y3470,Y3470&lt;107),VLOOKUP($W3470,日射量と図３!$E$6:$G$34,3,TRUE),IF(AND(107&lt;=Y3470,Y3470&lt;143),VLOOKUP($W3470,日射量と図３!$E$6:$H$34,4,TRUE),VLOOKUP($W3470,日射量と図３!$E$6:$I$34,5,TRUE))))))</f>
        <v/>
      </c>
      <c r="AB3470" s="4" t="str">
        <f>IF($V3470="","",IF(Z3470&lt;36,0,IF(AND(36&lt;=Z3470,Z3470&lt;71),VLOOKUP($W3470,日射量と図３!$E$6:$F$34,2,TRUE),IF(AND(71&lt;=Z3470,Z3470&lt;107),VLOOKUP($W3470,日射量と図３!$E$6:$G$34,3,TRUE),IF(AND(107&lt;=Z3470,Z3470&lt;143),VLOOKUP($W3470,日射量と図３!$E$6:$H$34,4,TRUE),VLOOKUP($W3470,日射量と図３!$E$6:$I$34,5,TRUE))))))</f>
        <v/>
      </c>
      <c r="AC3470" s="382" t="str">
        <f t="shared" si="649"/>
        <v/>
      </c>
      <c r="AD3470" s="382" t="str">
        <f t="shared" si="650"/>
        <v/>
      </c>
    </row>
    <row r="3471" spans="11:30" ht="13.5" customHeight="1">
      <c r="K3471" s="4">
        <f t="shared" si="656"/>
        <v>10</v>
      </c>
      <c r="L3471" s="34">
        <v>43396</v>
      </c>
      <c r="M3471" s="4">
        <v>145</v>
      </c>
      <c r="N3471" s="4">
        <v>12</v>
      </c>
      <c r="O3471" s="31">
        <v>0.45833333333333331</v>
      </c>
      <c r="P3471" s="35">
        <v>19.54</v>
      </c>
      <c r="Q3471" s="36">
        <f t="shared" si="657"/>
        <v>12</v>
      </c>
      <c r="R3471" s="4">
        <f t="shared" si="658"/>
        <v>0</v>
      </c>
      <c r="S3471" s="31">
        <f t="shared" si="651"/>
        <v>0.24079861111111112</v>
      </c>
      <c r="T3471" s="31">
        <f t="shared" si="652"/>
        <v>0.73447916666666668</v>
      </c>
      <c r="U3471" s="4">
        <f t="shared" si="659"/>
        <v>0</v>
      </c>
      <c r="V3471" s="4" t="str">
        <f t="shared" si="655"/>
        <v/>
      </c>
      <c r="W3471" s="18" t="str">
        <f>IF(V3471="","",VLOOKUP(L3471,日射量と図３!$A$4:$C$368,3,TRUE)*238.85/100)</f>
        <v/>
      </c>
      <c r="X3471" s="4" t="str">
        <f t="shared" si="660"/>
        <v/>
      </c>
      <c r="Y3471" s="4" t="str">
        <f t="shared" si="653"/>
        <v/>
      </c>
      <c r="Z3471" s="4" t="str">
        <f t="shared" si="654"/>
        <v/>
      </c>
      <c r="AA3471" s="4" t="str">
        <f>IF($V3471="","",IF(Y3471&lt;36,0,IF(AND(36&lt;=Y3471,Y3471&lt;71),VLOOKUP($W3471,日射量と図３!$E$6:$F$34,2,TRUE),IF(AND(71&lt;=Y3471,Y3471&lt;107),VLOOKUP($W3471,日射量と図３!$E$6:$G$34,3,TRUE),IF(AND(107&lt;=Y3471,Y3471&lt;143),VLOOKUP($W3471,日射量と図３!$E$6:$H$34,4,TRUE),VLOOKUP($W3471,日射量と図３!$E$6:$I$34,5,TRUE))))))</f>
        <v/>
      </c>
      <c r="AB3471" s="4" t="str">
        <f>IF($V3471="","",IF(Z3471&lt;36,0,IF(AND(36&lt;=Z3471,Z3471&lt;71),VLOOKUP($W3471,日射量と図３!$E$6:$F$34,2,TRUE),IF(AND(71&lt;=Z3471,Z3471&lt;107),VLOOKUP($W3471,日射量と図３!$E$6:$G$34,3,TRUE),IF(AND(107&lt;=Z3471,Z3471&lt;143),VLOOKUP($W3471,日射量と図３!$E$6:$H$34,4,TRUE),VLOOKUP($W3471,日射量と図３!$E$6:$I$34,5,TRUE))))))</f>
        <v/>
      </c>
      <c r="AC3471" s="382" t="str">
        <f t="shared" ref="AC3471:AC3534" si="661">IF(V3471="","",IF((($AH$18*$AH$30*V3471*3600/1000000)/1000-AA3471*$AG$18*10*0.0000041868)&lt;=0,0,AA3471*$AG$18*10*0.0000041868))</f>
        <v/>
      </c>
      <c r="AD3471" s="382" t="str">
        <f t="shared" ref="AD3471:AD3534" si="662">IF(V3471="","",IF((($AH$19*$AH$30*V3471*3600/1000000)/1000-AB3471*$AG$19*10*0.0000041868)&lt;=0,0,AB3471*$AG$19*10*0.0000041868))</f>
        <v/>
      </c>
    </row>
    <row r="3472" spans="11:30" ht="13.5" customHeight="1">
      <c r="K3472" s="4">
        <f t="shared" si="656"/>
        <v>10</v>
      </c>
      <c r="L3472" s="34">
        <v>43396</v>
      </c>
      <c r="M3472" s="4">
        <v>145</v>
      </c>
      <c r="N3472" s="4">
        <v>13</v>
      </c>
      <c r="O3472" s="31">
        <v>0.5</v>
      </c>
      <c r="P3472" s="35">
        <v>20.2</v>
      </c>
      <c r="Q3472" s="36">
        <f t="shared" si="657"/>
        <v>12</v>
      </c>
      <c r="R3472" s="4">
        <f t="shared" si="658"/>
        <v>0</v>
      </c>
      <c r="S3472" s="31">
        <f t="shared" si="651"/>
        <v>0.24079861111111112</v>
      </c>
      <c r="T3472" s="31">
        <f t="shared" si="652"/>
        <v>0.73447916666666668</v>
      </c>
      <c r="U3472" s="4">
        <f t="shared" si="659"/>
        <v>0</v>
      </c>
      <c r="V3472" s="4" t="str">
        <f t="shared" si="655"/>
        <v/>
      </c>
      <c r="W3472" s="18" t="str">
        <f>IF(V3472="","",VLOOKUP(L3472,日射量と図３!$A$4:$C$368,3,TRUE)*238.85/100)</f>
        <v/>
      </c>
      <c r="X3472" s="4" t="str">
        <f t="shared" si="660"/>
        <v/>
      </c>
      <c r="Y3472" s="4" t="str">
        <f t="shared" si="653"/>
        <v/>
      </c>
      <c r="Z3472" s="4" t="str">
        <f t="shared" si="654"/>
        <v/>
      </c>
      <c r="AA3472" s="4" t="str">
        <f>IF($V3472="","",IF(Y3472&lt;36,0,IF(AND(36&lt;=Y3472,Y3472&lt;71),VLOOKUP($W3472,日射量と図３!$E$6:$F$34,2,TRUE),IF(AND(71&lt;=Y3472,Y3472&lt;107),VLOOKUP($W3472,日射量と図３!$E$6:$G$34,3,TRUE),IF(AND(107&lt;=Y3472,Y3472&lt;143),VLOOKUP($W3472,日射量と図３!$E$6:$H$34,4,TRUE),VLOOKUP($W3472,日射量と図３!$E$6:$I$34,5,TRUE))))))</f>
        <v/>
      </c>
      <c r="AB3472" s="4" t="str">
        <f>IF($V3472="","",IF(Z3472&lt;36,0,IF(AND(36&lt;=Z3472,Z3472&lt;71),VLOOKUP($W3472,日射量と図３!$E$6:$F$34,2,TRUE),IF(AND(71&lt;=Z3472,Z3472&lt;107),VLOOKUP($W3472,日射量と図３!$E$6:$G$34,3,TRUE),IF(AND(107&lt;=Z3472,Z3472&lt;143),VLOOKUP($W3472,日射量と図３!$E$6:$H$34,4,TRUE),VLOOKUP($W3472,日射量と図３!$E$6:$I$34,5,TRUE))))))</f>
        <v/>
      </c>
      <c r="AC3472" s="382" t="str">
        <f t="shared" si="661"/>
        <v/>
      </c>
      <c r="AD3472" s="382" t="str">
        <f t="shared" si="662"/>
        <v/>
      </c>
    </row>
    <row r="3473" spans="11:30" ht="13.5" customHeight="1">
      <c r="K3473" s="4">
        <f t="shared" si="656"/>
        <v>10</v>
      </c>
      <c r="L3473" s="34">
        <v>43396</v>
      </c>
      <c r="M3473" s="4">
        <v>145</v>
      </c>
      <c r="N3473" s="4">
        <v>14</v>
      </c>
      <c r="O3473" s="31">
        <v>0.54166666666666663</v>
      </c>
      <c r="P3473" s="35">
        <v>20.2</v>
      </c>
      <c r="Q3473" s="36">
        <f t="shared" si="657"/>
        <v>12</v>
      </c>
      <c r="R3473" s="4">
        <f t="shared" si="658"/>
        <v>0</v>
      </c>
      <c r="S3473" s="31">
        <f t="shared" si="651"/>
        <v>0.24079861111111112</v>
      </c>
      <c r="T3473" s="31">
        <f t="shared" si="652"/>
        <v>0.73447916666666668</v>
      </c>
      <c r="U3473" s="4">
        <f t="shared" si="659"/>
        <v>0</v>
      </c>
      <c r="V3473" s="4" t="str">
        <f t="shared" si="655"/>
        <v/>
      </c>
      <c r="W3473" s="18" t="str">
        <f>IF(V3473="","",VLOOKUP(L3473,日射量と図３!$A$4:$C$368,3,TRUE)*238.85/100)</f>
        <v/>
      </c>
      <c r="X3473" s="4" t="str">
        <f t="shared" si="660"/>
        <v/>
      </c>
      <c r="Y3473" s="4" t="str">
        <f t="shared" si="653"/>
        <v/>
      </c>
      <c r="Z3473" s="4" t="str">
        <f t="shared" si="654"/>
        <v/>
      </c>
      <c r="AA3473" s="4" t="str">
        <f>IF($V3473="","",IF(Y3473&lt;36,0,IF(AND(36&lt;=Y3473,Y3473&lt;71),VLOOKUP($W3473,日射量と図３!$E$6:$F$34,2,TRUE),IF(AND(71&lt;=Y3473,Y3473&lt;107),VLOOKUP($W3473,日射量と図３!$E$6:$G$34,3,TRUE),IF(AND(107&lt;=Y3473,Y3473&lt;143),VLOOKUP($W3473,日射量と図３!$E$6:$H$34,4,TRUE),VLOOKUP($W3473,日射量と図３!$E$6:$I$34,5,TRUE))))))</f>
        <v/>
      </c>
      <c r="AB3473" s="4" t="str">
        <f>IF($V3473="","",IF(Z3473&lt;36,0,IF(AND(36&lt;=Z3473,Z3473&lt;71),VLOOKUP($W3473,日射量と図３!$E$6:$F$34,2,TRUE),IF(AND(71&lt;=Z3473,Z3473&lt;107),VLOOKUP($W3473,日射量と図３!$E$6:$G$34,3,TRUE),IF(AND(107&lt;=Z3473,Z3473&lt;143),VLOOKUP($W3473,日射量と図３!$E$6:$H$34,4,TRUE),VLOOKUP($W3473,日射量と図３!$E$6:$I$34,5,TRUE))))))</f>
        <v/>
      </c>
      <c r="AC3473" s="382" t="str">
        <f t="shared" si="661"/>
        <v/>
      </c>
      <c r="AD3473" s="382" t="str">
        <f t="shared" si="662"/>
        <v/>
      </c>
    </row>
    <row r="3474" spans="11:30" ht="13.5" customHeight="1">
      <c r="K3474" s="4">
        <f t="shared" si="656"/>
        <v>10</v>
      </c>
      <c r="L3474" s="34">
        <v>43396</v>
      </c>
      <c r="M3474" s="4">
        <v>145</v>
      </c>
      <c r="N3474" s="4">
        <v>15</v>
      </c>
      <c r="O3474" s="31">
        <v>0.58333333333333337</v>
      </c>
      <c r="P3474" s="35">
        <v>20.249999999999996</v>
      </c>
      <c r="Q3474" s="36">
        <f t="shared" si="657"/>
        <v>12</v>
      </c>
      <c r="R3474" s="4">
        <f t="shared" si="658"/>
        <v>0</v>
      </c>
      <c r="S3474" s="31">
        <f t="shared" si="651"/>
        <v>0.24079861111111112</v>
      </c>
      <c r="T3474" s="31">
        <f t="shared" si="652"/>
        <v>0.73447916666666668</v>
      </c>
      <c r="U3474" s="4">
        <f t="shared" si="659"/>
        <v>0</v>
      </c>
      <c r="V3474" s="4" t="str">
        <f t="shared" si="655"/>
        <v/>
      </c>
      <c r="W3474" s="18" t="str">
        <f>IF(V3474="","",VLOOKUP(L3474,日射量と図３!$A$4:$C$368,3,TRUE)*238.85/100)</f>
        <v/>
      </c>
      <c r="X3474" s="4" t="str">
        <f t="shared" si="660"/>
        <v/>
      </c>
      <c r="Y3474" s="4" t="str">
        <f t="shared" si="653"/>
        <v/>
      </c>
      <c r="Z3474" s="4" t="str">
        <f t="shared" si="654"/>
        <v/>
      </c>
      <c r="AA3474" s="4" t="str">
        <f>IF($V3474="","",IF(Y3474&lt;36,0,IF(AND(36&lt;=Y3474,Y3474&lt;71),VLOOKUP($W3474,日射量と図３!$E$6:$F$34,2,TRUE),IF(AND(71&lt;=Y3474,Y3474&lt;107),VLOOKUP($W3474,日射量と図３!$E$6:$G$34,3,TRUE),IF(AND(107&lt;=Y3474,Y3474&lt;143),VLOOKUP($W3474,日射量と図３!$E$6:$H$34,4,TRUE),VLOOKUP($W3474,日射量と図３!$E$6:$I$34,5,TRUE))))))</f>
        <v/>
      </c>
      <c r="AB3474" s="4" t="str">
        <f>IF($V3474="","",IF(Z3474&lt;36,0,IF(AND(36&lt;=Z3474,Z3474&lt;71),VLOOKUP($W3474,日射量と図３!$E$6:$F$34,2,TRUE),IF(AND(71&lt;=Z3474,Z3474&lt;107),VLOOKUP($W3474,日射量と図３!$E$6:$G$34,3,TRUE),IF(AND(107&lt;=Z3474,Z3474&lt;143),VLOOKUP($W3474,日射量と図３!$E$6:$H$34,4,TRUE),VLOOKUP($W3474,日射量と図３!$E$6:$I$34,5,TRUE))))))</f>
        <v/>
      </c>
      <c r="AC3474" s="382" t="str">
        <f t="shared" si="661"/>
        <v/>
      </c>
      <c r="AD3474" s="382" t="str">
        <f t="shared" si="662"/>
        <v/>
      </c>
    </row>
    <row r="3475" spans="11:30" ht="13.5" customHeight="1">
      <c r="K3475" s="4">
        <f t="shared" si="656"/>
        <v>10</v>
      </c>
      <c r="L3475" s="34">
        <v>43396</v>
      </c>
      <c r="M3475" s="4">
        <v>145</v>
      </c>
      <c r="N3475" s="4">
        <v>16</v>
      </c>
      <c r="O3475" s="31">
        <v>0.625</v>
      </c>
      <c r="P3475" s="35">
        <v>20.09</v>
      </c>
      <c r="Q3475" s="36">
        <f t="shared" si="657"/>
        <v>16</v>
      </c>
      <c r="R3475" s="4">
        <f t="shared" si="658"/>
        <v>0</v>
      </c>
      <c r="S3475" s="31">
        <f t="shared" si="651"/>
        <v>0.24079861111111112</v>
      </c>
      <c r="T3475" s="31">
        <f t="shared" si="652"/>
        <v>0.73447916666666668</v>
      </c>
      <c r="U3475" s="4">
        <f t="shared" si="659"/>
        <v>0</v>
      </c>
      <c r="V3475" s="4" t="str">
        <f t="shared" si="655"/>
        <v/>
      </c>
      <c r="W3475" s="18" t="str">
        <f>IF(V3475="","",VLOOKUP(L3475,日射量と図３!$A$4:$C$368,3,TRUE)*238.85/100)</f>
        <v/>
      </c>
      <c r="X3475" s="4" t="str">
        <f t="shared" si="660"/>
        <v/>
      </c>
      <c r="Y3475" s="4" t="str">
        <f t="shared" si="653"/>
        <v/>
      </c>
      <c r="Z3475" s="4" t="str">
        <f t="shared" si="654"/>
        <v/>
      </c>
      <c r="AA3475" s="4" t="str">
        <f>IF($V3475="","",IF(Y3475&lt;36,0,IF(AND(36&lt;=Y3475,Y3475&lt;71),VLOOKUP($W3475,日射量と図３!$E$6:$F$34,2,TRUE),IF(AND(71&lt;=Y3475,Y3475&lt;107),VLOOKUP($W3475,日射量と図３!$E$6:$G$34,3,TRUE),IF(AND(107&lt;=Y3475,Y3475&lt;143),VLOOKUP($W3475,日射量と図３!$E$6:$H$34,4,TRUE),VLOOKUP($W3475,日射量と図３!$E$6:$I$34,5,TRUE))))))</f>
        <v/>
      </c>
      <c r="AB3475" s="4" t="str">
        <f>IF($V3475="","",IF(Z3475&lt;36,0,IF(AND(36&lt;=Z3475,Z3475&lt;71),VLOOKUP($W3475,日射量と図３!$E$6:$F$34,2,TRUE),IF(AND(71&lt;=Z3475,Z3475&lt;107),VLOOKUP($W3475,日射量と図３!$E$6:$G$34,3,TRUE),IF(AND(107&lt;=Z3475,Z3475&lt;143),VLOOKUP($W3475,日射量と図３!$E$6:$H$34,4,TRUE),VLOOKUP($W3475,日射量と図３!$E$6:$I$34,5,TRUE))))))</f>
        <v/>
      </c>
      <c r="AC3475" s="382" t="str">
        <f t="shared" si="661"/>
        <v/>
      </c>
      <c r="AD3475" s="382" t="str">
        <f t="shared" si="662"/>
        <v/>
      </c>
    </row>
    <row r="3476" spans="11:30" ht="13.5" customHeight="1">
      <c r="K3476" s="4">
        <f t="shared" si="656"/>
        <v>10</v>
      </c>
      <c r="L3476" s="34">
        <v>43396</v>
      </c>
      <c r="M3476" s="4">
        <v>145</v>
      </c>
      <c r="N3476" s="4">
        <v>17</v>
      </c>
      <c r="O3476" s="31">
        <v>0.66666666666666663</v>
      </c>
      <c r="P3476" s="35">
        <v>19.579999999999998</v>
      </c>
      <c r="Q3476" s="36">
        <f t="shared" si="657"/>
        <v>16</v>
      </c>
      <c r="R3476" s="4">
        <f t="shared" si="658"/>
        <v>0</v>
      </c>
      <c r="S3476" s="31">
        <f t="shared" si="651"/>
        <v>0.24079861111111112</v>
      </c>
      <c r="T3476" s="31">
        <f t="shared" si="652"/>
        <v>0.73447916666666668</v>
      </c>
      <c r="U3476" s="4">
        <f t="shared" si="659"/>
        <v>0</v>
      </c>
      <c r="V3476" s="4" t="str">
        <f t="shared" si="655"/>
        <v/>
      </c>
      <c r="W3476" s="18" t="str">
        <f>IF(V3476="","",VLOOKUP(L3476,日射量と図３!$A$4:$C$368,3,TRUE)*238.85/100)</f>
        <v/>
      </c>
      <c r="X3476" s="4" t="str">
        <f t="shared" si="660"/>
        <v/>
      </c>
      <c r="Y3476" s="4" t="str">
        <f t="shared" si="653"/>
        <v/>
      </c>
      <c r="Z3476" s="4" t="str">
        <f t="shared" si="654"/>
        <v/>
      </c>
      <c r="AA3476" s="4" t="str">
        <f>IF($V3476="","",IF(Y3476&lt;36,0,IF(AND(36&lt;=Y3476,Y3476&lt;71),VLOOKUP($W3476,日射量と図３!$E$6:$F$34,2,TRUE),IF(AND(71&lt;=Y3476,Y3476&lt;107),VLOOKUP($W3476,日射量と図３!$E$6:$G$34,3,TRUE),IF(AND(107&lt;=Y3476,Y3476&lt;143),VLOOKUP($W3476,日射量と図３!$E$6:$H$34,4,TRUE),VLOOKUP($W3476,日射量と図３!$E$6:$I$34,5,TRUE))))))</f>
        <v/>
      </c>
      <c r="AB3476" s="4" t="str">
        <f>IF($V3476="","",IF(Z3476&lt;36,0,IF(AND(36&lt;=Z3476,Z3476&lt;71),VLOOKUP($W3476,日射量と図３!$E$6:$F$34,2,TRUE),IF(AND(71&lt;=Z3476,Z3476&lt;107),VLOOKUP($W3476,日射量と図３!$E$6:$G$34,3,TRUE),IF(AND(107&lt;=Z3476,Z3476&lt;143),VLOOKUP($W3476,日射量と図３!$E$6:$H$34,4,TRUE),VLOOKUP($W3476,日射量と図３!$E$6:$I$34,5,TRUE))))))</f>
        <v/>
      </c>
      <c r="AC3476" s="382" t="str">
        <f t="shared" si="661"/>
        <v/>
      </c>
      <c r="AD3476" s="382" t="str">
        <f t="shared" si="662"/>
        <v/>
      </c>
    </row>
    <row r="3477" spans="11:30" ht="13.5" customHeight="1">
      <c r="K3477" s="4">
        <f t="shared" si="656"/>
        <v>10</v>
      </c>
      <c r="L3477" s="34">
        <v>43396</v>
      </c>
      <c r="M3477" s="4">
        <v>145</v>
      </c>
      <c r="N3477" s="4">
        <v>18</v>
      </c>
      <c r="O3477" s="31">
        <v>0.70833333333333337</v>
      </c>
      <c r="P3477" s="35">
        <v>18.95</v>
      </c>
      <c r="Q3477" s="36">
        <f t="shared" si="657"/>
        <v>16</v>
      </c>
      <c r="R3477" s="4">
        <f t="shared" si="658"/>
        <v>0</v>
      </c>
      <c r="S3477" s="31">
        <f t="shared" ref="S3477:S3540" si="663">VLOOKUP(K3477,$AF$38:$AH$49,2,TRUE)</f>
        <v>0.24079861111111112</v>
      </c>
      <c r="T3477" s="31">
        <f t="shared" ref="T3477:T3540" si="664">VLOOKUP(K3477,$AF$38:$AH$49,3,TRUE)</f>
        <v>0.73447916666666668</v>
      </c>
      <c r="U3477" s="4">
        <f t="shared" si="659"/>
        <v>0</v>
      </c>
      <c r="V3477" s="4" t="str">
        <f t="shared" si="655"/>
        <v/>
      </c>
      <c r="W3477" s="18" t="str">
        <f>IF(V3477="","",VLOOKUP(L3477,日射量と図３!$A$4:$C$368,3,TRUE)*238.85/100)</f>
        <v/>
      </c>
      <c r="X3477" s="4" t="str">
        <f t="shared" si="660"/>
        <v/>
      </c>
      <c r="Y3477" s="4" t="str">
        <f t="shared" si="653"/>
        <v/>
      </c>
      <c r="Z3477" s="4" t="str">
        <f t="shared" si="654"/>
        <v/>
      </c>
      <c r="AA3477" s="4" t="str">
        <f>IF($V3477="","",IF(Y3477&lt;36,0,IF(AND(36&lt;=Y3477,Y3477&lt;71),VLOOKUP($W3477,日射量と図３!$E$6:$F$34,2,TRUE),IF(AND(71&lt;=Y3477,Y3477&lt;107),VLOOKUP($W3477,日射量と図３!$E$6:$G$34,3,TRUE),IF(AND(107&lt;=Y3477,Y3477&lt;143),VLOOKUP($W3477,日射量と図３!$E$6:$H$34,4,TRUE),VLOOKUP($W3477,日射量と図３!$E$6:$I$34,5,TRUE))))))</f>
        <v/>
      </c>
      <c r="AB3477" s="4" t="str">
        <f>IF($V3477="","",IF(Z3477&lt;36,0,IF(AND(36&lt;=Z3477,Z3477&lt;71),VLOOKUP($W3477,日射量と図３!$E$6:$F$34,2,TRUE),IF(AND(71&lt;=Z3477,Z3477&lt;107),VLOOKUP($W3477,日射量と図３!$E$6:$G$34,3,TRUE),IF(AND(107&lt;=Z3477,Z3477&lt;143),VLOOKUP($W3477,日射量と図３!$E$6:$H$34,4,TRUE),VLOOKUP($W3477,日射量と図３!$E$6:$I$34,5,TRUE))))))</f>
        <v/>
      </c>
      <c r="AC3477" s="382" t="str">
        <f t="shared" si="661"/>
        <v/>
      </c>
      <c r="AD3477" s="382" t="str">
        <f t="shared" si="662"/>
        <v/>
      </c>
    </row>
    <row r="3478" spans="11:30" ht="13.5" customHeight="1">
      <c r="K3478" s="4">
        <f t="shared" si="656"/>
        <v>10</v>
      </c>
      <c r="L3478" s="34">
        <v>43396</v>
      </c>
      <c r="M3478" s="4">
        <v>145</v>
      </c>
      <c r="N3478" s="4">
        <v>19</v>
      </c>
      <c r="O3478" s="31">
        <v>0.75</v>
      </c>
      <c r="P3478" s="35">
        <v>18.21</v>
      </c>
      <c r="Q3478" s="36">
        <f t="shared" si="657"/>
        <v>16</v>
      </c>
      <c r="R3478" s="4">
        <f t="shared" si="658"/>
        <v>0</v>
      </c>
      <c r="S3478" s="31">
        <f t="shared" si="663"/>
        <v>0.24079861111111112</v>
      </c>
      <c r="T3478" s="31">
        <f t="shared" si="664"/>
        <v>0.73447916666666668</v>
      </c>
      <c r="U3478" s="4">
        <f t="shared" si="659"/>
        <v>0</v>
      </c>
      <c r="V3478" s="4" t="str">
        <f t="shared" si="655"/>
        <v/>
      </c>
      <c r="W3478" s="18" t="str">
        <f>IF(V3478="","",VLOOKUP(L3478,日射量と図３!$A$4:$C$368,3,TRUE)*238.85/100)</f>
        <v/>
      </c>
      <c r="X3478" s="4" t="str">
        <f t="shared" si="660"/>
        <v/>
      </c>
      <c r="Y3478" s="4" t="str">
        <f t="shared" si="653"/>
        <v/>
      </c>
      <c r="Z3478" s="4" t="str">
        <f t="shared" si="654"/>
        <v/>
      </c>
      <c r="AA3478" s="4" t="str">
        <f>IF($V3478="","",IF(Y3478&lt;36,0,IF(AND(36&lt;=Y3478,Y3478&lt;71),VLOOKUP($W3478,日射量と図３!$E$6:$F$34,2,TRUE),IF(AND(71&lt;=Y3478,Y3478&lt;107),VLOOKUP($W3478,日射量と図３!$E$6:$G$34,3,TRUE),IF(AND(107&lt;=Y3478,Y3478&lt;143),VLOOKUP($W3478,日射量と図３!$E$6:$H$34,4,TRUE),VLOOKUP($W3478,日射量と図３!$E$6:$I$34,5,TRUE))))))</f>
        <v/>
      </c>
      <c r="AB3478" s="4" t="str">
        <f>IF($V3478="","",IF(Z3478&lt;36,0,IF(AND(36&lt;=Z3478,Z3478&lt;71),VLOOKUP($W3478,日射量と図３!$E$6:$F$34,2,TRUE),IF(AND(71&lt;=Z3478,Z3478&lt;107),VLOOKUP($W3478,日射量と図３!$E$6:$G$34,3,TRUE),IF(AND(107&lt;=Z3478,Z3478&lt;143),VLOOKUP($W3478,日射量と図３!$E$6:$H$34,4,TRUE),VLOOKUP($W3478,日射量と図３!$E$6:$I$34,5,TRUE))))))</f>
        <v/>
      </c>
      <c r="AC3478" s="382" t="str">
        <f t="shared" si="661"/>
        <v/>
      </c>
      <c r="AD3478" s="382" t="str">
        <f t="shared" si="662"/>
        <v/>
      </c>
    </row>
    <row r="3479" spans="11:30" ht="13.5" customHeight="1">
      <c r="K3479" s="4">
        <f t="shared" si="656"/>
        <v>10</v>
      </c>
      <c r="L3479" s="34">
        <v>43396</v>
      </c>
      <c r="M3479" s="4">
        <v>145</v>
      </c>
      <c r="N3479" s="4">
        <v>20</v>
      </c>
      <c r="O3479" s="31">
        <v>0.79166666666666663</v>
      </c>
      <c r="P3479" s="35">
        <v>17.78</v>
      </c>
      <c r="Q3479" s="36">
        <f t="shared" si="657"/>
        <v>16</v>
      </c>
      <c r="R3479" s="4">
        <f t="shared" si="658"/>
        <v>0</v>
      </c>
      <c r="S3479" s="31">
        <f t="shared" si="663"/>
        <v>0.24079861111111112</v>
      </c>
      <c r="T3479" s="31">
        <f t="shared" si="664"/>
        <v>0.73447916666666668</v>
      </c>
      <c r="U3479" s="4">
        <f t="shared" si="659"/>
        <v>0</v>
      </c>
      <c r="V3479" s="4" t="str">
        <f t="shared" si="655"/>
        <v/>
      </c>
      <c r="W3479" s="18" t="str">
        <f>IF(V3479="","",VLOOKUP(L3479,日射量と図３!$A$4:$C$368,3,TRUE)*238.85/100)</f>
        <v/>
      </c>
      <c r="X3479" s="4" t="str">
        <f t="shared" si="660"/>
        <v/>
      </c>
      <c r="Y3479" s="4" t="str">
        <f t="shared" si="653"/>
        <v/>
      </c>
      <c r="Z3479" s="4" t="str">
        <f t="shared" si="654"/>
        <v/>
      </c>
      <c r="AA3479" s="4" t="str">
        <f>IF($V3479="","",IF(Y3479&lt;36,0,IF(AND(36&lt;=Y3479,Y3479&lt;71),VLOOKUP($W3479,日射量と図３!$E$6:$F$34,2,TRUE),IF(AND(71&lt;=Y3479,Y3479&lt;107),VLOOKUP($W3479,日射量と図３!$E$6:$G$34,3,TRUE),IF(AND(107&lt;=Y3479,Y3479&lt;143),VLOOKUP($W3479,日射量と図３!$E$6:$H$34,4,TRUE),VLOOKUP($W3479,日射量と図３!$E$6:$I$34,5,TRUE))))))</f>
        <v/>
      </c>
      <c r="AB3479" s="4" t="str">
        <f>IF($V3479="","",IF(Z3479&lt;36,0,IF(AND(36&lt;=Z3479,Z3479&lt;71),VLOOKUP($W3479,日射量と図３!$E$6:$F$34,2,TRUE),IF(AND(71&lt;=Z3479,Z3479&lt;107),VLOOKUP($W3479,日射量と図３!$E$6:$G$34,3,TRUE),IF(AND(107&lt;=Z3479,Z3479&lt;143),VLOOKUP($W3479,日射量と図３!$E$6:$H$34,4,TRUE),VLOOKUP($W3479,日射量と図３!$E$6:$I$34,5,TRUE))))))</f>
        <v/>
      </c>
      <c r="AC3479" s="382" t="str">
        <f t="shared" si="661"/>
        <v/>
      </c>
      <c r="AD3479" s="382" t="str">
        <f t="shared" si="662"/>
        <v/>
      </c>
    </row>
    <row r="3480" spans="11:30" ht="13.5" customHeight="1">
      <c r="K3480" s="4">
        <f t="shared" si="656"/>
        <v>10</v>
      </c>
      <c r="L3480" s="34">
        <v>43396</v>
      </c>
      <c r="M3480" s="4">
        <v>145</v>
      </c>
      <c r="N3480" s="4">
        <v>21</v>
      </c>
      <c r="O3480" s="31">
        <v>0.83333333333333337</v>
      </c>
      <c r="P3480" s="35">
        <v>17.43</v>
      </c>
      <c r="Q3480" s="36">
        <f t="shared" si="657"/>
        <v>16</v>
      </c>
      <c r="R3480" s="4">
        <f t="shared" si="658"/>
        <v>0</v>
      </c>
      <c r="S3480" s="31">
        <f t="shared" si="663"/>
        <v>0.24079861111111112</v>
      </c>
      <c r="T3480" s="31">
        <f t="shared" si="664"/>
        <v>0.73447916666666668</v>
      </c>
      <c r="U3480" s="4">
        <f t="shared" si="659"/>
        <v>0</v>
      </c>
      <c r="V3480" s="4" t="str">
        <f t="shared" si="655"/>
        <v/>
      </c>
      <c r="W3480" s="18" t="str">
        <f>IF(V3480="","",VLOOKUP(L3480,日射量と図３!$A$4:$C$368,3,TRUE)*238.85/100)</f>
        <v/>
      </c>
      <c r="X3480" s="4" t="str">
        <f t="shared" si="660"/>
        <v/>
      </c>
      <c r="Y3480" s="4" t="str">
        <f t="shared" si="653"/>
        <v/>
      </c>
      <c r="Z3480" s="4" t="str">
        <f t="shared" si="654"/>
        <v/>
      </c>
      <c r="AA3480" s="4" t="str">
        <f>IF($V3480="","",IF(Y3480&lt;36,0,IF(AND(36&lt;=Y3480,Y3480&lt;71),VLOOKUP($W3480,日射量と図３!$E$6:$F$34,2,TRUE),IF(AND(71&lt;=Y3480,Y3480&lt;107),VLOOKUP($W3480,日射量と図３!$E$6:$G$34,3,TRUE),IF(AND(107&lt;=Y3480,Y3480&lt;143),VLOOKUP($W3480,日射量と図３!$E$6:$H$34,4,TRUE),VLOOKUP($W3480,日射量と図３!$E$6:$I$34,5,TRUE))))))</f>
        <v/>
      </c>
      <c r="AB3480" s="4" t="str">
        <f>IF($V3480="","",IF(Z3480&lt;36,0,IF(AND(36&lt;=Z3480,Z3480&lt;71),VLOOKUP($W3480,日射量と図３!$E$6:$F$34,2,TRUE),IF(AND(71&lt;=Z3480,Z3480&lt;107),VLOOKUP($W3480,日射量と図３!$E$6:$G$34,3,TRUE),IF(AND(107&lt;=Z3480,Z3480&lt;143),VLOOKUP($W3480,日射量と図３!$E$6:$H$34,4,TRUE),VLOOKUP($W3480,日射量と図３!$E$6:$I$34,5,TRUE))))))</f>
        <v/>
      </c>
      <c r="AC3480" s="382" t="str">
        <f t="shared" si="661"/>
        <v/>
      </c>
      <c r="AD3480" s="382" t="str">
        <f t="shared" si="662"/>
        <v/>
      </c>
    </row>
    <row r="3481" spans="11:30" ht="13.5" customHeight="1">
      <c r="K3481" s="4">
        <f t="shared" si="656"/>
        <v>10</v>
      </c>
      <c r="L3481" s="34">
        <v>43396</v>
      </c>
      <c r="M3481" s="4">
        <v>145</v>
      </c>
      <c r="N3481" s="4">
        <v>22</v>
      </c>
      <c r="O3481" s="31">
        <v>0.875</v>
      </c>
      <c r="P3481" s="35">
        <v>17.059999999999999</v>
      </c>
      <c r="Q3481" s="36">
        <f t="shared" si="657"/>
        <v>16</v>
      </c>
      <c r="R3481" s="4">
        <f t="shared" si="658"/>
        <v>0</v>
      </c>
      <c r="S3481" s="31">
        <f t="shared" si="663"/>
        <v>0.24079861111111112</v>
      </c>
      <c r="T3481" s="31">
        <f t="shared" si="664"/>
        <v>0.73447916666666668</v>
      </c>
      <c r="U3481" s="4">
        <f t="shared" si="659"/>
        <v>0</v>
      </c>
      <c r="V3481" s="4" t="str">
        <f t="shared" si="655"/>
        <v/>
      </c>
      <c r="W3481" s="18" t="str">
        <f>IF(V3481="","",VLOOKUP(L3481,日射量と図３!$A$4:$C$368,3,TRUE)*238.85/100)</f>
        <v/>
      </c>
      <c r="X3481" s="4" t="str">
        <f t="shared" si="660"/>
        <v/>
      </c>
      <c r="Y3481" s="4" t="str">
        <f t="shared" si="653"/>
        <v/>
      </c>
      <c r="Z3481" s="4" t="str">
        <f t="shared" si="654"/>
        <v/>
      </c>
      <c r="AA3481" s="4" t="str">
        <f>IF($V3481="","",IF(Y3481&lt;36,0,IF(AND(36&lt;=Y3481,Y3481&lt;71),VLOOKUP($W3481,日射量と図３!$E$6:$F$34,2,TRUE),IF(AND(71&lt;=Y3481,Y3481&lt;107),VLOOKUP($W3481,日射量と図３!$E$6:$G$34,3,TRUE),IF(AND(107&lt;=Y3481,Y3481&lt;143),VLOOKUP($W3481,日射量と図３!$E$6:$H$34,4,TRUE),VLOOKUP($W3481,日射量と図３!$E$6:$I$34,5,TRUE))))))</f>
        <v/>
      </c>
      <c r="AB3481" s="4" t="str">
        <f>IF($V3481="","",IF(Z3481&lt;36,0,IF(AND(36&lt;=Z3481,Z3481&lt;71),VLOOKUP($W3481,日射量と図３!$E$6:$F$34,2,TRUE),IF(AND(71&lt;=Z3481,Z3481&lt;107),VLOOKUP($W3481,日射量と図３!$E$6:$G$34,3,TRUE),IF(AND(107&lt;=Z3481,Z3481&lt;143),VLOOKUP($W3481,日射量と図３!$E$6:$H$34,4,TRUE),VLOOKUP($W3481,日射量と図３!$E$6:$I$34,5,TRUE))))))</f>
        <v/>
      </c>
      <c r="AC3481" s="382" t="str">
        <f t="shared" si="661"/>
        <v/>
      </c>
      <c r="AD3481" s="382" t="str">
        <f t="shared" si="662"/>
        <v/>
      </c>
    </row>
    <row r="3482" spans="11:30" ht="13.5" customHeight="1">
      <c r="K3482" s="4">
        <f t="shared" si="656"/>
        <v>10</v>
      </c>
      <c r="L3482" s="34">
        <v>43396</v>
      </c>
      <c r="M3482" s="4">
        <v>145</v>
      </c>
      <c r="N3482" s="4">
        <v>23</v>
      </c>
      <c r="O3482" s="31">
        <v>0.91666666666666663</v>
      </c>
      <c r="P3482" s="35">
        <v>16.63</v>
      </c>
      <c r="Q3482" s="36">
        <f t="shared" si="657"/>
        <v>13</v>
      </c>
      <c r="R3482" s="4">
        <f t="shared" si="658"/>
        <v>0</v>
      </c>
      <c r="S3482" s="31">
        <f t="shared" si="663"/>
        <v>0.24079861111111112</v>
      </c>
      <c r="T3482" s="31">
        <f t="shared" si="664"/>
        <v>0.73447916666666668</v>
      </c>
      <c r="U3482" s="4">
        <f t="shared" si="659"/>
        <v>0</v>
      </c>
      <c r="V3482" s="4" t="str">
        <f t="shared" si="655"/>
        <v/>
      </c>
      <c r="W3482" s="18" t="str">
        <f>IF(V3482="","",VLOOKUP(L3482,日射量と図３!$A$4:$C$368,3,TRUE)*238.85/100)</f>
        <v/>
      </c>
      <c r="X3482" s="4" t="str">
        <f t="shared" si="660"/>
        <v/>
      </c>
      <c r="Y3482" s="4" t="str">
        <f t="shared" si="653"/>
        <v/>
      </c>
      <c r="Z3482" s="4" t="str">
        <f t="shared" si="654"/>
        <v/>
      </c>
      <c r="AA3482" s="4" t="str">
        <f>IF($V3482="","",IF(Y3482&lt;36,0,IF(AND(36&lt;=Y3482,Y3482&lt;71),VLOOKUP($W3482,日射量と図３!$E$6:$F$34,2,TRUE),IF(AND(71&lt;=Y3482,Y3482&lt;107),VLOOKUP($W3482,日射量と図３!$E$6:$G$34,3,TRUE),IF(AND(107&lt;=Y3482,Y3482&lt;143),VLOOKUP($W3482,日射量と図３!$E$6:$H$34,4,TRUE),VLOOKUP($W3482,日射量と図３!$E$6:$I$34,5,TRUE))))))</f>
        <v/>
      </c>
      <c r="AB3482" s="4" t="str">
        <f>IF($V3482="","",IF(Z3482&lt;36,0,IF(AND(36&lt;=Z3482,Z3482&lt;71),VLOOKUP($W3482,日射量と図３!$E$6:$F$34,2,TRUE),IF(AND(71&lt;=Z3482,Z3482&lt;107),VLOOKUP($W3482,日射量と図３!$E$6:$G$34,3,TRUE),IF(AND(107&lt;=Z3482,Z3482&lt;143),VLOOKUP($W3482,日射量と図３!$E$6:$H$34,4,TRUE),VLOOKUP($W3482,日射量と図３!$E$6:$I$34,5,TRUE))))))</f>
        <v/>
      </c>
      <c r="AC3482" s="382" t="str">
        <f t="shared" si="661"/>
        <v/>
      </c>
      <c r="AD3482" s="382" t="str">
        <f t="shared" si="662"/>
        <v/>
      </c>
    </row>
    <row r="3483" spans="11:30" ht="13.5" customHeight="1">
      <c r="K3483" s="4">
        <f t="shared" si="656"/>
        <v>10</v>
      </c>
      <c r="L3483" s="34">
        <v>43396</v>
      </c>
      <c r="M3483" s="4">
        <v>145</v>
      </c>
      <c r="N3483" s="4">
        <v>24</v>
      </c>
      <c r="O3483" s="31">
        <v>0.95833333333333337</v>
      </c>
      <c r="P3483" s="35">
        <v>16.38</v>
      </c>
      <c r="Q3483" s="36">
        <f t="shared" si="657"/>
        <v>13</v>
      </c>
      <c r="R3483" s="4">
        <f t="shared" si="658"/>
        <v>0</v>
      </c>
      <c r="S3483" s="31">
        <f t="shared" si="663"/>
        <v>0.24079861111111112</v>
      </c>
      <c r="T3483" s="31">
        <f t="shared" si="664"/>
        <v>0.73447916666666668</v>
      </c>
      <c r="U3483" s="4">
        <f t="shared" si="659"/>
        <v>0</v>
      </c>
      <c r="V3483" s="4" t="str">
        <f t="shared" si="655"/>
        <v/>
      </c>
      <c r="W3483" s="18" t="str">
        <f>IF(V3483="","",VLOOKUP(L3483,日射量と図３!$A$4:$C$368,3,TRUE)*238.85/100)</f>
        <v/>
      </c>
      <c r="X3483" s="4" t="str">
        <f t="shared" si="660"/>
        <v/>
      </c>
      <c r="Y3483" s="4" t="str">
        <f t="shared" si="653"/>
        <v/>
      </c>
      <c r="Z3483" s="4" t="str">
        <f t="shared" si="654"/>
        <v/>
      </c>
      <c r="AA3483" s="4" t="str">
        <f>IF($V3483="","",IF(Y3483&lt;36,0,IF(AND(36&lt;=Y3483,Y3483&lt;71),VLOOKUP($W3483,日射量と図３!$E$6:$F$34,2,TRUE),IF(AND(71&lt;=Y3483,Y3483&lt;107),VLOOKUP($W3483,日射量と図３!$E$6:$G$34,3,TRUE),IF(AND(107&lt;=Y3483,Y3483&lt;143),VLOOKUP($W3483,日射量と図３!$E$6:$H$34,4,TRUE),VLOOKUP($W3483,日射量と図３!$E$6:$I$34,5,TRUE))))))</f>
        <v/>
      </c>
      <c r="AB3483" s="4" t="str">
        <f>IF($V3483="","",IF(Z3483&lt;36,0,IF(AND(36&lt;=Z3483,Z3483&lt;71),VLOOKUP($W3483,日射量と図３!$E$6:$F$34,2,TRUE),IF(AND(71&lt;=Z3483,Z3483&lt;107),VLOOKUP($W3483,日射量と図３!$E$6:$G$34,3,TRUE),IF(AND(107&lt;=Z3483,Z3483&lt;143),VLOOKUP($W3483,日射量と図３!$E$6:$H$34,4,TRUE),VLOOKUP($W3483,日射量と図３!$E$6:$I$34,5,TRUE))))))</f>
        <v/>
      </c>
      <c r="AC3483" s="382" t="str">
        <f t="shared" si="661"/>
        <v/>
      </c>
      <c r="AD3483" s="382" t="str">
        <f t="shared" si="662"/>
        <v/>
      </c>
    </row>
    <row r="3484" spans="11:30" ht="13.5" customHeight="1">
      <c r="K3484" s="4">
        <f t="shared" si="656"/>
        <v>10</v>
      </c>
      <c r="L3484" s="34">
        <v>43397</v>
      </c>
      <c r="M3484" s="4">
        <v>146</v>
      </c>
      <c r="N3484" s="4">
        <v>1</v>
      </c>
      <c r="O3484" s="31">
        <v>0</v>
      </c>
      <c r="P3484" s="35">
        <v>16.05</v>
      </c>
      <c r="Q3484" s="36">
        <f t="shared" si="657"/>
        <v>13</v>
      </c>
      <c r="R3484" s="4">
        <f t="shared" si="658"/>
        <v>0</v>
      </c>
      <c r="S3484" s="31">
        <f t="shared" si="663"/>
        <v>0.24079861111111112</v>
      </c>
      <c r="T3484" s="31">
        <f t="shared" si="664"/>
        <v>0.73447916666666668</v>
      </c>
      <c r="U3484" s="4">
        <f t="shared" si="659"/>
        <v>0</v>
      </c>
      <c r="V3484" s="4">
        <f t="shared" si="655"/>
        <v>0.40000000000000036</v>
      </c>
      <c r="W3484" s="18">
        <f>IF(V3484="","",VLOOKUP(L3484,日射量と図３!$A$4:$C$368,3,TRUE)*238.85/100)</f>
        <v>26.273499999999999</v>
      </c>
      <c r="X3484" s="4">
        <f t="shared" si="660"/>
        <v>12</v>
      </c>
      <c r="Y3484" s="4">
        <f t="shared" si="653"/>
        <v>0.20839500000000011</v>
      </c>
      <c r="Z3484" s="4">
        <f t="shared" si="654"/>
        <v>0.23491800000000015</v>
      </c>
      <c r="AA3484" s="4">
        <f>IF($V3484="","",IF(Y3484&lt;36,0,IF(AND(36&lt;=Y3484,Y3484&lt;71),VLOOKUP($W3484,日射量と図３!$E$6:$F$34,2,TRUE),IF(AND(71&lt;=Y3484,Y3484&lt;107),VLOOKUP($W3484,日射量と図３!$E$6:$G$34,3,TRUE),IF(AND(107&lt;=Y3484,Y3484&lt;143),VLOOKUP($W3484,日射量と図３!$E$6:$H$34,4,TRUE),VLOOKUP($W3484,日射量と図３!$E$6:$I$34,5,TRUE))))))</f>
        <v>0</v>
      </c>
      <c r="AB3484" s="4">
        <f>IF($V3484="","",IF(Z3484&lt;36,0,IF(AND(36&lt;=Z3484,Z3484&lt;71),VLOOKUP($W3484,日射量と図３!$E$6:$F$34,2,TRUE),IF(AND(71&lt;=Z3484,Z3484&lt;107),VLOOKUP($W3484,日射量と図３!$E$6:$G$34,3,TRUE),IF(AND(107&lt;=Z3484,Z3484&lt;143),VLOOKUP($W3484,日射量と図３!$E$6:$H$34,4,TRUE),VLOOKUP($W3484,日射量と図３!$E$6:$I$34,5,TRUE))))))</f>
        <v>0</v>
      </c>
      <c r="AC3484" s="382">
        <f t="shared" si="661"/>
        <v>0</v>
      </c>
      <c r="AD3484" s="382">
        <f t="shared" si="662"/>
        <v>0</v>
      </c>
    </row>
    <row r="3485" spans="11:30" ht="13.5" customHeight="1">
      <c r="K3485" s="4">
        <f t="shared" si="656"/>
        <v>10</v>
      </c>
      <c r="L3485" s="34">
        <v>43397</v>
      </c>
      <c r="M3485" s="4">
        <v>146</v>
      </c>
      <c r="N3485" s="4">
        <v>2</v>
      </c>
      <c r="O3485" s="31">
        <v>4.1666666666666664E-2</v>
      </c>
      <c r="P3485" s="35">
        <v>15.86</v>
      </c>
      <c r="Q3485" s="36">
        <f t="shared" si="657"/>
        <v>13</v>
      </c>
      <c r="R3485" s="4">
        <f t="shared" si="658"/>
        <v>0</v>
      </c>
      <c r="S3485" s="31">
        <f t="shared" si="663"/>
        <v>0.24079861111111112</v>
      </c>
      <c r="T3485" s="31">
        <f t="shared" si="664"/>
        <v>0.73447916666666668</v>
      </c>
      <c r="U3485" s="4">
        <f t="shared" si="659"/>
        <v>0</v>
      </c>
      <c r="V3485" s="4" t="str">
        <f t="shared" si="655"/>
        <v/>
      </c>
      <c r="W3485" s="18" t="str">
        <f>IF(V3485="","",VLOOKUP(L3485,日射量と図３!$A$4:$C$368,3,TRUE)*238.85/100)</f>
        <v/>
      </c>
      <c r="X3485" s="4" t="str">
        <f t="shared" si="660"/>
        <v/>
      </c>
      <c r="Y3485" s="4" t="str">
        <f t="shared" si="653"/>
        <v/>
      </c>
      <c r="Z3485" s="4" t="str">
        <f t="shared" si="654"/>
        <v/>
      </c>
      <c r="AA3485" s="4" t="str">
        <f>IF($V3485="","",IF(Y3485&lt;36,0,IF(AND(36&lt;=Y3485,Y3485&lt;71),VLOOKUP($W3485,日射量と図３!$E$6:$F$34,2,TRUE),IF(AND(71&lt;=Y3485,Y3485&lt;107),VLOOKUP($W3485,日射量と図３!$E$6:$G$34,3,TRUE),IF(AND(107&lt;=Y3485,Y3485&lt;143),VLOOKUP($W3485,日射量と図３!$E$6:$H$34,4,TRUE),VLOOKUP($W3485,日射量と図３!$E$6:$I$34,5,TRUE))))))</f>
        <v/>
      </c>
      <c r="AB3485" s="4" t="str">
        <f>IF($V3485="","",IF(Z3485&lt;36,0,IF(AND(36&lt;=Z3485,Z3485&lt;71),VLOOKUP($W3485,日射量と図３!$E$6:$F$34,2,TRUE),IF(AND(71&lt;=Z3485,Z3485&lt;107),VLOOKUP($W3485,日射量と図３!$E$6:$G$34,3,TRUE),IF(AND(107&lt;=Z3485,Z3485&lt;143),VLOOKUP($W3485,日射量と図３!$E$6:$H$34,4,TRUE),VLOOKUP($W3485,日射量と図３!$E$6:$I$34,5,TRUE))))))</f>
        <v/>
      </c>
      <c r="AC3485" s="382" t="str">
        <f t="shared" si="661"/>
        <v/>
      </c>
      <c r="AD3485" s="382" t="str">
        <f t="shared" si="662"/>
        <v/>
      </c>
    </row>
    <row r="3486" spans="11:30" ht="13.5" customHeight="1">
      <c r="K3486" s="4">
        <f t="shared" si="656"/>
        <v>10</v>
      </c>
      <c r="L3486" s="34">
        <v>43397</v>
      </c>
      <c r="M3486" s="4">
        <v>146</v>
      </c>
      <c r="N3486" s="4">
        <v>3</v>
      </c>
      <c r="O3486" s="31">
        <v>8.3333333333333329E-2</v>
      </c>
      <c r="P3486" s="35">
        <v>15.62</v>
      </c>
      <c r="Q3486" s="36">
        <f t="shared" si="657"/>
        <v>13</v>
      </c>
      <c r="R3486" s="4">
        <f t="shared" si="658"/>
        <v>0</v>
      </c>
      <c r="S3486" s="31">
        <f t="shared" si="663"/>
        <v>0.24079861111111112</v>
      </c>
      <c r="T3486" s="31">
        <f t="shared" si="664"/>
        <v>0.73447916666666668</v>
      </c>
      <c r="U3486" s="4">
        <f t="shared" si="659"/>
        <v>0</v>
      </c>
      <c r="V3486" s="4" t="str">
        <f t="shared" si="655"/>
        <v/>
      </c>
      <c r="W3486" s="18" t="str">
        <f>IF(V3486="","",VLOOKUP(L3486,日射量と図３!$A$4:$C$368,3,TRUE)*238.85/100)</f>
        <v/>
      </c>
      <c r="X3486" s="4" t="str">
        <f t="shared" si="660"/>
        <v/>
      </c>
      <c r="Y3486" s="4" t="str">
        <f t="shared" si="653"/>
        <v/>
      </c>
      <c r="Z3486" s="4" t="str">
        <f t="shared" si="654"/>
        <v/>
      </c>
      <c r="AA3486" s="4" t="str">
        <f>IF($V3486="","",IF(Y3486&lt;36,0,IF(AND(36&lt;=Y3486,Y3486&lt;71),VLOOKUP($W3486,日射量と図３!$E$6:$F$34,2,TRUE),IF(AND(71&lt;=Y3486,Y3486&lt;107),VLOOKUP($W3486,日射量と図３!$E$6:$G$34,3,TRUE),IF(AND(107&lt;=Y3486,Y3486&lt;143),VLOOKUP($W3486,日射量と図３!$E$6:$H$34,4,TRUE),VLOOKUP($W3486,日射量と図３!$E$6:$I$34,5,TRUE))))))</f>
        <v/>
      </c>
      <c r="AB3486" s="4" t="str">
        <f>IF($V3486="","",IF(Z3486&lt;36,0,IF(AND(36&lt;=Z3486,Z3486&lt;71),VLOOKUP($W3486,日射量と図３!$E$6:$F$34,2,TRUE),IF(AND(71&lt;=Z3486,Z3486&lt;107),VLOOKUP($W3486,日射量と図３!$E$6:$G$34,3,TRUE),IF(AND(107&lt;=Z3486,Z3486&lt;143),VLOOKUP($W3486,日射量と図３!$E$6:$H$34,4,TRUE),VLOOKUP($W3486,日射量と図３!$E$6:$I$34,5,TRUE))))))</f>
        <v/>
      </c>
      <c r="AC3486" s="382" t="str">
        <f t="shared" si="661"/>
        <v/>
      </c>
      <c r="AD3486" s="382" t="str">
        <f t="shared" si="662"/>
        <v/>
      </c>
    </row>
    <row r="3487" spans="11:30" ht="13.5" customHeight="1">
      <c r="K3487" s="4">
        <f t="shared" si="656"/>
        <v>10</v>
      </c>
      <c r="L3487" s="34">
        <v>43397</v>
      </c>
      <c r="M3487" s="4">
        <v>146</v>
      </c>
      <c r="N3487" s="4">
        <v>4</v>
      </c>
      <c r="O3487" s="31">
        <v>0.125</v>
      </c>
      <c r="P3487" s="35">
        <v>15.190000000000001</v>
      </c>
      <c r="Q3487" s="36">
        <f t="shared" si="657"/>
        <v>13</v>
      </c>
      <c r="R3487" s="4">
        <f t="shared" si="658"/>
        <v>0</v>
      </c>
      <c r="S3487" s="31">
        <f t="shared" si="663"/>
        <v>0.24079861111111112</v>
      </c>
      <c r="T3487" s="31">
        <f t="shared" si="664"/>
        <v>0.73447916666666668</v>
      </c>
      <c r="U3487" s="4">
        <f t="shared" si="659"/>
        <v>0</v>
      </c>
      <c r="V3487" s="4" t="str">
        <f t="shared" si="655"/>
        <v/>
      </c>
      <c r="W3487" s="18" t="str">
        <f>IF(V3487="","",VLOOKUP(L3487,日射量と図３!$A$4:$C$368,3,TRUE)*238.85/100)</f>
        <v/>
      </c>
      <c r="X3487" s="4" t="str">
        <f t="shared" si="660"/>
        <v/>
      </c>
      <c r="Y3487" s="4" t="str">
        <f t="shared" ref="Y3487:Y3550" si="665">IF(V3487="","",$AH$30*V3487/(($AG$18/$AH$18)*X3487))</f>
        <v/>
      </c>
      <c r="Z3487" s="4" t="str">
        <f t="shared" ref="Z3487:Z3550" si="666">IF(V3487="","",$AH$30*V3487/(($AG$19/$AH$19)*X3487))</f>
        <v/>
      </c>
      <c r="AA3487" s="4" t="str">
        <f>IF($V3487="","",IF(Y3487&lt;36,0,IF(AND(36&lt;=Y3487,Y3487&lt;71),VLOOKUP($W3487,日射量と図３!$E$6:$F$34,2,TRUE),IF(AND(71&lt;=Y3487,Y3487&lt;107),VLOOKUP($W3487,日射量と図３!$E$6:$G$34,3,TRUE),IF(AND(107&lt;=Y3487,Y3487&lt;143),VLOOKUP($W3487,日射量と図３!$E$6:$H$34,4,TRUE),VLOOKUP($W3487,日射量と図３!$E$6:$I$34,5,TRUE))))))</f>
        <v/>
      </c>
      <c r="AB3487" s="4" t="str">
        <f>IF($V3487="","",IF(Z3487&lt;36,0,IF(AND(36&lt;=Z3487,Z3487&lt;71),VLOOKUP($W3487,日射量と図３!$E$6:$F$34,2,TRUE),IF(AND(71&lt;=Z3487,Z3487&lt;107),VLOOKUP($W3487,日射量と図３!$E$6:$G$34,3,TRUE),IF(AND(107&lt;=Z3487,Z3487&lt;143),VLOOKUP($W3487,日射量と図３!$E$6:$H$34,4,TRUE),VLOOKUP($W3487,日射量と図３!$E$6:$I$34,5,TRUE))))))</f>
        <v/>
      </c>
      <c r="AC3487" s="382" t="str">
        <f t="shared" si="661"/>
        <v/>
      </c>
      <c r="AD3487" s="382" t="str">
        <f t="shared" si="662"/>
        <v/>
      </c>
    </row>
    <row r="3488" spans="11:30" ht="13.5" customHeight="1">
      <c r="K3488" s="4">
        <f t="shared" si="656"/>
        <v>10</v>
      </c>
      <c r="L3488" s="34">
        <v>43397</v>
      </c>
      <c r="M3488" s="4">
        <v>146</v>
      </c>
      <c r="N3488" s="4">
        <v>5</v>
      </c>
      <c r="O3488" s="31">
        <v>0.16666666666666666</v>
      </c>
      <c r="P3488" s="35">
        <v>14.91</v>
      </c>
      <c r="Q3488" s="36">
        <f t="shared" si="657"/>
        <v>15</v>
      </c>
      <c r="R3488" s="4">
        <f t="shared" si="658"/>
        <v>8.9999999999999858E-2</v>
      </c>
      <c r="S3488" s="31">
        <f t="shared" si="663"/>
        <v>0.24079861111111112</v>
      </c>
      <c r="T3488" s="31">
        <f t="shared" si="664"/>
        <v>0.73447916666666668</v>
      </c>
      <c r="U3488" s="4">
        <f t="shared" si="659"/>
        <v>0</v>
      </c>
      <c r="V3488" s="4" t="str">
        <f t="shared" si="655"/>
        <v/>
      </c>
      <c r="W3488" s="18" t="str">
        <f>IF(V3488="","",VLOOKUP(L3488,日射量と図３!$A$4:$C$368,3,TRUE)*238.85/100)</f>
        <v/>
      </c>
      <c r="X3488" s="4" t="str">
        <f t="shared" si="660"/>
        <v/>
      </c>
      <c r="Y3488" s="4" t="str">
        <f t="shared" si="665"/>
        <v/>
      </c>
      <c r="Z3488" s="4" t="str">
        <f t="shared" si="666"/>
        <v/>
      </c>
      <c r="AA3488" s="4" t="str">
        <f>IF($V3488="","",IF(Y3488&lt;36,0,IF(AND(36&lt;=Y3488,Y3488&lt;71),VLOOKUP($W3488,日射量と図３!$E$6:$F$34,2,TRUE),IF(AND(71&lt;=Y3488,Y3488&lt;107),VLOOKUP($W3488,日射量と図３!$E$6:$G$34,3,TRUE),IF(AND(107&lt;=Y3488,Y3488&lt;143),VLOOKUP($W3488,日射量と図３!$E$6:$H$34,4,TRUE),VLOOKUP($W3488,日射量と図３!$E$6:$I$34,5,TRUE))))))</f>
        <v/>
      </c>
      <c r="AB3488" s="4" t="str">
        <f>IF($V3488="","",IF(Z3488&lt;36,0,IF(AND(36&lt;=Z3488,Z3488&lt;71),VLOOKUP($W3488,日射量と図３!$E$6:$F$34,2,TRUE),IF(AND(71&lt;=Z3488,Z3488&lt;107),VLOOKUP($W3488,日射量と図３!$E$6:$G$34,3,TRUE),IF(AND(107&lt;=Z3488,Z3488&lt;143),VLOOKUP($W3488,日射量と図３!$E$6:$H$34,4,TRUE),VLOOKUP($W3488,日射量と図３!$E$6:$I$34,5,TRUE))))))</f>
        <v/>
      </c>
      <c r="AC3488" s="382" t="str">
        <f t="shared" si="661"/>
        <v/>
      </c>
      <c r="AD3488" s="382" t="str">
        <f t="shared" si="662"/>
        <v/>
      </c>
    </row>
    <row r="3489" spans="11:30" ht="13.5" customHeight="1">
      <c r="K3489" s="4">
        <f t="shared" si="656"/>
        <v>10</v>
      </c>
      <c r="L3489" s="34">
        <v>43397</v>
      </c>
      <c r="M3489" s="4">
        <v>146</v>
      </c>
      <c r="N3489" s="4">
        <v>6</v>
      </c>
      <c r="O3489" s="31">
        <v>0.20833333333333334</v>
      </c>
      <c r="P3489" s="35">
        <v>14.879999999999999</v>
      </c>
      <c r="Q3489" s="36">
        <f t="shared" si="657"/>
        <v>15</v>
      </c>
      <c r="R3489" s="4">
        <f t="shared" si="658"/>
        <v>0.12000000000000099</v>
      </c>
      <c r="S3489" s="31">
        <f t="shared" si="663"/>
        <v>0.24079861111111112</v>
      </c>
      <c r="T3489" s="31">
        <f t="shared" si="664"/>
        <v>0.73447916666666668</v>
      </c>
      <c r="U3489" s="4">
        <f t="shared" si="659"/>
        <v>0</v>
      </c>
      <c r="V3489" s="4" t="str">
        <f t="shared" si="655"/>
        <v/>
      </c>
      <c r="W3489" s="18" t="str">
        <f>IF(V3489="","",VLOOKUP(L3489,日射量と図３!$A$4:$C$368,3,TRUE)*238.85/100)</f>
        <v/>
      </c>
      <c r="X3489" s="4" t="str">
        <f t="shared" si="660"/>
        <v/>
      </c>
      <c r="Y3489" s="4" t="str">
        <f t="shared" si="665"/>
        <v/>
      </c>
      <c r="Z3489" s="4" t="str">
        <f t="shared" si="666"/>
        <v/>
      </c>
      <c r="AA3489" s="4" t="str">
        <f>IF($V3489="","",IF(Y3489&lt;36,0,IF(AND(36&lt;=Y3489,Y3489&lt;71),VLOOKUP($W3489,日射量と図３!$E$6:$F$34,2,TRUE),IF(AND(71&lt;=Y3489,Y3489&lt;107),VLOOKUP($W3489,日射量と図３!$E$6:$G$34,3,TRUE),IF(AND(107&lt;=Y3489,Y3489&lt;143),VLOOKUP($W3489,日射量と図３!$E$6:$H$34,4,TRUE),VLOOKUP($W3489,日射量と図３!$E$6:$I$34,5,TRUE))))))</f>
        <v/>
      </c>
      <c r="AB3489" s="4" t="str">
        <f>IF($V3489="","",IF(Z3489&lt;36,0,IF(AND(36&lt;=Z3489,Z3489&lt;71),VLOOKUP($W3489,日射量と図３!$E$6:$F$34,2,TRUE),IF(AND(71&lt;=Z3489,Z3489&lt;107),VLOOKUP($W3489,日射量と図３!$E$6:$G$34,3,TRUE),IF(AND(107&lt;=Z3489,Z3489&lt;143),VLOOKUP($W3489,日射量と図３!$E$6:$H$34,4,TRUE),VLOOKUP($W3489,日射量と図３!$E$6:$I$34,5,TRUE))))))</f>
        <v/>
      </c>
      <c r="AC3489" s="382" t="str">
        <f t="shared" si="661"/>
        <v/>
      </c>
      <c r="AD3489" s="382" t="str">
        <f t="shared" si="662"/>
        <v/>
      </c>
    </row>
    <row r="3490" spans="11:30" ht="13.5" customHeight="1">
      <c r="K3490" s="4">
        <f t="shared" si="656"/>
        <v>10</v>
      </c>
      <c r="L3490" s="34">
        <v>43397</v>
      </c>
      <c r="M3490" s="4">
        <v>146</v>
      </c>
      <c r="N3490" s="4">
        <v>7</v>
      </c>
      <c r="O3490" s="31">
        <v>0.25</v>
      </c>
      <c r="P3490" s="35">
        <v>14.6</v>
      </c>
      <c r="Q3490" s="36">
        <f t="shared" si="657"/>
        <v>15</v>
      </c>
      <c r="R3490" s="4">
        <f t="shared" si="658"/>
        <v>0.40000000000000036</v>
      </c>
      <c r="S3490" s="31">
        <f t="shared" si="663"/>
        <v>0.24079861111111112</v>
      </c>
      <c r="T3490" s="31">
        <f t="shared" si="664"/>
        <v>0.73447916666666668</v>
      </c>
      <c r="U3490" s="4">
        <f t="shared" si="659"/>
        <v>0.40000000000000036</v>
      </c>
      <c r="V3490" s="4" t="str">
        <f t="shared" si="655"/>
        <v/>
      </c>
      <c r="W3490" s="18" t="str">
        <f>IF(V3490="","",VLOOKUP(L3490,日射量と図３!$A$4:$C$368,3,TRUE)*238.85/100)</f>
        <v/>
      </c>
      <c r="X3490" s="4" t="str">
        <f t="shared" si="660"/>
        <v/>
      </c>
      <c r="Y3490" s="4" t="str">
        <f t="shared" si="665"/>
        <v/>
      </c>
      <c r="Z3490" s="4" t="str">
        <f t="shared" si="666"/>
        <v/>
      </c>
      <c r="AA3490" s="4" t="str">
        <f>IF($V3490="","",IF(Y3490&lt;36,0,IF(AND(36&lt;=Y3490,Y3490&lt;71),VLOOKUP($W3490,日射量と図３!$E$6:$F$34,2,TRUE),IF(AND(71&lt;=Y3490,Y3490&lt;107),VLOOKUP($W3490,日射量と図３!$E$6:$G$34,3,TRUE),IF(AND(107&lt;=Y3490,Y3490&lt;143),VLOOKUP($W3490,日射量と図３!$E$6:$H$34,4,TRUE),VLOOKUP($W3490,日射量と図３!$E$6:$I$34,5,TRUE))))))</f>
        <v/>
      </c>
      <c r="AB3490" s="4" t="str">
        <f>IF($V3490="","",IF(Z3490&lt;36,0,IF(AND(36&lt;=Z3490,Z3490&lt;71),VLOOKUP($W3490,日射量と図３!$E$6:$F$34,2,TRUE),IF(AND(71&lt;=Z3490,Z3490&lt;107),VLOOKUP($W3490,日射量と図３!$E$6:$G$34,3,TRUE),IF(AND(107&lt;=Z3490,Z3490&lt;143),VLOOKUP($W3490,日射量と図３!$E$6:$H$34,4,TRUE),VLOOKUP($W3490,日射量と図３!$E$6:$I$34,5,TRUE))))))</f>
        <v/>
      </c>
      <c r="AC3490" s="382" t="str">
        <f t="shared" si="661"/>
        <v/>
      </c>
      <c r="AD3490" s="382" t="str">
        <f t="shared" si="662"/>
        <v/>
      </c>
    </row>
    <row r="3491" spans="11:30" ht="13.5" customHeight="1">
      <c r="K3491" s="4">
        <f t="shared" si="656"/>
        <v>10</v>
      </c>
      <c r="L3491" s="34">
        <v>43397</v>
      </c>
      <c r="M3491" s="4">
        <v>146</v>
      </c>
      <c r="N3491" s="4">
        <v>8</v>
      </c>
      <c r="O3491" s="31">
        <v>0.29166666666666669</v>
      </c>
      <c r="P3491" s="35">
        <v>15.020000000000001</v>
      </c>
      <c r="Q3491" s="36">
        <f t="shared" si="657"/>
        <v>12</v>
      </c>
      <c r="R3491" s="4">
        <f t="shared" si="658"/>
        <v>0</v>
      </c>
      <c r="S3491" s="31">
        <f t="shared" si="663"/>
        <v>0.24079861111111112</v>
      </c>
      <c r="T3491" s="31">
        <f t="shared" si="664"/>
        <v>0.73447916666666668</v>
      </c>
      <c r="U3491" s="4">
        <f t="shared" si="659"/>
        <v>0</v>
      </c>
      <c r="V3491" s="4" t="str">
        <f t="shared" si="655"/>
        <v/>
      </c>
      <c r="W3491" s="18" t="str">
        <f>IF(V3491="","",VLOOKUP(L3491,日射量と図３!$A$4:$C$368,3,TRUE)*238.85/100)</f>
        <v/>
      </c>
      <c r="X3491" s="4" t="str">
        <f t="shared" si="660"/>
        <v/>
      </c>
      <c r="Y3491" s="4" t="str">
        <f t="shared" si="665"/>
        <v/>
      </c>
      <c r="Z3491" s="4" t="str">
        <f t="shared" si="666"/>
        <v/>
      </c>
      <c r="AA3491" s="4" t="str">
        <f>IF($V3491="","",IF(Y3491&lt;36,0,IF(AND(36&lt;=Y3491,Y3491&lt;71),VLOOKUP($W3491,日射量と図３!$E$6:$F$34,2,TRUE),IF(AND(71&lt;=Y3491,Y3491&lt;107),VLOOKUP($W3491,日射量と図３!$E$6:$G$34,3,TRUE),IF(AND(107&lt;=Y3491,Y3491&lt;143),VLOOKUP($W3491,日射量と図３!$E$6:$H$34,4,TRUE),VLOOKUP($W3491,日射量と図３!$E$6:$I$34,5,TRUE))))))</f>
        <v/>
      </c>
      <c r="AB3491" s="4" t="str">
        <f>IF($V3491="","",IF(Z3491&lt;36,0,IF(AND(36&lt;=Z3491,Z3491&lt;71),VLOOKUP($W3491,日射量と図３!$E$6:$F$34,2,TRUE),IF(AND(71&lt;=Z3491,Z3491&lt;107),VLOOKUP($W3491,日射量と図３!$E$6:$G$34,3,TRUE),IF(AND(107&lt;=Z3491,Z3491&lt;143),VLOOKUP($W3491,日射量と図３!$E$6:$H$34,4,TRUE),VLOOKUP($W3491,日射量と図３!$E$6:$I$34,5,TRUE))))))</f>
        <v/>
      </c>
      <c r="AC3491" s="382" t="str">
        <f t="shared" si="661"/>
        <v/>
      </c>
      <c r="AD3491" s="382" t="str">
        <f t="shared" si="662"/>
        <v/>
      </c>
    </row>
    <row r="3492" spans="11:30" ht="13.5" customHeight="1">
      <c r="K3492" s="4">
        <f t="shared" si="656"/>
        <v>10</v>
      </c>
      <c r="L3492" s="34">
        <v>43397</v>
      </c>
      <c r="M3492" s="4">
        <v>146</v>
      </c>
      <c r="N3492" s="4">
        <v>9</v>
      </c>
      <c r="O3492" s="31">
        <v>0.33333333333333331</v>
      </c>
      <c r="P3492" s="35">
        <v>15.969999999999999</v>
      </c>
      <c r="Q3492" s="36">
        <f t="shared" si="657"/>
        <v>12</v>
      </c>
      <c r="R3492" s="4">
        <f t="shared" si="658"/>
        <v>0</v>
      </c>
      <c r="S3492" s="31">
        <f t="shared" si="663"/>
        <v>0.24079861111111112</v>
      </c>
      <c r="T3492" s="31">
        <f t="shared" si="664"/>
        <v>0.73447916666666668</v>
      </c>
      <c r="U3492" s="4">
        <f t="shared" si="659"/>
        <v>0</v>
      </c>
      <c r="V3492" s="4" t="str">
        <f t="shared" si="655"/>
        <v/>
      </c>
      <c r="W3492" s="18" t="str">
        <f>IF(V3492="","",VLOOKUP(L3492,日射量と図３!$A$4:$C$368,3,TRUE)*238.85/100)</f>
        <v/>
      </c>
      <c r="X3492" s="4" t="str">
        <f t="shared" si="660"/>
        <v/>
      </c>
      <c r="Y3492" s="4" t="str">
        <f t="shared" si="665"/>
        <v/>
      </c>
      <c r="Z3492" s="4" t="str">
        <f t="shared" si="666"/>
        <v/>
      </c>
      <c r="AA3492" s="4" t="str">
        <f>IF($V3492="","",IF(Y3492&lt;36,0,IF(AND(36&lt;=Y3492,Y3492&lt;71),VLOOKUP($W3492,日射量と図３!$E$6:$F$34,2,TRUE),IF(AND(71&lt;=Y3492,Y3492&lt;107),VLOOKUP($W3492,日射量と図３!$E$6:$G$34,3,TRUE),IF(AND(107&lt;=Y3492,Y3492&lt;143),VLOOKUP($W3492,日射量と図３!$E$6:$H$34,4,TRUE),VLOOKUP($W3492,日射量と図３!$E$6:$I$34,5,TRUE))))))</f>
        <v/>
      </c>
      <c r="AB3492" s="4" t="str">
        <f>IF($V3492="","",IF(Z3492&lt;36,0,IF(AND(36&lt;=Z3492,Z3492&lt;71),VLOOKUP($W3492,日射量と図３!$E$6:$F$34,2,TRUE),IF(AND(71&lt;=Z3492,Z3492&lt;107),VLOOKUP($W3492,日射量と図３!$E$6:$G$34,3,TRUE),IF(AND(107&lt;=Z3492,Z3492&lt;143),VLOOKUP($W3492,日射量と図３!$E$6:$H$34,4,TRUE),VLOOKUP($W3492,日射量と図３!$E$6:$I$34,5,TRUE))))))</f>
        <v/>
      </c>
      <c r="AC3492" s="382" t="str">
        <f t="shared" si="661"/>
        <v/>
      </c>
      <c r="AD3492" s="382" t="str">
        <f t="shared" si="662"/>
        <v/>
      </c>
    </row>
    <row r="3493" spans="11:30" ht="13.5" customHeight="1">
      <c r="K3493" s="4">
        <f t="shared" si="656"/>
        <v>10</v>
      </c>
      <c r="L3493" s="34">
        <v>43397</v>
      </c>
      <c r="M3493" s="4">
        <v>146</v>
      </c>
      <c r="N3493" s="4">
        <v>10</v>
      </c>
      <c r="O3493" s="31">
        <v>0.375</v>
      </c>
      <c r="P3493" s="35">
        <v>17.59</v>
      </c>
      <c r="Q3493" s="36">
        <f t="shared" si="657"/>
        <v>12</v>
      </c>
      <c r="R3493" s="4">
        <f t="shared" si="658"/>
        <v>0</v>
      </c>
      <c r="S3493" s="31">
        <f t="shared" si="663"/>
        <v>0.24079861111111112</v>
      </c>
      <c r="T3493" s="31">
        <f t="shared" si="664"/>
        <v>0.73447916666666668</v>
      </c>
      <c r="U3493" s="4">
        <f t="shared" si="659"/>
        <v>0</v>
      </c>
      <c r="V3493" s="4" t="str">
        <f t="shared" si="655"/>
        <v/>
      </c>
      <c r="W3493" s="18" t="str">
        <f>IF(V3493="","",VLOOKUP(L3493,日射量と図３!$A$4:$C$368,3,TRUE)*238.85/100)</f>
        <v/>
      </c>
      <c r="X3493" s="4" t="str">
        <f t="shared" si="660"/>
        <v/>
      </c>
      <c r="Y3493" s="4" t="str">
        <f t="shared" si="665"/>
        <v/>
      </c>
      <c r="Z3493" s="4" t="str">
        <f t="shared" si="666"/>
        <v/>
      </c>
      <c r="AA3493" s="4" t="str">
        <f>IF($V3493="","",IF(Y3493&lt;36,0,IF(AND(36&lt;=Y3493,Y3493&lt;71),VLOOKUP($W3493,日射量と図３!$E$6:$F$34,2,TRUE),IF(AND(71&lt;=Y3493,Y3493&lt;107),VLOOKUP($W3493,日射量と図３!$E$6:$G$34,3,TRUE),IF(AND(107&lt;=Y3493,Y3493&lt;143),VLOOKUP($W3493,日射量と図３!$E$6:$H$34,4,TRUE),VLOOKUP($W3493,日射量と図３!$E$6:$I$34,5,TRUE))))))</f>
        <v/>
      </c>
      <c r="AB3493" s="4" t="str">
        <f>IF($V3493="","",IF(Z3493&lt;36,0,IF(AND(36&lt;=Z3493,Z3493&lt;71),VLOOKUP($W3493,日射量と図３!$E$6:$F$34,2,TRUE),IF(AND(71&lt;=Z3493,Z3493&lt;107),VLOOKUP($W3493,日射量と図３!$E$6:$G$34,3,TRUE),IF(AND(107&lt;=Z3493,Z3493&lt;143),VLOOKUP($W3493,日射量と図３!$E$6:$H$34,4,TRUE),VLOOKUP($W3493,日射量と図３!$E$6:$I$34,5,TRUE))))))</f>
        <v/>
      </c>
      <c r="AC3493" s="382" t="str">
        <f t="shared" si="661"/>
        <v/>
      </c>
      <c r="AD3493" s="382" t="str">
        <f t="shared" si="662"/>
        <v/>
      </c>
    </row>
    <row r="3494" spans="11:30" ht="13.5" customHeight="1">
      <c r="K3494" s="4">
        <f t="shared" si="656"/>
        <v>10</v>
      </c>
      <c r="L3494" s="34">
        <v>43397</v>
      </c>
      <c r="M3494" s="4">
        <v>146</v>
      </c>
      <c r="N3494" s="4">
        <v>11</v>
      </c>
      <c r="O3494" s="31">
        <v>0.41666666666666669</v>
      </c>
      <c r="P3494" s="35">
        <v>18.8</v>
      </c>
      <c r="Q3494" s="36">
        <f t="shared" si="657"/>
        <v>12</v>
      </c>
      <c r="R3494" s="4">
        <f t="shared" si="658"/>
        <v>0</v>
      </c>
      <c r="S3494" s="31">
        <f t="shared" si="663"/>
        <v>0.24079861111111112</v>
      </c>
      <c r="T3494" s="31">
        <f t="shared" si="664"/>
        <v>0.73447916666666668</v>
      </c>
      <c r="U3494" s="4">
        <f t="shared" si="659"/>
        <v>0</v>
      </c>
      <c r="V3494" s="4" t="str">
        <f t="shared" si="655"/>
        <v/>
      </c>
      <c r="W3494" s="18" t="str">
        <f>IF(V3494="","",VLOOKUP(L3494,日射量と図３!$A$4:$C$368,3,TRUE)*238.85/100)</f>
        <v/>
      </c>
      <c r="X3494" s="4" t="str">
        <f t="shared" si="660"/>
        <v/>
      </c>
      <c r="Y3494" s="4" t="str">
        <f t="shared" si="665"/>
        <v/>
      </c>
      <c r="Z3494" s="4" t="str">
        <f t="shared" si="666"/>
        <v/>
      </c>
      <c r="AA3494" s="4" t="str">
        <f>IF($V3494="","",IF(Y3494&lt;36,0,IF(AND(36&lt;=Y3494,Y3494&lt;71),VLOOKUP($W3494,日射量と図３!$E$6:$F$34,2,TRUE),IF(AND(71&lt;=Y3494,Y3494&lt;107),VLOOKUP($W3494,日射量と図３!$E$6:$G$34,3,TRUE),IF(AND(107&lt;=Y3494,Y3494&lt;143),VLOOKUP($W3494,日射量と図３!$E$6:$H$34,4,TRUE),VLOOKUP($W3494,日射量と図３!$E$6:$I$34,5,TRUE))))))</f>
        <v/>
      </c>
      <c r="AB3494" s="4" t="str">
        <f>IF($V3494="","",IF(Z3494&lt;36,0,IF(AND(36&lt;=Z3494,Z3494&lt;71),VLOOKUP($W3494,日射量と図３!$E$6:$F$34,2,TRUE),IF(AND(71&lt;=Z3494,Z3494&lt;107),VLOOKUP($W3494,日射量と図３!$E$6:$G$34,3,TRUE),IF(AND(107&lt;=Z3494,Z3494&lt;143),VLOOKUP($W3494,日射量と図３!$E$6:$H$34,4,TRUE),VLOOKUP($W3494,日射量と図３!$E$6:$I$34,5,TRUE))))))</f>
        <v/>
      </c>
      <c r="AC3494" s="382" t="str">
        <f t="shared" si="661"/>
        <v/>
      </c>
      <c r="AD3494" s="382" t="str">
        <f t="shared" si="662"/>
        <v/>
      </c>
    </row>
    <row r="3495" spans="11:30" ht="13.5" customHeight="1">
      <c r="K3495" s="4">
        <f t="shared" si="656"/>
        <v>10</v>
      </c>
      <c r="L3495" s="34">
        <v>43397</v>
      </c>
      <c r="M3495" s="4">
        <v>146</v>
      </c>
      <c r="N3495" s="4">
        <v>12</v>
      </c>
      <c r="O3495" s="31">
        <v>0.45833333333333331</v>
      </c>
      <c r="P3495" s="35">
        <v>19.64</v>
      </c>
      <c r="Q3495" s="36">
        <f t="shared" si="657"/>
        <v>12</v>
      </c>
      <c r="R3495" s="4">
        <f t="shared" si="658"/>
        <v>0</v>
      </c>
      <c r="S3495" s="31">
        <f t="shared" si="663"/>
        <v>0.24079861111111112</v>
      </c>
      <c r="T3495" s="31">
        <f t="shared" si="664"/>
        <v>0.73447916666666668</v>
      </c>
      <c r="U3495" s="4">
        <f t="shared" si="659"/>
        <v>0</v>
      </c>
      <c r="V3495" s="4" t="str">
        <f t="shared" si="655"/>
        <v/>
      </c>
      <c r="W3495" s="18" t="str">
        <f>IF(V3495="","",VLOOKUP(L3495,日射量と図３!$A$4:$C$368,3,TRUE)*238.85/100)</f>
        <v/>
      </c>
      <c r="X3495" s="4" t="str">
        <f t="shared" si="660"/>
        <v/>
      </c>
      <c r="Y3495" s="4" t="str">
        <f t="shared" si="665"/>
        <v/>
      </c>
      <c r="Z3495" s="4" t="str">
        <f t="shared" si="666"/>
        <v/>
      </c>
      <c r="AA3495" s="4" t="str">
        <f>IF($V3495="","",IF(Y3495&lt;36,0,IF(AND(36&lt;=Y3495,Y3495&lt;71),VLOOKUP($W3495,日射量と図３!$E$6:$F$34,2,TRUE),IF(AND(71&lt;=Y3495,Y3495&lt;107),VLOOKUP($W3495,日射量と図３!$E$6:$G$34,3,TRUE),IF(AND(107&lt;=Y3495,Y3495&lt;143),VLOOKUP($W3495,日射量と図３!$E$6:$H$34,4,TRUE),VLOOKUP($W3495,日射量と図３!$E$6:$I$34,5,TRUE))))))</f>
        <v/>
      </c>
      <c r="AB3495" s="4" t="str">
        <f>IF($V3495="","",IF(Z3495&lt;36,0,IF(AND(36&lt;=Z3495,Z3495&lt;71),VLOOKUP($W3495,日射量と図３!$E$6:$F$34,2,TRUE),IF(AND(71&lt;=Z3495,Z3495&lt;107),VLOOKUP($W3495,日射量と図３!$E$6:$G$34,3,TRUE),IF(AND(107&lt;=Z3495,Z3495&lt;143),VLOOKUP($W3495,日射量と図３!$E$6:$H$34,4,TRUE),VLOOKUP($W3495,日射量と図３!$E$6:$I$34,5,TRUE))))))</f>
        <v/>
      </c>
      <c r="AC3495" s="382" t="str">
        <f t="shared" si="661"/>
        <v/>
      </c>
      <c r="AD3495" s="382" t="str">
        <f t="shared" si="662"/>
        <v/>
      </c>
    </row>
    <row r="3496" spans="11:30" ht="13.5" customHeight="1">
      <c r="K3496" s="4">
        <f t="shared" si="656"/>
        <v>10</v>
      </c>
      <c r="L3496" s="34">
        <v>43397</v>
      </c>
      <c r="M3496" s="4">
        <v>146</v>
      </c>
      <c r="N3496" s="4">
        <v>13</v>
      </c>
      <c r="O3496" s="31">
        <v>0.5</v>
      </c>
      <c r="P3496" s="35">
        <v>20.609999999999996</v>
      </c>
      <c r="Q3496" s="36">
        <f t="shared" si="657"/>
        <v>12</v>
      </c>
      <c r="R3496" s="4">
        <f t="shared" si="658"/>
        <v>0</v>
      </c>
      <c r="S3496" s="31">
        <f t="shared" si="663"/>
        <v>0.24079861111111112</v>
      </c>
      <c r="T3496" s="31">
        <f t="shared" si="664"/>
        <v>0.73447916666666668</v>
      </c>
      <c r="U3496" s="4">
        <f t="shared" si="659"/>
        <v>0</v>
      </c>
      <c r="V3496" s="4" t="str">
        <f t="shared" ref="V3496:V3559" si="667">IF(N3496=1,SUM(U3496:U3519),"")</f>
        <v/>
      </c>
      <c r="W3496" s="18" t="str">
        <f>IF(V3496="","",VLOOKUP(L3496,日射量と図３!$A$4:$C$368,3,TRUE)*238.85/100)</f>
        <v/>
      </c>
      <c r="X3496" s="4" t="str">
        <f t="shared" si="660"/>
        <v/>
      </c>
      <c r="Y3496" s="4" t="str">
        <f t="shared" si="665"/>
        <v/>
      </c>
      <c r="Z3496" s="4" t="str">
        <f t="shared" si="666"/>
        <v/>
      </c>
      <c r="AA3496" s="4" t="str">
        <f>IF($V3496="","",IF(Y3496&lt;36,0,IF(AND(36&lt;=Y3496,Y3496&lt;71),VLOOKUP($W3496,日射量と図３!$E$6:$F$34,2,TRUE),IF(AND(71&lt;=Y3496,Y3496&lt;107),VLOOKUP($W3496,日射量と図３!$E$6:$G$34,3,TRUE),IF(AND(107&lt;=Y3496,Y3496&lt;143),VLOOKUP($W3496,日射量と図３!$E$6:$H$34,4,TRUE),VLOOKUP($W3496,日射量と図３!$E$6:$I$34,5,TRUE))))))</f>
        <v/>
      </c>
      <c r="AB3496" s="4" t="str">
        <f>IF($V3496="","",IF(Z3496&lt;36,0,IF(AND(36&lt;=Z3496,Z3496&lt;71),VLOOKUP($W3496,日射量と図３!$E$6:$F$34,2,TRUE),IF(AND(71&lt;=Z3496,Z3496&lt;107),VLOOKUP($W3496,日射量と図３!$E$6:$G$34,3,TRUE),IF(AND(107&lt;=Z3496,Z3496&lt;143),VLOOKUP($W3496,日射量と図３!$E$6:$H$34,4,TRUE),VLOOKUP($W3496,日射量と図３!$E$6:$I$34,5,TRUE))))))</f>
        <v/>
      </c>
      <c r="AC3496" s="382" t="str">
        <f t="shared" si="661"/>
        <v/>
      </c>
      <c r="AD3496" s="382" t="str">
        <f t="shared" si="662"/>
        <v/>
      </c>
    </row>
    <row r="3497" spans="11:30" ht="13.5" customHeight="1">
      <c r="K3497" s="4">
        <f t="shared" si="656"/>
        <v>10</v>
      </c>
      <c r="L3497" s="34">
        <v>43397</v>
      </c>
      <c r="M3497" s="4">
        <v>146</v>
      </c>
      <c r="N3497" s="4">
        <v>14</v>
      </c>
      <c r="O3497" s="31">
        <v>0.54166666666666663</v>
      </c>
      <c r="P3497" s="35">
        <v>21.2</v>
      </c>
      <c r="Q3497" s="36">
        <f t="shared" si="657"/>
        <v>12</v>
      </c>
      <c r="R3497" s="4">
        <f t="shared" si="658"/>
        <v>0</v>
      </c>
      <c r="S3497" s="31">
        <f t="shared" si="663"/>
        <v>0.24079861111111112</v>
      </c>
      <c r="T3497" s="31">
        <f t="shared" si="664"/>
        <v>0.73447916666666668</v>
      </c>
      <c r="U3497" s="4">
        <f t="shared" si="659"/>
        <v>0</v>
      </c>
      <c r="V3497" s="4" t="str">
        <f t="shared" si="667"/>
        <v/>
      </c>
      <c r="W3497" s="18" t="str">
        <f>IF(V3497="","",VLOOKUP(L3497,日射量と図３!$A$4:$C$368,3,TRUE)*238.85/100)</f>
        <v/>
      </c>
      <c r="X3497" s="4" t="str">
        <f t="shared" si="660"/>
        <v/>
      </c>
      <c r="Y3497" s="4" t="str">
        <f t="shared" si="665"/>
        <v/>
      </c>
      <c r="Z3497" s="4" t="str">
        <f t="shared" si="666"/>
        <v/>
      </c>
      <c r="AA3497" s="4" t="str">
        <f>IF($V3497="","",IF(Y3497&lt;36,0,IF(AND(36&lt;=Y3497,Y3497&lt;71),VLOOKUP($W3497,日射量と図３!$E$6:$F$34,2,TRUE),IF(AND(71&lt;=Y3497,Y3497&lt;107),VLOOKUP($W3497,日射量と図３!$E$6:$G$34,3,TRUE),IF(AND(107&lt;=Y3497,Y3497&lt;143),VLOOKUP($W3497,日射量と図３!$E$6:$H$34,4,TRUE),VLOOKUP($W3497,日射量と図３!$E$6:$I$34,5,TRUE))))))</f>
        <v/>
      </c>
      <c r="AB3497" s="4" t="str">
        <f>IF($V3497="","",IF(Z3497&lt;36,0,IF(AND(36&lt;=Z3497,Z3497&lt;71),VLOOKUP($W3497,日射量と図３!$E$6:$F$34,2,TRUE),IF(AND(71&lt;=Z3497,Z3497&lt;107),VLOOKUP($W3497,日射量と図３!$E$6:$G$34,3,TRUE),IF(AND(107&lt;=Z3497,Z3497&lt;143),VLOOKUP($W3497,日射量と図３!$E$6:$H$34,4,TRUE),VLOOKUP($W3497,日射量と図３!$E$6:$I$34,5,TRUE))))))</f>
        <v/>
      </c>
      <c r="AC3497" s="382" t="str">
        <f t="shared" si="661"/>
        <v/>
      </c>
      <c r="AD3497" s="382" t="str">
        <f t="shared" si="662"/>
        <v/>
      </c>
    </row>
    <row r="3498" spans="11:30" ht="13.5" customHeight="1">
      <c r="K3498" s="4">
        <f t="shared" si="656"/>
        <v>10</v>
      </c>
      <c r="L3498" s="34">
        <v>43397</v>
      </c>
      <c r="M3498" s="4">
        <v>146</v>
      </c>
      <c r="N3498" s="4">
        <v>15</v>
      </c>
      <c r="O3498" s="31">
        <v>0.58333333333333337</v>
      </c>
      <c r="P3498" s="35">
        <v>21.35</v>
      </c>
      <c r="Q3498" s="36">
        <f t="shared" si="657"/>
        <v>12</v>
      </c>
      <c r="R3498" s="4">
        <f t="shared" si="658"/>
        <v>0</v>
      </c>
      <c r="S3498" s="31">
        <f t="shared" si="663"/>
        <v>0.24079861111111112</v>
      </c>
      <c r="T3498" s="31">
        <f t="shared" si="664"/>
        <v>0.73447916666666668</v>
      </c>
      <c r="U3498" s="4">
        <f t="shared" si="659"/>
        <v>0</v>
      </c>
      <c r="V3498" s="4" t="str">
        <f t="shared" si="667"/>
        <v/>
      </c>
      <c r="W3498" s="18" t="str">
        <f>IF(V3498="","",VLOOKUP(L3498,日射量と図３!$A$4:$C$368,3,TRUE)*238.85/100)</f>
        <v/>
      </c>
      <c r="X3498" s="4" t="str">
        <f t="shared" si="660"/>
        <v/>
      </c>
      <c r="Y3498" s="4" t="str">
        <f t="shared" si="665"/>
        <v/>
      </c>
      <c r="Z3498" s="4" t="str">
        <f t="shared" si="666"/>
        <v/>
      </c>
      <c r="AA3498" s="4" t="str">
        <f>IF($V3498="","",IF(Y3498&lt;36,0,IF(AND(36&lt;=Y3498,Y3498&lt;71),VLOOKUP($W3498,日射量と図３!$E$6:$F$34,2,TRUE),IF(AND(71&lt;=Y3498,Y3498&lt;107),VLOOKUP($W3498,日射量と図３!$E$6:$G$34,3,TRUE),IF(AND(107&lt;=Y3498,Y3498&lt;143),VLOOKUP($W3498,日射量と図３!$E$6:$H$34,4,TRUE),VLOOKUP($W3498,日射量と図３!$E$6:$I$34,5,TRUE))))))</f>
        <v/>
      </c>
      <c r="AB3498" s="4" t="str">
        <f>IF($V3498="","",IF(Z3498&lt;36,0,IF(AND(36&lt;=Z3498,Z3498&lt;71),VLOOKUP($W3498,日射量と図３!$E$6:$F$34,2,TRUE),IF(AND(71&lt;=Z3498,Z3498&lt;107),VLOOKUP($W3498,日射量と図３!$E$6:$G$34,3,TRUE),IF(AND(107&lt;=Z3498,Z3498&lt;143),VLOOKUP($W3498,日射量と図３!$E$6:$H$34,4,TRUE),VLOOKUP($W3498,日射量と図３!$E$6:$I$34,5,TRUE))))))</f>
        <v/>
      </c>
      <c r="AC3498" s="382" t="str">
        <f t="shared" si="661"/>
        <v/>
      </c>
      <c r="AD3498" s="382" t="str">
        <f t="shared" si="662"/>
        <v/>
      </c>
    </row>
    <row r="3499" spans="11:30" ht="13.5" customHeight="1">
      <c r="K3499" s="4">
        <f t="shared" si="656"/>
        <v>10</v>
      </c>
      <c r="L3499" s="34">
        <v>43397</v>
      </c>
      <c r="M3499" s="4">
        <v>146</v>
      </c>
      <c r="N3499" s="4">
        <v>16</v>
      </c>
      <c r="O3499" s="31">
        <v>0.625</v>
      </c>
      <c r="P3499" s="35">
        <v>21.35</v>
      </c>
      <c r="Q3499" s="36">
        <f t="shared" si="657"/>
        <v>16</v>
      </c>
      <c r="R3499" s="4">
        <f t="shared" si="658"/>
        <v>0</v>
      </c>
      <c r="S3499" s="31">
        <f t="shared" si="663"/>
        <v>0.24079861111111112</v>
      </c>
      <c r="T3499" s="31">
        <f t="shared" si="664"/>
        <v>0.73447916666666668</v>
      </c>
      <c r="U3499" s="4">
        <f t="shared" si="659"/>
        <v>0</v>
      </c>
      <c r="V3499" s="4" t="str">
        <f t="shared" si="667"/>
        <v/>
      </c>
      <c r="W3499" s="18" t="str">
        <f>IF(V3499="","",VLOOKUP(L3499,日射量と図３!$A$4:$C$368,3,TRUE)*238.85/100)</f>
        <v/>
      </c>
      <c r="X3499" s="4" t="str">
        <f t="shared" si="660"/>
        <v/>
      </c>
      <c r="Y3499" s="4" t="str">
        <f t="shared" si="665"/>
        <v/>
      </c>
      <c r="Z3499" s="4" t="str">
        <f t="shared" si="666"/>
        <v/>
      </c>
      <c r="AA3499" s="4" t="str">
        <f>IF($V3499="","",IF(Y3499&lt;36,0,IF(AND(36&lt;=Y3499,Y3499&lt;71),VLOOKUP($W3499,日射量と図３!$E$6:$F$34,2,TRUE),IF(AND(71&lt;=Y3499,Y3499&lt;107),VLOOKUP($W3499,日射量と図３!$E$6:$G$34,3,TRUE),IF(AND(107&lt;=Y3499,Y3499&lt;143),VLOOKUP($W3499,日射量と図３!$E$6:$H$34,4,TRUE),VLOOKUP($W3499,日射量と図３!$E$6:$I$34,5,TRUE))))))</f>
        <v/>
      </c>
      <c r="AB3499" s="4" t="str">
        <f>IF($V3499="","",IF(Z3499&lt;36,0,IF(AND(36&lt;=Z3499,Z3499&lt;71),VLOOKUP($W3499,日射量と図３!$E$6:$F$34,2,TRUE),IF(AND(71&lt;=Z3499,Z3499&lt;107),VLOOKUP($W3499,日射量と図３!$E$6:$G$34,3,TRUE),IF(AND(107&lt;=Z3499,Z3499&lt;143),VLOOKUP($W3499,日射量と図３!$E$6:$H$34,4,TRUE),VLOOKUP($W3499,日射量と図３!$E$6:$I$34,5,TRUE))))))</f>
        <v/>
      </c>
      <c r="AC3499" s="382" t="str">
        <f t="shared" si="661"/>
        <v/>
      </c>
      <c r="AD3499" s="382" t="str">
        <f t="shared" si="662"/>
        <v/>
      </c>
    </row>
    <row r="3500" spans="11:30" ht="13.5" customHeight="1">
      <c r="K3500" s="4">
        <f t="shared" si="656"/>
        <v>10</v>
      </c>
      <c r="L3500" s="34">
        <v>43397</v>
      </c>
      <c r="M3500" s="4">
        <v>146</v>
      </c>
      <c r="N3500" s="4">
        <v>17</v>
      </c>
      <c r="O3500" s="31">
        <v>0.66666666666666663</v>
      </c>
      <c r="P3500" s="35">
        <v>20.59</v>
      </c>
      <c r="Q3500" s="36">
        <f t="shared" si="657"/>
        <v>16</v>
      </c>
      <c r="R3500" s="4">
        <f t="shared" si="658"/>
        <v>0</v>
      </c>
      <c r="S3500" s="31">
        <f t="shared" si="663"/>
        <v>0.24079861111111112</v>
      </c>
      <c r="T3500" s="31">
        <f t="shared" si="664"/>
        <v>0.73447916666666668</v>
      </c>
      <c r="U3500" s="4">
        <f t="shared" si="659"/>
        <v>0</v>
      </c>
      <c r="V3500" s="4" t="str">
        <f t="shared" si="667"/>
        <v/>
      </c>
      <c r="W3500" s="18" t="str">
        <f>IF(V3500="","",VLOOKUP(L3500,日射量と図３!$A$4:$C$368,3,TRUE)*238.85/100)</f>
        <v/>
      </c>
      <c r="X3500" s="4" t="str">
        <f t="shared" si="660"/>
        <v/>
      </c>
      <c r="Y3500" s="4" t="str">
        <f t="shared" si="665"/>
        <v/>
      </c>
      <c r="Z3500" s="4" t="str">
        <f t="shared" si="666"/>
        <v/>
      </c>
      <c r="AA3500" s="4" t="str">
        <f>IF($V3500="","",IF(Y3500&lt;36,0,IF(AND(36&lt;=Y3500,Y3500&lt;71),VLOOKUP($W3500,日射量と図３!$E$6:$F$34,2,TRUE),IF(AND(71&lt;=Y3500,Y3500&lt;107),VLOOKUP($W3500,日射量と図３!$E$6:$G$34,3,TRUE),IF(AND(107&lt;=Y3500,Y3500&lt;143),VLOOKUP($W3500,日射量と図３!$E$6:$H$34,4,TRUE),VLOOKUP($W3500,日射量と図３!$E$6:$I$34,5,TRUE))))))</f>
        <v/>
      </c>
      <c r="AB3500" s="4" t="str">
        <f>IF($V3500="","",IF(Z3500&lt;36,0,IF(AND(36&lt;=Z3500,Z3500&lt;71),VLOOKUP($W3500,日射量と図３!$E$6:$F$34,2,TRUE),IF(AND(71&lt;=Z3500,Z3500&lt;107),VLOOKUP($W3500,日射量と図３!$E$6:$G$34,3,TRUE),IF(AND(107&lt;=Z3500,Z3500&lt;143),VLOOKUP($W3500,日射量と図３!$E$6:$H$34,4,TRUE),VLOOKUP($W3500,日射量と図３!$E$6:$I$34,5,TRUE))))))</f>
        <v/>
      </c>
      <c r="AC3500" s="382" t="str">
        <f t="shared" si="661"/>
        <v/>
      </c>
      <c r="AD3500" s="382" t="str">
        <f t="shared" si="662"/>
        <v/>
      </c>
    </row>
    <row r="3501" spans="11:30" ht="13.5" customHeight="1">
      <c r="K3501" s="4">
        <f t="shared" si="656"/>
        <v>10</v>
      </c>
      <c r="L3501" s="34">
        <v>43397</v>
      </c>
      <c r="M3501" s="4">
        <v>146</v>
      </c>
      <c r="N3501" s="4">
        <v>18</v>
      </c>
      <c r="O3501" s="31">
        <v>0.70833333333333337</v>
      </c>
      <c r="P3501" s="35">
        <v>19.649999999999999</v>
      </c>
      <c r="Q3501" s="36">
        <f t="shared" si="657"/>
        <v>16</v>
      </c>
      <c r="R3501" s="4">
        <f t="shared" si="658"/>
        <v>0</v>
      </c>
      <c r="S3501" s="31">
        <f t="shared" si="663"/>
        <v>0.24079861111111112</v>
      </c>
      <c r="T3501" s="31">
        <f t="shared" si="664"/>
        <v>0.73447916666666668</v>
      </c>
      <c r="U3501" s="4">
        <f t="shared" si="659"/>
        <v>0</v>
      </c>
      <c r="V3501" s="4" t="str">
        <f t="shared" si="667"/>
        <v/>
      </c>
      <c r="W3501" s="18" t="str">
        <f>IF(V3501="","",VLOOKUP(L3501,日射量と図３!$A$4:$C$368,3,TRUE)*238.85/100)</f>
        <v/>
      </c>
      <c r="X3501" s="4" t="str">
        <f t="shared" si="660"/>
        <v/>
      </c>
      <c r="Y3501" s="4" t="str">
        <f t="shared" si="665"/>
        <v/>
      </c>
      <c r="Z3501" s="4" t="str">
        <f t="shared" si="666"/>
        <v/>
      </c>
      <c r="AA3501" s="4" t="str">
        <f>IF($V3501="","",IF(Y3501&lt;36,0,IF(AND(36&lt;=Y3501,Y3501&lt;71),VLOOKUP($W3501,日射量と図３!$E$6:$F$34,2,TRUE),IF(AND(71&lt;=Y3501,Y3501&lt;107),VLOOKUP($W3501,日射量と図３!$E$6:$G$34,3,TRUE),IF(AND(107&lt;=Y3501,Y3501&lt;143),VLOOKUP($W3501,日射量と図３!$E$6:$H$34,4,TRUE),VLOOKUP($W3501,日射量と図３!$E$6:$I$34,5,TRUE))))))</f>
        <v/>
      </c>
      <c r="AB3501" s="4" t="str">
        <f>IF($V3501="","",IF(Z3501&lt;36,0,IF(AND(36&lt;=Z3501,Z3501&lt;71),VLOOKUP($W3501,日射量と図３!$E$6:$F$34,2,TRUE),IF(AND(71&lt;=Z3501,Z3501&lt;107),VLOOKUP($W3501,日射量と図３!$E$6:$G$34,3,TRUE),IF(AND(107&lt;=Z3501,Z3501&lt;143),VLOOKUP($W3501,日射量と図３!$E$6:$H$34,4,TRUE),VLOOKUP($W3501,日射量と図３!$E$6:$I$34,5,TRUE))))))</f>
        <v/>
      </c>
      <c r="AC3501" s="382" t="str">
        <f t="shared" si="661"/>
        <v/>
      </c>
      <c r="AD3501" s="382" t="str">
        <f t="shared" si="662"/>
        <v/>
      </c>
    </row>
    <row r="3502" spans="11:30" ht="13.5" customHeight="1">
      <c r="K3502" s="4">
        <f t="shared" si="656"/>
        <v>10</v>
      </c>
      <c r="L3502" s="34">
        <v>43397</v>
      </c>
      <c r="M3502" s="4">
        <v>146</v>
      </c>
      <c r="N3502" s="4">
        <v>19</v>
      </c>
      <c r="O3502" s="31">
        <v>0.75</v>
      </c>
      <c r="P3502" s="35">
        <v>18.990000000000002</v>
      </c>
      <c r="Q3502" s="36">
        <f t="shared" si="657"/>
        <v>16</v>
      </c>
      <c r="R3502" s="4">
        <f t="shared" si="658"/>
        <v>0</v>
      </c>
      <c r="S3502" s="31">
        <f t="shared" si="663"/>
        <v>0.24079861111111112</v>
      </c>
      <c r="T3502" s="31">
        <f t="shared" si="664"/>
        <v>0.73447916666666668</v>
      </c>
      <c r="U3502" s="4">
        <f t="shared" si="659"/>
        <v>0</v>
      </c>
      <c r="V3502" s="4" t="str">
        <f t="shared" si="667"/>
        <v/>
      </c>
      <c r="W3502" s="18" t="str">
        <f>IF(V3502="","",VLOOKUP(L3502,日射量と図３!$A$4:$C$368,3,TRUE)*238.85/100)</f>
        <v/>
      </c>
      <c r="X3502" s="4" t="str">
        <f t="shared" si="660"/>
        <v/>
      </c>
      <c r="Y3502" s="4" t="str">
        <f t="shared" si="665"/>
        <v/>
      </c>
      <c r="Z3502" s="4" t="str">
        <f t="shared" si="666"/>
        <v/>
      </c>
      <c r="AA3502" s="4" t="str">
        <f>IF($V3502="","",IF(Y3502&lt;36,0,IF(AND(36&lt;=Y3502,Y3502&lt;71),VLOOKUP($W3502,日射量と図３!$E$6:$F$34,2,TRUE),IF(AND(71&lt;=Y3502,Y3502&lt;107),VLOOKUP($W3502,日射量と図３!$E$6:$G$34,3,TRUE),IF(AND(107&lt;=Y3502,Y3502&lt;143),VLOOKUP($W3502,日射量と図３!$E$6:$H$34,4,TRUE),VLOOKUP($W3502,日射量と図３!$E$6:$I$34,5,TRUE))))))</f>
        <v/>
      </c>
      <c r="AB3502" s="4" t="str">
        <f>IF($V3502="","",IF(Z3502&lt;36,0,IF(AND(36&lt;=Z3502,Z3502&lt;71),VLOOKUP($W3502,日射量と図３!$E$6:$F$34,2,TRUE),IF(AND(71&lt;=Z3502,Z3502&lt;107),VLOOKUP($W3502,日射量と図３!$E$6:$G$34,3,TRUE),IF(AND(107&lt;=Z3502,Z3502&lt;143),VLOOKUP($W3502,日射量と図３!$E$6:$H$34,4,TRUE),VLOOKUP($W3502,日射量と図３!$E$6:$I$34,5,TRUE))))))</f>
        <v/>
      </c>
      <c r="AC3502" s="382" t="str">
        <f t="shared" si="661"/>
        <v/>
      </c>
      <c r="AD3502" s="382" t="str">
        <f t="shared" si="662"/>
        <v/>
      </c>
    </row>
    <row r="3503" spans="11:30" ht="13.5" customHeight="1">
      <c r="K3503" s="4">
        <f t="shared" si="656"/>
        <v>10</v>
      </c>
      <c r="L3503" s="34">
        <v>43397</v>
      </c>
      <c r="M3503" s="4">
        <v>146</v>
      </c>
      <c r="N3503" s="4">
        <v>20</v>
      </c>
      <c r="O3503" s="31">
        <v>0.79166666666666663</v>
      </c>
      <c r="P3503" s="35">
        <v>18.489999999999998</v>
      </c>
      <c r="Q3503" s="36">
        <f t="shared" si="657"/>
        <v>16</v>
      </c>
      <c r="R3503" s="4">
        <f t="shared" si="658"/>
        <v>0</v>
      </c>
      <c r="S3503" s="31">
        <f t="shared" si="663"/>
        <v>0.24079861111111112</v>
      </c>
      <c r="T3503" s="31">
        <f t="shared" si="664"/>
        <v>0.73447916666666668</v>
      </c>
      <c r="U3503" s="4">
        <f t="shared" si="659"/>
        <v>0</v>
      </c>
      <c r="V3503" s="4" t="str">
        <f t="shared" si="667"/>
        <v/>
      </c>
      <c r="W3503" s="18" t="str">
        <f>IF(V3503="","",VLOOKUP(L3503,日射量と図３!$A$4:$C$368,3,TRUE)*238.85/100)</f>
        <v/>
      </c>
      <c r="X3503" s="4" t="str">
        <f t="shared" si="660"/>
        <v/>
      </c>
      <c r="Y3503" s="4" t="str">
        <f t="shared" si="665"/>
        <v/>
      </c>
      <c r="Z3503" s="4" t="str">
        <f t="shared" si="666"/>
        <v/>
      </c>
      <c r="AA3503" s="4" t="str">
        <f>IF($V3503="","",IF(Y3503&lt;36,0,IF(AND(36&lt;=Y3503,Y3503&lt;71),VLOOKUP($W3503,日射量と図３!$E$6:$F$34,2,TRUE),IF(AND(71&lt;=Y3503,Y3503&lt;107),VLOOKUP($W3503,日射量と図３!$E$6:$G$34,3,TRUE),IF(AND(107&lt;=Y3503,Y3503&lt;143),VLOOKUP($W3503,日射量と図３!$E$6:$H$34,4,TRUE),VLOOKUP($W3503,日射量と図３!$E$6:$I$34,5,TRUE))))))</f>
        <v/>
      </c>
      <c r="AB3503" s="4" t="str">
        <f>IF($V3503="","",IF(Z3503&lt;36,0,IF(AND(36&lt;=Z3503,Z3503&lt;71),VLOOKUP($W3503,日射量と図３!$E$6:$F$34,2,TRUE),IF(AND(71&lt;=Z3503,Z3503&lt;107),VLOOKUP($W3503,日射量と図３!$E$6:$G$34,3,TRUE),IF(AND(107&lt;=Z3503,Z3503&lt;143),VLOOKUP($W3503,日射量と図３!$E$6:$H$34,4,TRUE),VLOOKUP($W3503,日射量と図３!$E$6:$I$34,5,TRUE))))))</f>
        <v/>
      </c>
      <c r="AC3503" s="382" t="str">
        <f t="shared" si="661"/>
        <v/>
      </c>
      <c r="AD3503" s="382" t="str">
        <f t="shared" si="662"/>
        <v/>
      </c>
    </row>
    <row r="3504" spans="11:30" ht="13.5" customHeight="1">
      <c r="K3504" s="4">
        <f t="shared" si="656"/>
        <v>10</v>
      </c>
      <c r="L3504" s="34">
        <v>43397</v>
      </c>
      <c r="M3504" s="4">
        <v>146</v>
      </c>
      <c r="N3504" s="4">
        <v>21</v>
      </c>
      <c r="O3504" s="31">
        <v>0.83333333333333337</v>
      </c>
      <c r="P3504" s="35">
        <v>17.869999999999997</v>
      </c>
      <c r="Q3504" s="36">
        <f t="shared" si="657"/>
        <v>16</v>
      </c>
      <c r="R3504" s="4">
        <f t="shared" si="658"/>
        <v>0</v>
      </c>
      <c r="S3504" s="31">
        <f t="shared" si="663"/>
        <v>0.24079861111111112</v>
      </c>
      <c r="T3504" s="31">
        <f t="shared" si="664"/>
        <v>0.73447916666666668</v>
      </c>
      <c r="U3504" s="4">
        <f t="shared" si="659"/>
        <v>0</v>
      </c>
      <c r="V3504" s="4" t="str">
        <f t="shared" si="667"/>
        <v/>
      </c>
      <c r="W3504" s="18" t="str">
        <f>IF(V3504="","",VLOOKUP(L3504,日射量と図３!$A$4:$C$368,3,TRUE)*238.85/100)</f>
        <v/>
      </c>
      <c r="X3504" s="4" t="str">
        <f t="shared" si="660"/>
        <v/>
      </c>
      <c r="Y3504" s="4" t="str">
        <f t="shared" si="665"/>
        <v/>
      </c>
      <c r="Z3504" s="4" t="str">
        <f t="shared" si="666"/>
        <v/>
      </c>
      <c r="AA3504" s="4" t="str">
        <f>IF($V3504="","",IF(Y3504&lt;36,0,IF(AND(36&lt;=Y3504,Y3504&lt;71),VLOOKUP($W3504,日射量と図３!$E$6:$F$34,2,TRUE),IF(AND(71&lt;=Y3504,Y3504&lt;107),VLOOKUP($W3504,日射量と図３!$E$6:$G$34,3,TRUE),IF(AND(107&lt;=Y3504,Y3504&lt;143),VLOOKUP($W3504,日射量と図３!$E$6:$H$34,4,TRUE),VLOOKUP($W3504,日射量と図３!$E$6:$I$34,5,TRUE))))))</f>
        <v/>
      </c>
      <c r="AB3504" s="4" t="str">
        <f>IF($V3504="","",IF(Z3504&lt;36,0,IF(AND(36&lt;=Z3504,Z3504&lt;71),VLOOKUP($W3504,日射量と図３!$E$6:$F$34,2,TRUE),IF(AND(71&lt;=Z3504,Z3504&lt;107),VLOOKUP($W3504,日射量と図３!$E$6:$G$34,3,TRUE),IF(AND(107&lt;=Z3504,Z3504&lt;143),VLOOKUP($W3504,日射量と図３!$E$6:$H$34,4,TRUE),VLOOKUP($W3504,日射量と図３!$E$6:$I$34,5,TRUE))))))</f>
        <v/>
      </c>
      <c r="AC3504" s="382" t="str">
        <f t="shared" si="661"/>
        <v/>
      </c>
      <c r="AD3504" s="382" t="str">
        <f t="shared" si="662"/>
        <v/>
      </c>
    </row>
    <row r="3505" spans="11:30" ht="13.5" customHeight="1">
      <c r="K3505" s="4">
        <f t="shared" si="656"/>
        <v>10</v>
      </c>
      <c r="L3505" s="34">
        <v>43397</v>
      </c>
      <c r="M3505" s="4">
        <v>146</v>
      </c>
      <c r="N3505" s="4">
        <v>22</v>
      </c>
      <c r="O3505" s="31">
        <v>0.875</v>
      </c>
      <c r="P3505" s="35">
        <v>17.350000000000001</v>
      </c>
      <c r="Q3505" s="36">
        <f t="shared" si="657"/>
        <v>16</v>
      </c>
      <c r="R3505" s="4">
        <f t="shared" si="658"/>
        <v>0</v>
      </c>
      <c r="S3505" s="31">
        <f t="shared" si="663"/>
        <v>0.24079861111111112</v>
      </c>
      <c r="T3505" s="31">
        <f t="shared" si="664"/>
        <v>0.73447916666666668</v>
      </c>
      <c r="U3505" s="4">
        <f t="shared" si="659"/>
        <v>0</v>
      </c>
      <c r="V3505" s="4" t="str">
        <f t="shared" si="667"/>
        <v/>
      </c>
      <c r="W3505" s="18" t="str">
        <f>IF(V3505="","",VLOOKUP(L3505,日射量と図３!$A$4:$C$368,3,TRUE)*238.85/100)</f>
        <v/>
      </c>
      <c r="X3505" s="4" t="str">
        <f t="shared" si="660"/>
        <v/>
      </c>
      <c r="Y3505" s="4" t="str">
        <f t="shared" si="665"/>
        <v/>
      </c>
      <c r="Z3505" s="4" t="str">
        <f t="shared" si="666"/>
        <v/>
      </c>
      <c r="AA3505" s="4" t="str">
        <f>IF($V3505="","",IF(Y3505&lt;36,0,IF(AND(36&lt;=Y3505,Y3505&lt;71),VLOOKUP($W3505,日射量と図３!$E$6:$F$34,2,TRUE),IF(AND(71&lt;=Y3505,Y3505&lt;107),VLOOKUP($W3505,日射量と図３!$E$6:$G$34,3,TRUE),IF(AND(107&lt;=Y3505,Y3505&lt;143),VLOOKUP($W3505,日射量と図３!$E$6:$H$34,4,TRUE),VLOOKUP($W3505,日射量と図３!$E$6:$I$34,5,TRUE))))))</f>
        <v/>
      </c>
      <c r="AB3505" s="4" t="str">
        <f>IF($V3505="","",IF(Z3505&lt;36,0,IF(AND(36&lt;=Z3505,Z3505&lt;71),VLOOKUP($W3505,日射量と図３!$E$6:$F$34,2,TRUE),IF(AND(71&lt;=Z3505,Z3505&lt;107),VLOOKUP($W3505,日射量と図３!$E$6:$G$34,3,TRUE),IF(AND(107&lt;=Z3505,Z3505&lt;143),VLOOKUP($W3505,日射量と図３!$E$6:$H$34,4,TRUE),VLOOKUP($W3505,日射量と図３!$E$6:$I$34,5,TRUE))))))</f>
        <v/>
      </c>
      <c r="AC3505" s="382" t="str">
        <f t="shared" si="661"/>
        <v/>
      </c>
      <c r="AD3505" s="382" t="str">
        <f t="shared" si="662"/>
        <v/>
      </c>
    </row>
    <row r="3506" spans="11:30" ht="13.5" customHeight="1">
      <c r="K3506" s="4">
        <f t="shared" si="656"/>
        <v>10</v>
      </c>
      <c r="L3506" s="34">
        <v>43397</v>
      </c>
      <c r="M3506" s="4">
        <v>146</v>
      </c>
      <c r="N3506" s="4">
        <v>23</v>
      </c>
      <c r="O3506" s="31">
        <v>0.91666666666666663</v>
      </c>
      <c r="P3506" s="35">
        <v>16.96</v>
      </c>
      <c r="Q3506" s="36">
        <f t="shared" si="657"/>
        <v>13</v>
      </c>
      <c r="R3506" s="4">
        <f t="shared" si="658"/>
        <v>0</v>
      </c>
      <c r="S3506" s="31">
        <f t="shared" si="663"/>
        <v>0.24079861111111112</v>
      </c>
      <c r="T3506" s="31">
        <f t="shared" si="664"/>
        <v>0.73447916666666668</v>
      </c>
      <c r="U3506" s="4">
        <f t="shared" si="659"/>
        <v>0</v>
      </c>
      <c r="V3506" s="4" t="str">
        <f t="shared" si="667"/>
        <v/>
      </c>
      <c r="W3506" s="18" t="str">
        <f>IF(V3506="","",VLOOKUP(L3506,日射量と図３!$A$4:$C$368,3,TRUE)*238.85/100)</f>
        <v/>
      </c>
      <c r="X3506" s="4" t="str">
        <f t="shared" si="660"/>
        <v/>
      </c>
      <c r="Y3506" s="4" t="str">
        <f t="shared" si="665"/>
        <v/>
      </c>
      <c r="Z3506" s="4" t="str">
        <f t="shared" si="666"/>
        <v/>
      </c>
      <c r="AA3506" s="4" t="str">
        <f>IF($V3506="","",IF(Y3506&lt;36,0,IF(AND(36&lt;=Y3506,Y3506&lt;71),VLOOKUP($W3506,日射量と図３!$E$6:$F$34,2,TRUE),IF(AND(71&lt;=Y3506,Y3506&lt;107),VLOOKUP($W3506,日射量と図３!$E$6:$G$34,3,TRUE),IF(AND(107&lt;=Y3506,Y3506&lt;143),VLOOKUP($W3506,日射量と図３!$E$6:$H$34,4,TRUE),VLOOKUP($W3506,日射量と図３!$E$6:$I$34,5,TRUE))))))</f>
        <v/>
      </c>
      <c r="AB3506" s="4" t="str">
        <f>IF($V3506="","",IF(Z3506&lt;36,0,IF(AND(36&lt;=Z3506,Z3506&lt;71),VLOOKUP($W3506,日射量と図３!$E$6:$F$34,2,TRUE),IF(AND(71&lt;=Z3506,Z3506&lt;107),VLOOKUP($W3506,日射量と図３!$E$6:$G$34,3,TRUE),IF(AND(107&lt;=Z3506,Z3506&lt;143),VLOOKUP($W3506,日射量と図３!$E$6:$H$34,4,TRUE),VLOOKUP($W3506,日射量と図３!$E$6:$I$34,5,TRUE))))))</f>
        <v/>
      </c>
      <c r="AC3506" s="382" t="str">
        <f t="shared" si="661"/>
        <v/>
      </c>
      <c r="AD3506" s="382" t="str">
        <f t="shared" si="662"/>
        <v/>
      </c>
    </row>
    <row r="3507" spans="11:30" ht="13.5" customHeight="1">
      <c r="K3507" s="4">
        <f t="shared" si="656"/>
        <v>10</v>
      </c>
      <c r="L3507" s="34">
        <v>43397</v>
      </c>
      <c r="M3507" s="4">
        <v>146</v>
      </c>
      <c r="N3507" s="4">
        <v>24</v>
      </c>
      <c r="O3507" s="31">
        <v>0.95833333333333337</v>
      </c>
      <c r="P3507" s="35">
        <v>16.770000000000003</v>
      </c>
      <c r="Q3507" s="36">
        <f t="shared" si="657"/>
        <v>13</v>
      </c>
      <c r="R3507" s="4">
        <f t="shared" si="658"/>
        <v>0</v>
      </c>
      <c r="S3507" s="31">
        <f t="shared" si="663"/>
        <v>0.24079861111111112</v>
      </c>
      <c r="T3507" s="31">
        <f t="shared" si="664"/>
        <v>0.73447916666666668</v>
      </c>
      <c r="U3507" s="4">
        <f t="shared" si="659"/>
        <v>0</v>
      </c>
      <c r="V3507" s="4" t="str">
        <f t="shared" si="667"/>
        <v/>
      </c>
      <c r="W3507" s="18" t="str">
        <f>IF(V3507="","",VLOOKUP(L3507,日射量と図３!$A$4:$C$368,3,TRUE)*238.85/100)</f>
        <v/>
      </c>
      <c r="X3507" s="4" t="str">
        <f t="shared" si="660"/>
        <v/>
      </c>
      <c r="Y3507" s="4" t="str">
        <f t="shared" si="665"/>
        <v/>
      </c>
      <c r="Z3507" s="4" t="str">
        <f t="shared" si="666"/>
        <v/>
      </c>
      <c r="AA3507" s="4" t="str">
        <f>IF($V3507="","",IF(Y3507&lt;36,0,IF(AND(36&lt;=Y3507,Y3507&lt;71),VLOOKUP($W3507,日射量と図３!$E$6:$F$34,2,TRUE),IF(AND(71&lt;=Y3507,Y3507&lt;107),VLOOKUP($W3507,日射量と図３!$E$6:$G$34,3,TRUE),IF(AND(107&lt;=Y3507,Y3507&lt;143),VLOOKUP($W3507,日射量と図３!$E$6:$H$34,4,TRUE),VLOOKUP($W3507,日射量と図３!$E$6:$I$34,5,TRUE))))))</f>
        <v/>
      </c>
      <c r="AB3507" s="4" t="str">
        <f>IF($V3507="","",IF(Z3507&lt;36,0,IF(AND(36&lt;=Z3507,Z3507&lt;71),VLOOKUP($W3507,日射量と図３!$E$6:$F$34,2,TRUE),IF(AND(71&lt;=Z3507,Z3507&lt;107),VLOOKUP($W3507,日射量と図３!$E$6:$G$34,3,TRUE),IF(AND(107&lt;=Z3507,Z3507&lt;143),VLOOKUP($W3507,日射量と図３!$E$6:$H$34,4,TRUE),VLOOKUP($W3507,日射量と図３!$E$6:$I$34,5,TRUE))))))</f>
        <v/>
      </c>
      <c r="AC3507" s="382" t="str">
        <f t="shared" si="661"/>
        <v/>
      </c>
      <c r="AD3507" s="382" t="str">
        <f t="shared" si="662"/>
        <v/>
      </c>
    </row>
    <row r="3508" spans="11:30" ht="13.5" customHeight="1">
      <c r="K3508" s="4">
        <f t="shared" si="656"/>
        <v>10</v>
      </c>
      <c r="L3508" s="34">
        <v>43398</v>
      </c>
      <c r="M3508" s="4">
        <v>147</v>
      </c>
      <c r="N3508" s="4">
        <v>1</v>
      </c>
      <c r="O3508" s="31">
        <v>0</v>
      </c>
      <c r="P3508" s="35">
        <v>16.350000000000001</v>
      </c>
      <c r="Q3508" s="36">
        <f t="shared" si="657"/>
        <v>13</v>
      </c>
      <c r="R3508" s="4">
        <f t="shared" si="658"/>
        <v>0</v>
      </c>
      <c r="S3508" s="31">
        <f t="shared" si="663"/>
        <v>0.24079861111111112</v>
      </c>
      <c r="T3508" s="31">
        <f t="shared" si="664"/>
        <v>0.73447916666666668</v>
      </c>
      <c r="U3508" s="4">
        <f t="shared" si="659"/>
        <v>0</v>
      </c>
      <c r="V3508" s="4">
        <f t="shared" si="667"/>
        <v>9.9999999999997868E-3</v>
      </c>
      <c r="W3508" s="18">
        <f>IF(V3508="","",VLOOKUP(L3508,日射量と図３!$A$4:$C$368,3,TRUE)*238.85/100)</f>
        <v>21.496500000000001</v>
      </c>
      <c r="X3508" s="4">
        <f t="shared" si="660"/>
        <v>12</v>
      </c>
      <c r="Y3508" s="4">
        <f t="shared" si="665"/>
        <v>5.2098749999998882E-3</v>
      </c>
      <c r="Z3508" s="4">
        <f t="shared" si="666"/>
        <v>5.8729499999998743E-3</v>
      </c>
      <c r="AA3508" s="4">
        <f>IF($V3508="","",IF(Y3508&lt;36,0,IF(AND(36&lt;=Y3508,Y3508&lt;71),VLOOKUP($W3508,日射量と図３!$E$6:$F$34,2,TRUE),IF(AND(71&lt;=Y3508,Y3508&lt;107),VLOOKUP($W3508,日射量と図３!$E$6:$G$34,3,TRUE),IF(AND(107&lt;=Y3508,Y3508&lt;143),VLOOKUP($W3508,日射量と図３!$E$6:$H$34,4,TRUE),VLOOKUP($W3508,日射量と図３!$E$6:$I$34,5,TRUE))))))</f>
        <v>0</v>
      </c>
      <c r="AB3508" s="4">
        <f>IF($V3508="","",IF(Z3508&lt;36,0,IF(AND(36&lt;=Z3508,Z3508&lt;71),VLOOKUP($W3508,日射量と図３!$E$6:$F$34,2,TRUE),IF(AND(71&lt;=Z3508,Z3508&lt;107),VLOOKUP($W3508,日射量と図３!$E$6:$G$34,3,TRUE),IF(AND(107&lt;=Z3508,Z3508&lt;143),VLOOKUP($W3508,日射量と図３!$E$6:$H$34,4,TRUE),VLOOKUP($W3508,日射量と図３!$E$6:$I$34,5,TRUE))))))</f>
        <v>0</v>
      </c>
      <c r="AC3508" s="382">
        <f t="shared" si="661"/>
        <v>0</v>
      </c>
      <c r="AD3508" s="382">
        <f t="shared" si="662"/>
        <v>0</v>
      </c>
    </row>
    <row r="3509" spans="11:30" ht="13.5" customHeight="1">
      <c r="K3509" s="4">
        <f t="shared" si="656"/>
        <v>10</v>
      </c>
      <c r="L3509" s="34">
        <v>43398</v>
      </c>
      <c r="M3509" s="4">
        <v>147</v>
      </c>
      <c r="N3509" s="4">
        <v>2</v>
      </c>
      <c r="O3509" s="31">
        <v>4.1666666666666664E-2</v>
      </c>
      <c r="P3509" s="35">
        <v>16.100000000000001</v>
      </c>
      <c r="Q3509" s="36">
        <f t="shared" si="657"/>
        <v>13</v>
      </c>
      <c r="R3509" s="4">
        <f t="shared" si="658"/>
        <v>0</v>
      </c>
      <c r="S3509" s="31">
        <f t="shared" si="663"/>
        <v>0.24079861111111112</v>
      </c>
      <c r="T3509" s="31">
        <f t="shared" si="664"/>
        <v>0.73447916666666668</v>
      </c>
      <c r="U3509" s="4">
        <f t="shared" si="659"/>
        <v>0</v>
      </c>
      <c r="V3509" s="4" t="str">
        <f t="shared" si="667"/>
        <v/>
      </c>
      <c r="W3509" s="18" t="str">
        <f>IF(V3509="","",VLOOKUP(L3509,日射量と図３!$A$4:$C$368,3,TRUE)*238.85/100)</f>
        <v/>
      </c>
      <c r="X3509" s="4" t="str">
        <f t="shared" si="660"/>
        <v/>
      </c>
      <c r="Y3509" s="4" t="str">
        <f t="shared" si="665"/>
        <v/>
      </c>
      <c r="Z3509" s="4" t="str">
        <f t="shared" si="666"/>
        <v/>
      </c>
      <c r="AA3509" s="4" t="str">
        <f>IF($V3509="","",IF(Y3509&lt;36,0,IF(AND(36&lt;=Y3509,Y3509&lt;71),VLOOKUP($W3509,日射量と図３!$E$6:$F$34,2,TRUE),IF(AND(71&lt;=Y3509,Y3509&lt;107),VLOOKUP($W3509,日射量と図３!$E$6:$G$34,3,TRUE),IF(AND(107&lt;=Y3509,Y3509&lt;143),VLOOKUP($W3509,日射量と図３!$E$6:$H$34,4,TRUE),VLOOKUP($W3509,日射量と図３!$E$6:$I$34,5,TRUE))))))</f>
        <v/>
      </c>
      <c r="AB3509" s="4" t="str">
        <f>IF($V3509="","",IF(Z3509&lt;36,0,IF(AND(36&lt;=Z3509,Z3509&lt;71),VLOOKUP($W3509,日射量と図３!$E$6:$F$34,2,TRUE),IF(AND(71&lt;=Z3509,Z3509&lt;107),VLOOKUP($W3509,日射量と図３!$E$6:$G$34,3,TRUE),IF(AND(107&lt;=Z3509,Z3509&lt;143),VLOOKUP($W3509,日射量と図３!$E$6:$H$34,4,TRUE),VLOOKUP($W3509,日射量と図３!$E$6:$I$34,5,TRUE))))))</f>
        <v/>
      </c>
      <c r="AC3509" s="382" t="str">
        <f t="shared" si="661"/>
        <v/>
      </c>
      <c r="AD3509" s="382" t="str">
        <f t="shared" si="662"/>
        <v/>
      </c>
    </row>
    <row r="3510" spans="11:30" ht="13.5" customHeight="1">
      <c r="K3510" s="4">
        <f t="shared" si="656"/>
        <v>10</v>
      </c>
      <c r="L3510" s="34">
        <v>43398</v>
      </c>
      <c r="M3510" s="4">
        <v>147</v>
      </c>
      <c r="N3510" s="4">
        <v>3</v>
      </c>
      <c r="O3510" s="31">
        <v>8.3333333333333329E-2</v>
      </c>
      <c r="P3510" s="35">
        <v>15.739999999999998</v>
      </c>
      <c r="Q3510" s="36">
        <f t="shared" si="657"/>
        <v>13</v>
      </c>
      <c r="R3510" s="4">
        <f t="shared" si="658"/>
        <v>0</v>
      </c>
      <c r="S3510" s="31">
        <f t="shared" si="663"/>
        <v>0.24079861111111112</v>
      </c>
      <c r="T3510" s="31">
        <f t="shared" si="664"/>
        <v>0.73447916666666668</v>
      </c>
      <c r="U3510" s="4">
        <f t="shared" si="659"/>
        <v>0</v>
      </c>
      <c r="V3510" s="4" t="str">
        <f t="shared" si="667"/>
        <v/>
      </c>
      <c r="W3510" s="18" t="str">
        <f>IF(V3510="","",VLOOKUP(L3510,日射量と図３!$A$4:$C$368,3,TRUE)*238.85/100)</f>
        <v/>
      </c>
      <c r="X3510" s="4" t="str">
        <f t="shared" si="660"/>
        <v/>
      </c>
      <c r="Y3510" s="4" t="str">
        <f t="shared" si="665"/>
        <v/>
      </c>
      <c r="Z3510" s="4" t="str">
        <f t="shared" si="666"/>
        <v/>
      </c>
      <c r="AA3510" s="4" t="str">
        <f>IF($V3510="","",IF(Y3510&lt;36,0,IF(AND(36&lt;=Y3510,Y3510&lt;71),VLOOKUP($W3510,日射量と図３!$E$6:$F$34,2,TRUE),IF(AND(71&lt;=Y3510,Y3510&lt;107),VLOOKUP($W3510,日射量と図３!$E$6:$G$34,3,TRUE),IF(AND(107&lt;=Y3510,Y3510&lt;143),VLOOKUP($W3510,日射量と図３!$E$6:$H$34,4,TRUE),VLOOKUP($W3510,日射量と図３!$E$6:$I$34,5,TRUE))))))</f>
        <v/>
      </c>
      <c r="AB3510" s="4" t="str">
        <f>IF($V3510="","",IF(Z3510&lt;36,0,IF(AND(36&lt;=Z3510,Z3510&lt;71),VLOOKUP($W3510,日射量と図３!$E$6:$F$34,2,TRUE),IF(AND(71&lt;=Z3510,Z3510&lt;107),VLOOKUP($W3510,日射量と図３!$E$6:$G$34,3,TRUE),IF(AND(107&lt;=Z3510,Z3510&lt;143),VLOOKUP($W3510,日射量と図３!$E$6:$H$34,4,TRUE),VLOOKUP($W3510,日射量と図３!$E$6:$I$34,5,TRUE))))))</f>
        <v/>
      </c>
      <c r="AC3510" s="382" t="str">
        <f t="shared" si="661"/>
        <v/>
      </c>
      <c r="AD3510" s="382" t="str">
        <f t="shared" si="662"/>
        <v/>
      </c>
    </row>
    <row r="3511" spans="11:30" ht="13.5" customHeight="1">
      <c r="K3511" s="4">
        <f t="shared" si="656"/>
        <v>10</v>
      </c>
      <c r="L3511" s="34">
        <v>43398</v>
      </c>
      <c r="M3511" s="4">
        <v>147</v>
      </c>
      <c r="N3511" s="4">
        <v>4</v>
      </c>
      <c r="O3511" s="31">
        <v>0.125</v>
      </c>
      <c r="P3511" s="35">
        <v>15.690000000000001</v>
      </c>
      <c r="Q3511" s="36">
        <f t="shared" si="657"/>
        <v>13</v>
      </c>
      <c r="R3511" s="4">
        <f t="shared" si="658"/>
        <v>0</v>
      </c>
      <c r="S3511" s="31">
        <f t="shared" si="663"/>
        <v>0.24079861111111112</v>
      </c>
      <c r="T3511" s="31">
        <f t="shared" si="664"/>
        <v>0.73447916666666668</v>
      </c>
      <c r="U3511" s="4">
        <f t="shared" si="659"/>
        <v>0</v>
      </c>
      <c r="V3511" s="4" t="str">
        <f t="shared" si="667"/>
        <v/>
      </c>
      <c r="W3511" s="18" t="str">
        <f>IF(V3511="","",VLOOKUP(L3511,日射量と図３!$A$4:$C$368,3,TRUE)*238.85/100)</f>
        <v/>
      </c>
      <c r="X3511" s="4" t="str">
        <f t="shared" si="660"/>
        <v/>
      </c>
      <c r="Y3511" s="4" t="str">
        <f t="shared" si="665"/>
        <v/>
      </c>
      <c r="Z3511" s="4" t="str">
        <f t="shared" si="666"/>
        <v/>
      </c>
      <c r="AA3511" s="4" t="str">
        <f>IF($V3511="","",IF(Y3511&lt;36,0,IF(AND(36&lt;=Y3511,Y3511&lt;71),VLOOKUP($W3511,日射量と図３!$E$6:$F$34,2,TRUE),IF(AND(71&lt;=Y3511,Y3511&lt;107),VLOOKUP($W3511,日射量と図３!$E$6:$G$34,3,TRUE),IF(AND(107&lt;=Y3511,Y3511&lt;143),VLOOKUP($W3511,日射量と図３!$E$6:$H$34,4,TRUE),VLOOKUP($W3511,日射量と図３!$E$6:$I$34,5,TRUE))))))</f>
        <v/>
      </c>
      <c r="AB3511" s="4" t="str">
        <f>IF($V3511="","",IF(Z3511&lt;36,0,IF(AND(36&lt;=Z3511,Z3511&lt;71),VLOOKUP($W3511,日射量と図３!$E$6:$F$34,2,TRUE),IF(AND(71&lt;=Z3511,Z3511&lt;107),VLOOKUP($W3511,日射量と図３!$E$6:$G$34,3,TRUE),IF(AND(107&lt;=Z3511,Z3511&lt;143),VLOOKUP($W3511,日射量と図３!$E$6:$H$34,4,TRUE),VLOOKUP($W3511,日射量と図３!$E$6:$I$34,5,TRUE))))))</f>
        <v/>
      </c>
      <c r="AC3511" s="382" t="str">
        <f t="shared" si="661"/>
        <v/>
      </c>
      <c r="AD3511" s="382" t="str">
        <f t="shared" si="662"/>
        <v/>
      </c>
    </row>
    <row r="3512" spans="11:30" ht="13.5" customHeight="1">
      <c r="K3512" s="4">
        <f t="shared" si="656"/>
        <v>10</v>
      </c>
      <c r="L3512" s="34">
        <v>43398</v>
      </c>
      <c r="M3512" s="4">
        <v>147</v>
      </c>
      <c r="N3512" s="4">
        <v>5</v>
      </c>
      <c r="O3512" s="31">
        <v>0.16666666666666666</v>
      </c>
      <c r="P3512" s="35">
        <v>15.510000000000002</v>
      </c>
      <c r="Q3512" s="36">
        <f t="shared" si="657"/>
        <v>15</v>
      </c>
      <c r="R3512" s="4">
        <f t="shared" si="658"/>
        <v>0</v>
      </c>
      <c r="S3512" s="31">
        <f t="shared" si="663"/>
        <v>0.24079861111111112</v>
      </c>
      <c r="T3512" s="31">
        <f t="shared" si="664"/>
        <v>0.73447916666666668</v>
      </c>
      <c r="U3512" s="4">
        <f t="shared" si="659"/>
        <v>0</v>
      </c>
      <c r="V3512" s="4" t="str">
        <f t="shared" si="667"/>
        <v/>
      </c>
      <c r="W3512" s="18" t="str">
        <f>IF(V3512="","",VLOOKUP(L3512,日射量と図３!$A$4:$C$368,3,TRUE)*238.85/100)</f>
        <v/>
      </c>
      <c r="X3512" s="4" t="str">
        <f t="shared" si="660"/>
        <v/>
      </c>
      <c r="Y3512" s="4" t="str">
        <f t="shared" si="665"/>
        <v/>
      </c>
      <c r="Z3512" s="4" t="str">
        <f t="shared" si="666"/>
        <v/>
      </c>
      <c r="AA3512" s="4" t="str">
        <f>IF($V3512="","",IF(Y3512&lt;36,0,IF(AND(36&lt;=Y3512,Y3512&lt;71),VLOOKUP($W3512,日射量と図３!$E$6:$F$34,2,TRUE),IF(AND(71&lt;=Y3512,Y3512&lt;107),VLOOKUP($W3512,日射量と図３!$E$6:$G$34,3,TRUE),IF(AND(107&lt;=Y3512,Y3512&lt;143),VLOOKUP($W3512,日射量と図３!$E$6:$H$34,4,TRUE),VLOOKUP($W3512,日射量と図３!$E$6:$I$34,5,TRUE))))))</f>
        <v/>
      </c>
      <c r="AB3512" s="4" t="str">
        <f>IF($V3512="","",IF(Z3512&lt;36,0,IF(AND(36&lt;=Z3512,Z3512&lt;71),VLOOKUP($W3512,日射量と図３!$E$6:$F$34,2,TRUE),IF(AND(71&lt;=Z3512,Z3512&lt;107),VLOOKUP($W3512,日射量と図３!$E$6:$G$34,3,TRUE),IF(AND(107&lt;=Z3512,Z3512&lt;143),VLOOKUP($W3512,日射量と図３!$E$6:$H$34,4,TRUE),VLOOKUP($W3512,日射量と図３!$E$6:$I$34,5,TRUE))))))</f>
        <v/>
      </c>
      <c r="AC3512" s="382" t="str">
        <f t="shared" si="661"/>
        <v/>
      </c>
      <c r="AD3512" s="382" t="str">
        <f t="shared" si="662"/>
        <v/>
      </c>
    </row>
    <row r="3513" spans="11:30" ht="13.5" customHeight="1">
      <c r="K3513" s="4">
        <f t="shared" si="656"/>
        <v>10</v>
      </c>
      <c r="L3513" s="34">
        <v>43398</v>
      </c>
      <c r="M3513" s="4">
        <v>147</v>
      </c>
      <c r="N3513" s="4">
        <v>6</v>
      </c>
      <c r="O3513" s="31">
        <v>0.20833333333333334</v>
      </c>
      <c r="P3513" s="35">
        <v>15.23</v>
      </c>
      <c r="Q3513" s="36">
        <f t="shared" si="657"/>
        <v>15</v>
      </c>
      <c r="R3513" s="4">
        <f t="shared" si="658"/>
        <v>0</v>
      </c>
      <c r="S3513" s="31">
        <f t="shared" si="663"/>
        <v>0.24079861111111112</v>
      </c>
      <c r="T3513" s="31">
        <f t="shared" si="664"/>
        <v>0.73447916666666668</v>
      </c>
      <c r="U3513" s="4">
        <f t="shared" si="659"/>
        <v>0</v>
      </c>
      <c r="V3513" s="4" t="str">
        <f t="shared" si="667"/>
        <v/>
      </c>
      <c r="W3513" s="18" t="str">
        <f>IF(V3513="","",VLOOKUP(L3513,日射量と図３!$A$4:$C$368,3,TRUE)*238.85/100)</f>
        <v/>
      </c>
      <c r="X3513" s="4" t="str">
        <f t="shared" si="660"/>
        <v/>
      </c>
      <c r="Y3513" s="4" t="str">
        <f t="shared" si="665"/>
        <v/>
      </c>
      <c r="Z3513" s="4" t="str">
        <f t="shared" si="666"/>
        <v/>
      </c>
      <c r="AA3513" s="4" t="str">
        <f>IF($V3513="","",IF(Y3513&lt;36,0,IF(AND(36&lt;=Y3513,Y3513&lt;71),VLOOKUP($W3513,日射量と図３!$E$6:$F$34,2,TRUE),IF(AND(71&lt;=Y3513,Y3513&lt;107),VLOOKUP($W3513,日射量と図３!$E$6:$G$34,3,TRUE),IF(AND(107&lt;=Y3513,Y3513&lt;143),VLOOKUP($W3513,日射量と図３!$E$6:$H$34,4,TRUE),VLOOKUP($W3513,日射量と図３!$E$6:$I$34,5,TRUE))))))</f>
        <v/>
      </c>
      <c r="AB3513" s="4" t="str">
        <f>IF($V3513="","",IF(Z3513&lt;36,0,IF(AND(36&lt;=Z3513,Z3513&lt;71),VLOOKUP($W3513,日射量と図３!$E$6:$F$34,2,TRUE),IF(AND(71&lt;=Z3513,Z3513&lt;107),VLOOKUP($W3513,日射量と図３!$E$6:$G$34,3,TRUE),IF(AND(107&lt;=Z3513,Z3513&lt;143),VLOOKUP($W3513,日射量と図３!$E$6:$H$34,4,TRUE),VLOOKUP($W3513,日射量と図３!$E$6:$I$34,5,TRUE))))))</f>
        <v/>
      </c>
      <c r="AC3513" s="382" t="str">
        <f t="shared" si="661"/>
        <v/>
      </c>
      <c r="AD3513" s="382" t="str">
        <f t="shared" si="662"/>
        <v/>
      </c>
    </row>
    <row r="3514" spans="11:30" ht="13.5" customHeight="1">
      <c r="K3514" s="4">
        <f t="shared" si="656"/>
        <v>10</v>
      </c>
      <c r="L3514" s="34">
        <v>43398</v>
      </c>
      <c r="M3514" s="4">
        <v>147</v>
      </c>
      <c r="N3514" s="4">
        <v>7</v>
      </c>
      <c r="O3514" s="31">
        <v>0.25</v>
      </c>
      <c r="P3514" s="35">
        <v>14.99</v>
      </c>
      <c r="Q3514" s="36">
        <f t="shared" si="657"/>
        <v>15</v>
      </c>
      <c r="R3514" s="4">
        <f t="shared" si="658"/>
        <v>9.9999999999997868E-3</v>
      </c>
      <c r="S3514" s="31">
        <f t="shared" si="663"/>
        <v>0.24079861111111112</v>
      </c>
      <c r="T3514" s="31">
        <f t="shared" si="664"/>
        <v>0.73447916666666668</v>
      </c>
      <c r="U3514" s="4">
        <f t="shared" si="659"/>
        <v>9.9999999999997868E-3</v>
      </c>
      <c r="V3514" s="4" t="str">
        <f t="shared" si="667"/>
        <v/>
      </c>
      <c r="W3514" s="18" t="str">
        <f>IF(V3514="","",VLOOKUP(L3514,日射量と図３!$A$4:$C$368,3,TRUE)*238.85/100)</f>
        <v/>
      </c>
      <c r="X3514" s="4" t="str">
        <f t="shared" si="660"/>
        <v/>
      </c>
      <c r="Y3514" s="4" t="str">
        <f t="shared" si="665"/>
        <v/>
      </c>
      <c r="Z3514" s="4" t="str">
        <f t="shared" si="666"/>
        <v/>
      </c>
      <c r="AA3514" s="4" t="str">
        <f>IF($V3514="","",IF(Y3514&lt;36,0,IF(AND(36&lt;=Y3514,Y3514&lt;71),VLOOKUP($W3514,日射量と図３!$E$6:$F$34,2,TRUE),IF(AND(71&lt;=Y3514,Y3514&lt;107),VLOOKUP($W3514,日射量と図３!$E$6:$G$34,3,TRUE),IF(AND(107&lt;=Y3514,Y3514&lt;143),VLOOKUP($W3514,日射量と図３!$E$6:$H$34,4,TRUE),VLOOKUP($W3514,日射量と図３!$E$6:$I$34,5,TRUE))))))</f>
        <v/>
      </c>
      <c r="AB3514" s="4" t="str">
        <f>IF($V3514="","",IF(Z3514&lt;36,0,IF(AND(36&lt;=Z3514,Z3514&lt;71),VLOOKUP($W3514,日射量と図３!$E$6:$F$34,2,TRUE),IF(AND(71&lt;=Z3514,Z3514&lt;107),VLOOKUP($W3514,日射量と図３!$E$6:$G$34,3,TRUE),IF(AND(107&lt;=Z3514,Z3514&lt;143),VLOOKUP($W3514,日射量と図３!$E$6:$H$34,4,TRUE),VLOOKUP($W3514,日射量と図３!$E$6:$I$34,5,TRUE))))))</f>
        <v/>
      </c>
      <c r="AC3514" s="382" t="str">
        <f t="shared" si="661"/>
        <v/>
      </c>
      <c r="AD3514" s="382" t="str">
        <f t="shared" si="662"/>
        <v/>
      </c>
    </row>
    <row r="3515" spans="11:30" ht="13.5" customHeight="1">
      <c r="K3515" s="4">
        <f t="shared" si="656"/>
        <v>10</v>
      </c>
      <c r="L3515" s="34">
        <v>43398</v>
      </c>
      <c r="M3515" s="4">
        <v>147</v>
      </c>
      <c r="N3515" s="4">
        <v>8</v>
      </c>
      <c r="O3515" s="31">
        <v>0.29166666666666669</v>
      </c>
      <c r="P3515" s="35">
        <v>15.419999999999998</v>
      </c>
      <c r="Q3515" s="36">
        <f t="shared" si="657"/>
        <v>12</v>
      </c>
      <c r="R3515" s="4">
        <f t="shared" si="658"/>
        <v>0</v>
      </c>
      <c r="S3515" s="31">
        <f t="shared" si="663"/>
        <v>0.24079861111111112</v>
      </c>
      <c r="T3515" s="31">
        <f t="shared" si="664"/>
        <v>0.73447916666666668</v>
      </c>
      <c r="U3515" s="4">
        <f t="shared" si="659"/>
        <v>0</v>
      </c>
      <c r="V3515" s="4" t="str">
        <f t="shared" si="667"/>
        <v/>
      </c>
      <c r="W3515" s="18" t="str">
        <f>IF(V3515="","",VLOOKUP(L3515,日射量と図３!$A$4:$C$368,3,TRUE)*238.85/100)</f>
        <v/>
      </c>
      <c r="X3515" s="4" t="str">
        <f t="shared" si="660"/>
        <v/>
      </c>
      <c r="Y3515" s="4" t="str">
        <f t="shared" si="665"/>
        <v/>
      </c>
      <c r="Z3515" s="4" t="str">
        <f t="shared" si="666"/>
        <v/>
      </c>
      <c r="AA3515" s="4" t="str">
        <f>IF($V3515="","",IF(Y3515&lt;36,0,IF(AND(36&lt;=Y3515,Y3515&lt;71),VLOOKUP($W3515,日射量と図３!$E$6:$F$34,2,TRUE),IF(AND(71&lt;=Y3515,Y3515&lt;107),VLOOKUP($W3515,日射量と図３!$E$6:$G$34,3,TRUE),IF(AND(107&lt;=Y3515,Y3515&lt;143),VLOOKUP($W3515,日射量と図３!$E$6:$H$34,4,TRUE),VLOOKUP($W3515,日射量と図３!$E$6:$I$34,5,TRUE))))))</f>
        <v/>
      </c>
      <c r="AB3515" s="4" t="str">
        <f>IF($V3515="","",IF(Z3515&lt;36,0,IF(AND(36&lt;=Z3515,Z3515&lt;71),VLOOKUP($W3515,日射量と図３!$E$6:$F$34,2,TRUE),IF(AND(71&lt;=Z3515,Z3515&lt;107),VLOOKUP($W3515,日射量と図３!$E$6:$G$34,3,TRUE),IF(AND(107&lt;=Z3515,Z3515&lt;143),VLOOKUP($W3515,日射量と図３!$E$6:$H$34,4,TRUE),VLOOKUP($W3515,日射量と図３!$E$6:$I$34,5,TRUE))))))</f>
        <v/>
      </c>
      <c r="AC3515" s="382" t="str">
        <f t="shared" si="661"/>
        <v/>
      </c>
      <c r="AD3515" s="382" t="str">
        <f t="shared" si="662"/>
        <v/>
      </c>
    </row>
    <row r="3516" spans="11:30" ht="13.5" customHeight="1">
      <c r="K3516" s="4">
        <f t="shared" si="656"/>
        <v>10</v>
      </c>
      <c r="L3516" s="34">
        <v>43398</v>
      </c>
      <c r="M3516" s="4">
        <v>147</v>
      </c>
      <c r="N3516" s="4">
        <v>9</v>
      </c>
      <c r="O3516" s="31">
        <v>0.33333333333333331</v>
      </c>
      <c r="P3516" s="35">
        <v>16.3</v>
      </c>
      <c r="Q3516" s="36">
        <f t="shared" si="657"/>
        <v>12</v>
      </c>
      <c r="R3516" s="4">
        <f t="shared" si="658"/>
        <v>0</v>
      </c>
      <c r="S3516" s="31">
        <f t="shared" si="663"/>
        <v>0.24079861111111112</v>
      </c>
      <c r="T3516" s="31">
        <f t="shared" si="664"/>
        <v>0.73447916666666668</v>
      </c>
      <c r="U3516" s="4">
        <f t="shared" si="659"/>
        <v>0</v>
      </c>
      <c r="V3516" s="4" t="str">
        <f t="shared" si="667"/>
        <v/>
      </c>
      <c r="W3516" s="18" t="str">
        <f>IF(V3516="","",VLOOKUP(L3516,日射量と図３!$A$4:$C$368,3,TRUE)*238.85/100)</f>
        <v/>
      </c>
      <c r="X3516" s="4" t="str">
        <f t="shared" si="660"/>
        <v/>
      </c>
      <c r="Y3516" s="4" t="str">
        <f t="shared" si="665"/>
        <v/>
      </c>
      <c r="Z3516" s="4" t="str">
        <f t="shared" si="666"/>
        <v/>
      </c>
      <c r="AA3516" s="4" t="str">
        <f>IF($V3516="","",IF(Y3516&lt;36,0,IF(AND(36&lt;=Y3516,Y3516&lt;71),VLOOKUP($W3516,日射量と図３!$E$6:$F$34,2,TRUE),IF(AND(71&lt;=Y3516,Y3516&lt;107),VLOOKUP($W3516,日射量と図３!$E$6:$G$34,3,TRUE),IF(AND(107&lt;=Y3516,Y3516&lt;143),VLOOKUP($W3516,日射量と図３!$E$6:$H$34,4,TRUE),VLOOKUP($W3516,日射量と図３!$E$6:$I$34,5,TRUE))))))</f>
        <v/>
      </c>
      <c r="AB3516" s="4" t="str">
        <f>IF($V3516="","",IF(Z3516&lt;36,0,IF(AND(36&lt;=Z3516,Z3516&lt;71),VLOOKUP($W3516,日射量と図３!$E$6:$F$34,2,TRUE),IF(AND(71&lt;=Z3516,Z3516&lt;107),VLOOKUP($W3516,日射量と図３!$E$6:$G$34,3,TRUE),IF(AND(107&lt;=Z3516,Z3516&lt;143),VLOOKUP($W3516,日射量と図３!$E$6:$H$34,4,TRUE),VLOOKUP($W3516,日射量と図３!$E$6:$I$34,5,TRUE))))))</f>
        <v/>
      </c>
      <c r="AC3516" s="382" t="str">
        <f t="shared" si="661"/>
        <v/>
      </c>
      <c r="AD3516" s="382" t="str">
        <f t="shared" si="662"/>
        <v/>
      </c>
    </row>
    <row r="3517" spans="11:30" ht="13.5" customHeight="1">
      <c r="K3517" s="4">
        <f t="shared" si="656"/>
        <v>10</v>
      </c>
      <c r="L3517" s="34">
        <v>43398</v>
      </c>
      <c r="M3517" s="4">
        <v>147</v>
      </c>
      <c r="N3517" s="4">
        <v>10</v>
      </c>
      <c r="O3517" s="31">
        <v>0.375</v>
      </c>
      <c r="P3517" s="35">
        <v>17.03</v>
      </c>
      <c r="Q3517" s="36">
        <f t="shared" si="657"/>
        <v>12</v>
      </c>
      <c r="R3517" s="4">
        <f t="shared" si="658"/>
        <v>0</v>
      </c>
      <c r="S3517" s="31">
        <f t="shared" si="663"/>
        <v>0.24079861111111112</v>
      </c>
      <c r="T3517" s="31">
        <f t="shared" si="664"/>
        <v>0.73447916666666668</v>
      </c>
      <c r="U3517" s="4">
        <f t="shared" si="659"/>
        <v>0</v>
      </c>
      <c r="V3517" s="4" t="str">
        <f t="shared" si="667"/>
        <v/>
      </c>
      <c r="W3517" s="18" t="str">
        <f>IF(V3517="","",VLOOKUP(L3517,日射量と図３!$A$4:$C$368,3,TRUE)*238.85/100)</f>
        <v/>
      </c>
      <c r="X3517" s="4" t="str">
        <f t="shared" si="660"/>
        <v/>
      </c>
      <c r="Y3517" s="4" t="str">
        <f t="shared" si="665"/>
        <v/>
      </c>
      <c r="Z3517" s="4" t="str">
        <f t="shared" si="666"/>
        <v/>
      </c>
      <c r="AA3517" s="4" t="str">
        <f>IF($V3517="","",IF(Y3517&lt;36,0,IF(AND(36&lt;=Y3517,Y3517&lt;71),VLOOKUP($W3517,日射量と図３!$E$6:$F$34,2,TRUE),IF(AND(71&lt;=Y3517,Y3517&lt;107),VLOOKUP($W3517,日射量と図３!$E$6:$G$34,3,TRUE),IF(AND(107&lt;=Y3517,Y3517&lt;143),VLOOKUP($W3517,日射量と図３!$E$6:$H$34,4,TRUE),VLOOKUP($W3517,日射量と図３!$E$6:$I$34,5,TRUE))))))</f>
        <v/>
      </c>
      <c r="AB3517" s="4" t="str">
        <f>IF($V3517="","",IF(Z3517&lt;36,0,IF(AND(36&lt;=Z3517,Z3517&lt;71),VLOOKUP($W3517,日射量と図３!$E$6:$F$34,2,TRUE),IF(AND(71&lt;=Z3517,Z3517&lt;107),VLOOKUP($W3517,日射量と図３!$E$6:$G$34,3,TRUE),IF(AND(107&lt;=Z3517,Z3517&lt;143),VLOOKUP($W3517,日射量と図３!$E$6:$H$34,4,TRUE),VLOOKUP($W3517,日射量と図３!$E$6:$I$34,5,TRUE))))))</f>
        <v/>
      </c>
      <c r="AC3517" s="382" t="str">
        <f t="shared" si="661"/>
        <v/>
      </c>
      <c r="AD3517" s="382" t="str">
        <f t="shared" si="662"/>
        <v/>
      </c>
    </row>
    <row r="3518" spans="11:30" ht="13.5" customHeight="1">
      <c r="K3518" s="4">
        <f t="shared" si="656"/>
        <v>10</v>
      </c>
      <c r="L3518" s="34">
        <v>43398</v>
      </c>
      <c r="M3518" s="4">
        <v>147</v>
      </c>
      <c r="N3518" s="4">
        <v>11</v>
      </c>
      <c r="O3518" s="31">
        <v>0.41666666666666669</v>
      </c>
      <c r="P3518" s="35">
        <v>17.990000000000002</v>
      </c>
      <c r="Q3518" s="36">
        <f t="shared" si="657"/>
        <v>12</v>
      </c>
      <c r="R3518" s="4">
        <f t="shared" si="658"/>
        <v>0</v>
      </c>
      <c r="S3518" s="31">
        <f t="shared" si="663"/>
        <v>0.24079861111111112</v>
      </c>
      <c r="T3518" s="31">
        <f t="shared" si="664"/>
        <v>0.73447916666666668</v>
      </c>
      <c r="U3518" s="4">
        <f t="shared" si="659"/>
        <v>0</v>
      </c>
      <c r="V3518" s="4" t="str">
        <f t="shared" si="667"/>
        <v/>
      </c>
      <c r="W3518" s="18" t="str">
        <f>IF(V3518="","",VLOOKUP(L3518,日射量と図３!$A$4:$C$368,3,TRUE)*238.85/100)</f>
        <v/>
      </c>
      <c r="X3518" s="4" t="str">
        <f t="shared" si="660"/>
        <v/>
      </c>
      <c r="Y3518" s="4" t="str">
        <f t="shared" si="665"/>
        <v/>
      </c>
      <c r="Z3518" s="4" t="str">
        <f t="shared" si="666"/>
        <v/>
      </c>
      <c r="AA3518" s="4" t="str">
        <f>IF($V3518="","",IF(Y3518&lt;36,0,IF(AND(36&lt;=Y3518,Y3518&lt;71),VLOOKUP($W3518,日射量と図３!$E$6:$F$34,2,TRUE),IF(AND(71&lt;=Y3518,Y3518&lt;107),VLOOKUP($W3518,日射量と図３!$E$6:$G$34,3,TRUE),IF(AND(107&lt;=Y3518,Y3518&lt;143),VLOOKUP($W3518,日射量と図３!$E$6:$H$34,4,TRUE),VLOOKUP($W3518,日射量と図３!$E$6:$I$34,5,TRUE))))))</f>
        <v/>
      </c>
      <c r="AB3518" s="4" t="str">
        <f>IF($V3518="","",IF(Z3518&lt;36,0,IF(AND(36&lt;=Z3518,Z3518&lt;71),VLOOKUP($W3518,日射量と図３!$E$6:$F$34,2,TRUE),IF(AND(71&lt;=Z3518,Z3518&lt;107),VLOOKUP($W3518,日射量と図３!$E$6:$G$34,3,TRUE),IF(AND(107&lt;=Z3518,Z3518&lt;143),VLOOKUP($W3518,日射量と図３!$E$6:$H$34,4,TRUE),VLOOKUP($W3518,日射量と図３!$E$6:$I$34,5,TRUE))))))</f>
        <v/>
      </c>
      <c r="AC3518" s="382" t="str">
        <f t="shared" si="661"/>
        <v/>
      </c>
      <c r="AD3518" s="382" t="str">
        <f t="shared" si="662"/>
        <v/>
      </c>
    </row>
    <row r="3519" spans="11:30" ht="13.5" customHeight="1">
      <c r="K3519" s="4">
        <f t="shared" si="656"/>
        <v>10</v>
      </c>
      <c r="L3519" s="34">
        <v>43398</v>
      </c>
      <c r="M3519" s="4">
        <v>147</v>
      </c>
      <c r="N3519" s="4">
        <v>12</v>
      </c>
      <c r="O3519" s="31">
        <v>0.45833333333333331</v>
      </c>
      <c r="P3519" s="35">
        <v>18.75</v>
      </c>
      <c r="Q3519" s="36">
        <f t="shared" si="657"/>
        <v>12</v>
      </c>
      <c r="R3519" s="4">
        <f t="shared" si="658"/>
        <v>0</v>
      </c>
      <c r="S3519" s="31">
        <f t="shared" si="663"/>
        <v>0.24079861111111112</v>
      </c>
      <c r="T3519" s="31">
        <f t="shared" si="664"/>
        <v>0.73447916666666668</v>
      </c>
      <c r="U3519" s="4">
        <f t="shared" si="659"/>
        <v>0</v>
      </c>
      <c r="V3519" s="4" t="str">
        <f t="shared" si="667"/>
        <v/>
      </c>
      <c r="W3519" s="18" t="str">
        <f>IF(V3519="","",VLOOKUP(L3519,日射量と図３!$A$4:$C$368,3,TRUE)*238.85/100)</f>
        <v/>
      </c>
      <c r="X3519" s="4" t="str">
        <f t="shared" si="660"/>
        <v/>
      </c>
      <c r="Y3519" s="4" t="str">
        <f t="shared" si="665"/>
        <v/>
      </c>
      <c r="Z3519" s="4" t="str">
        <f t="shared" si="666"/>
        <v/>
      </c>
      <c r="AA3519" s="4" t="str">
        <f>IF($V3519="","",IF(Y3519&lt;36,0,IF(AND(36&lt;=Y3519,Y3519&lt;71),VLOOKUP($W3519,日射量と図３!$E$6:$F$34,2,TRUE),IF(AND(71&lt;=Y3519,Y3519&lt;107),VLOOKUP($W3519,日射量と図３!$E$6:$G$34,3,TRUE),IF(AND(107&lt;=Y3519,Y3519&lt;143),VLOOKUP($W3519,日射量と図３!$E$6:$H$34,4,TRUE),VLOOKUP($W3519,日射量と図３!$E$6:$I$34,5,TRUE))))))</f>
        <v/>
      </c>
      <c r="AB3519" s="4" t="str">
        <f>IF($V3519="","",IF(Z3519&lt;36,0,IF(AND(36&lt;=Z3519,Z3519&lt;71),VLOOKUP($W3519,日射量と図３!$E$6:$F$34,2,TRUE),IF(AND(71&lt;=Z3519,Z3519&lt;107),VLOOKUP($W3519,日射量と図３!$E$6:$G$34,3,TRUE),IF(AND(107&lt;=Z3519,Z3519&lt;143),VLOOKUP($W3519,日射量と図３!$E$6:$H$34,4,TRUE),VLOOKUP($W3519,日射量と図３!$E$6:$I$34,5,TRUE))))))</f>
        <v/>
      </c>
      <c r="AC3519" s="382" t="str">
        <f t="shared" si="661"/>
        <v/>
      </c>
      <c r="AD3519" s="382" t="str">
        <f t="shared" si="662"/>
        <v/>
      </c>
    </row>
    <row r="3520" spans="11:30" ht="13.5" customHeight="1">
      <c r="K3520" s="4">
        <f t="shared" si="656"/>
        <v>10</v>
      </c>
      <c r="L3520" s="34">
        <v>43398</v>
      </c>
      <c r="M3520" s="4">
        <v>147</v>
      </c>
      <c r="N3520" s="4">
        <v>13</v>
      </c>
      <c r="O3520" s="31">
        <v>0.5</v>
      </c>
      <c r="P3520" s="35">
        <v>19.240000000000002</v>
      </c>
      <c r="Q3520" s="36">
        <f t="shared" si="657"/>
        <v>12</v>
      </c>
      <c r="R3520" s="4">
        <f t="shared" si="658"/>
        <v>0</v>
      </c>
      <c r="S3520" s="31">
        <f t="shared" si="663"/>
        <v>0.24079861111111112</v>
      </c>
      <c r="T3520" s="31">
        <f t="shared" si="664"/>
        <v>0.73447916666666668</v>
      </c>
      <c r="U3520" s="4">
        <f t="shared" si="659"/>
        <v>0</v>
      </c>
      <c r="V3520" s="4" t="str">
        <f t="shared" si="667"/>
        <v/>
      </c>
      <c r="W3520" s="18" t="str">
        <f>IF(V3520="","",VLOOKUP(L3520,日射量と図３!$A$4:$C$368,3,TRUE)*238.85/100)</f>
        <v/>
      </c>
      <c r="X3520" s="4" t="str">
        <f t="shared" si="660"/>
        <v/>
      </c>
      <c r="Y3520" s="4" t="str">
        <f t="shared" si="665"/>
        <v/>
      </c>
      <c r="Z3520" s="4" t="str">
        <f t="shared" si="666"/>
        <v/>
      </c>
      <c r="AA3520" s="4" t="str">
        <f>IF($V3520="","",IF(Y3520&lt;36,0,IF(AND(36&lt;=Y3520,Y3520&lt;71),VLOOKUP($W3520,日射量と図３!$E$6:$F$34,2,TRUE),IF(AND(71&lt;=Y3520,Y3520&lt;107),VLOOKUP($W3520,日射量と図３!$E$6:$G$34,3,TRUE),IF(AND(107&lt;=Y3520,Y3520&lt;143),VLOOKUP($W3520,日射量と図３!$E$6:$H$34,4,TRUE),VLOOKUP($W3520,日射量と図３!$E$6:$I$34,5,TRUE))))))</f>
        <v/>
      </c>
      <c r="AB3520" s="4" t="str">
        <f>IF($V3520="","",IF(Z3520&lt;36,0,IF(AND(36&lt;=Z3520,Z3520&lt;71),VLOOKUP($W3520,日射量と図３!$E$6:$F$34,2,TRUE),IF(AND(71&lt;=Z3520,Z3520&lt;107),VLOOKUP($W3520,日射量と図３!$E$6:$G$34,3,TRUE),IF(AND(107&lt;=Z3520,Z3520&lt;143),VLOOKUP($W3520,日射量と図３!$E$6:$H$34,4,TRUE),VLOOKUP($W3520,日射量と図３!$E$6:$I$34,5,TRUE))))))</f>
        <v/>
      </c>
      <c r="AC3520" s="382" t="str">
        <f t="shared" si="661"/>
        <v/>
      </c>
      <c r="AD3520" s="382" t="str">
        <f t="shared" si="662"/>
        <v/>
      </c>
    </row>
    <row r="3521" spans="11:30" ht="13.5" customHeight="1">
      <c r="K3521" s="4">
        <f t="shared" si="656"/>
        <v>10</v>
      </c>
      <c r="L3521" s="34">
        <v>43398</v>
      </c>
      <c r="M3521" s="4">
        <v>147</v>
      </c>
      <c r="N3521" s="4">
        <v>14</v>
      </c>
      <c r="O3521" s="31">
        <v>0.54166666666666663</v>
      </c>
      <c r="P3521" s="35">
        <v>19.54</v>
      </c>
      <c r="Q3521" s="36">
        <f t="shared" si="657"/>
        <v>12</v>
      </c>
      <c r="R3521" s="4">
        <f t="shared" si="658"/>
        <v>0</v>
      </c>
      <c r="S3521" s="31">
        <f t="shared" si="663"/>
        <v>0.24079861111111112</v>
      </c>
      <c r="T3521" s="31">
        <f t="shared" si="664"/>
        <v>0.73447916666666668</v>
      </c>
      <c r="U3521" s="4">
        <f t="shared" si="659"/>
        <v>0</v>
      </c>
      <c r="V3521" s="4" t="str">
        <f t="shared" si="667"/>
        <v/>
      </c>
      <c r="W3521" s="18" t="str">
        <f>IF(V3521="","",VLOOKUP(L3521,日射量と図３!$A$4:$C$368,3,TRUE)*238.85/100)</f>
        <v/>
      </c>
      <c r="X3521" s="4" t="str">
        <f t="shared" si="660"/>
        <v/>
      </c>
      <c r="Y3521" s="4" t="str">
        <f t="shared" si="665"/>
        <v/>
      </c>
      <c r="Z3521" s="4" t="str">
        <f t="shared" si="666"/>
        <v/>
      </c>
      <c r="AA3521" s="4" t="str">
        <f>IF($V3521="","",IF(Y3521&lt;36,0,IF(AND(36&lt;=Y3521,Y3521&lt;71),VLOOKUP($W3521,日射量と図３!$E$6:$F$34,2,TRUE),IF(AND(71&lt;=Y3521,Y3521&lt;107),VLOOKUP($W3521,日射量と図３!$E$6:$G$34,3,TRUE),IF(AND(107&lt;=Y3521,Y3521&lt;143),VLOOKUP($W3521,日射量と図３!$E$6:$H$34,4,TRUE),VLOOKUP($W3521,日射量と図３!$E$6:$I$34,5,TRUE))))))</f>
        <v/>
      </c>
      <c r="AB3521" s="4" t="str">
        <f>IF($V3521="","",IF(Z3521&lt;36,0,IF(AND(36&lt;=Z3521,Z3521&lt;71),VLOOKUP($W3521,日射量と図３!$E$6:$F$34,2,TRUE),IF(AND(71&lt;=Z3521,Z3521&lt;107),VLOOKUP($W3521,日射量と図３!$E$6:$G$34,3,TRUE),IF(AND(107&lt;=Z3521,Z3521&lt;143),VLOOKUP($W3521,日射量と図３!$E$6:$H$34,4,TRUE),VLOOKUP($W3521,日射量と図３!$E$6:$I$34,5,TRUE))))))</f>
        <v/>
      </c>
      <c r="AC3521" s="382" t="str">
        <f t="shared" si="661"/>
        <v/>
      </c>
      <c r="AD3521" s="382" t="str">
        <f t="shared" si="662"/>
        <v/>
      </c>
    </row>
    <row r="3522" spans="11:30" ht="13.5" customHeight="1">
      <c r="K3522" s="4">
        <f t="shared" si="656"/>
        <v>10</v>
      </c>
      <c r="L3522" s="34">
        <v>43398</v>
      </c>
      <c r="M3522" s="4">
        <v>147</v>
      </c>
      <c r="N3522" s="4">
        <v>15</v>
      </c>
      <c r="O3522" s="31">
        <v>0.58333333333333337</v>
      </c>
      <c r="P3522" s="35">
        <v>19.71</v>
      </c>
      <c r="Q3522" s="36">
        <f t="shared" si="657"/>
        <v>12</v>
      </c>
      <c r="R3522" s="4">
        <f t="shared" si="658"/>
        <v>0</v>
      </c>
      <c r="S3522" s="31">
        <f t="shared" si="663"/>
        <v>0.24079861111111112</v>
      </c>
      <c r="T3522" s="31">
        <f t="shared" si="664"/>
        <v>0.73447916666666668</v>
      </c>
      <c r="U3522" s="4">
        <f t="shared" si="659"/>
        <v>0</v>
      </c>
      <c r="V3522" s="4" t="str">
        <f t="shared" si="667"/>
        <v/>
      </c>
      <c r="W3522" s="18" t="str">
        <f>IF(V3522="","",VLOOKUP(L3522,日射量と図３!$A$4:$C$368,3,TRUE)*238.85/100)</f>
        <v/>
      </c>
      <c r="X3522" s="4" t="str">
        <f t="shared" si="660"/>
        <v/>
      </c>
      <c r="Y3522" s="4" t="str">
        <f t="shared" si="665"/>
        <v/>
      </c>
      <c r="Z3522" s="4" t="str">
        <f t="shared" si="666"/>
        <v/>
      </c>
      <c r="AA3522" s="4" t="str">
        <f>IF($V3522="","",IF(Y3522&lt;36,0,IF(AND(36&lt;=Y3522,Y3522&lt;71),VLOOKUP($W3522,日射量と図３!$E$6:$F$34,2,TRUE),IF(AND(71&lt;=Y3522,Y3522&lt;107),VLOOKUP($W3522,日射量と図３!$E$6:$G$34,3,TRUE),IF(AND(107&lt;=Y3522,Y3522&lt;143),VLOOKUP($W3522,日射量と図３!$E$6:$H$34,4,TRUE),VLOOKUP($W3522,日射量と図３!$E$6:$I$34,5,TRUE))))))</f>
        <v/>
      </c>
      <c r="AB3522" s="4" t="str">
        <f>IF($V3522="","",IF(Z3522&lt;36,0,IF(AND(36&lt;=Z3522,Z3522&lt;71),VLOOKUP($W3522,日射量と図３!$E$6:$F$34,2,TRUE),IF(AND(71&lt;=Z3522,Z3522&lt;107),VLOOKUP($W3522,日射量と図３!$E$6:$G$34,3,TRUE),IF(AND(107&lt;=Z3522,Z3522&lt;143),VLOOKUP($W3522,日射量と図３!$E$6:$H$34,4,TRUE),VLOOKUP($W3522,日射量と図３!$E$6:$I$34,5,TRUE))))))</f>
        <v/>
      </c>
      <c r="AC3522" s="382" t="str">
        <f t="shared" si="661"/>
        <v/>
      </c>
      <c r="AD3522" s="382" t="str">
        <f t="shared" si="662"/>
        <v/>
      </c>
    </row>
    <row r="3523" spans="11:30" ht="13.5" customHeight="1">
      <c r="K3523" s="4">
        <f t="shared" si="656"/>
        <v>10</v>
      </c>
      <c r="L3523" s="34">
        <v>43398</v>
      </c>
      <c r="M3523" s="4">
        <v>147</v>
      </c>
      <c r="N3523" s="4">
        <v>16</v>
      </c>
      <c r="O3523" s="31">
        <v>0.625</v>
      </c>
      <c r="P3523" s="35">
        <v>19.520000000000003</v>
      </c>
      <c r="Q3523" s="36">
        <f t="shared" si="657"/>
        <v>16</v>
      </c>
      <c r="R3523" s="4">
        <f t="shared" si="658"/>
        <v>0</v>
      </c>
      <c r="S3523" s="31">
        <f t="shared" si="663"/>
        <v>0.24079861111111112</v>
      </c>
      <c r="T3523" s="31">
        <f t="shared" si="664"/>
        <v>0.73447916666666668</v>
      </c>
      <c r="U3523" s="4">
        <f t="shared" si="659"/>
        <v>0</v>
      </c>
      <c r="V3523" s="4" t="str">
        <f t="shared" si="667"/>
        <v/>
      </c>
      <c r="W3523" s="18" t="str">
        <f>IF(V3523="","",VLOOKUP(L3523,日射量と図３!$A$4:$C$368,3,TRUE)*238.85/100)</f>
        <v/>
      </c>
      <c r="X3523" s="4" t="str">
        <f t="shared" si="660"/>
        <v/>
      </c>
      <c r="Y3523" s="4" t="str">
        <f t="shared" si="665"/>
        <v/>
      </c>
      <c r="Z3523" s="4" t="str">
        <f t="shared" si="666"/>
        <v/>
      </c>
      <c r="AA3523" s="4" t="str">
        <f>IF($V3523="","",IF(Y3523&lt;36,0,IF(AND(36&lt;=Y3523,Y3523&lt;71),VLOOKUP($W3523,日射量と図３!$E$6:$F$34,2,TRUE),IF(AND(71&lt;=Y3523,Y3523&lt;107),VLOOKUP($W3523,日射量と図３!$E$6:$G$34,3,TRUE),IF(AND(107&lt;=Y3523,Y3523&lt;143),VLOOKUP($W3523,日射量と図３!$E$6:$H$34,4,TRUE),VLOOKUP($W3523,日射量と図３!$E$6:$I$34,5,TRUE))))))</f>
        <v/>
      </c>
      <c r="AB3523" s="4" t="str">
        <f>IF($V3523="","",IF(Z3523&lt;36,0,IF(AND(36&lt;=Z3523,Z3523&lt;71),VLOOKUP($W3523,日射量と図３!$E$6:$F$34,2,TRUE),IF(AND(71&lt;=Z3523,Z3523&lt;107),VLOOKUP($W3523,日射量と図３!$E$6:$G$34,3,TRUE),IF(AND(107&lt;=Z3523,Z3523&lt;143),VLOOKUP($W3523,日射量と図３!$E$6:$H$34,4,TRUE),VLOOKUP($W3523,日射量と図３!$E$6:$I$34,5,TRUE))))))</f>
        <v/>
      </c>
      <c r="AC3523" s="382" t="str">
        <f t="shared" si="661"/>
        <v/>
      </c>
      <c r="AD3523" s="382" t="str">
        <f t="shared" si="662"/>
        <v/>
      </c>
    </row>
    <row r="3524" spans="11:30" ht="13.5" customHeight="1">
      <c r="K3524" s="4">
        <f t="shared" si="656"/>
        <v>10</v>
      </c>
      <c r="L3524" s="34">
        <v>43398</v>
      </c>
      <c r="M3524" s="4">
        <v>147</v>
      </c>
      <c r="N3524" s="4">
        <v>17</v>
      </c>
      <c r="O3524" s="31">
        <v>0.66666666666666663</v>
      </c>
      <c r="P3524" s="35">
        <v>19.169999999999998</v>
      </c>
      <c r="Q3524" s="36">
        <f t="shared" si="657"/>
        <v>16</v>
      </c>
      <c r="R3524" s="4">
        <f t="shared" si="658"/>
        <v>0</v>
      </c>
      <c r="S3524" s="31">
        <f t="shared" si="663"/>
        <v>0.24079861111111112</v>
      </c>
      <c r="T3524" s="31">
        <f t="shared" si="664"/>
        <v>0.73447916666666668</v>
      </c>
      <c r="U3524" s="4">
        <f t="shared" si="659"/>
        <v>0</v>
      </c>
      <c r="V3524" s="4" t="str">
        <f t="shared" si="667"/>
        <v/>
      </c>
      <c r="W3524" s="18" t="str">
        <f>IF(V3524="","",VLOOKUP(L3524,日射量と図３!$A$4:$C$368,3,TRUE)*238.85/100)</f>
        <v/>
      </c>
      <c r="X3524" s="4" t="str">
        <f t="shared" si="660"/>
        <v/>
      </c>
      <c r="Y3524" s="4" t="str">
        <f t="shared" si="665"/>
        <v/>
      </c>
      <c r="Z3524" s="4" t="str">
        <f t="shared" si="666"/>
        <v/>
      </c>
      <c r="AA3524" s="4" t="str">
        <f>IF($V3524="","",IF(Y3524&lt;36,0,IF(AND(36&lt;=Y3524,Y3524&lt;71),VLOOKUP($W3524,日射量と図３!$E$6:$F$34,2,TRUE),IF(AND(71&lt;=Y3524,Y3524&lt;107),VLOOKUP($W3524,日射量と図３!$E$6:$G$34,3,TRUE),IF(AND(107&lt;=Y3524,Y3524&lt;143),VLOOKUP($W3524,日射量と図３!$E$6:$H$34,4,TRUE),VLOOKUP($W3524,日射量と図３!$E$6:$I$34,5,TRUE))))))</f>
        <v/>
      </c>
      <c r="AB3524" s="4" t="str">
        <f>IF($V3524="","",IF(Z3524&lt;36,0,IF(AND(36&lt;=Z3524,Z3524&lt;71),VLOOKUP($W3524,日射量と図３!$E$6:$F$34,2,TRUE),IF(AND(71&lt;=Z3524,Z3524&lt;107),VLOOKUP($W3524,日射量と図３!$E$6:$G$34,3,TRUE),IF(AND(107&lt;=Z3524,Z3524&lt;143),VLOOKUP($W3524,日射量と図３!$E$6:$H$34,4,TRUE),VLOOKUP($W3524,日射量と図３!$E$6:$I$34,5,TRUE))))))</f>
        <v/>
      </c>
      <c r="AC3524" s="382" t="str">
        <f t="shared" si="661"/>
        <v/>
      </c>
      <c r="AD3524" s="382" t="str">
        <f t="shared" si="662"/>
        <v/>
      </c>
    </row>
    <row r="3525" spans="11:30" ht="13.5" customHeight="1">
      <c r="K3525" s="4">
        <f t="shared" ref="K3525:K3588" si="668">MONTH(L3525)</f>
        <v>10</v>
      </c>
      <c r="L3525" s="34">
        <v>43398</v>
      </c>
      <c r="M3525" s="4">
        <v>147</v>
      </c>
      <c r="N3525" s="4">
        <v>18</v>
      </c>
      <c r="O3525" s="31">
        <v>0.70833333333333337</v>
      </c>
      <c r="P3525" s="35">
        <v>18.43</v>
      </c>
      <c r="Q3525" s="36">
        <f t="shared" ref="Q3525:Q3588" si="669">IF(O3525&lt;$B$15,$D$14,IF(O3525&lt;$B$16,$D$15,IF(O3525&lt;$B$17,$D$16,IF(O3525&lt;$B$18,$D$17,IF(O3525&lt;$B$19,$D$18,$D$19)))))</f>
        <v>16</v>
      </c>
      <c r="R3525" s="4">
        <f t="shared" ref="R3525:R3588" si="670">IF(Q3525-P3525&gt;0,Q3525-P3525,0)</f>
        <v>0</v>
      </c>
      <c r="S3525" s="31">
        <f t="shared" si="663"/>
        <v>0.24079861111111112</v>
      </c>
      <c r="T3525" s="31">
        <f t="shared" si="664"/>
        <v>0.73447916666666668</v>
      </c>
      <c r="U3525" s="4">
        <f t="shared" ref="U3525:U3588" si="671">IF(AND(S3525&lt;O3525,O3525&lt;T3525),R3525,0)</f>
        <v>0</v>
      </c>
      <c r="V3525" s="4" t="str">
        <f t="shared" si="667"/>
        <v/>
      </c>
      <c r="W3525" s="18" t="str">
        <f>IF(V3525="","",VLOOKUP(L3525,日射量と図３!$A$4:$C$368,3,TRUE)*238.85/100)</f>
        <v/>
      </c>
      <c r="X3525" s="4" t="str">
        <f t="shared" ref="X3525:X3588" si="672">IF(V3525="","",VLOOKUP(K3525,$AF$38:$AJ$49,5,TRUE))</f>
        <v/>
      </c>
      <c r="Y3525" s="4" t="str">
        <f t="shared" si="665"/>
        <v/>
      </c>
      <c r="Z3525" s="4" t="str">
        <f t="shared" si="666"/>
        <v/>
      </c>
      <c r="AA3525" s="4" t="str">
        <f>IF($V3525="","",IF(Y3525&lt;36,0,IF(AND(36&lt;=Y3525,Y3525&lt;71),VLOOKUP($W3525,日射量と図３!$E$6:$F$34,2,TRUE),IF(AND(71&lt;=Y3525,Y3525&lt;107),VLOOKUP($W3525,日射量と図３!$E$6:$G$34,3,TRUE),IF(AND(107&lt;=Y3525,Y3525&lt;143),VLOOKUP($W3525,日射量と図３!$E$6:$H$34,4,TRUE),VLOOKUP($W3525,日射量と図３!$E$6:$I$34,5,TRUE))))))</f>
        <v/>
      </c>
      <c r="AB3525" s="4" t="str">
        <f>IF($V3525="","",IF(Z3525&lt;36,0,IF(AND(36&lt;=Z3525,Z3525&lt;71),VLOOKUP($W3525,日射量と図３!$E$6:$F$34,2,TRUE),IF(AND(71&lt;=Z3525,Z3525&lt;107),VLOOKUP($W3525,日射量と図３!$E$6:$G$34,3,TRUE),IF(AND(107&lt;=Z3525,Z3525&lt;143),VLOOKUP($W3525,日射量と図３!$E$6:$H$34,4,TRUE),VLOOKUP($W3525,日射量と図３!$E$6:$I$34,5,TRUE))))))</f>
        <v/>
      </c>
      <c r="AC3525" s="382" t="str">
        <f t="shared" si="661"/>
        <v/>
      </c>
      <c r="AD3525" s="382" t="str">
        <f t="shared" si="662"/>
        <v/>
      </c>
    </row>
    <row r="3526" spans="11:30" ht="13.5" customHeight="1">
      <c r="K3526" s="4">
        <f t="shared" si="668"/>
        <v>10</v>
      </c>
      <c r="L3526" s="34">
        <v>43398</v>
      </c>
      <c r="M3526" s="4">
        <v>147</v>
      </c>
      <c r="N3526" s="4">
        <v>19</v>
      </c>
      <c r="O3526" s="31">
        <v>0.75</v>
      </c>
      <c r="P3526" s="35">
        <v>17.869999999999997</v>
      </c>
      <c r="Q3526" s="36">
        <f t="shared" si="669"/>
        <v>16</v>
      </c>
      <c r="R3526" s="4">
        <f t="shared" si="670"/>
        <v>0</v>
      </c>
      <c r="S3526" s="31">
        <f t="shared" si="663"/>
        <v>0.24079861111111112</v>
      </c>
      <c r="T3526" s="31">
        <f t="shared" si="664"/>
        <v>0.73447916666666668</v>
      </c>
      <c r="U3526" s="4">
        <f t="shared" si="671"/>
        <v>0</v>
      </c>
      <c r="V3526" s="4" t="str">
        <f t="shared" si="667"/>
        <v/>
      </c>
      <c r="W3526" s="18" t="str">
        <f>IF(V3526="","",VLOOKUP(L3526,日射量と図３!$A$4:$C$368,3,TRUE)*238.85/100)</f>
        <v/>
      </c>
      <c r="X3526" s="4" t="str">
        <f t="shared" si="672"/>
        <v/>
      </c>
      <c r="Y3526" s="4" t="str">
        <f t="shared" si="665"/>
        <v/>
      </c>
      <c r="Z3526" s="4" t="str">
        <f t="shared" si="666"/>
        <v/>
      </c>
      <c r="AA3526" s="4" t="str">
        <f>IF($V3526="","",IF(Y3526&lt;36,0,IF(AND(36&lt;=Y3526,Y3526&lt;71),VLOOKUP($W3526,日射量と図３!$E$6:$F$34,2,TRUE),IF(AND(71&lt;=Y3526,Y3526&lt;107),VLOOKUP($W3526,日射量と図３!$E$6:$G$34,3,TRUE),IF(AND(107&lt;=Y3526,Y3526&lt;143),VLOOKUP($W3526,日射量と図３!$E$6:$H$34,4,TRUE),VLOOKUP($W3526,日射量と図３!$E$6:$I$34,5,TRUE))))))</f>
        <v/>
      </c>
      <c r="AB3526" s="4" t="str">
        <f>IF($V3526="","",IF(Z3526&lt;36,0,IF(AND(36&lt;=Z3526,Z3526&lt;71),VLOOKUP($W3526,日射量と図３!$E$6:$F$34,2,TRUE),IF(AND(71&lt;=Z3526,Z3526&lt;107),VLOOKUP($W3526,日射量と図３!$E$6:$G$34,3,TRUE),IF(AND(107&lt;=Z3526,Z3526&lt;143),VLOOKUP($W3526,日射量と図３!$E$6:$H$34,4,TRUE),VLOOKUP($W3526,日射量と図３!$E$6:$I$34,5,TRUE))))))</f>
        <v/>
      </c>
      <c r="AC3526" s="382" t="str">
        <f t="shared" si="661"/>
        <v/>
      </c>
      <c r="AD3526" s="382" t="str">
        <f t="shared" si="662"/>
        <v/>
      </c>
    </row>
    <row r="3527" spans="11:30" ht="13.5" customHeight="1">
      <c r="K3527" s="4">
        <f t="shared" si="668"/>
        <v>10</v>
      </c>
      <c r="L3527" s="34">
        <v>43398</v>
      </c>
      <c r="M3527" s="4">
        <v>147</v>
      </c>
      <c r="N3527" s="4">
        <v>20</v>
      </c>
      <c r="O3527" s="31">
        <v>0.79166666666666663</v>
      </c>
      <c r="P3527" s="35">
        <v>17.379999999999995</v>
      </c>
      <c r="Q3527" s="36">
        <f t="shared" si="669"/>
        <v>16</v>
      </c>
      <c r="R3527" s="4">
        <f t="shared" si="670"/>
        <v>0</v>
      </c>
      <c r="S3527" s="31">
        <f t="shared" si="663"/>
        <v>0.24079861111111112</v>
      </c>
      <c r="T3527" s="31">
        <f t="shared" si="664"/>
        <v>0.73447916666666668</v>
      </c>
      <c r="U3527" s="4">
        <f t="shared" si="671"/>
        <v>0</v>
      </c>
      <c r="V3527" s="4" t="str">
        <f t="shared" si="667"/>
        <v/>
      </c>
      <c r="W3527" s="18" t="str">
        <f>IF(V3527="","",VLOOKUP(L3527,日射量と図３!$A$4:$C$368,3,TRUE)*238.85/100)</f>
        <v/>
      </c>
      <c r="X3527" s="4" t="str">
        <f t="shared" si="672"/>
        <v/>
      </c>
      <c r="Y3527" s="4" t="str">
        <f t="shared" si="665"/>
        <v/>
      </c>
      <c r="Z3527" s="4" t="str">
        <f t="shared" si="666"/>
        <v/>
      </c>
      <c r="AA3527" s="4" t="str">
        <f>IF($V3527="","",IF(Y3527&lt;36,0,IF(AND(36&lt;=Y3527,Y3527&lt;71),VLOOKUP($W3527,日射量と図３!$E$6:$F$34,2,TRUE),IF(AND(71&lt;=Y3527,Y3527&lt;107),VLOOKUP($W3527,日射量と図３!$E$6:$G$34,3,TRUE),IF(AND(107&lt;=Y3527,Y3527&lt;143),VLOOKUP($W3527,日射量と図３!$E$6:$H$34,4,TRUE),VLOOKUP($W3527,日射量と図３!$E$6:$I$34,5,TRUE))))))</f>
        <v/>
      </c>
      <c r="AB3527" s="4" t="str">
        <f>IF($V3527="","",IF(Z3527&lt;36,0,IF(AND(36&lt;=Z3527,Z3527&lt;71),VLOOKUP($W3527,日射量と図３!$E$6:$F$34,2,TRUE),IF(AND(71&lt;=Z3527,Z3527&lt;107),VLOOKUP($W3527,日射量と図３!$E$6:$G$34,3,TRUE),IF(AND(107&lt;=Z3527,Z3527&lt;143),VLOOKUP($W3527,日射量と図３!$E$6:$H$34,4,TRUE),VLOOKUP($W3527,日射量と図３!$E$6:$I$34,5,TRUE))))))</f>
        <v/>
      </c>
      <c r="AC3527" s="382" t="str">
        <f t="shared" si="661"/>
        <v/>
      </c>
      <c r="AD3527" s="382" t="str">
        <f t="shared" si="662"/>
        <v/>
      </c>
    </row>
    <row r="3528" spans="11:30" ht="13.5" customHeight="1">
      <c r="K3528" s="4">
        <f t="shared" si="668"/>
        <v>10</v>
      </c>
      <c r="L3528" s="34">
        <v>43398</v>
      </c>
      <c r="M3528" s="4">
        <v>147</v>
      </c>
      <c r="N3528" s="4">
        <v>21</v>
      </c>
      <c r="O3528" s="31">
        <v>0.83333333333333337</v>
      </c>
      <c r="P3528" s="35">
        <v>16.849999999999998</v>
      </c>
      <c r="Q3528" s="36">
        <f t="shared" si="669"/>
        <v>16</v>
      </c>
      <c r="R3528" s="4">
        <f t="shared" si="670"/>
        <v>0</v>
      </c>
      <c r="S3528" s="31">
        <f t="shared" si="663"/>
        <v>0.24079861111111112</v>
      </c>
      <c r="T3528" s="31">
        <f t="shared" si="664"/>
        <v>0.73447916666666668</v>
      </c>
      <c r="U3528" s="4">
        <f t="shared" si="671"/>
        <v>0</v>
      </c>
      <c r="V3528" s="4" t="str">
        <f t="shared" si="667"/>
        <v/>
      </c>
      <c r="W3528" s="18" t="str">
        <f>IF(V3528="","",VLOOKUP(L3528,日射量と図３!$A$4:$C$368,3,TRUE)*238.85/100)</f>
        <v/>
      </c>
      <c r="X3528" s="4" t="str">
        <f t="shared" si="672"/>
        <v/>
      </c>
      <c r="Y3528" s="4" t="str">
        <f t="shared" si="665"/>
        <v/>
      </c>
      <c r="Z3528" s="4" t="str">
        <f t="shared" si="666"/>
        <v/>
      </c>
      <c r="AA3528" s="4" t="str">
        <f>IF($V3528="","",IF(Y3528&lt;36,0,IF(AND(36&lt;=Y3528,Y3528&lt;71),VLOOKUP($W3528,日射量と図３!$E$6:$F$34,2,TRUE),IF(AND(71&lt;=Y3528,Y3528&lt;107),VLOOKUP($W3528,日射量と図３!$E$6:$G$34,3,TRUE),IF(AND(107&lt;=Y3528,Y3528&lt;143),VLOOKUP($W3528,日射量と図３!$E$6:$H$34,4,TRUE),VLOOKUP($W3528,日射量と図３!$E$6:$I$34,5,TRUE))))))</f>
        <v/>
      </c>
      <c r="AB3528" s="4" t="str">
        <f>IF($V3528="","",IF(Z3528&lt;36,0,IF(AND(36&lt;=Z3528,Z3528&lt;71),VLOOKUP($W3528,日射量と図３!$E$6:$F$34,2,TRUE),IF(AND(71&lt;=Z3528,Z3528&lt;107),VLOOKUP($W3528,日射量と図３!$E$6:$G$34,3,TRUE),IF(AND(107&lt;=Z3528,Z3528&lt;143),VLOOKUP($W3528,日射量と図３!$E$6:$H$34,4,TRUE),VLOOKUP($W3528,日射量と図３!$E$6:$I$34,5,TRUE))))))</f>
        <v/>
      </c>
      <c r="AC3528" s="382" t="str">
        <f t="shared" si="661"/>
        <v/>
      </c>
      <c r="AD3528" s="382" t="str">
        <f t="shared" si="662"/>
        <v/>
      </c>
    </row>
    <row r="3529" spans="11:30" ht="13.5" customHeight="1">
      <c r="K3529" s="4">
        <f t="shared" si="668"/>
        <v>10</v>
      </c>
      <c r="L3529" s="34">
        <v>43398</v>
      </c>
      <c r="M3529" s="4">
        <v>147</v>
      </c>
      <c r="N3529" s="4">
        <v>22</v>
      </c>
      <c r="O3529" s="31">
        <v>0.875</v>
      </c>
      <c r="P3529" s="35">
        <v>16.330000000000005</v>
      </c>
      <c r="Q3529" s="36">
        <f t="shared" si="669"/>
        <v>16</v>
      </c>
      <c r="R3529" s="4">
        <f t="shared" si="670"/>
        <v>0</v>
      </c>
      <c r="S3529" s="31">
        <f t="shared" si="663"/>
        <v>0.24079861111111112</v>
      </c>
      <c r="T3529" s="31">
        <f t="shared" si="664"/>
        <v>0.73447916666666668</v>
      </c>
      <c r="U3529" s="4">
        <f t="shared" si="671"/>
        <v>0</v>
      </c>
      <c r="V3529" s="4" t="str">
        <f t="shared" si="667"/>
        <v/>
      </c>
      <c r="W3529" s="18" t="str">
        <f>IF(V3529="","",VLOOKUP(L3529,日射量と図３!$A$4:$C$368,3,TRUE)*238.85/100)</f>
        <v/>
      </c>
      <c r="X3529" s="4" t="str">
        <f t="shared" si="672"/>
        <v/>
      </c>
      <c r="Y3529" s="4" t="str">
        <f t="shared" si="665"/>
        <v/>
      </c>
      <c r="Z3529" s="4" t="str">
        <f t="shared" si="666"/>
        <v/>
      </c>
      <c r="AA3529" s="4" t="str">
        <f>IF($V3529="","",IF(Y3529&lt;36,0,IF(AND(36&lt;=Y3529,Y3529&lt;71),VLOOKUP($W3529,日射量と図３!$E$6:$F$34,2,TRUE),IF(AND(71&lt;=Y3529,Y3529&lt;107),VLOOKUP($W3529,日射量と図３!$E$6:$G$34,3,TRUE),IF(AND(107&lt;=Y3529,Y3529&lt;143),VLOOKUP($W3529,日射量と図３!$E$6:$H$34,4,TRUE),VLOOKUP($W3529,日射量と図３!$E$6:$I$34,5,TRUE))))))</f>
        <v/>
      </c>
      <c r="AB3529" s="4" t="str">
        <f>IF($V3529="","",IF(Z3529&lt;36,0,IF(AND(36&lt;=Z3529,Z3529&lt;71),VLOOKUP($W3529,日射量と図３!$E$6:$F$34,2,TRUE),IF(AND(71&lt;=Z3529,Z3529&lt;107),VLOOKUP($W3529,日射量と図３!$E$6:$G$34,3,TRUE),IF(AND(107&lt;=Z3529,Z3529&lt;143),VLOOKUP($W3529,日射量と図３!$E$6:$H$34,4,TRUE),VLOOKUP($W3529,日射量と図３!$E$6:$I$34,5,TRUE))))))</f>
        <v/>
      </c>
      <c r="AC3529" s="382" t="str">
        <f t="shared" si="661"/>
        <v/>
      </c>
      <c r="AD3529" s="382" t="str">
        <f t="shared" si="662"/>
        <v/>
      </c>
    </row>
    <row r="3530" spans="11:30" ht="13.5" customHeight="1">
      <c r="K3530" s="4">
        <f t="shared" si="668"/>
        <v>10</v>
      </c>
      <c r="L3530" s="34">
        <v>43398</v>
      </c>
      <c r="M3530" s="4">
        <v>147</v>
      </c>
      <c r="N3530" s="4">
        <v>23</v>
      </c>
      <c r="O3530" s="31">
        <v>0.91666666666666663</v>
      </c>
      <c r="P3530" s="35">
        <v>15.889999999999997</v>
      </c>
      <c r="Q3530" s="36">
        <f t="shared" si="669"/>
        <v>13</v>
      </c>
      <c r="R3530" s="4">
        <f t="shared" si="670"/>
        <v>0</v>
      </c>
      <c r="S3530" s="31">
        <f t="shared" si="663"/>
        <v>0.24079861111111112</v>
      </c>
      <c r="T3530" s="31">
        <f t="shared" si="664"/>
        <v>0.73447916666666668</v>
      </c>
      <c r="U3530" s="4">
        <f t="shared" si="671"/>
        <v>0</v>
      </c>
      <c r="V3530" s="4" t="str">
        <f t="shared" si="667"/>
        <v/>
      </c>
      <c r="W3530" s="18" t="str">
        <f>IF(V3530="","",VLOOKUP(L3530,日射量と図３!$A$4:$C$368,3,TRUE)*238.85/100)</f>
        <v/>
      </c>
      <c r="X3530" s="4" t="str">
        <f t="shared" si="672"/>
        <v/>
      </c>
      <c r="Y3530" s="4" t="str">
        <f t="shared" si="665"/>
        <v/>
      </c>
      <c r="Z3530" s="4" t="str">
        <f t="shared" si="666"/>
        <v/>
      </c>
      <c r="AA3530" s="4" t="str">
        <f>IF($V3530="","",IF(Y3530&lt;36,0,IF(AND(36&lt;=Y3530,Y3530&lt;71),VLOOKUP($W3530,日射量と図３!$E$6:$F$34,2,TRUE),IF(AND(71&lt;=Y3530,Y3530&lt;107),VLOOKUP($W3530,日射量と図３!$E$6:$G$34,3,TRUE),IF(AND(107&lt;=Y3530,Y3530&lt;143),VLOOKUP($W3530,日射量と図３!$E$6:$H$34,4,TRUE),VLOOKUP($W3530,日射量と図３!$E$6:$I$34,5,TRUE))))))</f>
        <v/>
      </c>
      <c r="AB3530" s="4" t="str">
        <f>IF($V3530="","",IF(Z3530&lt;36,0,IF(AND(36&lt;=Z3530,Z3530&lt;71),VLOOKUP($W3530,日射量と図３!$E$6:$F$34,2,TRUE),IF(AND(71&lt;=Z3530,Z3530&lt;107),VLOOKUP($W3530,日射量と図３!$E$6:$G$34,3,TRUE),IF(AND(107&lt;=Z3530,Z3530&lt;143),VLOOKUP($W3530,日射量と図３!$E$6:$H$34,4,TRUE),VLOOKUP($W3530,日射量と図３!$E$6:$I$34,5,TRUE))))))</f>
        <v/>
      </c>
      <c r="AC3530" s="382" t="str">
        <f t="shared" si="661"/>
        <v/>
      </c>
      <c r="AD3530" s="382" t="str">
        <f t="shared" si="662"/>
        <v/>
      </c>
    </row>
    <row r="3531" spans="11:30" ht="13.5" customHeight="1">
      <c r="K3531" s="4">
        <f t="shared" si="668"/>
        <v>10</v>
      </c>
      <c r="L3531" s="34">
        <v>43398</v>
      </c>
      <c r="M3531" s="4">
        <v>147</v>
      </c>
      <c r="N3531" s="4">
        <v>24</v>
      </c>
      <c r="O3531" s="31">
        <v>0.95833333333333337</v>
      </c>
      <c r="P3531" s="35">
        <v>15.080000000000002</v>
      </c>
      <c r="Q3531" s="36">
        <f t="shared" si="669"/>
        <v>13</v>
      </c>
      <c r="R3531" s="4">
        <f t="shared" si="670"/>
        <v>0</v>
      </c>
      <c r="S3531" s="31">
        <f t="shared" si="663"/>
        <v>0.24079861111111112</v>
      </c>
      <c r="T3531" s="31">
        <f t="shared" si="664"/>
        <v>0.73447916666666668</v>
      </c>
      <c r="U3531" s="4">
        <f t="shared" si="671"/>
        <v>0</v>
      </c>
      <c r="V3531" s="4" t="str">
        <f t="shared" si="667"/>
        <v/>
      </c>
      <c r="W3531" s="18" t="str">
        <f>IF(V3531="","",VLOOKUP(L3531,日射量と図３!$A$4:$C$368,3,TRUE)*238.85/100)</f>
        <v/>
      </c>
      <c r="X3531" s="4" t="str">
        <f t="shared" si="672"/>
        <v/>
      </c>
      <c r="Y3531" s="4" t="str">
        <f t="shared" si="665"/>
        <v/>
      </c>
      <c r="Z3531" s="4" t="str">
        <f t="shared" si="666"/>
        <v/>
      </c>
      <c r="AA3531" s="4" t="str">
        <f>IF($V3531="","",IF(Y3531&lt;36,0,IF(AND(36&lt;=Y3531,Y3531&lt;71),VLOOKUP($W3531,日射量と図３!$E$6:$F$34,2,TRUE),IF(AND(71&lt;=Y3531,Y3531&lt;107),VLOOKUP($W3531,日射量と図３!$E$6:$G$34,3,TRUE),IF(AND(107&lt;=Y3531,Y3531&lt;143),VLOOKUP($W3531,日射量と図３!$E$6:$H$34,4,TRUE),VLOOKUP($W3531,日射量と図３!$E$6:$I$34,5,TRUE))))))</f>
        <v/>
      </c>
      <c r="AB3531" s="4" t="str">
        <f>IF($V3531="","",IF(Z3531&lt;36,0,IF(AND(36&lt;=Z3531,Z3531&lt;71),VLOOKUP($W3531,日射量と図３!$E$6:$F$34,2,TRUE),IF(AND(71&lt;=Z3531,Z3531&lt;107),VLOOKUP($W3531,日射量と図３!$E$6:$G$34,3,TRUE),IF(AND(107&lt;=Z3531,Z3531&lt;143),VLOOKUP($W3531,日射量と図３!$E$6:$H$34,4,TRUE),VLOOKUP($W3531,日射量と図３!$E$6:$I$34,5,TRUE))))))</f>
        <v/>
      </c>
      <c r="AC3531" s="382" t="str">
        <f t="shared" si="661"/>
        <v/>
      </c>
      <c r="AD3531" s="382" t="str">
        <f t="shared" si="662"/>
        <v/>
      </c>
    </row>
    <row r="3532" spans="11:30" ht="13.5" customHeight="1">
      <c r="K3532" s="4">
        <f t="shared" si="668"/>
        <v>10</v>
      </c>
      <c r="L3532" s="34">
        <v>43399</v>
      </c>
      <c r="M3532" s="4">
        <v>148</v>
      </c>
      <c r="N3532" s="4">
        <v>1</v>
      </c>
      <c r="O3532" s="31">
        <v>0</v>
      </c>
      <c r="P3532" s="35">
        <v>14.87</v>
      </c>
      <c r="Q3532" s="36">
        <f t="shared" si="669"/>
        <v>13</v>
      </c>
      <c r="R3532" s="4">
        <f t="shared" si="670"/>
        <v>0</v>
      </c>
      <c r="S3532" s="31">
        <f t="shared" si="663"/>
        <v>0.24079861111111112</v>
      </c>
      <c r="T3532" s="31">
        <f t="shared" si="664"/>
        <v>0.73447916666666668</v>
      </c>
      <c r="U3532" s="4">
        <f t="shared" si="671"/>
        <v>0</v>
      </c>
      <c r="V3532" s="4">
        <f t="shared" si="667"/>
        <v>1.8000000000000007</v>
      </c>
      <c r="W3532" s="18">
        <f>IF(V3532="","",VLOOKUP(L3532,日射量と図３!$A$4:$C$368,3,TRUE)*238.85/100)</f>
        <v>31.050499999999996</v>
      </c>
      <c r="X3532" s="4">
        <f t="shared" si="672"/>
        <v>12</v>
      </c>
      <c r="Y3532" s="4">
        <f t="shared" si="665"/>
        <v>0.93777750000000015</v>
      </c>
      <c r="Z3532" s="4">
        <f t="shared" si="666"/>
        <v>1.0571310000000003</v>
      </c>
      <c r="AA3532" s="4">
        <f>IF($V3532="","",IF(Y3532&lt;36,0,IF(AND(36&lt;=Y3532,Y3532&lt;71),VLOOKUP($W3532,日射量と図３!$E$6:$F$34,2,TRUE),IF(AND(71&lt;=Y3532,Y3532&lt;107),VLOOKUP($W3532,日射量と図３!$E$6:$G$34,3,TRUE),IF(AND(107&lt;=Y3532,Y3532&lt;143),VLOOKUP($W3532,日射量と図３!$E$6:$H$34,4,TRUE),VLOOKUP($W3532,日射量と図３!$E$6:$I$34,5,TRUE))))))</f>
        <v>0</v>
      </c>
      <c r="AB3532" s="4">
        <f>IF($V3532="","",IF(Z3532&lt;36,0,IF(AND(36&lt;=Z3532,Z3532&lt;71),VLOOKUP($W3532,日射量と図３!$E$6:$F$34,2,TRUE),IF(AND(71&lt;=Z3532,Z3532&lt;107),VLOOKUP($W3532,日射量と図３!$E$6:$G$34,3,TRUE),IF(AND(107&lt;=Z3532,Z3532&lt;143),VLOOKUP($W3532,日射量と図３!$E$6:$H$34,4,TRUE),VLOOKUP($W3532,日射量と図３!$E$6:$I$34,5,TRUE))))))</f>
        <v>0</v>
      </c>
      <c r="AC3532" s="382">
        <f t="shared" si="661"/>
        <v>0</v>
      </c>
      <c r="AD3532" s="382">
        <f t="shared" si="662"/>
        <v>0</v>
      </c>
    </row>
    <row r="3533" spans="11:30" ht="13.5" customHeight="1">
      <c r="K3533" s="4">
        <f t="shared" si="668"/>
        <v>10</v>
      </c>
      <c r="L3533" s="34">
        <v>43399</v>
      </c>
      <c r="M3533" s="4">
        <v>148</v>
      </c>
      <c r="N3533" s="4">
        <v>2</v>
      </c>
      <c r="O3533" s="31">
        <v>4.1666666666666664E-2</v>
      </c>
      <c r="P3533" s="35">
        <v>14.440000000000001</v>
      </c>
      <c r="Q3533" s="36">
        <f t="shared" si="669"/>
        <v>13</v>
      </c>
      <c r="R3533" s="4">
        <f t="shared" si="670"/>
        <v>0</v>
      </c>
      <c r="S3533" s="31">
        <f t="shared" si="663"/>
        <v>0.24079861111111112</v>
      </c>
      <c r="T3533" s="31">
        <f t="shared" si="664"/>
        <v>0.73447916666666668</v>
      </c>
      <c r="U3533" s="4">
        <f t="shared" si="671"/>
        <v>0</v>
      </c>
      <c r="V3533" s="4" t="str">
        <f t="shared" si="667"/>
        <v/>
      </c>
      <c r="W3533" s="18" t="str">
        <f>IF(V3533="","",VLOOKUP(L3533,日射量と図３!$A$4:$C$368,3,TRUE)*238.85/100)</f>
        <v/>
      </c>
      <c r="X3533" s="4" t="str">
        <f t="shared" si="672"/>
        <v/>
      </c>
      <c r="Y3533" s="4" t="str">
        <f t="shared" si="665"/>
        <v/>
      </c>
      <c r="Z3533" s="4" t="str">
        <f t="shared" si="666"/>
        <v/>
      </c>
      <c r="AA3533" s="4" t="str">
        <f>IF($V3533="","",IF(Y3533&lt;36,0,IF(AND(36&lt;=Y3533,Y3533&lt;71),VLOOKUP($W3533,日射量と図３!$E$6:$F$34,2,TRUE),IF(AND(71&lt;=Y3533,Y3533&lt;107),VLOOKUP($W3533,日射量と図３!$E$6:$G$34,3,TRUE),IF(AND(107&lt;=Y3533,Y3533&lt;143),VLOOKUP($W3533,日射量と図３!$E$6:$H$34,4,TRUE),VLOOKUP($W3533,日射量と図３!$E$6:$I$34,5,TRUE))))))</f>
        <v/>
      </c>
      <c r="AB3533" s="4" t="str">
        <f>IF($V3533="","",IF(Z3533&lt;36,0,IF(AND(36&lt;=Z3533,Z3533&lt;71),VLOOKUP($W3533,日射量と図３!$E$6:$F$34,2,TRUE),IF(AND(71&lt;=Z3533,Z3533&lt;107),VLOOKUP($W3533,日射量と図３!$E$6:$G$34,3,TRUE),IF(AND(107&lt;=Z3533,Z3533&lt;143),VLOOKUP($W3533,日射量と図３!$E$6:$H$34,4,TRUE),VLOOKUP($W3533,日射量と図３!$E$6:$I$34,5,TRUE))))))</f>
        <v/>
      </c>
      <c r="AC3533" s="382" t="str">
        <f t="shared" si="661"/>
        <v/>
      </c>
      <c r="AD3533" s="382" t="str">
        <f t="shared" si="662"/>
        <v/>
      </c>
    </row>
    <row r="3534" spans="11:30" ht="13.5" customHeight="1">
      <c r="K3534" s="4">
        <f t="shared" si="668"/>
        <v>10</v>
      </c>
      <c r="L3534" s="34">
        <v>43399</v>
      </c>
      <c r="M3534" s="4">
        <v>148</v>
      </c>
      <c r="N3534" s="4">
        <v>3</v>
      </c>
      <c r="O3534" s="31">
        <v>8.3333333333333329E-2</v>
      </c>
      <c r="P3534" s="35">
        <v>14.09</v>
      </c>
      <c r="Q3534" s="36">
        <f t="shared" si="669"/>
        <v>13</v>
      </c>
      <c r="R3534" s="4">
        <f t="shared" si="670"/>
        <v>0</v>
      </c>
      <c r="S3534" s="31">
        <f t="shared" si="663"/>
        <v>0.24079861111111112</v>
      </c>
      <c r="T3534" s="31">
        <f t="shared" si="664"/>
        <v>0.73447916666666668</v>
      </c>
      <c r="U3534" s="4">
        <f t="shared" si="671"/>
        <v>0</v>
      </c>
      <c r="V3534" s="4" t="str">
        <f t="shared" si="667"/>
        <v/>
      </c>
      <c r="W3534" s="18" t="str">
        <f>IF(V3534="","",VLOOKUP(L3534,日射量と図３!$A$4:$C$368,3,TRUE)*238.85/100)</f>
        <v/>
      </c>
      <c r="X3534" s="4" t="str">
        <f t="shared" si="672"/>
        <v/>
      </c>
      <c r="Y3534" s="4" t="str">
        <f t="shared" si="665"/>
        <v/>
      </c>
      <c r="Z3534" s="4" t="str">
        <f t="shared" si="666"/>
        <v/>
      </c>
      <c r="AA3534" s="4" t="str">
        <f>IF($V3534="","",IF(Y3534&lt;36,0,IF(AND(36&lt;=Y3534,Y3534&lt;71),VLOOKUP($W3534,日射量と図３!$E$6:$F$34,2,TRUE),IF(AND(71&lt;=Y3534,Y3534&lt;107),VLOOKUP($W3534,日射量と図３!$E$6:$G$34,3,TRUE),IF(AND(107&lt;=Y3534,Y3534&lt;143),VLOOKUP($W3534,日射量と図３!$E$6:$H$34,4,TRUE),VLOOKUP($W3534,日射量と図３!$E$6:$I$34,5,TRUE))))))</f>
        <v/>
      </c>
      <c r="AB3534" s="4" t="str">
        <f>IF($V3534="","",IF(Z3534&lt;36,0,IF(AND(36&lt;=Z3534,Z3534&lt;71),VLOOKUP($W3534,日射量と図３!$E$6:$F$34,2,TRUE),IF(AND(71&lt;=Z3534,Z3534&lt;107),VLOOKUP($W3534,日射量と図３!$E$6:$G$34,3,TRUE),IF(AND(107&lt;=Z3534,Z3534&lt;143),VLOOKUP($W3534,日射量と図３!$E$6:$H$34,4,TRUE),VLOOKUP($W3534,日射量と図３!$E$6:$I$34,5,TRUE))))))</f>
        <v/>
      </c>
      <c r="AC3534" s="382" t="str">
        <f t="shared" si="661"/>
        <v/>
      </c>
      <c r="AD3534" s="382" t="str">
        <f t="shared" si="662"/>
        <v/>
      </c>
    </row>
    <row r="3535" spans="11:30" ht="13.5" customHeight="1">
      <c r="K3535" s="4">
        <f t="shared" si="668"/>
        <v>10</v>
      </c>
      <c r="L3535" s="34">
        <v>43399</v>
      </c>
      <c r="M3535" s="4">
        <v>148</v>
      </c>
      <c r="N3535" s="4">
        <v>4</v>
      </c>
      <c r="O3535" s="31">
        <v>0.125</v>
      </c>
      <c r="P3535" s="35">
        <v>13.91</v>
      </c>
      <c r="Q3535" s="36">
        <f t="shared" si="669"/>
        <v>13</v>
      </c>
      <c r="R3535" s="4">
        <f t="shared" si="670"/>
        <v>0</v>
      </c>
      <c r="S3535" s="31">
        <f t="shared" si="663"/>
        <v>0.24079861111111112</v>
      </c>
      <c r="T3535" s="31">
        <f t="shared" si="664"/>
        <v>0.73447916666666668</v>
      </c>
      <c r="U3535" s="4">
        <f t="shared" si="671"/>
        <v>0</v>
      </c>
      <c r="V3535" s="4" t="str">
        <f t="shared" si="667"/>
        <v/>
      </c>
      <c r="W3535" s="18" t="str">
        <f>IF(V3535="","",VLOOKUP(L3535,日射量と図３!$A$4:$C$368,3,TRUE)*238.85/100)</f>
        <v/>
      </c>
      <c r="X3535" s="4" t="str">
        <f t="shared" si="672"/>
        <v/>
      </c>
      <c r="Y3535" s="4" t="str">
        <f t="shared" si="665"/>
        <v/>
      </c>
      <c r="Z3535" s="4" t="str">
        <f t="shared" si="666"/>
        <v/>
      </c>
      <c r="AA3535" s="4" t="str">
        <f>IF($V3535="","",IF(Y3535&lt;36,0,IF(AND(36&lt;=Y3535,Y3535&lt;71),VLOOKUP($W3535,日射量と図３!$E$6:$F$34,2,TRUE),IF(AND(71&lt;=Y3535,Y3535&lt;107),VLOOKUP($W3535,日射量と図３!$E$6:$G$34,3,TRUE),IF(AND(107&lt;=Y3535,Y3535&lt;143),VLOOKUP($W3535,日射量と図３!$E$6:$H$34,4,TRUE),VLOOKUP($W3535,日射量と図３!$E$6:$I$34,5,TRUE))))))</f>
        <v/>
      </c>
      <c r="AB3535" s="4" t="str">
        <f>IF($V3535="","",IF(Z3535&lt;36,0,IF(AND(36&lt;=Z3535,Z3535&lt;71),VLOOKUP($W3535,日射量と図３!$E$6:$F$34,2,TRUE),IF(AND(71&lt;=Z3535,Z3535&lt;107),VLOOKUP($W3535,日射量と図３!$E$6:$G$34,3,TRUE),IF(AND(107&lt;=Z3535,Z3535&lt;143),VLOOKUP($W3535,日射量と図３!$E$6:$H$34,4,TRUE),VLOOKUP($W3535,日射量と図３!$E$6:$I$34,5,TRUE))))))</f>
        <v/>
      </c>
      <c r="AC3535" s="382" t="str">
        <f t="shared" ref="AC3535:AC3598" si="673">IF(V3535="","",IF((($AH$18*$AH$30*V3535*3600/1000000)/1000-AA3535*$AG$18*10*0.0000041868)&lt;=0,0,AA3535*$AG$18*10*0.0000041868))</f>
        <v/>
      </c>
      <c r="AD3535" s="382" t="str">
        <f t="shared" ref="AD3535:AD3598" si="674">IF(V3535="","",IF((($AH$19*$AH$30*V3535*3600/1000000)/1000-AB3535*$AG$19*10*0.0000041868)&lt;=0,0,AB3535*$AG$19*10*0.0000041868))</f>
        <v/>
      </c>
    </row>
    <row r="3536" spans="11:30" ht="13.5" customHeight="1">
      <c r="K3536" s="4">
        <f t="shared" si="668"/>
        <v>10</v>
      </c>
      <c r="L3536" s="34">
        <v>43399</v>
      </c>
      <c r="M3536" s="4">
        <v>148</v>
      </c>
      <c r="N3536" s="4">
        <v>5</v>
      </c>
      <c r="O3536" s="31">
        <v>0.16666666666666666</v>
      </c>
      <c r="P3536" s="35">
        <v>13.7</v>
      </c>
      <c r="Q3536" s="36">
        <f t="shared" si="669"/>
        <v>15</v>
      </c>
      <c r="R3536" s="4">
        <f t="shared" si="670"/>
        <v>1.3000000000000007</v>
      </c>
      <c r="S3536" s="31">
        <f t="shared" si="663"/>
        <v>0.24079861111111112</v>
      </c>
      <c r="T3536" s="31">
        <f t="shared" si="664"/>
        <v>0.73447916666666668</v>
      </c>
      <c r="U3536" s="4">
        <f t="shared" si="671"/>
        <v>0</v>
      </c>
      <c r="V3536" s="4" t="str">
        <f t="shared" si="667"/>
        <v/>
      </c>
      <c r="W3536" s="18" t="str">
        <f>IF(V3536="","",VLOOKUP(L3536,日射量と図３!$A$4:$C$368,3,TRUE)*238.85/100)</f>
        <v/>
      </c>
      <c r="X3536" s="4" t="str">
        <f t="shared" si="672"/>
        <v/>
      </c>
      <c r="Y3536" s="4" t="str">
        <f t="shared" si="665"/>
        <v/>
      </c>
      <c r="Z3536" s="4" t="str">
        <f t="shared" si="666"/>
        <v/>
      </c>
      <c r="AA3536" s="4" t="str">
        <f>IF($V3536="","",IF(Y3536&lt;36,0,IF(AND(36&lt;=Y3536,Y3536&lt;71),VLOOKUP($W3536,日射量と図３!$E$6:$F$34,2,TRUE),IF(AND(71&lt;=Y3536,Y3536&lt;107),VLOOKUP($W3536,日射量と図３!$E$6:$G$34,3,TRUE),IF(AND(107&lt;=Y3536,Y3536&lt;143),VLOOKUP($W3536,日射量と図３!$E$6:$H$34,4,TRUE),VLOOKUP($W3536,日射量と図３!$E$6:$I$34,5,TRUE))))))</f>
        <v/>
      </c>
      <c r="AB3536" s="4" t="str">
        <f>IF($V3536="","",IF(Z3536&lt;36,0,IF(AND(36&lt;=Z3536,Z3536&lt;71),VLOOKUP($W3536,日射量と図３!$E$6:$F$34,2,TRUE),IF(AND(71&lt;=Z3536,Z3536&lt;107),VLOOKUP($W3536,日射量と図３!$E$6:$G$34,3,TRUE),IF(AND(107&lt;=Z3536,Z3536&lt;143),VLOOKUP($W3536,日射量と図３!$E$6:$H$34,4,TRUE),VLOOKUP($W3536,日射量と図３!$E$6:$I$34,5,TRUE))))))</f>
        <v/>
      </c>
      <c r="AC3536" s="382" t="str">
        <f t="shared" si="673"/>
        <v/>
      </c>
      <c r="AD3536" s="382" t="str">
        <f t="shared" si="674"/>
        <v/>
      </c>
    </row>
    <row r="3537" spans="11:30" ht="13.5" customHeight="1">
      <c r="K3537" s="4">
        <f t="shared" si="668"/>
        <v>10</v>
      </c>
      <c r="L3537" s="34">
        <v>43399</v>
      </c>
      <c r="M3537" s="4">
        <v>148</v>
      </c>
      <c r="N3537" s="4">
        <v>6</v>
      </c>
      <c r="O3537" s="31">
        <v>0.20833333333333334</v>
      </c>
      <c r="P3537" s="35">
        <v>13.45</v>
      </c>
      <c r="Q3537" s="36">
        <f t="shared" si="669"/>
        <v>15</v>
      </c>
      <c r="R3537" s="4">
        <f t="shared" si="670"/>
        <v>1.5500000000000007</v>
      </c>
      <c r="S3537" s="31">
        <f t="shared" si="663"/>
        <v>0.24079861111111112</v>
      </c>
      <c r="T3537" s="31">
        <f t="shared" si="664"/>
        <v>0.73447916666666668</v>
      </c>
      <c r="U3537" s="4">
        <f t="shared" si="671"/>
        <v>0</v>
      </c>
      <c r="V3537" s="4" t="str">
        <f t="shared" si="667"/>
        <v/>
      </c>
      <c r="W3537" s="18" t="str">
        <f>IF(V3537="","",VLOOKUP(L3537,日射量と図３!$A$4:$C$368,3,TRUE)*238.85/100)</f>
        <v/>
      </c>
      <c r="X3537" s="4" t="str">
        <f t="shared" si="672"/>
        <v/>
      </c>
      <c r="Y3537" s="4" t="str">
        <f t="shared" si="665"/>
        <v/>
      </c>
      <c r="Z3537" s="4" t="str">
        <f t="shared" si="666"/>
        <v/>
      </c>
      <c r="AA3537" s="4" t="str">
        <f>IF($V3537="","",IF(Y3537&lt;36,0,IF(AND(36&lt;=Y3537,Y3537&lt;71),VLOOKUP($W3537,日射量と図３!$E$6:$F$34,2,TRUE),IF(AND(71&lt;=Y3537,Y3537&lt;107),VLOOKUP($W3537,日射量と図３!$E$6:$G$34,3,TRUE),IF(AND(107&lt;=Y3537,Y3537&lt;143),VLOOKUP($W3537,日射量と図３!$E$6:$H$34,4,TRUE),VLOOKUP($W3537,日射量と図３!$E$6:$I$34,5,TRUE))))))</f>
        <v/>
      </c>
      <c r="AB3537" s="4" t="str">
        <f>IF($V3537="","",IF(Z3537&lt;36,0,IF(AND(36&lt;=Z3537,Z3537&lt;71),VLOOKUP($W3537,日射量と図３!$E$6:$F$34,2,TRUE),IF(AND(71&lt;=Z3537,Z3537&lt;107),VLOOKUP($W3537,日射量と図３!$E$6:$G$34,3,TRUE),IF(AND(107&lt;=Z3537,Z3537&lt;143),VLOOKUP($W3537,日射量と図３!$E$6:$H$34,4,TRUE),VLOOKUP($W3537,日射量と図３!$E$6:$I$34,5,TRUE))))))</f>
        <v/>
      </c>
      <c r="AC3537" s="382" t="str">
        <f t="shared" si="673"/>
        <v/>
      </c>
      <c r="AD3537" s="382" t="str">
        <f t="shared" si="674"/>
        <v/>
      </c>
    </row>
    <row r="3538" spans="11:30" ht="13.5" customHeight="1">
      <c r="K3538" s="4">
        <f t="shared" si="668"/>
        <v>10</v>
      </c>
      <c r="L3538" s="34">
        <v>43399</v>
      </c>
      <c r="M3538" s="4">
        <v>148</v>
      </c>
      <c r="N3538" s="4">
        <v>7</v>
      </c>
      <c r="O3538" s="31">
        <v>0.25</v>
      </c>
      <c r="P3538" s="35">
        <v>13.2</v>
      </c>
      <c r="Q3538" s="36">
        <f t="shared" si="669"/>
        <v>15</v>
      </c>
      <c r="R3538" s="4">
        <f t="shared" si="670"/>
        <v>1.8000000000000007</v>
      </c>
      <c r="S3538" s="31">
        <f t="shared" si="663"/>
        <v>0.24079861111111112</v>
      </c>
      <c r="T3538" s="31">
        <f t="shared" si="664"/>
        <v>0.73447916666666668</v>
      </c>
      <c r="U3538" s="4">
        <f t="shared" si="671"/>
        <v>1.8000000000000007</v>
      </c>
      <c r="V3538" s="4" t="str">
        <f t="shared" si="667"/>
        <v/>
      </c>
      <c r="W3538" s="18" t="str">
        <f>IF(V3538="","",VLOOKUP(L3538,日射量と図３!$A$4:$C$368,3,TRUE)*238.85/100)</f>
        <v/>
      </c>
      <c r="X3538" s="4" t="str">
        <f t="shared" si="672"/>
        <v/>
      </c>
      <c r="Y3538" s="4" t="str">
        <f t="shared" si="665"/>
        <v/>
      </c>
      <c r="Z3538" s="4" t="str">
        <f t="shared" si="666"/>
        <v/>
      </c>
      <c r="AA3538" s="4" t="str">
        <f>IF($V3538="","",IF(Y3538&lt;36,0,IF(AND(36&lt;=Y3538,Y3538&lt;71),VLOOKUP($W3538,日射量と図３!$E$6:$F$34,2,TRUE),IF(AND(71&lt;=Y3538,Y3538&lt;107),VLOOKUP($W3538,日射量と図３!$E$6:$G$34,3,TRUE),IF(AND(107&lt;=Y3538,Y3538&lt;143),VLOOKUP($W3538,日射量と図３!$E$6:$H$34,4,TRUE),VLOOKUP($W3538,日射量と図３!$E$6:$I$34,5,TRUE))))))</f>
        <v/>
      </c>
      <c r="AB3538" s="4" t="str">
        <f>IF($V3538="","",IF(Z3538&lt;36,0,IF(AND(36&lt;=Z3538,Z3538&lt;71),VLOOKUP($W3538,日射量と図３!$E$6:$F$34,2,TRUE),IF(AND(71&lt;=Z3538,Z3538&lt;107),VLOOKUP($W3538,日射量と図３!$E$6:$G$34,3,TRUE),IF(AND(107&lt;=Z3538,Z3538&lt;143),VLOOKUP($W3538,日射量と図３!$E$6:$H$34,4,TRUE),VLOOKUP($W3538,日射量と図３!$E$6:$I$34,5,TRUE))))))</f>
        <v/>
      </c>
      <c r="AC3538" s="382" t="str">
        <f t="shared" si="673"/>
        <v/>
      </c>
      <c r="AD3538" s="382" t="str">
        <f t="shared" si="674"/>
        <v/>
      </c>
    </row>
    <row r="3539" spans="11:30" ht="13.5" customHeight="1">
      <c r="K3539" s="4">
        <f t="shared" si="668"/>
        <v>10</v>
      </c>
      <c r="L3539" s="34">
        <v>43399</v>
      </c>
      <c r="M3539" s="4">
        <v>148</v>
      </c>
      <c r="N3539" s="4">
        <v>8</v>
      </c>
      <c r="O3539" s="31">
        <v>0.29166666666666669</v>
      </c>
      <c r="P3539" s="35">
        <v>13.530000000000001</v>
      </c>
      <c r="Q3539" s="36">
        <f t="shared" si="669"/>
        <v>12</v>
      </c>
      <c r="R3539" s="4">
        <f t="shared" si="670"/>
        <v>0</v>
      </c>
      <c r="S3539" s="31">
        <f t="shared" si="663"/>
        <v>0.24079861111111112</v>
      </c>
      <c r="T3539" s="31">
        <f t="shared" si="664"/>
        <v>0.73447916666666668</v>
      </c>
      <c r="U3539" s="4">
        <f t="shared" si="671"/>
        <v>0</v>
      </c>
      <c r="V3539" s="4" t="str">
        <f t="shared" si="667"/>
        <v/>
      </c>
      <c r="W3539" s="18" t="str">
        <f>IF(V3539="","",VLOOKUP(L3539,日射量と図３!$A$4:$C$368,3,TRUE)*238.85/100)</f>
        <v/>
      </c>
      <c r="X3539" s="4" t="str">
        <f t="shared" si="672"/>
        <v/>
      </c>
      <c r="Y3539" s="4" t="str">
        <f t="shared" si="665"/>
        <v/>
      </c>
      <c r="Z3539" s="4" t="str">
        <f t="shared" si="666"/>
        <v/>
      </c>
      <c r="AA3539" s="4" t="str">
        <f>IF($V3539="","",IF(Y3539&lt;36,0,IF(AND(36&lt;=Y3539,Y3539&lt;71),VLOOKUP($W3539,日射量と図３!$E$6:$F$34,2,TRUE),IF(AND(71&lt;=Y3539,Y3539&lt;107),VLOOKUP($W3539,日射量と図３!$E$6:$G$34,3,TRUE),IF(AND(107&lt;=Y3539,Y3539&lt;143),VLOOKUP($W3539,日射量と図３!$E$6:$H$34,4,TRUE),VLOOKUP($W3539,日射量と図３!$E$6:$I$34,5,TRUE))))))</f>
        <v/>
      </c>
      <c r="AB3539" s="4" t="str">
        <f>IF($V3539="","",IF(Z3539&lt;36,0,IF(AND(36&lt;=Z3539,Z3539&lt;71),VLOOKUP($W3539,日射量と図３!$E$6:$F$34,2,TRUE),IF(AND(71&lt;=Z3539,Z3539&lt;107),VLOOKUP($W3539,日射量と図３!$E$6:$G$34,3,TRUE),IF(AND(107&lt;=Z3539,Z3539&lt;143),VLOOKUP($W3539,日射量と図３!$E$6:$H$34,4,TRUE),VLOOKUP($W3539,日射量と図３!$E$6:$I$34,5,TRUE))))))</f>
        <v/>
      </c>
      <c r="AC3539" s="382" t="str">
        <f t="shared" si="673"/>
        <v/>
      </c>
      <c r="AD3539" s="382" t="str">
        <f t="shared" si="674"/>
        <v/>
      </c>
    </row>
    <row r="3540" spans="11:30" ht="13.5" customHeight="1">
      <c r="K3540" s="4">
        <f t="shared" si="668"/>
        <v>10</v>
      </c>
      <c r="L3540" s="34">
        <v>43399</v>
      </c>
      <c r="M3540" s="4">
        <v>148</v>
      </c>
      <c r="N3540" s="4">
        <v>9</v>
      </c>
      <c r="O3540" s="31">
        <v>0.33333333333333331</v>
      </c>
      <c r="P3540" s="35">
        <v>14.73</v>
      </c>
      <c r="Q3540" s="36">
        <f t="shared" si="669"/>
        <v>12</v>
      </c>
      <c r="R3540" s="4">
        <f t="shared" si="670"/>
        <v>0</v>
      </c>
      <c r="S3540" s="31">
        <f t="shared" si="663"/>
        <v>0.24079861111111112</v>
      </c>
      <c r="T3540" s="31">
        <f t="shared" si="664"/>
        <v>0.73447916666666668</v>
      </c>
      <c r="U3540" s="4">
        <f t="shared" si="671"/>
        <v>0</v>
      </c>
      <c r="V3540" s="4" t="str">
        <f t="shared" si="667"/>
        <v/>
      </c>
      <c r="W3540" s="18" t="str">
        <f>IF(V3540="","",VLOOKUP(L3540,日射量と図３!$A$4:$C$368,3,TRUE)*238.85/100)</f>
        <v/>
      </c>
      <c r="X3540" s="4" t="str">
        <f t="shared" si="672"/>
        <v/>
      </c>
      <c r="Y3540" s="4" t="str">
        <f t="shared" si="665"/>
        <v/>
      </c>
      <c r="Z3540" s="4" t="str">
        <f t="shared" si="666"/>
        <v/>
      </c>
      <c r="AA3540" s="4" t="str">
        <f>IF($V3540="","",IF(Y3540&lt;36,0,IF(AND(36&lt;=Y3540,Y3540&lt;71),VLOOKUP($W3540,日射量と図３!$E$6:$F$34,2,TRUE),IF(AND(71&lt;=Y3540,Y3540&lt;107),VLOOKUP($W3540,日射量と図３!$E$6:$G$34,3,TRUE),IF(AND(107&lt;=Y3540,Y3540&lt;143),VLOOKUP($W3540,日射量と図３!$E$6:$H$34,4,TRUE),VLOOKUP($W3540,日射量と図３!$E$6:$I$34,5,TRUE))))))</f>
        <v/>
      </c>
      <c r="AB3540" s="4" t="str">
        <f>IF($V3540="","",IF(Z3540&lt;36,0,IF(AND(36&lt;=Z3540,Z3540&lt;71),VLOOKUP($W3540,日射量と図３!$E$6:$F$34,2,TRUE),IF(AND(71&lt;=Z3540,Z3540&lt;107),VLOOKUP($W3540,日射量と図３!$E$6:$G$34,3,TRUE),IF(AND(107&lt;=Z3540,Z3540&lt;143),VLOOKUP($W3540,日射量と図３!$E$6:$H$34,4,TRUE),VLOOKUP($W3540,日射量と図３!$E$6:$I$34,5,TRUE))))))</f>
        <v/>
      </c>
      <c r="AC3540" s="382" t="str">
        <f t="shared" si="673"/>
        <v/>
      </c>
      <c r="AD3540" s="382" t="str">
        <f t="shared" si="674"/>
        <v/>
      </c>
    </row>
    <row r="3541" spans="11:30" ht="13.5" customHeight="1">
      <c r="K3541" s="4">
        <f t="shared" si="668"/>
        <v>10</v>
      </c>
      <c r="L3541" s="34">
        <v>43399</v>
      </c>
      <c r="M3541" s="4">
        <v>148</v>
      </c>
      <c r="N3541" s="4">
        <v>10</v>
      </c>
      <c r="O3541" s="31">
        <v>0.375</v>
      </c>
      <c r="P3541" s="35">
        <v>16.329999999999998</v>
      </c>
      <c r="Q3541" s="36">
        <f t="shared" si="669"/>
        <v>12</v>
      </c>
      <c r="R3541" s="4">
        <f t="shared" si="670"/>
        <v>0</v>
      </c>
      <c r="S3541" s="31">
        <f t="shared" ref="S3541:S3604" si="675">VLOOKUP(K3541,$AF$38:$AH$49,2,TRUE)</f>
        <v>0.24079861111111112</v>
      </c>
      <c r="T3541" s="31">
        <f t="shared" ref="T3541:T3604" si="676">VLOOKUP(K3541,$AF$38:$AH$49,3,TRUE)</f>
        <v>0.73447916666666668</v>
      </c>
      <c r="U3541" s="4">
        <f t="shared" si="671"/>
        <v>0</v>
      </c>
      <c r="V3541" s="4" t="str">
        <f t="shared" si="667"/>
        <v/>
      </c>
      <c r="W3541" s="18" t="str">
        <f>IF(V3541="","",VLOOKUP(L3541,日射量と図３!$A$4:$C$368,3,TRUE)*238.85/100)</f>
        <v/>
      </c>
      <c r="X3541" s="4" t="str">
        <f t="shared" si="672"/>
        <v/>
      </c>
      <c r="Y3541" s="4" t="str">
        <f t="shared" si="665"/>
        <v/>
      </c>
      <c r="Z3541" s="4" t="str">
        <f t="shared" si="666"/>
        <v/>
      </c>
      <c r="AA3541" s="4" t="str">
        <f>IF($V3541="","",IF(Y3541&lt;36,0,IF(AND(36&lt;=Y3541,Y3541&lt;71),VLOOKUP($W3541,日射量と図３!$E$6:$F$34,2,TRUE),IF(AND(71&lt;=Y3541,Y3541&lt;107),VLOOKUP($W3541,日射量と図３!$E$6:$G$34,3,TRUE),IF(AND(107&lt;=Y3541,Y3541&lt;143),VLOOKUP($W3541,日射量と図３!$E$6:$H$34,4,TRUE),VLOOKUP($W3541,日射量と図３!$E$6:$I$34,5,TRUE))))))</f>
        <v/>
      </c>
      <c r="AB3541" s="4" t="str">
        <f>IF($V3541="","",IF(Z3541&lt;36,0,IF(AND(36&lt;=Z3541,Z3541&lt;71),VLOOKUP($W3541,日射量と図３!$E$6:$F$34,2,TRUE),IF(AND(71&lt;=Z3541,Z3541&lt;107),VLOOKUP($W3541,日射量と図３!$E$6:$G$34,3,TRUE),IF(AND(107&lt;=Z3541,Z3541&lt;143),VLOOKUP($W3541,日射量と図３!$E$6:$H$34,4,TRUE),VLOOKUP($W3541,日射量と図３!$E$6:$I$34,5,TRUE))))))</f>
        <v/>
      </c>
      <c r="AC3541" s="382" t="str">
        <f t="shared" si="673"/>
        <v/>
      </c>
      <c r="AD3541" s="382" t="str">
        <f t="shared" si="674"/>
        <v/>
      </c>
    </row>
    <row r="3542" spans="11:30" ht="13.5" customHeight="1">
      <c r="K3542" s="4">
        <f t="shared" si="668"/>
        <v>10</v>
      </c>
      <c r="L3542" s="34">
        <v>43399</v>
      </c>
      <c r="M3542" s="4">
        <v>148</v>
      </c>
      <c r="N3542" s="4">
        <v>11</v>
      </c>
      <c r="O3542" s="31">
        <v>0.41666666666666669</v>
      </c>
      <c r="P3542" s="35">
        <v>17.899999999999999</v>
      </c>
      <c r="Q3542" s="36">
        <f t="shared" si="669"/>
        <v>12</v>
      </c>
      <c r="R3542" s="4">
        <f t="shared" si="670"/>
        <v>0</v>
      </c>
      <c r="S3542" s="31">
        <f t="shared" si="675"/>
        <v>0.24079861111111112</v>
      </c>
      <c r="T3542" s="31">
        <f t="shared" si="676"/>
        <v>0.73447916666666668</v>
      </c>
      <c r="U3542" s="4">
        <f t="shared" si="671"/>
        <v>0</v>
      </c>
      <c r="V3542" s="4" t="str">
        <f t="shared" si="667"/>
        <v/>
      </c>
      <c r="W3542" s="18" t="str">
        <f>IF(V3542="","",VLOOKUP(L3542,日射量と図３!$A$4:$C$368,3,TRUE)*238.85/100)</f>
        <v/>
      </c>
      <c r="X3542" s="4" t="str">
        <f t="shared" si="672"/>
        <v/>
      </c>
      <c r="Y3542" s="4" t="str">
        <f t="shared" si="665"/>
        <v/>
      </c>
      <c r="Z3542" s="4" t="str">
        <f t="shared" si="666"/>
        <v/>
      </c>
      <c r="AA3542" s="4" t="str">
        <f>IF($V3542="","",IF(Y3542&lt;36,0,IF(AND(36&lt;=Y3542,Y3542&lt;71),VLOOKUP($W3542,日射量と図３!$E$6:$F$34,2,TRUE),IF(AND(71&lt;=Y3542,Y3542&lt;107),VLOOKUP($W3542,日射量と図３!$E$6:$G$34,3,TRUE),IF(AND(107&lt;=Y3542,Y3542&lt;143),VLOOKUP($W3542,日射量と図３!$E$6:$H$34,4,TRUE),VLOOKUP($W3542,日射量と図３!$E$6:$I$34,5,TRUE))))))</f>
        <v/>
      </c>
      <c r="AB3542" s="4" t="str">
        <f>IF($V3542="","",IF(Z3542&lt;36,0,IF(AND(36&lt;=Z3542,Z3542&lt;71),VLOOKUP($W3542,日射量と図３!$E$6:$F$34,2,TRUE),IF(AND(71&lt;=Z3542,Z3542&lt;107),VLOOKUP($W3542,日射量と図３!$E$6:$G$34,3,TRUE),IF(AND(107&lt;=Z3542,Z3542&lt;143),VLOOKUP($W3542,日射量と図３!$E$6:$H$34,4,TRUE),VLOOKUP($W3542,日射量と図３!$E$6:$I$34,5,TRUE))))))</f>
        <v/>
      </c>
      <c r="AC3542" s="382" t="str">
        <f t="shared" si="673"/>
        <v/>
      </c>
      <c r="AD3542" s="382" t="str">
        <f t="shared" si="674"/>
        <v/>
      </c>
    </row>
    <row r="3543" spans="11:30" ht="13.5" customHeight="1">
      <c r="K3543" s="4">
        <f t="shared" si="668"/>
        <v>10</v>
      </c>
      <c r="L3543" s="34">
        <v>43399</v>
      </c>
      <c r="M3543" s="4">
        <v>148</v>
      </c>
      <c r="N3543" s="4">
        <v>12</v>
      </c>
      <c r="O3543" s="31">
        <v>0.45833333333333331</v>
      </c>
      <c r="P3543" s="35">
        <v>19.190000000000001</v>
      </c>
      <c r="Q3543" s="36">
        <f t="shared" si="669"/>
        <v>12</v>
      </c>
      <c r="R3543" s="4">
        <f t="shared" si="670"/>
        <v>0</v>
      </c>
      <c r="S3543" s="31">
        <f t="shared" si="675"/>
        <v>0.24079861111111112</v>
      </c>
      <c r="T3543" s="31">
        <f t="shared" si="676"/>
        <v>0.73447916666666668</v>
      </c>
      <c r="U3543" s="4">
        <f t="shared" si="671"/>
        <v>0</v>
      </c>
      <c r="V3543" s="4" t="str">
        <f t="shared" si="667"/>
        <v/>
      </c>
      <c r="W3543" s="18" t="str">
        <f>IF(V3543="","",VLOOKUP(L3543,日射量と図３!$A$4:$C$368,3,TRUE)*238.85/100)</f>
        <v/>
      </c>
      <c r="X3543" s="4" t="str">
        <f t="shared" si="672"/>
        <v/>
      </c>
      <c r="Y3543" s="4" t="str">
        <f t="shared" si="665"/>
        <v/>
      </c>
      <c r="Z3543" s="4" t="str">
        <f t="shared" si="666"/>
        <v/>
      </c>
      <c r="AA3543" s="4" t="str">
        <f>IF($V3543="","",IF(Y3543&lt;36,0,IF(AND(36&lt;=Y3543,Y3543&lt;71),VLOOKUP($W3543,日射量と図３!$E$6:$F$34,2,TRUE),IF(AND(71&lt;=Y3543,Y3543&lt;107),VLOOKUP($W3543,日射量と図３!$E$6:$G$34,3,TRUE),IF(AND(107&lt;=Y3543,Y3543&lt;143),VLOOKUP($W3543,日射量と図３!$E$6:$H$34,4,TRUE),VLOOKUP($W3543,日射量と図３!$E$6:$I$34,5,TRUE))))))</f>
        <v/>
      </c>
      <c r="AB3543" s="4" t="str">
        <f>IF($V3543="","",IF(Z3543&lt;36,0,IF(AND(36&lt;=Z3543,Z3543&lt;71),VLOOKUP($W3543,日射量と図３!$E$6:$F$34,2,TRUE),IF(AND(71&lt;=Z3543,Z3543&lt;107),VLOOKUP($W3543,日射量と図３!$E$6:$G$34,3,TRUE),IF(AND(107&lt;=Z3543,Z3543&lt;143),VLOOKUP($W3543,日射量と図３!$E$6:$H$34,4,TRUE),VLOOKUP($W3543,日射量と図３!$E$6:$I$34,5,TRUE))))))</f>
        <v/>
      </c>
      <c r="AC3543" s="382" t="str">
        <f t="shared" si="673"/>
        <v/>
      </c>
      <c r="AD3543" s="382" t="str">
        <f t="shared" si="674"/>
        <v/>
      </c>
    </row>
    <row r="3544" spans="11:30" ht="13.5" customHeight="1">
      <c r="K3544" s="4">
        <f t="shared" si="668"/>
        <v>10</v>
      </c>
      <c r="L3544" s="34">
        <v>43399</v>
      </c>
      <c r="M3544" s="4">
        <v>148</v>
      </c>
      <c r="N3544" s="4">
        <v>13</v>
      </c>
      <c r="O3544" s="31">
        <v>0.5</v>
      </c>
      <c r="P3544" s="35">
        <v>20.220000000000002</v>
      </c>
      <c r="Q3544" s="36">
        <f t="shared" si="669"/>
        <v>12</v>
      </c>
      <c r="R3544" s="4">
        <f t="shared" si="670"/>
        <v>0</v>
      </c>
      <c r="S3544" s="31">
        <f t="shared" si="675"/>
        <v>0.24079861111111112</v>
      </c>
      <c r="T3544" s="31">
        <f t="shared" si="676"/>
        <v>0.73447916666666668</v>
      </c>
      <c r="U3544" s="4">
        <f t="shared" si="671"/>
        <v>0</v>
      </c>
      <c r="V3544" s="4" t="str">
        <f t="shared" si="667"/>
        <v/>
      </c>
      <c r="W3544" s="18" t="str">
        <f>IF(V3544="","",VLOOKUP(L3544,日射量と図３!$A$4:$C$368,3,TRUE)*238.85/100)</f>
        <v/>
      </c>
      <c r="X3544" s="4" t="str">
        <f t="shared" si="672"/>
        <v/>
      </c>
      <c r="Y3544" s="4" t="str">
        <f t="shared" si="665"/>
        <v/>
      </c>
      <c r="Z3544" s="4" t="str">
        <f t="shared" si="666"/>
        <v/>
      </c>
      <c r="AA3544" s="4" t="str">
        <f>IF($V3544="","",IF(Y3544&lt;36,0,IF(AND(36&lt;=Y3544,Y3544&lt;71),VLOOKUP($W3544,日射量と図３!$E$6:$F$34,2,TRUE),IF(AND(71&lt;=Y3544,Y3544&lt;107),VLOOKUP($W3544,日射量と図３!$E$6:$G$34,3,TRUE),IF(AND(107&lt;=Y3544,Y3544&lt;143),VLOOKUP($W3544,日射量と図３!$E$6:$H$34,4,TRUE),VLOOKUP($W3544,日射量と図３!$E$6:$I$34,5,TRUE))))))</f>
        <v/>
      </c>
      <c r="AB3544" s="4" t="str">
        <f>IF($V3544="","",IF(Z3544&lt;36,0,IF(AND(36&lt;=Z3544,Z3544&lt;71),VLOOKUP($W3544,日射量と図３!$E$6:$F$34,2,TRUE),IF(AND(71&lt;=Z3544,Z3544&lt;107),VLOOKUP($W3544,日射量と図３!$E$6:$G$34,3,TRUE),IF(AND(107&lt;=Z3544,Z3544&lt;143),VLOOKUP($W3544,日射量と図３!$E$6:$H$34,4,TRUE),VLOOKUP($W3544,日射量と図３!$E$6:$I$34,5,TRUE))))))</f>
        <v/>
      </c>
      <c r="AC3544" s="382" t="str">
        <f t="shared" si="673"/>
        <v/>
      </c>
      <c r="AD3544" s="382" t="str">
        <f t="shared" si="674"/>
        <v/>
      </c>
    </row>
    <row r="3545" spans="11:30" ht="13.5" customHeight="1">
      <c r="K3545" s="4">
        <f t="shared" si="668"/>
        <v>10</v>
      </c>
      <c r="L3545" s="34">
        <v>43399</v>
      </c>
      <c r="M3545" s="4">
        <v>148</v>
      </c>
      <c r="N3545" s="4">
        <v>14</v>
      </c>
      <c r="O3545" s="31">
        <v>0.54166666666666663</v>
      </c>
      <c r="P3545" s="35">
        <v>20.959999999999997</v>
      </c>
      <c r="Q3545" s="36">
        <f t="shared" si="669"/>
        <v>12</v>
      </c>
      <c r="R3545" s="4">
        <f t="shared" si="670"/>
        <v>0</v>
      </c>
      <c r="S3545" s="31">
        <f t="shared" si="675"/>
        <v>0.24079861111111112</v>
      </c>
      <c r="T3545" s="31">
        <f t="shared" si="676"/>
        <v>0.73447916666666668</v>
      </c>
      <c r="U3545" s="4">
        <f t="shared" si="671"/>
        <v>0</v>
      </c>
      <c r="V3545" s="4" t="str">
        <f t="shared" si="667"/>
        <v/>
      </c>
      <c r="W3545" s="18" t="str">
        <f>IF(V3545="","",VLOOKUP(L3545,日射量と図３!$A$4:$C$368,3,TRUE)*238.85/100)</f>
        <v/>
      </c>
      <c r="X3545" s="4" t="str">
        <f t="shared" si="672"/>
        <v/>
      </c>
      <c r="Y3545" s="4" t="str">
        <f t="shared" si="665"/>
        <v/>
      </c>
      <c r="Z3545" s="4" t="str">
        <f t="shared" si="666"/>
        <v/>
      </c>
      <c r="AA3545" s="4" t="str">
        <f>IF($V3545="","",IF(Y3545&lt;36,0,IF(AND(36&lt;=Y3545,Y3545&lt;71),VLOOKUP($W3545,日射量と図３!$E$6:$F$34,2,TRUE),IF(AND(71&lt;=Y3545,Y3545&lt;107),VLOOKUP($W3545,日射量と図３!$E$6:$G$34,3,TRUE),IF(AND(107&lt;=Y3545,Y3545&lt;143),VLOOKUP($W3545,日射量と図３!$E$6:$H$34,4,TRUE),VLOOKUP($W3545,日射量と図３!$E$6:$I$34,5,TRUE))))))</f>
        <v/>
      </c>
      <c r="AB3545" s="4" t="str">
        <f>IF($V3545="","",IF(Z3545&lt;36,0,IF(AND(36&lt;=Z3545,Z3545&lt;71),VLOOKUP($W3545,日射量と図３!$E$6:$F$34,2,TRUE),IF(AND(71&lt;=Z3545,Z3545&lt;107),VLOOKUP($W3545,日射量と図３!$E$6:$G$34,3,TRUE),IF(AND(107&lt;=Z3545,Z3545&lt;143),VLOOKUP($W3545,日射量と図３!$E$6:$H$34,4,TRUE),VLOOKUP($W3545,日射量と図３!$E$6:$I$34,5,TRUE))))))</f>
        <v/>
      </c>
      <c r="AC3545" s="382" t="str">
        <f t="shared" si="673"/>
        <v/>
      </c>
      <c r="AD3545" s="382" t="str">
        <f t="shared" si="674"/>
        <v/>
      </c>
    </row>
    <row r="3546" spans="11:30" ht="13.5" customHeight="1">
      <c r="K3546" s="4">
        <f t="shared" si="668"/>
        <v>10</v>
      </c>
      <c r="L3546" s="34">
        <v>43399</v>
      </c>
      <c r="M3546" s="4">
        <v>148</v>
      </c>
      <c r="N3546" s="4">
        <v>15</v>
      </c>
      <c r="O3546" s="31">
        <v>0.58333333333333337</v>
      </c>
      <c r="P3546" s="35">
        <v>20.880000000000003</v>
      </c>
      <c r="Q3546" s="36">
        <f t="shared" si="669"/>
        <v>12</v>
      </c>
      <c r="R3546" s="4">
        <f t="shared" si="670"/>
        <v>0</v>
      </c>
      <c r="S3546" s="31">
        <f t="shared" si="675"/>
        <v>0.24079861111111112</v>
      </c>
      <c r="T3546" s="31">
        <f t="shared" si="676"/>
        <v>0.73447916666666668</v>
      </c>
      <c r="U3546" s="4">
        <f t="shared" si="671"/>
        <v>0</v>
      </c>
      <c r="V3546" s="4" t="str">
        <f t="shared" si="667"/>
        <v/>
      </c>
      <c r="W3546" s="18" t="str">
        <f>IF(V3546="","",VLOOKUP(L3546,日射量と図３!$A$4:$C$368,3,TRUE)*238.85/100)</f>
        <v/>
      </c>
      <c r="X3546" s="4" t="str">
        <f t="shared" si="672"/>
        <v/>
      </c>
      <c r="Y3546" s="4" t="str">
        <f t="shared" si="665"/>
        <v/>
      </c>
      <c r="Z3546" s="4" t="str">
        <f t="shared" si="666"/>
        <v/>
      </c>
      <c r="AA3546" s="4" t="str">
        <f>IF($V3546="","",IF(Y3546&lt;36,0,IF(AND(36&lt;=Y3546,Y3546&lt;71),VLOOKUP($W3546,日射量と図３!$E$6:$F$34,2,TRUE),IF(AND(71&lt;=Y3546,Y3546&lt;107),VLOOKUP($W3546,日射量と図３!$E$6:$G$34,3,TRUE),IF(AND(107&lt;=Y3546,Y3546&lt;143),VLOOKUP($W3546,日射量と図３!$E$6:$H$34,4,TRUE),VLOOKUP($W3546,日射量と図３!$E$6:$I$34,5,TRUE))))))</f>
        <v/>
      </c>
      <c r="AB3546" s="4" t="str">
        <f>IF($V3546="","",IF(Z3546&lt;36,0,IF(AND(36&lt;=Z3546,Z3546&lt;71),VLOOKUP($W3546,日射量と図３!$E$6:$F$34,2,TRUE),IF(AND(71&lt;=Z3546,Z3546&lt;107),VLOOKUP($W3546,日射量と図３!$E$6:$G$34,3,TRUE),IF(AND(107&lt;=Z3546,Z3546&lt;143),VLOOKUP($W3546,日射量と図３!$E$6:$H$34,4,TRUE),VLOOKUP($W3546,日射量と図３!$E$6:$I$34,5,TRUE))))))</f>
        <v/>
      </c>
      <c r="AC3546" s="382" t="str">
        <f t="shared" si="673"/>
        <v/>
      </c>
      <c r="AD3546" s="382" t="str">
        <f t="shared" si="674"/>
        <v/>
      </c>
    </row>
    <row r="3547" spans="11:30" ht="13.5" customHeight="1">
      <c r="K3547" s="4">
        <f t="shared" si="668"/>
        <v>10</v>
      </c>
      <c r="L3547" s="34">
        <v>43399</v>
      </c>
      <c r="M3547" s="4">
        <v>148</v>
      </c>
      <c r="N3547" s="4">
        <v>16</v>
      </c>
      <c r="O3547" s="31">
        <v>0.625</v>
      </c>
      <c r="P3547" s="35">
        <v>20.630000000000003</v>
      </c>
      <c r="Q3547" s="36">
        <f t="shared" si="669"/>
        <v>16</v>
      </c>
      <c r="R3547" s="4">
        <f t="shared" si="670"/>
        <v>0</v>
      </c>
      <c r="S3547" s="31">
        <f t="shared" si="675"/>
        <v>0.24079861111111112</v>
      </c>
      <c r="T3547" s="31">
        <f t="shared" si="676"/>
        <v>0.73447916666666668</v>
      </c>
      <c r="U3547" s="4">
        <f t="shared" si="671"/>
        <v>0</v>
      </c>
      <c r="V3547" s="4" t="str">
        <f t="shared" si="667"/>
        <v/>
      </c>
      <c r="W3547" s="18" t="str">
        <f>IF(V3547="","",VLOOKUP(L3547,日射量と図３!$A$4:$C$368,3,TRUE)*238.85/100)</f>
        <v/>
      </c>
      <c r="X3547" s="4" t="str">
        <f t="shared" si="672"/>
        <v/>
      </c>
      <c r="Y3547" s="4" t="str">
        <f t="shared" si="665"/>
        <v/>
      </c>
      <c r="Z3547" s="4" t="str">
        <f t="shared" si="666"/>
        <v/>
      </c>
      <c r="AA3547" s="4" t="str">
        <f>IF($V3547="","",IF(Y3547&lt;36,0,IF(AND(36&lt;=Y3547,Y3547&lt;71),VLOOKUP($W3547,日射量と図３!$E$6:$F$34,2,TRUE),IF(AND(71&lt;=Y3547,Y3547&lt;107),VLOOKUP($W3547,日射量と図３!$E$6:$G$34,3,TRUE),IF(AND(107&lt;=Y3547,Y3547&lt;143),VLOOKUP($W3547,日射量と図３!$E$6:$H$34,4,TRUE),VLOOKUP($W3547,日射量と図３!$E$6:$I$34,5,TRUE))))))</f>
        <v/>
      </c>
      <c r="AB3547" s="4" t="str">
        <f>IF($V3547="","",IF(Z3547&lt;36,0,IF(AND(36&lt;=Z3547,Z3547&lt;71),VLOOKUP($W3547,日射量と図３!$E$6:$F$34,2,TRUE),IF(AND(71&lt;=Z3547,Z3547&lt;107),VLOOKUP($W3547,日射量と図３!$E$6:$G$34,3,TRUE),IF(AND(107&lt;=Z3547,Z3547&lt;143),VLOOKUP($W3547,日射量と図３!$E$6:$H$34,4,TRUE),VLOOKUP($W3547,日射量と図３!$E$6:$I$34,5,TRUE))))))</f>
        <v/>
      </c>
      <c r="AC3547" s="382" t="str">
        <f t="shared" si="673"/>
        <v/>
      </c>
      <c r="AD3547" s="382" t="str">
        <f t="shared" si="674"/>
        <v/>
      </c>
    </row>
    <row r="3548" spans="11:30" ht="13.5" customHeight="1">
      <c r="K3548" s="4">
        <f t="shared" si="668"/>
        <v>10</v>
      </c>
      <c r="L3548" s="34">
        <v>43399</v>
      </c>
      <c r="M3548" s="4">
        <v>148</v>
      </c>
      <c r="N3548" s="4">
        <v>17</v>
      </c>
      <c r="O3548" s="31">
        <v>0.66666666666666663</v>
      </c>
      <c r="P3548" s="35">
        <v>19.830000000000005</v>
      </c>
      <c r="Q3548" s="36">
        <f t="shared" si="669"/>
        <v>16</v>
      </c>
      <c r="R3548" s="4">
        <f t="shared" si="670"/>
        <v>0</v>
      </c>
      <c r="S3548" s="31">
        <f t="shared" si="675"/>
        <v>0.24079861111111112</v>
      </c>
      <c r="T3548" s="31">
        <f t="shared" si="676"/>
        <v>0.73447916666666668</v>
      </c>
      <c r="U3548" s="4">
        <f t="shared" si="671"/>
        <v>0</v>
      </c>
      <c r="V3548" s="4" t="str">
        <f t="shared" si="667"/>
        <v/>
      </c>
      <c r="W3548" s="18" t="str">
        <f>IF(V3548="","",VLOOKUP(L3548,日射量と図３!$A$4:$C$368,3,TRUE)*238.85/100)</f>
        <v/>
      </c>
      <c r="X3548" s="4" t="str">
        <f t="shared" si="672"/>
        <v/>
      </c>
      <c r="Y3548" s="4" t="str">
        <f t="shared" si="665"/>
        <v/>
      </c>
      <c r="Z3548" s="4" t="str">
        <f t="shared" si="666"/>
        <v/>
      </c>
      <c r="AA3548" s="4" t="str">
        <f>IF($V3548="","",IF(Y3548&lt;36,0,IF(AND(36&lt;=Y3548,Y3548&lt;71),VLOOKUP($W3548,日射量と図３!$E$6:$F$34,2,TRUE),IF(AND(71&lt;=Y3548,Y3548&lt;107),VLOOKUP($W3548,日射量と図３!$E$6:$G$34,3,TRUE),IF(AND(107&lt;=Y3548,Y3548&lt;143),VLOOKUP($W3548,日射量と図３!$E$6:$H$34,4,TRUE),VLOOKUP($W3548,日射量と図３!$E$6:$I$34,5,TRUE))))))</f>
        <v/>
      </c>
      <c r="AB3548" s="4" t="str">
        <f>IF($V3548="","",IF(Z3548&lt;36,0,IF(AND(36&lt;=Z3548,Z3548&lt;71),VLOOKUP($W3548,日射量と図３!$E$6:$F$34,2,TRUE),IF(AND(71&lt;=Z3548,Z3548&lt;107),VLOOKUP($W3548,日射量と図３!$E$6:$G$34,3,TRUE),IF(AND(107&lt;=Z3548,Z3548&lt;143),VLOOKUP($W3548,日射量と図３!$E$6:$H$34,4,TRUE),VLOOKUP($W3548,日射量と図３!$E$6:$I$34,5,TRUE))))))</f>
        <v/>
      </c>
      <c r="AC3548" s="382" t="str">
        <f t="shared" si="673"/>
        <v/>
      </c>
      <c r="AD3548" s="382" t="str">
        <f t="shared" si="674"/>
        <v/>
      </c>
    </row>
    <row r="3549" spans="11:30" ht="13.5" customHeight="1">
      <c r="K3549" s="4">
        <f t="shared" si="668"/>
        <v>10</v>
      </c>
      <c r="L3549" s="34">
        <v>43399</v>
      </c>
      <c r="M3549" s="4">
        <v>148</v>
      </c>
      <c r="N3549" s="4">
        <v>18</v>
      </c>
      <c r="O3549" s="31">
        <v>0.70833333333333337</v>
      </c>
      <c r="P3549" s="35">
        <v>18.790000000000003</v>
      </c>
      <c r="Q3549" s="36">
        <f t="shared" si="669"/>
        <v>16</v>
      </c>
      <c r="R3549" s="4">
        <f t="shared" si="670"/>
        <v>0</v>
      </c>
      <c r="S3549" s="31">
        <f t="shared" si="675"/>
        <v>0.24079861111111112</v>
      </c>
      <c r="T3549" s="31">
        <f t="shared" si="676"/>
        <v>0.73447916666666668</v>
      </c>
      <c r="U3549" s="4">
        <f t="shared" si="671"/>
        <v>0</v>
      </c>
      <c r="V3549" s="4" t="str">
        <f t="shared" si="667"/>
        <v/>
      </c>
      <c r="W3549" s="18" t="str">
        <f>IF(V3549="","",VLOOKUP(L3549,日射量と図３!$A$4:$C$368,3,TRUE)*238.85/100)</f>
        <v/>
      </c>
      <c r="X3549" s="4" t="str">
        <f t="shared" si="672"/>
        <v/>
      </c>
      <c r="Y3549" s="4" t="str">
        <f t="shared" si="665"/>
        <v/>
      </c>
      <c r="Z3549" s="4" t="str">
        <f t="shared" si="666"/>
        <v/>
      </c>
      <c r="AA3549" s="4" t="str">
        <f>IF($V3549="","",IF(Y3549&lt;36,0,IF(AND(36&lt;=Y3549,Y3549&lt;71),VLOOKUP($W3549,日射量と図３!$E$6:$F$34,2,TRUE),IF(AND(71&lt;=Y3549,Y3549&lt;107),VLOOKUP($W3549,日射量と図３!$E$6:$G$34,3,TRUE),IF(AND(107&lt;=Y3549,Y3549&lt;143),VLOOKUP($W3549,日射量と図３!$E$6:$H$34,4,TRUE),VLOOKUP($W3549,日射量と図３!$E$6:$I$34,5,TRUE))))))</f>
        <v/>
      </c>
      <c r="AB3549" s="4" t="str">
        <f>IF($V3549="","",IF(Z3549&lt;36,0,IF(AND(36&lt;=Z3549,Z3549&lt;71),VLOOKUP($W3549,日射量と図３!$E$6:$F$34,2,TRUE),IF(AND(71&lt;=Z3549,Z3549&lt;107),VLOOKUP($W3549,日射量と図３!$E$6:$G$34,3,TRUE),IF(AND(107&lt;=Z3549,Z3549&lt;143),VLOOKUP($W3549,日射量と図３!$E$6:$H$34,4,TRUE),VLOOKUP($W3549,日射量と図３!$E$6:$I$34,5,TRUE))))))</f>
        <v/>
      </c>
      <c r="AC3549" s="382" t="str">
        <f t="shared" si="673"/>
        <v/>
      </c>
      <c r="AD3549" s="382" t="str">
        <f t="shared" si="674"/>
        <v/>
      </c>
    </row>
    <row r="3550" spans="11:30" ht="13.5" customHeight="1">
      <c r="K3550" s="4">
        <f t="shared" si="668"/>
        <v>10</v>
      </c>
      <c r="L3550" s="34">
        <v>43399</v>
      </c>
      <c r="M3550" s="4">
        <v>148</v>
      </c>
      <c r="N3550" s="4">
        <v>19</v>
      </c>
      <c r="O3550" s="31">
        <v>0.75</v>
      </c>
      <c r="P3550" s="35">
        <v>17.89</v>
      </c>
      <c r="Q3550" s="36">
        <f t="shared" si="669"/>
        <v>16</v>
      </c>
      <c r="R3550" s="4">
        <f t="shared" si="670"/>
        <v>0</v>
      </c>
      <c r="S3550" s="31">
        <f t="shared" si="675"/>
        <v>0.24079861111111112</v>
      </c>
      <c r="T3550" s="31">
        <f t="shared" si="676"/>
        <v>0.73447916666666668</v>
      </c>
      <c r="U3550" s="4">
        <f t="shared" si="671"/>
        <v>0</v>
      </c>
      <c r="V3550" s="4" t="str">
        <f t="shared" si="667"/>
        <v/>
      </c>
      <c r="W3550" s="18" t="str">
        <f>IF(V3550="","",VLOOKUP(L3550,日射量と図３!$A$4:$C$368,3,TRUE)*238.85/100)</f>
        <v/>
      </c>
      <c r="X3550" s="4" t="str">
        <f t="shared" si="672"/>
        <v/>
      </c>
      <c r="Y3550" s="4" t="str">
        <f t="shared" si="665"/>
        <v/>
      </c>
      <c r="Z3550" s="4" t="str">
        <f t="shared" si="666"/>
        <v/>
      </c>
      <c r="AA3550" s="4" t="str">
        <f>IF($V3550="","",IF(Y3550&lt;36,0,IF(AND(36&lt;=Y3550,Y3550&lt;71),VLOOKUP($W3550,日射量と図３!$E$6:$F$34,2,TRUE),IF(AND(71&lt;=Y3550,Y3550&lt;107),VLOOKUP($W3550,日射量と図３!$E$6:$G$34,3,TRUE),IF(AND(107&lt;=Y3550,Y3550&lt;143),VLOOKUP($W3550,日射量と図３!$E$6:$H$34,4,TRUE),VLOOKUP($W3550,日射量と図３!$E$6:$I$34,5,TRUE))))))</f>
        <v/>
      </c>
      <c r="AB3550" s="4" t="str">
        <f>IF($V3550="","",IF(Z3550&lt;36,0,IF(AND(36&lt;=Z3550,Z3550&lt;71),VLOOKUP($W3550,日射量と図３!$E$6:$F$34,2,TRUE),IF(AND(71&lt;=Z3550,Z3550&lt;107),VLOOKUP($W3550,日射量と図３!$E$6:$G$34,3,TRUE),IF(AND(107&lt;=Z3550,Z3550&lt;143),VLOOKUP($W3550,日射量と図３!$E$6:$H$34,4,TRUE),VLOOKUP($W3550,日射量と図３!$E$6:$I$34,5,TRUE))))))</f>
        <v/>
      </c>
      <c r="AC3550" s="382" t="str">
        <f t="shared" si="673"/>
        <v/>
      </c>
      <c r="AD3550" s="382" t="str">
        <f t="shared" si="674"/>
        <v/>
      </c>
    </row>
    <row r="3551" spans="11:30" ht="13.5" customHeight="1">
      <c r="K3551" s="4">
        <f t="shared" si="668"/>
        <v>10</v>
      </c>
      <c r="L3551" s="34">
        <v>43399</v>
      </c>
      <c r="M3551" s="4">
        <v>148</v>
      </c>
      <c r="N3551" s="4">
        <v>20</v>
      </c>
      <c r="O3551" s="31">
        <v>0.79166666666666663</v>
      </c>
      <c r="P3551" s="35">
        <v>17.07</v>
      </c>
      <c r="Q3551" s="36">
        <f t="shared" si="669"/>
        <v>16</v>
      </c>
      <c r="R3551" s="4">
        <f t="shared" si="670"/>
        <v>0</v>
      </c>
      <c r="S3551" s="31">
        <f t="shared" si="675"/>
        <v>0.24079861111111112</v>
      </c>
      <c r="T3551" s="31">
        <f t="shared" si="676"/>
        <v>0.73447916666666668</v>
      </c>
      <c r="U3551" s="4">
        <f t="shared" si="671"/>
        <v>0</v>
      </c>
      <c r="V3551" s="4" t="str">
        <f t="shared" si="667"/>
        <v/>
      </c>
      <c r="W3551" s="18" t="str">
        <f>IF(V3551="","",VLOOKUP(L3551,日射量と図３!$A$4:$C$368,3,TRUE)*238.85/100)</f>
        <v/>
      </c>
      <c r="X3551" s="4" t="str">
        <f t="shared" si="672"/>
        <v/>
      </c>
      <c r="Y3551" s="4" t="str">
        <f t="shared" ref="Y3551:Y3614" si="677">IF(V3551="","",$AH$30*V3551/(($AG$18/$AH$18)*X3551))</f>
        <v/>
      </c>
      <c r="Z3551" s="4" t="str">
        <f t="shared" ref="Z3551:Z3614" si="678">IF(V3551="","",$AH$30*V3551/(($AG$19/$AH$19)*X3551))</f>
        <v/>
      </c>
      <c r="AA3551" s="4" t="str">
        <f>IF($V3551="","",IF(Y3551&lt;36,0,IF(AND(36&lt;=Y3551,Y3551&lt;71),VLOOKUP($W3551,日射量と図３!$E$6:$F$34,2,TRUE),IF(AND(71&lt;=Y3551,Y3551&lt;107),VLOOKUP($W3551,日射量と図３!$E$6:$G$34,3,TRUE),IF(AND(107&lt;=Y3551,Y3551&lt;143),VLOOKUP($W3551,日射量と図３!$E$6:$H$34,4,TRUE),VLOOKUP($W3551,日射量と図３!$E$6:$I$34,5,TRUE))))))</f>
        <v/>
      </c>
      <c r="AB3551" s="4" t="str">
        <f>IF($V3551="","",IF(Z3551&lt;36,0,IF(AND(36&lt;=Z3551,Z3551&lt;71),VLOOKUP($W3551,日射量と図３!$E$6:$F$34,2,TRUE),IF(AND(71&lt;=Z3551,Z3551&lt;107),VLOOKUP($W3551,日射量と図３!$E$6:$G$34,3,TRUE),IF(AND(107&lt;=Z3551,Z3551&lt;143),VLOOKUP($W3551,日射量と図３!$E$6:$H$34,4,TRUE),VLOOKUP($W3551,日射量と図３!$E$6:$I$34,5,TRUE))))))</f>
        <v/>
      </c>
      <c r="AC3551" s="382" t="str">
        <f t="shared" si="673"/>
        <v/>
      </c>
      <c r="AD3551" s="382" t="str">
        <f t="shared" si="674"/>
        <v/>
      </c>
    </row>
    <row r="3552" spans="11:30" ht="13.5" customHeight="1">
      <c r="K3552" s="4">
        <f t="shared" si="668"/>
        <v>10</v>
      </c>
      <c r="L3552" s="34">
        <v>43399</v>
      </c>
      <c r="M3552" s="4">
        <v>148</v>
      </c>
      <c r="N3552" s="4">
        <v>21</v>
      </c>
      <c r="O3552" s="31">
        <v>0.83333333333333337</v>
      </c>
      <c r="P3552" s="35">
        <v>16.399999999999999</v>
      </c>
      <c r="Q3552" s="36">
        <f t="shared" si="669"/>
        <v>16</v>
      </c>
      <c r="R3552" s="4">
        <f t="shared" si="670"/>
        <v>0</v>
      </c>
      <c r="S3552" s="31">
        <f t="shared" si="675"/>
        <v>0.24079861111111112</v>
      </c>
      <c r="T3552" s="31">
        <f t="shared" si="676"/>
        <v>0.73447916666666668</v>
      </c>
      <c r="U3552" s="4">
        <f t="shared" si="671"/>
        <v>0</v>
      </c>
      <c r="V3552" s="4" t="str">
        <f t="shared" si="667"/>
        <v/>
      </c>
      <c r="W3552" s="18" t="str">
        <f>IF(V3552="","",VLOOKUP(L3552,日射量と図３!$A$4:$C$368,3,TRUE)*238.85/100)</f>
        <v/>
      </c>
      <c r="X3552" s="4" t="str">
        <f t="shared" si="672"/>
        <v/>
      </c>
      <c r="Y3552" s="4" t="str">
        <f t="shared" si="677"/>
        <v/>
      </c>
      <c r="Z3552" s="4" t="str">
        <f t="shared" si="678"/>
        <v/>
      </c>
      <c r="AA3552" s="4" t="str">
        <f>IF($V3552="","",IF(Y3552&lt;36,0,IF(AND(36&lt;=Y3552,Y3552&lt;71),VLOOKUP($W3552,日射量と図３!$E$6:$F$34,2,TRUE),IF(AND(71&lt;=Y3552,Y3552&lt;107),VLOOKUP($W3552,日射量と図３!$E$6:$G$34,3,TRUE),IF(AND(107&lt;=Y3552,Y3552&lt;143),VLOOKUP($W3552,日射量と図３!$E$6:$H$34,4,TRUE),VLOOKUP($W3552,日射量と図３!$E$6:$I$34,5,TRUE))))))</f>
        <v/>
      </c>
      <c r="AB3552" s="4" t="str">
        <f>IF($V3552="","",IF(Z3552&lt;36,0,IF(AND(36&lt;=Z3552,Z3552&lt;71),VLOOKUP($W3552,日射量と図３!$E$6:$F$34,2,TRUE),IF(AND(71&lt;=Z3552,Z3552&lt;107),VLOOKUP($W3552,日射量と図３!$E$6:$G$34,3,TRUE),IF(AND(107&lt;=Z3552,Z3552&lt;143),VLOOKUP($W3552,日射量と図３!$E$6:$H$34,4,TRUE),VLOOKUP($W3552,日射量と図３!$E$6:$I$34,5,TRUE))))))</f>
        <v/>
      </c>
      <c r="AC3552" s="382" t="str">
        <f t="shared" si="673"/>
        <v/>
      </c>
      <c r="AD3552" s="382" t="str">
        <f t="shared" si="674"/>
        <v/>
      </c>
    </row>
    <row r="3553" spans="11:30" ht="13.5" customHeight="1">
      <c r="K3553" s="4">
        <f t="shared" si="668"/>
        <v>10</v>
      </c>
      <c r="L3553" s="34">
        <v>43399</v>
      </c>
      <c r="M3553" s="4">
        <v>148</v>
      </c>
      <c r="N3553" s="4">
        <v>22</v>
      </c>
      <c r="O3553" s="31">
        <v>0.875</v>
      </c>
      <c r="P3553" s="35">
        <v>15.95</v>
      </c>
      <c r="Q3553" s="36">
        <f t="shared" si="669"/>
        <v>16</v>
      </c>
      <c r="R3553" s="4">
        <f t="shared" si="670"/>
        <v>5.0000000000000711E-2</v>
      </c>
      <c r="S3553" s="31">
        <f t="shared" si="675"/>
        <v>0.24079861111111112</v>
      </c>
      <c r="T3553" s="31">
        <f t="shared" si="676"/>
        <v>0.73447916666666668</v>
      </c>
      <c r="U3553" s="4">
        <f t="shared" si="671"/>
        <v>0</v>
      </c>
      <c r="V3553" s="4" t="str">
        <f t="shared" si="667"/>
        <v/>
      </c>
      <c r="W3553" s="18" t="str">
        <f>IF(V3553="","",VLOOKUP(L3553,日射量と図３!$A$4:$C$368,3,TRUE)*238.85/100)</f>
        <v/>
      </c>
      <c r="X3553" s="4" t="str">
        <f t="shared" si="672"/>
        <v/>
      </c>
      <c r="Y3553" s="4" t="str">
        <f t="shared" si="677"/>
        <v/>
      </c>
      <c r="Z3553" s="4" t="str">
        <f t="shared" si="678"/>
        <v/>
      </c>
      <c r="AA3553" s="4" t="str">
        <f>IF($V3553="","",IF(Y3553&lt;36,0,IF(AND(36&lt;=Y3553,Y3553&lt;71),VLOOKUP($W3553,日射量と図３!$E$6:$F$34,2,TRUE),IF(AND(71&lt;=Y3553,Y3553&lt;107),VLOOKUP($W3553,日射量と図３!$E$6:$G$34,3,TRUE),IF(AND(107&lt;=Y3553,Y3553&lt;143),VLOOKUP($W3553,日射量と図３!$E$6:$H$34,4,TRUE),VLOOKUP($W3553,日射量と図３!$E$6:$I$34,5,TRUE))))))</f>
        <v/>
      </c>
      <c r="AB3553" s="4" t="str">
        <f>IF($V3553="","",IF(Z3553&lt;36,0,IF(AND(36&lt;=Z3553,Z3553&lt;71),VLOOKUP($W3553,日射量と図３!$E$6:$F$34,2,TRUE),IF(AND(71&lt;=Z3553,Z3553&lt;107),VLOOKUP($W3553,日射量と図３!$E$6:$G$34,3,TRUE),IF(AND(107&lt;=Z3553,Z3553&lt;143),VLOOKUP($W3553,日射量と図３!$E$6:$H$34,4,TRUE),VLOOKUP($W3553,日射量と図３!$E$6:$I$34,5,TRUE))))))</f>
        <v/>
      </c>
      <c r="AC3553" s="382" t="str">
        <f t="shared" si="673"/>
        <v/>
      </c>
      <c r="AD3553" s="382" t="str">
        <f t="shared" si="674"/>
        <v/>
      </c>
    </row>
    <row r="3554" spans="11:30" ht="13.5" customHeight="1">
      <c r="K3554" s="4">
        <f t="shared" si="668"/>
        <v>10</v>
      </c>
      <c r="L3554" s="34">
        <v>43399</v>
      </c>
      <c r="M3554" s="4">
        <v>148</v>
      </c>
      <c r="N3554" s="4">
        <v>23</v>
      </c>
      <c r="O3554" s="31">
        <v>0.91666666666666663</v>
      </c>
      <c r="P3554" s="35">
        <v>15.440000000000001</v>
      </c>
      <c r="Q3554" s="36">
        <f t="shared" si="669"/>
        <v>13</v>
      </c>
      <c r="R3554" s="4">
        <f t="shared" si="670"/>
        <v>0</v>
      </c>
      <c r="S3554" s="31">
        <f t="shared" si="675"/>
        <v>0.24079861111111112</v>
      </c>
      <c r="T3554" s="31">
        <f t="shared" si="676"/>
        <v>0.73447916666666668</v>
      </c>
      <c r="U3554" s="4">
        <f t="shared" si="671"/>
        <v>0</v>
      </c>
      <c r="V3554" s="4" t="str">
        <f t="shared" si="667"/>
        <v/>
      </c>
      <c r="W3554" s="18" t="str">
        <f>IF(V3554="","",VLOOKUP(L3554,日射量と図３!$A$4:$C$368,3,TRUE)*238.85/100)</f>
        <v/>
      </c>
      <c r="X3554" s="4" t="str">
        <f t="shared" si="672"/>
        <v/>
      </c>
      <c r="Y3554" s="4" t="str">
        <f t="shared" si="677"/>
        <v/>
      </c>
      <c r="Z3554" s="4" t="str">
        <f t="shared" si="678"/>
        <v/>
      </c>
      <c r="AA3554" s="4" t="str">
        <f>IF($V3554="","",IF(Y3554&lt;36,0,IF(AND(36&lt;=Y3554,Y3554&lt;71),VLOOKUP($W3554,日射量と図３!$E$6:$F$34,2,TRUE),IF(AND(71&lt;=Y3554,Y3554&lt;107),VLOOKUP($W3554,日射量と図３!$E$6:$G$34,3,TRUE),IF(AND(107&lt;=Y3554,Y3554&lt;143),VLOOKUP($W3554,日射量と図３!$E$6:$H$34,4,TRUE),VLOOKUP($W3554,日射量と図３!$E$6:$I$34,5,TRUE))))))</f>
        <v/>
      </c>
      <c r="AB3554" s="4" t="str">
        <f>IF($V3554="","",IF(Z3554&lt;36,0,IF(AND(36&lt;=Z3554,Z3554&lt;71),VLOOKUP($W3554,日射量と図３!$E$6:$F$34,2,TRUE),IF(AND(71&lt;=Z3554,Z3554&lt;107),VLOOKUP($W3554,日射量と図３!$E$6:$G$34,3,TRUE),IF(AND(107&lt;=Z3554,Z3554&lt;143),VLOOKUP($W3554,日射量と図３!$E$6:$H$34,4,TRUE),VLOOKUP($W3554,日射量と図３!$E$6:$I$34,5,TRUE))))))</f>
        <v/>
      </c>
      <c r="AC3554" s="382" t="str">
        <f t="shared" si="673"/>
        <v/>
      </c>
      <c r="AD3554" s="382" t="str">
        <f t="shared" si="674"/>
        <v/>
      </c>
    </row>
    <row r="3555" spans="11:30" ht="13.5" customHeight="1">
      <c r="K3555" s="4">
        <f t="shared" si="668"/>
        <v>10</v>
      </c>
      <c r="L3555" s="34">
        <v>43399</v>
      </c>
      <c r="M3555" s="4">
        <v>148</v>
      </c>
      <c r="N3555" s="4">
        <v>24</v>
      </c>
      <c r="O3555" s="31">
        <v>0.95833333333333337</v>
      </c>
      <c r="P3555" s="35">
        <v>15.05</v>
      </c>
      <c r="Q3555" s="36">
        <f t="shared" si="669"/>
        <v>13</v>
      </c>
      <c r="R3555" s="4">
        <f t="shared" si="670"/>
        <v>0</v>
      </c>
      <c r="S3555" s="31">
        <f t="shared" si="675"/>
        <v>0.24079861111111112</v>
      </c>
      <c r="T3555" s="31">
        <f t="shared" si="676"/>
        <v>0.73447916666666668</v>
      </c>
      <c r="U3555" s="4">
        <f t="shared" si="671"/>
        <v>0</v>
      </c>
      <c r="V3555" s="4" t="str">
        <f t="shared" si="667"/>
        <v/>
      </c>
      <c r="W3555" s="18" t="str">
        <f>IF(V3555="","",VLOOKUP(L3555,日射量と図３!$A$4:$C$368,3,TRUE)*238.85/100)</f>
        <v/>
      </c>
      <c r="X3555" s="4" t="str">
        <f t="shared" si="672"/>
        <v/>
      </c>
      <c r="Y3555" s="4" t="str">
        <f t="shared" si="677"/>
        <v/>
      </c>
      <c r="Z3555" s="4" t="str">
        <f t="shared" si="678"/>
        <v/>
      </c>
      <c r="AA3555" s="4" t="str">
        <f>IF($V3555="","",IF(Y3555&lt;36,0,IF(AND(36&lt;=Y3555,Y3555&lt;71),VLOOKUP($W3555,日射量と図３!$E$6:$F$34,2,TRUE),IF(AND(71&lt;=Y3555,Y3555&lt;107),VLOOKUP($W3555,日射量と図３!$E$6:$G$34,3,TRUE),IF(AND(107&lt;=Y3555,Y3555&lt;143),VLOOKUP($W3555,日射量と図３!$E$6:$H$34,4,TRUE),VLOOKUP($W3555,日射量と図３!$E$6:$I$34,5,TRUE))))))</f>
        <v/>
      </c>
      <c r="AB3555" s="4" t="str">
        <f>IF($V3555="","",IF(Z3555&lt;36,0,IF(AND(36&lt;=Z3555,Z3555&lt;71),VLOOKUP($W3555,日射量と図３!$E$6:$F$34,2,TRUE),IF(AND(71&lt;=Z3555,Z3555&lt;107),VLOOKUP($W3555,日射量と図３!$E$6:$G$34,3,TRUE),IF(AND(107&lt;=Z3555,Z3555&lt;143),VLOOKUP($W3555,日射量と図３!$E$6:$H$34,4,TRUE),VLOOKUP($W3555,日射量と図３!$E$6:$I$34,5,TRUE))))))</f>
        <v/>
      </c>
      <c r="AC3555" s="382" t="str">
        <f t="shared" si="673"/>
        <v/>
      </c>
      <c r="AD3555" s="382" t="str">
        <f t="shared" si="674"/>
        <v/>
      </c>
    </row>
    <row r="3556" spans="11:30" ht="13.5" customHeight="1">
      <c r="K3556" s="4">
        <f t="shared" si="668"/>
        <v>10</v>
      </c>
      <c r="L3556" s="34">
        <v>43400</v>
      </c>
      <c r="M3556" s="4">
        <v>149</v>
      </c>
      <c r="N3556" s="4">
        <v>1</v>
      </c>
      <c r="O3556" s="31">
        <v>0</v>
      </c>
      <c r="P3556" s="35">
        <v>14.7</v>
      </c>
      <c r="Q3556" s="36">
        <f t="shared" si="669"/>
        <v>13</v>
      </c>
      <c r="R3556" s="4">
        <f t="shared" si="670"/>
        <v>0</v>
      </c>
      <c r="S3556" s="31">
        <f t="shared" si="675"/>
        <v>0.24079861111111112</v>
      </c>
      <c r="T3556" s="31">
        <f t="shared" si="676"/>
        <v>0.73447916666666668</v>
      </c>
      <c r="U3556" s="4">
        <f t="shared" si="671"/>
        <v>0</v>
      </c>
      <c r="V3556" s="4">
        <f t="shared" si="667"/>
        <v>1.7599999999999998</v>
      </c>
      <c r="W3556" s="18">
        <f>IF(V3556="","",VLOOKUP(L3556,日射量と図３!$A$4:$C$368,3,TRUE)*238.85/100)</f>
        <v>33.439</v>
      </c>
      <c r="X3556" s="4">
        <f t="shared" si="672"/>
        <v>12</v>
      </c>
      <c r="Y3556" s="4">
        <f t="shared" si="677"/>
        <v>0.9169379999999997</v>
      </c>
      <c r="Z3556" s="4">
        <f t="shared" si="678"/>
        <v>1.0336391999999999</v>
      </c>
      <c r="AA3556" s="4">
        <f>IF($V3556="","",IF(Y3556&lt;36,0,IF(AND(36&lt;=Y3556,Y3556&lt;71),VLOOKUP($W3556,日射量と図３!$E$6:$F$34,2,TRUE),IF(AND(71&lt;=Y3556,Y3556&lt;107),VLOOKUP($W3556,日射量と図３!$E$6:$G$34,3,TRUE),IF(AND(107&lt;=Y3556,Y3556&lt;143),VLOOKUP($W3556,日射量と図３!$E$6:$H$34,4,TRUE),VLOOKUP($W3556,日射量と図３!$E$6:$I$34,5,TRUE))))))</f>
        <v>0</v>
      </c>
      <c r="AB3556" s="4">
        <f>IF($V3556="","",IF(Z3556&lt;36,0,IF(AND(36&lt;=Z3556,Z3556&lt;71),VLOOKUP($W3556,日射量と図３!$E$6:$F$34,2,TRUE),IF(AND(71&lt;=Z3556,Z3556&lt;107),VLOOKUP($W3556,日射量と図３!$E$6:$G$34,3,TRUE),IF(AND(107&lt;=Z3556,Z3556&lt;143),VLOOKUP($W3556,日射量と図３!$E$6:$H$34,4,TRUE),VLOOKUP($W3556,日射量と図３!$E$6:$I$34,5,TRUE))))))</f>
        <v>0</v>
      </c>
      <c r="AC3556" s="382">
        <f t="shared" si="673"/>
        <v>0</v>
      </c>
      <c r="AD3556" s="382">
        <f t="shared" si="674"/>
        <v>0</v>
      </c>
    </row>
    <row r="3557" spans="11:30" ht="13.5" customHeight="1">
      <c r="K3557" s="4">
        <f t="shared" si="668"/>
        <v>10</v>
      </c>
      <c r="L3557" s="34">
        <v>43400</v>
      </c>
      <c r="M3557" s="4">
        <v>149</v>
      </c>
      <c r="N3557" s="4">
        <v>2</v>
      </c>
      <c r="O3557" s="31">
        <v>4.1666666666666664E-2</v>
      </c>
      <c r="P3557" s="35">
        <v>14.45</v>
      </c>
      <c r="Q3557" s="36">
        <f t="shared" si="669"/>
        <v>13</v>
      </c>
      <c r="R3557" s="4">
        <f t="shared" si="670"/>
        <v>0</v>
      </c>
      <c r="S3557" s="31">
        <f t="shared" si="675"/>
        <v>0.24079861111111112</v>
      </c>
      <c r="T3557" s="31">
        <f t="shared" si="676"/>
        <v>0.73447916666666668</v>
      </c>
      <c r="U3557" s="4">
        <f t="shared" si="671"/>
        <v>0</v>
      </c>
      <c r="V3557" s="4" t="str">
        <f t="shared" si="667"/>
        <v/>
      </c>
      <c r="W3557" s="18" t="str">
        <f>IF(V3557="","",VLOOKUP(L3557,日射量と図３!$A$4:$C$368,3,TRUE)*238.85/100)</f>
        <v/>
      </c>
      <c r="X3557" s="4" t="str">
        <f t="shared" si="672"/>
        <v/>
      </c>
      <c r="Y3557" s="4" t="str">
        <f t="shared" si="677"/>
        <v/>
      </c>
      <c r="Z3557" s="4" t="str">
        <f t="shared" si="678"/>
        <v/>
      </c>
      <c r="AA3557" s="4" t="str">
        <f>IF($V3557="","",IF(Y3557&lt;36,0,IF(AND(36&lt;=Y3557,Y3557&lt;71),VLOOKUP($W3557,日射量と図３!$E$6:$F$34,2,TRUE),IF(AND(71&lt;=Y3557,Y3557&lt;107),VLOOKUP($W3557,日射量と図３!$E$6:$G$34,3,TRUE),IF(AND(107&lt;=Y3557,Y3557&lt;143),VLOOKUP($W3557,日射量と図３!$E$6:$H$34,4,TRUE),VLOOKUP($W3557,日射量と図３!$E$6:$I$34,5,TRUE))))))</f>
        <v/>
      </c>
      <c r="AB3557" s="4" t="str">
        <f>IF($V3557="","",IF(Z3557&lt;36,0,IF(AND(36&lt;=Z3557,Z3557&lt;71),VLOOKUP($W3557,日射量と図３!$E$6:$F$34,2,TRUE),IF(AND(71&lt;=Z3557,Z3557&lt;107),VLOOKUP($W3557,日射量と図３!$E$6:$G$34,3,TRUE),IF(AND(107&lt;=Z3557,Z3557&lt;143),VLOOKUP($W3557,日射量と図３!$E$6:$H$34,4,TRUE),VLOOKUP($W3557,日射量と図３!$E$6:$I$34,5,TRUE))))))</f>
        <v/>
      </c>
      <c r="AC3557" s="382" t="str">
        <f t="shared" si="673"/>
        <v/>
      </c>
      <c r="AD3557" s="382" t="str">
        <f t="shared" si="674"/>
        <v/>
      </c>
    </row>
    <row r="3558" spans="11:30" ht="13.5" customHeight="1">
      <c r="K3558" s="4">
        <f t="shared" si="668"/>
        <v>10</v>
      </c>
      <c r="L3558" s="34">
        <v>43400</v>
      </c>
      <c r="M3558" s="4">
        <v>149</v>
      </c>
      <c r="N3558" s="4">
        <v>3</v>
      </c>
      <c r="O3558" s="31">
        <v>8.3333333333333329E-2</v>
      </c>
      <c r="P3558" s="35">
        <v>14.26</v>
      </c>
      <c r="Q3558" s="36">
        <f t="shared" si="669"/>
        <v>13</v>
      </c>
      <c r="R3558" s="4">
        <f t="shared" si="670"/>
        <v>0</v>
      </c>
      <c r="S3558" s="31">
        <f t="shared" si="675"/>
        <v>0.24079861111111112</v>
      </c>
      <c r="T3558" s="31">
        <f t="shared" si="676"/>
        <v>0.73447916666666668</v>
      </c>
      <c r="U3558" s="4">
        <f t="shared" si="671"/>
        <v>0</v>
      </c>
      <c r="V3558" s="4" t="str">
        <f t="shared" si="667"/>
        <v/>
      </c>
      <c r="W3558" s="18" t="str">
        <f>IF(V3558="","",VLOOKUP(L3558,日射量と図３!$A$4:$C$368,3,TRUE)*238.85/100)</f>
        <v/>
      </c>
      <c r="X3558" s="4" t="str">
        <f t="shared" si="672"/>
        <v/>
      </c>
      <c r="Y3558" s="4" t="str">
        <f t="shared" si="677"/>
        <v/>
      </c>
      <c r="Z3558" s="4" t="str">
        <f t="shared" si="678"/>
        <v/>
      </c>
      <c r="AA3558" s="4" t="str">
        <f>IF($V3558="","",IF(Y3558&lt;36,0,IF(AND(36&lt;=Y3558,Y3558&lt;71),VLOOKUP($W3558,日射量と図３!$E$6:$F$34,2,TRUE),IF(AND(71&lt;=Y3558,Y3558&lt;107),VLOOKUP($W3558,日射量と図３!$E$6:$G$34,3,TRUE),IF(AND(107&lt;=Y3558,Y3558&lt;143),VLOOKUP($W3558,日射量と図３!$E$6:$H$34,4,TRUE),VLOOKUP($W3558,日射量と図３!$E$6:$I$34,5,TRUE))))))</f>
        <v/>
      </c>
      <c r="AB3558" s="4" t="str">
        <f>IF($V3558="","",IF(Z3558&lt;36,0,IF(AND(36&lt;=Z3558,Z3558&lt;71),VLOOKUP($W3558,日射量と図３!$E$6:$F$34,2,TRUE),IF(AND(71&lt;=Z3558,Z3558&lt;107),VLOOKUP($W3558,日射量と図３!$E$6:$G$34,3,TRUE),IF(AND(107&lt;=Z3558,Z3558&lt;143),VLOOKUP($W3558,日射量と図３!$E$6:$H$34,4,TRUE),VLOOKUP($W3558,日射量と図３!$E$6:$I$34,5,TRUE))))))</f>
        <v/>
      </c>
      <c r="AC3558" s="382" t="str">
        <f t="shared" si="673"/>
        <v/>
      </c>
      <c r="AD3558" s="382" t="str">
        <f t="shared" si="674"/>
        <v/>
      </c>
    </row>
    <row r="3559" spans="11:30" ht="13.5" customHeight="1">
      <c r="K3559" s="4">
        <f t="shared" si="668"/>
        <v>10</v>
      </c>
      <c r="L3559" s="34">
        <v>43400</v>
      </c>
      <c r="M3559" s="4">
        <v>149</v>
      </c>
      <c r="N3559" s="4">
        <v>4</v>
      </c>
      <c r="O3559" s="31">
        <v>0.125</v>
      </c>
      <c r="P3559" s="35">
        <v>14.01</v>
      </c>
      <c r="Q3559" s="36">
        <f t="shared" si="669"/>
        <v>13</v>
      </c>
      <c r="R3559" s="4">
        <f t="shared" si="670"/>
        <v>0</v>
      </c>
      <c r="S3559" s="31">
        <f t="shared" si="675"/>
        <v>0.24079861111111112</v>
      </c>
      <c r="T3559" s="31">
        <f t="shared" si="676"/>
        <v>0.73447916666666668</v>
      </c>
      <c r="U3559" s="4">
        <f t="shared" si="671"/>
        <v>0</v>
      </c>
      <c r="V3559" s="4" t="str">
        <f t="shared" si="667"/>
        <v/>
      </c>
      <c r="W3559" s="18" t="str">
        <f>IF(V3559="","",VLOOKUP(L3559,日射量と図３!$A$4:$C$368,3,TRUE)*238.85/100)</f>
        <v/>
      </c>
      <c r="X3559" s="4" t="str">
        <f t="shared" si="672"/>
        <v/>
      </c>
      <c r="Y3559" s="4" t="str">
        <f t="shared" si="677"/>
        <v/>
      </c>
      <c r="Z3559" s="4" t="str">
        <f t="shared" si="678"/>
        <v/>
      </c>
      <c r="AA3559" s="4" t="str">
        <f>IF($V3559="","",IF(Y3559&lt;36,0,IF(AND(36&lt;=Y3559,Y3559&lt;71),VLOOKUP($W3559,日射量と図３!$E$6:$F$34,2,TRUE),IF(AND(71&lt;=Y3559,Y3559&lt;107),VLOOKUP($W3559,日射量と図３!$E$6:$G$34,3,TRUE),IF(AND(107&lt;=Y3559,Y3559&lt;143),VLOOKUP($W3559,日射量と図３!$E$6:$H$34,4,TRUE),VLOOKUP($W3559,日射量と図３!$E$6:$I$34,5,TRUE))))))</f>
        <v/>
      </c>
      <c r="AB3559" s="4" t="str">
        <f>IF($V3559="","",IF(Z3559&lt;36,0,IF(AND(36&lt;=Z3559,Z3559&lt;71),VLOOKUP($W3559,日射量と図３!$E$6:$F$34,2,TRUE),IF(AND(71&lt;=Z3559,Z3559&lt;107),VLOOKUP($W3559,日射量と図３!$E$6:$G$34,3,TRUE),IF(AND(107&lt;=Z3559,Z3559&lt;143),VLOOKUP($W3559,日射量と図３!$E$6:$H$34,4,TRUE),VLOOKUP($W3559,日射量と図３!$E$6:$I$34,5,TRUE))))))</f>
        <v/>
      </c>
      <c r="AC3559" s="382" t="str">
        <f t="shared" si="673"/>
        <v/>
      </c>
      <c r="AD3559" s="382" t="str">
        <f t="shared" si="674"/>
        <v/>
      </c>
    </row>
    <row r="3560" spans="11:30" ht="13.5" customHeight="1">
      <c r="K3560" s="4">
        <f t="shared" si="668"/>
        <v>10</v>
      </c>
      <c r="L3560" s="34">
        <v>43400</v>
      </c>
      <c r="M3560" s="4">
        <v>149</v>
      </c>
      <c r="N3560" s="4">
        <v>5</v>
      </c>
      <c r="O3560" s="31">
        <v>0.16666666666666666</v>
      </c>
      <c r="P3560" s="35">
        <v>13.910000000000002</v>
      </c>
      <c r="Q3560" s="36">
        <f t="shared" si="669"/>
        <v>15</v>
      </c>
      <c r="R3560" s="4">
        <f t="shared" si="670"/>
        <v>1.0899999999999981</v>
      </c>
      <c r="S3560" s="31">
        <f t="shared" si="675"/>
        <v>0.24079861111111112</v>
      </c>
      <c r="T3560" s="31">
        <f t="shared" si="676"/>
        <v>0.73447916666666668</v>
      </c>
      <c r="U3560" s="4">
        <f t="shared" si="671"/>
        <v>0</v>
      </c>
      <c r="V3560" s="4" t="str">
        <f t="shared" ref="V3560:V3623" si="679">IF(N3560=1,SUM(U3560:U3583),"")</f>
        <v/>
      </c>
      <c r="W3560" s="18" t="str">
        <f>IF(V3560="","",VLOOKUP(L3560,日射量と図３!$A$4:$C$368,3,TRUE)*238.85/100)</f>
        <v/>
      </c>
      <c r="X3560" s="4" t="str">
        <f t="shared" si="672"/>
        <v/>
      </c>
      <c r="Y3560" s="4" t="str">
        <f t="shared" si="677"/>
        <v/>
      </c>
      <c r="Z3560" s="4" t="str">
        <f t="shared" si="678"/>
        <v/>
      </c>
      <c r="AA3560" s="4" t="str">
        <f>IF($V3560="","",IF(Y3560&lt;36,0,IF(AND(36&lt;=Y3560,Y3560&lt;71),VLOOKUP($W3560,日射量と図３!$E$6:$F$34,2,TRUE),IF(AND(71&lt;=Y3560,Y3560&lt;107),VLOOKUP($W3560,日射量と図３!$E$6:$G$34,3,TRUE),IF(AND(107&lt;=Y3560,Y3560&lt;143),VLOOKUP($W3560,日射量と図３!$E$6:$H$34,4,TRUE),VLOOKUP($W3560,日射量と図３!$E$6:$I$34,5,TRUE))))))</f>
        <v/>
      </c>
      <c r="AB3560" s="4" t="str">
        <f>IF($V3560="","",IF(Z3560&lt;36,0,IF(AND(36&lt;=Z3560,Z3560&lt;71),VLOOKUP($W3560,日射量と図３!$E$6:$F$34,2,TRUE),IF(AND(71&lt;=Z3560,Z3560&lt;107),VLOOKUP($W3560,日射量と図３!$E$6:$G$34,3,TRUE),IF(AND(107&lt;=Z3560,Z3560&lt;143),VLOOKUP($W3560,日射量と図３!$E$6:$H$34,4,TRUE),VLOOKUP($W3560,日射量と図３!$E$6:$I$34,5,TRUE))))))</f>
        <v/>
      </c>
      <c r="AC3560" s="382" t="str">
        <f t="shared" si="673"/>
        <v/>
      </c>
      <c r="AD3560" s="382" t="str">
        <f t="shared" si="674"/>
        <v/>
      </c>
    </row>
    <row r="3561" spans="11:30" ht="13.5" customHeight="1">
      <c r="K3561" s="4">
        <f t="shared" si="668"/>
        <v>10</v>
      </c>
      <c r="L3561" s="34">
        <v>43400</v>
      </c>
      <c r="M3561" s="4">
        <v>149</v>
      </c>
      <c r="N3561" s="4">
        <v>6</v>
      </c>
      <c r="O3561" s="31">
        <v>0.20833333333333334</v>
      </c>
      <c r="P3561" s="35">
        <v>13.540000000000001</v>
      </c>
      <c r="Q3561" s="36">
        <f t="shared" si="669"/>
        <v>15</v>
      </c>
      <c r="R3561" s="4">
        <f t="shared" si="670"/>
        <v>1.4599999999999991</v>
      </c>
      <c r="S3561" s="31">
        <f t="shared" si="675"/>
        <v>0.24079861111111112</v>
      </c>
      <c r="T3561" s="31">
        <f t="shared" si="676"/>
        <v>0.73447916666666668</v>
      </c>
      <c r="U3561" s="4">
        <f t="shared" si="671"/>
        <v>0</v>
      </c>
      <c r="V3561" s="4" t="str">
        <f t="shared" si="679"/>
        <v/>
      </c>
      <c r="W3561" s="18" t="str">
        <f>IF(V3561="","",VLOOKUP(L3561,日射量と図３!$A$4:$C$368,3,TRUE)*238.85/100)</f>
        <v/>
      </c>
      <c r="X3561" s="4" t="str">
        <f t="shared" si="672"/>
        <v/>
      </c>
      <c r="Y3561" s="4" t="str">
        <f t="shared" si="677"/>
        <v/>
      </c>
      <c r="Z3561" s="4" t="str">
        <f t="shared" si="678"/>
        <v/>
      </c>
      <c r="AA3561" s="4" t="str">
        <f>IF($V3561="","",IF(Y3561&lt;36,0,IF(AND(36&lt;=Y3561,Y3561&lt;71),VLOOKUP($W3561,日射量と図３!$E$6:$F$34,2,TRUE),IF(AND(71&lt;=Y3561,Y3561&lt;107),VLOOKUP($W3561,日射量と図３!$E$6:$G$34,3,TRUE),IF(AND(107&lt;=Y3561,Y3561&lt;143),VLOOKUP($W3561,日射量と図３!$E$6:$H$34,4,TRUE),VLOOKUP($W3561,日射量と図３!$E$6:$I$34,5,TRUE))))))</f>
        <v/>
      </c>
      <c r="AB3561" s="4" t="str">
        <f>IF($V3561="","",IF(Z3561&lt;36,0,IF(AND(36&lt;=Z3561,Z3561&lt;71),VLOOKUP($W3561,日射量と図３!$E$6:$F$34,2,TRUE),IF(AND(71&lt;=Z3561,Z3561&lt;107),VLOOKUP($W3561,日射量と図３!$E$6:$G$34,3,TRUE),IF(AND(107&lt;=Z3561,Z3561&lt;143),VLOOKUP($W3561,日射量と図３!$E$6:$H$34,4,TRUE),VLOOKUP($W3561,日射量と図３!$E$6:$I$34,5,TRUE))))))</f>
        <v/>
      </c>
      <c r="AC3561" s="382" t="str">
        <f t="shared" si="673"/>
        <v/>
      </c>
      <c r="AD3561" s="382" t="str">
        <f t="shared" si="674"/>
        <v/>
      </c>
    </row>
    <row r="3562" spans="11:30" ht="13.5" customHeight="1">
      <c r="K3562" s="4">
        <f t="shared" si="668"/>
        <v>10</v>
      </c>
      <c r="L3562" s="34">
        <v>43400</v>
      </c>
      <c r="M3562" s="4">
        <v>149</v>
      </c>
      <c r="N3562" s="4">
        <v>7</v>
      </c>
      <c r="O3562" s="31">
        <v>0.25</v>
      </c>
      <c r="P3562" s="35">
        <v>13.24</v>
      </c>
      <c r="Q3562" s="36">
        <f t="shared" si="669"/>
        <v>15</v>
      </c>
      <c r="R3562" s="4">
        <f t="shared" si="670"/>
        <v>1.7599999999999998</v>
      </c>
      <c r="S3562" s="31">
        <f t="shared" si="675"/>
        <v>0.24079861111111112</v>
      </c>
      <c r="T3562" s="31">
        <f t="shared" si="676"/>
        <v>0.73447916666666668</v>
      </c>
      <c r="U3562" s="4">
        <f t="shared" si="671"/>
        <v>1.7599999999999998</v>
      </c>
      <c r="V3562" s="4" t="str">
        <f t="shared" si="679"/>
        <v/>
      </c>
      <c r="W3562" s="18" t="str">
        <f>IF(V3562="","",VLOOKUP(L3562,日射量と図３!$A$4:$C$368,3,TRUE)*238.85/100)</f>
        <v/>
      </c>
      <c r="X3562" s="4" t="str">
        <f t="shared" si="672"/>
        <v/>
      </c>
      <c r="Y3562" s="4" t="str">
        <f t="shared" si="677"/>
        <v/>
      </c>
      <c r="Z3562" s="4" t="str">
        <f t="shared" si="678"/>
        <v/>
      </c>
      <c r="AA3562" s="4" t="str">
        <f>IF($V3562="","",IF(Y3562&lt;36,0,IF(AND(36&lt;=Y3562,Y3562&lt;71),VLOOKUP($W3562,日射量と図３!$E$6:$F$34,2,TRUE),IF(AND(71&lt;=Y3562,Y3562&lt;107),VLOOKUP($W3562,日射量と図３!$E$6:$G$34,3,TRUE),IF(AND(107&lt;=Y3562,Y3562&lt;143),VLOOKUP($W3562,日射量と図３!$E$6:$H$34,4,TRUE),VLOOKUP($W3562,日射量と図３!$E$6:$I$34,5,TRUE))))))</f>
        <v/>
      </c>
      <c r="AB3562" s="4" t="str">
        <f>IF($V3562="","",IF(Z3562&lt;36,0,IF(AND(36&lt;=Z3562,Z3562&lt;71),VLOOKUP($W3562,日射量と図３!$E$6:$F$34,2,TRUE),IF(AND(71&lt;=Z3562,Z3562&lt;107),VLOOKUP($W3562,日射量と図３!$E$6:$G$34,3,TRUE),IF(AND(107&lt;=Z3562,Z3562&lt;143),VLOOKUP($W3562,日射量と図３!$E$6:$H$34,4,TRUE),VLOOKUP($W3562,日射量と図３!$E$6:$I$34,5,TRUE))))))</f>
        <v/>
      </c>
      <c r="AC3562" s="382" t="str">
        <f t="shared" si="673"/>
        <v/>
      </c>
      <c r="AD3562" s="382" t="str">
        <f t="shared" si="674"/>
        <v/>
      </c>
    </row>
    <row r="3563" spans="11:30" ht="13.5" customHeight="1">
      <c r="K3563" s="4">
        <f t="shared" si="668"/>
        <v>10</v>
      </c>
      <c r="L3563" s="34">
        <v>43400</v>
      </c>
      <c r="M3563" s="4">
        <v>149</v>
      </c>
      <c r="N3563" s="4">
        <v>8</v>
      </c>
      <c r="O3563" s="31">
        <v>0.29166666666666669</v>
      </c>
      <c r="P3563" s="35">
        <v>13.780000000000001</v>
      </c>
      <c r="Q3563" s="36">
        <f t="shared" si="669"/>
        <v>12</v>
      </c>
      <c r="R3563" s="4">
        <f t="shared" si="670"/>
        <v>0</v>
      </c>
      <c r="S3563" s="31">
        <f t="shared" si="675"/>
        <v>0.24079861111111112</v>
      </c>
      <c r="T3563" s="31">
        <f t="shared" si="676"/>
        <v>0.73447916666666668</v>
      </c>
      <c r="U3563" s="4">
        <f t="shared" si="671"/>
        <v>0</v>
      </c>
      <c r="V3563" s="4" t="str">
        <f t="shared" si="679"/>
        <v/>
      </c>
      <c r="W3563" s="18" t="str">
        <f>IF(V3563="","",VLOOKUP(L3563,日射量と図３!$A$4:$C$368,3,TRUE)*238.85/100)</f>
        <v/>
      </c>
      <c r="X3563" s="4" t="str">
        <f t="shared" si="672"/>
        <v/>
      </c>
      <c r="Y3563" s="4" t="str">
        <f t="shared" si="677"/>
        <v/>
      </c>
      <c r="Z3563" s="4" t="str">
        <f t="shared" si="678"/>
        <v/>
      </c>
      <c r="AA3563" s="4" t="str">
        <f>IF($V3563="","",IF(Y3563&lt;36,0,IF(AND(36&lt;=Y3563,Y3563&lt;71),VLOOKUP($W3563,日射量と図３!$E$6:$F$34,2,TRUE),IF(AND(71&lt;=Y3563,Y3563&lt;107),VLOOKUP($W3563,日射量と図３!$E$6:$G$34,3,TRUE),IF(AND(107&lt;=Y3563,Y3563&lt;143),VLOOKUP($W3563,日射量と図３!$E$6:$H$34,4,TRUE),VLOOKUP($W3563,日射量と図３!$E$6:$I$34,5,TRUE))))))</f>
        <v/>
      </c>
      <c r="AB3563" s="4" t="str">
        <f>IF($V3563="","",IF(Z3563&lt;36,0,IF(AND(36&lt;=Z3563,Z3563&lt;71),VLOOKUP($W3563,日射量と図３!$E$6:$F$34,2,TRUE),IF(AND(71&lt;=Z3563,Z3563&lt;107),VLOOKUP($W3563,日射量と図３!$E$6:$G$34,3,TRUE),IF(AND(107&lt;=Z3563,Z3563&lt;143),VLOOKUP($W3563,日射量と図３!$E$6:$H$34,4,TRUE),VLOOKUP($W3563,日射量と図３!$E$6:$I$34,5,TRUE))))))</f>
        <v/>
      </c>
      <c r="AC3563" s="382" t="str">
        <f t="shared" si="673"/>
        <v/>
      </c>
      <c r="AD3563" s="382" t="str">
        <f t="shared" si="674"/>
        <v/>
      </c>
    </row>
    <row r="3564" spans="11:30" ht="13.5" customHeight="1">
      <c r="K3564" s="4">
        <f t="shared" si="668"/>
        <v>10</v>
      </c>
      <c r="L3564" s="34">
        <v>43400</v>
      </c>
      <c r="M3564" s="4">
        <v>149</v>
      </c>
      <c r="N3564" s="4">
        <v>9</v>
      </c>
      <c r="O3564" s="31">
        <v>0.33333333333333331</v>
      </c>
      <c r="P3564" s="35">
        <v>15.139999999999997</v>
      </c>
      <c r="Q3564" s="36">
        <f t="shared" si="669"/>
        <v>12</v>
      </c>
      <c r="R3564" s="4">
        <f t="shared" si="670"/>
        <v>0</v>
      </c>
      <c r="S3564" s="31">
        <f t="shared" si="675"/>
        <v>0.24079861111111112</v>
      </c>
      <c r="T3564" s="31">
        <f t="shared" si="676"/>
        <v>0.73447916666666668</v>
      </c>
      <c r="U3564" s="4">
        <f t="shared" si="671"/>
        <v>0</v>
      </c>
      <c r="V3564" s="4" t="str">
        <f t="shared" si="679"/>
        <v/>
      </c>
      <c r="W3564" s="18" t="str">
        <f>IF(V3564="","",VLOOKUP(L3564,日射量と図３!$A$4:$C$368,3,TRUE)*238.85/100)</f>
        <v/>
      </c>
      <c r="X3564" s="4" t="str">
        <f t="shared" si="672"/>
        <v/>
      </c>
      <c r="Y3564" s="4" t="str">
        <f t="shared" si="677"/>
        <v/>
      </c>
      <c r="Z3564" s="4" t="str">
        <f t="shared" si="678"/>
        <v/>
      </c>
      <c r="AA3564" s="4" t="str">
        <f>IF($V3564="","",IF(Y3564&lt;36,0,IF(AND(36&lt;=Y3564,Y3564&lt;71),VLOOKUP($W3564,日射量と図３!$E$6:$F$34,2,TRUE),IF(AND(71&lt;=Y3564,Y3564&lt;107),VLOOKUP($W3564,日射量と図３!$E$6:$G$34,3,TRUE),IF(AND(107&lt;=Y3564,Y3564&lt;143),VLOOKUP($W3564,日射量と図３!$E$6:$H$34,4,TRUE),VLOOKUP($W3564,日射量と図３!$E$6:$I$34,5,TRUE))))))</f>
        <v/>
      </c>
      <c r="AB3564" s="4" t="str">
        <f>IF($V3564="","",IF(Z3564&lt;36,0,IF(AND(36&lt;=Z3564,Z3564&lt;71),VLOOKUP($W3564,日射量と図３!$E$6:$F$34,2,TRUE),IF(AND(71&lt;=Z3564,Z3564&lt;107),VLOOKUP($W3564,日射量と図３!$E$6:$G$34,3,TRUE),IF(AND(107&lt;=Z3564,Z3564&lt;143),VLOOKUP($W3564,日射量と図３!$E$6:$H$34,4,TRUE),VLOOKUP($W3564,日射量と図３!$E$6:$I$34,5,TRUE))))))</f>
        <v/>
      </c>
      <c r="AC3564" s="382" t="str">
        <f t="shared" si="673"/>
        <v/>
      </c>
      <c r="AD3564" s="382" t="str">
        <f t="shared" si="674"/>
        <v/>
      </c>
    </row>
    <row r="3565" spans="11:30" ht="13.5" customHeight="1">
      <c r="K3565" s="4">
        <f t="shared" si="668"/>
        <v>10</v>
      </c>
      <c r="L3565" s="34">
        <v>43400</v>
      </c>
      <c r="M3565" s="4">
        <v>149</v>
      </c>
      <c r="N3565" s="4">
        <v>10</v>
      </c>
      <c r="O3565" s="31">
        <v>0.375</v>
      </c>
      <c r="P3565" s="35">
        <v>16.73</v>
      </c>
      <c r="Q3565" s="36">
        <f t="shared" si="669"/>
        <v>12</v>
      </c>
      <c r="R3565" s="4">
        <f t="shared" si="670"/>
        <v>0</v>
      </c>
      <c r="S3565" s="31">
        <f t="shared" si="675"/>
        <v>0.24079861111111112</v>
      </c>
      <c r="T3565" s="31">
        <f t="shared" si="676"/>
        <v>0.73447916666666668</v>
      </c>
      <c r="U3565" s="4">
        <f t="shared" si="671"/>
        <v>0</v>
      </c>
      <c r="V3565" s="4" t="str">
        <f t="shared" si="679"/>
        <v/>
      </c>
      <c r="W3565" s="18" t="str">
        <f>IF(V3565="","",VLOOKUP(L3565,日射量と図３!$A$4:$C$368,3,TRUE)*238.85/100)</f>
        <v/>
      </c>
      <c r="X3565" s="4" t="str">
        <f t="shared" si="672"/>
        <v/>
      </c>
      <c r="Y3565" s="4" t="str">
        <f t="shared" si="677"/>
        <v/>
      </c>
      <c r="Z3565" s="4" t="str">
        <f t="shared" si="678"/>
        <v/>
      </c>
      <c r="AA3565" s="4" t="str">
        <f>IF($V3565="","",IF(Y3565&lt;36,0,IF(AND(36&lt;=Y3565,Y3565&lt;71),VLOOKUP($W3565,日射量と図３!$E$6:$F$34,2,TRUE),IF(AND(71&lt;=Y3565,Y3565&lt;107),VLOOKUP($W3565,日射量と図３!$E$6:$G$34,3,TRUE),IF(AND(107&lt;=Y3565,Y3565&lt;143),VLOOKUP($W3565,日射量と図３!$E$6:$H$34,4,TRUE),VLOOKUP($W3565,日射量と図３!$E$6:$I$34,5,TRUE))))))</f>
        <v/>
      </c>
      <c r="AB3565" s="4" t="str">
        <f>IF($V3565="","",IF(Z3565&lt;36,0,IF(AND(36&lt;=Z3565,Z3565&lt;71),VLOOKUP($W3565,日射量と図３!$E$6:$F$34,2,TRUE),IF(AND(71&lt;=Z3565,Z3565&lt;107),VLOOKUP($W3565,日射量と図３!$E$6:$G$34,3,TRUE),IF(AND(107&lt;=Z3565,Z3565&lt;143),VLOOKUP($W3565,日射量と図３!$E$6:$H$34,4,TRUE),VLOOKUP($W3565,日射量と図３!$E$6:$I$34,5,TRUE))))))</f>
        <v/>
      </c>
      <c r="AC3565" s="382" t="str">
        <f t="shared" si="673"/>
        <v/>
      </c>
      <c r="AD3565" s="382" t="str">
        <f t="shared" si="674"/>
        <v/>
      </c>
    </row>
    <row r="3566" spans="11:30" ht="13.5" customHeight="1">
      <c r="K3566" s="4">
        <f t="shared" si="668"/>
        <v>10</v>
      </c>
      <c r="L3566" s="34">
        <v>43400</v>
      </c>
      <c r="M3566" s="4">
        <v>149</v>
      </c>
      <c r="N3566" s="4">
        <v>11</v>
      </c>
      <c r="O3566" s="31">
        <v>0.41666666666666669</v>
      </c>
      <c r="P3566" s="35">
        <v>18.45</v>
      </c>
      <c r="Q3566" s="36">
        <f t="shared" si="669"/>
        <v>12</v>
      </c>
      <c r="R3566" s="4">
        <f t="shared" si="670"/>
        <v>0</v>
      </c>
      <c r="S3566" s="31">
        <f t="shared" si="675"/>
        <v>0.24079861111111112</v>
      </c>
      <c r="T3566" s="31">
        <f t="shared" si="676"/>
        <v>0.73447916666666668</v>
      </c>
      <c r="U3566" s="4">
        <f t="shared" si="671"/>
        <v>0</v>
      </c>
      <c r="V3566" s="4" t="str">
        <f t="shared" si="679"/>
        <v/>
      </c>
      <c r="W3566" s="18" t="str">
        <f>IF(V3566="","",VLOOKUP(L3566,日射量と図３!$A$4:$C$368,3,TRUE)*238.85/100)</f>
        <v/>
      </c>
      <c r="X3566" s="4" t="str">
        <f t="shared" si="672"/>
        <v/>
      </c>
      <c r="Y3566" s="4" t="str">
        <f t="shared" si="677"/>
        <v/>
      </c>
      <c r="Z3566" s="4" t="str">
        <f t="shared" si="678"/>
        <v/>
      </c>
      <c r="AA3566" s="4" t="str">
        <f>IF($V3566="","",IF(Y3566&lt;36,0,IF(AND(36&lt;=Y3566,Y3566&lt;71),VLOOKUP($W3566,日射量と図３!$E$6:$F$34,2,TRUE),IF(AND(71&lt;=Y3566,Y3566&lt;107),VLOOKUP($W3566,日射量と図３!$E$6:$G$34,3,TRUE),IF(AND(107&lt;=Y3566,Y3566&lt;143),VLOOKUP($W3566,日射量と図３!$E$6:$H$34,4,TRUE),VLOOKUP($W3566,日射量と図３!$E$6:$I$34,5,TRUE))))))</f>
        <v/>
      </c>
      <c r="AB3566" s="4" t="str">
        <f>IF($V3566="","",IF(Z3566&lt;36,0,IF(AND(36&lt;=Z3566,Z3566&lt;71),VLOOKUP($W3566,日射量と図３!$E$6:$F$34,2,TRUE),IF(AND(71&lt;=Z3566,Z3566&lt;107),VLOOKUP($W3566,日射量と図３!$E$6:$G$34,3,TRUE),IF(AND(107&lt;=Z3566,Z3566&lt;143),VLOOKUP($W3566,日射量と図３!$E$6:$H$34,4,TRUE),VLOOKUP($W3566,日射量と図３!$E$6:$I$34,5,TRUE))))))</f>
        <v/>
      </c>
      <c r="AC3566" s="382" t="str">
        <f t="shared" si="673"/>
        <v/>
      </c>
      <c r="AD3566" s="382" t="str">
        <f t="shared" si="674"/>
        <v/>
      </c>
    </row>
    <row r="3567" spans="11:30" ht="13.5" customHeight="1">
      <c r="K3567" s="4">
        <f t="shared" si="668"/>
        <v>10</v>
      </c>
      <c r="L3567" s="34">
        <v>43400</v>
      </c>
      <c r="M3567" s="4">
        <v>149</v>
      </c>
      <c r="N3567" s="4">
        <v>12</v>
      </c>
      <c r="O3567" s="31">
        <v>0.45833333333333331</v>
      </c>
      <c r="P3567" s="35">
        <v>19.770000000000003</v>
      </c>
      <c r="Q3567" s="36">
        <f t="shared" si="669"/>
        <v>12</v>
      </c>
      <c r="R3567" s="4">
        <f t="shared" si="670"/>
        <v>0</v>
      </c>
      <c r="S3567" s="31">
        <f t="shared" si="675"/>
        <v>0.24079861111111112</v>
      </c>
      <c r="T3567" s="31">
        <f t="shared" si="676"/>
        <v>0.73447916666666668</v>
      </c>
      <c r="U3567" s="4">
        <f t="shared" si="671"/>
        <v>0</v>
      </c>
      <c r="V3567" s="4" t="str">
        <f t="shared" si="679"/>
        <v/>
      </c>
      <c r="W3567" s="18" t="str">
        <f>IF(V3567="","",VLOOKUP(L3567,日射量と図３!$A$4:$C$368,3,TRUE)*238.85/100)</f>
        <v/>
      </c>
      <c r="X3567" s="4" t="str">
        <f t="shared" si="672"/>
        <v/>
      </c>
      <c r="Y3567" s="4" t="str">
        <f t="shared" si="677"/>
        <v/>
      </c>
      <c r="Z3567" s="4" t="str">
        <f t="shared" si="678"/>
        <v/>
      </c>
      <c r="AA3567" s="4" t="str">
        <f>IF($V3567="","",IF(Y3567&lt;36,0,IF(AND(36&lt;=Y3567,Y3567&lt;71),VLOOKUP($W3567,日射量と図３!$E$6:$F$34,2,TRUE),IF(AND(71&lt;=Y3567,Y3567&lt;107),VLOOKUP($W3567,日射量と図３!$E$6:$G$34,3,TRUE),IF(AND(107&lt;=Y3567,Y3567&lt;143),VLOOKUP($W3567,日射量と図３!$E$6:$H$34,4,TRUE),VLOOKUP($W3567,日射量と図３!$E$6:$I$34,5,TRUE))))))</f>
        <v/>
      </c>
      <c r="AB3567" s="4" t="str">
        <f>IF($V3567="","",IF(Z3567&lt;36,0,IF(AND(36&lt;=Z3567,Z3567&lt;71),VLOOKUP($W3567,日射量と図３!$E$6:$F$34,2,TRUE),IF(AND(71&lt;=Z3567,Z3567&lt;107),VLOOKUP($W3567,日射量と図３!$E$6:$G$34,3,TRUE),IF(AND(107&lt;=Z3567,Z3567&lt;143),VLOOKUP($W3567,日射量と図３!$E$6:$H$34,4,TRUE),VLOOKUP($W3567,日射量と図３!$E$6:$I$34,5,TRUE))))))</f>
        <v/>
      </c>
      <c r="AC3567" s="382" t="str">
        <f t="shared" si="673"/>
        <v/>
      </c>
      <c r="AD3567" s="382" t="str">
        <f t="shared" si="674"/>
        <v/>
      </c>
    </row>
    <row r="3568" spans="11:30" ht="13.5" customHeight="1">
      <c r="K3568" s="4">
        <f t="shared" si="668"/>
        <v>10</v>
      </c>
      <c r="L3568" s="34">
        <v>43400</v>
      </c>
      <c r="M3568" s="4">
        <v>149</v>
      </c>
      <c r="N3568" s="4">
        <v>13</v>
      </c>
      <c r="O3568" s="31">
        <v>0.5</v>
      </c>
      <c r="P3568" s="35">
        <v>20.53</v>
      </c>
      <c r="Q3568" s="36">
        <f t="shared" si="669"/>
        <v>12</v>
      </c>
      <c r="R3568" s="4">
        <f t="shared" si="670"/>
        <v>0</v>
      </c>
      <c r="S3568" s="31">
        <f t="shared" si="675"/>
        <v>0.24079861111111112</v>
      </c>
      <c r="T3568" s="31">
        <f t="shared" si="676"/>
        <v>0.73447916666666668</v>
      </c>
      <c r="U3568" s="4">
        <f t="shared" si="671"/>
        <v>0</v>
      </c>
      <c r="V3568" s="4" t="str">
        <f t="shared" si="679"/>
        <v/>
      </c>
      <c r="W3568" s="18" t="str">
        <f>IF(V3568="","",VLOOKUP(L3568,日射量と図３!$A$4:$C$368,3,TRUE)*238.85/100)</f>
        <v/>
      </c>
      <c r="X3568" s="4" t="str">
        <f t="shared" si="672"/>
        <v/>
      </c>
      <c r="Y3568" s="4" t="str">
        <f t="shared" si="677"/>
        <v/>
      </c>
      <c r="Z3568" s="4" t="str">
        <f t="shared" si="678"/>
        <v/>
      </c>
      <c r="AA3568" s="4" t="str">
        <f>IF($V3568="","",IF(Y3568&lt;36,0,IF(AND(36&lt;=Y3568,Y3568&lt;71),VLOOKUP($W3568,日射量と図３!$E$6:$F$34,2,TRUE),IF(AND(71&lt;=Y3568,Y3568&lt;107),VLOOKUP($W3568,日射量と図３!$E$6:$G$34,3,TRUE),IF(AND(107&lt;=Y3568,Y3568&lt;143),VLOOKUP($W3568,日射量と図３!$E$6:$H$34,4,TRUE),VLOOKUP($W3568,日射量と図３!$E$6:$I$34,5,TRUE))))))</f>
        <v/>
      </c>
      <c r="AB3568" s="4" t="str">
        <f>IF($V3568="","",IF(Z3568&lt;36,0,IF(AND(36&lt;=Z3568,Z3568&lt;71),VLOOKUP($W3568,日射量と図３!$E$6:$F$34,2,TRUE),IF(AND(71&lt;=Z3568,Z3568&lt;107),VLOOKUP($W3568,日射量と図３!$E$6:$G$34,3,TRUE),IF(AND(107&lt;=Z3568,Z3568&lt;143),VLOOKUP($W3568,日射量と図３!$E$6:$H$34,4,TRUE),VLOOKUP($W3568,日射量と図３!$E$6:$I$34,5,TRUE))))))</f>
        <v/>
      </c>
      <c r="AC3568" s="382" t="str">
        <f t="shared" si="673"/>
        <v/>
      </c>
      <c r="AD3568" s="382" t="str">
        <f t="shared" si="674"/>
        <v/>
      </c>
    </row>
    <row r="3569" spans="11:30" ht="13.5" customHeight="1">
      <c r="K3569" s="4">
        <f t="shared" si="668"/>
        <v>10</v>
      </c>
      <c r="L3569" s="34">
        <v>43400</v>
      </c>
      <c r="M3569" s="4">
        <v>149</v>
      </c>
      <c r="N3569" s="4">
        <v>14</v>
      </c>
      <c r="O3569" s="31">
        <v>0.54166666666666663</v>
      </c>
      <c r="P3569" s="35">
        <v>21.21</v>
      </c>
      <c r="Q3569" s="36">
        <f t="shared" si="669"/>
        <v>12</v>
      </c>
      <c r="R3569" s="4">
        <f t="shared" si="670"/>
        <v>0</v>
      </c>
      <c r="S3569" s="31">
        <f t="shared" si="675"/>
        <v>0.24079861111111112</v>
      </c>
      <c r="T3569" s="31">
        <f t="shared" si="676"/>
        <v>0.73447916666666668</v>
      </c>
      <c r="U3569" s="4">
        <f t="shared" si="671"/>
        <v>0</v>
      </c>
      <c r="V3569" s="4" t="str">
        <f t="shared" si="679"/>
        <v/>
      </c>
      <c r="W3569" s="18" t="str">
        <f>IF(V3569="","",VLOOKUP(L3569,日射量と図３!$A$4:$C$368,3,TRUE)*238.85/100)</f>
        <v/>
      </c>
      <c r="X3569" s="4" t="str">
        <f t="shared" si="672"/>
        <v/>
      </c>
      <c r="Y3569" s="4" t="str">
        <f t="shared" si="677"/>
        <v/>
      </c>
      <c r="Z3569" s="4" t="str">
        <f t="shared" si="678"/>
        <v/>
      </c>
      <c r="AA3569" s="4" t="str">
        <f>IF($V3569="","",IF(Y3569&lt;36,0,IF(AND(36&lt;=Y3569,Y3569&lt;71),VLOOKUP($W3569,日射量と図３!$E$6:$F$34,2,TRUE),IF(AND(71&lt;=Y3569,Y3569&lt;107),VLOOKUP($W3569,日射量と図３!$E$6:$G$34,3,TRUE),IF(AND(107&lt;=Y3569,Y3569&lt;143),VLOOKUP($W3569,日射量と図３!$E$6:$H$34,4,TRUE),VLOOKUP($W3569,日射量と図３!$E$6:$I$34,5,TRUE))))))</f>
        <v/>
      </c>
      <c r="AB3569" s="4" t="str">
        <f>IF($V3569="","",IF(Z3569&lt;36,0,IF(AND(36&lt;=Z3569,Z3569&lt;71),VLOOKUP($W3569,日射量と図３!$E$6:$F$34,2,TRUE),IF(AND(71&lt;=Z3569,Z3569&lt;107),VLOOKUP($W3569,日射量と図３!$E$6:$G$34,3,TRUE),IF(AND(107&lt;=Z3569,Z3569&lt;143),VLOOKUP($W3569,日射量と図３!$E$6:$H$34,4,TRUE),VLOOKUP($W3569,日射量と図３!$E$6:$I$34,5,TRUE))))))</f>
        <v/>
      </c>
      <c r="AC3569" s="382" t="str">
        <f t="shared" si="673"/>
        <v/>
      </c>
      <c r="AD3569" s="382" t="str">
        <f t="shared" si="674"/>
        <v/>
      </c>
    </row>
    <row r="3570" spans="11:30" ht="13.5" customHeight="1">
      <c r="K3570" s="4">
        <f t="shared" si="668"/>
        <v>10</v>
      </c>
      <c r="L3570" s="34">
        <v>43400</v>
      </c>
      <c r="M3570" s="4">
        <v>149</v>
      </c>
      <c r="N3570" s="4">
        <v>15</v>
      </c>
      <c r="O3570" s="31">
        <v>0.58333333333333337</v>
      </c>
      <c r="P3570" s="35">
        <v>21.31</v>
      </c>
      <c r="Q3570" s="36">
        <f t="shared" si="669"/>
        <v>12</v>
      </c>
      <c r="R3570" s="4">
        <f t="shared" si="670"/>
        <v>0</v>
      </c>
      <c r="S3570" s="31">
        <f t="shared" si="675"/>
        <v>0.24079861111111112</v>
      </c>
      <c r="T3570" s="31">
        <f t="shared" si="676"/>
        <v>0.73447916666666668</v>
      </c>
      <c r="U3570" s="4">
        <f t="shared" si="671"/>
        <v>0</v>
      </c>
      <c r="V3570" s="4" t="str">
        <f t="shared" si="679"/>
        <v/>
      </c>
      <c r="W3570" s="18" t="str">
        <f>IF(V3570="","",VLOOKUP(L3570,日射量と図３!$A$4:$C$368,3,TRUE)*238.85/100)</f>
        <v/>
      </c>
      <c r="X3570" s="4" t="str">
        <f t="shared" si="672"/>
        <v/>
      </c>
      <c r="Y3570" s="4" t="str">
        <f t="shared" si="677"/>
        <v/>
      </c>
      <c r="Z3570" s="4" t="str">
        <f t="shared" si="678"/>
        <v/>
      </c>
      <c r="AA3570" s="4" t="str">
        <f>IF($V3570="","",IF(Y3570&lt;36,0,IF(AND(36&lt;=Y3570,Y3570&lt;71),VLOOKUP($W3570,日射量と図３!$E$6:$F$34,2,TRUE),IF(AND(71&lt;=Y3570,Y3570&lt;107),VLOOKUP($W3570,日射量と図３!$E$6:$G$34,3,TRUE),IF(AND(107&lt;=Y3570,Y3570&lt;143),VLOOKUP($W3570,日射量と図３!$E$6:$H$34,4,TRUE),VLOOKUP($W3570,日射量と図３!$E$6:$I$34,5,TRUE))))))</f>
        <v/>
      </c>
      <c r="AB3570" s="4" t="str">
        <f>IF($V3570="","",IF(Z3570&lt;36,0,IF(AND(36&lt;=Z3570,Z3570&lt;71),VLOOKUP($W3570,日射量と図３!$E$6:$F$34,2,TRUE),IF(AND(71&lt;=Z3570,Z3570&lt;107),VLOOKUP($W3570,日射量と図３!$E$6:$G$34,3,TRUE),IF(AND(107&lt;=Z3570,Z3570&lt;143),VLOOKUP($W3570,日射量と図３!$E$6:$H$34,4,TRUE),VLOOKUP($W3570,日射量と図３!$E$6:$I$34,5,TRUE))))))</f>
        <v/>
      </c>
      <c r="AC3570" s="382" t="str">
        <f t="shared" si="673"/>
        <v/>
      </c>
      <c r="AD3570" s="382" t="str">
        <f t="shared" si="674"/>
        <v/>
      </c>
    </row>
    <row r="3571" spans="11:30" ht="13.5" customHeight="1">
      <c r="K3571" s="4">
        <f t="shared" si="668"/>
        <v>10</v>
      </c>
      <c r="L3571" s="34">
        <v>43400</v>
      </c>
      <c r="M3571" s="4">
        <v>149</v>
      </c>
      <c r="N3571" s="4">
        <v>16</v>
      </c>
      <c r="O3571" s="31">
        <v>0.625</v>
      </c>
      <c r="P3571" s="35">
        <v>20.7</v>
      </c>
      <c r="Q3571" s="36">
        <f t="shared" si="669"/>
        <v>16</v>
      </c>
      <c r="R3571" s="4">
        <f t="shared" si="670"/>
        <v>0</v>
      </c>
      <c r="S3571" s="31">
        <f t="shared" si="675"/>
        <v>0.24079861111111112</v>
      </c>
      <c r="T3571" s="31">
        <f t="shared" si="676"/>
        <v>0.73447916666666668</v>
      </c>
      <c r="U3571" s="4">
        <f t="shared" si="671"/>
        <v>0</v>
      </c>
      <c r="V3571" s="4" t="str">
        <f t="shared" si="679"/>
        <v/>
      </c>
      <c r="W3571" s="18" t="str">
        <f>IF(V3571="","",VLOOKUP(L3571,日射量と図３!$A$4:$C$368,3,TRUE)*238.85/100)</f>
        <v/>
      </c>
      <c r="X3571" s="4" t="str">
        <f t="shared" si="672"/>
        <v/>
      </c>
      <c r="Y3571" s="4" t="str">
        <f t="shared" si="677"/>
        <v/>
      </c>
      <c r="Z3571" s="4" t="str">
        <f t="shared" si="678"/>
        <v/>
      </c>
      <c r="AA3571" s="4" t="str">
        <f>IF($V3571="","",IF(Y3571&lt;36,0,IF(AND(36&lt;=Y3571,Y3571&lt;71),VLOOKUP($W3571,日射量と図３!$E$6:$F$34,2,TRUE),IF(AND(71&lt;=Y3571,Y3571&lt;107),VLOOKUP($W3571,日射量と図３!$E$6:$G$34,3,TRUE),IF(AND(107&lt;=Y3571,Y3571&lt;143),VLOOKUP($W3571,日射量と図３!$E$6:$H$34,4,TRUE),VLOOKUP($W3571,日射量と図３!$E$6:$I$34,5,TRUE))))))</f>
        <v/>
      </c>
      <c r="AB3571" s="4" t="str">
        <f>IF($V3571="","",IF(Z3571&lt;36,0,IF(AND(36&lt;=Z3571,Z3571&lt;71),VLOOKUP($W3571,日射量と図３!$E$6:$F$34,2,TRUE),IF(AND(71&lt;=Z3571,Z3571&lt;107),VLOOKUP($W3571,日射量と図３!$E$6:$G$34,3,TRUE),IF(AND(107&lt;=Z3571,Z3571&lt;143),VLOOKUP($W3571,日射量と図３!$E$6:$H$34,4,TRUE),VLOOKUP($W3571,日射量と図３!$E$6:$I$34,5,TRUE))))))</f>
        <v/>
      </c>
      <c r="AC3571" s="382" t="str">
        <f t="shared" si="673"/>
        <v/>
      </c>
      <c r="AD3571" s="382" t="str">
        <f t="shared" si="674"/>
        <v/>
      </c>
    </row>
    <row r="3572" spans="11:30" ht="13.5" customHeight="1">
      <c r="K3572" s="4">
        <f t="shared" si="668"/>
        <v>10</v>
      </c>
      <c r="L3572" s="34">
        <v>43400</v>
      </c>
      <c r="M3572" s="4">
        <v>149</v>
      </c>
      <c r="N3572" s="4">
        <v>17</v>
      </c>
      <c r="O3572" s="31">
        <v>0.66666666666666663</v>
      </c>
      <c r="P3572" s="35">
        <v>19.519999999999996</v>
      </c>
      <c r="Q3572" s="36">
        <f t="shared" si="669"/>
        <v>16</v>
      </c>
      <c r="R3572" s="4">
        <f t="shared" si="670"/>
        <v>0</v>
      </c>
      <c r="S3572" s="31">
        <f t="shared" si="675"/>
        <v>0.24079861111111112</v>
      </c>
      <c r="T3572" s="31">
        <f t="shared" si="676"/>
        <v>0.73447916666666668</v>
      </c>
      <c r="U3572" s="4">
        <f t="shared" si="671"/>
        <v>0</v>
      </c>
      <c r="V3572" s="4" t="str">
        <f t="shared" si="679"/>
        <v/>
      </c>
      <c r="W3572" s="18" t="str">
        <f>IF(V3572="","",VLOOKUP(L3572,日射量と図３!$A$4:$C$368,3,TRUE)*238.85/100)</f>
        <v/>
      </c>
      <c r="X3572" s="4" t="str">
        <f t="shared" si="672"/>
        <v/>
      </c>
      <c r="Y3572" s="4" t="str">
        <f t="shared" si="677"/>
        <v/>
      </c>
      <c r="Z3572" s="4" t="str">
        <f t="shared" si="678"/>
        <v/>
      </c>
      <c r="AA3572" s="4" t="str">
        <f>IF($V3572="","",IF(Y3572&lt;36,0,IF(AND(36&lt;=Y3572,Y3572&lt;71),VLOOKUP($W3572,日射量と図３!$E$6:$F$34,2,TRUE),IF(AND(71&lt;=Y3572,Y3572&lt;107),VLOOKUP($W3572,日射量と図３!$E$6:$G$34,3,TRUE),IF(AND(107&lt;=Y3572,Y3572&lt;143),VLOOKUP($W3572,日射量と図３!$E$6:$H$34,4,TRUE),VLOOKUP($W3572,日射量と図３!$E$6:$I$34,5,TRUE))))))</f>
        <v/>
      </c>
      <c r="AB3572" s="4" t="str">
        <f>IF($V3572="","",IF(Z3572&lt;36,0,IF(AND(36&lt;=Z3572,Z3572&lt;71),VLOOKUP($W3572,日射量と図３!$E$6:$F$34,2,TRUE),IF(AND(71&lt;=Z3572,Z3572&lt;107),VLOOKUP($W3572,日射量と図３!$E$6:$G$34,3,TRUE),IF(AND(107&lt;=Z3572,Z3572&lt;143),VLOOKUP($W3572,日射量と図３!$E$6:$H$34,4,TRUE),VLOOKUP($W3572,日射量と図３!$E$6:$I$34,5,TRUE))))))</f>
        <v/>
      </c>
      <c r="AC3572" s="382" t="str">
        <f t="shared" si="673"/>
        <v/>
      </c>
      <c r="AD3572" s="382" t="str">
        <f t="shared" si="674"/>
        <v/>
      </c>
    </row>
    <row r="3573" spans="11:30" ht="13.5" customHeight="1">
      <c r="K3573" s="4">
        <f t="shared" si="668"/>
        <v>10</v>
      </c>
      <c r="L3573" s="34">
        <v>43400</v>
      </c>
      <c r="M3573" s="4">
        <v>149</v>
      </c>
      <c r="N3573" s="4">
        <v>18</v>
      </c>
      <c r="O3573" s="31">
        <v>0.70833333333333337</v>
      </c>
      <c r="P3573" s="35">
        <v>18.43</v>
      </c>
      <c r="Q3573" s="36">
        <f t="shared" si="669"/>
        <v>16</v>
      </c>
      <c r="R3573" s="4">
        <f t="shared" si="670"/>
        <v>0</v>
      </c>
      <c r="S3573" s="31">
        <f t="shared" si="675"/>
        <v>0.24079861111111112</v>
      </c>
      <c r="T3573" s="31">
        <f t="shared" si="676"/>
        <v>0.73447916666666668</v>
      </c>
      <c r="U3573" s="4">
        <f t="shared" si="671"/>
        <v>0</v>
      </c>
      <c r="V3573" s="4" t="str">
        <f t="shared" si="679"/>
        <v/>
      </c>
      <c r="W3573" s="18" t="str">
        <f>IF(V3573="","",VLOOKUP(L3573,日射量と図３!$A$4:$C$368,3,TRUE)*238.85/100)</f>
        <v/>
      </c>
      <c r="X3573" s="4" t="str">
        <f t="shared" si="672"/>
        <v/>
      </c>
      <c r="Y3573" s="4" t="str">
        <f t="shared" si="677"/>
        <v/>
      </c>
      <c r="Z3573" s="4" t="str">
        <f t="shared" si="678"/>
        <v/>
      </c>
      <c r="AA3573" s="4" t="str">
        <f>IF($V3573="","",IF(Y3573&lt;36,0,IF(AND(36&lt;=Y3573,Y3573&lt;71),VLOOKUP($W3573,日射量と図３!$E$6:$F$34,2,TRUE),IF(AND(71&lt;=Y3573,Y3573&lt;107),VLOOKUP($W3573,日射量と図３!$E$6:$G$34,3,TRUE),IF(AND(107&lt;=Y3573,Y3573&lt;143),VLOOKUP($W3573,日射量と図３!$E$6:$H$34,4,TRUE),VLOOKUP($W3573,日射量と図３!$E$6:$I$34,5,TRUE))))))</f>
        <v/>
      </c>
      <c r="AB3573" s="4" t="str">
        <f>IF($V3573="","",IF(Z3573&lt;36,0,IF(AND(36&lt;=Z3573,Z3573&lt;71),VLOOKUP($W3573,日射量と図３!$E$6:$F$34,2,TRUE),IF(AND(71&lt;=Z3573,Z3573&lt;107),VLOOKUP($W3573,日射量と図３!$E$6:$G$34,3,TRUE),IF(AND(107&lt;=Z3573,Z3573&lt;143),VLOOKUP($W3573,日射量と図３!$E$6:$H$34,4,TRUE),VLOOKUP($W3573,日射量と図３!$E$6:$I$34,5,TRUE))))))</f>
        <v/>
      </c>
      <c r="AC3573" s="382" t="str">
        <f t="shared" si="673"/>
        <v/>
      </c>
      <c r="AD3573" s="382" t="str">
        <f t="shared" si="674"/>
        <v/>
      </c>
    </row>
    <row r="3574" spans="11:30" ht="13.5" customHeight="1">
      <c r="K3574" s="4">
        <f t="shared" si="668"/>
        <v>10</v>
      </c>
      <c r="L3574" s="34">
        <v>43400</v>
      </c>
      <c r="M3574" s="4">
        <v>149</v>
      </c>
      <c r="N3574" s="4">
        <v>19</v>
      </c>
      <c r="O3574" s="31">
        <v>0.75</v>
      </c>
      <c r="P3574" s="35">
        <v>17.5</v>
      </c>
      <c r="Q3574" s="36">
        <f t="shared" si="669"/>
        <v>16</v>
      </c>
      <c r="R3574" s="4">
        <f t="shared" si="670"/>
        <v>0</v>
      </c>
      <c r="S3574" s="31">
        <f t="shared" si="675"/>
        <v>0.24079861111111112</v>
      </c>
      <c r="T3574" s="31">
        <f t="shared" si="676"/>
        <v>0.73447916666666668</v>
      </c>
      <c r="U3574" s="4">
        <f t="shared" si="671"/>
        <v>0</v>
      </c>
      <c r="V3574" s="4" t="str">
        <f t="shared" si="679"/>
        <v/>
      </c>
      <c r="W3574" s="18" t="str">
        <f>IF(V3574="","",VLOOKUP(L3574,日射量と図３!$A$4:$C$368,3,TRUE)*238.85/100)</f>
        <v/>
      </c>
      <c r="X3574" s="4" t="str">
        <f t="shared" si="672"/>
        <v/>
      </c>
      <c r="Y3574" s="4" t="str">
        <f t="shared" si="677"/>
        <v/>
      </c>
      <c r="Z3574" s="4" t="str">
        <f t="shared" si="678"/>
        <v/>
      </c>
      <c r="AA3574" s="4" t="str">
        <f>IF($V3574="","",IF(Y3574&lt;36,0,IF(AND(36&lt;=Y3574,Y3574&lt;71),VLOOKUP($W3574,日射量と図３!$E$6:$F$34,2,TRUE),IF(AND(71&lt;=Y3574,Y3574&lt;107),VLOOKUP($W3574,日射量と図３!$E$6:$G$34,3,TRUE),IF(AND(107&lt;=Y3574,Y3574&lt;143),VLOOKUP($W3574,日射量と図３!$E$6:$H$34,4,TRUE),VLOOKUP($W3574,日射量と図３!$E$6:$I$34,5,TRUE))))))</f>
        <v/>
      </c>
      <c r="AB3574" s="4" t="str">
        <f>IF($V3574="","",IF(Z3574&lt;36,0,IF(AND(36&lt;=Z3574,Z3574&lt;71),VLOOKUP($W3574,日射量と図３!$E$6:$F$34,2,TRUE),IF(AND(71&lt;=Z3574,Z3574&lt;107),VLOOKUP($W3574,日射量と図３!$E$6:$G$34,3,TRUE),IF(AND(107&lt;=Z3574,Z3574&lt;143),VLOOKUP($W3574,日射量と図３!$E$6:$H$34,4,TRUE),VLOOKUP($W3574,日射量と図３!$E$6:$I$34,5,TRUE))))))</f>
        <v/>
      </c>
      <c r="AC3574" s="382" t="str">
        <f t="shared" si="673"/>
        <v/>
      </c>
      <c r="AD3574" s="382" t="str">
        <f t="shared" si="674"/>
        <v/>
      </c>
    </row>
    <row r="3575" spans="11:30" ht="13.5" customHeight="1">
      <c r="K3575" s="4">
        <f t="shared" si="668"/>
        <v>10</v>
      </c>
      <c r="L3575" s="34">
        <v>43400</v>
      </c>
      <c r="M3575" s="4">
        <v>149</v>
      </c>
      <c r="N3575" s="4">
        <v>20</v>
      </c>
      <c r="O3575" s="31">
        <v>0.79166666666666663</v>
      </c>
      <c r="P3575" s="35">
        <v>16.800000000000004</v>
      </c>
      <c r="Q3575" s="36">
        <f t="shared" si="669"/>
        <v>16</v>
      </c>
      <c r="R3575" s="4">
        <f t="shared" si="670"/>
        <v>0</v>
      </c>
      <c r="S3575" s="31">
        <f t="shared" si="675"/>
        <v>0.24079861111111112</v>
      </c>
      <c r="T3575" s="31">
        <f t="shared" si="676"/>
        <v>0.73447916666666668</v>
      </c>
      <c r="U3575" s="4">
        <f t="shared" si="671"/>
        <v>0</v>
      </c>
      <c r="V3575" s="4" t="str">
        <f t="shared" si="679"/>
        <v/>
      </c>
      <c r="W3575" s="18" t="str">
        <f>IF(V3575="","",VLOOKUP(L3575,日射量と図３!$A$4:$C$368,3,TRUE)*238.85/100)</f>
        <v/>
      </c>
      <c r="X3575" s="4" t="str">
        <f t="shared" si="672"/>
        <v/>
      </c>
      <c r="Y3575" s="4" t="str">
        <f t="shared" si="677"/>
        <v/>
      </c>
      <c r="Z3575" s="4" t="str">
        <f t="shared" si="678"/>
        <v/>
      </c>
      <c r="AA3575" s="4" t="str">
        <f>IF($V3575="","",IF(Y3575&lt;36,0,IF(AND(36&lt;=Y3575,Y3575&lt;71),VLOOKUP($W3575,日射量と図３!$E$6:$F$34,2,TRUE),IF(AND(71&lt;=Y3575,Y3575&lt;107),VLOOKUP($W3575,日射量と図３!$E$6:$G$34,3,TRUE),IF(AND(107&lt;=Y3575,Y3575&lt;143),VLOOKUP($W3575,日射量と図３!$E$6:$H$34,4,TRUE),VLOOKUP($W3575,日射量と図３!$E$6:$I$34,5,TRUE))))))</f>
        <v/>
      </c>
      <c r="AB3575" s="4" t="str">
        <f>IF($V3575="","",IF(Z3575&lt;36,0,IF(AND(36&lt;=Z3575,Z3575&lt;71),VLOOKUP($W3575,日射量と図３!$E$6:$F$34,2,TRUE),IF(AND(71&lt;=Z3575,Z3575&lt;107),VLOOKUP($W3575,日射量と図３!$E$6:$G$34,3,TRUE),IF(AND(107&lt;=Z3575,Z3575&lt;143),VLOOKUP($W3575,日射量と図３!$E$6:$H$34,4,TRUE),VLOOKUP($W3575,日射量と図３!$E$6:$I$34,5,TRUE))))))</f>
        <v/>
      </c>
      <c r="AC3575" s="382" t="str">
        <f t="shared" si="673"/>
        <v/>
      </c>
      <c r="AD3575" s="382" t="str">
        <f t="shared" si="674"/>
        <v/>
      </c>
    </row>
    <row r="3576" spans="11:30" ht="13.5" customHeight="1">
      <c r="K3576" s="4">
        <f t="shared" si="668"/>
        <v>10</v>
      </c>
      <c r="L3576" s="34">
        <v>43400</v>
      </c>
      <c r="M3576" s="4">
        <v>149</v>
      </c>
      <c r="N3576" s="4">
        <v>21</v>
      </c>
      <c r="O3576" s="31">
        <v>0.83333333333333337</v>
      </c>
      <c r="P3576" s="35">
        <v>16.300000000000004</v>
      </c>
      <c r="Q3576" s="36">
        <f t="shared" si="669"/>
        <v>16</v>
      </c>
      <c r="R3576" s="4">
        <f t="shared" si="670"/>
        <v>0</v>
      </c>
      <c r="S3576" s="31">
        <f t="shared" si="675"/>
        <v>0.24079861111111112</v>
      </c>
      <c r="T3576" s="31">
        <f t="shared" si="676"/>
        <v>0.73447916666666668</v>
      </c>
      <c r="U3576" s="4">
        <f t="shared" si="671"/>
        <v>0</v>
      </c>
      <c r="V3576" s="4" t="str">
        <f t="shared" si="679"/>
        <v/>
      </c>
      <c r="W3576" s="18" t="str">
        <f>IF(V3576="","",VLOOKUP(L3576,日射量と図３!$A$4:$C$368,3,TRUE)*238.85/100)</f>
        <v/>
      </c>
      <c r="X3576" s="4" t="str">
        <f t="shared" si="672"/>
        <v/>
      </c>
      <c r="Y3576" s="4" t="str">
        <f t="shared" si="677"/>
        <v/>
      </c>
      <c r="Z3576" s="4" t="str">
        <f t="shared" si="678"/>
        <v/>
      </c>
      <c r="AA3576" s="4" t="str">
        <f>IF($V3576="","",IF(Y3576&lt;36,0,IF(AND(36&lt;=Y3576,Y3576&lt;71),VLOOKUP($W3576,日射量と図３!$E$6:$F$34,2,TRUE),IF(AND(71&lt;=Y3576,Y3576&lt;107),VLOOKUP($W3576,日射量と図３!$E$6:$G$34,3,TRUE),IF(AND(107&lt;=Y3576,Y3576&lt;143),VLOOKUP($W3576,日射量と図３!$E$6:$H$34,4,TRUE),VLOOKUP($W3576,日射量と図３!$E$6:$I$34,5,TRUE))))))</f>
        <v/>
      </c>
      <c r="AB3576" s="4" t="str">
        <f>IF($V3576="","",IF(Z3576&lt;36,0,IF(AND(36&lt;=Z3576,Z3576&lt;71),VLOOKUP($W3576,日射量と図３!$E$6:$F$34,2,TRUE),IF(AND(71&lt;=Z3576,Z3576&lt;107),VLOOKUP($W3576,日射量と図３!$E$6:$G$34,3,TRUE),IF(AND(107&lt;=Z3576,Z3576&lt;143),VLOOKUP($W3576,日射量と図３!$E$6:$H$34,4,TRUE),VLOOKUP($W3576,日射量と図３!$E$6:$I$34,5,TRUE))))))</f>
        <v/>
      </c>
      <c r="AC3576" s="382" t="str">
        <f t="shared" si="673"/>
        <v/>
      </c>
      <c r="AD3576" s="382" t="str">
        <f t="shared" si="674"/>
        <v/>
      </c>
    </row>
    <row r="3577" spans="11:30" ht="13.5" customHeight="1">
      <c r="K3577" s="4">
        <f t="shared" si="668"/>
        <v>10</v>
      </c>
      <c r="L3577" s="34">
        <v>43400</v>
      </c>
      <c r="M3577" s="4">
        <v>149</v>
      </c>
      <c r="N3577" s="4">
        <v>22</v>
      </c>
      <c r="O3577" s="31">
        <v>0.875</v>
      </c>
      <c r="P3577" s="35">
        <v>15.73</v>
      </c>
      <c r="Q3577" s="36">
        <f t="shared" si="669"/>
        <v>16</v>
      </c>
      <c r="R3577" s="4">
        <f t="shared" si="670"/>
        <v>0.26999999999999957</v>
      </c>
      <c r="S3577" s="31">
        <f t="shared" si="675"/>
        <v>0.24079861111111112</v>
      </c>
      <c r="T3577" s="31">
        <f t="shared" si="676"/>
        <v>0.73447916666666668</v>
      </c>
      <c r="U3577" s="4">
        <f t="shared" si="671"/>
        <v>0</v>
      </c>
      <c r="V3577" s="4" t="str">
        <f t="shared" si="679"/>
        <v/>
      </c>
      <c r="W3577" s="18" t="str">
        <f>IF(V3577="","",VLOOKUP(L3577,日射量と図３!$A$4:$C$368,3,TRUE)*238.85/100)</f>
        <v/>
      </c>
      <c r="X3577" s="4" t="str">
        <f t="shared" si="672"/>
        <v/>
      </c>
      <c r="Y3577" s="4" t="str">
        <f t="shared" si="677"/>
        <v/>
      </c>
      <c r="Z3577" s="4" t="str">
        <f t="shared" si="678"/>
        <v/>
      </c>
      <c r="AA3577" s="4" t="str">
        <f>IF($V3577="","",IF(Y3577&lt;36,0,IF(AND(36&lt;=Y3577,Y3577&lt;71),VLOOKUP($W3577,日射量と図３!$E$6:$F$34,2,TRUE),IF(AND(71&lt;=Y3577,Y3577&lt;107),VLOOKUP($W3577,日射量と図３!$E$6:$G$34,3,TRUE),IF(AND(107&lt;=Y3577,Y3577&lt;143),VLOOKUP($W3577,日射量と図３!$E$6:$H$34,4,TRUE),VLOOKUP($W3577,日射量と図３!$E$6:$I$34,5,TRUE))))))</f>
        <v/>
      </c>
      <c r="AB3577" s="4" t="str">
        <f>IF($V3577="","",IF(Z3577&lt;36,0,IF(AND(36&lt;=Z3577,Z3577&lt;71),VLOOKUP($W3577,日射量と図３!$E$6:$F$34,2,TRUE),IF(AND(71&lt;=Z3577,Z3577&lt;107),VLOOKUP($W3577,日射量と図３!$E$6:$G$34,3,TRUE),IF(AND(107&lt;=Z3577,Z3577&lt;143),VLOOKUP($W3577,日射量と図３!$E$6:$H$34,4,TRUE),VLOOKUP($W3577,日射量と図３!$E$6:$I$34,5,TRUE))))))</f>
        <v/>
      </c>
      <c r="AC3577" s="382" t="str">
        <f t="shared" si="673"/>
        <v/>
      </c>
      <c r="AD3577" s="382" t="str">
        <f t="shared" si="674"/>
        <v/>
      </c>
    </row>
    <row r="3578" spans="11:30" ht="13.5" customHeight="1">
      <c r="K3578" s="4">
        <f t="shared" si="668"/>
        <v>10</v>
      </c>
      <c r="L3578" s="34">
        <v>43400</v>
      </c>
      <c r="M3578" s="4">
        <v>149</v>
      </c>
      <c r="N3578" s="4">
        <v>23</v>
      </c>
      <c r="O3578" s="31">
        <v>0.91666666666666663</v>
      </c>
      <c r="P3578" s="35">
        <v>15.45</v>
      </c>
      <c r="Q3578" s="36">
        <f t="shared" si="669"/>
        <v>13</v>
      </c>
      <c r="R3578" s="4">
        <f t="shared" si="670"/>
        <v>0</v>
      </c>
      <c r="S3578" s="31">
        <f t="shared" si="675"/>
        <v>0.24079861111111112</v>
      </c>
      <c r="T3578" s="31">
        <f t="shared" si="676"/>
        <v>0.73447916666666668</v>
      </c>
      <c r="U3578" s="4">
        <f t="shared" si="671"/>
        <v>0</v>
      </c>
      <c r="V3578" s="4" t="str">
        <f t="shared" si="679"/>
        <v/>
      </c>
      <c r="W3578" s="18" t="str">
        <f>IF(V3578="","",VLOOKUP(L3578,日射量と図３!$A$4:$C$368,3,TRUE)*238.85/100)</f>
        <v/>
      </c>
      <c r="X3578" s="4" t="str">
        <f t="shared" si="672"/>
        <v/>
      </c>
      <c r="Y3578" s="4" t="str">
        <f t="shared" si="677"/>
        <v/>
      </c>
      <c r="Z3578" s="4" t="str">
        <f t="shared" si="678"/>
        <v/>
      </c>
      <c r="AA3578" s="4" t="str">
        <f>IF($V3578="","",IF(Y3578&lt;36,0,IF(AND(36&lt;=Y3578,Y3578&lt;71),VLOOKUP($W3578,日射量と図３!$E$6:$F$34,2,TRUE),IF(AND(71&lt;=Y3578,Y3578&lt;107),VLOOKUP($W3578,日射量と図３!$E$6:$G$34,3,TRUE),IF(AND(107&lt;=Y3578,Y3578&lt;143),VLOOKUP($W3578,日射量と図３!$E$6:$H$34,4,TRUE),VLOOKUP($W3578,日射量と図３!$E$6:$I$34,5,TRUE))))))</f>
        <v/>
      </c>
      <c r="AB3578" s="4" t="str">
        <f>IF($V3578="","",IF(Z3578&lt;36,0,IF(AND(36&lt;=Z3578,Z3578&lt;71),VLOOKUP($W3578,日射量と図３!$E$6:$F$34,2,TRUE),IF(AND(71&lt;=Z3578,Z3578&lt;107),VLOOKUP($W3578,日射量と図３!$E$6:$G$34,3,TRUE),IF(AND(107&lt;=Z3578,Z3578&lt;143),VLOOKUP($W3578,日射量と図３!$E$6:$H$34,4,TRUE),VLOOKUP($W3578,日射量と図３!$E$6:$I$34,5,TRUE))))))</f>
        <v/>
      </c>
      <c r="AC3578" s="382" t="str">
        <f t="shared" si="673"/>
        <v/>
      </c>
      <c r="AD3578" s="382" t="str">
        <f t="shared" si="674"/>
        <v/>
      </c>
    </row>
    <row r="3579" spans="11:30" ht="13.5" customHeight="1">
      <c r="K3579" s="4">
        <f t="shared" si="668"/>
        <v>10</v>
      </c>
      <c r="L3579" s="34">
        <v>43400</v>
      </c>
      <c r="M3579" s="4">
        <v>149</v>
      </c>
      <c r="N3579" s="4">
        <v>24</v>
      </c>
      <c r="O3579" s="31">
        <v>0.95833333333333337</v>
      </c>
      <c r="P3579" s="35">
        <v>15.010000000000002</v>
      </c>
      <c r="Q3579" s="36">
        <f t="shared" si="669"/>
        <v>13</v>
      </c>
      <c r="R3579" s="4">
        <f t="shared" si="670"/>
        <v>0</v>
      </c>
      <c r="S3579" s="31">
        <f t="shared" si="675"/>
        <v>0.24079861111111112</v>
      </c>
      <c r="T3579" s="31">
        <f t="shared" si="676"/>
        <v>0.73447916666666668</v>
      </c>
      <c r="U3579" s="4">
        <f t="shared" si="671"/>
        <v>0</v>
      </c>
      <c r="V3579" s="4" t="str">
        <f t="shared" si="679"/>
        <v/>
      </c>
      <c r="W3579" s="18" t="str">
        <f>IF(V3579="","",VLOOKUP(L3579,日射量と図３!$A$4:$C$368,3,TRUE)*238.85/100)</f>
        <v/>
      </c>
      <c r="X3579" s="4" t="str">
        <f t="shared" si="672"/>
        <v/>
      </c>
      <c r="Y3579" s="4" t="str">
        <f t="shared" si="677"/>
        <v/>
      </c>
      <c r="Z3579" s="4" t="str">
        <f t="shared" si="678"/>
        <v/>
      </c>
      <c r="AA3579" s="4" t="str">
        <f>IF($V3579="","",IF(Y3579&lt;36,0,IF(AND(36&lt;=Y3579,Y3579&lt;71),VLOOKUP($W3579,日射量と図３!$E$6:$F$34,2,TRUE),IF(AND(71&lt;=Y3579,Y3579&lt;107),VLOOKUP($W3579,日射量と図３!$E$6:$G$34,3,TRUE),IF(AND(107&lt;=Y3579,Y3579&lt;143),VLOOKUP($W3579,日射量と図３!$E$6:$H$34,4,TRUE),VLOOKUP($W3579,日射量と図３!$E$6:$I$34,5,TRUE))))))</f>
        <v/>
      </c>
      <c r="AB3579" s="4" t="str">
        <f>IF($V3579="","",IF(Z3579&lt;36,0,IF(AND(36&lt;=Z3579,Z3579&lt;71),VLOOKUP($W3579,日射量と図３!$E$6:$F$34,2,TRUE),IF(AND(71&lt;=Z3579,Z3579&lt;107),VLOOKUP($W3579,日射量と図３!$E$6:$G$34,3,TRUE),IF(AND(107&lt;=Z3579,Z3579&lt;143),VLOOKUP($W3579,日射量と図３!$E$6:$H$34,4,TRUE),VLOOKUP($W3579,日射量と図３!$E$6:$I$34,5,TRUE))))))</f>
        <v/>
      </c>
      <c r="AC3579" s="382" t="str">
        <f t="shared" si="673"/>
        <v/>
      </c>
      <c r="AD3579" s="382" t="str">
        <f t="shared" si="674"/>
        <v/>
      </c>
    </row>
    <row r="3580" spans="11:30" ht="13.5" customHeight="1">
      <c r="K3580" s="4">
        <f t="shared" si="668"/>
        <v>10</v>
      </c>
      <c r="L3580" s="34">
        <v>43401</v>
      </c>
      <c r="M3580" s="4">
        <v>150</v>
      </c>
      <c r="N3580" s="4">
        <v>1</v>
      </c>
      <c r="O3580" s="31">
        <v>0</v>
      </c>
      <c r="P3580" s="35">
        <v>14.420000000000002</v>
      </c>
      <c r="Q3580" s="36">
        <f t="shared" si="669"/>
        <v>13</v>
      </c>
      <c r="R3580" s="4">
        <f t="shared" si="670"/>
        <v>0</v>
      </c>
      <c r="S3580" s="31">
        <f t="shared" si="675"/>
        <v>0.24079861111111112</v>
      </c>
      <c r="T3580" s="31">
        <f t="shared" si="676"/>
        <v>0.73447916666666668</v>
      </c>
      <c r="U3580" s="4">
        <f t="shared" si="671"/>
        <v>0</v>
      </c>
      <c r="V3580" s="4">
        <f t="shared" si="679"/>
        <v>2.0599999999999987</v>
      </c>
      <c r="W3580" s="18">
        <f>IF(V3580="","",VLOOKUP(L3580,日射量と図３!$A$4:$C$368,3,TRUE)*238.85/100)</f>
        <v>23.885000000000002</v>
      </c>
      <c r="X3580" s="4">
        <f t="shared" si="672"/>
        <v>12</v>
      </c>
      <c r="Y3580" s="4">
        <f t="shared" si="677"/>
        <v>1.0732342499999992</v>
      </c>
      <c r="Z3580" s="4">
        <f t="shared" si="678"/>
        <v>1.2098276999999991</v>
      </c>
      <c r="AA3580" s="4">
        <f>IF($V3580="","",IF(Y3580&lt;36,0,IF(AND(36&lt;=Y3580,Y3580&lt;71),VLOOKUP($W3580,日射量と図３!$E$6:$F$34,2,TRUE),IF(AND(71&lt;=Y3580,Y3580&lt;107),VLOOKUP($W3580,日射量と図３!$E$6:$G$34,3,TRUE),IF(AND(107&lt;=Y3580,Y3580&lt;143),VLOOKUP($W3580,日射量と図３!$E$6:$H$34,4,TRUE),VLOOKUP($W3580,日射量と図３!$E$6:$I$34,5,TRUE))))))</f>
        <v>0</v>
      </c>
      <c r="AB3580" s="4">
        <f>IF($V3580="","",IF(Z3580&lt;36,0,IF(AND(36&lt;=Z3580,Z3580&lt;71),VLOOKUP($W3580,日射量と図３!$E$6:$F$34,2,TRUE),IF(AND(71&lt;=Z3580,Z3580&lt;107),VLOOKUP($W3580,日射量と図３!$E$6:$G$34,3,TRUE),IF(AND(107&lt;=Z3580,Z3580&lt;143),VLOOKUP($W3580,日射量と図３!$E$6:$H$34,4,TRUE),VLOOKUP($W3580,日射量と図３!$E$6:$I$34,5,TRUE))))))</f>
        <v>0</v>
      </c>
      <c r="AC3580" s="382">
        <f t="shared" si="673"/>
        <v>0</v>
      </c>
      <c r="AD3580" s="382">
        <f t="shared" si="674"/>
        <v>0</v>
      </c>
    </row>
    <row r="3581" spans="11:30" ht="13.5" customHeight="1">
      <c r="K3581" s="4">
        <f t="shared" si="668"/>
        <v>10</v>
      </c>
      <c r="L3581" s="34">
        <v>43401</v>
      </c>
      <c r="M3581" s="4">
        <v>150</v>
      </c>
      <c r="N3581" s="4">
        <v>2</v>
      </c>
      <c r="O3581" s="31">
        <v>4.1666666666666664E-2</v>
      </c>
      <c r="P3581" s="35">
        <v>14.239999999999998</v>
      </c>
      <c r="Q3581" s="36">
        <f t="shared" si="669"/>
        <v>13</v>
      </c>
      <c r="R3581" s="4">
        <f t="shared" si="670"/>
        <v>0</v>
      </c>
      <c r="S3581" s="31">
        <f t="shared" si="675"/>
        <v>0.24079861111111112</v>
      </c>
      <c r="T3581" s="31">
        <f t="shared" si="676"/>
        <v>0.73447916666666668</v>
      </c>
      <c r="U3581" s="4">
        <f t="shared" si="671"/>
        <v>0</v>
      </c>
      <c r="V3581" s="4" t="str">
        <f t="shared" si="679"/>
        <v/>
      </c>
      <c r="W3581" s="18" t="str">
        <f>IF(V3581="","",VLOOKUP(L3581,日射量と図３!$A$4:$C$368,3,TRUE)*238.85/100)</f>
        <v/>
      </c>
      <c r="X3581" s="4" t="str">
        <f t="shared" si="672"/>
        <v/>
      </c>
      <c r="Y3581" s="4" t="str">
        <f t="shared" si="677"/>
        <v/>
      </c>
      <c r="Z3581" s="4" t="str">
        <f t="shared" si="678"/>
        <v/>
      </c>
      <c r="AA3581" s="4" t="str">
        <f>IF($V3581="","",IF(Y3581&lt;36,0,IF(AND(36&lt;=Y3581,Y3581&lt;71),VLOOKUP($W3581,日射量と図３!$E$6:$F$34,2,TRUE),IF(AND(71&lt;=Y3581,Y3581&lt;107),VLOOKUP($W3581,日射量と図３!$E$6:$G$34,3,TRUE),IF(AND(107&lt;=Y3581,Y3581&lt;143),VLOOKUP($W3581,日射量と図３!$E$6:$H$34,4,TRUE),VLOOKUP($W3581,日射量と図３!$E$6:$I$34,5,TRUE))))))</f>
        <v/>
      </c>
      <c r="AB3581" s="4" t="str">
        <f>IF($V3581="","",IF(Z3581&lt;36,0,IF(AND(36&lt;=Z3581,Z3581&lt;71),VLOOKUP($W3581,日射量と図３!$E$6:$F$34,2,TRUE),IF(AND(71&lt;=Z3581,Z3581&lt;107),VLOOKUP($W3581,日射量と図３!$E$6:$G$34,3,TRUE),IF(AND(107&lt;=Z3581,Z3581&lt;143),VLOOKUP($W3581,日射量と図３!$E$6:$H$34,4,TRUE),VLOOKUP($W3581,日射量と図３!$E$6:$I$34,5,TRUE))))))</f>
        <v/>
      </c>
      <c r="AC3581" s="382" t="str">
        <f t="shared" si="673"/>
        <v/>
      </c>
      <c r="AD3581" s="382" t="str">
        <f t="shared" si="674"/>
        <v/>
      </c>
    </row>
    <row r="3582" spans="11:30" ht="13.5" customHeight="1">
      <c r="K3582" s="4">
        <f t="shared" si="668"/>
        <v>10</v>
      </c>
      <c r="L3582" s="34">
        <v>43401</v>
      </c>
      <c r="M3582" s="4">
        <v>150</v>
      </c>
      <c r="N3582" s="4">
        <v>3</v>
      </c>
      <c r="O3582" s="31">
        <v>8.3333333333333329E-2</v>
      </c>
      <c r="P3582" s="35">
        <v>14.02</v>
      </c>
      <c r="Q3582" s="36">
        <f t="shared" si="669"/>
        <v>13</v>
      </c>
      <c r="R3582" s="4">
        <f t="shared" si="670"/>
        <v>0</v>
      </c>
      <c r="S3582" s="31">
        <f t="shared" si="675"/>
        <v>0.24079861111111112</v>
      </c>
      <c r="T3582" s="31">
        <f t="shared" si="676"/>
        <v>0.73447916666666668</v>
      </c>
      <c r="U3582" s="4">
        <f t="shared" si="671"/>
        <v>0</v>
      </c>
      <c r="V3582" s="4" t="str">
        <f t="shared" si="679"/>
        <v/>
      </c>
      <c r="W3582" s="18" t="str">
        <f>IF(V3582="","",VLOOKUP(L3582,日射量と図３!$A$4:$C$368,3,TRUE)*238.85/100)</f>
        <v/>
      </c>
      <c r="X3582" s="4" t="str">
        <f t="shared" si="672"/>
        <v/>
      </c>
      <c r="Y3582" s="4" t="str">
        <f t="shared" si="677"/>
        <v/>
      </c>
      <c r="Z3582" s="4" t="str">
        <f t="shared" si="678"/>
        <v/>
      </c>
      <c r="AA3582" s="4" t="str">
        <f>IF($V3582="","",IF(Y3582&lt;36,0,IF(AND(36&lt;=Y3582,Y3582&lt;71),VLOOKUP($W3582,日射量と図３!$E$6:$F$34,2,TRUE),IF(AND(71&lt;=Y3582,Y3582&lt;107),VLOOKUP($W3582,日射量と図３!$E$6:$G$34,3,TRUE),IF(AND(107&lt;=Y3582,Y3582&lt;143),VLOOKUP($W3582,日射量と図３!$E$6:$H$34,4,TRUE),VLOOKUP($W3582,日射量と図３!$E$6:$I$34,5,TRUE))))))</f>
        <v/>
      </c>
      <c r="AB3582" s="4" t="str">
        <f>IF($V3582="","",IF(Z3582&lt;36,0,IF(AND(36&lt;=Z3582,Z3582&lt;71),VLOOKUP($W3582,日射量と図３!$E$6:$F$34,2,TRUE),IF(AND(71&lt;=Z3582,Z3582&lt;107),VLOOKUP($W3582,日射量と図３!$E$6:$G$34,3,TRUE),IF(AND(107&lt;=Z3582,Z3582&lt;143),VLOOKUP($W3582,日射量と図３!$E$6:$H$34,4,TRUE),VLOOKUP($W3582,日射量と図３!$E$6:$I$34,5,TRUE))))))</f>
        <v/>
      </c>
      <c r="AC3582" s="382" t="str">
        <f t="shared" si="673"/>
        <v/>
      </c>
      <c r="AD3582" s="382" t="str">
        <f t="shared" si="674"/>
        <v/>
      </c>
    </row>
    <row r="3583" spans="11:30" ht="13.5" customHeight="1">
      <c r="K3583" s="4">
        <f t="shared" si="668"/>
        <v>10</v>
      </c>
      <c r="L3583" s="34">
        <v>43401</v>
      </c>
      <c r="M3583" s="4">
        <v>150</v>
      </c>
      <c r="N3583" s="4">
        <v>4</v>
      </c>
      <c r="O3583" s="31">
        <v>0.125</v>
      </c>
      <c r="P3583" s="35">
        <v>13.729999999999999</v>
      </c>
      <c r="Q3583" s="36">
        <f t="shared" si="669"/>
        <v>13</v>
      </c>
      <c r="R3583" s="4">
        <f t="shared" si="670"/>
        <v>0</v>
      </c>
      <c r="S3583" s="31">
        <f t="shared" si="675"/>
        <v>0.24079861111111112</v>
      </c>
      <c r="T3583" s="31">
        <f t="shared" si="676"/>
        <v>0.73447916666666668</v>
      </c>
      <c r="U3583" s="4">
        <f t="shared" si="671"/>
        <v>0</v>
      </c>
      <c r="V3583" s="4" t="str">
        <f t="shared" si="679"/>
        <v/>
      </c>
      <c r="W3583" s="18" t="str">
        <f>IF(V3583="","",VLOOKUP(L3583,日射量と図３!$A$4:$C$368,3,TRUE)*238.85/100)</f>
        <v/>
      </c>
      <c r="X3583" s="4" t="str">
        <f t="shared" si="672"/>
        <v/>
      </c>
      <c r="Y3583" s="4" t="str">
        <f t="shared" si="677"/>
        <v/>
      </c>
      <c r="Z3583" s="4" t="str">
        <f t="shared" si="678"/>
        <v/>
      </c>
      <c r="AA3583" s="4" t="str">
        <f>IF($V3583="","",IF(Y3583&lt;36,0,IF(AND(36&lt;=Y3583,Y3583&lt;71),VLOOKUP($W3583,日射量と図３!$E$6:$F$34,2,TRUE),IF(AND(71&lt;=Y3583,Y3583&lt;107),VLOOKUP($W3583,日射量と図３!$E$6:$G$34,3,TRUE),IF(AND(107&lt;=Y3583,Y3583&lt;143),VLOOKUP($W3583,日射量と図３!$E$6:$H$34,4,TRUE),VLOOKUP($W3583,日射量と図３!$E$6:$I$34,5,TRUE))))))</f>
        <v/>
      </c>
      <c r="AB3583" s="4" t="str">
        <f>IF($V3583="","",IF(Z3583&lt;36,0,IF(AND(36&lt;=Z3583,Z3583&lt;71),VLOOKUP($W3583,日射量と図３!$E$6:$F$34,2,TRUE),IF(AND(71&lt;=Z3583,Z3583&lt;107),VLOOKUP($W3583,日射量と図３!$E$6:$G$34,3,TRUE),IF(AND(107&lt;=Z3583,Z3583&lt;143),VLOOKUP($W3583,日射量と図３!$E$6:$H$34,4,TRUE),VLOOKUP($W3583,日射量と図３!$E$6:$I$34,5,TRUE))))))</f>
        <v/>
      </c>
      <c r="AC3583" s="382" t="str">
        <f t="shared" si="673"/>
        <v/>
      </c>
      <c r="AD3583" s="382" t="str">
        <f t="shared" si="674"/>
        <v/>
      </c>
    </row>
    <row r="3584" spans="11:30" ht="13.5" customHeight="1">
      <c r="K3584" s="4">
        <f t="shared" si="668"/>
        <v>10</v>
      </c>
      <c r="L3584" s="34">
        <v>43401</v>
      </c>
      <c r="M3584" s="4">
        <v>150</v>
      </c>
      <c r="N3584" s="4">
        <v>5</v>
      </c>
      <c r="O3584" s="31">
        <v>0.16666666666666666</v>
      </c>
      <c r="P3584" s="35">
        <v>13.360000000000003</v>
      </c>
      <c r="Q3584" s="36">
        <f t="shared" si="669"/>
        <v>15</v>
      </c>
      <c r="R3584" s="4">
        <f t="shared" si="670"/>
        <v>1.639999999999997</v>
      </c>
      <c r="S3584" s="31">
        <f t="shared" si="675"/>
        <v>0.24079861111111112</v>
      </c>
      <c r="T3584" s="31">
        <f t="shared" si="676"/>
        <v>0.73447916666666668</v>
      </c>
      <c r="U3584" s="4">
        <f t="shared" si="671"/>
        <v>0</v>
      </c>
      <c r="V3584" s="4" t="str">
        <f t="shared" si="679"/>
        <v/>
      </c>
      <c r="W3584" s="18" t="str">
        <f>IF(V3584="","",VLOOKUP(L3584,日射量と図３!$A$4:$C$368,3,TRUE)*238.85/100)</f>
        <v/>
      </c>
      <c r="X3584" s="4" t="str">
        <f t="shared" si="672"/>
        <v/>
      </c>
      <c r="Y3584" s="4" t="str">
        <f t="shared" si="677"/>
        <v/>
      </c>
      <c r="Z3584" s="4" t="str">
        <f t="shared" si="678"/>
        <v/>
      </c>
      <c r="AA3584" s="4" t="str">
        <f>IF($V3584="","",IF(Y3584&lt;36,0,IF(AND(36&lt;=Y3584,Y3584&lt;71),VLOOKUP($W3584,日射量と図３!$E$6:$F$34,2,TRUE),IF(AND(71&lt;=Y3584,Y3584&lt;107),VLOOKUP($W3584,日射量と図３!$E$6:$G$34,3,TRUE),IF(AND(107&lt;=Y3584,Y3584&lt;143),VLOOKUP($W3584,日射量と図３!$E$6:$H$34,4,TRUE),VLOOKUP($W3584,日射量と図３!$E$6:$I$34,5,TRUE))))))</f>
        <v/>
      </c>
      <c r="AB3584" s="4" t="str">
        <f>IF($V3584="","",IF(Z3584&lt;36,0,IF(AND(36&lt;=Z3584,Z3584&lt;71),VLOOKUP($W3584,日射量と図３!$E$6:$F$34,2,TRUE),IF(AND(71&lt;=Z3584,Z3584&lt;107),VLOOKUP($W3584,日射量と図３!$E$6:$G$34,3,TRUE),IF(AND(107&lt;=Z3584,Z3584&lt;143),VLOOKUP($W3584,日射量と図３!$E$6:$H$34,4,TRUE),VLOOKUP($W3584,日射量と図３!$E$6:$I$34,5,TRUE))))))</f>
        <v/>
      </c>
      <c r="AC3584" s="382" t="str">
        <f t="shared" si="673"/>
        <v/>
      </c>
      <c r="AD3584" s="382" t="str">
        <f t="shared" si="674"/>
        <v/>
      </c>
    </row>
    <row r="3585" spans="11:30" ht="13.5" customHeight="1">
      <c r="K3585" s="4">
        <f t="shared" si="668"/>
        <v>10</v>
      </c>
      <c r="L3585" s="34">
        <v>43401</v>
      </c>
      <c r="M3585" s="4">
        <v>150</v>
      </c>
      <c r="N3585" s="4">
        <v>6</v>
      </c>
      <c r="O3585" s="31">
        <v>0.20833333333333334</v>
      </c>
      <c r="P3585" s="35">
        <v>13.239999999999998</v>
      </c>
      <c r="Q3585" s="36">
        <f t="shared" si="669"/>
        <v>15</v>
      </c>
      <c r="R3585" s="4">
        <f t="shared" si="670"/>
        <v>1.7600000000000016</v>
      </c>
      <c r="S3585" s="31">
        <f t="shared" si="675"/>
        <v>0.24079861111111112</v>
      </c>
      <c r="T3585" s="31">
        <f t="shared" si="676"/>
        <v>0.73447916666666668</v>
      </c>
      <c r="U3585" s="4">
        <f t="shared" si="671"/>
        <v>0</v>
      </c>
      <c r="V3585" s="4" t="str">
        <f t="shared" si="679"/>
        <v/>
      </c>
      <c r="W3585" s="18" t="str">
        <f>IF(V3585="","",VLOOKUP(L3585,日射量と図３!$A$4:$C$368,3,TRUE)*238.85/100)</f>
        <v/>
      </c>
      <c r="X3585" s="4" t="str">
        <f t="shared" si="672"/>
        <v/>
      </c>
      <c r="Y3585" s="4" t="str">
        <f t="shared" si="677"/>
        <v/>
      </c>
      <c r="Z3585" s="4" t="str">
        <f t="shared" si="678"/>
        <v/>
      </c>
      <c r="AA3585" s="4" t="str">
        <f>IF($V3585="","",IF(Y3585&lt;36,0,IF(AND(36&lt;=Y3585,Y3585&lt;71),VLOOKUP($W3585,日射量と図３!$E$6:$F$34,2,TRUE),IF(AND(71&lt;=Y3585,Y3585&lt;107),VLOOKUP($W3585,日射量と図３!$E$6:$G$34,3,TRUE),IF(AND(107&lt;=Y3585,Y3585&lt;143),VLOOKUP($W3585,日射量と図３!$E$6:$H$34,4,TRUE),VLOOKUP($W3585,日射量と図３!$E$6:$I$34,5,TRUE))))))</f>
        <v/>
      </c>
      <c r="AB3585" s="4" t="str">
        <f>IF($V3585="","",IF(Z3585&lt;36,0,IF(AND(36&lt;=Z3585,Z3585&lt;71),VLOOKUP($W3585,日射量と図３!$E$6:$F$34,2,TRUE),IF(AND(71&lt;=Z3585,Z3585&lt;107),VLOOKUP($W3585,日射量と図３!$E$6:$G$34,3,TRUE),IF(AND(107&lt;=Z3585,Z3585&lt;143),VLOOKUP($W3585,日射量と図３!$E$6:$H$34,4,TRUE),VLOOKUP($W3585,日射量と図３!$E$6:$I$34,5,TRUE))))))</f>
        <v/>
      </c>
      <c r="AC3585" s="382" t="str">
        <f t="shared" si="673"/>
        <v/>
      </c>
      <c r="AD3585" s="382" t="str">
        <f t="shared" si="674"/>
        <v/>
      </c>
    </row>
    <row r="3586" spans="11:30" ht="13.5" customHeight="1">
      <c r="K3586" s="4">
        <f t="shared" si="668"/>
        <v>10</v>
      </c>
      <c r="L3586" s="34">
        <v>43401</v>
      </c>
      <c r="M3586" s="4">
        <v>150</v>
      </c>
      <c r="N3586" s="4">
        <v>7</v>
      </c>
      <c r="O3586" s="31">
        <v>0.25</v>
      </c>
      <c r="P3586" s="35">
        <v>12.940000000000001</v>
      </c>
      <c r="Q3586" s="36">
        <f t="shared" si="669"/>
        <v>15</v>
      </c>
      <c r="R3586" s="4">
        <f t="shared" si="670"/>
        <v>2.0599999999999987</v>
      </c>
      <c r="S3586" s="31">
        <f t="shared" si="675"/>
        <v>0.24079861111111112</v>
      </c>
      <c r="T3586" s="31">
        <f t="shared" si="676"/>
        <v>0.73447916666666668</v>
      </c>
      <c r="U3586" s="4">
        <f t="shared" si="671"/>
        <v>2.0599999999999987</v>
      </c>
      <c r="V3586" s="4" t="str">
        <f t="shared" si="679"/>
        <v/>
      </c>
      <c r="W3586" s="18" t="str">
        <f>IF(V3586="","",VLOOKUP(L3586,日射量と図３!$A$4:$C$368,3,TRUE)*238.85/100)</f>
        <v/>
      </c>
      <c r="X3586" s="4" t="str">
        <f t="shared" si="672"/>
        <v/>
      </c>
      <c r="Y3586" s="4" t="str">
        <f t="shared" si="677"/>
        <v/>
      </c>
      <c r="Z3586" s="4" t="str">
        <f t="shared" si="678"/>
        <v/>
      </c>
      <c r="AA3586" s="4" t="str">
        <f>IF($V3586="","",IF(Y3586&lt;36,0,IF(AND(36&lt;=Y3586,Y3586&lt;71),VLOOKUP($W3586,日射量と図３!$E$6:$F$34,2,TRUE),IF(AND(71&lt;=Y3586,Y3586&lt;107),VLOOKUP($W3586,日射量と図３!$E$6:$G$34,3,TRUE),IF(AND(107&lt;=Y3586,Y3586&lt;143),VLOOKUP($W3586,日射量と図３!$E$6:$H$34,4,TRUE),VLOOKUP($W3586,日射量と図３!$E$6:$I$34,5,TRUE))))))</f>
        <v/>
      </c>
      <c r="AB3586" s="4" t="str">
        <f>IF($V3586="","",IF(Z3586&lt;36,0,IF(AND(36&lt;=Z3586,Z3586&lt;71),VLOOKUP($W3586,日射量と図３!$E$6:$F$34,2,TRUE),IF(AND(71&lt;=Z3586,Z3586&lt;107),VLOOKUP($W3586,日射量と図３!$E$6:$G$34,3,TRUE),IF(AND(107&lt;=Z3586,Z3586&lt;143),VLOOKUP($W3586,日射量と図３!$E$6:$H$34,4,TRUE),VLOOKUP($W3586,日射量と図３!$E$6:$I$34,5,TRUE))))))</f>
        <v/>
      </c>
      <c r="AC3586" s="382" t="str">
        <f t="shared" si="673"/>
        <v/>
      </c>
      <c r="AD3586" s="382" t="str">
        <f t="shared" si="674"/>
        <v/>
      </c>
    </row>
    <row r="3587" spans="11:30" ht="13.5" customHeight="1">
      <c r="K3587" s="4">
        <f t="shared" si="668"/>
        <v>10</v>
      </c>
      <c r="L3587" s="34">
        <v>43401</v>
      </c>
      <c r="M3587" s="4">
        <v>150</v>
      </c>
      <c r="N3587" s="4">
        <v>8</v>
      </c>
      <c r="O3587" s="31">
        <v>0.29166666666666669</v>
      </c>
      <c r="P3587" s="35">
        <v>13.05</v>
      </c>
      <c r="Q3587" s="36">
        <f t="shared" si="669"/>
        <v>12</v>
      </c>
      <c r="R3587" s="4">
        <f t="shared" si="670"/>
        <v>0</v>
      </c>
      <c r="S3587" s="31">
        <f t="shared" si="675"/>
        <v>0.24079861111111112</v>
      </c>
      <c r="T3587" s="31">
        <f t="shared" si="676"/>
        <v>0.73447916666666668</v>
      </c>
      <c r="U3587" s="4">
        <f t="shared" si="671"/>
        <v>0</v>
      </c>
      <c r="V3587" s="4" t="str">
        <f t="shared" si="679"/>
        <v/>
      </c>
      <c r="W3587" s="18" t="str">
        <f>IF(V3587="","",VLOOKUP(L3587,日射量と図３!$A$4:$C$368,3,TRUE)*238.85/100)</f>
        <v/>
      </c>
      <c r="X3587" s="4" t="str">
        <f t="shared" si="672"/>
        <v/>
      </c>
      <c r="Y3587" s="4" t="str">
        <f t="shared" si="677"/>
        <v/>
      </c>
      <c r="Z3587" s="4" t="str">
        <f t="shared" si="678"/>
        <v/>
      </c>
      <c r="AA3587" s="4" t="str">
        <f>IF($V3587="","",IF(Y3587&lt;36,0,IF(AND(36&lt;=Y3587,Y3587&lt;71),VLOOKUP($W3587,日射量と図３!$E$6:$F$34,2,TRUE),IF(AND(71&lt;=Y3587,Y3587&lt;107),VLOOKUP($W3587,日射量と図３!$E$6:$G$34,3,TRUE),IF(AND(107&lt;=Y3587,Y3587&lt;143),VLOOKUP($W3587,日射量と図３!$E$6:$H$34,4,TRUE),VLOOKUP($W3587,日射量と図３!$E$6:$I$34,5,TRUE))))))</f>
        <v/>
      </c>
      <c r="AB3587" s="4" t="str">
        <f>IF($V3587="","",IF(Z3587&lt;36,0,IF(AND(36&lt;=Z3587,Z3587&lt;71),VLOOKUP($W3587,日射量と図３!$E$6:$F$34,2,TRUE),IF(AND(71&lt;=Z3587,Z3587&lt;107),VLOOKUP($W3587,日射量と図３!$E$6:$G$34,3,TRUE),IF(AND(107&lt;=Z3587,Z3587&lt;143),VLOOKUP($W3587,日射量と図３!$E$6:$H$34,4,TRUE),VLOOKUP($W3587,日射量と図３!$E$6:$I$34,5,TRUE))))))</f>
        <v/>
      </c>
      <c r="AC3587" s="382" t="str">
        <f t="shared" si="673"/>
        <v/>
      </c>
      <c r="AD3587" s="382" t="str">
        <f t="shared" si="674"/>
        <v/>
      </c>
    </row>
    <row r="3588" spans="11:30" ht="13.5" customHeight="1">
      <c r="K3588" s="4">
        <f t="shared" si="668"/>
        <v>10</v>
      </c>
      <c r="L3588" s="34">
        <v>43401</v>
      </c>
      <c r="M3588" s="4">
        <v>150</v>
      </c>
      <c r="N3588" s="4">
        <v>9</v>
      </c>
      <c r="O3588" s="31">
        <v>0.33333333333333331</v>
      </c>
      <c r="P3588" s="35">
        <v>13.86</v>
      </c>
      <c r="Q3588" s="36">
        <f t="shared" si="669"/>
        <v>12</v>
      </c>
      <c r="R3588" s="4">
        <f t="shared" si="670"/>
        <v>0</v>
      </c>
      <c r="S3588" s="31">
        <f t="shared" si="675"/>
        <v>0.24079861111111112</v>
      </c>
      <c r="T3588" s="31">
        <f t="shared" si="676"/>
        <v>0.73447916666666668</v>
      </c>
      <c r="U3588" s="4">
        <f t="shared" si="671"/>
        <v>0</v>
      </c>
      <c r="V3588" s="4" t="str">
        <f t="shared" si="679"/>
        <v/>
      </c>
      <c r="W3588" s="18" t="str">
        <f>IF(V3588="","",VLOOKUP(L3588,日射量と図３!$A$4:$C$368,3,TRUE)*238.85/100)</f>
        <v/>
      </c>
      <c r="X3588" s="4" t="str">
        <f t="shared" si="672"/>
        <v/>
      </c>
      <c r="Y3588" s="4" t="str">
        <f t="shared" si="677"/>
        <v/>
      </c>
      <c r="Z3588" s="4" t="str">
        <f t="shared" si="678"/>
        <v/>
      </c>
      <c r="AA3588" s="4" t="str">
        <f>IF($V3588="","",IF(Y3588&lt;36,0,IF(AND(36&lt;=Y3588,Y3588&lt;71),VLOOKUP($W3588,日射量と図３!$E$6:$F$34,2,TRUE),IF(AND(71&lt;=Y3588,Y3588&lt;107),VLOOKUP($W3588,日射量と図３!$E$6:$G$34,3,TRUE),IF(AND(107&lt;=Y3588,Y3588&lt;143),VLOOKUP($W3588,日射量と図３!$E$6:$H$34,4,TRUE),VLOOKUP($W3588,日射量と図３!$E$6:$I$34,5,TRUE))))))</f>
        <v/>
      </c>
      <c r="AB3588" s="4" t="str">
        <f>IF($V3588="","",IF(Z3588&lt;36,0,IF(AND(36&lt;=Z3588,Z3588&lt;71),VLOOKUP($W3588,日射量と図３!$E$6:$F$34,2,TRUE),IF(AND(71&lt;=Z3588,Z3588&lt;107),VLOOKUP($W3588,日射量と図３!$E$6:$G$34,3,TRUE),IF(AND(107&lt;=Z3588,Z3588&lt;143),VLOOKUP($W3588,日射量と図３!$E$6:$H$34,4,TRUE),VLOOKUP($W3588,日射量と図３!$E$6:$I$34,5,TRUE))))))</f>
        <v/>
      </c>
      <c r="AC3588" s="382" t="str">
        <f t="shared" si="673"/>
        <v/>
      </c>
      <c r="AD3588" s="382" t="str">
        <f t="shared" si="674"/>
        <v/>
      </c>
    </row>
    <row r="3589" spans="11:30" ht="13.5" customHeight="1">
      <c r="K3589" s="4">
        <f t="shared" ref="K3589:K3652" si="680">MONTH(L3589)</f>
        <v>10</v>
      </c>
      <c r="L3589" s="34">
        <v>43401</v>
      </c>
      <c r="M3589" s="4">
        <v>150</v>
      </c>
      <c r="N3589" s="4">
        <v>10</v>
      </c>
      <c r="O3589" s="31">
        <v>0.375</v>
      </c>
      <c r="P3589" s="35">
        <v>15.120000000000001</v>
      </c>
      <c r="Q3589" s="36">
        <f t="shared" ref="Q3589:Q3652" si="681">IF(O3589&lt;$B$15,$D$14,IF(O3589&lt;$B$16,$D$15,IF(O3589&lt;$B$17,$D$16,IF(O3589&lt;$B$18,$D$17,IF(O3589&lt;$B$19,$D$18,$D$19)))))</f>
        <v>12</v>
      </c>
      <c r="R3589" s="4">
        <f t="shared" ref="R3589:R3652" si="682">IF(Q3589-P3589&gt;0,Q3589-P3589,0)</f>
        <v>0</v>
      </c>
      <c r="S3589" s="31">
        <f t="shared" si="675"/>
        <v>0.24079861111111112</v>
      </c>
      <c r="T3589" s="31">
        <f t="shared" si="676"/>
        <v>0.73447916666666668</v>
      </c>
      <c r="U3589" s="4">
        <f t="shared" ref="U3589:U3652" si="683">IF(AND(S3589&lt;O3589,O3589&lt;T3589),R3589,0)</f>
        <v>0</v>
      </c>
      <c r="V3589" s="4" t="str">
        <f t="shared" si="679"/>
        <v/>
      </c>
      <c r="W3589" s="18" t="str">
        <f>IF(V3589="","",VLOOKUP(L3589,日射量と図３!$A$4:$C$368,3,TRUE)*238.85/100)</f>
        <v/>
      </c>
      <c r="X3589" s="4" t="str">
        <f t="shared" ref="X3589:X3652" si="684">IF(V3589="","",VLOOKUP(K3589,$AF$38:$AJ$49,5,TRUE))</f>
        <v/>
      </c>
      <c r="Y3589" s="4" t="str">
        <f t="shared" si="677"/>
        <v/>
      </c>
      <c r="Z3589" s="4" t="str">
        <f t="shared" si="678"/>
        <v/>
      </c>
      <c r="AA3589" s="4" t="str">
        <f>IF($V3589="","",IF(Y3589&lt;36,0,IF(AND(36&lt;=Y3589,Y3589&lt;71),VLOOKUP($W3589,日射量と図３!$E$6:$F$34,2,TRUE),IF(AND(71&lt;=Y3589,Y3589&lt;107),VLOOKUP($W3589,日射量と図３!$E$6:$G$34,3,TRUE),IF(AND(107&lt;=Y3589,Y3589&lt;143),VLOOKUP($W3589,日射量と図３!$E$6:$H$34,4,TRUE),VLOOKUP($W3589,日射量と図３!$E$6:$I$34,5,TRUE))))))</f>
        <v/>
      </c>
      <c r="AB3589" s="4" t="str">
        <f>IF($V3589="","",IF(Z3589&lt;36,0,IF(AND(36&lt;=Z3589,Z3589&lt;71),VLOOKUP($W3589,日射量と図３!$E$6:$F$34,2,TRUE),IF(AND(71&lt;=Z3589,Z3589&lt;107),VLOOKUP($W3589,日射量と図３!$E$6:$G$34,3,TRUE),IF(AND(107&lt;=Z3589,Z3589&lt;143),VLOOKUP($W3589,日射量と図３!$E$6:$H$34,4,TRUE),VLOOKUP($W3589,日射量と図３!$E$6:$I$34,5,TRUE))))))</f>
        <v/>
      </c>
      <c r="AC3589" s="382" t="str">
        <f t="shared" si="673"/>
        <v/>
      </c>
      <c r="AD3589" s="382" t="str">
        <f t="shared" si="674"/>
        <v/>
      </c>
    </row>
    <row r="3590" spans="11:30" ht="13.5" customHeight="1">
      <c r="K3590" s="4">
        <f t="shared" si="680"/>
        <v>10</v>
      </c>
      <c r="L3590" s="34">
        <v>43401</v>
      </c>
      <c r="M3590" s="4">
        <v>150</v>
      </c>
      <c r="N3590" s="4">
        <v>11</v>
      </c>
      <c r="O3590" s="31">
        <v>0.41666666666666669</v>
      </c>
      <c r="P3590" s="35">
        <v>16.440000000000001</v>
      </c>
      <c r="Q3590" s="36">
        <f t="shared" si="681"/>
        <v>12</v>
      </c>
      <c r="R3590" s="4">
        <f t="shared" si="682"/>
        <v>0</v>
      </c>
      <c r="S3590" s="31">
        <f t="shared" si="675"/>
        <v>0.24079861111111112</v>
      </c>
      <c r="T3590" s="31">
        <f t="shared" si="676"/>
        <v>0.73447916666666668</v>
      </c>
      <c r="U3590" s="4">
        <f t="shared" si="683"/>
        <v>0</v>
      </c>
      <c r="V3590" s="4" t="str">
        <f t="shared" si="679"/>
        <v/>
      </c>
      <c r="W3590" s="18" t="str">
        <f>IF(V3590="","",VLOOKUP(L3590,日射量と図３!$A$4:$C$368,3,TRUE)*238.85/100)</f>
        <v/>
      </c>
      <c r="X3590" s="4" t="str">
        <f t="shared" si="684"/>
        <v/>
      </c>
      <c r="Y3590" s="4" t="str">
        <f t="shared" si="677"/>
        <v/>
      </c>
      <c r="Z3590" s="4" t="str">
        <f t="shared" si="678"/>
        <v/>
      </c>
      <c r="AA3590" s="4" t="str">
        <f>IF($V3590="","",IF(Y3590&lt;36,0,IF(AND(36&lt;=Y3590,Y3590&lt;71),VLOOKUP($W3590,日射量と図３!$E$6:$F$34,2,TRUE),IF(AND(71&lt;=Y3590,Y3590&lt;107),VLOOKUP($W3590,日射量と図３!$E$6:$G$34,3,TRUE),IF(AND(107&lt;=Y3590,Y3590&lt;143),VLOOKUP($W3590,日射量と図３!$E$6:$H$34,4,TRUE),VLOOKUP($W3590,日射量と図３!$E$6:$I$34,5,TRUE))))))</f>
        <v/>
      </c>
      <c r="AB3590" s="4" t="str">
        <f>IF($V3590="","",IF(Z3590&lt;36,0,IF(AND(36&lt;=Z3590,Z3590&lt;71),VLOOKUP($W3590,日射量と図３!$E$6:$F$34,2,TRUE),IF(AND(71&lt;=Z3590,Z3590&lt;107),VLOOKUP($W3590,日射量と図３!$E$6:$G$34,3,TRUE),IF(AND(107&lt;=Z3590,Z3590&lt;143),VLOOKUP($W3590,日射量と図３!$E$6:$H$34,4,TRUE),VLOOKUP($W3590,日射量と図３!$E$6:$I$34,5,TRUE))))))</f>
        <v/>
      </c>
      <c r="AC3590" s="382" t="str">
        <f t="shared" si="673"/>
        <v/>
      </c>
      <c r="AD3590" s="382" t="str">
        <f t="shared" si="674"/>
        <v/>
      </c>
    </row>
    <row r="3591" spans="11:30" ht="13.5" customHeight="1">
      <c r="K3591" s="4">
        <f t="shared" si="680"/>
        <v>10</v>
      </c>
      <c r="L3591" s="34">
        <v>43401</v>
      </c>
      <c r="M3591" s="4">
        <v>150</v>
      </c>
      <c r="N3591" s="4">
        <v>12</v>
      </c>
      <c r="O3591" s="31">
        <v>0.45833333333333331</v>
      </c>
      <c r="P3591" s="35">
        <v>17.330000000000002</v>
      </c>
      <c r="Q3591" s="36">
        <f t="shared" si="681"/>
        <v>12</v>
      </c>
      <c r="R3591" s="4">
        <f t="shared" si="682"/>
        <v>0</v>
      </c>
      <c r="S3591" s="31">
        <f t="shared" si="675"/>
        <v>0.24079861111111112</v>
      </c>
      <c r="T3591" s="31">
        <f t="shared" si="676"/>
        <v>0.73447916666666668</v>
      </c>
      <c r="U3591" s="4">
        <f t="shared" si="683"/>
        <v>0</v>
      </c>
      <c r="V3591" s="4" t="str">
        <f t="shared" si="679"/>
        <v/>
      </c>
      <c r="W3591" s="18" t="str">
        <f>IF(V3591="","",VLOOKUP(L3591,日射量と図３!$A$4:$C$368,3,TRUE)*238.85/100)</f>
        <v/>
      </c>
      <c r="X3591" s="4" t="str">
        <f t="shared" si="684"/>
        <v/>
      </c>
      <c r="Y3591" s="4" t="str">
        <f t="shared" si="677"/>
        <v/>
      </c>
      <c r="Z3591" s="4" t="str">
        <f t="shared" si="678"/>
        <v/>
      </c>
      <c r="AA3591" s="4" t="str">
        <f>IF($V3591="","",IF(Y3591&lt;36,0,IF(AND(36&lt;=Y3591,Y3591&lt;71),VLOOKUP($W3591,日射量と図３!$E$6:$F$34,2,TRUE),IF(AND(71&lt;=Y3591,Y3591&lt;107),VLOOKUP($W3591,日射量と図３!$E$6:$G$34,3,TRUE),IF(AND(107&lt;=Y3591,Y3591&lt;143),VLOOKUP($W3591,日射量と図３!$E$6:$H$34,4,TRUE),VLOOKUP($W3591,日射量と図３!$E$6:$I$34,5,TRUE))))))</f>
        <v/>
      </c>
      <c r="AB3591" s="4" t="str">
        <f>IF($V3591="","",IF(Z3591&lt;36,0,IF(AND(36&lt;=Z3591,Z3591&lt;71),VLOOKUP($W3591,日射量と図３!$E$6:$F$34,2,TRUE),IF(AND(71&lt;=Z3591,Z3591&lt;107),VLOOKUP($W3591,日射量と図３!$E$6:$G$34,3,TRUE),IF(AND(107&lt;=Z3591,Z3591&lt;143),VLOOKUP($W3591,日射量と図３!$E$6:$H$34,4,TRUE),VLOOKUP($W3591,日射量と図３!$E$6:$I$34,5,TRUE))))))</f>
        <v/>
      </c>
      <c r="AC3591" s="382" t="str">
        <f t="shared" si="673"/>
        <v/>
      </c>
      <c r="AD3591" s="382" t="str">
        <f t="shared" si="674"/>
        <v/>
      </c>
    </row>
    <row r="3592" spans="11:30" ht="13.5" customHeight="1">
      <c r="K3592" s="4">
        <f t="shared" si="680"/>
        <v>10</v>
      </c>
      <c r="L3592" s="34">
        <v>43401</v>
      </c>
      <c r="M3592" s="4">
        <v>150</v>
      </c>
      <c r="N3592" s="4">
        <v>13</v>
      </c>
      <c r="O3592" s="31">
        <v>0.5</v>
      </c>
      <c r="P3592" s="35">
        <v>17.97</v>
      </c>
      <c r="Q3592" s="36">
        <f t="shared" si="681"/>
        <v>12</v>
      </c>
      <c r="R3592" s="4">
        <f t="shared" si="682"/>
        <v>0</v>
      </c>
      <c r="S3592" s="31">
        <f t="shared" si="675"/>
        <v>0.24079861111111112</v>
      </c>
      <c r="T3592" s="31">
        <f t="shared" si="676"/>
        <v>0.73447916666666668</v>
      </c>
      <c r="U3592" s="4">
        <f t="shared" si="683"/>
        <v>0</v>
      </c>
      <c r="V3592" s="4" t="str">
        <f t="shared" si="679"/>
        <v/>
      </c>
      <c r="W3592" s="18" t="str">
        <f>IF(V3592="","",VLOOKUP(L3592,日射量と図３!$A$4:$C$368,3,TRUE)*238.85/100)</f>
        <v/>
      </c>
      <c r="X3592" s="4" t="str">
        <f t="shared" si="684"/>
        <v/>
      </c>
      <c r="Y3592" s="4" t="str">
        <f t="shared" si="677"/>
        <v/>
      </c>
      <c r="Z3592" s="4" t="str">
        <f t="shared" si="678"/>
        <v/>
      </c>
      <c r="AA3592" s="4" t="str">
        <f>IF($V3592="","",IF(Y3592&lt;36,0,IF(AND(36&lt;=Y3592,Y3592&lt;71),VLOOKUP($W3592,日射量と図３!$E$6:$F$34,2,TRUE),IF(AND(71&lt;=Y3592,Y3592&lt;107),VLOOKUP($W3592,日射量と図３!$E$6:$G$34,3,TRUE),IF(AND(107&lt;=Y3592,Y3592&lt;143),VLOOKUP($W3592,日射量と図３!$E$6:$H$34,4,TRUE),VLOOKUP($W3592,日射量と図３!$E$6:$I$34,5,TRUE))))))</f>
        <v/>
      </c>
      <c r="AB3592" s="4" t="str">
        <f>IF($V3592="","",IF(Z3592&lt;36,0,IF(AND(36&lt;=Z3592,Z3592&lt;71),VLOOKUP($W3592,日射量と図３!$E$6:$F$34,2,TRUE),IF(AND(71&lt;=Z3592,Z3592&lt;107),VLOOKUP($W3592,日射量と図３!$E$6:$G$34,3,TRUE),IF(AND(107&lt;=Z3592,Z3592&lt;143),VLOOKUP($W3592,日射量と図３!$E$6:$H$34,4,TRUE),VLOOKUP($W3592,日射量と図３!$E$6:$I$34,5,TRUE))))))</f>
        <v/>
      </c>
      <c r="AC3592" s="382" t="str">
        <f t="shared" si="673"/>
        <v/>
      </c>
      <c r="AD3592" s="382" t="str">
        <f t="shared" si="674"/>
        <v/>
      </c>
    </row>
    <row r="3593" spans="11:30" ht="13.5" customHeight="1">
      <c r="K3593" s="4">
        <f t="shared" si="680"/>
        <v>10</v>
      </c>
      <c r="L3593" s="34">
        <v>43401</v>
      </c>
      <c r="M3593" s="4">
        <v>150</v>
      </c>
      <c r="N3593" s="4">
        <v>14</v>
      </c>
      <c r="O3593" s="31">
        <v>0.54166666666666663</v>
      </c>
      <c r="P3593" s="35">
        <v>18.2</v>
      </c>
      <c r="Q3593" s="36">
        <f t="shared" si="681"/>
        <v>12</v>
      </c>
      <c r="R3593" s="4">
        <f t="shared" si="682"/>
        <v>0</v>
      </c>
      <c r="S3593" s="31">
        <f t="shared" si="675"/>
        <v>0.24079861111111112</v>
      </c>
      <c r="T3593" s="31">
        <f t="shared" si="676"/>
        <v>0.73447916666666668</v>
      </c>
      <c r="U3593" s="4">
        <f t="shared" si="683"/>
        <v>0</v>
      </c>
      <c r="V3593" s="4" t="str">
        <f t="shared" si="679"/>
        <v/>
      </c>
      <c r="W3593" s="18" t="str">
        <f>IF(V3593="","",VLOOKUP(L3593,日射量と図３!$A$4:$C$368,3,TRUE)*238.85/100)</f>
        <v/>
      </c>
      <c r="X3593" s="4" t="str">
        <f t="shared" si="684"/>
        <v/>
      </c>
      <c r="Y3593" s="4" t="str">
        <f t="shared" si="677"/>
        <v/>
      </c>
      <c r="Z3593" s="4" t="str">
        <f t="shared" si="678"/>
        <v/>
      </c>
      <c r="AA3593" s="4" t="str">
        <f>IF($V3593="","",IF(Y3593&lt;36,0,IF(AND(36&lt;=Y3593,Y3593&lt;71),VLOOKUP($W3593,日射量と図３!$E$6:$F$34,2,TRUE),IF(AND(71&lt;=Y3593,Y3593&lt;107),VLOOKUP($W3593,日射量と図３!$E$6:$G$34,3,TRUE),IF(AND(107&lt;=Y3593,Y3593&lt;143),VLOOKUP($W3593,日射量と図３!$E$6:$H$34,4,TRUE),VLOOKUP($W3593,日射量と図３!$E$6:$I$34,5,TRUE))))))</f>
        <v/>
      </c>
      <c r="AB3593" s="4" t="str">
        <f>IF($V3593="","",IF(Z3593&lt;36,0,IF(AND(36&lt;=Z3593,Z3593&lt;71),VLOOKUP($W3593,日射量と図３!$E$6:$F$34,2,TRUE),IF(AND(71&lt;=Z3593,Z3593&lt;107),VLOOKUP($W3593,日射量と図３!$E$6:$G$34,3,TRUE),IF(AND(107&lt;=Z3593,Z3593&lt;143),VLOOKUP($W3593,日射量と図３!$E$6:$H$34,4,TRUE),VLOOKUP($W3593,日射量と図３!$E$6:$I$34,5,TRUE))))))</f>
        <v/>
      </c>
      <c r="AC3593" s="382" t="str">
        <f t="shared" si="673"/>
        <v/>
      </c>
      <c r="AD3593" s="382" t="str">
        <f t="shared" si="674"/>
        <v/>
      </c>
    </row>
    <row r="3594" spans="11:30" ht="13.5" customHeight="1">
      <c r="K3594" s="4">
        <f t="shared" si="680"/>
        <v>10</v>
      </c>
      <c r="L3594" s="34">
        <v>43401</v>
      </c>
      <c r="M3594" s="4">
        <v>150</v>
      </c>
      <c r="N3594" s="4">
        <v>15</v>
      </c>
      <c r="O3594" s="31">
        <v>0.58333333333333337</v>
      </c>
      <c r="P3594" s="35">
        <v>18.52</v>
      </c>
      <c r="Q3594" s="36">
        <f t="shared" si="681"/>
        <v>12</v>
      </c>
      <c r="R3594" s="4">
        <f t="shared" si="682"/>
        <v>0</v>
      </c>
      <c r="S3594" s="31">
        <f t="shared" si="675"/>
        <v>0.24079861111111112</v>
      </c>
      <c r="T3594" s="31">
        <f t="shared" si="676"/>
        <v>0.73447916666666668</v>
      </c>
      <c r="U3594" s="4">
        <f t="shared" si="683"/>
        <v>0</v>
      </c>
      <c r="V3594" s="4" t="str">
        <f t="shared" si="679"/>
        <v/>
      </c>
      <c r="W3594" s="18" t="str">
        <f>IF(V3594="","",VLOOKUP(L3594,日射量と図３!$A$4:$C$368,3,TRUE)*238.85/100)</f>
        <v/>
      </c>
      <c r="X3594" s="4" t="str">
        <f t="shared" si="684"/>
        <v/>
      </c>
      <c r="Y3594" s="4" t="str">
        <f t="shared" si="677"/>
        <v/>
      </c>
      <c r="Z3594" s="4" t="str">
        <f t="shared" si="678"/>
        <v/>
      </c>
      <c r="AA3594" s="4" t="str">
        <f>IF($V3594="","",IF(Y3594&lt;36,0,IF(AND(36&lt;=Y3594,Y3594&lt;71),VLOOKUP($W3594,日射量と図３!$E$6:$F$34,2,TRUE),IF(AND(71&lt;=Y3594,Y3594&lt;107),VLOOKUP($W3594,日射量と図３!$E$6:$G$34,3,TRUE),IF(AND(107&lt;=Y3594,Y3594&lt;143),VLOOKUP($W3594,日射量と図３!$E$6:$H$34,4,TRUE),VLOOKUP($W3594,日射量と図３!$E$6:$I$34,5,TRUE))))))</f>
        <v/>
      </c>
      <c r="AB3594" s="4" t="str">
        <f>IF($V3594="","",IF(Z3594&lt;36,0,IF(AND(36&lt;=Z3594,Z3594&lt;71),VLOOKUP($W3594,日射量と図３!$E$6:$F$34,2,TRUE),IF(AND(71&lt;=Z3594,Z3594&lt;107),VLOOKUP($W3594,日射量と図３!$E$6:$G$34,3,TRUE),IF(AND(107&lt;=Z3594,Z3594&lt;143),VLOOKUP($W3594,日射量と図３!$E$6:$H$34,4,TRUE),VLOOKUP($W3594,日射量と図３!$E$6:$I$34,5,TRUE))))))</f>
        <v/>
      </c>
      <c r="AC3594" s="382" t="str">
        <f t="shared" si="673"/>
        <v/>
      </c>
      <c r="AD3594" s="382" t="str">
        <f t="shared" si="674"/>
        <v/>
      </c>
    </row>
    <row r="3595" spans="11:30" ht="13.5" customHeight="1">
      <c r="K3595" s="4">
        <f t="shared" si="680"/>
        <v>10</v>
      </c>
      <c r="L3595" s="34">
        <v>43401</v>
      </c>
      <c r="M3595" s="4">
        <v>150</v>
      </c>
      <c r="N3595" s="4">
        <v>16</v>
      </c>
      <c r="O3595" s="31">
        <v>0.625</v>
      </c>
      <c r="P3595" s="35">
        <v>17.97</v>
      </c>
      <c r="Q3595" s="36">
        <f t="shared" si="681"/>
        <v>16</v>
      </c>
      <c r="R3595" s="4">
        <f t="shared" si="682"/>
        <v>0</v>
      </c>
      <c r="S3595" s="31">
        <f t="shared" si="675"/>
        <v>0.24079861111111112</v>
      </c>
      <c r="T3595" s="31">
        <f t="shared" si="676"/>
        <v>0.73447916666666668</v>
      </c>
      <c r="U3595" s="4">
        <f t="shared" si="683"/>
        <v>0</v>
      </c>
      <c r="V3595" s="4" t="str">
        <f t="shared" si="679"/>
        <v/>
      </c>
      <c r="W3595" s="18" t="str">
        <f>IF(V3595="","",VLOOKUP(L3595,日射量と図３!$A$4:$C$368,3,TRUE)*238.85/100)</f>
        <v/>
      </c>
      <c r="X3595" s="4" t="str">
        <f t="shared" si="684"/>
        <v/>
      </c>
      <c r="Y3595" s="4" t="str">
        <f t="shared" si="677"/>
        <v/>
      </c>
      <c r="Z3595" s="4" t="str">
        <f t="shared" si="678"/>
        <v/>
      </c>
      <c r="AA3595" s="4" t="str">
        <f>IF($V3595="","",IF(Y3595&lt;36,0,IF(AND(36&lt;=Y3595,Y3595&lt;71),VLOOKUP($W3595,日射量と図３!$E$6:$F$34,2,TRUE),IF(AND(71&lt;=Y3595,Y3595&lt;107),VLOOKUP($W3595,日射量と図３!$E$6:$G$34,3,TRUE),IF(AND(107&lt;=Y3595,Y3595&lt;143),VLOOKUP($W3595,日射量と図３!$E$6:$H$34,4,TRUE),VLOOKUP($W3595,日射量と図３!$E$6:$I$34,5,TRUE))))))</f>
        <v/>
      </c>
      <c r="AB3595" s="4" t="str">
        <f>IF($V3595="","",IF(Z3595&lt;36,0,IF(AND(36&lt;=Z3595,Z3595&lt;71),VLOOKUP($W3595,日射量と図３!$E$6:$F$34,2,TRUE),IF(AND(71&lt;=Z3595,Z3595&lt;107),VLOOKUP($W3595,日射量と図３!$E$6:$G$34,3,TRUE),IF(AND(107&lt;=Z3595,Z3595&lt;143),VLOOKUP($W3595,日射量と図３!$E$6:$H$34,4,TRUE),VLOOKUP($W3595,日射量と図３!$E$6:$I$34,5,TRUE))))))</f>
        <v/>
      </c>
      <c r="AC3595" s="382" t="str">
        <f t="shared" si="673"/>
        <v/>
      </c>
      <c r="AD3595" s="382" t="str">
        <f t="shared" si="674"/>
        <v/>
      </c>
    </row>
    <row r="3596" spans="11:30" ht="13.5" customHeight="1">
      <c r="K3596" s="4">
        <f t="shared" si="680"/>
        <v>10</v>
      </c>
      <c r="L3596" s="34">
        <v>43401</v>
      </c>
      <c r="M3596" s="4">
        <v>150</v>
      </c>
      <c r="N3596" s="4">
        <v>17</v>
      </c>
      <c r="O3596" s="31">
        <v>0.66666666666666663</v>
      </c>
      <c r="P3596" s="35">
        <v>17.48</v>
      </c>
      <c r="Q3596" s="36">
        <f t="shared" si="681"/>
        <v>16</v>
      </c>
      <c r="R3596" s="4">
        <f t="shared" si="682"/>
        <v>0</v>
      </c>
      <c r="S3596" s="31">
        <f t="shared" si="675"/>
        <v>0.24079861111111112</v>
      </c>
      <c r="T3596" s="31">
        <f t="shared" si="676"/>
        <v>0.73447916666666668</v>
      </c>
      <c r="U3596" s="4">
        <f t="shared" si="683"/>
        <v>0</v>
      </c>
      <c r="V3596" s="4" t="str">
        <f t="shared" si="679"/>
        <v/>
      </c>
      <c r="W3596" s="18" t="str">
        <f>IF(V3596="","",VLOOKUP(L3596,日射量と図３!$A$4:$C$368,3,TRUE)*238.85/100)</f>
        <v/>
      </c>
      <c r="X3596" s="4" t="str">
        <f t="shared" si="684"/>
        <v/>
      </c>
      <c r="Y3596" s="4" t="str">
        <f t="shared" si="677"/>
        <v/>
      </c>
      <c r="Z3596" s="4" t="str">
        <f t="shared" si="678"/>
        <v/>
      </c>
      <c r="AA3596" s="4" t="str">
        <f>IF($V3596="","",IF(Y3596&lt;36,0,IF(AND(36&lt;=Y3596,Y3596&lt;71),VLOOKUP($W3596,日射量と図３!$E$6:$F$34,2,TRUE),IF(AND(71&lt;=Y3596,Y3596&lt;107),VLOOKUP($W3596,日射量と図３!$E$6:$G$34,3,TRUE),IF(AND(107&lt;=Y3596,Y3596&lt;143),VLOOKUP($W3596,日射量と図３!$E$6:$H$34,4,TRUE),VLOOKUP($W3596,日射量と図３!$E$6:$I$34,5,TRUE))))))</f>
        <v/>
      </c>
      <c r="AB3596" s="4" t="str">
        <f>IF($V3596="","",IF(Z3596&lt;36,0,IF(AND(36&lt;=Z3596,Z3596&lt;71),VLOOKUP($W3596,日射量と図３!$E$6:$F$34,2,TRUE),IF(AND(71&lt;=Z3596,Z3596&lt;107),VLOOKUP($W3596,日射量と図３!$E$6:$G$34,3,TRUE),IF(AND(107&lt;=Z3596,Z3596&lt;143),VLOOKUP($W3596,日射量と図３!$E$6:$H$34,4,TRUE),VLOOKUP($W3596,日射量と図３!$E$6:$I$34,5,TRUE))))))</f>
        <v/>
      </c>
      <c r="AC3596" s="382" t="str">
        <f t="shared" si="673"/>
        <v/>
      </c>
      <c r="AD3596" s="382" t="str">
        <f t="shared" si="674"/>
        <v/>
      </c>
    </row>
    <row r="3597" spans="11:30" ht="13.5" customHeight="1">
      <c r="K3597" s="4">
        <f t="shared" si="680"/>
        <v>10</v>
      </c>
      <c r="L3597" s="34">
        <v>43401</v>
      </c>
      <c r="M3597" s="4">
        <v>150</v>
      </c>
      <c r="N3597" s="4">
        <v>18</v>
      </c>
      <c r="O3597" s="31">
        <v>0.70833333333333337</v>
      </c>
      <c r="P3597" s="35">
        <v>16.75</v>
      </c>
      <c r="Q3597" s="36">
        <f t="shared" si="681"/>
        <v>16</v>
      </c>
      <c r="R3597" s="4">
        <f t="shared" si="682"/>
        <v>0</v>
      </c>
      <c r="S3597" s="31">
        <f t="shared" si="675"/>
        <v>0.24079861111111112</v>
      </c>
      <c r="T3597" s="31">
        <f t="shared" si="676"/>
        <v>0.73447916666666668</v>
      </c>
      <c r="U3597" s="4">
        <f t="shared" si="683"/>
        <v>0</v>
      </c>
      <c r="V3597" s="4" t="str">
        <f t="shared" si="679"/>
        <v/>
      </c>
      <c r="W3597" s="18" t="str">
        <f>IF(V3597="","",VLOOKUP(L3597,日射量と図３!$A$4:$C$368,3,TRUE)*238.85/100)</f>
        <v/>
      </c>
      <c r="X3597" s="4" t="str">
        <f t="shared" si="684"/>
        <v/>
      </c>
      <c r="Y3597" s="4" t="str">
        <f t="shared" si="677"/>
        <v/>
      </c>
      <c r="Z3597" s="4" t="str">
        <f t="shared" si="678"/>
        <v/>
      </c>
      <c r="AA3597" s="4" t="str">
        <f>IF($V3597="","",IF(Y3597&lt;36,0,IF(AND(36&lt;=Y3597,Y3597&lt;71),VLOOKUP($W3597,日射量と図３!$E$6:$F$34,2,TRUE),IF(AND(71&lt;=Y3597,Y3597&lt;107),VLOOKUP($W3597,日射量と図３!$E$6:$G$34,3,TRUE),IF(AND(107&lt;=Y3597,Y3597&lt;143),VLOOKUP($W3597,日射量と図３!$E$6:$H$34,4,TRUE),VLOOKUP($W3597,日射量と図３!$E$6:$I$34,5,TRUE))))))</f>
        <v/>
      </c>
      <c r="AB3597" s="4" t="str">
        <f>IF($V3597="","",IF(Z3597&lt;36,0,IF(AND(36&lt;=Z3597,Z3597&lt;71),VLOOKUP($W3597,日射量と図３!$E$6:$F$34,2,TRUE),IF(AND(71&lt;=Z3597,Z3597&lt;107),VLOOKUP($W3597,日射量と図３!$E$6:$G$34,3,TRUE),IF(AND(107&lt;=Z3597,Z3597&lt;143),VLOOKUP($W3597,日射量と図３!$E$6:$H$34,4,TRUE),VLOOKUP($W3597,日射量と図３!$E$6:$I$34,5,TRUE))))))</f>
        <v/>
      </c>
      <c r="AC3597" s="382" t="str">
        <f t="shared" si="673"/>
        <v/>
      </c>
      <c r="AD3597" s="382" t="str">
        <f t="shared" si="674"/>
        <v/>
      </c>
    </row>
    <row r="3598" spans="11:30" ht="13.5" customHeight="1">
      <c r="K3598" s="4">
        <f t="shared" si="680"/>
        <v>10</v>
      </c>
      <c r="L3598" s="34">
        <v>43401</v>
      </c>
      <c r="M3598" s="4">
        <v>150</v>
      </c>
      <c r="N3598" s="4">
        <v>19</v>
      </c>
      <c r="O3598" s="31">
        <v>0.75</v>
      </c>
      <c r="P3598" s="35">
        <v>16.14</v>
      </c>
      <c r="Q3598" s="36">
        <f t="shared" si="681"/>
        <v>16</v>
      </c>
      <c r="R3598" s="4">
        <f t="shared" si="682"/>
        <v>0</v>
      </c>
      <c r="S3598" s="31">
        <f t="shared" si="675"/>
        <v>0.24079861111111112</v>
      </c>
      <c r="T3598" s="31">
        <f t="shared" si="676"/>
        <v>0.73447916666666668</v>
      </c>
      <c r="U3598" s="4">
        <f t="shared" si="683"/>
        <v>0</v>
      </c>
      <c r="V3598" s="4" t="str">
        <f t="shared" si="679"/>
        <v/>
      </c>
      <c r="W3598" s="18" t="str">
        <f>IF(V3598="","",VLOOKUP(L3598,日射量と図３!$A$4:$C$368,3,TRUE)*238.85/100)</f>
        <v/>
      </c>
      <c r="X3598" s="4" t="str">
        <f t="shared" si="684"/>
        <v/>
      </c>
      <c r="Y3598" s="4" t="str">
        <f t="shared" si="677"/>
        <v/>
      </c>
      <c r="Z3598" s="4" t="str">
        <f t="shared" si="678"/>
        <v/>
      </c>
      <c r="AA3598" s="4" t="str">
        <f>IF($V3598="","",IF(Y3598&lt;36,0,IF(AND(36&lt;=Y3598,Y3598&lt;71),VLOOKUP($W3598,日射量と図３!$E$6:$F$34,2,TRUE),IF(AND(71&lt;=Y3598,Y3598&lt;107),VLOOKUP($W3598,日射量と図３!$E$6:$G$34,3,TRUE),IF(AND(107&lt;=Y3598,Y3598&lt;143),VLOOKUP($W3598,日射量と図３!$E$6:$H$34,4,TRUE),VLOOKUP($W3598,日射量と図３!$E$6:$I$34,5,TRUE))))))</f>
        <v/>
      </c>
      <c r="AB3598" s="4" t="str">
        <f>IF($V3598="","",IF(Z3598&lt;36,0,IF(AND(36&lt;=Z3598,Z3598&lt;71),VLOOKUP($W3598,日射量と図３!$E$6:$F$34,2,TRUE),IF(AND(71&lt;=Z3598,Z3598&lt;107),VLOOKUP($W3598,日射量と図３!$E$6:$G$34,3,TRUE),IF(AND(107&lt;=Z3598,Z3598&lt;143),VLOOKUP($W3598,日射量と図３!$E$6:$H$34,4,TRUE),VLOOKUP($W3598,日射量と図３!$E$6:$I$34,5,TRUE))))))</f>
        <v/>
      </c>
      <c r="AC3598" s="382" t="str">
        <f t="shared" si="673"/>
        <v/>
      </c>
      <c r="AD3598" s="382" t="str">
        <f t="shared" si="674"/>
        <v/>
      </c>
    </row>
    <row r="3599" spans="11:30" ht="13.5" customHeight="1">
      <c r="K3599" s="4">
        <f t="shared" si="680"/>
        <v>10</v>
      </c>
      <c r="L3599" s="34">
        <v>43401</v>
      </c>
      <c r="M3599" s="4">
        <v>150</v>
      </c>
      <c r="N3599" s="4">
        <v>20</v>
      </c>
      <c r="O3599" s="31">
        <v>0.79166666666666663</v>
      </c>
      <c r="P3599" s="35">
        <v>15.680000000000001</v>
      </c>
      <c r="Q3599" s="36">
        <f t="shared" si="681"/>
        <v>16</v>
      </c>
      <c r="R3599" s="4">
        <f t="shared" si="682"/>
        <v>0.31999999999999851</v>
      </c>
      <c r="S3599" s="31">
        <f t="shared" si="675"/>
        <v>0.24079861111111112</v>
      </c>
      <c r="T3599" s="31">
        <f t="shared" si="676"/>
        <v>0.73447916666666668</v>
      </c>
      <c r="U3599" s="4">
        <f t="shared" si="683"/>
        <v>0</v>
      </c>
      <c r="V3599" s="4" t="str">
        <f t="shared" si="679"/>
        <v/>
      </c>
      <c r="W3599" s="18" t="str">
        <f>IF(V3599="","",VLOOKUP(L3599,日射量と図３!$A$4:$C$368,3,TRUE)*238.85/100)</f>
        <v/>
      </c>
      <c r="X3599" s="4" t="str">
        <f t="shared" si="684"/>
        <v/>
      </c>
      <c r="Y3599" s="4" t="str">
        <f t="shared" si="677"/>
        <v/>
      </c>
      <c r="Z3599" s="4" t="str">
        <f t="shared" si="678"/>
        <v/>
      </c>
      <c r="AA3599" s="4" t="str">
        <f>IF($V3599="","",IF(Y3599&lt;36,0,IF(AND(36&lt;=Y3599,Y3599&lt;71),VLOOKUP($W3599,日射量と図３!$E$6:$F$34,2,TRUE),IF(AND(71&lt;=Y3599,Y3599&lt;107),VLOOKUP($W3599,日射量と図３!$E$6:$G$34,3,TRUE),IF(AND(107&lt;=Y3599,Y3599&lt;143),VLOOKUP($W3599,日射量と図３!$E$6:$H$34,4,TRUE),VLOOKUP($W3599,日射量と図３!$E$6:$I$34,5,TRUE))))))</f>
        <v/>
      </c>
      <c r="AB3599" s="4" t="str">
        <f>IF($V3599="","",IF(Z3599&lt;36,0,IF(AND(36&lt;=Z3599,Z3599&lt;71),VLOOKUP($W3599,日射量と図３!$E$6:$F$34,2,TRUE),IF(AND(71&lt;=Z3599,Z3599&lt;107),VLOOKUP($W3599,日射量と図３!$E$6:$G$34,3,TRUE),IF(AND(107&lt;=Z3599,Z3599&lt;143),VLOOKUP($W3599,日射量と図３!$E$6:$H$34,4,TRUE),VLOOKUP($W3599,日射量と図３!$E$6:$I$34,5,TRUE))))))</f>
        <v/>
      </c>
      <c r="AC3599" s="382" t="str">
        <f t="shared" ref="AC3599:AC3662" si="685">IF(V3599="","",IF((($AH$18*$AH$30*V3599*3600/1000000)/1000-AA3599*$AG$18*10*0.0000041868)&lt;=0,0,AA3599*$AG$18*10*0.0000041868))</f>
        <v/>
      </c>
      <c r="AD3599" s="382" t="str">
        <f t="shared" ref="AD3599:AD3662" si="686">IF(V3599="","",IF((($AH$19*$AH$30*V3599*3600/1000000)/1000-AB3599*$AG$19*10*0.0000041868)&lt;=0,0,AB3599*$AG$19*10*0.0000041868))</f>
        <v/>
      </c>
    </row>
    <row r="3600" spans="11:30" ht="13.5" customHeight="1">
      <c r="K3600" s="4">
        <f t="shared" si="680"/>
        <v>10</v>
      </c>
      <c r="L3600" s="34">
        <v>43401</v>
      </c>
      <c r="M3600" s="4">
        <v>150</v>
      </c>
      <c r="N3600" s="4">
        <v>21</v>
      </c>
      <c r="O3600" s="31">
        <v>0.83333333333333337</v>
      </c>
      <c r="P3600" s="35">
        <v>15.3</v>
      </c>
      <c r="Q3600" s="36">
        <f t="shared" si="681"/>
        <v>16</v>
      </c>
      <c r="R3600" s="4">
        <f t="shared" si="682"/>
        <v>0.69999999999999929</v>
      </c>
      <c r="S3600" s="31">
        <f t="shared" si="675"/>
        <v>0.24079861111111112</v>
      </c>
      <c r="T3600" s="31">
        <f t="shared" si="676"/>
        <v>0.73447916666666668</v>
      </c>
      <c r="U3600" s="4">
        <f t="shared" si="683"/>
        <v>0</v>
      </c>
      <c r="V3600" s="4" t="str">
        <f t="shared" si="679"/>
        <v/>
      </c>
      <c r="W3600" s="18" t="str">
        <f>IF(V3600="","",VLOOKUP(L3600,日射量と図３!$A$4:$C$368,3,TRUE)*238.85/100)</f>
        <v/>
      </c>
      <c r="X3600" s="4" t="str">
        <f t="shared" si="684"/>
        <v/>
      </c>
      <c r="Y3600" s="4" t="str">
        <f t="shared" si="677"/>
        <v/>
      </c>
      <c r="Z3600" s="4" t="str">
        <f t="shared" si="678"/>
        <v/>
      </c>
      <c r="AA3600" s="4" t="str">
        <f>IF($V3600="","",IF(Y3600&lt;36,0,IF(AND(36&lt;=Y3600,Y3600&lt;71),VLOOKUP($W3600,日射量と図３!$E$6:$F$34,2,TRUE),IF(AND(71&lt;=Y3600,Y3600&lt;107),VLOOKUP($W3600,日射量と図３!$E$6:$G$34,3,TRUE),IF(AND(107&lt;=Y3600,Y3600&lt;143),VLOOKUP($W3600,日射量と図３!$E$6:$H$34,4,TRUE),VLOOKUP($W3600,日射量と図３!$E$6:$I$34,5,TRUE))))))</f>
        <v/>
      </c>
      <c r="AB3600" s="4" t="str">
        <f>IF($V3600="","",IF(Z3600&lt;36,0,IF(AND(36&lt;=Z3600,Z3600&lt;71),VLOOKUP($W3600,日射量と図３!$E$6:$F$34,2,TRUE),IF(AND(71&lt;=Z3600,Z3600&lt;107),VLOOKUP($W3600,日射量と図３!$E$6:$G$34,3,TRUE),IF(AND(107&lt;=Z3600,Z3600&lt;143),VLOOKUP($W3600,日射量と図３!$E$6:$H$34,4,TRUE),VLOOKUP($W3600,日射量と図３!$E$6:$I$34,5,TRUE))))))</f>
        <v/>
      </c>
      <c r="AC3600" s="382" t="str">
        <f t="shared" si="685"/>
        <v/>
      </c>
      <c r="AD3600" s="382" t="str">
        <f t="shared" si="686"/>
        <v/>
      </c>
    </row>
    <row r="3601" spans="11:30" ht="13.5" customHeight="1">
      <c r="K3601" s="4">
        <f t="shared" si="680"/>
        <v>10</v>
      </c>
      <c r="L3601" s="34">
        <v>43401</v>
      </c>
      <c r="M3601" s="4">
        <v>150</v>
      </c>
      <c r="N3601" s="4">
        <v>22</v>
      </c>
      <c r="O3601" s="31">
        <v>0.875</v>
      </c>
      <c r="P3601" s="35">
        <v>14.85</v>
      </c>
      <c r="Q3601" s="36">
        <f t="shared" si="681"/>
        <v>16</v>
      </c>
      <c r="R3601" s="4">
        <f t="shared" si="682"/>
        <v>1.1500000000000004</v>
      </c>
      <c r="S3601" s="31">
        <f t="shared" si="675"/>
        <v>0.24079861111111112</v>
      </c>
      <c r="T3601" s="31">
        <f t="shared" si="676"/>
        <v>0.73447916666666668</v>
      </c>
      <c r="U3601" s="4">
        <f t="shared" si="683"/>
        <v>0</v>
      </c>
      <c r="V3601" s="4" t="str">
        <f t="shared" si="679"/>
        <v/>
      </c>
      <c r="W3601" s="18" t="str">
        <f>IF(V3601="","",VLOOKUP(L3601,日射量と図３!$A$4:$C$368,3,TRUE)*238.85/100)</f>
        <v/>
      </c>
      <c r="X3601" s="4" t="str">
        <f t="shared" si="684"/>
        <v/>
      </c>
      <c r="Y3601" s="4" t="str">
        <f t="shared" si="677"/>
        <v/>
      </c>
      <c r="Z3601" s="4" t="str">
        <f t="shared" si="678"/>
        <v/>
      </c>
      <c r="AA3601" s="4" t="str">
        <f>IF($V3601="","",IF(Y3601&lt;36,0,IF(AND(36&lt;=Y3601,Y3601&lt;71),VLOOKUP($W3601,日射量と図３!$E$6:$F$34,2,TRUE),IF(AND(71&lt;=Y3601,Y3601&lt;107),VLOOKUP($W3601,日射量と図３!$E$6:$G$34,3,TRUE),IF(AND(107&lt;=Y3601,Y3601&lt;143),VLOOKUP($W3601,日射量と図３!$E$6:$H$34,4,TRUE),VLOOKUP($W3601,日射量と図３!$E$6:$I$34,5,TRUE))))))</f>
        <v/>
      </c>
      <c r="AB3601" s="4" t="str">
        <f>IF($V3601="","",IF(Z3601&lt;36,0,IF(AND(36&lt;=Z3601,Z3601&lt;71),VLOOKUP($W3601,日射量と図３!$E$6:$F$34,2,TRUE),IF(AND(71&lt;=Z3601,Z3601&lt;107),VLOOKUP($W3601,日射量と図３!$E$6:$G$34,3,TRUE),IF(AND(107&lt;=Z3601,Z3601&lt;143),VLOOKUP($W3601,日射量と図３!$E$6:$H$34,4,TRUE),VLOOKUP($W3601,日射量と図３!$E$6:$I$34,5,TRUE))))))</f>
        <v/>
      </c>
      <c r="AC3601" s="382" t="str">
        <f t="shared" si="685"/>
        <v/>
      </c>
      <c r="AD3601" s="382" t="str">
        <f t="shared" si="686"/>
        <v/>
      </c>
    </row>
    <row r="3602" spans="11:30" ht="13.5" customHeight="1">
      <c r="K3602" s="4">
        <f t="shared" si="680"/>
        <v>10</v>
      </c>
      <c r="L3602" s="34">
        <v>43401</v>
      </c>
      <c r="M3602" s="4">
        <v>150</v>
      </c>
      <c r="N3602" s="4">
        <v>23</v>
      </c>
      <c r="O3602" s="31">
        <v>0.91666666666666663</v>
      </c>
      <c r="P3602" s="35">
        <v>14.620000000000001</v>
      </c>
      <c r="Q3602" s="36">
        <f t="shared" si="681"/>
        <v>13</v>
      </c>
      <c r="R3602" s="4">
        <f t="shared" si="682"/>
        <v>0</v>
      </c>
      <c r="S3602" s="31">
        <f t="shared" si="675"/>
        <v>0.24079861111111112</v>
      </c>
      <c r="T3602" s="31">
        <f t="shared" si="676"/>
        <v>0.73447916666666668</v>
      </c>
      <c r="U3602" s="4">
        <f t="shared" si="683"/>
        <v>0</v>
      </c>
      <c r="V3602" s="4" t="str">
        <f t="shared" si="679"/>
        <v/>
      </c>
      <c r="W3602" s="18" t="str">
        <f>IF(V3602="","",VLOOKUP(L3602,日射量と図３!$A$4:$C$368,3,TRUE)*238.85/100)</f>
        <v/>
      </c>
      <c r="X3602" s="4" t="str">
        <f t="shared" si="684"/>
        <v/>
      </c>
      <c r="Y3602" s="4" t="str">
        <f t="shared" si="677"/>
        <v/>
      </c>
      <c r="Z3602" s="4" t="str">
        <f t="shared" si="678"/>
        <v/>
      </c>
      <c r="AA3602" s="4" t="str">
        <f>IF($V3602="","",IF(Y3602&lt;36,0,IF(AND(36&lt;=Y3602,Y3602&lt;71),VLOOKUP($W3602,日射量と図３!$E$6:$F$34,2,TRUE),IF(AND(71&lt;=Y3602,Y3602&lt;107),VLOOKUP($W3602,日射量と図３!$E$6:$G$34,3,TRUE),IF(AND(107&lt;=Y3602,Y3602&lt;143),VLOOKUP($W3602,日射量と図３!$E$6:$H$34,4,TRUE),VLOOKUP($W3602,日射量と図３!$E$6:$I$34,5,TRUE))))))</f>
        <v/>
      </c>
      <c r="AB3602" s="4" t="str">
        <f>IF($V3602="","",IF(Z3602&lt;36,0,IF(AND(36&lt;=Z3602,Z3602&lt;71),VLOOKUP($W3602,日射量と図３!$E$6:$F$34,2,TRUE),IF(AND(71&lt;=Z3602,Z3602&lt;107),VLOOKUP($W3602,日射量と図３!$E$6:$G$34,3,TRUE),IF(AND(107&lt;=Z3602,Z3602&lt;143),VLOOKUP($W3602,日射量と図３!$E$6:$H$34,4,TRUE),VLOOKUP($W3602,日射量と図３!$E$6:$I$34,5,TRUE))))))</f>
        <v/>
      </c>
      <c r="AC3602" s="382" t="str">
        <f t="shared" si="685"/>
        <v/>
      </c>
      <c r="AD3602" s="382" t="str">
        <f t="shared" si="686"/>
        <v/>
      </c>
    </row>
    <row r="3603" spans="11:30" ht="13.5" customHeight="1">
      <c r="K3603" s="4">
        <f t="shared" si="680"/>
        <v>10</v>
      </c>
      <c r="L3603" s="34">
        <v>43401</v>
      </c>
      <c r="M3603" s="4">
        <v>150</v>
      </c>
      <c r="N3603" s="4">
        <v>24</v>
      </c>
      <c r="O3603" s="31">
        <v>0.95833333333333337</v>
      </c>
      <c r="P3603" s="35">
        <v>14.330000000000002</v>
      </c>
      <c r="Q3603" s="36">
        <f t="shared" si="681"/>
        <v>13</v>
      </c>
      <c r="R3603" s="4">
        <f t="shared" si="682"/>
        <v>0</v>
      </c>
      <c r="S3603" s="31">
        <f t="shared" si="675"/>
        <v>0.24079861111111112</v>
      </c>
      <c r="T3603" s="31">
        <f t="shared" si="676"/>
        <v>0.73447916666666668</v>
      </c>
      <c r="U3603" s="4">
        <f t="shared" si="683"/>
        <v>0</v>
      </c>
      <c r="V3603" s="4" t="str">
        <f t="shared" si="679"/>
        <v/>
      </c>
      <c r="W3603" s="18" t="str">
        <f>IF(V3603="","",VLOOKUP(L3603,日射量と図３!$A$4:$C$368,3,TRUE)*238.85/100)</f>
        <v/>
      </c>
      <c r="X3603" s="4" t="str">
        <f t="shared" si="684"/>
        <v/>
      </c>
      <c r="Y3603" s="4" t="str">
        <f t="shared" si="677"/>
        <v/>
      </c>
      <c r="Z3603" s="4" t="str">
        <f t="shared" si="678"/>
        <v/>
      </c>
      <c r="AA3603" s="4" t="str">
        <f>IF($V3603="","",IF(Y3603&lt;36,0,IF(AND(36&lt;=Y3603,Y3603&lt;71),VLOOKUP($W3603,日射量と図３!$E$6:$F$34,2,TRUE),IF(AND(71&lt;=Y3603,Y3603&lt;107),VLOOKUP($W3603,日射量と図３!$E$6:$G$34,3,TRUE),IF(AND(107&lt;=Y3603,Y3603&lt;143),VLOOKUP($W3603,日射量と図３!$E$6:$H$34,4,TRUE),VLOOKUP($W3603,日射量と図３!$E$6:$I$34,5,TRUE))))))</f>
        <v/>
      </c>
      <c r="AB3603" s="4" t="str">
        <f>IF($V3603="","",IF(Z3603&lt;36,0,IF(AND(36&lt;=Z3603,Z3603&lt;71),VLOOKUP($W3603,日射量と図３!$E$6:$F$34,2,TRUE),IF(AND(71&lt;=Z3603,Z3603&lt;107),VLOOKUP($W3603,日射量と図３!$E$6:$G$34,3,TRUE),IF(AND(107&lt;=Z3603,Z3603&lt;143),VLOOKUP($W3603,日射量と図３!$E$6:$H$34,4,TRUE),VLOOKUP($W3603,日射量と図３!$E$6:$I$34,5,TRUE))))))</f>
        <v/>
      </c>
      <c r="AC3603" s="382" t="str">
        <f t="shared" si="685"/>
        <v/>
      </c>
      <c r="AD3603" s="382" t="str">
        <f t="shared" si="686"/>
        <v/>
      </c>
    </row>
    <row r="3604" spans="11:30" ht="13.5" customHeight="1">
      <c r="K3604" s="4">
        <f t="shared" si="680"/>
        <v>10</v>
      </c>
      <c r="L3604" s="34">
        <v>43402</v>
      </c>
      <c r="M3604" s="4">
        <v>151</v>
      </c>
      <c r="N3604" s="4">
        <v>1</v>
      </c>
      <c r="O3604" s="31">
        <v>0</v>
      </c>
      <c r="P3604" s="35">
        <v>13.979999999999999</v>
      </c>
      <c r="Q3604" s="36">
        <f t="shared" si="681"/>
        <v>13</v>
      </c>
      <c r="R3604" s="4">
        <f t="shared" si="682"/>
        <v>0</v>
      </c>
      <c r="S3604" s="31">
        <f t="shared" si="675"/>
        <v>0.24079861111111112</v>
      </c>
      <c r="T3604" s="31">
        <f t="shared" si="676"/>
        <v>0.73447916666666668</v>
      </c>
      <c r="U3604" s="4">
        <f t="shared" si="683"/>
        <v>0</v>
      </c>
      <c r="V3604" s="4">
        <f t="shared" si="679"/>
        <v>2.25</v>
      </c>
      <c r="W3604" s="18">
        <f>IF(V3604="","",VLOOKUP(L3604,日射量と図３!$A$4:$C$368,3,TRUE)*238.85/100)</f>
        <v>28.661999999999999</v>
      </c>
      <c r="X3604" s="4">
        <f t="shared" si="684"/>
        <v>12</v>
      </c>
      <c r="Y3604" s="4">
        <f t="shared" si="677"/>
        <v>1.1722218749999995</v>
      </c>
      <c r="Z3604" s="4">
        <f t="shared" si="678"/>
        <v>1.3214137499999998</v>
      </c>
      <c r="AA3604" s="4">
        <f>IF($V3604="","",IF(Y3604&lt;36,0,IF(AND(36&lt;=Y3604,Y3604&lt;71),VLOOKUP($W3604,日射量と図３!$E$6:$F$34,2,TRUE),IF(AND(71&lt;=Y3604,Y3604&lt;107),VLOOKUP($W3604,日射量と図３!$E$6:$G$34,3,TRUE),IF(AND(107&lt;=Y3604,Y3604&lt;143),VLOOKUP($W3604,日射量と図３!$E$6:$H$34,4,TRUE),VLOOKUP($W3604,日射量と図３!$E$6:$I$34,5,TRUE))))))</f>
        <v>0</v>
      </c>
      <c r="AB3604" s="4">
        <f>IF($V3604="","",IF(Z3604&lt;36,0,IF(AND(36&lt;=Z3604,Z3604&lt;71),VLOOKUP($W3604,日射量と図３!$E$6:$F$34,2,TRUE),IF(AND(71&lt;=Z3604,Z3604&lt;107),VLOOKUP($W3604,日射量と図３!$E$6:$G$34,3,TRUE),IF(AND(107&lt;=Z3604,Z3604&lt;143),VLOOKUP($W3604,日射量と図３!$E$6:$H$34,4,TRUE),VLOOKUP($W3604,日射量と図３!$E$6:$I$34,5,TRUE))))))</f>
        <v>0</v>
      </c>
      <c r="AC3604" s="382">
        <f t="shared" si="685"/>
        <v>0</v>
      </c>
      <c r="AD3604" s="382">
        <f t="shared" si="686"/>
        <v>0</v>
      </c>
    </row>
    <row r="3605" spans="11:30" ht="13.5" customHeight="1">
      <c r="K3605" s="4">
        <f t="shared" si="680"/>
        <v>10</v>
      </c>
      <c r="L3605" s="34">
        <v>43402</v>
      </c>
      <c r="M3605" s="4">
        <v>151</v>
      </c>
      <c r="N3605" s="4">
        <v>2</v>
      </c>
      <c r="O3605" s="31">
        <v>4.1666666666666664E-2</v>
      </c>
      <c r="P3605" s="35">
        <v>13.690000000000001</v>
      </c>
      <c r="Q3605" s="36">
        <f t="shared" si="681"/>
        <v>13</v>
      </c>
      <c r="R3605" s="4">
        <f t="shared" si="682"/>
        <v>0</v>
      </c>
      <c r="S3605" s="31">
        <f t="shared" ref="S3605:S3668" si="687">VLOOKUP(K3605,$AF$38:$AH$49,2,TRUE)</f>
        <v>0.24079861111111112</v>
      </c>
      <c r="T3605" s="31">
        <f t="shared" ref="T3605:T3668" si="688">VLOOKUP(K3605,$AF$38:$AH$49,3,TRUE)</f>
        <v>0.73447916666666668</v>
      </c>
      <c r="U3605" s="4">
        <f t="shared" si="683"/>
        <v>0</v>
      </c>
      <c r="V3605" s="4" t="str">
        <f t="shared" si="679"/>
        <v/>
      </c>
      <c r="W3605" s="18" t="str">
        <f>IF(V3605="","",VLOOKUP(L3605,日射量と図３!$A$4:$C$368,3,TRUE)*238.85/100)</f>
        <v/>
      </c>
      <c r="X3605" s="4" t="str">
        <f t="shared" si="684"/>
        <v/>
      </c>
      <c r="Y3605" s="4" t="str">
        <f t="shared" si="677"/>
        <v/>
      </c>
      <c r="Z3605" s="4" t="str">
        <f t="shared" si="678"/>
        <v/>
      </c>
      <c r="AA3605" s="4" t="str">
        <f>IF($V3605="","",IF(Y3605&lt;36,0,IF(AND(36&lt;=Y3605,Y3605&lt;71),VLOOKUP($W3605,日射量と図３!$E$6:$F$34,2,TRUE),IF(AND(71&lt;=Y3605,Y3605&lt;107),VLOOKUP($W3605,日射量と図３!$E$6:$G$34,3,TRUE),IF(AND(107&lt;=Y3605,Y3605&lt;143),VLOOKUP($W3605,日射量と図３!$E$6:$H$34,4,TRUE),VLOOKUP($W3605,日射量と図３!$E$6:$I$34,5,TRUE))))))</f>
        <v/>
      </c>
      <c r="AB3605" s="4" t="str">
        <f>IF($V3605="","",IF(Z3605&lt;36,0,IF(AND(36&lt;=Z3605,Z3605&lt;71),VLOOKUP($W3605,日射量と図３!$E$6:$F$34,2,TRUE),IF(AND(71&lt;=Z3605,Z3605&lt;107),VLOOKUP($W3605,日射量と図３!$E$6:$G$34,3,TRUE),IF(AND(107&lt;=Z3605,Z3605&lt;143),VLOOKUP($W3605,日射量と図３!$E$6:$H$34,4,TRUE),VLOOKUP($W3605,日射量と図３!$E$6:$I$34,5,TRUE))))))</f>
        <v/>
      </c>
      <c r="AC3605" s="382" t="str">
        <f t="shared" si="685"/>
        <v/>
      </c>
      <c r="AD3605" s="382" t="str">
        <f t="shared" si="686"/>
        <v/>
      </c>
    </row>
    <row r="3606" spans="11:30" ht="13.5" customHeight="1">
      <c r="K3606" s="4">
        <f t="shared" si="680"/>
        <v>10</v>
      </c>
      <c r="L3606" s="34">
        <v>43402</v>
      </c>
      <c r="M3606" s="4">
        <v>151</v>
      </c>
      <c r="N3606" s="4">
        <v>3</v>
      </c>
      <c r="O3606" s="31">
        <v>8.3333333333333329E-2</v>
      </c>
      <c r="P3606" s="35">
        <v>13.570000000000002</v>
      </c>
      <c r="Q3606" s="36">
        <f t="shared" si="681"/>
        <v>13</v>
      </c>
      <c r="R3606" s="4">
        <f t="shared" si="682"/>
        <v>0</v>
      </c>
      <c r="S3606" s="31">
        <f t="shared" si="687"/>
        <v>0.24079861111111112</v>
      </c>
      <c r="T3606" s="31">
        <f t="shared" si="688"/>
        <v>0.73447916666666668</v>
      </c>
      <c r="U3606" s="4">
        <f t="shared" si="683"/>
        <v>0</v>
      </c>
      <c r="V3606" s="4" t="str">
        <f t="shared" si="679"/>
        <v/>
      </c>
      <c r="W3606" s="18" t="str">
        <f>IF(V3606="","",VLOOKUP(L3606,日射量と図３!$A$4:$C$368,3,TRUE)*238.85/100)</f>
        <v/>
      </c>
      <c r="X3606" s="4" t="str">
        <f t="shared" si="684"/>
        <v/>
      </c>
      <c r="Y3606" s="4" t="str">
        <f t="shared" si="677"/>
        <v/>
      </c>
      <c r="Z3606" s="4" t="str">
        <f t="shared" si="678"/>
        <v/>
      </c>
      <c r="AA3606" s="4" t="str">
        <f>IF($V3606="","",IF(Y3606&lt;36,0,IF(AND(36&lt;=Y3606,Y3606&lt;71),VLOOKUP($W3606,日射量と図３!$E$6:$F$34,2,TRUE),IF(AND(71&lt;=Y3606,Y3606&lt;107),VLOOKUP($W3606,日射量と図３!$E$6:$G$34,3,TRUE),IF(AND(107&lt;=Y3606,Y3606&lt;143),VLOOKUP($W3606,日射量と図３!$E$6:$H$34,4,TRUE),VLOOKUP($W3606,日射量と図３!$E$6:$I$34,5,TRUE))))))</f>
        <v/>
      </c>
      <c r="AB3606" s="4" t="str">
        <f>IF($V3606="","",IF(Z3606&lt;36,0,IF(AND(36&lt;=Z3606,Z3606&lt;71),VLOOKUP($W3606,日射量と図３!$E$6:$F$34,2,TRUE),IF(AND(71&lt;=Z3606,Z3606&lt;107),VLOOKUP($W3606,日射量と図３!$E$6:$G$34,3,TRUE),IF(AND(107&lt;=Z3606,Z3606&lt;143),VLOOKUP($W3606,日射量と図３!$E$6:$H$34,4,TRUE),VLOOKUP($W3606,日射量と図３!$E$6:$I$34,5,TRUE))))))</f>
        <v/>
      </c>
      <c r="AC3606" s="382" t="str">
        <f t="shared" si="685"/>
        <v/>
      </c>
      <c r="AD3606" s="382" t="str">
        <f t="shared" si="686"/>
        <v/>
      </c>
    </row>
    <row r="3607" spans="11:30" ht="13.5" customHeight="1">
      <c r="K3607" s="4">
        <f t="shared" si="680"/>
        <v>10</v>
      </c>
      <c r="L3607" s="34">
        <v>43402</v>
      </c>
      <c r="M3607" s="4">
        <v>151</v>
      </c>
      <c r="N3607" s="4">
        <v>4</v>
      </c>
      <c r="O3607" s="31">
        <v>0.125</v>
      </c>
      <c r="P3607" s="35">
        <v>13.309999999999999</v>
      </c>
      <c r="Q3607" s="36">
        <f t="shared" si="681"/>
        <v>13</v>
      </c>
      <c r="R3607" s="4">
        <f t="shared" si="682"/>
        <v>0</v>
      </c>
      <c r="S3607" s="31">
        <f t="shared" si="687"/>
        <v>0.24079861111111112</v>
      </c>
      <c r="T3607" s="31">
        <f t="shared" si="688"/>
        <v>0.73447916666666668</v>
      </c>
      <c r="U3607" s="4">
        <f t="shared" si="683"/>
        <v>0</v>
      </c>
      <c r="V3607" s="4" t="str">
        <f t="shared" si="679"/>
        <v/>
      </c>
      <c r="W3607" s="18" t="str">
        <f>IF(V3607="","",VLOOKUP(L3607,日射量と図３!$A$4:$C$368,3,TRUE)*238.85/100)</f>
        <v/>
      </c>
      <c r="X3607" s="4" t="str">
        <f t="shared" si="684"/>
        <v/>
      </c>
      <c r="Y3607" s="4" t="str">
        <f t="shared" si="677"/>
        <v/>
      </c>
      <c r="Z3607" s="4" t="str">
        <f t="shared" si="678"/>
        <v/>
      </c>
      <c r="AA3607" s="4" t="str">
        <f>IF($V3607="","",IF(Y3607&lt;36,0,IF(AND(36&lt;=Y3607,Y3607&lt;71),VLOOKUP($W3607,日射量と図３!$E$6:$F$34,2,TRUE),IF(AND(71&lt;=Y3607,Y3607&lt;107),VLOOKUP($W3607,日射量と図３!$E$6:$G$34,3,TRUE),IF(AND(107&lt;=Y3607,Y3607&lt;143),VLOOKUP($W3607,日射量と図３!$E$6:$H$34,4,TRUE),VLOOKUP($W3607,日射量と図３!$E$6:$I$34,5,TRUE))))))</f>
        <v/>
      </c>
      <c r="AB3607" s="4" t="str">
        <f>IF($V3607="","",IF(Z3607&lt;36,0,IF(AND(36&lt;=Z3607,Z3607&lt;71),VLOOKUP($W3607,日射量と図３!$E$6:$F$34,2,TRUE),IF(AND(71&lt;=Z3607,Z3607&lt;107),VLOOKUP($W3607,日射量と図３!$E$6:$G$34,3,TRUE),IF(AND(107&lt;=Z3607,Z3607&lt;143),VLOOKUP($W3607,日射量と図３!$E$6:$H$34,4,TRUE),VLOOKUP($W3607,日射量と図３!$E$6:$I$34,5,TRUE))))))</f>
        <v/>
      </c>
      <c r="AC3607" s="382" t="str">
        <f t="shared" si="685"/>
        <v/>
      </c>
      <c r="AD3607" s="382" t="str">
        <f t="shared" si="686"/>
        <v/>
      </c>
    </row>
    <row r="3608" spans="11:30" ht="13.5" customHeight="1">
      <c r="K3608" s="4">
        <f t="shared" si="680"/>
        <v>10</v>
      </c>
      <c r="L3608" s="34">
        <v>43402</v>
      </c>
      <c r="M3608" s="4">
        <v>151</v>
      </c>
      <c r="N3608" s="4">
        <v>5</v>
      </c>
      <c r="O3608" s="31">
        <v>0.16666666666666666</v>
      </c>
      <c r="P3608" s="35">
        <v>13.13</v>
      </c>
      <c r="Q3608" s="36">
        <f t="shared" si="681"/>
        <v>15</v>
      </c>
      <c r="R3608" s="4">
        <f t="shared" si="682"/>
        <v>1.8699999999999992</v>
      </c>
      <c r="S3608" s="31">
        <f t="shared" si="687"/>
        <v>0.24079861111111112</v>
      </c>
      <c r="T3608" s="31">
        <f t="shared" si="688"/>
        <v>0.73447916666666668</v>
      </c>
      <c r="U3608" s="4">
        <f t="shared" si="683"/>
        <v>0</v>
      </c>
      <c r="V3608" s="4" t="str">
        <f t="shared" si="679"/>
        <v/>
      </c>
      <c r="W3608" s="18" t="str">
        <f>IF(V3608="","",VLOOKUP(L3608,日射量と図３!$A$4:$C$368,3,TRUE)*238.85/100)</f>
        <v/>
      </c>
      <c r="X3608" s="4" t="str">
        <f t="shared" si="684"/>
        <v/>
      </c>
      <c r="Y3608" s="4" t="str">
        <f t="shared" si="677"/>
        <v/>
      </c>
      <c r="Z3608" s="4" t="str">
        <f t="shared" si="678"/>
        <v/>
      </c>
      <c r="AA3608" s="4" t="str">
        <f>IF($V3608="","",IF(Y3608&lt;36,0,IF(AND(36&lt;=Y3608,Y3608&lt;71),VLOOKUP($W3608,日射量と図３!$E$6:$F$34,2,TRUE),IF(AND(71&lt;=Y3608,Y3608&lt;107),VLOOKUP($W3608,日射量と図３!$E$6:$G$34,3,TRUE),IF(AND(107&lt;=Y3608,Y3608&lt;143),VLOOKUP($W3608,日射量と図３!$E$6:$H$34,4,TRUE),VLOOKUP($W3608,日射量と図３!$E$6:$I$34,5,TRUE))))))</f>
        <v/>
      </c>
      <c r="AB3608" s="4" t="str">
        <f>IF($V3608="","",IF(Z3608&lt;36,0,IF(AND(36&lt;=Z3608,Z3608&lt;71),VLOOKUP($W3608,日射量と図３!$E$6:$F$34,2,TRUE),IF(AND(71&lt;=Z3608,Z3608&lt;107),VLOOKUP($W3608,日射量と図３!$E$6:$G$34,3,TRUE),IF(AND(107&lt;=Z3608,Z3608&lt;143),VLOOKUP($W3608,日射量と図３!$E$6:$H$34,4,TRUE),VLOOKUP($W3608,日射量と図３!$E$6:$I$34,5,TRUE))))))</f>
        <v/>
      </c>
      <c r="AC3608" s="382" t="str">
        <f t="shared" si="685"/>
        <v/>
      </c>
      <c r="AD3608" s="382" t="str">
        <f t="shared" si="686"/>
        <v/>
      </c>
    </row>
    <row r="3609" spans="11:30" ht="13.5" customHeight="1">
      <c r="K3609" s="4">
        <f t="shared" si="680"/>
        <v>10</v>
      </c>
      <c r="L3609" s="34">
        <v>43402</v>
      </c>
      <c r="M3609" s="4">
        <v>151</v>
      </c>
      <c r="N3609" s="4">
        <v>6</v>
      </c>
      <c r="O3609" s="31">
        <v>0.20833333333333334</v>
      </c>
      <c r="P3609" s="35">
        <v>12.929999999999998</v>
      </c>
      <c r="Q3609" s="36">
        <f t="shared" si="681"/>
        <v>15</v>
      </c>
      <c r="R3609" s="4">
        <f t="shared" si="682"/>
        <v>2.0700000000000021</v>
      </c>
      <c r="S3609" s="31">
        <f t="shared" si="687"/>
        <v>0.24079861111111112</v>
      </c>
      <c r="T3609" s="31">
        <f t="shared" si="688"/>
        <v>0.73447916666666668</v>
      </c>
      <c r="U3609" s="4">
        <f t="shared" si="683"/>
        <v>0</v>
      </c>
      <c r="V3609" s="4" t="str">
        <f t="shared" si="679"/>
        <v/>
      </c>
      <c r="W3609" s="18" t="str">
        <f>IF(V3609="","",VLOOKUP(L3609,日射量と図３!$A$4:$C$368,3,TRUE)*238.85/100)</f>
        <v/>
      </c>
      <c r="X3609" s="4" t="str">
        <f t="shared" si="684"/>
        <v/>
      </c>
      <c r="Y3609" s="4" t="str">
        <f t="shared" si="677"/>
        <v/>
      </c>
      <c r="Z3609" s="4" t="str">
        <f t="shared" si="678"/>
        <v/>
      </c>
      <c r="AA3609" s="4" t="str">
        <f>IF($V3609="","",IF(Y3609&lt;36,0,IF(AND(36&lt;=Y3609,Y3609&lt;71),VLOOKUP($W3609,日射量と図３!$E$6:$F$34,2,TRUE),IF(AND(71&lt;=Y3609,Y3609&lt;107),VLOOKUP($W3609,日射量と図３!$E$6:$G$34,3,TRUE),IF(AND(107&lt;=Y3609,Y3609&lt;143),VLOOKUP($W3609,日射量と図３!$E$6:$H$34,4,TRUE),VLOOKUP($W3609,日射量と図３!$E$6:$I$34,5,TRUE))))))</f>
        <v/>
      </c>
      <c r="AB3609" s="4" t="str">
        <f>IF($V3609="","",IF(Z3609&lt;36,0,IF(AND(36&lt;=Z3609,Z3609&lt;71),VLOOKUP($W3609,日射量と図３!$E$6:$F$34,2,TRUE),IF(AND(71&lt;=Z3609,Z3609&lt;107),VLOOKUP($W3609,日射量と図３!$E$6:$G$34,3,TRUE),IF(AND(107&lt;=Z3609,Z3609&lt;143),VLOOKUP($W3609,日射量と図３!$E$6:$H$34,4,TRUE),VLOOKUP($W3609,日射量と図３!$E$6:$I$34,5,TRUE))))))</f>
        <v/>
      </c>
      <c r="AC3609" s="382" t="str">
        <f t="shared" si="685"/>
        <v/>
      </c>
      <c r="AD3609" s="382" t="str">
        <f t="shared" si="686"/>
        <v/>
      </c>
    </row>
    <row r="3610" spans="11:30" ht="13.5" customHeight="1">
      <c r="K3610" s="4">
        <f t="shared" si="680"/>
        <v>10</v>
      </c>
      <c r="L3610" s="34">
        <v>43402</v>
      </c>
      <c r="M3610" s="4">
        <v>151</v>
      </c>
      <c r="N3610" s="4">
        <v>7</v>
      </c>
      <c r="O3610" s="31">
        <v>0.25</v>
      </c>
      <c r="P3610" s="35">
        <v>12.75</v>
      </c>
      <c r="Q3610" s="36">
        <f t="shared" si="681"/>
        <v>15</v>
      </c>
      <c r="R3610" s="4">
        <f t="shared" si="682"/>
        <v>2.25</v>
      </c>
      <c r="S3610" s="31">
        <f t="shared" si="687"/>
        <v>0.24079861111111112</v>
      </c>
      <c r="T3610" s="31">
        <f t="shared" si="688"/>
        <v>0.73447916666666668</v>
      </c>
      <c r="U3610" s="4">
        <f t="shared" si="683"/>
        <v>2.25</v>
      </c>
      <c r="V3610" s="4" t="str">
        <f t="shared" si="679"/>
        <v/>
      </c>
      <c r="W3610" s="18" t="str">
        <f>IF(V3610="","",VLOOKUP(L3610,日射量と図３!$A$4:$C$368,3,TRUE)*238.85/100)</f>
        <v/>
      </c>
      <c r="X3610" s="4" t="str">
        <f t="shared" si="684"/>
        <v/>
      </c>
      <c r="Y3610" s="4" t="str">
        <f t="shared" si="677"/>
        <v/>
      </c>
      <c r="Z3610" s="4" t="str">
        <f t="shared" si="678"/>
        <v/>
      </c>
      <c r="AA3610" s="4" t="str">
        <f>IF($V3610="","",IF(Y3610&lt;36,0,IF(AND(36&lt;=Y3610,Y3610&lt;71),VLOOKUP($W3610,日射量と図３!$E$6:$F$34,2,TRUE),IF(AND(71&lt;=Y3610,Y3610&lt;107),VLOOKUP($W3610,日射量と図３!$E$6:$G$34,3,TRUE),IF(AND(107&lt;=Y3610,Y3610&lt;143),VLOOKUP($W3610,日射量と図３!$E$6:$H$34,4,TRUE),VLOOKUP($W3610,日射量と図３!$E$6:$I$34,5,TRUE))))))</f>
        <v/>
      </c>
      <c r="AB3610" s="4" t="str">
        <f>IF($V3610="","",IF(Z3610&lt;36,0,IF(AND(36&lt;=Z3610,Z3610&lt;71),VLOOKUP($W3610,日射量と図３!$E$6:$F$34,2,TRUE),IF(AND(71&lt;=Z3610,Z3610&lt;107),VLOOKUP($W3610,日射量と図３!$E$6:$G$34,3,TRUE),IF(AND(107&lt;=Z3610,Z3610&lt;143),VLOOKUP($W3610,日射量と図３!$E$6:$H$34,4,TRUE),VLOOKUP($W3610,日射量と図３!$E$6:$I$34,5,TRUE))))))</f>
        <v/>
      </c>
      <c r="AC3610" s="382" t="str">
        <f t="shared" si="685"/>
        <v/>
      </c>
      <c r="AD3610" s="382" t="str">
        <f t="shared" si="686"/>
        <v/>
      </c>
    </row>
    <row r="3611" spans="11:30" ht="13.5" customHeight="1">
      <c r="K3611" s="4">
        <f t="shared" si="680"/>
        <v>10</v>
      </c>
      <c r="L3611" s="34">
        <v>43402</v>
      </c>
      <c r="M3611" s="4">
        <v>151</v>
      </c>
      <c r="N3611" s="4">
        <v>8</v>
      </c>
      <c r="O3611" s="31">
        <v>0.29166666666666669</v>
      </c>
      <c r="P3611" s="35">
        <v>13.12</v>
      </c>
      <c r="Q3611" s="36">
        <f t="shared" si="681"/>
        <v>12</v>
      </c>
      <c r="R3611" s="4">
        <f t="shared" si="682"/>
        <v>0</v>
      </c>
      <c r="S3611" s="31">
        <f t="shared" si="687"/>
        <v>0.24079861111111112</v>
      </c>
      <c r="T3611" s="31">
        <f t="shared" si="688"/>
        <v>0.73447916666666668</v>
      </c>
      <c r="U3611" s="4">
        <f t="shared" si="683"/>
        <v>0</v>
      </c>
      <c r="V3611" s="4" t="str">
        <f t="shared" si="679"/>
        <v/>
      </c>
      <c r="W3611" s="18" t="str">
        <f>IF(V3611="","",VLOOKUP(L3611,日射量と図３!$A$4:$C$368,3,TRUE)*238.85/100)</f>
        <v/>
      </c>
      <c r="X3611" s="4" t="str">
        <f t="shared" si="684"/>
        <v/>
      </c>
      <c r="Y3611" s="4" t="str">
        <f t="shared" si="677"/>
        <v/>
      </c>
      <c r="Z3611" s="4" t="str">
        <f t="shared" si="678"/>
        <v/>
      </c>
      <c r="AA3611" s="4" t="str">
        <f>IF($V3611="","",IF(Y3611&lt;36,0,IF(AND(36&lt;=Y3611,Y3611&lt;71),VLOOKUP($W3611,日射量と図３!$E$6:$F$34,2,TRUE),IF(AND(71&lt;=Y3611,Y3611&lt;107),VLOOKUP($W3611,日射量と図３!$E$6:$G$34,3,TRUE),IF(AND(107&lt;=Y3611,Y3611&lt;143),VLOOKUP($W3611,日射量と図３!$E$6:$H$34,4,TRUE),VLOOKUP($W3611,日射量と図３!$E$6:$I$34,5,TRUE))))))</f>
        <v/>
      </c>
      <c r="AB3611" s="4" t="str">
        <f>IF($V3611="","",IF(Z3611&lt;36,0,IF(AND(36&lt;=Z3611,Z3611&lt;71),VLOOKUP($W3611,日射量と図３!$E$6:$F$34,2,TRUE),IF(AND(71&lt;=Z3611,Z3611&lt;107),VLOOKUP($W3611,日射量と図３!$E$6:$G$34,3,TRUE),IF(AND(107&lt;=Z3611,Z3611&lt;143),VLOOKUP($W3611,日射量と図３!$E$6:$H$34,4,TRUE),VLOOKUP($W3611,日射量と図３!$E$6:$I$34,5,TRUE))))))</f>
        <v/>
      </c>
      <c r="AC3611" s="382" t="str">
        <f t="shared" si="685"/>
        <v/>
      </c>
      <c r="AD3611" s="382" t="str">
        <f t="shared" si="686"/>
        <v/>
      </c>
    </row>
    <row r="3612" spans="11:30" ht="13.5" customHeight="1">
      <c r="K3612" s="4">
        <f t="shared" si="680"/>
        <v>10</v>
      </c>
      <c r="L3612" s="34">
        <v>43402</v>
      </c>
      <c r="M3612" s="4">
        <v>151</v>
      </c>
      <c r="N3612" s="4">
        <v>9</v>
      </c>
      <c r="O3612" s="31">
        <v>0.33333333333333331</v>
      </c>
      <c r="P3612" s="35">
        <v>14.470000000000002</v>
      </c>
      <c r="Q3612" s="36">
        <f t="shared" si="681"/>
        <v>12</v>
      </c>
      <c r="R3612" s="4">
        <f t="shared" si="682"/>
        <v>0</v>
      </c>
      <c r="S3612" s="31">
        <f t="shared" si="687"/>
        <v>0.24079861111111112</v>
      </c>
      <c r="T3612" s="31">
        <f t="shared" si="688"/>
        <v>0.73447916666666668</v>
      </c>
      <c r="U3612" s="4">
        <f t="shared" si="683"/>
        <v>0</v>
      </c>
      <c r="V3612" s="4" t="str">
        <f t="shared" si="679"/>
        <v/>
      </c>
      <c r="W3612" s="18" t="str">
        <f>IF(V3612="","",VLOOKUP(L3612,日射量と図３!$A$4:$C$368,3,TRUE)*238.85/100)</f>
        <v/>
      </c>
      <c r="X3612" s="4" t="str">
        <f t="shared" si="684"/>
        <v/>
      </c>
      <c r="Y3612" s="4" t="str">
        <f t="shared" si="677"/>
        <v/>
      </c>
      <c r="Z3612" s="4" t="str">
        <f t="shared" si="678"/>
        <v/>
      </c>
      <c r="AA3612" s="4" t="str">
        <f>IF($V3612="","",IF(Y3612&lt;36,0,IF(AND(36&lt;=Y3612,Y3612&lt;71),VLOOKUP($W3612,日射量と図３!$E$6:$F$34,2,TRUE),IF(AND(71&lt;=Y3612,Y3612&lt;107),VLOOKUP($W3612,日射量と図３!$E$6:$G$34,3,TRUE),IF(AND(107&lt;=Y3612,Y3612&lt;143),VLOOKUP($W3612,日射量と図３!$E$6:$H$34,4,TRUE),VLOOKUP($W3612,日射量と図３!$E$6:$I$34,5,TRUE))))))</f>
        <v/>
      </c>
      <c r="AB3612" s="4" t="str">
        <f>IF($V3612="","",IF(Z3612&lt;36,0,IF(AND(36&lt;=Z3612,Z3612&lt;71),VLOOKUP($W3612,日射量と図３!$E$6:$F$34,2,TRUE),IF(AND(71&lt;=Z3612,Z3612&lt;107),VLOOKUP($W3612,日射量と図３!$E$6:$G$34,3,TRUE),IF(AND(107&lt;=Z3612,Z3612&lt;143),VLOOKUP($W3612,日射量と図３!$E$6:$H$34,4,TRUE),VLOOKUP($W3612,日射量と図３!$E$6:$I$34,5,TRUE))))))</f>
        <v/>
      </c>
      <c r="AC3612" s="382" t="str">
        <f t="shared" si="685"/>
        <v/>
      </c>
      <c r="AD3612" s="382" t="str">
        <f t="shared" si="686"/>
        <v/>
      </c>
    </row>
    <row r="3613" spans="11:30" ht="13.5" customHeight="1">
      <c r="K3613" s="4">
        <f t="shared" si="680"/>
        <v>10</v>
      </c>
      <c r="L3613" s="34">
        <v>43402</v>
      </c>
      <c r="M3613" s="4">
        <v>151</v>
      </c>
      <c r="N3613" s="4">
        <v>10</v>
      </c>
      <c r="O3613" s="31">
        <v>0.375</v>
      </c>
      <c r="P3613" s="35">
        <v>16.170000000000002</v>
      </c>
      <c r="Q3613" s="36">
        <f t="shared" si="681"/>
        <v>12</v>
      </c>
      <c r="R3613" s="4">
        <f t="shared" si="682"/>
        <v>0</v>
      </c>
      <c r="S3613" s="31">
        <f t="shared" si="687"/>
        <v>0.24079861111111112</v>
      </c>
      <c r="T3613" s="31">
        <f t="shared" si="688"/>
        <v>0.73447916666666668</v>
      </c>
      <c r="U3613" s="4">
        <f t="shared" si="683"/>
        <v>0</v>
      </c>
      <c r="V3613" s="4" t="str">
        <f t="shared" si="679"/>
        <v/>
      </c>
      <c r="W3613" s="18" t="str">
        <f>IF(V3613="","",VLOOKUP(L3613,日射量と図３!$A$4:$C$368,3,TRUE)*238.85/100)</f>
        <v/>
      </c>
      <c r="X3613" s="4" t="str">
        <f t="shared" si="684"/>
        <v/>
      </c>
      <c r="Y3613" s="4" t="str">
        <f t="shared" si="677"/>
        <v/>
      </c>
      <c r="Z3613" s="4" t="str">
        <f t="shared" si="678"/>
        <v/>
      </c>
      <c r="AA3613" s="4" t="str">
        <f>IF($V3613="","",IF(Y3613&lt;36,0,IF(AND(36&lt;=Y3613,Y3613&lt;71),VLOOKUP($W3613,日射量と図３!$E$6:$F$34,2,TRUE),IF(AND(71&lt;=Y3613,Y3613&lt;107),VLOOKUP($W3613,日射量と図３!$E$6:$G$34,3,TRUE),IF(AND(107&lt;=Y3613,Y3613&lt;143),VLOOKUP($W3613,日射量と図３!$E$6:$H$34,4,TRUE),VLOOKUP($W3613,日射量と図３!$E$6:$I$34,5,TRUE))))))</f>
        <v/>
      </c>
      <c r="AB3613" s="4" t="str">
        <f>IF($V3613="","",IF(Z3613&lt;36,0,IF(AND(36&lt;=Z3613,Z3613&lt;71),VLOOKUP($W3613,日射量と図３!$E$6:$F$34,2,TRUE),IF(AND(71&lt;=Z3613,Z3613&lt;107),VLOOKUP($W3613,日射量と図３!$E$6:$G$34,3,TRUE),IF(AND(107&lt;=Z3613,Z3613&lt;143),VLOOKUP($W3613,日射量と図３!$E$6:$H$34,4,TRUE),VLOOKUP($W3613,日射量と図３!$E$6:$I$34,5,TRUE))))))</f>
        <v/>
      </c>
      <c r="AC3613" s="382" t="str">
        <f t="shared" si="685"/>
        <v/>
      </c>
      <c r="AD3613" s="382" t="str">
        <f t="shared" si="686"/>
        <v/>
      </c>
    </row>
    <row r="3614" spans="11:30" ht="13.5" customHeight="1">
      <c r="K3614" s="4">
        <f t="shared" si="680"/>
        <v>10</v>
      </c>
      <c r="L3614" s="34">
        <v>43402</v>
      </c>
      <c r="M3614" s="4">
        <v>151</v>
      </c>
      <c r="N3614" s="4">
        <v>11</v>
      </c>
      <c r="O3614" s="31">
        <v>0.41666666666666669</v>
      </c>
      <c r="P3614" s="35">
        <v>17.809999999999999</v>
      </c>
      <c r="Q3614" s="36">
        <f t="shared" si="681"/>
        <v>12</v>
      </c>
      <c r="R3614" s="4">
        <f t="shared" si="682"/>
        <v>0</v>
      </c>
      <c r="S3614" s="31">
        <f t="shared" si="687"/>
        <v>0.24079861111111112</v>
      </c>
      <c r="T3614" s="31">
        <f t="shared" si="688"/>
        <v>0.73447916666666668</v>
      </c>
      <c r="U3614" s="4">
        <f t="shared" si="683"/>
        <v>0</v>
      </c>
      <c r="V3614" s="4" t="str">
        <f t="shared" si="679"/>
        <v/>
      </c>
      <c r="W3614" s="18" t="str">
        <f>IF(V3614="","",VLOOKUP(L3614,日射量と図３!$A$4:$C$368,3,TRUE)*238.85/100)</f>
        <v/>
      </c>
      <c r="X3614" s="4" t="str">
        <f t="shared" si="684"/>
        <v/>
      </c>
      <c r="Y3614" s="4" t="str">
        <f t="shared" si="677"/>
        <v/>
      </c>
      <c r="Z3614" s="4" t="str">
        <f t="shared" si="678"/>
        <v/>
      </c>
      <c r="AA3614" s="4" t="str">
        <f>IF($V3614="","",IF(Y3614&lt;36,0,IF(AND(36&lt;=Y3614,Y3614&lt;71),VLOOKUP($W3614,日射量と図３!$E$6:$F$34,2,TRUE),IF(AND(71&lt;=Y3614,Y3614&lt;107),VLOOKUP($W3614,日射量と図３!$E$6:$G$34,3,TRUE),IF(AND(107&lt;=Y3614,Y3614&lt;143),VLOOKUP($W3614,日射量と図３!$E$6:$H$34,4,TRUE),VLOOKUP($W3614,日射量と図３!$E$6:$I$34,5,TRUE))))))</f>
        <v/>
      </c>
      <c r="AB3614" s="4" t="str">
        <f>IF($V3614="","",IF(Z3614&lt;36,0,IF(AND(36&lt;=Z3614,Z3614&lt;71),VLOOKUP($W3614,日射量と図３!$E$6:$F$34,2,TRUE),IF(AND(71&lt;=Z3614,Z3614&lt;107),VLOOKUP($W3614,日射量と図３!$E$6:$G$34,3,TRUE),IF(AND(107&lt;=Z3614,Z3614&lt;143),VLOOKUP($W3614,日射量と図３!$E$6:$H$34,4,TRUE),VLOOKUP($W3614,日射量と図３!$E$6:$I$34,5,TRUE))))))</f>
        <v/>
      </c>
      <c r="AC3614" s="382" t="str">
        <f t="shared" si="685"/>
        <v/>
      </c>
      <c r="AD3614" s="382" t="str">
        <f t="shared" si="686"/>
        <v/>
      </c>
    </row>
    <row r="3615" spans="11:30" ht="13.5" customHeight="1">
      <c r="K3615" s="4">
        <f t="shared" si="680"/>
        <v>10</v>
      </c>
      <c r="L3615" s="34">
        <v>43402</v>
      </c>
      <c r="M3615" s="4">
        <v>151</v>
      </c>
      <c r="N3615" s="4">
        <v>12</v>
      </c>
      <c r="O3615" s="31">
        <v>0.45833333333333331</v>
      </c>
      <c r="P3615" s="35">
        <v>19.029999999999998</v>
      </c>
      <c r="Q3615" s="36">
        <f t="shared" si="681"/>
        <v>12</v>
      </c>
      <c r="R3615" s="4">
        <f t="shared" si="682"/>
        <v>0</v>
      </c>
      <c r="S3615" s="31">
        <f t="shared" si="687"/>
        <v>0.24079861111111112</v>
      </c>
      <c r="T3615" s="31">
        <f t="shared" si="688"/>
        <v>0.73447916666666668</v>
      </c>
      <c r="U3615" s="4">
        <f t="shared" si="683"/>
        <v>0</v>
      </c>
      <c r="V3615" s="4" t="str">
        <f t="shared" si="679"/>
        <v/>
      </c>
      <c r="W3615" s="18" t="str">
        <f>IF(V3615="","",VLOOKUP(L3615,日射量と図３!$A$4:$C$368,3,TRUE)*238.85/100)</f>
        <v/>
      </c>
      <c r="X3615" s="4" t="str">
        <f t="shared" si="684"/>
        <v/>
      </c>
      <c r="Y3615" s="4" t="str">
        <f t="shared" ref="Y3615:Y3678" si="689">IF(V3615="","",$AH$30*V3615/(($AG$18/$AH$18)*X3615))</f>
        <v/>
      </c>
      <c r="Z3615" s="4" t="str">
        <f t="shared" ref="Z3615:Z3678" si="690">IF(V3615="","",$AH$30*V3615/(($AG$19/$AH$19)*X3615))</f>
        <v/>
      </c>
      <c r="AA3615" s="4" t="str">
        <f>IF($V3615="","",IF(Y3615&lt;36,0,IF(AND(36&lt;=Y3615,Y3615&lt;71),VLOOKUP($W3615,日射量と図３!$E$6:$F$34,2,TRUE),IF(AND(71&lt;=Y3615,Y3615&lt;107),VLOOKUP($W3615,日射量と図３!$E$6:$G$34,3,TRUE),IF(AND(107&lt;=Y3615,Y3615&lt;143),VLOOKUP($W3615,日射量と図３!$E$6:$H$34,4,TRUE),VLOOKUP($W3615,日射量と図３!$E$6:$I$34,5,TRUE))))))</f>
        <v/>
      </c>
      <c r="AB3615" s="4" t="str">
        <f>IF($V3615="","",IF(Z3615&lt;36,0,IF(AND(36&lt;=Z3615,Z3615&lt;71),VLOOKUP($W3615,日射量と図３!$E$6:$F$34,2,TRUE),IF(AND(71&lt;=Z3615,Z3615&lt;107),VLOOKUP($W3615,日射量と図３!$E$6:$G$34,3,TRUE),IF(AND(107&lt;=Z3615,Z3615&lt;143),VLOOKUP($W3615,日射量と図３!$E$6:$H$34,4,TRUE),VLOOKUP($W3615,日射量と図３!$E$6:$I$34,5,TRUE))))))</f>
        <v/>
      </c>
      <c r="AC3615" s="382" t="str">
        <f t="shared" si="685"/>
        <v/>
      </c>
      <c r="AD3615" s="382" t="str">
        <f t="shared" si="686"/>
        <v/>
      </c>
    </row>
    <row r="3616" spans="11:30" ht="13.5" customHeight="1">
      <c r="K3616" s="4">
        <f t="shared" si="680"/>
        <v>10</v>
      </c>
      <c r="L3616" s="34">
        <v>43402</v>
      </c>
      <c r="M3616" s="4">
        <v>151</v>
      </c>
      <c r="N3616" s="4">
        <v>13</v>
      </c>
      <c r="O3616" s="31">
        <v>0.5</v>
      </c>
      <c r="P3616" s="35">
        <v>19.949999999999996</v>
      </c>
      <c r="Q3616" s="36">
        <f t="shared" si="681"/>
        <v>12</v>
      </c>
      <c r="R3616" s="4">
        <f t="shared" si="682"/>
        <v>0</v>
      </c>
      <c r="S3616" s="31">
        <f t="shared" si="687"/>
        <v>0.24079861111111112</v>
      </c>
      <c r="T3616" s="31">
        <f t="shared" si="688"/>
        <v>0.73447916666666668</v>
      </c>
      <c r="U3616" s="4">
        <f t="shared" si="683"/>
        <v>0</v>
      </c>
      <c r="V3616" s="4" t="str">
        <f t="shared" si="679"/>
        <v/>
      </c>
      <c r="W3616" s="18" t="str">
        <f>IF(V3616="","",VLOOKUP(L3616,日射量と図３!$A$4:$C$368,3,TRUE)*238.85/100)</f>
        <v/>
      </c>
      <c r="X3616" s="4" t="str">
        <f t="shared" si="684"/>
        <v/>
      </c>
      <c r="Y3616" s="4" t="str">
        <f t="shared" si="689"/>
        <v/>
      </c>
      <c r="Z3616" s="4" t="str">
        <f t="shared" si="690"/>
        <v/>
      </c>
      <c r="AA3616" s="4" t="str">
        <f>IF($V3616="","",IF(Y3616&lt;36,0,IF(AND(36&lt;=Y3616,Y3616&lt;71),VLOOKUP($W3616,日射量と図３!$E$6:$F$34,2,TRUE),IF(AND(71&lt;=Y3616,Y3616&lt;107),VLOOKUP($W3616,日射量と図３!$E$6:$G$34,3,TRUE),IF(AND(107&lt;=Y3616,Y3616&lt;143),VLOOKUP($W3616,日射量と図３!$E$6:$H$34,4,TRUE),VLOOKUP($W3616,日射量と図３!$E$6:$I$34,5,TRUE))))))</f>
        <v/>
      </c>
      <c r="AB3616" s="4" t="str">
        <f>IF($V3616="","",IF(Z3616&lt;36,0,IF(AND(36&lt;=Z3616,Z3616&lt;71),VLOOKUP($W3616,日射量と図３!$E$6:$F$34,2,TRUE),IF(AND(71&lt;=Z3616,Z3616&lt;107),VLOOKUP($W3616,日射量と図３!$E$6:$G$34,3,TRUE),IF(AND(107&lt;=Z3616,Z3616&lt;143),VLOOKUP($W3616,日射量と図３!$E$6:$H$34,4,TRUE),VLOOKUP($W3616,日射量と図３!$E$6:$I$34,5,TRUE))))))</f>
        <v/>
      </c>
      <c r="AC3616" s="382" t="str">
        <f t="shared" si="685"/>
        <v/>
      </c>
      <c r="AD3616" s="382" t="str">
        <f t="shared" si="686"/>
        <v/>
      </c>
    </row>
    <row r="3617" spans="11:30" ht="13.5" customHeight="1">
      <c r="K3617" s="4">
        <f t="shared" si="680"/>
        <v>10</v>
      </c>
      <c r="L3617" s="34">
        <v>43402</v>
      </c>
      <c r="M3617" s="4">
        <v>151</v>
      </c>
      <c r="N3617" s="4">
        <v>14</v>
      </c>
      <c r="O3617" s="31">
        <v>0.54166666666666663</v>
      </c>
      <c r="P3617" s="35">
        <v>20.43</v>
      </c>
      <c r="Q3617" s="36">
        <f t="shared" si="681"/>
        <v>12</v>
      </c>
      <c r="R3617" s="4">
        <f t="shared" si="682"/>
        <v>0</v>
      </c>
      <c r="S3617" s="31">
        <f t="shared" si="687"/>
        <v>0.24079861111111112</v>
      </c>
      <c r="T3617" s="31">
        <f t="shared" si="688"/>
        <v>0.73447916666666668</v>
      </c>
      <c r="U3617" s="4">
        <f t="shared" si="683"/>
        <v>0</v>
      </c>
      <c r="V3617" s="4" t="str">
        <f t="shared" si="679"/>
        <v/>
      </c>
      <c r="W3617" s="18" t="str">
        <f>IF(V3617="","",VLOOKUP(L3617,日射量と図３!$A$4:$C$368,3,TRUE)*238.85/100)</f>
        <v/>
      </c>
      <c r="X3617" s="4" t="str">
        <f t="shared" si="684"/>
        <v/>
      </c>
      <c r="Y3617" s="4" t="str">
        <f t="shared" si="689"/>
        <v/>
      </c>
      <c r="Z3617" s="4" t="str">
        <f t="shared" si="690"/>
        <v/>
      </c>
      <c r="AA3617" s="4" t="str">
        <f>IF($V3617="","",IF(Y3617&lt;36,0,IF(AND(36&lt;=Y3617,Y3617&lt;71),VLOOKUP($W3617,日射量と図３!$E$6:$F$34,2,TRUE),IF(AND(71&lt;=Y3617,Y3617&lt;107),VLOOKUP($W3617,日射量と図３!$E$6:$G$34,3,TRUE),IF(AND(107&lt;=Y3617,Y3617&lt;143),VLOOKUP($W3617,日射量と図３!$E$6:$H$34,4,TRUE),VLOOKUP($W3617,日射量と図３!$E$6:$I$34,5,TRUE))))))</f>
        <v/>
      </c>
      <c r="AB3617" s="4" t="str">
        <f>IF($V3617="","",IF(Z3617&lt;36,0,IF(AND(36&lt;=Z3617,Z3617&lt;71),VLOOKUP($W3617,日射量と図３!$E$6:$F$34,2,TRUE),IF(AND(71&lt;=Z3617,Z3617&lt;107),VLOOKUP($W3617,日射量と図３!$E$6:$G$34,3,TRUE),IF(AND(107&lt;=Z3617,Z3617&lt;143),VLOOKUP($W3617,日射量と図３!$E$6:$H$34,4,TRUE),VLOOKUP($W3617,日射量と図３!$E$6:$I$34,5,TRUE))))))</f>
        <v/>
      </c>
      <c r="AC3617" s="382" t="str">
        <f t="shared" si="685"/>
        <v/>
      </c>
      <c r="AD3617" s="382" t="str">
        <f t="shared" si="686"/>
        <v/>
      </c>
    </row>
    <row r="3618" spans="11:30" ht="13.5" customHeight="1">
      <c r="K3618" s="4">
        <f t="shared" si="680"/>
        <v>10</v>
      </c>
      <c r="L3618" s="34">
        <v>43402</v>
      </c>
      <c r="M3618" s="4">
        <v>151</v>
      </c>
      <c r="N3618" s="4">
        <v>15</v>
      </c>
      <c r="O3618" s="31">
        <v>0.58333333333333337</v>
      </c>
      <c r="P3618" s="35">
        <v>20.509999999999998</v>
      </c>
      <c r="Q3618" s="36">
        <f t="shared" si="681"/>
        <v>12</v>
      </c>
      <c r="R3618" s="4">
        <f t="shared" si="682"/>
        <v>0</v>
      </c>
      <c r="S3618" s="31">
        <f t="shared" si="687"/>
        <v>0.24079861111111112</v>
      </c>
      <c r="T3618" s="31">
        <f t="shared" si="688"/>
        <v>0.73447916666666668</v>
      </c>
      <c r="U3618" s="4">
        <f t="shared" si="683"/>
        <v>0</v>
      </c>
      <c r="V3618" s="4" t="str">
        <f t="shared" si="679"/>
        <v/>
      </c>
      <c r="W3618" s="18" t="str">
        <f>IF(V3618="","",VLOOKUP(L3618,日射量と図３!$A$4:$C$368,3,TRUE)*238.85/100)</f>
        <v/>
      </c>
      <c r="X3618" s="4" t="str">
        <f t="shared" si="684"/>
        <v/>
      </c>
      <c r="Y3618" s="4" t="str">
        <f t="shared" si="689"/>
        <v/>
      </c>
      <c r="Z3618" s="4" t="str">
        <f t="shared" si="690"/>
        <v/>
      </c>
      <c r="AA3618" s="4" t="str">
        <f>IF($V3618="","",IF(Y3618&lt;36,0,IF(AND(36&lt;=Y3618,Y3618&lt;71),VLOOKUP($W3618,日射量と図３!$E$6:$F$34,2,TRUE),IF(AND(71&lt;=Y3618,Y3618&lt;107),VLOOKUP($W3618,日射量と図３!$E$6:$G$34,3,TRUE),IF(AND(107&lt;=Y3618,Y3618&lt;143),VLOOKUP($W3618,日射量と図３!$E$6:$H$34,4,TRUE),VLOOKUP($W3618,日射量と図３!$E$6:$I$34,5,TRUE))))))</f>
        <v/>
      </c>
      <c r="AB3618" s="4" t="str">
        <f>IF($V3618="","",IF(Z3618&lt;36,0,IF(AND(36&lt;=Z3618,Z3618&lt;71),VLOOKUP($W3618,日射量と図３!$E$6:$F$34,2,TRUE),IF(AND(71&lt;=Z3618,Z3618&lt;107),VLOOKUP($W3618,日射量と図３!$E$6:$G$34,3,TRUE),IF(AND(107&lt;=Z3618,Z3618&lt;143),VLOOKUP($W3618,日射量と図３!$E$6:$H$34,4,TRUE),VLOOKUP($W3618,日射量と図３!$E$6:$I$34,5,TRUE))))))</f>
        <v/>
      </c>
      <c r="AC3618" s="382" t="str">
        <f t="shared" si="685"/>
        <v/>
      </c>
      <c r="AD3618" s="382" t="str">
        <f t="shared" si="686"/>
        <v/>
      </c>
    </row>
    <row r="3619" spans="11:30" ht="13.5" customHeight="1">
      <c r="K3619" s="4">
        <f t="shared" si="680"/>
        <v>10</v>
      </c>
      <c r="L3619" s="34">
        <v>43402</v>
      </c>
      <c r="M3619" s="4">
        <v>151</v>
      </c>
      <c r="N3619" s="4">
        <v>16</v>
      </c>
      <c r="O3619" s="31">
        <v>0.625</v>
      </c>
      <c r="P3619" s="35">
        <v>19.759999999999998</v>
      </c>
      <c r="Q3619" s="36">
        <f t="shared" si="681"/>
        <v>16</v>
      </c>
      <c r="R3619" s="4">
        <f t="shared" si="682"/>
        <v>0</v>
      </c>
      <c r="S3619" s="31">
        <f t="shared" si="687"/>
        <v>0.24079861111111112</v>
      </c>
      <c r="T3619" s="31">
        <f t="shared" si="688"/>
        <v>0.73447916666666668</v>
      </c>
      <c r="U3619" s="4">
        <f t="shared" si="683"/>
        <v>0</v>
      </c>
      <c r="V3619" s="4" t="str">
        <f t="shared" si="679"/>
        <v/>
      </c>
      <c r="W3619" s="18" t="str">
        <f>IF(V3619="","",VLOOKUP(L3619,日射量と図３!$A$4:$C$368,3,TRUE)*238.85/100)</f>
        <v/>
      </c>
      <c r="X3619" s="4" t="str">
        <f t="shared" si="684"/>
        <v/>
      </c>
      <c r="Y3619" s="4" t="str">
        <f t="shared" si="689"/>
        <v/>
      </c>
      <c r="Z3619" s="4" t="str">
        <f t="shared" si="690"/>
        <v/>
      </c>
      <c r="AA3619" s="4" t="str">
        <f>IF($V3619="","",IF(Y3619&lt;36,0,IF(AND(36&lt;=Y3619,Y3619&lt;71),VLOOKUP($W3619,日射量と図３!$E$6:$F$34,2,TRUE),IF(AND(71&lt;=Y3619,Y3619&lt;107),VLOOKUP($W3619,日射量と図３!$E$6:$G$34,3,TRUE),IF(AND(107&lt;=Y3619,Y3619&lt;143),VLOOKUP($W3619,日射量と図３!$E$6:$H$34,4,TRUE),VLOOKUP($W3619,日射量と図３!$E$6:$I$34,5,TRUE))))))</f>
        <v/>
      </c>
      <c r="AB3619" s="4" t="str">
        <f>IF($V3619="","",IF(Z3619&lt;36,0,IF(AND(36&lt;=Z3619,Z3619&lt;71),VLOOKUP($W3619,日射量と図３!$E$6:$F$34,2,TRUE),IF(AND(71&lt;=Z3619,Z3619&lt;107),VLOOKUP($W3619,日射量と図３!$E$6:$G$34,3,TRUE),IF(AND(107&lt;=Z3619,Z3619&lt;143),VLOOKUP($W3619,日射量と図３!$E$6:$H$34,4,TRUE),VLOOKUP($W3619,日射量と図３!$E$6:$I$34,5,TRUE))))))</f>
        <v/>
      </c>
      <c r="AC3619" s="382" t="str">
        <f t="shared" si="685"/>
        <v/>
      </c>
      <c r="AD3619" s="382" t="str">
        <f t="shared" si="686"/>
        <v/>
      </c>
    </row>
    <row r="3620" spans="11:30" ht="13.5" customHeight="1">
      <c r="K3620" s="4">
        <f t="shared" si="680"/>
        <v>10</v>
      </c>
      <c r="L3620" s="34">
        <v>43402</v>
      </c>
      <c r="M3620" s="4">
        <v>151</v>
      </c>
      <c r="N3620" s="4">
        <v>17</v>
      </c>
      <c r="O3620" s="31">
        <v>0.66666666666666663</v>
      </c>
      <c r="P3620" s="35">
        <v>18.96</v>
      </c>
      <c r="Q3620" s="36">
        <f t="shared" si="681"/>
        <v>16</v>
      </c>
      <c r="R3620" s="4">
        <f t="shared" si="682"/>
        <v>0</v>
      </c>
      <c r="S3620" s="31">
        <f t="shared" si="687"/>
        <v>0.24079861111111112</v>
      </c>
      <c r="T3620" s="31">
        <f t="shared" si="688"/>
        <v>0.73447916666666668</v>
      </c>
      <c r="U3620" s="4">
        <f t="shared" si="683"/>
        <v>0</v>
      </c>
      <c r="V3620" s="4" t="str">
        <f t="shared" si="679"/>
        <v/>
      </c>
      <c r="W3620" s="18" t="str">
        <f>IF(V3620="","",VLOOKUP(L3620,日射量と図３!$A$4:$C$368,3,TRUE)*238.85/100)</f>
        <v/>
      </c>
      <c r="X3620" s="4" t="str">
        <f t="shared" si="684"/>
        <v/>
      </c>
      <c r="Y3620" s="4" t="str">
        <f t="shared" si="689"/>
        <v/>
      </c>
      <c r="Z3620" s="4" t="str">
        <f t="shared" si="690"/>
        <v/>
      </c>
      <c r="AA3620" s="4" t="str">
        <f>IF($V3620="","",IF(Y3620&lt;36,0,IF(AND(36&lt;=Y3620,Y3620&lt;71),VLOOKUP($W3620,日射量と図３!$E$6:$F$34,2,TRUE),IF(AND(71&lt;=Y3620,Y3620&lt;107),VLOOKUP($W3620,日射量と図３!$E$6:$G$34,3,TRUE),IF(AND(107&lt;=Y3620,Y3620&lt;143),VLOOKUP($W3620,日射量と図３!$E$6:$H$34,4,TRUE),VLOOKUP($W3620,日射量と図３!$E$6:$I$34,5,TRUE))))))</f>
        <v/>
      </c>
      <c r="AB3620" s="4" t="str">
        <f>IF($V3620="","",IF(Z3620&lt;36,0,IF(AND(36&lt;=Z3620,Z3620&lt;71),VLOOKUP($W3620,日射量と図３!$E$6:$F$34,2,TRUE),IF(AND(71&lt;=Z3620,Z3620&lt;107),VLOOKUP($W3620,日射量と図３!$E$6:$G$34,3,TRUE),IF(AND(107&lt;=Z3620,Z3620&lt;143),VLOOKUP($W3620,日射量と図３!$E$6:$H$34,4,TRUE),VLOOKUP($W3620,日射量と図３!$E$6:$I$34,5,TRUE))))))</f>
        <v/>
      </c>
      <c r="AC3620" s="382" t="str">
        <f t="shared" si="685"/>
        <v/>
      </c>
      <c r="AD3620" s="382" t="str">
        <f t="shared" si="686"/>
        <v/>
      </c>
    </row>
    <row r="3621" spans="11:30" ht="13.5" customHeight="1">
      <c r="K3621" s="4">
        <f t="shared" si="680"/>
        <v>10</v>
      </c>
      <c r="L3621" s="34">
        <v>43402</v>
      </c>
      <c r="M3621" s="4">
        <v>151</v>
      </c>
      <c r="N3621" s="4">
        <v>18</v>
      </c>
      <c r="O3621" s="31">
        <v>0.70833333333333337</v>
      </c>
      <c r="P3621" s="35">
        <v>17.93</v>
      </c>
      <c r="Q3621" s="36">
        <f t="shared" si="681"/>
        <v>16</v>
      </c>
      <c r="R3621" s="4">
        <f t="shared" si="682"/>
        <v>0</v>
      </c>
      <c r="S3621" s="31">
        <f t="shared" si="687"/>
        <v>0.24079861111111112</v>
      </c>
      <c r="T3621" s="31">
        <f t="shared" si="688"/>
        <v>0.73447916666666668</v>
      </c>
      <c r="U3621" s="4">
        <f t="shared" si="683"/>
        <v>0</v>
      </c>
      <c r="V3621" s="4" t="str">
        <f t="shared" si="679"/>
        <v/>
      </c>
      <c r="W3621" s="18" t="str">
        <f>IF(V3621="","",VLOOKUP(L3621,日射量と図３!$A$4:$C$368,3,TRUE)*238.85/100)</f>
        <v/>
      </c>
      <c r="X3621" s="4" t="str">
        <f t="shared" si="684"/>
        <v/>
      </c>
      <c r="Y3621" s="4" t="str">
        <f t="shared" si="689"/>
        <v/>
      </c>
      <c r="Z3621" s="4" t="str">
        <f t="shared" si="690"/>
        <v/>
      </c>
      <c r="AA3621" s="4" t="str">
        <f>IF($V3621="","",IF(Y3621&lt;36,0,IF(AND(36&lt;=Y3621,Y3621&lt;71),VLOOKUP($W3621,日射量と図３!$E$6:$F$34,2,TRUE),IF(AND(71&lt;=Y3621,Y3621&lt;107),VLOOKUP($W3621,日射量と図３!$E$6:$G$34,3,TRUE),IF(AND(107&lt;=Y3621,Y3621&lt;143),VLOOKUP($W3621,日射量と図３!$E$6:$H$34,4,TRUE),VLOOKUP($W3621,日射量と図３!$E$6:$I$34,5,TRUE))))))</f>
        <v/>
      </c>
      <c r="AB3621" s="4" t="str">
        <f>IF($V3621="","",IF(Z3621&lt;36,0,IF(AND(36&lt;=Z3621,Z3621&lt;71),VLOOKUP($W3621,日射量と図３!$E$6:$F$34,2,TRUE),IF(AND(71&lt;=Z3621,Z3621&lt;107),VLOOKUP($W3621,日射量と図３!$E$6:$G$34,3,TRUE),IF(AND(107&lt;=Z3621,Z3621&lt;143),VLOOKUP($W3621,日射量と図３!$E$6:$H$34,4,TRUE),VLOOKUP($W3621,日射量と図３!$E$6:$I$34,5,TRUE))))))</f>
        <v/>
      </c>
      <c r="AC3621" s="382" t="str">
        <f t="shared" si="685"/>
        <v/>
      </c>
      <c r="AD3621" s="382" t="str">
        <f t="shared" si="686"/>
        <v/>
      </c>
    </row>
    <row r="3622" spans="11:30" ht="13.5" customHeight="1">
      <c r="K3622" s="4">
        <f t="shared" si="680"/>
        <v>10</v>
      </c>
      <c r="L3622" s="34">
        <v>43402</v>
      </c>
      <c r="M3622" s="4">
        <v>151</v>
      </c>
      <c r="N3622" s="4">
        <v>19</v>
      </c>
      <c r="O3622" s="31">
        <v>0.75</v>
      </c>
      <c r="P3622" s="35">
        <v>17.380000000000003</v>
      </c>
      <c r="Q3622" s="36">
        <f t="shared" si="681"/>
        <v>16</v>
      </c>
      <c r="R3622" s="4">
        <f t="shared" si="682"/>
        <v>0</v>
      </c>
      <c r="S3622" s="31">
        <f t="shared" si="687"/>
        <v>0.24079861111111112</v>
      </c>
      <c r="T3622" s="31">
        <f t="shared" si="688"/>
        <v>0.73447916666666668</v>
      </c>
      <c r="U3622" s="4">
        <f t="shared" si="683"/>
        <v>0</v>
      </c>
      <c r="V3622" s="4" t="str">
        <f t="shared" si="679"/>
        <v/>
      </c>
      <c r="W3622" s="18" t="str">
        <f>IF(V3622="","",VLOOKUP(L3622,日射量と図３!$A$4:$C$368,3,TRUE)*238.85/100)</f>
        <v/>
      </c>
      <c r="X3622" s="4" t="str">
        <f t="shared" si="684"/>
        <v/>
      </c>
      <c r="Y3622" s="4" t="str">
        <f t="shared" si="689"/>
        <v/>
      </c>
      <c r="Z3622" s="4" t="str">
        <f t="shared" si="690"/>
        <v/>
      </c>
      <c r="AA3622" s="4" t="str">
        <f>IF($V3622="","",IF(Y3622&lt;36,0,IF(AND(36&lt;=Y3622,Y3622&lt;71),VLOOKUP($W3622,日射量と図３!$E$6:$F$34,2,TRUE),IF(AND(71&lt;=Y3622,Y3622&lt;107),VLOOKUP($W3622,日射量と図３!$E$6:$G$34,3,TRUE),IF(AND(107&lt;=Y3622,Y3622&lt;143),VLOOKUP($W3622,日射量と図３!$E$6:$H$34,4,TRUE),VLOOKUP($W3622,日射量と図３!$E$6:$I$34,5,TRUE))))))</f>
        <v/>
      </c>
      <c r="AB3622" s="4" t="str">
        <f>IF($V3622="","",IF(Z3622&lt;36,0,IF(AND(36&lt;=Z3622,Z3622&lt;71),VLOOKUP($W3622,日射量と図３!$E$6:$F$34,2,TRUE),IF(AND(71&lt;=Z3622,Z3622&lt;107),VLOOKUP($W3622,日射量と図３!$E$6:$G$34,3,TRUE),IF(AND(107&lt;=Z3622,Z3622&lt;143),VLOOKUP($W3622,日射量と図３!$E$6:$H$34,4,TRUE),VLOOKUP($W3622,日射量と図３!$E$6:$I$34,5,TRUE))))))</f>
        <v/>
      </c>
      <c r="AC3622" s="382" t="str">
        <f t="shared" si="685"/>
        <v/>
      </c>
      <c r="AD3622" s="382" t="str">
        <f t="shared" si="686"/>
        <v/>
      </c>
    </row>
    <row r="3623" spans="11:30" ht="13.5" customHeight="1">
      <c r="K3623" s="4">
        <f t="shared" si="680"/>
        <v>10</v>
      </c>
      <c r="L3623" s="34">
        <v>43402</v>
      </c>
      <c r="M3623" s="4">
        <v>151</v>
      </c>
      <c r="N3623" s="4">
        <v>20</v>
      </c>
      <c r="O3623" s="31">
        <v>0.79166666666666663</v>
      </c>
      <c r="P3623" s="35">
        <v>16.59</v>
      </c>
      <c r="Q3623" s="36">
        <f t="shared" si="681"/>
        <v>16</v>
      </c>
      <c r="R3623" s="4">
        <f t="shared" si="682"/>
        <v>0</v>
      </c>
      <c r="S3623" s="31">
        <f t="shared" si="687"/>
        <v>0.24079861111111112</v>
      </c>
      <c r="T3623" s="31">
        <f t="shared" si="688"/>
        <v>0.73447916666666668</v>
      </c>
      <c r="U3623" s="4">
        <f t="shared" si="683"/>
        <v>0</v>
      </c>
      <c r="V3623" s="4" t="str">
        <f t="shared" si="679"/>
        <v/>
      </c>
      <c r="W3623" s="18" t="str">
        <f>IF(V3623="","",VLOOKUP(L3623,日射量と図３!$A$4:$C$368,3,TRUE)*238.85/100)</f>
        <v/>
      </c>
      <c r="X3623" s="4" t="str">
        <f t="shared" si="684"/>
        <v/>
      </c>
      <c r="Y3623" s="4" t="str">
        <f t="shared" si="689"/>
        <v/>
      </c>
      <c r="Z3623" s="4" t="str">
        <f t="shared" si="690"/>
        <v/>
      </c>
      <c r="AA3623" s="4" t="str">
        <f>IF($V3623="","",IF(Y3623&lt;36,0,IF(AND(36&lt;=Y3623,Y3623&lt;71),VLOOKUP($W3623,日射量と図３!$E$6:$F$34,2,TRUE),IF(AND(71&lt;=Y3623,Y3623&lt;107),VLOOKUP($W3623,日射量と図３!$E$6:$G$34,3,TRUE),IF(AND(107&lt;=Y3623,Y3623&lt;143),VLOOKUP($W3623,日射量と図３!$E$6:$H$34,4,TRUE),VLOOKUP($W3623,日射量と図３!$E$6:$I$34,5,TRUE))))))</f>
        <v/>
      </c>
      <c r="AB3623" s="4" t="str">
        <f>IF($V3623="","",IF(Z3623&lt;36,0,IF(AND(36&lt;=Z3623,Z3623&lt;71),VLOOKUP($W3623,日射量と図３!$E$6:$F$34,2,TRUE),IF(AND(71&lt;=Z3623,Z3623&lt;107),VLOOKUP($W3623,日射量と図３!$E$6:$G$34,3,TRUE),IF(AND(107&lt;=Z3623,Z3623&lt;143),VLOOKUP($W3623,日射量と図３!$E$6:$H$34,4,TRUE),VLOOKUP($W3623,日射量と図３!$E$6:$I$34,5,TRUE))))))</f>
        <v/>
      </c>
      <c r="AC3623" s="382" t="str">
        <f t="shared" si="685"/>
        <v/>
      </c>
      <c r="AD3623" s="382" t="str">
        <f t="shared" si="686"/>
        <v/>
      </c>
    </row>
    <row r="3624" spans="11:30" ht="13.5" customHeight="1">
      <c r="K3624" s="4">
        <f t="shared" si="680"/>
        <v>10</v>
      </c>
      <c r="L3624" s="34">
        <v>43402</v>
      </c>
      <c r="M3624" s="4">
        <v>151</v>
      </c>
      <c r="N3624" s="4">
        <v>21</v>
      </c>
      <c r="O3624" s="31">
        <v>0.83333333333333337</v>
      </c>
      <c r="P3624" s="35">
        <v>16.200000000000003</v>
      </c>
      <c r="Q3624" s="36">
        <f t="shared" si="681"/>
        <v>16</v>
      </c>
      <c r="R3624" s="4">
        <f t="shared" si="682"/>
        <v>0</v>
      </c>
      <c r="S3624" s="31">
        <f t="shared" si="687"/>
        <v>0.24079861111111112</v>
      </c>
      <c r="T3624" s="31">
        <f t="shared" si="688"/>
        <v>0.73447916666666668</v>
      </c>
      <c r="U3624" s="4">
        <f t="shared" si="683"/>
        <v>0</v>
      </c>
      <c r="V3624" s="4" t="str">
        <f t="shared" ref="V3624:V3687" si="691">IF(N3624=1,SUM(U3624:U3647),"")</f>
        <v/>
      </c>
      <c r="W3624" s="18" t="str">
        <f>IF(V3624="","",VLOOKUP(L3624,日射量と図３!$A$4:$C$368,3,TRUE)*238.85/100)</f>
        <v/>
      </c>
      <c r="X3624" s="4" t="str">
        <f t="shared" si="684"/>
        <v/>
      </c>
      <c r="Y3624" s="4" t="str">
        <f t="shared" si="689"/>
        <v/>
      </c>
      <c r="Z3624" s="4" t="str">
        <f t="shared" si="690"/>
        <v/>
      </c>
      <c r="AA3624" s="4" t="str">
        <f>IF($V3624="","",IF(Y3624&lt;36,0,IF(AND(36&lt;=Y3624,Y3624&lt;71),VLOOKUP($W3624,日射量と図３!$E$6:$F$34,2,TRUE),IF(AND(71&lt;=Y3624,Y3624&lt;107),VLOOKUP($W3624,日射量と図３!$E$6:$G$34,3,TRUE),IF(AND(107&lt;=Y3624,Y3624&lt;143),VLOOKUP($W3624,日射量と図３!$E$6:$H$34,4,TRUE),VLOOKUP($W3624,日射量と図３!$E$6:$I$34,5,TRUE))))))</f>
        <v/>
      </c>
      <c r="AB3624" s="4" t="str">
        <f>IF($V3624="","",IF(Z3624&lt;36,0,IF(AND(36&lt;=Z3624,Z3624&lt;71),VLOOKUP($W3624,日射量と図３!$E$6:$F$34,2,TRUE),IF(AND(71&lt;=Z3624,Z3624&lt;107),VLOOKUP($W3624,日射量と図３!$E$6:$G$34,3,TRUE),IF(AND(107&lt;=Z3624,Z3624&lt;143),VLOOKUP($W3624,日射量と図３!$E$6:$H$34,4,TRUE),VLOOKUP($W3624,日射量と図３!$E$6:$I$34,5,TRUE))))))</f>
        <v/>
      </c>
      <c r="AC3624" s="382" t="str">
        <f t="shared" si="685"/>
        <v/>
      </c>
      <c r="AD3624" s="382" t="str">
        <f t="shared" si="686"/>
        <v/>
      </c>
    </row>
    <row r="3625" spans="11:30" ht="13.5" customHeight="1">
      <c r="K3625" s="4">
        <f t="shared" si="680"/>
        <v>10</v>
      </c>
      <c r="L3625" s="34">
        <v>43402</v>
      </c>
      <c r="M3625" s="4">
        <v>151</v>
      </c>
      <c r="N3625" s="4">
        <v>22</v>
      </c>
      <c r="O3625" s="31">
        <v>0.875</v>
      </c>
      <c r="P3625" s="35">
        <v>15.61</v>
      </c>
      <c r="Q3625" s="36">
        <f t="shared" si="681"/>
        <v>16</v>
      </c>
      <c r="R3625" s="4">
        <f t="shared" si="682"/>
        <v>0.39000000000000057</v>
      </c>
      <c r="S3625" s="31">
        <f t="shared" si="687"/>
        <v>0.24079861111111112</v>
      </c>
      <c r="T3625" s="31">
        <f t="shared" si="688"/>
        <v>0.73447916666666668</v>
      </c>
      <c r="U3625" s="4">
        <f t="shared" si="683"/>
        <v>0</v>
      </c>
      <c r="V3625" s="4" t="str">
        <f t="shared" si="691"/>
        <v/>
      </c>
      <c r="W3625" s="18" t="str">
        <f>IF(V3625="","",VLOOKUP(L3625,日射量と図３!$A$4:$C$368,3,TRUE)*238.85/100)</f>
        <v/>
      </c>
      <c r="X3625" s="4" t="str">
        <f t="shared" si="684"/>
        <v/>
      </c>
      <c r="Y3625" s="4" t="str">
        <f t="shared" si="689"/>
        <v/>
      </c>
      <c r="Z3625" s="4" t="str">
        <f t="shared" si="690"/>
        <v/>
      </c>
      <c r="AA3625" s="4" t="str">
        <f>IF($V3625="","",IF(Y3625&lt;36,0,IF(AND(36&lt;=Y3625,Y3625&lt;71),VLOOKUP($W3625,日射量と図３!$E$6:$F$34,2,TRUE),IF(AND(71&lt;=Y3625,Y3625&lt;107),VLOOKUP($W3625,日射量と図３!$E$6:$G$34,3,TRUE),IF(AND(107&lt;=Y3625,Y3625&lt;143),VLOOKUP($W3625,日射量と図３!$E$6:$H$34,4,TRUE),VLOOKUP($W3625,日射量と図３!$E$6:$I$34,5,TRUE))))))</f>
        <v/>
      </c>
      <c r="AB3625" s="4" t="str">
        <f>IF($V3625="","",IF(Z3625&lt;36,0,IF(AND(36&lt;=Z3625,Z3625&lt;71),VLOOKUP($W3625,日射量と図３!$E$6:$F$34,2,TRUE),IF(AND(71&lt;=Z3625,Z3625&lt;107),VLOOKUP($W3625,日射量と図３!$E$6:$G$34,3,TRUE),IF(AND(107&lt;=Z3625,Z3625&lt;143),VLOOKUP($W3625,日射量と図３!$E$6:$H$34,4,TRUE),VLOOKUP($W3625,日射量と図３!$E$6:$I$34,5,TRUE))))))</f>
        <v/>
      </c>
      <c r="AC3625" s="382" t="str">
        <f t="shared" si="685"/>
        <v/>
      </c>
      <c r="AD3625" s="382" t="str">
        <f t="shared" si="686"/>
        <v/>
      </c>
    </row>
    <row r="3626" spans="11:30" ht="13.5" customHeight="1">
      <c r="K3626" s="4">
        <f t="shared" si="680"/>
        <v>10</v>
      </c>
      <c r="L3626" s="34">
        <v>43402</v>
      </c>
      <c r="M3626" s="4">
        <v>151</v>
      </c>
      <c r="N3626" s="4">
        <v>23</v>
      </c>
      <c r="O3626" s="31">
        <v>0.91666666666666663</v>
      </c>
      <c r="P3626" s="35">
        <v>15.25</v>
      </c>
      <c r="Q3626" s="36">
        <f t="shared" si="681"/>
        <v>13</v>
      </c>
      <c r="R3626" s="4">
        <f t="shared" si="682"/>
        <v>0</v>
      </c>
      <c r="S3626" s="31">
        <f t="shared" si="687"/>
        <v>0.24079861111111112</v>
      </c>
      <c r="T3626" s="31">
        <f t="shared" si="688"/>
        <v>0.73447916666666668</v>
      </c>
      <c r="U3626" s="4">
        <f t="shared" si="683"/>
        <v>0</v>
      </c>
      <c r="V3626" s="4" t="str">
        <f t="shared" si="691"/>
        <v/>
      </c>
      <c r="W3626" s="18" t="str">
        <f>IF(V3626="","",VLOOKUP(L3626,日射量と図３!$A$4:$C$368,3,TRUE)*238.85/100)</f>
        <v/>
      </c>
      <c r="X3626" s="4" t="str">
        <f t="shared" si="684"/>
        <v/>
      </c>
      <c r="Y3626" s="4" t="str">
        <f t="shared" si="689"/>
        <v/>
      </c>
      <c r="Z3626" s="4" t="str">
        <f t="shared" si="690"/>
        <v/>
      </c>
      <c r="AA3626" s="4" t="str">
        <f>IF($V3626="","",IF(Y3626&lt;36,0,IF(AND(36&lt;=Y3626,Y3626&lt;71),VLOOKUP($W3626,日射量と図３!$E$6:$F$34,2,TRUE),IF(AND(71&lt;=Y3626,Y3626&lt;107),VLOOKUP($W3626,日射量と図３!$E$6:$G$34,3,TRUE),IF(AND(107&lt;=Y3626,Y3626&lt;143),VLOOKUP($W3626,日射量と図３!$E$6:$H$34,4,TRUE),VLOOKUP($W3626,日射量と図３!$E$6:$I$34,5,TRUE))))))</f>
        <v/>
      </c>
      <c r="AB3626" s="4" t="str">
        <f>IF($V3626="","",IF(Z3626&lt;36,0,IF(AND(36&lt;=Z3626,Z3626&lt;71),VLOOKUP($W3626,日射量と図３!$E$6:$F$34,2,TRUE),IF(AND(71&lt;=Z3626,Z3626&lt;107),VLOOKUP($W3626,日射量と図３!$E$6:$G$34,3,TRUE),IF(AND(107&lt;=Z3626,Z3626&lt;143),VLOOKUP($W3626,日射量と図３!$E$6:$H$34,4,TRUE),VLOOKUP($W3626,日射量と図３!$E$6:$I$34,5,TRUE))))))</f>
        <v/>
      </c>
      <c r="AC3626" s="382" t="str">
        <f t="shared" si="685"/>
        <v/>
      </c>
      <c r="AD3626" s="382" t="str">
        <f t="shared" si="686"/>
        <v/>
      </c>
    </row>
    <row r="3627" spans="11:30" ht="13.5" customHeight="1">
      <c r="K3627" s="4">
        <f t="shared" si="680"/>
        <v>10</v>
      </c>
      <c r="L3627" s="34">
        <v>43402</v>
      </c>
      <c r="M3627" s="4">
        <v>151</v>
      </c>
      <c r="N3627" s="4">
        <v>24</v>
      </c>
      <c r="O3627" s="31">
        <v>0.95833333333333337</v>
      </c>
      <c r="P3627" s="35">
        <v>14.979999999999999</v>
      </c>
      <c r="Q3627" s="36">
        <f t="shared" si="681"/>
        <v>13</v>
      </c>
      <c r="R3627" s="4">
        <f t="shared" si="682"/>
        <v>0</v>
      </c>
      <c r="S3627" s="31">
        <f t="shared" si="687"/>
        <v>0.24079861111111112</v>
      </c>
      <c r="T3627" s="31">
        <f t="shared" si="688"/>
        <v>0.73447916666666668</v>
      </c>
      <c r="U3627" s="4">
        <f t="shared" si="683"/>
        <v>0</v>
      </c>
      <c r="V3627" s="4" t="str">
        <f t="shared" si="691"/>
        <v/>
      </c>
      <c r="W3627" s="18" t="str">
        <f>IF(V3627="","",VLOOKUP(L3627,日射量と図３!$A$4:$C$368,3,TRUE)*238.85/100)</f>
        <v/>
      </c>
      <c r="X3627" s="4" t="str">
        <f t="shared" si="684"/>
        <v/>
      </c>
      <c r="Y3627" s="4" t="str">
        <f t="shared" si="689"/>
        <v/>
      </c>
      <c r="Z3627" s="4" t="str">
        <f t="shared" si="690"/>
        <v/>
      </c>
      <c r="AA3627" s="4" t="str">
        <f>IF($V3627="","",IF(Y3627&lt;36,0,IF(AND(36&lt;=Y3627,Y3627&lt;71),VLOOKUP($W3627,日射量と図３!$E$6:$F$34,2,TRUE),IF(AND(71&lt;=Y3627,Y3627&lt;107),VLOOKUP($W3627,日射量と図３!$E$6:$G$34,3,TRUE),IF(AND(107&lt;=Y3627,Y3627&lt;143),VLOOKUP($W3627,日射量と図３!$E$6:$H$34,4,TRUE),VLOOKUP($W3627,日射量と図３!$E$6:$I$34,5,TRUE))))))</f>
        <v/>
      </c>
      <c r="AB3627" s="4" t="str">
        <f>IF($V3627="","",IF(Z3627&lt;36,0,IF(AND(36&lt;=Z3627,Z3627&lt;71),VLOOKUP($W3627,日射量と図３!$E$6:$F$34,2,TRUE),IF(AND(71&lt;=Z3627,Z3627&lt;107),VLOOKUP($W3627,日射量と図３!$E$6:$G$34,3,TRUE),IF(AND(107&lt;=Z3627,Z3627&lt;143),VLOOKUP($W3627,日射量と図３!$E$6:$H$34,4,TRUE),VLOOKUP($W3627,日射量と図３!$E$6:$I$34,5,TRUE))))))</f>
        <v/>
      </c>
      <c r="AC3627" s="382" t="str">
        <f t="shared" si="685"/>
        <v/>
      </c>
      <c r="AD3627" s="382" t="str">
        <f t="shared" si="686"/>
        <v/>
      </c>
    </row>
    <row r="3628" spans="11:30" ht="13.5" customHeight="1">
      <c r="K3628" s="4">
        <f t="shared" si="680"/>
        <v>10</v>
      </c>
      <c r="L3628" s="34">
        <v>43403</v>
      </c>
      <c r="M3628" s="4">
        <v>152</v>
      </c>
      <c r="N3628" s="4">
        <v>1</v>
      </c>
      <c r="O3628" s="31">
        <v>0</v>
      </c>
      <c r="P3628" s="35">
        <v>14.660000000000002</v>
      </c>
      <c r="Q3628" s="36">
        <f t="shared" si="681"/>
        <v>13</v>
      </c>
      <c r="R3628" s="4">
        <f t="shared" si="682"/>
        <v>0</v>
      </c>
      <c r="S3628" s="31">
        <f t="shared" si="687"/>
        <v>0.24079861111111112</v>
      </c>
      <c r="T3628" s="31">
        <f t="shared" si="688"/>
        <v>0.73447916666666668</v>
      </c>
      <c r="U3628" s="4">
        <f t="shared" si="683"/>
        <v>0</v>
      </c>
      <c r="V3628" s="4">
        <f t="shared" si="691"/>
        <v>2.3000000000000007</v>
      </c>
      <c r="W3628" s="18">
        <f>IF(V3628="","",VLOOKUP(L3628,日射量と図３!$A$4:$C$368,3,TRUE)*238.85/100)</f>
        <v>26.273499999999999</v>
      </c>
      <c r="X3628" s="4">
        <f t="shared" si="684"/>
        <v>12</v>
      </c>
      <c r="Y3628" s="4">
        <f t="shared" si="689"/>
        <v>1.1982712499999999</v>
      </c>
      <c r="Z3628" s="4">
        <f t="shared" si="690"/>
        <v>1.3507785000000001</v>
      </c>
      <c r="AA3628" s="4">
        <f>IF($V3628="","",IF(Y3628&lt;36,0,IF(AND(36&lt;=Y3628,Y3628&lt;71),VLOOKUP($W3628,日射量と図３!$E$6:$F$34,2,TRUE),IF(AND(71&lt;=Y3628,Y3628&lt;107),VLOOKUP($W3628,日射量と図３!$E$6:$G$34,3,TRUE),IF(AND(107&lt;=Y3628,Y3628&lt;143),VLOOKUP($W3628,日射量と図３!$E$6:$H$34,4,TRUE),VLOOKUP($W3628,日射量と図３!$E$6:$I$34,5,TRUE))))))</f>
        <v>0</v>
      </c>
      <c r="AB3628" s="4">
        <f>IF($V3628="","",IF(Z3628&lt;36,0,IF(AND(36&lt;=Z3628,Z3628&lt;71),VLOOKUP($W3628,日射量と図３!$E$6:$F$34,2,TRUE),IF(AND(71&lt;=Z3628,Z3628&lt;107),VLOOKUP($W3628,日射量と図３!$E$6:$G$34,3,TRUE),IF(AND(107&lt;=Z3628,Z3628&lt;143),VLOOKUP($W3628,日射量と図３!$E$6:$H$34,4,TRUE),VLOOKUP($W3628,日射量と図３!$E$6:$I$34,5,TRUE))))))</f>
        <v>0</v>
      </c>
      <c r="AC3628" s="382">
        <f t="shared" si="685"/>
        <v>0</v>
      </c>
      <c r="AD3628" s="382">
        <f t="shared" si="686"/>
        <v>0</v>
      </c>
    </row>
    <row r="3629" spans="11:30" ht="13.5" customHeight="1">
      <c r="K3629" s="4">
        <f t="shared" si="680"/>
        <v>10</v>
      </c>
      <c r="L3629" s="34">
        <v>43403</v>
      </c>
      <c r="M3629" s="4">
        <v>152</v>
      </c>
      <c r="N3629" s="4">
        <v>2</v>
      </c>
      <c r="O3629" s="31">
        <v>4.1666666666666664E-2</v>
      </c>
      <c r="P3629" s="35">
        <v>14.510000000000002</v>
      </c>
      <c r="Q3629" s="36">
        <f t="shared" si="681"/>
        <v>13</v>
      </c>
      <c r="R3629" s="4">
        <f t="shared" si="682"/>
        <v>0</v>
      </c>
      <c r="S3629" s="31">
        <f t="shared" si="687"/>
        <v>0.24079861111111112</v>
      </c>
      <c r="T3629" s="31">
        <f t="shared" si="688"/>
        <v>0.73447916666666668</v>
      </c>
      <c r="U3629" s="4">
        <f t="shared" si="683"/>
        <v>0</v>
      </c>
      <c r="V3629" s="4" t="str">
        <f t="shared" si="691"/>
        <v/>
      </c>
      <c r="W3629" s="18" t="str">
        <f>IF(V3629="","",VLOOKUP(L3629,日射量と図３!$A$4:$C$368,3,TRUE)*238.85/100)</f>
        <v/>
      </c>
      <c r="X3629" s="4" t="str">
        <f t="shared" si="684"/>
        <v/>
      </c>
      <c r="Y3629" s="4" t="str">
        <f t="shared" si="689"/>
        <v/>
      </c>
      <c r="Z3629" s="4" t="str">
        <f t="shared" si="690"/>
        <v/>
      </c>
      <c r="AA3629" s="4" t="str">
        <f>IF($V3629="","",IF(Y3629&lt;36,0,IF(AND(36&lt;=Y3629,Y3629&lt;71),VLOOKUP($W3629,日射量と図３!$E$6:$F$34,2,TRUE),IF(AND(71&lt;=Y3629,Y3629&lt;107),VLOOKUP($W3629,日射量と図３!$E$6:$G$34,3,TRUE),IF(AND(107&lt;=Y3629,Y3629&lt;143),VLOOKUP($W3629,日射量と図３!$E$6:$H$34,4,TRUE),VLOOKUP($W3629,日射量と図３!$E$6:$I$34,5,TRUE))))))</f>
        <v/>
      </c>
      <c r="AB3629" s="4" t="str">
        <f>IF($V3629="","",IF(Z3629&lt;36,0,IF(AND(36&lt;=Z3629,Z3629&lt;71),VLOOKUP($W3629,日射量と図３!$E$6:$F$34,2,TRUE),IF(AND(71&lt;=Z3629,Z3629&lt;107),VLOOKUP($W3629,日射量と図３!$E$6:$G$34,3,TRUE),IF(AND(107&lt;=Z3629,Z3629&lt;143),VLOOKUP($W3629,日射量と図３!$E$6:$H$34,4,TRUE),VLOOKUP($W3629,日射量と図３!$E$6:$I$34,5,TRUE))))))</f>
        <v/>
      </c>
      <c r="AC3629" s="382" t="str">
        <f t="shared" si="685"/>
        <v/>
      </c>
      <c r="AD3629" s="382" t="str">
        <f t="shared" si="686"/>
        <v/>
      </c>
    </row>
    <row r="3630" spans="11:30" ht="13.5" customHeight="1">
      <c r="K3630" s="4">
        <f t="shared" si="680"/>
        <v>10</v>
      </c>
      <c r="L3630" s="34">
        <v>43403</v>
      </c>
      <c r="M3630" s="4">
        <v>152</v>
      </c>
      <c r="N3630" s="4">
        <v>3</v>
      </c>
      <c r="O3630" s="31">
        <v>8.3333333333333329E-2</v>
      </c>
      <c r="P3630" s="35">
        <v>13.95</v>
      </c>
      <c r="Q3630" s="36">
        <f t="shared" si="681"/>
        <v>13</v>
      </c>
      <c r="R3630" s="4">
        <f t="shared" si="682"/>
        <v>0</v>
      </c>
      <c r="S3630" s="31">
        <f t="shared" si="687"/>
        <v>0.24079861111111112</v>
      </c>
      <c r="T3630" s="31">
        <f t="shared" si="688"/>
        <v>0.73447916666666668</v>
      </c>
      <c r="U3630" s="4">
        <f t="shared" si="683"/>
        <v>0</v>
      </c>
      <c r="V3630" s="4" t="str">
        <f t="shared" si="691"/>
        <v/>
      </c>
      <c r="W3630" s="18" t="str">
        <f>IF(V3630="","",VLOOKUP(L3630,日射量と図３!$A$4:$C$368,3,TRUE)*238.85/100)</f>
        <v/>
      </c>
      <c r="X3630" s="4" t="str">
        <f t="shared" si="684"/>
        <v/>
      </c>
      <c r="Y3630" s="4" t="str">
        <f t="shared" si="689"/>
        <v/>
      </c>
      <c r="Z3630" s="4" t="str">
        <f t="shared" si="690"/>
        <v/>
      </c>
      <c r="AA3630" s="4" t="str">
        <f>IF($V3630="","",IF(Y3630&lt;36,0,IF(AND(36&lt;=Y3630,Y3630&lt;71),VLOOKUP($W3630,日射量と図３!$E$6:$F$34,2,TRUE),IF(AND(71&lt;=Y3630,Y3630&lt;107),VLOOKUP($W3630,日射量と図３!$E$6:$G$34,3,TRUE),IF(AND(107&lt;=Y3630,Y3630&lt;143),VLOOKUP($W3630,日射量と図３!$E$6:$H$34,4,TRUE),VLOOKUP($W3630,日射量と図３!$E$6:$I$34,5,TRUE))))))</f>
        <v/>
      </c>
      <c r="AB3630" s="4" t="str">
        <f>IF($V3630="","",IF(Z3630&lt;36,0,IF(AND(36&lt;=Z3630,Z3630&lt;71),VLOOKUP($W3630,日射量と図３!$E$6:$F$34,2,TRUE),IF(AND(71&lt;=Z3630,Z3630&lt;107),VLOOKUP($W3630,日射量と図３!$E$6:$G$34,3,TRUE),IF(AND(107&lt;=Z3630,Z3630&lt;143),VLOOKUP($W3630,日射量と図３!$E$6:$H$34,4,TRUE),VLOOKUP($W3630,日射量と図３!$E$6:$I$34,5,TRUE))))))</f>
        <v/>
      </c>
      <c r="AC3630" s="382" t="str">
        <f t="shared" si="685"/>
        <v/>
      </c>
      <c r="AD3630" s="382" t="str">
        <f t="shared" si="686"/>
        <v/>
      </c>
    </row>
    <row r="3631" spans="11:30" ht="13.5" customHeight="1">
      <c r="K3631" s="4">
        <f t="shared" si="680"/>
        <v>10</v>
      </c>
      <c r="L3631" s="34">
        <v>43403</v>
      </c>
      <c r="M3631" s="4">
        <v>152</v>
      </c>
      <c r="N3631" s="4">
        <v>4</v>
      </c>
      <c r="O3631" s="31">
        <v>0.125</v>
      </c>
      <c r="P3631" s="35">
        <v>13.719999999999999</v>
      </c>
      <c r="Q3631" s="36">
        <f t="shared" si="681"/>
        <v>13</v>
      </c>
      <c r="R3631" s="4">
        <f t="shared" si="682"/>
        <v>0</v>
      </c>
      <c r="S3631" s="31">
        <f t="shared" si="687"/>
        <v>0.24079861111111112</v>
      </c>
      <c r="T3631" s="31">
        <f t="shared" si="688"/>
        <v>0.73447916666666668</v>
      </c>
      <c r="U3631" s="4">
        <f t="shared" si="683"/>
        <v>0</v>
      </c>
      <c r="V3631" s="4" t="str">
        <f t="shared" si="691"/>
        <v/>
      </c>
      <c r="W3631" s="18" t="str">
        <f>IF(V3631="","",VLOOKUP(L3631,日射量と図３!$A$4:$C$368,3,TRUE)*238.85/100)</f>
        <v/>
      </c>
      <c r="X3631" s="4" t="str">
        <f t="shared" si="684"/>
        <v/>
      </c>
      <c r="Y3631" s="4" t="str">
        <f t="shared" si="689"/>
        <v/>
      </c>
      <c r="Z3631" s="4" t="str">
        <f t="shared" si="690"/>
        <v/>
      </c>
      <c r="AA3631" s="4" t="str">
        <f>IF($V3631="","",IF(Y3631&lt;36,0,IF(AND(36&lt;=Y3631,Y3631&lt;71),VLOOKUP($W3631,日射量と図３!$E$6:$F$34,2,TRUE),IF(AND(71&lt;=Y3631,Y3631&lt;107),VLOOKUP($W3631,日射量と図３!$E$6:$G$34,3,TRUE),IF(AND(107&lt;=Y3631,Y3631&lt;143),VLOOKUP($W3631,日射量と図３!$E$6:$H$34,4,TRUE),VLOOKUP($W3631,日射量と図３!$E$6:$I$34,5,TRUE))))))</f>
        <v/>
      </c>
      <c r="AB3631" s="4" t="str">
        <f>IF($V3631="","",IF(Z3631&lt;36,0,IF(AND(36&lt;=Z3631,Z3631&lt;71),VLOOKUP($W3631,日射量と図３!$E$6:$F$34,2,TRUE),IF(AND(71&lt;=Z3631,Z3631&lt;107),VLOOKUP($W3631,日射量と図３!$E$6:$G$34,3,TRUE),IF(AND(107&lt;=Z3631,Z3631&lt;143),VLOOKUP($W3631,日射量と図３!$E$6:$H$34,4,TRUE),VLOOKUP($W3631,日射量と図３!$E$6:$I$34,5,TRUE))))))</f>
        <v/>
      </c>
      <c r="AC3631" s="382" t="str">
        <f t="shared" si="685"/>
        <v/>
      </c>
      <c r="AD3631" s="382" t="str">
        <f t="shared" si="686"/>
        <v/>
      </c>
    </row>
    <row r="3632" spans="11:30" ht="13.5" customHeight="1">
      <c r="K3632" s="4">
        <f t="shared" si="680"/>
        <v>10</v>
      </c>
      <c r="L3632" s="34">
        <v>43403</v>
      </c>
      <c r="M3632" s="4">
        <v>152</v>
      </c>
      <c r="N3632" s="4">
        <v>5</v>
      </c>
      <c r="O3632" s="31">
        <v>0.16666666666666666</v>
      </c>
      <c r="P3632" s="35">
        <v>13.39</v>
      </c>
      <c r="Q3632" s="36">
        <f t="shared" si="681"/>
        <v>15</v>
      </c>
      <c r="R3632" s="4">
        <f t="shared" si="682"/>
        <v>1.6099999999999994</v>
      </c>
      <c r="S3632" s="31">
        <f t="shared" si="687"/>
        <v>0.24079861111111112</v>
      </c>
      <c r="T3632" s="31">
        <f t="shared" si="688"/>
        <v>0.73447916666666668</v>
      </c>
      <c r="U3632" s="4">
        <f t="shared" si="683"/>
        <v>0</v>
      </c>
      <c r="V3632" s="4" t="str">
        <f t="shared" si="691"/>
        <v/>
      </c>
      <c r="W3632" s="18" t="str">
        <f>IF(V3632="","",VLOOKUP(L3632,日射量と図３!$A$4:$C$368,3,TRUE)*238.85/100)</f>
        <v/>
      </c>
      <c r="X3632" s="4" t="str">
        <f t="shared" si="684"/>
        <v/>
      </c>
      <c r="Y3632" s="4" t="str">
        <f t="shared" si="689"/>
        <v/>
      </c>
      <c r="Z3632" s="4" t="str">
        <f t="shared" si="690"/>
        <v/>
      </c>
      <c r="AA3632" s="4" t="str">
        <f>IF($V3632="","",IF(Y3632&lt;36,0,IF(AND(36&lt;=Y3632,Y3632&lt;71),VLOOKUP($W3632,日射量と図３!$E$6:$F$34,2,TRUE),IF(AND(71&lt;=Y3632,Y3632&lt;107),VLOOKUP($W3632,日射量と図３!$E$6:$G$34,3,TRUE),IF(AND(107&lt;=Y3632,Y3632&lt;143),VLOOKUP($W3632,日射量と図３!$E$6:$H$34,4,TRUE),VLOOKUP($W3632,日射量と図３!$E$6:$I$34,5,TRUE))))))</f>
        <v/>
      </c>
      <c r="AB3632" s="4" t="str">
        <f>IF($V3632="","",IF(Z3632&lt;36,0,IF(AND(36&lt;=Z3632,Z3632&lt;71),VLOOKUP($W3632,日射量と図３!$E$6:$F$34,2,TRUE),IF(AND(71&lt;=Z3632,Z3632&lt;107),VLOOKUP($W3632,日射量と図３!$E$6:$G$34,3,TRUE),IF(AND(107&lt;=Z3632,Z3632&lt;143),VLOOKUP($W3632,日射量と図３!$E$6:$H$34,4,TRUE),VLOOKUP($W3632,日射量と図３!$E$6:$I$34,5,TRUE))))))</f>
        <v/>
      </c>
      <c r="AC3632" s="382" t="str">
        <f t="shared" si="685"/>
        <v/>
      </c>
      <c r="AD3632" s="382" t="str">
        <f t="shared" si="686"/>
        <v/>
      </c>
    </row>
    <row r="3633" spans="11:30" ht="13.5" customHeight="1">
      <c r="K3633" s="4">
        <f t="shared" si="680"/>
        <v>10</v>
      </c>
      <c r="L3633" s="34">
        <v>43403</v>
      </c>
      <c r="M3633" s="4">
        <v>152</v>
      </c>
      <c r="N3633" s="4">
        <v>6</v>
      </c>
      <c r="O3633" s="31">
        <v>0.20833333333333334</v>
      </c>
      <c r="P3633" s="35">
        <v>12.919999999999998</v>
      </c>
      <c r="Q3633" s="36">
        <f t="shared" si="681"/>
        <v>15</v>
      </c>
      <c r="R3633" s="4">
        <f t="shared" si="682"/>
        <v>2.0800000000000018</v>
      </c>
      <c r="S3633" s="31">
        <f t="shared" si="687"/>
        <v>0.24079861111111112</v>
      </c>
      <c r="T3633" s="31">
        <f t="shared" si="688"/>
        <v>0.73447916666666668</v>
      </c>
      <c r="U3633" s="4">
        <f t="shared" si="683"/>
        <v>0</v>
      </c>
      <c r="V3633" s="4" t="str">
        <f t="shared" si="691"/>
        <v/>
      </c>
      <c r="W3633" s="18" t="str">
        <f>IF(V3633="","",VLOOKUP(L3633,日射量と図３!$A$4:$C$368,3,TRUE)*238.85/100)</f>
        <v/>
      </c>
      <c r="X3633" s="4" t="str">
        <f t="shared" si="684"/>
        <v/>
      </c>
      <c r="Y3633" s="4" t="str">
        <f t="shared" si="689"/>
        <v/>
      </c>
      <c r="Z3633" s="4" t="str">
        <f t="shared" si="690"/>
        <v/>
      </c>
      <c r="AA3633" s="4" t="str">
        <f>IF($V3633="","",IF(Y3633&lt;36,0,IF(AND(36&lt;=Y3633,Y3633&lt;71),VLOOKUP($W3633,日射量と図３!$E$6:$F$34,2,TRUE),IF(AND(71&lt;=Y3633,Y3633&lt;107),VLOOKUP($W3633,日射量と図３!$E$6:$G$34,3,TRUE),IF(AND(107&lt;=Y3633,Y3633&lt;143),VLOOKUP($W3633,日射量と図３!$E$6:$H$34,4,TRUE),VLOOKUP($W3633,日射量と図３!$E$6:$I$34,5,TRUE))))))</f>
        <v/>
      </c>
      <c r="AB3633" s="4" t="str">
        <f>IF($V3633="","",IF(Z3633&lt;36,0,IF(AND(36&lt;=Z3633,Z3633&lt;71),VLOOKUP($W3633,日射量と図３!$E$6:$F$34,2,TRUE),IF(AND(71&lt;=Z3633,Z3633&lt;107),VLOOKUP($W3633,日射量と図３!$E$6:$G$34,3,TRUE),IF(AND(107&lt;=Z3633,Z3633&lt;143),VLOOKUP($W3633,日射量と図３!$E$6:$H$34,4,TRUE),VLOOKUP($W3633,日射量と図３!$E$6:$I$34,5,TRUE))))))</f>
        <v/>
      </c>
      <c r="AC3633" s="382" t="str">
        <f t="shared" si="685"/>
        <v/>
      </c>
      <c r="AD3633" s="382" t="str">
        <f t="shared" si="686"/>
        <v/>
      </c>
    </row>
    <row r="3634" spans="11:30" ht="13.5" customHeight="1">
      <c r="K3634" s="4">
        <f t="shared" si="680"/>
        <v>10</v>
      </c>
      <c r="L3634" s="34">
        <v>43403</v>
      </c>
      <c r="M3634" s="4">
        <v>152</v>
      </c>
      <c r="N3634" s="4">
        <v>7</v>
      </c>
      <c r="O3634" s="31">
        <v>0.25</v>
      </c>
      <c r="P3634" s="35">
        <v>12.7</v>
      </c>
      <c r="Q3634" s="36">
        <f t="shared" si="681"/>
        <v>15</v>
      </c>
      <c r="R3634" s="4">
        <f t="shared" si="682"/>
        <v>2.3000000000000007</v>
      </c>
      <c r="S3634" s="31">
        <f t="shared" si="687"/>
        <v>0.24079861111111112</v>
      </c>
      <c r="T3634" s="31">
        <f t="shared" si="688"/>
        <v>0.73447916666666668</v>
      </c>
      <c r="U3634" s="4">
        <f t="shared" si="683"/>
        <v>2.3000000000000007</v>
      </c>
      <c r="V3634" s="4" t="str">
        <f t="shared" si="691"/>
        <v/>
      </c>
      <c r="W3634" s="18" t="str">
        <f>IF(V3634="","",VLOOKUP(L3634,日射量と図３!$A$4:$C$368,3,TRUE)*238.85/100)</f>
        <v/>
      </c>
      <c r="X3634" s="4" t="str">
        <f t="shared" si="684"/>
        <v/>
      </c>
      <c r="Y3634" s="4" t="str">
        <f t="shared" si="689"/>
        <v/>
      </c>
      <c r="Z3634" s="4" t="str">
        <f t="shared" si="690"/>
        <v/>
      </c>
      <c r="AA3634" s="4" t="str">
        <f>IF($V3634="","",IF(Y3634&lt;36,0,IF(AND(36&lt;=Y3634,Y3634&lt;71),VLOOKUP($W3634,日射量と図３!$E$6:$F$34,2,TRUE),IF(AND(71&lt;=Y3634,Y3634&lt;107),VLOOKUP($W3634,日射量と図３!$E$6:$G$34,3,TRUE),IF(AND(107&lt;=Y3634,Y3634&lt;143),VLOOKUP($W3634,日射量と図３!$E$6:$H$34,4,TRUE),VLOOKUP($W3634,日射量と図３!$E$6:$I$34,5,TRUE))))))</f>
        <v/>
      </c>
      <c r="AB3634" s="4" t="str">
        <f>IF($V3634="","",IF(Z3634&lt;36,0,IF(AND(36&lt;=Z3634,Z3634&lt;71),VLOOKUP($W3634,日射量と図３!$E$6:$F$34,2,TRUE),IF(AND(71&lt;=Z3634,Z3634&lt;107),VLOOKUP($W3634,日射量と図３!$E$6:$G$34,3,TRUE),IF(AND(107&lt;=Z3634,Z3634&lt;143),VLOOKUP($W3634,日射量と図３!$E$6:$H$34,4,TRUE),VLOOKUP($W3634,日射量と図３!$E$6:$I$34,5,TRUE))))))</f>
        <v/>
      </c>
      <c r="AC3634" s="382" t="str">
        <f t="shared" si="685"/>
        <v/>
      </c>
      <c r="AD3634" s="382" t="str">
        <f t="shared" si="686"/>
        <v/>
      </c>
    </row>
    <row r="3635" spans="11:30" ht="13.5" customHeight="1">
      <c r="K3635" s="4">
        <f t="shared" si="680"/>
        <v>10</v>
      </c>
      <c r="L3635" s="34">
        <v>43403</v>
      </c>
      <c r="M3635" s="4">
        <v>152</v>
      </c>
      <c r="N3635" s="4">
        <v>8</v>
      </c>
      <c r="O3635" s="31">
        <v>0.29166666666666669</v>
      </c>
      <c r="P3635" s="35">
        <v>13.080000000000002</v>
      </c>
      <c r="Q3635" s="36">
        <f t="shared" si="681"/>
        <v>12</v>
      </c>
      <c r="R3635" s="4">
        <f t="shared" si="682"/>
        <v>0</v>
      </c>
      <c r="S3635" s="31">
        <f t="shared" si="687"/>
        <v>0.24079861111111112</v>
      </c>
      <c r="T3635" s="31">
        <f t="shared" si="688"/>
        <v>0.73447916666666668</v>
      </c>
      <c r="U3635" s="4">
        <f t="shared" si="683"/>
        <v>0</v>
      </c>
      <c r="V3635" s="4" t="str">
        <f t="shared" si="691"/>
        <v/>
      </c>
      <c r="W3635" s="18" t="str">
        <f>IF(V3635="","",VLOOKUP(L3635,日射量と図３!$A$4:$C$368,3,TRUE)*238.85/100)</f>
        <v/>
      </c>
      <c r="X3635" s="4" t="str">
        <f t="shared" si="684"/>
        <v/>
      </c>
      <c r="Y3635" s="4" t="str">
        <f t="shared" si="689"/>
        <v/>
      </c>
      <c r="Z3635" s="4" t="str">
        <f t="shared" si="690"/>
        <v/>
      </c>
      <c r="AA3635" s="4" t="str">
        <f>IF($V3635="","",IF(Y3635&lt;36,0,IF(AND(36&lt;=Y3635,Y3635&lt;71),VLOOKUP($W3635,日射量と図３!$E$6:$F$34,2,TRUE),IF(AND(71&lt;=Y3635,Y3635&lt;107),VLOOKUP($W3635,日射量と図３!$E$6:$G$34,3,TRUE),IF(AND(107&lt;=Y3635,Y3635&lt;143),VLOOKUP($W3635,日射量と図３!$E$6:$H$34,4,TRUE),VLOOKUP($W3635,日射量と図３!$E$6:$I$34,5,TRUE))))))</f>
        <v/>
      </c>
      <c r="AB3635" s="4" t="str">
        <f>IF($V3635="","",IF(Z3635&lt;36,0,IF(AND(36&lt;=Z3635,Z3635&lt;71),VLOOKUP($W3635,日射量と図３!$E$6:$F$34,2,TRUE),IF(AND(71&lt;=Z3635,Z3635&lt;107),VLOOKUP($W3635,日射量と図３!$E$6:$G$34,3,TRUE),IF(AND(107&lt;=Z3635,Z3635&lt;143),VLOOKUP($W3635,日射量と図３!$E$6:$H$34,4,TRUE),VLOOKUP($W3635,日射量と図３!$E$6:$I$34,5,TRUE))))))</f>
        <v/>
      </c>
      <c r="AC3635" s="382" t="str">
        <f t="shared" si="685"/>
        <v/>
      </c>
      <c r="AD3635" s="382" t="str">
        <f t="shared" si="686"/>
        <v/>
      </c>
    </row>
    <row r="3636" spans="11:30" ht="13.5" customHeight="1">
      <c r="K3636" s="4">
        <f t="shared" si="680"/>
        <v>10</v>
      </c>
      <c r="L3636" s="34">
        <v>43403</v>
      </c>
      <c r="M3636" s="4">
        <v>152</v>
      </c>
      <c r="N3636" s="4">
        <v>9</v>
      </c>
      <c r="O3636" s="31">
        <v>0.33333333333333331</v>
      </c>
      <c r="P3636" s="35">
        <v>14.080000000000002</v>
      </c>
      <c r="Q3636" s="36">
        <f t="shared" si="681"/>
        <v>12</v>
      </c>
      <c r="R3636" s="4">
        <f t="shared" si="682"/>
        <v>0</v>
      </c>
      <c r="S3636" s="31">
        <f t="shared" si="687"/>
        <v>0.24079861111111112</v>
      </c>
      <c r="T3636" s="31">
        <f t="shared" si="688"/>
        <v>0.73447916666666668</v>
      </c>
      <c r="U3636" s="4">
        <f t="shared" si="683"/>
        <v>0</v>
      </c>
      <c r="V3636" s="4" t="str">
        <f t="shared" si="691"/>
        <v/>
      </c>
      <c r="W3636" s="18" t="str">
        <f>IF(V3636="","",VLOOKUP(L3636,日射量と図３!$A$4:$C$368,3,TRUE)*238.85/100)</f>
        <v/>
      </c>
      <c r="X3636" s="4" t="str">
        <f t="shared" si="684"/>
        <v/>
      </c>
      <c r="Y3636" s="4" t="str">
        <f t="shared" si="689"/>
        <v/>
      </c>
      <c r="Z3636" s="4" t="str">
        <f t="shared" si="690"/>
        <v/>
      </c>
      <c r="AA3636" s="4" t="str">
        <f>IF($V3636="","",IF(Y3636&lt;36,0,IF(AND(36&lt;=Y3636,Y3636&lt;71),VLOOKUP($W3636,日射量と図３!$E$6:$F$34,2,TRUE),IF(AND(71&lt;=Y3636,Y3636&lt;107),VLOOKUP($W3636,日射量と図３!$E$6:$G$34,3,TRUE),IF(AND(107&lt;=Y3636,Y3636&lt;143),VLOOKUP($W3636,日射量と図３!$E$6:$H$34,4,TRUE),VLOOKUP($W3636,日射量と図３!$E$6:$I$34,5,TRUE))))))</f>
        <v/>
      </c>
      <c r="AB3636" s="4" t="str">
        <f>IF($V3636="","",IF(Z3636&lt;36,0,IF(AND(36&lt;=Z3636,Z3636&lt;71),VLOOKUP($W3636,日射量と図３!$E$6:$F$34,2,TRUE),IF(AND(71&lt;=Z3636,Z3636&lt;107),VLOOKUP($W3636,日射量と図３!$E$6:$G$34,3,TRUE),IF(AND(107&lt;=Z3636,Z3636&lt;143),VLOOKUP($W3636,日射量と図３!$E$6:$H$34,4,TRUE),VLOOKUP($W3636,日射量と図３!$E$6:$I$34,5,TRUE))))))</f>
        <v/>
      </c>
      <c r="AC3636" s="382" t="str">
        <f t="shared" si="685"/>
        <v/>
      </c>
      <c r="AD3636" s="382" t="str">
        <f t="shared" si="686"/>
        <v/>
      </c>
    </row>
    <row r="3637" spans="11:30" ht="13.5" customHeight="1">
      <c r="K3637" s="4">
        <f t="shared" si="680"/>
        <v>10</v>
      </c>
      <c r="L3637" s="34">
        <v>43403</v>
      </c>
      <c r="M3637" s="4">
        <v>152</v>
      </c>
      <c r="N3637" s="4">
        <v>10</v>
      </c>
      <c r="O3637" s="31">
        <v>0.375</v>
      </c>
      <c r="P3637" s="35">
        <v>15.469999999999999</v>
      </c>
      <c r="Q3637" s="36">
        <f t="shared" si="681"/>
        <v>12</v>
      </c>
      <c r="R3637" s="4">
        <f t="shared" si="682"/>
        <v>0</v>
      </c>
      <c r="S3637" s="31">
        <f t="shared" si="687"/>
        <v>0.24079861111111112</v>
      </c>
      <c r="T3637" s="31">
        <f t="shared" si="688"/>
        <v>0.73447916666666668</v>
      </c>
      <c r="U3637" s="4">
        <f t="shared" si="683"/>
        <v>0</v>
      </c>
      <c r="V3637" s="4" t="str">
        <f t="shared" si="691"/>
        <v/>
      </c>
      <c r="W3637" s="18" t="str">
        <f>IF(V3637="","",VLOOKUP(L3637,日射量と図３!$A$4:$C$368,3,TRUE)*238.85/100)</f>
        <v/>
      </c>
      <c r="X3637" s="4" t="str">
        <f t="shared" si="684"/>
        <v/>
      </c>
      <c r="Y3637" s="4" t="str">
        <f t="shared" si="689"/>
        <v/>
      </c>
      <c r="Z3637" s="4" t="str">
        <f t="shared" si="690"/>
        <v/>
      </c>
      <c r="AA3637" s="4" t="str">
        <f>IF($V3637="","",IF(Y3637&lt;36,0,IF(AND(36&lt;=Y3637,Y3637&lt;71),VLOOKUP($W3637,日射量と図３!$E$6:$F$34,2,TRUE),IF(AND(71&lt;=Y3637,Y3637&lt;107),VLOOKUP($W3637,日射量と図３!$E$6:$G$34,3,TRUE),IF(AND(107&lt;=Y3637,Y3637&lt;143),VLOOKUP($W3637,日射量と図３!$E$6:$H$34,4,TRUE),VLOOKUP($W3637,日射量と図３!$E$6:$I$34,5,TRUE))))))</f>
        <v/>
      </c>
      <c r="AB3637" s="4" t="str">
        <f>IF($V3637="","",IF(Z3637&lt;36,0,IF(AND(36&lt;=Z3637,Z3637&lt;71),VLOOKUP($W3637,日射量と図３!$E$6:$F$34,2,TRUE),IF(AND(71&lt;=Z3637,Z3637&lt;107),VLOOKUP($W3637,日射量と図３!$E$6:$G$34,3,TRUE),IF(AND(107&lt;=Z3637,Z3637&lt;143),VLOOKUP($W3637,日射量と図３!$E$6:$H$34,4,TRUE),VLOOKUP($W3637,日射量と図３!$E$6:$I$34,5,TRUE))))))</f>
        <v/>
      </c>
      <c r="AC3637" s="382" t="str">
        <f t="shared" si="685"/>
        <v/>
      </c>
      <c r="AD3637" s="382" t="str">
        <f t="shared" si="686"/>
        <v/>
      </c>
    </row>
    <row r="3638" spans="11:30" ht="13.5" customHeight="1">
      <c r="K3638" s="4">
        <f t="shared" si="680"/>
        <v>10</v>
      </c>
      <c r="L3638" s="34">
        <v>43403</v>
      </c>
      <c r="M3638" s="4">
        <v>152</v>
      </c>
      <c r="N3638" s="4">
        <v>11</v>
      </c>
      <c r="O3638" s="31">
        <v>0.41666666666666669</v>
      </c>
      <c r="P3638" s="35">
        <v>16.669999999999998</v>
      </c>
      <c r="Q3638" s="36">
        <f t="shared" si="681"/>
        <v>12</v>
      </c>
      <c r="R3638" s="4">
        <f t="shared" si="682"/>
        <v>0</v>
      </c>
      <c r="S3638" s="31">
        <f t="shared" si="687"/>
        <v>0.24079861111111112</v>
      </c>
      <c r="T3638" s="31">
        <f t="shared" si="688"/>
        <v>0.73447916666666668</v>
      </c>
      <c r="U3638" s="4">
        <f t="shared" si="683"/>
        <v>0</v>
      </c>
      <c r="V3638" s="4" t="str">
        <f t="shared" si="691"/>
        <v/>
      </c>
      <c r="W3638" s="18" t="str">
        <f>IF(V3638="","",VLOOKUP(L3638,日射量と図３!$A$4:$C$368,3,TRUE)*238.85/100)</f>
        <v/>
      </c>
      <c r="X3638" s="4" t="str">
        <f t="shared" si="684"/>
        <v/>
      </c>
      <c r="Y3638" s="4" t="str">
        <f t="shared" si="689"/>
        <v/>
      </c>
      <c r="Z3638" s="4" t="str">
        <f t="shared" si="690"/>
        <v/>
      </c>
      <c r="AA3638" s="4" t="str">
        <f>IF($V3638="","",IF(Y3638&lt;36,0,IF(AND(36&lt;=Y3638,Y3638&lt;71),VLOOKUP($W3638,日射量と図３!$E$6:$F$34,2,TRUE),IF(AND(71&lt;=Y3638,Y3638&lt;107),VLOOKUP($W3638,日射量と図３!$E$6:$G$34,3,TRUE),IF(AND(107&lt;=Y3638,Y3638&lt;143),VLOOKUP($W3638,日射量と図３!$E$6:$H$34,4,TRUE),VLOOKUP($W3638,日射量と図３!$E$6:$I$34,5,TRUE))))))</f>
        <v/>
      </c>
      <c r="AB3638" s="4" t="str">
        <f>IF($V3638="","",IF(Z3638&lt;36,0,IF(AND(36&lt;=Z3638,Z3638&lt;71),VLOOKUP($W3638,日射量と図３!$E$6:$F$34,2,TRUE),IF(AND(71&lt;=Z3638,Z3638&lt;107),VLOOKUP($W3638,日射量と図３!$E$6:$G$34,3,TRUE),IF(AND(107&lt;=Z3638,Z3638&lt;143),VLOOKUP($W3638,日射量と図３!$E$6:$H$34,4,TRUE),VLOOKUP($W3638,日射量と図３!$E$6:$I$34,5,TRUE))))))</f>
        <v/>
      </c>
      <c r="AC3638" s="382" t="str">
        <f t="shared" si="685"/>
        <v/>
      </c>
      <c r="AD3638" s="382" t="str">
        <f t="shared" si="686"/>
        <v/>
      </c>
    </row>
    <row r="3639" spans="11:30" ht="13.5" customHeight="1">
      <c r="K3639" s="4">
        <f t="shared" si="680"/>
        <v>10</v>
      </c>
      <c r="L3639" s="34">
        <v>43403</v>
      </c>
      <c r="M3639" s="4">
        <v>152</v>
      </c>
      <c r="N3639" s="4">
        <v>12</v>
      </c>
      <c r="O3639" s="31">
        <v>0.45833333333333331</v>
      </c>
      <c r="P3639" s="35">
        <v>17.600000000000001</v>
      </c>
      <c r="Q3639" s="36">
        <f t="shared" si="681"/>
        <v>12</v>
      </c>
      <c r="R3639" s="4">
        <f t="shared" si="682"/>
        <v>0</v>
      </c>
      <c r="S3639" s="31">
        <f t="shared" si="687"/>
        <v>0.24079861111111112</v>
      </c>
      <c r="T3639" s="31">
        <f t="shared" si="688"/>
        <v>0.73447916666666668</v>
      </c>
      <c r="U3639" s="4">
        <f t="shared" si="683"/>
        <v>0</v>
      </c>
      <c r="V3639" s="4" t="str">
        <f t="shared" si="691"/>
        <v/>
      </c>
      <c r="W3639" s="18" t="str">
        <f>IF(V3639="","",VLOOKUP(L3639,日射量と図３!$A$4:$C$368,3,TRUE)*238.85/100)</f>
        <v/>
      </c>
      <c r="X3639" s="4" t="str">
        <f t="shared" si="684"/>
        <v/>
      </c>
      <c r="Y3639" s="4" t="str">
        <f t="shared" si="689"/>
        <v/>
      </c>
      <c r="Z3639" s="4" t="str">
        <f t="shared" si="690"/>
        <v/>
      </c>
      <c r="AA3639" s="4" t="str">
        <f>IF($V3639="","",IF(Y3639&lt;36,0,IF(AND(36&lt;=Y3639,Y3639&lt;71),VLOOKUP($W3639,日射量と図３!$E$6:$F$34,2,TRUE),IF(AND(71&lt;=Y3639,Y3639&lt;107),VLOOKUP($W3639,日射量と図３!$E$6:$G$34,3,TRUE),IF(AND(107&lt;=Y3639,Y3639&lt;143),VLOOKUP($W3639,日射量と図３!$E$6:$H$34,4,TRUE),VLOOKUP($W3639,日射量と図３!$E$6:$I$34,5,TRUE))))))</f>
        <v/>
      </c>
      <c r="AB3639" s="4" t="str">
        <f>IF($V3639="","",IF(Z3639&lt;36,0,IF(AND(36&lt;=Z3639,Z3639&lt;71),VLOOKUP($W3639,日射量と図３!$E$6:$F$34,2,TRUE),IF(AND(71&lt;=Z3639,Z3639&lt;107),VLOOKUP($W3639,日射量と図３!$E$6:$G$34,3,TRUE),IF(AND(107&lt;=Z3639,Z3639&lt;143),VLOOKUP($W3639,日射量と図３!$E$6:$H$34,4,TRUE),VLOOKUP($W3639,日射量と図３!$E$6:$I$34,5,TRUE))))))</f>
        <v/>
      </c>
      <c r="AC3639" s="382" t="str">
        <f t="shared" si="685"/>
        <v/>
      </c>
      <c r="AD3639" s="382" t="str">
        <f t="shared" si="686"/>
        <v/>
      </c>
    </row>
    <row r="3640" spans="11:30" ht="13.5" customHeight="1">
      <c r="K3640" s="4">
        <f t="shared" si="680"/>
        <v>10</v>
      </c>
      <c r="L3640" s="34">
        <v>43403</v>
      </c>
      <c r="M3640" s="4">
        <v>152</v>
      </c>
      <c r="N3640" s="4">
        <v>13</v>
      </c>
      <c r="O3640" s="31">
        <v>0.5</v>
      </c>
      <c r="P3640" s="35">
        <v>18.579999999999998</v>
      </c>
      <c r="Q3640" s="36">
        <f t="shared" si="681"/>
        <v>12</v>
      </c>
      <c r="R3640" s="4">
        <f t="shared" si="682"/>
        <v>0</v>
      </c>
      <c r="S3640" s="31">
        <f t="shared" si="687"/>
        <v>0.24079861111111112</v>
      </c>
      <c r="T3640" s="31">
        <f t="shared" si="688"/>
        <v>0.73447916666666668</v>
      </c>
      <c r="U3640" s="4">
        <f t="shared" si="683"/>
        <v>0</v>
      </c>
      <c r="V3640" s="4" t="str">
        <f t="shared" si="691"/>
        <v/>
      </c>
      <c r="W3640" s="18" t="str">
        <f>IF(V3640="","",VLOOKUP(L3640,日射量と図３!$A$4:$C$368,3,TRUE)*238.85/100)</f>
        <v/>
      </c>
      <c r="X3640" s="4" t="str">
        <f t="shared" si="684"/>
        <v/>
      </c>
      <c r="Y3640" s="4" t="str">
        <f t="shared" si="689"/>
        <v/>
      </c>
      <c r="Z3640" s="4" t="str">
        <f t="shared" si="690"/>
        <v/>
      </c>
      <c r="AA3640" s="4" t="str">
        <f>IF($V3640="","",IF(Y3640&lt;36,0,IF(AND(36&lt;=Y3640,Y3640&lt;71),VLOOKUP($W3640,日射量と図３!$E$6:$F$34,2,TRUE),IF(AND(71&lt;=Y3640,Y3640&lt;107),VLOOKUP($W3640,日射量と図３!$E$6:$G$34,3,TRUE),IF(AND(107&lt;=Y3640,Y3640&lt;143),VLOOKUP($W3640,日射量と図３!$E$6:$H$34,4,TRUE),VLOOKUP($W3640,日射量と図３!$E$6:$I$34,5,TRUE))))))</f>
        <v/>
      </c>
      <c r="AB3640" s="4" t="str">
        <f>IF($V3640="","",IF(Z3640&lt;36,0,IF(AND(36&lt;=Z3640,Z3640&lt;71),VLOOKUP($W3640,日射量と図３!$E$6:$F$34,2,TRUE),IF(AND(71&lt;=Z3640,Z3640&lt;107),VLOOKUP($W3640,日射量と図３!$E$6:$G$34,3,TRUE),IF(AND(107&lt;=Z3640,Z3640&lt;143),VLOOKUP($W3640,日射量と図３!$E$6:$H$34,4,TRUE),VLOOKUP($W3640,日射量と図３!$E$6:$I$34,5,TRUE))))))</f>
        <v/>
      </c>
      <c r="AC3640" s="382" t="str">
        <f t="shared" si="685"/>
        <v/>
      </c>
      <c r="AD3640" s="382" t="str">
        <f t="shared" si="686"/>
        <v/>
      </c>
    </row>
    <row r="3641" spans="11:30" ht="13.5" customHeight="1">
      <c r="K3641" s="4">
        <f t="shared" si="680"/>
        <v>10</v>
      </c>
      <c r="L3641" s="34">
        <v>43403</v>
      </c>
      <c r="M3641" s="4">
        <v>152</v>
      </c>
      <c r="N3641" s="4">
        <v>14</v>
      </c>
      <c r="O3641" s="31">
        <v>0.54166666666666663</v>
      </c>
      <c r="P3641" s="35">
        <v>18.869999999999997</v>
      </c>
      <c r="Q3641" s="36">
        <f t="shared" si="681"/>
        <v>12</v>
      </c>
      <c r="R3641" s="4">
        <f t="shared" si="682"/>
        <v>0</v>
      </c>
      <c r="S3641" s="31">
        <f t="shared" si="687"/>
        <v>0.24079861111111112</v>
      </c>
      <c r="T3641" s="31">
        <f t="shared" si="688"/>
        <v>0.73447916666666668</v>
      </c>
      <c r="U3641" s="4">
        <f t="shared" si="683"/>
        <v>0</v>
      </c>
      <c r="V3641" s="4" t="str">
        <f t="shared" si="691"/>
        <v/>
      </c>
      <c r="W3641" s="18" t="str">
        <f>IF(V3641="","",VLOOKUP(L3641,日射量と図３!$A$4:$C$368,3,TRUE)*238.85/100)</f>
        <v/>
      </c>
      <c r="X3641" s="4" t="str">
        <f t="shared" si="684"/>
        <v/>
      </c>
      <c r="Y3641" s="4" t="str">
        <f t="shared" si="689"/>
        <v/>
      </c>
      <c r="Z3641" s="4" t="str">
        <f t="shared" si="690"/>
        <v/>
      </c>
      <c r="AA3641" s="4" t="str">
        <f>IF($V3641="","",IF(Y3641&lt;36,0,IF(AND(36&lt;=Y3641,Y3641&lt;71),VLOOKUP($W3641,日射量と図３!$E$6:$F$34,2,TRUE),IF(AND(71&lt;=Y3641,Y3641&lt;107),VLOOKUP($W3641,日射量と図３!$E$6:$G$34,3,TRUE),IF(AND(107&lt;=Y3641,Y3641&lt;143),VLOOKUP($W3641,日射量と図３!$E$6:$H$34,4,TRUE),VLOOKUP($W3641,日射量と図３!$E$6:$I$34,5,TRUE))))))</f>
        <v/>
      </c>
      <c r="AB3641" s="4" t="str">
        <f>IF($V3641="","",IF(Z3641&lt;36,0,IF(AND(36&lt;=Z3641,Z3641&lt;71),VLOOKUP($W3641,日射量と図３!$E$6:$F$34,2,TRUE),IF(AND(71&lt;=Z3641,Z3641&lt;107),VLOOKUP($W3641,日射量と図３!$E$6:$G$34,3,TRUE),IF(AND(107&lt;=Z3641,Z3641&lt;143),VLOOKUP($W3641,日射量と図３!$E$6:$H$34,4,TRUE),VLOOKUP($W3641,日射量と図３!$E$6:$I$34,5,TRUE))))))</f>
        <v/>
      </c>
      <c r="AC3641" s="382" t="str">
        <f t="shared" si="685"/>
        <v/>
      </c>
      <c r="AD3641" s="382" t="str">
        <f t="shared" si="686"/>
        <v/>
      </c>
    </row>
    <row r="3642" spans="11:30" ht="13.5" customHeight="1">
      <c r="K3642" s="4">
        <f t="shared" si="680"/>
        <v>10</v>
      </c>
      <c r="L3642" s="34">
        <v>43403</v>
      </c>
      <c r="M3642" s="4">
        <v>152</v>
      </c>
      <c r="N3642" s="4">
        <v>15</v>
      </c>
      <c r="O3642" s="31">
        <v>0.58333333333333337</v>
      </c>
      <c r="P3642" s="35">
        <v>19.38</v>
      </c>
      <c r="Q3642" s="36">
        <f t="shared" si="681"/>
        <v>12</v>
      </c>
      <c r="R3642" s="4">
        <f t="shared" si="682"/>
        <v>0</v>
      </c>
      <c r="S3642" s="31">
        <f t="shared" si="687"/>
        <v>0.24079861111111112</v>
      </c>
      <c r="T3642" s="31">
        <f t="shared" si="688"/>
        <v>0.73447916666666668</v>
      </c>
      <c r="U3642" s="4">
        <f t="shared" si="683"/>
        <v>0</v>
      </c>
      <c r="V3642" s="4" t="str">
        <f t="shared" si="691"/>
        <v/>
      </c>
      <c r="W3642" s="18" t="str">
        <f>IF(V3642="","",VLOOKUP(L3642,日射量と図３!$A$4:$C$368,3,TRUE)*238.85/100)</f>
        <v/>
      </c>
      <c r="X3642" s="4" t="str">
        <f t="shared" si="684"/>
        <v/>
      </c>
      <c r="Y3642" s="4" t="str">
        <f t="shared" si="689"/>
        <v/>
      </c>
      <c r="Z3642" s="4" t="str">
        <f t="shared" si="690"/>
        <v/>
      </c>
      <c r="AA3642" s="4" t="str">
        <f>IF($V3642="","",IF(Y3642&lt;36,0,IF(AND(36&lt;=Y3642,Y3642&lt;71),VLOOKUP($W3642,日射量と図３!$E$6:$F$34,2,TRUE),IF(AND(71&lt;=Y3642,Y3642&lt;107),VLOOKUP($W3642,日射量と図３!$E$6:$G$34,3,TRUE),IF(AND(107&lt;=Y3642,Y3642&lt;143),VLOOKUP($W3642,日射量と図３!$E$6:$H$34,4,TRUE),VLOOKUP($W3642,日射量と図３!$E$6:$I$34,5,TRUE))))))</f>
        <v/>
      </c>
      <c r="AB3642" s="4" t="str">
        <f>IF($V3642="","",IF(Z3642&lt;36,0,IF(AND(36&lt;=Z3642,Z3642&lt;71),VLOOKUP($W3642,日射量と図３!$E$6:$F$34,2,TRUE),IF(AND(71&lt;=Z3642,Z3642&lt;107),VLOOKUP($W3642,日射量と図３!$E$6:$G$34,3,TRUE),IF(AND(107&lt;=Z3642,Z3642&lt;143),VLOOKUP($W3642,日射量と図３!$E$6:$H$34,4,TRUE),VLOOKUP($W3642,日射量と図３!$E$6:$I$34,5,TRUE))))))</f>
        <v/>
      </c>
      <c r="AC3642" s="382" t="str">
        <f t="shared" si="685"/>
        <v/>
      </c>
      <c r="AD3642" s="382" t="str">
        <f t="shared" si="686"/>
        <v/>
      </c>
    </row>
    <row r="3643" spans="11:30" ht="13.5" customHeight="1">
      <c r="K3643" s="4">
        <f t="shared" si="680"/>
        <v>10</v>
      </c>
      <c r="L3643" s="34">
        <v>43403</v>
      </c>
      <c r="M3643" s="4">
        <v>152</v>
      </c>
      <c r="N3643" s="4">
        <v>16</v>
      </c>
      <c r="O3643" s="31">
        <v>0.625</v>
      </c>
      <c r="P3643" s="35">
        <v>19.089999999999996</v>
      </c>
      <c r="Q3643" s="36">
        <f t="shared" si="681"/>
        <v>16</v>
      </c>
      <c r="R3643" s="4">
        <f t="shared" si="682"/>
        <v>0</v>
      </c>
      <c r="S3643" s="31">
        <f t="shared" si="687"/>
        <v>0.24079861111111112</v>
      </c>
      <c r="T3643" s="31">
        <f t="shared" si="688"/>
        <v>0.73447916666666668</v>
      </c>
      <c r="U3643" s="4">
        <f t="shared" si="683"/>
        <v>0</v>
      </c>
      <c r="V3643" s="4" t="str">
        <f t="shared" si="691"/>
        <v/>
      </c>
      <c r="W3643" s="18" t="str">
        <f>IF(V3643="","",VLOOKUP(L3643,日射量と図３!$A$4:$C$368,3,TRUE)*238.85/100)</f>
        <v/>
      </c>
      <c r="X3643" s="4" t="str">
        <f t="shared" si="684"/>
        <v/>
      </c>
      <c r="Y3643" s="4" t="str">
        <f t="shared" si="689"/>
        <v/>
      </c>
      <c r="Z3643" s="4" t="str">
        <f t="shared" si="690"/>
        <v/>
      </c>
      <c r="AA3643" s="4" t="str">
        <f>IF($V3643="","",IF(Y3643&lt;36,0,IF(AND(36&lt;=Y3643,Y3643&lt;71),VLOOKUP($W3643,日射量と図３!$E$6:$F$34,2,TRUE),IF(AND(71&lt;=Y3643,Y3643&lt;107),VLOOKUP($W3643,日射量と図３!$E$6:$G$34,3,TRUE),IF(AND(107&lt;=Y3643,Y3643&lt;143),VLOOKUP($W3643,日射量と図３!$E$6:$H$34,4,TRUE),VLOOKUP($W3643,日射量と図３!$E$6:$I$34,5,TRUE))))))</f>
        <v/>
      </c>
      <c r="AB3643" s="4" t="str">
        <f>IF($V3643="","",IF(Z3643&lt;36,0,IF(AND(36&lt;=Z3643,Z3643&lt;71),VLOOKUP($W3643,日射量と図３!$E$6:$F$34,2,TRUE),IF(AND(71&lt;=Z3643,Z3643&lt;107),VLOOKUP($W3643,日射量と図３!$E$6:$G$34,3,TRUE),IF(AND(107&lt;=Z3643,Z3643&lt;143),VLOOKUP($W3643,日射量と図３!$E$6:$H$34,4,TRUE),VLOOKUP($W3643,日射量と図３!$E$6:$I$34,5,TRUE))))))</f>
        <v/>
      </c>
      <c r="AC3643" s="382" t="str">
        <f t="shared" si="685"/>
        <v/>
      </c>
      <c r="AD3643" s="382" t="str">
        <f t="shared" si="686"/>
        <v/>
      </c>
    </row>
    <row r="3644" spans="11:30" ht="13.5" customHeight="1">
      <c r="K3644" s="4">
        <f t="shared" si="680"/>
        <v>10</v>
      </c>
      <c r="L3644" s="34">
        <v>43403</v>
      </c>
      <c r="M3644" s="4">
        <v>152</v>
      </c>
      <c r="N3644" s="4">
        <v>17</v>
      </c>
      <c r="O3644" s="31">
        <v>0.66666666666666663</v>
      </c>
      <c r="P3644" s="35">
        <v>18.279999999999998</v>
      </c>
      <c r="Q3644" s="36">
        <f t="shared" si="681"/>
        <v>16</v>
      </c>
      <c r="R3644" s="4">
        <f t="shared" si="682"/>
        <v>0</v>
      </c>
      <c r="S3644" s="31">
        <f t="shared" si="687"/>
        <v>0.24079861111111112</v>
      </c>
      <c r="T3644" s="31">
        <f t="shared" si="688"/>
        <v>0.73447916666666668</v>
      </c>
      <c r="U3644" s="4">
        <f t="shared" si="683"/>
        <v>0</v>
      </c>
      <c r="V3644" s="4" t="str">
        <f t="shared" si="691"/>
        <v/>
      </c>
      <c r="W3644" s="18" t="str">
        <f>IF(V3644="","",VLOOKUP(L3644,日射量と図３!$A$4:$C$368,3,TRUE)*238.85/100)</f>
        <v/>
      </c>
      <c r="X3644" s="4" t="str">
        <f t="shared" si="684"/>
        <v/>
      </c>
      <c r="Y3644" s="4" t="str">
        <f t="shared" si="689"/>
        <v/>
      </c>
      <c r="Z3644" s="4" t="str">
        <f t="shared" si="690"/>
        <v/>
      </c>
      <c r="AA3644" s="4" t="str">
        <f>IF($V3644="","",IF(Y3644&lt;36,0,IF(AND(36&lt;=Y3644,Y3644&lt;71),VLOOKUP($W3644,日射量と図３!$E$6:$F$34,2,TRUE),IF(AND(71&lt;=Y3644,Y3644&lt;107),VLOOKUP($W3644,日射量と図３!$E$6:$G$34,3,TRUE),IF(AND(107&lt;=Y3644,Y3644&lt;143),VLOOKUP($W3644,日射量と図３!$E$6:$H$34,4,TRUE),VLOOKUP($W3644,日射量と図３!$E$6:$I$34,5,TRUE))))))</f>
        <v/>
      </c>
      <c r="AB3644" s="4" t="str">
        <f>IF($V3644="","",IF(Z3644&lt;36,0,IF(AND(36&lt;=Z3644,Z3644&lt;71),VLOOKUP($W3644,日射量と図３!$E$6:$F$34,2,TRUE),IF(AND(71&lt;=Z3644,Z3644&lt;107),VLOOKUP($W3644,日射量と図３!$E$6:$G$34,3,TRUE),IF(AND(107&lt;=Z3644,Z3644&lt;143),VLOOKUP($W3644,日射量と図３!$E$6:$H$34,4,TRUE),VLOOKUP($W3644,日射量と図３!$E$6:$I$34,5,TRUE))))))</f>
        <v/>
      </c>
      <c r="AC3644" s="382" t="str">
        <f t="shared" si="685"/>
        <v/>
      </c>
      <c r="AD3644" s="382" t="str">
        <f t="shared" si="686"/>
        <v/>
      </c>
    </row>
    <row r="3645" spans="11:30" ht="13.5" customHeight="1">
      <c r="K3645" s="4">
        <f t="shared" si="680"/>
        <v>10</v>
      </c>
      <c r="L3645" s="34">
        <v>43403</v>
      </c>
      <c r="M3645" s="4">
        <v>152</v>
      </c>
      <c r="N3645" s="4">
        <v>18</v>
      </c>
      <c r="O3645" s="31">
        <v>0.70833333333333337</v>
      </c>
      <c r="P3645" s="35">
        <v>17.23</v>
      </c>
      <c r="Q3645" s="36">
        <f t="shared" si="681"/>
        <v>16</v>
      </c>
      <c r="R3645" s="4">
        <f t="shared" si="682"/>
        <v>0</v>
      </c>
      <c r="S3645" s="31">
        <f t="shared" si="687"/>
        <v>0.24079861111111112</v>
      </c>
      <c r="T3645" s="31">
        <f t="shared" si="688"/>
        <v>0.73447916666666668</v>
      </c>
      <c r="U3645" s="4">
        <f t="shared" si="683"/>
        <v>0</v>
      </c>
      <c r="V3645" s="4" t="str">
        <f t="shared" si="691"/>
        <v/>
      </c>
      <c r="W3645" s="18" t="str">
        <f>IF(V3645="","",VLOOKUP(L3645,日射量と図３!$A$4:$C$368,3,TRUE)*238.85/100)</f>
        <v/>
      </c>
      <c r="X3645" s="4" t="str">
        <f t="shared" si="684"/>
        <v/>
      </c>
      <c r="Y3645" s="4" t="str">
        <f t="shared" si="689"/>
        <v/>
      </c>
      <c r="Z3645" s="4" t="str">
        <f t="shared" si="690"/>
        <v/>
      </c>
      <c r="AA3645" s="4" t="str">
        <f>IF($V3645="","",IF(Y3645&lt;36,0,IF(AND(36&lt;=Y3645,Y3645&lt;71),VLOOKUP($W3645,日射量と図３!$E$6:$F$34,2,TRUE),IF(AND(71&lt;=Y3645,Y3645&lt;107),VLOOKUP($W3645,日射量と図３!$E$6:$G$34,3,TRUE),IF(AND(107&lt;=Y3645,Y3645&lt;143),VLOOKUP($W3645,日射量と図３!$E$6:$H$34,4,TRUE),VLOOKUP($W3645,日射量と図３!$E$6:$I$34,5,TRUE))))))</f>
        <v/>
      </c>
      <c r="AB3645" s="4" t="str">
        <f>IF($V3645="","",IF(Z3645&lt;36,0,IF(AND(36&lt;=Z3645,Z3645&lt;71),VLOOKUP($W3645,日射量と図３!$E$6:$F$34,2,TRUE),IF(AND(71&lt;=Z3645,Z3645&lt;107),VLOOKUP($W3645,日射量と図３!$E$6:$G$34,3,TRUE),IF(AND(107&lt;=Z3645,Z3645&lt;143),VLOOKUP($W3645,日射量と図３!$E$6:$H$34,4,TRUE),VLOOKUP($W3645,日射量と図３!$E$6:$I$34,5,TRUE))))))</f>
        <v/>
      </c>
      <c r="AC3645" s="382" t="str">
        <f t="shared" si="685"/>
        <v/>
      </c>
      <c r="AD3645" s="382" t="str">
        <f t="shared" si="686"/>
        <v/>
      </c>
    </row>
    <row r="3646" spans="11:30" ht="13.5" customHeight="1">
      <c r="K3646" s="4">
        <f t="shared" si="680"/>
        <v>10</v>
      </c>
      <c r="L3646" s="34">
        <v>43403</v>
      </c>
      <c r="M3646" s="4">
        <v>152</v>
      </c>
      <c r="N3646" s="4">
        <v>19</v>
      </c>
      <c r="O3646" s="31">
        <v>0.75</v>
      </c>
      <c r="P3646" s="35">
        <v>16.490000000000002</v>
      </c>
      <c r="Q3646" s="36">
        <f t="shared" si="681"/>
        <v>16</v>
      </c>
      <c r="R3646" s="4">
        <f t="shared" si="682"/>
        <v>0</v>
      </c>
      <c r="S3646" s="31">
        <f t="shared" si="687"/>
        <v>0.24079861111111112</v>
      </c>
      <c r="T3646" s="31">
        <f t="shared" si="688"/>
        <v>0.73447916666666668</v>
      </c>
      <c r="U3646" s="4">
        <f t="shared" si="683"/>
        <v>0</v>
      </c>
      <c r="V3646" s="4" t="str">
        <f t="shared" si="691"/>
        <v/>
      </c>
      <c r="W3646" s="18" t="str">
        <f>IF(V3646="","",VLOOKUP(L3646,日射量と図３!$A$4:$C$368,3,TRUE)*238.85/100)</f>
        <v/>
      </c>
      <c r="X3646" s="4" t="str">
        <f t="shared" si="684"/>
        <v/>
      </c>
      <c r="Y3646" s="4" t="str">
        <f t="shared" si="689"/>
        <v/>
      </c>
      <c r="Z3646" s="4" t="str">
        <f t="shared" si="690"/>
        <v/>
      </c>
      <c r="AA3646" s="4" t="str">
        <f>IF($V3646="","",IF(Y3646&lt;36,0,IF(AND(36&lt;=Y3646,Y3646&lt;71),VLOOKUP($W3646,日射量と図３!$E$6:$F$34,2,TRUE),IF(AND(71&lt;=Y3646,Y3646&lt;107),VLOOKUP($W3646,日射量と図３!$E$6:$G$34,3,TRUE),IF(AND(107&lt;=Y3646,Y3646&lt;143),VLOOKUP($W3646,日射量と図３!$E$6:$H$34,4,TRUE),VLOOKUP($W3646,日射量と図３!$E$6:$I$34,5,TRUE))))))</f>
        <v/>
      </c>
      <c r="AB3646" s="4" t="str">
        <f>IF($V3646="","",IF(Z3646&lt;36,0,IF(AND(36&lt;=Z3646,Z3646&lt;71),VLOOKUP($W3646,日射量と図３!$E$6:$F$34,2,TRUE),IF(AND(71&lt;=Z3646,Z3646&lt;107),VLOOKUP($W3646,日射量と図３!$E$6:$G$34,3,TRUE),IF(AND(107&lt;=Z3646,Z3646&lt;143),VLOOKUP($W3646,日射量と図３!$E$6:$H$34,4,TRUE),VLOOKUP($W3646,日射量と図３!$E$6:$I$34,5,TRUE))))))</f>
        <v/>
      </c>
      <c r="AC3646" s="382" t="str">
        <f t="shared" si="685"/>
        <v/>
      </c>
      <c r="AD3646" s="382" t="str">
        <f t="shared" si="686"/>
        <v/>
      </c>
    </row>
    <row r="3647" spans="11:30" ht="13.5" customHeight="1">
      <c r="K3647" s="4">
        <f t="shared" si="680"/>
        <v>10</v>
      </c>
      <c r="L3647" s="34">
        <v>43403</v>
      </c>
      <c r="M3647" s="4">
        <v>152</v>
      </c>
      <c r="N3647" s="4">
        <v>20</v>
      </c>
      <c r="O3647" s="31">
        <v>0.79166666666666663</v>
      </c>
      <c r="P3647" s="35">
        <v>15.829999999999998</v>
      </c>
      <c r="Q3647" s="36">
        <f t="shared" si="681"/>
        <v>16</v>
      </c>
      <c r="R3647" s="4">
        <f t="shared" si="682"/>
        <v>0.17000000000000171</v>
      </c>
      <c r="S3647" s="31">
        <f t="shared" si="687"/>
        <v>0.24079861111111112</v>
      </c>
      <c r="T3647" s="31">
        <f t="shared" si="688"/>
        <v>0.73447916666666668</v>
      </c>
      <c r="U3647" s="4">
        <f t="shared" si="683"/>
        <v>0</v>
      </c>
      <c r="V3647" s="4" t="str">
        <f t="shared" si="691"/>
        <v/>
      </c>
      <c r="W3647" s="18" t="str">
        <f>IF(V3647="","",VLOOKUP(L3647,日射量と図３!$A$4:$C$368,3,TRUE)*238.85/100)</f>
        <v/>
      </c>
      <c r="X3647" s="4" t="str">
        <f t="shared" si="684"/>
        <v/>
      </c>
      <c r="Y3647" s="4" t="str">
        <f t="shared" si="689"/>
        <v/>
      </c>
      <c r="Z3647" s="4" t="str">
        <f t="shared" si="690"/>
        <v/>
      </c>
      <c r="AA3647" s="4" t="str">
        <f>IF($V3647="","",IF(Y3647&lt;36,0,IF(AND(36&lt;=Y3647,Y3647&lt;71),VLOOKUP($W3647,日射量と図３!$E$6:$F$34,2,TRUE),IF(AND(71&lt;=Y3647,Y3647&lt;107),VLOOKUP($W3647,日射量と図３!$E$6:$G$34,3,TRUE),IF(AND(107&lt;=Y3647,Y3647&lt;143),VLOOKUP($W3647,日射量と図３!$E$6:$H$34,4,TRUE),VLOOKUP($W3647,日射量と図３!$E$6:$I$34,5,TRUE))))))</f>
        <v/>
      </c>
      <c r="AB3647" s="4" t="str">
        <f>IF($V3647="","",IF(Z3647&lt;36,0,IF(AND(36&lt;=Z3647,Z3647&lt;71),VLOOKUP($W3647,日射量と図３!$E$6:$F$34,2,TRUE),IF(AND(71&lt;=Z3647,Z3647&lt;107),VLOOKUP($W3647,日射量と図３!$E$6:$G$34,3,TRUE),IF(AND(107&lt;=Z3647,Z3647&lt;143),VLOOKUP($W3647,日射量と図３!$E$6:$H$34,4,TRUE),VLOOKUP($W3647,日射量と図３!$E$6:$I$34,5,TRUE))))))</f>
        <v/>
      </c>
      <c r="AC3647" s="382" t="str">
        <f t="shared" si="685"/>
        <v/>
      </c>
      <c r="AD3647" s="382" t="str">
        <f t="shared" si="686"/>
        <v/>
      </c>
    </row>
    <row r="3648" spans="11:30" ht="13.5" customHeight="1">
      <c r="K3648" s="4">
        <f t="shared" si="680"/>
        <v>10</v>
      </c>
      <c r="L3648" s="34">
        <v>43403</v>
      </c>
      <c r="M3648" s="4">
        <v>152</v>
      </c>
      <c r="N3648" s="4">
        <v>21</v>
      </c>
      <c r="O3648" s="31">
        <v>0.83333333333333337</v>
      </c>
      <c r="P3648" s="35">
        <v>15.34</v>
      </c>
      <c r="Q3648" s="36">
        <f t="shared" si="681"/>
        <v>16</v>
      </c>
      <c r="R3648" s="4">
        <f t="shared" si="682"/>
        <v>0.66000000000000014</v>
      </c>
      <c r="S3648" s="31">
        <f t="shared" si="687"/>
        <v>0.24079861111111112</v>
      </c>
      <c r="T3648" s="31">
        <f t="shared" si="688"/>
        <v>0.73447916666666668</v>
      </c>
      <c r="U3648" s="4">
        <f t="shared" si="683"/>
        <v>0</v>
      </c>
      <c r="V3648" s="4" t="str">
        <f t="shared" si="691"/>
        <v/>
      </c>
      <c r="W3648" s="18" t="str">
        <f>IF(V3648="","",VLOOKUP(L3648,日射量と図３!$A$4:$C$368,3,TRUE)*238.85/100)</f>
        <v/>
      </c>
      <c r="X3648" s="4" t="str">
        <f t="shared" si="684"/>
        <v/>
      </c>
      <c r="Y3648" s="4" t="str">
        <f t="shared" si="689"/>
        <v/>
      </c>
      <c r="Z3648" s="4" t="str">
        <f t="shared" si="690"/>
        <v/>
      </c>
      <c r="AA3648" s="4" t="str">
        <f>IF($V3648="","",IF(Y3648&lt;36,0,IF(AND(36&lt;=Y3648,Y3648&lt;71),VLOOKUP($W3648,日射量と図３!$E$6:$F$34,2,TRUE),IF(AND(71&lt;=Y3648,Y3648&lt;107),VLOOKUP($W3648,日射量と図３!$E$6:$G$34,3,TRUE),IF(AND(107&lt;=Y3648,Y3648&lt;143),VLOOKUP($W3648,日射量と図３!$E$6:$H$34,4,TRUE),VLOOKUP($W3648,日射量と図３!$E$6:$I$34,5,TRUE))))))</f>
        <v/>
      </c>
      <c r="AB3648" s="4" t="str">
        <f>IF($V3648="","",IF(Z3648&lt;36,0,IF(AND(36&lt;=Z3648,Z3648&lt;71),VLOOKUP($W3648,日射量と図３!$E$6:$F$34,2,TRUE),IF(AND(71&lt;=Z3648,Z3648&lt;107),VLOOKUP($W3648,日射量と図３!$E$6:$G$34,3,TRUE),IF(AND(107&lt;=Z3648,Z3648&lt;143),VLOOKUP($W3648,日射量と図３!$E$6:$H$34,4,TRUE),VLOOKUP($W3648,日射量と図３!$E$6:$I$34,5,TRUE))))))</f>
        <v/>
      </c>
      <c r="AC3648" s="382" t="str">
        <f t="shared" si="685"/>
        <v/>
      </c>
      <c r="AD3648" s="382" t="str">
        <f t="shared" si="686"/>
        <v/>
      </c>
    </row>
    <row r="3649" spans="11:30" ht="13.5" customHeight="1">
      <c r="K3649" s="4">
        <f t="shared" si="680"/>
        <v>10</v>
      </c>
      <c r="L3649" s="34">
        <v>43403</v>
      </c>
      <c r="M3649" s="4">
        <v>152</v>
      </c>
      <c r="N3649" s="4">
        <v>22</v>
      </c>
      <c r="O3649" s="31">
        <v>0.875</v>
      </c>
      <c r="P3649" s="35">
        <v>15.16</v>
      </c>
      <c r="Q3649" s="36">
        <f t="shared" si="681"/>
        <v>16</v>
      </c>
      <c r="R3649" s="4">
        <f t="shared" si="682"/>
        <v>0.83999999999999986</v>
      </c>
      <c r="S3649" s="31">
        <f t="shared" si="687"/>
        <v>0.24079861111111112</v>
      </c>
      <c r="T3649" s="31">
        <f t="shared" si="688"/>
        <v>0.73447916666666668</v>
      </c>
      <c r="U3649" s="4">
        <f t="shared" si="683"/>
        <v>0</v>
      </c>
      <c r="V3649" s="4" t="str">
        <f t="shared" si="691"/>
        <v/>
      </c>
      <c r="W3649" s="18" t="str">
        <f>IF(V3649="","",VLOOKUP(L3649,日射量と図３!$A$4:$C$368,3,TRUE)*238.85/100)</f>
        <v/>
      </c>
      <c r="X3649" s="4" t="str">
        <f t="shared" si="684"/>
        <v/>
      </c>
      <c r="Y3649" s="4" t="str">
        <f t="shared" si="689"/>
        <v/>
      </c>
      <c r="Z3649" s="4" t="str">
        <f t="shared" si="690"/>
        <v/>
      </c>
      <c r="AA3649" s="4" t="str">
        <f>IF($V3649="","",IF(Y3649&lt;36,0,IF(AND(36&lt;=Y3649,Y3649&lt;71),VLOOKUP($W3649,日射量と図３!$E$6:$F$34,2,TRUE),IF(AND(71&lt;=Y3649,Y3649&lt;107),VLOOKUP($W3649,日射量と図３!$E$6:$G$34,3,TRUE),IF(AND(107&lt;=Y3649,Y3649&lt;143),VLOOKUP($W3649,日射量と図３!$E$6:$H$34,4,TRUE),VLOOKUP($W3649,日射量と図３!$E$6:$I$34,5,TRUE))))))</f>
        <v/>
      </c>
      <c r="AB3649" s="4" t="str">
        <f>IF($V3649="","",IF(Z3649&lt;36,0,IF(AND(36&lt;=Z3649,Z3649&lt;71),VLOOKUP($W3649,日射量と図３!$E$6:$F$34,2,TRUE),IF(AND(71&lt;=Z3649,Z3649&lt;107),VLOOKUP($W3649,日射量と図３!$E$6:$G$34,3,TRUE),IF(AND(107&lt;=Z3649,Z3649&lt;143),VLOOKUP($W3649,日射量と図３!$E$6:$H$34,4,TRUE),VLOOKUP($W3649,日射量と図３!$E$6:$I$34,5,TRUE))))))</f>
        <v/>
      </c>
      <c r="AC3649" s="382" t="str">
        <f t="shared" si="685"/>
        <v/>
      </c>
      <c r="AD3649" s="382" t="str">
        <f t="shared" si="686"/>
        <v/>
      </c>
    </row>
    <row r="3650" spans="11:30" ht="13.5" customHeight="1">
      <c r="K3650" s="4">
        <f t="shared" si="680"/>
        <v>10</v>
      </c>
      <c r="L3650" s="34">
        <v>43403</v>
      </c>
      <c r="M3650" s="4">
        <v>152</v>
      </c>
      <c r="N3650" s="4">
        <v>23</v>
      </c>
      <c r="O3650" s="31">
        <v>0.91666666666666663</v>
      </c>
      <c r="P3650" s="35">
        <v>14.7</v>
      </c>
      <c r="Q3650" s="36">
        <f t="shared" si="681"/>
        <v>13</v>
      </c>
      <c r="R3650" s="4">
        <f t="shared" si="682"/>
        <v>0</v>
      </c>
      <c r="S3650" s="31">
        <f t="shared" si="687"/>
        <v>0.24079861111111112</v>
      </c>
      <c r="T3650" s="31">
        <f t="shared" si="688"/>
        <v>0.73447916666666668</v>
      </c>
      <c r="U3650" s="4">
        <f t="shared" si="683"/>
        <v>0</v>
      </c>
      <c r="V3650" s="4" t="str">
        <f t="shared" si="691"/>
        <v/>
      </c>
      <c r="W3650" s="18" t="str">
        <f>IF(V3650="","",VLOOKUP(L3650,日射量と図３!$A$4:$C$368,3,TRUE)*238.85/100)</f>
        <v/>
      </c>
      <c r="X3650" s="4" t="str">
        <f t="shared" si="684"/>
        <v/>
      </c>
      <c r="Y3650" s="4" t="str">
        <f t="shared" si="689"/>
        <v/>
      </c>
      <c r="Z3650" s="4" t="str">
        <f t="shared" si="690"/>
        <v/>
      </c>
      <c r="AA3650" s="4" t="str">
        <f>IF($V3650="","",IF(Y3650&lt;36,0,IF(AND(36&lt;=Y3650,Y3650&lt;71),VLOOKUP($W3650,日射量と図３!$E$6:$F$34,2,TRUE),IF(AND(71&lt;=Y3650,Y3650&lt;107),VLOOKUP($W3650,日射量と図３!$E$6:$G$34,3,TRUE),IF(AND(107&lt;=Y3650,Y3650&lt;143),VLOOKUP($W3650,日射量と図３!$E$6:$H$34,4,TRUE),VLOOKUP($W3650,日射量と図３!$E$6:$I$34,5,TRUE))))))</f>
        <v/>
      </c>
      <c r="AB3650" s="4" t="str">
        <f>IF($V3650="","",IF(Z3650&lt;36,0,IF(AND(36&lt;=Z3650,Z3650&lt;71),VLOOKUP($W3650,日射量と図３!$E$6:$F$34,2,TRUE),IF(AND(71&lt;=Z3650,Z3650&lt;107),VLOOKUP($W3650,日射量と図３!$E$6:$G$34,3,TRUE),IF(AND(107&lt;=Z3650,Z3650&lt;143),VLOOKUP($W3650,日射量と図３!$E$6:$H$34,4,TRUE),VLOOKUP($W3650,日射量と図３!$E$6:$I$34,5,TRUE))))))</f>
        <v/>
      </c>
      <c r="AC3650" s="382" t="str">
        <f t="shared" si="685"/>
        <v/>
      </c>
      <c r="AD3650" s="382" t="str">
        <f t="shared" si="686"/>
        <v/>
      </c>
    </row>
    <row r="3651" spans="11:30" ht="13.5" customHeight="1">
      <c r="K3651" s="4">
        <f t="shared" si="680"/>
        <v>10</v>
      </c>
      <c r="L3651" s="34">
        <v>43403</v>
      </c>
      <c r="M3651" s="4">
        <v>152</v>
      </c>
      <c r="N3651" s="4">
        <v>24</v>
      </c>
      <c r="O3651" s="31">
        <v>0.95833333333333337</v>
      </c>
      <c r="P3651" s="35">
        <v>14.179999999999998</v>
      </c>
      <c r="Q3651" s="36">
        <f t="shared" si="681"/>
        <v>13</v>
      </c>
      <c r="R3651" s="4">
        <f t="shared" si="682"/>
        <v>0</v>
      </c>
      <c r="S3651" s="31">
        <f t="shared" si="687"/>
        <v>0.24079861111111112</v>
      </c>
      <c r="T3651" s="31">
        <f t="shared" si="688"/>
        <v>0.73447916666666668</v>
      </c>
      <c r="U3651" s="4">
        <f t="shared" si="683"/>
        <v>0</v>
      </c>
      <c r="V3651" s="4" t="str">
        <f t="shared" si="691"/>
        <v/>
      </c>
      <c r="W3651" s="18" t="str">
        <f>IF(V3651="","",VLOOKUP(L3651,日射量と図３!$A$4:$C$368,3,TRUE)*238.85/100)</f>
        <v/>
      </c>
      <c r="X3651" s="4" t="str">
        <f t="shared" si="684"/>
        <v/>
      </c>
      <c r="Y3651" s="4" t="str">
        <f t="shared" si="689"/>
        <v/>
      </c>
      <c r="Z3651" s="4" t="str">
        <f t="shared" si="690"/>
        <v/>
      </c>
      <c r="AA3651" s="4" t="str">
        <f>IF($V3651="","",IF(Y3651&lt;36,0,IF(AND(36&lt;=Y3651,Y3651&lt;71),VLOOKUP($W3651,日射量と図３!$E$6:$F$34,2,TRUE),IF(AND(71&lt;=Y3651,Y3651&lt;107),VLOOKUP($W3651,日射量と図３!$E$6:$G$34,3,TRUE),IF(AND(107&lt;=Y3651,Y3651&lt;143),VLOOKUP($W3651,日射量と図３!$E$6:$H$34,4,TRUE),VLOOKUP($W3651,日射量と図３!$E$6:$I$34,5,TRUE))))))</f>
        <v/>
      </c>
      <c r="AB3651" s="4" t="str">
        <f>IF($V3651="","",IF(Z3651&lt;36,0,IF(AND(36&lt;=Z3651,Z3651&lt;71),VLOOKUP($W3651,日射量と図３!$E$6:$F$34,2,TRUE),IF(AND(71&lt;=Z3651,Z3651&lt;107),VLOOKUP($W3651,日射量と図３!$E$6:$G$34,3,TRUE),IF(AND(107&lt;=Z3651,Z3651&lt;143),VLOOKUP($W3651,日射量と図３!$E$6:$H$34,4,TRUE),VLOOKUP($W3651,日射量と図３!$E$6:$I$34,5,TRUE))))))</f>
        <v/>
      </c>
      <c r="AC3651" s="382" t="str">
        <f t="shared" si="685"/>
        <v/>
      </c>
      <c r="AD3651" s="382" t="str">
        <f t="shared" si="686"/>
        <v/>
      </c>
    </row>
    <row r="3652" spans="11:30" ht="13.5" customHeight="1">
      <c r="K3652" s="4">
        <f t="shared" si="680"/>
        <v>10</v>
      </c>
      <c r="L3652" s="34">
        <v>43404</v>
      </c>
      <c r="M3652" s="4">
        <v>153</v>
      </c>
      <c r="N3652" s="4">
        <v>1</v>
      </c>
      <c r="O3652" s="31">
        <v>0</v>
      </c>
      <c r="P3652" s="35">
        <v>13.580000000000002</v>
      </c>
      <c r="Q3652" s="36">
        <f t="shared" si="681"/>
        <v>13</v>
      </c>
      <c r="R3652" s="4">
        <f t="shared" si="682"/>
        <v>0</v>
      </c>
      <c r="S3652" s="31">
        <f t="shared" si="687"/>
        <v>0.24079861111111112</v>
      </c>
      <c r="T3652" s="31">
        <f t="shared" si="688"/>
        <v>0.73447916666666668</v>
      </c>
      <c r="U3652" s="4">
        <f t="shared" si="683"/>
        <v>0</v>
      </c>
      <c r="V3652" s="4">
        <f t="shared" si="691"/>
        <v>2.7200000000000006</v>
      </c>
      <c r="W3652" s="18">
        <f>IF(V3652="","",VLOOKUP(L3652,日射量と図３!$A$4:$C$368,3,TRUE)*238.85/100)</f>
        <v>28.661999999999999</v>
      </c>
      <c r="X3652" s="4">
        <f t="shared" si="684"/>
        <v>12</v>
      </c>
      <c r="Y3652" s="4">
        <f t="shared" si="689"/>
        <v>1.4170859999999998</v>
      </c>
      <c r="Z3652" s="4">
        <f t="shared" si="690"/>
        <v>1.5974424</v>
      </c>
      <c r="AA3652" s="4">
        <f>IF($V3652="","",IF(Y3652&lt;36,0,IF(AND(36&lt;=Y3652,Y3652&lt;71),VLOOKUP($W3652,日射量と図３!$E$6:$F$34,2,TRUE),IF(AND(71&lt;=Y3652,Y3652&lt;107),VLOOKUP($W3652,日射量と図３!$E$6:$G$34,3,TRUE),IF(AND(107&lt;=Y3652,Y3652&lt;143),VLOOKUP($W3652,日射量と図３!$E$6:$H$34,4,TRUE),VLOOKUP($W3652,日射量と図３!$E$6:$I$34,5,TRUE))))))</f>
        <v>0</v>
      </c>
      <c r="AB3652" s="4">
        <f>IF($V3652="","",IF(Z3652&lt;36,0,IF(AND(36&lt;=Z3652,Z3652&lt;71),VLOOKUP($W3652,日射量と図３!$E$6:$F$34,2,TRUE),IF(AND(71&lt;=Z3652,Z3652&lt;107),VLOOKUP($W3652,日射量と図３!$E$6:$G$34,3,TRUE),IF(AND(107&lt;=Z3652,Z3652&lt;143),VLOOKUP($W3652,日射量と図３!$E$6:$H$34,4,TRUE),VLOOKUP($W3652,日射量と図３!$E$6:$I$34,5,TRUE))))))</f>
        <v>0</v>
      </c>
      <c r="AC3652" s="382">
        <f t="shared" si="685"/>
        <v>0</v>
      </c>
      <c r="AD3652" s="382">
        <f t="shared" si="686"/>
        <v>0</v>
      </c>
    </row>
    <row r="3653" spans="11:30" ht="13.5" customHeight="1">
      <c r="K3653" s="4">
        <f t="shared" ref="K3653:K3716" si="692">MONTH(L3653)</f>
        <v>10</v>
      </c>
      <c r="L3653" s="34">
        <v>43404</v>
      </c>
      <c r="M3653" s="4">
        <v>153</v>
      </c>
      <c r="N3653" s="4">
        <v>2</v>
      </c>
      <c r="O3653" s="31">
        <v>4.1666666666666664E-2</v>
      </c>
      <c r="P3653" s="35">
        <v>13.26</v>
      </c>
      <c r="Q3653" s="36">
        <f t="shared" ref="Q3653:Q3716" si="693">IF(O3653&lt;$B$15,$D$14,IF(O3653&lt;$B$16,$D$15,IF(O3653&lt;$B$17,$D$16,IF(O3653&lt;$B$18,$D$17,IF(O3653&lt;$B$19,$D$18,$D$19)))))</f>
        <v>13</v>
      </c>
      <c r="R3653" s="4">
        <f t="shared" ref="R3653:R3716" si="694">IF(Q3653-P3653&gt;0,Q3653-P3653,0)</f>
        <v>0</v>
      </c>
      <c r="S3653" s="31">
        <f t="shared" si="687"/>
        <v>0.24079861111111112</v>
      </c>
      <c r="T3653" s="31">
        <f t="shared" si="688"/>
        <v>0.73447916666666668</v>
      </c>
      <c r="U3653" s="4">
        <f t="shared" ref="U3653:U3716" si="695">IF(AND(S3653&lt;O3653,O3653&lt;T3653),R3653,0)</f>
        <v>0</v>
      </c>
      <c r="V3653" s="4" t="str">
        <f t="shared" si="691"/>
        <v/>
      </c>
      <c r="W3653" s="18" t="str">
        <f>IF(V3653="","",VLOOKUP(L3653,日射量と図３!$A$4:$C$368,3,TRUE)*238.85/100)</f>
        <v/>
      </c>
      <c r="X3653" s="4" t="str">
        <f t="shared" ref="X3653:X3716" si="696">IF(V3653="","",VLOOKUP(K3653,$AF$38:$AJ$49,5,TRUE))</f>
        <v/>
      </c>
      <c r="Y3653" s="4" t="str">
        <f t="shared" si="689"/>
        <v/>
      </c>
      <c r="Z3653" s="4" t="str">
        <f t="shared" si="690"/>
        <v/>
      </c>
      <c r="AA3653" s="4" t="str">
        <f>IF($V3653="","",IF(Y3653&lt;36,0,IF(AND(36&lt;=Y3653,Y3653&lt;71),VLOOKUP($W3653,日射量と図３!$E$6:$F$34,2,TRUE),IF(AND(71&lt;=Y3653,Y3653&lt;107),VLOOKUP($W3653,日射量と図３!$E$6:$G$34,3,TRUE),IF(AND(107&lt;=Y3653,Y3653&lt;143),VLOOKUP($W3653,日射量と図３!$E$6:$H$34,4,TRUE),VLOOKUP($W3653,日射量と図３!$E$6:$I$34,5,TRUE))))))</f>
        <v/>
      </c>
      <c r="AB3653" s="4" t="str">
        <f>IF($V3653="","",IF(Z3653&lt;36,0,IF(AND(36&lt;=Z3653,Z3653&lt;71),VLOOKUP($W3653,日射量と図３!$E$6:$F$34,2,TRUE),IF(AND(71&lt;=Z3653,Z3653&lt;107),VLOOKUP($W3653,日射量と図３!$E$6:$G$34,3,TRUE),IF(AND(107&lt;=Z3653,Z3653&lt;143),VLOOKUP($W3653,日射量と図３!$E$6:$H$34,4,TRUE),VLOOKUP($W3653,日射量と図３!$E$6:$I$34,5,TRUE))))))</f>
        <v/>
      </c>
      <c r="AC3653" s="382" t="str">
        <f t="shared" si="685"/>
        <v/>
      </c>
      <c r="AD3653" s="382" t="str">
        <f t="shared" si="686"/>
        <v/>
      </c>
    </row>
    <row r="3654" spans="11:30" ht="13.5" customHeight="1">
      <c r="K3654" s="4">
        <f t="shared" si="692"/>
        <v>10</v>
      </c>
      <c r="L3654" s="34">
        <v>43404</v>
      </c>
      <c r="M3654" s="4">
        <v>153</v>
      </c>
      <c r="N3654" s="4">
        <v>3</v>
      </c>
      <c r="O3654" s="31">
        <v>8.3333333333333329E-2</v>
      </c>
      <c r="P3654" s="35">
        <v>13.040000000000001</v>
      </c>
      <c r="Q3654" s="36">
        <f t="shared" si="693"/>
        <v>13</v>
      </c>
      <c r="R3654" s="4">
        <f t="shared" si="694"/>
        <v>0</v>
      </c>
      <c r="S3654" s="31">
        <f t="shared" si="687"/>
        <v>0.24079861111111112</v>
      </c>
      <c r="T3654" s="31">
        <f t="shared" si="688"/>
        <v>0.73447916666666668</v>
      </c>
      <c r="U3654" s="4">
        <f t="shared" si="695"/>
        <v>0</v>
      </c>
      <c r="V3654" s="4" t="str">
        <f t="shared" si="691"/>
        <v/>
      </c>
      <c r="W3654" s="18" t="str">
        <f>IF(V3654="","",VLOOKUP(L3654,日射量と図３!$A$4:$C$368,3,TRUE)*238.85/100)</f>
        <v/>
      </c>
      <c r="X3654" s="4" t="str">
        <f t="shared" si="696"/>
        <v/>
      </c>
      <c r="Y3654" s="4" t="str">
        <f t="shared" si="689"/>
        <v/>
      </c>
      <c r="Z3654" s="4" t="str">
        <f t="shared" si="690"/>
        <v/>
      </c>
      <c r="AA3654" s="4" t="str">
        <f>IF($V3654="","",IF(Y3654&lt;36,0,IF(AND(36&lt;=Y3654,Y3654&lt;71),VLOOKUP($W3654,日射量と図３!$E$6:$F$34,2,TRUE),IF(AND(71&lt;=Y3654,Y3654&lt;107),VLOOKUP($W3654,日射量と図３!$E$6:$G$34,3,TRUE),IF(AND(107&lt;=Y3654,Y3654&lt;143),VLOOKUP($W3654,日射量と図３!$E$6:$H$34,4,TRUE),VLOOKUP($W3654,日射量と図３!$E$6:$I$34,5,TRUE))))))</f>
        <v/>
      </c>
      <c r="AB3654" s="4" t="str">
        <f>IF($V3654="","",IF(Z3654&lt;36,0,IF(AND(36&lt;=Z3654,Z3654&lt;71),VLOOKUP($W3654,日射量と図３!$E$6:$F$34,2,TRUE),IF(AND(71&lt;=Z3654,Z3654&lt;107),VLOOKUP($W3654,日射量と図３!$E$6:$G$34,3,TRUE),IF(AND(107&lt;=Z3654,Z3654&lt;143),VLOOKUP($W3654,日射量と図３!$E$6:$H$34,4,TRUE),VLOOKUP($W3654,日射量と図３!$E$6:$I$34,5,TRUE))))))</f>
        <v/>
      </c>
      <c r="AC3654" s="382" t="str">
        <f t="shared" si="685"/>
        <v/>
      </c>
      <c r="AD3654" s="382" t="str">
        <f t="shared" si="686"/>
        <v/>
      </c>
    </row>
    <row r="3655" spans="11:30" ht="13.5" customHeight="1">
      <c r="K3655" s="4">
        <f t="shared" si="692"/>
        <v>10</v>
      </c>
      <c r="L3655" s="34">
        <v>43404</v>
      </c>
      <c r="M3655" s="4">
        <v>153</v>
      </c>
      <c r="N3655" s="4">
        <v>4</v>
      </c>
      <c r="O3655" s="31">
        <v>0.125</v>
      </c>
      <c r="P3655" s="35">
        <v>12.830000000000002</v>
      </c>
      <c r="Q3655" s="36">
        <f t="shared" si="693"/>
        <v>13</v>
      </c>
      <c r="R3655" s="4">
        <f t="shared" si="694"/>
        <v>0.16999999999999815</v>
      </c>
      <c r="S3655" s="31">
        <f t="shared" si="687"/>
        <v>0.24079861111111112</v>
      </c>
      <c r="T3655" s="31">
        <f t="shared" si="688"/>
        <v>0.73447916666666668</v>
      </c>
      <c r="U3655" s="4">
        <f t="shared" si="695"/>
        <v>0</v>
      </c>
      <c r="V3655" s="4" t="str">
        <f t="shared" si="691"/>
        <v/>
      </c>
      <c r="W3655" s="18" t="str">
        <f>IF(V3655="","",VLOOKUP(L3655,日射量と図３!$A$4:$C$368,3,TRUE)*238.85/100)</f>
        <v/>
      </c>
      <c r="X3655" s="4" t="str">
        <f t="shared" si="696"/>
        <v/>
      </c>
      <c r="Y3655" s="4" t="str">
        <f t="shared" si="689"/>
        <v/>
      </c>
      <c r="Z3655" s="4" t="str">
        <f t="shared" si="690"/>
        <v/>
      </c>
      <c r="AA3655" s="4" t="str">
        <f>IF($V3655="","",IF(Y3655&lt;36,0,IF(AND(36&lt;=Y3655,Y3655&lt;71),VLOOKUP($W3655,日射量と図３!$E$6:$F$34,2,TRUE),IF(AND(71&lt;=Y3655,Y3655&lt;107),VLOOKUP($W3655,日射量と図３!$E$6:$G$34,3,TRUE),IF(AND(107&lt;=Y3655,Y3655&lt;143),VLOOKUP($W3655,日射量と図３!$E$6:$H$34,4,TRUE),VLOOKUP($W3655,日射量と図３!$E$6:$I$34,5,TRUE))))))</f>
        <v/>
      </c>
      <c r="AB3655" s="4" t="str">
        <f>IF($V3655="","",IF(Z3655&lt;36,0,IF(AND(36&lt;=Z3655,Z3655&lt;71),VLOOKUP($W3655,日射量と図３!$E$6:$F$34,2,TRUE),IF(AND(71&lt;=Z3655,Z3655&lt;107),VLOOKUP($W3655,日射量と図３!$E$6:$G$34,3,TRUE),IF(AND(107&lt;=Z3655,Z3655&lt;143),VLOOKUP($W3655,日射量と図３!$E$6:$H$34,4,TRUE),VLOOKUP($W3655,日射量と図３!$E$6:$I$34,5,TRUE))))))</f>
        <v/>
      </c>
      <c r="AC3655" s="382" t="str">
        <f t="shared" si="685"/>
        <v/>
      </c>
      <c r="AD3655" s="382" t="str">
        <f t="shared" si="686"/>
        <v/>
      </c>
    </row>
    <row r="3656" spans="11:30" ht="13.5" customHeight="1">
      <c r="K3656" s="4">
        <f t="shared" si="692"/>
        <v>10</v>
      </c>
      <c r="L3656" s="34">
        <v>43404</v>
      </c>
      <c r="M3656" s="4">
        <v>153</v>
      </c>
      <c r="N3656" s="4">
        <v>5</v>
      </c>
      <c r="O3656" s="31">
        <v>0.16666666666666666</v>
      </c>
      <c r="P3656" s="35">
        <v>12.610000000000001</v>
      </c>
      <c r="Q3656" s="36">
        <f t="shared" si="693"/>
        <v>15</v>
      </c>
      <c r="R3656" s="4">
        <f t="shared" si="694"/>
        <v>2.3899999999999988</v>
      </c>
      <c r="S3656" s="31">
        <f t="shared" si="687"/>
        <v>0.24079861111111112</v>
      </c>
      <c r="T3656" s="31">
        <f t="shared" si="688"/>
        <v>0.73447916666666668</v>
      </c>
      <c r="U3656" s="4">
        <f t="shared" si="695"/>
        <v>0</v>
      </c>
      <c r="V3656" s="4" t="str">
        <f t="shared" si="691"/>
        <v/>
      </c>
      <c r="W3656" s="18" t="str">
        <f>IF(V3656="","",VLOOKUP(L3656,日射量と図３!$A$4:$C$368,3,TRUE)*238.85/100)</f>
        <v/>
      </c>
      <c r="X3656" s="4" t="str">
        <f t="shared" si="696"/>
        <v/>
      </c>
      <c r="Y3656" s="4" t="str">
        <f t="shared" si="689"/>
        <v/>
      </c>
      <c r="Z3656" s="4" t="str">
        <f t="shared" si="690"/>
        <v/>
      </c>
      <c r="AA3656" s="4" t="str">
        <f>IF($V3656="","",IF(Y3656&lt;36,0,IF(AND(36&lt;=Y3656,Y3656&lt;71),VLOOKUP($W3656,日射量と図３!$E$6:$F$34,2,TRUE),IF(AND(71&lt;=Y3656,Y3656&lt;107),VLOOKUP($W3656,日射量と図３!$E$6:$G$34,3,TRUE),IF(AND(107&lt;=Y3656,Y3656&lt;143),VLOOKUP($W3656,日射量と図３!$E$6:$H$34,4,TRUE),VLOOKUP($W3656,日射量と図３!$E$6:$I$34,5,TRUE))))))</f>
        <v/>
      </c>
      <c r="AB3656" s="4" t="str">
        <f>IF($V3656="","",IF(Z3656&lt;36,0,IF(AND(36&lt;=Z3656,Z3656&lt;71),VLOOKUP($W3656,日射量と図３!$E$6:$F$34,2,TRUE),IF(AND(71&lt;=Z3656,Z3656&lt;107),VLOOKUP($W3656,日射量と図３!$E$6:$G$34,3,TRUE),IF(AND(107&lt;=Z3656,Z3656&lt;143),VLOOKUP($W3656,日射量と図３!$E$6:$H$34,4,TRUE),VLOOKUP($W3656,日射量と図３!$E$6:$I$34,5,TRUE))))))</f>
        <v/>
      </c>
      <c r="AC3656" s="382" t="str">
        <f t="shared" si="685"/>
        <v/>
      </c>
      <c r="AD3656" s="382" t="str">
        <f t="shared" si="686"/>
        <v/>
      </c>
    </row>
    <row r="3657" spans="11:30" ht="13.5" customHeight="1">
      <c r="K3657" s="4">
        <f t="shared" si="692"/>
        <v>10</v>
      </c>
      <c r="L3657" s="34">
        <v>43404</v>
      </c>
      <c r="M3657" s="4">
        <v>153</v>
      </c>
      <c r="N3657" s="4">
        <v>6</v>
      </c>
      <c r="O3657" s="31">
        <v>0.20833333333333334</v>
      </c>
      <c r="P3657" s="35">
        <v>12.2</v>
      </c>
      <c r="Q3657" s="36">
        <f t="shared" si="693"/>
        <v>15</v>
      </c>
      <c r="R3657" s="4">
        <f t="shared" si="694"/>
        <v>2.8000000000000007</v>
      </c>
      <c r="S3657" s="31">
        <f t="shared" si="687"/>
        <v>0.24079861111111112</v>
      </c>
      <c r="T3657" s="31">
        <f t="shared" si="688"/>
        <v>0.73447916666666668</v>
      </c>
      <c r="U3657" s="4">
        <f t="shared" si="695"/>
        <v>0</v>
      </c>
      <c r="V3657" s="4" t="str">
        <f t="shared" si="691"/>
        <v/>
      </c>
      <c r="W3657" s="18" t="str">
        <f>IF(V3657="","",VLOOKUP(L3657,日射量と図３!$A$4:$C$368,3,TRUE)*238.85/100)</f>
        <v/>
      </c>
      <c r="X3657" s="4" t="str">
        <f t="shared" si="696"/>
        <v/>
      </c>
      <c r="Y3657" s="4" t="str">
        <f t="shared" si="689"/>
        <v/>
      </c>
      <c r="Z3657" s="4" t="str">
        <f t="shared" si="690"/>
        <v/>
      </c>
      <c r="AA3657" s="4" t="str">
        <f>IF($V3657="","",IF(Y3657&lt;36,0,IF(AND(36&lt;=Y3657,Y3657&lt;71),VLOOKUP($W3657,日射量と図３!$E$6:$F$34,2,TRUE),IF(AND(71&lt;=Y3657,Y3657&lt;107),VLOOKUP($W3657,日射量と図３!$E$6:$G$34,3,TRUE),IF(AND(107&lt;=Y3657,Y3657&lt;143),VLOOKUP($W3657,日射量と図３!$E$6:$H$34,4,TRUE),VLOOKUP($W3657,日射量と図３!$E$6:$I$34,5,TRUE))))))</f>
        <v/>
      </c>
      <c r="AB3657" s="4" t="str">
        <f>IF($V3657="","",IF(Z3657&lt;36,0,IF(AND(36&lt;=Z3657,Z3657&lt;71),VLOOKUP($W3657,日射量と図３!$E$6:$F$34,2,TRUE),IF(AND(71&lt;=Z3657,Z3657&lt;107),VLOOKUP($W3657,日射量と図３!$E$6:$G$34,3,TRUE),IF(AND(107&lt;=Z3657,Z3657&lt;143),VLOOKUP($W3657,日射量と図３!$E$6:$H$34,4,TRUE),VLOOKUP($W3657,日射量と図３!$E$6:$I$34,5,TRUE))))))</f>
        <v/>
      </c>
      <c r="AC3657" s="382" t="str">
        <f t="shared" si="685"/>
        <v/>
      </c>
      <c r="AD3657" s="382" t="str">
        <f t="shared" si="686"/>
        <v/>
      </c>
    </row>
    <row r="3658" spans="11:30" ht="13.5" customHeight="1">
      <c r="K3658" s="4">
        <f t="shared" si="692"/>
        <v>10</v>
      </c>
      <c r="L3658" s="34">
        <v>43404</v>
      </c>
      <c r="M3658" s="4">
        <v>153</v>
      </c>
      <c r="N3658" s="4">
        <v>7</v>
      </c>
      <c r="O3658" s="31">
        <v>0.25</v>
      </c>
      <c r="P3658" s="35">
        <v>12.28</v>
      </c>
      <c r="Q3658" s="36">
        <f t="shared" si="693"/>
        <v>15</v>
      </c>
      <c r="R3658" s="4">
        <f t="shared" si="694"/>
        <v>2.7200000000000006</v>
      </c>
      <c r="S3658" s="31">
        <f t="shared" si="687"/>
        <v>0.24079861111111112</v>
      </c>
      <c r="T3658" s="31">
        <f t="shared" si="688"/>
        <v>0.73447916666666668</v>
      </c>
      <c r="U3658" s="4">
        <f t="shared" si="695"/>
        <v>2.7200000000000006</v>
      </c>
      <c r="V3658" s="4" t="str">
        <f t="shared" si="691"/>
        <v/>
      </c>
      <c r="W3658" s="18" t="str">
        <f>IF(V3658="","",VLOOKUP(L3658,日射量と図３!$A$4:$C$368,3,TRUE)*238.85/100)</f>
        <v/>
      </c>
      <c r="X3658" s="4" t="str">
        <f t="shared" si="696"/>
        <v/>
      </c>
      <c r="Y3658" s="4" t="str">
        <f t="shared" si="689"/>
        <v/>
      </c>
      <c r="Z3658" s="4" t="str">
        <f t="shared" si="690"/>
        <v/>
      </c>
      <c r="AA3658" s="4" t="str">
        <f>IF($V3658="","",IF(Y3658&lt;36,0,IF(AND(36&lt;=Y3658,Y3658&lt;71),VLOOKUP($W3658,日射量と図３!$E$6:$F$34,2,TRUE),IF(AND(71&lt;=Y3658,Y3658&lt;107),VLOOKUP($W3658,日射量と図３!$E$6:$G$34,3,TRUE),IF(AND(107&lt;=Y3658,Y3658&lt;143),VLOOKUP($W3658,日射量と図３!$E$6:$H$34,4,TRUE),VLOOKUP($W3658,日射量と図３!$E$6:$I$34,5,TRUE))))))</f>
        <v/>
      </c>
      <c r="AB3658" s="4" t="str">
        <f>IF($V3658="","",IF(Z3658&lt;36,0,IF(AND(36&lt;=Z3658,Z3658&lt;71),VLOOKUP($W3658,日射量と図３!$E$6:$F$34,2,TRUE),IF(AND(71&lt;=Z3658,Z3658&lt;107),VLOOKUP($W3658,日射量と図３!$E$6:$G$34,3,TRUE),IF(AND(107&lt;=Z3658,Z3658&lt;143),VLOOKUP($W3658,日射量と図３!$E$6:$H$34,4,TRUE),VLOOKUP($W3658,日射量と図３!$E$6:$I$34,5,TRUE))))))</f>
        <v/>
      </c>
      <c r="AC3658" s="382" t="str">
        <f t="shared" si="685"/>
        <v/>
      </c>
      <c r="AD3658" s="382" t="str">
        <f t="shared" si="686"/>
        <v/>
      </c>
    </row>
    <row r="3659" spans="11:30" ht="13.5" customHeight="1">
      <c r="K3659" s="4">
        <f t="shared" si="692"/>
        <v>10</v>
      </c>
      <c r="L3659" s="34">
        <v>43404</v>
      </c>
      <c r="M3659" s="4">
        <v>153</v>
      </c>
      <c r="N3659" s="4">
        <v>8</v>
      </c>
      <c r="O3659" s="31">
        <v>0.29166666666666669</v>
      </c>
      <c r="P3659" s="35">
        <v>12.53</v>
      </c>
      <c r="Q3659" s="36">
        <f t="shared" si="693"/>
        <v>12</v>
      </c>
      <c r="R3659" s="4">
        <f t="shared" si="694"/>
        <v>0</v>
      </c>
      <c r="S3659" s="31">
        <f t="shared" si="687"/>
        <v>0.24079861111111112</v>
      </c>
      <c r="T3659" s="31">
        <f t="shared" si="688"/>
        <v>0.73447916666666668</v>
      </c>
      <c r="U3659" s="4">
        <f t="shared" si="695"/>
        <v>0</v>
      </c>
      <c r="V3659" s="4" t="str">
        <f t="shared" si="691"/>
        <v/>
      </c>
      <c r="W3659" s="18" t="str">
        <f>IF(V3659="","",VLOOKUP(L3659,日射量と図３!$A$4:$C$368,3,TRUE)*238.85/100)</f>
        <v/>
      </c>
      <c r="X3659" s="4" t="str">
        <f t="shared" si="696"/>
        <v/>
      </c>
      <c r="Y3659" s="4" t="str">
        <f t="shared" si="689"/>
        <v/>
      </c>
      <c r="Z3659" s="4" t="str">
        <f t="shared" si="690"/>
        <v/>
      </c>
      <c r="AA3659" s="4" t="str">
        <f>IF($V3659="","",IF(Y3659&lt;36,0,IF(AND(36&lt;=Y3659,Y3659&lt;71),VLOOKUP($W3659,日射量と図３!$E$6:$F$34,2,TRUE),IF(AND(71&lt;=Y3659,Y3659&lt;107),VLOOKUP($W3659,日射量と図３!$E$6:$G$34,3,TRUE),IF(AND(107&lt;=Y3659,Y3659&lt;143),VLOOKUP($W3659,日射量と図３!$E$6:$H$34,4,TRUE),VLOOKUP($W3659,日射量と図３!$E$6:$I$34,5,TRUE))))))</f>
        <v/>
      </c>
      <c r="AB3659" s="4" t="str">
        <f>IF($V3659="","",IF(Z3659&lt;36,0,IF(AND(36&lt;=Z3659,Z3659&lt;71),VLOOKUP($W3659,日射量と図３!$E$6:$F$34,2,TRUE),IF(AND(71&lt;=Z3659,Z3659&lt;107),VLOOKUP($W3659,日射量と図３!$E$6:$G$34,3,TRUE),IF(AND(107&lt;=Z3659,Z3659&lt;143),VLOOKUP($W3659,日射量と図３!$E$6:$H$34,4,TRUE),VLOOKUP($W3659,日射量と図３!$E$6:$I$34,5,TRUE))))))</f>
        <v/>
      </c>
      <c r="AC3659" s="382" t="str">
        <f t="shared" si="685"/>
        <v/>
      </c>
      <c r="AD3659" s="382" t="str">
        <f t="shared" si="686"/>
        <v/>
      </c>
    </row>
    <row r="3660" spans="11:30" ht="13.5" customHeight="1">
      <c r="K3660" s="4">
        <f t="shared" si="692"/>
        <v>10</v>
      </c>
      <c r="L3660" s="34">
        <v>43404</v>
      </c>
      <c r="M3660" s="4">
        <v>153</v>
      </c>
      <c r="N3660" s="4">
        <v>9</v>
      </c>
      <c r="O3660" s="31">
        <v>0.33333333333333331</v>
      </c>
      <c r="P3660" s="35">
        <v>13.73</v>
      </c>
      <c r="Q3660" s="36">
        <f t="shared" si="693"/>
        <v>12</v>
      </c>
      <c r="R3660" s="4">
        <f t="shared" si="694"/>
        <v>0</v>
      </c>
      <c r="S3660" s="31">
        <f t="shared" si="687"/>
        <v>0.24079861111111112</v>
      </c>
      <c r="T3660" s="31">
        <f t="shared" si="688"/>
        <v>0.73447916666666668</v>
      </c>
      <c r="U3660" s="4">
        <f t="shared" si="695"/>
        <v>0</v>
      </c>
      <c r="V3660" s="4" t="str">
        <f t="shared" si="691"/>
        <v/>
      </c>
      <c r="W3660" s="18" t="str">
        <f>IF(V3660="","",VLOOKUP(L3660,日射量と図３!$A$4:$C$368,3,TRUE)*238.85/100)</f>
        <v/>
      </c>
      <c r="X3660" s="4" t="str">
        <f t="shared" si="696"/>
        <v/>
      </c>
      <c r="Y3660" s="4" t="str">
        <f t="shared" si="689"/>
        <v/>
      </c>
      <c r="Z3660" s="4" t="str">
        <f t="shared" si="690"/>
        <v/>
      </c>
      <c r="AA3660" s="4" t="str">
        <f>IF($V3660="","",IF(Y3660&lt;36,0,IF(AND(36&lt;=Y3660,Y3660&lt;71),VLOOKUP($W3660,日射量と図３!$E$6:$F$34,2,TRUE),IF(AND(71&lt;=Y3660,Y3660&lt;107),VLOOKUP($W3660,日射量と図３!$E$6:$G$34,3,TRUE),IF(AND(107&lt;=Y3660,Y3660&lt;143),VLOOKUP($W3660,日射量と図３!$E$6:$H$34,4,TRUE),VLOOKUP($W3660,日射量と図３!$E$6:$I$34,5,TRUE))))))</f>
        <v/>
      </c>
      <c r="AB3660" s="4" t="str">
        <f>IF($V3660="","",IF(Z3660&lt;36,0,IF(AND(36&lt;=Z3660,Z3660&lt;71),VLOOKUP($W3660,日射量と図３!$E$6:$F$34,2,TRUE),IF(AND(71&lt;=Z3660,Z3660&lt;107),VLOOKUP($W3660,日射量と図３!$E$6:$G$34,3,TRUE),IF(AND(107&lt;=Z3660,Z3660&lt;143),VLOOKUP($W3660,日射量と図３!$E$6:$H$34,4,TRUE),VLOOKUP($W3660,日射量と図３!$E$6:$I$34,5,TRUE))))))</f>
        <v/>
      </c>
      <c r="AC3660" s="382" t="str">
        <f t="shared" si="685"/>
        <v/>
      </c>
      <c r="AD3660" s="382" t="str">
        <f t="shared" si="686"/>
        <v/>
      </c>
    </row>
    <row r="3661" spans="11:30" ht="13.5" customHeight="1">
      <c r="K3661" s="4">
        <f t="shared" si="692"/>
        <v>10</v>
      </c>
      <c r="L3661" s="34">
        <v>43404</v>
      </c>
      <c r="M3661" s="4">
        <v>153</v>
      </c>
      <c r="N3661" s="4">
        <v>10</v>
      </c>
      <c r="O3661" s="31">
        <v>0.375</v>
      </c>
      <c r="P3661" s="35">
        <v>15.459999999999999</v>
      </c>
      <c r="Q3661" s="36">
        <f t="shared" si="693"/>
        <v>12</v>
      </c>
      <c r="R3661" s="4">
        <f t="shared" si="694"/>
        <v>0</v>
      </c>
      <c r="S3661" s="31">
        <f t="shared" si="687"/>
        <v>0.24079861111111112</v>
      </c>
      <c r="T3661" s="31">
        <f t="shared" si="688"/>
        <v>0.73447916666666668</v>
      </c>
      <c r="U3661" s="4">
        <f t="shared" si="695"/>
        <v>0</v>
      </c>
      <c r="V3661" s="4" t="str">
        <f t="shared" si="691"/>
        <v/>
      </c>
      <c r="W3661" s="18" t="str">
        <f>IF(V3661="","",VLOOKUP(L3661,日射量と図３!$A$4:$C$368,3,TRUE)*238.85/100)</f>
        <v/>
      </c>
      <c r="X3661" s="4" t="str">
        <f t="shared" si="696"/>
        <v/>
      </c>
      <c r="Y3661" s="4" t="str">
        <f t="shared" si="689"/>
        <v/>
      </c>
      <c r="Z3661" s="4" t="str">
        <f t="shared" si="690"/>
        <v/>
      </c>
      <c r="AA3661" s="4" t="str">
        <f>IF($V3661="","",IF(Y3661&lt;36,0,IF(AND(36&lt;=Y3661,Y3661&lt;71),VLOOKUP($W3661,日射量と図３!$E$6:$F$34,2,TRUE),IF(AND(71&lt;=Y3661,Y3661&lt;107),VLOOKUP($W3661,日射量と図３!$E$6:$G$34,3,TRUE),IF(AND(107&lt;=Y3661,Y3661&lt;143),VLOOKUP($W3661,日射量と図３!$E$6:$H$34,4,TRUE),VLOOKUP($W3661,日射量と図３!$E$6:$I$34,5,TRUE))))))</f>
        <v/>
      </c>
      <c r="AB3661" s="4" t="str">
        <f>IF($V3661="","",IF(Z3661&lt;36,0,IF(AND(36&lt;=Z3661,Z3661&lt;71),VLOOKUP($W3661,日射量と図３!$E$6:$F$34,2,TRUE),IF(AND(71&lt;=Z3661,Z3661&lt;107),VLOOKUP($W3661,日射量と図３!$E$6:$G$34,3,TRUE),IF(AND(107&lt;=Z3661,Z3661&lt;143),VLOOKUP($W3661,日射量と図３!$E$6:$H$34,4,TRUE),VLOOKUP($W3661,日射量と図３!$E$6:$I$34,5,TRUE))))))</f>
        <v/>
      </c>
      <c r="AC3661" s="382" t="str">
        <f t="shared" si="685"/>
        <v/>
      </c>
      <c r="AD3661" s="382" t="str">
        <f t="shared" si="686"/>
        <v/>
      </c>
    </row>
    <row r="3662" spans="11:30" ht="13.5" customHeight="1">
      <c r="K3662" s="4">
        <f t="shared" si="692"/>
        <v>10</v>
      </c>
      <c r="L3662" s="34">
        <v>43404</v>
      </c>
      <c r="M3662" s="4">
        <v>153</v>
      </c>
      <c r="N3662" s="4">
        <v>11</v>
      </c>
      <c r="O3662" s="31">
        <v>0.41666666666666669</v>
      </c>
      <c r="P3662" s="35">
        <v>17.000000000000004</v>
      </c>
      <c r="Q3662" s="36">
        <f t="shared" si="693"/>
        <v>12</v>
      </c>
      <c r="R3662" s="4">
        <f t="shared" si="694"/>
        <v>0</v>
      </c>
      <c r="S3662" s="31">
        <f t="shared" si="687"/>
        <v>0.24079861111111112</v>
      </c>
      <c r="T3662" s="31">
        <f t="shared" si="688"/>
        <v>0.73447916666666668</v>
      </c>
      <c r="U3662" s="4">
        <f t="shared" si="695"/>
        <v>0</v>
      </c>
      <c r="V3662" s="4" t="str">
        <f t="shared" si="691"/>
        <v/>
      </c>
      <c r="W3662" s="18" t="str">
        <f>IF(V3662="","",VLOOKUP(L3662,日射量と図３!$A$4:$C$368,3,TRUE)*238.85/100)</f>
        <v/>
      </c>
      <c r="X3662" s="4" t="str">
        <f t="shared" si="696"/>
        <v/>
      </c>
      <c r="Y3662" s="4" t="str">
        <f t="shared" si="689"/>
        <v/>
      </c>
      <c r="Z3662" s="4" t="str">
        <f t="shared" si="690"/>
        <v/>
      </c>
      <c r="AA3662" s="4" t="str">
        <f>IF($V3662="","",IF(Y3662&lt;36,0,IF(AND(36&lt;=Y3662,Y3662&lt;71),VLOOKUP($W3662,日射量と図３!$E$6:$F$34,2,TRUE),IF(AND(71&lt;=Y3662,Y3662&lt;107),VLOOKUP($W3662,日射量と図３!$E$6:$G$34,3,TRUE),IF(AND(107&lt;=Y3662,Y3662&lt;143),VLOOKUP($W3662,日射量と図３!$E$6:$H$34,4,TRUE),VLOOKUP($W3662,日射量と図３!$E$6:$I$34,5,TRUE))))))</f>
        <v/>
      </c>
      <c r="AB3662" s="4" t="str">
        <f>IF($V3662="","",IF(Z3662&lt;36,0,IF(AND(36&lt;=Z3662,Z3662&lt;71),VLOOKUP($W3662,日射量と図３!$E$6:$F$34,2,TRUE),IF(AND(71&lt;=Z3662,Z3662&lt;107),VLOOKUP($W3662,日射量と図３!$E$6:$G$34,3,TRUE),IF(AND(107&lt;=Z3662,Z3662&lt;143),VLOOKUP($W3662,日射量と図３!$E$6:$H$34,4,TRUE),VLOOKUP($W3662,日射量と図３!$E$6:$I$34,5,TRUE))))))</f>
        <v/>
      </c>
      <c r="AC3662" s="382" t="str">
        <f t="shared" si="685"/>
        <v/>
      </c>
      <c r="AD3662" s="382" t="str">
        <f t="shared" si="686"/>
        <v/>
      </c>
    </row>
    <row r="3663" spans="11:30" ht="13.5" customHeight="1">
      <c r="K3663" s="4">
        <f t="shared" si="692"/>
        <v>10</v>
      </c>
      <c r="L3663" s="34">
        <v>43404</v>
      </c>
      <c r="M3663" s="4">
        <v>153</v>
      </c>
      <c r="N3663" s="4">
        <v>12</v>
      </c>
      <c r="O3663" s="31">
        <v>0.45833333333333331</v>
      </c>
      <c r="P3663" s="35">
        <v>18.139999999999997</v>
      </c>
      <c r="Q3663" s="36">
        <f t="shared" si="693"/>
        <v>12</v>
      </c>
      <c r="R3663" s="4">
        <f t="shared" si="694"/>
        <v>0</v>
      </c>
      <c r="S3663" s="31">
        <f t="shared" si="687"/>
        <v>0.24079861111111112</v>
      </c>
      <c r="T3663" s="31">
        <f t="shared" si="688"/>
        <v>0.73447916666666668</v>
      </c>
      <c r="U3663" s="4">
        <f t="shared" si="695"/>
        <v>0</v>
      </c>
      <c r="V3663" s="4" t="str">
        <f t="shared" si="691"/>
        <v/>
      </c>
      <c r="W3663" s="18" t="str">
        <f>IF(V3663="","",VLOOKUP(L3663,日射量と図３!$A$4:$C$368,3,TRUE)*238.85/100)</f>
        <v/>
      </c>
      <c r="X3663" s="4" t="str">
        <f t="shared" si="696"/>
        <v/>
      </c>
      <c r="Y3663" s="4" t="str">
        <f t="shared" si="689"/>
        <v/>
      </c>
      <c r="Z3663" s="4" t="str">
        <f t="shared" si="690"/>
        <v/>
      </c>
      <c r="AA3663" s="4" t="str">
        <f>IF($V3663="","",IF(Y3663&lt;36,0,IF(AND(36&lt;=Y3663,Y3663&lt;71),VLOOKUP($W3663,日射量と図３!$E$6:$F$34,2,TRUE),IF(AND(71&lt;=Y3663,Y3663&lt;107),VLOOKUP($W3663,日射量と図３!$E$6:$G$34,3,TRUE),IF(AND(107&lt;=Y3663,Y3663&lt;143),VLOOKUP($W3663,日射量と図３!$E$6:$H$34,4,TRUE),VLOOKUP($W3663,日射量と図３!$E$6:$I$34,5,TRUE))))))</f>
        <v/>
      </c>
      <c r="AB3663" s="4" t="str">
        <f>IF($V3663="","",IF(Z3663&lt;36,0,IF(AND(36&lt;=Z3663,Z3663&lt;71),VLOOKUP($W3663,日射量と図３!$E$6:$F$34,2,TRUE),IF(AND(71&lt;=Z3663,Z3663&lt;107),VLOOKUP($W3663,日射量と図３!$E$6:$G$34,3,TRUE),IF(AND(107&lt;=Z3663,Z3663&lt;143),VLOOKUP($W3663,日射量と図３!$E$6:$H$34,4,TRUE),VLOOKUP($W3663,日射量と図３!$E$6:$I$34,5,TRUE))))))</f>
        <v/>
      </c>
      <c r="AC3663" s="382" t="str">
        <f t="shared" ref="AC3663:AC3726" si="697">IF(V3663="","",IF((($AH$18*$AH$30*V3663*3600/1000000)/1000-AA3663*$AG$18*10*0.0000041868)&lt;=0,0,AA3663*$AG$18*10*0.0000041868))</f>
        <v/>
      </c>
      <c r="AD3663" s="382" t="str">
        <f t="shared" ref="AD3663:AD3726" si="698">IF(V3663="","",IF((($AH$19*$AH$30*V3663*3600/1000000)/1000-AB3663*$AG$19*10*0.0000041868)&lt;=0,0,AB3663*$AG$19*10*0.0000041868))</f>
        <v/>
      </c>
    </row>
    <row r="3664" spans="11:30" ht="13.5" customHeight="1">
      <c r="K3664" s="4">
        <f t="shared" si="692"/>
        <v>10</v>
      </c>
      <c r="L3664" s="34">
        <v>43404</v>
      </c>
      <c r="M3664" s="4">
        <v>153</v>
      </c>
      <c r="N3664" s="4">
        <v>13</v>
      </c>
      <c r="O3664" s="31">
        <v>0.5</v>
      </c>
      <c r="P3664" s="35">
        <v>19.279999999999998</v>
      </c>
      <c r="Q3664" s="36">
        <f t="shared" si="693"/>
        <v>12</v>
      </c>
      <c r="R3664" s="4">
        <f t="shared" si="694"/>
        <v>0</v>
      </c>
      <c r="S3664" s="31">
        <f t="shared" si="687"/>
        <v>0.24079861111111112</v>
      </c>
      <c r="T3664" s="31">
        <f t="shared" si="688"/>
        <v>0.73447916666666668</v>
      </c>
      <c r="U3664" s="4">
        <f t="shared" si="695"/>
        <v>0</v>
      </c>
      <c r="V3664" s="4" t="str">
        <f t="shared" si="691"/>
        <v/>
      </c>
      <c r="W3664" s="18" t="str">
        <f>IF(V3664="","",VLOOKUP(L3664,日射量と図３!$A$4:$C$368,3,TRUE)*238.85/100)</f>
        <v/>
      </c>
      <c r="X3664" s="4" t="str">
        <f t="shared" si="696"/>
        <v/>
      </c>
      <c r="Y3664" s="4" t="str">
        <f t="shared" si="689"/>
        <v/>
      </c>
      <c r="Z3664" s="4" t="str">
        <f t="shared" si="690"/>
        <v/>
      </c>
      <c r="AA3664" s="4" t="str">
        <f>IF($V3664="","",IF(Y3664&lt;36,0,IF(AND(36&lt;=Y3664,Y3664&lt;71),VLOOKUP($W3664,日射量と図３!$E$6:$F$34,2,TRUE),IF(AND(71&lt;=Y3664,Y3664&lt;107),VLOOKUP($W3664,日射量と図３!$E$6:$G$34,3,TRUE),IF(AND(107&lt;=Y3664,Y3664&lt;143),VLOOKUP($W3664,日射量と図３!$E$6:$H$34,4,TRUE),VLOOKUP($W3664,日射量と図３!$E$6:$I$34,5,TRUE))))))</f>
        <v/>
      </c>
      <c r="AB3664" s="4" t="str">
        <f>IF($V3664="","",IF(Z3664&lt;36,0,IF(AND(36&lt;=Z3664,Z3664&lt;71),VLOOKUP($W3664,日射量と図３!$E$6:$F$34,2,TRUE),IF(AND(71&lt;=Z3664,Z3664&lt;107),VLOOKUP($W3664,日射量と図３!$E$6:$G$34,3,TRUE),IF(AND(107&lt;=Z3664,Z3664&lt;143),VLOOKUP($W3664,日射量と図３!$E$6:$H$34,4,TRUE),VLOOKUP($W3664,日射量と図３!$E$6:$I$34,5,TRUE))))))</f>
        <v/>
      </c>
      <c r="AC3664" s="382" t="str">
        <f t="shared" si="697"/>
        <v/>
      </c>
      <c r="AD3664" s="382" t="str">
        <f t="shared" si="698"/>
        <v/>
      </c>
    </row>
    <row r="3665" spans="11:30" ht="13.5" customHeight="1">
      <c r="K3665" s="4">
        <f t="shared" si="692"/>
        <v>10</v>
      </c>
      <c r="L3665" s="34">
        <v>43404</v>
      </c>
      <c r="M3665" s="4">
        <v>153</v>
      </c>
      <c r="N3665" s="4">
        <v>14</v>
      </c>
      <c r="O3665" s="31">
        <v>0.54166666666666663</v>
      </c>
      <c r="P3665" s="35">
        <v>19.39</v>
      </c>
      <c r="Q3665" s="36">
        <f t="shared" si="693"/>
        <v>12</v>
      </c>
      <c r="R3665" s="4">
        <f t="shared" si="694"/>
        <v>0</v>
      </c>
      <c r="S3665" s="31">
        <f t="shared" si="687"/>
        <v>0.24079861111111112</v>
      </c>
      <c r="T3665" s="31">
        <f t="shared" si="688"/>
        <v>0.73447916666666668</v>
      </c>
      <c r="U3665" s="4">
        <f t="shared" si="695"/>
        <v>0</v>
      </c>
      <c r="V3665" s="4" t="str">
        <f t="shared" si="691"/>
        <v/>
      </c>
      <c r="W3665" s="18" t="str">
        <f>IF(V3665="","",VLOOKUP(L3665,日射量と図３!$A$4:$C$368,3,TRUE)*238.85/100)</f>
        <v/>
      </c>
      <c r="X3665" s="4" t="str">
        <f t="shared" si="696"/>
        <v/>
      </c>
      <c r="Y3665" s="4" t="str">
        <f t="shared" si="689"/>
        <v/>
      </c>
      <c r="Z3665" s="4" t="str">
        <f t="shared" si="690"/>
        <v/>
      </c>
      <c r="AA3665" s="4" t="str">
        <f>IF($V3665="","",IF(Y3665&lt;36,0,IF(AND(36&lt;=Y3665,Y3665&lt;71),VLOOKUP($W3665,日射量と図３!$E$6:$F$34,2,TRUE),IF(AND(71&lt;=Y3665,Y3665&lt;107),VLOOKUP($W3665,日射量と図３!$E$6:$G$34,3,TRUE),IF(AND(107&lt;=Y3665,Y3665&lt;143),VLOOKUP($W3665,日射量と図３!$E$6:$H$34,4,TRUE),VLOOKUP($W3665,日射量と図３!$E$6:$I$34,5,TRUE))))))</f>
        <v/>
      </c>
      <c r="AB3665" s="4" t="str">
        <f>IF($V3665="","",IF(Z3665&lt;36,0,IF(AND(36&lt;=Z3665,Z3665&lt;71),VLOOKUP($W3665,日射量と図３!$E$6:$F$34,2,TRUE),IF(AND(71&lt;=Z3665,Z3665&lt;107),VLOOKUP($W3665,日射量と図３!$E$6:$G$34,3,TRUE),IF(AND(107&lt;=Z3665,Z3665&lt;143),VLOOKUP($W3665,日射量と図３!$E$6:$H$34,4,TRUE),VLOOKUP($W3665,日射量と図３!$E$6:$I$34,5,TRUE))))))</f>
        <v/>
      </c>
      <c r="AC3665" s="382" t="str">
        <f t="shared" si="697"/>
        <v/>
      </c>
      <c r="AD3665" s="382" t="str">
        <f t="shared" si="698"/>
        <v/>
      </c>
    </row>
    <row r="3666" spans="11:30" ht="13.5" customHeight="1">
      <c r="K3666" s="4">
        <f t="shared" si="692"/>
        <v>10</v>
      </c>
      <c r="L3666" s="34">
        <v>43404</v>
      </c>
      <c r="M3666" s="4">
        <v>153</v>
      </c>
      <c r="N3666" s="4">
        <v>15</v>
      </c>
      <c r="O3666" s="31">
        <v>0.58333333333333337</v>
      </c>
      <c r="P3666" s="35">
        <v>19.600000000000001</v>
      </c>
      <c r="Q3666" s="36">
        <f t="shared" si="693"/>
        <v>12</v>
      </c>
      <c r="R3666" s="4">
        <f t="shared" si="694"/>
        <v>0</v>
      </c>
      <c r="S3666" s="31">
        <f t="shared" si="687"/>
        <v>0.24079861111111112</v>
      </c>
      <c r="T3666" s="31">
        <f t="shared" si="688"/>
        <v>0.73447916666666668</v>
      </c>
      <c r="U3666" s="4">
        <f t="shared" si="695"/>
        <v>0</v>
      </c>
      <c r="V3666" s="4" t="str">
        <f t="shared" si="691"/>
        <v/>
      </c>
      <c r="W3666" s="18" t="str">
        <f>IF(V3666="","",VLOOKUP(L3666,日射量と図３!$A$4:$C$368,3,TRUE)*238.85/100)</f>
        <v/>
      </c>
      <c r="X3666" s="4" t="str">
        <f t="shared" si="696"/>
        <v/>
      </c>
      <c r="Y3666" s="4" t="str">
        <f t="shared" si="689"/>
        <v/>
      </c>
      <c r="Z3666" s="4" t="str">
        <f t="shared" si="690"/>
        <v/>
      </c>
      <c r="AA3666" s="4" t="str">
        <f>IF($V3666="","",IF(Y3666&lt;36,0,IF(AND(36&lt;=Y3666,Y3666&lt;71),VLOOKUP($W3666,日射量と図３!$E$6:$F$34,2,TRUE),IF(AND(71&lt;=Y3666,Y3666&lt;107),VLOOKUP($W3666,日射量と図３!$E$6:$G$34,3,TRUE),IF(AND(107&lt;=Y3666,Y3666&lt;143),VLOOKUP($W3666,日射量と図３!$E$6:$H$34,4,TRUE),VLOOKUP($W3666,日射量と図３!$E$6:$I$34,5,TRUE))))))</f>
        <v/>
      </c>
      <c r="AB3666" s="4" t="str">
        <f>IF($V3666="","",IF(Z3666&lt;36,0,IF(AND(36&lt;=Z3666,Z3666&lt;71),VLOOKUP($W3666,日射量と図３!$E$6:$F$34,2,TRUE),IF(AND(71&lt;=Z3666,Z3666&lt;107),VLOOKUP($W3666,日射量と図３!$E$6:$G$34,3,TRUE),IF(AND(107&lt;=Z3666,Z3666&lt;143),VLOOKUP($W3666,日射量と図３!$E$6:$H$34,4,TRUE),VLOOKUP($W3666,日射量と図３!$E$6:$I$34,5,TRUE))))))</f>
        <v/>
      </c>
      <c r="AC3666" s="382" t="str">
        <f t="shared" si="697"/>
        <v/>
      </c>
      <c r="AD3666" s="382" t="str">
        <f t="shared" si="698"/>
        <v/>
      </c>
    </row>
    <row r="3667" spans="11:30" ht="13.5" customHeight="1">
      <c r="K3667" s="4">
        <f t="shared" si="692"/>
        <v>10</v>
      </c>
      <c r="L3667" s="34">
        <v>43404</v>
      </c>
      <c r="M3667" s="4">
        <v>153</v>
      </c>
      <c r="N3667" s="4">
        <v>16</v>
      </c>
      <c r="O3667" s="31">
        <v>0.625</v>
      </c>
      <c r="P3667" s="35">
        <v>19.119999999999997</v>
      </c>
      <c r="Q3667" s="36">
        <f t="shared" si="693"/>
        <v>16</v>
      </c>
      <c r="R3667" s="4">
        <f t="shared" si="694"/>
        <v>0</v>
      </c>
      <c r="S3667" s="31">
        <f t="shared" si="687"/>
        <v>0.24079861111111112</v>
      </c>
      <c r="T3667" s="31">
        <f t="shared" si="688"/>
        <v>0.73447916666666668</v>
      </c>
      <c r="U3667" s="4">
        <f t="shared" si="695"/>
        <v>0</v>
      </c>
      <c r="V3667" s="4" t="str">
        <f t="shared" si="691"/>
        <v/>
      </c>
      <c r="W3667" s="18" t="str">
        <f>IF(V3667="","",VLOOKUP(L3667,日射量と図３!$A$4:$C$368,3,TRUE)*238.85/100)</f>
        <v/>
      </c>
      <c r="X3667" s="4" t="str">
        <f t="shared" si="696"/>
        <v/>
      </c>
      <c r="Y3667" s="4" t="str">
        <f t="shared" si="689"/>
        <v/>
      </c>
      <c r="Z3667" s="4" t="str">
        <f t="shared" si="690"/>
        <v/>
      </c>
      <c r="AA3667" s="4" t="str">
        <f>IF($V3667="","",IF(Y3667&lt;36,0,IF(AND(36&lt;=Y3667,Y3667&lt;71),VLOOKUP($W3667,日射量と図３!$E$6:$F$34,2,TRUE),IF(AND(71&lt;=Y3667,Y3667&lt;107),VLOOKUP($W3667,日射量と図３!$E$6:$G$34,3,TRUE),IF(AND(107&lt;=Y3667,Y3667&lt;143),VLOOKUP($W3667,日射量と図３!$E$6:$H$34,4,TRUE),VLOOKUP($W3667,日射量と図３!$E$6:$I$34,5,TRUE))))))</f>
        <v/>
      </c>
      <c r="AB3667" s="4" t="str">
        <f>IF($V3667="","",IF(Z3667&lt;36,0,IF(AND(36&lt;=Z3667,Z3667&lt;71),VLOOKUP($W3667,日射量と図３!$E$6:$F$34,2,TRUE),IF(AND(71&lt;=Z3667,Z3667&lt;107),VLOOKUP($W3667,日射量と図３!$E$6:$G$34,3,TRUE),IF(AND(107&lt;=Z3667,Z3667&lt;143),VLOOKUP($W3667,日射量と図３!$E$6:$H$34,4,TRUE),VLOOKUP($W3667,日射量と図３!$E$6:$I$34,5,TRUE))))))</f>
        <v/>
      </c>
      <c r="AC3667" s="382" t="str">
        <f t="shared" si="697"/>
        <v/>
      </c>
      <c r="AD3667" s="382" t="str">
        <f t="shared" si="698"/>
        <v/>
      </c>
    </row>
    <row r="3668" spans="11:30" ht="13.5" customHeight="1">
      <c r="K3668" s="4">
        <f t="shared" si="692"/>
        <v>10</v>
      </c>
      <c r="L3668" s="34">
        <v>43404</v>
      </c>
      <c r="M3668" s="4">
        <v>153</v>
      </c>
      <c r="N3668" s="4">
        <v>17</v>
      </c>
      <c r="O3668" s="31">
        <v>0.66666666666666663</v>
      </c>
      <c r="P3668" s="35">
        <v>18.360000000000003</v>
      </c>
      <c r="Q3668" s="36">
        <f t="shared" si="693"/>
        <v>16</v>
      </c>
      <c r="R3668" s="4">
        <f t="shared" si="694"/>
        <v>0</v>
      </c>
      <c r="S3668" s="31">
        <f t="shared" si="687"/>
        <v>0.24079861111111112</v>
      </c>
      <c r="T3668" s="31">
        <f t="shared" si="688"/>
        <v>0.73447916666666668</v>
      </c>
      <c r="U3668" s="4">
        <f t="shared" si="695"/>
        <v>0</v>
      </c>
      <c r="V3668" s="4" t="str">
        <f t="shared" si="691"/>
        <v/>
      </c>
      <c r="W3668" s="18" t="str">
        <f>IF(V3668="","",VLOOKUP(L3668,日射量と図３!$A$4:$C$368,3,TRUE)*238.85/100)</f>
        <v/>
      </c>
      <c r="X3668" s="4" t="str">
        <f t="shared" si="696"/>
        <v/>
      </c>
      <c r="Y3668" s="4" t="str">
        <f t="shared" si="689"/>
        <v/>
      </c>
      <c r="Z3668" s="4" t="str">
        <f t="shared" si="690"/>
        <v/>
      </c>
      <c r="AA3668" s="4" t="str">
        <f>IF($V3668="","",IF(Y3668&lt;36,0,IF(AND(36&lt;=Y3668,Y3668&lt;71),VLOOKUP($W3668,日射量と図３!$E$6:$F$34,2,TRUE),IF(AND(71&lt;=Y3668,Y3668&lt;107),VLOOKUP($W3668,日射量と図３!$E$6:$G$34,3,TRUE),IF(AND(107&lt;=Y3668,Y3668&lt;143),VLOOKUP($W3668,日射量と図３!$E$6:$H$34,4,TRUE),VLOOKUP($W3668,日射量と図３!$E$6:$I$34,5,TRUE))))))</f>
        <v/>
      </c>
      <c r="AB3668" s="4" t="str">
        <f>IF($V3668="","",IF(Z3668&lt;36,0,IF(AND(36&lt;=Z3668,Z3668&lt;71),VLOOKUP($W3668,日射量と図３!$E$6:$F$34,2,TRUE),IF(AND(71&lt;=Z3668,Z3668&lt;107),VLOOKUP($W3668,日射量と図３!$E$6:$G$34,3,TRUE),IF(AND(107&lt;=Z3668,Z3668&lt;143),VLOOKUP($W3668,日射量と図３!$E$6:$H$34,4,TRUE),VLOOKUP($W3668,日射量と図３!$E$6:$I$34,5,TRUE))))))</f>
        <v/>
      </c>
      <c r="AC3668" s="382" t="str">
        <f t="shared" si="697"/>
        <v/>
      </c>
      <c r="AD3668" s="382" t="str">
        <f t="shared" si="698"/>
        <v/>
      </c>
    </row>
    <row r="3669" spans="11:30" ht="13.5" customHeight="1">
      <c r="K3669" s="4">
        <f t="shared" si="692"/>
        <v>10</v>
      </c>
      <c r="L3669" s="34">
        <v>43404</v>
      </c>
      <c r="M3669" s="4">
        <v>153</v>
      </c>
      <c r="N3669" s="4">
        <v>18</v>
      </c>
      <c r="O3669" s="31">
        <v>0.70833333333333337</v>
      </c>
      <c r="P3669" s="35">
        <v>17.28</v>
      </c>
      <c r="Q3669" s="36">
        <f t="shared" si="693"/>
        <v>16</v>
      </c>
      <c r="R3669" s="4">
        <f t="shared" si="694"/>
        <v>0</v>
      </c>
      <c r="S3669" s="31">
        <f t="shared" ref="S3669:S3732" si="699">VLOOKUP(K3669,$AF$38:$AH$49,2,TRUE)</f>
        <v>0.24079861111111112</v>
      </c>
      <c r="T3669" s="31">
        <f t="shared" ref="T3669:T3732" si="700">VLOOKUP(K3669,$AF$38:$AH$49,3,TRUE)</f>
        <v>0.73447916666666668</v>
      </c>
      <c r="U3669" s="4">
        <f t="shared" si="695"/>
        <v>0</v>
      </c>
      <c r="V3669" s="4" t="str">
        <f t="shared" si="691"/>
        <v/>
      </c>
      <c r="W3669" s="18" t="str">
        <f>IF(V3669="","",VLOOKUP(L3669,日射量と図３!$A$4:$C$368,3,TRUE)*238.85/100)</f>
        <v/>
      </c>
      <c r="X3669" s="4" t="str">
        <f t="shared" si="696"/>
        <v/>
      </c>
      <c r="Y3669" s="4" t="str">
        <f t="shared" si="689"/>
        <v/>
      </c>
      <c r="Z3669" s="4" t="str">
        <f t="shared" si="690"/>
        <v/>
      </c>
      <c r="AA3669" s="4" t="str">
        <f>IF($V3669="","",IF(Y3669&lt;36,0,IF(AND(36&lt;=Y3669,Y3669&lt;71),VLOOKUP($W3669,日射量と図３!$E$6:$F$34,2,TRUE),IF(AND(71&lt;=Y3669,Y3669&lt;107),VLOOKUP($W3669,日射量と図３!$E$6:$G$34,3,TRUE),IF(AND(107&lt;=Y3669,Y3669&lt;143),VLOOKUP($W3669,日射量と図３!$E$6:$H$34,4,TRUE),VLOOKUP($W3669,日射量と図３!$E$6:$I$34,5,TRUE))))))</f>
        <v/>
      </c>
      <c r="AB3669" s="4" t="str">
        <f>IF($V3669="","",IF(Z3669&lt;36,0,IF(AND(36&lt;=Z3669,Z3669&lt;71),VLOOKUP($W3669,日射量と図３!$E$6:$F$34,2,TRUE),IF(AND(71&lt;=Z3669,Z3669&lt;107),VLOOKUP($W3669,日射量と図３!$E$6:$G$34,3,TRUE),IF(AND(107&lt;=Z3669,Z3669&lt;143),VLOOKUP($W3669,日射量と図３!$E$6:$H$34,4,TRUE),VLOOKUP($W3669,日射量と図３!$E$6:$I$34,5,TRUE))))))</f>
        <v/>
      </c>
      <c r="AC3669" s="382" t="str">
        <f t="shared" si="697"/>
        <v/>
      </c>
      <c r="AD3669" s="382" t="str">
        <f t="shared" si="698"/>
        <v/>
      </c>
    </row>
    <row r="3670" spans="11:30" ht="13.5" customHeight="1">
      <c r="K3670" s="4">
        <f t="shared" si="692"/>
        <v>10</v>
      </c>
      <c r="L3670" s="34">
        <v>43404</v>
      </c>
      <c r="M3670" s="4">
        <v>153</v>
      </c>
      <c r="N3670" s="4">
        <v>19</v>
      </c>
      <c r="O3670" s="31">
        <v>0.75</v>
      </c>
      <c r="P3670" s="35">
        <v>16.45</v>
      </c>
      <c r="Q3670" s="36">
        <f t="shared" si="693"/>
        <v>16</v>
      </c>
      <c r="R3670" s="4">
        <f t="shared" si="694"/>
        <v>0</v>
      </c>
      <c r="S3670" s="31">
        <f t="shared" si="699"/>
        <v>0.24079861111111112</v>
      </c>
      <c r="T3670" s="31">
        <f t="shared" si="700"/>
        <v>0.73447916666666668</v>
      </c>
      <c r="U3670" s="4">
        <f t="shared" si="695"/>
        <v>0</v>
      </c>
      <c r="V3670" s="4" t="str">
        <f t="shared" si="691"/>
        <v/>
      </c>
      <c r="W3670" s="18" t="str">
        <f>IF(V3670="","",VLOOKUP(L3670,日射量と図３!$A$4:$C$368,3,TRUE)*238.85/100)</f>
        <v/>
      </c>
      <c r="X3670" s="4" t="str">
        <f t="shared" si="696"/>
        <v/>
      </c>
      <c r="Y3670" s="4" t="str">
        <f t="shared" si="689"/>
        <v/>
      </c>
      <c r="Z3670" s="4" t="str">
        <f t="shared" si="690"/>
        <v/>
      </c>
      <c r="AA3670" s="4" t="str">
        <f>IF($V3670="","",IF(Y3670&lt;36,0,IF(AND(36&lt;=Y3670,Y3670&lt;71),VLOOKUP($W3670,日射量と図３!$E$6:$F$34,2,TRUE),IF(AND(71&lt;=Y3670,Y3670&lt;107),VLOOKUP($W3670,日射量と図３!$E$6:$G$34,3,TRUE),IF(AND(107&lt;=Y3670,Y3670&lt;143),VLOOKUP($W3670,日射量と図３!$E$6:$H$34,4,TRUE),VLOOKUP($W3670,日射量と図３!$E$6:$I$34,5,TRUE))))))</f>
        <v/>
      </c>
      <c r="AB3670" s="4" t="str">
        <f>IF($V3670="","",IF(Z3670&lt;36,0,IF(AND(36&lt;=Z3670,Z3670&lt;71),VLOOKUP($W3670,日射量と図３!$E$6:$F$34,2,TRUE),IF(AND(71&lt;=Z3670,Z3670&lt;107),VLOOKUP($W3670,日射量と図３!$E$6:$G$34,3,TRUE),IF(AND(107&lt;=Z3670,Z3670&lt;143),VLOOKUP($W3670,日射量と図３!$E$6:$H$34,4,TRUE),VLOOKUP($W3670,日射量と図３!$E$6:$I$34,5,TRUE))))))</f>
        <v/>
      </c>
      <c r="AC3670" s="382" t="str">
        <f t="shared" si="697"/>
        <v/>
      </c>
      <c r="AD3670" s="382" t="str">
        <f t="shared" si="698"/>
        <v/>
      </c>
    </row>
    <row r="3671" spans="11:30" ht="13.5" customHeight="1">
      <c r="K3671" s="4">
        <f t="shared" si="692"/>
        <v>10</v>
      </c>
      <c r="L3671" s="34">
        <v>43404</v>
      </c>
      <c r="M3671" s="4">
        <v>153</v>
      </c>
      <c r="N3671" s="4">
        <v>20</v>
      </c>
      <c r="O3671" s="31">
        <v>0.79166666666666663</v>
      </c>
      <c r="P3671" s="35">
        <v>15.77</v>
      </c>
      <c r="Q3671" s="36">
        <f t="shared" si="693"/>
        <v>16</v>
      </c>
      <c r="R3671" s="4">
        <f t="shared" si="694"/>
        <v>0.23000000000000043</v>
      </c>
      <c r="S3671" s="31">
        <f t="shared" si="699"/>
        <v>0.24079861111111112</v>
      </c>
      <c r="T3671" s="31">
        <f t="shared" si="700"/>
        <v>0.73447916666666668</v>
      </c>
      <c r="U3671" s="4">
        <f t="shared" si="695"/>
        <v>0</v>
      </c>
      <c r="V3671" s="4" t="str">
        <f t="shared" si="691"/>
        <v/>
      </c>
      <c r="W3671" s="18" t="str">
        <f>IF(V3671="","",VLOOKUP(L3671,日射量と図３!$A$4:$C$368,3,TRUE)*238.85/100)</f>
        <v/>
      </c>
      <c r="X3671" s="4" t="str">
        <f t="shared" si="696"/>
        <v/>
      </c>
      <c r="Y3671" s="4" t="str">
        <f t="shared" si="689"/>
        <v/>
      </c>
      <c r="Z3671" s="4" t="str">
        <f t="shared" si="690"/>
        <v/>
      </c>
      <c r="AA3671" s="4" t="str">
        <f>IF($V3671="","",IF(Y3671&lt;36,0,IF(AND(36&lt;=Y3671,Y3671&lt;71),VLOOKUP($W3671,日射量と図３!$E$6:$F$34,2,TRUE),IF(AND(71&lt;=Y3671,Y3671&lt;107),VLOOKUP($W3671,日射量と図３!$E$6:$G$34,3,TRUE),IF(AND(107&lt;=Y3671,Y3671&lt;143),VLOOKUP($W3671,日射量と図３!$E$6:$H$34,4,TRUE),VLOOKUP($W3671,日射量と図３!$E$6:$I$34,5,TRUE))))))</f>
        <v/>
      </c>
      <c r="AB3671" s="4" t="str">
        <f>IF($V3671="","",IF(Z3671&lt;36,0,IF(AND(36&lt;=Z3671,Z3671&lt;71),VLOOKUP($W3671,日射量と図３!$E$6:$F$34,2,TRUE),IF(AND(71&lt;=Z3671,Z3671&lt;107),VLOOKUP($W3671,日射量と図３!$E$6:$G$34,3,TRUE),IF(AND(107&lt;=Z3671,Z3671&lt;143),VLOOKUP($W3671,日射量と図３!$E$6:$H$34,4,TRUE),VLOOKUP($W3671,日射量と図３!$E$6:$I$34,5,TRUE))))))</f>
        <v/>
      </c>
      <c r="AC3671" s="382" t="str">
        <f t="shared" si="697"/>
        <v/>
      </c>
      <c r="AD3671" s="382" t="str">
        <f t="shared" si="698"/>
        <v/>
      </c>
    </row>
    <row r="3672" spans="11:30" ht="13.5" customHeight="1">
      <c r="K3672" s="4">
        <f t="shared" si="692"/>
        <v>10</v>
      </c>
      <c r="L3672" s="34">
        <v>43404</v>
      </c>
      <c r="M3672" s="4">
        <v>153</v>
      </c>
      <c r="N3672" s="4">
        <v>21</v>
      </c>
      <c r="O3672" s="31">
        <v>0.83333333333333337</v>
      </c>
      <c r="P3672" s="35">
        <v>15.3</v>
      </c>
      <c r="Q3672" s="36">
        <f t="shared" si="693"/>
        <v>16</v>
      </c>
      <c r="R3672" s="4">
        <f t="shared" si="694"/>
        <v>0.69999999999999929</v>
      </c>
      <c r="S3672" s="31">
        <f t="shared" si="699"/>
        <v>0.24079861111111112</v>
      </c>
      <c r="T3672" s="31">
        <f t="shared" si="700"/>
        <v>0.73447916666666668</v>
      </c>
      <c r="U3672" s="4">
        <f t="shared" si="695"/>
        <v>0</v>
      </c>
      <c r="V3672" s="4" t="str">
        <f t="shared" si="691"/>
        <v/>
      </c>
      <c r="W3672" s="18" t="str">
        <f>IF(V3672="","",VLOOKUP(L3672,日射量と図３!$A$4:$C$368,3,TRUE)*238.85/100)</f>
        <v/>
      </c>
      <c r="X3672" s="4" t="str">
        <f t="shared" si="696"/>
        <v/>
      </c>
      <c r="Y3672" s="4" t="str">
        <f t="shared" si="689"/>
        <v/>
      </c>
      <c r="Z3672" s="4" t="str">
        <f t="shared" si="690"/>
        <v/>
      </c>
      <c r="AA3672" s="4" t="str">
        <f>IF($V3672="","",IF(Y3672&lt;36,0,IF(AND(36&lt;=Y3672,Y3672&lt;71),VLOOKUP($W3672,日射量と図３!$E$6:$F$34,2,TRUE),IF(AND(71&lt;=Y3672,Y3672&lt;107),VLOOKUP($W3672,日射量と図３!$E$6:$G$34,3,TRUE),IF(AND(107&lt;=Y3672,Y3672&lt;143),VLOOKUP($W3672,日射量と図３!$E$6:$H$34,4,TRUE),VLOOKUP($W3672,日射量と図３!$E$6:$I$34,5,TRUE))))))</f>
        <v/>
      </c>
      <c r="AB3672" s="4" t="str">
        <f>IF($V3672="","",IF(Z3672&lt;36,0,IF(AND(36&lt;=Z3672,Z3672&lt;71),VLOOKUP($W3672,日射量と図３!$E$6:$F$34,2,TRUE),IF(AND(71&lt;=Z3672,Z3672&lt;107),VLOOKUP($W3672,日射量と図３!$E$6:$G$34,3,TRUE),IF(AND(107&lt;=Z3672,Z3672&lt;143),VLOOKUP($W3672,日射量と図３!$E$6:$H$34,4,TRUE),VLOOKUP($W3672,日射量と図３!$E$6:$I$34,5,TRUE))))))</f>
        <v/>
      </c>
      <c r="AC3672" s="382" t="str">
        <f t="shared" si="697"/>
        <v/>
      </c>
      <c r="AD3672" s="382" t="str">
        <f t="shared" si="698"/>
        <v/>
      </c>
    </row>
    <row r="3673" spans="11:30" ht="13.5" customHeight="1">
      <c r="K3673" s="4">
        <f t="shared" si="692"/>
        <v>10</v>
      </c>
      <c r="L3673" s="34">
        <v>43404</v>
      </c>
      <c r="M3673" s="4">
        <v>153</v>
      </c>
      <c r="N3673" s="4">
        <v>22</v>
      </c>
      <c r="O3673" s="31">
        <v>0.875</v>
      </c>
      <c r="P3673" s="35">
        <v>14.959999999999999</v>
      </c>
      <c r="Q3673" s="36">
        <f t="shared" si="693"/>
        <v>16</v>
      </c>
      <c r="R3673" s="4">
        <f t="shared" si="694"/>
        <v>1.0400000000000009</v>
      </c>
      <c r="S3673" s="31">
        <f t="shared" si="699"/>
        <v>0.24079861111111112</v>
      </c>
      <c r="T3673" s="31">
        <f t="shared" si="700"/>
        <v>0.73447916666666668</v>
      </c>
      <c r="U3673" s="4">
        <f t="shared" si="695"/>
        <v>0</v>
      </c>
      <c r="V3673" s="4" t="str">
        <f t="shared" si="691"/>
        <v/>
      </c>
      <c r="W3673" s="18" t="str">
        <f>IF(V3673="","",VLOOKUP(L3673,日射量と図３!$A$4:$C$368,3,TRUE)*238.85/100)</f>
        <v/>
      </c>
      <c r="X3673" s="4" t="str">
        <f t="shared" si="696"/>
        <v/>
      </c>
      <c r="Y3673" s="4" t="str">
        <f t="shared" si="689"/>
        <v/>
      </c>
      <c r="Z3673" s="4" t="str">
        <f t="shared" si="690"/>
        <v/>
      </c>
      <c r="AA3673" s="4" t="str">
        <f>IF($V3673="","",IF(Y3673&lt;36,0,IF(AND(36&lt;=Y3673,Y3673&lt;71),VLOOKUP($W3673,日射量と図３!$E$6:$F$34,2,TRUE),IF(AND(71&lt;=Y3673,Y3673&lt;107),VLOOKUP($W3673,日射量と図３!$E$6:$G$34,3,TRUE),IF(AND(107&lt;=Y3673,Y3673&lt;143),VLOOKUP($W3673,日射量と図３!$E$6:$H$34,4,TRUE),VLOOKUP($W3673,日射量と図３!$E$6:$I$34,5,TRUE))))))</f>
        <v/>
      </c>
      <c r="AB3673" s="4" t="str">
        <f>IF($V3673="","",IF(Z3673&lt;36,0,IF(AND(36&lt;=Z3673,Z3673&lt;71),VLOOKUP($W3673,日射量と図３!$E$6:$F$34,2,TRUE),IF(AND(71&lt;=Z3673,Z3673&lt;107),VLOOKUP($W3673,日射量と図３!$E$6:$G$34,3,TRUE),IF(AND(107&lt;=Z3673,Z3673&lt;143),VLOOKUP($W3673,日射量と図３!$E$6:$H$34,4,TRUE),VLOOKUP($W3673,日射量と図３!$E$6:$I$34,5,TRUE))))))</f>
        <v/>
      </c>
      <c r="AC3673" s="382" t="str">
        <f t="shared" si="697"/>
        <v/>
      </c>
      <c r="AD3673" s="382" t="str">
        <f t="shared" si="698"/>
        <v/>
      </c>
    </row>
    <row r="3674" spans="11:30" ht="13.5" customHeight="1">
      <c r="K3674" s="4">
        <f t="shared" si="692"/>
        <v>10</v>
      </c>
      <c r="L3674" s="34">
        <v>43404</v>
      </c>
      <c r="M3674" s="4">
        <v>153</v>
      </c>
      <c r="N3674" s="4">
        <v>23</v>
      </c>
      <c r="O3674" s="31">
        <v>0.91666666666666663</v>
      </c>
      <c r="P3674" s="35">
        <v>14.61</v>
      </c>
      <c r="Q3674" s="36">
        <f t="shared" si="693"/>
        <v>13</v>
      </c>
      <c r="R3674" s="4">
        <f t="shared" si="694"/>
        <v>0</v>
      </c>
      <c r="S3674" s="31">
        <f t="shared" si="699"/>
        <v>0.24079861111111112</v>
      </c>
      <c r="T3674" s="31">
        <f t="shared" si="700"/>
        <v>0.73447916666666668</v>
      </c>
      <c r="U3674" s="4">
        <f t="shared" si="695"/>
        <v>0</v>
      </c>
      <c r="V3674" s="4" t="str">
        <f t="shared" si="691"/>
        <v/>
      </c>
      <c r="W3674" s="18" t="str">
        <f>IF(V3674="","",VLOOKUP(L3674,日射量と図３!$A$4:$C$368,3,TRUE)*238.85/100)</f>
        <v/>
      </c>
      <c r="X3674" s="4" t="str">
        <f t="shared" si="696"/>
        <v/>
      </c>
      <c r="Y3674" s="4" t="str">
        <f t="shared" si="689"/>
        <v/>
      </c>
      <c r="Z3674" s="4" t="str">
        <f t="shared" si="690"/>
        <v/>
      </c>
      <c r="AA3674" s="4" t="str">
        <f>IF($V3674="","",IF(Y3674&lt;36,0,IF(AND(36&lt;=Y3674,Y3674&lt;71),VLOOKUP($W3674,日射量と図３!$E$6:$F$34,2,TRUE),IF(AND(71&lt;=Y3674,Y3674&lt;107),VLOOKUP($W3674,日射量と図３!$E$6:$G$34,3,TRUE),IF(AND(107&lt;=Y3674,Y3674&lt;143),VLOOKUP($W3674,日射量と図３!$E$6:$H$34,4,TRUE),VLOOKUP($W3674,日射量と図３!$E$6:$I$34,5,TRUE))))))</f>
        <v/>
      </c>
      <c r="AB3674" s="4" t="str">
        <f>IF($V3674="","",IF(Z3674&lt;36,0,IF(AND(36&lt;=Z3674,Z3674&lt;71),VLOOKUP($W3674,日射量と図３!$E$6:$F$34,2,TRUE),IF(AND(71&lt;=Z3674,Z3674&lt;107),VLOOKUP($W3674,日射量と図３!$E$6:$G$34,3,TRUE),IF(AND(107&lt;=Z3674,Z3674&lt;143),VLOOKUP($W3674,日射量と図３!$E$6:$H$34,4,TRUE),VLOOKUP($W3674,日射量と図３!$E$6:$I$34,5,TRUE))))))</f>
        <v/>
      </c>
      <c r="AC3674" s="382" t="str">
        <f t="shared" si="697"/>
        <v/>
      </c>
      <c r="AD3674" s="382" t="str">
        <f t="shared" si="698"/>
        <v/>
      </c>
    </row>
    <row r="3675" spans="11:30" ht="13.5" customHeight="1">
      <c r="K3675" s="4">
        <f t="shared" si="692"/>
        <v>10</v>
      </c>
      <c r="L3675" s="34">
        <v>43404</v>
      </c>
      <c r="M3675" s="4">
        <v>153</v>
      </c>
      <c r="N3675" s="4">
        <v>24</v>
      </c>
      <c r="O3675" s="31">
        <v>0.95833333333333337</v>
      </c>
      <c r="P3675" s="35">
        <v>14.329999999999998</v>
      </c>
      <c r="Q3675" s="36">
        <f t="shared" si="693"/>
        <v>13</v>
      </c>
      <c r="R3675" s="4">
        <f t="shared" si="694"/>
        <v>0</v>
      </c>
      <c r="S3675" s="31">
        <f t="shared" si="699"/>
        <v>0.24079861111111112</v>
      </c>
      <c r="T3675" s="31">
        <f t="shared" si="700"/>
        <v>0.73447916666666668</v>
      </c>
      <c r="U3675" s="4">
        <f t="shared" si="695"/>
        <v>0</v>
      </c>
      <c r="V3675" s="4" t="str">
        <f t="shared" si="691"/>
        <v/>
      </c>
      <c r="W3675" s="18" t="str">
        <f>IF(V3675="","",VLOOKUP(L3675,日射量と図３!$A$4:$C$368,3,TRUE)*238.85/100)</f>
        <v/>
      </c>
      <c r="X3675" s="4" t="str">
        <f t="shared" si="696"/>
        <v/>
      </c>
      <c r="Y3675" s="4" t="str">
        <f t="shared" si="689"/>
        <v/>
      </c>
      <c r="Z3675" s="4" t="str">
        <f t="shared" si="690"/>
        <v/>
      </c>
      <c r="AA3675" s="4" t="str">
        <f>IF($V3675="","",IF(Y3675&lt;36,0,IF(AND(36&lt;=Y3675,Y3675&lt;71),VLOOKUP($W3675,日射量と図３!$E$6:$F$34,2,TRUE),IF(AND(71&lt;=Y3675,Y3675&lt;107),VLOOKUP($W3675,日射量と図３!$E$6:$G$34,3,TRUE),IF(AND(107&lt;=Y3675,Y3675&lt;143),VLOOKUP($W3675,日射量と図３!$E$6:$H$34,4,TRUE),VLOOKUP($W3675,日射量と図３!$E$6:$I$34,5,TRUE))))))</f>
        <v/>
      </c>
      <c r="AB3675" s="4" t="str">
        <f>IF($V3675="","",IF(Z3675&lt;36,0,IF(AND(36&lt;=Z3675,Z3675&lt;71),VLOOKUP($W3675,日射量と図３!$E$6:$F$34,2,TRUE),IF(AND(71&lt;=Z3675,Z3675&lt;107),VLOOKUP($W3675,日射量と図３!$E$6:$G$34,3,TRUE),IF(AND(107&lt;=Z3675,Z3675&lt;143),VLOOKUP($W3675,日射量と図３!$E$6:$H$34,4,TRUE),VLOOKUP($W3675,日射量と図３!$E$6:$I$34,5,TRUE))))))</f>
        <v/>
      </c>
      <c r="AC3675" s="382" t="str">
        <f t="shared" si="697"/>
        <v/>
      </c>
      <c r="AD3675" s="382" t="str">
        <f t="shared" si="698"/>
        <v/>
      </c>
    </row>
    <row r="3676" spans="11:30" ht="13.5" customHeight="1">
      <c r="K3676" s="4">
        <f t="shared" si="692"/>
        <v>11</v>
      </c>
      <c r="L3676" s="34">
        <v>43405</v>
      </c>
      <c r="M3676" s="4">
        <v>154</v>
      </c>
      <c r="N3676" s="4">
        <v>1</v>
      </c>
      <c r="O3676" s="31">
        <v>0</v>
      </c>
      <c r="P3676" s="35">
        <v>14.02</v>
      </c>
      <c r="Q3676" s="36">
        <f t="shared" si="693"/>
        <v>13</v>
      </c>
      <c r="R3676" s="4">
        <f t="shared" si="694"/>
        <v>0</v>
      </c>
      <c r="S3676" s="31">
        <f t="shared" si="699"/>
        <v>0.25912037037037033</v>
      </c>
      <c r="T3676" s="31">
        <f t="shared" si="700"/>
        <v>0.70750000000000002</v>
      </c>
      <c r="U3676" s="4">
        <f t="shared" si="695"/>
        <v>0</v>
      </c>
      <c r="V3676" s="4">
        <f t="shared" si="691"/>
        <v>0</v>
      </c>
      <c r="W3676" s="18">
        <f>IF(V3676="","",VLOOKUP(L3676,日射量と図３!$A$4:$C$368,3,TRUE)*238.85/100)</f>
        <v>26.273499999999999</v>
      </c>
      <c r="X3676" s="4">
        <f t="shared" si="696"/>
        <v>11</v>
      </c>
      <c r="Y3676" s="4">
        <f t="shared" si="689"/>
        <v>0</v>
      </c>
      <c r="Z3676" s="4">
        <f t="shared" si="690"/>
        <v>0</v>
      </c>
      <c r="AA3676" s="4">
        <f>IF($V3676="","",IF(Y3676&lt;36,0,IF(AND(36&lt;=Y3676,Y3676&lt;71),VLOOKUP($W3676,日射量と図３!$E$6:$F$34,2,TRUE),IF(AND(71&lt;=Y3676,Y3676&lt;107),VLOOKUP($W3676,日射量と図３!$E$6:$G$34,3,TRUE),IF(AND(107&lt;=Y3676,Y3676&lt;143),VLOOKUP($W3676,日射量と図３!$E$6:$H$34,4,TRUE),VLOOKUP($W3676,日射量と図３!$E$6:$I$34,5,TRUE))))))</f>
        <v>0</v>
      </c>
      <c r="AB3676" s="4">
        <f>IF($V3676="","",IF(Z3676&lt;36,0,IF(AND(36&lt;=Z3676,Z3676&lt;71),VLOOKUP($W3676,日射量と図３!$E$6:$F$34,2,TRUE),IF(AND(71&lt;=Z3676,Z3676&lt;107),VLOOKUP($W3676,日射量と図３!$E$6:$G$34,3,TRUE),IF(AND(107&lt;=Z3676,Z3676&lt;143),VLOOKUP($W3676,日射量と図３!$E$6:$H$34,4,TRUE),VLOOKUP($W3676,日射量と図３!$E$6:$I$34,5,TRUE))))))</f>
        <v>0</v>
      </c>
      <c r="AC3676" s="382">
        <f t="shared" si="697"/>
        <v>0</v>
      </c>
      <c r="AD3676" s="382">
        <f t="shared" si="698"/>
        <v>0</v>
      </c>
    </row>
    <row r="3677" spans="11:30" ht="13.5" customHeight="1">
      <c r="K3677" s="4">
        <f t="shared" si="692"/>
        <v>11</v>
      </c>
      <c r="L3677" s="34">
        <v>43405</v>
      </c>
      <c r="M3677" s="4">
        <v>154</v>
      </c>
      <c r="N3677" s="4">
        <v>2</v>
      </c>
      <c r="O3677" s="31">
        <v>4.1666666666666664E-2</v>
      </c>
      <c r="P3677" s="35">
        <v>13.540000000000001</v>
      </c>
      <c r="Q3677" s="36">
        <f t="shared" si="693"/>
        <v>13</v>
      </c>
      <c r="R3677" s="4">
        <f t="shared" si="694"/>
        <v>0</v>
      </c>
      <c r="S3677" s="31">
        <f t="shared" si="699"/>
        <v>0.25912037037037033</v>
      </c>
      <c r="T3677" s="31">
        <f t="shared" si="700"/>
        <v>0.70750000000000002</v>
      </c>
      <c r="U3677" s="4">
        <f t="shared" si="695"/>
        <v>0</v>
      </c>
      <c r="V3677" s="4" t="str">
        <f t="shared" si="691"/>
        <v/>
      </c>
      <c r="W3677" s="18" t="str">
        <f>IF(V3677="","",VLOOKUP(L3677,日射量と図３!$A$4:$C$368,3,TRUE)*238.85/100)</f>
        <v/>
      </c>
      <c r="X3677" s="4" t="str">
        <f t="shared" si="696"/>
        <v/>
      </c>
      <c r="Y3677" s="4" t="str">
        <f t="shared" si="689"/>
        <v/>
      </c>
      <c r="Z3677" s="4" t="str">
        <f t="shared" si="690"/>
        <v/>
      </c>
      <c r="AA3677" s="4" t="str">
        <f>IF($V3677="","",IF(Y3677&lt;36,0,IF(AND(36&lt;=Y3677,Y3677&lt;71),VLOOKUP($W3677,日射量と図３!$E$6:$F$34,2,TRUE),IF(AND(71&lt;=Y3677,Y3677&lt;107),VLOOKUP($W3677,日射量と図３!$E$6:$G$34,3,TRUE),IF(AND(107&lt;=Y3677,Y3677&lt;143),VLOOKUP($W3677,日射量と図３!$E$6:$H$34,4,TRUE),VLOOKUP($W3677,日射量と図３!$E$6:$I$34,5,TRUE))))))</f>
        <v/>
      </c>
      <c r="AB3677" s="4" t="str">
        <f>IF($V3677="","",IF(Z3677&lt;36,0,IF(AND(36&lt;=Z3677,Z3677&lt;71),VLOOKUP($W3677,日射量と図３!$E$6:$F$34,2,TRUE),IF(AND(71&lt;=Z3677,Z3677&lt;107),VLOOKUP($W3677,日射量と図３!$E$6:$G$34,3,TRUE),IF(AND(107&lt;=Z3677,Z3677&lt;143),VLOOKUP($W3677,日射量と図３!$E$6:$H$34,4,TRUE),VLOOKUP($W3677,日射量と図３!$E$6:$I$34,5,TRUE))))))</f>
        <v/>
      </c>
      <c r="AC3677" s="382" t="str">
        <f t="shared" si="697"/>
        <v/>
      </c>
      <c r="AD3677" s="382" t="str">
        <f t="shared" si="698"/>
        <v/>
      </c>
    </row>
    <row r="3678" spans="11:30" ht="13.5" customHeight="1">
      <c r="K3678" s="4">
        <f t="shared" si="692"/>
        <v>11</v>
      </c>
      <c r="L3678" s="34">
        <v>43405</v>
      </c>
      <c r="M3678" s="4">
        <v>154</v>
      </c>
      <c r="N3678" s="4">
        <v>3</v>
      </c>
      <c r="O3678" s="31">
        <v>8.3333333333333329E-2</v>
      </c>
      <c r="P3678" s="35">
        <v>13.34</v>
      </c>
      <c r="Q3678" s="36">
        <f t="shared" si="693"/>
        <v>13</v>
      </c>
      <c r="R3678" s="4">
        <f t="shared" si="694"/>
        <v>0</v>
      </c>
      <c r="S3678" s="31">
        <f t="shared" si="699"/>
        <v>0.25912037037037033</v>
      </c>
      <c r="T3678" s="31">
        <f t="shared" si="700"/>
        <v>0.70750000000000002</v>
      </c>
      <c r="U3678" s="4">
        <f t="shared" si="695"/>
        <v>0</v>
      </c>
      <c r="V3678" s="4" t="str">
        <f t="shared" si="691"/>
        <v/>
      </c>
      <c r="W3678" s="18" t="str">
        <f>IF(V3678="","",VLOOKUP(L3678,日射量と図３!$A$4:$C$368,3,TRUE)*238.85/100)</f>
        <v/>
      </c>
      <c r="X3678" s="4" t="str">
        <f t="shared" si="696"/>
        <v/>
      </c>
      <c r="Y3678" s="4" t="str">
        <f t="shared" si="689"/>
        <v/>
      </c>
      <c r="Z3678" s="4" t="str">
        <f t="shared" si="690"/>
        <v/>
      </c>
      <c r="AA3678" s="4" t="str">
        <f>IF($V3678="","",IF(Y3678&lt;36,0,IF(AND(36&lt;=Y3678,Y3678&lt;71),VLOOKUP($W3678,日射量と図３!$E$6:$F$34,2,TRUE),IF(AND(71&lt;=Y3678,Y3678&lt;107),VLOOKUP($W3678,日射量と図３!$E$6:$G$34,3,TRUE),IF(AND(107&lt;=Y3678,Y3678&lt;143),VLOOKUP($W3678,日射量と図３!$E$6:$H$34,4,TRUE),VLOOKUP($W3678,日射量と図３!$E$6:$I$34,5,TRUE))))))</f>
        <v/>
      </c>
      <c r="AB3678" s="4" t="str">
        <f>IF($V3678="","",IF(Z3678&lt;36,0,IF(AND(36&lt;=Z3678,Z3678&lt;71),VLOOKUP($W3678,日射量と図３!$E$6:$F$34,2,TRUE),IF(AND(71&lt;=Z3678,Z3678&lt;107),VLOOKUP($W3678,日射量と図３!$E$6:$G$34,3,TRUE),IF(AND(107&lt;=Z3678,Z3678&lt;143),VLOOKUP($W3678,日射量と図３!$E$6:$H$34,4,TRUE),VLOOKUP($W3678,日射量と図３!$E$6:$I$34,5,TRUE))))))</f>
        <v/>
      </c>
      <c r="AC3678" s="382" t="str">
        <f t="shared" si="697"/>
        <v/>
      </c>
      <c r="AD3678" s="382" t="str">
        <f t="shared" si="698"/>
        <v/>
      </c>
    </row>
    <row r="3679" spans="11:30" ht="13.5" customHeight="1">
      <c r="K3679" s="4">
        <f t="shared" si="692"/>
        <v>11</v>
      </c>
      <c r="L3679" s="34">
        <v>43405</v>
      </c>
      <c r="M3679" s="4">
        <v>154</v>
      </c>
      <c r="N3679" s="4">
        <v>4</v>
      </c>
      <c r="O3679" s="31">
        <v>0.125</v>
      </c>
      <c r="P3679" s="35">
        <v>12.959999999999999</v>
      </c>
      <c r="Q3679" s="36">
        <f t="shared" si="693"/>
        <v>13</v>
      </c>
      <c r="R3679" s="4">
        <f t="shared" si="694"/>
        <v>4.0000000000000924E-2</v>
      </c>
      <c r="S3679" s="31">
        <f t="shared" si="699"/>
        <v>0.25912037037037033</v>
      </c>
      <c r="T3679" s="31">
        <f t="shared" si="700"/>
        <v>0.70750000000000002</v>
      </c>
      <c r="U3679" s="4">
        <f t="shared" si="695"/>
        <v>0</v>
      </c>
      <c r="V3679" s="4" t="str">
        <f t="shared" si="691"/>
        <v/>
      </c>
      <c r="W3679" s="18" t="str">
        <f>IF(V3679="","",VLOOKUP(L3679,日射量と図３!$A$4:$C$368,3,TRUE)*238.85/100)</f>
        <v/>
      </c>
      <c r="X3679" s="4" t="str">
        <f t="shared" si="696"/>
        <v/>
      </c>
      <c r="Y3679" s="4" t="str">
        <f t="shared" ref="Y3679:Y3742" si="701">IF(V3679="","",$AH$30*V3679/(($AG$18/$AH$18)*X3679))</f>
        <v/>
      </c>
      <c r="Z3679" s="4" t="str">
        <f t="shared" ref="Z3679:Z3742" si="702">IF(V3679="","",$AH$30*V3679/(($AG$19/$AH$19)*X3679))</f>
        <v/>
      </c>
      <c r="AA3679" s="4" t="str">
        <f>IF($V3679="","",IF(Y3679&lt;36,0,IF(AND(36&lt;=Y3679,Y3679&lt;71),VLOOKUP($W3679,日射量と図３!$E$6:$F$34,2,TRUE),IF(AND(71&lt;=Y3679,Y3679&lt;107),VLOOKUP($W3679,日射量と図３!$E$6:$G$34,3,TRUE),IF(AND(107&lt;=Y3679,Y3679&lt;143),VLOOKUP($W3679,日射量と図３!$E$6:$H$34,4,TRUE),VLOOKUP($W3679,日射量と図３!$E$6:$I$34,5,TRUE))))))</f>
        <v/>
      </c>
      <c r="AB3679" s="4" t="str">
        <f>IF($V3679="","",IF(Z3679&lt;36,0,IF(AND(36&lt;=Z3679,Z3679&lt;71),VLOOKUP($W3679,日射量と図３!$E$6:$F$34,2,TRUE),IF(AND(71&lt;=Z3679,Z3679&lt;107),VLOOKUP($W3679,日射量と図３!$E$6:$G$34,3,TRUE),IF(AND(107&lt;=Z3679,Z3679&lt;143),VLOOKUP($W3679,日射量と図３!$E$6:$H$34,4,TRUE),VLOOKUP($W3679,日射量と図３!$E$6:$I$34,5,TRUE))))))</f>
        <v/>
      </c>
      <c r="AC3679" s="382" t="str">
        <f t="shared" si="697"/>
        <v/>
      </c>
      <c r="AD3679" s="382" t="str">
        <f t="shared" si="698"/>
        <v/>
      </c>
    </row>
    <row r="3680" spans="11:30" ht="13.5" customHeight="1">
      <c r="K3680" s="4">
        <f t="shared" si="692"/>
        <v>11</v>
      </c>
      <c r="L3680" s="34">
        <v>43405</v>
      </c>
      <c r="M3680" s="4">
        <v>154</v>
      </c>
      <c r="N3680" s="4">
        <v>5</v>
      </c>
      <c r="O3680" s="31">
        <v>0.16666666666666666</v>
      </c>
      <c r="P3680" s="35">
        <v>12.540000000000001</v>
      </c>
      <c r="Q3680" s="36">
        <f t="shared" si="693"/>
        <v>15</v>
      </c>
      <c r="R3680" s="4">
        <f t="shared" si="694"/>
        <v>2.4599999999999991</v>
      </c>
      <c r="S3680" s="31">
        <f t="shared" si="699"/>
        <v>0.25912037037037033</v>
      </c>
      <c r="T3680" s="31">
        <f t="shared" si="700"/>
        <v>0.70750000000000002</v>
      </c>
      <c r="U3680" s="4">
        <f t="shared" si="695"/>
        <v>0</v>
      </c>
      <c r="V3680" s="4" t="str">
        <f t="shared" si="691"/>
        <v/>
      </c>
      <c r="W3680" s="18" t="str">
        <f>IF(V3680="","",VLOOKUP(L3680,日射量と図３!$A$4:$C$368,3,TRUE)*238.85/100)</f>
        <v/>
      </c>
      <c r="X3680" s="4" t="str">
        <f t="shared" si="696"/>
        <v/>
      </c>
      <c r="Y3680" s="4" t="str">
        <f t="shared" si="701"/>
        <v/>
      </c>
      <c r="Z3680" s="4" t="str">
        <f t="shared" si="702"/>
        <v/>
      </c>
      <c r="AA3680" s="4" t="str">
        <f>IF($V3680="","",IF(Y3680&lt;36,0,IF(AND(36&lt;=Y3680,Y3680&lt;71),VLOOKUP($W3680,日射量と図３!$E$6:$F$34,2,TRUE),IF(AND(71&lt;=Y3680,Y3680&lt;107),VLOOKUP($W3680,日射量と図３!$E$6:$G$34,3,TRUE),IF(AND(107&lt;=Y3680,Y3680&lt;143),VLOOKUP($W3680,日射量と図３!$E$6:$H$34,4,TRUE),VLOOKUP($W3680,日射量と図３!$E$6:$I$34,5,TRUE))))))</f>
        <v/>
      </c>
      <c r="AB3680" s="4" t="str">
        <f>IF($V3680="","",IF(Z3680&lt;36,0,IF(AND(36&lt;=Z3680,Z3680&lt;71),VLOOKUP($W3680,日射量と図３!$E$6:$F$34,2,TRUE),IF(AND(71&lt;=Z3680,Z3680&lt;107),VLOOKUP($W3680,日射量と図３!$E$6:$G$34,3,TRUE),IF(AND(107&lt;=Z3680,Z3680&lt;143),VLOOKUP($W3680,日射量と図３!$E$6:$H$34,4,TRUE),VLOOKUP($W3680,日射量と図３!$E$6:$I$34,5,TRUE))))))</f>
        <v/>
      </c>
      <c r="AC3680" s="382" t="str">
        <f t="shared" si="697"/>
        <v/>
      </c>
      <c r="AD3680" s="382" t="str">
        <f t="shared" si="698"/>
        <v/>
      </c>
    </row>
    <row r="3681" spans="11:30" ht="13.5" customHeight="1">
      <c r="K3681" s="4">
        <f t="shared" si="692"/>
        <v>11</v>
      </c>
      <c r="L3681" s="34">
        <v>43405</v>
      </c>
      <c r="M3681" s="4">
        <v>154</v>
      </c>
      <c r="N3681" s="4">
        <v>6</v>
      </c>
      <c r="O3681" s="31">
        <v>0.20833333333333334</v>
      </c>
      <c r="P3681" s="35">
        <v>12.309999999999999</v>
      </c>
      <c r="Q3681" s="36">
        <f t="shared" si="693"/>
        <v>15</v>
      </c>
      <c r="R3681" s="4">
        <f t="shared" si="694"/>
        <v>2.6900000000000013</v>
      </c>
      <c r="S3681" s="31">
        <f t="shared" si="699"/>
        <v>0.25912037037037033</v>
      </c>
      <c r="T3681" s="31">
        <f t="shared" si="700"/>
        <v>0.70750000000000002</v>
      </c>
      <c r="U3681" s="4">
        <f t="shared" si="695"/>
        <v>0</v>
      </c>
      <c r="V3681" s="4" t="str">
        <f t="shared" si="691"/>
        <v/>
      </c>
      <c r="W3681" s="18" t="str">
        <f>IF(V3681="","",VLOOKUP(L3681,日射量と図３!$A$4:$C$368,3,TRUE)*238.85/100)</f>
        <v/>
      </c>
      <c r="X3681" s="4" t="str">
        <f t="shared" si="696"/>
        <v/>
      </c>
      <c r="Y3681" s="4" t="str">
        <f t="shared" si="701"/>
        <v/>
      </c>
      <c r="Z3681" s="4" t="str">
        <f t="shared" si="702"/>
        <v/>
      </c>
      <c r="AA3681" s="4" t="str">
        <f>IF($V3681="","",IF(Y3681&lt;36,0,IF(AND(36&lt;=Y3681,Y3681&lt;71),VLOOKUP($W3681,日射量と図３!$E$6:$F$34,2,TRUE),IF(AND(71&lt;=Y3681,Y3681&lt;107),VLOOKUP($W3681,日射量と図３!$E$6:$G$34,3,TRUE),IF(AND(107&lt;=Y3681,Y3681&lt;143),VLOOKUP($W3681,日射量と図３!$E$6:$H$34,4,TRUE),VLOOKUP($W3681,日射量と図３!$E$6:$I$34,5,TRUE))))))</f>
        <v/>
      </c>
      <c r="AB3681" s="4" t="str">
        <f>IF($V3681="","",IF(Z3681&lt;36,0,IF(AND(36&lt;=Z3681,Z3681&lt;71),VLOOKUP($W3681,日射量と図３!$E$6:$F$34,2,TRUE),IF(AND(71&lt;=Z3681,Z3681&lt;107),VLOOKUP($W3681,日射量と図３!$E$6:$G$34,3,TRUE),IF(AND(107&lt;=Z3681,Z3681&lt;143),VLOOKUP($W3681,日射量と図３!$E$6:$H$34,4,TRUE),VLOOKUP($W3681,日射量と図３!$E$6:$I$34,5,TRUE))))))</f>
        <v/>
      </c>
      <c r="AC3681" s="382" t="str">
        <f t="shared" si="697"/>
        <v/>
      </c>
      <c r="AD3681" s="382" t="str">
        <f t="shared" si="698"/>
        <v/>
      </c>
    </row>
    <row r="3682" spans="11:30" ht="13.5" customHeight="1">
      <c r="K3682" s="4">
        <f t="shared" si="692"/>
        <v>11</v>
      </c>
      <c r="L3682" s="34">
        <v>43405</v>
      </c>
      <c r="M3682" s="4">
        <v>154</v>
      </c>
      <c r="N3682" s="4">
        <v>7</v>
      </c>
      <c r="O3682" s="31">
        <v>0.25</v>
      </c>
      <c r="P3682" s="35">
        <v>12.040000000000001</v>
      </c>
      <c r="Q3682" s="36">
        <f t="shared" si="693"/>
        <v>15</v>
      </c>
      <c r="R3682" s="4">
        <f t="shared" si="694"/>
        <v>2.9599999999999991</v>
      </c>
      <c r="S3682" s="31">
        <f t="shared" si="699"/>
        <v>0.25912037037037033</v>
      </c>
      <c r="T3682" s="31">
        <f t="shared" si="700"/>
        <v>0.70750000000000002</v>
      </c>
      <c r="U3682" s="4">
        <f t="shared" si="695"/>
        <v>0</v>
      </c>
      <c r="V3682" s="4" t="str">
        <f t="shared" si="691"/>
        <v/>
      </c>
      <c r="W3682" s="18" t="str">
        <f>IF(V3682="","",VLOOKUP(L3682,日射量と図３!$A$4:$C$368,3,TRUE)*238.85/100)</f>
        <v/>
      </c>
      <c r="X3682" s="4" t="str">
        <f t="shared" si="696"/>
        <v/>
      </c>
      <c r="Y3682" s="4" t="str">
        <f t="shared" si="701"/>
        <v/>
      </c>
      <c r="Z3682" s="4" t="str">
        <f t="shared" si="702"/>
        <v/>
      </c>
      <c r="AA3682" s="4" t="str">
        <f>IF($V3682="","",IF(Y3682&lt;36,0,IF(AND(36&lt;=Y3682,Y3682&lt;71),VLOOKUP($W3682,日射量と図３!$E$6:$F$34,2,TRUE),IF(AND(71&lt;=Y3682,Y3682&lt;107),VLOOKUP($W3682,日射量と図３!$E$6:$G$34,3,TRUE),IF(AND(107&lt;=Y3682,Y3682&lt;143),VLOOKUP($W3682,日射量と図３!$E$6:$H$34,4,TRUE),VLOOKUP($W3682,日射量と図３!$E$6:$I$34,5,TRUE))))))</f>
        <v/>
      </c>
      <c r="AB3682" s="4" t="str">
        <f>IF($V3682="","",IF(Z3682&lt;36,0,IF(AND(36&lt;=Z3682,Z3682&lt;71),VLOOKUP($W3682,日射量と図３!$E$6:$F$34,2,TRUE),IF(AND(71&lt;=Z3682,Z3682&lt;107),VLOOKUP($W3682,日射量と図３!$E$6:$G$34,3,TRUE),IF(AND(107&lt;=Z3682,Z3682&lt;143),VLOOKUP($W3682,日射量と図３!$E$6:$H$34,4,TRUE),VLOOKUP($W3682,日射量と図３!$E$6:$I$34,5,TRUE))))))</f>
        <v/>
      </c>
      <c r="AC3682" s="382" t="str">
        <f t="shared" si="697"/>
        <v/>
      </c>
      <c r="AD3682" s="382" t="str">
        <f t="shared" si="698"/>
        <v/>
      </c>
    </row>
    <row r="3683" spans="11:30" ht="13.5" customHeight="1">
      <c r="K3683" s="4">
        <f t="shared" si="692"/>
        <v>11</v>
      </c>
      <c r="L3683" s="34">
        <v>43405</v>
      </c>
      <c r="M3683" s="4">
        <v>154</v>
      </c>
      <c r="N3683" s="4">
        <v>8</v>
      </c>
      <c r="O3683" s="31">
        <v>0.29166666666666669</v>
      </c>
      <c r="P3683" s="35">
        <v>12.330000000000002</v>
      </c>
      <c r="Q3683" s="36">
        <f t="shared" si="693"/>
        <v>12</v>
      </c>
      <c r="R3683" s="4">
        <f t="shared" si="694"/>
        <v>0</v>
      </c>
      <c r="S3683" s="31">
        <f t="shared" si="699"/>
        <v>0.25912037037037033</v>
      </c>
      <c r="T3683" s="31">
        <f t="shared" si="700"/>
        <v>0.70750000000000002</v>
      </c>
      <c r="U3683" s="4">
        <f t="shared" si="695"/>
        <v>0</v>
      </c>
      <c r="V3683" s="4" t="str">
        <f t="shared" si="691"/>
        <v/>
      </c>
      <c r="W3683" s="18" t="str">
        <f>IF(V3683="","",VLOOKUP(L3683,日射量と図３!$A$4:$C$368,3,TRUE)*238.85/100)</f>
        <v/>
      </c>
      <c r="X3683" s="4" t="str">
        <f t="shared" si="696"/>
        <v/>
      </c>
      <c r="Y3683" s="4" t="str">
        <f t="shared" si="701"/>
        <v/>
      </c>
      <c r="Z3683" s="4" t="str">
        <f t="shared" si="702"/>
        <v/>
      </c>
      <c r="AA3683" s="4" t="str">
        <f>IF($V3683="","",IF(Y3683&lt;36,0,IF(AND(36&lt;=Y3683,Y3683&lt;71),VLOOKUP($W3683,日射量と図３!$E$6:$F$34,2,TRUE),IF(AND(71&lt;=Y3683,Y3683&lt;107),VLOOKUP($W3683,日射量と図３!$E$6:$G$34,3,TRUE),IF(AND(107&lt;=Y3683,Y3683&lt;143),VLOOKUP($W3683,日射量と図３!$E$6:$H$34,4,TRUE),VLOOKUP($W3683,日射量と図３!$E$6:$I$34,5,TRUE))))))</f>
        <v/>
      </c>
      <c r="AB3683" s="4" t="str">
        <f>IF($V3683="","",IF(Z3683&lt;36,0,IF(AND(36&lt;=Z3683,Z3683&lt;71),VLOOKUP($W3683,日射量と図３!$E$6:$F$34,2,TRUE),IF(AND(71&lt;=Z3683,Z3683&lt;107),VLOOKUP($W3683,日射量と図３!$E$6:$G$34,3,TRUE),IF(AND(107&lt;=Z3683,Z3683&lt;143),VLOOKUP($W3683,日射量と図３!$E$6:$H$34,4,TRUE),VLOOKUP($W3683,日射量と図３!$E$6:$I$34,5,TRUE))))))</f>
        <v/>
      </c>
      <c r="AC3683" s="382" t="str">
        <f t="shared" si="697"/>
        <v/>
      </c>
      <c r="AD3683" s="382" t="str">
        <f t="shared" si="698"/>
        <v/>
      </c>
    </row>
    <row r="3684" spans="11:30" ht="13.5" customHeight="1">
      <c r="K3684" s="4">
        <f t="shared" si="692"/>
        <v>11</v>
      </c>
      <c r="L3684" s="34">
        <v>43405</v>
      </c>
      <c r="M3684" s="4">
        <v>154</v>
      </c>
      <c r="N3684" s="4">
        <v>9</v>
      </c>
      <c r="O3684" s="31">
        <v>0.33333333333333331</v>
      </c>
      <c r="P3684" s="35">
        <v>13.330000000000002</v>
      </c>
      <c r="Q3684" s="36">
        <f t="shared" si="693"/>
        <v>12</v>
      </c>
      <c r="R3684" s="4">
        <f t="shared" si="694"/>
        <v>0</v>
      </c>
      <c r="S3684" s="31">
        <f t="shared" si="699"/>
        <v>0.25912037037037033</v>
      </c>
      <c r="T3684" s="31">
        <f t="shared" si="700"/>
        <v>0.70750000000000002</v>
      </c>
      <c r="U3684" s="4">
        <f t="shared" si="695"/>
        <v>0</v>
      </c>
      <c r="V3684" s="4" t="str">
        <f t="shared" si="691"/>
        <v/>
      </c>
      <c r="W3684" s="18" t="str">
        <f>IF(V3684="","",VLOOKUP(L3684,日射量と図３!$A$4:$C$368,3,TRUE)*238.85/100)</f>
        <v/>
      </c>
      <c r="X3684" s="4" t="str">
        <f t="shared" si="696"/>
        <v/>
      </c>
      <c r="Y3684" s="4" t="str">
        <f t="shared" si="701"/>
        <v/>
      </c>
      <c r="Z3684" s="4" t="str">
        <f t="shared" si="702"/>
        <v/>
      </c>
      <c r="AA3684" s="4" t="str">
        <f>IF($V3684="","",IF(Y3684&lt;36,0,IF(AND(36&lt;=Y3684,Y3684&lt;71),VLOOKUP($W3684,日射量と図３!$E$6:$F$34,2,TRUE),IF(AND(71&lt;=Y3684,Y3684&lt;107),VLOOKUP($W3684,日射量と図３!$E$6:$G$34,3,TRUE),IF(AND(107&lt;=Y3684,Y3684&lt;143),VLOOKUP($W3684,日射量と図３!$E$6:$H$34,4,TRUE),VLOOKUP($W3684,日射量と図３!$E$6:$I$34,5,TRUE))))))</f>
        <v/>
      </c>
      <c r="AB3684" s="4" t="str">
        <f>IF($V3684="","",IF(Z3684&lt;36,0,IF(AND(36&lt;=Z3684,Z3684&lt;71),VLOOKUP($W3684,日射量と図３!$E$6:$F$34,2,TRUE),IF(AND(71&lt;=Z3684,Z3684&lt;107),VLOOKUP($W3684,日射量と図３!$E$6:$G$34,3,TRUE),IF(AND(107&lt;=Z3684,Z3684&lt;143),VLOOKUP($W3684,日射量と図３!$E$6:$H$34,4,TRUE),VLOOKUP($W3684,日射量と図３!$E$6:$I$34,5,TRUE))))))</f>
        <v/>
      </c>
      <c r="AC3684" s="382" t="str">
        <f t="shared" si="697"/>
        <v/>
      </c>
      <c r="AD3684" s="382" t="str">
        <f t="shared" si="698"/>
        <v/>
      </c>
    </row>
    <row r="3685" spans="11:30" ht="13.5" customHeight="1">
      <c r="K3685" s="4">
        <f t="shared" si="692"/>
        <v>11</v>
      </c>
      <c r="L3685" s="34">
        <v>43405</v>
      </c>
      <c r="M3685" s="4">
        <v>154</v>
      </c>
      <c r="N3685" s="4">
        <v>10</v>
      </c>
      <c r="O3685" s="31">
        <v>0.375</v>
      </c>
      <c r="P3685" s="35">
        <v>14.89</v>
      </c>
      <c r="Q3685" s="36">
        <f t="shared" si="693"/>
        <v>12</v>
      </c>
      <c r="R3685" s="4">
        <f t="shared" si="694"/>
        <v>0</v>
      </c>
      <c r="S3685" s="31">
        <f t="shared" si="699"/>
        <v>0.25912037037037033</v>
      </c>
      <c r="T3685" s="31">
        <f t="shared" si="700"/>
        <v>0.70750000000000002</v>
      </c>
      <c r="U3685" s="4">
        <f t="shared" si="695"/>
        <v>0</v>
      </c>
      <c r="V3685" s="4" t="str">
        <f t="shared" si="691"/>
        <v/>
      </c>
      <c r="W3685" s="18" t="str">
        <f>IF(V3685="","",VLOOKUP(L3685,日射量と図３!$A$4:$C$368,3,TRUE)*238.85/100)</f>
        <v/>
      </c>
      <c r="X3685" s="4" t="str">
        <f t="shared" si="696"/>
        <v/>
      </c>
      <c r="Y3685" s="4" t="str">
        <f t="shared" si="701"/>
        <v/>
      </c>
      <c r="Z3685" s="4" t="str">
        <f t="shared" si="702"/>
        <v/>
      </c>
      <c r="AA3685" s="4" t="str">
        <f>IF($V3685="","",IF(Y3685&lt;36,0,IF(AND(36&lt;=Y3685,Y3685&lt;71),VLOOKUP($W3685,日射量と図３!$E$6:$F$34,2,TRUE),IF(AND(71&lt;=Y3685,Y3685&lt;107),VLOOKUP($W3685,日射量と図３!$E$6:$G$34,3,TRUE),IF(AND(107&lt;=Y3685,Y3685&lt;143),VLOOKUP($W3685,日射量と図３!$E$6:$H$34,4,TRUE),VLOOKUP($W3685,日射量と図３!$E$6:$I$34,5,TRUE))))))</f>
        <v/>
      </c>
      <c r="AB3685" s="4" t="str">
        <f>IF($V3685="","",IF(Z3685&lt;36,0,IF(AND(36&lt;=Z3685,Z3685&lt;71),VLOOKUP($W3685,日射量と図３!$E$6:$F$34,2,TRUE),IF(AND(71&lt;=Z3685,Z3685&lt;107),VLOOKUP($W3685,日射量と図３!$E$6:$G$34,3,TRUE),IF(AND(107&lt;=Z3685,Z3685&lt;143),VLOOKUP($W3685,日射量と図３!$E$6:$H$34,4,TRUE),VLOOKUP($W3685,日射量と図３!$E$6:$I$34,5,TRUE))))))</f>
        <v/>
      </c>
      <c r="AC3685" s="382" t="str">
        <f t="shared" si="697"/>
        <v/>
      </c>
      <c r="AD3685" s="382" t="str">
        <f t="shared" si="698"/>
        <v/>
      </c>
    </row>
    <row r="3686" spans="11:30" ht="13.5" customHeight="1">
      <c r="K3686" s="4">
        <f t="shared" si="692"/>
        <v>11</v>
      </c>
      <c r="L3686" s="34">
        <v>43405</v>
      </c>
      <c r="M3686" s="4">
        <v>154</v>
      </c>
      <c r="N3686" s="4">
        <v>11</v>
      </c>
      <c r="O3686" s="31">
        <v>0.41666666666666669</v>
      </c>
      <c r="P3686" s="35">
        <v>16.14</v>
      </c>
      <c r="Q3686" s="36">
        <f t="shared" si="693"/>
        <v>12</v>
      </c>
      <c r="R3686" s="4">
        <f t="shared" si="694"/>
        <v>0</v>
      </c>
      <c r="S3686" s="31">
        <f t="shared" si="699"/>
        <v>0.25912037037037033</v>
      </c>
      <c r="T3686" s="31">
        <f t="shared" si="700"/>
        <v>0.70750000000000002</v>
      </c>
      <c r="U3686" s="4">
        <f t="shared" si="695"/>
        <v>0</v>
      </c>
      <c r="V3686" s="4" t="str">
        <f t="shared" si="691"/>
        <v/>
      </c>
      <c r="W3686" s="18" t="str">
        <f>IF(V3686="","",VLOOKUP(L3686,日射量と図３!$A$4:$C$368,3,TRUE)*238.85/100)</f>
        <v/>
      </c>
      <c r="X3686" s="4" t="str">
        <f t="shared" si="696"/>
        <v/>
      </c>
      <c r="Y3686" s="4" t="str">
        <f t="shared" si="701"/>
        <v/>
      </c>
      <c r="Z3686" s="4" t="str">
        <f t="shared" si="702"/>
        <v/>
      </c>
      <c r="AA3686" s="4" t="str">
        <f>IF($V3686="","",IF(Y3686&lt;36,0,IF(AND(36&lt;=Y3686,Y3686&lt;71),VLOOKUP($W3686,日射量と図３!$E$6:$F$34,2,TRUE),IF(AND(71&lt;=Y3686,Y3686&lt;107),VLOOKUP($W3686,日射量と図３!$E$6:$G$34,3,TRUE),IF(AND(107&lt;=Y3686,Y3686&lt;143),VLOOKUP($W3686,日射量と図３!$E$6:$H$34,4,TRUE),VLOOKUP($W3686,日射量と図３!$E$6:$I$34,5,TRUE))))))</f>
        <v/>
      </c>
      <c r="AB3686" s="4" t="str">
        <f>IF($V3686="","",IF(Z3686&lt;36,0,IF(AND(36&lt;=Z3686,Z3686&lt;71),VLOOKUP($W3686,日射量と図３!$E$6:$F$34,2,TRUE),IF(AND(71&lt;=Z3686,Z3686&lt;107),VLOOKUP($W3686,日射量と図３!$E$6:$G$34,3,TRUE),IF(AND(107&lt;=Z3686,Z3686&lt;143),VLOOKUP($W3686,日射量と図３!$E$6:$H$34,4,TRUE),VLOOKUP($W3686,日射量と図３!$E$6:$I$34,5,TRUE))))))</f>
        <v/>
      </c>
      <c r="AC3686" s="382" t="str">
        <f t="shared" si="697"/>
        <v/>
      </c>
      <c r="AD3686" s="382" t="str">
        <f t="shared" si="698"/>
        <v/>
      </c>
    </row>
    <row r="3687" spans="11:30" ht="13.5" customHeight="1">
      <c r="K3687" s="4">
        <f t="shared" si="692"/>
        <v>11</v>
      </c>
      <c r="L3687" s="34">
        <v>43405</v>
      </c>
      <c r="M3687" s="4">
        <v>154</v>
      </c>
      <c r="N3687" s="4">
        <v>12</v>
      </c>
      <c r="O3687" s="31">
        <v>0.45833333333333331</v>
      </c>
      <c r="P3687" s="35">
        <v>17.889999999999997</v>
      </c>
      <c r="Q3687" s="36">
        <f t="shared" si="693"/>
        <v>12</v>
      </c>
      <c r="R3687" s="4">
        <f t="shared" si="694"/>
        <v>0</v>
      </c>
      <c r="S3687" s="31">
        <f t="shared" si="699"/>
        <v>0.25912037037037033</v>
      </c>
      <c r="T3687" s="31">
        <f t="shared" si="700"/>
        <v>0.70750000000000002</v>
      </c>
      <c r="U3687" s="4">
        <f t="shared" si="695"/>
        <v>0</v>
      </c>
      <c r="V3687" s="4" t="str">
        <f t="shared" si="691"/>
        <v/>
      </c>
      <c r="W3687" s="18" t="str">
        <f>IF(V3687="","",VLOOKUP(L3687,日射量と図３!$A$4:$C$368,3,TRUE)*238.85/100)</f>
        <v/>
      </c>
      <c r="X3687" s="4" t="str">
        <f t="shared" si="696"/>
        <v/>
      </c>
      <c r="Y3687" s="4" t="str">
        <f t="shared" si="701"/>
        <v/>
      </c>
      <c r="Z3687" s="4" t="str">
        <f t="shared" si="702"/>
        <v/>
      </c>
      <c r="AA3687" s="4" t="str">
        <f>IF($V3687="","",IF(Y3687&lt;36,0,IF(AND(36&lt;=Y3687,Y3687&lt;71),VLOOKUP($W3687,日射量と図３!$E$6:$F$34,2,TRUE),IF(AND(71&lt;=Y3687,Y3687&lt;107),VLOOKUP($W3687,日射量と図３!$E$6:$G$34,3,TRUE),IF(AND(107&lt;=Y3687,Y3687&lt;143),VLOOKUP($W3687,日射量と図３!$E$6:$H$34,4,TRUE),VLOOKUP($W3687,日射量と図３!$E$6:$I$34,5,TRUE))))))</f>
        <v/>
      </c>
      <c r="AB3687" s="4" t="str">
        <f>IF($V3687="","",IF(Z3687&lt;36,0,IF(AND(36&lt;=Z3687,Z3687&lt;71),VLOOKUP($W3687,日射量と図３!$E$6:$F$34,2,TRUE),IF(AND(71&lt;=Z3687,Z3687&lt;107),VLOOKUP($W3687,日射量と図３!$E$6:$G$34,3,TRUE),IF(AND(107&lt;=Z3687,Z3687&lt;143),VLOOKUP($W3687,日射量と図３!$E$6:$H$34,4,TRUE),VLOOKUP($W3687,日射量と図３!$E$6:$I$34,5,TRUE))))))</f>
        <v/>
      </c>
      <c r="AC3687" s="382" t="str">
        <f t="shared" si="697"/>
        <v/>
      </c>
      <c r="AD3687" s="382" t="str">
        <f t="shared" si="698"/>
        <v/>
      </c>
    </row>
    <row r="3688" spans="11:30" ht="13.5" customHeight="1">
      <c r="K3688" s="4">
        <f t="shared" si="692"/>
        <v>11</v>
      </c>
      <c r="L3688" s="34">
        <v>43405</v>
      </c>
      <c r="M3688" s="4">
        <v>154</v>
      </c>
      <c r="N3688" s="4">
        <v>13</v>
      </c>
      <c r="O3688" s="31">
        <v>0.5</v>
      </c>
      <c r="P3688" s="35">
        <v>18.850000000000005</v>
      </c>
      <c r="Q3688" s="36">
        <f t="shared" si="693"/>
        <v>12</v>
      </c>
      <c r="R3688" s="4">
        <f t="shared" si="694"/>
        <v>0</v>
      </c>
      <c r="S3688" s="31">
        <f t="shared" si="699"/>
        <v>0.25912037037037033</v>
      </c>
      <c r="T3688" s="31">
        <f t="shared" si="700"/>
        <v>0.70750000000000002</v>
      </c>
      <c r="U3688" s="4">
        <f t="shared" si="695"/>
        <v>0</v>
      </c>
      <c r="V3688" s="4" t="str">
        <f t="shared" ref="V3688:V3751" si="703">IF(N3688=1,SUM(U3688:U3711),"")</f>
        <v/>
      </c>
      <c r="W3688" s="18" t="str">
        <f>IF(V3688="","",VLOOKUP(L3688,日射量と図３!$A$4:$C$368,3,TRUE)*238.85/100)</f>
        <v/>
      </c>
      <c r="X3688" s="4" t="str">
        <f t="shared" si="696"/>
        <v/>
      </c>
      <c r="Y3688" s="4" t="str">
        <f t="shared" si="701"/>
        <v/>
      </c>
      <c r="Z3688" s="4" t="str">
        <f t="shared" si="702"/>
        <v/>
      </c>
      <c r="AA3688" s="4" t="str">
        <f>IF($V3688="","",IF(Y3688&lt;36,0,IF(AND(36&lt;=Y3688,Y3688&lt;71),VLOOKUP($W3688,日射量と図３!$E$6:$F$34,2,TRUE),IF(AND(71&lt;=Y3688,Y3688&lt;107),VLOOKUP($W3688,日射量と図３!$E$6:$G$34,3,TRUE),IF(AND(107&lt;=Y3688,Y3688&lt;143),VLOOKUP($W3688,日射量と図３!$E$6:$H$34,4,TRUE),VLOOKUP($W3688,日射量と図３!$E$6:$I$34,5,TRUE))))))</f>
        <v/>
      </c>
      <c r="AB3688" s="4" t="str">
        <f>IF($V3688="","",IF(Z3688&lt;36,0,IF(AND(36&lt;=Z3688,Z3688&lt;71),VLOOKUP($W3688,日射量と図３!$E$6:$F$34,2,TRUE),IF(AND(71&lt;=Z3688,Z3688&lt;107),VLOOKUP($W3688,日射量と図３!$E$6:$G$34,3,TRUE),IF(AND(107&lt;=Z3688,Z3688&lt;143),VLOOKUP($W3688,日射量と図３!$E$6:$H$34,4,TRUE),VLOOKUP($W3688,日射量と図３!$E$6:$I$34,5,TRUE))))))</f>
        <v/>
      </c>
      <c r="AC3688" s="382" t="str">
        <f t="shared" si="697"/>
        <v/>
      </c>
      <c r="AD3688" s="382" t="str">
        <f t="shared" si="698"/>
        <v/>
      </c>
    </row>
    <row r="3689" spans="11:30" ht="13.5" customHeight="1">
      <c r="K3689" s="4">
        <f t="shared" si="692"/>
        <v>11</v>
      </c>
      <c r="L3689" s="34">
        <v>43405</v>
      </c>
      <c r="M3689" s="4">
        <v>154</v>
      </c>
      <c r="N3689" s="4">
        <v>14</v>
      </c>
      <c r="O3689" s="31">
        <v>0.54166666666666663</v>
      </c>
      <c r="P3689" s="35">
        <v>19.07</v>
      </c>
      <c r="Q3689" s="36">
        <f t="shared" si="693"/>
        <v>12</v>
      </c>
      <c r="R3689" s="4">
        <f t="shared" si="694"/>
        <v>0</v>
      </c>
      <c r="S3689" s="31">
        <f t="shared" si="699"/>
        <v>0.25912037037037033</v>
      </c>
      <c r="T3689" s="31">
        <f t="shared" si="700"/>
        <v>0.70750000000000002</v>
      </c>
      <c r="U3689" s="4">
        <f t="shared" si="695"/>
        <v>0</v>
      </c>
      <c r="V3689" s="4" t="str">
        <f t="shared" si="703"/>
        <v/>
      </c>
      <c r="W3689" s="18" t="str">
        <f>IF(V3689="","",VLOOKUP(L3689,日射量と図３!$A$4:$C$368,3,TRUE)*238.85/100)</f>
        <v/>
      </c>
      <c r="X3689" s="4" t="str">
        <f t="shared" si="696"/>
        <v/>
      </c>
      <c r="Y3689" s="4" t="str">
        <f t="shared" si="701"/>
        <v/>
      </c>
      <c r="Z3689" s="4" t="str">
        <f t="shared" si="702"/>
        <v/>
      </c>
      <c r="AA3689" s="4" t="str">
        <f>IF($V3689="","",IF(Y3689&lt;36,0,IF(AND(36&lt;=Y3689,Y3689&lt;71),VLOOKUP($W3689,日射量と図３!$E$6:$F$34,2,TRUE),IF(AND(71&lt;=Y3689,Y3689&lt;107),VLOOKUP($W3689,日射量と図３!$E$6:$G$34,3,TRUE),IF(AND(107&lt;=Y3689,Y3689&lt;143),VLOOKUP($W3689,日射量と図３!$E$6:$H$34,4,TRUE),VLOOKUP($W3689,日射量と図３!$E$6:$I$34,5,TRUE))))))</f>
        <v/>
      </c>
      <c r="AB3689" s="4" t="str">
        <f>IF($V3689="","",IF(Z3689&lt;36,0,IF(AND(36&lt;=Z3689,Z3689&lt;71),VLOOKUP($W3689,日射量と図３!$E$6:$F$34,2,TRUE),IF(AND(71&lt;=Z3689,Z3689&lt;107),VLOOKUP($W3689,日射量と図３!$E$6:$G$34,3,TRUE),IF(AND(107&lt;=Z3689,Z3689&lt;143),VLOOKUP($W3689,日射量と図３!$E$6:$H$34,4,TRUE),VLOOKUP($W3689,日射量と図３!$E$6:$I$34,5,TRUE))))))</f>
        <v/>
      </c>
      <c r="AC3689" s="382" t="str">
        <f t="shared" si="697"/>
        <v/>
      </c>
      <c r="AD3689" s="382" t="str">
        <f t="shared" si="698"/>
        <v/>
      </c>
    </row>
    <row r="3690" spans="11:30" ht="13.5" customHeight="1">
      <c r="K3690" s="4">
        <f t="shared" si="692"/>
        <v>11</v>
      </c>
      <c r="L3690" s="34">
        <v>43405</v>
      </c>
      <c r="M3690" s="4">
        <v>154</v>
      </c>
      <c r="N3690" s="4">
        <v>15</v>
      </c>
      <c r="O3690" s="31">
        <v>0.58333333333333337</v>
      </c>
      <c r="P3690" s="35">
        <v>19.110000000000003</v>
      </c>
      <c r="Q3690" s="36">
        <f t="shared" si="693"/>
        <v>12</v>
      </c>
      <c r="R3690" s="4">
        <f t="shared" si="694"/>
        <v>0</v>
      </c>
      <c r="S3690" s="31">
        <f t="shared" si="699"/>
        <v>0.25912037037037033</v>
      </c>
      <c r="T3690" s="31">
        <f t="shared" si="700"/>
        <v>0.70750000000000002</v>
      </c>
      <c r="U3690" s="4">
        <f t="shared" si="695"/>
        <v>0</v>
      </c>
      <c r="V3690" s="4" t="str">
        <f t="shared" si="703"/>
        <v/>
      </c>
      <c r="W3690" s="18" t="str">
        <f>IF(V3690="","",VLOOKUP(L3690,日射量と図３!$A$4:$C$368,3,TRUE)*238.85/100)</f>
        <v/>
      </c>
      <c r="X3690" s="4" t="str">
        <f t="shared" si="696"/>
        <v/>
      </c>
      <c r="Y3690" s="4" t="str">
        <f t="shared" si="701"/>
        <v/>
      </c>
      <c r="Z3690" s="4" t="str">
        <f t="shared" si="702"/>
        <v/>
      </c>
      <c r="AA3690" s="4" t="str">
        <f>IF($V3690="","",IF(Y3690&lt;36,0,IF(AND(36&lt;=Y3690,Y3690&lt;71),VLOOKUP($W3690,日射量と図３!$E$6:$F$34,2,TRUE),IF(AND(71&lt;=Y3690,Y3690&lt;107),VLOOKUP($W3690,日射量と図３!$E$6:$G$34,3,TRUE),IF(AND(107&lt;=Y3690,Y3690&lt;143),VLOOKUP($W3690,日射量と図３!$E$6:$H$34,4,TRUE),VLOOKUP($W3690,日射量と図３!$E$6:$I$34,5,TRUE))))))</f>
        <v/>
      </c>
      <c r="AB3690" s="4" t="str">
        <f>IF($V3690="","",IF(Z3690&lt;36,0,IF(AND(36&lt;=Z3690,Z3690&lt;71),VLOOKUP($W3690,日射量と図３!$E$6:$F$34,2,TRUE),IF(AND(71&lt;=Z3690,Z3690&lt;107),VLOOKUP($W3690,日射量と図３!$E$6:$G$34,3,TRUE),IF(AND(107&lt;=Z3690,Z3690&lt;143),VLOOKUP($W3690,日射量と図３!$E$6:$H$34,4,TRUE),VLOOKUP($W3690,日射量と図３!$E$6:$I$34,5,TRUE))))))</f>
        <v/>
      </c>
      <c r="AC3690" s="382" t="str">
        <f t="shared" si="697"/>
        <v/>
      </c>
      <c r="AD3690" s="382" t="str">
        <f t="shared" si="698"/>
        <v/>
      </c>
    </row>
    <row r="3691" spans="11:30" ht="13.5" customHeight="1">
      <c r="K3691" s="4">
        <f t="shared" si="692"/>
        <v>11</v>
      </c>
      <c r="L3691" s="34">
        <v>43405</v>
      </c>
      <c r="M3691" s="4">
        <v>154</v>
      </c>
      <c r="N3691" s="4">
        <v>16</v>
      </c>
      <c r="O3691" s="31">
        <v>0.625</v>
      </c>
      <c r="P3691" s="35">
        <v>18.750000000000004</v>
      </c>
      <c r="Q3691" s="36">
        <f t="shared" si="693"/>
        <v>16</v>
      </c>
      <c r="R3691" s="4">
        <f t="shared" si="694"/>
        <v>0</v>
      </c>
      <c r="S3691" s="31">
        <f t="shared" si="699"/>
        <v>0.25912037037037033</v>
      </c>
      <c r="T3691" s="31">
        <f t="shared" si="700"/>
        <v>0.70750000000000002</v>
      </c>
      <c r="U3691" s="4">
        <f t="shared" si="695"/>
        <v>0</v>
      </c>
      <c r="V3691" s="4" t="str">
        <f t="shared" si="703"/>
        <v/>
      </c>
      <c r="W3691" s="18" t="str">
        <f>IF(V3691="","",VLOOKUP(L3691,日射量と図３!$A$4:$C$368,3,TRUE)*238.85/100)</f>
        <v/>
      </c>
      <c r="X3691" s="4" t="str">
        <f t="shared" si="696"/>
        <v/>
      </c>
      <c r="Y3691" s="4" t="str">
        <f t="shared" si="701"/>
        <v/>
      </c>
      <c r="Z3691" s="4" t="str">
        <f t="shared" si="702"/>
        <v/>
      </c>
      <c r="AA3691" s="4" t="str">
        <f>IF($V3691="","",IF(Y3691&lt;36,0,IF(AND(36&lt;=Y3691,Y3691&lt;71),VLOOKUP($W3691,日射量と図３!$E$6:$F$34,2,TRUE),IF(AND(71&lt;=Y3691,Y3691&lt;107),VLOOKUP($W3691,日射量と図３!$E$6:$G$34,3,TRUE),IF(AND(107&lt;=Y3691,Y3691&lt;143),VLOOKUP($W3691,日射量と図３!$E$6:$H$34,4,TRUE),VLOOKUP($W3691,日射量と図３!$E$6:$I$34,5,TRUE))))))</f>
        <v/>
      </c>
      <c r="AB3691" s="4" t="str">
        <f>IF($V3691="","",IF(Z3691&lt;36,0,IF(AND(36&lt;=Z3691,Z3691&lt;71),VLOOKUP($W3691,日射量と図３!$E$6:$F$34,2,TRUE),IF(AND(71&lt;=Z3691,Z3691&lt;107),VLOOKUP($W3691,日射量と図３!$E$6:$G$34,3,TRUE),IF(AND(107&lt;=Z3691,Z3691&lt;143),VLOOKUP($W3691,日射量と図３!$E$6:$H$34,4,TRUE),VLOOKUP($W3691,日射量と図３!$E$6:$I$34,5,TRUE))))))</f>
        <v/>
      </c>
      <c r="AC3691" s="382" t="str">
        <f t="shared" si="697"/>
        <v/>
      </c>
      <c r="AD3691" s="382" t="str">
        <f t="shared" si="698"/>
        <v/>
      </c>
    </row>
    <row r="3692" spans="11:30" ht="13.5" customHeight="1">
      <c r="K3692" s="4">
        <f t="shared" si="692"/>
        <v>11</v>
      </c>
      <c r="L3692" s="34">
        <v>43405</v>
      </c>
      <c r="M3692" s="4">
        <v>154</v>
      </c>
      <c r="N3692" s="4">
        <v>17</v>
      </c>
      <c r="O3692" s="31">
        <v>0.66666666666666663</v>
      </c>
      <c r="P3692" s="35">
        <v>18.02</v>
      </c>
      <c r="Q3692" s="36">
        <f t="shared" si="693"/>
        <v>16</v>
      </c>
      <c r="R3692" s="4">
        <f t="shared" si="694"/>
        <v>0</v>
      </c>
      <c r="S3692" s="31">
        <f t="shared" si="699"/>
        <v>0.25912037037037033</v>
      </c>
      <c r="T3692" s="31">
        <f t="shared" si="700"/>
        <v>0.70750000000000002</v>
      </c>
      <c r="U3692" s="4">
        <f t="shared" si="695"/>
        <v>0</v>
      </c>
      <c r="V3692" s="4" t="str">
        <f t="shared" si="703"/>
        <v/>
      </c>
      <c r="W3692" s="18" t="str">
        <f>IF(V3692="","",VLOOKUP(L3692,日射量と図３!$A$4:$C$368,3,TRUE)*238.85/100)</f>
        <v/>
      </c>
      <c r="X3692" s="4" t="str">
        <f t="shared" si="696"/>
        <v/>
      </c>
      <c r="Y3692" s="4" t="str">
        <f t="shared" si="701"/>
        <v/>
      </c>
      <c r="Z3692" s="4" t="str">
        <f t="shared" si="702"/>
        <v/>
      </c>
      <c r="AA3692" s="4" t="str">
        <f>IF($V3692="","",IF(Y3692&lt;36,0,IF(AND(36&lt;=Y3692,Y3692&lt;71),VLOOKUP($W3692,日射量と図３!$E$6:$F$34,2,TRUE),IF(AND(71&lt;=Y3692,Y3692&lt;107),VLOOKUP($W3692,日射量と図３!$E$6:$G$34,3,TRUE),IF(AND(107&lt;=Y3692,Y3692&lt;143),VLOOKUP($W3692,日射量と図３!$E$6:$H$34,4,TRUE),VLOOKUP($W3692,日射量と図３!$E$6:$I$34,5,TRUE))))))</f>
        <v/>
      </c>
      <c r="AB3692" s="4" t="str">
        <f>IF($V3692="","",IF(Z3692&lt;36,0,IF(AND(36&lt;=Z3692,Z3692&lt;71),VLOOKUP($W3692,日射量と図３!$E$6:$F$34,2,TRUE),IF(AND(71&lt;=Z3692,Z3692&lt;107),VLOOKUP($W3692,日射量と図３!$E$6:$G$34,3,TRUE),IF(AND(107&lt;=Z3692,Z3692&lt;143),VLOOKUP($W3692,日射量と図３!$E$6:$H$34,4,TRUE),VLOOKUP($W3692,日射量と図３!$E$6:$I$34,5,TRUE))))))</f>
        <v/>
      </c>
      <c r="AC3692" s="382" t="str">
        <f t="shared" si="697"/>
        <v/>
      </c>
      <c r="AD3692" s="382" t="str">
        <f t="shared" si="698"/>
        <v/>
      </c>
    </row>
    <row r="3693" spans="11:30" ht="13.5" customHeight="1">
      <c r="K3693" s="4">
        <f t="shared" si="692"/>
        <v>11</v>
      </c>
      <c r="L3693" s="34">
        <v>43405</v>
      </c>
      <c r="M3693" s="4">
        <v>154</v>
      </c>
      <c r="N3693" s="4">
        <v>18</v>
      </c>
      <c r="O3693" s="31">
        <v>0.70833333333333337</v>
      </c>
      <c r="P3693" s="35">
        <v>17.18</v>
      </c>
      <c r="Q3693" s="36">
        <f t="shared" si="693"/>
        <v>16</v>
      </c>
      <c r="R3693" s="4">
        <f t="shared" si="694"/>
        <v>0</v>
      </c>
      <c r="S3693" s="31">
        <f t="shared" si="699"/>
        <v>0.25912037037037033</v>
      </c>
      <c r="T3693" s="31">
        <f t="shared" si="700"/>
        <v>0.70750000000000002</v>
      </c>
      <c r="U3693" s="4">
        <f t="shared" si="695"/>
        <v>0</v>
      </c>
      <c r="V3693" s="4" t="str">
        <f t="shared" si="703"/>
        <v/>
      </c>
      <c r="W3693" s="18" t="str">
        <f>IF(V3693="","",VLOOKUP(L3693,日射量と図３!$A$4:$C$368,3,TRUE)*238.85/100)</f>
        <v/>
      </c>
      <c r="X3693" s="4" t="str">
        <f t="shared" si="696"/>
        <v/>
      </c>
      <c r="Y3693" s="4" t="str">
        <f t="shared" si="701"/>
        <v/>
      </c>
      <c r="Z3693" s="4" t="str">
        <f t="shared" si="702"/>
        <v/>
      </c>
      <c r="AA3693" s="4" t="str">
        <f>IF($V3693="","",IF(Y3693&lt;36,0,IF(AND(36&lt;=Y3693,Y3693&lt;71),VLOOKUP($W3693,日射量と図３!$E$6:$F$34,2,TRUE),IF(AND(71&lt;=Y3693,Y3693&lt;107),VLOOKUP($W3693,日射量と図３!$E$6:$G$34,3,TRUE),IF(AND(107&lt;=Y3693,Y3693&lt;143),VLOOKUP($W3693,日射量と図３!$E$6:$H$34,4,TRUE),VLOOKUP($W3693,日射量と図３!$E$6:$I$34,5,TRUE))))))</f>
        <v/>
      </c>
      <c r="AB3693" s="4" t="str">
        <f>IF($V3693="","",IF(Z3693&lt;36,0,IF(AND(36&lt;=Z3693,Z3693&lt;71),VLOOKUP($W3693,日射量と図３!$E$6:$F$34,2,TRUE),IF(AND(71&lt;=Z3693,Z3693&lt;107),VLOOKUP($W3693,日射量と図３!$E$6:$G$34,3,TRUE),IF(AND(107&lt;=Z3693,Z3693&lt;143),VLOOKUP($W3693,日射量と図３!$E$6:$H$34,4,TRUE),VLOOKUP($W3693,日射量と図３!$E$6:$I$34,5,TRUE))))))</f>
        <v/>
      </c>
      <c r="AC3693" s="382" t="str">
        <f t="shared" si="697"/>
        <v/>
      </c>
      <c r="AD3693" s="382" t="str">
        <f t="shared" si="698"/>
        <v/>
      </c>
    </row>
    <row r="3694" spans="11:30" ht="13.5" customHeight="1">
      <c r="K3694" s="4">
        <f t="shared" si="692"/>
        <v>11</v>
      </c>
      <c r="L3694" s="34">
        <v>43405</v>
      </c>
      <c r="M3694" s="4">
        <v>154</v>
      </c>
      <c r="N3694" s="4">
        <v>19</v>
      </c>
      <c r="O3694" s="31">
        <v>0.75</v>
      </c>
      <c r="P3694" s="35">
        <v>16.18</v>
      </c>
      <c r="Q3694" s="36">
        <f t="shared" si="693"/>
        <v>16</v>
      </c>
      <c r="R3694" s="4">
        <f t="shared" si="694"/>
        <v>0</v>
      </c>
      <c r="S3694" s="31">
        <f t="shared" si="699"/>
        <v>0.25912037037037033</v>
      </c>
      <c r="T3694" s="31">
        <f t="shared" si="700"/>
        <v>0.70750000000000002</v>
      </c>
      <c r="U3694" s="4">
        <f t="shared" si="695"/>
        <v>0</v>
      </c>
      <c r="V3694" s="4" t="str">
        <f t="shared" si="703"/>
        <v/>
      </c>
      <c r="W3694" s="18" t="str">
        <f>IF(V3694="","",VLOOKUP(L3694,日射量と図３!$A$4:$C$368,3,TRUE)*238.85/100)</f>
        <v/>
      </c>
      <c r="X3694" s="4" t="str">
        <f t="shared" si="696"/>
        <v/>
      </c>
      <c r="Y3694" s="4" t="str">
        <f t="shared" si="701"/>
        <v/>
      </c>
      <c r="Z3694" s="4" t="str">
        <f t="shared" si="702"/>
        <v/>
      </c>
      <c r="AA3694" s="4" t="str">
        <f>IF($V3694="","",IF(Y3694&lt;36,0,IF(AND(36&lt;=Y3694,Y3694&lt;71),VLOOKUP($W3694,日射量と図３!$E$6:$F$34,2,TRUE),IF(AND(71&lt;=Y3694,Y3694&lt;107),VLOOKUP($W3694,日射量と図３!$E$6:$G$34,3,TRUE),IF(AND(107&lt;=Y3694,Y3694&lt;143),VLOOKUP($W3694,日射量と図３!$E$6:$H$34,4,TRUE),VLOOKUP($W3694,日射量と図３!$E$6:$I$34,5,TRUE))))))</f>
        <v/>
      </c>
      <c r="AB3694" s="4" t="str">
        <f>IF($V3694="","",IF(Z3694&lt;36,0,IF(AND(36&lt;=Z3694,Z3694&lt;71),VLOOKUP($W3694,日射量と図３!$E$6:$F$34,2,TRUE),IF(AND(71&lt;=Z3694,Z3694&lt;107),VLOOKUP($W3694,日射量と図３!$E$6:$G$34,3,TRUE),IF(AND(107&lt;=Z3694,Z3694&lt;143),VLOOKUP($W3694,日射量と図３!$E$6:$H$34,4,TRUE),VLOOKUP($W3694,日射量と図３!$E$6:$I$34,5,TRUE))))))</f>
        <v/>
      </c>
      <c r="AC3694" s="382" t="str">
        <f t="shared" si="697"/>
        <v/>
      </c>
      <c r="AD3694" s="382" t="str">
        <f t="shared" si="698"/>
        <v/>
      </c>
    </row>
    <row r="3695" spans="11:30" ht="13.5" customHeight="1">
      <c r="K3695" s="4">
        <f t="shared" si="692"/>
        <v>11</v>
      </c>
      <c r="L3695" s="34">
        <v>43405</v>
      </c>
      <c r="M3695" s="4">
        <v>154</v>
      </c>
      <c r="N3695" s="4">
        <v>20</v>
      </c>
      <c r="O3695" s="31">
        <v>0.79166666666666663</v>
      </c>
      <c r="P3695" s="35">
        <v>15.52</v>
      </c>
      <c r="Q3695" s="36">
        <f t="shared" si="693"/>
        <v>16</v>
      </c>
      <c r="R3695" s="4">
        <f t="shared" si="694"/>
        <v>0.48000000000000043</v>
      </c>
      <c r="S3695" s="31">
        <f t="shared" si="699"/>
        <v>0.25912037037037033</v>
      </c>
      <c r="T3695" s="31">
        <f t="shared" si="700"/>
        <v>0.70750000000000002</v>
      </c>
      <c r="U3695" s="4">
        <f t="shared" si="695"/>
        <v>0</v>
      </c>
      <c r="V3695" s="4" t="str">
        <f t="shared" si="703"/>
        <v/>
      </c>
      <c r="W3695" s="18" t="str">
        <f>IF(V3695="","",VLOOKUP(L3695,日射量と図３!$A$4:$C$368,3,TRUE)*238.85/100)</f>
        <v/>
      </c>
      <c r="X3695" s="4" t="str">
        <f t="shared" si="696"/>
        <v/>
      </c>
      <c r="Y3695" s="4" t="str">
        <f t="shared" si="701"/>
        <v/>
      </c>
      <c r="Z3695" s="4" t="str">
        <f t="shared" si="702"/>
        <v/>
      </c>
      <c r="AA3695" s="4" t="str">
        <f>IF($V3695="","",IF(Y3695&lt;36,0,IF(AND(36&lt;=Y3695,Y3695&lt;71),VLOOKUP($W3695,日射量と図３!$E$6:$F$34,2,TRUE),IF(AND(71&lt;=Y3695,Y3695&lt;107),VLOOKUP($W3695,日射量と図３!$E$6:$G$34,3,TRUE),IF(AND(107&lt;=Y3695,Y3695&lt;143),VLOOKUP($W3695,日射量と図３!$E$6:$H$34,4,TRUE),VLOOKUP($W3695,日射量と図３!$E$6:$I$34,5,TRUE))))))</f>
        <v/>
      </c>
      <c r="AB3695" s="4" t="str">
        <f>IF($V3695="","",IF(Z3695&lt;36,0,IF(AND(36&lt;=Z3695,Z3695&lt;71),VLOOKUP($W3695,日射量と図３!$E$6:$F$34,2,TRUE),IF(AND(71&lt;=Z3695,Z3695&lt;107),VLOOKUP($W3695,日射量と図３!$E$6:$G$34,3,TRUE),IF(AND(107&lt;=Z3695,Z3695&lt;143),VLOOKUP($W3695,日射量と図３!$E$6:$H$34,4,TRUE),VLOOKUP($W3695,日射量と図３!$E$6:$I$34,5,TRUE))))))</f>
        <v/>
      </c>
      <c r="AC3695" s="382" t="str">
        <f t="shared" si="697"/>
        <v/>
      </c>
      <c r="AD3695" s="382" t="str">
        <f t="shared" si="698"/>
        <v/>
      </c>
    </row>
    <row r="3696" spans="11:30" ht="13.5" customHeight="1">
      <c r="K3696" s="4">
        <f t="shared" si="692"/>
        <v>11</v>
      </c>
      <c r="L3696" s="34">
        <v>43405</v>
      </c>
      <c r="M3696" s="4">
        <v>154</v>
      </c>
      <c r="N3696" s="4">
        <v>21</v>
      </c>
      <c r="O3696" s="31">
        <v>0.83333333333333337</v>
      </c>
      <c r="P3696" s="35">
        <v>15.089999999999998</v>
      </c>
      <c r="Q3696" s="36">
        <f t="shared" si="693"/>
        <v>16</v>
      </c>
      <c r="R3696" s="4">
        <f t="shared" si="694"/>
        <v>0.91000000000000192</v>
      </c>
      <c r="S3696" s="31">
        <f t="shared" si="699"/>
        <v>0.25912037037037033</v>
      </c>
      <c r="T3696" s="31">
        <f t="shared" si="700"/>
        <v>0.70750000000000002</v>
      </c>
      <c r="U3696" s="4">
        <f t="shared" si="695"/>
        <v>0</v>
      </c>
      <c r="V3696" s="4" t="str">
        <f t="shared" si="703"/>
        <v/>
      </c>
      <c r="W3696" s="18" t="str">
        <f>IF(V3696="","",VLOOKUP(L3696,日射量と図３!$A$4:$C$368,3,TRUE)*238.85/100)</f>
        <v/>
      </c>
      <c r="X3696" s="4" t="str">
        <f t="shared" si="696"/>
        <v/>
      </c>
      <c r="Y3696" s="4" t="str">
        <f t="shared" si="701"/>
        <v/>
      </c>
      <c r="Z3696" s="4" t="str">
        <f t="shared" si="702"/>
        <v/>
      </c>
      <c r="AA3696" s="4" t="str">
        <f>IF($V3696="","",IF(Y3696&lt;36,0,IF(AND(36&lt;=Y3696,Y3696&lt;71),VLOOKUP($W3696,日射量と図３!$E$6:$F$34,2,TRUE),IF(AND(71&lt;=Y3696,Y3696&lt;107),VLOOKUP($W3696,日射量と図３!$E$6:$G$34,3,TRUE),IF(AND(107&lt;=Y3696,Y3696&lt;143),VLOOKUP($W3696,日射量と図３!$E$6:$H$34,4,TRUE),VLOOKUP($W3696,日射量と図３!$E$6:$I$34,5,TRUE))))))</f>
        <v/>
      </c>
      <c r="AB3696" s="4" t="str">
        <f>IF($V3696="","",IF(Z3696&lt;36,0,IF(AND(36&lt;=Z3696,Z3696&lt;71),VLOOKUP($W3696,日射量と図３!$E$6:$F$34,2,TRUE),IF(AND(71&lt;=Z3696,Z3696&lt;107),VLOOKUP($W3696,日射量と図３!$E$6:$G$34,3,TRUE),IF(AND(107&lt;=Z3696,Z3696&lt;143),VLOOKUP($W3696,日射量と図３!$E$6:$H$34,4,TRUE),VLOOKUP($W3696,日射量と図３!$E$6:$I$34,5,TRUE))))))</f>
        <v/>
      </c>
      <c r="AC3696" s="382" t="str">
        <f t="shared" si="697"/>
        <v/>
      </c>
      <c r="AD3696" s="382" t="str">
        <f t="shared" si="698"/>
        <v/>
      </c>
    </row>
    <row r="3697" spans="11:30" ht="13.5" customHeight="1">
      <c r="K3697" s="4">
        <f t="shared" si="692"/>
        <v>11</v>
      </c>
      <c r="L3697" s="34">
        <v>43405</v>
      </c>
      <c r="M3697" s="4">
        <v>154</v>
      </c>
      <c r="N3697" s="4">
        <v>22</v>
      </c>
      <c r="O3697" s="31">
        <v>0.875</v>
      </c>
      <c r="P3697" s="35">
        <v>14.35</v>
      </c>
      <c r="Q3697" s="36">
        <f t="shared" si="693"/>
        <v>16</v>
      </c>
      <c r="R3697" s="4">
        <f t="shared" si="694"/>
        <v>1.6500000000000004</v>
      </c>
      <c r="S3697" s="31">
        <f t="shared" si="699"/>
        <v>0.25912037037037033</v>
      </c>
      <c r="T3697" s="31">
        <f t="shared" si="700"/>
        <v>0.70750000000000002</v>
      </c>
      <c r="U3697" s="4">
        <f t="shared" si="695"/>
        <v>0</v>
      </c>
      <c r="V3697" s="4" t="str">
        <f t="shared" si="703"/>
        <v/>
      </c>
      <c r="W3697" s="18" t="str">
        <f>IF(V3697="","",VLOOKUP(L3697,日射量と図３!$A$4:$C$368,3,TRUE)*238.85/100)</f>
        <v/>
      </c>
      <c r="X3697" s="4" t="str">
        <f t="shared" si="696"/>
        <v/>
      </c>
      <c r="Y3697" s="4" t="str">
        <f t="shared" si="701"/>
        <v/>
      </c>
      <c r="Z3697" s="4" t="str">
        <f t="shared" si="702"/>
        <v/>
      </c>
      <c r="AA3697" s="4" t="str">
        <f>IF($V3697="","",IF(Y3697&lt;36,0,IF(AND(36&lt;=Y3697,Y3697&lt;71),VLOOKUP($W3697,日射量と図３!$E$6:$F$34,2,TRUE),IF(AND(71&lt;=Y3697,Y3697&lt;107),VLOOKUP($W3697,日射量と図３!$E$6:$G$34,3,TRUE),IF(AND(107&lt;=Y3697,Y3697&lt;143),VLOOKUP($W3697,日射量と図３!$E$6:$H$34,4,TRUE),VLOOKUP($W3697,日射量と図３!$E$6:$I$34,5,TRUE))))))</f>
        <v/>
      </c>
      <c r="AB3697" s="4" t="str">
        <f>IF($V3697="","",IF(Z3697&lt;36,0,IF(AND(36&lt;=Z3697,Z3697&lt;71),VLOOKUP($W3697,日射量と図３!$E$6:$F$34,2,TRUE),IF(AND(71&lt;=Z3697,Z3697&lt;107),VLOOKUP($W3697,日射量と図３!$E$6:$G$34,3,TRUE),IF(AND(107&lt;=Z3697,Z3697&lt;143),VLOOKUP($W3697,日射量と図３!$E$6:$H$34,4,TRUE),VLOOKUP($W3697,日射量と図３!$E$6:$I$34,5,TRUE))))))</f>
        <v/>
      </c>
      <c r="AC3697" s="382" t="str">
        <f t="shared" si="697"/>
        <v/>
      </c>
      <c r="AD3697" s="382" t="str">
        <f t="shared" si="698"/>
        <v/>
      </c>
    </row>
    <row r="3698" spans="11:30" ht="13.5" customHeight="1">
      <c r="K3698" s="4">
        <f t="shared" si="692"/>
        <v>11</v>
      </c>
      <c r="L3698" s="34">
        <v>43405</v>
      </c>
      <c r="M3698" s="4">
        <v>154</v>
      </c>
      <c r="N3698" s="4">
        <v>23</v>
      </c>
      <c r="O3698" s="31">
        <v>0.91666666666666663</v>
      </c>
      <c r="P3698" s="35">
        <v>13.790000000000001</v>
      </c>
      <c r="Q3698" s="36">
        <f t="shared" si="693"/>
        <v>13</v>
      </c>
      <c r="R3698" s="4">
        <f t="shared" si="694"/>
        <v>0</v>
      </c>
      <c r="S3698" s="31">
        <f t="shared" si="699"/>
        <v>0.25912037037037033</v>
      </c>
      <c r="T3698" s="31">
        <f t="shared" si="700"/>
        <v>0.70750000000000002</v>
      </c>
      <c r="U3698" s="4">
        <f t="shared" si="695"/>
        <v>0</v>
      </c>
      <c r="V3698" s="4" t="str">
        <f t="shared" si="703"/>
        <v/>
      </c>
      <c r="W3698" s="18" t="str">
        <f>IF(V3698="","",VLOOKUP(L3698,日射量と図３!$A$4:$C$368,3,TRUE)*238.85/100)</f>
        <v/>
      </c>
      <c r="X3698" s="4" t="str">
        <f t="shared" si="696"/>
        <v/>
      </c>
      <c r="Y3698" s="4" t="str">
        <f t="shared" si="701"/>
        <v/>
      </c>
      <c r="Z3698" s="4" t="str">
        <f t="shared" si="702"/>
        <v/>
      </c>
      <c r="AA3698" s="4" t="str">
        <f>IF($V3698="","",IF(Y3698&lt;36,0,IF(AND(36&lt;=Y3698,Y3698&lt;71),VLOOKUP($W3698,日射量と図３!$E$6:$F$34,2,TRUE),IF(AND(71&lt;=Y3698,Y3698&lt;107),VLOOKUP($W3698,日射量と図３!$E$6:$G$34,3,TRUE),IF(AND(107&lt;=Y3698,Y3698&lt;143),VLOOKUP($W3698,日射量と図３!$E$6:$H$34,4,TRUE),VLOOKUP($W3698,日射量と図３!$E$6:$I$34,5,TRUE))))))</f>
        <v/>
      </c>
      <c r="AB3698" s="4" t="str">
        <f>IF($V3698="","",IF(Z3698&lt;36,0,IF(AND(36&lt;=Z3698,Z3698&lt;71),VLOOKUP($W3698,日射量と図３!$E$6:$F$34,2,TRUE),IF(AND(71&lt;=Z3698,Z3698&lt;107),VLOOKUP($W3698,日射量と図３!$E$6:$G$34,3,TRUE),IF(AND(107&lt;=Z3698,Z3698&lt;143),VLOOKUP($W3698,日射量と図３!$E$6:$H$34,4,TRUE),VLOOKUP($W3698,日射量と図３!$E$6:$I$34,5,TRUE))))))</f>
        <v/>
      </c>
      <c r="AC3698" s="382" t="str">
        <f t="shared" si="697"/>
        <v/>
      </c>
      <c r="AD3698" s="382" t="str">
        <f t="shared" si="698"/>
        <v/>
      </c>
    </row>
    <row r="3699" spans="11:30" ht="13.5" customHeight="1">
      <c r="K3699" s="4">
        <f t="shared" si="692"/>
        <v>11</v>
      </c>
      <c r="L3699" s="34">
        <v>43405</v>
      </c>
      <c r="M3699" s="4">
        <v>154</v>
      </c>
      <c r="N3699" s="4">
        <v>24</v>
      </c>
      <c r="O3699" s="31">
        <v>0.95833333333333337</v>
      </c>
      <c r="P3699" s="35">
        <v>13.419999999999998</v>
      </c>
      <c r="Q3699" s="36">
        <f t="shared" si="693"/>
        <v>13</v>
      </c>
      <c r="R3699" s="4">
        <f t="shared" si="694"/>
        <v>0</v>
      </c>
      <c r="S3699" s="31">
        <f t="shared" si="699"/>
        <v>0.25912037037037033</v>
      </c>
      <c r="T3699" s="31">
        <f t="shared" si="700"/>
        <v>0.70750000000000002</v>
      </c>
      <c r="U3699" s="4">
        <f t="shared" si="695"/>
        <v>0</v>
      </c>
      <c r="V3699" s="4" t="str">
        <f t="shared" si="703"/>
        <v/>
      </c>
      <c r="W3699" s="18" t="str">
        <f>IF(V3699="","",VLOOKUP(L3699,日射量と図３!$A$4:$C$368,3,TRUE)*238.85/100)</f>
        <v/>
      </c>
      <c r="X3699" s="4" t="str">
        <f t="shared" si="696"/>
        <v/>
      </c>
      <c r="Y3699" s="4" t="str">
        <f t="shared" si="701"/>
        <v/>
      </c>
      <c r="Z3699" s="4" t="str">
        <f t="shared" si="702"/>
        <v/>
      </c>
      <c r="AA3699" s="4" t="str">
        <f>IF($V3699="","",IF(Y3699&lt;36,0,IF(AND(36&lt;=Y3699,Y3699&lt;71),VLOOKUP($W3699,日射量と図３!$E$6:$F$34,2,TRUE),IF(AND(71&lt;=Y3699,Y3699&lt;107),VLOOKUP($W3699,日射量と図３!$E$6:$G$34,3,TRUE),IF(AND(107&lt;=Y3699,Y3699&lt;143),VLOOKUP($W3699,日射量と図３!$E$6:$H$34,4,TRUE),VLOOKUP($W3699,日射量と図３!$E$6:$I$34,5,TRUE))))))</f>
        <v/>
      </c>
      <c r="AB3699" s="4" t="str">
        <f>IF($V3699="","",IF(Z3699&lt;36,0,IF(AND(36&lt;=Z3699,Z3699&lt;71),VLOOKUP($W3699,日射量と図３!$E$6:$F$34,2,TRUE),IF(AND(71&lt;=Z3699,Z3699&lt;107),VLOOKUP($W3699,日射量と図３!$E$6:$G$34,3,TRUE),IF(AND(107&lt;=Z3699,Z3699&lt;143),VLOOKUP($W3699,日射量と図３!$E$6:$H$34,4,TRUE),VLOOKUP($W3699,日射量と図３!$E$6:$I$34,5,TRUE))))))</f>
        <v/>
      </c>
      <c r="AC3699" s="382" t="str">
        <f t="shared" si="697"/>
        <v/>
      </c>
      <c r="AD3699" s="382" t="str">
        <f t="shared" si="698"/>
        <v/>
      </c>
    </row>
    <row r="3700" spans="11:30" ht="13.5" customHeight="1">
      <c r="K3700" s="4">
        <f t="shared" si="692"/>
        <v>11</v>
      </c>
      <c r="L3700" s="34">
        <v>43406</v>
      </c>
      <c r="M3700" s="4">
        <v>155</v>
      </c>
      <c r="N3700" s="4">
        <v>1</v>
      </c>
      <c r="O3700" s="31">
        <v>0</v>
      </c>
      <c r="P3700" s="35">
        <v>13.219999999999999</v>
      </c>
      <c r="Q3700" s="36">
        <f t="shared" si="693"/>
        <v>13</v>
      </c>
      <c r="R3700" s="4">
        <f t="shared" si="694"/>
        <v>0</v>
      </c>
      <c r="S3700" s="31">
        <f t="shared" si="699"/>
        <v>0.25912037037037033</v>
      </c>
      <c r="T3700" s="31">
        <f t="shared" si="700"/>
        <v>0.70750000000000002</v>
      </c>
      <c r="U3700" s="4">
        <f t="shared" si="695"/>
        <v>0</v>
      </c>
      <c r="V3700" s="4">
        <f t="shared" si="703"/>
        <v>1.7763568394002505E-15</v>
      </c>
      <c r="W3700" s="18">
        <f>IF(V3700="","",VLOOKUP(L3700,日射量と図３!$A$4:$C$368,3,TRUE)*238.85/100)</f>
        <v>26.273499999999999</v>
      </c>
      <c r="X3700" s="4">
        <f t="shared" si="696"/>
        <v>11</v>
      </c>
      <c r="Y3700" s="4">
        <f t="shared" si="701"/>
        <v>1.0095924096731322E-15</v>
      </c>
      <c r="Z3700" s="4">
        <f t="shared" si="702"/>
        <v>1.1380859890860763E-15</v>
      </c>
      <c r="AA3700" s="4">
        <f>IF($V3700="","",IF(Y3700&lt;36,0,IF(AND(36&lt;=Y3700,Y3700&lt;71),VLOOKUP($W3700,日射量と図３!$E$6:$F$34,2,TRUE),IF(AND(71&lt;=Y3700,Y3700&lt;107),VLOOKUP($W3700,日射量と図３!$E$6:$G$34,3,TRUE),IF(AND(107&lt;=Y3700,Y3700&lt;143),VLOOKUP($W3700,日射量と図３!$E$6:$H$34,4,TRUE),VLOOKUP($W3700,日射量と図３!$E$6:$I$34,5,TRUE))))))</f>
        <v>0</v>
      </c>
      <c r="AB3700" s="4">
        <f>IF($V3700="","",IF(Z3700&lt;36,0,IF(AND(36&lt;=Z3700,Z3700&lt;71),VLOOKUP($W3700,日射量と図３!$E$6:$F$34,2,TRUE),IF(AND(71&lt;=Z3700,Z3700&lt;107),VLOOKUP($W3700,日射量と図３!$E$6:$G$34,3,TRUE),IF(AND(107&lt;=Z3700,Z3700&lt;143),VLOOKUP($W3700,日射量と図３!$E$6:$H$34,4,TRUE),VLOOKUP($W3700,日射量と図３!$E$6:$I$34,5,TRUE))))))</f>
        <v>0</v>
      </c>
      <c r="AC3700" s="382">
        <f t="shared" si="697"/>
        <v>0</v>
      </c>
      <c r="AD3700" s="382">
        <f t="shared" si="698"/>
        <v>0</v>
      </c>
    </row>
    <row r="3701" spans="11:30" ht="13.5" customHeight="1">
      <c r="K3701" s="4">
        <f t="shared" si="692"/>
        <v>11</v>
      </c>
      <c r="L3701" s="34">
        <v>43406</v>
      </c>
      <c r="M3701" s="4">
        <v>155</v>
      </c>
      <c r="N3701" s="4">
        <v>2</v>
      </c>
      <c r="O3701" s="31">
        <v>4.1666666666666664E-2</v>
      </c>
      <c r="P3701" s="35">
        <v>12.73</v>
      </c>
      <c r="Q3701" s="36">
        <f t="shared" si="693"/>
        <v>13</v>
      </c>
      <c r="R3701" s="4">
        <f t="shared" si="694"/>
        <v>0.26999999999999957</v>
      </c>
      <c r="S3701" s="31">
        <f t="shared" si="699"/>
        <v>0.25912037037037033</v>
      </c>
      <c r="T3701" s="31">
        <f t="shared" si="700"/>
        <v>0.70750000000000002</v>
      </c>
      <c r="U3701" s="4">
        <f t="shared" si="695"/>
        <v>0</v>
      </c>
      <c r="V3701" s="4" t="str">
        <f t="shared" si="703"/>
        <v/>
      </c>
      <c r="W3701" s="18" t="str">
        <f>IF(V3701="","",VLOOKUP(L3701,日射量と図３!$A$4:$C$368,3,TRUE)*238.85/100)</f>
        <v/>
      </c>
      <c r="X3701" s="4" t="str">
        <f t="shared" si="696"/>
        <v/>
      </c>
      <c r="Y3701" s="4" t="str">
        <f t="shared" si="701"/>
        <v/>
      </c>
      <c r="Z3701" s="4" t="str">
        <f t="shared" si="702"/>
        <v/>
      </c>
      <c r="AA3701" s="4" t="str">
        <f>IF($V3701="","",IF(Y3701&lt;36,0,IF(AND(36&lt;=Y3701,Y3701&lt;71),VLOOKUP($W3701,日射量と図３!$E$6:$F$34,2,TRUE),IF(AND(71&lt;=Y3701,Y3701&lt;107),VLOOKUP($W3701,日射量と図３!$E$6:$G$34,3,TRUE),IF(AND(107&lt;=Y3701,Y3701&lt;143),VLOOKUP($W3701,日射量と図３!$E$6:$H$34,4,TRUE),VLOOKUP($W3701,日射量と図３!$E$6:$I$34,5,TRUE))))))</f>
        <v/>
      </c>
      <c r="AB3701" s="4" t="str">
        <f>IF($V3701="","",IF(Z3701&lt;36,0,IF(AND(36&lt;=Z3701,Z3701&lt;71),VLOOKUP($W3701,日射量と図３!$E$6:$F$34,2,TRUE),IF(AND(71&lt;=Z3701,Z3701&lt;107),VLOOKUP($W3701,日射量と図３!$E$6:$G$34,3,TRUE),IF(AND(107&lt;=Z3701,Z3701&lt;143),VLOOKUP($W3701,日射量と図３!$E$6:$H$34,4,TRUE),VLOOKUP($W3701,日射量と図３!$E$6:$I$34,5,TRUE))))))</f>
        <v/>
      </c>
      <c r="AC3701" s="382" t="str">
        <f t="shared" si="697"/>
        <v/>
      </c>
      <c r="AD3701" s="382" t="str">
        <f t="shared" si="698"/>
        <v/>
      </c>
    </row>
    <row r="3702" spans="11:30" ht="13.5" customHeight="1">
      <c r="K3702" s="4">
        <f t="shared" si="692"/>
        <v>11</v>
      </c>
      <c r="L3702" s="34">
        <v>43406</v>
      </c>
      <c r="M3702" s="4">
        <v>155</v>
      </c>
      <c r="N3702" s="4">
        <v>3</v>
      </c>
      <c r="O3702" s="31">
        <v>8.3333333333333329E-2</v>
      </c>
      <c r="P3702" s="35">
        <v>12.489999999999998</v>
      </c>
      <c r="Q3702" s="36">
        <f t="shared" si="693"/>
        <v>13</v>
      </c>
      <c r="R3702" s="4">
        <f t="shared" si="694"/>
        <v>0.51000000000000156</v>
      </c>
      <c r="S3702" s="31">
        <f t="shared" si="699"/>
        <v>0.25912037037037033</v>
      </c>
      <c r="T3702" s="31">
        <f t="shared" si="700"/>
        <v>0.70750000000000002</v>
      </c>
      <c r="U3702" s="4">
        <f t="shared" si="695"/>
        <v>0</v>
      </c>
      <c r="V3702" s="4" t="str">
        <f t="shared" si="703"/>
        <v/>
      </c>
      <c r="W3702" s="18" t="str">
        <f>IF(V3702="","",VLOOKUP(L3702,日射量と図３!$A$4:$C$368,3,TRUE)*238.85/100)</f>
        <v/>
      </c>
      <c r="X3702" s="4" t="str">
        <f t="shared" si="696"/>
        <v/>
      </c>
      <c r="Y3702" s="4" t="str">
        <f t="shared" si="701"/>
        <v/>
      </c>
      <c r="Z3702" s="4" t="str">
        <f t="shared" si="702"/>
        <v/>
      </c>
      <c r="AA3702" s="4" t="str">
        <f>IF($V3702="","",IF(Y3702&lt;36,0,IF(AND(36&lt;=Y3702,Y3702&lt;71),VLOOKUP($W3702,日射量と図３!$E$6:$F$34,2,TRUE),IF(AND(71&lt;=Y3702,Y3702&lt;107),VLOOKUP($W3702,日射量と図３!$E$6:$G$34,3,TRUE),IF(AND(107&lt;=Y3702,Y3702&lt;143),VLOOKUP($W3702,日射量と図３!$E$6:$H$34,4,TRUE),VLOOKUP($W3702,日射量と図３!$E$6:$I$34,5,TRUE))))))</f>
        <v/>
      </c>
      <c r="AB3702" s="4" t="str">
        <f>IF($V3702="","",IF(Z3702&lt;36,0,IF(AND(36&lt;=Z3702,Z3702&lt;71),VLOOKUP($W3702,日射量と図３!$E$6:$F$34,2,TRUE),IF(AND(71&lt;=Z3702,Z3702&lt;107),VLOOKUP($W3702,日射量と図３!$E$6:$G$34,3,TRUE),IF(AND(107&lt;=Z3702,Z3702&lt;143),VLOOKUP($W3702,日射量と図３!$E$6:$H$34,4,TRUE),VLOOKUP($W3702,日射量と図３!$E$6:$I$34,5,TRUE))))))</f>
        <v/>
      </c>
      <c r="AC3702" s="382" t="str">
        <f t="shared" si="697"/>
        <v/>
      </c>
      <c r="AD3702" s="382" t="str">
        <f t="shared" si="698"/>
        <v/>
      </c>
    </row>
    <row r="3703" spans="11:30" ht="13.5" customHeight="1">
      <c r="K3703" s="4">
        <f t="shared" si="692"/>
        <v>11</v>
      </c>
      <c r="L3703" s="34">
        <v>43406</v>
      </c>
      <c r="M3703" s="4">
        <v>155</v>
      </c>
      <c r="N3703" s="4">
        <v>4</v>
      </c>
      <c r="O3703" s="31">
        <v>0.125</v>
      </c>
      <c r="P3703" s="35">
        <v>12.34</v>
      </c>
      <c r="Q3703" s="36">
        <f t="shared" si="693"/>
        <v>13</v>
      </c>
      <c r="R3703" s="4">
        <f t="shared" si="694"/>
        <v>0.66000000000000014</v>
      </c>
      <c r="S3703" s="31">
        <f t="shared" si="699"/>
        <v>0.25912037037037033</v>
      </c>
      <c r="T3703" s="31">
        <f t="shared" si="700"/>
        <v>0.70750000000000002</v>
      </c>
      <c r="U3703" s="4">
        <f t="shared" si="695"/>
        <v>0</v>
      </c>
      <c r="V3703" s="4" t="str">
        <f t="shared" si="703"/>
        <v/>
      </c>
      <c r="W3703" s="18" t="str">
        <f>IF(V3703="","",VLOOKUP(L3703,日射量と図３!$A$4:$C$368,3,TRUE)*238.85/100)</f>
        <v/>
      </c>
      <c r="X3703" s="4" t="str">
        <f t="shared" si="696"/>
        <v/>
      </c>
      <c r="Y3703" s="4" t="str">
        <f t="shared" si="701"/>
        <v/>
      </c>
      <c r="Z3703" s="4" t="str">
        <f t="shared" si="702"/>
        <v/>
      </c>
      <c r="AA3703" s="4" t="str">
        <f>IF($V3703="","",IF(Y3703&lt;36,0,IF(AND(36&lt;=Y3703,Y3703&lt;71),VLOOKUP($W3703,日射量と図３!$E$6:$F$34,2,TRUE),IF(AND(71&lt;=Y3703,Y3703&lt;107),VLOOKUP($W3703,日射量と図３!$E$6:$G$34,3,TRUE),IF(AND(107&lt;=Y3703,Y3703&lt;143),VLOOKUP($W3703,日射量と図３!$E$6:$H$34,4,TRUE),VLOOKUP($W3703,日射量と図３!$E$6:$I$34,5,TRUE))))))</f>
        <v/>
      </c>
      <c r="AB3703" s="4" t="str">
        <f>IF($V3703="","",IF(Z3703&lt;36,0,IF(AND(36&lt;=Z3703,Z3703&lt;71),VLOOKUP($W3703,日射量と図３!$E$6:$F$34,2,TRUE),IF(AND(71&lt;=Z3703,Z3703&lt;107),VLOOKUP($W3703,日射量と図３!$E$6:$G$34,3,TRUE),IF(AND(107&lt;=Z3703,Z3703&lt;143),VLOOKUP($W3703,日射量と図３!$E$6:$H$34,4,TRUE),VLOOKUP($W3703,日射量と図３!$E$6:$I$34,5,TRUE))))))</f>
        <v/>
      </c>
      <c r="AC3703" s="382" t="str">
        <f t="shared" si="697"/>
        <v/>
      </c>
      <c r="AD3703" s="382" t="str">
        <f t="shared" si="698"/>
        <v/>
      </c>
    </row>
    <row r="3704" spans="11:30" ht="13.5" customHeight="1">
      <c r="K3704" s="4">
        <f t="shared" si="692"/>
        <v>11</v>
      </c>
      <c r="L3704" s="34">
        <v>43406</v>
      </c>
      <c r="M3704" s="4">
        <v>155</v>
      </c>
      <c r="N3704" s="4">
        <v>5</v>
      </c>
      <c r="O3704" s="31">
        <v>0.16666666666666666</v>
      </c>
      <c r="P3704" s="35">
        <v>12.05</v>
      </c>
      <c r="Q3704" s="36">
        <f t="shared" si="693"/>
        <v>15</v>
      </c>
      <c r="R3704" s="4">
        <f t="shared" si="694"/>
        <v>2.9499999999999993</v>
      </c>
      <c r="S3704" s="31">
        <f t="shared" si="699"/>
        <v>0.25912037037037033</v>
      </c>
      <c r="T3704" s="31">
        <f t="shared" si="700"/>
        <v>0.70750000000000002</v>
      </c>
      <c r="U3704" s="4">
        <f t="shared" si="695"/>
        <v>0</v>
      </c>
      <c r="V3704" s="4" t="str">
        <f t="shared" si="703"/>
        <v/>
      </c>
      <c r="W3704" s="18" t="str">
        <f>IF(V3704="","",VLOOKUP(L3704,日射量と図３!$A$4:$C$368,3,TRUE)*238.85/100)</f>
        <v/>
      </c>
      <c r="X3704" s="4" t="str">
        <f t="shared" si="696"/>
        <v/>
      </c>
      <c r="Y3704" s="4" t="str">
        <f t="shared" si="701"/>
        <v/>
      </c>
      <c r="Z3704" s="4" t="str">
        <f t="shared" si="702"/>
        <v/>
      </c>
      <c r="AA3704" s="4" t="str">
        <f>IF($V3704="","",IF(Y3704&lt;36,0,IF(AND(36&lt;=Y3704,Y3704&lt;71),VLOOKUP($W3704,日射量と図３!$E$6:$F$34,2,TRUE),IF(AND(71&lt;=Y3704,Y3704&lt;107),VLOOKUP($W3704,日射量と図３!$E$6:$G$34,3,TRUE),IF(AND(107&lt;=Y3704,Y3704&lt;143),VLOOKUP($W3704,日射量と図３!$E$6:$H$34,4,TRUE),VLOOKUP($W3704,日射量と図３!$E$6:$I$34,5,TRUE))))))</f>
        <v/>
      </c>
      <c r="AB3704" s="4" t="str">
        <f>IF($V3704="","",IF(Z3704&lt;36,0,IF(AND(36&lt;=Z3704,Z3704&lt;71),VLOOKUP($W3704,日射量と図３!$E$6:$F$34,2,TRUE),IF(AND(71&lt;=Z3704,Z3704&lt;107),VLOOKUP($W3704,日射量と図３!$E$6:$G$34,3,TRUE),IF(AND(107&lt;=Z3704,Z3704&lt;143),VLOOKUP($W3704,日射量と図３!$E$6:$H$34,4,TRUE),VLOOKUP($W3704,日射量と図３!$E$6:$I$34,5,TRUE))))))</f>
        <v/>
      </c>
      <c r="AC3704" s="382" t="str">
        <f t="shared" si="697"/>
        <v/>
      </c>
      <c r="AD3704" s="382" t="str">
        <f t="shared" si="698"/>
        <v/>
      </c>
    </row>
    <row r="3705" spans="11:30" ht="13.5" customHeight="1">
      <c r="K3705" s="4">
        <f t="shared" si="692"/>
        <v>11</v>
      </c>
      <c r="L3705" s="34">
        <v>43406</v>
      </c>
      <c r="M3705" s="4">
        <v>155</v>
      </c>
      <c r="N3705" s="4">
        <v>6</v>
      </c>
      <c r="O3705" s="31">
        <v>0.20833333333333334</v>
      </c>
      <c r="P3705" s="35">
        <v>11.719999999999999</v>
      </c>
      <c r="Q3705" s="36">
        <f t="shared" si="693"/>
        <v>15</v>
      </c>
      <c r="R3705" s="4">
        <f t="shared" si="694"/>
        <v>3.2800000000000011</v>
      </c>
      <c r="S3705" s="31">
        <f t="shared" si="699"/>
        <v>0.25912037037037033</v>
      </c>
      <c r="T3705" s="31">
        <f t="shared" si="700"/>
        <v>0.70750000000000002</v>
      </c>
      <c r="U3705" s="4">
        <f t="shared" si="695"/>
        <v>0</v>
      </c>
      <c r="V3705" s="4" t="str">
        <f t="shared" si="703"/>
        <v/>
      </c>
      <c r="W3705" s="18" t="str">
        <f>IF(V3705="","",VLOOKUP(L3705,日射量と図３!$A$4:$C$368,3,TRUE)*238.85/100)</f>
        <v/>
      </c>
      <c r="X3705" s="4" t="str">
        <f t="shared" si="696"/>
        <v/>
      </c>
      <c r="Y3705" s="4" t="str">
        <f t="shared" si="701"/>
        <v/>
      </c>
      <c r="Z3705" s="4" t="str">
        <f t="shared" si="702"/>
        <v/>
      </c>
      <c r="AA3705" s="4" t="str">
        <f>IF($V3705="","",IF(Y3705&lt;36,0,IF(AND(36&lt;=Y3705,Y3705&lt;71),VLOOKUP($W3705,日射量と図３!$E$6:$F$34,2,TRUE),IF(AND(71&lt;=Y3705,Y3705&lt;107),VLOOKUP($W3705,日射量と図３!$E$6:$G$34,3,TRUE),IF(AND(107&lt;=Y3705,Y3705&lt;143),VLOOKUP($W3705,日射量と図３!$E$6:$H$34,4,TRUE),VLOOKUP($W3705,日射量と図３!$E$6:$I$34,5,TRUE))))))</f>
        <v/>
      </c>
      <c r="AB3705" s="4" t="str">
        <f>IF($V3705="","",IF(Z3705&lt;36,0,IF(AND(36&lt;=Z3705,Z3705&lt;71),VLOOKUP($W3705,日射量と図３!$E$6:$F$34,2,TRUE),IF(AND(71&lt;=Z3705,Z3705&lt;107),VLOOKUP($W3705,日射量と図３!$E$6:$G$34,3,TRUE),IF(AND(107&lt;=Z3705,Z3705&lt;143),VLOOKUP($W3705,日射量と図３!$E$6:$H$34,4,TRUE),VLOOKUP($W3705,日射量と図３!$E$6:$I$34,5,TRUE))))))</f>
        <v/>
      </c>
      <c r="AC3705" s="382" t="str">
        <f t="shared" si="697"/>
        <v/>
      </c>
      <c r="AD3705" s="382" t="str">
        <f t="shared" si="698"/>
        <v/>
      </c>
    </row>
    <row r="3706" spans="11:30" ht="13.5" customHeight="1">
      <c r="K3706" s="4">
        <f t="shared" si="692"/>
        <v>11</v>
      </c>
      <c r="L3706" s="34">
        <v>43406</v>
      </c>
      <c r="M3706" s="4">
        <v>155</v>
      </c>
      <c r="N3706" s="4">
        <v>7</v>
      </c>
      <c r="O3706" s="31">
        <v>0.25</v>
      </c>
      <c r="P3706" s="35">
        <v>11.459999999999999</v>
      </c>
      <c r="Q3706" s="36">
        <f t="shared" si="693"/>
        <v>15</v>
      </c>
      <c r="R3706" s="4">
        <f t="shared" si="694"/>
        <v>3.5400000000000009</v>
      </c>
      <c r="S3706" s="31">
        <f t="shared" si="699"/>
        <v>0.25912037037037033</v>
      </c>
      <c r="T3706" s="31">
        <f t="shared" si="700"/>
        <v>0.70750000000000002</v>
      </c>
      <c r="U3706" s="4">
        <f t="shared" si="695"/>
        <v>0</v>
      </c>
      <c r="V3706" s="4" t="str">
        <f t="shared" si="703"/>
        <v/>
      </c>
      <c r="W3706" s="18" t="str">
        <f>IF(V3706="","",VLOOKUP(L3706,日射量と図３!$A$4:$C$368,3,TRUE)*238.85/100)</f>
        <v/>
      </c>
      <c r="X3706" s="4" t="str">
        <f t="shared" si="696"/>
        <v/>
      </c>
      <c r="Y3706" s="4" t="str">
        <f t="shared" si="701"/>
        <v/>
      </c>
      <c r="Z3706" s="4" t="str">
        <f t="shared" si="702"/>
        <v/>
      </c>
      <c r="AA3706" s="4" t="str">
        <f>IF($V3706="","",IF(Y3706&lt;36,0,IF(AND(36&lt;=Y3706,Y3706&lt;71),VLOOKUP($W3706,日射量と図３!$E$6:$F$34,2,TRUE),IF(AND(71&lt;=Y3706,Y3706&lt;107),VLOOKUP($W3706,日射量と図３!$E$6:$G$34,3,TRUE),IF(AND(107&lt;=Y3706,Y3706&lt;143),VLOOKUP($W3706,日射量と図３!$E$6:$H$34,4,TRUE),VLOOKUP($W3706,日射量と図３!$E$6:$I$34,5,TRUE))))))</f>
        <v/>
      </c>
      <c r="AB3706" s="4" t="str">
        <f>IF($V3706="","",IF(Z3706&lt;36,0,IF(AND(36&lt;=Z3706,Z3706&lt;71),VLOOKUP($W3706,日射量と図３!$E$6:$F$34,2,TRUE),IF(AND(71&lt;=Z3706,Z3706&lt;107),VLOOKUP($W3706,日射量と図３!$E$6:$G$34,3,TRUE),IF(AND(107&lt;=Z3706,Z3706&lt;143),VLOOKUP($W3706,日射量と図３!$E$6:$H$34,4,TRUE),VLOOKUP($W3706,日射量と図３!$E$6:$I$34,5,TRUE))))))</f>
        <v/>
      </c>
      <c r="AC3706" s="382" t="str">
        <f t="shared" si="697"/>
        <v/>
      </c>
      <c r="AD3706" s="382" t="str">
        <f t="shared" si="698"/>
        <v/>
      </c>
    </row>
    <row r="3707" spans="11:30" ht="13.5" customHeight="1">
      <c r="K3707" s="4">
        <f t="shared" si="692"/>
        <v>11</v>
      </c>
      <c r="L3707" s="34">
        <v>43406</v>
      </c>
      <c r="M3707" s="4">
        <v>155</v>
      </c>
      <c r="N3707" s="4">
        <v>8</v>
      </c>
      <c r="O3707" s="31">
        <v>0.29166666666666669</v>
      </c>
      <c r="P3707" s="35">
        <v>11.999999999999998</v>
      </c>
      <c r="Q3707" s="36">
        <f t="shared" si="693"/>
        <v>12</v>
      </c>
      <c r="R3707" s="4">
        <f t="shared" si="694"/>
        <v>1.7763568394002505E-15</v>
      </c>
      <c r="S3707" s="31">
        <f t="shared" si="699"/>
        <v>0.25912037037037033</v>
      </c>
      <c r="T3707" s="31">
        <f t="shared" si="700"/>
        <v>0.70750000000000002</v>
      </c>
      <c r="U3707" s="4">
        <f t="shared" si="695"/>
        <v>1.7763568394002505E-15</v>
      </c>
      <c r="V3707" s="4" t="str">
        <f t="shared" si="703"/>
        <v/>
      </c>
      <c r="W3707" s="18" t="str">
        <f>IF(V3707="","",VLOOKUP(L3707,日射量と図３!$A$4:$C$368,3,TRUE)*238.85/100)</f>
        <v/>
      </c>
      <c r="X3707" s="4" t="str">
        <f t="shared" si="696"/>
        <v/>
      </c>
      <c r="Y3707" s="4" t="str">
        <f t="shared" si="701"/>
        <v/>
      </c>
      <c r="Z3707" s="4" t="str">
        <f t="shared" si="702"/>
        <v/>
      </c>
      <c r="AA3707" s="4" t="str">
        <f>IF($V3707="","",IF(Y3707&lt;36,0,IF(AND(36&lt;=Y3707,Y3707&lt;71),VLOOKUP($W3707,日射量と図３!$E$6:$F$34,2,TRUE),IF(AND(71&lt;=Y3707,Y3707&lt;107),VLOOKUP($W3707,日射量と図３!$E$6:$G$34,3,TRUE),IF(AND(107&lt;=Y3707,Y3707&lt;143),VLOOKUP($W3707,日射量と図３!$E$6:$H$34,4,TRUE),VLOOKUP($W3707,日射量と図３!$E$6:$I$34,5,TRUE))))))</f>
        <v/>
      </c>
      <c r="AB3707" s="4" t="str">
        <f>IF($V3707="","",IF(Z3707&lt;36,0,IF(AND(36&lt;=Z3707,Z3707&lt;71),VLOOKUP($W3707,日射量と図３!$E$6:$F$34,2,TRUE),IF(AND(71&lt;=Z3707,Z3707&lt;107),VLOOKUP($W3707,日射量と図３!$E$6:$G$34,3,TRUE),IF(AND(107&lt;=Z3707,Z3707&lt;143),VLOOKUP($W3707,日射量と図３!$E$6:$H$34,4,TRUE),VLOOKUP($W3707,日射量と図３!$E$6:$I$34,5,TRUE))))))</f>
        <v/>
      </c>
      <c r="AC3707" s="382" t="str">
        <f t="shared" si="697"/>
        <v/>
      </c>
      <c r="AD3707" s="382" t="str">
        <f t="shared" si="698"/>
        <v/>
      </c>
    </row>
    <row r="3708" spans="11:30" ht="13.5" customHeight="1">
      <c r="K3708" s="4">
        <f t="shared" si="692"/>
        <v>11</v>
      </c>
      <c r="L3708" s="34">
        <v>43406</v>
      </c>
      <c r="M3708" s="4">
        <v>155</v>
      </c>
      <c r="N3708" s="4">
        <v>9</v>
      </c>
      <c r="O3708" s="31">
        <v>0.33333333333333331</v>
      </c>
      <c r="P3708" s="35">
        <v>13.279999999999998</v>
      </c>
      <c r="Q3708" s="36">
        <f t="shared" si="693"/>
        <v>12</v>
      </c>
      <c r="R3708" s="4">
        <f t="shared" si="694"/>
        <v>0</v>
      </c>
      <c r="S3708" s="31">
        <f t="shared" si="699"/>
        <v>0.25912037037037033</v>
      </c>
      <c r="T3708" s="31">
        <f t="shared" si="700"/>
        <v>0.70750000000000002</v>
      </c>
      <c r="U3708" s="4">
        <f t="shared" si="695"/>
        <v>0</v>
      </c>
      <c r="V3708" s="4" t="str">
        <f t="shared" si="703"/>
        <v/>
      </c>
      <c r="W3708" s="18" t="str">
        <f>IF(V3708="","",VLOOKUP(L3708,日射量と図３!$A$4:$C$368,3,TRUE)*238.85/100)</f>
        <v/>
      </c>
      <c r="X3708" s="4" t="str">
        <f t="shared" si="696"/>
        <v/>
      </c>
      <c r="Y3708" s="4" t="str">
        <f t="shared" si="701"/>
        <v/>
      </c>
      <c r="Z3708" s="4" t="str">
        <f t="shared" si="702"/>
        <v/>
      </c>
      <c r="AA3708" s="4" t="str">
        <f>IF($V3708="","",IF(Y3708&lt;36,0,IF(AND(36&lt;=Y3708,Y3708&lt;71),VLOOKUP($W3708,日射量と図３!$E$6:$F$34,2,TRUE),IF(AND(71&lt;=Y3708,Y3708&lt;107),VLOOKUP($W3708,日射量と図３!$E$6:$G$34,3,TRUE),IF(AND(107&lt;=Y3708,Y3708&lt;143),VLOOKUP($W3708,日射量と図３!$E$6:$H$34,4,TRUE),VLOOKUP($W3708,日射量と図３!$E$6:$I$34,5,TRUE))))))</f>
        <v/>
      </c>
      <c r="AB3708" s="4" t="str">
        <f>IF($V3708="","",IF(Z3708&lt;36,0,IF(AND(36&lt;=Z3708,Z3708&lt;71),VLOOKUP($W3708,日射量と図３!$E$6:$F$34,2,TRUE),IF(AND(71&lt;=Z3708,Z3708&lt;107),VLOOKUP($W3708,日射量と図３!$E$6:$G$34,3,TRUE),IF(AND(107&lt;=Z3708,Z3708&lt;143),VLOOKUP($W3708,日射量と図３!$E$6:$H$34,4,TRUE),VLOOKUP($W3708,日射量と図３!$E$6:$I$34,5,TRUE))))))</f>
        <v/>
      </c>
      <c r="AC3708" s="382" t="str">
        <f t="shared" si="697"/>
        <v/>
      </c>
      <c r="AD3708" s="382" t="str">
        <f t="shared" si="698"/>
        <v/>
      </c>
    </row>
    <row r="3709" spans="11:30" ht="13.5" customHeight="1">
      <c r="K3709" s="4">
        <f t="shared" si="692"/>
        <v>11</v>
      </c>
      <c r="L3709" s="34">
        <v>43406</v>
      </c>
      <c r="M3709" s="4">
        <v>155</v>
      </c>
      <c r="N3709" s="4">
        <v>10</v>
      </c>
      <c r="O3709" s="31">
        <v>0.375</v>
      </c>
      <c r="P3709" s="35">
        <v>14.51</v>
      </c>
      <c r="Q3709" s="36">
        <f t="shared" si="693"/>
        <v>12</v>
      </c>
      <c r="R3709" s="4">
        <f t="shared" si="694"/>
        <v>0</v>
      </c>
      <c r="S3709" s="31">
        <f t="shared" si="699"/>
        <v>0.25912037037037033</v>
      </c>
      <c r="T3709" s="31">
        <f t="shared" si="700"/>
        <v>0.70750000000000002</v>
      </c>
      <c r="U3709" s="4">
        <f t="shared" si="695"/>
        <v>0</v>
      </c>
      <c r="V3709" s="4" t="str">
        <f t="shared" si="703"/>
        <v/>
      </c>
      <c r="W3709" s="18" t="str">
        <f>IF(V3709="","",VLOOKUP(L3709,日射量と図３!$A$4:$C$368,3,TRUE)*238.85/100)</f>
        <v/>
      </c>
      <c r="X3709" s="4" t="str">
        <f t="shared" si="696"/>
        <v/>
      </c>
      <c r="Y3709" s="4" t="str">
        <f t="shared" si="701"/>
        <v/>
      </c>
      <c r="Z3709" s="4" t="str">
        <f t="shared" si="702"/>
        <v/>
      </c>
      <c r="AA3709" s="4" t="str">
        <f>IF($V3709="","",IF(Y3709&lt;36,0,IF(AND(36&lt;=Y3709,Y3709&lt;71),VLOOKUP($W3709,日射量と図３!$E$6:$F$34,2,TRUE),IF(AND(71&lt;=Y3709,Y3709&lt;107),VLOOKUP($W3709,日射量と図３!$E$6:$G$34,3,TRUE),IF(AND(107&lt;=Y3709,Y3709&lt;143),VLOOKUP($W3709,日射量と図３!$E$6:$H$34,4,TRUE),VLOOKUP($W3709,日射量と図３!$E$6:$I$34,5,TRUE))))))</f>
        <v/>
      </c>
      <c r="AB3709" s="4" t="str">
        <f>IF($V3709="","",IF(Z3709&lt;36,0,IF(AND(36&lt;=Z3709,Z3709&lt;71),VLOOKUP($W3709,日射量と図３!$E$6:$F$34,2,TRUE),IF(AND(71&lt;=Z3709,Z3709&lt;107),VLOOKUP($W3709,日射量と図３!$E$6:$G$34,3,TRUE),IF(AND(107&lt;=Z3709,Z3709&lt;143),VLOOKUP($W3709,日射量と図３!$E$6:$H$34,4,TRUE),VLOOKUP($W3709,日射量と図３!$E$6:$I$34,5,TRUE))))))</f>
        <v/>
      </c>
      <c r="AC3709" s="382" t="str">
        <f t="shared" si="697"/>
        <v/>
      </c>
      <c r="AD3709" s="382" t="str">
        <f t="shared" si="698"/>
        <v/>
      </c>
    </row>
    <row r="3710" spans="11:30" ht="13.5" customHeight="1">
      <c r="K3710" s="4">
        <f t="shared" si="692"/>
        <v>11</v>
      </c>
      <c r="L3710" s="34">
        <v>43406</v>
      </c>
      <c r="M3710" s="4">
        <v>155</v>
      </c>
      <c r="N3710" s="4">
        <v>11</v>
      </c>
      <c r="O3710" s="31">
        <v>0.41666666666666669</v>
      </c>
      <c r="P3710" s="35">
        <v>15.520000000000001</v>
      </c>
      <c r="Q3710" s="36">
        <f t="shared" si="693"/>
        <v>12</v>
      </c>
      <c r="R3710" s="4">
        <f t="shared" si="694"/>
        <v>0</v>
      </c>
      <c r="S3710" s="31">
        <f t="shared" si="699"/>
        <v>0.25912037037037033</v>
      </c>
      <c r="T3710" s="31">
        <f t="shared" si="700"/>
        <v>0.70750000000000002</v>
      </c>
      <c r="U3710" s="4">
        <f t="shared" si="695"/>
        <v>0</v>
      </c>
      <c r="V3710" s="4" t="str">
        <f t="shared" si="703"/>
        <v/>
      </c>
      <c r="W3710" s="18" t="str">
        <f>IF(V3710="","",VLOOKUP(L3710,日射量と図３!$A$4:$C$368,3,TRUE)*238.85/100)</f>
        <v/>
      </c>
      <c r="X3710" s="4" t="str">
        <f t="shared" si="696"/>
        <v/>
      </c>
      <c r="Y3710" s="4" t="str">
        <f t="shared" si="701"/>
        <v/>
      </c>
      <c r="Z3710" s="4" t="str">
        <f t="shared" si="702"/>
        <v/>
      </c>
      <c r="AA3710" s="4" t="str">
        <f>IF($V3710="","",IF(Y3710&lt;36,0,IF(AND(36&lt;=Y3710,Y3710&lt;71),VLOOKUP($W3710,日射量と図３!$E$6:$F$34,2,TRUE),IF(AND(71&lt;=Y3710,Y3710&lt;107),VLOOKUP($W3710,日射量と図３!$E$6:$G$34,3,TRUE),IF(AND(107&lt;=Y3710,Y3710&lt;143),VLOOKUP($W3710,日射量と図３!$E$6:$H$34,4,TRUE),VLOOKUP($W3710,日射量と図３!$E$6:$I$34,5,TRUE))))))</f>
        <v/>
      </c>
      <c r="AB3710" s="4" t="str">
        <f>IF($V3710="","",IF(Z3710&lt;36,0,IF(AND(36&lt;=Z3710,Z3710&lt;71),VLOOKUP($W3710,日射量と図３!$E$6:$F$34,2,TRUE),IF(AND(71&lt;=Z3710,Z3710&lt;107),VLOOKUP($W3710,日射量と図３!$E$6:$G$34,3,TRUE),IF(AND(107&lt;=Z3710,Z3710&lt;143),VLOOKUP($W3710,日射量と図３!$E$6:$H$34,4,TRUE),VLOOKUP($W3710,日射量と図３!$E$6:$I$34,5,TRUE))))))</f>
        <v/>
      </c>
      <c r="AC3710" s="382" t="str">
        <f t="shared" si="697"/>
        <v/>
      </c>
      <c r="AD3710" s="382" t="str">
        <f t="shared" si="698"/>
        <v/>
      </c>
    </row>
    <row r="3711" spans="11:30" ht="13.5" customHeight="1">
      <c r="K3711" s="4">
        <f t="shared" si="692"/>
        <v>11</v>
      </c>
      <c r="L3711" s="34">
        <v>43406</v>
      </c>
      <c r="M3711" s="4">
        <v>155</v>
      </c>
      <c r="N3711" s="4">
        <v>12</v>
      </c>
      <c r="O3711" s="31">
        <v>0.45833333333333331</v>
      </c>
      <c r="P3711" s="35">
        <v>16.910000000000004</v>
      </c>
      <c r="Q3711" s="36">
        <f t="shared" si="693"/>
        <v>12</v>
      </c>
      <c r="R3711" s="4">
        <f t="shared" si="694"/>
        <v>0</v>
      </c>
      <c r="S3711" s="31">
        <f t="shared" si="699"/>
        <v>0.25912037037037033</v>
      </c>
      <c r="T3711" s="31">
        <f t="shared" si="700"/>
        <v>0.70750000000000002</v>
      </c>
      <c r="U3711" s="4">
        <f t="shared" si="695"/>
        <v>0</v>
      </c>
      <c r="V3711" s="4" t="str">
        <f t="shared" si="703"/>
        <v/>
      </c>
      <c r="W3711" s="18" t="str">
        <f>IF(V3711="","",VLOOKUP(L3711,日射量と図３!$A$4:$C$368,3,TRUE)*238.85/100)</f>
        <v/>
      </c>
      <c r="X3711" s="4" t="str">
        <f t="shared" si="696"/>
        <v/>
      </c>
      <c r="Y3711" s="4" t="str">
        <f t="shared" si="701"/>
        <v/>
      </c>
      <c r="Z3711" s="4" t="str">
        <f t="shared" si="702"/>
        <v/>
      </c>
      <c r="AA3711" s="4" t="str">
        <f>IF($V3711="","",IF(Y3711&lt;36,0,IF(AND(36&lt;=Y3711,Y3711&lt;71),VLOOKUP($W3711,日射量と図３!$E$6:$F$34,2,TRUE),IF(AND(71&lt;=Y3711,Y3711&lt;107),VLOOKUP($W3711,日射量と図３!$E$6:$G$34,3,TRUE),IF(AND(107&lt;=Y3711,Y3711&lt;143),VLOOKUP($W3711,日射量と図３!$E$6:$H$34,4,TRUE),VLOOKUP($W3711,日射量と図３!$E$6:$I$34,5,TRUE))))))</f>
        <v/>
      </c>
      <c r="AB3711" s="4" t="str">
        <f>IF($V3711="","",IF(Z3711&lt;36,0,IF(AND(36&lt;=Z3711,Z3711&lt;71),VLOOKUP($W3711,日射量と図３!$E$6:$F$34,2,TRUE),IF(AND(71&lt;=Z3711,Z3711&lt;107),VLOOKUP($W3711,日射量と図３!$E$6:$G$34,3,TRUE),IF(AND(107&lt;=Z3711,Z3711&lt;143),VLOOKUP($W3711,日射量と図３!$E$6:$H$34,4,TRUE),VLOOKUP($W3711,日射量と図３!$E$6:$I$34,5,TRUE))))))</f>
        <v/>
      </c>
      <c r="AC3711" s="382" t="str">
        <f t="shared" si="697"/>
        <v/>
      </c>
      <c r="AD3711" s="382" t="str">
        <f t="shared" si="698"/>
        <v/>
      </c>
    </row>
    <row r="3712" spans="11:30" ht="13.5" customHeight="1">
      <c r="K3712" s="4">
        <f t="shared" si="692"/>
        <v>11</v>
      </c>
      <c r="L3712" s="34">
        <v>43406</v>
      </c>
      <c r="M3712" s="4">
        <v>155</v>
      </c>
      <c r="N3712" s="4">
        <v>13</v>
      </c>
      <c r="O3712" s="31">
        <v>0.5</v>
      </c>
      <c r="P3712" s="35">
        <v>17.82</v>
      </c>
      <c r="Q3712" s="36">
        <f t="shared" si="693"/>
        <v>12</v>
      </c>
      <c r="R3712" s="4">
        <f t="shared" si="694"/>
        <v>0</v>
      </c>
      <c r="S3712" s="31">
        <f t="shared" si="699"/>
        <v>0.25912037037037033</v>
      </c>
      <c r="T3712" s="31">
        <f t="shared" si="700"/>
        <v>0.70750000000000002</v>
      </c>
      <c r="U3712" s="4">
        <f t="shared" si="695"/>
        <v>0</v>
      </c>
      <c r="V3712" s="4" t="str">
        <f t="shared" si="703"/>
        <v/>
      </c>
      <c r="W3712" s="18" t="str">
        <f>IF(V3712="","",VLOOKUP(L3712,日射量と図３!$A$4:$C$368,3,TRUE)*238.85/100)</f>
        <v/>
      </c>
      <c r="X3712" s="4" t="str">
        <f t="shared" si="696"/>
        <v/>
      </c>
      <c r="Y3712" s="4" t="str">
        <f t="shared" si="701"/>
        <v/>
      </c>
      <c r="Z3712" s="4" t="str">
        <f t="shared" si="702"/>
        <v/>
      </c>
      <c r="AA3712" s="4" t="str">
        <f>IF($V3712="","",IF(Y3712&lt;36,0,IF(AND(36&lt;=Y3712,Y3712&lt;71),VLOOKUP($W3712,日射量と図３!$E$6:$F$34,2,TRUE),IF(AND(71&lt;=Y3712,Y3712&lt;107),VLOOKUP($W3712,日射量と図３!$E$6:$G$34,3,TRUE),IF(AND(107&lt;=Y3712,Y3712&lt;143),VLOOKUP($W3712,日射量と図３!$E$6:$H$34,4,TRUE),VLOOKUP($W3712,日射量と図３!$E$6:$I$34,5,TRUE))))))</f>
        <v/>
      </c>
      <c r="AB3712" s="4" t="str">
        <f>IF($V3712="","",IF(Z3712&lt;36,0,IF(AND(36&lt;=Z3712,Z3712&lt;71),VLOOKUP($W3712,日射量と図３!$E$6:$F$34,2,TRUE),IF(AND(71&lt;=Z3712,Z3712&lt;107),VLOOKUP($W3712,日射量と図３!$E$6:$G$34,3,TRUE),IF(AND(107&lt;=Z3712,Z3712&lt;143),VLOOKUP($W3712,日射量と図３!$E$6:$H$34,4,TRUE),VLOOKUP($W3712,日射量と図３!$E$6:$I$34,5,TRUE))))))</f>
        <v/>
      </c>
      <c r="AC3712" s="382" t="str">
        <f t="shared" si="697"/>
        <v/>
      </c>
      <c r="AD3712" s="382" t="str">
        <f t="shared" si="698"/>
        <v/>
      </c>
    </row>
    <row r="3713" spans="11:30" ht="13.5" customHeight="1">
      <c r="K3713" s="4">
        <f t="shared" si="692"/>
        <v>11</v>
      </c>
      <c r="L3713" s="34">
        <v>43406</v>
      </c>
      <c r="M3713" s="4">
        <v>155</v>
      </c>
      <c r="N3713" s="4">
        <v>14</v>
      </c>
      <c r="O3713" s="31">
        <v>0.54166666666666663</v>
      </c>
      <c r="P3713" s="35">
        <v>18.22</v>
      </c>
      <c r="Q3713" s="36">
        <f t="shared" si="693"/>
        <v>12</v>
      </c>
      <c r="R3713" s="4">
        <f t="shared" si="694"/>
        <v>0</v>
      </c>
      <c r="S3713" s="31">
        <f t="shared" si="699"/>
        <v>0.25912037037037033</v>
      </c>
      <c r="T3713" s="31">
        <f t="shared" si="700"/>
        <v>0.70750000000000002</v>
      </c>
      <c r="U3713" s="4">
        <f t="shared" si="695"/>
        <v>0</v>
      </c>
      <c r="V3713" s="4" t="str">
        <f t="shared" si="703"/>
        <v/>
      </c>
      <c r="W3713" s="18" t="str">
        <f>IF(V3713="","",VLOOKUP(L3713,日射量と図３!$A$4:$C$368,3,TRUE)*238.85/100)</f>
        <v/>
      </c>
      <c r="X3713" s="4" t="str">
        <f t="shared" si="696"/>
        <v/>
      </c>
      <c r="Y3713" s="4" t="str">
        <f t="shared" si="701"/>
        <v/>
      </c>
      <c r="Z3713" s="4" t="str">
        <f t="shared" si="702"/>
        <v/>
      </c>
      <c r="AA3713" s="4" t="str">
        <f>IF($V3713="","",IF(Y3713&lt;36,0,IF(AND(36&lt;=Y3713,Y3713&lt;71),VLOOKUP($W3713,日射量と図３!$E$6:$F$34,2,TRUE),IF(AND(71&lt;=Y3713,Y3713&lt;107),VLOOKUP($W3713,日射量と図３!$E$6:$G$34,3,TRUE),IF(AND(107&lt;=Y3713,Y3713&lt;143),VLOOKUP($W3713,日射量と図３!$E$6:$H$34,4,TRUE),VLOOKUP($W3713,日射量と図３!$E$6:$I$34,5,TRUE))))))</f>
        <v/>
      </c>
      <c r="AB3713" s="4" t="str">
        <f>IF($V3713="","",IF(Z3713&lt;36,0,IF(AND(36&lt;=Z3713,Z3713&lt;71),VLOOKUP($W3713,日射量と図３!$E$6:$F$34,2,TRUE),IF(AND(71&lt;=Z3713,Z3713&lt;107),VLOOKUP($W3713,日射量と図３!$E$6:$G$34,3,TRUE),IF(AND(107&lt;=Z3713,Z3713&lt;143),VLOOKUP($W3713,日射量と図３!$E$6:$H$34,4,TRUE),VLOOKUP($W3713,日射量と図３!$E$6:$I$34,5,TRUE))))))</f>
        <v/>
      </c>
      <c r="AC3713" s="382" t="str">
        <f t="shared" si="697"/>
        <v/>
      </c>
      <c r="AD3713" s="382" t="str">
        <f t="shared" si="698"/>
        <v/>
      </c>
    </row>
    <row r="3714" spans="11:30" ht="13.5" customHeight="1">
      <c r="K3714" s="4">
        <f t="shared" si="692"/>
        <v>11</v>
      </c>
      <c r="L3714" s="34">
        <v>43406</v>
      </c>
      <c r="M3714" s="4">
        <v>155</v>
      </c>
      <c r="N3714" s="4">
        <v>15</v>
      </c>
      <c r="O3714" s="31">
        <v>0.58333333333333337</v>
      </c>
      <c r="P3714" s="35">
        <v>18.300000000000004</v>
      </c>
      <c r="Q3714" s="36">
        <f t="shared" si="693"/>
        <v>12</v>
      </c>
      <c r="R3714" s="4">
        <f t="shared" si="694"/>
        <v>0</v>
      </c>
      <c r="S3714" s="31">
        <f t="shared" si="699"/>
        <v>0.25912037037037033</v>
      </c>
      <c r="T3714" s="31">
        <f t="shared" si="700"/>
        <v>0.70750000000000002</v>
      </c>
      <c r="U3714" s="4">
        <f t="shared" si="695"/>
        <v>0</v>
      </c>
      <c r="V3714" s="4" t="str">
        <f t="shared" si="703"/>
        <v/>
      </c>
      <c r="W3714" s="18" t="str">
        <f>IF(V3714="","",VLOOKUP(L3714,日射量と図３!$A$4:$C$368,3,TRUE)*238.85/100)</f>
        <v/>
      </c>
      <c r="X3714" s="4" t="str">
        <f t="shared" si="696"/>
        <v/>
      </c>
      <c r="Y3714" s="4" t="str">
        <f t="shared" si="701"/>
        <v/>
      </c>
      <c r="Z3714" s="4" t="str">
        <f t="shared" si="702"/>
        <v/>
      </c>
      <c r="AA3714" s="4" t="str">
        <f>IF($V3714="","",IF(Y3714&lt;36,0,IF(AND(36&lt;=Y3714,Y3714&lt;71),VLOOKUP($W3714,日射量と図３!$E$6:$F$34,2,TRUE),IF(AND(71&lt;=Y3714,Y3714&lt;107),VLOOKUP($W3714,日射量と図３!$E$6:$G$34,3,TRUE),IF(AND(107&lt;=Y3714,Y3714&lt;143),VLOOKUP($W3714,日射量と図３!$E$6:$H$34,4,TRUE),VLOOKUP($W3714,日射量と図３!$E$6:$I$34,5,TRUE))))))</f>
        <v/>
      </c>
      <c r="AB3714" s="4" t="str">
        <f>IF($V3714="","",IF(Z3714&lt;36,0,IF(AND(36&lt;=Z3714,Z3714&lt;71),VLOOKUP($W3714,日射量と図３!$E$6:$F$34,2,TRUE),IF(AND(71&lt;=Z3714,Z3714&lt;107),VLOOKUP($W3714,日射量と図３!$E$6:$G$34,3,TRUE),IF(AND(107&lt;=Z3714,Z3714&lt;143),VLOOKUP($W3714,日射量と図３!$E$6:$H$34,4,TRUE),VLOOKUP($W3714,日射量と図３!$E$6:$I$34,5,TRUE))))))</f>
        <v/>
      </c>
      <c r="AC3714" s="382" t="str">
        <f t="shared" si="697"/>
        <v/>
      </c>
      <c r="AD3714" s="382" t="str">
        <f t="shared" si="698"/>
        <v/>
      </c>
    </row>
    <row r="3715" spans="11:30" ht="13.5" customHeight="1">
      <c r="K3715" s="4">
        <f t="shared" si="692"/>
        <v>11</v>
      </c>
      <c r="L3715" s="34">
        <v>43406</v>
      </c>
      <c r="M3715" s="4">
        <v>155</v>
      </c>
      <c r="N3715" s="4">
        <v>16</v>
      </c>
      <c r="O3715" s="31">
        <v>0.625</v>
      </c>
      <c r="P3715" s="35">
        <v>18.049999999999997</v>
      </c>
      <c r="Q3715" s="36">
        <f t="shared" si="693"/>
        <v>16</v>
      </c>
      <c r="R3715" s="4">
        <f t="shared" si="694"/>
        <v>0</v>
      </c>
      <c r="S3715" s="31">
        <f t="shared" si="699"/>
        <v>0.25912037037037033</v>
      </c>
      <c r="T3715" s="31">
        <f t="shared" si="700"/>
        <v>0.70750000000000002</v>
      </c>
      <c r="U3715" s="4">
        <f t="shared" si="695"/>
        <v>0</v>
      </c>
      <c r="V3715" s="4" t="str">
        <f t="shared" si="703"/>
        <v/>
      </c>
      <c r="W3715" s="18" t="str">
        <f>IF(V3715="","",VLOOKUP(L3715,日射量と図３!$A$4:$C$368,3,TRUE)*238.85/100)</f>
        <v/>
      </c>
      <c r="X3715" s="4" t="str">
        <f t="shared" si="696"/>
        <v/>
      </c>
      <c r="Y3715" s="4" t="str">
        <f t="shared" si="701"/>
        <v/>
      </c>
      <c r="Z3715" s="4" t="str">
        <f t="shared" si="702"/>
        <v/>
      </c>
      <c r="AA3715" s="4" t="str">
        <f>IF($V3715="","",IF(Y3715&lt;36,0,IF(AND(36&lt;=Y3715,Y3715&lt;71),VLOOKUP($W3715,日射量と図３!$E$6:$F$34,2,TRUE),IF(AND(71&lt;=Y3715,Y3715&lt;107),VLOOKUP($W3715,日射量と図３!$E$6:$G$34,3,TRUE),IF(AND(107&lt;=Y3715,Y3715&lt;143),VLOOKUP($W3715,日射量と図３!$E$6:$H$34,4,TRUE),VLOOKUP($W3715,日射量と図３!$E$6:$I$34,5,TRUE))))))</f>
        <v/>
      </c>
      <c r="AB3715" s="4" t="str">
        <f>IF($V3715="","",IF(Z3715&lt;36,0,IF(AND(36&lt;=Z3715,Z3715&lt;71),VLOOKUP($W3715,日射量と図３!$E$6:$F$34,2,TRUE),IF(AND(71&lt;=Z3715,Z3715&lt;107),VLOOKUP($W3715,日射量と図３!$E$6:$G$34,3,TRUE),IF(AND(107&lt;=Z3715,Z3715&lt;143),VLOOKUP($W3715,日射量と図３!$E$6:$H$34,4,TRUE),VLOOKUP($W3715,日射量と図３!$E$6:$I$34,5,TRUE))))))</f>
        <v/>
      </c>
      <c r="AC3715" s="382" t="str">
        <f t="shared" si="697"/>
        <v/>
      </c>
      <c r="AD3715" s="382" t="str">
        <f t="shared" si="698"/>
        <v/>
      </c>
    </row>
    <row r="3716" spans="11:30" ht="13.5" customHeight="1">
      <c r="K3716" s="4">
        <f t="shared" si="692"/>
        <v>11</v>
      </c>
      <c r="L3716" s="34">
        <v>43406</v>
      </c>
      <c r="M3716" s="4">
        <v>155</v>
      </c>
      <c r="N3716" s="4">
        <v>17</v>
      </c>
      <c r="O3716" s="31">
        <v>0.66666666666666663</v>
      </c>
      <c r="P3716" s="35">
        <v>17.13</v>
      </c>
      <c r="Q3716" s="36">
        <f t="shared" si="693"/>
        <v>16</v>
      </c>
      <c r="R3716" s="4">
        <f t="shared" si="694"/>
        <v>0</v>
      </c>
      <c r="S3716" s="31">
        <f t="shared" si="699"/>
        <v>0.25912037037037033</v>
      </c>
      <c r="T3716" s="31">
        <f t="shared" si="700"/>
        <v>0.70750000000000002</v>
      </c>
      <c r="U3716" s="4">
        <f t="shared" si="695"/>
        <v>0</v>
      </c>
      <c r="V3716" s="4" t="str">
        <f t="shared" si="703"/>
        <v/>
      </c>
      <c r="W3716" s="18" t="str">
        <f>IF(V3716="","",VLOOKUP(L3716,日射量と図３!$A$4:$C$368,3,TRUE)*238.85/100)</f>
        <v/>
      </c>
      <c r="X3716" s="4" t="str">
        <f t="shared" si="696"/>
        <v/>
      </c>
      <c r="Y3716" s="4" t="str">
        <f t="shared" si="701"/>
        <v/>
      </c>
      <c r="Z3716" s="4" t="str">
        <f t="shared" si="702"/>
        <v/>
      </c>
      <c r="AA3716" s="4" t="str">
        <f>IF($V3716="","",IF(Y3716&lt;36,0,IF(AND(36&lt;=Y3716,Y3716&lt;71),VLOOKUP($W3716,日射量と図３!$E$6:$F$34,2,TRUE),IF(AND(71&lt;=Y3716,Y3716&lt;107),VLOOKUP($W3716,日射量と図３!$E$6:$G$34,3,TRUE),IF(AND(107&lt;=Y3716,Y3716&lt;143),VLOOKUP($W3716,日射量と図３!$E$6:$H$34,4,TRUE),VLOOKUP($W3716,日射量と図３!$E$6:$I$34,5,TRUE))))))</f>
        <v/>
      </c>
      <c r="AB3716" s="4" t="str">
        <f>IF($V3716="","",IF(Z3716&lt;36,0,IF(AND(36&lt;=Z3716,Z3716&lt;71),VLOOKUP($W3716,日射量と図３!$E$6:$F$34,2,TRUE),IF(AND(71&lt;=Z3716,Z3716&lt;107),VLOOKUP($W3716,日射量と図３!$E$6:$G$34,3,TRUE),IF(AND(107&lt;=Z3716,Z3716&lt;143),VLOOKUP($W3716,日射量と図３!$E$6:$H$34,4,TRUE),VLOOKUP($W3716,日射量と図３!$E$6:$I$34,5,TRUE))))))</f>
        <v/>
      </c>
      <c r="AC3716" s="382" t="str">
        <f t="shared" si="697"/>
        <v/>
      </c>
      <c r="AD3716" s="382" t="str">
        <f t="shared" si="698"/>
        <v/>
      </c>
    </row>
    <row r="3717" spans="11:30" ht="13.5" customHeight="1">
      <c r="K3717" s="4">
        <f t="shared" ref="K3717:K3780" si="704">MONTH(L3717)</f>
        <v>11</v>
      </c>
      <c r="L3717" s="34">
        <v>43406</v>
      </c>
      <c r="M3717" s="4">
        <v>155</v>
      </c>
      <c r="N3717" s="4">
        <v>18</v>
      </c>
      <c r="O3717" s="31">
        <v>0.70833333333333337</v>
      </c>
      <c r="P3717" s="35">
        <v>16.32</v>
      </c>
      <c r="Q3717" s="36">
        <f t="shared" ref="Q3717:Q3780" si="705">IF(O3717&lt;$B$15,$D$14,IF(O3717&lt;$B$16,$D$15,IF(O3717&lt;$B$17,$D$16,IF(O3717&lt;$B$18,$D$17,IF(O3717&lt;$B$19,$D$18,$D$19)))))</f>
        <v>16</v>
      </c>
      <c r="R3717" s="4">
        <f t="shared" ref="R3717:R3780" si="706">IF(Q3717-P3717&gt;0,Q3717-P3717,0)</f>
        <v>0</v>
      </c>
      <c r="S3717" s="31">
        <f t="shared" si="699"/>
        <v>0.25912037037037033</v>
      </c>
      <c r="T3717" s="31">
        <f t="shared" si="700"/>
        <v>0.70750000000000002</v>
      </c>
      <c r="U3717" s="4">
        <f t="shared" ref="U3717:U3780" si="707">IF(AND(S3717&lt;O3717,O3717&lt;T3717),R3717,0)</f>
        <v>0</v>
      </c>
      <c r="V3717" s="4" t="str">
        <f t="shared" si="703"/>
        <v/>
      </c>
      <c r="W3717" s="18" t="str">
        <f>IF(V3717="","",VLOOKUP(L3717,日射量と図３!$A$4:$C$368,3,TRUE)*238.85/100)</f>
        <v/>
      </c>
      <c r="X3717" s="4" t="str">
        <f t="shared" ref="X3717:X3780" si="708">IF(V3717="","",VLOOKUP(K3717,$AF$38:$AJ$49,5,TRUE))</f>
        <v/>
      </c>
      <c r="Y3717" s="4" t="str">
        <f t="shared" si="701"/>
        <v/>
      </c>
      <c r="Z3717" s="4" t="str">
        <f t="shared" si="702"/>
        <v/>
      </c>
      <c r="AA3717" s="4" t="str">
        <f>IF($V3717="","",IF(Y3717&lt;36,0,IF(AND(36&lt;=Y3717,Y3717&lt;71),VLOOKUP($W3717,日射量と図３!$E$6:$F$34,2,TRUE),IF(AND(71&lt;=Y3717,Y3717&lt;107),VLOOKUP($W3717,日射量と図３!$E$6:$G$34,3,TRUE),IF(AND(107&lt;=Y3717,Y3717&lt;143),VLOOKUP($W3717,日射量と図３!$E$6:$H$34,4,TRUE),VLOOKUP($W3717,日射量と図３!$E$6:$I$34,5,TRUE))))))</f>
        <v/>
      </c>
      <c r="AB3717" s="4" t="str">
        <f>IF($V3717="","",IF(Z3717&lt;36,0,IF(AND(36&lt;=Z3717,Z3717&lt;71),VLOOKUP($W3717,日射量と図３!$E$6:$F$34,2,TRUE),IF(AND(71&lt;=Z3717,Z3717&lt;107),VLOOKUP($W3717,日射量と図３!$E$6:$G$34,3,TRUE),IF(AND(107&lt;=Z3717,Z3717&lt;143),VLOOKUP($W3717,日射量と図３!$E$6:$H$34,4,TRUE),VLOOKUP($W3717,日射量と図３!$E$6:$I$34,5,TRUE))))))</f>
        <v/>
      </c>
      <c r="AC3717" s="382" t="str">
        <f t="shared" si="697"/>
        <v/>
      </c>
      <c r="AD3717" s="382" t="str">
        <f t="shared" si="698"/>
        <v/>
      </c>
    </row>
    <row r="3718" spans="11:30" ht="13.5" customHeight="1">
      <c r="K3718" s="4">
        <f t="shared" si="704"/>
        <v>11</v>
      </c>
      <c r="L3718" s="34">
        <v>43406</v>
      </c>
      <c r="M3718" s="4">
        <v>155</v>
      </c>
      <c r="N3718" s="4">
        <v>19</v>
      </c>
      <c r="O3718" s="31">
        <v>0.75</v>
      </c>
      <c r="P3718" s="35">
        <v>15.579999999999998</v>
      </c>
      <c r="Q3718" s="36">
        <f t="shared" si="705"/>
        <v>16</v>
      </c>
      <c r="R3718" s="4">
        <f t="shared" si="706"/>
        <v>0.42000000000000171</v>
      </c>
      <c r="S3718" s="31">
        <f t="shared" si="699"/>
        <v>0.25912037037037033</v>
      </c>
      <c r="T3718" s="31">
        <f t="shared" si="700"/>
        <v>0.70750000000000002</v>
      </c>
      <c r="U3718" s="4">
        <f t="shared" si="707"/>
        <v>0</v>
      </c>
      <c r="V3718" s="4" t="str">
        <f t="shared" si="703"/>
        <v/>
      </c>
      <c r="W3718" s="18" t="str">
        <f>IF(V3718="","",VLOOKUP(L3718,日射量と図３!$A$4:$C$368,3,TRUE)*238.85/100)</f>
        <v/>
      </c>
      <c r="X3718" s="4" t="str">
        <f t="shared" si="708"/>
        <v/>
      </c>
      <c r="Y3718" s="4" t="str">
        <f t="shared" si="701"/>
        <v/>
      </c>
      <c r="Z3718" s="4" t="str">
        <f t="shared" si="702"/>
        <v/>
      </c>
      <c r="AA3718" s="4" t="str">
        <f>IF($V3718="","",IF(Y3718&lt;36,0,IF(AND(36&lt;=Y3718,Y3718&lt;71),VLOOKUP($W3718,日射量と図３!$E$6:$F$34,2,TRUE),IF(AND(71&lt;=Y3718,Y3718&lt;107),VLOOKUP($W3718,日射量と図３!$E$6:$G$34,3,TRUE),IF(AND(107&lt;=Y3718,Y3718&lt;143),VLOOKUP($W3718,日射量と図３!$E$6:$H$34,4,TRUE),VLOOKUP($W3718,日射量と図３!$E$6:$I$34,5,TRUE))))))</f>
        <v/>
      </c>
      <c r="AB3718" s="4" t="str">
        <f>IF($V3718="","",IF(Z3718&lt;36,0,IF(AND(36&lt;=Z3718,Z3718&lt;71),VLOOKUP($W3718,日射量と図３!$E$6:$F$34,2,TRUE),IF(AND(71&lt;=Z3718,Z3718&lt;107),VLOOKUP($W3718,日射量と図３!$E$6:$G$34,3,TRUE),IF(AND(107&lt;=Z3718,Z3718&lt;143),VLOOKUP($W3718,日射量と図３!$E$6:$H$34,4,TRUE),VLOOKUP($W3718,日射量と図３!$E$6:$I$34,5,TRUE))))))</f>
        <v/>
      </c>
      <c r="AC3718" s="382" t="str">
        <f t="shared" si="697"/>
        <v/>
      </c>
      <c r="AD3718" s="382" t="str">
        <f t="shared" si="698"/>
        <v/>
      </c>
    </row>
    <row r="3719" spans="11:30" ht="13.5" customHeight="1">
      <c r="K3719" s="4">
        <f t="shared" si="704"/>
        <v>11</v>
      </c>
      <c r="L3719" s="34">
        <v>43406</v>
      </c>
      <c r="M3719" s="4">
        <v>155</v>
      </c>
      <c r="N3719" s="4">
        <v>20</v>
      </c>
      <c r="O3719" s="31">
        <v>0.79166666666666663</v>
      </c>
      <c r="P3719" s="35">
        <v>14.95</v>
      </c>
      <c r="Q3719" s="36">
        <f t="shared" si="705"/>
        <v>16</v>
      </c>
      <c r="R3719" s="4">
        <f t="shared" si="706"/>
        <v>1.0500000000000007</v>
      </c>
      <c r="S3719" s="31">
        <f t="shared" si="699"/>
        <v>0.25912037037037033</v>
      </c>
      <c r="T3719" s="31">
        <f t="shared" si="700"/>
        <v>0.70750000000000002</v>
      </c>
      <c r="U3719" s="4">
        <f t="shared" si="707"/>
        <v>0</v>
      </c>
      <c r="V3719" s="4" t="str">
        <f t="shared" si="703"/>
        <v/>
      </c>
      <c r="W3719" s="18" t="str">
        <f>IF(V3719="","",VLOOKUP(L3719,日射量と図３!$A$4:$C$368,3,TRUE)*238.85/100)</f>
        <v/>
      </c>
      <c r="X3719" s="4" t="str">
        <f t="shared" si="708"/>
        <v/>
      </c>
      <c r="Y3719" s="4" t="str">
        <f t="shared" si="701"/>
        <v/>
      </c>
      <c r="Z3719" s="4" t="str">
        <f t="shared" si="702"/>
        <v/>
      </c>
      <c r="AA3719" s="4" t="str">
        <f>IF($V3719="","",IF(Y3719&lt;36,0,IF(AND(36&lt;=Y3719,Y3719&lt;71),VLOOKUP($W3719,日射量と図３!$E$6:$F$34,2,TRUE),IF(AND(71&lt;=Y3719,Y3719&lt;107),VLOOKUP($W3719,日射量と図３!$E$6:$G$34,3,TRUE),IF(AND(107&lt;=Y3719,Y3719&lt;143),VLOOKUP($W3719,日射量と図３!$E$6:$H$34,4,TRUE),VLOOKUP($W3719,日射量と図３!$E$6:$I$34,5,TRUE))))))</f>
        <v/>
      </c>
      <c r="AB3719" s="4" t="str">
        <f>IF($V3719="","",IF(Z3719&lt;36,0,IF(AND(36&lt;=Z3719,Z3719&lt;71),VLOOKUP($W3719,日射量と図３!$E$6:$F$34,2,TRUE),IF(AND(71&lt;=Z3719,Z3719&lt;107),VLOOKUP($W3719,日射量と図３!$E$6:$G$34,3,TRUE),IF(AND(107&lt;=Z3719,Z3719&lt;143),VLOOKUP($W3719,日射量と図３!$E$6:$H$34,4,TRUE),VLOOKUP($W3719,日射量と図３!$E$6:$I$34,5,TRUE))))))</f>
        <v/>
      </c>
      <c r="AC3719" s="382" t="str">
        <f t="shared" si="697"/>
        <v/>
      </c>
      <c r="AD3719" s="382" t="str">
        <f t="shared" si="698"/>
        <v/>
      </c>
    </row>
    <row r="3720" spans="11:30" ht="13.5" customHeight="1">
      <c r="K3720" s="4">
        <f t="shared" si="704"/>
        <v>11</v>
      </c>
      <c r="L3720" s="34">
        <v>43406</v>
      </c>
      <c r="M3720" s="4">
        <v>155</v>
      </c>
      <c r="N3720" s="4">
        <v>21</v>
      </c>
      <c r="O3720" s="31">
        <v>0.83333333333333337</v>
      </c>
      <c r="P3720" s="35">
        <v>14.350000000000003</v>
      </c>
      <c r="Q3720" s="36">
        <f t="shared" si="705"/>
        <v>16</v>
      </c>
      <c r="R3720" s="4">
        <f t="shared" si="706"/>
        <v>1.6499999999999968</v>
      </c>
      <c r="S3720" s="31">
        <f t="shared" si="699"/>
        <v>0.25912037037037033</v>
      </c>
      <c r="T3720" s="31">
        <f t="shared" si="700"/>
        <v>0.70750000000000002</v>
      </c>
      <c r="U3720" s="4">
        <f t="shared" si="707"/>
        <v>0</v>
      </c>
      <c r="V3720" s="4" t="str">
        <f t="shared" si="703"/>
        <v/>
      </c>
      <c r="W3720" s="18" t="str">
        <f>IF(V3720="","",VLOOKUP(L3720,日射量と図３!$A$4:$C$368,3,TRUE)*238.85/100)</f>
        <v/>
      </c>
      <c r="X3720" s="4" t="str">
        <f t="shared" si="708"/>
        <v/>
      </c>
      <c r="Y3720" s="4" t="str">
        <f t="shared" si="701"/>
        <v/>
      </c>
      <c r="Z3720" s="4" t="str">
        <f t="shared" si="702"/>
        <v/>
      </c>
      <c r="AA3720" s="4" t="str">
        <f>IF($V3720="","",IF(Y3720&lt;36,0,IF(AND(36&lt;=Y3720,Y3720&lt;71),VLOOKUP($W3720,日射量と図３!$E$6:$F$34,2,TRUE),IF(AND(71&lt;=Y3720,Y3720&lt;107),VLOOKUP($W3720,日射量と図３!$E$6:$G$34,3,TRUE),IF(AND(107&lt;=Y3720,Y3720&lt;143),VLOOKUP($W3720,日射量と図３!$E$6:$H$34,4,TRUE),VLOOKUP($W3720,日射量と図３!$E$6:$I$34,5,TRUE))))))</f>
        <v/>
      </c>
      <c r="AB3720" s="4" t="str">
        <f>IF($V3720="","",IF(Z3720&lt;36,0,IF(AND(36&lt;=Z3720,Z3720&lt;71),VLOOKUP($W3720,日射量と図３!$E$6:$F$34,2,TRUE),IF(AND(71&lt;=Z3720,Z3720&lt;107),VLOOKUP($W3720,日射量と図３!$E$6:$G$34,3,TRUE),IF(AND(107&lt;=Z3720,Z3720&lt;143),VLOOKUP($W3720,日射量と図３!$E$6:$H$34,4,TRUE),VLOOKUP($W3720,日射量と図３!$E$6:$I$34,5,TRUE))))))</f>
        <v/>
      </c>
      <c r="AC3720" s="382" t="str">
        <f t="shared" si="697"/>
        <v/>
      </c>
      <c r="AD3720" s="382" t="str">
        <f t="shared" si="698"/>
        <v/>
      </c>
    </row>
    <row r="3721" spans="11:30" ht="13.5" customHeight="1">
      <c r="K3721" s="4">
        <f t="shared" si="704"/>
        <v>11</v>
      </c>
      <c r="L3721" s="34">
        <v>43406</v>
      </c>
      <c r="M3721" s="4">
        <v>155</v>
      </c>
      <c r="N3721" s="4">
        <v>22</v>
      </c>
      <c r="O3721" s="31">
        <v>0.875</v>
      </c>
      <c r="P3721" s="35">
        <v>14.039999999999997</v>
      </c>
      <c r="Q3721" s="36">
        <f t="shared" si="705"/>
        <v>16</v>
      </c>
      <c r="R3721" s="4">
        <f t="shared" si="706"/>
        <v>1.9600000000000026</v>
      </c>
      <c r="S3721" s="31">
        <f t="shared" si="699"/>
        <v>0.25912037037037033</v>
      </c>
      <c r="T3721" s="31">
        <f t="shared" si="700"/>
        <v>0.70750000000000002</v>
      </c>
      <c r="U3721" s="4">
        <f t="shared" si="707"/>
        <v>0</v>
      </c>
      <c r="V3721" s="4" t="str">
        <f t="shared" si="703"/>
        <v/>
      </c>
      <c r="W3721" s="18" t="str">
        <f>IF(V3721="","",VLOOKUP(L3721,日射量と図３!$A$4:$C$368,3,TRUE)*238.85/100)</f>
        <v/>
      </c>
      <c r="X3721" s="4" t="str">
        <f t="shared" si="708"/>
        <v/>
      </c>
      <c r="Y3721" s="4" t="str">
        <f t="shared" si="701"/>
        <v/>
      </c>
      <c r="Z3721" s="4" t="str">
        <f t="shared" si="702"/>
        <v/>
      </c>
      <c r="AA3721" s="4" t="str">
        <f>IF($V3721="","",IF(Y3721&lt;36,0,IF(AND(36&lt;=Y3721,Y3721&lt;71),VLOOKUP($W3721,日射量と図３!$E$6:$F$34,2,TRUE),IF(AND(71&lt;=Y3721,Y3721&lt;107),VLOOKUP($W3721,日射量と図３!$E$6:$G$34,3,TRUE),IF(AND(107&lt;=Y3721,Y3721&lt;143),VLOOKUP($W3721,日射量と図３!$E$6:$H$34,4,TRUE),VLOOKUP($W3721,日射量と図３!$E$6:$I$34,5,TRUE))))))</f>
        <v/>
      </c>
      <c r="AB3721" s="4" t="str">
        <f>IF($V3721="","",IF(Z3721&lt;36,0,IF(AND(36&lt;=Z3721,Z3721&lt;71),VLOOKUP($W3721,日射量と図３!$E$6:$F$34,2,TRUE),IF(AND(71&lt;=Z3721,Z3721&lt;107),VLOOKUP($W3721,日射量と図３!$E$6:$G$34,3,TRUE),IF(AND(107&lt;=Z3721,Z3721&lt;143),VLOOKUP($W3721,日射量と図３!$E$6:$H$34,4,TRUE),VLOOKUP($W3721,日射量と図３!$E$6:$I$34,5,TRUE))))))</f>
        <v/>
      </c>
      <c r="AC3721" s="382" t="str">
        <f t="shared" si="697"/>
        <v/>
      </c>
      <c r="AD3721" s="382" t="str">
        <f t="shared" si="698"/>
        <v/>
      </c>
    </row>
    <row r="3722" spans="11:30" ht="13.5" customHeight="1">
      <c r="K3722" s="4">
        <f t="shared" si="704"/>
        <v>11</v>
      </c>
      <c r="L3722" s="34">
        <v>43406</v>
      </c>
      <c r="M3722" s="4">
        <v>155</v>
      </c>
      <c r="N3722" s="4">
        <v>23</v>
      </c>
      <c r="O3722" s="31">
        <v>0.91666666666666663</v>
      </c>
      <c r="P3722" s="35">
        <v>13.860000000000003</v>
      </c>
      <c r="Q3722" s="36">
        <f t="shared" si="705"/>
        <v>13</v>
      </c>
      <c r="R3722" s="4">
        <f t="shared" si="706"/>
        <v>0</v>
      </c>
      <c r="S3722" s="31">
        <f t="shared" si="699"/>
        <v>0.25912037037037033</v>
      </c>
      <c r="T3722" s="31">
        <f t="shared" si="700"/>
        <v>0.70750000000000002</v>
      </c>
      <c r="U3722" s="4">
        <f t="shared" si="707"/>
        <v>0</v>
      </c>
      <c r="V3722" s="4" t="str">
        <f t="shared" si="703"/>
        <v/>
      </c>
      <c r="W3722" s="18" t="str">
        <f>IF(V3722="","",VLOOKUP(L3722,日射量と図３!$A$4:$C$368,3,TRUE)*238.85/100)</f>
        <v/>
      </c>
      <c r="X3722" s="4" t="str">
        <f t="shared" si="708"/>
        <v/>
      </c>
      <c r="Y3722" s="4" t="str">
        <f t="shared" si="701"/>
        <v/>
      </c>
      <c r="Z3722" s="4" t="str">
        <f t="shared" si="702"/>
        <v/>
      </c>
      <c r="AA3722" s="4" t="str">
        <f>IF($V3722="","",IF(Y3722&lt;36,0,IF(AND(36&lt;=Y3722,Y3722&lt;71),VLOOKUP($W3722,日射量と図３!$E$6:$F$34,2,TRUE),IF(AND(71&lt;=Y3722,Y3722&lt;107),VLOOKUP($W3722,日射量と図３!$E$6:$G$34,3,TRUE),IF(AND(107&lt;=Y3722,Y3722&lt;143),VLOOKUP($W3722,日射量と図３!$E$6:$H$34,4,TRUE),VLOOKUP($W3722,日射量と図３!$E$6:$I$34,5,TRUE))))))</f>
        <v/>
      </c>
      <c r="AB3722" s="4" t="str">
        <f>IF($V3722="","",IF(Z3722&lt;36,0,IF(AND(36&lt;=Z3722,Z3722&lt;71),VLOOKUP($W3722,日射量と図３!$E$6:$F$34,2,TRUE),IF(AND(71&lt;=Z3722,Z3722&lt;107),VLOOKUP($W3722,日射量と図３!$E$6:$G$34,3,TRUE),IF(AND(107&lt;=Z3722,Z3722&lt;143),VLOOKUP($W3722,日射量と図３!$E$6:$H$34,4,TRUE),VLOOKUP($W3722,日射量と図３!$E$6:$I$34,5,TRUE))))))</f>
        <v/>
      </c>
      <c r="AC3722" s="382" t="str">
        <f t="shared" si="697"/>
        <v/>
      </c>
      <c r="AD3722" s="382" t="str">
        <f t="shared" si="698"/>
        <v/>
      </c>
    </row>
    <row r="3723" spans="11:30" ht="13.5" customHeight="1">
      <c r="K3723" s="4">
        <f t="shared" si="704"/>
        <v>11</v>
      </c>
      <c r="L3723" s="34">
        <v>43406</v>
      </c>
      <c r="M3723" s="4">
        <v>155</v>
      </c>
      <c r="N3723" s="4">
        <v>24</v>
      </c>
      <c r="O3723" s="31">
        <v>0.95833333333333337</v>
      </c>
      <c r="P3723" s="35">
        <v>13.370000000000001</v>
      </c>
      <c r="Q3723" s="36">
        <f t="shared" si="705"/>
        <v>13</v>
      </c>
      <c r="R3723" s="4">
        <f t="shared" si="706"/>
        <v>0</v>
      </c>
      <c r="S3723" s="31">
        <f t="shared" si="699"/>
        <v>0.25912037037037033</v>
      </c>
      <c r="T3723" s="31">
        <f t="shared" si="700"/>
        <v>0.70750000000000002</v>
      </c>
      <c r="U3723" s="4">
        <f t="shared" si="707"/>
        <v>0</v>
      </c>
      <c r="V3723" s="4" t="str">
        <f t="shared" si="703"/>
        <v/>
      </c>
      <c r="W3723" s="18" t="str">
        <f>IF(V3723="","",VLOOKUP(L3723,日射量と図３!$A$4:$C$368,3,TRUE)*238.85/100)</f>
        <v/>
      </c>
      <c r="X3723" s="4" t="str">
        <f t="shared" si="708"/>
        <v/>
      </c>
      <c r="Y3723" s="4" t="str">
        <f t="shared" si="701"/>
        <v/>
      </c>
      <c r="Z3723" s="4" t="str">
        <f t="shared" si="702"/>
        <v/>
      </c>
      <c r="AA3723" s="4" t="str">
        <f>IF($V3723="","",IF(Y3723&lt;36,0,IF(AND(36&lt;=Y3723,Y3723&lt;71),VLOOKUP($W3723,日射量と図３!$E$6:$F$34,2,TRUE),IF(AND(71&lt;=Y3723,Y3723&lt;107),VLOOKUP($W3723,日射量と図３!$E$6:$G$34,3,TRUE),IF(AND(107&lt;=Y3723,Y3723&lt;143),VLOOKUP($W3723,日射量と図３!$E$6:$H$34,4,TRUE),VLOOKUP($W3723,日射量と図３!$E$6:$I$34,5,TRUE))))))</f>
        <v/>
      </c>
      <c r="AB3723" s="4" t="str">
        <f>IF($V3723="","",IF(Z3723&lt;36,0,IF(AND(36&lt;=Z3723,Z3723&lt;71),VLOOKUP($W3723,日射量と図３!$E$6:$F$34,2,TRUE),IF(AND(71&lt;=Z3723,Z3723&lt;107),VLOOKUP($W3723,日射量と図３!$E$6:$G$34,3,TRUE),IF(AND(107&lt;=Z3723,Z3723&lt;143),VLOOKUP($W3723,日射量と図３!$E$6:$H$34,4,TRUE),VLOOKUP($W3723,日射量と図３!$E$6:$I$34,5,TRUE))))))</f>
        <v/>
      </c>
      <c r="AC3723" s="382" t="str">
        <f t="shared" si="697"/>
        <v/>
      </c>
      <c r="AD3723" s="382" t="str">
        <f t="shared" si="698"/>
        <v/>
      </c>
    </row>
    <row r="3724" spans="11:30" ht="13.5" customHeight="1">
      <c r="K3724" s="4">
        <f t="shared" si="704"/>
        <v>11</v>
      </c>
      <c r="L3724" s="34">
        <v>43407</v>
      </c>
      <c r="M3724" s="4">
        <v>156</v>
      </c>
      <c r="N3724" s="4">
        <v>1</v>
      </c>
      <c r="O3724" s="31">
        <v>0</v>
      </c>
      <c r="P3724" s="35">
        <v>13.11</v>
      </c>
      <c r="Q3724" s="36">
        <f t="shared" si="705"/>
        <v>13</v>
      </c>
      <c r="R3724" s="4">
        <f t="shared" si="706"/>
        <v>0</v>
      </c>
      <c r="S3724" s="31">
        <f t="shared" si="699"/>
        <v>0.25912037037037033</v>
      </c>
      <c r="T3724" s="31">
        <f t="shared" si="700"/>
        <v>0.70750000000000002</v>
      </c>
      <c r="U3724" s="4">
        <f t="shared" si="707"/>
        <v>0</v>
      </c>
      <c r="V3724" s="4">
        <f t="shared" si="703"/>
        <v>0.26999999999999957</v>
      </c>
      <c r="W3724" s="18">
        <f>IF(V3724="","",VLOOKUP(L3724,日射量と図３!$A$4:$C$368,3,TRUE)*238.85/100)</f>
        <v>31.050499999999996</v>
      </c>
      <c r="X3724" s="4">
        <f t="shared" si="708"/>
        <v>11</v>
      </c>
      <c r="Y3724" s="4">
        <f t="shared" si="701"/>
        <v>0.15345449999999972</v>
      </c>
      <c r="Z3724" s="4">
        <f t="shared" si="702"/>
        <v>0.1729850727272724</v>
      </c>
      <c r="AA3724" s="4">
        <f>IF($V3724="","",IF(Y3724&lt;36,0,IF(AND(36&lt;=Y3724,Y3724&lt;71),VLOOKUP($W3724,日射量と図３!$E$6:$F$34,2,TRUE),IF(AND(71&lt;=Y3724,Y3724&lt;107),VLOOKUP($W3724,日射量と図３!$E$6:$G$34,3,TRUE),IF(AND(107&lt;=Y3724,Y3724&lt;143),VLOOKUP($W3724,日射量と図３!$E$6:$H$34,4,TRUE),VLOOKUP($W3724,日射量と図３!$E$6:$I$34,5,TRUE))))))</f>
        <v>0</v>
      </c>
      <c r="AB3724" s="4">
        <f>IF($V3724="","",IF(Z3724&lt;36,0,IF(AND(36&lt;=Z3724,Z3724&lt;71),VLOOKUP($W3724,日射量と図３!$E$6:$F$34,2,TRUE),IF(AND(71&lt;=Z3724,Z3724&lt;107),VLOOKUP($W3724,日射量と図３!$E$6:$G$34,3,TRUE),IF(AND(107&lt;=Z3724,Z3724&lt;143),VLOOKUP($W3724,日射量と図３!$E$6:$H$34,4,TRUE),VLOOKUP($W3724,日射量と図３!$E$6:$I$34,5,TRUE))))))</f>
        <v>0</v>
      </c>
      <c r="AC3724" s="382">
        <f t="shared" si="697"/>
        <v>0</v>
      </c>
      <c r="AD3724" s="382">
        <f t="shared" si="698"/>
        <v>0</v>
      </c>
    </row>
    <row r="3725" spans="11:30" ht="13.5" customHeight="1">
      <c r="K3725" s="4">
        <f t="shared" si="704"/>
        <v>11</v>
      </c>
      <c r="L3725" s="34">
        <v>43407</v>
      </c>
      <c r="M3725" s="4">
        <v>156</v>
      </c>
      <c r="N3725" s="4">
        <v>2</v>
      </c>
      <c r="O3725" s="31">
        <v>4.1666666666666664E-2</v>
      </c>
      <c r="P3725" s="35">
        <v>12.910000000000002</v>
      </c>
      <c r="Q3725" s="36">
        <f t="shared" si="705"/>
        <v>13</v>
      </c>
      <c r="R3725" s="4">
        <f t="shared" si="706"/>
        <v>8.9999999999998082E-2</v>
      </c>
      <c r="S3725" s="31">
        <f t="shared" si="699"/>
        <v>0.25912037037037033</v>
      </c>
      <c r="T3725" s="31">
        <f t="shared" si="700"/>
        <v>0.70750000000000002</v>
      </c>
      <c r="U3725" s="4">
        <f t="shared" si="707"/>
        <v>0</v>
      </c>
      <c r="V3725" s="4" t="str">
        <f t="shared" si="703"/>
        <v/>
      </c>
      <c r="W3725" s="18" t="str">
        <f>IF(V3725="","",VLOOKUP(L3725,日射量と図３!$A$4:$C$368,3,TRUE)*238.85/100)</f>
        <v/>
      </c>
      <c r="X3725" s="4" t="str">
        <f t="shared" si="708"/>
        <v/>
      </c>
      <c r="Y3725" s="4" t="str">
        <f t="shared" si="701"/>
        <v/>
      </c>
      <c r="Z3725" s="4" t="str">
        <f t="shared" si="702"/>
        <v/>
      </c>
      <c r="AA3725" s="4" t="str">
        <f>IF($V3725="","",IF(Y3725&lt;36,0,IF(AND(36&lt;=Y3725,Y3725&lt;71),VLOOKUP($W3725,日射量と図３!$E$6:$F$34,2,TRUE),IF(AND(71&lt;=Y3725,Y3725&lt;107),VLOOKUP($W3725,日射量と図３!$E$6:$G$34,3,TRUE),IF(AND(107&lt;=Y3725,Y3725&lt;143),VLOOKUP($W3725,日射量と図３!$E$6:$H$34,4,TRUE),VLOOKUP($W3725,日射量と図３!$E$6:$I$34,5,TRUE))))))</f>
        <v/>
      </c>
      <c r="AB3725" s="4" t="str">
        <f>IF($V3725="","",IF(Z3725&lt;36,0,IF(AND(36&lt;=Z3725,Z3725&lt;71),VLOOKUP($W3725,日射量と図３!$E$6:$F$34,2,TRUE),IF(AND(71&lt;=Z3725,Z3725&lt;107),VLOOKUP($W3725,日射量と図３!$E$6:$G$34,3,TRUE),IF(AND(107&lt;=Z3725,Z3725&lt;143),VLOOKUP($W3725,日射量と図３!$E$6:$H$34,4,TRUE),VLOOKUP($W3725,日射量と図３!$E$6:$I$34,5,TRUE))))))</f>
        <v/>
      </c>
      <c r="AC3725" s="382" t="str">
        <f t="shared" si="697"/>
        <v/>
      </c>
      <c r="AD3725" s="382" t="str">
        <f t="shared" si="698"/>
        <v/>
      </c>
    </row>
    <row r="3726" spans="11:30" ht="13.5" customHeight="1">
      <c r="K3726" s="4">
        <f t="shared" si="704"/>
        <v>11</v>
      </c>
      <c r="L3726" s="34">
        <v>43407</v>
      </c>
      <c r="M3726" s="4">
        <v>156</v>
      </c>
      <c r="N3726" s="4">
        <v>3</v>
      </c>
      <c r="O3726" s="31">
        <v>8.3333333333333329E-2</v>
      </c>
      <c r="P3726" s="35">
        <v>12.620000000000001</v>
      </c>
      <c r="Q3726" s="36">
        <f t="shared" si="705"/>
        <v>13</v>
      </c>
      <c r="R3726" s="4">
        <f t="shared" si="706"/>
        <v>0.37999999999999901</v>
      </c>
      <c r="S3726" s="31">
        <f t="shared" si="699"/>
        <v>0.25912037037037033</v>
      </c>
      <c r="T3726" s="31">
        <f t="shared" si="700"/>
        <v>0.70750000000000002</v>
      </c>
      <c r="U3726" s="4">
        <f t="shared" si="707"/>
        <v>0</v>
      </c>
      <c r="V3726" s="4" t="str">
        <f t="shared" si="703"/>
        <v/>
      </c>
      <c r="W3726" s="18" t="str">
        <f>IF(V3726="","",VLOOKUP(L3726,日射量と図３!$A$4:$C$368,3,TRUE)*238.85/100)</f>
        <v/>
      </c>
      <c r="X3726" s="4" t="str">
        <f t="shared" si="708"/>
        <v/>
      </c>
      <c r="Y3726" s="4" t="str">
        <f t="shared" si="701"/>
        <v/>
      </c>
      <c r="Z3726" s="4" t="str">
        <f t="shared" si="702"/>
        <v/>
      </c>
      <c r="AA3726" s="4" t="str">
        <f>IF($V3726="","",IF(Y3726&lt;36,0,IF(AND(36&lt;=Y3726,Y3726&lt;71),VLOOKUP($W3726,日射量と図３!$E$6:$F$34,2,TRUE),IF(AND(71&lt;=Y3726,Y3726&lt;107),VLOOKUP($W3726,日射量と図３!$E$6:$G$34,3,TRUE),IF(AND(107&lt;=Y3726,Y3726&lt;143),VLOOKUP($W3726,日射量と図３!$E$6:$H$34,4,TRUE),VLOOKUP($W3726,日射量と図３!$E$6:$I$34,5,TRUE))))))</f>
        <v/>
      </c>
      <c r="AB3726" s="4" t="str">
        <f>IF($V3726="","",IF(Z3726&lt;36,0,IF(AND(36&lt;=Z3726,Z3726&lt;71),VLOOKUP($W3726,日射量と図３!$E$6:$F$34,2,TRUE),IF(AND(71&lt;=Z3726,Z3726&lt;107),VLOOKUP($W3726,日射量と図３!$E$6:$G$34,3,TRUE),IF(AND(107&lt;=Z3726,Z3726&lt;143),VLOOKUP($W3726,日射量と図３!$E$6:$H$34,4,TRUE),VLOOKUP($W3726,日射量と図３!$E$6:$I$34,5,TRUE))))))</f>
        <v/>
      </c>
      <c r="AC3726" s="382" t="str">
        <f t="shared" si="697"/>
        <v/>
      </c>
      <c r="AD3726" s="382" t="str">
        <f t="shared" si="698"/>
        <v/>
      </c>
    </row>
    <row r="3727" spans="11:30" ht="13.5" customHeight="1">
      <c r="K3727" s="4">
        <f t="shared" si="704"/>
        <v>11</v>
      </c>
      <c r="L3727" s="34">
        <v>43407</v>
      </c>
      <c r="M3727" s="4">
        <v>156</v>
      </c>
      <c r="N3727" s="4">
        <v>4</v>
      </c>
      <c r="O3727" s="31">
        <v>0.125</v>
      </c>
      <c r="P3727" s="35">
        <v>12.39</v>
      </c>
      <c r="Q3727" s="36">
        <f t="shared" si="705"/>
        <v>13</v>
      </c>
      <c r="R3727" s="4">
        <f t="shared" si="706"/>
        <v>0.60999999999999943</v>
      </c>
      <c r="S3727" s="31">
        <f t="shared" si="699"/>
        <v>0.25912037037037033</v>
      </c>
      <c r="T3727" s="31">
        <f t="shared" si="700"/>
        <v>0.70750000000000002</v>
      </c>
      <c r="U3727" s="4">
        <f t="shared" si="707"/>
        <v>0</v>
      </c>
      <c r="V3727" s="4" t="str">
        <f t="shared" si="703"/>
        <v/>
      </c>
      <c r="W3727" s="18" t="str">
        <f>IF(V3727="","",VLOOKUP(L3727,日射量と図３!$A$4:$C$368,3,TRUE)*238.85/100)</f>
        <v/>
      </c>
      <c r="X3727" s="4" t="str">
        <f t="shared" si="708"/>
        <v/>
      </c>
      <c r="Y3727" s="4" t="str">
        <f t="shared" si="701"/>
        <v/>
      </c>
      <c r="Z3727" s="4" t="str">
        <f t="shared" si="702"/>
        <v/>
      </c>
      <c r="AA3727" s="4" t="str">
        <f>IF($V3727="","",IF(Y3727&lt;36,0,IF(AND(36&lt;=Y3727,Y3727&lt;71),VLOOKUP($W3727,日射量と図３!$E$6:$F$34,2,TRUE),IF(AND(71&lt;=Y3727,Y3727&lt;107),VLOOKUP($W3727,日射量と図３!$E$6:$G$34,3,TRUE),IF(AND(107&lt;=Y3727,Y3727&lt;143),VLOOKUP($W3727,日射量と図３!$E$6:$H$34,4,TRUE),VLOOKUP($W3727,日射量と図３!$E$6:$I$34,5,TRUE))))))</f>
        <v/>
      </c>
      <c r="AB3727" s="4" t="str">
        <f>IF($V3727="","",IF(Z3727&lt;36,0,IF(AND(36&lt;=Z3727,Z3727&lt;71),VLOOKUP($W3727,日射量と図３!$E$6:$F$34,2,TRUE),IF(AND(71&lt;=Z3727,Z3727&lt;107),VLOOKUP($W3727,日射量と図３!$E$6:$G$34,3,TRUE),IF(AND(107&lt;=Z3727,Z3727&lt;143),VLOOKUP($W3727,日射量と図３!$E$6:$H$34,4,TRUE),VLOOKUP($W3727,日射量と図３!$E$6:$I$34,5,TRUE))))))</f>
        <v/>
      </c>
      <c r="AC3727" s="382" t="str">
        <f t="shared" ref="AC3727:AC3790" si="709">IF(V3727="","",IF((($AH$18*$AH$30*V3727*3600/1000000)/1000-AA3727*$AG$18*10*0.0000041868)&lt;=0,0,AA3727*$AG$18*10*0.0000041868))</f>
        <v/>
      </c>
      <c r="AD3727" s="382" t="str">
        <f t="shared" ref="AD3727:AD3790" si="710">IF(V3727="","",IF((($AH$19*$AH$30*V3727*3600/1000000)/1000-AB3727*$AG$19*10*0.0000041868)&lt;=0,0,AB3727*$AG$19*10*0.0000041868))</f>
        <v/>
      </c>
    </row>
    <row r="3728" spans="11:30" ht="13.5" customHeight="1">
      <c r="K3728" s="4">
        <f t="shared" si="704"/>
        <v>11</v>
      </c>
      <c r="L3728" s="34">
        <v>43407</v>
      </c>
      <c r="M3728" s="4">
        <v>156</v>
      </c>
      <c r="N3728" s="4">
        <v>5</v>
      </c>
      <c r="O3728" s="31">
        <v>0.16666666666666666</v>
      </c>
      <c r="P3728" s="35">
        <v>11.890000000000002</v>
      </c>
      <c r="Q3728" s="36">
        <f t="shared" si="705"/>
        <v>15</v>
      </c>
      <c r="R3728" s="4">
        <f t="shared" si="706"/>
        <v>3.1099999999999977</v>
      </c>
      <c r="S3728" s="31">
        <f t="shared" si="699"/>
        <v>0.25912037037037033</v>
      </c>
      <c r="T3728" s="31">
        <f t="shared" si="700"/>
        <v>0.70750000000000002</v>
      </c>
      <c r="U3728" s="4">
        <f t="shared" si="707"/>
        <v>0</v>
      </c>
      <c r="V3728" s="4" t="str">
        <f t="shared" si="703"/>
        <v/>
      </c>
      <c r="W3728" s="18" t="str">
        <f>IF(V3728="","",VLOOKUP(L3728,日射量と図３!$A$4:$C$368,3,TRUE)*238.85/100)</f>
        <v/>
      </c>
      <c r="X3728" s="4" t="str">
        <f t="shared" si="708"/>
        <v/>
      </c>
      <c r="Y3728" s="4" t="str">
        <f t="shared" si="701"/>
        <v/>
      </c>
      <c r="Z3728" s="4" t="str">
        <f t="shared" si="702"/>
        <v/>
      </c>
      <c r="AA3728" s="4" t="str">
        <f>IF($V3728="","",IF(Y3728&lt;36,0,IF(AND(36&lt;=Y3728,Y3728&lt;71),VLOOKUP($W3728,日射量と図３!$E$6:$F$34,2,TRUE),IF(AND(71&lt;=Y3728,Y3728&lt;107),VLOOKUP($W3728,日射量と図３!$E$6:$G$34,3,TRUE),IF(AND(107&lt;=Y3728,Y3728&lt;143),VLOOKUP($W3728,日射量と図３!$E$6:$H$34,4,TRUE),VLOOKUP($W3728,日射量と図３!$E$6:$I$34,5,TRUE))))))</f>
        <v/>
      </c>
      <c r="AB3728" s="4" t="str">
        <f>IF($V3728="","",IF(Z3728&lt;36,0,IF(AND(36&lt;=Z3728,Z3728&lt;71),VLOOKUP($W3728,日射量と図３!$E$6:$F$34,2,TRUE),IF(AND(71&lt;=Z3728,Z3728&lt;107),VLOOKUP($W3728,日射量と図３!$E$6:$G$34,3,TRUE),IF(AND(107&lt;=Z3728,Z3728&lt;143),VLOOKUP($W3728,日射量と図３!$E$6:$H$34,4,TRUE),VLOOKUP($W3728,日射量と図３!$E$6:$I$34,5,TRUE))))))</f>
        <v/>
      </c>
      <c r="AC3728" s="382" t="str">
        <f t="shared" si="709"/>
        <v/>
      </c>
      <c r="AD3728" s="382" t="str">
        <f t="shared" si="710"/>
        <v/>
      </c>
    </row>
    <row r="3729" spans="11:30" ht="13.5" customHeight="1">
      <c r="K3729" s="4">
        <f t="shared" si="704"/>
        <v>11</v>
      </c>
      <c r="L3729" s="34">
        <v>43407</v>
      </c>
      <c r="M3729" s="4">
        <v>156</v>
      </c>
      <c r="N3729" s="4">
        <v>6</v>
      </c>
      <c r="O3729" s="31">
        <v>0.20833333333333334</v>
      </c>
      <c r="P3729" s="35">
        <v>11.66</v>
      </c>
      <c r="Q3729" s="36">
        <f t="shared" si="705"/>
        <v>15</v>
      </c>
      <c r="R3729" s="4">
        <f t="shared" si="706"/>
        <v>3.34</v>
      </c>
      <c r="S3729" s="31">
        <f t="shared" si="699"/>
        <v>0.25912037037037033</v>
      </c>
      <c r="T3729" s="31">
        <f t="shared" si="700"/>
        <v>0.70750000000000002</v>
      </c>
      <c r="U3729" s="4">
        <f t="shared" si="707"/>
        <v>0</v>
      </c>
      <c r="V3729" s="4" t="str">
        <f t="shared" si="703"/>
        <v/>
      </c>
      <c r="W3729" s="18" t="str">
        <f>IF(V3729="","",VLOOKUP(L3729,日射量と図３!$A$4:$C$368,3,TRUE)*238.85/100)</f>
        <v/>
      </c>
      <c r="X3729" s="4" t="str">
        <f t="shared" si="708"/>
        <v/>
      </c>
      <c r="Y3729" s="4" t="str">
        <f t="shared" si="701"/>
        <v/>
      </c>
      <c r="Z3729" s="4" t="str">
        <f t="shared" si="702"/>
        <v/>
      </c>
      <c r="AA3729" s="4" t="str">
        <f>IF($V3729="","",IF(Y3729&lt;36,0,IF(AND(36&lt;=Y3729,Y3729&lt;71),VLOOKUP($W3729,日射量と図３!$E$6:$F$34,2,TRUE),IF(AND(71&lt;=Y3729,Y3729&lt;107),VLOOKUP($W3729,日射量と図３!$E$6:$G$34,3,TRUE),IF(AND(107&lt;=Y3729,Y3729&lt;143),VLOOKUP($W3729,日射量と図３!$E$6:$H$34,4,TRUE),VLOOKUP($W3729,日射量と図３!$E$6:$I$34,5,TRUE))))))</f>
        <v/>
      </c>
      <c r="AB3729" s="4" t="str">
        <f>IF($V3729="","",IF(Z3729&lt;36,0,IF(AND(36&lt;=Z3729,Z3729&lt;71),VLOOKUP($W3729,日射量と図３!$E$6:$F$34,2,TRUE),IF(AND(71&lt;=Z3729,Z3729&lt;107),VLOOKUP($W3729,日射量と図３!$E$6:$G$34,3,TRUE),IF(AND(107&lt;=Z3729,Z3729&lt;143),VLOOKUP($W3729,日射量と図３!$E$6:$H$34,4,TRUE),VLOOKUP($W3729,日射量と図３!$E$6:$I$34,5,TRUE))))))</f>
        <v/>
      </c>
      <c r="AC3729" s="382" t="str">
        <f t="shared" si="709"/>
        <v/>
      </c>
      <c r="AD3729" s="382" t="str">
        <f t="shared" si="710"/>
        <v/>
      </c>
    </row>
    <row r="3730" spans="11:30" ht="13.5" customHeight="1">
      <c r="K3730" s="4">
        <f t="shared" si="704"/>
        <v>11</v>
      </c>
      <c r="L3730" s="34">
        <v>43407</v>
      </c>
      <c r="M3730" s="4">
        <v>156</v>
      </c>
      <c r="N3730" s="4">
        <v>7</v>
      </c>
      <c r="O3730" s="31">
        <v>0.25</v>
      </c>
      <c r="P3730" s="35">
        <v>11.27</v>
      </c>
      <c r="Q3730" s="36">
        <f t="shared" si="705"/>
        <v>15</v>
      </c>
      <c r="R3730" s="4">
        <f t="shared" si="706"/>
        <v>3.7300000000000004</v>
      </c>
      <c r="S3730" s="31">
        <f t="shared" si="699"/>
        <v>0.25912037037037033</v>
      </c>
      <c r="T3730" s="31">
        <f t="shared" si="700"/>
        <v>0.70750000000000002</v>
      </c>
      <c r="U3730" s="4">
        <f t="shared" si="707"/>
        <v>0</v>
      </c>
      <c r="V3730" s="4" t="str">
        <f t="shared" si="703"/>
        <v/>
      </c>
      <c r="W3730" s="18" t="str">
        <f>IF(V3730="","",VLOOKUP(L3730,日射量と図３!$A$4:$C$368,3,TRUE)*238.85/100)</f>
        <v/>
      </c>
      <c r="X3730" s="4" t="str">
        <f t="shared" si="708"/>
        <v/>
      </c>
      <c r="Y3730" s="4" t="str">
        <f t="shared" si="701"/>
        <v/>
      </c>
      <c r="Z3730" s="4" t="str">
        <f t="shared" si="702"/>
        <v/>
      </c>
      <c r="AA3730" s="4" t="str">
        <f>IF($V3730="","",IF(Y3730&lt;36,0,IF(AND(36&lt;=Y3730,Y3730&lt;71),VLOOKUP($W3730,日射量と図３!$E$6:$F$34,2,TRUE),IF(AND(71&lt;=Y3730,Y3730&lt;107),VLOOKUP($W3730,日射量と図３!$E$6:$G$34,3,TRUE),IF(AND(107&lt;=Y3730,Y3730&lt;143),VLOOKUP($W3730,日射量と図３!$E$6:$H$34,4,TRUE),VLOOKUP($W3730,日射量と図３!$E$6:$I$34,5,TRUE))))))</f>
        <v/>
      </c>
      <c r="AB3730" s="4" t="str">
        <f>IF($V3730="","",IF(Z3730&lt;36,0,IF(AND(36&lt;=Z3730,Z3730&lt;71),VLOOKUP($W3730,日射量と図３!$E$6:$F$34,2,TRUE),IF(AND(71&lt;=Z3730,Z3730&lt;107),VLOOKUP($W3730,日射量と図３!$E$6:$G$34,3,TRUE),IF(AND(107&lt;=Z3730,Z3730&lt;143),VLOOKUP($W3730,日射量と図３!$E$6:$H$34,4,TRUE),VLOOKUP($W3730,日射量と図３!$E$6:$I$34,5,TRUE))))))</f>
        <v/>
      </c>
      <c r="AC3730" s="382" t="str">
        <f t="shared" si="709"/>
        <v/>
      </c>
      <c r="AD3730" s="382" t="str">
        <f t="shared" si="710"/>
        <v/>
      </c>
    </row>
    <row r="3731" spans="11:30" ht="13.5" customHeight="1">
      <c r="K3731" s="4">
        <f t="shared" si="704"/>
        <v>11</v>
      </c>
      <c r="L3731" s="34">
        <v>43407</v>
      </c>
      <c r="M3731" s="4">
        <v>156</v>
      </c>
      <c r="N3731" s="4">
        <v>8</v>
      </c>
      <c r="O3731" s="31">
        <v>0.29166666666666669</v>
      </c>
      <c r="P3731" s="35">
        <v>11.73</v>
      </c>
      <c r="Q3731" s="36">
        <f t="shared" si="705"/>
        <v>12</v>
      </c>
      <c r="R3731" s="4">
        <f t="shared" si="706"/>
        <v>0.26999999999999957</v>
      </c>
      <c r="S3731" s="31">
        <f t="shared" si="699"/>
        <v>0.25912037037037033</v>
      </c>
      <c r="T3731" s="31">
        <f t="shared" si="700"/>
        <v>0.70750000000000002</v>
      </c>
      <c r="U3731" s="4">
        <f t="shared" si="707"/>
        <v>0.26999999999999957</v>
      </c>
      <c r="V3731" s="4" t="str">
        <f t="shared" si="703"/>
        <v/>
      </c>
      <c r="W3731" s="18" t="str">
        <f>IF(V3731="","",VLOOKUP(L3731,日射量と図３!$A$4:$C$368,3,TRUE)*238.85/100)</f>
        <v/>
      </c>
      <c r="X3731" s="4" t="str">
        <f t="shared" si="708"/>
        <v/>
      </c>
      <c r="Y3731" s="4" t="str">
        <f t="shared" si="701"/>
        <v/>
      </c>
      <c r="Z3731" s="4" t="str">
        <f t="shared" si="702"/>
        <v/>
      </c>
      <c r="AA3731" s="4" t="str">
        <f>IF($V3731="","",IF(Y3731&lt;36,0,IF(AND(36&lt;=Y3731,Y3731&lt;71),VLOOKUP($W3731,日射量と図３!$E$6:$F$34,2,TRUE),IF(AND(71&lt;=Y3731,Y3731&lt;107),VLOOKUP($W3731,日射量と図３!$E$6:$G$34,3,TRUE),IF(AND(107&lt;=Y3731,Y3731&lt;143),VLOOKUP($W3731,日射量と図３!$E$6:$H$34,4,TRUE),VLOOKUP($W3731,日射量と図３!$E$6:$I$34,5,TRUE))))))</f>
        <v/>
      </c>
      <c r="AB3731" s="4" t="str">
        <f>IF($V3731="","",IF(Z3731&lt;36,0,IF(AND(36&lt;=Z3731,Z3731&lt;71),VLOOKUP($W3731,日射量と図３!$E$6:$F$34,2,TRUE),IF(AND(71&lt;=Z3731,Z3731&lt;107),VLOOKUP($W3731,日射量と図３!$E$6:$G$34,3,TRUE),IF(AND(107&lt;=Z3731,Z3731&lt;143),VLOOKUP($W3731,日射量と図３!$E$6:$H$34,4,TRUE),VLOOKUP($W3731,日射量と図３!$E$6:$I$34,5,TRUE))))))</f>
        <v/>
      </c>
      <c r="AC3731" s="382" t="str">
        <f t="shared" si="709"/>
        <v/>
      </c>
      <c r="AD3731" s="382" t="str">
        <f t="shared" si="710"/>
        <v/>
      </c>
    </row>
    <row r="3732" spans="11:30" ht="13.5" customHeight="1">
      <c r="K3732" s="4">
        <f t="shared" si="704"/>
        <v>11</v>
      </c>
      <c r="L3732" s="34">
        <v>43407</v>
      </c>
      <c r="M3732" s="4">
        <v>156</v>
      </c>
      <c r="N3732" s="4">
        <v>9</v>
      </c>
      <c r="O3732" s="31">
        <v>0.33333333333333331</v>
      </c>
      <c r="P3732" s="35">
        <v>12.85</v>
      </c>
      <c r="Q3732" s="36">
        <f t="shared" si="705"/>
        <v>12</v>
      </c>
      <c r="R3732" s="4">
        <f t="shared" si="706"/>
        <v>0</v>
      </c>
      <c r="S3732" s="31">
        <f t="shared" si="699"/>
        <v>0.25912037037037033</v>
      </c>
      <c r="T3732" s="31">
        <f t="shared" si="700"/>
        <v>0.70750000000000002</v>
      </c>
      <c r="U3732" s="4">
        <f t="shared" si="707"/>
        <v>0</v>
      </c>
      <c r="V3732" s="4" t="str">
        <f t="shared" si="703"/>
        <v/>
      </c>
      <c r="W3732" s="18" t="str">
        <f>IF(V3732="","",VLOOKUP(L3732,日射量と図３!$A$4:$C$368,3,TRUE)*238.85/100)</f>
        <v/>
      </c>
      <c r="X3732" s="4" t="str">
        <f t="shared" si="708"/>
        <v/>
      </c>
      <c r="Y3732" s="4" t="str">
        <f t="shared" si="701"/>
        <v/>
      </c>
      <c r="Z3732" s="4" t="str">
        <f t="shared" si="702"/>
        <v/>
      </c>
      <c r="AA3732" s="4" t="str">
        <f>IF($V3732="","",IF(Y3732&lt;36,0,IF(AND(36&lt;=Y3732,Y3732&lt;71),VLOOKUP($W3732,日射量と図３!$E$6:$F$34,2,TRUE),IF(AND(71&lt;=Y3732,Y3732&lt;107),VLOOKUP($W3732,日射量と図３!$E$6:$G$34,3,TRUE),IF(AND(107&lt;=Y3732,Y3732&lt;143),VLOOKUP($W3732,日射量と図３!$E$6:$H$34,4,TRUE),VLOOKUP($W3732,日射量と図３!$E$6:$I$34,5,TRUE))))))</f>
        <v/>
      </c>
      <c r="AB3732" s="4" t="str">
        <f>IF($V3732="","",IF(Z3732&lt;36,0,IF(AND(36&lt;=Z3732,Z3732&lt;71),VLOOKUP($W3732,日射量と図３!$E$6:$F$34,2,TRUE),IF(AND(71&lt;=Z3732,Z3732&lt;107),VLOOKUP($W3732,日射量と図３!$E$6:$G$34,3,TRUE),IF(AND(107&lt;=Z3732,Z3732&lt;143),VLOOKUP($W3732,日射量と図３!$E$6:$H$34,4,TRUE),VLOOKUP($W3732,日射量と図３!$E$6:$I$34,5,TRUE))))))</f>
        <v/>
      </c>
      <c r="AC3732" s="382" t="str">
        <f t="shared" si="709"/>
        <v/>
      </c>
      <c r="AD3732" s="382" t="str">
        <f t="shared" si="710"/>
        <v/>
      </c>
    </row>
    <row r="3733" spans="11:30" ht="13.5" customHeight="1">
      <c r="K3733" s="4">
        <f t="shared" si="704"/>
        <v>11</v>
      </c>
      <c r="L3733" s="34">
        <v>43407</v>
      </c>
      <c r="M3733" s="4">
        <v>156</v>
      </c>
      <c r="N3733" s="4">
        <v>10</v>
      </c>
      <c r="O3733" s="31">
        <v>0.375</v>
      </c>
      <c r="P3733" s="35">
        <v>14.420000000000002</v>
      </c>
      <c r="Q3733" s="36">
        <f t="shared" si="705"/>
        <v>12</v>
      </c>
      <c r="R3733" s="4">
        <f t="shared" si="706"/>
        <v>0</v>
      </c>
      <c r="S3733" s="31">
        <f t="shared" ref="S3733:S3796" si="711">VLOOKUP(K3733,$AF$38:$AH$49,2,TRUE)</f>
        <v>0.25912037037037033</v>
      </c>
      <c r="T3733" s="31">
        <f t="shared" ref="T3733:T3796" si="712">VLOOKUP(K3733,$AF$38:$AH$49,3,TRUE)</f>
        <v>0.70750000000000002</v>
      </c>
      <c r="U3733" s="4">
        <f t="shared" si="707"/>
        <v>0</v>
      </c>
      <c r="V3733" s="4" t="str">
        <f t="shared" si="703"/>
        <v/>
      </c>
      <c r="W3733" s="18" t="str">
        <f>IF(V3733="","",VLOOKUP(L3733,日射量と図３!$A$4:$C$368,3,TRUE)*238.85/100)</f>
        <v/>
      </c>
      <c r="X3733" s="4" t="str">
        <f t="shared" si="708"/>
        <v/>
      </c>
      <c r="Y3733" s="4" t="str">
        <f t="shared" si="701"/>
        <v/>
      </c>
      <c r="Z3733" s="4" t="str">
        <f t="shared" si="702"/>
        <v/>
      </c>
      <c r="AA3733" s="4" t="str">
        <f>IF($V3733="","",IF(Y3733&lt;36,0,IF(AND(36&lt;=Y3733,Y3733&lt;71),VLOOKUP($W3733,日射量と図３!$E$6:$F$34,2,TRUE),IF(AND(71&lt;=Y3733,Y3733&lt;107),VLOOKUP($W3733,日射量と図３!$E$6:$G$34,3,TRUE),IF(AND(107&lt;=Y3733,Y3733&lt;143),VLOOKUP($W3733,日射量と図３!$E$6:$H$34,4,TRUE),VLOOKUP($W3733,日射量と図３!$E$6:$I$34,5,TRUE))))))</f>
        <v/>
      </c>
      <c r="AB3733" s="4" t="str">
        <f>IF($V3733="","",IF(Z3733&lt;36,0,IF(AND(36&lt;=Z3733,Z3733&lt;71),VLOOKUP($W3733,日射量と図３!$E$6:$F$34,2,TRUE),IF(AND(71&lt;=Z3733,Z3733&lt;107),VLOOKUP($W3733,日射量と図３!$E$6:$G$34,3,TRUE),IF(AND(107&lt;=Z3733,Z3733&lt;143),VLOOKUP($W3733,日射量と図３!$E$6:$H$34,4,TRUE),VLOOKUP($W3733,日射量と図３!$E$6:$I$34,5,TRUE))))))</f>
        <v/>
      </c>
      <c r="AC3733" s="382" t="str">
        <f t="shared" si="709"/>
        <v/>
      </c>
      <c r="AD3733" s="382" t="str">
        <f t="shared" si="710"/>
        <v/>
      </c>
    </row>
    <row r="3734" spans="11:30" ht="13.5" customHeight="1">
      <c r="K3734" s="4">
        <f t="shared" si="704"/>
        <v>11</v>
      </c>
      <c r="L3734" s="34">
        <v>43407</v>
      </c>
      <c r="M3734" s="4">
        <v>156</v>
      </c>
      <c r="N3734" s="4">
        <v>11</v>
      </c>
      <c r="O3734" s="31">
        <v>0.41666666666666669</v>
      </c>
      <c r="P3734" s="35">
        <v>15.89</v>
      </c>
      <c r="Q3734" s="36">
        <f t="shared" si="705"/>
        <v>12</v>
      </c>
      <c r="R3734" s="4">
        <f t="shared" si="706"/>
        <v>0</v>
      </c>
      <c r="S3734" s="31">
        <f t="shared" si="711"/>
        <v>0.25912037037037033</v>
      </c>
      <c r="T3734" s="31">
        <f t="shared" si="712"/>
        <v>0.70750000000000002</v>
      </c>
      <c r="U3734" s="4">
        <f t="shared" si="707"/>
        <v>0</v>
      </c>
      <c r="V3734" s="4" t="str">
        <f t="shared" si="703"/>
        <v/>
      </c>
      <c r="W3734" s="18" t="str">
        <f>IF(V3734="","",VLOOKUP(L3734,日射量と図３!$A$4:$C$368,3,TRUE)*238.85/100)</f>
        <v/>
      </c>
      <c r="X3734" s="4" t="str">
        <f t="shared" si="708"/>
        <v/>
      </c>
      <c r="Y3734" s="4" t="str">
        <f t="shared" si="701"/>
        <v/>
      </c>
      <c r="Z3734" s="4" t="str">
        <f t="shared" si="702"/>
        <v/>
      </c>
      <c r="AA3734" s="4" t="str">
        <f>IF($V3734="","",IF(Y3734&lt;36,0,IF(AND(36&lt;=Y3734,Y3734&lt;71),VLOOKUP($W3734,日射量と図３!$E$6:$F$34,2,TRUE),IF(AND(71&lt;=Y3734,Y3734&lt;107),VLOOKUP($W3734,日射量と図３!$E$6:$G$34,3,TRUE),IF(AND(107&lt;=Y3734,Y3734&lt;143),VLOOKUP($W3734,日射量と図３!$E$6:$H$34,4,TRUE),VLOOKUP($W3734,日射量と図３!$E$6:$I$34,5,TRUE))))))</f>
        <v/>
      </c>
      <c r="AB3734" s="4" t="str">
        <f>IF($V3734="","",IF(Z3734&lt;36,0,IF(AND(36&lt;=Z3734,Z3734&lt;71),VLOOKUP($W3734,日射量と図３!$E$6:$F$34,2,TRUE),IF(AND(71&lt;=Z3734,Z3734&lt;107),VLOOKUP($W3734,日射量と図３!$E$6:$G$34,3,TRUE),IF(AND(107&lt;=Z3734,Z3734&lt;143),VLOOKUP($W3734,日射量と図３!$E$6:$H$34,4,TRUE),VLOOKUP($W3734,日射量と図３!$E$6:$I$34,5,TRUE))))))</f>
        <v/>
      </c>
      <c r="AC3734" s="382" t="str">
        <f t="shared" si="709"/>
        <v/>
      </c>
      <c r="AD3734" s="382" t="str">
        <f t="shared" si="710"/>
        <v/>
      </c>
    </row>
    <row r="3735" spans="11:30" ht="13.5" customHeight="1">
      <c r="K3735" s="4">
        <f t="shared" si="704"/>
        <v>11</v>
      </c>
      <c r="L3735" s="34">
        <v>43407</v>
      </c>
      <c r="M3735" s="4">
        <v>156</v>
      </c>
      <c r="N3735" s="4">
        <v>12</v>
      </c>
      <c r="O3735" s="31">
        <v>0.45833333333333331</v>
      </c>
      <c r="P3735" s="35">
        <v>16.899999999999999</v>
      </c>
      <c r="Q3735" s="36">
        <f t="shared" si="705"/>
        <v>12</v>
      </c>
      <c r="R3735" s="4">
        <f t="shared" si="706"/>
        <v>0</v>
      </c>
      <c r="S3735" s="31">
        <f t="shared" si="711"/>
        <v>0.25912037037037033</v>
      </c>
      <c r="T3735" s="31">
        <f t="shared" si="712"/>
        <v>0.70750000000000002</v>
      </c>
      <c r="U3735" s="4">
        <f t="shared" si="707"/>
        <v>0</v>
      </c>
      <c r="V3735" s="4" t="str">
        <f t="shared" si="703"/>
        <v/>
      </c>
      <c r="W3735" s="18" t="str">
        <f>IF(V3735="","",VLOOKUP(L3735,日射量と図３!$A$4:$C$368,3,TRUE)*238.85/100)</f>
        <v/>
      </c>
      <c r="X3735" s="4" t="str">
        <f t="shared" si="708"/>
        <v/>
      </c>
      <c r="Y3735" s="4" t="str">
        <f t="shared" si="701"/>
        <v/>
      </c>
      <c r="Z3735" s="4" t="str">
        <f t="shared" si="702"/>
        <v/>
      </c>
      <c r="AA3735" s="4" t="str">
        <f>IF($V3735="","",IF(Y3735&lt;36,0,IF(AND(36&lt;=Y3735,Y3735&lt;71),VLOOKUP($W3735,日射量と図３!$E$6:$F$34,2,TRUE),IF(AND(71&lt;=Y3735,Y3735&lt;107),VLOOKUP($W3735,日射量と図３!$E$6:$G$34,3,TRUE),IF(AND(107&lt;=Y3735,Y3735&lt;143),VLOOKUP($W3735,日射量と図３!$E$6:$H$34,4,TRUE),VLOOKUP($W3735,日射量と図３!$E$6:$I$34,5,TRUE))))))</f>
        <v/>
      </c>
      <c r="AB3735" s="4" t="str">
        <f>IF($V3735="","",IF(Z3735&lt;36,0,IF(AND(36&lt;=Z3735,Z3735&lt;71),VLOOKUP($W3735,日射量と図３!$E$6:$F$34,2,TRUE),IF(AND(71&lt;=Z3735,Z3735&lt;107),VLOOKUP($W3735,日射量と図３!$E$6:$G$34,3,TRUE),IF(AND(107&lt;=Z3735,Z3735&lt;143),VLOOKUP($W3735,日射量と図３!$E$6:$H$34,4,TRUE),VLOOKUP($W3735,日射量と図３!$E$6:$I$34,5,TRUE))))))</f>
        <v/>
      </c>
      <c r="AC3735" s="382" t="str">
        <f t="shared" si="709"/>
        <v/>
      </c>
      <c r="AD3735" s="382" t="str">
        <f t="shared" si="710"/>
        <v/>
      </c>
    </row>
    <row r="3736" spans="11:30" ht="13.5" customHeight="1">
      <c r="K3736" s="4">
        <f t="shared" si="704"/>
        <v>11</v>
      </c>
      <c r="L3736" s="34">
        <v>43407</v>
      </c>
      <c r="M3736" s="4">
        <v>156</v>
      </c>
      <c r="N3736" s="4">
        <v>13</v>
      </c>
      <c r="O3736" s="31">
        <v>0.5</v>
      </c>
      <c r="P3736" s="35">
        <v>17.73</v>
      </c>
      <c r="Q3736" s="36">
        <f t="shared" si="705"/>
        <v>12</v>
      </c>
      <c r="R3736" s="4">
        <f t="shared" si="706"/>
        <v>0</v>
      </c>
      <c r="S3736" s="31">
        <f t="shared" si="711"/>
        <v>0.25912037037037033</v>
      </c>
      <c r="T3736" s="31">
        <f t="shared" si="712"/>
        <v>0.70750000000000002</v>
      </c>
      <c r="U3736" s="4">
        <f t="shared" si="707"/>
        <v>0</v>
      </c>
      <c r="V3736" s="4" t="str">
        <f t="shared" si="703"/>
        <v/>
      </c>
      <c r="W3736" s="18" t="str">
        <f>IF(V3736="","",VLOOKUP(L3736,日射量と図３!$A$4:$C$368,3,TRUE)*238.85/100)</f>
        <v/>
      </c>
      <c r="X3736" s="4" t="str">
        <f t="shared" si="708"/>
        <v/>
      </c>
      <c r="Y3736" s="4" t="str">
        <f t="shared" si="701"/>
        <v/>
      </c>
      <c r="Z3736" s="4" t="str">
        <f t="shared" si="702"/>
        <v/>
      </c>
      <c r="AA3736" s="4" t="str">
        <f>IF($V3736="","",IF(Y3736&lt;36,0,IF(AND(36&lt;=Y3736,Y3736&lt;71),VLOOKUP($W3736,日射量と図３!$E$6:$F$34,2,TRUE),IF(AND(71&lt;=Y3736,Y3736&lt;107),VLOOKUP($W3736,日射量と図３!$E$6:$G$34,3,TRUE),IF(AND(107&lt;=Y3736,Y3736&lt;143),VLOOKUP($W3736,日射量と図３!$E$6:$H$34,4,TRUE),VLOOKUP($W3736,日射量と図３!$E$6:$I$34,5,TRUE))))))</f>
        <v/>
      </c>
      <c r="AB3736" s="4" t="str">
        <f>IF($V3736="","",IF(Z3736&lt;36,0,IF(AND(36&lt;=Z3736,Z3736&lt;71),VLOOKUP($W3736,日射量と図３!$E$6:$F$34,2,TRUE),IF(AND(71&lt;=Z3736,Z3736&lt;107),VLOOKUP($W3736,日射量と図３!$E$6:$G$34,3,TRUE),IF(AND(107&lt;=Z3736,Z3736&lt;143),VLOOKUP($W3736,日射量と図３!$E$6:$H$34,4,TRUE),VLOOKUP($W3736,日射量と図３!$E$6:$I$34,5,TRUE))))))</f>
        <v/>
      </c>
      <c r="AC3736" s="382" t="str">
        <f t="shared" si="709"/>
        <v/>
      </c>
      <c r="AD3736" s="382" t="str">
        <f t="shared" si="710"/>
        <v/>
      </c>
    </row>
    <row r="3737" spans="11:30" ht="13.5" customHeight="1">
      <c r="K3737" s="4">
        <f t="shared" si="704"/>
        <v>11</v>
      </c>
      <c r="L3737" s="34">
        <v>43407</v>
      </c>
      <c r="M3737" s="4">
        <v>156</v>
      </c>
      <c r="N3737" s="4">
        <v>14</v>
      </c>
      <c r="O3737" s="31">
        <v>0.54166666666666663</v>
      </c>
      <c r="P3737" s="35">
        <v>18.09</v>
      </c>
      <c r="Q3737" s="36">
        <f t="shared" si="705"/>
        <v>12</v>
      </c>
      <c r="R3737" s="4">
        <f t="shared" si="706"/>
        <v>0</v>
      </c>
      <c r="S3737" s="31">
        <f t="shared" si="711"/>
        <v>0.25912037037037033</v>
      </c>
      <c r="T3737" s="31">
        <f t="shared" si="712"/>
        <v>0.70750000000000002</v>
      </c>
      <c r="U3737" s="4">
        <f t="shared" si="707"/>
        <v>0</v>
      </c>
      <c r="V3737" s="4" t="str">
        <f t="shared" si="703"/>
        <v/>
      </c>
      <c r="W3737" s="18" t="str">
        <f>IF(V3737="","",VLOOKUP(L3737,日射量と図３!$A$4:$C$368,3,TRUE)*238.85/100)</f>
        <v/>
      </c>
      <c r="X3737" s="4" t="str">
        <f t="shared" si="708"/>
        <v/>
      </c>
      <c r="Y3737" s="4" t="str">
        <f t="shared" si="701"/>
        <v/>
      </c>
      <c r="Z3737" s="4" t="str">
        <f t="shared" si="702"/>
        <v/>
      </c>
      <c r="AA3737" s="4" t="str">
        <f>IF($V3737="","",IF(Y3737&lt;36,0,IF(AND(36&lt;=Y3737,Y3737&lt;71),VLOOKUP($W3737,日射量と図３!$E$6:$F$34,2,TRUE),IF(AND(71&lt;=Y3737,Y3737&lt;107),VLOOKUP($W3737,日射量と図３!$E$6:$G$34,3,TRUE),IF(AND(107&lt;=Y3737,Y3737&lt;143),VLOOKUP($W3737,日射量と図３!$E$6:$H$34,4,TRUE),VLOOKUP($W3737,日射量と図３!$E$6:$I$34,5,TRUE))))))</f>
        <v/>
      </c>
      <c r="AB3737" s="4" t="str">
        <f>IF($V3737="","",IF(Z3737&lt;36,0,IF(AND(36&lt;=Z3737,Z3737&lt;71),VLOOKUP($W3737,日射量と図３!$E$6:$F$34,2,TRUE),IF(AND(71&lt;=Z3737,Z3737&lt;107),VLOOKUP($W3737,日射量と図３!$E$6:$G$34,3,TRUE),IF(AND(107&lt;=Z3737,Z3737&lt;143),VLOOKUP($W3737,日射量と図３!$E$6:$H$34,4,TRUE),VLOOKUP($W3737,日射量と図３!$E$6:$I$34,5,TRUE))))))</f>
        <v/>
      </c>
      <c r="AC3737" s="382" t="str">
        <f t="shared" si="709"/>
        <v/>
      </c>
      <c r="AD3737" s="382" t="str">
        <f t="shared" si="710"/>
        <v/>
      </c>
    </row>
    <row r="3738" spans="11:30" ht="13.5" customHeight="1">
      <c r="K3738" s="4">
        <f t="shared" si="704"/>
        <v>11</v>
      </c>
      <c r="L3738" s="34">
        <v>43407</v>
      </c>
      <c r="M3738" s="4">
        <v>156</v>
      </c>
      <c r="N3738" s="4">
        <v>15</v>
      </c>
      <c r="O3738" s="31">
        <v>0.58333333333333337</v>
      </c>
      <c r="P3738" s="35">
        <v>18.350000000000001</v>
      </c>
      <c r="Q3738" s="36">
        <f t="shared" si="705"/>
        <v>12</v>
      </c>
      <c r="R3738" s="4">
        <f t="shared" si="706"/>
        <v>0</v>
      </c>
      <c r="S3738" s="31">
        <f t="shared" si="711"/>
        <v>0.25912037037037033</v>
      </c>
      <c r="T3738" s="31">
        <f t="shared" si="712"/>
        <v>0.70750000000000002</v>
      </c>
      <c r="U3738" s="4">
        <f t="shared" si="707"/>
        <v>0</v>
      </c>
      <c r="V3738" s="4" t="str">
        <f t="shared" si="703"/>
        <v/>
      </c>
      <c r="W3738" s="18" t="str">
        <f>IF(V3738="","",VLOOKUP(L3738,日射量と図３!$A$4:$C$368,3,TRUE)*238.85/100)</f>
        <v/>
      </c>
      <c r="X3738" s="4" t="str">
        <f t="shared" si="708"/>
        <v/>
      </c>
      <c r="Y3738" s="4" t="str">
        <f t="shared" si="701"/>
        <v/>
      </c>
      <c r="Z3738" s="4" t="str">
        <f t="shared" si="702"/>
        <v/>
      </c>
      <c r="AA3738" s="4" t="str">
        <f>IF($V3738="","",IF(Y3738&lt;36,0,IF(AND(36&lt;=Y3738,Y3738&lt;71),VLOOKUP($W3738,日射量と図３!$E$6:$F$34,2,TRUE),IF(AND(71&lt;=Y3738,Y3738&lt;107),VLOOKUP($W3738,日射量と図３!$E$6:$G$34,3,TRUE),IF(AND(107&lt;=Y3738,Y3738&lt;143),VLOOKUP($W3738,日射量と図３!$E$6:$H$34,4,TRUE),VLOOKUP($W3738,日射量と図３!$E$6:$I$34,5,TRUE))))))</f>
        <v/>
      </c>
      <c r="AB3738" s="4" t="str">
        <f>IF($V3738="","",IF(Z3738&lt;36,0,IF(AND(36&lt;=Z3738,Z3738&lt;71),VLOOKUP($W3738,日射量と図３!$E$6:$F$34,2,TRUE),IF(AND(71&lt;=Z3738,Z3738&lt;107),VLOOKUP($W3738,日射量と図３!$E$6:$G$34,3,TRUE),IF(AND(107&lt;=Z3738,Z3738&lt;143),VLOOKUP($W3738,日射量と図３!$E$6:$H$34,4,TRUE),VLOOKUP($W3738,日射量と図３!$E$6:$I$34,5,TRUE))))))</f>
        <v/>
      </c>
      <c r="AC3738" s="382" t="str">
        <f t="shared" si="709"/>
        <v/>
      </c>
      <c r="AD3738" s="382" t="str">
        <f t="shared" si="710"/>
        <v/>
      </c>
    </row>
    <row r="3739" spans="11:30" ht="13.5" customHeight="1">
      <c r="K3739" s="4">
        <f t="shared" si="704"/>
        <v>11</v>
      </c>
      <c r="L3739" s="34">
        <v>43407</v>
      </c>
      <c r="M3739" s="4">
        <v>156</v>
      </c>
      <c r="N3739" s="4">
        <v>16</v>
      </c>
      <c r="O3739" s="31">
        <v>0.625</v>
      </c>
      <c r="P3739" s="35">
        <v>17.770000000000003</v>
      </c>
      <c r="Q3739" s="36">
        <f t="shared" si="705"/>
        <v>16</v>
      </c>
      <c r="R3739" s="4">
        <f t="shared" si="706"/>
        <v>0</v>
      </c>
      <c r="S3739" s="31">
        <f t="shared" si="711"/>
        <v>0.25912037037037033</v>
      </c>
      <c r="T3739" s="31">
        <f t="shared" si="712"/>
        <v>0.70750000000000002</v>
      </c>
      <c r="U3739" s="4">
        <f t="shared" si="707"/>
        <v>0</v>
      </c>
      <c r="V3739" s="4" t="str">
        <f t="shared" si="703"/>
        <v/>
      </c>
      <c r="W3739" s="18" t="str">
        <f>IF(V3739="","",VLOOKUP(L3739,日射量と図３!$A$4:$C$368,3,TRUE)*238.85/100)</f>
        <v/>
      </c>
      <c r="X3739" s="4" t="str">
        <f t="shared" si="708"/>
        <v/>
      </c>
      <c r="Y3739" s="4" t="str">
        <f t="shared" si="701"/>
        <v/>
      </c>
      <c r="Z3739" s="4" t="str">
        <f t="shared" si="702"/>
        <v/>
      </c>
      <c r="AA3739" s="4" t="str">
        <f>IF($V3739="","",IF(Y3739&lt;36,0,IF(AND(36&lt;=Y3739,Y3739&lt;71),VLOOKUP($W3739,日射量と図３!$E$6:$F$34,2,TRUE),IF(AND(71&lt;=Y3739,Y3739&lt;107),VLOOKUP($W3739,日射量と図３!$E$6:$G$34,3,TRUE),IF(AND(107&lt;=Y3739,Y3739&lt;143),VLOOKUP($W3739,日射量と図３!$E$6:$H$34,4,TRUE),VLOOKUP($W3739,日射量と図３!$E$6:$I$34,5,TRUE))))))</f>
        <v/>
      </c>
      <c r="AB3739" s="4" t="str">
        <f>IF($V3739="","",IF(Z3739&lt;36,0,IF(AND(36&lt;=Z3739,Z3739&lt;71),VLOOKUP($W3739,日射量と図３!$E$6:$F$34,2,TRUE),IF(AND(71&lt;=Z3739,Z3739&lt;107),VLOOKUP($W3739,日射量と図３!$E$6:$G$34,3,TRUE),IF(AND(107&lt;=Z3739,Z3739&lt;143),VLOOKUP($W3739,日射量と図３!$E$6:$H$34,4,TRUE),VLOOKUP($W3739,日射量と図３!$E$6:$I$34,5,TRUE))))))</f>
        <v/>
      </c>
      <c r="AC3739" s="382" t="str">
        <f t="shared" si="709"/>
        <v/>
      </c>
      <c r="AD3739" s="382" t="str">
        <f t="shared" si="710"/>
        <v/>
      </c>
    </row>
    <row r="3740" spans="11:30" ht="13.5" customHeight="1">
      <c r="K3740" s="4">
        <f t="shared" si="704"/>
        <v>11</v>
      </c>
      <c r="L3740" s="34">
        <v>43407</v>
      </c>
      <c r="M3740" s="4">
        <v>156</v>
      </c>
      <c r="N3740" s="4">
        <v>17</v>
      </c>
      <c r="O3740" s="31">
        <v>0.66666666666666663</v>
      </c>
      <c r="P3740" s="35">
        <v>17.100000000000001</v>
      </c>
      <c r="Q3740" s="36">
        <f t="shared" si="705"/>
        <v>16</v>
      </c>
      <c r="R3740" s="4">
        <f t="shared" si="706"/>
        <v>0</v>
      </c>
      <c r="S3740" s="31">
        <f t="shared" si="711"/>
        <v>0.25912037037037033</v>
      </c>
      <c r="T3740" s="31">
        <f t="shared" si="712"/>
        <v>0.70750000000000002</v>
      </c>
      <c r="U3740" s="4">
        <f t="shared" si="707"/>
        <v>0</v>
      </c>
      <c r="V3740" s="4" t="str">
        <f t="shared" si="703"/>
        <v/>
      </c>
      <c r="W3740" s="18" t="str">
        <f>IF(V3740="","",VLOOKUP(L3740,日射量と図３!$A$4:$C$368,3,TRUE)*238.85/100)</f>
        <v/>
      </c>
      <c r="X3740" s="4" t="str">
        <f t="shared" si="708"/>
        <v/>
      </c>
      <c r="Y3740" s="4" t="str">
        <f t="shared" si="701"/>
        <v/>
      </c>
      <c r="Z3740" s="4" t="str">
        <f t="shared" si="702"/>
        <v/>
      </c>
      <c r="AA3740" s="4" t="str">
        <f>IF($V3740="","",IF(Y3740&lt;36,0,IF(AND(36&lt;=Y3740,Y3740&lt;71),VLOOKUP($W3740,日射量と図３!$E$6:$F$34,2,TRUE),IF(AND(71&lt;=Y3740,Y3740&lt;107),VLOOKUP($W3740,日射量と図３!$E$6:$G$34,3,TRUE),IF(AND(107&lt;=Y3740,Y3740&lt;143),VLOOKUP($W3740,日射量と図３!$E$6:$H$34,4,TRUE),VLOOKUP($W3740,日射量と図３!$E$6:$I$34,5,TRUE))))))</f>
        <v/>
      </c>
      <c r="AB3740" s="4" t="str">
        <f>IF($V3740="","",IF(Z3740&lt;36,0,IF(AND(36&lt;=Z3740,Z3740&lt;71),VLOOKUP($W3740,日射量と図３!$E$6:$F$34,2,TRUE),IF(AND(71&lt;=Z3740,Z3740&lt;107),VLOOKUP($W3740,日射量と図３!$E$6:$G$34,3,TRUE),IF(AND(107&lt;=Z3740,Z3740&lt;143),VLOOKUP($W3740,日射量と図３!$E$6:$H$34,4,TRUE),VLOOKUP($W3740,日射量と図３!$E$6:$I$34,5,TRUE))))))</f>
        <v/>
      </c>
      <c r="AC3740" s="382" t="str">
        <f t="shared" si="709"/>
        <v/>
      </c>
      <c r="AD3740" s="382" t="str">
        <f t="shared" si="710"/>
        <v/>
      </c>
    </row>
    <row r="3741" spans="11:30" ht="13.5" customHeight="1">
      <c r="K3741" s="4">
        <f t="shared" si="704"/>
        <v>11</v>
      </c>
      <c r="L3741" s="34">
        <v>43407</v>
      </c>
      <c r="M3741" s="4">
        <v>156</v>
      </c>
      <c r="N3741" s="4">
        <v>18</v>
      </c>
      <c r="O3741" s="31">
        <v>0.70833333333333337</v>
      </c>
      <c r="P3741" s="35">
        <v>16.100000000000001</v>
      </c>
      <c r="Q3741" s="36">
        <f t="shared" si="705"/>
        <v>16</v>
      </c>
      <c r="R3741" s="4">
        <f t="shared" si="706"/>
        <v>0</v>
      </c>
      <c r="S3741" s="31">
        <f t="shared" si="711"/>
        <v>0.25912037037037033</v>
      </c>
      <c r="T3741" s="31">
        <f t="shared" si="712"/>
        <v>0.70750000000000002</v>
      </c>
      <c r="U3741" s="4">
        <f t="shared" si="707"/>
        <v>0</v>
      </c>
      <c r="V3741" s="4" t="str">
        <f t="shared" si="703"/>
        <v/>
      </c>
      <c r="W3741" s="18" t="str">
        <f>IF(V3741="","",VLOOKUP(L3741,日射量と図３!$A$4:$C$368,3,TRUE)*238.85/100)</f>
        <v/>
      </c>
      <c r="X3741" s="4" t="str">
        <f t="shared" si="708"/>
        <v/>
      </c>
      <c r="Y3741" s="4" t="str">
        <f t="shared" si="701"/>
        <v/>
      </c>
      <c r="Z3741" s="4" t="str">
        <f t="shared" si="702"/>
        <v/>
      </c>
      <c r="AA3741" s="4" t="str">
        <f>IF($V3741="","",IF(Y3741&lt;36,0,IF(AND(36&lt;=Y3741,Y3741&lt;71),VLOOKUP($W3741,日射量と図３!$E$6:$F$34,2,TRUE),IF(AND(71&lt;=Y3741,Y3741&lt;107),VLOOKUP($W3741,日射量と図３!$E$6:$G$34,3,TRUE),IF(AND(107&lt;=Y3741,Y3741&lt;143),VLOOKUP($W3741,日射量と図３!$E$6:$H$34,4,TRUE),VLOOKUP($W3741,日射量と図３!$E$6:$I$34,5,TRUE))))))</f>
        <v/>
      </c>
      <c r="AB3741" s="4" t="str">
        <f>IF($V3741="","",IF(Z3741&lt;36,0,IF(AND(36&lt;=Z3741,Z3741&lt;71),VLOOKUP($W3741,日射量と図３!$E$6:$F$34,2,TRUE),IF(AND(71&lt;=Z3741,Z3741&lt;107),VLOOKUP($W3741,日射量と図３!$E$6:$G$34,3,TRUE),IF(AND(107&lt;=Z3741,Z3741&lt;143),VLOOKUP($W3741,日射量と図３!$E$6:$H$34,4,TRUE),VLOOKUP($W3741,日射量と図３!$E$6:$I$34,5,TRUE))))))</f>
        <v/>
      </c>
      <c r="AC3741" s="382" t="str">
        <f t="shared" si="709"/>
        <v/>
      </c>
      <c r="AD3741" s="382" t="str">
        <f t="shared" si="710"/>
        <v/>
      </c>
    </row>
    <row r="3742" spans="11:30" ht="13.5" customHeight="1">
      <c r="K3742" s="4">
        <f t="shared" si="704"/>
        <v>11</v>
      </c>
      <c r="L3742" s="34">
        <v>43407</v>
      </c>
      <c r="M3742" s="4">
        <v>156</v>
      </c>
      <c r="N3742" s="4">
        <v>19</v>
      </c>
      <c r="O3742" s="31">
        <v>0.75</v>
      </c>
      <c r="P3742" s="35">
        <v>15.2</v>
      </c>
      <c r="Q3742" s="36">
        <f t="shared" si="705"/>
        <v>16</v>
      </c>
      <c r="R3742" s="4">
        <f t="shared" si="706"/>
        <v>0.80000000000000071</v>
      </c>
      <c r="S3742" s="31">
        <f t="shared" si="711"/>
        <v>0.25912037037037033</v>
      </c>
      <c r="T3742" s="31">
        <f t="shared" si="712"/>
        <v>0.70750000000000002</v>
      </c>
      <c r="U3742" s="4">
        <f t="shared" si="707"/>
        <v>0</v>
      </c>
      <c r="V3742" s="4" t="str">
        <f t="shared" si="703"/>
        <v/>
      </c>
      <c r="W3742" s="18" t="str">
        <f>IF(V3742="","",VLOOKUP(L3742,日射量と図３!$A$4:$C$368,3,TRUE)*238.85/100)</f>
        <v/>
      </c>
      <c r="X3742" s="4" t="str">
        <f t="shared" si="708"/>
        <v/>
      </c>
      <c r="Y3742" s="4" t="str">
        <f t="shared" si="701"/>
        <v/>
      </c>
      <c r="Z3742" s="4" t="str">
        <f t="shared" si="702"/>
        <v/>
      </c>
      <c r="AA3742" s="4" t="str">
        <f>IF($V3742="","",IF(Y3742&lt;36,0,IF(AND(36&lt;=Y3742,Y3742&lt;71),VLOOKUP($W3742,日射量と図３!$E$6:$F$34,2,TRUE),IF(AND(71&lt;=Y3742,Y3742&lt;107),VLOOKUP($W3742,日射量と図３!$E$6:$G$34,3,TRUE),IF(AND(107&lt;=Y3742,Y3742&lt;143),VLOOKUP($W3742,日射量と図３!$E$6:$H$34,4,TRUE),VLOOKUP($W3742,日射量と図３!$E$6:$I$34,5,TRUE))))))</f>
        <v/>
      </c>
      <c r="AB3742" s="4" t="str">
        <f>IF($V3742="","",IF(Z3742&lt;36,0,IF(AND(36&lt;=Z3742,Z3742&lt;71),VLOOKUP($W3742,日射量と図３!$E$6:$F$34,2,TRUE),IF(AND(71&lt;=Z3742,Z3742&lt;107),VLOOKUP($W3742,日射量と図３!$E$6:$G$34,3,TRUE),IF(AND(107&lt;=Z3742,Z3742&lt;143),VLOOKUP($W3742,日射量と図３!$E$6:$H$34,4,TRUE),VLOOKUP($W3742,日射量と図３!$E$6:$I$34,5,TRUE))))))</f>
        <v/>
      </c>
      <c r="AC3742" s="382" t="str">
        <f t="shared" si="709"/>
        <v/>
      </c>
      <c r="AD3742" s="382" t="str">
        <f t="shared" si="710"/>
        <v/>
      </c>
    </row>
    <row r="3743" spans="11:30" ht="13.5" customHeight="1">
      <c r="K3743" s="4">
        <f t="shared" si="704"/>
        <v>11</v>
      </c>
      <c r="L3743" s="34">
        <v>43407</v>
      </c>
      <c r="M3743" s="4">
        <v>156</v>
      </c>
      <c r="N3743" s="4">
        <v>20</v>
      </c>
      <c r="O3743" s="31">
        <v>0.79166666666666663</v>
      </c>
      <c r="P3743" s="35">
        <v>14.690000000000001</v>
      </c>
      <c r="Q3743" s="36">
        <f t="shared" si="705"/>
        <v>16</v>
      </c>
      <c r="R3743" s="4">
        <f t="shared" si="706"/>
        <v>1.3099999999999987</v>
      </c>
      <c r="S3743" s="31">
        <f t="shared" si="711"/>
        <v>0.25912037037037033</v>
      </c>
      <c r="T3743" s="31">
        <f t="shared" si="712"/>
        <v>0.70750000000000002</v>
      </c>
      <c r="U3743" s="4">
        <f t="shared" si="707"/>
        <v>0</v>
      </c>
      <c r="V3743" s="4" t="str">
        <f t="shared" si="703"/>
        <v/>
      </c>
      <c r="W3743" s="18" t="str">
        <f>IF(V3743="","",VLOOKUP(L3743,日射量と図３!$A$4:$C$368,3,TRUE)*238.85/100)</f>
        <v/>
      </c>
      <c r="X3743" s="4" t="str">
        <f t="shared" si="708"/>
        <v/>
      </c>
      <c r="Y3743" s="4" t="str">
        <f t="shared" ref="Y3743:Y3806" si="713">IF(V3743="","",$AH$30*V3743/(($AG$18/$AH$18)*X3743))</f>
        <v/>
      </c>
      <c r="Z3743" s="4" t="str">
        <f t="shared" ref="Z3743:Z3806" si="714">IF(V3743="","",$AH$30*V3743/(($AG$19/$AH$19)*X3743))</f>
        <v/>
      </c>
      <c r="AA3743" s="4" t="str">
        <f>IF($V3743="","",IF(Y3743&lt;36,0,IF(AND(36&lt;=Y3743,Y3743&lt;71),VLOOKUP($W3743,日射量と図３!$E$6:$F$34,2,TRUE),IF(AND(71&lt;=Y3743,Y3743&lt;107),VLOOKUP($W3743,日射量と図３!$E$6:$G$34,3,TRUE),IF(AND(107&lt;=Y3743,Y3743&lt;143),VLOOKUP($W3743,日射量と図３!$E$6:$H$34,4,TRUE),VLOOKUP($W3743,日射量と図３!$E$6:$I$34,5,TRUE))))))</f>
        <v/>
      </c>
      <c r="AB3743" s="4" t="str">
        <f>IF($V3743="","",IF(Z3743&lt;36,0,IF(AND(36&lt;=Z3743,Z3743&lt;71),VLOOKUP($W3743,日射量と図３!$E$6:$F$34,2,TRUE),IF(AND(71&lt;=Z3743,Z3743&lt;107),VLOOKUP($W3743,日射量と図３!$E$6:$G$34,3,TRUE),IF(AND(107&lt;=Z3743,Z3743&lt;143),VLOOKUP($W3743,日射量と図３!$E$6:$H$34,4,TRUE),VLOOKUP($W3743,日射量と図３!$E$6:$I$34,5,TRUE))))))</f>
        <v/>
      </c>
      <c r="AC3743" s="382" t="str">
        <f t="shared" si="709"/>
        <v/>
      </c>
      <c r="AD3743" s="382" t="str">
        <f t="shared" si="710"/>
        <v/>
      </c>
    </row>
    <row r="3744" spans="11:30" ht="13.5" customHeight="1">
      <c r="K3744" s="4">
        <f t="shared" si="704"/>
        <v>11</v>
      </c>
      <c r="L3744" s="34">
        <v>43407</v>
      </c>
      <c r="M3744" s="4">
        <v>156</v>
      </c>
      <c r="N3744" s="4">
        <v>21</v>
      </c>
      <c r="O3744" s="31">
        <v>0.83333333333333337</v>
      </c>
      <c r="P3744" s="35">
        <v>14</v>
      </c>
      <c r="Q3744" s="36">
        <f t="shared" si="705"/>
        <v>16</v>
      </c>
      <c r="R3744" s="4">
        <f t="shared" si="706"/>
        <v>2</v>
      </c>
      <c r="S3744" s="31">
        <f t="shared" si="711"/>
        <v>0.25912037037037033</v>
      </c>
      <c r="T3744" s="31">
        <f t="shared" si="712"/>
        <v>0.70750000000000002</v>
      </c>
      <c r="U3744" s="4">
        <f t="shared" si="707"/>
        <v>0</v>
      </c>
      <c r="V3744" s="4" t="str">
        <f t="shared" si="703"/>
        <v/>
      </c>
      <c r="W3744" s="18" t="str">
        <f>IF(V3744="","",VLOOKUP(L3744,日射量と図３!$A$4:$C$368,3,TRUE)*238.85/100)</f>
        <v/>
      </c>
      <c r="X3744" s="4" t="str">
        <f t="shared" si="708"/>
        <v/>
      </c>
      <c r="Y3744" s="4" t="str">
        <f t="shared" si="713"/>
        <v/>
      </c>
      <c r="Z3744" s="4" t="str">
        <f t="shared" si="714"/>
        <v/>
      </c>
      <c r="AA3744" s="4" t="str">
        <f>IF($V3744="","",IF(Y3744&lt;36,0,IF(AND(36&lt;=Y3744,Y3744&lt;71),VLOOKUP($W3744,日射量と図３!$E$6:$F$34,2,TRUE),IF(AND(71&lt;=Y3744,Y3744&lt;107),VLOOKUP($W3744,日射量と図３!$E$6:$G$34,3,TRUE),IF(AND(107&lt;=Y3744,Y3744&lt;143),VLOOKUP($W3744,日射量と図３!$E$6:$H$34,4,TRUE),VLOOKUP($W3744,日射量と図３!$E$6:$I$34,5,TRUE))))))</f>
        <v/>
      </c>
      <c r="AB3744" s="4" t="str">
        <f>IF($V3744="","",IF(Z3744&lt;36,0,IF(AND(36&lt;=Z3744,Z3744&lt;71),VLOOKUP($W3744,日射量と図３!$E$6:$F$34,2,TRUE),IF(AND(71&lt;=Z3744,Z3744&lt;107),VLOOKUP($W3744,日射量と図３!$E$6:$G$34,3,TRUE),IF(AND(107&lt;=Z3744,Z3744&lt;143),VLOOKUP($W3744,日射量と図３!$E$6:$H$34,4,TRUE),VLOOKUP($W3744,日射量と図３!$E$6:$I$34,5,TRUE))))))</f>
        <v/>
      </c>
      <c r="AC3744" s="382" t="str">
        <f t="shared" si="709"/>
        <v/>
      </c>
      <c r="AD3744" s="382" t="str">
        <f t="shared" si="710"/>
        <v/>
      </c>
    </row>
    <row r="3745" spans="11:30" ht="13.5" customHeight="1">
      <c r="K3745" s="4">
        <f t="shared" si="704"/>
        <v>11</v>
      </c>
      <c r="L3745" s="34">
        <v>43407</v>
      </c>
      <c r="M3745" s="4">
        <v>156</v>
      </c>
      <c r="N3745" s="4">
        <v>22</v>
      </c>
      <c r="O3745" s="31">
        <v>0.875</v>
      </c>
      <c r="P3745" s="35">
        <v>13.37</v>
      </c>
      <c r="Q3745" s="36">
        <f t="shared" si="705"/>
        <v>16</v>
      </c>
      <c r="R3745" s="4">
        <f t="shared" si="706"/>
        <v>2.6300000000000008</v>
      </c>
      <c r="S3745" s="31">
        <f t="shared" si="711"/>
        <v>0.25912037037037033</v>
      </c>
      <c r="T3745" s="31">
        <f t="shared" si="712"/>
        <v>0.70750000000000002</v>
      </c>
      <c r="U3745" s="4">
        <f t="shared" si="707"/>
        <v>0</v>
      </c>
      <c r="V3745" s="4" t="str">
        <f t="shared" si="703"/>
        <v/>
      </c>
      <c r="W3745" s="18" t="str">
        <f>IF(V3745="","",VLOOKUP(L3745,日射量と図３!$A$4:$C$368,3,TRUE)*238.85/100)</f>
        <v/>
      </c>
      <c r="X3745" s="4" t="str">
        <f t="shared" si="708"/>
        <v/>
      </c>
      <c r="Y3745" s="4" t="str">
        <f t="shared" si="713"/>
        <v/>
      </c>
      <c r="Z3745" s="4" t="str">
        <f t="shared" si="714"/>
        <v/>
      </c>
      <c r="AA3745" s="4" t="str">
        <f>IF($V3745="","",IF(Y3745&lt;36,0,IF(AND(36&lt;=Y3745,Y3745&lt;71),VLOOKUP($W3745,日射量と図３!$E$6:$F$34,2,TRUE),IF(AND(71&lt;=Y3745,Y3745&lt;107),VLOOKUP($W3745,日射量と図３!$E$6:$G$34,3,TRUE),IF(AND(107&lt;=Y3745,Y3745&lt;143),VLOOKUP($W3745,日射量と図３!$E$6:$H$34,4,TRUE),VLOOKUP($W3745,日射量と図３!$E$6:$I$34,5,TRUE))))))</f>
        <v/>
      </c>
      <c r="AB3745" s="4" t="str">
        <f>IF($V3745="","",IF(Z3745&lt;36,0,IF(AND(36&lt;=Z3745,Z3745&lt;71),VLOOKUP($W3745,日射量と図３!$E$6:$F$34,2,TRUE),IF(AND(71&lt;=Z3745,Z3745&lt;107),VLOOKUP($W3745,日射量と図３!$E$6:$G$34,3,TRUE),IF(AND(107&lt;=Z3745,Z3745&lt;143),VLOOKUP($W3745,日射量と図３!$E$6:$H$34,4,TRUE),VLOOKUP($W3745,日射量と図３!$E$6:$I$34,5,TRUE))))))</f>
        <v/>
      </c>
      <c r="AC3745" s="382" t="str">
        <f t="shared" si="709"/>
        <v/>
      </c>
      <c r="AD3745" s="382" t="str">
        <f t="shared" si="710"/>
        <v/>
      </c>
    </row>
    <row r="3746" spans="11:30" ht="13.5" customHeight="1">
      <c r="K3746" s="4">
        <f t="shared" si="704"/>
        <v>11</v>
      </c>
      <c r="L3746" s="34">
        <v>43407</v>
      </c>
      <c r="M3746" s="4">
        <v>156</v>
      </c>
      <c r="N3746" s="4">
        <v>23</v>
      </c>
      <c r="O3746" s="31">
        <v>0.91666666666666663</v>
      </c>
      <c r="P3746" s="35">
        <v>13.060000000000002</v>
      </c>
      <c r="Q3746" s="36">
        <f t="shared" si="705"/>
        <v>13</v>
      </c>
      <c r="R3746" s="4">
        <f t="shared" si="706"/>
        <v>0</v>
      </c>
      <c r="S3746" s="31">
        <f t="shared" si="711"/>
        <v>0.25912037037037033</v>
      </c>
      <c r="T3746" s="31">
        <f t="shared" si="712"/>
        <v>0.70750000000000002</v>
      </c>
      <c r="U3746" s="4">
        <f t="shared" si="707"/>
        <v>0</v>
      </c>
      <c r="V3746" s="4" t="str">
        <f t="shared" si="703"/>
        <v/>
      </c>
      <c r="W3746" s="18" t="str">
        <f>IF(V3746="","",VLOOKUP(L3746,日射量と図３!$A$4:$C$368,3,TRUE)*238.85/100)</f>
        <v/>
      </c>
      <c r="X3746" s="4" t="str">
        <f t="shared" si="708"/>
        <v/>
      </c>
      <c r="Y3746" s="4" t="str">
        <f t="shared" si="713"/>
        <v/>
      </c>
      <c r="Z3746" s="4" t="str">
        <f t="shared" si="714"/>
        <v/>
      </c>
      <c r="AA3746" s="4" t="str">
        <f>IF($V3746="","",IF(Y3746&lt;36,0,IF(AND(36&lt;=Y3746,Y3746&lt;71),VLOOKUP($W3746,日射量と図３!$E$6:$F$34,2,TRUE),IF(AND(71&lt;=Y3746,Y3746&lt;107),VLOOKUP($W3746,日射量と図３!$E$6:$G$34,3,TRUE),IF(AND(107&lt;=Y3746,Y3746&lt;143),VLOOKUP($W3746,日射量と図３!$E$6:$H$34,4,TRUE),VLOOKUP($W3746,日射量と図３!$E$6:$I$34,5,TRUE))))))</f>
        <v/>
      </c>
      <c r="AB3746" s="4" t="str">
        <f>IF($V3746="","",IF(Z3746&lt;36,0,IF(AND(36&lt;=Z3746,Z3746&lt;71),VLOOKUP($W3746,日射量と図３!$E$6:$F$34,2,TRUE),IF(AND(71&lt;=Z3746,Z3746&lt;107),VLOOKUP($W3746,日射量と図３!$E$6:$G$34,3,TRUE),IF(AND(107&lt;=Z3746,Z3746&lt;143),VLOOKUP($W3746,日射量と図３!$E$6:$H$34,4,TRUE),VLOOKUP($W3746,日射量と図３!$E$6:$I$34,5,TRUE))))))</f>
        <v/>
      </c>
      <c r="AC3746" s="382" t="str">
        <f t="shared" si="709"/>
        <v/>
      </c>
      <c r="AD3746" s="382" t="str">
        <f t="shared" si="710"/>
        <v/>
      </c>
    </row>
    <row r="3747" spans="11:30" ht="13.5" customHeight="1">
      <c r="K3747" s="4">
        <f t="shared" si="704"/>
        <v>11</v>
      </c>
      <c r="L3747" s="34">
        <v>43407</v>
      </c>
      <c r="M3747" s="4">
        <v>156</v>
      </c>
      <c r="N3747" s="4">
        <v>24</v>
      </c>
      <c r="O3747" s="31">
        <v>0.95833333333333337</v>
      </c>
      <c r="P3747" s="35">
        <v>12.529999999999998</v>
      </c>
      <c r="Q3747" s="36">
        <f t="shared" si="705"/>
        <v>13</v>
      </c>
      <c r="R3747" s="4">
        <f t="shared" si="706"/>
        <v>0.47000000000000242</v>
      </c>
      <c r="S3747" s="31">
        <f t="shared" si="711"/>
        <v>0.25912037037037033</v>
      </c>
      <c r="T3747" s="31">
        <f t="shared" si="712"/>
        <v>0.70750000000000002</v>
      </c>
      <c r="U3747" s="4">
        <f t="shared" si="707"/>
        <v>0</v>
      </c>
      <c r="V3747" s="4" t="str">
        <f t="shared" si="703"/>
        <v/>
      </c>
      <c r="W3747" s="18" t="str">
        <f>IF(V3747="","",VLOOKUP(L3747,日射量と図３!$A$4:$C$368,3,TRUE)*238.85/100)</f>
        <v/>
      </c>
      <c r="X3747" s="4" t="str">
        <f t="shared" si="708"/>
        <v/>
      </c>
      <c r="Y3747" s="4" t="str">
        <f t="shared" si="713"/>
        <v/>
      </c>
      <c r="Z3747" s="4" t="str">
        <f t="shared" si="714"/>
        <v/>
      </c>
      <c r="AA3747" s="4" t="str">
        <f>IF($V3747="","",IF(Y3747&lt;36,0,IF(AND(36&lt;=Y3747,Y3747&lt;71),VLOOKUP($W3747,日射量と図３!$E$6:$F$34,2,TRUE),IF(AND(71&lt;=Y3747,Y3747&lt;107),VLOOKUP($W3747,日射量と図３!$E$6:$G$34,3,TRUE),IF(AND(107&lt;=Y3747,Y3747&lt;143),VLOOKUP($W3747,日射量と図３!$E$6:$H$34,4,TRUE),VLOOKUP($W3747,日射量と図３!$E$6:$I$34,5,TRUE))))))</f>
        <v/>
      </c>
      <c r="AB3747" s="4" t="str">
        <f>IF($V3747="","",IF(Z3747&lt;36,0,IF(AND(36&lt;=Z3747,Z3747&lt;71),VLOOKUP($W3747,日射量と図３!$E$6:$F$34,2,TRUE),IF(AND(71&lt;=Z3747,Z3747&lt;107),VLOOKUP($W3747,日射量と図３!$E$6:$G$34,3,TRUE),IF(AND(107&lt;=Z3747,Z3747&lt;143),VLOOKUP($W3747,日射量と図３!$E$6:$H$34,4,TRUE),VLOOKUP($W3747,日射量と図３!$E$6:$I$34,5,TRUE))))))</f>
        <v/>
      </c>
      <c r="AC3747" s="382" t="str">
        <f t="shared" si="709"/>
        <v/>
      </c>
      <c r="AD3747" s="382" t="str">
        <f t="shared" si="710"/>
        <v/>
      </c>
    </row>
    <row r="3748" spans="11:30" ht="13.5" customHeight="1">
      <c r="K3748" s="4">
        <f t="shared" si="704"/>
        <v>11</v>
      </c>
      <c r="L3748" s="34">
        <v>43408</v>
      </c>
      <c r="M3748" s="4">
        <v>157</v>
      </c>
      <c r="N3748" s="4">
        <v>1</v>
      </c>
      <c r="O3748" s="31">
        <v>0</v>
      </c>
      <c r="P3748" s="35">
        <v>12.209999999999999</v>
      </c>
      <c r="Q3748" s="36">
        <f t="shared" si="705"/>
        <v>13</v>
      </c>
      <c r="R3748" s="4">
        <f t="shared" si="706"/>
        <v>0.79000000000000092</v>
      </c>
      <c r="S3748" s="31">
        <f t="shared" si="711"/>
        <v>0.25912037037037033</v>
      </c>
      <c r="T3748" s="31">
        <f t="shared" si="712"/>
        <v>0.70750000000000002</v>
      </c>
      <c r="U3748" s="4">
        <f t="shared" si="707"/>
        <v>0</v>
      </c>
      <c r="V3748" s="4">
        <f t="shared" si="703"/>
        <v>1.1799999999999997</v>
      </c>
      <c r="W3748" s="18">
        <f>IF(V3748="","",VLOOKUP(L3748,日射量と図３!$A$4:$C$368,3,TRUE)*238.85/100)</f>
        <v>31.050499999999996</v>
      </c>
      <c r="X3748" s="4">
        <f t="shared" si="708"/>
        <v>11</v>
      </c>
      <c r="Y3748" s="4">
        <f t="shared" si="713"/>
        <v>0.67065299999999972</v>
      </c>
      <c r="Z3748" s="4">
        <f t="shared" si="714"/>
        <v>0.75600883636363614</v>
      </c>
      <c r="AA3748" s="4">
        <f>IF($V3748="","",IF(Y3748&lt;36,0,IF(AND(36&lt;=Y3748,Y3748&lt;71),VLOOKUP($W3748,日射量と図３!$E$6:$F$34,2,TRUE),IF(AND(71&lt;=Y3748,Y3748&lt;107),VLOOKUP($W3748,日射量と図３!$E$6:$G$34,3,TRUE),IF(AND(107&lt;=Y3748,Y3748&lt;143),VLOOKUP($W3748,日射量と図３!$E$6:$H$34,4,TRUE),VLOOKUP($W3748,日射量と図３!$E$6:$I$34,5,TRUE))))))</f>
        <v>0</v>
      </c>
      <c r="AB3748" s="4">
        <f>IF($V3748="","",IF(Z3748&lt;36,0,IF(AND(36&lt;=Z3748,Z3748&lt;71),VLOOKUP($W3748,日射量と図３!$E$6:$F$34,2,TRUE),IF(AND(71&lt;=Z3748,Z3748&lt;107),VLOOKUP($W3748,日射量と図３!$E$6:$G$34,3,TRUE),IF(AND(107&lt;=Z3748,Z3748&lt;143),VLOOKUP($W3748,日射量と図３!$E$6:$H$34,4,TRUE),VLOOKUP($W3748,日射量と図３!$E$6:$I$34,5,TRUE))))))</f>
        <v>0</v>
      </c>
      <c r="AC3748" s="382">
        <f t="shared" si="709"/>
        <v>0</v>
      </c>
      <c r="AD3748" s="382">
        <f t="shared" si="710"/>
        <v>0</v>
      </c>
    </row>
    <row r="3749" spans="11:30" ht="13.5" customHeight="1">
      <c r="K3749" s="4">
        <f t="shared" si="704"/>
        <v>11</v>
      </c>
      <c r="L3749" s="34">
        <v>43408</v>
      </c>
      <c r="M3749" s="4">
        <v>157</v>
      </c>
      <c r="N3749" s="4">
        <v>2</v>
      </c>
      <c r="O3749" s="31">
        <v>4.1666666666666664E-2</v>
      </c>
      <c r="P3749" s="35">
        <v>11.790000000000003</v>
      </c>
      <c r="Q3749" s="36">
        <f t="shared" si="705"/>
        <v>13</v>
      </c>
      <c r="R3749" s="4">
        <f t="shared" si="706"/>
        <v>1.2099999999999973</v>
      </c>
      <c r="S3749" s="31">
        <f t="shared" si="711"/>
        <v>0.25912037037037033</v>
      </c>
      <c r="T3749" s="31">
        <f t="shared" si="712"/>
        <v>0.70750000000000002</v>
      </c>
      <c r="U3749" s="4">
        <f t="shared" si="707"/>
        <v>0</v>
      </c>
      <c r="V3749" s="4" t="str">
        <f t="shared" si="703"/>
        <v/>
      </c>
      <c r="W3749" s="18" t="str">
        <f>IF(V3749="","",VLOOKUP(L3749,日射量と図３!$A$4:$C$368,3,TRUE)*238.85/100)</f>
        <v/>
      </c>
      <c r="X3749" s="4" t="str">
        <f t="shared" si="708"/>
        <v/>
      </c>
      <c r="Y3749" s="4" t="str">
        <f t="shared" si="713"/>
        <v/>
      </c>
      <c r="Z3749" s="4" t="str">
        <f t="shared" si="714"/>
        <v/>
      </c>
      <c r="AA3749" s="4" t="str">
        <f>IF($V3749="","",IF(Y3749&lt;36,0,IF(AND(36&lt;=Y3749,Y3749&lt;71),VLOOKUP($W3749,日射量と図３!$E$6:$F$34,2,TRUE),IF(AND(71&lt;=Y3749,Y3749&lt;107),VLOOKUP($W3749,日射量と図３!$E$6:$G$34,3,TRUE),IF(AND(107&lt;=Y3749,Y3749&lt;143),VLOOKUP($W3749,日射量と図３!$E$6:$H$34,4,TRUE),VLOOKUP($W3749,日射量と図３!$E$6:$I$34,5,TRUE))))))</f>
        <v/>
      </c>
      <c r="AB3749" s="4" t="str">
        <f>IF($V3749="","",IF(Z3749&lt;36,0,IF(AND(36&lt;=Z3749,Z3749&lt;71),VLOOKUP($W3749,日射量と図３!$E$6:$F$34,2,TRUE),IF(AND(71&lt;=Z3749,Z3749&lt;107),VLOOKUP($W3749,日射量と図３!$E$6:$G$34,3,TRUE),IF(AND(107&lt;=Z3749,Z3749&lt;143),VLOOKUP($W3749,日射量と図３!$E$6:$H$34,4,TRUE),VLOOKUP($W3749,日射量と図３!$E$6:$I$34,5,TRUE))))))</f>
        <v/>
      </c>
      <c r="AC3749" s="382" t="str">
        <f t="shared" si="709"/>
        <v/>
      </c>
      <c r="AD3749" s="382" t="str">
        <f t="shared" si="710"/>
        <v/>
      </c>
    </row>
    <row r="3750" spans="11:30" ht="13.5" customHeight="1">
      <c r="K3750" s="4">
        <f t="shared" si="704"/>
        <v>11</v>
      </c>
      <c r="L3750" s="34">
        <v>43408</v>
      </c>
      <c r="M3750" s="4">
        <v>157</v>
      </c>
      <c r="N3750" s="4">
        <v>3</v>
      </c>
      <c r="O3750" s="31">
        <v>8.3333333333333329E-2</v>
      </c>
      <c r="P3750" s="35">
        <v>11.44</v>
      </c>
      <c r="Q3750" s="36">
        <f t="shared" si="705"/>
        <v>13</v>
      </c>
      <c r="R3750" s="4">
        <f t="shared" si="706"/>
        <v>1.5600000000000005</v>
      </c>
      <c r="S3750" s="31">
        <f t="shared" si="711"/>
        <v>0.25912037037037033</v>
      </c>
      <c r="T3750" s="31">
        <f t="shared" si="712"/>
        <v>0.70750000000000002</v>
      </c>
      <c r="U3750" s="4">
        <f t="shared" si="707"/>
        <v>0</v>
      </c>
      <c r="V3750" s="4" t="str">
        <f t="shared" si="703"/>
        <v/>
      </c>
      <c r="W3750" s="18" t="str">
        <f>IF(V3750="","",VLOOKUP(L3750,日射量と図３!$A$4:$C$368,3,TRUE)*238.85/100)</f>
        <v/>
      </c>
      <c r="X3750" s="4" t="str">
        <f t="shared" si="708"/>
        <v/>
      </c>
      <c r="Y3750" s="4" t="str">
        <f t="shared" si="713"/>
        <v/>
      </c>
      <c r="Z3750" s="4" t="str">
        <f t="shared" si="714"/>
        <v/>
      </c>
      <c r="AA3750" s="4" t="str">
        <f>IF($V3750="","",IF(Y3750&lt;36,0,IF(AND(36&lt;=Y3750,Y3750&lt;71),VLOOKUP($W3750,日射量と図３!$E$6:$F$34,2,TRUE),IF(AND(71&lt;=Y3750,Y3750&lt;107),VLOOKUP($W3750,日射量と図３!$E$6:$G$34,3,TRUE),IF(AND(107&lt;=Y3750,Y3750&lt;143),VLOOKUP($W3750,日射量と図３!$E$6:$H$34,4,TRUE),VLOOKUP($W3750,日射量と図３!$E$6:$I$34,5,TRUE))))))</f>
        <v/>
      </c>
      <c r="AB3750" s="4" t="str">
        <f>IF($V3750="","",IF(Z3750&lt;36,0,IF(AND(36&lt;=Z3750,Z3750&lt;71),VLOOKUP($W3750,日射量と図３!$E$6:$F$34,2,TRUE),IF(AND(71&lt;=Z3750,Z3750&lt;107),VLOOKUP($W3750,日射量と図３!$E$6:$G$34,3,TRUE),IF(AND(107&lt;=Z3750,Z3750&lt;143),VLOOKUP($W3750,日射量と図３!$E$6:$H$34,4,TRUE),VLOOKUP($W3750,日射量と図３!$E$6:$I$34,5,TRUE))))))</f>
        <v/>
      </c>
      <c r="AC3750" s="382" t="str">
        <f t="shared" si="709"/>
        <v/>
      </c>
      <c r="AD3750" s="382" t="str">
        <f t="shared" si="710"/>
        <v/>
      </c>
    </row>
    <row r="3751" spans="11:30" ht="13.5" customHeight="1">
      <c r="K3751" s="4">
        <f t="shared" si="704"/>
        <v>11</v>
      </c>
      <c r="L3751" s="34">
        <v>43408</v>
      </c>
      <c r="M3751" s="4">
        <v>157</v>
      </c>
      <c r="N3751" s="4">
        <v>4</v>
      </c>
      <c r="O3751" s="31">
        <v>0.125</v>
      </c>
      <c r="P3751" s="35">
        <v>11.18</v>
      </c>
      <c r="Q3751" s="36">
        <f t="shared" si="705"/>
        <v>13</v>
      </c>
      <c r="R3751" s="4">
        <f t="shared" si="706"/>
        <v>1.8200000000000003</v>
      </c>
      <c r="S3751" s="31">
        <f t="shared" si="711"/>
        <v>0.25912037037037033</v>
      </c>
      <c r="T3751" s="31">
        <f t="shared" si="712"/>
        <v>0.70750000000000002</v>
      </c>
      <c r="U3751" s="4">
        <f t="shared" si="707"/>
        <v>0</v>
      </c>
      <c r="V3751" s="4" t="str">
        <f t="shared" si="703"/>
        <v/>
      </c>
      <c r="W3751" s="18" t="str">
        <f>IF(V3751="","",VLOOKUP(L3751,日射量と図３!$A$4:$C$368,3,TRUE)*238.85/100)</f>
        <v/>
      </c>
      <c r="X3751" s="4" t="str">
        <f t="shared" si="708"/>
        <v/>
      </c>
      <c r="Y3751" s="4" t="str">
        <f t="shared" si="713"/>
        <v/>
      </c>
      <c r="Z3751" s="4" t="str">
        <f t="shared" si="714"/>
        <v/>
      </c>
      <c r="AA3751" s="4" t="str">
        <f>IF($V3751="","",IF(Y3751&lt;36,0,IF(AND(36&lt;=Y3751,Y3751&lt;71),VLOOKUP($W3751,日射量と図３!$E$6:$F$34,2,TRUE),IF(AND(71&lt;=Y3751,Y3751&lt;107),VLOOKUP($W3751,日射量と図３!$E$6:$G$34,3,TRUE),IF(AND(107&lt;=Y3751,Y3751&lt;143),VLOOKUP($W3751,日射量と図３!$E$6:$H$34,4,TRUE),VLOOKUP($W3751,日射量と図３!$E$6:$I$34,5,TRUE))))))</f>
        <v/>
      </c>
      <c r="AB3751" s="4" t="str">
        <f>IF($V3751="","",IF(Z3751&lt;36,0,IF(AND(36&lt;=Z3751,Z3751&lt;71),VLOOKUP($W3751,日射量と図３!$E$6:$F$34,2,TRUE),IF(AND(71&lt;=Z3751,Z3751&lt;107),VLOOKUP($W3751,日射量と図３!$E$6:$G$34,3,TRUE),IF(AND(107&lt;=Z3751,Z3751&lt;143),VLOOKUP($W3751,日射量と図３!$E$6:$H$34,4,TRUE),VLOOKUP($W3751,日射量と図３!$E$6:$I$34,5,TRUE))))))</f>
        <v/>
      </c>
      <c r="AC3751" s="382" t="str">
        <f t="shared" si="709"/>
        <v/>
      </c>
      <c r="AD3751" s="382" t="str">
        <f t="shared" si="710"/>
        <v/>
      </c>
    </row>
    <row r="3752" spans="11:30" ht="13.5" customHeight="1">
      <c r="K3752" s="4">
        <f t="shared" si="704"/>
        <v>11</v>
      </c>
      <c r="L3752" s="34">
        <v>43408</v>
      </c>
      <c r="M3752" s="4">
        <v>157</v>
      </c>
      <c r="N3752" s="4">
        <v>5</v>
      </c>
      <c r="O3752" s="31">
        <v>0.16666666666666666</v>
      </c>
      <c r="P3752" s="35">
        <v>11.239999999999998</v>
      </c>
      <c r="Q3752" s="36">
        <f t="shared" si="705"/>
        <v>15</v>
      </c>
      <c r="R3752" s="4">
        <f t="shared" si="706"/>
        <v>3.7600000000000016</v>
      </c>
      <c r="S3752" s="31">
        <f t="shared" si="711"/>
        <v>0.25912037037037033</v>
      </c>
      <c r="T3752" s="31">
        <f t="shared" si="712"/>
        <v>0.70750000000000002</v>
      </c>
      <c r="U3752" s="4">
        <f t="shared" si="707"/>
        <v>0</v>
      </c>
      <c r="V3752" s="4" t="str">
        <f t="shared" ref="V3752:V3815" si="715">IF(N3752=1,SUM(U3752:U3775),"")</f>
        <v/>
      </c>
      <c r="W3752" s="18" t="str">
        <f>IF(V3752="","",VLOOKUP(L3752,日射量と図３!$A$4:$C$368,3,TRUE)*238.85/100)</f>
        <v/>
      </c>
      <c r="X3752" s="4" t="str">
        <f t="shared" si="708"/>
        <v/>
      </c>
      <c r="Y3752" s="4" t="str">
        <f t="shared" si="713"/>
        <v/>
      </c>
      <c r="Z3752" s="4" t="str">
        <f t="shared" si="714"/>
        <v/>
      </c>
      <c r="AA3752" s="4" t="str">
        <f>IF($V3752="","",IF(Y3752&lt;36,0,IF(AND(36&lt;=Y3752,Y3752&lt;71),VLOOKUP($W3752,日射量と図３!$E$6:$F$34,2,TRUE),IF(AND(71&lt;=Y3752,Y3752&lt;107),VLOOKUP($W3752,日射量と図３!$E$6:$G$34,3,TRUE),IF(AND(107&lt;=Y3752,Y3752&lt;143),VLOOKUP($W3752,日射量と図３!$E$6:$H$34,4,TRUE),VLOOKUP($W3752,日射量と図３!$E$6:$I$34,5,TRUE))))))</f>
        <v/>
      </c>
      <c r="AB3752" s="4" t="str">
        <f>IF($V3752="","",IF(Z3752&lt;36,0,IF(AND(36&lt;=Z3752,Z3752&lt;71),VLOOKUP($W3752,日射量と図３!$E$6:$F$34,2,TRUE),IF(AND(71&lt;=Z3752,Z3752&lt;107),VLOOKUP($W3752,日射量と図３!$E$6:$G$34,3,TRUE),IF(AND(107&lt;=Z3752,Z3752&lt;143),VLOOKUP($W3752,日射量と図３!$E$6:$H$34,4,TRUE),VLOOKUP($W3752,日射量と図３!$E$6:$I$34,5,TRUE))))))</f>
        <v/>
      </c>
      <c r="AC3752" s="382" t="str">
        <f t="shared" si="709"/>
        <v/>
      </c>
      <c r="AD3752" s="382" t="str">
        <f t="shared" si="710"/>
        <v/>
      </c>
    </row>
    <row r="3753" spans="11:30" ht="13.5" customHeight="1">
      <c r="K3753" s="4">
        <f t="shared" si="704"/>
        <v>11</v>
      </c>
      <c r="L3753" s="34">
        <v>43408</v>
      </c>
      <c r="M3753" s="4">
        <v>157</v>
      </c>
      <c r="N3753" s="4">
        <v>6</v>
      </c>
      <c r="O3753" s="31">
        <v>0.20833333333333334</v>
      </c>
      <c r="P3753" s="35">
        <v>10.900000000000002</v>
      </c>
      <c r="Q3753" s="36">
        <f t="shared" si="705"/>
        <v>15</v>
      </c>
      <c r="R3753" s="4">
        <f t="shared" si="706"/>
        <v>4.0999999999999979</v>
      </c>
      <c r="S3753" s="31">
        <f t="shared" si="711"/>
        <v>0.25912037037037033</v>
      </c>
      <c r="T3753" s="31">
        <f t="shared" si="712"/>
        <v>0.70750000000000002</v>
      </c>
      <c r="U3753" s="4">
        <f t="shared" si="707"/>
        <v>0</v>
      </c>
      <c r="V3753" s="4" t="str">
        <f t="shared" si="715"/>
        <v/>
      </c>
      <c r="W3753" s="18" t="str">
        <f>IF(V3753="","",VLOOKUP(L3753,日射量と図３!$A$4:$C$368,3,TRUE)*238.85/100)</f>
        <v/>
      </c>
      <c r="X3753" s="4" t="str">
        <f t="shared" si="708"/>
        <v/>
      </c>
      <c r="Y3753" s="4" t="str">
        <f t="shared" si="713"/>
        <v/>
      </c>
      <c r="Z3753" s="4" t="str">
        <f t="shared" si="714"/>
        <v/>
      </c>
      <c r="AA3753" s="4" t="str">
        <f>IF($V3753="","",IF(Y3753&lt;36,0,IF(AND(36&lt;=Y3753,Y3753&lt;71),VLOOKUP($W3753,日射量と図３!$E$6:$F$34,2,TRUE),IF(AND(71&lt;=Y3753,Y3753&lt;107),VLOOKUP($W3753,日射量と図３!$E$6:$G$34,3,TRUE),IF(AND(107&lt;=Y3753,Y3753&lt;143),VLOOKUP($W3753,日射量と図３!$E$6:$H$34,4,TRUE),VLOOKUP($W3753,日射量と図３!$E$6:$I$34,5,TRUE))))))</f>
        <v/>
      </c>
      <c r="AB3753" s="4" t="str">
        <f>IF($V3753="","",IF(Z3753&lt;36,0,IF(AND(36&lt;=Z3753,Z3753&lt;71),VLOOKUP($W3753,日射量と図３!$E$6:$F$34,2,TRUE),IF(AND(71&lt;=Z3753,Z3753&lt;107),VLOOKUP($W3753,日射量と図３!$E$6:$G$34,3,TRUE),IF(AND(107&lt;=Z3753,Z3753&lt;143),VLOOKUP($W3753,日射量と図３!$E$6:$H$34,4,TRUE),VLOOKUP($W3753,日射量と図３!$E$6:$I$34,5,TRUE))))))</f>
        <v/>
      </c>
      <c r="AC3753" s="382" t="str">
        <f t="shared" si="709"/>
        <v/>
      </c>
      <c r="AD3753" s="382" t="str">
        <f t="shared" si="710"/>
        <v/>
      </c>
    </row>
    <row r="3754" spans="11:30" ht="13.5" customHeight="1">
      <c r="K3754" s="4">
        <f t="shared" si="704"/>
        <v>11</v>
      </c>
      <c r="L3754" s="34">
        <v>43408</v>
      </c>
      <c r="M3754" s="4">
        <v>157</v>
      </c>
      <c r="N3754" s="4">
        <v>7</v>
      </c>
      <c r="O3754" s="31">
        <v>0.25</v>
      </c>
      <c r="P3754" s="35">
        <v>10.650000000000002</v>
      </c>
      <c r="Q3754" s="36">
        <f t="shared" si="705"/>
        <v>15</v>
      </c>
      <c r="R3754" s="4">
        <f t="shared" si="706"/>
        <v>4.3499999999999979</v>
      </c>
      <c r="S3754" s="31">
        <f t="shared" si="711"/>
        <v>0.25912037037037033</v>
      </c>
      <c r="T3754" s="31">
        <f t="shared" si="712"/>
        <v>0.70750000000000002</v>
      </c>
      <c r="U3754" s="4">
        <f t="shared" si="707"/>
        <v>0</v>
      </c>
      <c r="V3754" s="4" t="str">
        <f t="shared" si="715"/>
        <v/>
      </c>
      <c r="W3754" s="18" t="str">
        <f>IF(V3754="","",VLOOKUP(L3754,日射量と図３!$A$4:$C$368,3,TRUE)*238.85/100)</f>
        <v/>
      </c>
      <c r="X3754" s="4" t="str">
        <f t="shared" si="708"/>
        <v/>
      </c>
      <c r="Y3754" s="4" t="str">
        <f t="shared" si="713"/>
        <v/>
      </c>
      <c r="Z3754" s="4" t="str">
        <f t="shared" si="714"/>
        <v/>
      </c>
      <c r="AA3754" s="4" t="str">
        <f>IF($V3754="","",IF(Y3754&lt;36,0,IF(AND(36&lt;=Y3754,Y3754&lt;71),VLOOKUP($W3754,日射量と図３!$E$6:$F$34,2,TRUE),IF(AND(71&lt;=Y3754,Y3754&lt;107),VLOOKUP($W3754,日射量と図３!$E$6:$G$34,3,TRUE),IF(AND(107&lt;=Y3754,Y3754&lt;143),VLOOKUP($W3754,日射量と図３!$E$6:$H$34,4,TRUE),VLOOKUP($W3754,日射量と図３!$E$6:$I$34,5,TRUE))))))</f>
        <v/>
      </c>
      <c r="AB3754" s="4" t="str">
        <f>IF($V3754="","",IF(Z3754&lt;36,0,IF(AND(36&lt;=Z3754,Z3754&lt;71),VLOOKUP($W3754,日射量と図３!$E$6:$F$34,2,TRUE),IF(AND(71&lt;=Z3754,Z3754&lt;107),VLOOKUP($W3754,日射量と図３!$E$6:$G$34,3,TRUE),IF(AND(107&lt;=Z3754,Z3754&lt;143),VLOOKUP($W3754,日射量と図３!$E$6:$H$34,4,TRUE),VLOOKUP($W3754,日射量と図３!$E$6:$I$34,5,TRUE))))))</f>
        <v/>
      </c>
      <c r="AC3754" s="382" t="str">
        <f t="shared" si="709"/>
        <v/>
      </c>
      <c r="AD3754" s="382" t="str">
        <f t="shared" si="710"/>
        <v/>
      </c>
    </row>
    <row r="3755" spans="11:30" ht="13.5" customHeight="1">
      <c r="K3755" s="4">
        <f t="shared" si="704"/>
        <v>11</v>
      </c>
      <c r="L3755" s="34">
        <v>43408</v>
      </c>
      <c r="M3755" s="4">
        <v>157</v>
      </c>
      <c r="N3755" s="4">
        <v>8</v>
      </c>
      <c r="O3755" s="31">
        <v>0.29166666666666669</v>
      </c>
      <c r="P3755" s="35">
        <v>10.82</v>
      </c>
      <c r="Q3755" s="36">
        <f t="shared" si="705"/>
        <v>12</v>
      </c>
      <c r="R3755" s="4">
        <f t="shared" si="706"/>
        <v>1.1799999999999997</v>
      </c>
      <c r="S3755" s="31">
        <f t="shared" si="711"/>
        <v>0.25912037037037033</v>
      </c>
      <c r="T3755" s="31">
        <f t="shared" si="712"/>
        <v>0.70750000000000002</v>
      </c>
      <c r="U3755" s="4">
        <f t="shared" si="707"/>
        <v>1.1799999999999997</v>
      </c>
      <c r="V3755" s="4" t="str">
        <f t="shared" si="715"/>
        <v/>
      </c>
      <c r="W3755" s="18" t="str">
        <f>IF(V3755="","",VLOOKUP(L3755,日射量と図３!$A$4:$C$368,3,TRUE)*238.85/100)</f>
        <v/>
      </c>
      <c r="X3755" s="4" t="str">
        <f t="shared" si="708"/>
        <v/>
      </c>
      <c r="Y3755" s="4" t="str">
        <f t="shared" si="713"/>
        <v/>
      </c>
      <c r="Z3755" s="4" t="str">
        <f t="shared" si="714"/>
        <v/>
      </c>
      <c r="AA3755" s="4" t="str">
        <f>IF($V3755="","",IF(Y3755&lt;36,0,IF(AND(36&lt;=Y3755,Y3755&lt;71),VLOOKUP($W3755,日射量と図３!$E$6:$F$34,2,TRUE),IF(AND(71&lt;=Y3755,Y3755&lt;107),VLOOKUP($W3755,日射量と図３!$E$6:$G$34,3,TRUE),IF(AND(107&lt;=Y3755,Y3755&lt;143),VLOOKUP($W3755,日射量と図３!$E$6:$H$34,4,TRUE),VLOOKUP($W3755,日射量と図３!$E$6:$I$34,5,TRUE))))))</f>
        <v/>
      </c>
      <c r="AB3755" s="4" t="str">
        <f>IF($V3755="","",IF(Z3755&lt;36,0,IF(AND(36&lt;=Z3755,Z3755&lt;71),VLOOKUP($W3755,日射量と図３!$E$6:$F$34,2,TRUE),IF(AND(71&lt;=Z3755,Z3755&lt;107),VLOOKUP($W3755,日射量と図３!$E$6:$G$34,3,TRUE),IF(AND(107&lt;=Z3755,Z3755&lt;143),VLOOKUP($W3755,日射量と図３!$E$6:$H$34,4,TRUE),VLOOKUP($W3755,日射量と図３!$E$6:$I$34,5,TRUE))))))</f>
        <v/>
      </c>
      <c r="AC3755" s="382" t="str">
        <f t="shared" si="709"/>
        <v/>
      </c>
      <c r="AD3755" s="382" t="str">
        <f t="shared" si="710"/>
        <v/>
      </c>
    </row>
    <row r="3756" spans="11:30" ht="13.5" customHeight="1">
      <c r="K3756" s="4">
        <f t="shared" si="704"/>
        <v>11</v>
      </c>
      <c r="L3756" s="34">
        <v>43408</v>
      </c>
      <c r="M3756" s="4">
        <v>157</v>
      </c>
      <c r="N3756" s="4">
        <v>9</v>
      </c>
      <c r="O3756" s="31">
        <v>0.33333333333333331</v>
      </c>
      <c r="P3756" s="35">
        <v>12.379999999999999</v>
      </c>
      <c r="Q3756" s="36">
        <f t="shared" si="705"/>
        <v>12</v>
      </c>
      <c r="R3756" s="4">
        <f t="shared" si="706"/>
        <v>0</v>
      </c>
      <c r="S3756" s="31">
        <f t="shared" si="711"/>
        <v>0.25912037037037033</v>
      </c>
      <c r="T3756" s="31">
        <f t="shared" si="712"/>
        <v>0.70750000000000002</v>
      </c>
      <c r="U3756" s="4">
        <f t="shared" si="707"/>
        <v>0</v>
      </c>
      <c r="V3756" s="4" t="str">
        <f t="shared" si="715"/>
        <v/>
      </c>
      <c r="W3756" s="18" t="str">
        <f>IF(V3756="","",VLOOKUP(L3756,日射量と図３!$A$4:$C$368,3,TRUE)*238.85/100)</f>
        <v/>
      </c>
      <c r="X3756" s="4" t="str">
        <f t="shared" si="708"/>
        <v/>
      </c>
      <c r="Y3756" s="4" t="str">
        <f t="shared" si="713"/>
        <v/>
      </c>
      <c r="Z3756" s="4" t="str">
        <f t="shared" si="714"/>
        <v/>
      </c>
      <c r="AA3756" s="4" t="str">
        <f>IF($V3756="","",IF(Y3756&lt;36,0,IF(AND(36&lt;=Y3756,Y3756&lt;71),VLOOKUP($W3756,日射量と図３!$E$6:$F$34,2,TRUE),IF(AND(71&lt;=Y3756,Y3756&lt;107),VLOOKUP($W3756,日射量と図３!$E$6:$G$34,3,TRUE),IF(AND(107&lt;=Y3756,Y3756&lt;143),VLOOKUP($W3756,日射量と図３!$E$6:$H$34,4,TRUE),VLOOKUP($W3756,日射量と図３!$E$6:$I$34,5,TRUE))))))</f>
        <v/>
      </c>
      <c r="AB3756" s="4" t="str">
        <f>IF($V3756="","",IF(Z3756&lt;36,0,IF(AND(36&lt;=Z3756,Z3756&lt;71),VLOOKUP($W3756,日射量と図３!$E$6:$F$34,2,TRUE),IF(AND(71&lt;=Z3756,Z3756&lt;107),VLOOKUP($W3756,日射量と図３!$E$6:$G$34,3,TRUE),IF(AND(107&lt;=Z3756,Z3756&lt;143),VLOOKUP($W3756,日射量と図３!$E$6:$H$34,4,TRUE),VLOOKUP($W3756,日射量と図３!$E$6:$I$34,5,TRUE))))))</f>
        <v/>
      </c>
      <c r="AC3756" s="382" t="str">
        <f t="shared" si="709"/>
        <v/>
      </c>
      <c r="AD3756" s="382" t="str">
        <f t="shared" si="710"/>
        <v/>
      </c>
    </row>
    <row r="3757" spans="11:30" ht="13.5" customHeight="1">
      <c r="K3757" s="4">
        <f t="shared" si="704"/>
        <v>11</v>
      </c>
      <c r="L3757" s="34">
        <v>43408</v>
      </c>
      <c r="M3757" s="4">
        <v>157</v>
      </c>
      <c r="N3757" s="4">
        <v>10</v>
      </c>
      <c r="O3757" s="31">
        <v>0.375</v>
      </c>
      <c r="P3757" s="35">
        <v>14.2</v>
      </c>
      <c r="Q3757" s="36">
        <f t="shared" si="705"/>
        <v>12</v>
      </c>
      <c r="R3757" s="4">
        <f t="shared" si="706"/>
        <v>0</v>
      </c>
      <c r="S3757" s="31">
        <f t="shared" si="711"/>
        <v>0.25912037037037033</v>
      </c>
      <c r="T3757" s="31">
        <f t="shared" si="712"/>
        <v>0.70750000000000002</v>
      </c>
      <c r="U3757" s="4">
        <f t="shared" si="707"/>
        <v>0</v>
      </c>
      <c r="V3757" s="4" t="str">
        <f t="shared" si="715"/>
        <v/>
      </c>
      <c r="W3757" s="18" t="str">
        <f>IF(V3757="","",VLOOKUP(L3757,日射量と図３!$A$4:$C$368,3,TRUE)*238.85/100)</f>
        <v/>
      </c>
      <c r="X3757" s="4" t="str">
        <f t="shared" si="708"/>
        <v/>
      </c>
      <c r="Y3757" s="4" t="str">
        <f t="shared" si="713"/>
        <v/>
      </c>
      <c r="Z3757" s="4" t="str">
        <f t="shared" si="714"/>
        <v/>
      </c>
      <c r="AA3757" s="4" t="str">
        <f>IF($V3757="","",IF(Y3757&lt;36,0,IF(AND(36&lt;=Y3757,Y3757&lt;71),VLOOKUP($W3757,日射量と図３!$E$6:$F$34,2,TRUE),IF(AND(71&lt;=Y3757,Y3757&lt;107),VLOOKUP($W3757,日射量と図３!$E$6:$G$34,3,TRUE),IF(AND(107&lt;=Y3757,Y3757&lt;143),VLOOKUP($W3757,日射量と図３!$E$6:$H$34,4,TRUE),VLOOKUP($W3757,日射量と図３!$E$6:$I$34,5,TRUE))))))</f>
        <v/>
      </c>
      <c r="AB3757" s="4" t="str">
        <f>IF($V3757="","",IF(Z3757&lt;36,0,IF(AND(36&lt;=Z3757,Z3757&lt;71),VLOOKUP($W3757,日射量と図３!$E$6:$F$34,2,TRUE),IF(AND(71&lt;=Z3757,Z3757&lt;107),VLOOKUP($W3757,日射量と図３!$E$6:$G$34,3,TRUE),IF(AND(107&lt;=Z3757,Z3757&lt;143),VLOOKUP($W3757,日射量と図３!$E$6:$H$34,4,TRUE),VLOOKUP($W3757,日射量と図３!$E$6:$I$34,5,TRUE))))))</f>
        <v/>
      </c>
      <c r="AC3757" s="382" t="str">
        <f t="shared" si="709"/>
        <v/>
      </c>
      <c r="AD3757" s="382" t="str">
        <f t="shared" si="710"/>
        <v/>
      </c>
    </row>
    <row r="3758" spans="11:30" ht="13.5" customHeight="1">
      <c r="K3758" s="4">
        <f t="shared" si="704"/>
        <v>11</v>
      </c>
      <c r="L3758" s="34">
        <v>43408</v>
      </c>
      <c r="M3758" s="4">
        <v>157</v>
      </c>
      <c r="N3758" s="4">
        <v>11</v>
      </c>
      <c r="O3758" s="31">
        <v>0.41666666666666669</v>
      </c>
      <c r="P3758" s="35">
        <v>15.76</v>
      </c>
      <c r="Q3758" s="36">
        <f t="shared" si="705"/>
        <v>12</v>
      </c>
      <c r="R3758" s="4">
        <f t="shared" si="706"/>
        <v>0</v>
      </c>
      <c r="S3758" s="31">
        <f t="shared" si="711"/>
        <v>0.25912037037037033</v>
      </c>
      <c r="T3758" s="31">
        <f t="shared" si="712"/>
        <v>0.70750000000000002</v>
      </c>
      <c r="U3758" s="4">
        <f t="shared" si="707"/>
        <v>0</v>
      </c>
      <c r="V3758" s="4" t="str">
        <f t="shared" si="715"/>
        <v/>
      </c>
      <c r="W3758" s="18" t="str">
        <f>IF(V3758="","",VLOOKUP(L3758,日射量と図３!$A$4:$C$368,3,TRUE)*238.85/100)</f>
        <v/>
      </c>
      <c r="X3758" s="4" t="str">
        <f t="shared" si="708"/>
        <v/>
      </c>
      <c r="Y3758" s="4" t="str">
        <f t="shared" si="713"/>
        <v/>
      </c>
      <c r="Z3758" s="4" t="str">
        <f t="shared" si="714"/>
        <v/>
      </c>
      <c r="AA3758" s="4" t="str">
        <f>IF($V3758="","",IF(Y3758&lt;36,0,IF(AND(36&lt;=Y3758,Y3758&lt;71),VLOOKUP($W3758,日射量と図３!$E$6:$F$34,2,TRUE),IF(AND(71&lt;=Y3758,Y3758&lt;107),VLOOKUP($W3758,日射量と図３!$E$6:$G$34,3,TRUE),IF(AND(107&lt;=Y3758,Y3758&lt;143),VLOOKUP($W3758,日射量と図３!$E$6:$H$34,4,TRUE),VLOOKUP($W3758,日射量と図３!$E$6:$I$34,5,TRUE))))))</f>
        <v/>
      </c>
      <c r="AB3758" s="4" t="str">
        <f>IF($V3758="","",IF(Z3758&lt;36,0,IF(AND(36&lt;=Z3758,Z3758&lt;71),VLOOKUP($W3758,日射量と図３!$E$6:$F$34,2,TRUE),IF(AND(71&lt;=Z3758,Z3758&lt;107),VLOOKUP($W3758,日射量と図３!$E$6:$G$34,3,TRUE),IF(AND(107&lt;=Z3758,Z3758&lt;143),VLOOKUP($W3758,日射量と図３!$E$6:$H$34,4,TRUE),VLOOKUP($W3758,日射量と図３!$E$6:$I$34,5,TRUE))))))</f>
        <v/>
      </c>
      <c r="AC3758" s="382" t="str">
        <f t="shared" si="709"/>
        <v/>
      </c>
      <c r="AD3758" s="382" t="str">
        <f t="shared" si="710"/>
        <v/>
      </c>
    </row>
    <row r="3759" spans="11:30" ht="13.5" customHeight="1">
      <c r="K3759" s="4">
        <f t="shared" si="704"/>
        <v>11</v>
      </c>
      <c r="L3759" s="34">
        <v>43408</v>
      </c>
      <c r="M3759" s="4">
        <v>157</v>
      </c>
      <c r="N3759" s="4">
        <v>12</v>
      </c>
      <c r="O3759" s="31">
        <v>0.45833333333333331</v>
      </c>
      <c r="P3759" s="35">
        <v>16.920000000000002</v>
      </c>
      <c r="Q3759" s="36">
        <f t="shared" si="705"/>
        <v>12</v>
      </c>
      <c r="R3759" s="4">
        <f t="shared" si="706"/>
        <v>0</v>
      </c>
      <c r="S3759" s="31">
        <f t="shared" si="711"/>
        <v>0.25912037037037033</v>
      </c>
      <c r="T3759" s="31">
        <f t="shared" si="712"/>
        <v>0.70750000000000002</v>
      </c>
      <c r="U3759" s="4">
        <f t="shared" si="707"/>
        <v>0</v>
      </c>
      <c r="V3759" s="4" t="str">
        <f t="shared" si="715"/>
        <v/>
      </c>
      <c r="W3759" s="18" t="str">
        <f>IF(V3759="","",VLOOKUP(L3759,日射量と図３!$A$4:$C$368,3,TRUE)*238.85/100)</f>
        <v/>
      </c>
      <c r="X3759" s="4" t="str">
        <f t="shared" si="708"/>
        <v/>
      </c>
      <c r="Y3759" s="4" t="str">
        <f t="shared" si="713"/>
        <v/>
      </c>
      <c r="Z3759" s="4" t="str">
        <f t="shared" si="714"/>
        <v/>
      </c>
      <c r="AA3759" s="4" t="str">
        <f>IF($V3759="","",IF(Y3759&lt;36,0,IF(AND(36&lt;=Y3759,Y3759&lt;71),VLOOKUP($W3759,日射量と図３!$E$6:$F$34,2,TRUE),IF(AND(71&lt;=Y3759,Y3759&lt;107),VLOOKUP($W3759,日射量と図３!$E$6:$G$34,3,TRUE),IF(AND(107&lt;=Y3759,Y3759&lt;143),VLOOKUP($W3759,日射量と図３!$E$6:$H$34,4,TRUE),VLOOKUP($W3759,日射量と図３!$E$6:$I$34,5,TRUE))))))</f>
        <v/>
      </c>
      <c r="AB3759" s="4" t="str">
        <f>IF($V3759="","",IF(Z3759&lt;36,0,IF(AND(36&lt;=Z3759,Z3759&lt;71),VLOOKUP($W3759,日射量と図３!$E$6:$F$34,2,TRUE),IF(AND(71&lt;=Z3759,Z3759&lt;107),VLOOKUP($W3759,日射量と図３!$E$6:$G$34,3,TRUE),IF(AND(107&lt;=Z3759,Z3759&lt;143),VLOOKUP($W3759,日射量と図３!$E$6:$H$34,4,TRUE),VLOOKUP($W3759,日射量と図３!$E$6:$I$34,5,TRUE))))))</f>
        <v/>
      </c>
      <c r="AC3759" s="382" t="str">
        <f t="shared" si="709"/>
        <v/>
      </c>
      <c r="AD3759" s="382" t="str">
        <f t="shared" si="710"/>
        <v/>
      </c>
    </row>
    <row r="3760" spans="11:30" ht="13.5" customHeight="1">
      <c r="K3760" s="4">
        <f t="shared" si="704"/>
        <v>11</v>
      </c>
      <c r="L3760" s="34">
        <v>43408</v>
      </c>
      <c r="M3760" s="4">
        <v>157</v>
      </c>
      <c r="N3760" s="4">
        <v>13</v>
      </c>
      <c r="O3760" s="31">
        <v>0.5</v>
      </c>
      <c r="P3760" s="35">
        <v>18.100000000000001</v>
      </c>
      <c r="Q3760" s="36">
        <f t="shared" si="705"/>
        <v>12</v>
      </c>
      <c r="R3760" s="4">
        <f t="shared" si="706"/>
        <v>0</v>
      </c>
      <c r="S3760" s="31">
        <f t="shared" si="711"/>
        <v>0.25912037037037033</v>
      </c>
      <c r="T3760" s="31">
        <f t="shared" si="712"/>
        <v>0.70750000000000002</v>
      </c>
      <c r="U3760" s="4">
        <f t="shared" si="707"/>
        <v>0</v>
      </c>
      <c r="V3760" s="4" t="str">
        <f t="shared" si="715"/>
        <v/>
      </c>
      <c r="W3760" s="18" t="str">
        <f>IF(V3760="","",VLOOKUP(L3760,日射量と図３!$A$4:$C$368,3,TRUE)*238.85/100)</f>
        <v/>
      </c>
      <c r="X3760" s="4" t="str">
        <f t="shared" si="708"/>
        <v/>
      </c>
      <c r="Y3760" s="4" t="str">
        <f t="shared" si="713"/>
        <v/>
      </c>
      <c r="Z3760" s="4" t="str">
        <f t="shared" si="714"/>
        <v/>
      </c>
      <c r="AA3760" s="4" t="str">
        <f>IF($V3760="","",IF(Y3760&lt;36,0,IF(AND(36&lt;=Y3760,Y3760&lt;71),VLOOKUP($W3760,日射量と図３!$E$6:$F$34,2,TRUE),IF(AND(71&lt;=Y3760,Y3760&lt;107),VLOOKUP($W3760,日射量と図３!$E$6:$G$34,3,TRUE),IF(AND(107&lt;=Y3760,Y3760&lt;143),VLOOKUP($W3760,日射量と図３!$E$6:$H$34,4,TRUE),VLOOKUP($W3760,日射量と図３!$E$6:$I$34,5,TRUE))))))</f>
        <v/>
      </c>
      <c r="AB3760" s="4" t="str">
        <f>IF($V3760="","",IF(Z3760&lt;36,0,IF(AND(36&lt;=Z3760,Z3760&lt;71),VLOOKUP($W3760,日射量と図３!$E$6:$F$34,2,TRUE),IF(AND(71&lt;=Z3760,Z3760&lt;107),VLOOKUP($W3760,日射量と図３!$E$6:$G$34,3,TRUE),IF(AND(107&lt;=Z3760,Z3760&lt;143),VLOOKUP($W3760,日射量と図３!$E$6:$H$34,4,TRUE),VLOOKUP($W3760,日射量と図３!$E$6:$I$34,5,TRUE))))))</f>
        <v/>
      </c>
      <c r="AC3760" s="382" t="str">
        <f t="shared" si="709"/>
        <v/>
      </c>
      <c r="AD3760" s="382" t="str">
        <f t="shared" si="710"/>
        <v/>
      </c>
    </row>
    <row r="3761" spans="11:30" ht="13.5" customHeight="1">
      <c r="K3761" s="4">
        <f t="shared" si="704"/>
        <v>11</v>
      </c>
      <c r="L3761" s="34">
        <v>43408</v>
      </c>
      <c r="M3761" s="4">
        <v>157</v>
      </c>
      <c r="N3761" s="4">
        <v>14</v>
      </c>
      <c r="O3761" s="31">
        <v>0.54166666666666663</v>
      </c>
      <c r="P3761" s="35">
        <v>18.59</v>
      </c>
      <c r="Q3761" s="36">
        <f t="shared" si="705"/>
        <v>12</v>
      </c>
      <c r="R3761" s="4">
        <f t="shared" si="706"/>
        <v>0</v>
      </c>
      <c r="S3761" s="31">
        <f t="shared" si="711"/>
        <v>0.25912037037037033</v>
      </c>
      <c r="T3761" s="31">
        <f t="shared" si="712"/>
        <v>0.70750000000000002</v>
      </c>
      <c r="U3761" s="4">
        <f t="shared" si="707"/>
        <v>0</v>
      </c>
      <c r="V3761" s="4" t="str">
        <f t="shared" si="715"/>
        <v/>
      </c>
      <c r="W3761" s="18" t="str">
        <f>IF(V3761="","",VLOOKUP(L3761,日射量と図３!$A$4:$C$368,3,TRUE)*238.85/100)</f>
        <v/>
      </c>
      <c r="X3761" s="4" t="str">
        <f t="shared" si="708"/>
        <v/>
      </c>
      <c r="Y3761" s="4" t="str">
        <f t="shared" si="713"/>
        <v/>
      </c>
      <c r="Z3761" s="4" t="str">
        <f t="shared" si="714"/>
        <v/>
      </c>
      <c r="AA3761" s="4" t="str">
        <f>IF($V3761="","",IF(Y3761&lt;36,0,IF(AND(36&lt;=Y3761,Y3761&lt;71),VLOOKUP($W3761,日射量と図３!$E$6:$F$34,2,TRUE),IF(AND(71&lt;=Y3761,Y3761&lt;107),VLOOKUP($W3761,日射量と図３!$E$6:$G$34,3,TRUE),IF(AND(107&lt;=Y3761,Y3761&lt;143),VLOOKUP($W3761,日射量と図３!$E$6:$H$34,4,TRUE),VLOOKUP($W3761,日射量と図３!$E$6:$I$34,5,TRUE))))))</f>
        <v/>
      </c>
      <c r="AB3761" s="4" t="str">
        <f>IF($V3761="","",IF(Z3761&lt;36,0,IF(AND(36&lt;=Z3761,Z3761&lt;71),VLOOKUP($W3761,日射量と図３!$E$6:$F$34,2,TRUE),IF(AND(71&lt;=Z3761,Z3761&lt;107),VLOOKUP($W3761,日射量と図３!$E$6:$G$34,3,TRUE),IF(AND(107&lt;=Z3761,Z3761&lt;143),VLOOKUP($W3761,日射量と図３!$E$6:$H$34,4,TRUE),VLOOKUP($W3761,日射量と図３!$E$6:$I$34,5,TRUE))))))</f>
        <v/>
      </c>
      <c r="AC3761" s="382" t="str">
        <f t="shared" si="709"/>
        <v/>
      </c>
      <c r="AD3761" s="382" t="str">
        <f t="shared" si="710"/>
        <v/>
      </c>
    </row>
    <row r="3762" spans="11:30" ht="13.5" customHeight="1">
      <c r="K3762" s="4">
        <f t="shared" si="704"/>
        <v>11</v>
      </c>
      <c r="L3762" s="34">
        <v>43408</v>
      </c>
      <c r="M3762" s="4">
        <v>157</v>
      </c>
      <c r="N3762" s="4">
        <v>15</v>
      </c>
      <c r="O3762" s="31">
        <v>0.58333333333333337</v>
      </c>
      <c r="P3762" s="35">
        <v>18.859999999999992</v>
      </c>
      <c r="Q3762" s="36">
        <f t="shared" si="705"/>
        <v>12</v>
      </c>
      <c r="R3762" s="4">
        <f t="shared" si="706"/>
        <v>0</v>
      </c>
      <c r="S3762" s="31">
        <f t="shared" si="711"/>
        <v>0.25912037037037033</v>
      </c>
      <c r="T3762" s="31">
        <f t="shared" si="712"/>
        <v>0.70750000000000002</v>
      </c>
      <c r="U3762" s="4">
        <f t="shared" si="707"/>
        <v>0</v>
      </c>
      <c r="V3762" s="4" t="str">
        <f t="shared" si="715"/>
        <v/>
      </c>
      <c r="W3762" s="18" t="str">
        <f>IF(V3762="","",VLOOKUP(L3762,日射量と図３!$A$4:$C$368,3,TRUE)*238.85/100)</f>
        <v/>
      </c>
      <c r="X3762" s="4" t="str">
        <f t="shared" si="708"/>
        <v/>
      </c>
      <c r="Y3762" s="4" t="str">
        <f t="shared" si="713"/>
        <v/>
      </c>
      <c r="Z3762" s="4" t="str">
        <f t="shared" si="714"/>
        <v/>
      </c>
      <c r="AA3762" s="4" t="str">
        <f>IF($V3762="","",IF(Y3762&lt;36,0,IF(AND(36&lt;=Y3762,Y3762&lt;71),VLOOKUP($W3762,日射量と図３!$E$6:$F$34,2,TRUE),IF(AND(71&lt;=Y3762,Y3762&lt;107),VLOOKUP($W3762,日射量と図３!$E$6:$G$34,3,TRUE),IF(AND(107&lt;=Y3762,Y3762&lt;143),VLOOKUP($W3762,日射量と図３!$E$6:$H$34,4,TRUE),VLOOKUP($W3762,日射量と図３!$E$6:$I$34,5,TRUE))))))</f>
        <v/>
      </c>
      <c r="AB3762" s="4" t="str">
        <f>IF($V3762="","",IF(Z3762&lt;36,0,IF(AND(36&lt;=Z3762,Z3762&lt;71),VLOOKUP($W3762,日射量と図３!$E$6:$F$34,2,TRUE),IF(AND(71&lt;=Z3762,Z3762&lt;107),VLOOKUP($W3762,日射量と図３!$E$6:$G$34,3,TRUE),IF(AND(107&lt;=Z3762,Z3762&lt;143),VLOOKUP($W3762,日射量と図３!$E$6:$H$34,4,TRUE),VLOOKUP($W3762,日射量と図３!$E$6:$I$34,5,TRUE))))))</f>
        <v/>
      </c>
      <c r="AC3762" s="382" t="str">
        <f t="shared" si="709"/>
        <v/>
      </c>
      <c r="AD3762" s="382" t="str">
        <f t="shared" si="710"/>
        <v/>
      </c>
    </row>
    <row r="3763" spans="11:30" ht="13.5" customHeight="1">
      <c r="K3763" s="4">
        <f t="shared" si="704"/>
        <v>11</v>
      </c>
      <c r="L3763" s="34">
        <v>43408</v>
      </c>
      <c r="M3763" s="4">
        <v>157</v>
      </c>
      <c r="N3763" s="4">
        <v>16</v>
      </c>
      <c r="O3763" s="31">
        <v>0.625</v>
      </c>
      <c r="P3763" s="35">
        <v>18.400000000000002</v>
      </c>
      <c r="Q3763" s="36">
        <f t="shared" si="705"/>
        <v>16</v>
      </c>
      <c r="R3763" s="4">
        <f t="shared" si="706"/>
        <v>0</v>
      </c>
      <c r="S3763" s="31">
        <f t="shared" si="711"/>
        <v>0.25912037037037033</v>
      </c>
      <c r="T3763" s="31">
        <f t="shared" si="712"/>
        <v>0.70750000000000002</v>
      </c>
      <c r="U3763" s="4">
        <f t="shared" si="707"/>
        <v>0</v>
      </c>
      <c r="V3763" s="4" t="str">
        <f t="shared" si="715"/>
        <v/>
      </c>
      <c r="W3763" s="18" t="str">
        <f>IF(V3763="","",VLOOKUP(L3763,日射量と図３!$A$4:$C$368,3,TRUE)*238.85/100)</f>
        <v/>
      </c>
      <c r="X3763" s="4" t="str">
        <f t="shared" si="708"/>
        <v/>
      </c>
      <c r="Y3763" s="4" t="str">
        <f t="shared" si="713"/>
        <v/>
      </c>
      <c r="Z3763" s="4" t="str">
        <f t="shared" si="714"/>
        <v/>
      </c>
      <c r="AA3763" s="4" t="str">
        <f>IF($V3763="","",IF(Y3763&lt;36,0,IF(AND(36&lt;=Y3763,Y3763&lt;71),VLOOKUP($W3763,日射量と図３!$E$6:$F$34,2,TRUE),IF(AND(71&lt;=Y3763,Y3763&lt;107),VLOOKUP($W3763,日射量と図３!$E$6:$G$34,3,TRUE),IF(AND(107&lt;=Y3763,Y3763&lt;143),VLOOKUP($W3763,日射量と図３!$E$6:$H$34,4,TRUE),VLOOKUP($W3763,日射量と図３!$E$6:$I$34,5,TRUE))))))</f>
        <v/>
      </c>
      <c r="AB3763" s="4" t="str">
        <f>IF($V3763="","",IF(Z3763&lt;36,0,IF(AND(36&lt;=Z3763,Z3763&lt;71),VLOOKUP($W3763,日射量と図３!$E$6:$F$34,2,TRUE),IF(AND(71&lt;=Z3763,Z3763&lt;107),VLOOKUP($W3763,日射量と図３!$E$6:$G$34,3,TRUE),IF(AND(107&lt;=Z3763,Z3763&lt;143),VLOOKUP($W3763,日射量と図３!$E$6:$H$34,4,TRUE),VLOOKUP($W3763,日射量と図３!$E$6:$I$34,5,TRUE))))))</f>
        <v/>
      </c>
      <c r="AC3763" s="382" t="str">
        <f t="shared" si="709"/>
        <v/>
      </c>
      <c r="AD3763" s="382" t="str">
        <f t="shared" si="710"/>
        <v/>
      </c>
    </row>
    <row r="3764" spans="11:30" ht="13.5" customHeight="1">
      <c r="K3764" s="4">
        <f t="shared" si="704"/>
        <v>11</v>
      </c>
      <c r="L3764" s="34">
        <v>43408</v>
      </c>
      <c r="M3764" s="4">
        <v>157</v>
      </c>
      <c r="N3764" s="4">
        <v>17</v>
      </c>
      <c r="O3764" s="31">
        <v>0.66666666666666663</v>
      </c>
      <c r="P3764" s="35">
        <v>17.66</v>
      </c>
      <c r="Q3764" s="36">
        <f t="shared" si="705"/>
        <v>16</v>
      </c>
      <c r="R3764" s="4">
        <f t="shared" si="706"/>
        <v>0</v>
      </c>
      <c r="S3764" s="31">
        <f t="shared" si="711"/>
        <v>0.25912037037037033</v>
      </c>
      <c r="T3764" s="31">
        <f t="shared" si="712"/>
        <v>0.70750000000000002</v>
      </c>
      <c r="U3764" s="4">
        <f t="shared" si="707"/>
        <v>0</v>
      </c>
      <c r="V3764" s="4" t="str">
        <f t="shared" si="715"/>
        <v/>
      </c>
      <c r="W3764" s="18" t="str">
        <f>IF(V3764="","",VLOOKUP(L3764,日射量と図３!$A$4:$C$368,3,TRUE)*238.85/100)</f>
        <v/>
      </c>
      <c r="X3764" s="4" t="str">
        <f t="shared" si="708"/>
        <v/>
      </c>
      <c r="Y3764" s="4" t="str">
        <f t="shared" si="713"/>
        <v/>
      </c>
      <c r="Z3764" s="4" t="str">
        <f t="shared" si="714"/>
        <v/>
      </c>
      <c r="AA3764" s="4" t="str">
        <f>IF($V3764="","",IF(Y3764&lt;36,0,IF(AND(36&lt;=Y3764,Y3764&lt;71),VLOOKUP($W3764,日射量と図３!$E$6:$F$34,2,TRUE),IF(AND(71&lt;=Y3764,Y3764&lt;107),VLOOKUP($W3764,日射量と図３!$E$6:$G$34,3,TRUE),IF(AND(107&lt;=Y3764,Y3764&lt;143),VLOOKUP($W3764,日射量と図３!$E$6:$H$34,4,TRUE),VLOOKUP($W3764,日射量と図３!$E$6:$I$34,5,TRUE))))))</f>
        <v/>
      </c>
      <c r="AB3764" s="4" t="str">
        <f>IF($V3764="","",IF(Z3764&lt;36,0,IF(AND(36&lt;=Z3764,Z3764&lt;71),VLOOKUP($W3764,日射量と図３!$E$6:$F$34,2,TRUE),IF(AND(71&lt;=Z3764,Z3764&lt;107),VLOOKUP($W3764,日射量と図３!$E$6:$G$34,3,TRUE),IF(AND(107&lt;=Z3764,Z3764&lt;143),VLOOKUP($W3764,日射量と図３!$E$6:$H$34,4,TRUE),VLOOKUP($W3764,日射量と図３!$E$6:$I$34,5,TRUE))))))</f>
        <v/>
      </c>
      <c r="AC3764" s="382" t="str">
        <f t="shared" si="709"/>
        <v/>
      </c>
      <c r="AD3764" s="382" t="str">
        <f t="shared" si="710"/>
        <v/>
      </c>
    </row>
    <row r="3765" spans="11:30" ht="13.5" customHeight="1">
      <c r="K3765" s="4">
        <f t="shared" si="704"/>
        <v>11</v>
      </c>
      <c r="L3765" s="34">
        <v>43408</v>
      </c>
      <c r="M3765" s="4">
        <v>157</v>
      </c>
      <c r="N3765" s="4">
        <v>18</v>
      </c>
      <c r="O3765" s="31">
        <v>0.70833333333333337</v>
      </c>
      <c r="P3765" s="35">
        <v>16.57</v>
      </c>
      <c r="Q3765" s="36">
        <f t="shared" si="705"/>
        <v>16</v>
      </c>
      <c r="R3765" s="4">
        <f t="shared" si="706"/>
        <v>0</v>
      </c>
      <c r="S3765" s="31">
        <f t="shared" si="711"/>
        <v>0.25912037037037033</v>
      </c>
      <c r="T3765" s="31">
        <f t="shared" si="712"/>
        <v>0.70750000000000002</v>
      </c>
      <c r="U3765" s="4">
        <f t="shared" si="707"/>
        <v>0</v>
      </c>
      <c r="V3765" s="4" t="str">
        <f t="shared" si="715"/>
        <v/>
      </c>
      <c r="W3765" s="18" t="str">
        <f>IF(V3765="","",VLOOKUP(L3765,日射量と図３!$A$4:$C$368,3,TRUE)*238.85/100)</f>
        <v/>
      </c>
      <c r="X3765" s="4" t="str">
        <f t="shared" si="708"/>
        <v/>
      </c>
      <c r="Y3765" s="4" t="str">
        <f t="shared" si="713"/>
        <v/>
      </c>
      <c r="Z3765" s="4" t="str">
        <f t="shared" si="714"/>
        <v/>
      </c>
      <c r="AA3765" s="4" t="str">
        <f>IF($V3765="","",IF(Y3765&lt;36,0,IF(AND(36&lt;=Y3765,Y3765&lt;71),VLOOKUP($W3765,日射量と図３!$E$6:$F$34,2,TRUE),IF(AND(71&lt;=Y3765,Y3765&lt;107),VLOOKUP($W3765,日射量と図３!$E$6:$G$34,3,TRUE),IF(AND(107&lt;=Y3765,Y3765&lt;143),VLOOKUP($W3765,日射量と図３!$E$6:$H$34,4,TRUE),VLOOKUP($W3765,日射量と図３!$E$6:$I$34,5,TRUE))))))</f>
        <v/>
      </c>
      <c r="AB3765" s="4" t="str">
        <f>IF($V3765="","",IF(Z3765&lt;36,0,IF(AND(36&lt;=Z3765,Z3765&lt;71),VLOOKUP($W3765,日射量と図３!$E$6:$F$34,2,TRUE),IF(AND(71&lt;=Z3765,Z3765&lt;107),VLOOKUP($W3765,日射量と図３!$E$6:$G$34,3,TRUE),IF(AND(107&lt;=Z3765,Z3765&lt;143),VLOOKUP($W3765,日射量と図３!$E$6:$H$34,4,TRUE),VLOOKUP($W3765,日射量と図３!$E$6:$I$34,5,TRUE))))))</f>
        <v/>
      </c>
      <c r="AC3765" s="382" t="str">
        <f t="shared" si="709"/>
        <v/>
      </c>
      <c r="AD3765" s="382" t="str">
        <f t="shared" si="710"/>
        <v/>
      </c>
    </row>
    <row r="3766" spans="11:30" ht="13.5" customHeight="1">
      <c r="K3766" s="4">
        <f t="shared" si="704"/>
        <v>11</v>
      </c>
      <c r="L3766" s="34">
        <v>43408</v>
      </c>
      <c r="M3766" s="4">
        <v>157</v>
      </c>
      <c r="N3766" s="4">
        <v>19</v>
      </c>
      <c r="O3766" s="31">
        <v>0.75</v>
      </c>
      <c r="P3766" s="35">
        <v>15.7</v>
      </c>
      <c r="Q3766" s="36">
        <f t="shared" si="705"/>
        <v>16</v>
      </c>
      <c r="R3766" s="4">
        <f t="shared" si="706"/>
        <v>0.30000000000000071</v>
      </c>
      <c r="S3766" s="31">
        <f t="shared" si="711"/>
        <v>0.25912037037037033</v>
      </c>
      <c r="T3766" s="31">
        <f t="shared" si="712"/>
        <v>0.70750000000000002</v>
      </c>
      <c r="U3766" s="4">
        <f t="shared" si="707"/>
        <v>0</v>
      </c>
      <c r="V3766" s="4" t="str">
        <f t="shared" si="715"/>
        <v/>
      </c>
      <c r="W3766" s="18" t="str">
        <f>IF(V3766="","",VLOOKUP(L3766,日射量と図３!$A$4:$C$368,3,TRUE)*238.85/100)</f>
        <v/>
      </c>
      <c r="X3766" s="4" t="str">
        <f t="shared" si="708"/>
        <v/>
      </c>
      <c r="Y3766" s="4" t="str">
        <f t="shared" si="713"/>
        <v/>
      </c>
      <c r="Z3766" s="4" t="str">
        <f t="shared" si="714"/>
        <v/>
      </c>
      <c r="AA3766" s="4" t="str">
        <f>IF($V3766="","",IF(Y3766&lt;36,0,IF(AND(36&lt;=Y3766,Y3766&lt;71),VLOOKUP($W3766,日射量と図３!$E$6:$F$34,2,TRUE),IF(AND(71&lt;=Y3766,Y3766&lt;107),VLOOKUP($W3766,日射量と図３!$E$6:$G$34,3,TRUE),IF(AND(107&lt;=Y3766,Y3766&lt;143),VLOOKUP($W3766,日射量と図３!$E$6:$H$34,4,TRUE),VLOOKUP($W3766,日射量と図３!$E$6:$I$34,5,TRUE))))))</f>
        <v/>
      </c>
      <c r="AB3766" s="4" t="str">
        <f>IF($V3766="","",IF(Z3766&lt;36,0,IF(AND(36&lt;=Z3766,Z3766&lt;71),VLOOKUP($W3766,日射量と図３!$E$6:$F$34,2,TRUE),IF(AND(71&lt;=Z3766,Z3766&lt;107),VLOOKUP($W3766,日射量と図３!$E$6:$G$34,3,TRUE),IF(AND(107&lt;=Z3766,Z3766&lt;143),VLOOKUP($W3766,日射量と図３!$E$6:$H$34,4,TRUE),VLOOKUP($W3766,日射量と図３!$E$6:$I$34,5,TRUE))))))</f>
        <v/>
      </c>
      <c r="AC3766" s="382" t="str">
        <f t="shared" si="709"/>
        <v/>
      </c>
      <c r="AD3766" s="382" t="str">
        <f t="shared" si="710"/>
        <v/>
      </c>
    </row>
    <row r="3767" spans="11:30" ht="13.5" customHeight="1">
      <c r="K3767" s="4">
        <f t="shared" si="704"/>
        <v>11</v>
      </c>
      <c r="L3767" s="34">
        <v>43408</v>
      </c>
      <c r="M3767" s="4">
        <v>157</v>
      </c>
      <c r="N3767" s="4">
        <v>20</v>
      </c>
      <c r="O3767" s="31">
        <v>0.79166666666666663</v>
      </c>
      <c r="P3767" s="35">
        <v>14.89</v>
      </c>
      <c r="Q3767" s="36">
        <f t="shared" si="705"/>
        <v>16</v>
      </c>
      <c r="R3767" s="4">
        <f t="shared" si="706"/>
        <v>1.1099999999999994</v>
      </c>
      <c r="S3767" s="31">
        <f t="shared" si="711"/>
        <v>0.25912037037037033</v>
      </c>
      <c r="T3767" s="31">
        <f t="shared" si="712"/>
        <v>0.70750000000000002</v>
      </c>
      <c r="U3767" s="4">
        <f t="shared" si="707"/>
        <v>0</v>
      </c>
      <c r="V3767" s="4" t="str">
        <f t="shared" si="715"/>
        <v/>
      </c>
      <c r="W3767" s="18" t="str">
        <f>IF(V3767="","",VLOOKUP(L3767,日射量と図３!$A$4:$C$368,3,TRUE)*238.85/100)</f>
        <v/>
      </c>
      <c r="X3767" s="4" t="str">
        <f t="shared" si="708"/>
        <v/>
      </c>
      <c r="Y3767" s="4" t="str">
        <f t="shared" si="713"/>
        <v/>
      </c>
      <c r="Z3767" s="4" t="str">
        <f t="shared" si="714"/>
        <v/>
      </c>
      <c r="AA3767" s="4" t="str">
        <f>IF($V3767="","",IF(Y3767&lt;36,0,IF(AND(36&lt;=Y3767,Y3767&lt;71),VLOOKUP($W3767,日射量と図３!$E$6:$F$34,2,TRUE),IF(AND(71&lt;=Y3767,Y3767&lt;107),VLOOKUP($W3767,日射量と図３!$E$6:$G$34,3,TRUE),IF(AND(107&lt;=Y3767,Y3767&lt;143),VLOOKUP($W3767,日射量と図３!$E$6:$H$34,4,TRUE),VLOOKUP($W3767,日射量と図３!$E$6:$I$34,5,TRUE))))))</f>
        <v/>
      </c>
      <c r="AB3767" s="4" t="str">
        <f>IF($V3767="","",IF(Z3767&lt;36,0,IF(AND(36&lt;=Z3767,Z3767&lt;71),VLOOKUP($W3767,日射量と図３!$E$6:$F$34,2,TRUE),IF(AND(71&lt;=Z3767,Z3767&lt;107),VLOOKUP($W3767,日射量と図３!$E$6:$G$34,3,TRUE),IF(AND(107&lt;=Z3767,Z3767&lt;143),VLOOKUP($W3767,日射量と図３!$E$6:$H$34,4,TRUE),VLOOKUP($W3767,日射量と図３!$E$6:$I$34,5,TRUE))))))</f>
        <v/>
      </c>
      <c r="AC3767" s="382" t="str">
        <f t="shared" si="709"/>
        <v/>
      </c>
      <c r="AD3767" s="382" t="str">
        <f t="shared" si="710"/>
        <v/>
      </c>
    </row>
    <row r="3768" spans="11:30" ht="13.5" customHeight="1">
      <c r="K3768" s="4">
        <f t="shared" si="704"/>
        <v>11</v>
      </c>
      <c r="L3768" s="34">
        <v>43408</v>
      </c>
      <c r="M3768" s="4">
        <v>157</v>
      </c>
      <c r="N3768" s="4">
        <v>21</v>
      </c>
      <c r="O3768" s="31">
        <v>0.83333333333333337</v>
      </c>
      <c r="P3768" s="35">
        <v>14.13</v>
      </c>
      <c r="Q3768" s="36">
        <f t="shared" si="705"/>
        <v>16</v>
      </c>
      <c r="R3768" s="4">
        <f t="shared" si="706"/>
        <v>1.8699999999999992</v>
      </c>
      <c r="S3768" s="31">
        <f t="shared" si="711"/>
        <v>0.25912037037037033</v>
      </c>
      <c r="T3768" s="31">
        <f t="shared" si="712"/>
        <v>0.70750000000000002</v>
      </c>
      <c r="U3768" s="4">
        <f t="shared" si="707"/>
        <v>0</v>
      </c>
      <c r="V3768" s="4" t="str">
        <f t="shared" si="715"/>
        <v/>
      </c>
      <c r="W3768" s="18" t="str">
        <f>IF(V3768="","",VLOOKUP(L3768,日射量と図３!$A$4:$C$368,3,TRUE)*238.85/100)</f>
        <v/>
      </c>
      <c r="X3768" s="4" t="str">
        <f t="shared" si="708"/>
        <v/>
      </c>
      <c r="Y3768" s="4" t="str">
        <f t="shared" si="713"/>
        <v/>
      </c>
      <c r="Z3768" s="4" t="str">
        <f t="shared" si="714"/>
        <v/>
      </c>
      <c r="AA3768" s="4" t="str">
        <f>IF($V3768="","",IF(Y3768&lt;36,0,IF(AND(36&lt;=Y3768,Y3768&lt;71),VLOOKUP($W3768,日射量と図３!$E$6:$F$34,2,TRUE),IF(AND(71&lt;=Y3768,Y3768&lt;107),VLOOKUP($W3768,日射量と図３!$E$6:$G$34,3,TRUE),IF(AND(107&lt;=Y3768,Y3768&lt;143),VLOOKUP($W3768,日射量と図３!$E$6:$H$34,4,TRUE),VLOOKUP($W3768,日射量と図３!$E$6:$I$34,5,TRUE))))))</f>
        <v/>
      </c>
      <c r="AB3768" s="4" t="str">
        <f>IF($V3768="","",IF(Z3768&lt;36,0,IF(AND(36&lt;=Z3768,Z3768&lt;71),VLOOKUP($W3768,日射量と図３!$E$6:$F$34,2,TRUE),IF(AND(71&lt;=Z3768,Z3768&lt;107),VLOOKUP($W3768,日射量と図３!$E$6:$G$34,3,TRUE),IF(AND(107&lt;=Z3768,Z3768&lt;143),VLOOKUP($W3768,日射量と図３!$E$6:$H$34,4,TRUE),VLOOKUP($W3768,日射量と図３!$E$6:$I$34,5,TRUE))))))</f>
        <v/>
      </c>
      <c r="AC3768" s="382" t="str">
        <f t="shared" si="709"/>
        <v/>
      </c>
      <c r="AD3768" s="382" t="str">
        <f t="shared" si="710"/>
        <v/>
      </c>
    </row>
    <row r="3769" spans="11:30" ht="13.5" customHeight="1">
      <c r="K3769" s="4">
        <f t="shared" si="704"/>
        <v>11</v>
      </c>
      <c r="L3769" s="34">
        <v>43408</v>
      </c>
      <c r="M3769" s="4">
        <v>157</v>
      </c>
      <c r="N3769" s="4">
        <v>22</v>
      </c>
      <c r="O3769" s="31">
        <v>0.875</v>
      </c>
      <c r="P3769" s="35">
        <v>13.61</v>
      </c>
      <c r="Q3769" s="36">
        <f t="shared" si="705"/>
        <v>16</v>
      </c>
      <c r="R3769" s="4">
        <f t="shared" si="706"/>
        <v>2.3900000000000006</v>
      </c>
      <c r="S3769" s="31">
        <f t="shared" si="711"/>
        <v>0.25912037037037033</v>
      </c>
      <c r="T3769" s="31">
        <f t="shared" si="712"/>
        <v>0.70750000000000002</v>
      </c>
      <c r="U3769" s="4">
        <f t="shared" si="707"/>
        <v>0</v>
      </c>
      <c r="V3769" s="4" t="str">
        <f t="shared" si="715"/>
        <v/>
      </c>
      <c r="W3769" s="18" t="str">
        <f>IF(V3769="","",VLOOKUP(L3769,日射量と図３!$A$4:$C$368,3,TRUE)*238.85/100)</f>
        <v/>
      </c>
      <c r="X3769" s="4" t="str">
        <f t="shared" si="708"/>
        <v/>
      </c>
      <c r="Y3769" s="4" t="str">
        <f t="shared" si="713"/>
        <v/>
      </c>
      <c r="Z3769" s="4" t="str">
        <f t="shared" si="714"/>
        <v/>
      </c>
      <c r="AA3769" s="4" t="str">
        <f>IF($V3769="","",IF(Y3769&lt;36,0,IF(AND(36&lt;=Y3769,Y3769&lt;71),VLOOKUP($W3769,日射量と図３!$E$6:$F$34,2,TRUE),IF(AND(71&lt;=Y3769,Y3769&lt;107),VLOOKUP($W3769,日射量と図３!$E$6:$G$34,3,TRUE),IF(AND(107&lt;=Y3769,Y3769&lt;143),VLOOKUP($W3769,日射量と図３!$E$6:$H$34,4,TRUE),VLOOKUP($W3769,日射量と図３!$E$6:$I$34,5,TRUE))))))</f>
        <v/>
      </c>
      <c r="AB3769" s="4" t="str">
        <f>IF($V3769="","",IF(Z3769&lt;36,0,IF(AND(36&lt;=Z3769,Z3769&lt;71),VLOOKUP($W3769,日射量と図３!$E$6:$F$34,2,TRUE),IF(AND(71&lt;=Z3769,Z3769&lt;107),VLOOKUP($W3769,日射量と図３!$E$6:$G$34,3,TRUE),IF(AND(107&lt;=Z3769,Z3769&lt;143),VLOOKUP($W3769,日射量と図３!$E$6:$H$34,4,TRUE),VLOOKUP($W3769,日射量と図３!$E$6:$I$34,5,TRUE))))))</f>
        <v/>
      </c>
      <c r="AC3769" s="382" t="str">
        <f t="shared" si="709"/>
        <v/>
      </c>
      <c r="AD3769" s="382" t="str">
        <f t="shared" si="710"/>
        <v/>
      </c>
    </row>
    <row r="3770" spans="11:30" ht="13.5" customHeight="1">
      <c r="K3770" s="4">
        <f t="shared" si="704"/>
        <v>11</v>
      </c>
      <c r="L3770" s="34">
        <v>43408</v>
      </c>
      <c r="M3770" s="4">
        <v>157</v>
      </c>
      <c r="N3770" s="4">
        <v>23</v>
      </c>
      <c r="O3770" s="31">
        <v>0.91666666666666663</v>
      </c>
      <c r="P3770" s="35">
        <v>12.98</v>
      </c>
      <c r="Q3770" s="36">
        <f t="shared" si="705"/>
        <v>13</v>
      </c>
      <c r="R3770" s="4">
        <f t="shared" si="706"/>
        <v>1.9999999999999574E-2</v>
      </c>
      <c r="S3770" s="31">
        <f t="shared" si="711"/>
        <v>0.25912037037037033</v>
      </c>
      <c r="T3770" s="31">
        <f t="shared" si="712"/>
        <v>0.70750000000000002</v>
      </c>
      <c r="U3770" s="4">
        <f t="shared" si="707"/>
        <v>0</v>
      </c>
      <c r="V3770" s="4" t="str">
        <f t="shared" si="715"/>
        <v/>
      </c>
      <c r="W3770" s="18" t="str">
        <f>IF(V3770="","",VLOOKUP(L3770,日射量と図３!$A$4:$C$368,3,TRUE)*238.85/100)</f>
        <v/>
      </c>
      <c r="X3770" s="4" t="str">
        <f t="shared" si="708"/>
        <v/>
      </c>
      <c r="Y3770" s="4" t="str">
        <f t="shared" si="713"/>
        <v/>
      </c>
      <c r="Z3770" s="4" t="str">
        <f t="shared" si="714"/>
        <v/>
      </c>
      <c r="AA3770" s="4" t="str">
        <f>IF($V3770="","",IF(Y3770&lt;36,0,IF(AND(36&lt;=Y3770,Y3770&lt;71),VLOOKUP($W3770,日射量と図３!$E$6:$F$34,2,TRUE),IF(AND(71&lt;=Y3770,Y3770&lt;107),VLOOKUP($W3770,日射量と図３!$E$6:$G$34,3,TRUE),IF(AND(107&lt;=Y3770,Y3770&lt;143),VLOOKUP($W3770,日射量と図３!$E$6:$H$34,4,TRUE),VLOOKUP($W3770,日射量と図３!$E$6:$I$34,5,TRUE))))))</f>
        <v/>
      </c>
      <c r="AB3770" s="4" t="str">
        <f>IF($V3770="","",IF(Z3770&lt;36,0,IF(AND(36&lt;=Z3770,Z3770&lt;71),VLOOKUP($W3770,日射量と図３!$E$6:$F$34,2,TRUE),IF(AND(71&lt;=Z3770,Z3770&lt;107),VLOOKUP($W3770,日射量と図３!$E$6:$G$34,3,TRUE),IF(AND(107&lt;=Z3770,Z3770&lt;143),VLOOKUP($W3770,日射量と図３!$E$6:$H$34,4,TRUE),VLOOKUP($W3770,日射量と図３!$E$6:$I$34,5,TRUE))))))</f>
        <v/>
      </c>
      <c r="AC3770" s="382" t="str">
        <f t="shared" si="709"/>
        <v/>
      </c>
      <c r="AD3770" s="382" t="str">
        <f t="shared" si="710"/>
        <v/>
      </c>
    </row>
    <row r="3771" spans="11:30" ht="13.5" customHeight="1">
      <c r="K3771" s="4">
        <f t="shared" si="704"/>
        <v>11</v>
      </c>
      <c r="L3771" s="34">
        <v>43408</v>
      </c>
      <c r="M3771" s="4">
        <v>157</v>
      </c>
      <c r="N3771" s="4">
        <v>24</v>
      </c>
      <c r="O3771" s="31">
        <v>0.95833333333333337</v>
      </c>
      <c r="P3771" s="35">
        <v>12.65</v>
      </c>
      <c r="Q3771" s="36">
        <f t="shared" si="705"/>
        <v>13</v>
      </c>
      <c r="R3771" s="4">
        <f t="shared" si="706"/>
        <v>0.34999999999999964</v>
      </c>
      <c r="S3771" s="31">
        <f t="shared" si="711"/>
        <v>0.25912037037037033</v>
      </c>
      <c r="T3771" s="31">
        <f t="shared" si="712"/>
        <v>0.70750000000000002</v>
      </c>
      <c r="U3771" s="4">
        <f t="shared" si="707"/>
        <v>0</v>
      </c>
      <c r="V3771" s="4" t="str">
        <f t="shared" si="715"/>
        <v/>
      </c>
      <c r="W3771" s="18" t="str">
        <f>IF(V3771="","",VLOOKUP(L3771,日射量と図３!$A$4:$C$368,3,TRUE)*238.85/100)</f>
        <v/>
      </c>
      <c r="X3771" s="4" t="str">
        <f t="shared" si="708"/>
        <v/>
      </c>
      <c r="Y3771" s="4" t="str">
        <f t="shared" si="713"/>
        <v/>
      </c>
      <c r="Z3771" s="4" t="str">
        <f t="shared" si="714"/>
        <v/>
      </c>
      <c r="AA3771" s="4" t="str">
        <f>IF($V3771="","",IF(Y3771&lt;36,0,IF(AND(36&lt;=Y3771,Y3771&lt;71),VLOOKUP($W3771,日射量と図３!$E$6:$F$34,2,TRUE),IF(AND(71&lt;=Y3771,Y3771&lt;107),VLOOKUP($W3771,日射量と図３!$E$6:$G$34,3,TRUE),IF(AND(107&lt;=Y3771,Y3771&lt;143),VLOOKUP($W3771,日射量と図３!$E$6:$H$34,4,TRUE),VLOOKUP($W3771,日射量と図３!$E$6:$I$34,5,TRUE))))))</f>
        <v/>
      </c>
      <c r="AB3771" s="4" t="str">
        <f>IF($V3771="","",IF(Z3771&lt;36,0,IF(AND(36&lt;=Z3771,Z3771&lt;71),VLOOKUP($W3771,日射量と図３!$E$6:$F$34,2,TRUE),IF(AND(71&lt;=Z3771,Z3771&lt;107),VLOOKUP($W3771,日射量と図３!$E$6:$G$34,3,TRUE),IF(AND(107&lt;=Z3771,Z3771&lt;143),VLOOKUP($W3771,日射量と図３!$E$6:$H$34,4,TRUE),VLOOKUP($W3771,日射量と図３!$E$6:$I$34,5,TRUE))))))</f>
        <v/>
      </c>
      <c r="AC3771" s="382" t="str">
        <f t="shared" si="709"/>
        <v/>
      </c>
      <c r="AD3771" s="382" t="str">
        <f t="shared" si="710"/>
        <v/>
      </c>
    </row>
    <row r="3772" spans="11:30" ht="13.5" customHeight="1">
      <c r="K3772" s="4">
        <f t="shared" si="704"/>
        <v>11</v>
      </c>
      <c r="L3772" s="34">
        <v>43409</v>
      </c>
      <c r="M3772" s="4">
        <v>158</v>
      </c>
      <c r="N3772" s="4">
        <v>1</v>
      </c>
      <c r="O3772" s="31">
        <v>0</v>
      </c>
      <c r="P3772" s="35">
        <v>12.16</v>
      </c>
      <c r="Q3772" s="36">
        <f t="shared" si="705"/>
        <v>13</v>
      </c>
      <c r="R3772" s="4">
        <f t="shared" si="706"/>
        <v>0.83999999999999986</v>
      </c>
      <c r="S3772" s="31">
        <f t="shared" si="711"/>
        <v>0.25912037037037033</v>
      </c>
      <c r="T3772" s="31">
        <f t="shared" si="712"/>
        <v>0.70750000000000002</v>
      </c>
      <c r="U3772" s="4">
        <f t="shared" si="707"/>
        <v>0</v>
      </c>
      <c r="V3772" s="4">
        <f t="shared" si="715"/>
        <v>0.91999999999999993</v>
      </c>
      <c r="W3772" s="18">
        <f>IF(V3772="","",VLOOKUP(L3772,日射量と図３!$A$4:$C$368,3,TRUE)*238.85/100)</f>
        <v>26.273499999999999</v>
      </c>
      <c r="X3772" s="4">
        <f t="shared" si="708"/>
        <v>11</v>
      </c>
      <c r="Y3772" s="4">
        <f t="shared" si="713"/>
        <v>0.52288199999999985</v>
      </c>
      <c r="Z3772" s="4">
        <f t="shared" si="714"/>
        <v>0.58943061818181797</v>
      </c>
      <c r="AA3772" s="4">
        <f>IF($V3772="","",IF(Y3772&lt;36,0,IF(AND(36&lt;=Y3772,Y3772&lt;71),VLOOKUP($W3772,日射量と図３!$E$6:$F$34,2,TRUE),IF(AND(71&lt;=Y3772,Y3772&lt;107),VLOOKUP($W3772,日射量と図３!$E$6:$G$34,3,TRUE),IF(AND(107&lt;=Y3772,Y3772&lt;143),VLOOKUP($W3772,日射量と図３!$E$6:$H$34,4,TRUE),VLOOKUP($W3772,日射量と図３!$E$6:$I$34,5,TRUE))))))</f>
        <v>0</v>
      </c>
      <c r="AB3772" s="4">
        <f>IF($V3772="","",IF(Z3772&lt;36,0,IF(AND(36&lt;=Z3772,Z3772&lt;71),VLOOKUP($W3772,日射量と図３!$E$6:$F$34,2,TRUE),IF(AND(71&lt;=Z3772,Z3772&lt;107),VLOOKUP($W3772,日射量と図３!$E$6:$G$34,3,TRUE),IF(AND(107&lt;=Z3772,Z3772&lt;143),VLOOKUP($W3772,日射量と図３!$E$6:$H$34,4,TRUE),VLOOKUP($W3772,日射量と図３!$E$6:$I$34,5,TRUE))))))</f>
        <v>0</v>
      </c>
      <c r="AC3772" s="382">
        <f t="shared" si="709"/>
        <v>0</v>
      </c>
      <c r="AD3772" s="382">
        <f t="shared" si="710"/>
        <v>0</v>
      </c>
    </row>
    <row r="3773" spans="11:30" ht="13.5" customHeight="1">
      <c r="K3773" s="4">
        <f t="shared" si="704"/>
        <v>11</v>
      </c>
      <c r="L3773" s="34">
        <v>43409</v>
      </c>
      <c r="M3773" s="4">
        <v>158</v>
      </c>
      <c r="N3773" s="4">
        <v>2</v>
      </c>
      <c r="O3773" s="31">
        <v>4.1666666666666664E-2</v>
      </c>
      <c r="P3773" s="35">
        <v>11.96</v>
      </c>
      <c r="Q3773" s="36">
        <f t="shared" si="705"/>
        <v>13</v>
      </c>
      <c r="R3773" s="4">
        <f t="shared" si="706"/>
        <v>1.0399999999999991</v>
      </c>
      <c r="S3773" s="31">
        <f t="shared" si="711"/>
        <v>0.25912037037037033</v>
      </c>
      <c r="T3773" s="31">
        <f t="shared" si="712"/>
        <v>0.70750000000000002</v>
      </c>
      <c r="U3773" s="4">
        <f t="shared" si="707"/>
        <v>0</v>
      </c>
      <c r="V3773" s="4" t="str">
        <f t="shared" si="715"/>
        <v/>
      </c>
      <c r="W3773" s="18" t="str">
        <f>IF(V3773="","",VLOOKUP(L3773,日射量と図３!$A$4:$C$368,3,TRUE)*238.85/100)</f>
        <v/>
      </c>
      <c r="X3773" s="4" t="str">
        <f t="shared" si="708"/>
        <v/>
      </c>
      <c r="Y3773" s="4" t="str">
        <f t="shared" si="713"/>
        <v/>
      </c>
      <c r="Z3773" s="4" t="str">
        <f t="shared" si="714"/>
        <v/>
      </c>
      <c r="AA3773" s="4" t="str">
        <f>IF($V3773="","",IF(Y3773&lt;36,0,IF(AND(36&lt;=Y3773,Y3773&lt;71),VLOOKUP($W3773,日射量と図３!$E$6:$F$34,2,TRUE),IF(AND(71&lt;=Y3773,Y3773&lt;107),VLOOKUP($W3773,日射量と図３!$E$6:$G$34,3,TRUE),IF(AND(107&lt;=Y3773,Y3773&lt;143),VLOOKUP($W3773,日射量と図３!$E$6:$H$34,4,TRUE),VLOOKUP($W3773,日射量と図３!$E$6:$I$34,5,TRUE))))))</f>
        <v/>
      </c>
      <c r="AB3773" s="4" t="str">
        <f>IF($V3773="","",IF(Z3773&lt;36,0,IF(AND(36&lt;=Z3773,Z3773&lt;71),VLOOKUP($W3773,日射量と図３!$E$6:$F$34,2,TRUE),IF(AND(71&lt;=Z3773,Z3773&lt;107),VLOOKUP($W3773,日射量と図３!$E$6:$G$34,3,TRUE),IF(AND(107&lt;=Z3773,Z3773&lt;143),VLOOKUP($W3773,日射量と図３!$E$6:$H$34,4,TRUE),VLOOKUP($W3773,日射量と図３!$E$6:$I$34,5,TRUE))))))</f>
        <v/>
      </c>
      <c r="AC3773" s="382" t="str">
        <f t="shared" si="709"/>
        <v/>
      </c>
      <c r="AD3773" s="382" t="str">
        <f t="shared" si="710"/>
        <v/>
      </c>
    </row>
    <row r="3774" spans="11:30" ht="13.5" customHeight="1">
      <c r="K3774" s="4">
        <f t="shared" si="704"/>
        <v>11</v>
      </c>
      <c r="L3774" s="34">
        <v>43409</v>
      </c>
      <c r="M3774" s="4">
        <v>158</v>
      </c>
      <c r="N3774" s="4">
        <v>3</v>
      </c>
      <c r="O3774" s="31">
        <v>8.3333333333333329E-2</v>
      </c>
      <c r="P3774" s="35">
        <v>11.609999999999998</v>
      </c>
      <c r="Q3774" s="36">
        <f t="shared" si="705"/>
        <v>13</v>
      </c>
      <c r="R3774" s="4">
        <f t="shared" si="706"/>
        <v>1.3900000000000023</v>
      </c>
      <c r="S3774" s="31">
        <f t="shared" si="711"/>
        <v>0.25912037037037033</v>
      </c>
      <c r="T3774" s="31">
        <f t="shared" si="712"/>
        <v>0.70750000000000002</v>
      </c>
      <c r="U3774" s="4">
        <f t="shared" si="707"/>
        <v>0</v>
      </c>
      <c r="V3774" s="4" t="str">
        <f t="shared" si="715"/>
        <v/>
      </c>
      <c r="W3774" s="18" t="str">
        <f>IF(V3774="","",VLOOKUP(L3774,日射量と図３!$A$4:$C$368,3,TRUE)*238.85/100)</f>
        <v/>
      </c>
      <c r="X3774" s="4" t="str">
        <f t="shared" si="708"/>
        <v/>
      </c>
      <c r="Y3774" s="4" t="str">
        <f t="shared" si="713"/>
        <v/>
      </c>
      <c r="Z3774" s="4" t="str">
        <f t="shared" si="714"/>
        <v/>
      </c>
      <c r="AA3774" s="4" t="str">
        <f>IF($V3774="","",IF(Y3774&lt;36,0,IF(AND(36&lt;=Y3774,Y3774&lt;71),VLOOKUP($W3774,日射量と図３!$E$6:$F$34,2,TRUE),IF(AND(71&lt;=Y3774,Y3774&lt;107),VLOOKUP($W3774,日射量と図３!$E$6:$G$34,3,TRUE),IF(AND(107&lt;=Y3774,Y3774&lt;143),VLOOKUP($W3774,日射量と図３!$E$6:$H$34,4,TRUE),VLOOKUP($W3774,日射量と図３!$E$6:$I$34,5,TRUE))))))</f>
        <v/>
      </c>
      <c r="AB3774" s="4" t="str">
        <f>IF($V3774="","",IF(Z3774&lt;36,0,IF(AND(36&lt;=Z3774,Z3774&lt;71),VLOOKUP($W3774,日射量と図３!$E$6:$F$34,2,TRUE),IF(AND(71&lt;=Z3774,Z3774&lt;107),VLOOKUP($W3774,日射量と図３!$E$6:$G$34,3,TRUE),IF(AND(107&lt;=Z3774,Z3774&lt;143),VLOOKUP($W3774,日射量と図３!$E$6:$H$34,4,TRUE),VLOOKUP($W3774,日射量と図３!$E$6:$I$34,5,TRUE))))))</f>
        <v/>
      </c>
      <c r="AC3774" s="382" t="str">
        <f t="shared" si="709"/>
        <v/>
      </c>
      <c r="AD3774" s="382" t="str">
        <f t="shared" si="710"/>
        <v/>
      </c>
    </row>
    <row r="3775" spans="11:30" ht="13.5" customHeight="1">
      <c r="K3775" s="4">
        <f t="shared" si="704"/>
        <v>11</v>
      </c>
      <c r="L3775" s="34">
        <v>43409</v>
      </c>
      <c r="M3775" s="4">
        <v>158</v>
      </c>
      <c r="N3775" s="4">
        <v>4</v>
      </c>
      <c r="O3775" s="31">
        <v>0.125</v>
      </c>
      <c r="P3775" s="35">
        <v>11.530000000000001</v>
      </c>
      <c r="Q3775" s="36">
        <f t="shared" si="705"/>
        <v>13</v>
      </c>
      <c r="R3775" s="4">
        <f t="shared" si="706"/>
        <v>1.4699999999999989</v>
      </c>
      <c r="S3775" s="31">
        <f t="shared" si="711"/>
        <v>0.25912037037037033</v>
      </c>
      <c r="T3775" s="31">
        <f t="shared" si="712"/>
        <v>0.70750000000000002</v>
      </c>
      <c r="U3775" s="4">
        <f t="shared" si="707"/>
        <v>0</v>
      </c>
      <c r="V3775" s="4" t="str">
        <f t="shared" si="715"/>
        <v/>
      </c>
      <c r="W3775" s="18" t="str">
        <f>IF(V3775="","",VLOOKUP(L3775,日射量と図３!$A$4:$C$368,3,TRUE)*238.85/100)</f>
        <v/>
      </c>
      <c r="X3775" s="4" t="str">
        <f t="shared" si="708"/>
        <v/>
      </c>
      <c r="Y3775" s="4" t="str">
        <f t="shared" si="713"/>
        <v/>
      </c>
      <c r="Z3775" s="4" t="str">
        <f t="shared" si="714"/>
        <v/>
      </c>
      <c r="AA3775" s="4" t="str">
        <f>IF($V3775="","",IF(Y3775&lt;36,0,IF(AND(36&lt;=Y3775,Y3775&lt;71),VLOOKUP($W3775,日射量と図３!$E$6:$F$34,2,TRUE),IF(AND(71&lt;=Y3775,Y3775&lt;107),VLOOKUP($W3775,日射量と図３!$E$6:$G$34,3,TRUE),IF(AND(107&lt;=Y3775,Y3775&lt;143),VLOOKUP($W3775,日射量と図３!$E$6:$H$34,4,TRUE),VLOOKUP($W3775,日射量と図３!$E$6:$I$34,5,TRUE))))))</f>
        <v/>
      </c>
      <c r="AB3775" s="4" t="str">
        <f>IF($V3775="","",IF(Z3775&lt;36,0,IF(AND(36&lt;=Z3775,Z3775&lt;71),VLOOKUP($W3775,日射量と図３!$E$6:$F$34,2,TRUE),IF(AND(71&lt;=Z3775,Z3775&lt;107),VLOOKUP($W3775,日射量と図３!$E$6:$G$34,3,TRUE),IF(AND(107&lt;=Z3775,Z3775&lt;143),VLOOKUP($W3775,日射量と図３!$E$6:$H$34,4,TRUE),VLOOKUP($W3775,日射量と図３!$E$6:$I$34,5,TRUE))))))</f>
        <v/>
      </c>
      <c r="AC3775" s="382" t="str">
        <f t="shared" si="709"/>
        <v/>
      </c>
      <c r="AD3775" s="382" t="str">
        <f t="shared" si="710"/>
        <v/>
      </c>
    </row>
    <row r="3776" spans="11:30" ht="13.5" customHeight="1">
      <c r="K3776" s="4">
        <f t="shared" si="704"/>
        <v>11</v>
      </c>
      <c r="L3776" s="34">
        <v>43409</v>
      </c>
      <c r="M3776" s="4">
        <v>158</v>
      </c>
      <c r="N3776" s="4">
        <v>5</v>
      </c>
      <c r="O3776" s="31">
        <v>0.16666666666666666</v>
      </c>
      <c r="P3776" s="35">
        <v>11.15</v>
      </c>
      <c r="Q3776" s="36">
        <f t="shared" si="705"/>
        <v>15</v>
      </c>
      <c r="R3776" s="4">
        <f t="shared" si="706"/>
        <v>3.8499999999999996</v>
      </c>
      <c r="S3776" s="31">
        <f t="shared" si="711"/>
        <v>0.25912037037037033</v>
      </c>
      <c r="T3776" s="31">
        <f t="shared" si="712"/>
        <v>0.70750000000000002</v>
      </c>
      <c r="U3776" s="4">
        <f t="shared" si="707"/>
        <v>0</v>
      </c>
      <c r="V3776" s="4" t="str">
        <f t="shared" si="715"/>
        <v/>
      </c>
      <c r="W3776" s="18" t="str">
        <f>IF(V3776="","",VLOOKUP(L3776,日射量と図３!$A$4:$C$368,3,TRUE)*238.85/100)</f>
        <v/>
      </c>
      <c r="X3776" s="4" t="str">
        <f t="shared" si="708"/>
        <v/>
      </c>
      <c r="Y3776" s="4" t="str">
        <f t="shared" si="713"/>
        <v/>
      </c>
      <c r="Z3776" s="4" t="str">
        <f t="shared" si="714"/>
        <v/>
      </c>
      <c r="AA3776" s="4" t="str">
        <f>IF($V3776="","",IF(Y3776&lt;36,0,IF(AND(36&lt;=Y3776,Y3776&lt;71),VLOOKUP($W3776,日射量と図３!$E$6:$F$34,2,TRUE),IF(AND(71&lt;=Y3776,Y3776&lt;107),VLOOKUP($W3776,日射量と図３!$E$6:$G$34,3,TRUE),IF(AND(107&lt;=Y3776,Y3776&lt;143),VLOOKUP($W3776,日射量と図３!$E$6:$H$34,4,TRUE),VLOOKUP($W3776,日射量と図３!$E$6:$I$34,5,TRUE))))))</f>
        <v/>
      </c>
      <c r="AB3776" s="4" t="str">
        <f>IF($V3776="","",IF(Z3776&lt;36,0,IF(AND(36&lt;=Z3776,Z3776&lt;71),VLOOKUP($W3776,日射量と図３!$E$6:$F$34,2,TRUE),IF(AND(71&lt;=Z3776,Z3776&lt;107),VLOOKUP($W3776,日射量と図３!$E$6:$G$34,3,TRUE),IF(AND(107&lt;=Z3776,Z3776&lt;143),VLOOKUP($W3776,日射量と図３!$E$6:$H$34,4,TRUE),VLOOKUP($W3776,日射量と図３!$E$6:$I$34,5,TRUE))))))</f>
        <v/>
      </c>
      <c r="AC3776" s="382" t="str">
        <f t="shared" si="709"/>
        <v/>
      </c>
      <c r="AD3776" s="382" t="str">
        <f t="shared" si="710"/>
        <v/>
      </c>
    </row>
    <row r="3777" spans="11:30" ht="13.5" customHeight="1">
      <c r="K3777" s="4">
        <f t="shared" si="704"/>
        <v>11</v>
      </c>
      <c r="L3777" s="34">
        <v>43409</v>
      </c>
      <c r="M3777" s="4">
        <v>158</v>
      </c>
      <c r="N3777" s="4">
        <v>6</v>
      </c>
      <c r="O3777" s="31">
        <v>0.20833333333333334</v>
      </c>
      <c r="P3777" s="35">
        <v>10.970000000000002</v>
      </c>
      <c r="Q3777" s="36">
        <f t="shared" si="705"/>
        <v>15</v>
      </c>
      <c r="R3777" s="4">
        <f t="shared" si="706"/>
        <v>4.0299999999999976</v>
      </c>
      <c r="S3777" s="31">
        <f t="shared" si="711"/>
        <v>0.25912037037037033</v>
      </c>
      <c r="T3777" s="31">
        <f t="shared" si="712"/>
        <v>0.70750000000000002</v>
      </c>
      <c r="U3777" s="4">
        <f t="shared" si="707"/>
        <v>0</v>
      </c>
      <c r="V3777" s="4" t="str">
        <f t="shared" si="715"/>
        <v/>
      </c>
      <c r="W3777" s="18" t="str">
        <f>IF(V3777="","",VLOOKUP(L3777,日射量と図３!$A$4:$C$368,3,TRUE)*238.85/100)</f>
        <v/>
      </c>
      <c r="X3777" s="4" t="str">
        <f t="shared" si="708"/>
        <v/>
      </c>
      <c r="Y3777" s="4" t="str">
        <f t="shared" si="713"/>
        <v/>
      </c>
      <c r="Z3777" s="4" t="str">
        <f t="shared" si="714"/>
        <v/>
      </c>
      <c r="AA3777" s="4" t="str">
        <f>IF($V3777="","",IF(Y3777&lt;36,0,IF(AND(36&lt;=Y3777,Y3777&lt;71),VLOOKUP($W3777,日射量と図３!$E$6:$F$34,2,TRUE),IF(AND(71&lt;=Y3777,Y3777&lt;107),VLOOKUP($W3777,日射量と図３!$E$6:$G$34,3,TRUE),IF(AND(107&lt;=Y3777,Y3777&lt;143),VLOOKUP($W3777,日射量と図３!$E$6:$H$34,4,TRUE),VLOOKUP($W3777,日射量と図３!$E$6:$I$34,5,TRUE))))))</f>
        <v/>
      </c>
      <c r="AB3777" s="4" t="str">
        <f>IF($V3777="","",IF(Z3777&lt;36,0,IF(AND(36&lt;=Z3777,Z3777&lt;71),VLOOKUP($W3777,日射量と図３!$E$6:$F$34,2,TRUE),IF(AND(71&lt;=Z3777,Z3777&lt;107),VLOOKUP($W3777,日射量と図３!$E$6:$G$34,3,TRUE),IF(AND(107&lt;=Z3777,Z3777&lt;143),VLOOKUP($W3777,日射量と図３!$E$6:$H$34,4,TRUE),VLOOKUP($W3777,日射量と図３!$E$6:$I$34,5,TRUE))))))</f>
        <v/>
      </c>
      <c r="AC3777" s="382" t="str">
        <f t="shared" si="709"/>
        <v/>
      </c>
      <c r="AD3777" s="382" t="str">
        <f t="shared" si="710"/>
        <v/>
      </c>
    </row>
    <row r="3778" spans="11:30" ht="13.5" customHeight="1">
      <c r="K3778" s="4">
        <f t="shared" si="704"/>
        <v>11</v>
      </c>
      <c r="L3778" s="34">
        <v>43409</v>
      </c>
      <c r="M3778" s="4">
        <v>158</v>
      </c>
      <c r="N3778" s="4">
        <v>7</v>
      </c>
      <c r="O3778" s="31">
        <v>0.25</v>
      </c>
      <c r="P3778" s="35">
        <v>10.68</v>
      </c>
      <c r="Q3778" s="36">
        <f t="shared" si="705"/>
        <v>15</v>
      </c>
      <c r="R3778" s="4">
        <f t="shared" si="706"/>
        <v>4.32</v>
      </c>
      <c r="S3778" s="31">
        <f t="shared" si="711"/>
        <v>0.25912037037037033</v>
      </c>
      <c r="T3778" s="31">
        <f t="shared" si="712"/>
        <v>0.70750000000000002</v>
      </c>
      <c r="U3778" s="4">
        <f t="shared" si="707"/>
        <v>0</v>
      </c>
      <c r="V3778" s="4" t="str">
        <f t="shared" si="715"/>
        <v/>
      </c>
      <c r="W3778" s="18" t="str">
        <f>IF(V3778="","",VLOOKUP(L3778,日射量と図３!$A$4:$C$368,3,TRUE)*238.85/100)</f>
        <v/>
      </c>
      <c r="X3778" s="4" t="str">
        <f t="shared" si="708"/>
        <v/>
      </c>
      <c r="Y3778" s="4" t="str">
        <f t="shared" si="713"/>
        <v/>
      </c>
      <c r="Z3778" s="4" t="str">
        <f t="shared" si="714"/>
        <v/>
      </c>
      <c r="AA3778" s="4" t="str">
        <f>IF($V3778="","",IF(Y3778&lt;36,0,IF(AND(36&lt;=Y3778,Y3778&lt;71),VLOOKUP($W3778,日射量と図３!$E$6:$F$34,2,TRUE),IF(AND(71&lt;=Y3778,Y3778&lt;107),VLOOKUP($W3778,日射量と図３!$E$6:$G$34,3,TRUE),IF(AND(107&lt;=Y3778,Y3778&lt;143),VLOOKUP($W3778,日射量と図３!$E$6:$H$34,4,TRUE),VLOOKUP($W3778,日射量と図３!$E$6:$I$34,5,TRUE))))))</f>
        <v/>
      </c>
      <c r="AB3778" s="4" t="str">
        <f>IF($V3778="","",IF(Z3778&lt;36,0,IF(AND(36&lt;=Z3778,Z3778&lt;71),VLOOKUP($W3778,日射量と図３!$E$6:$F$34,2,TRUE),IF(AND(71&lt;=Z3778,Z3778&lt;107),VLOOKUP($W3778,日射量と図３!$E$6:$G$34,3,TRUE),IF(AND(107&lt;=Z3778,Z3778&lt;143),VLOOKUP($W3778,日射量と図３!$E$6:$H$34,4,TRUE),VLOOKUP($W3778,日射量と図３!$E$6:$I$34,5,TRUE))))))</f>
        <v/>
      </c>
      <c r="AC3778" s="382" t="str">
        <f t="shared" si="709"/>
        <v/>
      </c>
      <c r="AD3778" s="382" t="str">
        <f t="shared" si="710"/>
        <v/>
      </c>
    </row>
    <row r="3779" spans="11:30" ht="13.5" customHeight="1">
      <c r="K3779" s="4">
        <f t="shared" si="704"/>
        <v>11</v>
      </c>
      <c r="L3779" s="34">
        <v>43409</v>
      </c>
      <c r="M3779" s="4">
        <v>158</v>
      </c>
      <c r="N3779" s="4">
        <v>8</v>
      </c>
      <c r="O3779" s="31">
        <v>0.29166666666666669</v>
      </c>
      <c r="P3779" s="35">
        <v>11.08</v>
      </c>
      <c r="Q3779" s="36">
        <f t="shared" si="705"/>
        <v>12</v>
      </c>
      <c r="R3779" s="4">
        <f t="shared" si="706"/>
        <v>0.91999999999999993</v>
      </c>
      <c r="S3779" s="31">
        <f t="shared" si="711"/>
        <v>0.25912037037037033</v>
      </c>
      <c r="T3779" s="31">
        <f t="shared" si="712"/>
        <v>0.70750000000000002</v>
      </c>
      <c r="U3779" s="4">
        <f t="shared" si="707"/>
        <v>0.91999999999999993</v>
      </c>
      <c r="V3779" s="4" t="str">
        <f t="shared" si="715"/>
        <v/>
      </c>
      <c r="W3779" s="18" t="str">
        <f>IF(V3779="","",VLOOKUP(L3779,日射量と図３!$A$4:$C$368,3,TRUE)*238.85/100)</f>
        <v/>
      </c>
      <c r="X3779" s="4" t="str">
        <f t="shared" si="708"/>
        <v/>
      </c>
      <c r="Y3779" s="4" t="str">
        <f t="shared" si="713"/>
        <v/>
      </c>
      <c r="Z3779" s="4" t="str">
        <f t="shared" si="714"/>
        <v/>
      </c>
      <c r="AA3779" s="4" t="str">
        <f>IF($V3779="","",IF(Y3779&lt;36,0,IF(AND(36&lt;=Y3779,Y3779&lt;71),VLOOKUP($W3779,日射量と図３!$E$6:$F$34,2,TRUE),IF(AND(71&lt;=Y3779,Y3779&lt;107),VLOOKUP($W3779,日射量と図３!$E$6:$G$34,3,TRUE),IF(AND(107&lt;=Y3779,Y3779&lt;143),VLOOKUP($W3779,日射量と図３!$E$6:$H$34,4,TRUE),VLOOKUP($W3779,日射量と図３!$E$6:$I$34,5,TRUE))))))</f>
        <v/>
      </c>
      <c r="AB3779" s="4" t="str">
        <f>IF($V3779="","",IF(Z3779&lt;36,0,IF(AND(36&lt;=Z3779,Z3779&lt;71),VLOOKUP($W3779,日射量と図３!$E$6:$F$34,2,TRUE),IF(AND(71&lt;=Z3779,Z3779&lt;107),VLOOKUP($W3779,日射量と図３!$E$6:$G$34,3,TRUE),IF(AND(107&lt;=Z3779,Z3779&lt;143),VLOOKUP($W3779,日射量と図３!$E$6:$H$34,4,TRUE),VLOOKUP($W3779,日射量と図３!$E$6:$I$34,5,TRUE))))))</f>
        <v/>
      </c>
      <c r="AC3779" s="382" t="str">
        <f t="shared" si="709"/>
        <v/>
      </c>
      <c r="AD3779" s="382" t="str">
        <f t="shared" si="710"/>
        <v/>
      </c>
    </row>
    <row r="3780" spans="11:30" ht="13.5" customHeight="1">
      <c r="K3780" s="4">
        <f t="shared" si="704"/>
        <v>11</v>
      </c>
      <c r="L3780" s="34">
        <v>43409</v>
      </c>
      <c r="M3780" s="4">
        <v>158</v>
      </c>
      <c r="N3780" s="4">
        <v>9</v>
      </c>
      <c r="O3780" s="31">
        <v>0.33333333333333331</v>
      </c>
      <c r="P3780" s="35">
        <v>12.49</v>
      </c>
      <c r="Q3780" s="36">
        <f t="shared" si="705"/>
        <v>12</v>
      </c>
      <c r="R3780" s="4">
        <f t="shared" si="706"/>
        <v>0</v>
      </c>
      <c r="S3780" s="31">
        <f t="shared" si="711"/>
        <v>0.25912037037037033</v>
      </c>
      <c r="T3780" s="31">
        <f t="shared" si="712"/>
        <v>0.70750000000000002</v>
      </c>
      <c r="U3780" s="4">
        <f t="shared" si="707"/>
        <v>0</v>
      </c>
      <c r="V3780" s="4" t="str">
        <f t="shared" si="715"/>
        <v/>
      </c>
      <c r="W3780" s="18" t="str">
        <f>IF(V3780="","",VLOOKUP(L3780,日射量と図３!$A$4:$C$368,3,TRUE)*238.85/100)</f>
        <v/>
      </c>
      <c r="X3780" s="4" t="str">
        <f t="shared" si="708"/>
        <v/>
      </c>
      <c r="Y3780" s="4" t="str">
        <f t="shared" si="713"/>
        <v/>
      </c>
      <c r="Z3780" s="4" t="str">
        <f t="shared" si="714"/>
        <v/>
      </c>
      <c r="AA3780" s="4" t="str">
        <f>IF($V3780="","",IF(Y3780&lt;36,0,IF(AND(36&lt;=Y3780,Y3780&lt;71),VLOOKUP($W3780,日射量と図３!$E$6:$F$34,2,TRUE),IF(AND(71&lt;=Y3780,Y3780&lt;107),VLOOKUP($W3780,日射量と図３!$E$6:$G$34,3,TRUE),IF(AND(107&lt;=Y3780,Y3780&lt;143),VLOOKUP($W3780,日射量と図３!$E$6:$H$34,4,TRUE),VLOOKUP($W3780,日射量と図３!$E$6:$I$34,5,TRUE))))))</f>
        <v/>
      </c>
      <c r="AB3780" s="4" t="str">
        <f>IF($V3780="","",IF(Z3780&lt;36,0,IF(AND(36&lt;=Z3780,Z3780&lt;71),VLOOKUP($W3780,日射量と図３!$E$6:$F$34,2,TRUE),IF(AND(71&lt;=Z3780,Z3780&lt;107),VLOOKUP($W3780,日射量と図３!$E$6:$G$34,3,TRUE),IF(AND(107&lt;=Z3780,Z3780&lt;143),VLOOKUP($W3780,日射量と図３!$E$6:$H$34,4,TRUE),VLOOKUP($W3780,日射量と図３!$E$6:$I$34,5,TRUE))))))</f>
        <v/>
      </c>
      <c r="AC3780" s="382" t="str">
        <f t="shared" si="709"/>
        <v/>
      </c>
      <c r="AD3780" s="382" t="str">
        <f t="shared" si="710"/>
        <v/>
      </c>
    </row>
    <row r="3781" spans="11:30" ht="13.5" customHeight="1">
      <c r="K3781" s="4">
        <f t="shared" ref="K3781:K3844" si="716">MONTH(L3781)</f>
        <v>11</v>
      </c>
      <c r="L3781" s="34">
        <v>43409</v>
      </c>
      <c r="M3781" s="4">
        <v>158</v>
      </c>
      <c r="N3781" s="4">
        <v>10</v>
      </c>
      <c r="O3781" s="31">
        <v>0.375</v>
      </c>
      <c r="P3781" s="35">
        <v>14.210000000000003</v>
      </c>
      <c r="Q3781" s="36">
        <f t="shared" ref="Q3781:Q3844" si="717">IF(O3781&lt;$B$15,$D$14,IF(O3781&lt;$B$16,$D$15,IF(O3781&lt;$B$17,$D$16,IF(O3781&lt;$B$18,$D$17,IF(O3781&lt;$B$19,$D$18,$D$19)))))</f>
        <v>12</v>
      </c>
      <c r="R3781" s="4">
        <f t="shared" ref="R3781:R3844" si="718">IF(Q3781-P3781&gt;0,Q3781-P3781,0)</f>
        <v>0</v>
      </c>
      <c r="S3781" s="31">
        <f t="shared" si="711"/>
        <v>0.25912037037037033</v>
      </c>
      <c r="T3781" s="31">
        <f t="shared" si="712"/>
        <v>0.70750000000000002</v>
      </c>
      <c r="U3781" s="4">
        <f t="shared" ref="U3781:U3844" si="719">IF(AND(S3781&lt;O3781,O3781&lt;T3781),R3781,0)</f>
        <v>0</v>
      </c>
      <c r="V3781" s="4" t="str">
        <f t="shared" si="715"/>
        <v/>
      </c>
      <c r="W3781" s="18" t="str">
        <f>IF(V3781="","",VLOOKUP(L3781,日射量と図３!$A$4:$C$368,3,TRUE)*238.85/100)</f>
        <v/>
      </c>
      <c r="X3781" s="4" t="str">
        <f t="shared" ref="X3781:X3844" si="720">IF(V3781="","",VLOOKUP(K3781,$AF$38:$AJ$49,5,TRUE))</f>
        <v/>
      </c>
      <c r="Y3781" s="4" t="str">
        <f t="shared" si="713"/>
        <v/>
      </c>
      <c r="Z3781" s="4" t="str">
        <f t="shared" si="714"/>
        <v/>
      </c>
      <c r="AA3781" s="4" t="str">
        <f>IF($V3781="","",IF(Y3781&lt;36,0,IF(AND(36&lt;=Y3781,Y3781&lt;71),VLOOKUP($W3781,日射量と図３!$E$6:$F$34,2,TRUE),IF(AND(71&lt;=Y3781,Y3781&lt;107),VLOOKUP($W3781,日射量と図３!$E$6:$G$34,3,TRUE),IF(AND(107&lt;=Y3781,Y3781&lt;143),VLOOKUP($W3781,日射量と図３!$E$6:$H$34,4,TRUE),VLOOKUP($W3781,日射量と図３!$E$6:$I$34,5,TRUE))))))</f>
        <v/>
      </c>
      <c r="AB3781" s="4" t="str">
        <f>IF($V3781="","",IF(Z3781&lt;36,0,IF(AND(36&lt;=Z3781,Z3781&lt;71),VLOOKUP($W3781,日射量と図３!$E$6:$F$34,2,TRUE),IF(AND(71&lt;=Z3781,Z3781&lt;107),VLOOKUP($W3781,日射量と図３!$E$6:$G$34,3,TRUE),IF(AND(107&lt;=Z3781,Z3781&lt;143),VLOOKUP($W3781,日射量と図３!$E$6:$H$34,4,TRUE),VLOOKUP($W3781,日射量と図３!$E$6:$I$34,5,TRUE))))))</f>
        <v/>
      </c>
      <c r="AC3781" s="382" t="str">
        <f t="shared" si="709"/>
        <v/>
      </c>
      <c r="AD3781" s="382" t="str">
        <f t="shared" si="710"/>
        <v/>
      </c>
    </row>
    <row r="3782" spans="11:30" ht="13.5" customHeight="1">
      <c r="K3782" s="4">
        <f t="shared" si="716"/>
        <v>11</v>
      </c>
      <c r="L3782" s="34">
        <v>43409</v>
      </c>
      <c r="M3782" s="4">
        <v>158</v>
      </c>
      <c r="N3782" s="4">
        <v>11</v>
      </c>
      <c r="O3782" s="31">
        <v>0.41666666666666669</v>
      </c>
      <c r="P3782" s="35">
        <v>16.059999999999995</v>
      </c>
      <c r="Q3782" s="36">
        <f t="shared" si="717"/>
        <v>12</v>
      </c>
      <c r="R3782" s="4">
        <f t="shared" si="718"/>
        <v>0</v>
      </c>
      <c r="S3782" s="31">
        <f t="shared" si="711"/>
        <v>0.25912037037037033</v>
      </c>
      <c r="T3782" s="31">
        <f t="shared" si="712"/>
        <v>0.70750000000000002</v>
      </c>
      <c r="U3782" s="4">
        <f t="shared" si="719"/>
        <v>0</v>
      </c>
      <c r="V3782" s="4" t="str">
        <f t="shared" si="715"/>
        <v/>
      </c>
      <c r="W3782" s="18" t="str">
        <f>IF(V3782="","",VLOOKUP(L3782,日射量と図３!$A$4:$C$368,3,TRUE)*238.85/100)</f>
        <v/>
      </c>
      <c r="X3782" s="4" t="str">
        <f t="shared" si="720"/>
        <v/>
      </c>
      <c r="Y3782" s="4" t="str">
        <f t="shared" si="713"/>
        <v/>
      </c>
      <c r="Z3782" s="4" t="str">
        <f t="shared" si="714"/>
        <v/>
      </c>
      <c r="AA3782" s="4" t="str">
        <f>IF($V3782="","",IF(Y3782&lt;36,0,IF(AND(36&lt;=Y3782,Y3782&lt;71),VLOOKUP($W3782,日射量と図３!$E$6:$F$34,2,TRUE),IF(AND(71&lt;=Y3782,Y3782&lt;107),VLOOKUP($W3782,日射量と図３!$E$6:$G$34,3,TRUE),IF(AND(107&lt;=Y3782,Y3782&lt;143),VLOOKUP($W3782,日射量と図３!$E$6:$H$34,4,TRUE),VLOOKUP($W3782,日射量と図３!$E$6:$I$34,5,TRUE))))))</f>
        <v/>
      </c>
      <c r="AB3782" s="4" t="str">
        <f>IF($V3782="","",IF(Z3782&lt;36,0,IF(AND(36&lt;=Z3782,Z3782&lt;71),VLOOKUP($W3782,日射量と図３!$E$6:$F$34,2,TRUE),IF(AND(71&lt;=Z3782,Z3782&lt;107),VLOOKUP($W3782,日射量と図３!$E$6:$G$34,3,TRUE),IF(AND(107&lt;=Z3782,Z3782&lt;143),VLOOKUP($W3782,日射量と図３!$E$6:$H$34,4,TRUE),VLOOKUP($W3782,日射量と図３!$E$6:$I$34,5,TRUE))))))</f>
        <v/>
      </c>
      <c r="AC3782" s="382" t="str">
        <f t="shared" si="709"/>
        <v/>
      </c>
      <c r="AD3782" s="382" t="str">
        <f t="shared" si="710"/>
        <v/>
      </c>
    </row>
    <row r="3783" spans="11:30" ht="13.5" customHeight="1">
      <c r="K3783" s="4">
        <f t="shared" si="716"/>
        <v>11</v>
      </c>
      <c r="L3783" s="34">
        <v>43409</v>
      </c>
      <c r="M3783" s="4">
        <v>158</v>
      </c>
      <c r="N3783" s="4">
        <v>12</v>
      </c>
      <c r="O3783" s="31">
        <v>0.45833333333333331</v>
      </c>
      <c r="P3783" s="35">
        <v>17.52</v>
      </c>
      <c r="Q3783" s="36">
        <f t="shared" si="717"/>
        <v>12</v>
      </c>
      <c r="R3783" s="4">
        <f t="shared" si="718"/>
        <v>0</v>
      </c>
      <c r="S3783" s="31">
        <f t="shared" si="711"/>
        <v>0.25912037037037033</v>
      </c>
      <c r="T3783" s="31">
        <f t="shared" si="712"/>
        <v>0.70750000000000002</v>
      </c>
      <c r="U3783" s="4">
        <f t="shared" si="719"/>
        <v>0</v>
      </c>
      <c r="V3783" s="4" t="str">
        <f t="shared" si="715"/>
        <v/>
      </c>
      <c r="W3783" s="18" t="str">
        <f>IF(V3783="","",VLOOKUP(L3783,日射量と図３!$A$4:$C$368,3,TRUE)*238.85/100)</f>
        <v/>
      </c>
      <c r="X3783" s="4" t="str">
        <f t="shared" si="720"/>
        <v/>
      </c>
      <c r="Y3783" s="4" t="str">
        <f t="shared" si="713"/>
        <v/>
      </c>
      <c r="Z3783" s="4" t="str">
        <f t="shared" si="714"/>
        <v/>
      </c>
      <c r="AA3783" s="4" t="str">
        <f>IF($V3783="","",IF(Y3783&lt;36,0,IF(AND(36&lt;=Y3783,Y3783&lt;71),VLOOKUP($W3783,日射量と図３!$E$6:$F$34,2,TRUE),IF(AND(71&lt;=Y3783,Y3783&lt;107),VLOOKUP($W3783,日射量と図３!$E$6:$G$34,3,TRUE),IF(AND(107&lt;=Y3783,Y3783&lt;143),VLOOKUP($W3783,日射量と図３!$E$6:$H$34,4,TRUE),VLOOKUP($W3783,日射量と図３!$E$6:$I$34,5,TRUE))))))</f>
        <v/>
      </c>
      <c r="AB3783" s="4" t="str">
        <f>IF($V3783="","",IF(Z3783&lt;36,0,IF(AND(36&lt;=Z3783,Z3783&lt;71),VLOOKUP($W3783,日射量と図３!$E$6:$F$34,2,TRUE),IF(AND(71&lt;=Z3783,Z3783&lt;107),VLOOKUP($W3783,日射量と図３!$E$6:$G$34,3,TRUE),IF(AND(107&lt;=Z3783,Z3783&lt;143),VLOOKUP($W3783,日射量と図３!$E$6:$H$34,4,TRUE),VLOOKUP($W3783,日射量と図３!$E$6:$I$34,5,TRUE))))))</f>
        <v/>
      </c>
      <c r="AC3783" s="382" t="str">
        <f t="shared" si="709"/>
        <v/>
      </c>
      <c r="AD3783" s="382" t="str">
        <f t="shared" si="710"/>
        <v/>
      </c>
    </row>
    <row r="3784" spans="11:30" ht="13.5" customHeight="1">
      <c r="K3784" s="4">
        <f t="shared" si="716"/>
        <v>11</v>
      </c>
      <c r="L3784" s="34">
        <v>43409</v>
      </c>
      <c r="M3784" s="4">
        <v>158</v>
      </c>
      <c r="N3784" s="4">
        <v>13</v>
      </c>
      <c r="O3784" s="31">
        <v>0.5</v>
      </c>
      <c r="P3784" s="35">
        <v>18.779999999999998</v>
      </c>
      <c r="Q3784" s="36">
        <f t="shared" si="717"/>
        <v>12</v>
      </c>
      <c r="R3784" s="4">
        <f t="shared" si="718"/>
        <v>0</v>
      </c>
      <c r="S3784" s="31">
        <f t="shared" si="711"/>
        <v>0.25912037037037033</v>
      </c>
      <c r="T3784" s="31">
        <f t="shared" si="712"/>
        <v>0.70750000000000002</v>
      </c>
      <c r="U3784" s="4">
        <f t="shared" si="719"/>
        <v>0</v>
      </c>
      <c r="V3784" s="4" t="str">
        <f t="shared" si="715"/>
        <v/>
      </c>
      <c r="W3784" s="18" t="str">
        <f>IF(V3784="","",VLOOKUP(L3784,日射量と図３!$A$4:$C$368,3,TRUE)*238.85/100)</f>
        <v/>
      </c>
      <c r="X3784" s="4" t="str">
        <f t="shared" si="720"/>
        <v/>
      </c>
      <c r="Y3784" s="4" t="str">
        <f t="shared" si="713"/>
        <v/>
      </c>
      <c r="Z3784" s="4" t="str">
        <f t="shared" si="714"/>
        <v/>
      </c>
      <c r="AA3784" s="4" t="str">
        <f>IF($V3784="","",IF(Y3784&lt;36,0,IF(AND(36&lt;=Y3784,Y3784&lt;71),VLOOKUP($W3784,日射量と図３!$E$6:$F$34,2,TRUE),IF(AND(71&lt;=Y3784,Y3784&lt;107),VLOOKUP($W3784,日射量と図３!$E$6:$G$34,3,TRUE),IF(AND(107&lt;=Y3784,Y3784&lt;143),VLOOKUP($W3784,日射量と図３!$E$6:$H$34,4,TRUE),VLOOKUP($W3784,日射量と図３!$E$6:$I$34,5,TRUE))))))</f>
        <v/>
      </c>
      <c r="AB3784" s="4" t="str">
        <f>IF($V3784="","",IF(Z3784&lt;36,0,IF(AND(36&lt;=Z3784,Z3784&lt;71),VLOOKUP($W3784,日射量と図３!$E$6:$F$34,2,TRUE),IF(AND(71&lt;=Z3784,Z3784&lt;107),VLOOKUP($W3784,日射量と図３!$E$6:$G$34,3,TRUE),IF(AND(107&lt;=Z3784,Z3784&lt;143),VLOOKUP($W3784,日射量と図３!$E$6:$H$34,4,TRUE),VLOOKUP($W3784,日射量と図３!$E$6:$I$34,5,TRUE))))))</f>
        <v/>
      </c>
      <c r="AC3784" s="382" t="str">
        <f t="shared" si="709"/>
        <v/>
      </c>
      <c r="AD3784" s="382" t="str">
        <f t="shared" si="710"/>
        <v/>
      </c>
    </row>
    <row r="3785" spans="11:30" ht="13.5" customHeight="1">
      <c r="K3785" s="4">
        <f t="shared" si="716"/>
        <v>11</v>
      </c>
      <c r="L3785" s="34">
        <v>43409</v>
      </c>
      <c r="M3785" s="4">
        <v>158</v>
      </c>
      <c r="N3785" s="4">
        <v>14</v>
      </c>
      <c r="O3785" s="31">
        <v>0.54166666666666663</v>
      </c>
      <c r="P3785" s="35">
        <v>19.139999999999997</v>
      </c>
      <c r="Q3785" s="36">
        <f t="shared" si="717"/>
        <v>12</v>
      </c>
      <c r="R3785" s="4">
        <f t="shared" si="718"/>
        <v>0</v>
      </c>
      <c r="S3785" s="31">
        <f t="shared" si="711"/>
        <v>0.25912037037037033</v>
      </c>
      <c r="T3785" s="31">
        <f t="shared" si="712"/>
        <v>0.70750000000000002</v>
      </c>
      <c r="U3785" s="4">
        <f t="shared" si="719"/>
        <v>0</v>
      </c>
      <c r="V3785" s="4" t="str">
        <f t="shared" si="715"/>
        <v/>
      </c>
      <c r="W3785" s="18" t="str">
        <f>IF(V3785="","",VLOOKUP(L3785,日射量と図３!$A$4:$C$368,3,TRUE)*238.85/100)</f>
        <v/>
      </c>
      <c r="X3785" s="4" t="str">
        <f t="shared" si="720"/>
        <v/>
      </c>
      <c r="Y3785" s="4" t="str">
        <f t="shared" si="713"/>
        <v/>
      </c>
      <c r="Z3785" s="4" t="str">
        <f t="shared" si="714"/>
        <v/>
      </c>
      <c r="AA3785" s="4" t="str">
        <f>IF($V3785="","",IF(Y3785&lt;36,0,IF(AND(36&lt;=Y3785,Y3785&lt;71),VLOOKUP($W3785,日射量と図３!$E$6:$F$34,2,TRUE),IF(AND(71&lt;=Y3785,Y3785&lt;107),VLOOKUP($W3785,日射量と図３!$E$6:$G$34,3,TRUE),IF(AND(107&lt;=Y3785,Y3785&lt;143),VLOOKUP($W3785,日射量と図３!$E$6:$H$34,4,TRUE),VLOOKUP($W3785,日射量と図３!$E$6:$I$34,5,TRUE))))))</f>
        <v/>
      </c>
      <c r="AB3785" s="4" t="str">
        <f>IF($V3785="","",IF(Z3785&lt;36,0,IF(AND(36&lt;=Z3785,Z3785&lt;71),VLOOKUP($W3785,日射量と図３!$E$6:$F$34,2,TRUE),IF(AND(71&lt;=Z3785,Z3785&lt;107),VLOOKUP($W3785,日射量と図３!$E$6:$G$34,3,TRUE),IF(AND(107&lt;=Z3785,Z3785&lt;143),VLOOKUP($W3785,日射量と図３!$E$6:$H$34,4,TRUE),VLOOKUP($W3785,日射量と図３!$E$6:$I$34,5,TRUE))))))</f>
        <v/>
      </c>
      <c r="AC3785" s="382" t="str">
        <f t="shared" si="709"/>
        <v/>
      </c>
      <c r="AD3785" s="382" t="str">
        <f t="shared" si="710"/>
        <v/>
      </c>
    </row>
    <row r="3786" spans="11:30" ht="13.5" customHeight="1">
      <c r="K3786" s="4">
        <f t="shared" si="716"/>
        <v>11</v>
      </c>
      <c r="L3786" s="34">
        <v>43409</v>
      </c>
      <c r="M3786" s="4">
        <v>158</v>
      </c>
      <c r="N3786" s="4">
        <v>15</v>
      </c>
      <c r="O3786" s="31">
        <v>0.58333333333333337</v>
      </c>
      <c r="P3786" s="35">
        <v>19.529999999999998</v>
      </c>
      <c r="Q3786" s="36">
        <f t="shared" si="717"/>
        <v>12</v>
      </c>
      <c r="R3786" s="4">
        <f t="shared" si="718"/>
        <v>0</v>
      </c>
      <c r="S3786" s="31">
        <f t="shared" si="711"/>
        <v>0.25912037037037033</v>
      </c>
      <c r="T3786" s="31">
        <f t="shared" si="712"/>
        <v>0.70750000000000002</v>
      </c>
      <c r="U3786" s="4">
        <f t="shared" si="719"/>
        <v>0</v>
      </c>
      <c r="V3786" s="4" t="str">
        <f t="shared" si="715"/>
        <v/>
      </c>
      <c r="W3786" s="18" t="str">
        <f>IF(V3786="","",VLOOKUP(L3786,日射量と図３!$A$4:$C$368,3,TRUE)*238.85/100)</f>
        <v/>
      </c>
      <c r="X3786" s="4" t="str">
        <f t="shared" si="720"/>
        <v/>
      </c>
      <c r="Y3786" s="4" t="str">
        <f t="shared" si="713"/>
        <v/>
      </c>
      <c r="Z3786" s="4" t="str">
        <f t="shared" si="714"/>
        <v/>
      </c>
      <c r="AA3786" s="4" t="str">
        <f>IF($V3786="","",IF(Y3786&lt;36,0,IF(AND(36&lt;=Y3786,Y3786&lt;71),VLOOKUP($W3786,日射量と図３!$E$6:$F$34,2,TRUE),IF(AND(71&lt;=Y3786,Y3786&lt;107),VLOOKUP($W3786,日射量と図３!$E$6:$G$34,3,TRUE),IF(AND(107&lt;=Y3786,Y3786&lt;143),VLOOKUP($W3786,日射量と図３!$E$6:$H$34,4,TRUE),VLOOKUP($W3786,日射量と図３!$E$6:$I$34,5,TRUE))))))</f>
        <v/>
      </c>
      <c r="AB3786" s="4" t="str">
        <f>IF($V3786="","",IF(Z3786&lt;36,0,IF(AND(36&lt;=Z3786,Z3786&lt;71),VLOOKUP($W3786,日射量と図３!$E$6:$F$34,2,TRUE),IF(AND(71&lt;=Z3786,Z3786&lt;107),VLOOKUP($W3786,日射量と図３!$E$6:$G$34,3,TRUE),IF(AND(107&lt;=Z3786,Z3786&lt;143),VLOOKUP($W3786,日射量と図３!$E$6:$H$34,4,TRUE),VLOOKUP($W3786,日射量と図３!$E$6:$I$34,5,TRUE))))))</f>
        <v/>
      </c>
      <c r="AC3786" s="382" t="str">
        <f t="shared" si="709"/>
        <v/>
      </c>
      <c r="AD3786" s="382" t="str">
        <f t="shared" si="710"/>
        <v/>
      </c>
    </row>
    <row r="3787" spans="11:30" ht="13.5" customHeight="1">
      <c r="K3787" s="4">
        <f t="shared" si="716"/>
        <v>11</v>
      </c>
      <c r="L3787" s="34">
        <v>43409</v>
      </c>
      <c r="M3787" s="4">
        <v>158</v>
      </c>
      <c r="N3787" s="4">
        <v>16</v>
      </c>
      <c r="O3787" s="31">
        <v>0.625</v>
      </c>
      <c r="P3787" s="35">
        <v>19.3</v>
      </c>
      <c r="Q3787" s="36">
        <f t="shared" si="717"/>
        <v>16</v>
      </c>
      <c r="R3787" s="4">
        <f t="shared" si="718"/>
        <v>0</v>
      </c>
      <c r="S3787" s="31">
        <f t="shared" si="711"/>
        <v>0.25912037037037033</v>
      </c>
      <c r="T3787" s="31">
        <f t="shared" si="712"/>
        <v>0.70750000000000002</v>
      </c>
      <c r="U3787" s="4">
        <f t="shared" si="719"/>
        <v>0</v>
      </c>
      <c r="V3787" s="4" t="str">
        <f t="shared" si="715"/>
        <v/>
      </c>
      <c r="W3787" s="18" t="str">
        <f>IF(V3787="","",VLOOKUP(L3787,日射量と図３!$A$4:$C$368,3,TRUE)*238.85/100)</f>
        <v/>
      </c>
      <c r="X3787" s="4" t="str">
        <f t="shared" si="720"/>
        <v/>
      </c>
      <c r="Y3787" s="4" t="str">
        <f t="shared" si="713"/>
        <v/>
      </c>
      <c r="Z3787" s="4" t="str">
        <f t="shared" si="714"/>
        <v/>
      </c>
      <c r="AA3787" s="4" t="str">
        <f>IF($V3787="","",IF(Y3787&lt;36,0,IF(AND(36&lt;=Y3787,Y3787&lt;71),VLOOKUP($W3787,日射量と図３!$E$6:$F$34,2,TRUE),IF(AND(71&lt;=Y3787,Y3787&lt;107),VLOOKUP($W3787,日射量と図３!$E$6:$G$34,3,TRUE),IF(AND(107&lt;=Y3787,Y3787&lt;143),VLOOKUP($W3787,日射量と図３!$E$6:$H$34,4,TRUE),VLOOKUP($W3787,日射量と図３!$E$6:$I$34,5,TRUE))))))</f>
        <v/>
      </c>
      <c r="AB3787" s="4" t="str">
        <f>IF($V3787="","",IF(Z3787&lt;36,0,IF(AND(36&lt;=Z3787,Z3787&lt;71),VLOOKUP($W3787,日射量と図３!$E$6:$F$34,2,TRUE),IF(AND(71&lt;=Z3787,Z3787&lt;107),VLOOKUP($W3787,日射量と図３!$E$6:$G$34,3,TRUE),IF(AND(107&lt;=Z3787,Z3787&lt;143),VLOOKUP($W3787,日射量と図３!$E$6:$H$34,4,TRUE),VLOOKUP($W3787,日射量と図３!$E$6:$I$34,5,TRUE))))))</f>
        <v/>
      </c>
      <c r="AC3787" s="382" t="str">
        <f t="shared" si="709"/>
        <v/>
      </c>
      <c r="AD3787" s="382" t="str">
        <f t="shared" si="710"/>
        <v/>
      </c>
    </row>
    <row r="3788" spans="11:30" ht="13.5" customHeight="1">
      <c r="K3788" s="4">
        <f t="shared" si="716"/>
        <v>11</v>
      </c>
      <c r="L3788" s="34">
        <v>43409</v>
      </c>
      <c r="M3788" s="4">
        <v>158</v>
      </c>
      <c r="N3788" s="4">
        <v>17</v>
      </c>
      <c r="O3788" s="31">
        <v>0.66666666666666663</v>
      </c>
      <c r="P3788" s="35">
        <v>18.72</v>
      </c>
      <c r="Q3788" s="36">
        <f t="shared" si="717"/>
        <v>16</v>
      </c>
      <c r="R3788" s="4">
        <f t="shared" si="718"/>
        <v>0</v>
      </c>
      <c r="S3788" s="31">
        <f t="shared" si="711"/>
        <v>0.25912037037037033</v>
      </c>
      <c r="T3788" s="31">
        <f t="shared" si="712"/>
        <v>0.70750000000000002</v>
      </c>
      <c r="U3788" s="4">
        <f t="shared" si="719"/>
        <v>0</v>
      </c>
      <c r="V3788" s="4" t="str">
        <f t="shared" si="715"/>
        <v/>
      </c>
      <c r="W3788" s="18" t="str">
        <f>IF(V3788="","",VLOOKUP(L3788,日射量と図３!$A$4:$C$368,3,TRUE)*238.85/100)</f>
        <v/>
      </c>
      <c r="X3788" s="4" t="str">
        <f t="shared" si="720"/>
        <v/>
      </c>
      <c r="Y3788" s="4" t="str">
        <f t="shared" si="713"/>
        <v/>
      </c>
      <c r="Z3788" s="4" t="str">
        <f t="shared" si="714"/>
        <v/>
      </c>
      <c r="AA3788" s="4" t="str">
        <f>IF($V3788="","",IF(Y3788&lt;36,0,IF(AND(36&lt;=Y3788,Y3788&lt;71),VLOOKUP($W3788,日射量と図３!$E$6:$F$34,2,TRUE),IF(AND(71&lt;=Y3788,Y3788&lt;107),VLOOKUP($W3788,日射量と図３!$E$6:$G$34,3,TRUE),IF(AND(107&lt;=Y3788,Y3788&lt;143),VLOOKUP($W3788,日射量と図３!$E$6:$H$34,4,TRUE),VLOOKUP($W3788,日射量と図３!$E$6:$I$34,5,TRUE))))))</f>
        <v/>
      </c>
      <c r="AB3788" s="4" t="str">
        <f>IF($V3788="","",IF(Z3788&lt;36,0,IF(AND(36&lt;=Z3788,Z3788&lt;71),VLOOKUP($W3788,日射量と図３!$E$6:$F$34,2,TRUE),IF(AND(71&lt;=Z3788,Z3788&lt;107),VLOOKUP($W3788,日射量と図３!$E$6:$G$34,3,TRUE),IF(AND(107&lt;=Z3788,Z3788&lt;143),VLOOKUP($W3788,日射量と図３!$E$6:$H$34,4,TRUE),VLOOKUP($W3788,日射量と図３!$E$6:$I$34,5,TRUE))))))</f>
        <v/>
      </c>
      <c r="AC3788" s="382" t="str">
        <f t="shared" si="709"/>
        <v/>
      </c>
      <c r="AD3788" s="382" t="str">
        <f t="shared" si="710"/>
        <v/>
      </c>
    </row>
    <row r="3789" spans="11:30" ht="13.5" customHeight="1">
      <c r="K3789" s="4">
        <f t="shared" si="716"/>
        <v>11</v>
      </c>
      <c r="L3789" s="34">
        <v>43409</v>
      </c>
      <c r="M3789" s="4">
        <v>158</v>
      </c>
      <c r="N3789" s="4">
        <v>18</v>
      </c>
      <c r="O3789" s="31">
        <v>0.70833333333333337</v>
      </c>
      <c r="P3789" s="35">
        <v>17.489999999999998</v>
      </c>
      <c r="Q3789" s="36">
        <f t="shared" si="717"/>
        <v>16</v>
      </c>
      <c r="R3789" s="4">
        <f t="shared" si="718"/>
        <v>0</v>
      </c>
      <c r="S3789" s="31">
        <f t="shared" si="711"/>
        <v>0.25912037037037033</v>
      </c>
      <c r="T3789" s="31">
        <f t="shared" si="712"/>
        <v>0.70750000000000002</v>
      </c>
      <c r="U3789" s="4">
        <f t="shared" si="719"/>
        <v>0</v>
      </c>
      <c r="V3789" s="4" t="str">
        <f t="shared" si="715"/>
        <v/>
      </c>
      <c r="W3789" s="18" t="str">
        <f>IF(V3789="","",VLOOKUP(L3789,日射量と図３!$A$4:$C$368,3,TRUE)*238.85/100)</f>
        <v/>
      </c>
      <c r="X3789" s="4" t="str">
        <f t="shared" si="720"/>
        <v/>
      </c>
      <c r="Y3789" s="4" t="str">
        <f t="shared" si="713"/>
        <v/>
      </c>
      <c r="Z3789" s="4" t="str">
        <f t="shared" si="714"/>
        <v/>
      </c>
      <c r="AA3789" s="4" t="str">
        <f>IF($V3789="","",IF(Y3789&lt;36,0,IF(AND(36&lt;=Y3789,Y3789&lt;71),VLOOKUP($W3789,日射量と図３!$E$6:$F$34,2,TRUE),IF(AND(71&lt;=Y3789,Y3789&lt;107),VLOOKUP($W3789,日射量と図３!$E$6:$G$34,3,TRUE),IF(AND(107&lt;=Y3789,Y3789&lt;143),VLOOKUP($W3789,日射量と図３!$E$6:$H$34,4,TRUE),VLOOKUP($W3789,日射量と図３!$E$6:$I$34,5,TRUE))))))</f>
        <v/>
      </c>
      <c r="AB3789" s="4" t="str">
        <f>IF($V3789="","",IF(Z3789&lt;36,0,IF(AND(36&lt;=Z3789,Z3789&lt;71),VLOOKUP($W3789,日射量と図３!$E$6:$F$34,2,TRUE),IF(AND(71&lt;=Z3789,Z3789&lt;107),VLOOKUP($W3789,日射量と図３!$E$6:$G$34,3,TRUE),IF(AND(107&lt;=Z3789,Z3789&lt;143),VLOOKUP($W3789,日射量と図３!$E$6:$H$34,4,TRUE),VLOOKUP($W3789,日射量と図３!$E$6:$I$34,5,TRUE))))))</f>
        <v/>
      </c>
      <c r="AC3789" s="382" t="str">
        <f t="shared" si="709"/>
        <v/>
      </c>
      <c r="AD3789" s="382" t="str">
        <f t="shared" si="710"/>
        <v/>
      </c>
    </row>
    <row r="3790" spans="11:30" ht="13.5" customHeight="1">
      <c r="K3790" s="4">
        <f t="shared" si="716"/>
        <v>11</v>
      </c>
      <c r="L3790" s="34">
        <v>43409</v>
      </c>
      <c r="M3790" s="4">
        <v>158</v>
      </c>
      <c r="N3790" s="4">
        <v>19</v>
      </c>
      <c r="O3790" s="31">
        <v>0.75</v>
      </c>
      <c r="P3790" s="35">
        <v>16.79</v>
      </c>
      <c r="Q3790" s="36">
        <f t="shared" si="717"/>
        <v>16</v>
      </c>
      <c r="R3790" s="4">
        <f t="shared" si="718"/>
        <v>0</v>
      </c>
      <c r="S3790" s="31">
        <f t="shared" si="711"/>
        <v>0.25912037037037033</v>
      </c>
      <c r="T3790" s="31">
        <f t="shared" si="712"/>
        <v>0.70750000000000002</v>
      </c>
      <c r="U3790" s="4">
        <f t="shared" si="719"/>
        <v>0</v>
      </c>
      <c r="V3790" s="4" t="str">
        <f t="shared" si="715"/>
        <v/>
      </c>
      <c r="W3790" s="18" t="str">
        <f>IF(V3790="","",VLOOKUP(L3790,日射量と図３!$A$4:$C$368,3,TRUE)*238.85/100)</f>
        <v/>
      </c>
      <c r="X3790" s="4" t="str">
        <f t="shared" si="720"/>
        <v/>
      </c>
      <c r="Y3790" s="4" t="str">
        <f t="shared" si="713"/>
        <v/>
      </c>
      <c r="Z3790" s="4" t="str">
        <f t="shared" si="714"/>
        <v/>
      </c>
      <c r="AA3790" s="4" t="str">
        <f>IF($V3790="","",IF(Y3790&lt;36,0,IF(AND(36&lt;=Y3790,Y3790&lt;71),VLOOKUP($W3790,日射量と図３!$E$6:$F$34,2,TRUE),IF(AND(71&lt;=Y3790,Y3790&lt;107),VLOOKUP($W3790,日射量と図３!$E$6:$G$34,3,TRUE),IF(AND(107&lt;=Y3790,Y3790&lt;143),VLOOKUP($W3790,日射量と図３!$E$6:$H$34,4,TRUE),VLOOKUP($W3790,日射量と図３!$E$6:$I$34,5,TRUE))))))</f>
        <v/>
      </c>
      <c r="AB3790" s="4" t="str">
        <f>IF($V3790="","",IF(Z3790&lt;36,0,IF(AND(36&lt;=Z3790,Z3790&lt;71),VLOOKUP($W3790,日射量と図３!$E$6:$F$34,2,TRUE),IF(AND(71&lt;=Z3790,Z3790&lt;107),VLOOKUP($W3790,日射量と図３!$E$6:$G$34,3,TRUE),IF(AND(107&lt;=Z3790,Z3790&lt;143),VLOOKUP($W3790,日射量と図３!$E$6:$H$34,4,TRUE),VLOOKUP($W3790,日射量と図３!$E$6:$I$34,5,TRUE))))))</f>
        <v/>
      </c>
      <c r="AC3790" s="382" t="str">
        <f t="shared" si="709"/>
        <v/>
      </c>
      <c r="AD3790" s="382" t="str">
        <f t="shared" si="710"/>
        <v/>
      </c>
    </row>
    <row r="3791" spans="11:30" ht="13.5" customHeight="1">
      <c r="K3791" s="4">
        <f t="shared" si="716"/>
        <v>11</v>
      </c>
      <c r="L3791" s="34">
        <v>43409</v>
      </c>
      <c r="M3791" s="4">
        <v>158</v>
      </c>
      <c r="N3791" s="4">
        <v>20</v>
      </c>
      <c r="O3791" s="31">
        <v>0.79166666666666663</v>
      </c>
      <c r="P3791" s="35">
        <v>15.99</v>
      </c>
      <c r="Q3791" s="36">
        <f t="shared" si="717"/>
        <v>16</v>
      </c>
      <c r="R3791" s="4">
        <f t="shared" si="718"/>
        <v>9.9999999999997868E-3</v>
      </c>
      <c r="S3791" s="31">
        <f t="shared" si="711"/>
        <v>0.25912037037037033</v>
      </c>
      <c r="T3791" s="31">
        <f t="shared" si="712"/>
        <v>0.70750000000000002</v>
      </c>
      <c r="U3791" s="4">
        <f t="shared" si="719"/>
        <v>0</v>
      </c>
      <c r="V3791" s="4" t="str">
        <f t="shared" si="715"/>
        <v/>
      </c>
      <c r="W3791" s="18" t="str">
        <f>IF(V3791="","",VLOOKUP(L3791,日射量と図３!$A$4:$C$368,3,TRUE)*238.85/100)</f>
        <v/>
      </c>
      <c r="X3791" s="4" t="str">
        <f t="shared" si="720"/>
        <v/>
      </c>
      <c r="Y3791" s="4" t="str">
        <f t="shared" si="713"/>
        <v/>
      </c>
      <c r="Z3791" s="4" t="str">
        <f t="shared" si="714"/>
        <v/>
      </c>
      <c r="AA3791" s="4" t="str">
        <f>IF($V3791="","",IF(Y3791&lt;36,0,IF(AND(36&lt;=Y3791,Y3791&lt;71),VLOOKUP($W3791,日射量と図３!$E$6:$F$34,2,TRUE),IF(AND(71&lt;=Y3791,Y3791&lt;107),VLOOKUP($W3791,日射量と図３!$E$6:$G$34,3,TRUE),IF(AND(107&lt;=Y3791,Y3791&lt;143),VLOOKUP($W3791,日射量と図３!$E$6:$H$34,4,TRUE),VLOOKUP($W3791,日射量と図３!$E$6:$I$34,5,TRUE))))))</f>
        <v/>
      </c>
      <c r="AB3791" s="4" t="str">
        <f>IF($V3791="","",IF(Z3791&lt;36,0,IF(AND(36&lt;=Z3791,Z3791&lt;71),VLOOKUP($W3791,日射量と図３!$E$6:$F$34,2,TRUE),IF(AND(71&lt;=Z3791,Z3791&lt;107),VLOOKUP($W3791,日射量と図３!$E$6:$G$34,3,TRUE),IF(AND(107&lt;=Z3791,Z3791&lt;143),VLOOKUP($W3791,日射量と図３!$E$6:$H$34,4,TRUE),VLOOKUP($W3791,日射量と図３!$E$6:$I$34,5,TRUE))))))</f>
        <v/>
      </c>
      <c r="AC3791" s="382" t="str">
        <f t="shared" ref="AC3791:AC3854" si="721">IF(V3791="","",IF((($AH$18*$AH$30*V3791*3600/1000000)/1000-AA3791*$AG$18*10*0.0000041868)&lt;=0,0,AA3791*$AG$18*10*0.0000041868))</f>
        <v/>
      </c>
      <c r="AD3791" s="382" t="str">
        <f t="shared" ref="AD3791:AD3854" si="722">IF(V3791="","",IF((($AH$19*$AH$30*V3791*3600/1000000)/1000-AB3791*$AG$19*10*0.0000041868)&lt;=0,0,AB3791*$AG$19*10*0.0000041868))</f>
        <v/>
      </c>
    </row>
    <row r="3792" spans="11:30" ht="13.5" customHeight="1">
      <c r="K3792" s="4">
        <f t="shared" si="716"/>
        <v>11</v>
      </c>
      <c r="L3792" s="34">
        <v>43409</v>
      </c>
      <c r="M3792" s="4">
        <v>158</v>
      </c>
      <c r="N3792" s="4">
        <v>21</v>
      </c>
      <c r="O3792" s="31">
        <v>0.83333333333333337</v>
      </c>
      <c r="P3792" s="35">
        <v>15.439999999999998</v>
      </c>
      <c r="Q3792" s="36">
        <f t="shared" si="717"/>
        <v>16</v>
      </c>
      <c r="R3792" s="4">
        <f t="shared" si="718"/>
        <v>0.56000000000000227</v>
      </c>
      <c r="S3792" s="31">
        <f t="shared" si="711"/>
        <v>0.25912037037037033</v>
      </c>
      <c r="T3792" s="31">
        <f t="shared" si="712"/>
        <v>0.70750000000000002</v>
      </c>
      <c r="U3792" s="4">
        <f t="shared" si="719"/>
        <v>0</v>
      </c>
      <c r="V3792" s="4" t="str">
        <f t="shared" si="715"/>
        <v/>
      </c>
      <c r="W3792" s="18" t="str">
        <f>IF(V3792="","",VLOOKUP(L3792,日射量と図３!$A$4:$C$368,3,TRUE)*238.85/100)</f>
        <v/>
      </c>
      <c r="X3792" s="4" t="str">
        <f t="shared" si="720"/>
        <v/>
      </c>
      <c r="Y3792" s="4" t="str">
        <f t="shared" si="713"/>
        <v/>
      </c>
      <c r="Z3792" s="4" t="str">
        <f t="shared" si="714"/>
        <v/>
      </c>
      <c r="AA3792" s="4" t="str">
        <f>IF($V3792="","",IF(Y3792&lt;36,0,IF(AND(36&lt;=Y3792,Y3792&lt;71),VLOOKUP($W3792,日射量と図３!$E$6:$F$34,2,TRUE),IF(AND(71&lt;=Y3792,Y3792&lt;107),VLOOKUP($W3792,日射量と図３!$E$6:$G$34,3,TRUE),IF(AND(107&lt;=Y3792,Y3792&lt;143),VLOOKUP($W3792,日射量と図３!$E$6:$H$34,4,TRUE),VLOOKUP($W3792,日射量と図３!$E$6:$I$34,5,TRUE))))))</f>
        <v/>
      </c>
      <c r="AB3792" s="4" t="str">
        <f>IF($V3792="","",IF(Z3792&lt;36,0,IF(AND(36&lt;=Z3792,Z3792&lt;71),VLOOKUP($W3792,日射量と図３!$E$6:$F$34,2,TRUE),IF(AND(71&lt;=Z3792,Z3792&lt;107),VLOOKUP($W3792,日射量と図３!$E$6:$G$34,3,TRUE),IF(AND(107&lt;=Z3792,Z3792&lt;143),VLOOKUP($W3792,日射量と図３!$E$6:$H$34,4,TRUE),VLOOKUP($W3792,日射量と図３!$E$6:$I$34,5,TRUE))))))</f>
        <v/>
      </c>
      <c r="AC3792" s="382" t="str">
        <f t="shared" si="721"/>
        <v/>
      </c>
      <c r="AD3792" s="382" t="str">
        <f t="shared" si="722"/>
        <v/>
      </c>
    </row>
    <row r="3793" spans="11:30" ht="13.5" customHeight="1">
      <c r="K3793" s="4">
        <f t="shared" si="716"/>
        <v>11</v>
      </c>
      <c r="L3793" s="34">
        <v>43409</v>
      </c>
      <c r="M3793" s="4">
        <v>158</v>
      </c>
      <c r="N3793" s="4">
        <v>22</v>
      </c>
      <c r="O3793" s="31">
        <v>0.875</v>
      </c>
      <c r="P3793" s="35">
        <v>15.229999999999999</v>
      </c>
      <c r="Q3793" s="36">
        <f t="shared" si="717"/>
        <v>16</v>
      </c>
      <c r="R3793" s="4">
        <f t="shared" si="718"/>
        <v>0.77000000000000135</v>
      </c>
      <c r="S3793" s="31">
        <f t="shared" si="711"/>
        <v>0.25912037037037033</v>
      </c>
      <c r="T3793" s="31">
        <f t="shared" si="712"/>
        <v>0.70750000000000002</v>
      </c>
      <c r="U3793" s="4">
        <f t="shared" si="719"/>
        <v>0</v>
      </c>
      <c r="V3793" s="4" t="str">
        <f t="shared" si="715"/>
        <v/>
      </c>
      <c r="W3793" s="18" t="str">
        <f>IF(V3793="","",VLOOKUP(L3793,日射量と図３!$A$4:$C$368,3,TRUE)*238.85/100)</f>
        <v/>
      </c>
      <c r="X3793" s="4" t="str">
        <f t="shared" si="720"/>
        <v/>
      </c>
      <c r="Y3793" s="4" t="str">
        <f t="shared" si="713"/>
        <v/>
      </c>
      <c r="Z3793" s="4" t="str">
        <f t="shared" si="714"/>
        <v/>
      </c>
      <c r="AA3793" s="4" t="str">
        <f>IF($V3793="","",IF(Y3793&lt;36,0,IF(AND(36&lt;=Y3793,Y3793&lt;71),VLOOKUP($W3793,日射量と図３!$E$6:$F$34,2,TRUE),IF(AND(71&lt;=Y3793,Y3793&lt;107),VLOOKUP($W3793,日射量と図３!$E$6:$G$34,3,TRUE),IF(AND(107&lt;=Y3793,Y3793&lt;143),VLOOKUP($W3793,日射量と図３!$E$6:$H$34,4,TRUE),VLOOKUP($W3793,日射量と図３!$E$6:$I$34,5,TRUE))))))</f>
        <v/>
      </c>
      <c r="AB3793" s="4" t="str">
        <f>IF($V3793="","",IF(Z3793&lt;36,0,IF(AND(36&lt;=Z3793,Z3793&lt;71),VLOOKUP($W3793,日射量と図３!$E$6:$F$34,2,TRUE),IF(AND(71&lt;=Z3793,Z3793&lt;107),VLOOKUP($W3793,日射量と図３!$E$6:$G$34,3,TRUE),IF(AND(107&lt;=Z3793,Z3793&lt;143),VLOOKUP($W3793,日射量と図３!$E$6:$H$34,4,TRUE),VLOOKUP($W3793,日射量と図３!$E$6:$I$34,5,TRUE))))))</f>
        <v/>
      </c>
      <c r="AC3793" s="382" t="str">
        <f t="shared" si="721"/>
        <v/>
      </c>
      <c r="AD3793" s="382" t="str">
        <f t="shared" si="722"/>
        <v/>
      </c>
    </row>
    <row r="3794" spans="11:30" ht="13.5" customHeight="1">
      <c r="K3794" s="4">
        <f t="shared" si="716"/>
        <v>11</v>
      </c>
      <c r="L3794" s="34">
        <v>43409</v>
      </c>
      <c r="M3794" s="4">
        <v>158</v>
      </c>
      <c r="N3794" s="4">
        <v>23</v>
      </c>
      <c r="O3794" s="31">
        <v>0.91666666666666663</v>
      </c>
      <c r="P3794" s="35">
        <v>14.709999999999999</v>
      </c>
      <c r="Q3794" s="36">
        <f t="shared" si="717"/>
        <v>13</v>
      </c>
      <c r="R3794" s="4">
        <f t="shared" si="718"/>
        <v>0</v>
      </c>
      <c r="S3794" s="31">
        <f t="shared" si="711"/>
        <v>0.25912037037037033</v>
      </c>
      <c r="T3794" s="31">
        <f t="shared" si="712"/>
        <v>0.70750000000000002</v>
      </c>
      <c r="U3794" s="4">
        <f t="shared" si="719"/>
        <v>0</v>
      </c>
      <c r="V3794" s="4" t="str">
        <f t="shared" si="715"/>
        <v/>
      </c>
      <c r="W3794" s="18" t="str">
        <f>IF(V3794="","",VLOOKUP(L3794,日射量と図３!$A$4:$C$368,3,TRUE)*238.85/100)</f>
        <v/>
      </c>
      <c r="X3794" s="4" t="str">
        <f t="shared" si="720"/>
        <v/>
      </c>
      <c r="Y3794" s="4" t="str">
        <f t="shared" si="713"/>
        <v/>
      </c>
      <c r="Z3794" s="4" t="str">
        <f t="shared" si="714"/>
        <v/>
      </c>
      <c r="AA3794" s="4" t="str">
        <f>IF($V3794="","",IF(Y3794&lt;36,0,IF(AND(36&lt;=Y3794,Y3794&lt;71),VLOOKUP($W3794,日射量と図３!$E$6:$F$34,2,TRUE),IF(AND(71&lt;=Y3794,Y3794&lt;107),VLOOKUP($W3794,日射量と図３!$E$6:$G$34,3,TRUE),IF(AND(107&lt;=Y3794,Y3794&lt;143),VLOOKUP($W3794,日射量と図３!$E$6:$H$34,4,TRUE),VLOOKUP($W3794,日射量と図３!$E$6:$I$34,5,TRUE))))))</f>
        <v/>
      </c>
      <c r="AB3794" s="4" t="str">
        <f>IF($V3794="","",IF(Z3794&lt;36,0,IF(AND(36&lt;=Z3794,Z3794&lt;71),VLOOKUP($W3794,日射量と図３!$E$6:$F$34,2,TRUE),IF(AND(71&lt;=Z3794,Z3794&lt;107),VLOOKUP($W3794,日射量と図３!$E$6:$G$34,3,TRUE),IF(AND(107&lt;=Z3794,Z3794&lt;143),VLOOKUP($W3794,日射量と図３!$E$6:$H$34,4,TRUE),VLOOKUP($W3794,日射量と図３!$E$6:$I$34,5,TRUE))))))</f>
        <v/>
      </c>
      <c r="AC3794" s="382" t="str">
        <f t="shared" si="721"/>
        <v/>
      </c>
      <c r="AD3794" s="382" t="str">
        <f t="shared" si="722"/>
        <v/>
      </c>
    </row>
    <row r="3795" spans="11:30" ht="13.5" customHeight="1">
      <c r="K3795" s="4">
        <f t="shared" si="716"/>
        <v>11</v>
      </c>
      <c r="L3795" s="34">
        <v>43409</v>
      </c>
      <c r="M3795" s="4">
        <v>158</v>
      </c>
      <c r="N3795" s="4">
        <v>24</v>
      </c>
      <c r="O3795" s="31">
        <v>0.95833333333333337</v>
      </c>
      <c r="P3795" s="35">
        <v>14.189999999999998</v>
      </c>
      <c r="Q3795" s="36">
        <f t="shared" si="717"/>
        <v>13</v>
      </c>
      <c r="R3795" s="4">
        <f t="shared" si="718"/>
        <v>0</v>
      </c>
      <c r="S3795" s="31">
        <f t="shared" si="711"/>
        <v>0.25912037037037033</v>
      </c>
      <c r="T3795" s="31">
        <f t="shared" si="712"/>
        <v>0.70750000000000002</v>
      </c>
      <c r="U3795" s="4">
        <f t="shared" si="719"/>
        <v>0</v>
      </c>
      <c r="V3795" s="4" t="str">
        <f t="shared" si="715"/>
        <v/>
      </c>
      <c r="W3795" s="18" t="str">
        <f>IF(V3795="","",VLOOKUP(L3795,日射量と図３!$A$4:$C$368,3,TRUE)*238.85/100)</f>
        <v/>
      </c>
      <c r="X3795" s="4" t="str">
        <f t="shared" si="720"/>
        <v/>
      </c>
      <c r="Y3795" s="4" t="str">
        <f t="shared" si="713"/>
        <v/>
      </c>
      <c r="Z3795" s="4" t="str">
        <f t="shared" si="714"/>
        <v/>
      </c>
      <c r="AA3795" s="4" t="str">
        <f>IF($V3795="","",IF(Y3795&lt;36,0,IF(AND(36&lt;=Y3795,Y3795&lt;71),VLOOKUP($W3795,日射量と図３!$E$6:$F$34,2,TRUE),IF(AND(71&lt;=Y3795,Y3795&lt;107),VLOOKUP($W3795,日射量と図３!$E$6:$G$34,3,TRUE),IF(AND(107&lt;=Y3795,Y3795&lt;143),VLOOKUP($W3795,日射量と図３!$E$6:$H$34,4,TRUE),VLOOKUP($W3795,日射量と図３!$E$6:$I$34,5,TRUE))))))</f>
        <v/>
      </c>
      <c r="AB3795" s="4" t="str">
        <f>IF($V3795="","",IF(Z3795&lt;36,0,IF(AND(36&lt;=Z3795,Z3795&lt;71),VLOOKUP($W3795,日射量と図３!$E$6:$F$34,2,TRUE),IF(AND(71&lt;=Z3795,Z3795&lt;107),VLOOKUP($W3795,日射量と図３!$E$6:$G$34,3,TRUE),IF(AND(107&lt;=Z3795,Z3795&lt;143),VLOOKUP($W3795,日射量と図３!$E$6:$H$34,4,TRUE),VLOOKUP($W3795,日射量と図３!$E$6:$I$34,5,TRUE))))))</f>
        <v/>
      </c>
      <c r="AC3795" s="382" t="str">
        <f t="shared" si="721"/>
        <v/>
      </c>
      <c r="AD3795" s="382" t="str">
        <f t="shared" si="722"/>
        <v/>
      </c>
    </row>
    <row r="3796" spans="11:30" ht="13.5" customHeight="1">
      <c r="K3796" s="4">
        <f t="shared" si="716"/>
        <v>11</v>
      </c>
      <c r="L3796" s="34">
        <v>43410</v>
      </c>
      <c r="M3796" s="4">
        <v>159</v>
      </c>
      <c r="N3796" s="4">
        <v>1</v>
      </c>
      <c r="O3796" s="31">
        <v>0</v>
      </c>
      <c r="P3796" s="35">
        <v>13.809999999999997</v>
      </c>
      <c r="Q3796" s="36">
        <f t="shared" si="717"/>
        <v>13</v>
      </c>
      <c r="R3796" s="4">
        <f t="shared" si="718"/>
        <v>0</v>
      </c>
      <c r="S3796" s="31">
        <f t="shared" si="711"/>
        <v>0.25912037037037033</v>
      </c>
      <c r="T3796" s="31">
        <f t="shared" si="712"/>
        <v>0.70750000000000002</v>
      </c>
      <c r="U3796" s="4">
        <f t="shared" si="719"/>
        <v>0</v>
      </c>
      <c r="V3796" s="4">
        <f t="shared" si="715"/>
        <v>0</v>
      </c>
      <c r="W3796" s="18">
        <f>IF(V3796="","",VLOOKUP(L3796,日射量と図３!$A$4:$C$368,3,TRUE)*238.85/100)</f>
        <v>28.661999999999999</v>
      </c>
      <c r="X3796" s="4">
        <f t="shared" si="720"/>
        <v>11</v>
      </c>
      <c r="Y3796" s="4">
        <f t="shared" si="713"/>
        <v>0</v>
      </c>
      <c r="Z3796" s="4">
        <f t="shared" si="714"/>
        <v>0</v>
      </c>
      <c r="AA3796" s="4">
        <f>IF($V3796="","",IF(Y3796&lt;36,0,IF(AND(36&lt;=Y3796,Y3796&lt;71),VLOOKUP($W3796,日射量と図３!$E$6:$F$34,2,TRUE),IF(AND(71&lt;=Y3796,Y3796&lt;107),VLOOKUP($W3796,日射量と図３!$E$6:$G$34,3,TRUE),IF(AND(107&lt;=Y3796,Y3796&lt;143),VLOOKUP($W3796,日射量と図３!$E$6:$H$34,4,TRUE),VLOOKUP($W3796,日射量と図３!$E$6:$I$34,5,TRUE))))))</f>
        <v>0</v>
      </c>
      <c r="AB3796" s="4">
        <f>IF($V3796="","",IF(Z3796&lt;36,0,IF(AND(36&lt;=Z3796,Z3796&lt;71),VLOOKUP($W3796,日射量と図３!$E$6:$F$34,2,TRUE),IF(AND(71&lt;=Z3796,Z3796&lt;107),VLOOKUP($W3796,日射量と図３!$E$6:$G$34,3,TRUE),IF(AND(107&lt;=Z3796,Z3796&lt;143),VLOOKUP($W3796,日射量と図３!$E$6:$H$34,4,TRUE),VLOOKUP($W3796,日射量と図３!$E$6:$I$34,5,TRUE))))))</f>
        <v>0</v>
      </c>
      <c r="AC3796" s="382">
        <f t="shared" si="721"/>
        <v>0</v>
      </c>
      <c r="AD3796" s="382">
        <f t="shared" si="722"/>
        <v>0</v>
      </c>
    </row>
    <row r="3797" spans="11:30" ht="13.5" customHeight="1">
      <c r="K3797" s="4">
        <f t="shared" si="716"/>
        <v>11</v>
      </c>
      <c r="L3797" s="34">
        <v>43410</v>
      </c>
      <c r="M3797" s="4">
        <v>159</v>
      </c>
      <c r="N3797" s="4">
        <v>2</v>
      </c>
      <c r="O3797" s="31">
        <v>4.1666666666666664E-2</v>
      </c>
      <c r="P3797" s="35">
        <v>13.530000000000001</v>
      </c>
      <c r="Q3797" s="36">
        <f t="shared" si="717"/>
        <v>13</v>
      </c>
      <c r="R3797" s="4">
        <f t="shared" si="718"/>
        <v>0</v>
      </c>
      <c r="S3797" s="31">
        <f t="shared" ref="S3797:S3860" si="723">VLOOKUP(K3797,$AF$38:$AH$49,2,TRUE)</f>
        <v>0.25912037037037033</v>
      </c>
      <c r="T3797" s="31">
        <f t="shared" ref="T3797:T3860" si="724">VLOOKUP(K3797,$AF$38:$AH$49,3,TRUE)</f>
        <v>0.70750000000000002</v>
      </c>
      <c r="U3797" s="4">
        <f t="shared" si="719"/>
        <v>0</v>
      </c>
      <c r="V3797" s="4" t="str">
        <f t="shared" si="715"/>
        <v/>
      </c>
      <c r="W3797" s="18" t="str">
        <f>IF(V3797="","",VLOOKUP(L3797,日射量と図３!$A$4:$C$368,3,TRUE)*238.85/100)</f>
        <v/>
      </c>
      <c r="X3797" s="4" t="str">
        <f t="shared" si="720"/>
        <v/>
      </c>
      <c r="Y3797" s="4" t="str">
        <f t="shared" si="713"/>
        <v/>
      </c>
      <c r="Z3797" s="4" t="str">
        <f t="shared" si="714"/>
        <v/>
      </c>
      <c r="AA3797" s="4" t="str">
        <f>IF($V3797="","",IF(Y3797&lt;36,0,IF(AND(36&lt;=Y3797,Y3797&lt;71),VLOOKUP($W3797,日射量と図３!$E$6:$F$34,2,TRUE),IF(AND(71&lt;=Y3797,Y3797&lt;107),VLOOKUP($W3797,日射量と図３!$E$6:$G$34,3,TRUE),IF(AND(107&lt;=Y3797,Y3797&lt;143),VLOOKUP($W3797,日射量と図３!$E$6:$H$34,4,TRUE),VLOOKUP($W3797,日射量と図３!$E$6:$I$34,5,TRUE))))))</f>
        <v/>
      </c>
      <c r="AB3797" s="4" t="str">
        <f>IF($V3797="","",IF(Z3797&lt;36,0,IF(AND(36&lt;=Z3797,Z3797&lt;71),VLOOKUP($W3797,日射量と図３!$E$6:$F$34,2,TRUE),IF(AND(71&lt;=Z3797,Z3797&lt;107),VLOOKUP($W3797,日射量と図３!$E$6:$G$34,3,TRUE),IF(AND(107&lt;=Z3797,Z3797&lt;143),VLOOKUP($W3797,日射量と図３!$E$6:$H$34,4,TRUE),VLOOKUP($W3797,日射量と図３!$E$6:$I$34,5,TRUE))))))</f>
        <v/>
      </c>
      <c r="AC3797" s="382" t="str">
        <f t="shared" si="721"/>
        <v/>
      </c>
      <c r="AD3797" s="382" t="str">
        <f t="shared" si="722"/>
        <v/>
      </c>
    </row>
    <row r="3798" spans="11:30" ht="13.5" customHeight="1">
      <c r="K3798" s="4">
        <f t="shared" si="716"/>
        <v>11</v>
      </c>
      <c r="L3798" s="34">
        <v>43410</v>
      </c>
      <c r="M3798" s="4">
        <v>159</v>
      </c>
      <c r="N3798" s="4">
        <v>3</v>
      </c>
      <c r="O3798" s="31">
        <v>8.3333333333333329E-2</v>
      </c>
      <c r="P3798" s="35">
        <v>13.36</v>
      </c>
      <c r="Q3798" s="36">
        <f t="shared" si="717"/>
        <v>13</v>
      </c>
      <c r="R3798" s="4">
        <f t="shared" si="718"/>
        <v>0</v>
      </c>
      <c r="S3798" s="31">
        <f t="shared" si="723"/>
        <v>0.25912037037037033</v>
      </c>
      <c r="T3798" s="31">
        <f t="shared" si="724"/>
        <v>0.70750000000000002</v>
      </c>
      <c r="U3798" s="4">
        <f t="shared" si="719"/>
        <v>0</v>
      </c>
      <c r="V3798" s="4" t="str">
        <f t="shared" si="715"/>
        <v/>
      </c>
      <c r="W3798" s="18" t="str">
        <f>IF(V3798="","",VLOOKUP(L3798,日射量と図３!$A$4:$C$368,3,TRUE)*238.85/100)</f>
        <v/>
      </c>
      <c r="X3798" s="4" t="str">
        <f t="shared" si="720"/>
        <v/>
      </c>
      <c r="Y3798" s="4" t="str">
        <f t="shared" si="713"/>
        <v/>
      </c>
      <c r="Z3798" s="4" t="str">
        <f t="shared" si="714"/>
        <v/>
      </c>
      <c r="AA3798" s="4" t="str">
        <f>IF($V3798="","",IF(Y3798&lt;36,0,IF(AND(36&lt;=Y3798,Y3798&lt;71),VLOOKUP($W3798,日射量と図３!$E$6:$F$34,2,TRUE),IF(AND(71&lt;=Y3798,Y3798&lt;107),VLOOKUP($W3798,日射量と図３!$E$6:$G$34,3,TRUE),IF(AND(107&lt;=Y3798,Y3798&lt;143),VLOOKUP($W3798,日射量と図３!$E$6:$H$34,4,TRUE),VLOOKUP($W3798,日射量と図３!$E$6:$I$34,5,TRUE))))))</f>
        <v/>
      </c>
      <c r="AB3798" s="4" t="str">
        <f>IF($V3798="","",IF(Z3798&lt;36,0,IF(AND(36&lt;=Z3798,Z3798&lt;71),VLOOKUP($W3798,日射量と図３!$E$6:$F$34,2,TRUE),IF(AND(71&lt;=Z3798,Z3798&lt;107),VLOOKUP($W3798,日射量と図３!$E$6:$G$34,3,TRUE),IF(AND(107&lt;=Z3798,Z3798&lt;143),VLOOKUP($W3798,日射量と図３!$E$6:$H$34,4,TRUE),VLOOKUP($W3798,日射量と図３!$E$6:$I$34,5,TRUE))))))</f>
        <v/>
      </c>
      <c r="AC3798" s="382" t="str">
        <f t="shared" si="721"/>
        <v/>
      </c>
      <c r="AD3798" s="382" t="str">
        <f t="shared" si="722"/>
        <v/>
      </c>
    </row>
    <row r="3799" spans="11:30" ht="13.5" customHeight="1">
      <c r="K3799" s="4">
        <f t="shared" si="716"/>
        <v>11</v>
      </c>
      <c r="L3799" s="34">
        <v>43410</v>
      </c>
      <c r="M3799" s="4">
        <v>159</v>
      </c>
      <c r="N3799" s="4">
        <v>4</v>
      </c>
      <c r="O3799" s="31">
        <v>0.125</v>
      </c>
      <c r="P3799" s="35">
        <v>13.16</v>
      </c>
      <c r="Q3799" s="36">
        <f t="shared" si="717"/>
        <v>13</v>
      </c>
      <c r="R3799" s="4">
        <f t="shared" si="718"/>
        <v>0</v>
      </c>
      <c r="S3799" s="31">
        <f t="shared" si="723"/>
        <v>0.25912037037037033</v>
      </c>
      <c r="T3799" s="31">
        <f t="shared" si="724"/>
        <v>0.70750000000000002</v>
      </c>
      <c r="U3799" s="4">
        <f t="shared" si="719"/>
        <v>0</v>
      </c>
      <c r="V3799" s="4" t="str">
        <f t="shared" si="715"/>
        <v/>
      </c>
      <c r="W3799" s="18" t="str">
        <f>IF(V3799="","",VLOOKUP(L3799,日射量と図３!$A$4:$C$368,3,TRUE)*238.85/100)</f>
        <v/>
      </c>
      <c r="X3799" s="4" t="str">
        <f t="shared" si="720"/>
        <v/>
      </c>
      <c r="Y3799" s="4" t="str">
        <f t="shared" si="713"/>
        <v/>
      </c>
      <c r="Z3799" s="4" t="str">
        <f t="shared" si="714"/>
        <v/>
      </c>
      <c r="AA3799" s="4" t="str">
        <f>IF($V3799="","",IF(Y3799&lt;36,0,IF(AND(36&lt;=Y3799,Y3799&lt;71),VLOOKUP($W3799,日射量と図３!$E$6:$F$34,2,TRUE),IF(AND(71&lt;=Y3799,Y3799&lt;107),VLOOKUP($W3799,日射量と図３!$E$6:$G$34,3,TRUE),IF(AND(107&lt;=Y3799,Y3799&lt;143),VLOOKUP($W3799,日射量と図３!$E$6:$H$34,4,TRUE),VLOOKUP($W3799,日射量と図３!$E$6:$I$34,5,TRUE))))))</f>
        <v/>
      </c>
      <c r="AB3799" s="4" t="str">
        <f>IF($V3799="","",IF(Z3799&lt;36,0,IF(AND(36&lt;=Z3799,Z3799&lt;71),VLOOKUP($W3799,日射量と図３!$E$6:$F$34,2,TRUE),IF(AND(71&lt;=Z3799,Z3799&lt;107),VLOOKUP($W3799,日射量と図３!$E$6:$G$34,3,TRUE),IF(AND(107&lt;=Z3799,Z3799&lt;143),VLOOKUP($W3799,日射量と図３!$E$6:$H$34,4,TRUE),VLOOKUP($W3799,日射量と図３!$E$6:$I$34,5,TRUE))))))</f>
        <v/>
      </c>
      <c r="AC3799" s="382" t="str">
        <f t="shared" si="721"/>
        <v/>
      </c>
      <c r="AD3799" s="382" t="str">
        <f t="shared" si="722"/>
        <v/>
      </c>
    </row>
    <row r="3800" spans="11:30" ht="13.5" customHeight="1">
      <c r="K3800" s="4">
        <f t="shared" si="716"/>
        <v>11</v>
      </c>
      <c r="L3800" s="34">
        <v>43410</v>
      </c>
      <c r="M3800" s="4">
        <v>159</v>
      </c>
      <c r="N3800" s="4">
        <v>5</v>
      </c>
      <c r="O3800" s="31">
        <v>0.16666666666666666</v>
      </c>
      <c r="P3800" s="35">
        <v>12.87</v>
      </c>
      <c r="Q3800" s="36">
        <f t="shared" si="717"/>
        <v>15</v>
      </c>
      <c r="R3800" s="4">
        <f t="shared" si="718"/>
        <v>2.1300000000000008</v>
      </c>
      <c r="S3800" s="31">
        <f t="shared" si="723"/>
        <v>0.25912037037037033</v>
      </c>
      <c r="T3800" s="31">
        <f t="shared" si="724"/>
        <v>0.70750000000000002</v>
      </c>
      <c r="U3800" s="4">
        <f t="shared" si="719"/>
        <v>0</v>
      </c>
      <c r="V3800" s="4" t="str">
        <f t="shared" si="715"/>
        <v/>
      </c>
      <c r="W3800" s="18" t="str">
        <f>IF(V3800="","",VLOOKUP(L3800,日射量と図３!$A$4:$C$368,3,TRUE)*238.85/100)</f>
        <v/>
      </c>
      <c r="X3800" s="4" t="str">
        <f t="shared" si="720"/>
        <v/>
      </c>
      <c r="Y3800" s="4" t="str">
        <f t="shared" si="713"/>
        <v/>
      </c>
      <c r="Z3800" s="4" t="str">
        <f t="shared" si="714"/>
        <v/>
      </c>
      <c r="AA3800" s="4" t="str">
        <f>IF($V3800="","",IF(Y3800&lt;36,0,IF(AND(36&lt;=Y3800,Y3800&lt;71),VLOOKUP($W3800,日射量と図３!$E$6:$F$34,2,TRUE),IF(AND(71&lt;=Y3800,Y3800&lt;107),VLOOKUP($W3800,日射量と図３!$E$6:$G$34,3,TRUE),IF(AND(107&lt;=Y3800,Y3800&lt;143),VLOOKUP($W3800,日射量と図３!$E$6:$H$34,4,TRUE),VLOOKUP($W3800,日射量と図３!$E$6:$I$34,5,TRUE))))))</f>
        <v/>
      </c>
      <c r="AB3800" s="4" t="str">
        <f>IF($V3800="","",IF(Z3800&lt;36,0,IF(AND(36&lt;=Z3800,Z3800&lt;71),VLOOKUP($W3800,日射量と図３!$E$6:$F$34,2,TRUE),IF(AND(71&lt;=Z3800,Z3800&lt;107),VLOOKUP($W3800,日射量と図３!$E$6:$G$34,3,TRUE),IF(AND(107&lt;=Z3800,Z3800&lt;143),VLOOKUP($W3800,日射量と図３!$E$6:$H$34,4,TRUE),VLOOKUP($W3800,日射量と図３!$E$6:$I$34,5,TRUE))))))</f>
        <v/>
      </c>
      <c r="AC3800" s="382" t="str">
        <f t="shared" si="721"/>
        <v/>
      </c>
      <c r="AD3800" s="382" t="str">
        <f t="shared" si="722"/>
        <v/>
      </c>
    </row>
    <row r="3801" spans="11:30" ht="13.5" customHeight="1">
      <c r="K3801" s="4">
        <f t="shared" si="716"/>
        <v>11</v>
      </c>
      <c r="L3801" s="34">
        <v>43410</v>
      </c>
      <c r="M3801" s="4">
        <v>159</v>
      </c>
      <c r="N3801" s="4">
        <v>6</v>
      </c>
      <c r="O3801" s="31">
        <v>0.20833333333333334</v>
      </c>
      <c r="P3801" s="35">
        <v>12.679999999999998</v>
      </c>
      <c r="Q3801" s="36">
        <f t="shared" si="717"/>
        <v>15</v>
      </c>
      <c r="R3801" s="4">
        <f t="shared" si="718"/>
        <v>2.3200000000000021</v>
      </c>
      <c r="S3801" s="31">
        <f t="shared" si="723"/>
        <v>0.25912037037037033</v>
      </c>
      <c r="T3801" s="31">
        <f t="shared" si="724"/>
        <v>0.70750000000000002</v>
      </c>
      <c r="U3801" s="4">
        <f t="shared" si="719"/>
        <v>0</v>
      </c>
      <c r="V3801" s="4" t="str">
        <f t="shared" si="715"/>
        <v/>
      </c>
      <c r="W3801" s="18" t="str">
        <f>IF(V3801="","",VLOOKUP(L3801,日射量と図３!$A$4:$C$368,3,TRUE)*238.85/100)</f>
        <v/>
      </c>
      <c r="X3801" s="4" t="str">
        <f t="shared" si="720"/>
        <v/>
      </c>
      <c r="Y3801" s="4" t="str">
        <f t="shared" si="713"/>
        <v/>
      </c>
      <c r="Z3801" s="4" t="str">
        <f t="shared" si="714"/>
        <v/>
      </c>
      <c r="AA3801" s="4" t="str">
        <f>IF($V3801="","",IF(Y3801&lt;36,0,IF(AND(36&lt;=Y3801,Y3801&lt;71),VLOOKUP($W3801,日射量と図３!$E$6:$F$34,2,TRUE),IF(AND(71&lt;=Y3801,Y3801&lt;107),VLOOKUP($W3801,日射量と図３!$E$6:$G$34,3,TRUE),IF(AND(107&lt;=Y3801,Y3801&lt;143),VLOOKUP($W3801,日射量と図３!$E$6:$H$34,4,TRUE),VLOOKUP($W3801,日射量と図３!$E$6:$I$34,5,TRUE))))))</f>
        <v/>
      </c>
      <c r="AB3801" s="4" t="str">
        <f>IF($V3801="","",IF(Z3801&lt;36,0,IF(AND(36&lt;=Z3801,Z3801&lt;71),VLOOKUP($W3801,日射量と図３!$E$6:$F$34,2,TRUE),IF(AND(71&lt;=Z3801,Z3801&lt;107),VLOOKUP($W3801,日射量と図３!$E$6:$G$34,3,TRUE),IF(AND(107&lt;=Z3801,Z3801&lt;143),VLOOKUP($W3801,日射量と図３!$E$6:$H$34,4,TRUE),VLOOKUP($W3801,日射量と図３!$E$6:$I$34,5,TRUE))))))</f>
        <v/>
      </c>
      <c r="AC3801" s="382" t="str">
        <f t="shared" si="721"/>
        <v/>
      </c>
      <c r="AD3801" s="382" t="str">
        <f t="shared" si="722"/>
        <v/>
      </c>
    </row>
    <row r="3802" spans="11:30" ht="13.5" customHeight="1">
      <c r="K3802" s="4">
        <f t="shared" si="716"/>
        <v>11</v>
      </c>
      <c r="L3802" s="34">
        <v>43410</v>
      </c>
      <c r="M3802" s="4">
        <v>159</v>
      </c>
      <c r="N3802" s="4">
        <v>7</v>
      </c>
      <c r="O3802" s="31">
        <v>0.25</v>
      </c>
      <c r="P3802" s="35">
        <v>12.45</v>
      </c>
      <c r="Q3802" s="36">
        <f t="shared" si="717"/>
        <v>15</v>
      </c>
      <c r="R3802" s="4">
        <f t="shared" si="718"/>
        <v>2.5500000000000007</v>
      </c>
      <c r="S3802" s="31">
        <f t="shared" si="723"/>
        <v>0.25912037037037033</v>
      </c>
      <c r="T3802" s="31">
        <f t="shared" si="724"/>
        <v>0.70750000000000002</v>
      </c>
      <c r="U3802" s="4">
        <f t="shared" si="719"/>
        <v>0</v>
      </c>
      <c r="V3802" s="4" t="str">
        <f t="shared" si="715"/>
        <v/>
      </c>
      <c r="W3802" s="18" t="str">
        <f>IF(V3802="","",VLOOKUP(L3802,日射量と図３!$A$4:$C$368,3,TRUE)*238.85/100)</f>
        <v/>
      </c>
      <c r="X3802" s="4" t="str">
        <f t="shared" si="720"/>
        <v/>
      </c>
      <c r="Y3802" s="4" t="str">
        <f t="shared" si="713"/>
        <v/>
      </c>
      <c r="Z3802" s="4" t="str">
        <f t="shared" si="714"/>
        <v/>
      </c>
      <c r="AA3802" s="4" t="str">
        <f>IF($V3802="","",IF(Y3802&lt;36,0,IF(AND(36&lt;=Y3802,Y3802&lt;71),VLOOKUP($W3802,日射量と図３!$E$6:$F$34,2,TRUE),IF(AND(71&lt;=Y3802,Y3802&lt;107),VLOOKUP($W3802,日射量と図３!$E$6:$G$34,3,TRUE),IF(AND(107&lt;=Y3802,Y3802&lt;143),VLOOKUP($W3802,日射量と図３!$E$6:$H$34,4,TRUE),VLOOKUP($W3802,日射量と図３!$E$6:$I$34,5,TRUE))))))</f>
        <v/>
      </c>
      <c r="AB3802" s="4" t="str">
        <f>IF($V3802="","",IF(Z3802&lt;36,0,IF(AND(36&lt;=Z3802,Z3802&lt;71),VLOOKUP($W3802,日射量と図３!$E$6:$F$34,2,TRUE),IF(AND(71&lt;=Z3802,Z3802&lt;107),VLOOKUP($W3802,日射量と図３!$E$6:$G$34,3,TRUE),IF(AND(107&lt;=Z3802,Z3802&lt;143),VLOOKUP($W3802,日射量と図３!$E$6:$H$34,4,TRUE),VLOOKUP($W3802,日射量と図３!$E$6:$I$34,5,TRUE))))))</f>
        <v/>
      </c>
      <c r="AC3802" s="382" t="str">
        <f t="shared" si="721"/>
        <v/>
      </c>
      <c r="AD3802" s="382" t="str">
        <f t="shared" si="722"/>
        <v/>
      </c>
    </row>
    <row r="3803" spans="11:30" ht="13.5" customHeight="1">
      <c r="K3803" s="4">
        <f t="shared" si="716"/>
        <v>11</v>
      </c>
      <c r="L3803" s="34">
        <v>43410</v>
      </c>
      <c r="M3803" s="4">
        <v>159</v>
      </c>
      <c r="N3803" s="4">
        <v>8</v>
      </c>
      <c r="O3803" s="31">
        <v>0.29166666666666669</v>
      </c>
      <c r="P3803" s="35">
        <v>12.669999999999998</v>
      </c>
      <c r="Q3803" s="36">
        <f t="shared" si="717"/>
        <v>12</v>
      </c>
      <c r="R3803" s="4">
        <f t="shared" si="718"/>
        <v>0</v>
      </c>
      <c r="S3803" s="31">
        <f t="shared" si="723"/>
        <v>0.25912037037037033</v>
      </c>
      <c r="T3803" s="31">
        <f t="shared" si="724"/>
        <v>0.70750000000000002</v>
      </c>
      <c r="U3803" s="4">
        <f t="shared" si="719"/>
        <v>0</v>
      </c>
      <c r="V3803" s="4" t="str">
        <f t="shared" si="715"/>
        <v/>
      </c>
      <c r="W3803" s="18" t="str">
        <f>IF(V3803="","",VLOOKUP(L3803,日射量と図３!$A$4:$C$368,3,TRUE)*238.85/100)</f>
        <v/>
      </c>
      <c r="X3803" s="4" t="str">
        <f t="shared" si="720"/>
        <v/>
      </c>
      <c r="Y3803" s="4" t="str">
        <f t="shared" si="713"/>
        <v/>
      </c>
      <c r="Z3803" s="4" t="str">
        <f t="shared" si="714"/>
        <v/>
      </c>
      <c r="AA3803" s="4" t="str">
        <f>IF($V3803="","",IF(Y3803&lt;36,0,IF(AND(36&lt;=Y3803,Y3803&lt;71),VLOOKUP($W3803,日射量と図３!$E$6:$F$34,2,TRUE),IF(AND(71&lt;=Y3803,Y3803&lt;107),VLOOKUP($W3803,日射量と図３!$E$6:$G$34,3,TRUE),IF(AND(107&lt;=Y3803,Y3803&lt;143),VLOOKUP($W3803,日射量と図３!$E$6:$H$34,4,TRUE),VLOOKUP($W3803,日射量と図３!$E$6:$I$34,5,TRUE))))))</f>
        <v/>
      </c>
      <c r="AB3803" s="4" t="str">
        <f>IF($V3803="","",IF(Z3803&lt;36,0,IF(AND(36&lt;=Z3803,Z3803&lt;71),VLOOKUP($W3803,日射量と図３!$E$6:$F$34,2,TRUE),IF(AND(71&lt;=Z3803,Z3803&lt;107),VLOOKUP($W3803,日射量と図３!$E$6:$G$34,3,TRUE),IF(AND(107&lt;=Z3803,Z3803&lt;143),VLOOKUP($W3803,日射量と図３!$E$6:$H$34,4,TRUE),VLOOKUP($W3803,日射量と図３!$E$6:$I$34,5,TRUE))))))</f>
        <v/>
      </c>
      <c r="AC3803" s="382" t="str">
        <f t="shared" si="721"/>
        <v/>
      </c>
      <c r="AD3803" s="382" t="str">
        <f t="shared" si="722"/>
        <v/>
      </c>
    </row>
    <row r="3804" spans="11:30" ht="13.5" customHeight="1">
      <c r="K3804" s="4">
        <f t="shared" si="716"/>
        <v>11</v>
      </c>
      <c r="L3804" s="34">
        <v>43410</v>
      </c>
      <c r="M3804" s="4">
        <v>159</v>
      </c>
      <c r="N3804" s="4">
        <v>9</v>
      </c>
      <c r="O3804" s="31">
        <v>0.33333333333333331</v>
      </c>
      <c r="P3804" s="35">
        <v>13.9</v>
      </c>
      <c r="Q3804" s="36">
        <f t="shared" si="717"/>
        <v>12</v>
      </c>
      <c r="R3804" s="4">
        <f t="shared" si="718"/>
        <v>0</v>
      </c>
      <c r="S3804" s="31">
        <f t="shared" si="723"/>
        <v>0.25912037037037033</v>
      </c>
      <c r="T3804" s="31">
        <f t="shared" si="724"/>
        <v>0.70750000000000002</v>
      </c>
      <c r="U3804" s="4">
        <f t="shared" si="719"/>
        <v>0</v>
      </c>
      <c r="V3804" s="4" t="str">
        <f t="shared" si="715"/>
        <v/>
      </c>
      <c r="W3804" s="18" t="str">
        <f>IF(V3804="","",VLOOKUP(L3804,日射量と図３!$A$4:$C$368,3,TRUE)*238.85/100)</f>
        <v/>
      </c>
      <c r="X3804" s="4" t="str">
        <f t="shared" si="720"/>
        <v/>
      </c>
      <c r="Y3804" s="4" t="str">
        <f t="shared" si="713"/>
        <v/>
      </c>
      <c r="Z3804" s="4" t="str">
        <f t="shared" si="714"/>
        <v/>
      </c>
      <c r="AA3804" s="4" t="str">
        <f>IF($V3804="","",IF(Y3804&lt;36,0,IF(AND(36&lt;=Y3804,Y3804&lt;71),VLOOKUP($W3804,日射量と図３!$E$6:$F$34,2,TRUE),IF(AND(71&lt;=Y3804,Y3804&lt;107),VLOOKUP($W3804,日射量と図３!$E$6:$G$34,3,TRUE),IF(AND(107&lt;=Y3804,Y3804&lt;143),VLOOKUP($W3804,日射量と図３!$E$6:$H$34,4,TRUE),VLOOKUP($W3804,日射量と図３!$E$6:$I$34,5,TRUE))))))</f>
        <v/>
      </c>
      <c r="AB3804" s="4" t="str">
        <f>IF($V3804="","",IF(Z3804&lt;36,0,IF(AND(36&lt;=Z3804,Z3804&lt;71),VLOOKUP($W3804,日射量と図３!$E$6:$F$34,2,TRUE),IF(AND(71&lt;=Z3804,Z3804&lt;107),VLOOKUP($W3804,日射量と図３!$E$6:$G$34,3,TRUE),IF(AND(107&lt;=Z3804,Z3804&lt;143),VLOOKUP($W3804,日射量と図３!$E$6:$H$34,4,TRUE),VLOOKUP($W3804,日射量と図３!$E$6:$I$34,5,TRUE))))))</f>
        <v/>
      </c>
      <c r="AC3804" s="382" t="str">
        <f t="shared" si="721"/>
        <v/>
      </c>
      <c r="AD3804" s="382" t="str">
        <f t="shared" si="722"/>
        <v/>
      </c>
    </row>
    <row r="3805" spans="11:30" ht="13.5" customHeight="1">
      <c r="K3805" s="4">
        <f t="shared" si="716"/>
        <v>11</v>
      </c>
      <c r="L3805" s="34">
        <v>43410</v>
      </c>
      <c r="M3805" s="4">
        <v>159</v>
      </c>
      <c r="N3805" s="4">
        <v>10</v>
      </c>
      <c r="O3805" s="31">
        <v>0.375</v>
      </c>
      <c r="P3805" s="35">
        <v>15.690000000000001</v>
      </c>
      <c r="Q3805" s="36">
        <f t="shared" si="717"/>
        <v>12</v>
      </c>
      <c r="R3805" s="4">
        <f t="shared" si="718"/>
        <v>0</v>
      </c>
      <c r="S3805" s="31">
        <f t="shared" si="723"/>
        <v>0.25912037037037033</v>
      </c>
      <c r="T3805" s="31">
        <f t="shared" si="724"/>
        <v>0.70750000000000002</v>
      </c>
      <c r="U3805" s="4">
        <f t="shared" si="719"/>
        <v>0</v>
      </c>
      <c r="V3805" s="4" t="str">
        <f t="shared" si="715"/>
        <v/>
      </c>
      <c r="W3805" s="18" t="str">
        <f>IF(V3805="","",VLOOKUP(L3805,日射量と図３!$A$4:$C$368,3,TRUE)*238.85/100)</f>
        <v/>
      </c>
      <c r="X3805" s="4" t="str">
        <f t="shared" si="720"/>
        <v/>
      </c>
      <c r="Y3805" s="4" t="str">
        <f t="shared" si="713"/>
        <v/>
      </c>
      <c r="Z3805" s="4" t="str">
        <f t="shared" si="714"/>
        <v/>
      </c>
      <c r="AA3805" s="4" t="str">
        <f>IF($V3805="","",IF(Y3805&lt;36,0,IF(AND(36&lt;=Y3805,Y3805&lt;71),VLOOKUP($W3805,日射量と図３!$E$6:$F$34,2,TRUE),IF(AND(71&lt;=Y3805,Y3805&lt;107),VLOOKUP($W3805,日射量と図３!$E$6:$G$34,3,TRUE),IF(AND(107&lt;=Y3805,Y3805&lt;143),VLOOKUP($W3805,日射量と図３!$E$6:$H$34,4,TRUE),VLOOKUP($W3805,日射量と図３!$E$6:$I$34,5,TRUE))))))</f>
        <v/>
      </c>
      <c r="AB3805" s="4" t="str">
        <f>IF($V3805="","",IF(Z3805&lt;36,0,IF(AND(36&lt;=Z3805,Z3805&lt;71),VLOOKUP($W3805,日射量と図３!$E$6:$F$34,2,TRUE),IF(AND(71&lt;=Z3805,Z3805&lt;107),VLOOKUP($W3805,日射量と図３!$E$6:$G$34,3,TRUE),IF(AND(107&lt;=Z3805,Z3805&lt;143),VLOOKUP($W3805,日射量と図３!$E$6:$H$34,4,TRUE),VLOOKUP($W3805,日射量と図３!$E$6:$I$34,5,TRUE))))))</f>
        <v/>
      </c>
      <c r="AC3805" s="382" t="str">
        <f t="shared" si="721"/>
        <v/>
      </c>
      <c r="AD3805" s="382" t="str">
        <f t="shared" si="722"/>
        <v/>
      </c>
    </row>
    <row r="3806" spans="11:30" ht="13.5" customHeight="1">
      <c r="K3806" s="4">
        <f t="shared" si="716"/>
        <v>11</v>
      </c>
      <c r="L3806" s="34">
        <v>43410</v>
      </c>
      <c r="M3806" s="4">
        <v>159</v>
      </c>
      <c r="N3806" s="4">
        <v>11</v>
      </c>
      <c r="O3806" s="31">
        <v>0.41666666666666669</v>
      </c>
      <c r="P3806" s="35">
        <v>17.37</v>
      </c>
      <c r="Q3806" s="36">
        <f t="shared" si="717"/>
        <v>12</v>
      </c>
      <c r="R3806" s="4">
        <f t="shared" si="718"/>
        <v>0</v>
      </c>
      <c r="S3806" s="31">
        <f t="shared" si="723"/>
        <v>0.25912037037037033</v>
      </c>
      <c r="T3806" s="31">
        <f t="shared" si="724"/>
        <v>0.70750000000000002</v>
      </c>
      <c r="U3806" s="4">
        <f t="shared" si="719"/>
        <v>0</v>
      </c>
      <c r="V3806" s="4" t="str">
        <f t="shared" si="715"/>
        <v/>
      </c>
      <c r="W3806" s="18" t="str">
        <f>IF(V3806="","",VLOOKUP(L3806,日射量と図３!$A$4:$C$368,3,TRUE)*238.85/100)</f>
        <v/>
      </c>
      <c r="X3806" s="4" t="str">
        <f t="shared" si="720"/>
        <v/>
      </c>
      <c r="Y3806" s="4" t="str">
        <f t="shared" si="713"/>
        <v/>
      </c>
      <c r="Z3806" s="4" t="str">
        <f t="shared" si="714"/>
        <v/>
      </c>
      <c r="AA3806" s="4" t="str">
        <f>IF($V3806="","",IF(Y3806&lt;36,0,IF(AND(36&lt;=Y3806,Y3806&lt;71),VLOOKUP($W3806,日射量と図３!$E$6:$F$34,2,TRUE),IF(AND(71&lt;=Y3806,Y3806&lt;107),VLOOKUP($W3806,日射量と図３!$E$6:$G$34,3,TRUE),IF(AND(107&lt;=Y3806,Y3806&lt;143),VLOOKUP($W3806,日射量と図３!$E$6:$H$34,4,TRUE),VLOOKUP($W3806,日射量と図３!$E$6:$I$34,5,TRUE))))))</f>
        <v/>
      </c>
      <c r="AB3806" s="4" t="str">
        <f>IF($V3806="","",IF(Z3806&lt;36,0,IF(AND(36&lt;=Z3806,Z3806&lt;71),VLOOKUP($W3806,日射量と図３!$E$6:$F$34,2,TRUE),IF(AND(71&lt;=Z3806,Z3806&lt;107),VLOOKUP($W3806,日射量と図３!$E$6:$G$34,3,TRUE),IF(AND(107&lt;=Z3806,Z3806&lt;143),VLOOKUP($W3806,日射量と図３!$E$6:$H$34,4,TRUE),VLOOKUP($W3806,日射量と図３!$E$6:$I$34,5,TRUE))))))</f>
        <v/>
      </c>
      <c r="AC3806" s="382" t="str">
        <f t="shared" si="721"/>
        <v/>
      </c>
      <c r="AD3806" s="382" t="str">
        <f t="shared" si="722"/>
        <v/>
      </c>
    </row>
    <row r="3807" spans="11:30" ht="13.5" customHeight="1">
      <c r="K3807" s="4">
        <f t="shared" si="716"/>
        <v>11</v>
      </c>
      <c r="L3807" s="34">
        <v>43410</v>
      </c>
      <c r="M3807" s="4">
        <v>159</v>
      </c>
      <c r="N3807" s="4">
        <v>12</v>
      </c>
      <c r="O3807" s="31">
        <v>0.45833333333333331</v>
      </c>
      <c r="P3807" s="35">
        <v>18.75</v>
      </c>
      <c r="Q3807" s="36">
        <f t="shared" si="717"/>
        <v>12</v>
      </c>
      <c r="R3807" s="4">
        <f t="shared" si="718"/>
        <v>0</v>
      </c>
      <c r="S3807" s="31">
        <f t="shared" si="723"/>
        <v>0.25912037037037033</v>
      </c>
      <c r="T3807" s="31">
        <f t="shared" si="724"/>
        <v>0.70750000000000002</v>
      </c>
      <c r="U3807" s="4">
        <f t="shared" si="719"/>
        <v>0</v>
      </c>
      <c r="V3807" s="4" t="str">
        <f t="shared" si="715"/>
        <v/>
      </c>
      <c r="W3807" s="18" t="str">
        <f>IF(V3807="","",VLOOKUP(L3807,日射量と図３!$A$4:$C$368,3,TRUE)*238.85/100)</f>
        <v/>
      </c>
      <c r="X3807" s="4" t="str">
        <f t="shared" si="720"/>
        <v/>
      </c>
      <c r="Y3807" s="4" t="str">
        <f t="shared" ref="Y3807:Y3870" si="725">IF(V3807="","",$AH$30*V3807/(($AG$18/$AH$18)*X3807))</f>
        <v/>
      </c>
      <c r="Z3807" s="4" t="str">
        <f t="shared" ref="Z3807:Z3870" si="726">IF(V3807="","",$AH$30*V3807/(($AG$19/$AH$19)*X3807))</f>
        <v/>
      </c>
      <c r="AA3807" s="4" t="str">
        <f>IF($V3807="","",IF(Y3807&lt;36,0,IF(AND(36&lt;=Y3807,Y3807&lt;71),VLOOKUP($W3807,日射量と図３!$E$6:$F$34,2,TRUE),IF(AND(71&lt;=Y3807,Y3807&lt;107),VLOOKUP($W3807,日射量と図３!$E$6:$G$34,3,TRUE),IF(AND(107&lt;=Y3807,Y3807&lt;143),VLOOKUP($W3807,日射量と図３!$E$6:$H$34,4,TRUE),VLOOKUP($W3807,日射量と図３!$E$6:$I$34,5,TRUE))))))</f>
        <v/>
      </c>
      <c r="AB3807" s="4" t="str">
        <f>IF($V3807="","",IF(Z3807&lt;36,0,IF(AND(36&lt;=Z3807,Z3807&lt;71),VLOOKUP($W3807,日射量と図３!$E$6:$F$34,2,TRUE),IF(AND(71&lt;=Z3807,Z3807&lt;107),VLOOKUP($W3807,日射量と図３!$E$6:$G$34,3,TRUE),IF(AND(107&lt;=Z3807,Z3807&lt;143),VLOOKUP($W3807,日射量と図３!$E$6:$H$34,4,TRUE),VLOOKUP($W3807,日射量と図３!$E$6:$I$34,5,TRUE))))))</f>
        <v/>
      </c>
      <c r="AC3807" s="382" t="str">
        <f t="shared" si="721"/>
        <v/>
      </c>
      <c r="AD3807" s="382" t="str">
        <f t="shared" si="722"/>
        <v/>
      </c>
    </row>
    <row r="3808" spans="11:30" ht="13.5" customHeight="1">
      <c r="K3808" s="4">
        <f t="shared" si="716"/>
        <v>11</v>
      </c>
      <c r="L3808" s="34">
        <v>43410</v>
      </c>
      <c r="M3808" s="4">
        <v>159</v>
      </c>
      <c r="N3808" s="4">
        <v>13</v>
      </c>
      <c r="O3808" s="31">
        <v>0.5</v>
      </c>
      <c r="P3808" s="35">
        <v>19.830000000000002</v>
      </c>
      <c r="Q3808" s="36">
        <f t="shared" si="717"/>
        <v>12</v>
      </c>
      <c r="R3808" s="4">
        <f t="shared" si="718"/>
        <v>0</v>
      </c>
      <c r="S3808" s="31">
        <f t="shared" si="723"/>
        <v>0.25912037037037033</v>
      </c>
      <c r="T3808" s="31">
        <f t="shared" si="724"/>
        <v>0.70750000000000002</v>
      </c>
      <c r="U3808" s="4">
        <f t="shared" si="719"/>
        <v>0</v>
      </c>
      <c r="V3808" s="4" t="str">
        <f t="shared" si="715"/>
        <v/>
      </c>
      <c r="W3808" s="18" t="str">
        <f>IF(V3808="","",VLOOKUP(L3808,日射量と図３!$A$4:$C$368,3,TRUE)*238.85/100)</f>
        <v/>
      </c>
      <c r="X3808" s="4" t="str">
        <f t="shared" si="720"/>
        <v/>
      </c>
      <c r="Y3808" s="4" t="str">
        <f t="shared" si="725"/>
        <v/>
      </c>
      <c r="Z3808" s="4" t="str">
        <f t="shared" si="726"/>
        <v/>
      </c>
      <c r="AA3808" s="4" t="str">
        <f>IF($V3808="","",IF(Y3808&lt;36,0,IF(AND(36&lt;=Y3808,Y3808&lt;71),VLOOKUP($W3808,日射量と図３!$E$6:$F$34,2,TRUE),IF(AND(71&lt;=Y3808,Y3808&lt;107),VLOOKUP($W3808,日射量と図３!$E$6:$G$34,3,TRUE),IF(AND(107&lt;=Y3808,Y3808&lt;143),VLOOKUP($W3808,日射量と図３!$E$6:$H$34,4,TRUE),VLOOKUP($W3808,日射量と図３!$E$6:$I$34,5,TRUE))))))</f>
        <v/>
      </c>
      <c r="AB3808" s="4" t="str">
        <f>IF($V3808="","",IF(Z3808&lt;36,0,IF(AND(36&lt;=Z3808,Z3808&lt;71),VLOOKUP($W3808,日射量と図３!$E$6:$F$34,2,TRUE),IF(AND(71&lt;=Z3808,Z3808&lt;107),VLOOKUP($W3808,日射量と図３!$E$6:$G$34,3,TRUE),IF(AND(107&lt;=Z3808,Z3808&lt;143),VLOOKUP($W3808,日射量と図３!$E$6:$H$34,4,TRUE),VLOOKUP($W3808,日射量と図３!$E$6:$I$34,5,TRUE))))))</f>
        <v/>
      </c>
      <c r="AC3808" s="382" t="str">
        <f t="shared" si="721"/>
        <v/>
      </c>
      <c r="AD3808" s="382" t="str">
        <f t="shared" si="722"/>
        <v/>
      </c>
    </row>
    <row r="3809" spans="11:30" ht="13.5" customHeight="1">
      <c r="K3809" s="4">
        <f t="shared" si="716"/>
        <v>11</v>
      </c>
      <c r="L3809" s="34">
        <v>43410</v>
      </c>
      <c r="M3809" s="4">
        <v>159</v>
      </c>
      <c r="N3809" s="4">
        <v>14</v>
      </c>
      <c r="O3809" s="31">
        <v>0.54166666666666663</v>
      </c>
      <c r="P3809" s="35">
        <v>20.46</v>
      </c>
      <c r="Q3809" s="36">
        <f t="shared" si="717"/>
        <v>12</v>
      </c>
      <c r="R3809" s="4">
        <f t="shared" si="718"/>
        <v>0</v>
      </c>
      <c r="S3809" s="31">
        <f t="shared" si="723"/>
        <v>0.25912037037037033</v>
      </c>
      <c r="T3809" s="31">
        <f t="shared" si="724"/>
        <v>0.70750000000000002</v>
      </c>
      <c r="U3809" s="4">
        <f t="shared" si="719"/>
        <v>0</v>
      </c>
      <c r="V3809" s="4" t="str">
        <f t="shared" si="715"/>
        <v/>
      </c>
      <c r="W3809" s="18" t="str">
        <f>IF(V3809="","",VLOOKUP(L3809,日射量と図３!$A$4:$C$368,3,TRUE)*238.85/100)</f>
        <v/>
      </c>
      <c r="X3809" s="4" t="str">
        <f t="shared" si="720"/>
        <v/>
      </c>
      <c r="Y3809" s="4" t="str">
        <f t="shared" si="725"/>
        <v/>
      </c>
      <c r="Z3809" s="4" t="str">
        <f t="shared" si="726"/>
        <v/>
      </c>
      <c r="AA3809" s="4" t="str">
        <f>IF($V3809="","",IF(Y3809&lt;36,0,IF(AND(36&lt;=Y3809,Y3809&lt;71),VLOOKUP($W3809,日射量と図３!$E$6:$F$34,2,TRUE),IF(AND(71&lt;=Y3809,Y3809&lt;107),VLOOKUP($W3809,日射量と図３!$E$6:$G$34,3,TRUE),IF(AND(107&lt;=Y3809,Y3809&lt;143),VLOOKUP($W3809,日射量と図３!$E$6:$H$34,4,TRUE),VLOOKUP($W3809,日射量と図３!$E$6:$I$34,5,TRUE))))))</f>
        <v/>
      </c>
      <c r="AB3809" s="4" t="str">
        <f>IF($V3809="","",IF(Z3809&lt;36,0,IF(AND(36&lt;=Z3809,Z3809&lt;71),VLOOKUP($W3809,日射量と図３!$E$6:$F$34,2,TRUE),IF(AND(71&lt;=Z3809,Z3809&lt;107),VLOOKUP($W3809,日射量と図３!$E$6:$G$34,3,TRUE),IF(AND(107&lt;=Z3809,Z3809&lt;143),VLOOKUP($W3809,日射量と図３!$E$6:$H$34,4,TRUE),VLOOKUP($W3809,日射量と図３!$E$6:$I$34,5,TRUE))))))</f>
        <v/>
      </c>
      <c r="AC3809" s="382" t="str">
        <f t="shared" si="721"/>
        <v/>
      </c>
      <c r="AD3809" s="382" t="str">
        <f t="shared" si="722"/>
        <v/>
      </c>
    </row>
    <row r="3810" spans="11:30" ht="13.5" customHeight="1">
      <c r="K3810" s="4">
        <f t="shared" si="716"/>
        <v>11</v>
      </c>
      <c r="L3810" s="34">
        <v>43410</v>
      </c>
      <c r="M3810" s="4">
        <v>159</v>
      </c>
      <c r="N3810" s="4">
        <v>15</v>
      </c>
      <c r="O3810" s="31">
        <v>0.58333333333333337</v>
      </c>
      <c r="P3810" s="35">
        <v>20.630000000000003</v>
      </c>
      <c r="Q3810" s="36">
        <f t="shared" si="717"/>
        <v>12</v>
      </c>
      <c r="R3810" s="4">
        <f t="shared" si="718"/>
        <v>0</v>
      </c>
      <c r="S3810" s="31">
        <f t="shared" si="723"/>
        <v>0.25912037037037033</v>
      </c>
      <c r="T3810" s="31">
        <f t="shared" si="724"/>
        <v>0.70750000000000002</v>
      </c>
      <c r="U3810" s="4">
        <f t="shared" si="719"/>
        <v>0</v>
      </c>
      <c r="V3810" s="4" t="str">
        <f t="shared" si="715"/>
        <v/>
      </c>
      <c r="W3810" s="18" t="str">
        <f>IF(V3810="","",VLOOKUP(L3810,日射量と図３!$A$4:$C$368,3,TRUE)*238.85/100)</f>
        <v/>
      </c>
      <c r="X3810" s="4" t="str">
        <f t="shared" si="720"/>
        <v/>
      </c>
      <c r="Y3810" s="4" t="str">
        <f t="shared" si="725"/>
        <v/>
      </c>
      <c r="Z3810" s="4" t="str">
        <f t="shared" si="726"/>
        <v/>
      </c>
      <c r="AA3810" s="4" t="str">
        <f>IF($V3810="","",IF(Y3810&lt;36,0,IF(AND(36&lt;=Y3810,Y3810&lt;71),VLOOKUP($W3810,日射量と図３!$E$6:$F$34,2,TRUE),IF(AND(71&lt;=Y3810,Y3810&lt;107),VLOOKUP($W3810,日射量と図３!$E$6:$G$34,3,TRUE),IF(AND(107&lt;=Y3810,Y3810&lt;143),VLOOKUP($W3810,日射量と図３!$E$6:$H$34,4,TRUE),VLOOKUP($W3810,日射量と図３!$E$6:$I$34,5,TRUE))))))</f>
        <v/>
      </c>
      <c r="AB3810" s="4" t="str">
        <f>IF($V3810="","",IF(Z3810&lt;36,0,IF(AND(36&lt;=Z3810,Z3810&lt;71),VLOOKUP($W3810,日射量と図３!$E$6:$F$34,2,TRUE),IF(AND(71&lt;=Z3810,Z3810&lt;107),VLOOKUP($W3810,日射量と図３!$E$6:$G$34,3,TRUE),IF(AND(107&lt;=Z3810,Z3810&lt;143),VLOOKUP($W3810,日射量と図３!$E$6:$H$34,4,TRUE),VLOOKUP($W3810,日射量と図３!$E$6:$I$34,5,TRUE))))))</f>
        <v/>
      </c>
      <c r="AC3810" s="382" t="str">
        <f t="shared" si="721"/>
        <v/>
      </c>
      <c r="AD3810" s="382" t="str">
        <f t="shared" si="722"/>
        <v/>
      </c>
    </row>
    <row r="3811" spans="11:30" ht="13.5" customHeight="1">
      <c r="K3811" s="4">
        <f t="shared" si="716"/>
        <v>11</v>
      </c>
      <c r="L3811" s="34">
        <v>43410</v>
      </c>
      <c r="M3811" s="4">
        <v>159</v>
      </c>
      <c r="N3811" s="4">
        <v>16</v>
      </c>
      <c r="O3811" s="31">
        <v>0.625</v>
      </c>
      <c r="P3811" s="35">
        <v>20.659999999999997</v>
      </c>
      <c r="Q3811" s="36">
        <f t="shared" si="717"/>
        <v>16</v>
      </c>
      <c r="R3811" s="4">
        <f t="shared" si="718"/>
        <v>0</v>
      </c>
      <c r="S3811" s="31">
        <f t="shared" si="723"/>
        <v>0.25912037037037033</v>
      </c>
      <c r="T3811" s="31">
        <f t="shared" si="724"/>
        <v>0.70750000000000002</v>
      </c>
      <c r="U3811" s="4">
        <f t="shared" si="719"/>
        <v>0</v>
      </c>
      <c r="V3811" s="4" t="str">
        <f t="shared" si="715"/>
        <v/>
      </c>
      <c r="W3811" s="18" t="str">
        <f>IF(V3811="","",VLOOKUP(L3811,日射量と図３!$A$4:$C$368,3,TRUE)*238.85/100)</f>
        <v/>
      </c>
      <c r="X3811" s="4" t="str">
        <f t="shared" si="720"/>
        <v/>
      </c>
      <c r="Y3811" s="4" t="str">
        <f t="shared" si="725"/>
        <v/>
      </c>
      <c r="Z3811" s="4" t="str">
        <f t="shared" si="726"/>
        <v/>
      </c>
      <c r="AA3811" s="4" t="str">
        <f>IF($V3811="","",IF(Y3811&lt;36,0,IF(AND(36&lt;=Y3811,Y3811&lt;71),VLOOKUP($W3811,日射量と図３!$E$6:$F$34,2,TRUE),IF(AND(71&lt;=Y3811,Y3811&lt;107),VLOOKUP($W3811,日射量と図３!$E$6:$G$34,3,TRUE),IF(AND(107&lt;=Y3811,Y3811&lt;143),VLOOKUP($W3811,日射量と図３!$E$6:$H$34,4,TRUE),VLOOKUP($W3811,日射量と図３!$E$6:$I$34,5,TRUE))))))</f>
        <v/>
      </c>
      <c r="AB3811" s="4" t="str">
        <f>IF($V3811="","",IF(Z3811&lt;36,0,IF(AND(36&lt;=Z3811,Z3811&lt;71),VLOOKUP($W3811,日射量と図３!$E$6:$F$34,2,TRUE),IF(AND(71&lt;=Z3811,Z3811&lt;107),VLOOKUP($W3811,日射量と図３!$E$6:$G$34,3,TRUE),IF(AND(107&lt;=Z3811,Z3811&lt;143),VLOOKUP($W3811,日射量と図３!$E$6:$H$34,4,TRUE),VLOOKUP($W3811,日射量と図３!$E$6:$I$34,5,TRUE))))))</f>
        <v/>
      </c>
      <c r="AC3811" s="382" t="str">
        <f t="shared" si="721"/>
        <v/>
      </c>
      <c r="AD3811" s="382" t="str">
        <f t="shared" si="722"/>
        <v/>
      </c>
    </row>
    <row r="3812" spans="11:30" ht="13.5" customHeight="1">
      <c r="K3812" s="4">
        <f t="shared" si="716"/>
        <v>11</v>
      </c>
      <c r="L3812" s="34">
        <v>43410</v>
      </c>
      <c r="M3812" s="4">
        <v>159</v>
      </c>
      <c r="N3812" s="4">
        <v>17</v>
      </c>
      <c r="O3812" s="31">
        <v>0.66666666666666663</v>
      </c>
      <c r="P3812" s="35">
        <v>20.04</v>
      </c>
      <c r="Q3812" s="36">
        <f t="shared" si="717"/>
        <v>16</v>
      </c>
      <c r="R3812" s="4">
        <f t="shared" si="718"/>
        <v>0</v>
      </c>
      <c r="S3812" s="31">
        <f t="shared" si="723"/>
        <v>0.25912037037037033</v>
      </c>
      <c r="T3812" s="31">
        <f t="shared" si="724"/>
        <v>0.70750000000000002</v>
      </c>
      <c r="U3812" s="4">
        <f t="shared" si="719"/>
        <v>0</v>
      </c>
      <c r="V3812" s="4" t="str">
        <f t="shared" si="715"/>
        <v/>
      </c>
      <c r="W3812" s="18" t="str">
        <f>IF(V3812="","",VLOOKUP(L3812,日射量と図３!$A$4:$C$368,3,TRUE)*238.85/100)</f>
        <v/>
      </c>
      <c r="X3812" s="4" t="str">
        <f t="shared" si="720"/>
        <v/>
      </c>
      <c r="Y3812" s="4" t="str">
        <f t="shared" si="725"/>
        <v/>
      </c>
      <c r="Z3812" s="4" t="str">
        <f t="shared" si="726"/>
        <v/>
      </c>
      <c r="AA3812" s="4" t="str">
        <f>IF($V3812="","",IF(Y3812&lt;36,0,IF(AND(36&lt;=Y3812,Y3812&lt;71),VLOOKUP($W3812,日射量と図３!$E$6:$F$34,2,TRUE),IF(AND(71&lt;=Y3812,Y3812&lt;107),VLOOKUP($W3812,日射量と図３!$E$6:$G$34,3,TRUE),IF(AND(107&lt;=Y3812,Y3812&lt;143),VLOOKUP($W3812,日射量と図３!$E$6:$H$34,4,TRUE),VLOOKUP($W3812,日射量と図３!$E$6:$I$34,5,TRUE))))))</f>
        <v/>
      </c>
      <c r="AB3812" s="4" t="str">
        <f>IF($V3812="","",IF(Z3812&lt;36,0,IF(AND(36&lt;=Z3812,Z3812&lt;71),VLOOKUP($W3812,日射量と図３!$E$6:$F$34,2,TRUE),IF(AND(71&lt;=Z3812,Z3812&lt;107),VLOOKUP($W3812,日射量と図３!$E$6:$G$34,3,TRUE),IF(AND(107&lt;=Z3812,Z3812&lt;143),VLOOKUP($W3812,日射量と図３!$E$6:$H$34,4,TRUE),VLOOKUP($W3812,日射量と図３!$E$6:$I$34,5,TRUE))))))</f>
        <v/>
      </c>
      <c r="AC3812" s="382" t="str">
        <f t="shared" si="721"/>
        <v/>
      </c>
      <c r="AD3812" s="382" t="str">
        <f t="shared" si="722"/>
        <v/>
      </c>
    </row>
    <row r="3813" spans="11:30" ht="13.5" customHeight="1">
      <c r="K3813" s="4">
        <f t="shared" si="716"/>
        <v>11</v>
      </c>
      <c r="L3813" s="34">
        <v>43410</v>
      </c>
      <c r="M3813" s="4">
        <v>159</v>
      </c>
      <c r="N3813" s="4">
        <v>18</v>
      </c>
      <c r="O3813" s="31">
        <v>0.70833333333333337</v>
      </c>
      <c r="P3813" s="35">
        <v>18.899999999999999</v>
      </c>
      <c r="Q3813" s="36">
        <f t="shared" si="717"/>
        <v>16</v>
      </c>
      <c r="R3813" s="4">
        <f t="shared" si="718"/>
        <v>0</v>
      </c>
      <c r="S3813" s="31">
        <f t="shared" si="723"/>
        <v>0.25912037037037033</v>
      </c>
      <c r="T3813" s="31">
        <f t="shared" si="724"/>
        <v>0.70750000000000002</v>
      </c>
      <c r="U3813" s="4">
        <f t="shared" si="719"/>
        <v>0</v>
      </c>
      <c r="V3813" s="4" t="str">
        <f t="shared" si="715"/>
        <v/>
      </c>
      <c r="W3813" s="18" t="str">
        <f>IF(V3813="","",VLOOKUP(L3813,日射量と図３!$A$4:$C$368,3,TRUE)*238.85/100)</f>
        <v/>
      </c>
      <c r="X3813" s="4" t="str">
        <f t="shared" si="720"/>
        <v/>
      </c>
      <c r="Y3813" s="4" t="str">
        <f t="shared" si="725"/>
        <v/>
      </c>
      <c r="Z3813" s="4" t="str">
        <f t="shared" si="726"/>
        <v/>
      </c>
      <c r="AA3813" s="4" t="str">
        <f>IF($V3813="","",IF(Y3813&lt;36,0,IF(AND(36&lt;=Y3813,Y3813&lt;71),VLOOKUP($W3813,日射量と図３!$E$6:$F$34,2,TRUE),IF(AND(71&lt;=Y3813,Y3813&lt;107),VLOOKUP($W3813,日射量と図３!$E$6:$G$34,3,TRUE),IF(AND(107&lt;=Y3813,Y3813&lt;143),VLOOKUP($W3813,日射量と図３!$E$6:$H$34,4,TRUE),VLOOKUP($W3813,日射量と図３!$E$6:$I$34,5,TRUE))))))</f>
        <v/>
      </c>
      <c r="AB3813" s="4" t="str">
        <f>IF($V3813="","",IF(Z3813&lt;36,0,IF(AND(36&lt;=Z3813,Z3813&lt;71),VLOOKUP($W3813,日射量と図３!$E$6:$F$34,2,TRUE),IF(AND(71&lt;=Z3813,Z3813&lt;107),VLOOKUP($W3813,日射量と図３!$E$6:$G$34,3,TRUE),IF(AND(107&lt;=Z3813,Z3813&lt;143),VLOOKUP($W3813,日射量と図３!$E$6:$H$34,4,TRUE),VLOOKUP($W3813,日射量と図３!$E$6:$I$34,5,TRUE))))))</f>
        <v/>
      </c>
      <c r="AC3813" s="382" t="str">
        <f t="shared" si="721"/>
        <v/>
      </c>
      <c r="AD3813" s="382" t="str">
        <f t="shared" si="722"/>
        <v/>
      </c>
    </row>
    <row r="3814" spans="11:30" ht="13.5" customHeight="1">
      <c r="K3814" s="4">
        <f t="shared" si="716"/>
        <v>11</v>
      </c>
      <c r="L3814" s="34">
        <v>43410</v>
      </c>
      <c r="M3814" s="4">
        <v>159</v>
      </c>
      <c r="N3814" s="4">
        <v>19</v>
      </c>
      <c r="O3814" s="31">
        <v>0.75</v>
      </c>
      <c r="P3814" s="35">
        <v>17.72</v>
      </c>
      <c r="Q3814" s="36">
        <f t="shared" si="717"/>
        <v>16</v>
      </c>
      <c r="R3814" s="4">
        <f t="shared" si="718"/>
        <v>0</v>
      </c>
      <c r="S3814" s="31">
        <f t="shared" si="723"/>
        <v>0.25912037037037033</v>
      </c>
      <c r="T3814" s="31">
        <f t="shared" si="724"/>
        <v>0.70750000000000002</v>
      </c>
      <c r="U3814" s="4">
        <f t="shared" si="719"/>
        <v>0</v>
      </c>
      <c r="V3814" s="4" t="str">
        <f t="shared" si="715"/>
        <v/>
      </c>
      <c r="W3814" s="18" t="str">
        <f>IF(V3814="","",VLOOKUP(L3814,日射量と図３!$A$4:$C$368,3,TRUE)*238.85/100)</f>
        <v/>
      </c>
      <c r="X3814" s="4" t="str">
        <f t="shared" si="720"/>
        <v/>
      </c>
      <c r="Y3814" s="4" t="str">
        <f t="shared" si="725"/>
        <v/>
      </c>
      <c r="Z3814" s="4" t="str">
        <f t="shared" si="726"/>
        <v/>
      </c>
      <c r="AA3814" s="4" t="str">
        <f>IF($V3814="","",IF(Y3814&lt;36,0,IF(AND(36&lt;=Y3814,Y3814&lt;71),VLOOKUP($W3814,日射量と図３!$E$6:$F$34,2,TRUE),IF(AND(71&lt;=Y3814,Y3814&lt;107),VLOOKUP($W3814,日射量と図３!$E$6:$G$34,3,TRUE),IF(AND(107&lt;=Y3814,Y3814&lt;143),VLOOKUP($W3814,日射量と図３!$E$6:$H$34,4,TRUE),VLOOKUP($W3814,日射量と図３!$E$6:$I$34,5,TRUE))))))</f>
        <v/>
      </c>
      <c r="AB3814" s="4" t="str">
        <f>IF($V3814="","",IF(Z3814&lt;36,0,IF(AND(36&lt;=Z3814,Z3814&lt;71),VLOOKUP($W3814,日射量と図３!$E$6:$F$34,2,TRUE),IF(AND(71&lt;=Z3814,Z3814&lt;107),VLOOKUP($W3814,日射量と図３!$E$6:$G$34,3,TRUE),IF(AND(107&lt;=Z3814,Z3814&lt;143),VLOOKUP($W3814,日射量と図３!$E$6:$H$34,4,TRUE),VLOOKUP($W3814,日射量と図３!$E$6:$I$34,5,TRUE))))))</f>
        <v/>
      </c>
      <c r="AC3814" s="382" t="str">
        <f t="shared" si="721"/>
        <v/>
      </c>
      <c r="AD3814" s="382" t="str">
        <f t="shared" si="722"/>
        <v/>
      </c>
    </row>
    <row r="3815" spans="11:30" ht="13.5" customHeight="1">
      <c r="K3815" s="4">
        <f t="shared" si="716"/>
        <v>11</v>
      </c>
      <c r="L3815" s="34">
        <v>43410</v>
      </c>
      <c r="M3815" s="4">
        <v>159</v>
      </c>
      <c r="N3815" s="4">
        <v>20</v>
      </c>
      <c r="O3815" s="31">
        <v>0.79166666666666663</v>
      </c>
      <c r="P3815" s="35">
        <v>16.8</v>
      </c>
      <c r="Q3815" s="36">
        <f t="shared" si="717"/>
        <v>16</v>
      </c>
      <c r="R3815" s="4">
        <f t="shared" si="718"/>
        <v>0</v>
      </c>
      <c r="S3815" s="31">
        <f t="shared" si="723"/>
        <v>0.25912037037037033</v>
      </c>
      <c r="T3815" s="31">
        <f t="shared" si="724"/>
        <v>0.70750000000000002</v>
      </c>
      <c r="U3815" s="4">
        <f t="shared" si="719"/>
        <v>0</v>
      </c>
      <c r="V3815" s="4" t="str">
        <f t="shared" si="715"/>
        <v/>
      </c>
      <c r="W3815" s="18" t="str">
        <f>IF(V3815="","",VLOOKUP(L3815,日射量と図３!$A$4:$C$368,3,TRUE)*238.85/100)</f>
        <v/>
      </c>
      <c r="X3815" s="4" t="str">
        <f t="shared" si="720"/>
        <v/>
      </c>
      <c r="Y3815" s="4" t="str">
        <f t="shared" si="725"/>
        <v/>
      </c>
      <c r="Z3815" s="4" t="str">
        <f t="shared" si="726"/>
        <v/>
      </c>
      <c r="AA3815" s="4" t="str">
        <f>IF($V3815="","",IF(Y3815&lt;36,0,IF(AND(36&lt;=Y3815,Y3815&lt;71),VLOOKUP($W3815,日射量と図３!$E$6:$F$34,2,TRUE),IF(AND(71&lt;=Y3815,Y3815&lt;107),VLOOKUP($W3815,日射量と図３!$E$6:$G$34,3,TRUE),IF(AND(107&lt;=Y3815,Y3815&lt;143),VLOOKUP($W3815,日射量と図３!$E$6:$H$34,4,TRUE),VLOOKUP($W3815,日射量と図３!$E$6:$I$34,5,TRUE))))))</f>
        <v/>
      </c>
      <c r="AB3815" s="4" t="str">
        <f>IF($V3815="","",IF(Z3815&lt;36,0,IF(AND(36&lt;=Z3815,Z3815&lt;71),VLOOKUP($W3815,日射量と図３!$E$6:$F$34,2,TRUE),IF(AND(71&lt;=Z3815,Z3815&lt;107),VLOOKUP($W3815,日射量と図３!$E$6:$G$34,3,TRUE),IF(AND(107&lt;=Z3815,Z3815&lt;143),VLOOKUP($W3815,日射量と図３!$E$6:$H$34,4,TRUE),VLOOKUP($W3815,日射量と図３!$E$6:$I$34,5,TRUE))))))</f>
        <v/>
      </c>
      <c r="AC3815" s="382" t="str">
        <f t="shared" si="721"/>
        <v/>
      </c>
      <c r="AD3815" s="382" t="str">
        <f t="shared" si="722"/>
        <v/>
      </c>
    </row>
    <row r="3816" spans="11:30" ht="13.5" customHeight="1">
      <c r="K3816" s="4">
        <f t="shared" si="716"/>
        <v>11</v>
      </c>
      <c r="L3816" s="34">
        <v>43410</v>
      </c>
      <c r="M3816" s="4">
        <v>159</v>
      </c>
      <c r="N3816" s="4">
        <v>21</v>
      </c>
      <c r="O3816" s="31">
        <v>0.83333333333333337</v>
      </c>
      <c r="P3816" s="35">
        <v>16.139999999999997</v>
      </c>
      <c r="Q3816" s="36">
        <f t="shared" si="717"/>
        <v>16</v>
      </c>
      <c r="R3816" s="4">
        <f t="shared" si="718"/>
        <v>0</v>
      </c>
      <c r="S3816" s="31">
        <f t="shared" si="723"/>
        <v>0.25912037037037033</v>
      </c>
      <c r="T3816" s="31">
        <f t="shared" si="724"/>
        <v>0.70750000000000002</v>
      </c>
      <c r="U3816" s="4">
        <f t="shared" si="719"/>
        <v>0</v>
      </c>
      <c r="V3816" s="4" t="str">
        <f t="shared" ref="V3816:V3879" si="727">IF(N3816=1,SUM(U3816:U3839),"")</f>
        <v/>
      </c>
      <c r="W3816" s="18" t="str">
        <f>IF(V3816="","",VLOOKUP(L3816,日射量と図３!$A$4:$C$368,3,TRUE)*238.85/100)</f>
        <v/>
      </c>
      <c r="X3816" s="4" t="str">
        <f t="shared" si="720"/>
        <v/>
      </c>
      <c r="Y3816" s="4" t="str">
        <f t="shared" si="725"/>
        <v/>
      </c>
      <c r="Z3816" s="4" t="str">
        <f t="shared" si="726"/>
        <v/>
      </c>
      <c r="AA3816" s="4" t="str">
        <f>IF($V3816="","",IF(Y3816&lt;36,0,IF(AND(36&lt;=Y3816,Y3816&lt;71),VLOOKUP($W3816,日射量と図３!$E$6:$F$34,2,TRUE),IF(AND(71&lt;=Y3816,Y3816&lt;107),VLOOKUP($W3816,日射量と図３!$E$6:$G$34,3,TRUE),IF(AND(107&lt;=Y3816,Y3816&lt;143),VLOOKUP($W3816,日射量と図３!$E$6:$H$34,4,TRUE),VLOOKUP($W3816,日射量と図３!$E$6:$I$34,5,TRUE))))))</f>
        <v/>
      </c>
      <c r="AB3816" s="4" t="str">
        <f>IF($V3816="","",IF(Z3816&lt;36,0,IF(AND(36&lt;=Z3816,Z3816&lt;71),VLOOKUP($W3816,日射量と図３!$E$6:$F$34,2,TRUE),IF(AND(71&lt;=Z3816,Z3816&lt;107),VLOOKUP($W3816,日射量と図３!$E$6:$G$34,3,TRUE),IF(AND(107&lt;=Z3816,Z3816&lt;143),VLOOKUP($W3816,日射量と図３!$E$6:$H$34,4,TRUE),VLOOKUP($W3816,日射量と図３!$E$6:$I$34,5,TRUE))))))</f>
        <v/>
      </c>
      <c r="AC3816" s="382" t="str">
        <f t="shared" si="721"/>
        <v/>
      </c>
      <c r="AD3816" s="382" t="str">
        <f t="shared" si="722"/>
        <v/>
      </c>
    </row>
    <row r="3817" spans="11:30" ht="13.5" customHeight="1">
      <c r="K3817" s="4">
        <f t="shared" si="716"/>
        <v>11</v>
      </c>
      <c r="L3817" s="34">
        <v>43410</v>
      </c>
      <c r="M3817" s="4">
        <v>159</v>
      </c>
      <c r="N3817" s="4">
        <v>22</v>
      </c>
      <c r="O3817" s="31">
        <v>0.875</v>
      </c>
      <c r="P3817" s="35">
        <v>15.41</v>
      </c>
      <c r="Q3817" s="36">
        <f t="shared" si="717"/>
        <v>16</v>
      </c>
      <c r="R3817" s="4">
        <f t="shared" si="718"/>
        <v>0.58999999999999986</v>
      </c>
      <c r="S3817" s="31">
        <f t="shared" si="723"/>
        <v>0.25912037037037033</v>
      </c>
      <c r="T3817" s="31">
        <f t="shared" si="724"/>
        <v>0.70750000000000002</v>
      </c>
      <c r="U3817" s="4">
        <f t="shared" si="719"/>
        <v>0</v>
      </c>
      <c r="V3817" s="4" t="str">
        <f t="shared" si="727"/>
        <v/>
      </c>
      <c r="W3817" s="18" t="str">
        <f>IF(V3817="","",VLOOKUP(L3817,日射量と図３!$A$4:$C$368,3,TRUE)*238.85/100)</f>
        <v/>
      </c>
      <c r="X3817" s="4" t="str">
        <f t="shared" si="720"/>
        <v/>
      </c>
      <c r="Y3817" s="4" t="str">
        <f t="shared" si="725"/>
        <v/>
      </c>
      <c r="Z3817" s="4" t="str">
        <f t="shared" si="726"/>
        <v/>
      </c>
      <c r="AA3817" s="4" t="str">
        <f>IF($V3817="","",IF(Y3817&lt;36,0,IF(AND(36&lt;=Y3817,Y3817&lt;71),VLOOKUP($W3817,日射量と図３!$E$6:$F$34,2,TRUE),IF(AND(71&lt;=Y3817,Y3817&lt;107),VLOOKUP($W3817,日射量と図３!$E$6:$G$34,3,TRUE),IF(AND(107&lt;=Y3817,Y3817&lt;143),VLOOKUP($W3817,日射量と図３!$E$6:$H$34,4,TRUE),VLOOKUP($W3817,日射量と図３!$E$6:$I$34,5,TRUE))))))</f>
        <v/>
      </c>
      <c r="AB3817" s="4" t="str">
        <f>IF($V3817="","",IF(Z3817&lt;36,0,IF(AND(36&lt;=Z3817,Z3817&lt;71),VLOOKUP($W3817,日射量と図３!$E$6:$F$34,2,TRUE),IF(AND(71&lt;=Z3817,Z3817&lt;107),VLOOKUP($W3817,日射量と図３!$E$6:$G$34,3,TRUE),IF(AND(107&lt;=Z3817,Z3817&lt;143),VLOOKUP($W3817,日射量と図３!$E$6:$H$34,4,TRUE),VLOOKUP($W3817,日射量と図３!$E$6:$I$34,5,TRUE))))))</f>
        <v/>
      </c>
      <c r="AC3817" s="382" t="str">
        <f t="shared" si="721"/>
        <v/>
      </c>
      <c r="AD3817" s="382" t="str">
        <f t="shared" si="722"/>
        <v/>
      </c>
    </row>
    <row r="3818" spans="11:30" ht="13.5" customHeight="1">
      <c r="K3818" s="4">
        <f t="shared" si="716"/>
        <v>11</v>
      </c>
      <c r="L3818" s="34">
        <v>43410</v>
      </c>
      <c r="M3818" s="4">
        <v>159</v>
      </c>
      <c r="N3818" s="4">
        <v>23</v>
      </c>
      <c r="O3818" s="31">
        <v>0.91666666666666663</v>
      </c>
      <c r="P3818" s="35">
        <v>14.919999999999998</v>
      </c>
      <c r="Q3818" s="36">
        <f t="shared" si="717"/>
        <v>13</v>
      </c>
      <c r="R3818" s="4">
        <f t="shared" si="718"/>
        <v>0</v>
      </c>
      <c r="S3818" s="31">
        <f t="shared" si="723"/>
        <v>0.25912037037037033</v>
      </c>
      <c r="T3818" s="31">
        <f t="shared" si="724"/>
        <v>0.70750000000000002</v>
      </c>
      <c r="U3818" s="4">
        <f t="shared" si="719"/>
        <v>0</v>
      </c>
      <c r="V3818" s="4" t="str">
        <f t="shared" si="727"/>
        <v/>
      </c>
      <c r="W3818" s="18" t="str">
        <f>IF(V3818="","",VLOOKUP(L3818,日射量と図３!$A$4:$C$368,3,TRUE)*238.85/100)</f>
        <v/>
      </c>
      <c r="X3818" s="4" t="str">
        <f t="shared" si="720"/>
        <v/>
      </c>
      <c r="Y3818" s="4" t="str">
        <f t="shared" si="725"/>
        <v/>
      </c>
      <c r="Z3818" s="4" t="str">
        <f t="shared" si="726"/>
        <v/>
      </c>
      <c r="AA3818" s="4" t="str">
        <f>IF($V3818="","",IF(Y3818&lt;36,0,IF(AND(36&lt;=Y3818,Y3818&lt;71),VLOOKUP($W3818,日射量と図３!$E$6:$F$34,2,TRUE),IF(AND(71&lt;=Y3818,Y3818&lt;107),VLOOKUP($W3818,日射量と図３!$E$6:$G$34,3,TRUE),IF(AND(107&lt;=Y3818,Y3818&lt;143),VLOOKUP($W3818,日射量と図３!$E$6:$H$34,4,TRUE),VLOOKUP($W3818,日射量と図３!$E$6:$I$34,5,TRUE))))))</f>
        <v/>
      </c>
      <c r="AB3818" s="4" t="str">
        <f>IF($V3818="","",IF(Z3818&lt;36,0,IF(AND(36&lt;=Z3818,Z3818&lt;71),VLOOKUP($W3818,日射量と図３!$E$6:$F$34,2,TRUE),IF(AND(71&lt;=Z3818,Z3818&lt;107),VLOOKUP($W3818,日射量と図３!$E$6:$G$34,3,TRUE),IF(AND(107&lt;=Z3818,Z3818&lt;143),VLOOKUP($W3818,日射量と図３!$E$6:$H$34,4,TRUE),VLOOKUP($W3818,日射量と図３!$E$6:$I$34,5,TRUE))))))</f>
        <v/>
      </c>
      <c r="AC3818" s="382" t="str">
        <f t="shared" si="721"/>
        <v/>
      </c>
      <c r="AD3818" s="382" t="str">
        <f t="shared" si="722"/>
        <v/>
      </c>
    </row>
    <row r="3819" spans="11:30" ht="13.5" customHeight="1">
      <c r="K3819" s="4">
        <f t="shared" si="716"/>
        <v>11</v>
      </c>
      <c r="L3819" s="34">
        <v>43410</v>
      </c>
      <c r="M3819" s="4">
        <v>159</v>
      </c>
      <c r="N3819" s="4">
        <v>24</v>
      </c>
      <c r="O3819" s="31">
        <v>0.95833333333333337</v>
      </c>
      <c r="P3819" s="35">
        <v>14.680000000000001</v>
      </c>
      <c r="Q3819" s="36">
        <f t="shared" si="717"/>
        <v>13</v>
      </c>
      <c r="R3819" s="4">
        <f t="shared" si="718"/>
        <v>0</v>
      </c>
      <c r="S3819" s="31">
        <f t="shared" si="723"/>
        <v>0.25912037037037033</v>
      </c>
      <c r="T3819" s="31">
        <f t="shared" si="724"/>
        <v>0.70750000000000002</v>
      </c>
      <c r="U3819" s="4">
        <f t="shared" si="719"/>
        <v>0</v>
      </c>
      <c r="V3819" s="4" t="str">
        <f t="shared" si="727"/>
        <v/>
      </c>
      <c r="W3819" s="18" t="str">
        <f>IF(V3819="","",VLOOKUP(L3819,日射量と図３!$A$4:$C$368,3,TRUE)*238.85/100)</f>
        <v/>
      </c>
      <c r="X3819" s="4" t="str">
        <f t="shared" si="720"/>
        <v/>
      </c>
      <c r="Y3819" s="4" t="str">
        <f t="shared" si="725"/>
        <v/>
      </c>
      <c r="Z3819" s="4" t="str">
        <f t="shared" si="726"/>
        <v/>
      </c>
      <c r="AA3819" s="4" t="str">
        <f>IF($V3819="","",IF(Y3819&lt;36,0,IF(AND(36&lt;=Y3819,Y3819&lt;71),VLOOKUP($W3819,日射量と図３!$E$6:$F$34,2,TRUE),IF(AND(71&lt;=Y3819,Y3819&lt;107),VLOOKUP($W3819,日射量と図３!$E$6:$G$34,3,TRUE),IF(AND(107&lt;=Y3819,Y3819&lt;143),VLOOKUP($W3819,日射量と図３!$E$6:$H$34,4,TRUE),VLOOKUP($W3819,日射量と図３!$E$6:$I$34,5,TRUE))))))</f>
        <v/>
      </c>
      <c r="AB3819" s="4" t="str">
        <f>IF($V3819="","",IF(Z3819&lt;36,0,IF(AND(36&lt;=Z3819,Z3819&lt;71),VLOOKUP($W3819,日射量と図３!$E$6:$F$34,2,TRUE),IF(AND(71&lt;=Z3819,Z3819&lt;107),VLOOKUP($W3819,日射量と図３!$E$6:$G$34,3,TRUE),IF(AND(107&lt;=Z3819,Z3819&lt;143),VLOOKUP($W3819,日射量と図３!$E$6:$H$34,4,TRUE),VLOOKUP($W3819,日射量と図３!$E$6:$I$34,5,TRUE))))))</f>
        <v/>
      </c>
      <c r="AC3819" s="382" t="str">
        <f t="shared" si="721"/>
        <v/>
      </c>
      <c r="AD3819" s="382" t="str">
        <f t="shared" si="722"/>
        <v/>
      </c>
    </row>
    <row r="3820" spans="11:30" ht="13.5" customHeight="1">
      <c r="K3820" s="4">
        <f t="shared" si="716"/>
        <v>11</v>
      </c>
      <c r="L3820" s="34">
        <v>43411</v>
      </c>
      <c r="M3820" s="4">
        <v>160</v>
      </c>
      <c r="N3820" s="4">
        <v>1</v>
      </c>
      <c r="O3820" s="31">
        <v>0</v>
      </c>
      <c r="P3820" s="35">
        <v>14.1</v>
      </c>
      <c r="Q3820" s="36">
        <f t="shared" si="717"/>
        <v>13</v>
      </c>
      <c r="R3820" s="4">
        <f t="shared" si="718"/>
        <v>0</v>
      </c>
      <c r="S3820" s="31">
        <f t="shared" si="723"/>
        <v>0.25912037037037033</v>
      </c>
      <c r="T3820" s="31">
        <f t="shared" si="724"/>
        <v>0.70750000000000002</v>
      </c>
      <c r="U3820" s="4">
        <f t="shared" si="719"/>
        <v>0</v>
      </c>
      <c r="V3820" s="4">
        <f t="shared" si="727"/>
        <v>0</v>
      </c>
      <c r="W3820" s="18">
        <f>IF(V3820="","",VLOOKUP(L3820,日射量と図３!$A$4:$C$368,3,TRUE)*238.85/100)</f>
        <v>26.273499999999999</v>
      </c>
      <c r="X3820" s="4">
        <f t="shared" si="720"/>
        <v>11</v>
      </c>
      <c r="Y3820" s="4">
        <f t="shared" si="725"/>
        <v>0</v>
      </c>
      <c r="Z3820" s="4">
        <f t="shared" si="726"/>
        <v>0</v>
      </c>
      <c r="AA3820" s="4">
        <f>IF($V3820="","",IF(Y3820&lt;36,0,IF(AND(36&lt;=Y3820,Y3820&lt;71),VLOOKUP($W3820,日射量と図３!$E$6:$F$34,2,TRUE),IF(AND(71&lt;=Y3820,Y3820&lt;107),VLOOKUP($W3820,日射量と図３!$E$6:$G$34,3,TRUE),IF(AND(107&lt;=Y3820,Y3820&lt;143),VLOOKUP($W3820,日射量と図３!$E$6:$H$34,4,TRUE),VLOOKUP($W3820,日射量と図３!$E$6:$I$34,5,TRUE))))))</f>
        <v>0</v>
      </c>
      <c r="AB3820" s="4">
        <f>IF($V3820="","",IF(Z3820&lt;36,0,IF(AND(36&lt;=Z3820,Z3820&lt;71),VLOOKUP($W3820,日射量と図３!$E$6:$F$34,2,TRUE),IF(AND(71&lt;=Z3820,Z3820&lt;107),VLOOKUP($W3820,日射量と図３!$E$6:$G$34,3,TRUE),IF(AND(107&lt;=Z3820,Z3820&lt;143),VLOOKUP($W3820,日射量と図３!$E$6:$H$34,4,TRUE),VLOOKUP($W3820,日射量と図３!$E$6:$I$34,5,TRUE))))))</f>
        <v>0</v>
      </c>
      <c r="AC3820" s="382">
        <f t="shared" si="721"/>
        <v>0</v>
      </c>
      <c r="AD3820" s="382">
        <f t="shared" si="722"/>
        <v>0</v>
      </c>
    </row>
    <row r="3821" spans="11:30" ht="13.5" customHeight="1">
      <c r="K3821" s="4">
        <f t="shared" si="716"/>
        <v>11</v>
      </c>
      <c r="L3821" s="34">
        <v>43411</v>
      </c>
      <c r="M3821" s="4">
        <v>160</v>
      </c>
      <c r="N3821" s="4">
        <v>2</v>
      </c>
      <c r="O3821" s="31">
        <v>4.1666666666666664E-2</v>
      </c>
      <c r="P3821" s="35">
        <v>13.629999999999999</v>
      </c>
      <c r="Q3821" s="36">
        <f t="shared" si="717"/>
        <v>13</v>
      </c>
      <c r="R3821" s="4">
        <f t="shared" si="718"/>
        <v>0</v>
      </c>
      <c r="S3821" s="31">
        <f t="shared" si="723"/>
        <v>0.25912037037037033</v>
      </c>
      <c r="T3821" s="31">
        <f t="shared" si="724"/>
        <v>0.70750000000000002</v>
      </c>
      <c r="U3821" s="4">
        <f t="shared" si="719"/>
        <v>0</v>
      </c>
      <c r="V3821" s="4" t="str">
        <f t="shared" si="727"/>
        <v/>
      </c>
      <c r="W3821" s="18" t="str">
        <f>IF(V3821="","",VLOOKUP(L3821,日射量と図３!$A$4:$C$368,3,TRUE)*238.85/100)</f>
        <v/>
      </c>
      <c r="X3821" s="4" t="str">
        <f t="shared" si="720"/>
        <v/>
      </c>
      <c r="Y3821" s="4" t="str">
        <f t="shared" si="725"/>
        <v/>
      </c>
      <c r="Z3821" s="4" t="str">
        <f t="shared" si="726"/>
        <v/>
      </c>
      <c r="AA3821" s="4" t="str">
        <f>IF($V3821="","",IF(Y3821&lt;36,0,IF(AND(36&lt;=Y3821,Y3821&lt;71),VLOOKUP($W3821,日射量と図３!$E$6:$F$34,2,TRUE),IF(AND(71&lt;=Y3821,Y3821&lt;107),VLOOKUP($W3821,日射量と図３!$E$6:$G$34,3,TRUE),IF(AND(107&lt;=Y3821,Y3821&lt;143),VLOOKUP($W3821,日射量と図３!$E$6:$H$34,4,TRUE),VLOOKUP($W3821,日射量と図３!$E$6:$I$34,5,TRUE))))))</f>
        <v/>
      </c>
      <c r="AB3821" s="4" t="str">
        <f>IF($V3821="","",IF(Z3821&lt;36,0,IF(AND(36&lt;=Z3821,Z3821&lt;71),VLOOKUP($W3821,日射量と図３!$E$6:$F$34,2,TRUE),IF(AND(71&lt;=Z3821,Z3821&lt;107),VLOOKUP($W3821,日射量と図３!$E$6:$G$34,3,TRUE),IF(AND(107&lt;=Z3821,Z3821&lt;143),VLOOKUP($W3821,日射量と図３!$E$6:$H$34,4,TRUE),VLOOKUP($W3821,日射量と図３!$E$6:$I$34,5,TRUE))))))</f>
        <v/>
      </c>
      <c r="AC3821" s="382" t="str">
        <f t="shared" si="721"/>
        <v/>
      </c>
      <c r="AD3821" s="382" t="str">
        <f t="shared" si="722"/>
        <v/>
      </c>
    </row>
    <row r="3822" spans="11:30" ht="13.5" customHeight="1">
      <c r="K3822" s="4">
        <f t="shared" si="716"/>
        <v>11</v>
      </c>
      <c r="L3822" s="34">
        <v>43411</v>
      </c>
      <c r="M3822" s="4">
        <v>160</v>
      </c>
      <c r="N3822" s="4">
        <v>3</v>
      </c>
      <c r="O3822" s="31">
        <v>8.3333333333333329E-2</v>
      </c>
      <c r="P3822" s="35">
        <v>13.34</v>
      </c>
      <c r="Q3822" s="36">
        <f t="shared" si="717"/>
        <v>13</v>
      </c>
      <c r="R3822" s="4">
        <f t="shared" si="718"/>
        <v>0</v>
      </c>
      <c r="S3822" s="31">
        <f t="shared" si="723"/>
        <v>0.25912037037037033</v>
      </c>
      <c r="T3822" s="31">
        <f t="shared" si="724"/>
        <v>0.70750000000000002</v>
      </c>
      <c r="U3822" s="4">
        <f t="shared" si="719"/>
        <v>0</v>
      </c>
      <c r="V3822" s="4" t="str">
        <f t="shared" si="727"/>
        <v/>
      </c>
      <c r="W3822" s="18" t="str">
        <f>IF(V3822="","",VLOOKUP(L3822,日射量と図３!$A$4:$C$368,3,TRUE)*238.85/100)</f>
        <v/>
      </c>
      <c r="X3822" s="4" t="str">
        <f t="shared" si="720"/>
        <v/>
      </c>
      <c r="Y3822" s="4" t="str">
        <f t="shared" si="725"/>
        <v/>
      </c>
      <c r="Z3822" s="4" t="str">
        <f t="shared" si="726"/>
        <v/>
      </c>
      <c r="AA3822" s="4" t="str">
        <f>IF($V3822="","",IF(Y3822&lt;36,0,IF(AND(36&lt;=Y3822,Y3822&lt;71),VLOOKUP($W3822,日射量と図３!$E$6:$F$34,2,TRUE),IF(AND(71&lt;=Y3822,Y3822&lt;107),VLOOKUP($W3822,日射量と図３!$E$6:$G$34,3,TRUE),IF(AND(107&lt;=Y3822,Y3822&lt;143),VLOOKUP($W3822,日射量と図３!$E$6:$H$34,4,TRUE),VLOOKUP($W3822,日射量と図３!$E$6:$I$34,5,TRUE))))))</f>
        <v/>
      </c>
      <c r="AB3822" s="4" t="str">
        <f>IF($V3822="","",IF(Z3822&lt;36,0,IF(AND(36&lt;=Z3822,Z3822&lt;71),VLOOKUP($W3822,日射量と図３!$E$6:$F$34,2,TRUE),IF(AND(71&lt;=Z3822,Z3822&lt;107),VLOOKUP($W3822,日射量と図３!$E$6:$G$34,3,TRUE),IF(AND(107&lt;=Z3822,Z3822&lt;143),VLOOKUP($W3822,日射量と図３!$E$6:$H$34,4,TRUE),VLOOKUP($W3822,日射量と図３!$E$6:$I$34,5,TRUE))))))</f>
        <v/>
      </c>
      <c r="AC3822" s="382" t="str">
        <f t="shared" si="721"/>
        <v/>
      </c>
      <c r="AD3822" s="382" t="str">
        <f t="shared" si="722"/>
        <v/>
      </c>
    </row>
    <row r="3823" spans="11:30" ht="13.5" customHeight="1">
      <c r="K3823" s="4">
        <f t="shared" si="716"/>
        <v>11</v>
      </c>
      <c r="L3823" s="34">
        <v>43411</v>
      </c>
      <c r="M3823" s="4">
        <v>160</v>
      </c>
      <c r="N3823" s="4">
        <v>4</v>
      </c>
      <c r="O3823" s="31">
        <v>0.125</v>
      </c>
      <c r="P3823" s="35">
        <v>12.91</v>
      </c>
      <c r="Q3823" s="36">
        <f t="shared" si="717"/>
        <v>13</v>
      </c>
      <c r="R3823" s="4">
        <f t="shared" si="718"/>
        <v>8.9999999999999858E-2</v>
      </c>
      <c r="S3823" s="31">
        <f t="shared" si="723"/>
        <v>0.25912037037037033</v>
      </c>
      <c r="T3823" s="31">
        <f t="shared" si="724"/>
        <v>0.70750000000000002</v>
      </c>
      <c r="U3823" s="4">
        <f t="shared" si="719"/>
        <v>0</v>
      </c>
      <c r="V3823" s="4" t="str">
        <f t="shared" si="727"/>
        <v/>
      </c>
      <c r="W3823" s="18" t="str">
        <f>IF(V3823="","",VLOOKUP(L3823,日射量と図３!$A$4:$C$368,3,TRUE)*238.85/100)</f>
        <v/>
      </c>
      <c r="X3823" s="4" t="str">
        <f t="shared" si="720"/>
        <v/>
      </c>
      <c r="Y3823" s="4" t="str">
        <f t="shared" si="725"/>
        <v/>
      </c>
      <c r="Z3823" s="4" t="str">
        <f t="shared" si="726"/>
        <v/>
      </c>
      <c r="AA3823" s="4" t="str">
        <f>IF($V3823="","",IF(Y3823&lt;36,0,IF(AND(36&lt;=Y3823,Y3823&lt;71),VLOOKUP($W3823,日射量と図３!$E$6:$F$34,2,TRUE),IF(AND(71&lt;=Y3823,Y3823&lt;107),VLOOKUP($W3823,日射量と図３!$E$6:$G$34,3,TRUE),IF(AND(107&lt;=Y3823,Y3823&lt;143),VLOOKUP($W3823,日射量と図３!$E$6:$H$34,4,TRUE),VLOOKUP($W3823,日射量と図３!$E$6:$I$34,5,TRUE))))))</f>
        <v/>
      </c>
      <c r="AB3823" s="4" t="str">
        <f>IF($V3823="","",IF(Z3823&lt;36,0,IF(AND(36&lt;=Z3823,Z3823&lt;71),VLOOKUP($W3823,日射量と図３!$E$6:$F$34,2,TRUE),IF(AND(71&lt;=Z3823,Z3823&lt;107),VLOOKUP($W3823,日射量と図３!$E$6:$G$34,3,TRUE),IF(AND(107&lt;=Z3823,Z3823&lt;143),VLOOKUP($W3823,日射量と図３!$E$6:$H$34,4,TRUE),VLOOKUP($W3823,日射量と図３!$E$6:$I$34,5,TRUE))))))</f>
        <v/>
      </c>
      <c r="AC3823" s="382" t="str">
        <f t="shared" si="721"/>
        <v/>
      </c>
      <c r="AD3823" s="382" t="str">
        <f t="shared" si="722"/>
        <v/>
      </c>
    </row>
    <row r="3824" spans="11:30" ht="13.5" customHeight="1">
      <c r="K3824" s="4">
        <f t="shared" si="716"/>
        <v>11</v>
      </c>
      <c r="L3824" s="34">
        <v>43411</v>
      </c>
      <c r="M3824" s="4">
        <v>160</v>
      </c>
      <c r="N3824" s="4">
        <v>5</v>
      </c>
      <c r="O3824" s="31">
        <v>0.16666666666666666</v>
      </c>
      <c r="P3824" s="35">
        <v>12.69</v>
      </c>
      <c r="Q3824" s="36">
        <f t="shared" si="717"/>
        <v>15</v>
      </c>
      <c r="R3824" s="4">
        <f t="shared" si="718"/>
        <v>2.3100000000000005</v>
      </c>
      <c r="S3824" s="31">
        <f t="shared" si="723"/>
        <v>0.25912037037037033</v>
      </c>
      <c r="T3824" s="31">
        <f t="shared" si="724"/>
        <v>0.70750000000000002</v>
      </c>
      <c r="U3824" s="4">
        <f t="shared" si="719"/>
        <v>0</v>
      </c>
      <c r="V3824" s="4" t="str">
        <f t="shared" si="727"/>
        <v/>
      </c>
      <c r="W3824" s="18" t="str">
        <f>IF(V3824="","",VLOOKUP(L3824,日射量と図３!$A$4:$C$368,3,TRUE)*238.85/100)</f>
        <v/>
      </c>
      <c r="X3824" s="4" t="str">
        <f t="shared" si="720"/>
        <v/>
      </c>
      <c r="Y3824" s="4" t="str">
        <f t="shared" si="725"/>
        <v/>
      </c>
      <c r="Z3824" s="4" t="str">
        <f t="shared" si="726"/>
        <v/>
      </c>
      <c r="AA3824" s="4" t="str">
        <f>IF($V3824="","",IF(Y3824&lt;36,0,IF(AND(36&lt;=Y3824,Y3824&lt;71),VLOOKUP($W3824,日射量と図３!$E$6:$F$34,2,TRUE),IF(AND(71&lt;=Y3824,Y3824&lt;107),VLOOKUP($W3824,日射量と図３!$E$6:$G$34,3,TRUE),IF(AND(107&lt;=Y3824,Y3824&lt;143),VLOOKUP($W3824,日射量と図３!$E$6:$H$34,4,TRUE),VLOOKUP($W3824,日射量と図３!$E$6:$I$34,5,TRUE))))))</f>
        <v/>
      </c>
      <c r="AB3824" s="4" t="str">
        <f>IF($V3824="","",IF(Z3824&lt;36,0,IF(AND(36&lt;=Z3824,Z3824&lt;71),VLOOKUP($W3824,日射量と図３!$E$6:$F$34,2,TRUE),IF(AND(71&lt;=Z3824,Z3824&lt;107),VLOOKUP($W3824,日射量と図３!$E$6:$G$34,3,TRUE),IF(AND(107&lt;=Z3824,Z3824&lt;143),VLOOKUP($W3824,日射量と図３!$E$6:$H$34,4,TRUE),VLOOKUP($W3824,日射量と図３!$E$6:$I$34,5,TRUE))))))</f>
        <v/>
      </c>
      <c r="AC3824" s="382" t="str">
        <f t="shared" si="721"/>
        <v/>
      </c>
      <c r="AD3824" s="382" t="str">
        <f t="shared" si="722"/>
        <v/>
      </c>
    </row>
    <row r="3825" spans="11:30" ht="13.5" customHeight="1">
      <c r="K3825" s="4">
        <f t="shared" si="716"/>
        <v>11</v>
      </c>
      <c r="L3825" s="34">
        <v>43411</v>
      </c>
      <c r="M3825" s="4">
        <v>160</v>
      </c>
      <c r="N3825" s="4">
        <v>6</v>
      </c>
      <c r="O3825" s="31">
        <v>0.20833333333333334</v>
      </c>
      <c r="P3825" s="35">
        <v>12.44</v>
      </c>
      <c r="Q3825" s="36">
        <f t="shared" si="717"/>
        <v>15</v>
      </c>
      <c r="R3825" s="4">
        <f t="shared" si="718"/>
        <v>2.5600000000000005</v>
      </c>
      <c r="S3825" s="31">
        <f t="shared" si="723"/>
        <v>0.25912037037037033</v>
      </c>
      <c r="T3825" s="31">
        <f t="shared" si="724"/>
        <v>0.70750000000000002</v>
      </c>
      <c r="U3825" s="4">
        <f t="shared" si="719"/>
        <v>0</v>
      </c>
      <c r="V3825" s="4" t="str">
        <f t="shared" si="727"/>
        <v/>
      </c>
      <c r="W3825" s="18" t="str">
        <f>IF(V3825="","",VLOOKUP(L3825,日射量と図３!$A$4:$C$368,3,TRUE)*238.85/100)</f>
        <v/>
      </c>
      <c r="X3825" s="4" t="str">
        <f t="shared" si="720"/>
        <v/>
      </c>
      <c r="Y3825" s="4" t="str">
        <f t="shared" si="725"/>
        <v/>
      </c>
      <c r="Z3825" s="4" t="str">
        <f t="shared" si="726"/>
        <v/>
      </c>
      <c r="AA3825" s="4" t="str">
        <f>IF($V3825="","",IF(Y3825&lt;36,0,IF(AND(36&lt;=Y3825,Y3825&lt;71),VLOOKUP($W3825,日射量と図３!$E$6:$F$34,2,TRUE),IF(AND(71&lt;=Y3825,Y3825&lt;107),VLOOKUP($W3825,日射量と図３!$E$6:$G$34,3,TRUE),IF(AND(107&lt;=Y3825,Y3825&lt;143),VLOOKUP($W3825,日射量と図３!$E$6:$H$34,4,TRUE),VLOOKUP($W3825,日射量と図３!$E$6:$I$34,5,TRUE))))))</f>
        <v/>
      </c>
      <c r="AB3825" s="4" t="str">
        <f>IF($V3825="","",IF(Z3825&lt;36,0,IF(AND(36&lt;=Z3825,Z3825&lt;71),VLOOKUP($W3825,日射量と図３!$E$6:$F$34,2,TRUE),IF(AND(71&lt;=Z3825,Z3825&lt;107),VLOOKUP($W3825,日射量と図３!$E$6:$G$34,3,TRUE),IF(AND(107&lt;=Z3825,Z3825&lt;143),VLOOKUP($W3825,日射量と図３!$E$6:$H$34,4,TRUE),VLOOKUP($W3825,日射量と図３!$E$6:$I$34,5,TRUE))))))</f>
        <v/>
      </c>
      <c r="AC3825" s="382" t="str">
        <f t="shared" si="721"/>
        <v/>
      </c>
      <c r="AD3825" s="382" t="str">
        <f t="shared" si="722"/>
        <v/>
      </c>
    </row>
    <row r="3826" spans="11:30" ht="13.5" customHeight="1">
      <c r="K3826" s="4">
        <f t="shared" si="716"/>
        <v>11</v>
      </c>
      <c r="L3826" s="34">
        <v>43411</v>
      </c>
      <c r="M3826" s="4">
        <v>160</v>
      </c>
      <c r="N3826" s="4">
        <v>7</v>
      </c>
      <c r="O3826" s="31">
        <v>0.25</v>
      </c>
      <c r="P3826" s="35">
        <v>12.379999999999999</v>
      </c>
      <c r="Q3826" s="36">
        <f t="shared" si="717"/>
        <v>15</v>
      </c>
      <c r="R3826" s="4">
        <f t="shared" si="718"/>
        <v>2.620000000000001</v>
      </c>
      <c r="S3826" s="31">
        <f t="shared" si="723"/>
        <v>0.25912037037037033</v>
      </c>
      <c r="T3826" s="31">
        <f t="shared" si="724"/>
        <v>0.70750000000000002</v>
      </c>
      <c r="U3826" s="4">
        <f t="shared" si="719"/>
        <v>0</v>
      </c>
      <c r="V3826" s="4" t="str">
        <f t="shared" si="727"/>
        <v/>
      </c>
      <c r="W3826" s="18" t="str">
        <f>IF(V3826="","",VLOOKUP(L3826,日射量と図３!$A$4:$C$368,3,TRUE)*238.85/100)</f>
        <v/>
      </c>
      <c r="X3826" s="4" t="str">
        <f t="shared" si="720"/>
        <v/>
      </c>
      <c r="Y3826" s="4" t="str">
        <f t="shared" si="725"/>
        <v/>
      </c>
      <c r="Z3826" s="4" t="str">
        <f t="shared" si="726"/>
        <v/>
      </c>
      <c r="AA3826" s="4" t="str">
        <f>IF($V3826="","",IF(Y3826&lt;36,0,IF(AND(36&lt;=Y3826,Y3826&lt;71),VLOOKUP($W3826,日射量と図３!$E$6:$F$34,2,TRUE),IF(AND(71&lt;=Y3826,Y3826&lt;107),VLOOKUP($W3826,日射量と図３!$E$6:$G$34,3,TRUE),IF(AND(107&lt;=Y3826,Y3826&lt;143),VLOOKUP($W3826,日射量と図３!$E$6:$H$34,4,TRUE),VLOOKUP($W3826,日射量と図３!$E$6:$I$34,5,TRUE))))))</f>
        <v/>
      </c>
      <c r="AB3826" s="4" t="str">
        <f>IF($V3826="","",IF(Z3826&lt;36,0,IF(AND(36&lt;=Z3826,Z3826&lt;71),VLOOKUP($W3826,日射量と図３!$E$6:$F$34,2,TRUE),IF(AND(71&lt;=Z3826,Z3826&lt;107),VLOOKUP($W3826,日射量と図３!$E$6:$G$34,3,TRUE),IF(AND(107&lt;=Z3826,Z3826&lt;143),VLOOKUP($W3826,日射量と図３!$E$6:$H$34,4,TRUE),VLOOKUP($W3826,日射量と図３!$E$6:$I$34,5,TRUE))))))</f>
        <v/>
      </c>
      <c r="AC3826" s="382" t="str">
        <f t="shared" si="721"/>
        <v/>
      </c>
      <c r="AD3826" s="382" t="str">
        <f t="shared" si="722"/>
        <v/>
      </c>
    </row>
    <row r="3827" spans="11:30" ht="13.5" customHeight="1">
      <c r="K3827" s="4">
        <f t="shared" si="716"/>
        <v>11</v>
      </c>
      <c r="L3827" s="34">
        <v>43411</v>
      </c>
      <c r="M3827" s="4">
        <v>160</v>
      </c>
      <c r="N3827" s="4">
        <v>8</v>
      </c>
      <c r="O3827" s="31">
        <v>0.29166666666666669</v>
      </c>
      <c r="P3827" s="35">
        <v>12.66</v>
      </c>
      <c r="Q3827" s="36">
        <f t="shared" si="717"/>
        <v>12</v>
      </c>
      <c r="R3827" s="4">
        <f t="shared" si="718"/>
        <v>0</v>
      </c>
      <c r="S3827" s="31">
        <f t="shared" si="723"/>
        <v>0.25912037037037033</v>
      </c>
      <c r="T3827" s="31">
        <f t="shared" si="724"/>
        <v>0.70750000000000002</v>
      </c>
      <c r="U3827" s="4">
        <f t="shared" si="719"/>
        <v>0</v>
      </c>
      <c r="V3827" s="4" t="str">
        <f t="shared" si="727"/>
        <v/>
      </c>
      <c r="W3827" s="18" t="str">
        <f>IF(V3827="","",VLOOKUP(L3827,日射量と図３!$A$4:$C$368,3,TRUE)*238.85/100)</f>
        <v/>
      </c>
      <c r="X3827" s="4" t="str">
        <f t="shared" si="720"/>
        <v/>
      </c>
      <c r="Y3827" s="4" t="str">
        <f t="shared" si="725"/>
        <v/>
      </c>
      <c r="Z3827" s="4" t="str">
        <f t="shared" si="726"/>
        <v/>
      </c>
      <c r="AA3827" s="4" t="str">
        <f>IF($V3827="","",IF(Y3827&lt;36,0,IF(AND(36&lt;=Y3827,Y3827&lt;71),VLOOKUP($W3827,日射量と図３!$E$6:$F$34,2,TRUE),IF(AND(71&lt;=Y3827,Y3827&lt;107),VLOOKUP($W3827,日射量と図３!$E$6:$G$34,3,TRUE),IF(AND(107&lt;=Y3827,Y3827&lt;143),VLOOKUP($W3827,日射量と図３!$E$6:$H$34,4,TRUE),VLOOKUP($W3827,日射量と図３!$E$6:$I$34,5,TRUE))))))</f>
        <v/>
      </c>
      <c r="AB3827" s="4" t="str">
        <f>IF($V3827="","",IF(Z3827&lt;36,0,IF(AND(36&lt;=Z3827,Z3827&lt;71),VLOOKUP($W3827,日射量と図３!$E$6:$F$34,2,TRUE),IF(AND(71&lt;=Z3827,Z3827&lt;107),VLOOKUP($W3827,日射量と図３!$E$6:$G$34,3,TRUE),IF(AND(107&lt;=Z3827,Z3827&lt;143),VLOOKUP($W3827,日射量と図３!$E$6:$H$34,4,TRUE),VLOOKUP($W3827,日射量と図３!$E$6:$I$34,5,TRUE))))))</f>
        <v/>
      </c>
      <c r="AC3827" s="382" t="str">
        <f t="shared" si="721"/>
        <v/>
      </c>
      <c r="AD3827" s="382" t="str">
        <f t="shared" si="722"/>
        <v/>
      </c>
    </row>
    <row r="3828" spans="11:30" ht="13.5" customHeight="1">
      <c r="K3828" s="4">
        <f t="shared" si="716"/>
        <v>11</v>
      </c>
      <c r="L3828" s="34">
        <v>43411</v>
      </c>
      <c r="M3828" s="4">
        <v>160</v>
      </c>
      <c r="N3828" s="4">
        <v>9</v>
      </c>
      <c r="O3828" s="31">
        <v>0.33333333333333331</v>
      </c>
      <c r="P3828" s="35">
        <v>13.979999999999999</v>
      </c>
      <c r="Q3828" s="36">
        <f t="shared" si="717"/>
        <v>12</v>
      </c>
      <c r="R3828" s="4">
        <f t="shared" si="718"/>
        <v>0</v>
      </c>
      <c r="S3828" s="31">
        <f t="shared" si="723"/>
        <v>0.25912037037037033</v>
      </c>
      <c r="T3828" s="31">
        <f t="shared" si="724"/>
        <v>0.70750000000000002</v>
      </c>
      <c r="U3828" s="4">
        <f t="shared" si="719"/>
        <v>0</v>
      </c>
      <c r="V3828" s="4" t="str">
        <f t="shared" si="727"/>
        <v/>
      </c>
      <c r="W3828" s="18" t="str">
        <f>IF(V3828="","",VLOOKUP(L3828,日射量と図３!$A$4:$C$368,3,TRUE)*238.85/100)</f>
        <v/>
      </c>
      <c r="X3828" s="4" t="str">
        <f t="shared" si="720"/>
        <v/>
      </c>
      <c r="Y3828" s="4" t="str">
        <f t="shared" si="725"/>
        <v/>
      </c>
      <c r="Z3828" s="4" t="str">
        <f t="shared" si="726"/>
        <v/>
      </c>
      <c r="AA3828" s="4" t="str">
        <f>IF($V3828="","",IF(Y3828&lt;36,0,IF(AND(36&lt;=Y3828,Y3828&lt;71),VLOOKUP($W3828,日射量と図３!$E$6:$F$34,2,TRUE),IF(AND(71&lt;=Y3828,Y3828&lt;107),VLOOKUP($W3828,日射量と図３!$E$6:$G$34,3,TRUE),IF(AND(107&lt;=Y3828,Y3828&lt;143),VLOOKUP($W3828,日射量と図３!$E$6:$H$34,4,TRUE),VLOOKUP($W3828,日射量と図３!$E$6:$I$34,5,TRUE))))))</f>
        <v/>
      </c>
      <c r="AB3828" s="4" t="str">
        <f>IF($V3828="","",IF(Z3828&lt;36,0,IF(AND(36&lt;=Z3828,Z3828&lt;71),VLOOKUP($W3828,日射量と図３!$E$6:$F$34,2,TRUE),IF(AND(71&lt;=Z3828,Z3828&lt;107),VLOOKUP($W3828,日射量と図３!$E$6:$G$34,3,TRUE),IF(AND(107&lt;=Z3828,Z3828&lt;143),VLOOKUP($W3828,日射量と図３!$E$6:$H$34,4,TRUE),VLOOKUP($W3828,日射量と図３!$E$6:$I$34,5,TRUE))))))</f>
        <v/>
      </c>
      <c r="AC3828" s="382" t="str">
        <f t="shared" si="721"/>
        <v/>
      </c>
      <c r="AD3828" s="382" t="str">
        <f t="shared" si="722"/>
        <v/>
      </c>
    </row>
    <row r="3829" spans="11:30" ht="13.5" customHeight="1">
      <c r="K3829" s="4">
        <f t="shared" si="716"/>
        <v>11</v>
      </c>
      <c r="L3829" s="34">
        <v>43411</v>
      </c>
      <c r="M3829" s="4">
        <v>160</v>
      </c>
      <c r="N3829" s="4">
        <v>10</v>
      </c>
      <c r="O3829" s="31">
        <v>0.375</v>
      </c>
      <c r="P3829" s="35">
        <v>15.540000000000001</v>
      </c>
      <c r="Q3829" s="36">
        <f t="shared" si="717"/>
        <v>12</v>
      </c>
      <c r="R3829" s="4">
        <f t="shared" si="718"/>
        <v>0</v>
      </c>
      <c r="S3829" s="31">
        <f t="shared" si="723"/>
        <v>0.25912037037037033</v>
      </c>
      <c r="T3829" s="31">
        <f t="shared" si="724"/>
        <v>0.70750000000000002</v>
      </c>
      <c r="U3829" s="4">
        <f t="shared" si="719"/>
        <v>0</v>
      </c>
      <c r="V3829" s="4" t="str">
        <f t="shared" si="727"/>
        <v/>
      </c>
      <c r="W3829" s="18" t="str">
        <f>IF(V3829="","",VLOOKUP(L3829,日射量と図３!$A$4:$C$368,3,TRUE)*238.85/100)</f>
        <v/>
      </c>
      <c r="X3829" s="4" t="str">
        <f t="shared" si="720"/>
        <v/>
      </c>
      <c r="Y3829" s="4" t="str">
        <f t="shared" si="725"/>
        <v/>
      </c>
      <c r="Z3829" s="4" t="str">
        <f t="shared" si="726"/>
        <v/>
      </c>
      <c r="AA3829" s="4" t="str">
        <f>IF($V3829="","",IF(Y3829&lt;36,0,IF(AND(36&lt;=Y3829,Y3829&lt;71),VLOOKUP($W3829,日射量と図３!$E$6:$F$34,2,TRUE),IF(AND(71&lt;=Y3829,Y3829&lt;107),VLOOKUP($W3829,日射量と図３!$E$6:$G$34,3,TRUE),IF(AND(107&lt;=Y3829,Y3829&lt;143),VLOOKUP($W3829,日射量と図３!$E$6:$H$34,4,TRUE),VLOOKUP($W3829,日射量と図３!$E$6:$I$34,5,TRUE))))))</f>
        <v/>
      </c>
      <c r="AB3829" s="4" t="str">
        <f>IF($V3829="","",IF(Z3829&lt;36,0,IF(AND(36&lt;=Z3829,Z3829&lt;71),VLOOKUP($W3829,日射量と図３!$E$6:$F$34,2,TRUE),IF(AND(71&lt;=Z3829,Z3829&lt;107),VLOOKUP($W3829,日射量と図３!$E$6:$G$34,3,TRUE),IF(AND(107&lt;=Z3829,Z3829&lt;143),VLOOKUP($W3829,日射量と図３!$E$6:$H$34,4,TRUE),VLOOKUP($W3829,日射量と図３!$E$6:$I$34,5,TRUE))))))</f>
        <v/>
      </c>
      <c r="AC3829" s="382" t="str">
        <f t="shared" si="721"/>
        <v/>
      </c>
      <c r="AD3829" s="382" t="str">
        <f t="shared" si="722"/>
        <v/>
      </c>
    </row>
    <row r="3830" spans="11:30" ht="13.5" customHeight="1">
      <c r="K3830" s="4">
        <f t="shared" si="716"/>
        <v>11</v>
      </c>
      <c r="L3830" s="34">
        <v>43411</v>
      </c>
      <c r="M3830" s="4">
        <v>160</v>
      </c>
      <c r="N3830" s="4">
        <v>11</v>
      </c>
      <c r="O3830" s="31">
        <v>0.41666666666666669</v>
      </c>
      <c r="P3830" s="35">
        <v>16.639999999999997</v>
      </c>
      <c r="Q3830" s="36">
        <f t="shared" si="717"/>
        <v>12</v>
      </c>
      <c r="R3830" s="4">
        <f t="shared" si="718"/>
        <v>0</v>
      </c>
      <c r="S3830" s="31">
        <f t="shared" si="723"/>
        <v>0.25912037037037033</v>
      </c>
      <c r="T3830" s="31">
        <f t="shared" si="724"/>
        <v>0.70750000000000002</v>
      </c>
      <c r="U3830" s="4">
        <f t="shared" si="719"/>
        <v>0</v>
      </c>
      <c r="V3830" s="4" t="str">
        <f t="shared" si="727"/>
        <v/>
      </c>
      <c r="W3830" s="18" t="str">
        <f>IF(V3830="","",VLOOKUP(L3830,日射量と図３!$A$4:$C$368,3,TRUE)*238.85/100)</f>
        <v/>
      </c>
      <c r="X3830" s="4" t="str">
        <f t="shared" si="720"/>
        <v/>
      </c>
      <c r="Y3830" s="4" t="str">
        <f t="shared" si="725"/>
        <v/>
      </c>
      <c r="Z3830" s="4" t="str">
        <f t="shared" si="726"/>
        <v/>
      </c>
      <c r="AA3830" s="4" t="str">
        <f>IF($V3830="","",IF(Y3830&lt;36,0,IF(AND(36&lt;=Y3830,Y3830&lt;71),VLOOKUP($W3830,日射量と図３!$E$6:$F$34,2,TRUE),IF(AND(71&lt;=Y3830,Y3830&lt;107),VLOOKUP($W3830,日射量と図３!$E$6:$G$34,3,TRUE),IF(AND(107&lt;=Y3830,Y3830&lt;143),VLOOKUP($W3830,日射量と図３!$E$6:$H$34,4,TRUE),VLOOKUP($W3830,日射量と図３!$E$6:$I$34,5,TRUE))))))</f>
        <v/>
      </c>
      <c r="AB3830" s="4" t="str">
        <f>IF($V3830="","",IF(Z3830&lt;36,0,IF(AND(36&lt;=Z3830,Z3830&lt;71),VLOOKUP($W3830,日射量と図３!$E$6:$F$34,2,TRUE),IF(AND(71&lt;=Z3830,Z3830&lt;107),VLOOKUP($W3830,日射量と図３!$E$6:$G$34,3,TRUE),IF(AND(107&lt;=Z3830,Z3830&lt;143),VLOOKUP($W3830,日射量と図３!$E$6:$H$34,4,TRUE),VLOOKUP($W3830,日射量と図３!$E$6:$I$34,5,TRUE))))))</f>
        <v/>
      </c>
      <c r="AC3830" s="382" t="str">
        <f t="shared" si="721"/>
        <v/>
      </c>
      <c r="AD3830" s="382" t="str">
        <f t="shared" si="722"/>
        <v/>
      </c>
    </row>
    <row r="3831" spans="11:30" ht="13.5" customHeight="1">
      <c r="K3831" s="4">
        <f t="shared" si="716"/>
        <v>11</v>
      </c>
      <c r="L3831" s="34">
        <v>43411</v>
      </c>
      <c r="M3831" s="4">
        <v>160</v>
      </c>
      <c r="N3831" s="4">
        <v>12</v>
      </c>
      <c r="O3831" s="31">
        <v>0.45833333333333331</v>
      </c>
      <c r="P3831" s="35">
        <v>17.600000000000001</v>
      </c>
      <c r="Q3831" s="36">
        <f t="shared" si="717"/>
        <v>12</v>
      </c>
      <c r="R3831" s="4">
        <f t="shared" si="718"/>
        <v>0</v>
      </c>
      <c r="S3831" s="31">
        <f t="shared" si="723"/>
        <v>0.25912037037037033</v>
      </c>
      <c r="T3831" s="31">
        <f t="shared" si="724"/>
        <v>0.70750000000000002</v>
      </c>
      <c r="U3831" s="4">
        <f t="shared" si="719"/>
        <v>0</v>
      </c>
      <c r="V3831" s="4" t="str">
        <f t="shared" si="727"/>
        <v/>
      </c>
      <c r="W3831" s="18" t="str">
        <f>IF(V3831="","",VLOOKUP(L3831,日射量と図３!$A$4:$C$368,3,TRUE)*238.85/100)</f>
        <v/>
      </c>
      <c r="X3831" s="4" t="str">
        <f t="shared" si="720"/>
        <v/>
      </c>
      <c r="Y3831" s="4" t="str">
        <f t="shared" si="725"/>
        <v/>
      </c>
      <c r="Z3831" s="4" t="str">
        <f t="shared" si="726"/>
        <v/>
      </c>
      <c r="AA3831" s="4" t="str">
        <f>IF($V3831="","",IF(Y3831&lt;36,0,IF(AND(36&lt;=Y3831,Y3831&lt;71),VLOOKUP($W3831,日射量と図３!$E$6:$F$34,2,TRUE),IF(AND(71&lt;=Y3831,Y3831&lt;107),VLOOKUP($W3831,日射量と図３!$E$6:$G$34,3,TRUE),IF(AND(107&lt;=Y3831,Y3831&lt;143),VLOOKUP($W3831,日射量と図３!$E$6:$H$34,4,TRUE),VLOOKUP($W3831,日射量と図３!$E$6:$I$34,5,TRUE))))))</f>
        <v/>
      </c>
      <c r="AB3831" s="4" t="str">
        <f>IF($V3831="","",IF(Z3831&lt;36,0,IF(AND(36&lt;=Z3831,Z3831&lt;71),VLOOKUP($W3831,日射量と図３!$E$6:$F$34,2,TRUE),IF(AND(71&lt;=Z3831,Z3831&lt;107),VLOOKUP($W3831,日射量と図３!$E$6:$G$34,3,TRUE),IF(AND(107&lt;=Z3831,Z3831&lt;143),VLOOKUP($W3831,日射量と図３!$E$6:$H$34,4,TRUE),VLOOKUP($W3831,日射量と図３!$E$6:$I$34,5,TRUE))))))</f>
        <v/>
      </c>
      <c r="AC3831" s="382" t="str">
        <f t="shared" si="721"/>
        <v/>
      </c>
      <c r="AD3831" s="382" t="str">
        <f t="shared" si="722"/>
        <v/>
      </c>
    </row>
    <row r="3832" spans="11:30" ht="13.5" customHeight="1">
      <c r="K3832" s="4">
        <f t="shared" si="716"/>
        <v>11</v>
      </c>
      <c r="L3832" s="34">
        <v>43411</v>
      </c>
      <c r="M3832" s="4">
        <v>160</v>
      </c>
      <c r="N3832" s="4">
        <v>13</v>
      </c>
      <c r="O3832" s="31">
        <v>0.5</v>
      </c>
      <c r="P3832" s="35">
        <v>18.79</v>
      </c>
      <c r="Q3832" s="36">
        <f t="shared" si="717"/>
        <v>12</v>
      </c>
      <c r="R3832" s="4">
        <f t="shared" si="718"/>
        <v>0</v>
      </c>
      <c r="S3832" s="31">
        <f t="shared" si="723"/>
        <v>0.25912037037037033</v>
      </c>
      <c r="T3832" s="31">
        <f t="shared" si="724"/>
        <v>0.70750000000000002</v>
      </c>
      <c r="U3832" s="4">
        <f t="shared" si="719"/>
        <v>0</v>
      </c>
      <c r="V3832" s="4" t="str">
        <f t="shared" si="727"/>
        <v/>
      </c>
      <c r="W3832" s="18" t="str">
        <f>IF(V3832="","",VLOOKUP(L3832,日射量と図３!$A$4:$C$368,3,TRUE)*238.85/100)</f>
        <v/>
      </c>
      <c r="X3832" s="4" t="str">
        <f t="shared" si="720"/>
        <v/>
      </c>
      <c r="Y3832" s="4" t="str">
        <f t="shared" si="725"/>
        <v/>
      </c>
      <c r="Z3832" s="4" t="str">
        <f t="shared" si="726"/>
        <v/>
      </c>
      <c r="AA3832" s="4" t="str">
        <f>IF($V3832="","",IF(Y3832&lt;36,0,IF(AND(36&lt;=Y3832,Y3832&lt;71),VLOOKUP($W3832,日射量と図３!$E$6:$F$34,2,TRUE),IF(AND(71&lt;=Y3832,Y3832&lt;107),VLOOKUP($W3832,日射量と図３!$E$6:$G$34,3,TRUE),IF(AND(107&lt;=Y3832,Y3832&lt;143),VLOOKUP($W3832,日射量と図３!$E$6:$H$34,4,TRUE),VLOOKUP($W3832,日射量と図３!$E$6:$I$34,5,TRUE))))))</f>
        <v/>
      </c>
      <c r="AB3832" s="4" t="str">
        <f>IF($V3832="","",IF(Z3832&lt;36,0,IF(AND(36&lt;=Z3832,Z3832&lt;71),VLOOKUP($W3832,日射量と図３!$E$6:$F$34,2,TRUE),IF(AND(71&lt;=Z3832,Z3832&lt;107),VLOOKUP($W3832,日射量と図３!$E$6:$G$34,3,TRUE),IF(AND(107&lt;=Z3832,Z3832&lt;143),VLOOKUP($W3832,日射量と図３!$E$6:$H$34,4,TRUE),VLOOKUP($W3832,日射量と図３!$E$6:$I$34,5,TRUE))))))</f>
        <v/>
      </c>
      <c r="AC3832" s="382" t="str">
        <f t="shared" si="721"/>
        <v/>
      </c>
      <c r="AD3832" s="382" t="str">
        <f t="shared" si="722"/>
        <v/>
      </c>
    </row>
    <row r="3833" spans="11:30" ht="13.5" customHeight="1">
      <c r="K3833" s="4">
        <f t="shared" si="716"/>
        <v>11</v>
      </c>
      <c r="L3833" s="34">
        <v>43411</v>
      </c>
      <c r="M3833" s="4">
        <v>160</v>
      </c>
      <c r="N3833" s="4">
        <v>14</v>
      </c>
      <c r="O3833" s="31">
        <v>0.54166666666666663</v>
      </c>
      <c r="P3833" s="35">
        <v>19.34</v>
      </c>
      <c r="Q3833" s="36">
        <f t="shared" si="717"/>
        <v>12</v>
      </c>
      <c r="R3833" s="4">
        <f t="shared" si="718"/>
        <v>0</v>
      </c>
      <c r="S3833" s="31">
        <f t="shared" si="723"/>
        <v>0.25912037037037033</v>
      </c>
      <c r="T3833" s="31">
        <f t="shared" si="724"/>
        <v>0.70750000000000002</v>
      </c>
      <c r="U3833" s="4">
        <f t="shared" si="719"/>
        <v>0</v>
      </c>
      <c r="V3833" s="4" t="str">
        <f t="shared" si="727"/>
        <v/>
      </c>
      <c r="W3833" s="18" t="str">
        <f>IF(V3833="","",VLOOKUP(L3833,日射量と図３!$A$4:$C$368,3,TRUE)*238.85/100)</f>
        <v/>
      </c>
      <c r="X3833" s="4" t="str">
        <f t="shared" si="720"/>
        <v/>
      </c>
      <c r="Y3833" s="4" t="str">
        <f t="shared" si="725"/>
        <v/>
      </c>
      <c r="Z3833" s="4" t="str">
        <f t="shared" si="726"/>
        <v/>
      </c>
      <c r="AA3833" s="4" t="str">
        <f>IF($V3833="","",IF(Y3833&lt;36,0,IF(AND(36&lt;=Y3833,Y3833&lt;71),VLOOKUP($W3833,日射量と図３!$E$6:$F$34,2,TRUE),IF(AND(71&lt;=Y3833,Y3833&lt;107),VLOOKUP($W3833,日射量と図３!$E$6:$G$34,3,TRUE),IF(AND(107&lt;=Y3833,Y3833&lt;143),VLOOKUP($W3833,日射量と図３!$E$6:$H$34,4,TRUE),VLOOKUP($W3833,日射量と図３!$E$6:$I$34,5,TRUE))))))</f>
        <v/>
      </c>
      <c r="AB3833" s="4" t="str">
        <f>IF($V3833="","",IF(Z3833&lt;36,0,IF(AND(36&lt;=Z3833,Z3833&lt;71),VLOOKUP($W3833,日射量と図３!$E$6:$F$34,2,TRUE),IF(AND(71&lt;=Z3833,Z3833&lt;107),VLOOKUP($W3833,日射量と図３!$E$6:$G$34,3,TRUE),IF(AND(107&lt;=Z3833,Z3833&lt;143),VLOOKUP($W3833,日射量と図３!$E$6:$H$34,4,TRUE),VLOOKUP($W3833,日射量と図３!$E$6:$I$34,5,TRUE))))))</f>
        <v/>
      </c>
      <c r="AC3833" s="382" t="str">
        <f t="shared" si="721"/>
        <v/>
      </c>
      <c r="AD3833" s="382" t="str">
        <f t="shared" si="722"/>
        <v/>
      </c>
    </row>
    <row r="3834" spans="11:30" ht="13.5" customHeight="1">
      <c r="K3834" s="4">
        <f t="shared" si="716"/>
        <v>11</v>
      </c>
      <c r="L3834" s="34">
        <v>43411</v>
      </c>
      <c r="M3834" s="4">
        <v>160</v>
      </c>
      <c r="N3834" s="4">
        <v>15</v>
      </c>
      <c r="O3834" s="31">
        <v>0.58333333333333337</v>
      </c>
      <c r="P3834" s="35">
        <v>19.57</v>
      </c>
      <c r="Q3834" s="36">
        <f t="shared" si="717"/>
        <v>12</v>
      </c>
      <c r="R3834" s="4">
        <f t="shared" si="718"/>
        <v>0</v>
      </c>
      <c r="S3834" s="31">
        <f t="shared" si="723"/>
        <v>0.25912037037037033</v>
      </c>
      <c r="T3834" s="31">
        <f t="shared" si="724"/>
        <v>0.70750000000000002</v>
      </c>
      <c r="U3834" s="4">
        <f t="shared" si="719"/>
        <v>0</v>
      </c>
      <c r="V3834" s="4" t="str">
        <f t="shared" si="727"/>
        <v/>
      </c>
      <c r="W3834" s="18" t="str">
        <f>IF(V3834="","",VLOOKUP(L3834,日射量と図３!$A$4:$C$368,3,TRUE)*238.85/100)</f>
        <v/>
      </c>
      <c r="X3834" s="4" t="str">
        <f t="shared" si="720"/>
        <v/>
      </c>
      <c r="Y3834" s="4" t="str">
        <f t="shared" si="725"/>
        <v/>
      </c>
      <c r="Z3834" s="4" t="str">
        <f t="shared" si="726"/>
        <v/>
      </c>
      <c r="AA3834" s="4" t="str">
        <f>IF($V3834="","",IF(Y3834&lt;36,0,IF(AND(36&lt;=Y3834,Y3834&lt;71),VLOOKUP($W3834,日射量と図３!$E$6:$F$34,2,TRUE),IF(AND(71&lt;=Y3834,Y3834&lt;107),VLOOKUP($W3834,日射量と図３!$E$6:$G$34,3,TRUE),IF(AND(107&lt;=Y3834,Y3834&lt;143),VLOOKUP($W3834,日射量と図３!$E$6:$H$34,4,TRUE),VLOOKUP($W3834,日射量と図３!$E$6:$I$34,5,TRUE))))))</f>
        <v/>
      </c>
      <c r="AB3834" s="4" t="str">
        <f>IF($V3834="","",IF(Z3834&lt;36,0,IF(AND(36&lt;=Z3834,Z3834&lt;71),VLOOKUP($W3834,日射量と図３!$E$6:$F$34,2,TRUE),IF(AND(71&lt;=Z3834,Z3834&lt;107),VLOOKUP($W3834,日射量と図３!$E$6:$G$34,3,TRUE),IF(AND(107&lt;=Z3834,Z3834&lt;143),VLOOKUP($W3834,日射量と図３!$E$6:$H$34,4,TRUE),VLOOKUP($W3834,日射量と図３!$E$6:$I$34,5,TRUE))))))</f>
        <v/>
      </c>
      <c r="AC3834" s="382" t="str">
        <f t="shared" si="721"/>
        <v/>
      </c>
      <c r="AD3834" s="382" t="str">
        <f t="shared" si="722"/>
        <v/>
      </c>
    </row>
    <row r="3835" spans="11:30" ht="13.5" customHeight="1">
      <c r="K3835" s="4">
        <f t="shared" si="716"/>
        <v>11</v>
      </c>
      <c r="L3835" s="34">
        <v>43411</v>
      </c>
      <c r="M3835" s="4">
        <v>160</v>
      </c>
      <c r="N3835" s="4">
        <v>16</v>
      </c>
      <c r="O3835" s="31">
        <v>0.625</v>
      </c>
      <c r="P3835" s="35">
        <v>19.32</v>
      </c>
      <c r="Q3835" s="36">
        <f t="shared" si="717"/>
        <v>16</v>
      </c>
      <c r="R3835" s="4">
        <f t="shared" si="718"/>
        <v>0</v>
      </c>
      <c r="S3835" s="31">
        <f t="shared" si="723"/>
        <v>0.25912037037037033</v>
      </c>
      <c r="T3835" s="31">
        <f t="shared" si="724"/>
        <v>0.70750000000000002</v>
      </c>
      <c r="U3835" s="4">
        <f t="shared" si="719"/>
        <v>0</v>
      </c>
      <c r="V3835" s="4" t="str">
        <f t="shared" si="727"/>
        <v/>
      </c>
      <c r="W3835" s="18" t="str">
        <f>IF(V3835="","",VLOOKUP(L3835,日射量と図３!$A$4:$C$368,3,TRUE)*238.85/100)</f>
        <v/>
      </c>
      <c r="X3835" s="4" t="str">
        <f t="shared" si="720"/>
        <v/>
      </c>
      <c r="Y3835" s="4" t="str">
        <f t="shared" si="725"/>
        <v/>
      </c>
      <c r="Z3835" s="4" t="str">
        <f t="shared" si="726"/>
        <v/>
      </c>
      <c r="AA3835" s="4" t="str">
        <f>IF($V3835="","",IF(Y3835&lt;36,0,IF(AND(36&lt;=Y3835,Y3835&lt;71),VLOOKUP($W3835,日射量と図３!$E$6:$F$34,2,TRUE),IF(AND(71&lt;=Y3835,Y3835&lt;107),VLOOKUP($W3835,日射量と図３!$E$6:$G$34,3,TRUE),IF(AND(107&lt;=Y3835,Y3835&lt;143),VLOOKUP($W3835,日射量と図３!$E$6:$H$34,4,TRUE),VLOOKUP($W3835,日射量と図３!$E$6:$I$34,5,TRUE))))))</f>
        <v/>
      </c>
      <c r="AB3835" s="4" t="str">
        <f>IF($V3835="","",IF(Z3835&lt;36,0,IF(AND(36&lt;=Z3835,Z3835&lt;71),VLOOKUP($W3835,日射量と図３!$E$6:$F$34,2,TRUE),IF(AND(71&lt;=Z3835,Z3835&lt;107),VLOOKUP($W3835,日射量と図３!$E$6:$G$34,3,TRUE),IF(AND(107&lt;=Z3835,Z3835&lt;143),VLOOKUP($W3835,日射量と図３!$E$6:$H$34,4,TRUE),VLOOKUP($W3835,日射量と図３!$E$6:$I$34,5,TRUE))))))</f>
        <v/>
      </c>
      <c r="AC3835" s="382" t="str">
        <f t="shared" si="721"/>
        <v/>
      </c>
      <c r="AD3835" s="382" t="str">
        <f t="shared" si="722"/>
        <v/>
      </c>
    </row>
    <row r="3836" spans="11:30" ht="13.5" customHeight="1">
      <c r="K3836" s="4">
        <f t="shared" si="716"/>
        <v>11</v>
      </c>
      <c r="L3836" s="34">
        <v>43411</v>
      </c>
      <c r="M3836" s="4">
        <v>160</v>
      </c>
      <c r="N3836" s="4">
        <v>17</v>
      </c>
      <c r="O3836" s="31">
        <v>0.66666666666666663</v>
      </c>
      <c r="P3836" s="35">
        <v>18.699999999999996</v>
      </c>
      <c r="Q3836" s="36">
        <f t="shared" si="717"/>
        <v>16</v>
      </c>
      <c r="R3836" s="4">
        <f t="shared" si="718"/>
        <v>0</v>
      </c>
      <c r="S3836" s="31">
        <f t="shared" si="723"/>
        <v>0.25912037037037033</v>
      </c>
      <c r="T3836" s="31">
        <f t="shared" si="724"/>
        <v>0.70750000000000002</v>
      </c>
      <c r="U3836" s="4">
        <f t="shared" si="719"/>
        <v>0</v>
      </c>
      <c r="V3836" s="4" t="str">
        <f t="shared" si="727"/>
        <v/>
      </c>
      <c r="W3836" s="18" t="str">
        <f>IF(V3836="","",VLOOKUP(L3836,日射量と図３!$A$4:$C$368,3,TRUE)*238.85/100)</f>
        <v/>
      </c>
      <c r="X3836" s="4" t="str">
        <f t="shared" si="720"/>
        <v/>
      </c>
      <c r="Y3836" s="4" t="str">
        <f t="shared" si="725"/>
        <v/>
      </c>
      <c r="Z3836" s="4" t="str">
        <f t="shared" si="726"/>
        <v/>
      </c>
      <c r="AA3836" s="4" t="str">
        <f>IF($V3836="","",IF(Y3836&lt;36,0,IF(AND(36&lt;=Y3836,Y3836&lt;71),VLOOKUP($W3836,日射量と図３!$E$6:$F$34,2,TRUE),IF(AND(71&lt;=Y3836,Y3836&lt;107),VLOOKUP($W3836,日射量と図３!$E$6:$G$34,3,TRUE),IF(AND(107&lt;=Y3836,Y3836&lt;143),VLOOKUP($W3836,日射量と図３!$E$6:$H$34,4,TRUE),VLOOKUP($W3836,日射量と図３!$E$6:$I$34,5,TRUE))))))</f>
        <v/>
      </c>
      <c r="AB3836" s="4" t="str">
        <f>IF($V3836="","",IF(Z3836&lt;36,0,IF(AND(36&lt;=Z3836,Z3836&lt;71),VLOOKUP($W3836,日射量と図３!$E$6:$F$34,2,TRUE),IF(AND(71&lt;=Z3836,Z3836&lt;107),VLOOKUP($W3836,日射量と図３!$E$6:$G$34,3,TRUE),IF(AND(107&lt;=Z3836,Z3836&lt;143),VLOOKUP($W3836,日射量と図３!$E$6:$H$34,4,TRUE),VLOOKUP($W3836,日射量と図３!$E$6:$I$34,5,TRUE))))))</f>
        <v/>
      </c>
      <c r="AC3836" s="382" t="str">
        <f t="shared" si="721"/>
        <v/>
      </c>
      <c r="AD3836" s="382" t="str">
        <f t="shared" si="722"/>
        <v/>
      </c>
    </row>
    <row r="3837" spans="11:30" ht="13.5" customHeight="1">
      <c r="K3837" s="4">
        <f t="shared" si="716"/>
        <v>11</v>
      </c>
      <c r="L3837" s="34">
        <v>43411</v>
      </c>
      <c r="M3837" s="4">
        <v>160</v>
      </c>
      <c r="N3837" s="4">
        <v>18</v>
      </c>
      <c r="O3837" s="31">
        <v>0.70833333333333337</v>
      </c>
      <c r="P3837" s="35">
        <v>17.669999999999998</v>
      </c>
      <c r="Q3837" s="36">
        <f t="shared" si="717"/>
        <v>16</v>
      </c>
      <c r="R3837" s="4">
        <f t="shared" si="718"/>
        <v>0</v>
      </c>
      <c r="S3837" s="31">
        <f t="shared" si="723"/>
        <v>0.25912037037037033</v>
      </c>
      <c r="T3837" s="31">
        <f t="shared" si="724"/>
        <v>0.70750000000000002</v>
      </c>
      <c r="U3837" s="4">
        <f t="shared" si="719"/>
        <v>0</v>
      </c>
      <c r="V3837" s="4" t="str">
        <f t="shared" si="727"/>
        <v/>
      </c>
      <c r="W3837" s="18" t="str">
        <f>IF(V3837="","",VLOOKUP(L3837,日射量と図３!$A$4:$C$368,3,TRUE)*238.85/100)</f>
        <v/>
      </c>
      <c r="X3837" s="4" t="str">
        <f t="shared" si="720"/>
        <v/>
      </c>
      <c r="Y3837" s="4" t="str">
        <f t="shared" si="725"/>
        <v/>
      </c>
      <c r="Z3837" s="4" t="str">
        <f t="shared" si="726"/>
        <v/>
      </c>
      <c r="AA3837" s="4" t="str">
        <f>IF($V3837="","",IF(Y3837&lt;36,0,IF(AND(36&lt;=Y3837,Y3837&lt;71),VLOOKUP($W3837,日射量と図３!$E$6:$F$34,2,TRUE),IF(AND(71&lt;=Y3837,Y3837&lt;107),VLOOKUP($W3837,日射量と図３!$E$6:$G$34,3,TRUE),IF(AND(107&lt;=Y3837,Y3837&lt;143),VLOOKUP($W3837,日射量と図３!$E$6:$H$34,4,TRUE),VLOOKUP($W3837,日射量と図３!$E$6:$I$34,5,TRUE))))))</f>
        <v/>
      </c>
      <c r="AB3837" s="4" t="str">
        <f>IF($V3837="","",IF(Z3837&lt;36,0,IF(AND(36&lt;=Z3837,Z3837&lt;71),VLOOKUP($W3837,日射量と図３!$E$6:$F$34,2,TRUE),IF(AND(71&lt;=Z3837,Z3837&lt;107),VLOOKUP($W3837,日射量と図３!$E$6:$G$34,3,TRUE),IF(AND(107&lt;=Z3837,Z3837&lt;143),VLOOKUP($W3837,日射量と図３!$E$6:$H$34,4,TRUE),VLOOKUP($W3837,日射量と図３!$E$6:$I$34,5,TRUE))))))</f>
        <v/>
      </c>
      <c r="AC3837" s="382" t="str">
        <f t="shared" si="721"/>
        <v/>
      </c>
      <c r="AD3837" s="382" t="str">
        <f t="shared" si="722"/>
        <v/>
      </c>
    </row>
    <row r="3838" spans="11:30" ht="13.5" customHeight="1">
      <c r="K3838" s="4">
        <f t="shared" si="716"/>
        <v>11</v>
      </c>
      <c r="L3838" s="34">
        <v>43411</v>
      </c>
      <c r="M3838" s="4">
        <v>160</v>
      </c>
      <c r="N3838" s="4">
        <v>19</v>
      </c>
      <c r="O3838" s="31">
        <v>0.75</v>
      </c>
      <c r="P3838" s="35">
        <v>16.669999999999998</v>
      </c>
      <c r="Q3838" s="36">
        <f t="shared" si="717"/>
        <v>16</v>
      </c>
      <c r="R3838" s="4">
        <f t="shared" si="718"/>
        <v>0</v>
      </c>
      <c r="S3838" s="31">
        <f t="shared" si="723"/>
        <v>0.25912037037037033</v>
      </c>
      <c r="T3838" s="31">
        <f t="shared" si="724"/>
        <v>0.70750000000000002</v>
      </c>
      <c r="U3838" s="4">
        <f t="shared" si="719"/>
        <v>0</v>
      </c>
      <c r="V3838" s="4" t="str">
        <f t="shared" si="727"/>
        <v/>
      </c>
      <c r="W3838" s="18" t="str">
        <f>IF(V3838="","",VLOOKUP(L3838,日射量と図３!$A$4:$C$368,3,TRUE)*238.85/100)</f>
        <v/>
      </c>
      <c r="X3838" s="4" t="str">
        <f t="shared" si="720"/>
        <v/>
      </c>
      <c r="Y3838" s="4" t="str">
        <f t="shared" si="725"/>
        <v/>
      </c>
      <c r="Z3838" s="4" t="str">
        <f t="shared" si="726"/>
        <v/>
      </c>
      <c r="AA3838" s="4" t="str">
        <f>IF($V3838="","",IF(Y3838&lt;36,0,IF(AND(36&lt;=Y3838,Y3838&lt;71),VLOOKUP($W3838,日射量と図３!$E$6:$F$34,2,TRUE),IF(AND(71&lt;=Y3838,Y3838&lt;107),VLOOKUP($W3838,日射量と図３!$E$6:$G$34,3,TRUE),IF(AND(107&lt;=Y3838,Y3838&lt;143),VLOOKUP($W3838,日射量と図３!$E$6:$H$34,4,TRUE),VLOOKUP($W3838,日射量と図３!$E$6:$I$34,5,TRUE))))))</f>
        <v/>
      </c>
      <c r="AB3838" s="4" t="str">
        <f>IF($V3838="","",IF(Z3838&lt;36,0,IF(AND(36&lt;=Z3838,Z3838&lt;71),VLOOKUP($W3838,日射量と図３!$E$6:$F$34,2,TRUE),IF(AND(71&lt;=Z3838,Z3838&lt;107),VLOOKUP($W3838,日射量と図３!$E$6:$G$34,3,TRUE),IF(AND(107&lt;=Z3838,Z3838&lt;143),VLOOKUP($W3838,日射量と図３!$E$6:$H$34,4,TRUE),VLOOKUP($W3838,日射量と図３!$E$6:$I$34,5,TRUE))))))</f>
        <v/>
      </c>
      <c r="AC3838" s="382" t="str">
        <f t="shared" si="721"/>
        <v/>
      </c>
      <c r="AD3838" s="382" t="str">
        <f t="shared" si="722"/>
        <v/>
      </c>
    </row>
    <row r="3839" spans="11:30" ht="13.5" customHeight="1">
      <c r="K3839" s="4">
        <f t="shared" si="716"/>
        <v>11</v>
      </c>
      <c r="L3839" s="34">
        <v>43411</v>
      </c>
      <c r="M3839" s="4">
        <v>160</v>
      </c>
      <c r="N3839" s="4">
        <v>20</v>
      </c>
      <c r="O3839" s="31">
        <v>0.79166666666666663</v>
      </c>
      <c r="P3839" s="35">
        <v>16.03</v>
      </c>
      <c r="Q3839" s="36">
        <f t="shared" si="717"/>
        <v>16</v>
      </c>
      <c r="R3839" s="4">
        <f t="shared" si="718"/>
        <v>0</v>
      </c>
      <c r="S3839" s="31">
        <f t="shared" si="723"/>
        <v>0.25912037037037033</v>
      </c>
      <c r="T3839" s="31">
        <f t="shared" si="724"/>
        <v>0.70750000000000002</v>
      </c>
      <c r="U3839" s="4">
        <f t="shared" si="719"/>
        <v>0</v>
      </c>
      <c r="V3839" s="4" t="str">
        <f t="shared" si="727"/>
        <v/>
      </c>
      <c r="W3839" s="18" t="str">
        <f>IF(V3839="","",VLOOKUP(L3839,日射量と図３!$A$4:$C$368,3,TRUE)*238.85/100)</f>
        <v/>
      </c>
      <c r="X3839" s="4" t="str">
        <f t="shared" si="720"/>
        <v/>
      </c>
      <c r="Y3839" s="4" t="str">
        <f t="shared" si="725"/>
        <v/>
      </c>
      <c r="Z3839" s="4" t="str">
        <f t="shared" si="726"/>
        <v/>
      </c>
      <c r="AA3839" s="4" t="str">
        <f>IF($V3839="","",IF(Y3839&lt;36,0,IF(AND(36&lt;=Y3839,Y3839&lt;71),VLOOKUP($W3839,日射量と図３!$E$6:$F$34,2,TRUE),IF(AND(71&lt;=Y3839,Y3839&lt;107),VLOOKUP($W3839,日射量と図３!$E$6:$G$34,3,TRUE),IF(AND(107&lt;=Y3839,Y3839&lt;143),VLOOKUP($W3839,日射量と図３!$E$6:$H$34,4,TRUE),VLOOKUP($W3839,日射量と図３!$E$6:$I$34,5,TRUE))))))</f>
        <v/>
      </c>
      <c r="AB3839" s="4" t="str">
        <f>IF($V3839="","",IF(Z3839&lt;36,0,IF(AND(36&lt;=Z3839,Z3839&lt;71),VLOOKUP($W3839,日射量と図３!$E$6:$F$34,2,TRUE),IF(AND(71&lt;=Z3839,Z3839&lt;107),VLOOKUP($W3839,日射量と図３!$E$6:$G$34,3,TRUE),IF(AND(107&lt;=Z3839,Z3839&lt;143),VLOOKUP($W3839,日射量と図３!$E$6:$H$34,4,TRUE),VLOOKUP($W3839,日射量と図３!$E$6:$I$34,5,TRUE))))))</f>
        <v/>
      </c>
      <c r="AC3839" s="382" t="str">
        <f t="shared" si="721"/>
        <v/>
      </c>
      <c r="AD3839" s="382" t="str">
        <f t="shared" si="722"/>
        <v/>
      </c>
    </row>
    <row r="3840" spans="11:30" ht="13.5" customHeight="1">
      <c r="K3840" s="4">
        <f t="shared" si="716"/>
        <v>11</v>
      </c>
      <c r="L3840" s="34">
        <v>43411</v>
      </c>
      <c r="M3840" s="4">
        <v>160</v>
      </c>
      <c r="N3840" s="4">
        <v>21</v>
      </c>
      <c r="O3840" s="31">
        <v>0.83333333333333337</v>
      </c>
      <c r="P3840" s="35">
        <v>15.540000000000001</v>
      </c>
      <c r="Q3840" s="36">
        <f t="shared" si="717"/>
        <v>16</v>
      </c>
      <c r="R3840" s="4">
        <f t="shared" si="718"/>
        <v>0.45999999999999908</v>
      </c>
      <c r="S3840" s="31">
        <f t="shared" si="723"/>
        <v>0.25912037037037033</v>
      </c>
      <c r="T3840" s="31">
        <f t="shared" si="724"/>
        <v>0.70750000000000002</v>
      </c>
      <c r="U3840" s="4">
        <f t="shared" si="719"/>
        <v>0</v>
      </c>
      <c r="V3840" s="4" t="str">
        <f t="shared" si="727"/>
        <v/>
      </c>
      <c r="W3840" s="18" t="str">
        <f>IF(V3840="","",VLOOKUP(L3840,日射量と図３!$A$4:$C$368,3,TRUE)*238.85/100)</f>
        <v/>
      </c>
      <c r="X3840" s="4" t="str">
        <f t="shared" si="720"/>
        <v/>
      </c>
      <c r="Y3840" s="4" t="str">
        <f t="shared" si="725"/>
        <v/>
      </c>
      <c r="Z3840" s="4" t="str">
        <f t="shared" si="726"/>
        <v/>
      </c>
      <c r="AA3840" s="4" t="str">
        <f>IF($V3840="","",IF(Y3840&lt;36,0,IF(AND(36&lt;=Y3840,Y3840&lt;71),VLOOKUP($W3840,日射量と図３!$E$6:$F$34,2,TRUE),IF(AND(71&lt;=Y3840,Y3840&lt;107),VLOOKUP($W3840,日射量と図３!$E$6:$G$34,3,TRUE),IF(AND(107&lt;=Y3840,Y3840&lt;143),VLOOKUP($W3840,日射量と図３!$E$6:$H$34,4,TRUE),VLOOKUP($W3840,日射量と図３!$E$6:$I$34,5,TRUE))))))</f>
        <v/>
      </c>
      <c r="AB3840" s="4" t="str">
        <f>IF($V3840="","",IF(Z3840&lt;36,0,IF(AND(36&lt;=Z3840,Z3840&lt;71),VLOOKUP($W3840,日射量と図３!$E$6:$F$34,2,TRUE),IF(AND(71&lt;=Z3840,Z3840&lt;107),VLOOKUP($W3840,日射量と図３!$E$6:$G$34,3,TRUE),IF(AND(107&lt;=Z3840,Z3840&lt;143),VLOOKUP($W3840,日射量と図３!$E$6:$H$34,4,TRUE),VLOOKUP($W3840,日射量と図３!$E$6:$I$34,5,TRUE))))))</f>
        <v/>
      </c>
      <c r="AC3840" s="382" t="str">
        <f t="shared" si="721"/>
        <v/>
      </c>
      <c r="AD3840" s="382" t="str">
        <f t="shared" si="722"/>
        <v/>
      </c>
    </row>
    <row r="3841" spans="11:30" ht="13.5" customHeight="1">
      <c r="K3841" s="4">
        <f t="shared" si="716"/>
        <v>11</v>
      </c>
      <c r="L3841" s="34">
        <v>43411</v>
      </c>
      <c r="M3841" s="4">
        <v>160</v>
      </c>
      <c r="N3841" s="4">
        <v>22</v>
      </c>
      <c r="O3841" s="31">
        <v>0.875</v>
      </c>
      <c r="P3841" s="35">
        <v>15.09</v>
      </c>
      <c r="Q3841" s="36">
        <f t="shared" si="717"/>
        <v>16</v>
      </c>
      <c r="R3841" s="4">
        <f t="shared" si="718"/>
        <v>0.91000000000000014</v>
      </c>
      <c r="S3841" s="31">
        <f t="shared" si="723"/>
        <v>0.25912037037037033</v>
      </c>
      <c r="T3841" s="31">
        <f t="shared" si="724"/>
        <v>0.70750000000000002</v>
      </c>
      <c r="U3841" s="4">
        <f t="shared" si="719"/>
        <v>0</v>
      </c>
      <c r="V3841" s="4" t="str">
        <f t="shared" si="727"/>
        <v/>
      </c>
      <c r="W3841" s="18" t="str">
        <f>IF(V3841="","",VLOOKUP(L3841,日射量と図３!$A$4:$C$368,3,TRUE)*238.85/100)</f>
        <v/>
      </c>
      <c r="X3841" s="4" t="str">
        <f t="shared" si="720"/>
        <v/>
      </c>
      <c r="Y3841" s="4" t="str">
        <f t="shared" si="725"/>
        <v/>
      </c>
      <c r="Z3841" s="4" t="str">
        <f t="shared" si="726"/>
        <v/>
      </c>
      <c r="AA3841" s="4" t="str">
        <f>IF($V3841="","",IF(Y3841&lt;36,0,IF(AND(36&lt;=Y3841,Y3841&lt;71),VLOOKUP($W3841,日射量と図３!$E$6:$F$34,2,TRUE),IF(AND(71&lt;=Y3841,Y3841&lt;107),VLOOKUP($W3841,日射量と図３!$E$6:$G$34,3,TRUE),IF(AND(107&lt;=Y3841,Y3841&lt;143),VLOOKUP($W3841,日射量と図３!$E$6:$H$34,4,TRUE),VLOOKUP($W3841,日射量と図３!$E$6:$I$34,5,TRUE))))))</f>
        <v/>
      </c>
      <c r="AB3841" s="4" t="str">
        <f>IF($V3841="","",IF(Z3841&lt;36,0,IF(AND(36&lt;=Z3841,Z3841&lt;71),VLOOKUP($W3841,日射量と図３!$E$6:$F$34,2,TRUE),IF(AND(71&lt;=Z3841,Z3841&lt;107),VLOOKUP($W3841,日射量と図３!$E$6:$G$34,3,TRUE),IF(AND(107&lt;=Z3841,Z3841&lt;143),VLOOKUP($W3841,日射量と図３!$E$6:$H$34,4,TRUE),VLOOKUP($W3841,日射量と図３!$E$6:$I$34,5,TRUE))))))</f>
        <v/>
      </c>
      <c r="AC3841" s="382" t="str">
        <f t="shared" si="721"/>
        <v/>
      </c>
      <c r="AD3841" s="382" t="str">
        <f t="shared" si="722"/>
        <v/>
      </c>
    </row>
    <row r="3842" spans="11:30" ht="13.5" customHeight="1">
      <c r="K3842" s="4">
        <f t="shared" si="716"/>
        <v>11</v>
      </c>
      <c r="L3842" s="34">
        <v>43411</v>
      </c>
      <c r="M3842" s="4">
        <v>160</v>
      </c>
      <c r="N3842" s="4">
        <v>23</v>
      </c>
      <c r="O3842" s="31">
        <v>0.91666666666666663</v>
      </c>
      <c r="P3842" s="35">
        <v>14.710000000000003</v>
      </c>
      <c r="Q3842" s="36">
        <f t="shared" si="717"/>
        <v>13</v>
      </c>
      <c r="R3842" s="4">
        <f t="shared" si="718"/>
        <v>0</v>
      </c>
      <c r="S3842" s="31">
        <f t="shared" si="723"/>
        <v>0.25912037037037033</v>
      </c>
      <c r="T3842" s="31">
        <f t="shared" si="724"/>
        <v>0.70750000000000002</v>
      </c>
      <c r="U3842" s="4">
        <f t="shared" si="719"/>
        <v>0</v>
      </c>
      <c r="V3842" s="4" t="str">
        <f t="shared" si="727"/>
        <v/>
      </c>
      <c r="W3842" s="18" t="str">
        <f>IF(V3842="","",VLOOKUP(L3842,日射量と図３!$A$4:$C$368,3,TRUE)*238.85/100)</f>
        <v/>
      </c>
      <c r="X3842" s="4" t="str">
        <f t="shared" si="720"/>
        <v/>
      </c>
      <c r="Y3842" s="4" t="str">
        <f t="shared" si="725"/>
        <v/>
      </c>
      <c r="Z3842" s="4" t="str">
        <f t="shared" si="726"/>
        <v/>
      </c>
      <c r="AA3842" s="4" t="str">
        <f>IF($V3842="","",IF(Y3842&lt;36,0,IF(AND(36&lt;=Y3842,Y3842&lt;71),VLOOKUP($W3842,日射量と図３!$E$6:$F$34,2,TRUE),IF(AND(71&lt;=Y3842,Y3842&lt;107),VLOOKUP($W3842,日射量と図３!$E$6:$G$34,3,TRUE),IF(AND(107&lt;=Y3842,Y3842&lt;143),VLOOKUP($W3842,日射量と図３!$E$6:$H$34,4,TRUE),VLOOKUP($W3842,日射量と図３!$E$6:$I$34,5,TRUE))))))</f>
        <v/>
      </c>
      <c r="AB3842" s="4" t="str">
        <f>IF($V3842="","",IF(Z3842&lt;36,0,IF(AND(36&lt;=Z3842,Z3842&lt;71),VLOOKUP($W3842,日射量と図３!$E$6:$F$34,2,TRUE),IF(AND(71&lt;=Z3842,Z3842&lt;107),VLOOKUP($W3842,日射量と図３!$E$6:$G$34,3,TRUE),IF(AND(107&lt;=Z3842,Z3842&lt;143),VLOOKUP($W3842,日射量と図３!$E$6:$H$34,4,TRUE),VLOOKUP($W3842,日射量と図３!$E$6:$I$34,5,TRUE))))))</f>
        <v/>
      </c>
      <c r="AC3842" s="382" t="str">
        <f t="shared" si="721"/>
        <v/>
      </c>
      <c r="AD3842" s="382" t="str">
        <f t="shared" si="722"/>
        <v/>
      </c>
    </row>
    <row r="3843" spans="11:30" ht="13.5" customHeight="1">
      <c r="K3843" s="4">
        <f t="shared" si="716"/>
        <v>11</v>
      </c>
      <c r="L3843" s="34">
        <v>43411</v>
      </c>
      <c r="M3843" s="4">
        <v>160</v>
      </c>
      <c r="N3843" s="4">
        <v>24</v>
      </c>
      <c r="O3843" s="31">
        <v>0.95833333333333337</v>
      </c>
      <c r="P3843" s="35">
        <v>14.360000000000003</v>
      </c>
      <c r="Q3843" s="36">
        <f t="shared" si="717"/>
        <v>13</v>
      </c>
      <c r="R3843" s="4">
        <f t="shared" si="718"/>
        <v>0</v>
      </c>
      <c r="S3843" s="31">
        <f t="shared" si="723"/>
        <v>0.25912037037037033</v>
      </c>
      <c r="T3843" s="31">
        <f t="shared" si="724"/>
        <v>0.70750000000000002</v>
      </c>
      <c r="U3843" s="4">
        <f t="shared" si="719"/>
        <v>0</v>
      </c>
      <c r="V3843" s="4" t="str">
        <f t="shared" si="727"/>
        <v/>
      </c>
      <c r="W3843" s="18" t="str">
        <f>IF(V3843="","",VLOOKUP(L3843,日射量と図３!$A$4:$C$368,3,TRUE)*238.85/100)</f>
        <v/>
      </c>
      <c r="X3843" s="4" t="str">
        <f t="shared" si="720"/>
        <v/>
      </c>
      <c r="Y3843" s="4" t="str">
        <f t="shared" si="725"/>
        <v/>
      </c>
      <c r="Z3843" s="4" t="str">
        <f t="shared" si="726"/>
        <v/>
      </c>
      <c r="AA3843" s="4" t="str">
        <f>IF($V3843="","",IF(Y3843&lt;36,0,IF(AND(36&lt;=Y3843,Y3843&lt;71),VLOOKUP($W3843,日射量と図３!$E$6:$F$34,2,TRUE),IF(AND(71&lt;=Y3843,Y3843&lt;107),VLOOKUP($W3843,日射量と図３!$E$6:$G$34,3,TRUE),IF(AND(107&lt;=Y3843,Y3843&lt;143),VLOOKUP($W3843,日射量と図３!$E$6:$H$34,4,TRUE),VLOOKUP($W3843,日射量と図３!$E$6:$I$34,5,TRUE))))))</f>
        <v/>
      </c>
      <c r="AB3843" s="4" t="str">
        <f>IF($V3843="","",IF(Z3843&lt;36,0,IF(AND(36&lt;=Z3843,Z3843&lt;71),VLOOKUP($W3843,日射量と図３!$E$6:$F$34,2,TRUE),IF(AND(71&lt;=Z3843,Z3843&lt;107),VLOOKUP($W3843,日射量と図３!$E$6:$G$34,3,TRUE),IF(AND(107&lt;=Z3843,Z3843&lt;143),VLOOKUP($W3843,日射量と図３!$E$6:$H$34,4,TRUE),VLOOKUP($W3843,日射量と図３!$E$6:$I$34,5,TRUE))))))</f>
        <v/>
      </c>
      <c r="AC3843" s="382" t="str">
        <f t="shared" si="721"/>
        <v/>
      </c>
      <c r="AD3843" s="382" t="str">
        <f t="shared" si="722"/>
        <v/>
      </c>
    </row>
    <row r="3844" spans="11:30" ht="13.5" customHeight="1">
      <c r="K3844" s="4">
        <f t="shared" si="716"/>
        <v>11</v>
      </c>
      <c r="L3844" s="34">
        <v>43412</v>
      </c>
      <c r="M3844" s="4">
        <v>161</v>
      </c>
      <c r="N3844" s="4">
        <v>1</v>
      </c>
      <c r="O3844" s="31">
        <v>0</v>
      </c>
      <c r="P3844" s="35">
        <v>14.039999999999997</v>
      </c>
      <c r="Q3844" s="36">
        <f t="shared" si="717"/>
        <v>13</v>
      </c>
      <c r="R3844" s="4">
        <f t="shared" si="718"/>
        <v>0</v>
      </c>
      <c r="S3844" s="31">
        <f t="shared" si="723"/>
        <v>0.25912037037037033</v>
      </c>
      <c r="T3844" s="31">
        <f t="shared" si="724"/>
        <v>0.70750000000000002</v>
      </c>
      <c r="U3844" s="4">
        <f t="shared" si="719"/>
        <v>0</v>
      </c>
      <c r="V3844" s="4">
        <f t="shared" si="727"/>
        <v>0</v>
      </c>
      <c r="W3844" s="18">
        <f>IF(V3844="","",VLOOKUP(L3844,日射量と図３!$A$4:$C$368,3,TRUE)*238.85/100)</f>
        <v>19.108000000000001</v>
      </c>
      <c r="X3844" s="4">
        <f t="shared" si="720"/>
        <v>11</v>
      </c>
      <c r="Y3844" s="4">
        <f t="shared" si="725"/>
        <v>0</v>
      </c>
      <c r="Z3844" s="4">
        <f t="shared" si="726"/>
        <v>0</v>
      </c>
      <c r="AA3844" s="4">
        <f>IF($V3844="","",IF(Y3844&lt;36,0,IF(AND(36&lt;=Y3844,Y3844&lt;71),VLOOKUP($W3844,日射量と図３!$E$6:$F$34,2,TRUE),IF(AND(71&lt;=Y3844,Y3844&lt;107),VLOOKUP($W3844,日射量と図３!$E$6:$G$34,3,TRUE),IF(AND(107&lt;=Y3844,Y3844&lt;143),VLOOKUP($W3844,日射量と図３!$E$6:$H$34,4,TRUE),VLOOKUP($W3844,日射量と図３!$E$6:$I$34,5,TRUE))))))</f>
        <v>0</v>
      </c>
      <c r="AB3844" s="4">
        <f>IF($V3844="","",IF(Z3844&lt;36,0,IF(AND(36&lt;=Z3844,Z3844&lt;71),VLOOKUP($W3844,日射量と図３!$E$6:$F$34,2,TRUE),IF(AND(71&lt;=Z3844,Z3844&lt;107),VLOOKUP($W3844,日射量と図３!$E$6:$G$34,3,TRUE),IF(AND(107&lt;=Z3844,Z3844&lt;143),VLOOKUP($W3844,日射量と図３!$E$6:$H$34,4,TRUE),VLOOKUP($W3844,日射量と図３!$E$6:$I$34,5,TRUE))))))</f>
        <v>0</v>
      </c>
      <c r="AC3844" s="382">
        <f t="shared" si="721"/>
        <v>0</v>
      </c>
      <c r="AD3844" s="382">
        <f t="shared" si="722"/>
        <v>0</v>
      </c>
    </row>
    <row r="3845" spans="11:30" ht="13.5" customHeight="1">
      <c r="K3845" s="4">
        <f t="shared" ref="K3845:K3908" si="728">MONTH(L3845)</f>
        <v>11</v>
      </c>
      <c r="L3845" s="34">
        <v>43412</v>
      </c>
      <c r="M3845" s="4">
        <v>161</v>
      </c>
      <c r="N3845" s="4">
        <v>2</v>
      </c>
      <c r="O3845" s="31">
        <v>4.1666666666666664E-2</v>
      </c>
      <c r="P3845" s="35">
        <v>13.65</v>
      </c>
      <c r="Q3845" s="36">
        <f t="shared" ref="Q3845:Q3908" si="729">IF(O3845&lt;$B$15,$D$14,IF(O3845&lt;$B$16,$D$15,IF(O3845&lt;$B$17,$D$16,IF(O3845&lt;$B$18,$D$17,IF(O3845&lt;$B$19,$D$18,$D$19)))))</f>
        <v>13</v>
      </c>
      <c r="R3845" s="4">
        <f t="shared" ref="R3845:R3908" si="730">IF(Q3845-P3845&gt;0,Q3845-P3845,0)</f>
        <v>0</v>
      </c>
      <c r="S3845" s="31">
        <f t="shared" si="723"/>
        <v>0.25912037037037033</v>
      </c>
      <c r="T3845" s="31">
        <f t="shared" si="724"/>
        <v>0.70750000000000002</v>
      </c>
      <c r="U3845" s="4">
        <f t="shared" ref="U3845:U3908" si="731">IF(AND(S3845&lt;O3845,O3845&lt;T3845),R3845,0)</f>
        <v>0</v>
      </c>
      <c r="V3845" s="4" t="str">
        <f t="shared" si="727"/>
        <v/>
      </c>
      <c r="W3845" s="18" t="str">
        <f>IF(V3845="","",VLOOKUP(L3845,日射量と図３!$A$4:$C$368,3,TRUE)*238.85/100)</f>
        <v/>
      </c>
      <c r="X3845" s="4" t="str">
        <f t="shared" ref="X3845:X3908" si="732">IF(V3845="","",VLOOKUP(K3845,$AF$38:$AJ$49,5,TRUE))</f>
        <v/>
      </c>
      <c r="Y3845" s="4" t="str">
        <f t="shared" si="725"/>
        <v/>
      </c>
      <c r="Z3845" s="4" t="str">
        <f t="shared" si="726"/>
        <v/>
      </c>
      <c r="AA3845" s="4" t="str">
        <f>IF($V3845="","",IF(Y3845&lt;36,0,IF(AND(36&lt;=Y3845,Y3845&lt;71),VLOOKUP($W3845,日射量と図３!$E$6:$F$34,2,TRUE),IF(AND(71&lt;=Y3845,Y3845&lt;107),VLOOKUP($W3845,日射量と図３!$E$6:$G$34,3,TRUE),IF(AND(107&lt;=Y3845,Y3845&lt;143),VLOOKUP($W3845,日射量と図３!$E$6:$H$34,4,TRUE),VLOOKUP($W3845,日射量と図３!$E$6:$I$34,5,TRUE))))))</f>
        <v/>
      </c>
      <c r="AB3845" s="4" t="str">
        <f>IF($V3845="","",IF(Z3845&lt;36,0,IF(AND(36&lt;=Z3845,Z3845&lt;71),VLOOKUP($W3845,日射量と図３!$E$6:$F$34,2,TRUE),IF(AND(71&lt;=Z3845,Z3845&lt;107),VLOOKUP($W3845,日射量と図３!$E$6:$G$34,3,TRUE),IF(AND(107&lt;=Z3845,Z3845&lt;143),VLOOKUP($W3845,日射量と図３!$E$6:$H$34,4,TRUE),VLOOKUP($W3845,日射量と図３!$E$6:$I$34,5,TRUE))))))</f>
        <v/>
      </c>
      <c r="AC3845" s="382" t="str">
        <f t="shared" si="721"/>
        <v/>
      </c>
      <c r="AD3845" s="382" t="str">
        <f t="shared" si="722"/>
        <v/>
      </c>
    </row>
    <row r="3846" spans="11:30" ht="13.5" customHeight="1">
      <c r="K3846" s="4">
        <f t="shared" si="728"/>
        <v>11</v>
      </c>
      <c r="L3846" s="34">
        <v>43412</v>
      </c>
      <c r="M3846" s="4">
        <v>161</v>
      </c>
      <c r="N3846" s="4">
        <v>3</v>
      </c>
      <c r="O3846" s="31">
        <v>8.3333333333333329E-2</v>
      </c>
      <c r="P3846" s="35">
        <v>13.469999999999999</v>
      </c>
      <c r="Q3846" s="36">
        <f t="shared" si="729"/>
        <v>13</v>
      </c>
      <c r="R3846" s="4">
        <f t="shared" si="730"/>
        <v>0</v>
      </c>
      <c r="S3846" s="31">
        <f t="shared" si="723"/>
        <v>0.25912037037037033</v>
      </c>
      <c r="T3846" s="31">
        <f t="shared" si="724"/>
        <v>0.70750000000000002</v>
      </c>
      <c r="U3846" s="4">
        <f t="shared" si="731"/>
        <v>0</v>
      </c>
      <c r="V3846" s="4" t="str">
        <f t="shared" si="727"/>
        <v/>
      </c>
      <c r="W3846" s="18" t="str">
        <f>IF(V3846="","",VLOOKUP(L3846,日射量と図３!$A$4:$C$368,3,TRUE)*238.85/100)</f>
        <v/>
      </c>
      <c r="X3846" s="4" t="str">
        <f t="shared" si="732"/>
        <v/>
      </c>
      <c r="Y3846" s="4" t="str">
        <f t="shared" si="725"/>
        <v/>
      </c>
      <c r="Z3846" s="4" t="str">
        <f t="shared" si="726"/>
        <v/>
      </c>
      <c r="AA3846" s="4" t="str">
        <f>IF($V3846="","",IF(Y3846&lt;36,0,IF(AND(36&lt;=Y3846,Y3846&lt;71),VLOOKUP($W3846,日射量と図３!$E$6:$F$34,2,TRUE),IF(AND(71&lt;=Y3846,Y3846&lt;107),VLOOKUP($W3846,日射量と図３!$E$6:$G$34,3,TRUE),IF(AND(107&lt;=Y3846,Y3846&lt;143),VLOOKUP($W3846,日射量と図３!$E$6:$H$34,4,TRUE),VLOOKUP($W3846,日射量と図３!$E$6:$I$34,5,TRUE))))))</f>
        <v/>
      </c>
      <c r="AB3846" s="4" t="str">
        <f>IF($V3846="","",IF(Z3846&lt;36,0,IF(AND(36&lt;=Z3846,Z3846&lt;71),VLOOKUP($W3846,日射量と図３!$E$6:$F$34,2,TRUE),IF(AND(71&lt;=Z3846,Z3846&lt;107),VLOOKUP($W3846,日射量と図３!$E$6:$G$34,3,TRUE),IF(AND(107&lt;=Z3846,Z3846&lt;143),VLOOKUP($W3846,日射量と図３!$E$6:$H$34,4,TRUE),VLOOKUP($W3846,日射量と図３!$E$6:$I$34,5,TRUE))))))</f>
        <v/>
      </c>
      <c r="AC3846" s="382" t="str">
        <f t="shared" si="721"/>
        <v/>
      </c>
      <c r="AD3846" s="382" t="str">
        <f t="shared" si="722"/>
        <v/>
      </c>
    </row>
    <row r="3847" spans="11:30" ht="13.5" customHeight="1">
      <c r="K3847" s="4">
        <f t="shared" si="728"/>
        <v>11</v>
      </c>
      <c r="L3847" s="34">
        <v>43412</v>
      </c>
      <c r="M3847" s="4">
        <v>161</v>
      </c>
      <c r="N3847" s="4">
        <v>4</v>
      </c>
      <c r="O3847" s="31">
        <v>0.125</v>
      </c>
      <c r="P3847" s="35">
        <v>13.190000000000001</v>
      </c>
      <c r="Q3847" s="36">
        <f t="shared" si="729"/>
        <v>13</v>
      </c>
      <c r="R3847" s="4">
        <f t="shared" si="730"/>
        <v>0</v>
      </c>
      <c r="S3847" s="31">
        <f t="shared" si="723"/>
        <v>0.25912037037037033</v>
      </c>
      <c r="T3847" s="31">
        <f t="shared" si="724"/>
        <v>0.70750000000000002</v>
      </c>
      <c r="U3847" s="4">
        <f t="shared" si="731"/>
        <v>0</v>
      </c>
      <c r="V3847" s="4" t="str">
        <f t="shared" si="727"/>
        <v/>
      </c>
      <c r="W3847" s="18" t="str">
        <f>IF(V3847="","",VLOOKUP(L3847,日射量と図３!$A$4:$C$368,3,TRUE)*238.85/100)</f>
        <v/>
      </c>
      <c r="X3847" s="4" t="str">
        <f t="shared" si="732"/>
        <v/>
      </c>
      <c r="Y3847" s="4" t="str">
        <f t="shared" si="725"/>
        <v/>
      </c>
      <c r="Z3847" s="4" t="str">
        <f t="shared" si="726"/>
        <v/>
      </c>
      <c r="AA3847" s="4" t="str">
        <f>IF($V3847="","",IF(Y3847&lt;36,0,IF(AND(36&lt;=Y3847,Y3847&lt;71),VLOOKUP($W3847,日射量と図３!$E$6:$F$34,2,TRUE),IF(AND(71&lt;=Y3847,Y3847&lt;107),VLOOKUP($W3847,日射量と図３!$E$6:$G$34,3,TRUE),IF(AND(107&lt;=Y3847,Y3847&lt;143),VLOOKUP($W3847,日射量と図３!$E$6:$H$34,4,TRUE),VLOOKUP($W3847,日射量と図３!$E$6:$I$34,5,TRUE))))))</f>
        <v/>
      </c>
      <c r="AB3847" s="4" t="str">
        <f>IF($V3847="","",IF(Z3847&lt;36,0,IF(AND(36&lt;=Z3847,Z3847&lt;71),VLOOKUP($W3847,日射量と図３!$E$6:$F$34,2,TRUE),IF(AND(71&lt;=Z3847,Z3847&lt;107),VLOOKUP($W3847,日射量と図３!$E$6:$G$34,3,TRUE),IF(AND(107&lt;=Z3847,Z3847&lt;143),VLOOKUP($W3847,日射量と図３!$E$6:$H$34,4,TRUE),VLOOKUP($W3847,日射量と図３!$E$6:$I$34,5,TRUE))))))</f>
        <v/>
      </c>
      <c r="AC3847" s="382" t="str">
        <f t="shared" si="721"/>
        <v/>
      </c>
      <c r="AD3847" s="382" t="str">
        <f t="shared" si="722"/>
        <v/>
      </c>
    </row>
    <row r="3848" spans="11:30" ht="13.5" customHeight="1">
      <c r="K3848" s="4">
        <f t="shared" si="728"/>
        <v>11</v>
      </c>
      <c r="L3848" s="34">
        <v>43412</v>
      </c>
      <c r="M3848" s="4">
        <v>161</v>
      </c>
      <c r="N3848" s="4">
        <v>5</v>
      </c>
      <c r="O3848" s="31">
        <v>0.16666666666666666</v>
      </c>
      <c r="P3848" s="35">
        <v>12.829999999999998</v>
      </c>
      <c r="Q3848" s="36">
        <f t="shared" si="729"/>
        <v>15</v>
      </c>
      <c r="R3848" s="4">
        <f t="shared" si="730"/>
        <v>2.1700000000000017</v>
      </c>
      <c r="S3848" s="31">
        <f t="shared" si="723"/>
        <v>0.25912037037037033</v>
      </c>
      <c r="T3848" s="31">
        <f t="shared" si="724"/>
        <v>0.70750000000000002</v>
      </c>
      <c r="U3848" s="4">
        <f t="shared" si="731"/>
        <v>0</v>
      </c>
      <c r="V3848" s="4" t="str">
        <f t="shared" si="727"/>
        <v/>
      </c>
      <c r="W3848" s="18" t="str">
        <f>IF(V3848="","",VLOOKUP(L3848,日射量と図３!$A$4:$C$368,3,TRUE)*238.85/100)</f>
        <v/>
      </c>
      <c r="X3848" s="4" t="str">
        <f t="shared" si="732"/>
        <v/>
      </c>
      <c r="Y3848" s="4" t="str">
        <f t="shared" si="725"/>
        <v/>
      </c>
      <c r="Z3848" s="4" t="str">
        <f t="shared" si="726"/>
        <v/>
      </c>
      <c r="AA3848" s="4" t="str">
        <f>IF($V3848="","",IF(Y3848&lt;36,0,IF(AND(36&lt;=Y3848,Y3848&lt;71),VLOOKUP($W3848,日射量と図３!$E$6:$F$34,2,TRUE),IF(AND(71&lt;=Y3848,Y3848&lt;107),VLOOKUP($W3848,日射量と図３!$E$6:$G$34,3,TRUE),IF(AND(107&lt;=Y3848,Y3848&lt;143),VLOOKUP($W3848,日射量と図３!$E$6:$H$34,4,TRUE),VLOOKUP($W3848,日射量と図３!$E$6:$I$34,5,TRUE))))))</f>
        <v/>
      </c>
      <c r="AB3848" s="4" t="str">
        <f>IF($V3848="","",IF(Z3848&lt;36,0,IF(AND(36&lt;=Z3848,Z3848&lt;71),VLOOKUP($W3848,日射量と図３!$E$6:$F$34,2,TRUE),IF(AND(71&lt;=Z3848,Z3848&lt;107),VLOOKUP($W3848,日射量と図３!$E$6:$G$34,3,TRUE),IF(AND(107&lt;=Z3848,Z3848&lt;143),VLOOKUP($W3848,日射量と図３!$E$6:$H$34,4,TRUE),VLOOKUP($W3848,日射量と図３!$E$6:$I$34,5,TRUE))))))</f>
        <v/>
      </c>
      <c r="AC3848" s="382" t="str">
        <f t="shared" si="721"/>
        <v/>
      </c>
      <c r="AD3848" s="382" t="str">
        <f t="shared" si="722"/>
        <v/>
      </c>
    </row>
    <row r="3849" spans="11:30" ht="13.5" customHeight="1">
      <c r="K3849" s="4">
        <f t="shared" si="728"/>
        <v>11</v>
      </c>
      <c r="L3849" s="34">
        <v>43412</v>
      </c>
      <c r="M3849" s="4">
        <v>161</v>
      </c>
      <c r="N3849" s="4">
        <v>6</v>
      </c>
      <c r="O3849" s="31">
        <v>0.20833333333333334</v>
      </c>
      <c r="P3849" s="35">
        <v>12.77</v>
      </c>
      <c r="Q3849" s="36">
        <f t="shared" si="729"/>
        <v>15</v>
      </c>
      <c r="R3849" s="4">
        <f t="shared" si="730"/>
        <v>2.2300000000000004</v>
      </c>
      <c r="S3849" s="31">
        <f t="shared" si="723"/>
        <v>0.25912037037037033</v>
      </c>
      <c r="T3849" s="31">
        <f t="shared" si="724"/>
        <v>0.70750000000000002</v>
      </c>
      <c r="U3849" s="4">
        <f t="shared" si="731"/>
        <v>0</v>
      </c>
      <c r="V3849" s="4" t="str">
        <f t="shared" si="727"/>
        <v/>
      </c>
      <c r="W3849" s="18" t="str">
        <f>IF(V3849="","",VLOOKUP(L3849,日射量と図３!$A$4:$C$368,3,TRUE)*238.85/100)</f>
        <v/>
      </c>
      <c r="X3849" s="4" t="str">
        <f t="shared" si="732"/>
        <v/>
      </c>
      <c r="Y3849" s="4" t="str">
        <f t="shared" si="725"/>
        <v/>
      </c>
      <c r="Z3849" s="4" t="str">
        <f t="shared" si="726"/>
        <v/>
      </c>
      <c r="AA3849" s="4" t="str">
        <f>IF($V3849="","",IF(Y3849&lt;36,0,IF(AND(36&lt;=Y3849,Y3849&lt;71),VLOOKUP($W3849,日射量と図３!$E$6:$F$34,2,TRUE),IF(AND(71&lt;=Y3849,Y3849&lt;107),VLOOKUP($W3849,日射量と図３!$E$6:$G$34,3,TRUE),IF(AND(107&lt;=Y3849,Y3849&lt;143),VLOOKUP($W3849,日射量と図３!$E$6:$H$34,4,TRUE),VLOOKUP($W3849,日射量と図３!$E$6:$I$34,5,TRUE))))))</f>
        <v/>
      </c>
      <c r="AB3849" s="4" t="str">
        <f>IF($V3849="","",IF(Z3849&lt;36,0,IF(AND(36&lt;=Z3849,Z3849&lt;71),VLOOKUP($W3849,日射量と図３!$E$6:$F$34,2,TRUE),IF(AND(71&lt;=Z3849,Z3849&lt;107),VLOOKUP($W3849,日射量と図３!$E$6:$G$34,3,TRUE),IF(AND(107&lt;=Z3849,Z3849&lt;143),VLOOKUP($W3849,日射量と図３!$E$6:$H$34,4,TRUE),VLOOKUP($W3849,日射量と図３!$E$6:$I$34,5,TRUE))))))</f>
        <v/>
      </c>
      <c r="AC3849" s="382" t="str">
        <f t="shared" si="721"/>
        <v/>
      </c>
      <c r="AD3849" s="382" t="str">
        <f t="shared" si="722"/>
        <v/>
      </c>
    </row>
    <row r="3850" spans="11:30" ht="13.5" customHeight="1">
      <c r="K3850" s="4">
        <f t="shared" si="728"/>
        <v>11</v>
      </c>
      <c r="L3850" s="34">
        <v>43412</v>
      </c>
      <c r="M3850" s="4">
        <v>161</v>
      </c>
      <c r="N3850" s="4">
        <v>7</v>
      </c>
      <c r="O3850" s="31">
        <v>0.25</v>
      </c>
      <c r="P3850" s="35">
        <v>12.599999999999998</v>
      </c>
      <c r="Q3850" s="36">
        <f t="shared" si="729"/>
        <v>15</v>
      </c>
      <c r="R3850" s="4">
        <f t="shared" si="730"/>
        <v>2.4000000000000021</v>
      </c>
      <c r="S3850" s="31">
        <f t="shared" si="723"/>
        <v>0.25912037037037033</v>
      </c>
      <c r="T3850" s="31">
        <f t="shared" si="724"/>
        <v>0.70750000000000002</v>
      </c>
      <c r="U3850" s="4">
        <f t="shared" si="731"/>
        <v>0</v>
      </c>
      <c r="V3850" s="4" t="str">
        <f t="shared" si="727"/>
        <v/>
      </c>
      <c r="W3850" s="18" t="str">
        <f>IF(V3850="","",VLOOKUP(L3850,日射量と図３!$A$4:$C$368,3,TRUE)*238.85/100)</f>
        <v/>
      </c>
      <c r="X3850" s="4" t="str">
        <f t="shared" si="732"/>
        <v/>
      </c>
      <c r="Y3850" s="4" t="str">
        <f t="shared" si="725"/>
        <v/>
      </c>
      <c r="Z3850" s="4" t="str">
        <f t="shared" si="726"/>
        <v/>
      </c>
      <c r="AA3850" s="4" t="str">
        <f>IF($V3850="","",IF(Y3850&lt;36,0,IF(AND(36&lt;=Y3850,Y3850&lt;71),VLOOKUP($W3850,日射量と図３!$E$6:$F$34,2,TRUE),IF(AND(71&lt;=Y3850,Y3850&lt;107),VLOOKUP($W3850,日射量と図３!$E$6:$G$34,3,TRUE),IF(AND(107&lt;=Y3850,Y3850&lt;143),VLOOKUP($W3850,日射量と図３!$E$6:$H$34,4,TRUE),VLOOKUP($W3850,日射量と図３!$E$6:$I$34,5,TRUE))))))</f>
        <v/>
      </c>
      <c r="AB3850" s="4" t="str">
        <f>IF($V3850="","",IF(Z3850&lt;36,0,IF(AND(36&lt;=Z3850,Z3850&lt;71),VLOOKUP($W3850,日射量と図３!$E$6:$F$34,2,TRUE),IF(AND(71&lt;=Z3850,Z3850&lt;107),VLOOKUP($W3850,日射量と図３!$E$6:$G$34,3,TRUE),IF(AND(107&lt;=Z3850,Z3850&lt;143),VLOOKUP($W3850,日射量と図３!$E$6:$H$34,4,TRUE),VLOOKUP($W3850,日射量と図３!$E$6:$I$34,5,TRUE))))))</f>
        <v/>
      </c>
      <c r="AC3850" s="382" t="str">
        <f t="shared" si="721"/>
        <v/>
      </c>
      <c r="AD3850" s="382" t="str">
        <f t="shared" si="722"/>
        <v/>
      </c>
    </row>
    <row r="3851" spans="11:30" ht="13.5" customHeight="1">
      <c r="K3851" s="4">
        <f t="shared" si="728"/>
        <v>11</v>
      </c>
      <c r="L3851" s="34">
        <v>43412</v>
      </c>
      <c r="M3851" s="4">
        <v>161</v>
      </c>
      <c r="N3851" s="4">
        <v>8</v>
      </c>
      <c r="O3851" s="31">
        <v>0.29166666666666669</v>
      </c>
      <c r="P3851" s="35">
        <v>12.91</v>
      </c>
      <c r="Q3851" s="36">
        <f t="shared" si="729"/>
        <v>12</v>
      </c>
      <c r="R3851" s="4">
        <f t="shared" si="730"/>
        <v>0</v>
      </c>
      <c r="S3851" s="31">
        <f t="shared" si="723"/>
        <v>0.25912037037037033</v>
      </c>
      <c r="T3851" s="31">
        <f t="shared" si="724"/>
        <v>0.70750000000000002</v>
      </c>
      <c r="U3851" s="4">
        <f t="shared" si="731"/>
        <v>0</v>
      </c>
      <c r="V3851" s="4" t="str">
        <f t="shared" si="727"/>
        <v/>
      </c>
      <c r="W3851" s="18" t="str">
        <f>IF(V3851="","",VLOOKUP(L3851,日射量と図３!$A$4:$C$368,3,TRUE)*238.85/100)</f>
        <v/>
      </c>
      <c r="X3851" s="4" t="str">
        <f t="shared" si="732"/>
        <v/>
      </c>
      <c r="Y3851" s="4" t="str">
        <f t="shared" si="725"/>
        <v/>
      </c>
      <c r="Z3851" s="4" t="str">
        <f t="shared" si="726"/>
        <v/>
      </c>
      <c r="AA3851" s="4" t="str">
        <f>IF($V3851="","",IF(Y3851&lt;36,0,IF(AND(36&lt;=Y3851,Y3851&lt;71),VLOOKUP($W3851,日射量と図３!$E$6:$F$34,2,TRUE),IF(AND(71&lt;=Y3851,Y3851&lt;107),VLOOKUP($W3851,日射量と図３!$E$6:$G$34,3,TRUE),IF(AND(107&lt;=Y3851,Y3851&lt;143),VLOOKUP($W3851,日射量と図３!$E$6:$H$34,4,TRUE),VLOOKUP($W3851,日射量と図３!$E$6:$I$34,5,TRUE))))))</f>
        <v/>
      </c>
      <c r="AB3851" s="4" t="str">
        <f>IF($V3851="","",IF(Z3851&lt;36,0,IF(AND(36&lt;=Z3851,Z3851&lt;71),VLOOKUP($W3851,日射量と図３!$E$6:$F$34,2,TRUE),IF(AND(71&lt;=Z3851,Z3851&lt;107),VLOOKUP($W3851,日射量と図３!$E$6:$G$34,3,TRUE),IF(AND(107&lt;=Z3851,Z3851&lt;143),VLOOKUP($W3851,日射量と図３!$E$6:$H$34,4,TRUE),VLOOKUP($W3851,日射量と図３!$E$6:$I$34,5,TRUE))))))</f>
        <v/>
      </c>
      <c r="AC3851" s="382" t="str">
        <f t="shared" si="721"/>
        <v/>
      </c>
      <c r="AD3851" s="382" t="str">
        <f t="shared" si="722"/>
        <v/>
      </c>
    </row>
    <row r="3852" spans="11:30" ht="13.5" customHeight="1">
      <c r="K3852" s="4">
        <f t="shared" si="728"/>
        <v>11</v>
      </c>
      <c r="L3852" s="34">
        <v>43412</v>
      </c>
      <c r="M3852" s="4">
        <v>161</v>
      </c>
      <c r="N3852" s="4">
        <v>9</v>
      </c>
      <c r="O3852" s="31">
        <v>0.33333333333333331</v>
      </c>
      <c r="P3852" s="35">
        <v>14</v>
      </c>
      <c r="Q3852" s="36">
        <f t="shared" si="729"/>
        <v>12</v>
      </c>
      <c r="R3852" s="4">
        <f t="shared" si="730"/>
        <v>0</v>
      </c>
      <c r="S3852" s="31">
        <f t="shared" si="723"/>
        <v>0.25912037037037033</v>
      </c>
      <c r="T3852" s="31">
        <f t="shared" si="724"/>
        <v>0.70750000000000002</v>
      </c>
      <c r="U3852" s="4">
        <f t="shared" si="731"/>
        <v>0</v>
      </c>
      <c r="V3852" s="4" t="str">
        <f t="shared" si="727"/>
        <v/>
      </c>
      <c r="W3852" s="18" t="str">
        <f>IF(V3852="","",VLOOKUP(L3852,日射量と図３!$A$4:$C$368,3,TRUE)*238.85/100)</f>
        <v/>
      </c>
      <c r="X3852" s="4" t="str">
        <f t="shared" si="732"/>
        <v/>
      </c>
      <c r="Y3852" s="4" t="str">
        <f t="shared" si="725"/>
        <v/>
      </c>
      <c r="Z3852" s="4" t="str">
        <f t="shared" si="726"/>
        <v/>
      </c>
      <c r="AA3852" s="4" t="str">
        <f>IF($V3852="","",IF(Y3852&lt;36,0,IF(AND(36&lt;=Y3852,Y3852&lt;71),VLOOKUP($W3852,日射量と図３!$E$6:$F$34,2,TRUE),IF(AND(71&lt;=Y3852,Y3852&lt;107),VLOOKUP($W3852,日射量と図３!$E$6:$G$34,3,TRUE),IF(AND(107&lt;=Y3852,Y3852&lt;143),VLOOKUP($W3852,日射量と図３!$E$6:$H$34,4,TRUE),VLOOKUP($W3852,日射量と図３!$E$6:$I$34,5,TRUE))))))</f>
        <v/>
      </c>
      <c r="AB3852" s="4" t="str">
        <f>IF($V3852="","",IF(Z3852&lt;36,0,IF(AND(36&lt;=Z3852,Z3852&lt;71),VLOOKUP($W3852,日射量と図３!$E$6:$F$34,2,TRUE),IF(AND(71&lt;=Z3852,Z3852&lt;107),VLOOKUP($W3852,日射量と図３!$E$6:$G$34,3,TRUE),IF(AND(107&lt;=Z3852,Z3852&lt;143),VLOOKUP($W3852,日射量と図３!$E$6:$H$34,4,TRUE),VLOOKUP($W3852,日射量と図３!$E$6:$I$34,5,TRUE))))))</f>
        <v/>
      </c>
      <c r="AC3852" s="382" t="str">
        <f t="shared" si="721"/>
        <v/>
      </c>
      <c r="AD3852" s="382" t="str">
        <f t="shared" si="722"/>
        <v/>
      </c>
    </row>
    <row r="3853" spans="11:30" ht="13.5" customHeight="1">
      <c r="K3853" s="4">
        <f t="shared" si="728"/>
        <v>11</v>
      </c>
      <c r="L3853" s="34">
        <v>43412</v>
      </c>
      <c r="M3853" s="4">
        <v>161</v>
      </c>
      <c r="N3853" s="4">
        <v>10</v>
      </c>
      <c r="O3853" s="31">
        <v>0.375</v>
      </c>
      <c r="P3853" s="35">
        <v>15.01</v>
      </c>
      <c r="Q3853" s="36">
        <f t="shared" si="729"/>
        <v>12</v>
      </c>
      <c r="R3853" s="4">
        <f t="shared" si="730"/>
        <v>0</v>
      </c>
      <c r="S3853" s="31">
        <f t="shared" si="723"/>
        <v>0.25912037037037033</v>
      </c>
      <c r="T3853" s="31">
        <f t="shared" si="724"/>
        <v>0.70750000000000002</v>
      </c>
      <c r="U3853" s="4">
        <f t="shared" si="731"/>
        <v>0</v>
      </c>
      <c r="V3853" s="4" t="str">
        <f t="shared" si="727"/>
        <v/>
      </c>
      <c r="W3853" s="18" t="str">
        <f>IF(V3853="","",VLOOKUP(L3853,日射量と図３!$A$4:$C$368,3,TRUE)*238.85/100)</f>
        <v/>
      </c>
      <c r="X3853" s="4" t="str">
        <f t="shared" si="732"/>
        <v/>
      </c>
      <c r="Y3853" s="4" t="str">
        <f t="shared" si="725"/>
        <v/>
      </c>
      <c r="Z3853" s="4" t="str">
        <f t="shared" si="726"/>
        <v/>
      </c>
      <c r="AA3853" s="4" t="str">
        <f>IF($V3853="","",IF(Y3853&lt;36,0,IF(AND(36&lt;=Y3853,Y3853&lt;71),VLOOKUP($W3853,日射量と図３!$E$6:$F$34,2,TRUE),IF(AND(71&lt;=Y3853,Y3853&lt;107),VLOOKUP($W3853,日射量と図３!$E$6:$G$34,3,TRUE),IF(AND(107&lt;=Y3853,Y3853&lt;143),VLOOKUP($W3853,日射量と図３!$E$6:$H$34,4,TRUE),VLOOKUP($W3853,日射量と図３!$E$6:$I$34,5,TRUE))))))</f>
        <v/>
      </c>
      <c r="AB3853" s="4" t="str">
        <f>IF($V3853="","",IF(Z3853&lt;36,0,IF(AND(36&lt;=Z3853,Z3853&lt;71),VLOOKUP($W3853,日射量と図３!$E$6:$F$34,2,TRUE),IF(AND(71&lt;=Z3853,Z3853&lt;107),VLOOKUP($W3853,日射量と図３!$E$6:$G$34,3,TRUE),IF(AND(107&lt;=Z3853,Z3853&lt;143),VLOOKUP($W3853,日射量と図３!$E$6:$H$34,4,TRUE),VLOOKUP($W3853,日射量と図３!$E$6:$I$34,5,TRUE))))))</f>
        <v/>
      </c>
      <c r="AC3853" s="382" t="str">
        <f t="shared" si="721"/>
        <v/>
      </c>
      <c r="AD3853" s="382" t="str">
        <f t="shared" si="722"/>
        <v/>
      </c>
    </row>
    <row r="3854" spans="11:30" ht="13.5" customHeight="1">
      <c r="K3854" s="4">
        <f t="shared" si="728"/>
        <v>11</v>
      </c>
      <c r="L3854" s="34">
        <v>43412</v>
      </c>
      <c r="M3854" s="4">
        <v>161</v>
      </c>
      <c r="N3854" s="4">
        <v>11</v>
      </c>
      <c r="O3854" s="31">
        <v>0.41666666666666669</v>
      </c>
      <c r="P3854" s="35">
        <v>15.950000000000003</v>
      </c>
      <c r="Q3854" s="36">
        <f t="shared" si="729"/>
        <v>12</v>
      </c>
      <c r="R3854" s="4">
        <f t="shared" si="730"/>
        <v>0</v>
      </c>
      <c r="S3854" s="31">
        <f t="shared" si="723"/>
        <v>0.25912037037037033</v>
      </c>
      <c r="T3854" s="31">
        <f t="shared" si="724"/>
        <v>0.70750000000000002</v>
      </c>
      <c r="U3854" s="4">
        <f t="shared" si="731"/>
        <v>0</v>
      </c>
      <c r="V3854" s="4" t="str">
        <f t="shared" si="727"/>
        <v/>
      </c>
      <c r="W3854" s="18" t="str">
        <f>IF(V3854="","",VLOOKUP(L3854,日射量と図３!$A$4:$C$368,3,TRUE)*238.85/100)</f>
        <v/>
      </c>
      <c r="X3854" s="4" t="str">
        <f t="shared" si="732"/>
        <v/>
      </c>
      <c r="Y3854" s="4" t="str">
        <f t="shared" si="725"/>
        <v/>
      </c>
      <c r="Z3854" s="4" t="str">
        <f t="shared" si="726"/>
        <v/>
      </c>
      <c r="AA3854" s="4" t="str">
        <f>IF($V3854="","",IF(Y3854&lt;36,0,IF(AND(36&lt;=Y3854,Y3854&lt;71),VLOOKUP($W3854,日射量と図３!$E$6:$F$34,2,TRUE),IF(AND(71&lt;=Y3854,Y3854&lt;107),VLOOKUP($W3854,日射量と図３!$E$6:$G$34,3,TRUE),IF(AND(107&lt;=Y3854,Y3854&lt;143),VLOOKUP($W3854,日射量と図３!$E$6:$H$34,4,TRUE),VLOOKUP($W3854,日射量と図３!$E$6:$I$34,5,TRUE))))))</f>
        <v/>
      </c>
      <c r="AB3854" s="4" t="str">
        <f>IF($V3854="","",IF(Z3854&lt;36,0,IF(AND(36&lt;=Z3854,Z3854&lt;71),VLOOKUP($W3854,日射量と図３!$E$6:$F$34,2,TRUE),IF(AND(71&lt;=Z3854,Z3854&lt;107),VLOOKUP($W3854,日射量と図３!$E$6:$G$34,3,TRUE),IF(AND(107&lt;=Z3854,Z3854&lt;143),VLOOKUP($W3854,日射量と図３!$E$6:$H$34,4,TRUE),VLOOKUP($W3854,日射量と図３!$E$6:$I$34,5,TRUE))))))</f>
        <v/>
      </c>
      <c r="AC3854" s="382" t="str">
        <f t="shared" si="721"/>
        <v/>
      </c>
      <c r="AD3854" s="382" t="str">
        <f t="shared" si="722"/>
        <v/>
      </c>
    </row>
    <row r="3855" spans="11:30" ht="13.5" customHeight="1">
      <c r="K3855" s="4">
        <f t="shared" si="728"/>
        <v>11</v>
      </c>
      <c r="L3855" s="34">
        <v>43412</v>
      </c>
      <c r="M3855" s="4">
        <v>161</v>
      </c>
      <c r="N3855" s="4">
        <v>12</v>
      </c>
      <c r="O3855" s="31">
        <v>0.45833333333333331</v>
      </c>
      <c r="P3855" s="35">
        <v>17.18</v>
      </c>
      <c r="Q3855" s="36">
        <f t="shared" si="729"/>
        <v>12</v>
      </c>
      <c r="R3855" s="4">
        <f t="shared" si="730"/>
        <v>0</v>
      </c>
      <c r="S3855" s="31">
        <f t="shared" si="723"/>
        <v>0.25912037037037033</v>
      </c>
      <c r="T3855" s="31">
        <f t="shared" si="724"/>
        <v>0.70750000000000002</v>
      </c>
      <c r="U3855" s="4">
        <f t="shared" si="731"/>
        <v>0</v>
      </c>
      <c r="V3855" s="4" t="str">
        <f t="shared" si="727"/>
        <v/>
      </c>
      <c r="W3855" s="18" t="str">
        <f>IF(V3855="","",VLOOKUP(L3855,日射量と図３!$A$4:$C$368,3,TRUE)*238.85/100)</f>
        <v/>
      </c>
      <c r="X3855" s="4" t="str">
        <f t="shared" si="732"/>
        <v/>
      </c>
      <c r="Y3855" s="4" t="str">
        <f t="shared" si="725"/>
        <v/>
      </c>
      <c r="Z3855" s="4" t="str">
        <f t="shared" si="726"/>
        <v/>
      </c>
      <c r="AA3855" s="4" t="str">
        <f>IF($V3855="","",IF(Y3855&lt;36,0,IF(AND(36&lt;=Y3855,Y3855&lt;71),VLOOKUP($W3855,日射量と図３!$E$6:$F$34,2,TRUE),IF(AND(71&lt;=Y3855,Y3855&lt;107),VLOOKUP($W3855,日射量と図３!$E$6:$G$34,3,TRUE),IF(AND(107&lt;=Y3855,Y3855&lt;143),VLOOKUP($W3855,日射量と図３!$E$6:$H$34,4,TRUE),VLOOKUP($W3855,日射量と図３!$E$6:$I$34,5,TRUE))))))</f>
        <v/>
      </c>
      <c r="AB3855" s="4" t="str">
        <f>IF($V3855="","",IF(Z3855&lt;36,0,IF(AND(36&lt;=Z3855,Z3855&lt;71),VLOOKUP($W3855,日射量と図３!$E$6:$F$34,2,TRUE),IF(AND(71&lt;=Z3855,Z3855&lt;107),VLOOKUP($W3855,日射量と図３!$E$6:$G$34,3,TRUE),IF(AND(107&lt;=Z3855,Z3855&lt;143),VLOOKUP($W3855,日射量と図３!$E$6:$H$34,4,TRUE),VLOOKUP($W3855,日射量と図３!$E$6:$I$34,5,TRUE))))))</f>
        <v/>
      </c>
      <c r="AC3855" s="382" t="str">
        <f t="shared" ref="AC3855:AC3918" si="733">IF(V3855="","",IF((($AH$18*$AH$30*V3855*3600/1000000)/1000-AA3855*$AG$18*10*0.0000041868)&lt;=0,0,AA3855*$AG$18*10*0.0000041868))</f>
        <v/>
      </c>
      <c r="AD3855" s="382" t="str">
        <f t="shared" ref="AD3855:AD3918" si="734">IF(V3855="","",IF((($AH$19*$AH$30*V3855*3600/1000000)/1000-AB3855*$AG$19*10*0.0000041868)&lt;=0,0,AB3855*$AG$19*10*0.0000041868))</f>
        <v/>
      </c>
    </row>
    <row r="3856" spans="11:30" ht="13.5" customHeight="1">
      <c r="K3856" s="4">
        <f t="shared" si="728"/>
        <v>11</v>
      </c>
      <c r="L3856" s="34">
        <v>43412</v>
      </c>
      <c r="M3856" s="4">
        <v>161</v>
      </c>
      <c r="N3856" s="4">
        <v>13</v>
      </c>
      <c r="O3856" s="31">
        <v>0.5</v>
      </c>
      <c r="P3856" s="35">
        <v>17.850000000000001</v>
      </c>
      <c r="Q3856" s="36">
        <f t="shared" si="729"/>
        <v>12</v>
      </c>
      <c r="R3856" s="4">
        <f t="shared" si="730"/>
        <v>0</v>
      </c>
      <c r="S3856" s="31">
        <f t="shared" si="723"/>
        <v>0.25912037037037033</v>
      </c>
      <c r="T3856" s="31">
        <f t="shared" si="724"/>
        <v>0.70750000000000002</v>
      </c>
      <c r="U3856" s="4">
        <f t="shared" si="731"/>
        <v>0</v>
      </c>
      <c r="V3856" s="4" t="str">
        <f t="shared" si="727"/>
        <v/>
      </c>
      <c r="W3856" s="18" t="str">
        <f>IF(V3856="","",VLOOKUP(L3856,日射量と図３!$A$4:$C$368,3,TRUE)*238.85/100)</f>
        <v/>
      </c>
      <c r="X3856" s="4" t="str">
        <f t="shared" si="732"/>
        <v/>
      </c>
      <c r="Y3856" s="4" t="str">
        <f t="shared" si="725"/>
        <v/>
      </c>
      <c r="Z3856" s="4" t="str">
        <f t="shared" si="726"/>
        <v/>
      </c>
      <c r="AA3856" s="4" t="str">
        <f>IF($V3856="","",IF(Y3856&lt;36,0,IF(AND(36&lt;=Y3856,Y3856&lt;71),VLOOKUP($W3856,日射量と図３!$E$6:$F$34,2,TRUE),IF(AND(71&lt;=Y3856,Y3856&lt;107),VLOOKUP($W3856,日射量と図３!$E$6:$G$34,3,TRUE),IF(AND(107&lt;=Y3856,Y3856&lt;143),VLOOKUP($W3856,日射量と図３!$E$6:$H$34,4,TRUE),VLOOKUP($W3856,日射量と図３!$E$6:$I$34,5,TRUE))))))</f>
        <v/>
      </c>
      <c r="AB3856" s="4" t="str">
        <f>IF($V3856="","",IF(Z3856&lt;36,0,IF(AND(36&lt;=Z3856,Z3856&lt;71),VLOOKUP($W3856,日射量と図３!$E$6:$F$34,2,TRUE),IF(AND(71&lt;=Z3856,Z3856&lt;107),VLOOKUP($W3856,日射量と図３!$E$6:$G$34,3,TRUE),IF(AND(107&lt;=Z3856,Z3856&lt;143),VLOOKUP($W3856,日射量と図３!$E$6:$H$34,4,TRUE),VLOOKUP($W3856,日射量と図３!$E$6:$I$34,5,TRUE))))))</f>
        <v/>
      </c>
      <c r="AC3856" s="382" t="str">
        <f t="shared" si="733"/>
        <v/>
      </c>
      <c r="AD3856" s="382" t="str">
        <f t="shared" si="734"/>
        <v/>
      </c>
    </row>
    <row r="3857" spans="11:30" ht="13.5" customHeight="1">
      <c r="K3857" s="4">
        <f t="shared" si="728"/>
        <v>11</v>
      </c>
      <c r="L3857" s="34">
        <v>43412</v>
      </c>
      <c r="M3857" s="4">
        <v>161</v>
      </c>
      <c r="N3857" s="4">
        <v>14</v>
      </c>
      <c r="O3857" s="31">
        <v>0.54166666666666663</v>
      </c>
      <c r="P3857" s="35">
        <v>18.13</v>
      </c>
      <c r="Q3857" s="36">
        <f t="shared" si="729"/>
        <v>12</v>
      </c>
      <c r="R3857" s="4">
        <f t="shared" si="730"/>
        <v>0</v>
      </c>
      <c r="S3857" s="31">
        <f t="shared" si="723"/>
        <v>0.25912037037037033</v>
      </c>
      <c r="T3857" s="31">
        <f t="shared" si="724"/>
        <v>0.70750000000000002</v>
      </c>
      <c r="U3857" s="4">
        <f t="shared" si="731"/>
        <v>0</v>
      </c>
      <c r="V3857" s="4" t="str">
        <f t="shared" si="727"/>
        <v/>
      </c>
      <c r="W3857" s="18" t="str">
        <f>IF(V3857="","",VLOOKUP(L3857,日射量と図３!$A$4:$C$368,3,TRUE)*238.85/100)</f>
        <v/>
      </c>
      <c r="X3857" s="4" t="str">
        <f t="shared" si="732"/>
        <v/>
      </c>
      <c r="Y3857" s="4" t="str">
        <f t="shared" si="725"/>
        <v/>
      </c>
      <c r="Z3857" s="4" t="str">
        <f t="shared" si="726"/>
        <v/>
      </c>
      <c r="AA3857" s="4" t="str">
        <f>IF($V3857="","",IF(Y3857&lt;36,0,IF(AND(36&lt;=Y3857,Y3857&lt;71),VLOOKUP($W3857,日射量と図３!$E$6:$F$34,2,TRUE),IF(AND(71&lt;=Y3857,Y3857&lt;107),VLOOKUP($W3857,日射量と図３!$E$6:$G$34,3,TRUE),IF(AND(107&lt;=Y3857,Y3857&lt;143),VLOOKUP($W3857,日射量と図３!$E$6:$H$34,4,TRUE),VLOOKUP($W3857,日射量と図３!$E$6:$I$34,5,TRUE))))))</f>
        <v/>
      </c>
      <c r="AB3857" s="4" t="str">
        <f>IF($V3857="","",IF(Z3857&lt;36,0,IF(AND(36&lt;=Z3857,Z3857&lt;71),VLOOKUP($W3857,日射量と図３!$E$6:$F$34,2,TRUE),IF(AND(71&lt;=Z3857,Z3857&lt;107),VLOOKUP($W3857,日射量と図３!$E$6:$G$34,3,TRUE),IF(AND(107&lt;=Z3857,Z3857&lt;143),VLOOKUP($W3857,日射量と図３!$E$6:$H$34,4,TRUE),VLOOKUP($W3857,日射量と図３!$E$6:$I$34,5,TRUE))))))</f>
        <v/>
      </c>
      <c r="AC3857" s="382" t="str">
        <f t="shared" si="733"/>
        <v/>
      </c>
      <c r="AD3857" s="382" t="str">
        <f t="shared" si="734"/>
        <v/>
      </c>
    </row>
    <row r="3858" spans="11:30" ht="13.5" customHeight="1">
      <c r="K3858" s="4">
        <f t="shared" si="728"/>
        <v>11</v>
      </c>
      <c r="L3858" s="34">
        <v>43412</v>
      </c>
      <c r="M3858" s="4">
        <v>161</v>
      </c>
      <c r="N3858" s="4">
        <v>15</v>
      </c>
      <c r="O3858" s="31">
        <v>0.58333333333333337</v>
      </c>
      <c r="P3858" s="35">
        <v>18.459999999999997</v>
      </c>
      <c r="Q3858" s="36">
        <f t="shared" si="729"/>
        <v>12</v>
      </c>
      <c r="R3858" s="4">
        <f t="shared" si="730"/>
        <v>0</v>
      </c>
      <c r="S3858" s="31">
        <f t="shared" si="723"/>
        <v>0.25912037037037033</v>
      </c>
      <c r="T3858" s="31">
        <f t="shared" si="724"/>
        <v>0.70750000000000002</v>
      </c>
      <c r="U3858" s="4">
        <f t="shared" si="731"/>
        <v>0</v>
      </c>
      <c r="V3858" s="4" t="str">
        <f t="shared" si="727"/>
        <v/>
      </c>
      <c r="W3858" s="18" t="str">
        <f>IF(V3858="","",VLOOKUP(L3858,日射量と図３!$A$4:$C$368,3,TRUE)*238.85/100)</f>
        <v/>
      </c>
      <c r="X3858" s="4" t="str">
        <f t="shared" si="732"/>
        <v/>
      </c>
      <c r="Y3858" s="4" t="str">
        <f t="shared" si="725"/>
        <v/>
      </c>
      <c r="Z3858" s="4" t="str">
        <f t="shared" si="726"/>
        <v/>
      </c>
      <c r="AA3858" s="4" t="str">
        <f>IF($V3858="","",IF(Y3858&lt;36,0,IF(AND(36&lt;=Y3858,Y3858&lt;71),VLOOKUP($W3858,日射量と図３!$E$6:$F$34,2,TRUE),IF(AND(71&lt;=Y3858,Y3858&lt;107),VLOOKUP($W3858,日射量と図３!$E$6:$G$34,3,TRUE),IF(AND(107&lt;=Y3858,Y3858&lt;143),VLOOKUP($W3858,日射量と図３!$E$6:$H$34,4,TRUE),VLOOKUP($W3858,日射量と図３!$E$6:$I$34,5,TRUE))))))</f>
        <v/>
      </c>
      <c r="AB3858" s="4" t="str">
        <f>IF($V3858="","",IF(Z3858&lt;36,0,IF(AND(36&lt;=Z3858,Z3858&lt;71),VLOOKUP($W3858,日射量と図３!$E$6:$F$34,2,TRUE),IF(AND(71&lt;=Z3858,Z3858&lt;107),VLOOKUP($W3858,日射量と図３!$E$6:$G$34,3,TRUE),IF(AND(107&lt;=Z3858,Z3858&lt;143),VLOOKUP($W3858,日射量と図３!$E$6:$H$34,4,TRUE),VLOOKUP($W3858,日射量と図３!$E$6:$I$34,5,TRUE))))))</f>
        <v/>
      </c>
      <c r="AC3858" s="382" t="str">
        <f t="shared" si="733"/>
        <v/>
      </c>
      <c r="AD3858" s="382" t="str">
        <f t="shared" si="734"/>
        <v/>
      </c>
    </row>
    <row r="3859" spans="11:30" ht="13.5" customHeight="1">
      <c r="K3859" s="4">
        <f t="shared" si="728"/>
        <v>11</v>
      </c>
      <c r="L3859" s="34">
        <v>43412</v>
      </c>
      <c r="M3859" s="4">
        <v>161</v>
      </c>
      <c r="N3859" s="4">
        <v>16</v>
      </c>
      <c r="O3859" s="31">
        <v>0.625</v>
      </c>
      <c r="P3859" s="35">
        <v>18.260000000000002</v>
      </c>
      <c r="Q3859" s="36">
        <f t="shared" si="729"/>
        <v>16</v>
      </c>
      <c r="R3859" s="4">
        <f t="shared" si="730"/>
        <v>0</v>
      </c>
      <c r="S3859" s="31">
        <f t="shared" si="723"/>
        <v>0.25912037037037033</v>
      </c>
      <c r="T3859" s="31">
        <f t="shared" si="724"/>
        <v>0.70750000000000002</v>
      </c>
      <c r="U3859" s="4">
        <f t="shared" si="731"/>
        <v>0</v>
      </c>
      <c r="V3859" s="4" t="str">
        <f t="shared" si="727"/>
        <v/>
      </c>
      <c r="W3859" s="18" t="str">
        <f>IF(V3859="","",VLOOKUP(L3859,日射量と図３!$A$4:$C$368,3,TRUE)*238.85/100)</f>
        <v/>
      </c>
      <c r="X3859" s="4" t="str">
        <f t="shared" si="732"/>
        <v/>
      </c>
      <c r="Y3859" s="4" t="str">
        <f t="shared" si="725"/>
        <v/>
      </c>
      <c r="Z3859" s="4" t="str">
        <f t="shared" si="726"/>
        <v/>
      </c>
      <c r="AA3859" s="4" t="str">
        <f>IF($V3859="","",IF(Y3859&lt;36,0,IF(AND(36&lt;=Y3859,Y3859&lt;71),VLOOKUP($W3859,日射量と図３!$E$6:$F$34,2,TRUE),IF(AND(71&lt;=Y3859,Y3859&lt;107),VLOOKUP($W3859,日射量と図３!$E$6:$G$34,3,TRUE),IF(AND(107&lt;=Y3859,Y3859&lt;143),VLOOKUP($W3859,日射量と図３!$E$6:$H$34,4,TRUE),VLOOKUP($W3859,日射量と図３!$E$6:$I$34,5,TRUE))))))</f>
        <v/>
      </c>
      <c r="AB3859" s="4" t="str">
        <f>IF($V3859="","",IF(Z3859&lt;36,0,IF(AND(36&lt;=Z3859,Z3859&lt;71),VLOOKUP($W3859,日射量と図３!$E$6:$F$34,2,TRUE),IF(AND(71&lt;=Z3859,Z3859&lt;107),VLOOKUP($W3859,日射量と図３!$E$6:$G$34,3,TRUE),IF(AND(107&lt;=Z3859,Z3859&lt;143),VLOOKUP($W3859,日射量と図３!$E$6:$H$34,4,TRUE),VLOOKUP($W3859,日射量と図３!$E$6:$I$34,5,TRUE))))))</f>
        <v/>
      </c>
      <c r="AC3859" s="382" t="str">
        <f t="shared" si="733"/>
        <v/>
      </c>
      <c r="AD3859" s="382" t="str">
        <f t="shared" si="734"/>
        <v/>
      </c>
    </row>
    <row r="3860" spans="11:30" ht="13.5" customHeight="1">
      <c r="K3860" s="4">
        <f t="shared" si="728"/>
        <v>11</v>
      </c>
      <c r="L3860" s="34">
        <v>43412</v>
      </c>
      <c r="M3860" s="4">
        <v>161</v>
      </c>
      <c r="N3860" s="4">
        <v>17</v>
      </c>
      <c r="O3860" s="31">
        <v>0.66666666666666663</v>
      </c>
      <c r="P3860" s="35">
        <v>17.66</v>
      </c>
      <c r="Q3860" s="36">
        <f t="shared" si="729"/>
        <v>16</v>
      </c>
      <c r="R3860" s="4">
        <f t="shared" si="730"/>
        <v>0</v>
      </c>
      <c r="S3860" s="31">
        <f t="shared" si="723"/>
        <v>0.25912037037037033</v>
      </c>
      <c r="T3860" s="31">
        <f t="shared" si="724"/>
        <v>0.70750000000000002</v>
      </c>
      <c r="U3860" s="4">
        <f t="shared" si="731"/>
        <v>0</v>
      </c>
      <c r="V3860" s="4" t="str">
        <f t="shared" si="727"/>
        <v/>
      </c>
      <c r="W3860" s="18" t="str">
        <f>IF(V3860="","",VLOOKUP(L3860,日射量と図３!$A$4:$C$368,3,TRUE)*238.85/100)</f>
        <v/>
      </c>
      <c r="X3860" s="4" t="str">
        <f t="shared" si="732"/>
        <v/>
      </c>
      <c r="Y3860" s="4" t="str">
        <f t="shared" si="725"/>
        <v/>
      </c>
      <c r="Z3860" s="4" t="str">
        <f t="shared" si="726"/>
        <v/>
      </c>
      <c r="AA3860" s="4" t="str">
        <f>IF($V3860="","",IF(Y3860&lt;36,0,IF(AND(36&lt;=Y3860,Y3860&lt;71),VLOOKUP($W3860,日射量と図３!$E$6:$F$34,2,TRUE),IF(AND(71&lt;=Y3860,Y3860&lt;107),VLOOKUP($W3860,日射量と図３!$E$6:$G$34,3,TRUE),IF(AND(107&lt;=Y3860,Y3860&lt;143),VLOOKUP($W3860,日射量と図３!$E$6:$H$34,4,TRUE),VLOOKUP($W3860,日射量と図３!$E$6:$I$34,5,TRUE))))))</f>
        <v/>
      </c>
      <c r="AB3860" s="4" t="str">
        <f>IF($V3860="","",IF(Z3860&lt;36,0,IF(AND(36&lt;=Z3860,Z3860&lt;71),VLOOKUP($W3860,日射量と図３!$E$6:$F$34,2,TRUE),IF(AND(71&lt;=Z3860,Z3860&lt;107),VLOOKUP($W3860,日射量と図３!$E$6:$G$34,3,TRUE),IF(AND(107&lt;=Z3860,Z3860&lt;143),VLOOKUP($W3860,日射量と図３!$E$6:$H$34,4,TRUE),VLOOKUP($W3860,日射量と図３!$E$6:$I$34,5,TRUE))))))</f>
        <v/>
      </c>
      <c r="AC3860" s="382" t="str">
        <f t="shared" si="733"/>
        <v/>
      </c>
      <c r="AD3860" s="382" t="str">
        <f t="shared" si="734"/>
        <v/>
      </c>
    </row>
    <row r="3861" spans="11:30" ht="13.5" customHeight="1">
      <c r="K3861" s="4">
        <f t="shared" si="728"/>
        <v>11</v>
      </c>
      <c r="L3861" s="34">
        <v>43412</v>
      </c>
      <c r="M3861" s="4">
        <v>161</v>
      </c>
      <c r="N3861" s="4">
        <v>18</v>
      </c>
      <c r="O3861" s="31">
        <v>0.70833333333333337</v>
      </c>
      <c r="P3861" s="35">
        <v>16.979999999999997</v>
      </c>
      <c r="Q3861" s="36">
        <f t="shared" si="729"/>
        <v>16</v>
      </c>
      <c r="R3861" s="4">
        <f t="shared" si="730"/>
        <v>0</v>
      </c>
      <c r="S3861" s="31">
        <f t="shared" ref="S3861:S3924" si="735">VLOOKUP(K3861,$AF$38:$AH$49,2,TRUE)</f>
        <v>0.25912037037037033</v>
      </c>
      <c r="T3861" s="31">
        <f t="shared" ref="T3861:T3924" si="736">VLOOKUP(K3861,$AF$38:$AH$49,3,TRUE)</f>
        <v>0.70750000000000002</v>
      </c>
      <c r="U3861" s="4">
        <f t="shared" si="731"/>
        <v>0</v>
      </c>
      <c r="V3861" s="4" t="str">
        <f t="shared" si="727"/>
        <v/>
      </c>
      <c r="W3861" s="18" t="str">
        <f>IF(V3861="","",VLOOKUP(L3861,日射量と図３!$A$4:$C$368,3,TRUE)*238.85/100)</f>
        <v/>
      </c>
      <c r="X3861" s="4" t="str">
        <f t="shared" si="732"/>
        <v/>
      </c>
      <c r="Y3861" s="4" t="str">
        <f t="shared" si="725"/>
        <v/>
      </c>
      <c r="Z3861" s="4" t="str">
        <f t="shared" si="726"/>
        <v/>
      </c>
      <c r="AA3861" s="4" t="str">
        <f>IF($V3861="","",IF(Y3861&lt;36,0,IF(AND(36&lt;=Y3861,Y3861&lt;71),VLOOKUP($W3861,日射量と図３!$E$6:$F$34,2,TRUE),IF(AND(71&lt;=Y3861,Y3861&lt;107),VLOOKUP($W3861,日射量と図３!$E$6:$G$34,3,TRUE),IF(AND(107&lt;=Y3861,Y3861&lt;143),VLOOKUP($W3861,日射量と図３!$E$6:$H$34,4,TRUE),VLOOKUP($W3861,日射量と図３!$E$6:$I$34,5,TRUE))))))</f>
        <v/>
      </c>
      <c r="AB3861" s="4" t="str">
        <f>IF($V3861="","",IF(Z3861&lt;36,0,IF(AND(36&lt;=Z3861,Z3861&lt;71),VLOOKUP($W3861,日射量と図３!$E$6:$F$34,2,TRUE),IF(AND(71&lt;=Z3861,Z3861&lt;107),VLOOKUP($W3861,日射量と図３!$E$6:$G$34,3,TRUE),IF(AND(107&lt;=Z3861,Z3861&lt;143),VLOOKUP($W3861,日射量と図３!$E$6:$H$34,4,TRUE),VLOOKUP($W3861,日射量と図３!$E$6:$I$34,5,TRUE))))))</f>
        <v/>
      </c>
      <c r="AC3861" s="382" t="str">
        <f t="shared" si="733"/>
        <v/>
      </c>
      <c r="AD3861" s="382" t="str">
        <f t="shared" si="734"/>
        <v/>
      </c>
    </row>
    <row r="3862" spans="11:30" ht="13.5" customHeight="1">
      <c r="K3862" s="4">
        <f t="shared" si="728"/>
        <v>11</v>
      </c>
      <c r="L3862" s="34">
        <v>43412</v>
      </c>
      <c r="M3862" s="4">
        <v>161</v>
      </c>
      <c r="N3862" s="4">
        <v>19</v>
      </c>
      <c r="O3862" s="31">
        <v>0.75</v>
      </c>
      <c r="P3862" s="35">
        <v>16.55</v>
      </c>
      <c r="Q3862" s="36">
        <f t="shared" si="729"/>
        <v>16</v>
      </c>
      <c r="R3862" s="4">
        <f t="shared" si="730"/>
        <v>0</v>
      </c>
      <c r="S3862" s="31">
        <f t="shared" si="735"/>
        <v>0.25912037037037033</v>
      </c>
      <c r="T3862" s="31">
        <f t="shared" si="736"/>
        <v>0.70750000000000002</v>
      </c>
      <c r="U3862" s="4">
        <f t="shared" si="731"/>
        <v>0</v>
      </c>
      <c r="V3862" s="4" t="str">
        <f t="shared" si="727"/>
        <v/>
      </c>
      <c r="W3862" s="18" t="str">
        <f>IF(V3862="","",VLOOKUP(L3862,日射量と図３!$A$4:$C$368,3,TRUE)*238.85/100)</f>
        <v/>
      </c>
      <c r="X3862" s="4" t="str">
        <f t="shared" si="732"/>
        <v/>
      </c>
      <c r="Y3862" s="4" t="str">
        <f t="shared" si="725"/>
        <v/>
      </c>
      <c r="Z3862" s="4" t="str">
        <f t="shared" si="726"/>
        <v/>
      </c>
      <c r="AA3862" s="4" t="str">
        <f>IF($V3862="","",IF(Y3862&lt;36,0,IF(AND(36&lt;=Y3862,Y3862&lt;71),VLOOKUP($W3862,日射量と図３!$E$6:$F$34,2,TRUE),IF(AND(71&lt;=Y3862,Y3862&lt;107),VLOOKUP($W3862,日射量と図３!$E$6:$G$34,3,TRUE),IF(AND(107&lt;=Y3862,Y3862&lt;143),VLOOKUP($W3862,日射量と図３!$E$6:$H$34,4,TRUE),VLOOKUP($W3862,日射量と図３!$E$6:$I$34,5,TRUE))))))</f>
        <v/>
      </c>
      <c r="AB3862" s="4" t="str">
        <f>IF($V3862="","",IF(Z3862&lt;36,0,IF(AND(36&lt;=Z3862,Z3862&lt;71),VLOOKUP($W3862,日射量と図３!$E$6:$F$34,2,TRUE),IF(AND(71&lt;=Z3862,Z3862&lt;107),VLOOKUP($W3862,日射量と図３!$E$6:$G$34,3,TRUE),IF(AND(107&lt;=Z3862,Z3862&lt;143),VLOOKUP($W3862,日射量と図３!$E$6:$H$34,4,TRUE),VLOOKUP($W3862,日射量と図３!$E$6:$I$34,5,TRUE))))))</f>
        <v/>
      </c>
      <c r="AC3862" s="382" t="str">
        <f t="shared" si="733"/>
        <v/>
      </c>
      <c r="AD3862" s="382" t="str">
        <f t="shared" si="734"/>
        <v/>
      </c>
    </row>
    <row r="3863" spans="11:30" ht="13.5" customHeight="1">
      <c r="K3863" s="4">
        <f t="shared" si="728"/>
        <v>11</v>
      </c>
      <c r="L3863" s="34">
        <v>43412</v>
      </c>
      <c r="M3863" s="4">
        <v>161</v>
      </c>
      <c r="N3863" s="4">
        <v>20</v>
      </c>
      <c r="O3863" s="31">
        <v>0.79166666666666663</v>
      </c>
      <c r="P3863" s="35">
        <v>15.930000000000001</v>
      </c>
      <c r="Q3863" s="36">
        <f t="shared" si="729"/>
        <v>16</v>
      </c>
      <c r="R3863" s="4">
        <f t="shared" si="730"/>
        <v>6.9999999999998508E-2</v>
      </c>
      <c r="S3863" s="31">
        <f t="shared" si="735"/>
        <v>0.25912037037037033</v>
      </c>
      <c r="T3863" s="31">
        <f t="shared" si="736"/>
        <v>0.70750000000000002</v>
      </c>
      <c r="U3863" s="4">
        <f t="shared" si="731"/>
        <v>0</v>
      </c>
      <c r="V3863" s="4" t="str">
        <f t="shared" si="727"/>
        <v/>
      </c>
      <c r="W3863" s="18" t="str">
        <f>IF(V3863="","",VLOOKUP(L3863,日射量と図３!$A$4:$C$368,3,TRUE)*238.85/100)</f>
        <v/>
      </c>
      <c r="X3863" s="4" t="str">
        <f t="shared" si="732"/>
        <v/>
      </c>
      <c r="Y3863" s="4" t="str">
        <f t="shared" si="725"/>
        <v/>
      </c>
      <c r="Z3863" s="4" t="str">
        <f t="shared" si="726"/>
        <v/>
      </c>
      <c r="AA3863" s="4" t="str">
        <f>IF($V3863="","",IF(Y3863&lt;36,0,IF(AND(36&lt;=Y3863,Y3863&lt;71),VLOOKUP($W3863,日射量と図３!$E$6:$F$34,2,TRUE),IF(AND(71&lt;=Y3863,Y3863&lt;107),VLOOKUP($W3863,日射量と図３!$E$6:$G$34,3,TRUE),IF(AND(107&lt;=Y3863,Y3863&lt;143),VLOOKUP($W3863,日射量と図３!$E$6:$H$34,4,TRUE),VLOOKUP($W3863,日射量と図３!$E$6:$I$34,5,TRUE))))))</f>
        <v/>
      </c>
      <c r="AB3863" s="4" t="str">
        <f>IF($V3863="","",IF(Z3863&lt;36,0,IF(AND(36&lt;=Z3863,Z3863&lt;71),VLOOKUP($W3863,日射量と図３!$E$6:$F$34,2,TRUE),IF(AND(71&lt;=Z3863,Z3863&lt;107),VLOOKUP($W3863,日射量と図３!$E$6:$G$34,3,TRUE),IF(AND(107&lt;=Z3863,Z3863&lt;143),VLOOKUP($W3863,日射量と図３!$E$6:$H$34,4,TRUE),VLOOKUP($W3863,日射量と図３!$E$6:$I$34,5,TRUE))))))</f>
        <v/>
      </c>
      <c r="AC3863" s="382" t="str">
        <f t="shared" si="733"/>
        <v/>
      </c>
      <c r="AD3863" s="382" t="str">
        <f t="shared" si="734"/>
        <v/>
      </c>
    </row>
    <row r="3864" spans="11:30" ht="13.5" customHeight="1">
      <c r="K3864" s="4">
        <f t="shared" si="728"/>
        <v>11</v>
      </c>
      <c r="L3864" s="34">
        <v>43412</v>
      </c>
      <c r="M3864" s="4">
        <v>161</v>
      </c>
      <c r="N3864" s="4">
        <v>21</v>
      </c>
      <c r="O3864" s="31">
        <v>0.83333333333333337</v>
      </c>
      <c r="P3864" s="35">
        <v>15.270000000000001</v>
      </c>
      <c r="Q3864" s="36">
        <f t="shared" si="729"/>
        <v>16</v>
      </c>
      <c r="R3864" s="4">
        <f t="shared" si="730"/>
        <v>0.72999999999999865</v>
      </c>
      <c r="S3864" s="31">
        <f t="shared" si="735"/>
        <v>0.25912037037037033</v>
      </c>
      <c r="T3864" s="31">
        <f t="shared" si="736"/>
        <v>0.70750000000000002</v>
      </c>
      <c r="U3864" s="4">
        <f t="shared" si="731"/>
        <v>0</v>
      </c>
      <c r="V3864" s="4" t="str">
        <f t="shared" si="727"/>
        <v/>
      </c>
      <c r="W3864" s="18" t="str">
        <f>IF(V3864="","",VLOOKUP(L3864,日射量と図３!$A$4:$C$368,3,TRUE)*238.85/100)</f>
        <v/>
      </c>
      <c r="X3864" s="4" t="str">
        <f t="shared" si="732"/>
        <v/>
      </c>
      <c r="Y3864" s="4" t="str">
        <f t="shared" si="725"/>
        <v/>
      </c>
      <c r="Z3864" s="4" t="str">
        <f t="shared" si="726"/>
        <v/>
      </c>
      <c r="AA3864" s="4" t="str">
        <f>IF($V3864="","",IF(Y3864&lt;36,0,IF(AND(36&lt;=Y3864,Y3864&lt;71),VLOOKUP($W3864,日射量と図３!$E$6:$F$34,2,TRUE),IF(AND(71&lt;=Y3864,Y3864&lt;107),VLOOKUP($W3864,日射量と図３!$E$6:$G$34,3,TRUE),IF(AND(107&lt;=Y3864,Y3864&lt;143),VLOOKUP($W3864,日射量と図３!$E$6:$H$34,4,TRUE),VLOOKUP($W3864,日射量と図３!$E$6:$I$34,5,TRUE))))))</f>
        <v/>
      </c>
      <c r="AB3864" s="4" t="str">
        <f>IF($V3864="","",IF(Z3864&lt;36,0,IF(AND(36&lt;=Z3864,Z3864&lt;71),VLOOKUP($W3864,日射量と図３!$E$6:$F$34,2,TRUE),IF(AND(71&lt;=Z3864,Z3864&lt;107),VLOOKUP($W3864,日射量と図３!$E$6:$G$34,3,TRUE),IF(AND(107&lt;=Z3864,Z3864&lt;143),VLOOKUP($W3864,日射量と図３!$E$6:$H$34,4,TRUE),VLOOKUP($W3864,日射量と図３!$E$6:$I$34,5,TRUE))))))</f>
        <v/>
      </c>
      <c r="AC3864" s="382" t="str">
        <f t="shared" si="733"/>
        <v/>
      </c>
      <c r="AD3864" s="382" t="str">
        <f t="shared" si="734"/>
        <v/>
      </c>
    </row>
    <row r="3865" spans="11:30" ht="13.5" customHeight="1">
      <c r="K3865" s="4">
        <f t="shared" si="728"/>
        <v>11</v>
      </c>
      <c r="L3865" s="34">
        <v>43412</v>
      </c>
      <c r="M3865" s="4">
        <v>161</v>
      </c>
      <c r="N3865" s="4">
        <v>22</v>
      </c>
      <c r="O3865" s="31">
        <v>0.875</v>
      </c>
      <c r="P3865" s="35">
        <v>14.98</v>
      </c>
      <c r="Q3865" s="36">
        <f t="shared" si="729"/>
        <v>16</v>
      </c>
      <c r="R3865" s="4">
        <f t="shared" si="730"/>
        <v>1.0199999999999996</v>
      </c>
      <c r="S3865" s="31">
        <f t="shared" si="735"/>
        <v>0.25912037037037033</v>
      </c>
      <c r="T3865" s="31">
        <f t="shared" si="736"/>
        <v>0.70750000000000002</v>
      </c>
      <c r="U3865" s="4">
        <f t="shared" si="731"/>
        <v>0</v>
      </c>
      <c r="V3865" s="4" t="str">
        <f t="shared" si="727"/>
        <v/>
      </c>
      <c r="W3865" s="18" t="str">
        <f>IF(V3865="","",VLOOKUP(L3865,日射量と図３!$A$4:$C$368,3,TRUE)*238.85/100)</f>
        <v/>
      </c>
      <c r="X3865" s="4" t="str">
        <f t="shared" si="732"/>
        <v/>
      </c>
      <c r="Y3865" s="4" t="str">
        <f t="shared" si="725"/>
        <v/>
      </c>
      <c r="Z3865" s="4" t="str">
        <f t="shared" si="726"/>
        <v/>
      </c>
      <c r="AA3865" s="4" t="str">
        <f>IF($V3865="","",IF(Y3865&lt;36,0,IF(AND(36&lt;=Y3865,Y3865&lt;71),VLOOKUP($W3865,日射量と図３!$E$6:$F$34,2,TRUE),IF(AND(71&lt;=Y3865,Y3865&lt;107),VLOOKUP($W3865,日射量と図３!$E$6:$G$34,3,TRUE),IF(AND(107&lt;=Y3865,Y3865&lt;143),VLOOKUP($W3865,日射量と図３!$E$6:$H$34,4,TRUE),VLOOKUP($W3865,日射量と図３!$E$6:$I$34,5,TRUE))))))</f>
        <v/>
      </c>
      <c r="AB3865" s="4" t="str">
        <f>IF($V3865="","",IF(Z3865&lt;36,0,IF(AND(36&lt;=Z3865,Z3865&lt;71),VLOOKUP($W3865,日射量と図３!$E$6:$F$34,2,TRUE),IF(AND(71&lt;=Z3865,Z3865&lt;107),VLOOKUP($W3865,日射量と図３!$E$6:$G$34,3,TRUE),IF(AND(107&lt;=Z3865,Z3865&lt;143),VLOOKUP($W3865,日射量と図３!$E$6:$H$34,4,TRUE),VLOOKUP($W3865,日射量と図３!$E$6:$I$34,5,TRUE))))))</f>
        <v/>
      </c>
      <c r="AC3865" s="382" t="str">
        <f t="shared" si="733"/>
        <v/>
      </c>
      <c r="AD3865" s="382" t="str">
        <f t="shared" si="734"/>
        <v/>
      </c>
    </row>
    <row r="3866" spans="11:30" ht="13.5" customHeight="1">
      <c r="K3866" s="4">
        <f t="shared" si="728"/>
        <v>11</v>
      </c>
      <c r="L3866" s="34">
        <v>43412</v>
      </c>
      <c r="M3866" s="4">
        <v>161</v>
      </c>
      <c r="N3866" s="4">
        <v>23</v>
      </c>
      <c r="O3866" s="31">
        <v>0.91666666666666663</v>
      </c>
      <c r="P3866" s="35">
        <v>14.61</v>
      </c>
      <c r="Q3866" s="36">
        <f t="shared" si="729"/>
        <v>13</v>
      </c>
      <c r="R3866" s="4">
        <f t="shared" si="730"/>
        <v>0</v>
      </c>
      <c r="S3866" s="31">
        <f t="shared" si="735"/>
        <v>0.25912037037037033</v>
      </c>
      <c r="T3866" s="31">
        <f t="shared" si="736"/>
        <v>0.70750000000000002</v>
      </c>
      <c r="U3866" s="4">
        <f t="shared" si="731"/>
        <v>0</v>
      </c>
      <c r="V3866" s="4" t="str">
        <f t="shared" si="727"/>
        <v/>
      </c>
      <c r="W3866" s="18" t="str">
        <f>IF(V3866="","",VLOOKUP(L3866,日射量と図３!$A$4:$C$368,3,TRUE)*238.85/100)</f>
        <v/>
      </c>
      <c r="X3866" s="4" t="str">
        <f t="shared" si="732"/>
        <v/>
      </c>
      <c r="Y3866" s="4" t="str">
        <f t="shared" si="725"/>
        <v/>
      </c>
      <c r="Z3866" s="4" t="str">
        <f t="shared" si="726"/>
        <v/>
      </c>
      <c r="AA3866" s="4" t="str">
        <f>IF($V3866="","",IF(Y3866&lt;36,0,IF(AND(36&lt;=Y3866,Y3866&lt;71),VLOOKUP($W3866,日射量と図３!$E$6:$F$34,2,TRUE),IF(AND(71&lt;=Y3866,Y3866&lt;107),VLOOKUP($W3866,日射量と図３!$E$6:$G$34,3,TRUE),IF(AND(107&lt;=Y3866,Y3866&lt;143),VLOOKUP($W3866,日射量と図３!$E$6:$H$34,4,TRUE),VLOOKUP($W3866,日射量と図３!$E$6:$I$34,5,TRUE))))))</f>
        <v/>
      </c>
      <c r="AB3866" s="4" t="str">
        <f>IF($V3866="","",IF(Z3866&lt;36,0,IF(AND(36&lt;=Z3866,Z3866&lt;71),VLOOKUP($W3866,日射量と図３!$E$6:$F$34,2,TRUE),IF(AND(71&lt;=Z3866,Z3866&lt;107),VLOOKUP($W3866,日射量と図３!$E$6:$G$34,3,TRUE),IF(AND(107&lt;=Z3866,Z3866&lt;143),VLOOKUP($W3866,日射量と図３!$E$6:$H$34,4,TRUE),VLOOKUP($W3866,日射量と図３!$E$6:$I$34,5,TRUE))))))</f>
        <v/>
      </c>
      <c r="AC3866" s="382" t="str">
        <f t="shared" si="733"/>
        <v/>
      </c>
      <c r="AD3866" s="382" t="str">
        <f t="shared" si="734"/>
        <v/>
      </c>
    </row>
    <row r="3867" spans="11:30" ht="13.5" customHeight="1">
      <c r="K3867" s="4">
        <f t="shared" si="728"/>
        <v>11</v>
      </c>
      <c r="L3867" s="34">
        <v>43412</v>
      </c>
      <c r="M3867" s="4">
        <v>161</v>
      </c>
      <c r="N3867" s="4">
        <v>24</v>
      </c>
      <c r="O3867" s="31">
        <v>0.95833333333333337</v>
      </c>
      <c r="P3867" s="35">
        <v>14.189999999999998</v>
      </c>
      <c r="Q3867" s="36">
        <f t="shared" si="729"/>
        <v>13</v>
      </c>
      <c r="R3867" s="4">
        <f t="shared" si="730"/>
        <v>0</v>
      </c>
      <c r="S3867" s="31">
        <f t="shared" si="735"/>
        <v>0.25912037037037033</v>
      </c>
      <c r="T3867" s="31">
        <f t="shared" si="736"/>
        <v>0.70750000000000002</v>
      </c>
      <c r="U3867" s="4">
        <f t="shared" si="731"/>
        <v>0</v>
      </c>
      <c r="V3867" s="4" t="str">
        <f t="shared" si="727"/>
        <v/>
      </c>
      <c r="W3867" s="18" t="str">
        <f>IF(V3867="","",VLOOKUP(L3867,日射量と図３!$A$4:$C$368,3,TRUE)*238.85/100)</f>
        <v/>
      </c>
      <c r="X3867" s="4" t="str">
        <f t="shared" si="732"/>
        <v/>
      </c>
      <c r="Y3867" s="4" t="str">
        <f t="shared" si="725"/>
        <v/>
      </c>
      <c r="Z3867" s="4" t="str">
        <f t="shared" si="726"/>
        <v/>
      </c>
      <c r="AA3867" s="4" t="str">
        <f>IF($V3867="","",IF(Y3867&lt;36,0,IF(AND(36&lt;=Y3867,Y3867&lt;71),VLOOKUP($W3867,日射量と図３!$E$6:$F$34,2,TRUE),IF(AND(71&lt;=Y3867,Y3867&lt;107),VLOOKUP($W3867,日射量と図３!$E$6:$G$34,3,TRUE),IF(AND(107&lt;=Y3867,Y3867&lt;143),VLOOKUP($W3867,日射量と図３!$E$6:$H$34,4,TRUE),VLOOKUP($W3867,日射量と図３!$E$6:$I$34,5,TRUE))))))</f>
        <v/>
      </c>
      <c r="AB3867" s="4" t="str">
        <f>IF($V3867="","",IF(Z3867&lt;36,0,IF(AND(36&lt;=Z3867,Z3867&lt;71),VLOOKUP($W3867,日射量と図３!$E$6:$F$34,2,TRUE),IF(AND(71&lt;=Z3867,Z3867&lt;107),VLOOKUP($W3867,日射量と図３!$E$6:$G$34,3,TRUE),IF(AND(107&lt;=Z3867,Z3867&lt;143),VLOOKUP($W3867,日射量と図３!$E$6:$H$34,4,TRUE),VLOOKUP($W3867,日射量と図３!$E$6:$I$34,5,TRUE))))))</f>
        <v/>
      </c>
      <c r="AC3867" s="382" t="str">
        <f t="shared" si="733"/>
        <v/>
      </c>
      <c r="AD3867" s="382" t="str">
        <f t="shared" si="734"/>
        <v/>
      </c>
    </row>
    <row r="3868" spans="11:30" ht="13.5" customHeight="1">
      <c r="K3868" s="4">
        <f t="shared" si="728"/>
        <v>11</v>
      </c>
      <c r="L3868" s="34">
        <v>43413</v>
      </c>
      <c r="M3868" s="4">
        <v>162</v>
      </c>
      <c r="N3868" s="4">
        <v>1</v>
      </c>
      <c r="O3868" s="31">
        <v>0</v>
      </c>
      <c r="P3868" s="35">
        <v>14</v>
      </c>
      <c r="Q3868" s="36">
        <f t="shared" si="729"/>
        <v>13</v>
      </c>
      <c r="R3868" s="4">
        <f t="shared" si="730"/>
        <v>0</v>
      </c>
      <c r="S3868" s="31">
        <f t="shared" si="735"/>
        <v>0.25912037037037033</v>
      </c>
      <c r="T3868" s="31">
        <f t="shared" si="736"/>
        <v>0.70750000000000002</v>
      </c>
      <c r="U3868" s="4">
        <f t="shared" si="731"/>
        <v>0</v>
      </c>
      <c r="V3868" s="4">
        <f t="shared" si="727"/>
        <v>0</v>
      </c>
      <c r="W3868" s="18">
        <f>IF(V3868="","",VLOOKUP(L3868,日射量と図３!$A$4:$C$368,3,TRUE)*238.85/100)</f>
        <v>21.496500000000001</v>
      </c>
      <c r="X3868" s="4">
        <f t="shared" si="732"/>
        <v>11</v>
      </c>
      <c r="Y3868" s="4">
        <f t="shared" si="725"/>
        <v>0</v>
      </c>
      <c r="Z3868" s="4">
        <f t="shared" si="726"/>
        <v>0</v>
      </c>
      <c r="AA3868" s="4">
        <f>IF($V3868="","",IF(Y3868&lt;36,0,IF(AND(36&lt;=Y3868,Y3868&lt;71),VLOOKUP($W3868,日射量と図３!$E$6:$F$34,2,TRUE),IF(AND(71&lt;=Y3868,Y3868&lt;107),VLOOKUP($W3868,日射量と図３!$E$6:$G$34,3,TRUE),IF(AND(107&lt;=Y3868,Y3868&lt;143),VLOOKUP($W3868,日射量と図３!$E$6:$H$34,4,TRUE),VLOOKUP($W3868,日射量と図３!$E$6:$I$34,5,TRUE))))))</f>
        <v>0</v>
      </c>
      <c r="AB3868" s="4">
        <f>IF($V3868="","",IF(Z3868&lt;36,0,IF(AND(36&lt;=Z3868,Z3868&lt;71),VLOOKUP($W3868,日射量と図３!$E$6:$F$34,2,TRUE),IF(AND(71&lt;=Z3868,Z3868&lt;107),VLOOKUP($W3868,日射量と図３!$E$6:$G$34,3,TRUE),IF(AND(107&lt;=Z3868,Z3868&lt;143),VLOOKUP($W3868,日射量と図３!$E$6:$H$34,4,TRUE),VLOOKUP($W3868,日射量と図３!$E$6:$I$34,5,TRUE))))))</f>
        <v>0</v>
      </c>
      <c r="AC3868" s="382">
        <f t="shared" si="733"/>
        <v>0</v>
      </c>
      <c r="AD3868" s="382">
        <f t="shared" si="734"/>
        <v>0</v>
      </c>
    </row>
    <row r="3869" spans="11:30" ht="13.5" customHeight="1">
      <c r="K3869" s="4">
        <f t="shared" si="728"/>
        <v>11</v>
      </c>
      <c r="L3869" s="34">
        <v>43413</v>
      </c>
      <c r="M3869" s="4">
        <v>162</v>
      </c>
      <c r="N3869" s="4">
        <v>2</v>
      </c>
      <c r="O3869" s="31">
        <v>4.1666666666666664E-2</v>
      </c>
      <c r="P3869" s="35">
        <v>13.86</v>
      </c>
      <c r="Q3869" s="36">
        <f t="shared" si="729"/>
        <v>13</v>
      </c>
      <c r="R3869" s="4">
        <f t="shared" si="730"/>
        <v>0</v>
      </c>
      <c r="S3869" s="31">
        <f t="shared" si="735"/>
        <v>0.25912037037037033</v>
      </c>
      <c r="T3869" s="31">
        <f t="shared" si="736"/>
        <v>0.70750000000000002</v>
      </c>
      <c r="U3869" s="4">
        <f t="shared" si="731"/>
        <v>0</v>
      </c>
      <c r="V3869" s="4" t="str">
        <f t="shared" si="727"/>
        <v/>
      </c>
      <c r="W3869" s="18" t="str">
        <f>IF(V3869="","",VLOOKUP(L3869,日射量と図３!$A$4:$C$368,3,TRUE)*238.85/100)</f>
        <v/>
      </c>
      <c r="X3869" s="4" t="str">
        <f t="shared" si="732"/>
        <v/>
      </c>
      <c r="Y3869" s="4" t="str">
        <f t="shared" si="725"/>
        <v/>
      </c>
      <c r="Z3869" s="4" t="str">
        <f t="shared" si="726"/>
        <v/>
      </c>
      <c r="AA3869" s="4" t="str">
        <f>IF($V3869="","",IF(Y3869&lt;36,0,IF(AND(36&lt;=Y3869,Y3869&lt;71),VLOOKUP($W3869,日射量と図３!$E$6:$F$34,2,TRUE),IF(AND(71&lt;=Y3869,Y3869&lt;107),VLOOKUP($W3869,日射量と図３!$E$6:$G$34,3,TRUE),IF(AND(107&lt;=Y3869,Y3869&lt;143),VLOOKUP($W3869,日射量と図３!$E$6:$H$34,4,TRUE),VLOOKUP($W3869,日射量と図３!$E$6:$I$34,5,TRUE))))))</f>
        <v/>
      </c>
      <c r="AB3869" s="4" t="str">
        <f>IF($V3869="","",IF(Z3869&lt;36,0,IF(AND(36&lt;=Z3869,Z3869&lt;71),VLOOKUP($W3869,日射量と図３!$E$6:$F$34,2,TRUE),IF(AND(71&lt;=Z3869,Z3869&lt;107),VLOOKUP($W3869,日射量と図３!$E$6:$G$34,3,TRUE),IF(AND(107&lt;=Z3869,Z3869&lt;143),VLOOKUP($W3869,日射量と図３!$E$6:$H$34,4,TRUE),VLOOKUP($W3869,日射量と図３!$E$6:$I$34,5,TRUE))))))</f>
        <v/>
      </c>
      <c r="AC3869" s="382" t="str">
        <f t="shared" si="733"/>
        <v/>
      </c>
      <c r="AD3869" s="382" t="str">
        <f t="shared" si="734"/>
        <v/>
      </c>
    </row>
    <row r="3870" spans="11:30" ht="13.5" customHeight="1">
      <c r="K3870" s="4">
        <f t="shared" si="728"/>
        <v>11</v>
      </c>
      <c r="L3870" s="34">
        <v>43413</v>
      </c>
      <c r="M3870" s="4">
        <v>162</v>
      </c>
      <c r="N3870" s="4">
        <v>3</v>
      </c>
      <c r="O3870" s="31">
        <v>8.3333333333333329E-2</v>
      </c>
      <c r="P3870" s="35">
        <v>13.429999999999998</v>
      </c>
      <c r="Q3870" s="36">
        <f t="shared" si="729"/>
        <v>13</v>
      </c>
      <c r="R3870" s="4">
        <f t="shared" si="730"/>
        <v>0</v>
      </c>
      <c r="S3870" s="31">
        <f t="shared" si="735"/>
        <v>0.25912037037037033</v>
      </c>
      <c r="T3870" s="31">
        <f t="shared" si="736"/>
        <v>0.70750000000000002</v>
      </c>
      <c r="U3870" s="4">
        <f t="shared" si="731"/>
        <v>0</v>
      </c>
      <c r="V3870" s="4" t="str">
        <f t="shared" si="727"/>
        <v/>
      </c>
      <c r="W3870" s="18" t="str">
        <f>IF(V3870="","",VLOOKUP(L3870,日射量と図３!$A$4:$C$368,3,TRUE)*238.85/100)</f>
        <v/>
      </c>
      <c r="X3870" s="4" t="str">
        <f t="shared" si="732"/>
        <v/>
      </c>
      <c r="Y3870" s="4" t="str">
        <f t="shared" si="725"/>
        <v/>
      </c>
      <c r="Z3870" s="4" t="str">
        <f t="shared" si="726"/>
        <v/>
      </c>
      <c r="AA3870" s="4" t="str">
        <f>IF($V3870="","",IF(Y3870&lt;36,0,IF(AND(36&lt;=Y3870,Y3870&lt;71),VLOOKUP($W3870,日射量と図３!$E$6:$F$34,2,TRUE),IF(AND(71&lt;=Y3870,Y3870&lt;107),VLOOKUP($W3870,日射量と図３!$E$6:$G$34,3,TRUE),IF(AND(107&lt;=Y3870,Y3870&lt;143),VLOOKUP($W3870,日射量と図３!$E$6:$H$34,4,TRUE),VLOOKUP($W3870,日射量と図３!$E$6:$I$34,5,TRUE))))))</f>
        <v/>
      </c>
      <c r="AB3870" s="4" t="str">
        <f>IF($V3870="","",IF(Z3870&lt;36,0,IF(AND(36&lt;=Z3870,Z3870&lt;71),VLOOKUP($W3870,日射量と図３!$E$6:$F$34,2,TRUE),IF(AND(71&lt;=Z3870,Z3870&lt;107),VLOOKUP($W3870,日射量と図３!$E$6:$G$34,3,TRUE),IF(AND(107&lt;=Z3870,Z3870&lt;143),VLOOKUP($W3870,日射量と図３!$E$6:$H$34,4,TRUE),VLOOKUP($W3870,日射量と図３!$E$6:$I$34,5,TRUE))))))</f>
        <v/>
      </c>
      <c r="AC3870" s="382" t="str">
        <f t="shared" si="733"/>
        <v/>
      </c>
      <c r="AD3870" s="382" t="str">
        <f t="shared" si="734"/>
        <v/>
      </c>
    </row>
    <row r="3871" spans="11:30" ht="13.5" customHeight="1">
      <c r="K3871" s="4">
        <f t="shared" si="728"/>
        <v>11</v>
      </c>
      <c r="L3871" s="34">
        <v>43413</v>
      </c>
      <c r="M3871" s="4">
        <v>162</v>
      </c>
      <c r="N3871" s="4">
        <v>4</v>
      </c>
      <c r="O3871" s="31">
        <v>0.125</v>
      </c>
      <c r="P3871" s="35">
        <v>13.280000000000001</v>
      </c>
      <c r="Q3871" s="36">
        <f t="shared" si="729"/>
        <v>13</v>
      </c>
      <c r="R3871" s="4">
        <f t="shared" si="730"/>
        <v>0</v>
      </c>
      <c r="S3871" s="31">
        <f t="shared" si="735"/>
        <v>0.25912037037037033</v>
      </c>
      <c r="T3871" s="31">
        <f t="shared" si="736"/>
        <v>0.70750000000000002</v>
      </c>
      <c r="U3871" s="4">
        <f t="shared" si="731"/>
        <v>0</v>
      </c>
      <c r="V3871" s="4" t="str">
        <f t="shared" si="727"/>
        <v/>
      </c>
      <c r="W3871" s="18" t="str">
        <f>IF(V3871="","",VLOOKUP(L3871,日射量と図３!$A$4:$C$368,3,TRUE)*238.85/100)</f>
        <v/>
      </c>
      <c r="X3871" s="4" t="str">
        <f t="shared" si="732"/>
        <v/>
      </c>
      <c r="Y3871" s="4" t="str">
        <f t="shared" ref="Y3871:Y3934" si="737">IF(V3871="","",$AH$30*V3871/(($AG$18/$AH$18)*X3871))</f>
        <v/>
      </c>
      <c r="Z3871" s="4" t="str">
        <f t="shared" ref="Z3871:Z3934" si="738">IF(V3871="","",$AH$30*V3871/(($AG$19/$AH$19)*X3871))</f>
        <v/>
      </c>
      <c r="AA3871" s="4" t="str">
        <f>IF($V3871="","",IF(Y3871&lt;36,0,IF(AND(36&lt;=Y3871,Y3871&lt;71),VLOOKUP($W3871,日射量と図３!$E$6:$F$34,2,TRUE),IF(AND(71&lt;=Y3871,Y3871&lt;107),VLOOKUP($W3871,日射量と図３!$E$6:$G$34,3,TRUE),IF(AND(107&lt;=Y3871,Y3871&lt;143),VLOOKUP($W3871,日射量と図３!$E$6:$H$34,4,TRUE),VLOOKUP($W3871,日射量と図３!$E$6:$I$34,5,TRUE))))))</f>
        <v/>
      </c>
      <c r="AB3871" s="4" t="str">
        <f>IF($V3871="","",IF(Z3871&lt;36,0,IF(AND(36&lt;=Z3871,Z3871&lt;71),VLOOKUP($W3871,日射量と図３!$E$6:$F$34,2,TRUE),IF(AND(71&lt;=Z3871,Z3871&lt;107),VLOOKUP($W3871,日射量と図３!$E$6:$G$34,3,TRUE),IF(AND(107&lt;=Z3871,Z3871&lt;143),VLOOKUP($W3871,日射量と図３!$E$6:$H$34,4,TRUE),VLOOKUP($W3871,日射量と図３!$E$6:$I$34,5,TRUE))))))</f>
        <v/>
      </c>
      <c r="AC3871" s="382" t="str">
        <f t="shared" si="733"/>
        <v/>
      </c>
      <c r="AD3871" s="382" t="str">
        <f t="shared" si="734"/>
        <v/>
      </c>
    </row>
    <row r="3872" spans="11:30" ht="13.5" customHeight="1">
      <c r="K3872" s="4">
        <f t="shared" si="728"/>
        <v>11</v>
      </c>
      <c r="L3872" s="34">
        <v>43413</v>
      </c>
      <c r="M3872" s="4">
        <v>162</v>
      </c>
      <c r="N3872" s="4">
        <v>5</v>
      </c>
      <c r="O3872" s="31">
        <v>0.16666666666666666</v>
      </c>
      <c r="P3872" s="35">
        <v>13.15</v>
      </c>
      <c r="Q3872" s="36">
        <f t="shared" si="729"/>
        <v>15</v>
      </c>
      <c r="R3872" s="4">
        <f t="shared" si="730"/>
        <v>1.8499999999999996</v>
      </c>
      <c r="S3872" s="31">
        <f t="shared" si="735"/>
        <v>0.25912037037037033</v>
      </c>
      <c r="T3872" s="31">
        <f t="shared" si="736"/>
        <v>0.70750000000000002</v>
      </c>
      <c r="U3872" s="4">
        <f t="shared" si="731"/>
        <v>0</v>
      </c>
      <c r="V3872" s="4" t="str">
        <f t="shared" si="727"/>
        <v/>
      </c>
      <c r="W3872" s="18" t="str">
        <f>IF(V3872="","",VLOOKUP(L3872,日射量と図３!$A$4:$C$368,3,TRUE)*238.85/100)</f>
        <v/>
      </c>
      <c r="X3872" s="4" t="str">
        <f t="shared" si="732"/>
        <v/>
      </c>
      <c r="Y3872" s="4" t="str">
        <f t="shared" si="737"/>
        <v/>
      </c>
      <c r="Z3872" s="4" t="str">
        <f t="shared" si="738"/>
        <v/>
      </c>
      <c r="AA3872" s="4" t="str">
        <f>IF($V3872="","",IF(Y3872&lt;36,0,IF(AND(36&lt;=Y3872,Y3872&lt;71),VLOOKUP($W3872,日射量と図３!$E$6:$F$34,2,TRUE),IF(AND(71&lt;=Y3872,Y3872&lt;107),VLOOKUP($W3872,日射量と図３!$E$6:$G$34,3,TRUE),IF(AND(107&lt;=Y3872,Y3872&lt;143),VLOOKUP($W3872,日射量と図３!$E$6:$H$34,4,TRUE),VLOOKUP($W3872,日射量と図３!$E$6:$I$34,5,TRUE))))))</f>
        <v/>
      </c>
      <c r="AB3872" s="4" t="str">
        <f>IF($V3872="","",IF(Z3872&lt;36,0,IF(AND(36&lt;=Z3872,Z3872&lt;71),VLOOKUP($W3872,日射量と図３!$E$6:$F$34,2,TRUE),IF(AND(71&lt;=Z3872,Z3872&lt;107),VLOOKUP($W3872,日射量と図３!$E$6:$G$34,3,TRUE),IF(AND(107&lt;=Z3872,Z3872&lt;143),VLOOKUP($W3872,日射量と図３!$E$6:$H$34,4,TRUE),VLOOKUP($W3872,日射量と図３!$E$6:$I$34,5,TRUE))))))</f>
        <v/>
      </c>
      <c r="AC3872" s="382" t="str">
        <f t="shared" si="733"/>
        <v/>
      </c>
      <c r="AD3872" s="382" t="str">
        <f t="shared" si="734"/>
        <v/>
      </c>
    </row>
    <row r="3873" spans="11:30" ht="13.5" customHeight="1">
      <c r="K3873" s="4">
        <f t="shared" si="728"/>
        <v>11</v>
      </c>
      <c r="L3873" s="34">
        <v>43413</v>
      </c>
      <c r="M3873" s="4">
        <v>162</v>
      </c>
      <c r="N3873" s="4">
        <v>6</v>
      </c>
      <c r="O3873" s="31">
        <v>0.20833333333333334</v>
      </c>
      <c r="P3873" s="35">
        <v>12.820000000000002</v>
      </c>
      <c r="Q3873" s="36">
        <f t="shared" si="729"/>
        <v>15</v>
      </c>
      <c r="R3873" s="4">
        <f t="shared" si="730"/>
        <v>2.1799999999999979</v>
      </c>
      <c r="S3873" s="31">
        <f t="shared" si="735"/>
        <v>0.25912037037037033</v>
      </c>
      <c r="T3873" s="31">
        <f t="shared" si="736"/>
        <v>0.70750000000000002</v>
      </c>
      <c r="U3873" s="4">
        <f t="shared" si="731"/>
        <v>0</v>
      </c>
      <c r="V3873" s="4" t="str">
        <f t="shared" si="727"/>
        <v/>
      </c>
      <c r="W3873" s="18" t="str">
        <f>IF(V3873="","",VLOOKUP(L3873,日射量と図３!$A$4:$C$368,3,TRUE)*238.85/100)</f>
        <v/>
      </c>
      <c r="X3873" s="4" t="str">
        <f t="shared" si="732"/>
        <v/>
      </c>
      <c r="Y3873" s="4" t="str">
        <f t="shared" si="737"/>
        <v/>
      </c>
      <c r="Z3873" s="4" t="str">
        <f t="shared" si="738"/>
        <v/>
      </c>
      <c r="AA3873" s="4" t="str">
        <f>IF($V3873="","",IF(Y3873&lt;36,0,IF(AND(36&lt;=Y3873,Y3873&lt;71),VLOOKUP($W3873,日射量と図３!$E$6:$F$34,2,TRUE),IF(AND(71&lt;=Y3873,Y3873&lt;107),VLOOKUP($W3873,日射量と図３!$E$6:$G$34,3,TRUE),IF(AND(107&lt;=Y3873,Y3873&lt;143),VLOOKUP($W3873,日射量と図３!$E$6:$H$34,4,TRUE),VLOOKUP($W3873,日射量と図３!$E$6:$I$34,5,TRUE))))))</f>
        <v/>
      </c>
      <c r="AB3873" s="4" t="str">
        <f>IF($V3873="","",IF(Z3873&lt;36,0,IF(AND(36&lt;=Z3873,Z3873&lt;71),VLOOKUP($W3873,日射量と図３!$E$6:$F$34,2,TRUE),IF(AND(71&lt;=Z3873,Z3873&lt;107),VLOOKUP($W3873,日射量と図３!$E$6:$G$34,3,TRUE),IF(AND(107&lt;=Z3873,Z3873&lt;143),VLOOKUP($W3873,日射量と図３!$E$6:$H$34,4,TRUE),VLOOKUP($W3873,日射量と図３!$E$6:$I$34,5,TRUE))))))</f>
        <v/>
      </c>
      <c r="AC3873" s="382" t="str">
        <f t="shared" si="733"/>
        <v/>
      </c>
      <c r="AD3873" s="382" t="str">
        <f t="shared" si="734"/>
        <v/>
      </c>
    </row>
    <row r="3874" spans="11:30" ht="13.5" customHeight="1">
      <c r="K3874" s="4">
        <f t="shared" si="728"/>
        <v>11</v>
      </c>
      <c r="L3874" s="34">
        <v>43413</v>
      </c>
      <c r="M3874" s="4">
        <v>162</v>
      </c>
      <c r="N3874" s="4">
        <v>7</v>
      </c>
      <c r="O3874" s="31">
        <v>0.25</v>
      </c>
      <c r="P3874" s="35">
        <v>13.01</v>
      </c>
      <c r="Q3874" s="36">
        <f t="shared" si="729"/>
        <v>15</v>
      </c>
      <c r="R3874" s="4">
        <f t="shared" si="730"/>
        <v>1.9900000000000002</v>
      </c>
      <c r="S3874" s="31">
        <f t="shared" si="735"/>
        <v>0.25912037037037033</v>
      </c>
      <c r="T3874" s="31">
        <f t="shared" si="736"/>
        <v>0.70750000000000002</v>
      </c>
      <c r="U3874" s="4">
        <f t="shared" si="731"/>
        <v>0</v>
      </c>
      <c r="V3874" s="4" t="str">
        <f t="shared" si="727"/>
        <v/>
      </c>
      <c r="W3874" s="18" t="str">
        <f>IF(V3874="","",VLOOKUP(L3874,日射量と図３!$A$4:$C$368,3,TRUE)*238.85/100)</f>
        <v/>
      </c>
      <c r="X3874" s="4" t="str">
        <f t="shared" si="732"/>
        <v/>
      </c>
      <c r="Y3874" s="4" t="str">
        <f t="shared" si="737"/>
        <v/>
      </c>
      <c r="Z3874" s="4" t="str">
        <f t="shared" si="738"/>
        <v/>
      </c>
      <c r="AA3874" s="4" t="str">
        <f>IF($V3874="","",IF(Y3874&lt;36,0,IF(AND(36&lt;=Y3874,Y3874&lt;71),VLOOKUP($W3874,日射量と図３!$E$6:$F$34,2,TRUE),IF(AND(71&lt;=Y3874,Y3874&lt;107),VLOOKUP($W3874,日射量と図３!$E$6:$G$34,3,TRUE),IF(AND(107&lt;=Y3874,Y3874&lt;143),VLOOKUP($W3874,日射量と図３!$E$6:$H$34,4,TRUE),VLOOKUP($W3874,日射量と図３!$E$6:$I$34,5,TRUE))))))</f>
        <v/>
      </c>
      <c r="AB3874" s="4" t="str">
        <f>IF($V3874="","",IF(Z3874&lt;36,0,IF(AND(36&lt;=Z3874,Z3874&lt;71),VLOOKUP($W3874,日射量と図３!$E$6:$F$34,2,TRUE),IF(AND(71&lt;=Z3874,Z3874&lt;107),VLOOKUP($W3874,日射量と図３!$E$6:$G$34,3,TRUE),IF(AND(107&lt;=Z3874,Z3874&lt;143),VLOOKUP($W3874,日射量と図３!$E$6:$H$34,4,TRUE),VLOOKUP($W3874,日射量と図３!$E$6:$I$34,5,TRUE))))))</f>
        <v/>
      </c>
      <c r="AC3874" s="382" t="str">
        <f t="shared" si="733"/>
        <v/>
      </c>
      <c r="AD3874" s="382" t="str">
        <f t="shared" si="734"/>
        <v/>
      </c>
    </row>
    <row r="3875" spans="11:30" ht="13.5" customHeight="1">
      <c r="K3875" s="4">
        <f t="shared" si="728"/>
        <v>11</v>
      </c>
      <c r="L3875" s="34">
        <v>43413</v>
      </c>
      <c r="M3875" s="4">
        <v>162</v>
      </c>
      <c r="N3875" s="4">
        <v>8</v>
      </c>
      <c r="O3875" s="31">
        <v>0.29166666666666669</v>
      </c>
      <c r="P3875" s="35">
        <v>12.970000000000002</v>
      </c>
      <c r="Q3875" s="36">
        <f t="shared" si="729"/>
        <v>12</v>
      </c>
      <c r="R3875" s="4">
        <f t="shared" si="730"/>
        <v>0</v>
      </c>
      <c r="S3875" s="31">
        <f t="shared" si="735"/>
        <v>0.25912037037037033</v>
      </c>
      <c r="T3875" s="31">
        <f t="shared" si="736"/>
        <v>0.70750000000000002</v>
      </c>
      <c r="U3875" s="4">
        <f t="shared" si="731"/>
        <v>0</v>
      </c>
      <c r="V3875" s="4" t="str">
        <f t="shared" si="727"/>
        <v/>
      </c>
      <c r="W3875" s="18" t="str">
        <f>IF(V3875="","",VLOOKUP(L3875,日射量と図３!$A$4:$C$368,3,TRUE)*238.85/100)</f>
        <v/>
      </c>
      <c r="X3875" s="4" t="str">
        <f t="shared" si="732"/>
        <v/>
      </c>
      <c r="Y3875" s="4" t="str">
        <f t="shared" si="737"/>
        <v/>
      </c>
      <c r="Z3875" s="4" t="str">
        <f t="shared" si="738"/>
        <v/>
      </c>
      <c r="AA3875" s="4" t="str">
        <f>IF($V3875="","",IF(Y3875&lt;36,0,IF(AND(36&lt;=Y3875,Y3875&lt;71),VLOOKUP($W3875,日射量と図３!$E$6:$F$34,2,TRUE),IF(AND(71&lt;=Y3875,Y3875&lt;107),VLOOKUP($W3875,日射量と図３!$E$6:$G$34,3,TRUE),IF(AND(107&lt;=Y3875,Y3875&lt;143),VLOOKUP($W3875,日射量と図３!$E$6:$H$34,4,TRUE),VLOOKUP($W3875,日射量と図３!$E$6:$I$34,5,TRUE))))))</f>
        <v/>
      </c>
      <c r="AB3875" s="4" t="str">
        <f>IF($V3875="","",IF(Z3875&lt;36,0,IF(AND(36&lt;=Z3875,Z3875&lt;71),VLOOKUP($W3875,日射量と図３!$E$6:$F$34,2,TRUE),IF(AND(71&lt;=Z3875,Z3875&lt;107),VLOOKUP($W3875,日射量と図３!$E$6:$G$34,3,TRUE),IF(AND(107&lt;=Z3875,Z3875&lt;143),VLOOKUP($W3875,日射量と図３!$E$6:$H$34,4,TRUE),VLOOKUP($W3875,日射量と図３!$E$6:$I$34,5,TRUE))))))</f>
        <v/>
      </c>
      <c r="AC3875" s="382" t="str">
        <f t="shared" si="733"/>
        <v/>
      </c>
      <c r="AD3875" s="382" t="str">
        <f t="shared" si="734"/>
        <v/>
      </c>
    </row>
    <row r="3876" spans="11:30" ht="13.5" customHeight="1">
      <c r="K3876" s="4">
        <f t="shared" si="728"/>
        <v>11</v>
      </c>
      <c r="L3876" s="34">
        <v>43413</v>
      </c>
      <c r="M3876" s="4">
        <v>162</v>
      </c>
      <c r="N3876" s="4">
        <v>9</v>
      </c>
      <c r="O3876" s="31">
        <v>0.33333333333333331</v>
      </c>
      <c r="P3876" s="35">
        <v>13.76</v>
      </c>
      <c r="Q3876" s="36">
        <f t="shared" si="729"/>
        <v>12</v>
      </c>
      <c r="R3876" s="4">
        <f t="shared" si="730"/>
        <v>0</v>
      </c>
      <c r="S3876" s="31">
        <f t="shared" si="735"/>
        <v>0.25912037037037033</v>
      </c>
      <c r="T3876" s="31">
        <f t="shared" si="736"/>
        <v>0.70750000000000002</v>
      </c>
      <c r="U3876" s="4">
        <f t="shared" si="731"/>
        <v>0</v>
      </c>
      <c r="V3876" s="4" t="str">
        <f t="shared" si="727"/>
        <v/>
      </c>
      <c r="W3876" s="18" t="str">
        <f>IF(V3876="","",VLOOKUP(L3876,日射量と図３!$A$4:$C$368,3,TRUE)*238.85/100)</f>
        <v/>
      </c>
      <c r="X3876" s="4" t="str">
        <f t="shared" si="732"/>
        <v/>
      </c>
      <c r="Y3876" s="4" t="str">
        <f t="shared" si="737"/>
        <v/>
      </c>
      <c r="Z3876" s="4" t="str">
        <f t="shared" si="738"/>
        <v/>
      </c>
      <c r="AA3876" s="4" t="str">
        <f>IF($V3876="","",IF(Y3876&lt;36,0,IF(AND(36&lt;=Y3876,Y3876&lt;71),VLOOKUP($W3876,日射量と図３!$E$6:$F$34,2,TRUE),IF(AND(71&lt;=Y3876,Y3876&lt;107),VLOOKUP($W3876,日射量と図３!$E$6:$G$34,3,TRUE),IF(AND(107&lt;=Y3876,Y3876&lt;143),VLOOKUP($W3876,日射量と図３!$E$6:$H$34,4,TRUE),VLOOKUP($W3876,日射量と図３!$E$6:$I$34,5,TRUE))))))</f>
        <v/>
      </c>
      <c r="AB3876" s="4" t="str">
        <f>IF($V3876="","",IF(Z3876&lt;36,0,IF(AND(36&lt;=Z3876,Z3876&lt;71),VLOOKUP($W3876,日射量と図３!$E$6:$F$34,2,TRUE),IF(AND(71&lt;=Z3876,Z3876&lt;107),VLOOKUP($W3876,日射量と図３!$E$6:$G$34,3,TRUE),IF(AND(107&lt;=Z3876,Z3876&lt;143),VLOOKUP($W3876,日射量と図３!$E$6:$H$34,4,TRUE),VLOOKUP($W3876,日射量と図３!$E$6:$I$34,5,TRUE))))))</f>
        <v/>
      </c>
      <c r="AC3876" s="382" t="str">
        <f t="shared" si="733"/>
        <v/>
      </c>
      <c r="AD3876" s="382" t="str">
        <f t="shared" si="734"/>
        <v/>
      </c>
    </row>
    <row r="3877" spans="11:30" ht="13.5" customHeight="1">
      <c r="K3877" s="4">
        <f t="shared" si="728"/>
        <v>11</v>
      </c>
      <c r="L3877" s="34">
        <v>43413</v>
      </c>
      <c r="M3877" s="4">
        <v>162</v>
      </c>
      <c r="N3877" s="4">
        <v>10</v>
      </c>
      <c r="O3877" s="31">
        <v>0.375</v>
      </c>
      <c r="P3877" s="35">
        <v>14.8</v>
      </c>
      <c r="Q3877" s="36">
        <f t="shared" si="729"/>
        <v>12</v>
      </c>
      <c r="R3877" s="4">
        <f t="shared" si="730"/>
        <v>0</v>
      </c>
      <c r="S3877" s="31">
        <f t="shared" si="735"/>
        <v>0.25912037037037033</v>
      </c>
      <c r="T3877" s="31">
        <f t="shared" si="736"/>
        <v>0.70750000000000002</v>
      </c>
      <c r="U3877" s="4">
        <f t="shared" si="731"/>
        <v>0</v>
      </c>
      <c r="V3877" s="4" t="str">
        <f t="shared" si="727"/>
        <v/>
      </c>
      <c r="W3877" s="18" t="str">
        <f>IF(V3877="","",VLOOKUP(L3877,日射量と図３!$A$4:$C$368,3,TRUE)*238.85/100)</f>
        <v/>
      </c>
      <c r="X3877" s="4" t="str">
        <f t="shared" si="732"/>
        <v/>
      </c>
      <c r="Y3877" s="4" t="str">
        <f t="shared" si="737"/>
        <v/>
      </c>
      <c r="Z3877" s="4" t="str">
        <f t="shared" si="738"/>
        <v/>
      </c>
      <c r="AA3877" s="4" t="str">
        <f>IF($V3877="","",IF(Y3877&lt;36,0,IF(AND(36&lt;=Y3877,Y3877&lt;71),VLOOKUP($W3877,日射量と図３!$E$6:$F$34,2,TRUE),IF(AND(71&lt;=Y3877,Y3877&lt;107),VLOOKUP($W3877,日射量と図３!$E$6:$G$34,3,TRUE),IF(AND(107&lt;=Y3877,Y3877&lt;143),VLOOKUP($W3877,日射量と図３!$E$6:$H$34,4,TRUE),VLOOKUP($W3877,日射量と図３!$E$6:$I$34,5,TRUE))))))</f>
        <v/>
      </c>
      <c r="AB3877" s="4" t="str">
        <f>IF($V3877="","",IF(Z3877&lt;36,0,IF(AND(36&lt;=Z3877,Z3877&lt;71),VLOOKUP($W3877,日射量と図３!$E$6:$F$34,2,TRUE),IF(AND(71&lt;=Z3877,Z3877&lt;107),VLOOKUP($W3877,日射量と図３!$E$6:$G$34,3,TRUE),IF(AND(107&lt;=Z3877,Z3877&lt;143),VLOOKUP($W3877,日射量と図３!$E$6:$H$34,4,TRUE),VLOOKUP($W3877,日射量と図３!$E$6:$I$34,5,TRUE))))))</f>
        <v/>
      </c>
      <c r="AC3877" s="382" t="str">
        <f t="shared" si="733"/>
        <v/>
      </c>
      <c r="AD3877" s="382" t="str">
        <f t="shared" si="734"/>
        <v/>
      </c>
    </row>
    <row r="3878" spans="11:30" ht="13.5" customHeight="1">
      <c r="K3878" s="4">
        <f t="shared" si="728"/>
        <v>11</v>
      </c>
      <c r="L3878" s="34">
        <v>43413</v>
      </c>
      <c r="M3878" s="4">
        <v>162</v>
      </c>
      <c r="N3878" s="4">
        <v>11</v>
      </c>
      <c r="O3878" s="31">
        <v>0.41666666666666669</v>
      </c>
      <c r="P3878" s="35">
        <v>15.73</v>
      </c>
      <c r="Q3878" s="36">
        <f t="shared" si="729"/>
        <v>12</v>
      </c>
      <c r="R3878" s="4">
        <f t="shared" si="730"/>
        <v>0</v>
      </c>
      <c r="S3878" s="31">
        <f t="shared" si="735"/>
        <v>0.25912037037037033</v>
      </c>
      <c r="T3878" s="31">
        <f t="shared" si="736"/>
        <v>0.70750000000000002</v>
      </c>
      <c r="U3878" s="4">
        <f t="shared" si="731"/>
        <v>0</v>
      </c>
      <c r="V3878" s="4" t="str">
        <f t="shared" si="727"/>
        <v/>
      </c>
      <c r="W3878" s="18" t="str">
        <f>IF(V3878="","",VLOOKUP(L3878,日射量と図３!$A$4:$C$368,3,TRUE)*238.85/100)</f>
        <v/>
      </c>
      <c r="X3878" s="4" t="str">
        <f t="shared" si="732"/>
        <v/>
      </c>
      <c r="Y3878" s="4" t="str">
        <f t="shared" si="737"/>
        <v/>
      </c>
      <c r="Z3878" s="4" t="str">
        <f t="shared" si="738"/>
        <v/>
      </c>
      <c r="AA3878" s="4" t="str">
        <f>IF($V3878="","",IF(Y3878&lt;36,0,IF(AND(36&lt;=Y3878,Y3878&lt;71),VLOOKUP($W3878,日射量と図３!$E$6:$F$34,2,TRUE),IF(AND(71&lt;=Y3878,Y3878&lt;107),VLOOKUP($W3878,日射量と図３!$E$6:$G$34,3,TRUE),IF(AND(107&lt;=Y3878,Y3878&lt;143),VLOOKUP($W3878,日射量と図３!$E$6:$H$34,4,TRUE),VLOOKUP($W3878,日射量と図３!$E$6:$I$34,5,TRUE))))))</f>
        <v/>
      </c>
      <c r="AB3878" s="4" t="str">
        <f>IF($V3878="","",IF(Z3878&lt;36,0,IF(AND(36&lt;=Z3878,Z3878&lt;71),VLOOKUP($W3878,日射量と図３!$E$6:$F$34,2,TRUE),IF(AND(71&lt;=Z3878,Z3878&lt;107),VLOOKUP($W3878,日射量と図３!$E$6:$G$34,3,TRUE),IF(AND(107&lt;=Z3878,Z3878&lt;143),VLOOKUP($W3878,日射量と図３!$E$6:$H$34,4,TRUE),VLOOKUP($W3878,日射量と図３!$E$6:$I$34,5,TRUE))))))</f>
        <v/>
      </c>
      <c r="AC3878" s="382" t="str">
        <f t="shared" si="733"/>
        <v/>
      </c>
      <c r="AD3878" s="382" t="str">
        <f t="shared" si="734"/>
        <v/>
      </c>
    </row>
    <row r="3879" spans="11:30" ht="13.5" customHeight="1">
      <c r="K3879" s="4">
        <f t="shared" si="728"/>
        <v>11</v>
      </c>
      <c r="L3879" s="34">
        <v>43413</v>
      </c>
      <c r="M3879" s="4">
        <v>162</v>
      </c>
      <c r="N3879" s="4">
        <v>12</v>
      </c>
      <c r="O3879" s="31">
        <v>0.45833333333333331</v>
      </c>
      <c r="P3879" s="35">
        <v>16.54</v>
      </c>
      <c r="Q3879" s="36">
        <f t="shared" si="729"/>
        <v>12</v>
      </c>
      <c r="R3879" s="4">
        <f t="shared" si="730"/>
        <v>0</v>
      </c>
      <c r="S3879" s="31">
        <f t="shared" si="735"/>
        <v>0.25912037037037033</v>
      </c>
      <c r="T3879" s="31">
        <f t="shared" si="736"/>
        <v>0.70750000000000002</v>
      </c>
      <c r="U3879" s="4">
        <f t="shared" si="731"/>
        <v>0</v>
      </c>
      <c r="V3879" s="4" t="str">
        <f t="shared" si="727"/>
        <v/>
      </c>
      <c r="W3879" s="18" t="str">
        <f>IF(V3879="","",VLOOKUP(L3879,日射量と図３!$A$4:$C$368,3,TRUE)*238.85/100)</f>
        <v/>
      </c>
      <c r="X3879" s="4" t="str">
        <f t="shared" si="732"/>
        <v/>
      </c>
      <c r="Y3879" s="4" t="str">
        <f t="shared" si="737"/>
        <v/>
      </c>
      <c r="Z3879" s="4" t="str">
        <f t="shared" si="738"/>
        <v/>
      </c>
      <c r="AA3879" s="4" t="str">
        <f>IF($V3879="","",IF(Y3879&lt;36,0,IF(AND(36&lt;=Y3879,Y3879&lt;71),VLOOKUP($W3879,日射量と図３!$E$6:$F$34,2,TRUE),IF(AND(71&lt;=Y3879,Y3879&lt;107),VLOOKUP($W3879,日射量と図３!$E$6:$G$34,3,TRUE),IF(AND(107&lt;=Y3879,Y3879&lt;143),VLOOKUP($W3879,日射量と図３!$E$6:$H$34,4,TRUE),VLOOKUP($W3879,日射量と図３!$E$6:$I$34,5,TRUE))))))</f>
        <v/>
      </c>
      <c r="AB3879" s="4" t="str">
        <f>IF($V3879="","",IF(Z3879&lt;36,0,IF(AND(36&lt;=Z3879,Z3879&lt;71),VLOOKUP($W3879,日射量と図３!$E$6:$F$34,2,TRUE),IF(AND(71&lt;=Z3879,Z3879&lt;107),VLOOKUP($W3879,日射量と図３!$E$6:$G$34,3,TRUE),IF(AND(107&lt;=Z3879,Z3879&lt;143),VLOOKUP($W3879,日射量と図３!$E$6:$H$34,4,TRUE),VLOOKUP($W3879,日射量と図３!$E$6:$I$34,5,TRUE))))))</f>
        <v/>
      </c>
      <c r="AC3879" s="382" t="str">
        <f t="shared" si="733"/>
        <v/>
      </c>
      <c r="AD3879" s="382" t="str">
        <f t="shared" si="734"/>
        <v/>
      </c>
    </row>
    <row r="3880" spans="11:30" ht="13.5" customHeight="1">
      <c r="K3880" s="4">
        <f t="shared" si="728"/>
        <v>11</v>
      </c>
      <c r="L3880" s="34">
        <v>43413</v>
      </c>
      <c r="M3880" s="4">
        <v>162</v>
      </c>
      <c r="N3880" s="4">
        <v>13</v>
      </c>
      <c r="O3880" s="31">
        <v>0.5</v>
      </c>
      <c r="P3880" s="35">
        <v>17.02</v>
      </c>
      <c r="Q3880" s="36">
        <f t="shared" si="729"/>
        <v>12</v>
      </c>
      <c r="R3880" s="4">
        <f t="shared" si="730"/>
        <v>0</v>
      </c>
      <c r="S3880" s="31">
        <f t="shared" si="735"/>
        <v>0.25912037037037033</v>
      </c>
      <c r="T3880" s="31">
        <f t="shared" si="736"/>
        <v>0.70750000000000002</v>
      </c>
      <c r="U3880" s="4">
        <f t="shared" si="731"/>
        <v>0</v>
      </c>
      <c r="V3880" s="4" t="str">
        <f t="shared" ref="V3880:V3943" si="739">IF(N3880=1,SUM(U3880:U3903),"")</f>
        <v/>
      </c>
      <c r="W3880" s="18" t="str">
        <f>IF(V3880="","",VLOOKUP(L3880,日射量と図３!$A$4:$C$368,3,TRUE)*238.85/100)</f>
        <v/>
      </c>
      <c r="X3880" s="4" t="str">
        <f t="shared" si="732"/>
        <v/>
      </c>
      <c r="Y3880" s="4" t="str">
        <f t="shared" si="737"/>
        <v/>
      </c>
      <c r="Z3880" s="4" t="str">
        <f t="shared" si="738"/>
        <v/>
      </c>
      <c r="AA3880" s="4" t="str">
        <f>IF($V3880="","",IF(Y3880&lt;36,0,IF(AND(36&lt;=Y3880,Y3880&lt;71),VLOOKUP($W3880,日射量と図３!$E$6:$F$34,2,TRUE),IF(AND(71&lt;=Y3880,Y3880&lt;107),VLOOKUP($W3880,日射量と図３!$E$6:$G$34,3,TRUE),IF(AND(107&lt;=Y3880,Y3880&lt;143),VLOOKUP($W3880,日射量と図３!$E$6:$H$34,4,TRUE),VLOOKUP($W3880,日射量と図３!$E$6:$I$34,5,TRUE))))))</f>
        <v/>
      </c>
      <c r="AB3880" s="4" t="str">
        <f>IF($V3880="","",IF(Z3880&lt;36,0,IF(AND(36&lt;=Z3880,Z3880&lt;71),VLOOKUP($W3880,日射量と図３!$E$6:$F$34,2,TRUE),IF(AND(71&lt;=Z3880,Z3880&lt;107),VLOOKUP($W3880,日射量と図３!$E$6:$G$34,3,TRUE),IF(AND(107&lt;=Z3880,Z3880&lt;143),VLOOKUP($W3880,日射量と図３!$E$6:$H$34,4,TRUE),VLOOKUP($W3880,日射量と図３!$E$6:$I$34,5,TRUE))))))</f>
        <v/>
      </c>
      <c r="AC3880" s="382" t="str">
        <f t="shared" si="733"/>
        <v/>
      </c>
      <c r="AD3880" s="382" t="str">
        <f t="shared" si="734"/>
        <v/>
      </c>
    </row>
    <row r="3881" spans="11:30" ht="13.5" customHeight="1">
      <c r="K3881" s="4">
        <f t="shared" si="728"/>
        <v>11</v>
      </c>
      <c r="L3881" s="34">
        <v>43413</v>
      </c>
      <c r="M3881" s="4">
        <v>162</v>
      </c>
      <c r="N3881" s="4">
        <v>14</v>
      </c>
      <c r="O3881" s="31">
        <v>0.54166666666666663</v>
      </c>
      <c r="P3881" s="35">
        <v>17.449999999999996</v>
      </c>
      <c r="Q3881" s="36">
        <f t="shared" si="729"/>
        <v>12</v>
      </c>
      <c r="R3881" s="4">
        <f t="shared" si="730"/>
        <v>0</v>
      </c>
      <c r="S3881" s="31">
        <f t="shared" si="735"/>
        <v>0.25912037037037033</v>
      </c>
      <c r="T3881" s="31">
        <f t="shared" si="736"/>
        <v>0.70750000000000002</v>
      </c>
      <c r="U3881" s="4">
        <f t="shared" si="731"/>
        <v>0</v>
      </c>
      <c r="V3881" s="4" t="str">
        <f t="shared" si="739"/>
        <v/>
      </c>
      <c r="W3881" s="18" t="str">
        <f>IF(V3881="","",VLOOKUP(L3881,日射量と図３!$A$4:$C$368,3,TRUE)*238.85/100)</f>
        <v/>
      </c>
      <c r="X3881" s="4" t="str">
        <f t="shared" si="732"/>
        <v/>
      </c>
      <c r="Y3881" s="4" t="str">
        <f t="shared" si="737"/>
        <v/>
      </c>
      <c r="Z3881" s="4" t="str">
        <f t="shared" si="738"/>
        <v/>
      </c>
      <c r="AA3881" s="4" t="str">
        <f>IF($V3881="","",IF(Y3881&lt;36,0,IF(AND(36&lt;=Y3881,Y3881&lt;71),VLOOKUP($W3881,日射量と図３!$E$6:$F$34,2,TRUE),IF(AND(71&lt;=Y3881,Y3881&lt;107),VLOOKUP($W3881,日射量と図３!$E$6:$G$34,3,TRUE),IF(AND(107&lt;=Y3881,Y3881&lt;143),VLOOKUP($W3881,日射量と図３!$E$6:$H$34,4,TRUE),VLOOKUP($W3881,日射量と図３!$E$6:$I$34,5,TRUE))))))</f>
        <v/>
      </c>
      <c r="AB3881" s="4" t="str">
        <f>IF($V3881="","",IF(Z3881&lt;36,0,IF(AND(36&lt;=Z3881,Z3881&lt;71),VLOOKUP($W3881,日射量と図３!$E$6:$F$34,2,TRUE),IF(AND(71&lt;=Z3881,Z3881&lt;107),VLOOKUP($W3881,日射量と図３!$E$6:$G$34,3,TRUE),IF(AND(107&lt;=Z3881,Z3881&lt;143),VLOOKUP($W3881,日射量と図３!$E$6:$H$34,4,TRUE),VLOOKUP($W3881,日射量と図３!$E$6:$I$34,5,TRUE))))))</f>
        <v/>
      </c>
      <c r="AC3881" s="382" t="str">
        <f t="shared" si="733"/>
        <v/>
      </c>
      <c r="AD3881" s="382" t="str">
        <f t="shared" si="734"/>
        <v/>
      </c>
    </row>
    <row r="3882" spans="11:30" ht="13.5" customHeight="1">
      <c r="K3882" s="4">
        <f t="shared" si="728"/>
        <v>11</v>
      </c>
      <c r="L3882" s="34">
        <v>43413</v>
      </c>
      <c r="M3882" s="4">
        <v>162</v>
      </c>
      <c r="N3882" s="4">
        <v>15</v>
      </c>
      <c r="O3882" s="31">
        <v>0.58333333333333337</v>
      </c>
      <c r="P3882" s="35">
        <v>17.450000000000003</v>
      </c>
      <c r="Q3882" s="36">
        <f t="shared" si="729"/>
        <v>12</v>
      </c>
      <c r="R3882" s="4">
        <f t="shared" si="730"/>
        <v>0</v>
      </c>
      <c r="S3882" s="31">
        <f t="shared" si="735"/>
        <v>0.25912037037037033</v>
      </c>
      <c r="T3882" s="31">
        <f t="shared" si="736"/>
        <v>0.70750000000000002</v>
      </c>
      <c r="U3882" s="4">
        <f t="shared" si="731"/>
        <v>0</v>
      </c>
      <c r="V3882" s="4" t="str">
        <f t="shared" si="739"/>
        <v/>
      </c>
      <c r="W3882" s="18" t="str">
        <f>IF(V3882="","",VLOOKUP(L3882,日射量と図３!$A$4:$C$368,3,TRUE)*238.85/100)</f>
        <v/>
      </c>
      <c r="X3882" s="4" t="str">
        <f t="shared" si="732"/>
        <v/>
      </c>
      <c r="Y3882" s="4" t="str">
        <f t="shared" si="737"/>
        <v/>
      </c>
      <c r="Z3882" s="4" t="str">
        <f t="shared" si="738"/>
        <v/>
      </c>
      <c r="AA3882" s="4" t="str">
        <f>IF($V3882="","",IF(Y3882&lt;36,0,IF(AND(36&lt;=Y3882,Y3882&lt;71),VLOOKUP($W3882,日射量と図３!$E$6:$F$34,2,TRUE),IF(AND(71&lt;=Y3882,Y3882&lt;107),VLOOKUP($W3882,日射量と図３!$E$6:$G$34,3,TRUE),IF(AND(107&lt;=Y3882,Y3882&lt;143),VLOOKUP($W3882,日射量と図３!$E$6:$H$34,4,TRUE),VLOOKUP($W3882,日射量と図３!$E$6:$I$34,5,TRUE))))))</f>
        <v/>
      </c>
      <c r="AB3882" s="4" t="str">
        <f>IF($V3882="","",IF(Z3882&lt;36,0,IF(AND(36&lt;=Z3882,Z3882&lt;71),VLOOKUP($W3882,日射量と図３!$E$6:$F$34,2,TRUE),IF(AND(71&lt;=Z3882,Z3882&lt;107),VLOOKUP($W3882,日射量と図３!$E$6:$G$34,3,TRUE),IF(AND(107&lt;=Z3882,Z3882&lt;143),VLOOKUP($W3882,日射量と図３!$E$6:$H$34,4,TRUE),VLOOKUP($W3882,日射量と図３!$E$6:$I$34,5,TRUE))))))</f>
        <v/>
      </c>
      <c r="AC3882" s="382" t="str">
        <f t="shared" si="733"/>
        <v/>
      </c>
      <c r="AD3882" s="382" t="str">
        <f t="shared" si="734"/>
        <v/>
      </c>
    </row>
    <row r="3883" spans="11:30" ht="13.5" customHeight="1">
      <c r="K3883" s="4">
        <f t="shared" si="728"/>
        <v>11</v>
      </c>
      <c r="L3883" s="34">
        <v>43413</v>
      </c>
      <c r="M3883" s="4">
        <v>162</v>
      </c>
      <c r="N3883" s="4">
        <v>16</v>
      </c>
      <c r="O3883" s="31">
        <v>0.625</v>
      </c>
      <c r="P3883" s="35">
        <v>17.22</v>
      </c>
      <c r="Q3883" s="36">
        <f t="shared" si="729"/>
        <v>16</v>
      </c>
      <c r="R3883" s="4">
        <f t="shared" si="730"/>
        <v>0</v>
      </c>
      <c r="S3883" s="31">
        <f t="shared" si="735"/>
        <v>0.25912037037037033</v>
      </c>
      <c r="T3883" s="31">
        <f t="shared" si="736"/>
        <v>0.70750000000000002</v>
      </c>
      <c r="U3883" s="4">
        <f t="shared" si="731"/>
        <v>0</v>
      </c>
      <c r="V3883" s="4" t="str">
        <f t="shared" si="739"/>
        <v/>
      </c>
      <c r="W3883" s="18" t="str">
        <f>IF(V3883="","",VLOOKUP(L3883,日射量と図３!$A$4:$C$368,3,TRUE)*238.85/100)</f>
        <v/>
      </c>
      <c r="X3883" s="4" t="str">
        <f t="shared" si="732"/>
        <v/>
      </c>
      <c r="Y3883" s="4" t="str">
        <f t="shared" si="737"/>
        <v/>
      </c>
      <c r="Z3883" s="4" t="str">
        <f t="shared" si="738"/>
        <v/>
      </c>
      <c r="AA3883" s="4" t="str">
        <f>IF($V3883="","",IF(Y3883&lt;36,0,IF(AND(36&lt;=Y3883,Y3883&lt;71),VLOOKUP($W3883,日射量と図３!$E$6:$F$34,2,TRUE),IF(AND(71&lt;=Y3883,Y3883&lt;107),VLOOKUP($W3883,日射量と図３!$E$6:$G$34,3,TRUE),IF(AND(107&lt;=Y3883,Y3883&lt;143),VLOOKUP($W3883,日射量と図３!$E$6:$H$34,4,TRUE),VLOOKUP($W3883,日射量と図３!$E$6:$I$34,5,TRUE))))))</f>
        <v/>
      </c>
      <c r="AB3883" s="4" t="str">
        <f>IF($V3883="","",IF(Z3883&lt;36,0,IF(AND(36&lt;=Z3883,Z3883&lt;71),VLOOKUP($W3883,日射量と図３!$E$6:$F$34,2,TRUE),IF(AND(71&lt;=Z3883,Z3883&lt;107),VLOOKUP($W3883,日射量と図３!$E$6:$G$34,3,TRUE),IF(AND(107&lt;=Z3883,Z3883&lt;143),VLOOKUP($W3883,日射量と図３!$E$6:$H$34,4,TRUE),VLOOKUP($W3883,日射量と図３!$E$6:$I$34,5,TRUE))))))</f>
        <v/>
      </c>
      <c r="AC3883" s="382" t="str">
        <f t="shared" si="733"/>
        <v/>
      </c>
      <c r="AD3883" s="382" t="str">
        <f t="shared" si="734"/>
        <v/>
      </c>
    </row>
    <row r="3884" spans="11:30" ht="13.5" customHeight="1">
      <c r="K3884" s="4">
        <f t="shared" si="728"/>
        <v>11</v>
      </c>
      <c r="L3884" s="34">
        <v>43413</v>
      </c>
      <c r="M3884" s="4">
        <v>162</v>
      </c>
      <c r="N3884" s="4">
        <v>17</v>
      </c>
      <c r="O3884" s="31">
        <v>0.66666666666666663</v>
      </c>
      <c r="P3884" s="35">
        <v>16.5</v>
      </c>
      <c r="Q3884" s="36">
        <f t="shared" si="729"/>
        <v>16</v>
      </c>
      <c r="R3884" s="4">
        <f t="shared" si="730"/>
        <v>0</v>
      </c>
      <c r="S3884" s="31">
        <f t="shared" si="735"/>
        <v>0.25912037037037033</v>
      </c>
      <c r="T3884" s="31">
        <f t="shared" si="736"/>
        <v>0.70750000000000002</v>
      </c>
      <c r="U3884" s="4">
        <f t="shared" si="731"/>
        <v>0</v>
      </c>
      <c r="V3884" s="4" t="str">
        <f t="shared" si="739"/>
        <v/>
      </c>
      <c r="W3884" s="18" t="str">
        <f>IF(V3884="","",VLOOKUP(L3884,日射量と図３!$A$4:$C$368,3,TRUE)*238.85/100)</f>
        <v/>
      </c>
      <c r="X3884" s="4" t="str">
        <f t="shared" si="732"/>
        <v/>
      </c>
      <c r="Y3884" s="4" t="str">
        <f t="shared" si="737"/>
        <v/>
      </c>
      <c r="Z3884" s="4" t="str">
        <f t="shared" si="738"/>
        <v/>
      </c>
      <c r="AA3884" s="4" t="str">
        <f>IF($V3884="","",IF(Y3884&lt;36,0,IF(AND(36&lt;=Y3884,Y3884&lt;71),VLOOKUP($W3884,日射量と図３!$E$6:$F$34,2,TRUE),IF(AND(71&lt;=Y3884,Y3884&lt;107),VLOOKUP($W3884,日射量と図３!$E$6:$G$34,3,TRUE),IF(AND(107&lt;=Y3884,Y3884&lt;143),VLOOKUP($W3884,日射量と図３!$E$6:$H$34,4,TRUE),VLOOKUP($W3884,日射量と図３!$E$6:$I$34,5,TRUE))))))</f>
        <v/>
      </c>
      <c r="AB3884" s="4" t="str">
        <f>IF($V3884="","",IF(Z3884&lt;36,0,IF(AND(36&lt;=Z3884,Z3884&lt;71),VLOOKUP($W3884,日射量と図３!$E$6:$F$34,2,TRUE),IF(AND(71&lt;=Z3884,Z3884&lt;107),VLOOKUP($W3884,日射量と図３!$E$6:$G$34,3,TRUE),IF(AND(107&lt;=Z3884,Z3884&lt;143),VLOOKUP($W3884,日射量と図３!$E$6:$H$34,4,TRUE),VLOOKUP($W3884,日射量と図３!$E$6:$I$34,5,TRUE))))))</f>
        <v/>
      </c>
      <c r="AC3884" s="382" t="str">
        <f t="shared" si="733"/>
        <v/>
      </c>
      <c r="AD3884" s="382" t="str">
        <f t="shared" si="734"/>
        <v/>
      </c>
    </row>
    <row r="3885" spans="11:30" ht="13.5" customHeight="1">
      <c r="K3885" s="4">
        <f t="shared" si="728"/>
        <v>11</v>
      </c>
      <c r="L3885" s="34">
        <v>43413</v>
      </c>
      <c r="M3885" s="4">
        <v>162</v>
      </c>
      <c r="N3885" s="4">
        <v>18</v>
      </c>
      <c r="O3885" s="31">
        <v>0.70833333333333337</v>
      </c>
      <c r="P3885" s="35">
        <v>15.809999999999999</v>
      </c>
      <c r="Q3885" s="36">
        <f t="shared" si="729"/>
        <v>16</v>
      </c>
      <c r="R3885" s="4">
        <f t="shared" si="730"/>
        <v>0.19000000000000128</v>
      </c>
      <c r="S3885" s="31">
        <f t="shared" si="735"/>
        <v>0.25912037037037033</v>
      </c>
      <c r="T3885" s="31">
        <f t="shared" si="736"/>
        <v>0.70750000000000002</v>
      </c>
      <c r="U3885" s="4">
        <f t="shared" si="731"/>
        <v>0</v>
      </c>
      <c r="V3885" s="4" t="str">
        <f t="shared" si="739"/>
        <v/>
      </c>
      <c r="W3885" s="18" t="str">
        <f>IF(V3885="","",VLOOKUP(L3885,日射量と図３!$A$4:$C$368,3,TRUE)*238.85/100)</f>
        <v/>
      </c>
      <c r="X3885" s="4" t="str">
        <f t="shared" si="732"/>
        <v/>
      </c>
      <c r="Y3885" s="4" t="str">
        <f t="shared" si="737"/>
        <v/>
      </c>
      <c r="Z3885" s="4" t="str">
        <f t="shared" si="738"/>
        <v/>
      </c>
      <c r="AA3885" s="4" t="str">
        <f>IF($V3885="","",IF(Y3885&lt;36,0,IF(AND(36&lt;=Y3885,Y3885&lt;71),VLOOKUP($W3885,日射量と図３!$E$6:$F$34,2,TRUE),IF(AND(71&lt;=Y3885,Y3885&lt;107),VLOOKUP($W3885,日射量と図３!$E$6:$G$34,3,TRUE),IF(AND(107&lt;=Y3885,Y3885&lt;143),VLOOKUP($W3885,日射量と図３!$E$6:$H$34,4,TRUE),VLOOKUP($W3885,日射量と図３!$E$6:$I$34,5,TRUE))))))</f>
        <v/>
      </c>
      <c r="AB3885" s="4" t="str">
        <f>IF($V3885="","",IF(Z3885&lt;36,0,IF(AND(36&lt;=Z3885,Z3885&lt;71),VLOOKUP($W3885,日射量と図３!$E$6:$F$34,2,TRUE),IF(AND(71&lt;=Z3885,Z3885&lt;107),VLOOKUP($W3885,日射量と図３!$E$6:$G$34,3,TRUE),IF(AND(107&lt;=Z3885,Z3885&lt;143),VLOOKUP($W3885,日射量と図３!$E$6:$H$34,4,TRUE),VLOOKUP($W3885,日射量と図３!$E$6:$I$34,5,TRUE))))))</f>
        <v/>
      </c>
      <c r="AC3885" s="382" t="str">
        <f t="shared" si="733"/>
        <v/>
      </c>
      <c r="AD3885" s="382" t="str">
        <f t="shared" si="734"/>
        <v/>
      </c>
    </row>
    <row r="3886" spans="11:30" ht="13.5" customHeight="1">
      <c r="K3886" s="4">
        <f t="shared" si="728"/>
        <v>11</v>
      </c>
      <c r="L3886" s="34">
        <v>43413</v>
      </c>
      <c r="M3886" s="4">
        <v>162</v>
      </c>
      <c r="N3886" s="4">
        <v>19</v>
      </c>
      <c r="O3886" s="31">
        <v>0.75</v>
      </c>
      <c r="P3886" s="35">
        <v>15.15</v>
      </c>
      <c r="Q3886" s="36">
        <f t="shared" si="729"/>
        <v>16</v>
      </c>
      <c r="R3886" s="4">
        <f t="shared" si="730"/>
        <v>0.84999999999999964</v>
      </c>
      <c r="S3886" s="31">
        <f t="shared" si="735"/>
        <v>0.25912037037037033</v>
      </c>
      <c r="T3886" s="31">
        <f t="shared" si="736"/>
        <v>0.70750000000000002</v>
      </c>
      <c r="U3886" s="4">
        <f t="shared" si="731"/>
        <v>0</v>
      </c>
      <c r="V3886" s="4" t="str">
        <f t="shared" si="739"/>
        <v/>
      </c>
      <c r="W3886" s="18" t="str">
        <f>IF(V3886="","",VLOOKUP(L3886,日射量と図３!$A$4:$C$368,3,TRUE)*238.85/100)</f>
        <v/>
      </c>
      <c r="X3886" s="4" t="str">
        <f t="shared" si="732"/>
        <v/>
      </c>
      <c r="Y3886" s="4" t="str">
        <f t="shared" si="737"/>
        <v/>
      </c>
      <c r="Z3886" s="4" t="str">
        <f t="shared" si="738"/>
        <v/>
      </c>
      <c r="AA3886" s="4" t="str">
        <f>IF($V3886="","",IF(Y3886&lt;36,0,IF(AND(36&lt;=Y3886,Y3886&lt;71),VLOOKUP($W3886,日射量と図３!$E$6:$F$34,2,TRUE),IF(AND(71&lt;=Y3886,Y3886&lt;107),VLOOKUP($W3886,日射量と図３!$E$6:$G$34,3,TRUE),IF(AND(107&lt;=Y3886,Y3886&lt;143),VLOOKUP($W3886,日射量と図３!$E$6:$H$34,4,TRUE),VLOOKUP($W3886,日射量と図３!$E$6:$I$34,5,TRUE))))))</f>
        <v/>
      </c>
      <c r="AB3886" s="4" t="str">
        <f>IF($V3886="","",IF(Z3886&lt;36,0,IF(AND(36&lt;=Z3886,Z3886&lt;71),VLOOKUP($W3886,日射量と図３!$E$6:$F$34,2,TRUE),IF(AND(71&lt;=Z3886,Z3886&lt;107),VLOOKUP($W3886,日射量と図３!$E$6:$G$34,3,TRUE),IF(AND(107&lt;=Z3886,Z3886&lt;143),VLOOKUP($W3886,日射量と図３!$E$6:$H$34,4,TRUE),VLOOKUP($W3886,日射量と図３!$E$6:$I$34,5,TRUE))))))</f>
        <v/>
      </c>
      <c r="AC3886" s="382" t="str">
        <f t="shared" si="733"/>
        <v/>
      </c>
      <c r="AD3886" s="382" t="str">
        <f t="shared" si="734"/>
        <v/>
      </c>
    </row>
    <row r="3887" spans="11:30" ht="13.5" customHeight="1">
      <c r="K3887" s="4">
        <f t="shared" si="728"/>
        <v>11</v>
      </c>
      <c r="L3887" s="34">
        <v>43413</v>
      </c>
      <c r="M3887" s="4">
        <v>162</v>
      </c>
      <c r="N3887" s="4">
        <v>20</v>
      </c>
      <c r="O3887" s="31">
        <v>0.79166666666666663</v>
      </c>
      <c r="P3887" s="35">
        <v>14.789999999999997</v>
      </c>
      <c r="Q3887" s="36">
        <f t="shared" si="729"/>
        <v>16</v>
      </c>
      <c r="R3887" s="4">
        <f t="shared" si="730"/>
        <v>1.2100000000000026</v>
      </c>
      <c r="S3887" s="31">
        <f t="shared" si="735"/>
        <v>0.25912037037037033</v>
      </c>
      <c r="T3887" s="31">
        <f t="shared" si="736"/>
        <v>0.70750000000000002</v>
      </c>
      <c r="U3887" s="4">
        <f t="shared" si="731"/>
        <v>0</v>
      </c>
      <c r="V3887" s="4" t="str">
        <f t="shared" si="739"/>
        <v/>
      </c>
      <c r="W3887" s="18" t="str">
        <f>IF(V3887="","",VLOOKUP(L3887,日射量と図３!$A$4:$C$368,3,TRUE)*238.85/100)</f>
        <v/>
      </c>
      <c r="X3887" s="4" t="str">
        <f t="shared" si="732"/>
        <v/>
      </c>
      <c r="Y3887" s="4" t="str">
        <f t="shared" si="737"/>
        <v/>
      </c>
      <c r="Z3887" s="4" t="str">
        <f t="shared" si="738"/>
        <v/>
      </c>
      <c r="AA3887" s="4" t="str">
        <f>IF($V3887="","",IF(Y3887&lt;36,0,IF(AND(36&lt;=Y3887,Y3887&lt;71),VLOOKUP($W3887,日射量と図３!$E$6:$F$34,2,TRUE),IF(AND(71&lt;=Y3887,Y3887&lt;107),VLOOKUP($W3887,日射量と図３!$E$6:$G$34,3,TRUE),IF(AND(107&lt;=Y3887,Y3887&lt;143),VLOOKUP($W3887,日射量と図３!$E$6:$H$34,4,TRUE),VLOOKUP($W3887,日射量と図３!$E$6:$I$34,5,TRUE))))))</f>
        <v/>
      </c>
      <c r="AB3887" s="4" t="str">
        <f>IF($V3887="","",IF(Z3887&lt;36,0,IF(AND(36&lt;=Z3887,Z3887&lt;71),VLOOKUP($W3887,日射量と図３!$E$6:$F$34,2,TRUE),IF(AND(71&lt;=Z3887,Z3887&lt;107),VLOOKUP($W3887,日射量と図３!$E$6:$G$34,3,TRUE),IF(AND(107&lt;=Z3887,Z3887&lt;143),VLOOKUP($W3887,日射量と図３!$E$6:$H$34,4,TRUE),VLOOKUP($W3887,日射量と図３!$E$6:$I$34,5,TRUE))))))</f>
        <v/>
      </c>
      <c r="AC3887" s="382" t="str">
        <f t="shared" si="733"/>
        <v/>
      </c>
      <c r="AD3887" s="382" t="str">
        <f t="shared" si="734"/>
        <v/>
      </c>
    </row>
    <row r="3888" spans="11:30" ht="13.5" customHeight="1">
      <c r="K3888" s="4">
        <f t="shared" si="728"/>
        <v>11</v>
      </c>
      <c r="L3888" s="34">
        <v>43413</v>
      </c>
      <c r="M3888" s="4">
        <v>162</v>
      </c>
      <c r="N3888" s="4">
        <v>21</v>
      </c>
      <c r="O3888" s="31">
        <v>0.83333333333333337</v>
      </c>
      <c r="P3888" s="35">
        <v>14.440000000000001</v>
      </c>
      <c r="Q3888" s="36">
        <f t="shared" si="729"/>
        <v>16</v>
      </c>
      <c r="R3888" s="4">
        <f t="shared" si="730"/>
        <v>1.5599999999999987</v>
      </c>
      <c r="S3888" s="31">
        <f t="shared" si="735"/>
        <v>0.25912037037037033</v>
      </c>
      <c r="T3888" s="31">
        <f t="shared" si="736"/>
        <v>0.70750000000000002</v>
      </c>
      <c r="U3888" s="4">
        <f t="shared" si="731"/>
        <v>0</v>
      </c>
      <c r="V3888" s="4" t="str">
        <f t="shared" si="739"/>
        <v/>
      </c>
      <c r="W3888" s="18" t="str">
        <f>IF(V3888="","",VLOOKUP(L3888,日射量と図３!$A$4:$C$368,3,TRUE)*238.85/100)</f>
        <v/>
      </c>
      <c r="X3888" s="4" t="str">
        <f t="shared" si="732"/>
        <v/>
      </c>
      <c r="Y3888" s="4" t="str">
        <f t="shared" si="737"/>
        <v/>
      </c>
      <c r="Z3888" s="4" t="str">
        <f t="shared" si="738"/>
        <v/>
      </c>
      <c r="AA3888" s="4" t="str">
        <f>IF($V3888="","",IF(Y3888&lt;36,0,IF(AND(36&lt;=Y3888,Y3888&lt;71),VLOOKUP($W3888,日射量と図３!$E$6:$F$34,2,TRUE),IF(AND(71&lt;=Y3888,Y3888&lt;107),VLOOKUP($W3888,日射量と図３!$E$6:$G$34,3,TRUE),IF(AND(107&lt;=Y3888,Y3888&lt;143),VLOOKUP($W3888,日射量と図３!$E$6:$H$34,4,TRUE),VLOOKUP($W3888,日射量と図３!$E$6:$I$34,5,TRUE))))))</f>
        <v/>
      </c>
      <c r="AB3888" s="4" t="str">
        <f>IF($V3888="","",IF(Z3888&lt;36,0,IF(AND(36&lt;=Z3888,Z3888&lt;71),VLOOKUP($W3888,日射量と図３!$E$6:$F$34,2,TRUE),IF(AND(71&lt;=Z3888,Z3888&lt;107),VLOOKUP($W3888,日射量と図３!$E$6:$G$34,3,TRUE),IF(AND(107&lt;=Z3888,Z3888&lt;143),VLOOKUP($W3888,日射量と図３!$E$6:$H$34,4,TRUE),VLOOKUP($W3888,日射量と図３!$E$6:$I$34,5,TRUE))))))</f>
        <v/>
      </c>
      <c r="AC3888" s="382" t="str">
        <f t="shared" si="733"/>
        <v/>
      </c>
      <c r="AD3888" s="382" t="str">
        <f t="shared" si="734"/>
        <v/>
      </c>
    </row>
    <row r="3889" spans="11:30" ht="13.5" customHeight="1">
      <c r="K3889" s="4">
        <f t="shared" si="728"/>
        <v>11</v>
      </c>
      <c r="L3889" s="34">
        <v>43413</v>
      </c>
      <c r="M3889" s="4">
        <v>162</v>
      </c>
      <c r="N3889" s="4">
        <v>22</v>
      </c>
      <c r="O3889" s="31">
        <v>0.875</v>
      </c>
      <c r="P3889" s="35">
        <v>14.09</v>
      </c>
      <c r="Q3889" s="36">
        <f t="shared" si="729"/>
        <v>16</v>
      </c>
      <c r="R3889" s="4">
        <f t="shared" si="730"/>
        <v>1.9100000000000001</v>
      </c>
      <c r="S3889" s="31">
        <f t="shared" si="735"/>
        <v>0.25912037037037033</v>
      </c>
      <c r="T3889" s="31">
        <f t="shared" si="736"/>
        <v>0.70750000000000002</v>
      </c>
      <c r="U3889" s="4">
        <f t="shared" si="731"/>
        <v>0</v>
      </c>
      <c r="V3889" s="4" t="str">
        <f t="shared" si="739"/>
        <v/>
      </c>
      <c r="W3889" s="18" t="str">
        <f>IF(V3889="","",VLOOKUP(L3889,日射量と図３!$A$4:$C$368,3,TRUE)*238.85/100)</f>
        <v/>
      </c>
      <c r="X3889" s="4" t="str">
        <f t="shared" si="732"/>
        <v/>
      </c>
      <c r="Y3889" s="4" t="str">
        <f t="shared" si="737"/>
        <v/>
      </c>
      <c r="Z3889" s="4" t="str">
        <f t="shared" si="738"/>
        <v/>
      </c>
      <c r="AA3889" s="4" t="str">
        <f>IF($V3889="","",IF(Y3889&lt;36,0,IF(AND(36&lt;=Y3889,Y3889&lt;71),VLOOKUP($W3889,日射量と図３!$E$6:$F$34,2,TRUE),IF(AND(71&lt;=Y3889,Y3889&lt;107),VLOOKUP($W3889,日射量と図３!$E$6:$G$34,3,TRUE),IF(AND(107&lt;=Y3889,Y3889&lt;143),VLOOKUP($W3889,日射量と図３!$E$6:$H$34,4,TRUE),VLOOKUP($W3889,日射量と図３!$E$6:$I$34,5,TRUE))))))</f>
        <v/>
      </c>
      <c r="AB3889" s="4" t="str">
        <f>IF($V3889="","",IF(Z3889&lt;36,0,IF(AND(36&lt;=Z3889,Z3889&lt;71),VLOOKUP($W3889,日射量と図３!$E$6:$F$34,2,TRUE),IF(AND(71&lt;=Z3889,Z3889&lt;107),VLOOKUP($W3889,日射量と図３!$E$6:$G$34,3,TRUE),IF(AND(107&lt;=Z3889,Z3889&lt;143),VLOOKUP($W3889,日射量と図３!$E$6:$H$34,4,TRUE),VLOOKUP($W3889,日射量と図３!$E$6:$I$34,5,TRUE))))))</f>
        <v/>
      </c>
      <c r="AC3889" s="382" t="str">
        <f t="shared" si="733"/>
        <v/>
      </c>
      <c r="AD3889" s="382" t="str">
        <f t="shared" si="734"/>
        <v/>
      </c>
    </row>
    <row r="3890" spans="11:30" ht="13.5" customHeight="1">
      <c r="K3890" s="4">
        <f t="shared" si="728"/>
        <v>11</v>
      </c>
      <c r="L3890" s="34">
        <v>43413</v>
      </c>
      <c r="M3890" s="4">
        <v>162</v>
      </c>
      <c r="N3890" s="4">
        <v>23</v>
      </c>
      <c r="O3890" s="31">
        <v>0.91666666666666663</v>
      </c>
      <c r="P3890" s="35">
        <v>13.64</v>
      </c>
      <c r="Q3890" s="36">
        <f t="shared" si="729"/>
        <v>13</v>
      </c>
      <c r="R3890" s="4">
        <f t="shared" si="730"/>
        <v>0</v>
      </c>
      <c r="S3890" s="31">
        <f t="shared" si="735"/>
        <v>0.25912037037037033</v>
      </c>
      <c r="T3890" s="31">
        <f t="shared" si="736"/>
        <v>0.70750000000000002</v>
      </c>
      <c r="U3890" s="4">
        <f t="shared" si="731"/>
        <v>0</v>
      </c>
      <c r="V3890" s="4" t="str">
        <f t="shared" si="739"/>
        <v/>
      </c>
      <c r="W3890" s="18" t="str">
        <f>IF(V3890="","",VLOOKUP(L3890,日射量と図３!$A$4:$C$368,3,TRUE)*238.85/100)</f>
        <v/>
      </c>
      <c r="X3890" s="4" t="str">
        <f t="shared" si="732"/>
        <v/>
      </c>
      <c r="Y3890" s="4" t="str">
        <f t="shared" si="737"/>
        <v/>
      </c>
      <c r="Z3890" s="4" t="str">
        <f t="shared" si="738"/>
        <v/>
      </c>
      <c r="AA3890" s="4" t="str">
        <f>IF($V3890="","",IF(Y3890&lt;36,0,IF(AND(36&lt;=Y3890,Y3890&lt;71),VLOOKUP($W3890,日射量と図３!$E$6:$F$34,2,TRUE),IF(AND(71&lt;=Y3890,Y3890&lt;107),VLOOKUP($W3890,日射量と図３!$E$6:$G$34,3,TRUE),IF(AND(107&lt;=Y3890,Y3890&lt;143),VLOOKUP($W3890,日射量と図３!$E$6:$H$34,4,TRUE),VLOOKUP($W3890,日射量と図３!$E$6:$I$34,5,TRUE))))))</f>
        <v/>
      </c>
      <c r="AB3890" s="4" t="str">
        <f>IF($V3890="","",IF(Z3890&lt;36,0,IF(AND(36&lt;=Z3890,Z3890&lt;71),VLOOKUP($W3890,日射量と図３!$E$6:$F$34,2,TRUE),IF(AND(71&lt;=Z3890,Z3890&lt;107),VLOOKUP($W3890,日射量と図３!$E$6:$G$34,3,TRUE),IF(AND(107&lt;=Z3890,Z3890&lt;143),VLOOKUP($W3890,日射量と図３!$E$6:$H$34,4,TRUE),VLOOKUP($W3890,日射量と図３!$E$6:$I$34,5,TRUE))))))</f>
        <v/>
      </c>
      <c r="AC3890" s="382" t="str">
        <f t="shared" si="733"/>
        <v/>
      </c>
      <c r="AD3890" s="382" t="str">
        <f t="shared" si="734"/>
        <v/>
      </c>
    </row>
    <row r="3891" spans="11:30" ht="13.5" customHeight="1">
      <c r="K3891" s="4">
        <f t="shared" si="728"/>
        <v>11</v>
      </c>
      <c r="L3891" s="34">
        <v>43413</v>
      </c>
      <c r="M3891" s="4">
        <v>162</v>
      </c>
      <c r="N3891" s="4">
        <v>24</v>
      </c>
      <c r="O3891" s="31">
        <v>0.95833333333333337</v>
      </c>
      <c r="P3891" s="35">
        <v>13.55</v>
      </c>
      <c r="Q3891" s="36">
        <f t="shared" si="729"/>
        <v>13</v>
      </c>
      <c r="R3891" s="4">
        <f t="shared" si="730"/>
        <v>0</v>
      </c>
      <c r="S3891" s="31">
        <f t="shared" si="735"/>
        <v>0.25912037037037033</v>
      </c>
      <c r="T3891" s="31">
        <f t="shared" si="736"/>
        <v>0.70750000000000002</v>
      </c>
      <c r="U3891" s="4">
        <f t="shared" si="731"/>
        <v>0</v>
      </c>
      <c r="V3891" s="4" t="str">
        <f t="shared" si="739"/>
        <v/>
      </c>
      <c r="W3891" s="18" t="str">
        <f>IF(V3891="","",VLOOKUP(L3891,日射量と図３!$A$4:$C$368,3,TRUE)*238.85/100)</f>
        <v/>
      </c>
      <c r="X3891" s="4" t="str">
        <f t="shared" si="732"/>
        <v/>
      </c>
      <c r="Y3891" s="4" t="str">
        <f t="shared" si="737"/>
        <v/>
      </c>
      <c r="Z3891" s="4" t="str">
        <f t="shared" si="738"/>
        <v/>
      </c>
      <c r="AA3891" s="4" t="str">
        <f>IF($V3891="","",IF(Y3891&lt;36,0,IF(AND(36&lt;=Y3891,Y3891&lt;71),VLOOKUP($W3891,日射量と図３!$E$6:$F$34,2,TRUE),IF(AND(71&lt;=Y3891,Y3891&lt;107),VLOOKUP($W3891,日射量と図３!$E$6:$G$34,3,TRUE),IF(AND(107&lt;=Y3891,Y3891&lt;143),VLOOKUP($W3891,日射量と図３!$E$6:$H$34,4,TRUE),VLOOKUP($W3891,日射量と図３!$E$6:$I$34,5,TRUE))))))</f>
        <v/>
      </c>
      <c r="AB3891" s="4" t="str">
        <f>IF($V3891="","",IF(Z3891&lt;36,0,IF(AND(36&lt;=Z3891,Z3891&lt;71),VLOOKUP($W3891,日射量と図３!$E$6:$F$34,2,TRUE),IF(AND(71&lt;=Z3891,Z3891&lt;107),VLOOKUP($W3891,日射量と図３!$E$6:$G$34,3,TRUE),IF(AND(107&lt;=Z3891,Z3891&lt;143),VLOOKUP($W3891,日射量と図３!$E$6:$H$34,4,TRUE),VLOOKUP($W3891,日射量と図３!$E$6:$I$34,5,TRUE))))))</f>
        <v/>
      </c>
      <c r="AC3891" s="382" t="str">
        <f t="shared" si="733"/>
        <v/>
      </c>
      <c r="AD3891" s="382" t="str">
        <f t="shared" si="734"/>
        <v/>
      </c>
    </row>
    <row r="3892" spans="11:30" ht="13.5" customHeight="1">
      <c r="K3892" s="4">
        <f t="shared" si="728"/>
        <v>11</v>
      </c>
      <c r="L3892" s="34">
        <v>43414</v>
      </c>
      <c r="M3892" s="4">
        <v>163</v>
      </c>
      <c r="N3892" s="4">
        <v>1</v>
      </c>
      <c r="O3892" s="31">
        <v>0</v>
      </c>
      <c r="P3892" s="35">
        <v>13.330000000000002</v>
      </c>
      <c r="Q3892" s="36">
        <f t="shared" si="729"/>
        <v>13</v>
      </c>
      <c r="R3892" s="4">
        <f t="shared" si="730"/>
        <v>0</v>
      </c>
      <c r="S3892" s="31">
        <f t="shared" si="735"/>
        <v>0.25912037037037033</v>
      </c>
      <c r="T3892" s="31">
        <f t="shared" si="736"/>
        <v>0.70750000000000002</v>
      </c>
      <c r="U3892" s="4">
        <f t="shared" si="731"/>
        <v>0</v>
      </c>
      <c r="V3892" s="4">
        <f t="shared" si="739"/>
        <v>9.9999999999997868E-3</v>
      </c>
      <c r="W3892" s="18">
        <f>IF(V3892="","",VLOOKUP(L3892,日射量と図３!$A$4:$C$368,3,TRUE)*238.85/100)</f>
        <v>23.885000000000002</v>
      </c>
      <c r="X3892" s="4">
        <f t="shared" si="732"/>
        <v>11</v>
      </c>
      <c r="Y3892" s="4">
        <f t="shared" si="737"/>
        <v>5.6834999999998779E-3</v>
      </c>
      <c r="Z3892" s="4">
        <f t="shared" si="738"/>
        <v>6.4068545454544082E-3</v>
      </c>
      <c r="AA3892" s="4">
        <f>IF($V3892="","",IF(Y3892&lt;36,0,IF(AND(36&lt;=Y3892,Y3892&lt;71),VLOOKUP($W3892,日射量と図３!$E$6:$F$34,2,TRUE),IF(AND(71&lt;=Y3892,Y3892&lt;107),VLOOKUP($W3892,日射量と図３!$E$6:$G$34,3,TRUE),IF(AND(107&lt;=Y3892,Y3892&lt;143),VLOOKUP($W3892,日射量と図３!$E$6:$H$34,4,TRUE),VLOOKUP($W3892,日射量と図３!$E$6:$I$34,5,TRUE))))))</f>
        <v>0</v>
      </c>
      <c r="AB3892" s="4">
        <f>IF($V3892="","",IF(Z3892&lt;36,0,IF(AND(36&lt;=Z3892,Z3892&lt;71),VLOOKUP($W3892,日射量と図３!$E$6:$F$34,2,TRUE),IF(AND(71&lt;=Z3892,Z3892&lt;107),VLOOKUP($W3892,日射量と図３!$E$6:$G$34,3,TRUE),IF(AND(107&lt;=Z3892,Z3892&lt;143),VLOOKUP($W3892,日射量と図３!$E$6:$H$34,4,TRUE),VLOOKUP($W3892,日射量と図３!$E$6:$I$34,5,TRUE))))))</f>
        <v>0</v>
      </c>
      <c r="AC3892" s="382">
        <f t="shared" si="733"/>
        <v>0</v>
      </c>
      <c r="AD3892" s="382">
        <f t="shared" si="734"/>
        <v>0</v>
      </c>
    </row>
    <row r="3893" spans="11:30" ht="13.5" customHeight="1">
      <c r="K3893" s="4">
        <f t="shared" si="728"/>
        <v>11</v>
      </c>
      <c r="L3893" s="34">
        <v>43414</v>
      </c>
      <c r="M3893" s="4">
        <v>163</v>
      </c>
      <c r="N3893" s="4">
        <v>2</v>
      </c>
      <c r="O3893" s="31">
        <v>4.1666666666666664E-2</v>
      </c>
      <c r="P3893" s="35">
        <v>12.87</v>
      </c>
      <c r="Q3893" s="36">
        <f t="shared" si="729"/>
        <v>13</v>
      </c>
      <c r="R3893" s="4">
        <f t="shared" si="730"/>
        <v>0.13000000000000078</v>
      </c>
      <c r="S3893" s="31">
        <f t="shared" si="735"/>
        <v>0.25912037037037033</v>
      </c>
      <c r="T3893" s="31">
        <f t="shared" si="736"/>
        <v>0.70750000000000002</v>
      </c>
      <c r="U3893" s="4">
        <f t="shared" si="731"/>
        <v>0</v>
      </c>
      <c r="V3893" s="4" t="str">
        <f t="shared" si="739"/>
        <v/>
      </c>
      <c r="W3893" s="18" t="str">
        <f>IF(V3893="","",VLOOKUP(L3893,日射量と図３!$A$4:$C$368,3,TRUE)*238.85/100)</f>
        <v/>
      </c>
      <c r="X3893" s="4" t="str">
        <f t="shared" si="732"/>
        <v/>
      </c>
      <c r="Y3893" s="4" t="str">
        <f t="shared" si="737"/>
        <v/>
      </c>
      <c r="Z3893" s="4" t="str">
        <f t="shared" si="738"/>
        <v/>
      </c>
      <c r="AA3893" s="4" t="str">
        <f>IF($V3893="","",IF(Y3893&lt;36,0,IF(AND(36&lt;=Y3893,Y3893&lt;71),VLOOKUP($W3893,日射量と図３!$E$6:$F$34,2,TRUE),IF(AND(71&lt;=Y3893,Y3893&lt;107),VLOOKUP($W3893,日射量と図３!$E$6:$G$34,3,TRUE),IF(AND(107&lt;=Y3893,Y3893&lt;143),VLOOKUP($W3893,日射量と図３!$E$6:$H$34,4,TRUE),VLOOKUP($W3893,日射量と図３!$E$6:$I$34,5,TRUE))))))</f>
        <v/>
      </c>
      <c r="AB3893" s="4" t="str">
        <f>IF($V3893="","",IF(Z3893&lt;36,0,IF(AND(36&lt;=Z3893,Z3893&lt;71),VLOOKUP($W3893,日射量と図３!$E$6:$F$34,2,TRUE),IF(AND(71&lt;=Z3893,Z3893&lt;107),VLOOKUP($W3893,日射量と図３!$E$6:$G$34,3,TRUE),IF(AND(107&lt;=Z3893,Z3893&lt;143),VLOOKUP($W3893,日射量と図３!$E$6:$H$34,4,TRUE),VLOOKUP($W3893,日射量と図３!$E$6:$I$34,5,TRUE))))))</f>
        <v/>
      </c>
      <c r="AC3893" s="382" t="str">
        <f t="shared" si="733"/>
        <v/>
      </c>
      <c r="AD3893" s="382" t="str">
        <f t="shared" si="734"/>
        <v/>
      </c>
    </row>
    <row r="3894" spans="11:30" ht="13.5" customHeight="1">
      <c r="K3894" s="4">
        <f t="shared" si="728"/>
        <v>11</v>
      </c>
      <c r="L3894" s="34">
        <v>43414</v>
      </c>
      <c r="M3894" s="4">
        <v>163</v>
      </c>
      <c r="N3894" s="4">
        <v>3</v>
      </c>
      <c r="O3894" s="31">
        <v>8.3333333333333329E-2</v>
      </c>
      <c r="P3894" s="35">
        <v>12.62</v>
      </c>
      <c r="Q3894" s="36">
        <f t="shared" si="729"/>
        <v>13</v>
      </c>
      <c r="R3894" s="4">
        <f t="shared" si="730"/>
        <v>0.38000000000000078</v>
      </c>
      <c r="S3894" s="31">
        <f t="shared" si="735"/>
        <v>0.25912037037037033</v>
      </c>
      <c r="T3894" s="31">
        <f t="shared" si="736"/>
        <v>0.70750000000000002</v>
      </c>
      <c r="U3894" s="4">
        <f t="shared" si="731"/>
        <v>0</v>
      </c>
      <c r="V3894" s="4" t="str">
        <f t="shared" si="739"/>
        <v/>
      </c>
      <c r="W3894" s="18" t="str">
        <f>IF(V3894="","",VLOOKUP(L3894,日射量と図３!$A$4:$C$368,3,TRUE)*238.85/100)</f>
        <v/>
      </c>
      <c r="X3894" s="4" t="str">
        <f t="shared" si="732"/>
        <v/>
      </c>
      <c r="Y3894" s="4" t="str">
        <f t="shared" si="737"/>
        <v/>
      </c>
      <c r="Z3894" s="4" t="str">
        <f t="shared" si="738"/>
        <v/>
      </c>
      <c r="AA3894" s="4" t="str">
        <f>IF($V3894="","",IF(Y3894&lt;36,0,IF(AND(36&lt;=Y3894,Y3894&lt;71),VLOOKUP($W3894,日射量と図３!$E$6:$F$34,2,TRUE),IF(AND(71&lt;=Y3894,Y3894&lt;107),VLOOKUP($W3894,日射量と図３!$E$6:$G$34,3,TRUE),IF(AND(107&lt;=Y3894,Y3894&lt;143),VLOOKUP($W3894,日射量と図３!$E$6:$H$34,4,TRUE),VLOOKUP($W3894,日射量と図３!$E$6:$I$34,5,TRUE))))))</f>
        <v/>
      </c>
      <c r="AB3894" s="4" t="str">
        <f>IF($V3894="","",IF(Z3894&lt;36,0,IF(AND(36&lt;=Z3894,Z3894&lt;71),VLOOKUP($W3894,日射量と図３!$E$6:$F$34,2,TRUE),IF(AND(71&lt;=Z3894,Z3894&lt;107),VLOOKUP($W3894,日射量と図３!$E$6:$G$34,3,TRUE),IF(AND(107&lt;=Z3894,Z3894&lt;143),VLOOKUP($W3894,日射量と図３!$E$6:$H$34,4,TRUE),VLOOKUP($W3894,日射量と図３!$E$6:$I$34,5,TRUE))))))</f>
        <v/>
      </c>
      <c r="AC3894" s="382" t="str">
        <f t="shared" si="733"/>
        <v/>
      </c>
      <c r="AD3894" s="382" t="str">
        <f t="shared" si="734"/>
        <v/>
      </c>
    </row>
    <row r="3895" spans="11:30" ht="13.5" customHeight="1">
      <c r="K3895" s="4">
        <f t="shared" si="728"/>
        <v>11</v>
      </c>
      <c r="L3895" s="34">
        <v>43414</v>
      </c>
      <c r="M3895" s="4">
        <v>163</v>
      </c>
      <c r="N3895" s="4">
        <v>4</v>
      </c>
      <c r="O3895" s="31">
        <v>0.125</v>
      </c>
      <c r="P3895" s="35">
        <v>12.290000000000003</v>
      </c>
      <c r="Q3895" s="36">
        <f t="shared" si="729"/>
        <v>13</v>
      </c>
      <c r="R3895" s="4">
        <f t="shared" si="730"/>
        <v>0.7099999999999973</v>
      </c>
      <c r="S3895" s="31">
        <f t="shared" si="735"/>
        <v>0.25912037037037033</v>
      </c>
      <c r="T3895" s="31">
        <f t="shared" si="736"/>
        <v>0.70750000000000002</v>
      </c>
      <c r="U3895" s="4">
        <f t="shared" si="731"/>
        <v>0</v>
      </c>
      <c r="V3895" s="4" t="str">
        <f t="shared" si="739"/>
        <v/>
      </c>
      <c r="W3895" s="18" t="str">
        <f>IF(V3895="","",VLOOKUP(L3895,日射量と図３!$A$4:$C$368,3,TRUE)*238.85/100)</f>
        <v/>
      </c>
      <c r="X3895" s="4" t="str">
        <f t="shared" si="732"/>
        <v/>
      </c>
      <c r="Y3895" s="4" t="str">
        <f t="shared" si="737"/>
        <v/>
      </c>
      <c r="Z3895" s="4" t="str">
        <f t="shared" si="738"/>
        <v/>
      </c>
      <c r="AA3895" s="4" t="str">
        <f>IF($V3895="","",IF(Y3895&lt;36,0,IF(AND(36&lt;=Y3895,Y3895&lt;71),VLOOKUP($W3895,日射量と図３!$E$6:$F$34,2,TRUE),IF(AND(71&lt;=Y3895,Y3895&lt;107),VLOOKUP($W3895,日射量と図３!$E$6:$G$34,3,TRUE),IF(AND(107&lt;=Y3895,Y3895&lt;143),VLOOKUP($W3895,日射量と図３!$E$6:$H$34,4,TRUE),VLOOKUP($W3895,日射量と図３!$E$6:$I$34,5,TRUE))))))</f>
        <v/>
      </c>
      <c r="AB3895" s="4" t="str">
        <f>IF($V3895="","",IF(Z3895&lt;36,0,IF(AND(36&lt;=Z3895,Z3895&lt;71),VLOOKUP($W3895,日射量と図３!$E$6:$F$34,2,TRUE),IF(AND(71&lt;=Z3895,Z3895&lt;107),VLOOKUP($W3895,日射量と図３!$E$6:$G$34,3,TRUE),IF(AND(107&lt;=Z3895,Z3895&lt;143),VLOOKUP($W3895,日射量と図３!$E$6:$H$34,4,TRUE),VLOOKUP($W3895,日射量と図３!$E$6:$I$34,5,TRUE))))))</f>
        <v/>
      </c>
      <c r="AC3895" s="382" t="str">
        <f t="shared" si="733"/>
        <v/>
      </c>
      <c r="AD3895" s="382" t="str">
        <f t="shared" si="734"/>
        <v/>
      </c>
    </row>
    <row r="3896" spans="11:30" ht="13.5" customHeight="1">
      <c r="K3896" s="4">
        <f t="shared" si="728"/>
        <v>11</v>
      </c>
      <c r="L3896" s="34">
        <v>43414</v>
      </c>
      <c r="M3896" s="4">
        <v>163</v>
      </c>
      <c r="N3896" s="4">
        <v>5</v>
      </c>
      <c r="O3896" s="31">
        <v>0.16666666666666666</v>
      </c>
      <c r="P3896" s="35">
        <v>12.24</v>
      </c>
      <c r="Q3896" s="36">
        <f t="shared" si="729"/>
        <v>15</v>
      </c>
      <c r="R3896" s="4">
        <f t="shared" si="730"/>
        <v>2.76</v>
      </c>
      <c r="S3896" s="31">
        <f t="shared" si="735"/>
        <v>0.25912037037037033</v>
      </c>
      <c r="T3896" s="31">
        <f t="shared" si="736"/>
        <v>0.70750000000000002</v>
      </c>
      <c r="U3896" s="4">
        <f t="shared" si="731"/>
        <v>0</v>
      </c>
      <c r="V3896" s="4" t="str">
        <f t="shared" si="739"/>
        <v/>
      </c>
      <c r="W3896" s="18" t="str">
        <f>IF(V3896="","",VLOOKUP(L3896,日射量と図３!$A$4:$C$368,3,TRUE)*238.85/100)</f>
        <v/>
      </c>
      <c r="X3896" s="4" t="str">
        <f t="shared" si="732"/>
        <v/>
      </c>
      <c r="Y3896" s="4" t="str">
        <f t="shared" si="737"/>
        <v/>
      </c>
      <c r="Z3896" s="4" t="str">
        <f t="shared" si="738"/>
        <v/>
      </c>
      <c r="AA3896" s="4" t="str">
        <f>IF($V3896="","",IF(Y3896&lt;36,0,IF(AND(36&lt;=Y3896,Y3896&lt;71),VLOOKUP($W3896,日射量と図３!$E$6:$F$34,2,TRUE),IF(AND(71&lt;=Y3896,Y3896&lt;107),VLOOKUP($W3896,日射量と図３!$E$6:$G$34,3,TRUE),IF(AND(107&lt;=Y3896,Y3896&lt;143),VLOOKUP($W3896,日射量と図３!$E$6:$H$34,4,TRUE),VLOOKUP($W3896,日射量と図３!$E$6:$I$34,5,TRUE))))))</f>
        <v/>
      </c>
      <c r="AB3896" s="4" t="str">
        <f>IF($V3896="","",IF(Z3896&lt;36,0,IF(AND(36&lt;=Z3896,Z3896&lt;71),VLOOKUP($W3896,日射量と図３!$E$6:$F$34,2,TRUE),IF(AND(71&lt;=Z3896,Z3896&lt;107),VLOOKUP($W3896,日射量と図３!$E$6:$G$34,3,TRUE),IF(AND(107&lt;=Z3896,Z3896&lt;143),VLOOKUP($W3896,日射量と図３!$E$6:$H$34,4,TRUE),VLOOKUP($W3896,日射量と図３!$E$6:$I$34,5,TRUE))))))</f>
        <v/>
      </c>
      <c r="AC3896" s="382" t="str">
        <f t="shared" si="733"/>
        <v/>
      </c>
      <c r="AD3896" s="382" t="str">
        <f t="shared" si="734"/>
        <v/>
      </c>
    </row>
    <row r="3897" spans="11:30" ht="13.5" customHeight="1">
      <c r="K3897" s="4">
        <f t="shared" si="728"/>
        <v>11</v>
      </c>
      <c r="L3897" s="34">
        <v>43414</v>
      </c>
      <c r="M3897" s="4">
        <v>163</v>
      </c>
      <c r="N3897" s="4">
        <v>6</v>
      </c>
      <c r="O3897" s="31">
        <v>0.20833333333333334</v>
      </c>
      <c r="P3897" s="35">
        <v>11.930000000000001</v>
      </c>
      <c r="Q3897" s="36">
        <f t="shared" si="729"/>
        <v>15</v>
      </c>
      <c r="R3897" s="4">
        <f t="shared" si="730"/>
        <v>3.0699999999999985</v>
      </c>
      <c r="S3897" s="31">
        <f t="shared" si="735"/>
        <v>0.25912037037037033</v>
      </c>
      <c r="T3897" s="31">
        <f t="shared" si="736"/>
        <v>0.70750000000000002</v>
      </c>
      <c r="U3897" s="4">
        <f t="shared" si="731"/>
        <v>0</v>
      </c>
      <c r="V3897" s="4" t="str">
        <f t="shared" si="739"/>
        <v/>
      </c>
      <c r="W3897" s="18" t="str">
        <f>IF(V3897="","",VLOOKUP(L3897,日射量と図３!$A$4:$C$368,3,TRUE)*238.85/100)</f>
        <v/>
      </c>
      <c r="X3897" s="4" t="str">
        <f t="shared" si="732"/>
        <v/>
      </c>
      <c r="Y3897" s="4" t="str">
        <f t="shared" si="737"/>
        <v/>
      </c>
      <c r="Z3897" s="4" t="str">
        <f t="shared" si="738"/>
        <v/>
      </c>
      <c r="AA3897" s="4" t="str">
        <f>IF($V3897="","",IF(Y3897&lt;36,0,IF(AND(36&lt;=Y3897,Y3897&lt;71),VLOOKUP($W3897,日射量と図３!$E$6:$F$34,2,TRUE),IF(AND(71&lt;=Y3897,Y3897&lt;107),VLOOKUP($W3897,日射量と図３!$E$6:$G$34,3,TRUE),IF(AND(107&lt;=Y3897,Y3897&lt;143),VLOOKUP($W3897,日射量と図３!$E$6:$H$34,4,TRUE),VLOOKUP($W3897,日射量と図３!$E$6:$I$34,5,TRUE))))))</f>
        <v/>
      </c>
      <c r="AB3897" s="4" t="str">
        <f>IF($V3897="","",IF(Z3897&lt;36,0,IF(AND(36&lt;=Z3897,Z3897&lt;71),VLOOKUP($W3897,日射量と図３!$E$6:$F$34,2,TRUE),IF(AND(71&lt;=Z3897,Z3897&lt;107),VLOOKUP($W3897,日射量と図３!$E$6:$G$34,3,TRUE),IF(AND(107&lt;=Z3897,Z3897&lt;143),VLOOKUP($W3897,日射量と図３!$E$6:$H$34,4,TRUE),VLOOKUP($W3897,日射量と図３!$E$6:$I$34,5,TRUE))))))</f>
        <v/>
      </c>
      <c r="AC3897" s="382" t="str">
        <f t="shared" si="733"/>
        <v/>
      </c>
      <c r="AD3897" s="382" t="str">
        <f t="shared" si="734"/>
        <v/>
      </c>
    </row>
    <row r="3898" spans="11:30" ht="13.5" customHeight="1">
      <c r="K3898" s="4">
        <f t="shared" si="728"/>
        <v>11</v>
      </c>
      <c r="L3898" s="34">
        <v>43414</v>
      </c>
      <c r="M3898" s="4">
        <v>163</v>
      </c>
      <c r="N3898" s="4">
        <v>7</v>
      </c>
      <c r="O3898" s="31">
        <v>0.25</v>
      </c>
      <c r="P3898" s="35">
        <v>11.68</v>
      </c>
      <c r="Q3898" s="36">
        <f t="shared" si="729"/>
        <v>15</v>
      </c>
      <c r="R3898" s="4">
        <f t="shared" si="730"/>
        <v>3.3200000000000003</v>
      </c>
      <c r="S3898" s="31">
        <f t="shared" si="735"/>
        <v>0.25912037037037033</v>
      </c>
      <c r="T3898" s="31">
        <f t="shared" si="736"/>
        <v>0.70750000000000002</v>
      </c>
      <c r="U3898" s="4">
        <f t="shared" si="731"/>
        <v>0</v>
      </c>
      <c r="V3898" s="4" t="str">
        <f t="shared" si="739"/>
        <v/>
      </c>
      <c r="W3898" s="18" t="str">
        <f>IF(V3898="","",VLOOKUP(L3898,日射量と図３!$A$4:$C$368,3,TRUE)*238.85/100)</f>
        <v/>
      </c>
      <c r="X3898" s="4" t="str">
        <f t="shared" si="732"/>
        <v/>
      </c>
      <c r="Y3898" s="4" t="str">
        <f t="shared" si="737"/>
        <v/>
      </c>
      <c r="Z3898" s="4" t="str">
        <f t="shared" si="738"/>
        <v/>
      </c>
      <c r="AA3898" s="4" t="str">
        <f>IF($V3898="","",IF(Y3898&lt;36,0,IF(AND(36&lt;=Y3898,Y3898&lt;71),VLOOKUP($W3898,日射量と図３!$E$6:$F$34,2,TRUE),IF(AND(71&lt;=Y3898,Y3898&lt;107),VLOOKUP($W3898,日射量と図３!$E$6:$G$34,3,TRUE),IF(AND(107&lt;=Y3898,Y3898&lt;143),VLOOKUP($W3898,日射量と図３!$E$6:$H$34,4,TRUE),VLOOKUP($W3898,日射量と図３!$E$6:$I$34,5,TRUE))))))</f>
        <v/>
      </c>
      <c r="AB3898" s="4" t="str">
        <f>IF($V3898="","",IF(Z3898&lt;36,0,IF(AND(36&lt;=Z3898,Z3898&lt;71),VLOOKUP($W3898,日射量と図３!$E$6:$F$34,2,TRUE),IF(AND(71&lt;=Z3898,Z3898&lt;107),VLOOKUP($W3898,日射量と図３!$E$6:$G$34,3,TRUE),IF(AND(107&lt;=Z3898,Z3898&lt;143),VLOOKUP($W3898,日射量と図３!$E$6:$H$34,4,TRUE),VLOOKUP($W3898,日射量と図３!$E$6:$I$34,5,TRUE))))))</f>
        <v/>
      </c>
      <c r="AC3898" s="382" t="str">
        <f t="shared" si="733"/>
        <v/>
      </c>
      <c r="AD3898" s="382" t="str">
        <f t="shared" si="734"/>
        <v/>
      </c>
    </row>
    <row r="3899" spans="11:30" ht="13.5" customHeight="1">
      <c r="K3899" s="4">
        <f t="shared" si="728"/>
        <v>11</v>
      </c>
      <c r="L3899" s="34">
        <v>43414</v>
      </c>
      <c r="M3899" s="4">
        <v>163</v>
      </c>
      <c r="N3899" s="4">
        <v>8</v>
      </c>
      <c r="O3899" s="31">
        <v>0.29166666666666669</v>
      </c>
      <c r="P3899" s="35">
        <v>11.99</v>
      </c>
      <c r="Q3899" s="36">
        <f t="shared" si="729"/>
        <v>12</v>
      </c>
      <c r="R3899" s="4">
        <f t="shared" si="730"/>
        <v>9.9999999999997868E-3</v>
      </c>
      <c r="S3899" s="31">
        <f t="shared" si="735"/>
        <v>0.25912037037037033</v>
      </c>
      <c r="T3899" s="31">
        <f t="shared" si="736"/>
        <v>0.70750000000000002</v>
      </c>
      <c r="U3899" s="4">
        <f t="shared" si="731"/>
        <v>9.9999999999997868E-3</v>
      </c>
      <c r="V3899" s="4" t="str">
        <f t="shared" si="739"/>
        <v/>
      </c>
      <c r="W3899" s="18" t="str">
        <f>IF(V3899="","",VLOOKUP(L3899,日射量と図３!$A$4:$C$368,3,TRUE)*238.85/100)</f>
        <v/>
      </c>
      <c r="X3899" s="4" t="str">
        <f t="shared" si="732"/>
        <v/>
      </c>
      <c r="Y3899" s="4" t="str">
        <f t="shared" si="737"/>
        <v/>
      </c>
      <c r="Z3899" s="4" t="str">
        <f t="shared" si="738"/>
        <v/>
      </c>
      <c r="AA3899" s="4" t="str">
        <f>IF($V3899="","",IF(Y3899&lt;36,0,IF(AND(36&lt;=Y3899,Y3899&lt;71),VLOOKUP($W3899,日射量と図３!$E$6:$F$34,2,TRUE),IF(AND(71&lt;=Y3899,Y3899&lt;107),VLOOKUP($W3899,日射量と図３!$E$6:$G$34,3,TRUE),IF(AND(107&lt;=Y3899,Y3899&lt;143),VLOOKUP($W3899,日射量と図３!$E$6:$H$34,4,TRUE),VLOOKUP($W3899,日射量と図３!$E$6:$I$34,5,TRUE))))))</f>
        <v/>
      </c>
      <c r="AB3899" s="4" t="str">
        <f>IF($V3899="","",IF(Z3899&lt;36,0,IF(AND(36&lt;=Z3899,Z3899&lt;71),VLOOKUP($W3899,日射量と図３!$E$6:$F$34,2,TRUE),IF(AND(71&lt;=Z3899,Z3899&lt;107),VLOOKUP($W3899,日射量と図３!$E$6:$G$34,3,TRUE),IF(AND(107&lt;=Z3899,Z3899&lt;143),VLOOKUP($W3899,日射量と図３!$E$6:$H$34,4,TRUE),VLOOKUP($W3899,日射量と図３!$E$6:$I$34,5,TRUE))))))</f>
        <v/>
      </c>
      <c r="AC3899" s="382" t="str">
        <f t="shared" si="733"/>
        <v/>
      </c>
      <c r="AD3899" s="382" t="str">
        <f t="shared" si="734"/>
        <v/>
      </c>
    </row>
    <row r="3900" spans="11:30" ht="13.5" customHeight="1">
      <c r="K3900" s="4">
        <f t="shared" si="728"/>
        <v>11</v>
      </c>
      <c r="L3900" s="34">
        <v>43414</v>
      </c>
      <c r="M3900" s="4">
        <v>163</v>
      </c>
      <c r="N3900" s="4">
        <v>9</v>
      </c>
      <c r="O3900" s="31">
        <v>0.33333333333333331</v>
      </c>
      <c r="P3900" s="35">
        <v>13.059999999999999</v>
      </c>
      <c r="Q3900" s="36">
        <f t="shared" si="729"/>
        <v>12</v>
      </c>
      <c r="R3900" s="4">
        <f t="shared" si="730"/>
        <v>0</v>
      </c>
      <c r="S3900" s="31">
        <f t="shared" si="735"/>
        <v>0.25912037037037033</v>
      </c>
      <c r="T3900" s="31">
        <f t="shared" si="736"/>
        <v>0.70750000000000002</v>
      </c>
      <c r="U3900" s="4">
        <f t="shared" si="731"/>
        <v>0</v>
      </c>
      <c r="V3900" s="4" t="str">
        <f t="shared" si="739"/>
        <v/>
      </c>
      <c r="W3900" s="18" t="str">
        <f>IF(V3900="","",VLOOKUP(L3900,日射量と図３!$A$4:$C$368,3,TRUE)*238.85/100)</f>
        <v/>
      </c>
      <c r="X3900" s="4" t="str">
        <f t="shared" si="732"/>
        <v/>
      </c>
      <c r="Y3900" s="4" t="str">
        <f t="shared" si="737"/>
        <v/>
      </c>
      <c r="Z3900" s="4" t="str">
        <f t="shared" si="738"/>
        <v/>
      </c>
      <c r="AA3900" s="4" t="str">
        <f>IF($V3900="","",IF(Y3900&lt;36,0,IF(AND(36&lt;=Y3900,Y3900&lt;71),VLOOKUP($W3900,日射量と図３!$E$6:$F$34,2,TRUE),IF(AND(71&lt;=Y3900,Y3900&lt;107),VLOOKUP($W3900,日射量と図３!$E$6:$G$34,3,TRUE),IF(AND(107&lt;=Y3900,Y3900&lt;143),VLOOKUP($W3900,日射量と図３!$E$6:$H$34,4,TRUE),VLOOKUP($W3900,日射量と図３!$E$6:$I$34,5,TRUE))))))</f>
        <v/>
      </c>
      <c r="AB3900" s="4" t="str">
        <f>IF($V3900="","",IF(Z3900&lt;36,0,IF(AND(36&lt;=Z3900,Z3900&lt;71),VLOOKUP($W3900,日射量と図３!$E$6:$F$34,2,TRUE),IF(AND(71&lt;=Z3900,Z3900&lt;107),VLOOKUP($W3900,日射量と図３!$E$6:$G$34,3,TRUE),IF(AND(107&lt;=Z3900,Z3900&lt;143),VLOOKUP($W3900,日射量と図３!$E$6:$H$34,4,TRUE),VLOOKUP($W3900,日射量と図３!$E$6:$I$34,5,TRUE))))))</f>
        <v/>
      </c>
      <c r="AC3900" s="382" t="str">
        <f t="shared" si="733"/>
        <v/>
      </c>
      <c r="AD3900" s="382" t="str">
        <f t="shared" si="734"/>
        <v/>
      </c>
    </row>
    <row r="3901" spans="11:30" ht="13.5" customHeight="1">
      <c r="K3901" s="4">
        <f t="shared" si="728"/>
        <v>11</v>
      </c>
      <c r="L3901" s="34">
        <v>43414</v>
      </c>
      <c r="M3901" s="4">
        <v>163</v>
      </c>
      <c r="N3901" s="4">
        <v>10</v>
      </c>
      <c r="O3901" s="31">
        <v>0.375</v>
      </c>
      <c r="P3901" s="35">
        <v>14.38</v>
      </c>
      <c r="Q3901" s="36">
        <f t="shared" si="729"/>
        <v>12</v>
      </c>
      <c r="R3901" s="4">
        <f t="shared" si="730"/>
        <v>0</v>
      </c>
      <c r="S3901" s="31">
        <f t="shared" si="735"/>
        <v>0.25912037037037033</v>
      </c>
      <c r="T3901" s="31">
        <f t="shared" si="736"/>
        <v>0.70750000000000002</v>
      </c>
      <c r="U3901" s="4">
        <f t="shared" si="731"/>
        <v>0</v>
      </c>
      <c r="V3901" s="4" t="str">
        <f t="shared" si="739"/>
        <v/>
      </c>
      <c r="W3901" s="18" t="str">
        <f>IF(V3901="","",VLOOKUP(L3901,日射量と図３!$A$4:$C$368,3,TRUE)*238.85/100)</f>
        <v/>
      </c>
      <c r="X3901" s="4" t="str">
        <f t="shared" si="732"/>
        <v/>
      </c>
      <c r="Y3901" s="4" t="str">
        <f t="shared" si="737"/>
        <v/>
      </c>
      <c r="Z3901" s="4" t="str">
        <f t="shared" si="738"/>
        <v/>
      </c>
      <c r="AA3901" s="4" t="str">
        <f>IF($V3901="","",IF(Y3901&lt;36,0,IF(AND(36&lt;=Y3901,Y3901&lt;71),VLOOKUP($W3901,日射量と図３!$E$6:$F$34,2,TRUE),IF(AND(71&lt;=Y3901,Y3901&lt;107),VLOOKUP($W3901,日射量と図３!$E$6:$G$34,3,TRUE),IF(AND(107&lt;=Y3901,Y3901&lt;143),VLOOKUP($W3901,日射量と図３!$E$6:$H$34,4,TRUE),VLOOKUP($W3901,日射量と図３!$E$6:$I$34,5,TRUE))))))</f>
        <v/>
      </c>
      <c r="AB3901" s="4" t="str">
        <f>IF($V3901="","",IF(Z3901&lt;36,0,IF(AND(36&lt;=Z3901,Z3901&lt;71),VLOOKUP($W3901,日射量と図３!$E$6:$F$34,2,TRUE),IF(AND(71&lt;=Z3901,Z3901&lt;107),VLOOKUP($W3901,日射量と図３!$E$6:$G$34,3,TRUE),IF(AND(107&lt;=Z3901,Z3901&lt;143),VLOOKUP($W3901,日射量と図３!$E$6:$H$34,4,TRUE),VLOOKUP($W3901,日射量と図３!$E$6:$I$34,5,TRUE))))))</f>
        <v/>
      </c>
      <c r="AC3901" s="382" t="str">
        <f t="shared" si="733"/>
        <v/>
      </c>
      <c r="AD3901" s="382" t="str">
        <f t="shared" si="734"/>
        <v/>
      </c>
    </row>
    <row r="3902" spans="11:30" ht="13.5" customHeight="1">
      <c r="K3902" s="4">
        <f t="shared" si="728"/>
        <v>11</v>
      </c>
      <c r="L3902" s="34">
        <v>43414</v>
      </c>
      <c r="M3902" s="4">
        <v>163</v>
      </c>
      <c r="N3902" s="4">
        <v>11</v>
      </c>
      <c r="O3902" s="31">
        <v>0.41666666666666669</v>
      </c>
      <c r="P3902" s="35">
        <v>15.580000000000002</v>
      </c>
      <c r="Q3902" s="36">
        <f t="shared" si="729"/>
        <v>12</v>
      </c>
      <c r="R3902" s="4">
        <f t="shared" si="730"/>
        <v>0</v>
      </c>
      <c r="S3902" s="31">
        <f t="shared" si="735"/>
        <v>0.25912037037037033</v>
      </c>
      <c r="T3902" s="31">
        <f t="shared" si="736"/>
        <v>0.70750000000000002</v>
      </c>
      <c r="U3902" s="4">
        <f t="shared" si="731"/>
        <v>0</v>
      </c>
      <c r="V3902" s="4" t="str">
        <f t="shared" si="739"/>
        <v/>
      </c>
      <c r="W3902" s="18" t="str">
        <f>IF(V3902="","",VLOOKUP(L3902,日射量と図３!$A$4:$C$368,3,TRUE)*238.85/100)</f>
        <v/>
      </c>
      <c r="X3902" s="4" t="str">
        <f t="shared" si="732"/>
        <v/>
      </c>
      <c r="Y3902" s="4" t="str">
        <f t="shared" si="737"/>
        <v/>
      </c>
      <c r="Z3902" s="4" t="str">
        <f t="shared" si="738"/>
        <v/>
      </c>
      <c r="AA3902" s="4" t="str">
        <f>IF($V3902="","",IF(Y3902&lt;36,0,IF(AND(36&lt;=Y3902,Y3902&lt;71),VLOOKUP($W3902,日射量と図３!$E$6:$F$34,2,TRUE),IF(AND(71&lt;=Y3902,Y3902&lt;107),VLOOKUP($W3902,日射量と図３!$E$6:$G$34,3,TRUE),IF(AND(107&lt;=Y3902,Y3902&lt;143),VLOOKUP($W3902,日射量と図３!$E$6:$H$34,4,TRUE),VLOOKUP($W3902,日射量と図３!$E$6:$I$34,5,TRUE))))))</f>
        <v/>
      </c>
      <c r="AB3902" s="4" t="str">
        <f>IF($V3902="","",IF(Z3902&lt;36,0,IF(AND(36&lt;=Z3902,Z3902&lt;71),VLOOKUP($W3902,日射量と図３!$E$6:$F$34,2,TRUE),IF(AND(71&lt;=Z3902,Z3902&lt;107),VLOOKUP($W3902,日射量と図３!$E$6:$G$34,3,TRUE),IF(AND(107&lt;=Z3902,Z3902&lt;143),VLOOKUP($W3902,日射量と図３!$E$6:$H$34,4,TRUE),VLOOKUP($W3902,日射量と図３!$E$6:$I$34,5,TRUE))))))</f>
        <v/>
      </c>
      <c r="AC3902" s="382" t="str">
        <f t="shared" si="733"/>
        <v/>
      </c>
      <c r="AD3902" s="382" t="str">
        <f t="shared" si="734"/>
        <v/>
      </c>
    </row>
    <row r="3903" spans="11:30" ht="13.5" customHeight="1">
      <c r="K3903" s="4">
        <f t="shared" si="728"/>
        <v>11</v>
      </c>
      <c r="L3903" s="34">
        <v>43414</v>
      </c>
      <c r="M3903" s="4">
        <v>163</v>
      </c>
      <c r="N3903" s="4">
        <v>12</v>
      </c>
      <c r="O3903" s="31">
        <v>0.45833333333333331</v>
      </c>
      <c r="P3903" s="35">
        <v>16.740000000000002</v>
      </c>
      <c r="Q3903" s="36">
        <f t="shared" si="729"/>
        <v>12</v>
      </c>
      <c r="R3903" s="4">
        <f t="shared" si="730"/>
        <v>0</v>
      </c>
      <c r="S3903" s="31">
        <f t="shared" si="735"/>
        <v>0.25912037037037033</v>
      </c>
      <c r="T3903" s="31">
        <f t="shared" si="736"/>
        <v>0.70750000000000002</v>
      </c>
      <c r="U3903" s="4">
        <f t="shared" si="731"/>
        <v>0</v>
      </c>
      <c r="V3903" s="4" t="str">
        <f t="shared" si="739"/>
        <v/>
      </c>
      <c r="W3903" s="18" t="str">
        <f>IF(V3903="","",VLOOKUP(L3903,日射量と図３!$A$4:$C$368,3,TRUE)*238.85/100)</f>
        <v/>
      </c>
      <c r="X3903" s="4" t="str">
        <f t="shared" si="732"/>
        <v/>
      </c>
      <c r="Y3903" s="4" t="str">
        <f t="shared" si="737"/>
        <v/>
      </c>
      <c r="Z3903" s="4" t="str">
        <f t="shared" si="738"/>
        <v/>
      </c>
      <c r="AA3903" s="4" t="str">
        <f>IF($V3903="","",IF(Y3903&lt;36,0,IF(AND(36&lt;=Y3903,Y3903&lt;71),VLOOKUP($W3903,日射量と図３!$E$6:$F$34,2,TRUE),IF(AND(71&lt;=Y3903,Y3903&lt;107),VLOOKUP($W3903,日射量と図３!$E$6:$G$34,3,TRUE),IF(AND(107&lt;=Y3903,Y3903&lt;143),VLOOKUP($W3903,日射量と図３!$E$6:$H$34,4,TRUE),VLOOKUP($W3903,日射量と図３!$E$6:$I$34,5,TRUE))))))</f>
        <v/>
      </c>
      <c r="AB3903" s="4" t="str">
        <f>IF($V3903="","",IF(Z3903&lt;36,0,IF(AND(36&lt;=Z3903,Z3903&lt;71),VLOOKUP($W3903,日射量と図３!$E$6:$F$34,2,TRUE),IF(AND(71&lt;=Z3903,Z3903&lt;107),VLOOKUP($W3903,日射量と図３!$E$6:$G$34,3,TRUE),IF(AND(107&lt;=Z3903,Z3903&lt;143),VLOOKUP($W3903,日射量と図３!$E$6:$H$34,4,TRUE),VLOOKUP($W3903,日射量と図３!$E$6:$I$34,5,TRUE))))))</f>
        <v/>
      </c>
      <c r="AC3903" s="382" t="str">
        <f t="shared" si="733"/>
        <v/>
      </c>
      <c r="AD3903" s="382" t="str">
        <f t="shared" si="734"/>
        <v/>
      </c>
    </row>
    <row r="3904" spans="11:30" ht="13.5" customHeight="1">
      <c r="K3904" s="4">
        <f t="shared" si="728"/>
        <v>11</v>
      </c>
      <c r="L3904" s="34">
        <v>43414</v>
      </c>
      <c r="M3904" s="4">
        <v>163</v>
      </c>
      <c r="N3904" s="4">
        <v>13</v>
      </c>
      <c r="O3904" s="31">
        <v>0.5</v>
      </c>
      <c r="P3904" s="35">
        <v>17.34</v>
      </c>
      <c r="Q3904" s="36">
        <f t="shared" si="729"/>
        <v>12</v>
      </c>
      <c r="R3904" s="4">
        <f t="shared" si="730"/>
        <v>0</v>
      </c>
      <c r="S3904" s="31">
        <f t="shared" si="735"/>
        <v>0.25912037037037033</v>
      </c>
      <c r="T3904" s="31">
        <f t="shared" si="736"/>
        <v>0.70750000000000002</v>
      </c>
      <c r="U3904" s="4">
        <f t="shared" si="731"/>
        <v>0</v>
      </c>
      <c r="V3904" s="4" t="str">
        <f t="shared" si="739"/>
        <v/>
      </c>
      <c r="W3904" s="18" t="str">
        <f>IF(V3904="","",VLOOKUP(L3904,日射量と図３!$A$4:$C$368,3,TRUE)*238.85/100)</f>
        <v/>
      </c>
      <c r="X3904" s="4" t="str">
        <f t="shared" si="732"/>
        <v/>
      </c>
      <c r="Y3904" s="4" t="str">
        <f t="shared" si="737"/>
        <v/>
      </c>
      <c r="Z3904" s="4" t="str">
        <f t="shared" si="738"/>
        <v/>
      </c>
      <c r="AA3904" s="4" t="str">
        <f>IF($V3904="","",IF(Y3904&lt;36,0,IF(AND(36&lt;=Y3904,Y3904&lt;71),VLOOKUP($W3904,日射量と図３!$E$6:$F$34,2,TRUE),IF(AND(71&lt;=Y3904,Y3904&lt;107),VLOOKUP($W3904,日射量と図３!$E$6:$G$34,3,TRUE),IF(AND(107&lt;=Y3904,Y3904&lt;143),VLOOKUP($W3904,日射量と図３!$E$6:$H$34,4,TRUE),VLOOKUP($W3904,日射量と図３!$E$6:$I$34,5,TRUE))))))</f>
        <v/>
      </c>
      <c r="AB3904" s="4" t="str">
        <f>IF($V3904="","",IF(Z3904&lt;36,0,IF(AND(36&lt;=Z3904,Z3904&lt;71),VLOOKUP($W3904,日射量と図３!$E$6:$F$34,2,TRUE),IF(AND(71&lt;=Z3904,Z3904&lt;107),VLOOKUP($W3904,日射量と図３!$E$6:$G$34,3,TRUE),IF(AND(107&lt;=Z3904,Z3904&lt;143),VLOOKUP($W3904,日射量と図３!$E$6:$H$34,4,TRUE),VLOOKUP($W3904,日射量と図３!$E$6:$I$34,5,TRUE))))))</f>
        <v/>
      </c>
      <c r="AC3904" s="382" t="str">
        <f t="shared" si="733"/>
        <v/>
      </c>
      <c r="AD3904" s="382" t="str">
        <f t="shared" si="734"/>
        <v/>
      </c>
    </row>
    <row r="3905" spans="11:30" ht="13.5" customHeight="1">
      <c r="K3905" s="4">
        <f t="shared" si="728"/>
        <v>11</v>
      </c>
      <c r="L3905" s="34">
        <v>43414</v>
      </c>
      <c r="M3905" s="4">
        <v>163</v>
      </c>
      <c r="N3905" s="4">
        <v>14</v>
      </c>
      <c r="O3905" s="31">
        <v>0.54166666666666663</v>
      </c>
      <c r="P3905" s="35">
        <v>17.68</v>
      </c>
      <c r="Q3905" s="36">
        <f t="shared" si="729"/>
        <v>12</v>
      </c>
      <c r="R3905" s="4">
        <f t="shared" si="730"/>
        <v>0</v>
      </c>
      <c r="S3905" s="31">
        <f t="shared" si="735"/>
        <v>0.25912037037037033</v>
      </c>
      <c r="T3905" s="31">
        <f t="shared" si="736"/>
        <v>0.70750000000000002</v>
      </c>
      <c r="U3905" s="4">
        <f t="shared" si="731"/>
        <v>0</v>
      </c>
      <c r="V3905" s="4" t="str">
        <f t="shared" si="739"/>
        <v/>
      </c>
      <c r="W3905" s="18" t="str">
        <f>IF(V3905="","",VLOOKUP(L3905,日射量と図３!$A$4:$C$368,3,TRUE)*238.85/100)</f>
        <v/>
      </c>
      <c r="X3905" s="4" t="str">
        <f t="shared" si="732"/>
        <v/>
      </c>
      <c r="Y3905" s="4" t="str">
        <f t="shared" si="737"/>
        <v/>
      </c>
      <c r="Z3905" s="4" t="str">
        <f t="shared" si="738"/>
        <v/>
      </c>
      <c r="AA3905" s="4" t="str">
        <f>IF($V3905="","",IF(Y3905&lt;36,0,IF(AND(36&lt;=Y3905,Y3905&lt;71),VLOOKUP($W3905,日射量と図３!$E$6:$F$34,2,TRUE),IF(AND(71&lt;=Y3905,Y3905&lt;107),VLOOKUP($W3905,日射量と図３!$E$6:$G$34,3,TRUE),IF(AND(107&lt;=Y3905,Y3905&lt;143),VLOOKUP($W3905,日射量と図３!$E$6:$H$34,4,TRUE),VLOOKUP($W3905,日射量と図３!$E$6:$I$34,5,TRUE))))))</f>
        <v/>
      </c>
      <c r="AB3905" s="4" t="str">
        <f>IF($V3905="","",IF(Z3905&lt;36,0,IF(AND(36&lt;=Z3905,Z3905&lt;71),VLOOKUP($W3905,日射量と図３!$E$6:$F$34,2,TRUE),IF(AND(71&lt;=Z3905,Z3905&lt;107),VLOOKUP($W3905,日射量と図３!$E$6:$G$34,3,TRUE),IF(AND(107&lt;=Z3905,Z3905&lt;143),VLOOKUP($W3905,日射量と図３!$E$6:$H$34,4,TRUE),VLOOKUP($W3905,日射量と図３!$E$6:$I$34,5,TRUE))))))</f>
        <v/>
      </c>
      <c r="AC3905" s="382" t="str">
        <f t="shared" si="733"/>
        <v/>
      </c>
      <c r="AD3905" s="382" t="str">
        <f t="shared" si="734"/>
        <v/>
      </c>
    </row>
    <row r="3906" spans="11:30" ht="13.5" customHeight="1">
      <c r="K3906" s="4">
        <f t="shared" si="728"/>
        <v>11</v>
      </c>
      <c r="L3906" s="34">
        <v>43414</v>
      </c>
      <c r="M3906" s="4">
        <v>163</v>
      </c>
      <c r="N3906" s="4">
        <v>15</v>
      </c>
      <c r="O3906" s="31">
        <v>0.58333333333333337</v>
      </c>
      <c r="P3906" s="35">
        <v>17.559999999999999</v>
      </c>
      <c r="Q3906" s="36">
        <f t="shared" si="729"/>
        <v>12</v>
      </c>
      <c r="R3906" s="4">
        <f t="shared" si="730"/>
        <v>0</v>
      </c>
      <c r="S3906" s="31">
        <f t="shared" si="735"/>
        <v>0.25912037037037033</v>
      </c>
      <c r="T3906" s="31">
        <f t="shared" si="736"/>
        <v>0.70750000000000002</v>
      </c>
      <c r="U3906" s="4">
        <f t="shared" si="731"/>
        <v>0</v>
      </c>
      <c r="V3906" s="4" t="str">
        <f t="shared" si="739"/>
        <v/>
      </c>
      <c r="W3906" s="18" t="str">
        <f>IF(V3906="","",VLOOKUP(L3906,日射量と図３!$A$4:$C$368,3,TRUE)*238.85/100)</f>
        <v/>
      </c>
      <c r="X3906" s="4" t="str">
        <f t="shared" si="732"/>
        <v/>
      </c>
      <c r="Y3906" s="4" t="str">
        <f t="shared" si="737"/>
        <v/>
      </c>
      <c r="Z3906" s="4" t="str">
        <f t="shared" si="738"/>
        <v/>
      </c>
      <c r="AA3906" s="4" t="str">
        <f>IF($V3906="","",IF(Y3906&lt;36,0,IF(AND(36&lt;=Y3906,Y3906&lt;71),VLOOKUP($W3906,日射量と図３!$E$6:$F$34,2,TRUE),IF(AND(71&lt;=Y3906,Y3906&lt;107),VLOOKUP($W3906,日射量と図３!$E$6:$G$34,3,TRUE),IF(AND(107&lt;=Y3906,Y3906&lt;143),VLOOKUP($W3906,日射量と図３!$E$6:$H$34,4,TRUE),VLOOKUP($W3906,日射量と図３!$E$6:$I$34,5,TRUE))))))</f>
        <v/>
      </c>
      <c r="AB3906" s="4" t="str">
        <f>IF($V3906="","",IF(Z3906&lt;36,0,IF(AND(36&lt;=Z3906,Z3906&lt;71),VLOOKUP($W3906,日射量と図３!$E$6:$F$34,2,TRUE),IF(AND(71&lt;=Z3906,Z3906&lt;107),VLOOKUP($W3906,日射量と図３!$E$6:$G$34,3,TRUE),IF(AND(107&lt;=Z3906,Z3906&lt;143),VLOOKUP($W3906,日射量と図３!$E$6:$H$34,4,TRUE),VLOOKUP($W3906,日射量と図３!$E$6:$I$34,5,TRUE))))))</f>
        <v/>
      </c>
      <c r="AC3906" s="382" t="str">
        <f t="shared" si="733"/>
        <v/>
      </c>
      <c r="AD3906" s="382" t="str">
        <f t="shared" si="734"/>
        <v/>
      </c>
    </row>
    <row r="3907" spans="11:30" ht="13.5" customHeight="1">
      <c r="K3907" s="4">
        <f t="shared" si="728"/>
        <v>11</v>
      </c>
      <c r="L3907" s="34">
        <v>43414</v>
      </c>
      <c r="M3907" s="4">
        <v>163</v>
      </c>
      <c r="N3907" s="4">
        <v>16</v>
      </c>
      <c r="O3907" s="31">
        <v>0.625</v>
      </c>
      <c r="P3907" s="35">
        <v>17.29</v>
      </c>
      <c r="Q3907" s="36">
        <f t="shared" si="729"/>
        <v>16</v>
      </c>
      <c r="R3907" s="4">
        <f t="shared" si="730"/>
        <v>0</v>
      </c>
      <c r="S3907" s="31">
        <f t="shared" si="735"/>
        <v>0.25912037037037033</v>
      </c>
      <c r="T3907" s="31">
        <f t="shared" si="736"/>
        <v>0.70750000000000002</v>
      </c>
      <c r="U3907" s="4">
        <f t="shared" si="731"/>
        <v>0</v>
      </c>
      <c r="V3907" s="4" t="str">
        <f t="shared" si="739"/>
        <v/>
      </c>
      <c r="W3907" s="18" t="str">
        <f>IF(V3907="","",VLOOKUP(L3907,日射量と図３!$A$4:$C$368,3,TRUE)*238.85/100)</f>
        <v/>
      </c>
      <c r="X3907" s="4" t="str">
        <f t="shared" si="732"/>
        <v/>
      </c>
      <c r="Y3907" s="4" t="str">
        <f t="shared" si="737"/>
        <v/>
      </c>
      <c r="Z3907" s="4" t="str">
        <f t="shared" si="738"/>
        <v/>
      </c>
      <c r="AA3907" s="4" t="str">
        <f>IF($V3907="","",IF(Y3907&lt;36,0,IF(AND(36&lt;=Y3907,Y3907&lt;71),VLOOKUP($W3907,日射量と図３!$E$6:$F$34,2,TRUE),IF(AND(71&lt;=Y3907,Y3907&lt;107),VLOOKUP($W3907,日射量と図３!$E$6:$G$34,3,TRUE),IF(AND(107&lt;=Y3907,Y3907&lt;143),VLOOKUP($W3907,日射量と図３!$E$6:$H$34,4,TRUE),VLOOKUP($W3907,日射量と図３!$E$6:$I$34,5,TRUE))))))</f>
        <v/>
      </c>
      <c r="AB3907" s="4" t="str">
        <f>IF($V3907="","",IF(Z3907&lt;36,0,IF(AND(36&lt;=Z3907,Z3907&lt;71),VLOOKUP($W3907,日射量と図３!$E$6:$F$34,2,TRUE),IF(AND(71&lt;=Z3907,Z3907&lt;107),VLOOKUP($W3907,日射量と図３!$E$6:$G$34,3,TRUE),IF(AND(107&lt;=Z3907,Z3907&lt;143),VLOOKUP($W3907,日射量と図３!$E$6:$H$34,4,TRUE),VLOOKUP($W3907,日射量と図３!$E$6:$I$34,5,TRUE))))))</f>
        <v/>
      </c>
      <c r="AC3907" s="382" t="str">
        <f t="shared" si="733"/>
        <v/>
      </c>
      <c r="AD3907" s="382" t="str">
        <f t="shared" si="734"/>
        <v/>
      </c>
    </row>
    <row r="3908" spans="11:30" ht="13.5" customHeight="1">
      <c r="K3908" s="4">
        <f t="shared" si="728"/>
        <v>11</v>
      </c>
      <c r="L3908" s="34">
        <v>43414</v>
      </c>
      <c r="M3908" s="4">
        <v>163</v>
      </c>
      <c r="N3908" s="4">
        <v>17</v>
      </c>
      <c r="O3908" s="31">
        <v>0.66666666666666663</v>
      </c>
      <c r="P3908" s="35">
        <v>16.54</v>
      </c>
      <c r="Q3908" s="36">
        <f t="shared" si="729"/>
        <v>16</v>
      </c>
      <c r="R3908" s="4">
        <f t="shared" si="730"/>
        <v>0</v>
      </c>
      <c r="S3908" s="31">
        <f t="shared" si="735"/>
        <v>0.25912037037037033</v>
      </c>
      <c r="T3908" s="31">
        <f t="shared" si="736"/>
        <v>0.70750000000000002</v>
      </c>
      <c r="U3908" s="4">
        <f t="shared" si="731"/>
        <v>0</v>
      </c>
      <c r="V3908" s="4" t="str">
        <f t="shared" si="739"/>
        <v/>
      </c>
      <c r="W3908" s="18" t="str">
        <f>IF(V3908="","",VLOOKUP(L3908,日射量と図３!$A$4:$C$368,3,TRUE)*238.85/100)</f>
        <v/>
      </c>
      <c r="X3908" s="4" t="str">
        <f t="shared" si="732"/>
        <v/>
      </c>
      <c r="Y3908" s="4" t="str">
        <f t="shared" si="737"/>
        <v/>
      </c>
      <c r="Z3908" s="4" t="str">
        <f t="shared" si="738"/>
        <v/>
      </c>
      <c r="AA3908" s="4" t="str">
        <f>IF($V3908="","",IF(Y3908&lt;36,0,IF(AND(36&lt;=Y3908,Y3908&lt;71),VLOOKUP($W3908,日射量と図３!$E$6:$F$34,2,TRUE),IF(AND(71&lt;=Y3908,Y3908&lt;107),VLOOKUP($W3908,日射量と図３!$E$6:$G$34,3,TRUE),IF(AND(107&lt;=Y3908,Y3908&lt;143),VLOOKUP($W3908,日射量と図３!$E$6:$H$34,4,TRUE),VLOOKUP($W3908,日射量と図３!$E$6:$I$34,5,TRUE))))))</f>
        <v/>
      </c>
      <c r="AB3908" s="4" t="str">
        <f>IF($V3908="","",IF(Z3908&lt;36,0,IF(AND(36&lt;=Z3908,Z3908&lt;71),VLOOKUP($W3908,日射量と図３!$E$6:$F$34,2,TRUE),IF(AND(71&lt;=Z3908,Z3908&lt;107),VLOOKUP($W3908,日射量と図３!$E$6:$G$34,3,TRUE),IF(AND(107&lt;=Z3908,Z3908&lt;143),VLOOKUP($W3908,日射量と図３!$E$6:$H$34,4,TRUE),VLOOKUP($W3908,日射量と図３!$E$6:$I$34,5,TRUE))))))</f>
        <v/>
      </c>
      <c r="AC3908" s="382" t="str">
        <f t="shared" si="733"/>
        <v/>
      </c>
      <c r="AD3908" s="382" t="str">
        <f t="shared" si="734"/>
        <v/>
      </c>
    </row>
    <row r="3909" spans="11:30" ht="13.5" customHeight="1">
      <c r="K3909" s="4">
        <f t="shared" ref="K3909:K3972" si="740">MONTH(L3909)</f>
        <v>11</v>
      </c>
      <c r="L3909" s="34">
        <v>43414</v>
      </c>
      <c r="M3909" s="4">
        <v>163</v>
      </c>
      <c r="N3909" s="4">
        <v>18</v>
      </c>
      <c r="O3909" s="31">
        <v>0.70833333333333337</v>
      </c>
      <c r="P3909" s="35">
        <v>15.720000000000002</v>
      </c>
      <c r="Q3909" s="36">
        <f t="shared" ref="Q3909:Q3972" si="741">IF(O3909&lt;$B$15,$D$14,IF(O3909&lt;$B$16,$D$15,IF(O3909&lt;$B$17,$D$16,IF(O3909&lt;$B$18,$D$17,IF(O3909&lt;$B$19,$D$18,$D$19)))))</f>
        <v>16</v>
      </c>
      <c r="R3909" s="4">
        <f t="shared" ref="R3909:R3972" si="742">IF(Q3909-P3909&gt;0,Q3909-P3909,0)</f>
        <v>0.27999999999999758</v>
      </c>
      <c r="S3909" s="31">
        <f t="shared" si="735"/>
        <v>0.25912037037037033</v>
      </c>
      <c r="T3909" s="31">
        <f t="shared" si="736"/>
        <v>0.70750000000000002</v>
      </c>
      <c r="U3909" s="4">
        <f t="shared" ref="U3909:U3972" si="743">IF(AND(S3909&lt;O3909,O3909&lt;T3909),R3909,0)</f>
        <v>0</v>
      </c>
      <c r="V3909" s="4" t="str">
        <f t="shared" si="739"/>
        <v/>
      </c>
      <c r="W3909" s="18" t="str">
        <f>IF(V3909="","",VLOOKUP(L3909,日射量と図３!$A$4:$C$368,3,TRUE)*238.85/100)</f>
        <v/>
      </c>
      <c r="X3909" s="4" t="str">
        <f t="shared" ref="X3909:X3972" si="744">IF(V3909="","",VLOOKUP(K3909,$AF$38:$AJ$49,5,TRUE))</f>
        <v/>
      </c>
      <c r="Y3909" s="4" t="str">
        <f t="shared" si="737"/>
        <v/>
      </c>
      <c r="Z3909" s="4" t="str">
        <f t="shared" si="738"/>
        <v/>
      </c>
      <c r="AA3909" s="4" t="str">
        <f>IF($V3909="","",IF(Y3909&lt;36,0,IF(AND(36&lt;=Y3909,Y3909&lt;71),VLOOKUP($W3909,日射量と図３!$E$6:$F$34,2,TRUE),IF(AND(71&lt;=Y3909,Y3909&lt;107),VLOOKUP($W3909,日射量と図３!$E$6:$G$34,3,TRUE),IF(AND(107&lt;=Y3909,Y3909&lt;143),VLOOKUP($W3909,日射量と図３!$E$6:$H$34,4,TRUE),VLOOKUP($W3909,日射量と図３!$E$6:$I$34,5,TRUE))))))</f>
        <v/>
      </c>
      <c r="AB3909" s="4" t="str">
        <f>IF($V3909="","",IF(Z3909&lt;36,0,IF(AND(36&lt;=Z3909,Z3909&lt;71),VLOOKUP($W3909,日射量と図３!$E$6:$F$34,2,TRUE),IF(AND(71&lt;=Z3909,Z3909&lt;107),VLOOKUP($W3909,日射量と図３!$E$6:$G$34,3,TRUE),IF(AND(107&lt;=Z3909,Z3909&lt;143),VLOOKUP($W3909,日射量と図３!$E$6:$H$34,4,TRUE),VLOOKUP($W3909,日射量と図３!$E$6:$I$34,5,TRUE))))))</f>
        <v/>
      </c>
      <c r="AC3909" s="382" t="str">
        <f t="shared" si="733"/>
        <v/>
      </c>
      <c r="AD3909" s="382" t="str">
        <f t="shared" si="734"/>
        <v/>
      </c>
    </row>
    <row r="3910" spans="11:30" ht="13.5" customHeight="1">
      <c r="K3910" s="4">
        <f t="shared" si="740"/>
        <v>11</v>
      </c>
      <c r="L3910" s="34">
        <v>43414</v>
      </c>
      <c r="M3910" s="4">
        <v>163</v>
      </c>
      <c r="N3910" s="4">
        <v>19</v>
      </c>
      <c r="O3910" s="31">
        <v>0.75</v>
      </c>
      <c r="P3910" s="35">
        <v>15.060000000000002</v>
      </c>
      <c r="Q3910" s="36">
        <f t="shared" si="741"/>
        <v>16</v>
      </c>
      <c r="R3910" s="4">
        <f t="shared" si="742"/>
        <v>0.93999999999999773</v>
      </c>
      <c r="S3910" s="31">
        <f t="shared" si="735"/>
        <v>0.25912037037037033</v>
      </c>
      <c r="T3910" s="31">
        <f t="shared" si="736"/>
        <v>0.70750000000000002</v>
      </c>
      <c r="U3910" s="4">
        <f t="shared" si="743"/>
        <v>0</v>
      </c>
      <c r="V3910" s="4" t="str">
        <f t="shared" si="739"/>
        <v/>
      </c>
      <c r="W3910" s="18" t="str">
        <f>IF(V3910="","",VLOOKUP(L3910,日射量と図３!$A$4:$C$368,3,TRUE)*238.85/100)</f>
        <v/>
      </c>
      <c r="X3910" s="4" t="str">
        <f t="shared" si="744"/>
        <v/>
      </c>
      <c r="Y3910" s="4" t="str">
        <f t="shared" si="737"/>
        <v/>
      </c>
      <c r="Z3910" s="4" t="str">
        <f t="shared" si="738"/>
        <v/>
      </c>
      <c r="AA3910" s="4" t="str">
        <f>IF($V3910="","",IF(Y3910&lt;36,0,IF(AND(36&lt;=Y3910,Y3910&lt;71),VLOOKUP($W3910,日射量と図３!$E$6:$F$34,2,TRUE),IF(AND(71&lt;=Y3910,Y3910&lt;107),VLOOKUP($W3910,日射量と図３!$E$6:$G$34,3,TRUE),IF(AND(107&lt;=Y3910,Y3910&lt;143),VLOOKUP($W3910,日射量と図３!$E$6:$H$34,4,TRUE),VLOOKUP($W3910,日射量と図３!$E$6:$I$34,5,TRUE))))))</f>
        <v/>
      </c>
      <c r="AB3910" s="4" t="str">
        <f>IF($V3910="","",IF(Z3910&lt;36,0,IF(AND(36&lt;=Z3910,Z3910&lt;71),VLOOKUP($W3910,日射量と図３!$E$6:$F$34,2,TRUE),IF(AND(71&lt;=Z3910,Z3910&lt;107),VLOOKUP($W3910,日射量と図３!$E$6:$G$34,3,TRUE),IF(AND(107&lt;=Z3910,Z3910&lt;143),VLOOKUP($W3910,日射量と図３!$E$6:$H$34,4,TRUE),VLOOKUP($W3910,日射量と図３!$E$6:$I$34,5,TRUE))))))</f>
        <v/>
      </c>
      <c r="AC3910" s="382" t="str">
        <f t="shared" si="733"/>
        <v/>
      </c>
      <c r="AD3910" s="382" t="str">
        <f t="shared" si="734"/>
        <v/>
      </c>
    </row>
    <row r="3911" spans="11:30" ht="13.5" customHeight="1">
      <c r="K3911" s="4">
        <f t="shared" si="740"/>
        <v>11</v>
      </c>
      <c r="L3911" s="34">
        <v>43414</v>
      </c>
      <c r="M3911" s="4">
        <v>163</v>
      </c>
      <c r="N3911" s="4">
        <v>20</v>
      </c>
      <c r="O3911" s="31">
        <v>0.79166666666666663</v>
      </c>
      <c r="P3911" s="35">
        <v>14.680000000000001</v>
      </c>
      <c r="Q3911" s="36">
        <f t="shared" si="741"/>
        <v>16</v>
      </c>
      <c r="R3911" s="4">
        <f t="shared" si="742"/>
        <v>1.3199999999999985</v>
      </c>
      <c r="S3911" s="31">
        <f t="shared" si="735"/>
        <v>0.25912037037037033</v>
      </c>
      <c r="T3911" s="31">
        <f t="shared" si="736"/>
        <v>0.70750000000000002</v>
      </c>
      <c r="U3911" s="4">
        <f t="shared" si="743"/>
        <v>0</v>
      </c>
      <c r="V3911" s="4" t="str">
        <f t="shared" si="739"/>
        <v/>
      </c>
      <c r="W3911" s="18" t="str">
        <f>IF(V3911="","",VLOOKUP(L3911,日射量と図３!$A$4:$C$368,3,TRUE)*238.85/100)</f>
        <v/>
      </c>
      <c r="X3911" s="4" t="str">
        <f t="shared" si="744"/>
        <v/>
      </c>
      <c r="Y3911" s="4" t="str">
        <f t="shared" si="737"/>
        <v/>
      </c>
      <c r="Z3911" s="4" t="str">
        <f t="shared" si="738"/>
        <v/>
      </c>
      <c r="AA3911" s="4" t="str">
        <f>IF($V3911="","",IF(Y3911&lt;36,0,IF(AND(36&lt;=Y3911,Y3911&lt;71),VLOOKUP($W3911,日射量と図３!$E$6:$F$34,2,TRUE),IF(AND(71&lt;=Y3911,Y3911&lt;107),VLOOKUP($W3911,日射量と図３!$E$6:$G$34,3,TRUE),IF(AND(107&lt;=Y3911,Y3911&lt;143),VLOOKUP($W3911,日射量と図３!$E$6:$H$34,4,TRUE),VLOOKUP($W3911,日射量と図３!$E$6:$I$34,5,TRUE))))))</f>
        <v/>
      </c>
      <c r="AB3911" s="4" t="str">
        <f>IF($V3911="","",IF(Z3911&lt;36,0,IF(AND(36&lt;=Z3911,Z3911&lt;71),VLOOKUP($W3911,日射量と図３!$E$6:$F$34,2,TRUE),IF(AND(71&lt;=Z3911,Z3911&lt;107),VLOOKUP($W3911,日射量と図３!$E$6:$G$34,3,TRUE),IF(AND(107&lt;=Z3911,Z3911&lt;143),VLOOKUP($W3911,日射量と図３!$E$6:$H$34,4,TRUE),VLOOKUP($W3911,日射量と図３!$E$6:$I$34,5,TRUE))))))</f>
        <v/>
      </c>
      <c r="AC3911" s="382" t="str">
        <f t="shared" si="733"/>
        <v/>
      </c>
      <c r="AD3911" s="382" t="str">
        <f t="shared" si="734"/>
        <v/>
      </c>
    </row>
    <row r="3912" spans="11:30" ht="13.5" customHeight="1">
      <c r="K3912" s="4">
        <f t="shared" si="740"/>
        <v>11</v>
      </c>
      <c r="L3912" s="34">
        <v>43414</v>
      </c>
      <c r="M3912" s="4">
        <v>163</v>
      </c>
      <c r="N3912" s="4">
        <v>21</v>
      </c>
      <c r="O3912" s="31">
        <v>0.83333333333333337</v>
      </c>
      <c r="P3912" s="35">
        <v>14.419999999999998</v>
      </c>
      <c r="Q3912" s="36">
        <f t="shared" si="741"/>
        <v>16</v>
      </c>
      <c r="R3912" s="4">
        <f t="shared" si="742"/>
        <v>1.5800000000000018</v>
      </c>
      <c r="S3912" s="31">
        <f t="shared" si="735"/>
        <v>0.25912037037037033</v>
      </c>
      <c r="T3912" s="31">
        <f t="shared" si="736"/>
        <v>0.70750000000000002</v>
      </c>
      <c r="U3912" s="4">
        <f t="shared" si="743"/>
        <v>0</v>
      </c>
      <c r="V3912" s="4" t="str">
        <f t="shared" si="739"/>
        <v/>
      </c>
      <c r="W3912" s="18" t="str">
        <f>IF(V3912="","",VLOOKUP(L3912,日射量と図３!$A$4:$C$368,3,TRUE)*238.85/100)</f>
        <v/>
      </c>
      <c r="X3912" s="4" t="str">
        <f t="shared" si="744"/>
        <v/>
      </c>
      <c r="Y3912" s="4" t="str">
        <f t="shared" si="737"/>
        <v/>
      </c>
      <c r="Z3912" s="4" t="str">
        <f t="shared" si="738"/>
        <v/>
      </c>
      <c r="AA3912" s="4" t="str">
        <f>IF($V3912="","",IF(Y3912&lt;36,0,IF(AND(36&lt;=Y3912,Y3912&lt;71),VLOOKUP($W3912,日射量と図３!$E$6:$F$34,2,TRUE),IF(AND(71&lt;=Y3912,Y3912&lt;107),VLOOKUP($W3912,日射量と図３!$E$6:$G$34,3,TRUE),IF(AND(107&lt;=Y3912,Y3912&lt;143),VLOOKUP($W3912,日射量と図３!$E$6:$H$34,4,TRUE),VLOOKUP($W3912,日射量と図３!$E$6:$I$34,5,TRUE))))))</f>
        <v/>
      </c>
      <c r="AB3912" s="4" t="str">
        <f>IF($V3912="","",IF(Z3912&lt;36,0,IF(AND(36&lt;=Z3912,Z3912&lt;71),VLOOKUP($W3912,日射量と図３!$E$6:$F$34,2,TRUE),IF(AND(71&lt;=Z3912,Z3912&lt;107),VLOOKUP($W3912,日射量と図３!$E$6:$G$34,3,TRUE),IF(AND(107&lt;=Z3912,Z3912&lt;143),VLOOKUP($W3912,日射量と図３!$E$6:$H$34,4,TRUE),VLOOKUP($W3912,日射量と図３!$E$6:$I$34,5,TRUE))))))</f>
        <v/>
      </c>
      <c r="AC3912" s="382" t="str">
        <f t="shared" si="733"/>
        <v/>
      </c>
      <c r="AD3912" s="382" t="str">
        <f t="shared" si="734"/>
        <v/>
      </c>
    </row>
    <row r="3913" spans="11:30" ht="13.5" customHeight="1">
      <c r="K3913" s="4">
        <f t="shared" si="740"/>
        <v>11</v>
      </c>
      <c r="L3913" s="34">
        <v>43414</v>
      </c>
      <c r="M3913" s="4">
        <v>163</v>
      </c>
      <c r="N3913" s="4">
        <v>22</v>
      </c>
      <c r="O3913" s="31">
        <v>0.875</v>
      </c>
      <c r="P3913" s="35">
        <v>13.76</v>
      </c>
      <c r="Q3913" s="36">
        <f t="shared" si="741"/>
        <v>16</v>
      </c>
      <c r="R3913" s="4">
        <f t="shared" si="742"/>
        <v>2.2400000000000002</v>
      </c>
      <c r="S3913" s="31">
        <f t="shared" si="735"/>
        <v>0.25912037037037033</v>
      </c>
      <c r="T3913" s="31">
        <f t="shared" si="736"/>
        <v>0.70750000000000002</v>
      </c>
      <c r="U3913" s="4">
        <f t="shared" si="743"/>
        <v>0</v>
      </c>
      <c r="V3913" s="4" t="str">
        <f t="shared" si="739"/>
        <v/>
      </c>
      <c r="W3913" s="18" t="str">
        <f>IF(V3913="","",VLOOKUP(L3913,日射量と図３!$A$4:$C$368,3,TRUE)*238.85/100)</f>
        <v/>
      </c>
      <c r="X3913" s="4" t="str">
        <f t="shared" si="744"/>
        <v/>
      </c>
      <c r="Y3913" s="4" t="str">
        <f t="shared" si="737"/>
        <v/>
      </c>
      <c r="Z3913" s="4" t="str">
        <f t="shared" si="738"/>
        <v/>
      </c>
      <c r="AA3913" s="4" t="str">
        <f>IF($V3913="","",IF(Y3913&lt;36,0,IF(AND(36&lt;=Y3913,Y3913&lt;71),VLOOKUP($W3913,日射量と図３!$E$6:$F$34,2,TRUE),IF(AND(71&lt;=Y3913,Y3913&lt;107),VLOOKUP($W3913,日射量と図３!$E$6:$G$34,3,TRUE),IF(AND(107&lt;=Y3913,Y3913&lt;143),VLOOKUP($W3913,日射量と図３!$E$6:$H$34,4,TRUE),VLOOKUP($W3913,日射量と図３!$E$6:$I$34,5,TRUE))))))</f>
        <v/>
      </c>
      <c r="AB3913" s="4" t="str">
        <f>IF($V3913="","",IF(Z3913&lt;36,0,IF(AND(36&lt;=Z3913,Z3913&lt;71),VLOOKUP($W3913,日射量と図３!$E$6:$F$34,2,TRUE),IF(AND(71&lt;=Z3913,Z3913&lt;107),VLOOKUP($W3913,日射量と図３!$E$6:$G$34,3,TRUE),IF(AND(107&lt;=Z3913,Z3913&lt;143),VLOOKUP($W3913,日射量と図３!$E$6:$H$34,4,TRUE),VLOOKUP($W3913,日射量と図３!$E$6:$I$34,5,TRUE))))))</f>
        <v/>
      </c>
      <c r="AC3913" s="382" t="str">
        <f t="shared" si="733"/>
        <v/>
      </c>
      <c r="AD3913" s="382" t="str">
        <f t="shared" si="734"/>
        <v/>
      </c>
    </row>
    <row r="3914" spans="11:30" ht="13.5" customHeight="1">
      <c r="K3914" s="4">
        <f t="shared" si="740"/>
        <v>11</v>
      </c>
      <c r="L3914" s="34">
        <v>43414</v>
      </c>
      <c r="M3914" s="4">
        <v>163</v>
      </c>
      <c r="N3914" s="4">
        <v>23</v>
      </c>
      <c r="O3914" s="31">
        <v>0.91666666666666663</v>
      </c>
      <c r="P3914" s="35">
        <v>13.35</v>
      </c>
      <c r="Q3914" s="36">
        <f t="shared" si="741"/>
        <v>13</v>
      </c>
      <c r="R3914" s="4">
        <f t="shared" si="742"/>
        <v>0</v>
      </c>
      <c r="S3914" s="31">
        <f t="shared" si="735"/>
        <v>0.25912037037037033</v>
      </c>
      <c r="T3914" s="31">
        <f t="shared" si="736"/>
        <v>0.70750000000000002</v>
      </c>
      <c r="U3914" s="4">
        <f t="shared" si="743"/>
        <v>0</v>
      </c>
      <c r="V3914" s="4" t="str">
        <f t="shared" si="739"/>
        <v/>
      </c>
      <c r="W3914" s="18" t="str">
        <f>IF(V3914="","",VLOOKUP(L3914,日射量と図３!$A$4:$C$368,3,TRUE)*238.85/100)</f>
        <v/>
      </c>
      <c r="X3914" s="4" t="str">
        <f t="shared" si="744"/>
        <v/>
      </c>
      <c r="Y3914" s="4" t="str">
        <f t="shared" si="737"/>
        <v/>
      </c>
      <c r="Z3914" s="4" t="str">
        <f t="shared" si="738"/>
        <v/>
      </c>
      <c r="AA3914" s="4" t="str">
        <f>IF($V3914="","",IF(Y3914&lt;36,0,IF(AND(36&lt;=Y3914,Y3914&lt;71),VLOOKUP($W3914,日射量と図３!$E$6:$F$34,2,TRUE),IF(AND(71&lt;=Y3914,Y3914&lt;107),VLOOKUP($W3914,日射量と図３!$E$6:$G$34,3,TRUE),IF(AND(107&lt;=Y3914,Y3914&lt;143),VLOOKUP($W3914,日射量と図３!$E$6:$H$34,4,TRUE),VLOOKUP($W3914,日射量と図３!$E$6:$I$34,5,TRUE))))))</f>
        <v/>
      </c>
      <c r="AB3914" s="4" t="str">
        <f>IF($V3914="","",IF(Z3914&lt;36,0,IF(AND(36&lt;=Z3914,Z3914&lt;71),VLOOKUP($W3914,日射量と図３!$E$6:$F$34,2,TRUE),IF(AND(71&lt;=Z3914,Z3914&lt;107),VLOOKUP($W3914,日射量と図３!$E$6:$G$34,3,TRUE),IF(AND(107&lt;=Z3914,Z3914&lt;143),VLOOKUP($W3914,日射量と図３!$E$6:$H$34,4,TRUE),VLOOKUP($W3914,日射量と図３!$E$6:$I$34,5,TRUE))))))</f>
        <v/>
      </c>
      <c r="AC3914" s="382" t="str">
        <f t="shared" si="733"/>
        <v/>
      </c>
      <c r="AD3914" s="382" t="str">
        <f t="shared" si="734"/>
        <v/>
      </c>
    </row>
    <row r="3915" spans="11:30" ht="13.5" customHeight="1">
      <c r="K3915" s="4">
        <f t="shared" si="740"/>
        <v>11</v>
      </c>
      <c r="L3915" s="34">
        <v>43414</v>
      </c>
      <c r="M3915" s="4">
        <v>163</v>
      </c>
      <c r="N3915" s="4">
        <v>24</v>
      </c>
      <c r="O3915" s="31">
        <v>0.95833333333333337</v>
      </c>
      <c r="P3915" s="35">
        <v>13.14</v>
      </c>
      <c r="Q3915" s="36">
        <f t="shared" si="741"/>
        <v>13</v>
      </c>
      <c r="R3915" s="4">
        <f t="shared" si="742"/>
        <v>0</v>
      </c>
      <c r="S3915" s="31">
        <f t="shared" si="735"/>
        <v>0.25912037037037033</v>
      </c>
      <c r="T3915" s="31">
        <f t="shared" si="736"/>
        <v>0.70750000000000002</v>
      </c>
      <c r="U3915" s="4">
        <f t="shared" si="743"/>
        <v>0</v>
      </c>
      <c r="V3915" s="4" t="str">
        <f t="shared" si="739"/>
        <v/>
      </c>
      <c r="W3915" s="18" t="str">
        <f>IF(V3915="","",VLOOKUP(L3915,日射量と図３!$A$4:$C$368,3,TRUE)*238.85/100)</f>
        <v/>
      </c>
      <c r="X3915" s="4" t="str">
        <f t="shared" si="744"/>
        <v/>
      </c>
      <c r="Y3915" s="4" t="str">
        <f t="shared" si="737"/>
        <v/>
      </c>
      <c r="Z3915" s="4" t="str">
        <f t="shared" si="738"/>
        <v/>
      </c>
      <c r="AA3915" s="4" t="str">
        <f>IF($V3915="","",IF(Y3915&lt;36,0,IF(AND(36&lt;=Y3915,Y3915&lt;71),VLOOKUP($W3915,日射量と図３!$E$6:$F$34,2,TRUE),IF(AND(71&lt;=Y3915,Y3915&lt;107),VLOOKUP($W3915,日射量と図３!$E$6:$G$34,3,TRUE),IF(AND(107&lt;=Y3915,Y3915&lt;143),VLOOKUP($W3915,日射量と図３!$E$6:$H$34,4,TRUE),VLOOKUP($W3915,日射量と図３!$E$6:$I$34,5,TRUE))))))</f>
        <v/>
      </c>
      <c r="AB3915" s="4" t="str">
        <f>IF($V3915="","",IF(Z3915&lt;36,0,IF(AND(36&lt;=Z3915,Z3915&lt;71),VLOOKUP($W3915,日射量と図３!$E$6:$F$34,2,TRUE),IF(AND(71&lt;=Z3915,Z3915&lt;107),VLOOKUP($W3915,日射量と図３!$E$6:$G$34,3,TRUE),IF(AND(107&lt;=Z3915,Z3915&lt;143),VLOOKUP($W3915,日射量と図３!$E$6:$H$34,4,TRUE),VLOOKUP($W3915,日射量と図３!$E$6:$I$34,5,TRUE))))))</f>
        <v/>
      </c>
      <c r="AC3915" s="382" t="str">
        <f t="shared" si="733"/>
        <v/>
      </c>
      <c r="AD3915" s="382" t="str">
        <f t="shared" si="734"/>
        <v/>
      </c>
    </row>
    <row r="3916" spans="11:30" ht="13.5" customHeight="1">
      <c r="K3916" s="4">
        <f t="shared" si="740"/>
        <v>11</v>
      </c>
      <c r="L3916" s="34">
        <v>43415</v>
      </c>
      <c r="M3916" s="4">
        <v>164</v>
      </c>
      <c r="N3916" s="4">
        <v>1</v>
      </c>
      <c r="O3916" s="31">
        <v>0</v>
      </c>
      <c r="P3916" s="35">
        <v>12.91</v>
      </c>
      <c r="Q3916" s="36">
        <f t="shared" si="741"/>
        <v>13</v>
      </c>
      <c r="R3916" s="4">
        <f t="shared" si="742"/>
        <v>8.9999999999999858E-2</v>
      </c>
      <c r="S3916" s="31">
        <f t="shared" si="735"/>
        <v>0.25912037037037033</v>
      </c>
      <c r="T3916" s="31">
        <f t="shared" si="736"/>
        <v>0.70750000000000002</v>
      </c>
      <c r="U3916" s="4">
        <f t="shared" si="743"/>
        <v>0</v>
      </c>
      <c r="V3916" s="4">
        <f t="shared" si="739"/>
        <v>0.13000000000000078</v>
      </c>
      <c r="W3916" s="18">
        <f>IF(V3916="","",VLOOKUP(L3916,日射量と図３!$A$4:$C$368,3,TRUE)*238.85/100)</f>
        <v>21.496500000000001</v>
      </c>
      <c r="X3916" s="4">
        <f t="shared" si="744"/>
        <v>11</v>
      </c>
      <c r="Y3916" s="4">
        <f t="shared" si="737"/>
        <v>7.3885500000000423E-2</v>
      </c>
      <c r="Z3916" s="4">
        <f t="shared" si="738"/>
        <v>8.3289109090909572E-2</v>
      </c>
      <c r="AA3916" s="4">
        <f>IF($V3916="","",IF(Y3916&lt;36,0,IF(AND(36&lt;=Y3916,Y3916&lt;71),VLOOKUP($W3916,日射量と図３!$E$6:$F$34,2,TRUE),IF(AND(71&lt;=Y3916,Y3916&lt;107),VLOOKUP($W3916,日射量と図３!$E$6:$G$34,3,TRUE),IF(AND(107&lt;=Y3916,Y3916&lt;143),VLOOKUP($W3916,日射量と図３!$E$6:$H$34,4,TRUE),VLOOKUP($W3916,日射量と図３!$E$6:$I$34,5,TRUE))))))</f>
        <v>0</v>
      </c>
      <c r="AB3916" s="4">
        <f>IF($V3916="","",IF(Z3916&lt;36,0,IF(AND(36&lt;=Z3916,Z3916&lt;71),VLOOKUP($W3916,日射量と図３!$E$6:$F$34,2,TRUE),IF(AND(71&lt;=Z3916,Z3916&lt;107),VLOOKUP($W3916,日射量と図３!$E$6:$G$34,3,TRUE),IF(AND(107&lt;=Z3916,Z3916&lt;143),VLOOKUP($W3916,日射量と図３!$E$6:$H$34,4,TRUE),VLOOKUP($W3916,日射量と図３!$E$6:$I$34,5,TRUE))))))</f>
        <v>0</v>
      </c>
      <c r="AC3916" s="382">
        <f t="shared" si="733"/>
        <v>0</v>
      </c>
      <c r="AD3916" s="382">
        <f t="shared" si="734"/>
        <v>0</v>
      </c>
    </row>
    <row r="3917" spans="11:30" ht="13.5" customHeight="1">
      <c r="K3917" s="4">
        <f t="shared" si="740"/>
        <v>11</v>
      </c>
      <c r="L3917" s="34">
        <v>43415</v>
      </c>
      <c r="M3917" s="4">
        <v>164</v>
      </c>
      <c r="N3917" s="4">
        <v>2</v>
      </c>
      <c r="O3917" s="31">
        <v>4.1666666666666664E-2</v>
      </c>
      <c r="P3917" s="35">
        <v>12.58</v>
      </c>
      <c r="Q3917" s="36">
        <f t="shared" si="741"/>
        <v>13</v>
      </c>
      <c r="R3917" s="4">
        <f t="shared" si="742"/>
        <v>0.41999999999999993</v>
      </c>
      <c r="S3917" s="31">
        <f t="shared" si="735"/>
        <v>0.25912037037037033</v>
      </c>
      <c r="T3917" s="31">
        <f t="shared" si="736"/>
        <v>0.70750000000000002</v>
      </c>
      <c r="U3917" s="4">
        <f t="shared" si="743"/>
        <v>0</v>
      </c>
      <c r="V3917" s="4" t="str">
        <f t="shared" si="739"/>
        <v/>
      </c>
      <c r="W3917" s="18" t="str">
        <f>IF(V3917="","",VLOOKUP(L3917,日射量と図３!$A$4:$C$368,3,TRUE)*238.85/100)</f>
        <v/>
      </c>
      <c r="X3917" s="4" t="str">
        <f t="shared" si="744"/>
        <v/>
      </c>
      <c r="Y3917" s="4" t="str">
        <f t="shared" si="737"/>
        <v/>
      </c>
      <c r="Z3917" s="4" t="str">
        <f t="shared" si="738"/>
        <v/>
      </c>
      <c r="AA3917" s="4" t="str">
        <f>IF($V3917="","",IF(Y3917&lt;36,0,IF(AND(36&lt;=Y3917,Y3917&lt;71),VLOOKUP($W3917,日射量と図３!$E$6:$F$34,2,TRUE),IF(AND(71&lt;=Y3917,Y3917&lt;107),VLOOKUP($W3917,日射量と図３!$E$6:$G$34,3,TRUE),IF(AND(107&lt;=Y3917,Y3917&lt;143),VLOOKUP($W3917,日射量と図３!$E$6:$H$34,4,TRUE),VLOOKUP($W3917,日射量と図３!$E$6:$I$34,5,TRUE))))))</f>
        <v/>
      </c>
      <c r="AB3917" s="4" t="str">
        <f>IF($V3917="","",IF(Z3917&lt;36,0,IF(AND(36&lt;=Z3917,Z3917&lt;71),VLOOKUP($W3917,日射量と図３!$E$6:$F$34,2,TRUE),IF(AND(71&lt;=Z3917,Z3917&lt;107),VLOOKUP($W3917,日射量と図３!$E$6:$G$34,3,TRUE),IF(AND(107&lt;=Z3917,Z3917&lt;143),VLOOKUP($W3917,日射量と図３!$E$6:$H$34,4,TRUE),VLOOKUP($W3917,日射量と図３!$E$6:$I$34,5,TRUE))))))</f>
        <v/>
      </c>
      <c r="AC3917" s="382" t="str">
        <f t="shared" si="733"/>
        <v/>
      </c>
      <c r="AD3917" s="382" t="str">
        <f t="shared" si="734"/>
        <v/>
      </c>
    </row>
    <row r="3918" spans="11:30" ht="13.5" customHeight="1">
      <c r="K3918" s="4">
        <f t="shared" si="740"/>
        <v>11</v>
      </c>
      <c r="L3918" s="34">
        <v>43415</v>
      </c>
      <c r="M3918" s="4">
        <v>164</v>
      </c>
      <c r="N3918" s="4">
        <v>3</v>
      </c>
      <c r="O3918" s="31">
        <v>8.3333333333333329E-2</v>
      </c>
      <c r="P3918" s="35">
        <v>12.29</v>
      </c>
      <c r="Q3918" s="36">
        <f t="shared" si="741"/>
        <v>13</v>
      </c>
      <c r="R3918" s="4">
        <f t="shared" si="742"/>
        <v>0.71000000000000085</v>
      </c>
      <c r="S3918" s="31">
        <f t="shared" si="735"/>
        <v>0.25912037037037033</v>
      </c>
      <c r="T3918" s="31">
        <f t="shared" si="736"/>
        <v>0.70750000000000002</v>
      </c>
      <c r="U3918" s="4">
        <f t="shared" si="743"/>
        <v>0</v>
      </c>
      <c r="V3918" s="4" t="str">
        <f t="shared" si="739"/>
        <v/>
      </c>
      <c r="W3918" s="18" t="str">
        <f>IF(V3918="","",VLOOKUP(L3918,日射量と図３!$A$4:$C$368,3,TRUE)*238.85/100)</f>
        <v/>
      </c>
      <c r="X3918" s="4" t="str">
        <f t="shared" si="744"/>
        <v/>
      </c>
      <c r="Y3918" s="4" t="str">
        <f t="shared" si="737"/>
        <v/>
      </c>
      <c r="Z3918" s="4" t="str">
        <f t="shared" si="738"/>
        <v/>
      </c>
      <c r="AA3918" s="4" t="str">
        <f>IF($V3918="","",IF(Y3918&lt;36,0,IF(AND(36&lt;=Y3918,Y3918&lt;71),VLOOKUP($W3918,日射量と図３!$E$6:$F$34,2,TRUE),IF(AND(71&lt;=Y3918,Y3918&lt;107),VLOOKUP($W3918,日射量と図３!$E$6:$G$34,3,TRUE),IF(AND(107&lt;=Y3918,Y3918&lt;143),VLOOKUP($W3918,日射量と図３!$E$6:$H$34,4,TRUE),VLOOKUP($W3918,日射量と図３!$E$6:$I$34,5,TRUE))))))</f>
        <v/>
      </c>
      <c r="AB3918" s="4" t="str">
        <f>IF($V3918="","",IF(Z3918&lt;36,0,IF(AND(36&lt;=Z3918,Z3918&lt;71),VLOOKUP($W3918,日射量と図３!$E$6:$F$34,2,TRUE),IF(AND(71&lt;=Z3918,Z3918&lt;107),VLOOKUP($W3918,日射量と図３!$E$6:$G$34,3,TRUE),IF(AND(107&lt;=Z3918,Z3918&lt;143),VLOOKUP($W3918,日射量と図３!$E$6:$H$34,4,TRUE),VLOOKUP($W3918,日射量と図３!$E$6:$I$34,5,TRUE))))))</f>
        <v/>
      </c>
      <c r="AC3918" s="382" t="str">
        <f t="shared" si="733"/>
        <v/>
      </c>
      <c r="AD3918" s="382" t="str">
        <f t="shared" si="734"/>
        <v/>
      </c>
    </row>
    <row r="3919" spans="11:30" ht="13.5" customHeight="1">
      <c r="K3919" s="4">
        <f t="shared" si="740"/>
        <v>11</v>
      </c>
      <c r="L3919" s="34">
        <v>43415</v>
      </c>
      <c r="M3919" s="4">
        <v>164</v>
      </c>
      <c r="N3919" s="4">
        <v>4</v>
      </c>
      <c r="O3919" s="31">
        <v>0.125</v>
      </c>
      <c r="P3919" s="35">
        <v>12.06</v>
      </c>
      <c r="Q3919" s="36">
        <f t="shared" si="741"/>
        <v>13</v>
      </c>
      <c r="R3919" s="4">
        <f t="shared" si="742"/>
        <v>0.9399999999999995</v>
      </c>
      <c r="S3919" s="31">
        <f t="shared" si="735"/>
        <v>0.25912037037037033</v>
      </c>
      <c r="T3919" s="31">
        <f t="shared" si="736"/>
        <v>0.70750000000000002</v>
      </c>
      <c r="U3919" s="4">
        <f t="shared" si="743"/>
        <v>0</v>
      </c>
      <c r="V3919" s="4" t="str">
        <f t="shared" si="739"/>
        <v/>
      </c>
      <c r="W3919" s="18" t="str">
        <f>IF(V3919="","",VLOOKUP(L3919,日射量と図３!$A$4:$C$368,3,TRUE)*238.85/100)</f>
        <v/>
      </c>
      <c r="X3919" s="4" t="str">
        <f t="shared" si="744"/>
        <v/>
      </c>
      <c r="Y3919" s="4" t="str">
        <f t="shared" si="737"/>
        <v/>
      </c>
      <c r="Z3919" s="4" t="str">
        <f t="shared" si="738"/>
        <v/>
      </c>
      <c r="AA3919" s="4" t="str">
        <f>IF($V3919="","",IF(Y3919&lt;36,0,IF(AND(36&lt;=Y3919,Y3919&lt;71),VLOOKUP($W3919,日射量と図３!$E$6:$F$34,2,TRUE),IF(AND(71&lt;=Y3919,Y3919&lt;107),VLOOKUP($W3919,日射量と図３!$E$6:$G$34,3,TRUE),IF(AND(107&lt;=Y3919,Y3919&lt;143),VLOOKUP($W3919,日射量と図３!$E$6:$H$34,4,TRUE),VLOOKUP($W3919,日射量と図３!$E$6:$I$34,5,TRUE))))))</f>
        <v/>
      </c>
      <c r="AB3919" s="4" t="str">
        <f>IF($V3919="","",IF(Z3919&lt;36,0,IF(AND(36&lt;=Z3919,Z3919&lt;71),VLOOKUP($W3919,日射量と図３!$E$6:$F$34,2,TRUE),IF(AND(71&lt;=Z3919,Z3919&lt;107),VLOOKUP($W3919,日射量と図３!$E$6:$G$34,3,TRUE),IF(AND(107&lt;=Z3919,Z3919&lt;143),VLOOKUP($W3919,日射量と図３!$E$6:$H$34,4,TRUE),VLOOKUP($W3919,日射量と図３!$E$6:$I$34,5,TRUE))))))</f>
        <v/>
      </c>
      <c r="AC3919" s="382" t="str">
        <f t="shared" ref="AC3919:AC3982" si="745">IF(V3919="","",IF((($AH$18*$AH$30*V3919*3600/1000000)/1000-AA3919*$AG$18*10*0.0000041868)&lt;=0,0,AA3919*$AG$18*10*0.0000041868))</f>
        <v/>
      </c>
      <c r="AD3919" s="382" t="str">
        <f t="shared" ref="AD3919:AD3982" si="746">IF(V3919="","",IF((($AH$19*$AH$30*V3919*3600/1000000)/1000-AB3919*$AG$19*10*0.0000041868)&lt;=0,0,AB3919*$AG$19*10*0.0000041868))</f>
        <v/>
      </c>
    </row>
    <row r="3920" spans="11:30" ht="13.5" customHeight="1">
      <c r="K3920" s="4">
        <f t="shared" si="740"/>
        <v>11</v>
      </c>
      <c r="L3920" s="34">
        <v>43415</v>
      </c>
      <c r="M3920" s="4">
        <v>164</v>
      </c>
      <c r="N3920" s="4">
        <v>5</v>
      </c>
      <c r="O3920" s="31">
        <v>0.16666666666666666</v>
      </c>
      <c r="P3920" s="35">
        <v>11.78</v>
      </c>
      <c r="Q3920" s="36">
        <f t="shared" si="741"/>
        <v>15</v>
      </c>
      <c r="R3920" s="4">
        <f t="shared" si="742"/>
        <v>3.2200000000000006</v>
      </c>
      <c r="S3920" s="31">
        <f t="shared" si="735"/>
        <v>0.25912037037037033</v>
      </c>
      <c r="T3920" s="31">
        <f t="shared" si="736"/>
        <v>0.70750000000000002</v>
      </c>
      <c r="U3920" s="4">
        <f t="shared" si="743"/>
        <v>0</v>
      </c>
      <c r="V3920" s="4" t="str">
        <f t="shared" si="739"/>
        <v/>
      </c>
      <c r="W3920" s="18" t="str">
        <f>IF(V3920="","",VLOOKUP(L3920,日射量と図３!$A$4:$C$368,3,TRUE)*238.85/100)</f>
        <v/>
      </c>
      <c r="X3920" s="4" t="str">
        <f t="shared" si="744"/>
        <v/>
      </c>
      <c r="Y3920" s="4" t="str">
        <f t="shared" si="737"/>
        <v/>
      </c>
      <c r="Z3920" s="4" t="str">
        <f t="shared" si="738"/>
        <v/>
      </c>
      <c r="AA3920" s="4" t="str">
        <f>IF($V3920="","",IF(Y3920&lt;36,0,IF(AND(36&lt;=Y3920,Y3920&lt;71),VLOOKUP($W3920,日射量と図３!$E$6:$F$34,2,TRUE),IF(AND(71&lt;=Y3920,Y3920&lt;107),VLOOKUP($W3920,日射量と図３!$E$6:$G$34,3,TRUE),IF(AND(107&lt;=Y3920,Y3920&lt;143),VLOOKUP($W3920,日射量と図３!$E$6:$H$34,4,TRUE),VLOOKUP($W3920,日射量と図３!$E$6:$I$34,5,TRUE))))))</f>
        <v/>
      </c>
      <c r="AB3920" s="4" t="str">
        <f>IF($V3920="","",IF(Z3920&lt;36,0,IF(AND(36&lt;=Z3920,Z3920&lt;71),VLOOKUP($W3920,日射量と図３!$E$6:$F$34,2,TRUE),IF(AND(71&lt;=Z3920,Z3920&lt;107),VLOOKUP($W3920,日射量と図３!$E$6:$G$34,3,TRUE),IF(AND(107&lt;=Z3920,Z3920&lt;143),VLOOKUP($W3920,日射量と図３!$E$6:$H$34,4,TRUE),VLOOKUP($W3920,日射量と図３!$E$6:$I$34,5,TRUE))))))</f>
        <v/>
      </c>
      <c r="AC3920" s="382" t="str">
        <f t="shared" si="745"/>
        <v/>
      </c>
      <c r="AD3920" s="382" t="str">
        <f t="shared" si="746"/>
        <v/>
      </c>
    </row>
    <row r="3921" spans="11:30" ht="13.5" customHeight="1">
      <c r="K3921" s="4">
        <f t="shared" si="740"/>
        <v>11</v>
      </c>
      <c r="L3921" s="34">
        <v>43415</v>
      </c>
      <c r="M3921" s="4">
        <v>164</v>
      </c>
      <c r="N3921" s="4">
        <v>6</v>
      </c>
      <c r="O3921" s="31">
        <v>0.20833333333333334</v>
      </c>
      <c r="P3921" s="35">
        <v>11.680000000000001</v>
      </c>
      <c r="Q3921" s="36">
        <f t="shared" si="741"/>
        <v>15</v>
      </c>
      <c r="R3921" s="4">
        <f t="shared" si="742"/>
        <v>3.3199999999999985</v>
      </c>
      <c r="S3921" s="31">
        <f t="shared" si="735"/>
        <v>0.25912037037037033</v>
      </c>
      <c r="T3921" s="31">
        <f t="shared" si="736"/>
        <v>0.70750000000000002</v>
      </c>
      <c r="U3921" s="4">
        <f t="shared" si="743"/>
        <v>0</v>
      </c>
      <c r="V3921" s="4" t="str">
        <f t="shared" si="739"/>
        <v/>
      </c>
      <c r="W3921" s="18" t="str">
        <f>IF(V3921="","",VLOOKUP(L3921,日射量と図３!$A$4:$C$368,3,TRUE)*238.85/100)</f>
        <v/>
      </c>
      <c r="X3921" s="4" t="str">
        <f t="shared" si="744"/>
        <v/>
      </c>
      <c r="Y3921" s="4" t="str">
        <f t="shared" si="737"/>
        <v/>
      </c>
      <c r="Z3921" s="4" t="str">
        <f t="shared" si="738"/>
        <v/>
      </c>
      <c r="AA3921" s="4" t="str">
        <f>IF($V3921="","",IF(Y3921&lt;36,0,IF(AND(36&lt;=Y3921,Y3921&lt;71),VLOOKUP($W3921,日射量と図３!$E$6:$F$34,2,TRUE),IF(AND(71&lt;=Y3921,Y3921&lt;107),VLOOKUP($W3921,日射量と図３!$E$6:$G$34,3,TRUE),IF(AND(107&lt;=Y3921,Y3921&lt;143),VLOOKUP($W3921,日射量と図３!$E$6:$H$34,4,TRUE),VLOOKUP($W3921,日射量と図３!$E$6:$I$34,5,TRUE))))))</f>
        <v/>
      </c>
      <c r="AB3921" s="4" t="str">
        <f>IF($V3921="","",IF(Z3921&lt;36,0,IF(AND(36&lt;=Z3921,Z3921&lt;71),VLOOKUP($W3921,日射量と図３!$E$6:$F$34,2,TRUE),IF(AND(71&lt;=Z3921,Z3921&lt;107),VLOOKUP($W3921,日射量と図３!$E$6:$G$34,3,TRUE),IF(AND(107&lt;=Z3921,Z3921&lt;143),VLOOKUP($W3921,日射量と図３!$E$6:$H$34,4,TRUE),VLOOKUP($W3921,日射量と図３!$E$6:$I$34,5,TRUE))))))</f>
        <v/>
      </c>
      <c r="AC3921" s="382" t="str">
        <f t="shared" si="745"/>
        <v/>
      </c>
      <c r="AD3921" s="382" t="str">
        <f t="shared" si="746"/>
        <v/>
      </c>
    </row>
    <row r="3922" spans="11:30" ht="13.5" customHeight="1">
      <c r="K3922" s="4">
        <f t="shared" si="740"/>
        <v>11</v>
      </c>
      <c r="L3922" s="34">
        <v>43415</v>
      </c>
      <c r="M3922" s="4">
        <v>164</v>
      </c>
      <c r="N3922" s="4">
        <v>7</v>
      </c>
      <c r="O3922" s="31">
        <v>0.25</v>
      </c>
      <c r="P3922" s="35">
        <v>11.570000000000002</v>
      </c>
      <c r="Q3922" s="36">
        <f t="shared" si="741"/>
        <v>15</v>
      </c>
      <c r="R3922" s="4">
        <f t="shared" si="742"/>
        <v>3.4299999999999979</v>
      </c>
      <c r="S3922" s="31">
        <f t="shared" si="735"/>
        <v>0.25912037037037033</v>
      </c>
      <c r="T3922" s="31">
        <f t="shared" si="736"/>
        <v>0.70750000000000002</v>
      </c>
      <c r="U3922" s="4">
        <f t="shared" si="743"/>
        <v>0</v>
      </c>
      <c r="V3922" s="4" t="str">
        <f t="shared" si="739"/>
        <v/>
      </c>
      <c r="W3922" s="18" t="str">
        <f>IF(V3922="","",VLOOKUP(L3922,日射量と図３!$A$4:$C$368,3,TRUE)*238.85/100)</f>
        <v/>
      </c>
      <c r="X3922" s="4" t="str">
        <f t="shared" si="744"/>
        <v/>
      </c>
      <c r="Y3922" s="4" t="str">
        <f t="shared" si="737"/>
        <v/>
      </c>
      <c r="Z3922" s="4" t="str">
        <f t="shared" si="738"/>
        <v/>
      </c>
      <c r="AA3922" s="4" t="str">
        <f>IF($V3922="","",IF(Y3922&lt;36,0,IF(AND(36&lt;=Y3922,Y3922&lt;71),VLOOKUP($W3922,日射量と図３!$E$6:$F$34,2,TRUE),IF(AND(71&lt;=Y3922,Y3922&lt;107),VLOOKUP($W3922,日射量と図３!$E$6:$G$34,3,TRUE),IF(AND(107&lt;=Y3922,Y3922&lt;143),VLOOKUP($W3922,日射量と図３!$E$6:$H$34,4,TRUE),VLOOKUP($W3922,日射量と図３!$E$6:$I$34,5,TRUE))))))</f>
        <v/>
      </c>
      <c r="AB3922" s="4" t="str">
        <f>IF($V3922="","",IF(Z3922&lt;36,0,IF(AND(36&lt;=Z3922,Z3922&lt;71),VLOOKUP($W3922,日射量と図３!$E$6:$F$34,2,TRUE),IF(AND(71&lt;=Z3922,Z3922&lt;107),VLOOKUP($W3922,日射量と図３!$E$6:$G$34,3,TRUE),IF(AND(107&lt;=Z3922,Z3922&lt;143),VLOOKUP($W3922,日射量と図３!$E$6:$H$34,4,TRUE),VLOOKUP($W3922,日射量と図３!$E$6:$I$34,5,TRUE))))))</f>
        <v/>
      </c>
      <c r="AC3922" s="382" t="str">
        <f t="shared" si="745"/>
        <v/>
      </c>
      <c r="AD3922" s="382" t="str">
        <f t="shared" si="746"/>
        <v/>
      </c>
    </row>
    <row r="3923" spans="11:30" ht="13.5" customHeight="1">
      <c r="K3923" s="4">
        <f t="shared" si="740"/>
        <v>11</v>
      </c>
      <c r="L3923" s="34">
        <v>43415</v>
      </c>
      <c r="M3923" s="4">
        <v>164</v>
      </c>
      <c r="N3923" s="4">
        <v>8</v>
      </c>
      <c r="O3923" s="31">
        <v>0.29166666666666669</v>
      </c>
      <c r="P3923" s="35">
        <v>11.87</v>
      </c>
      <c r="Q3923" s="36">
        <f t="shared" si="741"/>
        <v>12</v>
      </c>
      <c r="R3923" s="4">
        <f t="shared" si="742"/>
        <v>0.13000000000000078</v>
      </c>
      <c r="S3923" s="31">
        <f t="shared" si="735"/>
        <v>0.25912037037037033</v>
      </c>
      <c r="T3923" s="31">
        <f t="shared" si="736"/>
        <v>0.70750000000000002</v>
      </c>
      <c r="U3923" s="4">
        <f t="shared" si="743"/>
        <v>0.13000000000000078</v>
      </c>
      <c r="V3923" s="4" t="str">
        <f t="shared" si="739"/>
        <v/>
      </c>
      <c r="W3923" s="18" t="str">
        <f>IF(V3923="","",VLOOKUP(L3923,日射量と図３!$A$4:$C$368,3,TRUE)*238.85/100)</f>
        <v/>
      </c>
      <c r="X3923" s="4" t="str">
        <f t="shared" si="744"/>
        <v/>
      </c>
      <c r="Y3923" s="4" t="str">
        <f t="shared" si="737"/>
        <v/>
      </c>
      <c r="Z3923" s="4" t="str">
        <f t="shared" si="738"/>
        <v/>
      </c>
      <c r="AA3923" s="4" t="str">
        <f>IF($V3923="","",IF(Y3923&lt;36,0,IF(AND(36&lt;=Y3923,Y3923&lt;71),VLOOKUP($W3923,日射量と図３!$E$6:$F$34,2,TRUE),IF(AND(71&lt;=Y3923,Y3923&lt;107),VLOOKUP($W3923,日射量と図３!$E$6:$G$34,3,TRUE),IF(AND(107&lt;=Y3923,Y3923&lt;143),VLOOKUP($W3923,日射量と図３!$E$6:$H$34,4,TRUE),VLOOKUP($W3923,日射量と図３!$E$6:$I$34,5,TRUE))))))</f>
        <v/>
      </c>
      <c r="AB3923" s="4" t="str">
        <f>IF($V3923="","",IF(Z3923&lt;36,0,IF(AND(36&lt;=Z3923,Z3923&lt;71),VLOOKUP($W3923,日射量と図３!$E$6:$F$34,2,TRUE),IF(AND(71&lt;=Z3923,Z3923&lt;107),VLOOKUP($W3923,日射量と図３!$E$6:$G$34,3,TRUE),IF(AND(107&lt;=Z3923,Z3923&lt;143),VLOOKUP($W3923,日射量と図３!$E$6:$H$34,4,TRUE),VLOOKUP($W3923,日射量と図３!$E$6:$I$34,5,TRUE))))))</f>
        <v/>
      </c>
      <c r="AC3923" s="382" t="str">
        <f t="shared" si="745"/>
        <v/>
      </c>
      <c r="AD3923" s="382" t="str">
        <f t="shared" si="746"/>
        <v/>
      </c>
    </row>
    <row r="3924" spans="11:30" ht="13.5" customHeight="1">
      <c r="K3924" s="4">
        <f t="shared" si="740"/>
        <v>11</v>
      </c>
      <c r="L3924" s="34">
        <v>43415</v>
      </c>
      <c r="M3924" s="4">
        <v>164</v>
      </c>
      <c r="N3924" s="4">
        <v>9</v>
      </c>
      <c r="O3924" s="31">
        <v>0.33333333333333331</v>
      </c>
      <c r="P3924" s="35">
        <v>12.489999999999998</v>
      </c>
      <c r="Q3924" s="36">
        <f t="shared" si="741"/>
        <v>12</v>
      </c>
      <c r="R3924" s="4">
        <f t="shared" si="742"/>
        <v>0</v>
      </c>
      <c r="S3924" s="31">
        <f t="shared" si="735"/>
        <v>0.25912037037037033</v>
      </c>
      <c r="T3924" s="31">
        <f t="shared" si="736"/>
        <v>0.70750000000000002</v>
      </c>
      <c r="U3924" s="4">
        <f t="shared" si="743"/>
        <v>0</v>
      </c>
      <c r="V3924" s="4" t="str">
        <f t="shared" si="739"/>
        <v/>
      </c>
      <c r="W3924" s="18" t="str">
        <f>IF(V3924="","",VLOOKUP(L3924,日射量と図３!$A$4:$C$368,3,TRUE)*238.85/100)</f>
        <v/>
      </c>
      <c r="X3924" s="4" t="str">
        <f t="shared" si="744"/>
        <v/>
      </c>
      <c r="Y3924" s="4" t="str">
        <f t="shared" si="737"/>
        <v/>
      </c>
      <c r="Z3924" s="4" t="str">
        <f t="shared" si="738"/>
        <v/>
      </c>
      <c r="AA3924" s="4" t="str">
        <f>IF($V3924="","",IF(Y3924&lt;36,0,IF(AND(36&lt;=Y3924,Y3924&lt;71),VLOOKUP($W3924,日射量と図３!$E$6:$F$34,2,TRUE),IF(AND(71&lt;=Y3924,Y3924&lt;107),VLOOKUP($W3924,日射量と図３!$E$6:$G$34,3,TRUE),IF(AND(107&lt;=Y3924,Y3924&lt;143),VLOOKUP($W3924,日射量と図３!$E$6:$H$34,4,TRUE),VLOOKUP($W3924,日射量と図３!$E$6:$I$34,5,TRUE))))))</f>
        <v/>
      </c>
      <c r="AB3924" s="4" t="str">
        <f>IF($V3924="","",IF(Z3924&lt;36,0,IF(AND(36&lt;=Z3924,Z3924&lt;71),VLOOKUP($W3924,日射量と図３!$E$6:$F$34,2,TRUE),IF(AND(71&lt;=Z3924,Z3924&lt;107),VLOOKUP($W3924,日射量と図３!$E$6:$G$34,3,TRUE),IF(AND(107&lt;=Z3924,Z3924&lt;143),VLOOKUP($W3924,日射量と図３!$E$6:$H$34,4,TRUE),VLOOKUP($W3924,日射量と図３!$E$6:$I$34,5,TRUE))))))</f>
        <v/>
      </c>
      <c r="AC3924" s="382" t="str">
        <f t="shared" si="745"/>
        <v/>
      </c>
      <c r="AD3924" s="382" t="str">
        <f t="shared" si="746"/>
        <v/>
      </c>
    </row>
    <row r="3925" spans="11:30" ht="13.5" customHeight="1">
      <c r="K3925" s="4">
        <f t="shared" si="740"/>
        <v>11</v>
      </c>
      <c r="L3925" s="34">
        <v>43415</v>
      </c>
      <c r="M3925" s="4">
        <v>164</v>
      </c>
      <c r="N3925" s="4">
        <v>10</v>
      </c>
      <c r="O3925" s="31">
        <v>0.375</v>
      </c>
      <c r="P3925" s="35">
        <v>13.7</v>
      </c>
      <c r="Q3925" s="36">
        <f t="shared" si="741"/>
        <v>12</v>
      </c>
      <c r="R3925" s="4">
        <f t="shared" si="742"/>
        <v>0</v>
      </c>
      <c r="S3925" s="31">
        <f t="shared" ref="S3925:S3988" si="747">VLOOKUP(K3925,$AF$38:$AH$49,2,TRUE)</f>
        <v>0.25912037037037033</v>
      </c>
      <c r="T3925" s="31">
        <f t="shared" ref="T3925:T3988" si="748">VLOOKUP(K3925,$AF$38:$AH$49,3,TRUE)</f>
        <v>0.70750000000000002</v>
      </c>
      <c r="U3925" s="4">
        <f t="shared" si="743"/>
        <v>0</v>
      </c>
      <c r="V3925" s="4" t="str">
        <f t="shared" si="739"/>
        <v/>
      </c>
      <c r="W3925" s="18" t="str">
        <f>IF(V3925="","",VLOOKUP(L3925,日射量と図３!$A$4:$C$368,3,TRUE)*238.85/100)</f>
        <v/>
      </c>
      <c r="X3925" s="4" t="str">
        <f t="shared" si="744"/>
        <v/>
      </c>
      <c r="Y3925" s="4" t="str">
        <f t="shared" si="737"/>
        <v/>
      </c>
      <c r="Z3925" s="4" t="str">
        <f t="shared" si="738"/>
        <v/>
      </c>
      <c r="AA3925" s="4" t="str">
        <f>IF($V3925="","",IF(Y3925&lt;36,0,IF(AND(36&lt;=Y3925,Y3925&lt;71),VLOOKUP($W3925,日射量と図３!$E$6:$F$34,2,TRUE),IF(AND(71&lt;=Y3925,Y3925&lt;107),VLOOKUP($W3925,日射量と図３!$E$6:$G$34,3,TRUE),IF(AND(107&lt;=Y3925,Y3925&lt;143),VLOOKUP($W3925,日射量と図３!$E$6:$H$34,4,TRUE),VLOOKUP($W3925,日射量と図３!$E$6:$I$34,5,TRUE))))))</f>
        <v/>
      </c>
      <c r="AB3925" s="4" t="str">
        <f>IF($V3925="","",IF(Z3925&lt;36,0,IF(AND(36&lt;=Z3925,Z3925&lt;71),VLOOKUP($W3925,日射量と図３!$E$6:$F$34,2,TRUE),IF(AND(71&lt;=Z3925,Z3925&lt;107),VLOOKUP($W3925,日射量と図３!$E$6:$G$34,3,TRUE),IF(AND(107&lt;=Z3925,Z3925&lt;143),VLOOKUP($W3925,日射量と図３!$E$6:$H$34,4,TRUE),VLOOKUP($W3925,日射量と図３!$E$6:$I$34,5,TRUE))))))</f>
        <v/>
      </c>
      <c r="AC3925" s="382" t="str">
        <f t="shared" si="745"/>
        <v/>
      </c>
      <c r="AD3925" s="382" t="str">
        <f t="shared" si="746"/>
        <v/>
      </c>
    </row>
    <row r="3926" spans="11:30" ht="13.5" customHeight="1">
      <c r="K3926" s="4">
        <f t="shared" si="740"/>
        <v>11</v>
      </c>
      <c r="L3926" s="34">
        <v>43415</v>
      </c>
      <c r="M3926" s="4">
        <v>164</v>
      </c>
      <c r="N3926" s="4">
        <v>11</v>
      </c>
      <c r="O3926" s="31">
        <v>0.41666666666666669</v>
      </c>
      <c r="P3926" s="35">
        <v>14.790000000000001</v>
      </c>
      <c r="Q3926" s="36">
        <f t="shared" si="741"/>
        <v>12</v>
      </c>
      <c r="R3926" s="4">
        <f t="shared" si="742"/>
        <v>0</v>
      </c>
      <c r="S3926" s="31">
        <f t="shared" si="747"/>
        <v>0.25912037037037033</v>
      </c>
      <c r="T3926" s="31">
        <f t="shared" si="748"/>
        <v>0.70750000000000002</v>
      </c>
      <c r="U3926" s="4">
        <f t="shared" si="743"/>
        <v>0</v>
      </c>
      <c r="V3926" s="4" t="str">
        <f t="shared" si="739"/>
        <v/>
      </c>
      <c r="W3926" s="18" t="str">
        <f>IF(V3926="","",VLOOKUP(L3926,日射量と図３!$A$4:$C$368,3,TRUE)*238.85/100)</f>
        <v/>
      </c>
      <c r="X3926" s="4" t="str">
        <f t="shared" si="744"/>
        <v/>
      </c>
      <c r="Y3926" s="4" t="str">
        <f t="shared" si="737"/>
        <v/>
      </c>
      <c r="Z3926" s="4" t="str">
        <f t="shared" si="738"/>
        <v/>
      </c>
      <c r="AA3926" s="4" t="str">
        <f>IF($V3926="","",IF(Y3926&lt;36,0,IF(AND(36&lt;=Y3926,Y3926&lt;71),VLOOKUP($W3926,日射量と図３!$E$6:$F$34,2,TRUE),IF(AND(71&lt;=Y3926,Y3926&lt;107),VLOOKUP($W3926,日射量と図３!$E$6:$G$34,3,TRUE),IF(AND(107&lt;=Y3926,Y3926&lt;143),VLOOKUP($W3926,日射量と図３!$E$6:$H$34,4,TRUE),VLOOKUP($W3926,日射量と図３!$E$6:$I$34,5,TRUE))))))</f>
        <v/>
      </c>
      <c r="AB3926" s="4" t="str">
        <f>IF($V3926="","",IF(Z3926&lt;36,0,IF(AND(36&lt;=Z3926,Z3926&lt;71),VLOOKUP($W3926,日射量と図３!$E$6:$F$34,2,TRUE),IF(AND(71&lt;=Z3926,Z3926&lt;107),VLOOKUP($W3926,日射量と図３!$E$6:$G$34,3,TRUE),IF(AND(107&lt;=Z3926,Z3926&lt;143),VLOOKUP($W3926,日射量と図３!$E$6:$H$34,4,TRUE),VLOOKUP($W3926,日射量と図３!$E$6:$I$34,5,TRUE))))))</f>
        <v/>
      </c>
      <c r="AC3926" s="382" t="str">
        <f t="shared" si="745"/>
        <v/>
      </c>
      <c r="AD3926" s="382" t="str">
        <f t="shared" si="746"/>
        <v/>
      </c>
    </row>
    <row r="3927" spans="11:30" ht="13.5" customHeight="1">
      <c r="K3927" s="4">
        <f t="shared" si="740"/>
        <v>11</v>
      </c>
      <c r="L3927" s="34">
        <v>43415</v>
      </c>
      <c r="M3927" s="4">
        <v>164</v>
      </c>
      <c r="N3927" s="4">
        <v>12</v>
      </c>
      <c r="O3927" s="31">
        <v>0.45833333333333331</v>
      </c>
      <c r="P3927" s="35">
        <v>15.8</v>
      </c>
      <c r="Q3927" s="36">
        <f t="shared" si="741"/>
        <v>12</v>
      </c>
      <c r="R3927" s="4">
        <f t="shared" si="742"/>
        <v>0</v>
      </c>
      <c r="S3927" s="31">
        <f t="shared" si="747"/>
        <v>0.25912037037037033</v>
      </c>
      <c r="T3927" s="31">
        <f t="shared" si="748"/>
        <v>0.70750000000000002</v>
      </c>
      <c r="U3927" s="4">
        <f t="shared" si="743"/>
        <v>0</v>
      </c>
      <c r="V3927" s="4" t="str">
        <f t="shared" si="739"/>
        <v/>
      </c>
      <c r="W3927" s="18" t="str">
        <f>IF(V3927="","",VLOOKUP(L3927,日射量と図３!$A$4:$C$368,3,TRUE)*238.85/100)</f>
        <v/>
      </c>
      <c r="X3927" s="4" t="str">
        <f t="shared" si="744"/>
        <v/>
      </c>
      <c r="Y3927" s="4" t="str">
        <f t="shared" si="737"/>
        <v/>
      </c>
      <c r="Z3927" s="4" t="str">
        <f t="shared" si="738"/>
        <v/>
      </c>
      <c r="AA3927" s="4" t="str">
        <f>IF($V3927="","",IF(Y3927&lt;36,0,IF(AND(36&lt;=Y3927,Y3927&lt;71),VLOOKUP($W3927,日射量と図３!$E$6:$F$34,2,TRUE),IF(AND(71&lt;=Y3927,Y3927&lt;107),VLOOKUP($W3927,日射量と図３!$E$6:$G$34,3,TRUE),IF(AND(107&lt;=Y3927,Y3927&lt;143),VLOOKUP($W3927,日射量と図３!$E$6:$H$34,4,TRUE),VLOOKUP($W3927,日射量と図３!$E$6:$I$34,5,TRUE))))))</f>
        <v/>
      </c>
      <c r="AB3927" s="4" t="str">
        <f>IF($V3927="","",IF(Z3927&lt;36,0,IF(AND(36&lt;=Z3927,Z3927&lt;71),VLOOKUP($W3927,日射量と図３!$E$6:$F$34,2,TRUE),IF(AND(71&lt;=Z3927,Z3927&lt;107),VLOOKUP($W3927,日射量と図３!$E$6:$G$34,3,TRUE),IF(AND(107&lt;=Z3927,Z3927&lt;143),VLOOKUP($W3927,日射量と図３!$E$6:$H$34,4,TRUE),VLOOKUP($W3927,日射量と図３!$E$6:$I$34,5,TRUE))))))</f>
        <v/>
      </c>
      <c r="AC3927" s="382" t="str">
        <f t="shared" si="745"/>
        <v/>
      </c>
      <c r="AD3927" s="382" t="str">
        <f t="shared" si="746"/>
        <v/>
      </c>
    </row>
    <row r="3928" spans="11:30" ht="13.5" customHeight="1">
      <c r="K3928" s="4">
        <f t="shared" si="740"/>
        <v>11</v>
      </c>
      <c r="L3928" s="34">
        <v>43415</v>
      </c>
      <c r="M3928" s="4">
        <v>164</v>
      </c>
      <c r="N3928" s="4">
        <v>13</v>
      </c>
      <c r="O3928" s="31">
        <v>0.5</v>
      </c>
      <c r="P3928" s="35">
        <v>16.389999999999997</v>
      </c>
      <c r="Q3928" s="36">
        <f t="shared" si="741"/>
        <v>12</v>
      </c>
      <c r="R3928" s="4">
        <f t="shared" si="742"/>
        <v>0</v>
      </c>
      <c r="S3928" s="31">
        <f t="shared" si="747"/>
        <v>0.25912037037037033</v>
      </c>
      <c r="T3928" s="31">
        <f t="shared" si="748"/>
        <v>0.70750000000000002</v>
      </c>
      <c r="U3928" s="4">
        <f t="shared" si="743"/>
        <v>0</v>
      </c>
      <c r="V3928" s="4" t="str">
        <f t="shared" si="739"/>
        <v/>
      </c>
      <c r="W3928" s="18" t="str">
        <f>IF(V3928="","",VLOOKUP(L3928,日射量と図３!$A$4:$C$368,3,TRUE)*238.85/100)</f>
        <v/>
      </c>
      <c r="X3928" s="4" t="str">
        <f t="shared" si="744"/>
        <v/>
      </c>
      <c r="Y3928" s="4" t="str">
        <f t="shared" si="737"/>
        <v/>
      </c>
      <c r="Z3928" s="4" t="str">
        <f t="shared" si="738"/>
        <v/>
      </c>
      <c r="AA3928" s="4" t="str">
        <f>IF($V3928="","",IF(Y3928&lt;36,0,IF(AND(36&lt;=Y3928,Y3928&lt;71),VLOOKUP($W3928,日射量と図３!$E$6:$F$34,2,TRUE),IF(AND(71&lt;=Y3928,Y3928&lt;107),VLOOKUP($W3928,日射量と図３!$E$6:$G$34,3,TRUE),IF(AND(107&lt;=Y3928,Y3928&lt;143),VLOOKUP($W3928,日射量と図３!$E$6:$H$34,4,TRUE),VLOOKUP($W3928,日射量と図３!$E$6:$I$34,5,TRUE))))))</f>
        <v/>
      </c>
      <c r="AB3928" s="4" t="str">
        <f>IF($V3928="","",IF(Z3928&lt;36,0,IF(AND(36&lt;=Z3928,Z3928&lt;71),VLOOKUP($W3928,日射量と図３!$E$6:$F$34,2,TRUE),IF(AND(71&lt;=Z3928,Z3928&lt;107),VLOOKUP($W3928,日射量と図３!$E$6:$G$34,3,TRUE),IF(AND(107&lt;=Z3928,Z3928&lt;143),VLOOKUP($W3928,日射量と図３!$E$6:$H$34,4,TRUE),VLOOKUP($W3928,日射量と図３!$E$6:$I$34,5,TRUE))))))</f>
        <v/>
      </c>
      <c r="AC3928" s="382" t="str">
        <f t="shared" si="745"/>
        <v/>
      </c>
      <c r="AD3928" s="382" t="str">
        <f t="shared" si="746"/>
        <v/>
      </c>
    </row>
    <row r="3929" spans="11:30" ht="13.5" customHeight="1">
      <c r="K3929" s="4">
        <f t="shared" si="740"/>
        <v>11</v>
      </c>
      <c r="L3929" s="34">
        <v>43415</v>
      </c>
      <c r="M3929" s="4">
        <v>164</v>
      </c>
      <c r="N3929" s="4">
        <v>14</v>
      </c>
      <c r="O3929" s="31">
        <v>0.54166666666666663</v>
      </c>
      <c r="P3929" s="35">
        <v>16.850000000000001</v>
      </c>
      <c r="Q3929" s="36">
        <f t="shared" si="741"/>
        <v>12</v>
      </c>
      <c r="R3929" s="4">
        <f t="shared" si="742"/>
        <v>0</v>
      </c>
      <c r="S3929" s="31">
        <f t="shared" si="747"/>
        <v>0.25912037037037033</v>
      </c>
      <c r="T3929" s="31">
        <f t="shared" si="748"/>
        <v>0.70750000000000002</v>
      </c>
      <c r="U3929" s="4">
        <f t="shared" si="743"/>
        <v>0</v>
      </c>
      <c r="V3929" s="4" t="str">
        <f t="shared" si="739"/>
        <v/>
      </c>
      <c r="W3929" s="18" t="str">
        <f>IF(V3929="","",VLOOKUP(L3929,日射量と図３!$A$4:$C$368,3,TRUE)*238.85/100)</f>
        <v/>
      </c>
      <c r="X3929" s="4" t="str">
        <f t="shared" si="744"/>
        <v/>
      </c>
      <c r="Y3929" s="4" t="str">
        <f t="shared" si="737"/>
        <v/>
      </c>
      <c r="Z3929" s="4" t="str">
        <f t="shared" si="738"/>
        <v/>
      </c>
      <c r="AA3929" s="4" t="str">
        <f>IF($V3929="","",IF(Y3929&lt;36,0,IF(AND(36&lt;=Y3929,Y3929&lt;71),VLOOKUP($W3929,日射量と図３!$E$6:$F$34,2,TRUE),IF(AND(71&lt;=Y3929,Y3929&lt;107),VLOOKUP($W3929,日射量と図３!$E$6:$G$34,3,TRUE),IF(AND(107&lt;=Y3929,Y3929&lt;143),VLOOKUP($W3929,日射量と図３!$E$6:$H$34,4,TRUE),VLOOKUP($W3929,日射量と図３!$E$6:$I$34,5,TRUE))))))</f>
        <v/>
      </c>
      <c r="AB3929" s="4" t="str">
        <f>IF($V3929="","",IF(Z3929&lt;36,0,IF(AND(36&lt;=Z3929,Z3929&lt;71),VLOOKUP($W3929,日射量と図３!$E$6:$F$34,2,TRUE),IF(AND(71&lt;=Z3929,Z3929&lt;107),VLOOKUP($W3929,日射量と図３!$E$6:$G$34,3,TRUE),IF(AND(107&lt;=Z3929,Z3929&lt;143),VLOOKUP($W3929,日射量と図３!$E$6:$H$34,4,TRUE),VLOOKUP($W3929,日射量と図３!$E$6:$I$34,5,TRUE))))))</f>
        <v/>
      </c>
      <c r="AC3929" s="382" t="str">
        <f t="shared" si="745"/>
        <v/>
      </c>
      <c r="AD3929" s="382" t="str">
        <f t="shared" si="746"/>
        <v/>
      </c>
    </row>
    <row r="3930" spans="11:30" ht="13.5" customHeight="1">
      <c r="K3930" s="4">
        <f t="shared" si="740"/>
        <v>11</v>
      </c>
      <c r="L3930" s="34">
        <v>43415</v>
      </c>
      <c r="M3930" s="4">
        <v>164</v>
      </c>
      <c r="N3930" s="4">
        <v>15</v>
      </c>
      <c r="O3930" s="31">
        <v>0.58333333333333337</v>
      </c>
      <c r="P3930" s="35">
        <v>17.2</v>
      </c>
      <c r="Q3930" s="36">
        <f t="shared" si="741"/>
        <v>12</v>
      </c>
      <c r="R3930" s="4">
        <f t="shared" si="742"/>
        <v>0</v>
      </c>
      <c r="S3930" s="31">
        <f t="shared" si="747"/>
        <v>0.25912037037037033</v>
      </c>
      <c r="T3930" s="31">
        <f t="shared" si="748"/>
        <v>0.70750000000000002</v>
      </c>
      <c r="U3930" s="4">
        <f t="shared" si="743"/>
        <v>0</v>
      </c>
      <c r="V3930" s="4" t="str">
        <f t="shared" si="739"/>
        <v/>
      </c>
      <c r="W3930" s="18" t="str">
        <f>IF(V3930="","",VLOOKUP(L3930,日射量と図３!$A$4:$C$368,3,TRUE)*238.85/100)</f>
        <v/>
      </c>
      <c r="X3930" s="4" t="str">
        <f t="shared" si="744"/>
        <v/>
      </c>
      <c r="Y3930" s="4" t="str">
        <f t="shared" si="737"/>
        <v/>
      </c>
      <c r="Z3930" s="4" t="str">
        <f t="shared" si="738"/>
        <v/>
      </c>
      <c r="AA3930" s="4" t="str">
        <f>IF($V3930="","",IF(Y3930&lt;36,0,IF(AND(36&lt;=Y3930,Y3930&lt;71),VLOOKUP($W3930,日射量と図３!$E$6:$F$34,2,TRUE),IF(AND(71&lt;=Y3930,Y3930&lt;107),VLOOKUP($W3930,日射量と図３!$E$6:$G$34,3,TRUE),IF(AND(107&lt;=Y3930,Y3930&lt;143),VLOOKUP($W3930,日射量と図３!$E$6:$H$34,4,TRUE),VLOOKUP($W3930,日射量と図３!$E$6:$I$34,5,TRUE))))))</f>
        <v/>
      </c>
      <c r="AB3930" s="4" t="str">
        <f>IF($V3930="","",IF(Z3930&lt;36,0,IF(AND(36&lt;=Z3930,Z3930&lt;71),VLOOKUP($W3930,日射量と図３!$E$6:$F$34,2,TRUE),IF(AND(71&lt;=Z3930,Z3930&lt;107),VLOOKUP($W3930,日射量と図３!$E$6:$G$34,3,TRUE),IF(AND(107&lt;=Z3930,Z3930&lt;143),VLOOKUP($W3930,日射量と図３!$E$6:$H$34,4,TRUE),VLOOKUP($W3930,日射量と図３!$E$6:$I$34,5,TRUE))))))</f>
        <v/>
      </c>
      <c r="AC3930" s="382" t="str">
        <f t="shared" si="745"/>
        <v/>
      </c>
      <c r="AD3930" s="382" t="str">
        <f t="shared" si="746"/>
        <v/>
      </c>
    </row>
    <row r="3931" spans="11:30" ht="13.5" customHeight="1">
      <c r="K3931" s="4">
        <f t="shared" si="740"/>
        <v>11</v>
      </c>
      <c r="L3931" s="34">
        <v>43415</v>
      </c>
      <c r="M3931" s="4">
        <v>164</v>
      </c>
      <c r="N3931" s="4">
        <v>16</v>
      </c>
      <c r="O3931" s="31">
        <v>0.625</v>
      </c>
      <c r="P3931" s="35">
        <v>16.790000000000003</v>
      </c>
      <c r="Q3931" s="36">
        <f t="shared" si="741"/>
        <v>16</v>
      </c>
      <c r="R3931" s="4">
        <f t="shared" si="742"/>
        <v>0</v>
      </c>
      <c r="S3931" s="31">
        <f t="shared" si="747"/>
        <v>0.25912037037037033</v>
      </c>
      <c r="T3931" s="31">
        <f t="shared" si="748"/>
        <v>0.70750000000000002</v>
      </c>
      <c r="U3931" s="4">
        <f t="shared" si="743"/>
        <v>0</v>
      </c>
      <c r="V3931" s="4" t="str">
        <f t="shared" si="739"/>
        <v/>
      </c>
      <c r="W3931" s="18" t="str">
        <f>IF(V3931="","",VLOOKUP(L3931,日射量と図３!$A$4:$C$368,3,TRUE)*238.85/100)</f>
        <v/>
      </c>
      <c r="X3931" s="4" t="str">
        <f t="shared" si="744"/>
        <v/>
      </c>
      <c r="Y3931" s="4" t="str">
        <f t="shared" si="737"/>
        <v/>
      </c>
      <c r="Z3931" s="4" t="str">
        <f t="shared" si="738"/>
        <v/>
      </c>
      <c r="AA3931" s="4" t="str">
        <f>IF($V3931="","",IF(Y3931&lt;36,0,IF(AND(36&lt;=Y3931,Y3931&lt;71),VLOOKUP($W3931,日射量と図３!$E$6:$F$34,2,TRUE),IF(AND(71&lt;=Y3931,Y3931&lt;107),VLOOKUP($W3931,日射量と図３!$E$6:$G$34,3,TRUE),IF(AND(107&lt;=Y3931,Y3931&lt;143),VLOOKUP($W3931,日射量と図３!$E$6:$H$34,4,TRUE),VLOOKUP($W3931,日射量と図３!$E$6:$I$34,5,TRUE))))))</f>
        <v/>
      </c>
      <c r="AB3931" s="4" t="str">
        <f>IF($V3931="","",IF(Z3931&lt;36,0,IF(AND(36&lt;=Z3931,Z3931&lt;71),VLOOKUP($W3931,日射量と図３!$E$6:$F$34,2,TRUE),IF(AND(71&lt;=Z3931,Z3931&lt;107),VLOOKUP($W3931,日射量と図３!$E$6:$G$34,3,TRUE),IF(AND(107&lt;=Z3931,Z3931&lt;143),VLOOKUP($W3931,日射量と図３!$E$6:$H$34,4,TRUE),VLOOKUP($W3931,日射量と図３!$E$6:$I$34,5,TRUE))))))</f>
        <v/>
      </c>
      <c r="AC3931" s="382" t="str">
        <f t="shared" si="745"/>
        <v/>
      </c>
      <c r="AD3931" s="382" t="str">
        <f t="shared" si="746"/>
        <v/>
      </c>
    </row>
    <row r="3932" spans="11:30" ht="13.5" customHeight="1">
      <c r="K3932" s="4">
        <f t="shared" si="740"/>
        <v>11</v>
      </c>
      <c r="L3932" s="34">
        <v>43415</v>
      </c>
      <c r="M3932" s="4">
        <v>164</v>
      </c>
      <c r="N3932" s="4">
        <v>17</v>
      </c>
      <c r="O3932" s="31">
        <v>0.66666666666666663</v>
      </c>
      <c r="P3932" s="35">
        <v>16.16</v>
      </c>
      <c r="Q3932" s="36">
        <f t="shared" si="741"/>
        <v>16</v>
      </c>
      <c r="R3932" s="4">
        <f t="shared" si="742"/>
        <v>0</v>
      </c>
      <c r="S3932" s="31">
        <f t="shared" si="747"/>
        <v>0.25912037037037033</v>
      </c>
      <c r="T3932" s="31">
        <f t="shared" si="748"/>
        <v>0.70750000000000002</v>
      </c>
      <c r="U3932" s="4">
        <f t="shared" si="743"/>
        <v>0</v>
      </c>
      <c r="V3932" s="4" t="str">
        <f t="shared" si="739"/>
        <v/>
      </c>
      <c r="W3932" s="18" t="str">
        <f>IF(V3932="","",VLOOKUP(L3932,日射量と図３!$A$4:$C$368,3,TRUE)*238.85/100)</f>
        <v/>
      </c>
      <c r="X3932" s="4" t="str">
        <f t="shared" si="744"/>
        <v/>
      </c>
      <c r="Y3932" s="4" t="str">
        <f t="shared" si="737"/>
        <v/>
      </c>
      <c r="Z3932" s="4" t="str">
        <f t="shared" si="738"/>
        <v/>
      </c>
      <c r="AA3932" s="4" t="str">
        <f>IF($V3932="","",IF(Y3932&lt;36,0,IF(AND(36&lt;=Y3932,Y3932&lt;71),VLOOKUP($W3932,日射量と図３!$E$6:$F$34,2,TRUE),IF(AND(71&lt;=Y3932,Y3932&lt;107),VLOOKUP($W3932,日射量と図３!$E$6:$G$34,3,TRUE),IF(AND(107&lt;=Y3932,Y3932&lt;143),VLOOKUP($W3932,日射量と図３!$E$6:$H$34,4,TRUE),VLOOKUP($W3932,日射量と図３!$E$6:$I$34,5,TRUE))))))</f>
        <v/>
      </c>
      <c r="AB3932" s="4" t="str">
        <f>IF($V3932="","",IF(Z3932&lt;36,0,IF(AND(36&lt;=Z3932,Z3932&lt;71),VLOOKUP($W3932,日射量と図３!$E$6:$F$34,2,TRUE),IF(AND(71&lt;=Z3932,Z3932&lt;107),VLOOKUP($W3932,日射量と図３!$E$6:$G$34,3,TRUE),IF(AND(107&lt;=Z3932,Z3932&lt;143),VLOOKUP($W3932,日射量と図３!$E$6:$H$34,4,TRUE),VLOOKUP($W3932,日射量と図３!$E$6:$I$34,5,TRUE))))))</f>
        <v/>
      </c>
      <c r="AC3932" s="382" t="str">
        <f t="shared" si="745"/>
        <v/>
      </c>
      <c r="AD3932" s="382" t="str">
        <f t="shared" si="746"/>
        <v/>
      </c>
    </row>
    <row r="3933" spans="11:30" ht="13.5" customHeight="1">
      <c r="K3933" s="4">
        <f t="shared" si="740"/>
        <v>11</v>
      </c>
      <c r="L3933" s="34">
        <v>43415</v>
      </c>
      <c r="M3933" s="4">
        <v>164</v>
      </c>
      <c r="N3933" s="4">
        <v>18</v>
      </c>
      <c r="O3933" s="31">
        <v>0.70833333333333337</v>
      </c>
      <c r="P3933" s="35">
        <v>15</v>
      </c>
      <c r="Q3933" s="36">
        <f t="shared" si="741"/>
        <v>16</v>
      </c>
      <c r="R3933" s="4">
        <f t="shared" si="742"/>
        <v>1</v>
      </c>
      <c r="S3933" s="31">
        <f t="shared" si="747"/>
        <v>0.25912037037037033</v>
      </c>
      <c r="T3933" s="31">
        <f t="shared" si="748"/>
        <v>0.70750000000000002</v>
      </c>
      <c r="U3933" s="4">
        <f t="shared" si="743"/>
        <v>0</v>
      </c>
      <c r="V3933" s="4" t="str">
        <f t="shared" si="739"/>
        <v/>
      </c>
      <c r="W3933" s="18" t="str">
        <f>IF(V3933="","",VLOOKUP(L3933,日射量と図３!$A$4:$C$368,3,TRUE)*238.85/100)</f>
        <v/>
      </c>
      <c r="X3933" s="4" t="str">
        <f t="shared" si="744"/>
        <v/>
      </c>
      <c r="Y3933" s="4" t="str">
        <f t="shared" si="737"/>
        <v/>
      </c>
      <c r="Z3933" s="4" t="str">
        <f t="shared" si="738"/>
        <v/>
      </c>
      <c r="AA3933" s="4" t="str">
        <f>IF($V3933="","",IF(Y3933&lt;36,0,IF(AND(36&lt;=Y3933,Y3933&lt;71),VLOOKUP($W3933,日射量と図３!$E$6:$F$34,2,TRUE),IF(AND(71&lt;=Y3933,Y3933&lt;107),VLOOKUP($W3933,日射量と図３!$E$6:$G$34,3,TRUE),IF(AND(107&lt;=Y3933,Y3933&lt;143),VLOOKUP($W3933,日射量と図３!$E$6:$H$34,4,TRUE),VLOOKUP($W3933,日射量と図３!$E$6:$I$34,5,TRUE))))))</f>
        <v/>
      </c>
      <c r="AB3933" s="4" t="str">
        <f>IF($V3933="","",IF(Z3933&lt;36,0,IF(AND(36&lt;=Z3933,Z3933&lt;71),VLOOKUP($W3933,日射量と図３!$E$6:$F$34,2,TRUE),IF(AND(71&lt;=Z3933,Z3933&lt;107),VLOOKUP($W3933,日射量と図３!$E$6:$G$34,3,TRUE),IF(AND(107&lt;=Z3933,Z3933&lt;143),VLOOKUP($W3933,日射量と図３!$E$6:$H$34,4,TRUE),VLOOKUP($W3933,日射量と図３!$E$6:$I$34,5,TRUE))))))</f>
        <v/>
      </c>
      <c r="AC3933" s="382" t="str">
        <f t="shared" si="745"/>
        <v/>
      </c>
      <c r="AD3933" s="382" t="str">
        <f t="shared" si="746"/>
        <v/>
      </c>
    </row>
    <row r="3934" spans="11:30" ht="13.5" customHeight="1">
      <c r="K3934" s="4">
        <f t="shared" si="740"/>
        <v>11</v>
      </c>
      <c r="L3934" s="34">
        <v>43415</v>
      </c>
      <c r="M3934" s="4">
        <v>164</v>
      </c>
      <c r="N3934" s="4">
        <v>19</v>
      </c>
      <c r="O3934" s="31">
        <v>0.75</v>
      </c>
      <c r="P3934" s="35">
        <v>14.309999999999999</v>
      </c>
      <c r="Q3934" s="36">
        <f t="shared" si="741"/>
        <v>16</v>
      </c>
      <c r="R3934" s="4">
        <f t="shared" si="742"/>
        <v>1.6900000000000013</v>
      </c>
      <c r="S3934" s="31">
        <f t="shared" si="747"/>
        <v>0.25912037037037033</v>
      </c>
      <c r="T3934" s="31">
        <f t="shared" si="748"/>
        <v>0.70750000000000002</v>
      </c>
      <c r="U3934" s="4">
        <f t="shared" si="743"/>
        <v>0</v>
      </c>
      <c r="V3934" s="4" t="str">
        <f t="shared" si="739"/>
        <v/>
      </c>
      <c r="W3934" s="18" t="str">
        <f>IF(V3934="","",VLOOKUP(L3934,日射量と図３!$A$4:$C$368,3,TRUE)*238.85/100)</f>
        <v/>
      </c>
      <c r="X3934" s="4" t="str">
        <f t="shared" si="744"/>
        <v/>
      </c>
      <c r="Y3934" s="4" t="str">
        <f t="shared" si="737"/>
        <v/>
      </c>
      <c r="Z3934" s="4" t="str">
        <f t="shared" si="738"/>
        <v/>
      </c>
      <c r="AA3934" s="4" t="str">
        <f>IF($V3934="","",IF(Y3934&lt;36,0,IF(AND(36&lt;=Y3934,Y3934&lt;71),VLOOKUP($W3934,日射量と図３!$E$6:$F$34,2,TRUE),IF(AND(71&lt;=Y3934,Y3934&lt;107),VLOOKUP($W3934,日射量と図３!$E$6:$G$34,3,TRUE),IF(AND(107&lt;=Y3934,Y3934&lt;143),VLOOKUP($W3934,日射量と図３!$E$6:$H$34,4,TRUE),VLOOKUP($W3934,日射量と図３!$E$6:$I$34,5,TRUE))))))</f>
        <v/>
      </c>
      <c r="AB3934" s="4" t="str">
        <f>IF($V3934="","",IF(Z3934&lt;36,0,IF(AND(36&lt;=Z3934,Z3934&lt;71),VLOOKUP($W3934,日射量と図３!$E$6:$F$34,2,TRUE),IF(AND(71&lt;=Z3934,Z3934&lt;107),VLOOKUP($W3934,日射量と図３!$E$6:$G$34,3,TRUE),IF(AND(107&lt;=Z3934,Z3934&lt;143),VLOOKUP($W3934,日射量と図３!$E$6:$H$34,4,TRUE),VLOOKUP($W3934,日射量と図３!$E$6:$I$34,5,TRUE))))))</f>
        <v/>
      </c>
      <c r="AC3934" s="382" t="str">
        <f t="shared" si="745"/>
        <v/>
      </c>
      <c r="AD3934" s="382" t="str">
        <f t="shared" si="746"/>
        <v/>
      </c>
    </row>
    <row r="3935" spans="11:30" ht="13.5" customHeight="1">
      <c r="K3935" s="4">
        <f t="shared" si="740"/>
        <v>11</v>
      </c>
      <c r="L3935" s="34">
        <v>43415</v>
      </c>
      <c r="M3935" s="4">
        <v>164</v>
      </c>
      <c r="N3935" s="4">
        <v>20</v>
      </c>
      <c r="O3935" s="31">
        <v>0.79166666666666663</v>
      </c>
      <c r="P3935" s="35">
        <v>13.75</v>
      </c>
      <c r="Q3935" s="36">
        <f t="shared" si="741"/>
        <v>16</v>
      </c>
      <c r="R3935" s="4">
        <f t="shared" si="742"/>
        <v>2.25</v>
      </c>
      <c r="S3935" s="31">
        <f t="shared" si="747"/>
        <v>0.25912037037037033</v>
      </c>
      <c r="T3935" s="31">
        <f t="shared" si="748"/>
        <v>0.70750000000000002</v>
      </c>
      <c r="U3935" s="4">
        <f t="shared" si="743"/>
        <v>0</v>
      </c>
      <c r="V3935" s="4" t="str">
        <f t="shared" si="739"/>
        <v/>
      </c>
      <c r="W3935" s="18" t="str">
        <f>IF(V3935="","",VLOOKUP(L3935,日射量と図３!$A$4:$C$368,3,TRUE)*238.85/100)</f>
        <v/>
      </c>
      <c r="X3935" s="4" t="str">
        <f t="shared" si="744"/>
        <v/>
      </c>
      <c r="Y3935" s="4" t="str">
        <f t="shared" ref="Y3935:Y3998" si="749">IF(V3935="","",$AH$30*V3935/(($AG$18/$AH$18)*X3935))</f>
        <v/>
      </c>
      <c r="Z3935" s="4" t="str">
        <f t="shared" ref="Z3935:Z3998" si="750">IF(V3935="","",$AH$30*V3935/(($AG$19/$AH$19)*X3935))</f>
        <v/>
      </c>
      <c r="AA3935" s="4" t="str">
        <f>IF($V3935="","",IF(Y3935&lt;36,0,IF(AND(36&lt;=Y3935,Y3935&lt;71),VLOOKUP($W3935,日射量と図３!$E$6:$F$34,2,TRUE),IF(AND(71&lt;=Y3935,Y3935&lt;107),VLOOKUP($W3935,日射量と図３!$E$6:$G$34,3,TRUE),IF(AND(107&lt;=Y3935,Y3935&lt;143),VLOOKUP($W3935,日射量と図３!$E$6:$H$34,4,TRUE),VLOOKUP($W3935,日射量と図３!$E$6:$I$34,5,TRUE))))))</f>
        <v/>
      </c>
      <c r="AB3935" s="4" t="str">
        <f>IF($V3935="","",IF(Z3935&lt;36,0,IF(AND(36&lt;=Z3935,Z3935&lt;71),VLOOKUP($W3935,日射量と図３!$E$6:$F$34,2,TRUE),IF(AND(71&lt;=Z3935,Z3935&lt;107),VLOOKUP($W3935,日射量と図３!$E$6:$G$34,3,TRUE),IF(AND(107&lt;=Z3935,Z3935&lt;143),VLOOKUP($W3935,日射量と図３!$E$6:$H$34,4,TRUE),VLOOKUP($W3935,日射量と図３!$E$6:$I$34,5,TRUE))))))</f>
        <v/>
      </c>
      <c r="AC3935" s="382" t="str">
        <f t="shared" si="745"/>
        <v/>
      </c>
      <c r="AD3935" s="382" t="str">
        <f t="shared" si="746"/>
        <v/>
      </c>
    </row>
    <row r="3936" spans="11:30" ht="13.5" customHeight="1">
      <c r="K3936" s="4">
        <f t="shared" si="740"/>
        <v>11</v>
      </c>
      <c r="L3936" s="34">
        <v>43415</v>
      </c>
      <c r="M3936" s="4">
        <v>164</v>
      </c>
      <c r="N3936" s="4">
        <v>21</v>
      </c>
      <c r="O3936" s="31">
        <v>0.83333333333333337</v>
      </c>
      <c r="P3936" s="35">
        <v>13.48</v>
      </c>
      <c r="Q3936" s="36">
        <f t="shared" si="741"/>
        <v>16</v>
      </c>
      <c r="R3936" s="4">
        <f t="shared" si="742"/>
        <v>2.5199999999999996</v>
      </c>
      <c r="S3936" s="31">
        <f t="shared" si="747"/>
        <v>0.25912037037037033</v>
      </c>
      <c r="T3936" s="31">
        <f t="shared" si="748"/>
        <v>0.70750000000000002</v>
      </c>
      <c r="U3936" s="4">
        <f t="shared" si="743"/>
        <v>0</v>
      </c>
      <c r="V3936" s="4" t="str">
        <f t="shared" si="739"/>
        <v/>
      </c>
      <c r="W3936" s="18" t="str">
        <f>IF(V3936="","",VLOOKUP(L3936,日射量と図３!$A$4:$C$368,3,TRUE)*238.85/100)</f>
        <v/>
      </c>
      <c r="X3936" s="4" t="str">
        <f t="shared" si="744"/>
        <v/>
      </c>
      <c r="Y3936" s="4" t="str">
        <f t="shared" si="749"/>
        <v/>
      </c>
      <c r="Z3936" s="4" t="str">
        <f t="shared" si="750"/>
        <v/>
      </c>
      <c r="AA3936" s="4" t="str">
        <f>IF($V3936="","",IF(Y3936&lt;36,0,IF(AND(36&lt;=Y3936,Y3936&lt;71),VLOOKUP($W3936,日射量と図３!$E$6:$F$34,2,TRUE),IF(AND(71&lt;=Y3936,Y3936&lt;107),VLOOKUP($W3936,日射量と図３!$E$6:$G$34,3,TRUE),IF(AND(107&lt;=Y3936,Y3936&lt;143),VLOOKUP($W3936,日射量と図３!$E$6:$H$34,4,TRUE),VLOOKUP($W3936,日射量と図３!$E$6:$I$34,5,TRUE))))))</f>
        <v/>
      </c>
      <c r="AB3936" s="4" t="str">
        <f>IF($V3936="","",IF(Z3936&lt;36,0,IF(AND(36&lt;=Z3936,Z3936&lt;71),VLOOKUP($W3936,日射量と図３!$E$6:$F$34,2,TRUE),IF(AND(71&lt;=Z3936,Z3936&lt;107),VLOOKUP($W3936,日射量と図３!$E$6:$G$34,3,TRUE),IF(AND(107&lt;=Z3936,Z3936&lt;143),VLOOKUP($W3936,日射量と図３!$E$6:$H$34,4,TRUE),VLOOKUP($W3936,日射量と図３!$E$6:$I$34,5,TRUE))))))</f>
        <v/>
      </c>
      <c r="AC3936" s="382" t="str">
        <f t="shared" si="745"/>
        <v/>
      </c>
      <c r="AD3936" s="382" t="str">
        <f t="shared" si="746"/>
        <v/>
      </c>
    </row>
    <row r="3937" spans="11:30" ht="13.5" customHeight="1">
      <c r="K3937" s="4">
        <f t="shared" si="740"/>
        <v>11</v>
      </c>
      <c r="L3937" s="34">
        <v>43415</v>
      </c>
      <c r="M3937" s="4">
        <v>164</v>
      </c>
      <c r="N3937" s="4">
        <v>22</v>
      </c>
      <c r="O3937" s="31">
        <v>0.875</v>
      </c>
      <c r="P3937" s="35">
        <v>13.129999999999999</v>
      </c>
      <c r="Q3937" s="36">
        <f t="shared" si="741"/>
        <v>16</v>
      </c>
      <c r="R3937" s="4">
        <f t="shared" si="742"/>
        <v>2.870000000000001</v>
      </c>
      <c r="S3937" s="31">
        <f t="shared" si="747"/>
        <v>0.25912037037037033</v>
      </c>
      <c r="T3937" s="31">
        <f t="shared" si="748"/>
        <v>0.70750000000000002</v>
      </c>
      <c r="U3937" s="4">
        <f t="shared" si="743"/>
        <v>0</v>
      </c>
      <c r="V3937" s="4" t="str">
        <f t="shared" si="739"/>
        <v/>
      </c>
      <c r="W3937" s="18" t="str">
        <f>IF(V3937="","",VLOOKUP(L3937,日射量と図３!$A$4:$C$368,3,TRUE)*238.85/100)</f>
        <v/>
      </c>
      <c r="X3937" s="4" t="str">
        <f t="shared" si="744"/>
        <v/>
      </c>
      <c r="Y3937" s="4" t="str">
        <f t="shared" si="749"/>
        <v/>
      </c>
      <c r="Z3937" s="4" t="str">
        <f t="shared" si="750"/>
        <v/>
      </c>
      <c r="AA3937" s="4" t="str">
        <f>IF($V3937="","",IF(Y3937&lt;36,0,IF(AND(36&lt;=Y3937,Y3937&lt;71),VLOOKUP($W3937,日射量と図３!$E$6:$F$34,2,TRUE),IF(AND(71&lt;=Y3937,Y3937&lt;107),VLOOKUP($W3937,日射量と図３!$E$6:$G$34,3,TRUE),IF(AND(107&lt;=Y3937,Y3937&lt;143),VLOOKUP($W3937,日射量と図３!$E$6:$H$34,4,TRUE),VLOOKUP($W3937,日射量と図３!$E$6:$I$34,5,TRUE))))))</f>
        <v/>
      </c>
      <c r="AB3937" s="4" t="str">
        <f>IF($V3937="","",IF(Z3937&lt;36,0,IF(AND(36&lt;=Z3937,Z3937&lt;71),VLOOKUP($W3937,日射量と図３!$E$6:$F$34,2,TRUE),IF(AND(71&lt;=Z3937,Z3937&lt;107),VLOOKUP($W3937,日射量と図３!$E$6:$G$34,3,TRUE),IF(AND(107&lt;=Z3937,Z3937&lt;143),VLOOKUP($W3937,日射量と図３!$E$6:$H$34,4,TRUE),VLOOKUP($W3937,日射量と図３!$E$6:$I$34,5,TRUE))))))</f>
        <v/>
      </c>
      <c r="AC3937" s="382" t="str">
        <f t="shared" si="745"/>
        <v/>
      </c>
      <c r="AD3937" s="382" t="str">
        <f t="shared" si="746"/>
        <v/>
      </c>
    </row>
    <row r="3938" spans="11:30" ht="13.5" customHeight="1">
      <c r="K3938" s="4">
        <f t="shared" si="740"/>
        <v>11</v>
      </c>
      <c r="L3938" s="34">
        <v>43415</v>
      </c>
      <c r="M3938" s="4">
        <v>164</v>
      </c>
      <c r="N3938" s="4">
        <v>23</v>
      </c>
      <c r="O3938" s="31">
        <v>0.91666666666666663</v>
      </c>
      <c r="P3938" s="35">
        <v>12.540000000000001</v>
      </c>
      <c r="Q3938" s="36">
        <f t="shared" si="741"/>
        <v>13</v>
      </c>
      <c r="R3938" s="4">
        <f t="shared" si="742"/>
        <v>0.45999999999999908</v>
      </c>
      <c r="S3938" s="31">
        <f t="shared" si="747"/>
        <v>0.25912037037037033</v>
      </c>
      <c r="T3938" s="31">
        <f t="shared" si="748"/>
        <v>0.70750000000000002</v>
      </c>
      <c r="U3938" s="4">
        <f t="shared" si="743"/>
        <v>0</v>
      </c>
      <c r="V3938" s="4" t="str">
        <f t="shared" si="739"/>
        <v/>
      </c>
      <c r="W3938" s="18" t="str">
        <f>IF(V3938="","",VLOOKUP(L3938,日射量と図３!$A$4:$C$368,3,TRUE)*238.85/100)</f>
        <v/>
      </c>
      <c r="X3938" s="4" t="str">
        <f t="shared" si="744"/>
        <v/>
      </c>
      <c r="Y3938" s="4" t="str">
        <f t="shared" si="749"/>
        <v/>
      </c>
      <c r="Z3938" s="4" t="str">
        <f t="shared" si="750"/>
        <v/>
      </c>
      <c r="AA3938" s="4" t="str">
        <f>IF($V3938="","",IF(Y3938&lt;36,0,IF(AND(36&lt;=Y3938,Y3938&lt;71),VLOOKUP($W3938,日射量と図３!$E$6:$F$34,2,TRUE),IF(AND(71&lt;=Y3938,Y3938&lt;107),VLOOKUP($W3938,日射量と図３!$E$6:$G$34,3,TRUE),IF(AND(107&lt;=Y3938,Y3938&lt;143),VLOOKUP($W3938,日射量と図３!$E$6:$H$34,4,TRUE),VLOOKUP($W3938,日射量と図３!$E$6:$I$34,5,TRUE))))))</f>
        <v/>
      </c>
      <c r="AB3938" s="4" t="str">
        <f>IF($V3938="","",IF(Z3938&lt;36,0,IF(AND(36&lt;=Z3938,Z3938&lt;71),VLOOKUP($W3938,日射量と図３!$E$6:$F$34,2,TRUE),IF(AND(71&lt;=Z3938,Z3938&lt;107),VLOOKUP($W3938,日射量と図３!$E$6:$G$34,3,TRUE),IF(AND(107&lt;=Z3938,Z3938&lt;143),VLOOKUP($W3938,日射量と図３!$E$6:$H$34,4,TRUE),VLOOKUP($W3938,日射量と図３!$E$6:$I$34,5,TRUE))))))</f>
        <v/>
      </c>
      <c r="AC3938" s="382" t="str">
        <f t="shared" si="745"/>
        <v/>
      </c>
      <c r="AD3938" s="382" t="str">
        <f t="shared" si="746"/>
        <v/>
      </c>
    </row>
    <row r="3939" spans="11:30" ht="13.5" customHeight="1">
      <c r="K3939" s="4">
        <f t="shared" si="740"/>
        <v>11</v>
      </c>
      <c r="L3939" s="34">
        <v>43415</v>
      </c>
      <c r="M3939" s="4">
        <v>164</v>
      </c>
      <c r="N3939" s="4">
        <v>24</v>
      </c>
      <c r="O3939" s="31">
        <v>0.95833333333333337</v>
      </c>
      <c r="P3939" s="35">
        <v>12.200000000000001</v>
      </c>
      <c r="Q3939" s="36">
        <f t="shared" si="741"/>
        <v>13</v>
      </c>
      <c r="R3939" s="4">
        <f t="shared" si="742"/>
        <v>0.79999999999999893</v>
      </c>
      <c r="S3939" s="31">
        <f t="shared" si="747"/>
        <v>0.25912037037037033</v>
      </c>
      <c r="T3939" s="31">
        <f t="shared" si="748"/>
        <v>0.70750000000000002</v>
      </c>
      <c r="U3939" s="4">
        <f t="shared" si="743"/>
        <v>0</v>
      </c>
      <c r="V3939" s="4" t="str">
        <f t="shared" si="739"/>
        <v/>
      </c>
      <c r="W3939" s="18" t="str">
        <f>IF(V3939="","",VLOOKUP(L3939,日射量と図３!$A$4:$C$368,3,TRUE)*238.85/100)</f>
        <v/>
      </c>
      <c r="X3939" s="4" t="str">
        <f t="shared" si="744"/>
        <v/>
      </c>
      <c r="Y3939" s="4" t="str">
        <f t="shared" si="749"/>
        <v/>
      </c>
      <c r="Z3939" s="4" t="str">
        <f t="shared" si="750"/>
        <v/>
      </c>
      <c r="AA3939" s="4" t="str">
        <f>IF($V3939="","",IF(Y3939&lt;36,0,IF(AND(36&lt;=Y3939,Y3939&lt;71),VLOOKUP($W3939,日射量と図３!$E$6:$F$34,2,TRUE),IF(AND(71&lt;=Y3939,Y3939&lt;107),VLOOKUP($W3939,日射量と図３!$E$6:$G$34,3,TRUE),IF(AND(107&lt;=Y3939,Y3939&lt;143),VLOOKUP($W3939,日射量と図３!$E$6:$H$34,4,TRUE),VLOOKUP($W3939,日射量と図３!$E$6:$I$34,5,TRUE))))))</f>
        <v/>
      </c>
      <c r="AB3939" s="4" t="str">
        <f>IF($V3939="","",IF(Z3939&lt;36,0,IF(AND(36&lt;=Z3939,Z3939&lt;71),VLOOKUP($W3939,日射量と図３!$E$6:$F$34,2,TRUE),IF(AND(71&lt;=Z3939,Z3939&lt;107),VLOOKUP($W3939,日射量と図３!$E$6:$G$34,3,TRUE),IF(AND(107&lt;=Z3939,Z3939&lt;143),VLOOKUP($W3939,日射量と図３!$E$6:$H$34,4,TRUE),VLOOKUP($W3939,日射量と図３!$E$6:$I$34,5,TRUE))))))</f>
        <v/>
      </c>
      <c r="AC3939" s="382" t="str">
        <f t="shared" si="745"/>
        <v/>
      </c>
      <c r="AD3939" s="382" t="str">
        <f t="shared" si="746"/>
        <v/>
      </c>
    </row>
    <row r="3940" spans="11:30" ht="13.5" customHeight="1">
      <c r="K3940" s="4">
        <f t="shared" si="740"/>
        <v>11</v>
      </c>
      <c r="L3940" s="34">
        <v>43416</v>
      </c>
      <c r="M3940" s="4">
        <v>165</v>
      </c>
      <c r="N3940" s="4">
        <v>1</v>
      </c>
      <c r="O3940" s="31">
        <v>0</v>
      </c>
      <c r="P3940" s="35">
        <v>11.969999999999999</v>
      </c>
      <c r="Q3940" s="36">
        <f t="shared" si="741"/>
        <v>13</v>
      </c>
      <c r="R3940" s="4">
        <f t="shared" si="742"/>
        <v>1.0300000000000011</v>
      </c>
      <c r="S3940" s="31">
        <f t="shared" si="747"/>
        <v>0.25912037037037033</v>
      </c>
      <c r="T3940" s="31">
        <f t="shared" si="748"/>
        <v>0.70750000000000002</v>
      </c>
      <c r="U3940" s="4">
        <f t="shared" si="743"/>
        <v>0</v>
      </c>
      <c r="V3940" s="4">
        <f t="shared" si="739"/>
        <v>1.8200000000000003</v>
      </c>
      <c r="W3940" s="18">
        <f>IF(V3940="","",VLOOKUP(L3940,日射量と図３!$A$4:$C$368,3,TRUE)*238.85/100)</f>
        <v>23.885000000000002</v>
      </c>
      <c r="X3940" s="4">
        <f t="shared" si="744"/>
        <v>11</v>
      </c>
      <c r="Y3940" s="4">
        <f t="shared" si="749"/>
        <v>1.034397</v>
      </c>
      <c r="Z3940" s="4">
        <f t="shared" si="750"/>
        <v>1.1660475272727273</v>
      </c>
      <c r="AA3940" s="4">
        <f>IF($V3940="","",IF(Y3940&lt;36,0,IF(AND(36&lt;=Y3940,Y3940&lt;71),VLOOKUP($W3940,日射量と図３!$E$6:$F$34,2,TRUE),IF(AND(71&lt;=Y3940,Y3940&lt;107),VLOOKUP($W3940,日射量と図３!$E$6:$G$34,3,TRUE),IF(AND(107&lt;=Y3940,Y3940&lt;143),VLOOKUP($W3940,日射量と図３!$E$6:$H$34,4,TRUE),VLOOKUP($W3940,日射量と図３!$E$6:$I$34,5,TRUE))))))</f>
        <v>0</v>
      </c>
      <c r="AB3940" s="4">
        <f>IF($V3940="","",IF(Z3940&lt;36,0,IF(AND(36&lt;=Z3940,Z3940&lt;71),VLOOKUP($W3940,日射量と図３!$E$6:$F$34,2,TRUE),IF(AND(71&lt;=Z3940,Z3940&lt;107),VLOOKUP($W3940,日射量と図３!$E$6:$G$34,3,TRUE),IF(AND(107&lt;=Z3940,Z3940&lt;143),VLOOKUP($W3940,日射量と図３!$E$6:$H$34,4,TRUE),VLOOKUP($W3940,日射量と図３!$E$6:$I$34,5,TRUE))))))</f>
        <v>0</v>
      </c>
      <c r="AC3940" s="382">
        <f t="shared" si="745"/>
        <v>0</v>
      </c>
      <c r="AD3940" s="382">
        <f t="shared" si="746"/>
        <v>0</v>
      </c>
    </row>
    <row r="3941" spans="11:30" ht="13.5" customHeight="1">
      <c r="K3941" s="4">
        <f t="shared" si="740"/>
        <v>11</v>
      </c>
      <c r="L3941" s="34">
        <v>43416</v>
      </c>
      <c r="M3941" s="4">
        <v>165</v>
      </c>
      <c r="N3941" s="4">
        <v>2</v>
      </c>
      <c r="O3941" s="31">
        <v>4.1666666666666664E-2</v>
      </c>
      <c r="P3941" s="35">
        <v>11.649999999999999</v>
      </c>
      <c r="Q3941" s="36">
        <f t="shared" si="741"/>
        <v>13</v>
      </c>
      <c r="R3941" s="4">
        <f t="shared" si="742"/>
        <v>1.3500000000000014</v>
      </c>
      <c r="S3941" s="31">
        <f t="shared" si="747"/>
        <v>0.25912037037037033</v>
      </c>
      <c r="T3941" s="31">
        <f t="shared" si="748"/>
        <v>0.70750000000000002</v>
      </c>
      <c r="U3941" s="4">
        <f t="shared" si="743"/>
        <v>0</v>
      </c>
      <c r="V3941" s="4" t="str">
        <f t="shared" si="739"/>
        <v/>
      </c>
      <c r="W3941" s="18" t="str">
        <f>IF(V3941="","",VLOOKUP(L3941,日射量と図３!$A$4:$C$368,3,TRUE)*238.85/100)</f>
        <v/>
      </c>
      <c r="X3941" s="4" t="str">
        <f t="shared" si="744"/>
        <v/>
      </c>
      <c r="Y3941" s="4" t="str">
        <f t="shared" si="749"/>
        <v/>
      </c>
      <c r="Z3941" s="4" t="str">
        <f t="shared" si="750"/>
        <v/>
      </c>
      <c r="AA3941" s="4" t="str">
        <f>IF($V3941="","",IF(Y3941&lt;36,0,IF(AND(36&lt;=Y3941,Y3941&lt;71),VLOOKUP($W3941,日射量と図３!$E$6:$F$34,2,TRUE),IF(AND(71&lt;=Y3941,Y3941&lt;107),VLOOKUP($W3941,日射量と図３!$E$6:$G$34,3,TRUE),IF(AND(107&lt;=Y3941,Y3941&lt;143),VLOOKUP($W3941,日射量と図３!$E$6:$H$34,4,TRUE),VLOOKUP($W3941,日射量と図３!$E$6:$I$34,5,TRUE))))))</f>
        <v/>
      </c>
      <c r="AB3941" s="4" t="str">
        <f>IF($V3941="","",IF(Z3941&lt;36,0,IF(AND(36&lt;=Z3941,Z3941&lt;71),VLOOKUP($W3941,日射量と図３!$E$6:$F$34,2,TRUE),IF(AND(71&lt;=Z3941,Z3941&lt;107),VLOOKUP($W3941,日射量と図３!$E$6:$G$34,3,TRUE),IF(AND(107&lt;=Z3941,Z3941&lt;143),VLOOKUP($W3941,日射量と図３!$E$6:$H$34,4,TRUE),VLOOKUP($W3941,日射量と図３!$E$6:$I$34,5,TRUE))))))</f>
        <v/>
      </c>
      <c r="AC3941" s="382" t="str">
        <f t="shared" si="745"/>
        <v/>
      </c>
      <c r="AD3941" s="382" t="str">
        <f t="shared" si="746"/>
        <v/>
      </c>
    </row>
    <row r="3942" spans="11:30" ht="13.5" customHeight="1">
      <c r="K3942" s="4">
        <f t="shared" si="740"/>
        <v>11</v>
      </c>
      <c r="L3942" s="34">
        <v>43416</v>
      </c>
      <c r="M3942" s="4">
        <v>165</v>
      </c>
      <c r="N3942" s="4">
        <v>3</v>
      </c>
      <c r="O3942" s="31">
        <v>8.3333333333333329E-2</v>
      </c>
      <c r="P3942" s="35">
        <v>11.350000000000001</v>
      </c>
      <c r="Q3942" s="36">
        <f t="shared" si="741"/>
        <v>13</v>
      </c>
      <c r="R3942" s="4">
        <f t="shared" si="742"/>
        <v>1.6499999999999986</v>
      </c>
      <c r="S3942" s="31">
        <f t="shared" si="747"/>
        <v>0.25912037037037033</v>
      </c>
      <c r="T3942" s="31">
        <f t="shared" si="748"/>
        <v>0.70750000000000002</v>
      </c>
      <c r="U3942" s="4">
        <f t="shared" si="743"/>
        <v>0</v>
      </c>
      <c r="V3942" s="4" t="str">
        <f t="shared" si="739"/>
        <v/>
      </c>
      <c r="W3942" s="18" t="str">
        <f>IF(V3942="","",VLOOKUP(L3942,日射量と図３!$A$4:$C$368,3,TRUE)*238.85/100)</f>
        <v/>
      </c>
      <c r="X3942" s="4" t="str">
        <f t="shared" si="744"/>
        <v/>
      </c>
      <c r="Y3942" s="4" t="str">
        <f t="shared" si="749"/>
        <v/>
      </c>
      <c r="Z3942" s="4" t="str">
        <f t="shared" si="750"/>
        <v/>
      </c>
      <c r="AA3942" s="4" t="str">
        <f>IF($V3942="","",IF(Y3942&lt;36,0,IF(AND(36&lt;=Y3942,Y3942&lt;71),VLOOKUP($W3942,日射量と図３!$E$6:$F$34,2,TRUE),IF(AND(71&lt;=Y3942,Y3942&lt;107),VLOOKUP($W3942,日射量と図３!$E$6:$G$34,3,TRUE),IF(AND(107&lt;=Y3942,Y3942&lt;143),VLOOKUP($W3942,日射量と図３!$E$6:$H$34,4,TRUE),VLOOKUP($W3942,日射量と図３!$E$6:$I$34,5,TRUE))))))</f>
        <v/>
      </c>
      <c r="AB3942" s="4" t="str">
        <f>IF($V3942="","",IF(Z3942&lt;36,0,IF(AND(36&lt;=Z3942,Z3942&lt;71),VLOOKUP($W3942,日射量と図３!$E$6:$F$34,2,TRUE),IF(AND(71&lt;=Z3942,Z3942&lt;107),VLOOKUP($W3942,日射量と図３!$E$6:$G$34,3,TRUE),IF(AND(107&lt;=Z3942,Z3942&lt;143),VLOOKUP($W3942,日射量と図３!$E$6:$H$34,4,TRUE),VLOOKUP($W3942,日射量と図３!$E$6:$I$34,5,TRUE))))))</f>
        <v/>
      </c>
      <c r="AC3942" s="382" t="str">
        <f t="shared" si="745"/>
        <v/>
      </c>
      <c r="AD3942" s="382" t="str">
        <f t="shared" si="746"/>
        <v/>
      </c>
    </row>
    <row r="3943" spans="11:30" ht="13.5" customHeight="1">
      <c r="K3943" s="4">
        <f t="shared" si="740"/>
        <v>11</v>
      </c>
      <c r="L3943" s="34">
        <v>43416</v>
      </c>
      <c r="M3943" s="4">
        <v>165</v>
      </c>
      <c r="N3943" s="4">
        <v>4</v>
      </c>
      <c r="O3943" s="31">
        <v>0.125</v>
      </c>
      <c r="P3943" s="35">
        <v>11.02</v>
      </c>
      <c r="Q3943" s="36">
        <f t="shared" si="741"/>
        <v>13</v>
      </c>
      <c r="R3943" s="4">
        <f t="shared" si="742"/>
        <v>1.9800000000000004</v>
      </c>
      <c r="S3943" s="31">
        <f t="shared" si="747"/>
        <v>0.25912037037037033</v>
      </c>
      <c r="T3943" s="31">
        <f t="shared" si="748"/>
        <v>0.70750000000000002</v>
      </c>
      <c r="U3943" s="4">
        <f t="shared" si="743"/>
        <v>0</v>
      </c>
      <c r="V3943" s="4" t="str">
        <f t="shared" si="739"/>
        <v/>
      </c>
      <c r="W3943" s="18" t="str">
        <f>IF(V3943="","",VLOOKUP(L3943,日射量と図３!$A$4:$C$368,3,TRUE)*238.85/100)</f>
        <v/>
      </c>
      <c r="X3943" s="4" t="str">
        <f t="shared" si="744"/>
        <v/>
      </c>
      <c r="Y3943" s="4" t="str">
        <f t="shared" si="749"/>
        <v/>
      </c>
      <c r="Z3943" s="4" t="str">
        <f t="shared" si="750"/>
        <v/>
      </c>
      <c r="AA3943" s="4" t="str">
        <f>IF($V3943="","",IF(Y3943&lt;36,0,IF(AND(36&lt;=Y3943,Y3943&lt;71),VLOOKUP($W3943,日射量と図３!$E$6:$F$34,2,TRUE),IF(AND(71&lt;=Y3943,Y3943&lt;107),VLOOKUP($W3943,日射量と図３!$E$6:$G$34,3,TRUE),IF(AND(107&lt;=Y3943,Y3943&lt;143),VLOOKUP($W3943,日射量と図３!$E$6:$H$34,4,TRUE),VLOOKUP($W3943,日射量と図３!$E$6:$I$34,5,TRUE))))))</f>
        <v/>
      </c>
      <c r="AB3943" s="4" t="str">
        <f>IF($V3943="","",IF(Z3943&lt;36,0,IF(AND(36&lt;=Z3943,Z3943&lt;71),VLOOKUP($W3943,日射量と図３!$E$6:$F$34,2,TRUE),IF(AND(71&lt;=Z3943,Z3943&lt;107),VLOOKUP($W3943,日射量と図３!$E$6:$G$34,3,TRUE),IF(AND(107&lt;=Z3943,Z3943&lt;143),VLOOKUP($W3943,日射量と図３!$E$6:$H$34,4,TRUE),VLOOKUP($W3943,日射量と図３!$E$6:$I$34,5,TRUE))))))</f>
        <v/>
      </c>
      <c r="AC3943" s="382" t="str">
        <f t="shared" si="745"/>
        <v/>
      </c>
      <c r="AD3943" s="382" t="str">
        <f t="shared" si="746"/>
        <v/>
      </c>
    </row>
    <row r="3944" spans="11:30" ht="13.5" customHeight="1">
      <c r="K3944" s="4">
        <f t="shared" si="740"/>
        <v>11</v>
      </c>
      <c r="L3944" s="34">
        <v>43416</v>
      </c>
      <c r="M3944" s="4">
        <v>165</v>
      </c>
      <c r="N3944" s="4">
        <v>5</v>
      </c>
      <c r="O3944" s="31">
        <v>0.16666666666666666</v>
      </c>
      <c r="P3944" s="35">
        <v>10.8</v>
      </c>
      <c r="Q3944" s="36">
        <f t="shared" si="741"/>
        <v>15</v>
      </c>
      <c r="R3944" s="4">
        <f t="shared" si="742"/>
        <v>4.1999999999999993</v>
      </c>
      <c r="S3944" s="31">
        <f t="shared" si="747"/>
        <v>0.25912037037037033</v>
      </c>
      <c r="T3944" s="31">
        <f t="shared" si="748"/>
        <v>0.70750000000000002</v>
      </c>
      <c r="U3944" s="4">
        <f t="shared" si="743"/>
        <v>0</v>
      </c>
      <c r="V3944" s="4" t="str">
        <f t="shared" ref="V3944:V4007" si="751">IF(N3944=1,SUM(U3944:U3967),"")</f>
        <v/>
      </c>
      <c r="W3944" s="18" t="str">
        <f>IF(V3944="","",VLOOKUP(L3944,日射量と図３!$A$4:$C$368,3,TRUE)*238.85/100)</f>
        <v/>
      </c>
      <c r="X3944" s="4" t="str">
        <f t="shared" si="744"/>
        <v/>
      </c>
      <c r="Y3944" s="4" t="str">
        <f t="shared" si="749"/>
        <v/>
      </c>
      <c r="Z3944" s="4" t="str">
        <f t="shared" si="750"/>
        <v/>
      </c>
      <c r="AA3944" s="4" t="str">
        <f>IF($V3944="","",IF(Y3944&lt;36,0,IF(AND(36&lt;=Y3944,Y3944&lt;71),VLOOKUP($W3944,日射量と図３!$E$6:$F$34,2,TRUE),IF(AND(71&lt;=Y3944,Y3944&lt;107),VLOOKUP($W3944,日射量と図３!$E$6:$G$34,3,TRUE),IF(AND(107&lt;=Y3944,Y3944&lt;143),VLOOKUP($W3944,日射量と図３!$E$6:$H$34,4,TRUE),VLOOKUP($W3944,日射量と図３!$E$6:$I$34,5,TRUE))))))</f>
        <v/>
      </c>
      <c r="AB3944" s="4" t="str">
        <f>IF($V3944="","",IF(Z3944&lt;36,0,IF(AND(36&lt;=Z3944,Z3944&lt;71),VLOOKUP($W3944,日射量と図３!$E$6:$F$34,2,TRUE),IF(AND(71&lt;=Z3944,Z3944&lt;107),VLOOKUP($W3944,日射量と図３!$E$6:$G$34,3,TRUE),IF(AND(107&lt;=Z3944,Z3944&lt;143),VLOOKUP($W3944,日射量と図３!$E$6:$H$34,4,TRUE),VLOOKUP($W3944,日射量と図３!$E$6:$I$34,5,TRUE))))))</f>
        <v/>
      </c>
      <c r="AC3944" s="382" t="str">
        <f t="shared" si="745"/>
        <v/>
      </c>
      <c r="AD3944" s="382" t="str">
        <f t="shared" si="746"/>
        <v/>
      </c>
    </row>
    <row r="3945" spans="11:30" ht="13.5" customHeight="1">
      <c r="K3945" s="4">
        <f t="shared" si="740"/>
        <v>11</v>
      </c>
      <c r="L3945" s="34">
        <v>43416</v>
      </c>
      <c r="M3945" s="4">
        <v>165</v>
      </c>
      <c r="N3945" s="4">
        <v>6</v>
      </c>
      <c r="O3945" s="31">
        <v>0.20833333333333334</v>
      </c>
      <c r="P3945" s="35">
        <v>10.9</v>
      </c>
      <c r="Q3945" s="36">
        <f t="shared" si="741"/>
        <v>15</v>
      </c>
      <c r="R3945" s="4">
        <f t="shared" si="742"/>
        <v>4.0999999999999996</v>
      </c>
      <c r="S3945" s="31">
        <f t="shared" si="747"/>
        <v>0.25912037037037033</v>
      </c>
      <c r="T3945" s="31">
        <f t="shared" si="748"/>
        <v>0.70750000000000002</v>
      </c>
      <c r="U3945" s="4">
        <f t="shared" si="743"/>
        <v>0</v>
      </c>
      <c r="V3945" s="4" t="str">
        <f t="shared" si="751"/>
        <v/>
      </c>
      <c r="W3945" s="18" t="str">
        <f>IF(V3945="","",VLOOKUP(L3945,日射量と図３!$A$4:$C$368,3,TRUE)*238.85/100)</f>
        <v/>
      </c>
      <c r="X3945" s="4" t="str">
        <f t="shared" si="744"/>
        <v/>
      </c>
      <c r="Y3945" s="4" t="str">
        <f t="shared" si="749"/>
        <v/>
      </c>
      <c r="Z3945" s="4" t="str">
        <f t="shared" si="750"/>
        <v/>
      </c>
      <c r="AA3945" s="4" t="str">
        <f>IF($V3945="","",IF(Y3945&lt;36,0,IF(AND(36&lt;=Y3945,Y3945&lt;71),VLOOKUP($W3945,日射量と図３!$E$6:$F$34,2,TRUE),IF(AND(71&lt;=Y3945,Y3945&lt;107),VLOOKUP($W3945,日射量と図３!$E$6:$G$34,3,TRUE),IF(AND(107&lt;=Y3945,Y3945&lt;143),VLOOKUP($W3945,日射量と図３!$E$6:$H$34,4,TRUE),VLOOKUP($W3945,日射量と図３!$E$6:$I$34,5,TRUE))))))</f>
        <v/>
      </c>
      <c r="AB3945" s="4" t="str">
        <f>IF($V3945="","",IF(Z3945&lt;36,0,IF(AND(36&lt;=Z3945,Z3945&lt;71),VLOOKUP($W3945,日射量と図３!$E$6:$F$34,2,TRUE),IF(AND(71&lt;=Z3945,Z3945&lt;107),VLOOKUP($W3945,日射量と図３!$E$6:$G$34,3,TRUE),IF(AND(107&lt;=Z3945,Z3945&lt;143),VLOOKUP($W3945,日射量と図３!$E$6:$H$34,4,TRUE),VLOOKUP($W3945,日射量と図３!$E$6:$I$34,5,TRUE))))))</f>
        <v/>
      </c>
      <c r="AC3945" s="382" t="str">
        <f t="shared" si="745"/>
        <v/>
      </c>
      <c r="AD3945" s="382" t="str">
        <f t="shared" si="746"/>
        <v/>
      </c>
    </row>
    <row r="3946" spans="11:30" ht="13.5" customHeight="1">
      <c r="K3946" s="4">
        <f t="shared" si="740"/>
        <v>11</v>
      </c>
      <c r="L3946" s="34">
        <v>43416</v>
      </c>
      <c r="M3946" s="4">
        <v>165</v>
      </c>
      <c r="N3946" s="4">
        <v>7</v>
      </c>
      <c r="O3946" s="31">
        <v>0.25</v>
      </c>
      <c r="P3946" s="35">
        <v>10.43</v>
      </c>
      <c r="Q3946" s="36">
        <f t="shared" si="741"/>
        <v>15</v>
      </c>
      <c r="R3946" s="4">
        <f t="shared" si="742"/>
        <v>4.57</v>
      </c>
      <c r="S3946" s="31">
        <f t="shared" si="747"/>
        <v>0.25912037037037033</v>
      </c>
      <c r="T3946" s="31">
        <f t="shared" si="748"/>
        <v>0.70750000000000002</v>
      </c>
      <c r="U3946" s="4">
        <f t="shared" si="743"/>
        <v>0</v>
      </c>
      <c r="V3946" s="4" t="str">
        <f t="shared" si="751"/>
        <v/>
      </c>
      <c r="W3946" s="18" t="str">
        <f>IF(V3946="","",VLOOKUP(L3946,日射量と図３!$A$4:$C$368,3,TRUE)*238.85/100)</f>
        <v/>
      </c>
      <c r="X3946" s="4" t="str">
        <f t="shared" si="744"/>
        <v/>
      </c>
      <c r="Y3946" s="4" t="str">
        <f t="shared" si="749"/>
        <v/>
      </c>
      <c r="Z3946" s="4" t="str">
        <f t="shared" si="750"/>
        <v/>
      </c>
      <c r="AA3946" s="4" t="str">
        <f>IF($V3946="","",IF(Y3946&lt;36,0,IF(AND(36&lt;=Y3946,Y3946&lt;71),VLOOKUP($W3946,日射量と図３!$E$6:$F$34,2,TRUE),IF(AND(71&lt;=Y3946,Y3946&lt;107),VLOOKUP($W3946,日射量と図３!$E$6:$G$34,3,TRUE),IF(AND(107&lt;=Y3946,Y3946&lt;143),VLOOKUP($W3946,日射量と図３!$E$6:$H$34,4,TRUE),VLOOKUP($W3946,日射量と図３!$E$6:$I$34,5,TRUE))))))</f>
        <v/>
      </c>
      <c r="AB3946" s="4" t="str">
        <f>IF($V3946="","",IF(Z3946&lt;36,0,IF(AND(36&lt;=Z3946,Z3946&lt;71),VLOOKUP($W3946,日射量と図３!$E$6:$F$34,2,TRUE),IF(AND(71&lt;=Z3946,Z3946&lt;107),VLOOKUP($W3946,日射量と図３!$E$6:$G$34,3,TRUE),IF(AND(107&lt;=Z3946,Z3946&lt;143),VLOOKUP($W3946,日射量と図３!$E$6:$H$34,4,TRUE),VLOOKUP($W3946,日射量と図３!$E$6:$I$34,5,TRUE))))))</f>
        <v/>
      </c>
      <c r="AC3946" s="382" t="str">
        <f t="shared" si="745"/>
        <v/>
      </c>
      <c r="AD3946" s="382" t="str">
        <f t="shared" si="746"/>
        <v/>
      </c>
    </row>
    <row r="3947" spans="11:30" ht="13.5" customHeight="1">
      <c r="K3947" s="4">
        <f t="shared" si="740"/>
        <v>11</v>
      </c>
      <c r="L3947" s="34">
        <v>43416</v>
      </c>
      <c r="M3947" s="4">
        <v>165</v>
      </c>
      <c r="N3947" s="4">
        <v>8</v>
      </c>
      <c r="O3947" s="31">
        <v>0.29166666666666669</v>
      </c>
      <c r="P3947" s="35">
        <v>10.440000000000001</v>
      </c>
      <c r="Q3947" s="36">
        <f t="shared" si="741"/>
        <v>12</v>
      </c>
      <c r="R3947" s="4">
        <f t="shared" si="742"/>
        <v>1.5599999999999987</v>
      </c>
      <c r="S3947" s="31">
        <f t="shared" si="747"/>
        <v>0.25912037037037033</v>
      </c>
      <c r="T3947" s="31">
        <f t="shared" si="748"/>
        <v>0.70750000000000002</v>
      </c>
      <c r="U3947" s="4">
        <f t="shared" si="743"/>
        <v>1.5599999999999987</v>
      </c>
      <c r="V3947" s="4" t="str">
        <f t="shared" si="751"/>
        <v/>
      </c>
      <c r="W3947" s="18" t="str">
        <f>IF(V3947="","",VLOOKUP(L3947,日射量と図３!$A$4:$C$368,3,TRUE)*238.85/100)</f>
        <v/>
      </c>
      <c r="X3947" s="4" t="str">
        <f t="shared" si="744"/>
        <v/>
      </c>
      <c r="Y3947" s="4" t="str">
        <f t="shared" si="749"/>
        <v/>
      </c>
      <c r="Z3947" s="4" t="str">
        <f t="shared" si="750"/>
        <v/>
      </c>
      <c r="AA3947" s="4" t="str">
        <f>IF($V3947="","",IF(Y3947&lt;36,0,IF(AND(36&lt;=Y3947,Y3947&lt;71),VLOOKUP($W3947,日射量と図３!$E$6:$F$34,2,TRUE),IF(AND(71&lt;=Y3947,Y3947&lt;107),VLOOKUP($W3947,日射量と図３!$E$6:$G$34,3,TRUE),IF(AND(107&lt;=Y3947,Y3947&lt;143),VLOOKUP($W3947,日射量と図３!$E$6:$H$34,4,TRUE),VLOOKUP($W3947,日射量と図３!$E$6:$I$34,5,TRUE))))))</f>
        <v/>
      </c>
      <c r="AB3947" s="4" t="str">
        <f>IF($V3947="","",IF(Z3947&lt;36,0,IF(AND(36&lt;=Z3947,Z3947&lt;71),VLOOKUP($W3947,日射量と図３!$E$6:$F$34,2,TRUE),IF(AND(71&lt;=Z3947,Z3947&lt;107),VLOOKUP($W3947,日射量と図３!$E$6:$G$34,3,TRUE),IF(AND(107&lt;=Z3947,Z3947&lt;143),VLOOKUP($W3947,日射量と図３!$E$6:$H$34,4,TRUE),VLOOKUP($W3947,日射量と図３!$E$6:$I$34,5,TRUE))))))</f>
        <v/>
      </c>
      <c r="AC3947" s="382" t="str">
        <f t="shared" si="745"/>
        <v/>
      </c>
      <c r="AD3947" s="382" t="str">
        <f t="shared" si="746"/>
        <v/>
      </c>
    </row>
    <row r="3948" spans="11:30" ht="13.5" customHeight="1">
      <c r="K3948" s="4">
        <f t="shared" si="740"/>
        <v>11</v>
      </c>
      <c r="L3948" s="34">
        <v>43416</v>
      </c>
      <c r="M3948" s="4">
        <v>165</v>
      </c>
      <c r="N3948" s="4">
        <v>9</v>
      </c>
      <c r="O3948" s="31">
        <v>0.33333333333333331</v>
      </c>
      <c r="P3948" s="35">
        <v>11.739999999999998</v>
      </c>
      <c r="Q3948" s="36">
        <f t="shared" si="741"/>
        <v>12</v>
      </c>
      <c r="R3948" s="4">
        <f t="shared" si="742"/>
        <v>0.26000000000000156</v>
      </c>
      <c r="S3948" s="31">
        <f t="shared" si="747"/>
        <v>0.25912037037037033</v>
      </c>
      <c r="T3948" s="31">
        <f t="shared" si="748"/>
        <v>0.70750000000000002</v>
      </c>
      <c r="U3948" s="4">
        <f t="shared" si="743"/>
        <v>0.26000000000000156</v>
      </c>
      <c r="V3948" s="4" t="str">
        <f t="shared" si="751"/>
        <v/>
      </c>
      <c r="W3948" s="18" t="str">
        <f>IF(V3948="","",VLOOKUP(L3948,日射量と図３!$A$4:$C$368,3,TRUE)*238.85/100)</f>
        <v/>
      </c>
      <c r="X3948" s="4" t="str">
        <f t="shared" si="744"/>
        <v/>
      </c>
      <c r="Y3948" s="4" t="str">
        <f t="shared" si="749"/>
        <v/>
      </c>
      <c r="Z3948" s="4" t="str">
        <f t="shared" si="750"/>
        <v/>
      </c>
      <c r="AA3948" s="4" t="str">
        <f>IF($V3948="","",IF(Y3948&lt;36,0,IF(AND(36&lt;=Y3948,Y3948&lt;71),VLOOKUP($W3948,日射量と図３!$E$6:$F$34,2,TRUE),IF(AND(71&lt;=Y3948,Y3948&lt;107),VLOOKUP($W3948,日射量と図３!$E$6:$G$34,3,TRUE),IF(AND(107&lt;=Y3948,Y3948&lt;143),VLOOKUP($W3948,日射量と図３!$E$6:$H$34,4,TRUE),VLOOKUP($W3948,日射量と図３!$E$6:$I$34,5,TRUE))))))</f>
        <v/>
      </c>
      <c r="AB3948" s="4" t="str">
        <f>IF($V3948="","",IF(Z3948&lt;36,0,IF(AND(36&lt;=Z3948,Z3948&lt;71),VLOOKUP($W3948,日射量と図３!$E$6:$F$34,2,TRUE),IF(AND(71&lt;=Z3948,Z3948&lt;107),VLOOKUP($W3948,日射量と図３!$E$6:$G$34,3,TRUE),IF(AND(107&lt;=Z3948,Z3948&lt;143),VLOOKUP($W3948,日射量と図３!$E$6:$H$34,4,TRUE),VLOOKUP($W3948,日射量と図３!$E$6:$I$34,5,TRUE))))))</f>
        <v/>
      </c>
      <c r="AC3948" s="382" t="str">
        <f t="shared" si="745"/>
        <v/>
      </c>
      <c r="AD3948" s="382" t="str">
        <f t="shared" si="746"/>
        <v/>
      </c>
    </row>
    <row r="3949" spans="11:30" ht="13.5" customHeight="1">
      <c r="K3949" s="4">
        <f t="shared" si="740"/>
        <v>11</v>
      </c>
      <c r="L3949" s="34">
        <v>43416</v>
      </c>
      <c r="M3949" s="4">
        <v>165</v>
      </c>
      <c r="N3949" s="4">
        <v>10</v>
      </c>
      <c r="O3949" s="31">
        <v>0.375</v>
      </c>
      <c r="P3949" s="35">
        <v>13.020000000000001</v>
      </c>
      <c r="Q3949" s="36">
        <f t="shared" si="741"/>
        <v>12</v>
      </c>
      <c r="R3949" s="4">
        <f t="shared" si="742"/>
        <v>0</v>
      </c>
      <c r="S3949" s="31">
        <f t="shared" si="747"/>
        <v>0.25912037037037033</v>
      </c>
      <c r="T3949" s="31">
        <f t="shared" si="748"/>
        <v>0.70750000000000002</v>
      </c>
      <c r="U3949" s="4">
        <f t="shared" si="743"/>
        <v>0</v>
      </c>
      <c r="V3949" s="4" t="str">
        <f t="shared" si="751"/>
        <v/>
      </c>
      <c r="W3949" s="18" t="str">
        <f>IF(V3949="","",VLOOKUP(L3949,日射量と図３!$A$4:$C$368,3,TRUE)*238.85/100)</f>
        <v/>
      </c>
      <c r="X3949" s="4" t="str">
        <f t="shared" si="744"/>
        <v/>
      </c>
      <c r="Y3949" s="4" t="str">
        <f t="shared" si="749"/>
        <v/>
      </c>
      <c r="Z3949" s="4" t="str">
        <f t="shared" si="750"/>
        <v/>
      </c>
      <c r="AA3949" s="4" t="str">
        <f>IF($V3949="","",IF(Y3949&lt;36,0,IF(AND(36&lt;=Y3949,Y3949&lt;71),VLOOKUP($W3949,日射量と図３!$E$6:$F$34,2,TRUE),IF(AND(71&lt;=Y3949,Y3949&lt;107),VLOOKUP($W3949,日射量と図３!$E$6:$G$34,3,TRUE),IF(AND(107&lt;=Y3949,Y3949&lt;143),VLOOKUP($W3949,日射量と図３!$E$6:$H$34,4,TRUE),VLOOKUP($W3949,日射量と図３!$E$6:$I$34,5,TRUE))))))</f>
        <v/>
      </c>
      <c r="AB3949" s="4" t="str">
        <f>IF($V3949="","",IF(Z3949&lt;36,0,IF(AND(36&lt;=Z3949,Z3949&lt;71),VLOOKUP($W3949,日射量と図３!$E$6:$F$34,2,TRUE),IF(AND(71&lt;=Z3949,Z3949&lt;107),VLOOKUP($W3949,日射量と図３!$E$6:$G$34,3,TRUE),IF(AND(107&lt;=Z3949,Z3949&lt;143),VLOOKUP($W3949,日射量と図３!$E$6:$H$34,4,TRUE),VLOOKUP($W3949,日射量と図３!$E$6:$I$34,5,TRUE))))))</f>
        <v/>
      </c>
      <c r="AC3949" s="382" t="str">
        <f t="shared" si="745"/>
        <v/>
      </c>
      <c r="AD3949" s="382" t="str">
        <f t="shared" si="746"/>
        <v/>
      </c>
    </row>
    <row r="3950" spans="11:30" ht="13.5" customHeight="1">
      <c r="K3950" s="4">
        <f t="shared" si="740"/>
        <v>11</v>
      </c>
      <c r="L3950" s="34">
        <v>43416</v>
      </c>
      <c r="M3950" s="4">
        <v>165</v>
      </c>
      <c r="N3950" s="4">
        <v>11</v>
      </c>
      <c r="O3950" s="31">
        <v>0.41666666666666669</v>
      </c>
      <c r="P3950" s="35">
        <v>14.5</v>
      </c>
      <c r="Q3950" s="36">
        <f t="shared" si="741"/>
        <v>12</v>
      </c>
      <c r="R3950" s="4">
        <f t="shared" si="742"/>
        <v>0</v>
      </c>
      <c r="S3950" s="31">
        <f t="shared" si="747"/>
        <v>0.25912037037037033</v>
      </c>
      <c r="T3950" s="31">
        <f t="shared" si="748"/>
        <v>0.70750000000000002</v>
      </c>
      <c r="U3950" s="4">
        <f t="shared" si="743"/>
        <v>0</v>
      </c>
      <c r="V3950" s="4" t="str">
        <f t="shared" si="751"/>
        <v/>
      </c>
      <c r="W3950" s="18" t="str">
        <f>IF(V3950="","",VLOOKUP(L3950,日射量と図３!$A$4:$C$368,3,TRUE)*238.85/100)</f>
        <v/>
      </c>
      <c r="X3950" s="4" t="str">
        <f t="shared" si="744"/>
        <v/>
      </c>
      <c r="Y3950" s="4" t="str">
        <f t="shared" si="749"/>
        <v/>
      </c>
      <c r="Z3950" s="4" t="str">
        <f t="shared" si="750"/>
        <v/>
      </c>
      <c r="AA3950" s="4" t="str">
        <f>IF($V3950="","",IF(Y3950&lt;36,0,IF(AND(36&lt;=Y3950,Y3950&lt;71),VLOOKUP($W3950,日射量と図３!$E$6:$F$34,2,TRUE),IF(AND(71&lt;=Y3950,Y3950&lt;107),VLOOKUP($W3950,日射量と図３!$E$6:$G$34,3,TRUE),IF(AND(107&lt;=Y3950,Y3950&lt;143),VLOOKUP($W3950,日射量と図３!$E$6:$H$34,4,TRUE),VLOOKUP($W3950,日射量と図３!$E$6:$I$34,5,TRUE))))))</f>
        <v/>
      </c>
      <c r="AB3950" s="4" t="str">
        <f>IF($V3950="","",IF(Z3950&lt;36,0,IF(AND(36&lt;=Z3950,Z3950&lt;71),VLOOKUP($W3950,日射量と図３!$E$6:$F$34,2,TRUE),IF(AND(71&lt;=Z3950,Z3950&lt;107),VLOOKUP($W3950,日射量と図３!$E$6:$G$34,3,TRUE),IF(AND(107&lt;=Z3950,Z3950&lt;143),VLOOKUP($W3950,日射量と図３!$E$6:$H$34,4,TRUE),VLOOKUP($W3950,日射量と図３!$E$6:$I$34,5,TRUE))))))</f>
        <v/>
      </c>
      <c r="AC3950" s="382" t="str">
        <f t="shared" si="745"/>
        <v/>
      </c>
      <c r="AD3950" s="382" t="str">
        <f t="shared" si="746"/>
        <v/>
      </c>
    </row>
    <row r="3951" spans="11:30" ht="13.5" customHeight="1">
      <c r="K3951" s="4">
        <f t="shared" si="740"/>
        <v>11</v>
      </c>
      <c r="L3951" s="34">
        <v>43416</v>
      </c>
      <c r="M3951" s="4">
        <v>165</v>
      </c>
      <c r="N3951" s="4">
        <v>12</v>
      </c>
      <c r="O3951" s="31">
        <v>0.45833333333333331</v>
      </c>
      <c r="P3951" s="35">
        <v>15.809999999999997</v>
      </c>
      <c r="Q3951" s="36">
        <f t="shared" si="741"/>
        <v>12</v>
      </c>
      <c r="R3951" s="4">
        <f t="shared" si="742"/>
        <v>0</v>
      </c>
      <c r="S3951" s="31">
        <f t="shared" si="747"/>
        <v>0.25912037037037033</v>
      </c>
      <c r="T3951" s="31">
        <f t="shared" si="748"/>
        <v>0.70750000000000002</v>
      </c>
      <c r="U3951" s="4">
        <f t="shared" si="743"/>
        <v>0</v>
      </c>
      <c r="V3951" s="4" t="str">
        <f t="shared" si="751"/>
        <v/>
      </c>
      <c r="W3951" s="18" t="str">
        <f>IF(V3951="","",VLOOKUP(L3951,日射量と図３!$A$4:$C$368,3,TRUE)*238.85/100)</f>
        <v/>
      </c>
      <c r="X3951" s="4" t="str">
        <f t="shared" si="744"/>
        <v/>
      </c>
      <c r="Y3951" s="4" t="str">
        <f t="shared" si="749"/>
        <v/>
      </c>
      <c r="Z3951" s="4" t="str">
        <f t="shared" si="750"/>
        <v/>
      </c>
      <c r="AA3951" s="4" t="str">
        <f>IF($V3951="","",IF(Y3951&lt;36,0,IF(AND(36&lt;=Y3951,Y3951&lt;71),VLOOKUP($W3951,日射量と図３!$E$6:$F$34,2,TRUE),IF(AND(71&lt;=Y3951,Y3951&lt;107),VLOOKUP($W3951,日射量と図３!$E$6:$G$34,3,TRUE),IF(AND(107&lt;=Y3951,Y3951&lt;143),VLOOKUP($W3951,日射量と図３!$E$6:$H$34,4,TRUE),VLOOKUP($W3951,日射量と図３!$E$6:$I$34,5,TRUE))))))</f>
        <v/>
      </c>
      <c r="AB3951" s="4" t="str">
        <f>IF($V3951="","",IF(Z3951&lt;36,0,IF(AND(36&lt;=Z3951,Z3951&lt;71),VLOOKUP($W3951,日射量と図３!$E$6:$F$34,2,TRUE),IF(AND(71&lt;=Z3951,Z3951&lt;107),VLOOKUP($W3951,日射量と図３!$E$6:$G$34,3,TRUE),IF(AND(107&lt;=Z3951,Z3951&lt;143),VLOOKUP($W3951,日射量と図３!$E$6:$H$34,4,TRUE),VLOOKUP($W3951,日射量と図３!$E$6:$I$34,5,TRUE))))))</f>
        <v/>
      </c>
      <c r="AC3951" s="382" t="str">
        <f t="shared" si="745"/>
        <v/>
      </c>
      <c r="AD3951" s="382" t="str">
        <f t="shared" si="746"/>
        <v/>
      </c>
    </row>
    <row r="3952" spans="11:30" ht="13.5" customHeight="1">
      <c r="K3952" s="4">
        <f t="shared" si="740"/>
        <v>11</v>
      </c>
      <c r="L3952" s="34">
        <v>43416</v>
      </c>
      <c r="M3952" s="4">
        <v>165</v>
      </c>
      <c r="N3952" s="4">
        <v>13</v>
      </c>
      <c r="O3952" s="31">
        <v>0.5</v>
      </c>
      <c r="P3952" s="35">
        <v>16.769999999999996</v>
      </c>
      <c r="Q3952" s="36">
        <f t="shared" si="741"/>
        <v>12</v>
      </c>
      <c r="R3952" s="4">
        <f t="shared" si="742"/>
        <v>0</v>
      </c>
      <c r="S3952" s="31">
        <f t="shared" si="747"/>
        <v>0.25912037037037033</v>
      </c>
      <c r="T3952" s="31">
        <f t="shared" si="748"/>
        <v>0.70750000000000002</v>
      </c>
      <c r="U3952" s="4">
        <f t="shared" si="743"/>
        <v>0</v>
      </c>
      <c r="V3952" s="4" t="str">
        <f t="shared" si="751"/>
        <v/>
      </c>
      <c r="W3952" s="18" t="str">
        <f>IF(V3952="","",VLOOKUP(L3952,日射量と図３!$A$4:$C$368,3,TRUE)*238.85/100)</f>
        <v/>
      </c>
      <c r="X3952" s="4" t="str">
        <f t="shared" si="744"/>
        <v/>
      </c>
      <c r="Y3952" s="4" t="str">
        <f t="shared" si="749"/>
        <v/>
      </c>
      <c r="Z3952" s="4" t="str">
        <f t="shared" si="750"/>
        <v/>
      </c>
      <c r="AA3952" s="4" t="str">
        <f>IF($V3952="","",IF(Y3952&lt;36,0,IF(AND(36&lt;=Y3952,Y3952&lt;71),VLOOKUP($W3952,日射量と図３!$E$6:$F$34,2,TRUE),IF(AND(71&lt;=Y3952,Y3952&lt;107),VLOOKUP($W3952,日射量と図３!$E$6:$G$34,3,TRUE),IF(AND(107&lt;=Y3952,Y3952&lt;143),VLOOKUP($W3952,日射量と図３!$E$6:$H$34,4,TRUE),VLOOKUP($W3952,日射量と図３!$E$6:$I$34,5,TRUE))))))</f>
        <v/>
      </c>
      <c r="AB3952" s="4" t="str">
        <f>IF($V3952="","",IF(Z3952&lt;36,0,IF(AND(36&lt;=Z3952,Z3952&lt;71),VLOOKUP($W3952,日射量と図３!$E$6:$F$34,2,TRUE),IF(AND(71&lt;=Z3952,Z3952&lt;107),VLOOKUP($W3952,日射量と図３!$E$6:$G$34,3,TRUE),IF(AND(107&lt;=Z3952,Z3952&lt;143),VLOOKUP($W3952,日射量と図３!$E$6:$H$34,4,TRUE),VLOOKUP($W3952,日射量と図３!$E$6:$I$34,5,TRUE))))))</f>
        <v/>
      </c>
      <c r="AC3952" s="382" t="str">
        <f t="shared" si="745"/>
        <v/>
      </c>
      <c r="AD3952" s="382" t="str">
        <f t="shared" si="746"/>
        <v/>
      </c>
    </row>
    <row r="3953" spans="11:30" ht="13.5" customHeight="1">
      <c r="K3953" s="4">
        <f t="shared" si="740"/>
        <v>11</v>
      </c>
      <c r="L3953" s="34">
        <v>43416</v>
      </c>
      <c r="M3953" s="4">
        <v>165</v>
      </c>
      <c r="N3953" s="4">
        <v>14</v>
      </c>
      <c r="O3953" s="31">
        <v>0.54166666666666663</v>
      </c>
      <c r="P3953" s="35">
        <v>17.240000000000002</v>
      </c>
      <c r="Q3953" s="36">
        <f t="shared" si="741"/>
        <v>12</v>
      </c>
      <c r="R3953" s="4">
        <f t="shared" si="742"/>
        <v>0</v>
      </c>
      <c r="S3953" s="31">
        <f t="shared" si="747"/>
        <v>0.25912037037037033</v>
      </c>
      <c r="T3953" s="31">
        <f t="shared" si="748"/>
        <v>0.70750000000000002</v>
      </c>
      <c r="U3953" s="4">
        <f t="shared" si="743"/>
        <v>0</v>
      </c>
      <c r="V3953" s="4" t="str">
        <f t="shared" si="751"/>
        <v/>
      </c>
      <c r="W3953" s="18" t="str">
        <f>IF(V3953="","",VLOOKUP(L3953,日射量と図３!$A$4:$C$368,3,TRUE)*238.85/100)</f>
        <v/>
      </c>
      <c r="X3953" s="4" t="str">
        <f t="shared" si="744"/>
        <v/>
      </c>
      <c r="Y3953" s="4" t="str">
        <f t="shared" si="749"/>
        <v/>
      </c>
      <c r="Z3953" s="4" t="str">
        <f t="shared" si="750"/>
        <v/>
      </c>
      <c r="AA3953" s="4" t="str">
        <f>IF($V3953="","",IF(Y3953&lt;36,0,IF(AND(36&lt;=Y3953,Y3953&lt;71),VLOOKUP($W3953,日射量と図３!$E$6:$F$34,2,TRUE),IF(AND(71&lt;=Y3953,Y3953&lt;107),VLOOKUP($W3953,日射量と図３!$E$6:$G$34,3,TRUE),IF(AND(107&lt;=Y3953,Y3953&lt;143),VLOOKUP($W3953,日射量と図３!$E$6:$H$34,4,TRUE),VLOOKUP($W3953,日射量と図３!$E$6:$I$34,5,TRUE))))))</f>
        <v/>
      </c>
      <c r="AB3953" s="4" t="str">
        <f>IF($V3953="","",IF(Z3953&lt;36,0,IF(AND(36&lt;=Z3953,Z3953&lt;71),VLOOKUP($W3953,日射量と図３!$E$6:$F$34,2,TRUE),IF(AND(71&lt;=Z3953,Z3953&lt;107),VLOOKUP($W3953,日射量と図３!$E$6:$G$34,3,TRUE),IF(AND(107&lt;=Z3953,Z3953&lt;143),VLOOKUP($W3953,日射量と図３!$E$6:$H$34,4,TRUE),VLOOKUP($W3953,日射量と図３!$E$6:$I$34,5,TRUE))))))</f>
        <v/>
      </c>
      <c r="AC3953" s="382" t="str">
        <f t="shared" si="745"/>
        <v/>
      </c>
      <c r="AD3953" s="382" t="str">
        <f t="shared" si="746"/>
        <v/>
      </c>
    </row>
    <row r="3954" spans="11:30" ht="13.5" customHeight="1">
      <c r="K3954" s="4">
        <f t="shared" si="740"/>
        <v>11</v>
      </c>
      <c r="L3954" s="34">
        <v>43416</v>
      </c>
      <c r="M3954" s="4">
        <v>165</v>
      </c>
      <c r="N3954" s="4">
        <v>15</v>
      </c>
      <c r="O3954" s="31">
        <v>0.58333333333333337</v>
      </c>
      <c r="P3954" s="35">
        <v>17.61</v>
      </c>
      <c r="Q3954" s="36">
        <f t="shared" si="741"/>
        <v>12</v>
      </c>
      <c r="R3954" s="4">
        <f t="shared" si="742"/>
        <v>0</v>
      </c>
      <c r="S3954" s="31">
        <f t="shared" si="747"/>
        <v>0.25912037037037033</v>
      </c>
      <c r="T3954" s="31">
        <f t="shared" si="748"/>
        <v>0.70750000000000002</v>
      </c>
      <c r="U3954" s="4">
        <f t="shared" si="743"/>
        <v>0</v>
      </c>
      <c r="V3954" s="4" t="str">
        <f t="shared" si="751"/>
        <v/>
      </c>
      <c r="W3954" s="18" t="str">
        <f>IF(V3954="","",VLOOKUP(L3954,日射量と図３!$A$4:$C$368,3,TRUE)*238.85/100)</f>
        <v/>
      </c>
      <c r="X3954" s="4" t="str">
        <f t="shared" si="744"/>
        <v/>
      </c>
      <c r="Y3954" s="4" t="str">
        <f t="shared" si="749"/>
        <v/>
      </c>
      <c r="Z3954" s="4" t="str">
        <f t="shared" si="750"/>
        <v/>
      </c>
      <c r="AA3954" s="4" t="str">
        <f>IF($V3954="","",IF(Y3954&lt;36,0,IF(AND(36&lt;=Y3954,Y3954&lt;71),VLOOKUP($W3954,日射量と図３!$E$6:$F$34,2,TRUE),IF(AND(71&lt;=Y3954,Y3954&lt;107),VLOOKUP($W3954,日射量と図３!$E$6:$G$34,3,TRUE),IF(AND(107&lt;=Y3954,Y3954&lt;143),VLOOKUP($W3954,日射量と図３!$E$6:$H$34,4,TRUE),VLOOKUP($W3954,日射量と図３!$E$6:$I$34,5,TRUE))))))</f>
        <v/>
      </c>
      <c r="AB3954" s="4" t="str">
        <f>IF($V3954="","",IF(Z3954&lt;36,0,IF(AND(36&lt;=Z3954,Z3954&lt;71),VLOOKUP($W3954,日射量と図３!$E$6:$F$34,2,TRUE),IF(AND(71&lt;=Z3954,Z3954&lt;107),VLOOKUP($W3954,日射量と図３!$E$6:$G$34,3,TRUE),IF(AND(107&lt;=Z3954,Z3954&lt;143),VLOOKUP($W3954,日射量と図３!$E$6:$H$34,4,TRUE),VLOOKUP($W3954,日射量と図３!$E$6:$I$34,5,TRUE))))))</f>
        <v/>
      </c>
      <c r="AC3954" s="382" t="str">
        <f t="shared" si="745"/>
        <v/>
      </c>
      <c r="AD3954" s="382" t="str">
        <f t="shared" si="746"/>
        <v/>
      </c>
    </row>
    <row r="3955" spans="11:30" ht="13.5" customHeight="1">
      <c r="K3955" s="4">
        <f t="shared" si="740"/>
        <v>11</v>
      </c>
      <c r="L3955" s="34">
        <v>43416</v>
      </c>
      <c r="M3955" s="4">
        <v>165</v>
      </c>
      <c r="N3955" s="4">
        <v>16</v>
      </c>
      <c r="O3955" s="31">
        <v>0.625</v>
      </c>
      <c r="P3955" s="35">
        <v>17.440000000000001</v>
      </c>
      <c r="Q3955" s="36">
        <f t="shared" si="741"/>
        <v>16</v>
      </c>
      <c r="R3955" s="4">
        <f t="shared" si="742"/>
        <v>0</v>
      </c>
      <c r="S3955" s="31">
        <f t="shared" si="747"/>
        <v>0.25912037037037033</v>
      </c>
      <c r="T3955" s="31">
        <f t="shared" si="748"/>
        <v>0.70750000000000002</v>
      </c>
      <c r="U3955" s="4">
        <f t="shared" si="743"/>
        <v>0</v>
      </c>
      <c r="V3955" s="4" t="str">
        <f t="shared" si="751"/>
        <v/>
      </c>
      <c r="W3955" s="18" t="str">
        <f>IF(V3955="","",VLOOKUP(L3955,日射量と図３!$A$4:$C$368,3,TRUE)*238.85/100)</f>
        <v/>
      </c>
      <c r="X3955" s="4" t="str">
        <f t="shared" si="744"/>
        <v/>
      </c>
      <c r="Y3955" s="4" t="str">
        <f t="shared" si="749"/>
        <v/>
      </c>
      <c r="Z3955" s="4" t="str">
        <f t="shared" si="750"/>
        <v/>
      </c>
      <c r="AA3955" s="4" t="str">
        <f>IF($V3955="","",IF(Y3955&lt;36,0,IF(AND(36&lt;=Y3955,Y3955&lt;71),VLOOKUP($W3955,日射量と図３!$E$6:$F$34,2,TRUE),IF(AND(71&lt;=Y3955,Y3955&lt;107),VLOOKUP($W3955,日射量と図３!$E$6:$G$34,3,TRUE),IF(AND(107&lt;=Y3955,Y3955&lt;143),VLOOKUP($W3955,日射量と図３!$E$6:$H$34,4,TRUE),VLOOKUP($W3955,日射量と図３!$E$6:$I$34,5,TRUE))))))</f>
        <v/>
      </c>
      <c r="AB3955" s="4" t="str">
        <f>IF($V3955="","",IF(Z3955&lt;36,0,IF(AND(36&lt;=Z3955,Z3955&lt;71),VLOOKUP($W3955,日射量と図３!$E$6:$F$34,2,TRUE),IF(AND(71&lt;=Z3955,Z3955&lt;107),VLOOKUP($W3955,日射量と図３!$E$6:$G$34,3,TRUE),IF(AND(107&lt;=Z3955,Z3955&lt;143),VLOOKUP($W3955,日射量と図３!$E$6:$H$34,4,TRUE),VLOOKUP($W3955,日射量と図３!$E$6:$I$34,5,TRUE))))))</f>
        <v/>
      </c>
      <c r="AC3955" s="382" t="str">
        <f t="shared" si="745"/>
        <v/>
      </c>
      <c r="AD3955" s="382" t="str">
        <f t="shared" si="746"/>
        <v/>
      </c>
    </row>
    <row r="3956" spans="11:30" ht="13.5" customHeight="1">
      <c r="K3956" s="4">
        <f t="shared" si="740"/>
        <v>11</v>
      </c>
      <c r="L3956" s="34">
        <v>43416</v>
      </c>
      <c r="M3956" s="4">
        <v>165</v>
      </c>
      <c r="N3956" s="4">
        <v>17</v>
      </c>
      <c r="O3956" s="31">
        <v>0.66666666666666663</v>
      </c>
      <c r="P3956" s="35">
        <v>16.860000000000003</v>
      </c>
      <c r="Q3956" s="36">
        <f t="shared" si="741"/>
        <v>16</v>
      </c>
      <c r="R3956" s="4">
        <f t="shared" si="742"/>
        <v>0</v>
      </c>
      <c r="S3956" s="31">
        <f t="shared" si="747"/>
        <v>0.25912037037037033</v>
      </c>
      <c r="T3956" s="31">
        <f t="shared" si="748"/>
        <v>0.70750000000000002</v>
      </c>
      <c r="U3956" s="4">
        <f t="shared" si="743"/>
        <v>0</v>
      </c>
      <c r="V3956" s="4" t="str">
        <f t="shared" si="751"/>
        <v/>
      </c>
      <c r="W3956" s="18" t="str">
        <f>IF(V3956="","",VLOOKUP(L3956,日射量と図３!$A$4:$C$368,3,TRUE)*238.85/100)</f>
        <v/>
      </c>
      <c r="X3956" s="4" t="str">
        <f t="shared" si="744"/>
        <v/>
      </c>
      <c r="Y3956" s="4" t="str">
        <f t="shared" si="749"/>
        <v/>
      </c>
      <c r="Z3956" s="4" t="str">
        <f t="shared" si="750"/>
        <v/>
      </c>
      <c r="AA3956" s="4" t="str">
        <f>IF($V3956="","",IF(Y3956&lt;36,0,IF(AND(36&lt;=Y3956,Y3956&lt;71),VLOOKUP($W3956,日射量と図３!$E$6:$F$34,2,TRUE),IF(AND(71&lt;=Y3956,Y3956&lt;107),VLOOKUP($W3956,日射量と図３!$E$6:$G$34,3,TRUE),IF(AND(107&lt;=Y3956,Y3956&lt;143),VLOOKUP($W3956,日射量と図３!$E$6:$H$34,4,TRUE),VLOOKUP($W3956,日射量と図３!$E$6:$I$34,5,TRUE))))))</f>
        <v/>
      </c>
      <c r="AB3956" s="4" t="str">
        <f>IF($V3956="","",IF(Z3956&lt;36,0,IF(AND(36&lt;=Z3956,Z3956&lt;71),VLOOKUP($W3956,日射量と図３!$E$6:$F$34,2,TRUE),IF(AND(71&lt;=Z3956,Z3956&lt;107),VLOOKUP($W3956,日射量と図３!$E$6:$G$34,3,TRUE),IF(AND(107&lt;=Z3956,Z3956&lt;143),VLOOKUP($W3956,日射量と図３!$E$6:$H$34,4,TRUE),VLOOKUP($W3956,日射量と図３!$E$6:$I$34,5,TRUE))))))</f>
        <v/>
      </c>
      <c r="AC3956" s="382" t="str">
        <f t="shared" si="745"/>
        <v/>
      </c>
      <c r="AD3956" s="382" t="str">
        <f t="shared" si="746"/>
        <v/>
      </c>
    </row>
    <row r="3957" spans="11:30" ht="13.5" customHeight="1">
      <c r="K3957" s="4">
        <f t="shared" si="740"/>
        <v>11</v>
      </c>
      <c r="L3957" s="34">
        <v>43416</v>
      </c>
      <c r="M3957" s="4">
        <v>165</v>
      </c>
      <c r="N3957" s="4">
        <v>18</v>
      </c>
      <c r="O3957" s="31">
        <v>0.70833333333333337</v>
      </c>
      <c r="P3957" s="35">
        <v>15.649999999999997</v>
      </c>
      <c r="Q3957" s="36">
        <f t="shared" si="741"/>
        <v>16</v>
      </c>
      <c r="R3957" s="4">
        <f t="shared" si="742"/>
        <v>0.3500000000000032</v>
      </c>
      <c r="S3957" s="31">
        <f t="shared" si="747"/>
        <v>0.25912037037037033</v>
      </c>
      <c r="T3957" s="31">
        <f t="shared" si="748"/>
        <v>0.70750000000000002</v>
      </c>
      <c r="U3957" s="4">
        <f t="shared" si="743"/>
        <v>0</v>
      </c>
      <c r="V3957" s="4" t="str">
        <f t="shared" si="751"/>
        <v/>
      </c>
      <c r="W3957" s="18" t="str">
        <f>IF(V3957="","",VLOOKUP(L3957,日射量と図３!$A$4:$C$368,3,TRUE)*238.85/100)</f>
        <v/>
      </c>
      <c r="X3957" s="4" t="str">
        <f t="shared" si="744"/>
        <v/>
      </c>
      <c r="Y3957" s="4" t="str">
        <f t="shared" si="749"/>
        <v/>
      </c>
      <c r="Z3957" s="4" t="str">
        <f t="shared" si="750"/>
        <v/>
      </c>
      <c r="AA3957" s="4" t="str">
        <f>IF($V3957="","",IF(Y3957&lt;36,0,IF(AND(36&lt;=Y3957,Y3957&lt;71),VLOOKUP($W3957,日射量と図３!$E$6:$F$34,2,TRUE),IF(AND(71&lt;=Y3957,Y3957&lt;107),VLOOKUP($W3957,日射量と図３!$E$6:$G$34,3,TRUE),IF(AND(107&lt;=Y3957,Y3957&lt;143),VLOOKUP($W3957,日射量と図３!$E$6:$H$34,4,TRUE),VLOOKUP($W3957,日射量と図３!$E$6:$I$34,5,TRUE))))))</f>
        <v/>
      </c>
      <c r="AB3957" s="4" t="str">
        <f>IF($V3957="","",IF(Z3957&lt;36,0,IF(AND(36&lt;=Z3957,Z3957&lt;71),VLOOKUP($W3957,日射量と図３!$E$6:$F$34,2,TRUE),IF(AND(71&lt;=Z3957,Z3957&lt;107),VLOOKUP($W3957,日射量と図３!$E$6:$G$34,3,TRUE),IF(AND(107&lt;=Z3957,Z3957&lt;143),VLOOKUP($W3957,日射量と図３!$E$6:$H$34,4,TRUE),VLOOKUP($W3957,日射量と図３!$E$6:$I$34,5,TRUE))))))</f>
        <v/>
      </c>
      <c r="AC3957" s="382" t="str">
        <f t="shared" si="745"/>
        <v/>
      </c>
      <c r="AD3957" s="382" t="str">
        <f t="shared" si="746"/>
        <v/>
      </c>
    </row>
    <row r="3958" spans="11:30" ht="13.5" customHeight="1">
      <c r="K3958" s="4">
        <f t="shared" si="740"/>
        <v>11</v>
      </c>
      <c r="L3958" s="34">
        <v>43416</v>
      </c>
      <c r="M3958" s="4">
        <v>165</v>
      </c>
      <c r="N3958" s="4">
        <v>19</v>
      </c>
      <c r="O3958" s="31">
        <v>0.75</v>
      </c>
      <c r="P3958" s="35">
        <v>15.02</v>
      </c>
      <c r="Q3958" s="36">
        <f t="shared" si="741"/>
        <v>16</v>
      </c>
      <c r="R3958" s="4">
        <f t="shared" si="742"/>
        <v>0.98000000000000043</v>
      </c>
      <c r="S3958" s="31">
        <f t="shared" si="747"/>
        <v>0.25912037037037033</v>
      </c>
      <c r="T3958" s="31">
        <f t="shared" si="748"/>
        <v>0.70750000000000002</v>
      </c>
      <c r="U3958" s="4">
        <f t="shared" si="743"/>
        <v>0</v>
      </c>
      <c r="V3958" s="4" t="str">
        <f t="shared" si="751"/>
        <v/>
      </c>
      <c r="W3958" s="18" t="str">
        <f>IF(V3958="","",VLOOKUP(L3958,日射量と図３!$A$4:$C$368,3,TRUE)*238.85/100)</f>
        <v/>
      </c>
      <c r="X3958" s="4" t="str">
        <f t="shared" si="744"/>
        <v/>
      </c>
      <c r="Y3958" s="4" t="str">
        <f t="shared" si="749"/>
        <v/>
      </c>
      <c r="Z3958" s="4" t="str">
        <f t="shared" si="750"/>
        <v/>
      </c>
      <c r="AA3958" s="4" t="str">
        <f>IF($V3958="","",IF(Y3958&lt;36,0,IF(AND(36&lt;=Y3958,Y3958&lt;71),VLOOKUP($W3958,日射量と図３!$E$6:$F$34,2,TRUE),IF(AND(71&lt;=Y3958,Y3958&lt;107),VLOOKUP($W3958,日射量と図３!$E$6:$G$34,3,TRUE),IF(AND(107&lt;=Y3958,Y3958&lt;143),VLOOKUP($W3958,日射量と図３!$E$6:$H$34,4,TRUE),VLOOKUP($W3958,日射量と図３!$E$6:$I$34,5,TRUE))))))</f>
        <v/>
      </c>
      <c r="AB3958" s="4" t="str">
        <f>IF($V3958="","",IF(Z3958&lt;36,0,IF(AND(36&lt;=Z3958,Z3958&lt;71),VLOOKUP($W3958,日射量と図３!$E$6:$F$34,2,TRUE),IF(AND(71&lt;=Z3958,Z3958&lt;107),VLOOKUP($W3958,日射量と図３!$E$6:$G$34,3,TRUE),IF(AND(107&lt;=Z3958,Z3958&lt;143),VLOOKUP($W3958,日射量と図３!$E$6:$H$34,4,TRUE),VLOOKUP($W3958,日射量と図３!$E$6:$I$34,5,TRUE))))))</f>
        <v/>
      </c>
      <c r="AC3958" s="382" t="str">
        <f t="shared" si="745"/>
        <v/>
      </c>
      <c r="AD3958" s="382" t="str">
        <f t="shared" si="746"/>
        <v/>
      </c>
    </row>
    <row r="3959" spans="11:30" ht="13.5" customHeight="1">
      <c r="K3959" s="4">
        <f t="shared" si="740"/>
        <v>11</v>
      </c>
      <c r="L3959" s="34">
        <v>43416</v>
      </c>
      <c r="M3959" s="4">
        <v>165</v>
      </c>
      <c r="N3959" s="4">
        <v>20</v>
      </c>
      <c r="O3959" s="31">
        <v>0.79166666666666663</v>
      </c>
      <c r="P3959" s="35">
        <v>14.370000000000001</v>
      </c>
      <c r="Q3959" s="36">
        <f t="shared" si="741"/>
        <v>16</v>
      </c>
      <c r="R3959" s="4">
        <f t="shared" si="742"/>
        <v>1.629999999999999</v>
      </c>
      <c r="S3959" s="31">
        <f t="shared" si="747"/>
        <v>0.25912037037037033</v>
      </c>
      <c r="T3959" s="31">
        <f t="shared" si="748"/>
        <v>0.70750000000000002</v>
      </c>
      <c r="U3959" s="4">
        <f t="shared" si="743"/>
        <v>0</v>
      </c>
      <c r="V3959" s="4" t="str">
        <f t="shared" si="751"/>
        <v/>
      </c>
      <c r="W3959" s="18" t="str">
        <f>IF(V3959="","",VLOOKUP(L3959,日射量と図３!$A$4:$C$368,3,TRUE)*238.85/100)</f>
        <v/>
      </c>
      <c r="X3959" s="4" t="str">
        <f t="shared" si="744"/>
        <v/>
      </c>
      <c r="Y3959" s="4" t="str">
        <f t="shared" si="749"/>
        <v/>
      </c>
      <c r="Z3959" s="4" t="str">
        <f t="shared" si="750"/>
        <v/>
      </c>
      <c r="AA3959" s="4" t="str">
        <f>IF($V3959="","",IF(Y3959&lt;36,0,IF(AND(36&lt;=Y3959,Y3959&lt;71),VLOOKUP($W3959,日射量と図３!$E$6:$F$34,2,TRUE),IF(AND(71&lt;=Y3959,Y3959&lt;107),VLOOKUP($W3959,日射量と図３!$E$6:$G$34,3,TRUE),IF(AND(107&lt;=Y3959,Y3959&lt;143),VLOOKUP($W3959,日射量と図３!$E$6:$H$34,4,TRUE),VLOOKUP($W3959,日射量と図３!$E$6:$I$34,5,TRUE))))))</f>
        <v/>
      </c>
      <c r="AB3959" s="4" t="str">
        <f>IF($V3959="","",IF(Z3959&lt;36,0,IF(AND(36&lt;=Z3959,Z3959&lt;71),VLOOKUP($W3959,日射量と図３!$E$6:$F$34,2,TRUE),IF(AND(71&lt;=Z3959,Z3959&lt;107),VLOOKUP($W3959,日射量と図３!$E$6:$G$34,3,TRUE),IF(AND(107&lt;=Z3959,Z3959&lt;143),VLOOKUP($W3959,日射量と図３!$E$6:$H$34,4,TRUE),VLOOKUP($W3959,日射量と図３!$E$6:$I$34,5,TRUE))))))</f>
        <v/>
      </c>
      <c r="AC3959" s="382" t="str">
        <f t="shared" si="745"/>
        <v/>
      </c>
      <c r="AD3959" s="382" t="str">
        <f t="shared" si="746"/>
        <v/>
      </c>
    </row>
    <row r="3960" spans="11:30" ht="13.5" customHeight="1">
      <c r="K3960" s="4">
        <f t="shared" si="740"/>
        <v>11</v>
      </c>
      <c r="L3960" s="34">
        <v>43416</v>
      </c>
      <c r="M3960" s="4">
        <v>165</v>
      </c>
      <c r="N3960" s="4">
        <v>21</v>
      </c>
      <c r="O3960" s="31">
        <v>0.83333333333333337</v>
      </c>
      <c r="P3960" s="35">
        <v>14.11</v>
      </c>
      <c r="Q3960" s="36">
        <f t="shared" si="741"/>
        <v>16</v>
      </c>
      <c r="R3960" s="4">
        <f t="shared" si="742"/>
        <v>1.8900000000000006</v>
      </c>
      <c r="S3960" s="31">
        <f t="shared" si="747"/>
        <v>0.25912037037037033</v>
      </c>
      <c r="T3960" s="31">
        <f t="shared" si="748"/>
        <v>0.70750000000000002</v>
      </c>
      <c r="U3960" s="4">
        <f t="shared" si="743"/>
        <v>0</v>
      </c>
      <c r="V3960" s="4" t="str">
        <f t="shared" si="751"/>
        <v/>
      </c>
      <c r="W3960" s="18" t="str">
        <f>IF(V3960="","",VLOOKUP(L3960,日射量と図３!$A$4:$C$368,3,TRUE)*238.85/100)</f>
        <v/>
      </c>
      <c r="X3960" s="4" t="str">
        <f t="shared" si="744"/>
        <v/>
      </c>
      <c r="Y3960" s="4" t="str">
        <f t="shared" si="749"/>
        <v/>
      </c>
      <c r="Z3960" s="4" t="str">
        <f t="shared" si="750"/>
        <v/>
      </c>
      <c r="AA3960" s="4" t="str">
        <f>IF($V3960="","",IF(Y3960&lt;36,0,IF(AND(36&lt;=Y3960,Y3960&lt;71),VLOOKUP($W3960,日射量と図３!$E$6:$F$34,2,TRUE),IF(AND(71&lt;=Y3960,Y3960&lt;107),VLOOKUP($W3960,日射量と図３!$E$6:$G$34,3,TRUE),IF(AND(107&lt;=Y3960,Y3960&lt;143),VLOOKUP($W3960,日射量と図３!$E$6:$H$34,4,TRUE),VLOOKUP($W3960,日射量と図３!$E$6:$I$34,5,TRUE))))))</f>
        <v/>
      </c>
      <c r="AB3960" s="4" t="str">
        <f>IF($V3960="","",IF(Z3960&lt;36,0,IF(AND(36&lt;=Z3960,Z3960&lt;71),VLOOKUP($W3960,日射量と図３!$E$6:$F$34,2,TRUE),IF(AND(71&lt;=Z3960,Z3960&lt;107),VLOOKUP($W3960,日射量と図３!$E$6:$G$34,3,TRUE),IF(AND(107&lt;=Z3960,Z3960&lt;143),VLOOKUP($W3960,日射量と図３!$E$6:$H$34,4,TRUE),VLOOKUP($W3960,日射量と図３!$E$6:$I$34,5,TRUE))))))</f>
        <v/>
      </c>
      <c r="AC3960" s="382" t="str">
        <f t="shared" si="745"/>
        <v/>
      </c>
      <c r="AD3960" s="382" t="str">
        <f t="shared" si="746"/>
        <v/>
      </c>
    </row>
    <row r="3961" spans="11:30" ht="13.5" customHeight="1">
      <c r="K3961" s="4">
        <f t="shared" si="740"/>
        <v>11</v>
      </c>
      <c r="L3961" s="34">
        <v>43416</v>
      </c>
      <c r="M3961" s="4">
        <v>165</v>
      </c>
      <c r="N3961" s="4">
        <v>22</v>
      </c>
      <c r="O3961" s="31">
        <v>0.875</v>
      </c>
      <c r="P3961" s="35">
        <v>13.180000000000001</v>
      </c>
      <c r="Q3961" s="36">
        <f t="shared" si="741"/>
        <v>16</v>
      </c>
      <c r="R3961" s="4">
        <f t="shared" si="742"/>
        <v>2.8199999999999985</v>
      </c>
      <c r="S3961" s="31">
        <f t="shared" si="747"/>
        <v>0.25912037037037033</v>
      </c>
      <c r="T3961" s="31">
        <f t="shared" si="748"/>
        <v>0.70750000000000002</v>
      </c>
      <c r="U3961" s="4">
        <f t="shared" si="743"/>
        <v>0</v>
      </c>
      <c r="V3961" s="4" t="str">
        <f t="shared" si="751"/>
        <v/>
      </c>
      <c r="W3961" s="18" t="str">
        <f>IF(V3961="","",VLOOKUP(L3961,日射量と図３!$A$4:$C$368,3,TRUE)*238.85/100)</f>
        <v/>
      </c>
      <c r="X3961" s="4" t="str">
        <f t="shared" si="744"/>
        <v/>
      </c>
      <c r="Y3961" s="4" t="str">
        <f t="shared" si="749"/>
        <v/>
      </c>
      <c r="Z3961" s="4" t="str">
        <f t="shared" si="750"/>
        <v/>
      </c>
      <c r="AA3961" s="4" t="str">
        <f>IF($V3961="","",IF(Y3961&lt;36,0,IF(AND(36&lt;=Y3961,Y3961&lt;71),VLOOKUP($W3961,日射量と図３!$E$6:$F$34,2,TRUE),IF(AND(71&lt;=Y3961,Y3961&lt;107),VLOOKUP($W3961,日射量と図３!$E$6:$G$34,3,TRUE),IF(AND(107&lt;=Y3961,Y3961&lt;143),VLOOKUP($W3961,日射量と図３!$E$6:$H$34,4,TRUE),VLOOKUP($W3961,日射量と図３!$E$6:$I$34,5,TRUE))))))</f>
        <v/>
      </c>
      <c r="AB3961" s="4" t="str">
        <f>IF($V3961="","",IF(Z3961&lt;36,0,IF(AND(36&lt;=Z3961,Z3961&lt;71),VLOOKUP($W3961,日射量と図３!$E$6:$F$34,2,TRUE),IF(AND(71&lt;=Z3961,Z3961&lt;107),VLOOKUP($W3961,日射量と図３!$E$6:$G$34,3,TRUE),IF(AND(107&lt;=Z3961,Z3961&lt;143),VLOOKUP($W3961,日射量と図３!$E$6:$H$34,4,TRUE),VLOOKUP($W3961,日射量と図３!$E$6:$I$34,5,TRUE))))))</f>
        <v/>
      </c>
      <c r="AC3961" s="382" t="str">
        <f t="shared" si="745"/>
        <v/>
      </c>
      <c r="AD3961" s="382" t="str">
        <f t="shared" si="746"/>
        <v/>
      </c>
    </row>
    <row r="3962" spans="11:30" ht="13.5" customHeight="1">
      <c r="K3962" s="4">
        <f t="shared" si="740"/>
        <v>11</v>
      </c>
      <c r="L3962" s="34">
        <v>43416</v>
      </c>
      <c r="M3962" s="4">
        <v>165</v>
      </c>
      <c r="N3962" s="4">
        <v>23</v>
      </c>
      <c r="O3962" s="31">
        <v>0.91666666666666663</v>
      </c>
      <c r="P3962" s="35">
        <v>12.79</v>
      </c>
      <c r="Q3962" s="36">
        <f t="shared" si="741"/>
        <v>13</v>
      </c>
      <c r="R3962" s="4">
        <f t="shared" si="742"/>
        <v>0.21000000000000085</v>
      </c>
      <c r="S3962" s="31">
        <f t="shared" si="747"/>
        <v>0.25912037037037033</v>
      </c>
      <c r="T3962" s="31">
        <f t="shared" si="748"/>
        <v>0.70750000000000002</v>
      </c>
      <c r="U3962" s="4">
        <f t="shared" si="743"/>
        <v>0</v>
      </c>
      <c r="V3962" s="4" t="str">
        <f t="shared" si="751"/>
        <v/>
      </c>
      <c r="W3962" s="18" t="str">
        <f>IF(V3962="","",VLOOKUP(L3962,日射量と図３!$A$4:$C$368,3,TRUE)*238.85/100)</f>
        <v/>
      </c>
      <c r="X3962" s="4" t="str">
        <f t="shared" si="744"/>
        <v/>
      </c>
      <c r="Y3962" s="4" t="str">
        <f t="shared" si="749"/>
        <v/>
      </c>
      <c r="Z3962" s="4" t="str">
        <f t="shared" si="750"/>
        <v/>
      </c>
      <c r="AA3962" s="4" t="str">
        <f>IF($V3962="","",IF(Y3962&lt;36,0,IF(AND(36&lt;=Y3962,Y3962&lt;71),VLOOKUP($W3962,日射量と図３!$E$6:$F$34,2,TRUE),IF(AND(71&lt;=Y3962,Y3962&lt;107),VLOOKUP($W3962,日射量と図３!$E$6:$G$34,3,TRUE),IF(AND(107&lt;=Y3962,Y3962&lt;143),VLOOKUP($W3962,日射量と図３!$E$6:$H$34,4,TRUE),VLOOKUP($W3962,日射量と図３!$E$6:$I$34,5,TRUE))))))</f>
        <v/>
      </c>
      <c r="AB3962" s="4" t="str">
        <f>IF($V3962="","",IF(Z3962&lt;36,0,IF(AND(36&lt;=Z3962,Z3962&lt;71),VLOOKUP($W3962,日射量と図３!$E$6:$F$34,2,TRUE),IF(AND(71&lt;=Z3962,Z3962&lt;107),VLOOKUP($W3962,日射量と図３!$E$6:$G$34,3,TRUE),IF(AND(107&lt;=Z3962,Z3962&lt;143),VLOOKUP($W3962,日射量と図３!$E$6:$H$34,4,TRUE),VLOOKUP($W3962,日射量と図３!$E$6:$I$34,5,TRUE))))))</f>
        <v/>
      </c>
      <c r="AC3962" s="382" t="str">
        <f t="shared" si="745"/>
        <v/>
      </c>
      <c r="AD3962" s="382" t="str">
        <f t="shared" si="746"/>
        <v/>
      </c>
    </row>
    <row r="3963" spans="11:30" ht="13.5" customHeight="1">
      <c r="K3963" s="4">
        <f t="shared" si="740"/>
        <v>11</v>
      </c>
      <c r="L3963" s="34">
        <v>43416</v>
      </c>
      <c r="M3963" s="4">
        <v>165</v>
      </c>
      <c r="N3963" s="4">
        <v>24</v>
      </c>
      <c r="O3963" s="31">
        <v>0.95833333333333337</v>
      </c>
      <c r="P3963" s="35">
        <v>12.290000000000001</v>
      </c>
      <c r="Q3963" s="36">
        <f t="shared" si="741"/>
        <v>13</v>
      </c>
      <c r="R3963" s="4">
        <f t="shared" si="742"/>
        <v>0.70999999999999908</v>
      </c>
      <c r="S3963" s="31">
        <f t="shared" si="747"/>
        <v>0.25912037037037033</v>
      </c>
      <c r="T3963" s="31">
        <f t="shared" si="748"/>
        <v>0.70750000000000002</v>
      </c>
      <c r="U3963" s="4">
        <f t="shared" si="743"/>
        <v>0</v>
      </c>
      <c r="V3963" s="4" t="str">
        <f t="shared" si="751"/>
        <v/>
      </c>
      <c r="W3963" s="18" t="str">
        <f>IF(V3963="","",VLOOKUP(L3963,日射量と図３!$A$4:$C$368,3,TRUE)*238.85/100)</f>
        <v/>
      </c>
      <c r="X3963" s="4" t="str">
        <f t="shared" si="744"/>
        <v/>
      </c>
      <c r="Y3963" s="4" t="str">
        <f t="shared" si="749"/>
        <v/>
      </c>
      <c r="Z3963" s="4" t="str">
        <f t="shared" si="750"/>
        <v/>
      </c>
      <c r="AA3963" s="4" t="str">
        <f>IF($V3963="","",IF(Y3963&lt;36,0,IF(AND(36&lt;=Y3963,Y3963&lt;71),VLOOKUP($W3963,日射量と図３!$E$6:$F$34,2,TRUE),IF(AND(71&lt;=Y3963,Y3963&lt;107),VLOOKUP($W3963,日射量と図３!$E$6:$G$34,3,TRUE),IF(AND(107&lt;=Y3963,Y3963&lt;143),VLOOKUP($W3963,日射量と図３!$E$6:$H$34,4,TRUE),VLOOKUP($W3963,日射量と図３!$E$6:$I$34,5,TRUE))))))</f>
        <v/>
      </c>
      <c r="AB3963" s="4" t="str">
        <f>IF($V3963="","",IF(Z3963&lt;36,0,IF(AND(36&lt;=Z3963,Z3963&lt;71),VLOOKUP($W3963,日射量と図３!$E$6:$F$34,2,TRUE),IF(AND(71&lt;=Z3963,Z3963&lt;107),VLOOKUP($W3963,日射量と図３!$E$6:$G$34,3,TRUE),IF(AND(107&lt;=Z3963,Z3963&lt;143),VLOOKUP($W3963,日射量と図３!$E$6:$H$34,4,TRUE),VLOOKUP($W3963,日射量と図３!$E$6:$I$34,5,TRUE))))))</f>
        <v/>
      </c>
      <c r="AC3963" s="382" t="str">
        <f t="shared" si="745"/>
        <v/>
      </c>
      <c r="AD3963" s="382" t="str">
        <f t="shared" si="746"/>
        <v/>
      </c>
    </row>
    <row r="3964" spans="11:30" ht="13.5" customHeight="1">
      <c r="K3964" s="4">
        <f t="shared" si="740"/>
        <v>11</v>
      </c>
      <c r="L3964" s="34">
        <v>43417</v>
      </c>
      <c r="M3964" s="4">
        <v>166</v>
      </c>
      <c r="N3964" s="4">
        <v>1</v>
      </c>
      <c r="O3964" s="31">
        <v>0</v>
      </c>
      <c r="P3964" s="35">
        <v>11.849999999999998</v>
      </c>
      <c r="Q3964" s="36">
        <f t="shared" si="741"/>
        <v>13</v>
      </c>
      <c r="R3964" s="4">
        <f t="shared" si="742"/>
        <v>1.1500000000000021</v>
      </c>
      <c r="S3964" s="31">
        <f t="shared" si="747"/>
        <v>0.25912037037037033</v>
      </c>
      <c r="T3964" s="31">
        <f t="shared" si="748"/>
        <v>0.70750000000000002</v>
      </c>
      <c r="U3964" s="4">
        <f t="shared" si="743"/>
        <v>0</v>
      </c>
      <c r="V3964" s="4">
        <f t="shared" si="751"/>
        <v>2.3900000000000006</v>
      </c>
      <c r="W3964" s="18">
        <f>IF(V3964="","",VLOOKUP(L3964,日射量と図３!$A$4:$C$368,3,TRUE)*238.85/100)</f>
        <v>23.885000000000002</v>
      </c>
      <c r="X3964" s="4">
        <f t="shared" si="744"/>
        <v>11</v>
      </c>
      <c r="Y3964" s="4">
        <f t="shared" si="749"/>
        <v>1.3583565000000002</v>
      </c>
      <c r="Z3964" s="4">
        <f t="shared" si="750"/>
        <v>1.5312382363636365</v>
      </c>
      <c r="AA3964" s="4">
        <f>IF($V3964="","",IF(Y3964&lt;36,0,IF(AND(36&lt;=Y3964,Y3964&lt;71),VLOOKUP($W3964,日射量と図３!$E$6:$F$34,2,TRUE),IF(AND(71&lt;=Y3964,Y3964&lt;107),VLOOKUP($W3964,日射量と図３!$E$6:$G$34,3,TRUE),IF(AND(107&lt;=Y3964,Y3964&lt;143),VLOOKUP($W3964,日射量と図３!$E$6:$H$34,4,TRUE),VLOOKUP($W3964,日射量と図３!$E$6:$I$34,5,TRUE))))))</f>
        <v>0</v>
      </c>
      <c r="AB3964" s="4">
        <f>IF($V3964="","",IF(Z3964&lt;36,0,IF(AND(36&lt;=Z3964,Z3964&lt;71),VLOOKUP($W3964,日射量と図３!$E$6:$F$34,2,TRUE),IF(AND(71&lt;=Z3964,Z3964&lt;107),VLOOKUP($W3964,日射量と図３!$E$6:$G$34,3,TRUE),IF(AND(107&lt;=Z3964,Z3964&lt;143),VLOOKUP($W3964,日射量と図３!$E$6:$H$34,4,TRUE),VLOOKUP($W3964,日射量と図３!$E$6:$I$34,5,TRUE))))))</f>
        <v>0</v>
      </c>
      <c r="AC3964" s="382">
        <f t="shared" si="745"/>
        <v>0</v>
      </c>
      <c r="AD3964" s="382">
        <f t="shared" si="746"/>
        <v>0</v>
      </c>
    </row>
    <row r="3965" spans="11:30" ht="13.5" customHeight="1">
      <c r="K3965" s="4">
        <f t="shared" si="740"/>
        <v>11</v>
      </c>
      <c r="L3965" s="34">
        <v>43417</v>
      </c>
      <c r="M3965" s="4">
        <v>166</v>
      </c>
      <c r="N3965" s="4">
        <v>2</v>
      </c>
      <c r="O3965" s="31">
        <v>4.1666666666666664E-2</v>
      </c>
      <c r="P3965" s="35">
        <v>11.309999999999999</v>
      </c>
      <c r="Q3965" s="36">
        <f t="shared" si="741"/>
        <v>13</v>
      </c>
      <c r="R3965" s="4">
        <f t="shared" si="742"/>
        <v>1.6900000000000013</v>
      </c>
      <c r="S3965" s="31">
        <f t="shared" si="747"/>
        <v>0.25912037037037033</v>
      </c>
      <c r="T3965" s="31">
        <f t="shared" si="748"/>
        <v>0.70750000000000002</v>
      </c>
      <c r="U3965" s="4">
        <f t="shared" si="743"/>
        <v>0</v>
      </c>
      <c r="V3965" s="4" t="str">
        <f t="shared" si="751"/>
        <v/>
      </c>
      <c r="W3965" s="18" t="str">
        <f>IF(V3965="","",VLOOKUP(L3965,日射量と図３!$A$4:$C$368,3,TRUE)*238.85/100)</f>
        <v/>
      </c>
      <c r="X3965" s="4" t="str">
        <f t="shared" si="744"/>
        <v/>
      </c>
      <c r="Y3965" s="4" t="str">
        <f t="shared" si="749"/>
        <v/>
      </c>
      <c r="Z3965" s="4" t="str">
        <f t="shared" si="750"/>
        <v/>
      </c>
      <c r="AA3965" s="4" t="str">
        <f>IF($V3965="","",IF(Y3965&lt;36,0,IF(AND(36&lt;=Y3965,Y3965&lt;71),VLOOKUP($W3965,日射量と図３!$E$6:$F$34,2,TRUE),IF(AND(71&lt;=Y3965,Y3965&lt;107),VLOOKUP($W3965,日射量と図３!$E$6:$G$34,3,TRUE),IF(AND(107&lt;=Y3965,Y3965&lt;143),VLOOKUP($W3965,日射量と図３!$E$6:$H$34,4,TRUE),VLOOKUP($W3965,日射量と図３!$E$6:$I$34,5,TRUE))))))</f>
        <v/>
      </c>
      <c r="AB3965" s="4" t="str">
        <f>IF($V3965="","",IF(Z3965&lt;36,0,IF(AND(36&lt;=Z3965,Z3965&lt;71),VLOOKUP($W3965,日射量と図３!$E$6:$F$34,2,TRUE),IF(AND(71&lt;=Z3965,Z3965&lt;107),VLOOKUP($W3965,日射量と図３!$E$6:$G$34,3,TRUE),IF(AND(107&lt;=Z3965,Z3965&lt;143),VLOOKUP($W3965,日射量と図３!$E$6:$H$34,4,TRUE),VLOOKUP($W3965,日射量と図３!$E$6:$I$34,5,TRUE))))))</f>
        <v/>
      </c>
      <c r="AC3965" s="382" t="str">
        <f t="shared" si="745"/>
        <v/>
      </c>
      <c r="AD3965" s="382" t="str">
        <f t="shared" si="746"/>
        <v/>
      </c>
    </row>
    <row r="3966" spans="11:30" ht="13.5" customHeight="1">
      <c r="K3966" s="4">
        <f t="shared" si="740"/>
        <v>11</v>
      </c>
      <c r="L3966" s="34">
        <v>43417</v>
      </c>
      <c r="M3966" s="4">
        <v>166</v>
      </c>
      <c r="N3966" s="4">
        <v>3</v>
      </c>
      <c r="O3966" s="31">
        <v>8.3333333333333329E-2</v>
      </c>
      <c r="P3966" s="35">
        <v>11.150000000000002</v>
      </c>
      <c r="Q3966" s="36">
        <f t="shared" si="741"/>
        <v>13</v>
      </c>
      <c r="R3966" s="4">
        <f t="shared" si="742"/>
        <v>1.8499999999999979</v>
      </c>
      <c r="S3966" s="31">
        <f t="shared" si="747"/>
        <v>0.25912037037037033</v>
      </c>
      <c r="T3966" s="31">
        <f t="shared" si="748"/>
        <v>0.70750000000000002</v>
      </c>
      <c r="U3966" s="4">
        <f t="shared" si="743"/>
        <v>0</v>
      </c>
      <c r="V3966" s="4" t="str">
        <f t="shared" si="751"/>
        <v/>
      </c>
      <c r="W3966" s="18" t="str">
        <f>IF(V3966="","",VLOOKUP(L3966,日射量と図３!$A$4:$C$368,3,TRUE)*238.85/100)</f>
        <v/>
      </c>
      <c r="X3966" s="4" t="str">
        <f t="shared" si="744"/>
        <v/>
      </c>
      <c r="Y3966" s="4" t="str">
        <f t="shared" si="749"/>
        <v/>
      </c>
      <c r="Z3966" s="4" t="str">
        <f t="shared" si="750"/>
        <v/>
      </c>
      <c r="AA3966" s="4" t="str">
        <f>IF($V3966="","",IF(Y3966&lt;36,0,IF(AND(36&lt;=Y3966,Y3966&lt;71),VLOOKUP($W3966,日射量と図３!$E$6:$F$34,2,TRUE),IF(AND(71&lt;=Y3966,Y3966&lt;107),VLOOKUP($W3966,日射量と図３!$E$6:$G$34,3,TRUE),IF(AND(107&lt;=Y3966,Y3966&lt;143),VLOOKUP($W3966,日射量と図３!$E$6:$H$34,4,TRUE),VLOOKUP($W3966,日射量と図３!$E$6:$I$34,5,TRUE))))))</f>
        <v/>
      </c>
      <c r="AB3966" s="4" t="str">
        <f>IF($V3966="","",IF(Z3966&lt;36,0,IF(AND(36&lt;=Z3966,Z3966&lt;71),VLOOKUP($W3966,日射量と図３!$E$6:$F$34,2,TRUE),IF(AND(71&lt;=Z3966,Z3966&lt;107),VLOOKUP($W3966,日射量と図３!$E$6:$G$34,3,TRUE),IF(AND(107&lt;=Z3966,Z3966&lt;143),VLOOKUP($W3966,日射量と図３!$E$6:$H$34,4,TRUE),VLOOKUP($W3966,日射量と図３!$E$6:$I$34,5,TRUE))))))</f>
        <v/>
      </c>
      <c r="AC3966" s="382" t="str">
        <f t="shared" si="745"/>
        <v/>
      </c>
      <c r="AD3966" s="382" t="str">
        <f t="shared" si="746"/>
        <v/>
      </c>
    </row>
    <row r="3967" spans="11:30" ht="13.5" customHeight="1">
      <c r="K3967" s="4">
        <f t="shared" si="740"/>
        <v>11</v>
      </c>
      <c r="L3967" s="34">
        <v>43417</v>
      </c>
      <c r="M3967" s="4">
        <v>166</v>
      </c>
      <c r="N3967" s="4">
        <v>4</v>
      </c>
      <c r="O3967" s="31">
        <v>0.125</v>
      </c>
      <c r="P3967" s="35">
        <v>10.879999999999999</v>
      </c>
      <c r="Q3967" s="36">
        <f t="shared" si="741"/>
        <v>13</v>
      </c>
      <c r="R3967" s="4">
        <f t="shared" si="742"/>
        <v>2.120000000000001</v>
      </c>
      <c r="S3967" s="31">
        <f t="shared" si="747"/>
        <v>0.25912037037037033</v>
      </c>
      <c r="T3967" s="31">
        <f t="shared" si="748"/>
        <v>0.70750000000000002</v>
      </c>
      <c r="U3967" s="4">
        <f t="shared" si="743"/>
        <v>0</v>
      </c>
      <c r="V3967" s="4" t="str">
        <f t="shared" si="751"/>
        <v/>
      </c>
      <c r="W3967" s="18" t="str">
        <f>IF(V3967="","",VLOOKUP(L3967,日射量と図３!$A$4:$C$368,3,TRUE)*238.85/100)</f>
        <v/>
      </c>
      <c r="X3967" s="4" t="str">
        <f t="shared" si="744"/>
        <v/>
      </c>
      <c r="Y3967" s="4" t="str">
        <f t="shared" si="749"/>
        <v/>
      </c>
      <c r="Z3967" s="4" t="str">
        <f t="shared" si="750"/>
        <v/>
      </c>
      <c r="AA3967" s="4" t="str">
        <f>IF($V3967="","",IF(Y3967&lt;36,0,IF(AND(36&lt;=Y3967,Y3967&lt;71),VLOOKUP($W3967,日射量と図３!$E$6:$F$34,2,TRUE),IF(AND(71&lt;=Y3967,Y3967&lt;107),VLOOKUP($W3967,日射量と図３!$E$6:$G$34,3,TRUE),IF(AND(107&lt;=Y3967,Y3967&lt;143),VLOOKUP($W3967,日射量と図３!$E$6:$H$34,4,TRUE),VLOOKUP($W3967,日射量と図３!$E$6:$I$34,5,TRUE))))))</f>
        <v/>
      </c>
      <c r="AB3967" s="4" t="str">
        <f>IF($V3967="","",IF(Z3967&lt;36,0,IF(AND(36&lt;=Z3967,Z3967&lt;71),VLOOKUP($W3967,日射量と図３!$E$6:$F$34,2,TRUE),IF(AND(71&lt;=Z3967,Z3967&lt;107),VLOOKUP($W3967,日射量と図３!$E$6:$G$34,3,TRUE),IF(AND(107&lt;=Z3967,Z3967&lt;143),VLOOKUP($W3967,日射量と図３!$E$6:$H$34,4,TRUE),VLOOKUP($W3967,日射量と図３!$E$6:$I$34,5,TRUE))))))</f>
        <v/>
      </c>
      <c r="AC3967" s="382" t="str">
        <f t="shared" si="745"/>
        <v/>
      </c>
      <c r="AD3967" s="382" t="str">
        <f t="shared" si="746"/>
        <v/>
      </c>
    </row>
    <row r="3968" spans="11:30" ht="13.5" customHeight="1">
      <c r="K3968" s="4">
        <f t="shared" si="740"/>
        <v>11</v>
      </c>
      <c r="L3968" s="34">
        <v>43417</v>
      </c>
      <c r="M3968" s="4">
        <v>166</v>
      </c>
      <c r="N3968" s="4">
        <v>5</v>
      </c>
      <c r="O3968" s="31">
        <v>0.16666666666666666</v>
      </c>
      <c r="P3968" s="35">
        <v>10.59</v>
      </c>
      <c r="Q3968" s="36">
        <f t="shared" si="741"/>
        <v>15</v>
      </c>
      <c r="R3968" s="4">
        <f t="shared" si="742"/>
        <v>4.41</v>
      </c>
      <c r="S3968" s="31">
        <f t="shared" si="747"/>
        <v>0.25912037037037033</v>
      </c>
      <c r="T3968" s="31">
        <f t="shared" si="748"/>
        <v>0.70750000000000002</v>
      </c>
      <c r="U3968" s="4">
        <f t="shared" si="743"/>
        <v>0</v>
      </c>
      <c r="V3968" s="4" t="str">
        <f t="shared" si="751"/>
        <v/>
      </c>
      <c r="W3968" s="18" t="str">
        <f>IF(V3968="","",VLOOKUP(L3968,日射量と図３!$A$4:$C$368,3,TRUE)*238.85/100)</f>
        <v/>
      </c>
      <c r="X3968" s="4" t="str">
        <f t="shared" si="744"/>
        <v/>
      </c>
      <c r="Y3968" s="4" t="str">
        <f t="shared" si="749"/>
        <v/>
      </c>
      <c r="Z3968" s="4" t="str">
        <f t="shared" si="750"/>
        <v/>
      </c>
      <c r="AA3968" s="4" t="str">
        <f>IF($V3968="","",IF(Y3968&lt;36,0,IF(AND(36&lt;=Y3968,Y3968&lt;71),VLOOKUP($W3968,日射量と図３!$E$6:$F$34,2,TRUE),IF(AND(71&lt;=Y3968,Y3968&lt;107),VLOOKUP($W3968,日射量と図３!$E$6:$G$34,3,TRUE),IF(AND(107&lt;=Y3968,Y3968&lt;143),VLOOKUP($W3968,日射量と図３!$E$6:$H$34,4,TRUE),VLOOKUP($W3968,日射量と図３!$E$6:$I$34,5,TRUE))))))</f>
        <v/>
      </c>
      <c r="AB3968" s="4" t="str">
        <f>IF($V3968="","",IF(Z3968&lt;36,0,IF(AND(36&lt;=Z3968,Z3968&lt;71),VLOOKUP($W3968,日射量と図３!$E$6:$F$34,2,TRUE),IF(AND(71&lt;=Z3968,Z3968&lt;107),VLOOKUP($W3968,日射量と図３!$E$6:$G$34,3,TRUE),IF(AND(107&lt;=Z3968,Z3968&lt;143),VLOOKUP($W3968,日射量と図３!$E$6:$H$34,4,TRUE),VLOOKUP($W3968,日射量と図３!$E$6:$I$34,5,TRUE))))))</f>
        <v/>
      </c>
      <c r="AC3968" s="382" t="str">
        <f t="shared" si="745"/>
        <v/>
      </c>
      <c r="AD3968" s="382" t="str">
        <f t="shared" si="746"/>
        <v/>
      </c>
    </row>
    <row r="3969" spans="11:30" ht="13.5" customHeight="1">
      <c r="K3969" s="4">
        <f t="shared" si="740"/>
        <v>11</v>
      </c>
      <c r="L3969" s="34">
        <v>43417</v>
      </c>
      <c r="M3969" s="4">
        <v>166</v>
      </c>
      <c r="N3969" s="4">
        <v>6</v>
      </c>
      <c r="O3969" s="31">
        <v>0.20833333333333334</v>
      </c>
      <c r="P3969" s="35">
        <v>10.360000000000003</v>
      </c>
      <c r="Q3969" s="36">
        <f t="shared" si="741"/>
        <v>15</v>
      </c>
      <c r="R3969" s="4">
        <f t="shared" si="742"/>
        <v>4.639999999999997</v>
      </c>
      <c r="S3969" s="31">
        <f t="shared" si="747"/>
        <v>0.25912037037037033</v>
      </c>
      <c r="T3969" s="31">
        <f t="shared" si="748"/>
        <v>0.70750000000000002</v>
      </c>
      <c r="U3969" s="4">
        <f t="shared" si="743"/>
        <v>0</v>
      </c>
      <c r="V3969" s="4" t="str">
        <f t="shared" si="751"/>
        <v/>
      </c>
      <c r="W3969" s="18" t="str">
        <f>IF(V3969="","",VLOOKUP(L3969,日射量と図３!$A$4:$C$368,3,TRUE)*238.85/100)</f>
        <v/>
      </c>
      <c r="X3969" s="4" t="str">
        <f t="shared" si="744"/>
        <v/>
      </c>
      <c r="Y3969" s="4" t="str">
        <f t="shared" si="749"/>
        <v/>
      </c>
      <c r="Z3969" s="4" t="str">
        <f t="shared" si="750"/>
        <v/>
      </c>
      <c r="AA3969" s="4" t="str">
        <f>IF($V3969="","",IF(Y3969&lt;36,0,IF(AND(36&lt;=Y3969,Y3969&lt;71),VLOOKUP($W3969,日射量と図３!$E$6:$F$34,2,TRUE),IF(AND(71&lt;=Y3969,Y3969&lt;107),VLOOKUP($W3969,日射量と図３!$E$6:$G$34,3,TRUE),IF(AND(107&lt;=Y3969,Y3969&lt;143),VLOOKUP($W3969,日射量と図３!$E$6:$H$34,4,TRUE),VLOOKUP($W3969,日射量と図３!$E$6:$I$34,5,TRUE))))))</f>
        <v/>
      </c>
      <c r="AB3969" s="4" t="str">
        <f>IF($V3969="","",IF(Z3969&lt;36,0,IF(AND(36&lt;=Z3969,Z3969&lt;71),VLOOKUP($W3969,日射量と図３!$E$6:$F$34,2,TRUE),IF(AND(71&lt;=Z3969,Z3969&lt;107),VLOOKUP($W3969,日射量と図３!$E$6:$G$34,3,TRUE),IF(AND(107&lt;=Z3969,Z3969&lt;143),VLOOKUP($W3969,日射量と図３!$E$6:$H$34,4,TRUE),VLOOKUP($W3969,日射量と図３!$E$6:$I$34,5,TRUE))))))</f>
        <v/>
      </c>
      <c r="AC3969" s="382" t="str">
        <f t="shared" si="745"/>
        <v/>
      </c>
      <c r="AD3969" s="382" t="str">
        <f t="shared" si="746"/>
        <v/>
      </c>
    </row>
    <row r="3970" spans="11:30" ht="13.5" customHeight="1">
      <c r="K3970" s="4">
        <f t="shared" si="740"/>
        <v>11</v>
      </c>
      <c r="L3970" s="34">
        <v>43417</v>
      </c>
      <c r="M3970" s="4">
        <v>166</v>
      </c>
      <c r="N3970" s="4">
        <v>7</v>
      </c>
      <c r="O3970" s="31">
        <v>0.25</v>
      </c>
      <c r="P3970" s="35">
        <v>10.25</v>
      </c>
      <c r="Q3970" s="36">
        <f t="shared" si="741"/>
        <v>15</v>
      </c>
      <c r="R3970" s="4">
        <f t="shared" si="742"/>
        <v>4.75</v>
      </c>
      <c r="S3970" s="31">
        <f t="shared" si="747"/>
        <v>0.25912037037037033</v>
      </c>
      <c r="T3970" s="31">
        <f t="shared" si="748"/>
        <v>0.70750000000000002</v>
      </c>
      <c r="U3970" s="4">
        <f t="shared" si="743"/>
        <v>0</v>
      </c>
      <c r="V3970" s="4" t="str">
        <f t="shared" si="751"/>
        <v/>
      </c>
      <c r="W3970" s="18" t="str">
        <f>IF(V3970="","",VLOOKUP(L3970,日射量と図３!$A$4:$C$368,3,TRUE)*238.85/100)</f>
        <v/>
      </c>
      <c r="X3970" s="4" t="str">
        <f t="shared" si="744"/>
        <v/>
      </c>
      <c r="Y3970" s="4" t="str">
        <f t="shared" si="749"/>
        <v/>
      </c>
      <c r="Z3970" s="4" t="str">
        <f t="shared" si="750"/>
        <v/>
      </c>
      <c r="AA3970" s="4" t="str">
        <f>IF($V3970="","",IF(Y3970&lt;36,0,IF(AND(36&lt;=Y3970,Y3970&lt;71),VLOOKUP($W3970,日射量と図３!$E$6:$F$34,2,TRUE),IF(AND(71&lt;=Y3970,Y3970&lt;107),VLOOKUP($W3970,日射量と図３!$E$6:$G$34,3,TRUE),IF(AND(107&lt;=Y3970,Y3970&lt;143),VLOOKUP($W3970,日射量と図３!$E$6:$H$34,4,TRUE),VLOOKUP($W3970,日射量と図３!$E$6:$I$34,5,TRUE))))))</f>
        <v/>
      </c>
      <c r="AB3970" s="4" t="str">
        <f>IF($V3970="","",IF(Z3970&lt;36,0,IF(AND(36&lt;=Z3970,Z3970&lt;71),VLOOKUP($W3970,日射量と図３!$E$6:$F$34,2,TRUE),IF(AND(71&lt;=Z3970,Z3970&lt;107),VLOOKUP($W3970,日射量と図３!$E$6:$G$34,3,TRUE),IF(AND(107&lt;=Z3970,Z3970&lt;143),VLOOKUP($W3970,日射量と図３!$E$6:$H$34,4,TRUE),VLOOKUP($W3970,日射量と図３!$E$6:$I$34,5,TRUE))))))</f>
        <v/>
      </c>
      <c r="AC3970" s="382" t="str">
        <f t="shared" si="745"/>
        <v/>
      </c>
      <c r="AD3970" s="382" t="str">
        <f t="shared" si="746"/>
        <v/>
      </c>
    </row>
    <row r="3971" spans="11:30" ht="13.5" customHeight="1">
      <c r="K3971" s="4">
        <f t="shared" si="740"/>
        <v>11</v>
      </c>
      <c r="L3971" s="34">
        <v>43417</v>
      </c>
      <c r="M3971" s="4">
        <v>166</v>
      </c>
      <c r="N3971" s="4">
        <v>8</v>
      </c>
      <c r="O3971" s="31">
        <v>0.29166666666666669</v>
      </c>
      <c r="P3971" s="35">
        <v>10.31</v>
      </c>
      <c r="Q3971" s="36">
        <f t="shared" si="741"/>
        <v>12</v>
      </c>
      <c r="R3971" s="4">
        <f t="shared" si="742"/>
        <v>1.6899999999999995</v>
      </c>
      <c r="S3971" s="31">
        <f t="shared" si="747"/>
        <v>0.25912037037037033</v>
      </c>
      <c r="T3971" s="31">
        <f t="shared" si="748"/>
        <v>0.70750000000000002</v>
      </c>
      <c r="U3971" s="4">
        <f t="shared" si="743"/>
        <v>1.6899999999999995</v>
      </c>
      <c r="V3971" s="4" t="str">
        <f t="shared" si="751"/>
        <v/>
      </c>
      <c r="W3971" s="18" t="str">
        <f>IF(V3971="","",VLOOKUP(L3971,日射量と図３!$A$4:$C$368,3,TRUE)*238.85/100)</f>
        <v/>
      </c>
      <c r="X3971" s="4" t="str">
        <f t="shared" si="744"/>
        <v/>
      </c>
      <c r="Y3971" s="4" t="str">
        <f t="shared" si="749"/>
        <v/>
      </c>
      <c r="Z3971" s="4" t="str">
        <f t="shared" si="750"/>
        <v/>
      </c>
      <c r="AA3971" s="4" t="str">
        <f>IF($V3971="","",IF(Y3971&lt;36,0,IF(AND(36&lt;=Y3971,Y3971&lt;71),VLOOKUP($W3971,日射量と図３!$E$6:$F$34,2,TRUE),IF(AND(71&lt;=Y3971,Y3971&lt;107),VLOOKUP($W3971,日射量と図３!$E$6:$G$34,3,TRUE),IF(AND(107&lt;=Y3971,Y3971&lt;143),VLOOKUP($W3971,日射量と図３!$E$6:$H$34,4,TRUE),VLOOKUP($W3971,日射量と図３!$E$6:$I$34,5,TRUE))))))</f>
        <v/>
      </c>
      <c r="AB3971" s="4" t="str">
        <f>IF($V3971="","",IF(Z3971&lt;36,0,IF(AND(36&lt;=Z3971,Z3971&lt;71),VLOOKUP($W3971,日射量と図３!$E$6:$F$34,2,TRUE),IF(AND(71&lt;=Z3971,Z3971&lt;107),VLOOKUP($W3971,日射量と図３!$E$6:$G$34,3,TRUE),IF(AND(107&lt;=Z3971,Z3971&lt;143),VLOOKUP($W3971,日射量と図３!$E$6:$H$34,4,TRUE),VLOOKUP($W3971,日射量と図３!$E$6:$I$34,5,TRUE))))))</f>
        <v/>
      </c>
      <c r="AC3971" s="382" t="str">
        <f t="shared" si="745"/>
        <v/>
      </c>
      <c r="AD3971" s="382" t="str">
        <f t="shared" si="746"/>
        <v/>
      </c>
    </row>
    <row r="3972" spans="11:30" ht="13.5" customHeight="1">
      <c r="K3972" s="4">
        <f t="shared" si="740"/>
        <v>11</v>
      </c>
      <c r="L3972" s="34">
        <v>43417</v>
      </c>
      <c r="M3972" s="4">
        <v>166</v>
      </c>
      <c r="N3972" s="4">
        <v>9</v>
      </c>
      <c r="O3972" s="31">
        <v>0.33333333333333331</v>
      </c>
      <c r="P3972" s="35">
        <v>11.400000000000002</v>
      </c>
      <c r="Q3972" s="36">
        <f t="shared" si="741"/>
        <v>12</v>
      </c>
      <c r="R3972" s="4">
        <f t="shared" si="742"/>
        <v>0.59999999999999787</v>
      </c>
      <c r="S3972" s="31">
        <f t="shared" si="747"/>
        <v>0.25912037037037033</v>
      </c>
      <c r="T3972" s="31">
        <f t="shared" si="748"/>
        <v>0.70750000000000002</v>
      </c>
      <c r="U3972" s="4">
        <f t="shared" si="743"/>
        <v>0.59999999999999787</v>
      </c>
      <c r="V3972" s="4" t="str">
        <f t="shared" si="751"/>
        <v/>
      </c>
      <c r="W3972" s="18" t="str">
        <f>IF(V3972="","",VLOOKUP(L3972,日射量と図３!$A$4:$C$368,3,TRUE)*238.85/100)</f>
        <v/>
      </c>
      <c r="X3972" s="4" t="str">
        <f t="shared" si="744"/>
        <v/>
      </c>
      <c r="Y3972" s="4" t="str">
        <f t="shared" si="749"/>
        <v/>
      </c>
      <c r="Z3972" s="4" t="str">
        <f t="shared" si="750"/>
        <v/>
      </c>
      <c r="AA3972" s="4" t="str">
        <f>IF($V3972="","",IF(Y3972&lt;36,0,IF(AND(36&lt;=Y3972,Y3972&lt;71),VLOOKUP($W3972,日射量と図３!$E$6:$F$34,2,TRUE),IF(AND(71&lt;=Y3972,Y3972&lt;107),VLOOKUP($W3972,日射量と図３!$E$6:$G$34,3,TRUE),IF(AND(107&lt;=Y3972,Y3972&lt;143),VLOOKUP($W3972,日射量と図３!$E$6:$H$34,4,TRUE),VLOOKUP($W3972,日射量と図３!$E$6:$I$34,5,TRUE))))))</f>
        <v/>
      </c>
      <c r="AB3972" s="4" t="str">
        <f>IF($V3972="","",IF(Z3972&lt;36,0,IF(AND(36&lt;=Z3972,Z3972&lt;71),VLOOKUP($W3972,日射量と図３!$E$6:$F$34,2,TRUE),IF(AND(71&lt;=Z3972,Z3972&lt;107),VLOOKUP($W3972,日射量と図３!$E$6:$G$34,3,TRUE),IF(AND(107&lt;=Z3972,Z3972&lt;143),VLOOKUP($W3972,日射量と図３!$E$6:$H$34,4,TRUE),VLOOKUP($W3972,日射量と図３!$E$6:$I$34,5,TRUE))))))</f>
        <v/>
      </c>
      <c r="AC3972" s="382" t="str">
        <f t="shared" si="745"/>
        <v/>
      </c>
      <c r="AD3972" s="382" t="str">
        <f t="shared" si="746"/>
        <v/>
      </c>
    </row>
    <row r="3973" spans="11:30" ht="13.5" customHeight="1">
      <c r="K3973" s="4">
        <f t="shared" ref="K3973:K4036" si="752">MONTH(L3973)</f>
        <v>11</v>
      </c>
      <c r="L3973" s="34">
        <v>43417</v>
      </c>
      <c r="M3973" s="4">
        <v>166</v>
      </c>
      <c r="N3973" s="4">
        <v>10</v>
      </c>
      <c r="O3973" s="31">
        <v>0.375</v>
      </c>
      <c r="P3973" s="35">
        <v>13.01</v>
      </c>
      <c r="Q3973" s="36">
        <f t="shared" ref="Q3973:Q4036" si="753">IF(O3973&lt;$B$15,$D$14,IF(O3973&lt;$B$16,$D$15,IF(O3973&lt;$B$17,$D$16,IF(O3973&lt;$B$18,$D$17,IF(O3973&lt;$B$19,$D$18,$D$19)))))</f>
        <v>12</v>
      </c>
      <c r="R3973" s="4">
        <f t="shared" ref="R3973:R4036" si="754">IF(Q3973-P3973&gt;0,Q3973-P3973,0)</f>
        <v>0</v>
      </c>
      <c r="S3973" s="31">
        <f t="shared" si="747"/>
        <v>0.25912037037037033</v>
      </c>
      <c r="T3973" s="31">
        <f t="shared" si="748"/>
        <v>0.70750000000000002</v>
      </c>
      <c r="U3973" s="4">
        <f t="shared" ref="U3973:U3979" si="755">IF(AND(S3973&lt;O3973,O3973&lt;T3973),R3973,0)</f>
        <v>0</v>
      </c>
      <c r="V3973" s="4" t="str">
        <f t="shared" si="751"/>
        <v/>
      </c>
      <c r="W3973" s="18" t="str">
        <f>IF(V3973="","",VLOOKUP(L3973,日射量と図３!$A$4:$C$368,3,TRUE)*238.85/100)</f>
        <v/>
      </c>
      <c r="X3973" s="4" t="str">
        <f t="shared" ref="X3973:X4036" si="756">IF(V3973="","",VLOOKUP(K3973,$AF$38:$AJ$49,5,TRUE))</f>
        <v/>
      </c>
      <c r="Y3973" s="4" t="str">
        <f t="shared" si="749"/>
        <v/>
      </c>
      <c r="Z3973" s="4" t="str">
        <f t="shared" si="750"/>
        <v/>
      </c>
      <c r="AA3973" s="4" t="str">
        <f>IF($V3973="","",IF(Y3973&lt;36,0,IF(AND(36&lt;=Y3973,Y3973&lt;71),VLOOKUP($W3973,日射量と図３!$E$6:$F$34,2,TRUE),IF(AND(71&lt;=Y3973,Y3973&lt;107),VLOOKUP($W3973,日射量と図３!$E$6:$G$34,3,TRUE),IF(AND(107&lt;=Y3973,Y3973&lt;143),VLOOKUP($W3973,日射量と図３!$E$6:$H$34,4,TRUE),VLOOKUP($W3973,日射量と図３!$E$6:$I$34,5,TRUE))))))</f>
        <v/>
      </c>
      <c r="AB3973" s="4" t="str">
        <f>IF($V3973="","",IF(Z3973&lt;36,0,IF(AND(36&lt;=Z3973,Z3973&lt;71),VLOOKUP($W3973,日射量と図３!$E$6:$F$34,2,TRUE),IF(AND(71&lt;=Z3973,Z3973&lt;107),VLOOKUP($W3973,日射量と図３!$E$6:$G$34,3,TRUE),IF(AND(107&lt;=Z3973,Z3973&lt;143),VLOOKUP($W3973,日射量と図３!$E$6:$H$34,4,TRUE),VLOOKUP($W3973,日射量と図３!$E$6:$I$34,5,TRUE))))))</f>
        <v/>
      </c>
      <c r="AC3973" s="382" t="str">
        <f t="shared" si="745"/>
        <v/>
      </c>
      <c r="AD3973" s="382" t="str">
        <f t="shared" si="746"/>
        <v/>
      </c>
    </row>
    <row r="3974" spans="11:30" ht="13.5" customHeight="1">
      <c r="K3974" s="4">
        <f t="shared" si="752"/>
        <v>11</v>
      </c>
      <c r="L3974" s="34">
        <v>43417</v>
      </c>
      <c r="M3974" s="4">
        <v>166</v>
      </c>
      <c r="N3974" s="4">
        <v>11</v>
      </c>
      <c r="O3974" s="31">
        <v>0.41666666666666669</v>
      </c>
      <c r="P3974" s="35">
        <v>14.23</v>
      </c>
      <c r="Q3974" s="36">
        <f t="shared" si="753"/>
        <v>12</v>
      </c>
      <c r="R3974" s="4">
        <f t="shared" si="754"/>
        <v>0</v>
      </c>
      <c r="S3974" s="31">
        <f t="shared" si="747"/>
        <v>0.25912037037037033</v>
      </c>
      <c r="T3974" s="31">
        <f t="shared" si="748"/>
        <v>0.70750000000000002</v>
      </c>
      <c r="U3974" s="4">
        <f t="shared" si="755"/>
        <v>0</v>
      </c>
      <c r="V3974" s="4" t="str">
        <f t="shared" si="751"/>
        <v/>
      </c>
      <c r="W3974" s="18" t="str">
        <f>IF(V3974="","",VLOOKUP(L3974,日射量と図３!$A$4:$C$368,3,TRUE)*238.85/100)</f>
        <v/>
      </c>
      <c r="X3974" s="4" t="str">
        <f t="shared" si="756"/>
        <v/>
      </c>
      <c r="Y3974" s="4" t="str">
        <f t="shared" si="749"/>
        <v/>
      </c>
      <c r="Z3974" s="4" t="str">
        <f t="shared" si="750"/>
        <v/>
      </c>
      <c r="AA3974" s="4" t="str">
        <f>IF($V3974="","",IF(Y3974&lt;36,0,IF(AND(36&lt;=Y3974,Y3974&lt;71),VLOOKUP($W3974,日射量と図３!$E$6:$F$34,2,TRUE),IF(AND(71&lt;=Y3974,Y3974&lt;107),VLOOKUP($W3974,日射量と図３!$E$6:$G$34,3,TRUE),IF(AND(107&lt;=Y3974,Y3974&lt;143),VLOOKUP($W3974,日射量と図３!$E$6:$H$34,4,TRUE),VLOOKUP($W3974,日射量と図３!$E$6:$I$34,5,TRUE))))))</f>
        <v/>
      </c>
      <c r="AB3974" s="4" t="str">
        <f>IF($V3974="","",IF(Z3974&lt;36,0,IF(AND(36&lt;=Z3974,Z3974&lt;71),VLOOKUP($W3974,日射量と図３!$E$6:$F$34,2,TRUE),IF(AND(71&lt;=Z3974,Z3974&lt;107),VLOOKUP($W3974,日射量と図３!$E$6:$G$34,3,TRUE),IF(AND(107&lt;=Z3974,Z3974&lt;143),VLOOKUP($W3974,日射量と図３!$E$6:$H$34,4,TRUE),VLOOKUP($W3974,日射量と図３!$E$6:$I$34,5,TRUE))))))</f>
        <v/>
      </c>
      <c r="AC3974" s="382" t="str">
        <f t="shared" si="745"/>
        <v/>
      </c>
      <c r="AD3974" s="382" t="str">
        <f t="shared" si="746"/>
        <v/>
      </c>
    </row>
    <row r="3975" spans="11:30" ht="13.5" customHeight="1">
      <c r="K3975" s="4">
        <f t="shared" si="752"/>
        <v>11</v>
      </c>
      <c r="L3975" s="34">
        <v>43417</v>
      </c>
      <c r="M3975" s="4">
        <v>166</v>
      </c>
      <c r="N3975" s="4">
        <v>12</v>
      </c>
      <c r="O3975" s="31">
        <v>0.45833333333333331</v>
      </c>
      <c r="P3975" s="35">
        <v>15.26</v>
      </c>
      <c r="Q3975" s="36">
        <f t="shared" si="753"/>
        <v>12</v>
      </c>
      <c r="R3975" s="4">
        <f t="shared" si="754"/>
        <v>0</v>
      </c>
      <c r="S3975" s="31">
        <f t="shared" si="747"/>
        <v>0.25912037037037033</v>
      </c>
      <c r="T3975" s="31">
        <f t="shared" si="748"/>
        <v>0.70750000000000002</v>
      </c>
      <c r="U3975" s="4">
        <f t="shared" si="755"/>
        <v>0</v>
      </c>
      <c r="V3975" s="4" t="str">
        <f t="shared" si="751"/>
        <v/>
      </c>
      <c r="W3975" s="18" t="str">
        <f>IF(V3975="","",VLOOKUP(L3975,日射量と図３!$A$4:$C$368,3,TRUE)*238.85/100)</f>
        <v/>
      </c>
      <c r="X3975" s="4" t="str">
        <f t="shared" si="756"/>
        <v/>
      </c>
      <c r="Y3975" s="4" t="str">
        <f t="shared" si="749"/>
        <v/>
      </c>
      <c r="Z3975" s="4" t="str">
        <f t="shared" si="750"/>
        <v/>
      </c>
      <c r="AA3975" s="4" t="str">
        <f>IF($V3975="","",IF(Y3975&lt;36,0,IF(AND(36&lt;=Y3975,Y3975&lt;71),VLOOKUP($W3975,日射量と図３!$E$6:$F$34,2,TRUE),IF(AND(71&lt;=Y3975,Y3975&lt;107),VLOOKUP($W3975,日射量と図３!$E$6:$G$34,3,TRUE),IF(AND(107&lt;=Y3975,Y3975&lt;143),VLOOKUP($W3975,日射量と図３!$E$6:$H$34,4,TRUE),VLOOKUP($W3975,日射量と図３!$E$6:$I$34,5,TRUE))))))</f>
        <v/>
      </c>
      <c r="AB3975" s="4" t="str">
        <f>IF($V3975="","",IF(Z3975&lt;36,0,IF(AND(36&lt;=Z3975,Z3975&lt;71),VLOOKUP($W3975,日射量と図３!$E$6:$F$34,2,TRUE),IF(AND(71&lt;=Z3975,Z3975&lt;107),VLOOKUP($W3975,日射量と図３!$E$6:$G$34,3,TRUE),IF(AND(107&lt;=Z3975,Z3975&lt;143),VLOOKUP($W3975,日射量と図３!$E$6:$H$34,4,TRUE),VLOOKUP($W3975,日射量と図３!$E$6:$I$34,5,TRUE))))))</f>
        <v/>
      </c>
      <c r="AC3975" s="382" t="str">
        <f t="shared" si="745"/>
        <v/>
      </c>
      <c r="AD3975" s="382" t="str">
        <f t="shared" si="746"/>
        <v/>
      </c>
    </row>
    <row r="3976" spans="11:30" ht="13.5" customHeight="1">
      <c r="K3976" s="4">
        <f t="shared" si="752"/>
        <v>11</v>
      </c>
      <c r="L3976" s="34">
        <v>43417</v>
      </c>
      <c r="M3976" s="4">
        <v>166</v>
      </c>
      <c r="N3976" s="4">
        <v>13</v>
      </c>
      <c r="O3976" s="31">
        <v>0.5</v>
      </c>
      <c r="P3976" s="35">
        <v>16.169999999999998</v>
      </c>
      <c r="Q3976" s="36">
        <f t="shared" si="753"/>
        <v>12</v>
      </c>
      <c r="R3976" s="4">
        <f t="shared" si="754"/>
        <v>0</v>
      </c>
      <c r="S3976" s="31">
        <f t="shared" si="747"/>
        <v>0.25912037037037033</v>
      </c>
      <c r="T3976" s="31">
        <f t="shared" si="748"/>
        <v>0.70750000000000002</v>
      </c>
      <c r="U3976" s="4">
        <f t="shared" si="755"/>
        <v>0</v>
      </c>
      <c r="V3976" s="4" t="str">
        <f t="shared" si="751"/>
        <v/>
      </c>
      <c r="W3976" s="18" t="str">
        <f>IF(V3976="","",VLOOKUP(L3976,日射量と図３!$A$4:$C$368,3,TRUE)*238.85/100)</f>
        <v/>
      </c>
      <c r="X3976" s="4" t="str">
        <f t="shared" si="756"/>
        <v/>
      </c>
      <c r="Y3976" s="4" t="str">
        <f t="shared" si="749"/>
        <v/>
      </c>
      <c r="Z3976" s="4" t="str">
        <f t="shared" si="750"/>
        <v/>
      </c>
      <c r="AA3976" s="4" t="str">
        <f>IF($V3976="","",IF(Y3976&lt;36,0,IF(AND(36&lt;=Y3976,Y3976&lt;71),VLOOKUP($W3976,日射量と図３!$E$6:$F$34,2,TRUE),IF(AND(71&lt;=Y3976,Y3976&lt;107),VLOOKUP($W3976,日射量と図３!$E$6:$G$34,3,TRUE),IF(AND(107&lt;=Y3976,Y3976&lt;143),VLOOKUP($W3976,日射量と図３!$E$6:$H$34,4,TRUE),VLOOKUP($W3976,日射量と図３!$E$6:$I$34,5,TRUE))))))</f>
        <v/>
      </c>
      <c r="AB3976" s="4" t="str">
        <f>IF($V3976="","",IF(Z3976&lt;36,0,IF(AND(36&lt;=Z3976,Z3976&lt;71),VLOOKUP($W3976,日射量と図３!$E$6:$F$34,2,TRUE),IF(AND(71&lt;=Z3976,Z3976&lt;107),VLOOKUP($W3976,日射量と図３!$E$6:$G$34,3,TRUE),IF(AND(107&lt;=Z3976,Z3976&lt;143),VLOOKUP($W3976,日射量と図３!$E$6:$H$34,4,TRUE),VLOOKUP($W3976,日射量と図３!$E$6:$I$34,5,TRUE))))))</f>
        <v/>
      </c>
      <c r="AC3976" s="382" t="str">
        <f t="shared" si="745"/>
        <v/>
      </c>
      <c r="AD3976" s="382" t="str">
        <f t="shared" si="746"/>
        <v/>
      </c>
    </row>
    <row r="3977" spans="11:30" ht="13.5" customHeight="1">
      <c r="K3977" s="4">
        <f t="shared" si="752"/>
        <v>11</v>
      </c>
      <c r="L3977" s="34">
        <v>43417</v>
      </c>
      <c r="M3977" s="4">
        <v>166</v>
      </c>
      <c r="N3977" s="4">
        <v>14</v>
      </c>
      <c r="O3977" s="31">
        <v>0.54166666666666663</v>
      </c>
      <c r="P3977" s="35">
        <v>16.52</v>
      </c>
      <c r="Q3977" s="36">
        <f t="shared" si="753"/>
        <v>12</v>
      </c>
      <c r="R3977" s="4">
        <f t="shared" si="754"/>
        <v>0</v>
      </c>
      <c r="S3977" s="31">
        <f t="shared" si="747"/>
        <v>0.25912037037037033</v>
      </c>
      <c r="T3977" s="31">
        <f t="shared" si="748"/>
        <v>0.70750000000000002</v>
      </c>
      <c r="U3977" s="4">
        <f t="shared" si="755"/>
        <v>0</v>
      </c>
      <c r="V3977" s="4" t="str">
        <f t="shared" si="751"/>
        <v/>
      </c>
      <c r="W3977" s="18" t="str">
        <f>IF(V3977="","",VLOOKUP(L3977,日射量と図３!$A$4:$C$368,3,TRUE)*238.85/100)</f>
        <v/>
      </c>
      <c r="X3977" s="4" t="str">
        <f t="shared" si="756"/>
        <v/>
      </c>
      <c r="Y3977" s="4" t="str">
        <f t="shared" si="749"/>
        <v/>
      </c>
      <c r="Z3977" s="4" t="str">
        <f t="shared" si="750"/>
        <v/>
      </c>
      <c r="AA3977" s="4" t="str">
        <f>IF($V3977="","",IF(Y3977&lt;36,0,IF(AND(36&lt;=Y3977,Y3977&lt;71),VLOOKUP($W3977,日射量と図３!$E$6:$F$34,2,TRUE),IF(AND(71&lt;=Y3977,Y3977&lt;107),VLOOKUP($W3977,日射量と図３!$E$6:$G$34,3,TRUE),IF(AND(107&lt;=Y3977,Y3977&lt;143),VLOOKUP($W3977,日射量と図３!$E$6:$H$34,4,TRUE),VLOOKUP($W3977,日射量と図３!$E$6:$I$34,5,TRUE))))))</f>
        <v/>
      </c>
      <c r="AB3977" s="4" t="str">
        <f>IF($V3977="","",IF(Z3977&lt;36,0,IF(AND(36&lt;=Z3977,Z3977&lt;71),VLOOKUP($W3977,日射量と図３!$E$6:$F$34,2,TRUE),IF(AND(71&lt;=Z3977,Z3977&lt;107),VLOOKUP($W3977,日射量と図３!$E$6:$G$34,3,TRUE),IF(AND(107&lt;=Z3977,Z3977&lt;143),VLOOKUP($W3977,日射量と図３!$E$6:$H$34,4,TRUE),VLOOKUP($W3977,日射量と図３!$E$6:$I$34,5,TRUE))))))</f>
        <v/>
      </c>
      <c r="AC3977" s="382" t="str">
        <f t="shared" si="745"/>
        <v/>
      </c>
      <c r="AD3977" s="382" t="str">
        <f t="shared" si="746"/>
        <v/>
      </c>
    </row>
    <row r="3978" spans="11:30" ht="13.5" customHeight="1">
      <c r="K3978" s="4">
        <f t="shared" si="752"/>
        <v>11</v>
      </c>
      <c r="L3978" s="34">
        <v>43417</v>
      </c>
      <c r="M3978" s="4">
        <v>166</v>
      </c>
      <c r="N3978" s="4">
        <v>15</v>
      </c>
      <c r="O3978" s="31">
        <v>0.58333333333333337</v>
      </c>
      <c r="P3978" s="35">
        <v>16.7</v>
      </c>
      <c r="Q3978" s="36">
        <f t="shared" si="753"/>
        <v>12</v>
      </c>
      <c r="R3978" s="4">
        <f t="shared" si="754"/>
        <v>0</v>
      </c>
      <c r="S3978" s="31">
        <f t="shared" si="747"/>
        <v>0.25912037037037033</v>
      </c>
      <c r="T3978" s="31">
        <f t="shared" si="748"/>
        <v>0.70750000000000002</v>
      </c>
      <c r="U3978" s="4">
        <f t="shared" si="755"/>
        <v>0</v>
      </c>
      <c r="V3978" s="4" t="str">
        <f t="shared" si="751"/>
        <v/>
      </c>
      <c r="W3978" s="18" t="str">
        <f>IF(V3978="","",VLOOKUP(L3978,日射量と図３!$A$4:$C$368,3,TRUE)*238.85/100)</f>
        <v/>
      </c>
      <c r="X3978" s="4" t="str">
        <f t="shared" si="756"/>
        <v/>
      </c>
      <c r="Y3978" s="4" t="str">
        <f t="shared" si="749"/>
        <v/>
      </c>
      <c r="Z3978" s="4" t="str">
        <f t="shared" si="750"/>
        <v/>
      </c>
      <c r="AA3978" s="4" t="str">
        <f>IF($V3978="","",IF(Y3978&lt;36,0,IF(AND(36&lt;=Y3978,Y3978&lt;71),VLOOKUP($W3978,日射量と図３!$E$6:$F$34,2,TRUE),IF(AND(71&lt;=Y3978,Y3978&lt;107),VLOOKUP($W3978,日射量と図３!$E$6:$G$34,3,TRUE),IF(AND(107&lt;=Y3978,Y3978&lt;143),VLOOKUP($W3978,日射量と図３!$E$6:$H$34,4,TRUE),VLOOKUP($W3978,日射量と図３!$E$6:$I$34,5,TRUE))))))</f>
        <v/>
      </c>
      <c r="AB3978" s="4" t="str">
        <f>IF($V3978="","",IF(Z3978&lt;36,0,IF(AND(36&lt;=Z3978,Z3978&lt;71),VLOOKUP($W3978,日射量と図３!$E$6:$F$34,2,TRUE),IF(AND(71&lt;=Z3978,Z3978&lt;107),VLOOKUP($W3978,日射量と図３!$E$6:$G$34,3,TRUE),IF(AND(107&lt;=Z3978,Z3978&lt;143),VLOOKUP($W3978,日射量と図３!$E$6:$H$34,4,TRUE),VLOOKUP($W3978,日射量と図３!$E$6:$I$34,5,TRUE))))))</f>
        <v/>
      </c>
      <c r="AC3978" s="382" t="str">
        <f t="shared" si="745"/>
        <v/>
      </c>
      <c r="AD3978" s="382" t="str">
        <f t="shared" si="746"/>
        <v/>
      </c>
    </row>
    <row r="3979" spans="11:30" ht="13.5" customHeight="1">
      <c r="K3979" s="4">
        <f t="shared" si="752"/>
        <v>11</v>
      </c>
      <c r="L3979" s="34">
        <v>43417</v>
      </c>
      <c r="M3979" s="4">
        <v>166</v>
      </c>
      <c r="N3979" s="4">
        <v>16</v>
      </c>
      <c r="O3979" s="31">
        <v>0.625</v>
      </c>
      <c r="P3979" s="35">
        <v>16.500000000000004</v>
      </c>
      <c r="Q3979" s="36">
        <f t="shared" si="753"/>
        <v>16</v>
      </c>
      <c r="R3979" s="4">
        <f t="shared" si="754"/>
        <v>0</v>
      </c>
      <c r="S3979" s="31">
        <f t="shared" si="747"/>
        <v>0.25912037037037033</v>
      </c>
      <c r="T3979" s="31">
        <f t="shared" si="748"/>
        <v>0.70750000000000002</v>
      </c>
      <c r="U3979" s="4">
        <f t="shared" si="755"/>
        <v>0</v>
      </c>
      <c r="V3979" s="4" t="str">
        <f t="shared" si="751"/>
        <v/>
      </c>
      <c r="W3979" s="18" t="str">
        <f>IF(V3979="","",VLOOKUP(L3979,日射量と図３!$A$4:$C$368,3,TRUE)*238.85/100)</f>
        <v/>
      </c>
      <c r="X3979" s="4" t="str">
        <f t="shared" si="756"/>
        <v/>
      </c>
      <c r="Y3979" s="4" t="str">
        <f t="shared" si="749"/>
        <v/>
      </c>
      <c r="Z3979" s="4" t="str">
        <f t="shared" si="750"/>
        <v/>
      </c>
      <c r="AA3979" s="4" t="str">
        <f>IF($V3979="","",IF(Y3979&lt;36,0,IF(AND(36&lt;=Y3979,Y3979&lt;71),VLOOKUP($W3979,日射量と図３!$E$6:$F$34,2,TRUE),IF(AND(71&lt;=Y3979,Y3979&lt;107),VLOOKUP($W3979,日射量と図３!$E$6:$G$34,3,TRUE),IF(AND(107&lt;=Y3979,Y3979&lt;143),VLOOKUP($W3979,日射量と図３!$E$6:$H$34,4,TRUE),VLOOKUP($W3979,日射量と図３!$E$6:$I$34,5,TRUE))))))</f>
        <v/>
      </c>
      <c r="AB3979" s="4" t="str">
        <f>IF($V3979="","",IF(Z3979&lt;36,0,IF(AND(36&lt;=Z3979,Z3979&lt;71),VLOOKUP($W3979,日射量と図３!$E$6:$F$34,2,TRUE),IF(AND(71&lt;=Z3979,Z3979&lt;107),VLOOKUP($W3979,日射量と図３!$E$6:$G$34,3,TRUE),IF(AND(107&lt;=Z3979,Z3979&lt;143),VLOOKUP($W3979,日射量と図３!$E$6:$H$34,4,TRUE),VLOOKUP($W3979,日射量と図３!$E$6:$I$34,5,TRUE))))))</f>
        <v/>
      </c>
      <c r="AC3979" s="382" t="str">
        <f t="shared" si="745"/>
        <v/>
      </c>
      <c r="AD3979" s="382" t="str">
        <f t="shared" si="746"/>
        <v/>
      </c>
    </row>
    <row r="3980" spans="11:30" ht="13.5" customHeight="1">
      <c r="K3980" s="4">
        <f t="shared" si="752"/>
        <v>11</v>
      </c>
      <c r="L3980" s="34">
        <v>43417</v>
      </c>
      <c r="M3980" s="4">
        <v>166</v>
      </c>
      <c r="N3980" s="4">
        <v>17</v>
      </c>
      <c r="O3980" s="31">
        <v>0.66666666666666663</v>
      </c>
      <c r="P3980" s="35">
        <v>15.899999999999997</v>
      </c>
      <c r="Q3980" s="36">
        <f t="shared" si="753"/>
        <v>16</v>
      </c>
      <c r="R3980" s="4">
        <f t="shared" si="754"/>
        <v>0.1000000000000032</v>
      </c>
      <c r="S3980" s="31">
        <f t="shared" si="747"/>
        <v>0.25912037037037033</v>
      </c>
      <c r="T3980" s="31">
        <f t="shared" si="748"/>
        <v>0.70750000000000002</v>
      </c>
      <c r="U3980" s="4">
        <f>IF(AND(S3980&lt;O3980,O3980&lt;T3980),R3980,0)</f>
        <v>0.1000000000000032</v>
      </c>
      <c r="V3980" s="4" t="str">
        <f t="shared" si="751"/>
        <v/>
      </c>
      <c r="W3980" s="18" t="str">
        <f>IF(V3980="","",VLOOKUP(L3980,日射量と図３!$A$4:$C$368,3,TRUE)*238.85/100)</f>
        <v/>
      </c>
      <c r="X3980" s="4" t="str">
        <f t="shared" si="756"/>
        <v/>
      </c>
      <c r="Y3980" s="4" t="str">
        <f t="shared" si="749"/>
        <v/>
      </c>
      <c r="Z3980" s="4" t="str">
        <f t="shared" si="750"/>
        <v/>
      </c>
      <c r="AA3980" s="4" t="str">
        <f>IF($V3980="","",IF(Y3980&lt;36,0,IF(AND(36&lt;=Y3980,Y3980&lt;71),VLOOKUP($W3980,日射量と図３!$E$6:$F$34,2,TRUE),IF(AND(71&lt;=Y3980,Y3980&lt;107),VLOOKUP($W3980,日射量と図３!$E$6:$G$34,3,TRUE),IF(AND(107&lt;=Y3980,Y3980&lt;143),VLOOKUP($W3980,日射量と図３!$E$6:$H$34,4,TRUE),VLOOKUP($W3980,日射量と図３!$E$6:$I$34,5,TRUE))))))</f>
        <v/>
      </c>
      <c r="AB3980" s="4" t="str">
        <f>IF($V3980="","",IF(Z3980&lt;36,0,IF(AND(36&lt;=Z3980,Z3980&lt;71),VLOOKUP($W3980,日射量と図３!$E$6:$F$34,2,TRUE),IF(AND(71&lt;=Z3980,Z3980&lt;107),VLOOKUP($W3980,日射量と図３!$E$6:$G$34,3,TRUE),IF(AND(107&lt;=Z3980,Z3980&lt;143),VLOOKUP($W3980,日射量と図３!$E$6:$H$34,4,TRUE),VLOOKUP($W3980,日射量と図３!$E$6:$I$34,5,TRUE))))))</f>
        <v/>
      </c>
      <c r="AC3980" s="382" t="str">
        <f t="shared" si="745"/>
        <v/>
      </c>
      <c r="AD3980" s="382" t="str">
        <f t="shared" si="746"/>
        <v/>
      </c>
    </row>
    <row r="3981" spans="11:30" ht="13.5" customHeight="1">
      <c r="K3981" s="4">
        <f t="shared" si="752"/>
        <v>11</v>
      </c>
      <c r="L3981" s="34">
        <v>43417</v>
      </c>
      <c r="M3981" s="4">
        <v>166</v>
      </c>
      <c r="N3981" s="4">
        <v>18</v>
      </c>
      <c r="O3981" s="31">
        <v>0.70833333333333337</v>
      </c>
      <c r="P3981" s="35">
        <v>14.99</v>
      </c>
      <c r="Q3981" s="36">
        <f t="shared" si="753"/>
        <v>16</v>
      </c>
      <c r="R3981" s="4">
        <f t="shared" si="754"/>
        <v>1.0099999999999998</v>
      </c>
      <c r="S3981" s="31">
        <f t="shared" si="747"/>
        <v>0.25912037037037033</v>
      </c>
      <c r="T3981" s="31">
        <f t="shared" si="748"/>
        <v>0.70750000000000002</v>
      </c>
      <c r="U3981" s="4">
        <f t="shared" ref="U3981:U4044" si="757">IF(AND(S3981&lt;O3981,O3981&lt;T3981),R3981,0)</f>
        <v>0</v>
      </c>
      <c r="V3981" s="4" t="str">
        <f t="shared" si="751"/>
        <v/>
      </c>
      <c r="W3981" s="18" t="str">
        <f>IF(V3981="","",VLOOKUP(L3981,日射量と図３!$A$4:$C$368,3,TRUE)*238.85/100)</f>
        <v/>
      </c>
      <c r="X3981" s="4" t="str">
        <f t="shared" si="756"/>
        <v/>
      </c>
      <c r="Y3981" s="4" t="str">
        <f t="shared" si="749"/>
        <v/>
      </c>
      <c r="Z3981" s="4" t="str">
        <f t="shared" si="750"/>
        <v/>
      </c>
      <c r="AA3981" s="4" t="str">
        <f>IF($V3981="","",IF(Y3981&lt;36,0,IF(AND(36&lt;=Y3981,Y3981&lt;71),VLOOKUP($W3981,日射量と図３!$E$6:$F$34,2,TRUE),IF(AND(71&lt;=Y3981,Y3981&lt;107),VLOOKUP($W3981,日射量と図３!$E$6:$G$34,3,TRUE),IF(AND(107&lt;=Y3981,Y3981&lt;143),VLOOKUP($W3981,日射量と図３!$E$6:$H$34,4,TRUE),VLOOKUP($W3981,日射量と図３!$E$6:$I$34,5,TRUE))))))</f>
        <v/>
      </c>
      <c r="AB3981" s="4" t="str">
        <f>IF($V3981="","",IF(Z3981&lt;36,0,IF(AND(36&lt;=Z3981,Z3981&lt;71),VLOOKUP($W3981,日射量と図３!$E$6:$F$34,2,TRUE),IF(AND(71&lt;=Z3981,Z3981&lt;107),VLOOKUP($W3981,日射量と図３!$E$6:$G$34,3,TRUE),IF(AND(107&lt;=Z3981,Z3981&lt;143),VLOOKUP($W3981,日射量と図３!$E$6:$H$34,4,TRUE),VLOOKUP($W3981,日射量と図３!$E$6:$I$34,5,TRUE))))))</f>
        <v/>
      </c>
      <c r="AC3981" s="382" t="str">
        <f t="shared" si="745"/>
        <v/>
      </c>
      <c r="AD3981" s="382" t="str">
        <f t="shared" si="746"/>
        <v/>
      </c>
    </row>
    <row r="3982" spans="11:30" ht="13.5" customHeight="1">
      <c r="K3982" s="4">
        <f t="shared" si="752"/>
        <v>11</v>
      </c>
      <c r="L3982" s="34">
        <v>43417</v>
      </c>
      <c r="M3982" s="4">
        <v>166</v>
      </c>
      <c r="N3982" s="4">
        <v>19</v>
      </c>
      <c r="O3982" s="31">
        <v>0.75</v>
      </c>
      <c r="P3982" s="35">
        <v>14.280000000000001</v>
      </c>
      <c r="Q3982" s="36">
        <f t="shared" si="753"/>
        <v>16</v>
      </c>
      <c r="R3982" s="4">
        <f t="shared" si="754"/>
        <v>1.7199999999999989</v>
      </c>
      <c r="S3982" s="31">
        <f t="shared" si="747"/>
        <v>0.25912037037037033</v>
      </c>
      <c r="T3982" s="31">
        <f t="shared" si="748"/>
        <v>0.70750000000000002</v>
      </c>
      <c r="U3982" s="4">
        <f t="shared" si="757"/>
        <v>0</v>
      </c>
      <c r="V3982" s="4" t="str">
        <f t="shared" si="751"/>
        <v/>
      </c>
      <c r="W3982" s="18" t="str">
        <f>IF(V3982="","",VLOOKUP(L3982,日射量と図３!$A$4:$C$368,3,TRUE)*238.85/100)</f>
        <v/>
      </c>
      <c r="X3982" s="4" t="str">
        <f t="shared" si="756"/>
        <v/>
      </c>
      <c r="Y3982" s="4" t="str">
        <f t="shared" si="749"/>
        <v/>
      </c>
      <c r="Z3982" s="4" t="str">
        <f t="shared" si="750"/>
        <v/>
      </c>
      <c r="AA3982" s="4" t="str">
        <f>IF($V3982="","",IF(Y3982&lt;36,0,IF(AND(36&lt;=Y3982,Y3982&lt;71),VLOOKUP($W3982,日射量と図３!$E$6:$F$34,2,TRUE),IF(AND(71&lt;=Y3982,Y3982&lt;107),VLOOKUP($W3982,日射量と図３!$E$6:$G$34,3,TRUE),IF(AND(107&lt;=Y3982,Y3982&lt;143),VLOOKUP($W3982,日射量と図３!$E$6:$H$34,4,TRUE),VLOOKUP($W3982,日射量と図３!$E$6:$I$34,5,TRUE))))))</f>
        <v/>
      </c>
      <c r="AB3982" s="4" t="str">
        <f>IF($V3982="","",IF(Z3982&lt;36,0,IF(AND(36&lt;=Z3982,Z3982&lt;71),VLOOKUP($W3982,日射量と図３!$E$6:$F$34,2,TRUE),IF(AND(71&lt;=Z3982,Z3982&lt;107),VLOOKUP($W3982,日射量と図３!$E$6:$G$34,3,TRUE),IF(AND(107&lt;=Z3982,Z3982&lt;143),VLOOKUP($W3982,日射量と図３!$E$6:$H$34,4,TRUE),VLOOKUP($W3982,日射量と図３!$E$6:$I$34,5,TRUE))))))</f>
        <v/>
      </c>
      <c r="AC3982" s="382" t="str">
        <f t="shared" si="745"/>
        <v/>
      </c>
      <c r="AD3982" s="382" t="str">
        <f t="shared" si="746"/>
        <v/>
      </c>
    </row>
    <row r="3983" spans="11:30" ht="13.5" customHeight="1">
      <c r="K3983" s="4">
        <f t="shared" si="752"/>
        <v>11</v>
      </c>
      <c r="L3983" s="34">
        <v>43417</v>
      </c>
      <c r="M3983" s="4">
        <v>166</v>
      </c>
      <c r="N3983" s="4">
        <v>20</v>
      </c>
      <c r="O3983" s="31">
        <v>0.79166666666666663</v>
      </c>
      <c r="P3983" s="35">
        <v>13.87</v>
      </c>
      <c r="Q3983" s="36">
        <f t="shared" si="753"/>
        <v>16</v>
      </c>
      <c r="R3983" s="4">
        <f t="shared" si="754"/>
        <v>2.1300000000000008</v>
      </c>
      <c r="S3983" s="31">
        <f t="shared" si="747"/>
        <v>0.25912037037037033</v>
      </c>
      <c r="T3983" s="31">
        <f t="shared" si="748"/>
        <v>0.70750000000000002</v>
      </c>
      <c r="U3983" s="4">
        <f t="shared" si="757"/>
        <v>0</v>
      </c>
      <c r="V3983" s="4" t="str">
        <f t="shared" si="751"/>
        <v/>
      </c>
      <c r="W3983" s="18" t="str">
        <f>IF(V3983="","",VLOOKUP(L3983,日射量と図３!$A$4:$C$368,3,TRUE)*238.85/100)</f>
        <v/>
      </c>
      <c r="X3983" s="4" t="str">
        <f t="shared" si="756"/>
        <v/>
      </c>
      <c r="Y3983" s="4" t="str">
        <f t="shared" si="749"/>
        <v/>
      </c>
      <c r="Z3983" s="4" t="str">
        <f t="shared" si="750"/>
        <v/>
      </c>
      <c r="AA3983" s="4" t="str">
        <f>IF($V3983="","",IF(Y3983&lt;36,0,IF(AND(36&lt;=Y3983,Y3983&lt;71),VLOOKUP($W3983,日射量と図３!$E$6:$F$34,2,TRUE),IF(AND(71&lt;=Y3983,Y3983&lt;107),VLOOKUP($W3983,日射量と図３!$E$6:$G$34,3,TRUE),IF(AND(107&lt;=Y3983,Y3983&lt;143),VLOOKUP($W3983,日射量と図３!$E$6:$H$34,4,TRUE),VLOOKUP($W3983,日射量と図３!$E$6:$I$34,5,TRUE))))))</f>
        <v/>
      </c>
      <c r="AB3983" s="4" t="str">
        <f>IF($V3983="","",IF(Z3983&lt;36,0,IF(AND(36&lt;=Z3983,Z3983&lt;71),VLOOKUP($W3983,日射量と図３!$E$6:$F$34,2,TRUE),IF(AND(71&lt;=Z3983,Z3983&lt;107),VLOOKUP($W3983,日射量と図３!$E$6:$G$34,3,TRUE),IF(AND(107&lt;=Z3983,Z3983&lt;143),VLOOKUP($W3983,日射量と図３!$E$6:$H$34,4,TRUE),VLOOKUP($W3983,日射量と図３!$E$6:$I$34,5,TRUE))))))</f>
        <v/>
      </c>
      <c r="AC3983" s="382" t="str">
        <f t="shared" ref="AC3983:AC4046" si="758">IF(V3983="","",IF((($AH$18*$AH$30*V3983*3600/1000000)/1000-AA3983*$AG$18*10*0.0000041868)&lt;=0,0,AA3983*$AG$18*10*0.0000041868))</f>
        <v/>
      </c>
      <c r="AD3983" s="382" t="str">
        <f t="shared" ref="AD3983:AD4046" si="759">IF(V3983="","",IF((($AH$19*$AH$30*V3983*3600/1000000)/1000-AB3983*$AG$19*10*0.0000041868)&lt;=0,0,AB3983*$AG$19*10*0.0000041868))</f>
        <v/>
      </c>
    </row>
    <row r="3984" spans="11:30" ht="13.5" customHeight="1">
      <c r="K3984" s="4">
        <f t="shared" si="752"/>
        <v>11</v>
      </c>
      <c r="L3984" s="34">
        <v>43417</v>
      </c>
      <c r="M3984" s="4">
        <v>166</v>
      </c>
      <c r="N3984" s="4">
        <v>21</v>
      </c>
      <c r="O3984" s="31">
        <v>0.83333333333333337</v>
      </c>
      <c r="P3984" s="35">
        <v>13.49</v>
      </c>
      <c r="Q3984" s="36">
        <f t="shared" si="753"/>
        <v>16</v>
      </c>
      <c r="R3984" s="4">
        <f t="shared" si="754"/>
        <v>2.5099999999999998</v>
      </c>
      <c r="S3984" s="31">
        <f t="shared" si="747"/>
        <v>0.25912037037037033</v>
      </c>
      <c r="T3984" s="31">
        <f t="shared" si="748"/>
        <v>0.70750000000000002</v>
      </c>
      <c r="U3984" s="4">
        <f t="shared" si="757"/>
        <v>0</v>
      </c>
      <c r="V3984" s="4" t="str">
        <f t="shared" si="751"/>
        <v/>
      </c>
      <c r="W3984" s="18" t="str">
        <f>IF(V3984="","",VLOOKUP(L3984,日射量と図３!$A$4:$C$368,3,TRUE)*238.85/100)</f>
        <v/>
      </c>
      <c r="X3984" s="4" t="str">
        <f t="shared" si="756"/>
        <v/>
      </c>
      <c r="Y3984" s="4" t="str">
        <f t="shared" si="749"/>
        <v/>
      </c>
      <c r="Z3984" s="4" t="str">
        <f t="shared" si="750"/>
        <v/>
      </c>
      <c r="AA3984" s="4" t="str">
        <f>IF($V3984="","",IF(Y3984&lt;36,0,IF(AND(36&lt;=Y3984,Y3984&lt;71),VLOOKUP($W3984,日射量と図３!$E$6:$F$34,2,TRUE),IF(AND(71&lt;=Y3984,Y3984&lt;107),VLOOKUP($W3984,日射量と図３!$E$6:$G$34,3,TRUE),IF(AND(107&lt;=Y3984,Y3984&lt;143),VLOOKUP($W3984,日射量と図３!$E$6:$H$34,4,TRUE),VLOOKUP($W3984,日射量と図３!$E$6:$I$34,5,TRUE))))))</f>
        <v/>
      </c>
      <c r="AB3984" s="4" t="str">
        <f>IF($V3984="","",IF(Z3984&lt;36,0,IF(AND(36&lt;=Z3984,Z3984&lt;71),VLOOKUP($W3984,日射量と図３!$E$6:$F$34,2,TRUE),IF(AND(71&lt;=Z3984,Z3984&lt;107),VLOOKUP($W3984,日射量と図３!$E$6:$G$34,3,TRUE),IF(AND(107&lt;=Z3984,Z3984&lt;143),VLOOKUP($W3984,日射量と図３!$E$6:$H$34,4,TRUE),VLOOKUP($W3984,日射量と図３!$E$6:$I$34,5,TRUE))))))</f>
        <v/>
      </c>
      <c r="AC3984" s="382" t="str">
        <f t="shared" si="758"/>
        <v/>
      </c>
      <c r="AD3984" s="382" t="str">
        <f t="shared" si="759"/>
        <v/>
      </c>
    </row>
    <row r="3985" spans="11:30" ht="13.5" customHeight="1">
      <c r="K3985" s="4">
        <f t="shared" si="752"/>
        <v>11</v>
      </c>
      <c r="L3985" s="34">
        <v>43417</v>
      </c>
      <c r="M3985" s="4">
        <v>166</v>
      </c>
      <c r="N3985" s="4">
        <v>22</v>
      </c>
      <c r="O3985" s="31">
        <v>0.875</v>
      </c>
      <c r="P3985" s="35">
        <v>12.9</v>
      </c>
      <c r="Q3985" s="36">
        <f t="shared" si="753"/>
        <v>16</v>
      </c>
      <c r="R3985" s="4">
        <f t="shared" si="754"/>
        <v>3.0999999999999996</v>
      </c>
      <c r="S3985" s="31">
        <f t="shared" si="747"/>
        <v>0.25912037037037033</v>
      </c>
      <c r="T3985" s="31">
        <f t="shared" si="748"/>
        <v>0.70750000000000002</v>
      </c>
      <c r="U3985" s="4">
        <f t="shared" si="757"/>
        <v>0</v>
      </c>
      <c r="V3985" s="4" t="str">
        <f t="shared" si="751"/>
        <v/>
      </c>
      <c r="W3985" s="18" t="str">
        <f>IF(V3985="","",VLOOKUP(L3985,日射量と図３!$A$4:$C$368,3,TRUE)*238.85/100)</f>
        <v/>
      </c>
      <c r="X3985" s="4" t="str">
        <f t="shared" si="756"/>
        <v/>
      </c>
      <c r="Y3985" s="4" t="str">
        <f t="shared" si="749"/>
        <v/>
      </c>
      <c r="Z3985" s="4" t="str">
        <f t="shared" si="750"/>
        <v/>
      </c>
      <c r="AA3985" s="4" t="str">
        <f>IF($V3985="","",IF(Y3985&lt;36,0,IF(AND(36&lt;=Y3985,Y3985&lt;71),VLOOKUP($W3985,日射量と図３!$E$6:$F$34,2,TRUE),IF(AND(71&lt;=Y3985,Y3985&lt;107),VLOOKUP($W3985,日射量と図３!$E$6:$G$34,3,TRUE),IF(AND(107&lt;=Y3985,Y3985&lt;143),VLOOKUP($W3985,日射量と図３!$E$6:$H$34,4,TRUE),VLOOKUP($W3985,日射量と図３!$E$6:$I$34,5,TRUE))))))</f>
        <v/>
      </c>
      <c r="AB3985" s="4" t="str">
        <f>IF($V3985="","",IF(Z3985&lt;36,0,IF(AND(36&lt;=Z3985,Z3985&lt;71),VLOOKUP($W3985,日射量と図３!$E$6:$F$34,2,TRUE),IF(AND(71&lt;=Z3985,Z3985&lt;107),VLOOKUP($W3985,日射量と図３!$E$6:$G$34,3,TRUE),IF(AND(107&lt;=Z3985,Z3985&lt;143),VLOOKUP($W3985,日射量と図３!$E$6:$H$34,4,TRUE),VLOOKUP($W3985,日射量と図３!$E$6:$I$34,5,TRUE))))))</f>
        <v/>
      </c>
      <c r="AC3985" s="382" t="str">
        <f t="shared" si="758"/>
        <v/>
      </c>
      <c r="AD3985" s="382" t="str">
        <f t="shared" si="759"/>
        <v/>
      </c>
    </row>
    <row r="3986" spans="11:30" ht="13.5" customHeight="1">
      <c r="K3986" s="4">
        <f t="shared" si="752"/>
        <v>11</v>
      </c>
      <c r="L3986" s="34">
        <v>43417</v>
      </c>
      <c r="M3986" s="4">
        <v>166</v>
      </c>
      <c r="N3986" s="4">
        <v>23</v>
      </c>
      <c r="O3986" s="31">
        <v>0.91666666666666663</v>
      </c>
      <c r="P3986" s="35">
        <v>12.64</v>
      </c>
      <c r="Q3986" s="36">
        <f t="shared" si="753"/>
        <v>13</v>
      </c>
      <c r="R3986" s="4">
        <f t="shared" si="754"/>
        <v>0.35999999999999943</v>
      </c>
      <c r="S3986" s="31">
        <f t="shared" si="747"/>
        <v>0.25912037037037033</v>
      </c>
      <c r="T3986" s="31">
        <f t="shared" si="748"/>
        <v>0.70750000000000002</v>
      </c>
      <c r="U3986" s="4">
        <f t="shared" si="757"/>
        <v>0</v>
      </c>
      <c r="V3986" s="4" t="str">
        <f t="shared" si="751"/>
        <v/>
      </c>
      <c r="W3986" s="18" t="str">
        <f>IF(V3986="","",VLOOKUP(L3986,日射量と図３!$A$4:$C$368,3,TRUE)*238.85/100)</f>
        <v/>
      </c>
      <c r="X3986" s="4" t="str">
        <f t="shared" si="756"/>
        <v/>
      </c>
      <c r="Y3986" s="4" t="str">
        <f t="shared" si="749"/>
        <v/>
      </c>
      <c r="Z3986" s="4" t="str">
        <f t="shared" si="750"/>
        <v/>
      </c>
      <c r="AA3986" s="4" t="str">
        <f>IF($V3986="","",IF(Y3986&lt;36,0,IF(AND(36&lt;=Y3986,Y3986&lt;71),VLOOKUP($W3986,日射量と図３!$E$6:$F$34,2,TRUE),IF(AND(71&lt;=Y3986,Y3986&lt;107),VLOOKUP($W3986,日射量と図３!$E$6:$G$34,3,TRUE),IF(AND(107&lt;=Y3986,Y3986&lt;143),VLOOKUP($W3986,日射量と図３!$E$6:$H$34,4,TRUE),VLOOKUP($W3986,日射量と図３!$E$6:$I$34,5,TRUE))))))</f>
        <v/>
      </c>
      <c r="AB3986" s="4" t="str">
        <f>IF($V3986="","",IF(Z3986&lt;36,0,IF(AND(36&lt;=Z3986,Z3986&lt;71),VLOOKUP($W3986,日射量と図３!$E$6:$F$34,2,TRUE),IF(AND(71&lt;=Z3986,Z3986&lt;107),VLOOKUP($W3986,日射量と図３!$E$6:$G$34,3,TRUE),IF(AND(107&lt;=Z3986,Z3986&lt;143),VLOOKUP($W3986,日射量と図３!$E$6:$H$34,4,TRUE),VLOOKUP($W3986,日射量と図３!$E$6:$I$34,5,TRUE))))))</f>
        <v/>
      </c>
      <c r="AC3986" s="382" t="str">
        <f t="shared" si="758"/>
        <v/>
      </c>
      <c r="AD3986" s="382" t="str">
        <f t="shared" si="759"/>
        <v/>
      </c>
    </row>
    <row r="3987" spans="11:30" ht="13.5" customHeight="1">
      <c r="K3987" s="4">
        <f t="shared" si="752"/>
        <v>11</v>
      </c>
      <c r="L3987" s="34">
        <v>43417</v>
      </c>
      <c r="M3987" s="4">
        <v>166</v>
      </c>
      <c r="N3987" s="4">
        <v>24</v>
      </c>
      <c r="O3987" s="31">
        <v>0.95833333333333337</v>
      </c>
      <c r="P3987" s="35">
        <v>12.309999999999999</v>
      </c>
      <c r="Q3987" s="36">
        <f t="shared" si="753"/>
        <v>13</v>
      </c>
      <c r="R3987" s="4">
        <f t="shared" si="754"/>
        <v>0.69000000000000128</v>
      </c>
      <c r="S3987" s="31">
        <f t="shared" si="747"/>
        <v>0.25912037037037033</v>
      </c>
      <c r="T3987" s="31">
        <f t="shared" si="748"/>
        <v>0.70750000000000002</v>
      </c>
      <c r="U3987" s="4">
        <f t="shared" si="757"/>
        <v>0</v>
      </c>
      <c r="V3987" s="4" t="str">
        <f t="shared" si="751"/>
        <v/>
      </c>
      <c r="W3987" s="18" t="str">
        <f>IF(V3987="","",VLOOKUP(L3987,日射量と図３!$A$4:$C$368,3,TRUE)*238.85/100)</f>
        <v/>
      </c>
      <c r="X3987" s="4" t="str">
        <f t="shared" si="756"/>
        <v/>
      </c>
      <c r="Y3987" s="4" t="str">
        <f t="shared" si="749"/>
        <v/>
      </c>
      <c r="Z3987" s="4" t="str">
        <f t="shared" si="750"/>
        <v/>
      </c>
      <c r="AA3987" s="4" t="str">
        <f>IF($V3987="","",IF(Y3987&lt;36,0,IF(AND(36&lt;=Y3987,Y3987&lt;71),VLOOKUP($W3987,日射量と図３!$E$6:$F$34,2,TRUE),IF(AND(71&lt;=Y3987,Y3987&lt;107),VLOOKUP($W3987,日射量と図３!$E$6:$G$34,3,TRUE),IF(AND(107&lt;=Y3987,Y3987&lt;143),VLOOKUP($W3987,日射量と図３!$E$6:$H$34,4,TRUE),VLOOKUP($W3987,日射量と図３!$E$6:$I$34,5,TRUE))))))</f>
        <v/>
      </c>
      <c r="AB3987" s="4" t="str">
        <f>IF($V3987="","",IF(Z3987&lt;36,0,IF(AND(36&lt;=Z3987,Z3987&lt;71),VLOOKUP($W3987,日射量と図３!$E$6:$F$34,2,TRUE),IF(AND(71&lt;=Z3987,Z3987&lt;107),VLOOKUP($W3987,日射量と図３!$E$6:$G$34,3,TRUE),IF(AND(107&lt;=Z3987,Z3987&lt;143),VLOOKUP($W3987,日射量と図３!$E$6:$H$34,4,TRUE),VLOOKUP($W3987,日射量と図３!$E$6:$I$34,5,TRUE))))))</f>
        <v/>
      </c>
      <c r="AC3987" s="382" t="str">
        <f t="shared" si="758"/>
        <v/>
      </c>
      <c r="AD3987" s="382" t="str">
        <f t="shared" si="759"/>
        <v/>
      </c>
    </row>
    <row r="3988" spans="11:30" ht="13.5" customHeight="1">
      <c r="K3988" s="4">
        <f t="shared" si="752"/>
        <v>11</v>
      </c>
      <c r="L3988" s="34">
        <v>43418</v>
      </c>
      <c r="M3988" s="4">
        <v>167</v>
      </c>
      <c r="N3988" s="4">
        <v>1</v>
      </c>
      <c r="O3988" s="31">
        <v>0</v>
      </c>
      <c r="P3988" s="35">
        <v>11.93</v>
      </c>
      <c r="Q3988" s="36">
        <f t="shared" si="753"/>
        <v>13</v>
      </c>
      <c r="R3988" s="4">
        <f t="shared" si="754"/>
        <v>1.0700000000000003</v>
      </c>
      <c r="S3988" s="31">
        <f t="shared" si="747"/>
        <v>0.25912037037037033</v>
      </c>
      <c r="T3988" s="31">
        <f t="shared" si="748"/>
        <v>0.70750000000000002</v>
      </c>
      <c r="U3988" s="4">
        <f t="shared" si="757"/>
        <v>0</v>
      </c>
      <c r="V3988" s="4">
        <f t="shared" si="751"/>
        <v>2.6200000000000045</v>
      </c>
      <c r="W3988" s="18">
        <f>IF(V3988="","",VLOOKUP(L3988,日射量と図３!$A$4:$C$368,3,TRUE)*238.85/100)</f>
        <v>19.108000000000001</v>
      </c>
      <c r="X3988" s="4">
        <f t="shared" si="756"/>
        <v>11</v>
      </c>
      <c r="Y3988" s="4">
        <f t="shared" si="749"/>
        <v>1.4890770000000024</v>
      </c>
      <c r="Z3988" s="4">
        <f t="shared" si="750"/>
        <v>1.6785958909090937</v>
      </c>
      <c r="AA3988" s="4">
        <f>IF($V3988="","",IF(Y3988&lt;36,0,IF(AND(36&lt;=Y3988,Y3988&lt;71),VLOOKUP($W3988,日射量と図３!$E$6:$F$34,2,TRUE),IF(AND(71&lt;=Y3988,Y3988&lt;107),VLOOKUP($W3988,日射量と図３!$E$6:$G$34,3,TRUE),IF(AND(107&lt;=Y3988,Y3988&lt;143),VLOOKUP($W3988,日射量と図３!$E$6:$H$34,4,TRUE),VLOOKUP($W3988,日射量と図３!$E$6:$I$34,5,TRUE))))))</f>
        <v>0</v>
      </c>
      <c r="AB3988" s="4">
        <f>IF($V3988="","",IF(Z3988&lt;36,0,IF(AND(36&lt;=Z3988,Z3988&lt;71),VLOOKUP($W3988,日射量と図３!$E$6:$F$34,2,TRUE),IF(AND(71&lt;=Z3988,Z3988&lt;107),VLOOKUP($W3988,日射量と図３!$E$6:$G$34,3,TRUE),IF(AND(107&lt;=Z3988,Z3988&lt;143),VLOOKUP($W3988,日射量と図３!$E$6:$H$34,4,TRUE),VLOOKUP($W3988,日射量と図３!$E$6:$I$34,5,TRUE))))))</f>
        <v>0</v>
      </c>
      <c r="AC3988" s="382">
        <f t="shared" si="758"/>
        <v>0</v>
      </c>
      <c r="AD3988" s="382">
        <f t="shared" si="759"/>
        <v>0</v>
      </c>
    </row>
    <row r="3989" spans="11:30" ht="13.5" customHeight="1">
      <c r="K3989" s="4">
        <f t="shared" si="752"/>
        <v>11</v>
      </c>
      <c r="L3989" s="34">
        <v>43418</v>
      </c>
      <c r="M3989" s="4">
        <v>167</v>
      </c>
      <c r="N3989" s="4">
        <v>2</v>
      </c>
      <c r="O3989" s="31">
        <v>4.1666666666666664E-2</v>
      </c>
      <c r="P3989" s="35">
        <v>11.77</v>
      </c>
      <c r="Q3989" s="36">
        <f t="shared" si="753"/>
        <v>13</v>
      </c>
      <c r="R3989" s="4">
        <f t="shared" si="754"/>
        <v>1.2300000000000004</v>
      </c>
      <c r="S3989" s="31">
        <f t="shared" ref="S3989:S4052" si="760">VLOOKUP(K3989,$AF$38:$AH$49,2,TRUE)</f>
        <v>0.25912037037037033</v>
      </c>
      <c r="T3989" s="31">
        <f t="shared" ref="T3989:T4052" si="761">VLOOKUP(K3989,$AF$38:$AH$49,3,TRUE)</f>
        <v>0.70750000000000002</v>
      </c>
      <c r="U3989" s="4">
        <f t="shared" si="757"/>
        <v>0</v>
      </c>
      <c r="V3989" s="4" t="str">
        <f t="shared" si="751"/>
        <v/>
      </c>
      <c r="W3989" s="18" t="str">
        <f>IF(V3989="","",VLOOKUP(L3989,日射量と図３!$A$4:$C$368,3,TRUE)*238.85/100)</f>
        <v/>
      </c>
      <c r="X3989" s="4" t="str">
        <f t="shared" si="756"/>
        <v/>
      </c>
      <c r="Y3989" s="4" t="str">
        <f t="shared" si="749"/>
        <v/>
      </c>
      <c r="Z3989" s="4" t="str">
        <f t="shared" si="750"/>
        <v/>
      </c>
      <c r="AA3989" s="4" t="str">
        <f>IF($V3989="","",IF(Y3989&lt;36,0,IF(AND(36&lt;=Y3989,Y3989&lt;71),VLOOKUP($W3989,日射量と図３!$E$6:$F$34,2,TRUE),IF(AND(71&lt;=Y3989,Y3989&lt;107),VLOOKUP($W3989,日射量と図３!$E$6:$G$34,3,TRUE),IF(AND(107&lt;=Y3989,Y3989&lt;143),VLOOKUP($W3989,日射量と図３!$E$6:$H$34,4,TRUE),VLOOKUP($W3989,日射量と図３!$E$6:$I$34,5,TRUE))))))</f>
        <v/>
      </c>
      <c r="AB3989" s="4" t="str">
        <f>IF($V3989="","",IF(Z3989&lt;36,0,IF(AND(36&lt;=Z3989,Z3989&lt;71),VLOOKUP($W3989,日射量と図３!$E$6:$F$34,2,TRUE),IF(AND(71&lt;=Z3989,Z3989&lt;107),VLOOKUP($W3989,日射量と図３!$E$6:$G$34,3,TRUE),IF(AND(107&lt;=Z3989,Z3989&lt;143),VLOOKUP($W3989,日射量と図３!$E$6:$H$34,4,TRUE),VLOOKUP($W3989,日射量と図３!$E$6:$I$34,5,TRUE))))))</f>
        <v/>
      </c>
      <c r="AC3989" s="382" t="str">
        <f t="shared" si="758"/>
        <v/>
      </c>
      <c r="AD3989" s="382" t="str">
        <f t="shared" si="759"/>
        <v/>
      </c>
    </row>
    <row r="3990" spans="11:30" ht="13.5" customHeight="1">
      <c r="K3990" s="4">
        <f t="shared" si="752"/>
        <v>11</v>
      </c>
      <c r="L3990" s="34">
        <v>43418</v>
      </c>
      <c r="M3990" s="4">
        <v>167</v>
      </c>
      <c r="N3990" s="4">
        <v>3</v>
      </c>
      <c r="O3990" s="31">
        <v>8.3333333333333329E-2</v>
      </c>
      <c r="P3990" s="35">
        <v>11.56</v>
      </c>
      <c r="Q3990" s="36">
        <f t="shared" si="753"/>
        <v>13</v>
      </c>
      <c r="R3990" s="4">
        <f t="shared" si="754"/>
        <v>1.4399999999999995</v>
      </c>
      <c r="S3990" s="31">
        <f t="shared" si="760"/>
        <v>0.25912037037037033</v>
      </c>
      <c r="T3990" s="31">
        <f t="shared" si="761"/>
        <v>0.70750000000000002</v>
      </c>
      <c r="U3990" s="4">
        <f t="shared" si="757"/>
        <v>0</v>
      </c>
      <c r="V3990" s="4" t="str">
        <f t="shared" si="751"/>
        <v/>
      </c>
      <c r="W3990" s="18" t="str">
        <f>IF(V3990="","",VLOOKUP(L3990,日射量と図３!$A$4:$C$368,3,TRUE)*238.85/100)</f>
        <v/>
      </c>
      <c r="X3990" s="4" t="str">
        <f t="shared" si="756"/>
        <v/>
      </c>
      <c r="Y3990" s="4" t="str">
        <f t="shared" si="749"/>
        <v/>
      </c>
      <c r="Z3990" s="4" t="str">
        <f t="shared" si="750"/>
        <v/>
      </c>
      <c r="AA3990" s="4" t="str">
        <f>IF($V3990="","",IF(Y3990&lt;36,0,IF(AND(36&lt;=Y3990,Y3990&lt;71),VLOOKUP($W3990,日射量と図３!$E$6:$F$34,2,TRUE),IF(AND(71&lt;=Y3990,Y3990&lt;107),VLOOKUP($W3990,日射量と図３!$E$6:$G$34,3,TRUE),IF(AND(107&lt;=Y3990,Y3990&lt;143),VLOOKUP($W3990,日射量と図３!$E$6:$H$34,4,TRUE),VLOOKUP($W3990,日射量と図３!$E$6:$I$34,5,TRUE))))))</f>
        <v/>
      </c>
      <c r="AB3990" s="4" t="str">
        <f>IF($V3990="","",IF(Z3990&lt;36,0,IF(AND(36&lt;=Z3990,Z3990&lt;71),VLOOKUP($W3990,日射量と図３!$E$6:$F$34,2,TRUE),IF(AND(71&lt;=Z3990,Z3990&lt;107),VLOOKUP($W3990,日射量と図３!$E$6:$G$34,3,TRUE),IF(AND(107&lt;=Z3990,Z3990&lt;143),VLOOKUP($W3990,日射量と図３!$E$6:$H$34,4,TRUE),VLOOKUP($W3990,日射量と図３!$E$6:$I$34,5,TRUE))))))</f>
        <v/>
      </c>
      <c r="AC3990" s="382" t="str">
        <f t="shared" si="758"/>
        <v/>
      </c>
      <c r="AD3990" s="382" t="str">
        <f t="shared" si="759"/>
        <v/>
      </c>
    </row>
    <row r="3991" spans="11:30" ht="13.5" customHeight="1">
      <c r="K3991" s="4">
        <f t="shared" si="752"/>
        <v>11</v>
      </c>
      <c r="L3991" s="34">
        <v>43418</v>
      </c>
      <c r="M3991" s="4">
        <v>167</v>
      </c>
      <c r="N3991" s="4">
        <v>4</v>
      </c>
      <c r="O3991" s="31">
        <v>0.125</v>
      </c>
      <c r="P3991" s="35">
        <v>11.34</v>
      </c>
      <c r="Q3991" s="36">
        <f t="shared" si="753"/>
        <v>13</v>
      </c>
      <c r="R3991" s="4">
        <f t="shared" si="754"/>
        <v>1.6600000000000001</v>
      </c>
      <c r="S3991" s="31">
        <f t="shared" si="760"/>
        <v>0.25912037037037033</v>
      </c>
      <c r="T3991" s="31">
        <f t="shared" si="761"/>
        <v>0.70750000000000002</v>
      </c>
      <c r="U3991" s="4">
        <f t="shared" si="757"/>
        <v>0</v>
      </c>
      <c r="V3991" s="4" t="str">
        <f t="shared" si="751"/>
        <v/>
      </c>
      <c r="W3991" s="18" t="str">
        <f>IF(V3991="","",VLOOKUP(L3991,日射量と図３!$A$4:$C$368,3,TRUE)*238.85/100)</f>
        <v/>
      </c>
      <c r="X3991" s="4" t="str">
        <f t="shared" si="756"/>
        <v/>
      </c>
      <c r="Y3991" s="4" t="str">
        <f t="shared" si="749"/>
        <v/>
      </c>
      <c r="Z3991" s="4" t="str">
        <f t="shared" si="750"/>
        <v/>
      </c>
      <c r="AA3991" s="4" t="str">
        <f>IF($V3991="","",IF(Y3991&lt;36,0,IF(AND(36&lt;=Y3991,Y3991&lt;71),VLOOKUP($W3991,日射量と図３!$E$6:$F$34,2,TRUE),IF(AND(71&lt;=Y3991,Y3991&lt;107),VLOOKUP($W3991,日射量と図３!$E$6:$G$34,3,TRUE),IF(AND(107&lt;=Y3991,Y3991&lt;143),VLOOKUP($W3991,日射量と図３!$E$6:$H$34,4,TRUE),VLOOKUP($W3991,日射量と図３!$E$6:$I$34,5,TRUE))))))</f>
        <v/>
      </c>
      <c r="AB3991" s="4" t="str">
        <f>IF($V3991="","",IF(Z3991&lt;36,0,IF(AND(36&lt;=Z3991,Z3991&lt;71),VLOOKUP($W3991,日射量と図３!$E$6:$F$34,2,TRUE),IF(AND(71&lt;=Z3991,Z3991&lt;107),VLOOKUP($W3991,日射量と図３!$E$6:$G$34,3,TRUE),IF(AND(107&lt;=Z3991,Z3991&lt;143),VLOOKUP($W3991,日射量と図３!$E$6:$H$34,4,TRUE),VLOOKUP($W3991,日射量と図３!$E$6:$I$34,5,TRUE))))))</f>
        <v/>
      </c>
      <c r="AC3991" s="382" t="str">
        <f t="shared" si="758"/>
        <v/>
      </c>
      <c r="AD3991" s="382" t="str">
        <f t="shared" si="759"/>
        <v/>
      </c>
    </row>
    <row r="3992" spans="11:30" ht="13.5" customHeight="1">
      <c r="K3992" s="4">
        <f t="shared" si="752"/>
        <v>11</v>
      </c>
      <c r="L3992" s="34">
        <v>43418</v>
      </c>
      <c r="M3992" s="4">
        <v>167</v>
      </c>
      <c r="N3992" s="4">
        <v>5</v>
      </c>
      <c r="O3992" s="31">
        <v>0.16666666666666666</v>
      </c>
      <c r="P3992" s="35">
        <v>11.059999999999999</v>
      </c>
      <c r="Q3992" s="36">
        <f t="shared" si="753"/>
        <v>15</v>
      </c>
      <c r="R3992" s="4">
        <f t="shared" si="754"/>
        <v>3.9400000000000013</v>
      </c>
      <c r="S3992" s="31">
        <f t="shared" si="760"/>
        <v>0.25912037037037033</v>
      </c>
      <c r="T3992" s="31">
        <f t="shared" si="761"/>
        <v>0.70750000000000002</v>
      </c>
      <c r="U3992" s="4">
        <f t="shared" si="757"/>
        <v>0</v>
      </c>
      <c r="V3992" s="4" t="str">
        <f t="shared" si="751"/>
        <v/>
      </c>
      <c r="W3992" s="18" t="str">
        <f>IF(V3992="","",VLOOKUP(L3992,日射量と図３!$A$4:$C$368,3,TRUE)*238.85/100)</f>
        <v/>
      </c>
      <c r="X3992" s="4" t="str">
        <f t="shared" si="756"/>
        <v/>
      </c>
      <c r="Y3992" s="4" t="str">
        <f t="shared" si="749"/>
        <v/>
      </c>
      <c r="Z3992" s="4" t="str">
        <f t="shared" si="750"/>
        <v/>
      </c>
      <c r="AA3992" s="4" t="str">
        <f>IF($V3992="","",IF(Y3992&lt;36,0,IF(AND(36&lt;=Y3992,Y3992&lt;71),VLOOKUP($W3992,日射量と図３!$E$6:$F$34,2,TRUE),IF(AND(71&lt;=Y3992,Y3992&lt;107),VLOOKUP($W3992,日射量と図３!$E$6:$G$34,3,TRUE),IF(AND(107&lt;=Y3992,Y3992&lt;143),VLOOKUP($W3992,日射量と図３!$E$6:$H$34,4,TRUE),VLOOKUP($W3992,日射量と図３!$E$6:$I$34,5,TRUE))))))</f>
        <v/>
      </c>
      <c r="AB3992" s="4" t="str">
        <f>IF($V3992="","",IF(Z3992&lt;36,0,IF(AND(36&lt;=Z3992,Z3992&lt;71),VLOOKUP($W3992,日射量と図３!$E$6:$F$34,2,TRUE),IF(AND(71&lt;=Z3992,Z3992&lt;107),VLOOKUP($W3992,日射量と図３!$E$6:$G$34,3,TRUE),IF(AND(107&lt;=Z3992,Z3992&lt;143),VLOOKUP($W3992,日射量と図３!$E$6:$H$34,4,TRUE),VLOOKUP($W3992,日射量と図３!$E$6:$I$34,5,TRUE))))))</f>
        <v/>
      </c>
      <c r="AC3992" s="382" t="str">
        <f t="shared" si="758"/>
        <v/>
      </c>
      <c r="AD3992" s="382" t="str">
        <f t="shared" si="759"/>
        <v/>
      </c>
    </row>
    <row r="3993" spans="11:30" ht="13.5" customHeight="1">
      <c r="K3993" s="4">
        <f t="shared" si="752"/>
        <v>11</v>
      </c>
      <c r="L3993" s="34">
        <v>43418</v>
      </c>
      <c r="M3993" s="4">
        <v>167</v>
      </c>
      <c r="N3993" s="4">
        <v>6</v>
      </c>
      <c r="O3993" s="31">
        <v>0.20833333333333334</v>
      </c>
      <c r="P3993" s="35">
        <v>10.860000000000001</v>
      </c>
      <c r="Q3993" s="36">
        <f t="shared" si="753"/>
        <v>15</v>
      </c>
      <c r="R3993" s="4">
        <f t="shared" si="754"/>
        <v>4.1399999999999988</v>
      </c>
      <c r="S3993" s="31">
        <f t="shared" si="760"/>
        <v>0.25912037037037033</v>
      </c>
      <c r="T3993" s="31">
        <f t="shared" si="761"/>
        <v>0.70750000000000002</v>
      </c>
      <c r="U3993" s="4">
        <f t="shared" si="757"/>
        <v>0</v>
      </c>
      <c r="V3993" s="4" t="str">
        <f t="shared" si="751"/>
        <v/>
      </c>
      <c r="W3993" s="18" t="str">
        <f>IF(V3993="","",VLOOKUP(L3993,日射量と図３!$A$4:$C$368,3,TRUE)*238.85/100)</f>
        <v/>
      </c>
      <c r="X3993" s="4" t="str">
        <f t="shared" si="756"/>
        <v/>
      </c>
      <c r="Y3993" s="4" t="str">
        <f t="shared" si="749"/>
        <v/>
      </c>
      <c r="Z3993" s="4" t="str">
        <f t="shared" si="750"/>
        <v/>
      </c>
      <c r="AA3993" s="4" t="str">
        <f>IF($V3993="","",IF(Y3993&lt;36,0,IF(AND(36&lt;=Y3993,Y3993&lt;71),VLOOKUP($W3993,日射量と図３!$E$6:$F$34,2,TRUE),IF(AND(71&lt;=Y3993,Y3993&lt;107),VLOOKUP($W3993,日射量と図３!$E$6:$G$34,3,TRUE),IF(AND(107&lt;=Y3993,Y3993&lt;143),VLOOKUP($W3993,日射量と図３!$E$6:$H$34,4,TRUE),VLOOKUP($W3993,日射量と図３!$E$6:$I$34,5,TRUE))))))</f>
        <v/>
      </c>
      <c r="AB3993" s="4" t="str">
        <f>IF($V3993="","",IF(Z3993&lt;36,0,IF(AND(36&lt;=Z3993,Z3993&lt;71),VLOOKUP($W3993,日射量と図３!$E$6:$F$34,2,TRUE),IF(AND(71&lt;=Z3993,Z3993&lt;107),VLOOKUP($W3993,日射量と図３!$E$6:$G$34,3,TRUE),IF(AND(107&lt;=Z3993,Z3993&lt;143),VLOOKUP($W3993,日射量と図３!$E$6:$H$34,4,TRUE),VLOOKUP($W3993,日射量と図３!$E$6:$I$34,5,TRUE))))))</f>
        <v/>
      </c>
      <c r="AC3993" s="382" t="str">
        <f t="shared" si="758"/>
        <v/>
      </c>
      <c r="AD3993" s="382" t="str">
        <f t="shared" si="759"/>
        <v/>
      </c>
    </row>
    <row r="3994" spans="11:30" ht="13.5" customHeight="1">
      <c r="K3994" s="4">
        <f t="shared" si="752"/>
        <v>11</v>
      </c>
      <c r="L3994" s="34">
        <v>43418</v>
      </c>
      <c r="M3994" s="4">
        <v>167</v>
      </c>
      <c r="N3994" s="4">
        <v>7</v>
      </c>
      <c r="O3994" s="31">
        <v>0.25</v>
      </c>
      <c r="P3994" s="35">
        <v>10.6</v>
      </c>
      <c r="Q3994" s="36">
        <f t="shared" si="753"/>
        <v>15</v>
      </c>
      <c r="R3994" s="4">
        <f t="shared" si="754"/>
        <v>4.4000000000000004</v>
      </c>
      <c r="S3994" s="31">
        <f t="shared" si="760"/>
        <v>0.25912037037037033</v>
      </c>
      <c r="T3994" s="31">
        <f t="shared" si="761"/>
        <v>0.70750000000000002</v>
      </c>
      <c r="U3994" s="4">
        <f t="shared" si="757"/>
        <v>0</v>
      </c>
      <c r="V3994" s="4" t="str">
        <f t="shared" si="751"/>
        <v/>
      </c>
      <c r="W3994" s="18" t="str">
        <f>IF(V3994="","",VLOOKUP(L3994,日射量と図３!$A$4:$C$368,3,TRUE)*238.85/100)</f>
        <v/>
      </c>
      <c r="X3994" s="4" t="str">
        <f t="shared" si="756"/>
        <v/>
      </c>
      <c r="Y3994" s="4" t="str">
        <f t="shared" si="749"/>
        <v/>
      </c>
      <c r="Z3994" s="4" t="str">
        <f t="shared" si="750"/>
        <v/>
      </c>
      <c r="AA3994" s="4" t="str">
        <f>IF($V3994="","",IF(Y3994&lt;36,0,IF(AND(36&lt;=Y3994,Y3994&lt;71),VLOOKUP($W3994,日射量と図３!$E$6:$F$34,2,TRUE),IF(AND(71&lt;=Y3994,Y3994&lt;107),VLOOKUP($W3994,日射量と図３!$E$6:$G$34,3,TRUE),IF(AND(107&lt;=Y3994,Y3994&lt;143),VLOOKUP($W3994,日射量と図３!$E$6:$H$34,4,TRUE),VLOOKUP($W3994,日射量と図３!$E$6:$I$34,5,TRUE))))))</f>
        <v/>
      </c>
      <c r="AB3994" s="4" t="str">
        <f>IF($V3994="","",IF(Z3994&lt;36,0,IF(AND(36&lt;=Z3994,Z3994&lt;71),VLOOKUP($W3994,日射量と図３!$E$6:$F$34,2,TRUE),IF(AND(71&lt;=Z3994,Z3994&lt;107),VLOOKUP($W3994,日射量と図３!$E$6:$G$34,3,TRUE),IF(AND(107&lt;=Z3994,Z3994&lt;143),VLOOKUP($W3994,日射量と図３!$E$6:$H$34,4,TRUE),VLOOKUP($W3994,日射量と図３!$E$6:$I$34,5,TRUE))))))</f>
        <v/>
      </c>
      <c r="AC3994" s="382" t="str">
        <f t="shared" si="758"/>
        <v/>
      </c>
      <c r="AD3994" s="382" t="str">
        <f t="shared" si="759"/>
        <v/>
      </c>
    </row>
    <row r="3995" spans="11:30" ht="13.5" customHeight="1">
      <c r="K3995" s="4">
        <f t="shared" si="752"/>
        <v>11</v>
      </c>
      <c r="L3995" s="34">
        <v>43418</v>
      </c>
      <c r="M3995" s="4">
        <v>167</v>
      </c>
      <c r="N3995" s="4">
        <v>8</v>
      </c>
      <c r="O3995" s="31">
        <v>0.29166666666666669</v>
      </c>
      <c r="P3995" s="35">
        <v>10.86</v>
      </c>
      <c r="Q3995" s="36">
        <f t="shared" si="753"/>
        <v>12</v>
      </c>
      <c r="R3995" s="4">
        <f t="shared" si="754"/>
        <v>1.1400000000000006</v>
      </c>
      <c r="S3995" s="31">
        <f t="shared" si="760"/>
        <v>0.25912037037037033</v>
      </c>
      <c r="T3995" s="31">
        <f t="shared" si="761"/>
        <v>0.70750000000000002</v>
      </c>
      <c r="U3995" s="4">
        <f t="shared" si="757"/>
        <v>1.1400000000000006</v>
      </c>
      <c r="V3995" s="4" t="str">
        <f t="shared" si="751"/>
        <v/>
      </c>
      <c r="W3995" s="18" t="str">
        <f>IF(V3995="","",VLOOKUP(L3995,日射量と図３!$A$4:$C$368,3,TRUE)*238.85/100)</f>
        <v/>
      </c>
      <c r="X3995" s="4" t="str">
        <f t="shared" si="756"/>
        <v/>
      </c>
      <c r="Y3995" s="4" t="str">
        <f t="shared" si="749"/>
        <v/>
      </c>
      <c r="Z3995" s="4" t="str">
        <f t="shared" si="750"/>
        <v/>
      </c>
      <c r="AA3995" s="4" t="str">
        <f>IF($V3995="","",IF(Y3995&lt;36,0,IF(AND(36&lt;=Y3995,Y3995&lt;71),VLOOKUP($W3995,日射量と図３!$E$6:$F$34,2,TRUE),IF(AND(71&lt;=Y3995,Y3995&lt;107),VLOOKUP($W3995,日射量と図３!$E$6:$G$34,3,TRUE),IF(AND(107&lt;=Y3995,Y3995&lt;143),VLOOKUP($W3995,日射量と図３!$E$6:$H$34,4,TRUE),VLOOKUP($W3995,日射量と図３!$E$6:$I$34,5,TRUE))))))</f>
        <v/>
      </c>
      <c r="AB3995" s="4" t="str">
        <f>IF($V3995="","",IF(Z3995&lt;36,0,IF(AND(36&lt;=Z3995,Z3995&lt;71),VLOOKUP($W3995,日射量と図３!$E$6:$F$34,2,TRUE),IF(AND(71&lt;=Z3995,Z3995&lt;107),VLOOKUP($W3995,日射量と図３!$E$6:$G$34,3,TRUE),IF(AND(107&lt;=Z3995,Z3995&lt;143),VLOOKUP($W3995,日射量と図３!$E$6:$H$34,4,TRUE),VLOOKUP($W3995,日射量と図３!$E$6:$I$34,5,TRUE))))))</f>
        <v/>
      </c>
      <c r="AC3995" s="382" t="str">
        <f t="shared" si="758"/>
        <v/>
      </c>
      <c r="AD3995" s="382" t="str">
        <f t="shared" si="759"/>
        <v/>
      </c>
    </row>
    <row r="3996" spans="11:30" ht="13.5" customHeight="1">
      <c r="K3996" s="4">
        <f t="shared" si="752"/>
        <v>11</v>
      </c>
      <c r="L3996" s="34">
        <v>43418</v>
      </c>
      <c r="M3996" s="4">
        <v>167</v>
      </c>
      <c r="N3996" s="4">
        <v>9</v>
      </c>
      <c r="O3996" s="31">
        <v>0.33333333333333331</v>
      </c>
      <c r="P3996" s="35">
        <v>11.669999999999998</v>
      </c>
      <c r="Q3996" s="36">
        <f t="shared" si="753"/>
        <v>12</v>
      </c>
      <c r="R3996" s="4">
        <f t="shared" si="754"/>
        <v>0.33000000000000185</v>
      </c>
      <c r="S3996" s="31">
        <f t="shared" si="760"/>
        <v>0.25912037037037033</v>
      </c>
      <c r="T3996" s="31">
        <f t="shared" si="761"/>
        <v>0.70750000000000002</v>
      </c>
      <c r="U3996" s="4">
        <f t="shared" si="757"/>
        <v>0.33000000000000185</v>
      </c>
      <c r="V3996" s="4" t="str">
        <f t="shared" si="751"/>
        <v/>
      </c>
      <c r="W3996" s="18" t="str">
        <f>IF(V3996="","",VLOOKUP(L3996,日射量と図３!$A$4:$C$368,3,TRUE)*238.85/100)</f>
        <v/>
      </c>
      <c r="X3996" s="4" t="str">
        <f t="shared" si="756"/>
        <v/>
      </c>
      <c r="Y3996" s="4" t="str">
        <f t="shared" si="749"/>
        <v/>
      </c>
      <c r="Z3996" s="4" t="str">
        <f t="shared" si="750"/>
        <v/>
      </c>
      <c r="AA3996" s="4" t="str">
        <f>IF($V3996="","",IF(Y3996&lt;36,0,IF(AND(36&lt;=Y3996,Y3996&lt;71),VLOOKUP($W3996,日射量と図３!$E$6:$F$34,2,TRUE),IF(AND(71&lt;=Y3996,Y3996&lt;107),VLOOKUP($W3996,日射量と図３!$E$6:$G$34,3,TRUE),IF(AND(107&lt;=Y3996,Y3996&lt;143),VLOOKUP($W3996,日射量と図３!$E$6:$H$34,4,TRUE),VLOOKUP($W3996,日射量と図３!$E$6:$I$34,5,TRUE))))))</f>
        <v/>
      </c>
      <c r="AB3996" s="4" t="str">
        <f>IF($V3996="","",IF(Z3996&lt;36,0,IF(AND(36&lt;=Z3996,Z3996&lt;71),VLOOKUP($W3996,日射量と図３!$E$6:$F$34,2,TRUE),IF(AND(71&lt;=Z3996,Z3996&lt;107),VLOOKUP($W3996,日射量と図３!$E$6:$G$34,3,TRUE),IF(AND(107&lt;=Z3996,Z3996&lt;143),VLOOKUP($W3996,日射量と図３!$E$6:$H$34,4,TRUE),VLOOKUP($W3996,日射量と図３!$E$6:$I$34,5,TRUE))))))</f>
        <v/>
      </c>
      <c r="AC3996" s="382" t="str">
        <f t="shared" si="758"/>
        <v/>
      </c>
      <c r="AD3996" s="382" t="str">
        <f t="shared" si="759"/>
        <v/>
      </c>
    </row>
    <row r="3997" spans="11:30" ht="13.5" customHeight="1">
      <c r="K3997" s="4">
        <f t="shared" si="752"/>
        <v>11</v>
      </c>
      <c r="L3997" s="34">
        <v>43418</v>
      </c>
      <c r="M3997" s="4">
        <v>167</v>
      </c>
      <c r="N3997" s="4">
        <v>10</v>
      </c>
      <c r="O3997" s="31">
        <v>0.375</v>
      </c>
      <c r="P3997" s="35">
        <v>12.72</v>
      </c>
      <c r="Q3997" s="36">
        <f t="shared" si="753"/>
        <v>12</v>
      </c>
      <c r="R3997" s="4">
        <f t="shared" si="754"/>
        <v>0</v>
      </c>
      <c r="S3997" s="31">
        <f t="shared" si="760"/>
        <v>0.25912037037037033</v>
      </c>
      <c r="T3997" s="31">
        <f t="shared" si="761"/>
        <v>0.70750000000000002</v>
      </c>
      <c r="U3997" s="4">
        <f t="shared" si="757"/>
        <v>0</v>
      </c>
      <c r="V3997" s="4" t="str">
        <f t="shared" si="751"/>
        <v/>
      </c>
      <c r="W3997" s="18" t="str">
        <f>IF(V3997="","",VLOOKUP(L3997,日射量と図３!$A$4:$C$368,3,TRUE)*238.85/100)</f>
        <v/>
      </c>
      <c r="X3997" s="4" t="str">
        <f t="shared" si="756"/>
        <v/>
      </c>
      <c r="Y3997" s="4" t="str">
        <f t="shared" si="749"/>
        <v/>
      </c>
      <c r="Z3997" s="4" t="str">
        <f t="shared" si="750"/>
        <v/>
      </c>
      <c r="AA3997" s="4" t="str">
        <f>IF($V3997="","",IF(Y3997&lt;36,0,IF(AND(36&lt;=Y3997,Y3997&lt;71),VLOOKUP($W3997,日射量と図３!$E$6:$F$34,2,TRUE),IF(AND(71&lt;=Y3997,Y3997&lt;107),VLOOKUP($W3997,日射量と図３!$E$6:$G$34,3,TRUE),IF(AND(107&lt;=Y3997,Y3997&lt;143),VLOOKUP($W3997,日射量と図３!$E$6:$H$34,4,TRUE),VLOOKUP($W3997,日射量と図３!$E$6:$I$34,5,TRUE))))))</f>
        <v/>
      </c>
      <c r="AB3997" s="4" t="str">
        <f>IF($V3997="","",IF(Z3997&lt;36,0,IF(AND(36&lt;=Z3997,Z3997&lt;71),VLOOKUP($W3997,日射量と図３!$E$6:$F$34,2,TRUE),IF(AND(71&lt;=Z3997,Z3997&lt;107),VLOOKUP($W3997,日射量と図３!$E$6:$G$34,3,TRUE),IF(AND(107&lt;=Z3997,Z3997&lt;143),VLOOKUP($W3997,日射量と図３!$E$6:$H$34,4,TRUE),VLOOKUP($W3997,日射量と図３!$E$6:$I$34,5,TRUE))))))</f>
        <v/>
      </c>
      <c r="AC3997" s="382" t="str">
        <f t="shared" si="758"/>
        <v/>
      </c>
      <c r="AD3997" s="382" t="str">
        <f t="shared" si="759"/>
        <v/>
      </c>
    </row>
    <row r="3998" spans="11:30" ht="13.5" customHeight="1">
      <c r="K3998" s="4">
        <f t="shared" si="752"/>
        <v>11</v>
      </c>
      <c r="L3998" s="34">
        <v>43418</v>
      </c>
      <c r="M3998" s="4">
        <v>167</v>
      </c>
      <c r="N3998" s="4">
        <v>11</v>
      </c>
      <c r="O3998" s="31">
        <v>0.41666666666666669</v>
      </c>
      <c r="P3998" s="35">
        <v>13.7</v>
      </c>
      <c r="Q3998" s="36">
        <f t="shared" si="753"/>
        <v>12</v>
      </c>
      <c r="R3998" s="4">
        <f t="shared" si="754"/>
        <v>0</v>
      </c>
      <c r="S3998" s="31">
        <f t="shared" si="760"/>
        <v>0.25912037037037033</v>
      </c>
      <c r="T3998" s="31">
        <f t="shared" si="761"/>
        <v>0.70750000000000002</v>
      </c>
      <c r="U3998" s="4">
        <f t="shared" si="757"/>
        <v>0</v>
      </c>
      <c r="V3998" s="4" t="str">
        <f t="shared" si="751"/>
        <v/>
      </c>
      <c r="W3998" s="18" t="str">
        <f>IF(V3998="","",VLOOKUP(L3998,日射量と図３!$A$4:$C$368,3,TRUE)*238.85/100)</f>
        <v/>
      </c>
      <c r="X3998" s="4" t="str">
        <f t="shared" si="756"/>
        <v/>
      </c>
      <c r="Y3998" s="4" t="str">
        <f t="shared" si="749"/>
        <v/>
      </c>
      <c r="Z3998" s="4" t="str">
        <f t="shared" si="750"/>
        <v/>
      </c>
      <c r="AA3998" s="4" t="str">
        <f>IF($V3998="","",IF(Y3998&lt;36,0,IF(AND(36&lt;=Y3998,Y3998&lt;71),VLOOKUP($W3998,日射量と図３!$E$6:$F$34,2,TRUE),IF(AND(71&lt;=Y3998,Y3998&lt;107),VLOOKUP($W3998,日射量と図３!$E$6:$G$34,3,TRUE),IF(AND(107&lt;=Y3998,Y3998&lt;143),VLOOKUP($W3998,日射量と図３!$E$6:$H$34,4,TRUE),VLOOKUP($W3998,日射量と図３!$E$6:$I$34,5,TRUE))))))</f>
        <v/>
      </c>
      <c r="AB3998" s="4" t="str">
        <f>IF($V3998="","",IF(Z3998&lt;36,0,IF(AND(36&lt;=Z3998,Z3998&lt;71),VLOOKUP($W3998,日射量と図３!$E$6:$F$34,2,TRUE),IF(AND(71&lt;=Z3998,Z3998&lt;107),VLOOKUP($W3998,日射量と図３!$E$6:$G$34,3,TRUE),IF(AND(107&lt;=Z3998,Z3998&lt;143),VLOOKUP($W3998,日射量と図３!$E$6:$H$34,4,TRUE),VLOOKUP($W3998,日射量と図３!$E$6:$I$34,5,TRUE))))))</f>
        <v/>
      </c>
      <c r="AC3998" s="382" t="str">
        <f t="shared" si="758"/>
        <v/>
      </c>
      <c r="AD3998" s="382" t="str">
        <f t="shared" si="759"/>
        <v/>
      </c>
    </row>
    <row r="3999" spans="11:30" ht="13.5" customHeight="1">
      <c r="K3999" s="4">
        <f t="shared" si="752"/>
        <v>11</v>
      </c>
      <c r="L3999" s="34">
        <v>43418</v>
      </c>
      <c r="M3999" s="4">
        <v>167</v>
      </c>
      <c r="N3999" s="4">
        <v>12</v>
      </c>
      <c r="O3999" s="31">
        <v>0.45833333333333331</v>
      </c>
      <c r="P3999" s="35">
        <v>14.88</v>
      </c>
      <c r="Q3999" s="36">
        <f t="shared" si="753"/>
        <v>12</v>
      </c>
      <c r="R3999" s="4">
        <f t="shared" si="754"/>
        <v>0</v>
      </c>
      <c r="S3999" s="31">
        <f t="shared" si="760"/>
        <v>0.25912037037037033</v>
      </c>
      <c r="T3999" s="31">
        <f t="shared" si="761"/>
        <v>0.70750000000000002</v>
      </c>
      <c r="U3999" s="4">
        <f t="shared" si="757"/>
        <v>0</v>
      </c>
      <c r="V3999" s="4" t="str">
        <f t="shared" si="751"/>
        <v/>
      </c>
      <c r="W3999" s="18" t="str">
        <f>IF(V3999="","",VLOOKUP(L3999,日射量と図３!$A$4:$C$368,3,TRUE)*238.85/100)</f>
        <v/>
      </c>
      <c r="X3999" s="4" t="str">
        <f t="shared" si="756"/>
        <v/>
      </c>
      <c r="Y3999" s="4" t="str">
        <f t="shared" ref="Y3999:Y4062" si="762">IF(V3999="","",$AH$30*V3999/(($AG$18/$AH$18)*X3999))</f>
        <v/>
      </c>
      <c r="Z3999" s="4" t="str">
        <f t="shared" ref="Z3999:Z4062" si="763">IF(V3999="","",$AH$30*V3999/(($AG$19/$AH$19)*X3999))</f>
        <v/>
      </c>
      <c r="AA3999" s="4" t="str">
        <f>IF($V3999="","",IF(Y3999&lt;36,0,IF(AND(36&lt;=Y3999,Y3999&lt;71),VLOOKUP($W3999,日射量と図３!$E$6:$F$34,2,TRUE),IF(AND(71&lt;=Y3999,Y3999&lt;107),VLOOKUP($W3999,日射量と図３!$E$6:$G$34,3,TRUE),IF(AND(107&lt;=Y3999,Y3999&lt;143),VLOOKUP($W3999,日射量と図３!$E$6:$H$34,4,TRUE),VLOOKUP($W3999,日射量と図３!$E$6:$I$34,5,TRUE))))))</f>
        <v/>
      </c>
      <c r="AB3999" s="4" t="str">
        <f>IF($V3999="","",IF(Z3999&lt;36,0,IF(AND(36&lt;=Z3999,Z3999&lt;71),VLOOKUP($W3999,日射量と図３!$E$6:$F$34,2,TRUE),IF(AND(71&lt;=Z3999,Z3999&lt;107),VLOOKUP($W3999,日射量と図３!$E$6:$G$34,3,TRUE),IF(AND(107&lt;=Z3999,Z3999&lt;143),VLOOKUP($W3999,日射量と図３!$E$6:$H$34,4,TRUE),VLOOKUP($W3999,日射量と図３!$E$6:$I$34,5,TRUE))))))</f>
        <v/>
      </c>
      <c r="AC3999" s="382" t="str">
        <f t="shared" si="758"/>
        <v/>
      </c>
      <c r="AD3999" s="382" t="str">
        <f t="shared" si="759"/>
        <v/>
      </c>
    </row>
    <row r="4000" spans="11:30" ht="13.5" customHeight="1">
      <c r="K4000" s="4">
        <f t="shared" si="752"/>
        <v>11</v>
      </c>
      <c r="L4000" s="34">
        <v>43418</v>
      </c>
      <c r="M4000" s="4">
        <v>167</v>
      </c>
      <c r="N4000" s="4">
        <v>13</v>
      </c>
      <c r="O4000" s="31">
        <v>0.5</v>
      </c>
      <c r="P4000" s="35">
        <v>15.680000000000001</v>
      </c>
      <c r="Q4000" s="36">
        <f t="shared" si="753"/>
        <v>12</v>
      </c>
      <c r="R4000" s="4">
        <f t="shared" si="754"/>
        <v>0</v>
      </c>
      <c r="S4000" s="31">
        <f t="shared" si="760"/>
        <v>0.25912037037037033</v>
      </c>
      <c r="T4000" s="31">
        <f t="shared" si="761"/>
        <v>0.70750000000000002</v>
      </c>
      <c r="U4000" s="4">
        <f t="shared" si="757"/>
        <v>0</v>
      </c>
      <c r="V4000" s="4" t="str">
        <f t="shared" si="751"/>
        <v/>
      </c>
      <c r="W4000" s="18" t="str">
        <f>IF(V4000="","",VLOOKUP(L4000,日射量と図３!$A$4:$C$368,3,TRUE)*238.85/100)</f>
        <v/>
      </c>
      <c r="X4000" s="4" t="str">
        <f t="shared" si="756"/>
        <v/>
      </c>
      <c r="Y4000" s="4" t="str">
        <f t="shared" si="762"/>
        <v/>
      </c>
      <c r="Z4000" s="4" t="str">
        <f t="shared" si="763"/>
        <v/>
      </c>
      <c r="AA4000" s="4" t="str">
        <f>IF($V4000="","",IF(Y4000&lt;36,0,IF(AND(36&lt;=Y4000,Y4000&lt;71),VLOOKUP($W4000,日射量と図３!$E$6:$F$34,2,TRUE),IF(AND(71&lt;=Y4000,Y4000&lt;107),VLOOKUP($W4000,日射量と図３!$E$6:$G$34,3,TRUE),IF(AND(107&lt;=Y4000,Y4000&lt;143),VLOOKUP($W4000,日射量と図３!$E$6:$H$34,4,TRUE),VLOOKUP($W4000,日射量と図３!$E$6:$I$34,5,TRUE))))))</f>
        <v/>
      </c>
      <c r="AB4000" s="4" t="str">
        <f>IF($V4000="","",IF(Z4000&lt;36,0,IF(AND(36&lt;=Z4000,Z4000&lt;71),VLOOKUP($W4000,日射量と図３!$E$6:$F$34,2,TRUE),IF(AND(71&lt;=Z4000,Z4000&lt;107),VLOOKUP($W4000,日射量と図３!$E$6:$G$34,3,TRUE),IF(AND(107&lt;=Z4000,Z4000&lt;143),VLOOKUP($W4000,日射量と図３!$E$6:$H$34,4,TRUE),VLOOKUP($W4000,日射量と図３!$E$6:$I$34,5,TRUE))))))</f>
        <v/>
      </c>
      <c r="AC4000" s="382" t="str">
        <f t="shared" si="758"/>
        <v/>
      </c>
      <c r="AD4000" s="382" t="str">
        <f t="shared" si="759"/>
        <v/>
      </c>
    </row>
    <row r="4001" spans="11:30" ht="13.5" customHeight="1">
      <c r="K4001" s="4">
        <f t="shared" si="752"/>
        <v>11</v>
      </c>
      <c r="L4001" s="34">
        <v>43418</v>
      </c>
      <c r="M4001" s="4">
        <v>167</v>
      </c>
      <c r="N4001" s="4">
        <v>14</v>
      </c>
      <c r="O4001" s="31">
        <v>0.54166666666666663</v>
      </c>
      <c r="P4001" s="35">
        <v>15.820000000000002</v>
      </c>
      <c r="Q4001" s="36">
        <f t="shared" si="753"/>
        <v>12</v>
      </c>
      <c r="R4001" s="4">
        <f t="shared" si="754"/>
        <v>0</v>
      </c>
      <c r="S4001" s="31">
        <f t="shared" si="760"/>
        <v>0.25912037037037033</v>
      </c>
      <c r="T4001" s="31">
        <f t="shared" si="761"/>
        <v>0.70750000000000002</v>
      </c>
      <c r="U4001" s="4">
        <f t="shared" si="757"/>
        <v>0</v>
      </c>
      <c r="V4001" s="4" t="str">
        <f t="shared" si="751"/>
        <v/>
      </c>
      <c r="W4001" s="18" t="str">
        <f>IF(V4001="","",VLOOKUP(L4001,日射量と図３!$A$4:$C$368,3,TRUE)*238.85/100)</f>
        <v/>
      </c>
      <c r="X4001" s="4" t="str">
        <f t="shared" si="756"/>
        <v/>
      </c>
      <c r="Y4001" s="4" t="str">
        <f t="shared" si="762"/>
        <v/>
      </c>
      <c r="Z4001" s="4" t="str">
        <f t="shared" si="763"/>
        <v/>
      </c>
      <c r="AA4001" s="4" t="str">
        <f>IF($V4001="","",IF(Y4001&lt;36,0,IF(AND(36&lt;=Y4001,Y4001&lt;71),VLOOKUP($W4001,日射量と図３!$E$6:$F$34,2,TRUE),IF(AND(71&lt;=Y4001,Y4001&lt;107),VLOOKUP($W4001,日射量と図３!$E$6:$G$34,3,TRUE),IF(AND(107&lt;=Y4001,Y4001&lt;143),VLOOKUP($W4001,日射量と図３!$E$6:$H$34,4,TRUE),VLOOKUP($W4001,日射量と図３!$E$6:$I$34,5,TRUE))))))</f>
        <v/>
      </c>
      <c r="AB4001" s="4" t="str">
        <f>IF($V4001="","",IF(Z4001&lt;36,0,IF(AND(36&lt;=Z4001,Z4001&lt;71),VLOOKUP($W4001,日射量と図３!$E$6:$F$34,2,TRUE),IF(AND(71&lt;=Z4001,Z4001&lt;107),VLOOKUP($W4001,日射量と図３!$E$6:$G$34,3,TRUE),IF(AND(107&lt;=Z4001,Z4001&lt;143),VLOOKUP($W4001,日射量と図３!$E$6:$H$34,4,TRUE),VLOOKUP($W4001,日射量と図３!$E$6:$I$34,5,TRUE))))))</f>
        <v/>
      </c>
      <c r="AC4001" s="382" t="str">
        <f t="shared" si="758"/>
        <v/>
      </c>
      <c r="AD4001" s="382" t="str">
        <f t="shared" si="759"/>
        <v/>
      </c>
    </row>
    <row r="4002" spans="11:30" ht="13.5" customHeight="1">
      <c r="K4002" s="4">
        <f t="shared" si="752"/>
        <v>11</v>
      </c>
      <c r="L4002" s="34">
        <v>43418</v>
      </c>
      <c r="M4002" s="4">
        <v>167</v>
      </c>
      <c r="N4002" s="4">
        <v>15</v>
      </c>
      <c r="O4002" s="31">
        <v>0.58333333333333337</v>
      </c>
      <c r="P4002" s="35">
        <v>15.86</v>
      </c>
      <c r="Q4002" s="36">
        <f t="shared" si="753"/>
        <v>12</v>
      </c>
      <c r="R4002" s="4">
        <f t="shared" si="754"/>
        <v>0</v>
      </c>
      <c r="S4002" s="31">
        <f t="shared" si="760"/>
        <v>0.25912037037037033</v>
      </c>
      <c r="T4002" s="31">
        <f t="shared" si="761"/>
        <v>0.70750000000000002</v>
      </c>
      <c r="U4002" s="4">
        <f t="shared" si="757"/>
        <v>0</v>
      </c>
      <c r="V4002" s="4" t="str">
        <f t="shared" si="751"/>
        <v/>
      </c>
      <c r="W4002" s="18" t="str">
        <f>IF(V4002="","",VLOOKUP(L4002,日射量と図３!$A$4:$C$368,3,TRUE)*238.85/100)</f>
        <v/>
      </c>
      <c r="X4002" s="4" t="str">
        <f t="shared" si="756"/>
        <v/>
      </c>
      <c r="Y4002" s="4" t="str">
        <f t="shared" si="762"/>
        <v/>
      </c>
      <c r="Z4002" s="4" t="str">
        <f t="shared" si="763"/>
        <v/>
      </c>
      <c r="AA4002" s="4" t="str">
        <f>IF($V4002="","",IF(Y4002&lt;36,0,IF(AND(36&lt;=Y4002,Y4002&lt;71),VLOOKUP($W4002,日射量と図３!$E$6:$F$34,2,TRUE),IF(AND(71&lt;=Y4002,Y4002&lt;107),VLOOKUP($W4002,日射量と図３!$E$6:$G$34,3,TRUE),IF(AND(107&lt;=Y4002,Y4002&lt;143),VLOOKUP($W4002,日射量と図３!$E$6:$H$34,4,TRUE),VLOOKUP($W4002,日射量と図３!$E$6:$I$34,5,TRUE))))))</f>
        <v/>
      </c>
      <c r="AB4002" s="4" t="str">
        <f>IF($V4002="","",IF(Z4002&lt;36,0,IF(AND(36&lt;=Z4002,Z4002&lt;71),VLOOKUP($W4002,日射量と図３!$E$6:$F$34,2,TRUE),IF(AND(71&lt;=Z4002,Z4002&lt;107),VLOOKUP($W4002,日射量と図３!$E$6:$G$34,3,TRUE),IF(AND(107&lt;=Z4002,Z4002&lt;143),VLOOKUP($W4002,日射量と図３!$E$6:$H$34,4,TRUE),VLOOKUP($W4002,日射量と図３!$E$6:$I$34,5,TRUE))))))</f>
        <v/>
      </c>
      <c r="AC4002" s="382" t="str">
        <f t="shared" si="758"/>
        <v/>
      </c>
      <c r="AD4002" s="382" t="str">
        <f t="shared" si="759"/>
        <v/>
      </c>
    </row>
    <row r="4003" spans="11:30" ht="13.5" customHeight="1">
      <c r="K4003" s="4">
        <f t="shared" si="752"/>
        <v>11</v>
      </c>
      <c r="L4003" s="34">
        <v>43418</v>
      </c>
      <c r="M4003" s="4">
        <v>167</v>
      </c>
      <c r="N4003" s="4">
        <v>16</v>
      </c>
      <c r="O4003" s="31">
        <v>0.625</v>
      </c>
      <c r="P4003" s="35">
        <v>15.719999999999999</v>
      </c>
      <c r="Q4003" s="36">
        <f t="shared" si="753"/>
        <v>16</v>
      </c>
      <c r="R4003" s="4">
        <f t="shared" si="754"/>
        <v>0.28000000000000114</v>
      </c>
      <c r="S4003" s="31">
        <f t="shared" si="760"/>
        <v>0.25912037037037033</v>
      </c>
      <c r="T4003" s="31">
        <f t="shared" si="761"/>
        <v>0.70750000000000002</v>
      </c>
      <c r="U4003" s="4">
        <f t="shared" si="757"/>
        <v>0.28000000000000114</v>
      </c>
      <c r="V4003" s="4" t="str">
        <f t="shared" si="751"/>
        <v/>
      </c>
      <c r="W4003" s="18" t="str">
        <f>IF(V4003="","",VLOOKUP(L4003,日射量と図３!$A$4:$C$368,3,TRUE)*238.85/100)</f>
        <v/>
      </c>
      <c r="X4003" s="4" t="str">
        <f t="shared" si="756"/>
        <v/>
      </c>
      <c r="Y4003" s="4" t="str">
        <f t="shared" si="762"/>
        <v/>
      </c>
      <c r="Z4003" s="4" t="str">
        <f t="shared" si="763"/>
        <v/>
      </c>
      <c r="AA4003" s="4" t="str">
        <f>IF($V4003="","",IF(Y4003&lt;36,0,IF(AND(36&lt;=Y4003,Y4003&lt;71),VLOOKUP($W4003,日射量と図３!$E$6:$F$34,2,TRUE),IF(AND(71&lt;=Y4003,Y4003&lt;107),VLOOKUP($W4003,日射量と図３!$E$6:$G$34,3,TRUE),IF(AND(107&lt;=Y4003,Y4003&lt;143),VLOOKUP($W4003,日射量と図３!$E$6:$H$34,4,TRUE),VLOOKUP($W4003,日射量と図３!$E$6:$I$34,5,TRUE))))))</f>
        <v/>
      </c>
      <c r="AB4003" s="4" t="str">
        <f>IF($V4003="","",IF(Z4003&lt;36,0,IF(AND(36&lt;=Z4003,Z4003&lt;71),VLOOKUP($W4003,日射量と図３!$E$6:$F$34,2,TRUE),IF(AND(71&lt;=Z4003,Z4003&lt;107),VLOOKUP($W4003,日射量と図３!$E$6:$G$34,3,TRUE),IF(AND(107&lt;=Z4003,Z4003&lt;143),VLOOKUP($W4003,日射量と図３!$E$6:$H$34,4,TRUE),VLOOKUP($W4003,日射量と図３!$E$6:$I$34,5,TRUE))))))</f>
        <v/>
      </c>
      <c r="AC4003" s="382" t="str">
        <f t="shared" si="758"/>
        <v/>
      </c>
      <c r="AD4003" s="382" t="str">
        <f t="shared" si="759"/>
        <v/>
      </c>
    </row>
    <row r="4004" spans="11:30" ht="13.5" customHeight="1">
      <c r="K4004" s="4">
        <f t="shared" si="752"/>
        <v>11</v>
      </c>
      <c r="L4004" s="34">
        <v>43418</v>
      </c>
      <c r="M4004" s="4">
        <v>167</v>
      </c>
      <c r="N4004" s="4">
        <v>17</v>
      </c>
      <c r="O4004" s="31">
        <v>0.66666666666666663</v>
      </c>
      <c r="P4004" s="35">
        <v>15.129999999999999</v>
      </c>
      <c r="Q4004" s="36">
        <f t="shared" si="753"/>
        <v>16</v>
      </c>
      <c r="R4004" s="4">
        <f t="shared" si="754"/>
        <v>0.87000000000000099</v>
      </c>
      <c r="S4004" s="31">
        <f t="shared" si="760"/>
        <v>0.25912037037037033</v>
      </c>
      <c r="T4004" s="31">
        <f t="shared" si="761"/>
        <v>0.70750000000000002</v>
      </c>
      <c r="U4004" s="4">
        <f t="shared" si="757"/>
        <v>0.87000000000000099</v>
      </c>
      <c r="V4004" s="4" t="str">
        <f t="shared" si="751"/>
        <v/>
      </c>
      <c r="W4004" s="18" t="str">
        <f>IF(V4004="","",VLOOKUP(L4004,日射量と図３!$A$4:$C$368,3,TRUE)*238.85/100)</f>
        <v/>
      </c>
      <c r="X4004" s="4" t="str">
        <f t="shared" si="756"/>
        <v/>
      </c>
      <c r="Y4004" s="4" t="str">
        <f t="shared" si="762"/>
        <v/>
      </c>
      <c r="Z4004" s="4" t="str">
        <f t="shared" si="763"/>
        <v/>
      </c>
      <c r="AA4004" s="4" t="str">
        <f>IF($V4004="","",IF(Y4004&lt;36,0,IF(AND(36&lt;=Y4004,Y4004&lt;71),VLOOKUP($W4004,日射量と図３!$E$6:$F$34,2,TRUE),IF(AND(71&lt;=Y4004,Y4004&lt;107),VLOOKUP($W4004,日射量と図３!$E$6:$G$34,3,TRUE),IF(AND(107&lt;=Y4004,Y4004&lt;143),VLOOKUP($W4004,日射量と図３!$E$6:$H$34,4,TRUE),VLOOKUP($W4004,日射量と図３!$E$6:$I$34,5,TRUE))))))</f>
        <v/>
      </c>
      <c r="AB4004" s="4" t="str">
        <f>IF($V4004="","",IF(Z4004&lt;36,0,IF(AND(36&lt;=Z4004,Z4004&lt;71),VLOOKUP($W4004,日射量と図３!$E$6:$F$34,2,TRUE),IF(AND(71&lt;=Z4004,Z4004&lt;107),VLOOKUP($W4004,日射量と図３!$E$6:$G$34,3,TRUE),IF(AND(107&lt;=Z4004,Z4004&lt;143),VLOOKUP($W4004,日射量と図３!$E$6:$H$34,4,TRUE),VLOOKUP($W4004,日射量と図３!$E$6:$I$34,5,TRUE))))))</f>
        <v/>
      </c>
      <c r="AC4004" s="382" t="str">
        <f t="shared" si="758"/>
        <v/>
      </c>
      <c r="AD4004" s="382" t="str">
        <f t="shared" si="759"/>
        <v/>
      </c>
    </row>
    <row r="4005" spans="11:30" ht="13.5" customHeight="1">
      <c r="K4005" s="4">
        <f t="shared" si="752"/>
        <v>11</v>
      </c>
      <c r="L4005" s="34">
        <v>43418</v>
      </c>
      <c r="M4005" s="4">
        <v>167</v>
      </c>
      <c r="N4005" s="4">
        <v>18</v>
      </c>
      <c r="O4005" s="31">
        <v>0.70833333333333337</v>
      </c>
      <c r="P4005" s="35">
        <v>14.24</v>
      </c>
      <c r="Q4005" s="36">
        <f t="shared" si="753"/>
        <v>16</v>
      </c>
      <c r="R4005" s="4">
        <f t="shared" si="754"/>
        <v>1.7599999999999998</v>
      </c>
      <c r="S4005" s="31">
        <f t="shared" si="760"/>
        <v>0.25912037037037033</v>
      </c>
      <c r="T4005" s="31">
        <f t="shared" si="761"/>
        <v>0.70750000000000002</v>
      </c>
      <c r="U4005" s="4">
        <f t="shared" si="757"/>
        <v>0</v>
      </c>
      <c r="V4005" s="4" t="str">
        <f t="shared" si="751"/>
        <v/>
      </c>
      <c r="W4005" s="18" t="str">
        <f>IF(V4005="","",VLOOKUP(L4005,日射量と図３!$A$4:$C$368,3,TRUE)*238.85/100)</f>
        <v/>
      </c>
      <c r="X4005" s="4" t="str">
        <f t="shared" si="756"/>
        <v/>
      </c>
      <c r="Y4005" s="4" t="str">
        <f t="shared" si="762"/>
        <v/>
      </c>
      <c r="Z4005" s="4" t="str">
        <f t="shared" si="763"/>
        <v/>
      </c>
      <c r="AA4005" s="4" t="str">
        <f>IF($V4005="","",IF(Y4005&lt;36,0,IF(AND(36&lt;=Y4005,Y4005&lt;71),VLOOKUP($W4005,日射量と図３!$E$6:$F$34,2,TRUE),IF(AND(71&lt;=Y4005,Y4005&lt;107),VLOOKUP($W4005,日射量と図３!$E$6:$G$34,3,TRUE),IF(AND(107&lt;=Y4005,Y4005&lt;143),VLOOKUP($W4005,日射量と図３!$E$6:$H$34,4,TRUE),VLOOKUP($W4005,日射量と図３!$E$6:$I$34,5,TRUE))))))</f>
        <v/>
      </c>
      <c r="AB4005" s="4" t="str">
        <f>IF($V4005="","",IF(Z4005&lt;36,0,IF(AND(36&lt;=Z4005,Z4005&lt;71),VLOOKUP($W4005,日射量と図３!$E$6:$F$34,2,TRUE),IF(AND(71&lt;=Z4005,Z4005&lt;107),VLOOKUP($W4005,日射量と図３!$E$6:$G$34,3,TRUE),IF(AND(107&lt;=Z4005,Z4005&lt;143),VLOOKUP($W4005,日射量と図３!$E$6:$H$34,4,TRUE),VLOOKUP($W4005,日射量と図３!$E$6:$I$34,5,TRUE))))))</f>
        <v/>
      </c>
      <c r="AC4005" s="382" t="str">
        <f t="shared" si="758"/>
        <v/>
      </c>
      <c r="AD4005" s="382" t="str">
        <f t="shared" si="759"/>
        <v/>
      </c>
    </row>
    <row r="4006" spans="11:30" ht="13.5" customHeight="1">
      <c r="K4006" s="4">
        <f t="shared" si="752"/>
        <v>11</v>
      </c>
      <c r="L4006" s="34">
        <v>43418</v>
      </c>
      <c r="M4006" s="4">
        <v>167</v>
      </c>
      <c r="N4006" s="4">
        <v>19</v>
      </c>
      <c r="O4006" s="31">
        <v>0.75</v>
      </c>
      <c r="P4006" s="35">
        <v>13.440000000000001</v>
      </c>
      <c r="Q4006" s="36">
        <f t="shared" si="753"/>
        <v>16</v>
      </c>
      <c r="R4006" s="4">
        <f t="shared" si="754"/>
        <v>2.5599999999999987</v>
      </c>
      <c r="S4006" s="31">
        <f t="shared" si="760"/>
        <v>0.25912037037037033</v>
      </c>
      <c r="T4006" s="31">
        <f t="shared" si="761"/>
        <v>0.70750000000000002</v>
      </c>
      <c r="U4006" s="4">
        <f t="shared" si="757"/>
        <v>0</v>
      </c>
      <c r="V4006" s="4" t="str">
        <f t="shared" si="751"/>
        <v/>
      </c>
      <c r="W4006" s="18" t="str">
        <f>IF(V4006="","",VLOOKUP(L4006,日射量と図３!$A$4:$C$368,3,TRUE)*238.85/100)</f>
        <v/>
      </c>
      <c r="X4006" s="4" t="str">
        <f t="shared" si="756"/>
        <v/>
      </c>
      <c r="Y4006" s="4" t="str">
        <f t="shared" si="762"/>
        <v/>
      </c>
      <c r="Z4006" s="4" t="str">
        <f t="shared" si="763"/>
        <v/>
      </c>
      <c r="AA4006" s="4" t="str">
        <f>IF($V4006="","",IF(Y4006&lt;36,0,IF(AND(36&lt;=Y4006,Y4006&lt;71),VLOOKUP($W4006,日射量と図３!$E$6:$F$34,2,TRUE),IF(AND(71&lt;=Y4006,Y4006&lt;107),VLOOKUP($W4006,日射量と図３!$E$6:$G$34,3,TRUE),IF(AND(107&lt;=Y4006,Y4006&lt;143),VLOOKUP($W4006,日射量と図３!$E$6:$H$34,4,TRUE),VLOOKUP($W4006,日射量と図３!$E$6:$I$34,5,TRUE))))))</f>
        <v/>
      </c>
      <c r="AB4006" s="4" t="str">
        <f>IF($V4006="","",IF(Z4006&lt;36,0,IF(AND(36&lt;=Z4006,Z4006&lt;71),VLOOKUP($W4006,日射量と図３!$E$6:$F$34,2,TRUE),IF(AND(71&lt;=Z4006,Z4006&lt;107),VLOOKUP($W4006,日射量と図３!$E$6:$G$34,3,TRUE),IF(AND(107&lt;=Z4006,Z4006&lt;143),VLOOKUP($W4006,日射量と図３!$E$6:$H$34,4,TRUE),VLOOKUP($W4006,日射量と図３!$E$6:$I$34,5,TRUE))))))</f>
        <v/>
      </c>
      <c r="AC4006" s="382" t="str">
        <f t="shared" si="758"/>
        <v/>
      </c>
      <c r="AD4006" s="382" t="str">
        <f t="shared" si="759"/>
        <v/>
      </c>
    </row>
    <row r="4007" spans="11:30" ht="13.5" customHeight="1">
      <c r="K4007" s="4">
        <f t="shared" si="752"/>
        <v>11</v>
      </c>
      <c r="L4007" s="34">
        <v>43418</v>
      </c>
      <c r="M4007" s="4">
        <v>167</v>
      </c>
      <c r="N4007" s="4">
        <v>20</v>
      </c>
      <c r="O4007" s="31">
        <v>0.79166666666666663</v>
      </c>
      <c r="P4007" s="35">
        <v>13.09</v>
      </c>
      <c r="Q4007" s="36">
        <f t="shared" si="753"/>
        <v>16</v>
      </c>
      <c r="R4007" s="4">
        <f t="shared" si="754"/>
        <v>2.91</v>
      </c>
      <c r="S4007" s="31">
        <f t="shared" si="760"/>
        <v>0.25912037037037033</v>
      </c>
      <c r="T4007" s="31">
        <f t="shared" si="761"/>
        <v>0.70750000000000002</v>
      </c>
      <c r="U4007" s="4">
        <f t="shared" si="757"/>
        <v>0</v>
      </c>
      <c r="V4007" s="4" t="str">
        <f t="shared" si="751"/>
        <v/>
      </c>
      <c r="W4007" s="18" t="str">
        <f>IF(V4007="","",VLOOKUP(L4007,日射量と図３!$A$4:$C$368,3,TRUE)*238.85/100)</f>
        <v/>
      </c>
      <c r="X4007" s="4" t="str">
        <f t="shared" si="756"/>
        <v/>
      </c>
      <c r="Y4007" s="4" t="str">
        <f t="shared" si="762"/>
        <v/>
      </c>
      <c r="Z4007" s="4" t="str">
        <f t="shared" si="763"/>
        <v/>
      </c>
      <c r="AA4007" s="4" t="str">
        <f>IF($V4007="","",IF(Y4007&lt;36,0,IF(AND(36&lt;=Y4007,Y4007&lt;71),VLOOKUP($W4007,日射量と図３!$E$6:$F$34,2,TRUE),IF(AND(71&lt;=Y4007,Y4007&lt;107),VLOOKUP($W4007,日射量と図３!$E$6:$G$34,3,TRUE),IF(AND(107&lt;=Y4007,Y4007&lt;143),VLOOKUP($W4007,日射量と図３!$E$6:$H$34,4,TRUE),VLOOKUP($W4007,日射量と図３!$E$6:$I$34,5,TRUE))))))</f>
        <v/>
      </c>
      <c r="AB4007" s="4" t="str">
        <f>IF($V4007="","",IF(Z4007&lt;36,0,IF(AND(36&lt;=Z4007,Z4007&lt;71),VLOOKUP($W4007,日射量と図３!$E$6:$F$34,2,TRUE),IF(AND(71&lt;=Z4007,Z4007&lt;107),VLOOKUP($W4007,日射量と図３!$E$6:$G$34,3,TRUE),IF(AND(107&lt;=Z4007,Z4007&lt;143),VLOOKUP($W4007,日射量と図３!$E$6:$H$34,4,TRUE),VLOOKUP($W4007,日射量と図３!$E$6:$I$34,5,TRUE))))))</f>
        <v/>
      </c>
      <c r="AC4007" s="382" t="str">
        <f t="shared" si="758"/>
        <v/>
      </c>
      <c r="AD4007" s="382" t="str">
        <f t="shared" si="759"/>
        <v/>
      </c>
    </row>
    <row r="4008" spans="11:30" ht="13.5" customHeight="1">
      <c r="K4008" s="4">
        <f t="shared" si="752"/>
        <v>11</v>
      </c>
      <c r="L4008" s="34">
        <v>43418</v>
      </c>
      <c r="M4008" s="4">
        <v>167</v>
      </c>
      <c r="N4008" s="4">
        <v>21</v>
      </c>
      <c r="O4008" s="31">
        <v>0.83333333333333337</v>
      </c>
      <c r="P4008" s="35">
        <v>12.830000000000002</v>
      </c>
      <c r="Q4008" s="36">
        <f t="shared" si="753"/>
        <v>16</v>
      </c>
      <c r="R4008" s="4">
        <f t="shared" si="754"/>
        <v>3.1699999999999982</v>
      </c>
      <c r="S4008" s="31">
        <f t="shared" si="760"/>
        <v>0.25912037037037033</v>
      </c>
      <c r="T4008" s="31">
        <f t="shared" si="761"/>
        <v>0.70750000000000002</v>
      </c>
      <c r="U4008" s="4">
        <f t="shared" si="757"/>
        <v>0</v>
      </c>
      <c r="V4008" s="4" t="str">
        <f t="shared" ref="V4008:V4071" si="764">IF(N4008=1,SUM(U4008:U4031),"")</f>
        <v/>
      </c>
      <c r="W4008" s="18" t="str">
        <f>IF(V4008="","",VLOOKUP(L4008,日射量と図３!$A$4:$C$368,3,TRUE)*238.85/100)</f>
        <v/>
      </c>
      <c r="X4008" s="4" t="str">
        <f t="shared" si="756"/>
        <v/>
      </c>
      <c r="Y4008" s="4" t="str">
        <f t="shared" si="762"/>
        <v/>
      </c>
      <c r="Z4008" s="4" t="str">
        <f t="shared" si="763"/>
        <v/>
      </c>
      <c r="AA4008" s="4" t="str">
        <f>IF($V4008="","",IF(Y4008&lt;36,0,IF(AND(36&lt;=Y4008,Y4008&lt;71),VLOOKUP($W4008,日射量と図３!$E$6:$F$34,2,TRUE),IF(AND(71&lt;=Y4008,Y4008&lt;107),VLOOKUP($W4008,日射量と図３!$E$6:$G$34,3,TRUE),IF(AND(107&lt;=Y4008,Y4008&lt;143),VLOOKUP($W4008,日射量と図３!$E$6:$H$34,4,TRUE),VLOOKUP($W4008,日射量と図３!$E$6:$I$34,5,TRUE))))))</f>
        <v/>
      </c>
      <c r="AB4008" s="4" t="str">
        <f>IF($V4008="","",IF(Z4008&lt;36,0,IF(AND(36&lt;=Z4008,Z4008&lt;71),VLOOKUP($W4008,日射量と図３!$E$6:$F$34,2,TRUE),IF(AND(71&lt;=Z4008,Z4008&lt;107),VLOOKUP($W4008,日射量と図３!$E$6:$G$34,3,TRUE),IF(AND(107&lt;=Z4008,Z4008&lt;143),VLOOKUP($W4008,日射量と図３!$E$6:$H$34,4,TRUE),VLOOKUP($W4008,日射量と図３!$E$6:$I$34,5,TRUE))))))</f>
        <v/>
      </c>
      <c r="AC4008" s="382" t="str">
        <f t="shared" si="758"/>
        <v/>
      </c>
      <c r="AD4008" s="382" t="str">
        <f t="shared" si="759"/>
        <v/>
      </c>
    </row>
    <row r="4009" spans="11:30" ht="13.5" customHeight="1">
      <c r="K4009" s="4">
        <f t="shared" si="752"/>
        <v>11</v>
      </c>
      <c r="L4009" s="34">
        <v>43418</v>
      </c>
      <c r="M4009" s="4">
        <v>167</v>
      </c>
      <c r="N4009" s="4">
        <v>22</v>
      </c>
      <c r="O4009" s="31">
        <v>0.875</v>
      </c>
      <c r="P4009" s="35">
        <v>12.509999999999998</v>
      </c>
      <c r="Q4009" s="36">
        <f t="shared" si="753"/>
        <v>16</v>
      </c>
      <c r="R4009" s="4">
        <f t="shared" si="754"/>
        <v>3.490000000000002</v>
      </c>
      <c r="S4009" s="31">
        <f t="shared" si="760"/>
        <v>0.25912037037037033</v>
      </c>
      <c r="T4009" s="31">
        <f t="shared" si="761"/>
        <v>0.70750000000000002</v>
      </c>
      <c r="U4009" s="4">
        <f t="shared" si="757"/>
        <v>0</v>
      </c>
      <c r="V4009" s="4" t="str">
        <f t="shared" si="764"/>
        <v/>
      </c>
      <c r="W4009" s="18" t="str">
        <f>IF(V4009="","",VLOOKUP(L4009,日射量と図３!$A$4:$C$368,3,TRUE)*238.85/100)</f>
        <v/>
      </c>
      <c r="X4009" s="4" t="str">
        <f t="shared" si="756"/>
        <v/>
      </c>
      <c r="Y4009" s="4" t="str">
        <f t="shared" si="762"/>
        <v/>
      </c>
      <c r="Z4009" s="4" t="str">
        <f t="shared" si="763"/>
        <v/>
      </c>
      <c r="AA4009" s="4" t="str">
        <f>IF($V4009="","",IF(Y4009&lt;36,0,IF(AND(36&lt;=Y4009,Y4009&lt;71),VLOOKUP($W4009,日射量と図３!$E$6:$F$34,2,TRUE),IF(AND(71&lt;=Y4009,Y4009&lt;107),VLOOKUP($W4009,日射量と図３!$E$6:$G$34,3,TRUE),IF(AND(107&lt;=Y4009,Y4009&lt;143),VLOOKUP($W4009,日射量と図３!$E$6:$H$34,4,TRUE),VLOOKUP($W4009,日射量と図３!$E$6:$I$34,5,TRUE))))))</f>
        <v/>
      </c>
      <c r="AB4009" s="4" t="str">
        <f>IF($V4009="","",IF(Z4009&lt;36,0,IF(AND(36&lt;=Z4009,Z4009&lt;71),VLOOKUP($W4009,日射量と図３!$E$6:$F$34,2,TRUE),IF(AND(71&lt;=Z4009,Z4009&lt;107),VLOOKUP($W4009,日射量と図３!$E$6:$G$34,3,TRUE),IF(AND(107&lt;=Z4009,Z4009&lt;143),VLOOKUP($W4009,日射量と図３!$E$6:$H$34,4,TRUE),VLOOKUP($W4009,日射量と図３!$E$6:$I$34,5,TRUE))))))</f>
        <v/>
      </c>
      <c r="AC4009" s="382" t="str">
        <f t="shared" si="758"/>
        <v/>
      </c>
      <c r="AD4009" s="382" t="str">
        <f t="shared" si="759"/>
        <v/>
      </c>
    </row>
    <row r="4010" spans="11:30" ht="13.5" customHeight="1">
      <c r="K4010" s="4">
        <f t="shared" si="752"/>
        <v>11</v>
      </c>
      <c r="L4010" s="34">
        <v>43418</v>
      </c>
      <c r="M4010" s="4">
        <v>167</v>
      </c>
      <c r="N4010" s="4">
        <v>23</v>
      </c>
      <c r="O4010" s="31">
        <v>0.91666666666666663</v>
      </c>
      <c r="P4010" s="35">
        <v>12.059999999999999</v>
      </c>
      <c r="Q4010" s="36">
        <f t="shared" si="753"/>
        <v>13</v>
      </c>
      <c r="R4010" s="4">
        <f t="shared" si="754"/>
        <v>0.94000000000000128</v>
      </c>
      <c r="S4010" s="31">
        <f t="shared" si="760"/>
        <v>0.25912037037037033</v>
      </c>
      <c r="T4010" s="31">
        <f t="shared" si="761"/>
        <v>0.70750000000000002</v>
      </c>
      <c r="U4010" s="4">
        <f t="shared" si="757"/>
        <v>0</v>
      </c>
      <c r="V4010" s="4" t="str">
        <f t="shared" si="764"/>
        <v/>
      </c>
      <c r="W4010" s="18" t="str">
        <f>IF(V4010="","",VLOOKUP(L4010,日射量と図３!$A$4:$C$368,3,TRUE)*238.85/100)</f>
        <v/>
      </c>
      <c r="X4010" s="4" t="str">
        <f t="shared" si="756"/>
        <v/>
      </c>
      <c r="Y4010" s="4" t="str">
        <f t="shared" si="762"/>
        <v/>
      </c>
      <c r="Z4010" s="4" t="str">
        <f t="shared" si="763"/>
        <v/>
      </c>
      <c r="AA4010" s="4" t="str">
        <f>IF($V4010="","",IF(Y4010&lt;36,0,IF(AND(36&lt;=Y4010,Y4010&lt;71),VLOOKUP($W4010,日射量と図３!$E$6:$F$34,2,TRUE),IF(AND(71&lt;=Y4010,Y4010&lt;107),VLOOKUP($W4010,日射量と図３!$E$6:$G$34,3,TRUE),IF(AND(107&lt;=Y4010,Y4010&lt;143),VLOOKUP($W4010,日射量と図３!$E$6:$H$34,4,TRUE),VLOOKUP($W4010,日射量と図３!$E$6:$I$34,5,TRUE))))))</f>
        <v/>
      </c>
      <c r="AB4010" s="4" t="str">
        <f>IF($V4010="","",IF(Z4010&lt;36,0,IF(AND(36&lt;=Z4010,Z4010&lt;71),VLOOKUP($W4010,日射量と図３!$E$6:$F$34,2,TRUE),IF(AND(71&lt;=Z4010,Z4010&lt;107),VLOOKUP($W4010,日射量と図３!$E$6:$G$34,3,TRUE),IF(AND(107&lt;=Z4010,Z4010&lt;143),VLOOKUP($W4010,日射量と図３!$E$6:$H$34,4,TRUE),VLOOKUP($W4010,日射量と図３!$E$6:$I$34,5,TRUE))))))</f>
        <v/>
      </c>
      <c r="AC4010" s="382" t="str">
        <f t="shared" si="758"/>
        <v/>
      </c>
      <c r="AD4010" s="382" t="str">
        <f t="shared" si="759"/>
        <v/>
      </c>
    </row>
    <row r="4011" spans="11:30" ht="13.5" customHeight="1">
      <c r="K4011" s="4">
        <f t="shared" si="752"/>
        <v>11</v>
      </c>
      <c r="L4011" s="34">
        <v>43418</v>
      </c>
      <c r="M4011" s="4">
        <v>167</v>
      </c>
      <c r="N4011" s="4">
        <v>24</v>
      </c>
      <c r="O4011" s="31">
        <v>0.95833333333333337</v>
      </c>
      <c r="P4011" s="35">
        <v>11.77</v>
      </c>
      <c r="Q4011" s="36">
        <f t="shared" si="753"/>
        <v>13</v>
      </c>
      <c r="R4011" s="4">
        <f t="shared" si="754"/>
        <v>1.2300000000000004</v>
      </c>
      <c r="S4011" s="31">
        <f t="shared" si="760"/>
        <v>0.25912037037037033</v>
      </c>
      <c r="T4011" s="31">
        <f t="shared" si="761"/>
        <v>0.70750000000000002</v>
      </c>
      <c r="U4011" s="4">
        <f t="shared" si="757"/>
        <v>0</v>
      </c>
      <c r="V4011" s="4" t="str">
        <f t="shared" si="764"/>
        <v/>
      </c>
      <c r="W4011" s="18" t="str">
        <f>IF(V4011="","",VLOOKUP(L4011,日射量と図３!$A$4:$C$368,3,TRUE)*238.85/100)</f>
        <v/>
      </c>
      <c r="X4011" s="4" t="str">
        <f t="shared" si="756"/>
        <v/>
      </c>
      <c r="Y4011" s="4" t="str">
        <f t="shared" si="762"/>
        <v/>
      </c>
      <c r="Z4011" s="4" t="str">
        <f t="shared" si="763"/>
        <v/>
      </c>
      <c r="AA4011" s="4" t="str">
        <f>IF($V4011="","",IF(Y4011&lt;36,0,IF(AND(36&lt;=Y4011,Y4011&lt;71),VLOOKUP($W4011,日射量と図３!$E$6:$F$34,2,TRUE),IF(AND(71&lt;=Y4011,Y4011&lt;107),VLOOKUP($W4011,日射量と図３!$E$6:$G$34,3,TRUE),IF(AND(107&lt;=Y4011,Y4011&lt;143),VLOOKUP($W4011,日射量と図３!$E$6:$H$34,4,TRUE),VLOOKUP($W4011,日射量と図３!$E$6:$I$34,5,TRUE))))))</f>
        <v/>
      </c>
      <c r="AB4011" s="4" t="str">
        <f>IF($V4011="","",IF(Z4011&lt;36,0,IF(AND(36&lt;=Z4011,Z4011&lt;71),VLOOKUP($W4011,日射量と図３!$E$6:$F$34,2,TRUE),IF(AND(71&lt;=Z4011,Z4011&lt;107),VLOOKUP($W4011,日射量と図３!$E$6:$G$34,3,TRUE),IF(AND(107&lt;=Z4011,Z4011&lt;143),VLOOKUP($W4011,日射量と図３!$E$6:$H$34,4,TRUE),VLOOKUP($W4011,日射量と図３!$E$6:$I$34,5,TRUE))))))</f>
        <v/>
      </c>
      <c r="AC4011" s="382" t="str">
        <f t="shared" si="758"/>
        <v/>
      </c>
      <c r="AD4011" s="382" t="str">
        <f t="shared" si="759"/>
        <v/>
      </c>
    </row>
    <row r="4012" spans="11:30" ht="13.5" customHeight="1">
      <c r="K4012" s="4">
        <f t="shared" si="752"/>
        <v>11</v>
      </c>
      <c r="L4012" s="34">
        <v>43419</v>
      </c>
      <c r="M4012" s="4">
        <v>168</v>
      </c>
      <c r="N4012" s="4">
        <v>1</v>
      </c>
      <c r="O4012" s="31">
        <v>0</v>
      </c>
      <c r="P4012" s="35">
        <v>11.51</v>
      </c>
      <c r="Q4012" s="36">
        <f t="shared" si="753"/>
        <v>13</v>
      </c>
      <c r="R4012" s="4">
        <f t="shared" si="754"/>
        <v>1.4900000000000002</v>
      </c>
      <c r="S4012" s="31">
        <f t="shared" si="760"/>
        <v>0.25912037037037033</v>
      </c>
      <c r="T4012" s="31">
        <f t="shared" si="761"/>
        <v>0.70750000000000002</v>
      </c>
      <c r="U4012" s="4">
        <f t="shared" si="757"/>
        <v>0</v>
      </c>
      <c r="V4012" s="4">
        <f t="shared" si="764"/>
        <v>3.6500000000000004</v>
      </c>
      <c r="W4012" s="18">
        <f>IF(V4012="","",VLOOKUP(L4012,日射量と図３!$A$4:$C$368,3,TRUE)*238.85/100)</f>
        <v>23.885000000000002</v>
      </c>
      <c r="X4012" s="4">
        <f t="shared" si="756"/>
        <v>11</v>
      </c>
      <c r="Y4012" s="4">
        <f t="shared" si="762"/>
        <v>2.0744774999999995</v>
      </c>
      <c r="Z4012" s="4">
        <f t="shared" si="763"/>
        <v>2.3385019090909087</v>
      </c>
      <c r="AA4012" s="4">
        <f>IF($V4012="","",IF(Y4012&lt;36,0,IF(AND(36&lt;=Y4012,Y4012&lt;71),VLOOKUP($W4012,日射量と図３!$E$6:$F$34,2,TRUE),IF(AND(71&lt;=Y4012,Y4012&lt;107),VLOOKUP($W4012,日射量と図３!$E$6:$G$34,3,TRUE),IF(AND(107&lt;=Y4012,Y4012&lt;143),VLOOKUP($W4012,日射量と図３!$E$6:$H$34,4,TRUE),VLOOKUP($W4012,日射量と図３!$E$6:$I$34,5,TRUE))))))</f>
        <v>0</v>
      </c>
      <c r="AB4012" s="4">
        <f>IF($V4012="","",IF(Z4012&lt;36,0,IF(AND(36&lt;=Z4012,Z4012&lt;71),VLOOKUP($W4012,日射量と図３!$E$6:$F$34,2,TRUE),IF(AND(71&lt;=Z4012,Z4012&lt;107),VLOOKUP($W4012,日射量と図３!$E$6:$G$34,3,TRUE),IF(AND(107&lt;=Z4012,Z4012&lt;143),VLOOKUP($W4012,日射量と図３!$E$6:$H$34,4,TRUE),VLOOKUP($W4012,日射量と図３!$E$6:$I$34,5,TRUE))))))</f>
        <v>0</v>
      </c>
      <c r="AC4012" s="382">
        <f t="shared" si="758"/>
        <v>0</v>
      </c>
      <c r="AD4012" s="382">
        <f t="shared" si="759"/>
        <v>0</v>
      </c>
    </row>
    <row r="4013" spans="11:30" ht="13.5" customHeight="1">
      <c r="K4013" s="4">
        <f t="shared" si="752"/>
        <v>11</v>
      </c>
      <c r="L4013" s="34">
        <v>43419</v>
      </c>
      <c r="M4013" s="4">
        <v>168</v>
      </c>
      <c r="N4013" s="4">
        <v>2</v>
      </c>
      <c r="O4013" s="31">
        <v>4.1666666666666664E-2</v>
      </c>
      <c r="P4013" s="35">
        <v>11.29</v>
      </c>
      <c r="Q4013" s="36">
        <f t="shared" si="753"/>
        <v>13</v>
      </c>
      <c r="R4013" s="4">
        <f t="shared" si="754"/>
        <v>1.7100000000000009</v>
      </c>
      <c r="S4013" s="31">
        <f t="shared" si="760"/>
        <v>0.25912037037037033</v>
      </c>
      <c r="T4013" s="31">
        <f t="shared" si="761"/>
        <v>0.70750000000000002</v>
      </c>
      <c r="U4013" s="4">
        <f t="shared" si="757"/>
        <v>0</v>
      </c>
      <c r="V4013" s="4" t="str">
        <f t="shared" si="764"/>
        <v/>
      </c>
      <c r="W4013" s="18" t="str">
        <f>IF(V4013="","",VLOOKUP(L4013,日射量と図３!$A$4:$C$368,3,TRUE)*238.85/100)</f>
        <v/>
      </c>
      <c r="X4013" s="4" t="str">
        <f t="shared" si="756"/>
        <v/>
      </c>
      <c r="Y4013" s="4" t="str">
        <f t="shared" si="762"/>
        <v/>
      </c>
      <c r="Z4013" s="4" t="str">
        <f t="shared" si="763"/>
        <v/>
      </c>
      <c r="AA4013" s="4" t="str">
        <f>IF($V4013="","",IF(Y4013&lt;36,0,IF(AND(36&lt;=Y4013,Y4013&lt;71),VLOOKUP($W4013,日射量と図３!$E$6:$F$34,2,TRUE),IF(AND(71&lt;=Y4013,Y4013&lt;107),VLOOKUP($W4013,日射量と図３!$E$6:$G$34,3,TRUE),IF(AND(107&lt;=Y4013,Y4013&lt;143),VLOOKUP($W4013,日射量と図３!$E$6:$H$34,4,TRUE),VLOOKUP($W4013,日射量と図３!$E$6:$I$34,5,TRUE))))))</f>
        <v/>
      </c>
      <c r="AB4013" s="4" t="str">
        <f>IF($V4013="","",IF(Z4013&lt;36,0,IF(AND(36&lt;=Z4013,Z4013&lt;71),VLOOKUP($W4013,日射量と図３!$E$6:$F$34,2,TRUE),IF(AND(71&lt;=Z4013,Z4013&lt;107),VLOOKUP($W4013,日射量と図３!$E$6:$G$34,3,TRUE),IF(AND(107&lt;=Z4013,Z4013&lt;143),VLOOKUP($W4013,日射量と図３!$E$6:$H$34,4,TRUE),VLOOKUP($W4013,日射量と図３!$E$6:$I$34,5,TRUE))))))</f>
        <v/>
      </c>
      <c r="AC4013" s="382" t="str">
        <f t="shared" si="758"/>
        <v/>
      </c>
      <c r="AD4013" s="382" t="str">
        <f t="shared" si="759"/>
        <v/>
      </c>
    </row>
    <row r="4014" spans="11:30" ht="13.5" customHeight="1">
      <c r="K4014" s="4">
        <f t="shared" si="752"/>
        <v>11</v>
      </c>
      <c r="L4014" s="34">
        <v>43419</v>
      </c>
      <c r="M4014" s="4">
        <v>168</v>
      </c>
      <c r="N4014" s="4">
        <v>3</v>
      </c>
      <c r="O4014" s="31">
        <v>8.3333333333333329E-2</v>
      </c>
      <c r="P4014" s="35">
        <v>11.069999999999999</v>
      </c>
      <c r="Q4014" s="36">
        <f t="shared" si="753"/>
        <v>13</v>
      </c>
      <c r="R4014" s="4">
        <f t="shared" si="754"/>
        <v>1.9300000000000015</v>
      </c>
      <c r="S4014" s="31">
        <f t="shared" si="760"/>
        <v>0.25912037037037033</v>
      </c>
      <c r="T4014" s="31">
        <f t="shared" si="761"/>
        <v>0.70750000000000002</v>
      </c>
      <c r="U4014" s="4">
        <f t="shared" si="757"/>
        <v>0</v>
      </c>
      <c r="V4014" s="4" t="str">
        <f t="shared" si="764"/>
        <v/>
      </c>
      <c r="W4014" s="18" t="str">
        <f>IF(V4014="","",VLOOKUP(L4014,日射量と図３!$A$4:$C$368,3,TRUE)*238.85/100)</f>
        <v/>
      </c>
      <c r="X4014" s="4" t="str">
        <f t="shared" si="756"/>
        <v/>
      </c>
      <c r="Y4014" s="4" t="str">
        <f t="shared" si="762"/>
        <v/>
      </c>
      <c r="Z4014" s="4" t="str">
        <f t="shared" si="763"/>
        <v/>
      </c>
      <c r="AA4014" s="4" t="str">
        <f>IF($V4014="","",IF(Y4014&lt;36,0,IF(AND(36&lt;=Y4014,Y4014&lt;71),VLOOKUP($W4014,日射量と図３!$E$6:$F$34,2,TRUE),IF(AND(71&lt;=Y4014,Y4014&lt;107),VLOOKUP($W4014,日射量と図３!$E$6:$G$34,3,TRUE),IF(AND(107&lt;=Y4014,Y4014&lt;143),VLOOKUP($W4014,日射量と図３!$E$6:$H$34,4,TRUE),VLOOKUP($W4014,日射量と図３!$E$6:$I$34,5,TRUE))))))</f>
        <v/>
      </c>
      <c r="AB4014" s="4" t="str">
        <f>IF($V4014="","",IF(Z4014&lt;36,0,IF(AND(36&lt;=Z4014,Z4014&lt;71),VLOOKUP($W4014,日射量と図３!$E$6:$F$34,2,TRUE),IF(AND(71&lt;=Z4014,Z4014&lt;107),VLOOKUP($W4014,日射量と図３!$E$6:$G$34,3,TRUE),IF(AND(107&lt;=Z4014,Z4014&lt;143),VLOOKUP($W4014,日射量と図３!$E$6:$H$34,4,TRUE),VLOOKUP($W4014,日射量と図３!$E$6:$I$34,5,TRUE))))))</f>
        <v/>
      </c>
      <c r="AC4014" s="382" t="str">
        <f t="shared" si="758"/>
        <v/>
      </c>
      <c r="AD4014" s="382" t="str">
        <f t="shared" si="759"/>
        <v/>
      </c>
    </row>
    <row r="4015" spans="11:30" ht="13.5" customHeight="1">
      <c r="K4015" s="4">
        <f t="shared" si="752"/>
        <v>11</v>
      </c>
      <c r="L4015" s="34">
        <v>43419</v>
      </c>
      <c r="M4015" s="4">
        <v>168</v>
      </c>
      <c r="N4015" s="4">
        <v>4</v>
      </c>
      <c r="O4015" s="31">
        <v>0.125</v>
      </c>
      <c r="P4015" s="35">
        <v>10.79</v>
      </c>
      <c r="Q4015" s="36">
        <f t="shared" si="753"/>
        <v>13</v>
      </c>
      <c r="R4015" s="4">
        <f t="shared" si="754"/>
        <v>2.2100000000000009</v>
      </c>
      <c r="S4015" s="31">
        <f t="shared" si="760"/>
        <v>0.25912037037037033</v>
      </c>
      <c r="T4015" s="31">
        <f t="shared" si="761"/>
        <v>0.70750000000000002</v>
      </c>
      <c r="U4015" s="4">
        <f t="shared" si="757"/>
        <v>0</v>
      </c>
      <c r="V4015" s="4" t="str">
        <f t="shared" si="764"/>
        <v/>
      </c>
      <c r="W4015" s="18" t="str">
        <f>IF(V4015="","",VLOOKUP(L4015,日射量と図３!$A$4:$C$368,3,TRUE)*238.85/100)</f>
        <v/>
      </c>
      <c r="X4015" s="4" t="str">
        <f t="shared" si="756"/>
        <v/>
      </c>
      <c r="Y4015" s="4" t="str">
        <f t="shared" si="762"/>
        <v/>
      </c>
      <c r="Z4015" s="4" t="str">
        <f t="shared" si="763"/>
        <v/>
      </c>
      <c r="AA4015" s="4" t="str">
        <f>IF($V4015="","",IF(Y4015&lt;36,0,IF(AND(36&lt;=Y4015,Y4015&lt;71),VLOOKUP($W4015,日射量と図３!$E$6:$F$34,2,TRUE),IF(AND(71&lt;=Y4015,Y4015&lt;107),VLOOKUP($W4015,日射量と図３!$E$6:$G$34,3,TRUE),IF(AND(107&lt;=Y4015,Y4015&lt;143),VLOOKUP($W4015,日射量と図３!$E$6:$H$34,4,TRUE),VLOOKUP($W4015,日射量と図３!$E$6:$I$34,5,TRUE))))))</f>
        <v/>
      </c>
      <c r="AB4015" s="4" t="str">
        <f>IF($V4015="","",IF(Z4015&lt;36,0,IF(AND(36&lt;=Z4015,Z4015&lt;71),VLOOKUP($W4015,日射量と図３!$E$6:$F$34,2,TRUE),IF(AND(71&lt;=Z4015,Z4015&lt;107),VLOOKUP($W4015,日射量と図３!$E$6:$G$34,3,TRUE),IF(AND(107&lt;=Z4015,Z4015&lt;143),VLOOKUP($W4015,日射量と図３!$E$6:$H$34,4,TRUE),VLOOKUP($W4015,日射量と図３!$E$6:$I$34,5,TRUE))))))</f>
        <v/>
      </c>
      <c r="AC4015" s="382" t="str">
        <f t="shared" si="758"/>
        <v/>
      </c>
      <c r="AD4015" s="382" t="str">
        <f t="shared" si="759"/>
        <v/>
      </c>
    </row>
    <row r="4016" spans="11:30" ht="13.5" customHeight="1">
      <c r="K4016" s="4">
        <f t="shared" si="752"/>
        <v>11</v>
      </c>
      <c r="L4016" s="34">
        <v>43419</v>
      </c>
      <c r="M4016" s="4">
        <v>168</v>
      </c>
      <c r="N4016" s="4">
        <v>5</v>
      </c>
      <c r="O4016" s="31">
        <v>0.16666666666666666</v>
      </c>
      <c r="P4016" s="35">
        <v>10.620000000000001</v>
      </c>
      <c r="Q4016" s="36">
        <f t="shared" si="753"/>
        <v>15</v>
      </c>
      <c r="R4016" s="4">
        <f t="shared" si="754"/>
        <v>4.379999999999999</v>
      </c>
      <c r="S4016" s="31">
        <f t="shared" si="760"/>
        <v>0.25912037037037033</v>
      </c>
      <c r="T4016" s="31">
        <f t="shared" si="761"/>
        <v>0.70750000000000002</v>
      </c>
      <c r="U4016" s="4">
        <f t="shared" si="757"/>
        <v>0</v>
      </c>
      <c r="V4016" s="4" t="str">
        <f t="shared" si="764"/>
        <v/>
      </c>
      <c r="W4016" s="18" t="str">
        <f>IF(V4016="","",VLOOKUP(L4016,日射量と図３!$A$4:$C$368,3,TRUE)*238.85/100)</f>
        <v/>
      </c>
      <c r="X4016" s="4" t="str">
        <f t="shared" si="756"/>
        <v/>
      </c>
      <c r="Y4016" s="4" t="str">
        <f t="shared" si="762"/>
        <v/>
      </c>
      <c r="Z4016" s="4" t="str">
        <f t="shared" si="763"/>
        <v/>
      </c>
      <c r="AA4016" s="4" t="str">
        <f>IF($V4016="","",IF(Y4016&lt;36,0,IF(AND(36&lt;=Y4016,Y4016&lt;71),VLOOKUP($W4016,日射量と図３!$E$6:$F$34,2,TRUE),IF(AND(71&lt;=Y4016,Y4016&lt;107),VLOOKUP($W4016,日射量と図３!$E$6:$G$34,3,TRUE),IF(AND(107&lt;=Y4016,Y4016&lt;143),VLOOKUP($W4016,日射量と図３!$E$6:$H$34,4,TRUE),VLOOKUP($W4016,日射量と図３!$E$6:$I$34,5,TRUE))))))</f>
        <v/>
      </c>
      <c r="AB4016" s="4" t="str">
        <f>IF($V4016="","",IF(Z4016&lt;36,0,IF(AND(36&lt;=Z4016,Z4016&lt;71),VLOOKUP($W4016,日射量と図３!$E$6:$F$34,2,TRUE),IF(AND(71&lt;=Z4016,Z4016&lt;107),VLOOKUP($W4016,日射量と図３!$E$6:$G$34,3,TRUE),IF(AND(107&lt;=Z4016,Z4016&lt;143),VLOOKUP($W4016,日射量と図３!$E$6:$H$34,4,TRUE),VLOOKUP($W4016,日射量と図３!$E$6:$I$34,5,TRUE))))))</f>
        <v/>
      </c>
      <c r="AC4016" s="382" t="str">
        <f t="shared" si="758"/>
        <v/>
      </c>
      <c r="AD4016" s="382" t="str">
        <f t="shared" si="759"/>
        <v/>
      </c>
    </row>
    <row r="4017" spans="11:30" ht="13.5" customHeight="1">
      <c r="K4017" s="4">
        <f t="shared" si="752"/>
        <v>11</v>
      </c>
      <c r="L4017" s="34">
        <v>43419</v>
      </c>
      <c r="M4017" s="4">
        <v>168</v>
      </c>
      <c r="N4017" s="4">
        <v>6</v>
      </c>
      <c r="O4017" s="31">
        <v>0.20833333333333334</v>
      </c>
      <c r="P4017" s="35">
        <v>10.53</v>
      </c>
      <c r="Q4017" s="36">
        <f t="shared" si="753"/>
        <v>15</v>
      </c>
      <c r="R4017" s="4">
        <f t="shared" si="754"/>
        <v>4.4700000000000006</v>
      </c>
      <c r="S4017" s="31">
        <f t="shared" si="760"/>
        <v>0.25912037037037033</v>
      </c>
      <c r="T4017" s="31">
        <f t="shared" si="761"/>
        <v>0.70750000000000002</v>
      </c>
      <c r="U4017" s="4">
        <f t="shared" si="757"/>
        <v>0</v>
      </c>
      <c r="V4017" s="4" t="str">
        <f t="shared" si="764"/>
        <v/>
      </c>
      <c r="W4017" s="18" t="str">
        <f>IF(V4017="","",VLOOKUP(L4017,日射量と図３!$A$4:$C$368,3,TRUE)*238.85/100)</f>
        <v/>
      </c>
      <c r="X4017" s="4" t="str">
        <f t="shared" si="756"/>
        <v/>
      </c>
      <c r="Y4017" s="4" t="str">
        <f t="shared" si="762"/>
        <v/>
      </c>
      <c r="Z4017" s="4" t="str">
        <f t="shared" si="763"/>
        <v/>
      </c>
      <c r="AA4017" s="4" t="str">
        <f>IF($V4017="","",IF(Y4017&lt;36,0,IF(AND(36&lt;=Y4017,Y4017&lt;71),VLOOKUP($W4017,日射量と図３!$E$6:$F$34,2,TRUE),IF(AND(71&lt;=Y4017,Y4017&lt;107),VLOOKUP($W4017,日射量と図３!$E$6:$G$34,3,TRUE),IF(AND(107&lt;=Y4017,Y4017&lt;143),VLOOKUP($W4017,日射量と図３!$E$6:$H$34,4,TRUE),VLOOKUP($W4017,日射量と図３!$E$6:$I$34,5,TRUE))))))</f>
        <v/>
      </c>
      <c r="AB4017" s="4" t="str">
        <f>IF($V4017="","",IF(Z4017&lt;36,0,IF(AND(36&lt;=Z4017,Z4017&lt;71),VLOOKUP($W4017,日射量と図３!$E$6:$F$34,2,TRUE),IF(AND(71&lt;=Z4017,Z4017&lt;107),VLOOKUP($W4017,日射量と図３!$E$6:$G$34,3,TRUE),IF(AND(107&lt;=Z4017,Z4017&lt;143),VLOOKUP($W4017,日射量と図３!$E$6:$H$34,4,TRUE),VLOOKUP($W4017,日射量と図３!$E$6:$I$34,5,TRUE))))))</f>
        <v/>
      </c>
      <c r="AC4017" s="382" t="str">
        <f t="shared" si="758"/>
        <v/>
      </c>
      <c r="AD4017" s="382" t="str">
        <f t="shared" si="759"/>
        <v/>
      </c>
    </row>
    <row r="4018" spans="11:30" ht="13.5" customHeight="1">
      <c r="K4018" s="4">
        <f t="shared" si="752"/>
        <v>11</v>
      </c>
      <c r="L4018" s="34">
        <v>43419</v>
      </c>
      <c r="M4018" s="4">
        <v>168</v>
      </c>
      <c r="N4018" s="4">
        <v>7</v>
      </c>
      <c r="O4018" s="31">
        <v>0.25</v>
      </c>
      <c r="P4018" s="35">
        <v>10.25</v>
      </c>
      <c r="Q4018" s="36">
        <f t="shared" si="753"/>
        <v>15</v>
      </c>
      <c r="R4018" s="4">
        <f t="shared" si="754"/>
        <v>4.75</v>
      </c>
      <c r="S4018" s="31">
        <f t="shared" si="760"/>
        <v>0.25912037037037033</v>
      </c>
      <c r="T4018" s="31">
        <f t="shared" si="761"/>
        <v>0.70750000000000002</v>
      </c>
      <c r="U4018" s="4">
        <f t="shared" si="757"/>
        <v>0</v>
      </c>
      <c r="V4018" s="4" t="str">
        <f t="shared" si="764"/>
        <v/>
      </c>
      <c r="W4018" s="18" t="str">
        <f>IF(V4018="","",VLOOKUP(L4018,日射量と図３!$A$4:$C$368,3,TRUE)*238.85/100)</f>
        <v/>
      </c>
      <c r="X4018" s="4" t="str">
        <f t="shared" si="756"/>
        <v/>
      </c>
      <c r="Y4018" s="4" t="str">
        <f t="shared" si="762"/>
        <v/>
      </c>
      <c r="Z4018" s="4" t="str">
        <f t="shared" si="763"/>
        <v/>
      </c>
      <c r="AA4018" s="4" t="str">
        <f>IF($V4018="","",IF(Y4018&lt;36,0,IF(AND(36&lt;=Y4018,Y4018&lt;71),VLOOKUP($W4018,日射量と図３!$E$6:$F$34,2,TRUE),IF(AND(71&lt;=Y4018,Y4018&lt;107),VLOOKUP($W4018,日射量と図３!$E$6:$G$34,3,TRUE),IF(AND(107&lt;=Y4018,Y4018&lt;143),VLOOKUP($W4018,日射量と図３!$E$6:$H$34,4,TRUE),VLOOKUP($W4018,日射量と図３!$E$6:$I$34,5,TRUE))))))</f>
        <v/>
      </c>
      <c r="AB4018" s="4" t="str">
        <f>IF($V4018="","",IF(Z4018&lt;36,0,IF(AND(36&lt;=Z4018,Z4018&lt;71),VLOOKUP($W4018,日射量と図３!$E$6:$F$34,2,TRUE),IF(AND(71&lt;=Z4018,Z4018&lt;107),VLOOKUP($W4018,日射量と図３!$E$6:$G$34,3,TRUE),IF(AND(107&lt;=Z4018,Z4018&lt;143),VLOOKUP($W4018,日射量と図３!$E$6:$H$34,4,TRUE),VLOOKUP($W4018,日射量と図３!$E$6:$I$34,5,TRUE))))))</f>
        <v/>
      </c>
      <c r="AC4018" s="382" t="str">
        <f t="shared" si="758"/>
        <v/>
      </c>
      <c r="AD4018" s="382" t="str">
        <f t="shared" si="759"/>
        <v/>
      </c>
    </row>
    <row r="4019" spans="11:30" ht="13.5" customHeight="1">
      <c r="K4019" s="4">
        <f t="shared" si="752"/>
        <v>11</v>
      </c>
      <c r="L4019" s="34">
        <v>43419</v>
      </c>
      <c r="M4019" s="4">
        <v>168</v>
      </c>
      <c r="N4019" s="4">
        <v>8</v>
      </c>
      <c r="O4019" s="31">
        <v>0.29166666666666669</v>
      </c>
      <c r="P4019" s="35">
        <v>10.4</v>
      </c>
      <c r="Q4019" s="36">
        <f t="shared" si="753"/>
        <v>12</v>
      </c>
      <c r="R4019" s="4">
        <f t="shared" si="754"/>
        <v>1.5999999999999996</v>
      </c>
      <c r="S4019" s="31">
        <f t="shared" si="760"/>
        <v>0.25912037037037033</v>
      </c>
      <c r="T4019" s="31">
        <f t="shared" si="761"/>
        <v>0.70750000000000002</v>
      </c>
      <c r="U4019" s="4">
        <f t="shared" si="757"/>
        <v>1.5999999999999996</v>
      </c>
      <c r="V4019" s="4" t="str">
        <f t="shared" si="764"/>
        <v/>
      </c>
      <c r="W4019" s="18" t="str">
        <f>IF(V4019="","",VLOOKUP(L4019,日射量と図３!$A$4:$C$368,3,TRUE)*238.85/100)</f>
        <v/>
      </c>
      <c r="X4019" s="4" t="str">
        <f t="shared" si="756"/>
        <v/>
      </c>
      <c r="Y4019" s="4" t="str">
        <f t="shared" si="762"/>
        <v/>
      </c>
      <c r="Z4019" s="4" t="str">
        <f t="shared" si="763"/>
        <v/>
      </c>
      <c r="AA4019" s="4" t="str">
        <f>IF($V4019="","",IF(Y4019&lt;36,0,IF(AND(36&lt;=Y4019,Y4019&lt;71),VLOOKUP($W4019,日射量と図３!$E$6:$F$34,2,TRUE),IF(AND(71&lt;=Y4019,Y4019&lt;107),VLOOKUP($W4019,日射量と図３!$E$6:$G$34,3,TRUE),IF(AND(107&lt;=Y4019,Y4019&lt;143),VLOOKUP($W4019,日射量と図３!$E$6:$H$34,4,TRUE),VLOOKUP($W4019,日射量と図３!$E$6:$I$34,5,TRUE))))))</f>
        <v/>
      </c>
      <c r="AB4019" s="4" t="str">
        <f>IF($V4019="","",IF(Z4019&lt;36,0,IF(AND(36&lt;=Z4019,Z4019&lt;71),VLOOKUP($W4019,日射量と図３!$E$6:$F$34,2,TRUE),IF(AND(71&lt;=Z4019,Z4019&lt;107),VLOOKUP($W4019,日射量と図３!$E$6:$G$34,3,TRUE),IF(AND(107&lt;=Z4019,Z4019&lt;143),VLOOKUP($W4019,日射量と図３!$E$6:$H$34,4,TRUE),VLOOKUP($W4019,日射量と図３!$E$6:$I$34,5,TRUE))))))</f>
        <v/>
      </c>
      <c r="AC4019" s="382" t="str">
        <f t="shared" si="758"/>
        <v/>
      </c>
      <c r="AD4019" s="382" t="str">
        <f t="shared" si="759"/>
        <v/>
      </c>
    </row>
    <row r="4020" spans="11:30" ht="13.5" customHeight="1">
      <c r="K4020" s="4">
        <f t="shared" si="752"/>
        <v>11</v>
      </c>
      <c r="L4020" s="34">
        <v>43419</v>
      </c>
      <c r="M4020" s="4">
        <v>168</v>
      </c>
      <c r="N4020" s="4">
        <v>9</v>
      </c>
      <c r="O4020" s="31">
        <v>0.33333333333333331</v>
      </c>
      <c r="P4020" s="35">
        <v>11.35</v>
      </c>
      <c r="Q4020" s="36">
        <f t="shared" si="753"/>
        <v>12</v>
      </c>
      <c r="R4020" s="4">
        <f t="shared" si="754"/>
        <v>0.65000000000000036</v>
      </c>
      <c r="S4020" s="31">
        <f t="shared" si="760"/>
        <v>0.25912037037037033</v>
      </c>
      <c r="T4020" s="31">
        <f t="shared" si="761"/>
        <v>0.70750000000000002</v>
      </c>
      <c r="U4020" s="4">
        <f t="shared" si="757"/>
        <v>0.65000000000000036</v>
      </c>
      <c r="V4020" s="4" t="str">
        <f t="shared" si="764"/>
        <v/>
      </c>
      <c r="W4020" s="18" t="str">
        <f>IF(V4020="","",VLOOKUP(L4020,日射量と図３!$A$4:$C$368,3,TRUE)*238.85/100)</f>
        <v/>
      </c>
      <c r="X4020" s="4" t="str">
        <f t="shared" si="756"/>
        <v/>
      </c>
      <c r="Y4020" s="4" t="str">
        <f t="shared" si="762"/>
        <v/>
      </c>
      <c r="Z4020" s="4" t="str">
        <f t="shared" si="763"/>
        <v/>
      </c>
      <c r="AA4020" s="4" t="str">
        <f>IF($V4020="","",IF(Y4020&lt;36,0,IF(AND(36&lt;=Y4020,Y4020&lt;71),VLOOKUP($W4020,日射量と図３!$E$6:$F$34,2,TRUE),IF(AND(71&lt;=Y4020,Y4020&lt;107),VLOOKUP($W4020,日射量と図３!$E$6:$G$34,3,TRUE),IF(AND(107&lt;=Y4020,Y4020&lt;143),VLOOKUP($W4020,日射量と図３!$E$6:$H$34,4,TRUE),VLOOKUP($W4020,日射量と図３!$E$6:$I$34,5,TRUE))))))</f>
        <v/>
      </c>
      <c r="AB4020" s="4" t="str">
        <f>IF($V4020="","",IF(Z4020&lt;36,0,IF(AND(36&lt;=Z4020,Z4020&lt;71),VLOOKUP($W4020,日射量と図３!$E$6:$F$34,2,TRUE),IF(AND(71&lt;=Z4020,Z4020&lt;107),VLOOKUP($W4020,日射量と図３!$E$6:$G$34,3,TRUE),IF(AND(107&lt;=Z4020,Z4020&lt;143),VLOOKUP($W4020,日射量と図３!$E$6:$H$34,4,TRUE),VLOOKUP($W4020,日射量と図３!$E$6:$I$34,5,TRUE))))))</f>
        <v/>
      </c>
      <c r="AC4020" s="382" t="str">
        <f t="shared" si="758"/>
        <v/>
      </c>
      <c r="AD4020" s="382" t="str">
        <f t="shared" si="759"/>
        <v/>
      </c>
    </row>
    <row r="4021" spans="11:30" ht="13.5" customHeight="1">
      <c r="K4021" s="4">
        <f t="shared" si="752"/>
        <v>11</v>
      </c>
      <c r="L4021" s="34">
        <v>43419</v>
      </c>
      <c r="M4021" s="4">
        <v>168</v>
      </c>
      <c r="N4021" s="4">
        <v>10</v>
      </c>
      <c r="O4021" s="31">
        <v>0.375</v>
      </c>
      <c r="P4021" s="35">
        <v>12.41</v>
      </c>
      <c r="Q4021" s="36">
        <f t="shared" si="753"/>
        <v>12</v>
      </c>
      <c r="R4021" s="4">
        <f t="shared" si="754"/>
        <v>0</v>
      </c>
      <c r="S4021" s="31">
        <f t="shared" si="760"/>
        <v>0.25912037037037033</v>
      </c>
      <c r="T4021" s="31">
        <f t="shared" si="761"/>
        <v>0.70750000000000002</v>
      </c>
      <c r="U4021" s="4">
        <f t="shared" si="757"/>
        <v>0</v>
      </c>
      <c r="V4021" s="4" t="str">
        <f t="shared" si="764"/>
        <v/>
      </c>
      <c r="W4021" s="18" t="str">
        <f>IF(V4021="","",VLOOKUP(L4021,日射量と図３!$A$4:$C$368,3,TRUE)*238.85/100)</f>
        <v/>
      </c>
      <c r="X4021" s="4" t="str">
        <f t="shared" si="756"/>
        <v/>
      </c>
      <c r="Y4021" s="4" t="str">
        <f t="shared" si="762"/>
        <v/>
      </c>
      <c r="Z4021" s="4" t="str">
        <f t="shared" si="763"/>
        <v/>
      </c>
      <c r="AA4021" s="4" t="str">
        <f>IF($V4021="","",IF(Y4021&lt;36,0,IF(AND(36&lt;=Y4021,Y4021&lt;71),VLOOKUP($W4021,日射量と図３!$E$6:$F$34,2,TRUE),IF(AND(71&lt;=Y4021,Y4021&lt;107),VLOOKUP($W4021,日射量と図３!$E$6:$G$34,3,TRUE),IF(AND(107&lt;=Y4021,Y4021&lt;143),VLOOKUP($W4021,日射量と図３!$E$6:$H$34,4,TRUE),VLOOKUP($W4021,日射量と図３!$E$6:$I$34,5,TRUE))))))</f>
        <v/>
      </c>
      <c r="AB4021" s="4" t="str">
        <f>IF($V4021="","",IF(Z4021&lt;36,0,IF(AND(36&lt;=Z4021,Z4021&lt;71),VLOOKUP($W4021,日射量と図３!$E$6:$F$34,2,TRUE),IF(AND(71&lt;=Z4021,Z4021&lt;107),VLOOKUP($W4021,日射量と図３!$E$6:$G$34,3,TRUE),IF(AND(107&lt;=Z4021,Z4021&lt;143),VLOOKUP($W4021,日射量と図３!$E$6:$H$34,4,TRUE),VLOOKUP($W4021,日射量と図３!$E$6:$I$34,5,TRUE))))))</f>
        <v/>
      </c>
      <c r="AC4021" s="382" t="str">
        <f t="shared" si="758"/>
        <v/>
      </c>
      <c r="AD4021" s="382" t="str">
        <f t="shared" si="759"/>
        <v/>
      </c>
    </row>
    <row r="4022" spans="11:30" ht="13.5" customHeight="1">
      <c r="K4022" s="4">
        <f t="shared" si="752"/>
        <v>11</v>
      </c>
      <c r="L4022" s="34">
        <v>43419</v>
      </c>
      <c r="M4022" s="4">
        <v>168</v>
      </c>
      <c r="N4022" s="4">
        <v>11</v>
      </c>
      <c r="O4022" s="31">
        <v>0.41666666666666669</v>
      </c>
      <c r="P4022" s="35">
        <v>13.76</v>
      </c>
      <c r="Q4022" s="36">
        <f t="shared" si="753"/>
        <v>12</v>
      </c>
      <c r="R4022" s="4">
        <f t="shared" si="754"/>
        <v>0</v>
      </c>
      <c r="S4022" s="31">
        <f t="shared" si="760"/>
        <v>0.25912037037037033</v>
      </c>
      <c r="T4022" s="31">
        <f t="shared" si="761"/>
        <v>0.70750000000000002</v>
      </c>
      <c r="U4022" s="4">
        <f t="shared" si="757"/>
        <v>0</v>
      </c>
      <c r="V4022" s="4" t="str">
        <f t="shared" si="764"/>
        <v/>
      </c>
      <c r="W4022" s="18" t="str">
        <f>IF(V4022="","",VLOOKUP(L4022,日射量と図３!$A$4:$C$368,3,TRUE)*238.85/100)</f>
        <v/>
      </c>
      <c r="X4022" s="4" t="str">
        <f t="shared" si="756"/>
        <v/>
      </c>
      <c r="Y4022" s="4" t="str">
        <f t="shared" si="762"/>
        <v/>
      </c>
      <c r="Z4022" s="4" t="str">
        <f t="shared" si="763"/>
        <v/>
      </c>
      <c r="AA4022" s="4" t="str">
        <f>IF($V4022="","",IF(Y4022&lt;36,0,IF(AND(36&lt;=Y4022,Y4022&lt;71),VLOOKUP($W4022,日射量と図３!$E$6:$F$34,2,TRUE),IF(AND(71&lt;=Y4022,Y4022&lt;107),VLOOKUP($W4022,日射量と図３!$E$6:$G$34,3,TRUE),IF(AND(107&lt;=Y4022,Y4022&lt;143),VLOOKUP($W4022,日射量と図３!$E$6:$H$34,4,TRUE),VLOOKUP($W4022,日射量と図３!$E$6:$I$34,5,TRUE))))))</f>
        <v/>
      </c>
      <c r="AB4022" s="4" t="str">
        <f>IF($V4022="","",IF(Z4022&lt;36,0,IF(AND(36&lt;=Z4022,Z4022&lt;71),VLOOKUP($W4022,日射量と図３!$E$6:$F$34,2,TRUE),IF(AND(71&lt;=Z4022,Z4022&lt;107),VLOOKUP($W4022,日射量と図３!$E$6:$G$34,3,TRUE),IF(AND(107&lt;=Z4022,Z4022&lt;143),VLOOKUP($W4022,日射量と図３!$E$6:$H$34,4,TRUE),VLOOKUP($W4022,日射量と図３!$E$6:$I$34,5,TRUE))))))</f>
        <v/>
      </c>
      <c r="AC4022" s="382" t="str">
        <f t="shared" si="758"/>
        <v/>
      </c>
      <c r="AD4022" s="382" t="str">
        <f t="shared" si="759"/>
        <v/>
      </c>
    </row>
    <row r="4023" spans="11:30" ht="13.5" customHeight="1">
      <c r="K4023" s="4">
        <f t="shared" si="752"/>
        <v>11</v>
      </c>
      <c r="L4023" s="34">
        <v>43419</v>
      </c>
      <c r="M4023" s="4">
        <v>168</v>
      </c>
      <c r="N4023" s="4">
        <v>12</v>
      </c>
      <c r="O4023" s="31">
        <v>0.45833333333333331</v>
      </c>
      <c r="P4023" s="35">
        <v>14.610000000000003</v>
      </c>
      <c r="Q4023" s="36">
        <f t="shared" si="753"/>
        <v>12</v>
      </c>
      <c r="R4023" s="4">
        <f t="shared" si="754"/>
        <v>0</v>
      </c>
      <c r="S4023" s="31">
        <f t="shared" si="760"/>
        <v>0.25912037037037033</v>
      </c>
      <c r="T4023" s="31">
        <f t="shared" si="761"/>
        <v>0.70750000000000002</v>
      </c>
      <c r="U4023" s="4">
        <f t="shared" si="757"/>
        <v>0</v>
      </c>
      <c r="V4023" s="4" t="str">
        <f t="shared" si="764"/>
        <v/>
      </c>
      <c r="W4023" s="18" t="str">
        <f>IF(V4023="","",VLOOKUP(L4023,日射量と図３!$A$4:$C$368,3,TRUE)*238.85/100)</f>
        <v/>
      </c>
      <c r="X4023" s="4" t="str">
        <f t="shared" si="756"/>
        <v/>
      </c>
      <c r="Y4023" s="4" t="str">
        <f t="shared" si="762"/>
        <v/>
      </c>
      <c r="Z4023" s="4" t="str">
        <f t="shared" si="763"/>
        <v/>
      </c>
      <c r="AA4023" s="4" t="str">
        <f>IF($V4023="","",IF(Y4023&lt;36,0,IF(AND(36&lt;=Y4023,Y4023&lt;71),VLOOKUP($W4023,日射量と図３!$E$6:$F$34,2,TRUE),IF(AND(71&lt;=Y4023,Y4023&lt;107),VLOOKUP($W4023,日射量と図３!$E$6:$G$34,3,TRUE),IF(AND(107&lt;=Y4023,Y4023&lt;143),VLOOKUP($W4023,日射量と図３!$E$6:$H$34,4,TRUE),VLOOKUP($W4023,日射量と図３!$E$6:$I$34,5,TRUE))))))</f>
        <v/>
      </c>
      <c r="AB4023" s="4" t="str">
        <f>IF($V4023="","",IF(Z4023&lt;36,0,IF(AND(36&lt;=Z4023,Z4023&lt;71),VLOOKUP($W4023,日射量と図３!$E$6:$F$34,2,TRUE),IF(AND(71&lt;=Z4023,Z4023&lt;107),VLOOKUP($W4023,日射量と図３!$E$6:$G$34,3,TRUE),IF(AND(107&lt;=Z4023,Z4023&lt;143),VLOOKUP($W4023,日射量と図３!$E$6:$H$34,4,TRUE),VLOOKUP($W4023,日射量と図３!$E$6:$I$34,5,TRUE))))))</f>
        <v/>
      </c>
      <c r="AC4023" s="382" t="str">
        <f t="shared" si="758"/>
        <v/>
      </c>
      <c r="AD4023" s="382" t="str">
        <f t="shared" si="759"/>
        <v/>
      </c>
    </row>
    <row r="4024" spans="11:30" ht="13.5" customHeight="1">
      <c r="K4024" s="4">
        <f t="shared" si="752"/>
        <v>11</v>
      </c>
      <c r="L4024" s="34">
        <v>43419</v>
      </c>
      <c r="M4024" s="4">
        <v>168</v>
      </c>
      <c r="N4024" s="4">
        <v>13</v>
      </c>
      <c r="O4024" s="31">
        <v>0.5</v>
      </c>
      <c r="P4024" s="35">
        <v>15.489999999999998</v>
      </c>
      <c r="Q4024" s="36">
        <f t="shared" si="753"/>
        <v>12</v>
      </c>
      <c r="R4024" s="4">
        <f t="shared" si="754"/>
        <v>0</v>
      </c>
      <c r="S4024" s="31">
        <f t="shared" si="760"/>
        <v>0.25912037037037033</v>
      </c>
      <c r="T4024" s="31">
        <f t="shared" si="761"/>
        <v>0.70750000000000002</v>
      </c>
      <c r="U4024" s="4">
        <f t="shared" si="757"/>
        <v>0</v>
      </c>
      <c r="V4024" s="4" t="str">
        <f t="shared" si="764"/>
        <v/>
      </c>
      <c r="W4024" s="18" t="str">
        <f>IF(V4024="","",VLOOKUP(L4024,日射量と図３!$A$4:$C$368,3,TRUE)*238.85/100)</f>
        <v/>
      </c>
      <c r="X4024" s="4" t="str">
        <f t="shared" si="756"/>
        <v/>
      </c>
      <c r="Y4024" s="4" t="str">
        <f t="shared" si="762"/>
        <v/>
      </c>
      <c r="Z4024" s="4" t="str">
        <f t="shared" si="763"/>
        <v/>
      </c>
      <c r="AA4024" s="4" t="str">
        <f>IF($V4024="","",IF(Y4024&lt;36,0,IF(AND(36&lt;=Y4024,Y4024&lt;71),VLOOKUP($W4024,日射量と図３!$E$6:$F$34,2,TRUE),IF(AND(71&lt;=Y4024,Y4024&lt;107),VLOOKUP($W4024,日射量と図３!$E$6:$G$34,3,TRUE),IF(AND(107&lt;=Y4024,Y4024&lt;143),VLOOKUP($W4024,日射量と図３!$E$6:$H$34,4,TRUE),VLOOKUP($W4024,日射量と図３!$E$6:$I$34,5,TRUE))))))</f>
        <v/>
      </c>
      <c r="AB4024" s="4" t="str">
        <f>IF($V4024="","",IF(Z4024&lt;36,0,IF(AND(36&lt;=Z4024,Z4024&lt;71),VLOOKUP($W4024,日射量と図３!$E$6:$F$34,2,TRUE),IF(AND(71&lt;=Z4024,Z4024&lt;107),VLOOKUP($W4024,日射量と図３!$E$6:$G$34,3,TRUE),IF(AND(107&lt;=Z4024,Z4024&lt;143),VLOOKUP($W4024,日射量と図３!$E$6:$H$34,4,TRUE),VLOOKUP($W4024,日射量と図３!$E$6:$I$34,5,TRUE))))))</f>
        <v/>
      </c>
      <c r="AC4024" s="382" t="str">
        <f t="shared" si="758"/>
        <v/>
      </c>
      <c r="AD4024" s="382" t="str">
        <f t="shared" si="759"/>
        <v/>
      </c>
    </row>
    <row r="4025" spans="11:30" ht="13.5" customHeight="1">
      <c r="K4025" s="4">
        <f t="shared" si="752"/>
        <v>11</v>
      </c>
      <c r="L4025" s="34">
        <v>43419</v>
      </c>
      <c r="M4025" s="4">
        <v>168</v>
      </c>
      <c r="N4025" s="4">
        <v>14</v>
      </c>
      <c r="O4025" s="31">
        <v>0.54166666666666663</v>
      </c>
      <c r="P4025" s="35">
        <v>15.749999999999996</v>
      </c>
      <c r="Q4025" s="36">
        <f t="shared" si="753"/>
        <v>12</v>
      </c>
      <c r="R4025" s="4">
        <f t="shared" si="754"/>
        <v>0</v>
      </c>
      <c r="S4025" s="31">
        <f t="shared" si="760"/>
        <v>0.25912037037037033</v>
      </c>
      <c r="T4025" s="31">
        <f t="shared" si="761"/>
        <v>0.70750000000000002</v>
      </c>
      <c r="U4025" s="4">
        <f t="shared" si="757"/>
        <v>0</v>
      </c>
      <c r="V4025" s="4" t="str">
        <f t="shared" si="764"/>
        <v/>
      </c>
      <c r="W4025" s="18" t="str">
        <f>IF(V4025="","",VLOOKUP(L4025,日射量と図３!$A$4:$C$368,3,TRUE)*238.85/100)</f>
        <v/>
      </c>
      <c r="X4025" s="4" t="str">
        <f t="shared" si="756"/>
        <v/>
      </c>
      <c r="Y4025" s="4" t="str">
        <f t="shared" si="762"/>
        <v/>
      </c>
      <c r="Z4025" s="4" t="str">
        <f t="shared" si="763"/>
        <v/>
      </c>
      <c r="AA4025" s="4" t="str">
        <f>IF($V4025="","",IF(Y4025&lt;36,0,IF(AND(36&lt;=Y4025,Y4025&lt;71),VLOOKUP($W4025,日射量と図３!$E$6:$F$34,2,TRUE),IF(AND(71&lt;=Y4025,Y4025&lt;107),VLOOKUP($W4025,日射量と図３!$E$6:$G$34,3,TRUE),IF(AND(107&lt;=Y4025,Y4025&lt;143),VLOOKUP($W4025,日射量と図３!$E$6:$H$34,4,TRUE),VLOOKUP($W4025,日射量と図３!$E$6:$I$34,5,TRUE))))))</f>
        <v/>
      </c>
      <c r="AB4025" s="4" t="str">
        <f>IF($V4025="","",IF(Z4025&lt;36,0,IF(AND(36&lt;=Z4025,Z4025&lt;71),VLOOKUP($W4025,日射量と図３!$E$6:$F$34,2,TRUE),IF(AND(71&lt;=Z4025,Z4025&lt;107),VLOOKUP($W4025,日射量と図３!$E$6:$G$34,3,TRUE),IF(AND(107&lt;=Z4025,Z4025&lt;143),VLOOKUP($W4025,日射量と図３!$E$6:$H$34,4,TRUE),VLOOKUP($W4025,日射量と図３!$E$6:$I$34,5,TRUE))))))</f>
        <v/>
      </c>
      <c r="AC4025" s="382" t="str">
        <f t="shared" si="758"/>
        <v/>
      </c>
      <c r="AD4025" s="382" t="str">
        <f t="shared" si="759"/>
        <v/>
      </c>
    </row>
    <row r="4026" spans="11:30" ht="13.5" customHeight="1">
      <c r="K4026" s="4">
        <f t="shared" si="752"/>
        <v>11</v>
      </c>
      <c r="L4026" s="34">
        <v>43419</v>
      </c>
      <c r="M4026" s="4">
        <v>168</v>
      </c>
      <c r="N4026" s="4">
        <v>15</v>
      </c>
      <c r="O4026" s="31">
        <v>0.58333333333333337</v>
      </c>
      <c r="P4026" s="35">
        <v>16.13</v>
      </c>
      <c r="Q4026" s="36">
        <f t="shared" si="753"/>
        <v>12</v>
      </c>
      <c r="R4026" s="4">
        <f t="shared" si="754"/>
        <v>0</v>
      </c>
      <c r="S4026" s="31">
        <f t="shared" si="760"/>
        <v>0.25912037037037033</v>
      </c>
      <c r="T4026" s="31">
        <f t="shared" si="761"/>
        <v>0.70750000000000002</v>
      </c>
      <c r="U4026" s="4">
        <f t="shared" si="757"/>
        <v>0</v>
      </c>
      <c r="V4026" s="4" t="str">
        <f t="shared" si="764"/>
        <v/>
      </c>
      <c r="W4026" s="18" t="str">
        <f>IF(V4026="","",VLOOKUP(L4026,日射量と図３!$A$4:$C$368,3,TRUE)*238.85/100)</f>
        <v/>
      </c>
      <c r="X4026" s="4" t="str">
        <f t="shared" si="756"/>
        <v/>
      </c>
      <c r="Y4026" s="4" t="str">
        <f t="shared" si="762"/>
        <v/>
      </c>
      <c r="Z4026" s="4" t="str">
        <f t="shared" si="763"/>
        <v/>
      </c>
      <c r="AA4026" s="4" t="str">
        <f>IF($V4026="","",IF(Y4026&lt;36,0,IF(AND(36&lt;=Y4026,Y4026&lt;71),VLOOKUP($W4026,日射量と図３!$E$6:$F$34,2,TRUE),IF(AND(71&lt;=Y4026,Y4026&lt;107),VLOOKUP($W4026,日射量と図３!$E$6:$G$34,3,TRUE),IF(AND(107&lt;=Y4026,Y4026&lt;143),VLOOKUP($W4026,日射量と図３!$E$6:$H$34,4,TRUE),VLOOKUP($W4026,日射量と図３!$E$6:$I$34,5,TRUE))))))</f>
        <v/>
      </c>
      <c r="AB4026" s="4" t="str">
        <f>IF($V4026="","",IF(Z4026&lt;36,0,IF(AND(36&lt;=Z4026,Z4026&lt;71),VLOOKUP($W4026,日射量と図３!$E$6:$F$34,2,TRUE),IF(AND(71&lt;=Z4026,Z4026&lt;107),VLOOKUP($W4026,日射量と図３!$E$6:$G$34,3,TRUE),IF(AND(107&lt;=Z4026,Z4026&lt;143),VLOOKUP($W4026,日射量と図３!$E$6:$H$34,4,TRUE),VLOOKUP($W4026,日射量と図３!$E$6:$I$34,5,TRUE))))))</f>
        <v/>
      </c>
      <c r="AC4026" s="382" t="str">
        <f t="shared" si="758"/>
        <v/>
      </c>
      <c r="AD4026" s="382" t="str">
        <f t="shared" si="759"/>
        <v/>
      </c>
    </row>
    <row r="4027" spans="11:30" ht="13.5" customHeight="1">
      <c r="K4027" s="4">
        <f t="shared" si="752"/>
        <v>11</v>
      </c>
      <c r="L4027" s="34">
        <v>43419</v>
      </c>
      <c r="M4027" s="4">
        <v>168</v>
      </c>
      <c r="N4027" s="4">
        <v>16</v>
      </c>
      <c r="O4027" s="31">
        <v>0.625</v>
      </c>
      <c r="P4027" s="35">
        <v>15.7</v>
      </c>
      <c r="Q4027" s="36">
        <f t="shared" si="753"/>
        <v>16</v>
      </c>
      <c r="R4027" s="4">
        <f t="shared" si="754"/>
        <v>0.30000000000000071</v>
      </c>
      <c r="S4027" s="31">
        <f t="shared" si="760"/>
        <v>0.25912037037037033</v>
      </c>
      <c r="T4027" s="31">
        <f t="shared" si="761"/>
        <v>0.70750000000000002</v>
      </c>
      <c r="U4027" s="4">
        <f t="shared" si="757"/>
        <v>0.30000000000000071</v>
      </c>
      <c r="V4027" s="4" t="str">
        <f t="shared" si="764"/>
        <v/>
      </c>
      <c r="W4027" s="18" t="str">
        <f>IF(V4027="","",VLOOKUP(L4027,日射量と図３!$A$4:$C$368,3,TRUE)*238.85/100)</f>
        <v/>
      </c>
      <c r="X4027" s="4" t="str">
        <f t="shared" si="756"/>
        <v/>
      </c>
      <c r="Y4027" s="4" t="str">
        <f t="shared" si="762"/>
        <v/>
      </c>
      <c r="Z4027" s="4" t="str">
        <f t="shared" si="763"/>
        <v/>
      </c>
      <c r="AA4027" s="4" t="str">
        <f>IF($V4027="","",IF(Y4027&lt;36,0,IF(AND(36&lt;=Y4027,Y4027&lt;71),VLOOKUP($W4027,日射量と図３!$E$6:$F$34,2,TRUE),IF(AND(71&lt;=Y4027,Y4027&lt;107),VLOOKUP($W4027,日射量と図３!$E$6:$G$34,3,TRUE),IF(AND(107&lt;=Y4027,Y4027&lt;143),VLOOKUP($W4027,日射量と図３!$E$6:$H$34,4,TRUE),VLOOKUP($W4027,日射量と図３!$E$6:$I$34,5,TRUE))))))</f>
        <v/>
      </c>
      <c r="AB4027" s="4" t="str">
        <f>IF($V4027="","",IF(Z4027&lt;36,0,IF(AND(36&lt;=Z4027,Z4027&lt;71),VLOOKUP($W4027,日射量と図３!$E$6:$F$34,2,TRUE),IF(AND(71&lt;=Z4027,Z4027&lt;107),VLOOKUP($W4027,日射量と図３!$E$6:$G$34,3,TRUE),IF(AND(107&lt;=Z4027,Z4027&lt;143),VLOOKUP($W4027,日射量と図３!$E$6:$H$34,4,TRUE),VLOOKUP($W4027,日射量と図３!$E$6:$I$34,5,TRUE))))))</f>
        <v/>
      </c>
      <c r="AC4027" s="382" t="str">
        <f t="shared" si="758"/>
        <v/>
      </c>
      <c r="AD4027" s="382" t="str">
        <f t="shared" si="759"/>
        <v/>
      </c>
    </row>
    <row r="4028" spans="11:30" ht="13.5" customHeight="1">
      <c r="K4028" s="4">
        <f t="shared" si="752"/>
        <v>11</v>
      </c>
      <c r="L4028" s="34">
        <v>43419</v>
      </c>
      <c r="M4028" s="4">
        <v>168</v>
      </c>
      <c r="N4028" s="4">
        <v>17</v>
      </c>
      <c r="O4028" s="31">
        <v>0.66666666666666663</v>
      </c>
      <c r="P4028" s="35">
        <v>14.9</v>
      </c>
      <c r="Q4028" s="36">
        <f t="shared" si="753"/>
        <v>16</v>
      </c>
      <c r="R4028" s="4">
        <f t="shared" si="754"/>
        <v>1.0999999999999996</v>
      </c>
      <c r="S4028" s="31">
        <f t="shared" si="760"/>
        <v>0.25912037037037033</v>
      </c>
      <c r="T4028" s="31">
        <f t="shared" si="761"/>
        <v>0.70750000000000002</v>
      </c>
      <c r="U4028" s="4">
        <f t="shared" si="757"/>
        <v>1.0999999999999996</v>
      </c>
      <c r="V4028" s="4" t="str">
        <f t="shared" si="764"/>
        <v/>
      </c>
      <c r="W4028" s="18" t="str">
        <f>IF(V4028="","",VLOOKUP(L4028,日射量と図３!$A$4:$C$368,3,TRUE)*238.85/100)</f>
        <v/>
      </c>
      <c r="X4028" s="4" t="str">
        <f t="shared" si="756"/>
        <v/>
      </c>
      <c r="Y4028" s="4" t="str">
        <f t="shared" si="762"/>
        <v/>
      </c>
      <c r="Z4028" s="4" t="str">
        <f t="shared" si="763"/>
        <v/>
      </c>
      <c r="AA4028" s="4" t="str">
        <f>IF($V4028="","",IF(Y4028&lt;36,0,IF(AND(36&lt;=Y4028,Y4028&lt;71),VLOOKUP($W4028,日射量と図３!$E$6:$F$34,2,TRUE),IF(AND(71&lt;=Y4028,Y4028&lt;107),VLOOKUP($W4028,日射量と図３!$E$6:$G$34,3,TRUE),IF(AND(107&lt;=Y4028,Y4028&lt;143),VLOOKUP($W4028,日射量と図３!$E$6:$H$34,4,TRUE),VLOOKUP($W4028,日射量と図３!$E$6:$I$34,5,TRUE))))))</f>
        <v/>
      </c>
      <c r="AB4028" s="4" t="str">
        <f>IF($V4028="","",IF(Z4028&lt;36,0,IF(AND(36&lt;=Z4028,Z4028&lt;71),VLOOKUP($W4028,日射量と図３!$E$6:$F$34,2,TRUE),IF(AND(71&lt;=Z4028,Z4028&lt;107),VLOOKUP($W4028,日射量と図３!$E$6:$G$34,3,TRUE),IF(AND(107&lt;=Z4028,Z4028&lt;143),VLOOKUP($W4028,日射量と図３!$E$6:$H$34,4,TRUE),VLOOKUP($W4028,日射量と図３!$E$6:$I$34,5,TRUE))))))</f>
        <v/>
      </c>
      <c r="AC4028" s="382" t="str">
        <f t="shared" si="758"/>
        <v/>
      </c>
      <c r="AD4028" s="382" t="str">
        <f t="shared" si="759"/>
        <v/>
      </c>
    </row>
    <row r="4029" spans="11:30" ht="13.5" customHeight="1">
      <c r="K4029" s="4">
        <f t="shared" si="752"/>
        <v>11</v>
      </c>
      <c r="L4029" s="34">
        <v>43419</v>
      </c>
      <c r="M4029" s="4">
        <v>168</v>
      </c>
      <c r="N4029" s="4">
        <v>18</v>
      </c>
      <c r="O4029" s="31">
        <v>0.70833333333333337</v>
      </c>
      <c r="P4029" s="35">
        <v>13.66</v>
      </c>
      <c r="Q4029" s="36">
        <f t="shared" si="753"/>
        <v>16</v>
      </c>
      <c r="R4029" s="4">
        <f t="shared" si="754"/>
        <v>2.34</v>
      </c>
      <c r="S4029" s="31">
        <f t="shared" si="760"/>
        <v>0.25912037037037033</v>
      </c>
      <c r="T4029" s="31">
        <f t="shared" si="761"/>
        <v>0.70750000000000002</v>
      </c>
      <c r="U4029" s="4">
        <f t="shared" si="757"/>
        <v>0</v>
      </c>
      <c r="V4029" s="4" t="str">
        <f t="shared" si="764"/>
        <v/>
      </c>
      <c r="W4029" s="18" t="str">
        <f>IF(V4029="","",VLOOKUP(L4029,日射量と図３!$A$4:$C$368,3,TRUE)*238.85/100)</f>
        <v/>
      </c>
      <c r="X4029" s="4" t="str">
        <f t="shared" si="756"/>
        <v/>
      </c>
      <c r="Y4029" s="4" t="str">
        <f t="shared" si="762"/>
        <v/>
      </c>
      <c r="Z4029" s="4" t="str">
        <f t="shared" si="763"/>
        <v/>
      </c>
      <c r="AA4029" s="4" t="str">
        <f>IF($V4029="","",IF(Y4029&lt;36,0,IF(AND(36&lt;=Y4029,Y4029&lt;71),VLOOKUP($W4029,日射量と図３!$E$6:$F$34,2,TRUE),IF(AND(71&lt;=Y4029,Y4029&lt;107),VLOOKUP($W4029,日射量と図３!$E$6:$G$34,3,TRUE),IF(AND(107&lt;=Y4029,Y4029&lt;143),VLOOKUP($W4029,日射量と図３!$E$6:$H$34,4,TRUE),VLOOKUP($W4029,日射量と図３!$E$6:$I$34,5,TRUE))))))</f>
        <v/>
      </c>
      <c r="AB4029" s="4" t="str">
        <f>IF($V4029="","",IF(Z4029&lt;36,0,IF(AND(36&lt;=Z4029,Z4029&lt;71),VLOOKUP($W4029,日射量と図３!$E$6:$F$34,2,TRUE),IF(AND(71&lt;=Z4029,Z4029&lt;107),VLOOKUP($W4029,日射量と図３!$E$6:$G$34,3,TRUE),IF(AND(107&lt;=Z4029,Z4029&lt;143),VLOOKUP($W4029,日射量と図３!$E$6:$H$34,4,TRUE),VLOOKUP($W4029,日射量と図３!$E$6:$I$34,5,TRUE))))))</f>
        <v/>
      </c>
      <c r="AC4029" s="382" t="str">
        <f t="shared" si="758"/>
        <v/>
      </c>
      <c r="AD4029" s="382" t="str">
        <f t="shared" si="759"/>
        <v/>
      </c>
    </row>
    <row r="4030" spans="11:30" ht="13.5" customHeight="1">
      <c r="K4030" s="4">
        <f t="shared" si="752"/>
        <v>11</v>
      </c>
      <c r="L4030" s="34">
        <v>43419</v>
      </c>
      <c r="M4030" s="4">
        <v>168</v>
      </c>
      <c r="N4030" s="4">
        <v>19</v>
      </c>
      <c r="O4030" s="31">
        <v>0.75</v>
      </c>
      <c r="P4030" s="35">
        <v>12.84</v>
      </c>
      <c r="Q4030" s="36">
        <f t="shared" si="753"/>
        <v>16</v>
      </c>
      <c r="R4030" s="4">
        <f t="shared" si="754"/>
        <v>3.16</v>
      </c>
      <c r="S4030" s="31">
        <f t="shared" si="760"/>
        <v>0.25912037037037033</v>
      </c>
      <c r="T4030" s="31">
        <f t="shared" si="761"/>
        <v>0.70750000000000002</v>
      </c>
      <c r="U4030" s="4">
        <f t="shared" si="757"/>
        <v>0</v>
      </c>
      <c r="V4030" s="4" t="str">
        <f t="shared" si="764"/>
        <v/>
      </c>
      <c r="W4030" s="18" t="str">
        <f>IF(V4030="","",VLOOKUP(L4030,日射量と図３!$A$4:$C$368,3,TRUE)*238.85/100)</f>
        <v/>
      </c>
      <c r="X4030" s="4" t="str">
        <f t="shared" si="756"/>
        <v/>
      </c>
      <c r="Y4030" s="4" t="str">
        <f t="shared" si="762"/>
        <v/>
      </c>
      <c r="Z4030" s="4" t="str">
        <f t="shared" si="763"/>
        <v/>
      </c>
      <c r="AA4030" s="4" t="str">
        <f>IF($V4030="","",IF(Y4030&lt;36,0,IF(AND(36&lt;=Y4030,Y4030&lt;71),VLOOKUP($W4030,日射量と図３!$E$6:$F$34,2,TRUE),IF(AND(71&lt;=Y4030,Y4030&lt;107),VLOOKUP($W4030,日射量と図３!$E$6:$G$34,3,TRUE),IF(AND(107&lt;=Y4030,Y4030&lt;143),VLOOKUP($W4030,日射量と図３!$E$6:$H$34,4,TRUE),VLOOKUP($W4030,日射量と図３!$E$6:$I$34,5,TRUE))))))</f>
        <v/>
      </c>
      <c r="AB4030" s="4" t="str">
        <f>IF($V4030="","",IF(Z4030&lt;36,0,IF(AND(36&lt;=Z4030,Z4030&lt;71),VLOOKUP($W4030,日射量と図３!$E$6:$F$34,2,TRUE),IF(AND(71&lt;=Z4030,Z4030&lt;107),VLOOKUP($W4030,日射量と図３!$E$6:$G$34,3,TRUE),IF(AND(107&lt;=Z4030,Z4030&lt;143),VLOOKUP($W4030,日射量と図３!$E$6:$H$34,4,TRUE),VLOOKUP($W4030,日射量と図３!$E$6:$I$34,5,TRUE))))))</f>
        <v/>
      </c>
      <c r="AC4030" s="382" t="str">
        <f t="shared" si="758"/>
        <v/>
      </c>
      <c r="AD4030" s="382" t="str">
        <f t="shared" si="759"/>
        <v/>
      </c>
    </row>
    <row r="4031" spans="11:30" ht="13.5" customHeight="1">
      <c r="K4031" s="4">
        <f t="shared" si="752"/>
        <v>11</v>
      </c>
      <c r="L4031" s="34">
        <v>43419</v>
      </c>
      <c r="M4031" s="4">
        <v>168</v>
      </c>
      <c r="N4031" s="4">
        <v>20</v>
      </c>
      <c r="O4031" s="31">
        <v>0.79166666666666663</v>
      </c>
      <c r="P4031" s="35">
        <v>12.01</v>
      </c>
      <c r="Q4031" s="36">
        <f t="shared" si="753"/>
        <v>16</v>
      </c>
      <c r="R4031" s="4">
        <f t="shared" si="754"/>
        <v>3.99</v>
      </c>
      <c r="S4031" s="31">
        <f t="shared" si="760"/>
        <v>0.25912037037037033</v>
      </c>
      <c r="T4031" s="31">
        <f t="shared" si="761"/>
        <v>0.70750000000000002</v>
      </c>
      <c r="U4031" s="4">
        <f t="shared" si="757"/>
        <v>0</v>
      </c>
      <c r="V4031" s="4" t="str">
        <f t="shared" si="764"/>
        <v/>
      </c>
      <c r="W4031" s="18" t="str">
        <f>IF(V4031="","",VLOOKUP(L4031,日射量と図３!$A$4:$C$368,3,TRUE)*238.85/100)</f>
        <v/>
      </c>
      <c r="X4031" s="4" t="str">
        <f t="shared" si="756"/>
        <v/>
      </c>
      <c r="Y4031" s="4" t="str">
        <f t="shared" si="762"/>
        <v/>
      </c>
      <c r="Z4031" s="4" t="str">
        <f t="shared" si="763"/>
        <v/>
      </c>
      <c r="AA4031" s="4" t="str">
        <f>IF($V4031="","",IF(Y4031&lt;36,0,IF(AND(36&lt;=Y4031,Y4031&lt;71),VLOOKUP($W4031,日射量と図３!$E$6:$F$34,2,TRUE),IF(AND(71&lt;=Y4031,Y4031&lt;107),VLOOKUP($W4031,日射量と図３!$E$6:$G$34,3,TRUE),IF(AND(107&lt;=Y4031,Y4031&lt;143),VLOOKUP($W4031,日射量と図３!$E$6:$H$34,4,TRUE),VLOOKUP($W4031,日射量と図３!$E$6:$I$34,5,TRUE))))))</f>
        <v/>
      </c>
      <c r="AB4031" s="4" t="str">
        <f>IF($V4031="","",IF(Z4031&lt;36,0,IF(AND(36&lt;=Z4031,Z4031&lt;71),VLOOKUP($W4031,日射量と図３!$E$6:$F$34,2,TRUE),IF(AND(71&lt;=Z4031,Z4031&lt;107),VLOOKUP($W4031,日射量と図３!$E$6:$G$34,3,TRUE),IF(AND(107&lt;=Z4031,Z4031&lt;143),VLOOKUP($W4031,日射量と図３!$E$6:$H$34,4,TRUE),VLOOKUP($W4031,日射量と図３!$E$6:$I$34,5,TRUE))))))</f>
        <v/>
      </c>
      <c r="AC4031" s="382" t="str">
        <f t="shared" si="758"/>
        <v/>
      </c>
      <c r="AD4031" s="382" t="str">
        <f t="shared" si="759"/>
        <v/>
      </c>
    </row>
    <row r="4032" spans="11:30" ht="13.5" customHeight="1">
      <c r="K4032" s="4">
        <f t="shared" si="752"/>
        <v>11</v>
      </c>
      <c r="L4032" s="34">
        <v>43419</v>
      </c>
      <c r="M4032" s="4">
        <v>168</v>
      </c>
      <c r="N4032" s="4">
        <v>21</v>
      </c>
      <c r="O4032" s="31">
        <v>0.83333333333333337</v>
      </c>
      <c r="P4032" s="35">
        <v>11.58</v>
      </c>
      <c r="Q4032" s="36">
        <f t="shared" si="753"/>
        <v>16</v>
      </c>
      <c r="R4032" s="4">
        <f t="shared" si="754"/>
        <v>4.42</v>
      </c>
      <c r="S4032" s="31">
        <f t="shared" si="760"/>
        <v>0.25912037037037033</v>
      </c>
      <c r="T4032" s="31">
        <f t="shared" si="761"/>
        <v>0.70750000000000002</v>
      </c>
      <c r="U4032" s="4">
        <f t="shared" si="757"/>
        <v>0</v>
      </c>
      <c r="V4032" s="4" t="str">
        <f t="shared" si="764"/>
        <v/>
      </c>
      <c r="W4032" s="18" t="str">
        <f>IF(V4032="","",VLOOKUP(L4032,日射量と図３!$A$4:$C$368,3,TRUE)*238.85/100)</f>
        <v/>
      </c>
      <c r="X4032" s="4" t="str">
        <f t="shared" si="756"/>
        <v/>
      </c>
      <c r="Y4032" s="4" t="str">
        <f t="shared" si="762"/>
        <v/>
      </c>
      <c r="Z4032" s="4" t="str">
        <f t="shared" si="763"/>
        <v/>
      </c>
      <c r="AA4032" s="4" t="str">
        <f>IF($V4032="","",IF(Y4032&lt;36,0,IF(AND(36&lt;=Y4032,Y4032&lt;71),VLOOKUP($W4032,日射量と図３!$E$6:$F$34,2,TRUE),IF(AND(71&lt;=Y4032,Y4032&lt;107),VLOOKUP($W4032,日射量と図３!$E$6:$G$34,3,TRUE),IF(AND(107&lt;=Y4032,Y4032&lt;143),VLOOKUP($W4032,日射量と図３!$E$6:$H$34,4,TRUE),VLOOKUP($W4032,日射量と図３!$E$6:$I$34,5,TRUE))))))</f>
        <v/>
      </c>
      <c r="AB4032" s="4" t="str">
        <f>IF($V4032="","",IF(Z4032&lt;36,0,IF(AND(36&lt;=Z4032,Z4032&lt;71),VLOOKUP($W4032,日射量と図３!$E$6:$F$34,2,TRUE),IF(AND(71&lt;=Z4032,Z4032&lt;107),VLOOKUP($W4032,日射量と図３!$E$6:$G$34,3,TRUE),IF(AND(107&lt;=Z4032,Z4032&lt;143),VLOOKUP($W4032,日射量と図３!$E$6:$H$34,4,TRUE),VLOOKUP($W4032,日射量と図３!$E$6:$I$34,5,TRUE))))))</f>
        <v/>
      </c>
      <c r="AC4032" s="382" t="str">
        <f t="shared" si="758"/>
        <v/>
      </c>
      <c r="AD4032" s="382" t="str">
        <f t="shared" si="759"/>
        <v/>
      </c>
    </row>
    <row r="4033" spans="11:30" ht="13.5" customHeight="1">
      <c r="K4033" s="4">
        <f t="shared" si="752"/>
        <v>11</v>
      </c>
      <c r="L4033" s="34">
        <v>43419</v>
      </c>
      <c r="M4033" s="4">
        <v>168</v>
      </c>
      <c r="N4033" s="4">
        <v>22</v>
      </c>
      <c r="O4033" s="31">
        <v>0.875</v>
      </c>
      <c r="P4033" s="35">
        <v>11.04</v>
      </c>
      <c r="Q4033" s="36">
        <f t="shared" si="753"/>
        <v>16</v>
      </c>
      <c r="R4033" s="4">
        <f t="shared" si="754"/>
        <v>4.9600000000000009</v>
      </c>
      <c r="S4033" s="31">
        <f t="shared" si="760"/>
        <v>0.25912037037037033</v>
      </c>
      <c r="T4033" s="31">
        <f t="shared" si="761"/>
        <v>0.70750000000000002</v>
      </c>
      <c r="U4033" s="4">
        <f t="shared" si="757"/>
        <v>0</v>
      </c>
      <c r="V4033" s="4" t="str">
        <f t="shared" si="764"/>
        <v/>
      </c>
      <c r="W4033" s="18" t="str">
        <f>IF(V4033="","",VLOOKUP(L4033,日射量と図３!$A$4:$C$368,3,TRUE)*238.85/100)</f>
        <v/>
      </c>
      <c r="X4033" s="4" t="str">
        <f t="shared" si="756"/>
        <v/>
      </c>
      <c r="Y4033" s="4" t="str">
        <f t="shared" si="762"/>
        <v/>
      </c>
      <c r="Z4033" s="4" t="str">
        <f t="shared" si="763"/>
        <v/>
      </c>
      <c r="AA4033" s="4" t="str">
        <f>IF($V4033="","",IF(Y4033&lt;36,0,IF(AND(36&lt;=Y4033,Y4033&lt;71),VLOOKUP($W4033,日射量と図３!$E$6:$F$34,2,TRUE),IF(AND(71&lt;=Y4033,Y4033&lt;107),VLOOKUP($W4033,日射量と図３!$E$6:$G$34,3,TRUE),IF(AND(107&lt;=Y4033,Y4033&lt;143),VLOOKUP($W4033,日射量と図３!$E$6:$H$34,4,TRUE),VLOOKUP($W4033,日射量と図３!$E$6:$I$34,5,TRUE))))))</f>
        <v/>
      </c>
      <c r="AB4033" s="4" t="str">
        <f>IF($V4033="","",IF(Z4033&lt;36,0,IF(AND(36&lt;=Z4033,Z4033&lt;71),VLOOKUP($W4033,日射量と図３!$E$6:$F$34,2,TRUE),IF(AND(71&lt;=Z4033,Z4033&lt;107),VLOOKUP($W4033,日射量と図３!$E$6:$G$34,3,TRUE),IF(AND(107&lt;=Z4033,Z4033&lt;143),VLOOKUP($W4033,日射量と図３!$E$6:$H$34,4,TRUE),VLOOKUP($W4033,日射量と図３!$E$6:$I$34,5,TRUE))))))</f>
        <v/>
      </c>
      <c r="AC4033" s="382" t="str">
        <f t="shared" si="758"/>
        <v/>
      </c>
      <c r="AD4033" s="382" t="str">
        <f t="shared" si="759"/>
        <v/>
      </c>
    </row>
    <row r="4034" spans="11:30" ht="13.5" customHeight="1">
      <c r="K4034" s="4">
        <f t="shared" si="752"/>
        <v>11</v>
      </c>
      <c r="L4034" s="34">
        <v>43419</v>
      </c>
      <c r="M4034" s="4">
        <v>168</v>
      </c>
      <c r="N4034" s="4">
        <v>23</v>
      </c>
      <c r="O4034" s="31">
        <v>0.91666666666666663</v>
      </c>
      <c r="P4034" s="35">
        <v>10.52</v>
      </c>
      <c r="Q4034" s="36">
        <f t="shared" si="753"/>
        <v>13</v>
      </c>
      <c r="R4034" s="4">
        <f t="shared" si="754"/>
        <v>2.4800000000000004</v>
      </c>
      <c r="S4034" s="31">
        <f t="shared" si="760"/>
        <v>0.25912037037037033</v>
      </c>
      <c r="T4034" s="31">
        <f t="shared" si="761"/>
        <v>0.70750000000000002</v>
      </c>
      <c r="U4034" s="4">
        <f t="shared" si="757"/>
        <v>0</v>
      </c>
      <c r="V4034" s="4" t="str">
        <f t="shared" si="764"/>
        <v/>
      </c>
      <c r="W4034" s="18" t="str">
        <f>IF(V4034="","",VLOOKUP(L4034,日射量と図３!$A$4:$C$368,3,TRUE)*238.85/100)</f>
        <v/>
      </c>
      <c r="X4034" s="4" t="str">
        <f t="shared" si="756"/>
        <v/>
      </c>
      <c r="Y4034" s="4" t="str">
        <f t="shared" si="762"/>
        <v/>
      </c>
      <c r="Z4034" s="4" t="str">
        <f t="shared" si="763"/>
        <v/>
      </c>
      <c r="AA4034" s="4" t="str">
        <f>IF($V4034="","",IF(Y4034&lt;36,0,IF(AND(36&lt;=Y4034,Y4034&lt;71),VLOOKUP($W4034,日射量と図３!$E$6:$F$34,2,TRUE),IF(AND(71&lt;=Y4034,Y4034&lt;107),VLOOKUP($W4034,日射量と図３!$E$6:$G$34,3,TRUE),IF(AND(107&lt;=Y4034,Y4034&lt;143),VLOOKUP($W4034,日射量と図３!$E$6:$H$34,4,TRUE),VLOOKUP($W4034,日射量と図３!$E$6:$I$34,5,TRUE))))))</f>
        <v/>
      </c>
      <c r="AB4034" s="4" t="str">
        <f>IF($V4034="","",IF(Z4034&lt;36,0,IF(AND(36&lt;=Z4034,Z4034&lt;71),VLOOKUP($W4034,日射量と図３!$E$6:$F$34,2,TRUE),IF(AND(71&lt;=Z4034,Z4034&lt;107),VLOOKUP($W4034,日射量と図３!$E$6:$G$34,3,TRUE),IF(AND(107&lt;=Z4034,Z4034&lt;143),VLOOKUP($W4034,日射量と図３!$E$6:$H$34,4,TRUE),VLOOKUP($W4034,日射量と図３!$E$6:$I$34,5,TRUE))))))</f>
        <v/>
      </c>
      <c r="AC4034" s="382" t="str">
        <f t="shared" si="758"/>
        <v/>
      </c>
      <c r="AD4034" s="382" t="str">
        <f t="shared" si="759"/>
        <v/>
      </c>
    </row>
    <row r="4035" spans="11:30" ht="13.5" customHeight="1">
      <c r="K4035" s="4">
        <f t="shared" si="752"/>
        <v>11</v>
      </c>
      <c r="L4035" s="34">
        <v>43419</v>
      </c>
      <c r="M4035" s="4">
        <v>168</v>
      </c>
      <c r="N4035" s="4">
        <v>24</v>
      </c>
      <c r="O4035" s="31">
        <v>0.95833333333333337</v>
      </c>
      <c r="P4035" s="35">
        <v>10.239999999999998</v>
      </c>
      <c r="Q4035" s="36">
        <f t="shared" si="753"/>
        <v>13</v>
      </c>
      <c r="R4035" s="4">
        <f t="shared" si="754"/>
        <v>2.7600000000000016</v>
      </c>
      <c r="S4035" s="31">
        <f t="shared" si="760"/>
        <v>0.25912037037037033</v>
      </c>
      <c r="T4035" s="31">
        <f t="shared" si="761"/>
        <v>0.70750000000000002</v>
      </c>
      <c r="U4035" s="4">
        <f t="shared" si="757"/>
        <v>0</v>
      </c>
      <c r="V4035" s="4" t="str">
        <f t="shared" si="764"/>
        <v/>
      </c>
      <c r="W4035" s="18" t="str">
        <f>IF(V4035="","",VLOOKUP(L4035,日射量と図３!$A$4:$C$368,3,TRUE)*238.85/100)</f>
        <v/>
      </c>
      <c r="X4035" s="4" t="str">
        <f t="shared" si="756"/>
        <v/>
      </c>
      <c r="Y4035" s="4" t="str">
        <f t="shared" si="762"/>
        <v/>
      </c>
      <c r="Z4035" s="4" t="str">
        <f t="shared" si="763"/>
        <v/>
      </c>
      <c r="AA4035" s="4" t="str">
        <f>IF($V4035="","",IF(Y4035&lt;36,0,IF(AND(36&lt;=Y4035,Y4035&lt;71),VLOOKUP($W4035,日射量と図３!$E$6:$F$34,2,TRUE),IF(AND(71&lt;=Y4035,Y4035&lt;107),VLOOKUP($W4035,日射量と図３!$E$6:$G$34,3,TRUE),IF(AND(107&lt;=Y4035,Y4035&lt;143),VLOOKUP($W4035,日射量と図３!$E$6:$H$34,4,TRUE),VLOOKUP($W4035,日射量と図３!$E$6:$I$34,5,TRUE))))))</f>
        <v/>
      </c>
      <c r="AB4035" s="4" t="str">
        <f>IF($V4035="","",IF(Z4035&lt;36,0,IF(AND(36&lt;=Z4035,Z4035&lt;71),VLOOKUP($W4035,日射量と図３!$E$6:$F$34,2,TRUE),IF(AND(71&lt;=Z4035,Z4035&lt;107),VLOOKUP($W4035,日射量と図３!$E$6:$G$34,3,TRUE),IF(AND(107&lt;=Z4035,Z4035&lt;143),VLOOKUP($W4035,日射量と図３!$E$6:$H$34,4,TRUE),VLOOKUP($W4035,日射量と図３!$E$6:$I$34,5,TRUE))))))</f>
        <v/>
      </c>
      <c r="AC4035" s="382" t="str">
        <f t="shared" si="758"/>
        <v/>
      </c>
      <c r="AD4035" s="382" t="str">
        <f t="shared" si="759"/>
        <v/>
      </c>
    </row>
    <row r="4036" spans="11:30" ht="13.5" customHeight="1">
      <c r="K4036" s="4">
        <f t="shared" si="752"/>
        <v>11</v>
      </c>
      <c r="L4036" s="34">
        <v>43420</v>
      </c>
      <c r="M4036" s="4">
        <v>169</v>
      </c>
      <c r="N4036" s="4">
        <v>1</v>
      </c>
      <c r="O4036" s="31">
        <v>0</v>
      </c>
      <c r="P4036" s="35">
        <v>9.8099999999999987</v>
      </c>
      <c r="Q4036" s="36">
        <f t="shared" si="753"/>
        <v>13</v>
      </c>
      <c r="R4036" s="4">
        <f t="shared" si="754"/>
        <v>3.1900000000000013</v>
      </c>
      <c r="S4036" s="31">
        <f t="shared" si="760"/>
        <v>0.25912037037037033</v>
      </c>
      <c r="T4036" s="31">
        <f t="shared" si="761"/>
        <v>0.70750000000000002</v>
      </c>
      <c r="U4036" s="4">
        <f t="shared" si="757"/>
        <v>0</v>
      </c>
      <c r="V4036" s="4">
        <f t="shared" si="764"/>
        <v>10.599999999999998</v>
      </c>
      <c r="W4036" s="18">
        <f>IF(V4036="","",VLOOKUP(L4036,日射量と図３!$A$4:$C$368,3,TRUE)*238.85/100)</f>
        <v>28.661999999999999</v>
      </c>
      <c r="X4036" s="4">
        <f t="shared" si="756"/>
        <v>11</v>
      </c>
      <c r="Y4036" s="4">
        <f t="shared" si="762"/>
        <v>6.0245099999999967</v>
      </c>
      <c r="Z4036" s="4">
        <f t="shared" si="763"/>
        <v>6.7912658181818149</v>
      </c>
      <c r="AA4036" s="4">
        <f>IF($V4036="","",IF(Y4036&lt;36,0,IF(AND(36&lt;=Y4036,Y4036&lt;71),VLOOKUP($W4036,日射量と図３!$E$6:$F$34,2,TRUE),IF(AND(71&lt;=Y4036,Y4036&lt;107),VLOOKUP($W4036,日射量と図３!$E$6:$G$34,3,TRUE),IF(AND(107&lt;=Y4036,Y4036&lt;143),VLOOKUP($W4036,日射量と図３!$E$6:$H$34,4,TRUE),VLOOKUP($W4036,日射量と図３!$E$6:$I$34,5,TRUE))))))</f>
        <v>0</v>
      </c>
      <c r="AB4036" s="4">
        <f>IF($V4036="","",IF(Z4036&lt;36,0,IF(AND(36&lt;=Z4036,Z4036&lt;71),VLOOKUP($W4036,日射量と図３!$E$6:$F$34,2,TRUE),IF(AND(71&lt;=Z4036,Z4036&lt;107),VLOOKUP($W4036,日射量と図３!$E$6:$G$34,3,TRUE),IF(AND(107&lt;=Z4036,Z4036&lt;143),VLOOKUP($W4036,日射量と図３!$E$6:$H$34,4,TRUE),VLOOKUP($W4036,日射量と図３!$E$6:$I$34,5,TRUE))))))</f>
        <v>0</v>
      </c>
      <c r="AC4036" s="382">
        <f t="shared" si="758"/>
        <v>0</v>
      </c>
      <c r="AD4036" s="382">
        <f t="shared" si="759"/>
        <v>0</v>
      </c>
    </row>
    <row r="4037" spans="11:30" ht="13.5" customHeight="1">
      <c r="K4037" s="4">
        <f t="shared" ref="K4037:K4100" si="765">MONTH(L4037)</f>
        <v>11</v>
      </c>
      <c r="L4037" s="34">
        <v>43420</v>
      </c>
      <c r="M4037" s="4">
        <v>169</v>
      </c>
      <c r="N4037" s="4">
        <v>2</v>
      </c>
      <c r="O4037" s="31">
        <v>4.1666666666666664E-2</v>
      </c>
      <c r="P4037" s="35">
        <v>9.32</v>
      </c>
      <c r="Q4037" s="36">
        <f t="shared" ref="Q4037:Q4100" si="766">IF(O4037&lt;$B$15,$D$14,IF(O4037&lt;$B$16,$D$15,IF(O4037&lt;$B$17,$D$16,IF(O4037&lt;$B$18,$D$17,IF(O4037&lt;$B$19,$D$18,$D$19)))))</f>
        <v>13</v>
      </c>
      <c r="R4037" s="4">
        <f t="shared" ref="R4037:R4100" si="767">IF(Q4037-P4037&gt;0,Q4037-P4037,0)</f>
        <v>3.6799999999999997</v>
      </c>
      <c r="S4037" s="31">
        <f t="shared" si="760"/>
        <v>0.25912037037037033</v>
      </c>
      <c r="T4037" s="31">
        <f t="shared" si="761"/>
        <v>0.70750000000000002</v>
      </c>
      <c r="U4037" s="4">
        <f t="shared" si="757"/>
        <v>0</v>
      </c>
      <c r="V4037" s="4" t="str">
        <f t="shared" si="764"/>
        <v/>
      </c>
      <c r="W4037" s="18" t="str">
        <f>IF(V4037="","",VLOOKUP(L4037,日射量と図３!$A$4:$C$368,3,TRUE)*238.85/100)</f>
        <v/>
      </c>
      <c r="X4037" s="4" t="str">
        <f t="shared" ref="X4037:X4100" si="768">IF(V4037="","",VLOOKUP(K4037,$AF$38:$AJ$49,5,TRUE))</f>
        <v/>
      </c>
      <c r="Y4037" s="4" t="str">
        <f t="shared" si="762"/>
        <v/>
      </c>
      <c r="Z4037" s="4" t="str">
        <f t="shared" si="763"/>
        <v/>
      </c>
      <c r="AA4037" s="4" t="str">
        <f>IF($V4037="","",IF(Y4037&lt;36,0,IF(AND(36&lt;=Y4037,Y4037&lt;71),VLOOKUP($W4037,日射量と図３!$E$6:$F$34,2,TRUE),IF(AND(71&lt;=Y4037,Y4037&lt;107),VLOOKUP($W4037,日射量と図３!$E$6:$G$34,3,TRUE),IF(AND(107&lt;=Y4037,Y4037&lt;143),VLOOKUP($W4037,日射量と図３!$E$6:$H$34,4,TRUE),VLOOKUP($W4037,日射量と図３!$E$6:$I$34,5,TRUE))))))</f>
        <v/>
      </c>
      <c r="AB4037" s="4" t="str">
        <f>IF($V4037="","",IF(Z4037&lt;36,0,IF(AND(36&lt;=Z4037,Z4037&lt;71),VLOOKUP($W4037,日射量と図３!$E$6:$F$34,2,TRUE),IF(AND(71&lt;=Z4037,Z4037&lt;107),VLOOKUP($W4037,日射量と図３!$E$6:$G$34,3,TRUE),IF(AND(107&lt;=Z4037,Z4037&lt;143),VLOOKUP($W4037,日射量と図３!$E$6:$H$34,4,TRUE),VLOOKUP($W4037,日射量と図３!$E$6:$I$34,5,TRUE))))))</f>
        <v/>
      </c>
      <c r="AC4037" s="382" t="str">
        <f t="shared" si="758"/>
        <v/>
      </c>
      <c r="AD4037" s="382" t="str">
        <f t="shared" si="759"/>
        <v/>
      </c>
    </row>
    <row r="4038" spans="11:30" ht="13.5" customHeight="1">
      <c r="K4038" s="4">
        <f t="shared" si="765"/>
        <v>11</v>
      </c>
      <c r="L4038" s="34">
        <v>43420</v>
      </c>
      <c r="M4038" s="4">
        <v>169</v>
      </c>
      <c r="N4038" s="4">
        <v>3</v>
      </c>
      <c r="O4038" s="31">
        <v>8.3333333333333329E-2</v>
      </c>
      <c r="P4038" s="35">
        <v>9.08</v>
      </c>
      <c r="Q4038" s="36">
        <f t="shared" si="766"/>
        <v>13</v>
      </c>
      <c r="R4038" s="4">
        <f t="shared" si="767"/>
        <v>3.92</v>
      </c>
      <c r="S4038" s="31">
        <f t="shared" si="760"/>
        <v>0.25912037037037033</v>
      </c>
      <c r="T4038" s="31">
        <f t="shared" si="761"/>
        <v>0.70750000000000002</v>
      </c>
      <c r="U4038" s="4">
        <f t="shared" si="757"/>
        <v>0</v>
      </c>
      <c r="V4038" s="4" t="str">
        <f t="shared" si="764"/>
        <v/>
      </c>
      <c r="W4038" s="18" t="str">
        <f>IF(V4038="","",VLOOKUP(L4038,日射量と図３!$A$4:$C$368,3,TRUE)*238.85/100)</f>
        <v/>
      </c>
      <c r="X4038" s="4" t="str">
        <f t="shared" si="768"/>
        <v/>
      </c>
      <c r="Y4038" s="4" t="str">
        <f t="shared" si="762"/>
        <v/>
      </c>
      <c r="Z4038" s="4" t="str">
        <f t="shared" si="763"/>
        <v/>
      </c>
      <c r="AA4038" s="4" t="str">
        <f>IF($V4038="","",IF(Y4038&lt;36,0,IF(AND(36&lt;=Y4038,Y4038&lt;71),VLOOKUP($W4038,日射量と図３!$E$6:$F$34,2,TRUE),IF(AND(71&lt;=Y4038,Y4038&lt;107),VLOOKUP($W4038,日射量と図３!$E$6:$G$34,3,TRUE),IF(AND(107&lt;=Y4038,Y4038&lt;143),VLOOKUP($W4038,日射量と図３!$E$6:$H$34,4,TRUE),VLOOKUP($W4038,日射量と図３!$E$6:$I$34,5,TRUE))))))</f>
        <v/>
      </c>
      <c r="AB4038" s="4" t="str">
        <f>IF($V4038="","",IF(Z4038&lt;36,0,IF(AND(36&lt;=Z4038,Z4038&lt;71),VLOOKUP($W4038,日射量と図３!$E$6:$F$34,2,TRUE),IF(AND(71&lt;=Z4038,Z4038&lt;107),VLOOKUP($W4038,日射量と図３!$E$6:$G$34,3,TRUE),IF(AND(107&lt;=Z4038,Z4038&lt;143),VLOOKUP($W4038,日射量と図３!$E$6:$H$34,4,TRUE),VLOOKUP($W4038,日射量と図３!$E$6:$I$34,5,TRUE))))))</f>
        <v/>
      </c>
      <c r="AC4038" s="382" t="str">
        <f t="shared" si="758"/>
        <v/>
      </c>
      <c r="AD4038" s="382" t="str">
        <f t="shared" si="759"/>
        <v/>
      </c>
    </row>
    <row r="4039" spans="11:30" ht="13.5" customHeight="1">
      <c r="K4039" s="4">
        <f t="shared" si="765"/>
        <v>11</v>
      </c>
      <c r="L4039" s="34">
        <v>43420</v>
      </c>
      <c r="M4039" s="4">
        <v>169</v>
      </c>
      <c r="N4039" s="4">
        <v>4</v>
      </c>
      <c r="O4039" s="31">
        <v>0.125</v>
      </c>
      <c r="P4039" s="35">
        <v>8.64</v>
      </c>
      <c r="Q4039" s="36">
        <f t="shared" si="766"/>
        <v>13</v>
      </c>
      <c r="R4039" s="4">
        <f t="shared" si="767"/>
        <v>4.3599999999999994</v>
      </c>
      <c r="S4039" s="31">
        <f t="shared" si="760"/>
        <v>0.25912037037037033</v>
      </c>
      <c r="T4039" s="31">
        <f t="shared" si="761"/>
        <v>0.70750000000000002</v>
      </c>
      <c r="U4039" s="4">
        <f t="shared" si="757"/>
        <v>0</v>
      </c>
      <c r="V4039" s="4" t="str">
        <f t="shared" si="764"/>
        <v/>
      </c>
      <c r="W4039" s="18" t="str">
        <f>IF(V4039="","",VLOOKUP(L4039,日射量と図３!$A$4:$C$368,3,TRUE)*238.85/100)</f>
        <v/>
      </c>
      <c r="X4039" s="4" t="str">
        <f t="shared" si="768"/>
        <v/>
      </c>
      <c r="Y4039" s="4" t="str">
        <f t="shared" si="762"/>
        <v/>
      </c>
      <c r="Z4039" s="4" t="str">
        <f t="shared" si="763"/>
        <v/>
      </c>
      <c r="AA4039" s="4" t="str">
        <f>IF($V4039="","",IF(Y4039&lt;36,0,IF(AND(36&lt;=Y4039,Y4039&lt;71),VLOOKUP($W4039,日射量と図３!$E$6:$F$34,2,TRUE),IF(AND(71&lt;=Y4039,Y4039&lt;107),VLOOKUP($W4039,日射量と図３!$E$6:$G$34,3,TRUE),IF(AND(107&lt;=Y4039,Y4039&lt;143),VLOOKUP($W4039,日射量と図３!$E$6:$H$34,4,TRUE),VLOOKUP($W4039,日射量と図３!$E$6:$I$34,5,TRUE))))))</f>
        <v/>
      </c>
      <c r="AB4039" s="4" t="str">
        <f>IF($V4039="","",IF(Z4039&lt;36,0,IF(AND(36&lt;=Z4039,Z4039&lt;71),VLOOKUP($W4039,日射量と図３!$E$6:$F$34,2,TRUE),IF(AND(71&lt;=Z4039,Z4039&lt;107),VLOOKUP($W4039,日射量と図３!$E$6:$G$34,3,TRUE),IF(AND(107&lt;=Z4039,Z4039&lt;143),VLOOKUP($W4039,日射量と図３!$E$6:$H$34,4,TRUE),VLOOKUP($W4039,日射量と図３!$E$6:$I$34,5,TRUE))))))</f>
        <v/>
      </c>
      <c r="AC4039" s="382" t="str">
        <f t="shared" si="758"/>
        <v/>
      </c>
      <c r="AD4039" s="382" t="str">
        <f t="shared" si="759"/>
        <v/>
      </c>
    </row>
    <row r="4040" spans="11:30" ht="13.5" customHeight="1">
      <c r="K4040" s="4">
        <f t="shared" si="765"/>
        <v>11</v>
      </c>
      <c r="L4040" s="34">
        <v>43420</v>
      </c>
      <c r="M4040" s="4">
        <v>169</v>
      </c>
      <c r="N4040" s="4">
        <v>5</v>
      </c>
      <c r="O4040" s="31">
        <v>0.16666666666666666</v>
      </c>
      <c r="P4040" s="35">
        <v>8.3099999999999987</v>
      </c>
      <c r="Q4040" s="36">
        <f t="shared" si="766"/>
        <v>15</v>
      </c>
      <c r="R4040" s="4">
        <f t="shared" si="767"/>
        <v>6.6900000000000013</v>
      </c>
      <c r="S4040" s="31">
        <f t="shared" si="760"/>
        <v>0.25912037037037033</v>
      </c>
      <c r="T4040" s="31">
        <f t="shared" si="761"/>
        <v>0.70750000000000002</v>
      </c>
      <c r="U4040" s="4">
        <f t="shared" si="757"/>
        <v>0</v>
      </c>
      <c r="V4040" s="4" t="str">
        <f t="shared" si="764"/>
        <v/>
      </c>
      <c r="W4040" s="18" t="str">
        <f>IF(V4040="","",VLOOKUP(L4040,日射量と図３!$A$4:$C$368,3,TRUE)*238.85/100)</f>
        <v/>
      </c>
      <c r="X4040" s="4" t="str">
        <f t="shared" si="768"/>
        <v/>
      </c>
      <c r="Y4040" s="4" t="str">
        <f t="shared" si="762"/>
        <v/>
      </c>
      <c r="Z4040" s="4" t="str">
        <f t="shared" si="763"/>
        <v/>
      </c>
      <c r="AA4040" s="4" t="str">
        <f>IF($V4040="","",IF(Y4040&lt;36,0,IF(AND(36&lt;=Y4040,Y4040&lt;71),VLOOKUP($W4040,日射量と図３!$E$6:$F$34,2,TRUE),IF(AND(71&lt;=Y4040,Y4040&lt;107),VLOOKUP($W4040,日射量と図３!$E$6:$G$34,3,TRUE),IF(AND(107&lt;=Y4040,Y4040&lt;143),VLOOKUP($W4040,日射量と図３!$E$6:$H$34,4,TRUE),VLOOKUP($W4040,日射量と図３!$E$6:$I$34,5,TRUE))))))</f>
        <v/>
      </c>
      <c r="AB4040" s="4" t="str">
        <f>IF($V4040="","",IF(Z4040&lt;36,0,IF(AND(36&lt;=Z4040,Z4040&lt;71),VLOOKUP($W4040,日射量と図３!$E$6:$F$34,2,TRUE),IF(AND(71&lt;=Z4040,Z4040&lt;107),VLOOKUP($W4040,日射量と図３!$E$6:$G$34,3,TRUE),IF(AND(107&lt;=Z4040,Z4040&lt;143),VLOOKUP($W4040,日射量と図３!$E$6:$H$34,4,TRUE),VLOOKUP($W4040,日射量と図３!$E$6:$I$34,5,TRUE))))))</f>
        <v/>
      </c>
      <c r="AC4040" s="382" t="str">
        <f t="shared" si="758"/>
        <v/>
      </c>
      <c r="AD4040" s="382" t="str">
        <f t="shared" si="759"/>
        <v/>
      </c>
    </row>
    <row r="4041" spans="11:30" ht="13.5" customHeight="1">
      <c r="K4041" s="4">
        <f t="shared" si="765"/>
        <v>11</v>
      </c>
      <c r="L4041" s="34">
        <v>43420</v>
      </c>
      <c r="M4041" s="4">
        <v>169</v>
      </c>
      <c r="N4041" s="4">
        <v>6</v>
      </c>
      <c r="O4041" s="31">
        <v>0.20833333333333334</v>
      </c>
      <c r="P4041" s="35">
        <v>7.839999999999999</v>
      </c>
      <c r="Q4041" s="36">
        <f t="shared" si="766"/>
        <v>15</v>
      </c>
      <c r="R4041" s="4">
        <f t="shared" si="767"/>
        <v>7.160000000000001</v>
      </c>
      <c r="S4041" s="31">
        <f t="shared" si="760"/>
        <v>0.25912037037037033</v>
      </c>
      <c r="T4041" s="31">
        <f t="shared" si="761"/>
        <v>0.70750000000000002</v>
      </c>
      <c r="U4041" s="4">
        <f t="shared" si="757"/>
        <v>0</v>
      </c>
      <c r="V4041" s="4" t="str">
        <f t="shared" si="764"/>
        <v/>
      </c>
      <c r="W4041" s="18" t="str">
        <f>IF(V4041="","",VLOOKUP(L4041,日射量と図３!$A$4:$C$368,3,TRUE)*238.85/100)</f>
        <v/>
      </c>
      <c r="X4041" s="4" t="str">
        <f t="shared" si="768"/>
        <v/>
      </c>
      <c r="Y4041" s="4" t="str">
        <f t="shared" si="762"/>
        <v/>
      </c>
      <c r="Z4041" s="4" t="str">
        <f t="shared" si="763"/>
        <v/>
      </c>
      <c r="AA4041" s="4" t="str">
        <f>IF($V4041="","",IF(Y4041&lt;36,0,IF(AND(36&lt;=Y4041,Y4041&lt;71),VLOOKUP($W4041,日射量と図３!$E$6:$F$34,2,TRUE),IF(AND(71&lt;=Y4041,Y4041&lt;107),VLOOKUP($W4041,日射量と図３!$E$6:$G$34,3,TRUE),IF(AND(107&lt;=Y4041,Y4041&lt;143),VLOOKUP($W4041,日射量と図３!$E$6:$H$34,4,TRUE),VLOOKUP($W4041,日射量と図３!$E$6:$I$34,5,TRUE))))))</f>
        <v/>
      </c>
      <c r="AB4041" s="4" t="str">
        <f>IF($V4041="","",IF(Z4041&lt;36,0,IF(AND(36&lt;=Z4041,Z4041&lt;71),VLOOKUP($W4041,日射量と図３!$E$6:$F$34,2,TRUE),IF(AND(71&lt;=Z4041,Z4041&lt;107),VLOOKUP($W4041,日射量と図３!$E$6:$G$34,3,TRUE),IF(AND(107&lt;=Z4041,Z4041&lt;143),VLOOKUP($W4041,日射量と図３!$E$6:$H$34,4,TRUE),VLOOKUP($W4041,日射量と図３!$E$6:$I$34,5,TRUE))))))</f>
        <v/>
      </c>
      <c r="AC4041" s="382" t="str">
        <f t="shared" si="758"/>
        <v/>
      </c>
      <c r="AD4041" s="382" t="str">
        <f t="shared" si="759"/>
        <v/>
      </c>
    </row>
    <row r="4042" spans="11:30" ht="13.5" customHeight="1">
      <c r="K4042" s="4">
        <f t="shared" si="765"/>
        <v>11</v>
      </c>
      <c r="L4042" s="34">
        <v>43420</v>
      </c>
      <c r="M4042" s="4">
        <v>169</v>
      </c>
      <c r="N4042" s="4">
        <v>7</v>
      </c>
      <c r="O4042" s="31">
        <v>0.25</v>
      </c>
      <c r="P4042" s="35">
        <v>7.7499999999999982</v>
      </c>
      <c r="Q4042" s="36">
        <f t="shared" si="766"/>
        <v>15</v>
      </c>
      <c r="R4042" s="4">
        <f t="shared" si="767"/>
        <v>7.2500000000000018</v>
      </c>
      <c r="S4042" s="31">
        <f t="shared" si="760"/>
        <v>0.25912037037037033</v>
      </c>
      <c r="T4042" s="31">
        <f t="shared" si="761"/>
        <v>0.70750000000000002</v>
      </c>
      <c r="U4042" s="4">
        <f t="shared" si="757"/>
        <v>0</v>
      </c>
      <c r="V4042" s="4" t="str">
        <f t="shared" si="764"/>
        <v/>
      </c>
      <c r="W4042" s="18" t="str">
        <f>IF(V4042="","",VLOOKUP(L4042,日射量と図３!$A$4:$C$368,3,TRUE)*238.85/100)</f>
        <v/>
      </c>
      <c r="X4042" s="4" t="str">
        <f t="shared" si="768"/>
        <v/>
      </c>
      <c r="Y4042" s="4" t="str">
        <f t="shared" si="762"/>
        <v/>
      </c>
      <c r="Z4042" s="4" t="str">
        <f t="shared" si="763"/>
        <v/>
      </c>
      <c r="AA4042" s="4" t="str">
        <f>IF($V4042="","",IF(Y4042&lt;36,0,IF(AND(36&lt;=Y4042,Y4042&lt;71),VLOOKUP($W4042,日射量と図３!$E$6:$F$34,2,TRUE),IF(AND(71&lt;=Y4042,Y4042&lt;107),VLOOKUP($W4042,日射量と図３!$E$6:$G$34,3,TRUE),IF(AND(107&lt;=Y4042,Y4042&lt;143),VLOOKUP($W4042,日射量と図３!$E$6:$H$34,4,TRUE),VLOOKUP($W4042,日射量と図３!$E$6:$I$34,5,TRUE))))))</f>
        <v/>
      </c>
      <c r="AB4042" s="4" t="str">
        <f>IF($V4042="","",IF(Z4042&lt;36,0,IF(AND(36&lt;=Z4042,Z4042&lt;71),VLOOKUP($W4042,日射量と図３!$E$6:$F$34,2,TRUE),IF(AND(71&lt;=Z4042,Z4042&lt;107),VLOOKUP($W4042,日射量と図３!$E$6:$G$34,3,TRUE),IF(AND(107&lt;=Z4042,Z4042&lt;143),VLOOKUP($W4042,日射量と図３!$E$6:$H$34,4,TRUE),VLOOKUP($W4042,日射量と図３!$E$6:$I$34,5,TRUE))))))</f>
        <v/>
      </c>
      <c r="AC4042" s="382" t="str">
        <f t="shared" si="758"/>
        <v/>
      </c>
      <c r="AD4042" s="382" t="str">
        <f t="shared" si="759"/>
        <v/>
      </c>
    </row>
    <row r="4043" spans="11:30" ht="13.5" customHeight="1">
      <c r="K4043" s="4">
        <f t="shared" si="765"/>
        <v>11</v>
      </c>
      <c r="L4043" s="34">
        <v>43420</v>
      </c>
      <c r="M4043" s="4">
        <v>169</v>
      </c>
      <c r="N4043" s="4">
        <v>8</v>
      </c>
      <c r="O4043" s="31">
        <v>0.29166666666666669</v>
      </c>
      <c r="P4043" s="35">
        <v>7.8899999999999988</v>
      </c>
      <c r="Q4043" s="36">
        <f t="shared" si="766"/>
        <v>12</v>
      </c>
      <c r="R4043" s="4">
        <f t="shared" si="767"/>
        <v>4.1100000000000012</v>
      </c>
      <c r="S4043" s="31">
        <f t="shared" si="760"/>
        <v>0.25912037037037033</v>
      </c>
      <c r="T4043" s="31">
        <f t="shared" si="761"/>
        <v>0.70750000000000002</v>
      </c>
      <c r="U4043" s="4">
        <f t="shared" si="757"/>
        <v>4.1100000000000012</v>
      </c>
      <c r="V4043" s="4" t="str">
        <f t="shared" si="764"/>
        <v/>
      </c>
      <c r="W4043" s="18" t="str">
        <f>IF(V4043="","",VLOOKUP(L4043,日射量と図３!$A$4:$C$368,3,TRUE)*238.85/100)</f>
        <v/>
      </c>
      <c r="X4043" s="4" t="str">
        <f t="shared" si="768"/>
        <v/>
      </c>
      <c r="Y4043" s="4" t="str">
        <f t="shared" si="762"/>
        <v/>
      </c>
      <c r="Z4043" s="4" t="str">
        <f t="shared" si="763"/>
        <v/>
      </c>
      <c r="AA4043" s="4" t="str">
        <f>IF($V4043="","",IF(Y4043&lt;36,0,IF(AND(36&lt;=Y4043,Y4043&lt;71),VLOOKUP($W4043,日射量と図３!$E$6:$F$34,2,TRUE),IF(AND(71&lt;=Y4043,Y4043&lt;107),VLOOKUP($W4043,日射量と図３!$E$6:$G$34,3,TRUE),IF(AND(107&lt;=Y4043,Y4043&lt;143),VLOOKUP($W4043,日射量と図３!$E$6:$H$34,4,TRUE),VLOOKUP($W4043,日射量と図３!$E$6:$I$34,5,TRUE))))))</f>
        <v/>
      </c>
      <c r="AB4043" s="4" t="str">
        <f>IF($V4043="","",IF(Z4043&lt;36,0,IF(AND(36&lt;=Z4043,Z4043&lt;71),VLOOKUP($W4043,日射量と図３!$E$6:$F$34,2,TRUE),IF(AND(71&lt;=Z4043,Z4043&lt;107),VLOOKUP($W4043,日射量と図３!$E$6:$G$34,3,TRUE),IF(AND(107&lt;=Z4043,Z4043&lt;143),VLOOKUP($W4043,日射量と図３!$E$6:$H$34,4,TRUE),VLOOKUP($W4043,日射量と図３!$E$6:$I$34,5,TRUE))))))</f>
        <v/>
      </c>
      <c r="AC4043" s="382" t="str">
        <f t="shared" si="758"/>
        <v/>
      </c>
      <c r="AD4043" s="382" t="str">
        <f t="shared" si="759"/>
        <v/>
      </c>
    </row>
    <row r="4044" spans="11:30" ht="13.5" customHeight="1">
      <c r="K4044" s="4">
        <f t="shared" si="765"/>
        <v>11</v>
      </c>
      <c r="L4044" s="34">
        <v>43420</v>
      </c>
      <c r="M4044" s="4">
        <v>169</v>
      </c>
      <c r="N4044" s="4">
        <v>9</v>
      </c>
      <c r="O4044" s="31">
        <v>0.33333333333333331</v>
      </c>
      <c r="P4044" s="35">
        <v>9.0400000000000009</v>
      </c>
      <c r="Q4044" s="36">
        <f t="shared" si="766"/>
        <v>12</v>
      </c>
      <c r="R4044" s="4">
        <f t="shared" si="767"/>
        <v>2.9599999999999991</v>
      </c>
      <c r="S4044" s="31">
        <f t="shared" si="760"/>
        <v>0.25912037037037033</v>
      </c>
      <c r="T4044" s="31">
        <f t="shared" si="761"/>
        <v>0.70750000000000002</v>
      </c>
      <c r="U4044" s="4">
        <f t="shared" si="757"/>
        <v>2.9599999999999991</v>
      </c>
      <c r="V4044" s="4" t="str">
        <f t="shared" si="764"/>
        <v/>
      </c>
      <c r="W4044" s="18" t="str">
        <f>IF(V4044="","",VLOOKUP(L4044,日射量と図３!$A$4:$C$368,3,TRUE)*238.85/100)</f>
        <v/>
      </c>
      <c r="X4044" s="4" t="str">
        <f t="shared" si="768"/>
        <v/>
      </c>
      <c r="Y4044" s="4" t="str">
        <f t="shared" si="762"/>
        <v/>
      </c>
      <c r="Z4044" s="4" t="str">
        <f t="shared" si="763"/>
        <v/>
      </c>
      <c r="AA4044" s="4" t="str">
        <f>IF($V4044="","",IF(Y4044&lt;36,0,IF(AND(36&lt;=Y4044,Y4044&lt;71),VLOOKUP($W4044,日射量と図３!$E$6:$F$34,2,TRUE),IF(AND(71&lt;=Y4044,Y4044&lt;107),VLOOKUP($W4044,日射量と図３!$E$6:$G$34,3,TRUE),IF(AND(107&lt;=Y4044,Y4044&lt;143),VLOOKUP($W4044,日射量と図３!$E$6:$H$34,4,TRUE),VLOOKUP($W4044,日射量と図３!$E$6:$I$34,5,TRUE))))))</f>
        <v/>
      </c>
      <c r="AB4044" s="4" t="str">
        <f>IF($V4044="","",IF(Z4044&lt;36,0,IF(AND(36&lt;=Z4044,Z4044&lt;71),VLOOKUP($W4044,日射量と図３!$E$6:$F$34,2,TRUE),IF(AND(71&lt;=Z4044,Z4044&lt;107),VLOOKUP($W4044,日射量と図３!$E$6:$G$34,3,TRUE),IF(AND(107&lt;=Z4044,Z4044&lt;143),VLOOKUP($W4044,日射量と図３!$E$6:$H$34,4,TRUE),VLOOKUP($W4044,日射量と図３!$E$6:$I$34,5,TRUE))))))</f>
        <v/>
      </c>
      <c r="AC4044" s="382" t="str">
        <f t="shared" si="758"/>
        <v/>
      </c>
      <c r="AD4044" s="382" t="str">
        <f t="shared" si="759"/>
        <v/>
      </c>
    </row>
    <row r="4045" spans="11:30" ht="13.5" customHeight="1">
      <c r="K4045" s="4">
        <f t="shared" si="765"/>
        <v>11</v>
      </c>
      <c r="L4045" s="34">
        <v>43420</v>
      </c>
      <c r="M4045" s="4">
        <v>169</v>
      </c>
      <c r="N4045" s="4">
        <v>10</v>
      </c>
      <c r="O4045" s="31">
        <v>0.375</v>
      </c>
      <c r="P4045" s="35">
        <v>10.720000000000002</v>
      </c>
      <c r="Q4045" s="36">
        <f t="shared" si="766"/>
        <v>12</v>
      </c>
      <c r="R4045" s="4">
        <f t="shared" si="767"/>
        <v>1.2799999999999976</v>
      </c>
      <c r="S4045" s="31">
        <f t="shared" si="760"/>
        <v>0.25912037037037033</v>
      </c>
      <c r="T4045" s="31">
        <f t="shared" si="761"/>
        <v>0.70750000000000002</v>
      </c>
      <c r="U4045" s="4">
        <f t="shared" ref="U4045:U4108" si="769">IF(AND(S4045&lt;O4045,O4045&lt;T4045),R4045,0)</f>
        <v>1.2799999999999976</v>
      </c>
      <c r="V4045" s="4" t="str">
        <f t="shared" si="764"/>
        <v/>
      </c>
      <c r="W4045" s="18" t="str">
        <f>IF(V4045="","",VLOOKUP(L4045,日射量と図３!$A$4:$C$368,3,TRUE)*238.85/100)</f>
        <v/>
      </c>
      <c r="X4045" s="4" t="str">
        <f t="shared" si="768"/>
        <v/>
      </c>
      <c r="Y4045" s="4" t="str">
        <f t="shared" si="762"/>
        <v/>
      </c>
      <c r="Z4045" s="4" t="str">
        <f t="shared" si="763"/>
        <v/>
      </c>
      <c r="AA4045" s="4" t="str">
        <f>IF($V4045="","",IF(Y4045&lt;36,0,IF(AND(36&lt;=Y4045,Y4045&lt;71),VLOOKUP($W4045,日射量と図３!$E$6:$F$34,2,TRUE),IF(AND(71&lt;=Y4045,Y4045&lt;107),VLOOKUP($W4045,日射量と図３!$E$6:$G$34,3,TRUE),IF(AND(107&lt;=Y4045,Y4045&lt;143),VLOOKUP($W4045,日射量と図３!$E$6:$H$34,4,TRUE),VLOOKUP($W4045,日射量と図３!$E$6:$I$34,5,TRUE))))))</f>
        <v/>
      </c>
      <c r="AB4045" s="4" t="str">
        <f>IF($V4045="","",IF(Z4045&lt;36,0,IF(AND(36&lt;=Z4045,Z4045&lt;71),VLOOKUP($W4045,日射量と図３!$E$6:$F$34,2,TRUE),IF(AND(71&lt;=Z4045,Z4045&lt;107),VLOOKUP($W4045,日射量と図３!$E$6:$G$34,3,TRUE),IF(AND(107&lt;=Z4045,Z4045&lt;143),VLOOKUP($W4045,日射量と図３!$E$6:$H$34,4,TRUE),VLOOKUP($W4045,日射量と図３!$E$6:$I$34,5,TRUE))))))</f>
        <v/>
      </c>
      <c r="AC4045" s="382" t="str">
        <f t="shared" si="758"/>
        <v/>
      </c>
      <c r="AD4045" s="382" t="str">
        <f t="shared" si="759"/>
        <v/>
      </c>
    </row>
    <row r="4046" spans="11:30" ht="13.5" customHeight="1">
      <c r="K4046" s="4">
        <f t="shared" si="765"/>
        <v>11</v>
      </c>
      <c r="L4046" s="34">
        <v>43420</v>
      </c>
      <c r="M4046" s="4">
        <v>169</v>
      </c>
      <c r="N4046" s="4">
        <v>11</v>
      </c>
      <c r="O4046" s="31">
        <v>0.41666666666666669</v>
      </c>
      <c r="P4046" s="35">
        <v>12.12</v>
      </c>
      <c r="Q4046" s="36">
        <f t="shared" si="766"/>
        <v>12</v>
      </c>
      <c r="R4046" s="4">
        <f t="shared" si="767"/>
        <v>0</v>
      </c>
      <c r="S4046" s="31">
        <f t="shared" si="760"/>
        <v>0.25912037037037033</v>
      </c>
      <c r="T4046" s="31">
        <f t="shared" si="761"/>
        <v>0.70750000000000002</v>
      </c>
      <c r="U4046" s="4">
        <f t="shared" si="769"/>
        <v>0</v>
      </c>
      <c r="V4046" s="4" t="str">
        <f t="shared" si="764"/>
        <v/>
      </c>
      <c r="W4046" s="18" t="str">
        <f>IF(V4046="","",VLOOKUP(L4046,日射量と図３!$A$4:$C$368,3,TRUE)*238.85/100)</f>
        <v/>
      </c>
      <c r="X4046" s="4" t="str">
        <f t="shared" si="768"/>
        <v/>
      </c>
      <c r="Y4046" s="4" t="str">
        <f t="shared" si="762"/>
        <v/>
      </c>
      <c r="Z4046" s="4" t="str">
        <f t="shared" si="763"/>
        <v/>
      </c>
      <c r="AA4046" s="4" t="str">
        <f>IF($V4046="","",IF(Y4046&lt;36,0,IF(AND(36&lt;=Y4046,Y4046&lt;71),VLOOKUP($W4046,日射量と図３!$E$6:$F$34,2,TRUE),IF(AND(71&lt;=Y4046,Y4046&lt;107),VLOOKUP($W4046,日射量と図３!$E$6:$G$34,3,TRUE),IF(AND(107&lt;=Y4046,Y4046&lt;143),VLOOKUP($W4046,日射量と図３!$E$6:$H$34,4,TRUE),VLOOKUP($W4046,日射量と図３!$E$6:$I$34,5,TRUE))))))</f>
        <v/>
      </c>
      <c r="AB4046" s="4" t="str">
        <f>IF($V4046="","",IF(Z4046&lt;36,0,IF(AND(36&lt;=Z4046,Z4046&lt;71),VLOOKUP($W4046,日射量と図３!$E$6:$F$34,2,TRUE),IF(AND(71&lt;=Z4046,Z4046&lt;107),VLOOKUP($W4046,日射量と図３!$E$6:$G$34,3,TRUE),IF(AND(107&lt;=Z4046,Z4046&lt;143),VLOOKUP($W4046,日射量と図３!$E$6:$H$34,4,TRUE),VLOOKUP($W4046,日射量と図３!$E$6:$I$34,5,TRUE))))))</f>
        <v/>
      </c>
      <c r="AC4046" s="382" t="str">
        <f t="shared" si="758"/>
        <v/>
      </c>
      <c r="AD4046" s="382" t="str">
        <f t="shared" si="759"/>
        <v/>
      </c>
    </row>
    <row r="4047" spans="11:30" ht="13.5" customHeight="1">
      <c r="K4047" s="4">
        <f t="shared" si="765"/>
        <v>11</v>
      </c>
      <c r="L4047" s="34">
        <v>43420</v>
      </c>
      <c r="M4047" s="4">
        <v>169</v>
      </c>
      <c r="N4047" s="4">
        <v>12</v>
      </c>
      <c r="O4047" s="31">
        <v>0.45833333333333331</v>
      </c>
      <c r="P4047" s="35">
        <v>13.38</v>
      </c>
      <c r="Q4047" s="36">
        <f t="shared" si="766"/>
        <v>12</v>
      </c>
      <c r="R4047" s="4">
        <f t="shared" si="767"/>
        <v>0</v>
      </c>
      <c r="S4047" s="31">
        <f t="shared" si="760"/>
        <v>0.25912037037037033</v>
      </c>
      <c r="T4047" s="31">
        <f t="shared" si="761"/>
        <v>0.70750000000000002</v>
      </c>
      <c r="U4047" s="4">
        <f t="shared" si="769"/>
        <v>0</v>
      </c>
      <c r="V4047" s="4" t="str">
        <f t="shared" si="764"/>
        <v/>
      </c>
      <c r="W4047" s="18" t="str">
        <f>IF(V4047="","",VLOOKUP(L4047,日射量と図３!$A$4:$C$368,3,TRUE)*238.85/100)</f>
        <v/>
      </c>
      <c r="X4047" s="4" t="str">
        <f t="shared" si="768"/>
        <v/>
      </c>
      <c r="Y4047" s="4" t="str">
        <f t="shared" si="762"/>
        <v/>
      </c>
      <c r="Z4047" s="4" t="str">
        <f t="shared" si="763"/>
        <v/>
      </c>
      <c r="AA4047" s="4" t="str">
        <f>IF($V4047="","",IF(Y4047&lt;36,0,IF(AND(36&lt;=Y4047,Y4047&lt;71),VLOOKUP($W4047,日射量と図３!$E$6:$F$34,2,TRUE),IF(AND(71&lt;=Y4047,Y4047&lt;107),VLOOKUP($W4047,日射量と図３!$E$6:$G$34,3,TRUE),IF(AND(107&lt;=Y4047,Y4047&lt;143),VLOOKUP($W4047,日射量と図３!$E$6:$H$34,4,TRUE),VLOOKUP($W4047,日射量と図３!$E$6:$I$34,5,TRUE))))))</f>
        <v/>
      </c>
      <c r="AB4047" s="4" t="str">
        <f>IF($V4047="","",IF(Z4047&lt;36,0,IF(AND(36&lt;=Z4047,Z4047&lt;71),VLOOKUP($W4047,日射量と図３!$E$6:$F$34,2,TRUE),IF(AND(71&lt;=Z4047,Z4047&lt;107),VLOOKUP($W4047,日射量と図３!$E$6:$G$34,3,TRUE),IF(AND(107&lt;=Z4047,Z4047&lt;143),VLOOKUP($W4047,日射量と図３!$E$6:$H$34,4,TRUE),VLOOKUP($W4047,日射量と図３!$E$6:$I$34,5,TRUE))))))</f>
        <v/>
      </c>
      <c r="AC4047" s="382" t="str">
        <f t="shared" ref="AC4047:AC4110" si="770">IF(V4047="","",IF((($AH$18*$AH$30*V4047*3600/1000000)/1000-AA4047*$AG$18*10*0.0000041868)&lt;=0,0,AA4047*$AG$18*10*0.0000041868))</f>
        <v/>
      </c>
      <c r="AD4047" s="382" t="str">
        <f t="shared" ref="AD4047:AD4110" si="771">IF(V4047="","",IF((($AH$19*$AH$30*V4047*3600/1000000)/1000-AB4047*$AG$19*10*0.0000041868)&lt;=0,0,AB4047*$AG$19*10*0.0000041868))</f>
        <v/>
      </c>
    </row>
    <row r="4048" spans="11:30" ht="13.5" customHeight="1">
      <c r="K4048" s="4">
        <f t="shared" si="765"/>
        <v>11</v>
      </c>
      <c r="L4048" s="34">
        <v>43420</v>
      </c>
      <c r="M4048" s="4">
        <v>169</v>
      </c>
      <c r="N4048" s="4">
        <v>13</v>
      </c>
      <c r="O4048" s="31">
        <v>0.5</v>
      </c>
      <c r="P4048" s="35">
        <v>14.779999999999998</v>
      </c>
      <c r="Q4048" s="36">
        <f t="shared" si="766"/>
        <v>12</v>
      </c>
      <c r="R4048" s="4">
        <f t="shared" si="767"/>
        <v>0</v>
      </c>
      <c r="S4048" s="31">
        <f t="shared" si="760"/>
        <v>0.25912037037037033</v>
      </c>
      <c r="T4048" s="31">
        <f t="shared" si="761"/>
        <v>0.70750000000000002</v>
      </c>
      <c r="U4048" s="4">
        <f t="shared" si="769"/>
        <v>0</v>
      </c>
      <c r="V4048" s="4" t="str">
        <f t="shared" si="764"/>
        <v/>
      </c>
      <c r="W4048" s="18" t="str">
        <f>IF(V4048="","",VLOOKUP(L4048,日射量と図３!$A$4:$C$368,3,TRUE)*238.85/100)</f>
        <v/>
      </c>
      <c r="X4048" s="4" t="str">
        <f t="shared" si="768"/>
        <v/>
      </c>
      <c r="Y4048" s="4" t="str">
        <f t="shared" si="762"/>
        <v/>
      </c>
      <c r="Z4048" s="4" t="str">
        <f t="shared" si="763"/>
        <v/>
      </c>
      <c r="AA4048" s="4" t="str">
        <f>IF($V4048="","",IF(Y4048&lt;36,0,IF(AND(36&lt;=Y4048,Y4048&lt;71),VLOOKUP($W4048,日射量と図３!$E$6:$F$34,2,TRUE),IF(AND(71&lt;=Y4048,Y4048&lt;107),VLOOKUP($W4048,日射量と図３!$E$6:$G$34,3,TRUE),IF(AND(107&lt;=Y4048,Y4048&lt;143),VLOOKUP($W4048,日射量と図３!$E$6:$H$34,4,TRUE),VLOOKUP($W4048,日射量と図３!$E$6:$I$34,5,TRUE))))))</f>
        <v/>
      </c>
      <c r="AB4048" s="4" t="str">
        <f>IF($V4048="","",IF(Z4048&lt;36,0,IF(AND(36&lt;=Z4048,Z4048&lt;71),VLOOKUP($W4048,日射量と図３!$E$6:$F$34,2,TRUE),IF(AND(71&lt;=Z4048,Z4048&lt;107),VLOOKUP($W4048,日射量と図３!$E$6:$G$34,3,TRUE),IF(AND(107&lt;=Z4048,Z4048&lt;143),VLOOKUP($W4048,日射量と図３!$E$6:$H$34,4,TRUE),VLOOKUP($W4048,日射量と図３!$E$6:$I$34,5,TRUE))))))</f>
        <v/>
      </c>
      <c r="AC4048" s="382" t="str">
        <f t="shared" si="770"/>
        <v/>
      </c>
      <c r="AD4048" s="382" t="str">
        <f t="shared" si="771"/>
        <v/>
      </c>
    </row>
    <row r="4049" spans="11:30" ht="13.5" customHeight="1">
      <c r="K4049" s="4">
        <f t="shared" si="765"/>
        <v>11</v>
      </c>
      <c r="L4049" s="34">
        <v>43420</v>
      </c>
      <c r="M4049" s="4">
        <v>169</v>
      </c>
      <c r="N4049" s="4">
        <v>14</v>
      </c>
      <c r="O4049" s="31">
        <v>0.54166666666666663</v>
      </c>
      <c r="P4049" s="35">
        <v>15.459999999999999</v>
      </c>
      <c r="Q4049" s="36">
        <f t="shared" si="766"/>
        <v>12</v>
      </c>
      <c r="R4049" s="4">
        <f t="shared" si="767"/>
        <v>0</v>
      </c>
      <c r="S4049" s="31">
        <f t="shared" si="760"/>
        <v>0.25912037037037033</v>
      </c>
      <c r="T4049" s="31">
        <f t="shared" si="761"/>
        <v>0.70750000000000002</v>
      </c>
      <c r="U4049" s="4">
        <f t="shared" si="769"/>
        <v>0</v>
      </c>
      <c r="V4049" s="4" t="str">
        <f t="shared" si="764"/>
        <v/>
      </c>
      <c r="W4049" s="18" t="str">
        <f>IF(V4049="","",VLOOKUP(L4049,日射量と図３!$A$4:$C$368,3,TRUE)*238.85/100)</f>
        <v/>
      </c>
      <c r="X4049" s="4" t="str">
        <f t="shared" si="768"/>
        <v/>
      </c>
      <c r="Y4049" s="4" t="str">
        <f t="shared" si="762"/>
        <v/>
      </c>
      <c r="Z4049" s="4" t="str">
        <f t="shared" si="763"/>
        <v/>
      </c>
      <c r="AA4049" s="4" t="str">
        <f>IF($V4049="","",IF(Y4049&lt;36,0,IF(AND(36&lt;=Y4049,Y4049&lt;71),VLOOKUP($W4049,日射量と図３!$E$6:$F$34,2,TRUE),IF(AND(71&lt;=Y4049,Y4049&lt;107),VLOOKUP($W4049,日射量と図３!$E$6:$G$34,3,TRUE),IF(AND(107&lt;=Y4049,Y4049&lt;143),VLOOKUP($W4049,日射量と図３!$E$6:$H$34,4,TRUE),VLOOKUP($W4049,日射量と図３!$E$6:$I$34,5,TRUE))))))</f>
        <v/>
      </c>
      <c r="AB4049" s="4" t="str">
        <f>IF($V4049="","",IF(Z4049&lt;36,0,IF(AND(36&lt;=Z4049,Z4049&lt;71),VLOOKUP($W4049,日射量と図３!$E$6:$F$34,2,TRUE),IF(AND(71&lt;=Z4049,Z4049&lt;107),VLOOKUP($W4049,日射量と図３!$E$6:$G$34,3,TRUE),IF(AND(107&lt;=Z4049,Z4049&lt;143),VLOOKUP($W4049,日射量と図３!$E$6:$H$34,4,TRUE),VLOOKUP($W4049,日射量と図３!$E$6:$I$34,5,TRUE))))))</f>
        <v/>
      </c>
      <c r="AC4049" s="382" t="str">
        <f t="shared" si="770"/>
        <v/>
      </c>
      <c r="AD4049" s="382" t="str">
        <f t="shared" si="771"/>
        <v/>
      </c>
    </row>
    <row r="4050" spans="11:30" ht="13.5" customHeight="1">
      <c r="K4050" s="4">
        <f t="shared" si="765"/>
        <v>11</v>
      </c>
      <c r="L4050" s="34">
        <v>43420</v>
      </c>
      <c r="M4050" s="4">
        <v>169</v>
      </c>
      <c r="N4050" s="4">
        <v>15</v>
      </c>
      <c r="O4050" s="31">
        <v>0.58333333333333337</v>
      </c>
      <c r="P4050" s="35">
        <v>15.580000000000002</v>
      </c>
      <c r="Q4050" s="36">
        <f t="shared" si="766"/>
        <v>12</v>
      </c>
      <c r="R4050" s="4">
        <f t="shared" si="767"/>
        <v>0</v>
      </c>
      <c r="S4050" s="31">
        <f t="shared" si="760"/>
        <v>0.25912037037037033</v>
      </c>
      <c r="T4050" s="31">
        <f t="shared" si="761"/>
        <v>0.70750000000000002</v>
      </c>
      <c r="U4050" s="4">
        <f t="shared" si="769"/>
        <v>0</v>
      </c>
      <c r="V4050" s="4" t="str">
        <f t="shared" si="764"/>
        <v/>
      </c>
      <c r="W4050" s="18" t="str">
        <f>IF(V4050="","",VLOOKUP(L4050,日射量と図３!$A$4:$C$368,3,TRUE)*238.85/100)</f>
        <v/>
      </c>
      <c r="X4050" s="4" t="str">
        <f t="shared" si="768"/>
        <v/>
      </c>
      <c r="Y4050" s="4" t="str">
        <f t="shared" si="762"/>
        <v/>
      </c>
      <c r="Z4050" s="4" t="str">
        <f t="shared" si="763"/>
        <v/>
      </c>
      <c r="AA4050" s="4" t="str">
        <f>IF($V4050="","",IF(Y4050&lt;36,0,IF(AND(36&lt;=Y4050,Y4050&lt;71),VLOOKUP($W4050,日射量と図３!$E$6:$F$34,2,TRUE),IF(AND(71&lt;=Y4050,Y4050&lt;107),VLOOKUP($W4050,日射量と図３!$E$6:$G$34,3,TRUE),IF(AND(107&lt;=Y4050,Y4050&lt;143),VLOOKUP($W4050,日射量と図３!$E$6:$H$34,4,TRUE),VLOOKUP($W4050,日射量と図３!$E$6:$I$34,5,TRUE))))))</f>
        <v/>
      </c>
      <c r="AB4050" s="4" t="str">
        <f>IF($V4050="","",IF(Z4050&lt;36,0,IF(AND(36&lt;=Z4050,Z4050&lt;71),VLOOKUP($W4050,日射量と図３!$E$6:$F$34,2,TRUE),IF(AND(71&lt;=Z4050,Z4050&lt;107),VLOOKUP($W4050,日射量と図３!$E$6:$G$34,3,TRUE),IF(AND(107&lt;=Z4050,Z4050&lt;143),VLOOKUP($W4050,日射量と図３!$E$6:$H$34,4,TRUE),VLOOKUP($W4050,日射量と図３!$E$6:$I$34,5,TRUE))))))</f>
        <v/>
      </c>
      <c r="AC4050" s="382" t="str">
        <f t="shared" si="770"/>
        <v/>
      </c>
      <c r="AD4050" s="382" t="str">
        <f t="shared" si="771"/>
        <v/>
      </c>
    </row>
    <row r="4051" spans="11:30" ht="13.5" customHeight="1">
      <c r="K4051" s="4">
        <f t="shared" si="765"/>
        <v>11</v>
      </c>
      <c r="L4051" s="34">
        <v>43420</v>
      </c>
      <c r="M4051" s="4">
        <v>169</v>
      </c>
      <c r="N4051" s="4">
        <v>16</v>
      </c>
      <c r="O4051" s="31">
        <v>0.625</v>
      </c>
      <c r="P4051" s="35">
        <v>15.129999999999999</v>
      </c>
      <c r="Q4051" s="36">
        <f t="shared" si="766"/>
        <v>16</v>
      </c>
      <c r="R4051" s="4">
        <f t="shared" si="767"/>
        <v>0.87000000000000099</v>
      </c>
      <c r="S4051" s="31">
        <f t="shared" si="760"/>
        <v>0.25912037037037033</v>
      </c>
      <c r="T4051" s="31">
        <f t="shared" si="761"/>
        <v>0.70750000000000002</v>
      </c>
      <c r="U4051" s="4">
        <f t="shared" si="769"/>
        <v>0.87000000000000099</v>
      </c>
      <c r="V4051" s="4" t="str">
        <f t="shared" si="764"/>
        <v/>
      </c>
      <c r="W4051" s="18" t="str">
        <f>IF(V4051="","",VLOOKUP(L4051,日射量と図３!$A$4:$C$368,3,TRUE)*238.85/100)</f>
        <v/>
      </c>
      <c r="X4051" s="4" t="str">
        <f t="shared" si="768"/>
        <v/>
      </c>
      <c r="Y4051" s="4" t="str">
        <f t="shared" si="762"/>
        <v/>
      </c>
      <c r="Z4051" s="4" t="str">
        <f t="shared" si="763"/>
        <v/>
      </c>
      <c r="AA4051" s="4" t="str">
        <f>IF($V4051="","",IF(Y4051&lt;36,0,IF(AND(36&lt;=Y4051,Y4051&lt;71),VLOOKUP($W4051,日射量と図３!$E$6:$F$34,2,TRUE),IF(AND(71&lt;=Y4051,Y4051&lt;107),VLOOKUP($W4051,日射量と図３!$E$6:$G$34,3,TRUE),IF(AND(107&lt;=Y4051,Y4051&lt;143),VLOOKUP($W4051,日射量と図３!$E$6:$H$34,4,TRUE),VLOOKUP($W4051,日射量と図３!$E$6:$I$34,5,TRUE))))))</f>
        <v/>
      </c>
      <c r="AB4051" s="4" t="str">
        <f>IF($V4051="","",IF(Z4051&lt;36,0,IF(AND(36&lt;=Z4051,Z4051&lt;71),VLOOKUP($W4051,日射量と図３!$E$6:$F$34,2,TRUE),IF(AND(71&lt;=Z4051,Z4051&lt;107),VLOOKUP($W4051,日射量と図３!$E$6:$G$34,3,TRUE),IF(AND(107&lt;=Z4051,Z4051&lt;143),VLOOKUP($W4051,日射量と図３!$E$6:$H$34,4,TRUE),VLOOKUP($W4051,日射量と図３!$E$6:$I$34,5,TRUE))))))</f>
        <v/>
      </c>
      <c r="AC4051" s="382" t="str">
        <f t="shared" si="770"/>
        <v/>
      </c>
      <c r="AD4051" s="382" t="str">
        <f t="shared" si="771"/>
        <v/>
      </c>
    </row>
    <row r="4052" spans="11:30" ht="13.5" customHeight="1">
      <c r="K4052" s="4">
        <f t="shared" si="765"/>
        <v>11</v>
      </c>
      <c r="L4052" s="34">
        <v>43420</v>
      </c>
      <c r="M4052" s="4">
        <v>169</v>
      </c>
      <c r="N4052" s="4">
        <v>17</v>
      </c>
      <c r="O4052" s="31">
        <v>0.66666666666666663</v>
      </c>
      <c r="P4052" s="35">
        <v>14.620000000000001</v>
      </c>
      <c r="Q4052" s="36">
        <f t="shared" si="766"/>
        <v>16</v>
      </c>
      <c r="R4052" s="4">
        <f t="shared" si="767"/>
        <v>1.379999999999999</v>
      </c>
      <c r="S4052" s="31">
        <f t="shared" si="760"/>
        <v>0.25912037037037033</v>
      </c>
      <c r="T4052" s="31">
        <f t="shared" si="761"/>
        <v>0.70750000000000002</v>
      </c>
      <c r="U4052" s="4">
        <f t="shared" si="769"/>
        <v>1.379999999999999</v>
      </c>
      <c r="V4052" s="4" t="str">
        <f t="shared" si="764"/>
        <v/>
      </c>
      <c r="W4052" s="18" t="str">
        <f>IF(V4052="","",VLOOKUP(L4052,日射量と図３!$A$4:$C$368,3,TRUE)*238.85/100)</f>
        <v/>
      </c>
      <c r="X4052" s="4" t="str">
        <f t="shared" si="768"/>
        <v/>
      </c>
      <c r="Y4052" s="4" t="str">
        <f t="shared" si="762"/>
        <v/>
      </c>
      <c r="Z4052" s="4" t="str">
        <f t="shared" si="763"/>
        <v/>
      </c>
      <c r="AA4052" s="4" t="str">
        <f>IF($V4052="","",IF(Y4052&lt;36,0,IF(AND(36&lt;=Y4052,Y4052&lt;71),VLOOKUP($W4052,日射量と図３!$E$6:$F$34,2,TRUE),IF(AND(71&lt;=Y4052,Y4052&lt;107),VLOOKUP($W4052,日射量と図３!$E$6:$G$34,3,TRUE),IF(AND(107&lt;=Y4052,Y4052&lt;143),VLOOKUP($W4052,日射量と図３!$E$6:$H$34,4,TRUE),VLOOKUP($W4052,日射量と図３!$E$6:$I$34,5,TRUE))))))</f>
        <v/>
      </c>
      <c r="AB4052" s="4" t="str">
        <f>IF($V4052="","",IF(Z4052&lt;36,0,IF(AND(36&lt;=Z4052,Z4052&lt;71),VLOOKUP($W4052,日射量と図３!$E$6:$F$34,2,TRUE),IF(AND(71&lt;=Z4052,Z4052&lt;107),VLOOKUP($W4052,日射量と図３!$E$6:$G$34,3,TRUE),IF(AND(107&lt;=Z4052,Z4052&lt;143),VLOOKUP($W4052,日射量と図３!$E$6:$H$34,4,TRUE),VLOOKUP($W4052,日射量と図３!$E$6:$I$34,5,TRUE))))))</f>
        <v/>
      </c>
      <c r="AC4052" s="382" t="str">
        <f t="shared" si="770"/>
        <v/>
      </c>
      <c r="AD4052" s="382" t="str">
        <f t="shared" si="771"/>
        <v/>
      </c>
    </row>
    <row r="4053" spans="11:30" ht="13.5" customHeight="1">
      <c r="K4053" s="4">
        <f t="shared" si="765"/>
        <v>11</v>
      </c>
      <c r="L4053" s="34">
        <v>43420</v>
      </c>
      <c r="M4053" s="4">
        <v>169</v>
      </c>
      <c r="N4053" s="4">
        <v>18</v>
      </c>
      <c r="O4053" s="31">
        <v>0.70833333333333337</v>
      </c>
      <c r="P4053" s="35">
        <v>13.469999999999999</v>
      </c>
      <c r="Q4053" s="36">
        <f t="shared" si="766"/>
        <v>16</v>
      </c>
      <c r="R4053" s="4">
        <f t="shared" si="767"/>
        <v>2.5300000000000011</v>
      </c>
      <c r="S4053" s="31">
        <f t="shared" ref="S4053:S4116" si="772">VLOOKUP(K4053,$AF$38:$AH$49,2,TRUE)</f>
        <v>0.25912037037037033</v>
      </c>
      <c r="T4053" s="31">
        <f t="shared" ref="T4053:T4116" si="773">VLOOKUP(K4053,$AF$38:$AH$49,3,TRUE)</f>
        <v>0.70750000000000002</v>
      </c>
      <c r="U4053" s="4">
        <f t="shared" si="769"/>
        <v>0</v>
      </c>
      <c r="V4053" s="4" t="str">
        <f t="shared" si="764"/>
        <v/>
      </c>
      <c r="W4053" s="18" t="str">
        <f>IF(V4053="","",VLOOKUP(L4053,日射量と図３!$A$4:$C$368,3,TRUE)*238.85/100)</f>
        <v/>
      </c>
      <c r="X4053" s="4" t="str">
        <f t="shared" si="768"/>
        <v/>
      </c>
      <c r="Y4053" s="4" t="str">
        <f t="shared" si="762"/>
        <v/>
      </c>
      <c r="Z4053" s="4" t="str">
        <f t="shared" si="763"/>
        <v/>
      </c>
      <c r="AA4053" s="4" t="str">
        <f>IF($V4053="","",IF(Y4053&lt;36,0,IF(AND(36&lt;=Y4053,Y4053&lt;71),VLOOKUP($W4053,日射量と図３!$E$6:$F$34,2,TRUE),IF(AND(71&lt;=Y4053,Y4053&lt;107),VLOOKUP($W4053,日射量と図３!$E$6:$G$34,3,TRUE),IF(AND(107&lt;=Y4053,Y4053&lt;143),VLOOKUP($W4053,日射量と図３!$E$6:$H$34,4,TRUE),VLOOKUP($W4053,日射量と図３!$E$6:$I$34,5,TRUE))))))</f>
        <v/>
      </c>
      <c r="AB4053" s="4" t="str">
        <f>IF($V4053="","",IF(Z4053&lt;36,0,IF(AND(36&lt;=Z4053,Z4053&lt;71),VLOOKUP($W4053,日射量と図３!$E$6:$F$34,2,TRUE),IF(AND(71&lt;=Z4053,Z4053&lt;107),VLOOKUP($W4053,日射量と図３!$E$6:$G$34,3,TRUE),IF(AND(107&lt;=Z4053,Z4053&lt;143),VLOOKUP($W4053,日射量と図３!$E$6:$H$34,4,TRUE),VLOOKUP($W4053,日射量と図３!$E$6:$I$34,5,TRUE))))))</f>
        <v/>
      </c>
      <c r="AC4053" s="382" t="str">
        <f t="shared" si="770"/>
        <v/>
      </c>
      <c r="AD4053" s="382" t="str">
        <f t="shared" si="771"/>
        <v/>
      </c>
    </row>
    <row r="4054" spans="11:30" ht="13.5" customHeight="1">
      <c r="K4054" s="4">
        <f t="shared" si="765"/>
        <v>11</v>
      </c>
      <c r="L4054" s="34">
        <v>43420</v>
      </c>
      <c r="M4054" s="4">
        <v>169</v>
      </c>
      <c r="N4054" s="4">
        <v>19</v>
      </c>
      <c r="O4054" s="31">
        <v>0.75</v>
      </c>
      <c r="P4054" s="35">
        <v>12.68</v>
      </c>
      <c r="Q4054" s="36">
        <f t="shared" si="766"/>
        <v>16</v>
      </c>
      <c r="R4054" s="4">
        <f t="shared" si="767"/>
        <v>3.3200000000000003</v>
      </c>
      <c r="S4054" s="31">
        <f t="shared" si="772"/>
        <v>0.25912037037037033</v>
      </c>
      <c r="T4054" s="31">
        <f t="shared" si="773"/>
        <v>0.70750000000000002</v>
      </c>
      <c r="U4054" s="4">
        <f t="shared" si="769"/>
        <v>0</v>
      </c>
      <c r="V4054" s="4" t="str">
        <f t="shared" si="764"/>
        <v/>
      </c>
      <c r="W4054" s="18" t="str">
        <f>IF(V4054="","",VLOOKUP(L4054,日射量と図３!$A$4:$C$368,3,TRUE)*238.85/100)</f>
        <v/>
      </c>
      <c r="X4054" s="4" t="str">
        <f t="shared" si="768"/>
        <v/>
      </c>
      <c r="Y4054" s="4" t="str">
        <f t="shared" si="762"/>
        <v/>
      </c>
      <c r="Z4054" s="4" t="str">
        <f t="shared" si="763"/>
        <v/>
      </c>
      <c r="AA4054" s="4" t="str">
        <f>IF($V4054="","",IF(Y4054&lt;36,0,IF(AND(36&lt;=Y4054,Y4054&lt;71),VLOOKUP($W4054,日射量と図３!$E$6:$F$34,2,TRUE),IF(AND(71&lt;=Y4054,Y4054&lt;107),VLOOKUP($W4054,日射量と図３!$E$6:$G$34,3,TRUE),IF(AND(107&lt;=Y4054,Y4054&lt;143),VLOOKUP($W4054,日射量と図３!$E$6:$H$34,4,TRUE),VLOOKUP($W4054,日射量と図３!$E$6:$I$34,5,TRUE))))))</f>
        <v/>
      </c>
      <c r="AB4054" s="4" t="str">
        <f>IF($V4054="","",IF(Z4054&lt;36,0,IF(AND(36&lt;=Z4054,Z4054&lt;71),VLOOKUP($W4054,日射量と図３!$E$6:$F$34,2,TRUE),IF(AND(71&lt;=Z4054,Z4054&lt;107),VLOOKUP($W4054,日射量と図３!$E$6:$G$34,3,TRUE),IF(AND(107&lt;=Z4054,Z4054&lt;143),VLOOKUP($W4054,日射量と図３!$E$6:$H$34,4,TRUE),VLOOKUP($W4054,日射量と図３!$E$6:$I$34,5,TRUE))))))</f>
        <v/>
      </c>
      <c r="AC4054" s="382" t="str">
        <f t="shared" si="770"/>
        <v/>
      </c>
      <c r="AD4054" s="382" t="str">
        <f t="shared" si="771"/>
        <v/>
      </c>
    </row>
    <row r="4055" spans="11:30" ht="13.5" customHeight="1">
      <c r="K4055" s="4">
        <f t="shared" si="765"/>
        <v>11</v>
      </c>
      <c r="L4055" s="34">
        <v>43420</v>
      </c>
      <c r="M4055" s="4">
        <v>169</v>
      </c>
      <c r="N4055" s="4">
        <v>20</v>
      </c>
      <c r="O4055" s="31">
        <v>0.79166666666666663</v>
      </c>
      <c r="P4055" s="35">
        <v>11.879999999999999</v>
      </c>
      <c r="Q4055" s="36">
        <f t="shared" si="766"/>
        <v>16</v>
      </c>
      <c r="R4055" s="4">
        <f t="shared" si="767"/>
        <v>4.120000000000001</v>
      </c>
      <c r="S4055" s="31">
        <f t="shared" si="772"/>
        <v>0.25912037037037033</v>
      </c>
      <c r="T4055" s="31">
        <f t="shared" si="773"/>
        <v>0.70750000000000002</v>
      </c>
      <c r="U4055" s="4">
        <f t="shared" si="769"/>
        <v>0</v>
      </c>
      <c r="V4055" s="4" t="str">
        <f t="shared" si="764"/>
        <v/>
      </c>
      <c r="W4055" s="18" t="str">
        <f>IF(V4055="","",VLOOKUP(L4055,日射量と図３!$A$4:$C$368,3,TRUE)*238.85/100)</f>
        <v/>
      </c>
      <c r="X4055" s="4" t="str">
        <f t="shared" si="768"/>
        <v/>
      </c>
      <c r="Y4055" s="4" t="str">
        <f t="shared" si="762"/>
        <v/>
      </c>
      <c r="Z4055" s="4" t="str">
        <f t="shared" si="763"/>
        <v/>
      </c>
      <c r="AA4055" s="4" t="str">
        <f>IF($V4055="","",IF(Y4055&lt;36,0,IF(AND(36&lt;=Y4055,Y4055&lt;71),VLOOKUP($W4055,日射量と図３!$E$6:$F$34,2,TRUE),IF(AND(71&lt;=Y4055,Y4055&lt;107),VLOOKUP($W4055,日射量と図３!$E$6:$G$34,3,TRUE),IF(AND(107&lt;=Y4055,Y4055&lt;143),VLOOKUP($W4055,日射量と図３!$E$6:$H$34,4,TRUE),VLOOKUP($W4055,日射量と図３!$E$6:$I$34,5,TRUE))))))</f>
        <v/>
      </c>
      <c r="AB4055" s="4" t="str">
        <f>IF($V4055="","",IF(Z4055&lt;36,0,IF(AND(36&lt;=Z4055,Z4055&lt;71),VLOOKUP($W4055,日射量と図３!$E$6:$F$34,2,TRUE),IF(AND(71&lt;=Z4055,Z4055&lt;107),VLOOKUP($W4055,日射量と図３!$E$6:$G$34,3,TRUE),IF(AND(107&lt;=Z4055,Z4055&lt;143),VLOOKUP($W4055,日射量と図３!$E$6:$H$34,4,TRUE),VLOOKUP($W4055,日射量と図３!$E$6:$I$34,5,TRUE))))))</f>
        <v/>
      </c>
      <c r="AC4055" s="382" t="str">
        <f t="shared" si="770"/>
        <v/>
      </c>
      <c r="AD4055" s="382" t="str">
        <f t="shared" si="771"/>
        <v/>
      </c>
    </row>
    <row r="4056" spans="11:30" ht="13.5" customHeight="1">
      <c r="K4056" s="4">
        <f t="shared" si="765"/>
        <v>11</v>
      </c>
      <c r="L4056" s="34">
        <v>43420</v>
      </c>
      <c r="M4056" s="4">
        <v>169</v>
      </c>
      <c r="N4056" s="4">
        <v>21</v>
      </c>
      <c r="O4056" s="31">
        <v>0.83333333333333337</v>
      </c>
      <c r="P4056" s="35">
        <v>11.53</v>
      </c>
      <c r="Q4056" s="36">
        <f t="shared" si="766"/>
        <v>16</v>
      </c>
      <c r="R4056" s="4">
        <f t="shared" si="767"/>
        <v>4.4700000000000006</v>
      </c>
      <c r="S4056" s="31">
        <f t="shared" si="772"/>
        <v>0.25912037037037033</v>
      </c>
      <c r="T4056" s="31">
        <f t="shared" si="773"/>
        <v>0.70750000000000002</v>
      </c>
      <c r="U4056" s="4">
        <f t="shared" si="769"/>
        <v>0</v>
      </c>
      <c r="V4056" s="4" t="str">
        <f t="shared" si="764"/>
        <v/>
      </c>
      <c r="W4056" s="18" t="str">
        <f>IF(V4056="","",VLOOKUP(L4056,日射量と図３!$A$4:$C$368,3,TRUE)*238.85/100)</f>
        <v/>
      </c>
      <c r="X4056" s="4" t="str">
        <f t="shared" si="768"/>
        <v/>
      </c>
      <c r="Y4056" s="4" t="str">
        <f t="shared" si="762"/>
        <v/>
      </c>
      <c r="Z4056" s="4" t="str">
        <f t="shared" si="763"/>
        <v/>
      </c>
      <c r="AA4056" s="4" t="str">
        <f>IF($V4056="","",IF(Y4056&lt;36,0,IF(AND(36&lt;=Y4056,Y4056&lt;71),VLOOKUP($W4056,日射量と図３!$E$6:$F$34,2,TRUE),IF(AND(71&lt;=Y4056,Y4056&lt;107),VLOOKUP($W4056,日射量と図３!$E$6:$G$34,3,TRUE),IF(AND(107&lt;=Y4056,Y4056&lt;143),VLOOKUP($W4056,日射量と図３!$E$6:$H$34,4,TRUE),VLOOKUP($W4056,日射量と図３!$E$6:$I$34,5,TRUE))))))</f>
        <v/>
      </c>
      <c r="AB4056" s="4" t="str">
        <f>IF($V4056="","",IF(Z4056&lt;36,0,IF(AND(36&lt;=Z4056,Z4056&lt;71),VLOOKUP($W4056,日射量と図３!$E$6:$F$34,2,TRUE),IF(AND(71&lt;=Z4056,Z4056&lt;107),VLOOKUP($W4056,日射量と図３!$E$6:$G$34,3,TRUE),IF(AND(107&lt;=Z4056,Z4056&lt;143),VLOOKUP($W4056,日射量と図３!$E$6:$H$34,4,TRUE),VLOOKUP($W4056,日射量と図３!$E$6:$I$34,5,TRUE))))))</f>
        <v/>
      </c>
      <c r="AC4056" s="382" t="str">
        <f t="shared" si="770"/>
        <v/>
      </c>
      <c r="AD4056" s="382" t="str">
        <f t="shared" si="771"/>
        <v/>
      </c>
    </row>
    <row r="4057" spans="11:30" ht="13.5" customHeight="1">
      <c r="K4057" s="4">
        <f t="shared" si="765"/>
        <v>11</v>
      </c>
      <c r="L4057" s="34">
        <v>43420</v>
      </c>
      <c r="M4057" s="4">
        <v>169</v>
      </c>
      <c r="N4057" s="4">
        <v>22</v>
      </c>
      <c r="O4057" s="31">
        <v>0.875</v>
      </c>
      <c r="P4057" s="35">
        <v>11.16</v>
      </c>
      <c r="Q4057" s="36">
        <f t="shared" si="766"/>
        <v>16</v>
      </c>
      <c r="R4057" s="4">
        <f t="shared" si="767"/>
        <v>4.84</v>
      </c>
      <c r="S4057" s="31">
        <f t="shared" si="772"/>
        <v>0.25912037037037033</v>
      </c>
      <c r="T4057" s="31">
        <f t="shared" si="773"/>
        <v>0.70750000000000002</v>
      </c>
      <c r="U4057" s="4">
        <f t="shared" si="769"/>
        <v>0</v>
      </c>
      <c r="V4057" s="4" t="str">
        <f t="shared" si="764"/>
        <v/>
      </c>
      <c r="W4057" s="18" t="str">
        <f>IF(V4057="","",VLOOKUP(L4057,日射量と図３!$A$4:$C$368,3,TRUE)*238.85/100)</f>
        <v/>
      </c>
      <c r="X4057" s="4" t="str">
        <f t="shared" si="768"/>
        <v/>
      </c>
      <c r="Y4057" s="4" t="str">
        <f t="shared" si="762"/>
        <v/>
      </c>
      <c r="Z4057" s="4" t="str">
        <f t="shared" si="763"/>
        <v/>
      </c>
      <c r="AA4057" s="4" t="str">
        <f>IF($V4057="","",IF(Y4057&lt;36,0,IF(AND(36&lt;=Y4057,Y4057&lt;71),VLOOKUP($W4057,日射量と図３!$E$6:$F$34,2,TRUE),IF(AND(71&lt;=Y4057,Y4057&lt;107),VLOOKUP($W4057,日射量と図３!$E$6:$G$34,3,TRUE),IF(AND(107&lt;=Y4057,Y4057&lt;143),VLOOKUP($W4057,日射量と図３!$E$6:$H$34,4,TRUE),VLOOKUP($W4057,日射量と図３!$E$6:$I$34,5,TRUE))))))</f>
        <v/>
      </c>
      <c r="AB4057" s="4" t="str">
        <f>IF($V4057="","",IF(Z4057&lt;36,0,IF(AND(36&lt;=Z4057,Z4057&lt;71),VLOOKUP($W4057,日射量と図３!$E$6:$F$34,2,TRUE),IF(AND(71&lt;=Z4057,Z4057&lt;107),VLOOKUP($W4057,日射量と図３!$E$6:$G$34,3,TRUE),IF(AND(107&lt;=Z4057,Z4057&lt;143),VLOOKUP($W4057,日射量と図３!$E$6:$H$34,4,TRUE),VLOOKUP($W4057,日射量と図３!$E$6:$I$34,5,TRUE))))))</f>
        <v/>
      </c>
      <c r="AC4057" s="382" t="str">
        <f t="shared" si="770"/>
        <v/>
      </c>
      <c r="AD4057" s="382" t="str">
        <f t="shared" si="771"/>
        <v/>
      </c>
    </row>
    <row r="4058" spans="11:30" ht="13.5" customHeight="1">
      <c r="K4058" s="4">
        <f t="shared" si="765"/>
        <v>11</v>
      </c>
      <c r="L4058" s="34">
        <v>43420</v>
      </c>
      <c r="M4058" s="4">
        <v>169</v>
      </c>
      <c r="N4058" s="4">
        <v>23</v>
      </c>
      <c r="O4058" s="31">
        <v>0.91666666666666663</v>
      </c>
      <c r="P4058" s="35">
        <v>10.72</v>
      </c>
      <c r="Q4058" s="36">
        <f t="shared" si="766"/>
        <v>13</v>
      </c>
      <c r="R4058" s="4">
        <f t="shared" si="767"/>
        <v>2.2799999999999994</v>
      </c>
      <c r="S4058" s="31">
        <f t="shared" si="772"/>
        <v>0.25912037037037033</v>
      </c>
      <c r="T4058" s="31">
        <f t="shared" si="773"/>
        <v>0.70750000000000002</v>
      </c>
      <c r="U4058" s="4">
        <f t="shared" si="769"/>
        <v>0</v>
      </c>
      <c r="V4058" s="4" t="str">
        <f t="shared" si="764"/>
        <v/>
      </c>
      <c r="W4058" s="18" t="str">
        <f>IF(V4058="","",VLOOKUP(L4058,日射量と図３!$A$4:$C$368,3,TRUE)*238.85/100)</f>
        <v/>
      </c>
      <c r="X4058" s="4" t="str">
        <f t="shared" si="768"/>
        <v/>
      </c>
      <c r="Y4058" s="4" t="str">
        <f t="shared" si="762"/>
        <v/>
      </c>
      <c r="Z4058" s="4" t="str">
        <f t="shared" si="763"/>
        <v/>
      </c>
      <c r="AA4058" s="4" t="str">
        <f>IF($V4058="","",IF(Y4058&lt;36,0,IF(AND(36&lt;=Y4058,Y4058&lt;71),VLOOKUP($W4058,日射量と図３!$E$6:$F$34,2,TRUE),IF(AND(71&lt;=Y4058,Y4058&lt;107),VLOOKUP($W4058,日射量と図３!$E$6:$G$34,3,TRUE),IF(AND(107&lt;=Y4058,Y4058&lt;143),VLOOKUP($W4058,日射量と図３!$E$6:$H$34,4,TRUE),VLOOKUP($W4058,日射量と図３!$E$6:$I$34,5,TRUE))))))</f>
        <v/>
      </c>
      <c r="AB4058" s="4" t="str">
        <f>IF($V4058="","",IF(Z4058&lt;36,0,IF(AND(36&lt;=Z4058,Z4058&lt;71),VLOOKUP($W4058,日射量と図３!$E$6:$F$34,2,TRUE),IF(AND(71&lt;=Z4058,Z4058&lt;107),VLOOKUP($W4058,日射量と図３!$E$6:$G$34,3,TRUE),IF(AND(107&lt;=Z4058,Z4058&lt;143),VLOOKUP($W4058,日射量と図３!$E$6:$H$34,4,TRUE),VLOOKUP($W4058,日射量と図３!$E$6:$I$34,5,TRUE))))))</f>
        <v/>
      </c>
      <c r="AC4058" s="382" t="str">
        <f t="shared" si="770"/>
        <v/>
      </c>
      <c r="AD4058" s="382" t="str">
        <f t="shared" si="771"/>
        <v/>
      </c>
    </row>
    <row r="4059" spans="11:30" ht="13.5" customHeight="1">
      <c r="K4059" s="4">
        <f t="shared" si="765"/>
        <v>11</v>
      </c>
      <c r="L4059" s="34">
        <v>43420</v>
      </c>
      <c r="M4059" s="4">
        <v>169</v>
      </c>
      <c r="N4059" s="4">
        <v>24</v>
      </c>
      <c r="O4059" s="31">
        <v>0.95833333333333337</v>
      </c>
      <c r="P4059" s="35">
        <v>10.15</v>
      </c>
      <c r="Q4059" s="36">
        <f t="shared" si="766"/>
        <v>13</v>
      </c>
      <c r="R4059" s="4">
        <f t="shared" si="767"/>
        <v>2.8499999999999996</v>
      </c>
      <c r="S4059" s="31">
        <f t="shared" si="772"/>
        <v>0.25912037037037033</v>
      </c>
      <c r="T4059" s="31">
        <f t="shared" si="773"/>
        <v>0.70750000000000002</v>
      </c>
      <c r="U4059" s="4">
        <f t="shared" si="769"/>
        <v>0</v>
      </c>
      <c r="V4059" s="4" t="str">
        <f t="shared" si="764"/>
        <v/>
      </c>
      <c r="W4059" s="18" t="str">
        <f>IF(V4059="","",VLOOKUP(L4059,日射量と図３!$A$4:$C$368,3,TRUE)*238.85/100)</f>
        <v/>
      </c>
      <c r="X4059" s="4" t="str">
        <f t="shared" si="768"/>
        <v/>
      </c>
      <c r="Y4059" s="4" t="str">
        <f t="shared" si="762"/>
        <v/>
      </c>
      <c r="Z4059" s="4" t="str">
        <f t="shared" si="763"/>
        <v/>
      </c>
      <c r="AA4059" s="4" t="str">
        <f>IF($V4059="","",IF(Y4059&lt;36,0,IF(AND(36&lt;=Y4059,Y4059&lt;71),VLOOKUP($W4059,日射量と図３!$E$6:$F$34,2,TRUE),IF(AND(71&lt;=Y4059,Y4059&lt;107),VLOOKUP($W4059,日射量と図３!$E$6:$G$34,3,TRUE),IF(AND(107&lt;=Y4059,Y4059&lt;143),VLOOKUP($W4059,日射量と図３!$E$6:$H$34,4,TRUE),VLOOKUP($W4059,日射量と図３!$E$6:$I$34,5,TRUE))))))</f>
        <v/>
      </c>
      <c r="AB4059" s="4" t="str">
        <f>IF($V4059="","",IF(Z4059&lt;36,0,IF(AND(36&lt;=Z4059,Z4059&lt;71),VLOOKUP($W4059,日射量と図３!$E$6:$F$34,2,TRUE),IF(AND(71&lt;=Z4059,Z4059&lt;107),VLOOKUP($W4059,日射量と図３!$E$6:$G$34,3,TRUE),IF(AND(107&lt;=Z4059,Z4059&lt;143),VLOOKUP($W4059,日射量と図３!$E$6:$H$34,4,TRUE),VLOOKUP($W4059,日射量と図３!$E$6:$I$34,5,TRUE))))))</f>
        <v/>
      </c>
      <c r="AC4059" s="382" t="str">
        <f t="shared" si="770"/>
        <v/>
      </c>
      <c r="AD4059" s="382" t="str">
        <f t="shared" si="771"/>
        <v/>
      </c>
    </row>
    <row r="4060" spans="11:30" ht="13.5" customHeight="1">
      <c r="K4060" s="4">
        <f t="shared" si="765"/>
        <v>11</v>
      </c>
      <c r="L4060" s="34">
        <v>43421</v>
      </c>
      <c r="M4060" s="4">
        <v>170</v>
      </c>
      <c r="N4060" s="4">
        <v>1</v>
      </c>
      <c r="O4060" s="31">
        <v>0</v>
      </c>
      <c r="P4060" s="35">
        <v>9.82</v>
      </c>
      <c r="Q4060" s="36">
        <f t="shared" si="766"/>
        <v>13</v>
      </c>
      <c r="R4060" s="4">
        <f t="shared" si="767"/>
        <v>3.1799999999999997</v>
      </c>
      <c r="S4060" s="31">
        <f t="shared" si="772"/>
        <v>0.25912037037037033</v>
      </c>
      <c r="T4060" s="31">
        <f t="shared" si="773"/>
        <v>0.70750000000000002</v>
      </c>
      <c r="U4060" s="4">
        <f t="shared" si="769"/>
        <v>0</v>
      </c>
      <c r="V4060" s="4">
        <f t="shared" si="764"/>
        <v>9.1000000000000032</v>
      </c>
      <c r="W4060" s="18">
        <f>IF(V4060="","",VLOOKUP(L4060,日射量と図３!$A$4:$C$368,3,TRUE)*238.85/100)</f>
        <v>21.496500000000001</v>
      </c>
      <c r="X4060" s="4">
        <f t="shared" si="768"/>
        <v>11</v>
      </c>
      <c r="Y4060" s="4">
        <f t="shared" si="762"/>
        <v>5.1719850000000012</v>
      </c>
      <c r="Z4060" s="4">
        <f t="shared" si="763"/>
        <v>5.8302376363636377</v>
      </c>
      <c r="AA4060" s="4">
        <f>IF($V4060="","",IF(Y4060&lt;36,0,IF(AND(36&lt;=Y4060,Y4060&lt;71),VLOOKUP($W4060,日射量と図３!$E$6:$F$34,2,TRUE),IF(AND(71&lt;=Y4060,Y4060&lt;107),VLOOKUP($W4060,日射量と図３!$E$6:$G$34,3,TRUE),IF(AND(107&lt;=Y4060,Y4060&lt;143),VLOOKUP($W4060,日射量と図３!$E$6:$H$34,4,TRUE),VLOOKUP($W4060,日射量と図３!$E$6:$I$34,5,TRUE))))))</f>
        <v>0</v>
      </c>
      <c r="AB4060" s="4">
        <f>IF($V4060="","",IF(Z4060&lt;36,0,IF(AND(36&lt;=Z4060,Z4060&lt;71),VLOOKUP($W4060,日射量と図３!$E$6:$F$34,2,TRUE),IF(AND(71&lt;=Z4060,Z4060&lt;107),VLOOKUP($W4060,日射量と図３!$E$6:$G$34,3,TRUE),IF(AND(107&lt;=Z4060,Z4060&lt;143),VLOOKUP($W4060,日射量と図３!$E$6:$H$34,4,TRUE),VLOOKUP($W4060,日射量と図３!$E$6:$I$34,5,TRUE))))))</f>
        <v>0</v>
      </c>
      <c r="AC4060" s="382">
        <f t="shared" si="770"/>
        <v>0</v>
      </c>
      <c r="AD4060" s="382">
        <f t="shared" si="771"/>
        <v>0</v>
      </c>
    </row>
    <row r="4061" spans="11:30" ht="13.5" customHeight="1">
      <c r="K4061" s="4">
        <f t="shared" si="765"/>
        <v>11</v>
      </c>
      <c r="L4061" s="34">
        <v>43421</v>
      </c>
      <c r="M4061" s="4">
        <v>170</v>
      </c>
      <c r="N4061" s="4">
        <v>2</v>
      </c>
      <c r="O4061" s="31">
        <v>4.1666666666666664E-2</v>
      </c>
      <c r="P4061" s="35">
        <v>9.6</v>
      </c>
      <c r="Q4061" s="36">
        <f t="shared" si="766"/>
        <v>13</v>
      </c>
      <c r="R4061" s="4">
        <f t="shared" si="767"/>
        <v>3.4000000000000004</v>
      </c>
      <c r="S4061" s="31">
        <f t="shared" si="772"/>
        <v>0.25912037037037033</v>
      </c>
      <c r="T4061" s="31">
        <f t="shared" si="773"/>
        <v>0.70750000000000002</v>
      </c>
      <c r="U4061" s="4">
        <f t="shared" si="769"/>
        <v>0</v>
      </c>
      <c r="V4061" s="4" t="str">
        <f t="shared" si="764"/>
        <v/>
      </c>
      <c r="W4061" s="18" t="str">
        <f>IF(V4061="","",VLOOKUP(L4061,日射量と図３!$A$4:$C$368,3,TRUE)*238.85/100)</f>
        <v/>
      </c>
      <c r="X4061" s="4" t="str">
        <f t="shared" si="768"/>
        <v/>
      </c>
      <c r="Y4061" s="4" t="str">
        <f t="shared" si="762"/>
        <v/>
      </c>
      <c r="Z4061" s="4" t="str">
        <f t="shared" si="763"/>
        <v/>
      </c>
      <c r="AA4061" s="4" t="str">
        <f>IF($V4061="","",IF(Y4061&lt;36,0,IF(AND(36&lt;=Y4061,Y4061&lt;71),VLOOKUP($W4061,日射量と図３!$E$6:$F$34,2,TRUE),IF(AND(71&lt;=Y4061,Y4061&lt;107),VLOOKUP($W4061,日射量と図３!$E$6:$G$34,3,TRUE),IF(AND(107&lt;=Y4061,Y4061&lt;143),VLOOKUP($W4061,日射量と図３!$E$6:$H$34,4,TRUE),VLOOKUP($W4061,日射量と図３!$E$6:$I$34,5,TRUE))))))</f>
        <v/>
      </c>
      <c r="AB4061" s="4" t="str">
        <f>IF($V4061="","",IF(Z4061&lt;36,0,IF(AND(36&lt;=Z4061,Z4061&lt;71),VLOOKUP($W4061,日射量と図３!$E$6:$F$34,2,TRUE),IF(AND(71&lt;=Z4061,Z4061&lt;107),VLOOKUP($W4061,日射量と図３!$E$6:$G$34,3,TRUE),IF(AND(107&lt;=Z4061,Z4061&lt;143),VLOOKUP($W4061,日射量と図３!$E$6:$H$34,4,TRUE),VLOOKUP($W4061,日射量と図３!$E$6:$I$34,5,TRUE))))))</f>
        <v/>
      </c>
      <c r="AC4061" s="382" t="str">
        <f t="shared" si="770"/>
        <v/>
      </c>
      <c r="AD4061" s="382" t="str">
        <f t="shared" si="771"/>
        <v/>
      </c>
    </row>
    <row r="4062" spans="11:30" ht="13.5" customHeight="1">
      <c r="K4062" s="4">
        <f t="shared" si="765"/>
        <v>11</v>
      </c>
      <c r="L4062" s="34">
        <v>43421</v>
      </c>
      <c r="M4062" s="4">
        <v>170</v>
      </c>
      <c r="N4062" s="4">
        <v>3</v>
      </c>
      <c r="O4062" s="31">
        <v>8.3333333333333329E-2</v>
      </c>
      <c r="P4062" s="35">
        <v>9.509999999999998</v>
      </c>
      <c r="Q4062" s="36">
        <f t="shared" si="766"/>
        <v>13</v>
      </c>
      <c r="R4062" s="4">
        <f t="shared" si="767"/>
        <v>3.490000000000002</v>
      </c>
      <c r="S4062" s="31">
        <f t="shared" si="772"/>
        <v>0.25912037037037033</v>
      </c>
      <c r="T4062" s="31">
        <f t="shared" si="773"/>
        <v>0.70750000000000002</v>
      </c>
      <c r="U4062" s="4">
        <f t="shared" si="769"/>
        <v>0</v>
      </c>
      <c r="V4062" s="4" t="str">
        <f t="shared" si="764"/>
        <v/>
      </c>
      <c r="W4062" s="18" t="str">
        <f>IF(V4062="","",VLOOKUP(L4062,日射量と図３!$A$4:$C$368,3,TRUE)*238.85/100)</f>
        <v/>
      </c>
      <c r="X4062" s="4" t="str">
        <f t="shared" si="768"/>
        <v/>
      </c>
      <c r="Y4062" s="4" t="str">
        <f t="shared" si="762"/>
        <v/>
      </c>
      <c r="Z4062" s="4" t="str">
        <f t="shared" si="763"/>
        <v/>
      </c>
      <c r="AA4062" s="4" t="str">
        <f>IF($V4062="","",IF(Y4062&lt;36,0,IF(AND(36&lt;=Y4062,Y4062&lt;71),VLOOKUP($W4062,日射量と図３!$E$6:$F$34,2,TRUE),IF(AND(71&lt;=Y4062,Y4062&lt;107),VLOOKUP($W4062,日射量と図３!$E$6:$G$34,3,TRUE),IF(AND(107&lt;=Y4062,Y4062&lt;143),VLOOKUP($W4062,日射量と図３!$E$6:$H$34,4,TRUE),VLOOKUP($W4062,日射量と図３!$E$6:$I$34,5,TRUE))))))</f>
        <v/>
      </c>
      <c r="AB4062" s="4" t="str">
        <f>IF($V4062="","",IF(Z4062&lt;36,0,IF(AND(36&lt;=Z4062,Z4062&lt;71),VLOOKUP($W4062,日射量と図３!$E$6:$F$34,2,TRUE),IF(AND(71&lt;=Z4062,Z4062&lt;107),VLOOKUP($W4062,日射量と図３!$E$6:$G$34,3,TRUE),IF(AND(107&lt;=Z4062,Z4062&lt;143),VLOOKUP($W4062,日射量と図３!$E$6:$H$34,4,TRUE),VLOOKUP($W4062,日射量と図３!$E$6:$I$34,5,TRUE))))))</f>
        <v/>
      </c>
      <c r="AC4062" s="382" t="str">
        <f t="shared" si="770"/>
        <v/>
      </c>
      <c r="AD4062" s="382" t="str">
        <f t="shared" si="771"/>
        <v/>
      </c>
    </row>
    <row r="4063" spans="11:30" ht="13.5" customHeight="1">
      <c r="K4063" s="4">
        <f t="shared" si="765"/>
        <v>11</v>
      </c>
      <c r="L4063" s="34">
        <v>43421</v>
      </c>
      <c r="M4063" s="4">
        <v>170</v>
      </c>
      <c r="N4063" s="4">
        <v>4</v>
      </c>
      <c r="O4063" s="31">
        <v>0.125</v>
      </c>
      <c r="P4063" s="35">
        <v>9.1699999999999982</v>
      </c>
      <c r="Q4063" s="36">
        <f t="shared" si="766"/>
        <v>13</v>
      </c>
      <c r="R4063" s="4">
        <f t="shared" si="767"/>
        <v>3.8300000000000018</v>
      </c>
      <c r="S4063" s="31">
        <f t="shared" si="772"/>
        <v>0.25912037037037033</v>
      </c>
      <c r="T4063" s="31">
        <f t="shared" si="773"/>
        <v>0.70750000000000002</v>
      </c>
      <c r="U4063" s="4">
        <f t="shared" si="769"/>
        <v>0</v>
      </c>
      <c r="V4063" s="4" t="str">
        <f t="shared" si="764"/>
        <v/>
      </c>
      <c r="W4063" s="18" t="str">
        <f>IF(V4063="","",VLOOKUP(L4063,日射量と図３!$A$4:$C$368,3,TRUE)*238.85/100)</f>
        <v/>
      </c>
      <c r="X4063" s="4" t="str">
        <f t="shared" si="768"/>
        <v/>
      </c>
      <c r="Y4063" s="4" t="str">
        <f t="shared" ref="Y4063:Y4126" si="774">IF(V4063="","",$AH$30*V4063/(($AG$18/$AH$18)*X4063))</f>
        <v/>
      </c>
      <c r="Z4063" s="4" t="str">
        <f t="shared" ref="Z4063:Z4126" si="775">IF(V4063="","",$AH$30*V4063/(($AG$19/$AH$19)*X4063))</f>
        <v/>
      </c>
      <c r="AA4063" s="4" t="str">
        <f>IF($V4063="","",IF(Y4063&lt;36,0,IF(AND(36&lt;=Y4063,Y4063&lt;71),VLOOKUP($W4063,日射量と図３!$E$6:$F$34,2,TRUE),IF(AND(71&lt;=Y4063,Y4063&lt;107),VLOOKUP($W4063,日射量と図３!$E$6:$G$34,3,TRUE),IF(AND(107&lt;=Y4063,Y4063&lt;143),VLOOKUP($W4063,日射量と図３!$E$6:$H$34,4,TRUE),VLOOKUP($W4063,日射量と図３!$E$6:$I$34,5,TRUE))))))</f>
        <v/>
      </c>
      <c r="AB4063" s="4" t="str">
        <f>IF($V4063="","",IF(Z4063&lt;36,0,IF(AND(36&lt;=Z4063,Z4063&lt;71),VLOOKUP($W4063,日射量と図３!$E$6:$F$34,2,TRUE),IF(AND(71&lt;=Z4063,Z4063&lt;107),VLOOKUP($W4063,日射量と図３!$E$6:$G$34,3,TRUE),IF(AND(107&lt;=Z4063,Z4063&lt;143),VLOOKUP($W4063,日射量と図３!$E$6:$H$34,4,TRUE),VLOOKUP($W4063,日射量と図３!$E$6:$I$34,5,TRUE))))))</f>
        <v/>
      </c>
      <c r="AC4063" s="382" t="str">
        <f t="shared" si="770"/>
        <v/>
      </c>
      <c r="AD4063" s="382" t="str">
        <f t="shared" si="771"/>
        <v/>
      </c>
    </row>
    <row r="4064" spans="11:30" ht="13.5" customHeight="1">
      <c r="K4064" s="4">
        <f t="shared" si="765"/>
        <v>11</v>
      </c>
      <c r="L4064" s="34">
        <v>43421</v>
      </c>
      <c r="M4064" s="4">
        <v>170</v>
      </c>
      <c r="N4064" s="4">
        <v>5</v>
      </c>
      <c r="O4064" s="31">
        <v>0.16666666666666666</v>
      </c>
      <c r="P4064" s="35">
        <v>8.9899999999999984</v>
      </c>
      <c r="Q4064" s="36">
        <f t="shared" si="766"/>
        <v>15</v>
      </c>
      <c r="R4064" s="4">
        <f t="shared" si="767"/>
        <v>6.0100000000000016</v>
      </c>
      <c r="S4064" s="31">
        <f t="shared" si="772"/>
        <v>0.25912037037037033</v>
      </c>
      <c r="T4064" s="31">
        <f t="shared" si="773"/>
        <v>0.70750000000000002</v>
      </c>
      <c r="U4064" s="4">
        <f t="shared" si="769"/>
        <v>0</v>
      </c>
      <c r="V4064" s="4" t="str">
        <f t="shared" si="764"/>
        <v/>
      </c>
      <c r="W4064" s="18" t="str">
        <f>IF(V4064="","",VLOOKUP(L4064,日射量と図３!$A$4:$C$368,3,TRUE)*238.85/100)</f>
        <v/>
      </c>
      <c r="X4064" s="4" t="str">
        <f t="shared" si="768"/>
        <v/>
      </c>
      <c r="Y4064" s="4" t="str">
        <f t="shared" si="774"/>
        <v/>
      </c>
      <c r="Z4064" s="4" t="str">
        <f t="shared" si="775"/>
        <v/>
      </c>
      <c r="AA4064" s="4" t="str">
        <f>IF($V4064="","",IF(Y4064&lt;36,0,IF(AND(36&lt;=Y4064,Y4064&lt;71),VLOOKUP($W4064,日射量と図３!$E$6:$F$34,2,TRUE),IF(AND(71&lt;=Y4064,Y4064&lt;107),VLOOKUP($W4064,日射量と図３!$E$6:$G$34,3,TRUE),IF(AND(107&lt;=Y4064,Y4064&lt;143),VLOOKUP($W4064,日射量と図３!$E$6:$H$34,4,TRUE),VLOOKUP($W4064,日射量と図３!$E$6:$I$34,5,TRUE))))))</f>
        <v/>
      </c>
      <c r="AB4064" s="4" t="str">
        <f>IF($V4064="","",IF(Z4064&lt;36,0,IF(AND(36&lt;=Z4064,Z4064&lt;71),VLOOKUP($W4064,日射量と図３!$E$6:$F$34,2,TRUE),IF(AND(71&lt;=Z4064,Z4064&lt;107),VLOOKUP($W4064,日射量と図３!$E$6:$G$34,3,TRUE),IF(AND(107&lt;=Z4064,Z4064&lt;143),VLOOKUP($W4064,日射量と図３!$E$6:$H$34,4,TRUE),VLOOKUP($W4064,日射量と図３!$E$6:$I$34,5,TRUE))))))</f>
        <v/>
      </c>
      <c r="AC4064" s="382" t="str">
        <f t="shared" si="770"/>
        <v/>
      </c>
      <c r="AD4064" s="382" t="str">
        <f t="shared" si="771"/>
        <v/>
      </c>
    </row>
    <row r="4065" spans="11:30" ht="13.5" customHeight="1">
      <c r="K4065" s="4">
        <f t="shared" si="765"/>
        <v>11</v>
      </c>
      <c r="L4065" s="34">
        <v>43421</v>
      </c>
      <c r="M4065" s="4">
        <v>170</v>
      </c>
      <c r="N4065" s="4">
        <v>6</v>
      </c>
      <c r="O4065" s="31">
        <v>0.20833333333333334</v>
      </c>
      <c r="P4065" s="35">
        <v>8.7799999999999994</v>
      </c>
      <c r="Q4065" s="36">
        <f t="shared" si="766"/>
        <v>15</v>
      </c>
      <c r="R4065" s="4">
        <f t="shared" si="767"/>
        <v>6.2200000000000006</v>
      </c>
      <c r="S4065" s="31">
        <f t="shared" si="772"/>
        <v>0.25912037037037033</v>
      </c>
      <c r="T4065" s="31">
        <f t="shared" si="773"/>
        <v>0.70750000000000002</v>
      </c>
      <c r="U4065" s="4">
        <f t="shared" si="769"/>
        <v>0</v>
      </c>
      <c r="V4065" s="4" t="str">
        <f t="shared" si="764"/>
        <v/>
      </c>
      <c r="W4065" s="18" t="str">
        <f>IF(V4065="","",VLOOKUP(L4065,日射量と図３!$A$4:$C$368,3,TRUE)*238.85/100)</f>
        <v/>
      </c>
      <c r="X4065" s="4" t="str">
        <f t="shared" si="768"/>
        <v/>
      </c>
      <c r="Y4065" s="4" t="str">
        <f t="shared" si="774"/>
        <v/>
      </c>
      <c r="Z4065" s="4" t="str">
        <f t="shared" si="775"/>
        <v/>
      </c>
      <c r="AA4065" s="4" t="str">
        <f>IF($V4065="","",IF(Y4065&lt;36,0,IF(AND(36&lt;=Y4065,Y4065&lt;71),VLOOKUP($W4065,日射量と図３!$E$6:$F$34,2,TRUE),IF(AND(71&lt;=Y4065,Y4065&lt;107),VLOOKUP($W4065,日射量と図３!$E$6:$G$34,3,TRUE),IF(AND(107&lt;=Y4065,Y4065&lt;143),VLOOKUP($W4065,日射量と図３!$E$6:$H$34,4,TRUE),VLOOKUP($W4065,日射量と図３!$E$6:$I$34,5,TRUE))))))</f>
        <v/>
      </c>
      <c r="AB4065" s="4" t="str">
        <f>IF($V4065="","",IF(Z4065&lt;36,0,IF(AND(36&lt;=Z4065,Z4065&lt;71),VLOOKUP($W4065,日射量と図３!$E$6:$F$34,2,TRUE),IF(AND(71&lt;=Z4065,Z4065&lt;107),VLOOKUP($W4065,日射量と図３!$E$6:$G$34,3,TRUE),IF(AND(107&lt;=Z4065,Z4065&lt;143),VLOOKUP($W4065,日射量と図３!$E$6:$H$34,4,TRUE),VLOOKUP($W4065,日射量と図３!$E$6:$I$34,5,TRUE))))))</f>
        <v/>
      </c>
      <c r="AC4065" s="382" t="str">
        <f t="shared" si="770"/>
        <v/>
      </c>
      <c r="AD4065" s="382" t="str">
        <f t="shared" si="771"/>
        <v/>
      </c>
    </row>
    <row r="4066" spans="11:30" ht="13.5" customHeight="1">
      <c r="K4066" s="4">
        <f t="shared" si="765"/>
        <v>11</v>
      </c>
      <c r="L4066" s="34">
        <v>43421</v>
      </c>
      <c r="M4066" s="4">
        <v>170</v>
      </c>
      <c r="N4066" s="4">
        <v>7</v>
      </c>
      <c r="O4066" s="31">
        <v>0.25</v>
      </c>
      <c r="P4066" s="35">
        <v>8.73</v>
      </c>
      <c r="Q4066" s="36">
        <f t="shared" si="766"/>
        <v>15</v>
      </c>
      <c r="R4066" s="4">
        <f t="shared" si="767"/>
        <v>6.27</v>
      </c>
      <c r="S4066" s="31">
        <f t="shared" si="772"/>
        <v>0.25912037037037033</v>
      </c>
      <c r="T4066" s="31">
        <f t="shared" si="773"/>
        <v>0.70750000000000002</v>
      </c>
      <c r="U4066" s="4">
        <f t="shared" si="769"/>
        <v>0</v>
      </c>
      <c r="V4066" s="4" t="str">
        <f t="shared" si="764"/>
        <v/>
      </c>
      <c r="W4066" s="18" t="str">
        <f>IF(V4066="","",VLOOKUP(L4066,日射量と図３!$A$4:$C$368,3,TRUE)*238.85/100)</f>
        <v/>
      </c>
      <c r="X4066" s="4" t="str">
        <f t="shared" si="768"/>
        <v/>
      </c>
      <c r="Y4066" s="4" t="str">
        <f t="shared" si="774"/>
        <v/>
      </c>
      <c r="Z4066" s="4" t="str">
        <f t="shared" si="775"/>
        <v/>
      </c>
      <c r="AA4066" s="4" t="str">
        <f>IF($V4066="","",IF(Y4066&lt;36,0,IF(AND(36&lt;=Y4066,Y4066&lt;71),VLOOKUP($W4066,日射量と図３!$E$6:$F$34,2,TRUE),IF(AND(71&lt;=Y4066,Y4066&lt;107),VLOOKUP($W4066,日射量と図３!$E$6:$G$34,3,TRUE),IF(AND(107&lt;=Y4066,Y4066&lt;143),VLOOKUP($W4066,日射量と図３!$E$6:$H$34,4,TRUE),VLOOKUP($W4066,日射量と図３!$E$6:$I$34,5,TRUE))))))</f>
        <v/>
      </c>
      <c r="AB4066" s="4" t="str">
        <f>IF($V4066="","",IF(Z4066&lt;36,0,IF(AND(36&lt;=Z4066,Z4066&lt;71),VLOOKUP($W4066,日射量と図３!$E$6:$F$34,2,TRUE),IF(AND(71&lt;=Z4066,Z4066&lt;107),VLOOKUP($W4066,日射量と図３!$E$6:$G$34,3,TRUE),IF(AND(107&lt;=Z4066,Z4066&lt;143),VLOOKUP($W4066,日射量と図３!$E$6:$H$34,4,TRUE),VLOOKUP($W4066,日射量と図３!$E$6:$I$34,5,TRUE))))))</f>
        <v/>
      </c>
      <c r="AC4066" s="382" t="str">
        <f t="shared" si="770"/>
        <v/>
      </c>
      <c r="AD4066" s="382" t="str">
        <f t="shared" si="771"/>
        <v/>
      </c>
    </row>
    <row r="4067" spans="11:30" ht="13.5" customHeight="1">
      <c r="K4067" s="4">
        <f t="shared" si="765"/>
        <v>11</v>
      </c>
      <c r="L4067" s="34">
        <v>43421</v>
      </c>
      <c r="M4067" s="4">
        <v>170</v>
      </c>
      <c r="N4067" s="4">
        <v>8</v>
      </c>
      <c r="O4067" s="31">
        <v>0.29166666666666669</v>
      </c>
      <c r="P4067" s="35">
        <v>8.65</v>
      </c>
      <c r="Q4067" s="36">
        <f t="shared" si="766"/>
        <v>12</v>
      </c>
      <c r="R4067" s="4">
        <f t="shared" si="767"/>
        <v>3.3499999999999996</v>
      </c>
      <c r="S4067" s="31">
        <f t="shared" si="772"/>
        <v>0.25912037037037033</v>
      </c>
      <c r="T4067" s="31">
        <f t="shared" si="773"/>
        <v>0.70750000000000002</v>
      </c>
      <c r="U4067" s="4">
        <f t="shared" si="769"/>
        <v>3.3499999999999996</v>
      </c>
      <c r="V4067" s="4" t="str">
        <f t="shared" si="764"/>
        <v/>
      </c>
      <c r="W4067" s="18" t="str">
        <f>IF(V4067="","",VLOOKUP(L4067,日射量と図３!$A$4:$C$368,3,TRUE)*238.85/100)</f>
        <v/>
      </c>
      <c r="X4067" s="4" t="str">
        <f t="shared" si="768"/>
        <v/>
      </c>
      <c r="Y4067" s="4" t="str">
        <f t="shared" si="774"/>
        <v/>
      </c>
      <c r="Z4067" s="4" t="str">
        <f t="shared" si="775"/>
        <v/>
      </c>
      <c r="AA4067" s="4" t="str">
        <f>IF($V4067="","",IF(Y4067&lt;36,0,IF(AND(36&lt;=Y4067,Y4067&lt;71),VLOOKUP($W4067,日射量と図３!$E$6:$F$34,2,TRUE),IF(AND(71&lt;=Y4067,Y4067&lt;107),VLOOKUP($W4067,日射量と図３!$E$6:$G$34,3,TRUE),IF(AND(107&lt;=Y4067,Y4067&lt;143),VLOOKUP($W4067,日射量と図３!$E$6:$H$34,4,TRUE),VLOOKUP($W4067,日射量と図３!$E$6:$I$34,5,TRUE))))))</f>
        <v/>
      </c>
      <c r="AB4067" s="4" t="str">
        <f>IF($V4067="","",IF(Z4067&lt;36,0,IF(AND(36&lt;=Z4067,Z4067&lt;71),VLOOKUP($W4067,日射量と図３!$E$6:$F$34,2,TRUE),IF(AND(71&lt;=Z4067,Z4067&lt;107),VLOOKUP($W4067,日射量と図３!$E$6:$G$34,3,TRUE),IF(AND(107&lt;=Z4067,Z4067&lt;143),VLOOKUP($W4067,日射量と図３!$E$6:$H$34,4,TRUE),VLOOKUP($W4067,日射量と図３!$E$6:$I$34,5,TRUE))))))</f>
        <v/>
      </c>
      <c r="AC4067" s="382" t="str">
        <f t="shared" si="770"/>
        <v/>
      </c>
      <c r="AD4067" s="382" t="str">
        <f t="shared" si="771"/>
        <v/>
      </c>
    </row>
    <row r="4068" spans="11:30" ht="13.5" customHeight="1">
      <c r="K4068" s="4">
        <f t="shared" si="765"/>
        <v>11</v>
      </c>
      <c r="L4068" s="34">
        <v>43421</v>
      </c>
      <c r="M4068" s="4">
        <v>170</v>
      </c>
      <c r="N4068" s="4">
        <v>9</v>
      </c>
      <c r="O4068" s="31">
        <v>0.33333333333333331</v>
      </c>
      <c r="P4068" s="35">
        <v>9.5599999999999987</v>
      </c>
      <c r="Q4068" s="36">
        <f t="shared" si="766"/>
        <v>12</v>
      </c>
      <c r="R4068" s="4">
        <f t="shared" si="767"/>
        <v>2.4400000000000013</v>
      </c>
      <c r="S4068" s="31">
        <f t="shared" si="772"/>
        <v>0.25912037037037033</v>
      </c>
      <c r="T4068" s="31">
        <f t="shared" si="773"/>
        <v>0.70750000000000002</v>
      </c>
      <c r="U4068" s="4">
        <f t="shared" si="769"/>
        <v>2.4400000000000013</v>
      </c>
      <c r="V4068" s="4" t="str">
        <f t="shared" si="764"/>
        <v/>
      </c>
      <c r="W4068" s="18" t="str">
        <f>IF(V4068="","",VLOOKUP(L4068,日射量と図３!$A$4:$C$368,3,TRUE)*238.85/100)</f>
        <v/>
      </c>
      <c r="X4068" s="4" t="str">
        <f t="shared" si="768"/>
        <v/>
      </c>
      <c r="Y4068" s="4" t="str">
        <f t="shared" si="774"/>
        <v/>
      </c>
      <c r="Z4068" s="4" t="str">
        <f t="shared" si="775"/>
        <v/>
      </c>
      <c r="AA4068" s="4" t="str">
        <f>IF($V4068="","",IF(Y4068&lt;36,0,IF(AND(36&lt;=Y4068,Y4068&lt;71),VLOOKUP($W4068,日射量と図３!$E$6:$F$34,2,TRUE),IF(AND(71&lt;=Y4068,Y4068&lt;107),VLOOKUP($W4068,日射量と図３!$E$6:$G$34,3,TRUE),IF(AND(107&lt;=Y4068,Y4068&lt;143),VLOOKUP($W4068,日射量と図３!$E$6:$H$34,4,TRUE),VLOOKUP($W4068,日射量と図３!$E$6:$I$34,5,TRUE))))))</f>
        <v/>
      </c>
      <c r="AB4068" s="4" t="str">
        <f>IF($V4068="","",IF(Z4068&lt;36,0,IF(AND(36&lt;=Z4068,Z4068&lt;71),VLOOKUP($W4068,日射量と図３!$E$6:$F$34,2,TRUE),IF(AND(71&lt;=Z4068,Z4068&lt;107),VLOOKUP($W4068,日射量と図３!$E$6:$G$34,3,TRUE),IF(AND(107&lt;=Z4068,Z4068&lt;143),VLOOKUP($W4068,日射量と図３!$E$6:$H$34,4,TRUE),VLOOKUP($W4068,日射量と図３!$E$6:$I$34,5,TRUE))))))</f>
        <v/>
      </c>
      <c r="AC4068" s="382" t="str">
        <f t="shared" si="770"/>
        <v/>
      </c>
      <c r="AD4068" s="382" t="str">
        <f t="shared" si="771"/>
        <v/>
      </c>
    </row>
    <row r="4069" spans="11:30" ht="13.5" customHeight="1">
      <c r="K4069" s="4">
        <f t="shared" si="765"/>
        <v>11</v>
      </c>
      <c r="L4069" s="34">
        <v>43421</v>
      </c>
      <c r="M4069" s="4">
        <v>170</v>
      </c>
      <c r="N4069" s="4">
        <v>10</v>
      </c>
      <c r="O4069" s="31">
        <v>0.375</v>
      </c>
      <c r="P4069" s="35">
        <v>10.959999999999999</v>
      </c>
      <c r="Q4069" s="36">
        <f t="shared" si="766"/>
        <v>12</v>
      </c>
      <c r="R4069" s="4">
        <f t="shared" si="767"/>
        <v>1.0400000000000009</v>
      </c>
      <c r="S4069" s="31">
        <f t="shared" si="772"/>
        <v>0.25912037037037033</v>
      </c>
      <c r="T4069" s="31">
        <f t="shared" si="773"/>
        <v>0.70750000000000002</v>
      </c>
      <c r="U4069" s="4">
        <f t="shared" si="769"/>
        <v>1.0400000000000009</v>
      </c>
      <c r="V4069" s="4" t="str">
        <f t="shared" si="764"/>
        <v/>
      </c>
      <c r="W4069" s="18" t="str">
        <f>IF(V4069="","",VLOOKUP(L4069,日射量と図３!$A$4:$C$368,3,TRUE)*238.85/100)</f>
        <v/>
      </c>
      <c r="X4069" s="4" t="str">
        <f t="shared" si="768"/>
        <v/>
      </c>
      <c r="Y4069" s="4" t="str">
        <f t="shared" si="774"/>
        <v/>
      </c>
      <c r="Z4069" s="4" t="str">
        <f t="shared" si="775"/>
        <v/>
      </c>
      <c r="AA4069" s="4" t="str">
        <f>IF($V4069="","",IF(Y4069&lt;36,0,IF(AND(36&lt;=Y4069,Y4069&lt;71),VLOOKUP($W4069,日射量と図３!$E$6:$F$34,2,TRUE),IF(AND(71&lt;=Y4069,Y4069&lt;107),VLOOKUP($W4069,日射量と図３!$E$6:$G$34,3,TRUE),IF(AND(107&lt;=Y4069,Y4069&lt;143),VLOOKUP($W4069,日射量と図３!$E$6:$H$34,4,TRUE),VLOOKUP($W4069,日射量と図３!$E$6:$I$34,5,TRUE))))))</f>
        <v/>
      </c>
      <c r="AB4069" s="4" t="str">
        <f>IF($V4069="","",IF(Z4069&lt;36,0,IF(AND(36&lt;=Z4069,Z4069&lt;71),VLOOKUP($W4069,日射量と図３!$E$6:$F$34,2,TRUE),IF(AND(71&lt;=Z4069,Z4069&lt;107),VLOOKUP($W4069,日射量と図３!$E$6:$G$34,3,TRUE),IF(AND(107&lt;=Z4069,Z4069&lt;143),VLOOKUP($W4069,日射量と図３!$E$6:$H$34,4,TRUE),VLOOKUP($W4069,日射量と図３!$E$6:$I$34,5,TRUE))))))</f>
        <v/>
      </c>
      <c r="AC4069" s="382" t="str">
        <f t="shared" si="770"/>
        <v/>
      </c>
      <c r="AD4069" s="382" t="str">
        <f t="shared" si="771"/>
        <v/>
      </c>
    </row>
    <row r="4070" spans="11:30" ht="13.5" customHeight="1">
      <c r="K4070" s="4">
        <f t="shared" si="765"/>
        <v>11</v>
      </c>
      <c r="L4070" s="34">
        <v>43421</v>
      </c>
      <c r="M4070" s="4">
        <v>170</v>
      </c>
      <c r="N4070" s="4">
        <v>11</v>
      </c>
      <c r="O4070" s="31">
        <v>0.41666666666666669</v>
      </c>
      <c r="P4070" s="35">
        <v>12.28</v>
      </c>
      <c r="Q4070" s="36">
        <f t="shared" si="766"/>
        <v>12</v>
      </c>
      <c r="R4070" s="4">
        <f t="shared" si="767"/>
        <v>0</v>
      </c>
      <c r="S4070" s="31">
        <f t="shared" si="772"/>
        <v>0.25912037037037033</v>
      </c>
      <c r="T4070" s="31">
        <f t="shared" si="773"/>
        <v>0.70750000000000002</v>
      </c>
      <c r="U4070" s="4">
        <f t="shared" si="769"/>
        <v>0</v>
      </c>
      <c r="V4070" s="4" t="str">
        <f t="shared" si="764"/>
        <v/>
      </c>
      <c r="W4070" s="18" t="str">
        <f>IF(V4070="","",VLOOKUP(L4070,日射量と図３!$A$4:$C$368,3,TRUE)*238.85/100)</f>
        <v/>
      </c>
      <c r="X4070" s="4" t="str">
        <f t="shared" si="768"/>
        <v/>
      </c>
      <c r="Y4070" s="4" t="str">
        <f t="shared" si="774"/>
        <v/>
      </c>
      <c r="Z4070" s="4" t="str">
        <f t="shared" si="775"/>
        <v/>
      </c>
      <c r="AA4070" s="4" t="str">
        <f>IF($V4070="","",IF(Y4070&lt;36,0,IF(AND(36&lt;=Y4070,Y4070&lt;71),VLOOKUP($W4070,日射量と図３!$E$6:$F$34,2,TRUE),IF(AND(71&lt;=Y4070,Y4070&lt;107),VLOOKUP($W4070,日射量と図３!$E$6:$G$34,3,TRUE),IF(AND(107&lt;=Y4070,Y4070&lt;143),VLOOKUP($W4070,日射量と図３!$E$6:$H$34,4,TRUE),VLOOKUP($W4070,日射量と図３!$E$6:$I$34,5,TRUE))))))</f>
        <v/>
      </c>
      <c r="AB4070" s="4" t="str">
        <f>IF($V4070="","",IF(Z4070&lt;36,0,IF(AND(36&lt;=Z4070,Z4070&lt;71),VLOOKUP($W4070,日射量と図３!$E$6:$F$34,2,TRUE),IF(AND(71&lt;=Z4070,Z4070&lt;107),VLOOKUP($W4070,日射量と図３!$E$6:$G$34,3,TRUE),IF(AND(107&lt;=Z4070,Z4070&lt;143),VLOOKUP($W4070,日射量と図３!$E$6:$H$34,4,TRUE),VLOOKUP($W4070,日射量と図３!$E$6:$I$34,5,TRUE))))))</f>
        <v/>
      </c>
      <c r="AC4070" s="382" t="str">
        <f t="shared" si="770"/>
        <v/>
      </c>
      <c r="AD4070" s="382" t="str">
        <f t="shared" si="771"/>
        <v/>
      </c>
    </row>
    <row r="4071" spans="11:30" ht="13.5" customHeight="1">
      <c r="K4071" s="4">
        <f t="shared" si="765"/>
        <v>11</v>
      </c>
      <c r="L4071" s="34">
        <v>43421</v>
      </c>
      <c r="M4071" s="4">
        <v>170</v>
      </c>
      <c r="N4071" s="4">
        <v>12</v>
      </c>
      <c r="O4071" s="31">
        <v>0.45833333333333331</v>
      </c>
      <c r="P4071" s="35">
        <v>13.720000000000002</v>
      </c>
      <c r="Q4071" s="36">
        <f t="shared" si="766"/>
        <v>12</v>
      </c>
      <c r="R4071" s="4">
        <f t="shared" si="767"/>
        <v>0</v>
      </c>
      <c r="S4071" s="31">
        <f t="shared" si="772"/>
        <v>0.25912037037037033</v>
      </c>
      <c r="T4071" s="31">
        <f t="shared" si="773"/>
        <v>0.70750000000000002</v>
      </c>
      <c r="U4071" s="4">
        <f t="shared" si="769"/>
        <v>0</v>
      </c>
      <c r="V4071" s="4" t="str">
        <f t="shared" si="764"/>
        <v/>
      </c>
      <c r="W4071" s="18" t="str">
        <f>IF(V4071="","",VLOOKUP(L4071,日射量と図３!$A$4:$C$368,3,TRUE)*238.85/100)</f>
        <v/>
      </c>
      <c r="X4071" s="4" t="str">
        <f t="shared" si="768"/>
        <v/>
      </c>
      <c r="Y4071" s="4" t="str">
        <f t="shared" si="774"/>
        <v/>
      </c>
      <c r="Z4071" s="4" t="str">
        <f t="shared" si="775"/>
        <v/>
      </c>
      <c r="AA4071" s="4" t="str">
        <f>IF($V4071="","",IF(Y4071&lt;36,0,IF(AND(36&lt;=Y4071,Y4071&lt;71),VLOOKUP($W4071,日射量と図３!$E$6:$F$34,2,TRUE),IF(AND(71&lt;=Y4071,Y4071&lt;107),VLOOKUP($W4071,日射量と図３!$E$6:$G$34,3,TRUE),IF(AND(107&lt;=Y4071,Y4071&lt;143),VLOOKUP($W4071,日射量と図３!$E$6:$H$34,4,TRUE),VLOOKUP($W4071,日射量と図３!$E$6:$I$34,5,TRUE))))))</f>
        <v/>
      </c>
      <c r="AB4071" s="4" t="str">
        <f>IF($V4071="","",IF(Z4071&lt;36,0,IF(AND(36&lt;=Z4071,Z4071&lt;71),VLOOKUP($W4071,日射量と図３!$E$6:$F$34,2,TRUE),IF(AND(71&lt;=Z4071,Z4071&lt;107),VLOOKUP($W4071,日射量と図３!$E$6:$G$34,3,TRUE),IF(AND(107&lt;=Z4071,Z4071&lt;143),VLOOKUP($W4071,日射量と図３!$E$6:$H$34,4,TRUE),VLOOKUP($W4071,日射量と図３!$E$6:$I$34,5,TRUE))))))</f>
        <v/>
      </c>
      <c r="AC4071" s="382" t="str">
        <f t="shared" si="770"/>
        <v/>
      </c>
      <c r="AD4071" s="382" t="str">
        <f t="shared" si="771"/>
        <v/>
      </c>
    </row>
    <row r="4072" spans="11:30" ht="13.5" customHeight="1">
      <c r="K4072" s="4">
        <f t="shared" si="765"/>
        <v>11</v>
      </c>
      <c r="L4072" s="34">
        <v>43421</v>
      </c>
      <c r="M4072" s="4">
        <v>170</v>
      </c>
      <c r="N4072" s="4">
        <v>13</v>
      </c>
      <c r="O4072" s="31">
        <v>0.5</v>
      </c>
      <c r="P4072" s="35">
        <v>14.8</v>
      </c>
      <c r="Q4072" s="36">
        <f t="shared" si="766"/>
        <v>12</v>
      </c>
      <c r="R4072" s="4">
        <f t="shared" si="767"/>
        <v>0</v>
      </c>
      <c r="S4072" s="31">
        <f t="shared" si="772"/>
        <v>0.25912037037037033</v>
      </c>
      <c r="T4072" s="31">
        <f t="shared" si="773"/>
        <v>0.70750000000000002</v>
      </c>
      <c r="U4072" s="4">
        <f t="shared" si="769"/>
        <v>0</v>
      </c>
      <c r="V4072" s="4" t="str">
        <f t="shared" ref="V4072:V4135" si="776">IF(N4072=1,SUM(U4072:U4095),"")</f>
        <v/>
      </c>
      <c r="W4072" s="18" t="str">
        <f>IF(V4072="","",VLOOKUP(L4072,日射量と図３!$A$4:$C$368,3,TRUE)*238.85/100)</f>
        <v/>
      </c>
      <c r="X4072" s="4" t="str">
        <f t="shared" si="768"/>
        <v/>
      </c>
      <c r="Y4072" s="4" t="str">
        <f t="shared" si="774"/>
        <v/>
      </c>
      <c r="Z4072" s="4" t="str">
        <f t="shared" si="775"/>
        <v/>
      </c>
      <c r="AA4072" s="4" t="str">
        <f>IF($V4072="","",IF(Y4072&lt;36,0,IF(AND(36&lt;=Y4072,Y4072&lt;71),VLOOKUP($W4072,日射量と図３!$E$6:$F$34,2,TRUE),IF(AND(71&lt;=Y4072,Y4072&lt;107),VLOOKUP($W4072,日射量と図３!$E$6:$G$34,3,TRUE),IF(AND(107&lt;=Y4072,Y4072&lt;143),VLOOKUP($W4072,日射量と図３!$E$6:$H$34,4,TRUE),VLOOKUP($W4072,日射量と図３!$E$6:$I$34,5,TRUE))))))</f>
        <v/>
      </c>
      <c r="AB4072" s="4" t="str">
        <f>IF($V4072="","",IF(Z4072&lt;36,0,IF(AND(36&lt;=Z4072,Z4072&lt;71),VLOOKUP($W4072,日射量と図３!$E$6:$F$34,2,TRUE),IF(AND(71&lt;=Z4072,Z4072&lt;107),VLOOKUP($W4072,日射量と図３!$E$6:$G$34,3,TRUE),IF(AND(107&lt;=Z4072,Z4072&lt;143),VLOOKUP($W4072,日射量と図３!$E$6:$H$34,4,TRUE),VLOOKUP($W4072,日射量と図３!$E$6:$I$34,5,TRUE))))))</f>
        <v/>
      </c>
      <c r="AC4072" s="382" t="str">
        <f t="shared" si="770"/>
        <v/>
      </c>
      <c r="AD4072" s="382" t="str">
        <f t="shared" si="771"/>
        <v/>
      </c>
    </row>
    <row r="4073" spans="11:30" ht="13.5" customHeight="1">
      <c r="K4073" s="4">
        <f t="shared" si="765"/>
        <v>11</v>
      </c>
      <c r="L4073" s="34">
        <v>43421</v>
      </c>
      <c r="M4073" s="4">
        <v>170</v>
      </c>
      <c r="N4073" s="4">
        <v>14</v>
      </c>
      <c r="O4073" s="31">
        <v>0.54166666666666663</v>
      </c>
      <c r="P4073" s="35">
        <v>15.050000000000002</v>
      </c>
      <c r="Q4073" s="36">
        <f t="shared" si="766"/>
        <v>12</v>
      </c>
      <c r="R4073" s="4">
        <f t="shared" si="767"/>
        <v>0</v>
      </c>
      <c r="S4073" s="31">
        <f t="shared" si="772"/>
        <v>0.25912037037037033</v>
      </c>
      <c r="T4073" s="31">
        <f t="shared" si="773"/>
        <v>0.70750000000000002</v>
      </c>
      <c r="U4073" s="4">
        <f t="shared" si="769"/>
        <v>0</v>
      </c>
      <c r="V4073" s="4" t="str">
        <f t="shared" si="776"/>
        <v/>
      </c>
      <c r="W4073" s="18" t="str">
        <f>IF(V4073="","",VLOOKUP(L4073,日射量と図３!$A$4:$C$368,3,TRUE)*238.85/100)</f>
        <v/>
      </c>
      <c r="X4073" s="4" t="str">
        <f t="shared" si="768"/>
        <v/>
      </c>
      <c r="Y4073" s="4" t="str">
        <f t="shared" si="774"/>
        <v/>
      </c>
      <c r="Z4073" s="4" t="str">
        <f t="shared" si="775"/>
        <v/>
      </c>
      <c r="AA4073" s="4" t="str">
        <f>IF($V4073="","",IF(Y4073&lt;36,0,IF(AND(36&lt;=Y4073,Y4073&lt;71),VLOOKUP($W4073,日射量と図３!$E$6:$F$34,2,TRUE),IF(AND(71&lt;=Y4073,Y4073&lt;107),VLOOKUP($W4073,日射量と図３!$E$6:$G$34,3,TRUE),IF(AND(107&lt;=Y4073,Y4073&lt;143),VLOOKUP($W4073,日射量と図３!$E$6:$H$34,4,TRUE),VLOOKUP($W4073,日射量と図３!$E$6:$I$34,5,TRUE))))))</f>
        <v/>
      </c>
      <c r="AB4073" s="4" t="str">
        <f>IF($V4073="","",IF(Z4073&lt;36,0,IF(AND(36&lt;=Z4073,Z4073&lt;71),VLOOKUP($W4073,日射量と図３!$E$6:$F$34,2,TRUE),IF(AND(71&lt;=Z4073,Z4073&lt;107),VLOOKUP($W4073,日射量と図３!$E$6:$G$34,3,TRUE),IF(AND(107&lt;=Z4073,Z4073&lt;143),VLOOKUP($W4073,日射量と図３!$E$6:$H$34,4,TRUE),VLOOKUP($W4073,日射量と図３!$E$6:$I$34,5,TRUE))))))</f>
        <v/>
      </c>
      <c r="AC4073" s="382" t="str">
        <f t="shared" si="770"/>
        <v/>
      </c>
      <c r="AD4073" s="382" t="str">
        <f t="shared" si="771"/>
        <v/>
      </c>
    </row>
    <row r="4074" spans="11:30" ht="13.5" customHeight="1">
      <c r="K4074" s="4">
        <f t="shared" si="765"/>
        <v>11</v>
      </c>
      <c r="L4074" s="34">
        <v>43421</v>
      </c>
      <c r="M4074" s="4">
        <v>170</v>
      </c>
      <c r="N4074" s="4">
        <v>15</v>
      </c>
      <c r="O4074" s="31">
        <v>0.58333333333333337</v>
      </c>
      <c r="P4074" s="35">
        <v>15.63</v>
      </c>
      <c r="Q4074" s="36">
        <f t="shared" si="766"/>
        <v>12</v>
      </c>
      <c r="R4074" s="4">
        <f t="shared" si="767"/>
        <v>0</v>
      </c>
      <c r="S4074" s="31">
        <f t="shared" si="772"/>
        <v>0.25912037037037033</v>
      </c>
      <c r="T4074" s="31">
        <f t="shared" si="773"/>
        <v>0.70750000000000002</v>
      </c>
      <c r="U4074" s="4">
        <f t="shared" si="769"/>
        <v>0</v>
      </c>
      <c r="V4074" s="4" t="str">
        <f t="shared" si="776"/>
        <v/>
      </c>
      <c r="W4074" s="18" t="str">
        <f>IF(V4074="","",VLOOKUP(L4074,日射量と図３!$A$4:$C$368,3,TRUE)*238.85/100)</f>
        <v/>
      </c>
      <c r="X4074" s="4" t="str">
        <f t="shared" si="768"/>
        <v/>
      </c>
      <c r="Y4074" s="4" t="str">
        <f t="shared" si="774"/>
        <v/>
      </c>
      <c r="Z4074" s="4" t="str">
        <f t="shared" si="775"/>
        <v/>
      </c>
      <c r="AA4074" s="4" t="str">
        <f>IF($V4074="","",IF(Y4074&lt;36,0,IF(AND(36&lt;=Y4074,Y4074&lt;71),VLOOKUP($W4074,日射量と図３!$E$6:$F$34,2,TRUE),IF(AND(71&lt;=Y4074,Y4074&lt;107),VLOOKUP($W4074,日射量と図３!$E$6:$G$34,3,TRUE),IF(AND(107&lt;=Y4074,Y4074&lt;143),VLOOKUP($W4074,日射量と図３!$E$6:$H$34,4,TRUE),VLOOKUP($W4074,日射量と図３!$E$6:$I$34,5,TRUE))))))</f>
        <v/>
      </c>
      <c r="AB4074" s="4" t="str">
        <f>IF($V4074="","",IF(Z4074&lt;36,0,IF(AND(36&lt;=Z4074,Z4074&lt;71),VLOOKUP($W4074,日射量と図３!$E$6:$F$34,2,TRUE),IF(AND(71&lt;=Z4074,Z4074&lt;107),VLOOKUP($W4074,日射量と図３!$E$6:$G$34,3,TRUE),IF(AND(107&lt;=Z4074,Z4074&lt;143),VLOOKUP($W4074,日射量と図３!$E$6:$H$34,4,TRUE),VLOOKUP($W4074,日射量と図３!$E$6:$I$34,5,TRUE))))))</f>
        <v/>
      </c>
      <c r="AC4074" s="382" t="str">
        <f t="shared" si="770"/>
        <v/>
      </c>
      <c r="AD4074" s="382" t="str">
        <f t="shared" si="771"/>
        <v/>
      </c>
    </row>
    <row r="4075" spans="11:30" ht="13.5" customHeight="1">
      <c r="K4075" s="4">
        <f t="shared" si="765"/>
        <v>11</v>
      </c>
      <c r="L4075" s="34">
        <v>43421</v>
      </c>
      <c r="M4075" s="4">
        <v>170</v>
      </c>
      <c r="N4075" s="4">
        <v>16</v>
      </c>
      <c r="O4075" s="31">
        <v>0.625</v>
      </c>
      <c r="P4075" s="35">
        <v>15.190000000000001</v>
      </c>
      <c r="Q4075" s="36">
        <f t="shared" si="766"/>
        <v>16</v>
      </c>
      <c r="R4075" s="4">
        <f t="shared" si="767"/>
        <v>0.80999999999999872</v>
      </c>
      <c r="S4075" s="31">
        <f t="shared" si="772"/>
        <v>0.25912037037037033</v>
      </c>
      <c r="T4075" s="31">
        <f t="shared" si="773"/>
        <v>0.70750000000000002</v>
      </c>
      <c r="U4075" s="4">
        <f t="shared" si="769"/>
        <v>0.80999999999999872</v>
      </c>
      <c r="V4075" s="4" t="str">
        <f t="shared" si="776"/>
        <v/>
      </c>
      <c r="W4075" s="18" t="str">
        <f>IF(V4075="","",VLOOKUP(L4075,日射量と図３!$A$4:$C$368,3,TRUE)*238.85/100)</f>
        <v/>
      </c>
      <c r="X4075" s="4" t="str">
        <f t="shared" si="768"/>
        <v/>
      </c>
      <c r="Y4075" s="4" t="str">
        <f t="shared" si="774"/>
        <v/>
      </c>
      <c r="Z4075" s="4" t="str">
        <f t="shared" si="775"/>
        <v/>
      </c>
      <c r="AA4075" s="4" t="str">
        <f>IF($V4075="","",IF(Y4075&lt;36,0,IF(AND(36&lt;=Y4075,Y4075&lt;71),VLOOKUP($W4075,日射量と図３!$E$6:$F$34,2,TRUE),IF(AND(71&lt;=Y4075,Y4075&lt;107),VLOOKUP($W4075,日射量と図３!$E$6:$G$34,3,TRUE),IF(AND(107&lt;=Y4075,Y4075&lt;143),VLOOKUP($W4075,日射量と図３!$E$6:$H$34,4,TRUE),VLOOKUP($W4075,日射量と図３!$E$6:$I$34,5,TRUE))))))</f>
        <v/>
      </c>
      <c r="AB4075" s="4" t="str">
        <f>IF($V4075="","",IF(Z4075&lt;36,0,IF(AND(36&lt;=Z4075,Z4075&lt;71),VLOOKUP($W4075,日射量と図３!$E$6:$F$34,2,TRUE),IF(AND(71&lt;=Z4075,Z4075&lt;107),VLOOKUP($W4075,日射量と図３!$E$6:$G$34,3,TRUE),IF(AND(107&lt;=Z4075,Z4075&lt;143),VLOOKUP($W4075,日射量と図３!$E$6:$H$34,4,TRUE),VLOOKUP($W4075,日射量と図３!$E$6:$I$34,5,TRUE))))))</f>
        <v/>
      </c>
      <c r="AC4075" s="382" t="str">
        <f t="shared" si="770"/>
        <v/>
      </c>
      <c r="AD4075" s="382" t="str">
        <f t="shared" si="771"/>
        <v/>
      </c>
    </row>
    <row r="4076" spans="11:30" ht="13.5" customHeight="1">
      <c r="K4076" s="4">
        <f t="shared" si="765"/>
        <v>11</v>
      </c>
      <c r="L4076" s="34">
        <v>43421</v>
      </c>
      <c r="M4076" s="4">
        <v>170</v>
      </c>
      <c r="N4076" s="4">
        <v>17</v>
      </c>
      <c r="O4076" s="31">
        <v>0.66666666666666663</v>
      </c>
      <c r="P4076" s="35">
        <v>14.539999999999997</v>
      </c>
      <c r="Q4076" s="36">
        <f t="shared" si="766"/>
        <v>16</v>
      </c>
      <c r="R4076" s="4">
        <f t="shared" si="767"/>
        <v>1.4600000000000026</v>
      </c>
      <c r="S4076" s="31">
        <f t="shared" si="772"/>
        <v>0.25912037037037033</v>
      </c>
      <c r="T4076" s="31">
        <f t="shared" si="773"/>
        <v>0.70750000000000002</v>
      </c>
      <c r="U4076" s="4">
        <f t="shared" si="769"/>
        <v>1.4600000000000026</v>
      </c>
      <c r="V4076" s="4" t="str">
        <f t="shared" si="776"/>
        <v/>
      </c>
      <c r="W4076" s="18" t="str">
        <f>IF(V4076="","",VLOOKUP(L4076,日射量と図３!$A$4:$C$368,3,TRUE)*238.85/100)</f>
        <v/>
      </c>
      <c r="X4076" s="4" t="str">
        <f t="shared" si="768"/>
        <v/>
      </c>
      <c r="Y4076" s="4" t="str">
        <f t="shared" si="774"/>
        <v/>
      </c>
      <c r="Z4076" s="4" t="str">
        <f t="shared" si="775"/>
        <v/>
      </c>
      <c r="AA4076" s="4" t="str">
        <f>IF($V4076="","",IF(Y4076&lt;36,0,IF(AND(36&lt;=Y4076,Y4076&lt;71),VLOOKUP($W4076,日射量と図３!$E$6:$F$34,2,TRUE),IF(AND(71&lt;=Y4076,Y4076&lt;107),VLOOKUP($W4076,日射量と図３!$E$6:$G$34,3,TRUE),IF(AND(107&lt;=Y4076,Y4076&lt;143),VLOOKUP($W4076,日射量と図３!$E$6:$H$34,4,TRUE),VLOOKUP($W4076,日射量と図３!$E$6:$I$34,5,TRUE))))))</f>
        <v/>
      </c>
      <c r="AB4076" s="4" t="str">
        <f>IF($V4076="","",IF(Z4076&lt;36,0,IF(AND(36&lt;=Z4076,Z4076&lt;71),VLOOKUP($W4076,日射量と図３!$E$6:$F$34,2,TRUE),IF(AND(71&lt;=Z4076,Z4076&lt;107),VLOOKUP($W4076,日射量と図３!$E$6:$G$34,3,TRUE),IF(AND(107&lt;=Z4076,Z4076&lt;143),VLOOKUP($W4076,日射量と図３!$E$6:$H$34,4,TRUE),VLOOKUP($W4076,日射量と図３!$E$6:$I$34,5,TRUE))))))</f>
        <v/>
      </c>
      <c r="AC4076" s="382" t="str">
        <f t="shared" si="770"/>
        <v/>
      </c>
      <c r="AD4076" s="382" t="str">
        <f t="shared" si="771"/>
        <v/>
      </c>
    </row>
    <row r="4077" spans="11:30" ht="13.5" customHeight="1">
      <c r="K4077" s="4">
        <f t="shared" si="765"/>
        <v>11</v>
      </c>
      <c r="L4077" s="34">
        <v>43421</v>
      </c>
      <c r="M4077" s="4">
        <v>170</v>
      </c>
      <c r="N4077" s="4">
        <v>18</v>
      </c>
      <c r="O4077" s="31">
        <v>0.70833333333333337</v>
      </c>
      <c r="P4077" s="35">
        <v>13.86</v>
      </c>
      <c r="Q4077" s="36">
        <f t="shared" si="766"/>
        <v>16</v>
      </c>
      <c r="R4077" s="4">
        <f t="shared" si="767"/>
        <v>2.1400000000000006</v>
      </c>
      <c r="S4077" s="31">
        <f t="shared" si="772"/>
        <v>0.25912037037037033</v>
      </c>
      <c r="T4077" s="31">
        <f t="shared" si="773"/>
        <v>0.70750000000000002</v>
      </c>
      <c r="U4077" s="4">
        <f t="shared" si="769"/>
        <v>0</v>
      </c>
      <c r="V4077" s="4" t="str">
        <f t="shared" si="776"/>
        <v/>
      </c>
      <c r="W4077" s="18" t="str">
        <f>IF(V4077="","",VLOOKUP(L4077,日射量と図３!$A$4:$C$368,3,TRUE)*238.85/100)</f>
        <v/>
      </c>
      <c r="X4077" s="4" t="str">
        <f t="shared" si="768"/>
        <v/>
      </c>
      <c r="Y4077" s="4" t="str">
        <f t="shared" si="774"/>
        <v/>
      </c>
      <c r="Z4077" s="4" t="str">
        <f t="shared" si="775"/>
        <v/>
      </c>
      <c r="AA4077" s="4" t="str">
        <f>IF($V4077="","",IF(Y4077&lt;36,0,IF(AND(36&lt;=Y4077,Y4077&lt;71),VLOOKUP($W4077,日射量と図３!$E$6:$F$34,2,TRUE),IF(AND(71&lt;=Y4077,Y4077&lt;107),VLOOKUP($W4077,日射量と図３!$E$6:$G$34,3,TRUE),IF(AND(107&lt;=Y4077,Y4077&lt;143),VLOOKUP($W4077,日射量と図３!$E$6:$H$34,4,TRUE),VLOOKUP($W4077,日射量と図３!$E$6:$I$34,5,TRUE))))))</f>
        <v/>
      </c>
      <c r="AB4077" s="4" t="str">
        <f>IF($V4077="","",IF(Z4077&lt;36,0,IF(AND(36&lt;=Z4077,Z4077&lt;71),VLOOKUP($W4077,日射量と図３!$E$6:$F$34,2,TRUE),IF(AND(71&lt;=Z4077,Z4077&lt;107),VLOOKUP($W4077,日射量と図３!$E$6:$G$34,3,TRUE),IF(AND(107&lt;=Z4077,Z4077&lt;143),VLOOKUP($W4077,日射量と図３!$E$6:$H$34,4,TRUE),VLOOKUP($W4077,日射量と図３!$E$6:$I$34,5,TRUE))))))</f>
        <v/>
      </c>
      <c r="AC4077" s="382" t="str">
        <f t="shared" si="770"/>
        <v/>
      </c>
      <c r="AD4077" s="382" t="str">
        <f t="shared" si="771"/>
        <v/>
      </c>
    </row>
    <row r="4078" spans="11:30" ht="13.5" customHeight="1">
      <c r="K4078" s="4">
        <f t="shared" si="765"/>
        <v>11</v>
      </c>
      <c r="L4078" s="34">
        <v>43421</v>
      </c>
      <c r="M4078" s="4">
        <v>170</v>
      </c>
      <c r="N4078" s="4">
        <v>19</v>
      </c>
      <c r="O4078" s="31">
        <v>0.75</v>
      </c>
      <c r="P4078" s="35">
        <v>12.989999999999998</v>
      </c>
      <c r="Q4078" s="36">
        <f t="shared" si="766"/>
        <v>16</v>
      </c>
      <c r="R4078" s="4">
        <f t="shared" si="767"/>
        <v>3.0100000000000016</v>
      </c>
      <c r="S4078" s="31">
        <f t="shared" si="772"/>
        <v>0.25912037037037033</v>
      </c>
      <c r="T4078" s="31">
        <f t="shared" si="773"/>
        <v>0.70750000000000002</v>
      </c>
      <c r="U4078" s="4">
        <f t="shared" si="769"/>
        <v>0</v>
      </c>
      <c r="V4078" s="4" t="str">
        <f t="shared" si="776"/>
        <v/>
      </c>
      <c r="W4078" s="18" t="str">
        <f>IF(V4078="","",VLOOKUP(L4078,日射量と図３!$A$4:$C$368,3,TRUE)*238.85/100)</f>
        <v/>
      </c>
      <c r="X4078" s="4" t="str">
        <f t="shared" si="768"/>
        <v/>
      </c>
      <c r="Y4078" s="4" t="str">
        <f t="shared" si="774"/>
        <v/>
      </c>
      <c r="Z4078" s="4" t="str">
        <f t="shared" si="775"/>
        <v/>
      </c>
      <c r="AA4078" s="4" t="str">
        <f>IF($V4078="","",IF(Y4078&lt;36,0,IF(AND(36&lt;=Y4078,Y4078&lt;71),VLOOKUP($W4078,日射量と図３!$E$6:$F$34,2,TRUE),IF(AND(71&lt;=Y4078,Y4078&lt;107),VLOOKUP($W4078,日射量と図３!$E$6:$G$34,3,TRUE),IF(AND(107&lt;=Y4078,Y4078&lt;143),VLOOKUP($W4078,日射量と図３!$E$6:$H$34,4,TRUE),VLOOKUP($W4078,日射量と図３!$E$6:$I$34,5,TRUE))))))</f>
        <v/>
      </c>
      <c r="AB4078" s="4" t="str">
        <f>IF($V4078="","",IF(Z4078&lt;36,0,IF(AND(36&lt;=Z4078,Z4078&lt;71),VLOOKUP($W4078,日射量と図３!$E$6:$F$34,2,TRUE),IF(AND(71&lt;=Z4078,Z4078&lt;107),VLOOKUP($W4078,日射量と図３!$E$6:$G$34,3,TRUE),IF(AND(107&lt;=Z4078,Z4078&lt;143),VLOOKUP($W4078,日射量と図３!$E$6:$H$34,4,TRUE),VLOOKUP($W4078,日射量と図３!$E$6:$I$34,5,TRUE))))))</f>
        <v/>
      </c>
      <c r="AC4078" s="382" t="str">
        <f t="shared" si="770"/>
        <v/>
      </c>
      <c r="AD4078" s="382" t="str">
        <f t="shared" si="771"/>
        <v/>
      </c>
    </row>
    <row r="4079" spans="11:30" ht="13.5" customHeight="1">
      <c r="K4079" s="4">
        <f t="shared" si="765"/>
        <v>11</v>
      </c>
      <c r="L4079" s="34">
        <v>43421</v>
      </c>
      <c r="M4079" s="4">
        <v>170</v>
      </c>
      <c r="N4079" s="4">
        <v>20</v>
      </c>
      <c r="O4079" s="31">
        <v>0.79166666666666663</v>
      </c>
      <c r="P4079" s="35">
        <v>12.4</v>
      </c>
      <c r="Q4079" s="36">
        <f t="shared" si="766"/>
        <v>16</v>
      </c>
      <c r="R4079" s="4">
        <f t="shared" si="767"/>
        <v>3.5999999999999996</v>
      </c>
      <c r="S4079" s="31">
        <f t="shared" si="772"/>
        <v>0.25912037037037033</v>
      </c>
      <c r="T4079" s="31">
        <f t="shared" si="773"/>
        <v>0.70750000000000002</v>
      </c>
      <c r="U4079" s="4">
        <f t="shared" si="769"/>
        <v>0</v>
      </c>
      <c r="V4079" s="4" t="str">
        <f t="shared" si="776"/>
        <v/>
      </c>
      <c r="W4079" s="18" t="str">
        <f>IF(V4079="","",VLOOKUP(L4079,日射量と図３!$A$4:$C$368,3,TRUE)*238.85/100)</f>
        <v/>
      </c>
      <c r="X4079" s="4" t="str">
        <f t="shared" si="768"/>
        <v/>
      </c>
      <c r="Y4079" s="4" t="str">
        <f t="shared" si="774"/>
        <v/>
      </c>
      <c r="Z4079" s="4" t="str">
        <f t="shared" si="775"/>
        <v/>
      </c>
      <c r="AA4079" s="4" t="str">
        <f>IF($V4079="","",IF(Y4079&lt;36,0,IF(AND(36&lt;=Y4079,Y4079&lt;71),VLOOKUP($W4079,日射量と図３!$E$6:$F$34,2,TRUE),IF(AND(71&lt;=Y4079,Y4079&lt;107),VLOOKUP($W4079,日射量と図３!$E$6:$G$34,3,TRUE),IF(AND(107&lt;=Y4079,Y4079&lt;143),VLOOKUP($W4079,日射量と図３!$E$6:$H$34,4,TRUE),VLOOKUP($W4079,日射量と図３!$E$6:$I$34,5,TRUE))))))</f>
        <v/>
      </c>
      <c r="AB4079" s="4" t="str">
        <f>IF($V4079="","",IF(Z4079&lt;36,0,IF(AND(36&lt;=Z4079,Z4079&lt;71),VLOOKUP($W4079,日射量と図３!$E$6:$F$34,2,TRUE),IF(AND(71&lt;=Z4079,Z4079&lt;107),VLOOKUP($W4079,日射量と図３!$E$6:$G$34,3,TRUE),IF(AND(107&lt;=Z4079,Z4079&lt;143),VLOOKUP($W4079,日射量と図３!$E$6:$H$34,4,TRUE),VLOOKUP($W4079,日射量と図３!$E$6:$I$34,5,TRUE))))))</f>
        <v/>
      </c>
      <c r="AC4079" s="382" t="str">
        <f t="shared" si="770"/>
        <v/>
      </c>
      <c r="AD4079" s="382" t="str">
        <f t="shared" si="771"/>
        <v/>
      </c>
    </row>
    <row r="4080" spans="11:30" ht="13.5" customHeight="1">
      <c r="K4080" s="4">
        <f t="shared" si="765"/>
        <v>11</v>
      </c>
      <c r="L4080" s="34">
        <v>43421</v>
      </c>
      <c r="M4080" s="4">
        <v>170</v>
      </c>
      <c r="N4080" s="4">
        <v>21</v>
      </c>
      <c r="O4080" s="31">
        <v>0.83333333333333337</v>
      </c>
      <c r="P4080" s="35">
        <v>12.01</v>
      </c>
      <c r="Q4080" s="36">
        <f t="shared" si="766"/>
        <v>16</v>
      </c>
      <c r="R4080" s="4">
        <f t="shared" si="767"/>
        <v>3.99</v>
      </c>
      <c r="S4080" s="31">
        <f t="shared" si="772"/>
        <v>0.25912037037037033</v>
      </c>
      <c r="T4080" s="31">
        <f t="shared" si="773"/>
        <v>0.70750000000000002</v>
      </c>
      <c r="U4080" s="4">
        <f t="shared" si="769"/>
        <v>0</v>
      </c>
      <c r="V4080" s="4" t="str">
        <f t="shared" si="776"/>
        <v/>
      </c>
      <c r="W4080" s="18" t="str">
        <f>IF(V4080="","",VLOOKUP(L4080,日射量と図３!$A$4:$C$368,3,TRUE)*238.85/100)</f>
        <v/>
      </c>
      <c r="X4080" s="4" t="str">
        <f t="shared" si="768"/>
        <v/>
      </c>
      <c r="Y4080" s="4" t="str">
        <f t="shared" si="774"/>
        <v/>
      </c>
      <c r="Z4080" s="4" t="str">
        <f t="shared" si="775"/>
        <v/>
      </c>
      <c r="AA4080" s="4" t="str">
        <f>IF($V4080="","",IF(Y4080&lt;36,0,IF(AND(36&lt;=Y4080,Y4080&lt;71),VLOOKUP($W4080,日射量と図３!$E$6:$F$34,2,TRUE),IF(AND(71&lt;=Y4080,Y4080&lt;107),VLOOKUP($W4080,日射量と図３!$E$6:$G$34,3,TRUE),IF(AND(107&lt;=Y4080,Y4080&lt;143),VLOOKUP($W4080,日射量と図３!$E$6:$H$34,4,TRUE),VLOOKUP($W4080,日射量と図３!$E$6:$I$34,5,TRUE))))))</f>
        <v/>
      </c>
      <c r="AB4080" s="4" t="str">
        <f>IF($V4080="","",IF(Z4080&lt;36,0,IF(AND(36&lt;=Z4080,Z4080&lt;71),VLOOKUP($W4080,日射量と図３!$E$6:$F$34,2,TRUE),IF(AND(71&lt;=Z4080,Z4080&lt;107),VLOOKUP($W4080,日射量と図３!$E$6:$G$34,3,TRUE),IF(AND(107&lt;=Z4080,Z4080&lt;143),VLOOKUP($W4080,日射量と図３!$E$6:$H$34,4,TRUE),VLOOKUP($W4080,日射量と図３!$E$6:$I$34,5,TRUE))))))</f>
        <v/>
      </c>
      <c r="AC4080" s="382" t="str">
        <f t="shared" si="770"/>
        <v/>
      </c>
      <c r="AD4080" s="382" t="str">
        <f t="shared" si="771"/>
        <v/>
      </c>
    </row>
    <row r="4081" spans="11:30" ht="13.5" customHeight="1">
      <c r="K4081" s="4">
        <f t="shared" si="765"/>
        <v>11</v>
      </c>
      <c r="L4081" s="34">
        <v>43421</v>
      </c>
      <c r="M4081" s="4">
        <v>170</v>
      </c>
      <c r="N4081" s="4">
        <v>22</v>
      </c>
      <c r="O4081" s="31">
        <v>0.875</v>
      </c>
      <c r="P4081" s="35">
        <v>11.690000000000001</v>
      </c>
      <c r="Q4081" s="36">
        <f t="shared" si="766"/>
        <v>16</v>
      </c>
      <c r="R4081" s="4">
        <f t="shared" si="767"/>
        <v>4.3099999999999987</v>
      </c>
      <c r="S4081" s="31">
        <f t="shared" si="772"/>
        <v>0.25912037037037033</v>
      </c>
      <c r="T4081" s="31">
        <f t="shared" si="773"/>
        <v>0.70750000000000002</v>
      </c>
      <c r="U4081" s="4">
        <f t="shared" si="769"/>
        <v>0</v>
      </c>
      <c r="V4081" s="4" t="str">
        <f t="shared" si="776"/>
        <v/>
      </c>
      <c r="W4081" s="18" t="str">
        <f>IF(V4081="","",VLOOKUP(L4081,日射量と図３!$A$4:$C$368,3,TRUE)*238.85/100)</f>
        <v/>
      </c>
      <c r="X4081" s="4" t="str">
        <f t="shared" si="768"/>
        <v/>
      </c>
      <c r="Y4081" s="4" t="str">
        <f t="shared" si="774"/>
        <v/>
      </c>
      <c r="Z4081" s="4" t="str">
        <f t="shared" si="775"/>
        <v/>
      </c>
      <c r="AA4081" s="4" t="str">
        <f>IF($V4081="","",IF(Y4081&lt;36,0,IF(AND(36&lt;=Y4081,Y4081&lt;71),VLOOKUP($W4081,日射量と図３!$E$6:$F$34,2,TRUE),IF(AND(71&lt;=Y4081,Y4081&lt;107),VLOOKUP($W4081,日射量と図３!$E$6:$G$34,3,TRUE),IF(AND(107&lt;=Y4081,Y4081&lt;143),VLOOKUP($W4081,日射量と図３!$E$6:$H$34,4,TRUE),VLOOKUP($W4081,日射量と図３!$E$6:$I$34,5,TRUE))))))</f>
        <v/>
      </c>
      <c r="AB4081" s="4" t="str">
        <f>IF($V4081="","",IF(Z4081&lt;36,0,IF(AND(36&lt;=Z4081,Z4081&lt;71),VLOOKUP($W4081,日射量と図３!$E$6:$F$34,2,TRUE),IF(AND(71&lt;=Z4081,Z4081&lt;107),VLOOKUP($W4081,日射量と図３!$E$6:$G$34,3,TRUE),IF(AND(107&lt;=Z4081,Z4081&lt;143),VLOOKUP($W4081,日射量と図３!$E$6:$H$34,4,TRUE),VLOOKUP($W4081,日射量と図３!$E$6:$I$34,5,TRUE))))))</f>
        <v/>
      </c>
      <c r="AC4081" s="382" t="str">
        <f t="shared" si="770"/>
        <v/>
      </c>
      <c r="AD4081" s="382" t="str">
        <f t="shared" si="771"/>
        <v/>
      </c>
    </row>
    <row r="4082" spans="11:30" ht="13.5" customHeight="1">
      <c r="K4082" s="4">
        <f t="shared" si="765"/>
        <v>11</v>
      </c>
      <c r="L4082" s="34">
        <v>43421</v>
      </c>
      <c r="M4082" s="4">
        <v>170</v>
      </c>
      <c r="N4082" s="4">
        <v>23</v>
      </c>
      <c r="O4082" s="31">
        <v>0.91666666666666663</v>
      </c>
      <c r="P4082" s="35">
        <v>11.360000000000001</v>
      </c>
      <c r="Q4082" s="36">
        <f t="shared" si="766"/>
        <v>13</v>
      </c>
      <c r="R4082" s="4">
        <f t="shared" si="767"/>
        <v>1.6399999999999988</v>
      </c>
      <c r="S4082" s="31">
        <f t="shared" si="772"/>
        <v>0.25912037037037033</v>
      </c>
      <c r="T4082" s="31">
        <f t="shared" si="773"/>
        <v>0.70750000000000002</v>
      </c>
      <c r="U4082" s="4">
        <f t="shared" si="769"/>
        <v>0</v>
      </c>
      <c r="V4082" s="4" t="str">
        <f t="shared" si="776"/>
        <v/>
      </c>
      <c r="W4082" s="18" t="str">
        <f>IF(V4082="","",VLOOKUP(L4082,日射量と図３!$A$4:$C$368,3,TRUE)*238.85/100)</f>
        <v/>
      </c>
      <c r="X4082" s="4" t="str">
        <f t="shared" si="768"/>
        <v/>
      </c>
      <c r="Y4082" s="4" t="str">
        <f t="shared" si="774"/>
        <v/>
      </c>
      <c r="Z4082" s="4" t="str">
        <f t="shared" si="775"/>
        <v/>
      </c>
      <c r="AA4082" s="4" t="str">
        <f>IF($V4082="","",IF(Y4082&lt;36,0,IF(AND(36&lt;=Y4082,Y4082&lt;71),VLOOKUP($W4082,日射量と図３!$E$6:$F$34,2,TRUE),IF(AND(71&lt;=Y4082,Y4082&lt;107),VLOOKUP($W4082,日射量と図３!$E$6:$G$34,3,TRUE),IF(AND(107&lt;=Y4082,Y4082&lt;143),VLOOKUP($W4082,日射量と図３!$E$6:$H$34,4,TRUE),VLOOKUP($W4082,日射量と図３!$E$6:$I$34,5,TRUE))))))</f>
        <v/>
      </c>
      <c r="AB4082" s="4" t="str">
        <f>IF($V4082="","",IF(Z4082&lt;36,0,IF(AND(36&lt;=Z4082,Z4082&lt;71),VLOOKUP($W4082,日射量と図３!$E$6:$F$34,2,TRUE),IF(AND(71&lt;=Z4082,Z4082&lt;107),VLOOKUP($W4082,日射量と図３!$E$6:$G$34,3,TRUE),IF(AND(107&lt;=Z4082,Z4082&lt;143),VLOOKUP($W4082,日射量と図３!$E$6:$H$34,4,TRUE),VLOOKUP($W4082,日射量と図３!$E$6:$I$34,5,TRUE))))))</f>
        <v/>
      </c>
      <c r="AC4082" s="382" t="str">
        <f t="shared" si="770"/>
        <v/>
      </c>
      <c r="AD4082" s="382" t="str">
        <f t="shared" si="771"/>
        <v/>
      </c>
    </row>
    <row r="4083" spans="11:30" ht="13.5" customHeight="1">
      <c r="K4083" s="4">
        <f t="shared" si="765"/>
        <v>11</v>
      </c>
      <c r="L4083" s="34">
        <v>43421</v>
      </c>
      <c r="M4083" s="4">
        <v>170</v>
      </c>
      <c r="N4083" s="4">
        <v>24</v>
      </c>
      <c r="O4083" s="31">
        <v>0.95833333333333337</v>
      </c>
      <c r="P4083" s="35">
        <v>11.16</v>
      </c>
      <c r="Q4083" s="36">
        <f t="shared" si="766"/>
        <v>13</v>
      </c>
      <c r="R4083" s="4">
        <f t="shared" si="767"/>
        <v>1.8399999999999999</v>
      </c>
      <c r="S4083" s="31">
        <f t="shared" si="772"/>
        <v>0.25912037037037033</v>
      </c>
      <c r="T4083" s="31">
        <f t="shared" si="773"/>
        <v>0.70750000000000002</v>
      </c>
      <c r="U4083" s="4">
        <f t="shared" si="769"/>
        <v>0</v>
      </c>
      <c r="V4083" s="4" t="str">
        <f t="shared" si="776"/>
        <v/>
      </c>
      <c r="W4083" s="18" t="str">
        <f>IF(V4083="","",VLOOKUP(L4083,日射量と図３!$A$4:$C$368,3,TRUE)*238.85/100)</f>
        <v/>
      </c>
      <c r="X4083" s="4" t="str">
        <f t="shared" si="768"/>
        <v/>
      </c>
      <c r="Y4083" s="4" t="str">
        <f t="shared" si="774"/>
        <v/>
      </c>
      <c r="Z4083" s="4" t="str">
        <f t="shared" si="775"/>
        <v/>
      </c>
      <c r="AA4083" s="4" t="str">
        <f>IF($V4083="","",IF(Y4083&lt;36,0,IF(AND(36&lt;=Y4083,Y4083&lt;71),VLOOKUP($W4083,日射量と図３!$E$6:$F$34,2,TRUE),IF(AND(71&lt;=Y4083,Y4083&lt;107),VLOOKUP($W4083,日射量と図３!$E$6:$G$34,3,TRUE),IF(AND(107&lt;=Y4083,Y4083&lt;143),VLOOKUP($W4083,日射量と図３!$E$6:$H$34,4,TRUE),VLOOKUP($W4083,日射量と図３!$E$6:$I$34,5,TRUE))))))</f>
        <v/>
      </c>
      <c r="AB4083" s="4" t="str">
        <f>IF($V4083="","",IF(Z4083&lt;36,0,IF(AND(36&lt;=Z4083,Z4083&lt;71),VLOOKUP($W4083,日射量と図３!$E$6:$F$34,2,TRUE),IF(AND(71&lt;=Z4083,Z4083&lt;107),VLOOKUP($W4083,日射量と図３!$E$6:$G$34,3,TRUE),IF(AND(107&lt;=Z4083,Z4083&lt;143),VLOOKUP($W4083,日射量と図３!$E$6:$H$34,4,TRUE),VLOOKUP($W4083,日射量と図３!$E$6:$I$34,5,TRUE))))))</f>
        <v/>
      </c>
      <c r="AC4083" s="382" t="str">
        <f t="shared" si="770"/>
        <v/>
      </c>
      <c r="AD4083" s="382" t="str">
        <f t="shared" si="771"/>
        <v/>
      </c>
    </row>
    <row r="4084" spans="11:30" ht="13.5" customHeight="1">
      <c r="K4084" s="4">
        <f t="shared" si="765"/>
        <v>11</v>
      </c>
      <c r="L4084" s="34">
        <v>43422</v>
      </c>
      <c r="M4084" s="4">
        <v>171</v>
      </c>
      <c r="N4084" s="4">
        <v>1</v>
      </c>
      <c r="O4084" s="31">
        <v>0</v>
      </c>
      <c r="P4084" s="35">
        <v>10.919999999999998</v>
      </c>
      <c r="Q4084" s="36">
        <f t="shared" si="766"/>
        <v>13</v>
      </c>
      <c r="R4084" s="4">
        <f t="shared" si="767"/>
        <v>2.0800000000000018</v>
      </c>
      <c r="S4084" s="31">
        <f t="shared" si="772"/>
        <v>0.25912037037037033</v>
      </c>
      <c r="T4084" s="31">
        <f t="shared" si="773"/>
        <v>0.70750000000000002</v>
      </c>
      <c r="U4084" s="4">
        <f t="shared" si="769"/>
        <v>0</v>
      </c>
      <c r="V4084" s="4">
        <f t="shared" si="776"/>
        <v>8.4700000000000006</v>
      </c>
      <c r="W4084" s="18">
        <f>IF(V4084="","",VLOOKUP(L4084,日射量と図３!$A$4:$C$368,3,TRUE)*238.85/100)</f>
        <v>21.496500000000001</v>
      </c>
      <c r="X4084" s="4">
        <f t="shared" si="768"/>
        <v>11</v>
      </c>
      <c r="Y4084" s="4">
        <f t="shared" si="774"/>
        <v>4.8139244999999997</v>
      </c>
      <c r="Z4084" s="4">
        <f t="shared" si="775"/>
        <v>5.4266057999999999</v>
      </c>
      <c r="AA4084" s="4">
        <f>IF($V4084="","",IF(Y4084&lt;36,0,IF(AND(36&lt;=Y4084,Y4084&lt;71),VLOOKUP($W4084,日射量と図３!$E$6:$F$34,2,TRUE),IF(AND(71&lt;=Y4084,Y4084&lt;107),VLOOKUP($W4084,日射量と図３!$E$6:$G$34,3,TRUE),IF(AND(107&lt;=Y4084,Y4084&lt;143),VLOOKUP($W4084,日射量と図３!$E$6:$H$34,4,TRUE),VLOOKUP($W4084,日射量と図３!$E$6:$I$34,5,TRUE))))))</f>
        <v>0</v>
      </c>
      <c r="AB4084" s="4">
        <f>IF($V4084="","",IF(Z4084&lt;36,0,IF(AND(36&lt;=Z4084,Z4084&lt;71),VLOOKUP($W4084,日射量と図３!$E$6:$F$34,2,TRUE),IF(AND(71&lt;=Z4084,Z4084&lt;107),VLOOKUP($W4084,日射量と図３!$E$6:$G$34,3,TRUE),IF(AND(107&lt;=Z4084,Z4084&lt;143),VLOOKUP($W4084,日射量と図３!$E$6:$H$34,4,TRUE),VLOOKUP($W4084,日射量と図３!$E$6:$I$34,5,TRUE))))))</f>
        <v>0</v>
      </c>
      <c r="AC4084" s="382">
        <f t="shared" si="770"/>
        <v>0</v>
      </c>
      <c r="AD4084" s="382">
        <f t="shared" si="771"/>
        <v>0</v>
      </c>
    </row>
    <row r="4085" spans="11:30" ht="13.5" customHeight="1">
      <c r="K4085" s="4">
        <f t="shared" si="765"/>
        <v>11</v>
      </c>
      <c r="L4085" s="34">
        <v>43422</v>
      </c>
      <c r="M4085" s="4">
        <v>171</v>
      </c>
      <c r="N4085" s="4">
        <v>2</v>
      </c>
      <c r="O4085" s="31">
        <v>4.1666666666666664E-2</v>
      </c>
      <c r="P4085" s="35">
        <v>10.559999999999999</v>
      </c>
      <c r="Q4085" s="36">
        <f t="shared" si="766"/>
        <v>13</v>
      </c>
      <c r="R4085" s="4">
        <f t="shared" si="767"/>
        <v>2.4400000000000013</v>
      </c>
      <c r="S4085" s="31">
        <f t="shared" si="772"/>
        <v>0.25912037037037033</v>
      </c>
      <c r="T4085" s="31">
        <f t="shared" si="773"/>
        <v>0.70750000000000002</v>
      </c>
      <c r="U4085" s="4">
        <f t="shared" si="769"/>
        <v>0</v>
      </c>
      <c r="V4085" s="4" t="str">
        <f t="shared" si="776"/>
        <v/>
      </c>
      <c r="W4085" s="18" t="str">
        <f>IF(V4085="","",VLOOKUP(L4085,日射量と図３!$A$4:$C$368,3,TRUE)*238.85/100)</f>
        <v/>
      </c>
      <c r="X4085" s="4" t="str">
        <f t="shared" si="768"/>
        <v/>
      </c>
      <c r="Y4085" s="4" t="str">
        <f t="shared" si="774"/>
        <v/>
      </c>
      <c r="Z4085" s="4" t="str">
        <f t="shared" si="775"/>
        <v/>
      </c>
      <c r="AA4085" s="4" t="str">
        <f>IF($V4085="","",IF(Y4085&lt;36,0,IF(AND(36&lt;=Y4085,Y4085&lt;71),VLOOKUP($W4085,日射量と図３!$E$6:$F$34,2,TRUE),IF(AND(71&lt;=Y4085,Y4085&lt;107),VLOOKUP($W4085,日射量と図３!$E$6:$G$34,3,TRUE),IF(AND(107&lt;=Y4085,Y4085&lt;143),VLOOKUP($W4085,日射量と図３!$E$6:$H$34,4,TRUE),VLOOKUP($W4085,日射量と図３!$E$6:$I$34,5,TRUE))))))</f>
        <v/>
      </c>
      <c r="AB4085" s="4" t="str">
        <f>IF($V4085="","",IF(Z4085&lt;36,0,IF(AND(36&lt;=Z4085,Z4085&lt;71),VLOOKUP($W4085,日射量と図３!$E$6:$F$34,2,TRUE),IF(AND(71&lt;=Z4085,Z4085&lt;107),VLOOKUP($W4085,日射量と図３!$E$6:$G$34,3,TRUE),IF(AND(107&lt;=Z4085,Z4085&lt;143),VLOOKUP($W4085,日射量と図３!$E$6:$H$34,4,TRUE),VLOOKUP($W4085,日射量と図３!$E$6:$I$34,5,TRUE))))))</f>
        <v/>
      </c>
      <c r="AC4085" s="382" t="str">
        <f t="shared" si="770"/>
        <v/>
      </c>
      <c r="AD4085" s="382" t="str">
        <f t="shared" si="771"/>
        <v/>
      </c>
    </row>
    <row r="4086" spans="11:30" ht="13.5" customHeight="1">
      <c r="K4086" s="4">
        <f t="shared" si="765"/>
        <v>11</v>
      </c>
      <c r="L4086" s="34">
        <v>43422</v>
      </c>
      <c r="M4086" s="4">
        <v>171</v>
      </c>
      <c r="N4086" s="4">
        <v>3</v>
      </c>
      <c r="O4086" s="31">
        <v>8.3333333333333329E-2</v>
      </c>
      <c r="P4086" s="35">
        <v>10.31</v>
      </c>
      <c r="Q4086" s="36">
        <f t="shared" si="766"/>
        <v>13</v>
      </c>
      <c r="R4086" s="4">
        <f t="shared" si="767"/>
        <v>2.6899999999999995</v>
      </c>
      <c r="S4086" s="31">
        <f t="shared" si="772"/>
        <v>0.25912037037037033</v>
      </c>
      <c r="T4086" s="31">
        <f t="shared" si="773"/>
        <v>0.70750000000000002</v>
      </c>
      <c r="U4086" s="4">
        <f t="shared" si="769"/>
        <v>0</v>
      </c>
      <c r="V4086" s="4" t="str">
        <f t="shared" si="776"/>
        <v/>
      </c>
      <c r="W4086" s="18" t="str">
        <f>IF(V4086="","",VLOOKUP(L4086,日射量と図３!$A$4:$C$368,3,TRUE)*238.85/100)</f>
        <v/>
      </c>
      <c r="X4086" s="4" t="str">
        <f t="shared" si="768"/>
        <v/>
      </c>
      <c r="Y4086" s="4" t="str">
        <f t="shared" si="774"/>
        <v/>
      </c>
      <c r="Z4086" s="4" t="str">
        <f t="shared" si="775"/>
        <v/>
      </c>
      <c r="AA4086" s="4" t="str">
        <f>IF($V4086="","",IF(Y4086&lt;36,0,IF(AND(36&lt;=Y4086,Y4086&lt;71),VLOOKUP($W4086,日射量と図３!$E$6:$F$34,2,TRUE),IF(AND(71&lt;=Y4086,Y4086&lt;107),VLOOKUP($W4086,日射量と図３!$E$6:$G$34,3,TRUE),IF(AND(107&lt;=Y4086,Y4086&lt;143),VLOOKUP($W4086,日射量と図３!$E$6:$H$34,4,TRUE),VLOOKUP($W4086,日射量と図３!$E$6:$I$34,5,TRUE))))))</f>
        <v/>
      </c>
      <c r="AB4086" s="4" t="str">
        <f>IF($V4086="","",IF(Z4086&lt;36,0,IF(AND(36&lt;=Z4086,Z4086&lt;71),VLOOKUP($W4086,日射量と図３!$E$6:$F$34,2,TRUE),IF(AND(71&lt;=Z4086,Z4086&lt;107),VLOOKUP($W4086,日射量と図３!$E$6:$G$34,3,TRUE),IF(AND(107&lt;=Z4086,Z4086&lt;143),VLOOKUP($W4086,日射量と図３!$E$6:$H$34,4,TRUE),VLOOKUP($W4086,日射量と図３!$E$6:$I$34,5,TRUE))))))</f>
        <v/>
      </c>
      <c r="AC4086" s="382" t="str">
        <f t="shared" si="770"/>
        <v/>
      </c>
      <c r="AD4086" s="382" t="str">
        <f t="shared" si="771"/>
        <v/>
      </c>
    </row>
    <row r="4087" spans="11:30" ht="13.5" customHeight="1">
      <c r="K4087" s="4">
        <f t="shared" si="765"/>
        <v>11</v>
      </c>
      <c r="L4087" s="34">
        <v>43422</v>
      </c>
      <c r="M4087" s="4">
        <v>171</v>
      </c>
      <c r="N4087" s="4">
        <v>4</v>
      </c>
      <c r="O4087" s="31">
        <v>0.125</v>
      </c>
      <c r="P4087" s="35">
        <v>10.06</v>
      </c>
      <c r="Q4087" s="36">
        <f t="shared" si="766"/>
        <v>13</v>
      </c>
      <c r="R4087" s="4">
        <f t="shared" si="767"/>
        <v>2.9399999999999995</v>
      </c>
      <c r="S4087" s="31">
        <f t="shared" si="772"/>
        <v>0.25912037037037033</v>
      </c>
      <c r="T4087" s="31">
        <f t="shared" si="773"/>
        <v>0.70750000000000002</v>
      </c>
      <c r="U4087" s="4">
        <f t="shared" si="769"/>
        <v>0</v>
      </c>
      <c r="V4087" s="4" t="str">
        <f t="shared" si="776"/>
        <v/>
      </c>
      <c r="W4087" s="18" t="str">
        <f>IF(V4087="","",VLOOKUP(L4087,日射量と図３!$A$4:$C$368,3,TRUE)*238.85/100)</f>
        <v/>
      </c>
      <c r="X4087" s="4" t="str">
        <f t="shared" si="768"/>
        <v/>
      </c>
      <c r="Y4087" s="4" t="str">
        <f t="shared" si="774"/>
        <v/>
      </c>
      <c r="Z4087" s="4" t="str">
        <f t="shared" si="775"/>
        <v/>
      </c>
      <c r="AA4087" s="4" t="str">
        <f>IF($V4087="","",IF(Y4087&lt;36,0,IF(AND(36&lt;=Y4087,Y4087&lt;71),VLOOKUP($W4087,日射量と図３!$E$6:$F$34,2,TRUE),IF(AND(71&lt;=Y4087,Y4087&lt;107),VLOOKUP($W4087,日射量と図３!$E$6:$G$34,3,TRUE),IF(AND(107&lt;=Y4087,Y4087&lt;143),VLOOKUP($W4087,日射量と図３!$E$6:$H$34,4,TRUE),VLOOKUP($W4087,日射量と図３!$E$6:$I$34,5,TRUE))))))</f>
        <v/>
      </c>
      <c r="AB4087" s="4" t="str">
        <f>IF($V4087="","",IF(Z4087&lt;36,0,IF(AND(36&lt;=Z4087,Z4087&lt;71),VLOOKUP($W4087,日射量と図３!$E$6:$F$34,2,TRUE),IF(AND(71&lt;=Z4087,Z4087&lt;107),VLOOKUP($W4087,日射量と図３!$E$6:$G$34,3,TRUE),IF(AND(107&lt;=Z4087,Z4087&lt;143),VLOOKUP($W4087,日射量と図３!$E$6:$H$34,4,TRUE),VLOOKUP($W4087,日射量と図３!$E$6:$I$34,5,TRUE))))))</f>
        <v/>
      </c>
      <c r="AC4087" s="382" t="str">
        <f t="shared" si="770"/>
        <v/>
      </c>
      <c r="AD4087" s="382" t="str">
        <f t="shared" si="771"/>
        <v/>
      </c>
    </row>
    <row r="4088" spans="11:30" ht="13.5" customHeight="1">
      <c r="K4088" s="4">
        <f t="shared" si="765"/>
        <v>11</v>
      </c>
      <c r="L4088" s="34">
        <v>43422</v>
      </c>
      <c r="M4088" s="4">
        <v>171</v>
      </c>
      <c r="N4088" s="4">
        <v>5</v>
      </c>
      <c r="O4088" s="31">
        <v>0.16666666666666666</v>
      </c>
      <c r="P4088" s="35">
        <v>9.8499999999999979</v>
      </c>
      <c r="Q4088" s="36">
        <f t="shared" si="766"/>
        <v>15</v>
      </c>
      <c r="R4088" s="4">
        <f t="shared" si="767"/>
        <v>5.1500000000000021</v>
      </c>
      <c r="S4088" s="31">
        <f t="shared" si="772"/>
        <v>0.25912037037037033</v>
      </c>
      <c r="T4088" s="31">
        <f t="shared" si="773"/>
        <v>0.70750000000000002</v>
      </c>
      <c r="U4088" s="4">
        <f t="shared" si="769"/>
        <v>0</v>
      </c>
      <c r="V4088" s="4" t="str">
        <f t="shared" si="776"/>
        <v/>
      </c>
      <c r="W4088" s="18" t="str">
        <f>IF(V4088="","",VLOOKUP(L4088,日射量と図３!$A$4:$C$368,3,TRUE)*238.85/100)</f>
        <v/>
      </c>
      <c r="X4088" s="4" t="str">
        <f t="shared" si="768"/>
        <v/>
      </c>
      <c r="Y4088" s="4" t="str">
        <f t="shared" si="774"/>
        <v/>
      </c>
      <c r="Z4088" s="4" t="str">
        <f t="shared" si="775"/>
        <v/>
      </c>
      <c r="AA4088" s="4" t="str">
        <f>IF($V4088="","",IF(Y4088&lt;36,0,IF(AND(36&lt;=Y4088,Y4088&lt;71),VLOOKUP($W4088,日射量と図３!$E$6:$F$34,2,TRUE),IF(AND(71&lt;=Y4088,Y4088&lt;107),VLOOKUP($W4088,日射量と図３!$E$6:$G$34,3,TRUE),IF(AND(107&lt;=Y4088,Y4088&lt;143),VLOOKUP($W4088,日射量と図３!$E$6:$H$34,4,TRUE),VLOOKUP($W4088,日射量と図３!$E$6:$I$34,5,TRUE))))))</f>
        <v/>
      </c>
      <c r="AB4088" s="4" t="str">
        <f>IF($V4088="","",IF(Z4088&lt;36,0,IF(AND(36&lt;=Z4088,Z4088&lt;71),VLOOKUP($W4088,日射量と図３!$E$6:$F$34,2,TRUE),IF(AND(71&lt;=Z4088,Z4088&lt;107),VLOOKUP($W4088,日射量と図３!$E$6:$G$34,3,TRUE),IF(AND(107&lt;=Z4088,Z4088&lt;143),VLOOKUP($W4088,日射量と図３!$E$6:$H$34,4,TRUE),VLOOKUP($W4088,日射量と図３!$E$6:$I$34,5,TRUE))))))</f>
        <v/>
      </c>
      <c r="AC4088" s="382" t="str">
        <f t="shared" si="770"/>
        <v/>
      </c>
      <c r="AD4088" s="382" t="str">
        <f t="shared" si="771"/>
        <v/>
      </c>
    </row>
    <row r="4089" spans="11:30" ht="13.5" customHeight="1">
      <c r="K4089" s="4">
        <f t="shared" si="765"/>
        <v>11</v>
      </c>
      <c r="L4089" s="34">
        <v>43422</v>
      </c>
      <c r="M4089" s="4">
        <v>171</v>
      </c>
      <c r="N4089" s="4">
        <v>6</v>
      </c>
      <c r="O4089" s="31">
        <v>0.20833333333333334</v>
      </c>
      <c r="P4089" s="35">
        <v>9.4</v>
      </c>
      <c r="Q4089" s="36">
        <f t="shared" si="766"/>
        <v>15</v>
      </c>
      <c r="R4089" s="4">
        <f t="shared" si="767"/>
        <v>5.6</v>
      </c>
      <c r="S4089" s="31">
        <f t="shared" si="772"/>
        <v>0.25912037037037033</v>
      </c>
      <c r="T4089" s="31">
        <f t="shared" si="773"/>
        <v>0.70750000000000002</v>
      </c>
      <c r="U4089" s="4">
        <f t="shared" si="769"/>
        <v>0</v>
      </c>
      <c r="V4089" s="4" t="str">
        <f t="shared" si="776"/>
        <v/>
      </c>
      <c r="W4089" s="18" t="str">
        <f>IF(V4089="","",VLOOKUP(L4089,日射量と図３!$A$4:$C$368,3,TRUE)*238.85/100)</f>
        <v/>
      </c>
      <c r="X4089" s="4" t="str">
        <f t="shared" si="768"/>
        <v/>
      </c>
      <c r="Y4089" s="4" t="str">
        <f t="shared" si="774"/>
        <v/>
      </c>
      <c r="Z4089" s="4" t="str">
        <f t="shared" si="775"/>
        <v/>
      </c>
      <c r="AA4089" s="4" t="str">
        <f>IF($V4089="","",IF(Y4089&lt;36,0,IF(AND(36&lt;=Y4089,Y4089&lt;71),VLOOKUP($W4089,日射量と図３!$E$6:$F$34,2,TRUE),IF(AND(71&lt;=Y4089,Y4089&lt;107),VLOOKUP($W4089,日射量と図３!$E$6:$G$34,3,TRUE),IF(AND(107&lt;=Y4089,Y4089&lt;143),VLOOKUP($W4089,日射量と図３!$E$6:$H$34,4,TRUE),VLOOKUP($W4089,日射量と図３!$E$6:$I$34,5,TRUE))))))</f>
        <v/>
      </c>
      <c r="AB4089" s="4" t="str">
        <f>IF($V4089="","",IF(Z4089&lt;36,0,IF(AND(36&lt;=Z4089,Z4089&lt;71),VLOOKUP($W4089,日射量と図３!$E$6:$F$34,2,TRUE),IF(AND(71&lt;=Z4089,Z4089&lt;107),VLOOKUP($W4089,日射量と図３!$E$6:$G$34,3,TRUE),IF(AND(107&lt;=Z4089,Z4089&lt;143),VLOOKUP($W4089,日射量と図３!$E$6:$H$34,4,TRUE),VLOOKUP($W4089,日射量と図３!$E$6:$I$34,5,TRUE))))))</f>
        <v/>
      </c>
      <c r="AC4089" s="382" t="str">
        <f t="shared" si="770"/>
        <v/>
      </c>
      <c r="AD4089" s="382" t="str">
        <f t="shared" si="771"/>
        <v/>
      </c>
    </row>
    <row r="4090" spans="11:30" ht="13.5" customHeight="1">
      <c r="K4090" s="4">
        <f t="shared" si="765"/>
        <v>11</v>
      </c>
      <c r="L4090" s="34">
        <v>43422</v>
      </c>
      <c r="M4090" s="4">
        <v>171</v>
      </c>
      <c r="N4090" s="4">
        <v>7</v>
      </c>
      <c r="O4090" s="31">
        <v>0.25</v>
      </c>
      <c r="P4090" s="35">
        <v>9.16</v>
      </c>
      <c r="Q4090" s="36">
        <f t="shared" si="766"/>
        <v>15</v>
      </c>
      <c r="R4090" s="4">
        <f t="shared" si="767"/>
        <v>5.84</v>
      </c>
      <c r="S4090" s="31">
        <f t="shared" si="772"/>
        <v>0.25912037037037033</v>
      </c>
      <c r="T4090" s="31">
        <f t="shared" si="773"/>
        <v>0.70750000000000002</v>
      </c>
      <c r="U4090" s="4">
        <f t="shared" si="769"/>
        <v>0</v>
      </c>
      <c r="V4090" s="4" t="str">
        <f t="shared" si="776"/>
        <v/>
      </c>
      <c r="W4090" s="18" t="str">
        <f>IF(V4090="","",VLOOKUP(L4090,日射量と図３!$A$4:$C$368,3,TRUE)*238.85/100)</f>
        <v/>
      </c>
      <c r="X4090" s="4" t="str">
        <f t="shared" si="768"/>
        <v/>
      </c>
      <c r="Y4090" s="4" t="str">
        <f t="shared" si="774"/>
        <v/>
      </c>
      <c r="Z4090" s="4" t="str">
        <f t="shared" si="775"/>
        <v/>
      </c>
      <c r="AA4090" s="4" t="str">
        <f>IF($V4090="","",IF(Y4090&lt;36,0,IF(AND(36&lt;=Y4090,Y4090&lt;71),VLOOKUP($W4090,日射量と図３!$E$6:$F$34,2,TRUE),IF(AND(71&lt;=Y4090,Y4090&lt;107),VLOOKUP($W4090,日射量と図３!$E$6:$G$34,3,TRUE),IF(AND(107&lt;=Y4090,Y4090&lt;143),VLOOKUP($W4090,日射量と図３!$E$6:$H$34,4,TRUE),VLOOKUP($W4090,日射量と図３!$E$6:$I$34,5,TRUE))))))</f>
        <v/>
      </c>
      <c r="AB4090" s="4" t="str">
        <f>IF($V4090="","",IF(Z4090&lt;36,0,IF(AND(36&lt;=Z4090,Z4090&lt;71),VLOOKUP($W4090,日射量と図３!$E$6:$F$34,2,TRUE),IF(AND(71&lt;=Z4090,Z4090&lt;107),VLOOKUP($W4090,日射量と図３!$E$6:$G$34,3,TRUE),IF(AND(107&lt;=Z4090,Z4090&lt;143),VLOOKUP($W4090,日射量と図３!$E$6:$H$34,4,TRUE),VLOOKUP($W4090,日射量と図３!$E$6:$I$34,5,TRUE))))))</f>
        <v/>
      </c>
      <c r="AC4090" s="382" t="str">
        <f t="shared" si="770"/>
        <v/>
      </c>
      <c r="AD4090" s="382" t="str">
        <f t="shared" si="771"/>
        <v/>
      </c>
    </row>
    <row r="4091" spans="11:30" ht="13.5" customHeight="1">
      <c r="K4091" s="4">
        <f t="shared" si="765"/>
        <v>11</v>
      </c>
      <c r="L4091" s="34">
        <v>43422</v>
      </c>
      <c r="M4091" s="4">
        <v>171</v>
      </c>
      <c r="N4091" s="4">
        <v>8</v>
      </c>
      <c r="O4091" s="31">
        <v>0.29166666666666669</v>
      </c>
      <c r="P4091" s="35">
        <v>9.2900000000000009</v>
      </c>
      <c r="Q4091" s="36">
        <f t="shared" si="766"/>
        <v>12</v>
      </c>
      <c r="R4091" s="4">
        <f t="shared" si="767"/>
        <v>2.7099999999999991</v>
      </c>
      <c r="S4091" s="31">
        <f t="shared" si="772"/>
        <v>0.25912037037037033</v>
      </c>
      <c r="T4091" s="31">
        <f t="shared" si="773"/>
        <v>0.70750000000000002</v>
      </c>
      <c r="U4091" s="4">
        <f t="shared" si="769"/>
        <v>2.7099999999999991</v>
      </c>
      <c r="V4091" s="4" t="str">
        <f t="shared" si="776"/>
        <v/>
      </c>
      <c r="W4091" s="18" t="str">
        <f>IF(V4091="","",VLOOKUP(L4091,日射量と図３!$A$4:$C$368,3,TRUE)*238.85/100)</f>
        <v/>
      </c>
      <c r="X4091" s="4" t="str">
        <f t="shared" si="768"/>
        <v/>
      </c>
      <c r="Y4091" s="4" t="str">
        <f t="shared" si="774"/>
        <v/>
      </c>
      <c r="Z4091" s="4" t="str">
        <f t="shared" si="775"/>
        <v/>
      </c>
      <c r="AA4091" s="4" t="str">
        <f>IF($V4091="","",IF(Y4091&lt;36,0,IF(AND(36&lt;=Y4091,Y4091&lt;71),VLOOKUP($W4091,日射量と図３!$E$6:$F$34,2,TRUE),IF(AND(71&lt;=Y4091,Y4091&lt;107),VLOOKUP($W4091,日射量と図３!$E$6:$G$34,3,TRUE),IF(AND(107&lt;=Y4091,Y4091&lt;143),VLOOKUP($W4091,日射量と図３!$E$6:$H$34,4,TRUE),VLOOKUP($W4091,日射量と図３!$E$6:$I$34,5,TRUE))))))</f>
        <v/>
      </c>
      <c r="AB4091" s="4" t="str">
        <f>IF($V4091="","",IF(Z4091&lt;36,0,IF(AND(36&lt;=Z4091,Z4091&lt;71),VLOOKUP($W4091,日射量と図３!$E$6:$F$34,2,TRUE),IF(AND(71&lt;=Z4091,Z4091&lt;107),VLOOKUP($W4091,日射量と図３!$E$6:$G$34,3,TRUE),IF(AND(107&lt;=Z4091,Z4091&lt;143),VLOOKUP($W4091,日射量と図３!$E$6:$H$34,4,TRUE),VLOOKUP($W4091,日射量と図３!$E$6:$I$34,5,TRUE))))))</f>
        <v/>
      </c>
      <c r="AC4091" s="382" t="str">
        <f t="shared" si="770"/>
        <v/>
      </c>
      <c r="AD4091" s="382" t="str">
        <f t="shared" si="771"/>
        <v/>
      </c>
    </row>
    <row r="4092" spans="11:30" ht="13.5" customHeight="1">
      <c r="K4092" s="4">
        <f t="shared" si="765"/>
        <v>11</v>
      </c>
      <c r="L4092" s="34">
        <v>43422</v>
      </c>
      <c r="M4092" s="4">
        <v>171</v>
      </c>
      <c r="N4092" s="4">
        <v>9</v>
      </c>
      <c r="O4092" s="31">
        <v>0.33333333333333331</v>
      </c>
      <c r="P4092" s="35">
        <v>10.27</v>
      </c>
      <c r="Q4092" s="36">
        <f t="shared" si="766"/>
        <v>12</v>
      </c>
      <c r="R4092" s="4">
        <f t="shared" si="767"/>
        <v>1.7300000000000004</v>
      </c>
      <c r="S4092" s="31">
        <f t="shared" si="772"/>
        <v>0.25912037037037033</v>
      </c>
      <c r="T4092" s="31">
        <f t="shared" si="773"/>
        <v>0.70750000000000002</v>
      </c>
      <c r="U4092" s="4">
        <f t="shared" si="769"/>
        <v>1.7300000000000004</v>
      </c>
      <c r="V4092" s="4" t="str">
        <f t="shared" si="776"/>
        <v/>
      </c>
      <c r="W4092" s="18" t="str">
        <f>IF(V4092="","",VLOOKUP(L4092,日射量と図３!$A$4:$C$368,3,TRUE)*238.85/100)</f>
        <v/>
      </c>
      <c r="X4092" s="4" t="str">
        <f t="shared" si="768"/>
        <v/>
      </c>
      <c r="Y4092" s="4" t="str">
        <f t="shared" si="774"/>
        <v/>
      </c>
      <c r="Z4092" s="4" t="str">
        <f t="shared" si="775"/>
        <v/>
      </c>
      <c r="AA4092" s="4" t="str">
        <f>IF($V4092="","",IF(Y4092&lt;36,0,IF(AND(36&lt;=Y4092,Y4092&lt;71),VLOOKUP($W4092,日射量と図３!$E$6:$F$34,2,TRUE),IF(AND(71&lt;=Y4092,Y4092&lt;107),VLOOKUP($W4092,日射量と図３!$E$6:$G$34,3,TRUE),IF(AND(107&lt;=Y4092,Y4092&lt;143),VLOOKUP($W4092,日射量と図３!$E$6:$H$34,4,TRUE),VLOOKUP($W4092,日射量と図３!$E$6:$I$34,5,TRUE))))))</f>
        <v/>
      </c>
      <c r="AB4092" s="4" t="str">
        <f>IF($V4092="","",IF(Z4092&lt;36,0,IF(AND(36&lt;=Z4092,Z4092&lt;71),VLOOKUP($W4092,日射量と図３!$E$6:$F$34,2,TRUE),IF(AND(71&lt;=Z4092,Z4092&lt;107),VLOOKUP($W4092,日射量と図３!$E$6:$G$34,3,TRUE),IF(AND(107&lt;=Z4092,Z4092&lt;143),VLOOKUP($W4092,日射量と図３!$E$6:$H$34,4,TRUE),VLOOKUP($W4092,日射量と図３!$E$6:$I$34,5,TRUE))))))</f>
        <v/>
      </c>
      <c r="AC4092" s="382" t="str">
        <f t="shared" si="770"/>
        <v/>
      </c>
      <c r="AD4092" s="382" t="str">
        <f t="shared" si="771"/>
        <v/>
      </c>
    </row>
    <row r="4093" spans="11:30" ht="13.5" customHeight="1">
      <c r="K4093" s="4">
        <f t="shared" si="765"/>
        <v>11</v>
      </c>
      <c r="L4093" s="34">
        <v>43422</v>
      </c>
      <c r="M4093" s="4">
        <v>171</v>
      </c>
      <c r="N4093" s="4">
        <v>10</v>
      </c>
      <c r="O4093" s="31">
        <v>0.375</v>
      </c>
      <c r="P4093" s="35">
        <v>11.75</v>
      </c>
      <c r="Q4093" s="36">
        <f t="shared" si="766"/>
        <v>12</v>
      </c>
      <c r="R4093" s="4">
        <f t="shared" si="767"/>
        <v>0.25</v>
      </c>
      <c r="S4093" s="31">
        <f t="shared" si="772"/>
        <v>0.25912037037037033</v>
      </c>
      <c r="T4093" s="31">
        <f t="shared" si="773"/>
        <v>0.70750000000000002</v>
      </c>
      <c r="U4093" s="4">
        <f t="shared" si="769"/>
        <v>0.25</v>
      </c>
      <c r="V4093" s="4" t="str">
        <f t="shared" si="776"/>
        <v/>
      </c>
      <c r="W4093" s="18" t="str">
        <f>IF(V4093="","",VLOOKUP(L4093,日射量と図３!$A$4:$C$368,3,TRUE)*238.85/100)</f>
        <v/>
      </c>
      <c r="X4093" s="4" t="str">
        <f t="shared" si="768"/>
        <v/>
      </c>
      <c r="Y4093" s="4" t="str">
        <f t="shared" si="774"/>
        <v/>
      </c>
      <c r="Z4093" s="4" t="str">
        <f t="shared" si="775"/>
        <v/>
      </c>
      <c r="AA4093" s="4" t="str">
        <f>IF($V4093="","",IF(Y4093&lt;36,0,IF(AND(36&lt;=Y4093,Y4093&lt;71),VLOOKUP($W4093,日射量と図３!$E$6:$F$34,2,TRUE),IF(AND(71&lt;=Y4093,Y4093&lt;107),VLOOKUP($W4093,日射量と図３!$E$6:$G$34,3,TRUE),IF(AND(107&lt;=Y4093,Y4093&lt;143),VLOOKUP($W4093,日射量と図３!$E$6:$H$34,4,TRUE),VLOOKUP($W4093,日射量と図３!$E$6:$I$34,5,TRUE))))))</f>
        <v/>
      </c>
      <c r="AB4093" s="4" t="str">
        <f>IF($V4093="","",IF(Z4093&lt;36,0,IF(AND(36&lt;=Z4093,Z4093&lt;71),VLOOKUP($W4093,日射量と図３!$E$6:$F$34,2,TRUE),IF(AND(71&lt;=Z4093,Z4093&lt;107),VLOOKUP($W4093,日射量と図３!$E$6:$G$34,3,TRUE),IF(AND(107&lt;=Z4093,Z4093&lt;143),VLOOKUP($W4093,日射量と図３!$E$6:$H$34,4,TRUE),VLOOKUP($W4093,日射量と図３!$E$6:$I$34,5,TRUE))))))</f>
        <v/>
      </c>
      <c r="AC4093" s="382" t="str">
        <f t="shared" si="770"/>
        <v/>
      </c>
      <c r="AD4093" s="382" t="str">
        <f t="shared" si="771"/>
        <v/>
      </c>
    </row>
    <row r="4094" spans="11:30" ht="13.5" customHeight="1">
      <c r="K4094" s="4">
        <f t="shared" si="765"/>
        <v>11</v>
      </c>
      <c r="L4094" s="34">
        <v>43422</v>
      </c>
      <c r="M4094" s="4">
        <v>171</v>
      </c>
      <c r="N4094" s="4">
        <v>11</v>
      </c>
      <c r="O4094" s="31">
        <v>0.41666666666666669</v>
      </c>
      <c r="P4094" s="35">
        <v>12.99</v>
      </c>
      <c r="Q4094" s="36">
        <f t="shared" si="766"/>
        <v>12</v>
      </c>
      <c r="R4094" s="4">
        <f t="shared" si="767"/>
        <v>0</v>
      </c>
      <c r="S4094" s="31">
        <f t="shared" si="772"/>
        <v>0.25912037037037033</v>
      </c>
      <c r="T4094" s="31">
        <f t="shared" si="773"/>
        <v>0.70750000000000002</v>
      </c>
      <c r="U4094" s="4">
        <f t="shared" si="769"/>
        <v>0</v>
      </c>
      <c r="V4094" s="4" t="str">
        <f t="shared" si="776"/>
        <v/>
      </c>
      <c r="W4094" s="18" t="str">
        <f>IF(V4094="","",VLOOKUP(L4094,日射量と図３!$A$4:$C$368,3,TRUE)*238.85/100)</f>
        <v/>
      </c>
      <c r="X4094" s="4" t="str">
        <f t="shared" si="768"/>
        <v/>
      </c>
      <c r="Y4094" s="4" t="str">
        <f t="shared" si="774"/>
        <v/>
      </c>
      <c r="Z4094" s="4" t="str">
        <f t="shared" si="775"/>
        <v/>
      </c>
      <c r="AA4094" s="4" t="str">
        <f>IF($V4094="","",IF(Y4094&lt;36,0,IF(AND(36&lt;=Y4094,Y4094&lt;71),VLOOKUP($W4094,日射量と図３!$E$6:$F$34,2,TRUE),IF(AND(71&lt;=Y4094,Y4094&lt;107),VLOOKUP($W4094,日射量と図３!$E$6:$G$34,3,TRUE),IF(AND(107&lt;=Y4094,Y4094&lt;143),VLOOKUP($W4094,日射量と図３!$E$6:$H$34,4,TRUE),VLOOKUP($W4094,日射量と図３!$E$6:$I$34,5,TRUE))))))</f>
        <v/>
      </c>
      <c r="AB4094" s="4" t="str">
        <f>IF($V4094="","",IF(Z4094&lt;36,0,IF(AND(36&lt;=Z4094,Z4094&lt;71),VLOOKUP($W4094,日射量と図３!$E$6:$F$34,2,TRUE),IF(AND(71&lt;=Z4094,Z4094&lt;107),VLOOKUP($W4094,日射量と図３!$E$6:$G$34,3,TRUE),IF(AND(107&lt;=Z4094,Z4094&lt;143),VLOOKUP($W4094,日射量と図３!$E$6:$H$34,4,TRUE),VLOOKUP($W4094,日射量と図３!$E$6:$I$34,5,TRUE))))))</f>
        <v/>
      </c>
      <c r="AC4094" s="382" t="str">
        <f t="shared" si="770"/>
        <v/>
      </c>
      <c r="AD4094" s="382" t="str">
        <f t="shared" si="771"/>
        <v/>
      </c>
    </row>
    <row r="4095" spans="11:30" ht="13.5" customHeight="1">
      <c r="K4095" s="4">
        <f t="shared" si="765"/>
        <v>11</v>
      </c>
      <c r="L4095" s="34">
        <v>43422</v>
      </c>
      <c r="M4095" s="4">
        <v>171</v>
      </c>
      <c r="N4095" s="4">
        <v>12</v>
      </c>
      <c r="O4095" s="31">
        <v>0.45833333333333331</v>
      </c>
      <c r="P4095" s="35">
        <v>13.62</v>
      </c>
      <c r="Q4095" s="36">
        <f t="shared" si="766"/>
        <v>12</v>
      </c>
      <c r="R4095" s="4">
        <f t="shared" si="767"/>
        <v>0</v>
      </c>
      <c r="S4095" s="31">
        <f t="shared" si="772"/>
        <v>0.25912037037037033</v>
      </c>
      <c r="T4095" s="31">
        <f t="shared" si="773"/>
        <v>0.70750000000000002</v>
      </c>
      <c r="U4095" s="4">
        <f t="shared" si="769"/>
        <v>0</v>
      </c>
      <c r="V4095" s="4" t="str">
        <f t="shared" si="776"/>
        <v/>
      </c>
      <c r="W4095" s="18" t="str">
        <f>IF(V4095="","",VLOOKUP(L4095,日射量と図３!$A$4:$C$368,3,TRUE)*238.85/100)</f>
        <v/>
      </c>
      <c r="X4095" s="4" t="str">
        <f t="shared" si="768"/>
        <v/>
      </c>
      <c r="Y4095" s="4" t="str">
        <f t="shared" si="774"/>
        <v/>
      </c>
      <c r="Z4095" s="4" t="str">
        <f t="shared" si="775"/>
        <v/>
      </c>
      <c r="AA4095" s="4" t="str">
        <f>IF($V4095="","",IF(Y4095&lt;36,0,IF(AND(36&lt;=Y4095,Y4095&lt;71),VLOOKUP($W4095,日射量と図３!$E$6:$F$34,2,TRUE),IF(AND(71&lt;=Y4095,Y4095&lt;107),VLOOKUP($W4095,日射量と図３!$E$6:$G$34,3,TRUE),IF(AND(107&lt;=Y4095,Y4095&lt;143),VLOOKUP($W4095,日射量と図３!$E$6:$H$34,4,TRUE),VLOOKUP($W4095,日射量と図３!$E$6:$I$34,5,TRUE))))))</f>
        <v/>
      </c>
      <c r="AB4095" s="4" t="str">
        <f>IF($V4095="","",IF(Z4095&lt;36,0,IF(AND(36&lt;=Z4095,Z4095&lt;71),VLOOKUP($W4095,日射量と図３!$E$6:$F$34,2,TRUE),IF(AND(71&lt;=Z4095,Z4095&lt;107),VLOOKUP($W4095,日射量と図３!$E$6:$G$34,3,TRUE),IF(AND(107&lt;=Z4095,Z4095&lt;143),VLOOKUP($W4095,日射量と図３!$E$6:$H$34,4,TRUE),VLOOKUP($W4095,日射量と図３!$E$6:$I$34,5,TRUE))))))</f>
        <v/>
      </c>
      <c r="AC4095" s="382" t="str">
        <f t="shared" si="770"/>
        <v/>
      </c>
      <c r="AD4095" s="382" t="str">
        <f t="shared" si="771"/>
        <v/>
      </c>
    </row>
    <row r="4096" spans="11:30" ht="13.5" customHeight="1">
      <c r="K4096" s="4">
        <f t="shared" si="765"/>
        <v>11</v>
      </c>
      <c r="L4096" s="34">
        <v>43422</v>
      </c>
      <c r="M4096" s="4">
        <v>171</v>
      </c>
      <c r="N4096" s="4">
        <v>13</v>
      </c>
      <c r="O4096" s="31">
        <v>0.5</v>
      </c>
      <c r="P4096" s="35">
        <v>14.489999999999998</v>
      </c>
      <c r="Q4096" s="36">
        <f t="shared" si="766"/>
        <v>12</v>
      </c>
      <c r="R4096" s="4">
        <f t="shared" si="767"/>
        <v>0</v>
      </c>
      <c r="S4096" s="31">
        <f t="shared" si="772"/>
        <v>0.25912037037037033</v>
      </c>
      <c r="T4096" s="31">
        <f t="shared" si="773"/>
        <v>0.70750000000000002</v>
      </c>
      <c r="U4096" s="4">
        <f t="shared" si="769"/>
        <v>0</v>
      </c>
      <c r="V4096" s="4" t="str">
        <f t="shared" si="776"/>
        <v/>
      </c>
      <c r="W4096" s="18" t="str">
        <f>IF(V4096="","",VLOOKUP(L4096,日射量と図３!$A$4:$C$368,3,TRUE)*238.85/100)</f>
        <v/>
      </c>
      <c r="X4096" s="4" t="str">
        <f t="shared" si="768"/>
        <v/>
      </c>
      <c r="Y4096" s="4" t="str">
        <f t="shared" si="774"/>
        <v/>
      </c>
      <c r="Z4096" s="4" t="str">
        <f t="shared" si="775"/>
        <v/>
      </c>
      <c r="AA4096" s="4" t="str">
        <f>IF($V4096="","",IF(Y4096&lt;36,0,IF(AND(36&lt;=Y4096,Y4096&lt;71),VLOOKUP($W4096,日射量と図３!$E$6:$F$34,2,TRUE),IF(AND(71&lt;=Y4096,Y4096&lt;107),VLOOKUP($W4096,日射量と図３!$E$6:$G$34,3,TRUE),IF(AND(107&lt;=Y4096,Y4096&lt;143),VLOOKUP($W4096,日射量と図３!$E$6:$H$34,4,TRUE),VLOOKUP($W4096,日射量と図３!$E$6:$I$34,5,TRUE))))))</f>
        <v/>
      </c>
      <c r="AB4096" s="4" t="str">
        <f>IF($V4096="","",IF(Z4096&lt;36,0,IF(AND(36&lt;=Z4096,Z4096&lt;71),VLOOKUP($W4096,日射量と図３!$E$6:$F$34,2,TRUE),IF(AND(71&lt;=Z4096,Z4096&lt;107),VLOOKUP($W4096,日射量と図３!$E$6:$G$34,3,TRUE),IF(AND(107&lt;=Z4096,Z4096&lt;143),VLOOKUP($W4096,日射量と図３!$E$6:$H$34,4,TRUE),VLOOKUP($W4096,日射量と図３!$E$6:$I$34,5,TRUE))))))</f>
        <v/>
      </c>
      <c r="AC4096" s="382" t="str">
        <f t="shared" si="770"/>
        <v/>
      </c>
      <c r="AD4096" s="382" t="str">
        <f t="shared" si="771"/>
        <v/>
      </c>
    </row>
    <row r="4097" spans="11:30" ht="13.5" customHeight="1">
      <c r="K4097" s="4">
        <f t="shared" si="765"/>
        <v>11</v>
      </c>
      <c r="L4097" s="34">
        <v>43422</v>
      </c>
      <c r="M4097" s="4">
        <v>171</v>
      </c>
      <c r="N4097" s="4">
        <v>14</v>
      </c>
      <c r="O4097" s="31">
        <v>0.54166666666666663</v>
      </c>
      <c r="P4097" s="35">
        <v>14.789999999999997</v>
      </c>
      <c r="Q4097" s="36">
        <f t="shared" si="766"/>
        <v>12</v>
      </c>
      <c r="R4097" s="4">
        <f t="shared" si="767"/>
        <v>0</v>
      </c>
      <c r="S4097" s="31">
        <f t="shared" si="772"/>
        <v>0.25912037037037033</v>
      </c>
      <c r="T4097" s="31">
        <f t="shared" si="773"/>
        <v>0.70750000000000002</v>
      </c>
      <c r="U4097" s="4">
        <f t="shared" si="769"/>
        <v>0</v>
      </c>
      <c r="V4097" s="4" t="str">
        <f t="shared" si="776"/>
        <v/>
      </c>
      <c r="W4097" s="18" t="str">
        <f>IF(V4097="","",VLOOKUP(L4097,日射量と図３!$A$4:$C$368,3,TRUE)*238.85/100)</f>
        <v/>
      </c>
      <c r="X4097" s="4" t="str">
        <f t="shared" si="768"/>
        <v/>
      </c>
      <c r="Y4097" s="4" t="str">
        <f t="shared" si="774"/>
        <v/>
      </c>
      <c r="Z4097" s="4" t="str">
        <f t="shared" si="775"/>
        <v/>
      </c>
      <c r="AA4097" s="4" t="str">
        <f>IF($V4097="","",IF(Y4097&lt;36,0,IF(AND(36&lt;=Y4097,Y4097&lt;71),VLOOKUP($W4097,日射量と図３!$E$6:$F$34,2,TRUE),IF(AND(71&lt;=Y4097,Y4097&lt;107),VLOOKUP($W4097,日射量と図３!$E$6:$G$34,3,TRUE),IF(AND(107&lt;=Y4097,Y4097&lt;143),VLOOKUP($W4097,日射量と図３!$E$6:$H$34,4,TRUE),VLOOKUP($W4097,日射量と図３!$E$6:$I$34,5,TRUE))))))</f>
        <v/>
      </c>
      <c r="AB4097" s="4" t="str">
        <f>IF($V4097="","",IF(Z4097&lt;36,0,IF(AND(36&lt;=Z4097,Z4097&lt;71),VLOOKUP($W4097,日射量と図３!$E$6:$F$34,2,TRUE),IF(AND(71&lt;=Z4097,Z4097&lt;107),VLOOKUP($W4097,日射量と図３!$E$6:$G$34,3,TRUE),IF(AND(107&lt;=Z4097,Z4097&lt;143),VLOOKUP($W4097,日射量と図３!$E$6:$H$34,4,TRUE),VLOOKUP($W4097,日射量と図３!$E$6:$I$34,5,TRUE))))))</f>
        <v/>
      </c>
      <c r="AC4097" s="382" t="str">
        <f t="shared" si="770"/>
        <v/>
      </c>
      <c r="AD4097" s="382" t="str">
        <f t="shared" si="771"/>
        <v/>
      </c>
    </row>
    <row r="4098" spans="11:30" ht="13.5" customHeight="1">
      <c r="K4098" s="4">
        <f t="shared" si="765"/>
        <v>11</v>
      </c>
      <c r="L4098" s="34">
        <v>43422</v>
      </c>
      <c r="M4098" s="4">
        <v>171</v>
      </c>
      <c r="N4098" s="4">
        <v>15</v>
      </c>
      <c r="O4098" s="31">
        <v>0.58333333333333337</v>
      </c>
      <c r="P4098" s="35">
        <v>14.75</v>
      </c>
      <c r="Q4098" s="36">
        <f t="shared" si="766"/>
        <v>12</v>
      </c>
      <c r="R4098" s="4">
        <f t="shared" si="767"/>
        <v>0</v>
      </c>
      <c r="S4098" s="31">
        <f t="shared" si="772"/>
        <v>0.25912037037037033</v>
      </c>
      <c r="T4098" s="31">
        <f t="shared" si="773"/>
        <v>0.70750000000000002</v>
      </c>
      <c r="U4098" s="4">
        <f t="shared" si="769"/>
        <v>0</v>
      </c>
      <c r="V4098" s="4" t="str">
        <f t="shared" si="776"/>
        <v/>
      </c>
      <c r="W4098" s="18" t="str">
        <f>IF(V4098="","",VLOOKUP(L4098,日射量と図３!$A$4:$C$368,3,TRUE)*238.85/100)</f>
        <v/>
      </c>
      <c r="X4098" s="4" t="str">
        <f t="shared" si="768"/>
        <v/>
      </c>
      <c r="Y4098" s="4" t="str">
        <f t="shared" si="774"/>
        <v/>
      </c>
      <c r="Z4098" s="4" t="str">
        <f t="shared" si="775"/>
        <v/>
      </c>
      <c r="AA4098" s="4" t="str">
        <f>IF($V4098="","",IF(Y4098&lt;36,0,IF(AND(36&lt;=Y4098,Y4098&lt;71),VLOOKUP($W4098,日射量と図３!$E$6:$F$34,2,TRUE),IF(AND(71&lt;=Y4098,Y4098&lt;107),VLOOKUP($W4098,日射量と図３!$E$6:$G$34,3,TRUE),IF(AND(107&lt;=Y4098,Y4098&lt;143),VLOOKUP($W4098,日射量と図３!$E$6:$H$34,4,TRUE),VLOOKUP($W4098,日射量と図３!$E$6:$I$34,5,TRUE))))))</f>
        <v/>
      </c>
      <c r="AB4098" s="4" t="str">
        <f>IF($V4098="","",IF(Z4098&lt;36,0,IF(AND(36&lt;=Z4098,Z4098&lt;71),VLOOKUP($W4098,日射量と図３!$E$6:$F$34,2,TRUE),IF(AND(71&lt;=Z4098,Z4098&lt;107),VLOOKUP($W4098,日射量と図３!$E$6:$G$34,3,TRUE),IF(AND(107&lt;=Z4098,Z4098&lt;143),VLOOKUP($W4098,日射量と図３!$E$6:$H$34,4,TRUE),VLOOKUP($W4098,日射量と図３!$E$6:$I$34,5,TRUE))))))</f>
        <v/>
      </c>
      <c r="AC4098" s="382" t="str">
        <f t="shared" si="770"/>
        <v/>
      </c>
      <c r="AD4098" s="382" t="str">
        <f t="shared" si="771"/>
        <v/>
      </c>
    </row>
    <row r="4099" spans="11:30" ht="13.5" customHeight="1">
      <c r="K4099" s="4">
        <f t="shared" si="765"/>
        <v>11</v>
      </c>
      <c r="L4099" s="34">
        <v>43422</v>
      </c>
      <c r="M4099" s="4">
        <v>171</v>
      </c>
      <c r="N4099" s="4">
        <v>16</v>
      </c>
      <c r="O4099" s="31">
        <v>0.625</v>
      </c>
      <c r="P4099" s="35">
        <v>14.440000000000001</v>
      </c>
      <c r="Q4099" s="36">
        <f t="shared" si="766"/>
        <v>16</v>
      </c>
      <c r="R4099" s="4">
        <f t="shared" si="767"/>
        <v>1.5599999999999987</v>
      </c>
      <c r="S4099" s="31">
        <f t="shared" si="772"/>
        <v>0.25912037037037033</v>
      </c>
      <c r="T4099" s="31">
        <f t="shared" si="773"/>
        <v>0.70750000000000002</v>
      </c>
      <c r="U4099" s="4">
        <f t="shared" si="769"/>
        <v>1.5599999999999987</v>
      </c>
      <c r="V4099" s="4" t="str">
        <f t="shared" si="776"/>
        <v/>
      </c>
      <c r="W4099" s="18" t="str">
        <f>IF(V4099="","",VLOOKUP(L4099,日射量と図３!$A$4:$C$368,3,TRUE)*238.85/100)</f>
        <v/>
      </c>
      <c r="X4099" s="4" t="str">
        <f t="shared" si="768"/>
        <v/>
      </c>
      <c r="Y4099" s="4" t="str">
        <f t="shared" si="774"/>
        <v/>
      </c>
      <c r="Z4099" s="4" t="str">
        <f t="shared" si="775"/>
        <v/>
      </c>
      <c r="AA4099" s="4" t="str">
        <f>IF($V4099="","",IF(Y4099&lt;36,0,IF(AND(36&lt;=Y4099,Y4099&lt;71),VLOOKUP($W4099,日射量と図３!$E$6:$F$34,2,TRUE),IF(AND(71&lt;=Y4099,Y4099&lt;107),VLOOKUP($W4099,日射量と図３!$E$6:$G$34,3,TRUE),IF(AND(107&lt;=Y4099,Y4099&lt;143),VLOOKUP($W4099,日射量と図３!$E$6:$H$34,4,TRUE),VLOOKUP($W4099,日射量と図３!$E$6:$I$34,5,TRUE))))))</f>
        <v/>
      </c>
      <c r="AB4099" s="4" t="str">
        <f>IF($V4099="","",IF(Z4099&lt;36,0,IF(AND(36&lt;=Z4099,Z4099&lt;71),VLOOKUP($W4099,日射量と図３!$E$6:$F$34,2,TRUE),IF(AND(71&lt;=Z4099,Z4099&lt;107),VLOOKUP($W4099,日射量と図３!$E$6:$G$34,3,TRUE),IF(AND(107&lt;=Z4099,Z4099&lt;143),VLOOKUP($W4099,日射量と図３!$E$6:$H$34,4,TRUE),VLOOKUP($W4099,日射量と図３!$E$6:$I$34,5,TRUE))))))</f>
        <v/>
      </c>
      <c r="AC4099" s="382" t="str">
        <f t="shared" si="770"/>
        <v/>
      </c>
      <c r="AD4099" s="382" t="str">
        <f t="shared" si="771"/>
        <v/>
      </c>
    </row>
    <row r="4100" spans="11:30" ht="13.5" customHeight="1">
      <c r="K4100" s="4">
        <f t="shared" si="765"/>
        <v>11</v>
      </c>
      <c r="L4100" s="34">
        <v>43422</v>
      </c>
      <c r="M4100" s="4">
        <v>171</v>
      </c>
      <c r="N4100" s="4">
        <v>17</v>
      </c>
      <c r="O4100" s="31">
        <v>0.66666666666666663</v>
      </c>
      <c r="P4100" s="35">
        <v>13.779999999999998</v>
      </c>
      <c r="Q4100" s="36">
        <f t="shared" si="766"/>
        <v>16</v>
      </c>
      <c r="R4100" s="4">
        <f t="shared" si="767"/>
        <v>2.2200000000000024</v>
      </c>
      <c r="S4100" s="31">
        <f t="shared" si="772"/>
        <v>0.25912037037037033</v>
      </c>
      <c r="T4100" s="31">
        <f t="shared" si="773"/>
        <v>0.70750000000000002</v>
      </c>
      <c r="U4100" s="4">
        <f t="shared" si="769"/>
        <v>2.2200000000000024</v>
      </c>
      <c r="V4100" s="4" t="str">
        <f t="shared" si="776"/>
        <v/>
      </c>
      <c r="W4100" s="18" t="str">
        <f>IF(V4100="","",VLOOKUP(L4100,日射量と図３!$A$4:$C$368,3,TRUE)*238.85/100)</f>
        <v/>
      </c>
      <c r="X4100" s="4" t="str">
        <f t="shared" si="768"/>
        <v/>
      </c>
      <c r="Y4100" s="4" t="str">
        <f t="shared" si="774"/>
        <v/>
      </c>
      <c r="Z4100" s="4" t="str">
        <f t="shared" si="775"/>
        <v/>
      </c>
      <c r="AA4100" s="4" t="str">
        <f>IF($V4100="","",IF(Y4100&lt;36,0,IF(AND(36&lt;=Y4100,Y4100&lt;71),VLOOKUP($W4100,日射量と図３!$E$6:$F$34,2,TRUE),IF(AND(71&lt;=Y4100,Y4100&lt;107),VLOOKUP($W4100,日射量と図３!$E$6:$G$34,3,TRUE),IF(AND(107&lt;=Y4100,Y4100&lt;143),VLOOKUP($W4100,日射量と図３!$E$6:$H$34,4,TRUE),VLOOKUP($W4100,日射量と図３!$E$6:$I$34,5,TRUE))))))</f>
        <v/>
      </c>
      <c r="AB4100" s="4" t="str">
        <f>IF($V4100="","",IF(Z4100&lt;36,0,IF(AND(36&lt;=Z4100,Z4100&lt;71),VLOOKUP($W4100,日射量と図３!$E$6:$F$34,2,TRUE),IF(AND(71&lt;=Z4100,Z4100&lt;107),VLOOKUP($W4100,日射量と図３!$E$6:$G$34,3,TRUE),IF(AND(107&lt;=Z4100,Z4100&lt;143),VLOOKUP($W4100,日射量と図３!$E$6:$H$34,4,TRUE),VLOOKUP($W4100,日射量と図３!$E$6:$I$34,5,TRUE))))))</f>
        <v/>
      </c>
      <c r="AC4100" s="382" t="str">
        <f t="shared" si="770"/>
        <v/>
      </c>
      <c r="AD4100" s="382" t="str">
        <f t="shared" si="771"/>
        <v/>
      </c>
    </row>
    <row r="4101" spans="11:30" ht="13.5" customHeight="1">
      <c r="K4101" s="4">
        <f t="shared" ref="K4101:K4164" si="777">MONTH(L4101)</f>
        <v>11</v>
      </c>
      <c r="L4101" s="34">
        <v>43422</v>
      </c>
      <c r="M4101" s="4">
        <v>171</v>
      </c>
      <c r="N4101" s="4">
        <v>18</v>
      </c>
      <c r="O4101" s="31">
        <v>0.70833333333333337</v>
      </c>
      <c r="P4101" s="35">
        <v>13</v>
      </c>
      <c r="Q4101" s="36">
        <f t="shared" ref="Q4101:Q4164" si="778">IF(O4101&lt;$B$15,$D$14,IF(O4101&lt;$B$16,$D$15,IF(O4101&lt;$B$17,$D$16,IF(O4101&lt;$B$18,$D$17,IF(O4101&lt;$B$19,$D$18,$D$19)))))</f>
        <v>16</v>
      </c>
      <c r="R4101" s="4">
        <f t="shared" ref="R4101:R4164" si="779">IF(Q4101-P4101&gt;0,Q4101-P4101,0)</f>
        <v>3</v>
      </c>
      <c r="S4101" s="31">
        <f t="shared" si="772"/>
        <v>0.25912037037037033</v>
      </c>
      <c r="T4101" s="31">
        <f t="shared" si="773"/>
        <v>0.70750000000000002</v>
      </c>
      <c r="U4101" s="4">
        <f t="shared" si="769"/>
        <v>0</v>
      </c>
      <c r="V4101" s="4" t="str">
        <f t="shared" si="776"/>
        <v/>
      </c>
      <c r="W4101" s="18" t="str">
        <f>IF(V4101="","",VLOOKUP(L4101,日射量と図３!$A$4:$C$368,3,TRUE)*238.85/100)</f>
        <v/>
      </c>
      <c r="X4101" s="4" t="str">
        <f t="shared" ref="X4101:X4164" si="780">IF(V4101="","",VLOOKUP(K4101,$AF$38:$AJ$49,5,TRUE))</f>
        <v/>
      </c>
      <c r="Y4101" s="4" t="str">
        <f t="shared" si="774"/>
        <v/>
      </c>
      <c r="Z4101" s="4" t="str">
        <f t="shared" si="775"/>
        <v/>
      </c>
      <c r="AA4101" s="4" t="str">
        <f>IF($V4101="","",IF(Y4101&lt;36,0,IF(AND(36&lt;=Y4101,Y4101&lt;71),VLOOKUP($W4101,日射量と図３!$E$6:$F$34,2,TRUE),IF(AND(71&lt;=Y4101,Y4101&lt;107),VLOOKUP($W4101,日射量と図３!$E$6:$G$34,3,TRUE),IF(AND(107&lt;=Y4101,Y4101&lt;143),VLOOKUP($W4101,日射量と図３!$E$6:$H$34,4,TRUE),VLOOKUP($W4101,日射量と図３!$E$6:$I$34,5,TRUE))))))</f>
        <v/>
      </c>
      <c r="AB4101" s="4" t="str">
        <f>IF($V4101="","",IF(Z4101&lt;36,0,IF(AND(36&lt;=Z4101,Z4101&lt;71),VLOOKUP($W4101,日射量と図３!$E$6:$F$34,2,TRUE),IF(AND(71&lt;=Z4101,Z4101&lt;107),VLOOKUP($W4101,日射量と図３!$E$6:$G$34,3,TRUE),IF(AND(107&lt;=Z4101,Z4101&lt;143),VLOOKUP($W4101,日射量と図３!$E$6:$H$34,4,TRUE),VLOOKUP($W4101,日射量と図３!$E$6:$I$34,5,TRUE))))))</f>
        <v/>
      </c>
      <c r="AC4101" s="382" t="str">
        <f t="shared" si="770"/>
        <v/>
      </c>
      <c r="AD4101" s="382" t="str">
        <f t="shared" si="771"/>
        <v/>
      </c>
    </row>
    <row r="4102" spans="11:30" ht="13.5" customHeight="1">
      <c r="K4102" s="4">
        <f t="shared" si="777"/>
        <v>11</v>
      </c>
      <c r="L4102" s="34">
        <v>43422</v>
      </c>
      <c r="M4102" s="4">
        <v>171</v>
      </c>
      <c r="N4102" s="4">
        <v>19</v>
      </c>
      <c r="O4102" s="31">
        <v>0.75</v>
      </c>
      <c r="P4102" s="35">
        <v>12.379999999999999</v>
      </c>
      <c r="Q4102" s="36">
        <f t="shared" si="778"/>
        <v>16</v>
      </c>
      <c r="R4102" s="4">
        <f t="shared" si="779"/>
        <v>3.620000000000001</v>
      </c>
      <c r="S4102" s="31">
        <f t="shared" si="772"/>
        <v>0.25912037037037033</v>
      </c>
      <c r="T4102" s="31">
        <f t="shared" si="773"/>
        <v>0.70750000000000002</v>
      </c>
      <c r="U4102" s="4">
        <f t="shared" si="769"/>
        <v>0</v>
      </c>
      <c r="V4102" s="4" t="str">
        <f t="shared" si="776"/>
        <v/>
      </c>
      <c r="W4102" s="18" t="str">
        <f>IF(V4102="","",VLOOKUP(L4102,日射量と図３!$A$4:$C$368,3,TRUE)*238.85/100)</f>
        <v/>
      </c>
      <c r="X4102" s="4" t="str">
        <f t="shared" si="780"/>
        <v/>
      </c>
      <c r="Y4102" s="4" t="str">
        <f t="shared" si="774"/>
        <v/>
      </c>
      <c r="Z4102" s="4" t="str">
        <f t="shared" si="775"/>
        <v/>
      </c>
      <c r="AA4102" s="4" t="str">
        <f>IF($V4102="","",IF(Y4102&lt;36,0,IF(AND(36&lt;=Y4102,Y4102&lt;71),VLOOKUP($W4102,日射量と図３!$E$6:$F$34,2,TRUE),IF(AND(71&lt;=Y4102,Y4102&lt;107),VLOOKUP($W4102,日射量と図３!$E$6:$G$34,3,TRUE),IF(AND(107&lt;=Y4102,Y4102&lt;143),VLOOKUP($W4102,日射量と図３!$E$6:$H$34,4,TRUE),VLOOKUP($W4102,日射量と図３!$E$6:$I$34,5,TRUE))))))</f>
        <v/>
      </c>
      <c r="AB4102" s="4" t="str">
        <f>IF($V4102="","",IF(Z4102&lt;36,0,IF(AND(36&lt;=Z4102,Z4102&lt;71),VLOOKUP($W4102,日射量と図３!$E$6:$F$34,2,TRUE),IF(AND(71&lt;=Z4102,Z4102&lt;107),VLOOKUP($W4102,日射量と図３!$E$6:$G$34,3,TRUE),IF(AND(107&lt;=Z4102,Z4102&lt;143),VLOOKUP($W4102,日射量と図３!$E$6:$H$34,4,TRUE),VLOOKUP($W4102,日射量と図３!$E$6:$I$34,5,TRUE))))))</f>
        <v/>
      </c>
      <c r="AC4102" s="382" t="str">
        <f t="shared" si="770"/>
        <v/>
      </c>
      <c r="AD4102" s="382" t="str">
        <f t="shared" si="771"/>
        <v/>
      </c>
    </row>
    <row r="4103" spans="11:30" ht="13.5" customHeight="1">
      <c r="K4103" s="4">
        <f t="shared" si="777"/>
        <v>11</v>
      </c>
      <c r="L4103" s="34">
        <v>43422</v>
      </c>
      <c r="M4103" s="4">
        <v>171</v>
      </c>
      <c r="N4103" s="4">
        <v>20</v>
      </c>
      <c r="O4103" s="31">
        <v>0.79166666666666663</v>
      </c>
      <c r="P4103" s="35">
        <v>11.989999999999998</v>
      </c>
      <c r="Q4103" s="36">
        <f t="shared" si="778"/>
        <v>16</v>
      </c>
      <c r="R4103" s="4">
        <f t="shared" si="779"/>
        <v>4.0100000000000016</v>
      </c>
      <c r="S4103" s="31">
        <f t="shared" si="772"/>
        <v>0.25912037037037033</v>
      </c>
      <c r="T4103" s="31">
        <f t="shared" si="773"/>
        <v>0.70750000000000002</v>
      </c>
      <c r="U4103" s="4">
        <f t="shared" si="769"/>
        <v>0</v>
      </c>
      <c r="V4103" s="4" t="str">
        <f t="shared" si="776"/>
        <v/>
      </c>
      <c r="W4103" s="18" t="str">
        <f>IF(V4103="","",VLOOKUP(L4103,日射量と図３!$A$4:$C$368,3,TRUE)*238.85/100)</f>
        <v/>
      </c>
      <c r="X4103" s="4" t="str">
        <f t="shared" si="780"/>
        <v/>
      </c>
      <c r="Y4103" s="4" t="str">
        <f t="shared" si="774"/>
        <v/>
      </c>
      <c r="Z4103" s="4" t="str">
        <f t="shared" si="775"/>
        <v/>
      </c>
      <c r="AA4103" s="4" t="str">
        <f>IF($V4103="","",IF(Y4103&lt;36,0,IF(AND(36&lt;=Y4103,Y4103&lt;71),VLOOKUP($W4103,日射量と図３!$E$6:$F$34,2,TRUE),IF(AND(71&lt;=Y4103,Y4103&lt;107),VLOOKUP($W4103,日射量と図３!$E$6:$G$34,3,TRUE),IF(AND(107&lt;=Y4103,Y4103&lt;143),VLOOKUP($W4103,日射量と図３!$E$6:$H$34,4,TRUE),VLOOKUP($W4103,日射量と図３!$E$6:$I$34,5,TRUE))))))</f>
        <v/>
      </c>
      <c r="AB4103" s="4" t="str">
        <f>IF($V4103="","",IF(Z4103&lt;36,0,IF(AND(36&lt;=Z4103,Z4103&lt;71),VLOOKUP($W4103,日射量と図３!$E$6:$F$34,2,TRUE),IF(AND(71&lt;=Z4103,Z4103&lt;107),VLOOKUP($W4103,日射量と図３!$E$6:$G$34,3,TRUE),IF(AND(107&lt;=Z4103,Z4103&lt;143),VLOOKUP($W4103,日射量と図３!$E$6:$H$34,4,TRUE),VLOOKUP($W4103,日射量と図３!$E$6:$I$34,5,TRUE))))))</f>
        <v/>
      </c>
      <c r="AC4103" s="382" t="str">
        <f t="shared" si="770"/>
        <v/>
      </c>
      <c r="AD4103" s="382" t="str">
        <f t="shared" si="771"/>
        <v/>
      </c>
    </row>
    <row r="4104" spans="11:30" ht="13.5" customHeight="1">
      <c r="K4104" s="4">
        <f t="shared" si="777"/>
        <v>11</v>
      </c>
      <c r="L4104" s="34">
        <v>43422</v>
      </c>
      <c r="M4104" s="4">
        <v>171</v>
      </c>
      <c r="N4104" s="4">
        <v>21</v>
      </c>
      <c r="O4104" s="31">
        <v>0.83333333333333337</v>
      </c>
      <c r="P4104" s="35">
        <v>11.61</v>
      </c>
      <c r="Q4104" s="36">
        <f t="shared" si="778"/>
        <v>16</v>
      </c>
      <c r="R4104" s="4">
        <f t="shared" si="779"/>
        <v>4.3900000000000006</v>
      </c>
      <c r="S4104" s="31">
        <f t="shared" si="772"/>
        <v>0.25912037037037033</v>
      </c>
      <c r="T4104" s="31">
        <f t="shared" si="773"/>
        <v>0.70750000000000002</v>
      </c>
      <c r="U4104" s="4">
        <f t="shared" si="769"/>
        <v>0</v>
      </c>
      <c r="V4104" s="4" t="str">
        <f t="shared" si="776"/>
        <v/>
      </c>
      <c r="W4104" s="18" t="str">
        <f>IF(V4104="","",VLOOKUP(L4104,日射量と図３!$A$4:$C$368,3,TRUE)*238.85/100)</f>
        <v/>
      </c>
      <c r="X4104" s="4" t="str">
        <f t="shared" si="780"/>
        <v/>
      </c>
      <c r="Y4104" s="4" t="str">
        <f t="shared" si="774"/>
        <v/>
      </c>
      <c r="Z4104" s="4" t="str">
        <f t="shared" si="775"/>
        <v/>
      </c>
      <c r="AA4104" s="4" t="str">
        <f>IF($V4104="","",IF(Y4104&lt;36,0,IF(AND(36&lt;=Y4104,Y4104&lt;71),VLOOKUP($W4104,日射量と図３!$E$6:$F$34,2,TRUE),IF(AND(71&lt;=Y4104,Y4104&lt;107),VLOOKUP($W4104,日射量と図３!$E$6:$G$34,3,TRUE),IF(AND(107&lt;=Y4104,Y4104&lt;143),VLOOKUP($W4104,日射量と図３!$E$6:$H$34,4,TRUE),VLOOKUP($W4104,日射量と図３!$E$6:$I$34,5,TRUE))))))</f>
        <v/>
      </c>
      <c r="AB4104" s="4" t="str">
        <f>IF($V4104="","",IF(Z4104&lt;36,0,IF(AND(36&lt;=Z4104,Z4104&lt;71),VLOOKUP($W4104,日射量と図３!$E$6:$F$34,2,TRUE),IF(AND(71&lt;=Z4104,Z4104&lt;107),VLOOKUP($W4104,日射量と図３!$E$6:$G$34,3,TRUE),IF(AND(107&lt;=Z4104,Z4104&lt;143),VLOOKUP($W4104,日射量と図３!$E$6:$H$34,4,TRUE),VLOOKUP($W4104,日射量と図３!$E$6:$I$34,5,TRUE))))))</f>
        <v/>
      </c>
      <c r="AC4104" s="382" t="str">
        <f t="shared" si="770"/>
        <v/>
      </c>
      <c r="AD4104" s="382" t="str">
        <f t="shared" si="771"/>
        <v/>
      </c>
    </row>
    <row r="4105" spans="11:30" ht="13.5" customHeight="1">
      <c r="K4105" s="4">
        <f t="shared" si="777"/>
        <v>11</v>
      </c>
      <c r="L4105" s="34">
        <v>43422</v>
      </c>
      <c r="M4105" s="4">
        <v>171</v>
      </c>
      <c r="N4105" s="4">
        <v>22</v>
      </c>
      <c r="O4105" s="31">
        <v>0.875</v>
      </c>
      <c r="P4105" s="35">
        <v>11.319999999999999</v>
      </c>
      <c r="Q4105" s="36">
        <f t="shared" si="778"/>
        <v>16</v>
      </c>
      <c r="R4105" s="4">
        <f t="shared" si="779"/>
        <v>4.6800000000000015</v>
      </c>
      <c r="S4105" s="31">
        <f t="shared" si="772"/>
        <v>0.25912037037037033</v>
      </c>
      <c r="T4105" s="31">
        <f t="shared" si="773"/>
        <v>0.70750000000000002</v>
      </c>
      <c r="U4105" s="4">
        <f t="shared" si="769"/>
        <v>0</v>
      </c>
      <c r="V4105" s="4" t="str">
        <f t="shared" si="776"/>
        <v/>
      </c>
      <c r="W4105" s="18" t="str">
        <f>IF(V4105="","",VLOOKUP(L4105,日射量と図３!$A$4:$C$368,3,TRUE)*238.85/100)</f>
        <v/>
      </c>
      <c r="X4105" s="4" t="str">
        <f t="shared" si="780"/>
        <v/>
      </c>
      <c r="Y4105" s="4" t="str">
        <f t="shared" si="774"/>
        <v/>
      </c>
      <c r="Z4105" s="4" t="str">
        <f t="shared" si="775"/>
        <v/>
      </c>
      <c r="AA4105" s="4" t="str">
        <f>IF($V4105="","",IF(Y4105&lt;36,0,IF(AND(36&lt;=Y4105,Y4105&lt;71),VLOOKUP($W4105,日射量と図３!$E$6:$F$34,2,TRUE),IF(AND(71&lt;=Y4105,Y4105&lt;107),VLOOKUP($W4105,日射量と図３!$E$6:$G$34,3,TRUE),IF(AND(107&lt;=Y4105,Y4105&lt;143),VLOOKUP($W4105,日射量と図３!$E$6:$H$34,4,TRUE),VLOOKUP($W4105,日射量と図３!$E$6:$I$34,5,TRUE))))))</f>
        <v/>
      </c>
      <c r="AB4105" s="4" t="str">
        <f>IF($V4105="","",IF(Z4105&lt;36,0,IF(AND(36&lt;=Z4105,Z4105&lt;71),VLOOKUP($W4105,日射量と図３!$E$6:$F$34,2,TRUE),IF(AND(71&lt;=Z4105,Z4105&lt;107),VLOOKUP($W4105,日射量と図３!$E$6:$G$34,3,TRUE),IF(AND(107&lt;=Z4105,Z4105&lt;143),VLOOKUP($W4105,日射量と図３!$E$6:$H$34,4,TRUE),VLOOKUP($W4105,日射量と図３!$E$6:$I$34,5,TRUE))))))</f>
        <v/>
      </c>
      <c r="AC4105" s="382" t="str">
        <f t="shared" si="770"/>
        <v/>
      </c>
      <c r="AD4105" s="382" t="str">
        <f t="shared" si="771"/>
        <v/>
      </c>
    </row>
    <row r="4106" spans="11:30" ht="13.5" customHeight="1">
      <c r="K4106" s="4">
        <f t="shared" si="777"/>
        <v>11</v>
      </c>
      <c r="L4106" s="34">
        <v>43422</v>
      </c>
      <c r="M4106" s="4">
        <v>171</v>
      </c>
      <c r="N4106" s="4">
        <v>23</v>
      </c>
      <c r="O4106" s="31">
        <v>0.91666666666666663</v>
      </c>
      <c r="P4106" s="35">
        <v>10.9</v>
      </c>
      <c r="Q4106" s="36">
        <f t="shared" si="778"/>
        <v>13</v>
      </c>
      <c r="R4106" s="4">
        <f t="shared" si="779"/>
        <v>2.0999999999999996</v>
      </c>
      <c r="S4106" s="31">
        <f t="shared" si="772"/>
        <v>0.25912037037037033</v>
      </c>
      <c r="T4106" s="31">
        <f t="shared" si="773"/>
        <v>0.70750000000000002</v>
      </c>
      <c r="U4106" s="4">
        <f t="shared" si="769"/>
        <v>0</v>
      </c>
      <c r="V4106" s="4" t="str">
        <f t="shared" si="776"/>
        <v/>
      </c>
      <c r="W4106" s="18" t="str">
        <f>IF(V4106="","",VLOOKUP(L4106,日射量と図３!$A$4:$C$368,3,TRUE)*238.85/100)</f>
        <v/>
      </c>
      <c r="X4106" s="4" t="str">
        <f t="shared" si="780"/>
        <v/>
      </c>
      <c r="Y4106" s="4" t="str">
        <f t="shared" si="774"/>
        <v/>
      </c>
      <c r="Z4106" s="4" t="str">
        <f t="shared" si="775"/>
        <v/>
      </c>
      <c r="AA4106" s="4" t="str">
        <f>IF($V4106="","",IF(Y4106&lt;36,0,IF(AND(36&lt;=Y4106,Y4106&lt;71),VLOOKUP($W4106,日射量と図３!$E$6:$F$34,2,TRUE),IF(AND(71&lt;=Y4106,Y4106&lt;107),VLOOKUP($W4106,日射量と図３!$E$6:$G$34,3,TRUE),IF(AND(107&lt;=Y4106,Y4106&lt;143),VLOOKUP($W4106,日射量と図３!$E$6:$H$34,4,TRUE),VLOOKUP($W4106,日射量と図３!$E$6:$I$34,5,TRUE))))))</f>
        <v/>
      </c>
      <c r="AB4106" s="4" t="str">
        <f>IF($V4106="","",IF(Z4106&lt;36,0,IF(AND(36&lt;=Z4106,Z4106&lt;71),VLOOKUP($W4106,日射量と図３!$E$6:$F$34,2,TRUE),IF(AND(71&lt;=Z4106,Z4106&lt;107),VLOOKUP($W4106,日射量と図３!$E$6:$G$34,3,TRUE),IF(AND(107&lt;=Z4106,Z4106&lt;143),VLOOKUP($W4106,日射量と図３!$E$6:$H$34,4,TRUE),VLOOKUP($W4106,日射量と図３!$E$6:$I$34,5,TRUE))))))</f>
        <v/>
      </c>
      <c r="AC4106" s="382" t="str">
        <f t="shared" si="770"/>
        <v/>
      </c>
      <c r="AD4106" s="382" t="str">
        <f t="shared" si="771"/>
        <v/>
      </c>
    </row>
    <row r="4107" spans="11:30" ht="13.5" customHeight="1">
      <c r="K4107" s="4">
        <f t="shared" si="777"/>
        <v>11</v>
      </c>
      <c r="L4107" s="34">
        <v>43422</v>
      </c>
      <c r="M4107" s="4">
        <v>171</v>
      </c>
      <c r="N4107" s="4">
        <v>24</v>
      </c>
      <c r="O4107" s="31">
        <v>0.95833333333333337</v>
      </c>
      <c r="P4107" s="35">
        <v>10.589999999999998</v>
      </c>
      <c r="Q4107" s="36">
        <f t="shared" si="778"/>
        <v>13</v>
      </c>
      <c r="R4107" s="4">
        <f t="shared" si="779"/>
        <v>2.4100000000000019</v>
      </c>
      <c r="S4107" s="31">
        <f t="shared" si="772"/>
        <v>0.25912037037037033</v>
      </c>
      <c r="T4107" s="31">
        <f t="shared" si="773"/>
        <v>0.70750000000000002</v>
      </c>
      <c r="U4107" s="4">
        <f t="shared" si="769"/>
        <v>0</v>
      </c>
      <c r="V4107" s="4" t="str">
        <f t="shared" si="776"/>
        <v/>
      </c>
      <c r="W4107" s="18" t="str">
        <f>IF(V4107="","",VLOOKUP(L4107,日射量と図３!$A$4:$C$368,3,TRUE)*238.85/100)</f>
        <v/>
      </c>
      <c r="X4107" s="4" t="str">
        <f t="shared" si="780"/>
        <v/>
      </c>
      <c r="Y4107" s="4" t="str">
        <f t="shared" si="774"/>
        <v/>
      </c>
      <c r="Z4107" s="4" t="str">
        <f t="shared" si="775"/>
        <v/>
      </c>
      <c r="AA4107" s="4" t="str">
        <f>IF($V4107="","",IF(Y4107&lt;36,0,IF(AND(36&lt;=Y4107,Y4107&lt;71),VLOOKUP($W4107,日射量と図３!$E$6:$F$34,2,TRUE),IF(AND(71&lt;=Y4107,Y4107&lt;107),VLOOKUP($W4107,日射量と図３!$E$6:$G$34,3,TRUE),IF(AND(107&lt;=Y4107,Y4107&lt;143),VLOOKUP($W4107,日射量と図３!$E$6:$H$34,4,TRUE),VLOOKUP($W4107,日射量と図３!$E$6:$I$34,5,TRUE))))))</f>
        <v/>
      </c>
      <c r="AB4107" s="4" t="str">
        <f>IF($V4107="","",IF(Z4107&lt;36,0,IF(AND(36&lt;=Z4107,Z4107&lt;71),VLOOKUP($W4107,日射量と図３!$E$6:$F$34,2,TRUE),IF(AND(71&lt;=Z4107,Z4107&lt;107),VLOOKUP($W4107,日射量と図３!$E$6:$G$34,3,TRUE),IF(AND(107&lt;=Z4107,Z4107&lt;143),VLOOKUP($W4107,日射量と図３!$E$6:$H$34,4,TRUE),VLOOKUP($W4107,日射量と図３!$E$6:$I$34,5,TRUE))))))</f>
        <v/>
      </c>
      <c r="AC4107" s="382" t="str">
        <f t="shared" si="770"/>
        <v/>
      </c>
      <c r="AD4107" s="382" t="str">
        <f t="shared" si="771"/>
        <v/>
      </c>
    </row>
    <row r="4108" spans="11:30" ht="13.5" customHeight="1">
      <c r="K4108" s="4">
        <f t="shared" si="777"/>
        <v>11</v>
      </c>
      <c r="L4108" s="34">
        <v>43423</v>
      </c>
      <c r="M4108" s="4">
        <v>172</v>
      </c>
      <c r="N4108" s="4">
        <v>1</v>
      </c>
      <c r="O4108" s="31">
        <v>0</v>
      </c>
      <c r="P4108" s="35">
        <v>10.31</v>
      </c>
      <c r="Q4108" s="36">
        <f t="shared" si="778"/>
        <v>13</v>
      </c>
      <c r="R4108" s="4">
        <f t="shared" si="779"/>
        <v>2.6899999999999995</v>
      </c>
      <c r="S4108" s="31">
        <f t="shared" si="772"/>
        <v>0.25912037037037033</v>
      </c>
      <c r="T4108" s="31">
        <f t="shared" si="773"/>
        <v>0.70750000000000002</v>
      </c>
      <c r="U4108" s="4">
        <f t="shared" si="769"/>
        <v>0</v>
      </c>
      <c r="V4108" s="4">
        <f t="shared" si="776"/>
        <v>9.360000000000003</v>
      </c>
      <c r="W4108" s="18">
        <f>IF(V4108="","",VLOOKUP(L4108,日射量と図３!$A$4:$C$368,3,TRUE)*238.85/100)</f>
        <v>21.496500000000001</v>
      </c>
      <c r="X4108" s="4">
        <f t="shared" si="780"/>
        <v>11</v>
      </c>
      <c r="Y4108" s="4">
        <f t="shared" si="774"/>
        <v>5.3197559999999999</v>
      </c>
      <c r="Z4108" s="4">
        <f t="shared" si="775"/>
        <v>5.9968158545454546</v>
      </c>
      <c r="AA4108" s="4">
        <f>IF($V4108="","",IF(Y4108&lt;36,0,IF(AND(36&lt;=Y4108,Y4108&lt;71),VLOOKUP($W4108,日射量と図３!$E$6:$F$34,2,TRUE),IF(AND(71&lt;=Y4108,Y4108&lt;107),VLOOKUP($W4108,日射量と図３!$E$6:$G$34,3,TRUE),IF(AND(107&lt;=Y4108,Y4108&lt;143),VLOOKUP($W4108,日射量と図３!$E$6:$H$34,4,TRUE),VLOOKUP($W4108,日射量と図３!$E$6:$I$34,5,TRUE))))))</f>
        <v>0</v>
      </c>
      <c r="AB4108" s="4">
        <f>IF($V4108="","",IF(Z4108&lt;36,0,IF(AND(36&lt;=Z4108,Z4108&lt;71),VLOOKUP($W4108,日射量と図３!$E$6:$F$34,2,TRUE),IF(AND(71&lt;=Z4108,Z4108&lt;107),VLOOKUP($W4108,日射量と図３!$E$6:$G$34,3,TRUE),IF(AND(107&lt;=Z4108,Z4108&lt;143),VLOOKUP($W4108,日射量と図３!$E$6:$H$34,4,TRUE),VLOOKUP($W4108,日射量と図３!$E$6:$I$34,5,TRUE))))))</f>
        <v>0</v>
      </c>
      <c r="AC4108" s="382">
        <f t="shared" si="770"/>
        <v>0</v>
      </c>
      <c r="AD4108" s="382">
        <f t="shared" si="771"/>
        <v>0</v>
      </c>
    </row>
    <row r="4109" spans="11:30" ht="13.5" customHeight="1">
      <c r="K4109" s="4">
        <f t="shared" si="777"/>
        <v>11</v>
      </c>
      <c r="L4109" s="34">
        <v>43423</v>
      </c>
      <c r="M4109" s="4">
        <v>172</v>
      </c>
      <c r="N4109" s="4">
        <v>2</v>
      </c>
      <c r="O4109" s="31">
        <v>4.1666666666666664E-2</v>
      </c>
      <c r="P4109" s="35">
        <v>9.8600000000000012</v>
      </c>
      <c r="Q4109" s="36">
        <f t="shared" si="778"/>
        <v>13</v>
      </c>
      <c r="R4109" s="4">
        <f t="shared" si="779"/>
        <v>3.1399999999999988</v>
      </c>
      <c r="S4109" s="31">
        <f t="shared" si="772"/>
        <v>0.25912037037037033</v>
      </c>
      <c r="T4109" s="31">
        <f t="shared" si="773"/>
        <v>0.70750000000000002</v>
      </c>
      <c r="U4109" s="4">
        <f t="shared" ref="U4109:U4172" si="781">IF(AND(S4109&lt;O4109,O4109&lt;T4109),R4109,0)</f>
        <v>0</v>
      </c>
      <c r="V4109" s="4" t="str">
        <f t="shared" si="776"/>
        <v/>
      </c>
      <c r="W4109" s="18" t="str">
        <f>IF(V4109="","",VLOOKUP(L4109,日射量と図３!$A$4:$C$368,3,TRUE)*238.85/100)</f>
        <v/>
      </c>
      <c r="X4109" s="4" t="str">
        <f t="shared" si="780"/>
        <v/>
      </c>
      <c r="Y4109" s="4" t="str">
        <f t="shared" si="774"/>
        <v/>
      </c>
      <c r="Z4109" s="4" t="str">
        <f t="shared" si="775"/>
        <v/>
      </c>
      <c r="AA4109" s="4" t="str">
        <f>IF($V4109="","",IF(Y4109&lt;36,0,IF(AND(36&lt;=Y4109,Y4109&lt;71),VLOOKUP($W4109,日射量と図３!$E$6:$F$34,2,TRUE),IF(AND(71&lt;=Y4109,Y4109&lt;107),VLOOKUP($W4109,日射量と図３!$E$6:$G$34,3,TRUE),IF(AND(107&lt;=Y4109,Y4109&lt;143),VLOOKUP($W4109,日射量と図３!$E$6:$H$34,4,TRUE),VLOOKUP($W4109,日射量と図３!$E$6:$I$34,5,TRUE))))))</f>
        <v/>
      </c>
      <c r="AB4109" s="4" t="str">
        <f>IF($V4109="","",IF(Z4109&lt;36,0,IF(AND(36&lt;=Z4109,Z4109&lt;71),VLOOKUP($W4109,日射量と図３!$E$6:$F$34,2,TRUE),IF(AND(71&lt;=Z4109,Z4109&lt;107),VLOOKUP($W4109,日射量と図３!$E$6:$G$34,3,TRUE),IF(AND(107&lt;=Z4109,Z4109&lt;143),VLOOKUP($W4109,日射量と図３!$E$6:$H$34,4,TRUE),VLOOKUP($W4109,日射量と図３!$E$6:$I$34,5,TRUE))))))</f>
        <v/>
      </c>
      <c r="AC4109" s="382" t="str">
        <f t="shared" si="770"/>
        <v/>
      </c>
      <c r="AD4109" s="382" t="str">
        <f t="shared" si="771"/>
        <v/>
      </c>
    </row>
    <row r="4110" spans="11:30" ht="13.5" customHeight="1">
      <c r="K4110" s="4">
        <f t="shared" si="777"/>
        <v>11</v>
      </c>
      <c r="L4110" s="34">
        <v>43423</v>
      </c>
      <c r="M4110" s="4">
        <v>172</v>
      </c>
      <c r="N4110" s="4">
        <v>3</v>
      </c>
      <c r="O4110" s="31">
        <v>8.3333333333333329E-2</v>
      </c>
      <c r="P4110" s="35">
        <v>9.5000000000000018</v>
      </c>
      <c r="Q4110" s="36">
        <f t="shared" si="778"/>
        <v>13</v>
      </c>
      <c r="R4110" s="4">
        <f t="shared" si="779"/>
        <v>3.4999999999999982</v>
      </c>
      <c r="S4110" s="31">
        <f t="shared" si="772"/>
        <v>0.25912037037037033</v>
      </c>
      <c r="T4110" s="31">
        <f t="shared" si="773"/>
        <v>0.70750000000000002</v>
      </c>
      <c r="U4110" s="4">
        <f t="shared" si="781"/>
        <v>0</v>
      </c>
      <c r="V4110" s="4" t="str">
        <f t="shared" si="776"/>
        <v/>
      </c>
      <c r="W4110" s="18" t="str">
        <f>IF(V4110="","",VLOOKUP(L4110,日射量と図３!$A$4:$C$368,3,TRUE)*238.85/100)</f>
        <v/>
      </c>
      <c r="X4110" s="4" t="str">
        <f t="shared" si="780"/>
        <v/>
      </c>
      <c r="Y4110" s="4" t="str">
        <f t="shared" si="774"/>
        <v/>
      </c>
      <c r="Z4110" s="4" t="str">
        <f t="shared" si="775"/>
        <v/>
      </c>
      <c r="AA4110" s="4" t="str">
        <f>IF($V4110="","",IF(Y4110&lt;36,0,IF(AND(36&lt;=Y4110,Y4110&lt;71),VLOOKUP($W4110,日射量と図３!$E$6:$F$34,2,TRUE),IF(AND(71&lt;=Y4110,Y4110&lt;107),VLOOKUP($W4110,日射量と図３!$E$6:$G$34,3,TRUE),IF(AND(107&lt;=Y4110,Y4110&lt;143),VLOOKUP($W4110,日射量と図３!$E$6:$H$34,4,TRUE),VLOOKUP($W4110,日射量と図３!$E$6:$I$34,5,TRUE))))))</f>
        <v/>
      </c>
      <c r="AB4110" s="4" t="str">
        <f>IF($V4110="","",IF(Z4110&lt;36,0,IF(AND(36&lt;=Z4110,Z4110&lt;71),VLOOKUP($W4110,日射量と図３!$E$6:$F$34,2,TRUE),IF(AND(71&lt;=Z4110,Z4110&lt;107),VLOOKUP($W4110,日射量と図３!$E$6:$G$34,3,TRUE),IF(AND(107&lt;=Z4110,Z4110&lt;143),VLOOKUP($W4110,日射量と図３!$E$6:$H$34,4,TRUE),VLOOKUP($W4110,日射量と図３!$E$6:$I$34,5,TRUE))))))</f>
        <v/>
      </c>
      <c r="AC4110" s="382" t="str">
        <f t="shared" si="770"/>
        <v/>
      </c>
      <c r="AD4110" s="382" t="str">
        <f t="shared" si="771"/>
        <v/>
      </c>
    </row>
    <row r="4111" spans="11:30" ht="13.5" customHeight="1">
      <c r="K4111" s="4">
        <f t="shared" si="777"/>
        <v>11</v>
      </c>
      <c r="L4111" s="34">
        <v>43423</v>
      </c>
      <c r="M4111" s="4">
        <v>172</v>
      </c>
      <c r="N4111" s="4">
        <v>4</v>
      </c>
      <c r="O4111" s="31">
        <v>0.125</v>
      </c>
      <c r="P4111" s="35">
        <v>9.2200000000000024</v>
      </c>
      <c r="Q4111" s="36">
        <f t="shared" si="778"/>
        <v>13</v>
      </c>
      <c r="R4111" s="4">
        <f t="shared" si="779"/>
        <v>3.7799999999999976</v>
      </c>
      <c r="S4111" s="31">
        <f t="shared" si="772"/>
        <v>0.25912037037037033</v>
      </c>
      <c r="T4111" s="31">
        <f t="shared" si="773"/>
        <v>0.70750000000000002</v>
      </c>
      <c r="U4111" s="4">
        <f t="shared" si="781"/>
        <v>0</v>
      </c>
      <c r="V4111" s="4" t="str">
        <f t="shared" si="776"/>
        <v/>
      </c>
      <c r="W4111" s="18" t="str">
        <f>IF(V4111="","",VLOOKUP(L4111,日射量と図３!$A$4:$C$368,3,TRUE)*238.85/100)</f>
        <v/>
      </c>
      <c r="X4111" s="4" t="str">
        <f t="shared" si="780"/>
        <v/>
      </c>
      <c r="Y4111" s="4" t="str">
        <f t="shared" si="774"/>
        <v/>
      </c>
      <c r="Z4111" s="4" t="str">
        <f t="shared" si="775"/>
        <v/>
      </c>
      <c r="AA4111" s="4" t="str">
        <f>IF($V4111="","",IF(Y4111&lt;36,0,IF(AND(36&lt;=Y4111,Y4111&lt;71),VLOOKUP($W4111,日射量と図３!$E$6:$F$34,2,TRUE),IF(AND(71&lt;=Y4111,Y4111&lt;107),VLOOKUP($W4111,日射量と図３!$E$6:$G$34,3,TRUE),IF(AND(107&lt;=Y4111,Y4111&lt;143),VLOOKUP($W4111,日射量と図３!$E$6:$H$34,4,TRUE),VLOOKUP($W4111,日射量と図３!$E$6:$I$34,5,TRUE))))))</f>
        <v/>
      </c>
      <c r="AB4111" s="4" t="str">
        <f>IF($V4111="","",IF(Z4111&lt;36,0,IF(AND(36&lt;=Z4111,Z4111&lt;71),VLOOKUP($W4111,日射量と図３!$E$6:$F$34,2,TRUE),IF(AND(71&lt;=Z4111,Z4111&lt;107),VLOOKUP($W4111,日射量と図３!$E$6:$G$34,3,TRUE),IF(AND(107&lt;=Z4111,Z4111&lt;143),VLOOKUP($W4111,日射量と図３!$E$6:$H$34,4,TRUE),VLOOKUP($W4111,日射量と図３!$E$6:$I$34,5,TRUE))))))</f>
        <v/>
      </c>
      <c r="AC4111" s="382" t="str">
        <f t="shared" ref="AC4111:AC4174" si="782">IF(V4111="","",IF((($AH$18*$AH$30*V4111*3600/1000000)/1000-AA4111*$AG$18*10*0.0000041868)&lt;=0,0,AA4111*$AG$18*10*0.0000041868))</f>
        <v/>
      </c>
      <c r="AD4111" s="382" t="str">
        <f t="shared" ref="AD4111:AD4174" si="783">IF(V4111="","",IF((($AH$19*$AH$30*V4111*3600/1000000)/1000-AB4111*$AG$19*10*0.0000041868)&lt;=0,0,AB4111*$AG$19*10*0.0000041868))</f>
        <v/>
      </c>
    </row>
    <row r="4112" spans="11:30" ht="13.5" customHeight="1">
      <c r="K4112" s="4">
        <f t="shared" si="777"/>
        <v>11</v>
      </c>
      <c r="L4112" s="34">
        <v>43423</v>
      </c>
      <c r="M4112" s="4">
        <v>172</v>
      </c>
      <c r="N4112" s="4">
        <v>5</v>
      </c>
      <c r="O4112" s="31">
        <v>0.16666666666666666</v>
      </c>
      <c r="P4112" s="35">
        <v>9.0599999999999987</v>
      </c>
      <c r="Q4112" s="36">
        <f t="shared" si="778"/>
        <v>15</v>
      </c>
      <c r="R4112" s="4">
        <f t="shared" si="779"/>
        <v>5.9400000000000013</v>
      </c>
      <c r="S4112" s="31">
        <f t="shared" si="772"/>
        <v>0.25912037037037033</v>
      </c>
      <c r="T4112" s="31">
        <f t="shared" si="773"/>
        <v>0.70750000000000002</v>
      </c>
      <c r="U4112" s="4">
        <f t="shared" si="781"/>
        <v>0</v>
      </c>
      <c r="V4112" s="4" t="str">
        <f t="shared" si="776"/>
        <v/>
      </c>
      <c r="W4112" s="18" t="str">
        <f>IF(V4112="","",VLOOKUP(L4112,日射量と図３!$A$4:$C$368,3,TRUE)*238.85/100)</f>
        <v/>
      </c>
      <c r="X4112" s="4" t="str">
        <f t="shared" si="780"/>
        <v/>
      </c>
      <c r="Y4112" s="4" t="str">
        <f t="shared" si="774"/>
        <v/>
      </c>
      <c r="Z4112" s="4" t="str">
        <f t="shared" si="775"/>
        <v/>
      </c>
      <c r="AA4112" s="4" t="str">
        <f>IF($V4112="","",IF(Y4112&lt;36,0,IF(AND(36&lt;=Y4112,Y4112&lt;71),VLOOKUP($W4112,日射量と図３!$E$6:$F$34,2,TRUE),IF(AND(71&lt;=Y4112,Y4112&lt;107),VLOOKUP($W4112,日射量と図３!$E$6:$G$34,3,TRUE),IF(AND(107&lt;=Y4112,Y4112&lt;143),VLOOKUP($W4112,日射量と図３!$E$6:$H$34,4,TRUE),VLOOKUP($W4112,日射量と図３!$E$6:$I$34,5,TRUE))))))</f>
        <v/>
      </c>
      <c r="AB4112" s="4" t="str">
        <f>IF($V4112="","",IF(Z4112&lt;36,0,IF(AND(36&lt;=Z4112,Z4112&lt;71),VLOOKUP($W4112,日射量と図３!$E$6:$F$34,2,TRUE),IF(AND(71&lt;=Z4112,Z4112&lt;107),VLOOKUP($W4112,日射量と図３!$E$6:$G$34,3,TRUE),IF(AND(107&lt;=Z4112,Z4112&lt;143),VLOOKUP($W4112,日射量と図３!$E$6:$H$34,4,TRUE),VLOOKUP($W4112,日射量と図３!$E$6:$I$34,5,TRUE))))))</f>
        <v/>
      </c>
      <c r="AC4112" s="382" t="str">
        <f t="shared" si="782"/>
        <v/>
      </c>
      <c r="AD4112" s="382" t="str">
        <f t="shared" si="783"/>
        <v/>
      </c>
    </row>
    <row r="4113" spans="11:30" ht="13.5" customHeight="1">
      <c r="K4113" s="4">
        <f t="shared" si="777"/>
        <v>11</v>
      </c>
      <c r="L4113" s="34">
        <v>43423</v>
      </c>
      <c r="M4113" s="4">
        <v>172</v>
      </c>
      <c r="N4113" s="4">
        <v>6</v>
      </c>
      <c r="O4113" s="31">
        <v>0.20833333333333334</v>
      </c>
      <c r="P4113" s="35">
        <v>8.879999999999999</v>
      </c>
      <c r="Q4113" s="36">
        <f t="shared" si="778"/>
        <v>15</v>
      </c>
      <c r="R4113" s="4">
        <f t="shared" si="779"/>
        <v>6.120000000000001</v>
      </c>
      <c r="S4113" s="31">
        <f t="shared" si="772"/>
        <v>0.25912037037037033</v>
      </c>
      <c r="T4113" s="31">
        <f t="shared" si="773"/>
        <v>0.70750000000000002</v>
      </c>
      <c r="U4113" s="4">
        <f t="shared" si="781"/>
        <v>0</v>
      </c>
      <c r="V4113" s="4" t="str">
        <f t="shared" si="776"/>
        <v/>
      </c>
      <c r="W4113" s="18" t="str">
        <f>IF(V4113="","",VLOOKUP(L4113,日射量と図３!$A$4:$C$368,3,TRUE)*238.85/100)</f>
        <v/>
      </c>
      <c r="X4113" s="4" t="str">
        <f t="shared" si="780"/>
        <v/>
      </c>
      <c r="Y4113" s="4" t="str">
        <f t="shared" si="774"/>
        <v/>
      </c>
      <c r="Z4113" s="4" t="str">
        <f t="shared" si="775"/>
        <v/>
      </c>
      <c r="AA4113" s="4" t="str">
        <f>IF($V4113="","",IF(Y4113&lt;36,0,IF(AND(36&lt;=Y4113,Y4113&lt;71),VLOOKUP($W4113,日射量と図３!$E$6:$F$34,2,TRUE),IF(AND(71&lt;=Y4113,Y4113&lt;107),VLOOKUP($W4113,日射量と図３!$E$6:$G$34,3,TRUE),IF(AND(107&lt;=Y4113,Y4113&lt;143),VLOOKUP($W4113,日射量と図３!$E$6:$H$34,4,TRUE),VLOOKUP($W4113,日射量と図３!$E$6:$I$34,5,TRUE))))))</f>
        <v/>
      </c>
      <c r="AB4113" s="4" t="str">
        <f>IF($V4113="","",IF(Z4113&lt;36,0,IF(AND(36&lt;=Z4113,Z4113&lt;71),VLOOKUP($W4113,日射量と図３!$E$6:$F$34,2,TRUE),IF(AND(71&lt;=Z4113,Z4113&lt;107),VLOOKUP($W4113,日射量と図３!$E$6:$G$34,3,TRUE),IF(AND(107&lt;=Z4113,Z4113&lt;143),VLOOKUP($W4113,日射量と図３!$E$6:$H$34,4,TRUE),VLOOKUP($W4113,日射量と図３!$E$6:$I$34,5,TRUE))))))</f>
        <v/>
      </c>
      <c r="AC4113" s="382" t="str">
        <f t="shared" si="782"/>
        <v/>
      </c>
      <c r="AD4113" s="382" t="str">
        <f t="shared" si="783"/>
        <v/>
      </c>
    </row>
    <row r="4114" spans="11:30" ht="13.5" customHeight="1">
      <c r="K4114" s="4">
        <f t="shared" si="777"/>
        <v>11</v>
      </c>
      <c r="L4114" s="34">
        <v>43423</v>
      </c>
      <c r="M4114" s="4">
        <v>172</v>
      </c>
      <c r="N4114" s="4">
        <v>7</v>
      </c>
      <c r="O4114" s="31">
        <v>0.25</v>
      </c>
      <c r="P4114" s="35">
        <v>8.8300000000000018</v>
      </c>
      <c r="Q4114" s="36">
        <f t="shared" si="778"/>
        <v>15</v>
      </c>
      <c r="R4114" s="4">
        <f t="shared" si="779"/>
        <v>6.1699999999999982</v>
      </c>
      <c r="S4114" s="31">
        <f t="shared" si="772"/>
        <v>0.25912037037037033</v>
      </c>
      <c r="T4114" s="31">
        <f t="shared" si="773"/>
        <v>0.70750000000000002</v>
      </c>
      <c r="U4114" s="4">
        <f t="shared" si="781"/>
        <v>0</v>
      </c>
      <c r="V4114" s="4" t="str">
        <f t="shared" si="776"/>
        <v/>
      </c>
      <c r="W4114" s="18" t="str">
        <f>IF(V4114="","",VLOOKUP(L4114,日射量と図３!$A$4:$C$368,3,TRUE)*238.85/100)</f>
        <v/>
      </c>
      <c r="X4114" s="4" t="str">
        <f t="shared" si="780"/>
        <v/>
      </c>
      <c r="Y4114" s="4" t="str">
        <f t="shared" si="774"/>
        <v/>
      </c>
      <c r="Z4114" s="4" t="str">
        <f t="shared" si="775"/>
        <v/>
      </c>
      <c r="AA4114" s="4" t="str">
        <f>IF($V4114="","",IF(Y4114&lt;36,0,IF(AND(36&lt;=Y4114,Y4114&lt;71),VLOOKUP($W4114,日射量と図３!$E$6:$F$34,2,TRUE),IF(AND(71&lt;=Y4114,Y4114&lt;107),VLOOKUP($W4114,日射量と図３!$E$6:$G$34,3,TRUE),IF(AND(107&lt;=Y4114,Y4114&lt;143),VLOOKUP($W4114,日射量と図３!$E$6:$H$34,4,TRUE),VLOOKUP($W4114,日射量と図３!$E$6:$I$34,5,TRUE))))))</f>
        <v/>
      </c>
      <c r="AB4114" s="4" t="str">
        <f>IF($V4114="","",IF(Z4114&lt;36,0,IF(AND(36&lt;=Z4114,Z4114&lt;71),VLOOKUP($W4114,日射量と図３!$E$6:$F$34,2,TRUE),IF(AND(71&lt;=Z4114,Z4114&lt;107),VLOOKUP($W4114,日射量と図３!$E$6:$G$34,3,TRUE),IF(AND(107&lt;=Z4114,Z4114&lt;143),VLOOKUP($W4114,日射量と図３!$E$6:$H$34,4,TRUE),VLOOKUP($W4114,日射量と図３!$E$6:$I$34,5,TRUE))))))</f>
        <v/>
      </c>
      <c r="AC4114" s="382" t="str">
        <f t="shared" si="782"/>
        <v/>
      </c>
      <c r="AD4114" s="382" t="str">
        <f t="shared" si="783"/>
        <v/>
      </c>
    </row>
    <row r="4115" spans="11:30" ht="13.5" customHeight="1">
      <c r="K4115" s="4">
        <f t="shared" si="777"/>
        <v>11</v>
      </c>
      <c r="L4115" s="34">
        <v>43423</v>
      </c>
      <c r="M4115" s="4">
        <v>172</v>
      </c>
      <c r="N4115" s="4">
        <v>8</v>
      </c>
      <c r="O4115" s="31">
        <v>0.29166666666666669</v>
      </c>
      <c r="P4115" s="35">
        <v>8.9</v>
      </c>
      <c r="Q4115" s="36">
        <f t="shared" si="778"/>
        <v>12</v>
      </c>
      <c r="R4115" s="4">
        <f t="shared" si="779"/>
        <v>3.0999999999999996</v>
      </c>
      <c r="S4115" s="31">
        <f t="shared" si="772"/>
        <v>0.25912037037037033</v>
      </c>
      <c r="T4115" s="31">
        <f t="shared" si="773"/>
        <v>0.70750000000000002</v>
      </c>
      <c r="U4115" s="4">
        <f t="shared" si="781"/>
        <v>3.0999999999999996</v>
      </c>
      <c r="V4115" s="4" t="str">
        <f t="shared" si="776"/>
        <v/>
      </c>
      <c r="W4115" s="18" t="str">
        <f>IF(V4115="","",VLOOKUP(L4115,日射量と図３!$A$4:$C$368,3,TRUE)*238.85/100)</f>
        <v/>
      </c>
      <c r="X4115" s="4" t="str">
        <f t="shared" si="780"/>
        <v/>
      </c>
      <c r="Y4115" s="4" t="str">
        <f t="shared" si="774"/>
        <v/>
      </c>
      <c r="Z4115" s="4" t="str">
        <f t="shared" si="775"/>
        <v/>
      </c>
      <c r="AA4115" s="4" t="str">
        <f>IF($V4115="","",IF(Y4115&lt;36,0,IF(AND(36&lt;=Y4115,Y4115&lt;71),VLOOKUP($W4115,日射量と図３!$E$6:$F$34,2,TRUE),IF(AND(71&lt;=Y4115,Y4115&lt;107),VLOOKUP($W4115,日射量と図３!$E$6:$G$34,3,TRUE),IF(AND(107&lt;=Y4115,Y4115&lt;143),VLOOKUP($W4115,日射量と図３!$E$6:$H$34,4,TRUE),VLOOKUP($W4115,日射量と図３!$E$6:$I$34,5,TRUE))))))</f>
        <v/>
      </c>
      <c r="AB4115" s="4" t="str">
        <f>IF($V4115="","",IF(Z4115&lt;36,0,IF(AND(36&lt;=Z4115,Z4115&lt;71),VLOOKUP($W4115,日射量と図３!$E$6:$F$34,2,TRUE),IF(AND(71&lt;=Z4115,Z4115&lt;107),VLOOKUP($W4115,日射量と図３!$E$6:$G$34,3,TRUE),IF(AND(107&lt;=Z4115,Z4115&lt;143),VLOOKUP($W4115,日射量と図３!$E$6:$H$34,4,TRUE),VLOOKUP($W4115,日射量と図３!$E$6:$I$34,5,TRUE))))))</f>
        <v/>
      </c>
      <c r="AC4115" s="382" t="str">
        <f t="shared" si="782"/>
        <v/>
      </c>
      <c r="AD4115" s="382" t="str">
        <f t="shared" si="783"/>
        <v/>
      </c>
    </row>
    <row r="4116" spans="11:30" ht="13.5" customHeight="1">
      <c r="K4116" s="4">
        <f t="shared" si="777"/>
        <v>11</v>
      </c>
      <c r="L4116" s="34">
        <v>43423</v>
      </c>
      <c r="M4116" s="4">
        <v>172</v>
      </c>
      <c r="N4116" s="4">
        <v>9</v>
      </c>
      <c r="O4116" s="31">
        <v>0.33333333333333331</v>
      </c>
      <c r="P4116" s="35">
        <v>9.65</v>
      </c>
      <c r="Q4116" s="36">
        <f t="shared" si="778"/>
        <v>12</v>
      </c>
      <c r="R4116" s="4">
        <f t="shared" si="779"/>
        <v>2.3499999999999996</v>
      </c>
      <c r="S4116" s="31">
        <f t="shared" si="772"/>
        <v>0.25912037037037033</v>
      </c>
      <c r="T4116" s="31">
        <f t="shared" si="773"/>
        <v>0.70750000000000002</v>
      </c>
      <c r="U4116" s="4">
        <f t="shared" si="781"/>
        <v>2.3499999999999996</v>
      </c>
      <c r="V4116" s="4" t="str">
        <f t="shared" si="776"/>
        <v/>
      </c>
      <c r="W4116" s="18" t="str">
        <f>IF(V4116="","",VLOOKUP(L4116,日射量と図３!$A$4:$C$368,3,TRUE)*238.85/100)</f>
        <v/>
      </c>
      <c r="X4116" s="4" t="str">
        <f t="shared" si="780"/>
        <v/>
      </c>
      <c r="Y4116" s="4" t="str">
        <f t="shared" si="774"/>
        <v/>
      </c>
      <c r="Z4116" s="4" t="str">
        <f t="shared" si="775"/>
        <v/>
      </c>
      <c r="AA4116" s="4" t="str">
        <f>IF($V4116="","",IF(Y4116&lt;36,0,IF(AND(36&lt;=Y4116,Y4116&lt;71),VLOOKUP($W4116,日射量と図３!$E$6:$F$34,2,TRUE),IF(AND(71&lt;=Y4116,Y4116&lt;107),VLOOKUP($W4116,日射量と図３!$E$6:$G$34,3,TRUE),IF(AND(107&lt;=Y4116,Y4116&lt;143),VLOOKUP($W4116,日射量と図３!$E$6:$H$34,4,TRUE),VLOOKUP($W4116,日射量と図３!$E$6:$I$34,5,TRUE))))))</f>
        <v/>
      </c>
      <c r="AB4116" s="4" t="str">
        <f>IF($V4116="","",IF(Z4116&lt;36,0,IF(AND(36&lt;=Z4116,Z4116&lt;71),VLOOKUP($W4116,日射量と図３!$E$6:$F$34,2,TRUE),IF(AND(71&lt;=Z4116,Z4116&lt;107),VLOOKUP($W4116,日射量と図３!$E$6:$G$34,3,TRUE),IF(AND(107&lt;=Z4116,Z4116&lt;143),VLOOKUP($W4116,日射量と図３!$E$6:$H$34,4,TRUE),VLOOKUP($W4116,日射量と図３!$E$6:$I$34,5,TRUE))))))</f>
        <v/>
      </c>
      <c r="AC4116" s="382" t="str">
        <f t="shared" si="782"/>
        <v/>
      </c>
      <c r="AD4116" s="382" t="str">
        <f t="shared" si="783"/>
        <v/>
      </c>
    </row>
    <row r="4117" spans="11:30" ht="13.5" customHeight="1">
      <c r="K4117" s="4">
        <f t="shared" si="777"/>
        <v>11</v>
      </c>
      <c r="L4117" s="34">
        <v>43423</v>
      </c>
      <c r="M4117" s="4">
        <v>172</v>
      </c>
      <c r="N4117" s="4">
        <v>10</v>
      </c>
      <c r="O4117" s="31">
        <v>0.375</v>
      </c>
      <c r="P4117" s="35">
        <v>10.83</v>
      </c>
      <c r="Q4117" s="36">
        <f t="shared" si="778"/>
        <v>12</v>
      </c>
      <c r="R4117" s="4">
        <f t="shared" si="779"/>
        <v>1.17</v>
      </c>
      <c r="S4117" s="31">
        <f t="shared" ref="S4117:S4180" si="784">VLOOKUP(K4117,$AF$38:$AH$49,2,TRUE)</f>
        <v>0.25912037037037033</v>
      </c>
      <c r="T4117" s="31">
        <f t="shared" ref="T4117:T4180" si="785">VLOOKUP(K4117,$AF$38:$AH$49,3,TRUE)</f>
        <v>0.70750000000000002</v>
      </c>
      <c r="U4117" s="4">
        <f t="shared" si="781"/>
        <v>1.17</v>
      </c>
      <c r="V4117" s="4" t="str">
        <f t="shared" si="776"/>
        <v/>
      </c>
      <c r="W4117" s="18" t="str">
        <f>IF(V4117="","",VLOOKUP(L4117,日射量と図３!$A$4:$C$368,3,TRUE)*238.85/100)</f>
        <v/>
      </c>
      <c r="X4117" s="4" t="str">
        <f t="shared" si="780"/>
        <v/>
      </c>
      <c r="Y4117" s="4" t="str">
        <f t="shared" si="774"/>
        <v/>
      </c>
      <c r="Z4117" s="4" t="str">
        <f t="shared" si="775"/>
        <v/>
      </c>
      <c r="AA4117" s="4" t="str">
        <f>IF($V4117="","",IF(Y4117&lt;36,0,IF(AND(36&lt;=Y4117,Y4117&lt;71),VLOOKUP($W4117,日射量と図３!$E$6:$F$34,2,TRUE),IF(AND(71&lt;=Y4117,Y4117&lt;107),VLOOKUP($W4117,日射量と図３!$E$6:$G$34,3,TRUE),IF(AND(107&lt;=Y4117,Y4117&lt;143),VLOOKUP($W4117,日射量と図３!$E$6:$H$34,4,TRUE),VLOOKUP($W4117,日射量と図３!$E$6:$I$34,5,TRUE))))))</f>
        <v/>
      </c>
      <c r="AB4117" s="4" t="str">
        <f>IF($V4117="","",IF(Z4117&lt;36,0,IF(AND(36&lt;=Z4117,Z4117&lt;71),VLOOKUP($W4117,日射量と図３!$E$6:$F$34,2,TRUE),IF(AND(71&lt;=Z4117,Z4117&lt;107),VLOOKUP($W4117,日射量と図３!$E$6:$G$34,3,TRUE),IF(AND(107&lt;=Z4117,Z4117&lt;143),VLOOKUP($W4117,日射量と図３!$E$6:$H$34,4,TRUE),VLOOKUP($W4117,日射量と図３!$E$6:$I$34,5,TRUE))))))</f>
        <v/>
      </c>
      <c r="AC4117" s="382" t="str">
        <f t="shared" si="782"/>
        <v/>
      </c>
      <c r="AD4117" s="382" t="str">
        <f t="shared" si="783"/>
        <v/>
      </c>
    </row>
    <row r="4118" spans="11:30" ht="13.5" customHeight="1">
      <c r="K4118" s="4">
        <f t="shared" si="777"/>
        <v>11</v>
      </c>
      <c r="L4118" s="34">
        <v>43423</v>
      </c>
      <c r="M4118" s="4">
        <v>172</v>
      </c>
      <c r="N4118" s="4">
        <v>11</v>
      </c>
      <c r="O4118" s="31">
        <v>0.41666666666666669</v>
      </c>
      <c r="P4118" s="35">
        <v>12.23</v>
      </c>
      <c r="Q4118" s="36">
        <f t="shared" si="778"/>
        <v>12</v>
      </c>
      <c r="R4118" s="4">
        <f t="shared" si="779"/>
        <v>0</v>
      </c>
      <c r="S4118" s="31">
        <f t="shared" si="784"/>
        <v>0.25912037037037033</v>
      </c>
      <c r="T4118" s="31">
        <f t="shared" si="785"/>
        <v>0.70750000000000002</v>
      </c>
      <c r="U4118" s="4">
        <f t="shared" si="781"/>
        <v>0</v>
      </c>
      <c r="V4118" s="4" t="str">
        <f t="shared" si="776"/>
        <v/>
      </c>
      <c r="W4118" s="18" t="str">
        <f>IF(V4118="","",VLOOKUP(L4118,日射量と図３!$A$4:$C$368,3,TRUE)*238.85/100)</f>
        <v/>
      </c>
      <c r="X4118" s="4" t="str">
        <f t="shared" si="780"/>
        <v/>
      </c>
      <c r="Y4118" s="4" t="str">
        <f t="shared" si="774"/>
        <v/>
      </c>
      <c r="Z4118" s="4" t="str">
        <f t="shared" si="775"/>
        <v/>
      </c>
      <c r="AA4118" s="4" t="str">
        <f>IF($V4118="","",IF(Y4118&lt;36,0,IF(AND(36&lt;=Y4118,Y4118&lt;71),VLOOKUP($W4118,日射量と図３!$E$6:$F$34,2,TRUE),IF(AND(71&lt;=Y4118,Y4118&lt;107),VLOOKUP($W4118,日射量と図３!$E$6:$G$34,3,TRUE),IF(AND(107&lt;=Y4118,Y4118&lt;143),VLOOKUP($W4118,日射量と図３!$E$6:$H$34,4,TRUE),VLOOKUP($W4118,日射量と図３!$E$6:$I$34,5,TRUE))))))</f>
        <v/>
      </c>
      <c r="AB4118" s="4" t="str">
        <f>IF($V4118="","",IF(Z4118&lt;36,0,IF(AND(36&lt;=Z4118,Z4118&lt;71),VLOOKUP($W4118,日射量と図３!$E$6:$F$34,2,TRUE),IF(AND(71&lt;=Z4118,Z4118&lt;107),VLOOKUP($W4118,日射量と図３!$E$6:$G$34,3,TRUE),IF(AND(107&lt;=Z4118,Z4118&lt;143),VLOOKUP($W4118,日射量と図３!$E$6:$H$34,4,TRUE),VLOOKUP($W4118,日射量と図３!$E$6:$I$34,5,TRUE))))))</f>
        <v/>
      </c>
      <c r="AC4118" s="382" t="str">
        <f t="shared" si="782"/>
        <v/>
      </c>
      <c r="AD4118" s="382" t="str">
        <f t="shared" si="783"/>
        <v/>
      </c>
    </row>
    <row r="4119" spans="11:30" ht="13.5" customHeight="1">
      <c r="K4119" s="4">
        <f t="shared" si="777"/>
        <v>11</v>
      </c>
      <c r="L4119" s="34">
        <v>43423</v>
      </c>
      <c r="M4119" s="4">
        <v>172</v>
      </c>
      <c r="N4119" s="4">
        <v>12</v>
      </c>
      <c r="O4119" s="31">
        <v>0.45833333333333331</v>
      </c>
      <c r="P4119" s="35">
        <v>13.05</v>
      </c>
      <c r="Q4119" s="36">
        <f t="shared" si="778"/>
        <v>12</v>
      </c>
      <c r="R4119" s="4">
        <f t="shared" si="779"/>
        <v>0</v>
      </c>
      <c r="S4119" s="31">
        <f t="shared" si="784"/>
        <v>0.25912037037037033</v>
      </c>
      <c r="T4119" s="31">
        <f t="shared" si="785"/>
        <v>0.70750000000000002</v>
      </c>
      <c r="U4119" s="4">
        <f t="shared" si="781"/>
        <v>0</v>
      </c>
      <c r="V4119" s="4" t="str">
        <f t="shared" si="776"/>
        <v/>
      </c>
      <c r="W4119" s="18" t="str">
        <f>IF(V4119="","",VLOOKUP(L4119,日射量と図３!$A$4:$C$368,3,TRUE)*238.85/100)</f>
        <v/>
      </c>
      <c r="X4119" s="4" t="str">
        <f t="shared" si="780"/>
        <v/>
      </c>
      <c r="Y4119" s="4" t="str">
        <f t="shared" si="774"/>
        <v/>
      </c>
      <c r="Z4119" s="4" t="str">
        <f t="shared" si="775"/>
        <v/>
      </c>
      <c r="AA4119" s="4" t="str">
        <f>IF($V4119="","",IF(Y4119&lt;36,0,IF(AND(36&lt;=Y4119,Y4119&lt;71),VLOOKUP($W4119,日射量と図３!$E$6:$F$34,2,TRUE),IF(AND(71&lt;=Y4119,Y4119&lt;107),VLOOKUP($W4119,日射量と図３!$E$6:$G$34,3,TRUE),IF(AND(107&lt;=Y4119,Y4119&lt;143),VLOOKUP($W4119,日射量と図３!$E$6:$H$34,4,TRUE),VLOOKUP($W4119,日射量と図３!$E$6:$I$34,5,TRUE))))))</f>
        <v/>
      </c>
      <c r="AB4119" s="4" t="str">
        <f>IF($V4119="","",IF(Z4119&lt;36,0,IF(AND(36&lt;=Z4119,Z4119&lt;71),VLOOKUP($W4119,日射量と図３!$E$6:$F$34,2,TRUE),IF(AND(71&lt;=Z4119,Z4119&lt;107),VLOOKUP($W4119,日射量と図３!$E$6:$G$34,3,TRUE),IF(AND(107&lt;=Z4119,Z4119&lt;143),VLOOKUP($W4119,日射量と図３!$E$6:$H$34,4,TRUE),VLOOKUP($W4119,日射量と図３!$E$6:$I$34,5,TRUE))))))</f>
        <v/>
      </c>
      <c r="AC4119" s="382" t="str">
        <f t="shared" si="782"/>
        <v/>
      </c>
      <c r="AD4119" s="382" t="str">
        <f t="shared" si="783"/>
        <v/>
      </c>
    </row>
    <row r="4120" spans="11:30" ht="13.5" customHeight="1">
      <c r="K4120" s="4">
        <f t="shared" si="777"/>
        <v>11</v>
      </c>
      <c r="L4120" s="34">
        <v>43423</v>
      </c>
      <c r="M4120" s="4">
        <v>172</v>
      </c>
      <c r="N4120" s="4">
        <v>13</v>
      </c>
      <c r="O4120" s="31">
        <v>0.5</v>
      </c>
      <c r="P4120" s="35">
        <v>14.14</v>
      </c>
      <c r="Q4120" s="36">
        <f t="shared" si="778"/>
        <v>12</v>
      </c>
      <c r="R4120" s="4">
        <f t="shared" si="779"/>
        <v>0</v>
      </c>
      <c r="S4120" s="31">
        <f t="shared" si="784"/>
        <v>0.25912037037037033</v>
      </c>
      <c r="T4120" s="31">
        <f t="shared" si="785"/>
        <v>0.70750000000000002</v>
      </c>
      <c r="U4120" s="4">
        <f t="shared" si="781"/>
        <v>0</v>
      </c>
      <c r="V4120" s="4" t="str">
        <f t="shared" si="776"/>
        <v/>
      </c>
      <c r="W4120" s="18" t="str">
        <f>IF(V4120="","",VLOOKUP(L4120,日射量と図３!$A$4:$C$368,3,TRUE)*238.85/100)</f>
        <v/>
      </c>
      <c r="X4120" s="4" t="str">
        <f t="shared" si="780"/>
        <v/>
      </c>
      <c r="Y4120" s="4" t="str">
        <f t="shared" si="774"/>
        <v/>
      </c>
      <c r="Z4120" s="4" t="str">
        <f t="shared" si="775"/>
        <v/>
      </c>
      <c r="AA4120" s="4" t="str">
        <f>IF($V4120="","",IF(Y4120&lt;36,0,IF(AND(36&lt;=Y4120,Y4120&lt;71),VLOOKUP($W4120,日射量と図３!$E$6:$F$34,2,TRUE),IF(AND(71&lt;=Y4120,Y4120&lt;107),VLOOKUP($W4120,日射量と図３!$E$6:$G$34,3,TRUE),IF(AND(107&lt;=Y4120,Y4120&lt;143),VLOOKUP($W4120,日射量と図３!$E$6:$H$34,4,TRUE),VLOOKUP($W4120,日射量と図３!$E$6:$I$34,5,TRUE))))))</f>
        <v/>
      </c>
      <c r="AB4120" s="4" t="str">
        <f>IF($V4120="","",IF(Z4120&lt;36,0,IF(AND(36&lt;=Z4120,Z4120&lt;71),VLOOKUP($W4120,日射量と図３!$E$6:$F$34,2,TRUE),IF(AND(71&lt;=Z4120,Z4120&lt;107),VLOOKUP($W4120,日射量と図３!$E$6:$G$34,3,TRUE),IF(AND(107&lt;=Z4120,Z4120&lt;143),VLOOKUP($W4120,日射量と図３!$E$6:$H$34,4,TRUE),VLOOKUP($W4120,日射量と図３!$E$6:$I$34,5,TRUE))))))</f>
        <v/>
      </c>
      <c r="AC4120" s="382" t="str">
        <f t="shared" si="782"/>
        <v/>
      </c>
      <c r="AD4120" s="382" t="str">
        <f t="shared" si="783"/>
        <v/>
      </c>
    </row>
    <row r="4121" spans="11:30" ht="13.5" customHeight="1">
      <c r="K4121" s="4">
        <f t="shared" si="777"/>
        <v>11</v>
      </c>
      <c r="L4121" s="34">
        <v>43423</v>
      </c>
      <c r="M4121" s="4">
        <v>172</v>
      </c>
      <c r="N4121" s="4">
        <v>14</v>
      </c>
      <c r="O4121" s="31">
        <v>0.54166666666666663</v>
      </c>
      <c r="P4121" s="35">
        <v>14.870000000000005</v>
      </c>
      <c r="Q4121" s="36">
        <f t="shared" si="778"/>
        <v>12</v>
      </c>
      <c r="R4121" s="4">
        <f t="shared" si="779"/>
        <v>0</v>
      </c>
      <c r="S4121" s="31">
        <f t="shared" si="784"/>
        <v>0.25912037037037033</v>
      </c>
      <c r="T4121" s="31">
        <f t="shared" si="785"/>
        <v>0.70750000000000002</v>
      </c>
      <c r="U4121" s="4">
        <f t="shared" si="781"/>
        <v>0</v>
      </c>
      <c r="V4121" s="4" t="str">
        <f t="shared" si="776"/>
        <v/>
      </c>
      <c r="W4121" s="18" t="str">
        <f>IF(V4121="","",VLOOKUP(L4121,日射量と図３!$A$4:$C$368,3,TRUE)*238.85/100)</f>
        <v/>
      </c>
      <c r="X4121" s="4" t="str">
        <f t="shared" si="780"/>
        <v/>
      </c>
      <c r="Y4121" s="4" t="str">
        <f t="shared" si="774"/>
        <v/>
      </c>
      <c r="Z4121" s="4" t="str">
        <f t="shared" si="775"/>
        <v/>
      </c>
      <c r="AA4121" s="4" t="str">
        <f>IF($V4121="","",IF(Y4121&lt;36,0,IF(AND(36&lt;=Y4121,Y4121&lt;71),VLOOKUP($W4121,日射量と図３!$E$6:$F$34,2,TRUE),IF(AND(71&lt;=Y4121,Y4121&lt;107),VLOOKUP($W4121,日射量と図３!$E$6:$G$34,3,TRUE),IF(AND(107&lt;=Y4121,Y4121&lt;143),VLOOKUP($W4121,日射量と図３!$E$6:$H$34,4,TRUE),VLOOKUP($W4121,日射量と図３!$E$6:$I$34,5,TRUE))))))</f>
        <v/>
      </c>
      <c r="AB4121" s="4" t="str">
        <f>IF($V4121="","",IF(Z4121&lt;36,0,IF(AND(36&lt;=Z4121,Z4121&lt;71),VLOOKUP($W4121,日射量と図３!$E$6:$F$34,2,TRUE),IF(AND(71&lt;=Z4121,Z4121&lt;107),VLOOKUP($W4121,日射量と図３!$E$6:$G$34,3,TRUE),IF(AND(107&lt;=Z4121,Z4121&lt;143),VLOOKUP($W4121,日射量と図３!$E$6:$H$34,4,TRUE),VLOOKUP($W4121,日射量と図３!$E$6:$I$34,5,TRUE))))))</f>
        <v/>
      </c>
      <c r="AC4121" s="382" t="str">
        <f t="shared" si="782"/>
        <v/>
      </c>
      <c r="AD4121" s="382" t="str">
        <f t="shared" si="783"/>
        <v/>
      </c>
    </row>
    <row r="4122" spans="11:30" ht="13.5" customHeight="1">
      <c r="K4122" s="4">
        <f t="shared" si="777"/>
        <v>11</v>
      </c>
      <c r="L4122" s="34">
        <v>43423</v>
      </c>
      <c r="M4122" s="4">
        <v>172</v>
      </c>
      <c r="N4122" s="4">
        <v>15</v>
      </c>
      <c r="O4122" s="31">
        <v>0.58333333333333337</v>
      </c>
      <c r="P4122" s="35">
        <v>15</v>
      </c>
      <c r="Q4122" s="36">
        <f t="shared" si="778"/>
        <v>12</v>
      </c>
      <c r="R4122" s="4">
        <f t="shared" si="779"/>
        <v>0</v>
      </c>
      <c r="S4122" s="31">
        <f t="shared" si="784"/>
        <v>0.25912037037037033</v>
      </c>
      <c r="T4122" s="31">
        <f t="shared" si="785"/>
        <v>0.70750000000000002</v>
      </c>
      <c r="U4122" s="4">
        <f t="shared" si="781"/>
        <v>0</v>
      </c>
      <c r="V4122" s="4" t="str">
        <f t="shared" si="776"/>
        <v/>
      </c>
      <c r="W4122" s="18" t="str">
        <f>IF(V4122="","",VLOOKUP(L4122,日射量と図３!$A$4:$C$368,3,TRUE)*238.85/100)</f>
        <v/>
      </c>
      <c r="X4122" s="4" t="str">
        <f t="shared" si="780"/>
        <v/>
      </c>
      <c r="Y4122" s="4" t="str">
        <f t="shared" si="774"/>
        <v/>
      </c>
      <c r="Z4122" s="4" t="str">
        <f t="shared" si="775"/>
        <v/>
      </c>
      <c r="AA4122" s="4" t="str">
        <f>IF($V4122="","",IF(Y4122&lt;36,0,IF(AND(36&lt;=Y4122,Y4122&lt;71),VLOOKUP($W4122,日射量と図３!$E$6:$F$34,2,TRUE),IF(AND(71&lt;=Y4122,Y4122&lt;107),VLOOKUP($W4122,日射量と図３!$E$6:$G$34,3,TRUE),IF(AND(107&lt;=Y4122,Y4122&lt;143),VLOOKUP($W4122,日射量と図３!$E$6:$H$34,4,TRUE),VLOOKUP($W4122,日射量と図３!$E$6:$I$34,5,TRUE))))))</f>
        <v/>
      </c>
      <c r="AB4122" s="4" t="str">
        <f>IF($V4122="","",IF(Z4122&lt;36,0,IF(AND(36&lt;=Z4122,Z4122&lt;71),VLOOKUP($W4122,日射量と図３!$E$6:$F$34,2,TRUE),IF(AND(71&lt;=Z4122,Z4122&lt;107),VLOOKUP($W4122,日射量と図３!$E$6:$G$34,3,TRUE),IF(AND(107&lt;=Z4122,Z4122&lt;143),VLOOKUP($W4122,日射量と図３!$E$6:$H$34,4,TRUE),VLOOKUP($W4122,日射量と図３!$E$6:$I$34,5,TRUE))))))</f>
        <v/>
      </c>
      <c r="AC4122" s="382" t="str">
        <f t="shared" si="782"/>
        <v/>
      </c>
      <c r="AD4122" s="382" t="str">
        <f t="shared" si="783"/>
        <v/>
      </c>
    </row>
    <row r="4123" spans="11:30" ht="13.5" customHeight="1">
      <c r="K4123" s="4">
        <f t="shared" si="777"/>
        <v>11</v>
      </c>
      <c r="L4123" s="34">
        <v>43423</v>
      </c>
      <c r="M4123" s="4">
        <v>172</v>
      </c>
      <c r="N4123" s="4">
        <v>16</v>
      </c>
      <c r="O4123" s="31">
        <v>0.625</v>
      </c>
      <c r="P4123" s="35">
        <v>15.079999999999998</v>
      </c>
      <c r="Q4123" s="36">
        <f t="shared" si="778"/>
        <v>16</v>
      </c>
      <c r="R4123" s="4">
        <f t="shared" si="779"/>
        <v>0.92000000000000171</v>
      </c>
      <c r="S4123" s="31">
        <f t="shared" si="784"/>
        <v>0.25912037037037033</v>
      </c>
      <c r="T4123" s="31">
        <f t="shared" si="785"/>
        <v>0.70750000000000002</v>
      </c>
      <c r="U4123" s="4">
        <f t="shared" si="781"/>
        <v>0.92000000000000171</v>
      </c>
      <c r="V4123" s="4" t="str">
        <f t="shared" si="776"/>
        <v/>
      </c>
      <c r="W4123" s="18" t="str">
        <f>IF(V4123="","",VLOOKUP(L4123,日射量と図３!$A$4:$C$368,3,TRUE)*238.85/100)</f>
        <v/>
      </c>
      <c r="X4123" s="4" t="str">
        <f t="shared" si="780"/>
        <v/>
      </c>
      <c r="Y4123" s="4" t="str">
        <f t="shared" si="774"/>
        <v/>
      </c>
      <c r="Z4123" s="4" t="str">
        <f t="shared" si="775"/>
        <v/>
      </c>
      <c r="AA4123" s="4" t="str">
        <f>IF($V4123="","",IF(Y4123&lt;36,0,IF(AND(36&lt;=Y4123,Y4123&lt;71),VLOOKUP($W4123,日射量と図３!$E$6:$F$34,2,TRUE),IF(AND(71&lt;=Y4123,Y4123&lt;107),VLOOKUP($W4123,日射量と図３!$E$6:$G$34,3,TRUE),IF(AND(107&lt;=Y4123,Y4123&lt;143),VLOOKUP($W4123,日射量と図３!$E$6:$H$34,4,TRUE),VLOOKUP($W4123,日射量と図３!$E$6:$I$34,5,TRUE))))))</f>
        <v/>
      </c>
      <c r="AB4123" s="4" t="str">
        <f>IF($V4123="","",IF(Z4123&lt;36,0,IF(AND(36&lt;=Z4123,Z4123&lt;71),VLOOKUP($W4123,日射量と図３!$E$6:$F$34,2,TRUE),IF(AND(71&lt;=Z4123,Z4123&lt;107),VLOOKUP($W4123,日射量と図３!$E$6:$G$34,3,TRUE),IF(AND(107&lt;=Z4123,Z4123&lt;143),VLOOKUP($W4123,日射量と図３!$E$6:$H$34,4,TRUE),VLOOKUP($W4123,日射量と図３!$E$6:$I$34,5,TRUE))))))</f>
        <v/>
      </c>
      <c r="AC4123" s="382" t="str">
        <f t="shared" si="782"/>
        <v/>
      </c>
      <c r="AD4123" s="382" t="str">
        <f t="shared" si="783"/>
        <v/>
      </c>
    </row>
    <row r="4124" spans="11:30" ht="13.5" customHeight="1">
      <c r="K4124" s="4">
        <f t="shared" si="777"/>
        <v>11</v>
      </c>
      <c r="L4124" s="34">
        <v>43423</v>
      </c>
      <c r="M4124" s="4">
        <v>172</v>
      </c>
      <c r="N4124" s="4">
        <v>17</v>
      </c>
      <c r="O4124" s="31">
        <v>0.66666666666666663</v>
      </c>
      <c r="P4124" s="35">
        <v>14.179999999999998</v>
      </c>
      <c r="Q4124" s="36">
        <f t="shared" si="778"/>
        <v>16</v>
      </c>
      <c r="R4124" s="4">
        <f t="shared" si="779"/>
        <v>1.8200000000000021</v>
      </c>
      <c r="S4124" s="31">
        <f t="shared" si="784"/>
        <v>0.25912037037037033</v>
      </c>
      <c r="T4124" s="31">
        <f t="shared" si="785"/>
        <v>0.70750000000000002</v>
      </c>
      <c r="U4124" s="4">
        <f t="shared" si="781"/>
        <v>1.8200000000000021</v>
      </c>
      <c r="V4124" s="4" t="str">
        <f t="shared" si="776"/>
        <v/>
      </c>
      <c r="W4124" s="18" t="str">
        <f>IF(V4124="","",VLOOKUP(L4124,日射量と図３!$A$4:$C$368,3,TRUE)*238.85/100)</f>
        <v/>
      </c>
      <c r="X4124" s="4" t="str">
        <f t="shared" si="780"/>
        <v/>
      </c>
      <c r="Y4124" s="4" t="str">
        <f t="shared" si="774"/>
        <v/>
      </c>
      <c r="Z4124" s="4" t="str">
        <f t="shared" si="775"/>
        <v/>
      </c>
      <c r="AA4124" s="4" t="str">
        <f>IF($V4124="","",IF(Y4124&lt;36,0,IF(AND(36&lt;=Y4124,Y4124&lt;71),VLOOKUP($W4124,日射量と図３!$E$6:$F$34,2,TRUE),IF(AND(71&lt;=Y4124,Y4124&lt;107),VLOOKUP($W4124,日射量と図３!$E$6:$G$34,3,TRUE),IF(AND(107&lt;=Y4124,Y4124&lt;143),VLOOKUP($W4124,日射量と図３!$E$6:$H$34,4,TRUE),VLOOKUP($W4124,日射量と図３!$E$6:$I$34,5,TRUE))))))</f>
        <v/>
      </c>
      <c r="AB4124" s="4" t="str">
        <f>IF($V4124="","",IF(Z4124&lt;36,0,IF(AND(36&lt;=Z4124,Z4124&lt;71),VLOOKUP($W4124,日射量と図３!$E$6:$F$34,2,TRUE),IF(AND(71&lt;=Z4124,Z4124&lt;107),VLOOKUP($W4124,日射量と図３!$E$6:$G$34,3,TRUE),IF(AND(107&lt;=Z4124,Z4124&lt;143),VLOOKUP($W4124,日射量と図３!$E$6:$H$34,4,TRUE),VLOOKUP($W4124,日射量と図３!$E$6:$I$34,5,TRUE))))))</f>
        <v/>
      </c>
      <c r="AC4124" s="382" t="str">
        <f t="shared" si="782"/>
        <v/>
      </c>
      <c r="AD4124" s="382" t="str">
        <f t="shared" si="783"/>
        <v/>
      </c>
    </row>
    <row r="4125" spans="11:30" ht="13.5" customHeight="1">
      <c r="K4125" s="4">
        <f t="shared" si="777"/>
        <v>11</v>
      </c>
      <c r="L4125" s="34">
        <v>43423</v>
      </c>
      <c r="M4125" s="4">
        <v>172</v>
      </c>
      <c r="N4125" s="4">
        <v>18</v>
      </c>
      <c r="O4125" s="31">
        <v>0.70833333333333337</v>
      </c>
      <c r="P4125" s="35">
        <v>13.27</v>
      </c>
      <c r="Q4125" s="36">
        <f t="shared" si="778"/>
        <v>16</v>
      </c>
      <c r="R4125" s="4">
        <f t="shared" si="779"/>
        <v>2.7300000000000004</v>
      </c>
      <c r="S4125" s="31">
        <f t="shared" si="784"/>
        <v>0.25912037037037033</v>
      </c>
      <c r="T4125" s="31">
        <f t="shared" si="785"/>
        <v>0.70750000000000002</v>
      </c>
      <c r="U4125" s="4">
        <f t="shared" si="781"/>
        <v>0</v>
      </c>
      <c r="V4125" s="4" t="str">
        <f t="shared" si="776"/>
        <v/>
      </c>
      <c r="W4125" s="18" t="str">
        <f>IF(V4125="","",VLOOKUP(L4125,日射量と図３!$A$4:$C$368,3,TRUE)*238.85/100)</f>
        <v/>
      </c>
      <c r="X4125" s="4" t="str">
        <f t="shared" si="780"/>
        <v/>
      </c>
      <c r="Y4125" s="4" t="str">
        <f t="shared" si="774"/>
        <v/>
      </c>
      <c r="Z4125" s="4" t="str">
        <f t="shared" si="775"/>
        <v/>
      </c>
      <c r="AA4125" s="4" t="str">
        <f>IF($V4125="","",IF(Y4125&lt;36,0,IF(AND(36&lt;=Y4125,Y4125&lt;71),VLOOKUP($W4125,日射量と図３!$E$6:$F$34,2,TRUE),IF(AND(71&lt;=Y4125,Y4125&lt;107),VLOOKUP($W4125,日射量と図３!$E$6:$G$34,3,TRUE),IF(AND(107&lt;=Y4125,Y4125&lt;143),VLOOKUP($W4125,日射量と図３!$E$6:$H$34,4,TRUE),VLOOKUP($W4125,日射量と図３!$E$6:$I$34,5,TRUE))))))</f>
        <v/>
      </c>
      <c r="AB4125" s="4" t="str">
        <f>IF($V4125="","",IF(Z4125&lt;36,0,IF(AND(36&lt;=Z4125,Z4125&lt;71),VLOOKUP($W4125,日射量と図３!$E$6:$F$34,2,TRUE),IF(AND(71&lt;=Z4125,Z4125&lt;107),VLOOKUP($W4125,日射量と図３!$E$6:$G$34,3,TRUE),IF(AND(107&lt;=Z4125,Z4125&lt;143),VLOOKUP($W4125,日射量と図３!$E$6:$H$34,4,TRUE),VLOOKUP($W4125,日射量と図３!$E$6:$I$34,5,TRUE))))))</f>
        <v/>
      </c>
      <c r="AC4125" s="382" t="str">
        <f t="shared" si="782"/>
        <v/>
      </c>
      <c r="AD4125" s="382" t="str">
        <f t="shared" si="783"/>
        <v/>
      </c>
    </row>
    <row r="4126" spans="11:30" ht="13.5" customHeight="1">
      <c r="K4126" s="4">
        <f t="shared" si="777"/>
        <v>11</v>
      </c>
      <c r="L4126" s="34">
        <v>43423</v>
      </c>
      <c r="M4126" s="4">
        <v>172</v>
      </c>
      <c r="N4126" s="4">
        <v>19</v>
      </c>
      <c r="O4126" s="31">
        <v>0.75</v>
      </c>
      <c r="P4126" s="35">
        <v>12.559999999999999</v>
      </c>
      <c r="Q4126" s="36">
        <f t="shared" si="778"/>
        <v>16</v>
      </c>
      <c r="R4126" s="4">
        <f t="shared" si="779"/>
        <v>3.4400000000000013</v>
      </c>
      <c r="S4126" s="31">
        <f t="shared" si="784"/>
        <v>0.25912037037037033</v>
      </c>
      <c r="T4126" s="31">
        <f t="shared" si="785"/>
        <v>0.70750000000000002</v>
      </c>
      <c r="U4126" s="4">
        <f t="shared" si="781"/>
        <v>0</v>
      </c>
      <c r="V4126" s="4" t="str">
        <f t="shared" si="776"/>
        <v/>
      </c>
      <c r="W4126" s="18" t="str">
        <f>IF(V4126="","",VLOOKUP(L4126,日射量と図３!$A$4:$C$368,3,TRUE)*238.85/100)</f>
        <v/>
      </c>
      <c r="X4126" s="4" t="str">
        <f t="shared" si="780"/>
        <v/>
      </c>
      <c r="Y4126" s="4" t="str">
        <f t="shared" si="774"/>
        <v/>
      </c>
      <c r="Z4126" s="4" t="str">
        <f t="shared" si="775"/>
        <v/>
      </c>
      <c r="AA4126" s="4" t="str">
        <f>IF($V4126="","",IF(Y4126&lt;36,0,IF(AND(36&lt;=Y4126,Y4126&lt;71),VLOOKUP($W4126,日射量と図３!$E$6:$F$34,2,TRUE),IF(AND(71&lt;=Y4126,Y4126&lt;107),VLOOKUP($W4126,日射量と図３!$E$6:$G$34,3,TRUE),IF(AND(107&lt;=Y4126,Y4126&lt;143),VLOOKUP($W4126,日射量と図３!$E$6:$H$34,4,TRUE),VLOOKUP($W4126,日射量と図３!$E$6:$I$34,5,TRUE))))))</f>
        <v/>
      </c>
      <c r="AB4126" s="4" t="str">
        <f>IF($V4126="","",IF(Z4126&lt;36,0,IF(AND(36&lt;=Z4126,Z4126&lt;71),VLOOKUP($W4126,日射量と図３!$E$6:$F$34,2,TRUE),IF(AND(71&lt;=Z4126,Z4126&lt;107),VLOOKUP($W4126,日射量と図３!$E$6:$G$34,3,TRUE),IF(AND(107&lt;=Z4126,Z4126&lt;143),VLOOKUP($W4126,日射量と図３!$E$6:$H$34,4,TRUE),VLOOKUP($W4126,日射量と図３!$E$6:$I$34,5,TRUE))))))</f>
        <v/>
      </c>
      <c r="AC4126" s="382" t="str">
        <f t="shared" si="782"/>
        <v/>
      </c>
      <c r="AD4126" s="382" t="str">
        <f t="shared" si="783"/>
        <v/>
      </c>
    </row>
    <row r="4127" spans="11:30" ht="13.5" customHeight="1">
      <c r="K4127" s="4">
        <f t="shared" si="777"/>
        <v>11</v>
      </c>
      <c r="L4127" s="34">
        <v>43423</v>
      </c>
      <c r="M4127" s="4">
        <v>172</v>
      </c>
      <c r="N4127" s="4">
        <v>20</v>
      </c>
      <c r="O4127" s="31">
        <v>0.79166666666666663</v>
      </c>
      <c r="P4127" s="35">
        <v>11.979999999999999</v>
      </c>
      <c r="Q4127" s="36">
        <f t="shared" si="778"/>
        <v>16</v>
      </c>
      <c r="R4127" s="4">
        <f t="shared" si="779"/>
        <v>4.0200000000000014</v>
      </c>
      <c r="S4127" s="31">
        <f t="shared" si="784"/>
        <v>0.25912037037037033</v>
      </c>
      <c r="T4127" s="31">
        <f t="shared" si="785"/>
        <v>0.70750000000000002</v>
      </c>
      <c r="U4127" s="4">
        <f t="shared" si="781"/>
        <v>0</v>
      </c>
      <c r="V4127" s="4" t="str">
        <f t="shared" si="776"/>
        <v/>
      </c>
      <c r="W4127" s="18" t="str">
        <f>IF(V4127="","",VLOOKUP(L4127,日射量と図３!$A$4:$C$368,3,TRUE)*238.85/100)</f>
        <v/>
      </c>
      <c r="X4127" s="4" t="str">
        <f t="shared" si="780"/>
        <v/>
      </c>
      <c r="Y4127" s="4" t="str">
        <f t="shared" ref="Y4127:Y4190" si="786">IF(V4127="","",$AH$30*V4127/(($AG$18/$AH$18)*X4127))</f>
        <v/>
      </c>
      <c r="Z4127" s="4" t="str">
        <f t="shared" ref="Z4127:Z4190" si="787">IF(V4127="","",$AH$30*V4127/(($AG$19/$AH$19)*X4127))</f>
        <v/>
      </c>
      <c r="AA4127" s="4" t="str">
        <f>IF($V4127="","",IF(Y4127&lt;36,0,IF(AND(36&lt;=Y4127,Y4127&lt;71),VLOOKUP($W4127,日射量と図３!$E$6:$F$34,2,TRUE),IF(AND(71&lt;=Y4127,Y4127&lt;107),VLOOKUP($W4127,日射量と図３!$E$6:$G$34,3,TRUE),IF(AND(107&lt;=Y4127,Y4127&lt;143),VLOOKUP($W4127,日射量と図３!$E$6:$H$34,4,TRUE),VLOOKUP($W4127,日射量と図３!$E$6:$I$34,5,TRUE))))))</f>
        <v/>
      </c>
      <c r="AB4127" s="4" t="str">
        <f>IF($V4127="","",IF(Z4127&lt;36,0,IF(AND(36&lt;=Z4127,Z4127&lt;71),VLOOKUP($W4127,日射量と図３!$E$6:$F$34,2,TRUE),IF(AND(71&lt;=Z4127,Z4127&lt;107),VLOOKUP($W4127,日射量と図３!$E$6:$G$34,3,TRUE),IF(AND(107&lt;=Z4127,Z4127&lt;143),VLOOKUP($W4127,日射量と図３!$E$6:$H$34,4,TRUE),VLOOKUP($W4127,日射量と図３!$E$6:$I$34,5,TRUE))))))</f>
        <v/>
      </c>
      <c r="AC4127" s="382" t="str">
        <f t="shared" si="782"/>
        <v/>
      </c>
      <c r="AD4127" s="382" t="str">
        <f t="shared" si="783"/>
        <v/>
      </c>
    </row>
    <row r="4128" spans="11:30" ht="13.5" customHeight="1">
      <c r="K4128" s="4">
        <f t="shared" si="777"/>
        <v>11</v>
      </c>
      <c r="L4128" s="34">
        <v>43423</v>
      </c>
      <c r="M4128" s="4">
        <v>172</v>
      </c>
      <c r="N4128" s="4">
        <v>21</v>
      </c>
      <c r="O4128" s="31">
        <v>0.83333333333333337</v>
      </c>
      <c r="P4128" s="35">
        <v>11.65</v>
      </c>
      <c r="Q4128" s="36">
        <f t="shared" si="778"/>
        <v>16</v>
      </c>
      <c r="R4128" s="4">
        <f t="shared" si="779"/>
        <v>4.3499999999999996</v>
      </c>
      <c r="S4128" s="31">
        <f t="shared" si="784"/>
        <v>0.25912037037037033</v>
      </c>
      <c r="T4128" s="31">
        <f t="shared" si="785"/>
        <v>0.70750000000000002</v>
      </c>
      <c r="U4128" s="4">
        <f t="shared" si="781"/>
        <v>0</v>
      </c>
      <c r="V4128" s="4" t="str">
        <f t="shared" si="776"/>
        <v/>
      </c>
      <c r="W4128" s="18" t="str">
        <f>IF(V4128="","",VLOOKUP(L4128,日射量と図３!$A$4:$C$368,3,TRUE)*238.85/100)</f>
        <v/>
      </c>
      <c r="X4128" s="4" t="str">
        <f t="shared" si="780"/>
        <v/>
      </c>
      <c r="Y4128" s="4" t="str">
        <f t="shared" si="786"/>
        <v/>
      </c>
      <c r="Z4128" s="4" t="str">
        <f t="shared" si="787"/>
        <v/>
      </c>
      <c r="AA4128" s="4" t="str">
        <f>IF($V4128="","",IF(Y4128&lt;36,0,IF(AND(36&lt;=Y4128,Y4128&lt;71),VLOOKUP($W4128,日射量と図３!$E$6:$F$34,2,TRUE),IF(AND(71&lt;=Y4128,Y4128&lt;107),VLOOKUP($W4128,日射量と図３!$E$6:$G$34,3,TRUE),IF(AND(107&lt;=Y4128,Y4128&lt;143),VLOOKUP($W4128,日射量と図３!$E$6:$H$34,4,TRUE),VLOOKUP($W4128,日射量と図３!$E$6:$I$34,5,TRUE))))))</f>
        <v/>
      </c>
      <c r="AB4128" s="4" t="str">
        <f>IF($V4128="","",IF(Z4128&lt;36,0,IF(AND(36&lt;=Z4128,Z4128&lt;71),VLOOKUP($W4128,日射量と図３!$E$6:$F$34,2,TRUE),IF(AND(71&lt;=Z4128,Z4128&lt;107),VLOOKUP($W4128,日射量と図３!$E$6:$G$34,3,TRUE),IF(AND(107&lt;=Z4128,Z4128&lt;143),VLOOKUP($W4128,日射量と図３!$E$6:$H$34,4,TRUE),VLOOKUP($W4128,日射量と図３!$E$6:$I$34,5,TRUE))))))</f>
        <v/>
      </c>
      <c r="AC4128" s="382" t="str">
        <f t="shared" si="782"/>
        <v/>
      </c>
      <c r="AD4128" s="382" t="str">
        <f t="shared" si="783"/>
        <v/>
      </c>
    </row>
    <row r="4129" spans="11:30" ht="13.5" customHeight="1">
      <c r="K4129" s="4">
        <f t="shared" si="777"/>
        <v>11</v>
      </c>
      <c r="L4129" s="34">
        <v>43423</v>
      </c>
      <c r="M4129" s="4">
        <v>172</v>
      </c>
      <c r="N4129" s="4">
        <v>22</v>
      </c>
      <c r="O4129" s="31">
        <v>0.875</v>
      </c>
      <c r="P4129" s="35">
        <v>11.370000000000001</v>
      </c>
      <c r="Q4129" s="36">
        <f t="shared" si="778"/>
        <v>16</v>
      </c>
      <c r="R4129" s="4">
        <f t="shared" si="779"/>
        <v>4.629999999999999</v>
      </c>
      <c r="S4129" s="31">
        <f t="shared" si="784"/>
        <v>0.25912037037037033</v>
      </c>
      <c r="T4129" s="31">
        <f t="shared" si="785"/>
        <v>0.70750000000000002</v>
      </c>
      <c r="U4129" s="4">
        <f t="shared" si="781"/>
        <v>0</v>
      </c>
      <c r="V4129" s="4" t="str">
        <f t="shared" si="776"/>
        <v/>
      </c>
      <c r="W4129" s="18" t="str">
        <f>IF(V4129="","",VLOOKUP(L4129,日射量と図３!$A$4:$C$368,3,TRUE)*238.85/100)</f>
        <v/>
      </c>
      <c r="X4129" s="4" t="str">
        <f t="shared" si="780"/>
        <v/>
      </c>
      <c r="Y4129" s="4" t="str">
        <f t="shared" si="786"/>
        <v/>
      </c>
      <c r="Z4129" s="4" t="str">
        <f t="shared" si="787"/>
        <v/>
      </c>
      <c r="AA4129" s="4" t="str">
        <f>IF($V4129="","",IF(Y4129&lt;36,0,IF(AND(36&lt;=Y4129,Y4129&lt;71),VLOOKUP($W4129,日射量と図３!$E$6:$F$34,2,TRUE),IF(AND(71&lt;=Y4129,Y4129&lt;107),VLOOKUP($W4129,日射量と図３!$E$6:$G$34,3,TRUE),IF(AND(107&lt;=Y4129,Y4129&lt;143),VLOOKUP($W4129,日射量と図３!$E$6:$H$34,4,TRUE),VLOOKUP($W4129,日射量と図３!$E$6:$I$34,5,TRUE))))))</f>
        <v/>
      </c>
      <c r="AB4129" s="4" t="str">
        <f>IF($V4129="","",IF(Z4129&lt;36,0,IF(AND(36&lt;=Z4129,Z4129&lt;71),VLOOKUP($W4129,日射量と図３!$E$6:$F$34,2,TRUE),IF(AND(71&lt;=Z4129,Z4129&lt;107),VLOOKUP($W4129,日射量と図３!$E$6:$G$34,3,TRUE),IF(AND(107&lt;=Z4129,Z4129&lt;143),VLOOKUP($W4129,日射量と図３!$E$6:$H$34,4,TRUE),VLOOKUP($W4129,日射量と図３!$E$6:$I$34,5,TRUE))))))</f>
        <v/>
      </c>
      <c r="AC4129" s="382" t="str">
        <f t="shared" si="782"/>
        <v/>
      </c>
      <c r="AD4129" s="382" t="str">
        <f t="shared" si="783"/>
        <v/>
      </c>
    </row>
    <row r="4130" spans="11:30" ht="13.5" customHeight="1">
      <c r="K4130" s="4">
        <f t="shared" si="777"/>
        <v>11</v>
      </c>
      <c r="L4130" s="34">
        <v>43423</v>
      </c>
      <c r="M4130" s="4">
        <v>172</v>
      </c>
      <c r="N4130" s="4">
        <v>23</v>
      </c>
      <c r="O4130" s="31">
        <v>0.91666666666666663</v>
      </c>
      <c r="P4130" s="35">
        <v>10.959999999999999</v>
      </c>
      <c r="Q4130" s="36">
        <f t="shared" si="778"/>
        <v>13</v>
      </c>
      <c r="R4130" s="4">
        <f t="shared" si="779"/>
        <v>2.0400000000000009</v>
      </c>
      <c r="S4130" s="31">
        <f t="shared" si="784"/>
        <v>0.25912037037037033</v>
      </c>
      <c r="T4130" s="31">
        <f t="shared" si="785"/>
        <v>0.70750000000000002</v>
      </c>
      <c r="U4130" s="4">
        <f t="shared" si="781"/>
        <v>0</v>
      </c>
      <c r="V4130" s="4" t="str">
        <f t="shared" si="776"/>
        <v/>
      </c>
      <c r="W4130" s="18" t="str">
        <f>IF(V4130="","",VLOOKUP(L4130,日射量と図３!$A$4:$C$368,3,TRUE)*238.85/100)</f>
        <v/>
      </c>
      <c r="X4130" s="4" t="str">
        <f t="shared" si="780"/>
        <v/>
      </c>
      <c r="Y4130" s="4" t="str">
        <f t="shared" si="786"/>
        <v/>
      </c>
      <c r="Z4130" s="4" t="str">
        <f t="shared" si="787"/>
        <v/>
      </c>
      <c r="AA4130" s="4" t="str">
        <f>IF($V4130="","",IF(Y4130&lt;36,0,IF(AND(36&lt;=Y4130,Y4130&lt;71),VLOOKUP($W4130,日射量と図３!$E$6:$F$34,2,TRUE),IF(AND(71&lt;=Y4130,Y4130&lt;107),VLOOKUP($W4130,日射量と図３!$E$6:$G$34,3,TRUE),IF(AND(107&lt;=Y4130,Y4130&lt;143),VLOOKUP($W4130,日射量と図３!$E$6:$H$34,4,TRUE),VLOOKUP($W4130,日射量と図３!$E$6:$I$34,5,TRUE))))))</f>
        <v/>
      </c>
      <c r="AB4130" s="4" t="str">
        <f>IF($V4130="","",IF(Z4130&lt;36,0,IF(AND(36&lt;=Z4130,Z4130&lt;71),VLOOKUP($W4130,日射量と図３!$E$6:$F$34,2,TRUE),IF(AND(71&lt;=Z4130,Z4130&lt;107),VLOOKUP($W4130,日射量と図３!$E$6:$G$34,3,TRUE),IF(AND(107&lt;=Z4130,Z4130&lt;143),VLOOKUP($W4130,日射量と図３!$E$6:$H$34,4,TRUE),VLOOKUP($W4130,日射量と図３!$E$6:$I$34,5,TRUE))))))</f>
        <v/>
      </c>
      <c r="AC4130" s="382" t="str">
        <f t="shared" si="782"/>
        <v/>
      </c>
      <c r="AD4130" s="382" t="str">
        <f t="shared" si="783"/>
        <v/>
      </c>
    </row>
    <row r="4131" spans="11:30" ht="13.5" customHeight="1">
      <c r="K4131" s="4">
        <f t="shared" si="777"/>
        <v>11</v>
      </c>
      <c r="L4131" s="34">
        <v>43423</v>
      </c>
      <c r="M4131" s="4">
        <v>172</v>
      </c>
      <c r="N4131" s="4">
        <v>24</v>
      </c>
      <c r="O4131" s="31">
        <v>0.95833333333333337</v>
      </c>
      <c r="P4131" s="35">
        <v>10.55</v>
      </c>
      <c r="Q4131" s="36">
        <f t="shared" si="778"/>
        <v>13</v>
      </c>
      <c r="R4131" s="4">
        <f t="shared" si="779"/>
        <v>2.4499999999999993</v>
      </c>
      <c r="S4131" s="31">
        <f t="shared" si="784"/>
        <v>0.25912037037037033</v>
      </c>
      <c r="T4131" s="31">
        <f t="shared" si="785"/>
        <v>0.70750000000000002</v>
      </c>
      <c r="U4131" s="4">
        <f t="shared" si="781"/>
        <v>0</v>
      </c>
      <c r="V4131" s="4" t="str">
        <f t="shared" si="776"/>
        <v/>
      </c>
      <c r="W4131" s="18" t="str">
        <f>IF(V4131="","",VLOOKUP(L4131,日射量と図３!$A$4:$C$368,3,TRUE)*238.85/100)</f>
        <v/>
      </c>
      <c r="X4131" s="4" t="str">
        <f t="shared" si="780"/>
        <v/>
      </c>
      <c r="Y4131" s="4" t="str">
        <f t="shared" si="786"/>
        <v/>
      </c>
      <c r="Z4131" s="4" t="str">
        <f t="shared" si="787"/>
        <v/>
      </c>
      <c r="AA4131" s="4" t="str">
        <f>IF($V4131="","",IF(Y4131&lt;36,0,IF(AND(36&lt;=Y4131,Y4131&lt;71),VLOOKUP($W4131,日射量と図３!$E$6:$F$34,2,TRUE),IF(AND(71&lt;=Y4131,Y4131&lt;107),VLOOKUP($W4131,日射量と図３!$E$6:$G$34,3,TRUE),IF(AND(107&lt;=Y4131,Y4131&lt;143),VLOOKUP($W4131,日射量と図３!$E$6:$H$34,4,TRUE),VLOOKUP($W4131,日射量と図３!$E$6:$I$34,5,TRUE))))))</f>
        <v/>
      </c>
      <c r="AB4131" s="4" t="str">
        <f>IF($V4131="","",IF(Z4131&lt;36,0,IF(AND(36&lt;=Z4131,Z4131&lt;71),VLOOKUP($W4131,日射量と図３!$E$6:$F$34,2,TRUE),IF(AND(71&lt;=Z4131,Z4131&lt;107),VLOOKUP($W4131,日射量と図３!$E$6:$G$34,3,TRUE),IF(AND(107&lt;=Z4131,Z4131&lt;143),VLOOKUP($W4131,日射量と図３!$E$6:$H$34,4,TRUE),VLOOKUP($W4131,日射量と図３!$E$6:$I$34,5,TRUE))))))</f>
        <v/>
      </c>
      <c r="AC4131" s="382" t="str">
        <f t="shared" si="782"/>
        <v/>
      </c>
      <c r="AD4131" s="382" t="str">
        <f t="shared" si="783"/>
        <v/>
      </c>
    </row>
    <row r="4132" spans="11:30" ht="13.5" customHeight="1">
      <c r="K4132" s="4">
        <f t="shared" si="777"/>
        <v>11</v>
      </c>
      <c r="L4132" s="34">
        <v>43424</v>
      </c>
      <c r="M4132" s="4">
        <v>173</v>
      </c>
      <c r="N4132" s="4">
        <v>1</v>
      </c>
      <c r="O4132" s="31">
        <v>0</v>
      </c>
      <c r="P4132" s="35">
        <v>10.36</v>
      </c>
      <c r="Q4132" s="36">
        <f t="shared" si="778"/>
        <v>13</v>
      </c>
      <c r="R4132" s="4">
        <f t="shared" si="779"/>
        <v>2.6400000000000006</v>
      </c>
      <c r="S4132" s="31">
        <f t="shared" si="784"/>
        <v>0.25912037037037033</v>
      </c>
      <c r="T4132" s="31">
        <f t="shared" si="785"/>
        <v>0.70750000000000002</v>
      </c>
      <c r="U4132" s="4">
        <f t="shared" si="781"/>
        <v>0</v>
      </c>
      <c r="V4132" s="4">
        <f t="shared" si="776"/>
        <v>7.3999999999999968</v>
      </c>
      <c r="W4132" s="18">
        <f>IF(V4132="","",VLOOKUP(L4132,日射量と図３!$A$4:$C$368,3,TRUE)*238.85/100)</f>
        <v>23.885000000000002</v>
      </c>
      <c r="X4132" s="4">
        <f t="shared" si="780"/>
        <v>11</v>
      </c>
      <c r="Y4132" s="4">
        <f t="shared" si="786"/>
        <v>4.2057899999999968</v>
      </c>
      <c r="Z4132" s="4">
        <f t="shared" si="787"/>
        <v>4.7410723636363601</v>
      </c>
      <c r="AA4132" s="4">
        <f>IF($V4132="","",IF(Y4132&lt;36,0,IF(AND(36&lt;=Y4132,Y4132&lt;71),VLOOKUP($W4132,日射量と図３!$E$6:$F$34,2,TRUE),IF(AND(71&lt;=Y4132,Y4132&lt;107),VLOOKUP($W4132,日射量と図３!$E$6:$G$34,3,TRUE),IF(AND(107&lt;=Y4132,Y4132&lt;143),VLOOKUP($W4132,日射量と図３!$E$6:$H$34,4,TRUE),VLOOKUP($W4132,日射量と図３!$E$6:$I$34,5,TRUE))))))</f>
        <v>0</v>
      </c>
      <c r="AB4132" s="4">
        <f>IF($V4132="","",IF(Z4132&lt;36,0,IF(AND(36&lt;=Z4132,Z4132&lt;71),VLOOKUP($W4132,日射量と図３!$E$6:$F$34,2,TRUE),IF(AND(71&lt;=Z4132,Z4132&lt;107),VLOOKUP($W4132,日射量と図３!$E$6:$G$34,3,TRUE),IF(AND(107&lt;=Z4132,Z4132&lt;143),VLOOKUP($W4132,日射量と図３!$E$6:$H$34,4,TRUE),VLOOKUP($W4132,日射量と図３!$E$6:$I$34,5,TRUE))))))</f>
        <v>0</v>
      </c>
      <c r="AC4132" s="382">
        <f t="shared" si="782"/>
        <v>0</v>
      </c>
      <c r="AD4132" s="382">
        <f t="shared" si="783"/>
        <v>0</v>
      </c>
    </row>
    <row r="4133" spans="11:30" ht="13.5" customHeight="1">
      <c r="K4133" s="4">
        <f t="shared" si="777"/>
        <v>11</v>
      </c>
      <c r="L4133" s="34">
        <v>43424</v>
      </c>
      <c r="M4133" s="4">
        <v>173</v>
      </c>
      <c r="N4133" s="4">
        <v>2</v>
      </c>
      <c r="O4133" s="31">
        <v>4.1666666666666664E-2</v>
      </c>
      <c r="P4133" s="35">
        <v>10.09</v>
      </c>
      <c r="Q4133" s="36">
        <f t="shared" si="778"/>
        <v>13</v>
      </c>
      <c r="R4133" s="4">
        <f t="shared" si="779"/>
        <v>2.91</v>
      </c>
      <c r="S4133" s="31">
        <f t="shared" si="784"/>
        <v>0.25912037037037033</v>
      </c>
      <c r="T4133" s="31">
        <f t="shared" si="785"/>
        <v>0.70750000000000002</v>
      </c>
      <c r="U4133" s="4">
        <f t="shared" si="781"/>
        <v>0</v>
      </c>
      <c r="V4133" s="4" t="str">
        <f t="shared" si="776"/>
        <v/>
      </c>
      <c r="W4133" s="18" t="str">
        <f>IF(V4133="","",VLOOKUP(L4133,日射量と図３!$A$4:$C$368,3,TRUE)*238.85/100)</f>
        <v/>
      </c>
      <c r="X4133" s="4" t="str">
        <f t="shared" si="780"/>
        <v/>
      </c>
      <c r="Y4133" s="4" t="str">
        <f t="shared" si="786"/>
        <v/>
      </c>
      <c r="Z4133" s="4" t="str">
        <f t="shared" si="787"/>
        <v/>
      </c>
      <c r="AA4133" s="4" t="str">
        <f>IF($V4133="","",IF(Y4133&lt;36,0,IF(AND(36&lt;=Y4133,Y4133&lt;71),VLOOKUP($W4133,日射量と図３!$E$6:$F$34,2,TRUE),IF(AND(71&lt;=Y4133,Y4133&lt;107),VLOOKUP($W4133,日射量と図３!$E$6:$G$34,3,TRUE),IF(AND(107&lt;=Y4133,Y4133&lt;143),VLOOKUP($W4133,日射量と図３!$E$6:$H$34,4,TRUE),VLOOKUP($W4133,日射量と図３!$E$6:$I$34,5,TRUE))))))</f>
        <v/>
      </c>
      <c r="AB4133" s="4" t="str">
        <f>IF($V4133="","",IF(Z4133&lt;36,0,IF(AND(36&lt;=Z4133,Z4133&lt;71),VLOOKUP($W4133,日射量と図３!$E$6:$F$34,2,TRUE),IF(AND(71&lt;=Z4133,Z4133&lt;107),VLOOKUP($W4133,日射量と図３!$E$6:$G$34,3,TRUE),IF(AND(107&lt;=Z4133,Z4133&lt;143),VLOOKUP($W4133,日射量と図３!$E$6:$H$34,4,TRUE),VLOOKUP($W4133,日射量と図３!$E$6:$I$34,5,TRUE))))))</f>
        <v/>
      </c>
      <c r="AC4133" s="382" t="str">
        <f t="shared" si="782"/>
        <v/>
      </c>
      <c r="AD4133" s="382" t="str">
        <f t="shared" si="783"/>
        <v/>
      </c>
    </row>
    <row r="4134" spans="11:30" ht="13.5" customHeight="1">
      <c r="K4134" s="4">
        <f t="shared" si="777"/>
        <v>11</v>
      </c>
      <c r="L4134" s="34">
        <v>43424</v>
      </c>
      <c r="M4134" s="4">
        <v>173</v>
      </c>
      <c r="N4134" s="4">
        <v>3</v>
      </c>
      <c r="O4134" s="31">
        <v>8.3333333333333329E-2</v>
      </c>
      <c r="P4134" s="35">
        <v>9.91</v>
      </c>
      <c r="Q4134" s="36">
        <f t="shared" si="778"/>
        <v>13</v>
      </c>
      <c r="R4134" s="4">
        <f t="shared" si="779"/>
        <v>3.09</v>
      </c>
      <c r="S4134" s="31">
        <f t="shared" si="784"/>
        <v>0.25912037037037033</v>
      </c>
      <c r="T4134" s="31">
        <f t="shared" si="785"/>
        <v>0.70750000000000002</v>
      </c>
      <c r="U4134" s="4">
        <f t="shared" si="781"/>
        <v>0</v>
      </c>
      <c r="V4134" s="4" t="str">
        <f t="shared" si="776"/>
        <v/>
      </c>
      <c r="W4134" s="18" t="str">
        <f>IF(V4134="","",VLOOKUP(L4134,日射量と図３!$A$4:$C$368,3,TRUE)*238.85/100)</f>
        <v/>
      </c>
      <c r="X4134" s="4" t="str">
        <f t="shared" si="780"/>
        <v/>
      </c>
      <c r="Y4134" s="4" t="str">
        <f t="shared" si="786"/>
        <v/>
      </c>
      <c r="Z4134" s="4" t="str">
        <f t="shared" si="787"/>
        <v/>
      </c>
      <c r="AA4134" s="4" t="str">
        <f>IF($V4134="","",IF(Y4134&lt;36,0,IF(AND(36&lt;=Y4134,Y4134&lt;71),VLOOKUP($W4134,日射量と図３!$E$6:$F$34,2,TRUE),IF(AND(71&lt;=Y4134,Y4134&lt;107),VLOOKUP($W4134,日射量と図３!$E$6:$G$34,3,TRUE),IF(AND(107&lt;=Y4134,Y4134&lt;143),VLOOKUP($W4134,日射量と図３!$E$6:$H$34,4,TRUE),VLOOKUP($W4134,日射量と図３!$E$6:$I$34,5,TRUE))))))</f>
        <v/>
      </c>
      <c r="AB4134" s="4" t="str">
        <f>IF($V4134="","",IF(Z4134&lt;36,0,IF(AND(36&lt;=Z4134,Z4134&lt;71),VLOOKUP($W4134,日射量と図３!$E$6:$F$34,2,TRUE),IF(AND(71&lt;=Z4134,Z4134&lt;107),VLOOKUP($W4134,日射量と図３!$E$6:$G$34,3,TRUE),IF(AND(107&lt;=Z4134,Z4134&lt;143),VLOOKUP($W4134,日射量と図３!$E$6:$H$34,4,TRUE),VLOOKUP($W4134,日射量と図３!$E$6:$I$34,5,TRUE))))))</f>
        <v/>
      </c>
      <c r="AC4134" s="382" t="str">
        <f t="shared" si="782"/>
        <v/>
      </c>
      <c r="AD4134" s="382" t="str">
        <f t="shared" si="783"/>
        <v/>
      </c>
    </row>
    <row r="4135" spans="11:30" ht="13.5" customHeight="1">
      <c r="K4135" s="4">
        <f t="shared" si="777"/>
        <v>11</v>
      </c>
      <c r="L4135" s="34">
        <v>43424</v>
      </c>
      <c r="M4135" s="4">
        <v>173</v>
      </c>
      <c r="N4135" s="4">
        <v>4</v>
      </c>
      <c r="O4135" s="31">
        <v>0.125</v>
      </c>
      <c r="P4135" s="35">
        <v>9.870000000000001</v>
      </c>
      <c r="Q4135" s="36">
        <f t="shared" si="778"/>
        <v>13</v>
      </c>
      <c r="R4135" s="4">
        <f t="shared" si="779"/>
        <v>3.129999999999999</v>
      </c>
      <c r="S4135" s="31">
        <f t="shared" si="784"/>
        <v>0.25912037037037033</v>
      </c>
      <c r="T4135" s="31">
        <f t="shared" si="785"/>
        <v>0.70750000000000002</v>
      </c>
      <c r="U4135" s="4">
        <f t="shared" si="781"/>
        <v>0</v>
      </c>
      <c r="V4135" s="4" t="str">
        <f t="shared" si="776"/>
        <v/>
      </c>
      <c r="W4135" s="18" t="str">
        <f>IF(V4135="","",VLOOKUP(L4135,日射量と図３!$A$4:$C$368,3,TRUE)*238.85/100)</f>
        <v/>
      </c>
      <c r="X4135" s="4" t="str">
        <f t="shared" si="780"/>
        <v/>
      </c>
      <c r="Y4135" s="4" t="str">
        <f t="shared" si="786"/>
        <v/>
      </c>
      <c r="Z4135" s="4" t="str">
        <f t="shared" si="787"/>
        <v/>
      </c>
      <c r="AA4135" s="4" t="str">
        <f>IF($V4135="","",IF(Y4135&lt;36,0,IF(AND(36&lt;=Y4135,Y4135&lt;71),VLOOKUP($W4135,日射量と図３!$E$6:$F$34,2,TRUE),IF(AND(71&lt;=Y4135,Y4135&lt;107),VLOOKUP($W4135,日射量と図３!$E$6:$G$34,3,TRUE),IF(AND(107&lt;=Y4135,Y4135&lt;143),VLOOKUP($W4135,日射量と図３!$E$6:$H$34,4,TRUE),VLOOKUP($W4135,日射量と図３!$E$6:$I$34,5,TRUE))))))</f>
        <v/>
      </c>
      <c r="AB4135" s="4" t="str">
        <f>IF($V4135="","",IF(Z4135&lt;36,0,IF(AND(36&lt;=Z4135,Z4135&lt;71),VLOOKUP($W4135,日射量と図３!$E$6:$F$34,2,TRUE),IF(AND(71&lt;=Z4135,Z4135&lt;107),VLOOKUP($W4135,日射量と図３!$E$6:$G$34,3,TRUE),IF(AND(107&lt;=Z4135,Z4135&lt;143),VLOOKUP($W4135,日射量と図３!$E$6:$H$34,4,TRUE),VLOOKUP($W4135,日射量と図３!$E$6:$I$34,5,TRUE))))))</f>
        <v/>
      </c>
      <c r="AC4135" s="382" t="str">
        <f t="shared" si="782"/>
        <v/>
      </c>
      <c r="AD4135" s="382" t="str">
        <f t="shared" si="783"/>
        <v/>
      </c>
    </row>
    <row r="4136" spans="11:30" ht="13.5" customHeight="1">
      <c r="K4136" s="4">
        <f t="shared" si="777"/>
        <v>11</v>
      </c>
      <c r="L4136" s="34">
        <v>43424</v>
      </c>
      <c r="M4136" s="4">
        <v>173</v>
      </c>
      <c r="N4136" s="4">
        <v>5</v>
      </c>
      <c r="O4136" s="31">
        <v>0.16666666666666666</v>
      </c>
      <c r="P4136" s="35">
        <v>9.6900000000000013</v>
      </c>
      <c r="Q4136" s="36">
        <f t="shared" si="778"/>
        <v>15</v>
      </c>
      <c r="R4136" s="4">
        <f t="shared" si="779"/>
        <v>5.3099999999999987</v>
      </c>
      <c r="S4136" s="31">
        <f t="shared" si="784"/>
        <v>0.25912037037037033</v>
      </c>
      <c r="T4136" s="31">
        <f t="shared" si="785"/>
        <v>0.70750000000000002</v>
      </c>
      <c r="U4136" s="4">
        <f t="shared" si="781"/>
        <v>0</v>
      </c>
      <c r="V4136" s="4" t="str">
        <f t="shared" ref="V4136:V4199" si="788">IF(N4136=1,SUM(U4136:U4159),"")</f>
        <v/>
      </c>
      <c r="W4136" s="18" t="str">
        <f>IF(V4136="","",VLOOKUP(L4136,日射量と図３!$A$4:$C$368,3,TRUE)*238.85/100)</f>
        <v/>
      </c>
      <c r="X4136" s="4" t="str">
        <f t="shared" si="780"/>
        <v/>
      </c>
      <c r="Y4136" s="4" t="str">
        <f t="shared" si="786"/>
        <v/>
      </c>
      <c r="Z4136" s="4" t="str">
        <f t="shared" si="787"/>
        <v/>
      </c>
      <c r="AA4136" s="4" t="str">
        <f>IF($V4136="","",IF(Y4136&lt;36,0,IF(AND(36&lt;=Y4136,Y4136&lt;71),VLOOKUP($W4136,日射量と図３!$E$6:$F$34,2,TRUE),IF(AND(71&lt;=Y4136,Y4136&lt;107),VLOOKUP($W4136,日射量と図３!$E$6:$G$34,3,TRUE),IF(AND(107&lt;=Y4136,Y4136&lt;143),VLOOKUP($W4136,日射量と図３!$E$6:$H$34,4,TRUE),VLOOKUP($W4136,日射量と図３!$E$6:$I$34,5,TRUE))))))</f>
        <v/>
      </c>
      <c r="AB4136" s="4" t="str">
        <f>IF($V4136="","",IF(Z4136&lt;36,0,IF(AND(36&lt;=Z4136,Z4136&lt;71),VLOOKUP($W4136,日射量と図３!$E$6:$F$34,2,TRUE),IF(AND(71&lt;=Z4136,Z4136&lt;107),VLOOKUP($W4136,日射量と図３!$E$6:$G$34,3,TRUE),IF(AND(107&lt;=Z4136,Z4136&lt;143),VLOOKUP($W4136,日射量と図３!$E$6:$H$34,4,TRUE),VLOOKUP($W4136,日射量と図３!$E$6:$I$34,5,TRUE))))))</f>
        <v/>
      </c>
      <c r="AC4136" s="382" t="str">
        <f t="shared" si="782"/>
        <v/>
      </c>
      <c r="AD4136" s="382" t="str">
        <f t="shared" si="783"/>
        <v/>
      </c>
    </row>
    <row r="4137" spans="11:30" ht="13.5" customHeight="1">
      <c r="K4137" s="4">
        <f t="shared" si="777"/>
        <v>11</v>
      </c>
      <c r="L4137" s="34">
        <v>43424</v>
      </c>
      <c r="M4137" s="4">
        <v>173</v>
      </c>
      <c r="N4137" s="4">
        <v>6</v>
      </c>
      <c r="O4137" s="31">
        <v>0.20833333333333334</v>
      </c>
      <c r="P4137" s="35">
        <v>9.57</v>
      </c>
      <c r="Q4137" s="36">
        <f t="shared" si="778"/>
        <v>15</v>
      </c>
      <c r="R4137" s="4">
        <f t="shared" si="779"/>
        <v>5.43</v>
      </c>
      <c r="S4137" s="31">
        <f t="shared" si="784"/>
        <v>0.25912037037037033</v>
      </c>
      <c r="T4137" s="31">
        <f t="shared" si="785"/>
        <v>0.70750000000000002</v>
      </c>
      <c r="U4137" s="4">
        <f t="shared" si="781"/>
        <v>0</v>
      </c>
      <c r="V4137" s="4" t="str">
        <f t="shared" si="788"/>
        <v/>
      </c>
      <c r="W4137" s="18" t="str">
        <f>IF(V4137="","",VLOOKUP(L4137,日射量と図３!$A$4:$C$368,3,TRUE)*238.85/100)</f>
        <v/>
      </c>
      <c r="X4137" s="4" t="str">
        <f t="shared" si="780"/>
        <v/>
      </c>
      <c r="Y4137" s="4" t="str">
        <f t="shared" si="786"/>
        <v/>
      </c>
      <c r="Z4137" s="4" t="str">
        <f t="shared" si="787"/>
        <v/>
      </c>
      <c r="AA4137" s="4" t="str">
        <f>IF($V4137="","",IF(Y4137&lt;36,0,IF(AND(36&lt;=Y4137,Y4137&lt;71),VLOOKUP($W4137,日射量と図３!$E$6:$F$34,2,TRUE),IF(AND(71&lt;=Y4137,Y4137&lt;107),VLOOKUP($W4137,日射量と図３!$E$6:$G$34,3,TRUE),IF(AND(107&lt;=Y4137,Y4137&lt;143),VLOOKUP($W4137,日射量と図３!$E$6:$H$34,4,TRUE),VLOOKUP($W4137,日射量と図３!$E$6:$I$34,5,TRUE))))))</f>
        <v/>
      </c>
      <c r="AB4137" s="4" t="str">
        <f>IF($V4137="","",IF(Z4137&lt;36,0,IF(AND(36&lt;=Z4137,Z4137&lt;71),VLOOKUP($W4137,日射量と図３!$E$6:$F$34,2,TRUE),IF(AND(71&lt;=Z4137,Z4137&lt;107),VLOOKUP($W4137,日射量と図３!$E$6:$G$34,3,TRUE),IF(AND(107&lt;=Z4137,Z4137&lt;143),VLOOKUP($W4137,日射量と図３!$E$6:$H$34,4,TRUE),VLOOKUP($W4137,日射量と図３!$E$6:$I$34,5,TRUE))))))</f>
        <v/>
      </c>
      <c r="AC4137" s="382" t="str">
        <f t="shared" si="782"/>
        <v/>
      </c>
      <c r="AD4137" s="382" t="str">
        <f t="shared" si="783"/>
        <v/>
      </c>
    </row>
    <row r="4138" spans="11:30" ht="13.5" customHeight="1">
      <c r="K4138" s="4">
        <f t="shared" si="777"/>
        <v>11</v>
      </c>
      <c r="L4138" s="34">
        <v>43424</v>
      </c>
      <c r="M4138" s="4">
        <v>173</v>
      </c>
      <c r="N4138" s="4">
        <v>7</v>
      </c>
      <c r="O4138" s="31">
        <v>0.25</v>
      </c>
      <c r="P4138" s="35">
        <v>9.16</v>
      </c>
      <c r="Q4138" s="36">
        <f t="shared" si="778"/>
        <v>15</v>
      </c>
      <c r="R4138" s="4">
        <f t="shared" si="779"/>
        <v>5.84</v>
      </c>
      <c r="S4138" s="31">
        <f t="shared" si="784"/>
        <v>0.25912037037037033</v>
      </c>
      <c r="T4138" s="31">
        <f t="shared" si="785"/>
        <v>0.70750000000000002</v>
      </c>
      <c r="U4138" s="4">
        <f t="shared" si="781"/>
        <v>0</v>
      </c>
      <c r="V4138" s="4" t="str">
        <f t="shared" si="788"/>
        <v/>
      </c>
      <c r="W4138" s="18" t="str">
        <f>IF(V4138="","",VLOOKUP(L4138,日射量と図３!$A$4:$C$368,3,TRUE)*238.85/100)</f>
        <v/>
      </c>
      <c r="X4138" s="4" t="str">
        <f t="shared" si="780"/>
        <v/>
      </c>
      <c r="Y4138" s="4" t="str">
        <f t="shared" si="786"/>
        <v/>
      </c>
      <c r="Z4138" s="4" t="str">
        <f t="shared" si="787"/>
        <v/>
      </c>
      <c r="AA4138" s="4" t="str">
        <f>IF($V4138="","",IF(Y4138&lt;36,0,IF(AND(36&lt;=Y4138,Y4138&lt;71),VLOOKUP($W4138,日射量と図３!$E$6:$F$34,2,TRUE),IF(AND(71&lt;=Y4138,Y4138&lt;107),VLOOKUP($W4138,日射量と図３!$E$6:$G$34,3,TRUE),IF(AND(107&lt;=Y4138,Y4138&lt;143),VLOOKUP($W4138,日射量と図３!$E$6:$H$34,4,TRUE),VLOOKUP($W4138,日射量と図３!$E$6:$I$34,5,TRUE))))))</f>
        <v/>
      </c>
      <c r="AB4138" s="4" t="str">
        <f>IF($V4138="","",IF(Z4138&lt;36,0,IF(AND(36&lt;=Z4138,Z4138&lt;71),VLOOKUP($W4138,日射量と図３!$E$6:$F$34,2,TRUE),IF(AND(71&lt;=Z4138,Z4138&lt;107),VLOOKUP($W4138,日射量と図３!$E$6:$G$34,3,TRUE),IF(AND(107&lt;=Z4138,Z4138&lt;143),VLOOKUP($W4138,日射量と図３!$E$6:$H$34,4,TRUE),VLOOKUP($W4138,日射量と図３!$E$6:$I$34,5,TRUE))))))</f>
        <v/>
      </c>
      <c r="AC4138" s="382" t="str">
        <f t="shared" si="782"/>
        <v/>
      </c>
      <c r="AD4138" s="382" t="str">
        <f t="shared" si="783"/>
        <v/>
      </c>
    </row>
    <row r="4139" spans="11:30" ht="13.5" customHeight="1">
      <c r="K4139" s="4">
        <f t="shared" si="777"/>
        <v>11</v>
      </c>
      <c r="L4139" s="34">
        <v>43424</v>
      </c>
      <c r="M4139" s="4">
        <v>173</v>
      </c>
      <c r="N4139" s="4">
        <v>8</v>
      </c>
      <c r="O4139" s="31">
        <v>0.29166666666666669</v>
      </c>
      <c r="P4139" s="35">
        <v>9.1600000000000019</v>
      </c>
      <c r="Q4139" s="36">
        <f t="shared" si="778"/>
        <v>12</v>
      </c>
      <c r="R4139" s="4">
        <f t="shared" si="779"/>
        <v>2.8399999999999981</v>
      </c>
      <c r="S4139" s="31">
        <f t="shared" si="784"/>
        <v>0.25912037037037033</v>
      </c>
      <c r="T4139" s="31">
        <f t="shared" si="785"/>
        <v>0.70750000000000002</v>
      </c>
      <c r="U4139" s="4">
        <f t="shared" si="781"/>
        <v>2.8399999999999981</v>
      </c>
      <c r="V4139" s="4" t="str">
        <f t="shared" si="788"/>
        <v/>
      </c>
      <c r="W4139" s="18" t="str">
        <f>IF(V4139="","",VLOOKUP(L4139,日射量と図３!$A$4:$C$368,3,TRUE)*238.85/100)</f>
        <v/>
      </c>
      <c r="X4139" s="4" t="str">
        <f t="shared" si="780"/>
        <v/>
      </c>
      <c r="Y4139" s="4" t="str">
        <f t="shared" si="786"/>
        <v/>
      </c>
      <c r="Z4139" s="4" t="str">
        <f t="shared" si="787"/>
        <v/>
      </c>
      <c r="AA4139" s="4" t="str">
        <f>IF($V4139="","",IF(Y4139&lt;36,0,IF(AND(36&lt;=Y4139,Y4139&lt;71),VLOOKUP($W4139,日射量と図３!$E$6:$F$34,2,TRUE),IF(AND(71&lt;=Y4139,Y4139&lt;107),VLOOKUP($W4139,日射量と図３!$E$6:$G$34,3,TRUE),IF(AND(107&lt;=Y4139,Y4139&lt;143),VLOOKUP($W4139,日射量と図３!$E$6:$H$34,4,TRUE),VLOOKUP($W4139,日射量と図３!$E$6:$I$34,5,TRUE))))))</f>
        <v/>
      </c>
      <c r="AB4139" s="4" t="str">
        <f>IF($V4139="","",IF(Z4139&lt;36,0,IF(AND(36&lt;=Z4139,Z4139&lt;71),VLOOKUP($W4139,日射量と図３!$E$6:$F$34,2,TRUE),IF(AND(71&lt;=Z4139,Z4139&lt;107),VLOOKUP($W4139,日射量と図３!$E$6:$G$34,3,TRUE),IF(AND(107&lt;=Z4139,Z4139&lt;143),VLOOKUP($W4139,日射量と図３!$E$6:$H$34,4,TRUE),VLOOKUP($W4139,日射量と図３!$E$6:$I$34,5,TRUE))))))</f>
        <v/>
      </c>
      <c r="AC4139" s="382" t="str">
        <f t="shared" si="782"/>
        <v/>
      </c>
      <c r="AD4139" s="382" t="str">
        <f t="shared" si="783"/>
        <v/>
      </c>
    </row>
    <row r="4140" spans="11:30" ht="13.5" customHeight="1">
      <c r="K4140" s="4">
        <f t="shared" si="777"/>
        <v>11</v>
      </c>
      <c r="L4140" s="34">
        <v>43424</v>
      </c>
      <c r="M4140" s="4">
        <v>173</v>
      </c>
      <c r="N4140" s="4">
        <v>9</v>
      </c>
      <c r="O4140" s="31">
        <v>0.33333333333333331</v>
      </c>
      <c r="P4140" s="35">
        <v>10.16</v>
      </c>
      <c r="Q4140" s="36">
        <f t="shared" si="778"/>
        <v>12</v>
      </c>
      <c r="R4140" s="4">
        <f t="shared" si="779"/>
        <v>1.8399999999999999</v>
      </c>
      <c r="S4140" s="31">
        <f t="shared" si="784"/>
        <v>0.25912037037037033</v>
      </c>
      <c r="T4140" s="31">
        <f t="shared" si="785"/>
        <v>0.70750000000000002</v>
      </c>
      <c r="U4140" s="4">
        <f t="shared" si="781"/>
        <v>1.8399999999999999</v>
      </c>
      <c r="V4140" s="4" t="str">
        <f t="shared" si="788"/>
        <v/>
      </c>
      <c r="W4140" s="18" t="str">
        <f>IF(V4140="","",VLOOKUP(L4140,日射量と図３!$A$4:$C$368,3,TRUE)*238.85/100)</f>
        <v/>
      </c>
      <c r="X4140" s="4" t="str">
        <f t="shared" si="780"/>
        <v/>
      </c>
      <c r="Y4140" s="4" t="str">
        <f t="shared" si="786"/>
        <v/>
      </c>
      <c r="Z4140" s="4" t="str">
        <f t="shared" si="787"/>
        <v/>
      </c>
      <c r="AA4140" s="4" t="str">
        <f>IF($V4140="","",IF(Y4140&lt;36,0,IF(AND(36&lt;=Y4140,Y4140&lt;71),VLOOKUP($W4140,日射量と図３!$E$6:$F$34,2,TRUE),IF(AND(71&lt;=Y4140,Y4140&lt;107),VLOOKUP($W4140,日射量と図３!$E$6:$G$34,3,TRUE),IF(AND(107&lt;=Y4140,Y4140&lt;143),VLOOKUP($W4140,日射量と図３!$E$6:$H$34,4,TRUE),VLOOKUP($W4140,日射量と図３!$E$6:$I$34,5,TRUE))))))</f>
        <v/>
      </c>
      <c r="AB4140" s="4" t="str">
        <f>IF($V4140="","",IF(Z4140&lt;36,0,IF(AND(36&lt;=Z4140,Z4140&lt;71),VLOOKUP($W4140,日射量と図３!$E$6:$F$34,2,TRUE),IF(AND(71&lt;=Z4140,Z4140&lt;107),VLOOKUP($W4140,日射量と図３!$E$6:$G$34,3,TRUE),IF(AND(107&lt;=Z4140,Z4140&lt;143),VLOOKUP($W4140,日射量と図３!$E$6:$H$34,4,TRUE),VLOOKUP($W4140,日射量と図３!$E$6:$I$34,5,TRUE))))))</f>
        <v/>
      </c>
      <c r="AC4140" s="382" t="str">
        <f t="shared" si="782"/>
        <v/>
      </c>
      <c r="AD4140" s="382" t="str">
        <f t="shared" si="783"/>
        <v/>
      </c>
    </row>
    <row r="4141" spans="11:30" ht="13.5" customHeight="1">
      <c r="K4141" s="4">
        <f t="shared" si="777"/>
        <v>11</v>
      </c>
      <c r="L4141" s="34">
        <v>43424</v>
      </c>
      <c r="M4141" s="4">
        <v>173</v>
      </c>
      <c r="N4141" s="4">
        <v>10</v>
      </c>
      <c r="O4141" s="31">
        <v>0.375</v>
      </c>
      <c r="P4141" s="35">
        <v>11.73</v>
      </c>
      <c r="Q4141" s="36">
        <f t="shared" si="778"/>
        <v>12</v>
      </c>
      <c r="R4141" s="4">
        <f t="shared" si="779"/>
        <v>0.26999999999999957</v>
      </c>
      <c r="S4141" s="31">
        <f t="shared" si="784"/>
        <v>0.25912037037037033</v>
      </c>
      <c r="T4141" s="31">
        <f t="shared" si="785"/>
        <v>0.70750000000000002</v>
      </c>
      <c r="U4141" s="4">
        <f t="shared" si="781"/>
        <v>0.26999999999999957</v>
      </c>
      <c r="V4141" s="4" t="str">
        <f t="shared" si="788"/>
        <v/>
      </c>
      <c r="W4141" s="18" t="str">
        <f>IF(V4141="","",VLOOKUP(L4141,日射量と図３!$A$4:$C$368,3,TRUE)*238.85/100)</f>
        <v/>
      </c>
      <c r="X4141" s="4" t="str">
        <f t="shared" si="780"/>
        <v/>
      </c>
      <c r="Y4141" s="4" t="str">
        <f t="shared" si="786"/>
        <v/>
      </c>
      <c r="Z4141" s="4" t="str">
        <f t="shared" si="787"/>
        <v/>
      </c>
      <c r="AA4141" s="4" t="str">
        <f>IF($V4141="","",IF(Y4141&lt;36,0,IF(AND(36&lt;=Y4141,Y4141&lt;71),VLOOKUP($W4141,日射量と図３!$E$6:$F$34,2,TRUE),IF(AND(71&lt;=Y4141,Y4141&lt;107),VLOOKUP($W4141,日射量と図３!$E$6:$G$34,3,TRUE),IF(AND(107&lt;=Y4141,Y4141&lt;143),VLOOKUP($W4141,日射量と図３!$E$6:$H$34,4,TRUE),VLOOKUP($W4141,日射量と図３!$E$6:$I$34,5,TRUE))))))</f>
        <v/>
      </c>
      <c r="AB4141" s="4" t="str">
        <f>IF($V4141="","",IF(Z4141&lt;36,0,IF(AND(36&lt;=Z4141,Z4141&lt;71),VLOOKUP($W4141,日射量と図３!$E$6:$F$34,2,TRUE),IF(AND(71&lt;=Z4141,Z4141&lt;107),VLOOKUP($W4141,日射量と図３!$E$6:$G$34,3,TRUE),IF(AND(107&lt;=Z4141,Z4141&lt;143),VLOOKUP($W4141,日射量と図３!$E$6:$H$34,4,TRUE),VLOOKUP($W4141,日射量と図３!$E$6:$I$34,5,TRUE))))))</f>
        <v/>
      </c>
      <c r="AC4141" s="382" t="str">
        <f t="shared" si="782"/>
        <v/>
      </c>
      <c r="AD4141" s="382" t="str">
        <f t="shared" si="783"/>
        <v/>
      </c>
    </row>
    <row r="4142" spans="11:30" ht="13.5" customHeight="1">
      <c r="K4142" s="4">
        <f t="shared" si="777"/>
        <v>11</v>
      </c>
      <c r="L4142" s="34">
        <v>43424</v>
      </c>
      <c r="M4142" s="4">
        <v>173</v>
      </c>
      <c r="N4142" s="4">
        <v>11</v>
      </c>
      <c r="O4142" s="31">
        <v>0.41666666666666669</v>
      </c>
      <c r="P4142" s="35">
        <v>13.389999999999997</v>
      </c>
      <c r="Q4142" s="36">
        <f t="shared" si="778"/>
        <v>12</v>
      </c>
      <c r="R4142" s="4">
        <f t="shared" si="779"/>
        <v>0</v>
      </c>
      <c r="S4142" s="31">
        <f t="shared" si="784"/>
        <v>0.25912037037037033</v>
      </c>
      <c r="T4142" s="31">
        <f t="shared" si="785"/>
        <v>0.70750000000000002</v>
      </c>
      <c r="U4142" s="4">
        <f t="shared" si="781"/>
        <v>0</v>
      </c>
      <c r="V4142" s="4" t="str">
        <f t="shared" si="788"/>
        <v/>
      </c>
      <c r="W4142" s="18" t="str">
        <f>IF(V4142="","",VLOOKUP(L4142,日射量と図３!$A$4:$C$368,3,TRUE)*238.85/100)</f>
        <v/>
      </c>
      <c r="X4142" s="4" t="str">
        <f t="shared" si="780"/>
        <v/>
      </c>
      <c r="Y4142" s="4" t="str">
        <f t="shared" si="786"/>
        <v/>
      </c>
      <c r="Z4142" s="4" t="str">
        <f t="shared" si="787"/>
        <v/>
      </c>
      <c r="AA4142" s="4" t="str">
        <f>IF($V4142="","",IF(Y4142&lt;36,0,IF(AND(36&lt;=Y4142,Y4142&lt;71),VLOOKUP($W4142,日射量と図３!$E$6:$F$34,2,TRUE),IF(AND(71&lt;=Y4142,Y4142&lt;107),VLOOKUP($W4142,日射量と図３!$E$6:$G$34,3,TRUE),IF(AND(107&lt;=Y4142,Y4142&lt;143),VLOOKUP($W4142,日射量と図３!$E$6:$H$34,4,TRUE),VLOOKUP($W4142,日射量と図３!$E$6:$I$34,5,TRUE))))))</f>
        <v/>
      </c>
      <c r="AB4142" s="4" t="str">
        <f>IF($V4142="","",IF(Z4142&lt;36,0,IF(AND(36&lt;=Z4142,Z4142&lt;71),VLOOKUP($W4142,日射量と図３!$E$6:$F$34,2,TRUE),IF(AND(71&lt;=Z4142,Z4142&lt;107),VLOOKUP($W4142,日射量と図３!$E$6:$G$34,3,TRUE),IF(AND(107&lt;=Z4142,Z4142&lt;143),VLOOKUP($W4142,日射量と図３!$E$6:$H$34,4,TRUE),VLOOKUP($W4142,日射量と図３!$E$6:$I$34,5,TRUE))))))</f>
        <v/>
      </c>
      <c r="AC4142" s="382" t="str">
        <f t="shared" si="782"/>
        <v/>
      </c>
      <c r="AD4142" s="382" t="str">
        <f t="shared" si="783"/>
        <v/>
      </c>
    </row>
    <row r="4143" spans="11:30" ht="13.5" customHeight="1">
      <c r="K4143" s="4">
        <f t="shared" si="777"/>
        <v>11</v>
      </c>
      <c r="L4143" s="34">
        <v>43424</v>
      </c>
      <c r="M4143" s="4">
        <v>173</v>
      </c>
      <c r="N4143" s="4">
        <v>12</v>
      </c>
      <c r="O4143" s="31">
        <v>0.45833333333333331</v>
      </c>
      <c r="P4143" s="35">
        <v>14.520000000000001</v>
      </c>
      <c r="Q4143" s="36">
        <f t="shared" si="778"/>
        <v>12</v>
      </c>
      <c r="R4143" s="4">
        <f t="shared" si="779"/>
        <v>0</v>
      </c>
      <c r="S4143" s="31">
        <f t="shared" si="784"/>
        <v>0.25912037037037033</v>
      </c>
      <c r="T4143" s="31">
        <f t="shared" si="785"/>
        <v>0.70750000000000002</v>
      </c>
      <c r="U4143" s="4">
        <f t="shared" si="781"/>
        <v>0</v>
      </c>
      <c r="V4143" s="4" t="str">
        <f t="shared" si="788"/>
        <v/>
      </c>
      <c r="W4143" s="18" t="str">
        <f>IF(V4143="","",VLOOKUP(L4143,日射量と図３!$A$4:$C$368,3,TRUE)*238.85/100)</f>
        <v/>
      </c>
      <c r="X4143" s="4" t="str">
        <f t="shared" si="780"/>
        <v/>
      </c>
      <c r="Y4143" s="4" t="str">
        <f t="shared" si="786"/>
        <v/>
      </c>
      <c r="Z4143" s="4" t="str">
        <f t="shared" si="787"/>
        <v/>
      </c>
      <c r="AA4143" s="4" t="str">
        <f>IF($V4143="","",IF(Y4143&lt;36,0,IF(AND(36&lt;=Y4143,Y4143&lt;71),VLOOKUP($W4143,日射量と図３!$E$6:$F$34,2,TRUE),IF(AND(71&lt;=Y4143,Y4143&lt;107),VLOOKUP($W4143,日射量と図３!$E$6:$G$34,3,TRUE),IF(AND(107&lt;=Y4143,Y4143&lt;143),VLOOKUP($W4143,日射量と図３!$E$6:$H$34,4,TRUE),VLOOKUP($W4143,日射量と図３!$E$6:$I$34,5,TRUE))))))</f>
        <v/>
      </c>
      <c r="AB4143" s="4" t="str">
        <f>IF($V4143="","",IF(Z4143&lt;36,0,IF(AND(36&lt;=Z4143,Z4143&lt;71),VLOOKUP($W4143,日射量と図３!$E$6:$F$34,2,TRUE),IF(AND(71&lt;=Z4143,Z4143&lt;107),VLOOKUP($W4143,日射量と図３!$E$6:$G$34,3,TRUE),IF(AND(107&lt;=Z4143,Z4143&lt;143),VLOOKUP($W4143,日射量と図３!$E$6:$H$34,4,TRUE),VLOOKUP($W4143,日射量と図３!$E$6:$I$34,5,TRUE))))))</f>
        <v/>
      </c>
      <c r="AC4143" s="382" t="str">
        <f t="shared" si="782"/>
        <v/>
      </c>
      <c r="AD4143" s="382" t="str">
        <f t="shared" si="783"/>
        <v/>
      </c>
    </row>
    <row r="4144" spans="11:30" ht="13.5" customHeight="1">
      <c r="K4144" s="4">
        <f t="shared" si="777"/>
        <v>11</v>
      </c>
      <c r="L4144" s="34">
        <v>43424</v>
      </c>
      <c r="M4144" s="4">
        <v>173</v>
      </c>
      <c r="N4144" s="4">
        <v>13</v>
      </c>
      <c r="O4144" s="31">
        <v>0.5</v>
      </c>
      <c r="P4144" s="35">
        <v>15.209999999999997</v>
      </c>
      <c r="Q4144" s="36">
        <f t="shared" si="778"/>
        <v>12</v>
      </c>
      <c r="R4144" s="4">
        <f t="shared" si="779"/>
        <v>0</v>
      </c>
      <c r="S4144" s="31">
        <f t="shared" si="784"/>
        <v>0.25912037037037033</v>
      </c>
      <c r="T4144" s="31">
        <f t="shared" si="785"/>
        <v>0.70750000000000002</v>
      </c>
      <c r="U4144" s="4">
        <f t="shared" si="781"/>
        <v>0</v>
      </c>
      <c r="V4144" s="4" t="str">
        <f t="shared" si="788"/>
        <v/>
      </c>
      <c r="W4144" s="18" t="str">
        <f>IF(V4144="","",VLOOKUP(L4144,日射量と図３!$A$4:$C$368,3,TRUE)*238.85/100)</f>
        <v/>
      </c>
      <c r="X4144" s="4" t="str">
        <f t="shared" si="780"/>
        <v/>
      </c>
      <c r="Y4144" s="4" t="str">
        <f t="shared" si="786"/>
        <v/>
      </c>
      <c r="Z4144" s="4" t="str">
        <f t="shared" si="787"/>
        <v/>
      </c>
      <c r="AA4144" s="4" t="str">
        <f>IF($V4144="","",IF(Y4144&lt;36,0,IF(AND(36&lt;=Y4144,Y4144&lt;71),VLOOKUP($W4144,日射量と図３!$E$6:$F$34,2,TRUE),IF(AND(71&lt;=Y4144,Y4144&lt;107),VLOOKUP($W4144,日射量と図３!$E$6:$G$34,3,TRUE),IF(AND(107&lt;=Y4144,Y4144&lt;143),VLOOKUP($W4144,日射量と図３!$E$6:$H$34,4,TRUE),VLOOKUP($W4144,日射量と図３!$E$6:$I$34,5,TRUE))))))</f>
        <v/>
      </c>
      <c r="AB4144" s="4" t="str">
        <f>IF($V4144="","",IF(Z4144&lt;36,0,IF(AND(36&lt;=Z4144,Z4144&lt;71),VLOOKUP($W4144,日射量と図３!$E$6:$F$34,2,TRUE),IF(AND(71&lt;=Z4144,Z4144&lt;107),VLOOKUP($W4144,日射量と図３!$E$6:$G$34,3,TRUE),IF(AND(107&lt;=Z4144,Z4144&lt;143),VLOOKUP($W4144,日射量と図３!$E$6:$H$34,4,TRUE),VLOOKUP($W4144,日射量と図３!$E$6:$I$34,5,TRUE))))))</f>
        <v/>
      </c>
      <c r="AC4144" s="382" t="str">
        <f t="shared" si="782"/>
        <v/>
      </c>
      <c r="AD4144" s="382" t="str">
        <f t="shared" si="783"/>
        <v/>
      </c>
    </row>
    <row r="4145" spans="11:30" ht="13.5" customHeight="1">
      <c r="K4145" s="4">
        <f t="shared" si="777"/>
        <v>11</v>
      </c>
      <c r="L4145" s="34">
        <v>43424</v>
      </c>
      <c r="M4145" s="4">
        <v>173</v>
      </c>
      <c r="N4145" s="4">
        <v>14</v>
      </c>
      <c r="O4145" s="31">
        <v>0.54166666666666663</v>
      </c>
      <c r="P4145" s="35">
        <v>15.360000000000003</v>
      </c>
      <c r="Q4145" s="36">
        <f t="shared" si="778"/>
        <v>12</v>
      </c>
      <c r="R4145" s="4">
        <f t="shared" si="779"/>
        <v>0</v>
      </c>
      <c r="S4145" s="31">
        <f t="shared" si="784"/>
        <v>0.25912037037037033</v>
      </c>
      <c r="T4145" s="31">
        <f t="shared" si="785"/>
        <v>0.70750000000000002</v>
      </c>
      <c r="U4145" s="4">
        <f t="shared" si="781"/>
        <v>0</v>
      </c>
      <c r="V4145" s="4" t="str">
        <f t="shared" si="788"/>
        <v/>
      </c>
      <c r="W4145" s="18" t="str">
        <f>IF(V4145="","",VLOOKUP(L4145,日射量と図３!$A$4:$C$368,3,TRUE)*238.85/100)</f>
        <v/>
      </c>
      <c r="X4145" s="4" t="str">
        <f t="shared" si="780"/>
        <v/>
      </c>
      <c r="Y4145" s="4" t="str">
        <f t="shared" si="786"/>
        <v/>
      </c>
      <c r="Z4145" s="4" t="str">
        <f t="shared" si="787"/>
        <v/>
      </c>
      <c r="AA4145" s="4" t="str">
        <f>IF($V4145="","",IF(Y4145&lt;36,0,IF(AND(36&lt;=Y4145,Y4145&lt;71),VLOOKUP($W4145,日射量と図３!$E$6:$F$34,2,TRUE),IF(AND(71&lt;=Y4145,Y4145&lt;107),VLOOKUP($W4145,日射量と図３!$E$6:$G$34,3,TRUE),IF(AND(107&lt;=Y4145,Y4145&lt;143),VLOOKUP($W4145,日射量と図３!$E$6:$H$34,4,TRUE),VLOOKUP($W4145,日射量と図３!$E$6:$I$34,5,TRUE))))))</f>
        <v/>
      </c>
      <c r="AB4145" s="4" t="str">
        <f>IF($V4145="","",IF(Z4145&lt;36,0,IF(AND(36&lt;=Z4145,Z4145&lt;71),VLOOKUP($W4145,日射量と図３!$E$6:$F$34,2,TRUE),IF(AND(71&lt;=Z4145,Z4145&lt;107),VLOOKUP($W4145,日射量と図３!$E$6:$G$34,3,TRUE),IF(AND(107&lt;=Z4145,Z4145&lt;143),VLOOKUP($W4145,日射量と図３!$E$6:$H$34,4,TRUE),VLOOKUP($W4145,日射量と図３!$E$6:$I$34,5,TRUE))))))</f>
        <v/>
      </c>
      <c r="AC4145" s="382" t="str">
        <f t="shared" si="782"/>
        <v/>
      </c>
      <c r="AD4145" s="382" t="str">
        <f t="shared" si="783"/>
        <v/>
      </c>
    </row>
    <row r="4146" spans="11:30" ht="13.5" customHeight="1">
      <c r="K4146" s="4">
        <f t="shared" si="777"/>
        <v>11</v>
      </c>
      <c r="L4146" s="34">
        <v>43424</v>
      </c>
      <c r="M4146" s="4">
        <v>173</v>
      </c>
      <c r="N4146" s="4">
        <v>15</v>
      </c>
      <c r="O4146" s="31">
        <v>0.58333333333333337</v>
      </c>
      <c r="P4146" s="35">
        <v>15.39</v>
      </c>
      <c r="Q4146" s="36">
        <f t="shared" si="778"/>
        <v>12</v>
      </c>
      <c r="R4146" s="4">
        <f t="shared" si="779"/>
        <v>0</v>
      </c>
      <c r="S4146" s="31">
        <f t="shared" si="784"/>
        <v>0.25912037037037033</v>
      </c>
      <c r="T4146" s="31">
        <f t="shared" si="785"/>
        <v>0.70750000000000002</v>
      </c>
      <c r="U4146" s="4">
        <f t="shared" si="781"/>
        <v>0</v>
      </c>
      <c r="V4146" s="4" t="str">
        <f t="shared" si="788"/>
        <v/>
      </c>
      <c r="W4146" s="18" t="str">
        <f>IF(V4146="","",VLOOKUP(L4146,日射量と図３!$A$4:$C$368,3,TRUE)*238.85/100)</f>
        <v/>
      </c>
      <c r="X4146" s="4" t="str">
        <f t="shared" si="780"/>
        <v/>
      </c>
      <c r="Y4146" s="4" t="str">
        <f t="shared" si="786"/>
        <v/>
      </c>
      <c r="Z4146" s="4" t="str">
        <f t="shared" si="787"/>
        <v/>
      </c>
      <c r="AA4146" s="4" t="str">
        <f>IF($V4146="","",IF(Y4146&lt;36,0,IF(AND(36&lt;=Y4146,Y4146&lt;71),VLOOKUP($W4146,日射量と図３!$E$6:$F$34,2,TRUE),IF(AND(71&lt;=Y4146,Y4146&lt;107),VLOOKUP($W4146,日射量と図３!$E$6:$G$34,3,TRUE),IF(AND(107&lt;=Y4146,Y4146&lt;143),VLOOKUP($W4146,日射量と図３!$E$6:$H$34,4,TRUE),VLOOKUP($W4146,日射量と図３!$E$6:$I$34,5,TRUE))))))</f>
        <v/>
      </c>
      <c r="AB4146" s="4" t="str">
        <f>IF($V4146="","",IF(Z4146&lt;36,0,IF(AND(36&lt;=Z4146,Z4146&lt;71),VLOOKUP($W4146,日射量と図３!$E$6:$F$34,2,TRUE),IF(AND(71&lt;=Z4146,Z4146&lt;107),VLOOKUP($W4146,日射量と図３!$E$6:$G$34,3,TRUE),IF(AND(107&lt;=Z4146,Z4146&lt;143),VLOOKUP($W4146,日射量と図３!$E$6:$H$34,4,TRUE),VLOOKUP($W4146,日射量と図３!$E$6:$I$34,5,TRUE))))))</f>
        <v/>
      </c>
      <c r="AC4146" s="382" t="str">
        <f t="shared" si="782"/>
        <v/>
      </c>
      <c r="AD4146" s="382" t="str">
        <f t="shared" si="783"/>
        <v/>
      </c>
    </row>
    <row r="4147" spans="11:30" ht="13.5" customHeight="1">
      <c r="K4147" s="4">
        <f t="shared" si="777"/>
        <v>11</v>
      </c>
      <c r="L4147" s="34">
        <v>43424</v>
      </c>
      <c r="M4147" s="4">
        <v>173</v>
      </c>
      <c r="N4147" s="4">
        <v>16</v>
      </c>
      <c r="O4147" s="31">
        <v>0.625</v>
      </c>
      <c r="P4147" s="35">
        <v>15.070000000000002</v>
      </c>
      <c r="Q4147" s="36">
        <f t="shared" si="778"/>
        <v>16</v>
      </c>
      <c r="R4147" s="4">
        <f t="shared" si="779"/>
        <v>0.92999999999999794</v>
      </c>
      <c r="S4147" s="31">
        <f t="shared" si="784"/>
        <v>0.25912037037037033</v>
      </c>
      <c r="T4147" s="31">
        <f t="shared" si="785"/>
        <v>0.70750000000000002</v>
      </c>
      <c r="U4147" s="4">
        <f t="shared" si="781"/>
        <v>0.92999999999999794</v>
      </c>
      <c r="V4147" s="4" t="str">
        <f t="shared" si="788"/>
        <v/>
      </c>
      <c r="W4147" s="18" t="str">
        <f>IF(V4147="","",VLOOKUP(L4147,日射量と図３!$A$4:$C$368,3,TRUE)*238.85/100)</f>
        <v/>
      </c>
      <c r="X4147" s="4" t="str">
        <f t="shared" si="780"/>
        <v/>
      </c>
      <c r="Y4147" s="4" t="str">
        <f t="shared" si="786"/>
        <v/>
      </c>
      <c r="Z4147" s="4" t="str">
        <f t="shared" si="787"/>
        <v/>
      </c>
      <c r="AA4147" s="4" t="str">
        <f>IF($V4147="","",IF(Y4147&lt;36,0,IF(AND(36&lt;=Y4147,Y4147&lt;71),VLOOKUP($W4147,日射量と図３!$E$6:$F$34,2,TRUE),IF(AND(71&lt;=Y4147,Y4147&lt;107),VLOOKUP($W4147,日射量と図３!$E$6:$G$34,3,TRUE),IF(AND(107&lt;=Y4147,Y4147&lt;143),VLOOKUP($W4147,日射量と図３!$E$6:$H$34,4,TRUE),VLOOKUP($W4147,日射量と図３!$E$6:$I$34,5,TRUE))))))</f>
        <v/>
      </c>
      <c r="AB4147" s="4" t="str">
        <f>IF($V4147="","",IF(Z4147&lt;36,0,IF(AND(36&lt;=Z4147,Z4147&lt;71),VLOOKUP($W4147,日射量と図３!$E$6:$F$34,2,TRUE),IF(AND(71&lt;=Z4147,Z4147&lt;107),VLOOKUP($W4147,日射量と図３!$E$6:$G$34,3,TRUE),IF(AND(107&lt;=Z4147,Z4147&lt;143),VLOOKUP($W4147,日射量と図３!$E$6:$H$34,4,TRUE),VLOOKUP($W4147,日射量と図３!$E$6:$I$34,5,TRUE))))))</f>
        <v/>
      </c>
      <c r="AC4147" s="382" t="str">
        <f t="shared" si="782"/>
        <v/>
      </c>
      <c r="AD4147" s="382" t="str">
        <f t="shared" si="783"/>
        <v/>
      </c>
    </row>
    <row r="4148" spans="11:30" ht="13.5" customHeight="1">
      <c r="K4148" s="4">
        <f t="shared" si="777"/>
        <v>11</v>
      </c>
      <c r="L4148" s="34">
        <v>43424</v>
      </c>
      <c r="M4148" s="4">
        <v>173</v>
      </c>
      <c r="N4148" s="4">
        <v>17</v>
      </c>
      <c r="O4148" s="31">
        <v>0.66666666666666663</v>
      </c>
      <c r="P4148" s="35">
        <v>14.479999999999999</v>
      </c>
      <c r="Q4148" s="36">
        <f t="shared" si="778"/>
        <v>16</v>
      </c>
      <c r="R4148" s="4">
        <f t="shared" si="779"/>
        <v>1.5200000000000014</v>
      </c>
      <c r="S4148" s="31">
        <f t="shared" si="784"/>
        <v>0.25912037037037033</v>
      </c>
      <c r="T4148" s="31">
        <f t="shared" si="785"/>
        <v>0.70750000000000002</v>
      </c>
      <c r="U4148" s="4">
        <f t="shared" si="781"/>
        <v>1.5200000000000014</v>
      </c>
      <c r="V4148" s="4" t="str">
        <f t="shared" si="788"/>
        <v/>
      </c>
      <c r="W4148" s="18" t="str">
        <f>IF(V4148="","",VLOOKUP(L4148,日射量と図３!$A$4:$C$368,3,TRUE)*238.85/100)</f>
        <v/>
      </c>
      <c r="X4148" s="4" t="str">
        <f t="shared" si="780"/>
        <v/>
      </c>
      <c r="Y4148" s="4" t="str">
        <f t="shared" si="786"/>
        <v/>
      </c>
      <c r="Z4148" s="4" t="str">
        <f t="shared" si="787"/>
        <v/>
      </c>
      <c r="AA4148" s="4" t="str">
        <f>IF($V4148="","",IF(Y4148&lt;36,0,IF(AND(36&lt;=Y4148,Y4148&lt;71),VLOOKUP($W4148,日射量と図３!$E$6:$F$34,2,TRUE),IF(AND(71&lt;=Y4148,Y4148&lt;107),VLOOKUP($W4148,日射量と図３!$E$6:$G$34,3,TRUE),IF(AND(107&lt;=Y4148,Y4148&lt;143),VLOOKUP($W4148,日射量と図３!$E$6:$H$34,4,TRUE),VLOOKUP($W4148,日射量と図３!$E$6:$I$34,5,TRUE))))))</f>
        <v/>
      </c>
      <c r="AB4148" s="4" t="str">
        <f>IF($V4148="","",IF(Z4148&lt;36,0,IF(AND(36&lt;=Z4148,Z4148&lt;71),VLOOKUP($W4148,日射量と図３!$E$6:$F$34,2,TRUE),IF(AND(71&lt;=Z4148,Z4148&lt;107),VLOOKUP($W4148,日射量と図３!$E$6:$G$34,3,TRUE),IF(AND(107&lt;=Z4148,Z4148&lt;143),VLOOKUP($W4148,日射量と図３!$E$6:$H$34,4,TRUE),VLOOKUP($W4148,日射量と図３!$E$6:$I$34,5,TRUE))))))</f>
        <v/>
      </c>
      <c r="AC4148" s="382" t="str">
        <f t="shared" si="782"/>
        <v/>
      </c>
      <c r="AD4148" s="382" t="str">
        <f t="shared" si="783"/>
        <v/>
      </c>
    </row>
    <row r="4149" spans="11:30" ht="13.5" customHeight="1">
      <c r="K4149" s="4">
        <f t="shared" si="777"/>
        <v>11</v>
      </c>
      <c r="L4149" s="34">
        <v>43424</v>
      </c>
      <c r="M4149" s="4">
        <v>173</v>
      </c>
      <c r="N4149" s="4">
        <v>18</v>
      </c>
      <c r="O4149" s="31">
        <v>0.70833333333333337</v>
      </c>
      <c r="P4149" s="35">
        <v>13.51</v>
      </c>
      <c r="Q4149" s="36">
        <f t="shared" si="778"/>
        <v>16</v>
      </c>
      <c r="R4149" s="4">
        <f t="shared" si="779"/>
        <v>2.4900000000000002</v>
      </c>
      <c r="S4149" s="31">
        <f t="shared" si="784"/>
        <v>0.25912037037037033</v>
      </c>
      <c r="T4149" s="31">
        <f t="shared" si="785"/>
        <v>0.70750000000000002</v>
      </c>
      <c r="U4149" s="4">
        <f t="shared" si="781"/>
        <v>0</v>
      </c>
      <c r="V4149" s="4" t="str">
        <f t="shared" si="788"/>
        <v/>
      </c>
      <c r="W4149" s="18" t="str">
        <f>IF(V4149="","",VLOOKUP(L4149,日射量と図３!$A$4:$C$368,3,TRUE)*238.85/100)</f>
        <v/>
      </c>
      <c r="X4149" s="4" t="str">
        <f t="shared" si="780"/>
        <v/>
      </c>
      <c r="Y4149" s="4" t="str">
        <f t="shared" si="786"/>
        <v/>
      </c>
      <c r="Z4149" s="4" t="str">
        <f t="shared" si="787"/>
        <v/>
      </c>
      <c r="AA4149" s="4" t="str">
        <f>IF($V4149="","",IF(Y4149&lt;36,0,IF(AND(36&lt;=Y4149,Y4149&lt;71),VLOOKUP($W4149,日射量と図３!$E$6:$F$34,2,TRUE),IF(AND(71&lt;=Y4149,Y4149&lt;107),VLOOKUP($W4149,日射量と図３!$E$6:$G$34,3,TRUE),IF(AND(107&lt;=Y4149,Y4149&lt;143),VLOOKUP($W4149,日射量と図３!$E$6:$H$34,4,TRUE),VLOOKUP($W4149,日射量と図３!$E$6:$I$34,5,TRUE))))))</f>
        <v/>
      </c>
      <c r="AB4149" s="4" t="str">
        <f>IF($V4149="","",IF(Z4149&lt;36,0,IF(AND(36&lt;=Z4149,Z4149&lt;71),VLOOKUP($W4149,日射量と図３!$E$6:$F$34,2,TRUE),IF(AND(71&lt;=Z4149,Z4149&lt;107),VLOOKUP($W4149,日射量と図３!$E$6:$G$34,3,TRUE),IF(AND(107&lt;=Z4149,Z4149&lt;143),VLOOKUP($W4149,日射量と図３!$E$6:$H$34,4,TRUE),VLOOKUP($W4149,日射量と図３!$E$6:$I$34,5,TRUE))))))</f>
        <v/>
      </c>
      <c r="AC4149" s="382" t="str">
        <f t="shared" si="782"/>
        <v/>
      </c>
      <c r="AD4149" s="382" t="str">
        <f t="shared" si="783"/>
        <v/>
      </c>
    </row>
    <row r="4150" spans="11:30" ht="13.5" customHeight="1">
      <c r="K4150" s="4">
        <f t="shared" si="777"/>
        <v>11</v>
      </c>
      <c r="L4150" s="34">
        <v>43424</v>
      </c>
      <c r="M4150" s="4">
        <v>173</v>
      </c>
      <c r="N4150" s="4">
        <v>19</v>
      </c>
      <c r="O4150" s="31">
        <v>0.75</v>
      </c>
      <c r="P4150" s="35">
        <v>12.690000000000001</v>
      </c>
      <c r="Q4150" s="36">
        <f t="shared" si="778"/>
        <v>16</v>
      </c>
      <c r="R4150" s="4">
        <f t="shared" si="779"/>
        <v>3.3099999999999987</v>
      </c>
      <c r="S4150" s="31">
        <f t="shared" si="784"/>
        <v>0.25912037037037033</v>
      </c>
      <c r="T4150" s="31">
        <f t="shared" si="785"/>
        <v>0.70750000000000002</v>
      </c>
      <c r="U4150" s="4">
        <f t="shared" si="781"/>
        <v>0</v>
      </c>
      <c r="V4150" s="4" t="str">
        <f t="shared" si="788"/>
        <v/>
      </c>
      <c r="W4150" s="18" t="str">
        <f>IF(V4150="","",VLOOKUP(L4150,日射量と図３!$A$4:$C$368,3,TRUE)*238.85/100)</f>
        <v/>
      </c>
      <c r="X4150" s="4" t="str">
        <f t="shared" si="780"/>
        <v/>
      </c>
      <c r="Y4150" s="4" t="str">
        <f t="shared" si="786"/>
        <v/>
      </c>
      <c r="Z4150" s="4" t="str">
        <f t="shared" si="787"/>
        <v/>
      </c>
      <c r="AA4150" s="4" t="str">
        <f>IF($V4150="","",IF(Y4150&lt;36,0,IF(AND(36&lt;=Y4150,Y4150&lt;71),VLOOKUP($W4150,日射量と図３!$E$6:$F$34,2,TRUE),IF(AND(71&lt;=Y4150,Y4150&lt;107),VLOOKUP($W4150,日射量と図３!$E$6:$G$34,3,TRUE),IF(AND(107&lt;=Y4150,Y4150&lt;143),VLOOKUP($W4150,日射量と図３!$E$6:$H$34,4,TRUE),VLOOKUP($W4150,日射量と図３!$E$6:$I$34,5,TRUE))))))</f>
        <v/>
      </c>
      <c r="AB4150" s="4" t="str">
        <f>IF($V4150="","",IF(Z4150&lt;36,0,IF(AND(36&lt;=Z4150,Z4150&lt;71),VLOOKUP($W4150,日射量と図３!$E$6:$F$34,2,TRUE),IF(AND(71&lt;=Z4150,Z4150&lt;107),VLOOKUP($W4150,日射量と図３!$E$6:$G$34,3,TRUE),IF(AND(107&lt;=Z4150,Z4150&lt;143),VLOOKUP($W4150,日射量と図３!$E$6:$H$34,4,TRUE),VLOOKUP($W4150,日射量と図３!$E$6:$I$34,5,TRUE))))))</f>
        <v/>
      </c>
      <c r="AC4150" s="382" t="str">
        <f t="shared" si="782"/>
        <v/>
      </c>
      <c r="AD4150" s="382" t="str">
        <f t="shared" si="783"/>
        <v/>
      </c>
    </row>
    <row r="4151" spans="11:30" ht="13.5" customHeight="1">
      <c r="K4151" s="4">
        <f t="shared" si="777"/>
        <v>11</v>
      </c>
      <c r="L4151" s="34">
        <v>43424</v>
      </c>
      <c r="M4151" s="4">
        <v>173</v>
      </c>
      <c r="N4151" s="4">
        <v>20</v>
      </c>
      <c r="O4151" s="31">
        <v>0.79166666666666663</v>
      </c>
      <c r="P4151" s="35">
        <v>12.24</v>
      </c>
      <c r="Q4151" s="36">
        <f t="shared" si="778"/>
        <v>16</v>
      </c>
      <c r="R4151" s="4">
        <f t="shared" si="779"/>
        <v>3.76</v>
      </c>
      <c r="S4151" s="31">
        <f t="shared" si="784"/>
        <v>0.25912037037037033</v>
      </c>
      <c r="T4151" s="31">
        <f t="shared" si="785"/>
        <v>0.70750000000000002</v>
      </c>
      <c r="U4151" s="4">
        <f t="shared" si="781"/>
        <v>0</v>
      </c>
      <c r="V4151" s="4" t="str">
        <f t="shared" si="788"/>
        <v/>
      </c>
      <c r="W4151" s="18" t="str">
        <f>IF(V4151="","",VLOOKUP(L4151,日射量と図３!$A$4:$C$368,3,TRUE)*238.85/100)</f>
        <v/>
      </c>
      <c r="X4151" s="4" t="str">
        <f t="shared" si="780"/>
        <v/>
      </c>
      <c r="Y4151" s="4" t="str">
        <f t="shared" si="786"/>
        <v/>
      </c>
      <c r="Z4151" s="4" t="str">
        <f t="shared" si="787"/>
        <v/>
      </c>
      <c r="AA4151" s="4" t="str">
        <f>IF($V4151="","",IF(Y4151&lt;36,0,IF(AND(36&lt;=Y4151,Y4151&lt;71),VLOOKUP($W4151,日射量と図３!$E$6:$F$34,2,TRUE),IF(AND(71&lt;=Y4151,Y4151&lt;107),VLOOKUP($W4151,日射量と図３!$E$6:$G$34,3,TRUE),IF(AND(107&lt;=Y4151,Y4151&lt;143),VLOOKUP($W4151,日射量と図３!$E$6:$H$34,4,TRUE),VLOOKUP($W4151,日射量と図３!$E$6:$I$34,5,TRUE))))))</f>
        <v/>
      </c>
      <c r="AB4151" s="4" t="str">
        <f>IF($V4151="","",IF(Z4151&lt;36,0,IF(AND(36&lt;=Z4151,Z4151&lt;71),VLOOKUP($W4151,日射量と図３!$E$6:$F$34,2,TRUE),IF(AND(71&lt;=Z4151,Z4151&lt;107),VLOOKUP($W4151,日射量と図３!$E$6:$G$34,3,TRUE),IF(AND(107&lt;=Z4151,Z4151&lt;143),VLOOKUP($W4151,日射量と図３!$E$6:$H$34,4,TRUE),VLOOKUP($W4151,日射量と図３!$E$6:$I$34,5,TRUE))))))</f>
        <v/>
      </c>
      <c r="AC4151" s="382" t="str">
        <f t="shared" si="782"/>
        <v/>
      </c>
      <c r="AD4151" s="382" t="str">
        <f t="shared" si="783"/>
        <v/>
      </c>
    </row>
    <row r="4152" spans="11:30" ht="13.5" customHeight="1">
      <c r="K4152" s="4">
        <f t="shared" si="777"/>
        <v>11</v>
      </c>
      <c r="L4152" s="34">
        <v>43424</v>
      </c>
      <c r="M4152" s="4">
        <v>173</v>
      </c>
      <c r="N4152" s="4">
        <v>21</v>
      </c>
      <c r="O4152" s="31">
        <v>0.83333333333333337</v>
      </c>
      <c r="P4152" s="35">
        <v>11.809999999999999</v>
      </c>
      <c r="Q4152" s="36">
        <f t="shared" si="778"/>
        <v>16</v>
      </c>
      <c r="R4152" s="4">
        <f t="shared" si="779"/>
        <v>4.1900000000000013</v>
      </c>
      <c r="S4152" s="31">
        <f t="shared" si="784"/>
        <v>0.25912037037037033</v>
      </c>
      <c r="T4152" s="31">
        <f t="shared" si="785"/>
        <v>0.70750000000000002</v>
      </c>
      <c r="U4152" s="4">
        <f t="shared" si="781"/>
        <v>0</v>
      </c>
      <c r="V4152" s="4" t="str">
        <f t="shared" si="788"/>
        <v/>
      </c>
      <c r="W4152" s="18" t="str">
        <f>IF(V4152="","",VLOOKUP(L4152,日射量と図３!$A$4:$C$368,3,TRUE)*238.85/100)</f>
        <v/>
      </c>
      <c r="X4152" s="4" t="str">
        <f t="shared" si="780"/>
        <v/>
      </c>
      <c r="Y4152" s="4" t="str">
        <f t="shared" si="786"/>
        <v/>
      </c>
      <c r="Z4152" s="4" t="str">
        <f t="shared" si="787"/>
        <v/>
      </c>
      <c r="AA4152" s="4" t="str">
        <f>IF($V4152="","",IF(Y4152&lt;36,0,IF(AND(36&lt;=Y4152,Y4152&lt;71),VLOOKUP($W4152,日射量と図３!$E$6:$F$34,2,TRUE),IF(AND(71&lt;=Y4152,Y4152&lt;107),VLOOKUP($W4152,日射量と図３!$E$6:$G$34,3,TRUE),IF(AND(107&lt;=Y4152,Y4152&lt;143),VLOOKUP($W4152,日射量と図３!$E$6:$H$34,4,TRUE),VLOOKUP($W4152,日射量と図３!$E$6:$I$34,5,TRUE))))))</f>
        <v/>
      </c>
      <c r="AB4152" s="4" t="str">
        <f>IF($V4152="","",IF(Z4152&lt;36,0,IF(AND(36&lt;=Z4152,Z4152&lt;71),VLOOKUP($W4152,日射量と図３!$E$6:$F$34,2,TRUE),IF(AND(71&lt;=Z4152,Z4152&lt;107),VLOOKUP($W4152,日射量と図３!$E$6:$G$34,3,TRUE),IF(AND(107&lt;=Z4152,Z4152&lt;143),VLOOKUP($W4152,日射量と図３!$E$6:$H$34,4,TRUE),VLOOKUP($W4152,日射量と図３!$E$6:$I$34,5,TRUE))))))</f>
        <v/>
      </c>
      <c r="AC4152" s="382" t="str">
        <f t="shared" si="782"/>
        <v/>
      </c>
      <c r="AD4152" s="382" t="str">
        <f t="shared" si="783"/>
        <v/>
      </c>
    </row>
    <row r="4153" spans="11:30" ht="13.5" customHeight="1">
      <c r="K4153" s="4">
        <f t="shared" si="777"/>
        <v>11</v>
      </c>
      <c r="L4153" s="34">
        <v>43424</v>
      </c>
      <c r="M4153" s="4">
        <v>173</v>
      </c>
      <c r="N4153" s="4">
        <v>22</v>
      </c>
      <c r="O4153" s="31">
        <v>0.875</v>
      </c>
      <c r="P4153" s="35">
        <v>11.259999999999998</v>
      </c>
      <c r="Q4153" s="36">
        <f t="shared" si="778"/>
        <v>16</v>
      </c>
      <c r="R4153" s="4">
        <f t="shared" si="779"/>
        <v>4.740000000000002</v>
      </c>
      <c r="S4153" s="31">
        <f t="shared" si="784"/>
        <v>0.25912037037037033</v>
      </c>
      <c r="T4153" s="31">
        <f t="shared" si="785"/>
        <v>0.70750000000000002</v>
      </c>
      <c r="U4153" s="4">
        <f t="shared" si="781"/>
        <v>0</v>
      </c>
      <c r="V4153" s="4" t="str">
        <f t="shared" si="788"/>
        <v/>
      </c>
      <c r="W4153" s="18" t="str">
        <f>IF(V4153="","",VLOOKUP(L4153,日射量と図３!$A$4:$C$368,3,TRUE)*238.85/100)</f>
        <v/>
      </c>
      <c r="X4153" s="4" t="str">
        <f t="shared" si="780"/>
        <v/>
      </c>
      <c r="Y4153" s="4" t="str">
        <f t="shared" si="786"/>
        <v/>
      </c>
      <c r="Z4153" s="4" t="str">
        <f t="shared" si="787"/>
        <v/>
      </c>
      <c r="AA4153" s="4" t="str">
        <f>IF($V4153="","",IF(Y4153&lt;36,0,IF(AND(36&lt;=Y4153,Y4153&lt;71),VLOOKUP($W4153,日射量と図３!$E$6:$F$34,2,TRUE),IF(AND(71&lt;=Y4153,Y4153&lt;107),VLOOKUP($W4153,日射量と図３!$E$6:$G$34,3,TRUE),IF(AND(107&lt;=Y4153,Y4153&lt;143),VLOOKUP($W4153,日射量と図３!$E$6:$H$34,4,TRUE),VLOOKUP($W4153,日射量と図３!$E$6:$I$34,5,TRUE))))))</f>
        <v/>
      </c>
      <c r="AB4153" s="4" t="str">
        <f>IF($V4153="","",IF(Z4153&lt;36,0,IF(AND(36&lt;=Z4153,Z4153&lt;71),VLOOKUP($W4153,日射量と図３!$E$6:$F$34,2,TRUE),IF(AND(71&lt;=Z4153,Z4153&lt;107),VLOOKUP($W4153,日射量と図３!$E$6:$G$34,3,TRUE),IF(AND(107&lt;=Z4153,Z4153&lt;143),VLOOKUP($W4153,日射量と図３!$E$6:$H$34,4,TRUE),VLOOKUP($W4153,日射量と図３!$E$6:$I$34,5,TRUE))))))</f>
        <v/>
      </c>
      <c r="AC4153" s="382" t="str">
        <f t="shared" si="782"/>
        <v/>
      </c>
      <c r="AD4153" s="382" t="str">
        <f t="shared" si="783"/>
        <v/>
      </c>
    </row>
    <row r="4154" spans="11:30" ht="13.5" customHeight="1">
      <c r="K4154" s="4">
        <f t="shared" si="777"/>
        <v>11</v>
      </c>
      <c r="L4154" s="34">
        <v>43424</v>
      </c>
      <c r="M4154" s="4">
        <v>173</v>
      </c>
      <c r="N4154" s="4">
        <v>23</v>
      </c>
      <c r="O4154" s="31">
        <v>0.91666666666666663</v>
      </c>
      <c r="P4154" s="35">
        <v>10.52</v>
      </c>
      <c r="Q4154" s="36">
        <f t="shared" si="778"/>
        <v>13</v>
      </c>
      <c r="R4154" s="4">
        <f t="shared" si="779"/>
        <v>2.4800000000000004</v>
      </c>
      <c r="S4154" s="31">
        <f t="shared" si="784"/>
        <v>0.25912037037037033</v>
      </c>
      <c r="T4154" s="31">
        <f t="shared" si="785"/>
        <v>0.70750000000000002</v>
      </c>
      <c r="U4154" s="4">
        <f t="shared" si="781"/>
        <v>0</v>
      </c>
      <c r="V4154" s="4" t="str">
        <f t="shared" si="788"/>
        <v/>
      </c>
      <c r="W4154" s="18" t="str">
        <f>IF(V4154="","",VLOOKUP(L4154,日射量と図３!$A$4:$C$368,3,TRUE)*238.85/100)</f>
        <v/>
      </c>
      <c r="X4154" s="4" t="str">
        <f t="shared" si="780"/>
        <v/>
      </c>
      <c r="Y4154" s="4" t="str">
        <f t="shared" si="786"/>
        <v/>
      </c>
      <c r="Z4154" s="4" t="str">
        <f t="shared" si="787"/>
        <v/>
      </c>
      <c r="AA4154" s="4" t="str">
        <f>IF($V4154="","",IF(Y4154&lt;36,0,IF(AND(36&lt;=Y4154,Y4154&lt;71),VLOOKUP($W4154,日射量と図３!$E$6:$F$34,2,TRUE),IF(AND(71&lt;=Y4154,Y4154&lt;107),VLOOKUP($W4154,日射量と図３!$E$6:$G$34,3,TRUE),IF(AND(107&lt;=Y4154,Y4154&lt;143),VLOOKUP($W4154,日射量と図３!$E$6:$H$34,4,TRUE),VLOOKUP($W4154,日射量と図３!$E$6:$I$34,5,TRUE))))))</f>
        <v/>
      </c>
      <c r="AB4154" s="4" t="str">
        <f>IF($V4154="","",IF(Z4154&lt;36,0,IF(AND(36&lt;=Z4154,Z4154&lt;71),VLOOKUP($W4154,日射量と図３!$E$6:$F$34,2,TRUE),IF(AND(71&lt;=Z4154,Z4154&lt;107),VLOOKUP($W4154,日射量と図３!$E$6:$G$34,3,TRUE),IF(AND(107&lt;=Z4154,Z4154&lt;143),VLOOKUP($W4154,日射量と図３!$E$6:$H$34,4,TRUE),VLOOKUP($W4154,日射量と図３!$E$6:$I$34,5,TRUE))))))</f>
        <v/>
      </c>
      <c r="AC4154" s="382" t="str">
        <f t="shared" si="782"/>
        <v/>
      </c>
      <c r="AD4154" s="382" t="str">
        <f t="shared" si="783"/>
        <v/>
      </c>
    </row>
    <row r="4155" spans="11:30" ht="13.5" customHeight="1">
      <c r="K4155" s="4">
        <f t="shared" si="777"/>
        <v>11</v>
      </c>
      <c r="L4155" s="34">
        <v>43424</v>
      </c>
      <c r="M4155" s="4">
        <v>173</v>
      </c>
      <c r="N4155" s="4">
        <v>24</v>
      </c>
      <c r="O4155" s="31">
        <v>0.95833333333333337</v>
      </c>
      <c r="P4155" s="35">
        <v>10.09</v>
      </c>
      <c r="Q4155" s="36">
        <f t="shared" si="778"/>
        <v>13</v>
      </c>
      <c r="R4155" s="4">
        <f t="shared" si="779"/>
        <v>2.91</v>
      </c>
      <c r="S4155" s="31">
        <f t="shared" si="784"/>
        <v>0.25912037037037033</v>
      </c>
      <c r="T4155" s="31">
        <f t="shared" si="785"/>
        <v>0.70750000000000002</v>
      </c>
      <c r="U4155" s="4">
        <f t="shared" si="781"/>
        <v>0</v>
      </c>
      <c r="V4155" s="4" t="str">
        <f t="shared" si="788"/>
        <v/>
      </c>
      <c r="W4155" s="18" t="str">
        <f>IF(V4155="","",VLOOKUP(L4155,日射量と図３!$A$4:$C$368,3,TRUE)*238.85/100)</f>
        <v/>
      </c>
      <c r="X4155" s="4" t="str">
        <f t="shared" si="780"/>
        <v/>
      </c>
      <c r="Y4155" s="4" t="str">
        <f t="shared" si="786"/>
        <v/>
      </c>
      <c r="Z4155" s="4" t="str">
        <f t="shared" si="787"/>
        <v/>
      </c>
      <c r="AA4155" s="4" t="str">
        <f>IF($V4155="","",IF(Y4155&lt;36,0,IF(AND(36&lt;=Y4155,Y4155&lt;71),VLOOKUP($W4155,日射量と図３!$E$6:$F$34,2,TRUE),IF(AND(71&lt;=Y4155,Y4155&lt;107),VLOOKUP($W4155,日射量と図３!$E$6:$G$34,3,TRUE),IF(AND(107&lt;=Y4155,Y4155&lt;143),VLOOKUP($W4155,日射量と図３!$E$6:$H$34,4,TRUE),VLOOKUP($W4155,日射量と図３!$E$6:$I$34,5,TRUE))))))</f>
        <v/>
      </c>
      <c r="AB4155" s="4" t="str">
        <f>IF($V4155="","",IF(Z4155&lt;36,0,IF(AND(36&lt;=Z4155,Z4155&lt;71),VLOOKUP($W4155,日射量と図３!$E$6:$F$34,2,TRUE),IF(AND(71&lt;=Z4155,Z4155&lt;107),VLOOKUP($W4155,日射量と図３!$E$6:$G$34,3,TRUE),IF(AND(107&lt;=Z4155,Z4155&lt;143),VLOOKUP($W4155,日射量と図３!$E$6:$H$34,4,TRUE),VLOOKUP($W4155,日射量と図３!$E$6:$I$34,5,TRUE))))))</f>
        <v/>
      </c>
      <c r="AC4155" s="382" t="str">
        <f t="shared" si="782"/>
        <v/>
      </c>
      <c r="AD4155" s="382" t="str">
        <f t="shared" si="783"/>
        <v/>
      </c>
    </row>
    <row r="4156" spans="11:30" ht="13.5" customHeight="1">
      <c r="K4156" s="4">
        <f t="shared" si="777"/>
        <v>11</v>
      </c>
      <c r="L4156" s="34">
        <v>43425</v>
      </c>
      <c r="M4156" s="4">
        <v>174</v>
      </c>
      <c r="N4156" s="4">
        <v>1</v>
      </c>
      <c r="O4156" s="31">
        <v>0</v>
      </c>
      <c r="P4156" s="35">
        <v>9.5000000000000018</v>
      </c>
      <c r="Q4156" s="36">
        <f t="shared" si="778"/>
        <v>13</v>
      </c>
      <c r="R4156" s="4">
        <f t="shared" si="779"/>
        <v>3.4999999999999982</v>
      </c>
      <c r="S4156" s="31">
        <f t="shared" si="784"/>
        <v>0.25912037037037033</v>
      </c>
      <c r="T4156" s="31">
        <f t="shared" si="785"/>
        <v>0.70750000000000002</v>
      </c>
      <c r="U4156" s="4">
        <f t="shared" si="781"/>
        <v>0</v>
      </c>
      <c r="V4156" s="4">
        <f t="shared" si="788"/>
        <v>13.090000000000003</v>
      </c>
      <c r="W4156" s="18">
        <f>IF(V4156="","",VLOOKUP(L4156,日射量と図３!$A$4:$C$368,3,TRUE)*238.85/100)</f>
        <v>26.273499999999999</v>
      </c>
      <c r="X4156" s="4">
        <f t="shared" si="780"/>
        <v>11</v>
      </c>
      <c r="Y4156" s="4">
        <f t="shared" si="786"/>
        <v>7.4397015</v>
      </c>
      <c r="Z4156" s="4">
        <f t="shared" si="787"/>
        <v>8.3865726000000009</v>
      </c>
      <c r="AA4156" s="4">
        <f>IF($V4156="","",IF(Y4156&lt;36,0,IF(AND(36&lt;=Y4156,Y4156&lt;71),VLOOKUP($W4156,日射量と図３!$E$6:$F$34,2,TRUE),IF(AND(71&lt;=Y4156,Y4156&lt;107),VLOOKUP($W4156,日射量と図３!$E$6:$G$34,3,TRUE),IF(AND(107&lt;=Y4156,Y4156&lt;143),VLOOKUP($W4156,日射量と図３!$E$6:$H$34,4,TRUE),VLOOKUP($W4156,日射量と図３!$E$6:$I$34,5,TRUE))))))</f>
        <v>0</v>
      </c>
      <c r="AB4156" s="4">
        <f>IF($V4156="","",IF(Z4156&lt;36,0,IF(AND(36&lt;=Z4156,Z4156&lt;71),VLOOKUP($W4156,日射量と図３!$E$6:$F$34,2,TRUE),IF(AND(71&lt;=Z4156,Z4156&lt;107),VLOOKUP($W4156,日射量と図３!$E$6:$G$34,3,TRUE),IF(AND(107&lt;=Z4156,Z4156&lt;143),VLOOKUP($W4156,日射量と図３!$E$6:$H$34,4,TRUE),VLOOKUP($W4156,日射量と図３!$E$6:$I$34,5,TRUE))))))</f>
        <v>0</v>
      </c>
      <c r="AC4156" s="382">
        <f t="shared" si="782"/>
        <v>0</v>
      </c>
      <c r="AD4156" s="382">
        <f t="shared" si="783"/>
        <v>0</v>
      </c>
    </row>
    <row r="4157" spans="11:30" ht="13.5" customHeight="1">
      <c r="K4157" s="4">
        <f t="shared" si="777"/>
        <v>11</v>
      </c>
      <c r="L4157" s="34">
        <v>43425</v>
      </c>
      <c r="M4157" s="4">
        <v>174</v>
      </c>
      <c r="N4157" s="4">
        <v>2</v>
      </c>
      <c r="O4157" s="31">
        <v>4.1666666666666664E-2</v>
      </c>
      <c r="P4157" s="35">
        <v>9.1900000000000013</v>
      </c>
      <c r="Q4157" s="36">
        <f t="shared" si="778"/>
        <v>13</v>
      </c>
      <c r="R4157" s="4">
        <f t="shared" si="779"/>
        <v>3.8099999999999987</v>
      </c>
      <c r="S4157" s="31">
        <f t="shared" si="784"/>
        <v>0.25912037037037033</v>
      </c>
      <c r="T4157" s="31">
        <f t="shared" si="785"/>
        <v>0.70750000000000002</v>
      </c>
      <c r="U4157" s="4">
        <f t="shared" si="781"/>
        <v>0</v>
      </c>
      <c r="V4157" s="4" t="str">
        <f t="shared" si="788"/>
        <v/>
      </c>
      <c r="W4157" s="18" t="str">
        <f>IF(V4157="","",VLOOKUP(L4157,日射量と図３!$A$4:$C$368,3,TRUE)*238.85/100)</f>
        <v/>
      </c>
      <c r="X4157" s="4" t="str">
        <f t="shared" si="780"/>
        <v/>
      </c>
      <c r="Y4157" s="4" t="str">
        <f t="shared" si="786"/>
        <v/>
      </c>
      <c r="Z4157" s="4" t="str">
        <f t="shared" si="787"/>
        <v/>
      </c>
      <c r="AA4157" s="4" t="str">
        <f>IF($V4157="","",IF(Y4157&lt;36,0,IF(AND(36&lt;=Y4157,Y4157&lt;71),VLOOKUP($W4157,日射量と図３!$E$6:$F$34,2,TRUE),IF(AND(71&lt;=Y4157,Y4157&lt;107),VLOOKUP($W4157,日射量と図３!$E$6:$G$34,3,TRUE),IF(AND(107&lt;=Y4157,Y4157&lt;143),VLOOKUP($W4157,日射量と図３!$E$6:$H$34,4,TRUE),VLOOKUP($W4157,日射量と図３!$E$6:$I$34,5,TRUE))))))</f>
        <v/>
      </c>
      <c r="AB4157" s="4" t="str">
        <f>IF($V4157="","",IF(Z4157&lt;36,0,IF(AND(36&lt;=Z4157,Z4157&lt;71),VLOOKUP($W4157,日射量と図３!$E$6:$F$34,2,TRUE),IF(AND(71&lt;=Z4157,Z4157&lt;107),VLOOKUP($W4157,日射量と図３!$E$6:$G$34,3,TRUE),IF(AND(107&lt;=Z4157,Z4157&lt;143),VLOOKUP($W4157,日射量と図３!$E$6:$H$34,4,TRUE),VLOOKUP($W4157,日射量と図３!$E$6:$I$34,5,TRUE))))))</f>
        <v/>
      </c>
      <c r="AC4157" s="382" t="str">
        <f t="shared" si="782"/>
        <v/>
      </c>
      <c r="AD4157" s="382" t="str">
        <f t="shared" si="783"/>
        <v/>
      </c>
    </row>
    <row r="4158" spans="11:30" ht="13.5" customHeight="1">
      <c r="K4158" s="4">
        <f t="shared" si="777"/>
        <v>11</v>
      </c>
      <c r="L4158" s="34">
        <v>43425</v>
      </c>
      <c r="M4158" s="4">
        <v>174</v>
      </c>
      <c r="N4158" s="4">
        <v>3</v>
      </c>
      <c r="O4158" s="31">
        <v>8.3333333333333329E-2</v>
      </c>
      <c r="P4158" s="35">
        <v>8.7799999999999994</v>
      </c>
      <c r="Q4158" s="36">
        <f t="shared" si="778"/>
        <v>13</v>
      </c>
      <c r="R4158" s="4">
        <f t="shared" si="779"/>
        <v>4.2200000000000006</v>
      </c>
      <c r="S4158" s="31">
        <f t="shared" si="784"/>
        <v>0.25912037037037033</v>
      </c>
      <c r="T4158" s="31">
        <f t="shared" si="785"/>
        <v>0.70750000000000002</v>
      </c>
      <c r="U4158" s="4">
        <f t="shared" si="781"/>
        <v>0</v>
      </c>
      <c r="V4158" s="4" t="str">
        <f t="shared" si="788"/>
        <v/>
      </c>
      <c r="W4158" s="18" t="str">
        <f>IF(V4158="","",VLOOKUP(L4158,日射量と図３!$A$4:$C$368,3,TRUE)*238.85/100)</f>
        <v/>
      </c>
      <c r="X4158" s="4" t="str">
        <f t="shared" si="780"/>
        <v/>
      </c>
      <c r="Y4158" s="4" t="str">
        <f t="shared" si="786"/>
        <v/>
      </c>
      <c r="Z4158" s="4" t="str">
        <f t="shared" si="787"/>
        <v/>
      </c>
      <c r="AA4158" s="4" t="str">
        <f>IF($V4158="","",IF(Y4158&lt;36,0,IF(AND(36&lt;=Y4158,Y4158&lt;71),VLOOKUP($W4158,日射量と図３!$E$6:$F$34,2,TRUE),IF(AND(71&lt;=Y4158,Y4158&lt;107),VLOOKUP($W4158,日射量と図３!$E$6:$G$34,3,TRUE),IF(AND(107&lt;=Y4158,Y4158&lt;143),VLOOKUP($W4158,日射量と図３!$E$6:$H$34,4,TRUE),VLOOKUP($W4158,日射量と図３!$E$6:$I$34,5,TRUE))))))</f>
        <v/>
      </c>
      <c r="AB4158" s="4" t="str">
        <f>IF($V4158="","",IF(Z4158&lt;36,0,IF(AND(36&lt;=Z4158,Z4158&lt;71),VLOOKUP($W4158,日射量と図３!$E$6:$F$34,2,TRUE),IF(AND(71&lt;=Z4158,Z4158&lt;107),VLOOKUP($W4158,日射量と図３!$E$6:$G$34,3,TRUE),IF(AND(107&lt;=Z4158,Z4158&lt;143),VLOOKUP($W4158,日射量と図３!$E$6:$H$34,4,TRUE),VLOOKUP($W4158,日射量と図３!$E$6:$I$34,5,TRUE))))))</f>
        <v/>
      </c>
      <c r="AC4158" s="382" t="str">
        <f t="shared" si="782"/>
        <v/>
      </c>
      <c r="AD4158" s="382" t="str">
        <f t="shared" si="783"/>
        <v/>
      </c>
    </row>
    <row r="4159" spans="11:30" ht="13.5" customHeight="1">
      <c r="K4159" s="4">
        <f t="shared" si="777"/>
        <v>11</v>
      </c>
      <c r="L4159" s="34">
        <v>43425</v>
      </c>
      <c r="M4159" s="4">
        <v>174</v>
      </c>
      <c r="N4159" s="4">
        <v>4</v>
      </c>
      <c r="O4159" s="31">
        <v>0.125</v>
      </c>
      <c r="P4159" s="35">
        <v>8.2799999999999994</v>
      </c>
      <c r="Q4159" s="36">
        <f t="shared" si="778"/>
        <v>13</v>
      </c>
      <c r="R4159" s="4">
        <f t="shared" si="779"/>
        <v>4.7200000000000006</v>
      </c>
      <c r="S4159" s="31">
        <f t="shared" si="784"/>
        <v>0.25912037037037033</v>
      </c>
      <c r="T4159" s="31">
        <f t="shared" si="785"/>
        <v>0.70750000000000002</v>
      </c>
      <c r="U4159" s="4">
        <f t="shared" si="781"/>
        <v>0</v>
      </c>
      <c r="V4159" s="4" t="str">
        <f t="shared" si="788"/>
        <v/>
      </c>
      <c r="W4159" s="18" t="str">
        <f>IF(V4159="","",VLOOKUP(L4159,日射量と図３!$A$4:$C$368,3,TRUE)*238.85/100)</f>
        <v/>
      </c>
      <c r="X4159" s="4" t="str">
        <f t="shared" si="780"/>
        <v/>
      </c>
      <c r="Y4159" s="4" t="str">
        <f t="shared" si="786"/>
        <v/>
      </c>
      <c r="Z4159" s="4" t="str">
        <f t="shared" si="787"/>
        <v/>
      </c>
      <c r="AA4159" s="4" t="str">
        <f>IF($V4159="","",IF(Y4159&lt;36,0,IF(AND(36&lt;=Y4159,Y4159&lt;71),VLOOKUP($W4159,日射量と図３!$E$6:$F$34,2,TRUE),IF(AND(71&lt;=Y4159,Y4159&lt;107),VLOOKUP($W4159,日射量と図３!$E$6:$G$34,3,TRUE),IF(AND(107&lt;=Y4159,Y4159&lt;143),VLOOKUP($W4159,日射量と図３!$E$6:$H$34,4,TRUE),VLOOKUP($W4159,日射量と図３!$E$6:$I$34,5,TRUE))))))</f>
        <v/>
      </c>
      <c r="AB4159" s="4" t="str">
        <f>IF($V4159="","",IF(Z4159&lt;36,0,IF(AND(36&lt;=Z4159,Z4159&lt;71),VLOOKUP($W4159,日射量と図３!$E$6:$F$34,2,TRUE),IF(AND(71&lt;=Z4159,Z4159&lt;107),VLOOKUP($W4159,日射量と図３!$E$6:$G$34,3,TRUE),IF(AND(107&lt;=Z4159,Z4159&lt;143),VLOOKUP($W4159,日射量と図３!$E$6:$H$34,4,TRUE),VLOOKUP($W4159,日射量と図３!$E$6:$I$34,5,TRUE))))))</f>
        <v/>
      </c>
      <c r="AC4159" s="382" t="str">
        <f t="shared" si="782"/>
        <v/>
      </c>
      <c r="AD4159" s="382" t="str">
        <f t="shared" si="783"/>
        <v/>
      </c>
    </row>
    <row r="4160" spans="11:30" ht="13.5" customHeight="1">
      <c r="K4160" s="4">
        <f t="shared" si="777"/>
        <v>11</v>
      </c>
      <c r="L4160" s="34">
        <v>43425</v>
      </c>
      <c r="M4160" s="4">
        <v>174</v>
      </c>
      <c r="N4160" s="4">
        <v>5</v>
      </c>
      <c r="O4160" s="31">
        <v>0.16666666666666666</v>
      </c>
      <c r="P4160" s="35">
        <v>7.830000000000001</v>
      </c>
      <c r="Q4160" s="36">
        <f t="shared" si="778"/>
        <v>15</v>
      </c>
      <c r="R4160" s="4">
        <f t="shared" si="779"/>
        <v>7.169999999999999</v>
      </c>
      <c r="S4160" s="31">
        <f t="shared" si="784"/>
        <v>0.25912037037037033</v>
      </c>
      <c r="T4160" s="31">
        <f t="shared" si="785"/>
        <v>0.70750000000000002</v>
      </c>
      <c r="U4160" s="4">
        <f t="shared" si="781"/>
        <v>0</v>
      </c>
      <c r="V4160" s="4" t="str">
        <f t="shared" si="788"/>
        <v/>
      </c>
      <c r="W4160" s="18" t="str">
        <f>IF(V4160="","",VLOOKUP(L4160,日射量と図３!$A$4:$C$368,3,TRUE)*238.85/100)</f>
        <v/>
      </c>
      <c r="X4160" s="4" t="str">
        <f t="shared" si="780"/>
        <v/>
      </c>
      <c r="Y4160" s="4" t="str">
        <f t="shared" si="786"/>
        <v/>
      </c>
      <c r="Z4160" s="4" t="str">
        <f t="shared" si="787"/>
        <v/>
      </c>
      <c r="AA4160" s="4" t="str">
        <f>IF($V4160="","",IF(Y4160&lt;36,0,IF(AND(36&lt;=Y4160,Y4160&lt;71),VLOOKUP($W4160,日射量と図３!$E$6:$F$34,2,TRUE),IF(AND(71&lt;=Y4160,Y4160&lt;107),VLOOKUP($W4160,日射量と図３!$E$6:$G$34,3,TRUE),IF(AND(107&lt;=Y4160,Y4160&lt;143),VLOOKUP($W4160,日射量と図３!$E$6:$H$34,4,TRUE),VLOOKUP($W4160,日射量と図３!$E$6:$I$34,5,TRUE))))))</f>
        <v/>
      </c>
      <c r="AB4160" s="4" t="str">
        <f>IF($V4160="","",IF(Z4160&lt;36,0,IF(AND(36&lt;=Z4160,Z4160&lt;71),VLOOKUP($W4160,日射量と図３!$E$6:$F$34,2,TRUE),IF(AND(71&lt;=Z4160,Z4160&lt;107),VLOOKUP($W4160,日射量と図３!$E$6:$G$34,3,TRUE),IF(AND(107&lt;=Z4160,Z4160&lt;143),VLOOKUP($W4160,日射量と図３!$E$6:$H$34,4,TRUE),VLOOKUP($W4160,日射量と図３!$E$6:$I$34,5,TRUE))))))</f>
        <v/>
      </c>
      <c r="AC4160" s="382" t="str">
        <f t="shared" si="782"/>
        <v/>
      </c>
      <c r="AD4160" s="382" t="str">
        <f t="shared" si="783"/>
        <v/>
      </c>
    </row>
    <row r="4161" spans="11:30" ht="13.5" customHeight="1">
      <c r="K4161" s="4">
        <f t="shared" si="777"/>
        <v>11</v>
      </c>
      <c r="L4161" s="34">
        <v>43425</v>
      </c>
      <c r="M4161" s="4">
        <v>174</v>
      </c>
      <c r="N4161" s="4">
        <v>6</v>
      </c>
      <c r="O4161" s="31">
        <v>0.20833333333333334</v>
      </c>
      <c r="P4161" s="35">
        <v>7.589999999999999</v>
      </c>
      <c r="Q4161" s="36">
        <f t="shared" si="778"/>
        <v>15</v>
      </c>
      <c r="R4161" s="4">
        <f t="shared" si="779"/>
        <v>7.410000000000001</v>
      </c>
      <c r="S4161" s="31">
        <f t="shared" si="784"/>
        <v>0.25912037037037033</v>
      </c>
      <c r="T4161" s="31">
        <f t="shared" si="785"/>
        <v>0.70750000000000002</v>
      </c>
      <c r="U4161" s="4">
        <f t="shared" si="781"/>
        <v>0</v>
      </c>
      <c r="V4161" s="4" t="str">
        <f t="shared" si="788"/>
        <v/>
      </c>
      <c r="W4161" s="18" t="str">
        <f>IF(V4161="","",VLOOKUP(L4161,日射量と図３!$A$4:$C$368,3,TRUE)*238.85/100)</f>
        <v/>
      </c>
      <c r="X4161" s="4" t="str">
        <f t="shared" si="780"/>
        <v/>
      </c>
      <c r="Y4161" s="4" t="str">
        <f t="shared" si="786"/>
        <v/>
      </c>
      <c r="Z4161" s="4" t="str">
        <f t="shared" si="787"/>
        <v/>
      </c>
      <c r="AA4161" s="4" t="str">
        <f>IF($V4161="","",IF(Y4161&lt;36,0,IF(AND(36&lt;=Y4161,Y4161&lt;71),VLOOKUP($W4161,日射量と図３!$E$6:$F$34,2,TRUE),IF(AND(71&lt;=Y4161,Y4161&lt;107),VLOOKUP($W4161,日射量と図３!$E$6:$G$34,3,TRUE),IF(AND(107&lt;=Y4161,Y4161&lt;143),VLOOKUP($W4161,日射量と図３!$E$6:$H$34,4,TRUE),VLOOKUP($W4161,日射量と図３!$E$6:$I$34,5,TRUE))))))</f>
        <v/>
      </c>
      <c r="AB4161" s="4" t="str">
        <f>IF($V4161="","",IF(Z4161&lt;36,0,IF(AND(36&lt;=Z4161,Z4161&lt;71),VLOOKUP($W4161,日射量と図３!$E$6:$F$34,2,TRUE),IF(AND(71&lt;=Z4161,Z4161&lt;107),VLOOKUP($W4161,日射量と図３!$E$6:$G$34,3,TRUE),IF(AND(107&lt;=Z4161,Z4161&lt;143),VLOOKUP($W4161,日射量と図３!$E$6:$H$34,4,TRUE),VLOOKUP($W4161,日射量と図３!$E$6:$I$34,5,TRUE))))))</f>
        <v/>
      </c>
      <c r="AC4161" s="382" t="str">
        <f t="shared" si="782"/>
        <v/>
      </c>
      <c r="AD4161" s="382" t="str">
        <f t="shared" si="783"/>
        <v/>
      </c>
    </row>
    <row r="4162" spans="11:30" ht="13.5" customHeight="1">
      <c r="K4162" s="4">
        <f t="shared" si="777"/>
        <v>11</v>
      </c>
      <c r="L4162" s="34">
        <v>43425</v>
      </c>
      <c r="M4162" s="4">
        <v>174</v>
      </c>
      <c r="N4162" s="4">
        <v>7</v>
      </c>
      <c r="O4162" s="31">
        <v>0.25</v>
      </c>
      <c r="P4162" s="35">
        <v>7.5699999999999985</v>
      </c>
      <c r="Q4162" s="36">
        <f t="shared" si="778"/>
        <v>15</v>
      </c>
      <c r="R4162" s="4">
        <f t="shared" si="779"/>
        <v>7.4300000000000015</v>
      </c>
      <c r="S4162" s="31">
        <f t="shared" si="784"/>
        <v>0.25912037037037033</v>
      </c>
      <c r="T4162" s="31">
        <f t="shared" si="785"/>
        <v>0.70750000000000002</v>
      </c>
      <c r="U4162" s="4">
        <f t="shared" si="781"/>
        <v>0</v>
      </c>
      <c r="V4162" s="4" t="str">
        <f t="shared" si="788"/>
        <v/>
      </c>
      <c r="W4162" s="18" t="str">
        <f>IF(V4162="","",VLOOKUP(L4162,日射量と図３!$A$4:$C$368,3,TRUE)*238.85/100)</f>
        <v/>
      </c>
      <c r="X4162" s="4" t="str">
        <f t="shared" si="780"/>
        <v/>
      </c>
      <c r="Y4162" s="4" t="str">
        <f t="shared" si="786"/>
        <v/>
      </c>
      <c r="Z4162" s="4" t="str">
        <f t="shared" si="787"/>
        <v/>
      </c>
      <c r="AA4162" s="4" t="str">
        <f>IF($V4162="","",IF(Y4162&lt;36,0,IF(AND(36&lt;=Y4162,Y4162&lt;71),VLOOKUP($W4162,日射量と図３!$E$6:$F$34,2,TRUE),IF(AND(71&lt;=Y4162,Y4162&lt;107),VLOOKUP($W4162,日射量と図３!$E$6:$G$34,3,TRUE),IF(AND(107&lt;=Y4162,Y4162&lt;143),VLOOKUP($W4162,日射量と図３!$E$6:$H$34,4,TRUE),VLOOKUP($W4162,日射量と図３!$E$6:$I$34,5,TRUE))))))</f>
        <v/>
      </c>
      <c r="AB4162" s="4" t="str">
        <f>IF($V4162="","",IF(Z4162&lt;36,0,IF(AND(36&lt;=Z4162,Z4162&lt;71),VLOOKUP($W4162,日射量と図３!$E$6:$F$34,2,TRUE),IF(AND(71&lt;=Z4162,Z4162&lt;107),VLOOKUP($W4162,日射量と図３!$E$6:$G$34,3,TRUE),IF(AND(107&lt;=Z4162,Z4162&lt;143),VLOOKUP($W4162,日射量と図３!$E$6:$H$34,4,TRUE),VLOOKUP($W4162,日射量と図３!$E$6:$I$34,5,TRUE))))))</f>
        <v/>
      </c>
      <c r="AC4162" s="382" t="str">
        <f t="shared" si="782"/>
        <v/>
      </c>
      <c r="AD4162" s="382" t="str">
        <f t="shared" si="783"/>
        <v/>
      </c>
    </row>
    <row r="4163" spans="11:30" ht="13.5" customHeight="1">
      <c r="K4163" s="4">
        <f t="shared" si="777"/>
        <v>11</v>
      </c>
      <c r="L4163" s="34">
        <v>43425</v>
      </c>
      <c r="M4163" s="4">
        <v>174</v>
      </c>
      <c r="N4163" s="4">
        <v>8</v>
      </c>
      <c r="O4163" s="31">
        <v>0.29166666666666669</v>
      </c>
      <c r="P4163" s="35">
        <v>7.81</v>
      </c>
      <c r="Q4163" s="36">
        <f t="shared" si="778"/>
        <v>12</v>
      </c>
      <c r="R4163" s="4">
        <f t="shared" si="779"/>
        <v>4.1900000000000004</v>
      </c>
      <c r="S4163" s="31">
        <f t="shared" si="784"/>
        <v>0.25912037037037033</v>
      </c>
      <c r="T4163" s="31">
        <f t="shared" si="785"/>
        <v>0.70750000000000002</v>
      </c>
      <c r="U4163" s="4">
        <f t="shared" si="781"/>
        <v>4.1900000000000004</v>
      </c>
      <c r="V4163" s="4" t="str">
        <f t="shared" si="788"/>
        <v/>
      </c>
      <c r="W4163" s="18" t="str">
        <f>IF(V4163="","",VLOOKUP(L4163,日射量と図３!$A$4:$C$368,3,TRUE)*238.85/100)</f>
        <v/>
      </c>
      <c r="X4163" s="4" t="str">
        <f t="shared" si="780"/>
        <v/>
      </c>
      <c r="Y4163" s="4" t="str">
        <f t="shared" si="786"/>
        <v/>
      </c>
      <c r="Z4163" s="4" t="str">
        <f t="shared" si="787"/>
        <v/>
      </c>
      <c r="AA4163" s="4" t="str">
        <f>IF($V4163="","",IF(Y4163&lt;36,0,IF(AND(36&lt;=Y4163,Y4163&lt;71),VLOOKUP($W4163,日射量と図３!$E$6:$F$34,2,TRUE),IF(AND(71&lt;=Y4163,Y4163&lt;107),VLOOKUP($W4163,日射量と図３!$E$6:$G$34,3,TRUE),IF(AND(107&lt;=Y4163,Y4163&lt;143),VLOOKUP($W4163,日射量と図３!$E$6:$H$34,4,TRUE),VLOOKUP($W4163,日射量と図３!$E$6:$I$34,5,TRUE))))))</f>
        <v/>
      </c>
      <c r="AB4163" s="4" t="str">
        <f>IF($V4163="","",IF(Z4163&lt;36,0,IF(AND(36&lt;=Z4163,Z4163&lt;71),VLOOKUP($W4163,日射量と図３!$E$6:$F$34,2,TRUE),IF(AND(71&lt;=Z4163,Z4163&lt;107),VLOOKUP($W4163,日射量と図３!$E$6:$G$34,3,TRUE),IF(AND(107&lt;=Z4163,Z4163&lt;143),VLOOKUP($W4163,日射量と図３!$E$6:$H$34,4,TRUE),VLOOKUP($W4163,日射量と図３!$E$6:$I$34,5,TRUE))))))</f>
        <v/>
      </c>
      <c r="AC4163" s="382" t="str">
        <f t="shared" si="782"/>
        <v/>
      </c>
      <c r="AD4163" s="382" t="str">
        <f t="shared" si="783"/>
        <v/>
      </c>
    </row>
    <row r="4164" spans="11:30" ht="13.5" customHeight="1">
      <c r="K4164" s="4">
        <f t="shared" si="777"/>
        <v>11</v>
      </c>
      <c r="L4164" s="34">
        <v>43425</v>
      </c>
      <c r="M4164" s="4">
        <v>174</v>
      </c>
      <c r="N4164" s="4">
        <v>9</v>
      </c>
      <c r="O4164" s="31">
        <v>0.33333333333333331</v>
      </c>
      <c r="P4164" s="35">
        <v>8.7399999999999984</v>
      </c>
      <c r="Q4164" s="36">
        <f t="shared" si="778"/>
        <v>12</v>
      </c>
      <c r="R4164" s="4">
        <f t="shared" si="779"/>
        <v>3.2600000000000016</v>
      </c>
      <c r="S4164" s="31">
        <f t="shared" si="784"/>
        <v>0.25912037037037033</v>
      </c>
      <c r="T4164" s="31">
        <f t="shared" si="785"/>
        <v>0.70750000000000002</v>
      </c>
      <c r="U4164" s="4">
        <f t="shared" si="781"/>
        <v>3.2600000000000016</v>
      </c>
      <c r="V4164" s="4" t="str">
        <f t="shared" si="788"/>
        <v/>
      </c>
      <c r="W4164" s="18" t="str">
        <f>IF(V4164="","",VLOOKUP(L4164,日射量と図３!$A$4:$C$368,3,TRUE)*238.85/100)</f>
        <v/>
      </c>
      <c r="X4164" s="4" t="str">
        <f t="shared" si="780"/>
        <v/>
      </c>
      <c r="Y4164" s="4" t="str">
        <f t="shared" si="786"/>
        <v/>
      </c>
      <c r="Z4164" s="4" t="str">
        <f t="shared" si="787"/>
        <v/>
      </c>
      <c r="AA4164" s="4" t="str">
        <f>IF($V4164="","",IF(Y4164&lt;36,0,IF(AND(36&lt;=Y4164,Y4164&lt;71),VLOOKUP($W4164,日射量と図３!$E$6:$F$34,2,TRUE),IF(AND(71&lt;=Y4164,Y4164&lt;107),VLOOKUP($W4164,日射量と図３!$E$6:$G$34,3,TRUE),IF(AND(107&lt;=Y4164,Y4164&lt;143),VLOOKUP($W4164,日射量と図３!$E$6:$H$34,4,TRUE),VLOOKUP($W4164,日射量と図３!$E$6:$I$34,5,TRUE))))))</f>
        <v/>
      </c>
      <c r="AB4164" s="4" t="str">
        <f>IF($V4164="","",IF(Z4164&lt;36,0,IF(AND(36&lt;=Z4164,Z4164&lt;71),VLOOKUP($W4164,日射量と図３!$E$6:$F$34,2,TRUE),IF(AND(71&lt;=Z4164,Z4164&lt;107),VLOOKUP($W4164,日射量と図３!$E$6:$G$34,3,TRUE),IF(AND(107&lt;=Z4164,Z4164&lt;143),VLOOKUP($W4164,日射量と図３!$E$6:$H$34,4,TRUE),VLOOKUP($W4164,日射量と図３!$E$6:$I$34,5,TRUE))))))</f>
        <v/>
      </c>
      <c r="AC4164" s="382" t="str">
        <f t="shared" si="782"/>
        <v/>
      </c>
      <c r="AD4164" s="382" t="str">
        <f t="shared" si="783"/>
        <v/>
      </c>
    </row>
    <row r="4165" spans="11:30" ht="13.5" customHeight="1">
      <c r="K4165" s="4">
        <f t="shared" ref="K4165:K4228" si="789">MONTH(L4165)</f>
        <v>11</v>
      </c>
      <c r="L4165" s="34">
        <v>43425</v>
      </c>
      <c r="M4165" s="4">
        <v>174</v>
      </c>
      <c r="N4165" s="4">
        <v>10</v>
      </c>
      <c r="O4165" s="31">
        <v>0.375</v>
      </c>
      <c r="P4165" s="35">
        <v>10.439999999999998</v>
      </c>
      <c r="Q4165" s="36">
        <f t="shared" ref="Q4165:Q4228" si="790">IF(O4165&lt;$B$15,$D$14,IF(O4165&lt;$B$16,$D$15,IF(O4165&lt;$B$17,$D$16,IF(O4165&lt;$B$18,$D$17,IF(O4165&lt;$B$19,$D$18,$D$19)))))</f>
        <v>12</v>
      </c>
      <c r="R4165" s="4">
        <f t="shared" ref="R4165:R4228" si="791">IF(Q4165-P4165&gt;0,Q4165-P4165,0)</f>
        <v>1.5600000000000023</v>
      </c>
      <c r="S4165" s="31">
        <f t="shared" si="784"/>
        <v>0.25912037037037033</v>
      </c>
      <c r="T4165" s="31">
        <f t="shared" si="785"/>
        <v>0.70750000000000002</v>
      </c>
      <c r="U4165" s="4">
        <f t="shared" si="781"/>
        <v>1.5600000000000023</v>
      </c>
      <c r="V4165" s="4" t="str">
        <f t="shared" si="788"/>
        <v/>
      </c>
      <c r="W4165" s="18" t="str">
        <f>IF(V4165="","",VLOOKUP(L4165,日射量と図３!$A$4:$C$368,3,TRUE)*238.85/100)</f>
        <v/>
      </c>
      <c r="X4165" s="4" t="str">
        <f t="shared" ref="X4165:X4228" si="792">IF(V4165="","",VLOOKUP(K4165,$AF$38:$AJ$49,5,TRUE))</f>
        <v/>
      </c>
      <c r="Y4165" s="4" t="str">
        <f t="shared" si="786"/>
        <v/>
      </c>
      <c r="Z4165" s="4" t="str">
        <f t="shared" si="787"/>
        <v/>
      </c>
      <c r="AA4165" s="4" t="str">
        <f>IF($V4165="","",IF(Y4165&lt;36,0,IF(AND(36&lt;=Y4165,Y4165&lt;71),VLOOKUP($W4165,日射量と図３!$E$6:$F$34,2,TRUE),IF(AND(71&lt;=Y4165,Y4165&lt;107),VLOOKUP($W4165,日射量と図３!$E$6:$G$34,3,TRUE),IF(AND(107&lt;=Y4165,Y4165&lt;143),VLOOKUP($W4165,日射量と図３!$E$6:$H$34,4,TRUE),VLOOKUP($W4165,日射量と図３!$E$6:$I$34,5,TRUE))))))</f>
        <v/>
      </c>
      <c r="AB4165" s="4" t="str">
        <f>IF($V4165="","",IF(Z4165&lt;36,0,IF(AND(36&lt;=Z4165,Z4165&lt;71),VLOOKUP($W4165,日射量と図３!$E$6:$F$34,2,TRUE),IF(AND(71&lt;=Z4165,Z4165&lt;107),VLOOKUP($W4165,日射量と図３!$E$6:$G$34,3,TRUE),IF(AND(107&lt;=Z4165,Z4165&lt;143),VLOOKUP($W4165,日射量と図３!$E$6:$H$34,4,TRUE),VLOOKUP($W4165,日射量と図３!$E$6:$I$34,5,TRUE))))))</f>
        <v/>
      </c>
      <c r="AC4165" s="382" t="str">
        <f t="shared" si="782"/>
        <v/>
      </c>
      <c r="AD4165" s="382" t="str">
        <f t="shared" si="783"/>
        <v/>
      </c>
    </row>
    <row r="4166" spans="11:30" ht="13.5" customHeight="1">
      <c r="K4166" s="4">
        <f t="shared" si="789"/>
        <v>11</v>
      </c>
      <c r="L4166" s="34">
        <v>43425</v>
      </c>
      <c r="M4166" s="4">
        <v>174</v>
      </c>
      <c r="N4166" s="4">
        <v>11</v>
      </c>
      <c r="O4166" s="31">
        <v>0.41666666666666669</v>
      </c>
      <c r="P4166" s="35">
        <v>11.84</v>
      </c>
      <c r="Q4166" s="36">
        <f t="shared" si="790"/>
        <v>12</v>
      </c>
      <c r="R4166" s="4">
        <f t="shared" si="791"/>
        <v>0.16000000000000014</v>
      </c>
      <c r="S4166" s="31">
        <f t="shared" si="784"/>
        <v>0.25912037037037033</v>
      </c>
      <c r="T4166" s="31">
        <f t="shared" si="785"/>
        <v>0.70750000000000002</v>
      </c>
      <c r="U4166" s="4">
        <f t="shared" si="781"/>
        <v>0.16000000000000014</v>
      </c>
      <c r="V4166" s="4" t="str">
        <f t="shared" si="788"/>
        <v/>
      </c>
      <c r="W4166" s="18" t="str">
        <f>IF(V4166="","",VLOOKUP(L4166,日射量と図３!$A$4:$C$368,3,TRUE)*238.85/100)</f>
        <v/>
      </c>
      <c r="X4166" s="4" t="str">
        <f t="shared" si="792"/>
        <v/>
      </c>
      <c r="Y4166" s="4" t="str">
        <f t="shared" si="786"/>
        <v/>
      </c>
      <c r="Z4166" s="4" t="str">
        <f t="shared" si="787"/>
        <v/>
      </c>
      <c r="AA4166" s="4" t="str">
        <f>IF($V4166="","",IF(Y4166&lt;36,0,IF(AND(36&lt;=Y4166,Y4166&lt;71),VLOOKUP($W4166,日射量と図３!$E$6:$F$34,2,TRUE),IF(AND(71&lt;=Y4166,Y4166&lt;107),VLOOKUP($W4166,日射量と図３!$E$6:$G$34,3,TRUE),IF(AND(107&lt;=Y4166,Y4166&lt;143),VLOOKUP($W4166,日射量と図３!$E$6:$H$34,4,TRUE),VLOOKUP($W4166,日射量と図３!$E$6:$I$34,5,TRUE))))))</f>
        <v/>
      </c>
      <c r="AB4166" s="4" t="str">
        <f>IF($V4166="","",IF(Z4166&lt;36,0,IF(AND(36&lt;=Z4166,Z4166&lt;71),VLOOKUP($W4166,日射量と図３!$E$6:$F$34,2,TRUE),IF(AND(71&lt;=Z4166,Z4166&lt;107),VLOOKUP($W4166,日射量と図３!$E$6:$G$34,3,TRUE),IF(AND(107&lt;=Z4166,Z4166&lt;143),VLOOKUP($W4166,日射量と図３!$E$6:$H$34,4,TRUE),VLOOKUP($W4166,日射量と図３!$E$6:$I$34,5,TRUE))))))</f>
        <v/>
      </c>
      <c r="AC4166" s="382" t="str">
        <f t="shared" si="782"/>
        <v/>
      </c>
      <c r="AD4166" s="382" t="str">
        <f t="shared" si="783"/>
        <v/>
      </c>
    </row>
    <row r="4167" spans="11:30" ht="13.5" customHeight="1">
      <c r="K4167" s="4">
        <f t="shared" si="789"/>
        <v>11</v>
      </c>
      <c r="L4167" s="34">
        <v>43425</v>
      </c>
      <c r="M4167" s="4">
        <v>174</v>
      </c>
      <c r="N4167" s="4">
        <v>12</v>
      </c>
      <c r="O4167" s="31">
        <v>0.45833333333333331</v>
      </c>
      <c r="P4167" s="35">
        <v>13.05</v>
      </c>
      <c r="Q4167" s="36">
        <f t="shared" si="790"/>
        <v>12</v>
      </c>
      <c r="R4167" s="4">
        <f t="shared" si="791"/>
        <v>0</v>
      </c>
      <c r="S4167" s="31">
        <f t="shared" si="784"/>
        <v>0.25912037037037033</v>
      </c>
      <c r="T4167" s="31">
        <f t="shared" si="785"/>
        <v>0.70750000000000002</v>
      </c>
      <c r="U4167" s="4">
        <f t="shared" si="781"/>
        <v>0</v>
      </c>
      <c r="V4167" s="4" t="str">
        <f t="shared" si="788"/>
        <v/>
      </c>
      <c r="W4167" s="18" t="str">
        <f>IF(V4167="","",VLOOKUP(L4167,日射量と図３!$A$4:$C$368,3,TRUE)*238.85/100)</f>
        <v/>
      </c>
      <c r="X4167" s="4" t="str">
        <f t="shared" si="792"/>
        <v/>
      </c>
      <c r="Y4167" s="4" t="str">
        <f t="shared" si="786"/>
        <v/>
      </c>
      <c r="Z4167" s="4" t="str">
        <f t="shared" si="787"/>
        <v/>
      </c>
      <c r="AA4167" s="4" t="str">
        <f>IF($V4167="","",IF(Y4167&lt;36,0,IF(AND(36&lt;=Y4167,Y4167&lt;71),VLOOKUP($W4167,日射量と図３!$E$6:$F$34,2,TRUE),IF(AND(71&lt;=Y4167,Y4167&lt;107),VLOOKUP($W4167,日射量と図３!$E$6:$G$34,3,TRUE),IF(AND(107&lt;=Y4167,Y4167&lt;143),VLOOKUP($W4167,日射量と図３!$E$6:$H$34,4,TRUE),VLOOKUP($W4167,日射量と図３!$E$6:$I$34,5,TRUE))))))</f>
        <v/>
      </c>
      <c r="AB4167" s="4" t="str">
        <f>IF($V4167="","",IF(Z4167&lt;36,0,IF(AND(36&lt;=Z4167,Z4167&lt;71),VLOOKUP($W4167,日射量と図３!$E$6:$F$34,2,TRUE),IF(AND(71&lt;=Z4167,Z4167&lt;107),VLOOKUP($W4167,日射量と図３!$E$6:$G$34,3,TRUE),IF(AND(107&lt;=Z4167,Z4167&lt;143),VLOOKUP($W4167,日射量と図３!$E$6:$H$34,4,TRUE),VLOOKUP($W4167,日射量と図３!$E$6:$I$34,5,TRUE))))))</f>
        <v/>
      </c>
      <c r="AC4167" s="382" t="str">
        <f t="shared" si="782"/>
        <v/>
      </c>
      <c r="AD4167" s="382" t="str">
        <f t="shared" si="783"/>
        <v/>
      </c>
    </row>
    <row r="4168" spans="11:30" ht="13.5" customHeight="1">
      <c r="K4168" s="4">
        <f t="shared" si="789"/>
        <v>11</v>
      </c>
      <c r="L4168" s="34">
        <v>43425</v>
      </c>
      <c r="M4168" s="4">
        <v>174</v>
      </c>
      <c r="N4168" s="4">
        <v>13</v>
      </c>
      <c r="O4168" s="31">
        <v>0.5</v>
      </c>
      <c r="P4168" s="35">
        <v>13.829999999999998</v>
      </c>
      <c r="Q4168" s="36">
        <f t="shared" si="790"/>
        <v>12</v>
      </c>
      <c r="R4168" s="4">
        <f t="shared" si="791"/>
        <v>0</v>
      </c>
      <c r="S4168" s="31">
        <f t="shared" si="784"/>
        <v>0.25912037037037033</v>
      </c>
      <c r="T4168" s="31">
        <f t="shared" si="785"/>
        <v>0.70750000000000002</v>
      </c>
      <c r="U4168" s="4">
        <f t="shared" si="781"/>
        <v>0</v>
      </c>
      <c r="V4168" s="4" t="str">
        <f t="shared" si="788"/>
        <v/>
      </c>
      <c r="W4168" s="18" t="str">
        <f>IF(V4168="","",VLOOKUP(L4168,日射量と図３!$A$4:$C$368,3,TRUE)*238.85/100)</f>
        <v/>
      </c>
      <c r="X4168" s="4" t="str">
        <f t="shared" si="792"/>
        <v/>
      </c>
      <c r="Y4168" s="4" t="str">
        <f t="shared" si="786"/>
        <v/>
      </c>
      <c r="Z4168" s="4" t="str">
        <f t="shared" si="787"/>
        <v/>
      </c>
      <c r="AA4168" s="4" t="str">
        <f>IF($V4168="","",IF(Y4168&lt;36,0,IF(AND(36&lt;=Y4168,Y4168&lt;71),VLOOKUP($W4168,日射量と図３!$E$6:$F$34,2,TRUE),IF(AND(71&lt;=Y4168,Y4168&lt;107),VLOOKUP($W4168,日射量と図３!$E$6:$G$34,3,TRUE),IF(AND(107&lt;=Y4168,Y4168&lt;143),VLOOKUP($W4168,日射量と図３!$E$6:$H$34,4,TRUE),VLOOKUP($W4168,日射量と図３!$E$6:$I$34,5,TRUE))))))</f>
        <v/>
      </c>
      <c r="AB4168" s="4" t="str">
        <f>IF($V4168="","",IF(Z4168&lt;36,0,IF(AND(36&lt;=Z4168,Z4168&lt;71),VLOOKUP($W4168,日射量と図３!$E$6:$F$34,2,TRUE),IF(AND(71&lt;=Z4168,Z4168&lt;107),VLOOKUP($W4168,日射量と図３!$E$6:$G$34,3,TRUE),IF(AND(107&lt;=Z4168,Z4168&lt;143),VLOOKUP($W4168,日射量と図３!$E$6:$H$34,4,TRUE),VLOOKUP($W4168,日射量と図３!$E$6:$I$34,5,TRUE))))))</f>
        <v/>
      </c>
      <c r="AC4168" s="382" t="str">
        <f t="shared" si="782"/>
        <v/>
      </c>
      <c r="AD4168" s="382" t="str">
        <f t="shared" si="783"/>
        <v/>
      </c>
    </row>
    <row r="4169" spans="11:30" ht="13.5" customHeight="1">
      <c r="K4169" s="4">
        <f t="shared" si="789"/>
        <v>11</v>
      </c>
      <c r="L4169" s="34">
        <v>43425</v>
      </c>
      <c r="M4169" s="4">
        <v>174</v>
      </c>
      <c r="N4169" s="4">
        <v>14</v>
      </c>
      <c r="O4169" s="31">
        <v>0.54166666666666663</v>
      </c>
      <c r="P4169" s="35">
        <v>14.73</v>
      </c>
      <c r="Q4169" s="36">
        <f t="shared" si="790"/>
        <v>12</v>
      </c>
      <c r="R4169" s="4">
        <f t="shared" si="791"/>
        <v>0</v>
      </c>
      <c r="S4169" s="31">
        <f t="shared" si="784"/>
        <v>0.25912037037037033</v>
      </c>
      <c r="T4169" s="31">
        <f t="shared" si="785"/>
        <v>0.70750000000000002</v>
      </c>
      <c r="U4169" s="4">
        <f t="shared" si="781"/>
        <v>0</v>
      </c>
      <c r="V4169" s="4" t="str">
        <f t="shared" si="788"/>
        <v/>
      </c>
      <c r="W4169" s="18" t="str">
        <f>IF(V4169="","",VLOOKUP(L4169,日射量と図３!$A$4:$C$368,3,TRUE)*238.85/100)</f>
        <v/>
      </c>
      <c r="X4169" s="4" t="str">
        <f t="shared" si="792"/>
        <v/>
      </c>
      <c r="Y4169" s="4" t="str">
        <f t="shared" si="786"/>
        <v/>
      </c>
      <c r="Z4169" s="4" t="str">
        <f t="shared" si="787"/>
        <v/>
      </c>
      <c r="AA4169" s="4" t="str">
        <f>IF($V4169="","",IF(Y4169&lt;36,0,IF(AND(36&lt;=Y4169,Y4169&lt;71),VLOOKUP($W4169,日射量と図３!$E$6:$F$34,2,TRUE),IF(AND(71&lt;=Y4169,Y4169&lt;107),VLOOKUP($W4169,日射量と図３!$E$6:$G$34,3,TRUE),IF(AND(107&lt;=Y4169,Y4169&lt;143),VLOOKUP($W4169,日射量と図３!$E$6:$H$34,4,TRUE),VLOOKUP($W4169,日射量と図３!$E$6:$I$34,5,TRUE))))))</f>
        <v/>
      </c>
      <c r="AB4169" s="4" t="str">
        <f>IF($V4169="","",IF(Z4169&lt;36,0,IF(AND(36&lt;=Z4169,Z4169&lt;71),VLOOKUP($W4169,日射量と図３!$E$6:$F$34,2,TRUE),IF(AND(71&lt;=Z4169,Z4169&lt;107),VLOOKUP($W4169,日射量と図３!$E$6:$G$34,3,TRUE),IF(AND(107&lt;=Z4169,Z4169&lt;143),VLOOKUP($W4169,日射量と図３!$E$6:$H$34,4,TRUE),VLOOKUP($W4169,日射量と図３!$E$6:$I$34,5,TRUE))))))</f>
        <v/>
      </c>
      <c r="AC4169" s="382" t="str">
        <f t="shared" si="782"/>
        <v/>
      </c>
      <c r="AD4169" s="382" t="str">
        <f t="shared" si="783"/>
        <v/>
      </c>
    </row>
    <row r="4170" spans="11:30" ht="13.5" customHeight="1">
      <c r="K4170" s="4">
        <f t="shared" si="789"/>
        <v>11</v>
      </c>
      <c r="L4170" s="34">
        <v>43425</v>
      </c>
      <c r="M4170" s="4">
        <v>174</v>
      </c>
      <c r="N4170" s="4">
        <v>15</v>
      </c>
      <c r="O4170" s="31">
        <v>0.58333333333333337</v>
      </c>
      <c r="P4170" s="35">
        <v>15.039999999999997</v>
      </c>
      <c r="Q4170" s="36">
        <f t="shared" si="790"/>
        <v>12</v>
      </c>
      <c r="R4170" s="4">
        <f t="shared" si="791"/>
        <v>0</v>
      </c>
      <c r="S4170" s="31">
        <f t="shared" si="784"/>
        <v>0.25912037037037033</v>
      </c>
      <c r="T4170" s="31">
        <f t="shared" si="785"/>
        <v>0.70750000000000002</v>
      </c>
      <c r="U4170" s="4">
        <f t="shared" si="781"/>
        <v>0</v>
      </c>
      <c r="V4170" s="4" t="str">
        <f t="shared" si="788"/>
        <v/>
      </c>
      <c r="W4170" s="18" t="str">
        <f>IF(V4170="","",VLOOKUP(L4170,日射量と図３!$A$4:$C$368,3,TRUE)*238.85/100)</f>
        <v/>
      </c>
      <c r="X4170" s="4" t="str">
        <f t="shared" si="792"/>
        <v/>
      </c>
      <c r="Y4170" s="4" t="str">
        <f t="shared" si="786"/>
        <v/>
      </c>
      <c r="Z4170" s="4" t="str">
        <f t="shared" si="787"/>
        <v/>
      </c>
      <c r="AA4170" s="4" t="str">
        <f>IF($V4170="","",IF(Y4170&lt;36,0,IF(AND(36&lt;=Y4170,Y4170&lt;71),VLOOKUP($W4170,日射量と図３!$E$6:$F$34,2,TRUE),IF(AND(71&lt;=Y4170,Y4170&lt;107),VLOOKUP($W4170,日射量と図３!$E$6:$G$34,3,TRUE),IF(AND(107&lt;=Y4170,Y4170&lt;143),VLOOKUP($W4170,日射量と図３!$E$6:$H$34,4,TRUE),VLOOKUP($W4170,日射量と図３!$E$6:$I$34,5,TRUE))))))</f>
        <v/>
      </c>
      <c r="AB4170" s="4" t="str">
        <f>IF($V4170="","",IF(Z4170&lt;36,0,IF(AND(36&lt;=Z4170,Z4170&lt;71),VLOOKUP($W4170,日射量と図３!$E$6:$F$34,2,TRUE),IF(AND(71&lt;=Z4170,Z4170&lt;107),VLOOKUP($W4170,日射量と図３!$E$6:$G$34,3,TRUE),IF(AND(107&lt;=Z4170,Z4170&lt;143),VLOOKUP($W4170,日射量と図３!$E$6:$H$34,4,TRUE),VLOOKUP($W4170,日射量と図３!$E$6:$I$34,5,TRUE))))))</f>
        <v/>
      </c>
      <c r="AC4170" s="382" t="str">
        <f t="shared" si="782"/>
        <v/>
      </c>
      <c r="AD4170" s="382" t="str">
        <f t="shared" si="783"/>
        <v/>
      </c>
    </row>
    <row r="4171" spans="11:30" ht="13.5" customHeight="1">
      <c r="K4171" s="4">
        <f t="shared" si="789"/>
        <v>11</v>
      </c>
      <c r="L4171" s="34">
        <v>43425</v>
      </c>
      <c r="M4171" s="4">
        <v>174</v>
      </c>
      <c r="N4171" s="4">
        <v>16</v>
      </c>
      <c r="O4171" s="31">
        <v>0.625</v>
      </c>
      <c r="P4171" s="35">
        <v>14.420000000000002</v>
      </c>
      <c r="Q4171" s="36">
        <f t="shared" si="790"/>
        <v>16</v>
      </c>
      <c r="R4171" s="4">
        <f t="shared" si="791"/>
        <v>1.5799999999999983</v>
      </c>
      <c r="S4171" s="31">
        <f t="shared" si="784"/>
        <v>0.25912037037037033</v>
      </c>
      <c r="T4171" s="31">
        <f t="shared" si="785"/>
        <v>0.70750000000000002</v>
      </c>
      <c r="U4171" s="4">
        <f t="shared" si="781"/>
        <v>1.5799999999999983</v>
      </c>
      <c r="V4171" s="4" t="str">
        <f t="shared" si="788"/>
        <v/>
      </c>
      <c r="W4171" s="18" t="str">
        <f>IF(V4171="","",VLOOKUP(L4171,日射量と図３!$A$4:$C$368,3,TRUE)*238.85/100)</f>
        <v/>
      </c>
      <c r="X4171" s="4" t="str">
        <f t="shared" si="792"/>
        <v/>
      </c>
      <c r="Y4171" s="4" t="str">
        <f t="shared" si="786"/>
        <v/>
      </c>
      <c r="Z4171" s="4" t="str">
        <f t="shared" si="787"/>
        <v/>
      </c>
      <c r="AA4171" s="4" t="str">
        <f>IF($V4171="","",IF(Y4171&lt;36,0,IF(AND(36&lt;=Y4171,Y4171&lt;71),VLOOKUP($W4171,日射量と図３!$E$6:$F$34,2,TRUE),IF(AND(71&lt;=Y4171,Y4171&lt;107),VLOOKUP($W4171,日射量と図３!$E$6:$G$34,3,TRUE),IF(AND(107&lt;=Y4171,Y4171&lt;143),VLOOKUP($W4171,日射量と図３!$E$6:$H$34,4,TRUE),VLOOKUP($W4171,日射量と図３!$E$6:$I$34,5,TRUE))))))</f>
        <v/>
      </c>
      <c r="AB4171" s="4" t="str">
        <f>IF($V4171="","",IF(Z4171&lt;36,0,IF(AND(36&lt;=Z4171,Z4171&lt;71),VLOOKUP($W4171,日射量と図３!$E$6:$F$34,2,TRUE),IF(AND(71&lt;=Z4171,Z4171&lt;107),VLOOKUP($W4171,日射量と図３!$E$6:$G$34,3,TRUE),IF(AND(107&lt;=Z4171,Z4171&lt;143),VLOOKUP($W4171,日射量と図３!$E$6:$H$34,4,TRUE),VLOOKUP($W4171,日射量と図３!$E$6:$I$34,5,TRUE))))))</f>
        <v/>
      </c>
      <c r="AC4171" s="382" t="str">
        <f t="shared" si="782"/>
        <v/>
      </c>
      <c r="AD4171" s="382" t="str">
        <f t="shared" si="783"/>
        <v/>
      </c>
    </row>
    <row r="4172" spans="11:30" ht="13.5" customHeight="1">
      <c r="K4172" s="4">
        <f t="shared" si="789"/>
        <v>11</v>
      </c>
      <c r="L4172" s="34">
        <v>43425</v>
      </c>
      <c r="M4172" s="4">
        <v>174</v>
      </c>
      <c r="N4172" s="4">
        <v>17</v>
      </c>
      <c r="O4172" s="31">
        <v>0.66666666666666663</v>
      </c>
      <c r="P4172" s="35">
        <v>13.66</v>
      </c>
      <c r="Q4172" s="36">
        <f t="shared" si="790"/>
        <v>16</v>
      </c>
      <c r="R4172" s="4">
        <f t="shared" si="791"/>
        <v>2.34</v>
      </c>
      <c r="S4172" s="31">
        <f t="shared" si="784"/>
        <v>0.25912037037037033</v>
      </c>
      <c r="T4172" s="31">
        <f t="shared" si="785"/>
        <v>0.70750000000000002</v>
      </c>
      <c r="U4172" s="4">
        <f t="shared" si="781"/>
        <v>2.34</v>
      </c>
      <c r="V4172" s="4" t="str">
        <f t="shared" si="788"/>
        <v/>
      </c>
      <c r="W4172" s="18" t="str">
        <f>IF(V4172="","",VLOOKUP(L4172,日射量と図３!$A$4:$C$368,3,TRUE)*238.85/100)</f>
        <v/>
      </c>
      <c r="X4172" s="4" t="str">
        <f t="shared" si="792"/>
        <v/>
      </c>
      <c r="Y4172" s="4" t="str">
        <f t="shared" si="786"/>
        <v/>
      </c>
      <c r="Z4172" s="4" t="str">
        <f t="shared" si="787"/>
        <v/>
      </c>
      <c r="AA4172" s="4" t="str">
        <f>IF($V4172="","",IF(Y4172&lt;36,0,IF(AND(36&lt;=Y4172,Y4172&lt;71),VLOOKUP($W4172,日射量と図３!$E$6:$F$34,2,TRUE),IF(AND(71&lt;=Y4172,Y4172&lt;107),VLOOKUP($W4172,日射量と図３!$E$6:$G$34,3,TRUE),IF(AND(107&lt;=Y4172,Y4172&lt;143),VLOOKUP($W4172,日射量と図３!$E$6:$H$34,4,TRUE),VLOOKUP($W4172,日射量と図３!$E$6:$I$34,5,TRUE))))))</f>
        <v/>
      </c>
      <c r="AB4172" s="4" t="str">
        <f>IF($V4172="","",IF(Z4172&lt;36,0,IF(AND(36&lt;=Z4172,Z4172&lt;71),VLOOKUP($W4172,日射量と図３!$E$6:$F$34,2,TRUE),IF(AND(71&lt;=Z4172,Z4172&lt;107),VLOOKUP($W4172,日射量と図３!$E$6:$G$34,3,TRUE),IF(AND(107&lt;=Z4172,Z4172&lt;143),VLOOKUP($W4172,日射量と図３!$E$6:$H$34,4,TRUE),VLOOKUP($W4172,日射量と図３!$E$6:$I$34,5,TRUE))))))</f>
        <v/>
      </c>
      <c r="AC4172" s="382" t="str">
        <f t="shared" si="782"/>
        <v/>
      </c>
      <c r="AD4172" s="382" t="str">
        <f t="shared" si="783"/>
        <v/>
      </c>
    </row>
    <row r="4173" spans="11:30" ht="13.5" customHeight="1">
      <c r="K4173" s="4">
        <f t="shared" si="789"/>
        <v>11</v>
      </c>
      <c r="L4173" s="34">
        <v>43425</v>
      </c>
      <c r="M4173" s="4">
        <v>174</v>
      </c>
      <c r="N4173" s="4">
        <v>18</v>
      </c>
      <c r="O4173" s="31">
        <v>0.70833333333333337</v>
      </c>
      <c r="P4173" s="35">
        <v>12.72</v>
      </c>
      <c r="Q4173" s="36">
        <f t="shared" si="790"/>
        <v>16</v>
      </c>
      <c r="R4173" s="4">
        <f t="shared" si="791"/>
        <v>3.2799999999999994</v>
      </c>
      <c r="S4173" s="31">
        <f t="shared" si="784"/>
        <v>0.25912037037037033</v>
      </c>
      <c r="T4173" s="31">
        <f t="shared" si="785"/>
        <v>0.70750000000000002</v>
      </c>
      <c r="U4173" s="4">
        <f t="shared" ref="U4173:U4236" si="793">IF(AND(S4173&lt;O4173,O4173&lt;T4173),R4173,0)</f>
        <v>0</v>
      </c>
      <c r="V4173" s="4" t="str">
        <f t="shared" si="788"/>
        <v/>
      </c>
      <c r="W4173" s="18" t="str">
        <f>IF(V4173="","",VLOOKUP(L4173,日射量と図３!$A$4:$C$368,3,TRUE)*238.85/100)</f>
        <v/>
      </c>
      <c r="X4173" s="4" t="str">
        <f t="shared" si="792"/>
        <v/>
      </c>
      <c r="Y4173" s="4" t="str">
        <f t="shared" si="786"/>
        <v/>
      </c>
      <c r="Z4173" s="4" t="str">
        <f t="shared" si="787"/>
        <v/>
      </c>
      <c r="AA4173" s="4" t="str">
        <f>IF($V4173="","",IF(Y4173&lt;36,0,IF(AND(36&lt;=Y4173,Y4173&lt;71),VLOOKUP($W4173,日射量と図３!$E$6:$F$34,2,TRUE),IF(AND(71&lt;=Y4173,Y4173&lt;107),VLOOKUP($W4173,日射量と図３!$E$6:$G$34,3,TRUE),IF(AND(107&lt;=Y4173,Y4173&lt;143),VLOOKUP($W4173,日射量と図３!$E$6:$H$34,4,TRUE),VLOOKUP($W4173,日射量と図３!$E$6:$I$34,5,TRUE))))))</f>
        <v/>
      </c>
      <c r="AB4173" s="4" t="str">
        <f>IF($V4173="","",IF(Z4173&lt;36,0,IF(AND(36&lt;=Z4173,Z4173&lt;71),VLOOKUP($W4173,日射量と図３!$E$6:$F$34,2,TRUE),IF(AND(71&lt;=Z4173,Z4173&lt;107),VLOOKUP($W4173,日射量と図３!$E$6:$G$34,3,TRUE),IF(AND(107&lt;=Z4173,Z4173&lt;143),VLOOKUP($W4173,日射量と図３!$E$6:$H$34,4,TRUE),VLOOKUP($W4173,日射量と図３!$E$6:$I$34,5,TRUE))))))</f>
        <v/>
      </c>
      <c r="AC4173" s="382" t="str">
        <f t="shared" si="782"/>
        <v/>
      </c>
      <c r="AD4173" s="382" t="str">
        <f t="shared" si="783"/>
        <v/>
      </c>
    </row>
    <row r="4174" spans="11:30" ht="13.5" customHeight="1">
      <c r="K4174" s="4">
        <f t="shared" si="789"/>
        <v>11</v>
      </c>
      <c r="L4174" s="34">
        <v>43425</v>
      </c>
      <c r="M4174" s="4">
        <v>174</v>
      </c>
      <c r="N4174" s="4">
        <v>19</v>
      </c>
      <c r="O4174" s="31">
        <v>0.75</v>
      </c>
      <c r="P4174" s="35">
        <v>11.98</v>
      </c>
      <c r="Q4174" s="36">
        <f t="shared" si="790"/>
        <v>16</v>
      </c>
      <c r="R4174" s="4">
        <f t="shared" si="791"/>
        <v>4.0199999999999996</v>
      </c>
      <c r="S4174" s="31">
        <f t="shared" si="784"/>
        <v>0.25912037037037033</v>
      </c>
      <c r="T4174" s="31">
        <f t="shared" si="785"/>
        <v>0.70750000000000002</v>
      </c>
      <c r="U4174" s="4">
        <f t="shared" si="793"/>
        <v>0</v>
      </c>
      <c r="V4174" s="4" t="str">
        <f t="shared" si="788"/>
        <v/>
      </c>
      <c r="W4174" s="18" t="str">
        <f>IF(V4174="","",VLOOKUP(L4174,日射量と図３!$A$4:$C$368,3,TRUE)*238.85/100)</f>
        <v/>
      </c>
      <c r="X4174" s="4" t="str">
        <f t="shared" si="792"/>
        <v/>
      </c>
      <c r="Y4174" s="4" t="str">
        <f t="shared" si="786"/>
        <v/>
      </c>
      <c r="Z4174" s="4" t="str">
        <f t="shared" si="787"/>
        <v/>
      </c>
      <c r="AA4174" s="4" t="str">
        <f>IF($V4174="","",IF(Y4174&lt;36,0,IF(AND(36&lt;=Y4174,Y4174&lt;71),VLOOKUP($W4174,日射量と図３!$E$6:$F$34,2,TRUE),IF(AND(71&lt;=Y4174,Y4174&lt;107),VLOOKUP($W4174,日射量と図３!$E$6:$G$34,3,TRUE),IF(AND(107&lt;=Y4174,Y4174&lt;143),VLOOKUP($W4174,日射量と図３!$E$6:$H$34,4,TRUE),VLOOKUP($W4174,日射量と図３!$E$6:$I$34,5,TRUE))))))</f>
        <v/>
      </c>
      <c r="AB4174" s="4" t="str">
        <f>IF($V4174="","",IF(Z4174&lt;36,0,IF(AND(36&lt;=Z4174,Z4174&lt;71),VLOOKUP($W4174,日射量と図３!$E$6:$F$34,2,TRUE),IF(AND(71&lt;=Z4174,Z4174&lt;107),VLOOKUP($W4174,日射量と図３!$E$6:$G$34,3,TRUE),IF(AND(107&lt;=Z4174,Z4174&lt;143),VLOOKUP($W4174,日射量と図３!$E$6:$H$34,4,TRUE),VLOOKUP($W4174,日射量と図３!$E$6:$I$34,5,TRUE))))))</f>
        <v/>
      </c>
      <c r="AC4174" s="382" t="str">
        <f t="shared" si="782"/>
        <v/>
      </c>
      <c r="AD4174" s="382" t="str">
        <f t="shared" si="783"/>
        <v/>
      </c>
    </row>
    <row r="4175" spans="11:30" ht="13.5" customHeight="1">
      <c r="K4175" s="4">
        <f t="shared" si="789"/>
        <v>11</v>
      </c>
      <c r="L4175" s="34">
        <v>43425</v>
      </c>
      <c r="M4175" s="4">
        <v>174</v>
      </c>
      <c r="N4175" s="4">
        <v>20</v>
      </c>
      <c r="O4175" s="31">
        <v>0.79166666666666663</v>
      </c>
      <c r="P4175" s="35">
        <v>11.25</v>
      </c>
      <c r="Q4175" s="36">
        <f t="shared" si="790"/>
        <v>16</v>
      </c>
      <c r="R4175" s="4">
        <f t="shared" si="791"/>
        <v>4.75</v>
      </c>
      <c r="S4175" s="31">
        <f t="shared" si="784"/>
        <v>0.25912037037037033</v>
      </c>
      <c r="T4175" s="31">
        <f t="shared" si="785"/>
        <v>0.70750000000000002</v>
      </c>
      <c r="U4175" s="4">
        <f t="shared" si="793"/>
        <v>0</v>
      </c>
      <c r="V4175" s="4" t="str">
        <f t="shared" si="788"/>
        <v/>
      </c>
      <c r="W4175" s="18" t="str">
        <f>IF(V4175="","",VLOOKUP(L4175,日射量と図３!$A$4:$C$368,3,TRUE)*238.85/100)</f>
        <v/>
      </c>
      <c r="X4175" s="4" t="str">
        <f t="shared" si="792"/>
        <v/>
      </c>
      <c r="Y4175" s="4" t="str">
        <f t="shared" si="786"/>
        <v/>
      </c>
      <c r="Z4175" s="4" t="str">
        <f t="shared" si="787"/>
        <v/>
      </c>
      <c r="AA4175" s="4" t="str">
        <f>IF($V4175="","",IF(Y4175&lt;36,0,IF(AND(36&lt;=Y4175,Y4175&lt;71),VLOOKUP($W4175,日射量と図３!$E$6:$F$34,2,TRUE),IF(AND(71&lt;=Y4175,Y4175&lt;107),VLOOKUP($W4175,日射量と図３!$E$6:$G$34,3,TRUE),IF(AND(107&lt;=Y4175,Y4175&lt;143),VLOOKUP($W4175,日射量と図３!$E$6:$H$34,4,TRUE),VLOOKUP($W4175,日射量と図３!$E$6:$I$34,5,TRUE))))))</f>
        <v/>
      </c>
      <c r="AB4175" s="4" t="str">
        <f>IF($V4175="","",IF(Z4175&lt;36,0,IF(AND(36&lt;=Z4175,Z4175&lt;71),VLOOKUP($W4175,日射量と図３!$E$6:$F$34,2,TRUE),IF(AND(71&lt;=Z4175,Z4175&lt;107),VLOOKUP($W4175,日射量と図３!$E$6:$G$34,3,TRUE),IF(AND(107&lt;=Z4175,Z4175&lt;143),VLOOKUP($W4175,日射量と図３!$E$6:$H$34,4,TRUE),VLOOKUP($W4175,日射量と図３!$E$6:$I$34,5,TRUE))))))</f>
        <v/>
      </c>
      <c r="AC4175" s="382" t="str">
        <f t="shared" ref="AC4175:AC4238" si="794">IF(V4175="","",IF((($AH$18*$AH$30*V4175*3600/1000000)/1000-AA4175*$AG$18*10*0.0000041868)&lt;=0,0,AA4175*$AG$18*10*0.0000041868))</f>
        <v/>
      </c>
      <c r="AD4175" s="382" t="str">
        <f t="shared" ref="AD4175:AD4238" si="795">IF(V4175="","",IF((($AH$19*$AH$30*V4175*3600/1000000)/1000-AB4175*$AG$19*10*0.0000041868)&lt;=0,0,AB4175*$AG$19*10*0.0000041868))</f>
        <v/>
      </c>
    </row>
    <row r="4176" spans="11:30" ht="13.5" customHeight="1">
      <c r="K4176" s="4">
        <f t="shared" si="789"/>
        <v>11</v>
      </c>
      <c r="L4176" s="34">
        <v>43425</v>
      </c>
      <c r="M4176" s="4">
        <v>174</v>
      </c>
      <c r="N4176" s="4">
        <v>21</v>
      </c>
      <c r="O4176" s="31">
        <v>0.83333333333333337</v>
      </c>
      <c r="P4176" s="35">
        <v>11.02</v>
      </c>
      <c r="Q4176" s="36">
        <f t="shared" si="790"/>
        <v>16</v>
      </c>
      <c r="R4176" s="4">
        <f t="shared" si="791"/>
        <v>4.9800000000000004</v>
      </c>
      <c r="S4176" s="31">
        <f t="shared" si="784"/>
        <v>0.25912037037037033</v>
      </c>
      <c r="T4176" s="31">
        <f t="shared" si="785"/>
        <v>0.70750000000000002</v>
      </c>
      <c r="U4176" s="4">
        <f t="shared" si="793"/>
        <v>0</v>
      </c>
      <c r="V4176" s="4" t="str">
        <f t="shared" si="788"/>
        <v/>
      </c>
      <c r="W4176" s="18" t="str">
        <f>IF(V4176="","",VLOOKUP(L4176,日射量と図３!$A$4:$C$368,3,TRUE)*238.85/100)</f>
        <v/>
      </c>
      <c r="X4176" s="4" t="str">
        <f t="shared" si="792"/>
        <v/>
      </c>
      <c r="Y4176" s="4" t="str">
        <f t="shared" si="786"/>
        <v/>
      </c>
      <c r="Z4176" s="4" t="str">
        <f t="shared" si="787"/>
        <v/>
      </c>
      <c r="AA4176" s="4" t="str">
        <f>IF($V4176="","",IF(Y4176&lt;36,0,IF(AND(36&lt;=Y4176,Y4176&lt;71),VLOOKUP($W4176,日射量と図３!$E$6:$F$34,2,TRUE),IF(AND(71&lt;=Y4176,Y4176&lt;107),VLOOKUP($W4176,日射量と図３!$E$6:$G$34,3,TRUE),IF(AND(107&lt;=Y4176,Y4176&lt;143),VLOOKUP($W4176,日射量と図３!$E$6:$H$34,4,TRUE),VLOOKUP($W4176,日射量と図３!$E$6:$I$34,5,TRUE))))))</f>
        <v/>
      </c>
      <c r="AB4176" s="4" t="str">
        <f>IF($V4176="","",IF(Z4176&lt;36,0,IF(AND(36&lt;=Z4176,Z4176&lt;71),VLOOKUP($W4176,日射量と図３!$E$6:$F$34,2,TRUE),IF(AND(71&lt;=Z4176,Z4176&lt;107),VLOOKUP($W4176,日射量と図３!$E$6:$G$34,3,TRUE),IF(AND(107&lt;=Z4176,Z4176&lt;143),VLOOKUP($W4176,日射量と図３!$E$6:$H$34,4,TRUE),VLOOKUP($W4176,日射量と図３!$E$6:$I$34,5,TRUE))))))</f>
        <v/>
      </c>
      <c r="AC4176" s="382" t="str">
        <f t="shared" si="794"/>
        <v/>
      </c>
      <c r="AD4176" s="382" t="str">
        <f t="shared" si="795"/>
        <v/>
      </c>
    </row>
    <row r="4177" spans="11:30" ht="13.5" customHeight="1">
      <c r="K4177" s="4">
        <f t="shared" si="789"/>
        <v>11</v>
      </c>
      <c r="L4177" s="34">
        <v>43425</v>
      </c>
      <c r="M4177" s="4">
        <v>174</v>
      </c>
      <c r="N4177" s="4">
        <v>22</v>
      </c>
      <c r="O4177" s="31">
        <v>0.875</v>
      </c>
      <c r="P4177" s="35">
        <v>10.66</v>
      </c>
      <c r="Q4177" s="36">
        <f t="shared" si="790"/>
        <v>16</v>
      </c>
      <c r="R4177" s="4">
        <f t="shared" si="791"/>
        <v>5.34</v>
      </c>
      <c r="S4177" s="31">
        <f t="shared" si="784"/>
        <v>0.25912037037037033</v>
      </c>
      <c r="T4177" s="31">
        <f t="shared" si="785"/>
        <v>0.70750000000000002</v>
      </c>
      <c r="U4177" s="4">
        <f t="shared" si="793"/>
        <v>0</v>
      </c>
      <c r="V4177" s="4" t="str">
        <f t="shared" si="788"/>
        <v/>
      </c>
      <c r="W4177" s="18" t="str">
        <f>IF(V4177="","",VLOOKUP(L4177,日射量と図３!$A$4:$C$368,3,TRUE)*238.85/100)</f>
        <v/>
      </c>
      <c r="X4177" s="4" t="str">
        <f t="shared" si="792"/>
        <v/>
      </c>
      <c r="Y4177" s="4" t="str">
        <f t="shared" si="786"/>
        <v/>
      </c>
      <c r="Z4177" s="4" t="str">
        <f t="shared" si="787"/>
        <v/>
      </c>
      <c r="AA4177" s="4" t="str">
        <f>IF($V4177="","",IF(Y4177&lt;36,0,IF(AND(36&lt;=Y4177,Y4177&lt;71),VLOOKUP($W4177,日射量と図３!$E$6:$F$34,2,TRUE),IF(AND(71&lt;=Y4177,Y4177&lt;107),VLOOKUP($W4177,日射量と図３!$E$6:$G$34,3,TRUE),IF(AND(107&lt;=Y4177,Y4177&lt;143),VLOOKUP($W4177,日射量と図３!$E$6:$H$34,4,TRUE),VLOOKUP($W4177,日射量と図３!$E$6:$I$34,5,TRUE))))))</f>
        <v/>
      </c>
      <c r="AB4177" s="4" t="str">
        <f>IF($V4177="","",IF(Z4177&lt;36,0,IF(AND(36&lt;=Z4177,Z4177&lt;71),VLOOKUP($W4177,日射量と図３!$E$6:$F$34,2,TRUE),IF(AND(71&lt;=Z4177,Z4177&lt;107),VLOOKUP($W4177,日射量と図３!$E$6:$G$34,3,TRUE),IF(AND(107&lt;=Z4177,Z4177&lt;143),VLOOKUP($W4177,日射量と図３!$E$6:$H$34,4,TRUE),VLOOKUP($W4177,日射量と図３!$E$6:$I$34,5,TRUE))))))</f>
        <v/>
      </c>
      <c r="AC4177" s="382" t="str">
        <f t="shared" si="794"/>
        <v/>
      </c>
      <c r="AD4177" s="382" t="str">
        <f t="shared" si="795"/>
        <v/>
      </c>
    </row>
    <row r="4178" spans="11:30" ht="13.5" customHeight="1">
      <c r="K4178" s="4">
        <f t="shared" si="789"/>
        <v>11</v>
      </c>
      <c r="L4178" s="34">
        <v>43425</v>
      </c>
      <c r="M4178" s="4">
        <v>174</v>
      </c>
      <c r="N4178" s="4">
        <v>23</v>
      </c>
      <c r="O4178" s="31">
        <v>0.91666666666666663</v>
      </c>
      <c r="P4178" s="35">
        <v>10.329999999999998</v>
      </c>
      <c r="Q4178" s="36">
        <f t="shared" si="790"/>
        <v>13</v>
      </c>
      <c r="R4178" s="4">
        <f t="shared" si="791"/>
        <v>2.6700000000000017</v>
      </c>
      <c r="S4178" s="31">
        <f t="shared" si="784"/>
        <v>0.25912037037037033</v>
      </c>
      <c r="T4178" s="31">
        <f t="shared" si="785"/>
        <v>0.70750000000000002</v>
      </c>
      <c r="U4178" s="4">
        <f t="shared" si="793"/>
        <v>0</v>
      </c>
      <c r="V4178" s="4" t="str">
        <f t="shared" si="788"/>
        <v/>
      </c>
      <c r="W4178" s="18" t="str">
        <f>IF(V4178="","",VLOOKUP(L4178,日射量と図３!$A$4:$C$368,3,TRUE)*238.85/100)</f>
        <v/>
      </c>
      <c r="X4178" s="4" t="str">
        <f t="shared" si="792"/>
        <v/>
      </c>
      <c r="Y4178" s="4" t="str">
        <f t="shared" si="786"/>
        <v/>
      </c>
      <c r="Z4178" s="4" t="str">
        <f t="shared" si="787"/>
        <v/>
      </c>
      <c r="AA4178" s="4" t="str">
        <f>IF($V4178="","",IF(Y4178&lt;36,0,IF(AND(36&lt;=Y4178,Y4178&lt;71),VLOOKUP($W4178,日射量と図３!$E$6:$F$34,2,TRUE),IF(AND(71&lt;=Y4178,Y4178&lt;107),VLOOKUP($W4178,日射量と図３!$E$6:$G$34,3,TRUE),IF(AND(107&lt;=Y4178,Y4178&lt;143),VLOOKUP($W4178,日射量と図３!$E$6:$H$34,4,TRUE),VLOOKUP($W4178,日射量と図３!$E$6:$I$34,5,TRUE))))))</f>
        <v/>
      </c>
      <c r="AB4178" s="4" t="str">
        <f>IF($V4178="","",IF(Z4178&lt;36,0,IF(AND(36&lt;=Z4178,Z4178&lt;71),VLOOKUP($W4178,日射量と図３!$E$6:$F$34,2,TRUE),IF(AND(71&lt;=Z4178,Z4178&lt;107),VLOOKUP($W4178,日射量と図３!$E$6:$G$34,3,TRUE),IF(AND(107&lt;=Z4178,Z4178&lt;143),VLOOKUP($W4178,日射量と図３!$E$6:$H$34,4,TRUE),VLOOKUP($W4178,日射量と図３!$E$6:$I$34,5,TRUE))))))</f>
        <v/>
      </c>
      <c r="AC4178" s="382" t="str">
        <f t="shared" si="794"/>
        <v/>
      </c>
      <c r="AD4178" s="382" t="str">
        <f t="shared" si="795"/>
        <v/>
      </c>
    </row>
    <row r="4179" spans="11:30" ht="13.5" customHeight="1">
      <c r="K4179" s="4">
        <f t="shared" si="789"/>
        <v>11</v>
      </c>
      <c r="L4179" s="34">
        <v>43425</v>
      </c>
      <c r="M4179" s="4">
        <v>174</v>
      </c>
      <c r="N4179" s="4">
        <v>24</v>
      </c>
      <c r="O4179" s="31">
        <v>0.95833333333333337</v>
      </c>
      <c r="P4179" s="35">
        <v>10.079999999999998</v>
      </c>
      <c r="Q4179" s="36">
        <f t="shared" si="790"/>
        <v>13</v>
      </c>
      <c r="R4179" s="4">
        <f t="shared" si="791"/>
        <v>2.9200000000000017</v>
      </c>
      <c r="S4179" s="31">
        <f t="shared" si="784"/>
        <v>0.25912037037037033</v>
      </c>
      <c r="T4179" s="31">
        <f t="shared" si="785"/>
        <v>0.70750000000000002</v>
      </c>
      <c r="U4179" s="4">
        <f t="shared" si="793"/>
        <v>0</v>
      </c>
      <c r="V4179" s="4" t="str">
        <f t="shared" si="788"/>
        <v/>
      </c>
      <c r="W4179" s="18" t="str">
        <f>IF(V4179="","",VLOOKUP(L4179,日射量と図３!$A$4:$C$368,3,TRUE)*238.85/100)</f>
        <v/>
      </c>
      <c r="X4179" s="4" t="str">
        <f t="shared" si="792"/>
        <v/>
      </c>
      <c r="Y4179" s="4" t="str">
        <f t="shared" si="786"/>
        <v/>
      </c>
      <c r="Z4179" s="4" t="str">
        <f t="shared" si="787"/>
        <v/>
      </c>
      <c r="AA4179" s="4" t="str">
        <f>IF($V4179="","",IF(Y4179&lt;36,0,IF(AND(36&lt;=Y4179,Y4179&lt;71),VLOOKUP($W4179,日射量と図３!$E$6:$F$34,2,TRUE),IF(AND(71&lt;=Y4179,Y4179&lt;107),VLOOKUP($W4179,日射量と図３!$E$6:$G$34,3,TRUE),IF(AND(107&lt;=Y4179,Y4179&lt;143),VLOOKUP($W4179,日射量と図３!$E$6:$H$34,4,TRUE),VLOOKUP($W4179,日射量と図３!$E$6:$I$34,5,TRUE))))))</f>
        <v/>
      </c>
      <c r="AB4179" s="4" t="str">
        <f>IF($V4179="","",IF(Z4179&lt;36,0,IF(AND(36&lt;=Z4179,Z4179&lt;71),VLOOKUP($W4179,日射量と図３!$E$6:$F$34,2,TRUE),IF(AND(71&lt;=Z4179,Z4179&lt;107),VLOOKUP($W4179,日射量と図３!$E$6:$G$34,3,TRUE),IF(AND(107&lt;=Z4179,Z4179&lt;143),VLOOKUP($W4179,日射量と図３!$E$6:$H$34,4,TRUE),VLOOKUP($W4179,日射量と図３!$E$6:$I$34,5,TRUE))))))</f>
        <v/>
      </c>
      <c r="AC4179" s="382" t="str">
        <f t="shared" si="794"/>
        <v/>
      </c>
      <c r="AD4179" s="382" t="str">
        <f t="shared" si="795"/>
        <v/>
      </c>
    </row>
    <row r="4180" spans="11:30" ht="13.5" customHeight="1">
      <c r="K4180" s="4">
        <f t="shared" si="789"/>
        <v>11</v>
      </c>
      <c r="L4180" s="34">
        <v>43426</v>
      </c>
      <c r="M4180" s="4">
        <v>175</v>
      </c>
      <c r="N4180" s="4">
        <v>1</v>
      </c>
      <c r="O4180" s="31">
        <v>0</v>
      </c>
      <c r="P4180" s="35">
        <v>9.89</v>
      </c>
      <c r="Q4180" s="36">
        <f t="shared" si="790"/>
        <v>13</v>
      </c>
      <c r="R4180" s="4">
        <f t="shared" si="791"/>
        <v>3.1099999999999994</v>
      </c>
      <c r="S4180" s="31">
        <f t="shared" si="784"/>
        <v>0.25912037037037033</v>
      </c>
      <c r="T4180" s="31">
        <f t="shared" si="785"/>
        <v>0.70750000000000002</v>
      </c>
      <c r="U4180" s="4">
        <f t="shared" si="793"/>
        <v>0</v>
      </c>
      <c r="V4180" s="4">
        <f t="shared" si="788"/>
        <v>8.9500000000000028</v>
      </c>
      <c r="W4180" s="18">
        <f>IF(V4180="","",VLOOKUP(L4180,日射量と図３!$A$4:$C$368,3,TRUE)*238.85/100)</f>
        <v>19.108000000000001</v>
      </c>
      <c r="X4180" s="4">
        <f t="shared" si="792"/>
        <v>11</v>
      </c>
      <c r="Y4180" s="4">
        <f t="shared" si="786"/>
        <v>5.086732500000001</v>
      </c>
      <c r="Z4180" s="4">
        <f t="shared" si="787"/>
        <v>5.7341348181818192</v>
      </c>
      <c r="AA4180" s="4">
        <f>IF($V4180="","",IF(Y4180&lt;36,0,IF(AND(36&lt;=Y4180,Y4180&lt;71),VLOOKUP($W4180,日射量と図３!$E$6:$F$34,2,TRUE),IF(AND(71&lt;=Y4180,Y4180&lt;107),VLOOKUP($W4180,日射量と図３!$E$6:$G$34,3,TRUE),IF(AND(107&lt;=Y4180,Y4180&lt;143),VLOOKUP($W4180,日射量と図３!$E$6:$H$34,4,TRUE),VLOOKUP($W4180,日射量と図３!$E$6:$I$34,5,TRUE))))))</f>
        <v>0</v>
      </c>
      <c r="AB4180" s="4">
        <f>IF($V4180="","",IF(Z4180&lt;36,0,IF(AND(36&lt;=Z4180,Z4180&lt;71),VLOOKUP($W4180,日射量と図３!$E$6:$F$34,2,TRUE),IF(AND(71&lt;=Z4180,Z4180&lt;107),VLOOKUP($W4180,日射量と図３!$E$6:$G$34,3,TRUE),IF(AND(107&lt;=Z4180,Z4180&lt;143),VLOOKUP($W4180,日射量と図３!$E$6:$H$34,4,TRUE),VLOOKUP($W4180,日射量と図３!$E$6:$I$34,5,TRUE))))))</f>
        <v>0</v>
      </c>
      <c r="AC4180" s="382">
        <f t="shared" si="794"/>
        <v>0</v>
      </c>
      <c r="AD4180" s="382">
        <f t="shared" si="795"/>
        <v>0</v>
      </c>
    </row>
    <row r="4181" spans="11:30" ht="13.5" customHeight="1">
      <c r="K4181" s="4">
        <f t="shared" si="789"/>
        <v>11</v>
      </c>
      <c r="L4181" s="34">
        <v>43426</v>
      </c>
      <c r="M4181" s="4">
        <v>175</v>
      </c>
      <c r="N4181" s="4">
        <v>2</v>
      </c>
      <c r="O4181" s="31">
        <v>4.1666666666666664E-2</v>
      </c>
      <c r="P4181" s="35">
        <v>9.57</v>
      </c>
      <c r="Q4181" s="36">
        <f t="shared" si="790"/>
        <v>13</v>
      </c>
      <c r="R4181" s="4">
        <f t="shared" si="791"/>
        <v>3.4299999999999997</v>
      </c>
      <c r="S4181" s="31">
        <f t="shared" ref="S4181:S4244" si="796">VLOOKUP(K4181,$AF$38:$AH$49,2,TRUE)</f>
        <v>0.25912037037037033</v>
      </c>
      <c r="T4181" s="31">
        <f t="shared" ref="T4181:T4244" si="797">VLOOKUP(K4181,$AF$38:$AH$49,3,TRUE)</f>
        <v>0.70750000000000002</v>
      </c>
      <c r="U4181" s="4">
        <f t="shared" si="793"/>
        <v>0</v>
      </c>
      <c r="V4181" s="4" t="str">
        <f t="shared" si="788"/>
        <v/>
      </c>
      <c r="W4181" s="18" t="str">
        <f>IF(V4181="","",VLOOKUP(L4181,日射量と図３!$A$4:$C$368,3,TRUE)*238.85/100)</f>
        <v/>
      </c>
      <c r="X4181" s="4" t="str">
        <f t="shared" si="792"/>
        <v/>
      </c>
      <c r="Y4181" s="4" t="str">
        <f t="shared" si="786"/>
        <v/>
      </c>
      <c r="Z4181" s="4" t="str">
        <f t="shared" si="787"/>
        <v/>
      </c>
      <c r="AA4181" s="4" t="str">
        <f>IF($V4181="","",IF(Y4181&lt;36,0,IF(AND(36&lt;=Y4181,Y4181&lt;71),VLOOKUP($W4181,日射量と図３!$E$6:$F$34,2,TRUE),IF(AND(71&lt;=Y4181,Y4181&lt;107),VLOOKUP($W4181,日射量と図３!$E$6:$G$34,3,TRUE),IF(AND(107&lt;=Y4181,Y4181&lt;143),VLOOKUP($W4181,日射量と図３!$E$6:$H$34,4,TRUE),VLOOKUP($W4181,日射量と図３!$E$6:$I$34,5,TRUE))))))</f>
        <v/>
      </c>
      <c r="AB4181" s="4" t="str">
        <f>IF($V4181="","",IF(Z4181&lt;36,0,IF(AND(36&lt;=Z4181,Z4181&lt;71),VLOOKUP($W4181,日射量と図３!$E$6:$F$34,2,TRUE),IF(AND(71&lt;=Z4181,Z4181&lt;107),VLOOKUP($W4181,日射量と図３!$E$6:$G$34,3,TRUE),IF(AND(107&lt;=Z4181,Z4181&lt;143),VLOOKUP($W4181,日射量と図３!$E$6:$H$34,4,TRUE),VLOOKUP($W4181,日射量と図３!$E$6:$I$34,5,TRUE))))))</f>
        <v/>
      </c>
      <c r="AC4181" s="382" t="str">
        <f t="shared" si="794"/>
        <v/>
      </c>
      <c r="AD4181" s="382" t="str">
        <f t="shared" si="795"/>
        <v/>
      </c>
    </row>
    <row r="4182" spans="11:30" ht="13.5" customHeight="1">
      <c r="K4182" s="4">
        <f t="shared" si="789"/>
        <v>11</v>
      </c>
      <c r="L4182" s="34">
        <v>43426</v>
      </c>
      <c r="M4182" s="4">
        <v>175</v>
      </c>
      <c r="N4182" s="4">
        <v>3</v>
      </c>
      <c r="O4182" s="31">
        <v>8.3333333333333329E-2</v>
      </c>
      <c r="P4182" s="35">
        <v>9.4</v>
      </c>
      <c r="Q4182" s="36">
        <f t="shared" si="790"/>
        <v>13</v>
      </c>
      <c r="R4182" s="4">
        <f t="shared" si="791"/>
        <v>3.5999999999999996</v>
      </c>
      <c r="S4182" s="31">
        <f t="shared" si="796"/>
        <v>0.25912037037037033</v>
      </c>
      <c r="T4182" s="31">
        <f t="shared" si="797"/>
        <v>0.70750000000000002</v>
      </c>
      <c r="U4182" s="4">
        <f t="shared" si="793"/>
        <v>0</v>
      </c>
      <c r="V4182" s="4" t="str">
        <f t="shared" si="788"/>
        <v/>
      </c>
      <c r="W4182" s="18" t="str">
        <f>IF(V4182="","",VLOOKUP(L4182,日射量と図３!$A$4:$C$368,3,TRUE)*238.85/100)</f>
        <v/>
      </c>
      <c r="X4182" s="4" t="str">
        <f t="shared" si="792"/>
        <v/>
      </c>
      <c r="Y4182" s="4" t="str">
        <f t="shared" si="786"/>
        <v/>
      </c>
      <c r="Z4182" s="4" t="str">
        <f t="shared" si="787"/>
        <v/>
      </c>
      <c r="AA4182" s="4" t="str">
        <f>IF($V4182="","",IF(Y4182&lt;36,0,IF(AND(36&lt;=Y4182,Y4182&lt;71),VLOOKUP($W4182,日射量と図３!$E$6:$F$34,2,TRUE),IF(AND(71&lt;=Y4182,Y4182&lt;107),VLOOKUP($W4182,日射量と図３!$E$6:$G$34,3,TRUE),IF(AND(107&lt;=Y4182,Y4182&lt;143),VLOOKUP($W4182,日射量と図３!$E$6:$H$34,4,TRUE),VLOOKUP($W4182,日射量と図３!$E$6:$I$34,5,TRUE))))))</f>
        <v/>
      </c>
      <c r="AB4182" s="4" t="str">
        <f>IF($V4182="","",IF(Z4182&lt;36,0,IF(AND(36&lt;=Z4182,Z4182&lt;71),VLOOKUP($W4182,日射量と図３!$E$6:$F$34,2,TRUE),IF(AND(71&lt;=Z4182,Z4182&lt;107),VLOOKUP($W4182,日射量と図３!$E$6:$G$34,3,TRUE),IF(AND(107&lt;=Z4182,Z4182&lt;143),VLOOKUP($W4182,日射量と図３!$E$6:$H$34,4,TRUE),VLOOKUP($W4182,日射量と図３!$E$6:$I$34,5,TRUE))))))</f>
        <v/>
      </c>
      <c r="AC4182" s="382" t="str">
        <f t="shared" si="794"/>
        <v/>
      </c>
      <c r="AD4182" s="382" t="str">
        <f t="shared" si="795"/>
        <v/>
      </c>
    </row>
    <row r="4183" spans="11:30" ht="13.5" customHeight="1">
      <c r="K4183" s="4">
        <f t="shared" si="789"/>
        <v>11</v>
      </c>
      <c r="L4183" s="34">
        <v>43426</v>
      </c>
      <c r="M4183" s="4">
        <v>175</v>
      </c>
      <c r="N4183" s="4">
        <v>4</v>
      </c>
      <c r="O4183" s="31">
        <v>0.125</v>
      </c>
      <c r="P4183" s="35">
        <v>9.2799999999999994</v>
      </c>
      <c r="Q4183" s="36">
        <f t="shared" si="790"/>
        <v>13</v>
      </c>
      <c r="R4183" s="4">
        <f t="shared" si="791"/>
        <v>3.7200000000000006</v>
      </c>
      <c r="S4183" s="31">
        <f t="shared" si="796"/>
        <v>0.25912037037037033</v>
      </c>
      <c r="T4183" s="31">
        <f t="shared" si="797"/>
        <v>0.70750000000000002</v>
      </c>
      <c r="U4183" s="4">
        <f t="shared" si="793"/>
        <v>0</v>
      </c>
      <c r="V4183" s="4" t="str">
        <f t="shared" si="788"/>
        <v/>
      </c>
      <c r="W4183" s="18" t="str">
        <f>IF(V4183="","",VLOOKUP(L4183,日射量と図３!$A$4:$C$368,3,TRUE)*238.85/100)</f>
        <v/>
      </c>
      <c r="X4183" s="4" t="str">
        <f t="shared" si="792"/>
        <v/>
      </c>
      <c r="Y4183" s="4" t="str">
        <f t="shared" si="786"/>
        <v/>
      </c>
      <c r="Z4183" s="4" t="str">
        <f t="shared" si="787"/>
        <v/>
      </c>
      <c r="AA4183" s="4" t="str">
        <f>IF($V4183="","",IF(Y4183&lt;36,0,IF(AND(36&lt;=Y4183,Y4183&lt;71),VLOOKUP($W4183,日射量と図３!$E$6:$F$34,2,TRUE),IF(AND(71&lt;=Y4183,Y4183&lt;107),VLOOKUP($W4183,日射量と図３!$E$6:$G$34,3,TRUE),IF(AND(107&lt;=Y4183,Y4183&lt;143),VLOOKUP($W4183,日射量と図３!$E$6:$H$34,4,TRUE),VLOOKUP($W4183,日射量と図３!$E$6:$I$34,5,TRUE))))))</f>
        <v/>
      </c>
      <c r="AB4183" s="4" t="str">
        <f>IF($V4183="","",IF(Z4183&lt;36,0,IF(AND(36&lt;=Z4183,Z4183&lt;71),VLOOKUP($W4183,日射量と図３!$E$6:$F$34,2,TRUE),IF(AND(71&lt;=Z4183,Z4183&lt;107),VLOOKUP($W4183,日射量と図３!$E$6:$G$34,3,TRUE),IF(AND(107&lt;=Z4183,Z4183&lt;143),VLOOKUP($W4183,日射量と図３!$E$6:$H$34,4,TRUE),VLOOKUP($W4183,日射量と図３!$E$6:$I$34,5,TRUE))))))</f>
        <v/>
      </c>
      <c r="AC4183" s="382" t="str">
        <f t="shared" si="794"/>
        <v/>
      </c>
      <c r="AD4183" s="382" t="str">
        <f t="shared" si="795"/>
        <v/>
      </c>
    </row>
    <row r="4184" spans="11:30" ht="13.5" customHeight="1">
      <c r="K4184" s="4">
        <f t="shared" si="789"/>
        <v>11</v>
      </c>
      <c r="L4184" s="34">
        <v>43426</v>
      </c>
      <c r="M4184" s="4">
        <v>175</v>
      </c>
      <c r="N4184" s="4">
        <v>5</v>
      </c>
      <c r="O4184" s="31">
        <v>0.16666666666666666</v>
      </c>
      <c r="P4184" s="35">
        <v>8.8999999999999986</v>
      </c>
      <c r="Q4184" s="36">
        <f t="shared" si="790"/>
        <v>15</v>
      </c>
      <c r="R4184" s="4">
        <f t="shared" si="791"/>
        <v>6.1000000000000014</v>
      </c>
      <c r="S4184" s="31">
        <f t="shared" si="796"/>
        <v>0.25912037037037033</v>
      </c>
      <c r="T4184" s="31">
        <f t="shared" si="797"/>
        <v>0.70750000000000002</v>
      </c>
      <c r="U4184" s="4">
        <f t="shared" si="793"/>
        <v>0</v>
      </c>
      <c r="V4184" s="4" t="str">
        <f t="shared" si="788"/>
        <v/>
      </c>
      <c r="W4184" s="18" t="str">
        <f>IF(V4184="","",VLOOKUP(L4184,日射量と図３!$A$4:$C$368,3,TRUE)*238.85/100)</f>
        <v/>
      </c>
      <c r="X4184" s="4" t="str">
        <f t="shared" si="792"/>
        <v/>
      </c>
      <c r="Y4184" s="4" t="str">
        <f t="shared" si="786"/>
        <v/>
      </c>
      <c r="Z4184" s="4" t="str">
        <f t="shared" si="787"/>
        <v/>
      </c>
      <c r="AA4184" s="4" t="str">
        <f>IF($V4184="","",IF(Y4184&lt;36,0,IF(AND(36&lt;=Y4184,Y4184&lt;71),VLOOKUP($W4184,日射量と図３!$E$6:$F$34,2,TRUE),IF(AND(71&lt;=Y4184,Y4184&lt;107),VLOOKUP($W4184,日射量と図３!$E$6:$G$34,3,TRUE),IF(AND(107&lt;=Y4184,Y4184&lt;143),VLOOKUP($W4184,日射量と図３!$E$6:$H$34,4,TRUE),VLOOKUP($W4184,日射量と図３!$E$6:$I$34,5,TRUE))))))</f>
        <v/>
      </c>
      <c r="AB4184" s="4" t="str">
        <f>IF($V4184="","",IF(Z4184&lt;36,0,IF(AND(36&lt;=Z4184,Z4184&lt;71),VLOOKUP($W4184,日射量と図３!$E$6:$F$34,2,TRUE),IF(AND(71&lt;=Z4184,Z4184&lt;107),VLOOKUP($W4184,日射量と図３!$E$6:$G$34,3,TRUE),IF(AND(107&lt;=Z4184,Z4184&lt;143),VLOOKUP($W4184,日射量と図３!$E$6:$H$34,4,TRUE),VLOOKUP($W4184,日射量と図３!$E$6:$I$34,5,TRUE))))))</f>
        <v/>
      </c>
      <c r="AC4184" s="382" t="str">
        <f t="shared" si="794"/>
        <v/>
      </c>
      <c r="AD4184" s="382" t="str">
        <f t="shared" si="795"/>
        <v/>
      </c>
    </row>
    <row r="4185" spans="11:30" ht="13.5" customHeight="1">
      <c r="K4185" s="4">
        <f t="shared" si="789"/>
        <v>11</v>
      </c>
      <c r="L4185" s="34">
        <v>43426</v>
      </c>
      <c r="M4185" s="4">
        <v>175</v>
      </c>
      <c r="N4185" s="4">
        <v>6</v>
      </c>
      <c r="O4185" s="31">
        <v>0.20833333333333334</v>
      </c>
      <c r="P4185" s="35">
        <v>8.91</v>
      </c>
      <c r="Q4185" s="36">
        <f t="shared" si="790"/>
        <v>15</v>
      </c>
      <c r="R4185" s="4">
        <f t="shared" si="791"/>
        <v>6.09</v>
      </c>
      <c r="S4185" s="31">
        <f t="shared" si="796"/>
        <v>0.25912037037037033</v>
      </c>
      <c r="T4185" s="31">
        <f t="shared" si="797"/>
        <v>0.70750000000000002</v>
      </c>
      <c r="U4185" s="4">
        <f t="shared" si="793"/>
        <v>0</v>
      </c>
      <c r="V4185" s="4" t="str">
        <f t="shared" si="788"/>
        <v/>
      </c>
      <c r="W4185" s="18" t="str">
        <f>IF(V4185="","",VLOOKUP(L4185,日射量と図３!$A$4:$C$368,3,TRUE)*238.85/100)</f>
        <v/>
      </c>
      <c r="X4185" s="4" t="str">
        <f t="shared" si="792"/>
        <v/>
      </c>
      <c r="Y4185" s="4" t="str">
        <f t="shared" si="786"/>
        <v/>
      </c>
      <c r="Z4185" s="4" t="str">
        <f t="shared" si="787"/>
        <v/>
      </c>
      <c r="AA4185" s="4" t="str">
        <f>IF($V4185="","",IF(Y4185&lt;36,0,IF(AND(36&lt;=Y4185,Y4185&lt;71),VLOOKUP($W4185,日射量と図３!$E$6:$F$34,2,TRUE),IF(AND(71&lt;=Y4185,Y4185&lt;107),VLOOKUP($W4185,日射量と図３!$E$6:$G$34,3,TRUE),IF(AND(107&lt;=Y4185,Y4185&lt;143),VLOOKUP($W4185,日射量と図３!$E$6:$H$34,4,TRUE),VLOOKUP($W4185,日射量と図３!$E$6:$I$34,5,TRUE))))))</f>
        <v/>
      </c>
      <c r="AB4185" s="4" t="str">
        <f>IF($V4185="","",IF(Z4185&lt;36,0,IF(AND(36&lt;=Z4185,Z4185&lt;71),VLOOKUP($W4185,日射量と図３!$E$6:$F$34,2,TRUE),IF(AND(71&lt;=Z4185,Z4185&lt;107),VLOOKUP($W4185,日射量と図３!$E$6:$G$34,3,TRUE),IF(AND(107&lt;=Z4185,Z4185&lt;143),VLOOKUP($W4185,日射量と図３!$E$6:$H$34,4,TRUE),VLOOKUP($W4185,日射量と図３!$E$6:$I$34,5,TRUE))))))</f>
        <v/>
      </c>
      <c r="AC4185" s="382" t="str">
        <f t="shared" si="794"/>
        <v/>
      </c>
      <c r="AD4185" s="382" t="str">
        <f t="shared" si="795"/>
        <v/>
      </c>
    </row>
    <row r="4186" spans="11:30" ht="13.5" customHeight="1">
      <c r="K4186" s="4">
        <f t="shared" si="789"/>
        <v>11</v>
      </c>
      <c r="L4186" s="34">
        <v>43426</v>
      </c>
      <c r="M4186" s="4">
        <v>175</v>
      </c>
      <c r="N4186" s="4">
        <v>7</v>
      </c>
      <c r="O4186" s="31">
        <v>0.25</v>
      </c>
      <c r="P4186" s="35">
        <v>8.8099999999999987</v>
      </c>
      <c r="Q4186" s="36">
        <f t="shared" si="790"/>
        <v>15</v>
      </c>
      <c r="R4186" s="4">
        <f t="shared" si="791"/>
        <v>6.1900000000000013</v>
      </c>
      <c r="S4186" s="31">
        <f t="shared" si="796"/>
        <v>0.25912037037037033</v>
      </c>
      <c r="T4186" s="31">
        <f t="shared" si="797"/>
        <v>0.70750000000000002</v>
      </c>
      <c r="U4186" s="4">
        <f t="shared" si="793"/>
        <v>0</v>
      </c>
      <c r="V4186" s="4" t="str">
        <f t="shared" si="788"/>
        <v/>
      </c>
      <c r="W4186" s="18" t="str">
        <f>IF(V4186="","",VLOOKUP(L4186,日射量と図３!$A$4:$C$368,3,TRUE)*238.85/100)</f>
        <v/>
      </c>
      <c r="X4186" s="4" t="str">
        <f t="shared" si="792"/>
        <v/>
      </c>
      <c r="Y4186" s="4" t="str">
        <f t="shared" si="786"/>
        <v/>
      </c>
      <c r="Z4186" s="4" t="str">
        <f t="shared" si="787"/>
        <v/>
      </c>
      <c r="AA4186" s="4" t="str">
        <f>IF($V4186="","",IF(Y4186&lt;36,0,IF(AND(36&lt;=Y4186,Y4186&lt;71),VLOOKUP($W4186,日射量と図３!$E$6:$F$34,2,TRUE),IF(AND(71&lt;=Y4186,Y4186&lt;107),VLOOKUP($W4186,日射量と図３!$E$6:$G$34,3,TRUE),IF(AND(107&lt;=Y4186,Y4186&lt;143),VLOOKUP($W4186,日射量と図３!$E$6:$H$34,4,TRUE),VLOOKUP($W4186,日射量と図３!$E$6:$I$34,5,TRUE))))))</f>
        <v/>
      </c>
      <c r="AB4186" s="4" t="str">
        <f>IF($V4186="","",IF(Z4186&lt;36,0,IF(AND(36&lt;=Z4186,Z4186&lt;71),VLOOKUP($W4186,日射量と図３!$E$6:$F$34,2,TRUE),IF(AND(71&lt;=Z4186,Z4186&lt;107),VLOOKUP($W4186,日射量と図３!$E$6:$G$34,3,TRUE),IF(AND(107&lt;=Z4186,Z4186&lt;143),VLOOKUP($W4186,日射量と図３!$E$6:$H$34,4,TRUE),VLOOKUP($W4186,日射量と図３!$E$6:$I$34,5,TRUE))))))</f>
        <v/>
      </c>
      <c r="AC4186" s="382" t="str">
        <f t="shared" si="794"/>
        <v/>
      </c>
      <c r="AD4186" s="382" t="str">
        <f t="shared" si="795"/>
        <v/>
      </c>
    </row>
    <row r="4187" spans="11:30" ht="13.5" customHeight="1">
      <c r="K4187" s="4">
        <f t="shared" si="789"/>
        <v>11</v>
      </c>
      <c r="L4187" s="34">
        <v>43426</v>
      </c>
      <c r="M4187" s="4">
        <v>175</v>
      </c>
      <c r="N4187" s="4">
        <v>8</v>
      </c>
      <c r="O4187" s="31">
        <v>0.29166666666666669</v>
      </c>
      <c r="P4187" s="35">
        <v>8.8699999999999992</v>
      </c>
      <c r="Q4187" s="36">
        <f t="shared" si="790"/>
        <v>12</v>
      </c>
      <c r="R4187" s="4">
        <f t="shared" si="791"/>
        <v>3.1300000000000008</v>
      </c>
      <c r="S4187" s="31">
        <f t="shared" si="796"/>
        <v>0.25912037037037033</v>
      </c>
      <c r="T4187" s="31">
        <f t="shared" si="797"/>
        <v>0.70750000000000002</v>
      </c>
      <c r="U4187" s="4">
        <f t="shared" si="793"/>
        <v>3.1300000000000008</v>
      </c>
      <c r="V4187" s="4" t="str">
        <f t="shared" si="788"/>
        <v/>
      </c>
      <c r="W4187" s="18" t="str">
        <f>IF(V4187="","",VLOOKUP(L4187,日射量と図３!$A$4:$C$368,3,TRUE)*238.85/100)</f>
        <v/>
      </c>
      <c r="X4187" s="4" t="str">
        <f t="shared" si="792"/>
        <v/>
      </c>
      <c r="Y4187" s="4" t="str">
        <f t="shared" si="786"/>
        <v/>
      </c>
      <c r="Z4187" s="4" t="str">
        <f t="shared" si="787"/>
        <v/>
      </c>
      <c r="AA4187" s="4" t="str">
        <f>IF($V4187="","",IF(Y4187&lt;36,0,IF(AND(36&lt;=Y4187,Y4187&lt;71),VLOOKUP($W4187,日射量と図３!$E$6:$F$34,2,TRUE),IF(AND(71&lt;=Y4187,Y4187&lt;107),VLOOKUP($W4187,日射量と図３!$E$6:$G$34,3,TRUE),IF(AND(107&lt;=Y4187,Y4187&lt;143),VLOOKUP($W4187,日射量と図３!$E$6:$H$34,4,TRUE),VLOOKUP($W4187,日射量と図３!$E$6:$I$34,5,TRUE))))))</f>
        <v/>
      </c>
      <c r="AB4187" s="4" t="str">
        <f>IF($V4187="","",IF(Z4187&lt;36,0,IF(AND(36&lt;=Z4187,Z4187&lt;71),VLOOKUP($W4187,日射量と図３!$E$6:$F$34,2,TRUE),IF(AND(71&lt;=Z4187,Z4187&lt;107),VLOOKUP($W4187,日射量と図３!$E$6:$G$34,3,TRUE),IF(AND(107&lt;=Z4187,Z4187&lt;143),VLOOKUP($W4187,日射量と図３!$E$6:$H$34,4,TRUE),VLOOKUP($W4187,日射量と図３!$E$6:$I$34,5,TRUE))))))</f>
        <v/>
      </c>
      <c r="AC4187" s="382" t="str">
        <f t="shared" si="794"/>
        <v/>
      </c>
      <c r="AD4187" s="382" t="str">
        <f t="shared" si="795"/>
        <v/>
      </c>
    </row>
    <row r="4188" spans="11:30" ht="13.5" customHeight="1">
      <c r="K4188" s="4">
        <f t="shared" si="789"/>
        <v>11</v>
      </c>
      <c r="L4188" s="34">
        <v>43426</v>
      </c>
      <c r="M4188" s="4">
        <v>175</v>
      </c>
      <c r="N4188" s="4">
        <v>9</v>
      </c>
      <c r="O4188" s="31">
        <v>0.33333333333333331</v>
      </c>
      <c r="P4188" s="35">
        <v>9.74</v>
      </c>
      <c r="Q4188" s="36">
        <f t="shared" si="790"/>
        <v>12</v>
      </c>
      <c r="R4188" s="4">
        <f t="shared" si="791"/>
        <v>2.2599999999999998</v>
      </c>
      <c r="S4188" s="31">
        <f t="shared" si="796"/>
        <v>0.25912037037037033</v>
      </c>
      <c r="T4188" s="31">
        <f t="shared" si="797"/>
        <v>0.70750000000000002</v>
      </c>
      <c r="U4188" s="4">
        <f t="shared" si="793"/>
        <v>2.2599999999999998</v>
      </c>
      <c r="V4188" s="4" t="str">
        <f t="shared" si="788"/>
        <v/>
      </c>
      <c r="W4188" s="18" t="str">
        <f>IF(V4188="","",VLOOKUP(L4188,日射量と図３!$A$4:$C$368,3,TRUE)*238.85/100)</f>
        <v/>
      </c>
      <c r="X4188" s="4" t="str">
        <f t="shared" si="792"/>
        <v/>
      </c>
      <c r="Y4188" s="4" t="str">
        <f t="shared" si="786"/>
        <v/>
      </c>
      <c r="Z4188" s="4" t="str">
        <f t="shared" si="787"/>
        <v/>
      </c>
      <c r="AA4188" s="4" t="str">
        <f>IF($V4188="","",IF(Y4188&lt;36,0,IF(AND(36&lt;=Y4188,Y4188&lt;71),VLOOKUP($W4188,日射量と図３!$E$6:$F$34,2,TRUE),IF(AND(71&lt;=Y4188,Y4188&lt;107),VLOOKUP($W4188,日射量と図３!$E$6:$G$34,3,TRUE),IF(AND(107&lt;=Y4188,Y4188&lt;143),VLOOKUP($W4188,日射量と図３!$E$6:$H$34,4,TRUE),VLOOKUP($W4188,日射量と図３!$E$6:$I$34,5,TRUE))))))</f>
        <v/>
      </c>
      <c r="AB4188" s="4" t="str">
        <f>IF($V4188="","",IF(Z4188&lt;36,0,IF(AND(36&lt;=Z4188,Z4188&lt;71),VLOOKUP($W4188,日射量と図３!$E$6:$F$34,2,TRUE),IF(AND(71&lt;=Z4188,Z4188&lt;107),VLOOKUP($W4188,日射量と図３!$E$6:$G$34,3,TRUE),IF(AND(107&lt;=Z4188,Z4188&lt;143),VLOOKUP($W4188,日射量と図３!$E$6:$H$34,4,TRUE),VLOOKUP($W4188,日射量と図３!$E$6:$I$34,5,TRUE))))))</f>
        <v/>
      </c>
      <c r="AC4188" s="382" t="str">
        <f t="shared" si="794"/>
        <v/>
      </c>
      <c r="AD4188" s="382" t="str">
        <f t="shared" si="795"/>
        <v/>
      </c>
    </row>
    <row r="4189" spans="11:30" ht="13.5" customHeight="1">
      <c r="K4189" s="4">
        <f t="shared" si="789"/>
        <v>11</v>
      </c>
      <c r="L4189" s="34">
        <v>43426</v>
      </c>
      <c r="M4189" s="4">
        <v>175</v>
      </c>
      <c r="N4189" s="4">
        <v>10</v>
      </c>
      <c r="O4189" s="31">
        <v>0.375</v>
      </c>
      <c r="P4189" s="35">
        <v>10.940000000000001</v>
      </c>
      <c r="Q4189" s="36">
        <f t="shared" si="790"/>
        <v>12</v>
      </c>
      <c r="R4189" s="4">
        <f t="shared" si="791"/>
        <v>1.0599999999999987</v>
      </c>
      <c r="S4189" s="31">
        <f t="shared" si="796"/>
        <v>0.25912037037037033</v>
      </c>
      <c r="T4189" s="31">
        <f t="shared" si="797"/>
        <v>0.70750000000000002</v>
      </c>
      <c r="U4189" s="4">
        <f t="shared" si="793"/>
        <v>1.0599999999999987</v>
      </c>
      <c r="V4189" s="4" t="str">
        <f t="shared" si="788"/>
        <v/>
      </c>
      <c r="W4189" s="18" t="str">
        <f>IF(V4189="","",VLOOKUP(L4189,日射量と図３!$A$4:$C$368,3,TRUE)*238.85/100)</f>
        <v/>
      </c>
      <c r="X4189" s="4" t="str">
        <f t="shared" si="792"/>
        <v/>
      </c>
      <c r="Y4189" s="4" t="str">
        <f t="shared" si="786"/>
        <v/>
      </c>
      <c r="Z4189" s="4" t="str">
        <f t="shared" si="787"/>
        <v/>
      </c>
      <c r="AA4189" s="4" t="str">
        <f>IF($V4189="","",IF(Y4189&lt;36,0,IF(AND(36&lt;=Y4189,Y4189&lt;71),VLOOKUP($W4189,日射量と図３!$E$6:$F$34,2,TRUE),IF(AND(71&lt;=Y4189,Y4189&lt;107),VLOOKUP($W4189,日射量と図３!$E$6:$G$34,3,TRUE),IF(AND(107&lt;=Y4189,Y4189&lt;143),VLOOKUP($W4189,日射量と図３!$E$6:$H$34,4,TRUE),VLOOKUP($W4189,日射量と図３!$E$6:$I$34,5,TRUE))))))</f>
        <v/>
      </c>
      <c r="AB4189" s="4" t="str">
        <f>IF($V4189="","",IF(Z4189&lt;36,0,IF(AND(36&lt;=Z4189,Z4189&lt;71),VLOOKUP($W4189,日射量と図３!$E$6:$F$34,2,TRUE),IF(AND(71&lt;=Z4189,Z4189&lt;107),VLOOKUP($W4189,日射量と図３!$E$6:$G$34,3,TRUE),IF(AND(107&lt;=Z4189,Z4189&lt;143),VLOOKUP($W4189,日射量と図３!$E$6:$H$34,4,TRUE),VLOOKUP($W4189,日射量と図３!$E$6:$I$34,5,TRUE))))))</f>
        <v/>
      </c>
      <c r="AC4189" s="382" t="str">
        <f t="shared" si="794"/>
        <v/>
      </c>
      <c r="AD4189" s="382" t="str">
        <f t="shared" si="795"/>
        <v/>
      </c>
    </row>
    <row r="4190" spans="11:30" ht="13.5" customHeight="1">
      <c r="K4190" s="4">
        <f t="shared" si="789"/>
        <v>11</v>
      </c>
      <c r="L4190" s="34">
        <v>43426</v>
      </c>
      <c r="M4190" s="4">
        <v>175</v>
      </c>
      <c r="N4190" s="4">
        <v>11</v>
      </c>
      <c r="O4190" s="31">
        <v>0.41666666666666669</v>
      </c>
      <c r="P4190" s="35">
        <v>12.129999999999999</v>
      </c>
      <c r="Q4190" s="36">
        <f t="shared" si="790"/>
        <v>12</v>
      </c>
      <c r="R4190" s="4">
        <f t="shared" si="791"/>
        <v>0</v>
      </c>
      <c r="S4190" s="31">
        <f t="shared" si="796"/>
        <v>0.25912037037037033</v>
      </c>
      <c r="T4190" s="31">
        <f t="shared" si="797"/>
        <v>0.70750000000000002</v>
      </c>
      <c r="U4190" s="4">
        <f t="shared" si="793"/>
        <v>0</v>
      </c>
      <c r="V4190" s="4" t="str">
        <f t="shared" si="788"/>
        <v/>
      </c>
      <c r="W4190" s="18" t="str">
        <f>IF(V4190="","",VLOOKUP(L4190,日射量と図３!$A$4:$C$368,3,TRUE)*238.85/100)</f>
        <v/>
      </c>
      <c r="X4190" s="4" t="str">
        <f t="shared" si="792"/>
        <v/>
      </c>
      <c r="Y4190" s="4" t="str">
        <f t="shared" si="786"/>
        <v/>
      </c>
      <c r="Z4190" s="4" t="str">
        <f t="shared" si="787"/>
        <v/>
      </c>
      <c r="AA4190" s="4" t="str">
        <f>IF($V4190="","",IF(Y4190&lt;36,0,IF(AND(36&lt;=Y4190,Y4190&lt;71),VLOOKUP($W4190,日射量と図３!$E$6:$F$34,2,TRUE),IF(AND(71&lt;=Y4190,Y4190&lt;107),VLOOKUP($W4190,日射量と図３!$E$6:$G$34,3,TRUE),IF(AND(107&lt;=Y4190,Y4190&lt;143),VLOOKUP($W4190,日射量と図３!$E$6:$H$34,4,TRUE),VLOOKUP($W4190,日射量と図３!$E$6:$I$34,5,TRUE))))))</f>
        <v/>
      </c>
      <c r="AB4190" s="4" t="str">
        <f>IF($V4190="","",IF(Z4190&lt;36,0,IF(AND(36&lt;=Z4190,Z4190&lt;71),VLOOKUP($W4190,日射量と図３!$E$6:$F$34,2,TRUE),IF(AND(71&lt;=Z4190,Z4190&lt;107),VLOOKUP($W4190,日射量と図３!$E$6:$G$34,3,TRUE),IF(AND(107&lt;=Z4190,Z4190&lt;143),VLOOKUP($W4190,日射量と図３!$E$6:$H$34,4,TRUE),VLOOKUP($W4190,日射量と図３!$E$6:$I$34,5,TRUE))))))</f>
        <v/>
      </c>
      <c r="AC4190" s="382" t="str">
        <f t="shared" si="794"/>
        <v/>
      </c>
      <c r="AD4190" s="382" t="str">
        <f t="shared" si="795"/>
        <v/>
      </c>
    </row>
    <row r="4191" spans="11:30" ht="13.5" customHeight="1">
      <c r="K4191" s="4">
        <f t="shared" si="789"/>
        <v>11</v>
      </c>
      <c r="L4191" s="34">
        <v>43426</v>
      </c>
      <c r="M4191" s="4">
        <v>175</v>
      </c>
      <c r="N4191" s="4">
        <v>12</v>
      </c>
      <c r="O4191" s="31">
        <v>0.45833333333333331</v>
      </c>
      <c r="P4191" s="35">
        <v>13.49</v>
      </c>
      <c r="Q4191" s="36">
        <f t="shared" si="790"/>
        <v>12</v>
      </c>
      <c r="R4191" s="4">
        <f t="shared" si="791"/>
        <v>0</v>
      </c>
      <c r="S4191" s="31">
        <f t="shared" si="796"/>
        <v>0.25912037037037033</v>
      </c>
      <c r="T4191" s="31">
        <f t="shared" si="797"/>
        <v>0.70750000000000002</v>
      </c>
      <c r="U4191" s="4">
        <f t="shared" si="793"/>
        <v>0</v>
      </c>
      <c r="V4191" s="4" t="str">
        <f t="shared" si="788"/>
        <v/>
      </c>
      <c r="W4191" s="18" t="str">
        <f>IF(V4191="","",VLOOKUP(L4191,日射量と図３!$A$4:$C$368,3,TRUE)*238.85/100)</f>
        <v/>
      </c>
      <c r="X4191" s="4" t="str">
        <f t="shared" si="792"/>
        <v/>
      </c>
      <c r="Y4191" s="4" t="str">
        <f t="shared" ref="Y4191:Y4254" si="798">IF(V4191="","",$AH$30*V4191/(($AG$18/$AH$18)*X4191))</f>
        <v/>
      </c>
      <c r="Z4191" s="4" t="str">
        <f t="shared" ref="Z4191:Z4254" si="799">IF(V4191="","",$AH$30*V4191/(($AG$19/$AH$19)*X4191))</f>
        <v/>
      </c>
      <c r="AA4191" s="4" t="str">
        <f>IF($V4191="","",IF(Y4191&lt;36,0,IF(AND(36&lt;=Y4191,Y4191&lt;71),VLOOKUP($W4191,日射量と図３!$E$6:$F$34,2,TRUE),IF(AND(71&lt;=Y4191,Y4191&lt;107),VLOOKUP($W4191,日射量と図３!$E$6:$G$34,3,TRUE),IF(AND(107&lt;=Y4191,Y4191&lt;143),VLOOKUP($W4191,日射量と図３!$E$6:$H$34,4,TRUE),VLOOKUP($W4191,日射量と図３!$E$6:$I$34,5,TRUE))))))</f>
        <v/>
      </c>
      <c r="AB4191" s="4" t="str">
        <f>IF($V4191="","",IF(Z4191&lt;36,0,IF(AND(36&lt;=Z4191,Z4191&lt;71),VLOOKUP($W4191,日射量と図３!$E$6:$F$34,2,TRUE),IF(AND(71&lt;=Z4191,Z4191&lt;107),VLOOKUP($W4191,日射量と図３!$E$6:$G$34,3,TRUE),IF(AND(107&lt;=Z4191,Z4191&lt;143),VLOOKUP($W4191,日射量と図３!$E$6:$H$34,4,TRUE),VLOOKUP($W4191,日射量と図３!$E$6:$I$34,5,TRUE))))))</f>
        <v/>
      </c>
      <c r="AC4191" s="382" t="str">
        <f t="shared" si="794"/>
        <v/>
      </c>
      <c r="AD4191" s="382" t="str">
        <f t="shared" si="795"/>
        <v/>
      </c>
    </row>
    <row r="4192" spans="11:30" ht="13.5" customHeight="1">
      <c r="K4192" s="4">
        <f t="shared" si="789"/>
        <v>11</v>
      </c>
      <c r="L4192" s="34">
        <v>43426</v>
      </c>
      <c r="M4192" s="4">
        <v>175</v>
      </c>
      <c r="N4192" s="4">
        <v>13</v>
      </c>
      <c r="O4192" s="31">
        <v>0.5</v>
      </c>
      <c r="P4192" s="35">
        <v>14.250000000000004</v>
      </c>
      <c r="Q4192" s="36">
        <f t="shared" si="790"/>
        <v>12</v>
      </c>
      <c r="R4192" s="4">
        <f t="shared" si="791"/>
        <v>0</v>
      </c>
      <c r="S4192" s="31">
        <f t="shared" si="796"/>
        <v>0.25912037037037033</v>
      </c>
      <c r="T4192" s="31">
        <f t="shared" si="797"/>
        <v>0.70750000000000002</v>
      </c>
      <c r="U4192" s="4">
        <f t="shared" si="793"/>
        <v>0</v>
      </c>
      <c r="V4192" s="4" t="str">
        <f t="shared" si="788"/>
        <v/>
      </c>
      <c r="W4192" s="18" t="str">
        <f>IF(V4192="","",VLOOKUP(L4192,日射量と図３!$A$4:$C$368,3,TRUE)*238.85/100)</f>
        <v/>
      </c>
      <c r="X4192" s="4" t="str">
        <f t="shared" si="792"/>
        <v/>
      </c>
      <c r="Y4192" s="4" t="str">
        <f t="shared" si="798"/>
        <v/>
      </c>
      <c r="Z4192" s="4" t="str">
        <f t="shared" si="799"/>
        <v/>
      </c>
      <c r="AA4192" s="4" t="str">
        <f>IF($V4192="","",IF(Y4192&lt;36,0,IF(AND(36&lt;=Y4192,Y4192&lt;71),VLOOKUP($W4192,日射量と図３!$E$6:$F$34,2,TRUE),IF(AND(71&lt;=Y4192,Y4192&lt;107),VLOOKUP($W4192,日射量と図３!$E$6:$G$34,3,TRUE),IF(AND(107&lt;=Y4192,Y4192&lt;143),VLOOKUP($W4192,日射量と図３!$E$6:$H$34,4,TRUE),VLOOKUP($W4192,日射量と図３!$E$6:$I$34,5,TRUE))))))</f>
        <v/>
      </c>
      <c r="AB4192" s="4" t="str">
        <f>IF($V4192="","",IF(Z4192&lt;36,0,IF(AND(36&lt;=Z4192,Z4192&lt;71),VLOOKUP($W4192,日射量と図３!$E$6:$F$34,2,TRUE),IF(AND(71&lt;=Z4192,Z4192&lt;107),VLOOKUP($W4192,日射量と図３!$E$6:$G$34,3,TRUE),IF(AND(107&lt;=Z4192,Z4192&lt;143),VLOOKUP($W4192,日射量と図３!$E$6:$H$34,4,TRUE),VLOOKUP($W4192,日射量と図３!$E$6:$I$34,5,TRUE))))))</f>
        <v/>
      </c>
      <c r="AC4192" s="382" t="str">
        <f t="shared" si="794"/>
        <v/>
      </c>
      <c r="AD4192" s="382" t="str">
        <f t="shared" si="795"/>
        <v/>
      </c>
    </row>
    <row r="4193" spans="11:30" ht="13.5" customHeight="1">
      <c r="K4193" s="4">
        <f t="shared" si="789"/>
        <v>11</v>
      </c>
      <c r="L4193" s="34">
        <v>43426</v>
      </c>
      <c r="M4193" s="4">
        <v>175</v>
      </c>
      <c r="N4193" s="4">
        <v>14</v>
      </c>
      <c r="O4193" s="31">
        <v>0.54166666666666663</v>
      </c>
      <c r="P4193" s="35">
        <v>14.89</v>
      </c>
      <c r="Q4193" s="36">
        <f t="shared" si="790"/>
        <v>12</v>
      </c>
      <c r="R4193" s="4">
        <f t="shared" si="791"/>
        <v>0</v>
      </c>
      <c r="S4193" s="31">
        <f t="shared" si="796"/>
        <v>0.25912037037037033</v>
      </c>
      <c r="T4193" s="31">
        <f t="shared" si="797"/>
        <v>0.70750000000000002</v>
      </c>
      <c r="U4193" s="4">
        <f t="shared" si="793"/>
        <v>0</v>
      </c>
      <c r="V4193" s="4" t="str">
        <f t="shared" si="788"/>
        <v/>
      </c>
      <c r="W4193" s="18" t="str">
        <f>IF(V4193="","",VLOOKUP(L4193,日射量と図３!$A$4:$C$368,3,TRUE)*238.85/100)</f>
        <v/>
      </c>
      <c r="X4193" s="4" t="str">
        <f t="shared" si="792"/>
        <v/>
      </c>
      <c r="Y4193" s="4" t="str">
        <f t="shared" si="798"/>
        <v/>
      </c>
      <c r="Z4193" s="4" t="str">
        <f t="shared" si="799"/>
        <v/>
      </c>
      <c r="AA4193" s="4" t="str">
        <f>IF($V4193="","",IF(Y4193&lt;36,0,IF(AND(36&lt;=Y4193,Y4193&lt;71),VLOOKUP($W4193,日射量と図３!$E$6:$F$34,2,TRUE),IF(AND(71&lt;=Y4193,Y4193&lt;107),VLOOKUP($W4193,日射量と図３!$E$6:$G$34,3,TRUE),IF(AND(107&lt;=Y4193,Y4193&lt;143),VLOOKUP($W4193,日射量と図３!$E$6:$H$34,4,TRUE),VLOOKUP($W4193,日射量と図３!$E$6:$I$34,5,TRUE))))))</f>
        <v/>
      </c>
      <c r="AB4193" s="4" t="str">
        <f>IF($V4193="","",IF(Z4193&lt;36,0,IF(AND(36&lt;=Z4193,Z4193&lt;71),VLOOKUP($W4193,日射量と図３!$E$6:$F$34,2,TRUE),IF(AND(71&lt;=Z4193,Z4193&lt;107),VLOOKUP($W4193,日射量と図３!$E$6:$G$34,3,TRUE),IF(AND(107&lt;=Z4193,Z4193&lt;143),VLOOKUP($W4193,日射量と図３!$E$6:$H$34,4,TRUE),VLOOKUP($W4193,日射量と図３!$E$6:$I$34,5,TRUE))))))</f>
        <v/>
      </c>
      <c r="AC4193" s="382" t="str">
        <f t="shared" si="794"/>
        <v/>
      </c>
      <c r="AD4193" s="382" t="str">
        <f t="shared" si="795"/>
        <v/>
      </c>
    </row>
    <row r="4194" spans="11:30" ht="13.5" customHeight="1">
      <c r="K4194" s="4">
        <f t="shared" si="789"/>
        <v>11</v>
      </c>
      <c r="L4194" s="34">
        <v>43426</v>
      </c>
      <c r="M4194" s="4">
        <v>175</v>
      </c>
      <c r="N4194" s="4">
        <v>15</v>
      </c>
      <c r="O4194" s="31">
        <v>0.58333333333333337</v>
      </c>
      <c r="P4194" s="35">
        <v>15.229999999999999</v>
      </c>
      <c r="Q4194" s="36">
        <f t="shared" si="790"/>
        <v>12</v>
      </c>
      <c r="R4194" s="4">
        <f t="shared" si="791"/>
        <v>0</v>
      </c>
      <c r="S4194" s="31">
        <f t="shared" si="796"/>
        <v>0.25912037037037033</v>
      </c>
      <c r="T4194" s="31">
        <f t="shared" si="797"/>
        <v>0.70750000000000002</v>
      </c>
      <c r="U4194" s="4">
        <f t="shared" si="793"/>
        <v>0</v>
      </c>
      <c r="V4194" s="4" t="str">
        <f t="shared" si="788"/>
        <v/>
      </c>
      <c r="W4194" s="18" t="str">
        <f>IF(V4194="","",VLOOKUP(L4194,日射量と図３!$A$4:$C$368,3,TRUE)*238.85/100)</f>
        <v/>
      </c>
      <c r="X4194" s="4" t="str">
        <f t="shared" si="792"/>
        <v/>
      </c>
      <c r="Y4194" s="4" t="str">
        <f t="shared" si="798"/>
        <v/>
      </c>
      <c r="Z4194" s="4" t="str">
        <f t="shared" si="799"/>
        <v/>
      </c>
      <c r="AA4194" s="4" t="str">
        <f>IF($V4194="","",IF(Y4194&lt;36,0,IF(AND(36&lt;=Y4194,Y4194&lt;71),VLOOKUP($W4194,日射量と図３!$E$6:$F$34,2,TRUE),IF(AND(71&lt;=Y4194,Y4194&lt;107),VLOOKUP($W4194,日射量と図３!$E$6:$G$34,3,TRUE),IF(AND(107&lt;=Y4194,Y4194&lt;143),VLOOKUP($W4194,日射量と図３!$E$6:$H$34,4,TRUE),VLOOKUP($W4194,日射量と図３!$E$6:$I$34,5,TRUE))))))</f>
        <v/>
      </c>
      <c r="AB4194" s="4" t="str">
        <f>IF($V4194="","",IF(Z4194&lt;36,0,IF(AND(36&lt;=Z4194,Z4194&lt;71),VLOOKUP($W4194,日射量と図３!$E$6:$F$34,2,TRUE),IF(AND(71&lt;=Z4194,Z4194&lt;107),VLOOKUP($W4194,日射量と図３!$E$6:$G$34,3,TRUE),IF(AND(107&lt;=Z4194,Z4194&lt;143),VLOOKUP($W4194,日射量と図３!$E$6:$H$34,4,TRUE),VLOOKUP($W4194,日射量と図３!$E$6:$I$34,5,TRUE))))))</f>
        <v/>
      </c>
      <c r="AC4194" s="382" t="str">
        <f t="shared" si="794"/>
        <v/>
      </c>
      <c r="AD4194" s="382" t="str">
        <f t="shared" si="795"/>
        <v/>
      </c>
    </row>
    <row r="4195" spans="11:30" ht="13.5" customHeight="1">
      <c r="K4195" s="4">
        <f t="shared" si="789"/>
        <v>11</v>
      </c>
      <c r="L4195" s="34">
        <v>43426</v>
      </c>
      <c r="M4195" s="4">
        <v>175</v>
      </c>
      <c r="N4195" s="4">
        <v>16</v>
      </c>
      <c r="O4195" s="31">
        <v>0.625</v>
      </c>
      <c r="P4195" s="35">
        <v>15.11</v>
      </c>
      <c r="Q4195" s="36">
        <f t="shared" si="790"/>
        <v>16</v>
      </c>
      <c r="R4195" s="4">
        <f t="shared" si="791"/>
        <v>0.89000000000000057</v>
      </c>
      <c r="S4195" s="31">
        <f t="shared" si="796"/>
        <v>0.25912037037037033</v>
      </c>
      <c r="T4195" s="31">
        <f t="shared" si="797"/>
        <v>0.70750000000000002</v>
      </c>
      <c r="U4195" s="4">
        <f t="shared" si="793"/>
        <v>0.89000000000000057</v>
      </c>
      <c r="V4195" s="4" t="str">
        <f t="shared" si="788"/>
        <v/>
      </c>
      <c r="W4195" s="18" t="str">
        <f>IF(V4195="","",VLOOKUP(L4195,日射量と図３!$A$4:$C$368,3,TRUE)*238.85/100)</f>
        <v/>
      </c>
      <c r="X4195" s="4" t="str">
        <f t="shared" si="792"/>
        <v/>
      </c>
      <c r="Y4195" s="4" t="str">
        <f t="shared" si="798"/>
        <v/>
      </c>
      <c r="Z4195" s="4" t="str">
        <f t="shared" si="799"/>
        <v/>
      </c>
      <c r="AA4195" s="4" t="str">
        <f>IF($V4195="","",IF(Y4195&lt;36,0,IF(AND(36&lt;=Y4195,Y4195&lt;71),VLOOKUP($W4195,日射量と図３!$E$6:$F$34,2,TRUE),IF(AND(71&lt;=Y4195,Y4195&lt;107),VLOOKUP($W4195,日射量と図３!$E$6:$G$34,3,TRUE),IF(AND(107&lt;=Y4195,Y4195&lt;143),VLOOKUP($W4195,日射量と図３!$E$6:$H$34,4,TRUE),VLOOKUP($W4195,日射量と図３!$E$6:$I$34,5,TRUE))))))</f>
        <v/>
      </c>
      <c r="AB4195" s="4" t="str">
        <f>IF($V4195="","",IF(Z4195&lt;36,0,IF(AND(36&lt;=Z4195,Z4195&lt;71),VLOOKUP($W4195,日射量と図３!$E$6:$F$34,2,TRUE),IF(AND(71&lt;=Z4195,Z4195&lt;107),VLOOKUP($W4195,日射量と図３!$E$6:$G$34,3,TRUE),IF(AND(107&lt;=Z4195,Z4195&lt;143),VLOOKUP($W4195,日射量と図３!$E$6:$H$34,4,TRUE),VLOOKUP($W4195,日射量と図３!$E$6:$I$34,5,TRUE))))))</f>
        <v/>
      </c>
      <c r="AC4195" s="382" t="str">
        <f t="shared" si="794"/>
        <v/>
      </c>
      <c r="AD4195" s="382" t="str">
        <f t="shared" si="795"/>
        <v/>
      </c>
    </row>
    <row r="4196" spans="11:30" ht="13.5" customHeight="1">
      <c r="K4196" s="4">
        <f t="shared" si="789"/>
        <v>11</v>
      </c>
      <c r="L4196" s="34">
        <v>43426</v>
      </c>
      <c r="M4196" s="4">
        <v>175</v>
      </c>
      <c r="N4196" s="4">
        <v>17</v>
      </c>
      <c r="O4196" s="31">
        <v>0.66666666666666663</v>
      </c>
      <c r="P4196" s="35">
        <v>14.389999999999997</v>
      </c>
      <c r="Q4196" s="36">
        <f t="shared" si="790"/>
        <v>16</v>
      </c>
      <c r="R4196" s="4">
        <f t="shared" si="791"/>
        <v>1.610000000000003</v>
      </c>
      <c r="S4196" s="31">
        <f t="shared" si="796"/>
        <v>0.25912037037037033</v>
      </c>
      <c r="T4196" s="31">
        <f t="shared" si="797"/>
        <v>0.70750000000000002</v>
      </c>
      <c r="U4196" s="4">
        <f t="shared" si="793"/>
        <v>1.610000000000003</v>
      </c>
      <c r="V4196" s="4" t="str">
        <f t="shared" si="788"/>
        <v/>
      </c>
      <c r="W4196" s="18" t="str">
        <f>IF(V4196="","",VLOOKUP(L4196,日射量と図３!$A$4:$C$368,3,TRUE)*238.85/100)</f>
        <v/>
      </c>
      <c r="X4196" s="4" t="str">
        <f t="shared" si="792"/>
        <v/>
      </c>
      <c r="Y4196" s="4" t="str">
        <f t="shared" si="798"/>
        <v/>
      </c>
      <c r="Z4196" s="4" t="str">
        <f t="shared" si="799"/>
        <v/>
      </c>
      <c r="AA4196" s="4" t="str">
        <f>IF($V4196="","",IF(Y4196&lt;36,0,IF(AND(36&lt;=Y4196,Y4196&lt;71),VLOOKUP($W4196,日射量と図３!$E$6:$F$34,2,TRUE),IF(AND(71&lt;=Y4196,Y4196&lt;107),VLOOKUP($W4196,日射量と図３!$E$6:$G$34,3,TRUE),IF(AND(107&lt;=Y4196,Y4196&lt;143),VLOOKUP($W4196,日射量と図３!$E$6:$H$34,4,TRUE),VLOOKUP($W4196,日射量と図３!$E$6:$I$34,5,TRUE))))))</f>
        <v/>
      </c>
      <c r="AB4196" s="4" t="str">
        <f>IF($V4196="","",IF(Z4196&lt;36,0,IF(AND(36&lt;=Z4196,Z4196&lt;71),VLOOKUP($W4196,日射量と図３!$E$6:$F$34,2,TRUE),IF(AND(71&lt;=Z4196,Z4196&lt;107),VLOOKUP($W4196,日射量と図３!$E$6:$G$34,3,TRUE),IF(AND(107&lt;=Z4196,Z4196&lt;143),VLOOKUP($W4196,日射量と図３!$E$6:$H$34,4,TRUE),VLOOKUP($W4196,日射量と図３!$E$6:$I$34,5,TRUE))))))</f>
        <v/>
      </c>
      <c r="AC4196" s="382" t="str">
        <f t="shared" si="794"/>
        <v/>
      </c>
      <c r="AD4196" s="382" t="str">
        <f t="shared" si="795"/>
        <v/>
      </c>
    </row>
    <row r="4197" spans="11:30" ht="13.5" customHeight="1">
      <c r="K4197" s="4">
        <f t="shared" si="789"/>
        <v>11</v>
      </c>
      <c r="L4197" s="34">
        <v>43426</v>
      </c>
      <c r="M4197" s="4">
        <v>175</v>
      </c>
      <c r="N4197" s="4">
        <v>18</v>
      </c>
      <c r="O4197" s="31">
        <v>0.70833333333333337</v>
      </c>
      <c r="P4197" s="35">
        <v>13.24</v>
      </c>
      <c r="Q4197" s="36">
        <f t="shared" si="790"/>
        <v>16</v>
      </c>
      <c r="R4197" s="4">
        <f t="shared" si="791"/>
        <v>2.76</v>
      </c>
      <c r="S4197" s="31">
        <f t="shared" si="796"/>
        <v>0.25912037037037033</v>
      </c>
      <c r="T4197" s="31">
        <f t="shared" si="797"/>
        <v>0.70750000000000002</v>
      </c>
      <c r="U4197" s="4">
        <f t="shared" si="793"/>
        <v>0</v>
      </c>
      <c r="V4197" s="4" t="str">
        <f t="shared" si="788"/>
        <v/>
      </c>
      <c r="W4197" s="18" t="str">
        <f>IF(V4197="","",VLOOKUP(L4197,日射量と図３!$A$4:$C$368,3,TRUE)*238.85/100)</f>
        <v/>
      </c>
      <c r="X4197" s="4" t="str">
        <f t="shared" si="792"/>
        <v/>
      </c>
      <c r="Y4197" s="4" t="str">
        <f t="shared" si="798"/>
        <v/>
      </c>
      <c r="Z4197" s="4" t="str">
        <f t="shared" si="799"/>
        <v/>
      </c>
      <c r="AA4197" s="4" t="str">
        <f>IF($V4197="","",IF(Y4197&lt;36,0,IF(AND(36&lt;=Y4197,Y4197&lt;71),VLOOKUP($W4197,日射量と図３!$E$6:$F$34,2,TRUE),IF(AND(71&lt;=Y4197,Y4197&lt;107),VLOOKUP($W4197,日射量と図３!$E$6:$G$34,3,TRUE),IF(AND(107&lt;=Y4197,Y4197&lt;143),VLOOKUP($W4197,日射量と図３!$E$6:$H$34,4,TRUE),VLOOKUP($W4197,日射量と図３!$E$6:$I$34,5,TRUE))))))</f>
        <v/>
      </c>
      <c r="AB4197" s="4" t="str">
        <f>IF($V4197="","",IF(Z4197&lt;36,0,IF(AND(36&lt;=Z4197,Z4197&lt;71),VLOOKUP($W4197,日射量と図３!$E$6:$F$34,2,TRUE),IF(AND(71&lt;=Z4197,Z4197&lt;107),VLOOKUP($W4197,日射量と図３!$E$6:$G$34,3,TRUE),IF(AND(107&lt;=Z4197,Z4197&lt;143),VLOOKUP($W4197,日射量と図３!$E$6:$H$34,4,TRUE),VLOOKUP($W4197,日射量と図３!$E$6:$I$34,5,TRUE))))))</f>
        <v/>
      </c>
      <c r="AC4197" s="382" t="str">
        <f t="shared" si="794"/>
        <v/>
      </c>
      <c r="AD4197" s="382" t="str">
        <f t="shared" si="795"/>
        <v/>
      </c>
    </row>
    <row r="4198" spans="11:30" ht="13.5" customHeight="1">
      <c r="K4198" s="4">
        <f t="shared" si="789"/>
        <v>11</v>
      </c>
      <c r="L4198" s="34">
        <v>43426</v>
      </c>
      <c r="M4198" s="4">
        <v>175</v>
      </c>
      <c r="N4198" s="4">
        <v>19</v>
      </c>
      <c r="O4198" s="31">
        <v>0.75</v>
      </c>
      <c r="P4198" s="35">
        <v>12.489999999999998</v>
      </c>
      <c r="Q4198" s="36">
        <f t="shared" si="790"/>
        <v>16</v>
      </c>
      <c r="R4198" s="4">
        <f t="shared" si="791"/>
        <v>3.5100000000000016</v>
      </c>
      <c r="S4198" s="31">
        <f t="shared" si="796"/>
        <v>0.25912037037037033</v>
      </c>
      <c r="T4198" s="31">
        <f t="shared" si="797"/>
        <v>0.70750000000000002</v>
      </c>
      <c r="U4198" s="4">
        <f t="shared" si="793"/>
        <v>0</v>
      </c>
      <c r="V4198" s="4" t="str">
        <f t="shared" si="788"/>
        <v/>
      </c>
      <c r="W4198" s="18" t="str">
        <f>IF(V4198="","",VLOOKUP(L4198,日射量と図３!$A$4:$C$368,3,TRUE)*238.85/100)</f>
        <v/>
      </c>
      <c r="X4198" s="4" t="str">
        <f t="shared" si="792"/>
        <v/>
      </c>
      <c r="Y4198" s="4" t="str">
        <f t="shared" si="798"/>
        <v/>
      </c>
      <c r="Z4198" s="4" t="str">
        <f t="shared" si="799"/>
        <v/>
      </c>
      <c r="AA4198" s="4" t="str">
        <f>IF($V4198="","",IF(Y4198&lt;36,0,IF(AND(36&lt;=Y4198,Y4198&lt;71),VLOOKUP($W4198,日射量と図３!$E$6:$F$34,2,TRUE),IF(AND(71&lt;=Y4198,Y4198&lt;107),VLOOKUP($W4198,日射量と図３!$E$6:$G$34,3,TRUE),IF(AND(107&lt;=Y4198,Y4198&lt;143),VLOOKUP($W4198,日射量と図３!$E$6:$H$34,4,TRUE),VLOOKUP($W4198,日射量と図３!$E$6:$I$34,5,TRUE))))))</f>
        <v/>
      </c>
      <c r="AB4198" s="4" t="str">
        <f>IF($V4198="","",IF(Z4198&lt;36,0,IF(AND(36&lt;=Z4198,Z4198&lt;71),VLOOKUP($W4198,日射量と図３!$E$6:$F$34,2,TRUE),IF(AND(71&lt;=Z4198,Z4198&lt;107),VLOOKUP($W4198,日射量と図３!$E$6:$G$34,3,TRUE),IF(AND(107&lt;=Z4198,Z4198&lt;143),VLOOKUP($W4198,日射量と図３!$E$6:$H$34,4,TRUE),VLOOKUP($W4198,日射量と図３!$E$6:$I$34,5,TRUE))))))</f>
        <v/>
      </c>
      <c r="AC4198" s="382" t="str">
        <f t="shared" si="794"/>
        <v/>
      </c>
      <c r="AD4198" s="382" t="str">
        <f t="shared" si="795"/>
        <v/>
      </c>
    </row>
    <row r="4199" spans="11:30" ht="13.5" customHeight="1">
      <c r="K4199" s="4">
        <f t="shared" si="789"/>
        <v>11</v>
      </c>
      <c r="L4199" s="34">
        <v>43426</v>
      </c>
      <c r="M4199" s="4">
        <v>175</v>
      </c>
      <c r="N4199" s="4">
        <v>20</v>
      </c>
      <c r="O4199" s="31">
        <v>0.79166666666666663</v>
      </c>
      <c r="P4199" s="35">
        <v>12.010000000000002</v>
      </c>
      <c r="Q4199" s="36">
        <f t="shared" si="790"/>
        <v>16</v>
      </c>
      <c r="R4199" s="4">
        <f t="shared" si="791"/>
        <v>3.9899999999999984</v>
      </c>
      <c r="S4199" s="31">
        <f t="shared" si="796"/>
        <v>0.25912037037037033</v>
      </c>
      <c r="T4199" s="31">
        <f t="shared" si="797"/>
        <v>0.70750000000000002</v>
      </c>
      <c r="U4199" s="4">
        <f t="shared" si="793"/>
        <v>0</v>
      </c>
      <c r="V4199" s="4" t="str">
        <f t="shared" si="788"/>
        <v/>
      </c>
      <c r="W4199" s="18" t="str">
        <f>IF(V4199="","",VLOOKUP(L4199,日射量と図３!$A$4:$C$368,3,TRUE)*238.85/100)</f>
        <v/>
      </c>
      <c r="X4199" s="4" t="str">
        <f t="shared" si="792"/>
        <v/>
      </c>
      <c r="Y4199" s="4" t="str">
        <f t="shared" si="798"/>
        <v/>
      </c>
      <c r="Z4199" s="4" t="str">
        <f t="shared" si="799"/>
        <v/>
      </c>
      <c r="AA4199" s="4" t="str">
        <f>IF($V4199="","",IF(Y4199&lt;36,0,IF(AND(36&lt;=Y4199,Y4199&lt;71),VLOOKUP($W4199,日射量と図３!$E$6:$F$34,2,TRUE),IF(AND(71&lt;=Y4199,Y4199&lt;107),VLOOKUP($W4199,日射量と図３!$E$6:$G$34,3,TRUE),IF(AND(107&lt;=Y4199,Y4199&lt;143),VLOOKUP($W4199,日射量と図３!$E$6:$H$34,4,TRUE),VLOOKUP($W4199,日射量と図３!$E$6:$I$34,5,TRUE))))))</f>
        <v/>
      </c>
      <c r="AB4199" s="4" t="str">
        <f>IF($V4199="","",IF(Z4199&lt;36,0,IF(AND(36&lt;=Z4199,Z4199&lt;71),VLOOKUP($W4199,日射量と図３!$E$6:$F$34,2,TRUE),IF(AND(71&lt;=Z4199,Z4199&lt;107),VLOOKUP($W4199,日射量と図３!$E$6:$G$34,3,TRUE),IF(AND(107&lt;=Z4199,Z4199&lt;143),VLOOKUP($W4199,日射量と図３!$E$6:$H$34,4,TRUE),VLOOKUP($W4199,日射量と図３!$E$6:$I$34,5,TRUE))))))</f>
        <v/>
      </c>
      <c r="AC4199" s="382" t="str">
        <f t="shared" si="794"/>
        <v/>
      </c>
      <c r="AD4199" s="382" t="str">
        <f t="shared" si="795"/>
        <v/>
      </c>
    </row>
    <row r="4200" spans="11:30" ht="13.5" customHeight="1">
      <c r="K4200" s="4">
        <f t="shared" si="789"/>
        <v>11</v>
      </c>
      <c r="L4200" s="34">
        <v>43426</v>
      </c>
      <c r="M4200" s="4">
        <v>175</v>
      </c>
      <c r="N4200" s="4">
        <v>21</v>
      </c>
      <c r="O4200" s="31">
        <v>0.83333333333333337</v>
      </c>
      <c r="P4200" s="35">
        <v>11.55</v>
      </c>
      <c r="Q4200" s="36">
        <f t="shared" si="790"/>
        <v>16</v>
      </c>
      <c r="R4200" s="4">
        <f t="shared" si="791"/>
        <v>4.4499999999999993</v>
      </c>
      <c r="S4200" s="31">
        <f t="shared" si="796"/>
        <v>0.25912037037037033</v>
      </c>
      <c r="T4200" s="31">
        <f t="shared" si="797"/>
        <v>0.70750000000000002</v>
      </c>
      <c r="U4200" s="4">
        <f t="shared" si="793"/>
        <v>0</v>
      </c>
      <c r="V4200" s="4" t="str">
        <f t="shared" ref="V4200:V4263" si="800">IF(N4200=1,SUM(U4200:U4223),"")</f>
        <v/>
      </c>
      <c r="W4200" s="18" t="str">
        <f>IF(V4200="","",VLOOKUP(L4200,日射量と図３!$A$4:$C$368,3,TRUE)*238.85/100)</f>
        <v/>
      </c>
      <c r="X4200" s="4" t="str">
        <f t="shared" si="792"/>
        <v/>
      </c>
      <c r="Y4200" s="4" t="str">
        <f t="shared" si="798"/>
        <v/>
      </c>
      <c r="Z4200" s="4" t="str">
        <f t="shared" si="799"/>
        <v/>
      </c>
      <c r="AA4200" s="4" t="str">
        <f>IF($V4200="","",IF(Y4200&lt;36,0,IF(AND(36&lt;=Y4200,Y4200&lt;71),VLOOKUP($W4200,日射量と図３!$E$6:$F$34,2,TRUE),IF(AND(71&lt;=Y4200,Y4200&lt;107),VLOOKUP($W4200,日射量と図３!$E$6:$G$34,3,TRUE),IF(AND(107&lt;=Y4200,Y4200&lt;143),VLOOKUP($W4200,日射量と図３!$E$6:$H$34,4,TRUE),VLOOKUP($W4200,日射量と図３!$E$6:$I$34,5,TRUE))))))</f>
        <v/>
      </c>
      <c r="AB4200" s="4" t="str">
        <f>IF($V4200="","",IF(Z4200&lt;36,0,IF(AND(36&lt;=Z4200,Z4200&lt;71),VLOOKUP($W4200,日射量と図３!$E$6:$F$34,2,TRUE),IF(AND(71&lt;=Z4200,Z4200&lt;107),VLOOKUP($W4200,日射量と図３!$E$6:$G$34,3,TRUE),IF(AND(107&lt;=Z4200,Z4200&lt;143),VLOOKUP($W4200,日射量と図３!$E$6:$H$34,4,TRUE),VLOOKUP($W4200,日射量と図３!$E$6:$I$34,5,TRUE))))))</f>
        <v/>
      </c>
      <c r="AC4200" s="382" t="str">
        <f t="shared" si="794"/>
        <v/>
      </c>
      <c r="AD4200" s="382" t="str">
        <f t="shared" si="795"/>
        <v/>
      </c>
    </row>
    <row r="4201" spans="11:30" ht="13.5" customHeight="1">
      <c r="K4201" s="4">
        <f t="shared" si="789"/>
        <v>11</v>
      </c>
      <c r="L4201" s="34">
        <v>43426</v>
      </c>
      <c r="M4201" s="4">
        <v>175</v>
      </c>
      <c r="N4201" s="4">
        <v>22</v>
      </c>
      <c r="O4201" s="31">
        <v>0.875</v>
      </c>
      <c r="P4201" s="35">
        <v>11.29</v>
      </c>
      <c r="Q4201" s="36">
        <f t="shared" si="790"/>
        <v>16</v>
      </c>
      <c r="R4201" s="4">
        <f t="shared" si="791"/>
        <v>4.7100000000000009</v>
      </c>
      <c r="S4201" s="31">
        <f t="shared" si="796"/>
        <v>0.25912037037037033</v>
      </c>
      <c r="T4201" s="31">
        <f t="shared" si="797"/>
        <v>0.70750000000000002</v>
      </c>
      <c r="U4201" s="4">
        <f t="shared" si="793"/>
        <v>0</v>
      </c>
      <c r="V4201" s="4" t="str">
        <f t="shared" si="800"/>
        <v/>
      </c>
      <c r="W4201" s="18" t="str">
        <f>IF(V4201="","",VLOOKUP(L4201,日射量と図３!$A$4:$C$368,3,TRUE)*238.85/100)</f>
        <v/>
      </c>
      <c r="X4201" s="4" t="str">
        <f t="shared" si="792"/>
        <v/>
      </c>
      <c r="Y4201" s="4" t="str">
        <f t="shared" si="798"/>
        <v/>
      </c>
      <c r="Z4201" s="4" t="str">
        <f t="shared" si="799"/>
        <v/>
      </c>
      <c r="AA4201" s="4" t="str">
        <f>IF($V4201="","",IF(Y4201&lt;36,0,IF(AND(36&lt;=Y4201,Y4201&lt;71),VLOOKUP($W4201,日射量と図３!$E$6:$F$34,2,TRUE),IF(AND(71&lt;=Y4201,Y4201&lt;107),VLOOKUP($W4201,日射量と図３!$E$6:$G$34,3,TRUE),IF(AND(107&lt;=Y4201,Y4201&lt;143),VLOOKUP($W4201,日射量と図３!$E$6:$H$34,4,TRUE),VLOOKUP($W4201,日射量と図３!$E$6:$I$34,5,TRUE))))))</f>
        <v/>
      </c>
      <c r="AB4201" s="4" t="str">
        <f>IF($V4201="","",IF(Z4201&lt;36,0,IF(AND(36&lt;=Z4201,Z4201&lt;71),VLOOKUP($W4201,日射量と図３!$E$6:$F$34,2,TRUE),IF(AND(71&lt;=Z4201,Z4201&lt;107),VLOOKUP($W4201,日射量と図３!$E$6:$G$34,3,TRUE),IF(AND(107&lt;=Z4201,Z4201&lt;143),VLOOKUP($W4201,日射量と図３!$E$6:$H$34,4,TRUE),VLOOKUP($W4201,日射量と図３!$E$6:$I$34,5,TRUE))))))</f>
        <v/>
      </c>
      <c r="AC4201" s="382" t="str">
        <f t="shared" si="794"/>
        <v/>
      </c>
      <c r="AD4201" s="382" t="str">
        <f t="shared" si="795"/>
        <v/>
      </c>
    </row>
    <row r="4202" spans="11:30" ht="13.5" customHeight="1">
      <c r="K4202" s="4">
        <f t="shared" si="789"/>
        <v>11</v>
      </c>
      <c r="L4202" s="34">
        <v>43426</v>
      </c>
      <c r="M4202" s="4">
        <v>175</v>
      </c>
      <c r="N4202" s="4">
        <v>23</v>
      </c>
      <c r="O4202" s="31">
        <v>0.91666666666666663</v>
      </c>
      <c r="P4202" s="35">
        <v>10.73</v>
      </c>
      <c r="Q4202" s="36">
        <f t="shared" si="790"/>
        <v>13</v>
      </c>
      <c r="R4202" s="4">
        <f t="shared" si="791"/>
        <v>2.2699999999999996</v>
      </c>
      <c r="S4202" s="31">
        <f t="shared" si="796"/>
        <v>0.25912037037037033</v>
      </c>
      <c r="T4202" s="31">
        <f t="shared" si="797"/>
        <v>0.70750000000000002</v>
      </c>
      <c r="U4202" s="4">
        <f t="shared" si="793"/>
        <v>0</v>
      </c>
      <c r="V4202" s="4" t="str">
        <f t="shared" si="800"/>
        <v/>
      </c>
      <c r="W4202" s="18" t="str">
        <f>IF(V4202="","",VLOOKUP(L4202,日射量と図３!$A$4:$C$368,3,TRUE)*238.85/100)</f>
        <v/>
      </c>
      <c r="X4202" s="4" t="str">
        <f t="shared" si="792"/>
        <v/>
      </c>
      <c r="Y4202" s="4" t="str">
        <f t="shared" si="798"/>
        <v/>
      </c>
      <c r="Z4202" s="4" t="str">
        <f t="shared" si="799"/>
        <v/>
      </c>
      <c r="AA4202" s="4" t="str">
        <f>IF($V4202="","",IF(Y4202&lt;36,0,IF(AND(36&lt;=Y4202,Y4202&lt;71),VLOOKUP($W4202,日射量と図３!$E$6:$F$34,2,TRUE),IF(AND(71&lt;=Y4202,Y4202&lt;107),VLOOKUP($W4202,日射量と図３!$E$6:$G$34,3,TRUE),IF(AND(107&lt;=Y4202,Y4202&lt;143),VLOOKUP($W4202,日射量と図３!$E$6:$H$34,4,TRUE),VLOOKUP($W4202,日射量と図３!$E$6:$I$34,5,TRUE))))))</f>
        <v/>
      </c>
      <c r="AB4202" s="4" t="str">
        <f>IF($V4202="","",IF(Z4202&lt;36,0,IF(AND(36&lt;=Z4202,Z4202&lt;71),VLOOKUP($W4202,日射量と図３!$E$6:$F$34,2,TRUE),IF(AND(71&lt;=Z4202,Z4202&lt;107),VLOOKUP($W4202,日射量と図３!$E$6:$G$34,3,TRUE),IF(AND(107&lt;=Z4202,Z4202&lt;143),VLOOKUP($W4202,日射量と図３!$E$6:$H$34,4,TRUE),VLOOKUP($W4202,日射量と図３!$E$6:$I$34,5,TRUE))))))</f>
        <v/>
      </c>
      <c r="AC4202" s="382" t="str">
        <f t="shared" si="794"/>
        <v/>
      </c>
      <c r="AD4202" s="382" t="str">
        <f t="shared" si="795"/>
        <v/>
      </c>
    </row>
    <row r="4203" spans="11:30" ht="13.5" customHeight="1">
      <c r="K4203" s="4">
        <f t="shared" si="789"/>
        <v>11</v>
      </c>
      <c r="L4203" s="34">
        <v>43426</v>
      </c>
      <c r="M4203" s="4">
        <v>175</v>
      </c>
      <c r="N4203" s="4">
        <v>24</v>
      </c>
      <c r="O4203" s="31">
        <v>0.95833333333333337</v>
      </c>
      <c r="P4203" s="35">
        <v>10.57</v>
      </c>
      <c r="Q4203" s="36">
        <f t="shared" si="790"/>
        <v>13</v>
      </c>
      <c r="R4203" s="4">
        <f t="shared" si="791"/>
        <v>2.4299999999999997</v>
      </c>
      <c r="S4203" s="31">
        <f t="shared" si="796"/>
        <v>0.25912037037037033</v>
      </c>
      <c r="T4203" s="31">
        <f t="shared" si="797"/>
        <v>0.70750000000000002</v>
      </c>
      <c r="U4203" s="4">
        <f t="shared" si="793"/>
        <v>0</v>
      </c>
      <c r="V4203" s="4" t="str">
        <f t="shared" si="800"/>
        <v/>
      </c>
      <c r="W4203" s="18" t="str">
        <f>IF(V4203="","",VLOOKUP(L4203,日射量と図３!$A$4:$C$368,3,TRUE)*238.85/100)</f>
        <v/>
      </c>
      <c r="X4203" s="4" t="str">
        <f t="shared" si="792"/>
        <v/>
      </c>
      <c r="Y4203" s="4" t="str">
        <f t="shared" si="798"/>
        <v/>
      </c>
      <c r="Z4203" s="4" t="str">
        <f t="shared" si="799"/>
        <v/>
      </c>
      <c r="AA4203" s="4" t="str">
        <f>IF($V4203="","",IF(Y4203&lt;36,0,IF(AND(36&lt;=Y4203,Y4203&lt;71),VLOOKUP($W4203,日射量と図３!$E$6:$F$34,2,TRUE),IF(AND(71&lt;=Y4203,Y4203&lt;107),VLOOKUP($W4203,日射量と図３!$E$6:$G$34,3,TRUE),IF(AND(107&lt;=Y4203,Y4203&lt;143),VLOOKUP($W4203,日射量と図３!$E$6:$H$34,4,TRUE),VLOOKUP($W4203,日射量と図３!$E$6:$I$34,5,TRUE))))))</f>
        <v/>
      </c>
      <c r="AB4203" s="4" t="str">
        <f>IF($V4203="","",IF(Z4203&lt;36,0,IF(AND(36&lt;=Z4203,Z4203&lt;71),VLOOKUP($W4203,日射量と図３!$E$6:$F$34,2,TRUE),IF(AND(71&lt;=Z4203,Z4203&lt;107),VLOOKUP($W4203,日射量と図３!$E$6:$G$34,3,TRUE),IF(AND(107&lt;=Z4203,Z4203&lt;143),VLOOKUP($W4203,日射量と図３!$E$6:$H$34,4,TRUE),VLOOKUP($W4203,日射量と図３!$E$6:$I$34,5,TRUE))))))</f>
        <v/>
      </c>
      <c r="AC4203" s="382" t="str">
        <f t="shared" si="794"/>
        <v/>
      </c>
      <c r="AD4203" s="382" t="str">
        <f t="shared" si="795"/>
        <v/>
      </c>
    </row>
    <row r="4204" spans="11:30" ht="13.5" customHeight="1">
      <c r="K4204" s="4">
        <f t="shared" si="789"/>
        <v>11</v>
      </c>
      <c r="L4204" s="34">
        <v>43427</v>
      </c>
      <c r="M4204" s="4">
        <v>176</v>
      </c>
      <c r="N4204" s="4">
        <v>1</v>
      </c>
      <c r="O4204" s="31">
        <v>0</v>
      </c>
      <c r="P4204" s="35">
        <v>10.31</v>
      </c>
      <c r="Q4204" s="36">
        <f t="shared" si="790"/>
        <v>13</v>
      </c>
      <c r="R4204" s="4">
        <f t="shared" si="791"/>
        <v>2.6899999999999995</v>
      </c>
      <c r="S4204" s="31">
        <f t="shared" si="796"/>
        <v>0.25912037037037033</v>
      </c>
      <c r="T4204" s="31">
        <f t="shared" si="797"/>
        <v>0.70750000000000002</v>
      </c>
      <c r="U4204" s="4">
        <f t="shared" si="793"/>
        <v>0</v>
      </c>
      <c r="V4204" s="4">
        <f t="shared" si="800"/>
        <v>10.669999999999996</v>
      </c>
      <c r="W4204" s="18">
        <f>IF(V4204="","",VLOOKUP(L4204,日射量と図３!$A$4:$C$368,3,TRUE)*238.85/100)</f>
        <v>23.885000000000002</v>
      </c>
      <c r="X4204" s="4">
        <f t="shared" si="792"/>
        <v>11</v>
      </c>
      <c r="Y4204" s="4">
        <f t="shared" si="798"/>
        <v>6.0642944999999964</v>
      </c>
      <c r="Z4204" s="4">
        <f t="shared" si="799"/>
        <v>6.8361137999999961</v>
      </c>
      <c r="AA4204" s="4">
        <f>IF($V4204="","",IF(Y4204&lt;36,0,IF(AND(36&lt;=Y4204,Y4204&lt;71),VLOOKUP($W4204,日射量と図３!$E$6:$F$34,2,TRUE),IF(AND(71&lt;=Y4204,Y4204&lt;107),VLOOKUP($W4204,日射量と図３!$E$6:$G$34,3,TRUE),IF(AND(107&lt;=Y4204,Y4204&lt;143),VLOOKUP($W4204,日射量と図３!$E$6:$H$34,4,TRUE),VLOOKUP($W4204,日射量と図３!$E$6:$I$34,5,TRUE))))))</f>
        <v>0</v>
      </c>
      <c r="AB4204" s="4">
        <f>IF($V4204="","",IF(Z4204&lt;36,0,IF(AND(36&lt;=Z4204,Z4204&lt;71),VLOOKUP($W4204,日射量と図３!$E$6:$F$34,2,TRUE),IF(AND(71&lt;=Z4204,Z4204&lt;107),VLOOKUP($W4204,日射量と図３!$E$6:$G$34,3,TRUE),IF(AND(107&lt;=Z4204,Z4204&lt;143),VLOOKUP($W4204,日射量と図３!$E$6:$H$34,4,TRUE),VLOOKUP($W4204,日射量と図３!$E$6:$I$34,5,TRUE))))))</f>
        <v>0</v>
      </c>
      <c r="AC4204" s="382">
        <f t="shared" si="794"/>
        <v>0</v>
      </c>
      <c r="AD4204" s="382">
        <f t="shared" si="795"/>
        <v>0</v>
      </c>
    </row>
    <row r="4205" spans="11:30" ht="13.5" customHeight="1">
      <c r="K4205" s="4">
        <f t="shared" si="789"/>
        <v>11</v>
      </c>
      <c r="L4205" s="34">
        <v>43427</v>
      </c>
      <c r="M4205" s="4">
        <v>176</v>
      </c>
      <c r="N4205" s="4">
        <v>2</v>
      </c>
      <c r="O4205" s="31">
        <v>4.1666666666666664E-2</v>
      </c>
      <c r="P4205" s="35">
        <v>10.3</v>
      </c>
      <c r="Q4205" s="36">
        <f t="shared" si="790"/>
        <v>13</v>
      </c>
      <c r="R4205" s="4">
        <f t="shared" si="791"/>
        <v>2.6999999999999993</v>
      </c>
      <c r="S4205" s="31">
        <f t="shared" si="796"/>
        <v>0.25912037037037033</v>
      </c>
      <c r="T4205" s="31">
        <f t="shared" si="797"/>
        <v>0.70750000000000002</v>
      </c>
      <c r="U4205" s="4">
        <f t="shared" si="793"/>
        <v>0</v>
      </c>
      <c r="V4205" s="4" t="str">
        <f t="shared" si="800"/>
        <v/>
      </c>
      <c r="W4205" s="18" t="str">
        <f>IF(V4205="","",VLOOKUP(L4205,日射量と図３!$A$4:$C$368,3,TRUE)*238.85/100)</f>
        <v/>
      </c>
      <c r="X4205" s="4" t="str">
        <f t="shared" si="792"/>
        <v/>
      </c>
      <c r="Y4205" s="4" t="str">
        <f t="shared" si="798"/>
        <v/>
      </c>
      <c r="Z4205" s="4" t="str">
        <f t="shared" si="799"/>
        <v/>
      </c>
      <c r="AA4205" s="4" t="str">
        <f>IF($V4205="","",IF(Y4205&lt;36,0,IF(AND(36&lt;=Y4205,Y4205&lt;71),VLOOKUP($W4205,日射量と図３!$E$6:$F$34,2,TRUE),IF(AND(71&lt;=Y4205,Y4205&lt;107),VLOOKUP($W4205,日射量と図３!$E$6:$G$34,3,TRUE),IF(AND(107&lt;=Y4205,Y4205&lt;143),VLOOKUP($W4205,日射量と図３!$E$6:$H$34,4,TRUE),VLOOKUP($W4205,日射量と図３!$E$6:$I$34,5,TRUE))))))</f>
        <v/>
      </c>
      <c r="AB4205" s="4" t="str">
        <f>IF($V4205="","",IF(Z4205&lt;36,0,IF(AND(36&lt;=Z4205,Z4205&lt;71),VLOOKUP($W4205,日射量と図３!$E$6:$F$34,2,TRUE),IF(AND(71&lt;=Z4205,Z4205&lt;107),VLOOKUP($W4205,日射量と図３!$E$6:$G$34,3,TRUE),IF(AND(107&lt;=Z4205,Z4205&lt;143),VLOOKUP($W4205,日射量と図３!$E$6:$H$34,4,TRUE),VLOOKUP($W4205,日射量と図３!$E$6:$I$34,5,TRUE))))))</f>
        <v/>
      </c>
      <c r="AC4205" s="382" t="str">
        <f t="shared" si="794"/>
        <v/>
      </c>
      <c r="AD4205" s="382" t="str">
        <f t="shared" si="795"/>
        <v/>
      </c>
    </row>
    <row r="4206" spans="11:30" ht="13.5" customHeight="1">
      <c r="K4206" s="4">
        <f t="shared" si="789"/>
        <v>11</v>
      </c>
      <c r="L4206" s="34">
        <v>43427</v>
      </c>
      <c r="M4206" s="4">
        <v>176</v>
      </c>
      <c r="N4206" s="4">
        <v>3</v>
      </c>
      <c r="O4206" s="31">
        <v>8.3333333333333329E-2</v>
      </c>
      <c r="P4206" s="35">
        <v>9.84</v>
      </c>
      <c r="Q4206" s="36">
        <f t="shared" si="790"/>
        <v>13</v>
      </c>
      <c r="R4206" s="4">
        <f t="shared" si="791"/>
        <v>3.16</v>
      </c>
      <c r="S4206" s="31">
        <f t="shared" si="796"/>
        <v>0.25912037037037033</v>
      </c>
      <c r="T4206" s="31">
        <f t="shared" si="797"/>
        <v>0.70750000000000002</v>
      </c>
      <c r="U4206" s="4">
        <f t="shared" si="793"/>
        <v>0</v>
      </c>
      <c r="V4206" s="4" t="str">
        <f t="shared" si="800"/>
        <v/>
      </c>
      <c r="W4206" s="18" t="str">
        <f>IF(V4206="","",VLOOKUP(L4206,日射量と図３!$A$4:$C$368,3,TRUE)*238.85/100)</f>
        <v/>
      </c>
      <c r="X4206" s="4" t="str">
        <f t="shared" si="792"/>
        <v/>
      </c>
      <c r="Y4206" s="4" t="str">
        <f t="shared" si="798"/>
        <v/>
      </c>
      <c r="Z4206" s="4" t="str">
        <f t="shared" si="799"/>
        <v/>
      </c>
      <c r="AA4206" s="4" t="str">
        <f>IF($V4206="","",IF(Y4206&lt;36,0,IF(AND(36&lt;=Y4206,Y4206&lt;71),VLOOKUP($W4206,日射量と図３!$E$6:$F$34,2,TRUE),IF(AND(71&lt;=Y4206,Y4206&lt;107),VLOOKUP($W4206,日射量と図３!$E$6:$G$34,3,TRUE),IF(AND(107&lt;=Y4206,Y4206&lt;143),VLOOKUP($W4206,日射量と図３!$E$6:$H$34,4,TRUE),VLOOKUP($W4206,日射量と図３!$E$6:$I$34,5,TRUE))))))</f>
        <v/>
      </c>
      <c r="AB4206" s="4" t="str">
        <f>IF($V4206="","",IF(Z4206&lt;36,0,IF(AND(36&lt;=Z4206,Z4206&lt;71),VLOOKUP($W4206,日射量と図３!$E$6:$F$34,2,TRUE),IF(AND(71&lt;=Z4206,Z4206&lt;107),VLOOKUP($W4206,日射量と図３!$E$6:$G$34,3,TRUE),IF(AND(107&lt;=Z4206,Z4206&lt;143),VLOOKUP($W4206,日射量と図３!$E$6:$H$34,4,TRUE),VLOOKUP($W4206,日射量と図３!$E$6:$I$34,5,TRUE))))))</f>
        <v/>
      </c>
      <c r="AC4206" s="382" t="str">
        <f t="shared" si="794"/>
        <v/>
      </c>
      <c r="AD4206" s="382" t="str">
        <f t="shared" si="795"/>
        <v/>
      </c>
    </row>
    <row r="4207" spans="11:30" ht="13.5" customHeight="1">
      <c r="K4207" s="4">
        <f t="shared" si="789"/>
        <v>11</v>
      </c>
      <c r="L4207" s="34">
        <v>43427</v>
      </c>
      <c r="M4207" s="4">
        <v>176</v>
      </c>
      <c r="N4207" s="4">
        <v>4</v>
      </c>
      <c r="O4207" s="31">
        <v>0.125</v>
      </c>
      <c r="P4207" s="35">
        <v>9.67</v>
      </c>
      <c r="Q4207" s="36">
        <f t="shared" si="790"/>
        <v>13</v>
      </c>
      <c r="R4207" s="4">
        <f t="shared" si="791"/>
        <v>3.33</v>
      </c>
      <c r="S4207" s="31">
        <f t="shared" si="796"/>
        <v>0.25912037037037033</v>
      </c>
      <c r="T4207" s="31">
        <f t="shared" si="797"/>
        <v>0.70750000000000002</v>
      </c>
      <c r="U4207" s="4">
        <f t="shared" si="793"/>
        <v>0</v>
      </c>
      <c r="V4207" s="4" t="str">
        <f t="shared" si="800"/>
        <v/>
      </c>
      <c r="W4207" s="18" t="str">
        <f>IF(V4207="","",VLOOKUP(L4207,日射量と図３!$A$4:$C$368,3,TRUE)*238.85/100)</f>
        <v/>
      </c>
      <c r="X4207" s="4" t="str">
        <f t="shared" si="792"/>
        <v/>
      </c>
      <c r="Y4207" s="4" t="str">
        <f t="shared" si="798"/>
        <v/>
      </c>
      <c r="Z4207" s="4" t="str">
        <f t="shared" si="799"/>
        <v/>
      </c>
      <c r="AA4207" s="4" t="str">
        <f>IF($V4207="","",IF(Y4207&lt;36,0,IF(AND(36&lt;=Y4207,Y4207&lt;71),VLOOKUP($W4207,日射量と図３!$E$6:$F$34,2,TRUE),IF(AND(71&lt;=Y4207,Y4207&lt;107),VLOOKUP($W4207,日射量と図３!$E$6:$G$34,3,TRUE),IF(AND(107&lt;=Y4207,Y4207&lt;143),VLOOKUP($W4207,日射量と図３!$E$6:$H$34,4,TRUE),VLOOKUP($W4207,日射量と図３!$E$6:$I$34,5,TRUE))))))</f>
        <v/>
      </c>
      <c r="AB4207" s="4" t="str">
        <f>IF($V4207="","",IF(Z4207&lt;36,0,IF(AND(36&lt;=Z4207,Z4207&lt;71),VLOOKUP($W4207,日射量と図３!$E$6:$F$34,2,TRUE),IF(AND(71&lt;=Z4207,Z4207&lt;107),VLOOKUP($W4207,日射量と図３!$E$6:$G$34,3,TRUE),IF(AND(107&lt;=Z4207,Z4207&lt;143),VLOOKUP($W4207,日射量と図３!$E$6:$H$34,4,TRUE),VLOOKUP($W4207,日射量と図３!$E$6:$I$34,5,TRUE))))))</f>
        <v/>
      </c>
      <c r="AC4207" s="382" t="str">
        <f t="shared" si="794"/>
        <v/>
      </c>
      <c r="AD4207" s="382" t="str">
        <f t="shared" si="795"/>
        <v/>
      </c>
    </row>
    <row r="4208" spans="11:30" ht="13.5" customHeight="1">
      <c r="K4208" s="4">
        <f t="shared" si="789"/>
        <v>11</v>
      </c>
      <c r="L4208" s="34">
        <v>43427</v>
      </c>
      <c r="M4208" s="4">
        <v>176</v>
      </c>
      <c r="N4208" s="4">
        <v>5</v>
      </c>
      <c r="O4208" s="31">
        <v>0.16666666666666666</v>
      </c>
      <c r="P4208" s="35">
        <v>9.370000000000001</v>
      </c>
      <c r="Q4208" s="36">
        <f t="shared" si="790"/>
        <v>15</v>
      </c>
      <c r="R4208" s="4">
        <f t="shared" si="791"/>
        <v>5.629999999999999</v>
      </c>
      <c r="S4208" s="31">
        <f t="shared" si="796"/>
        <v>0.25912037037037033</v>
      </c>
      <c r="T4208" s="31">
        <f t="shared" si="797"/>
        <v>0.70750000000000002</v>
      </c>
      <c r="U4208" s="4">
        <f t="shared" si="793"/>
        <v>0</v>
      </c>
      <c r="V4208" s="4" t="str">
        <f t="shared" si="800"/>
        <v/>
      </c>
      <c r="W4208" s="18" t="str">
        <f>IF(V4208="","",VLOOKUP(L4208,日射量と図３!$A$4:$C$368,3,TRUE)*238.85/100)</f>
        <v/>
      </c>
      <c r="X4208" s="4" t="str">
        <f t="shared" si="792"/>
        <v/>
      </c>
      <c r="Y4208" s="4" t="str">
        <f t="shared" si="798"/>
        <v/>
      </c>
      <c r="Z4208" s="4" t="str">
        <f t="shared" si="799"/>
        <v/>
      </c>
      <c r="AA4208" s="4" t="str">
        <f>IF($V4208="","",IF(Y4208&lt;36,0,IF(AND(36&lt;=Y4208,Y4208&lt;71),VLOOKUP($W4208,日射量と図３!$E$6:$F$34,2,TRUE),IF(AND(71&lt;=Y4208,Y4208&lt;107),VLOOKUP($W4208,日射量と図３!$E$6:$G$34,3,TRUE),IF(AND(107&lt;=Y4208,Y4208&lt;143),VLOOKUP($W4208,日射量と図３!$E$6:$H$34,4,TRUE),VLOOKUP($W4208,日射量と図３!$E$6:$I$34,5,TRUE))))))</f>
        <v/>
      </c>
      <c r="AB4208" s="4" t="str">
        <f>IF($V4208="","",IF(Z4208&lt;36,0,IF(AND(36&lt;=Z4208,Z4208&lt;71),VLOOKUP($W4208,日射量と図３!$E$6:$F$34,2,TRUE),IF(AND(71&lt;=Z4208,Z4208&lt;107),VLOOKUP($W4208,日射量と図３!$E$6:$G$34,3,TRUE),IF(AND(107&lt;=Z4208,Z4208&lt;143),VLOOKUP($W4208,日射量と図３!$E$6:$H$34,4,TRUE),VLOOKUP($W4208,日射量と図３!$E$6:$I$34,5,TRUE))))))</f>
        <v/>
      </c>
      <c r="AC4208" s="382" t="str">
        <f t="shared" si="794"/>
        <v/>
      </c>
      <c r="AD4208" s="382" t="str">
        <f t="shared" si="795"/>
        <v/>
      </c>
    </row>
    <row r="4209" spans="11:30" ht="13.5" customHeight="1">
      <c r="K4209" s="4">
        <f t="shared" si="789"/>
        <v>11</v>
      </c>
      <c r="L4209" s="34">
        <v>43427</v>
      </c>
      <c r="M4209" s="4">
        <v>176</v>
      </c>
      <c r="N4209" s="4">
        <v>6</v>
      </c>
      <c r="O4209" s="31">
        <v>0.20833333333333334</v>
      </c>
      <c r="P4209" s="35">
        <v>9.0900000000000016</v>
      </c>
      <c r="Q4209" s="36">
        <f t="shared" si="790"/>
        <v>15</v>
      </c>
      <c r="R4209" s="4">
        <f t="shared" si="791"/>
        <v>5.9099999999999984</v>
      </c>
      <c r="S4209" s="31">
        <f t="shared" si="796"/>
        <v>0.25912037037037033</v>
      </c>
      <c r="T4209" s="31">
        <f t="shared" si="797"/>
        <v>0.70750000000000002</v>
      </c>
      <c r="U4209" s="4">
        <f t="shared" si="793"/>
        <v>0</v>
      </c>
      <c r="V4209" s="4" t="str">
        <f t="shared" si="800"/>
        <v/>
      </c>
      <c r="W4209" s="18" t="str">
        <f>IF(V4209="","",VLOOKUP(L4209,日射量と図３!$A$4:$C$368,3,TRUE)*238.85/100)</f>
        <v/>
      </c>
      <c r="X4209" s="4" t="str">
        <f t="shared" si="792"/>
        <v/>
      </c>
      <c r="Y4209" s="4" t="str">
        <f t="shared" si="798"/>
        <v/>
      </c>
      <c r="Z4209" s="4" t="str">
        <f t="shared" si="799"/>
        <v/>
      </c>
      <c r="AA4209" s="4" t="str">
        <f>IF($V4209="","",IF(Y4209&lt;36,0,IF(AND(36&lt;=Y4209,Y4209&lt;71),VLOOKUP($W4209,日射量と図３!$E$6:$F$34,2,TRUE),IF(AND(71&lt;=Y4209,Y4209&lt;107),VLOOKUP($W4209,日射量と図３!$E$6:$G$34,3,TRUE),IF(AND(107&lt;=Y4209,Y4209&lt;143),VLOOKUP($W4209,日射量と図３!$E$6:$H$34,4,TRUE),VLOOKUP($W4209,日射量と図３!$E$6:$I$34,5,TRUE))))))</f>
        <v/>
      </c>
      <c r="AB4209" s="4" t="str">
        <f>IF($V4209="","",IF(Z4209&lt;36,0,IF(AND(36&lt;=Z4209,Z4209&lt;71),VLOOKUP($W4209,日射量と図３!$E$6:$F$34,2,TRUE),IF(AND(71&lt;=Z4209,Z4209&lt;107),VLOOKUP($W4209,日射量と図３!$E$6:$G$34,3,TRUE),IF(AND(107&lt;=Z4209,Z4209&lt;143),VLOOKUP($W4209,日射量と図３!$E$6:$H$34,4,TRUE),VLOOKUP($W4209,日射量と図３!$E$6:$I$34,5,TRUE))))))</f>
        <v/>
      </c>
      <c r="AC4209" s="382" t="str">
        <f t="shared" si="794"/>
        <v/>
      </c>
      <c r="AD4209" s="382" t="str">
        <f t="shared" si="795"/>
        <v/>
      </c>
    </row>
    <row r="4210" spans="11:30" ht="13.5" customHeight="1">
      <c r="K4210" s="4">
        <f t="shared" si="789"/>
        <v>11</v>
      </c>
      <c r="L4210" s="34">
        <v>43427</v>
      </c>
      <c r="M4210" s="4">
        <v>176</v>
      </c>
      <c r="N4210" s="4">
        <v>7</v>
      </c>
      <c r="O4210" s="31">
        <v>0.25</v>
      </c>
      <c r="P4210" s="35">
        <v>8.870000000000001</v>
      </c>
      <c r="Q4210" s="36">
        <f t="shared" si="790"/>
        <v>15</v>
      </c>
      <c r="R4210" s="4">
        <f t="shared" si="791"/>
        <v>6.129999999999999</v>
      </c>
      <c r="S4210" s="31">
        <f t="shared" si="796"/>
        <v>0.25912037037037033</v>
      </c>
      <c r="T4210" s="31">
        <f t="shared" si="797"/>
        <v>0.70750000000000002</v>
      </c>
      <c r="U4210" s="4">
        <f t="shared" si="793"/>
        <v>0</v>
      </c>
      <c r="V4210" s="4" t="str">
        <f t="shared" si="800"/>
        <v/>
      </c>
      <c r="W4210" s="18" t="str">
        <f>IF(V4210="","",VLOOKUP(L4210,日射量と図３!$A$4:$C$368,3,TRUE)*238.85/100)</f>
        <v/>
      </c>
      <c r="X4210" s="4" t="str">
        <f t="shared" si="792"/>
        <v/>
      </c>
      <c r="Y4210" s="4" t="str">
        <f t="shared" si="798"/>
        <v/>
      </c>
      <c r="Z4210" s="4" t="str">
        <f t="shared" si="799"/>
        <v/>
      </c>
      <c r="AA4210" s="4" t="str">
        <f>IF($V4210="","",IF(Y4210&lt;36,0,IF(AND(36&lt;=Y4210,Y4210&lt;71),VLOOKUP($W4210,日射量と図３!$E$6:$F$34,2,TRUE),IF(AND(71&lt;=Y4210,Y4210&lt;107),VLOOKUP($W4210,日射量と図３!$E$6:$G$34,3,TRUE),IF(AND(107&lt;=Y4210,Y4210&lt;143),VLOOKUP($W4210,日射量と図３!$E$6:$H$34,4,TRUE),VLOOKUP($W4210,日射量と図３!$E$6:$I$34,5,TRUE))))))</f>
        <v/>
      </c>
      <c r="AB4210" s="4" t="str">
        <f>IF($V4210="","",IF(Z4210&lt;36,0,IF(AND(36&lt;=Z4210,Z4210&lt;71),VLOOKUP($W4210,日射量と図３!$E$6:$F$34,2,TRUE),IF(AND(71&lt;=Z4210,Z4210&lt;107),VLOOKUP($W4210,日射量と図３!$E$6:$G$34,3,TRUE),IF(AND(107&lt;=Z4210,Z4210&lt;143),VLOOKUP($W4210,日射量と図３!$E$6:$H$34,4,TRUE),VLOOKUP($W4210,日射量と図３!$E$6:$I$34,5,TRUE))))))</f>
        <v/>
      </c>
      <c r="AC4210" s="382" t="str">
        <f t="shared" si="794"/>
        <v/>
      </c>
      <c r="AD4210" s="382" t="str">
        <f t="shared" si="795"/>
        <v/>
      </c>
    </row>
    <row r="4211" spans="11:30" ht="13.5" customHeight="1">
      <c r="K4211" s="4">
        <f t="shared" si="789"/>
        <v>11</v>
      </c>
      <c r="L4211" s="34">
        <v>43427</v>
      </c>
      <c r="M4211" s="4">
        <v>176</v>
      </c>
      <c r="N4211" s="4">
        <v>8</v>
      </c>
      <c r="O4211" s="31">
        <v>0.29166666666666669</v>
      </c>
      <c r="P4211" s="35">
        <v>8.6800000000000015</v>
      </c>
      <c r="Q4211" s="36">
        <f t="shared" si="790"/>
        <v>12</v>
      </c>
      <c r="R4211" s="4">
        <f t="shared" si="791"/>
        <v>3.3199999999999985</v>
      </c>
      <c r="S4211" s="31">
        <f t="shared" si="796"/>
        <v>0.25912037037037033</v>
      </c>
      <c r="T4211" s="31">
        <f t="shared" si="797"/>
        <v>0.70750000000000002</v>
      </c>
      <c r="U4211" s="4">
        <f t="shared" si="793"/>
        <v>3.3199999999999985</v>
      </c>
      <c r="V4211" s="4" t="str">
        <f t="shared" si="800"/>
        <v/>
      </c>
      <c r="W4211" s="18" t="str">
        <f>IF(V4211="","",VLOOKUP(L4211,日射量と図３!$A$4:$C$368,3,TRUE)*238.85/100)</f>
        <v/>
      </c>
      <c r="X4211" s="4" t="str">
        <f t="shared" si="792"/>
        <v/>
      </c>
      <c r="Y4211" s="4" t="str">
        <f t="shared" si="798"/>
        <v/>
      </c>
      <c r="Z4211" s="4" t="str">
        <f t="shared" si="799"/>
        <v/>
      </c>
      <c r="AA4211" s="4" t="str">
        <f>IF($V4211="","",IF(Y4211&lt;36,0,IF(AND(36&lt;=Y4211,Y4211&lt;71),VLOOKUP($W4211,日射量と図３!$E$6:$F$34,2,TRUE),IF(AND(71&lt;=Y4211,Y4211&lt;107),VLOOKUP($W4211,日射量と図３!$E$6:$G$34,3,TRUE),IF(AND(107&lt;=Y4211,Y4211&lt;143),VLOOKUP($W4211,日射量と図３!$E$6:$H$34,4,TRUE),VLOOKUP($W4211,日射量と図３!$E$6:$I$34,5,TRUE))))))</f>
        <v/>
      </c>
      <c r="AB4211" s="4" t="str">
        <f>IF($V4211="","",IF(Z4211&lt;36,0,IF(AND(36&lt;=Z4211,Z4211&lt;71),VLOOKUP($W4211,日射量と図３!$E$6:$F$34,2,TRUE),IF(AND(71&lt;=Z4211,Z4211&lt;107),VLOOKUP($W4211,日射量と図３!$E$6:$G$34,3,TRUE),IF(AND(107&lt;=Z4211,Z4211&lt;143),VLOOKUP($W4211,日射量と図３!$E$6:$H$34,4,TRUE),VLOOKUP($W4211,日射量と図３!$E$6:$I$34,5,TRUE))))))</f>
        <v/>
      </c>
      <c r="AC4211" s="382" t="str">
        <f t="shared" si="794"/>
        <v/>
      </c>
      <c r="AD4211" s="382" t="str">
        <f t="shared" si="795"/>
        <v/>
      </c>
    </row>
    <row r="4212" spans="11:30" ht="13.5" customHeight="1">
      <c r="K4212" s="4">
        <f t="shared" si="789"/>
        <v>11</v>
      </c>
      <c r="L4212" s="34">
        <v>43427</v>
      </c>
      <c r="M4212" s="4">
        <v>176</v>
      </c>
      <c r="N4212" s="4">
        <v>9</v>
      </c>
      <c r="O4212" s="31">
        <v>0.33333333333333331</v>
      </c>
      <c r="P4212" s="35">
        <v>9.64</v>
      </c>
      <c r="Q4212" s="36">
        <f t="shared" si="790"/>
        <v>12</v>
      </c>
      <c r="R4212" s="4">
        <f t="shared" si="791"/>
        <v>2.3599999999999994</v>
      </c>
      <c r="S4212" s="31">
        <f t="shared" si="796"/>
        <v>0.25912037037037033</v>
      </c>
      <c r="T4212" s="31">
        <f t="shared" si="797"/>
        <v>0.70750000000000002</v>
      </c>
      <c r="U4212" s="4">
        <f t="shared" si="793"/>
        <v>2.3599999999999994</v>
      </c>
      <c r="V4212" s="4" t="str">
        <f t="shared" si="800"/>
        <v/>
      </c>
      <c r="W4212" s="18" t="str">
        <f>IF(V4212="","",VLOOKUP(L4212,日射量と図３!$A$4:$C$368,3,TRUE)*238.85/100)</f>
        <v/>
      </c>
      <c r="X4212" s="4" t="str">
        <f t="shared" si="792"/>
        <v/>
      </c>
      <c r="Y4212" s="4" t="str">
        <f t="shared" si="798"/>
        <v/>
      </c>
      <c r="Z4212" s="4" t="str">
        <f t="shared" si="799"/>
        <v/>
      </c>
      <c r="AA4212" s="4" t="str">
        <f>IF($V4212="","",IF(Y4212&lt;36,0,IF(AND(36&lt;=Y4212,Y4212&lt;71),VLOOKUP($W4212,日射量と図３!$E$6:$F$34,2,TRUE),IF(AND(71&lt;=Y4212,Y4212&lt;107),VLOOKUP($W4212,日射量と図３!$E$6:$G$34,3,TRUE),IF(AND(107&lt;=Y4212,Y4212&lt;143),VLOOKUP($W4212,日射量と図３!$E$6:$H$34,4,TRUE),VLOOKUP($W4212,日射量と図３!$E$6:$I$34,5,TRUE))))))</f>
        <v/>
      </c>
      <c r="AB4212" s="4" t="str">
        <f>IF($V4212="","",IF(Z4212&lt;36,0,IF(AND(36&lt;=Z4212,Z4212&lt;71),VLOOKUP($W4212,日射量と図３!$E$6:$F$34,2,TRUE),IF(AND(71&lt;=Z4212,Z4212&lt;107),VLOOKUP($W4212,日射量と図３!$E$6:$G$34,3,TRUE),IF(AND(107&lt;=Z4212,Z4212&lt;143),VLOOKUP($W4212,日射量と図３!$E$6:$H$34,4,TRUE),VLOOKUP($W4212,日射量と図３!$E$6:$I$34,5,TRUE))))))</f>
        <v/>
      </c>
      <c r="AC4212" s="382" t="str">
        <f t="shared" si="794"/>
        <v/>
      </c>
      <c r="AD4212" s="382" t="str">
        <f t="shared" si="795"/>
        <v/>
      </c>
    </row>
    <row r="4213" spans="11:30" ht="13.5" customHeight="1">
      <c r="K4213" s="4">
        <f t="shared" si="789"/>
        <v>11</v>
      </c>
      <c r="L4213" s="34">
        <v>43427</v>
      </c>
      <c r="M4213" s="4">
        <v>176</v>
      </c>
      <c r="N4213" s="4">
        <v>10</v>
      </c>
      <c r="O4213" s="31">
        <v>0.375</v>
      </c>
      <c r="P4213" s="35">
        <v>11.120000000000001</v>
      </c>
      <c r="Q4213" s="36">
        <f t="shared" si="790"/>
        <v>12</v>
      </c>
      <c r="R4213" s="4">
        <f t="shared" si="791"/>
        <v>0.87999999999999901</v>
      </c>
      <c r="S4213" s="31">
        <f t="shared" si="796"/>
        <v>0.25912037037037033</v>
      </c>
      <c r="T4213" s="31">
        <f t="shared" si="797"/>
        <v>0.70750000000000002</v>
      </c>
      <c r="U4213" s="4">
        <f t="shared" si="793"/>
        <v>0.87999999999999901</v>
      </c>
      <c r="V4213" s="4" t="str">
        <f t="shared" si="800"/>
        <v/>
      </c>
      <c r="W4213" s="18" t="str">
        <f>IF(V4213="","",VLOOKUP(L4213,日射量と図３!$A$4:$C$368,3,TRUE)*238.85/100)</f>
        <v/>
      </c>
      <c r="X4213" s="4" t="str">
        <f t="shared" si="792"/>
        <v/>
      </c>
      <c r="Y4213" s="4" t="str">
        <f t="shared" si="798"/>
        <v/>
      </c>
      <c r="Z4213" s="4" t="str">
        <f t="shared" si="799"/>
        <v/>
      </c>
      <c r="AA4213" s="4" t="str">
        <f>IF($V4213="","",IF(Y4213&lt;36,0,IF(AND(36&lt;=Y4213,Y4213&lt;71),VLOOKUP($W4213,日射量と図３!$E$6:$F$34,2,TRUE),IF(AND(71&lt;=Y4213,Y4213&lt;107),VLOOKUP($W4213,日射量と図３!$E$6:$G$34,3,TRUE),IF(AND(107&lt;=Y4213,Y4213&lt;143),VLOOKUP($W4213,日射量と図３!$E$6:$H$34,4,TRUE),VLOOKUP($W4213,日射量と図３!$E$6:$I$34,5,TRUE))))))</f>
        <v/>
      </c>
      <c r="AB4213" s="4" t="str">
        <f>IF($V4213="","",IF(Z4213&lt;36,0,IF(AND(36&lt;=Z4213,Z4213&lt;71),VLOOKUP($W4213,日射量と図３!$E$6:$F$34,2,TRUE),IF(AND(71&lt;=Z4213,Z4213&lt;107),VLOOKUP($W4213,日射量と図３!$E$6:$G$34,3,TRUE),IF(AND(107&lt;=Z4213,Z4213&lt;143),VLOOKUP($W4213,日射量と図３!$E$6:$H$34,4,TRUE),VLOOKUP($W4213,日射量と図３!$E$6:$I$34,5,TRUE))))))</f>
        <v/>
      </c>
      <c r="AC4213" s="382" t="str">
        <f t="shared" si="794"/>
        <v/>
      </c>
      <c r="AD4213" s="382" t="str">
        <f t="shared" si="795"/>
        <v/>
      </c>
    </row>
    <row r="4214" spans="11:30" ht="13.5" customHeight="1">
      <c r="K4214" s="4">
        <f t="shared" si="789"/>
        <v>11</v>
      </c>
      <c r="L4214" s="34">
        <v>43427</v>
      </c>
      <c r="M4214" s="4">
        <v>176</v>
      </c>
      <c r="N4214" s="4">
        <v>11</v>
      </c>
      <c r="O4214" s="31">
        <v>0.41666666666666669</v>
      </c>
      <c r="P4214" s="35">
        <v>12.71</v>
      </c>
      <c r="Q4214" s="36">
        <f t="shared" si="790"/>
        <v>12</v>
      </c>
      <c r="R4214" s="4">
        <f t="shared" si="791"/>
        <v>0</v>
      </c>
      <c r="S4214" s="31">
        <f t="shared" si="796"/>
        <v>0.25912037037037033</v>
      </c>
      <c r="T4214" s="31">
        <f t="shared" si="797"/>
        <v>0.70750000000000002</v>
      </c>
      <c r="U4214" s="4">
        <f t="shared" si="793"/>
        <v>0</v>
      </c>
      <c r="V4214" s="4" t="str">
        <f t="shared" si="800"/>
        <v/>
      </c>
      <c r="W4214" s="18" t="str">
        <f>IF(V4214="","",VLOOKUP(L4214,日射量と図３!$A$4:$C$368,3,TRUE)*238.85/100)</f>
        <v/>
      </c>
      <c r="X4214" s="4" t="str">
        <f t="shared" si="792"/>
        <v/>
      </c>
      <c r="Y4214" s="4" t="str">
        <f t="shared" si="798"/>
        <v/>
      </c>
      <c r="Z4214" s="4" t="str">
        <f t="shared" si="799"/>
        <v/>
      </c>
      <c r="AA4214" s="4" t="str">
        <f>IF($V4214="","",IF(Y4214&lt;36,0,IF(AND(36&lt;=Y4214,Y4214&lt;71),VLOOKUP($W4214,日射量と図３!$E$6:$F$34,2,TRUE),IF(AND(71&lt;=Y4214,Y4214&lt;107),VLOOKUP($W4214,日射量と図３!$E$6:$G$34,3,TRUE),IF(AND(107&lt;=Y4214,Y4214&lt;143),VLOOKUP($W4214,日射量と図３!$E$6:$H$34,4,TRUE),VLOOKUP($W4214,日射量と図３!$E$6:$I$34,5,TRUE))))))</f>
        <v/>
      </c>
      <c r="AB4214" s="4" t="str">
        <f>IF($V4214="","",IF(Z4214&lt;36,0,IF(AND(36&lt;=Z4214,Z4214&lt;71),VLOOKUP($W4214,日射量と図３!$E$6:$F$34,2,TRUE),IF(AND(71&lt;=Z4214,Z4214&lt;107),VLOOKUP($W4214,日射量と図３!$E$6:$G$34,3,TRUE),IF(AND(107&lt;=Z4214,Z4214&lt;143),VLOOKUP($W4214,日射量と図３!$E$6:$H$34,4,TRUE),VLOOKUP($W4214,日射量と図３!$E$6:$I$34,5,TRUE))))))</f>
        <v/>
      </c>
      <c r="AC4214" s="382" t="str">
        <f t="shared" si="794"/>
        <v/>
      </c>
      <c r="AD4214" s="382" t="str">
        <f t="shared" si="795"/>
        <v/>
      </c>
    </row>
    <row r="4215" spans="11:30" ht="13.5" customHeight="1">
      <c r="K4215" s="4">
        <f t="shared" si="789"/>
        <v>11</v>
      </c>
      <c r="L4215" s="34">
        <v>43427</v>
      </c>
      <c r="M4215" s="4">
        <v>176</v>
      </c>
      <c r="N4215" s="4">
        <v>12</v>
      </c>
      <c r="O4215" s="31">
        <v>0.45833333333333331</v>
      </c>
      <c r="P4215" s="35">
        <v>13.84</v>
      </c>
      <c r="Q4215" s="36">
        <f t="shared" si="790"/>
        <v>12</v>
      </c>
      <c r="R4215" s="4">
        <f t="shared" si="791"/>
        <v>0</v>
      </c>
      <c r="S4215" s="31">
        <f t="shared" si="796"/>
        <v>0.25912037037037033</v>
      </c>
      <c r="T4215" s="31">
        <f t="shared" si="797"/>
        <v>0.70750000000000002</v>
      </c>
      <c r="U4215" s="4">
        <f t="shared" si="793"/>
        <v>0</v>
      </c>
      <c r="V4215" s="4" t="str">
        <f t="shared" si="800"/>
        <v/>
      </c>
      <c r="W4215" s="18" t="str">
        <f>IF(V4215="","",VLOOKUP(L4215,日射量と図３!$A$4:$C$368,3,TRUE)*238.85/100)</f>
        <v/>
      </c>
      <c r="X4215" s="4" t="str">
        <f t="shared" si="792"/>
        <v/>
      </c>
      <c r="Y4215" s="4" t="str">
        <f t="shared" si="798"/>
        <v/>
      </c>
      <c r="Z4215" s="4" t="str">
        <f t="shared" si="799"/>
        <v/>
      </c>
      <c r="AA4215" s="4" t="str">
        <f>IF($V4215="","",IF(Y4215&lt;36,0,IF(AND(36&lt;=Y4215,Y4215&lt;71),VLOOKUP($W4215,日射量と図３!$E$6:$F$34,2,TRUE),IF(AND(71&lt;=Y4215,Y4215&lt;107),VLOOKUP($W4215,日射量と図３!$E$6:$G$34,3,TRUE),IF(AND(107&lt;=Y4215,Y4215&lt;143),VLOOKUP($W4215,日射量と図３!$E$6:$H$34,4,TRUE),VLOOKUP($W4215,日射量と図３!$E$6:$I$34,5,TRUE))))))</f>
        <v/>
      </c>
      <c r="AB4215" s="4" t="str">
        <f>IF($V4215="","",IF(Z4215&lt;36,0,IF(AND(36&lt;=Z4215,Z4215&lt;71),VLOOKUP($W4215,日射量と図３!$E$6:$F$34,2,TRUE),IF(AND(71&lt;=Z4215,Z4215&lt;107),VLOOKUP($W4215,日射量と図３!$E$6:$G$34,3,TRUE),IF(AND(107&lt;=Z4215,Z4215&lt;143),VLOOKUP($W4215,日射量と図３!$E$6:$H$34,4,TRUE),VLOOKUP($W4215,日射量と図３!$E$6:$I$34,5,TRUE))))))</f>
        <v/>
      </c>
      <c r="AC4215" s="382" t="str">
        <f t="shared" si="794"/>
        <v/>
      </c>
      <c r="AD4215" s="382" t="str">
        <f t="shared" si="795"/>
        <v/>
      </c>
    </row>
    <row r="4216" spans="11:30" ht="13.5" customHeight="1">
      <c r="K4216" s="4">
        <f t="shared" si="789"/>
        <v>11</v>
      </c>
      <c r="L4216" s="34">
        <v>43427</v>
      </c>
      <c r="M4216" s="4">
        <v>176</v>
      </c>
      <c r="N4216" s="4">
        <v>13</v>
      </c>
      <c r="O4216" s="31">
        <v>0.5</v>
      </c>
      <c r="P4216" s="35">
        <v>14.37</v>
      </c>
      <c r="Q4216" s="36">
        <f t="shared" si="790"/>
        <v>12</v>
      </c>
      <c r="R4216" s="4">
        <f t="shared" si="791"/>
        <v>0</v>
      </c>
      <c r="S4216" s="31">
        <f t="shared" si="796"/>
        <v>0.25912037037037033</v>
      </c>
      <c r="T4216" s="31">
        <f t="shared" si="797"/>
        <v>0.70750000000000002</v>
      </c>
      <c r="U4216" s="4">
        <f t="shared" si="793"/>
        <v>0</v>
      </c>
      <c r="V4216" s="4" t="str">
        <f t="shared" si="800"/>
        <v/>
      </c>
      <c r="W4216" s="18" t="str">
        <f>IF(V4216="","",VLOOKUP(L4216,日射量と図３!$A$4:$C$368,3,TRUE)*238.85/100)</f>
        <v/>
      </c>
      <c r="X4216" s="4" t="str">
        <f t="shared" si="792"/>
        <v/>
      </c>
      <c r="Y4216" s="4" t="str">
        <f t="shared" si="798"/>
        <v/>
      </c>
      <c r="Z4216" s="4" t="str">
        <f t="shared" si="799"/>
        <v/>
      </c>
      <c r="AA4216" s="4" t="str">
        <f>IF($V4216="","",IF(Y4216&lt;36,0,IF(AND(36&lt;=Y4216,Y4216&lt;71),VLOOKUP($W4216,日射量と図３!$E$6:$F$34,2,TRUE),IF(AND(71&lt;=Y4216,Y4216&lt;107),VLOOKUP($W4216,日射量と図３!$E$6:$G$34,3,TRUE),IF(AND(107&lt;=Y4216,Y4216&lt;143),VLOOKUP($W4216,日射量と図３!$E$6:$H$34,4,TRUE),VLOOKUP($W4216,日射量と図３!$E$6:$I$34,5,TRUE))))))</f>
        <v/>
      </c>
      <c r="AB4216" s="4" t="str">
        <f>IF($V4216="","",IF(Z4216&lt;36,0,IF(AND(36&lt;=Z4216,Z4216&lt;71),VLOOKUP($W4216,日射量と図３!$E$6:$F$34,2,TRUE),IF(AND(71&lt;=Z4216,Z4216&lt;107),VLOOKUP($W4216,日射量と図３!$E$6:$G$34,3,TRUE),IF(AND(107&lt;=Z4216,Z4216&lt;143),VLOOKUP($W4216,日射量と図３!$E$6:$H$34,4,TRUE),VLOOKUP($W4216,日射量と図３!$E$6:$I$34,5,TRUE))))))</f>
        <v/>
      </c>
      <c r="AC4216" s="382" t="str">
        <f t="shared" si="794"/>
        <v/>
      </c>
      <c r="AD4216" s="382" t="str">
        <f t="shared" si="795"/>
        <v/>
      </c>
    </row>
    <row r="4217" spans="11:30" ht="13.5" customHeight="1">
      <c r="K4217" s="4">
        <f t="shared" si="789"/>
        <v>11</v>
      </c>
      <c r="L4217" s="34">
        <v>43427</v>
      </c>
      <c r="M4217" s="4">
        <v>176</v>
      </c>
      <c r="N4217" s="4">
        <v>14</v>
      </c>
      <c r="O4217" s="31">
        <v>0.54166666666666663</v>
      </c>
      <c r="P4217" s="35">
        <v>14.739999999999998</v>
      </c>
      <c r="Q4217" s="36">
        <f t="shared" si="790"/>
        <v>12</v>
      </c>
      <c r="R4217" s="4">
        <f t="shared" si="791"/>
        <v>0</v>
      </c>
      <c r="S4217" s="31">
        <f t="shared" si="796"/>
        <v>0.25912037037037033</v>
      </c>
      <c r="T4217" s="31">
        <f t="shared" si="797"/>
        <v>0.70750000000000002</v>
      </c>
      <c r="U4217" s="4">
        <f t="shared" si="793"/>
        <v>0</v>
      </c>
      <c r="V4217" s="4" t="str">
        <f t="shared" si="800"/>
        <v/>
      </c>
      <c r="W4217" s="18" t="str">
        <f>IF(V4217="","",VLOOKUP(L4217,日射量と図３!$A$4:$C$368,3,TRUE)*238.85/100)</f>
        <v/>
      </c>
      <c r="X4217" s="4" t="str">
        <f t="shared" si="792"/>
        <v/>
      </c>
      <c r="Y4217" s="4" t="str">
        <f t="shared" si="798"/>
        <v/>
      </c>
      <c r="Z4217" s="4" t="str">
        <f t="shared" si="799"/>
        <v/>
      </c>
      <c r="AA4217" s="4" t="str">
        <f>IF($V4217="","",IF(Y4217&lt;36,0,IF(AND(36&lt;=Y4217,Y4217&lt;71),VLOOKUP($W4217,日射量と図３!$E$6:$F$34,2,TRUE),IF(AND(71&lt;=Y4217,Y4217&lt;107),VLOOKUP($W4217,日射量と図３!$E$6:$G$34,3,TRUE),IF(AND(107&lt;=Y4217,Y4217&lt;143),VLOOKUP($W4217,日射量と図３!$E$6:$H$34,4,TRUE),VLOOKUP($W4217,日射量と図３!$E$6:$I$34,5,TRUE))))))</f>
        <v/>
      </c>
      <c r="AB4217" s="4" t="str">
        <f>IF($V4217="","",IF(Z4217&lt;36,0,IF(AND(36&lt;=Z4217,Z4217&lt;71),VLOOKUP($W4217,日射量と図３!$E$6:$F$34,2,TRUE),IF(AND(71&lt;=Z4217,Z4217&lt;107),VLOOKUP($W4217,日射量と図３!$E$6:$G$34,3,TRUE),IF(AND(107&lt;=Z4217,Z4217&lt;143),VLOOKUP($W4217,日射量と図３!$E$6:$H$34,4,TRUE),VLOOKUP($W4217,日射量と図３!$E$6:$I$34,5,TRUE))))))</f>
        <v/>
      </c>
      <c r="AC4217" s="382" t="str">
        <f t="shared" si="794"/>
        <v/>
      </c>
      <c r="AD4217" s="382" t="str">
        <f t="shared" si="795"/>
        <v/>
      </c>
    </row>
    <row r="4218" spans="11:30" ht="13.5" customHeight="1">
      <c r="K4218" s="4">
        <f t="shared" si="789"/>
        <v>11</v>
      </c>
      <c r="L4218" s="34">
        <v>43427</v>
      </c>
      <c r="M4218" s="4">
        <v>176</v>
      </c>
      <c r="N4218" s="4">
        <v>15</v>
      </c>
      <c r="O4218" s="31">
        <v>0.58333333333333337</v>
      </c>
      <c r="P4218" s="35">
        <v>14.940000000000001</v>
      </c>
      <c r="Q4218" s="36">
        <f t="shared" si="790"/>
        <v>12</v>
      </c>
      <c r="R4218" s="4">
        <f t="shared" si="791"/>
        <v>0</v>
      </c>
      <c r="S4218" s="31">
        <f t="shared" si="796"/>
        <v>0.25912037037037033</v>
      </c>
      <c r="T4218" s="31">
        <f t="shared" si="797"/>
        <v>0.70750000000000002</v>
      </c>
      <c r="U4218" s="4">
        <f t="shared" si="793"/>
        <v>0</v>
      </c>
      <c r="V4218" s="4" t="str">
        <f t="shared" si="800"/>
        <v/>
      </c>
      <c r="W4218" s="18" t="str">
        <f>IF(V4218="","",VLOOKUP(L4218,日射量と図３!$A$4:$C$368,3,TRUE)*238.85/100)</f>
        <v/>
      </c>
      <c r="X4218" s="4" t="str">
        <f t="shared" si="792"/>
        <v/>
      </c>
      <c r="Y4218" s="4" t="str">
        <f t="shared" si="798"/>
        <v/>
      </c>
      <c r="Z4218" s="4" t="str">
        <f t="shared" si="799"/>
        <v/>
      </c>
      <c r="AA4218" s="4" t="str">
        <f>IF($V4218="","",IF(Y4218&lt;36,0,IF(AND(36&lt;=Y4218,Y4218&lt;71),VLOOKUP($W4218,日射量と図３!$E$6:$F$34,2,TRUE),IF(AND(71&lt;=Y4218,Y4218&lt;107),VLOOKUP($W4218,日射量と図３!$E$6:$G$34,3,TRUE),IF(AND(107&lt;=Y4218,Y4218&lt;143),VLOOKUP($W4218,日射量と図３!$E$6:$H$34,4,TRUE),VLOOKUP($W4218,日射量と図３!$E$6:$I$34,5,TRUE))))))</f>
        <v/>
      </c>
      <c r="AB4218" s="4" t="str">
        <f>IF($V4218="","",IF(Z4218&lt;36,0,IF(AND(36&lt;=Z4218,Z4218&lt;71),VLOOKUP($W4218,日射量と図３!$E$6:$F$34,2,TRUE),IF(AND(71&lt;=Z4218,Z4218&lt;107),VLOOKUP($W4218,日射量と図３!$E$6:$G$34,3,TRUE),IF(AND(107&lt;=Z4218,Z4218&lt;143),VLOOKUP($W4218,日射量と図３!$E$6:$H$34,4,TRUE),VLOOKUP($W4218,日射量と図３!$E$6:$I$34,5,TRUE))))))</f>
        <v/>
      </c>
      <c r="AC4218" s="382" t="str">
        <f t="shared" si="794"/>
        <v/>
      </c>
      <c r="AD4218" s="382" t="str">
        <f t="shared" si="795"/>
        <v/>
      </c>
    </row>
    <row r="4219" spans="11:30" ht="13.5" customHeight="1">
      <c r="K4219" s="4">
        <f t="shared" si="789"/>
        <v>11</v>
      </c>
      <c r="L4219" s="34">
        <v>43427</v>
      </c>
      <c r="M4219" s="4">
        <v>176</v>
      </c>
      <c r="N4219" s="4">
        <v>16</v>
      </c>
      <c r="O4219" s="31">
        <v>0.625</v>
      </c>
      <c r="P4219" s="35">
        <v>14.35</v>
      </c>
      <c r="Q4219" s="36">
        <f t="shared" si="790"/>
        <v>16</v>
      </c>
      <c r="R4219" s="4">
        <f t="shared" si="791"/>
        <v>1.6500000000000004</v>
      </c>
      <c r="S4219" s="31">
        <f t="shared" si="796"/>
        <v>0.25912037037037033</v>
      </c>
      <c r="T4219" s="31">
        <f t="shared" si="797"/>
        <v>0.70750000000000002</v>
      </c>
      <c r="U4219" s="4">
        <f t="shared" si="793"/>
        <v>1.6500000000000004</v>
      </c>
      <c r="V4219" s="4" t="str">
        <f t="shared" si="800"/>
        <v/>
      </c>
      <c r="W4219" s="18" t="str">
        <f>IF(V4219="","",VLOOKUP(L4219,日射量と図３!$A$4:$C$368,3,TRUE)*238.85/100)</f>
        <v/>
      </c>
      <c r="X4219" s="4" t="str">
        <f t="shared" si="792"/>
        <v/>
      </c>
      <c r="Y4219" s="4" t="str">
        <f t="shared" si="798"/>
        <v/>
      </c>
      <c r="Z4219" s="4" t="str">
        <f t="shared" si="799"/>
        <v/>
      </c>
      <c r="AA4219" s="4" t="str">
        <f>IF($V4219="","",IF(Y4219&lt;36,0,IF(AND(36&lt;=Y4219,Y4219&lt;71),VLOOKUP($W4219,日射量と図３!$E$6:$F$34,2,TRUE),IF(AND(71&lt;=Y4219,Y4219&lt;107),VLOOKUP($W4219,日射量と図３!$E$6:$G$34,3,TRUE),IF(AND(107&lt;=Y4219,Y4219&lt;143),VLOOKUP($W4219,日射量と図３!$E$6:$H$34,4,TRUE),VLOOKUP($W4219,日射量と図３!$E$6:$I$34,5,TRUE))))))</f>
        <v/>
      </c>
      <c r="AB4219" s="4" t="str">
        <f>IF($V4219="","",IF(Z4219&lt;36,0,IF(AND(36&lt;=Z4219,Z4219&lt;71),VLOOKUP($W4219,日射量と図３!$E$6:$F$34,2,TRUE),IF(AND(71&lt;=Z4219,Z4219&lt;107),VLOOKUP($W4219,日射量と図３!$E$6:$G$34,3,TRUE),IF(AND(107&lt;=Z4219,Z4219&lt;143),VLOOKUP($W4219,日射量と図３!$E$6:$H$34,4,TRUE),VLOOKUP($W4219,日射量と図３!$E$6:$I$34,5,TRUE))))))</f>
        <v/>
      </c>
      <c r="AC4219" s="382" t="str">
        <f t="shared" si="794"/>
        <v/>
      </c>
      <c r="AD4219" s="382" t="str">
        <f t="shared" si="795"/>
        <v/>
      </c>
    </row>
    <row r="4220" spans="11:30" ht="13.5" customHeight="1">
      <c r="K4220" s="4">
        <f t="shared" si="789"/>
        <v>11</v>
      </c>
      <c r="L4220" s="34">
        <v>43427</v>
      </c>
      <c r="M4220" s="4">
        <v>176</v>
      </c>
      <c r="N4220" s="4">
        <v>17</v>
      </c>
      <c r="O4220" s="31">
        <v>0.66666666666666663</v>
      </c>
      <c r="P4220" s="35">
        <v>13.540000000000001</v>
      </c>
      <c r="Q4220" s="36">
        <f t="shared" si="790"/>
        <v>16</v>
      </c>
      <c r="R4220" s="4">
        <f t="shared" si="791"/>
        <v>2.4599999999999991</v>
      </c>
      <c r="S4220" s="31">
        <f t="shared" si="796"/>
        <v>0.25912037037037033</v>
      </c>
      <c r="T4220" s="31">
        <f t="shared" si="797"/>
        <v>0.70750000000000002</v>
      </c>
      <c r="U4220" s="4">
        <f t="shared" si="793"/>
        <v>2.4599999999999991</v>
      </c>
      <c r="V4220" s="4" t="str">
        <f t="shared" si="800"/>
        <v/>
      </c>
      <c r="W4220" s="18" t="str">
        <f>IF(V4220="","",VLOOKUP(L4220,日射量と図３!$A$4:$C$368,3,TRUE)*238.85/100)</f>
        <v/>
      </c>
      <c r="X4220" s="4" t="str">
        <f t="shared" si="792"/>
        <v/>
      </c>
      <c r="Y4220" s="4" t="str">
        <f t="shared" si="798"/>
        <v/>
      </c>
      <c r="Z4220" s="4" t="str">
        <f t="shared" si="799"/>
        <v/>
      </c>
      <c r="AA4220" s="4" t="str">
        <f>IF($V4220="","",IF(Y4220&lt;36,0,IF(AND(36&lt;=Y4220,Y4220&lt;71),VLOOKUP($W4220,日射量と図３!$E$6:$F$34,2,TRUE),IF(AND(71&lt;=Y4220,Y4220&lt;107),VLOOKUP($W4220,日射量と図３!$E$6:$G$34,3,TRUE),IF(AND(107&lt;=Y4220,Y4220&lt;143),VLOOKUP($W4220,日射量と図３!$E$6:$H$34,4,TRUE),VLOOKUP($W4220,日射量と図３!$E$6:$I$34,5,TRUE))))))</f>
        <v/>
      </c>
      <c r="AB4220" s="4" t="str">
        <f>IF($V4220="","",IF(Z4220&lt;36,0,IF(AND(36&lt;=Z4220,Z4220&lt;71),VLOOKUP($W4220,日射量と図３!$E$6:$F$34,2,TRUE),IF(AND(71&lt;=Z4220,Z4220&lt;107),VLOOKUP($W4220,日射量と図３!$E$6:$G$34,3,TRUE),IF(AND(107&lt;=Z4220,Z4220&lt;143),VLOOKUP($W4220,日射量と図３!$E$6:$H$34,4,TRUE),VLOOKUP($W4220,日射量と図３!$E$6:$I$34,5,TRUE))))))</f>
        <v/>
      </c>
      <c r="AC4220" s="382" t="str">
        <f t="shared" si="794"/>
        <v/>
      </c>
      <c r="AD4220" s="382" t="str">
        <f t="shared" si="795"/>
        <v/>
      </c>
    </row>
    <row r="4221" spans="11:30" ht="13.5" customHeight="1">
      <c r="K4221" s="4">
        <f t="shared" si="789"/>
        <v>11</v>
      </c>
      <c r="L4221" s="34">
        <v>43427</v>
      </c>
      <c r="M4221" s="4">
        <v>176</v>
      </c>
      <c r="N4221" s="4">
        <v>18</v>
      </c>
      <c r="O4221" s="31">
        <v>0.70833333333333337</v>
      </c>
      <c r="P4221" s="35">
        <v>12.55</v>
      </c>
      <c r="Q4221" s="36">
        <f t="shared" si="790"/>
        <v>16</v>
      </c>
      <c r="R4221" s="4">
        <f t="shared" si="791"/>
        <v>3.4499999999999993</v>
      </c>
      <c r="S4221" s="31">
        <f t="shared" si="796"/>
        <v>0.25912037037037033</v>
      </c>
      <c r="T4221" s="31">
        <f t="shared" si="797"/>
        <v>0.70750000000000002</v>
      </c>
      <c r="U4221" s="4">
        <f t="shared" si="793"/>
        <v>0</v>
      </c>
      <c r="V4221" s="4" t="str">
        <f t="shared" si="800"/>
        <v/>
      </c>
      <c r="W4221" s="18" t="str">
        <f>IF(V4221="","",VLOOKUP(L4221,日射量と図３!$A$4:$C$368,3,TRUE)*238.85/100)</f>
        <v/>
      </c>
      <c r="X4221" s="4" t="str">
        <f t="shared" si="792"/>
        <v/>
      </c>
      <c r="Y4221" s="4" t="str">
        <f t="shared" si="798"/>
        <v/>
      </c>
      <c r="Z4221" s="4" t="str">
        <f t="shared" si="799"/>
        <v/>
      </c>
      <c r="AA4221" s="4" t="str">
        <f>IF($V4221="","",IF(Y4221&lt;36,0,IF(AND(36&lt;=Y4221,Y4221&lt;71),VLOOKUP($W4221,日射量と図３!$E$6:$F$34,2,TRUE),IF(AND(71&lt;=Y4221,Y4221&lt;107),VLOOKUP($W4221,日射量と図３!$E$6:$G$34,3,TRUE),IF(AND(107&lt;=Y4221,Y4221&lt;143),VLOOKUP($W4221,日射量と図３!$E$6:$H$34,4,TRUE),VLOOKUP($W4221,日射量と図３!$E$6:$I$34,5,TRUE))))))</f>
        <v/>
      </c>
      <c r="AB4221" s="4" t="str">
        <f>IF($V4221="","",IF(Z4221&lt;36,0,IF(AND(36&lt;=Z4221,Z4221&lt;71),VLOOKUP($W4221,日射量と図３!$E$6:$F$34,2,TRUE),IF(AND(71&lt;=Z4221,Z4221&lt;107),VLOOKUP($W4221,日射量と図３!$E$6:$G$34,3,TRUE),IF(AND(107&lt;=Z4221,Z4221&lt;143),VLOOKUP($W4221,日射量と図３!$E$6:$H$34,4,TRUE),VLOOKUP($W4221,日射量と図３!$E$6:$I$34,5,TRUE))))))</f>
        <v/>
      </c>
      <c r="AC4221" s="382" t="str">
        <f t="shared" si="794"/>
        <v/>
      </c>
      <c r="AD4221" s="382" t="str">
        <f t="shared" si="795"/>
        <v/>
      </c>
    </row>
    <row r="4222" spans="11:30" ht="13.5" customHeight="1">
      <c r="K4222" s="4">
        <f t="shared" si="789"/>
        <v>11</v>
      </c>
      <c r="L4222" s="34">
        <v>43427</v>
      </c>
      <c r="M4222" s="4">
        <v>176</v>
      </c>
      <c r="N4222" s="4">
        <v>19</v>
      </c>
      <c r="O4222" s="31">
        <v>0.75</v>
      </c>
      <c r="P4222" s="35">
        <v>11.93</v>
      </c>
      <c r="Q4222" s="36">
        <f t="shared" si="790"/>
        <v>16</v>
      </c>
      <c r="R4222" s="4">
        <f t="shared" si="791"/>
        <v>4.07</v>
      </c>
      <c r="S4222" s="31">
        <f t="shared" si="796"/>
        <v>0.25912037037037033</v>
      </c>
      <c r="T4222" s="31">
        <f t="shared" si="797"/>
        <v>0.70750000000000002</v>
      </c>
      <c r="U4222" s="4">
        <f t="shared" si="793"/>
        <v>0</v>
      </c>
      <c r="V4222" s="4" t="str">
        <f t="shared" si="800"/>
        <v/>
      </c>
      <c r="W4222" s="18" t="str">
        <f>IF(V4222="","",VLOOKUP(L4222,日射量と図３!$A$4:$C$368,3,TRUE)*238.85/100)</f>
        <v/>
      </c>
      <c r="X4222" s="4" t="str">
        <f t="shared" si="792"/>
        <v/>
      </c>
      <c r="Y4222" s="4" t="str">
        <f t="shared" si="798"/>
        <v/>
      </c>
      <c r="Z4222" s="4" t="str">
        <f t="shared" si="799"/>
        <v/>
      </c>
      <c r="AA4222" s="4" t="str">
        <f>IF($V4222="","",IF(Y4222&lt;36,0,IF(AND(36&lt;=Y4222,Y4222&lt;71),VLOOKUP($W4222,日射量と図３!$E$6:$F$34,2,TRUE),IF(AND(71&lt;=Y4222,Y4222&lt;107),VLOOKUP($W4222,日射量と図３!$E$6:$G$34,3,TRUE),IF(AND(107&lt;=Y4222,Y4222&lt;143),VLOOKUP($W4222,日射量と図３!$E$6:$H$34,4,TRUE),VLOOKUP($W4222,日射量と図３!$E$6:$I$34,5,TRUE))))))</f>
        <v/>
      </c>
      <c r="AB4222" s="4" t="str">
        <f>IF($V4222="","",IF(Z4222&lt;36,0,IF(AND(36&lt;=Z4222,Z4222&lt;71),VLOOKUP($W4222,日射量と図３!$E$6:$F$34,2,TRUE),IF(AND(71&lt;=Z4222,Z4222&lt;107),VLOOKUP($W4222,日射量と図３!$E$6:$G$34,3,TRUE),IF(AND(107&lt;=Z4222,Z4222&lt;143),VLOOKUP($W4222,日射量と図３!$E$6:$H$34,4,TRUE),VLOOKUP($W4222,日射量と図３!$E$6:$I$34,5,TRUE))))))</f>
        <v/>
      </c>
      <c r="AC4222" s="382" t="str">
        <f t="shared" si="794"/>
        <v/>
      </c>
      <c r="AD4222" s="382" t="str">
        <f t="shared" si="795"/>
        <v/>
      </c>
    </row>
    <row r="4223" spans="11:30" ht="13.5" customHeight="1">
      <c r="K4223" s="4">
        <f t="shared" si="789"/>
        <v>11</v>
      </c>
      <c r="L4223" s="34">
        <v>43427</v>
      </c>
      <c r="M4223" s="4">
        <v>176</v>
      </c>
      <c r="N4223" s="4">
        <v>20</v>
      </c>
      <c r="O4223" s="31">
        <v>0.79166666666666663</v>
      </c>
      <c r="P4223" s="35">
        <v>11.370000000000001</v>
      </c>
      <c r="Q4223" s="36">
        <f t="shared" si="790"/>
        <v>16</v>
      </c>
      <c r="R4223" s="4">
        <f t="shared" si="791"/>
        <v>4.629999999999999</v>
      </c>
      <c r="S4223" s="31">
        <f t="shared" si="796"/>
        <v>0.25912037037037033</v>
      </c>
      <c r="T4223" s="31">
        <f t="shared" si="797"/>
        <v>0.70750000000000002</v>
      </c>
      <c r="U4223" s="4">
        <f t="shared" si="793"/>
        <v>0</v>
      </c>
      <c r="V4223" s="4" t="str">
        <f t="shared" si="800"/>
        <v/>
      </c>
      <c r="W4223" s="18" t="str">
        <f>IF(V4223="","",VLOOKUP(L4223,日射量と図３!$A$4:$C$368,3,TRUE)*238.85/100)</f>
        <v/>
      </c>
      <c r="X4223" s="4" t="str">
        <f t="shared" si="792"/>
        <v/>
      </c>
      <c r="Y4223" s="4" t="str">
        <f t="shared" si="798"/>
        <v/>
      </c>
      <c r="Z4223" s="4" t="str">
        <f t="shared" si="799"/>
        <v/>
      </c>
      <c r="AA4223" s="4" t="str">
        <f>IF($V4223="","",IF(Y4223&lt;36,0,IF(AND(36&lt;=Y4223,Y4223&lt;71),VLOOKUP($W4223,日射量と図３!$E$6:$F$34,2,TRUE),IF(AND(71&lt;=Y4223,Y4223&lt;107),VLOOKUP($W4223,日射量と図３!$E$6:$G$34,3,TRUE),IF(AND(107&lt;=Y4223,Y4223&lt;143),VLOOKUP($W4223,日射量と図３!$E$6:$H$34,4,TRUE),VLOOKUP($W4223,日射量と図３!$E$6:$I$34,5,TRUE))))))</f>
        <v/>
      </c>
      <c r="AB4223" s="4" t="str">
        <f>IF($V4223="","",IF(Z4223&lt;36,0,IF(AND(36&lt;=Z4223,Z4223&lt;71),VLOOKUP($W4223,日射量と図３!$E$6:$F$34,2,TRUE),IF(AND(71&lt;=Z4223,Z4223&lt;107),VLOOKUP($W4223,日射量と図３!$E$6:$G$34,3,TRUE),IF(AND(107&lt;=Z4223,Z4223&lt;143),VLOOKUP($W4223,日射量と図３!$E$6:$H$34,4,TRUE),VLOOKUP($W4223,日射量と図３!$E$6:$I$34,5,TRUE))))))</f>
        <v/>
      </c>
      <c r="AC4223" s="382" t="str">
        <f t="shared" si="794"/>
        <v/>
      </c>
      <c r="AD4223" s="382" t="str">
        <f t="shared" si="795"/>
        <v/>
      </c>
    </row>
    <row r="4224" spans="11:30" ht="13.5" customHeight="1">
      <c r="K4224" s="4">
        <f t="shared" si="789"/>
        <v>11</v>
      </c>
      <c r="L4224" s="34">
        <v>43427</v>
      </c>
      <c r="M4224" s="4">
        <v>176</v>
      </c>
      <c r="N4224" s="4">
        <v>21</v>
      </c>
      <c r="O4224" s="31">
        <v>0.83333333333333337</v>
      </c>
      <c r="P4224" s="35">
        <v>10.870000000000001</v>
      </c>
      <c r="Q4224" s="36">
        <f t="shared" si="790"/>
        <v>16</v>
      </c>
      <c r="R4224" s="4">
        <f t="shared" si="791"/>
        <v>5.129999999999999</v>
      </c>
      <c r="S4224" s="31">
        <f t="shared" si="796"/>
        <v>0.25912037037037033</v>
      </c>
      <c r="T4224" s="31">
        <f t="shared" si="797"/>
        <v>0.70750000000000002</v>
      </c>
      <c r="U4224" s="4">
        <f t="shared" si="793"/>
        <v>0</v>
      </c>
      <c r="V4224" s="4" t="str">
        <f t="shared" si="800"/>
        <v/>
      </c>
      <c r="W4224" s="18" t="str">
        <f>IF(V4224="","",VLOOKUP(L4224,日射量と図３!$A$4:$C$368,3,TRUE)*238.85/100)</f>
        <v/>
      </c>
      <c r="X4224" s="4" t="str">
        <f t="shared" si="792"/>
        <v/>
      </c>
      <c r="Y4224" s="4" t="str">
        <f t="shared" si="798"/>
        <v/>
      </c>
      <c r="Z4224" s="4" t="str">
        <f t="shared" si="799"/>
        <v/>
      </c>
      <c r="AA4224" s="4" t="str">
        <f>IF($V4224="","",IF(Y4224&lt;36,0,IF(AND(36&lt;=Y4224,Y4224&lt;71),VLOOKUP($W4224,日射量と図３!$E$6:$F$34,2,TRUE),IF(AND(71&lt;=Y4224,Y4224&lt;107),VLOOKUP($W4224,日射量と図３!$E$6:$G$34,3,TRUE),IF(AND(107&lt;=Y4224,Y4224&lt;143),VLOOKUP($W4224,日射量と図３!$E$6:$H$34,4,TRUE),VLOOKUP($W4224,日射量と図３!$E$6:$I$34,5,TRUE))))))</f>
        <v/>
      </c>
      <c r="AB4224" s="4" t="str">
        <f>IF($V4224="","",IF(Z4224&lt;36,0,IF(AND(36&lt;=Z4224,Z4224&lt;71),VLOOKUP($W4224,日射量と図３!$E$6:$F$34,2,TRUE),IF(AND(71&lt;=Z4224,Z4224&lt;107),VLOOKUP($W4224,日射量と図３!$E$6:$G$34,3,TRUE),IF(AND(107&lt;=Z4224,Z4224&lt;143),VLOOKUP($W4224,日射量と図３!$E$6:$H$34,4,TRUE),VLOOKUP($W4224,日射量と図３!$E$6:$I$34,5,TRUE))))))</f>
        <v/>
      </c>
      <c r="AC4224" s="382" t="str">
        <f t="shared" si="794"/>
        <v/>
      </c>
      <c r="AD4224" s="382" t="str">
        <f t="shared" si="795"/>
        <v/>
      </c>
    </row>
    <row r="4225" spans="11:30" ht="13.5" customHeight="1">
      <c r="K4225" s="4">
        <f t="shared" si="789"/>
        <v>11</v>
      </c>
      <c r="L4225" s="34">
        <v>43427</v>
      </c>
      <c r="M4225" s="4">
        <v>176</v>
      </c>
      <c r="N4225" s="4">
        <v>22</v>
      </c>
      <c r="O4225" s="31">
        <v>0.875</v>
      </c>
      <c r="P4225" s="35">
        <v>10.389999999999999</v>
      </c>
      <c r="Q4225" s="36">
        <f t="shared" si="790"/>
        <v>16</v>
      </c>
      <c r="R4225" s="4">
        <f t="shared" si="791"/>
        <v>5.6100000000000012</v>
      </c>
      <c r="S4225" s="31">
        <f t="shared" si="796"/>
        <v>0.25912037037037033</v>
      </c>
      <c r="T4225" s="31">
        <f t="shared" si="797"/>
        <v>0.70750000000000002</v>
      </c>
      <c r="U4225" s="4">
        <f t="shared" si="793"/>
        <v>0</v>
      </c>
      <c r="V4225" s="4" t="str">
        <f t="shared" si="800"/>
        <v/>
      </c>
      <c r="W4225" s="18" t="str">
        <f>IF(V4225="","",VLOOKUP(L4225,日射量と図３!$A$4:$C$368,3,TRUE)*238.85/100)</f>
        <v/>
      </c>
      <c r="X4225" s="4" t="str">
        <f t="shared" si="792"/>
        <v/>
      </c>
      <c r="Y4225" s="4" t="str">
        <f t="shared" si="798"/>
        <v/>
      </c>
      <c r="Z4225" s="4" t="str">
        <f t="shared" si="799"/>
        <v/>
      </c>
      <c r="AA4225" s="4" t="str">
        <f>IF($V4225="","",IF(Y4225&lt;36,0,IF(AND(36&lt;=Y4225,Y4225&lt;71),VLOOKUP($W4225,日射量と図３!$E$6:$F$34,2,TRUE),IF(AND(71&lt;=Y4225,Y4225&lt;107),VLOOKUP($W4225,日射量と図３!$E$6:$G$34,3,TRUE),IF(AND(107&lt;=Y4225,Y4225&lt;143),VLOOKUP($W4225,日射量と図３!$E$6:$H$34,4,TRUE),VLOOKUP($W4225,日射量と図３!$E$6:$I$34,5,TRUE))))))</f>
        <v/>
      </c>
      <c r="AB4225" s="4" t="str">
        <f>IF($V4225="","",IF(Z4225&lt;36,0,IF(AND(36&lt;=Z4225,Z4225&lt;71),VLOOKUP($W4225,日射量と図３!$E$6:$F$34,2,TRUE),IF(AND(71&lt;=Z4225,Z4225&lt;107),VLOOKUP($W4225,日射量と図３!$E$6:$G$34,3,TRUE),IF(AND(107&lt;=Z4225,Z4225&lt;143),VLOOKUP($W4225,日射量と図３!$E$6:$H$34,4,TRUE),VLOOKUP($W4225,日射量と図３!$E$6:$I$34,5,TRUE))))))</f>
        <v/>
      </c>
      <c r="AC4225" s="382" t="str">
        <f t="shared" si="794"/>
        <v/>
      </c>
      <c r="AD4225" s="382" t="str">
        <f t="shared" si="795"/>
        <v/>
      </c>
    </row>
    <row r="4226" spans="11:30" ht="13.5" customHeight="1">
      <c r="K4226" s="4">
        <f t="shared" si="789"/>
        <v>11</v>
      </c>
      <c r="L4226" s="34">
        <v>43427</v>
      </c>
      <c r="M4226" s="4">
        <v>176</v>
      </c>
      <c r="N4226" s="4">
        <v>23</v>
      </c>
      <c r="O4226" s="31">
        <v>0.91666666666666663</v>
      </c>
      <c r="P4226" s="35">
        <v>9.9199999999999982</v>
      </c>
      <c r="Q4226" s="36">
        <f t="shared" si="790"/>
        <v>13</v>
      </c>
      <c r="R4226" s="4">
        <f t="shared" si="791"/>
        <v>3.0800000000000018</v>
      </c>
      <c r="S4226" s="31">
        <f t="shared" si="796"/>
        <v>0.25912037037037033</v>
      </c>
      <c r="T4226" s="31">
        <f t="shared" si="797"/>
        <v>0.70750000000000002</v>
      </c>
      <c r="U4226" s="4">
        <f t="shared" si="793"/>
        <v>0</v>
      </c>
      <c r="V4226" s="4" t="str">
        <f t="shared" si="800"/>
        <v/>
      </c>
      <c r="W4226" s="18" t="str">
        <f>IF(V4226="","",VLOOKUP(L4226,日射量と図３!$A$4:$C$368,3,TRUE)*238.85/100)</f>
        <v/>
      </c>
      <c r="X4226" s="4" t="str">
        <f t="shared" si="792"/>
        <v/>
      </c>
      <c r="Y4226" s="4" t="str">
        <f t="shared" si="798"/>
        <v/>
      </c>
      <c r="Z4226" s="4" t="str">
        <f t="shared" si="799"/>
        <v/>
      </c>
      <c r="AA4226" s="4" t="str">
        <f>IF($V4226="","",IF(Y4226&lt;36,0,IF(AND(36&lt;=Y4226,Y4226&lt;71),VLOOKUP($W4226,日射量と図３!$E$6:$F$34,2,TRUE),IF(AND(71&lt;=Y4226,Y4226&lt;107),VLOOKUP($W4226,日射量と図３!$E$6:$G$34,3,TRUE),IF(AND(107&lt;=Y4226,Y4226&lt;143),VLOOKUP($W4226,日射量と図３!$E$6:$H$34,4,TRUE),VLOOKUP($W4226,日射量と図３!$E$6:$I$34,5,TRUE))))))</f>
        <v/>
      </c>
      <c r="AB4226" s="4" t="str">
        <f>IF($V4226="","",IF(Z4226&lt;36,0,IF(AND(36&lt;=Z4226,Z4226&lt;71),VLOOKUP($W4226,日射量と図３!$E$6:$F$34,2,TRUE),IF(AND(71&lt;=Z4226,Z4226&lt;107),VLOOKUP($W4226,日射量と図３!$E$6:$G$34,3,TRUE),IF(AND(107&lt;=Z4226,Z4226&lt;143),VLOOKUP($W4226,日射量と図３!$E$6:$H$34,4,TRUE),VLOOKUP($W4226,日射量と図３!$E$6:$I$34,5,TRUE))))))</f>
        <v/>
      </c>
      <c r="AC4226" s="382" t="str">
        <f t="shared" si="794"/>
        <v/>
      </c>
      <c r="AD4226" s="382" t="str">
        <f t="shared" si="795"/>
        <v/>
      </c>
    </row>
    <row r="4227" spans="11:30" ht="13.5" customHeight="1">
      <c r="K4227" s="4">
        <f t="shared" si="789"/>
        <v>11</v>
      </c>
      <c r="L4227" s="34">
        <v>43427</v>
      </c>
      <c r="M4227" s="4">
        <v>176</v>
      </c>
      <c r="N4227" s="4">
        <v>24</v>
      </c>
      <c r="O4227" s="31">
        <v>0.95833333333333337</v>
      </c>
      <c r="P4227" s="35">
        <v>9.5399999999999991</v>
      </c>
      <c r="Q4227" s="36">
        <f t="shared" si="790"/>
        <v>13</v>
      </c>
      <c r="R4227" s="4">
        <f t="shared" si="791"/>
        <v>3.4600000000000009</v>
      </c>
      <c r="S4227" s="31">
        <f t="shared" si="796"/>
        <v>0.25912037037037033</v>
      </c>
      <c r="T4227" s="31">
        <f t="shared" si="797"/>
        <v>0.70750000000000002</v>
      </c>
      <c r="U4227" s="4">
        <f t="shared" si="793"/>
        <v>0</v>
      </c>
      <c r="V4227" s="4" t="str">
        <f t="shared" si="800"/>
        <v/>
      </c>
      <c r="W4227" s="18" t="str">
        <f>IF(V4227="","",VLOOKUP(L4227,日射量と図３!$A$4:$C$368,3,TRUE)*238.85/100)</f>
        <v/>
      </c>
      <c r="X4227" s="4" t="str">
        <f t="shared" si="792"/>
        <v/>
      </c>
      <c r="Y4227" s="4" t="str">
        <f t="shared" si="798"/>
        <v/>
      </c>
      <c r="Z4227" s="4" t="str">
        <f t="shared" si="799"/>
        <v/>
      </c>
      <c r="AA4227" s="4" t="str">
        <f>IF($V4227="","",IF(Y4227&lt;36,0,IF(AND(36&lt;=Y4227,Y4227&lt;71),VLOOKUP($W4227,日射量と図３!$E$6:$F$34,2,TRUE),IF(AND(71&lt;=Y4227,Y4227&lt;107),VLOOKUP($W4227,日射量と図３!$E$6:$G$34,3,TRUE),IF(AND(107&lt;=Y4227,Y4227&lt;143),VLOOKUP($W4227,日射量と図３!$E$6:$H$34,4,TRUE),VLOOKUP($W4227,日射量と図３!$E$6:$I$34,5,TRUE))))))</f>
        <v/>
      </c>
      <c r="AB4227" s="4" t="str">
        <f>IF($V4227="","",IF(Z4227&lt;36,0,IF(AND(36&lt;=Z4227,Z4227&lt;71),VLOOKUP($W4227,日射量と図３!$E$6:$F$34,2,TRUE),IF(AND(71&lt;=Z4227,Z4227&lt;107),VLOOKUP($W4227,日射量と図３!$E$6:$G$34,3,TRUE),IF(AND(107&lt;=Z4227,Z4227&lt;143),VLOOKUP($W4227,日射量と図３!$E$6:$H$34,4,TRUE),VLOOKUP($W4227,日射量と図３!$E$6:$I$34,5,TRUE))))))</f>
        <v/>
      </c>
      <c r="AC4227" s="382" t="str">
        <f t="shared" si="794"/>
        <v/>
      </c>
      <c r="AD4227" s="382" t="str">
        <f t="shared" si="795"/>
        <v/>
      </c>
    </row>
    <row r="4228" spans="11:30" ht="13.5" customHeight="1">
      <c r="K4228" s="4">
        <f t="shared" si="789"/>
        <v>11</v>
      </c>
      <c r="L4228" s="34">
        <v>43428</v>
      </c>
      <c r="M4228" s="4">
        <v>177</v>
      </c>
      <c r="N4228" s="4">
        <v>1</v>
      </c>
      <c r="O4228" s="31">
        <v>0</v>
      </c>
      <c r="P4228" s="35">
        <v>9.07</v>
      </c>
      <c r="Q4228" s="36">
        <f t="shared" si="790"/>
        <v>13</v>
      </c>
      <c r="R4228" s="4">
        <f t="shared" si="791"/>
        <v>3.9299999999999997</v>
      </c>
      <c r="S4228" s="31">
        <f t="shared" si="796"/>
        <v>0.25912037037037033</v>
      </c>
      <c r="T4228" s="31">
        <f t="shared" si="797"/>
        <v>0.70750000000000002</v>
      </c>
      <c r="U4228" s="4">
        <f t="shared" si="793"/>
        <v>0</v>
      </c>
      <c r="V4228" s="4">
        <f t="shared" si="800"/>
        <v>14.020000000000005</v>
      </c>
      <c r="W4228" s="18">
        <f>IF(V4228="","",VLOOKUP(L4228,日射量と図３!$A$4:$C$368,3,TRUE)*238.85/100)</f>
        <v>23.885000000000002</v>
      </c>
      <c r="X4228" s="4">
        <f t="shared" si="792"/>
        <v>11</v>
      </c>
      <c r="Y4228" s="4">
        <f t="shared" si="798"/>
        <v>7.9682670000000009</v>
      </c>
      <c r="Z4228" s="4">
        <f t="shared" si="799"/>
        <v>8.9824100727272747</v>
      </c>
      <c r="AA4228" s="4">
        <f>IF($V4228="","",IF(Y4228&lt;36,0,IF(AND(36&lt;=Y4228,Y4228&lt;71),VLOOKUP($W4228,日射量と図３!$E$6:$F$34,2,TRUE),IF(AND(71&lt;=Y4228,Y4228&lt;107),VLOOKUP($W4228,日射量と図３!$E$6:$G$34,3,TRUE),IF(AND(107&lt;=Y4228,Y4228&lt;143),VLOOKUP($W4228,日射量と図３!$E$6:$H$34,4,TRUE),VLOOKUP($W4228,日射量と図３!$E$6:$I$34,5,TRUE))))))</f>
        <v>0</v>
      </c>
      <c r="AB4228" s="4">
        <f>IF($V4228="","",IF(Z4228&lt;36,0,IF(AND(36&lt;=Z4228,Z4228&lt;71),VLOOKUP($W4228,日射量と図３!$E$6:$F$34,2,TRUE),IF(AND(71&lt;=Z4228,Z4228&lt;107),VLOOKUP($W4228,日射量と図３!$E$6:$G$34,3,TRUE),IF(AND(107&lt;=Z4228,Z4228&lt;143),VLOOKUP($W4228,日射量と図３!$E$6:$H$34,4,TRUE),VLOOKUP($W4228,日射量と図３!$E$6:$I$34,5,TRUE))))))</f>
        <v>0</v>
      </c>
      <c r="AC4228" s="382">
        <f t="shared" si="794"/>
        <v>0</v>
      </c>
      <c r="AD4228" s="382">
        <f t="shared" si="795"/>
        <v>0</v>
      </c>
    </row>
    <row r="4229" spans="11:30" ht="13.5" customHeight="1">
      <c r="K4229" s="4">
        <f t="shared" ref="K4229:K4292" si="801">MONTH(L4229)</f>
        <v>11</v>
      </c>
      <c r="L4229" s="34">
        <v>43428</v>
      </c>
      <c r="M4229" s="4">
        <v>177</v>
      </c>
      <c r="N4229" s="4">
        <v>2</v>
      </c>
      <c r="O4229" s="31">
        <v>4.1666666666666664E-2</v>
      </c>
      <c r="P4229" s="35">
        <v>8.6500000000000021</v>
      </c>
      <c r="Q4229" s="36">
        <f t="shared" ref="Q4229:Q4292" si="802">IF(O4229&lt;$B$15,$D$14,IF(O4229&lt;$B$16,$D$15,IF(O4229&lt;$B$17,$D$16,IF(O4229&lt;$B$18,$D$17,IF(O4229&lt;$B$19,$D$18,$D$19)))))</f>
        <v>13</v>
      </c>
      <c r="R4229" s="4">
        <f t="shared" ref="R4229:R4292" si="803">IF(Q4229-P4229&gt;0,Q4229-P4229,0)</f>
        <v>4.3499999999999979</v>
      </c>
      <c r="S4229" s="31">
        <f t="shared" si="796"/>
        <v>0.25912037037037033</v>
      </c>
      <c r="T4229" s="31">
        <f t="shared" si="797"/>
        <v>0.70750000000000002</v>
      </c>
      <c r="U4229" s="4">
        <f t="shared" si="793"/>
        <v>0</v>
      </c>
      <c r="V4229" s="4" t="str">
        <f t="shared" si="800"/>
        <v/>
      </c>
      <c r="W4229" s="18" t="str">
        <f>IF(V4229="","",VLOOKUP(L4229,日射量と図３!$A$4:$C$368,3,TRUE)*238.85/100)</f>
        <v/>
      </c>
      <c r="X4229" s="4" t="str">
        <f t="shared" ref="X4229:X4292" si="804">IF(V4229="","",VLOOKUP(K4229,$AF$38:$AJ$49,5,TRUE))</f>
        <v/>
      </c>
      <c r="Y4229" s="4" t="str">
        <f t="shared" si="798"/>
        <v/>
      </c>
      <c r="Z4229" s="4" t="str">
        <f t="shared" si="799"/>
        <v/>
      </c>
      <c r="AA4229" s="4" t="str">
        <f>IF($V4229="","",IF(Y4229&lt;36,0,IF(AND(36&lt;=Y4229,Y4229&lt;71),VLOOKUP($W4229,日射量と図３!$E$6:$F$34,2,TRUE),IF(AND(71&lt;=Y4229,Y4229&lt;107),VLOOKUP($W4229,日射量と図３!$E$6:$G$34,3,TRUE),IF(AND(107&lt;=Y4229,Y4229&lt;143),VLOOKUP($W4229,日射量と図３!$E$6:$H$34,4,TRUE),VLOOKUP($W4229,日射量と図３!$E$6:$I$34,5,TRUE))))))</f>
        <v/>
      </c>
      <c r="AB4229" s="4" t="str">
        <f>IF($V4229="","",IF(Z4229&lt;36,0,IF(AND(36&lt;=Z4229,Z4229&lt;71),VLOOKUP($W4229,日射量と図３!$E$6:$F$34,2,TRUE),IF(AND(71&lt;=Z4229,Z4229&lt;107),VLOOKUP($W4229,日射量と図３!$E$6:$G$34,3,TRUE),IF(AND(107&lt;=Z4229,Z4229&lt;143),VLOOKUP($W4229,日射量と図３!$E$6:$H$34,4,TRUE),VLOOKUP($W4229,日射量と図３!$E$6:$I$34,5,TRUE))))))</f>
        <v/>
      </c>
      <c r="AC4229" s="382" t="str">
        <f t="shared" si="794"/>
        <v/>
      </c>
      <c r="AD4229" s="382" t="str">
        <f t="shared" si="795"/>
        <v/>
      </c>
    </row>
    <row r="4230" spans="11:30" ht="13.5" customHeight="1">
      <c r="K4230" s="4">
        <f t="shared" si="801"/>
        <v>11</v>
      </c>
      <c r="L4230" s="34">
        <v>43428</v>
      </c>
      <c r="M4230" s="4">
        <v>177</v>
      </c>
      <c r="N4230" s="4">
        <v>3</v>
      </c>
      <c r="O4230" s="31">
        <v>8.3333333333333329E-2</v>
      </c>
      <c r="P4230" s="35">
        <v>8.39</v>
      </c>
      <c r="Q4230" s="36">
        <f t="shared" si="802"/>
        <v>13</v>
      </c>
      <c r="R4230" s="4">
        <f t="shared" si="803"/>
        <v>4.6099999999999994</v>
      </c>
      <c r="S4230" s="31">
        <f t="shared" si="796"/>
        <v>0.25912037037037033</v>
      </c>
      <c r="T4230" s="31">
        <f t="shared" si="797"/>
        <v>0.70750000000000002</v>
      </c>
      <c r="U4230" s="4">
        <f t="shared" si="793"/>
        <v>0</v>
      </c>
      <c r="V4230" s="4" t="str">
        <f t="shared" si="800"/>
        <v/>
      </c>
      <c r="W4230" s="18" t="str">
        <f>IF(V4230="","",VLOOKUP(L4230,日射量と図３!$A$4:$C$368,3,TRUE)*238.85/100)</f>
        <v/>
      </c>
      <c r="X4230" s="4" t="str">
        <f t="shared" si="804"/>
        <v/>
      </c>
      <c r="Y4230" s="4" t="str">
        <f t="shared" si="798"/>
        <v/>
      </c>
      <c r="Z4230" s="4" t="str">
        <f t="shared" si="799"/>
        <v/>
      </c>
      <c r="AA4230" s="4" t="str">
        <f>IF($V4230="","",IF(Y4230&lt;36,0,IF(AND(36&lt;=Y4230,Y4230&lt;71),VLOOKUP($W4230,日射量と図３!$E$6:$F$34,2,TRUE),IF(AND(71&lt;=Y4230,Y4230&lt;107),VLOOKUP($W4230,日射量と図３!$E$6:$G$34,3,TRUE),IF(AND(107&lt;=Y4230,Y4230&lt;143),VLOOKUP($W4230,日射量と図３!$E$6:$H$34,4,TRUE),VLOOKUP($W4230,日射量と図３!$E$6:$I$34,5,TRUE))))))</f>
        <v/>
      </c>
      <c r="AB4230" s="4" t="str">
        <f>IF($V4230="","",IF(Z4230&lt;36,0,IF(AND(36&lt;=Z4230,Z4230&lt;71),VLOOKUP($W4230,日射量と図３!$E$6:$F$34,2,TRUE),IF(AND(71&lt;=Z4230,Z4230&lt;107),VLOOKUP($W4230,日射量と図３!$E$6:$G$34,3,TRUE),IF(AND(107&lt;=Z4230,Z4230&lt;143),VLOOKUP($W4230,日射量と図３!$E$6:$H$34,4,TRUE),VLOOKUP($W4230,日射量と図３!$E$6:$I$34,5,TRUE))))))</f>
        <v/>
      </c>
      <c r="AC4230" s="382" t="str">
        <f t="shared" si="794"/>
        <v/>
      </c>
      <c r="AD4230" s="382" t="str">
        <f t="shared" si="795"/>
        <v/>
      </c>
    </row>
    <row r="4231" spans="11:30" ht="13.5" customHeight="1">
      <c r="K4231" s="4">
        <f t="shared" si="801"/>
        <v>11</v>
      </c>
      <c r="L4231" s="34">
        <v>43428</v>
      </c>
      <c r="M4231" s="4">
        <v>177</v>
      </c>
      <c r="N4231" s="4">
        <v>4</v>
      </c>
      <c r="O4231" s="31">
        <v>0.125</v>
      </c>
      <c r="P4231" s="35">
        <v>8.26</v>
      </c>
      <c r="Q4231" s="36">
        <f t="shared" si="802"/>
        <v>13</v>
      </c>
      <c r="R4231" s="4">
        <f t="shared" si="803"/>
        <v>4.74</v>
      </c>
      <c r="S4231" s="31">
        <f t="shared" si="796"/>
        <v>0.25912037037037033</v>
      </c>
      <c r="T4231" s="31">
        <f t="shared" si="797"/>
        <v>0.70750000000000002</v>
      </c>
      <c r="U4231" s="4">
        <f t="shared" si="793"/>
        <v>0</v>
      </c>
      <c r="V4231" s="4" t="str">
        <f t="shared" si="800"/>
        <v/>
      </c>
      <c r="W4231" s="18" t="str">
        <f>IF(V4231="","",VLOOKUP(L4231,日射量と図３!$A$4:$C$368,3,TRUE)*238.85/100)</f>
        <v/>
      </c>
      <c r="X4231" s="4" t="str">
        <f t="shared" si="804"/>
        <v/>
      </c>
      <c r="Y4231" s="4" t="str">
        <f t="shared" si="798"/>
        <v/>
      </c>
      <c r="Z4231" s="4" t="str">
        <f t="shared" si="799"/>
        <v/>
      </c>
      <c r="AA4231" s="4" t="str">
        <f>IF($V4231="","",IF(Y4231&lt;36,0,IF(AND(36&lt;=Y4231,Y4231&lt;71),VLOOKUP($W4231,日射量と図３!$E$6:$F$34,2,TRUE),IF(AND(71&lt;=Y4231,Y4231&lt;107),VLOOKUP($W4231,日射量と図３!$E$6:$G$34,3,TRUE),IF(AND(107&lt;=Y4231,Y4231&lt;143),VLOOKUP($W4231,日射量と図３!$E$6:$H$34,4,TRUE),VLOOKUP($W4231,日射量と図３!$E$6:$I$34,5,TRUE))))))</f>
        <v/>
      </c>
      <c r="AB4231" s="4" t="str">
        <f>IF($V4231="","",IF(Z4231&lt;36,0,IF(AND(36&lt;=Z4231,Z4231&lt;71),VLOOKUP($W4231,日射量と図３!$E$6:$F$34,2,TRUE),IF(AND(71&lt;=Z4231,Z4231&lt;107),VLOOKUP($W4231,日射量と図３!$E$6:$G$34,3,TRUE),IF(AND(107&lt;=Z4231,Z4231&lt;143),VLOOKUP($W4231,日射量と図３!$E$6:$H$34,4,TRUE),VLOOKUP($W4231,日射量と図３!$E$6:$I$34,5,TRUE))))))</f>
        <v/>
      </c>
      <c r="AC4231" s="382" t="str">
        <f t="shared" si="794"/>
        <v/>
      </c>
      <c r="AD4231" s="382" t="str">
        <f t="shared" si="795"/>
        <v/>
      </c>
    </row>
    <row r="4232" spans="11:30" ht="13.5" customHeight="1">
      <c r="K4232" s="4">
        <f t="shared" si="801"/>
        <v>11</v>
      </c>
      <c r="L4232" s="34">
        <v>43428</v>
      </c>
      <c r="M4232" s="4">
        <v>177</v>
      </c>
      <c r="N4232" s="4">
        <v>5</v>
      </c>
      <c r="O4232" s="31">
        <v>0.16666666666666666</v>
      </c>
      <c r="P4232" s="35">
        <v>7.92</v>
      </c>
      <c r="Q4232" s="36">
        <f t="shared" si="802"/>
        <v>15</v>
      </c>
      <c r="R4232" s="4">
        <f t="shared" si="803"/>
        <v>7.08</v>
      </c>
      <c r="S4232" s="31">
        <f t="shared" si="796"/>
        <v>0.25912037037037033</v>
      </c>
      <c r="T4232" s="31">
        <f t="shared" si="797"/>
        <v>0.70750000000000002</v>
      </c>
      <c r="U4232" s="4">
        <f t="shared" si="793"/>
        <v>0</v>
      </c>
      <c r="V4232" s="4" t="str">
        <f t="shared" si="800"/>
        <v/>
      </c>
      <c r="W4232" s="18" t="str">
        <f>IF(V4232="","",VLOOKUP(L4232,日射量と図３!$A$4:$C$368,3,TRUE)*238.85/100)</f>
        <v/>
      </c>
      <c r="X4232" s="4" t="str">
        <f t="shared" si="804"/>
        <v/>
      </c>
      <c r="Y4232" s="4" t="str">
        <f t="shared" si="798"/>
        <v/>
      </c>
      <c r="Z4232" s="4" t="str">
        <f t="shared" si="799"/>
        <v/>
      </c>
      <c r="AA4232" s="4" t="str">
        <f>IF($V4232="","",IF(Y4232&lt;36,0,IF(AND(36&lt;=Y4232,Y4232&lt;71),VLOOKUP($W4232,日射量と図３!$E$6:$F$34,2,TRUE),IF(AND(71&lt;=Y4232,Y4232&lt;107),VLOOKUP($W4232,日射量と図３!$E$6:$G$34,3,TRUE),IF(AND(107&lt;=Y4232,Y4232&lt;143),VLOOKUP($W4232,日射量と図３!$E$6:$H$34,4,TRUE),VLOOKUP($W4232,日射量と図３!$E$6:$I$34,5,TRUE))))))</f>
        <v/>
      </c>
      <c r="AB4232" s="4" t="str">
        <f>IF($V4232="","",IF(Z4232&lt;36,0,IF(AND(36&lt;=Z4232,Z4232&lt;71),VLOOKUP($W4232,日射量と図３!$E$6:$F$34,2,TRUE),IF(AND(71&lt;=Z4232,Z4232&lt;107),VLOOKUP($W4232,日射量と図３!$E$6:$G$34,3,TRUE),IF(AND(107&lt;=Z4232,Z4232&lt;143),VLOOKUP($W4232,日射量と図３!$E$6:$H$34,4,TRUE),VLOOKUP($W4232,日射量と図３!$E$6:$I$34,5,TRUE))))))</f>
        <v/>
      </c>
      <c r="AC4232" s="382" t="str">
        <f t="shared" si="794"/>
        <v/>
      </c>
      <c r="AD4232" s="382" t="str">
        <f t="shared" si="795"/>
        <v/>
      </c>
    </row>
    <row r="4233" spans="11:30" ht="13.5" customHeight="1">
      <c r="K4233" s="4">
        <f t="shared" si="801"/>
        <v>11</v>
      </c>
      <c r="L4233" s="34">
        <v>43428</v>
      </c>
      <c r="M4233" s="4">
        <v>177</v>
      </c>
      <c r="N4233" s="4">
        <v>6</v>
      </c>
      <c r="O4233" s="31">
        <v>0.20833333333333334</v>
      </c>
      <c r="P4233" s="35">
        <v>7.74</v>
      </c>
      <c r="Q4233" s="36">
        <f t="shared" si="802"/>
        <v>15</v>
      </c>
      <c r="R4233" s="4">
        <f t="shared" si="803"/>
        <v>7.26</v>
      </c>
      <c r="S4233" s="31">
        <f t="shared" si="796"/>
        <v>0.25912037037037033</v>
      </c>
      <c r="T4233" s="31">
        <f t="shared" si="797"/>
        <v>0.70750000000000002</v>
      </c>
      <c r="U4233" s="4">
        <f t="shared" si="793"/>
        <v>0</v>
      </c>
      <c r="V4233" s="4" t="str">
        <f t="shared" si="800"/>
        <v/>
      </c>
      <c r="W4233" s="18" t="str">
        <f>IF(V4233="","",VLOOKUP(L4233,日射量と図３!$A$4:$C$368,3,TRUE)*238.85/100)</f>
        <v/>
      </c>
      <c r="X4233" s="4" t="str">
        <f t="shared" si="804"/>
        <v/>
      </c>
      <c r="Y4233" s="4" t="str">
        <f t="shared" si="798"/>
        <v/>
      </c>
      <c r="Z4233" s="4" t="str">
        <f t="shared" si="799"/>
        <v/>
      </c>
      <c r="AA4233" s="4" t="str">
        <f>IF($V4233="","",IF(Y4233&lt;36,0,IF(AND(36&lt;=Y4233,Y4233&lt;71),VLOOKUP($W4233,日射量と図３!$E$6:$F$34,2,TRUE),IF(AND(71&lt;=Y4233,Y4233&lt;107),VLOOKUP($W4233,日射量と図３!$E$6:$G$34,3,TRUE),IF(AND(107&lt;=Y4233,Y4233&lt;143),VLOOKUP($W4233,日射量と図３!$E$6:$H$34,4,TRUE),VLOOKUP($W4233,日射量と図３!$E$6:$I$34,5,TRUE))))))</f>
        <v/>
      </c>
      <c r="AB4233" s="4" t="str">
        <f>IF($V4233="","",IF(Z4233&lt;36,0,IF(AND(36&lt;=Z4233,Z4233&lt;71),VLOOKUP($W4233,日射量と図３!$E$6:$F$34,2,TRUE),IF(AND(71&lt;=Z4233,Z4233&lt;107),VLOOKUP($W4233,日射量と図３!$E$6:$G$34,3,TRUE),IF(AND(107&lt;=Z4233,Z4233&lt;143),VLOOKUP($W4233,日射量と図３!$E$6:$H$34,4,TRUE),VLOOKUP($W4233,日射量と図３!$E$6:$I$34,5,TRUE))))))</f>
        <v/>
      </c>
      <c r="AC4233" s="382" t="str">
        <f t="shared" si="794"/>
        <v/>
      </c>
      <c r="AD4233" s="382" t="str">
        <f t="shared" si="795"/>
        <v/>
      </c>
    </row>
    <row r="4234" spans="11:30" ht="13.5" customHeight="1">
      <c r="K4234" s="4">
        <f t="shared" si="801"/>
        <v>11</v>
      </c>
      <c r="L4234" s="34">
        <v>43428</v>
      </c>
      <c r="M4234" s="4">
        <v>177</v>
      </c>
      <c r="N4234" s="4">
        <v>7</v>
      </c>
      <c r="O4234" s="31">
        <v>0.25</v>
      </c>
      <c r="P4234" s="35">
        <v>7.7099999999999991</v>
      </c>
      <c r="Q4234" s="36">
        <f t="shared" si="802"/>
        <v>15</v>
      </c>
      <c r="R4234" s="4">
        <f t="shared" si="803"/>
        <v>7.2900000000000009</v>
      </c>
      <c r="S4234" s="31">
        <f t="shared" si="796"/>
        <v>0.25912037037037033</v>
      </c>
      <c r="T4234" s="31">
        <f t="shared" si="797"/>
        <v>0.70750000000000002</v>
      </c>
      <c r="U4234" s="4">
        <f t="shared" si="793"/>
        <v>0</v>
      </c>
      <c r="V4234" s="4" t="str">
        <f t="shared" si="800"/>
        <v/>
      </c>
      <c r="W4234" s="18" t="str">
        <f>IF(V4234="","",VLOOKUP(L4234,日射量と図３!$A$4:$C$368,3,TRUE)*238.85/100)</f>
        <v/>
      </c>
      <c r="X4234" s="4" t="str">
        <f t="shared" si="804"/>
        <v/>
      </c>
      <c r="Y4234" s="4" t="str">
        <f t="shared" si="798"/>
        <v/>
      </c>
      <c r="Z4234" s="4" t="str">
        <f t="shared" si="799"/>
        <v/>
      </c>
      <c r="AA4234" s="4" t="str">
        <f>IF($V4234="","",IF(Y4234&lt;36,0,IF(AND(36&lt;=Y4234,Y4234&lt;71),VLOOKUP($W4234,日射量と図３!$E$6:$F$34,2,TRUE),IF(AND(71&lt;=Y4234,Y4234&lt;107),VLOOKUP($W4234,日射量と図３!$E$6:$G$34,3,TRUE),IF(AND(107&lt;=Y4234,Y4234&lt;143),VLOOKUP($W4234,日射量と図３!$E$6:$H$34,4,TRUE),VLOOKUP($W4234,日射量と図３!$E$6:$I$34,5,TRUE))))))</f>
        <v/>
      </c>
      <c r="AB4234" s="4" t="str">
        <f>IF($V4234="","",IF(Z4234&lt;36,0,IF(AND(36&lt;=Z4234,Z4234&lt;71),VLOOKUP($W4234,日射量と図３!$E$6:$F$34,2,TRUE),IF(AND(71&lt;=Z4234,Z4234&lt;107),VLOOKUP($W4234,日射量と図３!$E$6:$G$34,3,TRUE),IF(AND(107&lt;=Z4234,Z4234&lt;143),VLOOKUP($W4234,日射量と図３!$E$6:$H$34,4,TRUE),VLOOKUP($W4234,日射量と図３!$E$6:$I$34,5,TRUE))))))</f>
        <v/>
      </c>
      <c r="AC4234" s="382" t="str">
        <f t="shared" si="794"/>
        <v/>
      </c>
      <c r="AD4234" s="382" t="str">
        <f t="shared" si="795"/>
        <v/>
      </c>
    </row>
    <row r="4235" spans="11:30" ht="13.5" customHeight="1">
      <c r="K4235" s="4">
        <f t="shared" si="801"/>
        <v>11</v>
      </c>
      <c r="L4235" s="34">
        <v>43428</v>
      </c>
      <c r="M4235" s="4">
        <v>177</v>
      </c>
      <c r="N4235" s="4">
        <v>8</v>
      </c>
      <c r="O4235" s="31">
        <v>0.29166666666666669</v>
      </c>
      <c r="P4235" s="35">
        <v>7.6799999999999979</v>
      </c>
      <c r="Q4235" s="36">
        <f t="shared" si="802"/>
        <v>12</v>
      </c>
      <c r="R4235" s="4">
        <f t="shared" si="803"/>
        <v>4.3200000000000021</v>
      </c>
      <c r="S4235" s="31">
        <f t="shared" si="796"/>
        <v>0.25912037037037033</v>
      </c>
      <c r="T4235" s="31">
        <f t="shared" si="797"/>
        <v>0.70750000000000002</v>
      </c>
      <c r="U4235" s="4">
        <f t="shared" si="793"/>
        <v>4.3200000000000021</v>
      </c>
      <c r="V4235" s="4" t="str">
        <f t="shared" si="800"/>
        <v/>
      </c>
      <c r="W4235" s="18" t="str">
        <f>IF(V4235="","",VLOOKUP(L4235,日射量と図３!$A$4:$C$368,3,TRUE)*238.85/100)</f>
        <v/>
      </c>
      <c r="X4235" s="4" t="str">
        <f t="shared" si="804"/>
        <v/>
      </c>
      <c r="Y4235" s="4" t="str">
        <f t="shared" si="798"/>
        <v/>
      </c>
      <c r="Z4235" s="4" t="str">
        <f t="shared" si="799"/>
        <v/>
      </c>
      <c r="AA4235" s="4" t="str">
        <f>IF($V4235="","",IF(Y4235&lt;36,0,IF(AND(36&lt;=Y4235,Y4235&lt;71),VLOOKUP($W4235,日射量と図３!$E$6:$F$34,2,TRUE),IF(AND(71&lt;=Y4235,Y4235&lt;107),VLOOKUP($W4235,日射量と図３!$E$6:$G$34,3,TRUE),IF(AND(107&lt;=Y4235,Y4235&lt;143),VLOOKUP($W4235,日射量と図３!$E$6:$H$34,4,TRUE),VLOOKUP($W4235,日射量と図３!$E$6:$I$34,5,TRUE))))))</f>
        <v/>
      </c>
      <c r="AB4235" s="4" t="str">
        <f>IF($V4235="","",IF(Z4235&lt;36,0,IF(AND(36&lt;=Z4235,Z4235&lt;71),VLOOKUP($W4235,日射量と図３!$E$6:$F$34,2,TRUE),IF(AND(71&lt;=Z4235,Z4235&lt;107),VLOOKUP($W4235,日射量と図３!$E$6:$G$34,3,TRUE),IF(AND(107&lt;=Z4235,Z4235&lt;143),VLOOKUP($W4235,日射量と図３!$E$6:$H$34,4,TRUE),VLOOKUP($W4235,日射量と図３!$E$6:$I$34,5,TRUE))))))</f>
        <v/>
      </c>
      <c r="AC4235" s="382" t="str">
        <f t="shared" si="794"/>
        <v/>
      </c>
      <c r="AD4235" s="382" t="str">
        <f t="shared" si="795"/>
        <v/>
      </c>
    </row>
    <row r="4236" spans="11:30" ht="13.5" customHeight="1">
      <c r="K4236" s="4">
        <f t="shared" si="801"/>
        <v>11</v>
      </c>
      <c r="L4236" s="34">
        <v>43428</v>
      </c>
      <c r="M4236" s="4">
        <v>177</v>
      </c>
      <c r="N4236" s="4">
        <v>9</v>
      </c>
      <c r="O4236" s="31">
        <v>0.33333333333333331</v>
      </c>
      <c r="P4236" s="35">
        <v>8.629999999999999</v>
      </c>
      <c r="Q4236" s="36">
        <f t="shared" si="802"/>
        <v>12</v>
      </c>
      <c r="R4236" s="4">
        <f t="shared" si="803"/>
        <v>3.370000000000001</v>
      </c>
      <c r="S4236" s="31">
        <f t="shared" si="796"/>
        <v>0.25912037037037033</v>
      </c>
      <c r="T4236" s="31">
        <f t="shared" si="797"/>
        <v>0.70750000000000002</v>
      </c>
      <c r="U4236" s="4">
        <f t="shared" si="793"/>
        <v>3.370000000000001</v>
      </c>
      <c r="V4236" s="4" t="str">
        <f t="shared" si="800"/>
        <v/>
      </c>
      <c r="W4236" s="18" t="str">
        <f>IF(V4236="","",VLOOKUP(L4236,日射量と図３!$A$4:$C$368,3,TRUE)*238.85/100)</f>
        <v/>
      </c>
      <c r="X4236" s="4" t="str">
        <f t="shared" si="804"/>
        <v/>
      </c>
      <c r="Y4236" s="4" t="str">
        <f t="shared" si="798"/>
        <v/>
      </c>
      <c r="Z4236" s="4" t="str">
        <f t="shared" si="799"/>
        <v/>
      </c>
      <c r="AA4236" s="4" t="str">
        <f>IF($V4236="","",IF(Y4236&lt;36,0,IF(AND(36&lt;=Y4236,Y4236&lt;71),VLOOKUP($W4236,日射量と図３!$E$6:$F$34,2,TRUE),IF(AND(71&lt;=Y4236,Y4236&lt;107),VLOOKUP($W4236,日射量と図３!$E$6:$G$34,3,TRUE),IF(AND(107&lt;=Y4236,Y4236&lt;143),VLOOKUP($W4236,日射量と図３!$E$6:$H$34,4,TRUE),VLOOKUP($W4236,日射量と図３!$E$6:$I$34,5,TRUE))))))</f>
        <v/>
      </c>
      <c r="AB4236" s="4" t="str">
        <f>IF($V4236="","",IF(Z4236&lt;36,0,IF(AND(36&lt;=Z4236,Z4236&lt;71),VLOOKUP($W4236,日射量と図３!$E$6:$F$34,2,TRUE),IF(AND(71&lt;=Z4236,Z4236&lt;107),VLOOKUP($W4236,日射量と図３!$E$6:$G$34,3,TRUE),IF(AND(107&lt;=Z4236,Z4236&lt;143),VLOOKUP($W4236,日射量と図３!$E$6:$H$34,4,TRUE),VLOOKUP($W4236,日射量と図３!$E$6:$I$34,5,TRUE))))))</f>
        <v/>
      </c>
      <c r="AC4236" s="382" t="str">
        <f t="shared" si="794"/>
        <v/>
      </c>
      <c r="AD4236" s="382" t="str">
        <f t="shared" si="795"/>
        <v/>
      </c>
    </row>
    <row r="4237" spans="11:30" ht="13.5" customHeight="1">
      <c r="K4237" s="4">
        <f t="shared" si="801"/>
        <v>11</v>
      </c>
      <c r="L4237" s="34">
        <v>43428</v>
      </c>
      <c r="M4237" s="4">
        <v>177</v>
      </c>
      <c r="N4237" s="4">
        <v>10</v>
      </c>
      <c r="O4237" s="31">
        <v>0.375</v>
      </c>
      <c r="P4237" s="35">
        <v>10.099999999999998</v>
      </c>
      <c r="Q4237" s="36">
        <f t="shared" si="802"/>
        <v>12</v>
      </c>
      <c r="R4237" s="4">
        <f t="shared" si="803"/>
        <v>1.9000000000000021</v>
      </c>
      <c r="S4237" s="31">
        <f t="shared" si="796"/>
        <v>0.25912037037037033</v>
      </c>
      <c r="T4237" s="31">
        <f t="shared" si="797"/>
        <v>0.70750000000000002</v>
      </c>
      <c r="U4237" s="4">
        <f t="shared" ref="U4237:U4300" si="805">IF(AND(S4237&lt;O4237,O4237&lt;T4237),R4237,0)</f>
        <v>1.9000000000000021</v>
      </c>
      <c r="V4237" s="4" t="str">
        <f t="shared" si="800"/>
        <v/>
      </c>
      <c r="W4237" s="18" t="str">
        <f>IF(V4237="","",VLOOKUP(L4237,日射量と図３!$A$4:$C$368,3,TRUE)*238.85/100)</f>
        <v/>
      </c>
      <c r="X4237" s="4" t="str">
        <f t="shared" si="804"/>
        <v/>
      </c>
      <c r="Y4237" s="4" t="str">
        <f t="shared" si="798"/>
        <v/>
      </c>
      <c r="Z4237" s="4" t="str">
        <f t="shared" si="799"/>
        <v/>
      </c>
      <c r="AA4237" s="4" t="str">
        <f>IF($V4237="","",IF(Y4237&lt;36,0,IF(AND(36&lt;=Y4237,Y4237&lt;71),VLOOKUP($W4237,日射量と図３!$E$6:$F$34,2,TRUE),IF(AND(71&lt;=Y4237,Y4237&lt;107),VLOOKUP($W4237,日射量と図３!$E$6:$G$34,3,TRUE),IF(AND(107&lt;=Y4237,Y4237&lt;143),VLOOKUP($W4237,日射量と図３!$E$6:$H$34,4,TRUE),VLOOKUP($W4237,日射量と図３!$E$6:$I$34,5,TRUE))))))</f>
        <v/>
      </c>
      <c r="AB4237" s="4" t="str">
        <f>IF($V4237="","",IF(Z4237&lt;36,0,IF(AND(36&lt;=Z4237,Z4237&lt;71),VLOOKUP($W4237,日射量と図３!$E$6:$F$34,2,TRUE),IF(AND(71&lt;=Z4237,Z4237&lt;107),VLOOKUP($W4237,日射量と図３!$E$6:$G$34,3,TRUE),IF(AND(107&lt;=Z4237,Z4237&lt;143),VLOOKUP($W4237,日射量と図３!$E$6:$H$34,4,TRUE),VLOOKUP($W4237,日射量と図３!$E$6:$I$34,5,TRUE))))))</f>
        <v/>
      </c>
      <c r="AC4237" s="382" t="str">
        <f t="shared" si="794"/>
        <v/>
      </c>
      <c r="AD4237" s="382" t="str">
        <f t="shared" si="795"/>
        <v/>
      </c>
    </row>
    <row r="4238" spans="11:30" ht="13.5" customHeight="1">
      <c r="K4238" s="4">
        <f t="shared" si="801"/>
        <v>11</v>
      </c>
      <c r="L4238" s="34">
        <v>43428</v>
      </c>
      <c r="M4238" s="4">
        <v>177</v>
      </c>
      <c r="N4238" s="4">
        <v>11</v>
      </c>
      <c r="O4238" s="31">
        <v>0.41666666666666669</v>
      </c>
      <c r="P4238" s="35">
        <v>11.57</v>
      </c>
      <c r="Q4238" s="36">
        <f t="shared" si="802"/>
        <v>12</v>
      </c>
      <c r="R4238" s="4">
        <f t="shared" si="803"/>
        <v>0.42999999999999972</v>
      </c>
      <c r="S4238" s="31">
        <f t="shared" si="796"/>
        <v>0.25912037037037033</v>
      </c>
      <c r="T4238" s="31">
        <f t="shared" si="797"/>
        <v>0.70750000000000002</v>
      </c>
      <c r="U4238" s="4">
        <f t="shared" si="805"/>
        <v>0.42999999999999972</v>
      </c>
      <c r="V4238" s="4" t="str">
        <f t="shared" si="800"/>
        <v/>
      </c>
      <c r="W4238" s="18" t="str">
        <f>IF(V4238="","",VLOOKUP(L4238,日射量と図３!$A$4:$C$368,3,TRUE)*238.85/100)</f>
        <v/>
      </c>
      <c r="X4238" s="4" t="str">
        <f t="shared" si="804"/>
        <v/>
      </c>
      <c r="Y4238" s="4" t="str">
        <f t="shared" si="798"/>
        <v/>
      </c>
      <c r="Z4238" s="4" t="str">
        <f t="shared" si="799"/>
        <v/>
      </c>
      <c r="AA4238" s="4" t="str">
        <f>IF($V4238="","",IF(Y4238&lt;36,0,IF(AND(36&lt;=Y4238,Y4238&lt;71),VLOOKUP($W4238,日射量と図３!$E$6:$F$34,2,TRUE),IF(AND(71&lt;=Y4238,Y4238&lt;107),VLOOKUP($W4238,日射量と図３!$E$6:$G$34,3,TRUE),IF(AND(107&lt;=Y4238,Y4238&lt;143),VLOOKUP($W4238,日射量と図３!$E$6:$H$34,4,TRUE),VLOOKUP($W4238,日射量と図３!$E$6:$I$34,5,TRUE))))))</f>
        <v/>
      </c>
      <c r="AB4238" s="4" t="str">
        <f>IF($V4238="","",IF(Z4238&lt;36,0,IF(AND(36&lt;=Z4238,Z4238&lt;71),VLOOKUP($W4238,日射量と図３!$E$6:$F$34,2,TRUE),IF(AND(71&lt;=Z4238,Z4238&lt;107),VLOOKUP($W4238,日射量と図３!$E$6:$G$34,3,TRUE),IF(AND(107&lt;=Z4238,Z4238&lt;143),VLOOKUP($W4238,日射量と図３!$E$6:$H$34,4,TRUE),VLOOKUP($W4238,日射量と図３!$E$6:$I$34,5,TRUE))))))</f>
        <v/>
      </c>
      <c r="AC4238" s="382" t="str">
        <f t="shared" si="794"/>
        <v/>
      </c>
      <c r="AD4238" s="382" t="str">
        <f t="shared" si="795"/>
        <v/>
      </c>
    </row>
    <row r="4239" spans="11:30" ht="13.5" customHeight="1">
      <c r="K4239" s="4">
        <f t="shared" si="801"/>
        <v>11</v>
      </c>
      <c r="L4239" s="34">
        <v>43428</v>
      </c>
      <c r="M4239" s="4">
        <v>177</v>
      </c>
      <c r="N4239" s="4">
        <v>12</v>
      </c>
      <c r="O4239" s="31">
        <v>0.45833333333333331</v>
      </c>
      <c r="P4239" s="35">
        <v>12.930000000000001</v>
      </c>
      <c r="Q4239" s="36">
        <f t="shared" si="802"/>
        <v>12</v>
      </c>
      <c r="R4239" s="4">
        <f t="shared" si="803"/>
        <v>0</v>
      </c>
      <c r="S4239" s="31">
        <f t="shared" si="796"/>
        <v>0.25912037037037033</v>
      </c>
      <c r="T4239" s="31">
        <f t="shared" si="797"/>
        <v>0.70750000000000002</v>
      </c>
      <c r="U4239" s="4">
        <f t="shared" si="805"/>
        <v>0</v>
      </c>
      <c r="V4239" s="4" t="str">
        <f t="shared" si="800"/>
        <v/>
      </c>
      <c r="W4239" s="18" t="str">
        <f>IF(V4239="","",VLOOKUP(L4239,日射量と図３!$A$4:$C$368,3,TRUE)*238.85/100)</f>
        <v/>
      </c>
      <c r="X4239" s="4" t="str">
        <f t="shared" si="804"/>
        <v/>
      </c>
      <c r="Y4239" s="4" t="str">
        <f t="shared" si="798"/>
        <v/>
      </c>
      <c r="Z4239" s="4" t="str">
        <f t="shared" si="799"/>
        <v/>
      </c>
      <c r="AA4239" s="4" t="str">
        <f>IF($V4239="","",IF(Y4239&lt;36,0,IF(AND(36&lt;=Y4239,Y4239&lt;71),VLOOKUP($W4239,日射量と図３!$E$6:$F$34,2,TRUE),IF(AND(71&lt;=Y4239,Y4239&lt;107),VLOOKUP($W4239,日射量と図３!$E$6:$G$34,3,TRUE),IF(AND(107&lt;=Y4239,Y4239&lt;143),VLOOKUP($W4239,日射量と図３!$E$6:$H$34,4,TRUE),VLOOKUP($W4239,日射量と図３!$E$6:$I$34,5,TRUE))))))</f>
        <v/>
      </c>
      <c r="AB4239" s="4" t="str">
        <f>IF($V4239="","",IF(Z4239&lt;36,0,IF(AND(36&lt;=Z4239,Z4239&lt;71),VLOOKUP($W4239,日射量と図３!$E$6:$F$34,2,TRUE),IF(AND(71&lt;=Z4239,Z4239&lt;107),VLOOKUP($W4239,日射量と図３!$E$6:$G$34,3,TRUE),IF(AND(107&lt;=Z4239,Z4239&lt;143),VLOOKUP($W4239,日射量と図３!$E$6:$H$34,4,TRUE),VLOOKUP($W4239,日射量と図３!$E$6:$I$34,5,TRUE))))))</f>
        <v/>
      </c>
      <c r="AC4239" s="382" t="str">
        <f t="shared" ref="AC4239:AC4302" si="806">IF(V4239="","",IF((($AH$18*$AH$30*V4239*3600/1000000)/1000-AA4239*$AG$18*10*0.0000041868)&lt;=0,0,AA4239*$AG$18*10*0.0000041868))</f>
        <v/>
      </c>
      <c r="AD4239" s="382" t="str">
        <f t="shared" ref="AD4239:AD4302" si="807">IF(V4239="","",IF((($AH$19*$AH$30*V4239*3600/1000000)/1000-AB4239*$AG$19*10*0.0000041868)&lt;=0,0,AB4239*$AG$19*10*0.0000041868))</f>
        <v/>
      </c>
    </row>
    <row r="4240" spans="11:30" ht="13.5" customHeight="1">
      <c r="K4240" s="4">
        <f t="shared" si="801"/>
        <v>11</v>
      </c>
      <c r="L4240" s="34">
        <v>43428</v>
      </c>
      <c r="M4240" s="4">
        <v>177</v>
      </c>
      <c r="N4240" s="4">
        <v>13</v>
      </c>
      <c r="O4240" s="31">
        <v>0.5</v>
      </c>
      <c r="P4240" s="35">
        <v>13.85</v>
      </c>
      <c r="Q4240" s="36">
        <f t="shared" si="802"/>
        <v>12</v>
      </c>
      <c r="R4240" s="4">
        <f t="shared" si="803"/>
        <v>0</v>
      </c>
      <c r="S4240" s="31">
        <f t="shared" si="796"/>
        <v>0.25912037037037033</v>
      </c>
      <c r="T4240" s="31">
        <f t="shared" si="797"/>
        <v>0.70750000000000002</v>
      </c>
      <c r="U4240" s="4">
        <f t="shared" si="805"/>
        <v>0</v>
      </c>
      <c r="V4240" s="4" t="str">
        <f t="shared" si="800"/>
        <v/>
      </c>
      <c r="W4240" s="18" t="str">
        <f>IF(V4240="","",VLOOKUP(L4240,日射量と図３!$A$4:$C$368,3,TRUE)*238.85/100)</f>
        <v/>
      </c>
      <c r="X4240" s="4" t="str">
        <f t="shared" si="804"/>
        <v/>
      </c>
      <c r="Y4240" s="4" t="str">
        <f t="shared" si="798"/>
        <v/>
      </c>
      <c r="Z4240" s="4" t="str">
        <f t="shared" si="799"/>
        <v/>
      </c>
      <c r="AA4240" s="4" t="str">
        <f>IF($V4240="","",IF(Y4240&lt;36,0,IF(AND(36&lt;=Y4240,Y4240&lt;71),VLOOKUP($W4240,日射量と図３!$E$6:$F$34,2,TRUE),IF(AND(71&lt;=Y4240,Y4240&lt;107),VLOOKUP($W4240,日射量と図３!$E$6:$G$34,3,TRUE),IF(AND(107&lt;=Y4240,Y4240&lt;143),VLOOKUP($W4240,日射量と図３!$E$6:$H$34,4,TRUE),VLOOKUP($W4240,日射量と図３!$E$6:$I$34,5,TRUE))))))</f>
        <v/>
      </c>
      <c r="AB4240" s="4" t="str">
        <f>IF($V4240="","",IF(Z4240&lt;36,0,IF(AND(36&lt;=Z4240,Z4240&lt;71),VLOOKUP($W4240,日射量と図３!$E$6:$F$34,2,TRUE),IF(AND(71&lt;=Z4240,Z4240&lt;107),VLOOKUP($W4240,日射量と図３!$E$6:$G$34,3,TRUE),IF(AND(107&lt;=Z4240,Z4240&lt;143),VLOOKUP($W4240,日射量と図３!$E$6:$H$34,4,TRUE),VLOOKUP($W4240,日射量と図３!$E$6:$I$34,5,TRUE))))))</f>
        <v/>
      </c>
      <c r="AC4240" s="382" t="str">
        <f t="shared" si="806"/>
        <v/>
      </c>
      <c r="AD4240" s="382" t="str">
        <f t="shared" si="807"/>
        <v/>
      </c>
    </row>
    <row r="4241" spans="11:30" ht="13.5" customHeight="1">
      <c r="K4241" s="4">
        <f t="shared" si="801"/>
        <v>11</v>
      </c>
      <c r="L4241" s="34">
        <v>43428</v>
      </c>
      <c r="M4241" s="4">
        <v>177</v>
      </c>
      <c r="N4241" s="4">
        <v>14</v>
      </c>
      <c r="O4241" s="31">
        <v>0.54166666666666663</v>
      </c>
      <c r="P4241" s="35">
        <v>14.510000000000002</v>
      </c>
      <c r="Q4241" s="36">
        <f t="shared" si="802"/>
        <v>12</v>
      </c>
      <c r="R4241" s="4">
        <f t="shared" si="803"/>
        <v>0</v>
      </c>
      <c r="S4241" s="31">
        <f t="shared" si="796"/>
        <v>0.25912037037037033</v>
      </c>
      <c r="T4241" s="31">
        <f t="shared" si="797"/>
        <v>0.70750000000000002</v>
      </c>
      <c r="U4241" s="4">
        <f t="shared" si="805"/>
        <v>0</v>
      </c>
      <c r="V4241" s="4" t="str">
        <f t="shared" si="800"/>
        <v/>
      </c>
      <c r="W4241" s="18" t="str">
        <f>IF(V4241="","",VLOOKUP(L4241,日射量と図３!$A$4:$C$368,3,TRUE)*238.85/100)</f>
        <v/>
      </c>
      <c r="X4241" s="4" t="str">
        <f t="shared" si="804"/>
        <v/>
      </c>
      <c r="Y4241" s="4" t="str">
        <f t="shared" si="798"/>
        <v/>
      </c>
      <c r="Z4241" s="4" t="str">
        <f t="shared" si="799"/>
        <v/>
      </c>
      <c r="AA4241" s="4" t="str">
        <f>IF($V4241="","",IF(Y4241&lt;36,0,IF(AND(36&lt;=Y4241,Y4241&lt;71),VLOOKUP($W4241,日射量と図３!$E$6:$F$34,2,TRUE),IF(AND(71&lt;=Y4241,Y4241&lt;107),VLOOKUP($W4241,日射量と図３!$E$6:$G$34,3,TRUE),IF(AND(107&lt;=Y4241,Y4241&lt;143),VLOOKUP($W4241,日射量と図３!$E$6:$H$34,4,TRUE),VLOOKUP($W4241,日射量と図３!$E$6:$I$34,5,TRUE))))))</f>
        <v/>
      </c>
      <c r="AB4241" s="4" t="str">
        <f>IF($V4241="","",IF(Z4241&lt;36,0,IF(AND(36&lt;=Z4241,Z4241&lt;71),VLOOKUP($W4241,日射量と図３!$E$6:$F$34,2,TRUE),IF(AND(71&lt;=Z4241,Z4241&lt;107),VLOOKUP($W4241,日射量と図３!$E$6:$G$34,3,TRUE),IF(AND(107&lt;=Z4241,Z4241&lt;143),VLOOKUP($W4241,日射量と図３!$E$6:$H$34,4,TRUE),VLOOKUP($W4241,日射量と図３!$E$6:$I$34,5,TRUE))))))</f>
        <v/>
      </c>
      <c r="AC4241" s="382" t="str">
        <f t="shared" si="806"/>
        <v/>
      </c>
      <c r="AD4241" s="382" t="str">
        <f t="shared" si="807"/>
        <v/>
      </c>
    </row>
    <row r="4242" spans="11:30" ht="13.5" customHeight="1">
      <c r="K4242" s="4">
        <f t="shared" si="801"/>
        <v>11</v>
      </c>
      <c r="L4242" s="34">
        <v>43428</v>
      </c>
      <c r="M4242" s="4">
        <v>177</v>
      </c>
      <c r="N4242" s="4">
        <v>15</v>
      </c>
      <c r="O4242" s="31">
        <v>0.58333333333333337</v>
      </c>
      <c r="P4242" s="35">
        <v>14.8</v>
      </c>
      <c r="Q4242" s="36">
        <f t="shared" si="802"/>
        <v>12</v>
      </c>
      <c r="R4242" s="4">
        <f t="shared" si="803"/>
        <v>0</v>
      </c>
      <c r="S4242" s="31">
        <f t="shared" si="796"/>
        <v>0.25912037037037033</v>
      </c>
      <c r="T4242" s="31">
        <f t="shared" si="797"/>
        <v>0.70750000000000002</v>
      </c>
      <c r="U4242" s="4">
        <f t="shared" si="805"/>
        <v>0</v>
      </c>
      <c r="V4242" s="4" t="str">
        <f t="shared" si="800"/>
        <v/>
      </c>
      <c r="W4242" s="18" t="str">
        <f>IF(V4242="","",VLOOKUP(L4242,日射量と図３!$A$4:$C$368,3,TRUE)*238.85/100)</f>
        <v/>
      </c>
      <c r="X4242" s="4" t="str">
        <f t="shared" si="804"/>
        <v/>
      </c>
      <c r="Y4242" s="4" t="str">
        <f t="shared" si="798"/>
        <v/>
      </c>
      <c r="Z4242" s="4" t="str">
        <f t="shared" si="799"/>
        <v/>
      </c>
      <c r="AA4242" s="4" t="str">
        <f>IF($V4242="","",IF(Y4242&lt;36,0,IF(AND(36&lt;=Y4242,Y4242&lt;71),VLOOKUP($W4242,日射量と図３!$E$6:$F$34,2,TRUE),IF(AND(71&lt;=Y4242,Y4242&lt;107),VLOOKUP($W4242,日射量と図３!$E$6:$G$34,3,TRUE),IF(AND(107&lt;=Y4242,Y4242&lt;143),VLOOKUP($W4242,日射量と図３!$E$6:$H$34,4,TRUE),VLOOKUP($W4242,日射量と図３!$E$6:$I$34,5,TRUE))))))</f>
        <v/>
      </c>
      <c r="AB4242" s="4" t="str">
        <f>IF($V4242="","",IF(Z4242&lt;36,0,IF(AND(36&lt;=Z4242,Z4242&lt;71),VLOOKUP($W4242,日射量と図３!$E$6:$F$34,2,TRUE),IF(AND(71&lt;=Z4242,Z4242&lt;107),VLOOKUP($W4242,日射量と図３!$E$6:$G$34,3,TRUE),IF(AND(107&lt;=Z4242,Z4242&lt;143),VLOOKUP($W4242,日射量と図３!$E$6:$H$34,4,TRUE),VLOOKUP($W4242,日射量と図３!$E$6:$I$34,5,TRUE))))))</f>
        <v/>
      </c>
      <c r="AC4242" s="382" t="str">
        <f t="shared" si="806"/>
        <v/>
      </c>
      <c r="AD4242" s="382" t="str">
        <f t="shared" si="807"/>
        <v/>
      </c>
    </row>
    <row r="4243" spans="11:30" ht="13.5" customHeight="1">
      <c r="K4243" s="4">
        <f t="shared" si="801"/>
        <v>11</v>
      </c>
      <c r="L4243" s="34">
        <v>43428</v>
      </c>
      <c r="M4243" s="4">
        <v>177</v>
      </c>
      <c r="N4243" s="4">
        <v>16</v>
      </c>
      <c r="O4243" s="31">
        <v>0.625</v>
      </c>
      <c r="P4243" s="35">
        <v>14.39</v>
      </c>
      <c r="Q4243" s="36">
        <f t="shared" si="802"/>
        <v>16</v>
      </c>
      <c r="R4243" s="4">
        <f t="shared" si="803"/>
        <v>1.6099999999999994</v>
      </c>
      <c r="S4243" s="31">
        <f t="shared" si="796"/>
        <v>0.25912037037037033</v>
      </c>
      <c r="T4243" s="31">
        <f t="shared" si="797"/>
        <v>0.70750000000000002</v>
      </c>
      <c r="U4243" s="4">
        <f t="shared" si="805"/>
        <v>1.6099999999999994</v>
      </c>
      <c r="V4243" s="4" t="str">
        <f t="shared" si="800"/>
        <v/>
      </c>
      <c r="W4243" s="18" t="str">
        <f>IF(V4243="","",VLOOKUP(L4243,日射量と図３!$A$4:$C$368,3,TRUE)*238.85/100)</f>
        <v/>
      </c>
      <c r="X4243" s="4" t="str">
        <f t="shared" si="804"/>
        <v/>
      </c>
      <c r="Y4243" s="4" t="str">
        <f t="shared" si="798"/>
        <v/>
      </c>
      <c r="Z4243" s="4" t="str">
        <f t="shared" si="799"/>
        <v/>
      </c>
      <c r="AA4243" s="4" t="str">
        <f>IF($V4243="","",IF(Y4243&lt;36,0,IF(AND(36&lt;=Y4243,Y4243&lt;71),VLOOKUP($W4243,日射量と図３!$E$6:$F$34,2,TRUE),IF(AND(71&lt;=Y4243,Y4243&lt;107),VLOOKUP($W4243,日射量と図３!$E$6:$G$34,3,TRUE),IF(AND(107&lt;=Y4243,Y4243&lt;143),VLOOKUP($W4243,日射量と図３!$E$6:$H$34,4,TRUE),VLOOKUP($W4243,日射量と図３!$E$6:$I$34,5,TRUE))))))</f>
        <v/>
      </c>
      <c r="AB4243" s="4" t="str">
        <f>IF($V4243="","",IF(Z4243&lt;36,0,IF(AND(36&lt;=Z4243,Z4243&lt;71),VLOOKUP($W4243,日射量と図３!$E$6:$F$34,2,TRUE),IF(AND(71&lt;=Z4243,Z4243&lt;107),VLOOKUP($W4243,日射量と図３!$E$6:$G$34,3,TRUE),IF(AND(107&lt;=Z4243,Z4243&lt;143),VLOOKUP($W4243,日射量と図３!$E$6:$H$34,4,TRUE),VLOOKUP($W4243,日射量と図３!$E$6:$I$34,5,TRUE))))))</f>
        <v/>
      </c>
      <c r="AC4243" s="382" t="str">
        <f t="shared" si="806"/>
        <v/>
      </c>
      <c r="AD4243" s="382" t="str">
        <f t="shared" si="807"/>
        <v/>
      </c>
    </row>
    <row r="4244" spans="11:30" ht="13.5" customHeight="1">
      <c r="K4244" s="4">
        <f t="shared" si="801"/>
        <v>11</v>
      </c>
      <c r="L4244" s="34">
        <v>43428</v>
      </c>
      <c r="M4244" s="4">
        <v>177</v>
      </c>
      <c r="N4244" s="4">
        <v>17</v>
      </c>
      <c r="O4244" s="31">
        <v>0.66666666666666663</v>
      </c>
      <c r="P4244" s="35">
        <v>13.61</v>
      </c>
      <c r="Q4244" s="36">
        <f t="shared" si="802"/>
        <v>16</v>
      </c>
      <c r="R4244" s="4">
        <f t="shared" si="803"/>
        <v>2.3900000000000006</v>
      </c>
      <c r="S4244" s="31">
        <f t="shared" si="796"/>
        <v>0.25912037037037033</v>
      </c>
      <c r="T4244" s="31">
        <f t="shared" si="797"/>
        <v>0.70750000000000002</v>
      </c>
      <c r="U4244" s="4">
        <f t="shared" si="805"/>
        <v>2.3900000000000006</v>
      </c>
      <c r="V4244" s="4" t="str">
        <f t="shared" si="800"/>
        <v/>
      </c>
      <c r="W4244" s="18" t="str">
        <f>IF(V4244="","",VLOOKUP(L4244,日射量と図３!$A$4:$C$368,3,TRUE)*238.85/100)</f>
        <v/>
      </c>
      <c r="X4244" s="4" t="str">
        <f t="shared" si="804"/>
        <v/>
      </c>
      <c r="Y4244" s="4" t="str">
        <f t="shared" si="798"/>
        <v/>
      </c>
      <c r="Z4244" s="4" t="str">
        <f t="shared" si="799"/>
        <v/>
      </c>
      <c r="AA4244" s="4" t="str">
        <f>IF($V4244="","",IF(Y4244&lt;36,0,IF(AND(36&lt;=Y4244,Y4244&lt;71),VLOOKUP($W4244,日射量と図３!$E$6:$F$34,2,TRUE),IF(AND(71&lt;=Y4244,Y4244&lt;107),VLOOKUP($W4244,日射量と図３!$E$6:$G$34,3,TRUE),IF(AND(107&lt;=Y4244,Y4244&lt;143),VLOOKUP($W4244,日射量と図３!$E$6:$H$34,4,TRUE),VLOOKUP($W4244,日射量と図３!$E$6:$I$34,5,TRUE))))))</f>
        <v/>
      </c>
      <c r="AB4244" s="4" t="str">
        <f>IF($V4244="","",IF(Z4244&lt;36,0,IF(AND(36&lt;=Z4244,Z4244&lt;71),VLOOKUP($W4244,日射量と図３!$E$6:$F$34,2,TRUE),IF(AND(71&lt;=Z4244,Z4244&lt;107),VLOOKUP($W4244,日射量と図３!$E$6:$G$34,3,TRUE),IF(AND(107&lt;=Z4244,Z4244&lt;143),VLOOKUP($W4244,日射量と図３!$E$6:$H$34,4,TRUE),VLOOKUP($W4244,日射量と図３!$E$6:$I$34,5,TRUE))))))</f>
        <v/>
      </c>
      <c r="AC4244" s="382" t="str">
        <f t="shared" si="806"/>
        <v/>
      </c>
      <c r="AD4244" s="382" t="str">
        <f t="shared" si="807"/>
        <v/>
      </c>
    </row>
    <row r="4245" spans="11:30" ht="13.5" customHeight="1">
      <c r="K4245" s="4">
        <f t="shared" si="801"/>
        <v>11</v>
      </c>
      <c r="L4245" s="34">
        <v>43428</v>
      </c>
      <c r="M4245" s="4">
        <v>177</v>
      </c>
      <c r="N4245" s="4">
        <v>18</v>
      </c>
      <c r="O4245" s="31">
        <v>0.70833333333333337</v>
      </c>
      <c r="P4245" s="35">
        <v>12.19</v>
      </c>
      <c r="Q4245" s="36">
        <f t="shared" si="802"/>
        <v>16</v>
      </c>
      <c r="R4245" s="4">
        <f t="shared" si="803"/>
        <v>3.8100000000000005</v>
      </c>
      <c r="S4245" s="31">
        <f t="shared" ref="S4245:S4308" si="808">VLOOKUP(K4245,$AF$38:$AH$49,2,TRUE)</f>
        <v>0.25912037037037033</v>
      </c>
      <c r="T4245" s="31">
        <f t="shared" ref="T4245:T4308" si="809">VLOOKUP(K4245,$AF$38:$AH$49,3,TRUE)</f>
        <v>0.70750000000000002</v>
      </c>
      <c r="U4245" s="4">
        <f t="shared" si="805"/>
        <v>0</v>
      </c>
      <c r="V4245" s="4" t="str">
        <f t="shared" si="800"/>
        <v/>
      </c>
      <c r="W4245" s="18" t="str">
        <f>IF(V4245="","",VLOOKUP(L4245,日射量と図３!$A$4:$C$368,3,TRUE)*238.85/100)</f>
        <v/>
      </c>
      <c r="X4245" s="4" t="str">
        <f t="shared" si="804"/>
        <v/>
      </c>
      <c r="Y4245" s="4" t="str">
        <f t="shared" si="798"/>
        <v/>
      </c>
      <c r="Z4245" s="4" t="str">
        <f t="shared" si="799"/>
        <v/>
      </c>
      <c r="AA4245" s="4" t="str">
        <f>IF($V4245="","",IF(Y4245&lt;36,0,IF(AND(36&lt;=Y4245,Y4245&lt;71),VLOOKUP($W4245,日射量と図３!$E$6:$F$34,2,TRUE),IF(AND(71&lt;=Y4245,Y4245&lt;107),VLOOKUP($W4245,日射量と図３!$E$6:$G$34,3,TRUE),IF(AND(107&lt;=Y4245,Y4245&lt;143),VLOOKUP($W4245,日射量と図３!$E$6:$H$34,4,TRUE),VLOOKUP($W4245,日射量と図３!$E$6:$I$34,5,TRUE))))))</f>
        <v/>
      </c>
      <c r="AB4245" s="4" t="str">
        <f>IF($V4245="","",IF(Z4245&lt;36,0,IF(AND(36&lt;=Z4245,Z4245&lt;71),VLOOKUP($W4245,日射量と図３!$E$6:$F$34,2,TRUE),IF(AND(71&lt;=Z4245,Z4245&lt;107),VLOOKUP($W4245,日射量と図３!$E$6:$G$34,3,TRUE),IF(AND(107&lt;=Z4245,Z4245&lt;143),VLOOKUP($W4245,日射量と図３!$E$6:$H$34,4,TRUE),VLOOKUP($W4245,日射量と図３!$E$6:$I$34,5,TRUE))))))</f>
        <v/>
      </c>
      <c r="AC4245" s="382" t="str">
        <f t="shared" si="806"/>
        <v/>
      </c>
      <c r="AD4245" s="382" t="str">
        <f t="shared" si="807"/>
        <v/>
      </c>
    </row>
    <row r="4246" spans="11:30" ht="13.5" customHeight="1">
      <c r="K4246" s="4">
        <f t="shared" si="801"/>
        <v>11</v>
      </c>
      <c r="L4246" s="34">
        <v>43428</v>
      </c>
      <c r="M4246" s="4">
        <v>177</v>
      </c>
      <c r="N4246" s="4">
        <v>19</v>
      </c>
      <c r="O4246" s="31">
        <v>0.75</v>
      </c>
      <c r="P4246" s="35">
        <v>11.17</v>
      </c>
      <c r="Q4246" s="36">
        <f t="shared" si="802"/>
        <v>16</v>
      </c>
      <c r="R4246" s="4">
        <f t="shared" si="803"/>
        <v>4.83</v>
      </c>
      <c r="S4246" s="31">
        <f t="shared" si="808"/>
        <v>0.25912037037037033</v>
      </c>
      <c r="T4246" s="31">
        <f t="shared" si="809"/>
        <v>0.70750000000000002</v>
      </c>
      <c r="U4246" s="4">
        <f t="shared" si="805"/>
        <v>0</v>
      </c>
      <c r="V4246" s="4" t="str">
        <f t="shared" si="800"/>
        <v/>
      </c>
      <c r="W4246" s="18" t="str">
        <f>IF(V4246="","",VLOOKUP(L4246,日射量と図３!$A$4:$C$368,3,TRUE)*238.85/100)</f>
        <v/>
      </c>
      <c r="X4246" s="4" t="str">
        <f t="shared" si="804"/>
        <v/>
      </c>
      <c r="Y4246" s="4" t="str">
        <f t="shared" si="798"/>
        <v/>
      </c>
      <c r="Z4246" s="4" t="str">
        <f t="shared" si="799"/>
        <v/>
      </c>
      <c r="AA4246" s="4" t="str">
        <f>IF($V4246="","",IF(Y4246&lt;36,0,IF(AND(36&lt;=Y4246,Y4246&lt;71),VLOOKUP($W4246,日射量と図３!$E$6:$F$34,2,TRUE),IF(AND(71&lt;=Y4246,Y4246&lt;107),VLOOKUP($W4246,日射量と図３!$E$6:$G$34,3,TRUE),IF(AND(107&lt;=Y4246,Y4246&lt;143),VLOOKUP($W4246,日射量と図３!$E$6:$H$34,4,TRUE),VLOOKUP($W4246,日射量と図３!$E$6:$I$34,5,TRUE))))))</f>
        <v/>
      </c>
      <c r="AB4246" s="4" t="str">
        <f>IF($V4246="","",IF(Z4246&lt;36,0,IF(AND(36&lt;=Z4246,Z4246&lt;71),VLOOKUP($W4246,日射量と図３!$E$6:$F$34,2,TRUE),IF(AND(71&lt;=Z4246,Z4246&lt;107),VLOOKUP($W4246,日射量と図３!$E$6:$G$34,3,TRUE),IF(AND(107&lt;=Z4246,Z4246&lt;143),VLOOKUP($W4246,日射量と図３!$E$6:$H$34,4,TRUE),VLOOKUP($W4246,日射量と図３!$E$6:$I$34,5,TRUE))))))</f>
        <v/>
      </c>
      <c r="AC4246" s="382" t="str">
        <f t="shared" si="806"/>
        <v/>
      </c>
      <c r="AD4246" s="382" t="str">
        <f t="shared" si="807"/>
        <v/>
      </c>
    </row>
    <row r="4247" spans="11:30" ht="13.5" customHeight="1">
      <c r="K4247" s="4">
        <f t="shared" si="801"/>
        <v>11</v>
      </c>
      <c r="L4247" s="34">
        <v>43428</v>
      </c>
      <c r="M4247" s="4">
        <v>177</v>
      </c>
      <c r="N4247" s="4">
        <v>20</v>
      </c>
      <c r="O4247" s="31">
        <v>0.79166666666666663</v>
      </c>
      <c r="P4247" s="35">
        <v>10.69</v>
      </c>
      <c r="Q4247" s="36">
        <f t="shared" si="802"/>
        <v>16</v>
      </c>
      <c r="R4247" s="4">
        <f t="shared" si="803"/>
        <v>5.3100000000000005</v>
      </c>
      <c r="S4247" s="31">
        <f t="shared" si="808"/>
        <v>0.25912037037037033</v>
      </c>
      <c r="T4247" s="31">
        <f t="shared" si="809"/>
        <v>0.70750000000000002</v>
      </c>
      <c r="U4247" s="4">
        <f t="shared" si="805"/>
        <v>0</v>
      </c>
      <c r="V4247" s="4" t="str">
        <f t="shared" si="800"/>
        <v/>
      </c>
      <c r="W4247" s="18" t="str">
        <f>IF(V4247="","",VLOOKUP(L4247,日射量と図３!$A$4:$C$368,3,TRUE)*238.85/100)</f>
        <v/>
      </c>
      <c r="X4247" s="4" t="str">
        <f t="shared" si="804"/>
        <v/>
      </c>
      <c r="Y4247" s="4" t="str">
        <f t="shared" si="798"/>
        <v/>
      </c>
      <c r="Z4247" s="4" t="str">
        <f t="shared" si="799"/>
        <v/>
      </c>
      <c r="AA4247" s="4" t="str">
        <f>IF($V4247="","",IF(Y4247&lt;36,0,IF(AND(36&lt;=Y4247,Y4247&lt;71),VLOOKUP($W4247,日射量と図３!$E$6:$F$34,2,TRUE),IF(AND(71&lt;=Y4247,Y4247&lt;107),VLOOKUP($W4247,日射量と図３!$E$6:$G$34,3,TRUE),IF(AND(107&lt;=Y4247,Y4247&lt;143),VLOOKUP($W4247,日射量と図３!$E$6:$H$34,4,TRUE),VLOOKUP($W4247,日射量と図３!$E$6:$I$34,5,TRUE))))))</f>
        <v/>
      </c>
      <c r="AB4247" s="4" t="str">
        <f>IF($V4247="","",IF(Z4247&lt;36,0,IF(AND(36&lt;=Z4247,Z4247&lt;71),VLOOKUP($W4247,日射量と図３!$E$6:$F$34,2,TRUE),IF(AND(71&lt;=Z4247,Z4247&lt;107),VLOOKUP($W4247,日射量と図３!$E$6:$G$34,3,TRUE),IF(AND(107&lt;=Z4247,Z4247&lt;143),VLOOKUP($W4247,日射量と図３!$E$6:$H$34,4,TRUE),VLOOKUP($W4247,日射量と図３!$E$6:$I$34,5,TRUE))))))</f>
        <v/>
      </c>
      <c r="AC4247" s="382" t="str">
        <f t="shared" si="806"/>
        <v/>
      </c>
      <c r="AD4247" s="382" t="str">
        <f t="shared" si="807"/>
        <v/>
      </c>
    </row>
    <row r="4248" spans="11:30" ht="13.5" customHeight="1">
      <c r="K4248" s="4">
        <f t="shared" si="801"/>
        <v>11</v>
      </c>
      <c r="L4248" s="34">
        <v>43428</v>
      </c>
      <c r="M4248" s="4">
        <v>177</v>
      </c>
      <c r="N4248" s="4">
        <v>21</v>
      </c>
      <c r="O4248" s="31">
        <v>0.83333333333333337</v>
      </c>
      <c r="P4248" s="35">
        <v>10.09</v>
      </c>
      <c r="Q4248" s="36">
        <f t="shared" si="802"/>
        <v>16</v>
      </c>
      <c r="R4248" s="4">
        <f t="shared" si="803"/>
        <v>5.91</v>
      </c>
      <c r="S4248" s="31">
        <f t="shared" si="808"/>
        <v>0.25912037037037033</v>
      </c>
      <c r="T4248" s="31">
        <f t="shared" si="809"/>
        <v>0.70750000000000002</v>
      </c>
      <c r="U4248" s="4">
        <f t="shared" si="805"/>
        <v>0</v>
      </c>
      <c r="V4248" s="4" t="str">
        <f t="shared" si="800"/>
        <v/>
      </c>
      <c r="W4248" s="18" t="str">
        <f>IF(V4248="","",VLOOKUP(L4248,日射量と図３!$A$4:$C$368,3,TRUE)*238.85/100)</f>
        <v/>
      </c>
      <c r="X4248" s="4" t="str">
        <f t="shared" si="804"/>
        <v/>
      </c>
      <c r="Y4248" s="4" t="str">
        <f t="shared" si="798"/>
        <v/>
      </c>
      <c r="Z4248" s="4" t="str">
        <f t="shared" si="799"/>
        <v/>
      </c>
      <c r="AA4248" s="4" t="str">
        <f>IF($V4248="","",IF(Y4248&lt;36,0,IF(AND(36&lt;=Y4248,Y4248&lt;71),VLOOKUP($W4248,日射量と図３!$E$6:$F$34,2,TRUE),IF(AND(71&lt;=Y4248,Y4248&lt;107),VLOOKUP($W4248,日射量と図３!$E$6:$G$34,3,TRUE),IF(AND(107&lt;=Y4248,Y4248&lt;143),VLOOKUP($W4248,日射量と図３!$E$6:$H$34,4,TRUE),VLOOKUP($W4248,日射量と図３!$E$6:$I$34,5,TRUE))))))</f>
        <v/>
      </c>
      <c r="AB4248" s="4" t="str">
        <f>IF($V4248="","",IF(Z4248&lt;36,0,IF(AND(36&lt;=Z4248,Z4248&lt;71),VLOOKUP($W4248,日射量と図３!$E$6:$F$34,2,TRUE),IF(AND(71&lt;=Z4248,Z4248&lt;107),VLOOKUP($W4248,日射量と図３!$E$6:$G$34,3,TRUE),IF(AND(107&lt;=Z4248,Z4248&lt;143),VLOOKUP($W4248,日射量と図３!$E$6:$H$34,4,TRUE),VLOOKUP($W4248,日射量と図３!$E$6:$I$34,5,TRUE))))))</f>
        <v/>
      </c>
      <c r="AC4248" s="382" t="str">
        <f t="shared" si="806"/>
        <v/>
      </c>
      <c r="AD4248" s="382" t="str">
        <f t="shared" si="807"/>
        <v/>
      </c>
    </row>
    <row r="4249" spans="11:30" ht="13.5" customHeight="1">
      <c r="K4249" s="4">
        <f t="shared" si="801"/>
        <v>11</v>
      </c>
      <c r="L4249" s="34">
        <v>43428</v>
      </c>
      <c r="M4249" s="4">
        <v>177</v>
      </c>
      <c r="N4249" s="4">
        <v>22</v>
      </c>
      <c r="O4249" s="31">
        <v>0.875</v>
      </c>
      <c r="P4249" s="35">
        <v>9.6900000000000013</v>
      </c>
      <c r="Q4249" s="36">
        <f t="shared" si="802"/>
        <v>16</v>
      </c>
      <c r="R4249" s="4">
        <f t="shared" si="803"/>
        <v>6.3099999999999987</v>
      </c>
      <c r="S4249" s="31">
        <f t="shared" si="808"/>
        <v>0.25912037037037033</v>
      </c>
      <c r="T4249" s="31">
        <f t="shared" si="809"/>
        <v>0.70750000000000002</v>
      </c>
      <c r="U4249" s="4">
        <f t="shared" si="805"/>
        <v>0</v>
      </c>
      <c r="V4249" s="4" t="str">
        <f t="shared" si="800"/>
        <v/>
      </c>
      <c r="W4249" s="18" t="str">
        <f>IF(V4249="","",VLOOKUP(L4249,日射量と図３!$A$4:$C$368,3,TRUE)*238.85/100)</f>
        <v/>
      </c>
      <c r="X4249" s="4" t="str">
        <f t="shared" si="804"/>
        <v/>
      </c>
      <c r="Y4249" s="4" t="str">
        <f t="shared" si="798"/>
        <v/>
      </c>
      <c r="Z4249" s="4" t="str">
        <f t="shared" si="799"/>
        <v/>
      </c>
      <c r="AA4249" s="4" t="str">
        <f>IF($V4249="","",IF(Y4249&lt;36,0,IF(AND(36&lt;=Y4249,Y4249&lt;71),VLOOKUP($W4249,日射量と図３!$E$6:$F$34,2,TRUE),IF(AND(71&lt;=Y4249,Y4249&lt;107),VLOOKUP($W4249,日射量と図３!$E$6:$G$34,3,TRUE),IF(AND(107&lt;=Y4249,Y4249&lt;143),VLOOKUP($W4249,日射量と図３!$E$6:$H$34,4,TRUE),VLOOKUP($W4249,日射量と図３!$E$6:$I$34,5,TRUE))))))</f>
        <v/>
      </c>
      <c r="AB4249" s="4" t="str">
        <f>IF($V4249="","",IF(Z4249&lt;36,0,IF(AND(36&lt;=Z4249,Z4249&lt;71),VLOOKUP($W4249,日射量と図３!$E$6:$F$34,2,TRUE),IF(AND(71&lt;=Z4249,Z4249&lt;107),VLOOKUP($W4249,日射量と図３!$E$6:$G$34,3,TRUE),IF(AND(107&lt;=Z4249,Z4249&lt;143),VLOOKUP($W4249,日射量と図３!$E$6:$H$34,4,TRUE),VLOOKUP($W4249,日射量と図３!$E$6:$I$34,5,TRUE))))))</f>
        <v/>
      </c>
      <c r="AC4249" s="382" t="str">
        <f t="shared" si="806"/>
        <v/>
      </c>
      <c r="AD4249" s="382" t="str">
        <f t="shared" si="807"/>
        <v/>
      </c>
    </row>
    <row r="4250" spans="11:30" ht="13.5" customHeight="1">
      <c r="K4250" s="4">
        <f t="shared" si="801"/>
        <v>11</v>
      </c>
      <c r="L4250" s="34">
        <v>43428</v>
      </c>
      <c r="M4250" s="4">
        <v>177</v>
      </c>
      <c r="N4250" s="4">
        <v>23</v>
      </c>
      <c r="O4250" s="31">
        <v>0.91666666666666663</v>
      </c>
      <c r="P4250" s="35">
        <v>9.0500000000000007</v>
      </c>
      <c r="Q4250" s="36">
        <f t="shared" si="802"/>
        <v>13</v>
      </c>
      <c r="R4250" s="4">
        <f t="shared" si="803"/>
        <v>3.9499999999999993</v>
      </c>
      <c r="S4250" s="31">
        <f t="shared" si="808"/>
        <v>0.25912037037037033</v>
      </c>
      <c r="T4250" s="31">
        <f t="shared" si="809"/>
        <v>0.70750000000000002</v>
      </c>
      <c r="U4250" s="4">
        <f t="shared" si="805"/>
        <v>0</v>
      </c>
      <c r="V4250" s="4" t="str">
        <f t="shared" si="800"/>
        <v/>
      </c>
      <c r="W4250" s="18" t="str">
        <f>IF(V4250="","",VLOOKUP(L4250,日射量と図３!$A$4:$C$368,3,TRUE)*238.85/100)</f>
        <v/>
      </c>
      <c r="X4250" s="4" t="str">
        <f t="shared" si="804"/>
        <v/>
      </c>
      <c r="Y4250" s="4" t="str">
        <f t="shared" si="798"/>
        <v/>
      </c>
      <c r="Z4250" s="4" t="str">
        <f t="shared" si="799"/>
        <v/>
      </c>
      <c r="AA4250" s="4" t="str">
        <f>IF($V4250="","",IF(Y4250&lt;36,0,IF(AND(36&lt;=Y4250,Y4250&lt;71),VLOOKUP($W4250,日射量と図３!$E$6:$F$34,2,TRUE),IF(AND(71&lt;=Y4250,Y4250&lt;107),VLOOKUP($W4250,日射量と図３!$E$6:$G$34,3,TRUE),IF(AND(107&lt;=Y4250,Y4250&lt;143),VLOOKUP($W4250,日射量と図３!$E$6:$H$34,4,TRUE),VLOOKUP($W4250,日射量と図３!$E$6:$I$34,5,TRUE))))))</f>
        <v/>
      </c>
      <c r="AB4250" s="4" t="str">
        <f>IF($V4250="","",IF(Z4250&lt;36,0,IF(AND(36&lt;=Z4250,Z4250&lt;71),VLOOKUP($W4250,日射量と図３!$E$6:$F$34,2,TRUE),IF(AND(71&lt;=Z4250,Z4250&lt;107),VLOOKUP($W4250,日射量と図３!$E$6:$G$34,3,TRUE),IF(AND(107&lt;=Z4250,Z4250&lt;143),VLOOKUP($W4250,日射量と図３!$E$6:$H$34,4,TRUE),VLOOKUP($W4250,日射量と図３!$E$6:$I$34,5,TRUE))))))</f>
        <v/>
      </c>
      <c r="AC4250" s="382" t="str">
        <f t="shared" si="806"/>
        <v/>
      </c>
      <c r="AD4250" s="382" t="str">
        <f t="shared" si="807"/>
        <v/>
      </c>
    </row>
    <row r="4251" spans="11:30" ht="13.5" customHeight="1">
      <c r="K4251" s="4">
        <f t="shared" si="801"/>
        <v>11</v>
      </c>
      <c r="L4251" s="34">
        <v>43428</v>
      </c>
      <c r="M4251" s="4">
        <v>177</v>
      </c>
      <c r="N4251" s="4">
        <v>24</v>
      </c>
      <c r="O4251" s="31">
        <v>0.95833333333333337</v>
      </c>
      <c r="P4251" s="35">
        <v>8.81</v>
      </c>
      <c r="Q4251" s="36">
        <f t="shared" si="802"/>
        <v>13</v>
      </c>
      <c r="R4251" s="4">
        <f t="shared" si="803"/>
        <v>4.1899999999999995</v>
      </c>
      <c r="S4251" s="31">
        <f t="shared" si="808"/>
        <v>0.25912037037037033</v>
      </c>
      <c r="T4251" s="31">
        <f t="shared" si="809"/>
        <v>0.70750000000000002</v>
      </c>
      <c r="U4251" s="4">
        <f t="shared" si="805"/>
        <v>0</v>
      </c>
      <c r="V4251" s="4" t="str">
        <f t="shared" si="800"/>
        <v/>
      </c>
      <c r="W4251" s="18" t="str">
        <f>IF(V4251="","",VLOOKUP(L4251,日射量と図３!$A$4:$C$368,3,TRUE)*238.85/100)</f>
        <v/>
      </c>
      <c r="X4251" s="4" t="str">
        <f t="shared" si="804"/>
        <v/>
      </c>
      <c r="Y4251" s="4" t="str">
        <f t="shared" si="798"/>
        <v/>
      </c>
      <c r="Z4251" s="4" t="str">
        <f t="shared" si="799"/>
        <v/>
      </c>
      <c r="AA4251" s="4" t="str">
        <f>IF($V4251="","",IF(Y4251&lt;36,0,IF(AND(36&lt;=Y4251,Y4251&lt;71),VLOOKUP($W4251,日射量と図３!$E$6:$F$34,2,TRUE),IF(AND(71&lt;=Y4251,Y4251&lt;107),VLOOKUP($W4251,日射量と図３!$E$6:$G$34,3,TRUE),IF(AND(107&lt;=Y4251,Y4251&lt;143),VLOOKUP($W4251,日射量と図３!$E$6:$H$34,4,TRUE),VLOOKUP($W4251,日射量と図３!$E$6:$I$34,5,TRUE))))))</f>
        <v/>
      </c>
      <c r="AB4251" s="4" t="str">
        <f>IF($V4251="","",IF(Z4251&lt;36,0,IF(AND(36&lt;=Z4251,Z4251&lt;71),VLOOKUP($W4251,日射量と図３!$E$6:$F$34,2,TRUE),IF(AND(71&lt;=Z4251,Z4251&lt;107),VLOOKUP($W4251,日射量と図３!$E$6:$G$34,3,TRUE),IF(AND(107&lt;=Z4251,Z4251&lt;143),VLOOKUP($W4251,日射量と図３!$E$6:$H$34,4,TRUE),VLOOKUP($W4251,日射量と図３!$E$6:$I$34,5,TRUE))))))</f>
        <v/>
      </c>
      <c r="AC4251" s="382" t="str">
        <f t="shared" si="806"/>
        <v/>
      </c>
      <c r="AD4251" s="382" t="str">
        <f t="shared" si="807"/>
        <v/>
      </c>
    </row>
    <row r="4252" spans="11:30" ht="13.5" customHeight="1">
      <c r="K4252" s="4">
        <f t="shared" si="801"/>
        <v>11</v>
      </c>
      <c r="L4252" s="34">
        <v>43429</v>
      </c>
      <c r="M4252" s="4">
        <v>178</v>
      </c>
      <c r="N4252" s="4">
        <v>1</v>
      </c>
      <c r="O4252" s="31">
        <v>0</v>
      </c>
      <c r="P4252" s="35">
        <v>8.4300000000000015</v>
      </c>
      <c r="Q4252" s="36">
        <f t="shared" si="802"/>
        <v>13</v>
      </c>
      <c r="R4252" s="4">
        <f t="shared" si="803"/>
        <v>4.5699999999999985</v>
      </c>
      <c r="S4252" s="31">
        <f t="shared" si="808"/>
        <v>0.25912037037037033</v>
      </c>
      <c r="T4252" s="31">
        <f t="shared" si="809"/>
        <v>0.70750000000000002</v>
      </c>
      <c r="U4252" s="4">
        <f t="shared" si="805"/>
        <v>0</v>
      </c>
      <c r="V4252" s="4">
        <f t="shared" si="800"/>
        <v>16.439999999999998</v>
      </c>
      <c r="W4252" s="18">
        <f>IF(V4252="","",VLOOKUP(L4252,日射量と図３!$A$4:$C$368,3,TRUE)*238.85/100)</f>
        <v>19.108000000000001</v>
      </c>
      <c r="X4252" s="4">
        <f t="shared" si="804"/>
        <v>11</v>
      </c>
      <c r="Y4252" s="4">
        <f t="shared" si="798"/>
        <v>9.3436739999999965</v>
      </c>
      <c r="Z4252" s="4">
        <f t="shared" si="799"/>
        <v>10.532868872727269</v>
      </c>
      <c r="AA4252" s="4">
        <f>IF($V4252="","",IF(Y4252&lt;36,0,IF(AND(36&lt;=Y4252,Y4252&lt;71),VLOOKUP($W4252,日射量と図３!$E$6:$F$34,2,TRUE),IF(AND(71&lt;=Y4252,Y4252&lt;107),VLOOKUP($W4252,日射量と図３!$E$6:$G$34,3,TRUE),IF(AND(107&lt;=Y4252,Y4252&lt;143),VLOOKUP($W4252,日射量と図３!$E$6:$H$34,4,TRUE),VLOOKUP($W4252,日射量と図３!$E$6:$I$34,5,TRUE))))))</f>
        <v>0</v>
      </c>
      <c r="AB4252" s="4">
        <f>IF($V4252="","",IF(Z4252&lt;36,0,IF(AND(36&lt;=Z4252,Z4252&lt;71),VLOOKUP($W4252,日射量と図３!$E$6:$F$34,2,TRUE),IF(AND(71&lt;=Z4252,Z4252&lt;107),VLOOKUP($W4252,日射量と図３!$E$6:$G$34,3,TRUE),IF(AND(107&lt;=Z4252,Z4252&lt;143),VLOOKUP($W4252,日射量と図３!$E$6:$H$34,4,TRUE),VLOOKUP($W4252,日射量と図３!$E$6:$I$34,5,TRUE))))))</f>
        <v>0</v>
      </c>
      <c r="AC4252" s="382">
        <f t="shared" si="806"/>
        <v>0</v>
      </c>
      <c r="AD4252" s="382">
        <f t="shared" si="807"/>
        <v>0</v>
      </c>
    </row>
    <row r="4253" spans="11:30" ht="13.5" customHeight="1">
      <c r="K4253" s="4">
        <f t="shared" si="801"/>
        <v>11</v>
      </c>
      <c r="L4253" s="34">
        <v>43429</v>
      </c>
      <c r="M4253" s="4">
        <v>178</v>
      </c>
      <c r="N4253" s="4">
        <v>2</v>
      </c>
      <c r="O4253" s="31">
        <v>4.1666666666666664E-2</v>
      </c>
      <c r="P4253" s="35">
        <v>8.0800000000000018</v>
      </c>
      <c r="Q4253" s="36">
        <f t="shared" si="802"/>
        <v>13</v>
      </c>
      <c r="R4253" s="4">
        <f t="shared" si="803"/>
        <v>4.9199999999999982</v>
      </c>
      <c r="S4253" s="31">
        <f t="shared" si="808"/>
        <v>0.25912037037037033</v>
      </c>
      <c r="T4253" s="31">
        <f t="shared" si="809"/>
        <v>0.70750000000000002</v>
      </c>
      <c r="U4253" s="4">
        <f t="shared" si="805"/>
        <v>0</v>
      </c>
      <c r="V4253" s="4" t="str">
        <f t="shared" si="800"/>
        <v/>
      </c>
      <c r="W4253" s="18" t="str">
        <f>IF(V4253="","",VLOOKUP(L4253,日射量と図３!$A$4:$C$368,3,TRUE)*238.85/100)</f>
        <v/>
      </c>
      <c r="X4253" s="4" t="str">
        <f t="shared" si="804"/>
        <v/>
      </c>
      <c r="Y4253" s="4" t="str">
        <f t="shared" si="798"/>
        <v/>
      </c>
      <c r="Z4253" s="4" t="str">
        <f t="shared" si="799"/>
        <v/>
      </c>
      <c r="AA4253" s="4" t="str">
        <f>IF($V4253="","",IF(Y4253&lt;36,0,IF(AND(36&lt;=Y4253,Y4253&lt;71),VLOOKUP($W4253,日射量と図３!$E$6:$F$34,2,TRUE),IF(AND(71&lt;=Y4253,Y4253&lt;107),VLOOKUP($W4253,日射量と図３!$E$6:$G$34,3,TRUE),IF(AND(107&lt;=Y4253,Y4253&lt;143),VLOOKUP($W4253,日射量と図３!$E$6:$H$34,4,TRUE),VLOOKUP($W4253,日射量と図３!$E$6:$I$34,5,TRUE))))))</f>
        <v/>
      </c>
      <c r="AB4253" s="4" t="str">
        <f>IF($V4253="","",IF(Z4253&lt;36,0,IF(AND(36&lt;=Z4253,Z4253&lt;71),VLOOKUP($W4253,日射量と図３!$E$6:$F$34,2,TRUE),IF(AND(71&lt;=Z4253,Z4253&lt;107),VLOOKUP($W4253,日射量と図３!$E$6:$G$34,3,TRUE),IF(AND(107&lt;=Z4253,Z4253&lt;143),VLOOKUP($W4253,日射量と図３!$E$6:$H$34,4,TRUE),VLOOKUP($W4253,日射量と図３!$E$6:$I$34,5,TRUE))))))</f>
        <v/>
      </c>
      <c r="AC4253" s="382" t="str">
        <f t="shared" si="806"/>
        <v/>
      </c>
      <c r="AD4253" s="382" t="str">
        <f t="shared" si="807"/>
        <v/>
      </c>
    </row>
    <row r="4254" spans="11:30" ht="13.5" customHeight="1">
      <c r="K4254" s="4">
        <f t="shared" si="801"/>
        <v>11</v>
      </c>
      <c r="L4254" s="34">
        <v>43429</v>
      </c>
      <c r="M4254" s="4">
        <v>178</v>
      </c>
      <c r="N4254" s="4">
        <v>3</v>
      </c>
      <c r="O4254" s="31">
        <v>8.3333333333333329E-2</v>
      </c>
      <c r="P4254" s="35">
        <v>8.2200000000000006</v>
      </c>
      <c r="Q4254" s="36">
        <f t="shared" si="802"/>
        <v>13</v>
      </c>
      <c r="R4254" s="4">
        <f t="shared" si="803"/>
        <v>4.7799999999999994</v>
      </c>
      <c r="S4254" s="31">
        <f t="shared" si="808"/>
        <v>0.25912037037037033</v>
      </c>
      <c r="T4254" s="31">
        <f t="shared" si="809"/>
        <v>0.70750000000000002</v>
      </c>
      <c r="U4254" s="4">
        <f t="shared" si="805"/>
        <v>0</v>
      </c>
      <c r="V4254" s="4" t="str">
        <f t="shared" si="800"/>
        <v/>
      </c>
      <c r="W4254" s="18" t="str">
        <f>IF(V4254="","",VLOOKUP(L4254,日射量と図３!$A$4:$C$368,3,TRUE)*238.85/100)</f>
        <v/>
      </c>
      <c r="X4254" s="4" t="str">
        <f t="shared" si="804"/>
        <v/>
      </c>
      <c r="Y4254" s="4" t="str">
        <f t="shared" si="798"/>
        <v/>
      </c>
      <c r="Z4254" s="4" t="str">
        <f t="shared" si="799"/>
        <v/>
      </c>
      <c r="AA4254" s="4" t="str">
        <f>IF($V4254="","",IF(Y4254&lt;36,0,IF(AND(36&lt;=Y4254,Y4254&lt;71),VLOOKUP($W4254,日射量と図３!$E$6:$F$34,2,TRUE),IF(AND(71&lt;=Y4254,Y4254&lt;107),VLOOKUP($W4254,日射量と図３!$E$6:$G$34,3,TRUE),IF(AND(107&lt;=Y4254,Y4254&lt;143),VLOOKUP($W4254,日射量と図３!$E$6:$H$34,4,TRUE),VLOOKUP($W4254,日射量と図３!$E$6:$I$34,5,TRUE))))))</f>
        <v/>
      </c>
      <c r="AB4254" s="4" t="str">
        <f>IF($V4254="","",IF(Z4254&lt;36,0,IF(AND(36&lt;=Z4254,Z4254&lt;71),VLOOKUP($W4254,日射量と図３!$E$6:$F$34,2,TRUE),IF(AND(71&lt;=Z4254,Z4254&lt;107),VLOOKUP($W4254,日射量と図３!$E$6:$G$34,3,TRUE),IF(AND(107&lt;=Z4254,Z4254&lt;143),VLOOKUP($W4254,日射量と図３!$E$6:$H$34,4,TRUE),VLOOKUP($W4254,日射量と図３!$E$6:$I$34,5,TRUE))))))</f>
        <v/>
      </c>
      <c r="AC4254" s="382" t="str">
        <f t="shared" si="806"/>
        <v/>
      </c>
      <c r="AD4254" s="382" t="str">
        <f t="shared" si="807"/>
        <v/>
      </c>
    </row>
    <row r="4255" spans="11:30" ht="13.5" customHeight="1">
      <c r="K4255" s="4">
        <f t="shared" si="801"/>
        <v>11</v>
      </c>
      <c r="L4255" s="34">
        <v>43429</v>
      </c>
      <c r="M4255" s="4">
        <v>178</v>
      </c>
      <c r="N4255" s="4">
        <v>4</v>
      </c>
      <c r="O4255" s="31">
        <v>0.125</v>
      </c>
      <c r="P4255" s="35">
        <v>8.17</v>
      </c>
      <c r="Q4255" s="36">
        <f t="shared" si="802"/>
        <v>13</v>
      </c>
      <c r="R4255" s="4">
        <f t="shared" si="803"/>
        <v>4.83</v>
      </c>
      <c r="S4255" s="31">
        <f t="shared" si="808"/>
        <v>0.25912037037037033</v>
      </c>
      <c r="T4255" s="31">
        <f t="shared" si="809"/>
        <v>0.70750000000000002</v>
      </c>
      <c r="U4255" s="4">
        <f t="shared" si="805"/>
        <v>0</v>
      </c>
      <c r="V4255" s="4" t="str">
        <f t="shared" si="800"/>
        <v/>
      </c>
      <c r="W4255" s="18" t="str">
        <f>IF(V4255="","",VLOOKUP(L4255,日射量と図３!$A$4:$C$368,3,TRUE)*238.85/100)</f>
        <v/>
      </c>
      <c r="X4255" s="4" t="str">
        <f t="shared" si="804"/>
        <v/>
      </c>
      <c r="Y4255" s="4" t="str">
        <f t="shared" ref="Y4255:Y4318" si="810">IF(V4255="","",$AH$30*V4255/(($AG$18/$AH$18)*X4255))</f>
        <v/>
      </c>
      <c r="Z4255" s="4" t="str">
        <f t="shared" ref="Z4255:Z4318" si="811">IF(V4255="","",$AH$30*V4255/(($AG$19/$AH$19)*X4255))</f>
        <v/>
      </c>
      <c r="AA4255" s="4" t="str">
        <f>IF($V4255="","",IF(Y4255&lt;36,0,IF(AND(36&lt;=Y4255,Y4255&lt;71),VLOOKUP($W4255,日射量と図３!$E$6:$F$34,2,TRUE),IF(AND(71&lt;=Y4255,Y4255&lt;107),VLOOKUP($W4255,日射量と図３!$E$6:$G$34,3,TRUE),IF(AND(107&lt;=Y4255,Y4255&lt;143),VLOOKUP($W4255,日射量と図３!$E$6:$H$34,4,TRUE),VLOOKUP($W4255,日射量と図３!$E$6:$I$34,5,TRUE))))))</f>
        <v/>
      </c>
      <c r="AB4255" s="4" t="str">
        <f>IF($V4255="","",IF(Z4255&lt;36,0,IF(AND(36&lt;=Z4255,Z4255&lt;71),VLOOKUP($W4255,日射量と図３!$E$6:$F$34,2,TRUE),IF(AND(71&lt;=Z4255,Z4255&lt;107),VLOOKUP($W4255,日射量と図３!$E$6:$G$34,3,TRUE),IF(AND(107&lt;=Z4255,Z4255&lt;143),VLOOKUP($W4255,日射量と図３!$E$6:$H$34,4,TRUE),VLOOKUP($W4255,日射量と図３!$E$6:$I$34,5,TRUE))))))</f>
        <v/>
      </c>
      <c r="AC4255" s="382" t="str">
        <f t="shared" si="806"/>
        <v/>
      </c>
      <c r="AD4255" s="382" t="str">
        <f t="shared" si="807"/>
        <v/>
      </c>
    </row>
    <row r="4256" spans="11:30" ht="13.5" customHeight="1">
      <c r="K4256" s="4">
        <f t="shared" si="801"/>
        <v>11</v>
      </c>
      <c r="L4256" s="34">
        <v>43429</v>
      </c>
      <c r="M4256" s="4">
        <v>178</v>
      </c>
      <c r="N4256" s="4">
        <v>5</v>
      </c>
      <c r="O4256" s="31">
        <v>0.16666666666666666</v>
      </c>
      <c r="P4256" s="35">
        <v>8</v>
      </c>
      <c r="Q4256" s="36">
        <f t="shared" si="802"/>
        <v>15</v>
      </c>
      <c r="R4256" s="4">
        <f t="shared" si="803"/>
        <v>7</v>
      </c>
      <c r="S4256" s="31">
        <f t="shared" si="808"/>
        <v>0.25912037037037033</v>
      </c>
      <c r="T4256" s="31">
        <f t="shared" si="809"/>
        <v>0.70750000000000002</v>
      </c>
      <c r="U4256" s="4">
        <f t="shared" si="805"/>
        <v>0</v>
      </c>
      <c r="V4256" s="4" t="str">
        <f t="shared" si="800"/>
        <v/>
      </c>
      <c r="W4256" s="18" t="str">
        <f>IF(V4256="","",VLOOKUP(L4256,日射量と図３!$A$4:$C$368,3,TRUE)*238.85/100)</f>
        <v/>
      </c>
      <c r="X4256" s="4" t="str">
        <f t="shared" si="804"/>
        <v/>
      </c>
      <c r="Y4256" s="4" t="str">
        <f t="shared" si="810"/>
        <v/>
      </c>
      <c r="Z4256" s="4" t="str">
        <f t="shared" si="811"/>
        <v/>
      </c>
      <c r="AA4256" s="4" t="str">
        <f>IF($V4256="","",IF(Y4256&lt;36,0,IF(AND(36&lt;=Y4256,Y4256&lt;71),VLOOKUP($W4256,日射量と図３!$E$6:$F$34,2,TRUE),IF(AND(71&lt;=Y4256,Y4256&lt;107),VLOOKUP($W4256,日射量と図３!$E$6:$G$34,3,TRUE),IF(AND(107&lt;=Y4256,Y4256&lt;143),VLOOKUP($W4256,日射量と図３!$E$6:$H$34,4,TRUE),VLOOKUP($W4256,日射量と図３!$E$6:$I$34,5,TRUE))))))</f>
        <v/>
      </c>
      <c r="AB4256" s="4" t="str">
        <f>IF($V4256="","",IF(Z4256&lt;36,0,IF(AND(36&lt;=Z4256,Z4256&lt;71),VLOOKUP($W4256,日射量と図３!$E$6:$F$34,2,TRUE),IF(AND(71&lt;=Z4256,Z4256&lt;107),VLOOKUP($W4256,日射量と図３!$E$6:$G$34,3,TRUE),IF(AND(107&lt;=Z4256,Z4256&lt;143),VLOOKUP($W4256,日射量と図３!$E$6:$H$34,4,TRUE),VLOOKUP($W4256,日射量と図３!$E$6:$I$34,5,TRUE))))))</f>
        <v/>
      </c>
      <c r="AC4256" s="382" t="str">
        <f t="shared" si="806"/>
        <v/>
      </c>
      <c r="AD4256" s="382" t="str">
        <f t="shared" si="807"/>
        <v/>
      </c>
    </row>
    <row r="4257" spans="11:30" ht="13.5" customHeight="1">
      <c r="K4257" s="4">
        <f t="shared" si="801"/>
        <v>11</v>
      </c>
      <c r="L4257" s="34">
        <v>43429</v>
      </c>
      <c r="M4257" s="4">
        <v>178</v>
      </c>
      <c r="N4257" s="4">
        <v>6</v>
      </c>
      <c r="O4257" s="31">
        <v>0.20833333333333334</v>
      </c>
      <c r="P4257" s="35">
        <v>7.6100000000000012</v>
      </c>
      <c r="Q4257" s="36">
        <f t="shared" si="802"/>
        <v>15</v>
      </c>
      <c r="R4257" s="4">
        <f t="shared" si="803"/>
        <v>7.3899999999999988</v>
      </c>
      <c r="S4257" s="31">
        <f t="shared" si="808"/>
        <v>0.25912037037037033</v>
      </c>
      <c r="T4257" s="31">
        <f t="shared" si="809"/>
        <v>0.70750000000000002</v>
      </c>
      <c r="U4257" s="4">
        <f t="shared" si="805"/>
        <v>0</v>
      </c>
      <c r="V4257" s="4" t="str">
        <f t="shared" si="800"/>
        <v/>
      </c>
      <c r="W4257" s="18" t="str">
        <f>IF(V4257="","",VLOOKUP(L4257,日射量と図３!$A$4:$C$368,3,TRUE)*238.85/100)</f>
        <v/>
      </c>
      <c r="X4257" s="4" t="str">
        <f t="shared" si="804"/>
        <v/>
      </c>
      <c r="Y4257" s="4" t="str">
        <f t="shared" si="810"/>
        <v/>
      </c>
      <c r="Z4257" s="4" t="str">
        <f t="shared" si="811"/>
        <v/>
      </c>
      <c r="AA4257" s="4" t="str">
        <f>IF($V4257="","",IF(Y4257&lt;36,0,IF(AND(36&lt;=Y4257,Y4257&lt;71),VLOOKUP($W4257,日射量と図３!$E$6:$F$34,2,TRUE),IF(AND(71&lt;=Y4257,Y4257&lt;107),VLOOKUP($W4257,日射量と図３!$E$6:$G$34,3,TRUE),IF(AND(107&lt;=Y4257,Y4257&lt;143),VLOOKUP($W4257,日射量と図３!$E$6:$H$34,4,TRUE),VLOOKUP($W4257,日射量と図３!$E$6:$I$34,5,TRUE))))))</f>
        <v/>
      </c>
      <c r="AB4257" s="4" t="str">
        <f>IF($V4257="","",IF(Z4257&lt;36,0,IF(AND(36&lt;=Z4257,Z4257&lt;71),VLOOKUP($W4257,日射量と図３!$E$6:$F$34,2,TRUE),IF(AND(71&lt;=Z4257,Z4257&lt;107),VLOOKUP($W4257,日射量と図３!$E$6:$G$34,3,TRUE),IF(AND(107&lt;=Z4257,Z4257&lt;143),VLOOKUP($W4257,日射量と図３!$E$6:$H$34,4,TRUE),VLOOKUP($W4257,日射量と図３!$E$6:$I$34,5,TRUE))))))</f>
        <v/>
      </c>
      <c r="AC4257" s="382" t="str">
        <f t="shared" si="806"/>
        <v/>
      </c>
      <c r="AD4257" s="382" t="str">
        <f t="shared" si="807"/>
        <v/>
      </c>
    </row>
    <row r="4258" spans="11:30" ht="13.5" customHeight="1">
      <c r="K4258" s="4">
        <f t="shared" si="801"/>
        <v>11</v>
      </c>
      <c r="L4258" s="34">
        <v>43429</v>
      </c>
      <c r="M4258" s="4">
        <v>178</v>
      </c>
      <c r="N4258" s="4">
        <v>7</v>
      </c>
      <c r="O4258" s="31">
        <v>0.25</v>
      </c>
      <c r="P4258" s="35">
        <v>7.57</v>
      </c>
      <c r="Q4258" s="36">
        <f t="shared" si="802"/>
        <v>15</v>
      </c>
      <c r="R4258" s="4">
        <f t="shared" si="803"/>
        <v>7.43</v>
      </c>
      <c r="S4258" s="31">
        <f t="shared" si="808"/>
        <v>0.25912037037037033</v>
      </c>
      <c r="T4258" s="31">
        <f t="shared" si="809"/>
        <v>0.70750000000000002</v>
      </c>
      <c r="U4258" s="4">
        <f t="shared" si="805"/>
        <v>0</v>
      </c>
      <c r="V4258" s="4" t="str">
        <f t="shared" si="800"/>
        <v/>
      </c>
      <c r="W4258" s="18" t="str">
        <f>IF(V4258="","",VLOOKUP(L4258,日射量と図３!$A$4:$C$368,3,TRUE)*238.85/100)</f>
        <v/>
      </c>
      <c r="X4258" s="4" t="str">
        <f t="shared" si="804"/>
        <v/>
      </c>
      <c r="Y4258" s="4" t="str">
        <f t="shared" si="810"/>
        <v/>
      </c>
      <c r="Z4258" s="4" t="str">
        <f t="shared" si="811"/>
        <v/>
      </c>
      <c r="AA4258" s="4" t="str">
        <f>IF($V4258="","",IF(Y4258&lt;36,0,IF(AND(36&lt;=Y4258,Y4258&lt;71),VLOOKUP($W4258,日射量と図３!$E$6:$F$34,2,TRUE),IF(AND(71&lt;=Y4258,Y4258&lt;107),VLOOKUP($W4258,日射量と図３!$E$6:$G$34,3,TRUE),IF(AND(107&lt;=Y4258,Y4258&lt;143),VLOOKUP($W4258,日射量と図３!$E$6:$H$34,4,TRUE),VLOOKUP($W4258,日射量と図３!$E$6:$I$34,5,TRUE))))))</f>
        <v/>
      </c>
      <c r="AB4258" s="4" t="str">
        <f>IF($V4258="","",IF(Z4258&lt;36,0,IF(AND(36&lt;=Z4258,Z4258&lt;71),VLOOKUP($W4258,日射量と図３!$E$6:$F$34,2,TRUE),IF(AND(71&lt;=Z4258,Z4258&lt;107),VLOOKUP($W4258,日射量と図３!$E$6:$G$34,3,TRUE),IF(AND(107&lt;=Z4258,Z4258&lt;143),VLOOKUP($W4258,日射量と図３!$E$6:$H$34,4,TRUE),VLOOKUP($W4258,日射量と図３!$E$6:$I$34,5,TRUE))))))</f>
        <v/>
      </c>
      <c r="AC4258" s="382" t="str">
        <f t="shared" si="806"/>
        <v/>
      </c>
      <c r="AD4258" s="382" t="str">
        <f t="shared" si="807"/>
        <v/>
      </c>
    </row>
    <row r="4259" spans="11:30" ht="13.5" customHeight="1">
      <c r="K4259" s="4">
        <f t="shared" si="801"/>
        <v>11</v>
      </c>
      <c r="L4259" s="34">
        <v>43429</v>
      </c>
      <c r="M4259" s="4">
        <v>178</v>
      </c>
      <c r="N4259" s="4">
        <v>8</v>
      </c>
      <c r="O4259" s="31">
        <v>0.29166666666666669</v>
      </c>
      <c r="P4259" s="35">
        <v>7.7</v>
      </c>
      <c r="Q4259" s="36">
        <f t="shared" si="802"/>
        <v>12</v>
      </c>
      <c r="R4259" s="4">
        <f t="shared" si="803"/>
        <v>4.3</v>
      </c>
      <c r="S4259" s="31">
        <f t="shared" si="808"/>
        <v>0.25912037037037033</v>
      </c>
      <c r="T4259" s="31">
        <f t="shared" si="809"/>
        <v>0.70750000000000002</v>
      </c>
      <c r="U4259" s="4">
        <f t="shared" si="805"/>
        <v>4.3</v>
      </c>
      <c r="V4259" s="4" t="str">
        <f t="shared" si="800"/>
        <v/>
      </c>
      <c r="W4259" s="18" t="str">
        <f>IF(V4259="","",VLOOKUP(L4259,日射量と図３!$A$4:$C$368,3,TRUE)*238.85/100)</f>
        <v/>
      </c>
      <c r="X4259" s="4" t="str">
        <f t="shared" si="804"/>
        <v/>
      </c>
      <c r="Y4259" s="4" t="str">
        <f t="shared" si="810"/>
        <v/>
      </c>
      <c r="Z4259" s="4" t="str">
        <f t="shared" si="811"/>
        <v/>
      </c>
      <c r="AA4259" s="4" t="str">
        <f>IF($V4259="","",IF(Y4259&lt;36,0,IF(AND(36&lt;=Y4259,Y4259&lt;71),VLOOKUP($W4259,日射量と図３!$E$6:$F$34,2,TRUE),IF(AND(71&lt;=Y4259,Y4259&lt;107),VLOOKUP($W4259,日射量と図３!$E$6:$G$34,3,TRUE),IF(AND(107&lt;=Y4259,Y4259&lt;143),VLOOKUP($W4259,日射量と図３!$E$6:$H$34,4,TRUE),VLOOKUP($W4259,日射量と図３!$E$6:$I$34,5,TRUE))))))</f>
        <v/>
      </c>
      <c r="AB4259" s="4" t="str">
        <f>IF($V4259="","",IF(Z4259&lt;36,0,IF(AND(36&lt;=Z4259,Z4259&lt;71),VLOOKUP($W4259,日射量と図３!$E$6:$F$34,2,TRUE),IF(AND(71&lt;=Z4259,Z4259&lt;107),VLOOKUP($W4259,日射量と図３!$E$6:$G$34,3,TRUE),IF(AND(107&lt;=Z4259,Z4259&lt;143),VLOOKUP($W4259,日射量と図３!$E$6:$H$34,4,TRUE),VLOOKUP($W4259,日射量と図３!$E$6:$I$34,5,TRUE))))))</f>
        <v/>
      </c>
      <c r="AC4259" s="382" t="str">
        <f t="shared" si="806"/>
        <v/>
      </c>
      <c r="AD4259" s="382" t="str">
        <f t="shared" si="807"/>
        <v/>
      </c>
    </row>
    <row r="4260" spans="11:30" ht="13.5" customHeight="1">
      <c r="K4260" s="4">
        <f t="shared" si="801"/>
        <v>11</v>
      </c>
      <c r="L4260" s="34">
        <v>43429</v>
      </c>
      <c r="M4260" s="4">
        <v>178</v>
      </c>
      <c r="N4260" s="4">
        <v>9</v>
      </c>
      <c r="O4260" s="31">
        <v>0.33333333333333331</v>
      </c>
      <c r="P4260" s="35">
        <v>8.7200000000000006</v>
      </c>
      <c r="Q4260" s="36">
        <f t="shared" si="802"/>
        <v>12</v>
      </c>
      <c r="R4260" s="4">
        <f t="shared" si="803"/>
        <v>3.2799999999999994</v>
      </c>
      <c r="S4260" s="31">
        <f t="shared" si="808"/>
        <v>0.25912037037037033</v>
      </c>
      <c r="T4260" s="31">
        <f t="shared" si="809"/>
        <v>0.70750000000000002</v>
      </c>
      <c r="U4260" s="4">
        <f t="shared" si="805"/>
        <v>3.2799999999999994</v>
      </c>
      <c r="V4260" s="4" t="str">
        <f t="shared" si="800"/>
        <v/>
      </c>
      <c r="W4260" s="18" t="str">
        <f>IF(V4260="","",VLOOKUP(L4260,日射量と図３!$A$4:$C$368,3,TRUE)*238.85/100)</f>
        <v/>
      </c>
      <c r="X4260" s="4" t="str">
        <f t="shared" si="804"/>
        <v/>
      </c>
      <c r="Y4260" s="4" t="str">
        <f t="shared" si="810"/>
        <v/>
      </c>
      <c r="Z4260" s="4" t="str">
        <f t="shared" si="811"/>
        <v/>
      </c>
      <c r="AA4260" s="4" t="str">
        <f>IF($V4260="","",IF(Y4260&lt;36,0,IF(AND(36&lt;=Y4260,Y4260&lt;71),VLOOKUP($W4260,日射量と図３!$E$6:$F$34,2,TRUE),IF(AND(71&lt;=Y4260,Y4260&lt;107),VLOOKUP($W4260,日射量と図３!$E$6:$G$34,3,TRUE),IF(AND(107&lt;=Y4260,Y4260&lt;143),VLOOKUP($W4260,日射量と図３!$E$6:$H$34,4,TRUE),VLOOKUP($W4260,日射量と図３!$E$6:$I$34,5,TRUE))))))</f>
        <v/>
      </c>
      <c r="AB4260" s="4" t="str">
        <f>IF($V4260="","",IF(Z4260&lt;36,0,IF(AND(36&lt;=Z4260,Z4260&lt;71),VLOOKUP($W4260,日射量と図３!$E$6:$F$34,2,TRUE),IF(AND(71&lt;=Z4260,Z4260&lt;107),VLOOKUP($W4260,日射量と図３!$E$6:$G$34,3,TRUE),IF(AND(107&lt;=Z4260,Z4260&lt;143),VLOOKUP($W4260,日射量と図３!$E$6:$H$34,4,TRUE),VLOOKUP($W4260,日射量と図３!$E$6:$I$34,5,TRUE))))))</f>
        <v/>
      </c>
      <c r="AC4260" s="382" t="str">
        <f t="shared" si="806"/>
        <v/>
      </c>
      <c r="AD4260" s="382" t="str">
        <f t="shared" si="807"/>
        <v/>
      </c>
    </row>
    <row r="4261" spans="11:30" ht="13.5" customHeight="1">
      <c r="K4261" s="4">
        <f t="shared" si="801"/>
        <v>11</v>
      </c>
      <c r="L4261" s="34">
        <v>43429</v>
      </c>
      <c r="M4261" s="4">
        <v>178</v>
      </c>
      <c r="N4261" s="4">
        <v>10</v>
      </c>
      <c r="O4261" s="31">
        <v>0.375</v>
      </c>
      <c r="P4261" s="35">
        <v>9.92</v>
      </c>
      <c r="Q4261" s="36">
        <f t="shared" si="802"/>
        <v>12</v>
      </c>
      <c r="R4261" s="4">
        <f t="shared" si="803"/>
        <v>2.08</v>
      </c>
      <c r="S4261" s="31">
        <f t="shared" si="808"/>
        <v>0.25912037037037033</v>
      </c>
      <c r="T4261" s="31">
        <f t="shared" si="809"/>
        <v>0.70750000000000002</v>
      </c>
      <c r="U4261" s="4">
        <f t="shared" si="805"/>
        <v>2.08</v>
      </c>
      <c r="V4261" s="4" t="str">
        <f t="shared" si="800"/>
        <v/>
      </c>
      <c r="W4261" s="18" t="str">
        <f>IF(V4261="","",VLOOKUP(L4261,日射量と図３!$A$4:$C$368,3,TRUE)*238.85/100)</f>
        <v/>
      </c>
      <c r="X4261" s="4" t="str">
        <f t="shared" si="804"/>
        <v/>
      </c>
      <c r="Y4261" s="4" t="str">
        <f t="shared" si="810"/>
        <v/>
      </c>
      <c r="Z4261" s="4" t="str">
        <f t="shared" si="811"/>
        <v/>
      </c>
      <c r="AA4261" s="4" t="str">
        <f>IF($V4261="","",IF(Y4261&lt;36,0,IF(AND(36&lt;=Y4261,Y4261&lt;71),VLOOKUP($W4261,日射量と図３!$E$6:$F$34,2,TRUE),IF(AND(71&lt;=Y4261,Y4261&lt;107),VLOOKUP($W4261,日射量と図３!$E$6:$G$34,3,TRUE),IF(AND(107&lt;=Y4261,Y4261&lt;143),VLOOKUP($W4261,日射量と図３!$E$6:$H$34,4,TRUE),VLOOKUP($W4261,日射量と図３!$E$6:$I$34,5,TRUE))))))</f>
        <v/>
      </c>
      <c r="AB4261" s="4" t="str">
        <f>IF($V4261="","",IF(Z4261&lt;36,0,IF(AND(36&lt;=Z4261,Z4261&lt;71),VLOOKUP($W4261,日射量と図３!$E$6:$F$34,2,TRUE),IF(AND(71&lt;=Z4261,Z4261&lt;107),VLOOKUP($W4261,日射量と図３!$E$6:$G$34,3,TRUE),IF(AND(107&lt;=Z4261,Z4261&lt;143),VLOOKUP($W4261,日射量と図３!$E$6:$H$34,4,TRUE),VLOOKUP($W4261,日射量と図３!$E$6:$I$34,5,TRUE))))))</f>
        <v/>
      </c>
      <c r="AC4261" s="382" t="str">
        <f t="shared" si="806"/>
        <v/>
      </c>
      <c r="AD4261" s="382" t="str">
        <f t="shared" si="807"/>
        <v/>
      </c>
    </row>
    <row r="4262" spans="11:30" ht="13.5" customHeight="1">
      <c r="K4262" s="4">
        <f t="shared" si="801"/>
        <v>11</v>
      </c>
      <c r="L4262" s="34">
        <v>43429</v>
      </c>
      <c r="M4262" s="4">
        <v>178</v>
      </c>
      <c r="N4262" s="4">
        <v>11</v>
      </c>
      <c r="O4262" s="31">
        <v>0.41666666666666669</v>
      </c>
      <c r="P4262" s="35">
        <v>10.86</v>
      </c>
      <c r="Q4262" s="36">
        <f t="shared" si="802"/>
        <v>12</v>
      </c>
      <c r="R4262" s="4">
        <f t="shared" si="803"/>
        <v>1.1400000000000006</v>
      </c>
      <c r="S4262" s="31">
        <f t="shared" si="808"/>
        <v>0.25912037037037033</v>
      </c>
      <c r="T4262" s="31">
        <f t="shared" si="809"/>
        <v>0.70750000000000002</v>
      </c>
      <c r="U4262" s="4">
        <f t="shared" si="805"/>
        <v>1.1400000000000006</v>
      </c>
      <c r="V4262" s="4" t="str">
        <f t="shared" si="800"/>
        <v/>
      </c>
      <c r="W4262" s="18" t="str">
        <f>IF(V4262="","",VLOOKUP(L4262,日射量と図３!$A$4:$C$368,3,TRUE)*238.85/100)</f>
        <v/>
      </c>
      <c r="X4262" s="4" t="str">
        <f t="shared" si="804"/>
        <v/>
      </c>
      <c r="Y4262" s="4" t="str">
        <f t="shared" si="810"/>
        <v/>
      </c>
      <c r="Z4262" s="4" t="str">
        <f t="shared" si="811"/>
        <v/>
      </c>
      <c r="AA4262" s="4" t="str">
        <f>IF($V4262="","",IF(Y4262&lt;36,0,IF(AND(36&lt;=Y4262,Y4262&lt;71),VLOOKUP($W4262,日射量と図３!$E$6:$F$34,2,TRUE),IF(AND(71&lt;=Y4262,Y4262&lt;107),VLOOKUP($W4262,日射量と図３!$E$6:$G$34,3,TRUE),IF(AND(107&lt;=Y4262,Y4262&lt;143),VLOOKUP($W4262,日射量と図３!$E$6:$H$34,4,TRUE),VLOOKUP($W4262,日射量と図３!$E$6:$I$34,5,TRUE))))))</f>
        <v/>
      </c>
      <c r="AB4262" s="4" t="str">
        <f>IF($V4262="","",IF(Z4262&lt;36,0,IF(AND(36&lt;=Z4262,Z4262&lt;71),VLOOKUP($W4262,日射量と図３!$E$6:$F$34,2,TRUE),IF(AND(71&lt;=Z4262,Z4262&lt;107),VLOOKUP($W4262,日射量と図３!$E$6:$G$34,3,TRUE),IF(AND(107&lt;=Z4262,Z4262&lt;143),VLOOKUP($W4262,日射量と図３!$E$6:$H$34,4,TRUE),VLOOKUP($W4262,日射量と図３!$E$6:$I$34,5,TRUE))))))</f>
        <v/>
      </c>
      <c r="AC4262" s="382" t="str">
        <f t="shared" si="806"/>
        <v/>
      </c>
      <c r="AD4262" s="382" t="str">
        <f t="shared" si="807"/>
        <v/>
      </c>
    </row>
    <row r="4263" spans="11:30" ht="13.5" customHeight="1">
      <c r="K4263" s="4">
        <f t="shared" si="801"/>
        <v>11</v>
      </c>
      <c r="L4263" s="34">
        <v>43429</v>
      </c>
      <c r="M4263" s="4">
        <v>178</v>
      </c>
      <c r="N4263" s="4">
        <v>12</v>
      </c>
      <c r="O4263" s="31">
        <v>0.45833333333333331</v>
      </c>
      <c r="P4263" s="35">
        <v>12.16</v>
      </c>
      <c r="Q4263" s="36">
        <f t="shared" si="802"/>
        <v>12</v>
      </c>
      <c r="R4263" s="4">
        <f t="shared" si="803"/>
        <v>0</v>
      </c>
      <c r="S4263" s="31">
        <f t="shared" si="808"/>
        <v>0.25912037037037033</v>
      </c>
      <c r="T4263" s="31">
        <f t="shared" si="809"/>
        <v>0.70750000000000002</v>
      </c>
      <c r="U4263" s="4">
        <f t="shared" si="805"/>
        <v>0</v>
      </c>
      <c r="V4263" s="4" t="str">
        <f t="shared" si="800"/>
        <v/>
      </c>
      <c r="W4263" s="18" t="str">
        <f>IF(V4263="","",VLOOKUP(L4263,日射量と図３!$A$4:$C$368,3,TRUE)*238.85/100)</f>
        <v/>
      </c>
      <c r="X4263" s="4" t="str">
        <f t="shared" si="804"/>
        <v/>
      </c>
      <c r="Y4263" s="4" t="str">
        <f t="shared" si="810"/>
        <v/>
      </c>
      <c r="Z4263" s="4" t="str">
        <f t="shared" si="811"/>
        <v/>
      </c>
      <c r="AA4263" s="4" t="str">
        <f>IF($V4263="","",IF(Y4263&lt;36,0,IF(AND(36&lt;=Y4263,Y4263&lt;71),VLOOKUP($W4263,日射量と図３!$E$6:$F$34,2,TRUE),IF(AND(71&lt;=Y4263,Y4263&lt;107),VLOOKUP($W4263,日射量と図３!$E$6:$G$34,3,TRUE),IF(AND(107&lt;=Y4263,Y4263&lt;143),VLOOKUP($W4263,日射量と図３!$E$6:$H$34,4,TRUE),VLOOKUP($W4263,日射量と図３!$E$6:$I$34,5,TRUE))))))</f>
        <v/>
      </c>
      <c r="AB4263" s="4" t="str">
        <f>IF($V4263="","",IF(Z4263&lt;36,0,IF(AND(36&lt;=Z4263,Z4263&lt;71),VLOOKUP($W4263,日射量と図３!$E$6:$F$34,2,TRUE),IF(AND(71&lt;=Z4263,Z4263&lt;107),VLOOKUP($W4263,日射量と図３!$E$6:$G$34,3,TRUE),IF(AND(107&lt;=Z4263,Z4263&lt;143),VLOOKUP($W4263,日射量と図３!$E$6:$H$34,4,TRUE),VLOOKUP($W4263,日射量と図３!$E$6:$I$34,5,TRUE))))))</f>
        <v/>
      </c>
      <c r="AC4263" s="382" t="str">
        <f t="shared" si="806"/>
        <v/>
      </c>
      <c r="AD4263" s="382" t="str">
        <f t="shared" si="807"/>
        <v/>
      </c>
    </row>
    <row r="4264" spans="11:30" ht="13.5" customHeight="1">
      <c r="K4264" s="4">
        <f t="shared" si="801"/>
        <v>11</v>
      </c>
      <c r="L4264" s="34">
        <v>43429</v>
      </c>
      <c r="M4264" s="4">
        <v>178</v>
      </c>
      <c r="N4264" s="4">
        <v>13</v>
      </c>
      <c r="O4264" s="31">
        <v>0.5</v>
      </c>
      <c r="P4264" s="35">
        <v>13.05</v>
      </c>
      <c r="Q4264" s="36">
        <f t="shared" si="802"/>
        <v>12</v>
      </c>
      <c r="R4264" s="4">
        <f t="shared" si="803"/>
        <v>0</v>
      </c>
      <c r="S4264" s="31">
        <f t="shared" si="808"/>
        <v>0.25912037037037033</v>
      </c>
      <c r="T4264" s="31">
        <f t="shared" si="809"/>
        <v>0.70750000000000002</v>
      </c>
      <c r="U4264" s="4">
        <f t="shared" si="805"/>
        <v>0</v>
      </c>
      <c r="V4264" s="4" t="str">
        <f t="shared" ref="V4264:V4327" si="812">IF(N4264=1,SUM(U4264:U4287),"")</f>
        <v/>
      </c>
      <c r="W4264" s="18" t="str">
        <f>IF(V4264="","",VLOOKUP(L4264,日射量と図３!$A$4:$C$368,3,TRUE)*238.85/100)</f>
        <v/>
      </c>
      <c r="X4264" s="4" t="str">
        <f t="shared" si="804"/>
        <v/>
      </c>
      <c r="Y4264" s="4" t="str">
        <f t="shared" si="810"/>
        <v/>
      </c>
      <c r="Z4264" s="4" t="str">
        <f t="shared" si="811"/>
        <v/>
      </c>
      <c r="AA4264" s="4" t="str">
        <f>IF($V4264="","",IF(Y4264&lt;36,0,IF(AND(36&lt;=Y4264,Y4264&lt;71),VLOOKUP($W4264,日射量と図３!$E$6:$F$34,2,TRUE),IF(AND(71&lt;=Y4264,Y4264&lt;107),VLOOKUP($W4264,日射量と図３!$E$6:$G$34,3,TRUE),IF(AND(107&lt;=Y4264,Y4264&lt;143),VLOOKUP($W4264,日射量と図３!$E$6:$H$34,4,TRUE),VLOOKUP($W4264,日射量と図３!$E$6:$I$34,5,TRUE))))))</f>
        <v/>
      </c>
      <c r="AB4264" s="4" t="str">
        <f>IF($V4264="","",IF(Z4264&lt;36,0,IF(AND(36&lt;=Z4264,Z4264&lt;71),VLOOKUP($W4264,日射量と図３!$E$6:$F$34,2,TRUE),IF(AND(71&lt;=Z4264,Z4264&lt;107),VLOOKUP($W4264,日射量と図３!$E$6:$G$34,3,TRUE),IF(AND(107&lt;=Z4264,Z4264&lt;143),VLOOKUP($W4264,日射量と図３!$E$6:$H$34,4,TRUE),VLOOKUP($W4264,日射量と図３!$E$6:$I$34,5,TRUE))))))</f>
        <v/>
      </c>
      <c r="AC4264" s="382" t="str">
        <f t="shared" si="806"/>
        <v/>
      </c>
      <c r="AD4264" s="382" t="str">
        <f t="shared" si="807"/>
        <v/>
      </c>
    </row>
    <row r="4265" spans="11:30" ht="13.5" customHeight="1">
      <c r="K4265" s="4">
        <f t="shared" si="801"/>
        <v>11</v>
      </c>
      <c r="L4265" s="34">
        <v>43429</v>
      </c>
      <c r="M4265" s="4">
        <v>178</v>
      </c>
      <c r="N4265" s="4">
        <v>14</v>
      </c>
      <c r="O4265" s="31">
        <v>0.54166666666666663</v>
      </c>
      <c r="P4265" s="35">
        <v>13.49</v>
      </c>
      <c r="Q4265" s="36">
        <f t="shared" si="802"/>
        <v>12</v>
      </c>
      <c r="R4265" s="4">
        <f t="shared" si="803"/>
        <v>0</v>
      </c>
      <c r="S4265" s="31">
        <f t="shared" si="808"/>
        <v>0.25912037037037033</v>
      </c>
      <c r="T4265" s="31">
        <f t="shared" si="809"/>
        <v>0.70750000000000002</v>
      </c>
      <c r="U4265" s="4">
        <f t="shared" si="805"/>
        <v>0</v>
      </c>
      <c r="V4265" s="4" t="str">
        <f t="shared" si="812"/>
        <v/>
      </c>
      <c r="W4265" s="18" t="str">
        <f>IF(V4265="","",VLOOKUP(L4265,日射量と図３!$A$4:$C$368,3,TRUE)*238.85/100)</f>
        <v/>
      </c>
      <c r="X4265" s="4" t="str">
        <f t="shared" si="804"/>
        <v/>
      </c>
      <c r="Y4265" s="4" t="str">
        <f t="shared" si="810"/>
        <v/>
      </c>
      <c r="Z4265" s="4" t="str">
        <f t="shared" si="811"/>
        <v/>
      </c>
      <c r="AA4265" s="4" t="str">
        <f>IF($V4265="","",IF(Y4265&lt;36,0,IF(AND(36&lt;=Y4265,Y4265&lt;71),VLOOKUP($W4265,日射量と図３!$E$6:$F$34,2,TRUE),IF(AND(71&lt;=Y4265,Y4265&lt;107),VLOOKUP($W4265,日射量と図３!$E$6:$G$34,3,TRUE),IF(AND(107&lt;=Y4265,Y4265&lt;143),VLOOKUP($W4265,日射量と図３!$E$6:$H$34,4,TRUE),VLOOKUP($W4265,日射量と図３!$E$6:$I$34,5,TRUE))))))</f>
        <v/>
      </c>
      <c r="AB4265" s="4" t="str">
        <f>IF($V4265="","",IF(Z4265&lt;36,0,IF(AND(36&lt;=Z4265,Z4265&lt;71),VLOOKUP($W4265,日射量と図３!$E$6:$F$34,2,TRUE),IF(AND(71&lt;=Z4265,Z4265&lt;107),VLOOKUP($W4265,日射量と図３!$E$6:$G$34,3,TRUE),IF(AND(107&lt;=Z4265,Z4265&lt;143),VLOOKUP($W4265,日射量と図３!$E$6:$H$34,4,TRUE),VLOOKUP($W4265,日射量と図３!$E$6:$I$34,5,TRUE))))))</f>
        <v/>
      </c>
      <c r="AC4265" s="382" t="str">
        <f t="shared" si="806"/>
        <v/>
      </c>
      <c r="AD4265" s="382" t="str">
        <f t="shared" si="807"/>
        <v/>
      </c>
    </row>
    <row r="4266" spans="11:30" ht="13.5" customHeight="1">
      <c r="K4266" s="4">
        <f t="shared" si="801"/>
        <v>11</v>
      </c>
      <c r="L4266" s="34">
        <v>43429</v>
      </c>
      <c r="M4266" s="4">
        <v>178</v>
      </c>
      <c r="N4266" s="4">
        <v>15</v>
      </c>
      <c r="O4266" s="31">
        <v>0.58333333333333337</v>
      </c>
      <c r="P4266" s="35">
        <v>13.660000000000002</v>
      </c>
      <c r="Q4266" s="36">
        <f t="shared" si="802"/>
        <v>12</v>
      </c>
      <c r="R4266" s="4">
        <f t="shared" si="803"/>
        <v>0</v>
      </c>
      <c r="S4266" s="31">
        <f t="shared" si="808"/>
        <v>0.25912037037037033</v>
      </c>
      <c r="T4266" s="31">
        <f t="shared" si="809"/>
        <v>0.70750000000000002</v>
      </c>
      <c r="U4266" s="4">
        <f t="shared" si="805"/>
        <v>0</v>
      </c>
      <c r="V4266" s="4" t="str">
        <f t="shared" si="812"/>
        <v/>
      </c>
      <c r="W4266" s="18" t="str">
        <f>IF(V4266="","",VLOOKUP(L4266,日射量と図３!$A$4:$C$368,3,TRUE)*238.85/100)</f>
        <v/>
      </c>
      <c r="X4266" s="4" t="str">
        <f t="shared" si="804"/>
        <v/>
      </c>
      <c r="Y4266" s="4" t="str">
        <f t="shared" si="810"/>
        <v/>
      </c>
      <c r="Z4266" s="4" t="str">
        <f t="shared" si="811"/>
        <v/>
      </c>
      <c r="AA4266" s="4" t="str">
        <f>IF($V4266="","",IF(Y4266&lt;36,0,IF(AND(36&lt;=Y4266,Y4266&lt;71),VLOOKUP($W4266,日射量と図３!$E$6:$F$34,2,TRUE),IF(AND(71&lt;=Y4266,Y4266&lt;107),VLOOKUP($W4266,日射量と図３!$E$6:$G$34,3,TRUE),IF(AND(107&lt;=Y4266,Y4266&lt;143),VLOOKUP($W4266,日射量と図３!$E$6:$H$34,4,TRUE),VLOOKUP($W4266,日射量と図３!$E$6:$I$34,5,TRUE))))))</f>
        <v/>
      </c>
      <c r="AB4266" s="4" t="str">
        <f>IF($V4266="","",IF(Z4266&lt;36,0,IF(AND(36&lt;=Z4266,Z4266&lt;71),VLOOKUP($W4266,日射量と図３!$E$6:$F$34,2,TRUE),IF(AND(71&lt;=Z4266,Z4266&lt;107),VLOOKUP($W4266,日射量と図３!$E$6:$G$34,3,TRUE),IF(AND(107&lt;=Z4266,Z4266&lt;143),VLOOKUP($W4266,日射量と図３!$E$6:$H$34,4,TRUE),VLOOKUP($W4266,日射量と図３!$E$6:$I$34,5,TRUE))))))</f>
        <v/>
      </c>
      <c r="AC4266" s="382" t="str">
        <f t="shared" si="806"/>
        <v/>
      </c>
      <c r="AD4266" s="382" t="str">
        <f t="shared" si="807"/>
        <v/>
      </c>
    </row>
    <row r="4267" spans="11:30" ht="13.5" customHeight="1">
      <c r="K4267" s="4">
        <f t="shared" si="801"/>
        <v>11</v>
      </c>
      <c r="L4267" s="34">
        <v>43429</v>
      </c>
      <c r="M4267" s="4">
        <v>178</v>
      </c>
      <c r="N4267" s="4">
        <v>16</v>
      </c>
      <c r="O4267" s="31">
        <v>0.625</v>
      </c>
      <c r="P4267" s="35">
        <v>13.470000000000002</v>
      </c>
      <c r="Q4267" s="36">
        <f t="shared" si="802"/>
        <v>16</v>
      </c>
      <c r="R4267" s="4">
        <f t="shared" si="803"/>
        <v>2.5299999999999976</v>
      </c>
      <c r="S4267" s="31">
        <f t="shared" si="808"/>
        <v>0.25912037037037033</v>
      </c>
      <c r="T4267" s="31">
        <f t="shared" si="809"/>
        <v>0.70750000000000002</v>
      </c>
      <c r="U4267" s="4">
        <f t="shared" si="805"/>
        <v>2.5299999999999976</v>
      </c>
      <c r="V4267" s="4" t="str">
        <f t="shared" si="812"/>
        <v/>
      </c>
      <c r="W4267" s="18" t="str">
        <f>IF(V4267="","",VLOOKUP(L4267,日射量と図３!$A$4:$C$368,3,TRUE)*238.85/100)</f>
        <v/>
      </c>
      <c r="X4267" s="4" t="str">
        <f t="shared" si="804"/>
        <v/>
      </c>
      <c r="Y4267" s="4" t="str">
        <f t="shared" si="810"/>
        <v/>
      </c>
      <c r="Z4267" s="4" t="str">
        <f t="shared" si="811"/>
        <v/>
      </c>
      <c r="AA4267" s="4" t="str">
        <f>IF($V4267="","",IF(Y4267&lt;36,0,IF(AND(36&lt;=Y4267,Y4267&lt;71),VLOOKUP($W4267,日射量と図３!$E$6:$F$34,2,TRUE),IF(AND(71&lt;=Y4267,Y4267&lt;107),VLOOKUP($W4267,日射量と図３!$E$6:$G$34,3,TRUE),IF(AND(107&lt;=Y4267,Y4267&lt;143),VLOOKUP($W4267,日射量と図３!$E$6:$H$34,4,TRUE),VLOOKUP($W4267,日射量と図３!$E$6:$I$34,5,TRUE))))))</f>
        <v/>
      </c>
      <c r="AB4267" s="4" t="str">
        <f>IF($V4267="","",IF(Z4267&lt;36,0,IF(AND(36&lt;=Z4267,Z4267&lt;71),VLOOKUP($W4267,日射量と図３!$E$6:$F$34,2,TRUE),IF(AND(71&lt;=Z4267,Z4267&lt;107),VLOOKUP($W4267,日射量と図３!$E$6:$G$34,3,TRUE),IF(AND(107&lt;=Z4267,Z4267&lt;143),VLOOKUP($W4267,日射量と図３!$E$6:$H$34,4,TRUE),VLOOKUP($W4267,日射量と図３!$E$6:$I$34,5,TRUE))))))</f>
        <v/>
      </c>
      <c r="AC4267" s="382" t="str">
        <f t="shared" si="806"/>
        <v/>
      </c>
      <c r="AD4267" s="382" t="str">
        <f t="shared" si="807"/>
        <v/>
      </c>
    </row>
    <row r="4268" spans="11:30" ht="13.5" customHeight="1">
      <c r="K4268" s="4">
        <f t="shared" si="801"/>
        <v>11</v>
      </c>
      <c r="L4268" s="34">
        <v>43429</v>
      </c>
      <c r="M4268" s="4">
        <v>178</v>
      </c>
      <c r="N4268" s="4">
        <v>17</v>
      </c>
      <c r="O4268" s="31">
        <v>0.66666666666666663</v>
      </c>
      <c r="P4268" s="35">
        <v>12.89</v>
      </c>
      <c r="Q4268" s="36">
        <f t="shared" si="802"/>
        <v>16</v>
      </c>
      <c r="R4268" s="4">
        <f t="shared" si="803"/>
        <v>3.1099999999999994</v>
      </c>
      <c r="S4268" s="31">
        <f t="shared" si="808"/>
        <v>0.25912037037037033</v>
      </c>
      <c r="T4268" s="31">
        <f t="shared" si="809"/>
        <v>0.70750000000000002</v>
      </c>
      <c r="U4268" s="4">
        <f t="shared" si="805"/>
        <v>3.1099999999999994</v>
      </c>
      <c r="V4268" s="4" t="str">
        <f t="shared" si="812"/>
        <v/>
      </c>
      <c r="W4268" s="18" t="str">
        <f>IF(V4268="","",VLOOKUP(L4268,日射量と図３!$A$4:$C$368,3,TRUE)*238.85/100)</f>
        <v/>
      </c>
      <c r="X4268" s="4" t="str">
        <f t="shared" si="804"/>
        <v/>
      </c>
      <c r="Y4268" s="4" t="str">
        <f t="shared" si="810"/>
        <v/>
      </c>
      <c r="Z4268" s="4" t="str">
        <f t="shared" si="811"/>
        <v/>
      </c>
      <c r="AA4268" s="4" t="str">
        <f>IF($V4268="","",IF(Y4268&lt;36,0,IF(AND(36&lt;=Y4268,Y4268&lt;71),VLOOKUP($W4268,日射量と図３!$E$6:$F$34,2,TRUE),IF(AND(71&lt;=Y4268,Y4268&lt;107),VLOOKUP($W4268,日射量と図３!$E$6:$G$34,3,TRUE),IF(AND(107&lt;=Y4268,Y4268&lt;143),VLOOKUP($W4268,日射量と図３!$E$6:$H$34,4,TRUE),VLOOKUP($W4268,日射量と図３!$E$6:$I$34,5,TRUE))))))</f>
        <v/>
      </c>
      <c r="AB4268" s="4" t="str">
        <f>IF($V4268="","",IF(Z4268&lt;36,0,IF(AND(36&lt;=Z4268,Z4268&lt;71),VLOOKUP($W4268,日射量と図３!$E$6:$F$34,2,TRUE),IF(AND(71&lt;=Z4268,Z4268&lt;107),VLOOKUP($W4268,日射量と図３!$E$6:$G$34,3,TRUE),IF(AND(107&lt;=Z4268,Z4268&lt;143),VLOOKUP($W4268,日射量と図３!$E$6:$H$34,4,TRUE),VLOOKUP($W4268,日射量と図３!$E$6:$I$34,5,TRUE))))))</f>
        <v/>
      </c>
      <c r="AC4268" s="382" t="str">
        <f t="shared" si="806"/>
        <v/>
      </c>
      <c r="AD4268" s="382" t="str">
        <f t="shared" si="807"/>
        <v/>
      </c>
    </row>
    <row r="4269" spans="11:30" ht="13.5" customHeight="1">
      <c r="K4269" s="4">
        <f t="shared" si="801"/>
        <v>11</v>
      </c>
      <c r="L4269" s="34">
        <v>43429</v>
      </c>
      <c r="M4269" s="4">
        <v>178</v>
      </c>
      <c r="N4269" s="4">
        <v>18</v>
      </c>
      <c r="O4269" s="31">
        <v>0.70833333333333337</v>
      </c>
      <c r="P4269" s="35">
        <v>12.11</v>
      </c>
      <c r="Q4269" s="36">
        <f t="shared" si="802"/>
        <v>16</v>
      </c>
      <c r="R4269" s="4">
        <f t="shared" si="803"/>
        <v>3.8900000000000006</v>
      </c>
      <c r="S4269" s="31">
        <f t="shared" si="808"/>
        <v>0.25912037037037033</v>
      </c>
      <c r="T4269" s="31">
        <f t="shared" si="809"/>
        <v>0.70750000000000002</v>
      </c>
      <c r="U4269" s="4">
        <f t="shared" si="805"/>
        <v>0</v>
      </c>
      <c r="V4269" s="4" t="str">
        <f t="shared" si="812"/>
        <v/>
      </c>
      <c r="W4269" s="18" t="str">
        <f>IF(V4269="","",VLOOKUP(L4269,日射量と図３!$A$4:$C$368,3,TRUE)*238.85/100)</f>
        <v/>
      </c>
      <c r="X4269" s="4" t="str">
        <f t="shared" si="804"/>
        <v/>
      </c>
      <c r="Y4269" s="4" t="str">
        <f t="shared" si="810"/>
        <v/>
      </c>
      <c r="Z4269" s="4" t="str">
        <f t="shared" si="811"/>
        <v/>
      </c>
      <c r="AA4269" s="4" t="str">
        <f>IF($V4269="","",IF(Y4269&lt;36,0,IF(AND(36&lt;=Y4269,Y4269&lt;71),VLOOKUP($W4269,日射量と図３!$E$6:$F$34,2,TRUE),IF(AND(71&lt;=Y4269,Y4269&lt;107),VLOOKUP($W4269,日射量と図３!$E$6:$G$34,3,TRUE),IF(AND(107&lt;=Y4269,Y4269&lt;143),VLOOKUP($W4269,日射量と図３!$E$6:$H$34,4,TRUE),VLOOKUP($W4269,日射量と図３!$E$6:$I$34,5,TRUE))))))</f>
        <v/>
      </c>
      <c r="AB4269" s="4" t="str">
        <f>IF($V4269="","",IF(Z4269&lt;36,0,IF(AND(36&lt;=Z4269,Z4269&lt;71),VLOOKUP($W4269,日射量と図３!$E$6:$F$34,2,TRUE),IF(AND(71&lt;=Z4269,Z4269&lt;107),VLOOKUP($W4269,日射量と図３!$E$6:$G$34,3,TRUE),IF(AND(107&lt;=Z4269,Z4269&lt;143),VLOOKUP($W4269,日射量と図３!$E$6:$H$34,4,TRUE),VLOOKUP($W4269,日射量と図３!$E$6:$I$34,5,TRUE))))))</f>
        <v/>
      </c>
      <c r="AC4269" s="382" t="str">
        <f t="shared" si="806"/>
        <v/>
      </c>
      <c r="AD4269" s="382" t="str">
        <f t="shared" si="807"/>
        <v/>
      </c>
    </row>
    <row r="4270" spans="11:30" ht="13.5" customHeight="1">
      <c r="K4270" s="4">
        <f t="shared" si="801"/>
        <v>11</v>
      </c>
      <c r="L4270" s="34">
        <v>43429</v>
      </c>
      <c r="M4270" s="4">
        <v>178</v>
      </c>
      <c r="N4270" s="4">
        <v>19</v>
      </c>
      <c r="O4270" s="31">
        <v>0.75</v>
      </c>
      <c r="P4270" s="35">
        <v>11.459999999999999</v>
      </c>
      <c r="Q4270" s="36">
        <f t="shared" si="802"/>
        <v>16</v>
      </c>
      <c r="R4270" s="4">
        <f t="shared" si="803"/>
        <v>4.5400000000000009</v>
      </c>
      <c r="S4270" s="31">
        <f t="shared" si="808"/>
        <v>0.25912037037037033</v>
      </c>
      <c r="T4270" s="31">
        <f t="shared" si="809"/>
        <v>0.70750000000000002</v>
      </c>
      <c r="U4270" s="4">
        <f t="shared" si="805"/>
        <v>0</v>
      </c>
      <c r="V4270" s="4" t="str">
        <f t="shared" si="812"/>
        <v/>
      </c>
      <c r="W4270" s="18" t="str">
        <f>IF(V4270="","",VLOOKUP(L4270,日射量と図３!$A$4:$C$368,3,TRUE)*238.85/100)</f>
        <v/>
      </c>
      <c r="X4270" s="4" t="str">
        <f t="shared" si="804"/>
        <v/>
      </c>
      <c r="Y4270" s="4" t="str">
        <f t="shared" si="810"/>
        <v/>
      </c>
      <c r="Z4270" s="4" t="str">
        <f t="shared" si="811"/>
        <v/>
      </c>
      <c r="AA4270" s="4" t="str">
        <f>IF($V4270="","",IF(Y4270&lt;36,0,IF(AND(36&lt;=Y4270,Y4270&lt;71),VLOOKUP($W4270,日射量と図３!$E$6:$F$34,2,TRUE),IF(AND(71&lt;=Y4270,Y4270&lt;107),VLOOKUP($W4270,日射量と図３!$E$6:$G$34,3,TRUE),IF(AND(107&lt;=Y4270,Y4270&lt;143),VLOOKUP($W4270,日射量と図３!$E$6:$H$34,4,TRUE),VLOOKUP($W4270,日射量と図３!$E$6:$I$34,5,TRUE))))))</f>
        <v/>
      </c>
      <c r="AB4270" s="4" t="str">
        <f>IF($V4270="","",IF(Z4270&lt;36,0,IF(AND(36&lt;=Z4270,Z4270&lt;71),VLOOKUP($W4270,日射量と図３!$E$6:$F$34,2,TRUE),IF(AND(71&lt;=Z4270,Z4270&lt;107),VLOOKUP($W4270,日射量と図３!$E$6:$G$34,3,TRUE),IF(AND(107&lt;=Z4270,Z4270&lt;143),VLOOKUP($W4270,日射量と図３!$E$6:$H$34,4,TRUE),VLOOKUP($W4270,日射量と図３!$E$6:$I$34,5,TRUE))))))</f>
        <v/>
      </c>
      <c r="AC4270" s="382" t="str">
        <f t="shared" si="806"/>
        <v/>
      </c>
      <c r="AD4270" s="382" t="str">
        <f t="shared" si="807"/>
        <v/>
      </c>
    </row>
    <row r="4271" spans="11:30" ht="13.5" customHeight="1">
      <c r="K4271" s="4">
        <f t="shared" si="801"/>
        <v>11</v>
      </c>
      <c r="L4271" s="34">
        <v>43429</v>
      </c>
      <c r="M4271" s="4">
        <v>178</v>
      </c>
      <c r="N4271" s="4">
        <v>20</v>
      </c>
      <c r="O4271" s="31">
        <v>0.79166666666666663</v>
      </c>
      <c r="P4271" s="35">
        <v>11.15</v>
      </c>
      <c r="Q4271" s="36">
        <f t="shared" si="802"/>
        <v>16</v>
      </c>
      <c r="R4271" s="4">
        <f t="shared" si="803"/>
        <v>4.8499999999999996</v>
      </c>
      <c r="S4271" s="31">
        <f t="shared" si="808"/>
        <v>0.25912037037037033</v>
      </c>
      <c r="T4271" s="31">
        <f t="shared" si="809"/>
        <v>0.70750000000000002</v>
      </c>
      <c r="U4271" s="4">
        <f t="shared" si="805"/>
        <v>0</v>
      </c>
      <c r="V4271" s="4" t="str">
        <f t="shared" si="812"/>
        <v/>
      </c>
      <c r="W4271" s="18" t="str">
        <f>IF(V4271="","",VLOOKUP(L4271,日射量と図３!$A$4:$C$368,3,TRUE)*238.85/100)</f>
        <v/>
      </c>
      <c r="X4271" s="4" t="str">
        <f t="shared" si="804"/>
        <v/>
      </c>
      <c r="Y4271" s="4" t="str">
        <f t="shared" si="810"/>
        <v/>
      </c>
      <c r="Z4271" s="4" t="str">
        <f t="shared" si="811"/>
        <v/>
      </c>
      <c r="AA4271" s="4" t="str">
        <f>IF($V4271="","",IF(Y4271&lt;36,0,IF(AND(36&lt;=Y4271,Y4271&lt;71),VLOOKUP($W4271,日射量と図３!$E$6:$F$34,2,TRUE),IF(AND(71&lt;=Y4271,Y4271&lt;107),VLOOKUP($W4271,日射量と図３!$E$6:$G$34,3,TRUE),IF(AND(107&lt;=Y4271,Y4271&lt;143),VLOOKUP($W4271,日射量と図３!$E$6:$H$34,4,TRUE),VLOOKUP($W4271,日射量と図３!$E$6:$I$34,5,TRUE))))))</f>
        <v/>
      </c>
      <c r="AB4271" s="4" t="str">
        <f>IF($V4271="","",IF(Z4271&lt;36,0,IF(AND(36&lt;=Z4271,Z4271&lt;71),VLOOKUP($W4271,日射量と図３!$E$6:$F$34,2,TRUE),IF(AND(71&lt;=Z4271,Z4271&lt;107),VLOOKUP($W4271,日射量と図３!$E$6:$G$34,3,TRUE),IF(AND(107&lt;=Z4271,Z4271&lt;143),VLOOKUP($W4271,日射量と図３!$E$6:$H$34,4,TRUE),VLOOKUP($W4271,日射量と図３!$E$6:$I$34,5,TRUE))))))</f>
        <v/>
      </c>
      <c r="AC4271" s="382" t="str">
        <f t="shared" si="806"/>
        <v/>
      </c>
      <c r="AD4271" s="382" t="str">
        <f t="shared" si="807"/>
        <v/>
      </c>
    </row>
    <row r="4272" spans="11:30" ht="13.5" customHeight="1">
      <c r="K4272" s="4">
        <f t="shared" si="801"/>
        <v>11</v>
      </c>
      <c r="L4272" s="34">
        <v>43429</v>
      </c>
      <c r="M4272" s="4">
        <v>178</v>
      </c>
      <c r="N4272" s="4">
        <v>21</v>
      </c>
      <c r="O4272" s="31">
        <v>0.83333333333333337</v>
      </c>
      <c r="P4272" s="35">
        <v>10.809999999999999</v>
      </c>
      <c r="Q4272" s="36">
        <f t="shared" si="802"/>
        <v>16</v>
      </c>
      <c r="R4272" s="4">
        <f t="shared" si="803"/>
        <v>5.1900000000000013</v>
      </c>
      <c r="S4272" s="31">
        <f t="shared" si="808"/>
        <v>0.25912037037037033</v>
      </c>
      <c r="T4272" s="31">
        <f t="shared" si="809"/>
        <v>0.70750000000000002</v>
      </c>
      <c r="U4272" s="4">
        <f t="shared" si="805"/>
        <v>0</v>
      </c>
      <c r="V4272" s="4" t="str">
        <f t="shared" si="812"/>
        <v/>
      </c>
      <c r="W4272" s="18" t="str">
        <f>IF(V4272="","",VLOOKUP(L4272,日射量と図３!$A$4:$C$368,3,TRUE)*238.85/100)</f>
        <v/>
      </c>
      <c r="X4272" s="4" t="str">
        <f t="shared" si="804"/>
        <v/>
      </c>
      <c r="Y4272" s="4" t="str">
        <f t="shared" si="810"/>
        <v/>
      </c>
      <c r="Z4272" s="4" t="str">
        <f t="shared" si="811"/>
        <v/>
      </c>
      <c r="AA4272" s="4" t="str">
        <f>IF($V4272="","",IF(Y4272&lt;36,0,IF(AND(36&lt;=Y4272,Y4272&lt;71),VLOOKUP($W4272,日射量と図３!$E$6:$F$34,2,TRUE),IF(AND(71&lt;=Y4272,Y4272&lt;107),VLOOKUP($W4272,日射量と図３!$E$6:$G$34,3,TRUE),IF(AND(107&lt;=Y4272,Y4272&lt;143),VLOOKUP($W4272,日射量と図３!$E$6:$H$34,4,TRUE),VLOOKUP($W4272,日射量と図３!$E$6:$I$34,5,TRUE))))))</f>
        <v/>
      </c>
      <c r="AB4272" s="4" t="str">
        <f>IF($V4272="","",IF(Z4272&lt;36,0,IF(AND(36&lt;=Z4272,Z4272&lt;71),VLOOKUP($W4272,日射量と図３!$E$6:$F$34,2,TRUE),IF(AND(71&lt;=Z4272,Z4272&lt;107),VLOOKUP($W4272,日射量と図３!$E$6:$G$34,3,TRUE),IF(AND(107&lt;=Z4272,Z4272&lt;143),VLOOKUP($W4272,日射量と図３!$E$6:$H$34,4,TRUE),VLOOKUP($W4272,日射量と図３!$E$6:$I$34,5,TRUE))))))</f>
        <v/>
      </c>
      <c r="AC4272" s="382" t="str">
        <f t="shared" si="806"/>
        <v/>
      </c>
      <c r="AD4272" s="382" t="str">
        <f t="shared" si="807"/>
        <v/>
      </c>
    </row>
    <row r="4273" spans="11:30" ht="13.5" customHeight="1">
      <c r="K4273" s="4">
        <f t="shared" si="801"/>
        <v>11</v>
      </c>
      <c r="L4273" s="34">
        <v>43429</v>
      </c>
      <c r="M4273" s="4">
        <v>178</v>
      </c>
      <c r="N4273" s="4">
        <v>22</v>
      </c>
      <c r="O4273" s="31">
        <v>0.875</v>
      </c>
      <c r="P4273" s="35">
        <v>10.42</v>
      </c>
      <c r="Q4273" s="36">
        <f t="shared" si="802"/>
        <v>16</v>
      </c>
      <c r="R4273" s="4">
        <f t="shared" si="803"/>
        <v>5.58</v>
      </c>
      <c r="S4273" s="31">
        <f t="shared" si="808"/>
        <v>0.25912037037037033</v>
      </c>
      <c r="T4273" s="31">
        <f t="shared" si="809"/>
        <v>0.70750000000000002</v>
      </c>
      <c r="U4273" s="4">
        <f t="shared" si="805"/>
        <v>0</v>
      </c>
      <c r="V4273" s="4" t="str">
        <f t="shared" si="812"/>
        <v/>
      </c>
      <c r="W4273" s="18" t="str">
        <f>IF(V4273="","",VLOOKUP(L4273,日射量と図３!$A$4:$C$368,3,TRUE)*238.85/100)</f>
        <v/>
      </c>
      <c r="X4273" s="4" t="str">
        <f t="shared" si="804"/>
        <v/>
      </c>
      <c r="Y4273" s="4" t="str">
        <f t="shared" si="810"/>
        <v/>
      </c>
      <c r="Z4273" s="4" t="str">
        <f t="shared" si="811"/>
        <v/>
      </c>
      <c r="AA4273" s="4" t="str">
        <f>IF($V4273="","",IF(Y4273&lt;36,0,IF(AND(36&lt;=Y4273,Y4273&lt;71),VLOOKUP($W4273,日射量と図３!$E$6:$F$34,2,TRUE),IF(AND(71&lt;=Y4273,Y4273&lt;107),VLOOKUP($W4273,日射量と図３!$E$6:$G$34,3,TRUE),IF(AND(107&lt;=Y4273,Y4273&lt;143),VLOOKUP($W4273,日射量と図３!$E$6:$H$34,4,TRUE),VLOOKUP($W4273,日射量と図３!$E$6:$I$34,5,TRUE))))))</f>
        <v/>
      </c>
      <c r="AB4273" s="4" t="str">
        <f>IF($V4273="","",IF(Z4273&lt;36,0,IF(AND(36&lt;=Z4273,Z4273&lt;71),VLOOKUP($W4273,日射量と図３!$E$6:$F$34,2,TRUE),IF(AND(71&lt;=Z4273,Z4273&lt;107),VLOOKUP($W4273,日射量と図３!$E$6:$G$34,3,TRUE),IF(AND(107&lt;=Z4273,Z4273&lt;143),VLOOKUP($W4273,日射量と図３!$E$6:$H$34,4,TRUE),VLOOKUP($W4273,日射量と図３!$E$6:$I$34,5,TRUE))))))</f>
        <v/>
      </c>
      <c r="AC4273" s="382" t="str">
        <f t="shared" si="806"/>
        <v/>
      </c>
      <c r="AD4273" s="382" t="str">
        <f t="shared" si="807"/>
        <v/>
      </c>
    </row>
    <row r="4274" spans="11:30" ht="13.5" customHeight="1">
      <c r="K4274" s="4">
        <f t="shared" si="801"/>
        <v>11</v>
      </c>
      <c r="L4274" s="34">
        <v>43429</v>
      </c>
      <c r="M4274" s="4">
        <v>178</v>
      </c>
      <c r="N4274" s="4">
        <v>23</v>
      </c>
      <c r="O4274" s="31">
        <v>0.91666666666666663</v>
      </c>
      <c r="P4274" s="35">
        <v>10.139999999999999</v>
      </c>
      <c r="Q4274" s="36">
        <f t="shared" si="802"/>
        <v>13</v>
      </c>
      <c r="R4274" s="4">
        <f t="shared" si="803"/>
        <v>2.8600000000000012</v>
      </c>
      <c r="S4274" s="31">
        <f t="shared" si="808"/>
        <v>0.25912037037037033</v>
      </c>
      <c r="T4274" s="31">
        <f t="shared" si="809"/>
        <v>0.70750000000000002</v>
      </c>
      <c r="U4274" s="4">
        <f t="shared" si="805"/>
        <v>0</v>
      </c>
      <c r="V4274" s="4" t="str">
        <f t="shared" si="812"/>
        <v/>
      </c>
      <c r="W4274" s="18" t="str">
        <f>IF(V4274="","",VLOOKUP(L4274,日射量と図３!$A$4:$C$368,3,TRUE)*238.85/100)</f>
        <v/>
      </c>
      <c r="X4274" s="4" t="str">
        <f t="shared" si="804"/>
        <v/>
      </c>
      <c r="Y4274" s="4" t="str">
        <f t="shared" si="810"/>
        <v/>
      </c>
      <c r="Z4274" s="4" t="str">
        <f t="shared" si="811"/>
        <v/>
      </c>
      <c r="AA4274" s="4" t="str">
        <f>IF($V4274="","",IF(Y4274&lt;36,0,IF(AND(36&lt;=Y4274,Y4274&lt;71),VLOOKUP($W4274,日射量と図３!$E$6:$F$34,2,TRUE),IF(AND(71&lt;=Y4274,Y4274&lt;107),VLOOKUP($W4274,日射量と図３!$E$6:$G$34,3,TRUE),IF(AND(107&lt;=Y4274,Y4274&lt;143),VLOOKUP($W4274,日射量と図３!$E$6:$H$34,4,TRUE),VLOOKUP($W4274,日射量と図３!$E$6:$I$34,5,TRUE))))))</f>
        <v/>
      </c>
      <c r="AB4274" s="4" t="str">
        <f>IF($V4274="","",IF(Z4274&lt;36,0,IF(AND(36&lt;=Z4274,Z4274&lt;71),VLOOKUP($W4274,日射量と図３!$E$6:$F$34,2,TRUE),IF(AND(71&lt;=Z4274,Z4274&lt;107),VLOOKUP($W4274,日射量と図３!$E$6:$G$34,3,TRUE),IF(AND(107&lt;=Z4274,Z4274&lt;143),VLOOKUP($W4274,日射量と図３!$E$6:$H$34,4,TRUE),VLOOKUP($W4274,日射量と図３!$E$6:$I$34,5,TRUE))))))</f>
        <v/>
      </c>
      <c r="AC4274" s="382" t="str">
        <f t="shared" si="806"/>
        <v/>
      </c>
      <c r="AD4274" s="382" t="str">
        <f t="shared" si="807"/>
        <v/>
      </c>
    </row>
    <row r="4275" spans="11:30" ht="13.5" customHeight="1">
      <c r="K4275" s="4">
        <f t="shared" si="801"/>
        <v>11</v>
      </c>
      <c r="L4275" s="34">
        <v>43429</v>
      </c>
      <c r="M4275" s="4">
        <v>178</v>
      </c>
      <c r="N4275" s="4">
        <v>24</v>
      </c>
      <c r="O4275" s="31">
        <v>0.95833333333333337</v>
      </c>
      <c r="P4275" s="35">
        <v>9.7399999999999984</v>
      </c>
      <c r="Q4275" s="36">
        <f t="shared" si="802"/>
        <v>13</v>
      </c>
      <c r="R4275" s="4">
        <f t="shared" si="803"/>
        <v>3.2600000000000016</v>
      </c>
      <c r="S4275" s="31">
        <f t="shared" si="808"/>
        <v>0.25912037037037033</v>
      </c>
      <c r="T4275" s="31">
        <f t="shared" si="809"/>
        <v>0.70750000000000002</v>
      </c>
      <c r="U4275" s="4">
        <f t="shared" si="805"/>
        <v>0</v>
      </c>
      <c r="V4275" s="4" t="str">
        <f t="shared" si="812"/>
        <v/>
      </c>
      <c r="W4275" s="18" t="str">
        <f>IF(V4275="","",VLOOKUP(L4275,日射量と図３!$A$4:$C$368,3,TRUE)*238.85/100)</f>
        <v/>
      </c>
      <c r="X4275" s="4" t="str">
        <f t="shared" si="804"/>
        <v/>
      </c>
      <c r="Y4275" s="4" t="str">
        <f t="shared" si="810"/>
        <v/>
      </c>
      <c r="Z4275" s="4" t="str">
        <f t="shared" si="811"/>
        <v/>
      </c>
      <c r="AA4275" s="4" t="str">
        <f>IF($V4275="","",IF(Y4275&lt;36,0,IF(AND(36&lt;=Y4275,Y4275&lt;71),VLOOKUP($W4275,日射量と図３!$E$6:$F$34,2,TRUE),IF(AND(71&lt;=Y4275,Y4275&lt;107),VLOOKUP($W4275,日射量と図３!$E$6:$G$34,3,TRUE),IF(AND(107&lt;=Y4275,Y4275&lt;143),VLOOKUP($W4275,日射量と図３!$E$6:$H$34,4,TRUE),VLOOKUP($W4275,日射量と図３!$E$6:$I$34,5,TRUE))))))</f>
        <v/>
      </c>
      <c r="AB4275" s="4" t="str">
        <f>IF($V4275="","",IF(Z4275&lt;36,0,IF(AND(36&lt;=Z4275,Z4275&lt;71),VLOOKUP($W4275,日射量と図３!$E$6:$F$34,2,TRUE),IF(AND(71&lt;=Z4275,Z4275&lt;107),VLOOKUP($W4275,日射量と図３!$E$6:$G$34,3,TRUE),IF(AND(107&lt;=Z4275,Z4275&lt;143),VLOOKUP($W4275,日射量と図３!$E$6:$H$34,4,TRUE),VLOOKUP($W4275,日射量と図３!$E$6:$I$34,5,TRUE))))))</f>
        <v/>
      </c>
      <c r="AC4275" s="382" t="str">
        <f t="shared" si="806"/>
        <v/>
      </c>
      <c r="AD4275" s="382" t="str">
        <f t="shared" si="807"/>
        <v/>
      </c>
    </row>
    <row r="4276" spans="11:30" ht="13.5" customHeight="1">
      <c r="K4276" s="4">
        <f t="shared" si="801"/>
        <v>11</v>
      </c>
      <c r="L4276" s="34">
        <v>43430</v>
      </c>
      <c r="M4276" s="4">
        <v>179</v>
      </c>
      <c r="N4276" s="4">
        <v>1</v>
      </c>
      <c r="O4276" s="31">
        <v>0</v>
      </c>
      <c r="P4276" s="35">
        <v>9.19</v>
      </c>
      <c r="Q4276" s="36">
        <f t="shared" si="802"/>
        <v>13</v>
      </c>
      <c r="R4276" s="4">
        <f t="shared" si="803"/>
        <v>3.8100000000000005</v>
      </c>
      <c r="S4276" s="31">
        <f t="shared" si="808"/>
        <v>0.25912037037037033</v>
      </c>
      <c r="T4276" s="31">
        <f t="shared" si="809"/>
        <v>0.70750000000000002</v>
      </c>
      <c r="U4276" s="4">
        <f t="shared" si="805"/>
        <v>0</v>
      </c>
      <c r="V4276" s="4">
        <f t="shared" si="812"/>
        <v>15.000000000000002</v>
      </c>
      <c r="W4276" s="18">
        <f>IF(V4276="","",VLOOKUP(L4276,日射量と図３!$A$4:$C$368,3,TRUE)*238.85/100)</f>
        <v>19.108000000000001</v>
      </c>
      <c r="X4276" s="4">
        <f t="shared" si="804"/>
        <v>11</v>
      </c>
      <c r="Y4276" s="4">
        <f t="shared" si="810"/>
        <v>8.525249999999998</v>
      </c>
      <c r="Z4276" s="4">
        <f t="shared" si="811"/>
        <v>9.6102818181818161</v>
      </c>
      <c r="AA4276" s="4">
        <f>IF($V4276="","",IF(Y4276&lt;36,0,IF(AND(36&lt;=Y4276,Y4276&lt;71),VLOOKUP($W4276,日射量と図３!$E$6:$F$34,2,TRUE),IF(AND(71&lt;=Y4276,Y4276&lt;107),VLOOKUP($W4276,日射量と図３!$E$6:$G$34,3,TRUE),IF(AND(107&lt;=Y4276,Y4276&lt;143),VLOOKUP($W4276,日射量と図３!$E$6:$H$34,4,TRUE),VLOOKUP($W4276,日射量と図３!$E$6:$I$34,5,TRUE))))))</f>
        <v>0</v>
      </c>
      <c r="AB4276" s="4">
        <f>IF($V4276="","",IF(Z4276&lt;36,0,IF(AND(36&lt;=Z4276,Z4276&lt;71),VLOOKUP($W4276,日射量と図３!$E$6:$F$34,2,TRUE),IF(AND(71&lt;=Z4276,Z4276&lt;107),VLOOKUP($W4276,日射量と図３!$E$6:$G$34,3,TRUE),IF(AND(107&lt;=Z4276,Z4276&lt;143),VLOOKUP($W4276,日射量と図３!$E$6:$H$34,4,TRUE),VLOOKUP($W4276,日射量と図３!$E$6:$I$34,5,TRUE))))))</f>
        <v>0</v>
      </c>
      <c r="AC4276" s="382">
        <f t="shared" si="806"/>
        <v>0</v>
      </c>
      <c r="AD4276" s="382">
        <f t="shared" si="807"/>
        <v>0</v>
      </c>
    </row>
    <row r="4277" spans="11:30" ht="13.5" customHeight="1">
      <c r="K4277" s="4">
        <f t="shared" si="801"/>
        <v>11</v>
      </c>
      <c r="L4277" s="34">
        <v>43430</v>
      </c>
      <c r="M4277" s="4">
        <v>179</v>
      </c>
      <c r="N4277" s="4">
        <v>2</v>
      </c>
      <c r="O4277" s="31">
        <v>4.1666666666666664E-2</v>
      </c>
      <c r="P4277" s="35">
        <v>8.9300000000000015</v>
      </c>
      <c r="Q4277" s="36">
        <f t="shared" si="802"/>
        <v>13</v>
      </c>
      <c r="R4277" s="4">
        <f t="shared" si="803"/>
        <v>4.0699999999999985</v>
      </c>
      <c r="S4277" s="31">
        <f t="shared" si="808"/>
        <v>0.25912037037037033</v>
      </c>
      <c r="T4277" s="31">
        <f t="shared" si="809"/>
        <v>0.70750000000000002</v>
      </c>
      <c r="U4277" s="4">
        <f t="shared" si="805"/>
        <v>0</v>
      </c>
      <c r="V4277" s="4" t="str">
        <f t="shared" si="812"/>
        <v/>
      </c>
      <c r="W4277" s="18" t="str">
        <f>IF(V4277="","",VLOOKUP(L4277,日射量と図３!$A$4:$C$368,3,TRUE)*238.85/100)</f>
        <v/>
      </c>
      <c r="X4277" s="4" t="str">
        <f t="shared" si="804"/>
        <v/>
      </c>
      <c r="Y4277" s="4" t="str">
        <f t="shared" si="810"/>
        <v/>
      </c>
      <c r="Z4277" s="4" t="str">
        <f t="shared" si="811"/>
        <v/>
      </c>
      <c r="AA4277" s="4" t="str">
        <f>IF($V4277="","",IF(Y4277&lt;36,0,IF(AND(36&lt;=Y4277,Y4277&lt;71),VLOOKUP($W4277,日射量と図３!$E$6:$F$34,2,TRUE),IF(AND(71&lt;=Y4277,Y4277&lt;107),VLOOKUP($W4277,日射量と図３!$E$6:$G$34,3,TRUE),IF(AND(107&lt;=Y4277,Y4277&lt;143),VLOOKUP($W4277,日射量と図３!$E$6:$H$34,4,TRUE),VLOOKUP($W4277,日射量と図３!$E$6:$I$34,5,TRUE))))))</f>
        <v/>
      </c>
      <c r="AB4277" s="4" t="str">
        <f>IF($V4277="","",IF(Z4277&lt;36,0,IF(AND(36&lt;=Z4277,Z4277&lt;71),VLOOKUP($W4277,日射量と図３!$E$6:$F$34,2,TRUE),IF(AND(71&lt;=Z4277,Z4277&lt;107),VLOOKUP($W4277,日射量と図３!$E$6:$G$34,3,TRUE),IF(AND(107&lt;=Z4277,Z4277&lt;143),VLOOKUP($W4277,日射量と図３!$E$6:$H$34,4,TRUE),VLOOKUP($W4277,日射量と図３!$E$6:$I$34,5,TRUE))))))</f>
        <v/>
      </c>
      <c r="AC4277" s="382" t="str">
        <f t="shared" si="806"/>
        <v/>
      </c>
      <c r="AD4277" s="382" t="str">
        <f t="shared" si="807"/>
        <v/>
      </c>
    </row>
    <row r="4278" spans="11:30" ht="13.5" customHeight="1">
      <c r="K4278" s="4">
        <f t="shared" si="801"/>
        <v>11</v>
      </c>
      <c r="L4278" s="34">
        <v>43430</v>
      </c>
      <c r="M4278" s="4">
        <v>179</v>
      </c>
      <c r="N4278" s="4">
        <v>3</v>
      </c>
      <c r="O4278" s="31">
        <v>8.3333333333333329E-2</v>
      </c>
      <c r="P4278" s="35">
        <v>8.7900000000000009</v>
      </c>
      <c r="Q4278" s="36">
        <f t="shared" si="802"/>
        <v>13</v>
      </c>
      <c r="R4278" s="4">
        <f t="shared" si="803"/>
        <v>4.2099999999999991</v>
      </c>
      <c r="S4278" s="31">
        <f t="shared" si="808"/>
        <v>0.25912037037037033</v>
      </c>
      <c r="T4278" s="31">
        <f t="shared" si="809"/>
        <v>0.70750000000000002</v>
      </c>
      <c r="U4278" s="4">
        <f t="shared" si="805"/>
        <v>0</v>
      </c>
      <c r="V4278" s="4" t="str">
        <f t="shared" si="812"/>
        <v/>
      </c>
      <c r="W4278" s="18" t="str">
        <f>IF(V4278="","",VLOOKUP(L4278,日射量と図３!$A$4:$C$368,3,TRUE)*238.85/100)</f>
        <v/>
      </c>
      <c r="X4278" s="4" t="str">
        <f t="shared" si="804"/>
        <v/>
      </c>
      <c r="Y4278" s="4" t="str">
        <f t="shared" si="810"/>
        <v/>
      </c>
      <c r="Z4278" s="4" t="str">
        <f t="shared" si="811"/>
        <v/>
      </c>
      <c r="AA4278" s="4" t="str">
        <f>IF($V4278="","",IF(Y4278&lt;36,0,IF(AND(36&lt;=Y4278,Y4278&lt;71),VLOOKUP($W4278,日射量と図３!$E$6:$F$34,2,TRUE),IF(AND(71&lt;=Y4278,Y4278&lt;107),VLOOKUP($W4278,日射量と図３!$E$6:$G$34,3,TRUE),IF(AND(107&lt;=Y4278,Y4278&lt;143),VLOOKUP($W4278,日射量と図３!$E$6:$H$34,4,TRUE),VLOOKUP($W4278,日射量と図３!$E$6:$I$34,5,TRUE))))))</f>
        <v/>
      </c>
      <c r="AB4278" s="4" t="str">
        <f>IF($V4278="","",IF(Z4278&lt;36,0,IF(AND(36&lt;=Z4278,Z4278&lt;71),VLOOKUP($W4278,日射量と図３!$E$6:$F$34,2,TRUE),IF(AND(71&lt;=Z4278,Z4278&lt;107),VLOOKUP($W4278,日射量と図３!$E$6:$G$34,3,TRUE),IF(AND(107&lt;=Z4278,Z4278&lt;143),VLOOKUP($W4278,日射量と図３!$E$6:$H$34,4,TRUE),VLOOKUP($W4278,日射量と図３!$E$6:$I$34,5,TRUE))))))</f>
        <v/>
      </c>
      <c r="AC4278" s="382" t="str">
        <f t="shared" si="806"/>
        <v/>
      </c>
      <c r="AD4278" s="382" t="str">
        <f t="shared" si="807"/>
        <v/>
      </c>
    </row>
    <row r="4279" spans="11:30" ht="13.5" customHeight="1">
      <c r="K4279" s="4">
        <f t="shared" si="801"/>
        <v>11</v>
      </c>
      <c r="L4279" s="34">
        <v>43430</v>
      </c>
      <c r="M4279" s="4">
        <v>179</v>
      </c>
      <c r="N4279" s="4">
        <v>4</v>
      </c>
      <c r="O4279" s="31">
        <v>0.125</v>
      </c>
      <c r="P4279" s="35">
        <v>8.36</v>
      </c>
      <c r="Q4279" s="36">
        <f t="shared" si="802"/>
        <v>13</v>
      </c>
      <c r="R4279" s="4">
        <f t="shared" si="803"/>
        <v>4.6400000000000006</v>
      </c>
      <c r="S4279" s="31">
        <f t="shared" si="808"/>
        <v>0.25912037037037033</v>
      </c>
      <c r="T4279" s="31">
        <f t="shared" si="809"/>
        <v>0.70750000000000002</v>
      </c>
      <c r="U4279" s="4">
        <f t="shared" si="805"/>
        <v>0</v>
      </c>
      <c r="V4279" s="4" t="str">
        <f t="shared" si="812"/>
        <v/>
      </c>
      <c r="W4279" s="18" t="str">
        <f>IF(V4279="","",VLOOKUP(L4279,日射量と図３!$A$4:$C$368,3,TRUE)*238.85/100)</f>
        <v/>
      </c>
      <c r="X4279" s="4" t="str">
        <f t="shared" si="804"/>
        <v/>
      </c>
      <c r="Y4279" s="4" t="str">
        <f t="shared" si="810"/>
        <v/>
      </c>
      <c r="Z4279" s="4" t="str">
        <f t="shared" si="811"/>
        <v/>
      </c>
      <c r="AA4279" s="4" t="str">
        <f>IF($V4279="","",IF(Y4279&lt;36,0,IF(AND(36&lt;=Y4279,Y4279&lt;71),VLOOKUP($W4279,日射量と図３!$E$6:$F$34,2,TRUE),IF(AND(71&lt;=Y4279,Y4279&lt;107),VLOOKUP($W4279,日射量と図３!$E$6:$G$34,3,TRUE),IF(AND(107&lt;=Y4279,Y4279&lt;143),VLOOKUP($W4279,日射量と図３!$E$6:$H$34,4,TRUE),VLOOKUP($W4279,日射量と図３!$E$6:$I$34,5,TRUE))))))</f>
        <v/>
      </c>
      <c r="AB4279" s="4" t="str">
        <f>IF($V4279="","",IF(Z4279&lt;36,0,IF(AND(36&lt;=Z4279,Z4279&lt;71),VLOOKUP($W4279,日射量と図３!$E$6:$F$34,2,TRUE),IF(AND(71&lt;=Z4279,Z4279&lt;107),VLOOKUP($W4279,日射量と図３!$E$6:$G$34,3,TRUE),IF(AND(107&lt;=Z4279,Z4279&lt;143),VLOOKUP($W4279,日射量と図３!$E$6:$H$34,4,TRUE),VLOOKUP($W4279,日射量と図３!$E$6:$I$34,5,TRUE))))))</f>
        <v/>
      </c>
      <c r="AC4279" s="382" t="str">
        <f t="shared" si="806"/>
        <v/>
      </c>
      <c r="AD4279" s="382" t="str">
        <f t="shared" si="807"/>
        <v/>
      </c>
    </row>
    <row r="4280" spans="11:30" ht="13.5" customHeight="1">
      <c r="K4280" s="4">
        <f t="shared" si="801"/>
        <v>11</v>
      </c>
      <c r="L4280" s="34">
        <v>43430</v>
      </c>
      <c r="M4280" s="4">
        <v>179</v>
      </c>
      <c r="N4280" s="4">
        <v>5</v>
      </c>
      <c r="O4280" s="31">
        <v>0.16666666666666666</v>
      </c>
      <c r="P4280" s="35">
        <v>8.2099999999999991</v>
      </c>
      <c r="Q4280" s="36">
        <f t="shared" si="802"/>
        <v>15</v>
      </c>
      <c r="R4280" s="4">
        <f t="shared" si="803"/>
        <v>6.7900000000000009</v>
      </c>
      <c r="S4280" s="31">
        <f t="shared" si="808"/>
        <v>0.25912037037037033</v>
      </c>
      <c r="T4280" s="31">
        <f t="shared" si="809"/>
        <v>0.70750000000000002</v>
      </c>
      <c r="U4280" s="4">
        <f t="shared" si="805"/>
        <v>0</v>
      </c>
      <c r="V4280" s="4" t="str">
        <f t="shared" si="812"/>
        <v/>
      </c>
      <c r="W4280" s="18" t="str">
        <f>IF(V4280="","",VLOOKUP(L4280,日射量と図３!$A$4:$C$368,3,TRUE)*238.85/100)</f>
        <v/>
      </c>
      <c r="X4280" s="4" t="str">
        <f t="shared" si="804"/>
        <v/>
      </c>
      <c r="Y4280" s="4" t="str">
        <f t="shared" si="810"/>
        <v/>
      </c>
      <c r="Z4280" s="4" t="str">
        <f t="shared" si="811"/>
        <v/>
      </c>
      <c r="AA4280" s="4" t="str">
        <f>IF($V4280="","",IF(Y4280&lt;36,0,IF(AND(36&lt;=Y4280,Y4280&lt;71),VLOOKUP($W4280,日射量と図３!$E$6:$F$34,2,TRUE),IF(AND(71&lt;=Y4280,Y4280&lt;107),VLOOKUP($W4280,日射量と図３!$E$6:$G$34,3,TRUE),IF(AND(107&lt;=Y4280,Y4280&lt;143),VLOOKUP($W4280,日射量と図３!$E$6:$H$34,4,TRUE),VLOOKUP($W4280,日射量と図３!$E$6:$I$34,5,TRUE))))))</f>
        <v/>
      </c>
      <c r="AB4280" s="4" t="str">
        <f>IF($V4280="","",IF(Z4280&lt;36,0,IF(AND(36&lt;=Z4280,Z4280&lt;71),VLOOKUP($W4280,日射量と図３!$E$6:$F$34,2,TRUE),IF(AND(71&lt;=Z4280,Z4280&lt;107),VLOOKUP($W4280,日射量と図３!$E$6:$G$34,3,TRUE),IF(AND(107&lt;=Z4280,Z4280&lt;143),VLOOKUP($W4280,日射量と図３!$E$6:$H$34,4,TRUE),VLOOKUP($W4280,日射量と図３!$E$6:$I$34,5,TRUE))))))</f>
        <v/>
      </c>
      <c r="AC4280" s="382" t="str">
        <f t="shared" si="806"/>
        <v/>
      </c>
      <c r="AD4280" s="382" t="str">
        <f t="shared" si="807"/>
        <v/>
      </c>
    </row>
    <row r="4281" spans="11:30" ht="13.5" customHeight="1">
      <c r="K4281" s="4">
        <f t="shared" si="801"/>
        <v>11</v>
      </c>
      <c r="L4281" s="34">
        <v>43430</v>
      </c>
      <c r="M4281" s="4">
        <v>179</v>
      </c>
      <c r="N4281" s="4">
        <v>6</v>
      </c>
      <c r="O4281" s="31">
        <v>0.20833333333333334</v>
      </c>
      <c r="P4281" s="35">
        <v>7.81</v>
      </c>
      <c r="Q4281" s="36">
        <f t="shared" si="802"/>
        <v>15</v>
      </c>
      <c r="R4281" s="4">
        <f t="shared" si="803"/>
        <v>7.19</v>
      </c>
      <c r="S4281" s="31">
        <f t="shared" si="808"/>
        <v>0.25912037037037033</v>
      </c>
      <c r="T4281" s="31">
        <f t="shared" si="809"/>
        <v>0.70750000000000002</v>
      </c>
      <c r="U4281" s="4">
        <f t="shared" si="805"/>
        <v>0</v>
      </c>
      <c r="V4281" s="4" t="str">
        <f t="shared" si="812"/>
        <v/>
      </c>
      <c r="W4281" s="18" t="str">
        <f>IF(V4281="","",VLOOKUP(L4281,日射量と図３!$A$4:$C$368,3,TRUE)*238.85/100)</f>
        <v/>
      </c>
      <c r="X4281" s="4" t="str">
        <f t="shared" si="804"/>
        <v/>
      </c>
      <c r="Y4281" s="4" t="str">
        <f t="shared" si="810"/>
        <v/>
      </c>
      <c r="Z4281" s="4" t="str">
        <f t="shared" si="811"/>
        <v/>
      </c>
      <c r="AA4281" s="4" t="str">
        <f>IF($V4281="","",IF(Y4281&lt;36,0,IF(AND(36&lt;=Y4281,Y4281&lt;71),VLOOKUP($W4281,日射量と図３!$E$6:$F$34,2,TRUE),IF(AND(71&lt;=Y4281,Y4281&lt;107),VLOOKUP($W4281,日射量と図３!$E$6:$G$34,3,TRUE),IF(AND(107&lt;=Y4281,Y4281&lt;143),VLOOKUP($W4281,日射量と図３!$E$6:$H$34,4,TRUE),VLOOKUP($W4281,日射量と図３!$E$6:$I$34,5,TRUE))))))</f>
        <v/>
      </c>
      <c r="AB4281" s="4" t="str">
        <f>IF($V4281="","",IF(Z4281&lt;36,0,IF(AND(36&lt;=Z4281,Z4281&lt;71),VLOOKUP($W4281,日射量と図３!$E$6:$F$34,2,TRUE),IF(AND(71&lt;=Z4281,Z4281&lt;107),VLOOKUP($W4281,日射量と図３!$E$6:$G$34,3,TRUE),IF(AND(107&lt;=Z4281,Z4281&lt;143),VLOOKUP($W4281,日射量と図３!$E$6:$H$34,4,TRUE),VLOOKUP($W4281,日射量と図３!$E$6:$I$34,5,TRUE))))))</f>
        <v/>
      </c>
      <c r="AC4281" s="382" t="str">
        <f t="shared" si="806"/>
        <v/>
      </c>
      <c r="AD4281" s="382" t="str">
        <f t="shared" si="807"/>
        <v/>
      </c>
    </row>
    <row r="4282" spans="11:30" ht="13.5" customHeight="1">
      <c r="K4282" s="4">
        <f t="shared" si="801"/>
        <v>11</v>
      </c>
      <c r="L4282" s="34">
        <v>43430</v>
      </c>
      <c r="M4282" s="4">
        <v>179</v>
      </c>
      <c r="N4282" s="4">
        <v>7</v>
      </c>
      <c r="O4282" s="31">
        <v>0.25</v>
      </c>
      <c r="P4282" s="35">
        <v>7.6299999999999981</v>
      </c>
      <c r="Q4282" s="36">
        <f t="shared" si="802"/>
        <v>15</v>
      </c>
      <c r="R4282" s="4">
        <f t="shared" si="803"/>
        <v>7.3700000000000019</v>
      </c>
      <c r="S4282" s="31">
        <f t="shared" si="808"/>
        <v>0.25912037037037033</v>
      </c>
      <c r="T4282" s="31">
        <f t="shared" si="809"/>
        <v>0.70750000000000002</v>
      </c>
      <c r="U4282" s="4">
        <f t="shared" si="805"/>
        <v>0</v>
      </c>
      <c r="V4282" s="4" t="str">
        <f t="shared" si="812"/>
        <v/>
      </c>
      <c r="W4282" s="18" t="str">
        <f>IF(V4282="","",VLOOKUP(L4282,日射量と図３!$A$4:$C$368,3,TRUE)*238.85/100)</f>
        <v/>
      </c>
      <c r="X4282" s="4" t="str">
        <f t="shared" si="804"/>
        <v/>
      </c>
      <c r="Y4282" s="4" t="str">
        <f t="shared" si="810"/>
        <v/>
      </c>
      <c r="Z4282" s="4" t="str">
        <f t="shared" si="811"/>
        <v/>
      </c>
      <c r="AA4282" s="4" t="str">
        <f>IF($V4282="","",IF(Y4282&lt;36,0,IF(AND(36&lt;=Y4282,Y4282&lt;71),VLOOKUP($W4282,日射量と図３!$E$6:$F$34,2,TRUE),IF(AND(71&lt;=Y4282,Y4282&lt;107),VLOOKUP($W4282,日射量と図３!$E$6:$G$34,3,TRUE),IF(AND(107&lt;=Y4282,Y4282&lt;143),VLOOKUP($W4282,日射量と図３!$E$6:$H$34,4,TRUE),VLOOKUP($W4282,日射量と図３!$E$6:$I$34,5,TRUE))))))</f>
        <v/>
      </c>
      <c r="AB4282" s="4" t="str">
        <f>IF($V4282="","",IF(Z4282&lt;36,0,IF(AND(36&lt;=Z4282,Z4282&lt;71),VLOOKUP($W4282,日射量と図３!$E$6:$F$34,2,TRUE),IF(AND(71&lt;=Z4282,Z4282&lt;107),VLOOKUP($W4282,日射量と図３!$E$6:$G$34,3,TRUE),IF(AND(107&lt;=Z4282,Z4282&lt;143),VLOOKUP($W4282,日射量と図３!$E$6:$H$34,4,TRUE),VLOOKUP($W4282,日射量と図３!$E$6:$I$34,5,TRUE))))))</f>
        <v/>
      </c>
      <c r="AC4282" s="382" t="str">
        <f t="shared" si="806"/>
        <v/>
      </c>
      <c r="AD4282" s="382" t="str">
        <f t="shared" si="807"/>
        <v/>
      </c>
    </row>
    <row r="4283" spans="11:30" ht="13.5" customHeight="1">
      <c r="K4283" s="4">
        <f t="shared" si="801"/>
        <v>11</v>
      </c>
      <c r="L4283" s="34">
        <v>43430</v>
      </c>
      <c r="M4283" s="4">
        <v>179</v>
      </c>
      <c r="N4283" s="4">
        <v>8</v>
      </c>
      <c r="O4283" s="31">
        <v>0.29166666666666669</v>
      </c>
      <c r="P4283" s="35">
        <v>7.839999999999999</v>
      </c>
      <c r="Q4283" s="36">
        <f t="shared" si="802"/>
        <v>12</v>
      </c>
      <c r="R4283" s="4">
        <f t="shared" si="803"/>
        <v>4.160000000000001</v>
      </c>
      <c r="S4283" s="31">
        <f t="shared" si="808"/>
        <v>0.25912037037037033</v>
      </c>
      <c r="T4283" s="31">
        <f t="shared" si="809"/>
        <v>0.70750000000000002</v>
      </c>
      <c r="U4283" s="4">
        <f t="shared" si="805"/>
        <v>4.160000000000001</v>
      </c>
      <c r="V4283" s="4" t="str">
        <f t="shared" si="812"/>
        <v/>
      </c>
      <c r="W4283" s="18" t="str">
        <f>IF(V4283="","",VLOOKUP(L4283,日射量と図３!$A$4:$C$368,3,TRUE)*238.85/100)</f>
        <v/>
      </c>
      <c r="X4283" s="4" t="str">
        <f t="shared" si="804"/>
        <v/>
      </c>
      <c r="Y4283" s="4" t="str">
        <f t="shared" si="810"/>
        <v/>
      </c>
      <c r="Z4283" s="4" t="str">
        <f t="shared" si="811"/>
        <v/>
      </c>
      <c r="AA4283" s="4" t="str">
        <f>IF($V4283="","",IF(Y4283&lt;36,0,IF(AND(36&lt;=Y4283,Y4283&lt;71),VLOOKUP($W4283,日射量と図３!$E$6:$F$34,2,TRUE),IF(AND(71&lt;=Y4283,Y4283&lt;107),VLOOKUP($W4283,日射量と図３!$E$6:$G$34,3,TRUE),IF(AND(107&lt;=Y4283,Y4283&lt;143),VLOOKUP($W4283,日射量と図３!$E$6:$H$34,4,TRUE),VLOOKUP($W4283,日射量と図３!$E$6:$I$34,5,TRUE))))))</f>
        <v/>
      </c>
      <c r="AB4283" s="4" t="str">
        <f>IF($V4283="","",IF(Z4283&lt;36,0,IF(AND(36&lt;=Z4283,Z4283&lt;71),VLOOKUP($W4283,日射量と図３!$E$6:$F$34,2,TRUE),IF(AND(71&lt;=Z4283,Z4283&lt;107),VLOOKUP($W4283,日射量と図３!$E$6:$G$34,3,TRUE),IF(AND(107&lt;=Z4283,Z4283&lt;143),VLOOKUP($W4283,日射量と図３!$E$6:$H$34,4,TRUE),VLOOKUP($W4283,日射量と図３!$E$6:$I$34,5,TRUE))))))</f>
        <v/>
      </c>
      <c r="AC4283" s="382" t="str">
        <f t="shared" si="806"/>
        <v/>
      </c>
      <c r="AD4283" s="382" t="str">
        <f t="shared" si="807"/>
        <v/>
      </c>
    </row>
    <row r="4284" spans="11:30" ht="13.5" customHeight="1">
      <c r="K4284" s="4">
        <f t="shared" si="801"/>
        <v>11</v>
      </c>
      <c r="L4284" s="34">
        <v>43430</v>
      </c>
      <c r="M4284" s="4">
        <v>179</v>
      </c>
      <c r="N4284" s="4">
        <v>9</v>
      </c>
      <c r="O4284" s="31">
        <v>0.33333333333333331</v>
      </c>
      <c r="P4284" s="35">
        <v>8.7799999999999976</v>
      </c>
      <c r="Q4284" s="36">
        <f t="shared" si="802"/>
        <v>12</v>
      </c>
      <c r="R4284" s="4">
        <f t="shared" si="803"/>
        <v>3.2200000000000024</v>
      </c>
      <c r="S4284" s="31">
        <f t="shared" si="808"/>
        <v>0.25912037037037033</v>
      </c>
      <c r="T4284" s="31">
        <f t="shared" si="809"/>
        <v>0.70750000000000002</v>
      </c>
      <c r="U4284" s="4">
        <f t="shared" si="805"/>
        <v>3.2200000000000024</v>
      </c>
      <c r="V4284" s="4" t="str">
        <f t="shared" si="812"/>
        <v/>
      </c>
      <c r="W4284" s="18" t="str">
        <f>IF(V4284="","",VLOOKUP(L4284,日射量と図３!$A$4:$C$368,3,TRUE)*238.85/100)</f>
        <v/>
      </c>
      <c r="X4284" s="4" t="str">
        <f t="shared" si="804"/>
        <v/>
      </c>
      <c r="Y4284" s="4" t="str">
        <f t="shared" si="810"/>
        <v/>
      </c>
      <c r="Z4284" s="4" t="str">
        <f t="shared" si="811"/>
        <v/>
      </c>
      <c r="AA4284" s="4" t="str">
        <f>IF($V4284="","",IF(Y4284&lt;36,0,IF(AND(36&lt;=Y4284,Y4284&lt;71),VLOOKUP($W4284,日射量と図３!$E$6:$F$34,2,TRUE),IF(AND(71&lt;=Y4284,Y4284&lt;107),VLOOKUP($W4284,日射量と図３!$E$6:$G$34,3,TRUE),IF(AND(107&lt;=Y4284,Y4284&lt;143),VLOOKUP($W4284,日射量と図３!$E$6:$H$34,4,TRUE),VLOOKUP($W4284,日射量と図３!$E$6:$I$34,5,TRUE))))))</f>
        <v/>
      </c>
      <c r="AB4284" s="4" t="str">
        <f>IF($V4284="","",IF(Z4284&lt;36,0,IF(AND(36&lt;=Z4284,Z4284&lt;71),VLOOKUP($W4284,日射量と図３!$E$6:$F$34,2,TRUE),IF(AND(71&lt;=Z4284,Z4284&lt;107),VLOOKUP($W4284,日射量と図３!$E$6:$G$34,3,TRUE),IF(AND(107&lt;=Z4284,Z4284&lt;143),VLOOKUP($W4284,日射量と図３!$E$6:$H$34,4,TRUE),VLOOKUP($W4284,日射量と図３!$E$6:$I$34,5,TRUE))))))</f>
        <v/>
      </c>
      <c r="AC4284" s="382" t="str">
        <f t="shared" si="806"/>
        <v/>
      </c>
      <c r="AD4284" s="382" t="str">
        <f t="shared" si="807"/>
        <v/>
      </c>
    </row>
    <row r="4285" spans="11:30" ht="13.5" customHeight="1">
      <c r="K4285" s="4">
        <f t="shared" si="801"/>
        <v>11</v>
      </c>
      <c r="L4285" s="34">
        <v>43430</v>
      </c>
      <c r="M4285" s="4">
        <v>179</v>
      </c>
      <c r="N4285" s="4">
        <v>10</v>
      </c>
      <c r="O4285" s="31">
        <v>0.375</v>
      </c>
      <c r="P4285" s="35">
        <v>9.9899999999999984</v>
      </c>
      <c r="Q4285" s="36">
        <f t="shared" si="802"/>
        <v>12</v>
      </c>
      <c r="R4285" s="4">
        <f t="shared" si="803"/>
        <v>2.0100000000000016</v>
      </c>
      <c r="S4285" s="31">
        <f t="shared" si="808"/>
        <v>0.25912037037037033</v>
      </c>
      <c r="T4285" s="31">
        <f t="shared" si="809"/>
        <v>0.70750000000000002</v>
      </c>
      <c r="U4285" s="4">
        <f t="shared" si="805"/>
        <v>2.0100000000000016</v>
      </c>
      <c r="V4285" s="4" t="str">
        <f t="shared" si="812"/>
        <v/>
      </c>
      <c r="W4285" s="18" t="str">
        <f>IF(V4285="","",VLOOKUP(L4285,日射量と図３!$A$4:$C$368,3,TRUE)*238.85/100)</f>
        <v/>
      </c>
      <c r="X4285" s="4" t="str">
        <f t="shared" si="804"/>
        <v/>
      </c>
      <c r="Y4285" s="4" t="str">
        <f t="shared" si="810"/>
        <v/>
      </c>
      <c r="Z4285" s="4" t="str">
        <f t="shared" si="811"/>
        <v/>
      </c>
      <c r="AA4285" s="4" t="str">
        <f>IF($V4285="","",IF(Y4285&lt;36,0,IF(AND(36&lt;=Y4285,Y4285&lt;71),VLOOKUP($W4285,日射量と図３!$E$6:$F$34,2,TRUE),IF(AND(71&lt;=Y4285,Y4285&lt;107),VLOOKUP($W4285,日射量と図３!$E$6:$G$34,3,TRUE),IF(AND(107&lt;=Y4285,Y4285&lt;143),VLOOKUP($W4285,日射量と図３!$E$6:$H$34,4,TRUE),VLOOKUP($W4285,日射量と図３!$E$6:$I$34,5,TRUE))))))</f>
        <v/>
      </c>
      <c r="AB4285" s="4" t="str">
        <f>IF($V4285="","",IF(Z4285&lt;36,0,IF(AND(36&lt;=Z4285,Z4285&lt;71),VLOOKUP($W4285,日射量と図３!$E$6:$F$34,2,TRUE),IF(AND(71&lt;=Z4285,Z4285&lt;107),VLOOKUP($W4285,日射量と図３!$E$6:$G$34,3,TRUE),IF(AND(107&lt;=Z4285,Z4285&lt;143),VLOOKUP($W4285,日射量と図３!$E$6:$H$34,4,TRUE),VLOOKUP($W4285,日射量と図３!$E$6:$I$34,5,TRUE))))))</f>
        <v/>
      </c>
      <c r="AC4285" s="382" t="str">
        <f t="shared" si="806"/>
        <v/>
      </c>
      <c r="AD4285" s="382" t="str">
        <f t="shared" si="807"/>
        <v/>
      </c>
    </row>
    <row r="4286" spans="11:30" ht="13.5" customHeight="1">
      <c r="K4286" s="4">
        <f t="shared" si="801"/>
        <v>11</v>
      </c>
      <c r="L4286" s="34">
        <v>43430</v>
      </c>
      <c r="M4286" s="4">
        <v>179</v>
      </c>
      <c r="N4286" s="4">
        <v>11</v>
      </c>
      <c r="O4286" s="31">
        <v>0.41666666666666669</v>
      </c>
      <c r="P4286" s="35">
        <v>11.38</v>
      </c>
      <c r="Q4286" s="36">
        <f t="shared" si="802"/>
        <v>12</v>
      </c>
      <c r="R4286" s="4">
        <f t="shared" si="803"/>
        <v>0.61999999999999922</v>
      </c>
      <c r="S4286" s="31">
        <f t="shared" si="808"/>
        <v>0.25912037037037033</v>
      </c>
      <c r="T4286" s="31">
        <f t="shared" si="809"/>
        <v>0.70750000000000002</v>
      </c>
      <c r="U4286" s="4">
        <f t="shared" si="805"/>
        <v>0.61999999999999922</v>
      </c>
      <c r="V4286" s="4" t="str">
        <f t="shared" si="812"/>
        <v/>
      </c>
      <c r="W4286" s="18" t="str">
        <f>IF(V4286="","",VLOOKUP(L4286,日射量と図３!$A$4:$C$368,3,TRUE)*238.85/100)</f>
        <v/>
      </c>
      <c r="X4286" s="4" t="str">
        <f t="shared" si="804"/>
        <v/>
      </c>
      <c r="Y4286" s="4" t="str">
        <f t="shared" si="810"/>
        <v/>
      </c>
      <c r="Z4286" s="4" t="str">
        <f t="shared" si="811"/>
        <v/>
      </c>
      <c r="AA4286" s="4" t="str">
        <f>IF($V4286="","",IF(Y4286&lt;36,0,IF(AND(36&lt;=Y4286,Y4286&lt;71),VLOOKUP($W4286,日射量と図３!$E$6:$F$34,2,TRUE),IF(AND(71&lt;=Y4286,Y4286&lt;107),VLOOKUP($W4286,日射量と図３!$E$6:$G$34,3,TRUE),IF(AND(107&lt;=Y4286,Y4286&lt;143),VLOOKUP($W4286,日射量と図３!$E$6:$H$34,4,TRUE),VLOOKUP($W4286,日射量と図３!$E$6:$I$34,5,TRUE))))))</f>
        <v/>
      </c>
      <c r="AB4286" s="4" t="str">
        <f>IF($V4286="","",IF(Z4286&lt;36,0,IF(AND(36&lt;=Z4286,Z4286&lt;71),VLOOKUP($W4286,日射量と図３!$E$6:$F$34,2,TRUE),IF(AND(71&lt;=Z4286,Z4286&lt;107),VLOOKUP($W4286,日射量と図３!$E$6:$G$34,3,TRUE),IF(AND(107&lt;=Z4286,Z4286&lt;143),VLOOKUP($W4286,日射量と図３!$E$6:$H$34,4,TRUE),VLOOKUP($W4286,日射量と図３!$E$6:$I$34,5,TRUE))))))</f>
        <v/>
      </c>
      <c r="AC4286" s="382" t="str">
        <f t="shared" si="806"/>
        <v/>
      </c>
      <c r="AD4286" s="382" t="str">
        <f t="shared" si="807"/>
        <v/>
      </c>
    </row>
    <row r="4287" spans="11:30" ht="13.5" customHeight="1">
      <c r="K4287" s="4">
        <f t="shared" si="801"/>
        <v>11</v>
      </c>
      <c r="L4287" s="34">
        <v>43430</v>
      </c>
      <c r="M4287" s="4">
        <v>179</v>
      </c>
      <c r="N4287" s="4">
        <v>12</v>
      </c>
      <c r="O4287" s="31">
        <v>0.45833333333333331</v>
      </c>
      <c r="P4287" s="35">
        <v>12.66</v>
      </c>
      <c r="Q4287" s="36">
        <f t="shared" si="802"/>
        <v>12</v>
      </c>
      <c r="R4287" s="4">
        <f t="shared" si="803"/>
        <v>0</v>
      </c>
      <c r="S4287" s="31">
        <f t="shared" si="808"/>
        <v>0.25912037037037033</v>
      </c>
      <c r="T4287" s="31">
        <f t="shared" si="809"/>
        <v>0.70750000000000002</v>
      </c>
      <c r="U4287" s="4">
        <f t="shared" si="805"/>
        <v>0</v>
      </c>
      <c r="V4287" s="4" t="str">
        <f t="shared" si="812"/>
        <v/>
      </c>
      <c r="W4287" s="18" t="str">
        <f>IF(V4287="","",VLOOKUP(L4287,日射量と図３!$A$4:$C$368,3,TRUE)*238.85/100)</f>
        <v/>
      </c>
      <c r="X4287" s="4" t="str">
        <f t="shared" si="804"/>
        <v/>
      </c>
      <c r="Y4287" s="4" t="str">
        <f t="shared" si="810"/>
        <v/>
      </c>
      <c r="Z4287" s="4" t="str">
        <f t="shared" si="811"/>
        <v/>
      </c>
      <c r="AA4287" s="4" t="str">
        <f>IF($V4287="","",IF(Y4287&lt;36,0,IF(AND(36&lt;=Y4287,Y4287&lt;71),VLOOKUP($W4287,日射量と図３!$E$6:$F$34,2,TRUE),IF(AND(71&lt;=Y4287,Y4287&lt;107),VLOOKUP($W4287,日射量と図３!$E$6:$G$34,3,TRUE),IF(AND(107&lt;=Y4287,Y4287&lt;143),VLOOKUP($W4287,日射量と図３!$E$6:$H$34,4,TRUE),VLOOKUP($W4287,日射量と図３!$E$6:$I$34,5,TRUE))))))</f>
        <v/>
      </c>
      <c r="AB4287" s="4" t="str">
        <f>IF($V4287="","",IF(Z4287&lt;36,0,IF(AND(36&lt;=Z4287,Z4287&lt;71),VLOOKUP($W4287,日射量と図３!$E$6:$F$34,2,TRUE),IF(AND(71&lt;=Z4287,Z4287&lt;107),VLOOKUP($W4287,日射量と図３!$E$6:$G$34,3,TRUE),IF(AND(107&lt;=Z4287,Z4287&lt;143),VLOOKUP($W4287,日射量と図３!$E$6:$H$34,4,TRUE),VLOOKUP($W4287,日射量と図３!$E$6:$I$34,5,TRUE))))))</f>
        <v/>
      </c>
      <c r="AC4287" s="382" t="str">
        <f t="shared" si="806"/>
        <v/>
      </c>
      <c r="AD4287" s="382" t="str">
        <f t="shared" si="807"/>
        <v/>
      </c>
    </row>
    <row r="4288" spans="11:30" ht="13.5" customHeight="1">
      <c r="K4288" s="4">
        <f t="shared" si="801"/>
        <v>11</v>
      </c>
      <c r="L4288" s="34">
        <v>43430</v>
      </c>
      <c r="M4288" s="4">
        <v>179</v>
      </c>
      <c r="N4288" s="4">
        <v>13</v>
      </c>
      <c r="O4288" s="31">
        <v>0.5</v>
      </c>
      <c r="P4288" s="35">
        <v>13.66</v>
      </c>
      <c r="Q4288" s="36">
        <f t="shared" si="802"/>
        <v>12</v>
      </c>
      <c r="R4288" s="4">
        <f t="shared" si="803"/>
        <v>0</v>
      </c>
      <c r="S4288" s="31">
        <f t="shared" si="808"/>
        <v>0.25912037037037033</v>
      </c>
      <c r="T4288" s="31">
        <f t="shared" si="809"/>
        <v>0.70750000000000002</v>
      </c>
      <c r="U4288" s="4">
        <f t="shared" si="805"/>
        <v>0</v>
      </c>
      <c r="V4288" s="4" t="str">
        <f t="shared" si="812"/>
        <v/>
      </c>
      <c r="W4288" s="18" t="str">
        <f>IF(V4288="","",VLOOKUP(L4288,日射量と図３!$A$4:$C$368,3,TRUE)*238.85/100)</f>
        <v/>
      </c>
      <c r="X4288" s="4" t="str">
        <f t="shared" si="804"/>
        <v/>
      </c>
      <c r="Y4288" s="4" t="str">
        <f t="shared" si="810"/>
        <v/>
      </c>
      <c r="Z4288" s="4" t="str">
        <f t="shared" si="811"/>
        <v/>
      </c>
      <c r="AA4288" s="4" t="str">
        <f>IF($V4288="","",IF(Y4288&lt;36,0,IF(AND(36&lt;=Y4288,Y4288&lt;71),VLOOKUP($W4288,日射量と図３!$E$6:$F$34,2,TRUE),IF(AND(71&lt;=Y4288,Y4288&lt;107),VLOOKUP($W4288,日射量と図３!$E$6:$G$34,3,TRUE),IF(AND(107&lt;=Y4288,Y4288&lt;143),VLOOKUP($W4288,日射量と図３!$E$6:$H$34,4,TRUE),VLOOKUP($W4288,日射量と図３!$E$6:$I$34,5,TRUE))))))</f>
        <v/>
      </c>
      <c r="AB4288" s="4" t="str">
        <f>IF($V4288="","",IF(Z4288&lt;36,0,IF(AND(36&lt;=Z4288,Z4288&lt;71),VLOOKUP($W4288,日射量と図３!$E$6:$F$34,2,TRUE),IF(AND(71&lt;=Z4288,Z4288&lt;107),VLOOKUP($W4288,日射量と図３!$E$6:$G$34,3,TRUE),IF(AND(107&lt;=Z4288,Z4288&lt;143),VLOOKUP($W4288,日射量と図３!$E$6:$H$34,4,TRUE),VLOOKUP($W4288,日射量と図３!$E$6:$I$34,5,TRUE))))))</f>
        <v/>
      </c>
      <c r="AC4288" s="382" t="str">
        <f t="shared" si="806"/>
        <v/>
      </c>
      <c r="AD4288" s="382" t="str">
        <f t="shared" si="807"/>
        <v/>
      </c>
    </row>
    <row r="4289" spans="11:30" ht="13.5" customHeight="1">
      <c r="K4289" s="4">
        <f t="shared" si="801"/>
        <v>11</v>
      </c>
      <c r="L4289" s="34">
        <v>43430</v>
      </c>
      <c r="M4289" s="4">
        <v>179</v>
      </c>
      <c r="N4289" s="4">
        <v>14</v>
      </c>
      <c r="O4289" s="31">
        <v>0.54166666666666663</v>
      </c>
      <c r="P4289" s="35">
        <v>14.24</v>
      </c>
      <c r="Q4289" s="36">
        <f t="shared" si="802"/>
        <v>12</v>
      </c>
      <c r="R4289" s="4">
        <f t="shared" si="803"/>
        <v>0</v>
      </c>
      <c r="S4289" s="31">
        <f t="shared" si="808"/>
        <v>0.25912037037037033</v>
      </c>
      <c r="T4289" s="31">
        <f t="shared" si="809"/>
        <v>0.70750000000000002</v>
      </c>
      <c r="U4289" s="4">
        <f t="shared" si="805"/>
        <v>0</v>
      </c>
      <c r="V4289" s="4" t="str">
        <f t="shared" si="812"/>
        <v/>
      </c>
      <c r="W4289" s="18" t="str">
        <f>IF(V4289="","",VLOOKUP(L4289,日射量と図３!$A$4:$C$368,3,TRUE)*238.85/100)</f>
        <v/>
      </c>
      <c r="X4289" s="4" t="str">
        <f t="shared" si="804"/>
        <v/>
      </c>
      <c r="Y4289" s="4" t="str">
        <f t="shared" si="810"/>
        <v/>
      </c>
      <c r="Z4289" s="4" t="str">
        <f t="shared" si="811"/>
        <v/>
      </c>
      <c r="AA4289" s="4" t="str">
        <f>IF($V4289="","",IF(Y4289&lt;36,0,IF(AND(36&lt;=Y4289,Y4289&lt;71),VLOOKUP($W4289,日射量と図３!$E$6:$F$34,2,TRUE),IF(AND(71&lt;=Y4289,Y4289&lt;107),VLOOKUP($W4289,日射量と図３!$E$6:$G$34,3,TRUE),IF(AND(107&lt;=Y4289,Y4289&lt;143),VLOOKUP($W4289,日射量と図３!$E$6:$H$34,4,TRUE),VLOOKUP($W4289,日射量と図３!$E$6:$I$34,5,TRUE))))))</f>
        <v/>
      </c>
      <c r="AB4289" s="4" t="str">
        <f>IF($V4289="","",IF(Z4289&lt;36,0,IF(AND(36&lt;=Z4289,Z4289&lt;71),VLOOKUP($W4289,日射量と図３!$E$6:$F$34,2,TRUE),IF(AND(71&lt;=Z4289,Z4289&lt;107),VLOOKUP($W4289,日射量と図３!$E$6:$G$34,3,TRUE),IF(AND(107&lt;=Z4289,Z4289&lt;143),VLOOKUP($W4289,日射量と図３!$E$6:$H$34,4,TRUE),VLOOKUP($W4289,日射量と図３!$E$6:$I$34,5,TRUE))))))</f>
        <v/>
      </c>
      <c r="AC4289" s="382" t="str">
        <f t="shared" si="806"/>
        <v/>
      </c>
      <c r="AD4289" s="382" t="str">
        <f t="shared" si="807"/>
        <v/>
      </c>
    </row>
    <row r="4290" spans="11:30" ht="13.5" customHeight="1">
      <c r="K4290" s="4">
        <f t="shared" si="801"/>
        <v>11</v>
      </c>
      <c r="L4290" s="34">
        <v>43430</v>
      </c>
      <c r="M4290" s="4">
        <v>179</v>
      </c>
      <c r="N4290" s="4">
        <v>15</v>
      </c>
      <c r="O4290" s="31">
        <v>0.58333333333333337</v>
      </c>
      <c r="P4290" s="35">
        <v>14.3</v>
      </c>
      <c r="Q4290" s="36">
        <f t="shared" si="802"/>
        <v>12</v>
      </c>
      <c r="R4290" s="4">
        <f t="shared" si="803"/>
        <v>0</v>
      </c>
      <c r="S4290" s="31">
        <f t="shared" si="808"/>
        <v>0.25912037037037033</v>
      </c>
      <c r="T4290" s="31">
        <f t="shared" si="809"/>
        <v>0.70750000000000002</v>
      </c>
      <c r="U4290" s="4">
        <f t="shared" si="805"/>
        <v>0</v>
      </c>
      <c r="V4290" s="4" t="str">
        <f t="shared" si="812"/>
        <v/>
      </c>
      <c r="W4290" s="18" t="str">
        <f>IF(V4290="","",VLOOKUP(L4290,日射量と図３!$A$4:$C$368,3,TRUE)*238.85/100)</f>
        <v/>
      </c>
      <c r="X4290" s="4" t="str">
        <f t="shared" si="804"/>
        <v/>
      </c>
      <c r="Y4290" s="4" t="str">
        <f t="shared" si="810"/>
        <v/>
      </c>
      <c r="Z4290" s="4" t="str">
        <f t="shared" si="811"/>
        <v/>
      </c>
      <c r="AA4290" s="4" t="str">
        <f>IF($V4290="","",IF(Y4290&lt;36,0,IF(AND(36&lt;=Y4290,Y4290&lt;71),VLOOKUP($W4290,日射量と図３!$E$6:$F$34,2,TRUE),IF(AND(71&lt;=Y4290,Y4290&lt;107),VLOOKUP($W4290,日射量と図３!$E$6:$G$34,3,TRUE),IF(AND(107&lt;=Y4290,Y4290&lt;143),VLOOKUP($W4290,日射量と図３!$E$6:$H$34,4,TRUE),VLOOKUP($W4290,日射量と図３!$E$6:$I$34,5,TRUE))))))</f>
        <v/>
      </c>
      <c r="AB4290" s="4" t="str">
        <f>IF($V4290="","",IF(Z4290&lt;36,0,IF(AND(36&lt;=Z4290,Z4290&lt;71),VLOOKUP($W4290,日射量と図３!$E$6:$F$34,2,TRUE),IF(AND(71&lt;=Z4290,Z4290&lt;107),VLOOKUP($W4290,日射量と図３!$E$6:$G$34,3,TRUE),IF(AND(107&lt;=Z4290,Z4290&lt;143),VLOOKUP($W4290,日射量と図３!$E$6:$H$34,4,TRUE),VLOOKUP($W4290,日射量と図３!$E$6:$I$34,5,TRUE))))))</f>
        <v/>
      </c>
      <c r="AC4290" s="382" t="str">
        <f t="shared" si="806"/>
        <v/>
      </c>
      <c r="AD4290" s="382" t="str">
        <f t="shared" si="807"/>
        <v/>
      </c>
    </row>
    <row r="4291" spans="11:30" ht="13.5" customHeight="1">
      <c r="K4291" s="4">
        <f t="shared" si="801"/>
        <v>11</v>
      </c>
      <c r="L4291" s="34">
        <v>43430</v>
      </c>
      <c r="M4291" s="4">
        <v>179</v>
      </c>
      <c r="N4291" s="4">
        <v>16</v>
      </c>
      <c r="O4291" s="31">
        <v>0.625</v>
      </c>
      <c r="P4291" s="35">
        <v>13.870000000000001</v>
      </c>
      <c r="Q4291" s="36">
        <f t="shared" si="802"/>
        <v>16</v>
      </c>
      <c r="R4291" s="4">
        <f t="shared" si="803"/>
        <v>2.129999999999999</v>
      </c>
      <c r="S4291" s="31">
        <f t="shared" si="808"/>
        <v>0.25912037037037033</v>
      </c>
      <c r="T4291" s="31">
        <f t="shared" si="809"/>
        <v>0.70750000000000002</v>
      </c>
      <c r="U4291" s="4">
        <f t="shared" si="805"/>
        <v>2.129999999999999</v>
      </c>
      <c r="V4291" s="4" t="str">
        <f t="shared" si="812"/>
        <v/>
      </c>
      <c r="W4291" s="18" t="str">
        <f>IF(V4291="","",VLOOKUP(L4291,日射量と図３!$A$4:$C$368,3,TRUE)*238.85/100)</f>
        <v/>
      </c>
      <c r="X4291" s="4" t="str">
        <f t="shared" si="804"/>
        <v/>
      </c>
      <c r="Y4291" s="4" t="str">
        <f t="shared" si="810"/>
        <v/>
      </c>
      <c r="Z4291" s="4" t="str">
        <f t="shared" si="811"/>
        <v/>
      </c>
      <c r="AA4291" s="4" t="str">
        <f>IF($V4291="","",IF(Y4291&lt;36,0,IF(AND(36&lt;=Y4291,Y4291&lt;71),VLOOKUP($W4291,日射量と図３!$E$6:$F$34,2,TRUE),IF(AND(71&lt;=Y4291,Y4291&lt;107),VLOOKUP($W4291,日射量と図３!$E$6:$G$34,3,TRUE),IF(AND(107&lt;=Y4291,Y4291&lt;143),VLOOKUP($W4291,日射量と図３!$E$6:$H$34,4,TRUE),VLOOKUP($W4291,日射量と図３!$E$6:$I$34,5,TRUE))))))</f>
        <v/>
      </c>
      <c r="AB4291" s="4" t="str">
        <f>IF($V4291="","",IF(Z4291&lt;36,0,IF(AND(36&lt;=Z4291,Z4291&lt;71),VLOOKUP($W4291,日射量と図３!$E$6:$F$34,2,TRUE),IF(AND(71&lt;=Z4291,Z4291&lt;107),VLOOKUP($W4291,日射量と図３!$E$6:$G$34,3,TRUE),IF(AND(107&lt;=Z4291,Z4291&lt;143),VLOOKUP($W4291,日射量と図３!$E$6:$H$34,4,TRUE),VLOOKUP($W4291,日射量と図３!$E$6:$I$34,5,TRUE))))))</f>
        <v/>
      </c>
      <c r="AC4291" s="382" t="str">
        <f t="shared" si="806"/>
        <v/>
      </c>
      <c r="AD4291" s="382" t="str">
        <f t="shared" si="807"/>
        <v/>
      </c>
    </row>
    <row r="4292" spans="11:30" ht="13.5" customHeight="1">
      <c r="K4292" s="4">
        <f t="shared" si="801"/>
        <v>11</v>
      </c>
      <c r="L4292" s="34">
        <v>43430</v>
      </c>
      <c r="M4292" s="4">
        <v>179</v>
      </c>
      <c r="N4292" s="4">
        <v>17</v>
      </c>
      <c r="O4292" s="31">
        <v>0.66666666666666663</v>
      </c>
      <c r="P4292" s="35">
        <v>13.14</v>
      </c>
      <c r="Q4292" s="36">
        <f t="shared" si="802"/>
        <v>16</v>
      </c>
      <c r="R4292" s="4">
        <f t="shared" si="803"/>
        <v>2.8599999999999994</v>
      </c>
      <c r="S4292" s="31">
        <f t="shared" si="808"/>
        <v>0.25912037037037033</v>
      </c>
      <c r="T4292" s="31">
        <f t="shared" si="809"/>
        <v>0.70750000000000002</v>
      </c>
      <c r="U4292" s="4">
        <f t="shared" si="805"/>
        <v>2.8599999999999994</v>
      </c>
      <c r="V4292" s="4" t="str">
        <f t="shared" si="812"/>
        <v/>
      </c>
      <c r="W4292" s="18" t="str">
        <f>IF(V4292="","",VLOOKUP(L4292,日射量と図３!$A$4:$C$368,3,TRUE)*238.85/100)</f>
        <v/>
      </c>
      <c r="X4292" s="4" t="str">
        <f t="shared" si="804"/>
        <v/>
      </c>
      <c r="Y4292" s="4" t="str">
        <f t="shared" si="810"/>
        <v/>
      </c>
      <c r="Z4292" s="4" t="str">
        <f t="shared" si="811"/>
        <v/>
      </c>
      <c r="AA4292" s="4" t="str">
        <f>IF($V4292="","",IF(Y4292&lt;36,0,IF(AND(36&lt;=Y4292,Y4292&lt;71),VLOOKUP($W4292,日射量と図３!$E$6:$F$34,2,TRUE),IF(AND(71&lt;=Y4292,Y4292&lt;107),VLOOKUP($W4292,日射量と図３!$E$6:$G$34,3,TRUE),IF(AND(107&lt;=Y4292,Y4292&lt;143),VLOOKUP($W4292,日射量と図３!$E$6:$H$34,4,TRUE),VLOOKUP($W4292,日射量と図３!$E$6:$I$34,5,TRUE))))))</f>
        <v/>
      </c>
      <c r="AB4292" s="4" t="str">
        <f>IF($V4292="","",IF(Z4292&lt;36,0,IF(AND(36&lt;=Z4292,Z4292&lt;71),VLOOKUP($W4292,日射量と図３!$E$6:$F$34,2,TRUE),IF(AND(71&lt;=Z4292,Z4292&lt;107),VLOOKUP($W4292,日射量と図３!$E$6:$G$34,3,TRUE),IF(AND(107&lt;=Z4292,Z4292&lt;143),VLOOKUP($W4292,日射量と図３!$E$6:$H$34,4,TRUE),VLOOKUP($W4292,日射量と図３!$E$6:$I$34,5,TRUE))))))</f>
        <v/>
      </c>
      <c r="AC4292" s="382" t="str">
        <f t="shared" si="806"/>
        <v/>
      </c>
      <c r="AD4292" s="382" t="str">
        <f t="shared" si="807"/>
        <v/>
      </c>
    </row>
    <row r="4293" spans="11:30" ht="13.5" customHeight="1">
      <c r="K4293" s="4">
        <f t="shared" ref="K4293:K4356" si="813">MONTH(L4293)</f>
        <v>11</v>
      </c>
      <c r="L4293" s="34">
        <v>43430</v>
      </c>
      <c r="M4293" s="4">
        <v>179</v>
      </c>
      <c r="N4293" s="4">
        <v>18</v>
      </c>
      <c r="O4293" s="31">
        <v>0.70833333333333337</v>
      </c>
      <c r="P4293" s="35">
        <v>12.18</v>
      </c>
      <c r="Q4293" s="36">
        <f t="shared" ref="Q4293:Q4356" si="814">IF(O4293&lt;$B$15,$D$14,IF(O4293&lt;$B$16,$D$15,IF(O4293&lt;$B$17,$D$16,IF(O4293&lt;$B$18,$D$17,IF(O4293&lt;$B$19,$D$18,$D$19)))))</f>
        <v>16</v>
      </c>
      <c r="R4293" s="4">
        <f t="shared" ref="R4293:R4356" si="815">IF(Q4293-P4293&gt;0,Q4293-P4293,0)</f>
        <v>3.8200000000000003</v>
      </c>
      <c r="S4293" s="31">
        <f t="shared" si="808"/>
        <v>0.25912037037037033</v>
      </c>
      <c r="T4293" s="31">
        <f t="shared" si="809"/>
        <v>0.70750000000000002</v>
      </c>
      <c r="U4293" s="4">
        <f t="shared" si="805"/>
        <v>0</v>
      </c>
      <c r="V4293" s="4" t="str">
        <f t="shared" si="812"/>
        <v/>
      </c>
      <c r="W4293" s="18" t="str">
        <f>IF(V4293="","",VLOOKUP(L4293,日射量と図３!$A$4:$C$368,3,TRUE)*238.85/100)</f>
        <v/>
      </c>
      <c r="X4293" s="4" t="str">
        <f t="shared" ref="X4293:X4356" si="816">IF(V4293="","",VLOOKUP(K4293,$AF$38:$AJ$49,5,TRUE))</f>
        <v/>
      </c>
      <c r="Y4293" s="4" t="str">
        <f t="shared" si="810"/>
        <v/>
      </c>
      <c r="Z4293" s="4" t="str">
        <f t="shared" si="811"/>
        <v/>
      </c>
      <c r="AA4293" s="4" t="str">
        <f>IF($V4293="","",IF(Y4293&lt;36,0,IF(AND(36&lt;=Y4293,Y4293&lt;71),VLOOKUP($W4293,日射量と図３!$E$6:$F$34,2,TRUE),IF(AND(71&lt;=Y4293,Y4293&lt;107),VLOOKUP($W4293,日射量と図３!$E$6:$G$34,3,TRUE),IF(AND(107&lt;=Y4293,Y4293&lt;143),VLOOKUP($W4293,日射量と図３!$E$6:$H$34,4,TRUE),VLOOKUP($W4293,日射量と図３!$E$6:$I$34,5,TRUE))))))</f>
        <v/>
      </c>
      <c r="AB4293" s="4" t="str">
        <f>IF($V4293="","",IF(Z4293&lt;36,0,IF(AND(36&lt;=Z4293,Z4293&lt;71),VLOOKUP($W4293,日射量と図３!$E$6:$F$34,2,TRUE),IF(AND(71&lt;=Z4293,Z4293&lt;107),VLOOKUP($W4293,日射量と図３!$E$6:$G$34,3,TRUE),IF(AND(107&lt;=Z4293,Z4293&lt;143),VLOOKUP($W4293,日射量と図３!$E$6:$H$34,4,TRUE),VLOOKUP($W4293,日射量と図３!$E$6:$I$34,5,TRUE))))))</f>
        <v/>
      </c>
      <c r="AC4293" s="382" t="str">
        <f t="shared" si="806"/>
        <v/>
      </c>
      <c r="AD4293" s="382" t="str">
        <f t="shared" si="807"/>
        <v/>
      </c>
    </row>
    <row r="4294" spans="11:30" ht="13.5" customHeight="1">
      <c r="K4294" s="4">
        <f t="shared" si="813"/>
        <v>11</v>
      </c>
      <c r="L4294" s="34">
        <v>43430</v>
      </c>
      <c r="M4294" s="4">
        <v>179</v>
      </c>
      <c r="N4294" s="4">
        <v>19</v>
      </c>
      <c r="O4294" s="31">
        <v>0.75</v>
      </c>
      <c r="P4294" s="35">
        <v>11.72</v>
      </c>
      <c r="Q4294" s="36">
        <f t="shared" si="814"/>
        <v>16</v>
      </c>
      <c r="R4294" s="4">
        <f t="shared" si="815"/>
        <v>4.2799999999999994</v>
      </c>
      <c r="S4294" s="31">
        <f t="shared" si="808"/>
        <v>0.25912037037037033</v>
      </c>
      <c r="T4294" s="31">
        <f t="shared" si="809"/>
        <v>0.70750000000000002</v>
      </c>
      <c r="U4294" s="4">
        <f t="shared" si="805"/>
        <v>0</v>
      </c>
      <c r="V4294" s="4" t="str">
        <f t="shared" si="812"/>
        <v/>
      </c>
      <c r="W4294" s="18" t="str">
        <f>IF(V4294="","",VLOOKUP(L4294,日射量と図３!$A$4:$C$368,3,TRUE)*238.85/100)</f>
        <v/>
      </c>
      <c r="X4294" s="4" t="str">
        <f t="shared" si="816"/>
        <v/>
      </c>
      <c r="Y4294" s="4" t="str">
        <f t="shared" si="810"/>
        <v/>
      </c>
      <c r="Z4294" s="4" t="str">
        <f t="shared" si="811"/>
        <v/>
      </c>
      <c r="AA4294" s="4" t="str">
        <f>IF($V4294="","",IF(Y4294&lt;36,0,IF(AND(36&lt;=Y4294,Y4294&lt;71),VLOOKUP($W4294,日射量と図３!$E$6:$F$34,2,TRUE),IF(AND(71&lt;=Y4294,Y4294&lt;107),VLOOKUP($W4294,日射量と図３!$E$6:$G$34,3,TRUE),IF(AND(107&lt;=Y4294,Y4294&lt;143),VLOOKUP($W4294,日射量と図３!$E$6:$H$34,4,TRUE),VLOOKUP($W4294,日射量と図３!$E$6:$I$34,5,TRUE))))))</f>
        <v/>
      </c>
      <c r="AB4294" s="4" t="str">
        <f>IF($V4294="","",IF(Z4294&lt;36,0,IF(AND(36&lt;=Z4294,Z4294&lt;71),VLOOKUP($W4294,日射量と図３!$E$6:$F$34,2,TRUE),IF(AND(71&lt;=Z4294,Z4294&lt;107),VLOOKUP($W4294,日射量と図３!$E$6:$G$34,3,TRUE),IF(AND(107&lt;=Z4294,Z4294&lt;143),VLOOKUP($W4294,日射量と図３!$E$6:$H$34,4,TRUE),VLOOKUP($W4294,日射量と図３!$E$6:$I$34,5,TRUE))))))</f>
        <v/>
      </c>
      <c r="AC4294" s="382" t="str">
        <f t="shared" si="806"/>
        <v/>
      </c>
      <c r="AD4294" s="382" t="str">
        <f t="shared" si="807"/>
        <v/>
      </c>
    </row>
    <row r="4295" spans="11:30" ht="13.5" customHeight="1">
      <c r="K4295" s="4">
        <f t="shared" si="813"/>
        <v>11</v>
      </c>
      <c r="L4295" s="34">
        <v>43430</v>
      </c>
      <c r="M4295" s="4">
        <v>179</v>
      </c>
      <c r="N4295" s="4">
        <v>20</v>
      </c>
      <c r="O4295" s="31">
        <v>0.79166666666666663</v>
      </c>
      <c r="P4295" s="35">
        <v>11.58</v>
      </c>
      <c r="Q4295" s="36">
        <f t="shared" si="814"/>
        <v>16</v>
      </c>
      <c r="R4295" s="4">
        <f t="shared" si="815"/>
        <v>4.42</v>
      </c>
      <c r="S4295" s="31">
        <f t="shared" si="808"/>
        <v>0.25912037037037033</v>
      </c>
      <c r="T4295" s="31">
        <f t="shared" si="809"/>
        <v>0.70750000000000002</v>
      </c>
      <c r="U4295" s="4">
        <f t="shared" si="805"/>
        <v>0</v>
      </c>
      <c r="V4295" s="4" t="str">
        <f t="shared" si="812"/>
        <v/>
      </c>
      <c r="W4295" s="18" t="str">
        <f>IF(V4295="","",VLOOKUP(L4295,日射量と図３!$A$4:$C$368,3,TRUE)*238.85/100)</f>
        <v/>
      </c>
      <c r="X4295" s="4" t="str">
        <f t="shared" si="816"/>
        <v/>
      </c>
      <c r="Y4295" s="4" t="str">
        <f t="shared" si="810"/>
        <v/>
      </c>
      <c r="Z4295" s="4" t="str">
        <f t="shared" si="811"/>
        <v/>
      </c>
      <c r="AA4295" s="4" t="str">
        <f>IF($V4295="","",IF(Y4295&lt;36,0,IF(AND(36&lt;=Y4295,Y4295&lt;71),VLOOKUP($W4295,日射量と図３!$E$6:$F$34,2,TRUE),IF(AND(71&lt;=Y4295,Y4295&lt;107),VLOOKUP($W4295,日射量と図３!$E$6:$G$34,3,TRUE),IF(AND(107&lt;=Y4295,Y4295&lt;143),VLOOKUP($W4295,日射量と図３!$E$6:$H$34,4,TRUE),VLOOKUP($W4295,日射量と図３!$E$6:$I$34,5,TRUE))))))</f>
        <v/>
      </c>
      <c r="AB4295" s="4" t="str">
        <f>IF($V4295="","",IF(Z4295&lt;36,0,IF(AND(36&lt;=Z4295,Z4295&lt;71),VLOOKUP($W4295,日射量と図３!$E$6:$F$34,2,TRUE),IF(AND(71&lt;=Z4295,Z4295&lt;107),VLOOKUP($W4295,日射量と図３!$E$6:$G$34,3,TRUE),IF(AND(107&lt;=Z4295,Z4295&lt;143),VLOOKUP($W4295,日射量と図３!$E$6:$H$34,4,TRUE),VLOOKUP($W4295,日射量と図３!$E$6:$I$34,5,TRUE))))))</f>
        <v/>
      </c>
      <c r="AC4295" s="382" t="str">
        <f t="shared" si="806"/>
        <v/>
      </c>
      <c r="AD4295" s="382" t="str">
        <f t="shared" si="807"/>
        <v/>
      </c>
    </row>
    <row r="4296" spans="11:30" ht="13.5" customHeight="1">
      <c r="K4296" s="4">
        <f t="shared" si="813"/>
        <v>11</v>
      </c>
      <c r="L4296" s="34">
        <v>43430</v>
      </c>
      <c r="M4296" s="4">
        <v>179</v>
      </c>
      <c r="N4296" s="4">
        <v>21</v>
      </c>
      <c r="O4296" s="31">
        <v>0.83333333333333337</v>
      </c>
      <c r="P4296" s="35">
        <v>10.959999999999999</v>
      </c>
      <c r="Q4296" s="36">
        <f t="shared" si="814"/>
        <v>16</v>
      </c>
      <c r="R4296" s="4">
        <f t="shared" si="815"/>
        <v>5.0400000000000009</v>
      </c>
      <c r="S4296" s="31">
        <f t="shared" si="808"/>
        <v>0.25912037037037033</v>
      </c>
      <c r="T4296" s="31">
        <f t="shared" si="809"/>
        <v>0.70750000000000002</v>
      </c>
      <c r="U4296" s="4">
        <f t="shared" si="805"/>
        <v>0</v>
      </c>
      <c r="V4296" s="4" t="str">
        <f t="shared" si="812"/>
        <v/>
      </c>
      <c r="W4296" s="18" t="str">
        <f>IF(V4296="","",VLOOKUP(L4296,日射量と図３!$A$4:$C$368,3,TRUE)*238.85/100)</f>
        <v/>
      </c>
      <c r="X4296" s="4" t="str">
        <f t="shared" si="816"/>
        <v/>
      </c>
      <c r="Y4296" s="4" t="str">
        <f t="shared" si="810"/>
        <v/>
      </c>
      <c r="Z4296" s="4" t="str">
        <f t="shared" si="811"/>
        <v/>
      </c>
      <c r="AA4296" s="4" t="str">
        <f>IF($V4296="","",IF(Y4296&lt;36,0,IF(AND(36&lt;=Y4296,Y4296&lt;71),VLOOKUP($W4296,日射量と図３!$E$6:$F$34,2,TRUE),IF(AND(71&lt;=Y4296,Y4296&lt;107),VLOOKUP($W4296,日射量と図３!$E$6:$G$34,3,TRUE),IF(AND(107&lt;=Y4296,Y4296&lt;143),VLOOKUP($W4296,日射量と図３!$E$6:$H$34,4,TRUE),VLOOKUP($W4296,日射量と図３!$E$6:$I$34,5,TRUE))))))</f>
        <v/>
      </c>
      <c r="AB4296" s="4" t="str">
        <f>IF($V4296="","",IF(Z4296&lt;36,0,IF(AND(36&lt;=Z4296,Z4296&lt;71),VLOOKUP($W4296,日射量と図３!$E$6:$F$34,2,TRUE),IF(AND(71&lt;=Z4296,Z4296&lt;107),VLOOKUP($W4296,日射量と図３!$E$6:$G$34,3,TRUE),IF(AND(107&lt;=Z4296,Z4296&lt;143),VLOOKUP($W4296,日射量と図３!$E$6:$H$34,4,TRUE),VLOOKUP($W4296,日射量と図３!$E$6:$I$34,5,TRUE))))))</f>
        <v/>
      </c>
      <c r="AC4296" s="382" t="str">
        <f t="shared" si="806"/>
        <v/>
      </c>
      <c r="AD4296" s="382" t="str">
        <f t="shared" si="807"/>
        <v/>
      </c>
    </row>
    <row r="4297" spans="11:30" ht="13.5" customHeight="1">
      <c r="K4297" s="4">
        <f t="shared" si="813"/>
        <v>11</v>
      </c>
      <c r="L4297" s="34">
        <v>43430</v>
      </c>
      <c r="M4297" s="4">
        <v>179</v>
      </c>
      <c r="N4297" s="4">
        <v>22</v>
      </c>
      <c r="O4297" s="31">
        <v>0.875</v>
      </c>
      <c r="P4297" s="35">
        <v>10.64</v>
      </c>
      <c r="Q4297" s="36">
        <f t="shared" si="814"/>
        <v>16</v>
      </c>
      <c r="R4297" s="4">
        <f t="shared" si="815"/>
        <v>5.3599999999999994</v>
      </c>
      <c r="S4297" s="31">
        <f t="shared" si="808"/>
        <v>0.25912037037037033</v>
      </c>
      <c r="T4297" s="31">
        <f t="shared" si="809"/>
        <v>0.70750000000000002</v>
      </c>
      <c r="U4297" s="4">
        <f t="shared" si="805"/>
        <v>0</v>
      </c>
      <c r="V4297" s="4" t="str">
        <f t="shared" si="812"/>
        <v/>
      </c>
      <c r="W4297" s="18" t="str">
        <f>IF(V4297="","",VLOOKUP(L4297,日射量と図３!$A$4:$C$368,3,TRUE)*238.85/100)</f>
        <v/>
      </c>
      <c r="X4297" s="4" t="str">
        <f t="shared" si="816"/>
        <v/>
      </c>
      <c r="Y4297" s="4" t="str">
        <f t="shared" si="810"/>
        <v/>
      </c>
      <c r="Z4297" s="4" t="str">
        <f t="shared" si="811"/>
        <v/>
      </c>
      <c r="AA4297" s="4" t="str">
        <f>IF($V4297="","",IF(Y4297&lt;36,0,IF(AND(36&lt;=Y4297,Y4297&lt;71),VLOOKUP($W4297,日射量と図３!$E$6:$F$34,2,TRUE),IF(AND(71&lt;=Y4297,Y4297&lt;107),VLOOKUP($W4297,日射量と図３!$E$6:$G$34,3,TRUE),IF(AND(107&lt;=Y4297,Y4297&lt;143),VLOOKUP($W4297,日射量と図３!$E$6:$H$34,4,TRUE),VLOOKUP($W4297,日射量と図３!$E$6:$I$34,5,TRUE))))))</f>
        <v/>
      </c>
      <c r="AB4297" s="4" t="str">
        <f>IF($V4297="","",IF(Z4297&lt;36,0,IF(AND(36&lt;=Z4297,Z4297&lt;71),VLOOKUP($W4297,日射量と図３!$E$6:$F$34,2,TRUE),IF(AND(71&lt;=Z4297,Z4297&lt;107),VLOOKUP($W4297,日射量と図３!$E$6:$G$34,3,TRUE),IF(AND(107&lt;=Z4297,Z4297&lt;143),VLOOKUP($W4297,日射量と図３!$E$6:$H$34,4,TRUE),VLOOKUP($W4297,日射量と図３!$E$6:$I$34,5,TRUE))))))</f>
        <v/>
      </c>
      <c r="AC4297" s="382" t="str">
        <f t="shared" si="806"/>
        <v/>
      </c>
      <c r="AD4297" s="382" t="str">
        <f t="shared" si="807"/>
        <v/>
      </c>
    </row>
    <row r="4298" spans="11:30" ht="13.5" customHeight="1">
      <c r="K4298" s="4">
        <f t="shared" si="813"/>
        <v>11</v>
      </c>
      <c r="L4298" s="34">
        <v>43430</v>
      </c>
      <c r="M4298" s="4">
        <v>179</v>
      </c>
      <c r="N4298" s="4">
        <v>23</v>
      </c>
      <c r="O4298" s="31">
        <v>0.91666666666666663</v>
      </c>
      <c r="P4298" s="35">
        <v>10.36</v>
      </c>
      <c r="Q4298" s="36">
        <f t="shared" si="814"/>
        <v>13</v>
      </c>
      <c r="R4298" s="4">
        <f t="shared" si="815"/>
        <v>2.6400000000000006</v>
      </c>
      <c r="S4298" s="31">
        <f t="shared" si="808"/>
        <v>0.25912037037037033</v>
      </c>
      <c r="T4298" s="31">
        <f t="shared" si="809"/>
        <v>0.70750000000000002</v>
      </c>
      <c r="U4298" s="4">
        <f t="shared" si="805"/>
        <v>0</v>
      </c>
      <c r="V4298" s="4" t="str">
        <f t="shared" si="812"/>
        <v/>
      </c>
      <c r="W4298" s="18" t="str">
        <f>IF(V4298="","",VLOOKUP(L4298,日射量と図３!$A$4:$C$368,3,TRUE)*238.85/100)</f>
        <v/>
      </c>
      <c r="X4298" s="4" t="str">
        <f t="shared" si="816"/>
        <v/>
      </c>
      <c r="Y4298" s="4" t="str">
        <f t="shared" si="810"/>
        <v/>
      </c>
      <c r="Z4298" s="4" t="str">
        <f t="shared" si="811"/>
        <v/>
      </c>
      <c r="AA4298" s="4" t="str">
        <f>IF($V4298="","",IF(Y4298&lt;36,0,IF(AND(36&lt;=Y4298,Y4298&lt;71),VLOOKUP($W4298,日射量と図３!$E$6:$F$34,2,TRUE),IF(AND(71&lt;=Y4298,Y4298&lt;107),VLOOKUP($W4298,日射量と図３!$E$6:$G$34,3,TRUE),IF(AND(107&lt;=Y4298,Y4298&lt;143),VLOOKUP($W4298,日射量と図３!$E$6:$H$34,4,TRUE),VLOOKUP($W4298,日射量と図３!$E$6:$I$34,5,TRUE))))))</f>
        <v/>
      </c>
      <c r="AB4298" s="4" t="str">
        <f>IF($V4298="","",IF(Z4298&lt;36,0,IF(AND(36&lt;=Z4298,Z4298&lt;71),VLOOKUP($W4298,日射量と図３!$E$6:$F$34,2,TRUE),IF(AND(71&lt;=Z4298,Z4298&lt;107),VLOOKUP($W4298,日射量と図３!$E$6:$G$34,3,TRUE),IF(AND(107&lt;=Z4298,Z4298&lt;143),VLOOKUP($W4298,日射量と図３!$E$6:$H$34,4,TRUE),VLOOKUP($W4298,日射量と図３!$E$6:$I$34,5,TRUE))))))</f>
        <v/>
      </c>
      <c r="AC4298" s="382" t="str">
        <f t="shared" si="806"/>
        <v/>
      </c>
      <c r="AD4298" s="382" t="str">
        <f t="shared" si="807"/>
        <v/>
      </c>
    </row>
    <row r="4299" spans="11:30" ht="13.5" customHeight="1">
      <c r="K4299" s="4">
        <f t="shared" si="813"/>
        <v>11</v>
      </c>
      <c r="L4299" s="34">
        <v>43430</v>
      </c>
      <c r="M4299" s="4">
        <v>179</v>
      </c>
      <c r="N4299" s="4">
        <v>24</v>
      </c>
      <c r="O4299" s="31">
        <v>0.95833333333333337</v>
      </c>
      <c r="P4299" s="35">
        <v>9.8800000000000008</v>
      </c>
      <c r="Q4299" s="36">
        <f t="shared" si="814"/>
        <v>13</v>
      </c>
      <c r="R4299" s="4">
        <f t="shared" si="815"/>
        <v>3.1199999999999992</v>
      </c>
      <c r="S4299" s="31">
        <f t="shared" si="808"/>
        <v>0.25912037037037033</v>
      </c>
      <c r="T4299" s="31">
        <f t="shared" si="809"/>
        <v>0.70750000000000002</v>
      </c>
      <c r="U4299" s="4">
        <f t="shared" si="805"/>
        <v>0</v>
      </c>
      <c r="V4299" s="4" t="str">
        <f t="shared" si="812"/>
        <v/>
      </c>
      <c r="W4299" s="18" t="str">
        <f>IF(V4299="","",VLOOKUP(L4299,日射量と図３!$A$4:$C$368,3,TRUE)*238.85/100)</f>
        <v/>
      </c>
      <c r="X4299" s="4" t="str">
        <f t="shared" si="816"/>
        <v/>
      </c>
      <c r="Y4299" s="4" t="str">
        <f t="shared" si="810"/>
        <v/>
      </c>
      <c r="Z4299" s="4" t="str">
        <f t="shared" si="811"/>
        <v/>
      </c>
      <c r="AA4299" s="4" t="str">
        <f>IF($V4299="","",IF(Y4299&lt;36,0,IF(AND(36&lt;=Y4299,Y4299&lt;71),VLOOKUP($W4299,日射量と図３!$E$6:$F$34,2,TRUE),IF(AND(71&lt;=Y4299,Y4299&lt;107),VLOOKUP($W4299,日射量と図３!$E$6:$G$34,3,TRUE),IF(AND(107&lt;=Y4299,Y4299&lt;143),VLOOKUP($W4299,日射量と図３!$E$6:$H$34,4,TRUE),VLOOKUP($W4299,日射量と図３!$E$6:$I$34,5,TRUE))))))</f>
        <v/>
      </c>
      <c r="AB4299" s="4" t="str">
        <f>IF($V4299="","",IF(Z4299&lt;36,0,IF(AND(36&lt;=Z4299,Z4299&lt;71),VLOOKUP($W4299,日射量と図３!$E$6:$F$34,2,TRUE),IF(AND(71&lt;=Z4299,Z4299&lt;107),VLOOKUP($W4299,日射量と図３!$E$6:$G$34,3,TRUE),IF(AND(107&lt;=Z4299,Z4299&lt;143),VLOOKUP($W4299,日射量と図３!$E$6:$H$34,4,TRUE),VLOOKUP($W4299,日射量と図３!$E$6:$I$34,5,TRUE))))))</f>
        <v/>
      </c>
      <c r="AC4299" s="382" t="str">
        <f t="shared" si="806"/>
        <v/>
      </c>
      <c r="AD4299" s="382" t="str">
        <f t="shared" si="807"/>
        <v/>
      </c>
    </row>
    <row r="4300" spans="11:30" ht="13.5" customHeight="1">
      <c r="K4300" s="4">
        <f t="shared" si="813"/>
        <v>11</v>
      </c>
      <c r="L4300" s="34">
        <v>43431</v>
      </c>
      <c r="M4300" s="4">
        <v>180</v>
      </c>
      <c r="N4300" s="4">
        <v>1</v>
      </c>
      <c r="O4300" s="31">
        <v>0</v>
      </c>
      <c r="P4300" s="35">
        <v>9.4700000000000006</v>
      </c>
      <c r="Q4300" s="36">
        <f t="shared" si="814"/>
        <v>13</v>
      </c>
      <c r="R4300" s="4">
        <f t="shared" si="815"/>
        <v>3.5299999999999994</v>
      </c>
      <c r="S4300" s="31">
        <f t="shared" si="808"/>
        <v>0.25912037037037033</v>
      </c>
      <c r="T4300" s="31">
        <f t="shared" si="809"/>
        <v>0.70750000000000002</v>
      </c>
      <c r="U4300" s="4">
        <f t="shared" si="805"/>
        <v>0</v>
      </c>
      <c r="V4300" s="4">
        <f t="shared" si="812"/>
        <v>13.689999999999996</v>
      </c>
      <c r="W4300" s="18">
        <f>IF(V4300="","",VLOOKUP(L4300,日射量と図３!$A$4:$C$368,3,TRUE)*238.85/100)</f>
        <v>26.273499999999999</v>
      </c>
      <c r="X4300" s="4">
        <f t="shared" si="816"/>
        <v>11</v>
      </c>
      <c r="Y4300" s="4">
        <f t="shared" si="810"/>
        <v>7.7807114999999962</v>
      </c>
      <c r="Z4300" s="4">
        <f t="shared" si="811"/>
        <v>8.7709838727272693</v>
      </c>
      <c r="AA4300" s="4">
        <f>IF($V4300="","",IF(Y4300&lt;36,0,IF(AND(36&lt;=Y4300,Y4300&lt;71),VLOOKUP($W4300,日射量と図３!$E$6:$F$34,2,TRUE),IF(AND(71&lt;=Y4300,Y4300&lt;107),VLOOKUP($W4300,日射量と図３!$E$6:$G$34,3,TRUE),IF(AND(107&lt;=Y4300,Y4300&lt;143),VLOOKUP($W4300,日射量と図３!$E$6:$H$34,4,TRUE),VLOOKUP($W4300,日射量と図３!$E$6:$I$34,5,TRUE))))))</f>
        <v>0</v>
      </c>
      <c r="AB4300" s="4">
        <f>IF($V4300="","",IF(Z4300&lt;36,0,IF(AND(36&lt;=Z4300,Z4300&lt;71),VLOOKUP($W4300,日射量と図３!$E$6:$F$34,2,TRUE),IF(AND(71&lt;=Z4300,Z4300&lt;107),VLOOKUP($W4300,日射量と図３!$E$6:$G$34,3,TRUE),IF(AND(107&lt;=Z4300,Z4300&lt;143),VLOOKUP($W4300,日射量と図３!$E$6:$H$34,4,TRUE),VLOOKUP($W4300,日射量と図３!$E$6:$I$34,5,TRUE))))))</f>
        <v>0</v>
      </c>
      <c r="AC4300" s="382">
        <f t="shared" si="806"/>
        <v>0</v>
      </c>
      <c r="AD4300" s="382">
        <f t="shared" si="807"/>
        <v>0</v>
      </c>
    </row>
    <row r="4301" spans="11:30" ht="13.5" customHeight="1">
      <c r="K4301" s="4">
        <f t="shared" si="813"/>
        <v>11</v>
      </c>
      <c r="L4301" s="34">
        <v>43431</v>
      </c>
      <c r="M4301" s="4">
        <v>180</v>
      </c>
      <c r="N4301" s="4">
        <v>2</v>
      </c>
      <c r="O4301" s="31">
        <v>4.1666666666666664E-2</v>
      </c>
      <c r="P4301" s="35">
        <v>9.129999999999999</v>
      </c>
      <c r="Q4301" s="36">
        <f t="shared" si="814"/>
        <v>13</v>
      </c>
      <c r="R4301" s="4">
        <f t="shared" si="815"/>
        <v>3.870000000000001</v>
      </c>
      <c r="S4301" s="31">
        <f t="shared" si="808"/>
        <v>0.25912037037037033</v>
      </c>
      <c r="T4301" s="31">
        <f t="shared" si="809"/>
        <v>0.70750000000000002</v>
      </c>
      <c r="U4301" s="4">
        <f t="shared" ref="U4301:U4364" si="817">IF(AND(S4301&lt;O4301,O4301&lt;T4301),R4301,0)</f>
        <v>0</v>
      </c>
      <c r="V4301" s="4" t="str">
        <f t="shared" si="812"/>
        <v/>
      </c>
      <c r="W4301" s="18" t="str">
        <f>IF(V4301="","",VLOOKUP(L4301,日射量と図３!$A$4:$C$368,3,TRUE)*238.85/100)</f>
        <v/>
      </c>
      <c r="X4301" s="4" t="str">
        <f t="shared" si="816"/>
        <v/>
      </c>
      <c r="Y4301" s="4" t="str">
        <f t="shared" si="810"/>
        <v/>
      </c>
      <c r="Z4301" s="4" t="str">
        <f t="shared" si="811"/>
        <v/>
      </c>
      <c r="AA4301" s="4" t="str">
        <f>IF($V4301="","",IF(Y4301&lt;36,0,IF(AND(36&lt;=Y4301,Y4301&lt;71),VLOOKUP($W4301,日射量と図３!$E$6:$F$34,2,TRUE),IF(AND(71&lt;=Y4301,Y4301&lt;107),VLOOKUP($W4301,日射量と図３!$E$6:$G$34,3,TRUE),IF(AND(107&lt;=Y4301,Y4301&lt;143),VLOOKUP($W4301,日射量と図３!$E$6:$H$34,4,TRUE),VLOOKUP($W4301,日射量と図３!$E$6:$I$34,5,TRUE))))))</f>
        <v/>
      </c>
      <c r="AB4301" s="4" t="str">
        <f>IF($V4301="","",IF(Z4301&lt;36,0,IF(AND(36&lt;=Z4301,Z4301&lt;71),VLOOKUP($W4301,日射量と図３!$E$6:$F$34,2,TRUE),IF(AND(71&lt;=Z4301,Z4301&lt;107),VLOOKUP($W4301,日射量と図３!$E$6:$G$34,3,TRUE),IF(AND(107&lt;=Z4301,Z4301&lt;143),VLOOKUP($W4301,日射量と図３!$E$6:$H$34,4,TRUE),VLOOKUP($W4301,日射量と図３!$E$6:$I$34,5,TRUE))))))</f>
        <v/>
      </c>
      <c r="AC4301" s="382" t="str">
        <f t="shared" si="806"/>
        <v/>
      </c>
      <c r="AD4301" s="382" t="str">
        <f t="shared" si="807"/>
        <v/>
      </c>
    </row>
    <row r="4302" spans="11:30" ht="13.5" customHeight="1">
      <c r="K4302" s="4">
        <f t="shared" si="813"/>
        <v>11</v>
      </c>
      <c r="L4302" s="34">
        <v>43431</v>
      </c>
      <c r="M4302" s="4">
        <v>180</v>
      </c>
      <c r="N4302" s="4">
        <v>3</v>
      </c>
      <c r="O4302" s="31">
        <v>8.3333333333333329E-2</v>
      </c>
      <c r="P4302" s="35">
        <v>8.8699999999999992</v>
      </c>
      <c r="Q4302" s="36">
        <f t="shared" si="814"/>
        <v>13</v>
      </c>
      <c r="R4302" s="4">
        <f t="shared" si="815"/>
        <v>4.1300000000000008</v>
      </c>
      <c r="S4302" s="31">
        <f t="shared" si="808"/>
        <v>0.25912037037037033</v>
      </c>
      <c r="T4302" s="31">
        <f t="shared" si="809"/>
        <v>0.70750000000000002</v>
      </c>
      <c r="U4302" s="4">
        <f t="shared" si="817"/>
        <v>0</v>
      </c>
      <c r="V4302" s="4" t="str">
        <f t="shared" si="812"/>
        <v/>
      </c>
      <c r="W4302" s="18" t="str">
        <f>IF(V4302="","",VLOOKUP(L4302,日射量と図３!$A$4:$C$368,3,TRUE)*238.85/100)</f>
        <v/>
      </c>
      <c r="X4302" s="4" t="str">
        <f t="shared" si="816"/>
        <v/>
      </c>
      <c r="Y4302" s="4" t="str">
        <f t="shared" si="810"/>
        <v/>
      </c>
      <c r="Z4302" s="4" t="str">
        <f t="shared" si="811"/>
        <v/>
      </c>
      <c r="AA4302" s="4" t="str">
        <f>IF($V4302="","",IF(Y4302&lt;36,0,IF(AND(36&lt;=Y4302,Y4302&lt;71),VLOOKUP($W4302,日射量と図３!$E$6:$F$34,2,TRUE),IF(AND(71&lt;=Y4302,Y4302&lt;107),VLOOKUP($W4302,日射量と図３!$E$6:$G$34,3,TRUE),IF(AND(107&lt;=Y4302,Y4302&lt;143),VLOOKUP($W4302,日射量と図３!$E$6:$H$34,4,TRUE),VLOOKUP($W4302,日射量と図３!$E$6:$I$34,5,TRUE))))))</f>
        <v/>
      </c>
      <c r="AB4302" s="4" t="str">
        <f>IF($V4302="","",IF(Z4302&lt;36,0,IF(AND(36&lt;=Z4302,Z4302&lt;71),VLOOKUP($W4302,日射量と図３!$E$6:$F$34,2,TRUE),IF(AND(71&lt;=Z4302,Z4302&lt;107),VLOOKUP($W4302,日射量と図３!$E$6:$G$34,3,TRUE),IF(AND(107&lt;=Z4302,Z4302&lt;143),VLOOKUP($W4302,日射量と図３!$E$6:$H$34,4,TRUE),VLOOKUP($W4302,日射量と図３!$E$6:$I$34,5,TRUE))))))</f>
        <v/>
      </c>
      <c r="AC4302" s="382" t="str">
        <f t="shared" si="806"/>
        <v/>
      </c>
      <c r="AD4302" s="382" t="str">
        <f t="shared" si="807"/>
        <v/>
      </c>
    </row>
    <row r="4303" spans="11:30" ht="13.5" customHeight="1">
      <c r="K4303" s="4">
        <f t="shared" si="813"/>
        <v>11</v>
      </c>
      <c r="L4303" s="34">
        <v>43431</v>
      </c>
      <c r="M4303" s="4">
        <v>180</v>
      </c>
      <c r="N4303" s="4">
        <v>4</v>
      </c>
      <c r="O4303" s="31">
        <v>0.125</v>
      </c>
      <c r="P4303" s="35">
        <v>8.5800000000000018</v>
      </c>
      <c r="Q4303" s="36">
        <f t="shared" si="814"/>
        <v>13</v>
      </c>
      <c r="R4303" s="4">
        <f t="shared" si="815"/>
        <v>4.4199999999999982</v>
      </c>
      <c r="S4303" s="31">
        <f t="shared" si="808"/>
        <v>0.25912037037037033</v>
      </c>
      <c r="T4303" s="31">
        <f t="shared" si="809"/>
        <v>0.70750000000000002</v>
      </c>
      <c r="U4303" s="4">
        <f t="shared" si="817"/>
        <v>0</v>
      </c>
      <c r="V4303" s="4" t="str">
        <f t="shared" si="812"/>
        <v/>
      </c>
      <c r="W4303" s="18" t="str">
        <f>IF(V4303="","",VLOOKUP(L4303,日射量と図３!$A$4:$C$368,3,TRUE)*238.85/100)</f>
        <v/>
      </c>
      <c r="X4303" s="4" t="str">
        <f t="shared" si="816"/>
        <v/>
      </c>
      <c r="Y4303" s="4" t="str">
        <f t="shared" si="810"/>
        <v/>
      </c>
      <c r="Z4303" s="4" t="str">
        <f t="shared" si="811"/>
        <v/>
      </c>
      <c r="AA4303" s="4" t="str">
        <f>IF($V4303="","",IF(Y4303&lt;36,0,IF(AND(36&lt;=Y4303,Y4303&lt;71),VLOOKUP($W4303,日射量と図３!$E$6:$F$34,2,TRUE),IF(AND(71&lt;=Y4303,Y4303&lt;107),VLOOKUP($W4303,日射量と図３!$E$6:$G$34,3,TRUE),IF(AND(107&lt;=Y4303,Y4303&lt;143),VLOOKUP($W4303,日射量と図３!$E$6:$H$34,4,TRUE),VLOOKUP($W4303,日射量と図３!$E$6:$I$34,5,TRUE))))))</f>
        <v/>
      </c>
      <c r="AB4303" s="4" t="str">
        <f>IF($V4303="","",IF(Z4303&lt;36,0,IF(AND(36&lt;=Z4303,Z4303&lt;71),VLOOKUP($W4303,日射量と図３!$E$6:$F$34,2,TRUE),IF(AND(71&lt;=Z4303,Z4303&lt;107),VLOOKUP($W4303,日射量と図３!$E$6:$G$34,3,TRUE),IF(AND(107&lt;=Z4303,Z4303&lt;143),VLOOKUP($W4303,日射量と図３!$E$6:$H$34,4,TRUE),VLOOKUP($W4303,日射量と図３!$E$6:$I$34,5,TRUE))))))</f>
        <v/>
      </c>
      <c r="AC4303" s="382" t="str">
        <f t="shared" ref="AC4303:AC4366" si="818">IF(V4303="","",IF((($AH$18*$AH$30*V4303*3600/1000000)/1000-AA4303*$AG$18*10*0.0000041868)&lt;=0,0,AA4303*$AG$18*10*0.0000041868))</f>
        <v/>
      </c>
      <c r="AD4303" s="382" t="str">
        <f t="shared" ref="AD4303:AD4366" si="819">IF(V4303="","",IF((($AH$19*$AH$30*V4303*3600/1000000)/1000-AB4303*$AG$19*10*0.0000041868)&lt;=0,0,AB4303*$AG$19*10*0.0000041868))</f>
        <v/>
      </c>
    </row>
    <row r="4304" spans="11:30" ht="13.5" customHeight="1">
      <c r="K4304" s="4">
        <f t="shared" si="813"/>
        <v>11</v>
      </c>
      <c r="L4304" s="34">
        <v>43431</v>
      </c>
      <c r="M4304" s="4">
        <v>180</v>
      </c>
      <c r="N4304" s="4">
        <v>5</v>
      </c>
      <c r="O4304" s="31">
        <v>0.16666666666666666</v>
      </c>
      <c r="P4304" s="35">
        <v>8.42</v>
      </c>
      <c r="Q4304" s="36">
        <f t="shared" si="814"/>
        <v>15</v>
      </c>
      <c r="R4304" s="4">
        <f t="shared" si="815"/>
        <v>6.58</v>
      </c>
      <c r="S4304" s="31">
        <f t="shared" si="808"/>
        <v>0.25912037037037033</v>
      </c>
      <c r="T4304" s="31">
        <f t="shared" si="809"/>
        <v>0.70750000000000002</v>
      </c>
      <c r="U4304" s="4">
        <f t="shared" si="817"/>
        <v>0</v>
      </c>
      <c r="V4304" s="4" t="str">
        <f t="shared" si="812"/>
        <v/>
      </c>
      <c r="W4304" s="18" t="str">
        <f>IF(V4304="","",VLOOKUP(L4304,日射量と図３!$A$4:$C$368,3,TRUE)*238.85/100)</f>
        <v/>
      </c>
      <c r="X4304" s="4" t="str">
        <f t="shared" si="816"/>
        <v/>
      </c>
      <c r="Y4304" s="4" t="str">
        <f t="shared" si="810"/>
        <v/>
      </c>
      <c r="Z4304" s="4" t="str">
        <f t="shared" si="811"/>
        <v/>
      </c>
      <c r="AA4304" s="4" t="str">
        <f>IF($V4304="","",IF(Y4304&lt;36,0,IF(AND(36&lt;=Y4304,Y4304&lt;71),VLOOKUP($W4304,日射量と図３!$E$6:$F$34,2,TRUE),IF(AND(71&lt;=Y4304,Y4304&lt;107),VLOOKUP($W4304,日射量と図３!$E$6:$G$34,3,TRUE),IF(AND(107&lt;=Y4304,Y4304&lt;143),VLOOKUP($W4304,日射量と図３!$E$6:$H$34,4,TRUE),VLOOKUP($W4304,日射量と図３!$E$6:$I$34,5,TRUE))))))</f>
        <v/>
      </c>
      <c r="AB4304" s="4" t="str">
        <f>IF($V4304="","",IF(Z4304&lt;36,0,IF(AND(36&lt;=Z4304,Z4304&lt;71),VLOOKUP($W4304,日射量と図３!$E$6:$F$34,2,TRUE),IF(AND(71&lt;=Z4304,Z4304&lt;107),VLOOKUP($W4304,日射量と図３!$E$6:$G$34,3,TRUE),IF(AND(107&lt;=Z4304,Z4304&lt;143),VLOOKUP($W4304,日射量と図３!$E$6:$H$34,4,TRUE),VLOOKUP($W4304,日射量と図３!$E$6:$I$34,5,TRUE))))))</f>
        <v/>
      </c>
      <c r="AC4304" s="382" t="str">
        <f t="shared" si="818"/>
        <v/>
      </c>
      <c r="AD4304" s="382" t="str">
        <f t="shared" si="819"/>
        <v/>
      </c>
    </row>
    <row r="4305" spans="11:30" ht="13.5" customHeight="1">
      <c r="K4305" s="4">
        <f t="shared" si="813"/>
        <v>11</v>
      </c>
      <c r="L4305" s="34">
        <v>43431</v>
      </c>
      <c r="M4305" s="4">
        <v>180</v>
      </c>
      <c r="N4305" s="4">
        <v>6</v>
      </c>
      <c r="O4305" s="31">
        <v>0.20833333333333334</v>
      </c>
      <c r="P4305" s="35">
        <v>8.129999999999999</v>
      </c>
      <c r="Q4305" s="36">
        <f t="shared" si="814"/>
        <v>15</v>
      </c>
      <c r="R4305" s="4">
        <f t="shared" si="815"/>
        <v>6.870000000000001</v>
      </c>
      <c r="S4305" s="31">
        <f t="shared" si="808"/>
        <v>0.25912037037037033</v>
      </c>
      <c r="T4305" s="31">
        <f t="shared" si="809"/>
        <v>0.70750000000000002</v>
      </c>
      <c r="U4305" s="4">
        <f t="shared" si="817"/>
        <v>0</v>
      </c>
      <c r="V4305" s="4" t="str">
        <f t="shared" si="812"/>
        <v/>
      </c>
      <c r="W4305" s="18" t="str">
        <f>IF(V4305="","",VLOOKUP(L4305,日射量と図３!$A$4:$C$368,3,TRUE)*238.85/100)</f>
        <v/>
      </c>
      <c r="X4305" s="4" t="str">
        <f t="shared" si="816"/>
        <v/>
      </c>
      <c r="Y4305" s="4" t="str">
        <f t="shared" si="810"/>
        <v/>
      </c>
      <c r="Z4305" s="4" t="str">
        <f t="shared" si="811"/>
        <v/>
      </c>
      <c r="AA4305" s="4" t="str">
        <f>IF($V4305="","",IF(Y4305&lt;36,0,IF(AND(36&lt;=Y4305,Y4305&lt;71),VLOOKUP($W4305,日射量と図３!$E$6:$F$34,2,TRUE),IF(AND(71&lt;=Y4305,Y4305&lt;107),VLOOKUP($W4305,日射量と図３!$E$6:$G$34,3,TRUE),IF(AND(107&lt;=Y4305,Y4305&lt;143),VLOOKUP($W4305,日射量と図３!$E$6:$H$34,4,TRUE),VLOOKUP($W4305,日射量と図３!$E$6:$I$34,5,TRUE))))))</f>
        <v/>
      </c>
      <c r="AB4305" s="4" t="str">
        <f>IF($V4305="","",IF(Z4305&lt;36,0,IF(AND(36&lt;=Z4305,Z4305&lt;71),VLOOKUP($W4305,日射量と図３!$E$6:$F$34,2,TRUE),IF(AND(71&lt;=Z4305,Z4305&lt;107),VLOOKUP($W4305,日射量と図３!$E$6:$G$34,3,TRUE),IF(AND(107&lt;=Z4305,Z4305&lt;143),VLOOKUP($W4305,日射量と図３!$E$6:$H$34,4,TRUE),VLOOKUP($W4305,日射量と図３!$E$6:$I$34,5,TRUE))))))</f>
        <v/>
      </c>
      <c r="AC4305" s="382" t="str">
        <f t="shared" si="818"/>
        <v/>
      </c>
      <c r="AD4305" s="382" t="str">
        <f t="shared" si="819"/>
        <v/>
      </c>
    </row>
    <row r="4306" spans="11:30" ht="13.5" customHeight="1">
      <c r="K4306" s="4">
        <f t="shared" si="813"/>
        <v>11</v>
      </c>
      <c r="L4306" s="34">
        <v>43431</v>
      </c>
      <c r="M4306" s="4">
        <v>180</v>
      </c>
      <c r="N4306" s="4">
        <v>7</v>
      </c>
      <c r="O4306" s="31">
        <v>0.25</v>
      </c>
      <c r="P4306" s="35">
        <v>7.7899999999999991</v>
      </c>
      <c r="Q4306" s="36">
        <f t="shared" si="814"/>
        <v>15</v>
      </c>
      <c r="R4306" s="4">
        <f t="shared" si="815"/>
        <v>7.2100000000000009</v>
      </c>
      <c r="S4306" s="31">
        <f t="shared" si="808"/>
        <v>0.25912037037037033</v>
      </c>
      <c r="T4306" s="31">
        <f t="shared" si="809"/>
        <v>0.70750000000000002</v>
      </c>
      <c r="U4306" s="4">
        <f t="shared" si="817"/>
        <v>0</v>
      </c>
      <c r="V4306" s="4" t="str">
        <f t="shared" si="812"/>
        <v/>
      </c>
      <c r="W4306" s="18" t="str">
        <f>IF(V4306="","",VLOOKUP(L4306,日射量と図３!$A$4:$C$368,3,TRUE)*238.85/100)</f>
        <v/>
      </c>
      <c r="X4306" s="4" t="str">
        <f t="shared" si="816"/>
        <v/>
      </c>
      <c r="Y4306" s="4" t="str">
        <f t="shared" si="810"/>
        <v/>
      </c>
      <c r="Z4306" s="4" t="str">
        <f t="shared" si="811"/>
        <v/>
      </c>
      <c r="AA4306" s="4" t="str">
        <f>IF($V4306="","",IF(Y4306&lt;36,0,IF(AND(36&lt;=Y4306,Y4306&lt;71),VLOOKUP($W4306,日射量と図３!$E$6:$F$34,2,TRUE),IF(AND(71&lt;=Y4306,Y4306&lt;107),VLOOKUP($W4306,日射量と図３!$E$6:$G$34,3,TRUE),IF(AND(107&lt;=Y4306,Y4306&lt;143),VLOOKUP($W4306,日射量と図３!$E$6:$H$34,4,TRUE),VLOOKUP($W4306,日射量と図３!$E$6:$I$34,5,TRUE))))))</f>
        <v/>
      </c>
      <c r="AB4306" s="4" t="str">
        <f>IF($V4306="","",IF(Z4306&lt;36,0,IF(AND(36&lt;=Z4306,Z4306&lt;71),VLOOKUP($W4306,日射量と図３!$E$6:$F$34,2,TRUE),IF(AND(71&lt;=Z4306,Z4306&lt;107),VLOOKUP($W4306,日射量と図３!$E$6:$G$34,3,TRUE),IF(AND(107&lt;=Z4306,Z4306&lt;143),VLOOKUP($W4306,日射量と図３!$E$6:$H$34,4,TRUE),VLOOKUP($W4306,日射量と図３!$E$6:$I$34,5,TRUE))))))</f>
        <v/>
      </c>
      <c r="AC4306" s="382" t="str">
        <f t="shared" si="818"/>
        <v/>
      </c>
      <c r="AD4306" s="382" t="str">
        <f t="shared" si="819"/>
        <v/>
      </c>
    </row>
    <row r="4307" spans="11:30" ht="13.5" customHeight="1">
      <c r="K4307" s="4">
        <f t="shared" si="813"/>
        <v>11</v>
      </c>
      <c r="L4307" s="34">
        <v>43431</v>
      </c>
      <c r="M4307" s="4">
        <v>180</v>
      </c>
      <c r="N4307" s="4">
        <v>8</v>
      </c>
      <c r="O4307" s="31">
        <v>0.29166666666666669</v>
      </c>
      <c r="P4307" s="35">
        <v>7.63</v>
      </c>
      <c r="Q4307" s="36">
        <f t="shared" si="814"/>
        <v>12</v>
      </c>
      <c r="R4307" s="4">
        <f t="shared" si="815"/>
        <v>4.37</v>
      </c>
      <c r="S4307" s="31">
        <f t="shared" si="808"/>
        <v>0.25912037037037033</v>
      </c>
      <c r="T4307" s="31">
        <f t="shared" si="809"/>
        <v>0.70750000000000002</v>
      </c>
      <c r="U4307" s="4">
        <f t="shared" si="817"/>
        <v>4.37</v>
      </c>
      <c r="V4307" s="4" t="str">
        <f t="shared" si="812"/>
        <v/>
      </c>
      <c r="W4307" s="18" t="str">
        <f>IF(V4307="","",VLOOKUP(L4307,日射量と図３!$A$4:$C$368,3,TRUE)*238.85/100)</f>
        <v/>
      </c>
      <c r="X4307" s="4" t="str">
        <f t="shared" si="816"/>
        <v/>
      </c>
      <c r="Y4307" s="4" t="str">
        <f t="shared" si="810"/>
        <v/>
      </c>
      <c r="Z4307" s="4" t="str">
        <f t="shared" si="811"/>
        <v/>
      </c>
      <c r="AA4307" s="4" t="str">
        <f>IF($V4307="","",IF(Y4307&lt;36,0,IF(AND(36&lt;=Y4307,Y4307&lt;71),VLOOKUP($W4307,日射量と図３!$E$6:$F$34,2,TRUE),IF(AND(71&lt;=Y4307,Y4307&lt;107),VLOOKUP($W4307,日射量と図３!$E$6:$G$34,3,TRUE),IF(AND(107&lt;=Y4307,Y4307&lt;143),VLOOKUP($W4307,日射量と図３!$E$6:$H$34,4,TRUE),VLOOKUP($W4307,日射量と図３!$E$6:$I$34,5,TRUE))))))</f>
        <v/>
      </c>
      <c r="AB4307" s="4" t="str">
        <f>IF($V4307="","",IF(Z4307&lt;36,0,IF(AND(36&lt;=Z4307,Z4307&lt;71),VLOOKUP($W4307,日射量と図３!$E$6:$F$34,2,TRUE),IF(AND(71&lt;=Z4307,Z4307&lt;107),VLOOKUP($W4307,日射量と図３!$E$6:$G$34,3,TRUE),IF(AND(107&lt;=Z4307,Z4307&lt;143),VLOOKUP($W4307,日射量と図３!$E$6:$H$34,4,TRUE),VLOOKUP($W4307,日射量と図３!$E$6:$I$34,5,TRUE))))))</f>
        <v/>
      </c>
      <c r="AC4307" s="382" t="str">
        <f t="shared" si="818"/>
        <v/>
      </c>
      <c r="AD4307" s="382" t="str">
        <f t="shared" si="819"/>
        <v/>
      </c>
    </row>
    <row r="4308" spans="11:30" ht="13.5" customHeight="1">
      <c r="K4308" s="4">
        <f t="shared" si="813"/>
        <v>11</v>
      </c>
      <c r="L4308" s="34">
        <v>43431</v>
      </c>
      <c r="M4308" s="4">
        <v>180</v>
      </c>
      <c r="N4308" s="4">
        <v>9</v>
      </c>
      <c r="O4308" s="31">
        <v>0.33333333333333331</v>
      </c>
      <c r="P4308" s="35">
        <v>8.8600000000000012</v>
      </c>
      <c r="Q4308" s="36">
        <f t="shared" si="814"/>
        <v>12</v>
      </c>
      <c r="R4308" s="4">
        <f t="shared" si="815"/>
        <v>3.1399999999999988</v>
      </c>
      <c r="S4308" s="31">
        <f t="shared" si="808"/>
        <v>0.25912037037037033</v>
      </c>
      <c r="T4308" s="31">
        <f t="shared" si="809"/>
        <v>0.70750000000000002</v>
      </c>
      <c r="U4308" s="4">
        <f t="shared" si="817"/>
        <v>3.1399999999999988</v>
      </c>
      <c r="V4308" s="4" t="str">
        <f t="shared" si="812"/>
        <v/>
      </c>
      <c r="W4308" s="18" t="str">
        <f>IF(V4308="","",VLOOKUP(L4308,日射量と図３!$A$4:$C$368,3,TRUE)*238.85/100)</f>
        <v/>
      </c>
      <c r="X4308" s="4" t="str">
        <f t="shared" si="816"/>
        <v/>
      </c>
      <c r="Y4308" s="4" t="str">
        <f t="shared" si="810"/>
        <v/>
      </c>
      <c r="Z4308" s="4" t="str">
        <f t="shared" si="811"/>
        <v/>
      </c>
      <c r="AA4308" s="4" t="str">
        <f>IF($V4308="","",IF(Y4308&lt;36,0,IF(AND(36&lt;=Y4308,Y4308&lt;71),VLOOKUP($W4308,日射量と図３!$E$6:$F$34,2,TRUE),IF(AND(71&lt;=Y4308,Y4308&lt;107),VLOOKUP($W4308,日射量と図３!$E$6:$G$34,3,TRUE),IF(AND(107&lt;=Y4308,Y4308&lt;143),VLOOKUP($W4308,日射量と図３!$E$6:$H$34,4,TRUE),VLOOKUP($W4308,日射量と図３!$E$6:$I$34,5,TRUE))))))</f>
        <v/>
      </c>
      <c r="AB4308" s="4" t="str">
        <f>IF($V4308="","",IF(Z4308&lt;36,0,IF(AND(36&lt;=Z4308,Z4308&lt;71),VLOOKUP($W4308,日射量と図３!$E$6:$F$34,2,TRUE),IF(AND(71&lt;=Z4308,Z4308&lt;107),VLOOKUP($W4308,日射量と図３!$E$6:$G$34,3,TRUE),IF(AND(107&lt;=Z4308,Z4308&lt;143),VLOOKUP($W4308,日射量と図３!$E$6:$H$34,4,TRUE),VLOOKUP($W4308,日射量と図３!$E$6:$I$34,5,TRUE))))))</f>
        <v/>
      </c>
      <c r="AC4308" s="382" t="str">
        <f t="shared" si="818"/>
        <v/>
      </c>
      <c r="AD4308" s="382" t="str">
        <f t="shared" si="819"/>
        <v/>
      </c>
    </row>
    <row r="4309" spans="11:30" ht="13.5" customHeight="1">
      <c r="K4309" s="4">
        <f t="shared" si="813"/>
        <v>11</v>
      </c>
      <c r="L4309" s="34">
        <v>43431</v>
      </c>
      <c r="M4309" s="4">
        <v>180</v>
      </c>
      <c r="N4309" s="4">
        <v>10</v>
      </c>
      <c r="O4309" s="31">
        <v>0.375</v>
      </c>
      <c r="P4309" s="35">
        <v>10.32</v>
      </c>
      <c r="Q4309" s="36">
        <f t="shared" si="814"/>
        <v>12</v>
      </c>
      <c r="R4309" s="4">
        <f t="shared" si="815"/>
        <v>1.6799999999999997</v>
      </c>
      <c r="S4309" s="31">
        <f t="shared" ref="S4309:S4366" si="820">VLOOKUP(K4309,$AF$38:$AH$49,2,TRUE)</f>
        <v>0.25912037037037033</v>
      </c>
      <c r="T4309" s="31">
        <f t="shared" ref="T4309:T4366" si="821">VLOOKUP(K4309,$AF$38:$AH$49,3,TRUE)</f>
        <v>0.70750000000000002</v>
      </c>
      <c r="U4309" s="4">
        <f t="shared" si="817"/>
        <v>1.6799999999999997</v>
      </c>
      <c r="V4309" s="4" t="str">
        <f t="shared" si="812"/>
        <v/>
      </c>
      <c r="W4309" s="18" t="str">
        <f>IF(V4309="","",VLOOKUP(L4309,日射量と図３!$A$4:$C$368,3,TRUE)*238.85/100)</f>
        <v/>
      </c>
      <c r="X4309" s="4" t="str">
        <f t="shared" si="816"/>
        <v/>
      </c>
      <c r="Y4309" s="4" t="str">
        <f t="shared" si="810"/>
        <v/>
      </c>
      <c r="Z4309" s="4" t="str">
        <f t="shared" si="811"/>
        <v/>
      </c>
      <c r="AA4309" s="4" t="str">
        <f>IF($V4309="","",IF(Y4309&lt;36,0,IF(AND(36&lt;=Y4309,Y4309&lt;71),VLOOKUP($W4309,日射量と図３!$E$6:$F$34,2,TRUE),IF(AND(71&lt;=Y4309,Y4309&lt;107),VLOOKUP($W4309,日射量と図３!$E$6:$G$34,3,TRUE),IF(AND(107&lt;=Y4309,Y4309&lt;143),VLOOKUP($W4309,日射量と図３!$E$6:$H$34,4,TRUE),VLOOKUP($W4309,日射量と図３!$E$6:$I$34,5,TRUE))))))</f>
        <v/>
      </c>
      <c r="AB4309" s="4" t="str">
        <f>IF($V4309="","",IF(Z4309&lt;36,0,IF(AND(36&lt;=Z4309,Z4309&lt;71),VLOOKUP($W4309,日射量と図３!$E$6:$F$34,2,TRUE),IF(AND(71&lt;=Z4309,Z4309&lt;107),VLOOKUP($W4309,日射量と図３!$E$6:$G$34,3,TRUE),IF(AND(107&lt;=Z4309,Z4309&lt;143),VLOOKUP($W4309,日射量と図３!$E$6:$H$34,4,TRUE),VLOOKUP($W4309,日射量と図３!$E$6:$I$34,5,TRUE))))))</f>
        <v/>
      </c>
      <c r="AC4309" s="382" t="str">
        <f t="shared" si="818"/>
        <v/>
      </c>
      <c r="AD4309" s="382" t="str">
        <f t="shared" si="819"/>
        <v/>
      </c>
    </row>
    <row r="4310" spans="11:30" ht="13.5" customHeight="1">
      <c r="K4310" s="4">
        <f t="shared" si="813"/>
        <v>11</v>
      </c>
      <c r="L4310" s="34">
        <v>43431</v>
      </c>
      <c r="M4310" s="4">
        <v>180</v>
      </c>
      <c r="N4310" s="4">
        <v>11</v>
      </c>
      <c r="O4310" s="31">
        <v>0.41666666666666669</v>
      </c>
      <c r="P4310" s="35">
        <v>11.830000000000002</v>
      </c>
      <c r="Q4310" s="36">
        <f t="shared" si="814"/>
        <v>12</v>
      </c>
      <c r="R4310" s="4">
        <f t="shared" si="815"/>
        <v>0.16999999999999815</v>
      </c>
      <c r="S4310" s="31">
        <f t="shared" si="820"/>
        <v>0.25912037037037033</v>
      </c>
      <c r="T4310" s="31">
        <f t="shared" si="821"/>
        <v>0.70750000000000002</v>
      </c>
      <c r="U4310" s="4">
        <f t="shared" si="817"/>
        <v>0.16999999999999815</v>
      </c>
      <c r="V4310" s="4" t="str">
        <f t="shared" si="812"/>
        <v/>
      </c>
      <c r="W4310" s="18" t="str">
        <f>IF(V4310="","",VLOOKUP(L4310,日射量と図３!$A$4:$C$368,3,TRUE)*238.85/100)</f>
        <v/>
      </c>
      <c r="X4310" s="4" t="str">
        <f t="shared" si="816"/>
        <v/>
      </c>
      <c r="Y4310" s="4" t="str">
        <f t="shared" si="810"/>
        <v/>
      </c>
      <c r="Z4310" s="4" t="str">
        <f t="shared" si="811"/>
        <v/>
      </c>
      <c r="AA4310" s="4" t="str">
        <f>IF($V4310="","",IF(Y4310&lt;36,0,IF(AND(36&lt;=Y4310,Y4310&lt;71),VLOOKUP($W4310,日射量と図３!$E$6:$F$34,2,TRUE),IF(AND(71&lt;=Y4310,Y4310&lt;107),VLOOKUP($W4310,日射量と図３!$E$6:$G$34,3,TRUE),IF(AND(107&lt;=Y4310,Y4310&lt;143),VLOOKUP($W4310,日射量と図３!$E$6:$H$34,4,TRUE),VLOOKUP($W4310,日射量と図３!$E$6:$I$34,5,TRUE))))))</f>
        <v/>
      </c>
      <c r="AB4310" s="4" t="str">
        <f>IF($V4310="","",IF(Z4310&lt;36,0,IF(AND(36&lt;=Z4310,Z4310&lt;71),VLOOKUP($W4310,日射量と図３!$E$6:$F$34,2,TRUE),IF(AND(71&lt;=Z4310,Z4310&lt;107),VLOOKUP($W4310,日射量と図３!$E$6:$G$34,3,TRUE),IF(AND(107&lt;=Z4310,Z4310&lt;143),VLOOKUP($W4310,日射量と図３!$E$6:$H$34,4,TRUE),VLOOKUP($W4310,日射量と図３!$E$6:$I$34,5,TRUE))))))</f>
        <v/>
      </c>
      <c r="AC4310" s="382" t="str">
        <f t="shared" si="818"/>
        <v/>
      </c>
      <c r="AD4310" s="382" t="str">
        <f t="shared" si="819"/>
        <v/>
      </c>
    </row>
    <row r="4311" spans="11:30" ht="13.5" customHeight="1">
      <c r="K4311" s="4">
        <f t="shared" si="813"/>
        <v>11</v>
      </c>
      <c r="L4311" s="34">
        <v>43431</v>
      </c>
      <c r="M4311" s="4">
        <v>180</v>
      </c>
      <c r="N4311" s="4">
        <v>12</v>
      </c>
      <c r="O4311" s="31">
        <v>0.45833333333333331</v>
      </c>
      <c r="P4311" s="35">
        <v>13.319999999999999</v>
      </c>
      <c r="Q4311" s="36">
        <f t="shared" si="814"/>
        <v>12</v>
      </c>
      <c r="R4311" s="4">
        <f t="shared" si="815"/>
        <v>0</v>
      </c>
      <c r="S4311" s="31">
        <f t="shared" si="820"/>
        <v>0.25912037037037033</v>
      </c>
      <c r="T4311" s="31">
        <f t="shared" si="821"/>
        <v>0.70750000000000002</v>
      </c>
      <c r="U4311" s="4">
        <f t="shared" si="817"/>
        <v>0</v>
      </c>
      <c r="V4311" s="4" t="str">
        <f t="shared" si="812"/>
        <v/>
      </c>
      <c r="W4311" s="18" t="str">
        <f>IF(V4311="","",VLOOKUP(L4311,日射量と図３!$A$4:$C$368,3,TRUE)*238.85/100)</f>
        <v/>
      </c>
      <c r="X4311" s="4" t="str">
        <f t="shared" si="816"/>
        <v/>
      </c>
      <c r="Y4311" s="4" t="str">
        <f t="shared" si="810"/>
        <v/>
      </c>
      <c r="Z4311" s="4" t="str">
        <f t="shared" si="811"/>
        <v/>
      </c>
      <c r="AA4311" s="4" t="str">
        <f>IF($V4311="","",IF(Y4311&lt;36,0,IF(AND(36&lt;=Y4311,Y4311&lt;71),VLOOKUP($W4311,日射量と図３!$E$6:$F$34,2,TRUE),IF(AND(71&lt;=Y4311,Y4311&lt;107),VLOOKUP($W4311,日射量と図３!$E$6:$G$34,3,TRUE),IF(AND(107&lt;=Y4311,Y4311&lt;143),VLOOKUP($W4311,日射量と図３!$E$6:$H$34,4,TRUE),VLOOKUP($W4311,日射量と図３!$E$6:$I$34,5,TRUE))))))</f>
        <v/>
      </c>
      <c r="AB4311" s="4" t="str">
        <f>IF($V4311="","",IF(Z4311&lt;36,0,IF(AND(36&lt;=Z4311,Z4311&lt;71),VLOOKUP($W4311,日射量と図３!$E$6:$F$34,2,TRUE),IF(AND(71&lt;=Z4311,Z4311&lt;107),VLOOKUP($W4311,日射量と図３!$E$6:$G$34,3,TRUE),IF(AND(107&lt;=Z4311,Z4311&lt;143),VLOOKUP($W4311,日射量と図３!$E$6:$H$34,4,TRUE),VLOOKUP($W4311,日射量と図３!$E$6:$I$34,5,TRUE))))))</f>
        <v/>
      </c>
      <c r="AC4311" s="382" t="str">
        <f t="shared" si="818"/>
        <v/>
      </c>
      <c r="AD4311" s="382" t="str">
        <f t="shared" si="819"/>
        <v/>
      </c>
    </row>
    <row r="4312" spans="11:30" ht="13.5" customHeight="1">
      <c r="K4312" s="4">
        <f t="shared" si="813"/>
        <v>11</v>
      </c>
      <c r="L4312" s="34">
        <v>43431</v>
      </c>
      <c r="M4312" s="4">
        <v>180</v>
      </c>
      <c r="N4312" s="4">
        <v>13</v>
      </c>
      <c r="O4312" s="31">
        <v>0.5</v>
      </c>
      <c r="P4312" s="35">
        <v>13.61</v>
      </c>
      <c r="Q4312" s="36">
        <f t="shared" si="814"/>
        <v>12</v>
      </c>
      <c r="R4312" s="4">
        <f t="shared" si="815"/>
        <v>0</v>
      </c>
      <c r="S4312" s="31">
        <f t="shared" si="820"/>
        <v>0.25912037037037033</v>
      </c>
      <c r="T4312" s="31">
        <f t="shared" si="821"/>
        <v>0.70750000000000002</v>
      </c>
      <c r="U4312" s="4">
        <f t="shared" si="817"/>
        <v>0</v>
      </c>
      <c r="V4312" s="4" t="str">
        <f t="shared" si="812"/>
        <v/>
      </c>
      <c r="W4312" s="18" t="str">
        <f>IF(V4312="","",VLOOKUP(L4312,日射量と図３!$A$4:$C$368,3,TRUE)*238.85/100)</f>
        <v/>
      </c>
      <c r="X4312" s="4" t="str">
        <f t="shared" si="816"/>
        <v/>
      </c>
      <c r="Y4312" s="4" t="str">
        <f t="shared" si="810"/>
        <v/>
      </c>
      <c r="Z4312" s="4" t="str">
        <f t="shared" si="811"/>
        <v/>
      </c>
      <c r="AA4312" s="4" t="str">
        <f>IF($V4312="","",IF(Y4312&lt;36,0,IF(AND(36&lt;=Y4312,Y4312&lt;71),VLOOKUP($W4312,日射量と図３!$E$6:$F$34,2,TRUE),IF(AND(71&lt;=Y4312,Y4312&lt;107),VLOOKUP($W4312,日射量と図３!$E$6:$G$34,3,TRUE),IF(AND(107&lt;=Y4312,Y4312&lt;143),VLOOKUP($W4312,日射量と図３!$E$6:$H$34,4,TRUE),VLOOKUP($W4312,日射量と図３!$E$6:$I$34,5,TRUE))))))</f>
        <v/>
      </c>
      <c r="AB4312" s="4" t="str">
        <f>IF($V4312="","",IF(Z4312&lt;36,0,IF(AND(36&lt;=Z4312,Z4312&lt;71),VLOOKUP($W4312,日射量と図３!$E$6:$F$34,2,TRUE),IF(AND(71&lt;=Z4312,Z4312&lt;107),VLOOKUP($W4312,日射量と図３!$E$6:$G$34,3,TRUE),IF(AND(107&lt;=Z4312,Z4312&lt;143),VLOOKUP($W4312,日射量と図３!$E$6:$H$34,4,TRUE),VLOOKUP($W4312,日射量と図３!$E$6:$I$34,5,TRUE))))))</f>
        <v/>
      </c>
      <c r="AC4312" s="382" t="str">
        <f t="shared" si="818"/>
        <v/>
      </c>
      <c r="AD4312" s="382" t="str">
        <f t="shared" si="819"/>
        <v/>
      </c>
    </row>
    <row r="4313" spans="11:30" ht="13.5" customHeight="1">
      <c r="K4313" s="4">
        <f t="shared" si="813"/>
        <v>11</v>
      </c>
      <c r="L4313" s="34">
        <v>43431</v>
      </c>
      <c r="M4313" s="4">
        <v>180</v>
      </c>
      <c r="N4313" s="4">
        <v>14</v>
      </c>
      <c r="O4313" s="31">
        <v>0.54166666666666663</v>
      </c>
      <c r="P4313" s="35">
        <v>14.430000000000001</v>
      </c>
      <c r="Q4313" s="36">
        <f t="shared" si="814"/>
        <v>12</v>
      </c>
      <c r="R4313" s="4">
        <f t="shared" si="815"/>
        <v>0</v>
      </c>
      <c r="S4313" s="31">
        <f t="shared" si="820"/>
        <v>0.25912037037037033</v>
      </c>
      <c r="T4313" s="31">
        <f t="shared" si="821"/>
        <v>0.70750000000000002</v>
      </c>
      <c r="U4313" s="4">
        <f t="shared" si="817"/>
        <v>0</v>
      </c>
      <c r="V4313" s="4" t="str">
        <f t="shared" si="812"/>
        <v/>
      </c>
      <c r="W4313" s="18" t="str">
        <f>IF(V4313="","",VLOOKUP(L4313,日射量と図３!$A$4:$C$368,3,TRUE)*238.85/100)</f>
        <v/>
      </c>
      <c r="X4313" s="4" t="str">
        <f t="shared" si="816"/>
        <v/>
      </c>
      <c r="Y4313" s="4" t="str">
        <f t="shared" si="810"/>
        <v/>
      </c>
      <c r="Z4313" s="4" t="str">
        <f t="shared" si="811"/>
        <v/>
      </c>
      <c r="AA4313" s="4" t="str">
        <f>IF($V4313="","",IF(Y4313&lt;36,0,IF(AND(36&lt;=Y4313,Y4313&lt;71),VLOOKUP($W4313,日射量と図３!$E$6:$F$34,2,TRUE),IF(AND(71&lt;=Y4313,Y4313&lt;107),VLOOKUP($W4313,日射量と図３!$E$6:$G$34,3,TRUE),IF(AND(107&lt;=Y4313,Y4313&lt;143),VLOOKUP($W4313,日射量と図３!$E$6:$H$34,4,TRUE),VLOOKUP($W4313,日射量と図３!$E$6:$I$34,5,TRUE))))))</f>
        <v/>
      </c>
      <c r="AB4313" s="4" t="str">
        <f>IF($V4313="","",IF(Z4313&lt;36,0,IF(AND(36&lt;=Z4313,Z4313&lt;71),VLOOKUP($W4313,日射量と図３!$E$6:$F$34,2,TRUE),IF(AND(71&lt;=Z4313,Z4313&lt;107),VLOOKUP($W4313,日射量と図３!$E$6:$G$34,3,TRUE),IF(AND(107&lt;=Z4313,Z4313&lt;143),VLOOKUP($W4313,日射量と図３!$E$6:$H$34,4,TRUE),VLOOKUP($W4313,日射量と図３!$E$6:$I$34,5,TRUE))))))</f>
        <v/>
      </c>
      <c r="AC4313" s="382" t="str">
        <f t="shared" si="818"/>
        <v/>
      </c>
      <c r="AD4313" s="382" t="str">
        <f t="shared" si="819"/>
        <v/>
      </c>
    </row>
    <row r="4314" spans="11:30" ht="13.5" customHeight="1">
      <c r="K4314" s="4">
        <f t="shared" si="813"/>
        <v>11</v>
      </c>
      <c r="L4314" s="34">
        <v>43431</v>
      </c>
      <c r="M4314" s="4">
        <v>180</v>
      </c>
      <c r="N4314" s="4">
        <v>15</v>
      </c>
      <c r="O4314" s="31">
        <v>0.58333333333333337</v>
      </c>
      <c r="P4314" s="35">
        <v>14.48</v>
      </c>
      <c r="Q4314" s="36">
        <f t="shared" si="814"/>
        <v>12</v>
      </c>
      <c r="R4314" s="4">
        <f t="shared" si="815"/>
        <v>0</v>
      </c>
      <c r="S4314" s="31">
        <f t="shared" si="820"/>
        <v>0.25912037037037033</v>
      </c>
      <c r="T4314" s="31">
        <f t="shared" si="821"/>
        <v>0.70750000000000002</v>
      </c>
      <c r="U4314" s="4">
        <f t="shared" si="817"/>
        <v>0</v>
      </c>
      <c r="V4314" s="4" t="str">
        <f t="shared" si="812"/>
        <v/>
      </c>
      <c r="W4314" s="18" t="str">
        <f>IF(V4314="","",VLOOKUP(L4314,日射量と図３!$A$4:$C$368,3,TRUE)*238.85/100)</f>
        <v/>
      </c>
      <c r="X4314" s="4" t="str">
        <f t="shared" si="816"/>
        <v/>
      </c>
      <c r="Y4314" s="4" t="str">
        <f t="shared" si="810"/>
        <v/>
      </c>
      <c r="Z4314" s="4" t="str">
        <f t="shared" si="811"/>
        <v/>
      </c>
      <c r="AA4314" s="4" t="str">
        <f>IF($V4314="","",IF(Y4314&lt;36,0,IF(AND(36&lt;=Y4314,Y4314&lt;71),VLOOKUP($W4314,日射量と図３!$E$6:$F$34,2,TRUE),IF(AND(71&lt;=Y4314,Y4314&lt;107),VLOOKUP($W4314,日射量と図３!$E$6:$G$34,3,TRUE),IF(AND(107&lt;=Y4314,Y4314&lt;143),VLOOKUP($W4314,日射量と図３!$E$6:$H$34,4,TRUE),VLOOKUP($W4314,日射量と図３!$E$6:$I$34,5,TRUE))))))</f>
        <v/>
      </c>
      <c r="AB4314" s="4" t="str">
        <f>IF($V4314="","",IF(Z4314&lt;36,0,IF(AND(36&lt;=Z4314,Z4314&lt;71),VLOOKUP($W4314,日射量と図３!$E$6:$F$34,2,TRUE),IF(AND(71&lt;=Z4314,Z4314&lt;107),VLOOKUP($W4314,日射量と図３!$E$6:$G$34,3,TRUE),IF(AND(107&lt;=Z4314,Z4314&lt;143),VLOOKUP($W4314,日射量と図３!$E$6:$H$34,4,TRUE),VLOOKUP($W4314,日射量と図３!$E$6:$I$34,5,TRUE))))))</f>
        <v/>
      </c>
      <c r="AC4314" s="382" t="str">
        <f t="shared" si="818"/>
        <v/>
      </c>
      <c r="AD4314" s="382" t="str">
        <f t="shared" si="819"/>
        <v/>
      </c>
    </row>
    <row r="4315" spans="11:30" ht="13.5" customHeight="1">
      <c r="K4315" s="4">
        <f t="shared" si="813"/>
        <v>11</v>
      </c>
      <c r="L4315" s="34">
        <v>43431</v>
      </c>
      <c r="M4315" s="4">
        <v>180</v>
      </c>
      <c r="N4315" s="4">
        <v>16</v>
      </c>
      <c r="O4315" s="31">
        <v>0.625</v>
      </c>
      <c r="P4315" s="35">
        <v>14.15</v>
      </c>
      <c r="Q4315" s="36">
        <f t="shared" si="814"/>
        <v>16</v>
      </c>
      <c r="R4315" s="4">
        <f t="shared" si="815"/>
        <v>1.8499999999999996</v>
      </c>
      <c r="S4315" s="31">
        <f t="shared" si="820"/>
        <v>0.25912037037037033</v>
      </c>
      <c r="T4315" s="31">
        <f t="shared" si="821"/>
        <v>0.70750000000000002</v>
      </c>
      <c r="U4315" s="4">
        <f t="shared" si="817"/>
        <v>1.8499999999999996</v>
      </c>
      <c r="V4315" s="4" t="str">
        <f t="shared" si="812"/>
        <v/>
      </c>
      <c r="W4315" s="18" t="str">
        <f>IF(V4315="","",VLOOKUP(L4315,日射量と図３!$A$4:$C$368,3,TRUE)*238.85/100)</f>
        <v/>
      </c>
      <c r="X4315" s="4" t="str">
        <f t="shared" si="816"/>
        <v/>
      </c>
      <c r="Y4315" s="4" t="str">
        <f t="shared" si="810"/>
        <v/>
      </c>
      <c r="Z4315" s="4" t="str">
        <f t="shared" si="811"/>
        <v/>
      </c>
      <c r="AA4315" s="4" t="str">
        <f>IF($V4315="","",IF(Y4315&lt;36,0,IF(AND(36&lt;=Y4315,Y4315&lt;71),VLOOKUP($W4315,日射量と図３!$E$6:$F$34,2,TRUE),IF(AND(71&lt;=Y4315,Y4315&lt;107),VLOOKUP($W4315,日射量と図３!$E$6:$G$34,3,TRUE),IF(AND(107&lt;=Y4315,Y4315&lt;143),VLOOKUP($W4315,日射量と図３!$E$6:$H$34,4,TRUE),VLOOKUP($W4315,日射量と図３!$E$6:$I$34,5,TRUE))))))</f>
        <v/>
      </c>
      <c r="AB4315" s="4" t="str">
        <f>IF($V4315="","",IF(Z4315&lt;36,0,IF(AND(36&lt;=Z4315,Z4315&lt;71),VLOOKUP($W4315,日射量と図３!$E$6:$F$34,2,TRUE),IF(AND(71&lt;=Z4315,Z4315&lt;107),VLOOKUP($W4315,日射量と図３!$E$6:$G$34,3,TRUE),IF(AND(107&lt;=Z4315,Z4315&lt;143),VLOOKUP($W4315,日射量と図３!$E$6:$H$34,4,TRUE),VLOOKUP($W4315,日射量と図３!$E$6:$I$34,5,TRUE))))))</f>
        <v/>
      </c>
      <c r="AC4315" s="382" t="str">
        <f t="shared" si="818"/>
        <v/>
      </c>
      <c r="AD4315" s="382" t="str">
        <f t="shared" si="819"/>
        <v/>
      </c>
    </row>
    <row r="4316" spans="11:30" ht="13.5" customHeight="1">
      <c r="K4316" s="4">
        <f t="shared" si="813"/>
        <v>11</v>
      </c>
      <c r="L4316" s="34">
        <v>43431</v>
      </c>
      <c r="M4316" s="4">
        <v>180</v>
      </c>
      <c r="N4316" s="4">
        <v>17</v>
      </c>
      <c r="O4316" s="31">
        <v>0.66666666666666663</v>
      </c>
      <c r="P4316" s="35">
        <v>13.52</v>
      </c>
      <c r="Q4316" s="36">
        <f t="shared" si="814"/>
        <v>16</v>
      </c>
      <c r="R4316" s="4">
        <f t="shared" si="815"/>
        <v>2.4800000000000004</v>
      </c>
      <c r="S4316" s="31">
        <f t="shared" si="820"/>
        <v>0.25912037037037033</v>
      </c>
      <c r="T4316" s="31">
        <f t="shared" si="821"/>
        <v>0.70750000000000002</v>
      </c>
      <c r="U4316" s="4">
        <f t="shared" si="817"/>
        <v>2.4800000000000004</v>
      </c>
      <c r="V4316" s="4" t="str">
        <f t="shared" si="812"/>
        <v/>
      </c>
      <c r="W4316" s="18" t="str">
        <f>IF(V4316="","",VLOOKUP(L4316,日射量と図３!$A$4:$C$368,3,TRUE)*238.85/100)</f>
        <v/>
      </c>
      <c r="X4316" s="4" t="str">
        <f t="shared" si="816"/>
        <v/>
      </c>
      <c r="Y4316" s="4" t="str">
        <f t="shared" si="810"/>
        <v/>
      </c>
      <c r="Z4316" s="4" t="str">
        <f t="shared" si="811"/>
        <v/>
      </c>
      <c r="AA4316" s="4" t="str">
        <f>IF($V4316="","",IF(Y4316&lt;36,0,IF(AND(36&lt;=Y4316,Y4316&lt;71),VLOOKUP($W4316,日射量と図３!$E$6:$F$34,2,TRUE),IF(AND(71&lt;=Y4316,Y4316&lt;107),VLOOKUP($W4316,日射量と図３!$E$6:$G$34,3,TRUE),IF(AND(107&lt;=Y4316,Y4316&lt;143),VLOOKUP($W4316,日射量と図３!$E$6:$H$34,4,TRUE),VLOOKUP($W4316,日射量と図３!$E$6:$I$34,5,TRUE))))))</f>
        <v/>
      </c>
      <c r="AB4316" s="4" t="str">
        <f>IF($V4316="","",IF(Z4316&lt;36,0,IF(AND(36&lt;=Z4316,Z4316&lt;71),VLOOKUP($W4316,日射量と図３!$E$6:$F$34,2,TRUE),IF(AND(71&lt;=Z4316,Z4316&lt;107),VLOOKUP($W4316,日射量と図３!$E$6:$G$34,3,TRUE),IF(AND(107&lt;=Z4316,Z4316&lt;143),VLOOKUP($W4316,日射量と図３!$E$6:$H$34,4,TRUE),VLOOKUP($W4316,日射量と図３!$E$6:$I$34,5,TRUE))))))</f>
        <v/>
      </c>
      <c r="AC4316" s="382" t="str">
        <f t="shared" si="818"/>
        <v/>
      </c>
      <c r="AD4316" s="382" t="str">
        <f t="shared" si="819"/>
        <v/>
      </c>
    </row>
    <row r="4317" spans="11:30" ht="13.5" customHeight="1">
      <c r="K4317" s="4">
        <f t="shared" si="813"/>
        <v>11</v>
      </c>
      <c r="L4317" s="34">
        <v>43431</v>
      </c>
      <c r="M4317" s="4">
        <v>180</v>
      </c>
      <c r="N4317" s="4">
        <v>18</v>
      </c>
      <c r="O4317" s="31">
        <v>0.70833333333333337</v>
      </c>
      <c r="P4317" s="35">
        <v>12.569999999999999</v>
      </c>
      <c r="Q4317" s="36">
        <f t="shared" si="814"/>
        <v>16</v>
      </c>
      <c r="R4317" s="4">
        <f t="shared" si="815"/>
        <v>3.4300000000000015</v>
      </c>
      <c r="S4317" s="31">
        <f t="shared" si="820"/>
        <v>0.25912037037037033</v>
      </c>
      <c r="T4317" s="31">
        <f t="shared" si="821"/>
        <v>0.70750000000000002</v>
      </c>
      <c r="U4317" s="4">
        <f t="shared" si="817"/>
        <v>0</v>
      </c>
      <c r="V4317" s="4" t="str">
        <f t="shared" si="812"/>
        <v/>
      </c>
      <c r="W4317" s="18" t="str">
        <f>IF(V4317="","",VLOOKUP(L4317,日射量と図３!$A$4:$C$368,3,TRUE)*238.85/100)</f>
        <v/>
      </c>
      <c r="X4317" s="4" t="str">
        <f t="shared" si="816"/>
        <v/>
      </c>
      <c r="Y4317" s="4" t="str">
        <f t="shared" si="810"/>
        <v/>
      </c>
      <c r="Z4317" s="4" t="str">
        <f t="shared" si="811"/>
        <v/>
      </c>
      <c r="AA4317" s="4" t="str">
        <f>IF($V4317="","",IF(Y4317&lt;36,0,IF(AND(36&lt;=Y4317,Y4317&lt;71),VLOOKUP($W4317,日射量と図３!$E$6:$F$34,2,TRUE),IF(AND(71&lt;=Y4317,Y4317&lt;107),VLOOKUP($W4317,日射量と図３!$E$6:$G$34,3,TRUE),IF(AND(107&lt;=Y4317,Y4317&lt;143),VLOOKUP($W4317,日射量と図３!$E$6:$H$34,4,TRUE),VLOOKUP($W4317,日射量と図３!$E$6:$I$34,5,TRUE))))))</f>
        <v/>
      </c>
      <c r="AB4317" s="4" t="str">
        <f>IF($V4317="","",IF(Z4317&lt;36,0,IF(AND(36&lt;=Z4317,Z4317&lt;71),VLOOKUP($W4317,日射量と図３!$E$6:$F$34,2,TRUE),IF(AND(71&lt;=Z4317,Z4317&lt;107),VLOOKUP($W4317,日射量と図３!$E$6:$G$34,3,TRUE),IF(AND(107&lt;=Z4317,Z4317&lt;143),VLOOKUP($W4317,日射量と図３!$E$6:$H$34,4,TRUE),VLOOKUP($W4317,日射量と図３!$E$6:$I$34,5,TRUE))))))</f>
        <v/>
      </c>
      <c r="AC4317" s="382" t="str">
        <f t="shared" si="818"/>
        <v/>
      </c>
      <c r="AD4317" s="382" t="str">
        <f t="shared" si="819"/>
        <v/>
      </c>
    </row>
    <row r="4318" spans="11:30" ht="13.5" customHeight="1">
      <c r="K4318" s="4">
        <f t="shared" si="813"/>
        <v>11</v>
      </c>
      <c r="L4318" s="34">
        <v>43431</v>
      </c>
      <c r="M4318" s="4">
        <v>180</v>
      </c>
      <c r="N4318" s="4">
        <v>19</v>
      </c>
      <c r="O4318" s="31">
        <v>0.75</v>
      </c>
      <c r="P4318" s="35">
        <v>11.75</v>
      </c>
      <c r="Q4318" s="36">
        <f t="shared" si="814"/>
        <v>16</v>
      </c>
      <c r="R4318" s="4">
        <f t="shared" si="815"/>
        <v>4.25</v>
      </c>
      <c r="S4318" s="31">
        <f t="shared" si="820"/>
        <v>0.25912037037037033</v>
      </c>
      <c r="T4318" s="31">
        <f t="shared" si="821"/>
        <v>0.70750000000000002</v>
      </c>
      <c r="U4318" s="4">
        <f t="shared" si="817"/>
        <v>0</v>
      </c>
      <c r="V4318" s="4" t="str">
        <f t="shared" si="812"/>
        <v/>
      </c>
      <c r="W4318" s="18" t="str">
        <f>IF(V4318="","",VLOOKUP(L4318,日射量と図３!$A$4:$C$368,3,TRUE)*238.85/100)</f>
        <v/>
      </c>
      <c r="X4318" s="4" t="str">
        <f t="shared" si="816"/>
        <v/>
      </c>
      <c r="Y4318" s="4" t="str">
        <f t="shared" si="810"/>
        <v/>
      </c>
      <c r="Z4318" s="4" t="str">
        <f t="shared" si="811"/>
        <v/>
      </c>
      <c r="AA4318" s="4" t="str">
        <f>IF($V4318="","",IF(Y4318&lt;36,0,IF(AND(36&lt;=Y4318,Y4318&lt;71),VLOOKUP($W4318,日射量と図３!$E$6:$F$34,2,TRUE),IF(AND(71&lt;=Y4318,Y4318&lt;107),VLOOKUP($W4318,日射量と図３!$E$6:$G$34,3,TRUE),IF(AND(107&lt;=Y4318,Y4318&lt;143),VLOOKUP($W4318,日射量と図３!$E$6:$H$34,4,TRUE),VLOOKUP($W4318,日射量と図３!$E$6:$I$34,5,TRUE))))))</f>
        <v/>
      </c>
      <c r="AB4318" s="4" t="str">
        <f>IF($V4318="","",IF(Z4318&lt;36,0,IF(AND(36&lt;=Z4318,Z4318&lt;71),VLOOKUP($W4318,日射量と図３!$E$6:$F$34,2,TRUE),IF(AND(71&lt;=Z4318,Z4318&lt;107),VLOOKUP($W4318,日射量と図３!$E$6:$G$34,3,TRUE),IF(AND(107&lt;=Z4318,Z4318&lt;143),VLOOKUP($W4318,日射量と図３!$E$6:$H$34,4,TRUE),VLOOKUP($W4318,日射量と図３!$E$6:$I$34,5,TRUE))))))</f>
        <v/>
      </c>
      <c r="AC4318" s="382" t="str">
        <f t="shared" si="818"/>
        <v/>
      </c>
      <c r="AD4318" s="382" t="str">
        <f t="shared" si="819"/>
        <v/>
      </c>
    </row>
    <row r="4319" spans="11:30" ht="13.5" customHeight="1">
      <c r="K4319" s="4">
        <f t="shared" si="813"/>
        <v>11</v>
      </c>
      <c r="L4319" s="34">
        <v>43431</v>
      </c>
      <c r="M4319" s="4">
        <v>180</v>
      </c>
      <c r="N4319" s="4">
        <v>20</v>
      </c>
      <c r="O4319" s="31">
        <v>0.79166666666666663</v>
      </c>
      <c r="P4319" s="35">
        <v>11.459999999999999</v>
      </c>
      <c r="Q4319" s="36">
        <f t="shared" si="814"/>
        <v>16</v>
      </c>
      <c r="R4319" s="4">
        <f t="shared" si="815"/>
        <v>4.5400000000000009</v>
      </c>
      <c r="S4319" s="31">
        <f t="shared" si="820"/>
        <v>0.25912037037037033</v>
      </c>
      <c r="T4319" s="31">
        <f t="shared" si="821"/>
        <v>0.70750000000000002</v>
      </c>
      <c r="U4319" s="4">
        <f t="shared" si="817"/>
        <v>0</v>
      </c>
      <c r="V4319" s="4" t="str">
        <f t="shared" si="812"/>
        <v/>
      </c>
      <c r="W4319" s="18" t="str">
        <f>IF(V4319="","",VLOOKUP(L4319,日射量と図３!$A$4:$C$368,3,TRUE)*238.85/100)</f>
        <v/>
      </c>
      <c r="X4319" s="4" t="str">
        <f t="shared" si="816"/>
        <v/>
      </c>
      <c r="Y4319" s="4" t="str">
        <f t="shared" ref="Y4319:Y4382" si="822">IF(V4319="","",$AH$30*V4319/(($AG$18/$AH$18)*X4319))</f>
        <v/>
      </c>
      <c r="Z4319" s="4" t="str">
        <f t="shared" ref="Z4319:Z4382" si="823">IF(V4319="","",$AH$30*V4319/(($AG$19/$AH$19)*X4319))</f>
        <v/>
      </c>
      <c r="AA4319" s="4" t="str">
        <f>IF($V4319="","",IF(Y4319&lt;36,0,IF(AND(36&lt;=Y4319,Y4319&lt;71),VLOOKUP($W4319,日射量と図３!$E$6:$F$34,2,TRUE),IF(AND(71&lt;=Y4319,Y4319&lt;107),VLOOKUP($W4319,日射量と図３!$E$6:$G$34,3,TRUE),IF(AND(107&lt;=Y4319,Y4319&lt;143),VLOOKUP($W4319,日射量と図３!$E$6:$H$34,4,TRUE),VLOOKUP($W4319,日射量と図３!$E$6:$I$34,5,TRUE))))))</f>
        <v/>
      </c>
      <c r="AB4319" s="4" t="str">
        <f>IF($V4319="","",IF(Z4319&lt;36,0,IF(AND(36&lt;=Z4319,Z4319&lt;71),VLOOKUP($W4319,日射量と図３!$E$6:$F$34,2,TRUE),IF(AND(71&lt;=Z4319,Z4319&lt;107),VLOOKUP($W4319,日射量と図３!$E$6:$G$34,3,TRUE),IF(AND(107&lt;=Z4319,Z4319&lt;143),VLOOKUP($W4319,日射量と図３!$E$6:$H$34,4,TRUE),VLOOKUP($W4319,日射量と図３!$E$6:$I$34,5,TRUE))))))</f>
        <v/>
      </c>
      <c r="AC4319" s="382" t="str">
        <f t="shared" si="818"/>
        <v/>
      </c>
      <c r="AD4319" s="382" t="str">
        <f t="shared" si="819"/>
        <v/>
      </c>
    </row>
    <row r="4320" spans="11:30" ht="13.5" customHeight="1">
      <c r="K4320" s="4">
        <f t="shared" si="813"/>
        <v>11</v>
      </c>
      <c r="L4320" s="34">
        <v>43431</v>
      </c>
      <c r="M4320" s="4">
        <v>180</v>
      </c>
      <c r="N4320" s="4">
        <v>21</v>
      </c>
      <c r="O4320" s="31">
        <v>0.83333333333333337</v>
      </c>
      <c r="P4320" s="35">
        <v>10.66</v>
      </c>
      <c r="Q4320" s="36">
        <f t="shared" si="814"/>
        <v>16</v>
      </c>
      <c r="R4320" s="4">
        <f t="shared" si="815"/>
        <v>5.34</v>
      </c>
      <c r="S4320" s="31">
        <f t="shared" si="820"/>
        <v>0.25912037037037033</v>
      </c>
      <c r="T4320" s="31">
        <f t="shared" si="821"/>
        <v>0.70750000000000002</v>
      </c>
      <c r="U4320" s="4">
        <f t="shared" si="817"/>
        <v>0</v>
      </c>
      <c r="V4320" s="4" t="str">
        <f t="shared" si="812"/>
        <v/>
      </c>
      <c r="W4320" s="18" t="str">
        <f>IF(V4320="","",VLOOKUP(L4320,日射量と図３!$A$4:$C$368,3,TRUE)*238.85/100)</f>
        <v/>
      </c>
      <c r="X4320" s="4" t="str">
        <f t="shared" si="816"/>
        <v/>
      </c>
      <c r="Y4320" s="4" t="str">
        <f t="shared" si="822"/>
        <v/>
      </c>
      <c r="Z4320" s="4" t="str">
        <f t="shared" si="823"/>
        <v/>
      </c>
      <c r="AA4320" s="4" t="str">
        <f>IF($V4320="","",IF(Y4320&lt;36,0,IF(AND(36&lt;=Y4320,Y4320&lt;71),VLOOKUP($W4320,日射量と図３!$E$6:$F$34,2,TRUE),IF(AND(71&lt;=Y4320,Y4320&lt;107),VLOOKUP($W4320,日射量と図３!$E$6:$G$34,3,TRUE),IF(AND(107&lt;=Y4320,Y4320&lt;143),VLOOKUP($W4320,日射量と図３!$E$6:$H$34,4,TRUE),VLOOKUP($W4320,日射量と図３!$E$6:$I$34,5,TRUE))))))</f>
        <v/>
      </c>
      <c r="AB4320" s="4" t="str">
        <f>IF($V4320="","",IF(Z4320&lt;36,0,IF(AND(36&lt;=Z4320,Z4320&lt;71),VLOOKUP($W4320,日射量と図３!$E$6:$F$34,2,TRUE),IF(AND(71&lt;=Z4320,Z4320&lt;107),VLOOKUP($W4320,日射量と図３!$E$6:$G$34,3,TRUE),IF(AND(107&lt;=Z4320,Z4320&lt;143),VLOOKUP($W4320,日射量と図３!$E$6:$H$34,4,TRUE),VLOOKUP($W4320,日射量と図３!$E$6:$I$34,5,TRUE))))))</f>
        <v/>
      </c>
      <c r="AC4320" s="382" t="str">
        <f t="shared" si="818"/>
        <v/>
      </c>
      <c r="AD4320" s="382" t="str">
        <f t="shared" si="819"/>
        <v/>
      </c>
    </row>
    <row r="4321" spans="11:30" ht="13.5" customHeight="1">
      <c r="K4321" s="4">
        <f t="shared" si="813"/>
        <v>11</v>
      </c>
      <c r="L4321" s="34">
        <v>43431</v>
      </c>
      <c r="M4321" s="4">
        <v>180</v>
      </c>
      <c r="N4321" s="4">
        <v>22</v>
      </c>
      <c r="O4321" s="31">
        <v>0.875</v>
      </c>
      <c r="P4321" s="35">
        <v>9.9600000000000009</v>
      </c>
      <c r="Q4321" s="36">
        <f t="shared" si="814"/>
        <v>16</v>
      </c>
      <c r="R4321" s="4">
        <f t="shared" si="815"/>
        <v>6.0399999999999991</v>
      </c>
      <c r="S4321" s="31">
        <f t="shared" si="820"/>
        <v>0.25912037037037033</v>
      </c>
      <c r="T4321" s="31">
        <f t="shared" si="821"/>
        <v>0.70750000000000002</v>
      </c>
      <c r="U4321" s="4">
        <f t="shared" si="817"/>
        <v>0</v>
      </c>
      <c r="V4321" s="4" t="str">
        <f t="shared" si="812"/>
        <v/>
      </c>
      <c r="W4321" s="18" t="str">
        <f>IF(V4321="","",VLOOKUP(L4321,日射量と図３!$A$4:$C$368,3,TRUE)*238.85/100)</f>
        <v/>
      </c>
      <c r="X4321" s="4" t="str">
        <f t="shared" si="816"/>
        <v/>
      </c>
      <c r="Y4321" s="4" t="str">
        <f t="shared" si="822"/>
        <v/>
      </c>
      <c r="Z4321" s="4" t="str">
        <f t="shared" si="823"/>
        <v/>
      </c>
      <c r="AA4321" s="4" t="str">
        <f>IF($V4321="","",IF(Y4321&lt;36,0,IF(AND(36&lt;=Y4321,Y4321&lt;71),VLOOKUP($W4321,日射量と図３!$E$6:$F$34,2,TRUE),IF(AND(71&lt;=Y4321,Y4321&lt;107),VLOOKUP($W4321,日射量と図３!$E$6:$G$34,3,TRUE),IF(AND(107&lt;=Y4321,Y4321&lt;143),VLOOKUP($W4321,日射量と図３!$E$6:$H$34,4,TRUE),VLOOKUP($W4321,日射量と図３!$E$6:$I$34,5,TRUE))))))</f>
        <v/>
      </c>
      <c r="AB4321" s="4" t="str">
        <f>IF($V4321="","",IF(Z4321&lt;36,0,IF(AND(36&lt;=Z4321,Z4321&lt;71),VLOOKUP($W4321,日射量と図３!$E$6:$F$34,2,TRUE),IF(AND(71&lt;=Z4321,Z4321&lt;107),VLOOKUP($W4321,日射量と図３!$E$6:$G$34,3,TRUE),IF(AND(107&lt;=Z4321,Z4321&lt;143),VLOOKUP($W4321,日射量と図３!$E$6:$H$34,4,TRUE),VLOOKUP($W4321,日射量と図３!$E$6:$I$34,5,TRUE))))))</f>
        <v/>
      </c>
      <c r="AC4321" s="382" t="str">
        <f t="shared" si="818"/>
        <v/>
      </c>
      <c r="AD4321" s="382" t="str">
        <f t="shared" si="819"/>
        <v/>
      </c>
    </row>
    <row r="4322" spans="11:30" ht="13.5" customHeight="1">
      <c r="K4322" s="4">
        <f t="shared" si="813"/>
        <v>11</v>
      </c>
      <c r="L4322" s="34">
        <v>43431</v>
      </c>
      <c r="M4322" s="4">
        <v>180</v>
      </c>
      <c r="N4322" s="4">
        <v>23</v>
      </c>
      <c r="O4322" s="31">
        <v>0.91666666666666663</v>
      </c>
      <c r="P4322" s="35">
        <v>9.5400000000000009</v>
      </c>
      <c r="Q4322" s="36">
        <f t="shared" si="814"/>
        <v>13</v>
      </c>
      <c r="R4322" s="4">
        <f t="shared" si="815"/>
        <v>3.4599999999999991</v>
      </c>
      <c r="S4322" s="31">
        <f t="shared" si="820"/>
        <v>0.25912037037037033</v>
      </c>
      <c r="T4322" s="31">
        <f t="shared" si="821"/>
        <v>0.70750000000000002</v>
      </c>
      <c r="U4322" s="4">
        <f t="shared" si="817"/>
        <v>0</v>
      </c>
      <c r="V4322" s="4" t="str">
        <f t="shared" si="812"/>
        <v/>
      </c>
      <c r="W4322" s="18" t="str">
        <f>IF(V4322="","",VLOOKUP(L4322,日射量と図３!$A$4:$C$368,3,TRUE)*238.85/100)</f>
        <v/>
      </c>
      <c r="X4322" s="4" t="str">
        <f t="shared" si="816"/>
        <v/>
      </c>
      <c r="Y4322" s="4" t="str">
        <f t="shared" si="822"/>
        <v/>
      </c>
      <c r="Z4322" s="4" t="str">
        <f t="shared" si="823"/>
        <v/>
      </c>
      <c r="AA4322" s="4" t="str">
        <f>IF($V4322="","",IF(Y4322&lt;36,0,IF(AND(36&lt;=Y4322,Y4322&lt;71),VLOOKUP($W4322,日射量と図３!$E$6:$F$34,2,TRUE),IF(AND(71&lt;=Y4322,Y4322&lt;107),VLOOKUP($W4322,日射量と図３!$E$6:$G$34,3,TRUE),IF(AND(107&lt;=Y4322,Y4322&lt;143),VLOOKUP($W4322,日射量と図３!$E$6:$H$34,4,TRUE),VLOOKUP($W4322,日射量と図３!$E$6:$I$34,5,TRUE))))))</f>
        <v/>
      </c>
      <c r="AB4322" s="4" t="str">
        <f>IF($V4322="","",IF(Z4322&lt;36,0,IF(AND(36&lt;=Z4322,Z4322&lt;71),VLOOKUP($W4322,日射量と図３!$E$6:$F$34,2,TRUE),IF(AND(71&lt;=Z4322,Z4322&lt;107),VLOOKUP($W4322,日射量と図３!$E$6:$G$34,3,TRUE),IF(AND(107&lt;=Z4322,Z4322&lt;143),VLOOKUP($W4322,日射量と図３!$E$6:$H$34,4,TRUE),VLOOKUP($W4322,日射量と図３!$E$6:$I$34,5,TRUE))))))</f>
        <v/>
      </c>
      <c r="AC4322" s="382" t="str">
        <f t="shared" si="818"/>
        <v/>
      </c>
      <c r="AD4322" s="382" t="str">
        <f t="shared" si="819"/>
        <v/>
      </c>
    </row>
    <row r="4323" spans="11:30" ht="13.5" customHeight="1">
      <c r="K4323" s="4">
        <f t="shared" si="813"/>
        <v>11</v>
      </c>
      <c r="L4323" s="34">
        <v>43431</v>
      </c>
      <c r="M4323" s="4">
        <v>180</v>
      </c>
      <c r="N4323" s="4">
        <v>24</v>
      </c>
      <c r="O4323" s="31">
        <v>0.95833333333333337</v>
      </c>
      <c r="P4323" s="35">
        <v>9.17</v>
      </c>
      <c r="Q4323" s="36">
        <f t="shared" si="814"/>
        <v>13</v>
      </c>
      <c r="R4323" s="4">
        <f t="shared" si="815"/>
        <v>3.83</v>
      </c>
      <c r="S4323" s="31">
        <f t="shared" si="820"/>
        <v>0.25912037037037033</v>
      </c>
      <c r="T4323" s="31">
        <f t="shared" si="821"/>
        <v>0.70750000000000002</v>
      </c>
      <c r="U4323" s="4">
        <f t="shared" si="817"/>
        <v>0</v>
      </c>
      <c r="V4323" s="4" t="str">
        <f t="shared" si="812"/>
        <v/>
      </c>
      <c r="W4323" s="18" t="str">
        <f>IF(V4323="","",VLOOKUP(L4323,日射量と図３!$A$4:$C$368,3,TRUE)*238.85/100)</f>
        <v/>
      </c>
      <c r="X4323" s="4" t="str">
        <f t="shared" si="816"/>
        <v/>
      </c>
      <c r="Y4323" s="4" t="str">
        <f t="shared" si="822"/>
        <v/>
      </c>
      <c r="Z4323" s="4" t="str">
        <f t="shared" si="823"/>
        <v/>
      </c>
      <c r="AA4323" s="4" t="str">
        <f>IF($V4323="","",IF(Y4323&lt;36,0,IF(AND(36&lt;=Y4323,Y4323&lt;71),VLOOKUP($W4323,日射量と図３!$E$6:$F$34,2,TRUE),IF(AND(71&lt;=Y4323,Y4323&lt;107),VLOOKUP($W4323,日射量と図３!$E$6:$G$34,3,TRUE),IF(AND(107&lt;=Y4323,Y4323&lt;143),VLOOKUP($W4323,日射量と図３!$E$6:$H$34,4,TRUE),VLOOKUP($W4323,日射量と図３!$E$6:$I$34,5,TRUE))))))</f>
        <v/>
      </c>
      <c r="AB4323" s="4" t="str">
        <f>IF($V4323="","",IF(Z4323&lt;36,0,IF(AND(36&lt;=Z4323,Z4323&lt;71),VLOOKUP($W4323,日射量と図３!$E$6:$F$34,2,TRUE),IF(AND(71&lt;=Z4323,Z4323&lt;107),VLOOKUP($W4323,日射量と図３!$E$6:$G$34,3,TRUE),IF(AND(107&lt;=Z4323,Z4323&lt;143),VLOOKUP($W4323,日射量と図３!$E$6:$H$34,4,TRUE),VLOOKUP($W4323,日射量と図３!$E$6:$I$34,5,TRUE))))))</f>
        <v/>
      </c>
      <c r="AC4323" s="382" t="str">
        <f t="shared" si="818"/>
        <v/>
      </c>
      <c r="AD4323" s="382" t="str">
        <f t="shared" si="819"/>
        <v/>
      </c>
    </row>
    <row r="4324" spans="11:30" ht="13.5" customHeight="1">
      <c r="K4324" s="4">
        <f t="shared" si="813"/>
        <v>11</v>
      </c>
      <c r="L4324" s="34">
        <v>43432</v>
      </c>
      <c r="M4324" s="4">
        <v>181</v>
      </c>
      <c r="N4324" s="4">
        <v>1</v>
      </c>
      <c r="O4324" s="31">
        <v>0</v>
      </c>
      <c r="P4324" s="35">
        <v>8.7900000000000009</v>
      </c>
      <c r="Q4324" s="36">
        <f t="shared" si="814"/>
        <v>13</v>
      </c>
      <c r="R4324" s="4">
        <f t="shared" si="815"/>
        <v>4.2099999999999991</v>
      </c>
      <c r="S4324" s="31">
        <f t="shared" si="820"/>
        <v>0.25912037037037033</v>
      </c>
      <c r="T4324" s="31">
        <f t="shared" si="821"/>
        <v>0.70750000000000002</v>
      </c>
      <c r="U4324" s="4">
        <f t="shared" si="817"/>
        <v>0</v>
      </c>
      <c r="V4324" s="4">
        <f t="shared" si="812"/>
        <v>14.149999999999997</v>
      </c>
      <c r="W4324" s="18">
        <f>IF(V4324="","",VLOOKUP(L4324,日射量と図３!$A$4:$C$368,3,TRUE)*238.85/100)</f>
        <v>21.496500000000001</v>
      </c>
      <c r="X4324" s="4">
        <f t="shared" si="816"/>
        <v>11</v>
      </c>
      <c r="Y4324" s="4">
        <f t="shared" si="822"/>
        <v>8.0421524999999967</v>
      </c>
      <c r="Z4324" s="4">
        <f t="shared" si="823"/>
        <v>9.0656991818181787</v>
      </c>
      <c r="AA4324" s="4">
        <f>IF($V4324="","",IF(Y4324&lt;36,0,IF(AND(36&lt;=Y4324,Y4324&lt;71),VLOOKUP($W4324,日射量と図３!$E$6:$F$34,2,TRUE),IF(AND(71&lt;=Y4324,Y4324&lt;107),VLOOKUP($W4324,日射量と図３!$E$6:$G$34,3,TRUE),IF(AND(107&lt;=Y4324,Y4324&lt;143),VLOOKUP($W4324,日射量と図３!$E$6:$H$34,4,TRUE),VLOOKUP($W4324,日射量と図３!$E$6:$I$34,5,TRUE))))))</f>
        <v>0</v>
      </c>
      <c r="AB4324" s="4">
        <f>IF($V4324="","",IF(Z4324&lt;36,0,IF(AND(36&lt;=Z4324,Z4324&lt;71),VLOOKUP($W4324,日射量と図３!$E$6:$F$34,2,TRUE),IF(AND(71&lt;=Z4324,Z4324&lt;107),VLOOKUP($W4324,日射量と図３!$E$6:$G$34,3,TRUE),IF(AND(107&lt;=Z4324,Z4324&lt;143),VLOOKUP($W4324,日射量と図３!$E$6:$H$34,4,TRUE),VLOOKUP($W4324,日射量と図３!$E$6:$I$34,5,TRUE))))))</f>
        <v>0</v>
      </c>
      <c r="AC4324" s="382">
        <f t="shared" si="818"/>
        <v>0</v>
      </c>
      <c r="AD4324" s="382">
        <f t="shared" si="819"/>
        <v>0</v>
      </c>
    </row>
    <row r="4325" spans="11:30" ht="13.5" customHeight="1">
      <c r="K4325" s="4">
        <f t="shared" si="813"/>
        <v>11</v>
      </c>
      <c r="L4325" s="34">
        <v>43432</v>
      </c>
      <c r="M4325" s="4">
        <v>181</v>
      </c>
      <c r="N4325" s="4">
        <v>2</v>
      </c>
      <c r="O4325" s="31">
        <v>4.1666666666666664E-2</v>
      </c>
      <c r="P4325" s="35">
        <v>8.52</v>
      </c>
      <c r="Q4325" s="36">
        <f t="shared" si="814"/>
        <v>13</v>
      </c>
      <c r="R4325" s="4">
        <f t="shared" si="815"/>
        <v>4.4800000000000004</v>
      </c>
      <c r="S4325" s="31">
        <f t="shared" si="820"/>
        <v>0.25912037037037033</v>
      </c>
      <c r="T4325" s="31">
        <f t="shared" si="821"/>
        <v>0.70750000000000002</v>
      </c>
      <c r="U4325" s="4">
        <f t="shared" si="817"/>
        <v>0</v>
      </c>
      <c r="V4325" s="4" t="str">
        <f t="shared" si="812"/>
        <v/>
      </c>
      <c r="W4325" s="18" t="str">
        <f>IF(V4325="","",VLOOKUP(L4325,日射量と図３!$A$4:$C$368,3,TRUE)*238.85/100)</f>
        <v/>
      </c>
      <c r="X4325" s="4" t="str">
        <f t="shared" si="816"/>
        <v/>
      </c>
      <c r="Y4325" s="4" t="str">
        <f t="shared" si="822"/>
        <v/>
      </c>
      <c r="Z4325" s="4" t="str">
        <f t="shared" si="823"/>
        <v/>
      </c>
      <c r="AA4325" s="4" t="str">
        <f>IF($V4325="","",IF(Y4325&lt;36,0,IF(AND(36&lt;=Y4325,Y4325&lt;71),VLOOKUP($W4325,日射量と図３!$E$6:$F$34,2,TRUE),IF(AND(71&lt;=Y4325,Y4325&lt;107),VLOOKUP($W4325,日射量と図３!$E$6:$G$34,3,TRUE),IF(AND(107&lt;=Y4325,Y4325&lt;143),VLOOKUP($W4325,日射量と図３!$E$6:$H$34,4,TRUE),VLOOKUP($W4325,日射量と図３!$E$6:$I$34,5,TRUE))))))</f>
        <v/>
      </c>
      <c r="AB4325" s="4" t="str">
        <f>IF($V4325="","",IF(Z4325&lt;36,0,IF(AND(36&lt;=Z4325,Z4325&lt;71),VLOOKUP($W4325,日射量と図３!$E$6:$F$34,2,TRUE),IF(AND(71&lt;=Z4325,Z4325&lt;107),VLOOKUP($W4325,日射量と図３!$E$6:$G$34,3,TRUE),IF(AND(107&lt;=Z4325,Z4325&lt;143),VLOOKUP($W4325,日射量と図３!$E$6:$H$34,4,TRUE),VLOOKUP($W4325,日射量と図３!$E$6:$I$34,5,TRUE))))))</f>
        <v/>
      </c>
      <c r="AC4325" s="382" t="str">
        <f t="shared" si="818"/>
        <v/>
      </c>
      <c r="AD4325" s="382" t="str">
        <f t="shared" si="819"/>
        <v/>
      </c>
    </row>
    <row r="4326" spans="11:30" ht="13.5" customHeight="1">
      <c r="K4326" s="4">
        <f t="shared" si="813"/>
        <v>11</v>
      </c>
      <c r="L4326" s="34">
        <v>43432</v>
      </c>
      <c r="M4326" s="4">
        <v>181</v>
      </c>
      <c r="N4326" s="4">
        <v>3</v>
      </c>
      <c r="O4326" s="31">
        <v>8.3333333333333329E-2</v>
      </c>
      <c r="P4326" s="35">
        <v>8.5299999999999994</v>
      </c>
      <c r="Q4326" s="36">
        <f t="shared" si="814"/>
        <v>13</v>
      </c>
      <c r="R4326" s="4">
        <f t="shared" si="815"/>
        <v>4.4700000000000006</v>
      </c>
      <c r="S4326" s="31">
        <f t="shared" si="820"/>
        <v>0.25912037037037033</v>
      </c>
      <c r="T4326" s="31">
        <f t="shared" si="821"/>
        <v>0.70750000000000002</v>
      </c>
      <c r="U4326" s="4">
        <f t="shared" si="817"/>
        <v>0</v>
      </c>
      <c r="V4326" s="4" t="str">
        <f t="shared" si="812"/>
        <v/>
      </c>
      <c r="W4326" s="18" t="str">
        <f>IF(V4326="","",VLOOKUP(L4326,日射量と図３!$A$4:$C$368,3,TRUE)*238.85/100)</f>
        <v/>
      </c>
      <c r="X4326" s="4" t="str">
        <f t="shared" si="816"/>
        <v/>
      </c>
      <c r="Y4326" s="4" t="str">
        <f t="shared" si="822"/>
        <v/>
      </c>
      <c r="Z4326" s="4" t="str">
        <f t="shared" si="823"/>
        <v/>
      </c>
      <c r="AA4326" s="4" t="str">
        <f>IF($V4326="","",IF(Y4326&lt;36,0,IF(AND(36&lt;=Y4326,Y4326&lt;71),VLOOKUP($W4326,日射量と図３!$E$6:$F$34,2,TRUE),IF(AND(71&lt;=Y4326,Y4326&lt;107),VLOOKUP($W4326,日射量と図３!$E$6:$G$34,3,TRUE),IF(AND(107&lt;=Y4326,Y4326&lt;143),VLOOKUP($W4326,日射量と図３!$E$6:$H$34,4,TRUE),VLOOKUP($W4326,日射量と図３!$E$6:$I$34,5,TRUE))))))</f>
        <v/>
      </c>
      <c r="AB4326" s="4" t="str">
        <f>IF($V4326="","",IF(Z4326&lt;36,0,IF(AND(36&lt;=Z4326,Z4326&lt;71),VLOOKUP($W4326,日射量と図３!$E$6:$F$34,2,TRUE),IF(AND(71&lt;=Z4326,Z4326&lt;107),VLOOKUP($W4326,日射量と図３!$E$6:$G$34,3,TRUE),IF(AND(107&lt;=Z4326,Z4326&lt;143),VLOOKUP($W4326,日射量と図３!$E$6:$H$34,4,TRUE),VLOOKUP($W4326,日射量と図３!$E$6:$I$34,5,TRUE))))))</f>
        <v/>
      </c>
      <c r="AC4326" s="382" t="str">
        <f t="shared" si="818"/>
        <v/>
      </c>
      <c r="AD4326" s="382" t="str">
        <f t="shared" si="819"/>
        <v/>
      </c>
    </row>
    <row r="4327" spans="11:30" ht="13.5" customHeight="1">
      <c r="K4327" s="4">
        <f t="shared" si="813"/>
        <v>11</v>
      </c>
      <c r="L4327" s="34">
        <v>43432</v>
      </c>
      <c r="M4327" s="4">
        <v>181</v>
      </c>
      <c r="N4327" s="4">
        <v>4</v>
      </c>
      <c r="O4327" s="31">
        <v>0.125</v>
      </c>
      <c r="P4327" s="35">
        <v>8.42</v>
      </c>
      <c r="Q4327" s="36">
        <f t="shared" si="814"/>
        <v>13</v>
      </c>
      <c r="R4327" s="4">
        <f t="shared" si="815"/>
        <v>4.58</v>
      </c>
      <c r="S4327" s="31">
        <f t="shared" si="820"/>
        <v>0.25912037037037033</v>
      </c>
      <c r="T4327" s="31">
        <f t="shared" si="821"/>
        <v>0.70750000000000002</v>
      </c>
      <c r="U4327" s="4">
        <f t="shared" si="817"/>
        <v>0</v>
      </c>
      <c r="V4327" s="4" t="str">
        <f t="shared" si="812"/>
        <v/>
      </c>
      <c r="W4327" s="18" t="str">
        <f>IF(V4327="","",VLOOKUP(L4327,日射量と図３!$A$4:$C$368,3,TRUE)*238.85/100)</f>
        <v/>
      </c>
      <c r="X4327" s="4" t="str">
        <f t="shared" si="816"/>
        <v/>
      </c>
      <c r="Y4327" s="4" t="str">
        <f t="shared" si="822"/>
        <v/>
      </c>
      <c r="Z4327" s="4" t="str">
        <f t="shared" si="823"/>
        <v/>
      </c>
      <c r="AA4327" s="4" t="str">
        <f>IF($V4327="","",IF(Y4327&lt;36,0,IF(AND(36&lt;=Y4327,Y4327&lt;71),VLOOKUP($W4327,日射量と図３!$E$6:$F$34,2,TRUE),IF(AND(71&lt;=Y4327,Y4327&lt;107),VLOOKUP($W4327,日射量と図３!$E$6:$G$34,3,TRUE),IF(AND(107&lt;=Y4327,Y4327&lt;143),VLOOKUP($W4327,日射量と図３!$E$6:$H$34,4,TRUE),VLOOKUP($W4327,日射量と図３!$E$6:$I$34,5,TRUE))))))</f>
        <v/>
      </c>
      <c r="AB4327" s="4" t="str">
        <f>IF($V4327="","",IF(Z4327&lt;36,0,IF(AND(36&lt;=Z4327,Z4327&lt;71),VLOOKUP($W4327,日射量と図３!$E$6:$F$34,2,TRUE),IF(AND(71&lt;=Z4327,Z4327&lt;107),VLOOKUP($W4327,日射量と図３!$E$6:$G$34,3,TRUE),IF(AND(107&lt;=Z4327,Z4327&lt;143),VLOOKUP($W4327,日射量と図３!$E$6:$H$34,4,TRUE),VLOOKUP($W4327,日射量と図３!$E$6:$I$34,5,TRUE))))))</f>
        <v/>
      </c>
      <c r="AC4327" s="382" t="str">
        <f t="shared" si="818"/>
        <v/>
      </c>
      <c r="AD4327" s="382" t="str">
        <f t="shared" si="819"/>
        <v/>
      </c>
    </row>
    <row r="4328" spans="11:30" ht="13.5" customHeight="1">
      <c r="K4328" s="4">
        <f t="shared" si="813"/>
        <v>11</v>
      </c>
      <c r="L4328" s="34">
        <v>43432</v>
      </c>
      <c r="M4328" s="4">
        <v>181</v>
      </c>
      <c r="N4328" s="4">
        <v>5</v>
      </c>
      <c r="O4328" s="31">
        <v>0.16666666666666666</v>
      </c>
      <c r="P4328" s="35">
        <v>8.2999999999999989</v>
      </c>
      <c r="Q4328" s="36">
        <f t="shared" si="814"/>
        <v>15</v>
      </c>
      <c r="R4328" s="4">
        <f t="shared" si="815"/>
        <v>6.7000000000000011</v>
      </c>
      <c r="S4328" s="31">
        <f t="shared" si="820"/>
        <v>0.25912037037037033</v>
      </c>
      <c r="T4328" s="31">
        <f t="shared" si="821"/>
        <v>0.70750000000000002</v>
      </c>
      <c r="U4328" s="4">
        <f t="shared" si="817"/>
        <v>0</v>
      </c>
      <c r="V4328" s="4" t="str">
        <f t="shared" ref="V4328:V4391" si="824">IF(N4328=1,SUM(U4328:U4351),"")</f>
        <v/>
      </c>
      <c r="W4328" s="18" t="str">
        <f>IF(V4328="","",VLOOKUP(L4328,日射量と図３!$A$4:$C$368,3,TRUE)*238.85/100)</f>
        <v/>
      </c>
      <c r="X4328" s="4" t="str">
        <f t="shared" si="816"/>
        <v/>
      </c>
      <c r="Y4328" s="4" t="str">
        <f t="shared" si="822"/>
        <v/>
      </c>
      <c r="Z4328" s="4" t="str">
        <f t="shared" si="823"/>
        <v/>
      </c>
      <c r="AA4328" s="4" t="str">
        <f>IF($V4328="","",IF(Y4328&lt;36,0,IF(AND(36&lt;=Y4328,Y4328&lt;71),VLOOKUP($W4328,日射量と図３!$E$6:$F$34,2,TRUE),IF(AND(71&lt;=Y4328,Y4328&lt;107),VLOOKUP($W4328,日射量と図３!$E$6:$G$34,3,TRUE),IF(AND(107&lt;=Y4328,Y4328&lt;143),VLOOKUP($W4328,日射量と図３!$E$6:$H$34,4,TRUE),VLOOKUP($W4328,日射量と図３!$E$6:$I$34,5,TRUE))))))</f>
        <v/>
      </c>
      <c r="AB4328" s="4" t="str">
        <f>IF($V4328="","",IF(Z4328&lt;36,0,IF(AND(36&lt;=Z4328,Z4328&lt;71),VLOOKUP($W4328,日射量と図３!$E$6:$F$34,2,TRUE),IF(AND(71&lt;=Z4328,Z4328&lt;107),VLOOKUP($W4328,日射量と図３!$E$6:$G$34,3,TRUE),IF(AND(107&lt;=Z4328,Z4328&lt;143),VLOOKUP($W4328,日射量と図３!$E$6:$H$34,4,TRUE),VLOOKUP($W4328,日射量と図３!$E$6:$I$34,5,TRUE))))))</f>
        <v/>
      </c>
      <c r="AC4328" s="382" t="str">
        <f t="shared" si="818"/>
        <v/>
      </c>
      <c r="AD4328" s="382" t="str">
        <f t="shared" si="819"/>
        <v/>
      </c>
    </row>
    <row r="4329" spans="11:30" ht="13.5" customHeight="1">
      <c r="K4329" s="4">
        <f t="shared" si="813"/>
        <v>11</v>
      </c>
      <c r="L4329" s="34">
        <v>43432</v>
      </c>
      <c r="M4329" s="4">
        <v>181</v>
      </c>
      <c r="N4329" s="4">
        <v>6</v>
      </c>
      <c r="O4329" s="31">
        <v>0.20833333333333334</v>
      </c>
      <c r="P4329" s="35">
        <v>8.1499999999999986</v>
      </c>
      <c r="Q4329" s="36">
        <f t="shared" si="814"/>
        <v>15</v>
      </c>
      <c r="R4329" s="4">
        <f t="shared" si="815"/>
        <v>6.8500000000000014</v>
      </c>
      <c r="S4329" s="31">
        <f t="shared" si="820"/>
        <v>0.25912037037037033</v>
      </c>
      <c r="T4329" s="31">
        <f t="shared" si="821"/>
        <v>0.70750000000000002</v>
      </c>
      <c r="U4329" s="4">
        <f t="shared" si="817"/>
        <v>0</v>
      </c>
      <c r="V4329" s="4" t="str">
        <f t="shared" si="824"/>
        <v/>
      </c>
      <c r="W4329" s="18" t="str">
        <f>IF(V4329="","",VLOOKUP(L4329,日射量と図３!$A$4:$C$368,3,TRUE)*238.85/100)</f>
        <v/>
      </c>
      <c r="X4329" s="4" t="str">
        <f t="shared" si="816"/>
        <v/>
      </c>
      <c r="Y4329" s="4" t="str">
        <f t="shared" si="822"/>
        <v/>
      </c>
      <c r="Z4329" s="4" t="str">
        <f t="shared" si="823"/>
        <v/>
      </c>
      <c r="AA4329" s="4" t="str">
        <f>IF($V4329="","",IF(Y4329&lt;36,0,IF(AND(36&lt;=Y4329,Y4329&lt;71),VLOOKUP($W4329,日射量と図３!$E$6:$F$34,2,TRUE),IF(AND(71&lt;=Y4329,Y4329&lt;107),VLOOKUP($W4329,日射量と図３!$E$6:$G$34,3,TRUE),IF(AND(107&lt;=Y4329,Y4329&lt;143),VLOOKUP($W4329,日射量と図３!$E$6:$H$34,4,TRUE),VLOOKUP($W4329,日射量と図３!$E$6:$I$34,5,TRUE))))))</f>
        <v/>
      </c>
      <c r="AB4329" s="4" t="str">
        <f>IF($V4329="","",IF(Z4329&lt;36,0,IF(AND(36&lt;=Z4329,Z4329&lt;71),VLOOKUP($W4329,日射量と図３!$E$6:$F$34,2,TRUE),IF(AND(71&lt;=Z4329,Z4329&lt;107),VLOOKUP($W4329,日射量と図３!$E$6:$G$34,3,TRUE),IF(AND(107&lt;=Z4329,Z4329&lt;143),VLOOKUP($W4329,日射量と図３!$E$6:$H$34,4,TRUE),VLOOKUP($W4329,日射量と図３!$E$6:$I$34,5,TRUE))))))</f>
        <v/>
      </c>
      <c r="AC4329" s="382" t="str">
        <f t="shared" si="818"/>
        <v/>
      </c>
      <c r="AD4329" s="382" t="str">
        <f t="shared" si="819"/>
        <v/>
      </c>
    </row>
    <row r="4330" spans="11:30" ht="13.5" customHeight="1">
      <c r="K4330" s="4">
        <f t="shared" si="813"/>
        <v>11</v>
      </c>
      <c r="L4330" s="34">
        <v>43432</v>
      </c>
      <c r="M4330" s="4">
        <v>181</v>
      </c>
      <c r="N4330" s="4">
        <v>7</v>
      </c>
      <c r="O4330" s="31">
        <v>0.25</v>
      </c>
      <c r="P4330" s="35">
        <v>7.88</v>
      </c>
      <c r="Q4330" s="36">
        <f t="shared" si="814"/>
        <v>15</v>
      </c>
      <c r="R4330" s="4">
        <f t="shared" si="815"/>
        <v>7.12</v>
      </c>
      <c r="S4330" s="31">
        <f t="shared" si="820"/>
        <v>0.25912037037037033</v>
      </c>
      <c r="T4330" s="31">
        <f t="shared" si="821"/>
        <v>0.70750000000000002</v>
      </c>
      <c r="U4330" s="4">
        <f t="shared" si="817"/>
        <v>0</v>
      </c>
      <c r="V4330" s="4" t="str">
        <f t="shared" si="824"/>
        <v/>
      </c>
      <c r="W4330" s="18" t="str">
        <f>IF(V4330="","",VLOOKUP(L4330,日射量と図３!$A$4:$C$368,3,TRUE)*238.85/100)</f>
        <v/>
      </c>
      <c r="X4330" s="4" t="str">
        <f t="shared" si="816"/>
        <v/>
      </c>
      <c r="Y4330" s="4" t="str">
        <f t="shared" si="822"/>
        <v/>
      </c>
      <c r="Z4330" s="4" t="str">
        <f t="shared" si="823"/>
        <v/>
      </c>
      <c r="AA4330" s="4" t="str">
        <f>IF($V4330="","",IF(Y4330&lt;36,0,IF(AND(36&lt;=Y4330,Y4330&lt;71),VLOOKUP($W4330,日射量と図３!$E$6:$F$34,2,TRUE),IF(AND(71&lt;=Y4330,Y4330&lt;107),VLOOKUP($W4330,日射量と図３!$E$6:$G$34,3,TRUE),IF(AND(107&lt;=Y4330,Y4330&lt;143),VLOOKUP($W4330,日射量と図３!$E$6:$H$34,4,TRUE),VLOOKUP($W4330,日射量と図３!$E$6:$I$34,5,TRUE))))))</f>
        <v/>
      </c>
      <c r="AB4330" s="4" t="str">
        <f>IF($V4330="","",IF(Z4330&lt;36,0,IF(AND(36&lt;=Z4330,Z4330&lt;71),VLOOKUP($W4330,日射量と図３!$E$6:$F$34,2,TRUE),IF(AND(71&lt;=Z4330,Z4330&lt;107),VLOOKUP($W4330,日射量と図３!$E$6:$G$34,3,TRUE),IF(AND(107&lt;=Z4330,Z4330&lt;143),VLOOKUP($W4330,日射量と図３!$E$6:$H$34,4,TRUE),VLOOKUP($W4330,日射量と図３!$E$6:$I$34,5,TRUE))))))</f>
        <v/>
      </c>
      <c r="AC4330" s="382" t="str">
        <f t="shared" si="818"/>
        <v/>
      </c>
      <c r="AD4330" s="382" t="str">
        <f t="shared" si="819"/>
        <v/>
      </c>
    </row>
    <row r="4331" spans="11:30" ht="13.5" customHeight="1">
      <c r="K4331" s="4">
        <f t="shared" si="813"/>
        <v>11</v>
      </c>
      <c r="L4331" s="34">
        <v>43432</v>
      </c>
      <c r="M4331" s="4">
        <v>181</v>
      </c>
      <c r="N4331" s="4">
        <v>8</v>
      </c>
      <c r="O4331" s="31">
        <v>0.29166666666666669</v>
      </c>
      <c r="P4331" s="35">
        <v>7.910000000000001</v>
      </c>
      <c r="Q4331" s="36">
        <f t="shared" si="814"/>
        <v>12</v>
      </c>
      <c r="R4331" s="4">
        <f t="shared" si="815"/>
        <v>4.089999999999999</v>
      </c>
      <c r="S4331" s="31">
        <f t="shared" si="820"/>
        <v>0.25912037037037033</v>
      </c>
      <c r="T4331" s="31">
        <f t="shared" si="821"/>
        <v>0.70750000000000002</v>
      </c>
      <c r="U4331" s="4">
        <f t="shared" si="817"/>
        <v>4.089999999999999</v>
      </c>
      <c r="V4331" s="4" t="str">
        <f t="shared" si="824"/>
        <v/>
      </c>
      <c r="W4331" s="18" t="str">
        <f>IF(V4331="","",VLOOKUP(L4331,日射量と図３!$A$4:$C$368,3,TRUE)*238.85/100)</f>
        <v/>
      </c>
      <c r="X4331" s="4" t="str">
        <f t="shared" si="816"/>
        <v/>
      </c>
      <c r="Y4331" s="4" t="str">
        <f t="shared" si="822"/>
        <v/>
      </c>
      <c r="Z4331" s="4" t="str">
        <f t="shared" si="823"/>
        <v/>
      </c>
      <c r="AA4331" s="4" t="str">
        <f>IF($V4331="","",IF(Y4331&lt;36,0,IF(AND(36&lt;=Y4331,Y4331&lt;71),VLOOKUP($W4331,日射量と図３!$E$6:$F$34,2,TRUE),IF(AND(71&lt;=Y4331,Y4331&lt;107),VLOOKUP($W4331,日射量と図３!$E$6:$G$34,3,TRUE),IF(AND(107&lt;=Y4331,Y4331&lt;143),VLOOKUP($W4331,日射量と図３!$E$6:$H$34,4,TRUE),VLOOKUP($W4331,日射量と図３!$E$6:$I$34,5,TRUE))))))</f>
        <v/>
      </c>
      <c r="AB4331" s="4" t="str">
        <f>IF($V4331="","",IF(Z4331&lt;36,0,IF(AND(36&lt;=Z4331,Z4331&lt;71),VLOOKUP($W4331,日射量と図３!$E$6:$F$34,2,TRUE),IF(AND(71&lt;=Z4331,Z4331&lt;107),VLOOKUP($W4331,日射量と図３!$E$6:$G$34,3,TRUE),IF(AND(107&lt;=Z4331,Z4331&lt;143),VLOOKUP($W4331,日射量と図３!$E$6:$H$34,4,TRUE),VLOOKUP($W4331,日射量と図３!$E$6:$I$34,5,TRUE))))))</f>
        <v/>
      </c>
      <c r="AC4331" s="382" t="str">
        <f t="shared" si="818"/>
        <v/>
      </c>
      <c r="AD4331" s="382" t="str">
        <f t="shared" si="819"/>
        <v/>
      </c>
    </row>
    <row r="4332" spans="11:30" ht="13.5" customHeight="1">
      <c r="K4332" s="4">
        <f t="shared" si="813"/>
        <v>11</v>
      </c>
      <c r="L4332" s="34">
        <v>43432</v>
      </c>
      <c r="M4332" s="4">
        <v>181</v>
      </c>
      <c r="N4332" s="4">
        <v>9</v>
      </c>
      <c r="O4332" s="31">
        <v>0.33333333333333331</v>
      </c>
      <c r="P4332" s="35">
        <v>8.7800000000000011</v>
      </c>
      <c r="Q4332" s="36">
        <f t="shared" si="814"/>
        <v>12</v>
      </c>
      <c r="R4332" s="4">
        <f t="shared" si="815"/>
        <v>3.2199999999999989</v>
      </c>
      <c r="S4332" s="31">
        <f t="shared" si="820"/>
        <v>0.25912037037037033</v>
      </c>
      <c r="T4332" s="31">
        <f t="shared" si="821"/>
        <v>0.70750000000000002</v>
      </c>
      <c r="U4332" s="4">
        <f t="shared" si="817"/>
        <v>3.2199999999999989</v>
      </c>
      <c r="V4332" s="4" t="str">
        <f t="shared" si="824"/>
        <v/>
      </c>
      <c r="W4332" s="18" t="str">
        <f>IF(V4332="","",VLOOKUP(L4332,日射量と図３!$A$4:$C$368,3,TRUE)*238.85/100)</f>
        <v/>
      </c>
      <c r="X4332" s="4" t="str">
        <f t="shared" si="816"/>
        <v/>
      </c>
      <c r="Y4332" s="4" t="str">
        <f t="shared" si="822"/>
        <v/>
      </c>
      <c r="Z4332" s="4" t="str">
        <f t="shared" si="823"/>
        <v/>
      </c>
      <c r="AA4332" s="4" t="str">
        <f>IF($V4332="","",IF(Y4332&lt;36,0,IF(AND(36&lt;=Y4332,Y4332&lt;71),VLOOKUP($W4332,日射量と図３!$E$6:$F$34,2,TRUE),IF(AND(71&lt;=Y4332,Y4332&lt;107),VLOOKUP($W4332,日射量と図３!$E$6:$G$34,3,TRUE),IF(AND(107&lt;=Y4332,Y4332&lt;143),VLOOKUP($W4332,日射量と図３!$E$6:$H$34,4,TRUE),VLOOKUP($W4332,日射量と図３!$E$6:$I$34,5,TRUE))))))</f>
        <v/>
      </c>
      <c r="AB4332" s="4" t="str">
        <f>IF($V4332="","",IF(Z4332&lt;36,0,IF(AND(36&lt;=Z4332,Z4332&lt;71),VLOOKUP($W4332,日射量と図３!$E$6:$F$34,2,TRUE),IF(AND(71&lt;=Z4332,Z4332&lt;107),VLOOKUP($W4332,日射量と図３!$E$6:$G$34,3,TRUE),IF(AND(107&lt;=Z4332,Z4332&lt;143),VLOOKUP($W4332,日射量と図３!$E$6:$H$34,4,TRUE),VLOOKUP($W4332,日射量と図３!$E$6:$I$34,5,TRUE))))))</f>
        <v/>
      </c>
      <c r="AC4332" s="382" t="str">
        <f t="shared" si="818"/>
        <v/>
      </c>
      <c r="AD4332" s="382" t="str">
        <f t="shared" si="819"/>
        <v/>
      </c>
    </row>
    <row r="4333" spans="11:30" ht="13.5" customHeight="1">
      <c r="K4333" s="4">
        <f t="shared" si="813"/>
        <v>11</v>
      </c>
      <c r="L4333" s="34">
        <v>43432</v>
      </c>
      <c r="M4333" s="4">
        <v>181</v>
      </c>
      <c r="N4333" s="4">
        <v>10</v>
      </c>
      <c r="O4333" s="31">
        <v>0.375</v>
      </c>
      <c r="P4333" s="35">
        <v>10.370000000000001</v>
      </c>
      <c r="Q4333" s="36">
        <f t="shared" si="814"/>
        <v>12</v>
      </c>
      <c r="R4333" s="4">
        <f t="shared" si="815"/>
        <v>1.629999999999999</v>
      </c>
      <c r="S4333" s="31">
        <f t="shared" si="820"/>
        <v>0.25912037037037033</v>
      </c>
      <c r="T4333" s="31">
        <f t="shared" si="821"/>
        <v>0.70750000000000002</v>
      </c>
      <c r="U4333" s="4">
        <f t="shared" si="817"/>
        <v>1.629999999999999</v>
      </c>
      <c r="V4333" s="4" t="str">
        <f t="shared" si="824"/>
        <v/>
      </c>
      <c r="W4333" s="18" t="str">
        <f>IF(V4333="","",VLOOKUP(L4333,日射量と図３!$A$4:$C$368,3,TRUE)*238.85/100)</f>
        <v/>
      </c>
      <c r="X4333" s="4" t="str">
        <f t="shared" si="816"/>
        <v/>
      </c>
      <c r="Y4333" s="4" t="str">
        <f t="shared" si="822"/>
        <v/>
      </c>
      <c r="Z4333" s="4" t="str">
        <f t="shared" si="823"/>
        <v/>
      </c>
      <c r="AA4333" s="4" t="str">
        <f>IF($V4333="","",IF(Y4333&lt;36,0,IF(AND(36&lt;=Y4333,Y4333&lt;71),VLOOKUP($W4333,日射量と図３!$E$6:$F$34,2,TRUE),IF(AND(71&lt;=Y4333,Y4333&lt;107),VLOOKUP($W4333,日射量と図３!$E$6:$G$34,3,TRUE),IF(AND(107&lt;=Y4333,Y4333&lt;143),VLOOKUP($W4333,日射量と図３!$E$6:$H$34,4,TRUE),VLOOKUP($W4333,日射量と図３!$E$6:$I$34,5,TRUE))))))</f>
        <v/>
      </c>
      <c r="AB4333" s="4" t="str">
        <f>IF($V4333="","",IF(Z4333&lt;36,0,IF(AND(36&lt;=Z4333,Z4333&lt;71),VLOOKUP($W4333,日射量と図３!$E$6:$F$34,2,TRUE),IF(AND(71&lt;=Z4333,Z4333&lt;107),VLOOKUP($W4333,日射量と図３!$E$6:$G$34,3,TRUE),IF(AND(107&lt;=Z4333,Z4333&lt;143),VLOOKUP($W4333,日射量と図３!$E$6:$H$34,4,TRUE),VLOOKUP($W4333,日射量と図３!$E$6:$I$34,5,TRUE))))))</f>
        <v/>
      </c>
      <c r="AC4333" s="382" t="str">
        <f t="shared" si="818"/>
        <v/>
      </c>
      <c r="AD4333" s="382" t="str">
        <f t="shared" si="819"/>
        <v/>
      </c>
    </row>
    <row r="4334" spans="11:30" ht="13.5" customHeight="1">
      <c r="K4334" s="4">
        <f t="shared" si="813"/>
        <v>11</v>
      </c>
      <c r="L4334" s="34">
        <v>43432</v>
      </c>
      <c r="M4334" s="4">
        <v>181</v>
      </c>
      <c r="N4334" s="4">
        <v>11</v>
      </c>
      <c r="O4334" s="31">
        <v>0.41666666666666669</v>
      </c>
      <c r="P4334" s="35">
        <v>11.66</v>
      </c>
      <c r="Q4334" s="36">
        <f t="shared" si="814"/>
        <v>12</v>
      </c>
      <c r="R4334" s="4">
        <f t="shared" si="815"/>
        <v>0.33999999999999986</v>
      </c>
      <c r="S4334" s="31">
        <f t="shared" si="820"/>
        <v>0.25912037037037033</v>
      </c>
      <c r="T4334" s="31">
        <f t="shared" si="821"/>
        <v>0.70750000000000002</v>
      </c>
      <c r="U4334" s="4">
        <f t="shared" si="817"/>
        <v>0.33999999999999986</v>
      </c>
      <c r="V4334" s="4" t="str">
        <f t="shared" si="824"/>
        <v/>
      </c>
      <c r="W4334" s="18" t="str">
        <f>IF(V4334="","",VLOOKUP(L4334,日射量と図３!$A$4:$C$368,3,TRUE)*238.85/100)</f>
        <v/>
      </c>
      <c r="X4334" s="4" t="str">
        <f t="shared" si="816"/>
        <v/>
      </c>
      <c r="Y4334" s="4" t="str">
        <f t="shared" si="822"/>
        <v/>
      </c>
      <c r="Z4334" s="4" t="str">
        <f t="shared" si="823"/>
        <v/>
      </c>
      <c r="AA4334" s="4" t="str">
        <f>IF($V4334="","",IF(Y4334&lt;36,0,IF(AND(36&lt;=Y4334,Y4334&lt;71),VLOOKUP($W4334,日射量と図３!$E$6:$F$34,2,TRUE),IF(AND(71&lt;=Y4334,Y4334&lt;107),VLOOKUP($W4334,日射量と図３!$E$6:$G$34,3,TRUE),IF(AND(107&lt;=Y4334,Y4334&lt;143),VLOOKUP($W4334,日射量と図３!$E$6:$H$34,4,TRUE),VLOOKUP($W4334,日射量と図３!$E$6:$I$34,5,TRUE))))))</f>
        <v/>
      </c>
      <c r="AB4334" s="4" t="str">
        <f>IF($V4334="","",IF(Z4334&lt;36,0,IF(AND(36&lt;=Z4334,Z4334&lt;71),VLOOKUP($W4334,日射量と図３!$E$6:$F$34,2,TRUE),IF(AND(71&lt;=Z4334,Z4334&lt;107),VLOOKUP($W4334,日射量と図３!$E$6:$G$34,3,TRUE),IF(AND(107&lt;=Z4334,Z4334&lt;143),VLOOKUP($W4334,日射量と図３!$E$6:$H$34,4,TRUE),VLOOKUP($W4334,日射量と図３!$E$6:$I$34,5,TRUE))))))</f>
        <v/>
      </c>
      <c r="AC4334" s="382" t="str">
        <f t="shared" si="818"/>
        <v/>
      </c>
      <c r="AD4334" s="382" t="str">
        <f t="shared" si="819"/>
        <v/>
      </c>
    </row>
    <row r="4335" spans="11:30" ht="13.5" customHeight="1">
      <c r="K4335" s="4">
        <f t="shared" si="813"/>
        <v>11</v>
      </c>
      <c r="L4335" s="34">
        <v>43432</v>
      </c>
      <c r="M4335" s="4">
        <v>181</v>
      </c>
      <c r="N4335" s="4">
        <v>12</v>
      </c>
      <c r="O4335" s="31">
        <v>0.45833333333333331</v>
      </c>
      <c r="P4335" s="35">
        <v>12.809999999999999</v>
      </c>
      <c r="Q4335" s="36">
        <f t="shared" si="814"/>
        <v>12</v>
      </c>
      <c r="R4335" s="4">
        <f t="shared" si="815"/>
        <v>0</v>
      </c>
      <c r="S4335" s="31">
        <f t="shared" si="820"/>
        <v>0.25912037037037033</v>
      </c>
      <c r="T4335" s="31">
        <f t="shared" si="821"/>
        <v>0.70750000000000002</v>
      </c>
      <c r="U4335" s="4">
        <f t="shared" si="817"/>
        <v>0</v>
      </c>
      <c r="V4335" s="4" t="str">
        <f t="shared" si="824"/>
        <v/>
      </c>
      <c r="W4335" s="18" t="str">
        <f>IF(V4335="","",VLOOKUP(L4335,日射量と図３!$A$4:$C$368,3,TRUE)*238.85/100)</f>
        <v/>
      </c>
      <c r="X4335" s="4" t="str">
        <f t="shared" si="816"/>
        <v/>
      </c>
      <c r="Y4335" s="4" t="str">
        <f t="shared" si="822"/>
        <v/>
      </c>
      <c r="Z4335" s="4" t="str">
        <f t="shared" si="823"/>
        <v/>
      </c>
      <c r="AA4335" s="4" t="str">
        <f>IF($V4335="","",IF(Y4335&lt;36,0,IF(AND(36&lt;=Y4335,Y4335&lt;71),VLOOKUP($W4335,日射量と図３!$E$6:$F$34,2,TRUE),IF(AND(71&lt;=Y4335,Y4335&lt;107),VLOOKUP($W4335,日射量と図３!$E$6:$G$34,3,TRUE),IF(AND(107&lt;=Y4335,Y4335&lt;143),VLOOKUP($W4335,日射量と図３!$E$6:$H$34,4,TRUE),VLOOKUP($W4335,日射量と図３!$E$6:$I$34,5,TRUE))))))</f>
        <v/>
      </c>
      <c r="AB4335" s="4" t="str">
        <f>IF($V4335="","",IF(Z4335&lt;36,0,IF(AND(36&lt;=Z4335,Z4335&lt;71),VLOOKUP($W4335,日射量と図３!$E$6:$F$34,2,TRUE),IF(AND(71&lt;=Z4335,Z4335&lt;107),VLOOKUP($W4335,日射量と図３!$E$6:$G$34,3,TRUE),IF(AND(107&lt;=Z4335,Z4335&lt;143),VLOOKUP($W4335,日射量と図３!$E$6:$H$34,4,TRUE),VLOOKUP($W4335,日射量と図３!$E$6:$I$34,5,TRUE))))))</f>
        <v/>
      </c>
      <c r="AC4335" s="382" t="str">
        <f t="shared" si="818"/>
        <v/>
      </c>
      <c r="AD4335" s="382" t="str">
        <f t="shared" si="819"/>
        <v/>
      </c>
    </row>
    <row r="4336" spans="11:30" ht="13.5" customHeight="1">
      <c r="K4336" s="4">
        <f t="shared" si="813"/>
        <v>11</v>
      </c>
      <c r="L4336" s="34">
        <v>43432</v>
      </c>
      <c r="M4336" s="4">
        <v>181</v>
      </c>
      <c r="N4336" s="4">
        <v>13</v>
      </c>
      <c r="O4336" s="31">
        <v>0.5</v>
      </c>
      <c r="P4336" s="35">
        <v>13.98</v>
      </c>
      <c r="Q4336" s="36">
        <f t="shared" si="814"/>
        <v>12</v>
      </c>
      <c r="R4336" s="4">
        <f t="shared" si="815"/>
        <v>0</v>
      </c>
      <c r="S4336" s="31">
        <f t="shared" si="820"/>
        <v>0.25912037037037033</v>
      </c>
      <c r="T4336" s="31">
        <f t="shared" si="821"/>
        <v>0.70750000000000002</v>
      </c>
      <c r="U4336" s="4">
        <f t="shared" si="817"/>
        <v>0</v>
      </c>
      <c r="V4336" s="4" t="str">
        <f t="shared" si="824"/>
        <v/>
      </c>
      <c r="W4336" s="18" t="str">
        <f>IF(V4336="","",VLOOKUP(L4336,日射量と図３!$A$4:$C$368,3,TRUE)*238.85/100)</f>
        <v/>
      </c>
      <c r="X4336" s="4" t="str">
        <f t="shared" si="816"/>
        <v/>
      </c>
      <c r="Y4336" s="4" t="str">
        <f t="shared" si="822"/>
        <v/>
      </c>
      <c r="Z4336" s="4" t="str">
        <f t="shared" si="823"/>
        <v/>
      </c>
      <c r="AA4336" s="4" t="str">
        <f>IF($V4336="","",IF(Y4336&lt;36,0,IF(AND(36&lt;=Y4336,Y4336&lt;71),VLOOKUP($W4336,日射量と図３!$E$6:$F$34,2,TRUE),IF(AND(71&lt;=Y4336,Y4336&lt;107),VLOOKUP($W4336,日射量と図３!$E$6:$G$34,3,TRUE),IF(AND(107&lt;=Y4336,Y4336&lt;143),VLOOKUP($W4336,日射量と図３!$E$6:$H$34,4,TRUE),VLOOKUP($W4336,日射量と図３!$E$6:$I$34,5,TRUE))))))</f>
        <v/>
      </c>
      <c r="AB4336" s="4" t="str">
        <f>IF($V4336="","",IF(Z4336&lt;36,0,IF(AND(36&lt;=Z4336,Z4336&lt;71),VLOOKUP($W4336,日射量と図３!$E$6:$F$34,2,TRUE),IF(AND(71&lt;=Z4336,Z4336&lt;107),VLOOKUP($W4336,日射量と図３!$E$6:$G$34,3,TRUE),IF(AND(107&lt;=Z4336,Z4336&lt;143),VLOOKUP($W4336,日射量と図３!$E$6:$H$34,4,TRUE),VLOOKUP($W4336,日射量と図３!$E$6:$I$34,5,TRUE))))))</f>
        <v/>
      </c>
      <c r="AC4336" s="382" t="str">
        <f t="shared" si="818"/>
        <v/>
      </c>
      <c r="AD4336" s="382" t="str">
        <f t="shared" si="819"/>
        <v/>
      </c>
    </row>
    <row r="4337" spans="11:30" ht="13.5" customHeight="1">
      <c r="K4337" s="4">
        <f t="shared" si="813"/>
        <v>11</v>
      </c>
      <c r="L4337" s="34">
        <v>43432</v>
      </c>
      <c r="M4337" s="4">
        <v>181</v>
      </c>
      <c r="N4337" s="4">
        <v>14</v>
      </c>
      <c r="O4337" s="31">
        <v>0.54166666666666663</v>
      </c>
      <c r="P4337" s="35">
        <v>14.209999999999999</v>
      </c>
      <c r="Q4337" s="36">
        <f t="shared" si="814"/>
        <v>12</v>
      </c>
      <c r="R4337" s="4">
        <f t="shared" si="815"/>
        <v>0</v>
      </c>
      <c r="S4337" s="31">
        <f t="shared" si="820"/>
        <v>0.25912037037037033</v>
      </c>
      <c r="T4337" s="31">
        <f t="shared" si="821"/>
        <v>0.70750000000000002</v>
      </c>
      <c r="U4337" s="4">
        <f t="shared" si="817"/>
        <v>0</v>
      </c>
      <c r="V4337" s="4" t="str">
        <f t="shared" si="824"/>
        <v/>
      </c>
      <c r="W4337" s="18" t="str">
        <f>IF(V4337="","",VLOOKUP(L4337,日射量と図３!$A$4:$C$368,3,TRUE)*238.85/100)</f>
        <v/>
      </c>
      <c r="X4337" s="4" t="str">
        <f t="shared" si="816"/>
        <v/>
      </c>
      <c r="Y4337" s="4" t="str">
        <f t="shared" si="822"/>
        <v/>
      </c>
      <c r="Z4337" s="4" t="str">
        <f t="shared" si="823"/>
        <v/>
      </c>
      <c r="AA4337" s="4" t="str">
        <f>IF($V4337="","",IF(Y4337&lt;36,0,IF(AND(36&lt;=Y4337,Y4337&lt;71),VLOOKUP($W4337,日射量と図３!$E$6:$F$34,2,TRUE),IF(AND(71&lt;=Y4337,Y4337&lt;107),VLOOKUP($W4337,日射量と図３!$E$6:$G$34,3,TRUE),IF(AND(107&lt;=Y4337,Y4337&lt;143),VLOOKUP($W4337,日射量と図３!$E$6:$H$34,4,TRUE),VLOOKUP($W4337,日射量と図３!$E$6:$I$34,5,TRUE))))))</f>
        <v/>
      </c>
      <c r="AB4337" s="4" t="str">
        <f>IF($V4337="","",IF(Z4337&lt;36,0,IF(AND(36&lt;=Z4337,Z4337&lt;71),VLOOKUP($W4337,日射量と図３!$E$6:$F$34,2,TRUE),IF(AND(71&lt;=Z4337,Z4337&lt;107),VLOOKUP($W4337,日射量と図３!$E$6:$G$34,3,TRUE),IF(AND(107&lt;=Z4337,Z4337&lt;143),VLOOKUP($W4337,日射量と図３!$E$6:$H$34,4,TRUE),VLOOKUP($W4337,日射量と図３!$E$6:$I$34,5,TRUE))))))</f>
        <v/>
      </c>
      <c r="AC4337" s="382" t="str">
        <f t="shared" si="818"/>
        <v/>
      </c>
      <c r="AD4337" s="382" t="str">
        <f t="shared" si="819"/>
        <v/>
      </c>
    </row>
    <row r="4338" spans="11:30" ht="13.5" customHeight="1">
      <c r="K4338" s="4">
        <f t="shared" si="813"/>
        <v>11</v>
      </c>
      <c r="L4338" s="34">
        <v>43432</v>
      </c>
      <c r="M4338" s="4">
        <v>181</v>
      </c>
      <c r="N4338" s="4">
        <v>15</v>
      </c>
      <c r="O4338" s="31">
        <v>0.58333333333333337</v>
      </c>
      <c r="P4338" s="35">
        <v>14.570000000000002</v>
      </c>
      <c r="Q4338" s="36">
        <f t="shared" si="814"/>
        <v>12</v>
      </c>
      <c r="R4338" s="4">
        <f t="shared" si="815"/>
        <v>0</v>
      </c>
      <c r="S4338" s="31">
        <f t="shared" si="820"/>
        <v>0.25912037037037033</v>
      </c>
      <c r="T4338" s="31">
        <f t="shared" si="821"/>
        <v>0.70750000000000002</v>
      </c>
      <c r="U4338" s="4">
        <f t="shared" si="817"/>
        <v>0</v>
      </c>
      <c r="V4338" s="4" t="str">
        <f t="shared" si="824"/>
        <v/>
      </c>
      <c r="W4338" s="18" t="str">
        <f>IF(V4338="","",VLOOKUP(L4338,日射量と図３!$A$4:$C$368,3,TRUE)*238.85/100)</f>
        <v/>
      </c>
      <c r="X4338" s="4" t="str">
        <f t="shared" si="816"/>
        <v/>
      </c>
      <c r="Y4338" s="4" t="str">
        <f t="shared" si="822"/>
        <v/>
      </c>
      <c r="Z4338" s="4" t="str">
        <f t="shared" si="823"/>
        <v/>
      </c>
      <c r="AA4338" s="4" t="str">
        <f>IF($V4338="","",IF(Y4338&lt;36,0,IF(AND(36&lt;=Y4338,Y4338&lt;71),VLOOKUP($W4338,日射量と図３!$E$6:$F$34,2,TRUE),IF(AND(71&lt;=Y4338,Y4338&lt;107),VLOOKUP($W4338,日射量と図３!$E$6:$G$34,3,TRUE),IF(AND(107&lt;=Y4338,Y4338&lt;143),VLOOKUP($W4338,日射量と図３!$E$6:$H$34,4,TRUE),VLOOKUP($W4338,日射量と図３!$E$6:$I$34,5,TRUE))))))</f>
        <v/>
      </c>
      <c r="AB4338" s="4" t="str">
        <f>IF($V4338="","",IF(Z4338&lt;36,0,IF(AND(36&lt;=Z4338,Z4338&lt;71),VLOOKUP($W4338,日射量と図３!$E$6:$F$34,2,TRUE),IF(AND(71&lt;=Z4338,Z4338&lt;107),VLOOKUP($W4338,日射量と図３!$E$6:$G$34,3,TRUE),IF(AND(107&lt;=Z4338,Z4338&lt;143),VLOOKUP($W4338,日射量と図３!$E$6:$H$34,4,TRUE),VLOOKUP($W4338,日射量と図３!$E$6:$I$34,5,TRUE))))))</f>
        <v/>
      </c>
      <c r="AC4338" s="382" t="str">
        <f t="shared" si="818"/>
        <v/>
      </c>
      <c r="AD4338" s="382" t="str">
        <f t="shared" si="819"/>
        <v/>
      </c>
    </row>
    <row r="4339" spans="11:30" ht="13.5" customHeight="1">
      <c r="K4339" s="4">
        <f t="shared" si="813"/>
        <v>11</v>
      </c>
      <c r="L4339" s="34">
        <v>43432</v>
      </c>
      <c r="M4339" s="4">
        <v>181</v>
      </c>
      <c r="N4339" s="4">
        <v>16</v>
      </c>
      <c r="O4339" s="31">
        <v>0.625</v>
      </c>
      <c r="P4339" s="35">
        <v>13.86</v>
      </c>
      <c r="Q4339" s="36">
        <f t="shared" si="814"/>
        <v>16</v>
      </c>
      <c r="R4339" s="4">
        <f t="shared" si="815"/>
        <v>2.1400000000000006</v>
      </c>
      <c r="S4339" s="31">
        <f t="shared" si="820"/>
        <v>0.25912037037037033</v>
      </c>
      <c r="T4339" s="31">
        <f t="shared" si="821"/>
        <v>0.70750000000000002</v>
      </c>
      <c r="U4339" s="4">
        <f t="shared" si="817"/>
        <v>2.1400000000000006</v>
      </c>
      <c r="V4339" s="4" t="str">
        <f t="shared" si="824"/>
        <v/>
      </c>
      <c r="W4339" s="18" t="str">
        <f>IF(V4339="","",VLOOKUP(L4339,日射量と図３!$A$4:$C$368,3,TRUE)*238.85/100)</f>
        <v/>
      </c>
      <c r="X4339" s="4" t="str">
        <f t="shared" si="816"/>
        <v/>
      </c>
      <c r="Y4339" s="4" t="str">
        <f t="shared" si="822"/>
        <v/>
      </c>
      <c r="Z4339" s="4" t="str">
        <f t="shared" si="823"/>
        <v/>
      </c>
      <c r="AA4339" s="4" t="str">
        <f>IF($V4339="","",IF(Y4339&lt;36,0,IF(AND(36&lt;=Y4339,Y4339&lt;71),VLOOKUP($W4339,日射量と図３!$E$6:$F$34,2,TRUE),IF(AND(71&lt;=Y4339,Y4339&lt;107),VLOOKUP($W4339,日射量と図３!$E$6:$G$34,3,TRUE),IF(AND(107&lt;=Y4339,Y4339&lt;143),VLOOKUP($W4339,日射量と図３!$E$6:$H$34,4,TRUE),VLOOKUP($W4339,日射量と図３!$E$6:$I$34,5,TRUE))))))</f>
        <v/>
      </c>
      <c r="AB4339" s="4" t="str">
        <f>IF($V4339="","",IF(Z4339&lt;36,0,IF(AND(36&lt;=Z4339,Z4339&lt;71),VLOOKUP($W4339,日射量と図３!$E$6:$F$34,2,TRUE),IF(AND(71&lt;=Z4339,Z4339&lt;107),VLOOKUP($W4339,日射量と図３!$E$6:$G$34,3,TRUE),IF(AND(107&lt;=Z4339,Z4339&lt;143),VLOOKUP($W4339,日射量と図３!$E$6:$H$34,4,TRUE),VLOOKUP($W4339,日射量と図３!$E$6:$I$34,5,TRUE))))))</f>
        <v/>
      </c>
      <c r="AC4339" s="382" t="str">
        <f t="shared" si="818"/>
        <v/>
      </c>
      <c r="AD4339" s="382" t="str">
        <f t="shared" si="819"/>
        <v/>
      </c>
    </row>
    <row r="4340" spans="11:30" ht="13.5" customHeight="1">
      <c r="K4340" s="4">
        <f t="shared" si="813"/>
        <v>11</v>
      </c>
      <c r="L4340" s="34">
        <v>43432</v>
      </c>
      <c r="M4340" s="4">
        <v>181</v>
      </c>
      <c r="N4340" s="4">
        <v>17</v>
      </c>
      <c r="O4340" s="31">
        <v>0.66666666666666663</v>
      </c>
      <c r="P4340" s="35">
        <v>13.270000000000001</v>
      </c>
      <c r="Q4340" s="36">
        <f t="shared" si="814"/>
        <v>16</v>
      </c>
      <c r="R4340" s="4">
        <f t="shared" si="815"/>
        <v>2.7299999999999986</v>
      </c>
      <c r="S4340" s="31">
        <f t="shared" si="820"/>
        <v>0.25912037037037033</v>
      </c>
      <c r="T4340" s="31">
        <f t="shared" si="821"/>
        <v>0.70750000000000002</v>
      </c>
      <c r="U4340" s="4">
        <f t="shared" si="817"/>
        <v>2.7299999999999986</v>
      </c>
      <c r="V4340" s="4" t="str">
        <f t="shared" si="824"/>
        <v/>
      </c>
      <c r="W4340" s="18" t="str">
        <f>IF(V4340="","",VLOOKUP(L4340,日射量と図３!$A$4:$C$368,3,TRUE)*238.85/100)</f>
        <v/>
      </c>
      <c r="X4340" s="4" t="str">
        <f t="shared" si="816"/>
        <v/>
      </c>
      <c r="Y4340" s="4" t="str">
        <f t="shared" si="822"/>
        <v/>
      </c>
      <c r="Z4340" s="4" t="str">
        <f t="shared" si="823"/>
        <v/>
      </c>
      <c r="AA4340" s="4" t="str">
        <f>IF($V4340="","",IF(Y4340&lt;36,0,IF(AND(36&lt;=Y4340,Y4340&lt;71),VLOOKUP($W4340,日射量と図３!$E$6:$F$34,2,TRUE),IF(AND(71&lt;=Y4340,Y4340&lt;107),VLOOKUP($W4340,日射量と図３!$E$6:$G$34,3,TRUE),IF(AND(107&lt;=Y4340,Y4340&lt;143),VLOOKUP($W4340,日射量と図３!$E$6:$H$34,4,TRUE),VLOOKUP($W4340,日射量と図３!$E$6:$I$34,5,TRUE))))))</f>
        <v/>
      </c>
      <c r="AB4340" s="4" t="str">
        <f>IF($V4340="","",IF(Z4340&lt;36,0,IF(AND(36&lt;=Z4340,Z4340&lt;71),VLOOKUP($W4340,日射量と図３!$E$6:$F$34,2,TRUE),IF(AND(71&lt;=Z4340,Z4340&lt;107),VLOOKUP($W4340,日射量と図３!$E$6:$G$34,3,TRUE),IF(AND(107&lt;=Z4340,Z4340&lt;143),VLOOKUP($W4340,日射量と図３!$E$6:$H$34,4,TRUE),VLOOKUP($W4340,日射量と図３!$E$6:$I$34,5,TRUE))))))</f>
        <v/>
      </c>
      <c r="AC4340" s="382" t="str">
        <f t="shared" si="818"/>
        <v/>
      </c>
      <c r="AD4340" s="382" t="str">
        <f t="shared" si="819"/>
        <v/>
      </c>
    </row>
    <row r="4341" spans="11:30" ht="13.5" customHeight="1">
      <c r="K4341" s="4">
        <f t="shared" si="813"/>
        <v>11</v>
      </c>
      <c r="L4341" s="34">
        <v>43432</v>
      </c>
      <c r="M4341" s="4">
        <v>181</v>
      </c>
      <c r="N4341" s="4">
        <v>18</v>
      </c>
      <c r="O4341" s="31">
        <v>0.70833333333333337</v>
      </c>
      <c r="P4341" s="35">
        <v>12.209999999999999</v>
      </c>
      <c r="Q4341" s="36">
        <f t="shared" si="814"/>
        <v>16</v>
      </c>
      <c r="R4341" s="4">
        <f t="shared" si="815"/>
        <v>3.7900000000000009</v>
      </c>
      <c r="S4341" s="31">
        <f t="shared" si="820"/>
        <v>0.25912037037037033</v>
      </c>
      <c r="T4341" s="31">
        <f t="shared" si="821"/>
        <v>0.70750000000000002</v>
      </c>
      <c r="U4341" s="4">
        <f t="shared" si="817"/>
        <v>0</v>
      </c>
      <c r="V4341" s="4" t="str">
        <f t="shared" si="824"/>
        <v/>
      </c>
      <c r="W4341" s="18" t="str">
        <f>IF(V4341="","",VLOOKUP(L4341,日射量と図３!$A$4:$C$368,3,TRUE)*238.85/100)</f>
        <v/>
      </c>
      <c r="X4341" s="4" t="str">
        <f t="shared" si="816"/>
        <v/>
      </c>
      <c r="Y4341" s="4" t="str">
        <f t="shared" si="822"/>
        <v/>
      </c>
      <c r="Z4341" s="4" t="str">
        <f t="shared" si="823"/>
        <v/>
      </c>
      <c r="AA4341" s="4" t="str">
        <f>IF($V4341="","",IF(Y4341&lt;36,0,IF(AND(36&lt;=Y4341,Y4341&lt;71),VLOOKUP($W4341,日射量と図３!$E$6:$F$34,2,TRUE),IF(AND(71&lt;=Y4341,Y4341&lt;107),VLOOKUP($W4341,日射量と図３!$E$6:$G$34,3,TRUE),IF(AND(107&lt;=Y4341,Y4341&lt;143),VLOOKUP($W4341,日射量と図３!$E$6:$H$34,4,TRUE),VLOOKUP($W4341,日射量と図３!$E$6:$I$34,5,TRUE))))))</f>
        <v/>
      </c>
      <c r="AB4341" s="4" t="str">
        <f>IF($V4341="","",IF(Z4341&lt;36,0,IF(AND(36&lt;=Z4341,Z4341&lt;71),VLOOKUP($W4341,日射量と図３!$E$6:$F$34,2,TRUE),IF(AND(71&lt;=Z4341,Z4341&lt;107),VLOOKUP($W4341,日射量と図３!$E$6:$G$34,3,TRUE),IF(AND(107&lt;=Z4341,Z4341&lt;143),VLOOKUP($W4341,日射量と図３!$E$6:$H$34,4,TRUE),VLOOKUP($W4341,日射量と図３!$E$6:$I$34,5,TRUE))))))</f>
        <v/>
      </c>
      <c r="AC4341" s="382" t="str">
        <f t="shared" si="818"/>
        <v/>
      </c>
      <c r="AD4341" s="382" t="str">
        <f t="shared" si="819"/>
        <v/>
      </c>
    </row>
    <row r="4342" spans="11:30" ht="13.5" customHeight="1">
      <c r="K4342" s="4">
        <f t="shared" si="813"/>
        <v>11</v>
      </c>
      <c r="L4342" s="34">
        <v>43432</v>
      </c>
      <c r="M4342" s="4">
        <v>181</v>
      </c>
      <c r="N4342" s="4">
        <v>19</v>
      </c>
      <c r="O4342" s="31">
        <v>0.75</v>
      </c>
      <c r="P4342" s="35">
        <v>11.359999999999998</v>
      </c>
      <c r="Q4342" s="36">
        <f t="shared" si="814"/>
        <v>16</v>
      </c>
      <c r="R4342" s="4">
        <f t="shared" si="815"/>
        <v>4.6400000000000023</v>
      </c>
      <c r="S4342" s="31">
        <f t="shared" si="820"/>
        <v>0.25912037037037033</v>
      </c>
      <c r="T4342" s="31">
        <f t="shared" si="821"/>
        <v>0.70750000000000002</v>
      </c>
      <c r="U4342" s="4">
        <f t="shared" si="817"/>
        <v>0</v>
      </c>
      <c r="V4342" s="4" t="str">
        <f t="shared" si="824"/>
        <v/>
      </c>
      <c r="W4342" s="18" t="str">
        <f>IF(V4342="","",VLOOKUP(L4342,日射量と図３!$A$4:$C$368,3,TRUE)*238.85/100)</f>
        <v/>
      </c>
      <c r="X4342" s="4" t="str">
        <f t="shared" si="816"/>
        <v/>
      </c>
      <c r="Y4342" s="4" t="str">
        <f t="shared" si="822"/>
        <v/>
      </c>
      <c r="Z4342" s="4" t="str">
        <f t="shared" si="823"/>
        <v/>
      </c>
      <c r="AA4342" s="4" t="str">
        <f>IF($V4342="","",IF(Y4342&lt;36,0,IF(AND(36&lt;=Y4342,Y4342&lt;71),VLOOKUP($W4342,日射量と図３!$E$6:$F$34,2,TRUE),IF(AND(71&lt;=Y4342,Y4342&lt;107),VLOOKUP($W4342,日射量と図３!$E$6:$G$34,3,TRUE),IF(AND(107&lt;=Y4342,Y4342&lt;143),VLOOKUP($W4342,日射量と図３!$E$6:$H$34,4,TRUE),VLOOKUP($W4342,日射量と図３!$E$6:$I$34,5,TRUE))))))</f>
        <v/>
      </c>
      <c r="AB4342" s="4" t="str">
        <f>IF($V4342="","",IF(Z4342&lt;36,0,IF(AND(36&lt;=Z4342,Z4342&lt;71),VLOOKUP($W4342,日射量と図３!$E$6:$F$34,2,TRUE),IF(AND(71&lt;=Z4342,Z4342&lt;107),VLOOKUP($W4342,日射量と図３!$E$6:$G$34,3,TRUE),IF(AND(107&lt;=Z4342,Z4342&lt;143),VLOOKUP($W4342,日射量と図３!$E$6:$H$34,4,TRUE),VLOOKUP($W4342,日射量と図３!$E$6:$I$34,5,TRUE))))))</f>
        <v/>
      </c>
      <c r="AC4342" s="382" t="str">
        <f t="shared" si="818"/>
        <v/>
      </c>
      <c r="AD4342" s="382" t="str">
        <f t="shared" si="819"/>
        <v/>
      </c>
    </row>
    <row r="4343" spans="11:30" ht="13.5" customHeight="1">
      <c r="K4343" s="4">
        <f t="shared" si="813"/>
        <v>11</v>
      </c>
      <c r="L4343" s="34">
        <v>43432</v>
      </c>
      <c r="M4343" s="4">
        <v>181</v>
      </c>
      <c r="N4343" s="4">
        <v>20</v>
      </c>
      <c r="O4343" s="31">
        <v>0.79166666666666663</v>
      </c>
      <c r="P4343" s="35">
        <v>10.76</v>
      </c>
      <c r="Q4343" s="36">
        <f t="shared" si="814"/>
        <v>16</v>
      </c>
      <c r="R4343" s="4">
        <f t="shared" si="815"/>
        <v>5.24</v>
      </c>
      <c r="S4343" s="31">
        <f t="shared" si="820"/>
        <v>0.25912037037037033</v>
      </c>
      <c r="T4343" s="31">
        <f t="shared" si="821"/>
        <v>0.70750000000000002</v>
      </c>
      <c r="U4343" s="4">
        <f t="shared" si="817"/>
        <v>0</v>
      </c>
      <c r="V4343" s="4" t="str">
        <f t="shared" si="824"/>
        <v/>
      </c>
      <c r="W4343" s="18" t="str">
        <f>IF(V4343="","",VLOOKUP(L4343,日射量と図３!$A$4:$C$368,3,TRUE)*238.85/100)</f>
        <v/>
      </c>
      <c r="X4343" s="4" t="str">
        <f t="shared" si="816"/>
        <v/>
      </c>
      <c r="Y4343" s="4" t="str">
        <f t="shared" si="822"/>
        <v/>
      </c>
      <c r="Z4343" s="4" t="str">
        <f t="shared" si="823"/>
        <v/>
      </c>
      <c r="AA4343" s="4" t="str">
        <f>IF($V4343="","",IF(Y4343&lt;36,0,IF(AND(36&lt;=Y4343,Y4343&lt;71),VLOOKUP($W4343,日射量と図３!$E$6:$F$34,2,TRUE),IF(AND(71&lt;=Y4343,Y4343&lt;107),VLOOKUP($W4343,日射量と図３!$E$6:$G$34,3,TRUE),IF(AND(107&lt;=Y4343,Y4343&lt;143),VLOOKUP($W4343,日射量と図３!$E$6:$H$34,4,TRUE),VLOOKUP($W4343,日射量と図３!$E$6:$I$34,5,TRUE))))))</f>
        <v/>
      </c>
      <c r="AB4343" s="4" t="str">
        <f>IF($V4343="","",IF(Z4343&lt;36,0,IF(AND(36&lt;=Z4343,Z4343&lt;71),VLOOKUP($W4343,日射量と図３!$E$6:$F$34,2,TRUE),IF(AND(71&lt;=Z4343,Z4343&lt;107),VLOOKUP($W4343,日射量と図３!$E$6:$G$34,3,TRUE),IF(AND(107&lt;=Z4343,Z4343&lt;143),VLOOKUP($W4343,日射量と図３!$E$6:$H$34,4,TRUE),VLOOKUP($W4343,日射量と図３!$E$6:$I$34,5,TRUE))))))</f>
        <v/>
      </c>
      <c r="AC4343" s="382" t="str">
        <f t="shared" si="818"/>
        <v/>
      </c>
      <c r="AD4343" s="382" t="str">
        <f t="shared" si="819"/>
        <v/>
      </c>
    </row>
    <row r="4344" spans="11:30" ht="13.5" customHeight="1">
      <c r="K4344" s="4">
        <f t="shared" si="813"/>
        <v>11</v>
      </c>
      <c r="L4344" s="34">
        <v>43432</v>
      </c>
      <c r="M4344" s="4">
        <v>181</v>
      </c>
      <c r="N4344" s="4">
        <v>21</v>
      </c>
      <c r="O4344" s="31">
        <v>0.83333333333333337</v>
      </c>
      <c r="P4344" s="35">
        <v>10.220000000000001</v>
      </c>
      <c r="Q4344" s="36">
        <f t="shared" si="814"/>
        <v>16</v>
      </c>
      <c r="R4344" s="4">
        <f t="shared" si="815"/>
        <v>5.7799999999999994</v>
      </c>
      <c r="S4344" s="31">
        <f t="shared" si="820"/>
        <v>0.25912037037037033</v>
      </c>
      <c r="T4344" s="31">
        <f t="shared" si="821"/>
        <v>0.70750000000000002</v>
      </c>
      <c r="U4344" s="4">
        <f t="shared" si="817"/>
        <v>0</v>
      </c>
      <c r="V4344" s="4" t="str">
        <f t="shared" si="824"/>
        <v/>
      </c>
      <c r="W4344" s="18" t="str">
        <f>IF(V4344="","",VLOOKUP(L4344,日射量と図３!$A$4:$C$368,3,TRUE)*238.85/100)</f>
        <v/>
      </c>
      <c r="X4344" s="4" t="str">
        <f t="shared" si="816"/>
        <v/>
      </c>
      <c r="Y4344" s="4" t="str">
        <f t="shared" si="822"/>
        <v/>
      </c>
      <c r="Z4344" s="4" t="str">
        <f t="shared" si="823"/>
        <v/>
      </c>
      <c r="AA4344" s="4" t="str">
        <f>IF($V4344="","",IF(Y4344&lt;36,0,IF(AND(36&lt;=Y4344,Y4344&lt;71),VLOOKUP($W4344,日射量と図３!$E$6:$F$34,2,TRUE),IF(AND(71&lt;=Y4344,Y4344&lt;107),VLOOKUP($W4344,日射量と図３!$E$6:$G$34,3,TRUE),IF(AND(107&lt;=Y4344,Y4344&lt;143),VLOOKUP($W4344,日射量と図３!$E$6:$H$34,4,TRUE),VLOOKUP($W4344,日射量と図３!$E$6:$I$34,5,TRUE))))))</f>
        <v/>
      </c>
      <c r="AB4344" s="4" t="str">
        <f>IF($V4344="","",IF(Z4344&lt;36,0,IF(AND(36&lt;=Z4344,Z4344&lt;71),VLOOKUP($W4344,日射量と図３!$E$6:$F$34,2,TRUE),IF(AND(71&lt;=Z4344,Z4344&lt;107),VLOOKUP($W4344,日射量と図３!$E$6:$G$34,3,TRUE),IF(AND(107&lt;=Z4344,Z4344&lt;143),VLOOKUP($W4344,日射量と図３!$E$6:$H$34,4,TRUE),VLOOKUP($W4344,日射量と図３!$E$6:$I$34,5,TRUE))))))</f>
        <v/>
      </c>
      <c r="AC4344" s="382" t="str">
        <f t="shared" si="818"/>
        <v/>
      </c>
      <c r="AD4344" s="382" t="str">
        <f t="shared" si="819"/>
        <v/>
      </c>
    </row>
    <row r="4345" spans="11:30" ht="13.5" customHeight="1">
      <c r="K4345" s="4">
        <f t="shared" si="813"/>
        <v>11</v>
      </c>
      <c r="L4345" s="34">
        <v>43432</v>
      </c>
      <c r="M4345" s="4">
        <v>181</v>
      </c>
      <c r="N4345" s="4">
        <v>22</v>
      </c>
      <c r="O4345" s="31">
        <v>0.875</v>
      </c>
      <c r="P4345" s="35">
        <v>9.6199999999999992</v>
      </c>
      <c r="Q4345" s="36">
        <f t="shared" si="814"/>
        <v>16</v>
      </c>
      <c r="R4345" s="4">
        <f t="shared" si="815"/>
        <v>6.3800000000000008</v>
      </c>
      <c r="S4345" s="31">
        <f t="shared" si="820"/>
        <v>0.25912037037037033</v>
      </c>
      <c r="T4345" s="31">
        <f t="shared" si="821"/>
        <v>0.70750000000000002</v>
      </c>
      <c r="U4345" s="4">
        <f t="shared" si="817"/>
        <v>0</v>
      </c>
      <c r="V4345" s="4" t="str">
        <f t="shared" si="824"/>
        <v/>
      </c>
      <c r="W4345" s="18" t="str">
        <f>IF(V4345="","",VLOOKUP(L4345,日射量と図３!$A$4:$C$368,3,TRUE)*238.85/100)</f>
        <v/>
      </c>
      <c r="X4345" s="4" t="str">
        <f t="shared" si="816"/>
        <v/>
      </c>
      <c r="Y4345" s="4" t="str">
        <f t="shared" si="822"/>
        <v/>
      </c>
      <c r="Z4345" s="4" t="str">
        <f t="shared" si="823"/>
        <v/>
      </c>
      <c r="AA4345" s="4" t="str">
        <f>IF($V4345="","",IF(Y4345&lt;36,0,IF(AND(36&lt;=Y4345,Y4345&lt;71),VLOOKUP($W4345,日射量と図３!$E$6:$F$34,2,TRUE),IF(AND(71&lt;=Y4345,Y4345&lt;107),VLOOKUP($W4345,日射量と図３!$E$6:$G$34,3,TRUE),IF(AND(107&lt;=Y4345,Y4345&lt;143),VLOOKUP($W4345,日射量と図３!$E$6:$H$34,4,TRUE),VLOOKUP($W4345,日射量と図３!$E$6:$I$34,5,TRUE))))))</f>
        <v/>
      </c>
      <c r="AB4345" s="4" t="str">
        <f>IF($V4345="","",IF(Z4345&lt;36,0,IF(AND(36&lt;=Z4345,Z4345&lt;71),VLOOKUP($W4345,日射量と図３!$E$6:$F$34,2,TRUE),IF(AND(71&lt;=Z4345,Z4345&lt;107),VLOOKUP($W4345,日射量と図３!$E$6:$G$34,3,TRUE),IF(AND(107&lt;=Z4345,Z4345&lt;143),VLOOKUP($W4345,日射量と図３!$E$6:$H$34,4,TRUE),VLOOKUP($W4345,日射量と図３!$E$6:$I$34,5,TRUE))))))</f>
        <v/>
      </c>
      <c r="AC4345" s="382" t="str">
        <f t="shared" si="818"/>
        <v/>
      </c>
      <c r="AD4345" s="382" t="str">
        <f t="shared" si="819"/>
        <v/>
      </c>
    </row>
    <row r="4346" spans="11:30" ht="13.5" customHeight="1">
      <c r="K4346" s="4">
        <f t="shared" si="813"/>
        <v>11</v>
      </c>
      <c r="L4346" s="34">
        <v>43432</v>
      </c>
      <c r="M4346" s="4">
        <v>181</v>
      </c>
      <c r="N4346" s="4">
        <v>23</v>
      </c>
      <c r="O4346" s="31">
        <v>0.91666666666666663</v>
      </c>
      <c r="P4346" s="35">
        <v>9.23</v>
      </c>
      <c r="Q4346" s="36">
        <f t="shared" si="814"/>
        <v>13</v>
      </c>
      <c r="R4346" s="4">
        <f t="shared" si="815"/>
        <v>3.7699999999999996</v>
      </c>
      <c r="S4346" s="31">
        <f t="shared" si="820"/>
        <v>0.25912037037037033</v>
      </c>
      <c r="T4346" s="31">
        <f t="shared" si="821"/>
        <v>0.70750000000000002</v>
      </c>
      <c r="U4346" s="4">
        <f t="shared" si="817"/>
        <v>0</v>
      </c>
      <c r="V4346" s="4" t="str">
        <f t="shared" si="824"/>
        <v/>
      </c>
      <c r="W4346" s="18" t="str">
        <f>IF(V4346="","",VLOOKUP(L4346,日射量と図３!$A$4:$C$368,3,TRUE)*238.85/100)</f>
        <v/>
      </c>
      <c r="X4346" s="4" t="str">
        <f t="shared" si="816"/>
        <v/>
      </c>
      <c r="Y4346" s="4" t="str">
        <f t="shared" si="822"/>
        <v/>
      </c>
      <c r="Z4346" s="4" t="str">
        <f t="shared" si="823"/>
        <v/>
      </c>
      <c r="AA4346" s="4" t="str">
        <f>IF($V4346="","",IF(Y4346&lt;36,0,IF(AND(36&lt;=Y4346,Y4346&lt;71),VLOOKUP($W4346,日射量と図３!$E$6:$F$34,2,TRUE),IF(AND(71&lt;=Y4346,Y4346&lt;107),VLOOKUP($W4346,日射量と図３!$E$6:$G$34,3,TRUE),IF(AND(107&lt;=Y4346,Y4346&lt;143),VLOOKUP($W4346,日射量と図３!$E$6:$H$34,4,TRUE),VLOOKUP($W4346,日射量と図３!$E$6:$I$34,5,TRUE))))))</f>
        <v/>
      </c>
      <c r="AB4346" s="4" t="str">
        <f>IF($V4346="","",IF(Z4346&lt;36,0,IF(AND(36&lt;=Z4346,Z4346&lt;71),VLOOKUP($W4346,日射量と図３!$E$6:$F$34,2,TRUE),IF(AND(71&lt;=Z4346,Z4346&lt;107),VLOOKUP($W4346,日射量と図３!$E$6:$G$34,3,TRUE),IF(AND(107&lt;=Z4346,Z4346&lt;143),VLOOKUP($W4346,日射量と図３!$E$6:$H$34,4,TRUE),VLOOKUP($W4346,日射量と図３!$E$6:$I$34,5,TRUE))))))</f>
        <v/>
      </c>
      <c r="AC4346" s="382" t="str">
        <f t="shared" si="818"/>
        <v/>
      </c>
      <c r="AD4346" s="382" t="str">
        <f t="shared" si="819"/>
        <v/>
      </c>
    </row>
    <row r="4347" spans="11:30" ht="13.5" customHeight="1">
      <c r="K4347" s="4">
        <f t="shared" si="813"/>
        <v>11</v>
      </c>
      <c r="L4347" s="34">
        <v>43432</v>
      </c>
      <c r="M4347" s="4">
        <v>181</v>
      </c>
      <c r="N4347" s="4">
        <v>24</v>
      </c>
      <c r="O4347" s="31">
        <v>0.95833333333333337</v>
      </c>
      <c r="P4347" s="35">
        <v>8.8200000000000021</v>
      </c>
      <c r="Q4347" s="36">
        <f t="shared" si="814"/>
        <v>13</v>
      </c>
      <c r="R4347" s="4">
        <f t="shared" si="815"/>
        <v>4.1799999999999979</v>
      </c>
      <c r="S4347" s="31">
        <f t="shared" si="820"/>
        <v>0.25912037037037033</v>
      </c>
      <c r="T4347" s="31">
        <f t="shared" si="821"/>
        <v>0.70750000000000002</v>
      </c>
      <c r="U4347" s="4">
        <f t="shared" si="817"/>
        <v>0</v>
      </c>
      <c r="V4347" s="4" t="str">
        <f t="shared" si="824"/>
        <v/>
      </c>
      <c r="W4347" s="18" t="str">
        <f>IF(V4347="","",VLOOKUP(L4347,日射量と図３!$A$4:$C$368,3,TRUE)*238.85/100)</f>
        <v/>
      </c>
      <c r="X4347" s="4" t="str">
        <f t="shared" si="816"/>
        <v/>
      </c>
      <c r="Y4347" s="4" t="str">
        <f t="shared" si="822"/>
        <v/>
      </c>
      <c r="Z4347" s="4" t="str">
        <f t="shared" si="823"/>
        <v/>
      </c>
      <c r="AA4347" s="4" t="str">
        <f>IF($V4347="","",IF(Y4347&lt;36,0,IF(AND(36&lt;=Y4347,Y4347&lt;71),VLOOKUP($W4347,日射量と図３!$E$6:$F$34,2,TRUE),IF(AND(71&lt;=Y4347,Y4347&lt;107),VLOOKUP($W4347,日射量と図３!$E$6:$G$34,3,TRUE),IF(AND(107&lt;=Y4347,Y4347&lt;143),VLOOKUP($W4347,日射量と図３!$E$6:$H$34,4,TRUE),VLOOKUP($W4347,日射量と図３!$E$6:$I$34,5,TRUE))))))</f>
        <v/>
      </c>
      <c r="AB4347" s="4" t="str">
        <f>IF($V4347="","",IF(Z4347&lt;36,0,IF(AND(36&lt;=Z4347,Z4347&lt;71),VLOOKUP($W4347,日射量と図３!$E$6:$F$34,2,TRUE),IF(AND(71&lt;=Z4347,Z4347&lt;107),VLOOKUP($W4347,日射量と図３!$E$6:$G$34,3,TRUE),IF(AND(107&lt;=Z4347,Z4347&lt;143),VLOOKUP($W4347,日射量と図３!$E$6:$H$34,4,TRUE),VLOOKUP($W4347,日射量と図３!$E$6:$I$34,5,TRUE))))))</f>
        <v/>
      </c>
      <c r="AC4347" s="382" t="str">
        <f t="shared" si="818"/>
        <v/>
      </c>
      <c r="AD4347" s="382" t="str">
        <f t="shared" si="819"/>
        <v/>
      </c>
    </row>
    <row r="4348" spans="11:30" ht="13.5" customHeight="1">
      <c r="K4348" s="4">
        <f t="shared" si="813"/>
        <v>11</v>
      </c>
      <c r="L4348" s="34">
        <v>43433</v>
      </c>
      <c r="M4348" s="4">
        <v>182</v>
      </c>
      <c r="N4348" s="4">
        <v>1</v>
      </c>
      <c r="O4348" s="31">
        <v>0</v>
      </c>
      <c r="P4348" s="35">
        <v>8.59</v>
      </c>
      <c r="Q4348" s="36">
        <f t="shared" si="814"/>
        <v>13</v>
      </c>
      <c r="R4348" s="4">
        <f t="shared" si="815"/>
        <v>4.41</v>
      </c>
      <c r="S4348" s="31">
        <f t="shared" si="820"/>
        <v>0.25912037037037033</v>
      </c>
      <c r="T4348" s="31">
        <f t="shared" si="821"/>
        <v>0.70750000000000002</v>
      </c>
      <c r="U4348" s="4">
        <f t="shared" si="817"/>
        <v>0</v>
      </c>
      <c r="V4348" s="4">
        <f t="shared" si="824"/>
        <v>16.79</v>
      </c>
      <c r="W4348" s="18">
        <f>IF(V4348="","",VLOOKUP(L4348,日射量と図３!$A$4:$C$368,3,TRUE)*238.85/100)</f>
        <v>19.108000000000001</v>
      </c>
      <c r="X4348" s="4">
        <f t="shared" si="816"/>
        <v>11</v>
      </c>
      <c r="Y4348" s="4">
        <f t="shared" si="822"/>
        <v>9.5425964999999966</v>
      </c>
      <c r="Z4348" s="4">
        <f t="shared" si="823"/>
        <v>10.757108781818179</v>
      </c>
      <c r="AA4348" s="4">
        <f>IF($V4348="","",IF(Y4348&lt;36,0,IF(AND(36&lt;=Y4348,Y4348&lt;71),VLOOKUP($W4348,日射量と図３!$E$6:$F$34,2,TRUE),IF(AND(71&lt;=Y4348,Y4348&lt;107),VLOOKUP($W4348,日射量と図３!$E$6:$G$34,3,TRUE),IF(AND(107&lt;=Y4348,Y4348&lt;143),VLOOKUP($W4348,日射量と図３!$E$6:$H$34,4,TRUE),VLOOKUP($W4348,日射量と図３!$E$6:$I$34,5,TRUE))))))</f>
        <v>0</v>
      </c>
      <c r="AB4348" s="4">
        <f>IF($V4348="","",IF(Z4348&lt;36,0,IF(AND(36&lt;=Z4348,Z4348&lt;71),VLOOKUP($W4348,日射量と図３!$E$6:$F$34,2,TRUE),IF(AND(71&lt;=Z4348,Z4348&lt;107),VLOOKUP($W4348,日射量と図３!$E$6:$G$34,3,TRUE),IF(AND(107&lt;=Z4348,Z4348&lt;143),VLOOKUP($W4348,日射量と図３!$E$6:$H$34,4,TRUE),VLOOKUP($W4348,日射量と図３!$E$6:$I$34,5,TRUE))))))</f>
        <v>0</v>
      </c>
      <c r="AC4348" s="382">
        <f t="shared" si="818"/>
        <v>0</v>
      </c>
      <c r="AD4348" s="382">
        <f t="shared" si="819"/>
        <v>0</v>
      </c>
    </row>
    <row r="4349" spans="11:30" ht="13.5" customHeight="1">
      <c r="K4349" s="4">
        <f t="shared" si="813"/>
        <v>11</v>
      </c>
      <c r="L4349" s="34">
        <v>43433</v>
      </c>
      <c r="M4349" s="4">
        <v>182</v>
      </c>
      <c r="N4349" s="4">
        <v>2</v>
      </c>
      <c r="O4349" s="31">
        <v>4.1666666666666664E-2</v>
      </c>
      <c r="P4349" s="35">
        <v>8.2999999999999989</v>
      </c>
      <c r="Q4349" s="36">
        <f t="shared" si="814"/>
        <v>13</v>
      </c>
      <c r="R4349" s="4">
        <f t="shared" si="815"/>
        <v>4.7000000000000011</v>
      </c>
      <c r="S4349" s="31">
        <f t="shared" si="820"/>
        <v>0.25912037037037033</v>
      </c>
      <c r="T4349" s="31">
        <f t="shared" si="821"/>
        <v>0.70750000000000002</v>
      </c>
      <c r="U4349" s="4">
        <f t="shared" si="817"/>
        <v>0</v>
      </c>
      <c r="V4349" s="4" t="str">
        <f t="shared" si="824"/>
        <v/>
      </c>
      <c r="W4349" s="18" t="str">
        <f>IF(V4349="","",VLOOKUP(L4349,日射量と図３!$A$4:$C$368,3,TRUE)*238.85/100)</f>
        <v/>
      </c>
      <c r="X4349" s="4" t="str">
        <f t="shared" si="816"/>
        <v/>
      </c>
      <c r="Y4349" s="4" t="str">
        <f t="shared" si="822"/>
        <v/>
      </c>
      <c r="Z4349" s="4" t="str">
        <f t="shared" si="823"/>
        <v/>
      </c>
      <c r="AA4349" s="4" t="str">
        <f>IF($V4349="","",IF(Y4349&lt;36,0,IF(AND(36&lt;=Y4349,Y4349&lt;71),VLOOKUP($W4349,日射量と図３!$E$6:$F$34,2,TRUE),IF(AND(71&lt;=Y4349,Y4349&lt;107),VLOOKUP($W4349,日射量と図３!$E$6:$G$34,3,TRUE),IF(AND(107&lt;=Y4349,Y4349&lt;143),VLOOKUP($W4349,日射量と図３!$E$6:$H$34,4,TRUE),VLOOKUP($W4349,日射量と図３!$E$6:$I$34,5,TRUE))))))</f>
        <v/>
      </c>
      <c r="AB4349" s="4" t="str">
        <f>IF($V4349="","",IF(Z4349&lt;36,0,IF(AND(36&lt;=Z4349,Z4349&lt;71),VLOOKUP($W4349,日射量と図３!$E$6:$F$34,2,TRUE),IF(AND(71&lt;=Z4349,Z4349&lt;107),VLOOKUP($W4349,日射量と図３!$E$6:$G$34,3,TRUE),IF(AND(107&lt;=Z4349,Z4349&lt;143),VLOOKUP($W4349,日射量と図３!$E$6:$H$34,4,TRUE),VLOOKUP($W4349,日射量と図３!$E$6:$I$34,5,TRUE))))))</f>
        <v/>
      </c>
      <c r="AC4349" s="382" t="str">
        <f t="shared" si="818"/>
        <v/>
      </c>
      <c r="AD4349" s="382" t="str">
        <f t="shared" si="819"/>
        <v/>
      </c>
    </row>
    <row r="4350" spans="11:30" ht="13.5" customHeight="1">
      <c r="K4350" s="4">
        <f t="shared" si="813"/>
        <v>11</v>
      </c>
      <c r="L4350" s="34">
        <v>43433</v>
      </c>
      <c r="M4350" s="4">
        <v>182</v>
      </c>
      <c r="N4350" s="4">
        <v>3</v>
      </c>
      <c r="O4350" s="31">
        <v>8.3333333333333329E-2</v>
      </c>
      <c r="P4350" s="35">
        <v>8.1</v>
      </c>
      <c r="Q4350" s="36">
        <f t="shared" si="814"/>
        <v>13</v>
      </c>
      <c r="R4350" s="4">
        <f t="shared" si="815"/>
        <v>4.9000000000000004</v>
      </c>
      <c r="S4350" s="31">
        <f t="shared" si="820"/>
        <v>0.25912037037037033</v>
      </c>
      <c r="T4350" s="31">
        <f t="shared" si="821"/>
        <v>0.70750000000000002</v>
      </c>
      <c r="U4350" s="4">
        <f t="shared" si="817"/>
        <v>0</v>
      </c>
      <c r="V4350" s="4" t="str">
        <f t="shared" si="824"/>
        <v/>
      </c>
      <c r="W4350" s="18" t="str">
        <f>IF(V4350="","",VLOOKUP(L4350,日射量と図３!$A$4:$C$368,3,TRUE)*238.85/100)</f>
        <v/>
      </c>
      <c r="X4350" s="4" t="str">
        <f t="shared" si="816"/>
        <v/>
      </c>
      <c r="Y4350" s="4" t="str">
        <f t="shared" si="822"/>
        <v/>
      </c>
      <c r="Z4350" s="4" t="str">
        <f t="shared" si="823"/>
        <v/>
      </c>
      <c r="AA4350" s="4" t="str">
        <f>IF($V4350="","",IF(Y4350&lt;36,0,IF(AND(36&lt;=Y4350,Y4350&lt;71),VLOOKUP($W4350,日射量と図３!$E$6:$F$34,2,TRUE),IF(AND(71&lt;=Y4350,Y4350&lt;107),VLOOKUP($W4350,日射量と図３!$E$6:$G$34,3,TRUE),IF(AND(107&lt;=Y4350,Y4350&lt;143),VLOOKUP($W4350,日射量と図３!$E$6:$H$34,4,TRUE),VLOOKUP($W4350,日射量と図３!$E$6:$I$34,5,TRUE))))))</f>
        <v/>
      </c>
      <c r="AB4350" s="4" t="str">
        <f>IF($V4350="","",IF(Z4350&lt;36,0,IF(AND(36&lt;=Z4350,Z4350&lt;71),VLOOKUP($W4350,日射量と図３!$E$6:$F$34,2,TRUE),IF(AND(71&lt;=Z4350,Z4350&lt;107),VLOOKUP($W4350,日射量と図３!$E$6:$G$34,3,TRUE),IF(AND(107&lt;=Z4350,Z4350&lt;143),VLOOKUP($W4350,日射量と図３!$E$6:$H$34,4,TRUE),VLOOKUP($W4350,日射量と図３!$E$6:$I$34,5,TRUE))))))</f>
        <v/>
      </c>
      <c r="AC4350" s="382" t="str">
        <f t="shared" si="818"/>
        <v/>
      </c>
      <c r="AD4350" s="382" t="str">
        <f t="shared" si="819"/>
        <v/>
      </c>
    </row>
    <row r="4351" spans="11:30" ht="13.5" customHeight="1">
      <c r="K4351" s="4">
        <f t="shared" si="813"/>
        <v>11</v>
      </c>
      <c r="L4351" s="34">
        <v>43433</v>
      </c>
      <c r="M4351" s="4">
        <v>182</v>
      </c>
      <c r="N4351" s="4">
        <v>4</v>
      </c>
      <c r="O4351" s="31">
        <v>0.125</v>
      </c>
      <c r="P4351" s="35">
        <v>7.68</v>
      </c>
      <c r="Q4351" s="36">
        <f t="shared" si="814"/>
        <v>13</v>
      </c>
      <c r="R4351" s="4">
        <f t="shared" si="815"/>
        <v>5.32</v>
      </c>
      <c r="S4351" s="31">
        <f t="shared" si="820"/>
        <v>0.25912037037037033</v>
      </c>
      <c r="T4351" s="31">
        <f t="shared" si="821"/>
        <v>0.70750000000000002</v>
      </c>
      <c r="U4351" s="4">
        <f t="shared" si="817"/>
        <v>0</v>
      </c>
      <c r="V4351" s="4" t="str">
        <f t="shared" si="824"/>
        <v/>
      </c>
      <c r="W4351" s="18" t="str">
        <f>IF(V4351="","",VLOOKUP(L4351,日射量と図３!$A$4:$C$368,3,TRUE)*238.85/100)</f>
        <v/>
      </c>
      <c r="X4351" s="4" t="str">
        <f t="shared" si="816"/>
        <v/>
      </c>
      <c r="Y4351" s="4" t="str">
        <f t="shared" si="822"/>
        <v/>
      </c>
      <c r="Z4351" s="4" t="str">
        <f t="shared" si="823"/>
        <v/>
      </c>
      <c r="AA4351" s="4" t="str">
        <f>IF($V4351="","",IF(Y4351&lt;36,0,IF(AND(36&lt;=Y4351,Y4351&lt;71),VLOOKUP($W4351,日射量と図３!$E$6:$F$34,2,TRUE),IF(AND(71&lt;=Y4351,Y4351&lt;107),VLOOKUP($W4351,日射量と図３!$E$6:$G$34,3,TRUE),IF(AND(107&lt;=Y4351,Y4351&lt;143),VLOOKUP($W4351,日射量と図３!$E$6:$H$34,4,TRUE),VLOOKUP($W4351,日射量と図３!$E$6:$I$34,5,TRUE))))))</f>
        <v/>
      </c>
      <c r="AB4351" s="4" t="str">
        <f>IF($V4351="","",IF(Z4351&lt;36,0,IF(AND(36&lt;=Z4351,Z4351&lt;71),VLOOKUP($W4351,日射量と図３!$E$6:$F$34,2,TRUE),IF(AND(71&lt;=Z4351,Z4351&lt;107),VLOOKUP($W4351,日射量と図３!$E$6:$G$34,3,TRUE),IF(AND(107&lt;=Z4351,Z4351&lt;143),VLOOKUP($W4351,日射量と図３!$E$6:$H$34,4,TRUE),VLOOKUP($W4351,日射量と図３!$E$6:$I$34,5,TRUE))))))</f>
        <v/>
      </c>
      <c r="AC4351" s="382" t="str">
        <f t="shared" si="818"/>
        <v/>
      </c>
      <c r="AD4351" s="382" t="str">
        <f t="shared" si="819"/>
        <v/>
      </c>
    </row>
    <row r="4352" spans="11:30" ht="13.5" customHeight="1">
      <c r="K4352" s="4">
        <f t="shared" si="813"/>
        <v>11</v>
      </c>
      <c r="L4352" s="34">
        <v>43433</v>
      </c>
      <c r="M4352" s="4">
        <v>182</v>
      </c>
      <c r="N4352" s="4">
        <v>5</v>
      </c>
      <c r="O4352" s="31">
        <v>0.16666666666666666</v>
      </c>
      <c r="P4352" s="35">
        <v>7.2299999999999995</v>
      </c>
      <c r="Q4352" s="36">
        <f t="shared" si="814"/>
        <v>15</v>
      </c>
      <c r="R4352" s="4">
        <f t="shared" si="815"/>
        <v>7.7700000000000005</v>
      </c>
      <c r="S4352" s="31">
        <f t="shared" si="820"/>
        <v>0.25912037037037033</v>
      </c>
      <c r="T4352" s="31">
        <f t="shared" si="821"/>
        <v>0.70750000000000002</v>
      </c>
      <c r="U4352" s="4">
        <f t="shared" si="817"/>
        <v>0</v>
      </c>
      <c r="V4352" s="4" t="str">
        <f t="shared" si="824"/>
        <v/>
      </c>
      <c r="W4352" s="18" t="str">
        <f>IF(V4352="","",VLOOKUP(L4352,日射量と図３!$A$4:$C$368,3,TRUE)*238.85/100)</f>
        <v/>
      </c>
      <c r="X4352" s="4" t="str">
        <f t="shared" si="816"/>
        <v/>
      </c>
      <c r="Y4352" s="4" t="str">
        <f t="shared" si="822"/>
        <v/>
      </c>
      <c r="Z4352" s="4" t="str">
        <f t="shared" si="823"/>
        <v/>
      </c>
      <c r="AA4352" s="4" t="str">
        <f>IF($V4352="","",IF(Y4352&lt;36,0,IF(AND(36&lt;=Y4352,Y4352&lt;71),VLOOKUP($W4352,日射量と図３!$E$6:$F$34,2,TRUE),IF(AND(71&lt;=Y4352,Y4352&lt;107),VLOOKUP($W4352,日射量と図３!$E$6:$G$34,3,TRUE),IF(AND(107&lt;=Y4352,Y4352&lt;143),VLOOKUP($W4352,日射量と図３!$E$6:$H$34,4,TRUE),VLOOKUP($W4352,日射量と図３!$E$6:$I$34,5,TRUE))))))</f>
        <v/>
      </c>
      <c r="AB4352" s="4" t="str">
        <f>IF($V4352="","",IF(Z4352&lt;36,0,IF(AND(36&lt;=Z4352,Z4352&lt;71),VLOOKUP($W4352,日射量と図３!$E$6:$F$34,2,TRUE),IF(AND(71&lt;=Z4352,Z4352&lt;107),VLOOKUP($W4352,日射量と図３!$E$6:$G$34,3,TRUE),IF(AND(107&lt;=Z4352,Z4352&lt;143),VLOOKUP($W4352,日射量と図３!$E$6:$H$34,4,TRUE),VLOOKUP($W4352,日射量と図３!$E$6:$I$34,5,TRUE))))))</f>
        <v/>
      </c>
      <c r="AC4352" s="382" t="str">
        <f t="shared" si="818"/>
        <v/>
      </c>
      <c r="AD4352" s="382" t="str">
        <f t="shared" si="819"/>
        <v/>
      </c>
    </row>
    <row r="4353" spans="11:30" ht="13.5" customHeight="1">
      <c r="K4353" s="4">
        <f t="shared" si="813"/>
        <v>11</v>
      </c>
      <c r="L4353" s="34">
        <v>43433</v>
      </c>
      <c r="M4353" s="4">
        <v>182</v>
      </c>
      <c r="N4353" s="4">
        <v>6</v>
      </c>
      <c r="O4353" s="31">
        <v>0.20833333333333334</v>
      </c>
      <c r="P4353" s="35">
        <v>7.0600000000000005</v>
      </c>
      <c r="Q4353" s="36">
        <f t="shared" si="814"/>
        <v>15</v>
      </c>
      <c r="R4353" s="4">
        <f t="shared" si="815"/>
        <v>7.9399999999999995</v>
      </c>
      <c r="S4353" s="31">
        <f t="shared" si="820"/>
        <v>0.25912037037037033</v>
      </c>
      <c r="T4353" s="31">
        <f t="shared" si="821"/>
        <v>0.70750000000000002</v>
      </c>
      <c r="U4353" s="4">
        <f t="shared" si="817"/>
        <v>0</v>
      </c>
      <c r="V4353" s="4" t="str">
        <f t="shared" si="824"/>
        <v/>
      </c>
      <c r="W4353" s="18" t="str">
        <f>IF(V4353="","",VLOOKUP(L4353,日射量と図３!$A$4:$C$368,3,TRUE)*238.85/100)</f>
        <v/>
      </c>
      <c r="X4353" s="4" t="str">
        <f t="shared" si="816"/>
        <v/>
      </c>
      <c r="Y4353" s="4" t="str">
        <f t="shared" si="822"/>
        <v/>
      </c>
      <c r="Z4353" s="4" t="str">
        <f t="shared" si="823"/>
        <v/>
      </c>
      <c r="AA4353" s="4" t="str">
        <f>IF($V4353="","",IF(Y4353&lt;36,0,IF(AND(36&lt;=Y4353,Y4353&lt;71),VLOOKUP($W4353,日射量と図３!$E$6:$F$34,2,TRUE),IF(AND(71&lt;=Y4353,Y4353&lt;107),VLOOKUP($W4353,日射量と図３!$E$6:$G$34,3,TRUE),IF(AND(107&lt;=Y4353,Y4353&lt;143),VLOOKUP($W4353,日射量と図３!$E$6:$H$34,4,TRUE),VLOOKUP($W4353,日射量と図３!$E$6:$I$34,5,TRUE))))))</f>
        <v/>
      </c>
      <c r="AB4353" s="4" t="str">
        <f>IF($V4353="","",IF(Z4353&lt;36,0,IF(AND(36&lt;=Z4353,Z4353&lt;71),VLOOKUP($W4353,日射量と図３!$E$6:$F$34,2,TRUE),IF(AND(71&lt;=Z4353,Z4353&lt;107),VLOOKUP($W4353,日射量と図３!$E$6:$G$34,3,TRUE),IF(AND(107&lt;=Z4353,Z4353&lt;143),VLOOKUP($W4353,日射量と図３!$E$6:$H$34,4,TRUE),VLOOKUP($W4353,日射量と図３!$E$6:$I$34,5,TRUE))))))</f>
        <v/>
      </c>
      <c r="AC4353" s="382" t="str">
        <f t="shared" si="818"/>
        <v/>
      </c>
      <c r="AD4353" s="382" t="str">
        <f t="shared" si="819"/>
        <v/>
      </c>
    </row>
    <row r="4354" spans="11:30" ht="13.5" customHeight="1">
      <c r="K4354" s="4">
        <f t="shared" si="813"/>
        <v>11</v>
      </c>
      <c r="L4354" s="34">
        <v>43433</v>
      </c>
      <c r="M4354" s="4">
        <v>182</v>
      </c>
      <c r="N4354" s="4">
        <v>7</v>
      </c>
      <c r="O4354" s="31">
        <v>0.25</v>
      </c>
      <c r="P4354" s="35">
        <v>7.0299999999999994</v>
      </c>
      <c r="Q4354" s="36">
        <f t="shared" si="814"/>
        <v>15</v>
      </c>
      <c r="R4354" s="4">
        <f t="shared" si="815"/>
        <v>7.9700000000000006</v>
      </c>
      <c r="S4354" s="31">
        <f t="shared" si="820"/>
        <v>0.25912037037037033</v>
      </c>
      <c r="T4354" s="31">
        <f t="shared" si="821"/>
        <v>0.70750000000000002</v>
      </c>
      <c r="U4354" s="4">
        <f t="shared" si="817"/>
        <v>0</v>
      </c>
      <c r="V4354" s="4" t="str">
        <f t="shared" si="824"/>
        <v/>
      </c>
      <c r="W4354" s="18" t="str">
        <f>IF(V4354="","",VLOOKUP(L4354,日射量と図３!$A$4:$C$368,3,TRUE)*238.85/100)</f>
        <v/>
      </c>
      <c r="X4354" s="4" t="str">
        <f t="shared" si="816"/>
        <v/>
      </c>
      <c r="Y4354" s="4" t="str">
        <f t="shared" si="822"/>
        <v/>
      </c>
      <c r="Z4354" s="4" t="str">
        <f t="shared" si="823"/>
        <v/>
      </c>
      <c r="AA4354" s="4" t="str">
        <f>IF($V4354="","",IF(Y4354&lt;36,0,IF(AND(36&lt;=Y4354,Y4354&lt;71),VLOOKUP($W4354,日射量と図３!$E$6:$F$34,2,TRUE),IF(AND(71&lt;=Y4354,Y4354&lt;107),VLOOKUP($W4354,日射量と図３!$E$6:$G$34,3,TRUE),IF(AND(107&lt;=Y4354,Y4354&lt;143),VLOOKUP($W4354,日射量と図３!$E$6:$H$34,4,TRUE),VLOOKUP($W4354,日射量と図３!$E$6:$I$34,5,TRUE))))))</f>
        <v/>
      </c>
      <c r="AB4354" s="4" t="str">
        <f>IF($V4354="","",IF(Z4354&lt;36,0,IF(AND(36&lt;=Z4354,Z4354&lt;71),VLOOKUP($W4354,日射量と図３!$E$6:$F$34,2,TRUE),IF(AND(71&lt;=Z4354,Z4354&lt;107),VLOOKUP($W4354,日射量と図３!$E$6:$G$34,3,TRUE),IF(AND(107&lt;=Z4354,Z4354&lt;143),VLOOKUP($W4354,日射量と図３!$E$6:$H$34,4,TRUE),VLOOKUP($W4354,日射量と図３!$E$6:$I$34,5,TRUE))))))</f>
        <v/>
      </c>
      <c r="AC4354" s="382" t="str">
        <f t="shared" si="818"/>
        <v/>
      </c>
      <c r="AD4354" s="382" t="str">
        <f t="shared" si="819"/>
        <v/>
      </c>
    </row>
    <row r="4355" spans="11:30" ht="13.5" customHeight="1">
      <c r="K4355" s="4">
        <f t="shared" si="813"/>
        <v>11</v>
      </c>
      <c r="L4355" s="34">
        <v>43433</v>
      </c>
      <c r="M4355" s="4">
        <v>182</v>
      </c>
      <c r="N4355" s="4">
        <v>8</v>
      </c>
      <c r="O4355" s="31">
        <v>0.29166666666666669</v>
      </c>
      <c r="P4355" s="35">
        <v>7.2299999999999995</v>
      </c>
      <c r="Q4355" s="36">
        <f t="shared" si="814"/>
        <v>12</v>
      </c>
      <c r="R4355" s="4">
        <f t="shared" si="815"/>
        <v>4.7700000000000005</v>
      </c>
      <c r="S4355" s="31">
        <f t="shared" si="820"/>
        <v>0.25912037037037033</v>
      </c>
      <c r="T4355" s="31">
        <f t="shared" si="821"/>
        <v>0.70750000000000002</v>
      </c>
      <c r="U4355" s="4">
        <f t="shared" si="817"/>
        <v>4.7700000000000005</v>
      </c>
      <c r="V4355" s="4" t="str">
        <f t="shared" si="824"/>
        <v/>
      </c>
      <c r="W4355" s="18" t="str">
        <f>IF(V4355="","",VLOOKUP(L4355,日射量と図３!$A$4:$C$368,3,TRUE)*238.85/100)</f>
        <v/>
      </c>
      <c r="X4355" s="4" t="str">
        <f t="shared" si="816"/>
        <v/>
      </c>
      <c r="Y4355" s="4" t="str">
        <f t="shared" si="822"/>
        <v/>
      </c>
      <c r="Z4355" s="4" t="str">
        <f t="shared" si="823"/>
        <v/>
      </c>
      <c r="AA4355" s="4" t="str">
        <f>IF($V4355="","",IF(Y4355&lt;36,0,IF(AND(36&lt;=Y4355,Y4355&lt;71),VLOOKUP($W4355,日射量と図３!$E$6:$F$34,2,TRUE),IF(AND(71&lt;=Y4355,Y4355&lt;107),VLOOKUP($W4355,日射量と図３!$E$6:$G$34,3,TRUE),IF(AND(107&lt;=Y4355,Y4355&lt;143),VLOOKUP($W4355,日射量と図３!$E$6:$H$34,4,TRUE),VLOOKUP($W4355,日射量と図３!$E$6:$I$34,5,TRUE))))))</f>
        <v/>
      </c>
      <c r="AB4355" s="4" t="str">
        <f>IF($V4355="","",IF(Z4355&lt;36,0,IF(AND(36&lt;=Z4355,Z4355&lt;71),VLOOKUP($W4355,日射量と図３!$E$6:$F$34,2,TRUE),IF(AND(71&lt;=Z4355,Z4355&lt;107),VLOOKUP($W4355,日射量と図３!$E$6:$G$34,3,TRUE),IF(AND(107&lt;=Z4355,Z4355&lt;143),VLOOKUP($W4355,日射量と図３!$E$6:$H$34,4,TRUE),VLOOKUP($W4355,日射量と図３!$E$6:$I$34,5,TRUE))))))</f>
        <v/>
      </c>
      <c r="AC4355" s="382" t="str">
        <f t="shared" si="818"/>
        <v/>
      </c>
      <c r="AD4355" s="382" t="str">
        <f t="shared" si="819"/>
        <v/>
      </c>
    </row>
    <row r="4356" spans="11:30" ht="13.5" customHeight="1">
      <c r="K4356" s="4">
        <f t="shared" si="813"/>
        <v>11</v>
      </c>
      <c r="L4356" s="34">
        <v>43433</v>
      </c>
      <c r="M4356" s="4">
        <v>182</v>
      </c>
      <c r="N4356" s="4">
        <v>9</v>
      </c>
      <c r="O4356" s="31">
        <v>0.33333333333333331</v>
      </c>
      <c r="P4356" s="35">
        <v>8.34</v>
      </c>
      <c r="Q4356" s="36">
        <f t="shared" si="814"/>
        <v>12</v>
      </c>
      <c r="R4356" s="4">
        <f t="shared" si="815"/>
        <v>3.66</v>
      </c>
      <c r="S4356" s="31">
        <f t="shared" si="820"/>
        <v>0.25912037037037033</v>
      </c>
      <c r="T4356" s="31">
        <f t="shared" si="821"/>
        <v>0.70750000000000002</v>
      </c>
      <c r="U4356" s="4">
        <f t="shared" si="817"/>
        <v>3.66</v>
      </c>
      <c r="V4356" s="4" t="str">
        <f t="shared" si="824"/>
        <v/>
      </c>
      <c r="W4356" s="18" t="str">
        <f>IF(V4356="","",VLOOKUP(L4356,日射量と図３!$A$4:$C$368,3,TRUE)*238.85/100)</f>
        <v/>
      </c>
      <c r="X4356" s="4" t="str">
        <f t="shared" si="816"/>
        <v/>
      </c>
      <c r="Y4356" s="4" t="str">
        <f t="shared" si="822"/>
        <v/>
      </c>
      <c r="Z4356" s="4" t="str">
        <f t="shared" si="823"/>
        <v/>
      </c>
      <c r="AA4356" s="4" t="str">
        <f>IF($V4356="","",IF(Y4356&lt;36,0,IF(AND(36&lt;=Y4356,Y4356&lt;71),VLOOKUP($W4356,日射量と図３!$E$6:$F$34,2,TRUE),IF(AND(71&lt;=Y4356,Y4356&lt;107),VLOOKUP($W4356,日射量と図３!$E$6:$G$34,3,TRUE),IF(AND(107&lt;=Y4356,Y4356&lt;143),VLOOKUP($W4356,日射量と図３!$E$6:$H$34,4,TRUE),VLOOKUP($W4356,日射量と図３!$E$6:$I$34,5,TRUE))))))</f>
        <v/>
      </c>
      <c r="AB4356" s="4" t="str">
        <f>IF($V4356="","",IF(Z4356&lt;36,0,IF(AND(36&lt;=Z4356,Z4356&lt;71),VLOOKUP($W4356,日射量と図３!$E$6:$F$34,2,TRUE),IF(AND(71&lt;=Z4356,Z4356&lt;107),VLOOKUP($W4356,日射量と図３!$E$6:$G$34,3,TRUE),IF(AND(107&lt;=Z4356,Z4356&lt;143),VLOOKUP($W4356,日射量と図３!$E$6:$H$34,4,TRUE),VLOOKUP($W4356,日射量と図３!$E$6:$I$34,5,TRUE))))))</f>
        <v/>
      </c>
      <c r="AC4356" s="382" t="str">
        <f t="shared" si="818"/>
        <v/>
      </c>
      <c r="AD4356" s="382" t="str">
        <f t="shared" si="819"/>
        <v/>
      </c>
    </row>
    <row r="4357" spans="11:30" ht="13.5" customHeight="1">
      <c r="K4357" s="4">
        <f t="shared" ref="K4357:K4420" si="825">MONTH(L4357)</f>
        <v>11</v>
      </c>
      <c r="L4357" s="34">
        <v>43433</v>
      </c>
      <c r="M4357" s="4">
        <v>182</v>
      </c>
      <c r="N4357" s="4">
        <v>10</v>
      </c>
      <c r="O4357" s="31">
        <v>0.375</v>
      </c>
      <c r="P4357" s="35">
        <v>9.98</v>
      </c>
      <c r="Q4357" s="36">
        <f t="shared" ref="Q4357:Q4420" si="826">IF(O4357&lt;$B$15,$D$14,IF(O4357&lt;$B$16,$D$15,IF(O4357&lt;$B$17,$D$16,IF(O4357&lt;$B$18,$D$17,IF(O4357&lt;$B$19,$D$18,$D$19)))))</f>
        <v>12</v>
      </c>
      <c r="R4357" s="4">
        <f t="shared" ref="R4357:R4420" si="827">IF(Q4357-P4357&gt;0,Q4357-P4357,0)</f>
        <v>2.0199999999999996</v>
      </c>
      <c r="S4357" s="31">
        <f t="shared" si="820"/>
        <v>0.25912037037037033</v>
      </c>
      <c r="T4357" s="31">
        <f t="shared" si="821"/>
        <v>0.70750000000000002</v>
      </c>
      <c r="U4357" s="4">
        <f t="shared" si="817"/>
        <v>2.0199999999999996</v>
      </c>
      <c r="V4357" s="4" t="str">
        <f t="shared" si="824"/>
        <v/>
      </c>
      <c r="W4357" s="18" t="str">
        <f>IF(V4357="","",VLOOKUP(L4357,日射量と図３!$A$4:$C$368,3,TRUE)*238.85/100)</f>
        <v/>
      </c>
      <c r="X4357" s="4" t="str">
        <f t="shared" ref="X4357:X4388" si="828">IF(V4357="","",VLOOKUP(K4357,$AF$38:$AJ$49,5,TRUE))</f>
        <v/>
      </c>
      <c r="Y4357" s="4" t="str">
        <f t="shared" si="822"/>
        <v/>
      </c>
      <c r="Z4357" s="4" t="str">
        <f t="shared" si="823"/>
        <v/>
      </c>
      <c r="AA4357" s="4" t="str">
        <f>IF($V4357="","",IF(Y4357&lt;36,0,IF(AND(36&lt;=Y4357,Y4357&lt;71),VLOOKUP($W4357,日射量と図３!$E$6:$F$34,2,TRUE),IF(AND(71&lt;=Y4357,Y4357&lt;107),VLOOKUP($W4357,日射量と図３!$E$6:$G$34,3,TRUE),IF(AND(107&lt;=Y4357,Y4357&lt;143),VLOOKUP($W4357,日射量と図３!$E$6:$H$34,4,TRUE),VLOOKUP($W4357,日射量と図３!$E$6:$I$34,5,TRUE))))))</f>
        <v/>
      </c>
      <c r="AB4357" s="4" t="str">
        <f>IF($V4357="","",IF(Z4357&lt;36,0,IF(AND(36&lt;=Z4357,Z4357&lt;71),VLOOKUP($W4357,日射量と図３!$E$6:$F$34,2,TRUE),IF(AND(71&lt;=Z4357,Z4357&lt;107),VLOOKUP($W4357,日射量と図３!$E$6:$G$34,3,TRUE),IF(AND(107&lt;=Z4357,Z4357&lt;143),VLOOKUP($W4357,日射量と図３!$E$6:$H$34,4,TRUE),VLOOKUP($W4357,日射量と図３!$E$6:$I$34,5,TRUE))))))</f>
        <v/>
      </c>
      <c r="AC4357" s="382" t="str">
        <f t="shared" si="818"/>
        <v/>
      </c>
      <c r="AD4357" s="382" t="str">
        <f t="shared" si="819"/>
        <v/>
      </c>
    </row>
    <row r="4358" spans="11:30" ht="13.5" customHeight="1">
      <c r="K4358" s="4">
        <f t="shared" si="825"/>
        <v>11</v>
      </c>
      <c r="L4358" s="34">
        <v>43433</v>
      </c>
      <c r="M4358" s="4">
        <v>182</v>
      </c>
      <c r="N4358" s="4">
        <v>11</v>
      </c>
      <c r="O4358" s="31">
        <v>0.41666666666666669</v>
      </c>
      <c r="P4358" s="35">
        <v>10.709999999999999</v>
      </c>
      <c r="Q4358" s="36">
        <f t="shared" si="826"/>
        <v>12</v>
      </c>
      <c r="R4358" s="4">
        <f t="shared" si="827"/>
        <v>1.2900000000000009</v>
      </c>
      <c r="S4358" s="31">
        <f t="shared" si="820"/>
        <v>0.25912037037037033</v>
      </c>
      <c r="T4358" s="31">
        <f t="shared" si="821"/>
        <v>0.70750000000000002</v>
      </c>
      <c r="U4358" s="4">
        <f t="shared" si="817"/>
        <v>1.2900000000000009</v>
      </c>
      <c r="V4358" s="4" t="str">
        <f t="shared" si="824"/>
        <v/>
      </c>
      <c r="W4358" s="18" t="str">
        <f>IF(V4358="","",VLOOKUP(L4358,日射量と図３!$A$4:$C$368,3,TRUE)*238.85/100)</f>
        <v/>
      </c>
      <c r="X4358" s="4" t="str">
        <f t="shared" si="828"/>
        <v/>
      </c>
      <c r="Y4358" s="4" t="str">
        <f t="shared" si="822"/>
        <v/>
      </c>
      <c r="Z4358" s="4" t="str">
        <f t="shared" si="823"/>
        <v/>
      </c>
      <c r="AA4358" s="4" t="str">
        <f>IF($V4358="","",IF(Y4358&lt;36,0,IF(AND(36&lt;=Y4358,Y4358&lt;71),VLOOKUP($W4358,日射量と図３!$E$6:$F$34,2,TRUE),IF(AND(71&lt;=Y4358,Y4358&lt;107),VLOOKUP($W4358,日射量と図３!$E$6:$G$34,3,TRUE),IF(AND(107&lt;=Y4358,Y4358&lt;143),VLOOKUP($W4358,日射量と図３!$E$6:$H$34,4,TRUE),VLOOKUP($W4358,日射量と図３!$E$6:$I$34,5,TRUE))))))</f>
        <v/>
      </c>
      <c r="AB4358" s="4" t="str">
        <f>IF($V4358="","",IF(Z4358&lt;36,0,IF(AND(36&lt;=Z4358,Z4358&lt;71),VLOOKUP($W4358,日射量と図３!$E$6:$F$34,2,TRUE),IF(AND(71&lt;=Z4358,Z4358&lt;107),VLOOKUP($W4358,日射量と図３!$E$6:$G$34,3,TRUE),IF(AND(107&lt;=Z4358,Z4358&lt;143),VLOOKUP($W4358,日射量と図３!$E$6:$H$34,4,TRUE),VLOOKUP($W4358,日射量と図３!$E$6:$I$34,5,TRUE))))))</f>
        <v/>
      </c>
      <c r="AC4358" s="382" t="str">
        <f t="shared" si="818"/>
        <v/>
      </c>
      <c r="AD4358" s="382" t="str">
        <f t="shared" si="819"/>
        <v/>
      </c>
    </row>
    <row r="4359" spans="11:30" ht="13.5" customHeight="1">
      <c r="K4359" s="4">
        <f t="shared" si="825"/>
        <v>11</v>
      </c>
      <c r="L4359" s="34">
        <v>43433</v>
      </c>
      <c r="M4359" s="4">
        <v>182</v>
      </c>
      <c r="N4359" s="4">
        <v>12</v>
      </c>
      <c r="O4359" s="31">
        <v>0.45833333333333331</v>
      </c>
      <c r="P4359" s="35">
        <v>11.98</v>
      </c>
      <c r="Q4359" s="36">
        <f t="shared" si="826"/>
        <v>12</v>
      </c>
      <c r="R4359" s="4">
        <f t="shared" si="827"/>
        <v>1.9999999999999574E-2</v>
      </c>
      <c r="S4359" s="31">
        <f t="shared" si="820"/>
        <v>0.25912037037037033</v>
      </c>
      <c r="T4359" s="31">
        <f t="shared" si="821"/>
        <v>0.70750000000000002</v>
      </c>
      <c r="U4359" s="4">
        <f t="shared" si="817"/>
        <v>1.9999999999999574E-2</v>
      </c>
      <c r="V4359" s="4" t="str">
        <f t="shared" si="824"/>
        <v/>
      </c>
      <c r="W4359" s="18" t="str">
        <f>IF(V4359="","",VLOOKUP(L4359,日射量と図３!$A$4:$C$368,3,TRUE)*238.85/100)</f>
        <v/>
      </c>
      <c r="X4359" s="4" t="str">
        <f t="shared" si="828"/>
        <v/>
      </c>
      <c r="Y4359" s="4" t="str">
        <f t="shared" si="822"/>
        <v/>
      </c>
      <c r="Z4359" s="4" t="str">
        <f t="shared" si="823"/>
        <v/>
      </c>
      <c r="AA4359" s="4" t="str">
        <f>IF($V4359="","",IF(Y4359&lt;36,0,IF(AND(36&lt;=Y4359,Y4359&lt;71),VLOOKUP($W4359,日射量と図３!$E$6:$F$34,2,TRUE),IF(AND(71&lt;=Y4359,Y4359&lt;107),VLOOKUP($W4359,日射量と図３!$E$6:$G$34,3,TRUE),IF(AND(107&lt;=Y4359,Y4359&lt;143),VLOOKUP($W4359,日射量と図３!$E$6:$H$34,4,TRUE),VLOOKUP($W4359,日射量と図３!$E$6:$I$34,5,TRUE))))))</f>
        <v/>
      </c>
      <c r="AB4359" s="4" t="str">
        <f>IF($V4359="","",IF(Z4359&lt;36,0,IF(AND(36&lt;=Z4359,Z4359&lt;71),VLOOKUP($W4359,日射量と図３!$E$6:$F$34,2,TRUE),IF(AND(71&lt;=Z4359,Z4359&lt;107),VLOOKUP($W4359,日射量と図３!$E$6:$G$34,3,TRUE),IF(AND(107&lt;=Z4359,Z4359&lt;143),VLOOKUP($W4359,日射量と図３!$E$6:$H$34,4,TRUE),VLOOKUP($W4359,日射量と図３!$E$6:$I$34,5,TRUE))))))</f>
        <v/>
      </c>
      <c r="AC4359" s="382" t="str">
        <f t="shared" si="818"/>
        <v/>
      </c>
      <c r="AD4359" s="382" t="str">
        <f t="shared" si="819"/>
        <v/>
      </c>
    </row>
    <row r="4360" spans="11:30" ht="13.5" customHeight="1">
      <c r="K4360" s="4">
        <f t="shared" si="825"/>
        <v>11</v>
      </c>
      <c r="L4360" s="34">
        <v>43433</v>
      </c>
      <c r="M4360" s="4">
        <v>182</v>
      </c>
      <c r="N4360" s="4">
        <v>13</v>
      </c>
      <c r="O4360" s="31">
        <v>0.5</v>
      </c>
      <c r="P4360" s="35">
        <v>13.09</v>
      </c>
      <c r="Q4360" s="36">
        <f t="shared" si="826"/>
        <v>12</v>
      </c>
      <c r="R4360" s="4">
        <f t="shared" si="827"/>
        <v>0</v>
      </c>
      <c r="S4360" s="31">
        <f t="shared" si="820"/>
        <v>0.25912037037037033</v>
      </c>
      <c r="T4360" s="31">
        <f t="shared" si="821"/>
        <v>0.70750000000000002</v>
      </c>
      <c r="U4360" s="4">
        <f t="shared" si="817"/>
        <v>0</v>
      </c>
      <c r="V4360" s="4" t="str">
        <f t="shared" si="824"/>
        <v/>
      </c>
      <c r="W4360" s="18" t="str">
        <f>IF(V4360="","",VLOOKUP(L4360,日射量と図３!$A$4:$C$368,3,TRUE)*238.85/100)</f>
        <v/>
      </c>
      <c r="X4360" s="4" t="str">
        <f t="shared" si="828"/>
        <v/>
      </c>
      <c r="Y4360" s="4" t="str">
        <f t="shared" si="822"/>
        <v/>
      </c>
      <c r="Z4360" s="4" t="str">
        <f t="shared" si="823"/>
        <v/>
      </c>
      <c r="AA4360" s="4" t="str">
        <f>IF($V4360="","",IF(Y4360&lt;36,0,IF(AND(36&lt;=Y4360,Y4360&lt;71),VLOOKUP($W4360,日射量と図３!$E$6:$F$34,2,TRUE),IF(AND(71&lt;=Y4360,Y4360&lt;107),VLOOKUP($W4360,日射量と図３!$E$6:$G$34,3,TRUE),IF(AND(107&lt;=Y4360,Y4360&lt;143),VLOOKUP($W4360,日射量と図３!$E$6:$H$34,4,TRUE),VLOOKUP($W4360,日射量と図３!$E$6:$I$34,5,TRUE))))))</f>
        <v/>
      </c>
      <c r="AB4360" s="4" t="str">
        <f>IF($V4360="","",IF(Z4360&lt;36,0,IF(AND(36&lt;=Z4360,Z4360&lt;71),VLOOKUP($W4360,日射量と図３!$E$6:$F$34,2,TRUE),IF(AND(71&lt;=Z4360,Z4360&lt;107),VLOOKUP($W4360,日射量と図３!$E$6:$G$34,3,TRUE),IF(AND(107&lt;=Z4360,Z4360&lt;143),VLOOKUP($W4360,日射量と図３!$E$6:$H$34,4,TRUE),VLOOKUP($W4360,日射量と図３!$E$6:$I$34,5,TRUE))))))</f>
        <v/>
      </c>
      <c r="AC4360" s="382" t="str">
        <f t="shared" si="818"/>
        <v/>
      </c>
      <c r="AD4360" s="382" t="str">
        <f t="shared" si="819"/>
        <v/>
      </c>
    </row>
    <row r="4361" spans="11:30" ht="13.5" customHeight="1">
      <c r="K4361" s="4">
        <f t="shared" si="825"/>
        <v>11</v>
      </c>
      <c r="L4361" s="34">
        <v>43433</v>
      </c>
      <c r="M4361" s="4">
        <v>182</v>
      </c>
      <c r="N4361" s="4">
        <v>14</v>
      </c>
      <c r="O4361" s="31">
        <v>0.54166666666666663</v>
      </c>
      <c r="P4361" s="35">
        <v>13.9</v>
      </c>
      <c r="Q4361" s="36">
        <f t="shared" si="826"/>
        <v>12</v>
      </c>
      <c r="R4361" s="4">
        <f t="shared" si="827"/>
        <v>0</v>
      </c>
      <c r="S4361" s="31">
        <f t="shared" si="820"/>
        <v>0.25912037037037033</v>
      </c>
      <c r="T4361" s="31">
        <f t="shared" si="821"/>
        <v>0.70750000000000002</v>
      </c>
      <c r="U4361" s="4">
        <f t="shared" si="817"/>
        <v>0</v>
      </c>
      <c r="V4361" s="4" t="str">
        <f t="shared" si="824"/>
        <v/>
      </c>
      <c r="W4361" s="18" t="str">
        <f>IF(V4361="","",VLOOKUP(L4361,日射量と図３!$A$4:$C$368,3,TRUE)*238.85/100)</f>
        <v/>
      </c>
      <c r="X4361" s="4" t="str">
        <f t="shared" si="828"/>
        <v/>
      </c>
      <c r="Y4361" s="4" t="str">
        <f t="shared" si="822"/>
        <v/>
      </c>
      <c r="Z4361" s="4" t="str">
        <f t="shared" si="823"/>
        <v/>
      </c>
      <c r="AA4361" s="4" t="str">
        <f>IF($V4361="","",IF(Y4361&lt;36,0,IF(AND(36&lt;=Y4361,Y4361&lt;71),VLOOKUP($W4361,日射量と図３!$E$6:$F$34,2,TRUE),IF(AND(71&lt;=Y4361,Y4361&lt;107),VLOOKUP($W4361,日射量と図３!$E$6:$G$34,3,TRUE),IF(AND(107&lt;=Y4361,Y4361&lt;143),VLOOKUP($W4361,日射量と図３!$E$6:$H$34,4,TRUE),VLOOKUP($W4361,日射量と図３!$E$6:$I$34,5,TRUE))))))</f>
        <v/>
      </c>
      <c r="AB4361" s="4" t="str">
        <f>IF($V4361="","",IF(Z4361&lt;36,0,IF(AND(36&lt;=Z4361,Z4361&lt;71),VLOOKUP($W4361,日射量と図３!$E$6:$F$34,2,TRUE),IF(AND(71&lt;=Z4361,Z4361&lt;107),VLOOKUP($W4361,日射量と図３!$E$6:$G$34,3,TRUE),IF(AND(107&lt;=Z4361,Z4361&lt;143),VLOOKUP($W4361,日射量と図３!$E$6:$H$34,4,TRUE),VLOOKUP($W4361,日射量と図３!$E$6:$I$34,5,TRUE))))))</f>
        <v/>
      </c>
      <c r="AC4361" s="382" t="str">
        <f t="shared" si="818"/>
        <v/>
      </c>
      <c r="AD4361" s="382" t="str">
        <f t="shared" si="819"/>
        <v/>
      </c>
    </row>
    <row r="4362" spans="11:30" ht="13.5" customHeight="1">
      <c r="K4362" s="4">
        <f t="shared" si="825"/>
        <v>11</v>
      </c>
      <c r="L4362" s="34">
        <v>43433</v>
      </c>
      <c r="M4362" s="4">
        <v>182</v>
      </c>
      <c r="N4362" s="4">
        <v>15</v>
      </c>
      <c r="O4362" s="31">
        <v>0.58333333333333337</v>
      </c>
      <c r="P4362" s="35">
        <v>13.95</v>
      </c>
      <c r="Q4362" s="36">
        <f t="shared" si="826"/>
        <v>12</v>
      </c>
      <c r="R4362" s="4">
        <f t="shared" si="827"/>
        <v>0</v>
      </c>
      <c r="S4362" s="31">
        <f t="shared" si="820"/>
        <v>0.25912037037037033</v>
      </c>
      <c r="T4362" s="31">
        <f t="shared" si="821"/>
        <v>0.70750000000000002</v>
      </c>
      <c r="U4362" s="4">
        <f t="shared" si="817"/>
        <v>0</v>
      </c>
      <c r="V4362" s="4" t="str">
        <f t="shared" si="824"/>
        <v/>
      </c>
      <c r="W4362" s="18" t="str">
        <f>IF(V4362="","",VLOOKUP(L4362,日射量と図３!$A$4:$C$368,3,TRUE)*238.85/100)</f>
        <v/>
      </c>
      <c r="X4362" s="4" t="str">
        <f t="shared" si="828"/>
        <v/>
      </c>
      <c r="Y4362" s="4" t="str">
        <f t="shared" si="822"/>
        <v/>
      </c>
      <c r="Z4362" s="4" t="str">
        <f t="shared" si="823"/>
        <v/>
      </c>
      <c r="AA4362" s="4" t="str">
        <f>IF($V4362="","",IF(Y4362&lt;36,0,IF(AND(36&lt;=Y4362,Y4362&lt;71),VLOOKUP($W4362,日射量と図３!$E$6:$F$34,2,TRUE),IF(AND(71&lt;=Y4362,Y4362&lt;107),VLOOKUP($W4362,日射量と図３!$E$6:$G$34,3,TRUE),IF(AND(107&lt;=Y4362,Y4362&lt;143),VLOOKUP($W4362,日射量と図３!$E$6:$H$34,4,TRUE),VLOOKUP($W4362,日射量と図３!$E$6:$I$34,5,TRUE))))))</f>
        <v/>
      </c>
      <c r="AB4362" s="4" t="str">
        <f>IF($V4362="","",IF(Z4362&lt;36,0,IF(AND(36&lt;=Z4362,Z4362&lt;71),VLOOKUP($W4362,日射量と図３!$E$6:$F$34,2,TRUE),IF(AND(71&lt;=Z4362,Z4362&lt;107),VLOOKUP($W4362,日射量と図３!$E$6:$G$34,3,TRUE),IF(AND(107&lt;=Z4362,Z4362&lt;143),VLOOKUP($W4362,日射量と図３!$E$6:$H$34,4,TRUE),VLOOKUP($W4362,日射量と図３!$E$6:$I$34,5,TRUE))))))</f>
        <v/>
      </c>
      <c r="AC4362" s="382" t="str">
        <f t="shared" si="818"/>
        <v/>
      </c>
      <c r="AD4362" s="382" t="str">
        <f t="shared" si="819"/>
        <v/>
      </c>
    </row>
    <row r="4363" spans="11:30" ht="13.5" customHeight="1">
      <c r="K4363" s="4">
        <f t="shared" si="825"/>
        <v>11</v>
      </c>
      <c r="L4363" s="34">
        <v>43433</v>
      </c>
      <c r="M4363" s="4">
        <v>182</v>
      </c>
      <c r="N4363" s="4">
        <v>16</v>
      </c>
      <c r="O4363" s="31">
        <v>0.625</v>
      </c>
      <c r="P4363" s="35">
        <v>13.73</v>
      </c>
      <c r="Q4363" s="36">
        <f t="shared" si="826"/>
        <v>16</v>
      </c>
      <c r="R4363" s="4">
        <f t="shared" si="827"/>
        <v>2.2699999999999996</v>
      </c>
      <c r="S4363" s="31">
        <f t="shared" si="820"/>
        <v>0.25912037037037033</v>
      </c>
      <c r="T4363" s="31">
        <f t="shared" si="821"/>
        <v>0.70750000000000002</v>
      </c>
      <c r="U4363" s="4">
        <f t="shared" si="817"/>
        <v>2.2699999999999996</v>
      </c>
      <c r="V4363" s="4" t="str">
        <f t="shared" si="824"/>
        <v/>
      </c>
      <c r="W4363" s="18" t="str">
        <f>IF(V4363="","",VLOOKUP(L4363,日射量と図３!$A$4:$C$368,3,TRUE)*238.85/100)</f>
        <v/>
      </c>
      <c r="X4363" s="4" t="str">
        <f t="shared" si="828"/>
        <v/>
      </c>
      <c r="Y4363" s="4" t="str">
        <f t="shared" si="822"/>
        <v/>
      </c>
      <c r="Z4363" s="4" t="str">
        <f t="shared" si="823"/>
        <v/>
      </c>
      <c r="AA4363" s="4" t="str">
        <f>IF($V4363="","",IF(Y4363&lt;36,0,IF(AND(36&lt;=Y4363,Y4363&lt;71),VLOOKUP($W4363,日射量と図３!$E$6:$F$34,2,TRUE),IF(AND(71&lt;=Y4363,Y4363&lt;107),VLOOKUP($W4363,日射量と図３!$E$6:$G$34,3,TRUE),IF(AND(107&lt;=Y4363,Y4363&lt;143),VLOOKUP($W4363,日射量と図３!$E$6:$H$34,4,TRUE),VLOOKUP($W4363,日射量と図３!$E$6:$I$34,5,TRUE))))))</f>
        <v/>
      </c>
      <c r="AB4363" s="4" t="str">
        <f>IF($V4363="","",IF(Z4363&lt;36,0,IF(AND(36&lt;=Z4363,Z4363&lt;71),VLOOKUP($W4363,日射量と図３!$E$6:$F$34,2,TRUE),IF(AND(71&lt;=Z4363,Z4363&lt;107),VLOOKUP($W4363,日射量と図３!$E$6:$G$34,3,TRUE),IF(AND(107&lt;=Z4363,Z4363&lt;143),VLOOKUP($W4363,日射量と図３!$E$6:$H$34,4,TRUE),VLOOKUP($W4363,日射量と図３!$E$6:$I$34,5,TRUE))))))</f>
        <v/>
      </c>
      <c r="AC4363" s="382" t="str">
        <f t="shared" si="818"/>
        <v/>
      </c>
      <c r="AD4363" s="382" t="str">
        <f t="shared" si="819"/>
        <v/>
      </c>
    </row>
    <row r="4364" spans="11:30" ht="13.5" customHeight="1">
      <c r="K4364" s="4">
        <f t="shared" si="825"/>
        <v>11</v>
      </c>
      <c r="L4364" s="34">
        <v>43433</v>
      </c>
      <c r="M4364" s="4">
        <v>182</v>
      </c>
      <c r="N4364" s="4">
        <v>17</v>
      </c>
      <c r="O4364" s="31">
        <v>0.66666666666666663</v>
      </c>
      <c r="P4364" s="35">
        <v>13.24</v>
      </c>
      <c r="Q4364" s="36">
        <f t="shared" si="826"/>
        <v>16</v>
      </c>
      <c r="R4364" s="4">
        <f t="shared" si="827"/>
        <v>2.76</v>
      </c>
      <c r="S4364" s="31">
        <f t="shared" si="820"/>
        <v>0.25912037037037033</v>
      </c>
      <c r="T4364" s="31">
        <f t="shared" si="821"/>
        <v>0.70750000000000002</v>
      </c>
      <c r="U4364" s="4">
        <f t="shared" si="817"/>
        <v>2.76</v>
      </c>
      <c r="V4364" s="4" t="str">
        <f t="shared" si="824"/>
        <v/>
      </c>
      <c r="W4364" s="18" t="str">
        <f>IF(V4364="","",VLOOKUP(L4364,日射量と図３!$A$4:$C$368,3,TRUE)*238.85/100)</f>
        <v/>
      </c>
      <c r="X4364" s="4" t="str">
        <f t="shared" si="828"/>
        <v/>
      </c>
      <c r="Y4364" s="4" t="str">
        <f t="shared" si="822"/>
        <v/>
      </c>
      <c r="Z4364" s="4" t="str">
        <f t="shared" si="823"/>
        <v/>
      </c>
      <c r="AA4364" s="4" t="str">
        <f>IF($V4364="","",IF(Y4364&lt;36,0,IF(AND(36&lt;=Y4364,Y4364&lt;71),VLOOKUP($W4364,日射量と図３!$E$6:$F$34,2,TRUE),IF(AND(71&lt;=Y4364,Y4364&lt;107),VLOOKUP($W4364,日射量と図３!$E$6:$G$34,3,TRUE),IF(AND(107&lt;=Y4364,Y4364&lt;143),VLOOKUP($W4364,日射量と図３!$E$6:$H$34,4,TRUE),VLOOKUP($W4364,日射量と図３!$E$6:$I$34,5,TRUE))))))</f>
        <v/>
      </c>
      <c r="AB4364" s="4" t="str">
        <f>IF($V4364="","",IF(Z4364&lt;36,0,IF(AND(36&lt;=Z4364,Z4364&lt;71),VLOOKUP($W4364,日射量と図３!$E$6:$F$34,2,TRUE),IF(AND(71&lt;=Z4364,Z4364&lt;107),VLOOKUP($W4364,日射量と図３!$E$6:$G$34,3,TRUE),IF(AND(107&lt;=Z4364,Z4364&lt;143),VLOOKUP($W4364,日射量と図３!$E$6:$H$34,4,TRUE),VLOOKUP($W4364,日射量と図３!$E$6:$I$34,5,TRUE))))))</f>
        <v/>
      </c>
      <c r="AC4364" s="382" t="str">
        <f t="shared" si="818"/>
        <v/>
      </c>
      <c r="AD4364" s="382" t="str">
        <f t="shared" si="819"/>
        <v/>
      </c>
    </row>
    <row r="4365" spans="11:30" ht="13.5" customHeight="1">
      <c r="K4365" s="4">
        <f t="shared" si="825"/>
        <v>11</v>
      </c>
      <c r="L4365" s="34">
        <v>43433</v>
      </c>
      <c r="M4365" s="4">
        <v>182</v>
      </c>
      <c r="N4365" s="4">
        <v>18</v>
      </c>
      <c r="O4365" s="31">
        <v>0.70833333333333337</v>
      </c>
      <c r="P4365" s="35">
        <v>12.37</v>
      </c>
      <c r="Q4365" s="36">
        <f t="shared" si="826"/>
        <v>16</v>
      </c>
      <c r="R4365" s="4">
        <f t="shared" si="827"/>
        <v>3.6300000000000008</v>
      </c>
      <c r="S4365" s="31">
        <f t="shared" si="820"/>
        <v>0.25912037037037033</v>
      </c>
      <c r="T4365" s="31">
        <f t="shared" si="821"/>
        <v>0.70750000000000002</v>
      </c>
      <c r="U4365" s="4">
        <f t="shared" ref="U4365:U4428" si="829">IF(AND(S4365&lt;O4365,O4365&lt;T4365),R4365,0)</f>
        <v>0</v>
      </c>
      <c r="V4365" s="4" t="str">
        <f t="shared" si="824"/>
        <v/>
      </c>
      <c r="W4365" s="18" t="str">
        <f>IF(V4365="","",VLOOKUP(L4365,日射量と図３!$A$4:$C$368,3,TRUE)*238.85/100)</f>
        <v/>
      </c>
      <c r="X4365" s="4" t="str">
        <f t="shared" si="828"/>
        <v/>
      </c>
      <c r="Y4365" s="4" t="str">
        <f t="shared" si="822"/>
        <v/>
      </c>
      <c r="Z4365" s="4" t="str">
        <f t="shared" si="823"/>
        <v/>
      </c>
      <c r="AA4365" s="4" t="str">
        <f>IF($V4365="","",IF(Y4365&lt;36,0,IF(AND(36&lt;=Y4365,Y4365&lt;71),VLOOKUP($W4365,日射量と図３!$E$6:$F$34,2,TRUE),IF(AND(71&lt;=Y4365,Y4365&lt;107),VLOOKUP($W4365,日射量と図３!$E$6:$G$34,3,TRUE),IF(AND(107&lt;=Y4365,Y4365&lt;143),VLOOKUP($W4365,日射量と図３!$E$6:$H$34,4,TRUE),VLOOKUP($W4365,日射量と図３!$E$6:$I$34,5,TRUE))))))</f>
        <v/>
      </c>
      <c r="AB4365" s="4" t="str">
        <f>IF($V4365="","",IF(Z4365&lt;36,0,IF(AND(36&lt;=Z4365,Z4365&lt;71),VLOOKUP($W4365,日射量と図３!$E$6:$F$34,2,TRUE),IF(AND(71&lt;=Z4365,Z4365&lt;107),VLOOKUP($W4365,日射量と図３!$E$6:$G$34,3,TRUE),IF(AND(107&lt;=Z4365,Z4365&lt;143),VLOOKUP($W4365,日射量と図３!$E$6:$H$34,4,TRUE),VLOOKUP($W4365,日射量と図３!$E$6:$I$34,5,TRUE))))))</f>
        <v/>
      </c>
      <c r="AC4365" s="382" t="str">
        <f t="shared" si="818"/>
        <v/>
      </c>
      <c r="AD4365" s="382" t="str">
        <f t="shared" si="819"/>
        <v/>
      </c>
    </row>
    <row r="4366" spans="11:30" ht="13.5" customHeight="1">
      <c r="K4366" s="4">
        <f t="shared" si="825"/>
        <v>11</v>
      </c>
      <c r="L4366" s="34">
        <v>43433</v>
      </c>
      <c r="M4366" s="4">
        <v>182</v>
      </c>
      <c r="N4366" s="4">
        <v>19</v>
      </c>
      <c r="O4366" s="31">
        <v>0.75</v>
      </c>
      <c r="P4366" s="35">
        <v>11.799999999999999</v>
      </c>
      <c r="Q4366" s="36">
        <f t="shared" si="826"/>
        <v>16</v>
      </c>
      <c r="R4366" s="4">
        <f t="shared" si="827"/>
        <v>4.2000000000000011</v>
      </c>
      <c r="S4366" s="31">
        <f t="shared" si="820"/>
        <v>0.25912037037037033</v>
      </c>
      <c r="T4366" s="31">
        <f t="shared" si="821"/>
        <v>0.70750000000000002</v>
      </c>
      <c r="U4366" s="4">
        <f t="shared" si="829"/>
        <v>0</v>
      </c>
      <c r="V4366" s="4" t="str">
        <f t="shared" si="824"/>
        <v/>
      </c>
      <c r="W4366" s="18" t="str">
        <f>IF(V4366="","",VLOOKUP(L4366,日射量と図３!$A$4:$C$368,3,TRUE)*238.85/100)</f>
        <v/>
      </c>
      <c r="X4366" s="4" t="str">
        <f t="shared" si="828"/>
        <v/>
      </c>
      <c r="Y4366" s="4" t="str">
        <f t="shared" si="822"/>
        <v/>
      </c>
      <c r="Z4366" s="4" t="str">
        <f t="shared" si="823"/>
        <v/>
      </c>
      <c r="AA4366" s="4" t="str">
        <f>IF($V4366="","",IF(Y4366&lt;36,0,IF(AND(36&lt;=Y4366,Y4366&lt;71),VLOOKUP($W4366,日射量と図３!$E$6:$F$34,2,TRUE),IF(AND(71&lt;=Y4366,Y4366&lt;107),VLOOKUP($W4366,日射量と図３!$E$6:$G$34,3,TRUE),IF(AND(107&lt;=Y4366,Y4366&lt;143),VLOOKUP($W4366,日射量と図３!$E$6:$H$34,4,TRUE),VLOOKUP($W4366,日射量と図３!$E$6:$I$34,5,TRUE))))))</f>
        <v/>
      </c>
      <c r="AB4366" s="4" t="str">
        <f>IF($V4366="","",IF(Z4366&lt;36,0,IF(AND(36&lt;=Z4366,Z4366&lt;71),VLOOKUP($W4366,日射量と図３!$E$6:$F$34,2,TRUE),IF(AND(71&lt;=Z4366,Z4366&lt;107),VLOOKUP($W4366,日射量と図３!$E$6:$G$34,3,TRUE),IF(AND(107&lt;=Z4366,Z4366&lt;143),VLOOKUP($W4366,日射量と図３!$E$6:$H$34,4,TRUE),VLOOKUP($W4366,日射量と図３!$E$6:$I$34,5,TRUE))))))</f>
        <v/>
      </c>
      <c r="AC4366" s="382" t="str">
        <f t="shared" si="818"/>
        <v/>
      </c>
      <c r="AD4366" s="382" t="str">
        <f t="shared" si="819"/>
        <v/>
      </c>
    </row>
    <row r="4367" spans="11:30" ht="13.5" customHeight="1">
      <c r="K4367" s="4">
        <f t="shared" si="825"/>
        <v>11</v>
      </c>
      <c r="L4367" s="34">
        <v>43433</v>
      </c>
      <c r="M4367" s="4">
        <v>182</v>
      </c>
      <c r="N4367" s="4">
        <v>20</v>
      </c>
      <c r="O4367" s="31">
        <v>0.79166666666666663</v>
      </c>
      <c r="P4367" s="35">
        <v>11.21</v>
      </c>
      <c r="Q4367" s="36">
        <f t="shared" si="826"/>
        <v>16</v>
      </c>
      <c r="R4367" s="4">
        <f t="shared" si="827"/>
        <v>4.7899999999999991</v>
      </c>
      <c r="S4367" s="31">
        <f t="shared" ref="S4367:S4430" si="830">VLOOKUP(K4367,$AF$38:$AH$49,2,TRUE)</f>
        <v>0.25912037037037033</v>
      </c>
      <c r="T4367" s="31">
        <f t="shared" ref="T4367:T4430" si="831">VLOOKUP(K4367,$AF$38:$AH$49,3,TRUE)</f>
        <v>0.70750000000000002</v>
      </c>
      <c r="U4367" s="4">
        <f t="shared" si="829"/>
        <v>0</v>
      </c>
      <c r="V4367" s="4" t="str">
        <f t="shared" si="824"/>
        <v/>
      </c>
      <c r="W4367" s="18" t="str">
        <f>IF(V4367="","",VLOOKUP(L4367,日射量と図３!$A$4:$C$368,3,TRUE)*238.85/100)</f>
        <v/>
      </c>
      <c r="X4367" s="4" t="str">
        <f t="shared" si="828"/>
        <v/>
      </c>
      <c r="Y4367" s="4" t="str">
        <f t="shared" si="822"/>
        <v/>
      </c>
      <c r="Z4367" s="4" t="str">
        <f t="shared" si="823"/>
        <v/>
      </c>
      <c r="AA4367" s="4" t="str">
        <f>IF($V4367="","",IF(Y4367&lt;36,0,IF(AND(36&lt;=Y4367,Y4367&lt;71),VLOOKUP($W4367,日射量と図３!$E$6:$F$34,2,TRUE),IF(AND(71&lt;=Y4367,Y4367&lt;107),VLOOKUP($W4367,日射量と図３!$E$6:$G$34,3,TRUE),IF(AND(107&lt;=Y4367,Y4367&lt;143),VLOOKUP($W4367,日射量と図３!$E$6:$H$34,4,TRUE),VLOOKUP($W4367,日射量と図３!$E$6:$I$34,5,TRUE))))))</f>
        <v/>
      </c>
      <c r="AB4367" s="4" t="str">
        <f>IF($V4367="","",IF(Z4367&lt;36,0,IF(AND(36&lt;=Z4367,Z4367&lt;71),VLOOKUP($W4367,日射量と図３!$E$6:$F$34,2,TRUE),IF(AND(71&lt;=Z4367,Z4367&lt;107),VLOOKUP($W4367,日射量と図３!$E$6:$G$34,3,TRUE),IF(AND(107&lt;=Z4367,Z4367&lt;143),VLOOKUP($W4367,日射量と図３!$E$6:$H$34,4,TRUE),VLOOKUP($W4367,日射量と図３!$E$6:$I$34,5,TRUE))))))</f>
        <v/>
      </c>
      <c r="AC4367" s="382" t="str">
        <f t="shared" ref="AC4367:AC4430" si="832">IF(V4367="","",IF((($AH$18*$AH$30*V4367*3600/1000000)/1000-AA4367*$AG$18*10*0.0000041868)&lt;=0,0,AA4367*$AG$18*10*0.0000041868))</f>
        <v/>
      </c>
      <c r="AD4367" s="382" t="str">
        <f t="shared" ref="AD4367:AD4430" si="833">IF(V4367="","",IF((($AH$19*$AH$30*V4367*3600/1000000)/1000-AB4367*$AG$19*10*0.0000041868)&lt;=0,0,AB4367*$AG$19*10*0.0000041868))</f>
        <v/>
      </c>
    </row>
    <row r="4368" spans="11:30" ht="13.5" customHeight="1">
      <c r="K4368" s="4">
        <f t="shared" si="825"/>
        <v>11</v>
      </c>
      <c r="L4368" s="34">
        <v>43433</v>
      </c>
      <c r="M4368" s="4">
        <v>182</v>
      </c>
      <c r="N4368" s="4">
        <v>21</v>
      </c>
      <c r="O4368" s="31">
        <v>0.83333333333333337</v>
      </c>
      <c r="P4368" s="35">
        <v>10.76</v>
      </c>
      <c r="Q4368" s="36">
        <f t="shared" si="826"/>
        <v>16</v>
      </c>
      <c r="R4368" s="4">
        <f t="shared" si="827"/>
        <v>5.24</v>
      </c>
      <c r="S4368" s="31">
        <f t="shared" si="830"/>
        <v>0.25912037037037033</v>
      </c>
      <c r="T4368" s="31">
        <f t="shared" si="831"/>
        <v>0.70750000000000002</v>
      </c>
      <c r="U4368" s="4">
        <f t="shared" si="829"/>
        <v>0</v>
      </c>
      <c r="V4368" s="4" t="str">
        <f t="shared" si="824"/>
        <v/>
      </c>
      <c r="W4368" s="18" t="str">
        <f>IF(V4368="","",VLOOKUP(L4368,日射量と図３!$A$4:$C$368,3,TRUE)*238.85/100)</f>
        <v/>
      </c>
      <c r="X4368" s="4" t="str">
        <f t="shared" si="828"/>
        <v/>
      </c>
      <c r="Y4368" s="4" t="str">
        <f t="shared" si="822"/>
        <v/>
      </c>
      <c r="Z4368" s="4" t="str">
        <f t="shared" si="823"/>
        <v/>
      </c>
      <c r="AA4368" s="4" t="str">
        <f>IF($V4368="","",IF(Y4368&lt;36,0,IF(AND(36&lt;=Y4368,Y4368&lt;71),VLOOKUP($W4368,日射量と図３!$E$6:$F$34,2,TRUE),IF(AND(71&lt;=Y4368,Y4368&lt;107),VLOOKUP($W4368,日射量と図３!$E$6:$G$34,3,TRUE),IF(AND(107&lt;=Y4368,Y4368&lt;143),VLOOKUP($W4368,日射量と図３!$E$6:$H$34,4,TRUE),VLOOKUP($W4368,日射量と図３!$E$6:$I$34,5,TRUE))))))</f>
        <v/>
      </c>
      <c r="AB4368" s="4" t="str">
        <f>IF($V4368="","",IF(Z4368&lt;36,0,IF(AND(36&lt;=Z4368,Z4368&lt;71),VLOOKUP($W4368,日射量と図３!$E$6:$F$34,2,TRUE),IF(AND(71&lt;=Z4368,Z4368&lt;107),VLOOKUP($W4368,日射量と図３!$E$6:$G$34,3,TRUE),IF(AND(107&lt;=Z4368,Z4368&lt;143),VLOOKUP($W4368,日射量と図３!$E$6:$H$34,4,TRUE),VLOOKUP($W4368,日射量と図３!$E$6:$I$34,5,TRUE))))))</f>
        <v/>
      </c>
      <c r="AC4368" s="382" t="str">
        <f t="shared" si="832"/>
        <v/>
      </c>
      <c r="AD4368" s="382" t="str">
        <f t="shared" si="833"/>
        <v/>
      </c>
    </row>
    <row r="4369" spans="11:30" ht="13.5" customHeight="1">
      <c r="K4369" s="4">
        <f t="shared" si="825"/>
        <v>11</v>
      </c>
      <c r="L4369" s="34">
        <v>43433</v>
      </c>
      <c r="M4369" s="4">
        <v>182</v>
      </c>
      <c r="N4369" s="4">
        <v>22</v>
      </c>
      <c r="O4369" s="31">
        <v>0.875</v>
      </c>
      <c r="P4369" s="35">
        <v>10.36</v>
      </c>
      <c r="Q4369" s="36">
        <f t="shared" si="826"/>
        <v>16</v>
      </c>
      <c r="R4369" s="4">
        <f t="shared" si="827"/>
        <v>5.6400000000000006</v>
      </c>
      <c r="S4369" s="31">
        <f t="shared" si="830"/>
        <v>0.25912037037037033</v>
      </c>
      <c r="T4369" s="31">
        <f t="shared" si="831"/>
        <v>0.70750000000000002</v>
      </c>
      <c r="U4369" s="4">
        <f t="shared" si="829"/>
        <v>0</v>
      </c>
      <c r="V4369" s="4" t="str">
        <f t="shared" si="824"/>
        <v/>
      </c>
      <c r="W4369" s="18" t="str">
        <f>IF(V4369="","",VLOOKUP(L4369,日射量と図３!$A$4:$C$368,3,TRUE)*238.85/100)</f>
        <v/>
      </c>
      <c r="X4369" s="4" t="str">
        <f t="shared" si="828"/>
        <v/>
      </c>
      <c r="Y4369" s="4" t="str">
        <f t="shared" si="822"/>
        <v/>
      </c>
      <c r="Z4369" s="4" t="str">
        <f t="shared" si="823"/>
        <v/>
      </c>
      <c r="AA4369" s="4" t="str">
        <f>IF($V4369="","",IF(Y4369&lt;36,0,IF(AND(36&lt;=Y4369,Y4369&lt;71),VLOOKUP($W4369,日射量と図３!$E$6:$F$34,2,TRUE),IF(AND(71&lt;=Y4369,Y4369&lt;107),VLOOKUP($W4369,日射量と図３!$E$6:$G$34,3,TRUE),IF(AND(107&lt;=Y4369,Y4369&lt;143),VLOOKUP($W4369,日射量と図３!$E$6:$H$34,4,TRUE),VLOOKUP($W4369,日射量と図３!$E$6:$I$34,5,TRUE))))))</f>
        <v/>
      </c>
      <c r="AB4369" s="4" t="str">
        <f>IF($V4369="","",IF(Z4369&lt;36,0,IF(AND(36&lt;=Z4369,Z4369&lt;71),VLOOKUP($W4369,日射量と図３!$E$6:$F$34,2,TRUE),IF(AND(71&lt;=Z4369,Z4369&lt;107),VLOOKUP($W4369,日射量と図３!$E$6:$G$34,3,TRUE),IF(AND(107&lt;=Z4369,Z4369&lt;143),VLOOKUP($W4369,日射量と図３!$E$6:$H$34,4,TRUE),VLOOKUP($W4369,日射量と図３!$E$6:$I$34,5,TRUE))))))</f>
        <v/>
      </c>
      <c r="AC4369" s="382" t="str">
        <f t="shared" si="832"/>
        <v/>
      </c>
      <c r="AD4369" s="382" t="str">
        <f t="shared" si="833"/>
        <v/>
      </c>
    </row>
    <row r="4370" spans="11:30" ht="13.5" customHeight="1">
      <c r="K4370" s="4">
        <f t="shared" si="825"/>
        <v>11</v>
      </c>
      <c r="L4370" s="34">
        <v>43433</v>
      </c>
      <c r="M4370" s="4">
        <v>182</v>
      </c>
      <c r="N4370" s="4">
        <v>23</v>
      </c>
      <c r="O4370" s="31">
        <v>0.91666666666666663</v>
      </c>
      <c r="P4370" s="35">
        <v>9.92</v>
      </c>
      <c r="Q4370" s="36">
        <f t="shared" si="826"/>
        <v>13</v>
      </c>
      <c r="R4370" s="4">
        <f t="shared" si="827"/>
        <v>3.08</v>
      </c>
      <c r="S4370" s="31">
        <f t="shared" si="830"/>
        <v>0.25912037037037033</v>
      </c>
      <c r="T4370" s="31">
        <f t="shared" si="831"/>
        <v>0.70750000000000002</v>
      </c>
      <c r="U4370" s="4">
        <f t="shared" si="829"/>
        <v>0</v>
      </c>
      <c r="V4370" s="4" t="str">
        <f t="shared" si="824"/>
        <v/>
      </c>
      <c r="W4370" s="18" t="str">
        <f>IF(V4370="","",VLOOKUP(L4370,日射量と図３!$A$4:$C$368,3,TRUE)*238.85/100)</f>
        <v/>
      </c>
      <c r="X4370" s="4" t="str">
        <f t="shared" si="828"/>
        <v/>
      </c>
      <c r="Y4370" s="4" t="str">
        <f t="shared" si="822"/>
        <v/>
      </c>
      <c r="Z4370" s="4" t="str">
        <f t="shared" si="823"/>
        <v/>
      </c>
      <c r="AA4370" s="4" t="str">
        <f>IF($V4370="","",IF(Y4370&lt;36,0,IF(AND(36&lt;=Y4370,Y4370&lt;71),VLOOKUP($W4370,日射量と図３!$E$6:$F$34,2,TRUE),IF(AND(71&lt;=Y4370,Y4370&lt;107),VLOOKUP($W4370,日射量と図３!$E$6:$G$34,3,TRUE),IF(AND(107&lt;=Y4370,Y4370&lt;143),VLOOKUP($W4370,日射量と図３!$E$6:$H$34,4,TRUE),VLOOKUP($W4370,日射量と図３!$E$6:$I$34,5,TRUE))))))</f>
        <v/>
      </c>
      <c r="AB4370" s="4" t="str">
        <f>IF($V4370="","",IF(Z4370&lt;36,0,IF(AND(36&lt;=Z4370,Z4370&lt;71),VLOOKUP($W4370,日射量と図３!$E$6:$F$34,2,TRUE),IF(AND(71&lt;=Z4370,Z4370&lt;107),VLOOKUP($W4370,日射量と図３!$E$6:$G$34,3,TRUE),IF(AND(107&lt;=Z4370,Z4370&lt;143),VLOOKUP($W4370,日射量と図３!$E$6:$H$34,4,TRUE),VLOOKUP($W4370,日射量と図３!$E$6:$I$34,5,TRUE))))))</f>
        <v/>
      </c>
      <c r="AC4370" s="382" t="str">
        <f t="shared" si="832"/>
        <v/>
      </c>
      <c r="AD4370" s="382" t="str">
        <f t="shared" si="833"/>
        <v/>
      </c>
    </row>
    <row r="4371" spans="11:30" ht="13.5" customHeight="1">
      <c r="K4371" s="4">
        <f t="shared" si="825"/>
        <v>11</v>
      </c>
      <c r="L4371" s="34">
        <v>43433</v>
      </c>
      <c r="M4371" s="4">
        <v>182</v>
      </c>
      <c r="N4371" s="4">
        <v>24</v>
      </c>
      <c r="O4371" s="31">
        <v>0.95833333333333337</v>
      </c>
      <c r="P4371" s="35">
        <v>9.3000000000000007</v>
      </c>
      <c r="Q4371" s="36">
        <f t="shared" si="826"/>
        <v>13</v>
      </c>
      <c r="R4371" s="4">
        <f t="shared" si="827"/>
        <v>3.6999999999999993</v>
      </c>
      <c r="S4371" s="31">
        <f t="shared" si="830"/>
        <v>0.25912037037037033</v>
      </c>
      <c r="T4371" s="31">
        <f t="shared" si="831"/>
        <v>0.70750000000000002</v>
      </c>
      <c r="U4371" s="4">
        <f t="shared" si="829"/>
        <v>0</v>
      </c>
      <c r="V4371" s="4" t="str">
        <f t="shared" si="824"/>
        <v/>
      </c>
      <c r="W4371" s="18" t="str">
        <f>IF(V4371="","",VLOOKUP(L4371,日射量と図３!$A$4:$C$368,3,TRUE)*238.85/100)</f>
        <v/>
      </c>
      <c r="X4371" s="4" t="str">
        <f t="shared" si="828"/>
        <v/>
      </c>
      <c r="Y4371" s="4" t="str">
        <f t="shared" si="822"/>
        <v/>
      </c>
      <c r="Z4371" s="4" t="str">
        <f t="shared" si="823"/>
        <v/>
      </c>
      <c r="AA4371" s="4" t="str">
        <f>IF($V4371="","",IF(Y4371&lt;36,0,IF(AND(36&lt;=Y4371,Y4371&lt;71),VLOOKUP($W4371,日射量と図３!$E$6:$F$34,2,TRUE),IF(AND(71&lt;=Y4371,Y4371&lt;107),VLOOKUP($W4371,日射量と図３!$E$6:$G$34,3,TRUE),IF(AND(107&lt;=Y4371,Y4371&lt;143),VLOOKUP($W4371,日射量と図３!$E$6:$H$34,4,TRUE),VLOOKUP($W4371,日射量と図３!$E$6:$I$34,5,TRUE))))))</f>
        <v/>
      </c>
      <c r="AB4371" s="4" t="str">
        <f>IF($V4371="","",IF(Z4371&lt;36,0,IF(AND(36&lt;=Z4371,Z4371&lt;71),VLOOKUP($W4371,日射量と図３!$E$6:$F$34,2,TRUE),IF(AND(71&lt;=Z4371,Z4371&lt;107),VLOOKUP($W4371,日射量と図３!$E$6:$G$34,3,TRUE),IF(AND(107&lt;=Z4371,Z4371&lt;143),VLOOKUP($W4371,日射量と図３!$E$6:$H$34,4,TRUE),VLOOKUP($W4371,日射量と図３!$E$6:$I$34,5,TRUE))))))</f>
        <v/>
      </c>
      <c r="AC4371" s="382" t="str">
        <f t="shared" si="832"/>
        <v/>
      </c>
      <c r="AD4371" s="382" t="str">
        <f t="shared" si="833"/>
        <v/>
      </c>
    </row>
    <row r="4372" spans="11:30" ht="13.5" customHeight="1">
      <c r="K4372" s="4">
        <f t="shared" si="825"/>
        <v>11</v>
      </c>
      <c r="L4372" s="34">
        <v>43434</v>
      </c>
      <c r="M4372" s="4">
        <v>183</v>
      </c>
      <c r="N4372" s="4">
        <v>1</v>
      </c>
      <c r="O4372" s="31">
        <v>0</v>
      </c>
      <c r="P4372" s="35">
        <v>9.129999999999999</v>
      </c>
      <c r="Q4372" s="36">
        <f t="shared" si="826"/>
        <v>13</v>
      </c>
      <c r="R4372" s="4">
        <f t="shared" si="827"/>
        <v>3.870000000000001</v>
      </c>
      <c r="S4372" s="31">
        <f t="shared" si="830"/>
        <v>0.25912037037037033</v>
      </c>
      <c r="T4372" s="31">
        <f t="shared" si="831"/>
        <v>0.70750000000000002</v>
      </c>
      <c r="U4372" s="4">
        <f t="shared" si="829"/>
        <v>0</v>
      </c>
      <c r="V4372" s="4">
        <f t="shared" si="824"/>
        <v>15.270000000000003</v>
      </c>
      <c r="W4372" s="18">
        <f>IF(V4372="","",VLOOKUP(L4372,日射量と図３!$A$4:$C$368,3,TRUE)*238.85/100)</f>
        <v>21.496500000000001</v>
      </c>
      <c r="X4372" s="4">
        <f t="shared" si="828"/>
        <v>11</v>
      </c>
      <c r="Y4372" s="4">
        <f t="shared" si="822"/>
        <v>8.6787045000000003</v>
      </c>
      <c r="Z4372" s="4">
        <f t="shared" si="823"/>
        <v>9.7832668909090899</v>
      </c>
      <c r="AA4372" s="4">
        <f>IF($V4372="","",IF(Y4372&lt;36,0,IF(AND(36&lt;=Y4372,Y4372&lt;71),VLOOKUP($W4372,日射量と図３!$E$6:$F$34,2,TRUE),IF(AND(71&lt;=Y4372,Y4372&lt;107),VLOOKUP($W4372,日射量と図３!$E$6:$G$34,3,TRUE),IF(AND(107&lt;=Y4372,Y4372&lt;143),VLOOKUP($W4372,日射量と図３!$E$6:$H$34,4,TRUE),VLOOKUP($W4372,日射量と図３!$E$6:$I$34,5,TRUE))))))</f>
        <v>0</v>
      </c>
      <c r="AB4372" s="4">
        <f>IF($V4372="","",IF(Z4372&lt;36,0,IF(AND(36&lt;=Z4372,Z4372&lt;71),VLOOKUP($W4372,日射量と図３!$E$6:$F$34,2,TRUE),IF(AND(71&lt;=Z4372,Z4372&lt;107),VLOOKUP($W4372,日射量と図３!$E$6:$G$34,3,TRUE),IF(AND(107&lt;=Z4372,Z4372&lt;143),VLOOKUP($W4372,日射量と図３!$E$6:$H$34,4,TRUE),VLOOKUP($W4372,日射量と図３!$E$6:$I$34,5,TRUE))))))</f>
        <v>0</v>
      </c>
      <c r="AC4372" s="382">
        <f t="shared" si="832"/>
        <v>0</v>
      </c>
      <c r="AD4372" s="382">
        <f t="shared" si="833"/>
        <v>0</v>
      </c>
    </row>
    <row r="4373" spans="11:30" ht="13.5" customHeight="1">
      <c r="K4373" s="4">
        <f t="shared" si="825"/>
        <v>11</v>
      </c>
      <c r="L4373" s="34">
        <v>43434</v>
      </c>
      <c r="M4373" s="4">
        <v>183</v>
      </c>
      <c r="N4373" s="4">
        <v>2</v>
      </c>
      <c r="O4373" s="31">
        <v>4.1666666666666664E-2</v>
      </c>
      <c r="P4373" s="35">
        <v>8.65</v>
      </c>
      <c r="Q4373" s="36">
        <f t="shared" si="826"/>
        <v>13</v>
      </c>
      <c r="R4373" s="4">
        <f t="shared" si="827"/>
        <v>4.3499999999999996</v>
      </c>
      <c r="S4373" s="31">
        <f t="shared" si="830"/>
        <v>0.25912037037037033</v>
      </c>
      <c r="T4373" s="31">
        <f t="shared" si="831"/>
        <v>0.70750000000000002</v>
      </c>
      <c r="U4373" s="4">
        <f t="shared" si="829"/>
        <v>0</v>
      </c>
      <c r="V4373" s="4" t="str">
        <f t="shared" si="824"/>
        <v/>
      </c>
      <c r="W4373" s="18" t="str">
        <f>IF(V4373="","",VLOOKUP(L4373,日射量と図３!$A$4:$C$368,3,TRUE)*238.85/100)</f>
        <v/>
      </c>
      <c r="X4373" s="4" t="str">
        <f t="shared" si="828"/>
        <v/>
      </c>
      <c r="Y4373" s="4" t="str">
        <f t="shared" si="822"/>
        <v/>
      </c>
      <c r="Z4373" s="4" t="str">
        <f t="shared" si="823"/>
        <v/>
      </c>
      <c r="AA4373" s="4" t="str">
        <f>IF($V4373="","",IF(Y4373&lt;36,0,IF(AND(36&lt;=Y4373,Y4373&lt;71),VLOOKUP($W4373,日射量と図３!$E$6:$F$34,2,TRUE),IF(AND(71&lt;=Y4373,Y4373&lt;107),VLOOKUP($W4373,日射量と図３!$E$6:$G$34,3,TRUE),IF(AND(107&lt;=Y4373,Y4373&lt;143),VLOOKUP($W4373,日射量と図３!$E$6:$H$34,4,TRUE),VLOOKUP($W4373,日射量と図３!$E$6:$I$34,5,TRUE))))))</f>
        <v/>
      </c>
      <c r="AB4373" s="4" t="str">
        <f>IF($V4373="","",IF(Z4373&lt;36,0,IF(AND(36&lt;=Z4373,Z4373&lt;71),VLOOKUP($W4373,日射量と図３!$E$6:$F$34,2,TRUE),IF(AND(71&lt;=Z4373,Z4373&lt;107),VLOOKUP($W4373,日射量と図３!$E$6:$G$34,3,TRUE),IF(AND(107&lt;=Z4373,Z4373&lt;143),VLOOKUP($W4373,日射量と図３!$E$6:$H$34,4,TRUE),VLOOKUP($W4373,日射量と図３!$E$6:$I$34,5,TRUE))))))</f>
        <v/>
      </c>
      <c r="AC4373" s="382" t="str">
        <f t="shared" si="832"/>
        <v/>
      </c>
      <c r="AD4373" s="382" t="str">
        <f t="shared" si="833"/>
        <v/>
      </c>
    </row>
    <row r="4374" spans="11:30" ht="13.5" customHeight="1">
      <c r="K4374" s="4">
        <f t="shared" si="825"/>
        <v>11</v>
      </c>
      <c r="L4374" s="34">
        <v>43434</v>
      </c>
      <c r="M4374" s="4">
        <v>183</v>
      </c>
      <c r="N4374" s="4">
        <v>3</v>
      </c>
      <c r="O4374" s="31">
        <v>8.3333333333333329E-2</v>
      </c>
      <c r="P4374" s="35">
        <v>8.4700000000000006</v>
      </c>
      <c r="Q4374" s="36">
        <f t="shared" si="826"/>
        <v>13</v>
      </c>
      <c r="R4374" s="4">
        <f t="shared" si="827"/>
        <v>4.5299999999999994</v>
      </c>
      <c r="S4374" s="31">
        <f t="shared" si="830"/>
        <v>0.25912037037037033</v>
      </c>
      <c r="T4374" s="31">
        <f t="shared" si="831"/>
        <v>0.70750000000000002</v>
      </c>
      <c r="U4374" s="4">
        <f t="shared" si="829"/>
        <v>0</v>
      </c>
      <c r="V4374" s="4" t="str">
        <f t="shared" si="824"/>
        <v/>
      </c>
      <c r="W4374" s="18" t="str">
        <f>IF(V4374="","",VLOOKUP(L4374,日射量と図３!$A$4:$C$368,3,TRUE)*238.85/100)</f>
        <v/>
      </c>
      <c r="X4374" s="4" t="str">
        <f t="shared" si="828"/>
        <v/>
      </c>
      <c r="Y4374" s="4" t="str">
        <f t="shared" si="822"/>
        <v/>
      </c>
      <c r="Z4374" s="4" t="str">
        <f t="shared" si="823"/>
        <v/>
      </c>
      <c r="AA4374" s="4" t="str">
        <f>IF($V4374="","",IF(Y4374&lt;36,0,IF(AND(36&lt;=Y4374,Y4374&lt;71),VLOOKUP($W4374,日射量と図３!$E$6:$F$34,2,TRUE),IF(AND(71&lt;=Y4374,Y4374&lt;107),VLOOKUP($W4374,日射量と図３!$E$6:$G$34,3,TRUE),IF(AND(107&lt;=Y4374,Y4374&lt;143),VLOOKUP($W4374,日射量と図３!$E$6:$H$34,4,TRUE),VLOOKUP($W4374,日射量と図３!$E$6:$I$34,5,TRUE))))))</f>
        <v/>
      </c>
      <c r="AB4374" s="4" t="str">
        <f>IF($V4374="","",IF(Z4374&lt;36,0,IF(AND(36&lt;=Z4374,Z4374&lt;71),VLOOKUP($W4374,日射量と図３!$E$6:$F$34,2,TRUE),IF(AND(71&lt;=Z4374,Z4374&lt;107),VLOOKUP($W4374,日射量と図３!$E$6:$G$34,3,TRUE),IF(AND(107&lt;=Z4374,Z4374&lt;143),VLOOKUP($W4374,日射量と図３!$E$6:$H$34,4,TRUE),VLOOKUP($W4374,日射量と図３!$E$6:$I$34,5,TRUE))))))</f>
        <v/>
      </c>
      <c r="AC4374" s="382" t="str">
        <f t="shared" si="832"/>
        <v/>
      </c>
      <c r="AD4374" s="382" t="str">
        <f t="shared" si="833"/>
        <v/>
      </c>
    </row>
    <row r="4375" spans="11:30" ht="13.5" customHeight="1">
      <c r="K4375" s="4">
        <f t="shared" si="825"/>
        <v>11</v>
      </c>
      <c r="L4375" s="34">
        <v>43434</v>
      </c>
      <c r="M4375" s="4">
        <v>183</v>
      </c>
      <c r="N4375" s="4">
        <v>4</v>
      </c>
      <c r="O4375" s="31">
        <v>0.125</v>
      </c>
      <c r="P4375" s="35">
        <v>7.7999999999999989</v>
      </c>
      <c r="Q4375" s="36">
        <f t="shared" si="826"/>
        <v>13</v>
      </c>
      <c r="R4375" s="4">
        <f t="shared" si="827"/>
        <v>5.2000000000000011</v>
      </c>
      <c r="S4375" s="31">
        <f t="shared" si="830"/>
        <v>0.25912037037037033</v>
      </c>
      <c r="T4375" s="31">
        <f t="shared" si="831"/>
        <v>0.70750000000000002</v>
      </c>
      <c r="U4375" s="4">
        <f t="shared" si="829"/>
        <v>0</v>
      </c>
      <c r="V4375" s="4" t="str">
        <f t="shared" si="824"/>
        <v/>
      </c>
      <c r="W4375" s="18" t="str">
        <f>IF(V4375="","",VLOOKUP(L4375,日射量と図３!$A$4:$C$368,3,TRUE)*238.85/100)</f>
        <v/>
      </c>
      <c r="X4375" s="4" t="str">
        <f t="shared" si="828"/>
        <v/>
      </c>
      <c r="Y4375" s="4" t="str">
        <f t="shared" si="822"/>
        <v/>
      </c>
      <c r="Z4375" s="4" t="str">
        <f t="shared" si="823"/>
        <v/>
      </c>
      <c r="AA4375" s="4" t="str">
        <f>IF($V4375="","",IF(Y4375&lt;36,0,IF(AND(36&lt;=Y4375,Y4375&lt;71),VLOOKUP($W4375,日射量と図３!$E$6:$F$34,2,TRUE),IF(AND(71&lt;=Y4375,Y4375&lt;107),VLOOKUP($W4375,日射量と図３!$E$6:$G$34,3,TRUE),IF(AND(107&lt;=Y4375,Y4375&lt;143),VLOOKUP($W4375,日射量と図３!$E$6:$H$34,4,TRUE),VLOOKUP($W4375,日射量と図３!$E$6:$I$34,5,TRUE))))))</f>
        <v/>
      </c>
      <c r="AB4375" s="4" t="str">
        <f>IF($V4375="","",IF(Z4375&lt;36,0,IF(AND(36&lt;=Z4375,Z4375&lt;71),VLOOKUP($W4375,日射量と図３!$E$6:$F$34,2,TRUE),IF(AND(71&lt;=Z4375,Z4375&lt;107),VLOOKUP($W4375,日射量と図３!$E$6:$G$34,3,TRUE),IF(AND(107&lt;=Z4375,Z4375&lt;143),VLOOKUP($W4375,日射量と図３!$E$6:$H$34,4,TRUE),VLOOKUP($W4375,日射量と図３!$E$6:$I$34,5,TRUE))))))</f>
        <v/>
      </c>
      <c r="AC4375" s="382" t="str">
        <f t="shared" si="832"/>
        <v/>
      </c>
      <c r="AD4375" s="382" t="str">
        <f t="shared" si="833"/>
        <v/>
      </c>
    </row>
    <row r="4376" spans="11:30" ht="13.5" customHeight="1">
      <c r="K4376" s="4">
        <f t="shared" si="825"/>
        <v>11</v>
      </c>
      <c r="L4376" s="34">
        <v>43434</v>
      </c>
      <c r="M4376" s="4">
        <v>183</v>
      </c>
      <c r="N4376" s="4">
        <v>5</v>
      </c>
      <c r="O4376" s="31">
        <v>0.16666666666666666</v>
      </c>
      <c r="P4376" s="35">
        <v>7.5399999999999991</v>
      </c>
      <c r="Q4376" s="36">
        <f t="shared" si="826"/>
        <v>15</v>
      </c>
      <c r="R4376" s="4">
        <f t="shared" si="827"/>
        <v>7.4600000000000009</v>
      </c>
      <c r="S4376" s="31">
        <f t="shared" si="830"/>
        <v>0.25912037037037033</v>
      </c>
      <c r="T4376" s="31">
        <f t="shared" si="831"/>
        <v>0.70750000000000002</v>
      </c>
      <c r="U4376" s="4">
        <f t="shared" si="829"/>
        <v>0</v>
      </c>
      <c r="V4376" s="4" t="str">
        <f t="shared" si="824"/>
        <v/>
      </c>
      <c r="W4376" s="18" t="str">
        <f>IF(V4376="","",VLOOKUP(L4376,日射量と図３!$A$4:$C$368,3,TRUE)*238.85/100)</f>
        <v/>
      </c>
      <c r="X4376" s="4" t="str">
        <f t="shared" si="828"/>
        <v/>
      </c>
      <c r="Y4376" s="4" t="str">
        <f t="shared" si="822"/>
        <v/>
      </c>
      <c r="Z4376" s="4" t="str">
        <f t="shared" si="823"/>
        <v/>
      </c>
      <c r="AA4376" s="4" t="str">
        <f>IF($V4376="","",IF(Y4376&lt;36,0,IF(AND(36&lt;=Y4376,Y4376&lt;71),VLOOKUP($W4376,日射量と図３!$E$6:$F$34,2,TRUE),IF(AND(71&lt;=Y4376,Y4376&lt;107),VLOOKUP($W4376,日射量と図３!$E$6:$G$34,3,TRUE),IF(AND(107&lt;=Y4376,Y4376&lt;143),VLOOKUP($W4376,日射量と図３!$E$6:$H$34,4,TRUE),VLOOKUP($W4376,日射量と図３!$E$6:$I$34,5,TRUE))))))</f>
        <v/>
      </c>
      <c r="AB4376" s="4" t="str">
        <f>IF($V4376="","",IF(Z4376&lt;36,0,IF(AND(36&lt;=Z4376,Z4376&lt;71),VLOOKUP($W4376,日射量と図３!$E$6:$F$34,2,TRUE),IF(AND(71&lt;=Z4376,Z4376&lt;107),VLOOKUP($W4376,日射量と図３!$E$6:$G$34,3,TRUE),IF(AND(107&lt;=Z4376,Z4376&lt;143),VLOOKUP($W4376,日射量と図３!$E$6:$H$34,4,TRUE),VLOOKUP($W4376,日射量と図３!$E$6:$I$34,5,TRUE))))))</f>
        <v/>
      </c>
      <c r="AC4376" s="382" t="str">
        <f t="shared" si="832"/>
        <v/>
      </c>
      <c r="AD4376" s="382" t="str">
        <f t="shared" si="833"/>
        <v/>
      </c>
    </row>
    <row r="4377" spans="11:30" ht="13.5" customHeight="1">
      <c r="K4377" s="4">
        <f t="shared" si="825"/>
        <v>11</v>
      </c>
      <c r="L4377" s="34">
        <v>43434</v>
      </c>
      <c r="M4377" s="4">
        <v>183</v>
      </c>
      <c r="N4377" s="4">
        <v>6</v>
      </c>
      <c r="O4377" s="31">
        <v>0.20833333333333334</v>
      </c>
      <c r="P4377" s="35">
        <v>7.2</v>
      </c>
      <c r="Q4377" s="36">
        <f t="shared" si="826"/>
        <v>15</v>
      </c>
      <c r="R4377" s="4">
        <f t="shared" si="827"/>
        <v>7.8</v>
      </c>
      <c r="S4377" s="31">
        <f t="shared" si="830"/>
        <v>0.25912037037037033</v>
      </c>
      <c r="T4377" s="31">
        <f t="shared" si="831"/>
        <v>0.70750000000000002</v>
      </c>
      <c r="U4377" s="4">
        <f t="shared" si="829"/>
        <v>0</v>
      </c>
      <c r="V4377" s="4" t="str">
        <f t="shared" si="824"/>
        <v/>
      </c>
      <c r="W4377" s="18" t="str">
        <f>IF(V4377="","",VLOOKUP(L4377,日射量と図３!$A$4:$C$368,3,TRUE)*238.85/100)</f>
        <v/>
      </c>
      <c r="X4377" s="4" t="str">
        <f t="shared" si="828"/>
        <v/>
      </c>
      <c r="Y4377" s="4" t="str">
        <f t="shared" si="822"/>
        <v/>
      </c>
      <c r="Z4377" s="4" t="str">
        <f t="shared" si="823"/>
        <v/>
      </c>
      <c r="AA4377" s="4" t="str">
        <f>IF($V4377="","",IF(Y4377&lt;36,0,IF(AND(36&lt;=Y4377,Y4377&lt;71),VLOOKUP($W4377,日射量と図３!$E$6:$F$34,2,TRUE),IF(AND(71&lt;=Y4377,Y4377&lt;107),VLOOKUP($W4377,日射量と図３!$E$6:$G$34,3,TRUE),IF(AND(107&lt;=Y4377,Y4377&lt;143),VLOOKUP($W4377,日射量と図３!$E$6:$H$34,4,TRUE),VLOOKUP($W4377,日射量と図３!$E$6:$I$34,5,TRUE))))))</f>
        <v/>
      </c>
      <c r="AB4377" s="4" t="str">
        <f>IF($V4377="","",IF(Z4377&lt;36,0,IF(AND(36&lt;=Z4377,Z4377&lt;71),VLOOKUP($W4377,日射量と図３!$E$6:$F$34,2,TRUE),IF(AND(71&lt;=Z4377,Z4377&lt;107),VLOOKUP($W4377,日射量と図３!$E$6:$G$34,3,TRUE),IF(AND(107&lt;=Z4377,Z4377&lt;143),VLOOKUP($W4377,日射量と図３!$E$6:$H$34,4,TRUE),VLOOKUP($W4377,日射量と図３!$E$6:$I$34,5,TRUE))))))</f>
        <v/>
      </c>
      <c r="AC4377" s="382" t="str">
        <f t="shared" si="832"/>
        <v/>
      </c>
      <c r="AD4377" s="382" t="str">
        <f t="shared" si="833"/>
        <v/>
      </c>
    </row>
    <row r="4378" spans="11:30" ht="13.5" customHeight="1">
      <c r="K4378" s="4">
        <f t="shared" si="825"/>
        <v>11</v>
      </c>
      <c r="L4378" s="34">
        <v>43434</v>
      </c>
      <c r="M4378" s="4">
        <v>183</v>
      </c>
      <c r="N4378" s="4">
        <v>7</v>
      </c>
      <c r="O4378" s="31">
        <v>0.25</v>
      </c>
      <c r="P4378" s="35">
        <v>6.9399999999999995</v>
      </c>
      <c r="Q4378" s="36">
        <f t="shared" si="826"/>
        <v>15</v>
      </c>
      <c r="R4378" s="4">
        <f t="shared" si="827"/>
        <v>8.06</v>
      </c>
      <c r="S4378" s="31">
        <f t="shared" si="830"/>
        <v>0.25912037037037033</v>
      </c>
      <c r="T4378" s="31">
        <f t="shared" si="831"/>
        <v>0.70750000000000002</v>
      </c>
      <c r="U4378" s="4">
        <f t="shared" si="829"/>
        <v>0</v>
      </c>
      <c r="V4378" s="4" t="str">
        <f t="shared" si="824"/>
        <v/>
      </c>
      <c r="W4378" s="18" t="str">
        <f>IF(V4378="","",VLOOKUP(L4378,日射量と図３!$A$4:$C$368,3,TRUE)*238.85/100)</f>
        <v/>
      </c>
      <c r="X4378" s="4" t="str">
        <f t="shared" si="828"/>
        <v/>
      </c>
      <c r="Y4378" s="4" t="str">
        <f t="shared" si="822"/>
        <v/>
      </c>
      <c r="Z4378" s="4" t="str">
        <f t="shared" si="823"/>
        <v/>
      </c>
      <c r="AA4378" s="4" t="str">
        <f>IF($V4378="","",IF(Y4378&lt;36,0,IF(AND(36&lt;=Y4378,Y4378&lt;71),VLOOKUP($W4378,日射量と図３!$E$6:$F$34,2,TRUE),IF(AND(71&lt;=Y4378,Y4378&lt;107),VLOOKUP($W4378,日射量と図３!$E$6:$G$34,3,TRUE),IF(AND(107&lt;=Y4378,Y4378&lt;143),VLOOKUP($W4378,日射量と図３!$E$6:$H$34,4,TRUE),VLOOKUP($W4378,日射量と図３!$E$6:$I$34,5,TRUE))))))</f>
        <v/>
      </c>
      <c r="AB4378" s="4" t="str">
        <f>IF($V4378="","",IF(Z4378&lt;36,0,IF(AND(36&lt;=Z4378,Z4378&lt;71),VLOOKUP($W4378,日射量と図３!$E$6:$F$34,2,TRUE),IF(AND(71&lt;=Z4378,Z4378&lt;107),VLOOKUP($W4378,日射量と図３!$E$6:$G$34,3,TRUE),IF(AND(107&lt;=Z4378,Z4378&lt;143),VLOOKUP($W4378,日射量と図３!$E$6:$H$34,4,TRUE),VLOOKUP($W4378,日射量と図３!$E$6:$I$34,5,TRUE))))))</f>
        <v/>
      </c>
      <c r="AC4378" s="382" t="str">
        <f t="shared" si="832"/>
        <v/>
      </c>
      <c r="AD4378" s="382" t="str">
        <f t="shared" si="833"/>
        <v/>
      </c>
    </row>
    <row r="4379" spans="11:30" ht="13.5" customHeight="1">
      <c r="K4379" s="4">
        <f t="shared" si="825"/>
        <v>11</v>
      </c>
      <c r="L4379" s="34">
        <v>43434</v>
      </c>
      <c r="M4379" s="4">
        <v>183</v>
      </c>
      <c r="N4379" s="4">
        <v>8</v>
      </c>
      <c r="O4379" s="31">
        <v>0.29166666666666669</v>
      </c>
      <c r="P4379" s="35">
        <v>6.9799999999999995</v>
      </c>
      <c r="Q4379" s="36">
        <f t="shared" si="826"/>
        <v>12</v>
      </c>
      <c r="R4379" s="4">
        <f t="shared" si="827"/>
        <v>5.0200000000000005</v>
      </c>
      <c r="S4379" s="31">
        <f t="shared" si="830"/>
        <v>0.25912037037037033</v>
      </c>
      <c r="T4379" s="31">
        <f t="shared" si="831"/>
        <v>0.70750000000000002</v>
      </c>
      <c r="U4379" s="4">
        <f t="shared" si="829"/>
        <v>5.0200000000000005</v>
      </c>
      <c r="V4379" s="4" t="str">
        <f t="shared" si="824"/>
        <v/>
      </c>
      <c r="W4379" s="18" t="str">
        <f>IF(V4379="","",VLOOKUP(L4379,日射量と図３!$A$4:$C$368,3,TRUE)*238.85/100)</f>
        <v/>
      </c>
      <c r="X4379" s="4" t="str">
        <f t="shared" si="828"/>
        <v/>
      </c>
      <c r="Y4379" s="4" t="str">
        <f t="shared" si="822"/>
        <v/>
      </c>
      <c r="Z4379" s="4" t="str">
        <f t="shared" si="823"/>
        <v/>
      </c>
      <c r="AA4379" s="4" t="str">
        <f>IF($V4379="","",IF(Y4379&lt;36,0,IF(AND(36&lt;=Y4379,Y4379&lt;71),VLOOKUP($W4379,日射量と図３!$E$6:$F$34,2,TRUE),IF(AND(71&lt;=Y4379,Y4379&lt;107),VLOOKUP($W4379,日射量と図３!$E$6:$G$34,3,TRUE),IF(AND(107&lt;=Y4379,Y4379&lt;143),VLOOKUP($W4379,日射量と図３!$E$6:$H$34,4,TRUE),VLOOKUP($W4379,日射量と図３!$E$6:$I$34,5,TRUE))))))</f>
        <v/>
      </c>
      <c r="AB4379" s="4" t="str">
        <f>IF($V4379="","",IF(Z4379&lt;36,0,IF(AND(36&lt;=Z4379,Z4379&lt;71),VLOOKUP($W4379,日射量と図３!$E$6:$F$34,2,TRUE),IF(AND(71&lt;=Z4379,Z4379&lt;107),VLOOKUP($W4379,日射量と図３!$E$6:$G$34,3,TRUE),IF(AND(107&lt;=Z4379,Z4379&lt;143),VLOOKUP($W4379,日射量と図３!$E$6:$H$34,4,TRUE),VLOOKUP($W4379,日射量と図３!$E$6:$I$34,5,TRUE))))))</f>
        <v/>
      </c>
      <c r="AC4379" s="382" t="str">
        <f t="shared" si="832"/>
        <v/>
      </c>
      <c r="AD4379" s="382" t="str">
        <f t="shared" si="833"/>
        <v/>
      </c>
    </row>
    <row r="4380" spans="11:30" ht="13.5" customHeight="1">
      <c r="K4380" s="4">
        <f t="shared" si="825"/>
        <v>11</v>
      </c>
      <c r="L4380" s="34">
        <v>43434</v>
      </c>
      <c r="M4380" s="4">
        <v>183</v>
      </c>
      <c r="N4380" s="4">
        <v>9</v>
      </c>
      <c r="O4380" s="31">
        <v>0.33333333333333331</v>
      </c>
      <c r="P4380" s="35">
        <v>8.01</v>
      </c>
      <c r="Q4380" s="36">
        <f t="shared" si="826"/>
        <v>12</v>
      </c>
      <c r="R4380" s="4">
        <f t="shared" si="827"/>
        <v>3.99</v>
      </c>
      <c r="S4380" s="31">
        <f t="shared" si="830"/>
        <v>0.25912037037037033</v>
      </c>
      <c r="T4380" s="31">
        <f t="shared" si="831"/>
        <v>0.70750000000000002</v>
      </c>
      <c r="U4380" s="4">
        <f t="shared" si="829"/>
        <v>3.99</v>
      </c>
      <c r="V4380" s="4" t="str">
        <f t="shared" si="824"/>
        <v/>
      </c>
      <c r="W4380" s="18" t="str">
        <f>IF(V4380="","",VLOOKUP(L4380,日射量と図３!$A$4:$C$368,3,TRUE)*238.85/100)</f>
        <v/>
      </c>
      <c r="X4380" s="4" t="str">
        <f t="shared" si="828"/>
        <v/>
      </c>
      <c r="Y4380" s="4" t="str">
        <f t="shared" si="822"/>
        <v/>
      </c>
      <c r="Z4380" s="4" t="str">
        <f t="shared" si="823"/>
        <v/>
      </c>
      <c r="AA4380" s="4" t="str">
        <f>IF($V4380="","",IF(Y4380&lt;36,0,IF(AND(36&lt;=Y4380,Y4380&lt;71),VLOOKUP($W4380,日射量と図３!$E$6:$F$34,2,TRUE),IF(AND(71&lt;=Y4380,Y4380&lt;107),VLOOKUP($W4380,日射量と図３!$E$6:$G$34,3,TRUE),IF(AND(107&lt;=Y4380,Y4380&lt;143),VLOOKUP($W4380,日射量と図３!$E$6:$H$34,4,TRUE),VLOOKUP($W4380,日射量と図３!$E$6:$I$34,5,TRUE))))))</f>
        <v/>
      </c>
      <c r="AB4380" s="4" t="str">
        <f>IF($V4380="","",IF(Z4380&lt;36,0,IF(AND(36&lt;=Z4380,Z4380&lt;71),VLOOKUP($W4380,日射量と図３!$E$6:$F$34,2,TRUE),IF(AND(71&lt;=Z4380,Z4380&lt;107),VLOOKUP($W4380,日射量と図３!$E$6:$G$34,3,TRUE),IF(AND(107&lt;=Z4380,Z4380&lt;143),VLOOKUP($W4380,日射量と図３!$E$6:$H$34,4,TRUE),VLOOKUP($W4380,日射量と図３!$E$6:$I$34,5,TRUE))))))</f>
        <v/>
      </c>
      <c r="AC4380" s="382" t="str">
        <f t="shared" si="832"/>
        <v/>
      </c>
      <c r="AD4380" s="382" t="str">
        <f t="shared" si="833"/>
        <v/>
      </c>
    </row>
    <row r="4381" spans="11:30" ht="13.5" customHeight="1">
      <c r="K4381" s="4">
        <f t="shared" si="825"/>
        <v>11</v>
      </c>
      <c r="L4381" s="34">
        <v>43434</v>
      </c>
      <c r="M4381" s="4">
        <v>183</v>
      </c>
      <c r="N4381" s="4">
        <v>10</v>
      </c>
      <c r="O4381" s="31">
        <v>0.375</v>
      </c>
      <c r="P4381" s="35">
        <v>9.6399999999999988</v>
      </c>
      <c r="Q4381" s="36">
        <f t="shared" si="826"/>
        <v>12</v>
      </c>
      <c r="R4381" s="4">
        <f t="shared" si="827"/>
        <v>2.3600000000000012</v>
      </c>
      <c r="S4381" s="31">
        <f t="shared" si="830"/>
        <v>0.25912037037037033</v>
      </c>
      <c r="T4381" s="31">
        <f t="shared" si="831"/>
        <v>0.70750000000000002</v>
      </c>
      <c r="U4381" s="4">
        <f t="shared" si="829"/>
        <v>2.3600000000000012</v>
      </c>
      <c r="V4381" s="4" t="str">
        <f t="shared" si="824"/>
        <v/>
      </c>
      <c r="W4381" s="18" t="str">
        <f>IF(V4381="","",VLOOKUP(L4381,日射量と図３!$A$4:$C$368,3,TRUE)*238.85/100)</f>
        <v/>
      </c>
      <c r="X4381" s="4" t="str">
        <f t="shared" si="828"/>
        <v/>
      </c>
      <c r="Y4381" s="4" t="str">
        <f t="shared" si="822"/>
        <v/>
      </c>
      <c r="Z4381" s="4" t="str">
        <f t="shared" si="823"/>
        <v/>
      </c>
      <c r="AA4381" s="4" t="str">
        <f>IF($V4381="","",IF(Y4381&lt;36,0,IF(AND(36&lt;=Y4381,Y4381&lt;71),VLOOKUP($W4381,日射量と図３!$E$6:$F$34,2,TRUE),IF(AND(71&lt;=Y4381,Y4381&lt;107),VLOOKUP($W4381,日射量と図３!$E$6:$G$34,3,TRUE),IF(AND(107&lt;=Y4381,Y4381&lt;143),VLOOKUP($W4381,日射量と図３!$E$6:$H$34,4,TRUE),VLOOKUP($W4381,日射量と図３!$E$6:$I$34,5,TRUE))))))</f>
        <v/>
      </c>
      <c r="AB4381" s="4" t="str">
        <f>IF($V4381="","",IF(Z4381&lt;36,0,IF(AND(36&lt;=Z4381,Z4381&lt;71),VLOOKUP($W4381,日射量と図３!$E$6:$F$34,2,TRUE),IF(AND(71&lt;=Z4381,Z4381&lt;107),VLOOKUP($W4381,日射量と図３!$E$6:$G$34,3,TRUE),IF(AND(107&lt;=Z4381,Z4381&lt;143),VLOOKUP($W4381,日射量と図３!$E$6:$H$34,4,TRUE),VLOOKUP($W4381,日射量と図３!$E$6:$I$34,5,TRUE))))))</f>
        <v/>
      </c>
      <c r="AC4381" s="382" t="str">
        <f t="shared" si="832"/>
        <v/>
      </c>
      <c r="AD4381" s="382" t="str">
        <f t="shared" si="833"/>
        <v/>
      </c>
    </row>
    <row r="4382" spans="11:30" ht="13.5" customHeight="1">
      <c r="K4382" s="4">
        <f t="shared" si="825"/>
        <v>11</v>
      </c>
      <c r="L4382" s="34">
        <v>43434</v>
      </c>
      <c r="M4382" s="4">
        <v>183</v>
      </c>
      <c r="N4382" s="4">
        <v>11</v>
      </c>
      <c r="O4382" s="31">
        <v>0.41666666666666669</v>
      </c>
      <c r="P4382" s="35">
        <v>11.24</v>
      </c>
      <c r="Q4382" s="36">
        <f t="shared" si="826"/>
        <v>12</v>
      </c>
      <c r="R4382" s="4">
        <f t="shared" si="827"/>
        <v>0.75999999999999979</v>
      </c>
      <c r="S4382" s="31">
        <f t="shared" si="830"/>
        <v>0.25912037037037033</v>
      </c>
      <c r="T4382" s="31">
        <f t="shared" si="831"/>
        <v>0.70750000000000002</v>
      </c>
      <c r="U4382" s="4">
        <f t="shared" si="829"/>
        <v>0.75999999999999979</v>
      </c>
      <c r="V4382" s="4" t="str">
        <f t="shared" si="824"/>
        <v/>
      </c>
      <c r="W4382" s="18" t="str">
        <f>IF(V4382="","",VLOOKUP(L4382,日射量と図３!$A$4:$C$368,3,TRUE)*238.85/100)</f>
        <v/>
      </c>
      <c r="X4382" s="4" t="str">
        <f t="shared" si="828"/>
        <v/>
      </c>
      <c r="Y4382" s="4" t="str">
        <f t="shared" si="822"/>
        <v/>
      </c>
      <c r="Z4382" s="4" t="str">
        <f t="shared" si="823"/>
        <v/>
      </c>
      <c r="AA4382" s="4" t="str">
        <f>IF($V4382="","",IF(Y4382&lt;36,0,IF(AND(36&lt;=Y4382,Y4382&lt;71),VLOOKUP($W4382,日射量と図３!$E$6:$F$34,2,TRUE),IF(AND(71&lt;=Y4382,Y4382&lt;107),VLOOKUP($W4382,日射量と図３!$E$6:$G$34,3,TRUE),IF(AND(107&lt;=Y4382,Y4382&lt;143),VLOOKUP($W4382,日射量と図３!$E$6:$H$34,4,TRUE),VLOOKUP($W4382,日射量と図３!$E$6:$I$34,5,TRUE))))))</f>
        <v/>
      </c>
      <c r="AB4382" s="4" t="str">
        <f>IF($V4382="","",IF(Z4382&lt;36,0,IF(AND(36&lt;=Z4382,Z4382&lt;71),VLOOKUP($W4382,日射量と図３!$E$6:$F$34,2,TRUE),IF(AND(71&lt;=Z4382,Z4382&lt;107),VLOOKUP($W4382,日射量と図３!$E$6:$G$34,3,TRUE),IF(AND(107&lt;=Z4382,Z4382&lt;143),VLOOKUP($W4382,日射量と図３!$E$6:$H$34,4,TRUE),VLOOKUP($W4382,日射量と図３!$E$6:$I$34,5,TRUE))))))</f>
        <v/>
      </c>
      <c r="AC4382" s="382" t="str">
        <f t="shared" si="832"/>
        <v/>
      </c>
      <c r="AD4382" s="382" t="str">
        <f t="shared" si="833"/>
        <v/>
      </c>
    </row>
    <row r="4383" spans="11:30" ht="13.5" customHeight="1">
      <c r="K4383" s="4">
        <f t="shared" si="825"/>
        <v>11</v>
      </c>
      <c r="L4383" s="34">
        <v>43434</v>
      </c>
      <c r="M4383" s="4">
        <v>183</v>
      </c>
      <c r="N4383" s="4">
        <v>12</v>
      </c>
      <c r="O4383" s="31">
        <v>0.45833333333333331</v>
      </c>
      <c r="P4383" s="35">
        <v>12.669999999999998</v>
      </c>
      <c r="Q4383" s="36">
        <f t="shared" si="826"/>
        <v>12</v>
      </c>
      <c r="R4383" s="4">
        <f t="shared" si="827"/>
        <v>0</v>
      </c>
      <c r="S4383" s="31">
        <f t="shared" si="830"/>
        <v>0.25912037037037033</v>
      </c>
      <c r="T4383" s="31">
        <f t="shared" si="831"/>
        <v>0.70750000000000002</v>
      </c>
      <c r="U4383" s="4">
        <f t="shared" si="829"/>
        <v>0</v>
      </c>
      <c r="V4383" s="4" t="str">
        <f t="shared" si="824"/>
        <v/>
      </c>
      <c r="W4383" s="18" t="str">
        <f>IF(V4383="","",VLOOKUP(L4383,日射量と図３!$A$4:$C$368,3,TRUE)*238.85/100)</f>
        <v/>
      </c>
      <c r="X4383" s="4" t="str">
        <f t="shared" si="828"/>
        <v/>
      </c>
      <c r="Y4383" s="4" t="str">
        <f t="shared" ref="Y4383:Y4446" si="834">IF(V4383="","",$AH$30*V4383/(($AG$18/$AH$18)*X4383))</f>
        <v/>
      </c>
      <c r="Z4383" s="4" t="str">
        <f t="shared" ref="Z4383:Z4446" si="835">IF(V4383="","",$AH$30*V4383/(($AG$19/$AH$19)*X4383))</f>
        <v/>
      </c>
      <c r="AA4383" s="4" t="str">
        <f>IF($V4383="","",IF(Y4383&lt;36,0,IF(AND(36&lt;=Y4383,Y4383&lt;71),VLOOKUP($W4383,日射量と図３!$E$6:$F$34,2,TRUE),IF(AND(71&lt;=Y4383,Y4383&lt;107),VLOOKUP($W4383,日射量と図３!$E$6:$G$34,3,TRUE),IF(AND(107&lt;=Y4383,Y4383&lt;143),VLOOKUP($W4383,日射量と図３!$E$6:$H$34,4,TRUE),VLOOKUP($W4383,日射量と図３!$E$6:$I$34,5,TRUE))))))</f>
        <v/>
      </c>
      <c r="AB4383" s="4" t="str">
        <f>IF($V4383="","",IF(Z4383&lt;36,0,IF(AND(36&lt;=Z4383,Z4383&lt;71),VLOOKUP($W4383,日射量と図３!$E$6:$F$34,2,TRUE),IF(AND(71&lt;=Z4383,Z4383&lt;107),VLOOKUP($W4383,日射量と図３!$E$6:$G$34,3,TRUE),IF(AND(107&lt;=Z4383,Z4383&lt;143),VLOOKUP($W4383,日射量と図３!$E$6:$H$34,4,TRUE),VLOOKUP($W4383,日射量と図３!$E$6:$I$34,5,TRUE))))))</f>
        <v/>
      </c>
      <c r="AC4383" s="382" t="str">
        <f t="shared" si="832"/>
        <v/>
      </c>
      <c r="AD4383" s="382" t="str">
        <f t="shared" si="833"/>
        <v/>
      </c>
    </row>
    <row r="4384" spans="11:30" ht="13.5" customHeight="1">
      <c r="K4384" s="4">
        <f t="shared" si="825"/>
        <v>11</v>
      </c>
      <c r="L4384" s="34">
        <v>43434</v>
      </c>
      <c r="M4384" s="4">
        <v>183</v>
      </c>
      <c r="N4384" s="4">
        <v>13</v>
      </c>
      <c r="O4384" s="31">
        <v>0.5</v>
      </c>
      <c r="P4384" s="35">
        <v>13.469999999999999</v>
      </c>
      <c r="Q4384" s="36">
        <f t="shared" si="826"/>
        <v>12</v>
      </c>
      <c r="R4384" s="4">
        <f t="shared" si="827"/>
        <v>0</v>
      </c>
      <c r="S4384" s="31">
        <f t="shared" si="830"/>
        <v>0.25912037037037033</v>
      </c>
      <c r="T4384" s="31">
        <f t="shared" si="831"/>
        <v>0.70750000000000002</v>
      </c>
      <c r="U4384" s="4">
        <f t="shared" si="829"/>
        <v>0</v>
      </c>
      <c r="V4384" s="4" t="str">
        <f t="shared" si="824"/>
        <v/>
      </c>
      <c r="W4384" s="18" t="str">
        <f>IF(V4384="","",VLOOKUP(L4384,日射量と図３!$A$4:$C$368,3,TRUE)*238.85/100)</f>
        <v/>
      </c>
      <c r="X4384" s="4" t="str">
        <f t="shared" si="828"/>
        <v/>
      </c>
      <c r="Y4384" s="4" t="str">
        <f t="shared" si="834"/>
        <v/>
      </c>
      <c r="Z4384" s="4" t="str">
        <f t="shared" si="835"/>
        <v/>
      </c>
      <c r="AA4384" s="4" t="str">
        <f>IF($V4384="","",IF(Y4384&lt;36,0,IF(AND(36&lt;=Y4384,Y4384&lt;71),VLOOKUP($W4384,日射量と図３!$E$6:$F$34,2,TRUE),IF(AND(71&lt;=Y4384,Y4384&lt;107),VLOOKUP($W4384,日射量と図３!$E$6:$G$34,3,TRUE),IF(AND(107&lt;=Y4384,Y4384&lt;143),VLOOKUP($W4384,日射量と図３!$E$6:$H$34,4,TRUE),VLOOKUP($W4384,日射量と図３!$E$6:$I$34,5,TRUE))))))</f>
        <v/>
      </c>
      <c r="AB4384" s="4" t="str">
        <f>IF($V4384="","",IF(Z4384&lt;36,0,IF(AND(36&lt;=Z4384,Z4384&lt;71),VLOOKUP($W4384,日射量と図３!$E$6:$F$34,2,TRUE),IF(AND(71&lt;=Z4384,Z4384&lt;107),VLOOKUP($W4384,日射量と図３!$E$6:$G$34,3,TRUE),IF(AND(107&lt;=Z4384,Z4384&lt;143),VLOOKUP($W4384,日射量と図３!$E$6:$H$34,4,TRUE),VLOOKUP($W4384,日射量と図３!$E$6:$I$34,5,TRUE))))))</f>
        <v/>
      </c>
      <c r="AC4384" s="382" t="str">
        <f t="shared" si="832"/>
        <v/>
      </c>
      <c r="AD4384" s="382" t="str">
        <f t="shared" si="833"/>
        <v/>
      </c>
    </row>
    <row r="4385" spans="11:30" ht="13.5" customHeight="1">
      <c r="K4385" s="4">
        <f t="shared" si="825"/>
        <v>11</v>
      </c>
      <c r="L4385" s="34">
        <v>43434</v>
      </c>
      <c r="M4385" s="4">
        <v>183</v>
      </c>
      <c r="N4385" s="4">
        <v>14</v>
      </c>
      <c r="O4385" s="31">
        <v>0.54166666666666663</v>
      </c>
      <c r="P4385" s="35">
        <v>14.539999999999997</v>
      </c>
      <c r="Q4385" s="36">
        <f t="shared" si="826"/>
        <v>12</v>
      </c>
      <c r="R4385" s="4">
        <f t="shared" si="827"/>
        <v>0</v>
      </c>
      <c r="S4385" s="31">
        <f t="shared" si="830"/>
        <v>0.25912037037037033</v>
      </c>
      <c r="T4385" s="31">
        <f t="shared" si="831"/>
        <v>0.70750000000000002</v>
      </c>
      <c r="U4385" s="4">
        <f t="shared" si="829"/>
        <v>0</v>
      </c>
      <c r="V4385" s="4" t="str">
        <f t="shared" si="824"/>
        <v/>
      </c>
      <c r="W4385" s="18" t="str">
        <f>IF(V4385="","",VLOOKUP(L4385,日射量と図３!$A$4:$C$368,3,TRUE)*238.85/100)</f>
        <v/>
      </c>
      <c r="X4385" s="4" t="str">
        <f t="shared" si="828"/>
        <v/>
      </c>
      <c r="Y4385" s="4" t="str">
        <f t="shared" si="834"/>
        <v/>
      </c>
      <c r="Z4385" s="4" t="str">
        <f t="shared" si="835"/>
        <v/>
      </c>
      <c r="AA4385" s="4" t="str">
        <f>IF($V4385="","",IF(Y4385&lt;36,0,IF(AND(36&lt;=Y4385,Y4385&lt;71),VLOOKUP($W4385,日射量と図３!$E$6:$F$34,2,TRUE),IF(AND(71&lt;=Y4385,Y4385&lt;107),VLOOKUP($W4385,日射量と図３!$E$6:$G$34,3,TRUE),IF(AND(107&lt;=Y4385,Y4385&lt;143),VLOOKUP($W4385,日射量と図３!$E$6:$H$34,4,TRUE),VLOOKUP($W4385,日射量と図３!$E$6:$I$34,5,TRUE))))))</f>
        <v/>
      </c>
      <c r="AB4385" s="4" t="str">
        <f>IF($V4385="","",IF(Z4385&lt;36,0,IF(AND(36&lt;=Z4385,Z4385&lt;71),VLOOKUP($W4385,日射量と図３!$E$6:$F$34,2,TRUE),IF(AND(71&lt;=Z4385,Z4385&lt;107),VLOOKUP($W4385,日射量と図３!$E$6:$G$34,3,TRUE),IF(AND(107&lt;=Z4385,Z4385&lt;143),VLOOKUP($W4385,日射量と図３!$E$6:$H$34,4,TRUE),VLOOKUP($W4385,日射量と図３!$E$6:$I$34,5,TRUE))))))</f>
        <v/>
      </c>
      <c r="AC4385" s="382" t="str">
        <f t="shared" si="832"/>
        <v/>
      </c>
      <c r="AD4385" s="382" t="str">
        <f t="shared" si="833"/>
        <v/>
      </c>
    </row>
    <row r="4386" spans="11:30" ht="13.5" customHeight="1">
      <c r="K4386" s="4">
        <f t="shared" si="825"/>
        <v>11</v>
      </c>
      <c r="L4386" s="34">
        <v>43434</v>
      </c>
      <c r="M4386" s="4">
        <v>183</v>
      </c>
      <c r="N4386" s="4">
        <v>15</v>
      </c>
      <c r="O4386" s="31">
        <v>0.58333333333333337</v>
      </c>
      <c r="P4386" s="35">
        <v>15.15</v>
      </c>
      <c r="Q4386" s="36">
        <f t="shared" si="826"/>
        <v>12</v>
      </c>
      <c r="R4386" s="4">
        <f t="shared" si="827"/>
        <v>0</v>
      </c>
      <c r="S4386" s="31">
        <f t="shared" si="830"/>
        <v>0.25912037037037033</v>
      </c>
      <c r="T4386" s="31">
        <f t="shared" si="831"/>
        <v>0.70750000000000002</v>
      </c>
      <c r="U4386" s="4">
        <f t="shared" si="829"/>
        <v>0</v>
      </c>
      <c r="V4386" s="4" t="str">
        <f t="shared" si="824"/>
        <v/>
      </c>
      <c r="W4386" s="18" t="str">
        <f>IF(V4386="","",VLOOKUP(L4386,日射量と図３!$A$4:$C$368,3,TRUE)*238.85/100)</f>
        <v/>
      </c>
      <c r="X4386" s="4" t="str">
        <f t="shared" si="828"/>
        <v/>
      </c>
      <c r="Y4386" s="4" t="str">
        <f t="shared" si="834"/>
        <v/>
      </c>
      <c r="Z4386" s="4" t="str">
        <f t="shared" si="835"/>
        <v/>
      </c>
      <c r="AA4386" s="4" t="str">
        <f>IF($V4386="","",IF(Y4386&lt;36,0,IF(AND(36&lt;=Y4386,Y4386&lt;71),VLOOKUP($W4386,日射量と図３!$E$6:$F$34,2,TRUE),IF(AND(71&lt;=Y4386,Y4386&lt;107),VLOOKUP($W4386,日射量と図３!$E$6:$G$34,3,TRUE),IF(AND(107&lt;=Y4386,Y4386&lt;143),VLOOKUP($W4386,日射量と図３!$E$6:$H$34,4,TRUE),VLOOKUP($W4386,日射量と図３!$E$6:$I$34,5,TRUE))))))</f>
        <v/>
      </c>
      <c r="AB4386" s="4" t="str">
        <f>IF($V4386="","",IF(Z4386&lt;36,0,IF(AND(36&lt;=Z4386,Z4386&lt;71),VLOOKUP($W4386,日射量と図３!$E$6:$F$34,2,TRUE),IF(AND(71&lt;=Z4386,Z4386&lt;107),VLOOKUP($W4386,日射量と図３!$E$6:$G$34,3,TRUE),IF(AND(107&lt;=Z4386,Z4386&lt;143),VLOOKUP($W4386,日射量と図３!$E$6:$H$34,4,TRUE),VLOOKUP($W4386,日射量と図３!$E$6:$I$34,5,TRUE))))))</f>
        <v/>
      </c>
      <c r="AC4386" s="382" t="str">
        <f t="shared" si="832"/>
        <v/>
      </c>
      <c r="AD4386" s="382" t="str">
        <f t="shared" si="833"/>
        <v/>
      </c>
    </row>
    <row r="4387" spans="11:30" ht="13.5" customHeight="1">
      <c r="K4387" s="4">
        <f t="shared" si="825"/>
        <v>11</v>
      </c>
      <c r="L4387" s="34">
        <v>43434</v>
      </c>
      <c r="M4387" s="4">
        <v>183</v>
      </c>
      <c r="N4387" s="4">
        <v>16</v>
      </c>
      <c r="O4387" s="31">
        <v>0.625</v>
      </c>
      <c r="P4387" s="35">
        <v>14.709999999999999</v>
      </c>
      <c r="Q4387" s="36">
        <f t="shared" si="826"/>
        <v>16</v>
      </c>
      <c r="R4387" s="4">
        <f t="shared" si="827"/>
        <v>1.2900000000000009</v>
      </c>
      <c r="S4387" s="31">
        <f t="shared" si="830"/>
        <v>0.25912037037037033</v>
      </c>
      <c r="T4387" s="31">
        <f t="shared" si="831"/>
        <v>0.70750000000000002</v>
      </c>
      <c r="U4387" s="4">
        <f t="shared" si="829"/>
        <v>1.2900000000000009</v>
      </c>
      <c r="V4387" s="4" t="str">
        <f t="shared" si="824"/>
        <v/>
      </c>
      <c r="W4387" s="18" t="str">
        <f>IF(V4387="","",VLOOKUP(L4387,日射量と図３!$A$4:$C$368,3,TRUE)*238.85/100)</f>
        <v/>
      </c>
      <c r="X4387" s="4" t="str">
        <f t="shared" si="828"/>
        <v/>
      </c>
      <c r="Y4387" s="4" t="str">
        <f t="shared" si="834"/>
        <v/>
      </c>
      <c r="Z4387" s="4" t="str">
        <f t="shared" si="835"/>
        <v/>
      </c>
      <c r="AA4387" s="4" t="str">
        <f>IF($V4387="","",IF(Y4387&lt;36,0,IF(AND(36&lt;=Y4387,Y4387&lt;71),VLOOKUP($W4387,日射量と図３!$E$6:$F$34,2,TRUE),IF(AND(71&lt;=Y4387,Y4387&lt;107),VLOOKUP($W4387,日射量と図３!$E$6:$G$34,3,TRUE),IF(AND(107&lt;=Y4387,Y4387&lt;143),VLOOKUP($W4387,日射量と図３!$E$6:$H$34,4,TRUE),VLOOKUP($W4387,日射量と図３!$E$6:$I$34,5,TRUE))))))</f>
        <v/>
      </c>
      <c r="AB4387" s="4" t="str">
        <f>IF($V4387="","",IF(Z4387&lt;36,0,IF(AND(36&lt;=Z4387,Z4387&lt;71),VLOOKUP($W4387,日射量と図３!$E$6:$F$34,2,TRUE),IF(AND(71&lt;=Z4387,Z4387&lt;107),VLOOKUP($W4387,日射量と図３!$E$6:$G$34,3,TRUE),IF(AND(107&lt;=Z4387,Z4387&lt;143),VLOOKUP($W4387,日射量と図３!$E$6:$H$34,4,TRUE),VLOOKUP($W4387,日射量と図３!$E$6:$I$34,5,TRUE))))))</f>
        <v/>
      </c>
      <c r="AC4387" s="382" t="str">
        <f t="shared" si="832"/>
        <v/>
      </c>
      <c r="AD4387" s="382" t="str">
        <f t="shared" si="833"/>
        <v/>
      </c>
    </row>
    <row r="4388" spans="11:30" ht="13.5" customHeight="1">
      <c r="K4388" s="4">
        <f t="shared" si="825"/>
        <v>11</v>
      </c>
      <c r="L4388" s="34">
        <v>43434</v>
      </c>
      <c r="M4388" s="4">
        <v>183</v>
      </c>
      <c r="N4388" s="4">
        <v>17</v>
      </c>
      <c r="O4388" s="31">
        <v>0.66666666666666663</v>
      </c>
      <c r="P4388" s="35">
        <v>14.15</v>
      </c>
      <c r="Q4388" s="36">
        <f t="shared" si="826"/>
        <v>16</v>
      </c>
      <c r="R4388" s="4">
        <f t="shared" si="827"/>
        <v>1.8499999999999996</v>
      </c>
      <c r="S4388" s="31">
        <f t="shared" si="830"/>
        <v>0.25912037037037033</v>
      </c>
      <c r="T4388" s="31">
        <f t="shared" si="831"/>
        <v>0.70750000000000002</v>
      </c>
      <c r="U4388" s="4">
        <f t="shared" si="829"/>
        <v>1.8499999999999996</v>
      </c>
      <c r="V4388" s="4" t="str">
        <f t="shared" si="824"/>
        <v/>
      </c>
      <c r="W4388" s="18" t="str">
        <f>IF(V4388="","",VLOOKUP(L4388,日射量と図３!$A$4:$C$368,3,TRUE)*238.85/100)</f>
        <v/>
      </c>
      <c r="X4388" s="4" t="str">
        <f t="shared" si="828"/>
        <v/>
      </c>
      <c r="Y4388" s="4" t="str">
        <f t="shared" si="834"/>
        <v/>
      </c>
      <c r="Z4388" s="4" t="str">
        <f t="shared" si="835"/>
        <v/>
      </c>
      <c r="AA4388" s="4" t="str">
        <f>IF($V4388="","",IF(Y4388&lt;36,0,IF(AND(36&lt;=Y4388,Y4388&lt;71),VLOOKUP($W4388,日射量と図３!$E$6:$F$34,2,TRUE),IF(AND(71&lt;=Y4388,Y4388&lt;107),VLOOKUP($W4388,日射量と図３!$E$6:$G$34,3,TRUE),IF(AND(107&lt;=Y4388,Y4388&lt;143),VLOOKUP($W4388,日射量と図３!$E$6:$H$34,4,TRUE),VLOOKUP($W4388,日射量と図３!$E$6:$I$34,5,TRUE))))))</f>
        <v/>
      </c>
      <c r="AB4388" s="4" t="str">
        <f>IF($V4388="","",IF(Z4388&lt;36,0,IF(AND(36&lt;=Z4388,Z4388&lt;71),VLOOKUP($W4388,日射量と図３!$E$6:$F$34,2,TRUE),IF(AND(71&lt;=Z4388,Z4388&lt;107),VLOOKUP($W4388,日射量と図３!$E$6:$G$34,3,TRUE),IF(AND(107&lt;=Z4388,Z4388&lt;143),VLOOKUP($W4388,日射量と図３!$E$6:$H$34,4,TRUE),VLOOKUP($W4388,日射量と図３!$E$6:$I$34,5,TRUE))))))</f>
        <v/>
      </c>
      <c r="AC4388" s="382" t="str">
        <f t="shared" si="832"/>
        <v/>
      </c>
      <c r="AD4388" s="382" t="str">
        <f t="shared" si="833"/>
        <v/>
      </c>
    </row>
    <row r="4389" spans="11:30" ht="13.5" customHeight="1">
      <c r="K4389" s="4">
        <f t="shared" si="825"/>
        <v>11</v>
      </c>
      <c r="L4389" s="34">
        <v>43434</v>
      </c>
      <c r="M4389" s="4">
        <v>183</v>
      </c>
      <c r="N4389" s="4">
        <v>18</v>
      </c>
      <c r="O4389" s="31">
        <v>0.70833333333333337</v>
      </c>
      <c r="P4389" s="35">
        <v>13.37</v>
      </c>
      <c r="Q4389" s="36">
        <f t="shared" si="826"/>
        <v>16</v>
      </c>
      <c r="R4389" s="4">
        <f t="shared" si="827"/>
        <v>2.6300000000000008</v>
      </c>
      <c r="S4389" s="31">
        <f t="shared" si="830"/>
        <v>0.25912037037037033</v>
      </c>
      <c r="T4389" s="31">
        <f t="shared" si="831"/>
        <v>0.70750000000000002</v>
      </c>
      <c r="U4389" s="4">
        <f t="shared" si="829"/>
        <v>0</v>
      </c>
      <c r="V4389" s="4" t="str">
        <f t="shared" si="824"/>
        <v/>
      </c>
      <c r="W4389" s="18" t="str">
        <f>IF(V4389="","",VLOOKUP(L4389,日射量と図３!$A$4:$C$368,3,TRUE)*238.85/100)</f>
        <v/>
      </c>
      <c r="X4389" s="4" t="str">
        <f t="shared" ref="X4389:X4420" si="836">IF(V4389="","",VLOOKUP(K4389,$AF$38:$AJ$49,5,TRUE))</f>
        <v/>
      </c>
      <c r="Y4389" s="4" t="str">
        <f t="shared" si="834"/>
        <v/>
      </c>
      <c r="Z4389" s="4" t="str">
        <f t="shared" si="835"/>
        <v/>
      </c>
      <c r="AA4389" s="4" t="str">
        <f>IF($V4389="","",IF(Y4389&lt;36,0,IF(AND(36&lt;=Y4389,Y4389&lt;71),VLOOKUP($W4389,日射量と図３!$E$6:$F$34,2,TRUE),IF(AND(71&lt;=Y4389,Y4389&lt;107),VLOOKUP($W4389,日射量と図３!$E$6:$G$34,3,TRUE),IF(AND(107&lt;=Y4389,Y4389&lt;143),VLOOKUP($W4389,日射量と図３!$E$6:$H$34,4,TRUE),VLOOKUP($W4389,日射量と図３!$E$6:$I$34,5,TRUE))))))</f>
        <v/>
      </c>
      <c r="AB4389" s="4" t="str">
        <f>IF($V4389="","",IF(Z4389&lt;36,0,IF(AND(36&lt;=Z4389,Z4389&lt;71),VLOOKUP($W4389,日射量と図３!$E$6:$F$34,2,TRUE),IF(AND(71&lt;=Z4389,Z4389&lt;107),VLOOKUP($W4389,日射量と図３!$E$6:$G$34,3,TRUE),IF(AND(107&lt;=Z4389,Z4389&lt;143),VLOOKUP($W4389,日射量と図３!$E$6:$H$34,4,TRUE),VLOOKUP($W4389,日射量と図３!$E$6:$I$34,5,TRUE))))))</f>
        <v/>
      </c>
      <c r="AC4389" s="382" t="str">
        <f t="shared" si="832"/>
        <v/>
      </c>
      <c r="AD4389" s="382" t="str">
        <f t="shared" si="833"/>
        <v/>
      </c>
    </row>
    <row r="4390" spans="11:30" ht="13.5" customHeight="1">
      <c r="K4390" s="4">
        <f t="shared" si="825"/>
        <v>11</v>
      </c>
      <c r="L4390" s="34">
        <v>43434</v>
      </c>
      <c r="M4390" s="4">
        <v>183</v>
      </c>
      <c r="N4390" s="4">
        <v>19</v>
      </c>
      <c r="O4390" s="31">
        <v>0.75</v>
      </c>
      <c r="P4390" s="35">
        <v>12.5</v>
      </c>
      <c r="Q4390" s="36">
        <f t="shared" si="826"/>
        <v>16</v>
      </c>
      <c r="R4390" s="4">
        <f t="shared" si="827"/>
        <v>3.5</v>
      </c>
      <c r="S4390" s="31">
        <f t="shared" si="830"/>
        <v>0.25912037037037033</v>
      </c>
      <c r="T4390" s="31">
        <f t="shared" si="831"/>
        <v>0.70750000000000002</v>
      </c>
      <c r="U4390" s="4">
        <f t="shared" si="829"/>
        <v>0</v>
      </c>
      <c r="V4390" s="4" t="str">
        <f t="shared" si="824"/>
        <v/>
      </c>
      <c r="W4390" s="18" t="str">
        <f>IF(V4390="","",VLOOKUP(L4390,日射量と図３!$A$4:$C$368,3,TRUE)*238.85/100)</f>
        <v/>
      </c>
      <c r="X4390" s="4" t="str">
        <f t="shared" si="836"/>
        <v/>
      </c>
      <c r="Y4390" s="4" t="str">
        <f t="shared" si="834"/>
        <v/>
      </c>
      <c r="Z4390" s="4" t="str">
        <f t="shared" si="835"/>
        <v/>
      </c>
      <c r="AA4390" s="4" t="str">
        <f>IF($V4390="","",IF(Y4390&lt;36,0,IF(AND(36&lt;=Y4390,Y4390&lt;71),VLOOKUP($W4390,日射量と図３!$E$6:$F$34,2,TRUE),IF(AND(71&lt;=Y4390,Y4390&lt;107),VLOOKUP($W4390,日射量と図３!$E$6:$G$34,3,TRUE),IF(AND(107&lt;=Y4390,Y4390&lt;143),VLOOKUP($W4390,日射量と図３!$E$6:$H$34,4,TRUE),VLOOKUP($W4390,日射量と図３!$E$6:$I$34,5,TRUE))))))</f>
        <v/>
      </c>
      <c r="AB4390" s="4" t="str">
        <f>IF($V4390="","",IF(Z4390&lt;36,0,IF(AND(36&lt;=Z4390,Z4390&lt;71),VLOOKUP($W4390,日射量と図３!$E$6:$F$34,2,TRUE),IF(AND(71&lt;=Z4390,Z4390&lt;107),VLOOKUP($W4390,日射量と図３!$E$6:$G$34,3,TRUE),IF(AND(107&lt;=Z4390,Z4390&lt;143),VLOOKUP($W4390,日射量と図３!$E$6:$H$34,4,TRUE),VLOOKUP($W4390,日射量と図３!$E$6:$I$34,5,TRUE))))))</f>
        <v/>
      </c>
      <c r="AC4390" s="382" t="str">
        <f t="shared" si="832"/>
        <v/>
      </c>
      <c r="AD4390" s="382" t="str">
        <f t="shared" si="833"/>
        <v/>
      </c>
    </row>
    <row r="4391" spans="11:30" ht="13.5" customHeight="1">
      <c r="K4391" s="4">
        <f t="shared" si="825"/>
        <v>11</v>
      </c>
      <c r="L4391" s="34">
        <v>43434</v>
      </c>
      <c r="M4391" s="4">
        <v>183</v>
      </c>
      <c r="N4391" s="4">
        <v>20</v>
      </c>
      <c r="O4391" s="31">
        <v>0.79166666666666663</v>
      </c>
      <c r="P4391" s="35">
        <v>11.809999999999999</v>
      </c>
      <c r="Q4391" s="36">
        <f t="shared" si="826"/>
        <v>16</v>
      </c>
      <c r="R4391" s="4">
        <f t="shared" si="827"/>
        <v>4.1900000000000013</v>
      </c>
      <c r="S4391" s="31">
        <f t="shared" si="830"/>
        <v>0.25912037037037033</v>
      </c>
      <c r="T4391" s="31">
        <f t="shared" si="831"/>
        <v>0.70750000000000002</v>
      </c>
      <c r="U4391" s="4">
        <f t="shared" si="829"/>
        <v>0</v>
      </c>
      <c r="V4391" s="4" t="str">
        <f t="shared" si="824"/>
        <v/>
      </c>
      <c r="W4391" s="18" t="str">
        <f>IF(V4391="","",VLOOKUP(L4391,日射量と図３!$A$4:$C$368,3,TRUE)*238.85/100)</f>
        <v/>
      </c>
      <c r="X4391" s="4" t="str">
        <f t="shared" si="836"/>
        <v/>
      </c>
      <c r="Y4391" s="4" t="str">
        <f t="shared" si="834"/>
        <v/>
      </c>
      <c r="Z4391" s="4" t="str">
        <f t="shared" si="835"/>
        <v/>
      </c>
      <c r="AA4391" s="4" t="str">
        <f>IF($V4391="","",IF(Y4391&lt;36,0,IF(AND(36&lt;=Y4391,Y4391&lt;71),VLOOKUP($W4391,日射量と図３!$E$6:$F$34,2,TRUE),IF(AND(71&lt;=Y4391,Y4391&lt;107),VLOOKUP($W4391,日射量と図３!$E$6:$G$34,3,TRUE),IF(AND(107&lt;=Y4391,Y4391&lt;143),VLOOKUP($W4391,日射量と図３!$E$6:$H$34,4,TRUE),VLOOKUP($W4391,日射量と図３!$E$6:$I$34,5,TRUE))))))</f>
        <v/>
      </c>
      <c r="AB4391" s="4" t="str">
        <f>IF($V4391="","",IF(Z4391&lt;36,0,IF(AND(36&lt;=Z4391,Z4391&lt;71),VLOOKUP($W4391,日射量と図３!$E$6:$F$34,2,TRUE),IF(AND(71&lt;=Z4391,Z4391&lt;107),VLOOKUP($W4391,日射量と図３!$E$6:$G$34,3,TRUE),IF(AND(107&lt;=Z4391,Z4391&lt;143),VLOOKUP($W4391,日射量と図３!$E$6:$H$34,4,TRUE),VLOOKUP($W4391,日射量と図３!$E$6:$I$34,5,TRUE))))))</f>
        <v/>
      </c>
      <c r="AC4391" s="382" t="str">
        <f t="shared" si="832"/>
        <v/>
      </c>
      <c r="AD4391" s="382" t="str">
        <f t="shared" si="833"/>
        <v/>
      </c>
    </row>
    <row r="4392" spans="11:30" ht="13.5" customHeight="1">
      <c r="K4392" s="4">
        <f t="shared" si="825"/>
        <v>11</v>
      </c>
      <c r="L4392" s="34">
        <v>43434</v>
      </c>
      <c r="M4392" s="4">
        <v>183</v>
      </c>
      <c r="N4392" s="4">
        <v>21</v>
      </c>
      <c r="O4392" s="31">
        <v>0.83333333333333337</v>
      </c>
      <c r="P4392" s="35">
        <v>11.35</v>
      </c>
      <c r="Q4392" s="36">
        <f t="shared" si="826"/>
        <v>16</v>
      </c>
      <c r="R4392" s="4">
        <f t="shared" si="827"/>
        <v>4.6500000000000004</v>
      </c>
      <c r="S4392" s="31">
        <f t="shared" si="830"/>
        <v>0.25912037037037033</v>
      </c>
      <c r="T4392" s="31">
        <f t="shared" si="831"/>
        <v>0.70750000000000002</v>
      </c>
      <c r="U4392" s="4">
        <f t="shared" si="829"/>
        <v>0</v>
      </c>
      <c r="V4392" s="4" t="str">
        <f t="shared" ref="V4392:V4455" si="837">IF(N4392=1,SUM(U4392:U4415),"")</f>
        <v/>
      </c>
      <c r="W4392" s="18" t="str">
        <f>IF(V4392="","",VLOOKUP(L4392,日射量と図３!$A$4:$C$368,3,TRUE)*238.85/100)</f>
        <v/>
      </c>
      <c r="X4392" s="4" t="str">
        <f t="shared" si="836"/>
        <v/>
      </c>
      <c r="Y4392" s="4" t="str">
        <f t="shared" si="834"/>
        <v/>
      </c>
      <c r="Z4392" s="4" t="str">
        <f t="shared" si="835"/>
        <v/>
      </c>
      <c r="AA4392" s="4" t="str">
        <f>IF($V4392="","",IF(Y4392&lt;36,0,IF(AND(36&lt;=Y4392,Y4392&lt;71),VLOOKUP($W4392,日射量と図３!$E$6:$F$34,2,TRUE),IF(AND(71&lt;=Y4392,Y4392&lt;107),VLOOKUP($W4392,日射量と図３!$E$6:$G$34,3,TRUE),IF(AND(107&lt;=Y4392,Y4392&lt;143),VLOOKUP($W4392,日射量と図３!$E$6:$H$34,4,TRUE),VLOOKUP($W4392,日射量と図３!$E$6:$I$34,5,TRUE))))))</f>
        <v/>
      </c>
      <c r="AB4392" s="4" t="str">
        <f>IF($V4392="","",IF(Z4392&lt;36,0,IF(AND(36&lt;=Z4392,Z4392&lt;71),VLOOKUP($W4392,日射量と図３!$E$6:$F$34,2,TRUE),IF(AND(71&lt;=Z4392,Z4392&lt;107),VLOOKUP($W4392,日射量と図３!$E$6:$G$34,3,TRUE),IF(AND(107&lt;=Z4392,Z4392&lt;143),VLOOKUP($W4392,日射量と図３!$E$6:$H$34,4,TRUE),VLOOKUP($W4392,日射量と図３!$E$6:$I$34,5,TRUE))))))</f>
        <v/>
      </c>
      <c r="AC4392" s="382" t="str">
        <f t="shared" si="832"/>
        <v/>
      </c>
      <c r="AD4392" s="382" t="str">
        <f t="shared" si="833"/>
        <v/>
      </c>
    </row>
    <row r="4393" spans="11:30" ht="13.5" customHeight="1">
      <c r="K4393" s="4">
        <f t="shared" si="825"/>
        <v>11</v>
      </c>
      <c r="L4393" s="34">
        <v>43434</v>
      </c>
      <c r="M4393" s="4">
        <v>183</v>
      </c>
      <c r="N4393" s="4">
        <v>22</v>
      </c>
      <c r="O4393" s="31">
        <v>0.875</v>
      </c>
      <c r="P4393" s="35">
        <v>10.969999999999999</v>
      </c>
      <c r="Q4393" s="36">
        <f t="shared" si="826"/>
        <v>16</v>
      </c>
      <c r="R4393" s="4">
        <f t="shared" si="827"/>
        <v>5.0300000000000011</v>
      </c>
      <c r="S4393" s="31">
        <f t="shared" si="830"/>
        <v>0.25912037037037033</v>
      </c>
      <c r="T4393" s="31">
        <f t="shared" si="831"/>
        <v>0.70750000000000002</v>
      </c>
      <c r="U4393" s="4">
        <f t="shared" si="829"/>
        <v>0</v>
      </c>
      <c r="V4393" s="4" t="str">
        <f t="shared" si="837"/>
        <v/>
      </c>
      <c r="W4393" s="18" t="str">
        <f>IF(V4393="","",VLOOKUP(L4393,日射量と図３!$A$4:$C$368,3,TRUE)*238.85/100)</f>
        <v/>
      </c>
      <c r="X4393" s="4" t="str">
        <f t="shared" si="836"/>
        <v/>
      </c>
      <c r="Y4393" s="4" t="str">
        <f t="shared" si="834"/>
        <v/>
      </c>
      <c r="Z4393" s="4" t="str">
        <f t="shared" si="835"/>
        <v/>
      </c>
      <c r="AA4393" s="4" t="str">
        <f>IF($V4393="","",IF(Y4393&lt;36,0,IF(AND(36&lt;=Y4393,Y4393&lt;71),VLOOKUP($W4393,日射量と図３!$E$6:$F$34,2,TRUE),IF(AND(71&lt;=Y4393,Y4393&lt;107),VLOOKUP($W4393,日射量と図３!$E$6:$G$34,3,TRUE),IF(AND(107&lt;=Y4393,Y4393&lt;143),VLOOKUP($W4393,日射量と図３!$E$6:$H$34,4,TRUE),VLOOKUP($W4393,日射量と図３!$E$6:$I$34,5,TRUE))))))</f>
        <v/>
      </c>
      <c r="AB4393" s="4" t="str">
        <f>IF($V4393="","",IF(Z4393&lt;36,0,IF(AND(36&lt;=Z4393,Z4393&lt;71),VLOOKUP($W4393,日射量と図３!$E$6:$F$34,2,TRUE),IF(AND(71&lt;=Z4393,Z4393&lt;107),VLOOKUP($W4393,日射量と図３!$E$6:$G$34,3,TRUE),IF(AND(107&lt;=Z4393,Z4393&lt;143),VLOOKUP($W4393,日射量と図３!$E$6:$H$34,4,TRUE),VLOOKUP($W4393,日射量と図３!$E$6:$I$34,5,TRUE))))))</f>
        <v/>
      </c>
      <c r="AC4393" s="382" t="str">
        <f t="shared" si="832"/>
        <v/>
      </c>
      <c r="AD4393" s="382" t="str">
        <f t="shared" si="833"/>
        <v/>
      </c>
    </row>
    <row r="4394" spans="11:30" ht="13.5" customHeight="1">
      <c r="K4394" s="4">
        <f t="shared" si="825"/>
        <v>11</v>
      </c>
      <c r="L4394" s="34">
        <v>43434</v>
      </c>
      <c r="M4394" s="4">
        <v>183</v>
      </c>
      <c r="N4394" s="4">
        <v>23</v>
      </c>
      <c r="O4394" s="31">
        <v>0.91666666666666663</v>
      </c>
      <c r="P4394" s="35">
        <v>10.47</v>
      </c>
      <c r="Q4394" s="36">
        <f t="shared" si="826"/>
        <v>13</v>
      </c>
      <c r="R4394" s="4">
        <f t="shared" si="827"/>
        <v>2.5299999999999994</v>
      </c>
      <c r="S4394" s="31">
        <f t="shared" si="830"/>
        <v>0.25912037037037033</v>
      </c>
      <c r="T4394" s="31">
        <f t="shared" si="831"/>
        <v>0.70750000000000002</v>
      </c>
      <c r="U4394" s="4">
        <f t="shared" si="829"/>
        <v>0</v>
      </c>
      <c r="V4394" s="4" t="str">
        <f t="shared" si="837"/>
        <v/>
      </c>
      <c r="W4394" s="18" t="str">
        <f>IF(V4394="","",VLOOKUP(L4394,日射量と図３!$A$4:$C$368,3,TRUE)*238.85/100)</f>
        <v/>
      </c>
      <c r="X4394" s="4" t="str">
        <f t="shared" si="836"/>
        <v/>
      </c>
      <c r="Y4394" s="4" t="str">
        <f t="shared" si="834"/>
        <v/>
      </c>
      <c r="Z4394" s="4" t="str">
        <f t="shared" si="835"/>
        <v/>
      </c>
      <c r="AA4394" s="4" t="str">
        <f>IF($V4394="","",IF(Y4394&lt;36,0,IF(AND(36&lt;=Y4394,Y4394&lt;71),VLOOKUP($W4394,日射量と図３!$E$6:$F$34,2,TRUE),IF(AND(71&lt;=Y4394,Y4394&lt;107),VLOOKUP($W4394,日射量と図３!$E$6:$G$34,3,TRUE),IF(AND(107&lt;=Y4394,Y4394&lt;143),VLOOKUP($W4394,日射量と図３!$E$6:$H$34,4,TRUE),VLOOKUP($W4394,日射量と図３!$E$6:$I$34,5,TRUE))))))</f>
        <v/>
      </c>
      <c r="AB4394" s="4" t="str">
        <f>IF($V4394="","",IF(Z4394&lt;36,0,IF(AND(36&lt;=Z4394,Z4394&lt;71),VLOOKUP($W4394,日射量と図３!$E$6:$F$34,2,TRUE),IF(AND(71&lt;=Z4394,Z4394&lt;107),VLOOKUP($W4394,日射量と図３!$E$6:$G$34,3,TRUE),IF(AND(107&lt;=Z4394,Z4394&lt;143),VLOOKUP($W4394,日射量と図３!$E$6:$H$34,4,TRUE),VLOOKUP($W4394,日射量と図３!$E$6:$I$34,5,TRUE))))))</f>
        <v/>
      </c>
      <c r="AC4394" s="382" t="str">
        <f t="shared" si="832"/>
        <v/>
      </c>
      <c r="AD4394" s="382" t="str">
        <f t="shared" si="833"/>
        <v/>
      </c>
    </row>
    <row r="4395" spans="11:30" ht="13.5" customHeight="1">
      <c r="K4395" s="4">
        <f t="shared" si="825"/>
        <v>11</v>
      </c>
      <c r="L4395" s="34">
        <v>43434</v>
      </c>
      <c r="M4395" s="4">
        <v>183</v>
      </c>
      <c r="N4395" s="4">
        <v>24</v>
      </c>
      <c r="O4395" s="31">
        <v>0.95833333333333337</v>
      </c>
      <c r="P4395" s="35">
        <v>10.299999999999999</v>
      </c>
      <c r="Q4395" s="36">
        <f t="shared" si="826"/>
        <v>13</v>
      </c>
      <c r="R4395" s="4">
        <f t="shared" si="827"/>
        <v>2.7000000000000011</v>
      </c>
      <c r="S4395" s="31">
        <f t="shared" si="830"/>
        <v>0.25912037037037033</v>
      </c>
      <c r="T4395" s="31">
        <f t="shared" si="831"/>
        <v>0.70750000000000002</v>
      </c>
      <c r="U4395" s="4">
        <f t="shared" si="829"/>
        <v>0</v>
      </c>
      <c r="V4395" s="4" t="str">
        <f t="shared" si="837"/>
        <v/>
      </c>
      <c r="W4395" s="18" t="str">
        <f>IF(V4395="","",VLOOKUP(L4395,日射量と図３!$A$4:$C$368,3,TRUE)*238.85/100)</f>
        <v/>
      </c>
      <c r="X4395" s="4" t="str">
        <f t="shared" si="836"/>
        <v/>
      </c>
      <c r="Y4395" s="4" t="str">
        <f t="shared" si="834"/>
        <v/>
      </c>
      <c r="Z4395" s="4" t="str">
        <f t="shared" si="835"/>
        <v/>
      </c>
      <c r="AA4395" s="4" t="str">
        <f>IF($V4395="","",IF(Y4395&lt;36,0,IF(AND(36&lt;=Y4395,Y4395&lt;71),VLOOKUP($W4395,日射量と図３!$E$6:$F$34,2,TRUE),IF(AND(71&lt;=Y4395,Y4395&lt;107),VLOOKUP($W4395,日射量と図３!$E$6:$G$34,3,TRUE),IF(AND(107&lt;=Y4395,Y4395&lt;143),VLOOKUP($W4395,日射量と図３!$E$6:$H$34,4,TRUE),VLOOKUP($W4395,日射量と図３!$E$6:$I$34,5,TRUE))))))</f>
        <v/>
      </c>
      <c r="AB4395" s="4" t="str">
        <f>IF($V4395="","",IF(Z4395&lt;36,0,IF(AND(36&lt;=Z4395,Z4395&lt;71),VLOOKUP($W4395,日射量と図３!$E$6:$F$34,2,TRUE),IF(AND(71&lt;=Z4395,Z4395&lt;107),VLOOKUP($W4395,日射量と図３!$E$6:$G$34,3,TRUE),IF(AND(107&lt;=Z4395,Z4395&lt;143),VLOOKUP($W4395,日射量と図３!$E$6:$H$34,4,TRUE),VLOOKUP($W4395,日射量と図３!$E$6:$I$34,5,TRUE))))))</f>
        <v/>
      </c>
      <c r="AC4395" s="382" t="str">
        <f t="shared" si="832"/>
        <v/>
      </c>
      <c r="AD4395" s="382" t="str">
        <f t="shared" si="833"/>
        <v/>
      </c>
    </row>
    <row r="4396" spans="11:30" ht="13.5" customHeight="1">
      <c r="K4396" s="4">
        <f t="shared" si="825"/>
        <v>12</v>
      </c>
      <c r="L4396" s="34">
        <v>43435</v>
      </c>
      <c r="M4396" s="4">
        <v>184</v>
      </c>
      <c r="N4396" s="4">
        <v>1</v>
      </c>
      <c r="O4396" s="31">
        <v>0</v>
      </c>
      <c r="P4396" s="35">
        <v>9.7500000000000018</v>
      </c>
      <c r="Q4396" s="36">
        <f t="shared" si="826"/>
        <v>13</v>
      </c>
      <c r="R4396" s="4">
        <f t="shared" si="827"/>
        <v>3.2499999999999982</v>
      </c>
      <c r="S4396" s="31">
        <f t="shared" si="830"/>
        <v>0.20944444444444443</v>
      </c>
      <c r="T4396" s="31">
        <f t="shared" si="831"/>
        <v>0.77601851851851855</v>
      </c>
      <c r="U4396" s="4">
        <f t="shared" si="829"/>
        <v>0</v>
      </c>
      <c r="V4396" s="4">
        <f>IF(N4396=1,SUM(U4396:U4419),"")</f>
        <v>27.779999999999998</v>
      </c>
      <c r="W4396" s="18">
        <f>IF(V4396="","",VLOOKUP(L4396,日射量と図３!$A$4:$C$368,3,TRUE)*238.85/100)</f>
        <v>21.496500000000001</v>
      </c>
      <c r="X4396" s="4">
        <f t="shared" si="836"/>
        <v>14</v>
      </c>
      <c r="Y4396" s="4">
        <f t="shared" si="834"/>
        <v>12.405456642857141</v>
      </c>
      <c r="Z4396" s="4">
        <f t="shared" si="835"/>
        <v>13.98433294285714</v>
      </c>
      <c r="AA4396" s="4">
        <f>IF($V4396="","",IF(Y4396&lt;36,0,IF(AND(36&lt;=Y4396,Y4396&lt;71),VLOOKUP($W4396,日射量と図３!$E$6:$F$34,2,TRUE),IF(AND(71&lt;=Y4396,Y4396&lt;107),VLOOKUP($W4396,日射量と図３!$E$6:$G$34,3,TRUE),IF(AND(107&lt;=Y4396,Y4396&lt;143),VLOOKUP($W4396,日射量と図３!$E$6:$H$34,4,TRUE),VLOOKUP($W4396,日射量と図３!$E$6:$I$34,5,TRUE))))))</f>
        <v>0</v>
      </c>
      <c r="AB4396" s="4">
        <f>IF($V4396="","",IF(Z4396&lt;36,0,IF(AND(36&lt;=Z4396,Z4396&lt;71),VLOOKUP($W4396,日射量と図３!$E$6:$F$34,2,TRUE),IF(AND(71&lt;=Z4396,Z4396&lt;107),VLOOKUP($W4396,日射量と図３!$E$6:$G$34,3,TRUE),IF(AND(107&lt;=Z4396,Z4396&lt;143),VLOOKUP($W4396,日射量と図３!$E$6:$H$34,4,TRUE),VLOOKUP($W4396,日射量と図３!$E$6:$I$34,5,TRUE))))))</f>
        <v>0</v>
      </c>
      <c r="AC4396" s="382">
        <f t="shared" si="832"/>
        <v>0</v>
      </c>
      <c r="AD4396" s="382">
        <f t="shared" si="833"/>
        <v>0</v>
      </c>
    </row>
    <row r="4397" spans="11:30" ht="13.5" customHeight="1">
      <c r="K4397" s="4">
        <f t="shared" si="825"/>
        <v>12</v>
      </c>
      <c r="L4397" s="34">
        <v>43435</v>
      </c>
      <c r="M4397" s="4">
        <v>184</v>
      </c>
      <c r="N4397" s="4">
        <v>2</v>
      </c>
      <c r="O4397" s="31">
        <v>4.1666666666666664E-2</v>
      </c>
      <c r="P4397" s="35">
        <v>9.44</v>
      </c>
      <c r="Q4397" s="36">
        <f t="shared" si="826"/>
        <v>13</v>
      </c>
      <c r="R4397" s="4">
        <f t="shared" si="827"/>
        <v>3.5600000000000005</v>
      </c>
      <c r="S4397" s="31">
        <f t="shared" si="830"/>
        <v>0.20944444444444443</v>
      </c>
      <c r="T4397" s="31">
        <f t="shared" si="831"/>
        <v>0.77601851851851855</v>
      </c>
      <c r="U4397" s="4">
        <f t="shared" si="829"/>
        <v>0</v>
      </c>
      <c r="V4397" s="4" t="str">
        <f t="shared" si="837"/>
        <v/>
      </c>
      <c r="W4397" s="18" t="str">
        <f>IF(V4397="","",VLOOKUP(L4397,日射量と図３!$A$4:$C$368,3,TRUE)*238.85/100)</f>
        <v/>
      </c>
      <c r="X4397" s="4" t="str">
        <f t="shared" si="836"/>
        <v/>
      </c>
      <c r="Y4397" s="4" t="str">
        <f t="shared" si="834"/>
        <v/>
      </c>
      <c r="Z4397" s="4" t="str">
        <f t="shared" si="835"/>
        <v/>
      </c>
      <c r="AA4397" s="4" t="str">
        <f>IF($V4397="","",IF(Y4397&lt;36,0,IF(AND(36&lt;=Y4397,Y4397&lt;71),VLOOKUP($W4397,日射量と図３!$E$6:$F$34,2,TRUE),IF(AND(71&lt;=Y4397,Y4397&lt;107),VLOOKUP($W4397,日射量と図３!$E$6:$G$34,3,TRUE),IF(AND(107&lt;=Y4397,Y4397&lt;143),VLOOKUP($W4397,日射量と図３!$E$6:$H$34,4,TRUE),VLOOKUP($W4397,日射量と図３!$E$6:$I$34,5,TRUE))))))</f>
        <v/>
      </c>
      <c r="AB4397" s="4" t="str">
        <f>IF($V4397="","",IF(Z4397&lt;36,0,IF(AND(36&lt;=Z4397,Z4397&lt;71),VLOOKUP($W4397,日射量と図３!$E$6:$F$34,2,TRUE),IF(AND(71&lt;=Z4397,Z4397&lt;107),VLOOKUP($W4397,日射量と図３!$E$6:$G$34,3,TRUE),IF(AND(107&lt;=Z4397,Z4397&lt;143),VLOOKUP($W4397,日射量と図３!$E$6:$H$34,4,TRUE),VLOOKUP($W4397,日射量と図３!$E$6:$I$34,5,TRUE))))))</f>
        <v/>
      </c>
      <c r="AC4397" s="382" t="str">
        <f t="shared" si="832"/>
        <v/>
      </c>
      <c r="AD4397" s="382" t="str">
        <f t="shared" si="833"/>
        <v/>
      </c>
    </row>
    <row r="4398" spans="11:30" ht="13.5" customHeight="1">
      <c r="K4398" s="4">
        <f t="shared" si="825"/>
        <v>12</v>
      </c>
      <c r="L4398" s="34">
        <v>43435</v>
      </c>
      <c r="M4398" s="4">
        <v>184</v>
      </c>
      <c r="N4398" s="4">
        <v>3</v>
      </c>
      <c r="O4398" s="31">
        <v>8.3333333333333329E-2</v>
      </c>
      <c r="P4398" s="35">
        <v>9.0999999999999979</v>
      </c>
      <c r="Q4398" s="36">
        <f t="shared" si="826"/>
        <v>13</v>
      </c>
      <c r="R4398" s="4">
        <f t="shared" si="827"/>
        <v>3.9000000000000021</v>
      </c>
      <c r="S4398" s="31">
        <f t="shared" si="830"/>
        <v>0.20944444444444443</v>
      </c>
      <c r="T4398" s="31">
        <f t="shared" si="831"/>
        <v>0.77601851851851855</v>
      </c>
      <c r="U4398" s="4">
        <f t="shared" si="829"/>
        <v>0</v>
      </c>
      <c r="V4398" s="4" t="str">
        <f t="shared" si="837"/>
        <v/>
      </c>
      <c r="W4398" s="18" t="str">
        <f>IF(V4398="","",VLOOKUP(L4398,日射量と図３!$A$4:$C$368,3,TRUE)*238.85/100)</f>
        <v/>
      </c>
      <c r="X4398" s="4" t="str">
        <f t="shared" si="836"/>
        <v/>
      </c>
      <c r="Y4398" s="4" t="str">
        <f t="shared" si="834"/>
        <v/>
      </c>
      <c r="Z4398" s="4" t="str">
        <f t="shared" si="835"/>
        <v/>
      </c>
      <c r="AA4398" s="4" t="str">
        <f>IF($V4398="","",IF(Y4398&lt;36,0,IF(AND(36&lt;=Y4398,Y4398&lt;71),VLOOKUP($W4398,日射量と図３!$E$6:$F$34,2,TRUE),IF(AND(71&lt;=Y4398,Y4398&lt;107),VLOOKUP($W4398,日射量と図３!$E$6:$G$34,3,TRUE),IF(AND(107&lt;=Y4398,Y4398&lt;143),VLOOKUP($W4398,日射量と図３!$E$6:$H$34,4,TRUE),VLOOKUP($W4398,日射量と図３!$E$6:$I$34,5,TRUE))))))</f>
        <v/>
      </c>
      <c r="AB4398" s="4" t="str">
        <f>IF($V4398="","",IF(Z4398&lt;36,0,IF(AND(36&lt;=Z4398,Z4398&lt;71),VLOOKUP($W4398,日射量と図３!$E$6:$F$34,2,TRUE),IF(AND(71&lt;=Z4398,Z4398&lt;107),VLOOKUP($W4398,日射量と図３!$E$6:$G$34,3,TRUE),IF(AND(107&lt;=Z4398,Z4398&lt;143),VLOOKUP($W4398,日射量と図３!$E$6:$H$34,4,TRUE),VLOOKUP($W4398,日射量と図３!$E$6:$I$34,5,TRUE))))))</f>
        <v/>
      </c>
      <c r="AC4398" s="382" t="str">
        <f t="shared" si="832"/>
        <v/>
      </c>
      <c r="AD4398" s="382" t="str">
        <f t="shared" si="833"/>
        <v/>
      </c>
    </row>
    <row r="4399" spans="11:30" ht="13.5" customHeight="1">
      <c r="K4399" s="4">
        <f t="shared" si="825"/>
        <v>12</v>
      </c>
      <c r="L4399" s="34">
        <v>43435</v>
      </c>
      <c r="M4399" s="4">
        <v>184</v>
      </c>
      <c r="N4399" s="4">
        <v>4</v>
      </c>
      <c r="O4399" s="31">
        <v>0.125</v>
      </c>
      <c r="P4399" s="35">
        <v>8.7100000000000009</v>
      </c>
      <c r="Q4399" s="36">
        <f t="shared" si="826"/>
        <v>13</v>
      </c>
      <c r="R4399" s="4">
        <f t="shared" si="827"/>
        <v>4.2899999999999991</v>
      </c>
      <c r="S4399" s="31">
        <f t="shared" si="830"/>
        <v>0.20944444444444443</v>
      </c>
      <c r="T4399" s="31">
        <f t="shared" si="831"/>
        <v>0.77601851851851855</v>
      </c>
      <c r="U4399" s="4">
        <f t="shared" si="829"/>
        <v>0</v>
      </c>
      <c r="V4399" s="4" t="str">
        <f t="shared" si="837"/>
        <v/>
      </c>
      <c r="W4399" s="18" t="str">
        <f>IF(V4399="","",VLOOKUP(L4399,日射量と図３!$A$4:$C$368,3,TRUE)*238.85/100)</f>
        <v/>
      </c>
      <c r="X4399" s="4" t="str">
        <f t="shared" si="836"/>
        <v/>
      </c>
      <c r="Y4399" s="4" t="str">
        <f t="shared" si="834"/>
        <v/>
      </c>
      <c r="Z4399" s="4" t="str">
        <f t="shared" si="835"/>
        <v/>
      </c>
      <c r="AA4399" s="4" t="str">
        <f>IF($V4399="","",IF(Y4399&lt;36,0,IF(AND(36&lt;=Y4399,Y4399&lt;71),VLOOKUP($W4399,日射量と図３!$E$6:$F$34,2,TRUE),IF(AND(71&lt;=Y4399,Y4399&lt;107),VLOOKUP($W4399,日射量と図３!$E$6:$G$34,3,TRUE),IF(AND(107&lt;=Y4399,Y4399&lt;143),VLOOKUP($W4399,日射量と図３!$E$6:$H$34,4,TRUE),VLOOKUP($W4399,日射量と図３!$E$6:$I$34,5,TRUE))))))</f>
        <v/>
      </c>
      <c r="AB4399" s="4" t="str">
        <f>IF($V4399="","",IF(Z4399&lt;36,0,IF(AND(36&lt;=Z4399,Z4399&lt;71),VLOOKUP($W4399,日射量と図３!$E$6:$F$34,2,TRUE),IF(AND(71&lt;=Z4399,Z4399&lt;107),VLOOKUP($W4399,日射量と図３!$E$6:$G$34,3,TRUE),IF(AND(107&lt;=Z4399,Z4399&lt;143),VLOOKUP($W4399,日射量と図３!$E$6:$H$34,4,TRUE),VLOOKUP($W4399,日射量と図３!$E$6:$I$34,5,TRUE))))))</f>
        <v/>
      </c>
      <c r="AC4399" s="382" t="str">
        <f t="shared" si="832"/>
        <v/>
      </c>
      <c r="AD4399" s="382" t="str">
        <f t="shared" si="833"/>
        <v/>
      </c>
    </row>
    <row r="4400" spans="11:30" ht="13.5" customHeight="1">
      <c r="K4400" s="4">
        <f t="shared" si="825"/>
        <v>12</v>
      </c>
      <c r="L4400" s="34">
        <v>43435</v>
      </c>
      <c r="M4400" s="4">
        <v>184</v>
      </c>
      <c r="N4400" s="4">
        <v>5</v>
      </c>
      <c r="O4400" s="31">
        <v>0.16666666666666666</v>
      </c>
      <c r="P4400" s="35">
        <v>8.6100000000000012</v>
      </c>
      <c r="Q4400" s="36">
        <f t="shared" si="826"/>
        <v>15</v>
      </c>
      <c r="R4400" s="4">
        <f t="shared" si="827"/>
        <v>6.3899999999999988</v>
      </c>
      <c r="S4400" s="31">
        <f t="shared" si="830"/>
        <v>0.20944444444444443</v>
      </c>
      <c r="T4400" s="31">
        <f t="shared" si="831"/>
        <v>0.77601851851851855</v>
      </c>
      <c r="U4400" s="4">
        <f t="shared" si="829"/>
        <v>0</v>
      </c>
      <c r="V4400" s="4" t="str">
        <f t="shared" si="837"/>
        <v/>
      </c>
      <c r="W4400" s="18" t="str">
        <f>IF(V4400="","",VLOOKUP(L4400,日射量と図３!$A$4:$C$368,3,TRUE)*238.85/100)</f>
        <v/>
      </c>
      <c r="X4400" s="4" t="str">
        <f t="shared" si="836"/>
        <v/>
      </c>
      <c r="Y4400" s="4" t="str">
        <f t="shared" si="834"/>
        <v/>
      </c>
      <c r="Z4400" s="4" t="str">
        <f t="shared" si="835"/>
        <v/>
      </c>
      <c r="AA4400" s="4" t="str">
        <f>IF($V4400="","",IF(Y4400&lt;36,0,IF(AND(36&lt;=Y4400,Y4400&lt;71),VLOOKUP($W4400,日射量と図３!$E$6:$F$34,2,TRUE),IF(AND(71&lt;=Y4400,Y4400&lt;107),VLOOKUP($W4400,日射量と図３!$E$6:$G$34,3,TRUE),IF(AND(107&lt;=Y4400,Y4400&lt;143),VLOOKUP($W4400,日射量と図３!$E$6:$H$34,4,TRUE),VLOOKUP($W4400,日射量と図３!$E$6:$I$34,5,TRUE))))))</f>
        <v/>
      </c>
      <c r="AB4400" s="4" t="str">
        <f>IF($V4400="","",IF(Z4400&lt;36,0,IF(AND(36&lt;=Z4400,Z4400&lt;71),VLOOKUP($W4400,日射量と図３!$E$6:$F$34,2,TRUE),IF(AND(71&lt;=Z4400,Z4400&lt;107),VLOOKUP($W4400,日射量と図３!$E$6:$G$34,3,TRUE),IF(AND(107&lt;=Z4400,Z4400&lt;143),VLOOKUP($W4400,日射量と図３!$E$6:$H$34,4,TRUE),VLOOKUP($W4400,日射量と図３!$E$6:$I$34,5,TRUE))))))</f>
        <v/>
      </c>
      <c r="AC4400" s="382" t="str">
        <f t="shared" si="832"/>
        <v/>
      </c>
      <c r="AD4400" s="382" t="str">
        <f t="shared" si="833"/>
        <v/>
      </c>
    </row>
    <row r="4401" spans="11:30" ht="13.5" customHeight="1">
      <c r="K4401" s="4">
        <f t="shared" si="825"/>
        <v>12</v>
      </c>
      <c r="L4401" s="34">
        <v>43435</v>
      </c>
      <c r="M4401" s="4">
        <v>184</v>
      </c>
      <c r="N4401" s="4">
        <v>6</v>
      </c>
      <c r="O4401" s="31">
        <v>0.20833333333333334</v>
      </c>
      <c r="P4401" s="35">
        <v>8.4499999999999993</v>
      </c>
      <c r="Q4401" s="36">
        <f t="shared" si="826"/>
        <v>15</v>
      </c>
      <c r="R4401" s="4">
        <f t="shared" si="827"/>
        <v>6.5500000000000007</v>
      </c>
      <c r="S4401" s="31">
        <f t="shared" si="830"/>
        <v>0.20944444444444443</v>
      </c>
      <c r="T4401" s="31">
        <f t="shared" si="831"/>
        <v>0.77601851851851855</v>
      </c>
      <c r="U4401" s="4">
        <f t="shared" si="829"/>
        <v>0</v>
      </c>
      <c r="V4401" s="4" t="str">
        <f t="shared" si="837"/>
        <v/>
      </c>
      <c r="W4401" s="18" t="str">
        <f>IF(V4401="","",VLOOKUP(L4401,日射量と図３!$A$4:$C$368,3,TRUE)*238.85/100)</f>
        <v/>
      </c>
      <c r="X4401" s="4" t="str">
        <f t="shared" si="836"/>
        <v/>
      </c>
      <c r="Y4401" s="4" t="str">
        <f t="shared" si="834"/>
        <v/>
      </c>
      <c r="Z4401" s="4" t="str">
        <f t="shared" si="835"/>
        <v/>
      </c>
      <c r="AA4401" s="4" t="str">
        <f>IF($V4401="","",IF(Y4401&lt;36,0,IF(AND(36&lt;=Y4401,Y4401&lt;71),VLOOKUP($W4401,日射量と図３!$E$6:$F$34,2,TRUE),IF(AND(71&lt;=Y4401,Y4401&lt;107),VLOOKUP($W4401,日射量と図３!$E$6:$G$34,3,TRUE),IF(AND(107&lt;=Y4401,Y4401&lt;143),VLOOKUP($W4401,日射量と図３!$E$6:$H$34,4,TRUE),VLOOKUP($W4401,日射量と図３!$E$6:$I$34,5,TRUE))))))</f>
        <v/>
      </c>
      <c r="AB4401" s="4" t="str">
        <f>IF($V4401="","",IF(Z4401&lt;36,0,IF(AND(36&lt;=Z4401,Z4401&lt;71),VLOOKUP($W4401,日射量と図３!$E$6:$F$34,2,TRUE),IF(AND(71&lt;=Z4401,Z4401&lt;107),VLOOKUP($W4401,日射量と図３!$E$6:$G$34,3,TRUE),IF(AND(107&lt;=Z4401,Z4401&lt;143),VLOOKUP($W4401,日射量と図３!$E$6:$H$34,4,TRUE),VLOOKUP($W4401,日射量と図３!$E$6:$I$34,5,TRUE))))))</f>
        <v/>
      </c>
      <c r="AC4401" s="382" t="str">
        <f t="shared" si="832"/>
        <v/>
      </c>
      <c r="AD4401" s="382" t="str">
        <f t="shared" si="833"/>
        <v/>
      </c>
    </row>
    <row r="4402" spans="11:30" ht="13.5" customHeight="1">
      <c r="K4402" s="4">
        <f t="shared" si="825"/>
        <v>12</v>
      </c>
      <c r="L4402" s="34">
        <v>43435</v>
      </c>
      <c r="M4402" s="4">
        <v>184</v>
      </c>
      <c r="N4402" s="4">
        <v>7</v>
      </c>
      <c r="O4402" s="31">
        <v>0.25</v>
      </c>
      <c r="P4402" s="35">
        <v>8.2099999999999991</v>
      </c>
      <c r="Q4402" s="36">
        <f t="shared" si="826"/>
        <v>15</v>
      </c>
      <c r="R4402" s="4">
        <f t="shared" si="827"/>
        <v>6.7900000000000009</v>
      </c>
      <c r="S4402" s="31">
        <f t="shared" si="830"/>
        <v>0.20944444444444443</v>
      </c>
      <c r="T4402" s="31">
        <f t="shared" si="831"/>
        <v>0.77601851851851855</v>
      </c>
      <c r="U4402" s="4">
        <f t="shared" si="829"/>
        <v>6.7900000000000009</v>
      </c>
      <c r="V4402" s="4" t="str">
        <f t="shared" si="837"/>
        <v/>
      </c>
      <c r="W4402" s="18" t="str">
        <f>IF(V4402="","",VLOOKUP(L4402,日射量と図３!$A$4:$C$368,3,TRUE)*238.85/100)</f>
        <v/>
      </c>
      <c r="X4402" s="4" t="str">
        <f t="shared" si="836"/>
        <v/>
      </c>
      <c r="Y4402" s="4" t="str">
        <f t="shared" si="834"/>
        <v/>
      </c>
      <c r="Z4402" s="4" t="str">
        <f t="shared" si="835"/>
        <v/>
      </c>
      <c r="AA4402" s="4" t="str">
        <f>IF($V4402="","",IF(Y4402&lt;36,0,IF(AND(36&lt;=Y4402,Y4402&lt;71),VLOOKUP($W4402,日射量と図３!$E$6:$F$34,2,TRUE),IF(AND(71&lt;=Y4402,Y4402&lt;107),VLOOKUP($W4402,日射量と図３!$E$6:$G$34,3,TRUE),IF(AND(107&lt;=Y4402,Y4402&lt;143),VLOOKUP($W4402,日射量と図３!$E$6:$H$34,4,TRUE),VLOOKUP($W4402,日射量と図３!$E$6:$I$34,5,TRUE))))))</f>
        <v/>
      </c>
      <c r="AB4402" s="4" t="str">
        <f>IF($V4402="","",IF(Z4402&lt;36,0,IF(AND(36&lt;=Z4402,Z4402&lt;71),VLOOKUP($W4402,日射量と図３!$E$6:$F$34,2,TRUE),IF(AND(71&lt;=Z4402,Z4402&lt;107),VLOOKUP($W4402,日射量と図３!$E$6:$G$34,3,TRUE),IF(AND(107&lt;=Z4402,Z4402&lt;143),VLOOKUP($W4402,日射量と図３!$E$6:$H$34,4,TRUE),VLOOKUP($W4402,日射量と図３!$E$6:$I$34,5,TRUE))))))</f>
        <v/>
      </c>
      <c r="AC4402" s="382" t="str">
        <f t="shared" si="832"/>
        <v/>
      </c>
      <c r="AD4402" s="382" t="str">
        <f t="shared" si="833"/>
        <v/>
      </c>
    </row>
    <row r="4403" spans="11:30" ht="13.5" customHeight="1">
      <c r="K4403" s="4">
        <f t="shared" si="825"/>
        <v>12</v>
      </c>
      <c r="L4403" s="34">
        <v>43435</v>
      </c>
      <c r="M4403" s="4">
        <v>184</v>
      </c>
      <c r="N4403" s="4">
        <v>8</v>
      </c>
      <c r="O4403" s="31">
        <v>0.29166666666666669</v>
      </c>
      <c r="P4403" s="35">
        <v>8.06</v>
      </c>
      <c r="Q4403" s="36">
        <f t="shared" si="826"/>
        <v>12</v>
      </c>
      <c r="R4403" s="4">
        <f t="shared" si="827"/>
        <v>3.9399999999999995</v>
      </c>
      <c r="S4403" s="31">
        <f t="shared" si="830"/>
        <v>0.20944444444444443</v>
      </c>
      <c r="T4403" s="31">
        <f t="shared" si="831"/>
        <v>0.77601851851851855</v>
      </c>
      <c r="U4403" s="4">
        <f t="shared" si="829"/>
        <v>3.9399999999999995</v>
      </c>
      <c r="V4403" s="4" t="str">
        <f t="shared" si="837"/>
        <v/>
      </c>
      <c r="W4403" s="18" t="str">
        <f>IF(V4403="","",VLOOKUP(L4403,日射量と図３!$A$4:$C$368,3,TRUE)*238.85/100)</f>
        <v/>
      </c>
      <c r="X4403" s="4" t="str">
        <f t="shared" si="836"/>
        <v/>
      </c>
      <c r="Y4403" s="4" t="str">
        <f t="shared" si="834"/>
        <v/>
      </c>
      <c r="Z4403" s="4" t="str">
        <f t="shared" si="835"/>
        <v/>
      </c>
      <c r="AA4403" s="4" t="str">
        <f>IF($V4403="","",IF(Y4403&lt;36,0,IF(AND(36&lt;=Y4403,Y4403&lt;71),VLOOKUP($W4403,日射量と図３!$E$6:$F$34,2,TRUE),IF(AND(71&lt;=Y4403,Y4403&lt;107),VLOOKUP($W4403,日射量と図３!$E$6:$G$34,3,TRUE),IF(AND(107&lt;=Y4403,Y4403&lt;143),VLOOKUP($W4403,日射量と図３!$E$6:$H$34,4,TRUE),VLOOKUP($W4403,日射量と図３!$E$6:$I$34,5,TRUE))))))</f>
        <v/>
      </c>
      <c r="AB4403" s="4" t="str">
        <f>IF($V4403="","",IF(Z4403&lt;36,0,IF(AND(36&lt;=Z4403,Z4403&lt;71),VLOOKUP($W4403,日射量と図３!$E$6:$F$34,2,TRUE),IF(AND(71&lt;=Z4403,Z4403&lt;107),VLOOKUP($W4403,日射量と図３!$E$6:$G$34,3,TRUE),IF(AND(107&lt;=Z4403,Z4403&lt;143),VLOOKUP($W4403,日射量と図３!$E$6:$H$34,4,TRUE),VLOOKUP($W4403,日射量と図３!$E$6:$I$34,5,TRUE))))))</f>
        <v/>
      </c>
      <c r="AC4403" s="382" t="str">
        <f t="shared" si="832"/>
        <v/>
      </c>
      <c r="AD4403" s="382" t="str">
        <f t="shared" si="833"/>
        <v/>
      </c>
    </row>
    <row r="4404" spans="11:30" ht="13.5" customHeight="1">
      <c r="K4404" s="4">
        <f t="shared" si="825"/>
        <v>12</v>
      </c>
      <c r="L4404" s="34">
        <v>43435</v>
      </c>
      <c r="M4404" s="4">
        <v>184</v>
      </c>
      <c r="N4404" s="4">
        <v>9</v>
      </c>
      <c r="O4404" s="31">
        <v>0.33333333333333331</v>
      </c>
      <c r="P4404" s="35">
        <v>9.0299999999999994</v>
      </c>
      <c r="Q4404" s="36">
        <f t="shared" si="826"/>
        <v>12</v>
      </c>
      <c r="R4404" s="4">
        <f t="shared" si="827"/>
        <v>2.9700000000000006</v>
      </c>
      <c r="S4404" s="31">
        <f t="shared" si="830"/>
        <v>0.20944444444444443</v>
      </c>
      <c r="T4404" s="31">
        <f t="shared" si="831"/>
        <v>0.77601851851851855</v>
      </c>
      <c r="U4404" s="4">
        <f t="shared" si="829"/>
        <v>2.9700000000000006</v>
      </c>
      <c r="V4404" s="4" t="str">
        <f t="shared" si="837"/>
        <v/>
      </c>
      <c r="W4404" s="18" t="str">
        <f>IF(V4404="","",VLOOKUP(L4404,日射量と図３!$A$4:$C$368,3,TRUE)*238.85/100)</f>
        <v/>
      </c>
      <c r="X4404" s="4" t="str">
        <f t="shared" si="836"/>
        <v/>
      </c>
      <c r="Y4404" s="4" t="str">
        <f t="shared" si="834"/>
        <v/>
      </c>
      <c r="Z4404" s="4" t="str">
        <f t="shared" si="835"/>
        <v/>
      </c>
      <c r="AA4404" s="4" t="str">
        <f>IF($V4404="","",IF(Y4404&lt;36,0,IF(AND(36&lt;=Y4404,Y4404&lt;71),VLOOKUP($W4404,日射量と図３!$E$6:$F$34,2,TRUE),IF(AND(71&lt;=Y4404,Y4404&lt;107),VLOOKUP($W4404,日射量と図３!$E$6:$G$34,3,TRUE),IF(AND(107&lt;=Y4404,Y4404&lt;143),VLOOKUP($W4404,日射量と図３!$E$6:$H$34,4,TRUE),VLOOKUP($W4404,日射量と図３!$E$6:$I$34,5,TRUE))))))</f>
        <v/>
      </c>
      <c r="AB4404" s="4" t="str">
        <f>IF($V4404="","",IF(Z4404&lt;36,0,IF(AND(36&lt;=Z4404,Z4404&lt;71),VLOOKUP($W4404,日射量と図３!$E$6:$F$34,2,TRUE),IF(AND(71&lt;=Z4404,Z4404&lt;107),VLOOKUP($W4404,日射量と図３!$E$6:$G$34,3,TRUE),IF(AND(107&lt;=Z4404,Z4404&lt;143),VLOOKUP($W4404,日射量と図３!$E$6:$H$34,4,TRUE),VLOOKUP($W4404,日射量と図３!$E$6:$I$34,5,TRUE))))))</f>
        <v/>
      </c>
      <c r="AC4404" s="382" t="str">
        <f t="shared" si="832"/>
        <v/>
      </c>
      <c r="AD4404" s="382" t="str">
        <f t="shared" si="833"/>
        <v/>
      </c>
    </row>
    <row r="4405" spans="11:30" ht="13.5" customHeight="1">
      <c r="K4405" s="4">
        <f t="shared" si="825"/>
        <v>12</v>
      </c>
      <c r="L4405" s="34">
        <v>43435</v>
      </c>
      <c r="M4405" s="4">
        <v>184</v>
      </c>
      <c r="N4405" s="4">
        <v>10</v>
      </c>
      <c r="O4405" s="31">
        <v>0.375</v>
      </c>
      <c r="P4405" s="35">
        <v>10.459999999999999</v>
      </c>
      <c r="Q4405" s="36">
        <f t="shared" si="826"/>
        <v>12</v>
      </c>
      <c r="R4405" s="4">
        <f t="shared" si="827"/>
        <v>1.5400000000000009</v>
      </c>
      <c r="S4405" s="31">
        <f t="shared" si="830"/>
        <v>0.20944444444444443</v>
      </c>
      <c r="T4405" s="31">
        <f t="shared" si="831"/>
        <v>0.77601851851851855</v>
      </c>
      <c r="U4405" s="4">
        <f t="shared" si="829"/>
        <v>1.5400000000000009</v>
      </c>
      <c r="V4405" s="4" t="str">
        <f t="shared" si="837"/>
        <v/>
      </c>
      <c r="W4405" s="18" t="str">
        <f>IF(V4405="","",VLOOKUP(L4405,日射量と図３!$A$4:$C$368,3,TRUE)*238.85/100)</f>
        <v/>
      </c>
      <c r="X4405" s="4" t="str">
        <f t="shared" si="836"/>
        <v/>
      </c>
      <c r="Y4405" s="4" t="str">
        <f t="shared" si="834"/>
        <v/>
      </c>
      <c r="Z4405" s="4" t="str">
        <f t="shared" si="835"/>
        <v/>
      </c>
      <c r="AA4405" s="4" t="str">
        <f>IF($V4405="","",IF(Y4405&lt;36,0,IF(AND(36&lt;=Y4405,Y4405&lt;71),VLOOKUP($W4405,日射量と図３!$E$6:$F$34,2,TRUE),IF(AND(71&lt;=Y4405,Y4405&lt;107),VLOOKUP($W4405,日射量と図３!$E$6:$G$34,3,TRUE),IF(AND(107&lt;=Y4405,Y4405&lt;143),VLOOKUP($W4405,日射量と図３!$E$6:$H$34,4,TRUE),VLOOKUP($W4405,日射量と図３!$E$6:$I$34,5,TRUE))))))</f>
        <v/>
      </c>
      <c r="AB4405" s="4" t="str">
        <f>IF($V4405="","",IF(Z4405&lt;36,0,IF(AND(36&lt;=Z4405,Z4405&lt;71),VLOOKUP($W4405,日射量と図３!$E$6:$F$34,2,TRUE),IF(AND(71&lt;=Z4405,Z4405&lt;107),VLOOKUP($W4405,日射量と図３!$E$6:$G$34,3,TRUE),IF(AND(107&lt;=Z4405,Z4405&lt;143),VLOOKUP($W4405,日射量と図３!$E$6:$H$34,4,TRUE),VLOOKUP($W4405,日射量と図３!$E$6:$I$34,5,TRUE))))))</f>
        <v/>
      </c>
      <c r="AC4405" s="382" t="str">
        <f t="shared" si="832"/>
        <v/>
      </c>
      <c r="AD4405" s="382" t="str">
        <f t="shared" si="833"/>
        <v/>
      </c>
    </row>
    <row r="4406" spans="11:30" ht="13.5" customHeight="1">
      <c r="K4406" s="4">
        <f t="shared" si="825"/>
        <v>12</v>
      </c>
      <c r="L4406" s="34">
        <v>43435</v>
      </c>
      <c r="M4406" s="4">
        <v>184</v>
      </c>
      <c r="N4406" s="4">
        <v>11</v>
      </c>
      <c r="O4406" s="31">
        <v>0.41666666666666669</v>
      </c>
      <c r="P4406" s="35">
        <v>12.09</v>
      </c>
      <c r="Q4406" s="36">
        <f t="shared" si="826"/>
        <v>12</v>
      </c>
      <c r="R4406" s="4">
        <f t="shared" si="827"/>
        <v>0</v>
      </c>
      <c r="S4406" s="31">
        <f t="shared" si="830"/>
        <v>0.20944444444444443</v>
      </c>
      <c r="T4406" s="31">
        <f t="shared" si="831"/>
        <v>0.77601851851851855</v>
      </c>
      <c r="U4406" s="4">
        <f t="shared" si="829"/>
        <v>0</v>
      </c>
      <c r="V4406" s="4" t="str">
        <f t="shared" si="837"/>
        <v/>
      </c>
      <c r="W4406" s="18" t="str">
        <f>IF(V4406="","",VLOOKUP(L4406,日射量と図３!$A$4:$C$368,3,TRUE)*238.85/100)</f>
        <v/>
      </c>
      <c r="X4406" s="4" t="str">
        <f t="shared" si="836"/>
        <v/>
      </c>
      <c r="Y4406" s="4" t="str">
        <f t="shared" si="834"/>
        <v/>
      </c>
      <c r="Z4406" s="4" t="str">
        <f t="shared" si="835"/>
        <v/>
      </c>
      <c r="AA4406" s="4" t="str">
        <f>IF($V4406="","",IF(Y4406&lt;36,0,IF(AND(36&lt;=Y4406,Y4406&lt;71),VLOOKUP($W4406,日射量と図３!$E$6:$F$34,2,TRUE),IF(AND(71&lt;=Y4406,Y4406&lt;107),VLOOKUP($W4406,日射量と図３!$E$6:$G$34,3,TRUE),IF(AND(107&lt;=Y4406,Y4406&lt;143),VLOOKUP($W4406,日射量と図３!$E$6:$H$34,4,TRUE),VLOOKUP($W4406,日射量と図３!$E$6:$I$34,5,TRUE))))))</f>
        <v/>
      </c>
      <c r="AB4406" s="4" t="str">
        <f>IF($V4406="","",IF(Z4406&lt;36,0,IF(AND(36&lt;=Z4406,Z4406&lt;71),VLOOKUP($W4406,日射量と図３!$E$6:$F$34,2,TRUE),IF(AND(71&lt;=Z4406,Z4406&lt;107),VLOOKUP($W4406,日射量と図３!$E$6:$G$34,3,TRUE),IF(AND(107&lt;=Z4406,Z4406&lt;143),VLOOKUP($W4406,日射量と図３!$E$6:$H$34,4,TRUE),VLOOKUP($W4406,日射量と図３!$E$6:$I$34,5,TRUE))))))</f>
        <v/>
      </c>
      <c r="AC4406" s="382" t="str">
        <f t="shared" si="832"/>
        <v/>
      </c>
      <c r="AD4406" s="382" t="str">
        <f t="shared" si="833"/>
        <v/>
      </c>
    </row>
    <row r="4407" spans="11:30" ht="13.5" customHeight="1">
      <c r="K4407" s="4">
        <f t="shared" si="825"/>
        <v>12</v>
      </c>
      <c r="L4407" s="34">
        <v>43435</v>
      </c>
      <c r="M4407" s="4">
        <v>184</v>
      </c>
      <c r="N4407" s="4">
        <v>12</v>
      </c>
      <c r="O4407" s="31">
        <v>0.45833333333333331</v>
      </c>
      <c r="P4407" s="35">
        <v>13.250000000000004</v>
      </c>
      <c r="Q4407" s="36">
        <f t="shared" si="826"/>
        <v>12</v>
      </c>
      <c r="R4407" s="4">
        <f t="shared" si="827"/>
        <v>0</v>
      </c>
      <c r="S4407" s="31">
        <f t="shared" si="830"/>
        <v>0.20944444444444443</v>
      </c>
      <c r="T4407" s="31">
        <f t="shared" si="831"/>
        <v>0.77601851851851855</v>
      </c>
      <c r="U4407" s="4">
        <f t="shared" si="829"/>
        <v>0</v>
      </c>
      <c r="V4407" s="4" t="str">
        <f t="shared" si="837"/>
        <v/>
      </c>
      <c r="W4407" s="18" t="str">
        <f>IF(V4407="","",VLOOKUP(L4407,日射量と図３!$A$4:$C$368,3,TRUE)*238.85/100)</f>
        <v/>
      </c>
      <c r="X4407" s="4" t="str">
        <f t="shared" si="836"/>
        <v/>
      </c>
      <c r="Y4407" s="4" t="str">
        <f t="shared" si="834"/>
        <v/>
      </c>
      <c r="Z4407" s="4" t="str">
        <f t="shared" si="835"/>
        <v/>
      </c>
      <c r="AA4407" s="4" t="str">
        <f>IF($V4407="","",IF(Y4407&lt;36,0,IF(AND(36&lt;=Y4407,Y4407&lt;71),VLOOKUP($W4407,日射量と図３!$E$6:$F$34,2,TRUE),IF(AND(71&lt;=Y4407,Y4407&lt;107),VLOOKUP($W4407,日射量と図３!$E$6:$G$34,3,TRUE),IF(AND(107&lt;=Y4407,Y4407&lt;143),VLOOKUP($W4407,日射量と図３!$E$6:$H$34,4,TRUE),VLOOKUP($W4407,日射量と図３!$E$6:$I$34,5,TRUE))))))</f>
        <v/>
      </c>
      <c r="AB4407" s="4" t="str">
        <f>IF($V4407="","",IF(Z4407&lt;36,0,IF(AND(36&lt;=Z4407,Z4407&lt;71),VLOOKUP($W4407,日射量と図３!$E$6:$F$34,2,TRUE),IF(AND(71&lt;=Z4407,Z4407&lt;107),VLOOKUP($W4407,日射量と図３!$E$6:$G$34,3,TRUE),IF(AND(107&lt;=Z4407,Z4407&lt;143),VLOOKUP($W4407,日射量と図３!$E$6:$H$34,4,TRUE),VLOOKUP($W4407,日射量と図３!$E$6:$I$34,5,TRUE))))))</f>
        <v/>
      </c>
      <c r="AC4407" s="382" t="str">
        <f t="shared" si="832"/>
        <v/>
      </c>
      <c r="AD4407" s="382" t="str">
        <f t="shared" si="833"/>
        <v/>
      </c>
    </row>
    <row r="4408" spans="11:30" ht="13.5" customHeight="1">
      <c r="K4408" s="4">
        <f t="shared" si="825"/>
        <v>12</v>
      </c>
      <c r="L4408" s="34">
        <v>43435</v>
      </c>
      <c r="M4408" s="4">
        <v>184</v>
      </c>
      <c r="N4408" s="4">
        <v>13</v>
      </c>
      <c r="O4408" s="31">
        <v>0.5</v>
      </c>
      <c r="P4408" s="35">
        <v>13.51</v>
      </c>
      <c r="Q4408" s="36">
        <f t="shared" si="826"/>
        <v>12</v>
      </c>
      <c r="R4408" s="4">
        <f t="shared" si="827"/>
        <v>0</v>
      </c>
      <c r="S4408" s="31">
        <f t="shared" si="830"/>
        <v>0.20944444444444443</v>
      </c>
      <c r="T4408" s="31">
        <f t="shared" si="831"/>
        <v>0.77601851851851855</v>
      </c>
      <c r="U4408" s="4">
        <f t="shared" si="829"/>
        <v>0</v>
      </c>
      <c r="V4408" s="4" t="str">
        <f t="shared" si="837"/>
        <v/>
      </c>
      <c r="W4408" s="18" t="str">
        <f>IF(V4408="","",VLOOKUP(L4408,日射量と図３!$A$4:$C$368,3,TRUE)*238.85/100)</f>
        <v/>
      </c>
      <c r="X4408" s="4" t="str">
        <f t="shared" si="836"/>
        <v/>
      </c>
      <c r="Y4408" s="4" t="str">
        <f t="shared" si="834"/>
        <v/>
      </c>
      <c r="Z4408" s="4" t="str">
        <f t="shared" si="835"/>
        <v/>
      </c>
      <c r="AA4408" s="4" t="str">
        <f>IF($V4408="","",IF(Y4408&lt;36,0,IF(AND(36&lt;=Y4408,Y4408&lt;71),VLOOKUP($W4408,日射量と図３!$E$6:$F$34,2,TRUE),IF(AND(71&lt;=Y4408,Y4408&lt;107),VLOOKUP($W4408,日射量と図３!$E$6:$G$34,3,TRUE),IF(AND(107&lt;=Y4408,Y4408&lt;143),VLOOKUP($W4408,日射量と図３!$E$6:$H$34,4,TRUE),VLOOKUP($W4408,日射量と図３!$E$6:$I$34,5,TRUE))))))</f>
        <v/>
      </c>
      <c r="AB4408" s="4" t="str">
        <f>IF($V4408="","",IF(Z4408&lt;36,0,IF(AND(36&lt;=Z4408,Z4408&lt;71),VLOOKUP($W4408,日射量と図３!$E$6:$F$34,2,TRUE),IF(AND(71&lt;=Z4408,Z4408&lt;107),VLOOKUP($W4408,日射量と図３!$E$6:$G$34,3,TRUE),IF(AND(107&lt;=Z4408,Z4408&lt;143),VLOOKUP($W4408,日射量と図３!$E$6:$H$34,4,TRUE),VLOOKUP($W4408,日射量と図３!$E$6:$I$34,5,TRUE))))))</f>
        <v/>
      </c>
      <c r="AC4408" s="382" t="str">
        <f t="shared" si="832"/>
        <v/>
      </c>
      <c r="AD4408" s="382" t="str">
        <f t="shared" si="833"/>
        <v/>
      </c>
    </row>
    <row r="4409" spans="11:30" ht="13.5" customHeight="1">
      <c r="K4409" s="4">
        <f t="shared" si="825"/>
        <v>12</v>
      </c>
      <c r="L4409" s="34">
        <v>43435</v>
      </c>
      <c r="M4409" s="4">
        <v>184</v>
      </c>
      <c r="N4409" s="4">
        <v>14</v>
      </c>
      <c r="O4409" s="31">
        <v>0.54166666666666663</v>
      </c>
      <c r="P4409" s="35">
        <v>14.09</v>
      </c>
      <c r="Q4409" s="36">
        <f t="shared" si="826"/>
        <v>12</v>
      </c>
      <c r="R4409" s="4">
        <f t="shared" si="827"/>
        <v>0</v>
      </c>
      <c r="S4409" s="31">
        <f t="shared" si="830"/>
        <v>0.20944444444444443</v>
      </c>
      <c r="T4409" s="31">
        <f t="shared" si="831"/>
        <v>0.77601851851851855</v>
      </c>
      <c r="U4409" s="4">
        <f t="shared" si="829"/>
        <v>0</v>
      </c>
      <c r="V4409" s="4" t="str">
        <f t="shared" si="837"/>
        <v/>
      </c>
      <c r="W4409" s="18" t="str">
        <f>IF(V4409="","",VLOOKUP(L4409,日射量と図３!$A$4:$C$368,3,TRUE)*238.85/100)</f>
        <v/>
      </c>
      <c r="X4409" s="4" t="str">
        <f t="shared" si="836"/>
        <v/>
      </c>
      <c r="Y4409" s="4" t="str">
        <f t="shared" si="834"/>
        <v/>
      </c>
      <c r="Z4409" s="4" t="str">
        <f t="shared" si="835"/>
        <v/>
      </c>
      <c r="AA4409" s="4" t="str">
        <f>IF($V4409="","",IF(Y4409&lt;36,0,IF(AND(36&lt;=Y4409,Y4409&lt;71),VLOOKUP($W4409,日射量と図３!$E$6:$F$34,2,TRUE),IF(AND(71&lt;=Y4409,Y4409&lt;107),VLOOKUP($W4409,日射量と図３!$E$6:$G$34,3,TRUE),IF(AND(107&lt;=Y4409,Y4409&lt;143),VLOOKUP($W4409,日射量と図３!$E$6:$H$34,4,TRUE),VLOOKUP($W4409,日射量と図３!$E$6:$I$34,5,TRUE))))))</f>
        <v/>
      </c>
      <c r="AB4409" s="4" t="str">
        <f>IF($V4409="","",IF(Z4409&lt;36,0,IF(AND(36&lt;=Z4409,Z4409&lt;71),VLOOKUP($W4409,日射量と図３!$E$6:$F$34,2,TRUE),IF(AND(71&lt;=Z4409,Z4409&lt;107),VLOOKUP($W4409,日射量と図３!$E$6:$G$34,3,TRUE),IF(AND(107&lt;=Z4409,Z4409&lt;143),VLOOKUP($W4409,日射量と図３!$E$6:$H$34,4,TRUE),VLOOKUP($W4409,日射量と図３!$E$6:$I$34,5,TRUE))))))</f>
        <v/>
      </c>
      <c r="AC4409" s="382" t="str">
        <f t="shared" si="832"/>
        <v/>
      </c>
      <c r="AD4409" s="382" t="str">
        <f t="shared" si="833"/>
        <v/>
      </c>
    </row>
    <row r="4410" spans="11:30" ht="13.5" customHeight="1">
      <c r="K4410" s="4">
        <f t="shared" si="825"/>
        <v>12</v>
      </c>
      <c r="L4410" s="34">
        <v>43435</v>
      </c>
      <c r="M4410" s="4">
        <v>184</v>
      </c>
      <c r="N4410" s="4">
        <v>15</v>
      </c>
      <c r="O4410" s="31">
        <v>0.58333333333333337</v>
      </c>
      <c r="P4410" s="35">
        <v>14.279999999999998</v>
      </c>
      <c r="Q4410" s="36">
        <f t="shared" si="826"/>
        <v>12</v>
      </c>
      <c r="R4410" s="4">
        <f t="shared" si="827"/>
        <v>0</v>
      </c>
      <c r="S4410" s="31">
        <f t="shared" si="830"/>
        <v>0.20944444444444443</v>
      </c>
      <c r="T4410" s="31">
        <f t="shared" si="831"/>
        <v>0.77601851851851855</v>
      </c>
      <c r="U4410" s="4">
        <f t="shared" si="829"/>
        <v>0</v>
      </c>
      <c r="V4410" s="4" t="str">
        <f t="shared" si="837"/>
        <v/>
      </c>
      <c r="W4410" s="18" t="str">
        <f>IF(V4410="","",VLOOKUP(L4410,日射量と図３!$A$4:$C$368,3,TRUE)*238.85/100)</f>
        <v/>
      </c>
      <c r="X4410" s="4" t="str">
        <f t="shared" si="836"/>
        <v/>
      </c>
      <c r="Y4410" s="4" t="str">
        <f t="shared" si="834"/>
        <v/>
      </c>
      <c r="Z4410" s="4" t="str">
        <f t="shared" si="835"/>
        <v/>
      </c>
      <c r="AA4410" s="4" t="str">
        <f>IF($V4410="","",IF(Y4410&lt;36,0,IF(AND(36&lt;=Y4410,Y4410&lt;71),VLOOKUP($W4410,日射量と図３!$E$6:$F$34,2,TRUE),IF(AND(71&lt;=Y4410,Y4410&lt;107),VLOOKUP($W4410,日射量と図３!$E$6:$G$34,3,TRUE),IF(AND(107&lt;=Y4410,Y4410&lt;143),VLOOKUP($W4410,日射量と図３!$E$6:$H$34,4,TRUE),VLOOKUP($W4410,日射量と図３!$E$6:$I$34,5,TRUE))))))</f>
        <v/>
      </c>
      <c r="AB4410" s="4" t="str">
        <f>IF($V4410="","",IF(Z4410&lt;36,0,IF(AND(36&lt;=Z4410,Z4410&lt;71),VLOOKUP($W4410,日射量と図３!$E$6:$F$34,2,TRUE),IF(AND(71&lt;=Z4410,Z4410&lt;107),VLOOKUP($W4410,日射量と図３!$E$6:$G$34,3,TRUE),IF(AND(107&lt;=Z4410,Z4410&lt;143),VLOOKUP($W4410,日射量と図３!$E$6:$H$34,4,TRUE),VLOOKUP($W4410,日射量と図３!$E$6:$I$34,5,TRUE))))))</f>
        <v/>
      </c>
      <c r="AC4410" s="382" t="str">
        <f t="shared" si="832"/>
        <v/>
      </c>
      <c r="AD4410" s="382" t="str">
        <f t="shared" si="833"/>
        <v/>
      </c>
    </row>
    <row r="4411" spans="11:30" ht="13.5" customHeight="1">
      <c r="K4411" s="4">
        <f t="shared" si="825"/>
        <v>12</v>
      </c>
      <c r="L4411" s="34">
        <v>43435</v>
      </c>
      <c r="M4411" s="4">
        <v>184</v>
      </c>
      <c r="N4411" s="4">
        <v>16</v>
      </c>
      <c r="O4411" s="31">
        <v>0.625</v>
      </c>
      <c r="P4411" s="35">
        <v>14.09</v>
      </c>
      <c r="Q4411" s="36">
        <f t="shared" si="826"/>
        <v>16</v>
      </c>
      <c r="R4411" s="4">
        <f t="shared" si="827"/>
        <v>1.9100000000000001</v>
      </c>
      <c r="S4411" s="31">
        <f t="shared" si="830"/>
        <v>0.20944444444444443</v>
      </c>
      <c r="T4411" s="31">
        <f t="shared" si="831"/>
        <v>0.77601851851851855</v>
      </c>
      <c r="U4411" s="4">
        <f t="shared" si="829"/>
        <v>1.9100000000000001</v>
      </c>
      <c r="V4411" s="4" t="str">
        <f t="shared" si="837"/>
        <v/>
      </c>
      <c r="W4411" s="18" t="str">
        <f>IF(V4411="","",VLOOKUP(L4411,日射量と図３!$A$4:$C$368,3,TRUE)*238.85/100)</f>
        <v/>
      </c>
      <c r="X4411" s="4" t="str">
        <f t="shared" si="836"/>
        <v/>
      </c>
      <c r="Y4411" s="4" t="str">
        <f t="shared" si="834"/>
        <v/>
      </c>
      <c r="Z4411" s="4" t="str">
        <f t="shared" si="835"/>
        <v/>
      </c>
      <c r="AA4411" s="4" t="str">
        <f>IF($V4411="","",IF(Y4411&lt;36,0,IF(AND(36&lt;=Y4411,Y4411&lt;71),VLOOKUP($W4411,日射量と図３!$E$6:$F$34,2,TRUE),IF(AND(71&lt;=Y4411,Y4411&lt;107),VLOOKUP($W4411,日射量と図３!$E$6:$G$34,3,TRUE),IF(AND(107&lt;=Y4411,Y4411&lt;143),VLOOKUP($W4411,日射量と図３!$E$6:$H$34,4,TRUE),VLOOKUP($W4411,日射量と図３!$E$6:$I$34,5,TRUE))))))</f>
        <v/>
      </c>
      <c r="AB4411" s="4" t="str">
        <f>IF($V4411="","",IF(Z4411&lt;36,0,IF(AND(36&lt;=Z4411,Z4411&lt;71),VLOOKUP($W4411,日射量と図３!$E$6:$F$34,2,TRUE),IF(AND(71&lt;=Z4411,Z4411&lt;107),VLOOKUP($W4411,日射量と図３!$E$6:$G$34,3,TRUE),IF(AND(107&lt;=Z4411,Z4411&lt;143),VLOOKUP($W4411,日射量と図３!$E$6:$H$34,4,TRUE),VLOOKUP($W4411,日射量と図３!$E$6:$I$34,5,TRUE))))))</f>
        <v/>
      </c>
      <c r="AC4411" s="382" t="str">
        <f t="shared" si="832"/>
        <v/>
      </c>
      <c r="AD4411" s="382" t="str">
        <f t="shared" si="833"/>
        <v/>
      </c>
    </row>
    <row r="4412" spans="11:30" ht="13.5" customHeight="1">
      <c r="K4412" s="4">
        <f t="shared" si="825"/>
        <v>12</v>
      </c>
      <c r="L4412" s="34">
        <v>43435</v>
      </c>
      <c r="M4412" s="4">
        <v>184</v>
      </c>
      <c r="N4412" s="4">
        <v>17</v>
      </c>
      <c r="O4412" s="31">
        <v>0.66666666666666663</v>
      </c>
      <c r="P4412" s="35">
        <v>13.570000000000002</v>
      </c>
      <c r="Q4412" s="36">
        <f t="shared" si="826"/>
        <v>16</v>
      </c>
      <c r="R4412" s="4">
        <f t="shared" si="827"/>
        <v>2.4299999999999979</v>
      </c>
      <c r="S4412" s="31">
        <f t="shared" si="830"/>
        <v>0.20944444444444443</v>
      </c>
      <c r="T4412" s="31">
        <f t="shared" si="831"/>
        <v>0.77601851851851855</v>
      </c>
      <c r="U4412" s="4">
        <f t="shared" si="829"/>
        <v>2.4299999999999979</v>
      </c>
      <c r="V4412" s="4" t="str">
        <f t="shared" si="837"/>
        <v/>
      </c>
      <c r="W4412" s="18" t="str">
        <f>IF(V4412="","",VLOOKUP(L4412,日射量と図３!$A$4:$C$368,3,TRUE)*238.85/100)</f>
        <v/>
      </c>
      <c r="X4412" s="4" t="str">
        <f t="shared" si="836"/>
        <v/>
      </c>
      <c r="Y4412" s="4" t="str">
        <f t="shared" si="834"/>
        <v/>
      </c>
      <c r="Z4412" s="4" t="str">
        <f t="shared" si="835"/>
        <v/>
      </c>
      <c r="AA4412" s="4" t="str">
        <f>IF($V4412="","",IF(Y4412&lt;36,0,IF(AND(36&lt;=Y4412,Y4412&lt;71),VLOOKUP($W4412,日射量と図３!$E$6:$F$34,2,TRUE),IF(AND(71&lt;=Y4412,Y4412&lt;107),VLOOKUP($W4412,日射量と図３!$E$6:$G$34,3,TRUE),IF(AND(107&lt;=Y4412,Y4412&lt;143),VLOOKUP($W4412,日射量と図３!$E$6:$H$34,4,TRUE),VLOOKUP($W4412,日射量と図３!$E$6:$I$34,5,TRUE))))))</f>
        <v/>
      </c>
      <c r="AB4412" s="4" t="str">
        <f>IF($V4412="","",IF(Z4412&lt;36,0,IF(AND(36&lt;=Z4412,Z4412&lt;71),VLOOKUP($W4412,日射量と図３!$E$6:$F$34,2,TRUE),IF(AND(71&lt;=Z4412,Z4412&lt;107),VLOOKUP($W4412,日射量と図３!$E$6:$G$34,3,TRUE),IF(AND(107&lt;=Z4412,Z4412&lt;143),VLOOKUP($W4412,日射量と図３!$E$6:$H$34,4,TRUE),VLOOKUP($W4412,日射量と図３!$E$6:$I$34,5,TRUE))))))</f>
        <v/>
      </c>
      <c r="AC4412" s="382" t="str">
        <f t="shared" si="832"/>
        <v/>
      </c>
      <c r="AD4412" s="382" t="str">
        <f t="shared" si="833"/>
        <v/>
      </c>
    </row>
    <row r="4413" spans="11:30" ht="13.5" customHeight="1">
      <c r="K4413" s="4">
        <f t="shared" si="825"/>
        <v>12</v>
      </c>
      <c r="L4413" s="34">
        <v>43435</v>
      </c>
      <c r="M4413" s="4">
        <v>184</v>
      </c>
      <c r="N4413" s="4">
        <v>18</v>
      </c>
      <c r="O4413" s="31">
        <v>0.70833333333333337</v>
      </c>
      <c r="P4413" s="35">
        <v>12.320000000000002</v>
      </c>
      <c r="Q4413" s="36">
        <f t="shared" si="826"/>
        <v>16</v>
      </c>
      <c r="R4413" s="4">
        <f t="shared" si="827"/>
        <v>3.6799999999999979</v>
      </c>
      <c r="S4413" s="31">
        <f t="shared" si="830"/>
        <v>0.20944444444444443</v>
      </c>
      <c r="T4413" s="31">
        <f t="shared" si="831"/>
        <v>0.77601851851851855</v>
      </c>
      <c r="U4413" s="4">
        <f t="shared" si="829"/>
        <v>3.6799999999999979</v>
      </c>
      <c r="V4413" s="4" t="str">
        <f t="shared" si="837"/>
        <v/>
      </c>
      <c r="W4413" s="18" t="str">
        <f>IF(V4413="","",VLOOKUP(L4413,日射量と図３!$A$4:$C$368,3,TRUE)*238.85/100)</f>
        <v/>
      </c>
      <c r="X4413" s="4" t="str">
        <f t="shared" si="836"/>
        <v/>
      </c>
      <c r="Y4413" s="4" t="str">
        <f t="shared" si="834"/>
        <v/>
      </c>
      <c r="Z4413" s="4" t="str">
        <f t="shared" si="835"/>
        <v/>
      </c>
      <c r="AA4413" s="4" t="str">
        <f>IF($V4413="","",IF(Y4413&lt;36,0,IF(AND(36&lt;=Y4413,Y4413&lt;71),VLOOKUP($W4413,日射量と図３!$E$6:$F$34,2,TRUE),IF(AND(71&lt;=Y4413,Y4413&lt;107),VLOOKUP($W4413,日射量と図３!$E$6:$G$34,3,TRUE),IF(AND(107&lt;=Y4413,Y4413&lt;143),VLOOKUP($W4413,日射量と図３!$E$6:$H$34,4,TRUE),VLOOKUP($W4413,日射量と図３!$E$6:$I$34,5,TRUE))))))</f>
        <v/>
      </c>
      <c r="AB4413" s="4" t="str">
        <f>IF($V4413="","",IF(Z4413&lt;36,0,IF(AND(36&lt;=Z4413,Z4413&lt;71),VLOOKUP($W4413,日射量と図３!$E$6:$F$34,2,TRUE),IF(AND(71&lt;=Z4413,Z4413&lt;107),VLOOKUP($W4413,日射量と図３!$E$6:$G$34,3,TRUE),IF(AND(107&lt;=Z4413,Z4413&lt;143),VLOOKUP($W4413,日射量と図３!$E$6:$H$34,4,TRUE),VLOOKUP($W4413,日射量と図３!$E$6:$I$34,5,TRUE))))))</f>
        <v/>
      </c>
      <c r="AC4413" s="382" t="str">
        <f t="shared" si="832"/>
        <v/>
      </c>
      <c r="AD4413" s="382" t="str">
        <f t="shared" si="833"/>
        <v/>
      </c>
    </row>
    <row r="4414" spans="11:30" ht="13.5" customHeight="1">
      <c r="K4414" s="4">
        <f t="shared" si="825"/>
        <v>12</v>
      </c>
      <c r="L4414" s="34">
        <v>43435</v>
      </c>
      <c r="M4414" s="4">
        <v>184</v>
      </c>
      <c r="N4414" s="4">
        <v>19</v>
      </c>
      <c r="O4414" s="31">
        <v>0.75</v>
      </c>
      <c r="P4414" s="35">
        <v>11.48</v>
      </c>
      <c r="Q4414" s="36">
        <f t="shared" si="826"/>
        <v>16</v>
      </c>
      <c r="R4414" s="4">
        <f t="shared" si="827"/>
        <v>4.5199999999999996</v>
      </c>
      <c r="S4414" s="31">
        <f t="shared" si="830"/>
        <v>0.20944444444444443</v>
      </c>
      <c r="T4414" s="31">
        <f t="shared" si="831"/>
        <v>0.77601851851851855</v>
      </c>
      <c r="U4414" s="4">
        <f t="shared" si="829"/>
        <v>4.5199999999999996</v>
      </c>
      <c r="V4414" s="4" t="str">
        <f t="shared" si="837"/>
        <v/>
      </c>
      <c r="W4414" s="18" t="str">
        <f>IF(V4414="","",VLOOKUP(L4414,日射量と図３!$A$4:$C$368,3,TRUE)*238.85/100)</f>
        <v/>
      </c>
      <c r="X4414" s="4" t="str">
        <f t="shared" si="836"/>
        <v/>
      </c>
      <c r="Y4414" s="4" t="str">
        <f t="shared" si="834"/>
        <v/>
      </c>
      <c r="Z4414" s="4" t="str">
        <f t="shared" si="835"/>
        <v/>
      </c>
      <c r="AA4414" s="4" t="str">
        <f>IF($V4414="","",IF(Y4414&lt;36,0,IF(AND(36&lt;=Y4414,Y4414&lt;71),VLOOKUP($W4414,日射量と図３!$E$6:$F$34,2,TRUE),IF(AND(71&lt;=Y4414,Y4414&lt;107),VLOOKUP($W4414,日射量と図３!$E$6:$G$34,3,TRUE),IF(AND(107&lt;=Y4414,Y4414&lt;143),VLOOKUP($W4414,日射量と図３!$E$6:$H$34,4,TRUE),VLOOKUP($W4414,日射量と図３!$E$6:$I$34,5,TRUE))))))</f>
        <v/>
      </c>
      <c r="AB4414" s="4" t="str">
        <f>IF($V4414="","",IF(Z4414&lt;36,0,IF(AND(36&lt;=Z4414,Z4414&lt;71),VLOOKUP($W4414,日射量と図３!$E$6:$F$34,2,TRUE),IF(AND(71&lt;=Z4414,Z4414&lt;107),VLOOKUP($W4414,日射量と図３!$E$6:$G$34,3,TRUE),IF(AND(107&lt;=Z4414,Z4414&lt;143),VLOOKUP($W4414,日射量と図３!$E$6:$H$34,4,TRUE),VLOOKUP($W4414,日射量と図３!$E$6:$I$34,5,TRUE))))))</f>
        <v/>
      </c>
      <c r="AC4414" s="382" t="str">
        <f t="shared" si="832"/>
        <v/>
      </c>
      <c r="AD4414" s="382" t="str">
        <f t="shared" si="833"/>
        <v/>
      </c>
    </row>
    <row r="4415" spans="11:30" ht="13.5" customHeight="1">
      <c r="K4415" s="4">
        <f t="shared" si="825"/>
        <v>12</v>
      </c>
      <c r="L4415" s="34">
        <v>43435</v>
      </c>
      <c r="M4415" s="4">
        <v>184</v>
      </c>
      <c r="N4415" s="4">
        <v>20</v>
      </c>
      <c r="O4415" s="31">
        <v>0.79166666666666663</v>
      </c>
      <c r="P4415" s="35">
        <v>10.74</v>
      </c>
      <c r="Q4415" s="36">
        <f t="shared" si="826"/>
        <v>16</v>
      </c>
      <c r="R4415" s="4">
        <f t="shared" si="827"/>
        <v>5.26</v>
      </c>
      <c r="S4415" s="31">
        <f t="shared" si="830"/>
        <v>0.20944444444444443</v>
      </c>
      <c r="T4415" s="31">
        <f t="shared" si="831"/>
        <v>0.77601851851851855</v>
      </c>
      <c r="U4415" s="4">
        <f t="shared" si="829"/>
        <v>0</v>
      </c>
      <c r="V4415" s="4" t="str">
        <f t="shared" si="837"/>
        <v/>
      </c>
      <c r="W4415" s="18" t="str">
        <f>IF(V4415="","",VLOOKUP(L4415,日射量と図３!$A$4:$C$368,3,TRUE)*238.85/100)</f>
        <v/>
      </c>
      <c r="X4415" s="4" t="str">
        <f t="shared" si="836"/>
        <v/>
      </c>
      <c r="Y4415" s="4" t="str">
        <f t="shared" si="834"/>
        <v/>
      </c>
      <c r="Z4415" s="4" t="str">
        <f t="shared" si="835"/>
        <v/>
      </c>
      <c r="AA4415" s="4" t="str">
        <f>IF($V4415="","",IF(Y4415&lt;36,0,IF(AND(36&lt;=Y4415,Y4415&lt;71),VLOOKUP($W4415,日射量と図３!$E$6:$F$34,2,TRUE),IF(AND(71&lt;=Y4415,Y4415&lt;107),VLOOKUP($W4415,日射量と図３!$E$6:$G$34,3,TRUE),IF(AND(107&lt;=Y4415,Y4415&lt;143),VLOOKUP($W4415,日射量と図３!$E$6:$H$34,4,TRUE),VLOOKUP($W4415,日射量と図３!$E$6:$I$34,5,TRUE))))))</f>
        <v/>
      </c>
      <c r="AB4415" s="4" t="str">
        <f>IF($V4415="","",IF(Z4415&lt;36,0,IF(AND(36&lt;=Z4415,Z4415&lt;71),VLOOKUP($W4415,日射量と図３!$E$6:$F$34,2,TRUE),IF(AND(71&lt;=Z4415,Z4415&lt;107),VLOOKUP($W4415,日射量と図３!$E$6:$G$34,3,TRUE),IF(AND(107&lt;=Z4415,Z4415&lt;143),VLOOKUP($W4415,日射量と図３!$E$6:$H$34,4,TRUE),VLOOKUP($W4415,日射量と図３!$E$6:$I$34,5,TRUE))))))</f>
        <v/>
      </c>
      <c r="AC4415" s="382" t="str">
        <f t="shared" si="832"/>
        <v/>
      </c>
      <c r="AD4415" s="382" t="str">
        <f t="shared" si="833"/>
        <v/>
      </c>
    </row>
    <row r="4416" spans="11:30" ht="13.5" customHeight="1">
      <c r="K4416" s="4">
        <f t="shared" si="825"/>
        <v>12</v>
      </c>
      <c r="L4416" s="34">
        <v>43435</v>
      </c>
      <c r="M4416" s="4">
        <v>184</v>
      </c>
      <c r="N4416" s="4">
        <v>21</v>
      </c>
      <c r="O4416" s="31">
        <v>0.83333333333333337</v>
      </c>
      <c r="P4416" s="35">
        <v>10.4</v>
      </c>
      <c r="Q4416" s="36">
        <f t="shared" si="826"/>
        <v>16</v>
      </c>
      <c r="R4416" s="4">
        <f t="shared" si="827"/>
        <v>5.6</v>
      </c>
      <c r="S4416" s="31">
        <f t="shared" si="830"/>
        <v>0.20944444444444443</v>
      </c>
      <c r="T4416" s="31">
        <f t="shared" si="831"/>
        <v>0.77601851851851855</v>
      </c>
      <c r="U4416" s="4">
        <f t="shared" si="829"/>
        <v>0</v>
      </c>
      <c r="V4416" s="4" t="str">
        <f t="shared" si="837"/>
        <v/>
      </c>
      <c r="W4416" s="18" t="str">
        <f>IF(V4416="","",VLOOKUP(L4416,日射量と図３!$A$4:$C$368,3,TRUE)*238.85/100)</f>
        <v/>
      </c>
      <c r="X4416" s="4" t="str">
        <f t="shared" si="836"/>
        <v/>
      </c>
      <c r="Y4416" s="4" t="str">
        <f t="shared" si="834"/>
        <v/>
      </c>
      <c r="Z4416" s="4" t="str">
        <f t="shared" si="835"/>
        <v/>
      </c>
      <c r="AA4416" s="4" t="str">
        <f>IF($V4416="","",IF(Y4416&lt;36,0,IF(AND(36&lt;=Y4416,Y4416&lt;71),VLOOKUP($W4416,日射量と図３!$E$6:$F$34,2,TRUE),IF(AND(71&lt;=Y4416,Y4416&lt;107),VLOOKUP($W4416,日射量と図３!$E$6:$G$34,3,TRUE),IF(AND(107&lt;=Y4416,Y4416&lt;143),VLOOKUP($W4416,日射量と図３!$E$6:$H$34,4,TRUE),VLOOKUP($W4416,日射量と図３!$E$6:$I$34,5,TRUE))))))</f>
        <v/>
      </c>
      <c r="AB4416" s="4" t="str">
        <f>IF($V4416="","",IF(Z4416&lt;36,0,IF(AND(36&lt;=Z4416,Z4416&lt;71),VLOOKUP($W4416,日射量と図３!$E$6:$F$34,2,TRUE),IF(AND(71&lt;=Z4416,Z4416&lt;107),VLOOKUP($W4416,日射量と図３!$E$6:$G$34,3,TRUE),IF(AND(107&lt;=Z4416,Z4416&lt;143),VLOOKUP($W4416,日射量と図３!$E$6:$H$34,4,TRUE),VLOOKUP($W4416,日射量と図３!$E$6:$I$34,5,TRUE))))))</f>
        <v/>
      </c>
      <c r="AC4416" s="382" t="str">
        <f t="shared" si="832"/>
        <v/>
      </c>
      <c r="AD4416" s="382" t="str">
        <f t="shared" si="833"/>
        <v/>
      </c>
    </row>
    <row r="4417" spans="11:30" ht="13.5" customHeight="1">
      <c r="K4417" s="4">
        <f t="shared" si="825"/>
        <v>12</v>
      </c>
      <c r="L4417" s="34">
        <v>43435</v>
      </c>
      <c r="M4417" s="4">
        <v>184</v>
      </c>
      <c r="N4417" s="4">
        <v>22</v>
      </c>
      <c r="O4417" s="31">
        <v>0.875</v>
      </c>
      <c r="P4417" s="35">
        <v>9.8099999999999987</v>
      </c>
      <c r="Q4417" s="36">
        <f t="shared" si="826"/>
        <v>16</v>
      </c>
      <c r="R4417" s="4">
        <f t="shared" si="827"/>
        <v>6.1900000000000013</v>
      </c>
      <c r="S4417" s="31">
        <f t="shared" si="830"/>
        <v>0.20944444444444443</v>
      </c>
      <c r="T4417" s="31">
        <f t="shared" si="831"/>
        <v>0.77601851851851855</v>
      </c>
      <c r="U4417" s="4">
        <f t="shared" si="829"/>
        <v>0</v>
      </c>
      <c r="V4417" s="4" t="str">
        <f t="shared" si="837"/>
        <v/>
      </c>
      <c r="W4417" s="18" t="str">
        <f>IF(V4417="","",VLOOKUP(L4417,日射量と図３!$A$4:$C$368,3,TRUE)*238.85/100)</f>
        <v/>
      </c>
      <c r="X4417" s="4" t="str">
        <f t="shared" si="836"/>
        <v/>
      </c>
      <c r="Y4417" s="4" t="str">
        <f t="shared" si="834"/>
        <v/>
      </c>
      <c r="Z4417" s="4" t="str">
        <f t="shared" si="835"/>
        <v/>
      </c>
      <c r="AA4417" s="4" t="str">
        <f>IF($V4417="","",IF(Y4417&lt;36,0,IF(AND(36&lt;=Y4417,Y4417&lt;71),VLOOKUP($W4417,日射量と図３!$E$6:$F$34,2,TRUE),IF(AND(71&lt;=Y4417,Y4417&lt;107),VLOOKUP($W4417,日射量と図３!$E$6:$G$34,3,TRUE),IF(AND(107&lt;=Y4417,Y4417&lt;143),VLOOKUP($W4417,日射量と図３!$E$6:$H$34,4,TRUE),VLOOKUP($W4417,日射量と図３!$E$6:$I$34,5,TRUE))))))</f>
        <v/>
      </c>
      <c r="AB4417" s="4" t="str">
        <f>IF($V4417="","",IF(Z4417&lt;36,0,IF(AND(36&lt;=Z4417,Z4417&lt;71),VLOOKUP($W4417,日射量と図３!$E$6:$F$34,2,TRUE),IF(AND(71&lt;=Z4417,Z4417&lt;107),VLOOKUP($W4417,日射量と図３!$E$6:$G$34,3,TRUE),IF(AND(107&lt;=Z4417,Z4417&lt;143),VLOOKUP($W4417,日射量と図３!$E$6:$H$34,4,TRUE),VLOOKUP($W4417,日射量と図３!$E$6:$I$34,5,TRUE))))))</f>
        <v/>
      </c>
      <c r="AC4417" s="382" t="str">
        <f t="shared" si="832"/>
        <v/>
      </c>
      <c r="AD4417" s="382" t="str">
        <f t="shared" si="833"/>
        <v/>
      </c>
    </row>
    <row r="4418" spans="11:30" ht="13.5" customHeight="1">
      <c r="K4418" s="4">
        <f t="shared" si="825"/>
        <v>12</v>
      </c>
      <c r="L4418" s="34">
        <v>43435</v>
      </c>
      <c r="M4418" s="4">
        <v>184</v>
      </c>
      <c r="N4418" s="4">
        <v>23</v>
      </c>
      <c r="O4418" s="31">
        <v>0.91666666666666663</v>
      </c>
      <c r="P4418" s="35">
        <v>9.26</v>
      </c>
      <c r="Q4418" s="36">
        <f t="shared" si="826"/>
        <v>13</v>
      </c>
      <c r="R4418" s="4">
        <f t="shared" si="827"/>
        <v>3.74</v>
      </c>
      <c r="S4418" s="31">
        <f t="shared" si="830"/>
        <v>0.20944444444444443</v>
      </c>
      <c r="T4418" s="31">
        <f t="shared" si="831"/>
        <v>0.77601851851851855</v>
      </c>
      <c r="U4418" s="4">
        <f t="shared" si="829"/>
        <v>0</v>
      </c>
      <c r="V4418" s="4" t="str">
        <f t="shared" si="837"/>
        <v/>
      </c>
      <c r="W4418" s="18" t="str">
        <f>IF(V4418="","",VLOOKUP(L4418,日射量と図３!$A$4:$C$368,3,TRUE)*238.85/100)</f>
        <v/>
      </c>
      <c r="X4418" s="4" t="str">
        <f t="shared" si="836"/>
        <v/>
      </c>
      <c r="Y4418" s="4" t="str">
        <f t="shared" si="834"/>
        <v/>
      </c>
      <c r="Z4418" s="4" t="str">
        <f t="shared" si="835"/>
        <v/>
      </c>
      <c r="AA4418" s="4" t="str">
        <f>IF($V4418="","",IF(Y4418&lt;36,0,IF(AND(36&lt;=Y4418,Y4418&lt;71),VLOOKUP($W4418,日射量と図３!$E$6:$F$34,2,TRUE),IF(AND(71&lt;=Y4418,Y4418&lt;107),VLOOKUP($W4418,日射量と図３!$E$6:$G$34,3,TRUE),IF(AND(107&lt;=Y4418,Y4418&lt;143),VLOOKUP($W4418,日射量と図３!$E$6:$H$34,4,TRUE),VLOOKUP($W4418,日射量と図３!$E$6:$I$34,5,TRUE))))))</f>
        <v/>
      </c>
      <c r="AB4418" s="4" t="str">
        <f>IF($V4418="","",IF(Z4418&lt;36,0,IF(AND(36&lt;=Z4418,Z4418&lt;71),VLOOKUP($W4418,日射量と図３!$E$6:$F$34,2,TRUE),IF(AND(71&lt;=Z4418,Z4418&lt;107),VLOOKUP($W4418,日射量と図３!$E$6:$G$34,3,TRUE),IF(AND(107&lt;=Z4418,Z4418&lt;143),VLOOKUP($W4418,日射量と図３!$E$6:$H$34,4,TRUE),VLOOKUP($W4418,日射量と図３!$E$6:$I$34,5,TRUE))))))</f>
        <v/>
      </c>
      <c r="AC4418" s="382" t="str">
        <f t="shared" si="832"/>
        <v/>
      </c>
      <c r="AD4418" s="382" t="str">
        <f t="shared" si="833"/>
        <v/>
      </c>
    </row>
    <row r="4419" spans="11:30" ht="13.5" customHeight="1">
      <c r="K4419" s="4">
        <f t="shared" si="825"/>
        <v>12</v>
      </c>
      <c r="L4419" s="34">
        <v>43435</v>
      </c>
      <c r="M4419" s="4">
        <v>184</v>
      </c>
      <c r="N4419" s="4">
        <v>24</v>
      </c>
      <c r="O4419" s="31">
        <v>0.95833333333333337</v>
      </c>
      <c r="P4419" s="35">
        <v>8.85</v>
      </c>
      <c r="Q4419" s="36">
        <f t="shared" si="826"/>
        <v>13</v>
      </c>
      <c r="R4419" s="4">
        <f t="shared" si="827"/>
        <v>4.1500000000000004</v>
      </c>
      <c r="S4419" s="31">
        <f t="shared" si="830"/>
        <v>0.20944444444444443</v>
      </c>
      <c r="T4419" s="31">
        <f t="shared" si="831"/>
        <v>0.77601851851851855</v>
      </c>
      <c r="U4419" s="4">
        <f t="shared" si="829"/>
        <v>0</v>
      </c>
      <c r="V4419" s="4" t="str">
        <f t="shared" si="837"/>
        <v/>
      </c>
      <c r="W4419" s="18" t="str">
        <f>IF(V4419="","",VLOOKUP(L4419,日射量と図３!$A$4:$C$368,3,TRUE)*238.85/100)</f>
        <v/>
      </c>
      <c r="X4419" s="4" t="str">
        <f t="shared" si="836"/>
        <v/>
      </c>
      <c r="Y4419" s="4" t="str">
        <f t="shared" si="834"/>
        <v/>
      </c>
      <c r="Z4419" s="4" t="str">
        <f t="shared" si="835"/>
        <v/>
      </c>
      <c r="AA4419" s="4" t="str">
        <f>IF($V4419="","",IF(Y4419&lt;36,0,IF(AND(36&lt;=Y4419,Y4419&lt;71),VLOOKUP($W4419,日射量と図３!$E$6:$F$34,2,TRUE),IF(AND(71&lt;=Y4419,Y4419&lt;107),VLOOKUP($W4419,日射量と図３!$E$6:$G$34,3,TRUE),IF(AND(107&lt;=Y4419,Y4419&lt;143),VLOOKUP($W4419,日射量と図３!$E$6:$H$34,4,TRUE),VLOOKUP($W4419,日射量と図３!$E$6:$I$34,5,TRUE))))))</f>
        <v/>
      </c>
      <c r="AB4419" s="4" t="str">
        <f>IF($V4419="","",IF(Z4419&lt;36,0,IF(AND(36&lt;=Z4419,Z4419&lt;71),VLOOKUP($W4419,日射量と図３!$E$6:$F$34,2,TRUE),IF(AND(71&lt;=Z4419,Z4419&lt;107),VLOOKUP($W4419,日射量と図３!$E$6:$G$34,3,TRUE),IF(AND(107&lt;=Z4419,Z4419&lt;143),VLOOKUP($W4419,日射量と図３!$E$6:$H$34,4,TRUE),VLOOKUP($W4419,日射量と図３!$E$6:$I$34,5,TRUE))))))</f>
        <v/>
      </c>
      <c r="AC4419" s="382" t="str">
        <f t="shared" si="832"/>
        <v/>
      </c>
      <c r="AD4419" s="382" t="str">
        <f t="shared" si="833"/>
        <v/>
      </c>
    </row>
    <row r="4420" spans="11:30" ht="13.5" customHeight="1">
      <c r="K4420" s="4">
        <f t="shared" si="825"/>
        <v>12</v>
      </c>
      <c r="L4420" s="34">
        <v>43436</v>
      </c>
      <c r="M4420" s="4">
        <v>185</v>
      </c>
      <c r="N4420" s="4">
        <v>1</v>
      </c>
      <c r="O4420" s="31">
        <v>0</v>
      </c>
      <c r="P4420" s="35">
        <v>8.2499999999999982</v>
      </c>
      <c r="Q4420" s="36">
        <f t="shared" si="826"/>
        <v>13</v>
      </c>
      <c r="R4420" s="4">
        <f t="shared" si="827"/>
        <v>4.7500000000000018</v>
      </c>
      <c r="S4420" s="31">
        <f t="shared" si="830"/>
        <v>0.20944444444444443</v>
      </c>
      <c r="T4420" s="31">
        <f t="shared" si="831"/>
        <v>0.77601851851851855</v>
      </c>
      <c r="U4420" s="4">
        <f t="shared" si="829"/>
        <v>0</v>
      </c>
      <c r="V4420" s="4">
        <f t="shared" si="837"/>
        <v>42.970000000000006</v>
      </c>
      <c r="W4420" s="18">
        <f>IF(V4420="","",VLOOKUP(L4420,日射量と図３!$A$4:$C$368,3,TRUE)*238.85/100)</f>
        <v>23.885000000000002</v>
      </c>
      <c r="X4420" s="4">
        <f t="shared" si="836"/>
        <v>14</v>
      </c>
      <c r="Y4420" s="4">
        <f t="shared" si="834"/>
        <v>19.188713892857141</v>
      </c>
      <c r="Z4420" s="4">
        <f t="shared" si="835"/>
        <v>21.63091384285714</v>
      </c>
      <c r="AA4420" s="4">
        <f>IF($V4420="","",IF(Y4420&lt;36,0,IF(AND(36&lt;=Y4420,Y4420&lt;71),VLOOKUP($W4420,日射量と図３!$E$6:$F$34,2,TRUE),IF(AND(71&lt;=Y4420,Y4420&lt;107),VLOOKUP($W4420,日射量と図３!$E$6:$G$34,3,TRUE),IF(AND(107&lt;=Y4420,Y4420&lt;143),VLOOKUP($W4420,日射量と図３!$E$6:$H$34,4,TRUE),VLOOKUP($W4420,日射量と図３!$E$6:$I$34,5,TRUE))))))</f>
        <v>0</v>
      </c>
      <c r="AB4420" s="4">
        <f>IF($V4420="","",IF(Z4420&lt;36,0,IF(AND(36&lt;=Z4420,Z4420&lt;71),VLOOKUP($W4420,日射量と図３!$E$6:$F$34,2,TRUE),IF(AND(71&lt;=Z4420,Z4420&lt;107),VLOOKUP($W4420,日射量と図３!$E$6:$G$34,3,TRUE),IF(AND(107&lt;=Z4420,Z4420&lt;143),VLOOKUP($W4420,日射量と図３!$E$6:$H$34,4,TRUE),VLOOKUP($W4420,日射量と図３!$E$6:$I$34,5,TRUE))))))</f>
        <v>0</v>
      </c>
      <c r="AC4420" s="382">
        <f t="shared" si="832"/>
        <v>0</v>
      </c>
      <c r="AD4420" s="382">
        <f t="shared" si="833"/>
        <v>0</v>
      </c>
    </row>
    <row r="4421" spans="11:30" ht="13.5" customHeight="1">
      <c r="K4421" s="4">
        <f t="shared" ref="K4421:K4484" si="838">MONTH(L4421)</f>
        <v>12</v>
      </c>
      <c r="L4421" s="34">
        <v>43436</v>
      </c>
      <c r="M4421" s="4">
        <v>185</v>
      </c>
      <c r="N4421" s="4">
        <v>2</v>
      </c>
      <c r="O4421" s="31">
        <v>4.1666666666666664E-2</v>
      </c>
      <c r="P4421" s="35">
        <v>7.95</v>
      </c>
      <c r="Q4421" s="36">
        <f t="shared" ref="Q4421:Q4484" si="839">IF(O4421&lt;$B$15,$D$14,IF(O4421&lt;$B$16,$D$15,IF(O4421&lt;$B$17,$D$16,IF(O4421&lt;$B$18,$D$17,IF(O4421&lt;$B$19,$D$18,$D$19)))))</f>
        <v>13</v>
      </c>
      <c r="R4421" s="4">
        <f t="shared" ref="R4421:R4484" si="840">IF(Q4421-P4421&gt;0,Q4421-P4421,0)</f>
        <v>5.05</v>
      </c>
      <c r="S4421" s="31">
        <f t="shared" si="830"/>
        <v>0.20944444444444443</v>
      </c>
      <c r="T4421" s="31">
        <f t="shared" si="831"/>
        <v>0.77601851851851855</v>
      </c>
      <c r="U4421" s="4">
        <f t="shared" si="829"/>
        <v>0</v>
      </c>
      <c r="V4421" s="4" t="str">
        <f t="shared" si="837"/>
        <v/>
      </c>
      <c r="W4421" s="18" t="str">
        <f>IF(V4421="","",VLOOKUP(L4421,日射量と図３!$A$4:$C$368,3,TRUE)*238.85/100)</f>
        <v/>
      </c>
      <c r="X4421" s="4" t="str">
        <f t="shared" ref="X4421:X4484" si="841">IF(V4421="","",VLOOKUP(K4421,$AF$38:$AJ$49,5,TRUE))</f>
        <v/>
      </c>
      <c r="Y4421" s="4" t="str">
        <f t="shared" si="834"/>
        <v/>
      </c>
      <c r="Z4421" s="4" t="str">
        <f t="shared" si="835"/>
        <v/>
      </c>
      <c r="AA4421" s="4" t="str">
        <f>IF($V4421="","",IF(Y4421&lt;36,0,IF(AND(36&lt;=Y4421,Y4421&lt;71),VLOOKUP($W4421,日射量と図３!$E$6:$F$34,2,TRUE),IF(AND(71&lt;=Y4421,Y4421&lt;107),VLOOKUP($W4421,日射量と図３!$E$6:$G$34,3,TRUE),IF(AND(107&lt;=Y4421,Y4421&lt;143),VLOOKUP($W4421,日射量と図３!$E$6:$H$34,4,TRUE),VLOOKUP($W4421,日射量と図３!$E$6:$I$34,5,TRUE))))))</f>
        <v/>
      </c>
      <c r="AB4421" s="4" t="str">
        <f>IF($V4421="","",IF(Z4421&lt;36,0,IF(AND(36&lt;=Z4421,Z4421&lt;71),VLOOKUP($W4421,日射量と図３!$E$6:$F$34,2,TRUE),IF(AND(71&lt;=Z4421,Z4421&lt;107),VLOOKUP($W4421,日射量と図３!$E$6:$G$34,3,TRUE),IF(AND(107&lt;=Z4421,Z4421&lt;143),VLOOKUP($W4421,日射量と図３!$E$6:$H$34,4,TRUE),VLOOKUP($W4421,日射量と図３!$E$6:$I$34,5,TRUE))))))</f>
        <v/>
      </c>
      <c r="AC4421" s="382" t="str">
        <f t="shared" si="832"/>
        <v/>
      </c>
      <c r="AD4421" s="382" t="str">
        <f t="shared" si="833"/>
        <v/>
      </c>
    </row>
    <row r="4422" spans="11:30" ht="13.5" customHeight="1">
      <c r="K4422" s="4">
        <f t="shared" si="838"/>
        <v>12</v>
      </c>
      <c r="L4422" s="34">
        <v>43436</v>
      </c>
      <c r="M4422" s="4">
        <v>185</v>
      </c>
      <c r="N4422" s="4">
        <v>3</v>
      </c>
      <c r="O4422" s="31">
        <v>8.3333333333333329E-2</v>
      </c>
      <c r="P4422" s="35">
        <v>7.55</v>
      </c>
      <c r="Q4422" s="36">
        <f t="shared" si="839"/>
        <v>13</v>
      </c>
      <c r="R4422" s="4">
        <f t="shared" si="840"/>
        <v>5.45</v>
      </c>
      <c r="S4422" s="31">
        <f t="shared" si="830"/>
        <v>0.20944444444444443</v>
      </c>
      <c r="T4422" s="31">
        <f t="shared" si="831"/>
        <v>0.77601851851851855</v>
      </c>
      <c r="U4422" s="4">
        <f t="shared" si="829"/>
        <v>0</v>
      </c>
      <c r="V4422" s="4" t="str">
        <f t="shared" si="837"/>
        <v/>
      </c>
      <c r="W4422" s="18" t="str">
        <f>IF(V4422="","",VLOOKUP(L4422,日射量と図３!$A$4:$C$368,3,TRUE)*238.85/100)</f>
        <v/>
      </c>
      <c r="X4422" s="4" t="str">
        <f t="shared" si="841"/>
        <v/>
      </c>
      <c r="Y4422" s="4" t="str">
        <f t="shared" si="834"/>
        <v/>
      </c>
      <c r="Z4422" s="4" t="str">
        <f t="shared" si="835"/>
        <v/>
      </c>
      <c r="AA4422" s="4" t="str">
        <f>IF($V4422="","",IF(Y4422&lt;36,0,IF(AND(36&lt;=Y4422,Y4422&lt;71),VLOOKUP($W4422,日射量と図３!$E$6:$F$34,2,TRUE),IF(AND(71&lt;=Y4422,Y4422&lt;107),VLOOKUP($W4422,日射量と図３!$E$6:$G$34,3,TRUE),IF(AND(107&lt;=Y4422,Y4422&lt;143),VLOOKUP($W4422,日射量と図３!$E$6:$H$34,4,TRUE),VLOOKUP($W4422,日射量と図３!$E$6:$I$34,5,TRUE))))))</f>
        <v/>
      </c>
      <c r="AB4422" s="4" t="str">
        <f>IF($V4422="","",IF(Z4422&lt;36,0,IF(AND(36&lt;=Z4422,Z4422&lt;71),VLOOKUP($W4422,日射量と図３!$E$6:$F$34,2,TRUE),IF(AND(71&lt;=Z4422,Z4422&lt;107),VLOOKUP($W4422,日射量と図３!$E$6:$G$34,3,TRUE),IF(AND(107&lt;=Z4422,Z4422&lt;143),VLOOKUP($W4422,日射量と図３!$E$6:$H$34,4,TRUE),VLOOKUP($W4422,日射量と図３!$E$6:$I$34,5,TRUE))))))</f>
        <v/>
      </c>
      <c r="AC4422" s="382" t="str">
        <f t="shared" si="832"/>
        <v/>
      </c>
      <c r="AD4422" s="382" t="str">
        <f t="shared" si="833"/>
        <v/>
      </c>
    </row>
    <row r="4423" spans="11:30" ht="13.5" customHeight="1">
      <c r="K4423" s="4">
        <f t="shared" si="838"/>
        <v>12</v>
      </c>
      <c r="L4423" s="34">
        <v>43436</v>
      </c>
      <c r="M4423" s="4">
        <v>185</v>
      </c>
      <c r="N4423" s="4">
        <v>4</v>
      </c>
      <c r="O4423" s="31">
        <v>0.125</v>
      </c>
      <c r="P4423" s="35">
        <v>7.12</v>
      </c>
      <c r="Q4423" s="36">
        <f t="shared" si="839"/>
        <v>13</v>
      </c>
      <c r="R4423" s="4">
        <f t="shared" si="840"/>
        <v>5.88</v>
      </c>
      <c r="S4423" s="31">
        <f t="shared" si="830"/>
        <v>0.20944444444444443</v>
      </c>
      <c r="T4423" s="31">
        <f t="shared" si="831"/>
        <v>0.77601851851851855</v>
      </c>
      <c r="U4423" s="4">
        <f t="shared" si="829"/>
        <v>0</v>
      </c>
      <c r="V4423" s="4" t="str">
        <f t="shared" si="837"/>
        <v/>
      </c>
      <c r="W4423" s="18" t="str">
        <f>IF(V4423="","",VLOOKUP(L4423,日射量と図３!$A$4:$C$368,3,TRUE)*238.85/100)</f>
        <v/>
      </c>
      <c r="X4423" s="4" t="str">
        <f t="shared" si="841"/>
        <v/>
      </c>
      <c r="Y4423" s="4" t="str">
        <f t="shared" si="834"/>
        <v/>
      </c>
      <c r="Z4423" s="4" t="str">
        <f t="shared" si="835"/>
        <v/>
      </c>
      <c r="AA4423" s="4" t="str">
        <f>IF($V4423="","",IF(Y4423&lt;36,0,IF(AND(36&lt;=Y4423,Y4423&lt;71),VLOOKUP($W4423,日射量と図３!$E$6:$F$34,2,TRUE),IF(AND(71&lt;=Y4423,Y4423&lt;107),VLOOKUP($W4423,日射量と図３!$E$6:$G$34,3,TRUE),IF(AND(107&lt;=Y4423,Y4423&lt;143),VLOOKUP($W4423,日射量と図３!$E$6:$H$34,4,TRUE),VLOOKUP($W4423,日射量と図３!$E$6:$I$34,5,TRUE))))))</f>
        <v/>
      </c>
      <c r="AB4423" s="4" t="str">
        <f>IF($V4423="","",IF(Z4423&lt;36,0,IF(AND(36&lt;=Z4423,Z4423&lt;71),VLOOKUP($W4423,日射量と図３!$E$6:$F$34,2,TRUE),IF(AND(71&lt;=Z4423,Z4423&lt;107),VLOOKUP($W4423,日射量と図３!$E$6:$G$34,3,TRUE),IF(AND(107&lt;=Z4423,Z4423&lt;143),VLOOKUP($W4423,日射量と図３!$E$6:$H$34,4,TRUE),VLOOKUP($W4423,日射量と図３!$E$6:$I$34,5,TRUE))))))</f>
        <v/>
      </c>
      <c r="AC4423" s="382" t="str">
        <f t="shared" si="832"/>
        <v/>
      </c>
      <c r="AD4423" s="382" t="str">
        <f t="shared" si="833"/>
        <v/>
      </c>
    </row>
    <row r="4424" spans="11:30" ht="13.5" customHeight="1">
      <c r="K4424" s="4">
        <f t="shared" si="838"/>
        <v>12</v>
      </c>
      <c r="L4424" s="34">
        <v>43436</v>
      </c>
      <c r="M4424" s="4">
        <v>185</v>
      </c>
      <c r="N4424" s="4">
        <v>5</v>
      </c>
      <c r="O4424" s="31">
        <v>0.16666666666666666</v>
      </c>
      <c r="P4424" s="35">
        <v>6.75</v>
      </c>
      <c r="Q4424" s="36">
        <f t="shared" si="839"/>
        <v>15</v>
      </c>
      <c r="R4424" s="4">
        <f t="shared" si="840"/>
        <v>8.25</v>
      </c>
      <c r="S4424" s="31">
        <f t="shared" si="830"/>
        <v>0.20944444444444443</v>
      </c>
      <c r="T4424" s="31">
        <f t="shared" si="831"/>
        <v>0.77601851851851855</v>
      </c>
      <c r="U4424" s="4">
        <f t="shared" si="829"/>
        <v>0</v>
      </c>
      <c r="V4424" s="4" t="str">
        <f t="shared" si="837"/>
        <v/>
      </c>
      <c r="W4424" s="18" t="str">
        <f>IF(V4424="","",VLOOKUP(L4424,日射量と図３!$A$4:$C$368,3,TRUE)*238.85/100)</f>
        <v/>
      </c>
      <c r="X4424" s="4" t="str">
        <f t="shared" si="841"/>
        <v/>
      </c>
      <c r="Y4424" s="4" t="str">
        <f t="shared" si="834"/>
        <v/>
      </c>
      <c r="Z4424" s="4" t="str">
        <f t="shared" si="835"/>
        <v/>
      </c>
      <c r="AA4424" s="4" t="str">
        <f>IF($V4424="","",IF(Y4424&lt;36,0,IF(AND(36&lt;=Y4424,Y4424&lt;71),VLOOKUP($W4424,日射量と図３!$E$6:$F$34,2,TRUE),IF(AND(71&lt;=Y4424,Y4424&lt;107),VLOOKUP($W4424,日射量と図３!$E$6:$G$34,3,TRUE),IF(AND(107&lt;=Y4424,Y4424&lt;143),VLOOKUP($W4424,日射量と図３!$E$6:$H$34,4,TRUE),VLOOKUP($W4424,日射量と図３!$E$6:$I$34,5,TRUE))))))</f>
        <v/>
      </c>
      <c r="AB4424" s="4" t="str">
        <f>IF($V4424="","",IF(Z4424&lt;36,0,IF(AND(36&lt;=Z4424,Z4424&lt;71),VLOOKUP($W4424,日射量と図３!$E$6:$F$34,2,TRUE),IF(AND(71&lt;=Z4424,Z4424&lt;107),VLOOKUP($W4424,日射量と図３!$E$6:$G$34,3,TRUE),IF(AND(107&lt;=Z4424,Z4424&lt;143),VLOOKUP($W4424,日射量と図３!$E$6:$H$34,4,TRUE),VLOOKUP($W4424,日射量と図３!$E$6:$I$34,5,TRUE))))))</f>
        <v/>
      </c>
      <c r="AC4424" s="382" t="str">
        <f t="shared" si="832"/>
        <v/>
      </c>
      <c r="AD4424" s="382" t="str">
        <f t="shared" si="833"/>
        <v/>
      </c>
    </row>
    <row r="4425" spans="11:30" ht="13.5" customHeight="1">
      <c r="K4425" s="4">
        <f t="shared" si="838"/>
        <v>12</v>
      </c>
      <c r="L4425" s="34">
        <v>43436</v>
      </c>
      <c r="M4425" s="4">
        <v>185</v>
      </c>
      <c r="N4425" s="4">
        <v>6</v>
      </c>
      <c r="O4425" s="31">
        <v>0.20833333333333334</v>
      </c>
      <c r="P4425" s="35">
        <v>6.29</v>
      </c>
      <c r="Q4425" s="36">
        <f t="shared" si="839"/>
        <v>15</v>
      </c>
      <c r="R4425" s="4">
        <f t="shared" si="840"/>
        <v>8.7100000000000009</v>
      </c>
      <c r="S4425" s="31">
        <f t="shared" si="830"/>
        <v>0.20944444444444443</v>
      </c>
      <c r="T4425" s="31">
        <f t="shared" si="831"/>
        <v>0.77601851851851855</v>
      </c>
      <c r="U4425" s="4">
        <f t="shared" si="829"/>
        <v>0</v>
      </c>
      <c r="V4425" s="4" t="str">
        <f t="shared" si="837"/>
        <v/>
      </c>
      <c r="W4425" s="18" t="str">
        <f>IF(V4425="","",VLOOKUP(L4425,日射量と図３!$A$4:$C$368,3,TRUE)*238.85/100)</f>
        <v/>
      </c>
      <c r="X4425" s="4" t="str">
        <f t="shared" si="841"/>
        <v/>
      </c>
      <c r="Y4425" s="4" t="str">
        <f t="shared" si="834"/>
        <v/>
      </c>
      <c r="Z4425" s="4" t="str">
        <f t="shared" si="835"/>
        <v/>
      </c>
      <c r="AA4425" s="4" t="str">
        <f>IF($V4425="","",IF(Y4425&lt;36,0,IF(AND(36&lt;=Y4425,Y4425&lt;71),VLOOKUP($W4425,日射量と図３!$E$6:$F$34,2,TRUE),IF(AND(71&lt;=Y4425,Y4425&lt;107),VLOOKUP($W4425,日射量と図３!$E$6:$G$34,3,TRUE),IF(AND(107&lt;=Y4425,Y4425&lt;143),VLOOKUP($W4425,日射量と図３!$E$6:$H$34,4,TRUE),VLOOKUP($W4425,日射量と図３!$E$6:$I$34,5,TRUE))))))</f>
        <v/>
      </c>
      <c r="AB4425" s="4" t="str">
        <f>IF($V4425="","",IF(Z4425&lt;36,0,IF(AND(36&lt;=Z4425,Z4425&lt;71),VLOOKUP($W4425,日射量と図３!$E$6:$F$34,2,TRUE),IF(AND(71&lt;=Z4425,Z4425&lt;107),VLOOKUP($W4425,日射量と図３!$E$6:$G$34,3,TRUE),IF(AND(107&lt;=Z4425,Z4425&lt;143),VLOOKUP($W4425,日射量と図３!$E$6:$H$34,4,TRUE),VLOOKUP($W4425,日射量と図３!$E$6:$I$34,5,TRUE))))))</f>
        <v/>
      </c>
      <c r="AC4425" s="382" t="str">
        <f t="shared" si="832"/>
        <v/>
      </c>
      <c r="AD4425" s="382" t="str">
        <f t="shared" si="833"/>
        <v/>
      </c>
    </row>
    <row r="4426" spans="11:30" ht="13.5" customHeight="1">
      <c r="K4426" s="4">
        <f t="shared" si="838"/>
        <v>12</v>
      </c>
      <c r="L4426" s="34">
        <v>43436</v>
      </c>
      <c r="M4426" s="4">
        <v>185</v>
      </c>
      <c r="N4426" s="4">
        <v>7</v>
      </c>
      <c r="O4426" s="31">
        <v>0.25</v>
      </c>
      <c r="P4426" s="35">
        <v>6.08</v>
      </c>
      <c r="Q4426" s="36">
        <f t="shared" si="839"/>
        <v>15</v>
      </c>
      <c r="R4426" s="4">
        <f t="shared" si="840"/>
        <v>8.92</v>
      </c>
      <c r="S4426" s="31">
        <f t="shared" si="830"/>
        <v>0.20944444444444443</v>
      </c>
      <c r="T4426" s="31">
        <f t="shared" si="831"/>
        <v>0.77601851851851855</v>
      </c>
      <c r="U4426" s="4">
        <f t="shared" si="829"/>
        <v>8.92</v>
      </c>
      <c r="V4426" s="4" t="str">
        <f t="shared" si="837"/>
        <v/>
      </c>
      <c r="W4426" s="18" t="str">
        <f>IF(V4426="","",VLOOKUP(L4426,日射量と図３!$A$4:$C$368,3,TRUE)*238.85/100)</f>
        <v/>
      </c>
      <c r="X4426" s="4" t="str">
        <f t="shared" si="841"/>
        <v/>
      </c>
      <c r="Y4426" s="4" t="str">
        <f t="shared" si="834"/>
        <v/>
      </c>
      <c r="Z4426" s="4" t="str">
        <f t="shared" si="835"/>
        <v/>
      </c>
      <c r="AA4426" s="4" t="str">
        <f>IF($V4426="","",IF(Y4426&lt;36,0,IF(AND(36&lt;=Y4426,Y4426&lt;71),VLOOKUP($W4426,日射量と図３!$E$6:$F$34,2,TRUE),IF(AND(71&lt;=Y4426,Y4426&lt;107),VLOOKUP($W4426,日射量と図３!$E$6:$G$34,3,TRUE),IF(AND(107&lt;=Y4426,Y4426&lt;143),VLOOKUP($W4426,日射量と図３!$E$6:$H$34,4,TRUE),VLOOKUP($W4426,日射量と図３!$E$6:$I$34,5,TRUE))))))</f>
        <v/>
      </c>
      <c r="AB4426" s="4" t="str">
        <f>IF($V4426="","",IF(Z4426&lt;36,0,IF(AND(36&lt;=Z4426,Z4426&lt;71),VLOOKUP($W4426,日射量と図３!$E$6:$F$34,2,TRUE),IF(AND(71&lt;=Z4426,Z4426&lt;107),VLOOKUP($W4426,日射量と図３!$E$6:$G$34,3,TRUE),IF(AND(107&lt;=Z4426,Z4426&lt;143),VLOOKUP($W4426,日射量と図３!$E$6:$H$34,4,TRUE),VLOOKUP($W4426,日射量と図３!$E$6:$I$34,5,TRUE))))))</f>
        <v/>
      </c>
      <c r="AC4426" s="382" t="str">
        <f t="shared" si="832"/>
        <v/>
      </c>
      <c r="AD4426" s="382" t="str">
        <f t="shared" si="833"/>
        <v/>
      </c>
    </row>
    <row r="4427" spans="11:30" ht="13.5" customHeight="1">
      <c r="K4427" s="4">
        <f t="shared" si="838"/>
        <v>12</v>
      </c>
      <c r="L4427" s="34">
        <v>43436</v>
      </c>
      <c r="M4427" s="4">
        <v>185</v>
      </c>
      <c r="N4427" s="4">
        <v>8</v>
      </c>
      <c r="O4427" s="31">
        <v>0.29166666666666669</v>
      </c>
      <c r="P4427" s="35">
        <v>5.9299999999999988</v>
      </c>
      <c r="Q4427" s="36">
        <f t="shared" si="839"/>
        <v>12</v>
      </c>
      <c r="R4427" s="4">
        <f t="shared" si="840"/>
        <v>6.0700000000000012</v>
      </c>
      <c r="S4427" s="31">
        <f t="shared" si="830"/>
        <v>0.20944444444444443</v>
      </c>
      <c r="T4427" s="31">
        <f t="shared" si="831"/>
        <v>0.77601851851851855</v>
      </c>
      <c r="U4427" s="4">
        <f t="shared" si="829"/>
        <v>6.0700000000000012</v>
      </c>
      <c r="V4427" s="4" t="str">
        <f t="shared" si="837"/>
        <v/>
      </c>
      <c r="W4427" s="18" t="str">
        <f>IF(V4427="","",VLOOKUP(L4427,日射量と図３!$A$4:$C$368,3,TRUE)*238.85/100)</f>
        <v/>
      </c>
      <c r="X4427" s="4" t="str">
        <f t="shared" si="841"/>
        <v/>
      </c>
      <c r="Y4427" s="4" t="str">
        <f t="shared" si="834"/>
        <v/>
      </c>
      <c r="Z4427" s="4" t="str">
        <f t="shared" si="835"/>
        <v/>
      </c>
      <c r="AA4427" s="4" t="str">
        <f>IF($V4427="","",IF(Y4427&lt;36,0,IF(AND(36&lt;=Y4427,Y4427&lt;71),VLOOKUP($W4427,日射量と図３!$E$6:$F$34,2,TRUE),IF(AND(71&lt;=Y4427,Y4427&lt;107),VLOOKUP($W4427,日射量と図３!$E$6:$G$34,3,TRUE),IF(AND(107&lt;=Y4427,Y4427&lt;143),VLOOKUP($W4427,日射量と図３!$E$6:$H$34,4,TRUE),VLOOKUP($W4427,日射量と図３!$E$6:$I$34,5,TRUE))))))</f>
        <v/>
      </c>
      <c r="AB4427" s="4" t="str">
        <f>IF($V4427="","",IF(Z4427&lt;36,0,IF(AND(36&lt;=Z4427,Z4427&lt;71),VLOOKUP($W4427,日射量と図３!$E$6:$F$34,2,TRUE),IF(AND(71&lt;=Z4427,Z4427&lt;107),VLOOKUP($W4427,日射量と図３!$E$6:$G$34,3,TRUE),IF(AND(107&lt;=Z4427,Z4427&lt;143),VLOOKUP($W4427,日射量と図３!$E$6:$H$34,4,TRUE),VLOOKUP($W4427,日射量と図３!$E$6:$I$34,5,TRUE))))))</f>
        <v/>
      </c>
      <c r="AC4427" s="382" t="str">
        <f t="shared" si="832"/>
        <v/>
      </c>
      <c r="AD4427" s="382" t="str">
        <f t="shared" si="833"/>
        <v/>
      </c>
    </row>
    <row r="4428" spans="11:30" ht="13.5" customHeight="1">
      <c r="K4428" s="4">
        <f t="shared" si="838"/>
        <v>12</v>
      </c>
      <c r="L4428" s="34">
        <v>43436</v>
      </c>
      <c r="M4428" s="4">
        <v>185</v>
      </c>
      <c r="N4428" s="4">
        <v>9</v>
      </c>
      <c r="O4428" s="31">
        <v>0.33333333333333331</v>
      </c>
      <c r="P4428" s="35">
        <v>6.7799999999999994</v>
      </c>
      <c r="Q4428" s="36">
        <f t="shared" si="839"/>
        <v>12</v>
      </c>
      <c r="R4428" s="4">
        <f t="shared" si="840"/>
        <v>5.2200000000000006</v>
      </c>
      <c r="S4428" s="31">
        <f t="shared" si="830"/>
        <v>0.20944444444444443</v>
      </c>
      <c r="T4428" s="31">
        <f t="shared" si="831"/>
        <v>0.77601851851851855</v>
      </c>
      <c r="U4428" s="4">
        <f t="shared" si="829"/>
        <v>5.2200000000000006</v>
      </c>
      <c r="V4428" s="4" t="str">
        <f t="shared" si="837"/>
        <v/>
      </c>
      <c r="W4428" s="18" t="str">
        <f>IF(V4428="","",VLOOKUP(L4428,日射量と図３!$A$4:$C$368,3,TRUE)*238.85/100)</f>
        <v/>
      </c>
      <c r="X4428" s="4" t="str">
        <f t="shared" si="841"/>
        <v/>
      </c>
      <c r="Y4428" s="4" t="str">
        <f t="shared" si="834"/>
        <v/>
      </c>
      <c r="Z4428" s="4" t="str">
        <f t="shared" si="835"/>
        <v/>
      </c>
      <c r="AA4428" s="4" t="str">
        <f>IF($V4428="","",IF(Y4428&lt;36,0,IF(AND(36&lt;=Y4428,Y4428&lt;71),VLOOKUP($W4428,日射量と図３!$E$6:$F$34,2,TRUE),IF(AND(71&lt;=Y4428,Y4428&lt;107),VLOOKUP($W4428,日射量と図３!$E$6:$G$34,3,TRUE),IF(AND(107&lt;=Y4428,Y4428&lt;143),VLOOKUP($W4428,日射量と図３!$E$6:$H$34,4,TRUE),VLOOKUP($W4428,日射量と図３!$E$6:$I$34,5,TRUE))))))</f>
        <v/>
      </c>
      <c r="AB4428" s="4" t="str">
        <f>IF($V4428="","",IF(Z4428&lt;36,0,IF(AND(36&lt;=Z4428,Z4428&lt;71),VLOOKUP($W4428,日射量と図３!$E$6:$F$34,2,TRUE),IF(AND(71&lt;=Z4428,Z4428&lt;107),VLOOKUP($W4428,日射量と図３!$E$6:$G$34,3,TRUE),IF(AND(107&lt;=Z4428,Z4428&lt;143),VLOOKUP($W4428,日射量と図３!$E$6:$H$34,4,TRUE),VLOOKUP($W4428,日射量と図３!$E$6:$I$34,5,TRUE))))))</f>
        <v/>
      </c>
      <c r="AC4428" s="382" t="str">
        <f t="shared" si="832"/>
        <v/>
      </c>
      <c r="AD4428" s="382" t="str">
        <f t="shared" si="833"/>
        <v/>
      </c>
    </row>
    <row r="4429" spans="11:30" ht="13.5" customHeight="1">
      <c r="K4429" s="4">
        <f t="shared" si="838"/>
        <v>12</v>
      </c>
      <c r="L4429" s="34">
        <v>43436</v>
      </c>
      <c r="M4429" s="4">
        <v>185</v>
      </c>
      <c r="N4429" s="4">
        <v>10</v>
      </c>
      <c r="O4429" s="31">
        <v>0.375</v>
      </c>
      <c r="P4429" s="35">
        <v>8.24</v>
      </c>
      <c r="Q4429" s="36">
        <f t="shared" si="839"/>
        <v>12</v>
      </c>
      <c r="R4429" s="4">
        <f t="shared" si="840"/>
        <v>3.76</v>
      </c>
      <c r="S4429" s="31">
        <f t="shared" si="830"/>
        <v>0.20944444444444443</v>
      </c>
      <c r="T4429" s="31">
        <f t="shared" si="831"/>
        <v>0.77601851851851855</v>
      </c>
      <c r="U4429" s="4">
        <f t="shared" ref="U4429:U4492" si="842">IF(AND(S4429&lt;O4429,O4429&lt;T4429),R4429,0)</f>
        <v>3.76</v>
      </c>
      <c r="V4429" s="4" t="str">
        <f t="shared" si="837"/>
        <v/>
      </c>
      <c r="W4429" s="18" t="str">
        <f>IF(V4429="","",VLOOKUP(L4429,日射量と図３!$A$4:$C$368,3,TRUE)*238.85/100)</f>
        <v/>
      </c>
      <c r="X4429" s="4" t="str">
        <f t="shared" si="841"/>
        <v/>
      </c>
      <c r="Y4429" s="4" t="str">
        <f t="shared" si="834"/>
        <v/>
      </c>
      <c r="Z4429" s="4" t="str">
        <f t="shared" si="835"/>
        <v/>
      </c>
      <c r="AA4429" s="4" t="str">
        <f>IF($V4429="","",IF(Y4429&lt;36,0,IF(AND(36&lt;=Y4429,Y4429&lt;71),VLOOKUP($W4429,日射量と図３!$E$6:$F$34,2,TRUE),IF(AND(71&lt;=Y4429,Y4429&lt;107),VLOOKUP($W4429,日射量と図３!$E$6:$G$34,3,TRUE),IF(AND(107&lt;=Y4429,Y4429&lt;143),VLOOKUP($W4429,日射量と図３!$E$6:$H$34,4,TRUE),VLOOKUP($W4429,日射量と図３!$E$6:$I$34,5,TRUE))))))</f>
        <v/>
      </c>
      <c r="AB4429" s="4" t="str">
        <f>IF($V4429="","",IF(Z4429&lt;36,0,IF(AND(36&lt;=Z4429,Z4429&lt;71),VLOOKUP($W4429,日射量と図３!$E$6:$F$34,2,TRUE),IF(AND(71&lt;=Z4429,Z4429&lt;107),VLOOKUP($W4429,日射量と図３!$E$6:$G$34,3,TRUE),IF(AND(107&lt;=Z4429,Z4429&lt;143),VLOOKUP($W4429,日射量と図３!$E$6:$H$34,4,TRUE),VLOOKUP($W4429,日射量と図３!$E$6:$I$34,5,TRUE))))))</f>
        <v/>
      </c>
      <c r="AC4429" s="382" t="str">
        <f t="shared" si="832"/>
        <v/>
      </c>
      <c r="AD4429" s="382" t="str">
        <f t="shared" si="833"/>
        <v/>
      </c>
    </row>
    <row r="4430" spans="11:30" ht="13.5" customHeight="1">
      <c r="K4430" s="4">
        <f t="shared" si="838"/>
        <v>12</v>
      </c>
      <c r="L4430" s="34">
        <v>43436</v>
      </c>
      <c r="M4430" s="4">
        <v>185</v>
      </c>
      <c r="N4430" s="4">
        <v>11</v>
      </c>
      <c r="O4430" s="31">
        <v>0.41666666666666669</v>
      </c>
      <c r="P4430" s="35">
        <v>9.7199999999999989</v>
      </c>
      <c r="Q4430" s="36">
        <f t="shared" si="839"/>
        <v>12</v>
      </c>
      <c r="R4430" s="4">
        <f t="shared" si="840"/>
        <v>2.2800000000000011</v>
      </c>
      <c r="S4430" s="31">
        <f t="shared" si="830"/>
        <v>0.20944444444444443</v>
      </c>
      <c r="T4430" s="31">
        <f t="shared" si="831"/>
        <v>0.77601851851851855</v>
      </c>
      <c r="U4430" s="4">
        <f t="shared" si="842"/>
        <v>2.2800000000000011</v>
      </c>
      <c r="V4430" s="4" t="str">
        <f t="shared" si="837"/>
        <v/>
      </c>
      <c r="W4430" s="18" t="str">
        <f>IF(V4430="","",VLOOKUP(L4430,日射量と図３!$A$4:$C$368,3,TRUE)*238.85/100)</f>
        <v/>
      </c>
      <c r="X4430" s="4" t="str">
        <f t="shared" si="841"/>
        <v/>
      </c>
      <c r="Y4430" s="4" t="str">
        <f t="shared" si="834"/>
        <v/>
      </c>
      <c r="Z4430" s="4" t="str">
        <f t="shared" si="835"/>
        <v/>
      </c>
      <c r="AA4430" s="4" t="str">
        <f>IF($V4430="","",IF(Y4430&lt;36,0,IF(AND(36&lt;=Y4430,Y4430&lt;71),VLOOKUP($W4430,日射量と図３!$E$6:$F$34,2,TRUE),IF(AND(71&lt;=Y4430,Y4430&lt;107),VLOOKUP($W4430,日射量と図３!$E$6:$G$34,3,TRUE),IF(AND(107&lt;=Y4430,Y4430&lt;143),VLOOKUP($W4430,日射量と図３!$E$6:$H$34,4,TRUE),VLOOKUP($W4430,日射量と図３!$E$6:$I$34,5,TRUE))))))</f>
        <v/>
      </c>
      <c r="AB4430" s="4" t="str">
        <f>IF($V4430="","",IF(Z4430&lt;36,0,IF(AND(36&lt;=Z4430,Z4430&lt;71),VLOOKUP($W4430,日射量と図３!$E$6:$F$34,2,TRUE),IF(AND(71&lt;=Z4430,Z4430&lt;107),VLOOKUP($W4430,日射量と図３!$E$6:$G$34,3,TRUE),IF(AND(107&lt;=Z4430,Z4430&lt;143),VLOOKUP($W4430,日射量と図３!$E$6:$H$34,4,TRUE),VLOOKUP($W4430,日射量と図３!$E$6:$I$34,5,TRUE))))))</f>
        <v/>
      </c>
      <c r="AC4430" s="382" t="str">
        <f t="shared" si="832"/>
        <v/>
      </c>
      <c r="AD4430" s="382" t="str">
        <f t="shared" si="833"/>
        <v/>
      </c>
    </row>
    <row r="4431" spans="11:30" ht="13.5" customHeight="1">
      <c r="K4431" s="4">
        <f t="shared" si="838"/>
        <v>12</v>
      </c>
      <c r="L4431" s="34">
        <v>43436</v>
      </c>
      <c r="M4431" s="4">
        <v>185</v>
      </c>
      <c r="N4431" s="4">
        <v>12</v>
      </c>
      <c r="O4431" s="31">
        <v>0.45833333333333331</v>
      </c>
      <c r="P4431" s="35">
        <v>11.43</v>
      </c>
      <c r="Q4431" s="36">
        <f t="shared" si="839"/>
        <v>12</v>
      </c>
      <c r="R4431" s="4">
        <f t="shared" si="840"/>
        <v>0.57000000000000028</v>
      </c>
      <c r="S4431" s="31">
        <f t="shared" ref="S4431:S4494" si="843">VLOOKUP(K4431,$AF$38:$AH$49,2,TRUE)</f>
        <v>0.20944444444444443</v>
      </c>
      <c r="T4431" s="31">
        <f t="shared" ref="T4431:T4494" si="844">VLOOKUP(K4431,$AF$38:$AH$49,3,TRUE)</f>
        <v>0.77601851851851855</v>
      </c>
      <c r="U4431" s="4">
        <f t="shared" si="842"/>
        <v>0.57000000000000028</v>
      </c>
      <c r="V4431" s="4" t="str">
        <f t="shared" si="837"/>
        <v/>
      </c>
      <c r="W4431" s="18" t="str">
        <f>IF(V4431="","",VLOOKUP(L4431,日射量と図３!$A$4:$C$368,3,TRUE)*238.85/100)</f>
        <v/>
      </c>
      <c r="X4431" s="4" t="str">
        <f t="shared" si="841"/>
        <v/>
      </c>
      <c r="Y4431" s="4" t="str">
        <f t="shared" si="834"/>
        <v/>
      </c>
      <c r="Z4431" s="4" t="str">
        <f t="shared" si="835"/>
        <v/>
      </c>
      <c r="AA4431" s="4" t="str">
        <f>IF($V4431="","",IF(Y4431&lt;36,0,IF(AND(36&lt;=Y4431,Y4431&lt;71),VLOOKUP($W4431,日射量と図３!$E$6:$F$34,2,TRUE),IF(AND(71&lt;=Y4431,Y4431&lt;107),VLOOKUP($W4431,日射量と図３!$E$6:$G$34,3,TRUE),IF(AND(107&lt;=Y4431,Y4431&lt;143),VLOOKUP($W4431,日射量と図３!$E$6:$H$34,4,TRUE),VLOOKUP($W4431,日射量と図３!$E$6:$I$34,5,TRUE))))))</f>
        <v/>
      </c>
      <c r="AB4431" s="4" t="str">
        <f>IF($V4431="","",IF(Z4431&lt;36,0,IF(AND(36&lt;=Z4431,Z4431&lt;71),VLOOKUP($W4431,日射量と図３!$E$6:$F$34,2,TRUE),IF(AND(71&lt;=Z4431,Z4431&lt;107),VLOOKUP($W4431,日射量と図３!$E$6:$G$34,3,TRUE),IF(AND(107&lt;=Z4431,Z4431&lt;143),VLOOKUP($W4431,日射量と図３!$E$6:$H$34,4,TRUE),VLOOKUP($W4431,日射量と図３!$E$6:$I$34,5,TRUE))))))</f>
        <v/>
      </c>
      <c r="AC4431" s="382" t="str">
        <f t="shared" ref="AC4431:AC4494" si="845">IF(V4431="","",IF((($AH$18*$AH$30*V4431*3600/1000000)/1000-AA4431*$AG$18*10*0.0000041868)&lt;=0,0,AA4431*$AG$18*10*0.0000041868))</f>
        <v/>
      </c>
      <c r="AD4431" s="382" t="str">
        <f t="shared" ref="AD4431:AD4494" si="846">IF(V4431="","",IF((($AH$19*$AH$30*V4431*3600/1000000)/1000-AB4431*$AG$19*10*0.0000041868)&lt;=0,0,AB4431*$AG$19*10*0.0000041868))</f>
        <v/>
      </c>
    </row>
    <row r="4432" spans="11:30" ht="13.5" customHeight="1">
      <c r="K4432" s="4">
        <f t="shared" si="838"/>
        <v>12</v>
      </c>
      <c r="L4432" s="34">
        <v>43436</v>
      </c>
      <c r="M4432" s="4">
        <v>185</v>
      </c>
      <c r="N4432" s="4">
        <v>13</v>
      </c>
      <c r="O4432" s="31">
        <v>0.5</v>
      </c>
      <c r="P4432" s="35">
        <v>12.129999999999999</v>
      </c>
      <c r="Q4432" s="36">
        <f t="shared" si="839"/>
        <v>12</v>
      </c>
      <c r="R4432" s="4">
        <f t="shared" si="840"/>
        <v>0</v>
      </c>
      <c r="S4432" s="31">
        <f t="shared" si="843"/>
        <v>0.20944444444444443</v>
      </c>
      <c r="T4432" s="31">
        <f t="shared" si="844"/>
        <v>0.77601851851851855</v>
      </c>
      <c r="U4432" s="4">
        <f t="shared" si="842"/>
        <v>0</v>
      </c>
      <c r="V4432" s="4" t="str">
        <f t="shared" si="837"/>
        <v/>
      </c>
      <c r="W4432" s="18" t="str">
        <f>IF(V4432="","",VLOOKUP(L4432,日射量と図３!$A$4:$C$368,3,TRUE)*238.85/100)</f>
        <v/>
      </c>
      <c r="X4432" s="4" t="str">
        <f t="shared" si="841"/>
        <v/>
      </c>
      <c r="Y4432" s="4" t="str">
        <f t="shared" si="834"/>
        <v/>
      </c>
      <c r="Z4432" s="4" t="str">
        <f t="shared" si="835"/>
        <v/>
      </c>
      <c r="AA4432" s="4" t="str">
        <f>IF($V4432="","",IF(Y4432&lt;36,0,IF(AND(36&lt;=Y4432,Y4432&lt;71),VLOOKUP($W4432,日射量と図３!$E$6:$F$34,2,TRUE),IF(AND(71&lt;=Y4432,Y4432&lt;107),VLOOKUP($W4432,日射量と図３!$E$6:$G$34,3,TRUE),IF(AND(107&lt;=Y4432,Y4432&lt;143),VLOOKUP($W4432,日射量と図３!$E$6:$H$34,4,TRUE),VLOOKUP($W4432,日射量と図３!$E$6:$I$34,5,TRUE))))))</f>
        <v/>
      </c>
      <c r="AB4432" s="4" t="str">
        <f>IF($V4432="","",IF(Z4432&lt;36,0,IF(AND(36&lt;=Z4432,Z4432&lt;71),VLOOKUP($W4432,日射量と図３!$E$6:$F$34,2,TRUE),IF(AND(71&lt;=Z4432,Z4432&lt;107),VLOOKUP($W4432,日射量と図３!$E$6:$G$34,3,TRUE),IF(AND(107&lt;=Z4432,Z4432&lt;143),VLOOKUP($W4432,日射量と図３!$E$6:$H$34,4,TRUE),VLOOKUP($W4432,日射量と図３!$E$6:$I$34,5,TRUE))))))</f>
        <v/>
      </c>
      <c r="AC4432" s="382" t="str">
        <f t="shared" si="845"/>
        <v/>
      </c>
      <c r="AD4432" s="382" t="str">
        <f t="shared" si="846"/>
        <v/>
      </c>
    </row>
    <row r="4433" spans="11:30" ht="13.5" customHeight="1">
      <c r="K4433" s="4">
        <f t="shared" si="838"/>
        <v>12</v>
      </c>
      <c r="L4433" s="34">
        <v>43436</v>
      </c>
      <c r="M4433" s="4">
        <v>185</v>
      </c>
      <c r="N4433" s="4">
        <v>14</v>
      </c>
      <c r="O4433" s="31">
        <v>0.54166666666666663</v>
      </c>
      <c r="P4433" s="35">
        <v>12.68</v>
      </c>
      <c r="Q4433" s="36">
        <f t="shared" si="839"/>
        <v>12</v>
      </c>
      <c r="R4433" s="4">
        <f t="shared" si="840"/>
        <v>0</v>
      </c>
      <c r="S4433" s="31">
        <f t="shared" si="843"/>
        <v>0.20944444444444443</v>
      </c>
      <c r="T4433" s="31">
        <f t="shared" si="844"/>
        <v>0.77601851851851855</v>
      </c>
      <c r="U4433" s="4">
        <f t="shared" si="842"/>
        <v>0</v>
      </c>
      <c r="V4433" s="4" t="str">
        <f t="shared" si="837"/>
        <v/>
      </c>
      <c r="W4433" s="18" t="str">
        <f>IF(V4433="","",VLOOKUP(L4433,日射量と図３!$A$4:$C$368,3,TRUE)*238.85/100)</f>
        <v/>
      </c>
      <c r="X4433" s="4" t="str">
        <f t="shared" si="841"/>
        <v/>
      </c>
      <c r="Y4433" s="4" t="str">
        <f t="shared" si="834"/>
        <v/>
      </c>
      <c r="Z4433" s="4" t="str">
        <f t="shared" si="835"/>
        <v/>
      </c>
      <c r="AA4433" s="4" t="str">
        <f>IF($V4433="","",IF(Y4433&lt;36,0,IF(AND(36&lt;=Y4433,Y4433&lt;71),VLOOKUP($W4433,日射量と図３!$E$6:$F$34,2,TRUE),IF(AND(71&lt;=Y4433,Y4433&lt;107),VLOOKUP($W4433,日射量と図３!$E$6:$G$34,3,TRUE),IF(AND(107&lt;=Y4433,Y4433&lt;143),VLOOKUP($W4433,日射量と図３!$E$6:$H$34,4,TRUE),VLOOKUP($W4433,日射量と図３!$E$6:$I$34,5,TRUE))))))</f>
        <v/>
      </c>
      <c r="AB4433" s="4" t="str">
        <f>IF($V4433="","",IF(Z4433&lt;36,0,IF(AND(36&lt;=Z4433,Z4433&lt;71),VLOOKUP($W4433,日射量と図３!$E$6:$F$34,2,TRUE),IF(AND(71&lt;=Z4433,Z4433&lt;107),VLOOKUP($W4433,日射量と図３!$E$6:$G$34,3,TRUE),IF(AND(107&lt;=Z4433,Z4433&lt;143),VLOOKUP($W4433,日射量と図３!$E$6:$H$34,4,TRUE),VLOOKUP($W4433,日射量と図３!$E$6:$I$34,5,TRUE))))))</f>
        <v/>
      </c>
      <c r="AC4433" s="382" t="str">
        <f t="shared" si="845"/>
        <v/>
      </c>
      <c r="AD4433" s="382" t="str">
        <f t="shared" si="846"/>
        <v/>
      </c>
    </row>
    <row r="4434" spans="11:30" ht="13.5" customHeight="1">
      <c r="K4434" s="4">
        <f t="shared" si="838"/>
        <v>12</v>
      </c>
      <c r="L4434" s="34">
        <v>43436</v>
      </c>
      <c r="M4434" s="4">
        <v>185</v>
      </c>
      <c r="N4434" s="4">
        <v>15</v>
      </c>
      <c r="O4434" s="31">
        <v>0.58333333333333337</v>
      </c>
      <c r="P4434" s="35">
        <v>13.01</v>
      </c>
      <c r="Q4434" s="36">
        <f t="shared" si="839"/>
        <v>12</v>
      </c>
      <c r="R4434" s="4">
        <f t="shared" si="840"/>
        <v>0</v>
      </c>
      <c r="S4434" s="31">
        <f t="shared" si="843"/>
        <v>0.20944444444444443</v>
      </c>
      <c r="T4434" s="31">
        <f t="shared" si="844"/>
        <v>0.77601851851851855</v>
      </c>
      <c r="U4434" s="4">
        <f t="shared" si="842"/>
        <v>0</v>
      </c>
      <c r="V4434" s="4" t="str">
        <f t="shared" si="837"/>
        <v/>
      </c>
      <c r="W4434" s="18" t="str">
        <f>IF(V4434="","",VLOOKUP(L4434,日射量と図３!$A$4:$C$368,3,TRUE)*238.85/100)</f>
        <v/>
      </c>
      <c r="X4434" s="4" t="str">
        <f t="shared" si="841"/>
        <v/>
      </c>
      <c r="Y4434" s="4" t="str">
        <f t="shared" si="834"/>
        <v/>
      </c>
      <c r="Z4434" s="4" t="str">
        <f t="shared" si="835"/>
        <v/>
      </c>
      <c r="AA4434" s="4" t="str">
        <f>IF($V4434="","",IF(Y4434&lt;36,0,IF(AND(36&lt;=Y4434,Y4434&lt;71),VLOOKUP($W4434,日射量と図３!$E$6:$F$34,2,TRUE),IF(AND(71&lt;=Y4434,Y4434&lt;107),VLOOKUP($W4434,日射量と図３!$E$6:$G$34,3,TRUE),IF(AND(107&lt;=Y4434,Y4434&lt;143),VLOOKUP($W4434,日射量と図３!$E$6:$H$34,4,TRUE),VLOOKUP($W4434,日射量と図３!$E$6:$I$34,5,TRUE))))))</f>
        <v/>
      </c>
      <c r="AB4434" s="4" t="str">
        <f>IF($V4434="","",IF(Z4434&lt;36,0,IF(AND(36&lt;=Z4434,Z4434&lt;71),VLOOKUP($W4434,日射量と図３!$E$6:$F$34,2,TRUE),IF(AND(71&lt;=Z4434,Z4434&lt;107),VLOOKUP($W4434,日射量と図３!$E$6:$G$34,3,TRUE),IF(AND(107&lt;=Z4434,Z4434&lt;143),VLOOKUP($W4434,日射量と図３!$E$6:$H$34,4,TRUE),VLOOKUP($W4434,日射量と図３!$E$6:$I$34,5,TRUE))))))</f>
        <v/>
      </c>
      <c r="AC4434" s="382" t="str">
        <f t="shared" si="845"/>
        <v/>
      </c>
      <c r="AD4434" s="382" t="str">
        <f t="shared" si="846"/>
        <v/>
      </c>
    </row>
    <row r="4435" spans="11:30" ht="13.5" customHeight="1">
      <c r="K4435" s="4">
        <f t="shared" si="838"/>
        <v>12</v>
      </c>
      <c r="L4435" s="34">
        <v>43436</v>
      </c>
      <c r="M4435" s="4">
        <v>185</v>
      </c>
      <c r="N4435" s="4">
        <v>16</v>
      </c>
      <c r="O4435" s="31">
        <v>0.625</v>
      </c>
      <c r="P4435" s="35">
        <v>12.979999999999999</v>
      </c>
      <c r="Q4435" s="36">
        <f t="shared" si="839"/>
        <v>16</v>
      </c>
      <c r="R4435" s="4">
        <f t="shared" si="840"/>
        <v>3.0200000000000014</v>
      </c>
      <c r="S4435" s="31">
        <f t="shared" si="843"/>
        <v>0.20944444444444443</v>
      </c>
      <c r="T4435" s="31">
        <f t="shared" si="844"/>
        <v>0.77601851851851855</v>
      </c>
      <c r="U4435" s="4">
        <f t="shared" si="842"/>
        <v>3.0200000000000014</v>
      </c>
      <c r="V4435" s="4" t="str">
        <f t="shared" si="837"/>
        <v/>
      </c>
      <c r="W4435" s="18" t="str">
        <f>IF(V4435="","",VLOOKUP(L4435,日射量と図３!$A$4:$C$368,3,TRUE)*238.85/100)</f>
        <v/>
      </c>
      <c r="X4435" s="4" t="str">
        <f t="shared" si="841"/>
        <v/>
      </c>
      <c r="Y4435" s="4" t="str">
        <f t="shared" si="834"/>
        <v/>
      </c>
      <c r="Z4435" s="4" t="str">
        <f t="shared" si="835"/>
        <v/>
      </c>
      <c r="AA4435" s="4" t="str">
        <f>IF($V4435="","",IF(Y4435&lt;36,0,IF(AND(36&lt;=Y4435,Y4435&lt;71),VLOOKUP($W4435,日射量と図３!$E$6:$F$34,2,TRUE),IF(AND(71&lt;=Y4435,Y4435&lt;107),VLOOKUP($W4435,日射量と図３!$E$6:$G$34,3,TRUE),IF(AND(107&lt;=Y4435,Y4435&lt;143),VLOOKUP($W4435,日射量と図３!$E$6:$H$34,4,TRUE),VLOOKUP($W4435,日射量と図３!$E$6:$I$34,5,TRUE))))))</f>
        <v/>
      </c>
      <c r="AB4435" s="4" t="str">
        <f>IF($V4435="","",IF(Z4435&lt;36,0,IF(AND(36&lt;=Z4435,Z4435&lt;71),VLOOKUP($W4435,日射量と図３!$E$6:$F$34,2,TRUE),IF(AND(71&lt;=Z4435,Z4435&lt;107),VLOOKUP($W4435,日射量と図３!$E$6:$G$34,3,TRUE),IF(AND(107&lt;=Z4435,Z4435&lt;143),VLOOKUP($W4435,日射量と図３!$E$6:$H$34,4,TRUE),VLOOKUP($W4435,日射量と図３!$E$6:$I$34,5,TRUE))))))</f>
        <v/>
      </c>
      <c r="AC4435" s="382" t="str">
        <f t="shared" si="845"/>
        <v/>
      </c>
      <c r="AD4435" s="382" t="str">
        <f t="shared" si="846"/>
        <v/>
      </c>
    </row>
    <row r="4436" spans="11:30" ht="13.5" customHeight="1">
      <c r="K4436" s="4">
        <f t="shared" si="838"/>
        <v>12</v>
      </c>
      <c r="L4436" s="34">
        <v>43436</v>
      </c>
      <c r="M4436" s="4">
        <v>185</v>
      </c>
      <c r="N4436" s="4">
        <v>17</v>
      </c>
      <c r="O4436" s="31">
        <v>0.66666666666666663</v>
      </c>
      <c r="P4436" s="35">
        <v>12.469999999999999</v>
      </c>
      <c r="Q4436" s="36">
        <f t="shared" si="839"/>
        <v>16</v>
      </c>
      <c r="R4436" s="4">
        <f t="shared" si="840"/>
        <v>3.5300000000000011</v>
      </c>
      <c r="S4436" s="31">
        <f t="shared" si="843"/>
        <v>0.20944444444444443</v>
      </c>
      <c r="T4436" s="31">
        <f t="shared" si="844"/>
        <v>0.77601851851851855</v>
      </c>
      <c r="U4436" s="4">
        <f t="shared" si="842"/>
        <v>3.5300000000000011</v>
      </c>
      <c r="V4436" s="4" t="str">
        <f t="shared" si="837"/>
        <v/>
      </c>
      <c r="W4436" s="18" t="str">
        <f>IF(V4436="","",VLOOKUP(L4436,日射量と図３!$A$4:$C$368,3,TRUE)*238.85/100)</f>
        <v/>
      </c>
      <c r="X4436" s="4" t="str">
        <f t="shared" si="841"/>
        <v/>
      </c>
      <c r="Y4436" s="4" t="str">
        <f t="shared" si="834"/>
        <v/>
      </c>
      <c r="Z4436" s="4" t="str">
        <f t="shared" si="835"/>
        <v/>
      </c>
      <c r="AA4436" s="4" t="str">
        <f>IF($V4436="","",IF(Y4436&lt;36,0,IF(AND(36&lt;=Y4436,Y4436&lt;71),VLOOKUP($W4436,日射量と図３!$E$6:$F$34,2,TRUE),IF(AND(71&lt;=Y4436,Y4436&lt;107),VLOOKUP($W4436,日射量と図３!$E$6:$G$34,3,TRUE),IF(AND(107&lt;=Y4436,Y4436&lt;143),VLOOKUP($W4436,日射量と図３!$E$6:$H$34,4,TRUE),VLOOKUP($W4436,日射量と図３!$E$6:$I$34,5,TRUE))))))</f>
        <v/>
      </c>
      <c r="AB4436" s="4" t="str">
        <f>IF($V4436="","",IF(Z4436&lt;36,0,IF(AND(36&lt;=Z4436,Z4436&lt;71),VLOOKUP($W4436,日射量と図３!$E$6:$F$34,2,TRUE),IF(AND(71&lt;=Z4436,Z4436&lt;107),VLOOKUP($W4436,日射量と図３!$E$6:$G$34,3,TRUE),IF(AND(107&lt;=Z4436,Z4436&lt;143),VLOOKUP($W4436,日射量と図３!$E$6:$H$34,4,TRUE),VLOOKUP($W4436,日射量と図３!$E$6:$I$34,5,TRUE))))))</f>
        <v/>
      </c>
      <c r="AC4436" s="382" t="str">
        <f t="shared" si="845"/>
        <v/>
      </c>
      <c r="AD4436" s="382" t="str">
        <f t="shared" si="846"/>
        <v/>
      </c>
    </row>
    <row r="4437" spans="11:30" ht="13.5" customHeight="1">
      <c r="K4437" s="4">
        <f t="shared" si="838"/>
        <v>12</v>
      </c>
      <c r="L4437" s="34">
        <v>43436</v>
      </c>
      <c r="M4437" s="4">
        <v>185</v>
      </c>
      <c r="N4437" s="4">
        <v>18</v>
      </c>
      <c r="O4437" s="31">
        <v>0.70833333333333337</v>
      </c>
      <c r="P4437" s="35">
        <v>11.55</v>
      </c>
      <c r="Q4437" s="36">
        <f t="shared" si="839"/>
        <v>16</v>
      </c>
      <c r="R4437" s="4">
        <f t="shared" si="840"/>
        <v>4.4499999999999993</v>
      </c>
      <c r="S4437" s="31">
        <f t="shared" si="843"/>
        <v>0.20944444444444443</v>
      </c>
      <c r="T4437" s="31">
        <f t="shared" si="844"/>
        <v>0.77601851851851855</v>
      </c>
      <c r="U4437" s="4">
        <f t="shared" si="842"/>
        <v>4.4499999999999993</v>
      </c>
      <c r="V4437" s="4" t="str">
        <f t="shared" si="837"/>
        <v/>
      </c>
      <c r="W4437" s="18" t="str">
        <f>IF(V4437="","",VLOOKUP(L4437,日射量と図３!$A$4:$C$368,3,TRUE)*238.85/100)</f>
        <v/>
      </c>
      <c r="X4437" s="4" t="str">
        <f t="shared" si="841"/>
        <v/>
      </c>
      <c r="Y4437" s="4" t="str">
        <f t="shared" si="834"/>
        <v/>
      </c>
      <c r="Z4437" s="4" t="str">
        <f t="shared" si="835"/>
        <v/>
      </c>
      <c r="AA4437" s="4" t="str">
        <f>IF($V4437="","",IF(Y4437&lt;36,0,IF(AND(36&lt;=Y4437,Y4437&lt;71),VLOOKUP($W4437,日射量と図３!$E$6:$F$34,2,TRUE),IF(AND(71&lt;=Y4437,Y4437&lt;107),VLOOKUP($W4437,日射量と図３!$E$6:$G$34,3,TRUE),IF(AND(107&lt;=Y4437,Y4437&lt;143),VLOOKUP($W4437,日射量と図３!$E$6:$H$34,4,TRUE),VLOOKUP($W4437,日射量と図３!$E$6:$I$34,5,TRUE))))))</f>
        <v/>
      </c>
      <c r="AB4437" s="4" t="str">
        <f>IF($V4437="","",IF(Z4437&lt;36,0,IF(AND(36&lt;=Z4437,Z4437&lt;71),VLOOKUP($W4437,日射量と図３!$E$6:$F$34,2,TRUE),IF(AND(71&lt;=Z4437,Z4437&lt;107),VLOOKUP($W4437,日射量と図３!$E$6:$G$34,3,TRUE),IF(AND(107&lt;=Z4437,Z4437&lt;143),VLOOKUP($W4437,日射量と図３!$E$6:$H$34,4,TRUE),VLOOKUP($W4437,日射量と図３!$E$6:$I$34,5,TRUE))))))</f>
        <v/>
      </c>
      <c r="AC4437" s="382" t="str">
        <f t="shared" si="845"/>
        <v/>
      </c>
      <c r="AD4437" s="382" t="str">
        <f t="shared" si="846"/>
        <v/>
      </c>
    </row>
    <row r="4438" spans="11:30" ht="13.5" customHeight="1">
      <c r="K4438" s="4">
        <f t="shared" si="838"/>
        <v>12</v>
      </c>
      <c r="L4438" s="34">
        <v>43436</v>
      </c>
      <c r="M4438" s="4">
        <v>185</v>
      </c>
      <c r="N4438" s="4">
        <v>19</v>
      </c>
      <c r="O4438" s="31">
        <v>0.75</v>
      </c>
      <c r="P4438" s="35">
        <v>10.85</v>
      </c>
      <c r="Q4438" s="36">
        <f t="shared" si="839"/>
        <v>16</v>
      </c>
      <c r="R4438" s="4">
        <f t="shared" si="840"/>
        <v>5.15</v>
      </c>
      <c r="S4438" s="31">
        <f t="shared" si="843"/>
        <v>0.20944444444444443</v>
      </c>
      <c r="T4438" s="31">
        <f t="shared" si="844"/>
        <v>0.77601851851851855</v>
      </c>
      <c r="U4438" s="4">
        <f t="shared" si="842"/>
        <v>5.15</v>
      </c>
      <c r="V4438" s="4" t="str">
        <f t="shared" si="837"/>
        <v/>
      </c>
      <c r="W4438" s="18" t="str">
        <f>IF(V4438="","",VLOOKUP(L4438,日射量と図３!$A$4:$C$368,3,TRUE)*238.85/100)</f>
        <v/>
      </c>
      <c r="X4438" s="4" t="str">
        <f t="shared" si="841"/>
        <v/>
      </c>
      <c r="Y4438" s="4" t="str">
        <f t="shared" si="834"/>
        <v/>
      </c>
      <c r="Z4438" s="4" t="str">
        <f t="shared" si="835"/>
        <v/>
      </c>
      <c r="AA4438" s="4" t="str">
        <f>IF($V4438="","",IF(Y4438&lt;36,0,IF(AND(36&lt;=Y4438,Y4438&lt;71),VLOOKUP($W4438,日射量と図３!$E$6:$F$34,2,TRUE),IF(AND(71&lt;=Y4438,Y4438&lt;107),VLOOKUP($W4438,日射量と図３!$E$6:$G$34,3,TRUE),IF(AND(107&lt;=Y4438,Y4438&lt;143),VLOOKUP($W4438,日射量と図３!$E$6:$H$34,4,TRUE),VLOOKUP($W4438,日射量と図３!$E$6:$I$34,5,TRUE))))))</f>
        <v/>
      </c>
      <c r="AB4438" s="4" t="str">
        <f>IF($V4438="","",IF(Z4438&lt;36,0,IF(AND(36&lt;=Z4438,Z4438&lt;71),VLOOKUP($W4438,日射量と図３!$E$6:$F$34,2,TRUE),IF(AND(71&lt;=Z4438,Z4438&lt;107),VLOOKUP($W4438,日射量と図３!$E$6:$G$34,3,TRUE),IF(AND(107&lt;=Z4438,Z4438&lt;143),VLOOKUP($W4438,日射量と図３!$E$6:$H$34,4,TRUE),VLOOKUP($W4438,日射量と図３!$E$6:$I$34,5,TRUE))))))</f>
        <v/>
      </c>
      <c r="AC4438" s="382" t="str">
        <f t="shared" si="845"/>
        <v/>
      </c>
      <c r="AD4438" s="382" t="str">
        <f t="shared" si="846"/>
        <v/>
      </c>
    </row>
    <row r="4439" spans="11:30" ht="13.5" customHeight="1">
      <c r="K4439" s="4">
        <f t="shared" si="838"/>
        <v>12</v>
      </c>
      <c r="L4439" s="34">
        <v>43436</v>
      </c>
      <c r="M4439" s="4">
        <v>185</v>
      </c>
      <c r="N4439" s="4">
        <v>20</v>
      </c>
      <c r="O4439" s="31">
        <v>0.79166666666666663</v>
      </c>
      <c r="P4439" s="35">
        <v>10.53</v>
      </c>
      <c r="Q4439" s="36">
        <f t="shared" si="839"/>
        <v>16</v>
      </c>
      <c r="R4439" s="4">
        <f t="shared" si="840"/>
        <v>5.4700000000000006</v>
      </c>
      <c r="S4439" s="31">
        <f t="shared" si="843"/>
        <v>0.20944444444444443</v>
      </c>
      <c r="T4439" s="31">
        <f t="shared" si="844"/>
        <v>0.77601851851851855</v>
      </c>
      <c r="U4439" s="4">
        <f t="shared" si="842"/>
        <v>0</v>
      </c>
      <c r="V4439" s="4" t="str">
        <f t="shared" si="837"/>
        <v/>
      </c>
      <c r="W4439" s="18" t="str">
        <f>IF(V4439="","",VLOOKUP(L4439,日射量と図３!$A$4:$C$368,3,TRUE)*238.85/100)</f>
        <v/>
      </c>
      <c r="X4439" s="4" t="str">
        <f t="shared" si="841"/>
        <v/>
      </c>
      <c r="Y4439" s="4" t="str">
        <f t="shared" si="834"/>
        <v/>
      </c>
      <c r="Z4439" s="4" t="str">
        <f t="shared" si="835"/>
        <v/>
      </c>
      <c r="AA4439" s="4" t="str">
        <f>IF($V4439="","",IF(Y4439&lt;36,0,IF(AND(36&lt;=Y4439,Y4439&lt;71),VLOOKUP($W4439,日射量と図３!$E$6:$F$34,2,TRUE),IF(AND(71&lt;=Y4439,Y4439&lt;107),VLOOKUP($W4439,日射量と図３!$E$6:$G$34,3,TRUE),IF(AND(107&lt;=Y4439,Y4439&lt;143),VLOOKUP($W4439,日射量と図３!$E$6:$H$34,4,TRUE),VLOOKUP($W4439,日射量と図３!$E$6:$I$34,5,TRUE))))))</f>
        <v/>
      </c>
      <c r="AB4439" s="4" t="str">
        <f>IF($V4439="","",IF(Z4439&lt;36,0,IF(AND(36&lt;=Z4439,Z4439&lt;71),VLOOKUP($W4439,日射量と図３!$E$6:$F$34,2,TRUE),IF(AND(71&lt;=Z4439,Z4439&lt;107),VLOOKUP($W4439,日射量と図３!$E$6:$G$34,3,TRUE),IF(AND(107&lt;=Z4439,Z4439&lt;143),VLOOKUP($W4439,日射量と図３!$E$6:$H$34,4,TRUE),VLOOKUP($W4439,日射量と図３!$E$6:$I$34,5,TRUE))))))</f>
        <v/>
      </c>
      <c r="AC4439" s="382" t="str">
        <f t="shared" si="845"/>
        <v/>
      </c>
      <c r="AD4439" s="382" t="str">
        <f t="shared" si="846"/>
        <v/>
      </c>
    </row>
    <row r="4440" spans="11:30" ht="13.5" customHeight="1">
      <c r="K4440" s="4">
        <f t="shared" si="838"/>
        <v>12</v>
      </c>
      <c r="L4440" s="34">
        <v>43436</v>
      </c>
      <c r="M4440" s="4">
        <v>185</v>
      </c>
      <c r="N4440" s="4">
        <v>21</v>
      </c>
      <c r="O4440" s="31">
        <v>0.83333333333333337</v>
      </c>
      <c r="P4440" s="35">
        <v>10.06</v>
      </c>
      <c r="Q4440" s="36">
        <f t="shared" si="839"/>
        <v>16</v>
      </c>
      <c r="R4440" s="4">
        <f t="shared" si="840"/>
        <v>5.9399999999999995</v>
      </c>
      <c r="S4440" s="31">
        <f t="shared" si="843"/>
        <v>0.20944444444444443</v>
      </c>
      <c r="T4440" s="31">
        <f t="shared" si="844"/>
        <v>0.77601851851851855</v>
      </c>
      <c r="U4440" s="4">
        <f t="shared" si="842"/>
        <v>0</v>
      </c>
      <c r="V4440" s="4" t="str">
        <f t="shared" si="837"/>
        <v/>
      </c>
      <c r="W4440" s="18" t="str">
        <f>IF(V4440="","",VLOOKUP(L4440,日射量と図３!$A$4:$C$368,3,TRUE)*238.85/100)</f>
        <v/>
      </c>
      <c r="X4440" s="4" t="str">
        <f t="shared" si="841"/>
        <v/>
      </c>
      <c r="Y4440" s="4" t="str">
        <f t="shared" si="834"/>
        <v/>
      </c>
      <c r="Z4440" s="4" t="str">
        <f t="shared" si="835"/>
        <v/>
      </c>
      <c r="AA4440" s="4" t="str">
        <f>IF($V4440="","",IF(Y4440&lt;36,0,IF(AND(36&lt;=Y4440,Y4440&lt;71),VLOOKUP($W4440,日射量と図３!$E$6:$F$34,2,TRUE),IF(AND(71&lt;=Y4440,Y4440&lt;107),VLOOKUP($W4440,日射量と図３!$E$6:$G$34,3,TRUE),IF(AND(107&lt;=Y4440,Y4440&lt;143),VLOOKUP($W4440,日射量と図３!$E$6:$H$34,4,TRUE),VLOOKUP($W4440,日射量と図３!$E$6:$I$34,5,TRUE))))))</f>
        <v/>
      </c>
      <c r="AB4440" s="4" t="str">
        <f>IF($V4440="","",IF(Z4440&lt;36,0,IF(AND(36&lt;=Z4440,Z4440&lt;71),VLOOKUP($W4440,日射量と図３!$E$6:$F$34,2,TRUE),IF(AND(71&lt;=Z4440,Z4440&lt;107),VLOOKUP($W4440,日射量と図３!$E$6:$G$34,3,TRUE),IF(AND(107&lt;=Z4440,Z4440&lt;143),VLOOKUP($W4440,日射量と図３!$E$6:$H$34,4,TRUE),VLOOKUP($W4440,日射量と図３!$E$6:$I$34,5,TRUE))))))</f>
        <v/>
      </c>
      <c r="AC4440" s="382" t="str">
        <f t="shared" si="845"/>
        <v/>
      </c>
      <c r="AD4440" s="382" t="str">
        <f t="shared" si="846"/>
        <v/>
      </c>
    </row>
    <row r="4441" spans="11:30" ht="13.5" customHeight="1">
      <c r="K4441" s="4">
        <f t="shared" si="838"/>
        <v>12</v>
      </c>
      <c r="L4441" s="34">
        <v>43436</v>
      </c>
      <c r="M4441" s="4">
        <v>185</v>
      </c>
      <c r="N4441" s="4">
        <v>22</v>
      </c>
      <c r="O4441" s="31">
        <v>0.875</v>
      </c>
      <c r="P4441" s="35">
        <v>9.73</v>
      </c>
      <c r="Q4441" s="36">
        <f t="shared" si="839"/>
        <v>16</v>
      </c>
      <c r="R4441" s="4">
        <f t="shared" si="840"/>
        <v>6.27</v>
      </c>
      <c r="S4441" s="31">
        <f t="shared" si="843"/>
        <v>0.20944444444444443</v>
      </c>
      <c r="T4441" s="31">
        <f t="shared" si="844"/>
        <v>0.77601851851851855</v>
      </c>
      <c r="U4441" s="4">
        <f t="shared" si="842"/>
        <v>0</v>
      </c>
      <c r="V4441" s="4" t="str">
        <f t="shared" si="837"/>
        <v/>
      </c>
      <c r="W4441" s="18" t="str">
        <f>IF(V4441="","",VLOOKUP(L4441,日射量と図３!$A$4:$C$368,3,TRUE)*238.85/100)</f>
        <v/>
      </c>
      <c r="X4441" s="4" t="str">
        <f t="shared" si="841"/>
        <v/>
      </c>
      <c r="Y4441" s="4" t="str">
        <f t="shared" si="834"/>
        <v/>
      </c>
      <c r="Z4441" s="4" t="str">
        <f t="shared" si="835"/>
        <v/>
      </c>
      <c r="AA4441" s="4" t="str">
        <f>IF($V4441="","",IF(Y4441&lt;36,0,IF(AND(36&lt;=Y4441,Y4441&lt;71),VLOOKUP($W4441,日射量と図３!$E$6:$F$34,2,TRUE),IF(AND(71&lt;=Y4441,Y4441&lt;107),VLOOKUP($W4441,日射量と図３!$E$6:$G$34,3,TRUE),IF(AND(107&lt;=Y4441,Y4441&lt;143),VLOOKUP($W4441,日射量と図３!$E$6:$H$34,4,TRUE),VLOOKUP($W4441,日射量と図３!$E$6:$I$34,5,TRUE))))))</f>
        <v/>
      </c>
      <c r="AB4441" s="4" t="str">
        <f>IF($V4441="","",IF(Z4441&lt;36,0,IF(AND(36&lt;=Z4441,Z4441&lt;71),VLOOKUP($W4441,日射量と図３!$E$6:$F$34,2,TRUE),IF(AND(71&lt;=Z4441,Z4441&lt;107),VLOOKUP($W4441,日射量と図３!$E$6:$G$34,3,TRUE),IF(AND(107&lt;=Z4441,Z4441&lt;143),VLOOKUP($W4441,日射量と図３!$E$6:$H$34,4,TRUE),VLOOKUP($W4441,日射量と図３!$E$6:$I$34,5,TRUE))))))</f>
        <v/>
      </c>
      <c r="AC4441" s="382" t="str">
        <f t="shared" si="845"/>
        <v/>
      </c>
      <c r="AD4441" s="382" t="str">
        <f t="shared" si="846"/>
        <v/>
      </c>
    </row>
    <row r="4442" spans="11:30" ht="13.5" customHeight="1">
      <c r="K4442" s="4">
        <f t="shared" si="838"/>
        <v>12</v>
      </c>
      <c r="L4442" s="34">
        <v>43436</v>
      </c>
      <c r="M4442" s="4">
        <v>185</v>
      </c>
      <c r="N4442" s="4">
        <v>23</v>
      </c>
      <c r="O4442" s="31">
        <v>0.91666666666666663</v>
      </c>
      <c r="P4442" s="35">
        <v>9.3800000000000008</v>
      </c>
      <c r="Q4442" s="36">
        <f t="shared" si="839"/>
        <v>13</v>
      </c>
      <c r="R4442" s="4">
        <f t="shared" si="840"/>
        <v>3.6199999999999992</v>
      </c>
      <c r="S4442" s="31">
        <f t="shared" si="843"/>
        <v>0.20944444444444443</v>
      </c>
      <c r="T4442" s="31">
        <f t="shared" si="844"/>
        <v>0.77601851851851855</v>
      </c>
      <c r="U4442" s="4">
        <f t="shared" si="842"/>
        <v>0</v>
      </c>
      <c r="V4442" s="4" t="str">
        <f t="shared" si="837"/>
        <v/>
      </c>
      <c r="W4442" s="18" t="str">
        <f>IF(V4442="","",VLOOKUP(L4442,日射量と図３!$A$4:$C$368,3,TRUE)*238.85/100)</f>
        <v/>
      </c>
      <c r="X4442" s="4" t="str">
        <f t="shared" si="841"/>
        <v/>
      </c>
      <c r="Y4442" s="4" t="str">
        <f t="shared" si="834"/>
        <v/>
      </c>
      <c r="Z4442" s="4" t="str">
        <f t="shared" si="835"/>
        <v/>
      </c>
      <c r="AA4442" s="4" t="str">
        <f>IF($V4442="","",IF(Y4442&lt;36,0,IF(AND(36&lt;=Y4442,Y4442&lt;71),VLOOKUP($W4442,日射量と図３!$E$6:$F$34,2,TRUE),IF(AND(71&lt;=Y4442,Y4442&lt;107),VLOOKUP($W4442,日射量と図３!$E$6:$G$34,3,TRUE),IF(AND(107&lt;=Y4442,Y4442&lt;143),VLOOKUP($W4442,日射量と図３!$E$6:$H$34,4,TRUE),VLOOKUP($W4442,日射量と図３!$E$6:$I$34,5,TRUE))))))</f>
        <v/>
      </c>
      <c r="AB4442" s="4" t="str">
        <f>IF($V4442="","",IF(Z4442&lt;36,0,IF(AND(36&lt;=Z4442,Z4442&lt;71),VLOOKUP($W4442,日射量と図３!$E$6:$F$34,2,TRUE),IF(AND(71&lt;=Z4442,Z4442&lt;107),VLOOKUP($W4442,日射量と図３!$E$6:$G$34,3,TRUE),IF(AND(107&lt;=Z4442,Z4442&lt;143),VLOOKUP($W4442,日射量と図３!$E$6:$H$34,4,TRUE),VLOOKUP($W4442,日射量と図３!$E$6:$I$34,5,TRUE))))))</f>
        <v/>
      </c>
      <c r="AC4442" s="382" t="str">
        <f t="shared" si="845"/>
        <v/>
      </c>
      <c r="AD4442" s="382" t="str">
        <f t="shared" si="846"/>
        <v/>
      </c>
    </row>
    <row r="4443" spans="11:30" ht="13.5" customHeight="1">
      <c r="K4443" s="4">
        <f t="shared" si="838"/>
        <v>12</v>
      </c>
      <c r="L4443" s="34">
        <v>43436</v>
      </c>
      <c r="M4443" s="4">
        <v>185</v>
      </c>
      <c r="N4443" s="4">
        <v>24</v>
      </c>
      <c r="O4443" s="31">
        <v>0.95833333333333337</v>
      </c>
      <c r="P4443" s="35">
        <v>9.14</v>
      </c>
      <c r="Q4443" s="36">
        <f t="shared" si="839"/>
        <v>13</v>
      </c>
      <c r="R4443" s="4">
        <f t="shared" si="840"/>
        <v>3.8599999999999994</v>
      </c>
      <c r="S4443" s="31">
        <f t="shared" si="843"/>
        <v>0.20944444444444443</v>
      </c>
      <c r="T4443" s="31">
        <f t="shared" si="844"/>
        <v>0.77601851851851855</v>
      </c>
      <c r="U4443" s="4">
        <f t="shared" si="842"/>
        <v>0</v>
      </c>
      <c r="V4443" s="4" t="str">
        <f t="shared" si="837"/>
        <v/>
      </c>
      <c r="W4443" s="18" t="str">
        <f>IF(V4443="","",VLOOKUP(L4443,日射量と図３!$A$4:$C$368,3,TRUE)*238.85/100)</f>
        <v/>
      </c>
      <c r="X4443" s="4" t="str">
        <f t="shared" si="841"/>
        <v/>
      </c>
      <c r="Y4443" s="4" t="str">
        <f t="shared" si="834"/>
        <v/>
      </c>
      <c r="Z4443" s="4" t="str">
        <f t="shared" si="835"/>
        <v/>
      </c>
      <c r="AA4443" s="4" t="str">
        <f>IF($V4443="","",IF(Y4443&lt;36,0,IF(AND(36&lt;=Y4443,Y4443&lt;71),VLOOKUP($W4443,日射量と図３!$E$6:$F$34,2,TRUE),IF(AND(71&lt;=Y4443,Y4443&lt;107),VLOOKUP($W4443,日射量と図３!$E$6:$G$34,3,TRUE),IF(AND(107&lt;=Y4443,Y4443&lt;143),VLOOKUP($W4443,日射量と図３!$E$6:$H$34,4,TRUE),VLOOKUP($W4443,日射量と図３!$E$6:$I$34,5,TRUE))))))</f>
        <v/>
      </c>
      <c r="AB4443" s="4" t="str">
        <f>IF($V4443="","",IF(Z4443&lt;36,0,IF(AND(36&lt;=Z4443,Z4443&lt;71),VLOOKUP($W4443,日射量と図３!$E$6:$F$34,2,TRUE),IF(AND(71&lt;=Z4443,Z4443&lt;107),VLOOKUP($W4443,日射量と図３!$E$6:$G$34,3,TRUE),IF(AND(107&lt;=Z4443,Z4443&lt;143),VLOOKUP($W4443,日射量と図３!$E$6:$H$34,4,TRUE),VLOOKUP($W4443,日射量と図３!$E$6:$I$34,5,TRUE))))))</f>
        <v/>
      </c>
      <c r="AC4443" s="382" t="str">
        <f t="shared" si="845"/>
        <v/>
      </c>
      <c r="AD4443" s="382" t="str">
        <f t="shared" si="846"/>
        <v/>
      </c>
    </row>
    <row r="4444" spans="11:30" ht="13.5" customHeight="1">
      <c r="K4444" s="4">
        <f t="shared" si="838"/>
        <v>12</v>
      </c>
      <c r="L4444" s="34">
        <v>43437</v>
      </c>
      <c r="M4444" s="4">
        <v>186</v>
      </c>
      <c r="N4444" s="4">
        <v>1</v>
      </c>
      <c r="O4444" s="31">
        <v>0</v>
      </c>
      <c r="P4444" s="35">
        <v>8.6300000000000008</v>
      </c>
      <c r="Q4444" s="36">
        <f t="shared" si="839"/>
        <v>13</v>
      </c>
      <c r="R4444" s="4">
        <f t="shared" si="840"/>
        <v>4.3699999999999992</v>
      </c>
      <c r="S4444" s="31">
        <f t="shared" si="843"/>
        <v>0.20944444444444443</v>
      </c>
      <c r="T4444" s="31">
        <f t="shared" si="844"/>
        <v>0.77601851851851855</v>
      </c>
      <c r="U4444" s="4">
        <f t="shared" si="842"/>
        <v>0</v>
      </c>
      <c r="V4444" s="4">
        <f t="shared" si="837"/>
        <v>33.5</v>
      </c>
      <c r="W4444" s="18">
        <f>IF(V4444="","",VLOOKUP(L4444,日射量と図３!$A$4:$C$368,3,TRUE)*238.85/100)</f>
        <v>19.108000000000001</v>
      </c>
      <c r="X4444" s="4">
        <f t="shared" si="841"/>
        <v>14</v>
      </c>
      <c r="Y4444" s="4">
        <f t="shared" si="834"/>
        <v>14.959783928571426</v>
      </c>
      <c r="Z4444" s="4">
        <f t="shared" si="835"/>
        <v>16.863756428571424</v>
      </c>
      <c r="AA4444" s="4">
        <f>IF($V4444="","",IF(Y4444&lt;36,0,IF(AND(36&lt;=Y4444,Y4444&lt;71),VLOOKUP($W4444,日射量と図３!$E$6:$F$34,2,TRUE),IF(AND(71&lt;=Y4444,Y4444&lt;107),VLOOKUP($W4444,日射量と図３!$E$6:$G$34,3,TRUE),IF(AND(107&lt;=Y4444,Y4444&lt;143),VLOOKUP($W4444,日射量と図３!$E$6:$H$34,4,TRUE),VLOOKUP($W4444,日射量と図３!$E$6:$I$34,5,TRUE))))))</f>
        <v>0</v>
      </c>
      <c r="AB4444" s="4">
        <f>IF($V4444="","",IF(Z4444&lt;36,0,IF(AND(36&lt;=Z4444,Z4444&lt;71),VLOOKUP($W4444,日射量と図３!$E$6:$F$34,2,TRUE),IF(AND(71&lt;=Z4444,Z4444&lt;107),VLOOKUP($W4444,日射量と図３!$E$6:$G$34,3,TRUE),IF(AND(107&lt;=Z4444,Z4444&lt;143),VLOOKUP($W4444,日射量と図３!$E$6:$H$34,4,TRUE),VLOOKUP($W4444,日射量と図３!$E$6:$I$34,5,TRUE))))))</f>
        <v>0</v>
      </c>
      <c r="AC4444" s="382">
        <f t="shared" si="845"/>
        <v>0</v>
      </c>
      <c r="AD4444" s="382">
        <f t="shared" si="846"/>
        <v>0</v>
      </c>
    </row>
    <row r="4445" spans="11:30" ht="13.5" customHeight="1">
      <c r="K4445" s="4">
        <f t="shared" si="838"/>
        <v>12</v>
      </c>
      <c r="L4445" s="34">
        <v>43437</v>
      </c>
      <c r="M4445" s="4">
        <v>186</v>
      </c>
      <c r="N4445" s="4">
        <v>2</v>
      </c>
      <c r="O4445" s="31">
        <v>4.1666666666666664E-2</v>
      </c>
      <c r="P4445" s="35">
        <v>8.18</v>
      </c>
      <c r="Q4445" s="36">
        <f t="shared" si="839"/>
        <v>13</v>
      </c>
      <c r="R4445" s="4">
        <f t="shared" si="840"/>
        <v>4.82</v>
      </c>
      <c r="S4445" s="31">
        <f t="shared" si="843"/>
        <v>0.20944444444444443</v>
      </c>
      <c r="T4445" s="31">
        <f t="shared" si="844"/>
        <v>0.77601851851851855</v>
      </c>
      <c r="U4445" s="4">
        <f t="shared" si="842"/>
        <v>0</v>
      </c>
      <c r="V4445" s="4" t="str">
        <f t="shared" si="837"/>
        <v/>
      </c>
      <c r="W4445" s="18" t="str">
        <f>IF(V4445="","",VLOOKUP(L4445,日射量と図３!$A$4:$C$368,3,TRUE)*238.85/100)</f>
        <v/>
      </c>
      <c r="X4445" s="4" t="str">
        <f t="shared" si="841"/>
        <v/>
      </c>
      <c r="Y4445" s="4" t="str">
        <f t="shared" si="834"/>
        <v/>
      </c>
      <c r="Z4445" s="4" t="str">
        <f t="shared" si="835"/>
        <v/>
      </c>
      <c r="AA4445" s="4" t="str">
        <f>IF($V4445="","",IF(Y4445&lt;36,0,IF(AND(36&lt;=Y4445,Y4445&lt;71),VLOOKUP($W4445,日射量と図３!$E$6:$F$34,2,TRUE),IF(AND(71&lt;=Y4445,Y4445&lt;107),VLOOKUP($W4445,日射量と図３!$E$6:$G$34,3,TRUE),IF(AND(107&lt;=Y4445,Y4445&lt;143),VLOOKUP($W4445,日射量と図３!$E$6:$H$34,4,TRUE),VLOOKUP($W4445,日射量と図３!$E$6:$I$34,5,TRUE))))))</f>
        <v/>
      </c>
      <c r="AB4445" s="4" t="str">
        <f>IF($V4445="","",IF(Z4445&lt;36,0,IF(AND(36&lt;=Z4445,Z4445&lt;71),VLOOKUP($W4445,日射量と図３!$E$6:$F$34,2,TRUE),IF(AND(71&lt;=Z4445,Z4445&lt;107),VLOOKUP($W4445,日射量と図３!$E$6:$G$34,3,TRUE),IF(AND(107&lt;=Z4445,Z4445&lt;143),VLOOKUP($W4445,日射量と図３!$E$6:$H$34,4,TRUE),VLOOKUP($W4445,日射量と図３!$E$6:$I$34,5,TRUE))))))</f>
        <v/>
      </c>
      <c r="AC4445" s="382" t="str">
        <f t="shared" si="845"/>
        <v/>
      </c>
      <c r="AD4445" s="382" t="str">
        <f t="shared" si="846"/>
        <v/>
      </c>
    </row>
    <row r="4446" spans="11:30" ht="13.5" customHeight="1">
      <c r="K4446" s="4">
        <f t="shared" si="838"/>
        <v>12</v>
      </c>
      <c r="L4446" s="34">
        <v>43437</v>
      </c>
      <c r="M4446" s="4">
        <v>186</v>
      </c>
      <c r="N4446" s="4">
        <v>3</v>
      </c>
      <c r="O4446" s="31">
        <v>8.3333333333333329E-2</v>
      </c>
      <c r="P4446" s="35">
        <v>7.9699999999999989</v>
      </c>
      <c r="Q4446" s="36">
        <f t="shared" si="839"/>
        <v>13</v>
      </c>
      <c r="R4446" s="4">
        <f t="shared" si="840"/>
        <v>5.0300000000000011</v>
      </c>
      <c r="S4446" s="31">
        <f t="shared" si="843"/>
        <v>0.20944444444444443</v>
      </c>
      <c r="T4446" s="31">
        <f t="shared" si="844"/>
        <v>0.77601851851851855</v>
      </c>
      <c r="U4446" s="4">
        <f t="shared" si="842"/>
        <v>0</v>
      </c>
      <c r="V4446" s="4" t="str">
        <f t="shared" si="837"/>
        <v/>
      </c>
      <c r="W4446" s="18" t="str">
        <f>IF(V4446="","",VLOOKUP(L4446,日射量と図３!$A$4:$C$368,3,TRUE)*238.85/100)</f>
        <v/>
      </c>
      <c r="X4446" s="4" t="str">
        <f t="shared" si="841"/>
        <v/>
      </c>
      <c r="Y4446" s="4" t="str">
        <f t="shared" si="834"/>
        <v/>
      </c>
      <c r="Z4446" s="4" t="str">
        <f t="shared" si="835"/>
        <v/>
      </c>
      <c r="AA4446" s="4" t="str">
        <f>IF($V4446="","",IF(Y4446&lt;36,0,IF(AND(36&lt;=Y4446,Y4446&lt;71),VLOOKUP($W4446,日射量と図３!$E$6:$F$34,2,TRUE),IF(AND(71&lt;=Y4446,Y4446&lt;107),VLOOKUP($W4446,日射量と図３!$E$6:$G$34,3,TRUE),IF(AND(107&lt;=Y4446,Y4446&lt;143),VLOOKUP($W4446,日射量と図３!$E$6:$H$34,4,TRUE),VLOOKUP($W4446,日射量と図３!$E$6:$I$34,5,TRUE))))))</f>
        <v/>
      </c>
      <c r="AB4446" s="4" t="str">
        <f>IF($V4446="","",IF(Z4446&lt;36,0,IF(AND(36&lt;=Z4446,Z4446&lt;71),VLOOKUP($W4446,日射量と図３!$E$6:$F$34,2,TRUE),IF(AND(71&lt;=Z4446,Z4446&lt;107),VLOOKUP($W4446,日射量と図３!$E$6:$G$34,3,TRUE),IF(AND(107&lt;=Z4446,Z4446&lt;143),VLOOKUP($W4446,日射量と図３!$E$6:$H$34,4,TRUE),VLOOKUP($W4446,日射量と図３!$E$6:$I$34,5,TRUE))))))</f>
        <v/>
      </c>
      <c r="AC4446" s="382" t="str">
        <f t="shared" si="845"/>
        <v/>
      </c>
      <c r="AD4446" s="382" t="str">
        <f t="shared" si="846"/>
        <v/>
      </c>
    </row>
    <row r="4447" spans="11:30" ht="13.5" customHeight="1">
      <c r="K4447" s="4">
        <f t="shared" si="838"/>
        <v>12</v>
      </c>
      <c r="L4447" s="34">
        <v>43437</v>
      </c>
      <c r="M4447" s="4">
        <v>186</v>
      </c>
      <c r="N4447" s="4">
        <v>4</v>
      </c>
      <c r="O4447" s="31">
        <v>0.125</v>
      </c>
      <c r="P4447" s="35">
        <v>7.88</v>
      </c>
      <c r="Q4447" s="36">
        <f t="shared" si="839"/>
        <v>13</v>
      </c>
      <c r="R4447" s="4">
        <f t="shared" si="840"/>
        <v>5.12</v>
      </c>
      <c r="S4447" s="31">
        <f t="shared" si="843"/>
        <v>0.20944444444444443</v>
      </c>
      <c r="T4447" s="31">
        <f t="shared" si="844"/>
        <v>0.77601851851851855</v>
      </c>
      <c r="U4447" s="4">
        <f t="shared" si="842"/>
        <v>0</v>
      </c>
      <c r="V4447" s="4" t="str">
        <f t="shared" si="837"/>
        <v/>
      </c>
      <c r="W4447" s="18" t="str">
        <f>IF(V4447="","",VLOOKUP(L4447,日射量と図３!$A$4:$C$368,3,TRUE)*238.85/100)</f>
        <v/>
      </c>
      <c r="X4447" s="4" t="str">
        <f t="shared" si="841"/>
        <v/>
      </c>
      <c r="Y4447" s="4" t="str">
        <f t="shared" ref="Y4447:Y4510" si="847">IF(V4447="","",$AH$30*V4447/(($AG$18/$AH$18)*X4447))</f>
        <v/>
      </c>
      <c r="Z4447" s="4" t="str">
        <f t="shared" ref="Z4447:Z4510" si="848">IF(V4447="","",$AH$30*V4447/(($AG$19/$AH$19)*X4447))</f>
        <v/>
      </c>
      <c r="AA4447" s="4" t="str">
        <f>IF($V4447="","",IF(Y4447&lt;36,0,IF(AND(36&lt;=Y4447,Y4447&lt;71),VLOOKUP($W4447,日射量と図３!$E$6:$F$34,2,TRUE),IF(AND(71&lt;=Y4447,Y4447&lt;107),VLOOKUP($W4447,日射量と図３!$E$6:$G$34,3,TRUE),IF(AND(107&lt;=Y4447,Y4447&lt;143),VLOOKUP($W4447,日射量と図３!$E$6:$H$34,4,TRUE),VLOOKUP($W4447,日射量と図３!$E$6:$I$34,5,TRUE))))))</f>
        <v/>
      </c>
      <c r="AB4447" s="4" t="str">
        <f>IF($V4447="","",IF(Z4447&lt;36,0,IF(AND(36&lt;=Z4447,Z4447&lt;71),VLOOKUP($W4447,日射量と図３!$E$6:$F$34,2,TRUE),IF(AND(71&lt;=Z4447,Z4447&lt;107),VLOOKUP($W4447,日射量と図３!$E$6:$G$34,3,TRUE),IF(AND(107&lt;=Z4447,Z4447&lt;143),VLOOKUP($W4447,日射量と図３!$E$6:$H$34,4,TRUE),VLOOKUP($W4447,日射量と図３!$E$6:$I$34,5,TRUE))))))</f>
        <v/>
      </c>
      <c r="AC4447" s="382" t="str">
        <f t="shared" si="845"/>
        <v/>
      </c>
      <c r="AD4447" s="382" t="str">
        <f t="shared" si="846"/>
        <v/>
      </c>
    </row>
    <row r="4448" spans="11:30" ht="13.5" customHeight="1">
      <c r="K4448" s="4">
        <f t="shared" si="838"/>
        <v>12</v>
      </c>
      <c r="L4448" s="34">
        <v>43437</v>
      </c>
      <c r="M4448" s="4">
        <v>186</v>
      </c>
      <c r="N4448" s="4">
        <v>5</v>
      </c>
      <c r="O4448" s="31">
        <v>0.16666666666666666</v>
      </c>
      <c r="P4448" s="35">
        <v>7.4999999999999982</v>
      </c>
      <c r="Q4448" s="36">
        <f t="shared" si="839"/>
        <v>15</v>
      </c>
      <c r="R4448" s="4">
        <f t="shared" si="840"/>
        <v>7.5000000000000018</v>
      </c>
      <c r="S4448" s="31">
        <f t="shared" si="843"/>
        <v>0.20944444444444443</v>
      </c>
      <c r="T4448" s="31">
        <f t="shared" si="844"/>
        <v>0.77601851851851855</v>
      </c>
      <c r="U4448" s="4">
        <f t="shared" si="842"/>
        <v>0</v>
      </c>
      <c r="V4448" s="4" t="str">
        <f t="shared" si="837"/>
        <v/>
      </c>
      <c r="W4448" s="18" t="str">
        <f>IF(V4448="","",VLOOKUP(L4448,日射量と図３!$A$4:$C$368,3,TRUE)*238.85/100)</f>
        <v/>
      </c>
      <c r="X4448" s="4" t="str">
        <f t="shared" si="841"/>
        <v/>
      </c>
      <c r="Y4448" s="4" t="str">
        <f t="shared" si="847"/>
        <v/>
      </c>
      <c r="Z4448" s="4" t="str">
        <f t="shared" si="848"/>
        <v/>
      </c>
      <c r="AA4448" s="4" t="str">
        <f>IF($V4448="","",IF(Y4448&lt;36,0,IF(AND(36&lt;=Y4448,Y4448&lt;71),VLOOKUP($W4448,日射量と図３!$E$6:$F$34,2,TRUE),IF(AND(71&lt;=Y4448,Y4448&lt;107),VLOOKUP($W4448,日射量と図３!$E$6:$G$34,3,TRUE),IF(AND(107&lt;=Y4448,Y4448&lt;143),VLOOKUP($W4448,日射量と図３!$E$6:$H$34,4,TRUE),VLOOKUP($W4448,日射量と図３!$E$6:$I$34,5,TRUE))))))</f>
        <v/>
      </c>
      <c r="AB4448" s="4" t="str">
        <f>IF($V4448="","",IF(Z4448&lt;36,0,IF(AND(36&lt;=Z4448,Z4448&lt;71),VLOOKUP($W4448,日射量と図３!$E$6:$F$34,2,TRUE),IF(AND(71&lt;=Z4448,Z4448&lt;107),VLOOKUP($W4448,日射量と図３!$E$6:$G$34,3,TRUE),IF(AND(107&lt;=Z4448,Z4448&lt;143),VLOOKUP($W4448,日射量と図３!$E$6:$H$34,4,TRUE),VLOOKUP($W4448,日射量と図３!$E$6:$I$34,5,TRUE))))))</f>
        <v/>
      </c>
      <c r="AC4448" s="382" t="str">
        <f t="shared" si="845"/>
        <v/>
      </c>
      <c r="AD4448" s="382" t="str">
        <f t="shared" si="846"/>
        <v/>
      </c>
    </row>
    <row r="4449" spans="11:30" ht="13.5" customHeight="1">
      <c r="K4449" s="4">
        <f t="shared" si="838"/>
        <v>12</v>
      </c>
      <c r="L4449" s="34">
        <v>43437</v>
      </c>
      <c r="M4449" s="4">
        <v>186</v>
      </c>
      <c r="N4449" s="4">
        <v>6</v>
      </c>
      <c r="O4449" s="31">
        <v>0.20833333333333334</v>
      </c>
      <c r="P4449" s="35">
        <v>7.3700000000000019</v>
      </c>
      <c r="Q4449" s="36">
        <f t="shared" si="839"/>
        <v>15</v>
      </c>
      <c r="R4449" s="4">
        <f t="shared" si="840"/>
        <v>7.6299999999999981</v>
      </c>
      <c r="S4449" s="31">
        <f t="shared" si="843"/>
        <v>0.20944444444444443</v>
      </c>
      <c r="T4449" s="31">
        <f t="shared" si="844"/>
        <v>0.77601851851851855</v>
      </c>
      <c r="U4449" s="4">
        <f t="shared" si="842"/>
        <v>0</v>
      </c>
      <c r="V4449" s="4" t="str">
        <f t="shared" si="837"/>
        <v/>
      </c>
      <c r="W4449" s="18" t="str">
        <f>IF(V4449="","",VLOOKUP(L4449,日射量と図３!$A$4:$C$368,3,TRUE)*238.85/100)</f>
        <v/>
      </c>
      <c r="X4449" s="4" t="str">
        <f t="shared" si="841"/>
        <v/>
      </c>
      <c r="Y4449" s="4" t="str">
        <f t="shared" si="847"/>
        <v/>
      </c>
      <c r="Z4449" s="4" t="str">
        <f t="shared" si="848"/>
        <v/>
      </c>
      <c r="AA4449" s="4" t="str">
        <f>IF($V4449="","",IF(Y4449&lt;36,0,IF(AND(36&lt;=Y4449,Y4449&lt;71),VLOOKUP($W4449,日射量と図３!$E$6:$F$34,2,TRUE),IF(AND(71&lt;=Y4449,Y4449&lt;107),VLOOKUP($W4449,日射量と図３!$E$6:$G$34,3,TRUE),IF(AND(107&lt;=Y4449,Y4449&lt;143),VLOOKUP($W4449,日射量と図３!$E$6:$H$34,4,TRUE),VLOOKUP($W4449,日射量と図３!$E$6:$I$34,5,TRUE))))))</f>
        <v/>
      </c>
      <c r="AB4449" s="4" t="str">
        <f>IF($V4449="","",IF(Z4449&lt;36,0,IF(AND(36&lt;=Z4449,Z4449&lt;71),VLOOKUP($W4449,日射量と図３!$E$6:$F$34,2,TRUE),IF(AND(71&lt;=Z4449,Z4449&lt;107),VLOOKUP($W4449,日射量と図３!$E$6:$G$34,3,TRUE),IF(AND(107&lt;=Z4449,Z4449&lt;143),VLOOKUP($W4449,日射量と図３!$E$6:$H$34,4,TRUE),VLOOKUP($W4449,日射量と図３!$E$6:$I$34,5,TRUE))))))</f>
        <v/>
      </c>
      <c r="AC4449" s="382" t="str">
        <f t="shared" si="845"/>
        <v/>
      </c>
      <c r="AD4449" s="382" t="str">
        <f t="shared" si="846"/>
        <v/>
      </c>
    </row>
    <row r="4450" spans="11:30" ht="13.5" customHeight="1">
      <c r="K4450" s="4">
        <f t="shared" si="838"/>
        <v>12</v>
      </c>
      <c r="L4450" s="34">
        <v>43437</v>
      </c>
      <c r="M4450" s="4">
        <v>186</v>
      </c>
      <c r="N4450" s="4">
        <v>7</v>
      </c>
      <c r="O4450" s="31">
        <v>0.25</v>
      </c>
      <c r="P4450" s="35">
        <v>7.37</v>
      </c>
      <c r="Q4450" s="36">
        <f t="shared" si="839"/>
        <v>15</v>
      </c>
      <c r="R4450" s="4">
        <f t="shared" si="840"/>
        <v>7.63</v>
      </c>
      <c r="S4450" s="31">
        <f t="shared" si="843"/>
        <v>0.20944444444444443</v>
      </c>
      <c r="T4450" s="31">
        <f t="shared" si="844"/>
        <v>0.77601851851851855</v>
      </c>
      <c r="U4450" s="4">
        <f t="shared" si="842"/>
        <v>7.63</v>
      </c>
      <c r="V4450" s="4" t="str">
        <f t="shared" si="837"/>
        <v/>
      </c>
      <c r="W4450" s="18" t="str">
        <f>IF(V4450="","",VLOOKUP(L4450,日射量と図３!$A$4:$C$368,3,TRUE)*238.85/100)</f>
        <v/>
      </c>
      <c r="X4450" s="4" t="str">
        <f t="shared" si="841"/>
        <v/>
      </c>
      <c r="Y4450" s="4" t="str">
        <f t="shared" si="847"/>
        <v/>
      </c>
      <c r="Z4450" s="4" t="str">
        <f t="shared" si="848"/>
        <v/>
      </c>
      <c r="AA4450" s="4" t="str">
        <f>IF($V4450="","",IF(Y4450&lt;36,0,IF(AND(36&lt;=Y4450,Y4450&lt;71),VLOOKUP($W4450,日射量と図３!$E$6:$F$34,2,TRUE),IF(AND(71&lt;=Y4450,Y4450&lt;107),VLOOKUP($W4450,日射量と図３!$E$6:$G$34,3,TRUE),IF(AND(107&lt;=Y4450,Y4450&lt;143),VLOOKUP($W4450,日射量と図３!$E$6:$H$34,4,TRUE),VLOOKUP($W4450,日射量と図３!$E$6:$I$34,5,TRUE))))))</f>
        <v/>
      </c>
      <c r="AB4450" s="4" t="str">
        <f>IF($V4450="","",IF(Z4450&lt;36,0,IF(AND(36&lt;=Z4450,Z4450&lt;71),VLOOKUP($W4450,日射量と図３!$E$6:$F$34,2,TRUE),IF(AND(71&lt;=Z4450,Z4450&lt;107),VLOOKUP($W4450,日射量と図３!$E$6:$G$34,3,TRUE),IF(AND(107&lt;=Z4450,Z4450&lt;143),VLOOKUP($W4450,日射量と図３!$E$6:$H$34,4,TRUE),VLOOKUP($W4450,日射量と図３!$E$6:$I$34,5,TRUE))))))</f>
        <v/>
      </c>
      <c r="AC4450" s="382" t="str">
        <f t="shared" si="845"/>
        <v/>
      </c>
      <c r="AD4450" s="382" t="str">
        <f t="shared" si="846"/>
        <v/>
      </c>
    </row>
    <row r="4451" spans="11:30" ht="13.5" customHeight="1">
      <c r="K4451" s="4">
        <f t="shared" si="838"/>
        <v>12</v>
      </c>
      <c r="L4451" s="34">
        <v>43437</v>
      </c>
      <c r="M4451" s="4">
        <v>186</v>
      </c>
      <c r="N4451" s="4">
        <v>8</v>
      </c>
      <c r="O4451" s="31">
        <v>0.29166666666666669</v>
      </c>
      <c r="P4451" s="35">
        <v>7.57</v>
      </c>
      <c r="Q4451" s="36">
        <f t="shared" si="839"/>
        <v>12</v>
      </c>
      <c r="R4451" s="4">
        <f t="shared" si="840"/>
        <v>4.43</v>
      </c>
      <c r="S4451" s="31">
        <f t="shared" si="843"/>
        <v>0.20944444444444443</v>
      </c>
      <c r="T4451" s="31">
        <f t="shared" si="844"/>
        <v>0.77601851851851855</v>
      </c>
      <c r="U4451" s="4">
        <f t="shared" si="842"/>
        <v>4.43</v>
      </c>
      <c r="V4451" s="4" t="str">
        <f t="shared" si="837"/>
        <v/>
      </c>
      <c r="W4451" s="18" t="str">
        <f>IF(V4451="","",VLOOKUP(L4451,日射量と図３!$A$4:$C$368,3,TRUE)*238.85/100)</f>
        <v/>
      </c>
      <c r="X4451" s="4" t="str">
        <f t="shared" si="841"/>
        <v/>
      </c>
      <c r="Y4451" s="4" t="str">
        <f t="shared" si="847"/>
        <v/>
      </c>
      <c r="Z4451" s="4" t="str">
        <f t="shared" si="848"/>
        <v/>
      </c>
      <c r="AA4451" s="4" t="str">
        <f>IF($V4451="","",IF(Y4451&lt;36,0,IF(AND(36&lt;=Y4451,Y4451&lt;71),VLOOKUP($W4451,日射量と図３!$E$6:$F$34,2,TRUE),IF(AND(71&lt;=Y4451,Y4451&lt;107),VLOOKUP($W4451,日射量と図３!$E$6:$G$34,3,TRUE),IF(AND(107&lt;=Y4451,Y4451&lt;143),VLOOKUP($W4451,日射量と図３!$E$6:$H$34,4,TRUE),VLOOKUP($W4451,日射量と図３!$E$6:$I$34,5,TRUE))))))</f>
        <v/>
      </c>
      <c r="AB4451" s="4" t="str">
        <f>IF($V4451="","",IF(Z4451&lt;36,0,IF(AND(36&lt;=Z4451,Z4451&lt;71),VLOOKUP($W4451,日射量と図３!$E$6:$F$34,2,TRUE),IF(AND(71&lt;=Z4451,Z4451&lt;107),VLOOKUP($W4451,日射量と図３!$E$6:$G$34,3,TRUE),IF(AND(107&lt;=Z4451,Z4451&lt;143),VLOOKUP($W4451,日射量と図３!$E$6:$H$34,4,TRUE),VLOOKUP($W4451,日射量と図３!$E$6:$I$34,5,TRUE))))))</f>
        <v/>
      </c>
      <c r="AC4451" s="382" t="str">
        <f t="shared" si="845"/>
        <v/>
      </c>
      <c r="AD4451" s="382" t="str">
        <f t="shared" si="846"/>
        <v/>
      </c>
    </row>
    <row r="4452" spans="11:30" ht="13.5" customHeight="1">
      <c r="K4452" s="4">
        <f t="shared" si="838"/>
        <v>12</v>
      </c>
      <c r="L4452" s="34">
        <v>43437</v>
      </c>
      <c r="M4452" s="4">
        <v>186</v>
      </c>
      <c r="N4452" s="4">
        <v>9</v>
      </c>
      <c r="O4452" s="31">
        <v>0.33333333333333331</v>
      </c>
      <c r="P4452" s="35">
        <v>8.39</v>
      </c>
      <c r="Q4452" s="36">
        <f t="shared" si="839"/>
        <v>12</v>
      </c>
      <c r="R4452" s="4">
        <f t="shared" si="840"/>
        <v>3.6099999999999994</v>
      </c>
      <c r="S4452" s="31">
        <f t="shared" si="843"/>
        <v>0.20944444444444443</v>
      </c>
      <c r="T4452" s="31">
        <f t="shared" si="844"/>
        <v>0.77601851851851855</v>
      </c>
      <c r="U4452" s="4">
        <f t="shared" si="842"/>
        <v>3.6099999999999994</v>
      </c>
      <c r="V4452" s="4" t="str">
        <f t="shared" si="837"/>
        <v/>
      </c>
      <c r="W4452" s="18" t="str">
        <f>IF(V4452="","",VLOOKUP(L4452,日射量と図３!$A$4:$C$368,3,TRUE)*238.85/100)</f>
        <v/>
      </c>
      <c r="X4452" s="4" t="str">
        <f t="shared" si="841"/>
        <v/>
      </c>
      <c r="Y4452" s="4" t="str">
        <f t="shared" si="847"/>
        <v/>
      </c>
      <c r="Z4452" s="4" t="str">
        <f t="shared" si="848"/>
        <v/>
      </c>
      <c r="AA4452" s="4" t="str">
        <f>IF($V4452="","",IF(Y4452&lt;36,0,IF(AND(36&lt;=Y4452,Y4452&lt;71),VLOOKUP($W4452,日射量と図３!$E$6:$F$34,2,TRUE),IF(AND(71&lt;=Y4452,Y4452&lt;107),VLOOKUP($W4452,日射量と図３!$E$6:$G$34,3,TRUE),IF(AND(107&lt;=Y4452,Y4452&lt;143),VLOOKUP($W4452,日射量と図３!$E$6:$H$34,4,TRUE),VLOOKUP($W4452,日射量と図３!$E$6:$I$34,5,TRUE))))))</f>
        <v/>
      </c>
      <c r="AB4452" s="4" t="str">
        <f>IF($V4452="","",IF(Z4452&lt;36,0,IF(AND(36&lt;=Z4452,Z4452&lt;71),VLOOKUP($W4452,日射量と図３!$E$6:$F$34,2,TRUE),IF(AND(71&lt;=Z4452,Z4452&lt;107),VLOOKUP($W4452,日射量と図３!$E$6:$G$34,3,TRUE),IF(AND(107&lt;=Z4452,Z4452&lt;143),VLOOKUP($W4452,日射量と図３!$E$6:$H$34,4,TRUE),VLOOKUP($W4452,日射量と図３!$E$6:$I$34,5,TRUE))))))</f>
        <v/>
      </c>
      <c r="AC4452" s="382" t="str">
        <f t="shared" si="845"/>
        <v/>
      </c>
      <c r="AD4452" s="382" t="str">
        <f t="shared" si="846"/>
        <v/>
      </c>
    </row>
    <row r="4453" spans="11:30" ht="13.5" customHeight="1">
      <c r="K4453" s="4">
        <f t="shared" si="838"/>
        <v>12</v>
      </c>
      <c r="L4453" s="34">
        <v>43437</v>
      </c>
      <c r="M4453" s="4">
        <v>186</v>
      </c>
      <c r="N4453" s="4">
        <v>10</v>
      </c>
      <c r="O4453" s="31">
        <v>0.375</v>
      </c>
      <c r="P4453" s="35">
        <v>9.81</v>
      </c>
      <c r="Q4453" s="36">
        <f t="shared" si="839"/>
        <v>12</v>
      </c>
      <c r="R4453" s="4">
        <f t="shared" si="840"/>
        <v>2.1899999999999995</v>
      </c>
      <c r="S4453" s="31">
        <f t="shared" si="843"/>
        <v>0.20944444444444443</v>
      </c>
      <c r="T4453" s="31">
        <f t="shared" si="844"/>
        <v>0.77601851851851855</v>
      </c>
      <c r="U4453" s="4">
        <f t="shared" si="842"/>
        <v>2.1899999999999995</v>
      </c>
      <c r="V4453" s="4" t="str">
        <f t="shared" si="837"/>
        <v/>
      </c>
      <c r="W4453" s="18" t="str">
        <f>IF(V4453="","",VLOOKUP(L4453,日射量と図３!$A$4:$C$368,3,TRUE)*238.85/100)</f>
        <v/>
      </c>
      <c r="X4453" s="4" t="str">
        <f t="shared" si="841"/>
        <v/>
      </c>
      <c r="Y4453" s="4" t="str">
        <f t="shared" si="847"/>
        <v/>
      </c>
      <c r="Z4453" s="4" t="str">
        <f t="shared" si="848"/>
        <v/>
      </c>
      <c r="AA4453" s="4" t="str">
        <f>IF($V4453="","",IF(Y4453&lt;36,0,IF(AND(36&lt;=Y4453,Y4453&lt;71),VLOOKUP($W4453,日射量と図３!$E$6:$F$34,2,TRUE),IF(AND(71&lt;=Y4453,Y4453&lt;107),VLOOKUP($W4453,日射量と図３!$E$6:$G$34,3,TRUE),IF(AND(107&lt;=Y4453,Y4453&lt;143),VLOOKUP($W4453,日射量と図３!$E$6:$H$34,4,TRUE),VLOOKUP($W4453,日射量と図３!$E$6:$I$34,5,TRUE))))))</f>
        <v/>
      </c>
      <c r="AB4453" s="4" t="str">
        <f>IF($V4453="","",IF(Z4453&lt;36,0,IF(AND(36&lt;=Z4453,Z4453&lt;71),VLOOKUP($W4453,日射量と図３!$E$6:$F$34,2,TRUE),IF(AND(71&lt;=Z4453,Z4453&lt;107),VLOOKUP($W4453,日射量と図３!$E$6:$G$34,3,TRUE),IF(AND(107&lt;=Z4453,Z4453&lt;143),VLOOKUP($W4453,日射量と図３!$E$6:$H$34,4,TRUE),VLOOKUP($W4453,日射量と図３!$E$6:$I$34,5,TRUE))))))</f>
        <v/>
      </c>
      <c r="AC4453" s="382" t="str">
        <f t="shared" si="845"/>
        <v/>
      </c>
      <c r="AD4453" s="382" t="str">
        <f t="shared" si="846"/>
        <v/>
      </c>
    </row>
    <row r="4454" spans="11:30" ht="13.5" customHeight="1">
      <c r="K4454" s="4">
        <f t="shared" si="838"/>
        <v>12</v>
      </c>
      <c r="L4454" s="34">
        <v>43437</v>
      </c>
      <c r="M4454" s="4">
        <v>186</v>
      </c>
      <c r="N4454" s="4">
        <v>11</v>
      </c>
      <c r="O4454" s="31">
        <v>0.41666666666666669</v>
      </c>
      <c r="P4454" s="35">
        <v>10.7</v>
      </c>
      <c r="Q4454" s="36">
        <f t="shared" si="839"/>
        <v>12</v>
      </c>
      <c r="R4454" s="4">
        <f t="shared" si="840"/>
        <v>1.3000000000000007</v>
      </c>
      <c r="S4454" s="31">
        <f t="shared" si="843"/>
        <v>0.20944444444444443</v>
      </c>
      <c r="T4454" s="31">
        <f t="shared" si="844"/>
        <v>0.77601851851851855</v>
      </c>
      <c r="U4454" s="4">
        <f t="shared" si="842"/>
        <v>1.3000000000000007</v>
      </c>
      <c r="V4454" s="4" t="str">
        <f t="shared" si="837"/>
        <v/>
      </c>
      <c r="W4454" s="18" t="str">
        <f>IF(V4454="","",VLOOKUP(L4454,日射量と図３!$A$4:$C$368,3,TRUE)*238.85/100)</f>
        <v/>
      </c>
      <c r="X4454" s="4" t="str">
        <f t="shared" si="841"/>
        <v/>
      </c>
      <c r="Y4454" s="4" t="str">
        <f t="shared" si="847"/>
        <v/>
      </c>
      <c r="Z4454" s="4" t="str">
        <f t="shared" si="848"/>
        <v/>
      </c>
      <c r="AA4454" s="4" t="str">
        <f>IF($V4454="","",IF(Y4454&lt;36,0,IF(AND(36&lt;=Y4454,Y4454&lt;71),VLOOKUP($W4454,日射量と図３!$E$6:$F$34,2,TRUE),IF(AND(71&lt;=Y4454,Y4454&lt;107),VLOOKUP($W4454,日射量と図３!$E$6:$G$34,3,TRUE),IF(AND(107&lt;=Y4454,Y4454&lt;143),VLOOKUP($W4454,日射量と図３!$E$6:$H$34,4,TRUE),VLOOKUP($W4454,日射量と図３!$E$6:$I$34,5,TRUE))))))</f>
        <v/>
      </c>
      <c r="AB4454" s="4" t="str">
        <f>IF($V4454="","",IF(Z4454&lt;36,0,IF(AND(36&lt;=Z4454,Z4454&lt;71),VLOOKUP($W4454,日射量と図３!$E$6:$F$34,2,TRUE),IF(AND(71&lt;=Z4454,Z4454&lt;107),VLOOKUP($W4454,日射量と図３!$E$6:$G$34,3,TRUE),IF(AND(107&lt;=Z4454,Z4454&lt;143),VLOOKUP($W4454,日射量と図３!$E$6:$H$34,4,TRUE),VLOOKUP($W4454,日射量と図３!$E$6:$I$34,5,TRUE))))))</f>
        <v/>
      </c>
      <c r="AC4454" s="382" t="str">
        <f t="shared" si="845"/>
        <v/>
      </c>
      <c r="AD4454" s="382" t="str">
        <f t="shared" si="846"/>
        <v/>
      </c>
    </row>
    <row r="4455" spans="11:30" ht="13.5" customHeight="1">
      <c r="K4455" s="4">
        <f t="shared" si="838"/>
        <v>12</v>
      </c>
      <c r="L4455" s="34">
        <v>43437</v>
      </c>
      <c r="M4455" s="4">
        <v>186</v>
      </c>
      <c r="N4455" s="4">
        <v>12</v>
      </c>
      <c r="O4455" s="31">
        <v>0.45833333333333331</v>
      </c>
      <c r="P4455" s="35">
        <v>11.82</v>
      </c>
      <c r="Q4455" s="36">
        <f t="shared" si="839"/>
        <v>12</v>
      </c>
      <c r="R4455" s="4">
        <f t="shared" si="840"/>
        <v>0.17999999999999972</v>
      </c>
      <c r="S4455" s="31">
        <f t="shared" si="843"/>
        <v>0.20944444444444443</v>
      </c>
      <c r="T4455" s="31">
        <f t="shared" si="844"/>
        <v>0.77601851851851855</v>
      </c>
      <c r="U4455" s="4">
        <f t="shared" si="842"/>
        <v>0.17999999999999972</v>
      </c>
      <c r="V4455" s="4" t="str">
        <f t="shared" si="837"/>
        <v/>
      </c>
      <c r="W4455" s="18" t="str">
        <f>IF(V4455="","",VLOOKUP(L4455,日射量と図３!$A$4:$C$368,3,TRUE)*238.85/100)</f>
        <v/>
      </c>
      <c r="X4455" s="4" t="str">
        <f t="shared" si="841"/>
        <v/>
      </c>
      <c r="Y4455" s="4" t="str">
        <f t="shared" si="847"/>
        <v/>
      </c>
      <c r="Z4455" s="4" t="str">
        <f t="shared" si="848"/>
        <v/>
      </c>
      <c r="AA4455" s="4" t="str">
        <f>IF($V4455="","",IF(Y4455&lt;36,0,IF(AND(36&lt;=Y4455,Y4455&lt;71),VLOOKUP($W4455,日射量と図３!$E$6:$F$34,2,TRUE),IF(AND(71&lt;=Y4455,Y4455&lt;107),VLOOKUP($W4455,日射量と図３!$E$6:$G$34,3,TRUE),IF(AND(107&lt;=Y4455,Y4455&lt;143),VLOOKUP($W4455,日射量と図３!$E$6:$H$34,4,TRUE),VLOOKUP($W4455,日射量と図３!$E$6:$I$34,5,TRUE))))))</f>
        <v/>
      </c>
      <c r="AB4455" s="4" t="str">
        <f>IF($V4455="","",IF(Z4455&lt;36,0,IF(AND(36&lt;=Z4455,Z4455&lt;71),VLOOKUP($W4455,日射量と図３!$E$6:$F$34,2,TRUE),IF(AND(71&lt;=Z4455,Z4455&lt;107),VLOOKUP($W4455,日射量と図３!$E$6:$G$34,3,TRUE),IF(AND(107&lt;=Z4455,Z4455&lt;143),VLOOKUP($W4455,日射量と図３!$E$6:$H$34,4,TRUE),VLOOKUP($W4455,日射量と図３!$E$6:$I$34,5,TRUE))))))</f>
        <v/>
      </c>
      <c r="AC4455" s="382" t="str">
        <f t="shared" si="845"/>
        <v/>
      </c>
      <c r="AD4455" s="382" t="str">
        <f t="shared" si="846"/>
        <v/>
      </c>
    </row>
    <row r="4456" spans="11:30" ht="13.5" customHeight="1">
      <c r="K4456" s="4">
        <f t="shared" si="838"/>
        <v>12</v>
      </c>
      <c r="L4456" s="34">
        <v>43437</v>
      </c>
      <c r="M4456" s="4">
        <v>186</v>
      </c>
      <c r="N4456" s="4">
        <v>13</v>
      </c>
      <c r="O4456" s="31">
        <v>0.5</v>
      </c>
      <c r="P4456" s="35">
        <v>12.960000000000003</v>
      </c>
      <c r="Q4456" s="36">
        <f t="shared" si="839"/>
        <v>12</v>
      </c>
      <c r="R4456" s="4">
        <f t="shared" si="840"/>
        <v>0</v>
      </c>
      <c r="S4456" s="31">
        <f t="shared" si="843"/>
        <v>0.20944444444444443</v>
      </c>
      <c r="T4456" s="31">
        <f t="shared" si="844"/>
        <v>0.77601851851851855</v>
      </c>
      <c r="U4456" s="4">
        <f t="shared" si="842"/>
        <v>0</v>
      </c>
      <c r="V4456" s="4" t="str">
        <f t="shared" ref="V4456:V4519" si="849">IF(N4456=1,SUM(U4456:U4479),"")</f>
        <v/>
      </c>
      <c r="W4456" s="18" t="str">
        <f>IF(V4456="","",VLOOKUP(L4456,日射量と図３!$A$4:$C$368,3,TRUE)*238.85/100)</f>
        <v/>
      </c>
      <c r="X4456" s="4" t="str">
        <f t="shared" si="841"/>
        <v/>
      </c>
      <c r="Y4456" s="4" t="str">
        <f t="shared" si="847"/>
        <v/>
      </c>
      <c r="Z4456" s="4" t="str">
        <f t="shared" si="848"/>
        <v/>
      </c>
      <c r="AA4456" s="4" t="str">
        <f>IF($V4456="","",IF(Y4456&lt;36,0,IF(AND(36&lt;=Y4456,Y4456&lt;71),VLOOKUP($W4456,日射量と図３!$E$6:$F$34,2,TRUE),IF(AND(71&lt;=Y4456,Y4456&lt;107),VLOOKUP($W4456,日射量と図３!$E$6:$G$34,3,TRUE),IF(AND(107&lt;=Y4456,Y4456&lt;143),VLOOKUP($W4456,日射量と図３!$E$6:$H$34,4,TRUE),VLOOKUP($W4456,日射量と図３!$E$6:$I$34,5,TRUE))))))</f>
        <v/>
      </c>
      <c r="AB4456" s="4" t="str">
        <f>IF($V4456="","",IF(Z4456&lt;36,0,IF(AND(36&lt;=Z4456,Z4456&lt;71),VLOOKUP($W4456,日射量と図３!$E$6:$F$34,2,TRUE),IF(AND(71&lt;=Z4456,Z4456&lt;107),VLOOKUP($W4456,日射量と図３!$E$6:$G$34,3,TRUE),IF(AND(107&lt;=Z4456,Z4456&lt;143),VLOOKUP($W4456,日射量と図３!$E$6:$H$34,4,TRUE),VLOOKUP($W4456,日射量と図３!$E$6:$I$34,5,TRUE))))))</f>
        <v/>
      </c>
      <c r="AC4456" s="382" t="str">
        <f t="shared" si="845"/>
        <v/>
      </c>
      <c r="AD4456" s="382" t="str">
        <f t="shared" si="846"/>
        <v/>
      </c>
    </row>
    <row r="4457" spans="11:30" ht="13.5" customHeight="1">
      <c r="K4457" s="4">
        <f t="shared" si="838"/>
        <v>12</v>
      </c>
      <c r="L4457" s="34">
        <v>43437</v>
      </c>
      <c r="M4457" s="4">
        <v>186</v>
      </c>
      <c r="N4457" s="4">
        <v>14</v>
      </c>
      <c r="O4457" s="31">
        <v>0.54166666666666663</v>
      </c>
      <c r="P4457" s="35">
        <v>13.670000000000002</v>
      </c>
      <c r="Q4457" s="36">
        <f t="shared" si="839"/>
        <v>12</v>
      </c>
      <c r="R4457" s="4">
        <f t="shared" si="840"/>
        <v>0</v>
      </c>
      <c r="S4457" s="31">
        <f t="shared" si="843"/>
        <v>0.20944444444444443</v>
      </c>
      <c r="T4457" s="31">
        <f t="shared" si="844"/>
        <v>0.77601851851851855</v>
      </c>
      <c r="U4457" s="4">
        <f t="shared" si="842"/>
        <v>0</v>
      </c>
      <c r="V4457" s="4" t="str">
        <f t="shared" si="849"/>
        <v/>
      </c>
      <c r="W4457" s="18" t="str">
        <f>IF(V4457="","",VLOOKUP(L4457,日射量と図３!$A$4:$C$368,3,TRUE)*238.85/100)</f>
        <v/>
      </c>
      <c r="X4457" s="4" t="str">
        <f t="shared" si="841"/>
        <v/>
      </c>
      <c r="Y4457" s="4" t="str">
        <f t="shared" si="847"/>
        <v/>
      </c>
      <c r="Z4457" s="4" t="str">
        <f t="shared" si="848"/>
        <v/>
      </c>
      <c r="AA4457" s="4" t="str">
        <f>IF($V4457="","",IF(Y4457&lt;36,0,IF(AND(36&lt;=Y4457,Y4457&lt;71),VLOOKUP($W4457,日射量と図３!$E$6:$F$34,2,TRUE),IF(AND(71&lt;=Y4457,Y4457&lt;107),VLOOKUP($W4457,日射量と図３!$E$6:$G$34,3,TRUE),IF(AND(107&lt;=Y4457,Y4457&lt;143),VLOOKUP($W4457,日射量と図３!$E$6:$H$34,4,TRUE),VLOOKUP($W4457,日射量と図３!$E$6:$I$34,5,TRUE))))))</f>
        <v/>
      </c>
      <c r="AB4457" s="4" t="str">
        <f>IF($V4457="","",IF(Z4457&lt;36,0,IF(AND(36&lt;=Z4457,Z4457&lt;71),VLOOKUP($W4457,日射量と図３!$E$6:$F$34,2,TRUE),IF(AND(71&lt;=Z4457,Z4457&lt;107),VLOOKUP($W4457,日射量と図３!$E$6:$G$34,3,TRUE),IF(AND(107&lt;=Z4457,Z4457&lt;143),VLOOKUP($W4457,日射量と図３!$E$6:$H$34,4,TRUE),VLOOKUP($W4457,日射量と図３!$E$6:$I$34,5,TRUE))))))</f>
        <v/>
      </c>
      <c r="AC4457" s="382" t="str">
        <f t="shared" si="845"/>
        <v/>
      </c>
      <c r="AD4457" s="382" t="str">
        <f t="shared" si="846"/>
        <v/>
      </c>
    </row>
    <row r="4458" spans="11:30" ht="13.5" customHeight="1">
      <c r="K4458" s="4">
        <f t="shared" si="838"/>
        <v>12</v>
      </c>
      <c r="L4458" s="34">
        <v>43437</v>
      </c>
      <c r="M4458" s="4">
        <v>186</v>
      </c>
      <c r="N4458" s="4">
        <v>15</v>
      </c>
      <c r="O4458" s="31">
        <v>0.58333333333333337</v>
      </c>
      <c r="P4458" s="35">
        <v>13.76</v>
      </c>
      <c r="Q4458" s="36">
        <f t="shared" si="839"/>
        <v>12</v>
      </c>
      <c r="R4458" s="4">
        <f t="shared" si="840"/>
        <v>0</v>
      </c>
      <c r="S4458" s="31">
        <f t="shared" si="843"/>
        <v>0.20944444444444443</v>
      </c>
      <c r="T4458" s="31">
        <f t="shared" si="844"/>
        <v>0.77601851851851855</v>
      </c>
      <c r="U4458" s="4">
        <f t="shared" si="842"/>
        <v>0</v>
      </c>
      <c r="V4458" s="4" t="str">
        <f t="shared" si="849"/>
        <v/>
      </c>
      <c r="W4458" s="18" t="str">
        <f>IF(V4458="","",VLOOKUP(L4458,日射量と図３!$A$4:$C$368,3,TRUE)*238.85/100)</f>
        <v/>
      </c>
      <c r="X4458" s="4" t="str">
        <f t="shared" si="841"/>
        <v/>
      </c>
      <c r="Y4458" s="4" t="str">
        <f t="shared" si="847"/>
        <v/>
      </c>
      <c r="Z4458" s="4" t="str">
        <f t="shared" si="848"/>
        <v/>
      </c>
      <c r="AA4458" s="4" t="str">
        <f>IF($V4458="","",IF(Y4458&lt;36,0,IF(AND(36&lt;=Y4458,Y4458&lt;71),VLOOKUP($W4458,日射量と図３!$E$6:$F$34,2,TRUE),IF(AND(71&lt;=Y4458,Y4458&lt;107),VLOOKUP($W4458,日射量と図３!$E$6:$G$34,3,TRUE),IF(AND(107&lt;=Y4458,Y4458&lt;143),VLOOKUP($W4458,日射量と図３!$E$6:$H$34,4,TRUE),VLOOKUP($W4458,日射量と図３!$E$6:$I$34,5,TRUE))))))</f>
        <v/>
      </c>
      <c r="AB4458" s="4" t="str">
        <f>IF($V4458="","",IF(Z4458&lt;36,0,IF(AND(36&lt;=Z4458,Z4458&lt;71),VLOOKUP($W4458,日射量と図３!$E$6:$F$34,2,TRUE),IF(AND(71&lt;=Z4458,Z4458&lt;107),VLOOKUP($W4458,日射量と図３!$E$6:$G$34,3,TRUE),IF(AND(107&lt;=Z4458,Z4458&lt;143),VLOOKUP($W4458,日射量と図３!$E$6:$H$34,4,TRUE),VLOOKUP($W4458,日射量と図３!$E$6:$I$34,5,TRUE))))))</f>
        <v/>
      </c>
      <c r="AC4458" s="382" t="str">
        <f t="shared" si="845"/>
        <v/>
      </c>
      <c r="AD4458" s="382" t="str">
        <f t="shared" si="846"/>
        <v/>
      </c>
    </row>
    <row r="4459" spans="11:30" ht="13.5" customHeight="1">
      <c r="K4459" s="4">
        <f t="shared" si="838"/>
        <v>12</v>
      </c>
      <c r="L4459" s="34">
        <v>43437</v>
      </c>
      <c r="M4459" s="4">
        <v>186</v>
      </c>
      <c r="N4459" s="4">
        <v>16</v>
      </c>
      <c r="O4459" s="31">
        <v>0.625</v>
      </c>
      <c r="P4459" s="35">
        <v>13.510000000000002</v>
      </c>
      <c r="Q4459" s="36">
        <f t="shared" si="839"/>
        <v>16</v>
      </c>
      <c r="R4459" s="4">
        <f t="shared" si="840"/>
        <v>2.4899999999999984</v>
      </c>
      <c r="S4459" s="31">
        <f t="shared" si="843"/>
        <v>0.20944444444444443</v>
      </c>
      <c r="T4459" s="31">
        <f t="shared" si="844"/>
        <v>0.77601851851851855</v>
      </c>
      <c r="U4459" s="4">
        <f t="shared" si="842"/>
        <v>2.4899999999999984</v>
      </c>
      <c r="V4459" s="4" t="str">
        <f t="shared" si="849"/>
        <v/>
      </c>
      <c r="W4459" s="18" t="str">
        <f>IF(V4459="","",VLOOKUP(L4459,日射量と図３!$A$4:$C$368,3,TRUE)*238.85/100)</f>
        <v/>
      </c>
      <c r="X4459" s="4" t="str">
        <f t="shared" si="841"/>
        <v/>
      </c>
      <c r="Y4459" s="4" t="str">
        <f t="shared" si="847"/>
        <v/>
      </c>
      <c r="Z4459" s="4" t="str">
        <f t="shared" si="848"/>
        <v/>
      </c>
      <c r="AA4459" s="4" t="str">
        <f>IF($V4459="","",IF(Y4459&lt;36,0,IF(AND(36&lt;=Y4459,Y4459&lt;71),VLOOKUP($W4459,日射量と図３!$E$6:$F$34,2,TRUE),IF(AND(71&lt;=Y4459,Y4459&lt;107),VLOOKUP($W4459,日射量と図３!$E$6:$G$34,3,TRUE),IF(AND(107&lt;=Y4459,Y4459&lt;143),VLOOKUP($W4459,日射量と図３!$E$6:$H$34,4,TRUE),VLOOKUP($W4459,日射量と図３!$E$6:$I$34,5,TRUE))))))</f>
        <v/>
      </c>
      <c r="AB4459" s="4" t="str">
        <f>IF($V4459="","",IF(Z4459&lt;36,0,IF(AND(36&lt;=Z4459,Z4459&lt;71),VLOOKUP($W4459,日射量と図３!$E$6:$F$34,2,TRUE),IF(AND(71&lt;=Z4459,Z4459&lt;107),VLOOKUP($W4459,日射量と図３!$E$6:$G$34,3,TRUE),IF(AND(107&lt;=Z4459,Z4459&lt;143),VLOOKUP($W4459,日射量と図３!$E$6:$H$34,4,TRUE),VLOOKUP($W4459,日射量と図３!$E$6:$I$34,5,TRUE))))))</f>
        <v/>
      </c>
      <c r="AC4459" s="382" t="str">
        <f t="shared" si="845"/>
        <v/>
      </c>
      <c r="AD4459" s="382" t="str">
        <f t="shared" si="846"/>
        <v/>
      </c>
    </row>
    <row r="4460" spans="11:30" ht="13.5" customHeight="1">
      <c r="K4460" s="4">
        <f t="shared" si="838"/>
        <v>12</v>
      </c>
      <c r="L4460" s="34">
        <v>43437</v>
      </c>
      <c r="M4460" s="4">
        <v>186</v>
      </c>
      <c r="N4460" s="4">
        <v>17</v>
      </c>
      <c r="O4460" s="31">
        <v>0.66666666666666663</v>
      </c>
      <c r="P4460" s="35">
        <v>12.930000000000001</v>
      </c>
      <c r="Q4460" s="36">
        <f t="shared" si="839"/>
        <v>16</v>
      </c>
      <c r="R4460" s="4">
        <f t="shared" si="840"/>
        <v>3.0699999999999985</v>
      </c>
      <c r="S4460" s="31">
        <f t="shared" si="843"/>
        <v>0.20944444444444443</v>
      </c>
      <c r="T4460" s="31">
        <f t="shared" si="844"/>
        <v>0.77601851851851855</v>
      </c>
      <c r="U4460" s="4">
        <f t="shared" si="842"/>
        <v>3.0699999999999985</v>
      </c>
      <c r="V4460" s="4" t="str">
        <f t="shared" si="849"/>
        <v/>
      </c>
      <c r="W4460" s="18" t="str">
        <f>IF(V4460="","",VLOOKUP(L4460,日射量と図３!$A$4:$C$368,3,TRUE)*238.85/100)</f>
        <v/>
      </c>
      <c r="X4460" s="4" t="str">
        <f t="shared" si="841"/>
        <v/>
      </c>
      <c r="Y4460" s="4" t="str">
        <f t="shared" si="847"/>
        <v/>
      </c>
      <c r="Z4460" s="4" t="str">
        <f t="shared" si="848"/>
        <v/>
      </c>
      <c r="AA4460" s="4" t="str">
        <f>IF($V4460="","",IF(Y4460&lt;36,0,IF(AND(36&lt;=Y4460,Y4460&lt;71),VLOOKUP($W4460,日射量と図３!$E$6:$F$34,2,TRUE),IF(AND(71&lt;=Y4460,Y4460&lt;107),VLOOKUP($W4460,日射量と図３!$E$6:$G$34,3,TRUE),IF(AND(107&lt;=Y4460,Y4460&lt;143),VLOOKUP($W4460,日射量と図３!$E$6:$H$34,4,TRUE),VLOOKUP($W4460,日射量と図３!$E$6:$I$34,5,TRUE))))))</f>
        <v/>
      </c>
      <c r="AB4460" s="4" t="str">
        <f>IF($V4460="","",IF(Z4460&lt;36,0,IF(AND(36&lt;=Z4460,Z4460&lt;71),VLOOKUP($W4460,日射量と図３!$E$6:$F$34,2,TRUE),IF(AND(71&lt;=Z4460,Z4460&lt;107),VLOOKUP($W4460,日射量と図３!$E$6:$G$34,3,TRUE),IF(AND(107&lt;=Z4460,Z4460&lt;143),VLOOKUP($W4460,日射量と図３!$E$6:$H$34,4,TRUE),VLOOKUP($W4460,日射量と図３!$E$6:$I$34,5,TRUE))))))</f>
        <v/>
      </c>
      <c r="AC4460" s="382" t="str">
        <f t="shared" si="845"/>
        <v/>
      </c>
      <c r="AD4460" s="382" t="str">
        <f t="shared" si="846"/>
        <v/>
      </c>
    </row>
    <row r="4461" spans="11:30" ht="13.5" customHeight="1">
      <c r="K4461" s="4">
        <f t="shared" si="838"/>
        <v>12</v>
      </c>
      <c r="L4461" s="34">
        <v>43437</v>
      </c>
      <c r="M4461" s="4">
        <v>186</v>
      </c>
      <c r="N4461" s="4">
        <v>18</v>
      </c>
      <c r="O4461" s="31">
        <v>0.70833333333333337</v>
      </c>
      <c r="P4461" s="35">
        <v>11.959999999999999</v>
      </c>
      <c r="Q4461" s="36">
        <f t="shared" si="839"/>
        <v>16</v>
      </c>
      <c r="R4461" s="4">
        <f t="shared" si="840"/>
        <v>4.0400000000000009</v>
      </c>
      <c r="S4461" s="31">
        <f t="shared" si="843"/>
        <v>0.20944444444444443</v>
      </c>
      <c r="T4461" s="31">
        <f t="shared" si="844"/>
        <v>0.77601851851851855</v>
      </c>
      <c r="U4461" s="4">
        <f t="shared" si="842"/>
        <v>4.0400000000000009</v>
      </c>
      <c r="V4461" s="4" t="str">
        <f t="shared" si="849"/>
        <v/>
      </c>
      <c r="W4461" s="18" t="str">
        <f>IF(V4461="","",VLOOKUP(L4461,日射量と図３!$A$4:$C$368,3,TRUE)*238.85/100)</f>
        <v/>
      </c>
      <c r="X4461" s="4" t="str">
        <f t="shared" si="841"/>
        <v/>
      </c>
      <c r="Y4461" s="4" t="str">
        <f t="shared" si="847"/>
        <v/>
      </c>
      <c r="Z4461" s="4" t="str">
        <f t="shared" si="848"/>
        <v/>
      </c>
      <c r="AA4461" s="4" t="str">
        <f>IF($V4461="","",IF(Y4461&lt;36,0,IF(AND(36&lt;=Y4461,Y4461&lt;71),VLOOKUP($W4461,日射量と図３!$E$6:$F$34,2,TRUE),IF(AND(71&lt;=Y4461,Y4461&lt;107),VLOOKUP($W4461,日射量と図３!$E$6:$G$34,3,TRUE),IF(AND(107&lt;=Y4461,Y4461&lt;143),VLOOKUP($W4461,日射量と図３!$E$6:$H$34,4,TRUE),VLOOKUP($W4461,日射量と図３!$E$6:$I$34,5,TRUE))))))</f>
        <v/>
      </c>
      <c r="AB4461" s="4" t="str">
        <f>IF($V4461="","",IF(Z4461&lt;36,0,IF(AND(36&lt;=Z4461,Z4461&lt;71),VLOOKUP($W4461,日射量と図３!$E$6:$F$34,2,TRUE),IF(AND(71&lt;=Z4461,Z4461&lt;107),VLOOKUP($W4461,日射量と図３!$E$6:$G$34,3,TRUE),IF(AND(107&lt;=Z4461,Z4461&lt;143),VLOOKUP($W4461,日射量と図３!$E$6:$H$34,4,TRUE),VLOOKUP($W4461,日射量と図３!$E$6:$I$34,5,TRUE))))))</f>
        <v/>
      </c>
      <c r="AC4461" s="382" t="str">
        <f t="shared" si="845"/>
        <v/>
      </c>
      <c r="AD4461" s="382" t="str">
        <f t="shared" si="846"/>
        <v/>
      </c>
    </row>
    <row r="4462" spans="11:30" ht="13.5" customHeight="1">
      <c r="K4462" s="4">
        <f t="shared" si="838"/>
        <v>12</v>
      </c>
      <c r="L4462" s="34">
        <v>43437</v>
      </c>
      <c r="M4462" s="4">
        <v>186</v>
      </c>
      <c r="N4462" s="4">
        <v>19</v>
      </c>
      <c r="O4462" s="31">
        <v>0.75</v>
      </c>
      <c r="P4462" s="35">
        <v>11.440000000000001</v>
      </c>
      <c r="Q4462" s="36">
        <f t="shared" si="839"/>
        <v>16</v>
      </c>
      <c r="R4462" s="4">
        <f t="shared" si="840"/>
        <v>4.5599999999999987</v>
      </c>
      <c r="S4462" s="31">
        <f t="shared" si="843"/>
        <v>0.20944444444444443</v>
      </c>
      <c r="T4462" s="31">
        <f t="shared" si="844"/>
        <v>0.77601851851851855</v>
      </c>
      <c r="U4462" s="4">
        <f t="shared" si="842"/>
        <v>4.5599999999999987</v>
      </c>
      <c r="V4462" s="4" t="str">
        <f t="shared" si="849"/>
        <v/>
      </c>
      <c r="W4462" s="18" t="str">
        <f>IF(V4462="","",VLOOKUP(L4462,日射量と図３!$A$4:$C$368,3,TRUE)*238.85/100)</f>
        <v/>
      </c>
      <c r="X4462" s="4" t="str">
        <f t="shared" si="841"/>
        <v/>
      </c>
      <c r="Y4462" s="4" t="str">
        <f t="shared" si="847"/>
        <v/>
      </c>
      <c r="Z4462" s="4" t="str">
        <f t="shared" si="848"/>
        <v/>
      </c>
      <c r="AA4462" s="4" t="str">
        <f>IF($V4462="","",IF(Y4462&lt;36,0,IF(AND(36&lt;=Y4462,Y4462&lt;71),VLOOKUP($W4462,日射量と図３!$E$6:$F$34,2,TRUE),IF(AND(71&lt;=Y4462,Y4462&lt;107),VLOOKUP($W4462,日射量と図３!$E$6:$G$34,3,TRUE),IF(AND(107&lt;=Y4462,Y4462&lt;143),VLOOKUP($W4462,日射量と図３!$E$6:$H$34,4,TRUE),VLOOKUP($W4462,日射量と図３!$E$6:$I$34,5,TRUE))))))</f>
        <v/>
      </c>
      <c r="AB4462" s="4" t="str">
        <f>IF($V4462="","",IF(Z4462&lt;36,0,IF(AND(36&lt;=Z4462,Z4462&lt;71),VLOOKUP($W4462,日射量と図３!$E$6:$F$34,2,TRUE),IF(AND(71&lt;=Z4462,Z4462&lt;107),VLOOKUP($W4462,日射量と図３!$E$6:$G$34,3,TRUE),IF(AND(107&lt;=Z4462,Z4462&lt;143),VLOOKUP($W4462,日射量と図３!$E$6:$H$34,4,TRUE),VLOOKUP($W4462,日射量と図３!$E$6:$I$34,5,TRUE))))))</f>
        <v/>
      </c>
      <c r="AC4462" s="382" t="str">
        <f t="shared" si="845"/>
        <v/>
      </c>
      <c r="AD4462" s="382" t="str">
        <f t="shared" si="846"/>
        <v/>
      </c>
    </row>
    <row r="4463" spans="11:30" ht="13.5" customHeight="1">
      <c r="K4463" s="4">
        <f t="shared" si="838"/>
        <v>12</v>
      </c>
      <c r="L4463" s="34">
        <v>43437</v>
      </c>
      <c r="M4463" s="4">
        <v>186</v>
      </c>
      <c r="N4463" s="4">
        <v>20</v>
      </c>
      <c r="O4463" s="31">
        <v>0.79166666666666663</v>
      </c>
      <c r="P4463" s="35">
        <v>10.889999999999999</v>
      </c>
      <c r="Q4463" s="36">
        <f t="shared" si="839"/>
        <v>16</v>
      </c>
      <c r="R4463" s="4">
        <f t="shared" si="840"/>
        <v>5.1100000000000012</v>
      </c>
      <c r="S4463" s="31">
        <f t="shared" si="843"/>
        <v>0.20944444444444443</v>
      </c>
      <c r="T4463" s="31">
        <f t="shared" si="844"/>
        <v>0.77601851851851855</v>
      </c>
      <c r="U4463" s="4">
        <f t="shared" si="842"/>
        <v>0</v>
      </c>
      <c r="V4463" s="4" t="str">
        <f t="shared" si="849"/>
        <v/>
      </c>
      <c r="W4463" s="18" t="str">
        <f>IF(V4463="","",VLOOKUP(L4463,日射量と図３!$A$4:$C$368,3,TRUE)*238.85/100)</f>
        <v/>
      </c>
      <c r="X4463" s="4" t="str">
        <f t="shared" si="841"/>
        <v/>
      </c>
      <c r="Y4463" s="4" t="str">
        <f t="shared" si="847"/>
        <v/>
      </c>
      <c r="Z4463" s="4" t="str">
        <f t="shared" si="848"/>
        <v/>
      </c>
      <c r="AA4463" s="4" t="str">
        <f>IF($V4463="","",IF(Y4463&lt;36,0,IF(AND(36&lt;=Y4463,Y4463&lt;71),VLOOKUP($W4463,日射量と図３!$E$6:$F$34,2,TRUE),IF(AND(71&lt;=Y4463,Y4463&lt;107),VLOOKUP($W4463,日射量と図３!$E$6:$G$34,3,TRUE),IF(AND(107&lt;=Y4463,Y4463&lt;143),VLOOKUP($W4463,日射量と図３!$E$6:$H$34,4,TRUE),VLOOKUP($W4463,日射量と図３!$E$6:$I$34,5,TRUE))))))</f>
        <v/>
      </c>
      <c r="AB4463" s="4" t="str">
        <f>IF($V4463="","",IF(Z4463&lt;36,0,IF(AND(36&lt;=Z4463,Z4463&lt;71),VLOOKUP($W4463,日射量と図３!$E$6:$F$34,2,TRUE),IF(AND(71&lt;=Z4463,Z4463&lt;107),VLOOKUP($W4463,日射量と図３!$E$6:$G$34,3,TRUE),IF(AND(107&lt;=Z4463,Z4463&lt;143),VLOOKUP($W4463,日射量と図３!$E$6:$H$34,4,TRUE),VLOOKUP($W4463,日射量と図３!$E$6:$I$34,5,TRUE))))))</f>
        <v/>
      </c>
      <c r="AC4463" s="382" t="str">
        <f t="shared" si="845"/>
        <v/>
      </c>
      <c r="AD4463" s="382" t="str">
        <f t="shared" si="846"/>
        <v/>
      </c>
    </row>
    <row r="4464" spans="11:30" ht="13.5" customHeight="1">
      <c r="K4464" s="4">
        <f t="shared" si="838"/>
        <v>12</v>
      </c>
      <c r="L4464" s="34">
        <v>43437</v>
      </c>
      <c r="M4464" s="4">
        <v>186</v>
      </c>
      <c r="N4464" s="4">
        <v>21</v>
      </c>
      <c r="O4464" s="31">
        <v>0.83333333333333337</v>
      </c>
      <c r="P4464" s="35">
        <v>10.34</v>
      </c>
      <c r="Q4464" s="36">
        <f t="shared" si="839"/>
        <v>16</v>
      </c>
      <c r="R4464" s="4">
        <f t="shared" si="840"/>
        <v>5.66</v>
      </c>
      <c r="S4464" s="31">
        <f t="shared" si="843"/>
        <v>0.20944444444444443</v>
      </c>
      <c r="T4464" s="31">
        <f t="shared" si="844"/>
        <v>0.77601851851851855</v>
      </c>
      <c r="U4464" s="4">
        <f t="shared" si="842"/>
        <v>0</v>
      </c>
      <c r="V4464" s="4" t="str">
        <f t="shared" si="849"/>
        <v/>
      </c>
      <c r="W4464" s="18" t="str">
        <f>IF(V4464="","",VLOOKUP(L4464,日射量と図３!$A$4:$C$368,3,TRUE)*238.85/100)</f>
        <v/>
      </c>
      <c r="X4464" s="4" t="str">
        <f t="shared" si="841"/>
        <v/>
      </c>
      <c r="Y4464" s="4" t="str">
        <f t="shared" si="847"/>
        <v/>
      </c>
      <c r="Z4464" s="4" t="str">
        <f t="shared" si="848"/>
        <v/>
      </c>
      <c r="AA4464" s="4" t="str">
        <f>IF($V4464="","",IF(Y4464&lt;36,0,IF(AND(36&lt;=Y4464,Y4464&lt;71),VLOOKUP($W4464,日射量と図３!$E$6:$F$34,2,TRUE),IF(AND(71&lt;=Y4464,Y4464&lt;107),VLOOKUP($W4464,日射量と図３!$E$6:$G$34,3,TRUE),IF(AND(107&lt;=Y4464,Y4464&lt;143),VLOOKUP($W4464,日射量と図３!$E$6:$H$34,4,TRUE),VLOOKUP($W4464,日射量と図３!$E$6:$I$34,5,TRUE))))))</f>
        <v/>
      </c>
      <c r="AB4464" s="4" t="str">
        <f>IF($V4464="","",IF(Z4464&lt;36,0,IF(AND(36&lt;=Z4464,Z4464&lt;71),VLOOKUP($W4464,日射量と図３!$E$6:$F$34,2,TRUE),IF(AND(71&lt;=Z4464,Z4464&lt;107),VLOOKUP($W4464,日射量と図３!$E$6:$G$34,3,TRUE),IF(AND(107&lt;=Z4464,Z4464&lt;143),VLOOKUP($W4464,日射量と図３!$E$6:$H$34,4,TRUE),VLOOKUP($W4464,日射量と図３!$E$6:$I$34,5,TRUE))))))</f>
        <v/>
      </c>
      <c r="AC4464" s="382" t="str">
        <f t="shared" si="845"/>
        <v/>
      </c>
      <c r="AD4464" s="382" t="str">
        <f t="shared" si="846"/>
        <v/>
      </c>
    </row>
    <row r="4465" spans="11:30" ht="13.5" customHeight="1">
      <c r="K4465" s="4">
        <f t="shared" si="838"/>
        <v>12</v>
      </c>
      <c r="L4465" s="34">
        <v>43437</v>
      </c>
      <c r="M4465" s="4">
        <v>186</v>
      </c>
      <c r="N4465" s="4">
        <v>22</v>
      </c>
      <c r="O4465" s="31">
        <v>0.875</v>
      </c>
      <c r="P4465" s="35">
        <v>10.09</v>
      </c>
      <c r="Q4465" s="36">
        <f t="shared" si="839"/>
        <v>16</v>
      </c>
      <c r="R4465" s="4">
        <f t="shared" si="840"/>
        <v>5.91</v>
      </c>
      <c r="S4465" s="31">
        <f t="shared" si="843"/>
        <v>0.20944444444444443</v>
      </c>
      <c r="T4465" s="31">
        <f t="shared" si="844"/>
        <v>0.77601851851851855</v>
      </c>
      <c r="U4465" s="4">
        <f t="shared" si="842"/>
        <v>0</v>
      </c>
      <c r="V4465" s="4" t="str">
        <f t="shared" si="849"/>
        <v/>
      </c>
      <c r="W4465" s="18" t="str">
        <f>IF(V4465="","",VLOOKUP(L4465,日射量と図３!$A$4:$C$368,3,TRUE)*238.85/100)</f>
        <v/>
      </c>
      <c r="X4465" s="4" t="str">
        <f t="shared" si="841"/>
        <v/>
      </c>
      <c r="Y4465" s="4" t="str">
        <f t="shared" si="847"/>
        <v/>
      </c>
      <c r="Z4465" s="4" t="str">
        <f t="shared" si="848"/>
        <v/>
      </c>
      <c r="AA4465" s="4" t="str">
        <f>IF($V4465="","",IF(Y4465&lt;36,0,IF(AND(36&lt;=Y4465,Y4465&lt;71),VLOOKUP($W4465,日射量と図３!$E$6:$F$34,2,TRUE),IF(AND(71&lt;=Y4465,Y4465&lt;107),VLOOKUP($W4465,日射量と図３!$E$6:$G$34,3,TRUE),IF(AND(107&lt;=Y4465,Y4465&lt;143),VLOOKUP($W4465,日射量と図３!$E$6:$H$34,4,TRUE),VLOOKUP($W4465,日射量と図３!$E$6:$I$34,5,TRUE))))))</f>
        <v/>
      </c>
      <c r="AB4465" s="4" t="str">
        <f>IF($V4465="","",IF(Z4465&lt;36,0,IF(AND(36&lt;=Z4465,Z4465&lt;71),VLOOKUP($W4465,日射量と図３!$E$6:$F$34,2,TRUE),IF(AND(71&lt;=Z4465,Z4465&lt;107),VLOOKUP($W4465,日射量と図３!$E$6:$G$34,3,TRUE),IF(AND(107&lt;=Z4465,Z4465&lt;143),VLOOKUP($W4465,日射量と図３!$E$6:$H$34,4,TRUE),VLOOKUP($W4465,日射量と図３!$E$6:$I$34,5,TRUE))))))</f>
        <v/>
      </c>
      <c r="AC4465" s="382" t="str">
        <f t="shared" si="845"/>
        <v/>
      </c>
      <c r="AD4465" s="382" t="str">
        <f t="shared" si="846"/>
        <v/>
      </c>
    </row>
    <row r="4466" spans="11:30" ht="13.5" customHeight="1">
      <c r="K4466" s="4">
        <f t="shared" si="838"/>
        <v>12</v>
      </c>
      <c r="L4466" s="34">
        <v>43437</v>
      </c>
      <c r="M4466" s="4">
        <v>186</v>
      </c>
      <c r="N4466" s="4">
        <v>23</v>
      </c>
      <c r="O4466" s="31">
        <v>0.91666666666666663</v>
      </c>
      <c r="P4466" s="35">
        <v>9.48</v>
      </c>
      <c r="Q4466" s="36">
        <f t="shared" si="839"/>
        <v>13</v>
      </c>
      <c r="R4466" s="4">
        <f t="shared" si="840"/>
        <v>3.5199999999999996</v>
      </c>
      <c r="S4466" s="31">
        <f t="shared" si="843"/>
        <v>0.20944444444444443</v>
      </c>
      <c r="T4466" s="31">
        <f t="shared" si="844"/>
        <v>0.77601851851851855</v>
      </c>
      <c r="U4466" s="4">
        <f t="shared" si="842"/>
        <v>0</v>
      </c>
      <c r="V4466" s="4" t="str">
        <f t="shared" si="849"/>
        <v/>
      </c>
      <c r="W4466" s="18" t="str">
        <f>IF(V4466="","",VLOOKUP(L4466,日射量と図３!$A$4:$C$368,3,TRUE)*238.85/100)</f>
        <v/>
      </c>
      <c r="X4466" s="4" t="str">
        <f t="shared" si="841"/>
        <v/>
      </c>
      <c r="Y4466" s="4" t="str">
        <f t="shared" si="847"/>
        <v/>
      </c>
      <c r="Z4466" s="4" t="str">
        <f t="shared" si="848"/>
        <v/>
      </c>
      <c r="AA4466" s="4" t="str">
        <f>IF($V4466="","",IF(Y4466&lt;36,0,IF(AND(36&lt;=Y4466,Y4466&lt;71),VLOOKUP($W4466,日射量と図３!$E$6:$F$34,2,TRUE),IF(AND(71&lt;=Y4466,Y4466&lt;107),VLOOKUP($W4466,日射量と図３!$E$6:$G$34,3,TRUE),IF(AND(107&lt;=Y4466,Y4466&lt;143),VLOOKUP($W4466,日射量と図３!$E$6:$H$34,4,TRUE),VLOOKUP($W4466,日射量と図３!$E$6:$I$34,5,TRUE))))))</f>
        <v/>
      </c>
      <c r="AB4466" s="4" t="str">
        <f>IF($V4466="","",IF(Z4466&lt;36,0,IF(AND(36&lt;=Z4466,Z4466&lt;71),VLOOKUP($W4466,日射量と図３!$E$6:$F$34,2,TRUE),IF(AND(71&lt;=Z4466,Z4466&lt;107),VLOOKUP($W4466,日射量と図３!$E$6:$G$34,3,TRUE),IF(AND(107&lt;=Z4466,Z4466&lt;143),VLOOKUP($W4466,日射量と図３!$E$6:$H$34,4,TRUE),VLOOKUP($W4466,日射量と図３!$E$6:$I$34,5,TRUE))))))</f>
        <v/>
      </c>
      <c r="AC4466" s="382" t="str">
        <f t="shared" si="845"/>
        <v/>
      </c>
      <c r="AD4466" s="382" t="str">
        <f t="shared" si="846"/>
        <v/>
      </c>
    </row>
    <row r="4467" spans="11:30" ht="13.5" customHeight="1">
      <c r="K4467" s="4">
        <f t="shared" si="838"/>
        <v>12</v>
      </c>
      <c r="L4467" s="34">
        <v>43437</v>
      </c>
      <c r="M4467" s="4">
        <v>186</v>
      </c>
      <c r="N4467" s="4">
        <v>24</v>
      </c>
      <c r="O4467" s="31">
        <v>0.95833333333333337</v>
      </c>
      <c r="P4467" s="35">
        <v>9.2199999999999989</v>
      </c>
      <c r="Q4467" s="36">
        <f t="shared" si="839"/>
        <v>13</v>
      </c>
      <c r="R4467" s="4">
        <f t="shared" si="840"/>
        <v>3.7800000000000011</v>
      </c>
      <c r="S4467" s="31">
        <f t="shared" si="843"/>
        <v>0.20944444444444443</v>
      </c>
      <c r="T4467" s="31">
        <f t="shared" si="844"/>
        <v>0.77601851851851855</v>
      </c>
      <c r="U4467" s="4">
        <f t="shared" si="842"/>
        <v>0</v>
      </c>
      <c r="V4467" s="4" t="str">
        <f t="shared" si="849"/>
        <v/>
      </c>
      <c r="W4467" s="18" t="str">
        <f>IF(V4467="","",VLOOKUP(L4467,日射量と図３!$A$4:$C$368,3,TRUE)*238.85/100)</f>
        <v/>
      </c>
      <c r="X4467" s="4" t="str">
        <f t="shared" si="841"/>
        <v/>
      </c>
      <c r="Y4467" s="4" t="str">
        <f t="shared" si="847"/>
        <v/>
      </c>
      <c r="Z4467" s="4" t="str">
        <f t="shared" si="848"/>
        <v/>
      </c>
      <c r="AA4467" s="4" t="str">
        <f>IF($V4467="","",IF(Y4467&lt;36,0,IF(AND(36&lt;=Y4467,Y4467&lt;71),VLOOKUP($W4467,日射量と図３!$E$6:$F$34,2,TRUE),IF(AND(71&lt;=Y4467,Y4467&lt;107),VLOOKUP($W4467,日射量と図３!$E$6:$G$34,3,TRUE),IF(AND(107&lt;=Y4467,Y4467&lt;143),VLOOKUP($W4467,日射量と図３!$E$6:$H$34,4,TRUE),VLOOKUP($W4467,日射量と図３!$E$6:$I$34,5,TRUE))))))</f>
        <v/>
      </c>
      <c r="AB4467" s="4" t="str">
        <f>IF($V4467="","",IF(Z4467&lt;36,0,IF(AND(36&lt;=Z4467,Z4467&lt;71),VLOOKUP($W4467,日射量と図３!$E$6:$F$34,2,TRUE),IF(AND(71&lt;=Z4467,Z4467&lt;107),VLOOKUP($W4467,日射量と図３!$E$6:$G$34,3,TRUE),IF(AND(107&lt;=Z4467,Z4467&lt;143),VLOOKUP($W4467,日射量と図３!$E$6:$H$34,4,TRUE),VLOOKUP($W4467,日射量と図３!$E$6:$I$34,5,TRUE))))))</f>
        <v/>
      </c>
      <c r="AC4467" s="382" t="str">
        <f t="shared" si="845"/>
        <v/>
      </c>
      <c r="AD4467" s="382" t="str">
        <f t="shared" si="846"/>
        <v/>
      </c>
    </row>
    <row r="4468" spans="11:30" ht="13.5" customHeight="1">
      <c r="K4468" s="4">
        <f t="shared" si="838"/>
        <v>12</v>
      </c>
      <c r="L4468" s="34">
        <v>43438</v>
      </c>
      <c r="M4468" s="4">
        <v>187</v>
      </c>
      <c r="N4468" s="4">
        <v>1</v>
      </c>
      <c r="O4468" s="31">
        <v>0</v>
      </c>
      <c r="P4468" s="35">
        <v>8.92</v>
      </c>
      <c r="Q4468" s="36">
        <f t="shared" si="839"/>
        <v>13</v>
      </c>
      <c r="R4468" s="4">
        <f t="shared" si="840"/>
        <v>4.08</v>
      </c>
      <c r="S4468" s="31">
        <f t="shared" si="843"/>
        <v>0.20944444444444443</v>
      </c>
      <c r="T4468" s="31">
        <f t="shared" si="844"/>
        <v>0.77601851851851855</v>
      </c>
      <c r="U4468" s="4">
        <f t="shared" si="842"/>
        <v>0</v>
      </c>
      <c r="V4468" s="4">
        <f t="shared" si="849"/>
        <v>36.809999999999995</v>
      </c>
      <c r="W4468" s="18">
        <f>IF(V4468="","",VLOOKUP(L4468,日射量と図３!$A$4:$C$368,3,TRUE)*238.85/100)</f>
        <v>19.108000000000001</v>
      </c>
      <c r="X4468" s="4">
        <f t="shared" si="841"/>
        <v>14</v>
      </c>
      <c r="Y4468" s="4">
        <f t="shared" si="847"/>
        <v>16.437899892857139</v>
      </c>
      <c r="Z4468" s="4">
        <f t="shared" si="848"/>
        <v>18.529996242857138</v>
      </c>
      <c r="AA4468" s="4">
        <f>IF($V4468="","",IF(Y4468&lt;36,0,IF(AND(36&lt;=Y4468,Y4468&lt;71),VLOOKUP($W4468,日射量と図３!$E$6:$F$34,2,TRUE),IF(AND(71&lt;=Y4468,Y4468&lt;107),VLOOKUP($W4468,日射量と図３!$E$6:$G$34,3,TRUE),IF(AND(107&lt;=Y4468,Y4468&lt;143),VLOOKUP($W4468,日射量と図３!$E$6:$H$34,4,TRUE),VLOOKUP($W4468,日射量と図３!$E$6:$I$34,5,TRUE))))))</f>
        <v>0</v>
      </c>
      <c r="AB4468" s="4">
        <f>IF($V4468="","",IF(Z4468&lt;36,0,IF(AND(36&lt;=Z4468,Z4468&lt;71),VLOOKUP($W4468,日射量と図３!$E$6:$F$34,2,TRUE),IF(AND(71&lt;=Z4468,Z4468&lt;107),VLOOKUP($W4468,日射量と図３!$E$6:$G$34,3,TRUE),IF(AND(107&lt;=Z4468,Z4468&lt;143),VLOOKUP($W4468,日射量と図３!$E$6:$H$34,4,TRUE),VLOOKUP($W4468,日射量と図３!$E$6:$I$34,5,TRUE))))))</f>
        <v>0</v>
      </c>
      <c r="AC4468" s="382">
        <f t="shared" si="845"/>
        <v>0</v>
      </c>
      <c r="AD4468" s="382">
        <f t="shared" si="846"/>
        <v>0</v>
      </c>
    </row>
    <row r="4469" spans="11:30" ht="13.5" customHeight="1">
      <c r="K4469" s="4">
        <f t="shared" si="838"/>
        <v>12</v>
      </c>
      <c r="L4469" s="34">
        <v>43438</v>
      </c>
      <c r="M4469" s="4">
        <v>187</v>
      </c>
      <c r="N4469" s="4">
        <v>2</v>
      </c>
      <c r="O4469" s="31">
        <v>4.1666666666666664E-2</v>
      </c>
      <c r="P4469" s="35">
        <v>8.67</v>
      </c>
      <c r="Q4469" s="36">
        <f t="shared" si="839"/>
        <v>13</v>
      </c>
      <c r="R4469" s="4">
        <f t="shared" si="840"/>
        <v>4.33</v>
      </c>
      <c r="S4469" s="31">
        <f t="shared" si="843"/>
        <v>0.20944444444444443</v>
      </c>
      <c r="T4469" s="31">
        <f t="shared" si="844"/>
        <v>0.77601851851851855</v>
      </c>
      <c r="U4469" s="4">
        <f t="shared" si="842"/>
        <v>0</v>
      </c>
      <c r="V4469" s="4" t="str">
        <f t="shared" si="849"/>
        <v/>
      </c>
      <c r="W4469" s="18" t="str">
        <f>IF(V4469="","",VLOOKUP(L4469,日射量と図３!$A$4:$C$368,3,TRUE)*238.85/100)</f>
        <v/>
      </c>
      <c r="X4469" s="4" t="str">
        <f t="shared" si="841"/>
        <v/>
      </c>
      <c r="Y4469" s="4" t="str">
        <f t="shared" si="847"/>
        <v/>
      </c>
      <c r="Z4469" s="4" t="str">
        <f t="shared" si="848"/>
        <v/>
      </c>
      <c r="AA4469" s="4" t="str">
        <f>IF($V4469="","",IF(Y4469&lt;36,0,IF(AND(36&lt;=Y4469,Y4469&lt;71),VLOOKUP($W4469,日射量と図３!$E$6:$F$34,2,TRUE),IF(AND(71&lt;=Y4469,Y4469&lt;107),VLOOKUP($W4469,日射量と図３!$E$6:$G$34,3,TRUE),IF(AND(107&lt;=Y4469,Y4469&lt;143),VLOOKUP($W4469,日射量と図３!$E$6:$H$34,4,TRUE),VLOOKUP($W4469,日射量と図３!$E$6:$I$34,5,TRUE))))))</f>
        <v/>
      </c>
      <c r="AB4469" s="4" t="str">
        <f>IF($V4469="","",IF(Z4469&lt;36,0,IF(AND(36&lt;=Z4469,Z4469&lt;71),VLOOKUP($W4469,日射量と図３!$E$6:$F$34,2,TRUE),IF(AND(71&lt;=Z4469,Z4469&lt;107),VLOOKUP($W4469,日射量と図３!$E$6:$G$34,3,TRUE),IF(AND(107&lt;=Z4469,Z4469&lt;143),VLOOKUP($W4469,日射量と図３!$E$6:$H$34,4,TRUE),VLOOKUP($W4469,日射量と図３!$E$6:$I$34,5,TRUE))))))</f>
        <v/>
      </c>
      <c r="AC4469" s="382" t="str">
        <f t="shared" si="845"/>
        <v/>
      </c>
      <c r="AD4469" s="382" t="str">
        <f t="shared" si="846"/>
        <v/>
      </c>
    </row>
    <row r="4470" spans="11:30" ht="13.5" customHeight="1">
      <c r="K4470" s="4">
        <f t="shared" si="838"/>
        <v>12</v>
      </c>
      <c r="L4470" s="34">
        <v>43438</v>
      </c>
      <c r="M4470" s="4">
        <v>187</v>
      </c>
      <c r="N4470" s="4">
        <v>3</v>
      </c>
      <c r="O4470" s="31">
        <v>8.3333333333333329E-2</v>
      </c>
      <c r="P4470" s="35">
        <v>8.5399999999999991</v>
      </c>
      <c r="Q4470" s="36">
        <f t="shared" si="839"/>
        <v>13</v>
      </c>
      <c r="R4470" s="4">
        <f t="shared" si="840"/>
        <v>4.4600000000000009</v>
      </c>
      <c r="S4470" s="31">
        <f t="shared" si="843"/>
        <v>0.20944444444444443</v>
      </c>
      <c r="T4470" s="31">
        <f t="shared" si="844"/>
        <v>0.77601851851851855</v>
      </c>
      <c r="U4470" s="4">
        <f t="shared" si="842"/>
        <v>0</v>
      </c>
      <c r="V4470" s="4" t="str">
        <f t="shared" si="849"/>
        <v/>
      </c>
      <c r="W4470" s="18" t="str">
        <f>IF(V4470="","",VLOOKUP(L4470,日射量と図３!$A$4:$C$368,3,TRUE)*238.85/100)</f>
        <v/>
      </c>
      <c r="X4470" s="4" t="str">
        <f t="shared" si="841"/>
        <v/>
      </c>
      <c r="Y4470" s="4" t="str">
        <f t="shared" si="847"/>
        <v/>
      </c>
      <c r="Z4470" s="4" t="str">
        <f t="shared" si="848"/>
        <v/>
      </c>
      <c r="AA4470" s="4" t="str">
        <f>IF($V4470="","",IF(Y4470&lt;36,0,IF(AND(36&lt;=Y4470,Y4470&lt;71),VLOOKUP($W4470,日射量と図３!$E$6:$F$34,2,TRUE),IF(AND(71&lt;=Y4470,Y4470&lt;107),VLOOKUP($W4470,日射量と図３!$E$6:$G$34,3,TRUE),IF(AND(107&lt;=Y4470,Y4470&lt;143),VLOOKUP($W4470,日射量と図３!$E$6:$H$34,4,TRUE),VLOOKUP($W4470,日射量と図３!$E$6:$I$34,5,TRUE))))))</f>
        <v/>
      </c>
      <c r="AB4470" s="4" t="str">
        <f>IF($V4470="","",IF(Z4470&lt;36,0,IF(AND(36&lt;=Z4470,Z4470&lt;71),VLOOKUP($W4470,日射量と図３!$E$6:$F$34,2,TRUE),IF(AND(71&lt;=Z4470,Z4470&lt;107),VLOOKUP($W4470,日射量と図３!$E$6:$G$34,3,TRUE),IF(AND(107&lt;=Z4470,Z4470&lt;143),VLOOKUP($W4470,日射量と図３!$E$6:$H$34,4,TRUE),VLOOKUP($W4470,日射量と図３!$E$6:$I$34,5,TRUE))))))</f>
        <v/>
      </c>
      <c r="AC4470" s="382" t="str">
        <f t="shared" si="845"/>
        <v/>
      </c>
      <c r="AD4470" s="382" t="str">
        <f t="shared" si="846"/>
        <v/>
      </c>
    </row>
    <row r="4471" spans="11:30" ht="13.5" customHeight="1">
      <c r="K4471" s="4">
        <f t="shared" si="838"/>
        <v>12</v>
      </c>
      <c r="L4471" s="34">
        <v>43438</v>
      </c>
      <c r="M4471" s="4">
        <v>187</v>
      </c>
      <c r="N4471" s="4">
        <v>4</v>
      </c>
      <c r="O4471" s="31">
        <v>0.125</v>
      </c>
      <c r="P4471" s="35">
        <v>8.27</v>
      </c>
      <c r="Q4471" s="36">
        <f t="shared" si="839"/>
        <v>13</v>
      </c>
      <c r="R4471" s="4">
        <f t="shared" si="840"/>
        <v>4.7300000000000004</v>
      </c>
      <c r="S4471" s="31">
        <f t="shared" si="843"/>
        <v>0.20944444444444443</v>
      </c>
      <c r="T4471" s="31">
        <f t="shared" si="844"/>
        <v>0.77601851851851855</v>
      </c>
      <c r="U4471" s="4">
        <f t="shared" si="842"/>
        <v>0</v>
      </c>
      <c r="V4471" s="4" t="str">
        <f t="shared" si="849"/>
        <v/>
      </c>
      <c r="W4471" s="18" t="str">
        <f>IF(V4471="","",VLOOKUP(L4471,日射量と図３!$A$4:$C$368,3,TRUE)*238.85/100)</f>
        <v/>
      </c>
      <c r="X4471" s="4" t="str">
        <f t="shared" si="841"/>
        <v/>
      </c>
      <c r="Y4471" s="4" t="str">
        <f t="shared" si="847"/>
        <v/>
      </c>
      <c r="Z4471" s="4" t="str">
        <f t="shared" si="848"/>
        <v/>
      </c>
      <c r="AA4471" s="4" t="str">
        <f>IF($V4471="","",IF(Y4471&lt;36,0,IF(AND(36&lt;=Y4471,Y4471&lt;71),VLOOKUP($W4471,日射量と図３!$E$6:$F$34,2,TRUE),IF(AND(71&lt;=Y4471,Y4471&lt;107),VLOOKUP($W4471,日射量と図３!$E$6:$G$34,3,TRUE),IF(AND(107&lt;=Y4471,Y4471&lt;143),VLOOKUP($W4471,日射量と図３!$E$6:$H$34,4,TRUE),VLOOKUP($W4471,日射量と図３!$E$6:$I$34,5,TRUE))))))</f>
        <v/>
      </c>
      <c r="AB4471" s="4" t="str">
        <f>IF($V4471="","",IF(Z4471&lt;36,0,IF(AND(36&lt;=Z4471,Z4471&lt;71),VLOOKUP($W4471,日射量と図３!$E$6:$F$34,2,TRUE),IF(AND(71&lt;=Z4471,Z4471&lt;107),VLOOKUP($W4471,日射量と図３!$E$6:$G$34,3,TRUE),IF(AND(107&lt;=Z4471,Z4471&lt;143),VLOOKUP($W4471,日射量と図３!$E$6:$H$34,4,TRUE),VLOOKUP($W4471,日射量と図３!$E$6:$I$34,5,TRUE))))))</f>
        <v/>
      </c>
      <c r="AC4471" s="382" t="str">
        <f t="shared" si="845"/>
        <v/>
      </c>
      <c r="AD4471" s="382" t="str">
        <f t="shared" si="846"/>
        <v/>
      </c>
    </row>
    <row r="4472" spans="11:30" ht="13.5" customHeight="1">
      <c r="K4472" s="4">
        <f t="shared" si="838"/>
        <v>12</v>
      </c>
      <c r="L4472" s="34">
        <v>43438</v>
      </c>
      <c r="M4472" s="4">
        <v>187</v>
      </c>
      <c r="N4472" s="4">
        <v>5</v>
      </c>
      <c r="O4472" s="31">
        <v>0.16666666666666666</v>
      </c>
      <c r="P4472" s="35">
        <v>8.1399999999999988</v>
      </c>
      <c r="Q4472" s="36">
        <f t="shared" si="839"/>
        <v>15</v>
      </c>
      <c r="R4472" s="4">
        <f t="shared" si="840"/>
        <v>6.8600000000000012</v>
      </c>
      <c r="S4472" s="31">
        <f t="shared" si="843"/>
        <v>0.20944444444444443</v>
      </c>
      <c r="T4472" s="31">
        <f t="shared" si="844"/>
        <v>0.77601851851851855</v>
      </c>
      <c r="U4472" s="4">
        <f t="shared" si="842"/>
        <v>0</v>
      </c>
      <c r="V4472" s="4" t="str">
        <f t="shared" si="849"/>
        <v/>
      </c>
      <c r="W4472" s="18" t="str">
        <f>IF(V4472="","",VLOOKUP(L4472,日射量と図３!$A$4:$C$368,3,TRUE)*238.85/100)</f>
        <v/>
      </c>
      <c r="X4472" s="4" t="str">
        <f t="shared" si="841"/>
        <v/>
      </c>
      <c r="Y4472" s="4" t="str">
        <f t="shared" si="847"/>
        <v/>
      </c>
      <c r="Z4472" s="4" t="str">
        <f t="shared" si="848"/>
        <v/>
      </c>
      <c r="AA4472" s="4" t="str">
        <f>IF($V4472="","",IF(Y4472&lt;36,0,IF(AND(36&lt;=Y4472,Y4472&lt;71),VLOOKUP($W4472,日射量と図３!$E$6:$F$34,2,TRUE),IF(AND(71&lt;=Y4472,Y4472&lt;107),VLOOKUP($W4472,日射量と図３!$E$6:$G$34,3,TRUE),IF(AND(107&lt;=Y4472,Y4472&lt;143),VLOOKUP($W4472,日射量と図３!$E$6:$H$34,4,TRUE),VLOOKUP($W4472,日射量と図３!$E$6:$I$34,5,TRUE))))))</f>
        <v/>
      </c>
      <c r="AB4472" s="4" t="str">
        <f>IF($V4472="","",IF(Z4472&lt;36,0,IF(AND(36&lt;=Z4472,Z4472&lt;71),VLOOKUP($W4472,日射量と図３!$E$6:$F$34,2,TRUE),IF(AND(71&lt;=Z4472,Z4472&lt;107),VLOOKUP($W4472,日射量と図３!$E$6:$G$34,3,TRUE),IF(AND(107&lt;=Z4472,Z4472&lt;143),VLOOKUP($W4472,日射量と図３!$E$6:$H$34,4,TRUE),VLOOKUP($W4472,日射量と図３!$E$6:$I$34,5,TRUE))))))</f>
        <v/>
      </c>
      <c r="AC4472" s="382" t="str">
        <f t="shared" si="845"/>
        <v/>
      </c>
      <c r="AD4472" s="382" t="str">
        <f t="shared" si="846"/>
        <v/>
      </c>
    </row>
    <row r="4473" spans="11:30" ht="13.5" customHeight="1">
      <c r="K4473" s="4">
        <f t="shared" si="838"/>
        <v>12</v>
      </c>
      <c r="L4473" s="34">
        <v>43438</v>
      </c>
      <c r="M4473" s="4">
        <v>187</v>
      </c>
      <c r="N4473" s="4">
        <v>6</v>
      </c>
      <c r="O4473" s="31">
        <v>0.20833333333333334</v>
      </c>
      <c r="P4473" s="35">
        <v>7.8499999999999988</v>
      </c>
      <c r="Q4473" s="36">
        <f t="shared" si="839"/>
        <v>15</v>
      </c>
      <c r="R4473" s="4">
        <f t="shared" si="840"/>
        <v>7.1500000000000012</v>
      </c>
      <c r="S4473" s="31">
        <f t="shared" si="843"/>
        <v>0.20944444444444443</v>
      </c>
      <c r="T4473" s="31">
        <f t="shared" si="844"/>
        <v>0.77601851851851855</v>
      </c>
      <c r="U4473" s="4">
        <f t="shared" si="842"/>
        <v>0</v>
      </c>
      <c r="V4473" s="4" t="str">
        <f t="shared" si="849"/>
        <v/>
      </c>
      <c r="W4473" s="18" t="str">
        <f>IF(V4473="","",VLOOKUP(L4473,日射量と図３!$A$4:$C$368,3,TRUE)*238.85/100)</f>
        <v/>
      </c>
      <c r="X4473" s="4" t="str">
        <f t="shared" si="841"/>
        <v/>
      </c>
      <c r="Y4473" s="4" t="str">
        <f t="shared" si="847"/>
        <v/>
      </c>
      <c r="Z4473" s="4" t="str">
        <f t="shared" si="848"/>
        <v/>
      </c>
      <c r="AA4473" s="4" t="str">
        <f>IF($V4473="","",IF(Y4473&lt;36,0,IF(AND(36&lt;=Y4473,Y4473&lt;71),VLOOKUP($W4473,日射量と図３!$E$6:$F$34,2,TRUE),IF(AND(71&lt;=Y4473,Y4473&lt;107),VLOOKUP($W4473,日射量と図３!$E$6:$G$34,3,TRUE),IF(AND(107&lt;=Y4473,Y4473&lt;143),VLOOKUP($W4473,日射量と図３!$E$6:$H$34,4,TRUE),VLOOKUP($W4473,日射量と図３!$E$6:$I$34,5,TRUE))))))</f>
        <v/>
      </c>
      <c r="AB4473" s="4" t="str">
        <f>IF($V4473="","",IF(Z4473&lt;36,0,IF(AND(36&lt;=Z4473,Z4473&lt;71),VLOOKUP($W4473,日射量と図３!$E$6:$F$34,2,TRUE),IF(AND(71&lt;=Z4473,Z4473&lt;107),VLOOKUP($W4473,日射量と図３!$E$6:$G$34,3,TRUE),IF(AND(107&lt;=Z4473,Z4473&lt;143),VLOOKUP($W4473,日射量と図３!$E$6:$H$34,4,TRUE),VLOOKUP($W4473,日射量と図３!$E$6:$I$34,5,TRUE))))))</f>
        <v/>
      </c>
      <c r="AC4473" s="382" t="str">
        <f t="shared" si="845"/>
        <v/>
      </c>
      <c r="AD4473" s="382" t="str">
        <f t="shared" si="846"/>
        <v/>
      </c>
    </row>
    <row r="4474" spans="11:30" ht="13.5" customHeight="1">
      <c r="K4474" s="4">
        <f t="shared" si="838"/>
        <v>12</v>
      </c>
      <c r="L4474" s="34">
        <v>43438</v>
      </c>
      <c r="M4474" s="4">
        <v>187</v>
      </c>
      <c r="N4474" s="4">
        <v>7</v>
      </c>
      <c r="O4474" s="31">
        <v>0.25</v>
      </c>
      <c r="P4474" s="35">
        <v>7.7299999999999995</v>
      </c>
      <c r="Q4474" s="36">
        <f t="shared" si="839"/>
        <v>15</v>
      </c>
      <c r="R4474" s="4">
        <f t="shared" si="840"/>
        <v>7.2700000000000005</v>
      </c>
      <c r="S4474" s="31">
        <f t="shared" si="843"/>
        <v>0.20944444444444443</v>
      </c>
      <c r="T4474" s="31">
        <f t="shared" si="844"/>
        <v>0.77601851851851855</v>
      </c>
      <c r="U4474" s="4">
        <f t="shared" si="842"/>
        <v>7.2700000000000005</v>
      </c>
      <c r="V4474" s="4" t="str">
        <f t="shared" si="849"/>
        <v/>
      </c>
      <c r="W4474" s="18" t="str">
        <f>IF(V4474="","",VLOOKUP(L4474,日射量と図３!$A$4:$C$368,3,TRUE)*238.85/100)</f>
        <v/>
      </c>
      <c r="X4474" s="4" t="str">
        <f t="shared" si="841"/>
        <v/>
      </c>
      <c r="Y4474" s="4" t="str">
        <f t="shared" si="847"/>
        <v/>
      </c>
      <c r="Z4474" s="4" t="str">
        <f t="shared" si="848"/>
        <v/>
      </c>
      <c r="AA4474" s="4" t="str">
        <f>IF($V4474="","",IF(Y4474&lt;36,0,IF(AND(36&lt;=Y4474,Y4474&lt;71),VLOOKUP($W4474,日射量と図３!$E$6:$F$34,2,TRUE),IF(AND(71&lt;=Y4474,Y4474&lt;107),VLOOKUP($W4474,日射量と図３!$E$6:$G$34,3,TRUE),IF(AND(107&lt;=Y4474,Y4474&lt;143),VLOOKUP($W4474,日射量と図３!$E$6:$H$34,4,TRUE),VLOOKUP($W4474,日射量と図３!$E$6:$I$34,5,TRUE))))))</f>
        <v/>
      </c>
      <c r="AB4474" s="4" t="str">
        <f>IF($V4474="","",IF(Z4474&lt;36,0,IF(AND(36&lt;=Z4474,Z4474&lt;71),VLOOKUP($W4474,日射量と図３!$E$6:$F$34,2,TRUE),IF(AND(71&lt;=Z4474,Z4474&lt;107),VLOOKUP($W4474,日射量と図３!$E$6:$G$34,3,TRUE),IF(AND(107&lt;=Z4474,Z4474&lt;143),VLOOKUP($W4474,日射量と図３!$E$6:$H$34,4,TRUE),VLOOKUP($W4474,日射量と図３!$E$6:$I$34,5,TRUE))))))</f>
        <v/>
      </c>
      <c r="AC4474" s="382" t="str">
        <f t="shared" si="845"/>
        <v/>
      </c>
      <c r="AD4474" s="382" t="str">
        <f t="shared" si="846"/>
        <v/>
      </c>
    </row>
    <row r="4475" spans="11:30" ht="13.5" customHeight="1">
      <c r="K4475" s="4">
        <f t="shared" si="838"/>
        <v>12</v>
      </c>
      <c r="L4475" s="34">
        <v>43438</v>
      </c>
      <c r="M4475" s="4">
        <v>187</v>
      </c>
      <c r="N4475" s="4">
        <v>8</v>
      </c>
      <c r="O4475" s="31">
        <v>0.29166666666666669</v>
      </c>
      <c r="P4475" s="35">
        <v>7.7799999999999994</v>
      </c>
      <c r="Q4475" s="36">
        <f t="shared" si="839"/>
        <v>12</v>
      </c>
      <c r="R4475" s="4">
        <f t="shared" si="840"/>
        <v>4.2200000000000006</v>
      </c>
      <c r="S4475" s="31">
        <f t="shared" si="843"/>
        <v>0.20944444444444443</v>
      </c>
      <c r="T4475" s="31">
        <f t="shared" si="844"/>
        <v>0.77601851851851855</v>
      </c>
      <c r="U4475" s="4">
        <f t="shared" si="842"/>
        <v>4.2200000000000006</v>
      </c>
      <c r="V4475" s="4" t="str">
        <f t="shared" si="849"/>
        <v/>
      </c>
      <c r="W4475" s="18" t="str">
        <f>IF(V4475="","",VLOOKUP(L4475,日射量と図３!$A$4:$C$368,3,TRUE)*238.85/100)</f>
        <v/>
      </c>
      <c r="X4475" s="4" t="str">
        <f t="shared" si="841"/>
        <v/>
      </c>
      <c r="Y4475" s="4" t="str">
        <f t="shared" si="847"/>
        <v/>
      </c>
      <c r="Z4475" s="4" t="str">
        <f t="shared" si="848"/>
        <v/>
      </c>
      <c r="AA4475" s="4" t="str">
        <f>IF($V4475="","",IF(Y4475&lt;36,0,IF(AND(36&lt;=Y4475,Y4475&lt;71),VLOOKUP($W4475,日射量と図３!$E$6:$F$34,2,TRUE),IF(AND(71&lt;=Y4475,Y4475&lt;107),VLOOKUP($W4475,日射量と図３!$E$6:$G$34,3,TRUE),IF(AND(107&lt;=Y4475,Y4475&lt;143),VLOOKUP($W4475,日射量と図３!$E$6:$H$34,4,TRUE),VLOOKUP($W4475,日射量と図３!$E$6:$I$34,5,TRUE))))))</f>
        <v/>
      </c>
      <c r="AB4475" s="4" t="str">
        <f>IF($V4475="","",IF(Z4475&lt;36,0,IF(AND(36&lt;=Z4475,Z4475&lt;71),VLOOKUP($W4475,日射量と図３!$E$6:$F$34,2,TRUE),IF(AND(71&lt;=Z4475,Z4475&lt;107),VLOOKUP($W4475,日射量と図３!$E$6:$G$34,3,TRUE),IF(AND(107&lt;=Z4475,Z4475&lt;143),VLOOKUP($W4475,日射量と図３!$E$6:$H$34,4,TRUE),VLOOKUP($W4475,日射量と図３!$E$6:$I$34,5,TRUE))))))</f>
        <v/>
      </c>
      <c r="AC4475" s="382" t="str">
        <f t="shared" si="845"/>
        <v/>
      </c>
      <c r="AD4475" s="382" t="str">
        <f t="shared" si="846"/>
        <v/>
      </c>
    </row>
    <row r="4476" spans="11:30" ht="13.5" customHeight="1">
      <c r="K4476" s="4">
        <f t="shared" si="838"/>
        <v>12</v>
      </c>
      <c r="L4476" s="34">
        <v>43438</v>
      </c>
      <c r="M4476" s="4">
        <v>187</v>
      </c>
      <c r="N4476" s="4">
        <v>9</v>
      </c>
      <c r="O4476" s="31">
        <v>0.33333333333333331</v>
      </c>
      <c r="P4476" s="35">
        <v>8.5599999999999987</v>
      </c>
      <c r="Q4476" s="36">
        <f t="shared" si="839"/>
        <v>12</v>
      </c>
      <c r="R4476" s="4">
        <f t="shared" si="840"/>
        <v>3.4400000000000013</v>
      </c>
      <c r="S4476" s="31">
        <f t="shared" si="843"/>
        <v>0.20944444444444443</v>
      </c>
      <c r="T4476" s="31">
        <f t="shared" si="844"/>
        <v>0.77601851851851855</v>
      </c>
      <c r="U4476" s="4">
        <f t="shared" si="842"/>
        <v>3.4400000000000013</v>
      </c>
      <c r="V4476" s="4" t="str">
        <f t="shared" si="849"/>
        <v/>
      </c>
      <c r="W4476" s="18" t="str">
        <f>IF(V4476="","",VLOOKUP(L4476,日射量と図３!$A$4:$C$368,3,TRUE)*238.85/100)</f>
        <v/>
      </c>
      <c r="X4476" s="4" t="str">
        <f t="shared" si="841"/>
        <v/>
      </c>
      <c r="Y4476" s="4" t="str">
        <f t="shared" si="847"/>
        <v/>
      </c>
      <c r="Z4476" s="4" t="str">
        <f t="shared" si="848"/>
        <v/>
      </c>
      <c r="AA4476" s="4" t="str">
        <f>IF($V4476="","",IF(Y4476&lt;36,0,IF(AND(36&lt;=Y4476,Y4476&lt;71),VLOOKUP($W4476,日射量と図３!$E$6:$F$34,2,TRUE),IF(AND(71&lt;=Y4476,Y4476&lt;107),VLOOKUP($W4476,日射量と図３!$E$6:$G$34,3,TRUE),IF(AND(107&lt;=Y4476,Y4476&lt;143),VLOOKUP($W4476,日射量と図３!$E$6:$H$34,4,TRUE),VLOOKUP($W4476,日射量と図３!$E$6:$I$34,5,TRUE))))))</f>
        <v/>
      </c>
      <c r="AB4476" s="4" t="str">
        <f>IF($V4476="","",IF(Z4476&lt;36,0,IF(AND(36&lt;=Z4476,Z4476&lt;71),VLOOKUP($W4476,日射量と図３!$E$6:$F$34,2,TRUE),IF(AND(71&lt;=Z4476,Z4476&lt;107),VLOOKUP($W4476,日射量と図３!$E$6:$G$34,3,TRUE),IF(AND(107&lt;=Z4476,Z4476&lt;143),VLOOKUP($W4476,日射量と図３!$E$6:$H$34,4,TRUE),VLOOKUP($W4476,日射量と図３!$E$6:$I$34,5,TRUE))))))</f>
        <v/>
      </c>
      <c r="AC4476" s="382" t="str">
        <f t="shared" si="845"/>
        <v/>
      </c>
      <c r="AD4476" s="382" t="str">
        <f t="shared" si="846"/>
        <v/>
      </c>
    </row>
    <row r="4477" spans="11:30" ht="13.5" customHeight="1">
      <c r="K4477" s="4">
        <f t="shared" si="838"/>
        <v>12</v>
      </c>
      <c r="L4477" s="34">
        <v>43438</v>
      </c>
      <c r="M4477" s="4">
        <v>187</v>
      </c>
      <c r="N4477" s="4">
        <v>10</v>
      </c>
      <c r="O4477" s="31">
        <v>0.375</v>
      </c>
      <c r="P4477" s="35">
        <v>9.8900000000000023</v>
      </c>
      <c r="Q4477" s="36">
        <f t="shared" si="839"/>
        <v>12</v>
      </c>
      <c r="R4477" s="4">
        <f t="shared" si="840"/>
        <v>2.1099999999999977</v>
      </c>
      <c r="S4477" s="31">
        <f t="shared" si="843"/>
        <v>0.20944444444444443</v>
      </c>
      <c r="T4477" s="31">
        <f t="shared" si="844"/>
        <v>0.77601851851851855</v>
      </c>
      <c r="U4477" s="4">
        <f t="shared" si="842"/>
        <v>2.1099999999999977</v>
      </c>
      <c r="V4477" s="4" t="str">
        <f t="shared" si="849"/>
        <v/>
      </c>
      <c r="W4477" s="18" t="str">
        <f>IF(V4477="","",VLOOKUP(L4477,日射量と図３!$A$4:$C$368,3,TRUE)*238.85/100)</f>
        <v/>
      </c>
      <c r="X4477" s="4" t="str">
        <f t="shared" si="841"/>
        <v/>
      </c>
      <c r="Y4477" s="4" t="str">
        <f t="shared" si="847"/>
        <v/>
      </c>
      <c r="Z4477" s="4" t="str">
        <f t="shared" si="848"/>
        <v/>
      </c>
      <c r="AA4477" s="4" t="str">
        <f>IF($V4477="","",IF(Y4477&lt;36,0,IF(AND(36&lt;=Y4477,Y4477&lt;71),VLOOKUP($W4477,日射量と図３!$E$6:$F$34,2,TRUE),IF(AND(71&lt;=Y4477,Y4477&lt;107),VLOOKUP($W4477,日射量と図３!$E$6:$G$34,3,TRUE),IF(AND(107&lt;=Y4477,Y4477&lt;143),VLOOKUP($W4477,日射量と図３!$E$6:$H$34,4,TRUE),VLOOKUP($W4477,日射量と図３!$E$6:$I$34,5,TRUE))))))</f>
        <v/>
      </c>
      <c r="AB4477" s="4" t="str">
        <f>IF($V4477="","",IF(Z4477&lt;36,0,IF(AND(36&lt;=Z4477,Z4477&lt;71),VLOOKUP($W4477,日射量と図３!$E$6:$F$34,2,TRUE),IF(AND(71&lt;=Z4477,Z4477&lt;107),VLOOKUP($W4477,日射量と図３!$E$6:$G$34,3,TRUE),IF(AND(107&lt;=Z4477,Z4477&lt;143),VLOOKUP($W4477,日射量と図３!$E$6:$H$34,4,TRUE),VLOOKUP($W4477,日射量と図３!$E$6:$I$34,5,TRUE))))))</f>
        <v/>
      </c>
      <c r="AC4477" s="382" t="str">
        <f t="shared" si="845"/>
        <v/>
      </c>
      <c r="AD4477" s="382" t="str">
        <f t="shared" si="846"/>
        <v/>
      </c>
    </row>
    <row r="4478" spans="11:30" ht="13.5" customHeight="1">
      <c r="K4478" s="4">
        <f t="shared" si="838"/>
        <v>12</v>
      </c>
      <c r="L4478" s="34">
        <v>43438</v>
      </c>
      <c r="M4478" s="4">
        <v>187</v>
      </c>
      <c r="N4478" s="4">
        <v>11</v>
      </c>
      <c r="O4478" s="31">
        <v>0.41666666666666669</v>
      </c>
      <c r="P4478" s="35">
        <v>10.93</v>
      </c>
      <c r="Q4478" s="36">
        <f t="shared" si="839"/>
        <v>12</v>
      </c>
      <c r="R4478" s="4">
        <f t="shared" si="840"/>
        <v>1.0700000000000003</v>
      </c>
      <c r="S4478" s="31">
        <f t="shared" si="843"/>
        <v>0.20944444444444443</v>
      </c>
      <c r="T4478" s="31">
        <f t="shared" si="844"/>
        <v>0.77601851851851855</v>
      </c>
      <c r="U4478" s="4">
        <f t="shared" si="842"/>
        <v>1.0700000000000003</v>
      </c>
      <c r="V4478" s="4" t="str">
        <f t="shared" si="849"/>
        <v/>
      </c>
      <c r="W4478" s="18" t="str">
        <f>IF(V4478="","",VLOOKUP(L4478,日射量と図３!$A$4:$C$368,3,TRUE)*238.85/100)</f>
        <v/>
      </c>
      <c r="X4478" s="4" t="str">
        <f t="shared" si="841"/>
        <v/>
      </c>
      <c r="Y4478" s="4" t="str">
        <f t="shared" si="847"/>
        <v/>
      </c>
      <c r="Z4478" s="4" t="str">
        <f t="shared" si="848"/>
        <v/>
      </c>
      <c r="AA4478" s="4" t="str">
        <f>IF($V4478="","",IF(Y4478&lt;36,0,IF(AND(36&lt;=Y4478,Y4478&lt;71),VLOOKUP($W4478,日射量と図３!$E$6:$F$34,2,TRUE),IF(AND(71&lt;=Y4478,Y4478&lt;107),VLOOKUP($W4478,日射量と図３!$E$6:$G$34,3,TRUE),IF(AND(107&lt;=Y4478,Y4478&lt;143),VLOOKUP($W4478,日射量と図３!$E$6:$H$34,4,TRUE),VLOOKUP($W4478,日射量と図３!$E$6:$I$34,5,TRUE))))))</f>
        <v/>
      </c>
      <c r="AB4478" s="4" t="str">
        <f>IF($V4478="","",IF(Z4478&lt;36,0,IF(AND(36&lt;=Z4478,Z4478&lt;71),VLOOKUP($W4478,日射量と図３!$E$6:$F$34,2,TRUE),IF(AND(71&lt;=Z4478,Z4478&lt;107),VLOOKUP($W4478,日射量と図３!$E$6:$G$34,3,TRUE),IF(AND(107&lt;=Z4478,Z4478&lt;143),VLOOKUP($W4478,日射量と図３!$E$6:$H$34,4,TRUE),VLOOKUP($W4478,日射量と図３!$E$6:$I$34,5,TRUE))))))</f>
        <v/>
      </c>
      <c r="AC4478" s="382" t="str">
        <f t="shared" si="845"/>
        <v/>
      </c>
      <c r="AD4478" s="382" t="str">
        <f t="shared" si="846"/>
        <v/>
      </c>
    </row>
    <row r="4479" spans="11:30" ht="13.5" customHeight="1">
      <c r="K4479" s="4">
        <f t="shared" si="838"/>
        <v>12</v>
      </c>
      <c r="L4479" s="34">
        <v>43438</v>
      </c>
      <c r="M4479" s="4">
        <v>187</v>
      </c>
      <c r="N4479" s="4">
        <v>12</v>
      </c>
      <c r="O4479" s="31">
        <v>0.45833333333333331</v>
      </c>
      <c r="P4479" s="35">
        <v>11.660000000000002</v>
      </c>
      <c r="Q4479" s="36">
        <f t="shared" si="839"/>
        <v>12</v>
      </c>
      <c r="R4479" s="4">
        <f t="shared" si="840"/>
        <v>0.33999999999999808</v>
      </c>
      <c r="S4479" s="31">
        <f t="shared" si="843"/>
        <v>0.20944444444444443</v>
      </c>
      <c r="T4479" s="31">
        <f t="shared" si="844"/>
        <v>0.77601851851851855</v>
      </c>
      <c r="U4479" s="4">
        <f t="shared" si="842"/>
        <v>0.33999999999999808</v>
      </c>
      <c r="V4479" s="4" t="str">
        <f t="shared" si="849"/>
        <v/>
      </c>
      <c r="W4479" s="18" t="str">
        <f>IF(V4479="","",VLOOKUP(L4479,日射量と図３!$A$4:$C$368,3,TRUE)*238.85/100)</f>
        <v/>
      </c>
      <c r="X4479" s="4" t="str">
        <f t="shared" si="841"/>
        <v/>
      </c>
      <c r="Y4479" s="4" t="str">
        <f t="shared" si="847"/>
        <v/>
      </c>
      <c r="Z4479" s="4" t="str">
        <f t="shared" si="848"/>
        <v/>
      </c>
      <c r="AA4479" s="4" t="str">
        <f>IF($V4479="","",IF(Y4479&lt;36,0,IF(AND(36&lt;=Y4479,Y4479&lt;71),VLOOKUP($W4479,日射量と図３!$E$6:$F$34,2,TRUE),IF(AND(71&lt;=Y4479,Y4479&lt;107),VLOOKUP($W4479,日射量と図３!$E$6:$G$34,3,TRUE),IF(AND(107&lt;=Y4479,Y4479&lt;143),VLOOKUP($W4479,日射量と図３!$E$6:$H$34,4,TRUE),VLOOKUP($W4479,日射量と図３!$E$6:$I$34,5,TRUE))))))</f>
        <v/>
      </c>
      <c r="AB4479" s="4" t="str">
        <f>IF($V4479="","",IF(Z4479&lt;36,0,IF(AND(36&lt;=Z4479,Z4479&lt;71),VLOOKUP($W4479,日射量と図３!$E$6:$F$34,2,TRUE),IF(AND(71&lt;=Z4479,Z4479&lt;107),VLOOKUP($W4479,日射量と図３!$E$6:$G$34,3,TRUE),IF(AND(107&lt;=Z4479,Z4479&lt;143),VLOOKUP($W4479,日射量と図３!$E$6:$H$34,4,TRUE),VLOOKUP($W4479,日射量と図３!$E$6:$I$34,5,TRUE))))))</f>
        <v/>
      </c>
      <c r="AC4479" s="382" t="str">
        <f t="shared" si="845"/>
        <v/>
      </c>
      <c r="AD4479" s="382" t="str">
        <f t="shared" si="846"/>
        <v/>
      </c>
    </row>
    <row r="4480" spans="11:30" ht="13.5" customHeight="1">
      <c r="K4480" s="4">
        <f t="shared" si="838"/>
        <v>12</v>
      </c>
      <c r="L4480" s="34">
        <v>43438</v>
      </c>
      <c r="M4480" s="4">
        <v>187</v>
      </c>
      <c r="N4480" s="4">
        <v>13</v>
      </c>
      <c r="O4480" s="31">
        <v>0.5</v>
      </c>
      <c r="P4480" s="35">
        <v>12.499999999999996</v>
      </c>
      <c r="Q4480" s="36">
        <f t="shared" si="839"/>
        <v>12</v>
      </c>
      <c r="R4480" s="4">
        <f t="shared" si="840"/>
        <v>0</v>
      </c>
      <c r="S4480" s="31">
        <f t="shared" si="843"/>
        <v>0.20944444444444443</v>
      </c>
      <c r="T4480" s="31">
        <f t="shared" si="844"/>
        <v>0.77601851851851855</v>
      </c>
      <c r="U4480" s="4">
        <f t="shared" si="842"/>
        <v>0</v>
      </c>
      <c r="V4480" s="4" t="str">
        <f t="shared" si="849"/>
        <v/>
      </c>
      <c r="W4480" s="18" t="str">
        <f>IF(V4480="","",VLOOKUP(L4480,日射量と図３!$A$4:$C$368,3,TRUE)*238.85/100)</f>
        <v/>
      </c>
      <c r="X4480" s="4" t="str">
        <f t="shared" si="841"/>
        <v/>
      </c>
      <c r="Y4480" s="4" t="str">
        <f t="shared" si="847"/>
        <v/>
      </c>
      <c r="Z4480" s="4" t="str">
        <f t="shared" si="848"/>
        <v/>
      </c>
      <c r="AA4480" s="4" t="str">
        <f>IF($V4480="","",IF(Y4480&lt;36,0,IF(AND(36&lt;=Y4480,Y4480&lt;71),VLOOKUP($W4480,日射量と図３!$E$6:$F$34,2,TRUE),IF(AND(71&lt;=Y4480,Y4480&lt;107),VLOOKUP($W4480,日射量と図３!$E$6:$G$34,3,TRUE),IF(AND(107&lt;=Y4480,Y4480&lt;143),VLOOKUP($W4480,日射量と図３!$E$6:$H$34,4,TRUE),VLOOKUP($W4480,日射量と図３!$E$6:$I$34,5,TRUE))))))</f>
        <v/>
      </c>
      <c r="AB4480" s="4" t="str">
        <f>IF($V4480="","",IF(Z4480&lt;36,0,IF(AND(36&lt;=Z4480,Z4480&lt;71),VLOOKUP($W4480,日射量と図３!$E$6:$F$34,2,TRUE),IF(AND(71&lt;=Z4480,Z4480&lt;107),VLOOKUP($W4480,日射量と図３!$E$6:$G$34,3,TRUE),IF(AND(107&lt;=Z4480,Z4480&lt;143),VLOOKUP($W4480,日射量と図３!$E$6:$H$34,4,TRUE),VLOOKUP($W4480,日射量と図３!$E$6:$I$34,5,TRUE))))))</f>
        <v/>
      </c>
      <c r="AC4480" s="382" t="str">
        <f t="shared" si="845"/>
        <v/>
      </c>
      <c r="AD4480" s="382" t="str">
        <f t="shared" si="846"/>
        <v/>
      </c>
    </row>
    <row r="4481" spans="11:30" ht="13.5" customHeight="1">
      <c r="K4481" s="4">
        <f t="shared" si="838"/>
        <v>12</v>
      </c>
      <c r="L4481" s="34">
        <v>43438</v>
      </c>
      <c r="M4481" s="4">
        <v>187</v>
      </c>
      <c r="N4481" s="4">
        <v>14</v>
      </c>
      <c r="O4481" s="31">
        <v>0.54166666666666663</v>
      </c>
      <c r="P4481" s="35">
        <v>12.77</v>
      </c>
      <c r="Q4481" s="36">
        <f t="shared" si="839"/>
        <v>12</v>
      </c>
      <c r="R4481" s="4">
        <f t="shared" si="840"/>
        <v>0</v>
      </c>
      <c r="S4481" s="31">
        <f t="shared" si="843"/>
        <v>0.20944444444444443</v>
      </c>
      <c r="T4481" s="31">
        <f t="shared" si="844"/>
        <v>0.77601851851851855</v>
      </c>
      <c r="U4481" s="4">
        <f t="shared" si="842"/>
        <v>0</v>
      </c>
      <c r="V4481" s="4" t="str">
        <f t="shared" si="849"/>
        <v/>
      </c>
      <c r="W4481" s="18" t="str">
        <f>IF(V4481="","",VLOOKUP(L4481,日射量と図３!$A$4:$C$368,3,TRUE)*238.85/100)</f>
        <v/>
      </c>
      <c r="X4481" s="4" t="str">
        <f t="shared" si="841"/>
        <v/>
      </c>
      <c r="Y4481" s="4" t="str">
        <f t="shared" si="847"/>
        <v/>
      </c>
      <c r="Z4481" s="4" t="str">
        <f t="shared" si="848"/>
        <v/>
      </c>
      <c r="AA4481" s="4" t="str">
        <f>IF($V4481="","",IF(Y4481&lt;36,0,IF(AND(36&lt;=Y4481,Y4481&lt;71),VLOOKUP($W4481,日射量と図３!$E$6:$F$34,2,TRUE),IF(AND(71&lt;=Y4481,Y4481&lt;107),VLOOKUP($W4481,日射量と図３!$E$6:$G$34,3,TRUE),IF(AND(107&lt;=Y4481,Y4481&lt;143),VLOOKUP($W4481,日射量と図３!$E$6:$H$34,4,TRUE),VLOOKUP($W4481,日射量と図３!$E$6:$I$34,5,TRUE))))))</f>
        <v/>
      </c>
      <c r="AB4481" s="4" t="str">
        <f>IF($V4481="","",IF(Z4481&lt;36,0,IF(AND(36&lt;=Z4481,Z4481&lt;71),VLOOKUP($W4481,日射量と図３!$E$6:$F$34,2,TRUE),IF(AND(71&lt;=Z4481,Z4481&lt;107),VLOOKUP($W4481,日射量と図３!$E$6:$G$34,3,TRUE),IF(AND(107&lt;=Z4481,Z4481&lt;143),VLOOKUP($W4481,日射量と図３!$E$6:$H$34,4,TRUE),VLOOKUP($W4481,日射量と図３!$E$6:$I$34,5,TRUE))))))</f>
        <v/>
      </c>
      <c r="AC4481" s="382" t="str">
        <f t="shared" si="845"/>
        <v/>
      </c>
      <c r="AD4481" s="382" t="str">
        <f t="shared" si="846"/>
        <v/>
      </c>
    </row>
    <row r="4482" spans="11:30" ht="13.5" customHeight="1">
      <c r="K4482" s="4">
        <f t="shared" si="838"/>
        <v>12</v>
      </c>
      <c r="L4482" s="34">
        <v>43438</v>
      </c>
      <c r="M4482" s="4">
        <v>187</v>
      </c>
      <c r="N4482" s="4">
        <v>15</v>
      </c>
      <c r="O4482" s="31">
        <v>0.58333333333333337</v>
      </c>
      <c r="P4482" s="35">
        <v>12.809999999999999</v>
      </c>
      <c r="Q4482" s="36">
        <f t="shared" si="839"/>
        <v>12</v>
      </c>
      <c r="R4482" s="4">
        <f t="shared" si="840"/>
        <v>0</v>
      </c>
      <c r="S4482" s="31">
        <f t="shared" si="843"/>
        <v>0.20944444444444443</v>
      </c>
      <c r="T4482" s="31">
        <f t="shared" si="844"/>
        <v>0.77601851851851855</v>
      </c>
      <c r="U4482" s="4">
        <f t="shared" si="842"/>
        <v>0</v>
      </c>
      <c r="V4482" s="4" t="str">
        <f t="shared" si="849"/>
        <v/>
      </c>
      <c r="W4482" s="18" t="str">
        <f>IF(V4482="","",VLOOKUP(L4482,日射量と図３!$A$4:$C$368,3,TRUE)*238.85/100)</f>
        <v/>
      </c>
      <c r="X4482" s="4" t="str">
        <f t="shared" si="841"/>
        <v/>
      </c>
      <c r="Y4482" s="4" t="str">
        <f t="shared" si="847"/>
        <v/>
      </c>
      <c r="Z4482" s="4" t="str">
        <f t="shared" si="848"/>
        <v/>
      </c>
      <c r="AA4482" s="4" t="str">
        <f>IF($V4482="","",IF(Y4482&lt;36,0,IF(AND(36&lt;=Y4482,Y4482&lt;71),VLOOKUP($W4482,日射量と図３!$E$6:$F$34,2,TRUE),IF(AND(71&lt;=Y4482,Y4482&lt;107),VLOOKUP($W4482,日射量と図３!$E$6:$G$34,3,TRUE),IF(AND(107&lt;=Y4482,Y4482&lt;143),VLOOKUP($W4482,日射量と図３!$E$6:$H$34,4,TRUE),VLOOKUP($W4482,日射量と図３!$E$6:$I$34,5,TRUE))))))</f>
        <v/>
      </c>
      <c r="AB4482" s="4" t="str">
        <f>IF($V4482="","",IF(Z4482&lt;36,0,IF(AND(36&lt;=Z4482,Z4482&lt;71),VLOOKUP($W4482,日射量と図３!$E$6:$F$34,2,TRUE),IF(AND(71&lt;=Z4482,Z4482&lt;107),VLOOKUP($W4482,日射量と図３!$E$6:$G$34,3,TRUE),IF(AND(107&lt;=Z4482,Z4482&lt;143),VLOOKUP($W4482,日射量と図３!$E$6:$H$34,4,TRUE),VLOOKUP($W4482,日射量と図３!$E$6:$I$34,5,TRUE))))))</f>
        <v/>
      </c>
      <c r="AC4482" s="382" t="str">
        <f t="shared" si="845"/>
        <v/>
      </c>
      <c r="AD4482" s="382" t="str">
        <f t="shared" si="846"/>
        <v/>
      </c>
    </row>
    <row r="4483" spans="11:30" ht="13.5" customHeight="1">
      <c r="K4483" s="4">
        <f t="shared" si="838"/>
        <v>12</v>
      </c>
      <c r="L4483" s="34">
        <v>43438</v>
      </c>
      <c r="M4483" s="4">
        <v>187</v>
      </c>
      <c r="N4483" s="4">
        <v>16</v>
      </c>
      <c r="O4483" s="31">
        <v>0.625</v>
      </c>
      <c r="P4483" s="35">
        <v>12.330000000000002</v>
      </c>
      <c r="Q4483" s="36">
        <f t="shared" si="839"/>
        <v>16</v>
      </c>
      <c r="R4483" s="4">
        <f t="shared" si="840"/>
        <v>3.6699999999999982</v>
      </c>
      <c r="S4483" s="31">
        <f t="shared" si="843"/>
        <v>0.20944444444444443</v>
      </c>
      <c r="T4483" s="31">
        <f t="shared" si="844"/>
        <v>0.77601851851851855</v>
      </c>
      <c r="U4483" s="4">
        <f t="shared" si="842"/>
        <v>3.6699999999999982</v>
      </c>
      <c r="V4483" s="4" t="str">
        <f t="shared" si="849"/>
        <v/>
      </c>
      <c r="W4483" s="18" t="str">
        <f>IF(V4483="","",VLOOKUP(L4483,日射量と図３!$A$4:$C$368,3,TRUE)*238.85/100)</f>
        <v/>
      </c>
      <c r="X4483" s="4" t="str">
        <f t="shared" si="841"/>
        <v/>
      </c>
      <c r="Y4483" s="4" t="str">
        <f t="shared" si="847"/>
        <v/>
      </c>
      <c r="Z4483" s="4" t="str">
        <f t="shared" si="848"/>
        <v/>
      </c>
      <c r="AA4483" s="4" t="str">
        <f>IF($V4483="","",IF(Y4483&lt;36,0,IF(AND(36&lt;=Y4483,Y4483&lt;71),VLOOKUP($W4483,日射量と図３!$E$6:$F$34,2,TRUE),IF(AND(71&lt;=Y4483,Y4483&lt;107),VLOOKUP($W4483,日射量と図３!$E$6:$G$34,3,TRUE),IF(AND(107&lt;=Y4483,Y4483&lt;143),VLOOKUP($W4483,日射量と図３!$E$6:$H$34,4,TRUE),VLOOKUP($W4483,日射量と図３!$E$6:$I$34,5,TRUE))))))</f>
        <v/>
      </c>
      <c r="AB4483" s="4" t="str">
        <f>IF($V4483="","",IF(Z4483&lt;36,0,IF(AND(36&lt;=Z4483,Z4483&lt;71),VLOOKUP($W4483,日射量と図３!$E$6:$F$34,2,TRUE),IF(AND(71&lt;=Z4483,Z4483&lt;107),VLOOKUP($W4483,日射量と図３!$E$6:$G$34,3,TRUE),IF(AND(107&lt;=Z4483,Z4483&lt;143),VLOOKUP($W4483,日射量と図３!$E$6:$H$34,4,TRUE),VLOOKUP($W4483,日射量と図３!$E$6:$I$34,5,TRUE))))))</f>
        <v/>
      </c>
      <c r="AC4483" s="382" t="str">
        <f t="shared" si="845"/>
        <v/>
      </c>
      <c r="AD4483" s="382" t="str">
        <f t="shared" si="846"/>
        <v/>
      </c>
    </row>
    <row r="4484" spans="11:30" ht="13.5" customHeight="1">
      <c r="K4484" s="4">
        <f t="shared" si="838"/>
        <v>12</v>
      </c>
      <c r="L4484" s="34">
        <v>43438</v>
      </c>
      <c r="M4484" s="4">
        <v>187</v>
      </c>
      <c r="N4484" s="4">
        <v>17</v>
      </c>
      <c r="O4484" s="31">
        <v>0.66666666666666663</v>
      </c>
      <c r="P4484" s="35">
        <v>11.92</v>
      </c>
      <c r="Q4484" s="36">
        <f t="shared" si="839"/>
        <v>16</v>
      </c>
      <c r="R4484" s="4">
        <f t="shared" si="840"/>
        <v>4.08</v>
      </c>
      <c r="S4484" s="31">
        <f t="shared" si="843"/>
        <v>0.20944444444444443</v>
      </c>
      <c r="T4484" s="31">
        <f t="shared" si="844"/>
        <v>0.77601851851851855</v>
      </c>
      <c r="U4484" s="4">
        <f t="shared" si="842"/>
        <v>4.08</v>
      </c>
      <c r="V4484" s="4" t="str">
        <f t="shared" si="849"/>
        <v/>
      </c>
      <c r="W4484" s="18" t="str">
        <f>IF(V4484="","",VLOOKUP(L4484,日射量と図３!$A$4:$C$368,3,TRUE)*238.85/100)</f>
        <v/>
      </c>
      <c r="X4484" s="4" t="str">
        <f t="shared" si="841"/>
        <v/>
      </c>
      <c r="Y4484" s="4" t="str">
        <f t="shared" si="847"/>
        <v/>
      </c>
      <c r="Z4484" s="4" t="str">
        <f t="shared" si="848"/>
        <v/>
      </c>
      <c r="AA4484" s="4" t="str">
        <f>IF($V4484="","",IF(Y4484&lt;36,0,IF(AND(36&lt;=Y4484,Y4484&lt;71),VLOOKUP($W4484,日射量と図３!$E$6:$F$34,2,TRUE),IF(AND(71&lt;=Y4484,Y4484&lt;107),VLOOKUP($W4484,日射量と図３!$E$6:$G$34,3,TRUE),IF(AND(107&lt;=Y4484,Y4484&lt;143),VLOOKUP($W4484,日射量と図３!$E$6:$H$34,4,TRUE),VLOOKUP($W4484,日射量と図３!$E$6:$I$34,5,TRUE))))))</f>
        <v/>
      </c>
      <c r="AB4484" s="4" t="str">
        <f>IF($V4484="","",IF(Z4484&lt;36,0,IF(AND(36&lt;=Z4484,Z4484&lt;71),VLOOKUP($W4484,日射量と図３!$E$6:$F$34,2,TRUE),IF(AND(71&lt;=Z4484,Z4484&lt;107),VLOOKUP($W4484,日射量と図３!$E$6:$G$34,3,TRUE),IF(AND(107&lt;=Z4484,Z4484&lt;143),VLOOKUP($W4484,日射量と図３!$E$6:$H$34,4,TRUE),VLOOKUP($W4484,日射量と図３!$E$6:$I$34,5,TRUE))))))</f>
        <v/>
      </c>
      <c r="AC4484" s="382" t="str">
        <f t="shared" si="845"/>
        <v/>
      </c>
      <c r="AD4484" s="382" t="str">
        <f t="shared" si="846"/>
        <v/>
      </c>
    </row>
    <row r="4485" spans="11:30" ht="13.5" customHeight="1">
      <c r="K4485" s="4">
        <f t="shared" ref="K4485:K4548" si="850">MONTH(L4485)</f>
        <v>12</v>
      </c>
      <c r="L4485" s="34">
        <v>43438</v>
      </c>
      <c r="M4485" s="4">
        <v>187</v>
      </c>
      <c r="N4485" s="4">
        <v>18</v>
      </c>
      <c r="O4485" s="31">
        <v>0.70833333333333337</v>
      </c>
      <c r="P4485" s="35">
        <v>11</v>
      </c>
      <c r="Q4485" s="36">
        <f t="shared" ref="Q4485:Q4548" si="851">IF(O4485&lt;$B$15,$D$14,IF(O4485&lt;$B$16,$D$15,IF(O4485&lt;$B$17,$D$16,IF(O4485&lt;$B$18,$D$17,IF(O4485&lt;$B$19,$D$18,$D$19)))))</f>
        <v>16</v>
      </c>
      <c r="R4485" s="4">
        <f t="shared" ref="R4485:R4548" si="852">IF(Q4485-P4485&gt;0,Q4485-P4485,0)</f>
        <v>5</v>
      </c>
      <c r="S4485" s="31">
        <f t="shared" si="843"/>
        <v>0.20944444444444443</v>
      </c>
      <c r="T4485" s="31">
        <f t="shared" si="844"/>
        <v>0.77601851851851855</v>
      </c>
      <c r="U4485" s="4">
        <f t="shared" si="842"/>
        <v>5</v>
      </c>
      <c r="V4485" s="4" t="str">
        <f t="shared" si="849"/>
        <v/>
      </c>
      <c r="W4485" s="18" t="str">
        <f>IF(V4485="","",VLOOKUP(L4485,日射量と図３!$A$4:$C$368,3,TRUE)*238.85/100)</f>
        <v/>
      </c>
      <c r="X4485" s="4" t="str">
        <f t="shared" ref="X4485:X4548" si="853">IF(V4485="","",VLOOKUP(K4485,$AF$38:$AJ$49,5,TRUE))</f>
        <v/>
      </c>
      <c r="Y4485" s="4" t="str">
        <f t="shared" si="847"/>
        <v/>
      </c>
      <c r="Z4485" s="4" t="str">
        <f t="shared" si="848"/>
        <v/>
      </c>
      <c r="AA4485" s="4" t="str">
        <f>IF($V4485="","",IF(Y4485&lt;36,0,IF(AND(36&lt;=Y4485,Y4485&lt;71),VLOOKUP($W4485,日射量と図３!$E$6:$F$34,2,TRUE),IF(AND(71&lt;=Y4485,Y4485&lt;107),VLOOKUP($W4485,日射量と図３!$E$6:$G$34,3,TRUE),IF(AND(107&lt;=Y4485,Y4485&lt;143),VLOOKUP($W4485,日射量と図３!$E$6:$H$34,4,TRUE),VLOOKUP($W4485,日射量と図３!$E$6:$I$34,5,TRUE))))))</f>
        <v/>
      </c>
      <c r="AB4485" s="4" t="str">
        <f>IF($V4485="","",IF(Z4485&lt;36,0,IF(AND(36&lt;=Z4485,Z4485&lt;71),VLOOKUP($W4485,日射量と図３!$E$6:$F$34,2,TRUE),IF(AND(71&lt;=Z4485,Z4485&lt;107),VLOOKUP($W4485,日射量と図３!$E$6:$G$34,3,TRUE),IF(AND(107&lt;=Z4485,Z4485&lt;143),VLOOKUP($W4485,日射量と図３!$E$6:$H$34,4,TRUE),VLOOKUP($W4485,日射量と図３!$E$6:$I$34,5,TRUE))))))</f>
        <v/>
      </c>
      <c r="AC4485" s="382" t="str">
        <f t="shared" si="845"/>
        <v/>
      </c>
      <c r="AD4485" s="382" t="str">
        <f t="shared" si="846"/>
        <v/>
      </c>
    </row>
    <row r="4486" spans="11:30" ht="13.5" customHeight="1">
      <c r="K4486" s="4">
        <f t="shared" si="850"/>
        <v>12</v>
      </c>
      <c r="L4486" s="34">
        <v>43438</v>
      </c>
      <c r="M4486" s="4">
        <v>187</v>
      </c>
      <c r="N4486" s="4">
        <v>19</v>
      </c>
      <c r="O4486" s="31">
        <v>0.75</v>
      </c>
      <c r="P4486" s="35">
        <v>10.39</v>
      </c>
      <c r="Q4486" s="36">
        <f t="shared" si="851"/>
        <v>16</v>
      </c>
      <c r="R4486" s="4">
        <f t="shared" si="852"/>
        <v>5.6099999999999994</v>
      </c>
      <c r="S4486" s="31">
        <f t="shared" si="843"/>
        <v>0.20944444444444443</v>
      </c>
      <c r="T4486" s="31">
        <f t="shared" si="844"/>
        <v>0.77601851851851855</v>
      </c>
      <c r="U4486" s="4">
        <f t="shared" si="842"/>
        <v>5.6099999999999994</v>
      </c>
      <c r="V4486" s="4" t="str">
        <f t="shared" si="849"/>
        <v/>
      </c>
      <c r="W4486" s="18" t="str">
        <f>IF(V4486="","",VLOOKUP(L4486,日射量と図３!$A$4:$C$368,3,TRUE)*238.85/100)</f>
        <v/>
      </c>
      <c r="X4486" s="4" t="str">
        <f t="shared" si="853"/>
        <v/>
      </c>
      <c r="Y4486" s="4" t="str">
        <f t="shared" si="847"/>
        <v/>
      </c>
      <c r="Z4486" s="4" t="str">
        <f t="shared" si="848"/>
        <v/>
      </c>
      <c r="AA4486" s="4" t="str">
        <f>IF($V4486="","",IF(Y4486&lt;36,0,IF(AND(36&lt;=Y4486,Y4486&lt;71),VLOOKUP($W4486,日射量と図３!$E$6:$F$34,2,TRUE),IF(AND(71&lt;=Y4486,Y4486&lt;107),VLOOKUP($W4486,日射量と図３!$E$6:$G$34,3,TRUE),IF(AND(107&lt;=Y4486,Y4486&lt;143),VLOOKUP($W4486,日射量と図３!$E$6:$H$34,4,TRUE),VLOOKUP($W4486,日射量と図３!$E$6:$I$34,5,TRUE))))))</f>
        <v/>
      </c>
      <c r="AB4486" s="4" t="str">
        <f>IF($V4486="","",IF(Z4486&lt;36,0,IF(AND(36&lt;=Z4486,Z4486&lt;71),VLOOKUP($W4486,日射量と図３!$E$6:$F$34,2,TRUE),IF(AND(71&lt;=Z4486,Z4486&lt;107),VLOOKUP($W4486,日射量と図３!$E$6:$G$34,3,TRUE),IF(AND(107&lt;=Z4486,Z4486&lt;143),VLOOKUP($W4486,日射量と図３!$E$6:$H$34,4,TRUE),VLOOKUP($W4486,日射量と図３!$E$6:$I$34,5,TRUE))))))</f>
        <v/>
      </c>
      <c r="AC4486" s="382" t="str">
        <f t="shared" si="845"/>
        <v/>
      </c>
      <c r="AD4486" s="382" t="str">
        <f t="shared" si="846"/>
        <v/>
      </c>
    </row>
    <row r="4487" spans="11:30" ht="13.5" customHeight="1">
      <c r="K4487" s="4">
        <f t="shared" si="850"/>
        <v>12</v>
      </c>
      <c r="L4487" s="34">
        <v>43438</v>
      </c>
      <c r="M4487" s="4">
        <v>187</v>
      </c>
      <c r="N4487" s="4">
        <v>20</v>
      </c>
      <c r="O4487" s="31">
        <v>0.79166666666666663</v>
      </c>
      <c r="P4487" s="35">
        <v>10.180000000000001</v>
      </c>
      <c r="Q4487" s="36">
        <f t="shared" si="851"/>
        <v>16</v>
      </c>
      <c r="R4487" s="4">
        <f t="shared" si="852"/>
        <v>5.8199999999999985</v>
      </c>
      <c r="S4487" s="31">
        <f t="shared" si="843"/>
        <v>0.20944444444444443</v>
      </c>
      <c r="T4487" s="31">
        <f t="shared" si="844"/>
        <v>0.77601851851851855</v>
      </c>
      <c r="U4487" s="4">
        <f t="shared" si="842"/>
        <v>0</v>
      </c>
      <c r="V4487" s="4" t="str">
        <f t="shared" si="849"/>
        <v/>
      </c>
      <c r="W4487" s="18" t="str">
        <f>IF(V4487="","",VLOOKUP(L4487,日射量と図３!$A$4:$C$368,3,TRUE)*238.85/100)</f>
        <v/>
      </c>
      <c r="X4487" s="4" t="str">
        <f t="shared" si="853"/>
        <v/>
      </c>
      <c r="Y4487" s="4" t="str">
        <f t="shared" si="847"/>
        <v/>
      </c>
      <c r="Z4487" s="4" t="str">
        <f t="shared" si="848"/>
        <v/>
      </c>
      <c r="AA4487" s="4" t="str">
        <f>IF($V4487="","",IF(Y4487&lt;36,0,IF(AND(36&lt;=Y4487,Y4487&lt;71),VLOOKUP($W4487,日射量と図３!$E$6:$F$34,2,TRUE),IF(AND(71&lt;=Y4487,Y4487&lt;107),VLOOKUP($W4487,日射量と図３!$E$6:$G$34,3,TRUE),IF(AND(107&lt;=Y4487,Y4487&lt;143),VLOOKUP($W4487,日射量と図３!$E$6:$H$34,4,TRUE),VLOOKUP($W4487,日射量と図３!$E$6:$I$34,5,TRUE))))))</f>
        <v/>
      </c>
      <c r="AB4487" s="4" t="str">
        <f>IF($V4487="","",IF(Z4487&lt;36,0,IF(AND(36&lt;=Z4487,Z4487&lt;71),VLOOKUP($W4487,日射量と図３!$E$6:$F$34,2,TRUE),IF(AND(71&lt;=Z4487,Z4487&lt;107),VLOOKUP($W4487,日射量と図３!$E$6:$G$34,3,TRUE),IF(AND(107&lt;=Z4487,Z4487&lt;143),VLOOKUP($W4487,日射量と図３!$E$6:$H$34,4,TRUE),VLOOKUP($W4487,日射量と図３!$E$6:$I$34,5,TRUE))))))</f>
        <v/>
      </c>
      <c r="AC4487" s="382" t="str">
        <f t="shared" si="845"/>
        <v/>
      </c>
      <c r="AD4487" s="382" t="str">
        <f t="shared" si="846"/>
        <v/>
      </c>
    </row>
    <row r="4488" spans="11:30" ht="13.5" customHeight="1">
      <c r="K4488" s="4">
        <f t="shared" si="850"/>
        <v>12</v>
      </c>
      <c r="L4488" s="34">
        <v>43438</v>
      </c>
      <c r="M4488" s="4">
        <v>187</v>
      </c>
      <c r="N4488" s="4">
        <v>21</v>
      </c>
      <c r="O4488" s="31">
        <v>0.83333333333333337</v>
      </c>
      <c r="P4488" s="35">
        <v>9.7799999999999994</v>
      </c>
      <c r="Q4488" s="36">
        <f t="shared" si="851"/>
        <v>16</v>
      </c>
      <c r="R4488" s="4">
        <f t="shared" si="852"/>
        <v>6.2200000000000006</v>
      </c>
      <c r="S4488" s="31">
        <f t="shared" si="843"/>
        <v>0.20944444444444443</v>
      </c>
      <c r="T4488" s="31">
        <f t="shared" si="844"/>
        <v>0.77601851851851855</v>
      </c>
      <c r="U4488" s="4">
        <f t="shared" si="842"/>
        <v>0</v>
      </c>
      <c r="V4488" s="4" t="str">
        <f t="shared" si="849"/>
        <v/>
      </c>
      <c r="W4488" s="18" t="str">
        <f>IF(V4488="","",VLOOKUP(L4488,日射量と図３!$A$4:$C$368,3,TRUE)*238.85/100)</f>
        <v/>
      </c>
      <c r="X4488" s="4" t="str">
        <f t="shared" si="853"/>
        <v/>
      </c>
      <c r="Y4488" s="4" t="str">
        <f t="shared" si="847"/>
        <v/>
      </c>
      <c r="Z4488" s="4" t="str">
        <f t="shared" si="848"/>
        <v/>
      </c>
      <c r="AA4488" s="4" t="str">
        <f>IF($V4488="","",IF(Y4488&lt;36,0,IF(AND(36&lt;=Y4488,Y4488&lt;71),VLOOKUP($W4488,日射量と図３!$E$6:$F$34,2,TRUE),IF(AND(71&lt;=Y4488,Y4488&lt;107),VLOOKUP($W4488,日射量と図３!$E$6:$G$34,3,TRUE),IF(AND(107&lt;=Y4488,Y4488&lt;143),VLOOKUP($W4488,日射量と図３!$E$6:$H$34,4,TRUE),VLOOKUP($W4488,日射量と図３!$E$6:$I$34,5,TRUE))))))</f>
        <v/>
      </c>
      <c r="AB4488" s="4" t="str">
        <f>IF($V4488="","",IF(Z4488&lt;36,0,IF(AND(36&lt;=Z4488,Z4488&lt;71),VLOOKUP($W4488,日射量と図３!$E$6:$F$34,2,TRUE),IF(AND(71&lt;=Z4488,Z4488&lt;107),VLOOKUP($W4488,日射量と図３!$E$6:$G$34,3,TRUE),IF(AND(107&lt;=Z4488,Z4488&lt;143),VLOOKUP($W4488,日射量と図３!$E$6:$H$34,4,TRUE),VLOOKUP($W4488,日射量と図３!$E$6:$I$34,5,TRUE))))))</f>
        <v/>
      </c>
      <c r="AC4488" s="382" t="str">
        <f t="shared" si="845"/>
        <v/>
      </c>
      <c r="AD4488" s="382" t="str">
        <f t="shared" si="846"/>
        <v/>
      </c>
    </row>
    <row r="4489" spans="11:30" ht="13.5" customHeight="1">
      <c r="K4489" s="4">
        <f t="shared" si="850"/>
        <v>12</v>
      </c>
      <c r="L4489" s="34">
        <v>43438</v>
      </c>
      <c r="M4489" s="4">
        <v>187</v>
      </c>
      <c r="N4489" s="4">
        <v>22</v>
      </c>
      <c r="O4489" s="31">
        <v>0.875</v>
      </c>
      <c r="P4489" s="35">
        <v>9.4400000000000013</v>
      </c>
      <c r="Q4489" s="36">
        <f t="shared" si="851"/>
        <v>16</v>
      </c>
      <c r="R4489" s="4">
        <f t="shared" si="852"/>
        <v>6.5599999999999987</v>
      </c>
      <c r="S4489" s="31">
        <f t="shared" si="843"/>
        <v>0.20944444444444443</v>
      </c>
      <c r="T4489" s="31">
        <f t="shared" si="844"/>
        <v>0.77601851851851855</v>
      </c>
      <c r="U4489" s="4">
        <f t="shared" si="842"/>
        <v>0</v>
      </c>
      <c r="V4489" s="4" t="str">
        <f t="shared" si="849"/>
        <v/>
      </c>
      <c r="W4489" s="18" t="str">
        <f>IF(V4489="","",VLOOKUP(L4489,日射量と図３!$A$4:$C$368,3,TRUE)*238.85/100)</f>
        <v/>
      </c>
      <c r="X4489" s="4" t="str">
        <f t="shared" si="853"/>
        <v/>
      </c>
      <c r="Y4489" s="4" t="str">
        <f t="shared" si="847"/>
        <v/>
      </c>
      <c r="Z4489" s="4" t="str">
        <f t="shared" si="848"/>
        <v/>
      </c>
      <c r="AA4489" s="4" t="str">
        <f>IF($V4489="","",IF(Y4489&lt;36,0,IF(AND(36&lt;=Y4489,Y4489&lt;71),VLOOKUP($W4489,日射量と図３!$E$6:$F$34,2,TRUE),IF(AND(71&lt;=Y4489,Y4489&lt;107),VLOOKUP($W4489,日射量と図３!$E$6:$G$34,3,TRUE),IF(AND(107&lt;=Y4489,Y4489&lt;143),VLOOKUP($W4489,日射量と図３!$E$6:$H$34,4,TRUE),VLOOKUP($W4489,日射量と図３!$E$6:$I$34,5,TRUE))))))</f>
        <v/>
      </c>
      <c r="AB4489" s="4" t="str">
        <f>IF($V4489="","",IF(Z4489&lt;36,0,IF(AND(36&lt;=Z4489,Z4489&lt;71),VLOOKUP($W4489,日射量と図３!$E$6:$F$34,2,TRUE),IF(AND(71&lt;=Z4489,Z4489&lt;107),VLOOKUP($W4489,日射量と図３!$E$6:$G$34,3,TRUE),IF(AND(107&lt;=Z4489,Z4489&lt;143),VLOOKUP($W4489,日射量と図３!$E$6:$H$34,4,TRUE),VLOOKUP($W4489,日射量と図３!$E$6:$I$34,5,TRUE))))))</f>
        <v/>
      </c>
      <c r="AC4489" s="382" t="str">
        <f t="shared" si="845"/>
        <v/>
      </c>
      <c r="AD4489" s="382" t="str">
        <f t="shared" si="846"/>
        <v/>
      </c>
    </row>
    <row r="4490" spans="11:30" ht="13.5" customHeight="1">
      <c r="K4490" s="4">
        <f t="shared" si="850"/>
        <v>12</v>
      </c>
      <c r="L4490" s="34">
        <v>43438</v>
      </c>
      <c r="M4490" s="4">
        <v>187</v>
      </c>
      <c r="N4490" s="4">
        <v>23</v>
      </c>
      <c r="O4490" s="31">
        <v>0.91666666666666663</v>
      </c>
      <c r="P4490" s="35">
        <v>9.23</v>
      </c>
      <c r="Q4490" s="36">
        <f t="shared" si="851"/>
        <v>13</v>
      </c>
      <c r="R4490" s="4">
        <f t="shared" si="852"/>
        <v>3.7699999999999996</v>
      </c>
      <c r="S4490" s="31">
        <f t="shared" si="843"/>
        <v>0.20944444444444443</v>
      </c>
      <c r="T4490" s="31">
        <f t="shared" si="844"/>
        <v>0.77601851851851855</v>
      </c>
      <c r="U4490" s="4">
        <f t="shared" si="842"/>
        <v>0</v>
      </c>
      <c r="V4490" s="4" t="str">
        <f t="shared" si="849"/>
        <v/>
      </c>
      <c r="W4490" s="18" t="str">
        <f>IF(V4490="","",VLOOKUP(L4490,日射量と図３!$A$4:$C$368,3,TRUE)*238.85/100)</f>
        <v/>
      </c>
      <c r="X4490" s="4" t="str">
        <f t="shared" si="853"/>
        <v/>
      </c>
      <c r="Y4490" s="4" t="str">
        <f t="shared" si="847"/>
        <v/>
      </c>
      <c r="Z4490" s="4" t="str">
        <f t="shared" si="848"/>
        <v/>
      </c>
      <c r="AA4490" s="4" t="str">
        <f>IF($V4490="","",IF(Y4490&lt;36,0,IF(AND(36&lt;=Y4490,Y4490&lt;71),VLOOKUP($W4490,日射量と図３!$E$6:$F$34,2,TRUE),IF(AND(71&lt;=Y4490,Y4490&lt;107),VLOOKUP($W4490,日射量と図３!$E$6:$G$34,3,TRUE),IF(AND(107&lt;=Y4490,Y4490&lt;143),VLOOKUP($W4490,日射量と図３!$E$6:$H$34,4,TRUE),VLOOKUP($W4490,日射量と図３!$E$6:$I$34,5,TRUE))))))</f>
        <v/>
      </c>
      <c r="AB4490" s="4" t="str">
        <f>IF($V4490="","",IF(Z4490&lt;36,0,IF(AND(36&lt;=Z4490,Z4490&lt;71),VLOOKUP($W4490,日射量と図３!$E$6:$F$34,2,TRUE),IF(AND(71&lt;=Z4490,Z4490&lt;107),VLOOKUP($W4490,日射量と図３!$E$6:$G$34,3,TRUE),IF(AND(107&lt;=Z4490,Z4490&lt;143),VLOOKUP($W4490,日射量と図３!$E$6:$H$34,4,TRUE),VLOOKUP($W4490,日射量と図３!$E$6:$I$34,5,TRUE))))))</f>
        <v/>
      </c>
      <c r="AC4490" s="382" t="str">
        <f t="shared" si="845"/>
        <v/>
      </c>
      <c r="AD4490" s="382" t="str">
        <f t="shared" si="846"/>
        <v/>
      </c>
    </row>
    <row r="4491" spans="11:30" ht="13.5" customHeight="1">
      <c r="K4491" s="4">
        <f t="shared" si="850"/>
        <v>12</v>
      </c>
      <c r="L4491" s="34">
        <v>43438</v>
      </c>
      <c r="M4491" s="4">
        <v>187</v>
      </c>
      <c r="N4491" s="4">
        <v>24</v>
      </c>
      <c r="O4491" s="31">
        <v>0.95833333333333337</v>
      </c>
      <c r="P4491" s="35">
        <v>9.1</v>
      </c>
      <c r="Q4491" s="36">
        <f t="shared" si="851"/>
        <v>13</v>
      </c>
      <c r="R4491" s="4">
        <f t="shared" si="852"/>
        <v>3.9000000000000004</v>
      </c>
      <c r="S4491" s="31">
        <f t="shared" si="843"/>
        <v>0.20944444444444443</v>
      </c>
      <c r="T4491" s="31">
        <f t="shared" si="844"/>
        <v>0.77601851851851855</v>
      </c>
      <c r="U4491" s="4">
        <f t="shared" si="842"/>
        <v>0</v>
      </c>
      <c r="V4491" s="4" t="str">
        <f t="shared" si="849"/>
        <v/>
      </c>
      <c r="W4491" s="18" t="str">
        <f>IF(V4491="","",VLOOKUP(L4491,日射量と図３!$A$4:$C$368,3,TRUE)*238.85/100)</f>
        <v/>
      </c>
      <c r="X4491" s="4" t="str">
        <f t="shared" si="853"/>
        <v/>
      </c>
      <c r="Y4491" s="4" t="str">
        <f t="shared" si="847"/>
        <v/>
      </c>
      <c r="Z4491" s="4" t="str">
        <f t="shared" si="848"/>
        <v/>
      </c>
      <c r="AA4491" s="4" t="str">
        <f>IF($V4491="","",IF(Y4491&lt;36,0,IF(AND(36&lt;=Y4491,Y4491&lt;71),VLOOKUP($W4491,日射量と図３!$E$6:$F$34,2,TRUE),IF(AND(71&lt;=Y4491,Y4491&lt;107),VLOOKUP($W4491,日射量と図３!$E$6:$G$34,3,TRUE),IF(AND(107&lt;=Y4491,Y4491&lt;143),VLOOKUP($W4491,日射量と図３!$E$6:$H$34,4,TRUE),VLOOKUP($W4491,日射量と図３!$E$6:$I$34,5,TRUE))))))</f>
        <v/>
      </c>
      <c r="AB4491" s="4" t="str">
        <f>IF($V4491="","",IF(Z4491&lt;36,0,IF(AND(36&lt;=Z4491,Z4491&lt;71),VLOOKUP($W4491,日射量と図３!$E$6:$F$34,2,TRUE),IF(AND(71&lt;=Z4491,Z4491&lt;107),VLOOKUP($W4491,日射量と図３!$E$6:$G$34,3,TRUE),IF(AND(107&lt;=Z4491,Z4491&lt;143),VLOOKUP($W4491,日射量と図３!$E$6:$H$34,4,TRUE),VLOOKUP($W4491,日射量と図３!$E$6:$I$34,5,TRUE))))))</f>
        <v/>
      </c>
      <c r="AC4491" s="382" t="str">
        <f t="shared" si="845"/>
        <v/>
      </c>
      <c r="AD4491" s="382" t="str">
        <f t="shared" si="846"/>
        <v/>
      </c>
    </row>
    <row r="4492" spans="11:30" ht="13.5" customHeight="1">
      <c r="K4492" s="4">
        <f t="shared" si="850"/>
        <v>12</v>
      </c>
      <c r="L4492" s="34">
        <v>43439</v>
      </c>
      <c r="M4492" s="4">
        <v>188</v>
      </c>
      <c r="N4492" s="4">
        <v>1</v>
      </c>
      <c r="O4492" s="31">
        <v>0</v>
      </c>
      <c r="P4492" s="35">
        <v>8.77</v>
      </c>
      <c r="Q4492" s="36">
        <f t="shared" si="851"/>
        <v>13</v>
      </c>
      <c r="R4492" s="4">
        <f t="shared" si="852"/>
        <v>4.2300000000000004</v>
      </c>
      <c r="S4492" s="31">
        <f t="shared" si="843"/>
        <v>0.20944444444444443</v>
      </c>
      <c r="T4492" s="31">
        <f t="shared" si="844"/>
        <v>0.77601851851851855</v>
      </c>
      <c r="U4492" s="4">
        <f t="shared" si="842"/>
        <v>0</v>
      </c>
      <c r="V4492" s="4">
        <f t="shared" si="849"/>
        <v>37.159999999999989</v>
      </c>
      <c r="W4492" s="18">
        <f>IF(V4492="","",VLOOKUP(L4492,日射量と図３!$A$4:$C$368,3,TRUE)*238.85/100)</f>
        <v>21.496500000000001</v>
      </c>
      <c r="X4492" s="4">
        <f t="shared" si="853"/>
        <v>14</v>
      </c>
      <c r="Y4492" s="4">
        <f t="shared" si="847"/>
        <v>16.594196142857136</v>
      </c>
      <c r="Z4492" s="4">
        <f t="shared" si="848"/>
        <v>18.706184742857136</v>
      </c>
      <c r="AA4492" s="4">
        <f>IF($V4492="","",IF(Y4492&lt;36,0,IF(AND(36&lt;=Y4492,Y4492&lt;71),VLOOKUP($W4492,日射量と図３!$E$6:$F$34,2,TRUE),IF(AND(71&lt;=Y4492,Y4492&lt;107),VLOOKUP($W4492,日射量と図３!$E$6:$G$34,3,TRUE),IF(AND(107&lt;=Y4492,Y4492&lt;143),VLOOKUP($W4492,日射量と図３!$E$6:$H$34,4,TRUE),VLOOKUP($W4492,日射量と図３!$E$6:$I$34,5,TRUE))))))</f>
        <v>0</v>
      </c>
      <c r="AB4492" s="4">
        <f>IF($V4492="","",IF(Z4492&lt;36,0,IF(AND(36&lt;=Z4492,Z4492&lt;71),VLOOKUP($W4492,日射量と図３!$E$6:$F$34,2,TRUE),IF(AND(71&lt;=Z4492,Z4492&lt;107),VLOOKUP($W4492,日射量と図３!$E$6:$G$34,3,TRUE),IF(AND(107&lt;=Z4492,Z4492&lt;143),VLOOKUP($W4492,日射量と図３!$E$6:$H$34,4,TRUE),VLOOKUP($W4492,日射量と図３!$E$6:$I$34,5,TRUE))))))</f>
        <v>0</v>
      </c>
      <c r="AC4492" s="382">
        <f t="shared" si="845"/>
        <v>0</v>
      </c>
      <c r="AD4492" s="382">
        <f t="shared" si="846"/>
        <v>0</v>
      </c>
    </row>
    <row r="4493" spans="11:30" ht="13.5" customHeight="1">
      <c r="K4493" s="4">
        <f t="shared" si="850"/>
        <v>12</v>
      </c>
      <c r="L4493" s="34">
        <v>43439</v>
      </c>
      <c r="M4493" s="4">
        <v>188</v>
      </c>
      <c r="N4493" s="4">
        <v>2</v>
      </c>
      <c r="O4493" s="31">
        <v>4.1666666666666664E-2</v>
      </c>
      <c r="P4493" s="35">
        <v>8.4699999999999989</v>
      </c>
      <c r="Q4493" s="36">
        <f t="shared" si="851"/>
        <v>13</v>
      </c>
      <c r="R4493" s="4">
        <f t="shared" si="852"/>
        <v>4.5300000000000011</v>
      </c>
      <c r="S4493" s="31">
        <f t="shared" si="843"/>
        <v>0.20944444444444443</v>
      </c>
      <c r="T4493" s="31">
        <f t="shared" si="844"/>
        <v>0.77601851851851855</v>
      </c>
      <c r="U4493" s="4">
        <f t="shared" ref="U4493:U4556" si="854">IF(AND(S4493&lt;O4493,O4493&lt;T4493),R4493,0)</f>
        <v>0</v>
      </c>
      <c r="V4493" s="4" t="str">
        <f t="shared" si="849"/>
        <v/>
      </c>
      <c r="W4493" s="18" t="str">
        <f>IF(V4493="","",VLOOKUP(L4493,日射量と図３!$A$4:$C$368,3,TRUE)*238.85/100)</f>
        <v/>
      </c>
      <c r="X4493" s="4" t="str">
        <f t="shared" si="853"/>
        <v/>
      </c>
      <c r="Y4493" s="4" t="str">
        <f t="shared" si="847"/>
        <v/>
      </c>
      <c r="Z4493" s="4" t="str">
        <f t="shared" si="848"/>
        <v/>
      </c>
      <c r="AA4493" s="4" t="str">
        <f>IF($V4493="","",IF(Y4493&lt;36,0,IF(AND(36&lt;=Y4493,Y4493&lt;71),VLOOKUP($W4493,日射量と図３!$E$6:$F$34,2,TRUE),IF(AND(71&lt;=Y4493,Y4493&lt;107),VLOOKUP($W4493,日射量と図３!$E$6:$G$34,3,TRUE),IF(AND(107&lt;=Y4493,Y4493&lt;143),VLOOKUP($W4493,日射量と図３!$E$6:$H$34,4,TRUE),VLOOKUP($W4493,日射量と図３!$E$6:$I$34,5,TRUE))))))</f>
        <v/>
      </c>
      <c r="AB4493" s="4" t="str">
        <f>IF($V4493="","",IF(Z4493&lt;36,0,IF(AND(36&lt;=Z4493,Z4493&lt;71),VLOOKUP($W4493,日射量と図３!$E$6:$F$34,2,TRUE),IF(AND(71&lt;=Z4493,Z4493&lt;107),VLOOKUP($W4493,日射量と図３!$E$6:$G$34,3,TRUE),IF(AND(107&lt;=Z4493,Z4493&lt;143),VLOOKUP($W4493,日射量と図３!$E$6:$H$34,4,TRUE),VLOOKUP($W4493,日射量と図３!$E$6:$I$34,5,TRUE))))))</f>
        <v/>
      </c>
      <c r="AC4493" s="382" t="str">
        <f t="shared" si="845"/>
        <v/>
      </c>
      <c r="AD4493" s="382" t="str">
        <f t="shared" si="846"/>
        <v/>
      </c>
    </row>
    <row r="4494" spans="11:30" ht="13.5" customHeight="1">
      <c r="K4494" s="4">
        <f t="shared" si="850"/>
        <v>12</v>
      </c>
      <c r="L4494" s="34">
        <v>43439</v>
      </c>
      <c r="M4494" s="4">
        <v>188</v>
      </c>
      <c r="N4494" s="4">
        <v>3</v>
      </c>
      <c r="O4494" s="31">
        <v>8.3333333333333329E-2</v>
      </c>
      <c r="P4494" s="35">
        <v>8.1999999999999993</v>
      </c>
      <c r="Q4494" s="36">
        <f t="shared" si="851"/>
        <v>13</v>
      </c>
      <c r="R4494" s="4">
        <f t="shared" si="852"/>
        <v>4.8000000000000007</v>
      </c>
      <c r="S4494" s="31">
        <f t="shared" si="843"/>
        <v>0.20944444444444443</v>
      </c>
      <c r="T4494" s="31">
        <f t="shared" si="844"/>
        <v>0.77601851851851855</v>
      </c>
      <c r="U4494" s="4">
        <f t="shared" si="854"/>
        <v>0</v>
      </c>
      <c r="V4494" s="4" t="str">
        <f t="shared" si="849"/>
        <v/>
      </c>
      <c r="W4494" s="18" t="str">
        <f>IF(V4494="","",VLOOKUP(L4494,日射量と図３!$A$4:$C$368,3,TRUE)*238.85/100)</f>
        <v/>
      </c>
      <c r="X4494" s="4" t="str">
        <f t="shared" si="853"/>
        <v/>
      </c>
      <c r="Y4494" s="4" t="str">
        <f t="shared" si="847"/>
        <v/>
      </c>
      <c r="Z4494" s="4" t="str">
        <f t="shared" si="848"/>
        <v/>
      </c>
      <c r="AA4494" s="4" t="str">
        <f>IF($V4494="","",IF(Y4494&lt;36,0,IF(AND(36&lt;=Y4494,Y4494&lt;71),VLOOKUP($W4494,日射量と図３!$E$6:$F$34,2,TRUE),IF(AND(71&lt;=Y4494,Y4494&lt;107),VLOOKUP($W4494,日射量と図３!$E$6:$G$34,3,TRUE),IF(AND(107&lt;=Y4494,Y4494&lt;143),VLOOKUP($W4494,日射量と図３!$E$6:$H$34,4,TRUE),VLOOKUP($W4494,日射量と図３!$E$6:$I$34,5,TRUE))))))</f>
        <v/>
      </c>
      <c r="AB4494" s="4" t="str">
        <f>IF($V4494="","",IF(Z4494&lt;36,0,IF(AND(36&lt;=Z4494,Z4494&lt;71),VLOOKUP($W4494,日射量と図３!$E$6:$F$34,2,TRUE),IF(AND(71&lt;=Z4494,Z4494&lt;107),VLOOKUP($W4494,日射量と図３!$E$6:$G$34,3,TRUE),IF(AND(107&lt;=Z4494,Z4494&lt;143),VLOOKUP($W4494,日射量と図３!$E$6:$H$34,4,TRUE),VLOOKUP($W4494,日射量と図３!$E$6:$I$34,5,TRUE))))))</f>
        <v/>
      </c>
      <c r="AC4494" s="382" t="str">
        <f t="shared" si="845"/>
        <v/>
      </c>
      <c r="AD4494" s="382" t="str">
        <f t="shared" si="846"/>
        <v/>
      </c>
    </row>
    <row r="4495" spans="11:30" ht="13.5" customHeight="1">
      <c r="K4495" s="4">
        <f t="shared" si="850"/>
        <v>12</v>
      </c>
      <c r="L4495" s="34">
        <v>43439</v>
      </c>
      <c r="M4495" s="4">
        <v>188</v>
      </c>
      <c r="N4495" s="4">
        <v>4</v>
      </c>
      <c r="O4495" s="31">
        <v>0.125</v>
      </c>
      <c r="P4495" s="35">
        <v>8.02</v>
      </c>
      <c r="Q4495" s="36">
        <f t="shared" si="851"/>
        <v>13</v>
      </c>
      <c r="R4495" s="4">
        <f t="shared" si="852"/>
        <v>4.9800000000000004</v>
      </c>
      <c r="S4495" s="31">
        <f t="shared" ref="S4495:S4558" si="855">VLOOKUP(K4495,$AF$38:$AH$49,2,TRUE)</f>
        <v>0.20944444444444443</v>
      </c>
      <c r="T4495" s="31">
        <f t="shared" ref="T4495:T4558" si="856">VLOOKUP(K4495,$AF$38:$AH$49,3,TRUE)</f>
        <v>0.77601851851851855</v>
      </c>
      <c r="U4495" s="4">
        <f t="shared" si="854"/>
        <v>0</v>
      </c>
      <c r="V4495" s="4" t="str">
        <f t="shared" si="849"/>
        <v/>
      </c>
      <c r="W4495" s="18" t="str">
        <f>IF(V4495="","",VLOOKUP(L4495,日射量と図３!$A$4:$C$368,3,TRUE)*238.85/100)</f>
        <v/>
      </c>
      <c r="X4495" s="4" t="str">
        <f t="shared" si="853"/>
        <v/>
      </c>
      <c r="Y4495" s="4" t="str">
        <f t="shared" si="847"/>
        <v/>
      </c>
      <c r="Z4495" s="4" t="str">
        <f t="shared" si="848"/>
        <v/>
      </c>
      <c r="AA4495" s="4" t="str">
        <f>IF($V4495="","",IF(Y4495&lt;36,0,IF(AND(36&lt;=Y4495,Y4495&lt;71),VLOOKUP($W4495,日射量と図３!$E$6:$F$34,2,TRUE),IF(AND(71&lt;=Y4495,Y4495&lt;107),VLOOKUP($W4495,日射量と図３!$E$6:$G$34,3,TRUE),IF(AND(107&lt;=Y4495,Y4495&lt;143),VLOOKUP($W4495,日射量と図３!$E$6:$H$34,4,TRUE),VLOOKUP($W4495,日射量と図３!$E$6:$I$34,5,TRUE))))))</f>
        <v/>
      </c>
      <c r="AB4495" s="4" t="str">
        <f>IF($V4495="","",IF(Z4495&lt;36,0,IF(AND(36&lt;=Z4495,Z4495&lt;71),VLOOKUP($W4495,日射量と図３!$E$6:$F$34,2,TRUE),IF(AND(71&lt;=Z4495,Z4495&lt;107),VLOOKUP($W4495,日射量と図３!$E$6:$G$34,3,TRUE),IF(AND(107&lt;=Z4495,Z4495&lt;143),VLOOKUP($W4495,日射量と図３!$E$6:$H$34,4,TRUE),VLOOKUP($W4495,日射量と図３!$E$6:$I$34,5,TRUE))))))</f>
        <v/>
      </c>
      <c r="AC4495" s="382" t="str">
        <f t="shared" ref="AC4495:AC4558" si="857">IF(V4495="","",IF((($AH$18*$AH$30*V4495*3600/1000000)/1000-AA4495*$AG$18*10*0.0000041868)&lt;=0,0,AA4495*$AG$18*10*0.0000041868))</f>
        <v/>
      </c>
      <c r="AD4495" s="382" t="str">
        <f t="shared" ref="AD4495:AD4558" si="858">IF(V4495="","",IF((($AH$19*$AH$30*V4495*3600/1000000)/1000-AB4495*$AG$19*10*0.0000041868)&lt;=0,0,AB4495*$AG$19*10*0.0000041868))</f>
        <v/>
      </c>
    </row>
    <row r="4496" spans="11:30" ht="13.5" customHeight="1">
      <c r="K4496" s="4">
        <f t="shared" si="850"/>
        <v>12</v>
      </c>
      <c r="L4496" s="34">
        <v>43439</v>
      </c>
      <c r="M4496" s="4">
        <v>188</v>
      </c>
      <c r="N4496" s="4">
        <v>5</v>
      </c>
      <c r="O4496" s="31">
        <v>0.16666666666666666</v>
      </c>
      <c r="P4496" s="35">
        <v>7.7899999999999991</v>
      </c>
      <c r="Q4496" s="36">
        <f t="shared" si="851"/>
        <v>15</v>
      </c>
      <c r="R4496" s="4">
        <f t="shared" si="852"/>
        <v>7.2100000000000009</v>
      </c>
      <c r="S4496" s="31">
        <f t="shared" si="855"/>
        <v>0.20944444444444443</v>
      </c>
      <c r="T4496" s="31">
        <f t="shared" si="856"/>
        <v>0.77601851851851855</v>
      </c>
      <c r="U4496" s="4">
        <f t="shared" si="854"/>
        <v>0</v>
      </c>
      <c r="V4496" s="4" t="str">
        <f t="shared" si="849"/>
        <v/>
      </c>
      <c r="W4496" s="18" t="str">
        <f>IF(V4496="","",VLOOKUP(L4496,日射量と図３!$A$4:$C$368,3,TRUE)*238.85/100)</f>
        <v/>
      </c>
      <c r="X4496" s="4" t="str">
        <f t="shared" si="853"/>
        <v/>
      </c>
      <c r="Y4496" s="4" t="str">
        <f t="shared" si="847"/>
        <v/>
      </c>
      <c r="Z4496" s="4" t="str">
        <f t="shared" si="848"/>
        <v/>
      </c>
      <c r="AA4496" s="4" t="str">
        <f>IF($V4496="","",IF(Y4496&lt;36,0,IF(AND(36&lt;=Y4496,Y4496&lt;71),VLOOKUP($W4496,日射量と図３!$E$6:$F$34,2,TRUE),IF(AND(71&lt;=Y4496,Y4496&lt;107),VLOOKUP($W4496,日射量と図３!$E$6:$G$34,3,TRUE),IF(AND(107&lt;=Y4496,Y4496&lt;143),VLOOKUP($W4496,日射量と図３!$E$6:$H$34,4,TRUE),VLOOKUP($W4496,日射量と図３!$E$6:$I$34,5,TRUE))))))</f>
        <v/>
      </c>
      <c r="AB4496" s="4" t="str">
        <f>IF($V4496="","",IF(Z4496&lt;36,0,IF(AND(36&lt;=Z4496,Z4496&lt;71),VLOOKUP($W4496,日射量と図３!$E$6:$F$34,2,TRUE),IF(AND(71&lt;=Z4496,Z4496&lt;107),VLOOKUP($W4496,日射量と図３!$E$6:$G$34,3,TRUE),IF(AND(107&lt;=Z4496,Z4496&lt;143),VLOOKUP($W4496,日射量と図３!$E$6:$H$34,4,TRUE),VLOOKUP($W4496,日射量と図３!$E$6:$I$34,5,TRUE))))))</f>
        <v/>
      </c>
      <c r="AC4496" s="382" t="str">
        <f t="shared" si="857"/>
        <v/>
      </c>
      <c r="AD4496" s="382" t="str">
        <f t="shared" si="858"/>
        <v/>
      </c>
    </row>
    <row r="4497" spans="11:30" ht="13.5" customHeight="1">
      <c r="K4497" s="4">
        <f t="shared" si="850"/>
        <v>12</v>
      </c>
      <c r="L4497" s="34">
        <v>43439</v>
      </c>
      <c r="M4497" s="4">
        <v>188</v>
      </c>
      <c r="N4497" s="4">
        <v>6</v>
      </c>
      <c r="O4497" s="31">
        <v>0.20833333333333334</v>
      </c>
      <c r="P4497" s="35">
        <v>7.5299999999999994</v>
      </c>
      <c r="Q4497" s="36">
        <f t="shared" si="851"/>
        <v>15</v>
      </c>
      <c r="R4497" s="4">
        <f t="shared" si="852"/>
        <v>7.4700000000000006</v>
      </c>
      <c r="S4497" s="31">
        <f t="shared" si="855"/>
        <v>0.20944444444444443</v>
      </c>
      <c r="T4497" s="31">
        <f t="shared" si="856"/>
        <v>0.77601851851851855</v>
      </c>
      <c r="U4497" s="4">
        <f t="shared" si="854"/>
        <v>0</v>
      </c>
      <c r="V4497" s="4" t="str">
        <f t="shared" si="849"/>
        <v/>
      </c>
      <c r="W4497" s="18" t="str">
        <f>IF(V4497="","",VLOOKUP(L4497,日射量と図３!$A$4:$C$368,3,TRUE)*238.85/100)</f>
        <v/>
      </c>
      <c r="X4497" s="4" t="str">
        <f t="shared" si="853"/>
        <v/>
      </c>
      <c r="Y4497" s="4" t="str">
        <f t="shared" si="847"/>
        <v/>
      </c>
      <c r="Z4497" s="4" t="str">
        <f t="shared" si="848"/>
        <v/>
      </c>
      <c r="AA4497" s="4" t="str">
        <f>IF($V4497="","",IF(Y4497&lt;36,0,IF(AND(36&lt;=Y4497,Y4497&lt;71),VLOOKUP($W4497,日射量と図３!$E$6:$F$34,2,TRUE),IF(AND(71&lt;=Y4497,Y4497&lt;107),VLOOKUP($W4497,日射量と図３!$E$6:$G$34,3,TRUE),IF(AND(107&lt;=Y4497,Y4497&lt;143),VLOOKUP($W4497,日射量と図３!$E$6:$H$34,4,TRUE),VLOOKUP($W4497,日射量と図３!$E$6:$I$34,5,TRUE))))))</f>
        <v/>
      </c>
      <c r="AB4497" s="4" t="str">
        <f>IF($V4497="","",IF(Z4497&lt;36,0,IF(AND(36&lt;=Z4497,Z4497&lt;71),VLOOKUP($W4497,日射量と図３!$E$6:$F$34,2,TRUE),IF(AND(71&lt;=Z4497,Z4497&lt;107),VLOOKUP($W4497,日射量と図３!$E$6:$G$34,3,TRUE),IF(AND(107&lt;=Z4497,Z4497&lt;143),VLOOKUP($W4497,日射量と図３!$E$6:$H$34,4,TRUE),VLOOKUP($W4497,日射量と図３!$E$6:$I$34,5,TRUE))))))</f>
        <v/>
      </c>
      <c r="AC4497" s="382" t="str">
        <f t="shared" si="857"/>
        <v/>
      </c>
      <c r="AD4497" s="382" t="str">
        <f t="shared" si="858"/>
        <v/>
      </c>
    </row>
    <row r="4498" spans="11:30" ht="13.5" customHeight="1">
      <c r="K4498" s="4">
        <f t="shared" si="850"/>
        <v>12</v>
      </c>
      <c r="L4498" s="34">
        <v>43439</v>
      </c>
      <c r="M4498" s="4">
        <v>188</v>
      </c>
      <c r="N4498" s="4">
        <v>7</v>
      </c>
      <c r="O4498" s="31">
        <v>0.25</v>
      </c>
      <c r="P4498" s="35">
        <v>7.1099999999999994</v>
      </c>
      <c r="Q4498" s="36">
        <f t="shared" si="851"/>
        <v>15</v>
      </c>
      <c r="R4498" s="4">
        <f t="shared" si="852"/>
        <v>7.8900000000000006</v>
      </c>
      <c r="S4498" s="31">
        <f t="shared" si="855"/>
        <v>0.20944444444444443</v>
      </c>
      <c r="T4498" s="31">
        <f t="shared" si="856"/>
        <v>0.77601851851851855</v>
      </c>
      <c r="U4498" s="4">
        <f t="shared" si="854"/>
        <v>7.8900000000000006</v>
      </c>
      <c r="V4498" s="4" t="str">
        <f t="shared" si="849"/>
        <v/>
      </c>
      <c r="W4498" s="18" t="str">
        <f>IF(V4498="","",VLOOKUP(L4498,日射量と図３!$A$4:$C$368,3,TRUE)*238.85/100)</f>
        <v/>
      </c>
      <c r="X4498" s="4" t="str">
        <f t="shared" si="853"/>
        <v/>
      </c>
      <c r="Y4498" s="4" t="str">
        <f t="shared" si="847"/>
        <v/>
      </c>
      <c r="Z4498" s="4" t="str">
        <f t="shared" si="848"/>
        <v/>
      </c>
      <c r="AA4498" s="4" t="str">
        <f>IF($V4498="","",IF(Y4498&lt;36,0,IF(AND(36&lt;=Y4498,Y4498&lt;71),VLOOKUP($W4498,日射量と図３!$E$6:$F$34,2,TRUE),IF(AND(71&lt;=Y4498,Y4498&lt;107),VLOOKUP($W4498,日射量と図３!$E$6:$G$34,3,TRUE),IF(AND(107&lt;=Y4498,Y4498&lt;143),VLOOKUP($W4498,日射量と図３!$E$6:$H$34,4,TRUE),VLOOKUP($W4498,日射量と図３!$E$6:$I$34,5,TRUE))))))</f>
        <v/>
      </c>
      <c r="AB4498" s="4" t="str">
        <f>IF($V4498="","",IF(Z4498&lt;36,0,IF(AND(36&lt;=Z4498,Z4498&lt;71),VLOOKUP($W4498,日射量と図３!$E$6:$F$34,2,TRUE),IF(AND(71&lt;=Z4498,Z4498&lt;107),VLOOKUP($W4498,日射量と図３!$E$6:$G$34,3,TRUE),IF(AND(107&lt;=Z4498,Z4498&lt;143),VLOOKUP($W4498,日射量と図３!$E$6:$H$34,4,TRUE),VLOOKUP($W4498,日射量と図３!$E$6:$I$34,5,TRUE))))))</f>
        <v/>
      </c>
      <c r="AC4498" s="382" t="str">
        <f t="shared" si="857"/>
        <v/>
      </c>
      <c r="AD4498" s="382" t="str">
        <f t="shared" si="858"/>
        <v/>
      </c>
    </row>
    <row r="4499" spans="11:30" ht="13.5" customHeight="1">
      <c r="K4499" s="4">
        <f t="shared" si="850"/>
        <v>12</v>
      </c>
      <c r="L4499" s="34">
        <v>43439</v>
      </c>
      <c r="M4499" s="4">
        <v>188</v>
      </c>
      <c r="N4499" s="4">
        <v>8</v>
      </c>
      <c r="O4499" s="31">
        <v>0.29166666666666669</v>
      </c>
      <c r="P4499" s="35">
        <v>7.0000000000000018</v>
      </c>
      <c r="Q4499" s="36">
        <f t="shared" si="851"/>
        <v>12</v>
      </c>
      <c r="R4499" s="4">
        <f t="shared" si="852"/>
        <v>4.9999999999999982</v>
      </c>
      <c r="S4499" s="31">
        <f t="shared" si="855"/>
        <v>0.20944444444444443</v>
      </c>
      <c r="T4499" s="31">
        <f t="shared" si="856"/>
        <v>0.77601851851851855</v>
      </c>
      <c r="U4499" s="4">
        <f t="shared" si="854"/>
        <v>4.9999999999999982</v>
      </c>
      <c r="V4499" s="4" t="str">
        <f t="shared" si="849"/>
        <v/>
      </c>
      <c r="W4499" s="18" t="str">
        <f>IF(V4499="","",VLOOKUP(L4499,日射量と図３!$A$4:$C$368,3,TRUE)*238.85/100)</f>
        <v/>
      </c>
      <c r="X4499" s="4" t="str">
        <f t="shared" si="853"/>
        <v/>
      </c>
      <c r="Y4499" s="4" t="str">
        <f t="shared" si="847"/>
        <v/>
      </c>
      <c r="Z4499" s="4" t="str">
        <f t="shared" si="848"/>
        <v/>
      </c>
      <c r="AA4499" s="4" t="str">
        <f>IF($V4499="","",IF(Y4499&lt;36,0,IF(AND(36&lt;=Y4499,Y4499&lt;71),VLOOKUP($W4499,日射量と図３!$E$6:$F$34,2,TRUE),IF(AND(71&lt;=Y4499,Y4499&lt;107),VLOOKUP($W4499,日射量と図３!$E$6:$G$34,3,TRUE),IF(AND(107&lt;=Y4499,Y4499&lt;143),VLOOKUP($W4499,日射量と図３!$E$6:$H$34,4,TRUE),VLOOKUP($W4499,日射量と図３!$E$6:$I$34,5,TRUE))))))</f>
        <v/>
      </c>
      <c r="AB4499" s="4" t="str">
        <f>IF($V4499="","",IF(Z4499&lt;36,0,IF(AND(36&lt;=Z4499,Z4499&lt;71),VLOOKUP($W4499,日射量と図３!$E$6:$F$34,2,TRUE),IF(AND(71&lt;=Z4499,Z4499&lt;107),VLOOKUP($W4499,日射量と図３!$E$6:$G$34,3,TRUE),IF(AND(107&lt;=Z4499,Z4499&lt;143),VLOOKUP($W4499,日射量と図３!$E$6:$H$34,4,TRUE),VLOOKUP($W4499,日射量と図３!$E$6:$I$34,5,TRUE))))))</f>
        <v/>
      </c>
      <c r="AC4499" s="382" t="str">
        <f t="shared" si="857"/>
        <v/>
      </c>
      <c r="AD4499" s="382" t="str">
        <f t="shared" si="858"/>
        <v/>
      </c>
    </row>
    <row r="4500" spans="11:30" ht="13.5" customHeight="1">
      <c r="K4500" s="4">
        <f t="shared" si="850"/>
        <v>12</v>
      </c>
      <c r="L4500" s="34">
        <v>43439</v>
      </c>
      <c r="M4500" s="4">
        <v>188</v>
      </c>
      <c r="N4500" s="4">
        <v>9</v>
      </c>
      <c r="O4500" s="31">
        <v>0.33333333333333331</v>
      </c>
      <c r="P4500" s="35">
        <v>8.129999999999999</v>
      </c>
      <c r="Q4500" s="36">
        <f t="shared" si="851"/>
        <v>12</v>
      </c>
      <c r="R4500" s="4">
        <f t="shared" si="852"/>
        <v>3.870000000000001</v>
      </c>
      <c r="S4500" s="31">
        <f t="shared" si="855"/>
        <v>0.20944444444444443</v>
      </c>
      <c r="T4500" s="31">
        <f t="shared" si="856"/>
        <v>0.77601851851851855</v>
      </c>
      <c r="U4500" s="4">
        <f t="shared" si="854"/>
        <v>3.870000000000001</v>
      </c>
      <c r="V4500" s="4" t="str">
        <f t="shared" si="849"/>
        <v/>
      </c>
      <c r="W4500" s="18" t="str">
        <f>IF(V4500="","",VLOOKUP(L4500,日射量と図３!$A$4:$C$368,3,TRUE)*238.85/100)</f>
        <v/>
      </c>
      <c r="X4500" s="4" t="str">
        <f t="shared" si="853"/>
        <v/>
      </c>
      <c r="Y4500" s="4" t="str">
        <f t="shared" si="847"/>
        <v/>
      </c>
      <c r="Z4500" s="4" t="str">
        <f t="shared" si="848"/>
        <v/>
      </c>
      <c r="AA4500" s="4" t="str">
        <f>IF($V4500="","",IF(Y4500&lt;36,0,IF(AND(36&lt;=Y4500,Y4500&lt;71),VLOOKUP($W4500,日射量と図３!$E$6:$F$34,2,TRUE),IF(AND(71&lt;=Y4500,Y4500&lt;107),VLOOKUP($W4500,日射量と図３!$E$6:$G$34,3,TRUE),IF(AND(107&lt;=Y4500,Y4500&lt;143),VLOOKUP($W4500,日射量と図３!$E$6:$H$34,4,TRUE),VLOOKUP($W4500,日射量と図３!$E$6:$I$34,5,TRUE))))))</f>
        <v/>
      </c>
      <c r="AB4500" s="4" t="str">
        <f>IF($V4500="","",IF(Z4500&lt;36,0,IF(AND(36&lt;=Z4500,Z4500&lt;71),VLOOKUP($W4500,日射量と図３!$E$6:$F$34,2,TRUE),IF(AND(71&lt;=Z4500,Z4500&lt;107),VLOOKUP($W4500,日射量と図３!$E$6:$G$34,3,TRUE),IF(AND(107&lt;=Z4500,Z4500&lt;143),VLOOKUP($W4500,日射量と図３!$E$6:$H$34,4,TRUE),VLOOKUP($W4500,日射量と図３!$E$6:$I$34,5,TRUE))))))</f>
        <v/>
      </c>
      <c r="AC4500" s="382" t="str">
        <f t="shared" si="857"/>
        <v/>
      </c>
      <c r="AD4500" s="382" t="str">
        <f t="shared" si="858"/>
        <v/>
      </c>
    </row>
    <row r="4501" spans="11:30" ht="13.5" customHeight="1">
      <c r="K4501" s="4">
        <f t="shared" si="850"/>
        <v>12</v>
      </c>
      <c r="L4501" s="34">
        <v>43439</v>
      </c>
      <c r="M4501" s="4">
        <v>188</v>
      </c>
      <c r="N4501" s="4">
        <v>10</v>
      </c>
      <c r="O4501" s="31">
        <v>0.375</v>
      </c>
      <c r="P4501" s="35">
        <v>9.620000000000001</v>
      </c>
      <c r="Q4501" s="36">
        <f t="shared" si="851"/>
        <v>12</v>
      </c>
      <c r="R4501" s="4">
        <f t="shared" si="852"/>
        <v>2.379999999999999</v>
      </c>
      <c r="S4501" s="31">
        <f t="shared" si="855"/>
        <v>0.20944444444444443</v>
      </c>
      <c r="T4501" s="31">
        <f t="shared" si="856"/>
        <v>0.77601851851851855</v>
      </c>
      <c r="U4501" s="4">
        <f t="shared" si="854"/>
        <v>2.379999999999999</v>
      </c>
      <c r="V4501" s="4" t="str">
        <f t="shared" si="849"/>
        <v/>
      </c>
      <c r="W4501" s="18" t="str">
        <f>IF(V4501="","",VLOOKUP(L4501,日射量と図３!$A$4:$C$368,3,TRUE)*238.85/100)</f>
        <v/>
      </c>
      <c r="X4501" s="4" t="str">
        <f t="shared" si="853"/>
        <v/>
      </c>
      <c r="Y4501" s="4" t="str">
        <f t="shared" si="847"/>
        <v/>
      </c>
      <c r="Z4501" s="4" t="str">
        <f t="shared" si="848"/>
        <v/>
      </c>
      <c r="AA4501" s="4" t="str">
        <f>IF($V4501="","",IF(Y4501&lt;36,0,IF(AND(36&lt;=Y4501,Y4501&lt;71),VLOOKUP($W4501,日射量と図３!$E$6:$F$34,2,TRUE),IF(AND(71&lt;=Y4501,Y4501&lt;107),VLOOKUP($W4501,日射量と図３!$E$6:$G$34,3,TRUE),IF(AND(107&lt;=Y4501,Y4501&lt;143),VLOOKUP($W4501,日射量と図３!$E$6:$H$34,4,TRUE),VLOOKUP($W4501,日射量と図３!$E$6:$I$34,5,TRUE))))))</f>
        <v/>
      </c>
      <c r="AB4501" s="4" t="str">
        <f>IF($V4501="","",IF(Z4501&lt;36,0,IF(AND(36&lt;=Z4501,Z4501&lt;71),VLOOKUP($W4501,日射量と図３!$E$6:$F$34,2,TRUE),IF(AND(71&lt;=Z4501,Z4501&lt;107),VLOOKUP($W4501,日射量と図３!$E$6:$G$34,3,TRUE),IF(AND(107&lt;=Z4501,Z4501&lt;143),VLOOKUP($W4501,日射量と図３!$E$6:$H$34,4,TRUE),VLOOKUP($W4501,日射量と図３!$E$6:$I$34,5,TRUE))))))</f>
        <v/>
      </c>
      <c r="AC4501" s="382" t="str">
        <f t="shared" si="857"/>
        <v/>
      </c>
      <c r="AD4501" s="382" t="str">
        <f t="shared" si="858"/>
        <v/>
      </c>
    </row>
    <row r="4502" spans="11:30" ht="13.5" customHeight="1">
      <c r="K4502" s="4">
        <f t="shared" si="850"/>
        <v>12</v>
      </c>
      <c r="L4502" s="34">
        <v>43439</v>
      </c>
      <c r="M4502" s="4">
        <v>188</v>
      </c>
      <c r="N4502" s="4">
        <v>11</v>
      </c>
      <c r="O4502" s="31">
        <v>0.41666666666666669</v>
      </c>
      <c r="P4502" s="35">
        <v>11.15</v>
      </c>
      <c r="Q4502" s="36">
        <f t="shared" si="851"/>
        <v>12</v>
      </c>
      <c r="R4502" s="4">
        <f t="shared" si="852"/>
        <v>0.84999999999999964</v>
      </c>
      <c r="S4502" s="31">
        <f t="shared" si="855"/>
        <v>0.20944444444444443</v>
      </c>
      <c r="T4502" s="31">
        <f t="shared" si="856"/>
        <v>0.77601851851851855</v>
      </c>
      <c r="U4502" s="4">
        <f t="shared" si="854"/>
        <v>0.84999999999999964</v>
      </c>
      <c r="V4502" s="4" t="str">
        <f t="shared" si="849"/>
        <v/>
      </c>
      <c r="W4502" s="18" t="str">
        <f>IF(V4502="","",VLOOKUP(L4502,日射量と図３!$A$4:$C$368,3,TRUE)*238.85/100)</f>
        <v/>
      </c>
      <c r="X4502" s="4" t="str">
        <f t="shared" si="853"/>
        <v/>
      </c>
      <c r="Y4502" s="4" t="str">
        <f t="shared" si="847"/>
        <v/>
      </c>
      <c r="Z4502" s="4" t="str">
        <f t="shared" si="848"/>
        <v/>
      </c>
      <c r="AA4502" s="4" t="str">
        <f>IF($V4502="","",IF(Y4502&lt;36,0,IF(AND(36&lt;=Y4502,Y4502&lt;71),VLOOKUP($W4502,日射量と図３!$E$6:$F$34,2,TRUE),IF(AND(71&lt;=Y4502,Y4502&lt;107),VLOOKUP($W4502,日射量と図３!$E$6:$G$34,3,TRUE),IF(AND(107&lt;=Y4502,Y4502&lt;143),VLOOKUP($W4502,日射量と図３!$E$6:$H$34,4,TRUE),VLOOKUP($W4502,日射量と図３!$E$6:$I$34,5,TRUE))))))</f>
        <v/>
      </c>
      <c r="AB4502" s="4" t="str">
        <f>IF($V4502="","",IF(Z4502&lt;36,0,IF(AND(36&lt;=Z4502,Z4502&lt;71),VLOOKUP($W4502,日射量と図３!$E$6:$F$34,2,TRUE),IF(AND(71&lt;=Z4502,Z4502&lt;107),VLOOKUP($W4502,日射量と図３!$E$6:$G$34,3,TRUE),IF(AND(107&lt;=Z4502,Z4502&lt;143),VLOOKUP($W4502,日射量と図３!$E$6:$H$34,4,TRUE),VLOOKUP($W4502,日射量と図３!$E$6:$I$34,5,TRUE))))))</f>
        <v/>
      </c>
      <c r="AC4502" s="382" t="str">
        <f t="shared" si="857"/>
        <v/>
      </c>
      <c r="AD4502" s="382" t="str">
        <f t="shared" si="858"/>
        <v/>
      </c>
    </row>
    <row r="4503" spans="11:30" ht="13.5" customHeight="1">
      <c r="K4503" s="4">
        <f t="shared" si="850"/>
        <v>12</v>
      </c>
      <c r="L4503" s="34">
        <v>43439</v>
      </c>
      <c r="M4503" s="4">
        <v>188</v>
      </c>
      <c r="N4503" s="4">
        <v>12</v>
      </c>
      <c r="O4503" s="31">
        <v>0.45833333333333331</v>
      </c>
      <c r="P4503" s="35">
        <v>12.250000000000002</v>
      </c>
      <c r="Q4503" s="36">
        <f t="shared" si="851"/>
        <v>12</v>
      </c>
      <c r="R4503" s="4">
        <f t="shared" si="852"/>
        <v>0</v>
      </c>
      <c r="S4503" s="31">
        <f t="shared" si="855"/>
        <v>0.20944444444444443</v>
      </c>
      <c r="T4503" s="31">
        <f t="shared" si="856"/>
        <v>0.77601851851851855</v>
      </c>
      <c r="U4503" s="4">
        <f t="shared" si="854"/>
        <v>0</v>
      </c>
      <c r="V4503" s="4" t="str">
        <f t="shared" si="849"/>
        <v/>
      </c>
      <c r="W4503" s="18" t="str">
        <f>IF(V4503="","",VLOOKUP(L4503,日射量と図３!$A$4:$C$368,3,TRUE)*238.85/100)</f>
        <v/>
      </c>
      <c r="X4503" s="4" t="str">
        <f t="shared" si="853"/>
        <v/>
      </c>
      <c r="Y4503" s="4" t="str">
        <f t="shared" si="847"/>
        <v/>
      </c>
      <c r="Z4503" s="4" t="str">
        <f t="shared" si="848"/>
        <v/>
      </c>
      <c r="AA4503" s="4" t="str">
        <f>IF($V4503="","",IF(Y4503&lt;36,0,IF(AND(36&lt;=Y4503,Y4503&lt;71),VLOOKUP($W4503,日射量と図３!$E$6:$F$34,2,TRUE),IF(AND(71&lt;=Y4503,Y4503&lt;107),VLOOKUP($W4503,日射量と図３!$E$6:$G$34,3,TRUE),IF(AND(107&lt;=Y4503,Y4503&lt;143),VLOOKUP($W4503,日射量と図３!$E$6:$H$34,4,TRUE),VLOOKUP($W4503,日射量と図３!$E$6:$I$34,5,TRUE))))))</f>
        <v/>
      </c>
      <c r="AB4503" s="4" t="str">
        <f>IF($V4503="","",IF(Z4503&lt;36,0,IF(AND(36&lt;=Z4503,Z4503&lt;71),VLOOKUP($W4503,日射量と図３!$E$6:$F$34,2,TRUE),IF(AND(71&lt;=Z4503,Z4503&lt;107),VLOOKUP($W4503,日射量と図３!$E$6:$G$34,3,TRUE),IF(AND(107&lt;=Z4503,Z4503&lt;143),VLOOKUP($W4503,日射量と図３!$E$6:$H$34,4,TRUE),VLOOKUP($W4503,日射量と図３!$E$6:$I$34,5,TRUE))))))</f>
        <v/>
      </c>
      <c r="AC4503" s="382" t="str">
        <f t="shared" si="857"/>
        <v/>
      </c>
      <c r="AD4503" s="382" t="str">
        <f t="shared" si="858"/>
        <v/>
      </c>
    </row>
    <row r="4504" spans="11:30" ht="13.5" customHeight="1">
      <c r="K4504" s="4">
        <f t="shared" si="850"/>
        <v>12</v>
      </c>
      <c r="L4504" s="34">
        <v>43439</v>
      </c>
      <c r="M4504" s="4">
        <v>188</v>
      </c>
      <c r="N4504" s="4">
        <v>13</v>
      </c>
      <c r="O4504" s="31">
        <v>0.5</v>
      </c>
      <c r="P4504" s="35">
        <v>12.870000000000001</v>
      </c>
      <c r="Q4504" s="36">
        <f t="shared" si="851"/>
        <v>12</v>
      </c>
      <c r="R4504" s="4">
        <f t="shared" si="852"/>
        <v>0</v>
      </c>
      <c r="S4504" s="31">
        <f t="shared" si="855"/>
        <v>0.20944444444444443</v>
      </c>
      <c r="T4504" s="31">
        <f t="shared" si="856"/>
        <v>0.77601851851851855</v>
      </c>
      <c r="U4504" s="4">
        <f t="shared" si="854"/>
        <v>0</v>
      </c>
      <c r="V4504" s="4" t="str">
        <f t="shared" si="849"/>
        <v/>
      </c>
      <c r="W4504" s="18" t="str">
        <f>IF(V4504="","",VLOOKUP(L4504,日射量と図３!$A$4:$C$368,3,TRUE)*238.85/100)</f>
        <v/>
      </c>
      <c r="X4504" s="4" t="str">
        <f t="shared" si="853"/>
        <v/>
      </c>
      <c r="Y4504" s="4" t="str">
        <f t="shared" si="847"/>
        <v/>
      </c>
      <c r="Z4504" s="4" t="str">
        <f t="shared" si="848"/>
        <v/>
      </c>
      <c r="AA4504" s="4" t="str">
        <f>IF($V4504="","",IF(Y4504&lt;36,0,IF(AND(36&lt;=Y4504,Y4504&lt;71),VLOOKUP($W4504,日射量と図３!$E$6:$F$34,2,TRUE),IF(AND(71&lt;=Y4504,Y4504&lt;107),VLOOKUP($W4504,日射量と図３!$E$6:$G$34,3,TRUE),IF(AND(107&lt;=Y4504,Y4504&lt;143),VLOOKUP($W4504,日射量と図３!$E$6:$H$34,4,TRUE),VLOOKUP($W4504,日射量と図３!$E$6:$I$34,5,TRUE))))))</f>
        <v/>
      </c>
      <c r="AB4504" s="4" t="str">
        <f>IF($V4504="","",IF(Z4504&lt;36,0,IF(AND(36&lt;=Z4504,Z4504&lt;71),VLOOKUP($W4504,日射量と図３!$E$6:$F$34,2,TRUE),IF(AND(71&lt;=Z4504,Z4504&lt;107),VLOOKUP($W4504,日射量と図３!$E$6:$G$34,3,TRUE),IF(AND(107&lt;=Z4504,Z4504&lt;143),VLOOKUP($W4504,日射量と図３!$E$6:$H$34,4,TRUE),VLOOKUP($W4504,日射量と図３!$E$6:$I$34,5,TRUE))))))</f>
        <v/>
      </c>
      <c r="AC4504" s="382" t="str">
        <f t="shared" si="857"/>
        <v/>
      </c>
      <c r="AD4504" s="382" t="str">
        <f t="shared" si="858"/>
        <v/>
      </c>
    </row>
    <row r="4505" spans="11:30" ht="13.5" customHeight="1">
      <c r="K4505" s="4">
        <f t="shared" si="850"/>
        <v>12</v>
      </c>
      <c r="L4505" s="34">
        <v>43439</v>
      </c>
      <c r="M4505" s="4">
        <v>188</v>
      </c>
      <c r="N4505" s="4">
        <v>14</v>
      </c>
      <c r="O4505" s="31">
        <v>0.54166666666666663</v>
      </c>
      <c r="P4505" s="35">
        <v>13.15</v>
      </c>
      <c r="Q4505" s="36">
        <f t="shared" si="851"/>
        <v>12</v>
      </c>
      <c r="R4505" s="4">
        <f t="shared" si="852"/>
        <v>0</v>
      </c>
      <c r="S4505" s="31">
        <f t="shared" si="855"/>
        <v>0.20944444444444443</v>
      </c>
      <c r="T4505" s="31">
        <f t="shared" si="856"/>
        <v>0.77601851851851855</v>
      </c>
      <c r="U4505" s="4">
        <f t="shared" si="854"/>
        <v>0</v>
      </c>
      <c r="V4505" s="4" t="str">
        <f t="shared" si="849"/>
        <v/>
      </c>
      <c r="W4505" s="18" t="str">
        <f>IF(V4505="","",VLOOKUP(L4505,日射量と図３!$A$4:$C$368,3,TRUE)*238.85/100)</f>
        <v/>
      </c>
      <c r="X4505" s="4" t="str">
        <f t="shared" si="853"/>
        <v/>
      </c>
      <c r="Y4505" s="4" t="str">
        <f t="shared" si="847"/>
        <v/>
      </c>
      <c r="Z4505" s="4" t="str">
        <f t="shared" si="848"/>
        <v/>
      </c>
      <c r="AA4505" s="4" t="str">
        <f>IF($V4505="","",IF(Y4505&lt;36,0,IF(AND(36&lt;=Y4505,Y4505&lt;71),VLOOKUP($W4505,日射量と図３!$E$6:$F$34,2,TRUE),IF(AND(71&lt;=Y4505,Y4505&lt;107),VLOOKUP($W4505,日射量と図３!$E$6:$G$34,3,TRUE),IF(AND(107&lt;=Y4505,Y4505&lt;143),VLOOKUP($W4505,日射量と図３!$E$6:$H$34,4,TRUE),VLOOKUP($W4505,日射量と図３!$E$6:$I$34,5,TRUE))))))</f>
        <v/>
      </c>
      <c r="AB4505" s="4" t="str">
        <f>IF($V4505="","",IF(Z4505&lt;36,0,IF(AND(36&lt;=Z4505,Z4505&lt;71),VLOOKUP($W4505,日射量と図３!$E$6:$F$34,2,TRUE),IF(AND(71&lt;=Z4505,Z4505&lt;107),VLOOKUP($W4505,日射量と図３!$E$6:$G$34,3,TRUE),IF(AND(107&lt;=Z4505,Z4505&lt;143),VLOOKUP($W4505,日射量と図３!$E$6:$H$34,4,TRUE),VLOOKUP($W4505,日射量と図３!$E$6:$I$34,5,TRUE))))))</f>
        <v/>
      </c>
      <c r="AC4505" s="382" t="str">
        <f t="shared" si="857"/>
        <v/>
      </c>
      <c r="AD4505" s="382" t="str">
        <f t="shared" si="858"/>
        <v/>
      </c>
    </row>
    <row r="4506" spans="11:30" ht="13.5" customHeight="1">
      <c r="K4506" s="4">
        <f t="shared" si="850"/>
        <v>12</v>
      </c>
      <c r="L4506" s="34">
        <v>43439</v>
      </c>
      <c r="M4506" s="4">
        <v>188</v>
      </c>
      <c r="N4506" s="4">
        <v>15</v>
      </c>
      <c r="O4506" s="31">
        <v>0.58333333333333337</v>
      </c>
      <c r="P4506" s="35">
        <v>13.11</v>
      </c>
      <c r="Q4506" s="36">
        <f t="shared" si="851"/>
        <v>12</v>
      </c>
      <c r="R4506" s="4">
        <f t="shared" si="852"/>
        <v>0</v>
      </c>
      <c r="S4506" s="31">
        <f t="shared" si="855"/>
        <v>0.20944444444444443</v>
      </c>
      <c r="T4506" s="31">
        <f t="shared" si="856"/>
        <v>0.77601851851851855</v>
      </c>
      <c r="U4506" s="4">
        <f t="shared" si="854"/>
        <v>0</v>
      </c>
      <c r="V4506" s="4" t="str">
        <f t="shared" si="849"/>
        <v/>
      </c>
      <c r="W4506" s="18" t="str">
        <f>IF(V4506="","",VLOOKUP(L4506,日射量と図３!$A$4:$C$368,3,TRUE)*238.85/100)</f>
        <v/>
      </c>
      <c r="X4506" s="4" t="str">
        <f t="shared" si="853"/>
        <v/>
      </c>
      <c r="Y4506" s="4" t="str">
        <f t="shared" si="847"/>
        <v/>
      </c>
      <c r="Z4506" s="4" t="str">
        <f t="shared" si="848"/>
        <v/>
      </c>
      <c r="AA4506" s="4" t="str">
        <f>IF($V4506="","",IF(Y4506&lt;36,0,IF(AND(36&lt;=Y4506,Y4506&lt;71),VLOOKUP($W4506,日射量と図３!$E$6:$F$34,2,TRUE),IF(AND(71&lt;=Y4506,Y4506&lt;107),VLOOKUP($W4506,日射量と図３!$E$6:$G$34,3,TRUE),IF(AND(107&lt;=Y4506,Y4506&lt;143),VLOOKUP($W4506,日射量と図３!$E$6:$H$34,4,TRUE),VLOOKUP($W4506,日射量と図３!$E$6:$I$34,5,TRUE))))))</f>
        <v/>
      </c>
      <c r="AB4506" s="4" t="str">
        <f>IF($V4506="","",IF(Z4506&lt;36,0,IF(AND(36&lt;=Z4506,Z4506&lt;71),VLOOKUP($W4506,日射量と図３!$E$6:$F$34,2,TRUE),IF(AND(71&lt;=Z4506,Z4506&lt;107),VLOOKUP($W4506,日射量と図３!$E$6:$G$34,3,TRUE),IF(AND(107&lt;=Z4506,Z4506&lt;143),VLOOKUP($W4506,日射量と図３!$E$6:$H$34,4,TRUE),VLOOKUP($W4506,日射量と図３!$E$6:$I$34,5,TRUE))))))</f>
        <v/>
      </c>
      <c r="AC4506" s="382" t="str">
        <f t="shared" si="857"/>
        <v/>
      </c>
      <c r="AD4506" s="382" t="str">
        <f t="shared" si="858"/>
        <v/>
      </c>
    </row>
    <row r="4507" spans="11:30" ht="13.5" customHeight="1">
      <c r="K4507" s="4">
        <f t="shared" si="850"/>
        <v>12</v>
      </c>
      <c r="L4507" s="34">
        <v>43439</v>
      </c>
      <c r="M4507" s="4">
        <v>188</v>
      </c>
      <c r="N4507" s="4">
        <v>16</v>
      </c>
      <c r="O4507" s="31">
        <v>0.625</v>
      </c>
      <c r="P4507" s="35">
        <v>12.920000000000002</v>
      </c>
      <c r="Q4507" s="36">
        <f t="shared" si="851"/>
        <v>16</v>
      </c>
      <c r="R4507" s="4">
        <f t="shared" si="852"/>
        <v>3.0799999999999983</v>
      </c>
      <c r="S4507" s="31">
        <f t="shared" si="855"/>
        <v>0.20944444444444443</v>
      </c>
      <c r="T4507" s="31">
        <f t="shared" si="856"/>
        <v>0.77601851851851855</v>
      </c>
      <c r="U4507" s="4">
        <f t="shared" si="854"/>
        <v>3.0799999999999983</v>
      </c>
      <c r="V4507" s="4" t="str">
        <f t="shared" si="849"/>
        <v/>
      </c>
      <c r="W4507" s="18" t="str">
        <f>IF(V4507="","",VLOOKUP(L4507,日射量と図３!$A$4:$C$368,3,TRUE)*238.85/100)</f>
        <v/>
      </c>
      <c r="X4507" s="4" t="str">
        <f t="shared" si="853"/>
        <v/>
      </c>
      <c r="Y4507" s="4" t="str">
        <f t="shared" si="847"/>
        <v/>
      </c>
      <c r="Z4507" s="4" t="str">
        <f t="shared" si="848"/>
        <v/>
      </c>
      <c r="AA4507" s="4" t="str">
        <f>IF($V4507="","",IF(Y4507&lt;36,0,IF(AND(36&lt;=Y4507,Y4507&lt;71),VLOOKUP($W4507,日射量と図３!$E$6:$F$34,2,TRUE),IF(AND(71&lt;=Y4507,Y4507&lt;107),VLOOKUP($W4507,日射量と図３!$E$6:$G$34,3,TRUE),IF(AND(107&lt;=Y4507,Y4507&lt;143),VLOOKUP($W4507,日射量と図３!$E$6:$H$34,4,TRUE),VLOOKUP($W4507,日射量と図３!$E$6:$I$34,5,TRUE))))))</f>
        <v/>
      </c>
      <c r="AB4507" s="4" t="str">
        <f>IF($V4507="","",IF(Z4507&lt;36,0,IF(AND(36&lt;=Z4507,Z4507&lt;71),VLOOKUP($W4507,日射量と図３!$E$6:$F$34,2,TRUE),IF(AND(71&lt;=Z4507,Z4507&lt;107),VLOOKUP($W4507,日射量と図３!$E$6:$G$34,3,TRUE),IF(AND(107&lt;=Z4507,Z4507&lt;143),VLOOKUP($W4507,日射量と図３!$E$6:$H$34,4,TRUE),VLOOKUP($W4507,日射量と図３!$E$6:$I$34,5,TRUE))))))</f>
        <v/>
      </c>
      <c r="AC4507" s="382" t="str">
        <f t="shared" si="857"/>
        <v/>
      </c>
      <c r="AD4507" s="382" t="str">
        <f t="shared" si="858"/>
        <v/>
      </c>
    </row>
    <row r="4508" spans="11:30" ht="13.5" customHeight="1">
      <c r="K4508" s="4">
        <f t="shared" si="850"/>
        <v>12</v>
      </c>
      <c r="L4508" s="34">
        <v>43439</v>
      </c>
      <c r="M4508" s="4">
        <v>188</v>
      </c>
      <c r="N4508" s="4">
        <v>17</v>
      </c>
      <c r="O4508" s="31">
        <v>0.66666666666666663</v>
      </c>
      <c r="P4508" s="35">
        <v>12.25</v>
      </c>
      <c r="Q4508" s="36">
        <f t="shared" si="851"/>
        <v>16</v>
      </c>
      <c r="R4508" s="4">
        <f t="shared" si="852"/>
        <v>3.75</v>
      </c>
      <c r="S4508" s="31">
        <f t="shared" si="855"/>
        <v>0.20944444444444443</v>
      </c>
      <c r="T4508" s="31">
        <f t="shared" si="856"/>
        <v>0.77601851851851855</v>
      </c>
      <c r="U4508" s="4">
        <f t="shared" si="854"/>
        <v>3.75</v>
      </c>
      <c r="V4508" s="4" t="str">
        <f t="shared" si="849"/>
        <v/>
      </c>
      <c r="W4508" s="18" t="str">
        <f>IF(V4508="","",VLOOKUP(L4508,日射量と図３!$A$4:$C$368,3,TRUE)*238.85/100)</f>
        <v/>
      </c>
      <c r="X4508" s="4" t="str">
        <f t="shared" si="853"/>
        <v/>
      </c>
      <c r="Y4508" s="4" t="str">
        <f t="shared" si="847"/>
        <v/>
      </c>
      <c r="Z4508" s="4" t="str">
        <f t="shared" si="848"/>
        <v/>
      </c>
      <c r="AA4508" s="4" t="str">
        <f>IF($V4508="","",IF(Y4508&lt;36,0,IF(AND(36&lt;=Y4508,Y4508&lt;71),VLOOKUP($W4508,日射量と図３!$E$6:$F$34,2,TRUE),IF(AND(71&lt;=Y4508,Y4508&lt;107),VLOOKUP($W4508,日射量と図３!$E$6:$G$34,3,TRUE),IF(AND(107&lt;=Y4508,Y4508&lt;143),VLOOKUP($W4508,日射量と図３!$E$6:$H$34,4,TRUE),VLOOKUP($W4508,日射量と図３!$E$6:$I$34,5,TRUE))))))</f>
        <v/>
      </c>
      <c r="AB4508" s="4" t="str">
        <f>IF($V4508="","",IF(Z4508&lt;36,0,IF(AND(36&lt;=Z4508,Z4508&lt;71),VLOOKUP($W4508,日射量と図３!$E$6:$F$34,2,TRUE),IF(AND(71&lt;=Z4508,Z4508&lt;107),VLOOKUP($W4508,日射量と図３!$E$6:$G$34,3,TRUE),IF(AND(107&lt;=Z4508,Z4508&lt;143),VLOOKUP($W4508,日射量と図３!$E$6:$H$34,4,TRUE),VLOOKUP($W4508,日射量と図３!$E$6:$I$34,5,TRUE))))))</f>
        <v/>
      </c>
      <c r="AC4508" s="382" t="str">
        <f t="shared" si="857"/>
        <v/>
      </c>
      <c r="AD4508" s="382" t="str">
        <f t="shared" si="858"/>
        <v/>
      </c>
    </row>
    <row r="4509" spans="11:30" ht="13.5" customHeight="1">
      <c r="K4509" s="4">
        <f t="shared" si="850"/>
        <v>12</v>
      </c>
      <c r="L4509" s="34">
        <v>43439</v>
      </c>
      <c r="M4509" s="4">
        <v>188</v>
      </c>
      <c r="N4509" s="4">
        <v>18</v>
      </c>
      <c r="O4509" s="31">
        <v>0.70833333333333337</v>
      </c>
      <c r="P4509" s="35">
        <v>11.190000000000001</v>
      </c>
      <c r="Q4509" s="36">
        <f t="shared" si="851"/>
        <v>16</v>
      </c>
      <c r="R4509" s="4">
        <f t="shared" si="852"/>
        <v>4.8099999999999987</v>
      </c>
      <c r="S4509" s="31">
        <f t="shared" si="855"/>
        <v>0.20944444444444443</v>
      </c>
      <c r="T4509" s="31">
        <f t="shared" si="856"/>
        <v>0.77601851851851855</v>
      </c>
      <c r="U4509" s="4">
        <f t="shared" si="854"/>
        <v>4.8099999999999987</v>
      </c>
      <c r="V4509" s="4" t="str">
        <f t="shared" si="849"/>
        <v/>
      </c>
      <c r="W4509" s="18" t="str">
        <f>IF(V4509="","",VLOOKUP(L4509,日射量と図３!$A$4:$C$368,3,TRUE)*238.85/100)</f>
        <v/>
      </c>
      <c r="X4509" s="4" t="str">
        <f t="shared" si="853"/>
        <v/>
      </c>
      <c r="Y4509" s="4" t="str">
        <f t="shared" si="847"/>
        <v/>
      </c>
      <c r="Z4509" s="4" t="str">
        <f t="shared" si="848"/>
        <v/>
      </c>
      <c r="AA4509" s="4" t="str">
        <f>IF($V4509="","",IF(Y4509&lt;36,0,IF(AND(36&lt;=Y4509,Y4509&lt;71),VLOOKUP($W4509,日射量と図３!$E$6:$F$34,2,TRUE),IF(AND(71&lt;=Y4509,Y4509&lt;107),VLOOKUP($W4509,日射量と図３!$E$6:$G$34,3,TRUE),IF(AND(107&lt;=Y4509,Y4509&lt;143),VLOOKUP($W4509,日射量と図３!$E$6:$H$34,4,TRUE),VLOOKUP($W4509,日射量と図３!$E$6:$I$34,5,TRUE))))))</f>
        <v/>
      </c>
      <c r="AB4509" s="4" t="str">
        <f>IF($V4509="","",IF(Z4509&lt;36,0,IF(AND(36&lt;=Z4509,Z4509&lt;71),VLOOKUP($W4509,日射量と図３!$E$6:$F$34,2,TRUE),IF(AND(71&lt;=Z4509,Z4509&lt;107),VLOOKUP($W4509,日射量と図３!$E$6:$G$34,3,TRUE),IF(AND(107&lt;=Z4509,Z4509&lt;143),VLOOKUP($W4509,日射量と図３!$E$6:$H$34,4,TRUE),VLOOKUP($W4509,日射量と図３!$E$6:$I$34,5,TRUE))))))</f>
        <v/>
      </c>
      <c r="AC4509" s="382" t="str">
        <f t="shared" si="857"/>
        <v/>
      </c>
      <c r="AD4509" s="382" t="str">
        <f t="shared" si="858"/>
        <v/>
      </c>
    </row>
    <row r="4510" spans="11:30" ht="13.5" customHeight="1">
      <c r="K4510" s="4">
        <f t="shared" si="850"/>
        <v>12</v>
      </c>
      <c r="L4510" s="34">
        <v>43439</v>
      </c>
      <c r="M4510" s="4">
        <v>188</v>
      </c>
      <c r="N4510" s="4">
        <v>19</v>
      </c>
      <c r="O4510" s="31">
        <v>0.75</v>
      </c>
      <c r="P4510" s="35">
        <v>10.47</v>
      </c>
      <c r="Q4510" s="36">
        <f t="shared" si="851"/>
        <v>16</v>
      </c>
      <c r="R4510" s="4">
        <f t="shared" si="852"/>
        <v>5.5299999999999994</v>
      </c>
      <c r="S4510" s="31">
        <f t="shared" si="855"/>
        <v>0.20944444444444443</v>
      </c>
      <c r="T4510" s="31">
        <f t="shared" si="856"/>
        <v>0.77601851851851855</v>
      </c>
      <c r="U4510" s="4">
        <f t="shared" si="854"/>
        <v>5.5299999999999994</v>
      </c>
      <c r="V4510" s="4" t="str">
        <f t="shared" si="849"/>
        <v/>
      </c>
      <c r="W4510" s="18" t="str">
        <f>IF(V4510="","",VLOOKUP(L4510,日射量と図３!$A$4:$C$368,3,TRUE)*238.85/100)</f>
        <v/>
      </c>
      <c r="X4510" s="4" t="str">
        <f t="shared" si="853"/>
        <v/>
      </c>
      <c r="Y4510" s="4" t="str">
        <f t="shared" si="847"/>
        <v/>
      </c>
      <c r="Z4510" s="4" t="str">
        <f t="shared" si="848"/>
        <v/>
      </c>
      <c r="AA4510" s="4" t="str">
        <f>IF($V4510="","",IF(Y4510&lt;36,0,IF(AND(36&lt;=Y4510,Y4510&lt;71),VLOOKUP($W4510,日射量と図３!$E$6:$F$34,2,TRUE),IF(AND(71&lt;=Y4510,Y4510&lt;107),VLOOKUP($W4510,日射量と図３!$E$6:$G$34,3,TRUE),IF(AND(107&lt;=Y4510,Y4510&lt;143),VLOOKUP($W4510,日射量と図３!$E$6:$H$34,4,TRUE),VLOOKUP($W4510,日射量と図３!$E$6:$I$34,5,TRUE))))))</f>
        <v/>
      </c>
      <c r="AB4510" s="4" t="str">
        <f>IF($V4510="","",IF(Z4510&lt;36,0,IF(AND(36&lt;=Z4510,Z4510&lt;71),VLOOKUP($W4510,日射量と図３!$E$6:$F$34,2,TRUE),IF(AND(71&lt;=Z4510,Z4510&lt;107),VLOOKUP($W4510,日射量と図３!$E$6:$G$34,3,TRUE),IF(AND(107&lt;=Z4510,Z4510&lt;143),VLOOKUP($W4510,日射量と図３!$E$6:$H$34,4,TRUE),VLOOKUP($W4510,日射量と図３!$E$6:$I$34,5,TRUE))))))</f>
        <v/>
      </c>
      <c r="AC4510" s="382" t="str">
        <f t="shared" si="857"/>
        <v/>
      </c>
      <c r="AD4510" s="382" t="str">
        <f t="shared" si="858"/>
        <v/>
      </c>
    </row>
    <row r="4511" spans="11:30" ht="13.5" customHeight="1">
      <c r="K4511" s="4">
        <f t="shared" si="850"/>
        <v>12</v>
      </c>
      <c r="L4511" s="34">
        <v>43439</v>
      </c>
      <c r="M4511" s="4">
        <v>188</v>
      </c>
      <c r="N4511" s="4">
        <v>20</v>
      </c>
      <c r="O4511" s="31">
        <v>0.79166666666666663</v>
      </c>
      <c r="P4511" s="35">
        <v>10.000000000000002</v>
      </c>
      <c r="Q4511" s="36">
        <f t="shared" si="851"/>
        <v>16</v>
      </c>
      <c r="R4511" s="4">
        <f t="shared" si="852"/>
        <v>5.9999999999999982</v>
      </c>
      <c r="S4511" s="31">
        <f t="shared" si="855"/>
        <v>0.20944444444444443</v>
      </c>
      <c r="T4511" s="31">
        <f t="shared" si="856"/>
        <v>0.77601851851851855</v>
      </c>
      <c r="U4511" s="4">
        <f t="shared" si="854"/>
        <v>0</v>
      </c>
      <c r="V4511" s="4" t="str">
        <f t="shared" si="849"/>
        <v/>
      </c>
      <c r="W4511" s="18" t="str">
        <f>IF(V4511="","",VLOOKUP(L4511,日射量と図３!$A$4:$C$368,3,TRUE)*238.85/100)</f>
        <v/>
      </c>
      <c r="X4511" s="4" t="str">
        <f t="shared" si="853"/>
        <v/>
      </c>
      <c r="Y4511" s="4" t="str">
        <f t="shared" ref="Y4511:Y4574" si="859">IF(V4511="","",$AH$30*V4511/(($AG$18/$AH$18)*X4511))</f>
        <v/>
      </c>
      <c r="Z4511" s="4" t="str">
        <f t="shared" ref="Z4511:Z4574" si="860">IF(V4511="","",$AH$30*V4511/(($AG$19/$AH$19)*X4511))</f>
        <v/>
      </c>
      <c r="AA4511" s="4" t="str">
        <f>IF($V4511="","",IF(Y4511&lt;36,0,IF(AND(36&lt;=Y4511,Y4511&lt;71),VLOOKUP($W4511,日射量と図３!$E$6:$F$34,2,TRUE),IF(AND(71&lt;=Y4511,Y4511&lt;107),VLOOKUP($W4511,日射量と図３!$E$6:$G$34,3,TRUE),IF(AND(107&lt;=Y4511,Y4511&lt;143),VLOOKUP($W4511,日射量と図３!$E$6:$H$34,4,TRUE),VLOOKUP($W4511,日射量と図３!$E$6:$I$34,5,TRUE))))))</f>
        <v/>
      </c>
      <c r="AB4511" s="4" t="str">
        <f>IF($V4511="","",IF(Z4511&lt;36,0,IF(AND(36&lt;=Z4511,Z4511&lt;71),VLOOKUP($W4511,日射量と図３!$E$6:$F$34,2,TRUE),IF(AND(71&lt;=Z4511,Z4511&lt;107),VLOOKUP($W4511,日射量と図３!$E$6:$G$34,3,TRUE),IF(AND(107&lt;=Z4511,Z4511&lt;143),VLOOKUP($W4511,日射量と図３!$E$6:$H$34,4,TRUE),VLOOKUP($W4511,日射量と図３!$E$6:$I$34,5,TRUE))))))</f>
        <v/>
      </c>
      <c r="AC4511" s="382" t="str">
        <f t="shared" si="857"/>
        <v/>
      </c>
      <c r="AD4511" s="382" t="str">
        <f t="shared" si="858"/>
        <v/>
      </c>
    </row>
    <row r="4512" spans="11:30" ht="13.5" customHeight="1">
      <c r="K4512" s="4">
        <f t="shared" si="850"/>
        <v>12</v>
      </c>
      <c r="L4512" s="34">
        <v>43439</v>
      </c>
      <c r="M4512" s="4">
        <v>188</v>
      </c>
      <c r="N4512" s="4">
        <v>21</v>
      </c>
      <c r="O4512" s="31">
        <v>0.83333333333333337</v>
      </c>
      <c r="P4512" s="35">
        <v>9.39</v>
      </c>
      <c r="Q4512" s="36">
        <f t="shared" si="851"/>
        <v>16</v>
      </c>
      <c r="R4512" s="4">
        <f t="shared" si="852"/>
        <v>6.6099999999999994</v>
      </c>
      <c r="S4512" s="31">
        <f t="shared" si="855"/>
        <v>0.20944444444444443</v>
      </c>
      <c r="T4512" s="31">
        <f t="shared" si="856"/>
        <v>0.77601851851851855</v>
      </c>
      <c r="U4512" s="4">
        <f t="shared" si="854"/>
        <v>0</v>
      </c>
      <c r="V4512" s="4" t="str">
        <f t="shared" si="849"/>
        <v/>
      </c>
      <c r="W4512" s="18" t="str">
        <f>IF(V4512="","",VLOOKUP(L4512,日射量と図３!$A$4:$C$368,3,TRUE)*238.85/100)</f>
        <v/>
      </c>
      <c r="X4512" s="4" t="str">
        <f t="shared" si="853"/>
        <v/>
      </c>
      <c r="Y4512" s="4" t="str">
        <f t="shared" si="859"/>
        <v/>
      </c>
      <c r="Z4512" s="4" t="str">
        <f t="shared" si="860"/>
        <v/>
      </c>
      <c r="AA4512" s="4" t="str">
        <f>IF($V4512="","",IF(Y4512&lt;36,0,IF(AND(36&lt;=Y4512,Y4512&lt;71),VLOOKUP($W4512,日射量と図３!$E$6:$F$34,2,TRUE),IF(AND(71&lt;=Y4512,Y4512&lt;107),VLOOKUP($W4512,日射量と図３!$E$6:$G$34,3,TRUE),IF(AND(107&lt;=Y4512,Y4512&lt;143),VLOOKUP($W4512,日射量と図３!$E$6:$H$34,4,TRUE),VLOOKUP($W4512,日射量と図３!$E$6:$I$34,5,TRUE))))))</f>
        <v/>
      </c>
      <c r="AB4512" s="4" t="str">
        <f>IF($V4512="","",IF(Z4512&lt;36,0,IF(AND(36&lt;=Z4512,Z4512&lt;71),VLOOKUP($W4512,日射量と図３!$E$6:$F$34,2,TRUE),IF(AND(71&lt;=Z4512,Z4512&lt;107),VLOOKUP($W4512,日射量と図３!$E$6:$G$34,3,TRUE),IF(AND(107&lt;=Z4512,Z4512&lt;143),VLOOKUP($W4512,日射量と図３!$E$6:$H$34,4,TRUE),VLOOKUP($W4512,日射量と図３!$E$6:$I$34,5,TRUE))))))</f>
        <v/>
      </c>
      <c r="AC4512" s="382" t="str">
        <f t="shared" si="857"/>
        <v/>
      </c>
      <c r="AD4512" s="382" t="str">
        <f t="shared" si="858"/>
        <v/>
      </c>
    </row>
    <row r="4513" spans="11:30" ht="13.5" customHeight="1">
      <c r="K4513" s="4">
        <f t="shared" si="850"/>
        <v>12</v>
      </c>
      <c r="L4513" s="34">
        <v>43439</v>
      </c>
      <c r="M4513" s="4">
        <v>188</v>
      </c>
      <c r="N4513" s="4">
        <v>22</v>
      </c>
      <c r="O4513" s="31">
        <v>0.875</v>
      </c>
      <c r="P4513" s="35">
        <v>8.9400000000000013</v>
      </c>
      <c r="Q4513" s="36">
        <f t="shared" si="851"/>
        <v>16</v>
      </c>
      <c r="R4513" s="4">
        <f t="shared" si="852"/>
        <v>7.0599999999999987</v>
      </c>
      <c r="S4513" s="31">
        <f t="shared" si="855"/>
        <v>0.20944444444444443</v>
      </c>
      <c r="T4513" s="31">
        <f t="shared" si="856"/>
        <v>0.77601851851851855</v>
      </c>
      <c r="U4513" s="4">
        <f t="shared" si="854"/>
        <v>0</v>
      </c>
      <c r="V4513" s="4" t="str">
        <f t="shared" si="849"/>
        <v/>
      </c>
      <c r="W4513" s="18" t="str">
        <f>IF(V4513="","",VLOOKUP(L4513,日射量と図３!$A$4:$C$368,3,TRUE)*238.85/100)</f>
        <v/>
      </c>
      <c r="X4513" s="4" t="str">
        <f t="shared" si="853"/>
        <v/>
      </c>
      <c r="Y4513" s="4" t="str">
        <f t="shared" si="859"/>
        <v/>
      </c>
      <c r="Z4513" s="4" t="str">
        <f t="shared" si="860"/>
        <v/>
      </c>
      <c r="AA4513" s="4" t="str">
        <f>IF($V4513="","",IF(Y4513&lt;36,0,IF(AND(36&lt;=Y4513,Y4513&lt;71),VLOOKUP($W4513,日射量と図３!$E$6:$F$34,2,TRUE),IF(AND(71&lt;=Y4513,Y4513&lt;107),VLOOKUP($W4513,日射量と図３!$E$6:$G$34,3,TRUE),IF(AND(107&lt;=Y4513,Y4513&lt;143),VLOOKUP($W4513,日射量と図３!$E$6:$H$34,4,TRUE),VLOOKUP($W4513,日射量と図３!$E$6:$I$34,5,TRUE))))))</f>
        <v/>
      </c>
      <c r="AB4513" s="4" t="str">
        <f>IF($V4513="","",IF(Z4513&lt;36,0,IF(AND(36&lt;=Z4513,Z4513&lt;71),VLOOKUP($W4513,日射量と図３!$E$6:$F$34,2,TRUE),IF(AND(71&lt;=Z4513,Z4513&lt;107),VLOOKUP($W4513,日射量と図３!$E$6:$G$34,3,TRUE),IF(AND(107&lt;=Z4513,Z4513&lt;143),VLOOKUP($W4513,日射量と図３!$E$6:$H$34,4,TRUE),VLOOKUP($W4513,日射量と図３!$E$6:$I$34,5,TRUE))))))</f>
        <v/>
      </c>
      <c r="AC4513" s="382" t="str">
        <f t="shared" si="857"/>
        <v/>
      </c>
      <c r="AD4513" s="382" t="str">
        <f t="shared" si="858"/>
        <v/>
      </c>
    </row>
    <row r="4514" spans="11:30" ht="13.5" customHeight="1">
      <c r="K4514" s="4">
        <f t="shared" si="850"/>
        <v>12</v>
      </c>
      <c r="L4514" s="34">
        <v>43439</v>
      </c>
      <c r="M4514" s="4">
        <v>188</v>
      </c>
      <c r="N4514" s="4">
        <v>23</v>
      </c>
      <c r="O4514" s="31">
        <v>0.91666666666666663</v>
      </c>
      <c r="P4514" s="35">
        <v>8.14</v>
      </c>
      <c r="Q4514" s="36">
        <f t="shared" si="851"/>
        <v>13</v>
      </c>
      <c r="R4514" s="4">
        <f t="shared" si="852"/>
        <v>4.8599999999999994</v>
      </c>
      <c r="S4514" s="31">
        <f t="shared" si="855"/>
        <v>0.20944444444444443</v>
      </c>
      <c r="T4514" s="31">
        <f t="shared" si="856"/>
        <v>0.77601851851851855</v>
      </c>
      <c r="U4514" s="4">
        <f t="shared" si="854"/>
        <v>0</v>
      </c>
      <c r="V4514" s="4" t="str">
        <f t="shared" si="849"/>
        <v/>
      </c>
      <c r="W4514" s="18" t="str">
        <f>IF(V4514="","",VLOOKUP(L4514,日射量と図３!$A$4:$C$368,3,TRUE)*238.85/100)</f>
        <v/>
      </c>
      <c r="X4514" s="4" t="str">
        <f t="shared" si="853"/>
        <v/>
      </c>
      <c r="Y4514" s="4" t="str">
        <f t="shared" si="859"/>
        <v/>
      </c>
      <c r="Z4514" s="4" t="str">
        <f t="shared" si="860"/>
        <v/>
      </c>
      <c r="AA4514" s="4" t="str">
        <f>IF($V4514="","",IF(Y4514&lt;36,0,IF(AND(36&lt;=Y4514,Y4514&lt;71),VLOOKUP($W4514,日射量と図３!$E$6:$F$34,2,TRUE),IF(AND(71&lt;=Y4514,Y4514&lt;107),VLOOKUP($W4514,日射量と図３!$E$6:$G$34,3,TRUE),IF(AND(107&lt;=Y4514,Y4514&lt;143),VLOOKUP($W4514,日射量と図３!$E$6:$H$34,4,TRUE),VLOOKUP($W4514,日射量と図３!$E$6:$I$34,5,TRUE))))))</f>
        <v/>
      </c>
      <c r="AB4514" s="4" t="str">
        <f>IF($V4514="","",IF(Z4514&lt;36,0,IF(AND(36&lt;=Z4514,Z4514&lt;71),VLOOKUP($W4514,日射量と図３!$E$6:$F$34,2,TRUE),IF(AND(71&lt;=Z4514,Z4514&lt;107),VLOOKUP($W4514,日射量と図３!$E$6:$G$34,3,TRUE),IF(AND(107&lt;=Z4514,Z4514&lt;143),VLOOKUP($W4514,日射量と図３!$E$6:$H$34,4,TRUE),VLOOKUP($W4514,日射量と図３!$E$6:$I$34,5,TRUE))))))</f>
        <v/>
      </c>
      <c r="AC4514" s="382" t="str">
        <f t="shared" si="857"/>
        <v/>
      </c>
      <c r="AD4514" s="382" t="str">
        <f t="shared" si="858"/>
        <v/>
      </c>
    </row>
    <row r="4515" spans="11:30" ht="13.5" customHeight="1">
      <c r="K4515" s="4">
        <f t="shared" si="850"/>
        <v>12</v>
      </c>
      <c r="L4515" s="34">
        <v>43439</v>
      </c>
      <c r="M4515" s="4">
        <v>188</v>
      </c>
      <c r="N4515" s="4">
        <v>24</v>
      </c>
      <c r="O4515" s="31">
        <v>0.95833333333333337</v>
      </c>
      <c r="P4515" s="35">
        <v>8</v>
      </c>
      <c r="Q4515" s="36">
        <f t="shared" si="851"/>
        <v>13</v>
      </c>
      <c r="R4515" s="4">
        <f t="shared" si="852"/>
        <v>5</v>
      </c>
      <c r="S4515" s="31">
        <f t="shared" si="855"/>
        <v>0.20944444444444443</v>
      </c>
      <c r="T4515" s="31">
        <f t="shared" si="856"/>
        <v>0.77601851851851855</v>
      </c>
      <c r="U4515" s="4">
        <f t="shared" si="854"/>
        <v>0</v>
      </c>
      <c r="V4515" s="4" t="str">
        <f t="shared" si="849"/>
        <v/>
      </c>
      <c r="W4515" s="18" t="str">
        <f>IF(V4515="","",VLOOKUP(L4515,日射量と図３!$A$4:$C$368,3,TRUE)*238.85/100)</f>
        <v/>
      </c>
      <c r="X4515" s="4" t="str">
        <f t="shared" si="853"/>
        <v/>
      </c>
      <c r="Y4515" s="4" t="str">
        <f t="shared" si="859"/>
        <v/>
      </c>
      <c r="Z4515" s="4" t="str">
        <f t="shared" si="860"/>
        <v/>
      </c>
      <c r="AA4515" s="4" t="str">
        <f>IF($V4515="","",IF(Y4515&lt;36,0,IF(AND(36&lt;=Y4515,Y4515&lt;71),VLOOKUP($W4515,日射量と図３!$E$6:$F$34,2,TRUE),IF(AND(71&lt;=Y4515,Y4515&lt;107),VLOOKUP($W4515,日射量と図３!$E$6:$G$34,3,TRUE),IF(AND(107&lt;=Y4515,Y4515&lt;143),VLOOKUP($W4515,日射量と図３!$E$6:$H$34,4,TRUE),VLOOKUP($W4515,日射量と図３!$E$6:$I$34,5,TRUE))))))</f>
        <v/>
      </c>
      <c r="AB4515" s="4" t="str">
        <f>IF($V4515="","",IF(Z4515&lt;36,0,IF(AND(36&lt;=Z4515,Z4515&lt;71),VLOOKUP($W4515,日射量と図３!$E$6:$F$34,2,TRUE),IF(AND(71&lt;=Z4515,Z4515&lt;107),VLOOKUP($W4515,日射量と図３!$E$6:$G$34,3,TRUE),IF(AND(107&lt;=Z4515,Z4515&lt;143),VLOOKUP($W4515,日射量と図３!$E$6:$H$34,4,TRUE),VLOOKUP($W4515,日射量と図３!$E$6:$I$34,5,TRUE))))))</f>
        <v/>
      </c>
      <c r="AC4515" s="382" t="str">
        <f t="shared" si="857"/>
        <v/>
      </c>
      <c r="AD4515" s="382" t="str">
        <f t="shared" si="858"/>
        <v/>
      </c>
    </row>
    <row r="4516" spans="11:30" ht="13.5" customHeight="1">
      <c r="K4516" s="4">
        <f t="shared" si="850"/>
        <v>12</v>
      </c>
      <c r="L4516" s="34">
        <v>43440</v>
      </c>
      <c r="M4516" s="4">
        <v>189</v>
      </c>
      <c r="N4516" s="4">
        <v>1</v>
      </c>
      <c r="O4516" s="31">
        <v>0</v>
      </c>
      <c r="P4516" s="35">
        <v>7.6</v>
      </c>
      <c r="Q4516" s="36">
        <f t="shared" si="851"/>
        <v>13</v>
      </c>
      <c r="R4516" s="4">
        <f t="shared" si="852"/>
        <v>5.4</v>
      </c>
      <c r="S4516" s="31">
        <f t="shared" si="855"/>
        <v>0.20944444444444443</v>
      </c>
      <c r="T4516" s="31">
        <f t="shared" si="856"/>
        <v>0.77601851851851855</v>
      </c>
      <c r="U4516" s="4">
        <f t="shared" si="854"/>
        <v>0</v>
      </c>
      <c r="V4516" s="4">
        <f t="shared" si="849"/>
        <v>53.62</v>
      </c>
      <c r="W4516" s="18">
        <f>IF(V4516="","",VLOOKUP(L4516,日射量と図３!$A$4:$C$368,3,TRUE)*238.85/100)</f>
        <v>19.108000000000001</v>
      </c>
      <c r="X4516" s="4">
        <f t="shared" si="853"/>
        <v>14</v>
      </c>
      <c r="Y4516" s="4">
        <f t="shared" si="859"/>
        <v>23.944585499999995</v>
      </c>
      <c r="Z4516" s="4">
        <f t="shared" si="860"/>
        <v>26.992078199999995</v>
      </c>
      <c r="AA4516" s="4">
        <f>IF($V4516="","",IF(Y4516&lt;36,0,IF(AND(36&lt;=Y4516,Y4516&lt;71),VLOOKUP($W4516,日射量と図３!$E$6:$F$34,2,TRUE),IF(AND(71&lt;=Y4516,Y4516&lt;107),VLOOKUP($W4516,日射量と図３!$E$6:$G$34,3,TRUE),IF(AND(107&lt;=Y4516,Y4516&lt;143),VLOOKUP($W4516,日射量と図３!$E$6:$H$34,4,TRUE),VLOOKUP($W4516,日射量と図３!$E$6:$I$34,5,TRUE))))))</f>
        <v>0</v>
      </c>
      <c r="AB4516" s="4">
        <f>IF($V4516="","",IF(Z4516&lt;36,0,IF(AND(36&lt;=Z4516,Z4516&lt;71),VLOOKUP($W4516,日射量と図３!$E$6:$F$34,2,TRUE),IF(AND(71&lt;=Z4516,Z4516&lt;107),VLOOKUP($W4516,日射量と図３!$E$6:$G$34,3,TRUE),IF(AND(107&lt;=Z4516,Z4516&lt;143),VLOOKUP($W4516,日射量と図３!$E$6:$H$34,4,TRUE),VLOOKUP($W4516,日射量と図３!$E$6:$I$34,5,TRUE))))))</f>
        <v>0</v>
      </c>
      <c r="AC4516" s="382">
        <f t="shared" si="857"/>
        <v>0</v>
      </c>
      <c r="AD4516" s="382">
        <f t="shared" si="858"/>
        <v>0</v>
      </c>
    </row>
    <row r="4517" spans="11:30" ht="13.5" customHeight="1">
      <c r="K4517" s="4">
        <f t="shared" si="850"/>
        <v>12</v>
      </c>
      <c r="L4517" s="34">
        <v>43440</v>
      </c>
      <c r="M4517" s="4">
        <v>189</v>
      </c>
      <c r="N4517" s="4">
        <v>2</v>
      </c>
      <c r="O4517" s="31">
        <v>4.1666666666666664E-2</v>
      </c>
      <c r="P4517" s="35">
        <v>7.4700000000000006</v>
      </c>
      <c r="Q4517" s="36">
        <f t="shared" si="851"/>
        <v>13</v>
      </c>
      <c r="R4517" s="4">
        <f t="shared" si="852"/>
        <v>5.5299999999999994</v>
      </c>
      <c r="S4517" s="31">
        <f t="shared" si="855"/>
        <v>0.20944444444444443</v>
      </c>
      <c r="T4517" s="31">
        <f t="shared" si="856"/>
        <v>0.77601851851851855</v>
      </c>
      <c r="U4517" s="4">
        <f t="shared" si="854"/>
        <v>0</v>
      </c>
      <c r="V4517" s="4" t="str">
        <f t="shared" si="849"/>
        <v/>
      </c>
      <c r="W4517" s="18" t="str">
        <f>IF(V4517="","",VLOOKUP(L4517,日射量と図３!$A$4:$C$368,3,TRUE)*238.85/100)</f>
        <v/>
      </c>
      <c r="X4517" s="4" t="str">
        <f t="shared" si="853"/>
        <v/>
      </c>
      <c r="Y4517" s="4" t="str">
        <f t="shared" si="859"/>
        <v/>
      </c>
      <c r="Z4517" s="4" t="str">
        <f t="shared" si="860"/>
        <v/>
      </c>
      <c r="AA4517" s="4" t="str">
        <f>IF($V4517="","",IF(Y4517&lt;36,0,IF(AND(36&lt;=Y4517,Y4517&lt;71),VLOOKUP($W4517,日射量と図３!$E$6:$F$34,2,TRUE),IF(AND(71&lt;=Y4517,Y4517&lt;107),VLOOKUP($W4517,日射量と図３!$E$6:$G$34,3,TRUE),IF(AND(107&lt;=Y4517,Y4517&lt;143),VLOOKUP($W4517,日射量と図３!$E$6:$H$34,4,TRUE),VLOOKUP($W4517,日射量と図３!$E$6:$I$34,5,TRUE))))))</f>
        <v/>
      </c>
      <c r="AB4517" s="4" t="str">
        <f>IF($V4517="","",IF(Z4517&lt;36,0,IF(AND(36&lt;=Z4517,Z4517&lt;71),VLOOKUP($W4517,日射量と図３!$E$6:$F$34,2,TRUE),IF(AND(71&lt;=Z4517,Z4517&lt;107),VLOOKUP($W4517,日射量と図３!$E$6:$G$34,3,TRUE),IF(AND(107&lt;=Z4517,Z4517&lt;143),VLOOKUP($W4517,日射量と図３!$E$6:$H$34,4,TRUE),VLOOKUP($W4517,日射量と図３!$E$6:$I$34,5,TRUE))))))</f>
        <v/>
      </c>
      <c r="AC4517" s="382" t="str">
        <f t="shared" si="857"/>
        <v/>
      </c>
      <c r="AD4517" s="382" t="str">
        <f t="shared" si="858"/>
        <v/>
      </c>
    </row>
    <row r="4518" spans="11:30" ht="13.5" customHeight="1">
      <c r="K4518" s="4">
        <f t="shared" si="850"/>
        <v>12</v>
      </c>
      <c r="L4518" s="34">
        <v>43440</v>
      </c>
      <c r="M4518" s="4">
        <v>189</v>
      </c>
      <c r="N4518" s="4">
        <v>3</v>
      </c>
      <c r="O4518" s="31">
        <v>8.3333333333333329E-2</v>
      </c>
      <c r="P4518" s="35">
        <v>7.17</v>
      </c>
      <c r="Q4518" s="36">
        <f t="shared" si="851"/>
        <v>13</v>
      </c>
      <c r="R4518" s="4">
        <f t="shared" si="852"/>
        <v>5.83</v>
      </c>
      <c r="S4518" s="31">
        <f t="shared" si="855"/>
        <v>0.20944444444444443</v>
      </c>
      <c r="T4518" s="31">
        <f t="shared" si="856"/>
        <v>0.77601851851851855</v>
      </c>
      <c r="U4518" s="4">
        <f t="shared" si="854"/>
        <v>0</v>
      </c>
      <c r="V4518" s="4" t="str">
        <f t="shared" si="849"/>
        <v/>
      </c>
      <c r="W4518" s="18" t="str">
        <f>IF(V4518="","",VLOOKUP(L4518,日射量と図３!$A$4:$C$368,3,TRUE)*238.85/100)</f>
        <v/>
      </c>
      <c r="X4518" s="4" t="str">
        <f t="shared" si="853"/>
        <v/>
      </c>
      <c r="Y4518" s="4" t="str">
        <f t="shared" si="859"/>
        <v/>
      </c>
      <c r="Z4518" s="4" t="str">
        <f t="shared" si="860"/>
        <v/>
      </c>
      <c r="AA4518" s="4" t="str">
        <f>IF($V4518="","",IF(Y4518&lt;36,0,IF(AND(36&lt;=Y4518,Y4518&lt;71),VLOOKUP($W4518,日射量と図３!$E$6:$F$34,2,TRUE),IF(AND(71&lt;=Y4518,Y4518&lt;107),VLOOKUP($W4518,日射量と図３!$E$6:$G$34,3,TRUE),IF(AND(107&lt;=Y4518,Y4518&lt;143),VLOOKUP($W4518,日射量と図３!$E$6:$H$34,4,TRUE),VLOOKUP($W4518,日射量と図３!$E$6:$I$34,5,TRUE))))))</f>
        <v/>
      </c>
      <c r="AB4518" s="4" t="str">
        <f>IF($V4518="","",IF(Z4518&lt;36,0,IF(AND(36&lt;=Z4518,Z4518&lt;71),VLOOKUP($W4518,日射量と図３!$E$6:$F$34,2,TRUE),IF(AND(71&lt;=Z4518,Z4518&lt;107),VLOOKUP($W4518,日射量と図３!$E$6:$G$34,3,TRUE),IF(AND(107&lt;=Z4518,Z4518&lt;143),VLOOKUP($W4518,日射量と図３!$E$6:$H$34,4,TRUE),VLOOKUP($W4518,日射量と図３!$E$6:$I$34,5,TRUE))))))</f>
        <v/>
      </c>
      <c r="AC4518" s="382" t="str">
        <f t="shared" si="857"/>
        <v/>
      </c>
      <c r="AD4518" s="382" t="str">
        <f t="shared" si="858"/>
        <v/>
      </c>
    </row>
    <row r="4519" spans="11:30" ht="13.5" customHeight="1">
      <c r="K4519" s="4">
        <f t="shared" si="850"/>
        <v>12</v>
      </c>
      <c r="L4519" s="34">
        <v>43440</v>
      </c>
      <c r="M4519" s="4">
        <v>189</v>
      </c>
      <c r="N4519" s="4">
        <v>4</v>
      </c>
      <c r="O4519" s="31">
        <v>0.125</v>
      </c>
      <c r="P4519" s="35">
        <v>7.0699999999999985</v>
      </c>
      <c r="Q4519" s="36">
        <f t="shared" si="851"/>
        <v>13</v>
      </c>
      <c r="R4519" s="4">
        <f t="shared" si="852"/>
        <v>5.9300000000000015</v>
      </c>
      <c r="S4519" s="31">
        <f t="shared" si="855"/>
        <v>0.20944444444444443</v>
      </c>
      <c r="T4519" s="31">
        <f t="shared" si="856"/>
        <v>0.77601851851851855</v>
      </c>
      <c r="U4519" s="4">
        <f t="shared" si="854"/>
        <v>0</v>
      </c>
      <c r="V4519" s="4" t="str">
        <f t="shared" si="849"/>
        <v/>
      </c>
      <c r="W4519" s="18" t="str">
        <f>IF(V4519="","",VLOOKUP(L4519,日射量と図３!$A$4:$C$368,3,TRUE)*238.85/100)</f>
        <v/>
      </c>
      <c r="X4519" s="4" t="str">
        <f t="shared" si="853"/>
        <v/>
      </c>
      <c r="Y4519" s="4" t="str">
        <f t="shared" si="859"/>
        <v/>
      </c>
      <c r="Z4519" s="4" t="str">
        <f t="shared" si="860"/>
        <v/>
      </c>
      <c r="AA4519" s="4" t="str">
        <f>IF($V4519="","",IF(Y4519&lt;36,0,IF(AND(36&lt;=Y4519,Y4519&lt;71),VLOOKUP($W4519,日射量と図３!$E$6:$F$34,2,TRUE),IF(AND(71&lt;=Y4519,Y4519&lt;107),VLOOKUP($W4519,日射量と図３!$E$6:$G$34,3,TRUE),IF(AND(107&lt;=Y4519,Y4519&lt;143),VLOOKUP($W4519,日射量と図３!$E$6:$H$34,4,TRUE),VLOOKUP($W4519,日射量と図３!$E$6:$I$34,5,TRUE))))))</f>
        <v/>
      </c>
      <c r="AB4519" s="4" t="str">
        <f>IF($V4519="","",IF(Z4519&lt;36,0,IF(AND(36&lt;=Z4519,Z4519&lt;71),VLOOKUP($W4519,日射量と図３!$E$6:$F$34,2,TRUE),IF(AND(71&lt;=Z4519,Z4519&lt;107),VLOOKUP($W4519,日射量と図３!$E$6:$G$34,3,TRUE),IF(AND(107&lt;=Z4519,Z4519&lt;143),VLOOKUP($W4519,日射量と図３!$E$6:$H$34,4,TRUE),VLOOKUP($W4519,日射量と図３!$E$6:$I$34,5,TRUE))))))</f>
        <v/>
      </c>
      <c r="AC4519" s="382" t="str">
        <f t="shared" si="857"/>
        <v/>
      </c>
      <c r="AD4519" s="382" t="str">
        <f t="shared" si="858"/>
        <v/>
      </c>
    </row>
    <row r="4520" spans="11:30" ht="13.5" customHeight="1">
      <c r="K4520" s="4">
        <f t="shared" si="850"/>
        <v>12</v>
      </c>
      <c r="L4520" s="34">
        <v>43440</v>
      </c>
      <c r="M4520" s="4">
        <v>189</v>
      </c>
      <c r="N4520" s="4">
        <v>5</v>
      </c>
      <c r="O4520" s="31">
        <v>0.16666666666666666</v>
      </c>
      <c r="P4520" s="35">
        <v>7.0300000000000011</v>
      </c>
      <c r="Q4520" s="36">
        <f t="shared" si="851"/>
        <v>15</v>
      </c>
      <c r="R4520" s="4">
        <f t="shared" si="852"/>
        <v>7.9699999999999989</v>
      </c>
      <c r="S4520" s="31">
        <f t="shared" si="855"/>
        <v>0.20944444444444443</v>
      </c>
      <c r="T4520" s="31">
        <f t="shared" si="856"/>
        <v>0.77601851851851855</v>
      </c>
      <c r="U4520" s="4">
        <f t="shared" si="854"/>
        <v>0</v>
      </c>
      <c r="V4520" s="4" t="str">
        <f t="shared" ref="V4520:V4583" si="861">IF(N4520=1,SUM(U4520:U4543),"")</f>
        <v/>
      </c>
      <c r="W4520" s="18" t="str">
        <f>IF(V4520="","",VLOOKUP(L4520,日射量と図３!$A$4:$C$368,3,TRUE)*238.85/100)</f>
        <v/>
      </c>
      <c r="X4520" s="4" t="str">
        <f t="shared" si="853"/>
        <v/>
      </c>
      <c r="Y4520" s="4" t="str">
        <f t="shared" si="859"/>
        <v/>
      </c>
      <c r="Z4520" s="4" t="str">
        <f t="shared" si="860"/>
        <v/>
      </c>
      <c r="AA4520" s="4" t="str">
        <f>IF($V4520="","",IF(Y4520&lt;36,0,IF(AND(36&lt;=Y4520,Y4520&lt;71),VLOOKUP($W4520,日射量と図３!$E$6:$F$34,2,TRUE),IF(AND(71&lt;=Y4520,Y4520&lt;107),VLOOKUP($W4520,日射量と図３!$E$6:$G$34,3,TRUE),IF(AND(107&lt;=Y4520,Y4520&lt;143),VLOOKUP($W4520,日射量と図３!$E$6:$H$34,4,TRUE),VLOOKUP($W4520,日射量と図３!$E$6:$I$34,5,TRUE))))))</f>
        <v/>
      </c>
      <c r="AB4520" s="4" t="str">
        <f>IF($V4520="","",IF(Z4520&lt;36,0,IF(AND(36&lt;=Z4520,Z4520&lt;71),VLOOKUP($W4520,日射量と図３!$E$6:$F$34,2,TRUE),IF(AND(71&lt;=Z4520,Z4520&lt;107),VLOOKUP($W4520,日射量と図３!$E$6:$G$34,3,TRUE),IF(AND(107&lt;=Z4520,Z4520&lt;143),VLOOKUP($W4520,日射量と図３!$E$6:$H$34,4,TRUE),VLOOKUP($W4520,日射量と図３!$E$6:$I$34,5,TRUE))))))</f>
        <v/>
      </c>
      <c r="AC4520" s="382" t="str">
        <f t="shared" si="857"/>
        <v/>
      </c>
      <c r="AD4520" s="382" t="str">
        <f t="shared" si="858"/>
        <v/>
      </c>
    </row>
    <row r="4521" spans="11:30" ht="13.5" customHeight="1">
      <c r="K4521" s="4">
        <f t="shared" si="850"/>
        <v>12</v>
      </c>
      <c r="L4521" s="34">
        <v>43440</v>
      </c>
      <c r="M4521" s="4">
        <v>189</v>
      </c>
      <c r="N4521" s="4">
        <v>6</v>
      </c>
      <c r="O4521" s="31">
        <v>0.20833333333333334</v>
      </c>
      <c r="P4521" s="35">
        <v>6.4099999999999993</v>
      </c>
      <c r="Q4521" s="36">
        <f t="shared" si="851"/>
        <v>15</v>
      </c>
      <c r="R4521" s="4">
        <f t="shared" si="852"/>
        <v>8.59</v>
      </c>
      <c r="S4521" s="31">
        <f t="shared" si="855"/>
        <v>0.20944444444444443</v>
      </c>
      <c r="T4521" s="31">
        <f t="shared" si="856"/>
        <v>0.77601851851851855</v>
      </c>
      <c r="U4521" s="4">
        <f t="shared" si="854"/>
        <v>0</v>
      </c>
      <c r="V4521" s="4" t="str">
        <f t="shared" si="861"/>
        <v/>
      </c>
      <c r="W4521" s="18" t="str">
        <f>IF(V4521="","",VLOOKUP(L4521,日射量と図３!$A$4:$C$368,3,TRUE)*238.85/100)</f>
        <v/>
      </c>
      <c r="X4521" s="4" t="str">
        <f t="shared" si="853"/>
        <v/>
      </c>
      <c r="Y4521" s="4" t="str">
        <f t="shared" si="859"/>
        <v/>
      </c>
      <c r="Z4521" s="4" t="str">
        <f t="shared" si="860"/>
        <v/>
      </c>
      <c r="AA4521" s="4" t="str">
        <f>IF($V4521="","",IF(Y4521&lt;36,0,IF(AND(36&lt;=Y4521,Y4521&lt;71),VLOOKUP($W4521,日射量と図３!$E$6:$F$34,2,TRUE),IF(AND(71&lt;=Y4521,Y4521&lt;107),VLOOKUP($W4521,日射量と図３!$E$6:$G$34,3,TRUE),IF(AND(107&lt;=Y4521,Y4521&lt;143),VLOOKUP($W4521,日射量と図３!$E$6:$H$34,4,TRUE),VLOOKUP($W4521,日射量と図３!$E$6:$I$34,5,TRUE))))))</f>
        <v/>
      </c>
      <c r="AB4521" s="4" t="str">
        <f>IF($V4521="","",IF(Z4521&lt;36,0,IF(AND(36&lt;=Z4521,Z4521&lt;71),VLOOKUP($W4521,日射量と図３!$E$6:$F$34,2,TRUE),IF(AND(71&lt;=Z4521,Z4521&lt;107),VLOOKUP($W4521,日射量と図３!$E$6:$G$34,3,TRUE),IF(AND(107&lt;=Z4521,Z4521&lt;143),VLOOKUP($W4521,日射量と図３!$E$6:$H$34,4,TRUE),VLOOKUP($W4521,日射量と図３!$E$6:$I$34,5,TRUE))))))</f>
        <v/>
      </c>
      <c r="AC4521" s="382" t="str">
        <f t="shared" si="857"/>
        <v/>
      </c>
      <c r="AD4521" s="382" t="str">
        <f t="shared" si="858"/>
        <v/>
      </c>
    </row>
    <row r="4522" spans="11:30" ht="13.5" customHeight="1">
      <c r="K4522" s="4">
        <f t="shared" si="850"/>
        <v>12</v>
      </c>
      <c r="L4522" s="34">
        <v>43440</v>
      </c>
      <c r="M4522" s="4">
        <v>189</v>
      </c>
      <c r="N4522" s="4">
        <v>7</v>
      </c>
      <c r="O4522" s="31">
        <v>0.25</v>
      </c>
      <c r="P4522" s="35">
        <v>6.35</v>
      </c>
      <c r="Q4522" s="36">
        <f t="shared" si="851"/>
        <v>15</v>
      </c>
      <c r="R4522" s="4">
        <f t="shared" si="852"/>
        <v>8.65</v>
      </c>
      <c r="S4522" s="31">
        <f t="shared" si="855"/>
        <v>0.20944444444444443</v>
      </c>
      <c r="T4522" s="31">
        <f t="shared" si="856"/>
        <v>0.77601851851851855</v>
      </c>
      <c r="U4522" s="4">
        <f t="shared" si="854"/>
        <v>8.65</v>
      </c>
      <c r="V4522" s="4" t="str">
        <f t="shared" si="861"/>
        <v/>
      </c>
      <c r="W4522" s="18" t="str">
        <f>IF(V4522="","",VLOOKUP(L4522,日射量と図３!$A$4:$C$368,3,TRUE)*238.85/100)</f>
        <v/>
      </c>
      <c r="X4522" s="4" t="str">
        <f t="shared" si="853"/>
        <v/>
      </c>
      <c r="Y4522" s="4" t="str">
        <f t="shared" si="859"/>
        <v/>
      </c>
      <c r="Z4522" s="4" t="str">
        <f t="shared" si="860"/>
        <v/>
      </c>
      <c r="AA4522" s="4" t="str">
        <f>IF($V4522="","",IF(Y4522&lt;36,0,IF(AND(36&lt;=Y4522,Y4522&lt;71),VLOOKUP($W4522,日射量と図３!$E$6:$F$34,2,TRUE),IF(AND(71&lt;=Y4522,Y4522&lt;107),VLOOKUP($W4522,日射量と図３!$E$6:$G$34,3,TRUE),IF(AND(107&lt;=Y4522,Y4522&lt;143),VLOOKUP($W4522,日射量と図３!$E$6:$H$34,4,TRUE),VLOOKUP($W4522,日射量と図３!$E$6:$I$34,5,TRUE))))))</f>
        <v/>
      </c>
      <c r="AB4522" s="4" t="str">
        <f>IF($V4522="","",IF(Z4522&lt;36,0,IF(AND(36&lt;=Z4522,Z4522&lt;71),VLOOKUP($W4522,日射量と図３!$E$6:$F$34,2,TRUE),IF(AND(71&lt;=Z4522,Z4522&lt;107),VLOOKUP($W4522,日射量と図３!$E$6:$G$34,3,TRUE),IF(AND(107&lt;=Z4522,Z4522&lt;143),VLOOKUP($W4522,日射量と図３!$E$6:$H$34,4,TRUE),VLOOKUP($W4522,日射量と図３!$E$6:$I$34,5,TRUE))))))</f>
        <v/>
      </c>
      <c r="AC4522" s="382" t="str">
        <f t="shared" si="857"/>
        <v/>
      </c>
      <c r="AD4522" s="382" t="str">
        <f t="shared" si="858"/>
        <v/>
      </c>
    </row>
    <row r="4523" spans="11:30" ht="13.5" customHeight="1">
      <c r="K4523" s="4">
        <f t="shared" si="850"/>
        <v>12</v>
      </c>
      <c r="L4523" s="34">
        <v>43440</v>
      </c>
      <c r="M4523" s="4">
        <v>189</v>
      </c>
      <c r="N4523" s="4">
        <v>8</v>
      </c>
      <c r="O4523" s="31">
        <v>0.29166666666666669</v>
      </c>
      <c r="P4523" s="35">
        <v>6.55</v>
      </c>
      <c r="Q4523" s="36">
        <f t="shared" si="851"/>
        <v>12</v>
      </c>
      <c r="R4523" s="4">
        <f t="shared" si="852"/>
        <v>5.45</v>
      </c>
      <c r="S4523" s="31">
        <f t="shared" si="855"/>
        <v>0.20944444444444443</v>
      </c>
      <c r="T4523" s="31">
        <f t="shared" si="856"/>
        <v>0.77601851851851855</v>
      </c>
      <c r="U4523" s="4">
        <f t="shared" si="854"/>
        <v>5.45</v>
      </c>
      <c r="V4523" s="4" t="str">
        <f t="shared" si="861"/>
        <v/>
      </c>
      <c r="W4523" s="18" t="str">
        <f>IF(V4523="","",VLOOKUP(L4523,日射量と図３!$A$4:$C$368,3,TRUE)*238.85/100)</f>
        <v/>
      </c>
      <c r="X4523" s="4" t="str">
        <f t="shared" si="853"/>
        <v/>
      </c>
      <c r="Y4523" s="4" t="str">
        <f t="shared" si="859"/>
        <v/>
      </c>
      <c r="Z4523" s="4" t="str">
        <f t="shared" si="860"/>
        <v/>
      </c>
      <c r="AA4523" s="4" t="str">
        <f>IF($V4523="","",IF(Y4523&lt;36,0,IF(AND(36&lt;=Y4523,Y4523&lt;71),VLOOKUP($W4523,日射量と図３!$E$6:$F$34,2,TRUE),IF(AND(71&lt;=Y4523,Y4523&lt;107),VLOOKUP($W4523,日射量と図３!$E$6:$G$34,3,TRUE),IF(AND(107&lt;=Y4523,Y4523&lt;143),VLOOKUP($W4523,日射量と図３!$E$6:$H$34,4,TRUE),VLOOKUP($W4523,日射量と図３!$E$6:$I$34,5,TRUE))))))</f>
        <v/>
      </c>
      <c r="AB4523" s="4" t="str">
        <f>IF($V4523="","",IF(Z4523&lt;36,0,IF(AND(36&lt;=Z4523,Z4523&lt;71),VLOOKUP($W4523,日射量と図３!$E$6:$F$34,2,TRUE),IF(AND(71&lt;=Z4523,Z4523&lt;107),VLOOKUP($W4523,日射量と図３!$E$6:$G$34,3,TRUE),IF(AND(107&lt;=Z4523,Z4523&lt;143),VLOOKUP($W4523,日射量と図３!$E$6:$H$34,4,TRUE),VLOOKUP($W4523,日射量と図３!$E$6:$I$34,5,TRUE))))))</f>
        <v/>
      </c>
      <c r="AC4523" s="382" t="str">
        <f t="shared" si="857"/>
        <v/>
      </c>
      <c r="AD4523" s="382" t="str">
        <f t="shared" si="858"/>
        <v/>
      </c>
    </row>
    <row r="4524" spans="11:30" ht="13.5" customHeight="1">
      <c r="K4524" s="4">
        <f t="shared" si="850"/>
        <v>12</v>
      </c>
      <c r="L4524" s="34">
        <v>43440</v>
      </c>
      <c r="M4524" s="4">
        <v>189</v>
      </c>
      <c r="N4524" s="4">
        <v>9</v>
      </c>
      <c r="O4524" s="31">
        <v>0.33333333333333331</v>
      </c>
      <c r="P4524" s="35">
        <v>7.4099999999999993</v>
      </c>
      <c r="Q4524" s="36">
        <f t="shared" si="851"/>
        <v>12</v>
      </c>
      <c r="R4524" s="4">
        <f t="shared" si="852"/>
        <v>4.5900000000000007</v>
      </c>
      <c r="S4524" s="31">
        <f t="shared" si="855"/>
        <v>0.20944444444444443</v>
      </c>
      <c r="T4524" s="31">
        <f t="shared" si="856"/>
        <v>0.77601851851851855</v>
      </c>
      <c r="U4524" s="4">
        <f t="shared" si="854"/>
        <v>4.5900000000000007</v>
      </c>
      <c r="V4524" s="4" t="str">
        <f t="shared" si="861"/>
        <v/>
      </c>
      <c r="W4524" s="18" t="str">
        <f>IF(V4524="","",VLOOKUP(L4524,日射量と図３!$A$4:$C$368,3,TRUE)*238.85/100)</f>
        <v/>
      </c>
      <c r="X4524" s="4" t="str">
        <f t="shared" si="853"/>
        <v/>
      </c>
      <c r="Y4524" s="4" t="str">
        <f t="shared" si="859"/>
        <v/>
      </c>
      <c r="Z4524" s="4" t="str">
        <f t="shared" si="860"/>
        <v/>
      </c>
      <c r="AA4524" s="4" t="str">
        <f>IF($V4524="","",IF(Y4524&lt;36,0,IF(AND(36&lt;=Y4524,Y4524&lt;71),VLOOKUP($W4524,日射量と図３!$E$6:$F$34,2,TRUE),IF(AND(71&lt;=Y4524,Y4524&lt;107),VLOOKUP($W4524,日射量と図３!$E$6:$G$34,3,TRUE),IF(AND(107&lt;=Y4524,Y4524&lt;143),VLOOKUP($W4524,日射量と図３!$E$6:$H$34,4,TRUE),VLOOKUP($W4524,日射量と図３!$E$6:$I$34,5,TRUE))))))</f>
        <v/>
      </c>
      <c r="AB4524" s="4" t="str">
        <f>IF($V4524="","",IF(Z4524&lt;36,0,IF(AND(36&lt;=Z4524,Z4524&lt;71),VLOOKUP($W4524,日射量と図３!$E$6:$F$34,2,TRUE),IF(AND(71&lt;=Z4524,Z4524&lt;107),VLOOKUP($W4524,日射量と図３!$E$6:$G$34,3,TRUE),IF(AND(107&lt;=Z4524,Z4524&lt;143),VLOOKUP($W4524,日射量と図３!$E$6:$H$34,4,TRUE),VLOOKUP($W4524,日射量と図３!$E$6:$I$34,5,TRUE))))))</f>
        <v/>
      </c>
      <c r="AC4524" s="382" t="str">
        <f t="shared" si="857"/>
        <v/>
      </c>
      <c r="AD4524" s="382" t="str">
        <f t="shared" si="858"/>
        <v/>
      </c>
    </row>
    <row r="4525" spans="11:30" ht="13.5" customHeight="1">
      <c r="K4525" s="4">
        <f t="shared" si="850"/>
        <v>12</v>
      </c>
      <c r="L4525" s="34">
        <v>43440</v>
      </c>
      <c r="M4525" s="4">
        <v>189</v>
      </c>
      <c r="N4525" s="4">
        <v>10</v>
      </c>
      <c r="O4525" s="31">
        <v>0.375</v>
      </c>
      <c r="P4525" s="35">
        <v>8.5500000000000007</v>
      </c>
      <c r="Q4525" s="36">
        <f t="shared" si="851"/>
        <v>12</v>
      </c>
      <c r="R4525" s="4">
        <f t="shared" si="852"/>
        <v>3.4499999999999993</v>
      </c>
      <c r="S4525" s="31">
        <f t="shared" si="855"/>
        <v>0.20944444444444443</v>
      </c>
      <c r="T4525" s="31">
        <f t="shared" si="856"/>
        <v>0.77601851851851855</v>
      </c>
      <c r="U4525" s="4">
        <f t="shared" si="854"/>
        <v>3.4499999999999993</v>
      </c>
      <c r="V4525" s="4" t="str">
        <f t="shared" si="861"/>
        <v/>
      </c>
      <c r="W4525" s="18" t="str">
        <f>IF(V4525="","",VLOOKUP(L4525,日射量と図３!$A$4:$C$368,3,TRUE)*238.85/100)</f>
        <v/>
      </c>
      <c r="X4525" s="4" t="str">
        <f t="shared" si="853"/>
        <v/>
      </c>
      <c r="Y4525" s="4" t="str">
        <f t="shared" si="859"/>
        <v/>
      </c>
      <c r="Z4525" s="4" t="str">
        <f t="shared" si="860"/>
        <v/>
      </c>
      <c r="AA4525" s="4" t="str">
        <f>IF($V4525="","",IF(Y4525&lt;36,0,IF(AND(36&lt;=Y4525,Y4525&lt;71),VLOOKUP($W4525,日射量と図３!$E$6:$F$34,2,TRUE),IF(AND(71&lt;=Y4525,Y4525&lt;107),VLOOKUP($W4525,日射量と図３!$E$6:$G$34,3,TRUE),IF(AND(107&lt;=Y4525,Y4525&lt;143),VLOOKUP($W4525,日射量と図３!$E$6:$H$34,4,TRUE),VLOOKUP($W4525,日射量と図３!$E$6:$I$34,5,TRUE))))))</f>
        <v/>
      </c>
      <c r="AB4525" s="4" t="str">
        <f>IF($V4525="","",IF(Z4525&lt;36,0,IF(AND(36&lt;=Z4525,Z4525&lt;71),VLOOKUP($W4525,日射量と図３!$E$6:$F$34,2,TRUE),IF(AND(71&lt;=Z4525,Z4525&lt;107),VLOOKUP($W4525,日射量と図３!$E$6:$G$34,3,TRUE),IF(AND(107&lt;=Z4525,Z4525&lt;143),VLOOKUP($W4525,日射量と図３!$E$6:$H$34,4,TRUE),VLOOKUP($W4525,日射量と図３!$E$6:$I$34,5,TRUE))))))</f>
        <v/>
      </c>
      <c r="AC4525" s="382" t="str">
        <f t="shared" si="857"/>
        <v/>
      </c>
      <c r="AD4525" s="382" t="str">
        <f t="shared" si="858"/>
        <v/>
      </c>
    </row>
    <row r="4526" spans="11:30" ht="13.5" customHeight="1">
      <c r="K4526" s="4">
        <f t="shared" si="850"/>
        <v>12</v>
      </c>
      <c r="L4526" s="34">
        <v>43440</v>
      </c>
      <c r="M4526" s="4">
        <v>189</v>
      </c>
      <c r="N4526" s="4">
        <v>11</v>
      </c>
      <c r="O4526" s="31">
        <v>0.41666666666666669</v>
      </c>
      <c r="P4526" s="35">
        <v>9.5399999999999991</v>
      </c>
      <c r="Q4526" s="36">
        <f t="shared" si="851"/>
        <v>12</v>
      </c>
      <c r="R4526" s="4">
        <f t="shared" si="852"/>
        <v>2.4600000000000009</v>
      </c>
      <c r="S4526" s="31">
        <f t="shared" si="855"/>
        <v>0.20944444444444443</v>
      </c>
      <c r="T4526" s="31">
        <f t="shared" si="856"/>
        <v>0.77601851851851855</v>
      </c>
      <c r="U4526" s="4">
        <f t="shared" si="854"/>
        <v>2.4600000000000009</v>
      </c>
      <c r="V4526" s="4" t="str">
        <f t="shared" si="861"/>
        <v/>
      </c>
      <c r="W4526" s="18" t="str">
        <f>IF(V4526="","",VLOOKUP(L4526,日射量と図３!$A$4:$C$368,3,TRUE)*238.85/100)</f>
        <v/>
      </c>
      <c r="X4526" s="4" t="str">
        <f t="shared" si="853"/>
        <v/>
      </c>
      <c r="Y4526" s="4" t="str">
        <f t="shared" si="859"/>
        <v/>
      </c>
      <c r="Z4526" s="4" t="str">
        <f t="shared" si="860"/>
        <v/>
      </c>
      <c r="AA4526" s="4" t="str">
        <f>IF($V4526="","",IF(Y4526&lt;36,0,IF(AND(36&lt;=Y4526,Y4526&lt;71),VLOOKUP($W4526,日射量と図３!$E$6:$F$34,2,TRUE),IF(AND(71&lt;=Y4526,Y4526&lt;107),VLOOKUP($W4526,日射量と図３!$E$6:$G$34,3,TRUE),IF(AND(107&lt;=Y4526,Y4526&lt;143),VLOOKUP($W4526,日射量と図３!$E$6:$H$34,4,TRUE),VLOOKUP($W4526,日射量と図３!$E$6:$I$34,5,TRUE))))))</f>
        <v/>
      </c>
      <c r="AB4526" s="4" t="str">
        <f>IF($V4526="","",IF(Z4526&lt;36,0,IF(AND(36&lt;=Z4526,Z4526&lt;71),VLOOKUP($W4526,日射量と図３!$E$6:$F$34,2,TRUE),IF(AND(71&lt;=Z4526,Z4526&lt;107),VLOOKUP($W4526,日射量と図３!$E$6:$G$34,3,TRUE),IF(AND(107&lt;=Z4526,Z4526&lt;143),VLOOKUP($W4526,日射量と図３!$E$6:$H$34,4,TRUE),VLOOKUP($W4526,日射量と図３!$E$6:$I$34,5,TRUE))))))</f>
        <v/>
      </c>
      <c r="AC4526" s="382" t="str">
        <f t="shared" si="857"/>
        <v/>
      </c>
      <c r="AD4526" s="382" t="str">
        <f t="shared" si="858"/>
        <v/>
      </c>
    </row>
    <row r="4527" spans="11:30" ht="13.5" customHeight="1">
      <c r="K4527" s="4">
        <f t="shared" si="850"/>
        <v>12</v>
      </c>
      <c r="L4527" s="34">
        <v>43440</v>
      </c>
      <c r="M4527" s="4">
        <v>189</v>
      </c>
      <c r="N4527" s="4">
        <v>12</v>
      </c>
      <c r="O4527" s="31">
        <v>0.45833333333333331</v>
      </c>
      <c r="P4527" s="35">
        <v>10.41</v>
      </c>
      <c r="Q4527" s="36">
        <f t="shared" si="851"/>
        <v>12</v>
      </c>
      <c r="R4527" s="4">
        <f t="shared" si="852"/>
        <v>1.5899999999999999</v>
      </c>
      <c r="S4527" s="31">
        <f t="shared" si="855"/>
        <v>0.20944444444444443</v>
      </c>
      <c r="T4527" s="31">
        <f t="shared" si="856"/>
        <v>0.77601851851851855</v>
      </c>
      <c r="U4527" s="4">
        <f t="shared" si="854"/>
        <v>1.5899999999999999</v>
      </c>
      <c r="V4527" s="4" t="str">
        <f t="shared" si="861"/>
        <v/>
      </c>
      <c r="W4527" s="18" t="str">
        <f>IF(V4527="","",VLOOKUP(L4527,日射量と図３!$A$4:$C$368,3,TRUE)*238.85/100)</f>
        <v/>
      </c>
      <c r="X4527" s="4" t="str">
        <f t="shared" si="853"/>
        <v/>
      </c>
      <c r="Y4527" s="4" t="str">
        <f t="shared" si="859"/>
        <v/>
      </c>
      <c r="Z4527" s="4" t="str">
        <f t="shared" si="860"/>
        <v/>
      </c>
      <c r="AA4527" s="4" t="str">
        <f>IF($V4527="","",IF(Y4527&lt;36,0,IF(AND(36&lt;=Y4527,Y4527&lt;71),VLOOKUP($W4527,日射量と図３!$E$6:$F$34,2,TRUE),IF(AND(71&lt;=Y4527,Y4527&lt;107),VLOOKUP($W4527,日射量と図３!$E$6:$G$34,3,TRUE),IF(AND(107&lt;=Y4527,Y4527&lt;143),VLOOKUP($W4527,日射量と図３!$E$6:$H$34,4,TRUE),VLOOKUP($W4527,日射量と図３!$E$6:$I$34,5,TRUE))))))</f>
        <v/>
      </c>
      <c r="AB4527" s="4" t="str">
        <f>IF($V4527="","",IF(Z4527&lt;36,0,IF(AND(36&lt;=Z4527,Z4527&lt;71),VLOOKUP($W4527,日射量と図３!$E$6:$F$34,2,TRUE),IF(AND(71&lt;=Z4527,Z4527&lt;107),VLOOKUP($W4527,日射量と図３!$E$6:$G$34,3,TRUE),IF(AND(107&lt;=Z4527,Z4527&lt;143),VLOOKUP($W4527,日射量と図３!$E$6:$H$34,4,TRUE),VLOOKUP($W4527,日射量と図３!$E$6:$I$34,5,TRUE))))))</f>
        <v/>
      </c>
      <c r="AC4527" s="382" t="str">
        <f t="shared" si="857"/>
        <v/>
      </c>
      <c r="AD4527" s="382" t="str">
        <f t="shared" si="858"/>
        <v/>
      </c>
    </row>
    <row r="4528" spans="11:30" ht="13.5" customHeight="1">
      <c r="K4528" s="4">
        <f t="shared" si="850"/>
        <v>12</v>
      </c>
      <c r="L4528" s="34">
        <v>43440</v>
      </c>
      <c r="M4528" s="4">
        <v>189</v>
      </c>
      <c r="N4528" s="4">
        <v>13</v>
      </c>
      <c r="O4528" s="31">
        <v>0.5</v>
      </c>
      <c r="P4528" s="35">
        <v>11.130000000000003</v>
      </c>
      <c r="Q4528" s="36">
        <f t="shared" si="851"/>
        <v>12</v>
      </c>
      <c r="R4528" s="4">
        <f t="shared" si="852"/>
        <v>0.86999999999999744</v>
      </c>
      <c r="S4528" s="31">
        <f t="shared" si="855"/>
        <v>0.20944444444444443</v>
      </c>
      <c r="T4528" s="31">
        <f t="shared" si="856"/>
        <v>0.77601851851851855</v>
      </c>
      <c r="U4528" s="4">
        <f t="shared" si="854"/>
        <v>0.86999999999999744</v>
      </c>
      <c r="V4528" s="4" t="str">
        <f t="shared" si="861"/>
        <v/>
      </c>
      <c r="W4528" s="18" t="str">
        <f>IF(V4528="","",VLOOKUP(L4528,日射量と図３!$A$4:$C$368,3,TRUE)*238.85/100)</f>
        <v/>
      </c>
      <c r="X4528" s="4" t="str">
        <f t="shared" si="853"/>
        <v/>
      </c>
      <c r="Y4528" s="4" t="str">
        <f t="shared" si="859"/>
        <v/>
      </c>
      <c r="Z4528" s="4" t="str">
        <f t="shared" si="860"/>
        <v/>
      </c>
      <c r="AA4528" s="4" t="str">
        <f>IF($V4528="","",IF(Y4528&lt;36,0,IF(AND(36&lt;=Y4528,Y4528&lt;71),VLOOKUP($W4528,日射量と図３!$E$6:$F$34,2,TRUE),IF(AND(71&lt;=Y4528,Y4528&lt;107),VLOOKUP($W4528,日射量と図３!$E$6:$G$34,3,TRUE),IF(AND(107&lt;=Y4528,Y4528&lt;143),VLOOKUP($W4528,日射量と図３!$E$6:$H$34,4,TRUE),VLOOKUP($W4528,日射量と図３!$E$6:$I$34,5,TRUE))))))</f>
        <v/>
      </c>
      <c r="AB4528" s="4" t="str">
        <f>IF($V4528="","",IF(Z4528&lt;36,0,IF(AND(36&lt;=Z4528,Z4528&lt;71),VLOOKUP($W4528,日射量と図３!$E$6:$F$34,2,TRUE),IF(AND(71&lt;=Z4528,Z4528&lt;107),VLOOKUP($W4528,日射量と図３!$E$6:$G$34,3,TRUE),IF(AND(107&lt;=Z4528,Z4528&lt;143),VLOOKUP($W4528,日射量と図３!$E$6:$H$34,4,TRUE),VLOOKUP($W4528,日射量と図３!$E$6:$I$34,5,TRUE))))))</f>
        <v/>
      </c>
      <c r="AC4528" s="382" t="str">
        <f t="shared" si="857"/>
        <v/>
      </c>
      <c r="AD4528" s="382" t="str">
        <f t="shared" si="858"/>
        <v/>
      </c>
    </row>
    <row r="4529" spans="11:30" ht="13.5" customHeight="1">
      <c r="K4529" s="4">
        <f t="shared" si="850"/>
        <v>12</v>
      </c>
      <c r="L4529" s="34">
        <v>43440</v>
      </c>
      <c r="M4529" s="4">
        <v>189</v>
      </c>
      <c r="N4529" s="4">
        <v>14</v>
      </c>
      <c r="O4529" s="31">
        <v>0.54166666666666663</v>
      </c>
      <c r="P4529" s="35">
        <v>11.29</v>
      </c>
      <c r="Q4529" s="36">
        <f t="shared" si="851"/>
        <v>12</v>
      </c>
      <c r="R4529" s="4">
        <f t="shared" si="852"/>
        <v>0.71000000000000085</v>
      </c>
      <c r="S4529" s="31">
        <f t="shared" si="855"/>
        <v>0.20944444444444443</v>
      </c>
      <c r="T4529" s="31">
        <f t="shared" si="856"/>
        <v>0.77601851851851855</v>
      </c>
      <c r="U4529" s="4">
        <f t="shared" si="854"/>
        <v>0.71000000000000085</v>
      </c>
      <c r="V4529" s="4" t="str">
        <f t="shared" si="861"/>
        <v/>
      </c>
      <c r="W4529" s="18" t="str">
        <f>IF(V4529="","",VLOOKUP(L4529,日射量と図３!$A$4:$C$368,3,TRUE)*238.85/100)</f>
        <v/>
      </c>
      <c r="X4529" s="4" t="str">
        <f t="shared" si="853"/>
        <v/>
      </c>
      <c r="Y4529" s="4" t="str">
        <f t="shared" si="859"/>
        <v/>
      </c>
      <c r="Z4529" s="4" t="str">
        <f t="shared" si="860"/>
        <v/>
      </c>
      <c r="AA4529" s="4" t="str">
        <f>IF($V4529="","",IF(Y4529&lt;36,0,IF(AND(36&lt;=Y4529,Y4529&lt;71),VLOOKUP($W4529,日射量と図３!$E$6:$F$34,2,TRUE),IF(AND(71&lt;=Y4529,Y4529&lt;107),VLOOKUP($W4529,日射量と図３!$E$6:$G$34,3,TRUE),IF(AND(107&lt;=Y4529,Y4529&lt;143),VLOOKUP($W4529,日射量と図３!$E$6:$H$34,4,TRUE),VLOOKUP($W4529,日射量と図３!$E$6:$I$34,5,TRUE))))))</f>
        <v/>
      </c>
      <c r="AB4529" s="4" t="str">
        <f>IF($V4529="","",IF(Z4529&lt;36,0,IF(AND(36&lt;=Z4529,Z4529&lt;71),VLOOKUP($W4529,日射量と図３!$E$6:$F$34,2,TRUE),IF(AND(71&lt;=Z4529,Z4529&lt;107),VLOOKUP($W4529,日射量と図３!$E$6:$G$34,3,TRUE),IF(AND(107&lt;=Z4529,Z4529&lt;143),VLOOKUP($W4529,日射量と図３!$E$6:$H$34,4,TRUE),VLOOKUP($W4529,日射量と図３!$E$6:$I$34,5,TRUE))))))</f>
        <v/>
      </c>
      <c r="AC4529" s="382" t="str">
        <f t="shared" si="857"/>
        <v/>
      </c>
      <c r="AD4529" s="382" t="str">
        <f t="shared" si="858"/>
        <v/>
      </c>
    </row>
    <row r="4530" spans="11:30" ht="13.5" customHeight="1">
      <c r="K4530" s="4">
        <f t="shared" si="850"/>
        <v>12</v>
      </c>
      <c r="L4530" s="34">
        <v>43440</v>
      </c>
      <c r="M4530" s="4">
        <v>189</v>
      </c>
      <c r="N4530" s="4">
        <v>15</v>
      </c>
      <c r="O4530" s="31">
        <v>0.58333333333333337</v>
      </c>
      <c r="P4530" s="35">
        <v>11.43</v>
      </c>
      <c r="Q4530" s="36">
        <f t="shared" si="851"/>
        <v>12</v>
      </c>
      <c r="R4530" s="4">
        <f t="shared" si="852"/>
        <v>0.57000000000000028</v>
      </c>
      <c r="S4530" s="31">
        <f t="shared" si="855"/>
        <v>0.20944444444444443</v>
      </c>
      <c r="T4530" s="31">
        <f t="shared" si="856"/>
        <v>0.77601851851851855</v>
      </c>
      <c r="U4530" s="4">
        <f t="shared" si="854"/>
        <v>0.57000000000000028</v>
      </c>
      <c r="V4530" s="4" t="str">
        <f t="shared" si="861"/>
        <v/>
      </c>
      <c r="W4530" s="18" t="str">
        <f>IF(V4530="","",VLOOKUP(L4530,日射量と図３!$A$4:$C$368,3,TRUE)*238.85/100)</f>
        <v/>
      </c>
      <c r="X4530" s="4" t="str">
        <f t="shared" si="853"/>
        <v/>
      </c>
      <c r="Y4530" s="4" t="str">
        <f t="shared" si="859"/>
        <v/>
      </c>
      <c r="Z4530" s="4" t="str">
        <f t="shared" si="860"/>
        <v/>
      </c>
      <c r="AA4530" s="4" t="str">
        <f>IF($V4530="","",IF(Y4530&lt;36,0,IF(AND(36&lt;=Y4530,Y4530&lt;71),VLOOKUP($W4530,日射量と図３!$E$6:$F$34,2,TRUE),IF(AND(71&lt;=Y4530,Y4530&lt;107),VLOOKUP($W4530,日射量と図３!$E$6:$G$34,3,TRUE),IF(AND(107&lt;=Y4530,Y4530&lt;143),VLOOKUP($W4530,日射量と図３!$E$6:$H$34,4,TRUE),VLOOKUP($W4530,日射量と図３!$E$6:$I$34,5,TRUE))))))</f>
        <v/>
      </c>
      <c r="AB4530" s="4" t="str">
        <f>IF($V4530="","",IF(Z4530&lt;36,0,IF(AND(36&lt;=Z4530,Z4530&lt;71),VLOOKUP($W4530,日射量と図３!$E$6:$F$34,2,TRUE),IF(AND(71&lt;=Z4530,Z4530&lt;107),VLOOKUP($W4530,日射量と図３!$E$6:$G$34,3,TRUE),IF(AND(107&lt;=Z4530,Z4530&lt;143),VLOOKUP($W4530,日射量と図３!$E$6:$H$34,4,TRUE),VLOOKUP($W4530,日射量と図３!$E$6:$I$34,5,TRUE))))))</f>
        <v/>
      </c>
      <c r="AC4530" s="382" t="str">
        <f t="shared" si="857"/>
        <v/>
      </c>
      <c r="AD4530" s="382" t="str">
        <f t="shared" si="858"/>
        <v/>
      </c>
    </row>
    <row r="4531" spans="11:30" ht="13.5" customHeight="1">
      <c r="K4531" s="4">
        <f t="shared" si="850"/>
        <v>12</v>
      </c>
      <c r="L4531" s="34">
        <v>43440</v>
      </c>
      <c r="M4531" s="4">
        <v>189</v>
      </c>
      <c r="N4531" s="4">
        <v>16</v>
      </c>
      <c r="O4531" s="31">
        <v>0.625</v>
      </c>
      <c r="P4531" s="35">
        <v>10.690000000000001</v>
      </c>
      <c r="Q4531" s="36">
        <f t="shared" si="851"/>
        <v>16</v>
      </c>
      <c r="R4531" s="4">
        <f t="shared" si="852"/>
        <v>5.3099999999999987</v>
      </c>
      <c r="S4531" s="31">
        <f t="shared" si="855"/>
        <v>0.20944444444444443</v>
      </c>
      <c r="T4531" s="31">
        <f t="shared" si="856"/>
        <v>0.77601851851851855</v>
      </c>
      <c r="U4531" s="4">
        <f t="shared" si="854"/>
        <v>5.3099999999999987</v>
      </c>
      <c r="V4531" s="4" t="str">
        <f t="shared" si="861"/>
        <v/>
      </c>
      <c r="W4531" s="18" t="str">
        <f>IF(V4531="","",VLOOKUP(L4531,日射量と図３!$A$4:$C$368,3,TRUE)*238.85/100)</f>
        <v/>
      </c>
      <c r="X4531" s="4" t="str">
        <f t="shared" si="853"/>
        <v/>
      </c>
      <c r="Y4531" s="4" t="str">
        <f t="shared" si="859"/>
        <v/>
      </c>
      <c r="Z4531" s="4" t="str">
        <f t="shared" si="860"/>
        <v/>
      </c>
      <c r="AA4531" s="4" t="str">
        <f>IF($V4531="","",IF(Y4531&lt;36,0,IF(AND(36&lt;=Y4531,Y4531&lt;71),VLOOKUP($W4531,日射量と図３!$E$6:$F$34,2,TRUE),IF(AND(71&lt;=Y4531,Y4531&lt;107),VLOOKUP($W4531,日射量と図３!$E$6:$G$34,3,TRUE),IF(AND(107&lt;=Y4531,Y4531&lt;143),VLOOKUP($W4531,日射量と図３!$E$6:$H$34,4,TRUE),VLOOKUP($W4531,日射量と図３!$E$6:$I$34,5,TRUE))))))</f>
        <v/>
      </c>
      <c r="AB4531" s="4" t="str">
        <f>IF($V4531="","",IF(Z4531&lt;36,0,IF(AND(36&lt;=Z4531,Z4531&lt;71),VLOOKUP($W4531,日射量と図３!$E$6:$F$34,2,TRUE),IF(AND(71&lt;=Z4531,Z4531&lt;107),VLOOKUP($W4531,日射量と図３!$E$6:$G$34,3,TRUE),IF(AND(107&lt;=Z4531,Z4531&lt;143),VLOOKUP($W4531,日射量と図３!$E$6:$H$34,4,TRUE),VLOOKUP($W4531,日射量と図３!$E$6:$I$34,5,TRUE))))))</f>
        <v/>
      </c>
      <c r="AC4531" s="382" t="str">
        <f t="shared" si="857"/>
        <v/>
      </c>
      <c r="AD4531" s="382" t="str">
        <f t="shared" si="858"/>
        <v/>
      </c>
    </row>
    <row r="4532" spans="11:30" ht="13.5" customHeight="1">
      <c r="K4532" s="4">
        <f t="shared" si="850"/>
        <v>12</v>
      </c>
      <c r="L4532" s="34">
        <v>43440</v>
      </c>
      <c r="M4532" s="4">
        <v>189</v>
      </c>
      <c r="N4532" s="4">
        <v>17</v>
      </c>
      <c r="O4532" s="31">
        <v>0.66666666666666663</v>
      </c>
      <c r="P4532" s="35">
        <v>10.16</v>
      </c>
      <c r="Q4532" s="36">
        <f t="shared" si="851"/>
        <v>16</v>
      </c>
      <c r="R4532" s="4">
        <f t="shared" si="852"/>
        <v>5.84</v>
      </c>
      <c r="S4532" s="31">
        <f t="shared" si="855"/>
        <v>0.20944444444444443</v>
      </c>
      <c r="T4532" s="31">
        <f t="shared" si="856"/>
        <v>0.77601851851851855</v>
      </c>
      <c r="U4532" s="4">
        <f t="shared" si="854"/>
        <v>5.84</v>
      </c>
      <c r="V4532" s="4" t="str">
        <f t="shared" si="861"/>
        <v/>
      </c>
      <c r="W4532" s="18" t="str">
        <f>IF(V4532="","",VLOOKUP(L4532,日射量と図３!$A$4:$C$368,3,TRUE)*238.85/100)</f>
        <v/>
      </c>
      <c r="X4532" s="4" t="str">
        <f t="shared" si="853"/>
        <v/>
      </c>
      <c r="Y4532" s="4" t="str">
        <f t="shared" si="859"/>
        <v/>
      </c>
      <c r="Z4532" s="4" t="str">
        <f t="shared" si="860"/>
        <v/>
      </c>
      <c r="AA4532" s="4" t="str">
        <f>IF($V4532="","",IF(Y4532&lt;36,0,IF(AND(36&lt;=Y4532,Y4532&lt;71),VLOOKUP($W4532,日射量と図３!$E$6:$F$34,2,TRUE),IF(AND(71&lt;=Y4532,Y4532&lt;107),VLOOKUP($W4532,日射量と図３!$E$6:$G$34,3,TRUE),IF(AND(107&lt;=Y4532,Y4532&lt;143),VLOOKUP($W4532,日射量と図３!$E$6:$H$34,4,TRUE),VLOOKUP($W4532,日射量と図３!$E$6:$I$34,5,TRUE))))))</f>
        <v/>
      </c>
      <c r="AB4532" s="4" t="str">
        <f>IF($V4532="","",IF(Z4532&lt;36,0,IF(AND(36&lt;=Z4532,Z4532&lt;71),VLOOKUP($W4532,日射量と図３!$E$6:$F$34,2,TRUE),IF(AND(71&lt;=Z4532,Z4532&lt;107),VLOOKUP($W4532,日射量と図３!$E$6:$G$34,3,TRUE),IF(AND(107&lt;=Z4532,Z4532&lt;143),VLOOKUP($W4532,日射量と図３!$E$6:$H$34,4,TRUE),VLOOKUP($W4532,日射量と図３!$E$6:$I$34,5,TRUE))))))</f>
        <v/>
      </c>
      <c r="AC4532" s="382" t="str">
        <f t="shared" si="857"/>
        <v/>
      </c>
      <c r="AD4532" s="382" t="str">
        <f t="shared" si="858"/>
        <v/>
      </c>
    </row>
    <row r="4533" spans="11:30" ht="13.5" customHeight="1">
      <c r="K4533" s="4">
        <f t="shared" si="850"/>
        <v>12</v>
      </c>
      <c r="L4533" s="34">
        <v>43440</v>
      </c>
      <c r="M4533" s="4">
        <v>189</v>
      </c>
      <c r="N4533" s="4">
        <v>18</v>
      </c>
      <c r="O4533" s="31">
        <v>0.70833333333333337</v>
      </c>
      <c r="P4533" s="35">
        <v>9.1499999999999986</v>
      </c>
      <c r="Q4533" s="36">
        <f t="shared" si="851"/>
        <v>16</v>
      </c>
      <c r="R4533" s="4">
        <f t="shared" si="852"/>
        <v>6.8500000000000014</v>
      </c>
      <c r="S4533" s="31">
        <f t="shared" si="855"/>
        <v>0.20944444444444443</v>
      </c>
      <c r="T4533" s="31">
        <f t="shared" si="856"/>
        <v>0.77601851851851855</v>
      </c>
      <c r="U4533" s="4">
        <f t="shared" si="854"/>
        <v>6.8500000000000014</v>
      </c>
      <c r="V4533" s="4" t="str">
        <f t="shared" si="861"/>
        <v/>
      </c>
      <c r="W4533" s="18" t="str">
        <f>IF(V4533="","",VLOOKUP(L4533,日射量と図３!$A$4:$C$368,3,TRUE)*238.85/100)</f>
        <v/>
      </c>
      <c r="X4533" s="4" t="str">
        <f t="shared" si="853"/>
        <v/>
      </c>
      <c r="Y4533" s="4" t="str">
        <f t="shared" si="859"/>
        <v/>
      </c>
      <c r="Z4533" s="4" t="str">
        <f t="shared" si="860"/>
        <v/>
      </c>
      <c r="AA4533" s="4" t="str">
        <f>IF($V4533="","",IF(Y4533&lt;36,0,IF(AND(36&lt;=Y4533,Y4533&lt;71),VLOOKUP($W4533,日射量と図３!$E$6:$F$34,2,TRUE),IF(AND(71&lt;=Y4533,Y4533&lt;107),VLOOKUP($W4533,日射量と図３!$E$6:$G$34,3,TRUE),IF(AND(107&lt;=Y4533,Y4533&lt;143),VLOOKUP($W4533,日射量と図３!$E$6:$H$34,4,TRUE),VLOOKUP($W4533,日射量と図３!$E$6:$I$34,5,TRUE))))))</f>
        <v/>
      </c>
      <c r="AB4533" s="4" t="str">
        <f>IF($V4533="","",IF(Z4533&lt;36,0,IF(AND(36&lt;=Z4533,Z4533&lt;71),VLOOKUP($W4533,日射量と図３!$E$6:$F$34,2,TRUE),IF(AND(71&lt;=Z4533,Z4533&lt;107),VLOOKUP($W4533,日射量と図３!$E$6:$G$34,3,TRUE),IF(AND(107&lt;=Z4533,Z4533&lt;143),VLOOKUP($W4533,日射量と図３!$E$6:$H$34,4,TRUE),VLOOKUP($W4533,日射量と図３!$E$6:$I$34,5,TRUE))))))</f>
        <v/>
      </c>
      <c r="AC4533" s="382" t="str">
        <f t="shared" si="857"/>
        <v/>
      </c>
      <c r="AD4533" s="382" t="str">
        <f t="shared" si="858"/>
        <v/>
      </c>
    </row>
    <row r="4534" spans="11:30" ht="13.5" customHeight="1">
      <c r="K4534" s="4">
        <f t="shared" si="850"/>
        <v>12</v>
      </c>
      <c r="L4534" s="34">
        <v>43440</v>
      </c>
      <c r="M4534" s="4">
        <v>189</v>
      </c>
      <c r="N4534" s="4">
        <v>19</v>
      </c>
      <c r="O4534" s="31">
        <v>0.75</v>
      </c>
      <c r="P4534" s="35">
        <v>8.7200000000000006</v>
      </c>
      <c r="Q4534" s="36">
        <f t="shared" si="851"/>
        <v>16</v>
      </c>
      <c r="R4534" s="4">
        <f t="shared" si="852"/>
        <v>7.2799999999999994</v>
      </c>
      <c r="S4534" s="31">
        <f t="shared" si="855"/>
        <v>0.20944444444444443</v>
      </c>
      <c r="T4534" s="31">
        <f t="shared" si="856"/>
        <v>0.77601851851851855</v>
      </c>
      <c r="U4534" s="4">
        <f t="shared" si="854"/>
        <v>7.2799999999999994</v>
      </c>
      <c r="V4534" s="4" t="str">
        <f t="shared" si="861"/>
        <v/>
      </c>
      <c r="W4534" s="18" t="str">
        <f>IF(V4534="","",VLOOKUP(L4534,日射量と図３!$A$4:$C$368,3,TRUE)*238.85/100)</f>
        <v/>
      </c>
      <c r="X4534" s="4" t="str">
        <f t="shared" si="853"/>
        <v/>
      </c>
      <c r="Y4534" s="4" t="str">
        <f t="shared" si="859"/>
        <v/>
      </c>
      <c r="Z4534" s="4" t="str">
        <f t="shared" si="860"/>
        <v/>
      </c>
      <c r="AA4534" s="4" t="str">
        <f>IF($V4534="","",IF(Y4534&lt;36,0,IF(AND(36&lt;=Y4534,Y4534&lt;71),VLOOKUP($W4534,日射量と図３!$E$6:$F$34,2,TRUE),IF(AND(71&lt;=Y4534,Y4534&lt;107),VLOOKUP($W4534,日射量と図３!$E$6:$G$34,3,TRUE),IF(AND(107&lt;=Y4534,Y4534&lt;143),VLOOKUP($W4534,日射量と図３!$E$6:$H$34,4,TRUE),VLOOKUP($W4534,日射量と図３!$E$6:$I$34,5,TRUE))))))</f>
        <v/>
      </c>
      <c r="AB4534" s="4" t="str">
        <f>IF($V4534="","",IF(Z4534&lt;36,0,IF(AND(36&lt;=Z4534,Z4534&lt;71),VLOOKUP($W4534,日射量と図３!$E$6:$F$34,2,TRUE),IF(AND(71&lt;=Z4534,Z4534&lt;107),VLOOKUP($W4534,日射量と図３!$E$6:$G$34,3,TRUE),IF(AND(107&lt;=Z4534,Z4534&lt;143),VLOOKUP($W4534,日射量と図３!$E$6:$H$34,4,TRUE),VLOOKUP($W4534,日射量と図３!$E$6:$I$34,5,TRUE))))))</f>
        <v/>
      </c>
      <c r="AC4534" s="382" t="str">
        <f t="shared" si="857"/>
        <v/>
      </c>
      <c r="AD4534" s="382" t="str">
        <f t="shared" si="858"/>
        <v/>
      </c>
    </row>
    <row r="4535" spans="11:30" ht="13.5" customHeight="1">
      <c r="K4535" s="4">
        <f t="shared" si="850"/>
        <v>12</v>
      </c>
      <c r="L4535" s="34">
        <v>43440</v>
      </c>
      <c r="M4535" s="4">
        <v>189</v>
      </c>
      <c r="N4535" s="4">
        <v>20</v>
      </c>
      <c r="O4535" s="31">
        <v>0.79166666666666663</v>
      </c>
      <c r="P4535" s="35">
        <v>8.3000000000000007</v>
      </c>
      <c r="Q4535" s="36">
        <f t="shared" si="851"/>
        <v>16</v>
      </c>
      <c r="R4535" s="4">
        <f t="shared" si="852"/>
        <v>7.6999999999999993</v>
      </c>
      <c r="S4535" s="31">
        <f t="shared" si="855"/>
        <v>0.20944444444444443</v>
      </c>
      <c r="T4535" s="31">
        <f t="shared" si="856"/>
        <v>0.77601851851851855</v>
      </c>
      <c r="U4535" s="4">
        <f t="shared" si="854"/>
        <v>0</v>
      </c>
      <c r="V4535" s="4" t="str">
        <f t="shared" si="861"/>
        <v/>
      </c>
      <c r="W4535" s="18" t="str">
        <f>IF(V4535="","",VLOOKUP(L4535,日射量と図３!$A$4:$C$368,3,TRUE)*238.85/100)</f>
        <v/>
      </c>
      <c r="X4535" s="4" t="str">
        <f t="shared" si="853"/>
        <v/>
      </c>
      <c r="Y4535" s="4" t="str">
        <f t="shared" si="859"/>
        <v/>
      </c>
      <c r="Z4535" s="4" t="str">
        <f t="shared" si="860"/>
        <v/>
      </c>
      <c r="AA4535" s="4" t="str">
        <f>IF($V4535="","",IF(Y4535&lt;36,0,IF(AND(36&lt;=Y4535,Y4535&lt;71),VLOOKUP($W4535,日射量と図３!$E$6:$F$34,2,TRUE),IF(AND(71&lt;=Y4535,Y4535&lt;107),VLOOKUP($W4535,日射量と図３!$E$6:$G$34,3,TRUE),IF(AND(107&lt;=Y4535,Y4535&lt;143),VLOOKUP($W4535,日射量と図３!$E$6:$H$34,4,TRUE),VLOOKUP($W4535,日射量と図３!$E$6:$I$34,5,TRUE))))))</f>
        <v/>
      </c>
      <c r="AB4535" s="4" t="str">
        <f>IF($V4535="","",IF(Z4535&lt;36,0,IF(AND(36&lt;=Z4535,Z4535&lt;71),VLOOKUP($W4535,日射量と図３!$E$6:$F$34,2,TRUE),IF(AND(71&lt;=Z4535,Z4535&lt;107),VLOOKUP($W4535,日射量と図３!$E$6:$G$34,3,TRUE),IF(AND(107&lt;=Z4535,Z4535&lt;143),VLOOKUP($W4535,日射量と図３!$E$6:$H$34,4,TRUE),VLOOKUP($W4535,日射量と図３!$E$6:$I$34,5,TRUE))))))</f>
        <v/>
      </c>
      <c r="AC4535" s="382" t="str">
        <f t="shared" si="857"/>
        <v/>
      </c>
      <c r="AD4535" s="382" t="str">
        <f t="shared" si="858"/>
        <v/>
      </c>
    </row>
    <row r="4536" spans="11:30" ht="13.5" customHeight="1">
      <c r="K4536" s="4">
        <f t="shared" si="850"/>
        <v>12</v>
      </c>
      <c r="L4536" s="34">
        <v>43440</v>
      </c>
      <c r="M4536" s="4">
        <v>189</v>
      </c>
      <c r="N4536" s="4">
        <v>21</v>
      </c>
      <c r="O4536" s="31">
        <v>0.83333333333333337</v>
      </c>
      <c r="P4536" s="35">
        <v>8.08</v>
      </c>
      <c r="Q4536" s="36">
        <f t="shared" si="851"/>
        <v>16</v>
      </c>
      <c r="R4536" s="4">
        <f t="shared" si="852"/>
        <v>7.92</v>
      </c>
      <c r="S4536" s="31">
        <f t="shared" si="855"/>
        <v>0.20944444444444443</v>
      </c>
      <c r="T4536" s="31">
        <f t="shared" si="856"/>
        <v>0.77601851851851855</v>
      </c>
      <c r="U4536" s="4">
        <f t="shared" si="854"/>
        <v>0</v>
      </c>
      <c r="V4536" s="4" t="str">
        <f t="shared" si="861"/>
        <v/>
      </c>
      <c r="W4536" s="18" t="str">
        <f>IF(V4536="","",VLOOKUP(L4536,日射量と図３!$A$4:$C$368,3,TRUE)*238.85/100)</f>
        <v/>
      </c>
      <c r="X4536" s="4" t="str">
        <f t="shared" si="853"/>
        <v/>
      </c>
      <c r="Y4536" s="4" t="str">
        <f t="shared" si="859"/>
        <v/>
      </c>
      <c r="Z4536" s="4" t="str">
        <f t="shared" si="860"/>
        <v/>
      </c>
      <c r="AA4536" s="4" t="str">
        <f>IF($V4536="","",IF(Y4536&lt;36,0,IF(AND(36&lt;=Y4536,Y4536&lt;71),VLOOKUP($W4536,日射量と図３!$E$6:$F$34,2,TRUE),IF(AND(71&lt;=Y4536,Y4536&lt;107),VLOOKUP($W4536,日射量と図３!$E$6:$G$34,3,TRUE),IF(AND(107&lt;=Y4536,Y4536&lt;143),VLOOKUP($W4536,日射量と図３!$E$6:$H$34,4,TRUE),VLOOKUP($W4536,日射量と図３!$E$6:$I$34,5,TRUE))))))</f>
        <v/>
      </c>
      <c r="AB4536" s="4" t="str">
        <f>IF($V4536="","",IF(Z4536&lt;36,0,IF(AND(36&lt;=Z4536,Z4536&lt;71),VLOOKUP($W4536,日射量と図３!$E$6:$F$34,2,TRUE),IF(AND(71&lt;=Z4536,Z4536&lt;107),VLOOKUP($W4536,日射量と図３!$E$6:$G$34,3,TRUE),IF(AND(107&lt;=Z4536,Z4536&lt;143),VLOOKUP($W4536,日射量と図３!$E$6:$H$34,4,TRUE),VLOOKUP($W4536,日射量と図３!$E$6:$I$34,5,TRUE))))))</f>
        <v/>
      </c>
      <c r="AC4536" s="382" t="str">
        <f t="shared" si="857"/>
        <v/>
      </c>
      <c r="AD4536" s="382" t="str">
        <f t="shared" si="858"/>
        <v/>
      </c>
    </row>
    <row r="4537" spans="11:30" ht="13.5" customHeight="1">
      <c r="K4537" s="4">
        <f t="shared" si="850"/>
        <v>12</v>
      </c>
      <c r="L4537" s="34">
        <v>43440</v>
      </c>
      <c r="M4537" s="4">
        <v>189</v>
      </c>
      <c r="N4537" s="4">
        <v>22</v>
      </c>
      <c r="O4537" s="31">
        <v>0.875</v>
      </c>
      <c r="P4537" s="35">
        <v>7.94</v>
      </c>
      <c r="Q4537" s="36">
        <f t="shared" si="851"/>
        <v>16</v>
      </c>
      <c r="R4537" s="4">
        <f t="shared" si="852"/>
        <v>8.0599999999999987</v>
      </c>
      <c r="S4537" s="31">
        <f t="shared" si="855"/>
        <v>0.20944444444444443</v>
      </c>
      <c r="T4537" s="31">
        <f t="shared" si="856"/>
        <v>0.77601851851851855</v>
      </c>
      <c r="U4537" s="4">
        <f t="shared" si="854"/>
        <v>0</v>
      </c>
      <c r="V4537" s="4" t="str">
        <f t="shared" si="861"/>
        <v/>
      </c>
      <c r="W4537" s="18" t="str">
        <f>IF(V4537="","",VLOOKUP(L4537,日射量と図３!$A$4:$C$368,3,TRUE)*238.85/100)</f>
        <v/>
      </c>
      <c r="X4537" s="4" t="str">
        <f t="shared" si="853"/>
        <v/>
      </c>
      <c r="Y4537" s="4" t="str">
        <f t="shared" si="859"/>
        <v/>
      </c>
      <c r="Z4537" s="4" t="str">
        <f t="shared" si="860"/>
        <v/>
      </c>
      <c r="AA4537" s="4" t="str">
        <f>IF($V4537="","",IF(Y4537&lt;36,0,IF(AND(36&lt;=Y4537,Y4537&lt;71),VLOOKUP($W4537,日射量と図３!$E$6:$F$34,2,TRUE),IF(AND(71&lt;=Y4537,Y4537&lt;107),VLOOKUP($W4537,日射量と図３!$E$6:$G$34,3,TRUE),IF(AND(107&lt;=Y4537,Y4537&lt;143),VLOOKUP($W4537,日射量と図３!$E$6:$H$34,4,TRUE),VLOOKUP($W4537,日射量と図３!$E$6:$I$34,5,TRUE))))))</f>
        <v/>
      </c>
      <c r="AB4537" s="4" t="str">
        <f>IF($V4537="","",IF(Z4537&lt;36,0,IF(AND(36&lt;=Z4537,Z4537&lt;71),VLOOKUP($W4537,日射量と図３!$E$6:$F$34,2,TRUE),IF(AND(71&lt;=Z4537,Z4537&lt;107),VLOOKUP($W4537,日射量と図３!$E$6:$G$34,3,TRUE),IF(AND(107&lt;=Z4537,Z4537&lt;143),VLOOKUP($W4537,日射量と図３!$E$6:$H$34,4,TRUE),VLOOKUP($W4537,日射量と図３!$E$6:$I$34,5,TRUE))))))</f>
        <v/>
      </c>
      <c r="AC4537" s="382" t="str">
        <f t="shared" si="857"/>
        <v/>
      </c>
      <c r="AD4537" s="382" t="str">
        <f t="shared" si="858"/>
        <v/>
      </c>
    </row>
    <row r="4538" spans="11:30" ht="13.5" customHeight="1">
      <c r="K4538" s="4">
        <f t="shared" si="850"/>
        <v>12</v>
      </c>
      <c r="L4538" s="34">
        <v>43440</v>
      </c>
      <c r="M4538" s="4">
        <v>189</v>
      </c>
      <c r="N4538" s="4">
        <v>23</v>
      </c>
      <c r="O4538" s="31">
        <v>0.91666666666666663</v>
      </c>
      <c r="P4538" s="35">
        <v>7.6</v>
      </c>
      <c r="Q4538" s="36">
        <f t="shared" si="851"/>
        <v>13</v>
      </c>
      <c r="R4538" s="4">
        <f t="shared" si="852"/>
        <v>5.4</v>
      </c>
      <c r="S4538" s="31">
        <f t="shared" si="855"/>
        <v>0.20944444444444443</v>
      </c>
      <c r="T4538" s="31">
        <f t="shared" si="856"/>
        <v>0.77601851851851855</v>
      </c>
      <c r="U4538" s="4">
        <f t="shared" si="854"/>
        <v>0</v>
      </c>
      <c r="V4538" s="4" t="str">
        <f t="shared" si="861"/>
        <v/>
      </c>
      <c r="W4538" s="18" t="str">
        <f>IF(V4538="","",VLOOKUP(L4538,日射量と図３!$A$4:$C$368,3,TRUE)*238.85/100)</f>
        <v/>
      </c>
      <c r="X4538" s="4" t="str">
        <f t="shared" si="853"/>
        <v/>
      </c>
      <c r="Y4538" s="4" t="str">
        <f t="shared" si="859"/>
        <v/>
      </c>
      <c r="Z4538" s="4" t="str">
        <f t="shared" si="860"/>
        <v/>
      </c>
      <c r="AA4538" s="4" t="str">
        <f>IF($V4538="","",IF(Y4538&lt;36,0,IF(AND(36&lt;=Y4538,Y4538&lt;71),VLOOKUP($W4538,日射量と図３!$E$6:$F$34,2,TRUE),IF(AND(71&lt;=Y4538,Y4538&lt;107),VLOOKUP($W4538,日射量と図３!$E$6:$G$34,3,TRUE),IF(AND(107&lt;=Y4538,Y4538&lt;143),VLOOKUP($W4538,日射量と図３!$E$6:$H$34,4,TRUE),VLOOKUP($W4538,日射量と図３!$E$6:$I$34,5,TRUE))))))</f>
        <v/>
      </c>
      <c r="AB4538" s="4" t="str">
        <f>IF($V4538="","",IF(Z4538&lt;36,0,IF(AND(36&lt;=Z4538,Z4538&lt;71),VLOOKUP($W4538,日射量と図３!$E$6:$F$34,2,TRUE),IF(AND(71&lt;=Z4538,Z4538&lt;107),VLOOKUP($W4538,日射量と図３!$E$6:$G$34,3,TRUE),IF(AND(107&lt;=Z4538,Z4538&lt;143),VLOOKUP($W4538,日射量と図３!$E$6:$H$34,4,TRUE),VLOOKUP($W4538,日射量と図３!$E$6:$I$34,5,TRUE))))))</f>
        <v/>
      </c>
      <c r="AC4538" s="382" t="str">
        <f t="shared" si="857"/>
        <v/>
      </c>
      <c r="AD4538" s="382" t="str">
        <f t="shared" si="858"/>
        <v/>
      </c>
    </row>
    <row r="4539" spans="11:30" ht="13.5" customHeight="1">
      <c r="K4539" s="4">
        <f t="shared" si="850"/>
        <v>12</v>
      </c>
      <c r="L4539" s="34">
        <v>43440</v>
      </c>
      <c r="M4539" s="4">
        <v>189</v>
      </c>
      <c r="N4539" s="4">
        <v>24</v>
      </c>
      <c r="O4539" s="31">
        <v>0.95833333333333337</v>
      </c>
      <c r="P4539" s="35">
        <v>7.4300000000000015</v>
      </c>
      <c r="Q4539" s="36">
        <f t="shared" si="851"/>
        <v>13</v>
      </c>
      <c r="R4539" s="4">
        <f t="shared" si="852"/>
        <v>5.5699999999999985</v>
      </c>
      <c r="S4539" s="31">
        <f t="shared" si="855"/>
        <v>0.20944444444444443</v>
      </c>
      <c r="T4539" s="31">
        <f t="shared" si="856"/>
        <v>0.77601851851851855</v>
      </c>
      <c r="U4539" s="4">
        <f t="shared" si="854"/>
        <v>0</v>
      </c>
      <c r="V4539" s="4" t="str">
        <f t="shared" si="861"/>
        <v/>
      </c>
      <c r="W4539" s="18" t="str">
        <f>IF(V4539="","",VLOOKUP(L4539,日射量と図３!$A$4:$C$368,3,TRUE)*238.85/100)</f>
        <v/>
      </c>
      <c r="X4539" s="4" t="str">
        <f t="shared" si="853"/>
        <v/>
      </c>
      <c r="Y4539" s="4" t="str">
        <f t="shared" si="859"/>
        <v/>
      </c>
      <c r="Z4539" s="4" t="str">
        <f t="shared" si="860"/>
        <v/>
      </c>
      <c r="AA4539" s="4" t="str">
        <f>IF($V4539="","",IF(Y4539&lt;36,0,IF(AND(36&lt;=Y4539,Y4539&lt;71),VLOOKUP($W4539,日射量と図３!$E$6:$F$34,2,TRUE),IF(AND(71&lt;=Y4539,Y4539&lt;107),VLOOKUP($W4539,日射量と図３!$E$6:$G$34,3,TRUE),IF(AND(107&lt;=Y4539,Y4539&lt;143),VLOOKUP($W4539,日射量と図３!$E$6:$H$34,4,TRUE),VLOOKUP($W4539,日射量と図３!$E$6:$I$34,5,TRUE))))))</f>
        <v/>
      </c>
      <c r="AB4539" s="4" t="str">
        <f>IF($V4539="","",IF(Z4539&lt;36,0,IF(AND(36&lt;=Z4539,Z4539&lt;71),VLOOKUP($W4539,日射量と図３!$E$6:$F$34,2,TRUE),IF(AND(71&lt;=Z4539,Z4539&lt;107),VLOOKUP($W4539,日射量と図３!$E$6:$G$34,3,TRUE),IF(AND(107&lt;=Z4539,Z4539&lt;143),VLOOKUP($W4539,日射量と図３!$E$6:$H$34,4,TRUE),VLOOKUP($W4539,日射量と図３!$E$6:$I$34,5,TRUE))))))</f>
        <v/>
      </c>
      <c r="AC4539" s="382" t="str">
        <f t="shared" si="857"/>
        <v/>
      </c>
      <c r="AD4539" s="382" t="str">
        <f t="shared" si="858"/>
        <v/>
      </c>
    </row>
    <row r="4540" spans="11:30" ht="13.5" customHeight="1">
      <c r="K4540" s="4">
        <f t="shared" si="850"/>
        <v>12</v>
      </c>
      <c r="L4540" s="34">
        <v>43441</v>
      </c>
      <c r="M4540" s="4">
        <v>190</v>
      </c>
      <c r="N4540" s="4">
        <v>1</v>
      </c>
      <c r="O4540" s="31">
        <v>0</v>
      </c>
      <c r="P4540" s="35">
        <v>7.2899999999999991</v>
      </c>
      <c r="Q4540" s="36">
        <f t="shared" si="851"/>
        <v>13</v>
      </c>
      <c r="R4540" s="4">
        <f t="shared" si="852"/>
        <v>5.7100000000000009</v>
      </c>
      <c r="S4540" s="31">
        <f t="shared" si="855"/>
        <v>0.20944444444444443</v>
      </c>
      <c r="T4540" s="31">
        <f t="shared" si="856"/>
        <v>0.77601851851851855</v>
      </c>
      <c r="U4540" s="4">
        <f t="shared" si="854"/>
        <v>0</v>
      </c>
      <c r="V4540" s="4">
        <f t="shared" si="861"/>
        <v>52.63</v>
      </c>
      <c r="W4540" s="18">
        <f>IF(V4540="","",VLOOKUP(L4540,日射量と図３!$A$4:$C$368,3,TRUE)*238.85/100)</f>
        <v>23.885000000000002</v>
      </c>
      <c r="X4540" s="4">
        <f t="shared" si="853"/>
        <v>14</v>
      </c>
      <c r="Y4540" s="4">
        <f t="shared" si="859"/>
        <v>23.50249039285714</v>
      </c>
      <c r="Z4540" s="4">
        <f t="shared" si="860"/>
        <v>26.493716442857139</v>
      </c>
      <c r="AA4540" s="4">
        <f>IF($V4540="","",IF(Y4540&lt;36,0,IF(AND(36&lt;=Y4540,Y4540&lt;71),VLOOKUP($W4540,日射量と図３!$E$6:$F$34,2,TRUE),IF(AND(71&lt;=Y4540,Y4540&lt;107),VLOOKUP($W4540,日射量と図３!$E$6:$G$34,3,TRUE),IF(AND(107&lt;=Y4540,Y4540&lt;143),VLOOKUP($W4540,日射量と図３!$E$6:$H$34,4,TRUE),VLOOKUP($W4540,日射量と図３!$E$6:$I$34,5,TRUE))))))</f>
        <v>0</v>
      </c>
      <c r="AB4540" s="4">
        <f>IF($V4540="","",IF(Z4540&lt;36,0,IF(AND(36&lt;=Z4540,Z4540&lt;71),VLOOKUP($W4540,日射量と図３!$E$6:$F$34,2,TRUE),IF(AND(71&lt;=Z4540,Z4540&lt;107),VLOOKUP($W4540,日射量と図３!$E$6:$G$34,3,TRUE),IF(AND(107&lt;=Z4540,Z4540&lt;143),VLOOKUP($W4540,日射量と図３!$E$6:$H$34,4,TRUE),VLOOKUP($W4540,日射量と図３!$E$6:$I$34,5,TRUE))))))</f>
        <v>0</v>
      </c>
      <c r="AC4540" s="382">
        <f t="shared" si="857"/>
        <v>0</v>
      </c>
      <c r="AD4540" s="382">
        <f t="shared" si="858"/>
        <v>0</v>
      </c>
    </row>
    <row r="4541" spans="11:30" ht="13.5" customHeight="1">
      <c r="K4541" s="4">
        <f t="shared" si="850"/>
        <v>12</v>
      </c>
      <c r="L4541" s="34">
        <v>43441</v>
      </c>
      <c r="M4541" s="4">
        <v>190</v>
      </c>
      <c r="N4541" s="4">
        <v>2</v>
      </c>
      <c r="O4541" s="31">
        <v>4.1666666666666664E-2</v>
      </c>
      <c r="P4541" s="35">
        <v>7.12</v>
      </c>
      <c r="Q4541" s="36">
        <f t="shared" si="851"/>
        <v>13</v>
      </c>
      <c r="R4541" s="4">
        <f t="shared" si="852"/>
        <v>5.88</v>
      </c>
      <c r="S4541" s="31">
        <f t="shared" si="855"/>
        <v>0.20944444444444443</v>
      </c>
      <c r="T4541" s="31">
        <f t="shared" si="856"/>
        <v>0.77601851851851855</v>
      </c>
      <c r="U4541" s="4">
        <f t="shared" si="854"/>
        <v>0</v>
      </c>
      <c r="V4541" s="4" t="str">
        <f t="shared" si="861"/>
        <v/>
      </c>
      <c r="W4541" s="18" t="str">
        <f>IF(V4541="","",VLOOKUP(L4541,日射量と図３!$A$4:$C$368,3,TRUE)*238.85/100)</f>
        <v/>
      </c>
      <c r="X4541" s="4" t="str">
        <f t="shared" si="853"/>
        <v/>
      </c>
      <c r="Y4541" s="4" t="str">
        <f t="shared" si="859"/>
        <v/>
      </c>
      <c r="Z4541" s="4" t="str">
        <f t="shared" si="860"/>
        <v/>
      </c>
      <c r="AA4541" s="4" t="str">
        <f>IF($V4541="","",IF(Y4541&lt;36,0,IF(AND(36&lt;=Y4541,Y4541&lt;71),VLOOKUP($W4541,日射量と図３!$E$6:$F$34,2,TRUE),IF(AND(71&lt;=Y4541,Y4541&lt;107),VLOOKUP($W4541,日射量と図３!$E$6:$G$34,3,TRUE),IF(AND(107&lt;=Y4541,Y4541&lt;143),VLOOKUP($W4541,日射量と図３!$E$6:$H$34,4,TRUE),VLOOKUP($W4541,日射量と図３!$E$6:$I$34,5,TRUE))))))</f>
        <v/>
      </c>
      <c r="AB4541" s="4" t="str">
        <f>IF($V4541="","",IF(Z4541&lt;36,0,IF(AND(36&lt;=Z4541,Z4541&lt;71),VLOOKUP($W4541,日射量と図３!$E$6:$F$34,2,TRUE),IF(AND(71&lt;=Z4541,Z4541&lt;107),VLOOKUP($W4541,日射量と図３!$E$6:$G$34,3,TRUE),IF(AND(107&lt;=Z4541,Z4541&lt;143),VLOOKUP($W4541,日射量と図３!$E$6:$H$34,4,TRUE),VLOOKUP($W4541,日射量と図３!$E$6:$I$34,5,TRUE))))))</f>
        <v/>
      </c>
      <c r="AC4541" s="382" t="str">
        <f t="shared" si="857"/>
        <v/>
      </c>
      <c r="AD4541" s="382" t="str">
        <f t="shared" si="858"/>
        <v/>
      </c>
    </row>
    <row r="4542" spans="11:30" ht="13.5" customHeight="1">
      <c r="K4542" s="4">
        <f t="shared" si="850"/>
        <v>12</v>
      </c>
      <c r="L4542" s="34">
        <v>43441</v>
      </c>
      <c r="M4542" s="4">
        <v>190</v>
      </c>
      <c r="N4542" s="4">
        <v>3</v>
      </c>
      <c r="O4542" s="31">
        <v>8.3333333333333329E-2</v>
      </c>
      <c r="P4542" s="35">
        <v>6.8599999999999994</v>
      </c>
      <c r="Q4542" s="36">
        <f t="shared" si="851"/>
        <v>13</v>
      </c>
      <c r="R4542" s="4">
        <f t="shared" si="852"/>
        <v>6.1400000000000006</v>
      </c>
      <c r="S4542" s="31">
        <f t="shared" si="855"/>
        <v>0.20944444444444443</v>
      </c>
      <c r="T4542" s="31">
        <f t="shared" si="856"/>
        <v>0.77601851851851855</v>
      </c>
      <c r="U4542" s="4">
        <f t="shared" si="854"/>
        <v>0</v>
      </c>
      <c r="V4542" s="4" t="str">
        <f t="shared" si="861"/>
        <v/>
      </c>
      <c r="W4542" s="18" t="str">
        <f>IF(V4542="","",VLOOKUP(L4542,日射量と図３!$A$4:$C$368,3,TRUE)*238.85/100)</f>
        <v/>
      </c>
      <c r="X4542" s="4" t="str">
        <f t="shared" si="853"/>
        <v/>
      </c>
      <c r="Y4542" s="4" t="str">
        <f t="shared" si="859"/>
        <v/>
      </c>
      <c r="Z4542" s="4" t="str">
        <f t="shared" si="860"/>
        <v/>
      </c>
      <c r="AA4542" s="4" t="str">
        <f>IF($V4542="","",IF(Y4542&lt;36,0,IF(AND(36&lt;=Y4542,Y4542&lt;71),VLOOKUP($W4542,日射量と図３!$E$6:$F$34,2,TRUE),IF(AND(71&lt;=Y4542,Y4542&lt;107),VLOOKUP($W4542,日射量と図３!$E$6:$G$34,3,TRUE),IF(AND(107&lt;=Y4542,Y4542&lt;143),VLOOKUP($W4542,日射量と図３!$E$6:$H$34,4,TRUE),VLOOKUP($W4542,日射量と図３!$E$6:$I$34,5,TRUE))))))</f>
        <v/>
      </c>
      <c r="AB4542" s="4" t="str">
        <f>IF($V4542="","",IF(Z4542&lt;36,0,IF(AND(36&lt;=Z4542,Z4542&lt;71),VLOOKUP($W4542,日射量と図３!$E$6:$F$34,2,TRUE),IF(AND(71&lt;=Z4542,Z4542&lt;107),VLOOKUP($W4542,日射量と図３!$E$6:$G$34,3,TRUE),IF(AND(107&lt;=Z4542,Z4542&lt;143),VLOOKUP($W4542,日射量と図３!$E$6:$H$34,4,TRUE),VLOOKUP($W4542,日射量と図３!$E$6:$I$34,5,TRUE))))))</f>
        <v/>
      </c>
      <c r="AC4542" s="382" t="str">
        <f t="shared" si="857"/>
        <v/>
      </c>
      <c r="AD4542" s="382" t="str">
        <f t="shared" si="858"/>
        <v/>
      </c>
    </row>
    <row r="4543" spans="11:30" ht="13.5" customHeight="1">
      <c r="K4543" s="4">
        <f t="shared" si="850"/>
        <v>12</v>
      </c>
      <c r="L4543" s="34">
        <v>43441</v>
      </c>
      <c r="M4543" s="4">
        <v>190</v>
      </c>
      <c r="N4543" s="4">
        <v>4</v>
      </c>
      <c r="O4543" s="31">
        <v>0.125</v>
      </c>
      <c r="P4543" s="35">
        <v>6.7099999999999982</v>
      </c>
      <c r="Q4543" s="36">
        <f t="shared" si="851"/>
        <v>13</v>
      </c>
      <c r="R4543" s="4">
        <f t="shared" si="852"/>
        <v>6.2900000000000018</v>
      </c>
      <c r="S4543" s="31">
        <f t="shared" si="855"/>
        <v>0.20944444444444443</v>
      </c>
      <c r="T4543" s="31">
        <f t="shared" si="856"/>
        <v>0.77601851851851855</v>
      </c>
      <c r="U4543" s="4">
        <f t="shared" si="854"/>
        <v>0</v>
      </c>
      <c r="V4543" s="4" t="str">
        <f t="shared" si="861"/>
        <v/>
      </c>
      <c r="W4543" s="18" t="str">
        <f>IF(V4543="","",VLOOKUP(L4543,日射量と図３!$A$4:$C$368,3,TRUE)*238.85/100)</f>
        <v/>
      </c>
      <c r="X4543" s="4" t="str">
        <f t="shared" si="853"/>
        <v/>
      </c>
      <c r="Y4543" s="4" t="str">
        <f t="shared" si="859"/>
        <v/>
      </c>
      <c r="Z4543" s="4" t="str">
        <f t="shared" si="860"/>
        <v/>
      </c>
      <c r="AA4543" s="4" t="str">
        <f>IF($V4543="","",IF(Y4543&lt;36,0,IF(AND(36&lt;=Y4543,Y4543&lt;71),VLOOKUP($W4543,日射量と図３!$E$6:$F$34,2,TRUE),IF(AND(71&lt;=Y4543,Y4543&lt;107),VLOOKUP($W4543,日射量と図３!$E$6:$G$34,3,TRUE),IF(AND(107&lt;=Y4543,Y4543&lt;143),VLOOKUP($W4543,日射量と図３!$E$6:$H$34,4,TRUE),VLOOKUP($W4543,日射量と図３!$E$6:$I$34,5,TRUE))))))</f>
        <v/>
      </c>
      <c r="AB4543" s="4" t="str">
        <f>IF($V4543="","",IF(Z4543&lt;36,0,IF(AND(36&lt;=Z4543,Z4543&lt;71),VLOOKUP($W4543,日射量と図３!$E$6:$F$34,2,TRUE),IF(AND(71&lt;=Z4543,Z4543&lt;107),VLOOKUP($W4543,日射量と図３!$E$6:$G$34,3,TRUE),IF(AND(107&lt;=Z4543,Z4543&lt;143),VLOOKUP($W4543,日射量と図３!$E$6:$H$34,4,TRUE),VLOOKUP($W4543,日射量と図３!$E$6:$I$34,5,TRUE))))))</f>
        <v/>
      </c>
      <c r="AC4543" s="382" t="str">
        <f t="shared" si="857"/>
        <v/>
      </c>
      <c r="AD4543" s="382" t="str">
        <f t="shared" si="858"/>
        <v/>
      </c>
    </row>
    <row r="4544" spans="11:30" ht="13.5" customHeight="1">
      <c r="K4544" s="4">
        <f t="shared" si="850"/>
        <v>12</v>
      </c>
      <c r="L4544" s="34">
        <v>43441</v>
      </c>
      <c r="M4544" s="4">
        <v>190</v>
      </c>
      <c r="N4544" s="4">
        <v>5</v>
      </c>
      <c r="O4544" s="31">
        <v>0.16666666666666666</v>
      </c>
      <c r="P4544" s="35">
        <v>6.4799999999999995</v>
      </c>
      <c r="Q4544" s="36">
        <f t="shared" si="851"/>
        <v>15</v>
      </c>
      <c r="R4544" s="4">
        <f t="shared" si="852"/>
        <v>8.52</v>
      </c>
      <c r="S4544" s="31">
        <f t="shared" si="855"/>
        <v>0.20944444444444443</v>
      </c>
      <c r="T4544" s="31">
        <f t="shared" si="856"/>
        <v>0.77601851851851855</v>
      </c>
      <c r="U4544" s="4">
        <f t="shared" si="854"/>
        <v>0</v>
      </c>
      <c r="V4544" s="4" t="str">
        <f t="shared" si="861"/>
        <v/>
      </c>
      <c r="W4544" s="18" t="str">
        <f>IF(V4544="","",VLOOKUP(L4544,日射量と図３!$A$4:$C$368,3,TRUE)*238.85/100)</f>
        <v/>
      </c>
      <c r="X4544" s="4" t="str">
        <f t="shared" si="853"/>
        <v/>
      </c>
      <c r="Y4544" s="4" t="str">
        <f t="shared" si="859"/>
        <v/>
      </c>
      <c r="Z4544" s="4" t="str">
        <f t="shared" si="860"/>
        <v/>
      </c>
      <c r="AA4544" s="4" t="str">
        <f>IF($V4544="","",IF(Y4544&lt;36,0,IF(AND(36&lt;=Y4544,Y4544&lt;71),VLOOKUP($W4544,日射量と図３!$E$6:$F$34,2,TRUE),IF(AND(71&lt;=Y4544,Y4544&lt;107),VLOOKUP($W4544,日射量と図３!$E$6:$G$34,3,TRUE),IF(AND(107&lt;=Y4544,Y4544&lt;143),VLOOKUP($W4544,日射量と図３!$E$6:$H$34,4,TRUE),VLOOKUP($W4544,日射量と図３!$E$6:$I$34,5,TRUE))))))</f>
        <v/>
      </c>
      <c r="AB4544" s="4" t="str">
        <f>IF($V4544="","",IF(Z4544&lt;36,0,IF(AND(36&lt;=Z4544,Z4544&lt;71),VLOOKUP($W4544,日射量と図３!$E$6:$F$34,2,TRUE),IF(AND(71&lt;=Z4544,Z4544&lt;107),VLOOKUP($W4544,日射量と図３!$E$6:$G$34,3,TRUE),IF(AND(107&lt;=Z4544,Z4544&lt;143),VLOOKUP($W4544,日射量と図３!$E$6:$H$34,4,TRUE),VLOOKUP($W4544,日射量と図３!$E$6:$I$34,5,TRUE))))))</f>
        <v/>
      </c>
      <c r="AC4544" s="382" t="str">
        <f t="shared" si="857"/>
        <v/>
      </c>
      <c r="AD4544" s="382" t="str">
        <f t="shared" si="858"/>
        <v/>
      </c>
    </row>
    <row r="4545" spans="11:30" ht="13.5" customHeight="1">
      <c r="K4545" s="4">
        <f t="shared" si="850"/>
        <v>12</v>
      </c>
      <c r="L4545" s="34">
        <v>43441</v>
      </c>
      <c r="M4545" s="4">
        <v>190</v>
      </c>
      <c r="N4545" s="4">
        <v>6</v>
      </c>
      <c r="O4545" s="31">
        <v>0.20833333333333334</v>
      </c>
      <c r="P4545" s="35">
        <v>6.15</v>
      </c>
      <c r="Q4545" s="36">
        <f t="shared" si="851"/>
        <v>15</v>
      </c>
      <c r="R4545" s="4">
        <f t="shared" si="852"/>
        <v>8.85</v>
      </c>
      <c r="S4545" s="31">
        <f t="shared" si="855"/>
        <v>0.20944444444444443</v>
      </c>
      <c r="T4545" s="31">
        <f t="shared" si="856"/>
        <v>0.77601851851851855</v>
      </c>
      <c r="U4545" s="4">
        <f t="shared" si="854"/>
        <v>0</v>
      </c>
      <c r="V4545" s="4" t="str">
        <f t="shared" si="861"/>
        <v/>
      </c>
      <c r="W4545" s="18" t="str">
        <f>IF(V4545="","",VLOOKUP(L4545,日射量と図３!$A$4:$C$368,3,TRUE)*238.85/100)</f>
        <v/>
      </c>
      <c r="X4545" s="4" t="str">
        <f t="shared" si="853"/>
        <v/>
      </c>
      <c r="Y4545" s="4" t="str">
        <f t="shared" si="859"/>
        <v/>
      </c>
      <c r="Z4545" s="4" t="str">
        <f t="shared" si="860"/>
        <v/>
      </c>
      <c r="AA4545" s="4" t="str">
        <f>IF($V4545="","",IF(Y4545&lt;36,0,IF(AND(36&lt;=Y4545,Y4545&lt;71),VLOOKUP($W4545,日射量と図３!$E$6:$F$34,2,TRUE),IF(AND(71&lt;=Y4545,Y4545&lt;107),VLOOKUP($W4545,日射量と図３!$E$6:$G$34,3,TRUE),IF(AND(107&lt;=Y4545,Y4545&lt;143),VLOOKUP($W4545,日射量と図３!$E$6:$H$34,4,TRUE),VLOOKUP($W4545,日射量と図３!$E$6:$I$34,5,TRUE))))))</f>
        <v/>
      </c>
      <c r="AB4545" s="4" t="str">
        <f>IF($V4545="","",IF(Z4545&lt;36,0,IF(AND(36&lt;=Z4545,Z4545&lt;71),VLOOKUP($W4545,日射量と図３!$E$6:$F$34,2,TRUE),IF(AND(71&lt;=Z4545,Z4545&lt;107),VLOOKUP($W4545,日射量と図３!$E$6:$G$34,3,TRUE),IF(AND(107&lt;=Z4545,Z4545&lt;143),VLOOKUP($W4545,日射量と図３!$E$6:$H$34,4,TRUE),VLOOKUP($W4545,日射量と図３!$E$6:$I$34,5,TRUE))))))</f>
        <v/>
      </c>
      <c r="AC4545" s="382" t="str">
        <f t="shared" si="857"/>
        <v/>
      </c>
      <c r="AD4545" s="382" t="str">
        <f t="shared" si="858"/>
        <v/>
      </c>
    </row>
    <row r="4546" spans="11:30" ht="13.5" customHeight="1">
      <c r="K4546" s="4">
        <f t="shared" si="850"/>
        <v>12</v>
      </c>
      <c r="L4546" s="34">
        <v>43441</v>
      </c>
      <c r="M4546" s="4">
        <v>190</v>
      </c>
      <c r="N4546" s="4">
        <v>7</v>
      </c>
      <c r="O4546" s="31">
        <v>0.25</v>
      </c>
      <c r="P4546" s="35">
        <v>5.9599999999999991</v>
      </c>
      <c r="Q4546" s="36">
        <f t="shared" si="851"/>
        <v>15</v>
      </c>
      <c r="R4546" s="4">
        <f t="shared" si="852"/>
        <v>9.0400000000000009</v>
      </c>
      <c r="S4546" s="31">
        <f t="shared" si="855"/>
        <v>0.20944444444444443</v>
      </c>
      <c r="T4546" s="31">
        <f t="shared" si="856"/>
        <v>0.77601851851851855</v>
      </c>
      <c r="U4546" s="4">
        <f t="shared" si="854"/>
        <v>9.0400000000000009</v>
      </c>
      <c r="V4546" s="4" t="str">
        <f t="shared" si="861"/>
        <v/>
      </c>
      <c r="W4546" s="18" t="str">
        <f>IF(V4546="","",VLOOKUP(L4546,日射量と図３!$A$4:$C$368,3,TRUE)*238.85/100)</f>
        <v/>
      </c>
      <c r="X4546" s="4" t="str">
        <f t="shared" si="853"/>
        <v/>
      </c>
      <c r="Y4546" s="4" t="str">
        <f t="shared" si="859"/>
        <v/>
      </c>
      <c r="Z4546" s="4" t="str">
        <f t="shared" si="860"/>
        <v/>
      </c>
      <c r="AA4546" s="4" t="str">
        <f>IF($V4546="","",IF(Y4546&lt;36,0,IF(AND(36&lt;=Y4546,Y4546&lt;71),VLOOKUP($W4546,日射量と図３!$E$6:$F$34,2,TRUE),IF(AND(71&lt;=Y4546,Y4546&lt;107),VLOOKUP($W4546,日射量と図３!$E$6:$G$34,3,TRUE),IF(AND(107&lt;=Y4546,Y4546&lt;143),VLOOKUP($W4546,日射量と図３!$E$6:$H$34,4,TRUE),VLOOKUP($W4546,日射量と図３!$E$6:$I$34,5,TRUE))))))</f>
        <v/>
      </c>
      <c r="AB4546" s="4" t="str">
        <f>IF($V4546="","",IF(Z4546&lt;36,0,IF(AND(36&lt;=Z4546,Z4546&lt;71),VLOOKUP($W4546,日射量と図３!$E$6:$F$34,2,TRUE),IF(AND(71&lt;=Z4546,Z4546&lt;107),VLOOKUP($W4546,日射量と図３!$E$6:$G$34,3,TRUE),IF(AND(107&lt;=Z4546,Z4546&lt;143),VLOOKUP($W4546,日射量と図３!$E$6:$H$34,4,TRUE),VLOOKUP($W4546,日射量と図３!$E$6:$I$34,5,TRUE))))))</f>
        <v/>
      </c>
      <c r="AC4546" s="382" t="str">
        <f t="shared" si="857"/>
        <v/>
      </c>
      <c r="AD4546" s="382" t="str">
        <f t="shared" si="858"/>
        <v/>
      </c>
    </row>
    <row r="4547" spans="11:30" ht="13.5" customHeight="1">
      <c r="K4547" s="4">
        <f t="shared" si="850"/>
        <v>12</v>
      </c>
      <c r="L4547" s="34">
        <v>43441</v>
      </c>
      <c r="M4547" s="4">
        <v>190</v>
      </c>
      <c r="N4547" s="4">
        <v>8</v>
      </c>
      <c r="O4547" s="31">
        <v>0.29166666666666669</v>
      </c>
      <c r="P4547" s="35">
        <v>5.67</v>
      </c>
      <c r="Q4547" s="36">
        <f t="shared" si="851"/>
        <v>12</v>
      </c>
      <c r="R4547" s="4">
        <f t="shared" si="852"/>
        <v>6.33</v>
      </c>
      <c r="S4547" s="31">
        <f t="shared" si="855"/>
        <v>0.20944444444444443</v>
      </c>
      <c r="T4547" s="31">
        <f t="shared" si="856"/>
        <v>0.77601851851851855</v>
      </c>
      <c r="U4547" s="4">
        <f t="shared" si="854"/>
        <v>6.33</v>
      </c>
      <c r="V4547" s="4" t="str">
        <f t="shared" si="861"/>
        <v/>
      </c>
      <c r="W4547" s="18" t="str">
        <f>IF(V4547="","",VLOOKUP(L4547,日射量と図３!$A$4:$C$368,3,TRUE)*238.85/100)</f>
        <v/>
      </c>
      <c r="X4547" s="4" t="str">
        <f t="shared" si="853"/>
        <v/>
      </c>
      <c r="Y4547" s="4" t="str">
        <f t="shared" si="859"/>
        <v/>
      </c>
      <c r="Z4547" s="4" t="str">
        <f t="shared" si="860"/>
        <v/>
      </c>
      <c r="AA4547" s="4" t="str">
        <f>IF($V4547="","",IF(Y4547&lt;36,0,IF(AND(36&lt;=Y4547,Y4547&lt;71),VLOOKUP($W4547,日射量と図３!$E$6:$F$34,2,TRUE),IF(AND(71&lt;=Y4547,Y4547&lt;107),VLOOKUP($W4547,日射量と図３!$E$6:$G$34,3,TRUE),IF(AND(107&lt;=Y4547,Y4547&lt;143),VLOOKUP($W4547,日射量と図３!$E$6:$H$34,4,TRUE),VLOOKUP($W4547,日射量と図３!$E$6:$I$34,5,TRUE))))))</f>
        <v/>
      </c>
      <c r="AB4547" s="4" t="str">
        <f>IF($V4547="","",IF(Z4547&lt;36,0,IF(AND(36&lt;=Z4547,Z4547&lt;71),VLOOKUP($W4547,日射量と図３!$E$6:$F$34,2,TRUE),IF(AND(71&lt;=Z4547,Z4547&lt;107),VLOOKUP($W4547,日射量と図３!$E$6:$G$34,3,TRUE),IF(AND(107&lt;=Z4547,Z4547&lt;143),VLOOKUP($W4547,日射量と図３!$E$6:$H$34,4,TRUE),VLOOKUP($W4547,日射量と図３!$E$6:$I$34,5,TRUE))))))</f>
        <v/>
      </c>
      <c r="AC4547" s="382" t="str">
        <f t="shared" si="857"/>
        <v/>
      </c>
      <c r="AD4547" s="382" t="str">
        <f t="shared" si="858"/>
        <v/>
      </c>
    </row>
    <row r="4548" spans="11:30" ht="13.5" customHeight="1">
      <c r="K4548" s="4">
        <f t="shared" si="850"/>
        <v>12</v>
      </c>
      <c r="L4548" s="34">
        <v>43441</v>
      </c>
      <c r="M4548" s="4">
        <v>190</v>
      </c>
      <c r="N4548" s="4">
        <v>9</v>
      </c>
      <c r="O4548" s="31">
        <v>0.33333333333333331</v>
      </c>
      <c r="P4548" s="35">
        <v>6.57</v>
      </c>
      <c r="Q4548" s="36">
        <f t="shared" si="851"/>
        <v>12</v>
      </c>
      <c r="R4548" s="4">
        <f t="shared" si="852"/>
        <v>5.43</v>
      </c>
      <c r="S4548" s="31">
        <f t="shared" si="855"/>
        <v>0.20944444444444443</v>
      </c>
      <c r="T4548" s="31">
        <f t="shared" si="856"/>
        <v>0.77601851851851855</v>
      </c>
      <c r="U4548" s="4">
        <f t="shared" si="854"/>
        <v>5.43</v>
      </c>
      <c r="V4548" s="4" t="str">
        <f t="shared" si="861"/>
        <v/>
      </c>
      <c r="W4548" s="18" t="str">
        <f>IF(V4548="","",VLOOKUP(L4548,日射量と図３!$A$4:$C$368,3,TRUE)*238.85/100)</f>
        <v/>
      </c>
      <c r="X4548" s="4" t="str">
        <f t="shared" si="853"/>
        <v/>
      </c>
      <c r="Y4548" s="4" t="str">
        <f t="shared" si="859"/>
        <v/>
      </c>
      <c r="Z4548" s="4" t="str">
        <f t="shared" si="860"/>
        <v/>
      </c>
      <c r="AA4548" s="4" t="str">
        <f>IF($V4548="","",IF(Y4548&lt;36,0,IF(AND(36&lt;=Y4548,Y4548&lt;71),VLOOKUP($W4548,日射量と図３!$E$6:$F$34,2,TRUE),IF(AND(71&lt;=Y4548,Y4548&lt;107),VLOOKUP($W4548,日射量と図３!$E$6:$G$34,3,TRUE),IF(AND(107&lt;=Y4548,Y4548&lt;143),VLOOKUP($W4548,日射量と図３!$E$6:$H$34,4,TRUE),VLOOKUP($W4548,日射量と図３!$E$6:$I$34,5,TRUE))))))</f>
        <v/>
      </c>
      <c r="AB4548" s="4" t="str">
        <f>IF($V4548="","",IF(Z4548&lt;36,0,IF(AND(36&lt;=Z4548,Z4548&lt;71),VLOOKUP($W4548,日射量と図３!$E$6:$F$34,2,TRUE),IF(AND(71&lt;=Z4548,Z4548&lt;107),VLOOKUP($W4548,日射量と図３!$E$6:$G$34,3,TRUE),IF(AND(107&lt;=Z4548,Z4548&lt;143),VLOOKUP($W4548,日射量と図３!$E$6:$H$34,4,TRUE),VLOOKUP($W4548,日射量と図３!$E$6:$I$34,5,TRUE))))))</f>
        <v/>
      </c>
      <c r="AC4548" s="382" t="str">
        <f t="shared" si="857"/>
        <v/>
      </c>
      <c r="AD4548" s="382" t="str">
        <f t="shared" si="858"/>
        <v/>
      </c>
    </row>
    <row r="4549" spans="11:30" ht="13.5" customHeight="1">
      <c r="K4549" s="4">
        <f t="shared" ref="K4549:K4612" si="862">MONTH(L4549)</f>
        <v>12</v>
      </c>
      <c r="L4549" s="34">
        <v>43441</v>
      </c>
      <c r="M4549" s="4">
        <v>190</v>
      </c>
      <c r="N4549" s="4">
        <v>10</v>
      </c>
      <c r="O4549" s="31">
        <v>0.375</v>
      </c>
      <c r="P4549" s="35">
        <v>7.9099999999999993</v>
      </c>
      <c r="Q4549" s="36">
        <f t="shared" ref="Q4549:Q4612" si="863">IF(O4549&lt;$B$15,$D$14,IF(O4549&lt;$B$16,$D$15,IF(O4549&lt;$B$17,$D$16,IF(O4549&lt;$B$18,$D$17,IF(O4549&lt;$B$19,$D$18,$D$19)))))</f>
        <v>12</v>
      </c>
      <c r="R4549" s="4">
        <f t="shared" ref="R4549:R4612" si="864">IF(Q4549-P4549&gt;0,Q4549-P4549,0)</f>
        <v>4.0900000000000007</v>
      </c>
      <c r="S4549" s="31">
        <f t="shared" si="855"/>
        <v>0.20944444444444443</v>
      </c>
      <c r="T4549" s="31">
        <f t="shared" si="856"/>
        <v>0.77601851851851855</v>
      </c>
      <c r="U4549" s="4">
        <f t="shared" si="854"/>
        <v>4.0900000000000007</v>
      </c>
      <c r="V4549" s="4" t="str">
        <f t="shared" si="861"/>
        <v/>
      </c>
      <c r="W4549" s="18" t="str">
        <f>IF(V4549="","",VLOOKUP(L4549,日射量と図３!$A$4:$C$368,3,TRUE)*238.85/100)</f>
        <v/>
      </c>
      <c r="X4549" s="4" t="str">
        <f t="shared" ref="X4549:X4612" si="865">IF(V4549="","",VLOOKUP(K4549,$AF$38:$AJ$49,5,TRUE))</f>
        <v/>
      </c>
      <c r="Y4549" s="4" t="str">
        <f t="shared" si="859"/>
        <v/>
      </c>
      <c r="Z4549" s="4" t="str">
        <f t="shared" si="860"/>
        <v/>
      </c>
      <c r="AA4549" s="4" t="str">
        <f>IF($V4549="","",IF(Y4549&lt;36,0,IF(AND(36&lt;=Y4549,Y4549&lt;71),VLOOKUP($W4549,日射量と図３!$E$6:$F$34,2,TRUE),IF(AND(71&lt;=Y4549,Y4549&lt;107),VLOOKUP($W4549,日射量と図３!$E$6:$G$34,3,TRUE),IF(AND(107&lt;=Y4549,Y4549&lt;143),VLOOKUP($W4549,日射量と図３!$E$6:$H$34,4,TRUE),VLOOKUP($W4549,日射量と図３!$E$6:$I$34,5,TRUE))))))</f>
        <v/>
      </c>
      <c r="AB4549" s="4" t="str">
        <f>IF($V4549="","",IF(Z4549&lt;36,0,IF(AND(36&lt;=Z4549,Z4549&lt;71),VLOOKUP($W4549,日射量と図３!$E$6:$F$34,2,TRUE),IF(AND(71&lt;=Z4549,Z4549&lt;107),VLOOKUP($W4549,日射量と図３!$E$6:$G$34,3,TRUE),IF(AND(107&lt;=Z4549,Z4549&lt;143),VLOOKUP($W4549,日射量と図３!$E$6:$H$34,4,TRUE),VLOOKUP($W4549,日射量と図３!$E$6:$I$34,5,TRUE))))))</f>
        <v/>
      </c>
      <c r="AC4549" s="382" t="str">
        <f t="shared" si="857"/>
        <v/>
      </c>
      <c r="AD4549" s="382" t="str">
        <f t="shared" si="858"/>
        <v/>
      </c>
    </row>
    <row r="4550" spans="11:30" ht="13.5" customHeight="1">
      <c r="K4550" s="4">
        <f t="shared" si="862"/>
        <v>12</v>
      </c>
      <c r="L4550" s="34">
        <v>43441</v>
      </c>
      <c r="M4550" s="4">
        <v>190</v>
      </c>
      <c r="N4550" s="4">
        <v>11</v>
      </c>
      <c r="O4550" s="31">
        <v>0.41666666666666669</v>
      </c>
      <c r="P4550" s="35">
        <v>9.4699999999999989</v>
      </c>
      <c r="Q4550" s="36">
        <f t="shared" si="863"/>
        <v>12</v>
      </c>
      <c r="R4550" s="4">
        <f t="shared" si="864"/>
        <v>2.5300000000000011</v>
      </c>
      <c r="S4550" s="31">
        <f t="shared" si="855"/>
        <v>0.20944444444444443</v>
      </c>
      <c r="T4550" s="31">
        <f t="shared" si="856"/>
        <v>0.77601851851851855</v>
      </c>
      <c r="U4550" s="4">
        <f t="shared" si="854"/>
        <v>2.5300000000000011</v>
      </c>
      <c r="V4550" s="4" t="str">
        <f t="shared" si="861"/>
        <v/>
      </c>
      <c r="W4550" s="18" t="str">
        <f>IF(V4550="","",VLOOKUP(L4550,日射量と図３!$A$4:$C$368,3,TRUE)*238.85/100)</f>
        <v/>
      </c>
      <c r="X4550" s="4" t="str">
        <f t="shared" si="865"/>
        <v/>
      </c>
      <c r="Y4550" s="4" t="str">
        <f t="shared" si="859"/>
        <v/>
      </c>
      <c r="Z4550" s="4" t="str">
        <f t="shared" si="860"/>
        <v/>
      </c>
      <c r="AA4550" s="4" t="str">
        <f>IF($V4550="","",IF(Y4550&lt;36,0,IF(AND(36&lt;=Y4550,Y4550&lt;71),VLOOKUP($W4550,日射量と図３!$E$6:$F$34,2,TRUE),IF(AND(71&lt;=Y4550,Y4550&lt;107),VLOOKUP($W4550,日射量と図３!$E$6:$G$34,3,TRUE),IF(AND(107&lt;=Y4550,Y4550&lt;143),VLOOKUP($W4550,日射量と図３!$E$6:$H$34,4,TRUE),VLOOKUP($W4550,日射量と図３!$E$6:$I$34,5,TRUE))))))</f>
        <v/>
      </c>
      <c r="AB4550" s="4" t="str">
        <f>IF($V4550="","",IF(Z4550&lt;36,0,IF(AND(36&lt;=Z4550,Z4550&lt;71),VLOOKUP($W4550,日射量と図３!$E$6:$F$34,2,TRUE),IF(AND(71&lt;=Z4550,Z4550&lt;107),VLOOKUP($W4550,日射量と図３!$E$6:$G$34,3,TRUE),IF(AND(107&lt;=Z4550,Z4550&lt;143),VLOOKUP($W4550,日射量と図３!$E$6:$H$34,4,TRUE),VLOOKUP($W4550,日射量と図３!$E$6:$I$34,5,TRUE))))))</f>
        <v/>
      </c>
      <c r="AC4550" s="382" t="str">
        <f t="shared" si="857"/>
        <v/>
      </c>
      <c r="AD4550" s="382" t="str">
        <f t="shared" si="858"/>
        <v/>
      </c>
    </row>
    <row r="4551" spans="11:30" ht="13.5" customHeight="1">
      <c r="K4551" s="4">
        <f t="shared" si="862"/>
        <v>12</v>
      </c>
      <c r="L4551" s="34">
        <v>43441</v>
      </c>
      <c r="M4551" s="4">
        <v>190</v>
      </c>
      <c r="N4551" s="4">
        <v>12</v>
      </c>
      <c r="O4551" s="31">
        <v>0.45833333333333331</v>
      </c>
      <c r="P4551" s="35">
        <v>10.32</v>
      </c>
      <c r="Q4551" s="36">
        <f t="shared" si="863"/>
        <v>12</v>
      </c>
      <c r="R4551" s="4">
        <f t="shared" si="864"/>
        <v>1.6799999999999997</v>
      </c>
      <c r="S4551" s="31">
        <f t="shared" si="855"/>
        <v>0.20944444444444443</v>
      </c>
      <c r="T4551" s="31">
        <f t="shared" si="856"/>
        <v>0.77601851851851855</v>
      </c>
      <c r="U4551" s="4">
        <f t="shared" si="854"/>
        <v>1.6799999999999997</v>
      </c>
      <c r="V4551" s="4" t="str">
        <f t="shared" si="861"/>
        <v/>
      </c>
      <c r="W4551" s="18" t="str">
        <f>IF(V4551="","",VLOOKUP(L4551,日射量と図３!$A$4:$C$368,3,TRUE)*238.85/100)</f>
        <v/>
      </c>
      <c r="X4551" s="4" t="str">
        <f t="shared" si="865"/>
        <v/>
      </c>
      <c r="Y4551" s="4" t="str">
        <f t="shared" si="859"/>
        <v/>
      </c>
      <c r="Z4551" s="4" t="str">
        <f t="shared" si="860"/>
        <v/>
      </c>
      <c r="AA4551" s="4" t="str">
        <f>IF($V4551="","",IF(Y4551&lt;36,0,IF(AND(36&lt;=Y4551,Y4551&lt;71),VLOOKUP($W4551,日射量と図３!$E$6:$F$34,2,TRUE),IF(AND(71&lt;=Y4551,Y4551&lt;107),VLOOKUP($W4551,日射量と図３!$E$6:$G$34,3,TRUE),IF(AND(107&lt;=Y4551,Y4551&lt;143),VLOOKUP($W4551,日射量と図３!$E$6:$H$34,4,TRUE),VLOOKUP($W4551,日射量と図３!$E$6:$I$34,5,TRUE))))))</f>
        <v/>
      </c>
      <c r="AB4551" s="4" t="str">
        <f>IF($V4551="","",IF(Z4551&lt;36,0,IF(AND(36&lt;=Z4551,Z4551&lt;71),VLOOKUP($W4551,日射量と図３!$E$6:$F$34,2,TRUE),IF(AND(71&lt;=Z4551,Z4551&lt;107),VLOOKUP($W4551,日射量と図３!$E$6:$G$34,3,TRUE),IF(AND(107&lt;=Z4551,Z4551&lt;143),VLOOKUP($W4551,日射量と図３!$E$6:$H$34,4,TRUE),VLOOKUP($W4551,日射量と図３!$E$6:$I$34,5,TRUE))))))</f>
        <v/>
      </c>
      <c r="AC4551" s="382" t="str">
        <f t="shared" si="857"/>
        <v/>
      </c>
      <c r="AD4551" s="382" t="str">
        <f t="shared" si="858"/>
        <v/>
      </c>
    </row>
    <row r="4552" spans="11:30" ht="13.5" customHeight="1">
      <c r="K4552" s="4">
        <f t="shared" si="862"/>
        <v>12</v>
      </c>
      <c r="L4552" s="34">
        <v>43441</v>
      </c>
      <c r="M4552" s="4">
        <v>190</v>
      </c>
      <c r="N4552" s="4">
        <v>13</v>
      </c>
      <c r="O4552" s="31">
        <v>0.5</v>
      </c>
      <c r="P4552" s="35">
        <v>11.06</v>
      </c>
      <c r="Q4552" s="36">
        <f t="shared" si="863"/>
        <v>12</v>
      </c>
      <c r="R4552" s="4">
        <f t="shared" si="864"/>
        <v>0.9399999999999995</v>
      </c>
      <c r="S4552" s="31">
        <f t="shared" si="855"/>
        <v>0.20944444444444443</v>
      </c>
      <c r="T4552" s="31">
        <f t="shared" si="856"/>
        <v>0.77601851851851855</v>
      </c>
      <c r="U4552" s="4">
        <f t="shared" si="854"/>
        <v>0.9399999999999995</v>
      </c>
      <c r="V4552" s="4" t="str">
        <f t="shared" si="861"/>
        <v/>
      </c>
      <c r="W4552" s="18" t="str">
        <f>IF(V4552="","",VLOOKUP(L4552,日射量と図３!$A$4:$C$368,3,TRUE)*238.85/100)</f>
        <v/>
      </c>
      <c r="X4552" s="4" t="str">
        <f t="shared" si="865"/>
        <v/>
      </c>
      <c r="Y4552" s="4" t="str">
        <f t="shared" si="859"/>
        <v/>
      </c>
      <c r="Z4552" s="4" t="str">
        <f t="shared" si="860"/>
        <v/>
      </c>
      <c r="AA4552" s="4" t="str">
        <f>IF($V4552="","",IF(Y4552&lt;36,0,IF(AND(36&lt;=Y4552,Y4552&lt;71),VLOOKUP($W4552,日射量と図３!$E$6:$F$34,2,TRUE),IF(AND(71&lt;=Y4552,Y4552&lt;107),VLOOKUP($W4552,日射量と図３!$E$6:$G$34,3,TRUE),IF(AND(107&lt;=Y4552,Y4552&lt;143),VLOOKUP($W4552,日射量と図３!$E$6:$H$34,4,TRUE),VLOOKUP($W4552,日射量と図３!$E$6:$I$34,5,TRUE))))))</f>
        <v/>
      </c>
      <c r="AB4552" s="4" t="str">
        <f>IF($V4552="","",IF(Z4552&lt;36,0,IF(AND(36&lt;=Z4552,Z4552&lt;71),VLOOKUP($W4552,日射量と図３!$E$6:$F$34,2,TRUE),IF(AND(71&lt;=Z4552,Z4552&lt;107),VLOOKUP($W4552,日射量と図３!$E$6:$G$34,3,TRUE),IF(AND(107&lt;=Z4552,Z4552&lt;143),VLOOKUP($W4552,日射量と図３!$E$6:$H$34,4,TRUE),VLOOKUP($W4552,日射量と図３!$E$6:$I$34,5,TRUE))))))</f>
        <v/>
      </c>
      <c r="AC4552" s="382" t="str">
        <f t="shared" si="857"/>
        <v/>
      </c>
      <c r="AD4552" s="382" t="str">
        <f t="shared" si="858"/>
        <v/>
      </c>
    </row>
    <row r="4553" spans="11:30" ht="13.5" customHeight="1">
      <c r="K4553" s="4">
        <f t="shared" si="862"/>
        <v>12</v>
      </c>
      <c r="L4553" s="34">
        <v>43441</v>
      </c>
      <c r="M4553" s="4">
        <v>190</v>
      </c>
      <c r="N4553" s="4">
        <v>14</v>
      </c>
      <c r="O4553" s="31">
        <v>0.54166666666666663</v>
      </c>
      <c r="P4553" s="35">
        <v>11.879999999999999</v>
      </c>
      <c r="Q4553" s="36">
        <f t="shared" si="863"/>
        <v>12</v>
      </c>
      <c r="R4553" s="4">
        <f t="shared" si="864"/>
        <v>0.12000000000000099</v>
      </c>
      <c r="S4553" s="31">
        <f t="shared" si="855"/>
        <v>0.20944444444444443</v>
      </c>
      <c r="T4553" s="31">
        <f t="shared" si="856"/>
        <v>0.77601851851851855</v>
      </c>
      <c r="U4553" s="4">
        <f t="shared" si="854"/>
        <v>0.12000000000000099</v>
      </c>
      <c r="V4553" s="4" t="str">
        <f t="shared" si="861"/>
        <v/>
      </c>
      <c r="W4553" s="18" t="str">
        <f>IF(V4553="","",VLOOKUP(L4553,日射量と図３!$A$4:$C$368,3,TRUE)*238.85/100)</f>
        <v/>
      </c>
      <c r="X4553" s="4" t="str">
        <f t="shared" si="865"/>
        <v/>
      </c>
      <c r="Y4553" s="4" t="str">
        <f t="shared" si="859"/>
        <v/>
      </c>
      <c r="Z4553" s="4" t="str">
        <f t="shared" si="860"/>
        <v/>
      </c>
      <c r="AA4553" s="4" t="str">
        <f>IF($V4553="","",IF(Y4553&lt;36,0,IF(AND(36&lt;=Y4553,Y4553&lt;71),VLOOKUP($W4553,日射量と図３!$E$6:$F$34,2,TRUE),IF(AND(71&lt;=Y4553,Y4553&lt;107),VLOOKUP($W4553,日射量と図３!$E$6:$G$34,3,TRUE),IF(AND(107&lt;=Y4553,Y4553&lt;143),VLOOKUP($W4553,日射量と図３!$E$6:$H$34,4,TRUE),VLOOKUP($W4553,日射量と図３!$E$6:$I$34,5,TRUE))))))</f>
        <v/>
      </c>
      <c r="AB4553" s="4" t="str">
        <f>IF($V4553="","",IF(Z4553&lt;36,0,IF(AND(36&lt;=Z4553,Z4553&lt;71),VLOOKUP($W4553,日射量と図３!$E$6:$F$34,2,TRUE),IF(AND(71&lt;=Z4553,Z4553&lt;107),VLOOKUP($W4553,日射量と図３!$E$6:$G$34,3,TRUE),IF(AND(107&lt;=Z4553,Z4553&lt;143),VLOOKUP($W4553,日射量と図３!$E$6:$H$34,4,TRUE),VLOOKUP($W4553,日射量と図３!$E$6:$I$34,5,TRUE))))))</f>
        <v/>
      </c>
      <c r="AC4553" s="382" t="str">
        <f t="shared" si="857"/>
        <v/>
      </c>
      <c r="AD4553" s="382" t="str">
        <f t="shared" si="858"/>
        <v/>
      </c>
    </row>
    <row r="4554" spans="11:30" ht="13.5" customHeight="1">
      <c r="K4554" s="4">
        <f t="shared" si="862"/>
        <v>12</v>
      </c>
      <c r="L4554" s="34">
        <v>43441</v>
      </c>
      <c r="M4554" s="4">
        <v>190</v>
      </c>
      <c r="N4554" s="4">
        <v>15</v>
      </c>
      <c r="O4554" s="31">
        <v>0.58333333333333337</v>
      </c>
      <c r="P4554" s="35">
        <v>11.84</v>
      </c>
      <c r="Q4554" s="36">
        <f t="shared" si="863"/>
        <v>12</v>
      </c>
      <c r="R4554" s="4">
        <f t="shared" si="864"/>
        <v>0.16000000000000014</v>
      </c>
      <c r="S4554" s="31">
        <f t="shared" si="855"/>
        <v>0.20944444444444443</v>
      </c>
      <c r="T4554" s="31">
        <f t="shared" si="856"/>
        <v>0.77601851851851855</v>
      </c>
      <c r="U4554" s="4">
        <f t="shared" si="854"/>
        <v>0.16000000000000014</v>
      </c>
      <c r="V4554" s="4" t="str">
        <f t="shared" si="861"/>
        <v/>
      </c>
      <c r="W4554" s="18" t="str">
        <f>IF(V4554="","",VLOOKUP(L4554,日射量と図３!$A$4:$C$368,3,TRUE)*238.85/100)</f>
        <v/>
      </c>
      <c r="X4554" s="4" t="str">
        <f t="shared" si="865"/>
        <v/>
      </c>
      <c r="Y4554" s="4" t="str">
        <f t="shared" si="859"/>
        <v/>
      </c>
      <c r="Z4554" s="4" t="str">
        <f t="shared" si="860"/>
        <v/>
      </c>
      <c r="AA4554" s="4" t="str">
        <f>IF($V4554="","",IF(Y4554&lt;36,0,IF(AND(36&lt;=Y4554,Y4554&lt;71),VLOOKUP($W4554,日射量と図３!$E$6:$F$34,2,TRUE),IF(AND(71&lt;=Y4554,Y4554&lt;107),VLOOKUP($W4554,日射量と図３!$E$6:$G$34,3,TRUE),IF(AND(107&lt;=Y4554,Y4554&lt;143),VLOOKUP($W4554,日射量と図３!$E$6:$H$34,4,TRUE),VLOOKUP($W4554,日射量と図３!$E$6:$I$34,5,TRUE))))))</f>
        <v/>
      </c>
      <c r="AB4554" s="4" t="str">
        <f>IF($V4554="","",IF(Z4554&lt;36,0,IF(AND(36&lt;=Z4554,Z4554&lt;71),VLOOKUP($W4554,日射量と図３!$E$6:$F$34,2,TRUE),IF(AND(71&lt;=Z4554,Z4554&lt;107),VLOOKUP($W4554,日射量と図３!$E$6:$G$34,3,TRUE),IF(AND(107&lt;=Z4554,Z4554&lt;143),VLOOKUP($W4554,日射量と図３!$E$6:$H$34,4,TRUE),VLOOKUP($W4554,日射量と図３!$E$6:$I$34,5,TRUE))))))</f>
        <v/>
      </c>
      <c r="AC4554" s="382" t="str">
        <f t="shared" si="857"/>
        <v/>
      </c>
      <c r="AD4554" s="382" t="str">
        <f t="shared" si="858"/>
        <v/>
      </c>
    </row>
    <row r="4555" spans="11:30" ht="13.5" customHeight="1">
      <c r="K4555" s="4">
        <f t="shared" si="862"/>
        <v>12</v>
      </c>
      <c r="L4555" s="34">
        <v>43441</v>
      </c>
      <c r="M4555" s="4">
        <v>190</v>
      </c>
      <c r="N4555" s="4">
        <v>16</v>
      </c>
      <c r="O4555" s="31">
        <v>0.625</v>
      </c>
      <c r="P4555" s="35">
        <v>11.649999999999999</v>
      </c>
      <c r="Q4555" s="36">
        <f t="shared" si="863"/>
        <v>16</v>
      </c>
      <c r="R4555" s="4">
        <f t="shared" si="864"/>
        <v>4.3500000000000014</v>
      </c>
      <c r="S4555" s="31">
        <f t="shared" si="855"/>
        <v>0.20944444444444443</v>
      </c>
      <c r="T4555" s="31">
        <f t="shared" si="856"/>
        <v>0.77601851851851855</v>
      </c>
      <c r="U4555" s="4">
        <f t="shared" si="854"/>
        <v>4.3500000000000014</v>
      </c>
      <c r="V4555" s="4" t="str">
        <f t="shared" si="861"/>
        <v/>
      </c>
      <c r="W4555" s="18" t="str">
        <f>IF(V4555="","",VLOOKUP(L4555,日射量と図３!$A$4:$C$368,3,TRUE)*238.85/100)</f>
        <v/>
      </c>
      <c r="X4555" s="4" t="str">
        <f t="shared" si="865"/>
        <v/>
      </c>
      <c r="Y4555" s="4" t="str">
        <f t="shared" si="859"/>
        <v/>
      </c>
      <c r="Z4555" s="4" t="str">
        <f t="shared" si="860"/>
        <v/>
      </c>
      <c r="AA4555" s="4" t="str">
        <f>IF($V4555="","",IF(Y4555&lt;36,0,IF(AND(36&lt;=Y4555,Y4555&lt;71),VLOOKUP($W4555,日射量と図３!$E$6:$F$34,2,TRUE),IF(AND(71&lt;=Y4555,Y4555&lt;107),VLOOKUP($W4555,日射量と図３!$E$6:$G$34,3,TRUE),IF(AND(107&lt;=Y4555,Y4555&lt;143),VLOOKUP($W4555,日射量と図３!$E$6:$H$34,4,TRUE),VLOOKUP($W4555,日射量と図３!$E$6:$I$34,5,TRUE))))))</f>
        <v/>
      </c>
      <c r="AB4555" s="4" t="str">
        <f>IF($V4555="","",IF(Z4555&lt;36,0,IF(AND(36&lt;=Z4555,Z4555&lt;71),VLOOKUP($W4555,日射量と図３!$E$6:$F$34,2,TRUE),IF(AND(71&lt;=Z4555,Z4555&lt;107),VLOOKUP($W4555,日射量と図３!$E$6:$G$34,3,TRUE),IF(AND(107&lt;=Z4555,Z4555&lt;143),VLOOKUP($W4555,日射量と図３!$E$6:$H$34,4,TRUE),VLOOKUP($W4555,日射量と図３!$E$6:$I$34,5,TRUE))))))</f>
        <v/>
      </c>
      <c r="AC4555" s="382" t="str">
        <f t="shared" si="857"/>
        <v/>
      </c>
      <c r="AD4555" s="382" t="str">
        <f t="shared" si="858"/>
        <v/>
      </c>
    </row>
    <row r="4556" spans="11:30" ht="13.5" customHeight="1">
      <c r="K4556" s="4">
        <f t="shared" si="862"/>
        <v>12</v>
      </c>
      <c r="L4556" s="34">
        <v>43441</v>
      </c>
      <c r="M4556" s="4">
        <v>190</v>
      </c>
      <c r="N4556" s="4">
        <v>17</v>
      </c>
      <c r="O4556" s="31">
        <v>0.66666666666666663</v>
      </c>
      <c r="P4556" s="35">
        <v>10.91</v>
      </c>
      <c r="Q4556" s="36">
        <f t="shared" si="863"/>
        <v>16</v>
      </c>
      <c r="R4556" s="4">
        <f t="shared" si="864"/>
        <v>5.09</v>
      </c>
      <c r="S4556" s="31">
        <f t="shared" si="855"/>
        <v>0.20944444444444443</v>
      </c>
      <c r="T4556" s="31">
        <f t="shared" si="856"/>
        <v>0.77601851851851855</v>
      </c>
      <c r="U4556" s="4">
        <f t="shared" si="854"/>
        <v>5.09</v>
      </c>
      <c r="V4556" s="4" t="str">
        <f t="shared" si="861"/>
        <v/>
      </c>
      <c r="W4556" s="18" t="str">
        <f>IF(V4556="","",VLOOKUP(L4556,日射量と図３!$A$4:$C$368,3,TRUE)*238.85/100)</f>
        <v/>
      </c>
      <c r="X4556" s="4" t="str">
        <f t="shared" si="865"/>
        <v/>
      </c>
      <c r="Y4556" s="4" t="str">
        <f t="shared" si="859"/>
        <v/>
      </c>
      <c r="Z4556" s="4" t="str">
        <f t="shared" si="860"/>
        <v/>
      </c>
      <c r="AA4556" s="4" t="str">
        <f>IF($V4556="","",IF(Y4556&lt;36,0,IF(AND(36&lt;=Y4556,Y4556&lt;71),VLOOKUP($W4556,日射量と図３!$E$6:$F$34,2,TRUE),IF(AND(71&lt;=Y4556,Y4556&lt;107),VLOOKUP($W4556,日射量と図３!$E$6:$G$34,3,TRUE),IF(AND(107&lt;=Y4556,Y4556&lt;143),VLOOKUP($W4556,日射量と図３!$E$6:$H$34,4,TRUE),VLOOKUP($W4556,日射量と図３!$E$6:$I$34,5,TRUE))))))</f>
        <v/>
      </c>
      <c r="AB4556" s="4" t="str">
        <f>IF($V4556="","",IF(Z4556&lt;36,0,IF(AND(36&lt;=Z4556,Z4556&lt;71),VLOOKUP($W4556,日射量と図３!$E$6:$F$34,2,TRUE),IF(AND(71&lt;=Z4556,Z4556&lt;107),VLOOKUP($W4556,日射量と図３!$E$6:$G$34,3,TRUE),IF(AND(107&lt;=Z4556,Z4556&lt;143),VLOOKUP($W4556,日射量と図３!$E$6:$H$34,4,TRUE),VLOOKUP($W4556,日射量と図３!$E$6:$I$34,5,TRUE))))))</f>
        <v/>
      </c>
      <c r="AC4556" s="382" t="str">
        <f t="shared" si="857"/>
        <v/>
      </c>
      <c r="AD4556" s="382" t="str">
        <f t="shared" si="858"/>
        <v/>
      </c>
    </row>
    <row r="4557" spans="11:30" ht="13.5" customHeight="1">
      <c r="K4557" s="4">
        <f t="shared" si="862"/>
        <v>12</v>
      </c>
      <c r="L4557" s="34">
        <v>43441</v>
      </c>
      <c r="M4557" s="4">
        <v>190</v>
      </c>
      <c r="N4557" s="4">
        <v>18</v>
      </c>
      <c r="O4557" s="31">
        <v>0.70833333333333337</v>
      </c>
      <c r="P4557" s="35">
        <v>9.9499999999999993</v>
      </c>
      <c r="Q4557" s="36">
        <f t="shared" si="863"/>
        <v>16</v>
      </c>
      <c r="R4557" s="4">
        <f t="shared" si="864"/>
        <v>6.0500000000000007</v>
      </c>
      <c r="S4557" s="31">
        <f t="shared" si="855"/>
        <v>0.20944444444444443</v>
      </c>
      <c r="T4557" s="31">
        <f t="shared" si="856"/>
        <v>0.77601851851851855</v>
      </c>
      <c r="U4557" s="4">
        <f t="shared" ref="U4557:U4620" si="866">IF(AND(S4557&lt;O4557,O4557&lt;T4557),R4557,0)</f>
        <v>6.0500000000000007</v>
      </c>
      <c r="V4557" s="4" t="str">
        <f t="shared" si="861"/>
        <v/>
      </c>
      <c r="W4557" s="18" t="str">
        <f>IF(V4557="","",VLOOKUP(L4557,日射量と図３!$A$4:$C$368,3,TRUE)*238.85/100)</f>
        <v/>
      </c>
      <c r="X4557" s="4" t="str">
        <f t="shared" si="865"/>
        <v/>
      </c>
      <c r="Y4557" s="4" t="str">
        <f t="shared" si="859"/>
        <v/>
      </c>
      <c r="Z4557" s="4" t="str">
        <f t="shared" si="860"/>
        <v/>
      </c>
      <c r="AA4557" s="4" t="str">
        <f>IF($V4557="","",IF(Y4557&lt;36,0,IF(AND(36&lt;=Y4557,Y4557&lt;71),VLOOKUP($W4557,日射量と図３!$E$6:$F$34,2,TRUE),IF(AND(71&lt;=Y4557,Y4557&lt;107),VLOOKUP($W4557,日射量と図３!$E$6:$G$34,3,TRUE),IF(AND(107&lt;=Y4557,Y4557&lt;143),VLOOKUP($W4557,日射量と図３!$E$6:$H$34,4,TRUE),VLOOKUP($W4557,日射量と図３!$E$6:$I$34,5,TRUE))))))</f>
        <v/>
      </c>
      <c r="AB4557" s="4" t="str">
        <f>IF($V4557="","",IF(Z4557&lt;36,0,IF(AND(36&lt;=Z4557,Z4557&lt;71),VLOOKUP($W4557,日射量と図３!$E$6:$F$34,2,TRUE),IF(AND(71&lt;=Z4557,Z4557&lt;107),VLOOKUP($W4557,日射量と図３!$E$6:$G$34,3,TRUE),IF(AND(107&lt;=Z4557,Z4557&lt;143),VLOOKUP($W4557,日射量と図３!$E$6:$H$34,4,TRUE),VLOOKUP($W4557,日射量と図３!$E$6:$I$34,5,TRUE))))))</f>
        <v/>
      </c>
      <c r="AC4557" s="382" t="str">
        <f t="shared" si="857"/>
        <v/>
      </c>
      <c r="AD4557" s="382" t="str">
        <f t="shared" si="858"/>
        <v/>
      </c>
    </row>
    <row r="4558" spans="11:30" ht="13.5" customHeight="1">
      <c r="K4558" s="4">
        <f t="shared" si="862"/>
        <v>12</v>
      </c>
      <c r="L4558" s="34">
        <v>43441</v>
      </c>
      <c r="M4558" s="4">
        <v>190</v>
      </c>
      <c r="N4558" s="4">
        <v>19</v>
      </c>
      <c r="O4558" s="31">
        <v>0.75</v>
      </c>
      <c r="P4558" s="35">
        <v>9.1800000000000015</v>
      </c>
      <c r="Q4558" s="36">
        <f t="shared" si="863"/>
        <v>16</v>
      </c>
      <c r="R4558" s="4">
        <f t="shared" si="864"/>
        <v>6.8199999999999985</v>
      </c>
      <c r="S4558" s="31">
        <f t="shared" si="855"/>
        <v>0.20944444444444443</v>
      </c>
      <c r="T4558" s="31">
        <f t="shared" si="856"/>
        <v>0.77601851851851855</v>
      </c>
      <c r="U4558" s="4">
        <f t="shared" si="866"/>
        <v>6.8199999999999985</v>
      </c>
      <c r="V4558" s="4" t="str">
        <f t="shared" si="861"/>
        <v/>
      </c>
      <c r="W4558" s="18" t="str">
        <f>IF(V4558="","",VLOOKUP(L4558,日射量と図３!$A$4:$C$368,3,TRUE)*238.85/100)</f>
        <v/>
      </c>
      <c r="X4558" s="4" t="str">
        <f t="shared" si="865"/>
        <v/>
      </c>
      <c r="Y4558" s="4" t="str">
        <f t="shared" si="859"/>
        <v/>
      </c>
      <c r="Z4558" s="4" t="str">
        <f t="shared" si="860"/>
        <v/>
      </c>
      <c r="AA4558" s="4" t="str">
        <f>IF($V4558="","",IF(Y4558&lt;36,0,IF(AND(36&lt;=Y4558,Y4558&lt;71),VLOOKUP($W4558,日射量と図３!$E$6:$F$34,2,TRUE),IF(AND(71&lt;=Y4558,Y4558&lt;107),VLOOKUP($W4558,日射量と図３!$E$6:$G$34,3,TRUE),IF(AND(107&lt;=Y4558,Y4558&lt;143),VLOOKUP($W4558,日射量と図３!$E$6:$H$34,4,TRUE),VLOOKUP($W4558,日射量と図３!$E$6:$I$34,5,TRUE))))))</f>
        <v/>
      </c>
      <c r="AB4558" s="4" t="str">
        <f>IF($V4558="","",IF(Z4558&lt;36,0,IF(AND(36&lt;=Z4558,Z4558&lt;71),VLOOKUP($W4558,日射量と図３!$E$6:$F$34,2,TRUE),IF(AND(71&lt;=Z4558,Z4558&lt;107),VLOOKUP($W4558,日射量と図３!$E$6:$G$34,3,TRUE),IF(AND(107&lt;=Z4558,Z4558&lt;143),VLOOKUP($W4558,日射量と図３!$E$6:$H$34,4,TRUE),VLOOKUP($W4558,日射量と図３!$E$6:$I$34,5,TRUE))))))</f>
        <v/>
      </c>
      <c r="AC4558" s="382" t="str">
        <f t="shared" si="857"/>
        <v/>
      </c>
      <c r="AD4558" s="382" t="str">
        <f t="shared" si="858"/>
        <v/>
      </c>
    </row>
    <row r="4559" spans="11:30" ht="13.5" customHeight="1">
      <c r="K4559" s="4">
        <f t="shared" si="862"/>
        <v>12</v>
      </c>
      <c r="L4559" s="34">
        <v>43441</v>
      </c>
      <c r="M4559" s="4">
        <v>190</v>
      </c>
      <c r="N4559" s="4">
        <v>20</v>
      </c>
      <c r="O4559" s="31">
        <v>0.79166666666666663</v>
      </c>
      <c r="P4559" s="35">
        <v>8.65</v>
      </c>
      <c r="Q4559" s="36">
        <f t="shared" si="863"/>
        <v>16</v>
      </c>
      <c r="R4559" s="4">
        <f t="shared" si="864"/>
        <v>7.35</v>
      </c>
      <c r="S4559" s="31">
        <f t="shared" ref="S4559:S4622" si="867">VLOOKUP(K4559,$AF$38:$AH$49,2,TRUE)</f>
        <v>0.20944444444444443</v>
      </c>
      <c r="T4559" s="31">
        <f t="shared" ref="T4559:T4622" si="868">VLOOKUP(K4559,$AF$38:$AH$49,3,TRUE)</f>
        <v>0.77601851851851855</v>
      </c>
      <c r="U4559" s="4">
        <f t="shared" si="866"/>
        <v>0</v>
      </c>
      <c r="V4559" s="4" t="str">
        <f t="shared" si="861"/>
        <v/>
      </c>
      <c r="W4559" s="18" t="str">
        <f>IF(V4559="","",VLOOKUP(L4559,日射量と図３!$A$4:$C$368,3,TRUE)*238.85/100)</f>
        <v/>
      </c>
      <c r="X4559" s="4" t="str">
        <f t="shared" si="865"/>
        <v/>
      </c>
      <c r="Y4559" s="4" t="str">
        <f t="shared" si="859"/>
        <v/>
      </c>
      <c r="Z4559" s="4" t="str">
        <f t="shared" si="860"/>
        <v/>
      </c>
      <c r="AA4559" s="4" t="str">
        <f>IF($V4559="","",IF(Y4559&lt;36,0,IF(AND(36&lt;=Y4559,Y4559&lt;71),VLOOKUP($W4559,日射量と図３!$E$6:$F$34,2,TRUE),IF(AND(71&lt;=Y4559,Y4559&lt;107),VLOOKUP($W4559,日射量と図３!$E$6:$G$34,3,TRUE),IF(AND(107&lt;=Y4559,Y4559&lt;143),VLOOKUP($W4559,日射量と図３!$E$6:$H$34,4,TRUE),VLOOKUP($W4559,日射量と図３!$E$6:$I$34,5,TRUE))))))</f>
        <v/>
      </c>
      <c r="AB4559" s="4" t="str">
        <f>IF($V4559="","",IF(Z4559&lt;36,0,IF(AND(36&lt;=Z4559,Z4559&lt;71),VLOOKUP($W4559,日射量と図３!$E$6:$F$34,2,TRUE),IF(AND(71&lt;=Z4559,Z4559&lt;107),VLOOKUP($W4559,日射量と図３!$E$6:$G$34,3,TRUE),IF(AND(107&lt;=Z4559,Z4559&lt;143),VLOOKUP($W4559,日射量と図３!$E$6:$H$34,4,TRUE),VLOOKUP($W4559,日射量と図３!$E$6:$I$34,5,TRUE))))))</f>
        <v/>
      </c>
      <c r="AC4559" s="382" t="str">
        <f t="shared" ref="AC4559:AC4622" si="869">IF(V4559="","",IF((($AH$18*$AH$30*V4559*3600/1000000)/1000-AA4559*$AG$18*10*0.0000041868)&lt;=0,0,AA4559*$AG$18*10*0.0000041868))</f>
        <v/>
      </c>
      <c r="AD4559" s="382" t="str">
        <f t="shared" ref="AD4559:AD4622" si="870">IF(V4559="","",IF((($AH$19*$AH$30*V4559*3600/1000000)/1000-AB4559*$AG$19*10*0.0000041868)&lt;=0,0,AB4559*$AG$19*10*0.0000041868))</f>
        <v/>
      </c>
    </row>
    <row r="4560" spans="11:30" ht="13.5" customHeight="1">
      <c r="K4560" s="4">
        <f t="shared" si="862"/>
        <v>12</v>
      </c>
      <c r="L4560" s="34">
        <v>43441</v>
      </c>
      <c r="M4560" s="4">
        <v>190</v>
      </c>
      <c r="N4560" s="4">
        <v>21</v>
      </c>
      <c r="O4560" s="31">
        <v>0.83333333333333337</v>
      </c>
      <c r="P4560" s="35">
        <v>8.23</v>
      </c>
      <c r="Q4560" s="36">
        <f t="shared" si="863"/>
        <v>16</v>
      </c>
      <c r="R4560" s="4">
        <f t="shared" si="864"/>
        <v>7.77</v>
      </c>
      <c r="S4560" s="31">
        <f t="shared" si="867"/>
        <v>0.20944444444444443</v>
      </c>
      <c r="T4560" s="31">
        <f t="shared" si="868"/>
        <v>0.77601851851851855</v>
      </c>
      <c r="U4560" s="4">
        <f t="shared" si="866"/>
        <v>0</v>
      </c>
      <c r="V4560" s="4" t="str">
        <f t="shared" si="861"/>
        <v/>
      </c>
      <c r="W4560" s="18" t="str">
        <f>IF(V4560="","",VLOOKUP(L4560,日射量と図３!$A$4:$C$368,3,TRUE)*238.85/100)</f>
        <v/>
      </c>
      <c r="X4560" s="4" t="str">
        <f t="shared" si="865"/>
        <v/>
      </c>
      <c r="Y4560" s="4" t="str">
        <f t="shared" si="859"/>
        <v/>
      </c>
      <c r="Z4560" s="4" t="str">
        <f t="shared" si="860"/>
        <v/>
      </c>
      <c r="AA4560" s="4" t="str">
        <f>IF($V4560="","",IF(Y4560&lt;36,0,IF(AND(36&lt;=Y4560,Y4560&lt;71),VLOOKUP($W4560,日射量と図３!$E$6:$F$34,2,TRUE),IF(AND(71&lt;=Y4560,Y4560&lt;107),VLOOKUP($W4560,日射量と図３!$E$6:$G$34,3,TRUE),IF(AND(107&lt;=Y4560,Y4560&lt;143),VLOOKUP($W4560,日射量と図３!$E$6:$H$34,4,TRUE),VLOOKUP($W4560,日射量と図３!$E$6:$I$34,5,TRUE))))))</f>
        <v/>
      </c>
      <c r="AB4560" s="4" t="str">
        <f>IF($V4560="","",IF(Z4560&lt;36,0,IF(AND(36&lt;=Z4560,Z4560&lt;71),VLOOKUP($W4560,日射量と図３!$E$6:$F$34,2,TRUE),IF(AND(71&lt;=Z4560,Z4560&lt;107),VLOOKUP($W4560,日射量と図３!$E$6:$G$34,3,TRUE),IF(AND(107&lt;=Z4560,Z4560&lt;143),VLOOKUP($W4560,日射量と図３!$E$6:$H$34,4,TRUE),VLOOKUP($W4560,日射量と図３!$E$6:$I$34,5,TRUE))))))</f>
        <v/>
      </c>
      <c r="AC4560" s="382" t="str">
        <f t="shared" si="869"/>
        <v/>
      </c>
      <c r="AD4560" s="382" t="str">
        <f t="shared" si="870"/>
        <v/>
      </c>
    </row>
    <row r="4561" spans="11:30" ht="13.5" customHeight="1">
      <c r="K4561" s="4">
        <f t="shared" si="862"/>
        <v>12</v>
      </c>
      <c r="L4561" s="34">
        <v>43441</v>
      </c>
      <c r="M4561" s="4">
        <v>190</v>
      </c>
      <c r="N4561" s="4">
        <v>22</v>
      </c>
      <c r="O4561" s="31">
        <v>0.875</v>
      </c>
      <c r="P4561" s="35">
        <v>7.8000000000000016</v>
      </c>
      <c r="Q4561" s="36">
        <f t="shared" si="863"/>
        <v>16</v>
      </c>
      <c r="R4561" s="4">
        <f t="shared" si="864"/>
        <v>8.1999999999999993</v>
      </c>
      <c r="S4561" s="31">
        <f t="shared" si="867"/>
        <v>0.20944444444444443</v>
      </c>
      <c r="T4561" s="31">
        <f t="shared" si="868"/>
        <v>0.77601851851851855</v>
      </c>
      <c r="U4561" s="4">
        <f t="shared" si="866"/>
        <v>0</v>
      </c>
      <c r="V4561" s="4" t="str">
        <f t="shared" si="861"/>
        <v/>
      </c>
      <c r="W4561" s="18" t="str">
        <f>IF(V4561="","",VLOOKUP(L4561,日射量と図３!$A$4:$C$368,3,TRUE)*238.85/100)</f>
        <v/>
      </c>
      <c r="X4561" s="4" t="str">
        <f t="shared" si="865"/>
        <v/>
      </c>
      <c r="Y4561" s="4" t="str">
        <f t="shared" si="859"/>
        <v/>
      </c>
      <c r="Z4561" s="4" t="str">
        <f t="shared" si="860"/>
        <v/>
      </c>
      <c r="AA4561" s="4" t="str">
        <f>IF($V4561="","",IF(Y4561&lt;36,0,IF(AND(36&lt;=Y4561,Y4561&lt;71),VLOOKUP($W4561,日射量と図３!$E$6:$F$34,2,TRUE),IF(AND(71&lt;=Y4561,Y4561&lt;107),VLOOKUP($W4561,日射量と図３!$E$6:$G$34,3,TRUE),IF(AND(107&lt;=Y4561,Y4561&lt;143),VLOOKUP($W4561,日射量と図３!$E$6:$H$34,4,TRUE),VLOOKUP($W4561,日射量と図３!$E$6:$I$34,5,TRUE))))))</f>
        <v/>
      </c>
      <c r="AB4561" s="4" t="str">
        <f>IF($V4561="","",IF(Z4561&lt;36,0,IF(AND(36&lt;=Z4561,Z4561&lt;71),VLOOKUP($W4561,日射量と図３!$E$6:$F$34,2,TRUE),IF(AND(71&lt;=Z4561,Z4561&lt;107),VLOOKUP($W4561,日射量と図３!$E$6:$G$34,3,TRUE),IF(AND(107&lt;=Z4561,Z4561&lt;143),VLOOKUP($W4561,日射量と図３!$E$6:$H$34,4,TRUE),VLOOKUP($W4561,日射量と図３!$E$6:$I$34,5,TRUE))))))</f>
        <v/>
      </c>
      <c r="AC4561" s="382" t="str">
        <f t="shared" si="869"/>
        <v/>
      </c>
      <c r="AD4561" s="382" t="str">
        <f t="shared" si="870"/>
        <v/>
      </c>
    </row>
    <row r="4562" spans="11:30" ht="13.5" customHeight="1">
      <c r="K4562" s="4">
        <f t="shared" si="862"/>
        <v>12</v>
      </c>
      <c r="L4562" s="34">
        <v>43441</v>
      </c>
      <c r="M4562" s="4">
        <v>190</v>
      </c>
      <c r="N4562" s="4">
        <v>23</v>
      </c>
      <c r="O4562" s="31">
        <v>0.91666666666666663</v>
      </c>
      <c r="P4562" s="35">
        <v>7.3900000000000006</v>
      </c>
      <c r="Q4562" s="36">
        <f t="shared" si="863"/>
        <v>13</v>
      </c>
      <c r="R4562" s="4">
        <f t="shared" si="864"/>
        <v>5.6099999999999994</v>
      </c>
      <c r="S4562" s="31">
        <f t="shared" si="867"/>
        <v>0.20944444444444443</v>
      </c>
      <c r="T4562" s="31">
        <f t="shared" si="868"/>
        <v>0.77601851851851855</v>
      </c>
      <c r="U4562" s="4">
        <f t="shared" si="866"/>
        <v>0</v>
      </c>
      <c r="V4562" s="4" t="str">
        <f t="shared" si="861"/>
        <v/>
      </c>
      <c r="W4562" s="18" t="str">
        <f>IF(V4562="","",VLOOKUP(L4562,日射量と図３!$A$4:$C$368,3,TRUE)*238.85/100)</f>
        <v/>
      </c>
      <c r="X4562" s="4" t="str">
        <f t="shared" si="865"/>
        <v/>
      </c>
      <c r="Y4562" s="4" t="str">
        <f t="shared" si="859"/>
        <v/>
      </c>
      <c r="Z4562" s="4" t="str">
        <f t="shared" si="860"/>
        <v/>
      </c>
      <c r="AA4562" s="4" t="str">
        <f>IF($V4562="","",IF(Y4562&lt;36,0,IF(AND(36&lt;=Y4562,Y4562&lt;71),VLOOKUP($W4562,日射量と図３!$E$6:$F$34,2,TRUE),IF(AND(71&lt;=Y4562,Y4562&lt;107),VLOOKUP($W4562,日射量と図３!$E$6:$G$34,3,TRUE),IF(AND(107&lt;=Y4562,Y4562&lt;143),VLOOKUP($W4562,日射量と図３!$E$6:$H$34,4,TRUE),VLOOKUP($W4562,日射量と図３!$E$6:$I$34,5,TRUE))))))</f>
        <v/>
      </c>
      <c r="AB4562" s="4" t="str">
        <f>IF($V4562="","",IF(Z4562&lt;36,0,IF(AND(36&lt;=Z4562,Z4562&lt;71),VLOOKUP($W4562,日射量と図３!$E$6:$F$34,2,TRUE),IF(AND(71&lt;=Z4562,Z4562&lt;107),VLOOKUP($W4562,日射量と図３!$E$6:$G$34,3,TRUE),IF(AND(107&lt;=Z4562,Z4562&lt;143),VLOOKUP($W4562,日射量と図３!$E$6:$H$34,4,TRUE),VLOOKUP($W4562,日射量と図３!$E$6:$I$34,5,TRUE))))))</f>
        <v/>
      </c>
      <c r="AC4562" s="382" t="str">
        <f t="shared" si="869"/>
        <v/>
      </c>
      <c r="AD4562" s="382" t="str">
        <f t="shared" si="870"/>
        <v/>
      </c>
    </row>
    <row r="4563" spans="11:30" ht="13.5" customHeight="1">
      <c r="K4563" s="4">
        <f t="shared" si="862"/>
        <v>12</v>
      </c>
      <c r="L4563" s="34">
        <v>43441</v>
      </c>
      <c r="M4563" s="4">
        <v>190</v>
      </c>
      <c r="N4563" s="4">
        <v>24</v>
      </c>
      <c r="O4563" s="31">
        <v>0.95833333333333337</v>
      </c>
      <c r="P4563" s="35">
        <v>6.9</v>
      </c>
      <c r="Q4563" s="36">
        <f t="shared" si="863"/>
        <v>13</v>
      </c>
      <c r="R4563" s="4">
        <f t="shared" si="864"/>
        <v>6.1</v>
      </c>
      <c r="S4563" s="31">
        <f t="shared" si="867"/>
        <v>0.20944444444444443</v>
      </c>
      <c r="T4563" s="31">
        <f t="shared" si="868"/>
        <v>0.77601851851851855</v>
      </c>
      <c r="U4563" s="4">
        <f t="shared" si="866"/>
        <v>0</v>
      </c>
      <c r="V4563" s="4" t="str">
        <f t="shared" si="861"/>
        <v/>
      </c>
      <c r="W4563" s="18" t="str">
        <f>IF(V4563="","",VLOOKUP(L4563,日射量と図３!$A$4:$C$368,3,TRUE)*238.85/100)</f>
        <v/>
      </c>
      <c r="X4563" s="4" t="str">
        <f t="shared" si="865"/>
        <v/>
      </c>
      <c r="Y4563" s="4" t="str">
        <f t="shared" si="859"/>
        <v/>
      </c>
      <c r="Z4563" s="4" t="str">
        <f t="shared" si="860"/>
        <v/>
      </c>
      <c r="AA4563" s="4" t="str">
        <f>IF($V4563="","",IF(Y4563&lt;36,0,IF(AND(36&lt;=Y4563,Y4563&lt;71),VLOOKUP($W4563,日射量と図３!$E$6:$F$34,2,TRUE),IF(AND(71&lt;=Y4563,Y4563&lt;107),VLOOKUP($W4563,日射量と図３!$E$6:$G$34,3,TRUE),IF(AND(107&lt;=Y4563,Y4563&lt;143),VLOOKUP($W4563,日射量と図３!$E$6:$H$34,4,TRUE),VLOOKUP($W4563,日射量と図３!$E$6:$I$34,5,TRUE))))))</f>
        <v/>
      </c>
      <c r="AB4563" s="4" t="str">
        <f>IF($V4563="","",IF(Z4563&lt;36,0,IF(AND(36&lt;=Z4563,Z4563&lt;71),VLOOKUP($W4563,日射量と図３!$E$6:$F$34,2,TRUE),IF(AND(71&lt;=Z4563,Z4563&lt;107),VLOOKUP($W4563,日射量と図３!$E$6:$G$34,3,TRUE),IF(AND(107&lt;=Z4563,Z4563&lt;143),VLOOKUP($W4563,日射量と図３!$E$6:$H$34,4,TRUE),VLOOKUP($W4563,日射量と図３!$E$6:$I$34,5,TRUE))))))</f>
        <v/>
      </c>
      <c r="AC4563" s="382" t="str">
        <f t="shared" si="869"/>
        <v/>
      </c>
      <c r="AD4563" s="382" t="str">
        <f t="shared" si="870"/>
        <v/>
      </c>
    </row>
    <row r="4564" spans="11:30" ht="13.5" customHeight="1">
      <c r="K4564" s="4">
        <f t="shared" si="862"/>
        <v>12</v>
      </c>
      <c r="L4564" s="34">
        <v>43442</v>
      </c>
      <c r="M4564" s="4">
        <v>191</v>
      </c>
      <c r="N4564" s="4">
        <v>1</v>
      </c>
      <c r="O4564" s="31">
        <v>0</v>
      </c>
      <c r="P4564" s="35">
        <v>6.4799999999999986</v>
      </c>
      <c r="Q4564" s="36">
        <f t="shared" si="863"/>
        <v>13</v>
      </c>
      <c r="R4564" s="4">
        <f t="shared" si="864"/>
        <v>6.5200000000000014</v>
      </c>
      <c r="S4564" s="31">
        <f t="shared" si="867"/>
        <v>0.20944444444444443</v>
      </c>
      <c r="T4564" s="31">
        <f t="shared" si="868"/>
        <v>0.77601851851851855</v>
      </c>
      <c r="U4564" s="4">
        <f t="shared" si="866"/>
        <v>0</v>
      </c>
      <c r="V4564" s="4">
        <f t="shared" si="861"/>
        <v>60.239999999999995</v>
      </c>
      <c r="W4564" s="18">
        <f>IF(V4564="","",VLOOKUP(L4564,日射量と図３!$A$4:$C$368,3,TRUE)*238.85/100)</f>
        <v>21.496500000000001</v>
      </c>
      <c r="X4564" s="4">
        <f t="shared" si="865"/>
        <v>14</v>
      </c>
      <c r="Y4564" s="4">
        <f t="shared" si="859"/>
        <v>26.900817428571422</v>
      </c>
      <c r="Z4564" s="4">
        <f t="shared" si="860"/>
        <v>30.324557828571422</v>
      </c>
      <c r="AA4564" s="4">
        <f>IF($V4564="","",IF(Y4564&lt;36,0,IF(AND(36&lt;=Y4564,Y4564&lt;71),VLOOKUP($W4564,日射量と図３!$E$6:$F$34,2,TRUE),IF(AND(71&lt;=Y4564,Y4564&lt;107),VLOOKUP($W4564,日射量と図３!$E$6:$G$34,3,TRUE),IF(AND(107&lt;=Y4564,Y4564&lt;143),VLOOKUP($W4564,日射量と図３!$E$6:$H$34,4,TRUE),VLOOKUP($W4564,日射量と図３!$E$6:$I$34,5,TRUE))))))</f>
        <v>0</v>
      </c>
      <c r="AB4564" s="4">
        <f>IF($V4564="","",IF(Z4564&lt;36,0,IF(AND(36&lt;=Z4564,Z4564&lt;71),VLOOKUP($W4564,日射量と図３!$E$6:$F$34,2,TRUE),IF(AND(71&lt;=Z4564,Z4564&lt;107),VLOOKUP($W4564,日射量と図３!$E$6:$G$34,3,TRUE),IF(AND(107&lt;=Z4564,Z4564&lt;143),VLOOKUP($W4564,日射量と図３!$E$6:$H$34,4,TRUE),VLOOKUP($W4564,日射量と図３!$E$6:$I$34,5,TRUE))))))</f>
        <v>0</v>
      </c>
      <c r="AC4564" s="382">
        <f t="shared" si="869"/>
        <v>0</v>
      </c>
      <c r="AD4564" s="382">
        <f t="shared" si="870"/>
        <v>0</v>
      </c>
    </row>
    <row r="4565" spans="11:30" ht="13.5" customHeight="1">
      <c r="K4565" s="4">
        <f t="shared" si="862"/>
        <v>12</v>
      </c>
      <c r="L4565" s="34">
        <v>43442</v>
      </c>
      <c r="M4565" s="4">
        <v>191</v>
      </c>
      <c r="N4565" s="4">
        <v>2</v>
      </c>
      <c r="O4565" s="31">
        <v>4.1666666666666664E-2</v>
      </c>
      <c r="P4565" s="35">
        <v>6.17</v>
      </c>
      <c r="Q4565" s="36">
        <f t="shared" si="863"/>
        <v>13</v>
      </c>
      <c r="R4565" s="4">
        <f t="shared" si="864"/>
        <v>6.83</v>
      </c>
      <c r="S4565" s="31">
        <f t="shared" si="867"/>
        <v>0.20944444444444443</v>
      </c>
      <c r="T4565" s="31">
        <f t="shared" si="868"/>
        <v>0.77601851851851855</v>
      </c>
      <c r="U4565" s="4">
        <f t="shared" si="866"/>
        <v>0</v>
      </c>
      <c r="V4565" s="4" t="str">
        <f t="shared" si="861"/>
        <v/>
      </c>
      <c r="W4565" s="18" t="str">
        <f>IF(V4565="","",VLOOKUP(L4565,日射量と図３!$A$4:$C$368,3,TRUE)*238.85/100)</f>
        <v/>
      </c>
      <c r="X4565" s="4" t="str">
        <f t="shared" si="865"/>
        <v/>
      </c>
      <c r="Y4565" s="4" t="str">
        <f t="shared" si="859"/>
        <v/>
      </c>
      <c r="Z4565" s="4" t="str">
        <f t="shared" si="860"/>
        <v/>
      </c>
      <c r="AA4565" s="4" t="str">
        <f>IF($V4565="","",IF(Y4565&lt;36,0,IF(AND(36&lt;=Y4565,Y4565&lt;71),VLOOKUP($W4565,日射量と図３!$E$6:$F$34,2,TRUE),IF(AND(71&lt;=Y4565,Y4565&lt;107),VLOOKUP($W4565,日射量と図３!$E$6:$G$34,3,TRUE),IF(AND(107&lt;=Y4565,Y4565&lt;143),VLOOKUP($W4565,日射量と図３!$E$6:$H$34,4,TRUE),VLOOKUP($W4565,日射量と図３!$E$6:$I$34,5,TRUE))))))</f>
        <v/>
      </c>
      <c r="AB4565" s="4" t="str">
        <f>IF($V4565="","",IF(Z4565&lt;36,0,IF(AND(36&lt;=Z4565,Z4565&lt;71),VLOOKUP($W4565,日射量と図３!$E$6:$F$34,2,TRUE),IF(AND(71&lt;=Z4565,Z4565&lt;107),VLOOKUP($W4565,日射量と図３!$E$6:$G$34,3,TRUE),IF(AND(107&lt;=Z4565,Z4565&lt;143),VLOOKUP($W4565,日射量と図３!$E$6:$H$34,4,TRUE),VLOOKUP($W4565,日射量と図３!$E$6:$I$34,5,TRUE))))))</f>
        <v/>
      </c>
      <c r="AC4565" s="382" t="str">
        <f t="shared" si="869"/>
        <v/>
      </c>
      <c r="AD4565" s="382" t="str">
        <f t="shared" si="870"/>
        <v/>
      </c>
    </row>
    <row r="4566" spans="11:30" ht="13.5" customHeight="1">
      <c r="K4566" s="4">
        <f t="shared" si="862"/>
        <v>12</v>
      </c>
      <c r="L4566" s="34">
        <v>43442</v>
      </c>
      <c r="M4566" s="4">
        <v>191</v>
      </c>
      <c r="N4566" s="4">
        <v>3</v>
      </c>
      <c r="O4566" s="31">
        <v>8.3333333333333329E-2</v>
      </c>
      <c r="P4566" s="35">
        <v>5.7200000000000006</v>
      </c>
      <c r="Q4566" s="36">
        <f t="shared" si="863"/>
        <v>13</v>
      </c>
      <c r="R4566" s="4">
        <f t="shared" si="864"/>
        <v>7.2799999999999994</v>
      </c>
      <c r="S4566" s="31">
        <f t="shared" si="867"/>
        <v>0.20944444444444443</v>
      </c>
      <c r="T4566" s="31">
        <f t="shared" si="868"/>
        <v>0.77601851851851855</v>
      </c>
      <c r="U4566" s="4">
        <f t="shared" si="866"/>
        <v>0</v>
      </c>
      <c r="V4566" s="4" t="str">
        <f t="shared" si="861"/>
        <v/>
      </c>
      <c r="W4566" s="18" t="str">
        <f>IF(V4566="","",VLOOKUP(L4566,日射量と図３!$A$4:$C$368,3,TRUE)*238.85/100)</f>
        <v/>
      </c>
      <c r="X4566" s="4" t="str">
        <f t="shared" si="865"/>
        <v/>
      </c>
      <c r="Y4566" s="4" t="str">
        <f t="shared" si="859"/>
        <v/>
      </c>
      <c r="Z4566" s="4" t="str">
        <f t="shared" si="860"/>
        <v/>
      </c>
      <c r="AA4566" s="4" t="str">
        <f>IF($V4566="","",IF(Y4566&lt;36,0,IF(AND(36&lt;=Y4566,Y4566&lt;71),VLOOKUP($W4566,日射量と図３!$E$6:$F$34,2,TRUE),IF(AND(71&lt;=Y4566,Y4566&lt;107),VLOOKUP($W4566,日射量と図３!$E$6:$G$34,3,TRUE),IF(AND(107&lt;=Y4566,Y4566&lt;143),VLOOKUP($W4566,日射量と図３!$E$6:$H$34,4,TRUE),VLOOKUP($W4566,日射量と図３!$E$6:$I$34,5,TRUE))))))</f>
        <v/>
      </c>
      <c r="AB4566" s="4" t="str">
        <f>IF($V4566="","",IF(Z4566&lt;36,0,IF(AND(36&lt;=Z4566,Z4566&lt;71),VLOOKUP($W4566,日射量と図３!$E$6:$F$34,2,TRUE),IF(AND(71&lt;=Z4566,Z4566&lt;107),VLOOKUP($W4566,日射量と図３!$E$6:$G$34,3,TRUE),IF(AND(107&lt;=Z4566,Z4566&lt;143),VLOOKUP($W4566,日射量と図３!$E$6:$H$34,4,TRUE),VLOOKUP($W4566,日射量と図３!$E$6:$I$34,5,TRUE))))))</f>
        <v/>
      </c>
      <c r="AC4566" s="382" t="str">
        <f t="shared" si="869"/>
        <v/>
      </c>
      <c r="AD4566" s="382" t="str">
        <f t="shared" si="870"/>
        <v/>
      </c>
    </row>
    <row r="4567" spans="11:30" ht="13.5" customHeight="1">
      <c r="K4567" s="4">
        <f t="shared" si="862"/>
        <v>12</v>
      </c>
      <c r="L4567" s="34">
        <v>43442</v>
      </c>
      <c r="M4567" s="4">
        <v>191</v>
      </c>
      <c r="N4567" s="4">
        <v>4</v>
      </c>
      <c r="O4567" s="31">
        <v>0.125</v>
      </c>
      <c r="P4567" s="35">
        <v>5.6999999999999993</v>
      </c>
      <c r="Q4567" s="36">
        <f t="shared" si="863"/>
        <v>13</v>
      </c>
      <c r="R4567" s="4">
        <f t="shared" si="864"/>
        <v>7.3000000000000007</v>
      </c>
      <c r="S4567" s="31">
        <f t="shared" si="867"/>
        <v>0.20944444444444443</v>
      </c>
      <c r="T4567" s="31">
        <f t="shared" si="868"/>
        <v>0.77601851851851855</v>
      </c>
      <c r="U4567" s="4">
        <f t="shared" si="866"/>
        <v>0</v>
      </c>
      <c r="V4567" s="4" t="str">
        <f t="shared" si="861"/>
        <v/>
      </c>
      <c r="W4567" s="18" t="str">
        <f>IF(V4567="","",VLOOKUP(L4567,日射量と図３!$A$4:$C$368,3,TRUE)*238.85/100)</f>
        <v/>
      </c>
      <c r="X4567" s="4" t="str">
        <f t="shared" si="865"/>
        <v/>
      </c>
      <c r="Y4567" s="4" t="str">
        <f t="shared" si="859"/>
        <v/>
      </c>
      <c r="Z4567" s="4" t="str">
        <f t="shared" si="860"/>
        <v/>
      </c>
      <c r="AA4567" s="4" t="str">
        <f>IF($V4567="","",IF(Y4567&lt;36,0,IF(AND(36&lt;=Y4567,Y4567&lt;71),VLOOKUP($W4567,日射量と図３!$E$6:$F$34,2,TRUE),IF(AND(71&lt;=Y4567,Y4567&lt;107),VLOOKUP($W4567,日射量と図３!$E$6:$G$34,3,TRUE),IF(AND(107&lt;=Y4567,Y4567&lt;143),VLOOKUP($W4567,日射量と図３!$E$6:$H$34,4,TRUE),VLOOKUP($W4567,日射量と図３!$E$6:$I$34,5,TRUE))))))</f>
        <v/>
      </c>
      <c r="AB4567" s="4" t="str">
        <f>IF($V4567="","",IF(Z4567&lt;36,0,IF(AND(36&lt;=Z4567,Z4567&lt;71),VLOOKUP($W4567,日射量と図３!$E$6:$F$34,2,TRUE),IF(AND(71&lt;=Z4567,Z4567&lt;107),VLOOKUP($W4567,日射量と図３!$E$6:$G$34,3,TRUE),IF(AND(107&lt;=Z4567,Z4567&lt;143),VLOOKUP($W4567,日射量と図３!$E$6:$H$34,4,TRUE),VLOOKUP($W4567,日射量と図３!$E$6:$I$34,5,TRUE))))))</f>
        <v/>
      </c>
      <c r="AC4567" s="382" t="str">
        <f t="shared" si="869"/>
        <v/>
      </c>
      <c r="AD4567" s="382" t="str">
        <f t="shared" si="870"/>
        <v/>
      </c>
    </row>
    <row r="4568" spans="11:30" ht="13.5" customHeight="1">
      <c r="K4568" s="4">
        <f t="shared" si="862"/>
        <v>12</v>
      </c>
      <c r="L4568" s="34">
        <v>43442</v>
      </c>
      <c r="M4568" s="4">
        <v>191</v>
      </c>
      <c r="N4568" s="4">
        <v>5</v>
      </c>
      <c r="O4568" s="31">
        <v>0.16666666666666666</v>
      </c>
      <c r="P4568" s="35">
        <v>5.45</v>
      </c>
      <c r="Q4568" s="36">
        <f t="shared" si="863"/>
        <v>15</v>
      </c>
      <c r="R4568" s="4">
        <f t="shared" si="864"/>
        <v>9.5500000000000007</v>
      </c>
      <c r="S4568" s="31">
        <f t="shared" si="867"/>
        <v>0.20944444444444443</v>
      </c>
      <c r="T4568" s="31">
        <f t="shared" si="868"/>
        <v>0.77601851851851855</v>
      </c>
      <c r="U4568" s="4">
        <f t="shared" si="866"/>
        <v>0</v>
      </c>
      <c r="V4568" s="4" t="str">
        <f t="shared" si="861"/>
        <v/>
      </c>
      <c r="W4568" s="18" t="str">
        <f>IF(V4568="","",VLOOKUP(L4568,日射量と図３!$A$4:$C$368,3,TRUE)*238.85/100)</f>
        <v/>
      </c>
      <c r="X4568" s="4" t="str">
        <f t="shared" si="865"/>
        <v/>
      </c>
      <c r="Y4568" s="4" t="str">
        <f t="shared" si="859"/>
        <v/>
      </c>
      <c r="Z4568" s="4" t="str">
        <f t="shared" si="860"/>
        <v/>
      </c>
      <c r="AA4568" s="4" t="str">
        <f>IF($V4568="","",IF(Y4568&lt;36,0,IF(AND(36&lt;=Y4568,Y4568&lt;71),VLOOKUP($W4568,日射量と図３!$E$6:$F$34,2,TRUE),IF(AND(71&lt;=Y4568,Y4568&lt;107),VLOOKUP($W4568,日射量と図３!$E$6:$G$34,3,TRUE),IF(AND(107&lt;=Y4568,Y4568&lt;143),VLOOKUP($W4568,日射量と図３!$E$6:$H$34,4,TRUE),VLOOKUP($W4568,日射量と図３!$E$6:$I$34,5,TRUE))))))</f>
        <v/>
      </c>
      <c r="AB4568" s="4" t="str">
        <f>IF($V4568="","",IF(Z4568&lt;36,0,IF(AND(36&lt;=Z4568,Z4568&lt;71),VLOOKUP($W4568,日射量と図３!$E$6:$F$34,2,TRUE),IF(AND(71&lt;=Z4568,Z4568&lt;107),VLOOKUP($W4568,日射量と図３!$E$6:$G$34,3,TRUE),IF(AND(107&lt;=Z4568,Z4568&lt;143),VLOOKUP($W4568,日射量と図３!$E$6:$H$34,4,TRUE),VLOOKUP($W4568,日射量と図３!$E$6:$I$34,5,TRUE))))))</f>
        <v/>
      </c>
      <c r="AC4568" s="382" t="str">
        <f t="shared" si="869"/>
        <v/>
      </c>
      <c r="AD4568" s="382" t="str">
        <f t="shared" si="870"/>
        <v/>
      </c>
    </row>
    <row r="4569" spans="11:30" ht="13.5" customHeight="1">
      <c r="K4569" s="4">
        <f t="shared" si="862"/>
        <v>12</v>
      </c>
      <c r="L4569" s="34">
        <v>43442</v>
      </c>
      <c r="M4569" s="4">
        <v>191</v>
      </c>
      <c r="N4569" s="4">
        <v>6</v>
      </c>
      <c r="O4569" s="31">
        <v>0.20833333333333334</v>
      </c>
      <c r="P4569" s="35">
        <v>5.36</v>
      </c>
      <c r="Q4569" s="36">
        <f t="shared" si="863"/>
        <v>15</v>
      </c>
      <c r="R4569" s="4">
        <f t="shared" si="864"/>
        <v>9.64</v>
      </c>
      <c r="S4569" s="31">
        <f t="shared" si="867"/>
        <v>0.20944444444444443</v>
      </c>
      <c r="T4569" s="31">
        <f t="shared" si="868"/>
        <v>0.77601851851851855</v>
      </c>
      <c r="U4569" s="4">
        <f t="shared" si="866"/>
        <v>0</v>
      </c>
      <c r="V4569" s="4" t="str">
        <f t="shared" si="861"/>
        <v/>
      </c>
      <c r="W4569" s="18" t="str">
        <f>IF(V4569="","",VLOOKUP(L4569,日射量と図３!$A$4:$C$368,3,TRUE)*238.85/100)</f>
        <v/>
      </c>
      <c r="X4569" s="4" t="str">
        <f t="shared" si="865"/>
        <v/>
      </c>
      <c r="Y4569" s="4" t="str">
        <f t="shared" si="859"/>
        <v/>
      </c>
      <c r="Z4569" s="4" t="str">
        <f t="shared" si="860"/>
        <v/>
      </c>
      <c r="AA4569" s="4" t="str">
        <f>IF($V4569="","",IF(Y4569&lt;36,0,IF(AND(36&lt;=Y4569,Y4569&lt;71),VLOOKUP($W4569,日射量と図３!$E$6:$F$34,2,TRUE),IF(AND(71&lt;=Y4569,Y4569&lt;107),VLOOKUP($W4569,日射量と図３!$E$6:$G$34,3,TRUE),IF(AND(107&lt;=Y4569,Y4569&lt;143),VLOOKUP($W4569,日射量と図３!$E$6:$H$34,4,TRUE),VLOOKUP($W4569,日射量と図３!$E$6:$I$34,5,TRUE))))))</f>
        <v/>
      </c>
      <c r="AB4569" s="4" t="str">
        <f>IF($V4569="","",IF(Z4569&lt;36,0,IF(AND(36&lt;=Z4569,Z4569&lt;71),VLOOKUP($W4569,日射量と図３!$E$6:$F$34,2,TRUE),IF(AND(71&lt;=Z4569,Z4569&lt;107),VLOOKUP($W4569,日射量と図３!$E$6:$G$34,3,TRUE),IF(AND(107&lt;=Z4569,Z4569&lt;143),VLOOKUP($W4569,日射量と図３!$E$6:$H$34,4,TRUE),VLOOKUP($W4569,日射量と図３!$E$6:$I$34,5,TRUE))))))</f>
        <v/>
      </c>
      <c r="AC4569" s="382" t="str">
        <f t="shared" si="869"/>
        <v/>
      </c>
      <c r="AD4569" s="382" t="str">
        <f t="shared" si="870"/>
        <v/>
      </c>
    </row>
    <row r="4570" spans="11:30" ht="13.5" customHeight="1">
      <c r="K4570" s="4">
        <f t="shared" si="862"/>
        <v>12</v>
      </c>
      <c r="L4570" s="34">
        <v>43442</v>
      </c>
      <c r="M4570" s="4">
        <v>191</v>
      </c>
      <c r="N4570" s="4">
        <v>7</v>
      </c>
      <c r="O4570" s="31">
        <v>0.25</v>
      </c>
      <c r="P4570" s="35">
        <v>5.0999999999999996</v>
      </c>
      <c r="Q4570" s="36">
        <f t="shared" si="863"/>
        <v>15</v>
      </c>
      <c r="R4570" s="4">
        <f t="shared" si="864"/>
        <v>9.9</v>
      </c>
      <c r="S4570" s="31">
        <f t="shared" si="867"/>
        <v>0.20944444444444443</v>
      </c>
      <c r="T4570" s="31">
        <f t="shared" si="868"/>
        <v>0.77601851851851855</v>
      </c>
      <c r="U4570" s="4">
        <f t="shared" si="866"/>
        <v>9.9</v>
      </c>
      <c r="V4570" s="4" t="str">
        <f t="shared" si="861"/>
        <v/>
      </c>
      <c r="W4570" s="18" t="str">
        <f>IF(V4570="","",VLOOKUP(L4570,日射量と図３!$A$4:$C$368,3,TRUE)*238.85/100)</f>
        <v/>
      </c>
      <c r="X4570" s="4" t="str">
        <f t="shared" si="865"/>
        <v/>
      </c>
      <c r="Y4570" s="4" t="str">
        <f t="shared" si="859"/>
        <v/>
      </c>
      <c r="Z4570" s="4" t="str">
        <f t="shared" si="860"/>
        <v/>
      </c>
      <c r="AA4570" s="4" t="str">
        <f>IF($V4570="","",IF(Y4570&lt;36,0,IF(AND(36&lt;=Y4570,Y4570&lt;71),VLOOKUP($W4570,日射量と図３!$E$6:$F$34,2,TRUE),IF(AND(71&lt;=Y4570,Y4570&lt;107),VLOOKUP($W4570,日射量と図３!$E$6:$G$34,3,TRUE),IF(AND(107&lt;=Y4570,Y4570&lt;143),VLOOKUP($W4570,日射量と図３!$E$6:$H$34,4,TRUE),VLOOKUP($W4570,日射量と図３!$E$6:$I$34,5,TRUE))))))</f>
        <v/>
      </c>
      <c r="AB4570" s="4" t="str">
        <f>IF($V4570="","",IF(Z4570&lt;36,0,IF(AND(36&lt;=Z4570,Z4570&lt;71),VLOOKUP($W4570,日射量と図３!$E$6:$F$34,2,TRUE),IF(AND(71&lt;=Z4570,Z4570&lt;107),VLOOKUP($W4570,日射量と図３!$E$6:$G$34,3,TRUE),IF(AND(107&lt;=Z4570,Z4570&lt;143),VLOOKUP($W4570,日射量と図３!$E$6:$H$34,4,TRUE),VLOOKUP($W4570,日射量と図３!$E$6:$I$34,5,TRUE))))))</f>
        <v/>
      </c>
      <c r="AC4570" s="382" t="str">
        <f t="shared" si="869"/>
        <v/>
      </c>
      <c r="AD4570" s="382" t="str">
        <f t="shared" si="870"/>
        <v/>
      </c>
    </row>
    <row r="4571" spans="11:30" ht="13.5" customHeight="1">
      <c r="K4571" s="4">
        <f t="shared" si="862"/>
        <v>12</v>
      </c>
      <c r="L4571" s="34">
        <v>43442</v>
      </c>
      <c r="M4571" s="4">
        <v>191</v>
      </c>
      <c r="N4571" s="4">
        <v>8</v>
      </c>
      <c r="O4571" s="31">
        <v>0.29166666666666669</v>
      </c>
      <c r="P4571" s="35">
        <v>4.9800000000000004</v>
      </c>
      <c r="Q4571" s="36">
        <f t="shared" si="863"/>
        <v>12</v>
      </c>
      <c r="R4571" s="4">
        <f t="shared" si="864"/>
        <v>7.02</v>
      </c>
      <c r="S4571" s="31">
        <f t="shared" si="867"/>
        <v>0.20944444444444443</v>
      </c>
      <c r="T4571" s="31">
        <f t="shared" si="868"/>
        <v>0.77601851851851855</v>
      </c>
      <c r="U4571" s="4">
        <f t="shared" si="866"/>
        <v>7.02</v>
      </c>
      <c r="V4571" s="4" t="str">
        <f t="shared" si="861"/>
        <v/>
      </c>
      <c r="W4571" s="18" t="str">
        <f>IF(V4571="","",VLOOKUP(L4571,日射量と図３!$A$4:$C$368,3,TRUE)*238.85/100)</f>
        <v/>
      </c>
      <c r="X4571" s="4" t="str">
        <f t="shared" si="865"/>
        <v/>
      </c>
      <c r="Y4571" s="4" t="str">
        <f t="shared" si="859"/>
        <v/>
      </c>
      <c r="Z4571" s="4" t="str">
        <f t="shared" si="860"/>
        <v/>
      </c>
      <c r="AA4571" s="4" t="str">
        <f>IF($V4571="","",IF(Y4571&lt;36,0,IF(AND(36&lt;=Y4571,Y4571&lt;71),VLOOKUP($W4571,日射量と図３!$E$6:$F$34,2,TRUE),IF(AND(71&lt;=Y4571,Y4571&lt;107),VLOOKUP($W4571,日射量と図３!$E$6:$G$34,3,TRUE),IF(AND(107&lt;=Y4571,Y4571&lt;143),VLOOKUP($W4571,日射量と図３!$E$6:$H$34,4,TRUE),VLOOKUP($W4571,日射量と図３!$E$6:$I$34,5,TRUE))))))</f>
        <v/>
      </c>
      <c r="AB4571" s="4" t="str">
        <f>IF($V4571="","",IF(Z4571&lt;36,0,IF(AND(36&lt;=Z4571,Z4571&lt;71),VLOOKUP($W4571,日射量と図３!$E$6:$F$34,2,TRUE),IF(AND(71&lt;=Z4571,Z4571&lt;107),VLOOKUP($W4571,日射量と図３!$E$6:$G$34,3,TRUE),IF(AND(107&lt;=Z4571,Z4571&lt;143),VLOOKUP($W4571,日射量と図３!$E$6:$H$34,4,TRUE),VLOOKUP($W4571,日射量と図３!$E$6:$I$34,5,TRUE))))))</f>
        <v/>
      </c>
      <c r="AC4571" s="382" t="str">
        <f t="shared" si="869"/>
        <v/>
      </c>
      <c r="AD4571" s="382" t="str">
        <f t="shared" si="870"/>
        <v/>
      </c>
    </row>
    <row r="4572" spans="11:30" ht="13.5" customHeight="1">
      <c r="K4572" s="4">
        <f t="shared" si="862"/>
        <v>12</v>
      </c>
      <c r="L4572" s="34">
        <v>43442</v>
      </c>
      <c r="M4572" s="4">
        <v>191</v>
      </c>
      <c r="N4572" s="4">
        <v>9</v>
      </c>
      <c r="O4572" s="31">
        <v>0.33333333333333331</v>
      </c>
      <c r="P4572" s="35">
        <v>6.04</v>
      </c>
      <c r="Q4572" s="36">
        <f t="shared" si="863"/>
        <v>12</v>
      </c>
      <c r="R4572" s="4">
        <f t="shared" si="864"/>
        <v>5.96</v>
      </c>
      <c r="S4572" s="31">
        <f t="shared" si="867"/>
        <v>0.20944444444444443</v>
      </c>
      <c r="T4572" s="31">
        <f t="shared" si="868"/>
        <v>0.77601851851851855</v>
      </c>
      <c r="U4572" s="4">
        <f t="shared" si="866"/>
        <v>5.96</v>
      </c>
      <c r="V4572" s="4" t="str">
        <f t="shared" si="861"/>
        <v/>
      </c>
      <c r="W4572" s="18" t="str">
        <f>IF(V4572="","",VLOOKUP(L4572,日射量と図３!$A$4:$C$368,3,TRUE)*238.85/100)</f>
        <v/>
      </c>
      <c r="X4572" s="4" t="str">
        <f t="shared" si="865"/>
        <v/>
      </c>
      <c r="Y4572" s="4" t="str">
        <f t="shared" si="859"/>
        <v/>
      </c>
      <c r="Z4572" s="4" t="str">
        <f t="shared" si="860"/>
        <v/>
      </c>
      <c r="AA4572" s="4" t="str">
        <f>IF($V4572="","",IF(Y4572&lt;36,0,IF(AND(36&lt;=Y4572,Y4572&lt;71),VLOOKUP($W4572,日射量と図３!$E$6:$F$34,2,TRUE),IF(AND(71&lt;=Y4572,Y4572&lt;107),VLOOKUP($W4572,日射量と図３!$E$6:$G$34,3,TRUE),IF(AND(107&lt;=Y4572,Y4572&lt;143),VLOOKUP($W4572,日射量と図３!$E$6:$H$34,4,TRUE),VLOOKUP($W4572,日射量と図３!$E$6:$I$34,5,TRUE))))))</f>
        <v/>
      </c>
      <c r="AB4572" s="4" t="str">
        <f>IF($V4572="","",IF(Z4572&lt;36,0,IF(AND(36&lt;=Z4572,Z4572&lt;71),VLOOKUP($W4572,日射量と図３!$E$6:$F$34,2,TRUE),IF(AND(71&lt;=Z4572,Z4572&lt;107),VLOOKUP($W4572,日射量と図３!$E$6:$G$34,3,TRUE),IF(AND(107&lt;=Z4572,Z4572&lt;143),VLOOKUP($W4572,日射量と図３!$E$6:$H$34,4,TRUE),VLOOKUP($W4572,日射量と図３!$E$6:$I$34,5,TRUE))))))</f>
        <v/>
      </c>
      <c r="AC4572" s="382" t="str">
        <f t="shared" si="869"/>
        <v/>
      </c>
      <c r="AD4572" s="382" t="str">
        <f t="shared" si="870"/>
        <v/>
      </c>
    </row>
    <row r="4573" spans="11:30" ht="13.5" customHeight="1">
      <c r="K4573" s="4">
        <f t="shared" si="862"/>
        <v>12</v>
      </c>
      <c r="L4573" s="34">
        <v>43442</v>
      </c>
      <c r="M4573" s="4">
        <v>191</v>
      </c>
      <c r="N4573" s="4">
        <v>10</v>
      </c>
      <c r="O4573" s="31">
        <v>0.375</v>
      </c>
      <c r="P4573" s="35">
        <v>7.6400000000000006</v>
      </c>
      <c r="Q4573" s="36">
        <f t="shared" si="863"/>
        <v>12</v>
      </c>
      <c r="R4573" s="4">
        <f t="shared" si="864"/>
        <v>4.3599999999999994</v>
      </c>
      <c r="S4573" s="31">
        <f t="shared" si="867"/>
        <v>0.20944444444444443</v>
      </c>
      <c r="T4573" s="31">
        <f t="shared" si="868"/>
        <v>0.77601851851851855</v>
      </c>
      <c r="U4573" s="4">
        <f t="shared" si="866"/>
        <v>4.3599999999999994</v>
      </c>
      <c r="V4573" s="4" t="str">
        <f t="shared" si="861"/>
        <v/>
      </c>
      <c r="W4573" s="18" t="str">
        <f>IF(V4573="","",VLOOKUP(L4573,日射量と図３!$A$4:$C$368,3,TRUE)*238.85/100)</f>
        <v/>
      </c>
      <c r="X4573" s="4" t="str">
        <f t="shared" si="865"/>
        <v/>
      </c>
      <c r="Y4573" s="4" t="str">
        <f t="shared" si="859"/>
        <v/>
      </c>
      <c r="Z4573" s="4" t="str">
        <f t="shared" si="860"/>
        <v/>
      </c>
      <c r="AA4573" s="4" t="str">
        <f>IF($V4573="","",IF(Y4573&lt;36,0,IF(AND(36&lt;=Y4573,Y4573&lt;71),VLOOKUP($W4573,日射量と図３!$E$6:$F$34,2,TRUE),IF(AND(71&lt;=Y4573,Y4573&lt;107),VLOOKUP($W4573,日射量と図３!$E$6:$G$34,3,TRUE),IF(AND(107&lt;=Y4573,Y4573&lt;143),VLOOKUP($W4573,日射量と図３!$E$6:$H$34,4,TRUE),VLOOKUP($W4573,日射量と図３!$E$6:$I$34,5,TRUE))))))</f>
        <v/>
      </c>
      <c r="AB4573" s="4" t="str">
        <f>IF($V4573="","",IF(Z4573&lt;36,0,IF(AND(36&lt;=Z4573,Z4573&lt;71),VLOOKUP($W4573,日射量と図３!$E$6:$F$34,2,TRUE),IF(AND(71&lt;=Z4573,Z4573&lt;107),VLOOKUP($W4573,日射量と図３!$E$6:$G$34,3,TRUE),IF(AND(107&lt;=Z4573,Z4573&lt;143),VLOOKUP($W4573,日射量と図３!$E$6:$H$34,4,TRUE),VLOOKUP($W4573,日射量と図３!$E$6:$I$34,5,TRUE))))))</f>
        <v/>
      </c>
      <c r="AC4573" s="382" t="str">
        <f t="shared" si="869"/>
        <v/>
      </c>
      <c r="AD4573" s="382" t="str">
        <f t="shared" si="870"/>
        <v/>
      </c>
    </row>
    <row r="4574" spans="11:30" ht="13.5" customHeight="1">
      <c r="K4574" s="4">
        <f t="shared" si="862"/>
        <v>12</v>
      </c>
      <c r="L4574" s="34">
        <v>43442</v>
      </c>
      <c r="M4574" s="4">
        <v>191</v>
      </c>
      <c r="N4574" s="4">
        <v>11</v>
      </c>
      <c r="O4574" s="31">
        <v>0.41666666666666669</v>
      </c>
      <c r="P4574" s="35">
        <v>9.14</v>
      </c>
      <c r="Q4574" s="36">
        <f t="shared" si="863"/>
        <v>12</v>
      </c>
      <c r="R4574" s="4">
        <f t="shared" si="864"/>
        <v>2.8599999999999994</v>
      </c>
      <c r="S4574" s="31">
        <f t="shared" si="867"/>
        <v>0.20944444444444443</v>
      </c>
      <c r="T4574" s="31">
        <f t="shared" si="868"/>
        <v>0.77601851851851855</v>
      </c>
      <c r="U4574" s="4">
        <f t="shared" si="866"/>
        <v>2.8599999999999994</v>
      </c>
      <c r="V4574" s="4" t="str">
        <f t="shared" si="861"/>
        <v/>
      </c>
      <c r="W4574" s="18" t="str">
        <f>IF(V4574="","",VLOOKUP(L4574,日射量と図３!$A$4:$C$368,3,TRUE)*238.85/100)</f>
        <v/>
      </c>
      <c r="X4574" s="4" t="str">
        <f t="shared" si="865"/>
        <v/>
      </c>
      <c r="Y4574" s="4" t="str">
        <f t="shared" si="859"/>
        <v/>
      </c>
      <c r="Z4574" s="4" t="str">
        <f t="shared" si="860"/>
        <v/>
      </c>
      <c r="AA4574" s="4" t="str">
        <f>IF($V4574="","",IF(Y4574&lt;36,0,IF(AND(36&lt;=Y4574,Y4574&lt;71),VLOOKUP($W4574,日射量と図３!$E$6:$F$34,2,TRUE),IF(AND(71&lt;=Y4574,Y4574&lt;107),VLOOKUP($W4574,日射量と図３!$E$6:$G$34,3,TRUE),IF(AND(107&lt;=Y4574,Y4574&lt;143),VLOOKUP($W4574,日射量と図３!$E$6:$H$34,4,TRUE),VLOOKUP($W4574,日射量と図３!$E$6:$I$34,5,TRUE))))))</f>
        <v/>
      </c>
      <c r="AB4574" s="4" t="str">
        <f>IF($V4574="","",IF(Z4574&lt;36,0,IF(AND(36&lt;=Z4574,Z4574&lt;71),VLOOKUP($W4574,日射量と図３!$E$6:$F$34,2,TRUE),IF(AND(71&lt;=Z4574,Z4574&lt;107),VLOOKUP($W4574,日射量と図３!$E$6:$G$34,3,TRUE),IF(AND(107&lt;=Z4574,Z4574&lt;143),VLOOKUP($W4574,日射量と図３!$E$6:$H$34,4,TRUE),VLOOKUP($W4574,日射量と図３!$E$6:$I$34,5,TRUE))))))</f>
        <v/>
      </c>
      <c r="AC4574" s="382" t="str">
        <f t="shared" si="869"/>
        <v/>
      </c>
      <c r="AD4574" s="382" t="str">
        <f t="shared" si="870"/>
        <v/>
      </c>
    </row>
    <row r="4575" spans="11:30" ht="13.5" customHeight="1">
      <c r="K4575" s="4">
        <f t="shared" si="862"/>
        <v>12</v>
      </c>
      <c r="L4575" s="34">
        <v>43442</v>
      </c>
      <c r="M4575" s="4">
        <v>191</v>
      </c>
      <c r="N4575" s="4">
        <v>12</v>
      </c>
      <c r="O4575" s="31">
        <v>0.45833333333333331</v>
      </c>
      <c r="P4575" s="35">
        <v>10.200000000000001</v>
      </c>
      <c r="Q4575" s="36">
        <f t="shared" si="863"/>
        <v>12</v>
      </c>
      <c r="R4575" s="4">
        <f t="shared" si="864"/>
        <v>1.7999999999999989</v>
      </c>
      <c r="S4575" s="31">
        <f t="shared" si="867"/>
        <v>0.20944444444444443</v>
      </c>
      <c r="T4575" s="31">
        <f t="shared" si="868"/>
        <v>0.77601851851851855</v>
      </c>
      <c r="U4575" s="4">
        <f t="shared" si="866"/>
        <v>1.7999999999999989</v>
      </c>
      <c r="V4575" s="4" t="str">
        <f t="shared" si="861"/>
        <v/>
      </c>
      <c r="W4575" s="18" t="str">
        <f>IF(V4575="","",VLOOKUP(L4575,日射量と図３!$A$4:$C$368,3,TRUE)*238.85/100)</f>
        <v/>
      </c>
      <c r="X4575" s="4" t="str">
        <f t="shared" si="865"/>
        <v/>
      </c>
      <c r="Y4575" s="4" t="str">
        <f t="shared" ref="Y4575:Y4638" si="871">IF(V4575="","",$AH$30*V4575/(($AG$18/$AH$18)*X4575))</f>
        <v/>
      </c>
      <c r="Z4575" s="4" t="str">
        <f t="shared" ref="Z4575:Z4638" si="872">IF(V4575="","",$AH$30*V4575/(($AG$19/$AH$19)*X4575))</f>
        <v/>
      </c>
      <c r="AA4575" s="4" t="str">
        <f>IF($V4575="","",IF(Y4575&lt;36,0,IF(AND(36&lt;=Y4575,Y4575&lt;71),VLOOKUP($W4575,日射量と図３!$E$6:$F$34,2,TRUE),IF(AND(71&lt;=Y4575,Y4575&lt;107),VLOOKUP($W4575,日射量と図３!$E$6:$G$34,3,TRUE),IF(AND(107&lt;=Y4575,Y4575&lt;143),VLOOKUP($W4575,日射量と図３!$E$6:$H$34,4,TRUE),VLOOKUP($W4575,日射量と図３!$E$6:$I$34,5,TRUE))))))</f>
        <v/>
      </c>
      <c r="AB4575" s="4" t="str">
        <f>IF($V4575="","",IF(Z4575&lt;36,0,IF(AND(36&lt;=Z4575,Z4575&lt;71),VLOOKUP($W4575,日射量と図３!$E$6:$F$34,2,TRUE),IF(AND(71&lt;=Z4575,Z4575&lt;107),VLOOKUP($W4575,日射量と図３!$E$6:$G$34,3,TRUE),IF(AND(107&lt;=Z4575,Z4575&lt;143),VLOOKUP($W4575,日射量と図３!$E$6:$H$34,4,TRUE),VLOOKUP($W4575,日射量と図３!$E$6:$I$34,5,TRUE))))))</f>
        <v/>
      </c>
      <c r="AC4575" s="382" t="str">
        <f t="shared" si="869"/>
        <v/>
      </c>
      <c r="AD4575" s="382" t="str">
        <f t="shared" si="870"/>
        <v/>
      </c>
    </row>
    <row r="4576" spans="11:30" ht="13.5" customHeight="1">
      <c r="K4576" s="4">
        <f t="shared" si="862"/>
        <v>12</v>
      </c>
      <c r="L4576" s="34">
        <v>43442</v>
      </c>
      <c r="M4576" s="4">
        <v>191</v>
      </c>
      <c r="N4576" s="4">
        <v>13</v>
      </c>
      <c r="O4576" s="31">
        <v>0.5</v>
      </c>
      <c r="P4576" s="35">
        <v>10.499999999999998</v>
      </c>
      <c r="Q4576" s="36">
        <f t="shared" si="863"/>
        <v>12</v>
      </c>
      <c r="R4576" s="4">
        <f t="shared" si="864"/>
        <v>1.5000000000000018</v>
      </c>
      <c r="S4576" s="31">
        <f t="shared" si="867"/>
        <v>0.20944444444444443</v>
      </c>
      <c r="T4576" s="31">
        <f t="shared" si="868"/>
        <v>0.77601851851851855</v>
      </c>
      <c r="U4576" s="4">
        <f t="shared" si="866"/>
        <v>1.5000000000000018</v>
      </c>
      <c r="V4576" s="4" t="str">
        <f t="shared" si="861"/>
        <v/>
      </c>
      <c r="W4576" s="18" t="str">
        <f>IF(V4576="","",VLOOKUP(L4576,日射量と図３!$A$4:$C$368,3,TRUE)*238.85/100)</f>
        <v/>
      </c>
      <c r="X4576" s="4" t="str">
        <f t="shared" si="865"/>
        <v/>
      </c>
      <c r="Y4576" s="4" t="str">
        <f t="shared" si="871"/>
        <v/>
      </c>
      <c r="Z4576" s="4" t="str">
        <f t="shared" si="872"/>
        <v/>
      </c>
      <c r="AA4576" s="4" t="str">
        <f>IF($V4576="","",IF(Y4576&lt;36,0,IF(AND(36&lt;=Y4576,Y4576&lt;71),VLOOKUP($W4576,日射量と図３!$E$6:$F$34,2,TRUE),IF(AND(71&lt;=Y4576,Y4576&lt;107),VLOOKUP($W4576,日射量と図３!$E$6:$G$34,3,TRUE),IF(AND(107&lt;=Y4576,Y4576&lt;143),VLOOKUP($W4576,日射量と図３!$E$6:$H$34,4,TRUE),VLOOKUP($W4576,日射量と図３!$E$6:$I$34,5,TRUE))))))</f>
        <v/>
      </c>
      <c r="AB4576" s="4" t="str">
        <f>IF($V4576="","",IF(Z4576&lt;36,0,IF(AND(36&lt;=Z4576,Z4576&lt;71),VLOOKUP($W4576,日射量と図３!$E$6:$F$34,2,TRUE),IF(AND(71&lt;=Z4576,Z4576&lt;107),VLOOKUP($W4576,日射量と図３!$E$6:$G$34,3,TRUE),IF(AND(107&lt;=Z4576,Z4576&lt;143),VLOOKUP($W4576,日射量と図３!$E$6:$H$34,4,TRUE),VLOOKUP($W4576,日射量と図３!$E$6:$I$34,5,TRUE))))))</f>
        <v/>
      </c>
      <c r="AC4576" s="382" t="str">
        <f t="shared" si="869"/>
        <v/>
      </c>
      <c r="AD4576" s="382" t="str">
        <f t="shared" si="870"/>
        <v/>
      </c>
    </row>
    <row r="4577" spans="11:30" ht="13.5" customHeight="1">
      <c r="K4577" s="4">
        <f t="shared" si="862"/>
        <v>12</v>
      </c>
      <c r="L4577" s="34">
        <v>43442</v>
      </c>
      <c r="M4577" s="4">
        <v>191</v>
      </c>
      <c r="N4577" s="4">
        <v>14</v>
      </c>
      <c r="O4577" s="31">
        <v>0.54166666666666663</v>
      </c>
      <c r="P4577" s="35">
        <v>11.009999999999998</v>
      </c>
      <c r="Q4577" s="36">
        <f t="shared" si="863"/>
        <v>12</v>
      </c>
      <c r="R4577" s="4">
        <f t="shared" si="864"/>
        <v>0.99000000000000199</v>
      </c>
      <c r="S4577" s="31">
        <f t="shared" si="867"/>
        <v>0.20944444444444443</v>
      </c>
      <c r="T4577" s="31">
        <f t="shared" si="868"/>
        <v>0.77601851851851855</v>
      </c>
      <c r="U4577" s="4">
        <f t="shared" si="866"/>
        <v>0.99000000000000199</v>
      </c>
      <c r="V4577" s="4" t="str">
        <f t="shared" si="861"/>
        <v/>
      </c>
      <c r="W4577" s="18" t="str">
        <f>IF(V4577="","",VLOOKUP(L4577,日射量と図３!$A$4:$C$368,3,TRUE)*238.85/100)</f>
        <v/>
      </c>
      <c r="X4577" s="4" t="str">
        <f t="shared" si="865"/>
        <v/>
      </c>
      <c r="Y4577" s="4" t="str">
        <f t="shared" si="871"/>
        <v/>
      </c>
      <c r="Z4577" s="4" t="str">
        <f t="shared" si="872"/>
        <v/>
      </c>
      <c r="AA4577" s="4" t="str">
        <f>IF($V4577="","",IF(Y4577&lt;36,0,IF(AND(36&lt;=Y4577,Y4577&lt;71),VLOOKUP($W4577,日射量と図３!$E$6:$F$34,2,TRUE),IF(AND(71&lt;=Y4577,Y4577&lt;107),VLOOKUP($W4577,日射量と図３!$E$6:$G$34,3,TRUE),IF(AND(107&lt;=Y4577,Y4577&lt;143),VLOOKUP($W4577,日射量と図３!$E$6:$H$34,4,TRUE),VLOOKUP($W4577,日射量と図３!$E$6:$I$34,5,TRUE))))))</f>
        <v/>
      </c>
      <c r="AB4577" s="4" t="str">
        <f>IF($V4577="","",IF(Z4577&lt;36,0,IF(AND(36&lt;=Z4577,Z4577&lt;71),VLOOKUP($W4577,日射量と図３!$E$6:$F$34,2,TRUE),IF(AND(71&lt;=Z4577,Z4577&lt;107),VLOOKUP($W4577,日射量と図３!$E$6:$G$34,3,TRUE),IF(AND(107&lt;=Z4577,Z4577&lt;143),VLOOKUP($W4577,日射量と図３!$E$6:$H$34,4,TRUE),VLOOKUP($W4577,日射量と図３!$E$6:$I$34,5,TRUE))))))</f>
        <v/>
      </c>
      <c r="AC4577" s="382" t="str">
        <f t="shared" si="869"/>
        <v/>
      </c>
      <c r="AD4577" s="382" t="str">
        <f t="shared" si="870"/>
        <v/>
      </c>
    </row>
    <row r="4578" spans="11:30" ht="13.5" customHeight="1">
      <c r="K4578" s="4">
        <f t="shared" si="862"/>
        <v>12</v>
      </c>
      <c r="L4578" s="34">
        <v>43442</v>
      </c>
      <c r="M4578" s="4">
        <v>191</v>
      </c>
      <c r="N4578" s="4">
        <v>15</v>
      </c>
      <c r="O4578" s="31">
        <v>0.58333333333333337</v>
      </c>
      <c r="P4578" s="35">
        <v>11.370000000000001</v>
      </c>
      <c r="Q4578" s="36">
        <f t="shared" si="863"/>
        <v>12</v>
      </c>
      <c r="R4578" s="4">
        <f t="shared" si="864"/>
        <v>0.62999999999999901</v>
      </c>
      <c r="S4578" s="31">
        <f t="shared" si="867"/>
        <v>0.20944444444444443</v>
      </c>
      <c r="T4578" s="31">
        <f t="shared" si="868"/>
        <v>0.77601851851851855</v>
      </c>
      <c r="U4578" s="4">
        <f t="shared" si="866"/>
        <v>0.62999999999999901</v>
      </c>
      <c r="V4578" s="4" t="str">
        <f t="shared" si="861"/>
        <v/>
      </c>
      <c r="W4578" s="18" t="str">
        <f>IF(V4578="","",VLOOKUP(L4578,日射量と図３!$A$4:$C$368,3,TRUE)*238.85/100)</f>
        <v/>
      </c>
      <c r="X4578" s="4" t="str">
        <f t="shared" si="865"/>
        <v/>
      </c>
      <c r="Y4578" s="4" t="str">
        <f t="shared" si="871"/>
        <v/>
      </c>
      <c r="Z4578" s="4" t="str">
        <f t="shared" si="872"/>
        <v/>
      </c>
      <c r="AA4578" s="4" t="str">
        <f>IF($V4578="","",IF(Y4578&lt;36,0,IF(AND(36&lt;=Y4578,Y4578&lt;71),VLOOKUP($W4578,日射量と図３!$E$6:$F$34,2,TRUE),IF(AND(71&lt;=Y4578,Y4578&lt;107),VLOOKUP($W4578,日射量と図３!$E$6:$G$34,3,TRUE),IF(AND(107&lt;=Y4578,Y4578&lt;143),VLOOKUP($W4578,日射量と図３!$E$6:$H$34,4,TRUE),VLOOKUP($W4578,日射量と図３!$E$6:$I$34,5,TRUE))))))</f>
        <v/>
      </c>
      <c r="AB4578" s="4" t="str">
        <f>IF($V4578="","",IF(Z4578&lt;36,0,IF(AND(36&lt;=Z4578,Z4578&lt;71),VLOOKUP($W4578,日射量と図３!$E$6:$F$34,2,TRUE),IF(AND(71&lt;=Z4578,Z4578&lt;107),VLOOKUP($W4578,日射量と図３!$E$6:$G$34,3,TRUE),IF(AND(107&lt;=Z4578,Z4578&lt;143),VLOOKUP($W4578,日射量と図３!$E$6:$H$34,4,TRUE),VLOOKUP($W4578,日射量と図３!$E$6:$I$34,5,TRUE))))))</f>
        <v/>
      </c>
      <c r="AC4578" s="382" t="str">
        <f t="shared" si="869"/>
        <v/>
      </c>
      <c r="AD4578" s="382" t="str">
        <f t="shared" si="870"/>
        <v/>
      </c>
    </row>
    <row r="4579" spans="11:30" ht="13.5" customHeight="1">
      <c r="K4579" s="4">
        <f t="shared" si="862"/>
        <v>12</v>
      </c>
      <c r="L4579" s="34">
        <v>43442</v>
      </c>
      <c r="M4579" s="4">
        <v>191</v>
      </c>
      <c r="N4579" s="4">
        <v>16</v>
      </c>
      <c r="O4579" s="31">
        <v>0.625</v>
      </c>
      <c r="P4579" s="35">
        <v>10.91</v>
      </c>
      <c r="Q4579" s="36">
        <f t="shared" si="863"/>
        <v>16</v>
      </c>
      <c r="R4579" s="4">
        <f t="shared" si="864"/>
        <v>5.09</v>
      </c>
      <c r="S4579" s="31">
        <f t="shared" si="867"/>
        <v>0.20944444444444443</v>
      </c>
      <c r="T4579" s="31">
        <f t="shared" si="868"/>
        <v>0.77601851851851855</v>
      </c>
      <c r="U4579" s="4">
        <f t="shared" si="866"/>
        <v>5.09</v>
      </c>
      <c r="V4579" s="4" t="str">
        <f t="shared" si="861"/>
        <v/>
      </c>
      <c r="W4579" s="18" t="str">
        <f>IF(V4579="","",VLOOKUP(L4579,日射量と図３!$A$4:$C$368,3,TRUE)*238.85/100)</f>
        <v/>
      </c>
      <c r="X4579" s="4" t="str">
        <f t="shared" si="865"/>
        <v/>
      </c>
      <c r="Y4579" s="4" t="str">
        <f t="shared" si="871"/>
        <v/>
      </c>
      <c r="Z4579" s="4" t="str">
        <f t="shared" si="872"/>
        <v/>
      </c>
      <c r="AA4579" s="4" t="str">
        <f>IF($V4579="","",IF(Y4579&lt;36,0,IF(AND(36&lt;=Y4579,Y4579&lt;71),VLOOKUP($W4579,日射量と図３!$E$6:$F$34,2,TRUE),IF(AND(71&lt;=Y4579,Y4579&lt;107),VLOOKUP($W4579,日射量と図３!$E$6:$G$34,3,TRUE),IF(AND(107&lt;=Y4579,Y4579&lt;143),VLOOKUP($W4579,日射量と図３!$E$6:$H$34,4,TRUE),VLOOKUP($W4579,日射量と図３!$E$6:$I$34,5,TRUE))))))</f>
        <v/>
      </c>
      <c r="AB4579" s="4" t="str">
        <f>IF($V4579="","",IF(Z4579&lt;36,0,IF(AND(36&lt;=Z4579,Z4579&lt;71),VLOOKUP($W4579,日射量と図３!$E$6:$F$34,2,TRUE),IF(AND(71&lt;=Z4579,Z4579&lt;107),VLOOKUP($W4579,日射量と図３!$E$6:$G$34,3,TRUE),IF(AND(107&lt;=Z4579,Z4579&lt;143),VLOOKUP($W4579,日射量と図３!$E$6:$H$34,4,TRUE),VLOOKUP($W4579,日射量と図３!$E$6:$I$34,5,TRUE))))))</f>
        <v/>
      </c>
      <c r="AC4579" s="382" t="str">
        <f t="shared" si="869"/>
        <v/>
      </c>
      <c r="AD4579" s="382" t="str">
        <f t="shared" si="870"/>
        <v/>
      </c>
    </row>
    <row r="4580" spans="11:30" ht="13.5" customHeight="1">
      <c r="K4580" s="4">
        <f t="shared" si="862"/>
        <v>12</v>
      </c>
      <c r="L4580" s="34">
        <v>43442</v>
      </c>
      <c r="M4580" s="4">
        <v>191</v>
      </c>
      <c r="N4580" s="4">
        <v>17</v>
      </c>
      <c r="O4580" s="31">
        <v>0.66666666666666663</v>
      </c>
      <c r="P4580" s="35">
        <v>10.33</v>
      </c>
      <c r="Q4580" s="36">
        <f t="shared" si="863"/>
        <v>16</v>
      </c>
      <c r="R4580" s="4">
        <f t="shared" si="864"/>
        <v>5.67</v>
      </c>
      <c r="S4580" s="31">
        <f t="shared" si="867"/>
        <v>0.20944444444444443</v>
      </c>
      <c r="T4580" s="31">
        <f t="shared" si="868"/>
        <v>0.77601851851851855</v>
      </c>
      <c r="U4580" s="4">
        <f t="shared" si="866"/>
        <v>5.67</v>
      </c>
      <c r="V4580" s="4" t="str">
        <f t="shared" si="861"/>
        <v/>
      </c>
      <c r="W4580" s="18" t="str">
        <f>IF(V4580="","",VLOOKUP(L4580,日射量と図３!$A$4:$C$368,3,TRUE)*238.85/100)</f>
        <v/>
      </c>
      <c r="X4580" s="4" t="str">
        <f t="shared" si="865"/>
        <v/>
      </c>
      <c r="Y4580" s="4" t="str">
        <f t="shared" si="871"/>
        <v/>
      </c>
      <c r="Z4580" s="4" t="str">
        <f t="shared" si="872"/>
        <v/>
      </c>
      <c r="AA4580" s="4" t="str">
        <f>IF($V4580="","",IF(Y4580&lt;36,0,IF(AND(36&lt;=Y4580,Y4580&lt;71),VLOOKUP($W4580,日射量と図３!$E$6:$F$34,2,TRUE),IF(AND(71&lt;=Y4580,Y4580&lt;107),VLOOKUP($W4580,日射量と図３!$E$6:$G$34,3,TRUE),IF(AND(107&lt;=Y4580,Y4580&lt;143),VLOOKUP($W4580,日射量と図３!$E$6:$H$34,4,TRUE),VLOOKUP($W4580,日射量と図３!$E$6:$I$34,5,TRUE))))))</f>
        <v/>
      </c>
      <c r="AB4580" s="4" t="str">
        <f>IF($V4580="","",IF(Z4580&lt;36,0,IF(AND(36&lt;=Z4580,Z4580&lt;71),VLOOKUP($W4580,日射量と図３!$E$6:$F$34,2,TRUE),IF(AND(71&lt;=Z4580,Z4580&lt;107),VLOOKUP($W4580,日射量と図３!$E$6:$G$34,3,TRUE),IF(AND(107&lt;=Z4580,Z4580&lt;143),VLOOKUP($W4580,日射量と図３!$E$6:$H$34,4,TRUE),VLOOKUP($W4580,日射量と図３!$E$6:$I$34,5,TRUE))))))</f>
        <v/>
      </c>
      <c r="AC4580" s="382" t="str">
        <f t="shared" si="869"/>
        <v/>
      </c>
      <c r="AD4580" s="382" t="str">
        <f t="shared" si="870"/>
        <v/>
      </c>
    </row>
    <row r="4581" spans="11:30" ht="13.5" customHeight="1">
      <c r="K4581" s="4">
        <f t="shared" si="862"/>
        <v>12</v>
      </c>
      <c r="L4581" s="34">
        <v>43442</v>
      </c>
      <c r="M4581" s="4">
        <v>191</v>
      </c>
      <c r="N4581" s="4">
        <v>18</v>
      </c>
      <c r="O4581" s="31">
        <v>0.70833333333333337</v>
      </c>
      <c r="P4581" s="35">
        <v>9.2900000000000027</v>
      </c>
      <c r="Q4581" s="36">
        <f t="shared" si="863"/>
        <v>16</v>
      </c>
      <c r="R4581" s="4">
        <f t="shared" si="864"/>
        <v>6.7099999999999973</v>
      </c>
      <c r="S4581" s="31">
        <f t="shared" si="867"/>
        <v>0.20944444444444443</v>
      </c>
      <c r="T4581" s="31">
        <f t="shared" si="868"/>
        <v>0.77601851851851855</v>
      </c>
      <c r="U4581" s="4">
        <f t="shared" si="866"/>
        <v>6.7099999999999973</v>
      </c>
      <c r="V4581" s="4" t="str">
        <f t="shared" si="861"/>
        <v/>
      </c>
      <c r="W4581" s="18" t="str">
        <f>IF(V4581="","",VLOOKUP(L4581,日射量と図３!$A$4:$C$368,3,TRUE)*238.85/100)</f>
        <v/>
      </c>
      <c r="X4581" s="4" t="str">
        <f t="shared" si="865"/>
        <v/>
      </c>
      <c r="Y4581" s="4" t="str">
        <f t="shared" si="871"/>
        <v/>
      </c>
      <c r="Z4581" s="4" t="str">
        <f t="shared" si="872"/>
        <v/>
      </c>
      <c r="AA4581" s="4" t="str">
        <f>IF($V4581="","",IF(Y4581&lt;36,0,IF(AND(36&lt;=Y4581,Y4581&lt;71),VLOOKUP($W4581,日射量と図３!$E$6:$F$34,2,TRUE),IF(AND(71&lt;=Y4581,Y4581&lt;107),VLOOKUP($W4581,日射量と図３!$E$6:$G$34,3,TRUE),IF(AND(107&lt;=Y4581,Y4581&lt;143),VLOOKUP($W4581,日射量と図３!$E$6:$H$34,4,TRUE),VLOOKUP($W4581,日射量と図３!$E$6:$I$34,5,TRUE))))))</f>
        <v/>
      </c>
      <c r="AB4581" s="4" t="str">
        <f>IF($V4581="","",IF(Z4581&lt;36,0,IF(AND(36&lt;=Z4581,Z4581&lt;71),VLOOKUP($W4581,日射量と図３!$E$6:$F$34,2,TRUE),IF(AND(71&lt;=Z4581,Z4581&lt;107),VLOOKUP($W4581,日射量と図３!$E$6:$G$34,3,TRUE),IF(AND(107&lt;=Z4581,Z4581&lt;143),VLOOKUP($W4581,日射量と図３!$E$6:$H$34,4,TRUE),VLOOKUP($W4581,日射量と図３!$E$6:$I$34,5,TRUE))))))</f>
        <v/>
      </c>
      <c r="AC4581" s="382" t="str">
        <f t="shared" si="869"/>
        <v/>
      </c>
      <c r="AD4581" s="382" t="str">
        <f t="shared" si="870"/>
        <v/>
      </c>
    </row>
    <row r="4582" spans="11:30" ht="13.5" customHeight="1">
      <c r="K4582" s="4">
        <f t="shared" si="862"/>
        <v>12</v>
      </c>
      <c r="L4582" s="34">
        <v>43442</v>
      </c>
      <c r="M4582" s="4">
        <v>191</v>
      </c>
      <c r="N4582" s="4">
        <v>19</v>
      </c>
      <c r="O4582" s="31">
        <v>0.75</v>
      </c>
      <c r="P4582" s="35">
        <v>8.2500000000000018</v>
      </c>
      <c r="Q4582" s="36">
        <f t="shared" si="863"/>
        <v>16</v>
      </c>
      <c r="R4582" s="4">
        <f t="shared" si="864"/>
        <v>7.7499999999999982</v>
      </c>
      <c r="S4582" s="31">
        <f t="shared" si="867"/>
        <v>0.20944444444444443</v>
      </c>
      <c r="T4582" s="31">
        <f t="shared" si="868"/>
        <v>0.77601851851851855</v>
      </c>
      <c r="U4582" s="4">
        <f t="shared" si="866"/>
        <v>7.7499999999999982</v>
      </c>
      <c r="V4582" s="4" t="str">
        <f t="shared" si="861"/>
        <v/>
      </c>
      <c r="W4582" s="18" t="str">
        <f>IF(V4582="","",VLOOKUP(L4582,日射量と図３!$A$4:$C$368,3,TRUE)*238.85/100)</f>
        <v/>
      </c>
      <c r="X4582" s="4" t="str">
        <f t="shared" si="865"/>
        <v/>
      </c>
      <c r="Y4582" s="4" t="str">
        <f t="shared" si="871"/>
        <v/>
      </c>
      <c r="Z4582" s="4" t="str">
        <f t="shared" si="872"/>
        <v/>
      </c>
      <c r="AA4582" s="4" t="str">
        <f>IF($V4582="","",IF(Y4582&lt;36,0,IF(AND(36&lt;=Y4582,Y4582&lt;71),VLOOKUP($W4582,日射量と図３!$E$6:$F$34,2,TRUE),IF(AND(71&lt;=Y4582,Y4582&lt;107),VLOOKUP($W4582,日射量と図３!$E$6:$G$34,3,TRUE),IF(AND(107&lt;=Y4582,Y4582&lt;143),VLOOKUP($W4582,日射量と図３!$E$6:$H$34,4,TRUE),VLOOKUP($W4582,日射量と図３!$E$6:$I$34,5,TRUE))))))</f>
        <v/>
      </c>
      <c r="AB4582" s="4" t="str">
        <f>IF($V4582="","",IF(Z4582&lt;36,0,IF(AND(36&lt;=Z4582,Z4582&lt;71),VLOOKUP($W4582,日射量と図３!$E$6:$F$34,2,TRUE),IF(AND(71&lt;=Z4582,Z4582&lt;107),VLOOKUP($W4582,日射量と図３!$E$6:$G$34,3,TRUE),IF(AND(107&lt;=Z4582,Z4582&lt;143),VLOOKUP($W4582,日射量と図３!$E$6:$H$34,4,TRUE),VLOOKUP($W4582,日射量と図３!$E$6:$I$34,5,TRUE))))))</f>
        <v/>
      </c>
      <c r="AC4582" s="382" t="str">
        <f t="shared" si="869"/>
        <v/>
      </c>
      <c r="AD4582" s="382" t="str">
        <f t="shared" si="870"/>
        <v/>
      </c>
    </row>
    <row r="4583" spans="11:30" ht="13.5" customHeight="1">
      <c r="K4583" s="4">
        <f t="shared" si="862"/>
        <v>12</v>
      </c>
      <c r="L4583" s="34">
        <v>43442</v>
      </c>
      <c r="M4583" s="4">
        <v>191</v>
      </c>
      <c r="N4583" s="4">
        <v>20</v>
      </c>
      <c r="O4583" s="31">
        <v>0.79166666666666663</v>
      </c>
      <c r="P4583" s="35">
        <v>7.9799999999999995</v>
      </c>
      <c r="Q4583" s="36">
        <f t="shared" si="863"/>
        <v>16</v>
      </c>
      <c r="R4583" s="4">
        <f t="shared" si="864"/>
        <v>8.02</v>
      </c>
      <c r="S4583" s="31">
        <f t="shared" si="867"/>
        <v>0.20944444444444443</v>
      </c>
      <c r="T4583" s="31">
        <f t="shared" si="868"/>
        <v>0.77601851851851855</v>
      </c>
      <c r="U4583" s="4">
        <f t="shared" si="866"/>
        <v>0</v>
      </c>
      <c r="V4583" s="4" t="str">
        <f t="shared" si="861"/>
        <v/>
      </c>
      <c r="W4583" s="18" t="str">
        <f>IF(V4583="","",VLOOKUP(L4583,日射量と図３!$A$4:$C$368,3,TRUE)*238.85/100)</f>
        <v/>
      </c>
      <c r="X4583" s="4" t="str">
        <f t="shared" si="865"/>
        <v/>
      </c>
      <c r="Y4583" s="4" t="str">
        <f t="shared" si="871"/>
        <v/>
      </c>
      <c r="Z4583" s="4" t="str">
        <f t="shared" si="872"/>
        <v/>
      </c>
      <c r="AA4583" s="4" t="str">
        <f>IF($V4583="","",IF(Y4583&lt;36,0,IF(AND(36&lt;=Y4583,Y4583&lt;71),VLOOKUP($W4583,日射量と図３!$E$6:$F$34,2,TRUE),IF(AND(71&lt;=Y4583,Y4583&lt;107),VLOOKUP($W4583,日射量と図３!$E$6:$G$34,3,TRUE),IF(AND(107&lt;=Y4583,Y4583&lt;143),VLOOKUP($W4583,日射量と図３!$E$6:$H$34,4,TRUE),VLOOKUP($W4583,日射量と図３!$E$6:$I$34,5,TRUE))))))</f>
        <v/>
      </c>
      <c r="AB4583" s="4" t="str">
        <f>IF($V4583="","",IF(Z4583&lt;36,0,IF(AND(36&lt;=Z4583,Z4583&lt;71),VLOOKUP($W4583,日射量と図３!$E$6:$F$34,2,TRUE),IF(AND(71&lt;=Z4583,Z4583&lt;107),VLOOKUP($W4583,日射量と図３!$E$6:$G$34,3,TRUE),IF(AND(107&lt;=Z4583,Z4583&lt;143),VLOOKUP($W4583,日射量と図３!$E$6:$H$34,4,TRUE),VLOOKUP($W4583,日射量と図３!$E$6:$I$34,5,TRUE))))))</f>
        <v/>
      </c>
      <c r="AC4583" s="382" t="str">
        <f t="shared" si="869"/>
        <v/>
      </c>
      <c r="AD4583" s="382" t="str">
        <f t="shared" si="870"/>
        <v/>
      </c>
    </row>
    <row r="4584" spans="11:30" ht="13.5" customHeight="1">
      <c r="K4584" s="4">
        <f t="shared" si="862"/>
        <v>12</v>
      </c>
      <c r="L4584" s="34">
        <v>43442</v>
      </c>
      <c r="M4584" s="4">
        <v>191</v>
      </c>
      <c r="N4584" s="4">
        <v>21</v>
      </c>
      <c r="O4584" s="31">
        <v>0.83333333333333337</v>
      </c>
      <c r="P4584" s="35">
        <v>7.330000000000001</v>
      </c>
      <c r="Q4584" s="36">
        <f t="shared" si="863"/>
        <v>16</v>
      </c>
      <c r="R4584" s="4">
        <f t="shared" si="864"/>
        <v>8.6699999999999982</v>
      </c>
      <c r="S4584" s="31">
        <f t="shared" si="867"/>
        <v>0.20944444444444443</v>
      </c>
      <c r="T4584" s="31">
        <f t="shared" si="868"/>
        <v>0.77601851851851855</v>
      </c>
      <c r="U4584" s="4">
        <f t="shared" si="866"/>
        <v>0</v>
      </c>
      <c r="V4584" s="4" t="str">
        <f t="shared" ref="V4584:V4647" si="873">IF(N4584=1,SUM(U4584:U4607),"")</f>
        <v/>
      </c>
      <c r="W4584" s="18" t="str">
        <f>IF(V4584="","",VLOOKUP(L4584,日射量と図３!$A$4:$C$368,3,TRUE)*238.85/100)</f>
        <v/>
      </c>
      <c r="X4584" s="4" t="str">
        <f t="shared" si="865"/>
        <v/>
      </c>
      <c r="Y4584" s="4" t="str">
        <f t="shared" si="871"/>
        <v/>
      </c>
      <c r="Z4584" s="4" t="str">
        <f t="shared" si="872"/>
        <v/>
      </c>
      <c r="AA4584" s="4" t="str">
        <f>IF($V4584="","",IF(Y4584&lt;36,0,IF(AND(36&lt;=Y4584,Y4584&lt;71),VLOOKUP($W4584,日射量と図３!$E$6:$F$34,2,TRUE),IF(AND(71&lt;=Y4584,Y4584&lt;107),VLOOKUP($W4584,日射量と図３!$E$6:$G$34,3,TRUE),IF(AND(107&lt;=Y4584,Y4584&lt;143),VLOOKUP($W4584,日射量と図３!$E$6:$H$34,4,TRUE),VLOOKUP($W4584,日射量と図３!$E$6:$I$34,5,TRUE))))))</f>
        <v/>
      </c>
      <c r="AB4584" s="4" t="str">
        <f>IF($V4584="","",IF(Z4584&lt;36,0,IF(AND(36&lt;=Z4584,Z4584&lt;71),VLOOKUP($W4584,日射量と図３!$E$6:$F$34,2,TRUE),IF(AND(71&lt;=Z4584,Z4584&lt;107),VLOOKUP($W4584,日射量と図３!$E$6:$G$34,3,TRUE),IF(AND(107&lt;=Z4584,Z4584&lt;143),VLOOKUP($W4584,日射量と図３!$E$6:$H$34,4,TRUE),VLOOKUP($W4584,日射量と図３!$E$6:$I$34,5,TRUE))))))</f>
        <v/>
      </c>
      <c r="AC4584" s="382" t="str">
        <f t="shared" si="869"/>
        <v/>
      </c>
      <c r="AD4584" s="382" t="str">
        <f t="shared" si="870"/>
        <v/>
      </c>
    </row>
    <row r="4585" spans="11:30" ht="13.5" customHeight="1">
      <c r="K4585" s="4">
        <f t="shared" si="862"/>
        <v>12</v>
      </c>
      <c r="L4585" s="34">
        <v>43442</v>
      </c>
      <c r="M4585" s="4">
        <v>191</v>
      </c>
      <c r="N4585" s="4">
        <v>22</v>
      </c>
      <c r="O4585" s="31">
        <v>0.875</v>
      </c>
      <c r="P4585" s="35">
        <v>6.81</v>
      </c>
      <c r="Q4585" s="36">
        <f t="shared" si="863"/>
        <v>16</v>
      </c>
      <c r="R4585" s="4">
        <f t="shared" si="864"/>
        <v>9.1900000000000013</v>
      </c>
      <c r="S4585" s="31">
        <f t="shared" si="867"/>
        <v>0.20944444444444443</v>
      </c>
      <c r="T4585" s="31">
        <f t="shared" si="868"/>
        <v>0.77601851851851855</v>
      </c>
      <c r="U4585" s="4">
        <f t="shared" si="866"/>
        <v>0</v>
      </c>
      <c r="V4585" s="4" t="str">
        <f t="shared" si="873"/>
        <v/>
      </c>
      <c r="W4585" s="18" t="str">
        <f>IF(V4585="","",VLOOKUP(L4585,日射量と図３!$A$4:$C$368,3,TRUE)*238.85/100)</f>
        <v/>
      </c>
      <c r="X4585" s="4" t="str">
        <f t="shared" si="865"/>
        <v/>
      </c>
      <c r="Y4585" s="4" t="str">
        <f t="shared" si="871"/>
        <v/>
      </c>
      <c r="Z4585" s="4" t="str">
        <f t="shared" si="872"/>
        <v/>
      </c>
      <c r="AA4585" s="4" t="str">
        <f>IF($V4585="","",IF(Y4585&lt;36,0,IF(AND(36&lt;=Y4585,Y4585&lt;71),VLOOKUP($W4585,日射量と図３!$E$6:$F$34,2,TRUE),IF(AND(71&lt;=Y4585,Y4585&lt;107),VLOOKUP($W4585,日射量と図３!$E$6:$G$34,3,TRUE),IF(AND(107&lt;=Y4585,Y4585&lt;143),VLOOKUP($W4585,日射量と図３!$E$6:$H$34,4,TRUE),VLOOKUP($W4585,日射量と図３!$E$6:$I$34,5,TRUE))))))</f>
        <v/>
      </c>
      <c r="AB4585" s="4" t="str">
        <f>IF($V4585="","",IF(Z4585&lt;36,0,IF(AND(36&lt;=Z4585,Z4585&lt;71),VLOOKUP($W4585,日射量と図３!$E$6:$F$34,2,TRUE),IF(AND(71&lt;=Z4585,Z4585&lt;107),VLOOKUP($W4585,日射量と図３!$E$6:$G$34,3,TRUE),IF(AND(107&lt;=Z4585,Z4585&lt;143),VLOOKUP($W4585,日射量と図３!$E$6:$H$34,4,TRUE),VLOOKUP($W4585,日射量と図３!$E$6:$I$34,5,TRUE))))))</f>
        <v/>
      </c>
      <c r="AC4585" s="382" t="str">
        <f t="shared" si="869"/>
        <v/>
      </c>
      <c r="AD4585" s="382" t="str">
        <f t="shared" si="870"/>
        <v/>
      </c>
    </row>
    <row r="4586" spans="11:30" ht="13.5" customHeight="1">
      <c r="K4586" s="4">
        <f t="shared" si="862"/>
        <v>12</v>
      </c>
      <c r="L4586" s="34">
        <v>43442</v>
      </c>
      <c r="M4586" s="4">
        <v>191</v>
      </c>
      <c r="N4586" s="4">
        <v>23</v>
      </c>
      <c r="O4586" s="31">
        <v>0.91666666666666663</v>
      </c>
      <c r="P4586" s="35">
        <v>6.4099999999999993</v>
      </c>
      <c r="Q4586" s="36">
        <f t="shared" si="863"/>
        <v>13</v>
      </c>
      <c r="R4586" s="4">
        <f t="shared" si="864"/>
        <v>6.5900000000000007</v>
      </c>
      <c r="S4586" s="31">
        <f t="shared" si="867"/>
        <v>0.20944444444444443</v>
      </c>
      <c r="T4586" s="31">
        <f t="shared" si="868"/>
        <v>0.77601851851851855</v>
      </c>
      <c r="U4586" s="4">
        <f t="shared" si="866"/>
        <v>0</v>
      </c>
      <c r="V4586" s="4" t="str">
        <f t="shared" si="873"/>
        <v/>
      </c>
      <c r="W4586" s="18" t="str">
        <f>IF(V4586="","",VLOOKUP(L4586,日射量と図３!$A$4:$C$368,3,TRUE)*238.85/100)</f>
        <v/>
      </c>
      <c r="X4586" s="4" t="str">
        <f t="shared" si="865"/>
        <v/>
      </c>
      <c r="Y4586" s="4" t="str">
        <f t="shared" si="871"/>
        <v/>
      </c>
      <c r="Z4586" s="4" t="str">
        <f t="shared" si="872"/>
        <v/>
      </c>
      <c r="AA4586" s="4" t="str">
        <f>IF($V4586="","",IF(Y4586&lt;36,0,IF(AND(36&lt;=Y4586,Y4586&lt;71),VLOOKUP($W4586,日射量と図３!$E$6:$F$34,2,TRUE),IF(AND(71&lt;=Y4586,Y4586&lt;107),VLOOKUP($W4586,日射量と図３!$E$6:$G$34,3,TRUE),IF(AND(107&lt;=Y4586,Y4586&lt;143),VLOOKUP($W4586,日射量と図３!$E$6:$H$34,4,TRUE),VLOOKUP($W4586,日射量と図３!$E$6:$I$34,5,TRUE))))))</f>
        <v/>
      </c>
      <c r="AB4586" s="4" t="str">
        <f>IF($V4586="","",IF(Z4586&lt;36,0,IF(AND(36&lt;=Z4586,Z4586&lt;71),VLOOKUP($W4586,日射量と図３!$E$6:$F$34,2,TRUE),IF(AND(71&lt;=Z4586,Z4586&lt;107),VLOOKUP($W4586,日射量と図３!$E$6:$G$34,3,TRUE),IF(AND(107&lt;=Z4586,Z4586&lt;143),VLOOKUP($W4586,日射量と図３!$E$6:$H$34,4,TRUE),VLOOKUP($W4586,日射量と図３!$E$6:$I$34,5,TRUE))))))</f>
        <v/>
      </c>
      <c r="AC4586" s="382" t="str">
        <f t="shared" si="869"/>
        <v/>
      </c>
      <c r="AD4586" s="382" t="str">
        <f t="shared" si="870"/>
        <v/>
      </c>
    </row>
    <row r="4587" spans="11:30" ht="13.5" customHeight="1">
      <c r="K4587" s="4">
        <f t="shared" si="862"/>
        <v>12</v>
      </c>
      <c r="L4587" s="34">
        <v>43442</v>
      </c>
      <c r="M4587" s="4">
        <v>191</v>
      </c>
      <c r="N4587" s="4">
        <v>24</v>
      </c>
      <c r="O4587" s="31">
        <v>0.95833333333333337</v>
      </c>
      <c r="P4587" s="35">
        <v>6.04</v>
      </c>
      <c r="Q4587" s="36">
        <f t="shared" si="863"/>
        <v>13</v>
      </c>
      <c r="R4587" s="4">
        <f t="shared" si="864"/>
        <v>6.96</v>
      </c>
      <c r="S4587" s="31">
        <f t="shared" si="867"/>
        <v>0.20944444444444443</v>
      </c>
      <c r="T4587" s="31">
        <f t="shared" si="868"/>
        <v>0.77601851851851855</v>
      </c>
      <c r="U4587" s="4">
        <f t="shared" si="866"/>
        <v>0</v>
      </c>
      <c r="V4587" s="4" t="str">
        <f t="shared" si="873"/>
        <v/>
      </c>
      <c r="W4587" s="18" t="str">
        <f>IF(V4587="","",VLOOKUP(L4587,日射量と図３!$A$4:$C$368,3,TRUE)*238.85/100)</f>
        <v/>
      </c>
      <c r="X4587" s="4" t="str">
        <f t="shared" si="865"/>
        <v/>
      </c>
      <c r="Y4587" s="4" t="str">
        <f t="shared" si="871"/>
        <v/>
      </c>
      <c r="Z4587" s="4" t="str">
        <f t="shared" si="872"/>
        <v/>
      </c>
      <c r="AA4587" s="4" t="str">
        <f>IF($V4587="","",IF(Y4587&lt;36,0,IF(AND(36&lt;=Y4587,Y4587&lt;71),VLOOKUP($W4587,日射量と図３!$E$6:$F$34,2,TRUE),IF(AND(71&lt;=Y4587,Y4587&lt;107),VLOOKUP($W4587,日射量と図３!$E$6:$G$34,3,TRUE),IF(AND(107&lt;=Y4587,Y4587&lt;143),VLOOKUP($W4587,日射量と図３!$E$6:$H$34,4,TRUE),VLOOKUP($W4587,日射量と図３!$E$6:$I$34,5,TRUE))))))</f>
        <v/>
      </c>
      <c r="AB4587" s="4" t="str">
        <f>IF($V4587="","",IF(Z4587&lt;36,0,IF(AND(36&lt;=Z4587,Z4587&lt;71),VLOOKUP($W4587,日射量と図３!$E$6:$F$34,2,TRUE),IF(AND(71&lt;=Z4587,Z4587&lt;107),VLOOKUP($W4587,日射量と図３!$E$6:$G$34,3,TRUE),IF(AND(107&lt;=Z4587,Z4587&lt;143),VLOOKUP($W4587,日射量と図３!$E$6:$H$34,4,TRUE),VLOOKUP($W4587,日射量と図３!$E$6:$I$34,5,TRUE))))))</f>
        <v/>
      </c>
      <c r="AC4587" s="382" t="str">
        <f t="shared" si="869"/>
        <v/>
      </c>
      <c r="AD4587" s="382" t="str">
        <f t="shared" si="870"/>
        <v/>
      </c>
    </row>
    <row r="4588" spans="11:30" ht="13.5" customHeight="1">
      <c r="K4588" s="4">
        <f t="shared" si="862"/>
        <v>12</v>
      </c>
      <c r="L4588" s="34">
        <v>43443</v>
      </c>
      <c r="M4588" s="4">
        <v>192</v>
      </c>
      <c r="N4588" s="4">
        <v>1</v>
      </c>
      <c r="O4588" s="31">
        <v>0</v>
      </c>
      <c r="P4588" s="35">
        <v>5.4599999999999991</v>
      </c>
      <c r="Q4588" s="36">
        <f t="shared" si="863"/>
        <v>13</v>
      </c>
      <c r="R4588" s="4">
        <f t="shared" si="864"/>
        <v>7.5400000000000009</v>
      </c>
      <c r="S4588" s="31">
        <f t="shared" si="867"/>
        <v>0.20944444444444443</v>
      </c>
      <c r="T4588" s="31">
        <f t="shared" si="868"/>
        <v>0.77601851851851855</v>
      </c>
      <c r="U4588" s="4">
        <f t="shared" si="866"/>
        <v>0</v>
      </c>
      <c r="V4588" s="4">
        <f t="shared" si="873"/>
        <v>72.29000000000002</v>
      </c>
      <c r="W4588" s="18">
        <f>IF(V4588="","",VLOOKUP(L4588,日射量と図３!$A$4:$C$368,3,TRUE)*238.85/100)</f>
        <v>23.885000000000002</v>
      </c>
      <c r="X4588" s="4">
        <f t="shared" si="865"/>
        <v>14</v>
      </c>
      <c r="Y4588" s="4">
        <f t="shared" si="871"/>
        <v>32.281874035714289</v>
      </c>
      <c r="Z4588" s="4">
        <f t="shared" si="872"/>
        <v>36.390476185714292</v>
      </c>
      <c r="AA4588" s="4">
        <f>IF($V4588="","",IF(Y4588&lt;36,0,IF(AND(36&lt;=Y4588,Y4588&lt;71),VLOOKUP($W4588,日射量と図３!$E$6:$F$34,2,TRUE),IF(AND(71&lt;=Y4588,Y4588&lt;107),VLOOKUP($W4588,日射量と図３!$E$6:$G$34,3,TRUE),IF(AND(107&lt;=Y4588,Y4588&lt;143),VLOOKUP($W4588,日射量と図３!$E$6:$H$34,4,TRUE),VLOOKUP($W4588,日射量と図３!$E$6:$I$34,5,TRUE))))))</f>
        <v>0</v>
      </c>
      <c r="AB4588" s="4">
        <f>IF($V4588="","",IF(Z4588&lt;36,0,IF(AND(36&lt;=Z4588,Z4588&lt;71),VLOOKUP($W4588,日射量と図３!$E$6:$F$34,2,TRUE),IF(AND(71&lt;=Z4588,Z4588&lt;107),VLOOKUP($W4588,日射量と図３!$E$6:$G$34,3,TRUE),IF(AND(107&lt;=Z4588,Z4588&lt;143),VLOOKUP($W4588,日射量と図３!$E$6:$H$34,4,TRUE),VLOOKUP($W4588,日射量と図３!$E$6:$I$34,5,TRUE))))))</f>
        <v>35</v>
      </c>
      <c r="AC4588" s="382">
        <f t="shared" si="869"/>
        <v>0</v>
      </c>
      <c r="AD4588" s="382">
        <f t="shared" si="870"/>
        <v>1.4653800000000001</v>
      </c>
    </row>
    <row r="4589" spans="11:30" ht="13.5" customHeight="1">
      <c r="K4589" s="4">
        <f t="shared" si="862"/>
        <v>12</v>
      </c>
      <c r="L4589" s="34">
        <v>43443</v>
      </c>
      <c r="M4589" s="4">
        <v>192</v>
      </c>
      <c r="N4589" s="4">
        <v>2</v>
      </c>
      <c r="O4589" s="31">
        <v>4.1666666666666664E-2</v>
      </c>
      <c r="P4589" s="35">
        <v>5.18</v>
      </c>
      <c r="Q4589" s="36">
        <f t="shared" si="863"/>
        <v>13</v>
      </c>
      <c r="R4589" s="4">
        <f t="shared" si="864"/>
        <v>7.82</v>
      </c>
      <c r="S4589" s="31">
        <f t="shared" si="867"/>
        <v>0.20944444444444443</v>
      </c>
      <c r="T4589" s="31">
        <f t="shared" si="868"/>
        <v>0.77601851851851855</v>
      </c>
      <c r="U4589" s="4">
        <f t="shared" si="866"/>
        <v>0</v>
      </c>
      <c r="V4589" s="4" t="str">
        <f t="shared" si="873"/>
        <v/>
      </c>
      <c r="W4589" s="18" t="str">
        <f>IF(V4589="","",VLOOKUP(L4589,日射量と図３!$A$4:$C$368,3,TRUE)*238.85/100)</f>
        <v/>
      </c>
      <c r="X4589" s="4" t="str">
        <f t="shared" si="865"/>
        <v/>
      </c>
      <c r="Y4589" s="4" t="str">
        <f t="shared" si="871"/>
        <v/>
      </c>
      <c r="Z4589" s="4" t="str">
        <f t="shared" si="872"/>
        <v/>
      </c>
      <c r="AA4589" s="4" t="str">
        <f>IF($V4589="","",IF(Y4589&lt;36,0,IF(AND(36&lt;=Y4589,Y4589&lt;71),VLOOKUP($W4589,日射量と図３!$E$6:$F$34,2,TRUE),IF(AND(71&lt;=Y4589,Y4589&lt;107),VLOOKUP($W4589,日射量と図３!$E$6:$G$34,3,TRUE),IF(AND(107&lt;=Y4589,Y4589&lt;143),VLOOKUP($W4589,日射量と図３!$E$6:$H$34,4,TRUE),VLOOKUP($W4589,日射量と図３!$E$6:$I$34,5,TRUE))))))</f>
        <v/>
      </c>
      <c r="AB4589" s="4" t="str">
        <f>IF($V4589="","",IF(Z4589&lt;36,0,IF(AND(36&lt;=Z4589,Z4589&lt;71),VLOOKUP($W4589,日射量と図３!$E$6:$F$34,2,TRUE),IF(AND(71&lt;=Z4589,Z4589&lt;107),VLOOKUP($W4589,日射量と図３!$E$6:$G$34,3,TRUE),IF(AND(107&lt;=Z4589,Z4589&lt;143),VLOOKUP($W4589,日射量と図３!$E$6:$H$34,4,TRUE),VLOOKUP($W4589,日射量と図３!$E$6:$I$34,5,TRUE))))))</f>
        <v/>
      </c>
      <c r="AC4589" s="382" t="str">
        <f t="shared" si="869"/>
        <v/>
      </c>
      <c r="AD4589" s="382" t="str">
        <f t="shared" si="870"/>
        <v/>
      </c>
    </row>
    <row r="4590" spans="11:30" ht="13.5" customHeight="1">
      <c r="K4590" s="4">
        <f t="shared" si="862"/>
        <v>12</v>
      </c>
      <c r="L4590" s="34">
        <v>43443</v>
      </c>
      <c r="M4590" s="4">
        <v>192</v>
      </c>
      <c r="N4590" s="4">
        <v>3</v>
      </c>
      <c r="O4590" s="31">
        <v>8.3333333333333329E-2</v>
      </c>
      <c r="P4590" s="35">
        <v>4.79</v>
      </c>
      <c r="Q4590" s="36">
        <f t="shared" si="863"/>
        <v>13</v>
      </c>
      <c r="R4590" s="4">
        <f t="shared" si="864"/>
        <v>8.2100000000000009</v>
      </c>
      <c r="S4590" s="31">
        <f t="shared" si="867"/>
        <v>0.20944444444444443</v>
      </c>
      <c r="T4590" s="31">
        <f t="shared" si="868"/>
        <v>0.77601851851851855</v>
      </c>
      <c r="U4590" s="4">
        <f t="shared" si="866"/>
        <v>0</v>
      </c>
      <c r="V4590" s="4" t="str">
        <f t="shared" si="873"/>
        <v/>
      </c>
      <c r="W4590" s="18" t="str">
        <f>IF(V4590="","",VLOOKUP(L4590,日射量と図３!$A$4:$C$368,3,TRUE)*238.85/100)</f>
        <v/>
      </c>
      <c r="X4590" s="4" t="str">
        <f t="shared" si="865"/>
        <v/>
      </c>
      <c r="Y4590" s="4" t="str">
        <f t="shared" si="871"/>
        <v/>
      </c>
      <c r="Z4590" s="4" t="str">
        <f t="shared" si="872"/>
        <v/>
      </c>
      <c r="AA4590" s="4" t="str">
        <f>IF($V4590="","",IF(Y4590&lt;36,0,IF(AND(36&lt;=Y4590,Y4590&lt;71),VLOOKUP($W4590,日射量と図３!$E$6:$F$34,2,TRUE),IF(AND(71&lt;=Y4590,Y4590&lt;107),VLOOKUP($W4590,日射量と図３!$E$6:$G$34,3,TRUE),IF(AND(107&lt;=Y4590,Y4590&lt;143),VLOOKUP($W4590,日射量と図３!$E$6:$H$34,4,TRUE),VLOOKUP($W4590,日射量と図３!$E$6:$I$34,5,TRUE))))))</f>
        <v/>
      </c>
      <c r="AB4590" s="4" t="str">
        <f>IF($V4590="","",IF(Z4590&lt;36,0,IF(AND(36&lt;=Z4590,Z4590&lt;71),VLOOKUP($W4590,日射量と図３!$E$6:$F$34,2,TRUE),IF(AND(71&lt;=Z4590,Z4590&lt;107),VLOOKUP($W4590,日射量と図３!$E$6:$G$34,3,TRUE),IF(AND(107&lt;=Z4590,Z4590&lt;143),VLOOKUP($W4590,日射量と図３!$E$6:$H$34,4,TRUE),VLOOKUP($W4590,日射量と図３!$E$6:$I$34,5,TRUE))))))</f>
        <v/>
      </c>
      <c r="AC4590" s="382" t="str">
        <f t="shared" si="869"/>
        <v/>
      </c>
      <c r="AD4590" s="382" t="str">
        <f t="shared" si="870"/>
        <v/>
      </c>
    </row>
    <row r="4591" spans="11:30" ht="13.5" customHeight="1">
      <c r="K4591" s="4">
        <f t="shared" si="862"/>
        <v>12</v>
      </c>
      <c r="L4591" s="34">
        <v>43443</v>
      </c>
      <c r="M4591" s="4">
        <v>192</v>
      </c>
      <c r="N4591" s="4">
        <v>4</v>
      </c>
      <c r="O4591" s="31">
        <v>0.125</v>
      </c>
      <c r="P4591" s="35">
        <v>4.5600000000000005</v>
      </c>
      <c r="Q4591" s="36">
        <f t="shared" si="863"/>
        <v>13</v>
      </c>
      <c r="R4591" s="4">
        <f t="shared" si="864"/>
        <v>8.44</v>
      </c>
      <c r="S4591" s="31">
        <f t="shared" si="867"/>
        <v>0.20944444444444443</v>
      </c>
      <c r="T4591" s="31">
        <f t="shared" si="868"/>
        <v>0.77601851851851855</v>
      </c>
      <c r="U4591" s="4">
        <f t="shared" si="866"/>
        <v>0</v>
      </c>
      <c r="V4591" s="4" t="str">
        <f t="shared" si="873"/>
        <v/>
      </c>
      <c r="W4591" s="18" t="str">
        <f>IF(V4591="","",VLOOKUP(L4591,日射量と図３!$A$4:$C$368,3,TRUE)*238.85/100)</f>
        <v/>
      </c>
      <c r="X4591" s="4" t="str">
        <f t="shared" si="865"/>
        <v/>
      </c>
      <c r="Y4591" s="4" t="str">
        <f t="shared" si="871"/>
        <v/>
      </c>
      <c r="Z4591" s="4" t="str">
        <f t="shared" si="872"/>
        <v/>
      </c>
      <c r="AA4591" s="4" t="str">
        <f>IF($V4591="","",IF(Y4591&lt;36,0,IF(AND(36&lt;=Y4591,Y4591&lt;71),VLOOKUP($W4591,日射量と図３!$E$6:$F$34,2,TRUE),IF(AND(71&lt;=Y4591,Y4591&lt;107),VLOOKUP($W4591,日射量と図３!$E$6:$G$34,3,TRUE),IF(AND(107&lt;=Y4591,Y4591&lt;143),VLOOKUP($W4591,日射量と図３!$E$6:$H$34,4,TRUE),VLOOKUP($W4591,日射量と図３!$E$6:$I$34,5,TRUE))))))</f>
        <v/>
      </c>
      <c r="AB4591" s="4" t="str">
        <f>IF($V4591="","",IF(Z4591&lt;36,0,IF(AND(36&lt;=Z4591,Z4591&lt;71),VLOOKUP($W4591,日射量と図３!$E$6:$F$34,2,TRUE),IF(AND(71&lt;=Z4591,Z4591&lt;107),VLOOKUP($W4591,日射量と図３!$E$6:$G$34,3,TRUE),IF(AND(107&lt;=Z4591,Z4591&lt;143),VLOOKUP($W4591,日射量と図３!$E$6:$H$34,4,TRUE),VLOOKUP($W4591,日射量と図３!$E$6:$I$34,5,TRUE))))))</f>
        <v/>
      </c>
      <c r="AC4591" s="382" t="str">
        <f t="shared" si="869"/>
        <v/>
      </c>
      <c r="AD4591" s="382" t="str">
        <f t="shared" si="870"/>
        <v/>
      </c>
    </row>
    <row r="4592" spans="11:30" ht="13.5" customHeight="1">
      <c r="K4592" s="4">
        <f t="shared" si="862"/>
        <v>12</v>
      </c>
      <c r="L4592" s="34">
        <v>43443</v>
      </c>
      <c r="M4592" s="4">
        <v>192</v>
      </c>
      <c r="N4592" s="4">
        <v>5</v>
      </c>
      <c r="O4592" s="31">
        <v>0.16666666666666666</v>
      </c>
      <c r="P4592" s="35">
        <v>4.2</v>
      </c>
      <c r="Q4592" s="36">
        <f t="shared" si="863"/>
        <v>15</v>
      </c>
      <c r="R4592" s="4">
        <f t="shared" si="864"/>
        <v>10.8</v>
      </c>
      <c r="S4592" s="31">
        <f t="shared" si="867"/>
        <v>0.20944444444444443</v>
      </c>
      <c r="T4592" s="31">
        <f t="shared" si="868"/>
        <v>0.77601851851851855</v>
      </c>
      <c r="U4592" s="4">
        <f t="shared" si="866"/>
        <v>0</v>
      </c>
      <c r="V4592" s="4" t="str">
        <f t="shared" si="873"/>
        <v/>
      </c>
      <c r="W4592" s="18" t="str">
        <f>IF(V4592="","",VLOOKUP(L4592,日射量と図３!$A$4:$C$368,3,TRUE)*238.85/100)</f>
        <v/>
      </c>
      <c r="X4592" s="4" t="str">
        <f t="shared" si="865"/>
        <v/>
      </c>
      <c r="Y4592" s="4" t="str">
        <f t="shared" si="871"/>
        <v/>
      </c>
      <c r="Z4592" s="4" t="str">
        <f t="shared" si="872"/>
        <v/>
      </c>
      <c r="AA4592" s="4" t="str">
        <f>IF($V4592="","",IF(Y4592&lt;36,0,IF(AND(36&lt;=Y4592,Y4592&lt;71),VLOOKUP($W4592,日射量と図３!$E$6:$F$34,2,TRUE),IF(AND(71&lt;=Y4592,Y4592&lt;107),VLOOKUP($W4592,日射量と図３!$E$6:$G$34,3,TRUE),IF(AND(107&lt;=Y4592,Y4592&lt;143),VLOOKUP($W4592,日射量と図３!$E$6:$H$34,4,TRUE),VLOOKUP($W4592,日射量と図３!$E$6:$I$34,5,TRUE))))))</f>
        <v/>
      </c>
      <c r="AB4592" s="4" t="str">
        <f>IF($V4592="","",IF(Z4592&lt;36,0,IF(AND(36&lt;=Z4592,Z4592&lt;71),VLOOKUP($W4592,日射量と図３!$E$6:$F$34,2,TRUE),IF(AND(71&lt;=Z4592,Z4592&lt;107),VLOOKUP($W4592,日射量と図３!$E$6:$G$34,3,TRUE),IF(AND(107&lt;=Z4592,Z4592&lt;143),VLOOKUP($W4592,日射量と図３!$E$6:$H$34,4,TRUE),VLOOKUP($W4592,日射量と図３!$E$6:$I$34,5,TRUE))))))</f>
        <v/>
      </c>
      <c r="AC4592" s="382" t="str">
        <f t="shared" si="869"/>
        <v/>
      </c>
      <c r="AD4592" s="382" t="str">
        <f t="shared" si="870"/>
        <v/>
      </c>
    </row>
    <row r="4593" spans="11:30" ht="13.5" customHeight="1">
      <c r="K4593" s="4">
        <f t="shared" si="862"/>
        <v>12</v>
      </c>
      <c r="L4593" s="34">
        <v>43443</v>
      </c>
      <c r="M4593" s="4">
        <v>192</v>
      </c>
      <c r="N4593" s="4">
        <v>6</v>
      </c>
      <c r="O4593" s="31">
        <v>0.20833333333333334</v>
      </c>
      <c r="P4593" s="35">
        <v>3.8900000000000006</v>
      </c>
      <c r="Q4593" s="36">
        <f t="shared" si="863"/>
        <v>15</v>
      </c>
      <c r="R4593" s="4">
        <f t="shared" si="864"/>
        <v>11.11</v>
      </c>
      <c r="S4593" s="31">
        <f t="shared" si="867"/>
        <v>0.20944444444444443</v>
      </c>
      <c r="T4593" s="31">
        <f t="shared" si="868"/>
        <v>0.77601851851851855</v>
      </c>
      <c r="U4593" s="4">
        <f t="shared" si="866"/>
        <v>0</v>
      </c>
      <c r="V4593" s="4" t="str">
        <f t="shared" si="873"/>
        <v/>
      </c>
      <c r="W4593" s="18" t="str">
        <f>IF(V4593="","",VLOOKUP(L4593,日射量と図３!$A$4:$C$368,3,TRUE)*238.85/100)</f>
        <v/>
      </c>
      <c r="X4593" s="4" t="str">
        <f t="shared" si="865"/>
        <v/>
      </c>
      <c r="Y4593" s="4" t="str">
        <f t="shared" si="871"/>
        <v/>
      </c>
      <c r="Z4593" s="4" t="str">
        <f t="shared" si="872"/>
        <v/>
      </c>
      <c r="AA4593" s="4" t="str">
        <f>IF($V4593="","",IF(Y4593&lt;36,0,IF(AND(36&lt;=Y4593,Y4593&lt;71),VLOOKUP($W4593,日射量と図３!$E$6:$F$34,2,TRUE),IF(AND(71&lt;=Y4593,Y4593&lt;107),VLOOKUP($W4593,日射量と図３!$E$6:$G$34,3,TRUE),IF(AND(107&lt;=Y4593,Y4593&lt;143),VLOOKUP($W4593,日射量と図３!$E$6:$H$34,4,TRUE),VLOOKUP($W4593,日射量と図３!$E$6:$I$34,5,TRUE))))))</f>
        <v/>
      </c>
      <c r="AB4593" s="4" t="str">
        <f>IF($V4593="","",IF(Z4593&lt;36,0,IF(AND(36&lt;=Z4593,Z4593&lt;71),VLOOKUP($W4593,日射量と図３!$E$6:$F$34,2,TRUE),IF(AND(71&lt;=Z4593,Z4593&lt;107),VLOOKUP($W4593,日射量と図３!$E$6:$G$34,3,TRUE),IF(AND(107&lt;=Z4593,Z4593&lt;143),VLOOKUP($W4593,日射量と図３!$E$6:$H$34,4,TRUE),VLOOKUP($W4593,日射量と図３!$E$6:$I$34,5,TRUE))))))</f>
        <v/>
      </c>
      <c r="AC4593" s="382" t="str">
        <f t="shared" si="869"/>
        <v/>
      </c>
      <c r="AD4593" s="382" t="str">
        <f t="shared" si="870"/>
        <v/>
      </c>
    </row>
    <row r="4594" spans="11:30" ht="13.5" customHeight="1">
      <c r="K4594" s="4">
        <f t="shared" si="862"/>
        <v>12</v>
      </c>
      <c r="L4594" s="34">
        <v>43443</v>
      </c>
      <c r="M4594" s="4">
        <v>192</v>
      </c>
      <c r="N4594" s="4">
        <v>7</v>
      </c>
      <c r="O4594" s="31">
        <v>0.25</v>
      </c>
      <c r="P4594" s="35">
        <v>3.1699999999999995</v>
      </c>
      <c r="Q4594" s="36">
        <f t="shared" si="863"/>
        <v>15</v>
      </c>
      <c r="R4594" s="4">
        <f t="shared" si="864"/>
        <v>11.83</v>
      </c>
      <c r="S4594" s="31">
        <f t="shared" si="867"/>
        <v>0.20944444444444443</v>
      </c>
      <c r="T4594" s="31">
        <f t="shared" si="868"/>
        <v>0.77601851851851855</v>
      </c>
      <c r="U4594" s="4">
        <f t="shared" si="866"/>
        <v>11.83</v>
      </c>
      <c r="V4594" s="4" t="str">
        <f t="shared" si="873"/>
        <v/>
      </c>
      <c r="W4594" s="18" t="str">
        <f>IF(V4594="","",VLOOKUP(L4594,日射量と図３!$A$4:$C$368,3,TRUE)*238.85/100)</f>
        <v/>
      </c>
      <c r="X4594" s="4" t="str">
        <f t="shared" si="865"/>
        <v/>
      </c>
      <c r="Y4594" s="4" t="str">
        <f t="shared" si="871"/>
        <v/>
      </c>
      <c r="Z4594" s="4" t="str">
        <f t="shared" si="872"/>
        <v/>
      </c>
      <c r="AA4594" s="4" t="str">
        <f>IF($V4594="","",IF(Y4594&lt;36,0,IF(AND(36&lt;=Y4594,Y4594&lt;71),VLOOKUP($W4594,日射量と図３!$E$6:$F$34,2,TRUE),IF(AND(71&lt;=Y4594,Y4594&lt;107),VLOOKUP($W4594,日射量と図３!$E$6:$G$34,3,TRUE),IF(AND(107&lt;=Y4594,Y4594&lt;143),VLOOKUP($W4594,日射量と図３!$E$6:$H$34,4,TRUE),VLOOKUP($W4594,日射量と図３!$E$6:$I$34,5,TRUE))))))</f>
        <v/>
      </c>
      <c r="AB4594" s="4" t="str">
        <f>IF($V4594="","",IF(Z4594&lt;36,0,IF(AND(36&lt;=Z4594,Z4594&lt;71),VLOOKUP($W4594,日射量と図３!$E$6:$F$34,2,TRUE),IF(AND(71&lt;=Z4594,Z4594&lt;107),VLOOKUP($W4594,日射量と図３!$E$6:$G$34,3,TRUE),IF(AND(107&lt;=Z4594,Z4594&lt;143),VLOOKUP($W4594,日射量と図３!$E$6:$H$34,4,TRUE),VLOOKUP($W4594,日射量と図３!$E$6:$I$34,5,TRUE))))))</f>
        <v/>
      </c>
      <c r="AC4594" s="382" t="str">
        <f t="shared" si="869"/>
        <v/>
      </c>
      <c r="AD4594" s="382" t="str">
        <f t="shared" si="870"/>
        <v/>
      </c>
    </row>
    <row r="4595" spans="11:30" ht="13.5" customHeight="1">
      <c r="K4595" s="4">
        <f t="shared" si="862"/>
        <v>12</v>
      </c>
      <c r="L4595" s="34">
        <v>43443</v>
      </c>
      <c r="M4595" s="4">
        <v>192</v>
      </c>
      <c r="N4595" s="4">
        <v>8</v>
      </c>
      <c r="O4595" s="31">
        <v>0.29166666666666669</v>
      </c>
      <c r="P4595" s="35">
        <v>3.2700000000000005</v>
      </c>
      <c r="Q4595" s="36">
        <f t="shared" si="863"/>
        <v>12</v>
      </c>
      <c r="R4595" s="4">
        <f t="shared" si="864"/>
        <v>8.73</v>
      </c>
      <c r="S4595" s="31">
        <f t="shared" si="867"/>
        <v>0.20944444444444443</v>
      </c>
      <c r="T4595" s="31">
        <f t="shared" si="868"/>
        <v>0.77601851851851855</v>
      </c>
      <c r="U4595" s="4">
        <f t="shared" si="866"/>
        <v>8.73</v>
      </c>
      <c r="V4595" s="4" t="str">
        <f t="shared" si="873"/>
        <v/>
      </c>
      <c r="W4595" s="18" t="str">
        <f>IF(V4595="","",VLOOKUP(L4595,日射量と図３!$A$4:$C$368,3,TRUE)*238.85/100)</f>
        <v/>
      </c>
      <c r="X4595" s="4" t="str">
        <f t="shared" si="865"/>
        <v/>
      </c>
      <c r="Y4595" s="4" t="str">
        <f t="shared" si="871"/>
        <v/>
      </c>
      <c r="Z4595" s="4" t="str">
        <f t="shared" si="872"/>
        <v/>
      </c>
      <c r="AA4595" s="4" t="str">
        <f>IF($V4595="","",IF(Y4595&lt;36,0,IF(AND(36&lt;=Y4595,Y4595&lt;71),VLOOKUP($W4595,日射量と図３!$E$6:$F$34,2,TRUE),IF(AND(71&lt;=Y4595,Y4595&lt;107),VLOOKUP($W4595,日射量と図３!$E$6:$G$34,3,TRUE),IF(AND(107&lt;=Y4595,Y4595&lt;143),VLOOKUP($W4595,日射量と図３!$E$6:$H$34,4,TRUE),VLOOKUP($W4595,日射量と図３!$E$6:$I$34,5,TRUE))))))</f>
        <v/>
      </c>
      <c r="AB4595" s="4" t="str">
        <f>IF($V4595="","",IF(Z4595&lt;36,0,IF(AND(36&lt;=Z4595,Z4595&lt;71),VLOOKUP($W4595,日射量と図３!$E$6:$F$34,2,TRUE),IF(AND(71&lt;=Z4595,Z4595&lt;107),VLOOKUP($W4595,日射量と図３!$E$6:$G$34,3,TRUE),IF(AND(107&lt;=Z4595,Z4595&lt;143),VLOOKUP($W4595,日射量と図３!$E$6:$H$34,4,TRUE),VLOOKUP($W4595,日射量と図３!$E$6:$I$34,5,TRUE))))))</f>
        <v/>
      </c>
      <c r="AC4595" s="382" t="str">
        <f t="shared" si="869"/>
        <v/>
      </c>
      <c r="AD4595" s="382" t="str">
        <f t="shared" si="870"/>
        <v/>
      </c>
    </row>
    <row r="4596" spans="11:30" ht="13.5" customHeight="1">
      <c r="K4596" s="4">
        <f t="shared" si="862"/>
        <v>12</v>
      </c>
      <c r="L4596" s="34">
        <v>43443</v>
      </c>
      <c r="M4596" s="4">
        <v>192</v>
      </c>
      <c r="N4596" s="4">
        <v>9</v>
      </c>
      <c r="O4596" s="31">
        <v>0.33333333333333331</v>
      </c>
      <c r="P4596" s="35">
        <v>4.3499999999999996</v>
      </c>
      <c r="Q4596" s="36">
        <f t="shared" si="863"/>
        <v>12</v>
      </c>
      <c r="R4596" s="4">
        <f t="shared" si="864"/>
        <v>7.65</v>
      </c>
      <c r="S4596" s="31">
        <f t="shared" si="867"/>
        <v>0.20944444444444443</v>
      </c>
      <c r="T4596" s="31">
        <f t="shared" si="868"/>
        <v>0.77601851851851855</v>
      </c>
      <c r="U4596" s="4">
        <f t="shared" si="866"/>
        <v>7.65</v>
      </c>
      <c r="V4596" s="4" t="str">
        <f t="shared" si="873"/>
        <v/>
      </c>
      <c r="W4596" s="18" t="str">
        <f>IF(V4596="","",VLOOKUP(L4596,日射量と図３!$A$4:$C$368,3,TRUE)*238.85/100)</f>
        <v/>
      </c>
      <c r="X4596" s="4" t="str">
        <f t="shared" si="865"/>
        <v/>
      </c>
      <c r="Y4596" s="4" t="str">
        <f t="shared" si="871"/>
        <v/>
      </c>
      <c r="Z4596" s="4" t="str">
        <f t="shared" si="872"/>
        <v/>
      </c>
      <c r="AA4596" s="4" t="str">
        <f>IF($V4596="","",IF(Y4596&lt;36,0,IF(AND(36&lt;=Y4596,Y4596&lt;71),VLOOKUP($W4596,日射量と図３!$E$6:$F$34,2,TRUE),IF(AND(71&lt;=Y4596,Y4596&lt;107),VLOOKUP($W4596,日射量と図３!$E$6:$G$34,3,TRUE),IF(AND(107&lt;=Y4596,Y4596&lt;143),VLOOKUP($W4596,日射量と図３!$E$6:$H$34,4,TRUE),VLOOKUP($W4596,日射量と図３!$E$6:$I$34,5,TRUE))))))</f>
        <v/>
      </c>
      <c r="AB4596" s="4" t="str">
        <f>IF($V4596="","",IF(Z4596&lt;36,0,IF(AND(36&lt;=Z4596,Z4596&lt;71),VLOOKUP($W4596,日射量と図３!$E$6:$F$34,2,TRUE),IF(AND(71&lt;=Z4596,Z4596&lt;107),VLOOKUP($W4596,日射量と図３!$E$6:$G$34,3,TRUE),IF(AND(107&lt;=Z4596,Z4596&lt;143),VLOOKUP($W4596,日射量と図３!$E$6:$H$34,4,TRUE),VLOOKUP($W4596,日射量と図３!$E$6:$I$34,5,TRUE))))))</f>
        <v/>
      </c>
      <c r="AC4596" s="382" t="str">
        <f t="shared" si="869"/>
        <v/>
      </c>
      <c r="AD4596" s="382" t="str">
        <f t="shared" si="870"/>
        <v/>
      </c>
    </row>
    <row r="4597" spans="11:30" ht="13.5" customHeight="1">
      <c r="K4597" s="4">
        <f t="shared" si="862"/>
        <v>12</v>
      </c>
      <c r="L4597" s="34">
        <v>43443</v>
      </c>
      <c r="M4597" s="4">
        <v>192</v>
      </c>
      <c r="N4597" s="4">
        <v>10</v>
      </c>
      <c r="O4597" s="31">
        <v>0.375</v>
      </c>
      <c r="P4597" s="35">
        <v>6.2299999999999995</v>
      </c>
      <c r="Q4597" s="36">
        <f t="shared" si="863"/>
        <v>12</v>
      </c>
      <c r="R4597" s="4">
        <f t="shared" si="864"/>
        <v>5.7700000000000005</v>
      </c>
      <c r="S4597" s="31">
        <f t="shared" si="867"/>
        <v>0.20944444444444443</v>
      </c>
      <c r="T4597" s="31">
        <f t="shared" si="868"/>
        <v>0.77601851851851855</v>
      </c>
      <c r="U4597" s="4">
        <f t="shared" si="866"/>
        <v>5.7700000000000005</v>
      </c>
      <c r="V4597" s="4" t="str">
        <f t="shared" si="873"/>
        <v/>
      </c>
      <c r="W4597" s="18" t="str">
        <f>IF(V4597="","",VLOOKUP(L4597,日射量と図３!$A$4:$C$368,3,TRUE)*238.85/100)</f>
        <v/>
      </c>
      <c r="X4597" s="4" t="str">
        <f t="shared" si="865"/>
        <v/>
      </c>
      <c r="Y4597" s="4" t="str">
        <f t="shared" si="871"/>
        <v/>
      </c>
      <c r="Z4597" s="4" t="str">
        <f t="shared" si="872"/>
        <v/>
      </c>
      <c r="AA4597" s="4" t="str">
        <f>IF($V4597="","",IF(Y4597&lt;36,0,IF(AND(36&lt;=Y4597,Y4597&lt;71),VLOOKUP($W4597,日射量と図３!$E$6:$F$34,2,TRUE),IF(AND(71&lt;=Y4597,Y4597&lt;107),VLOOKUP($W4597,日射量と図３!$E$6:$G$34,3,TRUE),IF(AND(107&lt;=Y4597,Y4597&lt;143),VLOOKUP($W4597,日射量と図３!$E$6:$H$34,4,TRUE),VLOOKUP($W4597,日射量と図３!$E$6:$I$34,5,TRUE))))))</f>
        <v/>
      </c>
      <c r="AB4597" s="4" t="str">
        <f>IF($V4597="","",IF(Z4597&lt;36,0,IF(AND(36&lt;=Z4597,Z4597&lt;71),VLOOKUP($W4597,日射量と図３!$E$6:$F$34,2,TRUE),IF(AND(71&lt;=Z4597,Z4597&lt;107),VLOOKUP($W4597,日射量と図３!$E$6:$G$34,3,TRUE),IF(AND(107&lt;=Z4597,Z4597&lt;143),VLOOKUP($W4597,日射量と図３!$E$6:$H$34,4,TRUE),VLOOKUP($W4597,日射量と図３!$E$6:$I$34,5,TRUE))))))</f>
        <v/>
      </c>
      <c r="AC4597" s="382" t="str">
        <f t="shared" si="869"/>
        <v/>
      </c>
      <c r="AD4597" s="382" t="str">
        <f t="shared" si="870"/>
        <v/>
      </c>
    </row>
    <row r="4598" spans="11:30" ht="13.5" customHeight="1">
      <c r="K4598" s="4">
        <f t="shared" si="862"/>
        <v>12</v>
      </c>
      <c r="L4598" s="34">
        <v>43443</v>
      </c>
      <c r="M4598" s="4">
        <v>192</v>
      </c>
      <c r="N4598" s="4">
        <v>11</v>
      </c>
      <c r="O4598" s="31">
        <v>0.41666666666666669</v>
      </c>
      <c r="P4598" s="35">
        <v>8.0500000000000007</v>
      </c>
      <c r="Q4598" s="36">
        <f t="shared" si="863"/>
        <v>12</v>
      </c>
      <c r="R4598" s="4">
        <f t="shared" si="864"/>
        <v>3.9499999999999993</v>
      </c>
      <c r="S4598" s="31">
        <f t="shared" si="867"/>
        <v>0.20944444444444443</v>
      </c>
      <c r="T4598" s="31">
        <f t="shared" si="868"/>
        <v>0.77601851851851855</v>
      </c>
      <c r="U4598" s="4">
        <f t="shared" si="866"/>
        <v>3.9499999999999993</v>
      </c>
      <c r="V4598" s="4" t="str">
        <f t="shared" si="873"/>
        <v/>
      </c>
      <c r="W4598" s="18" t="str">
        <f>IF(V4598="","",VLOOKUP(L4598,日射量と図３!$A$4:$C$368,3,TRUE)*238.85/100)</f>
        <v/>
      </c>
      <c r="X4598" s="4" t="str">
        <f t="shared" si="865"/>
        <v/>
      </c>
      <c r="Y4598" s="4" t="str">
        <f t="shared" si="871"/>
        <v/>
      </c>
      <c r="Z4598" s="4" t="str">
        <f t="shared" si="872"/>
        <v/>
      </c>
      <c r="AA4598" s="4" t="str">
        <f>IF($V4598="","",IF(Y4598&lt;36,0,IF(AND(36&lt;=Y4598,Y4598&lt;71),VLOOKUP($W4598,日射量と図３!$E$6:$F$34,2,TRUE),IF(AND(71&lt;=Y4598,Y4598&lt;107),VLOOKUP($W4598,日射量と図３!$E$6:$G$34,3,TRUE),IF(AND(107&lt;=Y4598,Y4598&lt;143),VLOOKUP($W4598,日射量と図３!$E$6:$H$34,4,TRUE),VLOOKUP($W4598,日射量と図３!$E$6:$I$34,5,TRUE))))))</f>
        <v/>
      </c>
      <c r="AB4598" s="4" t="str">
        <f>IF($V4598="","",IF(Z4598&lt;36,0,IF(AND(36&lt;=Z4598,Z4598&lt;71),VLOOKUP($W4598,日射量と図３!$E$6:$F$34,2,TRUE),IF(AND(71&lt;=Z4598,Z4598&lt;107),VLOOKUP($W4598,日射量と図３!$E$6:$G$34,3,TRUE),IF(AND(107&lt;=Z4598,Z4598&lt;143),VLOOKUP($W4598,日射量と図３!$E$6:$H$34,4,TRUE),VLOOKUP($W4598,日射量と図３!$E$6:$I$34,5,TRUE))))))</f>
        <v/>
      </c>
      <c r="AC4598" s="382" t="str">
        <f t="shared" si="869"/>
        <v/>
      </c>
      <c r="AD4598" s="382" t="str">
        <f t="shared" si="870"/>
        <v/>
      </c>
    </row>
    <row r="4599" spans="11:30" ht="13.5" customHeight="1">
      <c r="K4599" s="4">
        <f t="shared" si="862"/>
        <v>12</v>
      </c>
      <c r="L4599" s="34">
        <v>43443</v>
      </c>
      <c r="M4599" s="4">
        <v>192</v>
      </c>
      <c r="N4599" s="4">
        <v>12</v>
      </c>
      <c r="O4599" s="31">
        <v>0.45833333333333331</v>
      </c>
      <c r="P4599" s="35">
        <v>9.2500000000000018</v>
      </c>
      <c r="Q4599" s="36">
        <f t="shared" si="863"/>
        <v>12</v>
      </c>
      <c r="R4599" s="4">
        <f t="shared" si="864"/>
        <v>2.7499999999999982</v>
      </c>
      <c r="S4599" s="31">
        <f t="shared" si="867"/>
        <v>0.20944444444444443</v>
      </c>
      <c r="T4599" s="31">
        <f t="shared" si="868"/>
        <v>0.77601851851851855</v>
      </c>
      <c r="U4599" s="4">
        <f t="shared" si="866"/>
        <v>2.7499999999999982</v>
      </c>
      <c r="V4599" s="4" t="str">
        <f t="shared" si="873"/>
        <v/>
      </c>
      <c r="W4599" s="18" t="str">
        <f>IF(V4599="","",VLOOKUP(L4599,日射量と図３!$A$4:$C$368,3,TRUE)*238.85/100)</f>
        <v/>
      </c>
      <c r="X4599" s="4" t="str">
        <f t="shared" si="865"/>
        <v/>
      </c>
      <c r="Y4599" s="4" t="str">
        <f t="shared" si="871"/>
        <v/>
      </c>
      <c r="Z4599" s="4" t="str">
        <f t="shared" si="872"/>
        <v/>
      </c>
      <c r="AA4599" s="4" t="str">
        <f>IF($V4599="","",IF(Y4599&lt;36,0,IF(AND(36&lt;=Y4599,Y4599&lt;71),VLOOKUP($W4599,日射量と図３!$E$6:$F$34,2,TRUE),IF(AND(71&lt;=Y4599,Y4599&lt;107),VLOOKUP($W4599,日射量と図３!$E$6:$G$34,3,TRUE),IF(AND(107&lt;=Y4599,Y4599&lt;143),VLOOKUP($W4599,日射量と図３!$E$6:$H$34,4,TRUE),VLOOKUP($W4599,日射量と図３!$E$6:$I$34,5,TRUE))))))</f>
        <v/>
      </c>
      <c r="AB4599" s="4" t="str">
        <f>IF($V4599="","",IF(Z4599&lt;36,0,IF(AND(36&lt;=Z4599,Z4599&lt;71),VLOOKUP($W4599,日射量と図３!$E$6:$F$34,2,TRUE),IF(AND(71&lt;=Z4599,Z4599&lt;107),VLOOKUP($W4599,日射量と図３!$E$6:$G$34,3,TRUE),IF(AND(107&lt;=Z4599,Z4599&lt;143),VLOOKUP($W4599,日射量と図３!$E$6:$H$34,4,TRUE),VLOOKUP($W4599,日射量と図３!$E$6:$I$34,5,TRUE))))))</f>
        <v/>
      </c>
      <c r="AC4599" s="382" t="str">
        <f t="shared" si="869"/>
        <v/>
      </c>
      <c r="AD4599" s="382" t="str">
        <f t="shared" si="870"/>
        <v/>
      </c>
    </row>
    <row r="4600" spans="11:30" ht="13.5" customHeight="1">
      <c r="K4600" s="4">
        <f t="shared" si="862"/>
        <v>12</v>
      </c>
      <c r="L4600" s="34">
        <v>43443</v>
      </c>
      <c r="M4600" s="4">
        <v>192</v>
      </c>
      <c r="N4600" s="4">
        <v>13</v>
      </c>
      <c r="O4600" s="31">
        <v>0.5</v>
      </c>
      <c r="P4600" s="35">
        <v>10.41</v>
      </c>
      <c r="Q4600" s="36">
        <f t="shared" si="863"/>
        <v>12</v>
      </c>
      <c r="R4600" s="4">
        <f t="shared" si="864"/>
        <v>1.5899999999999999</v>
      </c>
      <c r="S4600" s="31">
        <f t="shared" si="867"/>
        <v>0.20944444444444443</v>
      </c>
      <c r="T4600" s="31">
        <f t="shared" si="868"/>
        <v>0.77601851851851855</v>
      </c>
      <c r="U4600" s="4">
        <f t="shared" si="866"/>
        <v>1.5899999999999999</v>
      </c>
      <c r="V4600" s="4" t="str">
        <f t="shared" si="873"/>
        <v/>
      </c>
      <c r="W4600" s="18" t="str">
        <f>IF(V4600="","",VLOOKUP(L4600,日射量と図３!$A$4:$C$368,3,TRUE)*238.85/100)</f>
        <v/>
      </c>
      <c r="X4600" s="4" t="str">
        <f t="shared" si="865"/>
        <v/>
      </c>
      <c r="Y4600" s="4" t="str">
        <f t="shared" si="871"/>
        <v/>
      </c>
      <c r="Z4600" s="4" t="str">
        <f t="shared" si="872"/>
        <v/>
      </c>
      <c r="AA4600" s="4" t="str">
        <f>IF($V4600="","",IF(Y4600&lt;36,0,IF(AND(36&lt;=Y4600,Y4600&lt;71),VLOOKUP($W4600,日射量と図３!$E$6:$F$34,2,TRUE),IF(AND(71&lt;=Y4600,Y4600&lt;107),VLOOKUP($W4600,日射量と図３!$E$6:$G$34,3,TRUE),IF(AND(107&lt;=Y4600,Y4600&lt;143),VLOOKUP($W4600,日射量と図３!$E$6:$H$34,4,TRUE),VLOOKUP($W4600,日射量と図３!$E$6:$I$34,5,TRUE))))))</f>
        <v/>
      </c>
      <c r="AB4600" s="4" t="str">
        <f>IF($V4600="","",IF(Z4600&lt;36,0,IF(AND(36&lt;=Z4600,Z4600&lt;71),VLOOKUP($W4600,日射量と図３!$E$6:$F$34,2,TRUE),IF(AND(71&lt;=Z4600,Z4600&lt;107),VLOOKUP($W4600,日射量と図３!$E$6:$G$34,3,TRUE),IF(AND(107&lt;=Z4600,Z4600&lt;143),VLOOKUP($W4600,日射量と図３!$E$6:$H$34,4,TRUE),VLOOKUP($W4600,日射量と図３!$E$6:$I$34,5,TRUE))))))</f>
        <v/>
      </c>
      <c r="AC4600" s="382" t="str">
        <f t="shared" si="869"/>
        <v/>
      </c>
      <c r="AD4600" s="382" t="str">
        <f t="shared" si="870"/>
        <v/>
      </c>
    </row>
    <row r="4601" spans="11:30" ht="13.5" customHeight="1">
      <c r="K4601" s="4">
        <f t="shared" si="862"/>
        <v>12</v>
      </c>
      <c r="L4601" s="34">
        <v>43443</v>
      </c>
      <c r="M4601" s="4">
        <v>192</v>
      </c>
      <c r="N4601" s="4">
        <v>14</v>
      </c>
      <c r="O4601" s="31">
        <v>0.54166666666666663</v>
      </c>
      <c r="P4601" s="35">
        <v>10.930000000000001</v>
      </c>
      <c r="Q4601" s="36">
        <f t="shared" si="863"/>
        <v>12</v>
      </c>
      <c r="R4601" s="4">
        <f t="shared" si="864"/>
        <v>1.0699999999999985</v>
      </c>
      <c r="S4601" s="31">
        <f t="shared" si="867"/>
        <v>0.20944444444444443</v>
      </c>
      <c r="T4601" s="31">
        <f t="shared" si="868"/>
        <v>0.77601851851851855</v>
      </c>
      <c r="U4601" s="4">
        <f t="shared" si="866"/>
        <v>1.0699999999999985</v>
      </c>
      <c r="V4601" s="4" t="str">
        <f t="shared" si="873"/>
        <v/>
      </c>
      <c r="W4601" s="18" t="str">
        <f>IF(V4601="","",VLOOKUP(L4601,日射量と図３!$A$4:$C$368,3,TRUE)*238.85/100)</f>
        <v/>
      </c>
      <c r="X4601" s="4" t="str">
        <f t="shared" si="865"/>
        <v/>
      </c>
      <c r="Y4601" s="4" t="str">
        <f t="shared" si="871"/>
        <v/>
      </c>
      <c r="Z4601" s="4" t="str">
        <f t="shared" si="872"/>
        <v/>
      </c>
      <c r="AA4601" s="4" t="str">
        <f>IF($V4601="","",IF(Y4601&lt;36,0,IF(AND(36&lt;=Y4601,Y4601&lt;71),VLOOKUP($W4601,日射量と図３!$E$6:$F$34,2,TRUE),IF(AND(71&lt;=Y4601,Y4601&lt;107),VLOOKUP($W4601,日射量と図３!$E$6:$G$34,3,TRUE),IF(AND(107&lt;=Y4601,Y4601&lt;143),VLOOKUP($W4601,日射量と図３!$E$6:$H$34,4,TRUE),VLOOKUP($W4601,日射量と図３!$E$6:$I$34,5,TRUE))))))</f>
        <v/>
      </c>
      <c r="AB4601" s="4" t="str">
        <f>IF($V4601="","",IF(Z4601&lt;36,0,IF(AND(36&lt;=Z4601,Z4601&lt;71),VLOOKUP($W4601,日射量と図３!$E$6:$F$34,2,TRUE),IF(AND(71&lt;=Z4601,Z4601&lt;107),VLOOKUP($W4601,日射量と図３!$E$6:$G$34,3,TRUE),IF(AND(107&lt;=Z4601,Z4601&lt;143),VLOOKUP($W4601,日射量と図３!$E$6:$H$34,4,TRUE),VLOOKUP($W4601,日射量と図３!$E$6:$I$34,5,TRUE))))))</f>
        <v/>
      </c>
      <c r="AC4601" s="382" t="str">
        <f t="shared" si="869"/>
        <v/>
      </c>
      <c r="AD4601" s="382" t="str">
        <f t="shared" si="870"/>
        <v/>
      </c>
    </row>
    <row r="4602" spans="11:30" ht="13.5" customHeight="1">
      <c r="K4602" s="4">
        <f t="shared" si="862"/>
        <v>12</v>
      </c>
      <c r="L4602" s="34">
        <v>43443</v>
      </c>
      <c r="M4602" s="4">
        <v>192</v>
      </c>
      <c r="N4602" s="4">
        <v>15</v>
      </c>
      <c r="O4602" s="31">
        <v>0.58333333333333337</v>
      </c>
      <c r="P4602" s="35">
        <v>11.120000000000001</v>
      </c>
      <c r="Q4602" s="36">
        <f t="shared" si="863"/>
        <v>12</v>
      </c>
      <c r="R4602" s="4">
        <f t="shared" si="864"/>
        <v>0.87999999999999901</v>
      </c>
      <c r="S4602" s="31">
        <f t="shared" si="867"/>
        <v>0.20944444444444443</v>
      </c>
      <c r="T4602" s="31">
        <f t="shared" si="868"/>
        <v>0.77601851851851855</v>
      </c>
      <c r="U4602" s="4">
        <f t="shared" si="866"/>
        <v>0.87999999999999901</v>
      </c>
      <c r="V4602" s="4" t="str">
        <f t="shared" si="873"/>
        <v/>
      </c>
      <c r="W4602" s="18" t="str">
        <f>IF(V4602="","",VLOOKUP(L4602,日射量と図３!$A$4:$C$368,3,TRUE)*238.85/100)</f>
        <v/>
      </c>
      <c r="X4602" s="4" t="str">
        <f t="shared" si="865"/>
        <v/>
      </c>
      <c r="Y4602" s="4" t="str">
        <f t="shared" si="871"/>
        <v/>
      </c>
      <c r="Z4602" s="4" t="str">
        <f t="shared" si="872"/>
        <v/>
      </c>
      <c r="AA4602" s="4" t="str">
        <f>IF($V4602="","",IF(Y4602&lt;36,0,IF(AND(36&lt;=Y4602,Y4602&lt;71),VLOOKUP($W4602,日射量と図３!$E$6:$F$34,2,TRUE),IF(AND(71&lt;=Y4602,Y4602&lt;107),VLOOKUP($W4602,日射量と図３!$E$6:$G$34,3,TRUE),IF(AND(107&lt;=Y4602,Y4602&lt;143),VLOOKUP($W4602,日射量と図３!$E$6:$H$34,4,TRUE),VLOOKUP($W4602,日射量と図３!$E$6:$I$34,5,TRUE))))))</f>
        <v/>
      </c>
      <c r="AB4602" s="4" t="str">
        <f>IF($V4602="","",IF(Z4602&lt;36,0,IF(AND(36&lt;=Z4602,Z4602&lt;71),VLOOKUP($W4602,日射量と図３!$E$6:$F$34,2,TRUE),IF(AND(71&lt;=Z4602,Z4602&lt;107),VLOOKUP($W4602,日射量と図３!$E$6:$G$34,3,TRUE),IF(AND(107&lt;=Z4602,Z4602&lt;143),VLOOKUP($W4602,日射量と図３!$E$6:$H$34,4,TRUE),VLOOKUP($W4602,日射量と図３!$E$6:$I$34,5,TRUE))))))</f>
        <v/>
      </c>
      <c r="AC4602" s="382" t="str">
        <f t="shared" si="869"/>
        <v/>
      </c>
      <c r="AD4602" s="382" t="str">
        <f t="shared" si="870"/>
        <v/>
      </c>
    </row>
    <row r="4603" spans="11:30" ht="13.5" customHeight="1">
      <c r="K4603" s="4">
        <f t="shared" si="862"/>
        <v>12</v>
      </c>
      <c r="L4603" s="34">
        <v>43443</v>
      </c>
      <c r="M4603" s="4">
        <v>192</v>
      </c>
      <c r="N4603" s="4">
        <v>16</v>
      </c>
      <c r="O4603" s="31">
        <v>0.625</v>
      </c>
      <c r="P4603" s="35">
        <v>10.37</v>
      </c>
      <c r="Q4603" s="36">
        <f t="shared" si="863"/>
        <v>16</v>
      </c>
      <c r="R4603" s="4">
        <f t="shared" si="864"/>
        <v>5.6300000000000008</v>
      </c>
      <c r="S4603" s="31">
        <f t="shared" si="867"/>
        <v>0.20944444444444443</v>
      </c>
      <c r="T4603" s="31">
        <f t="shared" si="868"/>
        <v>0.77601851851851855</v>
      </c>
      <c r="U4603" s="4">
        <f t="shared" si="866"/>
        <v>5.6300000000000008</v>
      </c>
      <c r="V4603" s="4" t="str">
        <f t="shared" si="873"/>
        <v/>
      </c>
      <c r="W4603" s="18" t="str">
        <f>IF(V4603="","",VLOOKUP(L4603,日射量と図３!$A$4:$C$368,3,TRUE)*238.85/100)</f>
        <v/>
      </c>
      <c r="X4603" s="4" t="str">
        <f t="shared" si="865"/>
        <v/>
      </c>
      <c r="Y4603" s="4" t="str">
        <f t="shared" si="871"/>
        <v/>
      </c>
      <c r="Z4603" s="4" t="str">
        <f t="shared" si="872"/>
        <v/>
      </c>
      <c r="AA4603" s="4" t="str">
        <f>IF($V4603="","",IF(Y4603&lt;36,0,IF(AND(36&lt;=Y4603,Y4603&lt;71),VLOOKUP($W4603,日射量と図３!$E$6:$F$34,2,TRUE),IF(AND(71&lt;=Y4603,Y4603&lt;107),VLOOKUP($W4603,日射量と図３!$E$6:$G$34,3,TRUE),IF(AND(107&lt;=Y4603,Y4603&lt;143),VLOOKUP($W4603,日射量と図３!$E$6:$H$34,4,TRUE),VLOOKUP($W4603,日射量と図３!$E$6:$I$34,5,TRUE))))))</f>
        <v/>
      </c>
      <c r="AB4603" s="4" t="str">
        <f>IF($V4603="","",IF(Z4603&lt;36,0,IF(AND(36&lt;=Z4603,Z4603&lt;71),VLOOKUP($W4603,日射量と図３!$E$6:$F$34,2,TRUE),IF(AND(71&lt;=Z4603,Z4603&lt;107),VLOOKUP($W4603,日射量と図３!$E$6:$G$34,3,TRUE),IF(AND(107&lt;=Z4603,Z4603&lt;143),VLOOKUP($W4603,日射量と図３!$E$6:$H$34,4,TRUE),VLOOKUP($W4603,日射量と図３!$E$6:$I$34,5,TRUE))))))</f>
        <v/>
      </c>
      <c r="AC4603" s="382" t="str">
        <f t="shared" si="869"/>
        <v/>
      </c>
      <c r="AD4603" s="382" t="str">
        <f t="shared" si="870"/>
        <v/>
      </c>
    </row>
    <row r="4604" spans="11:30" ht="13.5" customHeight="1">
      <c r="K4604" s="4">
        <f t="shared" si="862"/>
        <v>12</v>
      </c>
      <c r="L4604" s="34">
        <v>43443</v>
      </c>
      <c r="M4604" s="4">
        <v>192</v>
      </c>
      <c r="N4604" s="4">
        <v>17</v>
      </c>
      <c r="O4604" s="31">
        <v>0.66666666666666663</v>
      </c>
      <c r="P4604" s="35">
        <v>9.59</v>
      </c>
      <c r="Q4604" s="36">
        <f t="shared" si="863"/>
        <v>16</v>
      </c>
      <c r="R4604" s="4">
        <f t="shared" si="864"/>
        <v>6.41</v>
      </c>
      <c r="S4604" s="31">
        <f t="shared" si="867"/>
        <v>0.20944444444444443</v>
      </c>
      <c r="T4604" s="31">
        <f t="shared" si="868"/>
        <v>0.77601851851851855</v>
      </c>
      <c r="U4604" s="4">
        <f t="shared" si="866"/>
        <v>6.41</v>
      </c>
      <c r="V4604" s="4" t="str">
        <f t="shared" si="873"/>
        <v/>
      </c>
      <c r="W4604" s="18" t="str">
        <f>IF(V4604="","",VLOOKUP(L4604,日射量と図３!$A$4:$C$368,3,TRUE)*238.85/100)</f>
        <v/>
      </c>
      <c r="X4604" s="4" t="str">
        <f t="shared" si="865"/>
        <v/>
      </c>
      <c r="Y4604" s="4" t="str">
        <f t="shared" si="871"/>
        <v/>
      </c>
      <c r="Z4604" s="4" t="str">
        <f t="shared" si="872"/>
        <v/>
      </c>
      <c r="AA4604" s="4" t="str">
        <f>IF($V4604="","",IF(Y4604&lt;36,0,IF(AND(36&lt;=Y4604,Y4604&lt;71),VLOOKUP($W4604,日射量と図３!$E$6:$F$34,2,TRUE),IF(AND(71&lt;=Y4604,Y4604&lt;107),VLOOKUP($W4604,日射量と図３!$E$6:$G$34,3,TRUE),IF(AND(107&lt;=Y4604,Y4604&lt;143),VLOOKUP($W4604,日射量と図３!$E$6:$H$34,4,TRUE),VLOOKUP($W4604,日射量と図３!$E$6:$I$34,5,TRUE))))))</f>
        <v/>
      </c>
      <c r="AB4604" s="4" t="str">
        <f>IF($V4604="","",IF(Z4604&lt;36,0,IF(AND(36&lt;=Z4604,Z4604&lt;71),VLOOKUP($W4604,日射量と図３!$E$6:$F$34,2,TRUE),IF(AND(71&lt;=Z4604,Z4604&lt;107),VLOOKUP($W4604,日射量と図３!$E$6:$G$34,3,TRUE),IF(AND(107&lt;=Z4604,Z4604&lt;143),VLOOKUP($W4604,日射量と図３!$E$6:$H$34,4,TRUE),VLOOKUP($W4604,日射量と図３!$E$6:$I$34,5,TRUE))))))</f>
        <v/>
      </c>
      <c r="AC4604" s="382" t="str">
        <f t="shared" si="869"/>
        <v/>
      </c>
      <c r="AD4604" s="382" t="str">
        <f t="shared" si="870"/>
        <v/>
      </c>
    </row>
    <row r="4605" spans="11:30" ht="13.5" customHeight="1">
      <c r="K4605" s="4">
        <f t="shared" si="862"/>
        <v>12</v>
      </c>
      <c r="L4605" s="34">
        <v>43443</v>
      </c>
      <c r="M4605" s="4">
        <v>192</v>
      </c>
      <c r="N4605" s="4">
        <v>18</v>
      </c>
      <c r="O4605" s="31">
        <v>0.70833333333333337</v>
      </c>
      <c r="P4605" s="35">
        <v>8.33</v>
      </c>
      <c r="Q4605" s="36">
        <f t="shared" si="863"/>
        <v>16</v>
      </c>
      <c r="R4605" s="4">
        <f t="shared" si="864"/>
        <v>7.67</v>
      </c>
      <c r="S4605" s="31">
        <f t="shared" si="867"/>
        <v>0.20944444444444443</v>
      </c>
      <c r="T4605" s="31">
        <f t="shared" si="868"/>
        <v>0.77601851851851855</v>
      </c>
      <c r="U4605" s="4">
        <f t="shared" si="866"/>
        <v>7.67</v>
      </c>
      <c r="V4605" s="4" t="str">
        <f t="shared" si="873"/>
        <v/>
      </c>
      <c r="W4605" s="18" t="str">
        <f>IF(V4605="","",VLOOKUP(L4605,日射量と図３!$A$4:$C$368,3,TRUE)*238.85/100)</f>
        <v/>
      </c>
      <c r="X4605" s="4" t="str">
        <f t="shared" si="865"/>
        <v/>
      </c>
      <c r="Y4605" s="4" t="str">
        <f t="shared" si="871"/>
        <v/>
      </c>
      <c r="Z4605" s="4" t="str">
        <f t="shared" si="872"/>
        <v/>
      </c>
      <c r="AA4605" s="4" t="str">
        <f>IF($V4605="","",IF(Y4605&lt;36,0,IF(AND(36&lt;=Y4605,Y4605&lt;71),VLOOKUP($W4605,日射量と図３!$E$6:$F$34,2,TRUE),IF(AND(71&lt;=Y4605,Y4605&lt;107),VLOOKUP($W4605,日射量と図３!$E$6:$G$34,3,TRUE),IF(AND(107&lt;=Y4605,Y4605&lt;143),VLOOKUP($W4605,日射量と図３!$E$6:$H$34,4,TRUE),VLOOKUP($W4605,日射量と図３!$E$6:$I$34,5,TRUE))))))</f>
        <v/>
      </c>
      <c r="AB4605" s="4" t="str">
        <f>IF($V4605="","",IF(Z4605&lt;36,0,IF(AND(36&lt;=Z4605,Z4605&lt;71),VLOOKUP($W4605,日射量と図３!$E$6:$F$34,2,TRUE),IF(AND(71&lt;=Z4605,Z4605&lt;107),VLOOKUP($W4605,日射量と図３!$E$6:$G$34,3,TRUE),IF(AND(107&lt;=Z4605,Z4605&lt;143),VLOOKUP($W4605,日射量と図３!$E$6:$H$34,4,TRUE),VLOOKUP($W4605,日射量と図３!$E$6:$I$34,5,TRUE))))))</f>
        <v/>
      </c>
      <c r="AC4605" s="382" t="str">
        <f t="shared" si="869"/>
        <v/>
      </c>
      <c r="AD4605" s="382" t="str">
        <f t="shared" si="870"/>
        <v/>
      </c>
    </row>
    <row r="4606" spans="11:30" ht="13.5" customHeight="1">
      <c r="K4606" s="4">
        <f t="shared" si="862"/>
        <v>12</v>
      </c>
      <c r="L4606" s="34">
        <v>43443</v>
      </c>
      <c r="M4606" s="4">
        <v>192</v>
      </c>
      <c r="N4606" s="4">
        <v>19</v>
      </c>
      <c r="O4606" s="31">
        <v>0.75</v>
      </c>
      <c r="P4606" s="35">
        <v>7.6400000000000006</v>
      </c>
      <c r="Q4606" s="36">
        <f t="shared" si="863"/>
        <v>16</v>
      </c>
      <c r="R4606" s="4">
        <f t="shared" si="864"/>
        <v>8.36</v>
      </c>
      <c r="S4606" s="31">
        <f t="shared" si="867"/>
        <v>0.20944444444444443</v>
      </c>
      <c r="T4606" s="31">
        <f t="shared" si="868"/>
        <v>0.77601851851851855</v>
      </c>
      <c r="U4606" s="4">
        <f t="shared" si="866"/>
        <v>8.36</v>
      </c>
      <c r="V4606" s="4" t="str">
        <f t="shared" si="873"/>
        <v/>
      </c>
      <c r="W4606" s="18" t="str">
        <f>IF(V4606="","",VLOOKUP(L4606,日射量と図３!$A$4:$C$368,3,TRUE)*238.85/100)</f>
        <v/>
      </c>
      <c r="X4606" s="4" t="str">
        <f t="shared" si="865"/>
        <v/>
      </c>
      <c r="Y4606" s="4" t="str">
        <f t="shared" si="871"/>
        <v/>
      </c>
      <c r="Z4606" s="4" t="str">
        <f t="shared" si="872"/>
        <v/>
      </c>
      <c r="AA4606" s="4" t="str">
        <f>IF($V4606="","",IF(Y4606&lt;36,0,IF(AND(36&lt;=Y4606,Y4606&lt;71),VLOOKUP($W4606,日射量と図３!$E$6:$F$34,2,TRUE),IF(AND(71&lt;=Y4606,Y4606&lt;107),VLOOKUP($W4606,日射量と図３!$E$6:$G$34,3,TRUE),IF(AND(107&lt;=Y4606,Y4606&lt;143),VLOOKUP($W4606,日射量と図３!$E$6:$H$34,4,TRUE),VLOOKUP($W4606,日射量と図３!$E$6:$I$34,5,TRUE))))))</f>
        <v/>
      </c>
      <c r="AB4606" s="4" t="str">
        <f>IF($V4606="","",IF(Z4606&lt;36,0,IF(AND(36&lt;=Z4606,Z4606&lt;71),VLOOKUP($W4606,日射量と図３!$E$6:$F$34,2,TRUE),IF(AND(71&lt;=Z4606,Z4606&lt;107),VLOOKUP($W4606,日射量と図３!$E$6:$G$34,3,TRUE),IF(AND(107&lt;=Z4606,Z4606&lt;143),VLOOKUP($W4606,日射量と図３!$E$6:$H$34,4,TRUE),VLOOKUP($W4606,日射量と図３!$E$6:$I$34,5,TRUE))))))</f>
        <v/>
      </c>
      <c r="AC4606" s="382" t="str">
        <f t="shared" si="869"/>
        <v/>
      </c>
      <c r="AD4606" s="382" t="str">
        <f t="shared" si="870"/>
        <v/>
      </c>
    </row>
    <row r="4607" spans="11:30" ht="13.5" customHeight="1">
      <c r="K4607" s="4">
        <f t="shared" si="862"/>
        <v>12</v>
      </c>
      <c r="L4607" s="34">
        <v>43443</v>
      </c>
      <c r="M4607" s="4">
        <v>192</v>
      </c>
      <c r="N4607" s="4">
        <v>20</v>
      </c>
      <c r="O4607" s="31">
        <v>0.79166666666666663</v>
      </c>
      <c r="P4607" s="35">
        <v>7.25</v>
      </c>
      <c r="Q4607" s="36">
        <f t="shared" si="863"/>
        <v>16</v>
      </c>
      <c r="R4607" s="4">
        <f t="shared" si="864"/>
        <v>8.75</v>
      </c>
      <c r="S4607" s="31">
        <f t="shared" si="867"/>
        <v>0.20944444444444443</v>
      </c>
      <c r="T4607" s="31">
        <f t="shared" si="868"/>
        <v>0.77601851851851855</v>
      </c>
      <c r="U4607" s="4">
        <f t="shared" si="866"/>
        <v>0</v>
      </c>
      <c r="V4607" s="4" t="str">
        <f t="shared" si="873"/>
        <v/>
      </c>
      <c r="W4607" s="18" t="str">
        <f>IF(V4607="","",VLOOKUP(L4607,日射量と図３!$A$4:$C$368,3,TRUE)*238.85/100)</f>
        <v/>
      </c>
      <c r="X4607" s="4" t="str">
        <f t="shared" si="865"/>
        <v/>
      </c>
      <c r="Y4607" s="4" t="str">
        <f t="shared" si="871"/>
        <v/>
      </c>
      <c r="Z4607" s="4" t="str">
        <f t="shared" si="872"/>
        <v/>
      </c>
      <c r="AA4607" s="4" t="str">
        <f>IF($V4607="","",IF(Y4607&lt;36,0,IF(AND(36&lt;=Y4607,Y4607&lt;71),VLOOKUP($W4607,日射量と図３!$E$6:$F$34,2,TRUE),IF(AND(71&lt;=Y4607,Y4607&lt;107),VLOOKUP($W4607,日射量と図３!$E$6:$G$34,3,TRUE),IF(AND(107&lt;=Y4607,Y4607&lt;143),VLOOKUP($W4607,日射量と図３!$E$6:$H$34,4,TRUE),VLOOKUP($W4607,日射量と図３!$E$6:$I$34,5,TRUE))))))</f>
        <v/>
      </c>
      <c r="AB4607" s="4" t="str">
        <f>IF($V4607="","",IF(Z4607&lt;36,0,IF(AND(36&lt;=Z4607,Z4607&lt;71),VLOOKUP($W4607,日射量と図３!$E$6:$F$34,2,TRUE),IF(AND(71&lt;=Z4607,Z4607&lt;107),VLOOKUP($W4607,日射量と図３!$E$6:$G$34,3,TRUE),IF(AND(107&lt;=Z4607,Z4607&lt;143),VLOOKUP($W4607,日射量と図３!$E$6:$H$34,4,TRUE),VLOOKUP($W4607,日射量と図３!$E$6:$I$34,5,TRUE))))))</f>
        <v/>
      </c>
      <c r="AC4607" s="382" t="str">
        <f t="shared" si="869"/>
        <v/>
      </c>
      <c r="AD4607" s="382" t="str">
        <f t="shared" si="870"/>
        <v/>
      </c>
    </row>
    <row r="4608" spans="11:30" ht="13.5" customHeight="1">
      <c r="K4608" s="4">
        <f t="shared" si="862"/>
        <v>12</v>
      </c>
      <c r="L4608" s="34">
        <v>43443</v>
      </c>
      <c r="M4608" s="4">
        <v>192</v>
      </c>
      <c r="N4608" s="4">
        <v>21</v>
      </c>
      <c r="O4608" s="31">
        <v>0.83333333333333337</v>
      </c>
      <c r="P4608" s="35">
        <v>6.82</v>
      </c>
      <c r="Q4608" s="36">
        <f t="shared" si="863"/>
        <v>16</v>
      </c>
      <c r="R4608" s="4">
        <f t="shared" si="864"/>
        <v>9.18</v>
      </c>
      <c r="S4608" s="31">
        <f t="shared" si="867"/>
        <v>0.20944444444444443</v>
      </c>
      <c r="T4608" s="31">
        <f t="shared" si="868"/>
        <v>0.77601851851851855</v>
      </c>
      <c r="U4608" s="4">
        <f t="shared" si="866"/>
        <v>0</v>
      </c>
      <c r="V4608" s="4" t="str">
        <f t="shared" si="873"/>
        <v/>
      </c>
      <c r="W4608" s="18" t="str">
        <f>IF(V4608="","",VLOOKUP(L4608,日射量と図３!$A$4:$C$368,3,TRUE)*238.85/100)</f>
        <v/>
      </c>
      <c r="X4608" s="4" t="str">
        <f t="shared" si="865"/>
        <v/>
      </c>
      <c r="Y4608" s="4" t="str">
        <f t="shared" si="871"/>
        <v/>
      </c>
      <c r="Z4608" s="4" t="str">
        <f t="shared" si="872"/>
        <v/>
      </c>
      <c r="AA4608" s="4" t="str">
        <f>IF($V4608="","",IF(Y4608&lt;36,0,IF(AND(36&lt;=Y4608,Y4608&lt;71),VLOOKUP($W4608,日射量と図３!$E$6:$F$34,2,TRUE),IF(AND(71&lt;=Y4608,Y4608&lt;107),VLOOKUP($W4608,日射量と図３!$E$6:$G$34,3,TRUE),IF(AND(107&lt;=Y4608,Y4608&lt;143),VLOOKUP($W4608,日射量と図３!$E$6:$H$34,4,TRUE),VLOOKUP($W4608,日射量と図３!$E$6:$I$34,5,TRUE))))))</f>
        <v/>
      </c>
      <c r="AB4608" s="4" t="str">
        <f>IF($V4608="","",IF(Z4608&lt;36,0,IF(AND(36&lt;=Z4608,Z4608&lt;71),VLOOKUP($W4608,日射量と図３!$E$6:$F$34,2,TRUE),IF(AND(71&lt;=Z4608,Z4608&lt;107),VLOOKUP($W4608,日射量と図３!$E$6:$G$34,3,TRUE),IF(AND(107&lt;=Z4608,Z4608&lt;143),VLOOKUP($W4608,日射量と図３!$E$6:$H$34,4,TRUE),VLOOKUP($W4608,日射量と図３!$E$6:$I$34,5,TRUE))))))</f>
        <v/>
      </c>
      <c r="AC4608" s="382" t="str">
        <f t="shared" si="869"/>
        <v/>
      </c>
      <c r="AD4608" s="382" t="str">
        <f t="shared" si="870"/>
        <v/>
      </c>
    </row>
    <row r="4609" spans="11:30" ht="13.5" customHeight="1">
      <c r="K4609" s="4">
        <f t="shared" si="862"/>
        <v>12</v>
      </c>
      <c r="L4609" s="34">
        <v>43443</v>
      </c>
      <c r="M4609" s="4">
        <v>192</v>
      </c>
      <c r="N4609" s="4">
        <v>22</v>
      </c>
      <c r="O4609" s="31">
        <v>0.875</v>
      </c>
      <c r="P4609" s="35">
        <v>6.55</v>
      </c>
      <c r="Q4609" s="36">
        <f t="shared" si="863"/>
        <v>16</v>
      </c>
      <c r="R4609" s="4">
        <f t="shared" si="864"/>
        <v>9.4499999999999993</v>
      </c>
      <c r="S4609" s="31">
        <f t="shared" si="867"/>
        <v>0.20944444444444443</v>
      </c>
      <c r="T4609" s="31">
        <f t="shared" si="868"/>
        <v>0.77601851851851855</v>
      </c>
      <c r="U4609" s="4">
        <f t="shared" si="866"/>
        <v>0</v>
      </c>
      <c r="V4609" s="4" t="str">
        <f t="shared" si="873"/>
        <v/>
      </c>
      <c r="W4609" s="18" t="str">
        <f>IF(V4609="","",VLOOKUP(L4609,日射量と図３!$A$4:$C$368,3,TRUE)*238.85/100)</f>
        <v/>
      </c>
      <c r="X4609" s="4" t="str">
        <f t="shared" si="865"/>
        <v/>
      </c>
      <c r="Y4609" s="4" t="str">
        <f t="shared" si="871"/>
        <v/>
      </c>
      <c r="Z4609" s="4" t="str">
        <f t="shared" si="872"/>
        <v/>
      </c>
      <c r="AA4609" s="4" t="str">
        <f>IF($V4609="","",IF(Y4609&lt;36,0,IF(AND(36&lt;=Y4609,Y4609&lt;71),VLOOKUP($W4609,日射量と図３!$E$6:$F$34,2,TRUE),IF(AND(71&lt;=Y4609,Y4609&lt;107),VLOOKUP($W4609,日射量と図３!$E$6:$G$34,3,TRUE),IF(AND(107&lt;=Y4609,Y4609&lt;143),VLOOKUP($W4609,日射量と図３!$E$6:$H$34,4,TRUE),VLOOKUP($W4609,日射量と図３!$E$6:$I$34,5,TRUE))))))</f>
        <v/>
      </c>
      <c r="AB4609" s="4" t="str">
        <f>IF($V4609="","",IF(Z4609&lt;36,0,IF(AND(36&lt;=Z4609,Z4609&lt;71),VLOOKUP($W4609,日射量と図３!$E$6:$F$34,2,TRUE),IF(AND(71&lt;=Z4609,Z4609&lt;107),VLOOKUP($W4609,日射量と図３!$E$6:$G$34,3,TRUE),IF(AND(107&lt;=Z4609,Z4609&lt;143),VLOOKUP($W4609,日射量と図３!$E$6:$H$34,4,TRUE),VLOOKUP($W4609,日射量と図３!$E$6:$I$34,5,TRUE))))))</f>
        <v/>
      </c>
      <c r="AC4609" s="382" t="str">
        <f t="shared" si="869"/>
        <v/>
      </c>
      <c r="AD4609" s="382" t="str">
        <f t="shared" si="870"/>
        <v/>
      </c>
    </row>
    <row r="4610" spans="11:30" ht="13.5" customHeight="1">
      <c r="K4610" s="4">
        <f t="shared" si="862"/>
        <v>12</v>
      </c>
      <c r="L4610" s="34">
        <v>43443</v>
      </c>
      <c r="M4610" s="4">
        <v>192</v>
      </c>
      <c r="N4610" s="4">
        <v>23</v>
      </c>
      <c r="O4610" s="31">
        <v>0.91666666666666663</v>
      </c>
      <c r="P4610" s="35">
        <v>6.5399999999999991</v>
      </c>
      <c r="Q4610" s="36">
        <f t="shared" si="863"/>
        <v>13</v>
      </c>
      <c r="R4610" s="4">
        <f t="shared" si="864"/>
        <v>6.4600000000000009</v>
      </c>
      <c r="S4610" s="31">
        <f t="shared" si="867"/>
        <v>0.20944444444444443</v>
      </c>
      <c r="T4610" s="31">
        <f t="shared" si="868"/>
        <v>0.77601851851851855</v>
      </c>
      <c r="U4610" s="4">
        <f t="shared" si="866"/>
        <v>0</v>
      </c>
      <c r="V4610" s="4" t="str">
        <f t="shared" si="873"/>
        <v/>
      </c>
      <c r="W4610" s="18" t="str">
        <f>IF(V4610="","",VLOOKUP(L4610,日射量と図３!$A$4:$C$368,3,TRUE)*238.85/100)</f>
        <v/>
      </c>
      <c r="X4610" s="4" t="str">
        <f t="shared" si="865"/>
        <v/>
      </c>
      <c r="Y4610" s="4" t="str">
        <f t="shared" si="871"/>
        <v/>
      </c>
      <c r="Z4610" s="4" t="str">
        <f t="shared" si="872"/>
        <v/>
      </c>
      <c r="AA4610" s="4" t="str">
        <f>IF($V4610="","",IF(Y4610&lt;36,0,IF(AND(36&lt;=Y4610,Y4610&lt;71),VLOOKUP($W4610,日射量と図３!$E$6:$F$34,2,TRUE),IF(AND(71&lt;=Y4610,Y4610&lt;107),VLOOKUP($W4610,日射量と図３!$E$6:$G$34,3,TRUE),IF(AND(107&lt;=Y4610,Y4610&lt;143),VLOOKUP($W4610,日射量と図３!$E$6:$H$34,4,TRUE),VLOOKUP($W4610,日射量と図３!$E$6:$I$34,5,TRUE))))))</f>
        <v/>
      </c>
      <c r="AB4610" s="4" t="str">
        <f>IF($V4610="","",IF(Z4610&lt;36,0,IF(AND(36&lt;=Z4610,Z4610&lt;71),VLOOKUP($W4610,日射量と図３!$E$6:$F$34,2,TRUE),IF(AND(71&lt;=Z4610,Z4610&lt;107),VLOOKUP($W4610,日射量と図３!$E$6:$G$34,3,TRUE),IF(AND(107&lt;=Z4610,Z4610&lt;143),VLOOKUP($W4610,日射量と図３!$E$6:$H$34,4,TRUE),VLOOKUP($W4610,日射量と図３!$E$6:$I$34,5,TRUE))))))</f>
        <v/>
      </c>
      <c r="AC4610" s="382" t="str">
        <f t="shared" si="869"/>
        <v/>
      </c>
      <c r="AD4610" s="382" t="str">
        <f t="shared" si="870"/>
        <v/>
      </c>
    </row>
    <row r="4611" spans="11:30" ht="13.5" customHeight="1">
      <c r="K4611" s="4">
        <f t="shared" si="862"/>
        <v>12</v>
      </c>
      <c r="L4611" s="34">
        <v>43443</v>
      </c>
      <c r="M4611" s="4">
        <v>192</v>
      </c>
      <c r="N4611" s="4">
        <v>24</v>
      </c>
      <c r="O4611" s="31">
        <v>0.95833333333333337</v>
      </c>
      <c r="P4611" s="35">
        <v>6.0600000000000005</v>
      </c>
      <c r="Q4611" s="36">
        <f t="shared" si="863"/>
        <v>13</v>
      </c>
      <c r="R4611" s="4">
        <f t="shared" si="864"/>
        <v>6.9399999999999995</v>
      </c>
      <c r="S4611" s="31">
        <f t="shared" si="867"/>
        <v>0.20944444444444443</v>
      </c>
      <c r="T4611" s="31">
        <f t="shared" si="868"/>
        <v>0.77601851851851855</v>
      </c>
      <c r="U4611" s="4">
        <f t="shared" si="866"/>
        <v>0</v>
      </c>
      <c r="V4611" s="4" t="str">
        <f t="shared" si="873"/>
        <v/>
      </c>
      <c r="W4611" s="18" t="str">
        <f>IF(V4611="","",VLOOKUP(L4611,日射量と図３!$A$4:$C$368,3,TRUE)*238.85/100)</f>
        <v/>
      </c>
      <c r="X4611" s="4" t="str">
        <f t="shared" si="865"/>
        <v/>
      </c>
      <c r="Y4611" s="4" t="str">
        <f t="shared" si="871"/>
        <v/>
      </c>
      <c r="Z4611" s="4" t="str">
        <f t="shared" si="872"/>
        <v/>
      </c>
      <c r="AA4611" s="4" t="str">
        <f>IF($V4611="","",IF(Y4611&lt;36,0,IF(AND(36&lt;=Y4611,Y4611&lt;71),VLOOKUP($W4611,日射量と図３!$E$6:$F$34,2,TRUE),IF(AND(71&lt;=Y4611,Y4611&lt;107),VLOOKUP($W4611,日射量と図３!$E$6:$G$34,3,TRUE),IF(AND(107&lt;=Y4611,Y4611&lt;143),VLOOKUP($W4611,日射量と図３!$E$6:$H$34,4,TRUE),VLOOKUP($W4611,日射量と図３!$E$6:$I$34,5,TRUE))))))</f>
        <v/>
      </c>
      <c r="AB4611" s="4" t="str">
        <f>IF($V4611="","",IF(Z4611&lt;36,0,IF(AND(36&lt;=Z4611,Z4611&lt;71),VLOOKUP($W4611,日射量と図３!$E$6:$F$34,2,TRUE),IF(AND(71&lt;=Z4611,Z4611&lt;107),VLOOKUP($W4611,日射量と図３!$E$6:$G$34,3,TRUE),IF(AND(107&lt;=Z4611,Z4611&lt;143),VLOOKUP($W4611,日射量と図３!$E$6:$H$34,4,TRUE),VLOOKUP($W4611,日射量と図３!$E$6:$I$34,5,TRUE))))))</f>
        <v/>
      </c>
      <c r="AC4611" s="382" t="str">
        <f t="shared" si="869"/>
        <v/>
      </c>
      <c r="AD4611" s="382" t="str">
        <f t="shared" si="870"/>
        <v/>
      </c>
    </row>
    <row r="4612" spans="11:30" ht="13.5" customHeight="1">
      <c r="K4612" s="4">
        <f t="shared" si="862"/>
        <v>12</v>
      </c>
      <c r="L4612" s="34">
        <v>43444</v>
      </c>
      <c r="M4612" s="4">
        <v>193</v>
      </c>
      <c r="N4612" s="4">
        <v>1</v>
      </c>
      <c r="O4612" s="31">
        <v>0</v>
      </c>
      <c r="P4612" s="35">
        <v>5.55</v>
      </c>
      <c r="Q4612" s="36">
        <f t="shared" si="863"/>
        <v>13</v>
      </c>
      <c r="R4612" s="4">
        <f t="shared" si="864"/>
        <v>7.45</v>
      </c>
      <c r="S4612" s="31">
        <f t="shared" si="867"/>
        <v>0.20944444444444443</v>
      </c>
      <c r="T4612" s="31">
        <f t="shared" si="868"/>
        <v>0.77601851851851855</v>
      </c>
      <c r="U4612" s="4">
        <f t="shared" si="866"/>
        <v>0</v>
      </c>
      <c r="V4612" s="4">
        <f t="shared" si="873"/>
        <v>70.95</v>
      </c>
      <c r="W4612" s="18">
        <f>IF(V4612="","",VLOOKUP(L4612,日射量と図３!$A$4:$C$368,3,TRUE)*238.85/100)</f>
        <v>21.496500000000001</v>
      </c>
      <c r="X4612" s="4">
        <f t="shared" si="865"/>
        <v>14</v>
      </c>
      <c r="Y4612" s="4">
        <f t="shared" si="871"/>
        <v>31.68348267857143</v>
      </c>
      <c r="Z4612" s="4">
        <f t="shared" si="872"/>
        <v>35.71592592857143</v>
      </c>
      <c r="AA4612" s="4">
        <f>IF($V4612="","",IF(Y4612&lt;36,0,IF(AND(36&lt;=Y4612,Y4612&lt;71),VLOOKUP($W4612,日射量と図３!$E$6:$F$34,2,TRUE),IF(AND(71&lt;=Y4612,Y4612&lt;107),VLOOKUP($W4612,日射量と図３!$E$6:$G$34,3,TRUE),IF(AND(107&lt;=Y4612,Y4612&lt;143),VLOOKUP($W4612,日射量と図３!$E$6:$H$34,4,TRUE),VLOOKUP($W4612,日射量と図３!$E$6:$I$34,5,TRUE))))))</f>
        <v>0</v>
      </c>
      <c r="AB4612" s="4">
        <f>IF($V4612="","",IF(Z4612&lt;36,0,IF(AND(36&lt;=Z4612,Z4612&lt;71),VLOOKUP($W4612,日射量と図３!$E$6:$F$34,2,TRUE),IF(AND(71&lt;=Z4612,Z4612&lt;107),VLOOKUP($W4612,日射量と図３!$E$6:$G$34,3,TRUE),IF(AND(107&lt;=Z4612,Z4612&lt;143),VLOOKUP($W4612,日射量と図３!$E$6:$H$34,4,TRUE),VLOOKUP($W4612,日射量と図３!$E$6:$I$34,5,TRUE))))))</f>
        <v>0</v>
      </c>
      <c r="AC4612" s="382">
        <f t="shared" si="869"/>
        <v>0</v>
      </c>
      <c r="AD4612" s="382">
        <f t="shared" si="870"/>
        <v>0</v>
      </c>
    </row>
    <row r="4613" spans="11:30" ht="13.5" customHeight="1">
      <c r="K4613" s="4">
        <f t="shared" ref="K4613:K4676" si="874">MONTH(L4613)</f>
        <v>12</v>
      </c>
      <c r="L4613" s="34">
        <v>43444</v>
      </c>
      <c r="M4613" s="4">
        <v>193</v>
      </c>
      <c r="N4613" s="4">
        <v>2</v>
      </c>
      <c r="O4613" s="31">
        <v>4.1666666666666664E-2</v>
      </c>
      <c r="P4613" s="35">
        <v>5.33</v>
      </c>
      <c r="Q4613" s="36">
        <f t="shared" ref="Q4613:Q4676" si="875">IF(O4613&lt;$B$15,$D$14,IF(O4613&lt;$B$16,$D$15,IF(O4613&lt;$B$17,$D$16,IF(O4613&lt;$B$18,$D$17,IF(O4613&lt;$B$19,$D$18,$D$19)))))</f>
        <v>13</v>
      </c>
      <c r="R4613" s="4">
        <f t="shared" ref="R4613:R4676" si="876">IF(Q4613-P4613&gt;0,Q4613-P4613,0)</f>
        <v>7.67</v>
      </c>
      <c r="S4613" s="31">
        <f t="shared" si="867"/>
        <v>0.20944444444444443</v>
      </c>
      <c r="T4613" s="31">
        <f t="shared" si="868"/>
        <v>0.77601851851851855</v>
      </c>
      <c r="U4613" s="4">
        <f t="shared" si="866"/>
        <v>0</v>
      </c>
      <c r="V4613" s="4" t="str">
        <f t="shared" si="873"/>
        <v/>
      </c>
      <c r="W4613" s="18" t="str">
        <f>IF(V4613="","",VLOOKUP(L4613,日射量と図３!$A$4:$C$368,3,TRUE)*238.85/100)</f>
        <v/>
      </c>
      <c r="X4613" s="4" t="str">
        <f t="shared" ref="X4613:X4676" si="877">IF(V4613="","",VLOOKUP(K4613,$AF$38:$AJ$49,5,TRUE))</f>
        <v/>
      </c>
      <c r="Y4613" s="4" t="str">
        <f t="shared" si="871"/>
        <v/>
      </c>
      <c r="Z4613" s="4" t="str">
        <f t="shared" si="872"/>
        <v/>
      </c>
      <c r="AA4613" s="4" t="str">
        <f>IF($V4613="","",IF(Y4613&lt;36,0,IF(AND(36&lt;=Y4613,Y4613&lt;71),VLOOKUP($W4613,日射量と図３!$E$6:$F$34,2,TRUE),IF(AND(71&lt;=Y4613,Y4613&lt;107),VLOOKUP($W4613,日射量と図３!$E$6:$G$34,3,TRUE),IF(AND(107&lt;=Y4613,Y4613&lt;143),VLOOKUP($W4613,日射量と図３!$E$6:$H$34,4,TRUE),VLOOKUP($W4613,日射量と図３!$E$6:$I$34,5,TRUE))))))</f>
        <v/>
      </c>
      <c r="AB4613" s="4" t="str">
        <f>IF($V4613="","",IF(Z4613&lt;36,0,IF(AND(36&lt;=Z4613,Z4613&lt;71),VLOOKUP($W4613,日射量と図３!$E$6:$F$34,2,TRUE),IF(AND(71&lt;=Z4613,Z4613&lt;107),VLOOKUP($W4613,日射量と図３!$E$6:$G$34,3,TRUE),IF(AND(107&lt;=Z4613,Z4613&lt;143),VLOOKUP($W4613,日射量と図３!$E$6:$H$34,4,TRUE),VLOOKUP($W4613,日射量と図３!$E$6:$I$34,5,TRUE))))))</f>
        <v/>
      </c>
      <c r="AC4613" s="382" t="str">
        <f t="shared" si="869"/>
        <v/>
      </c>
      <c r="AD4613" s="382" t="str">
        <f t="shared" si="870"/>
        <v/>
      </c>
    </row>
    <row r="4614" spans="11:30" ht="13.5" customHeight="1">
      <c r="K4614" s="4">
        <f t="shared" si="874"/>
        <v>12</v>
      </c>
      <c r="L4614" s="34">
        <v>43444</v>
      </c>
      <c r="M4614" s="4">
        <v>193</v>
      </c>
      <c r="N4614" s="4">
        <v>3</v>
      </c>
      <c r="O4614" s="31">
        <v>8.3333333333333329E-2</v>
      </c>
      <c r="P4614" s="35">
        <v>4.839999999999999</v>
      </c>
      <c r="Q4614" s="36">
        <f t="shared" si="875"/>
        <v>13</v>
      </c>
      <c r="R4614" s="4">
        <f t="shared" si="876"/>
        <v>8.16</v>
      </c>
      <c r="S4614" s="31">
        <f t="shared" si="867"/>
        <v>0.20944444444444443</v>
      </c>
      <c r="T4614" s="31">
        <f t="shared" si="868"/>
        <v>0.77601851851851855</v>
      </c>
      <c r="U4614" s="4">
        <f t="shared" si="866"/>
        <v>0</v>
      </c>
      <c r="V4614" s="4" t="str">
        <f t="shared" si="873"/>
        <v/>
      </c>
      <c r="W4614" s="18" t="str">
        <f>IF(V4614="","",VLOOKUP(L4614,日射量と図３!$A$4:$C$368,3,TRUE)*238.85/100)</f>
        <v/>
      </c>
      <c r="X4614" s="4" t="str">
        <f t="shared" si="877"/>
        <v/>
      </c>
      <c r="Y4614" s="4" t="str">
        <f t="shared" si="871"/>
        <v/>
      </c>
      <c r="Z4614" s="4" t="str">
        <f t="shared" si="872"/>
        <v/>
      </c>
      <c r="AA4614" s="4" t="str">
        <f>IF($V4614="","",IF(Y4614&lt;36,0,IF(AND(36&lt;=Y4614,Y4614&lt;71),VLOOKUP($W4614,日射量と図３!$E$6:$F$34,2,TRUE),IF(AND(71&lt;=Y4614,Y4614&lt;107),VLOOKUP($W4614,日射量と図３!$E$6:$G$34,3,TRUE),IF(AND(107&lt;=Y4614,Y4614&lt;143),VLOOKUP($W4614,日射量と図３!$E$6:$H$34,4,TRUE),VLOOKUP($W4614,日射量と図３!$E$6:$I$34,5,TRUE))))))</f>
        <v/>
      </c>
      <c r="AB4614" s="4" t="str">
        <f>IF($V4614="","",IF(Z4614&lt;36,0,IF(AND(36&lt;=Z4614,Z4614&lt;71),VLOOKUP($W4614,日射量と図３!$E$6:$F$34,2,TRUE),IF(AND(71&lt;=Z4614,Z4614&lt;107),VLOOKUP($W4614,日射量と図３!$E$6:$G$34,3,TRUE),IF(AND(107&lt;=Z4614,Z4614&lt;143),VLOOKUP($W4614,日射量と図３!$E$6:$H$34,4,TRUE),VLOOKUP($W4614,日射量と図３!$E$6:$I$34,5,TRUE))))))</f>
        <v/>
      </c>
      <c r="AC4614" s="382" t="str">
        <f t="shared" si="869"/>
        <v/>
      </c>
      <c r="AD4614" s="382" t="str">
        <f t="shared" si="870"/>
        <v/>
      </c>
    </row>
    <row r="4615" spans="11:30" ht="13.5" customHeight="1">
      <c r="K4615" s="4">
        <f t="shared" si="874"/>
        <v>12</v>
      </c>
      <c r="L4615" s="34">
        <v>43444</v>
      </c>
      <c r="M4615" s="4">
        <v>193</v>
      </c>
      <c r="N4615" s="4">
        <v>4</v>
      </c>
      <c r="O4615" s="31">
        <v>0.125</v>
      </c>
      <c r="P4615" s="35">
        <v>4.46</v>
      </c>
      <c r="Q4615" s="36">
        <f t="shared" si="875"/>
        <v>13</v>
      </c>
      <c r="R4615" s="4">
        <f t="shared" si="876"/>
        <v>8.5399999999999991</v>
      </c>
      <c r="S4615" s="31">
        <f t="shared" si="867"/>
        <v>0.20944444444444443</v>
      </c>
      <c r="T4615" s="31">
        <f t="shared" si="868"/>
        <v>0.77601851851851855</v>
      </c>
      <c r="U4615" s="4">
        <f t="shared" si="866"/>
        <v>0</v>
      </c>
      <c r="V4615" s="4" t="str">
        <f t="shared" si="873"/>
        <v/>
      </c>
      <c r="W4615" s="18" t="str">
        <f>IF(V4615="","",VLOOKUP(L4615,日射量と図３!$A$4:$C$368,3,TRUE)*238.85/100)</f>
        <v/>
      </c>
      <c r="X4615" s="4" t="str">
        <f t="shared" si="877"/>
        <v/>
      </c>
      <c r="Y4615" s="4" t="str">
        <f t="shared" si="871"/>
        <v/>
      </c>
      <c r="Z4615" s="4" t="str">
        <f t="shared" si="872"/>
        <v/>
      </c>
      <c r="AA4615" s="4" t="str">
        <f>IF($V4615="","",IF(Y4615&lt;36,0,IF(AND(36&lt;=Y4615,Y4615&lt;71),VLOOKUP($W4615,日射量と図３!$E$6:$F$34,2,TRUE),IF(AND(71&lt;=Y4615,Y4615&lt;107),VLOOKUP($W4615,日射量と図３!$E$6:$G$34,3,TRUE),IF(AND(107&lt;=Y4615,Y4615&lt;143),VLOOKUP($W4615,日射量と図３!$E$6:$H$34,4,TRUE),VLOOKUP($W4615,日射量と図３!$E$6:$I$34,5,TRUE))))))</f>
        <v/>
      </c>
      <c r="AB4615" s="4" t="str">
        <f>IF($V4615="","",IF(Z4615&lt;36,0,IF(AND(36&lt;=Z4615,Z4615&lt;71),VLOOKUP($W4615,日射量と図３!$E$6:$F$34,2,TRUE),IF(AND(71&lt;=Z4615,Z4615&lt;107),VLOOKUP($W4615,日射量と図３!$E$6:$G$34,3,TRUE),IF(AND(107&lt;=Z4615,Z4615&lt;143),VLOOKUP($W4615,日射量と図３!$E$6:$H$34,4,TRUE),VLOOKUP($W4615,日射量と図３!$E$6:$I$34,5,TRUE))))))</f>
        <v/>
      </c>
      <c r="AC4615" s="382" t="str">
        <f t="shared" si="869"/>
        <v/>
      </c>
      <c r="AD4615" s="382" t="str">
        <f t="shared" si="870"/>
        <v/>
      </c>
    </row>
    <row r="4616" spans="11:30" ht="13.5" customHeight="1">
      <c r="K4616" s="4">
        <f t="shared" si="874"/>
        <v>12</v>
      </c>
      <c r="L4616" s="34">
        <v>43444</v>
      </c>
      <c r="M4616" s="4">
        <v>193</v>
      </c>
      <c r="N4616" s="4">
        <v>5</v>
      </c>
      <c r="O4616" s="31">
        <v>0.16666666666666666</v>
      </c>
      <c r="P4616" s="35">
        <v>4.24</v>
      </c>
      <c r="Q4616" s="36">
        <f t="shared" si="875"/>
        <v>15</v>
      </c>
      <c r="R4616" s="4">
        <f t="shared" si="876"/>
        <v>10.76</v>
      </c>
      <c r="S4616" s="31">
        <f t="shared" si="867"/>
        <v>0.20944444444444443</v>
      </c>
      <c r="T4616" s="31">
        <f t="shared" si="868"/>
        <v>0.77601851851851855</v>
      </c>
      <c r="U4616" s="4">
        <f t="shared" si="866"/>
        <v>0</v>
      </c>
      <c r="V4616" s="4" t="str">
        <f t="shared" si="873"/>
        <v/>
      </c>
      <c r="W4616" s="18" t="str">
        <f>IF(V4616="","",VLOOKUP(L4616,日射量と図３!$A$4:$C$368,3,TRUE)*238.85/100)</f>
        <v/>
      </c>
      <c r="X4616" s="4" t="str">
        <f t="shared" si="877"/>
        <v/>
      </c>
      <c r="Y4616" s="4" t="str">
        <f t="shared" si="871"/>
        <v/>
      </c>
      <c r="Z4616" s="4" t="str">
        <f t="shared" si="872"/>
        <v/>
      </c>
      <c r="AA4616" s="4" t="str">
        <f>IF($V4616="","",IF(Y4616&lt;36,0,IF(AND(36&lt;=Y4616,Y4616&lt;71),VLOOKUP($W4616,日射量と図３!$E$6:$F$34,2,TRUE),IF(AND(71&lt;=Y4616,Y4616&lt;107),VLOOKUP($W4616,日射量と図３!$E$6:$G$34,3,TRUE),IF(AND(107&lt;=Y4616,Y4616&lt;143),VLOOKUP($W4616,日射量と図３!$E$6:$H$34,4,TRUE),VLOOKUP($W4616,日射量と図３!$E$6:$I$34,5,TRUE))))))</f>
        <v/>
      </c>
      <c r="AB4616" s="4" t="str">
        <f>IF($V4616="","",IF(Z4616&lt;36,0,IF(AND(36&lt;=Z4616,Z4616&lt;71),VLOOKUP($W4616,日射量と図３!$E$6:$F$34,2,TRUE),IF(AND(71&lt;=Z4616,Z4616&lt;107),VLOOKUP($W4616,日射量と図３!$E$6:$G$34,3,TRUE),IF(AND(107&lt;=Z4616,Z4616&lt;143),VLOOKUP($W4616,日射量と図３!$E$6:$H$34,4,TRUE),VLOOKUP($W4616,日射量と図３!$E$6:$I$34,5,TRUE))))))</f>
        <v/>
      </c>
      <c r="AC4616" s="382" t="str">
        <f t="shared" si="869"/>
        <v/>
      </c>
      <c r="AD4616" s="382" t="str">
        <f t="shared" si="870"/>
        <v/>
      </c>
    </row>
    <row r="4617" spans="11:30" ht="13.5" customHeight="1">
      <c r="K4617" s="4">
        <f t="shared" si="874"/>
        <v>12</v>
      </c>
      <c r="L4617" s="34">
        <v>43444</v>
      </c>
      <c r="M4617" s="4">
        <v>193</v>
      </c>
      <c r="N4617" s="4">
        <v>6</v>
      </c>
      <c r="O4617" s="31">
        <v>0.20833333333333334</v>
      </c>
      <c r="P4617" s="35">
        <v>4.6400000000000006</v>
      </c>
      <c r="Q4617" s="36">
        <f t="shared" si="875"/>
        <v>15</v>
      </c>
      <c r="R4617" s="4">
        <f t="shared" si="876"/>
        <v>10.36</v>
      </c>
      <c r="S4617" s="31">
        <f t="shared" si="867"/>
        <v>0.20944444444444443</v>
      </c>
      <c r="T4617" s="31">
        <f t="shared" si="868"/>
        <v>0.77601851851851855</v>
      </c>
      <c r="U4617" s="4">
        <f t="shared" si="866"/>
        <v>0</v>
      </c>
      <c r="V4617" s="4" t="str">
        <f t="shared" si="873"/>
        <v/>
      </c>
      <c r="W4617" s="18" t="str">
        <f>IF(V4617="","",VLOOKUP(L4617,日射量と図３!$A$4:$C$368,3,TRUE)*238.85/100)</f>
        <v/>
      </c>
      <c r="X4617" s="4" t="str">
        <f t="shared" si="877"/>
        <v/>
      </c>
      <c r="Y4617" s="4" t="str">
        <f t="shared" si="871"/>
        <v/>
      </c>
      <c r="Z4617" s="4" t="str">
        <f t="shared" si="872"/>
        <v/>
      </c>
      <c r="AA4617" s="4" t="str">
        <f>IF($V4617="","",IF(Y4617&lt;36,0,IF(AND(36&lt;=Y4617,Y4617&lt;71),VLOOKUP($W4617,日射量と図３!$E$6:$F$34,2,TRUE),IF(AND(71&lt;=Y4617,Y4617&lt;107),VLOOKUP($W4617,日射量と図３!$E$6:$G$34,3,TRUE),IF(AND(107&lt;=Y4617,Y4617&lt;143),VLOOKUP($W4617,日射量と図３!$E$6:$H$34,4,TRUE),VLOOKUP($W4617,日射量と図３!$E$6:$I$34,5,TRUE))))))</f>
        <v/>
      </c>
      <c r="AB4617" s="4" t="str">
        <f>IF($V4617="","",IF(Z4617&lt;36,0,IF(AND(36&lt;=Z4617,Z4617&lt;71),VLOOKUP($W4617,日射量と図３!$E$6:$F$34,2,TRUE),IF(AND(71&lt;=Z4617,Z4617&lt;107),VLOOKUP($W4617,日射量と図３!$E$6:$G$34,3,TRUE),IF(AND(107&lt;=Z4617,Z4617&lt;143),VLOOKUP($W4617,日射量と図３!$E$6:$H$34,4,TRUE),VLOOKUP($W4617,日射量と図３!$E$6:$I$34,5,TRUE))))))</f>
        <v/>
      </c>
      <c r="AC4617" s="382" t="str">
        <f t="shared" si="869"/>
        <v/>
      </c>
      <c r="AD4617" s="382" t="str">
        <f t="shared" si="870"/>
        <v/>
      </c>
    </row>
    <row r="4618" spans="11:30" ht="13.5" customHeight="1">
      <c r="K4618" s="4">
        <f t="shared" si="874"/>
        <v>12</v>
      </c>
      <c r="L4618" s="34">
        <v>43444</v>
      </c>
      <c r="M4618" s="4">
        <v>193</v>
      </c>
      <c r="N4618" s="4">
        <v>7</v>
      </c>
      <c r="O4618" s="31">
        <v>0.25</v>
      </c>
      <c r="P4618" s="35">
        <v>4.3699999999999992</v>
      </c>
      <c r="Q4618" s="36">
        <f t="shared" si="875"/>
        <v>15</v>
      </c>
      <c r="R4618" s="4">
        <f t="shared" si="876"/>
        <v>10.63</v>
      </c>
      <c r="S4618" s="31">
        <f t="shared" si="867"/>
        <v>0.20944444444444443</v>
      </c>
      <c r="T4618" s="31">
        <f t="shared" si="868"/>
        <v>0.77601851851851855</v>
      </c>
      <c r="U4618" s="4">
        <f t="shared" si="866"/>
        <v>10.63</v>
      </c>
      <c r="V4618" s="4" t="str">
        <f t="shared" si="873"/>
        <v/>
      </c>
      <c r="W4618" s="18" t="str">
        <f>IF(V4618="","",VLOOKUP(L4618,日射量と図３!$A$4:$C$368,3,TRUE)*238.85/100)</f>
        <v/>
      </c>
      <c r="X4618" s="4" t="str">
        <f t="shared" si="877"/>
        <v/>
      </c>
      <c r="Y4618" s="4" t="str">
        <f t="shared" si="871"/>
        <v/>
      </c>
      <c r="Z4618" s="4" t="str">
        <f t="shared" si="872"/>
        <v/>
      </c>
      <c r="AA4618" s="4" t="str">
        <f>IF($V4618="","",IF(Y4618&lt;36,0,IF(AND(36&lt;=Y4618,Y4618&lt;71),VLOOKUP($W4618,日射量と図３!$E$6:$F$34,2,TRUE),IF(AND(71&lt;=Y4618,Y4618&lt;107),VLOOKUP($W4618,日射量と図３!$E$6:$G$34,3,TRUE),IF(AND(107&lt;=Y4618,Y4618&lt;143),VLOOKUP($W4618,日射量と図３!$E$6:$H$34,4,TRUE),VLOOKUP($W4618,日射量と図３!$E$6:$I$34,5,TRUE))))))</f>
        <v/>
      </c>
      <c r="AB4618" s="4" t="str">
        <f>IF($V4618="","",IF(Z4618&lt;36,0,IF(AND(36&lt;=Z4618,Z4618&lt;71),VLOOKUP($W4618,日射量と図３!$E$6:$F$34,2,TRUE),IF(AND(71&lt;=Z4618,Z4618&lt;107),VLOOKUP($W4618,日射量と図３!$E$6:$G$34,3,TRUE),IF(AND(107&lt;=Z4618,Z4618&lt;143),VLOOKUP($W4618,日射量と図３!$E$6:$H$34,4,TRUE),VLOOKUP($W4618,日射量と図３!$E$6:$I$34,5,TRUE))))))</f>
        <v/>
      </c>
      <c r="AC4618" s="382" t="str">
        <f t="shared" si="869"/>
        <v/>
      </c>
      <c r="AD4618" s="382" t="str">
        <f t="shared" si="870"/>
        <v/>
      </c>
    </row>
    <row r="4619" spans="11:30" ht="13.5" customHeight="1">
      <c r="K4619" s="4">
        <f t="shared" si="874"/>
        <v>12</v>
      </c>
      <c r="L4619" s="34">
        <v>43444</v>
      </c>
      <c r="M4619" s="4">
        <v>193</v>
      </c>
      <c r="N4619" s="4">
        <v>8</v>
      </c>
      <c r="O4619" s="31">
        <v>0.29166666666666669</v>
      </c>
      <c r="P4619" s="35">
        <v>4.01</v>
      </c>
      <c r="Q4619" s="36">
        <f t="shared" si="875"/>
        <v>12</v>
      </c>
      <c r="R4619" s="4">
        <f t="shared" si="876"/>
        <v>7.99</v>
      </c>
      <c r="S4619" s="31">
        <f t="shared" si="867"/>
        <v>0.20944444444444443</v>
      </c>
      <c r="T4619" s="31">
        <f t="shared" si="868"/>
        <v>0.77601851851851855</v>
      </c>
      <c r="U4619" s="4">
        <f t="shared" si="866"/>
        <v>7.99</v>
      </c>
      <c r="V4619" s="4" t="str">
        <f t="shared" si="873"/>
        <v/>
      </c>
      <c r="W4619" s="18" t="str">
        <f>IF(V4619="","",VLOOKUP(L4619,日射量と図３!$A$4:$C$368,3,TRUE)*238.85/100)</f>
        <v/>
      </c>
      <c r="X4619" s="4" t="str">
        <f t="shared" si="877"/>
        <v/>
      </c>
      <c r="Y4619" s="4" t="str">
        <f t="shared" si="871"/>
        <v/>
      </c>
      <c r="Z4619" s="4" t="str">
        <f t="shared" si="872"/>
        <v/>
      </c>
      <c r="AA4619" s="4" t="str">
        <f>IF($V4619="","",IF(Y4619&lt;36,0,IF(AND(36&lt;=Y4619,Y4619&lt;71),VLOOKUP($W4619,日射量と図３!$E$6:$F$34,2,TRUE),IF(AND(71&lt;=Y4619,Y4619&lt;107),VLOOKUP($W4619,日射量と図３!$E$6:$G$34,3,TRUE),IF(AND(107&lt;=Y4619,Y4619&lt;143),VLOOKUP($W4619,日射量と図３!$E$6:$H$34,4,TRUE),VLOOKUP($W4619,日射量と図３!$E$6:$I$34,5,TRUE))))))</f>
        <v/>
      </c>
      <c r="AB4619" s="4" t="str">
        <f>IF($V4619="","",IF(Z4619&lt;36,0,IF(AND(36&lt;=Z4619,Z4619&lt;71),VLOOKUP($W4619,日射量と図３!$E$6:$F$34,2,TRUE),IF(AND(71&lt;=Z4619,Z4619&lt;107),VLOOKUP($W4619,日射量と図３!$E$6:$G$34,3,TRUE),IF(AND(107&lt;=Z4619,Z4619&lt;143),VLOOKUP($W4619,日射量と図３!$E$6:$H$34,4,TRUE),VLOOKUP($W4619,日射量と図３!$E$6:$I$34,5,TRUE))))))</f>
        <v/>
      </c>
      <c r="AC4619" s="382" t="str">
        <f t="shared" si="869"/>
        <v/>
      </c>
      <c r="AD4619" s="382" t="str">
        <f t="shared" si="870"/>
        <v/>
      </c>
    </row>
    <row r="4620" spans="11:30" ht="13.5" customHeight="1">
      <c r="K4620" s="4">
        <f t="shared" si="874"/>
        <v>12</v>
      </c>
      <c r="L4620" s="34">
        <v>43444</v>
      </c>
      <c r="M4620" s="4">
        <v>193</v>
      </c>
      <c r="N4620" s="4">
        <v>9</v>
      </c>
      <c r="O4620" s="31">
        <v>0.33333333333333331</v>
      </c>
      <c r="P4620" s="35">
        <v>4.74</v>
      </c>
      <c r="Q4620" s="36">
        <f t="shared" si="875"/>
        <v>12</v>
      </c>
      <c r="R4620" s="4">
        <f t="shared" si="876"/>
        <v>7.26</v>
      </c>
      <c r="S4620" s="31">
        <f t="shared" si="867"/>
        <v>0.20944444444444443</v>
      </c>
      <c r="T4620" s="31">
        <f t="shared" si="868"/>
        <v>0.77601851851851855</v>
      </c>
      <c r="U4620" s="4">
        <f t="shared" si="866"/>
        <v>7.26</v>
      </c>
      <c r="V4620" s="4" t="str">
        <f t="shared" si="873"/>
        <v/>
      </c>
      <c r="W4620" s="18" t="str">
        <f>IF(V4620="","",VLOOKUP(L4620,日射量と図３!$A$4:$C$368,3,TRUE)*238.85/100)</f>
        <v/>
      </c>
      <c r="X4620" s="4" t="str">
        <f t="shared" si="877"/>
        <v/>
      </c>
      <c r="Y4620" s="4" t="str">
        <f t="shared" si="871"/>
        <v/>
      </c>
      <c r="Z4620" s="4" t="str">
        <f t="shared" si="872"/>
        <v/>
      </c>
      <c r="AA4620" s="4" t="str">
        <f>IF($V4620="","",IF(Y4620&lt;36,0,IF(AND(36&lt;=Y4620,Y4620&lt;71),VLOOKUP($W4620,日射量と図３!$E$6:$F$34,2,TRUE),IF(AND(71&lt;=Y4620,Y4620&lt;107),VLOOKUP($W4620,日射量と図３!$E$6:$G$34,3,TRUE),IF(AND(107&lt;=Y4620,Y4620&lt;143),VLOOKUP($W4620,日射量と図３!$E$6:$H$34,4,TRUE),VLOOKUP($W4620,日射量と図３!$E$6:$I$34,5,TRUE))))))</f>
        <v/>
      </c>
      <c r="AB4620" s="4" t="str">
        <f>IF($V4620="","",IF(Z4620&lt;36,0,IF(AND(36&lt;=Z4620,Z4620&lt;71),VLOOKUP($W4620,日射量と図３!$E$6:$F$34,2,TRUE),IF(AND(71&lt;=Z4620,Z4620&lt;107),VLOOKUP($W4620,日射量と図３!$E$6:$G$34,3,TRUE),IF(AND(107&lt;=Z4620,Z4620&lt;143),VLOOKUP($W4620,日射量と図３!$E$6:$H$34,4,TRUE),VLOOKUP($W4620,日射量と図３!$E$6:$I$34,5,TRUE))))))</f>
        <v/>
      </c>
      <c r="AC4620" s="382" t="str">
        <f t="shared" si="869"/>
        <v/>
      </c>
      <c r="AD4620" s="382" t="str">
        <f t="shared" si="870"/>
        <v/>
      </c>
    </row>
    <row r="4621" spans="11:30" ht="13.5" customHeight="1">
      <c r="K4621" s="4">
        <f t="shared" si="874"/>
        <v>12</v>
      </c>
      <c r="L4621" s="34">
        <v>43444</v>
      </c>
      <c r="M4621" s="4">
        <v>193</v>
      </c>
      <c r="N4621" s="4">
        <v>10</v>
      </c>
      <c r="O4621" s="31">
        <v>0.375</v>
      </c>
      <c r="P4621" s="35">
        <v>6.2399999999999993</v>
      </c>
      <c r="Q4621" s="36">
        <f t="shared" si="875"/>
        <v>12</v>
      </c>
      <c r="R4621" s="4">
        <f t="shared" si="876"/>
        <v>5.7600000000000007</v>
      </c>
      <c r="S4621" s="31">
        <f t="shared" si="867"/>
        <v>0.20944444444444443</v>
      </c>
      <c r="T4621" s="31">
        <f t="shared" si="868"/>
        <v>0.77601851851851855</v>
      </c>
      <c r="U4621" s="4">
        <f t="shared" ref="U4621:U4684" si="878">IF(AND(S4621&lt;O4621,O4621&lt;T4621),R4621,0)</f>
        <v>5.7600000000000007</v>
      </c>
      <c r="V4621" s="4" t="str">
        <f t="shared" si="873"/>
        <v/>
      </c>
      <c r="W4621" s="18" t="str">
        <f>IF(V4621="","",VLOOKUP(L4621,日射量と図３!$A$4:$C$368,3,TRUE)*238.85/100)</f>
        <v/>
      </c>
      <c r="X4621" s="4" t="str">
        <f t="shared" si="877"/>
        <v/>
      </c>
      <c r="Y4621" s="4" t="str">
        <f t="shared" si="871"/>
        <v/>
      </c>
      <c r="Z4621" s="4" t="str">
        <f t="shared" si="872"/>
        <v/>
      </c>
      <c r="AA4621" s="4" t="str">
        <f>IF($V4621="","",IF(Y4621&lt;36,0,IF(AND(36&lt;=Y4621,Y4621&lt;71),VLOOKUP($W4621,日射量と図３!$E$6:$F$34,2,TRUE),IF(AND(71&lt;=Y4621,Y4621&lt;107),VLOOKUP($W4621,日射量と図３!$E$6:$G$34,3,TRUE),IF(AND(107&lt;=Y4621,Y4621&lt;143),VLOOKUP($W4621,日射量と図３!$E$6:$H$34,4,TRUE),VLOOKUP($W4621,日射量と図３!$E$6:$I$34,5,TRUE))))))</f>
        <v/>
      </c>
      <c r="AB4621" s="4" t="str">
        <f>IF($V4621="","",IF(Z4621&lt;36,0,IF(AND(36&lt;=Z4621,Z4621&lt;71),VLOOKUP($W4621,日射量と図３!$E$6:$F$34,2,TRUE),IF(AND(71&lt;=Z4621,Z4621&lt;107),VLOOKUP($W4621,日射量と図３!$E$6:$G$34,3,TRUE),IF(AND(107&lt;=Z4621,Z4621&lt;143),VLOOKUP($W4621,日射量と図３!$E$6:$H$34,4,TRUE),VLOOKUP($W4621,日射量と図３!$E$6:$I$34,5,TRUE))))))</f>
        <v/>
      </c>
      <c r="AC4621" s="382" t="str">
        <f t="shared" si="869"/>
        <v/>
      </c>
      <c r="AD4621" s="382" t="str">
        <f t="shared" si="870"/>
        <v/>
      </c>
    </row>
    <row r="4622" spans="11:30" ht="13.5" customHeight="1">
      <c r="K4622" s="4">
        <f t="shared" si="874"/>
        <v>12</v>
      </c>
      <c r="L4622" s="34">
        <v>43444</v>
      </c>
      <c r="M4622" s="4">
        <v>193</v>
      </c>
      <c r="N4622" s="4">
        <v>11</v>
      </c>
      <c r="O4622" s="31">
        <v>0.41666666666666669</v>
      </c>
      <c r="P4622" s="35">
        <v>7.7200000000000015</v>
      </c>
      <c r="Q4622" s="36">
        <f t="shared" si="875"/>
        <v>12</v>
      </c>
      <c r="R4622" s="4">
        <f t="shared" si="876"/>
        <v>4.2799999999999985</v>
      </c>
      <c r="S4622" s="31">
        <f t="shared" si="867"/>
        <v>0.20944444444444443</v>
      </c>
      <c r="T4622" s="31">
        <f t="shared" si="868"/>
        <v>0.77601851851851855</v>
      </c>
      <c r="U4622" s="4">
        <f t="shared" si="878"/>
        <v>4.2799999999999985</v>
      </c>
      <c r="V4622" s="4" t="str">
        <f t="shared" si="873"/>
        <v/>
      </c>
      <c r="W4622" s="18" t="str">
        <f>IF(V4622="","",VLOOKUP(L4622,日射量と図３!$A$4:$C$368,3,TRUE)*238.85/100)</f>
        <v/>
      </c>
      <c r="X4622" s="4" t="str">
        <f t="shared" si="877"/>
        <v/>
      </c>
      <c r="Y4622" s="4" t="str">
        <f t="shared" si="871"/>
        <v/>
      </c>
      <c r="Z4622" s="4" t="str">
        <f t="shared" si="872"/>
        <v/>
      </c>
      <c r="AA4622" s="4" t="str">
        <f>IF($V4622="","",IF(Y4622&lt;36,0,IF(AND(36&lt;=Y4622,Y4622&lt;71),VLOOKUP($W4622,日射量と図３!$E$6:$F$34,2,TRUE),IF(AND(71&lt;=Y4622,Y4622&lt;107),VLOOKUP($W4622,日射量と図３!$E$6:$G$34,3,TRUE),IF(AND(107&lt;=Y4622,Y4622&lt;143),VLOOKUP($W4622,日射量と図３!$E$6:$H$34,4,TRUE),VLOOKUP($W4622,日射量と図３!$E$6:$I$34,5,TRUE))))))</f>
        <v/>
      </c>
      <c r="AB4622" s="4" t="str">
        <f>IF($V4622="","",IF(Z4622&lt;36,0,IF(AND(36&lt;=Z4622,Z4622&lt;71),VLOOKUP($W4622,日射量と図３!$E$6:$F$34,2,TRUE),IF(AND(71&lt;=Z4622,Z4622&lt;107),VLOOKUP($W4622,日射量と図３!$E$6:$G$34,3,TRUE),IF(AND(107&lt;=Z4622,Z4622&lt;143),VLOOKUP($W4622,日射量と図３!$E$6:$H$34,4,TRUE),VLOOKUP($W4622,日射量と図３!$E$6:$I$34,5,TRUE))))))</f>
        <v/>
      </c>
      <c r="AC4622" s="382" t="str">
        <f t="shared" si="869"/>
        <v/>
      </c>
      <c r="AD4622" s="382" t="str">
        <f t="shared" si="870"/>
        <v/>
      </c>
    </row>
    <row r="4623" spans="11:30" ht="13.5" customHeight="1">
      <c r="K4623" s="4">
        <f t="shared" si="874"/>
        <v>12</v>
      </c>
      <c r="L4623" s="34">
        <v>43444</v>
      </c>
      <c r="M4623" s="4">
        <v>193</v>
      </c>
      <c r="N4623" s="4">
        <v>12</v>
      </c>
      <c r="O4623" s="31">
        <v>0.45833333333333331</v>
      </c>
      <c r="P4623" s="35">
        <v>8.8099999999999987</v>
      </c>
      <c r="Q4623" s="36">
        <f t="shared" si="875"/>
        <v>12</v>
      </c>
      <c r="R4623" s="4">
        <f t="shared" si="876"/>
        <v>3.1900000000000013</v>
      </c>
      <c r="S4623" s="31">
        <f t="shared" ref="S4623:S4686" si="879">VLOOKUP(K4623,$AF$38:$AH$49,2,TRUE)</f>
        <v>0.20944444444444443</v>
      </c>
      <c r="T4623" s="31">
        <f t="shared" ref="T4623:T4686" si="880">VLOOKUP(K4623,$AF$38:$AH$49,3,TRUE)</f>
        <v>0.77601851851851855</v>
      </c>
      <c r="U4623" s="4">
        <f t="shared" si="878"/>
        <v>3.1900000000000013</v>
      </c>
      <c r="V4623" s="4" t="str">
        <f t="shared" si="873"/>
        <v/>
      </c>
      <c r="W4623" s="18" t="str">
        <f>IF(V4623="","",VLOOKUP(L4623,日射量と図３!$A$4:$C$368,3,TRUE)*238.85/100)</f>
        <v/>
      </c>
      <c r="X4623" s="4" t="str">
        <f t="shared" si="877"/>
        <v/>
      </c>
      <c r="Y4623" s="4" t="str">
        <f t="shared" si="871"/>
        <v/>
      </c>
      <c r="Z4623" s="4" t="str">
        <f t="shared" si="872"/>
        <v/>
      </c>
      <c r="AA4623" s="4" t="str">
        <f>IF($V4623="","",IF(Y4623&lt;36,0,IF(AND(36&lt;=Y4623,Y4623&lt;71),VLOOKUP($W4623,日射量と図３!$E$6:$F$34,2,TRUE),IF(AND(71&lt;=Y4623,Y4623&lt;107),VLOOKUP($W4623,日射量と図３!$E$6:$G$34,3,TRUE),IF(AND(107&lt;=Y4623,Y4623&lt;143),VLOOKUP($W4623,日射量と図３!$E$6:$H$34,4,TRUE),VLOOKUP($W4623,日射量と図３!$E$6:$I$34,5,TRUE))))))</f>
        <v/>
      </c>
      <c r="AB4623" s="4" t="str">
        <f>IF($V4623="","",IF(Z4623&lt;36,0,IF(AND(36&lt;=Z4623,Z4623&lt;71),VLOOKUP($W4623,日射量と図３!$E$6:$F$34,2,TRUE),IF(AND(71&lt;=Z4623,Z4623&lt;107),VLOOKUP($W4623,日射量と図３!$E$6:$G$34,3,TRUE),IF(AND(107&lt;=Z4623,Z4623&lt;143),VLOOKUP($W4623,日射量と図３!$E$6:$H$34,4,TRUE),VLOOKUP($W4623,日射量と図３!$E$6:$I$34,5,TRUE))))))</f>
        <v/>
      </c>
      <c r="AC4623" s="382" t="str">
        <f t="shared" ref="AC4623:AC4686" si="881">IF(V4623="","",IF((($AH$18*$AH$30*V4623*3600/1000000)/1000-AA4623*$AG$18*10*0.0000041868)&lt;=0,0,AA4623*$AG$18*10*0.0000041868))</f>
        <v/>
      </c>
      <c r="AD4623" s="382" t="str">
        <f t="shared" ref="AD4623:AD4686" si="882">IF(V4623="","",IF((($AH$19*$AH$30*V4623*3600/1000000)/1000-AB4623*$AG$19*10*0.0000041868)&lt;=0,0,AB4623*$AG$19*10*0.0000041868))</f>
        <v/>
      </c>
    </row>
    <row r="4624" spans="11:30" ht="13.5" customHeight="1">
      <c r="K4624" s="4">
        <f t="shared" si="874"/>
        <v>12</v>
      </c>
      <c r="L4624" s="34">
        <v>43444</v>
      </c>
      <c r="M4624" s="4">
        <v>193</v>
      </c>
      <c r="N4624" s="4">
        <v>13</v>
      </c>
      <c r="O4624" s="31">
        <v>0.5</v>
      </c>
      <c r="P4624" s="35">
        <v>9.7200000000000006</v>
      </c>
      <c r="Q4624" s="36">
        <f t="shared" si="875"/>
        <v>12</v>
      </c>
      <c r="R4624" s="4">
        <f t="shared" si="876"/>
        <v>2.2799999999999994</v>
      </c>
      <c r="S4624" s="31">
        <f t="shared" si="879"/>
        <v>0.20944444444444443</v>
      </c>
      <c r="T4624" s="31">
        <f t="shared" si="880"/>
        <v>0.77601851851851855</v>
      </c>
      <c r="U4624" s="4">
        <f t="shared" si="878"/>
        <v>2.2799999999999994</v>
      </c>
      <c r="V4624" s="4" t="str">
        <f t="shared" si="873"/>
        <v/>
      </c>
      <c r="W4624" s="18" t="str">
        <f>IF(V4624="","",VLOOKUP(L4624,日射量と図３!$A$4:$C$368,3,TRUE)*238.85/100)</f>
        <v/>
      </c>
      <c r="X4624" s="4" t="str">
        <f t="shared" si="877"/>
        <v/>
      </c>
      <c r="Y4624" s="4" t="str">
        <f t="shared" si="871"/>
        <v/>
      </c>
      <c r="Z4624" s="4" t="str">
        <f t="shared" si="872"/>
        <v/>
      </c>
      <c r="AA4624" s="4" t="str">
        <f>IF($V4624="","",IF(Y4624&lt;36,0,IF(AND(36&lt;=Y4624,Y4624&lt;71),VLOOKUP($W4624,日射量と図３!$E$6:$F$34,2,TRUE),IF(AND(71&lt;=Y4624,Y4624&lt;107),VLOOKUP($W4624,日射量と図３!$E$6:$G$34,3,TRUE),IF(AND(107&lt;=Y4624,Y4624&lt;143),VLOOKUP($W4624,日射量と図３!$E$6:$H$34,4,TRUE),VLOOKUP($W4624,日射量と図３!$E$6:$I$34,5,TRUE))))))</f>
        <v/>
      </c>
      <c r="AB4624" s="4" t="str">
        <f>IF($V4624="","",IF(Z4624&lt;36,0,IF(AND(36&lt;=Z4624,Z4624&lt;71),VLOOKUP($W4624,日射量と図３!$E$6:$F$34,2,TRUE),IF(AND(71&lt;=Z4624,Z4624&lt;107),VLOOKUP($W4624,日射量と図３!$E$6:$G$34,3,TRUE),IF(AND(107&lt;=Z4624,Z4624&lt;143),VLOOKUP($W4624,日射量と図３!$E$6:$H$34,4,TRUE),VLOOKUP($W4624,日射量と図３!$E$6:$I$34,5,TRUE))))))</f>
        <v/>
      </c>
      <c r="AC4624" s="382" t="str">
        <f t="shared" si="881"/>
        <v/>
      </c>
      <c r="AD4624" s="382" t="str">
        <f t="shared" si="882"/>
        <v/>
      </c>
    </row>
    <row r="4625" spans="11:30" ht="13.5" customHeight="1">
      <c r="K4625" s="4">
        <f t="shared" si="874"/>
        <v>12</v>
      </c>
      <c r="L4625" s="34">
        <v>43444</v>
      </c>
      <c r="M4625" s="4">
        <v>193</v>
      </c>
      <c r="N4625" s="4">
        <v>14</v>
      </c>
      <c r="O4625" s="31">
        <v>0.54166666666666663</v>
      </c>
      <c r="P4625" s="35">
        <v>10.349999999999998</v>
      </c>
      <c r="Q4625" s="36">
        <f t="shared" si="875"/>
        <v>12</v>
      </c>
      <c r="R4625" s="4">
        <f t="shared" si="876"/>
        <v>1.6500000000000021</v>
      </c>
      <c r="S4625" s="31">
        <f t="shared" si="879"/>
        <v>0.20944444444444443</v>
      </c>
      <c r="T4625" s="31">
        <f t="shared" si="880"/>
        <v>0.77601851851851855</v>
      </c>
      <c r="U4625" s="4">
        <f t="shared" si="878"/>
        <v>1.6500000000000021</v>
      </c>
      <c r="V4625" s="4" t="str">
        <f t="shared" si="873"/>
        <v/>
      </c>
      <c r="W4625" s="18" t="str">
        <f>IF(V4625="","",VLOOKUP(L4625,日射量と図３!$A$4:$C$368,3,TRUE)*238.85/100)</f>
        <v/>
      </c>
      <c r="X4625" s="4" t="str">
        <f t="shared" si="877"/>
        <v/>
      </c>
      <c r="Y4625" s="4" t="str">
        <f t="shared" si="871"/>
        <v/>
      </c>
      <c r="Z4625" s="4" t="str">
        <f t="shared" si="872"/>
        <v/>
      </c>
      <c r="AA4625" s="4" t="str">
        <f>IF($V4625="","",IF(Y4625&lt;36,0,IF(AND(36&lt;=Y4625,Y4625&lt;71),VLOOKUP($W4625,日射量と図３!$E$6:$F$34,2,TRUE),IF(AND(71&lt;=Y4625,Y4625&lt;107),VLOOKUP($W4625,日射量と図３!$E$6:$G$34,3,TRUE),IF(AND(107&lt;=Y4625,Y4625&lt;143),VLOOKUP($W4625,日射量と図３!$E$6:$H$34,4,TRUE),VLOOKUP($W4625,日射量と図３!$E$6:$I$34,5,TRUE))))))</f>
        <v/>
      </c>
      <c r="AB4625" s="4" t="str">
        <f>IF($V4625="","",IF(Z4625&lt;36,0,IF(AND(36&lt;=Z4625,Z4625&lt;71),VLOOKUP($W4625,日射量と図３!$E$6:$F$34,2,TRUE),IF(AND(71&lt;=Z4625,Z4625&lt;107),VLOOKUP($W4625,日射量と図３!$E$6:$G$34,3,TRUE),IF(AND(107&lt;=Z4625,Z4625&lt;143),VLOOKUP($W4625,日射量と図３!$E$6:$H$34,4,TRUE),VLOOKUP($W4625,日射量と図３!$E$6:$I$34,5,TRUE))))))</f>
        <v/>
      </c>
      <c r="AC4625" s="382" t="str">
        <f t="shared" si="881"/>
        <v/>
      </c>
      <c r="AD4625" s="382" t="str">
        <f t="shared" si="882"/>
        <v/>
      </c>
    </row>
    <row r="4626" spans="11:30" ht="13.5" customHeight="1">
      <c r="K4626" s="4">
        <f t="shared" si="874"/>
        <v>12</v>
      </c>
      <c r="L4626" s="34">
        <v>43444</v>
      </c>
      <c r="M4626" s="4">
        <v>193</v>
      </c>
      <c r="N4626" s="4">
        <v>15</v>
      </c>
      <c r="O4626" s="31">
        <v>0.58333333333333337</v>
      </c>
      <c r="P4626" s="35">
        <v>10.610000000000001</v>
      </c>
      <c r="Q4626" s="36">
        <f t="shared" si="875"/>
        <v>12</v>
      </c>
      <c r="R4626" s="4">
        <f t="shared" si="876"/>
        <v>1.3899999999999988</v>
      </c>
      <c r="S4626" s="31">
        <f t="shared" si="879"/>
        <v>0.20944444444444443</v>
      </c>
      <c r="T4626" s="31">
        <f t="shared" si="880"/>
        <v>0.77601851851851855</v>
      </c>
      <c r="U4626" s="4">
        <f t="shared" si="878"/>
        <v>1.3899999999999988</v>
      </c>
      <c r="V4626" s="4" t="str">
        <f t="shared" si="873"/>
        <v/>
      </c>
      <c r="W4626" s="18" t="str">
        <f>IF(V4626="","",VLOOKUP(L4626,日射量と図３!$A$4:$C$368,3,TRUE)*238.85/100)</f>
        <v/>
      </c>
      <c r="X4626" s="4" t="str">
        <f t="shared" si="877"/>
        <v/>
      </c>
      <c r="Y4626" s="4" t="str">
        <f t="shared" si="871"/>
        <v/>
      </c>
      <c r="Z4626" s="4" t="str">
        <f t="shared" si="872"/>
        <v/>
      </c>
      <c r="AA4626" s="4" t="str">
        <f>IF($V4626="","",IF(Y4626&lt;36,0,IF(AND(36&lt;=Y4626,Y4626&lt;71),VLOOKUP($W4626,日射量と図３!$E$6:$F$34,2,TRUE),IF(AND(71&lt;=Y4626,Y4626&lt;107),VLOOKUP($W4626,日射量と図３!$E$6:$G$34,3,TRUE),IF(AND(107&lt;=Y4626,Y4626&lt;143),VLOOKUP($W4626,日射量と図３!$E$6:$H$34,4,TRUE),VLOOKUP($W4626,日射量と図３!$E$6:$I$34,5,TRUE))))))</f>
        <v/>
      </c>
      <c r="AB4626" s="4" t="str">
        <f>IF($V4626="","",IF(Z4626&lt;36,0,IF(AND(36&lt;=Z4626,Z4626&lt;71),VLOOKUP($W4626,日射量と図３!$E$6:$F$34,2,TRUE),IF(AND(71&lt;=Z4626,Z4626&lt;107),VLOOKUP($W4626,日射量と図３!$E$6:$G$34,3,TRUE),IF(AND(107&lt;=Z4626,Z4626&lt;143),VLOOKUP($W4626,日射量と図３!$E$6:$H$34,4,TRUE),VLOOKUP($W4626,日射量と図３!$E$6:$I$34,5,TRUE))))))</f>
        <v/>
      </c>
      <c r="AC4626" s="382" t="str">
        <f t="shared" si="881"/>
        <v/>
      </c>
      <c r="AD4626" s="382" t="str">
        <f t="shared" si="882"/>
        <v/>
      </c>
    </row>
    <row r="4627" spans="11:30" ht="13.5" customHeight="1">
      <c r="K4627" s="4">
        <f t="shared" si="874"/>
        <v>12</v>
      </c>
      <c r="L4627" s="34">
        <v>43444</v>
      </c>
      <c r="M4627" s="4">
        <v>193</v>
      </c>
      <c r="N4627" s="4">
        <v>16</v>
      </c>
      <c r="O4627" s="31">
        <v>0.625</v>
      </c>
      <c r="P4627" s="35">
        <v>10.389999999999999</v>
      </c>
      <c r="Q4627" s="36">
        <f t="shared" si="875"/>
        <v>16</v>
      </c>
      <c r="R4627" s="4">
        <f t="shared" si="876"/>
        <v>5.6100000000000012</v>
      </c>
      <c r="S4627" s="31">
        <f t="shared" si="879"/>
        <v>0.20944444444444443</v>
      </c>
      <c r="T4627" s="31">
        <f t="shared" si="880"/>
        <v>0.77601851851851855</v>
      </c>
      <c r="U4627" s="4">
        <f t="shared" si="878"/>
        <v>5.6100000000000012</v>
      </c>
      <c r="V4627" s="4" t="str">
        <f t="shared" si="873"/>
        <v/>
      </c>
      <c r="W4627" s="18" t="str">
        <f>IF(V4627="","",VLOOKUP(L4627,日射量と図３!$A$4:$C$368,3,TRUE)*238.85/100)</f>
        <v/>
      </c>
      <c r="X4627" s="4" t="str">
        <f t="shared" si="877"/>
        <v/>
      </c>
      <c r="Y4627" s="4" t="str">
        <f t="shared" si="871"/>
        <v/>
      </c>
      <c r="Z4627" s="4" t="str">
        <f t="shared" si="872"/>
        <v/>
      </c>
      <c r="AA4627" s="4" t="str">
        <f>IF($V4627="","",IF(Y4627&lt;36,0,IF(AND(36&lt;=Y4627,Y4627&lt;71),VLOOKUP($W4627,日射量と図３!$E$6:$F$34,2,TRUE),IF(AND(71&lt;=Y4627,Y4627&lt;107),VLOOKUP($W4627,日射量と図３!$E$6:$G$34,3,TRUE),IF(AND(107&lt;=Y4627,Y4627&lt;143),VLOOKUP($W4627,日射量と図３!$E$6:$H$34,4,TRUE),VLOOKUP($W4627,日射量と図３!$E$6:$I$34,5,TRUE))))))</f>
        <v/>
      </c>
      <c r="AB4627" s="4" t="str">
        <f>IF($V4627="","",IF(Z4627&lt;36,0,IF(AND(36&lt;=Z4627,Z4627&lt;71),VLOOKUP($W4627,日射量と図３!$E$6:$F$34,2,TRUE),IF(AND(71&lt;=Z4627,Z4627&lt;107),VLOOKUP($W4627,日射量と図３!$E$6:$G$34,3,TRUE),IF(AND(107&lt;=Z4627,Z4627&lt;143),VLOOKUP($W4627,日射量と図３!$E$6:$H$34,4,TRUE),VLOOKUP($W4627,日射量と図３!$E$6:$I$34,5,TRUE))))))</f>
        <v/>
      </c>
      <c r="AC4627" s="382" t="str">
        <f t="shared" si="881"/>
        <v/>
      </c>
      <c r="AD4627" s="382" t="str">
        <f t="shared" si="882"/>
        <v/>
      </c>
    </row>
    <row r="4628" spans="11:30" ht="13.5" customHeight="1">
      <c r="K4628" s="4">
        <f t="shared" si="874"/>
        <v>12</v>
      </c>
      <c r="L4628" s="34">
        <v>43444</v>
      </c>
      <c r="M4628" s="4">
        <v>193</v>
      </c>
      <c r="N4628" s="4">
        <v>17</v>
      </c>
      <c r="O4628" s="31">
        <v>0.66666666666666663</v>
      </c>
      <c r="P4628" s="35">
        <v>9.7899999999999974</v>
      </c>
      <c r="Q4628" s="36">
        <f t="shared" si="875"/>
        <v>16</v>
      </c>
      <c r="R4628" s="4">
        <f t="shared" si="876"/>
        <v>6.2100000000000026</v>
      </c>
      <c r="S4628" s="31">
        <f t="shared" si="879"/>
        <v>0.20944444444444443</v>
      </c>
      <c r="T4628" s="31">
        <f t="shared" si="880"/>
        <v>0.77601851851851855</v>
      </c>
      <c r="U4628" s="4">
        <f t="shared" si="878"/>
        <v>6.2100000000000026</v>
      </c>
      <c r="V4628" s="4" t="str">
        <f t="shared" si="873"/>
        <v/>
      </c>
      <c r="W4628" s="18" t="str">
        <f>IF(V4628="","",VLOOKUP(L4628,日射量と図３!$A$4:$C$368,3,TRUE)*238.85/100)</f>
        <v/>
      </c>
      <c r="X4628" s="4" t="str">
        <f t="shared" si="877"/>
        <v/>
      </c>
      <c r="Y4628" s="4" t="str">
        <f t="shared" si="871"/>
        <v/>
      </c>
      <c r="Z4628" s="4" t="str">
        <f t="shared" si="872"/>
        <v/>
      </c>
      <c r="AA4628" s="4" t="str">
        <f>IF($V4628="","",IF(Y4628&lt;36,0,IF(AND(36&lt;=Y4628,Y4628&lt;71),VLOOKUP($W4628,日射量と図３!$E$6:$F$34,2,TRUE),IF(AND(71&lt;=Y4628,Y4628&lt;107),VLOOKUP($W4628,日射量と図３!$E$6:$G$34,3,TRUE),IF(AND(107&lt;=Y4628,Y4628&lt;143),VLOOKUP($W4628,日射量と図３!$E$6:$H$34,4,TRUE),VLOOKUP($W4628,日射量と図３!$E$6:$I$34,5,TRUE))))))</f>
        <v/>
      </c>
      <c r="AB4628" s="4" t="str">
        <f>IF($V4628="","",IF(Z4628&lt;36,0,IF(AND(36&lt;=Z4628,Z4628&lt;71),VLOOKUP($W4628,日射量と図３!$E$6:$F$34,2,TRUE),IF(AND(71&lt;=Z4628,Z4628&lt;107),VLOOKUP($W4628,日射量と図３!$E$6:$G$34,3,TRUE),IF(AND(107&lt;=Z4628,Z4628&lt;143),VLOOKUP($W4628,日射量と図３!$E$6:$H$34,4,TRUE),VLOOKUP($W4628,日射量と図３!$E$6:$I$34,5,TRUE))))))</f>
        <v/>
      </c>
      <c r="AC4628" s="382" t="str">
        <f t="shared" si="881"/>
        <v/>
      </c>
      <c r="AD4628" s="382" t="str">
        <f t="shared" si="882"/>
        <v/>
      </c>
    </row>
    <row r="4629" spans="11:30" ht="13.5" customHeight="1">
      <c r="K4629" s="4">
        <f t="shared" si="874"/>
        <v>12</v>
      </c>
      <c r="L4629" s="34">
        <v>43444</v>
      </c>
      <c r="M4629" s="4">
        <v>193</v>
      </c>
      <c r="N4629" s="4">
        <v>18</v>
      </c>
      <c r="O4629" s="31">
        <v>0.70833333333333337</v>
      </c>
      <c r="P4629" s="35">
        <v>9.02</v>
      </c>
      <c r="Q4629" s="36">
        <f t="shared" si="875"/>
        <v>16</v>
      </c>
      <c r="R4629" s="4">
        <f t="shared" si="876"/>
        <v>6.98</v>
      </c>
      <c r="S4629" s="31">
        <f t="shared" si="879"/>
        <v>0.20944444444444443</v>
      </c>
      <c r="T4629" s="31">
        <f t="shared" si="880"/>
        <v>0.77601851851851855</v>
      </c>
      <c r="U4629" s="4">
        <f t="shared" si="878"/>
        <v>6.98</v>
      </c>
      <c r="V4629" s="4" t="str">
        <f t="shared" si="873"/>
        <v/>
      </c>
      <c r="W4629" s="18" t="str">
        <f>IF(V4629="","",VLOOKUP(L4629,日射量と図３!$A$4:$C$368,3,TRUE)*238.85/100)</f>
        <v/>
      </c>
      <c r="X4629" s="4" t="str">
        <f t="shared" si="877"/>
        <v/>
      </c>
      <c r="Y4629" s="4" t="str">
        <f t="shared" si="871"/>
        <v/>
      </c>
      <c r="Z4629" s="4" t="str">
        <f t="shared" si="872"/>
        <v/>
      </c>
      <c r="AA4629" s="4" t="str">
        <f>IF($V4629="","",IF(Y4629&lt;36,0,IF(AND(36&lt;=Y4629,Y4629&lt;71),VLOOKUP($W4629,日射量と図３!$E$6:$F$34,2,TRUE),IF(AND(71&lt;=Y4629,Y4629&lt;107),VLOOKUP($W4629,日射量と図３!$E$6:$G$34,3,TRUE),IF(AND(107&lt;=Y4629,Y4629&lt;143),VLOOKUP($W4629,日射量と図３!$E$6:$H$34,4,TRUE),VLOOKUP($W4629,日射量と図３!$E$6:$I$34,5,TRUE))))))</f>
        <v/>
      </c>
      <c r="AB4629" s="4" t="str">
        <f>IF($V4629="","",IF(Z4629&lt;36,0,IF(AND(36&lt;=Z4629,Z4629&lt;71),VLOOKUP($W4629,日射量と図３!$E$6:$F$34,2,TRUE),IF(AND(71&lt;=Z4629,Z4629&lt;107),VLOOKUP($W4629,日射量と図３!$E$6:$G$34,3,TRUE),IF(AND(107&lt;=Z4629,Z4629&lt;143),VLOOKUP($W4629,日射量と図３!$E$6:$H$34,4,TRUE),VLOOKUP($W4629,日射量と図３!$E$6:$I$34,5,TRUE))))))</f>
        <v/>
      </c>
      <c r="AC4629" s="382" t="str">
        <f t="shared" si="881"/>
        <v/>
      </c>
      <c r="AD4629" s="382" t="str">
        <f t="shared" si="882"/>
        <v/>
      </c>
    </row>
    <row r="4630" spans="11:30" ht="13.5" customHeight="1">
      <c r="K4630" s="4">
        <f t="shared" si="874"/>
        <v>12</v>
      </c>
      <c r="L4630" s="34">
        <v>43444</v>
      </c>
      <c r="M4630" s="4">
        <v>193</v>
      </c>
      <c r="N4630" s="4">
        <v>19</v>
      </c>
      <c r="O4630" s="31">
        <v>0.75</v>
      </c>
      <c r="P4630" s="35">
        <v>8.2799999999999994</v>
      </c>
      <c r="Q4630" s="36">
        <f t="shared" si="875"/>
        <v>16</v>
      </c>
      <c r="R4630" s="4">
        <f t="shared" si="876"/>
        <v>7.7200000000000006</v>
      </c>
      <c r="S4630" s="31">
        <f t="shared" si="879"/>
        <v>0.20944444444444443</v>
      </c>
      <c r="T4630" s="31">
        <f t="shared" si="880"/>
        <v>0.77601851851851855</v>
      </c>
      <c r="U4630" s="4">
        <f t="shared" si="878"/>
        <v>7.7200000000000006</v>
      </c>
      <c r="V4630" s="4" t="str">
        <f t="shared" si="873"/>
        <v/>
      </c>
      <c r="W4630" s="18" t="str">
        <f>IF(V4630="","",VLOOKUP(L4630,日射量と図３!$A$4:$C$368,3,TRUE)*238.85/100)</f>
        <v/>
      </c>
      <c r="X4630" s="4" t="str">
        <f t="shared" si="877"/>
        <v/>
      </c>
      <c r="Y4630" s="4" t="str">
        <f t="shared" si="871"/>
        <v/>
      </c>
      <c r="Z4630" s="4" t="str">
        <f t="shared" si="872"/>
        <v/>
      </c>
      <c r="AA4630" s="4" t="str">
        <f>IF($V4630="","",IF(Y4630&lt;36,0,IF(AND(36&lt;=Y4630,Y4630&lt;71),VLOOKUP($W4630,日射量と図３!$E$6:$F$34,2,TRUE),IF(AND(71&lt;=Y4630,Y4630&lt;107),VLOOKUP($W4630,日射量と図３!$E$6:$G$34,3,TRUE),IF(AND(107&lt;=Y4630,Y4630&lt;143),VLOOKUP($W4630,日射量と図３!$E$6:$H$34,4,TRUE),VLOOKUP($W4630,日射量と図３!$E$6:$I$34,5,TRUE))))))</f>
        <v/>
      </c>
      <c r="AB4630" s="4" t="str">
        <f>IF($V4630="","",IF(Z4630&lt;36,0,IF(AND(36&lt;=Z4630,Z4630&lt;71),VLOOKUP($W4630,日射量と図３!$E$6:$F$34,2,TRUE),IF(AND(71&lt;=Z4630,Z4630&lt;107),VLOOKUP($W4630,日射量と図３!$E$6:$G$34,3,TRUE),IF(AND(107&lt;=Z4630,Z4630&lt;143),VLOOKUP($W4630,日射量と図３!$E$6:$H$34,4,TRUE),VLOOKUP($W4630,日射量と図３!$E$6:$I$34,5,TRUE))))))</f>
        <v/>
      </c>
      <c r="AC4630" s="382" t="str">
        <f t="shared" si="881"/>
        <v/>
      </c>
      <c r="AD4630" s="382" t="str">
        <f t="shared" si="882"/>
        <v/>
      </c>
    </row>
    <row r="4631" spans="11:30" ht="13.5" customHeight="1">
      <c r="K4631" s="4">
        <f t="shared" si="874"/>
        <v>12</v>
      </c>
      <c r="L4631" s="34">
        <v>43444</v>
      </c>
      <c r="M4631" s="4">
        <v>193</v>
      </c>
      <c r="N4631" s="4">
        <v>20</v>
      </c>
      <c r="O4631" s="31">
        <v>0.79166666666666663</v>
      </c>
      <c r="P4631" s="35">
        <v>7.88</v>
      </c>
      <c r="Q4631" s="36">
        <f t="shared" si="875"/>
        <v>16</v>
      </c>
      <c r="R4631" s="4">
        <f t="shared" si="876"/>
        <v>8.120000000000001</v>
      </c>
      <c r="S4631" s="31">
        <f t="shared" si="879"/>
        <v>0.20944444444444443</v>
      </c>
      <c r="T4631" s="31">
        <f t="shared" si="880"/>
        <v>0.77601851851851855</v>
      </c>
      <c r="U4631" s="4">
        <f t="shared" si="878"/>
        <v>0</v>
      </c>
      <c r="V4631" s="4" t="str">
        <f t="shared" si="873"/>
        <v/>
      </c>
      <c r="W4631" s="18" t="str">
        <f>IF(V4631="","",VLOOKUP(L4631,日射量と図３!$A$4:$C$368,3,TRUE)*238.85/100)</f>
        <v/>
      </c>
      <c r="X4631" s="4" t="str">
        <f t="shared" si="877"/>
        <v/>
      </c>
      <c r="Y4631" s="4" t="str">
        <f t="shared" si="871"/>
        <v/>
      </c>
      <c r="Z4631" s="4" t="str">
        <f t="shared" si="872"/>
        <v/>
      </c>
      <c r="AA4631" s="4" t="str">
        <f>IF($V4631="","",IF(Y4631&lt;36,0,IF(AND(36&lt;=Y4631,Y4631&lt;71),VLOOKUP($W4631,日射量と図３!$E$6:$F$34,2,TRUE),IF(AND(71&lt;=Y4631,Y4631&lt;107),VLOOKUP($W4631,日射量と図３!$E$6:$G$34,3,TRUE),IF(AND(107&lt;=Y4631,Y4631&lt;143),VLOOKUP($W4631,日射量と図３!$E$6:$H$34,4,TRUE),VLOOKUP($W4631,日射量と図３!$E$6:$I$34,5,TRUE))))))</f>
        <v/>
      </c>
      <c r="AB4631" s="4" t="str">
        <f>IF($V4631="","",IF(Z4631&lt;36,0,IF(AND(36&lt;=Z4631,Z4631&lt;71),VLOOKUP($W4631,日射量と図３!$E$6:$F$34,2,TRUE),IF(AND(71&lt;=Z4631,Z4631&lt;107),VLOOKUP($W4631,日射量と図３!$E$6:$G$34,3,TRUE),IF(AND(107&lt;=Z4631,Z4631&lt;143),VLOOKUP($W4631,日射量と図３!$E$6:$H$34,4,TRUE),VLOOKUP($W4631,日射量と図３!$E$6:$I$34,5,TRUE))))))</f>
        <v/>
      </c>
      <c r="AC4631" s="382" t="str">
        <f t="shared" si="881"/>
        <v/>
      </c>
      <c r="AD4631" s="382" t="str">
        <f t="shared" si="882"/>
        <v/>
      </c>
    </row>
    <row r="4632" spans="11:30" ht="13.5" customHeight="1">
      <c r="K4632" s="4">
        <f t="shared" si="874"/>
        <v>12</v>
      </c>
      <c r="L4632" s="34">
        <v>43444</v>
      </c>
      <c r="M4632" s="4">
        <v>193</v>
      </c>
      <c r="N4632" s="4">
        <v>21</v>
      </c>
      <c r="O4632" s="31">
        <v>0.83333333333333337</v>
      </c>
      <c r="P4632" s="35">
        <v>7.6799999999999979</v>
      </c>
      <c r="Q4632" s="36">
        <f t="shared" si="875"/>
        <v>16</v>
      </c>
      <c r="R4632" s="4">
        <f t="shared" si="876"/>
        <v>8.3200000000000021</v>
      </c>
      <c r="S4632" s="31">
        <f t="shared" si="879"/>
        <v>0.20944444444444443</v>
      </c>
      <c r="T4632" s="31">
        <f t="shared" si="880"/>
        <v>0.77601851851851855</v>
      </c>
      <c r="U4632" s="4">
        <f t="shared" si="878"/>
        <v>0</v>
      </c>
      <c r="V4632" s="4" t="str">
        <f t="shared" si="873"/>
        <v/>
      </c>
      <c r="W4632" s="18" t="str">
        <f>IF(V4632="","",VLOOKUP(L4632,日射量と図３!$A$4:$C$368,3,TRUE)*238.85/100)</f>
        <v/>
      </c>
      <c r="X4632" s="4" t="str">
        <f t="shared" si="877"/>
        <v/>
      </c>
      <c r="Y4632" s="4" t="str">
        <f t="shared" si="871"/>
        <v/>
      </c>
      <c r="Z4632" s="4" t="str">
        <f t="shared" si="872"/>
        <v/>
      </c>
      <c r="AA4632" s="4" t="str">
        <f>IF($V4632="","",IF(Y4632&lt;36,0,IF(AND(36&lt;=Y4632,Y4632&lt;71),VLOOKUP($W4632,日射量と図３!$E$6:$F$34,2,TRUE),IF(AND(71&lt;=Y4632,Y4632&lt;107),VLOOKUP($W4632,日射量と図３!$E$6:$G$34,3,TRUE),IF(AND(107&lt;=Y4632,Y4632&lt;143),VLOOKUP($W4632,日射量と図３!$E$6:$H$34,4,TRUE),VLOOKUP($W4632,日射量と図３!$E$6:$I$34,5,TRUE))))))</f>
        <v/>
      </c>
      <c r="AB4632" s="4" t="str">
        <f>IF($V4632="","",IF(Z4632&lt;36,0,IF(AND(36&lt;=Z4632,Z4632&lt;71),VLOOKUP($W4632,日射量と図３!$E$6:$F$34,2,TRUE),IF(AND(71&lt;=Z4632,Z4632&lt;107),VLOOKUP($W4632,日射量と図３!$E$6:$G$34,3,TRUE),IF(AND(107&lt;=Z4632,Z4632&lt;143),VLOOKUP($W4632,日射量と図３!$E$6:$H$34,4,TRUE),VLOOKUP($W4632,日射量と図３!$E$6:$I$34,5,TRUE))))))</f>
        <v/>
      </c>
      <c r="AC4632" s="382" t="str">
        <f t="shared" si="881"/>
        <v/>
      </c>
      <c r="AD4632" s="382" t="str">
        <f t="shared" si="882"/>
        <v/>
      </c>
    </row>
    <row r="4633" spans="11:30" ht="13.5" customHeight="1">
      <c r="K4633" s="4">
        <f t="shared" si="874"/>
        <v>12</v>
      </c>
      <c r="L4633" s="34">
        <v>43444</v>
      </c>
      <c r="M4633" s="4">
        <v>193</v>
      </c>
      <c r="N4633" s="4">
        <v>22</v>
      </c>
      <c r="O4633" s="31">
        <v>0.875</v>
      </c>
      <c r="P4633" s="35">
        <v>7.4200000000000017</v>
      </c>
      <c r="Q4633" s="36">
        <f t="shared" si="875"/>
        <v>16</v>
      </c>
      <c r="R4633" s="4">
        <f t="shared" si="876"/>
        <v>8.5799999999999983</v>
      </c>
      <c r="S4633" s="31">
        <f t="shared" si="879"/>
        <v>0.20944444444444443</v>
      </c>
      <c r="T4633" s="31">
        <f t="shared" si="880"/>
        <v>0.77601851851851855</v>
      </c>
      <c r="U4633" s="4">
        <f t="shared" si="878"/>
        <v>0</v>
      </c>
      <c r="V4633" s="4" t="str">
        <f t="shared" si="873"/>
        <v/>
      </c>
      <c r="W4633" s="18" t="str">
        <f>IF(V4633="","",VLOOKUP(L4633,日射量と図３!$A$4:$C$368,3,TRUE)*238.85/100)</f>
        <v/>
      </c>
      <c r="X4633" s="4" t="str">
        <f t="shared" si="877"/>
        <v/>
      </c>
      <c r="Y4633" s="4" t="str">
        <f t="shared" si="871"/>
        <v/>
      </c>
      <c r="Z4633" s="4" t="str">
        <f t="shared" si="872"/>
        <v/>
      </c>
      <c r="AA4633" s="4" t="str">
        <f>IF($V4633="","",IF(Y4633&lt;36,0,IF(AND(36&lt;=Y4633,Y4633&lt;71),VLOOKUP($W4633,日射量と図３!$E$6:$F$34,2,TRUE),IF(AND(71&lt;=Y4633,Y4633&lt;107),VLOOKUP($W4633,日射量と図３!$E$6:$G$34,3,TRUE),IF(AND(107&lt;=Y4633,Y4633&lt;143),VLOOKUP($W4633,日射量と図３!$E$6:$H$34,4,TRUE),VLOOKUP($W4633,日射量と図３!$E$6:$I$34,5,TRUE))))))</f>
        <v/>
      </c>
      <c r="AB4633" s="4" t="str">
        <f>IF($V4633="","",IF(Z4633&lt;36,0,IF(AND(36&lt;=Z4633,Z4633&lt;71),VLOOKUP($W4633,日射量と図３!$E$6:$F$34,2,TRUE),IF(AND(71&lt;=Z4633,Z4633&lt;107),VLOOKUP($W4633,日射量と図３!$E$6:$G$34,3,TRUE),IF(AND(107&lt;=Z4633,Z4633&lt;143),VLOOKUP($W4633,日射量と図３!$E$6:$H$34,4,TRUE),VLOOKUP($W4633,日射量と図３!$E$6:$I$34,5,TRUE))))))</f>
        <v/>
      </c>
      <c r="AC4633" s="382" t="str">
        <f t="shared" si="881"/>
        <v/>
      </c>
      <c r="AD4633" s="382" t="str">
        <f t="shared" si="882"/>
        <v/>
      </c>
    </row>
    <row r="4634" spans="11:30" ht="13.5" customHeight="1">
      <c r="K4634" s="4">
        <f t="shared" si="874"/>
        <v>12</v>
      </c>
      <c r="L4634" s="34">
        <v>43444</v>
      </c>
      <c r="M4634" s="4">
        <v>193</v>
      </c>
      <c r="N4634" s="4">
        <v>23</v>
      </c>
      <c r="O4634" s="31">
        <v>0.91666666666666663</v>
      </c>
      <c r="P4634" s="35">
        <v>7.08</v>
      </c>
      <c r="Q4634" s="36">
        <f t="shared" si="875"/>
        <v>13</v>
      </c>
      <c r="R4634" s="4">
        <f t="shared" si="876"/>
        <v>5.92</v>
      </c>
      <c r="S4634" s="31">
        <f t="shared" si="879"/>
        <v>0.20944444444444443</v>
      </c>
      <c r="T4634" s="31">
        <f t="shared" si="880"/>
        <v>0.77601851851851855</v>
      </c>
      <c r="U4634" s="4">
        <f t="shared" si="878"/>
        <v>0</v>
      </c>
      <c r="V4634" s="4" t="str">
        <f t="shared" si="873"/>
        <v/>
      </c>
      <c r="W4634" s="18" t="str">
        <f>IF(V4634="","",VLOOKUP(L4634,日射量と図３!$A$4:$C$368,3,TRUE)*238.85/100)</f>
        <v/>
      </c>
      <c r="X4634" s="4" t="str">
        <f t="shared" si="877"/>
        <v/>
      </c>
      <c r="Y4634" s="4" t="str">
        <f t="shared" si="871"/>
        <v/>
      </c>
      <c r="Z4634" s="4" t="str">
        <f t="shared" si="872"/>
        <v/>
      </c>
      <c r="AA4634" s="4" t="str">
        <f>IF($V4634="","",IF(Y4634&lt;36,0,IF(AND(36&lt;=Y4634,Y4634&lt;71),VLOOKUP($W4634,日射量と図３!$E$6:$F$34,2,TRUE),IF(AND(71&lt;=Y4634,Y4634&lt;107),VLOOKUP($W4634,日射量と図３!$E$6:$G$34,3,TRUE),IF(AND(107&lt;=Y4634,Y4634&lt;143),VLOOKUP($W4634,日射量と図３!$E$6:$H$34,4,TRUE),VLOOKUP($W4634,日射量と図３!$E$6:$I$34,5,TRUE))))))</f>
        <v/>
      </c>
      <c r="AB4634" s="4" t="str">
        <f>IF($V4634="","",IF(Z4634&lt;36,0,IF(AND(36&lt;=Z4634,Z4634&lt;71),VLOOKUP($W4634,日射量と図３!$E$6:$F$34,2,TRUE),IF(AND(71&lt;=Z4634,Z4634&lt;107),VLOOKUP($W4634,日射量と図３!$E$6:$G$34,3,TRUE),IF(AND(107&lt;=Z4634,Z4634&lt;143),VLOOKUP($W4634,日射量と図３!$E$6:$H$34,4,TRUE),VLOOKUP($W4634,日射量と図３!$E$6:$I$34,5,TRUE))))))</f>
        <v/>
      </c>
      <c r="AC4634" s="382" t="str">
        <f t="shared" si="881"/>
        <v/>
      </c>
      <c r="AD4634" s="382" t="str">
        <f t="shared" si="882"/>
        <v/>
      </c>
    </row>
    <row r="4635" spans="11:30" ht="13.5" customHeight="1">
      <c r="K4635" s="4">
        <f t="shared" si="874"/>
        <v>12</v>
      </c>
      <c r="L4635" s="34">
        <v>43444</v>
      </c>
      <c r="M4635" s="4">
        <v>193</v>
      </c>
      <c r="N4635" s="4">
        <v>24</v>
      </c>
      <c r="O4635" s="31">
        <v>0.95833333333333337</v>
      </c>
      <c r="P4635" s="35">
        <v>6.88</v>
      </c>
      <c r="Q4635" s="36">
        <f t="shared" si="875"/>
        <v>13</v>
      </c>
      <c r="R4635" s="4">
        <f t="shared" si="876"/>
        <v>6.12</v>
      </c>
      <c r="S4635" s="31">
        <f t="shared" si="879"/>
        <v>0.20944444444444443</v>
      </c>
      <c r="T4635" s="31">
        <f t="shared" si="880"/>
        <v>0.77601851851851855</v>
      </c>
      <c r="U4635" s="4">
        <f t="shared" si="878"/>
        <v>0</v>
      </c>
      <c r="V4635" s="4" t="str">
        <f t="shared" si="873"/>
        <v/>
      </c>
      <c r="W4635" s="18" t="str">
        <f>IF(V4635="","",VLOOKUP(L4635,日射量と図３!$A$4:$C$368,3,TRUE)*238.85/100)</f>
        <v/>
      </c>
      <c r="X4635" s="4" t="str">
        <f t="shared" si="877"/>
        <v/>
      </c>
      <c r="Y4635" s="4" t="str">
        <f t="shared" si="871"/>
        <v/>
      </c>
      <c r="Z4635" s="4" t="str">
        <f t="shared" si="872"/>
        <v/>
      </c>
      <c r="AA4635" s="4" t="str">
        <f>IF($V4635="","",IF(Y4635&lt;36,0,IF(AND(36&lt;=Y4635,Y4635&lt;71),VLOOKUP($W4635,日射量と図３!$E$6:$F$34,2,TRUE),IF(AND(71&lt;=Y4635,Y4635&lt;107),VLOOKUP($W4635,日射量と図３!$E$6:$G$34,3,TRUE),IF(AND(107&lt;=Y4635,Y4635&lt;143),VLOOKUP($W4635,日射量と図３!$E$6:$H$34,4,TRUE),VLOOKUP($W4635,日射量と図３!$E$6:$I$34,5,TRUE))))))</f>
        <v/>
      </c>
      <c r="AB4635" s="4" t="str">
        <f>IF($V4635="","",IF(Z4635&lt;36,0,IF(AND(36&lt;=Z4635,Z4635&lt;71),VLOOKUP($W4635,日射量と図３!$E$6:$F$34,2,TRUE),IF(AND(71&lt;=Z4635,Z4635&lt;107),VLOOKUP($W4635,日射量と図３!$E$6:$G$34,3,TRUE),IF(AND(107&lt;=Z4635,Z4635&lt;143),VLOOKUP($W4635,日射量と図３!$E$6:$H$34,4,TRUE),VLOOKUP($W4635,日射量と図３!$E$6:$I$34,5,TRUE))))))</f>
        <v/>
      </c>
      <c r="AC4635" s="382" t="str">
        <f t="shared" si="881"/>
        <v/>
      </c>
      <c r="AD4635" s="382" t="str">
        <f t="shared" si="882"/>
        <v/>
      </c>
    </row>
    <row r="4636" spans="11:30" ht="13.5" customHeight="1">
      <c r="K4636" s="4">
        <f t="shared" si="874"/>
        <v>12</v>
      </c>
      <c r="L4636" s="34">
        <v>43445</v>
      </c>
      <c r="M4636" s="4">
        <v>194</v>
      </c>
      <c r="N4636" s="4">
        <v>1</v>
      </c>
      <c r="O4636" s="31">
        <v>0</v>
      </c>
      <c r="P4636" s="35">
        <v>6.7799999999999994</v>
      </c>
      <c r="Q4636" s="36">
        <f t="shared" si="875"/>
        <v>13</v>
      </c>
      <c r="R4636" s="4">
        <f t="shared" si="876"/>
        <v>6.2200000000000006</v>
      </c>
      <c r="S4636" s="31">
        <f t="shared" si="879"/>
        <v>0.20944444444444443</v>
      </c>
      <c r="T4636" s="31">
        <f t="shared" si="880"/>
        <v>0.77601851851851855</v>
      </c>
      <c r="U4636" s="4">
        <f t="shared" si="878"/>
        <v>0</v>
      </c>
      <c r="V4636" s="4">
        <f t="shared" si="873"/>
        <v>55.57</v>
      </c>
      <c r="W4636" s="18">
        <f>IF(V4636="","",VLOOKUP(L4636,日射量と図３!$A$4:$C$368,3,TRUE)*238.85/100)</f>
        <v>16.7195</v>
      </c>
      <c r="X4636" s="4">
        <f t="shared" si="877"/>
        <v>14</v>
      </c>
      <c r="Y4636" s="4">
        <f t="shared" si="871"/>
        <v>24.815378892857137</v>
      </c>
      <c r="Z4636" s="4">
        <f t="shared" si="872"/>
        <v>27.973699842857137</v>
      </c>
      <c r="AA4636" s="4">
        <f>IF($V4636="","",IF(Y4636&lt;36,0,IF(AND(36&lt;=Y4636,Y4636&lt;71),VLOOKUP($W4636,日射量と図３!$E$6:$F$34,2,TRUE),IF(AND(71&lt;=Y4636,Y4636&lt;107),VLOOKUP($W4636,日射量と図３!$E$6:$G$34,3,TRUE),IF(AND(107&lt;=Y4636,Y4636&lt;143),VLOOKUP($W4636,日射量と図３!$E$6:$H$34,4,TRUE),VLOOKUP($W4636,日射量と図３!$E$6:$I$34,5,TRUE))))))</f>
        <v>0</v>
      </c>
      <c r="AB4636" s="4">
        <f>IF($V4636="","",IF(Z4636&lt;36,0,IF(AND(36&lt;=Z4636,Z4636&lt;71),VLOOKUP($W4636,日射量と図３!$E$6:$F$34,2,TRUE),IF(AND(71&lt;=Z4636,Z4636&lt;107),VLOOKUP($W4636,日射量と図３!$E$6:$G$34,3,TRUE),IF(AND(107&lt;=Z4636,Z4636&lt;143),VLOOKUP($W4636,日射量と図３!$E$6:$H$34,4,TRUE),VLOOKUP($W4636,日射量と図３!$E$6:$I$34,5,TRUE))))))</f>
        <v>0</v>
      </c>
      <c r="AC4636" s="382">
        <f t="shared" si="881"/>
        <v>0</v>
      </c>
      <c r="AD4636" s="382">
        <f t="shared" si="882"/>
        <v>0</v>
      </c>
    </row>
    <row r="4637" spans="11:30" ht="13.5" customHeight="1">
      <c r="K4637" s="4">
        <f t="shared" si="874"/>
        <v>12</v>
      </c>
      <c r="L4637" s="34">
        <v>43445</v>
      </c>
      <c r="M4637" s="4">
        <v>194</v>
      </c>
      <c r="N4637" s="4">
        <v>2</v>
      </c>
      <c r="O4637" s="31">
        <v>4.1666666666666664E-2</v>
      </c>
      <c r="P4637" s="35">
        <v>6.45</v>
      </c>
      <c r="Q4637" s="36">
        <f t="shared" si="875"/>
        <v>13</v>
      </c>
      <c r="R4637" s="4">
        <f t="shared" si="876"/>
        <v>6.55</v>
      </c>
      <c r="S4637" s="31">
        <f t="shared" si="879"/>
        <v>0.20944444444444443</v>
      </c>
      <c r="T4637" s="31">
        <f t="shared" si="880"/>
        <v>0.77601851851851855</v>
      </c>
      <c r="U4637" s="4">
        <f t="shared" si="878"/>
        <v>0</v>
      </c>
      <c r="V4637" s="4" t="str">
        <f t="shared" si="873"/>
        <v/>
      </c>
      <c r="W4637" s="18" t="str">
        <f>IF(V4637="","",VLOOKUP(L4637,日射量と図３!$A$4:$C$368,3,TRUE)*238.85/100)</f>
        <v/>
      </c>
      <c r="X4637" s="4" t="str">
        <f t="shared" si="877"/>
        <v/>
      </c>
      <c r="Y4637" s="4" t="str">
        <f t="shared" si="871"/>
        <v/>
      </c>
      <c r="Z4637" s="4" t="str">
        <f t="shared" si="872"/>
        <v/>
      </c>
      <c r="AA4637" s="4" t="str">
        <f>IF($V4637="","",IF(Y4637&lt;36,0,IF(AND(36&lt;=Y4637,Y4637&lt;71),VLOOKUP($W4637,日射量と図３!$E$6:$F$34,2,TRUE),IF(AND(71&lt;=Y4637,Y4637&lt;107),VLOOKUP($W4637,日射量と図３!$E$6:$G$34,3,TRUE),IF(AND(107&lt;=Y4637,Y4637&lt;143),VLOOKUP($W4637,日射量と図３!$E$6:$H$34,4,TRUE),VLOOKUP($W4637,日射量と図３!$E$6:$I$34,5,TRUE))))))</f>
        <v/>
      </c>
      <c r="AB4637" s="4" t="str">
        <f>IF($V4637="","",IF(Z4637&lt;36,0,IF(AND(36&lt;=Z4637,Z4637&lt;71),VLOOKUP($W4637,日射量と図３!$E$6:$F$34,2,TRUE),IF(AND(71&lt;=Z4637,Z4637&lt;107),VLOOKUP($W4637,日射量と図３!$E$6:$G$34,3,TRUE),IF(AND(107&lt;=Z4637,Z4637&lt;143),VLOOKUP($W4637,日射量と図３!$E$6:$H$34,4,TRUE),VLOOKUP($W4637,日射量と図３!$E$6:$I$34,5,TRUE))))))</f>
        <v/>
      </c>
      <c r="AC4637" s="382" t="str">
        <f t="shared" si="881"/>
        <v/>
      </c>
      <c r="AD4637" s="382" t="str">
        <f t="shared" si="882"/>
        <v/>
      </c>
    </row>
    <row r="4638" spans="11:30" ht="13.5" customHeight="1">
      <c r="K4638" s="4">
        <f t="shared" si="874"/>
        <v>12</v>
      </c>
      <c r="L4638" s="34">
        <v>43445</v>
      </c>
      <c r="M4638" s="4">
        <v>194</v>
      </c>
      <c r="N4638" s="4">
        <v>3</v>
      </c>
      <c r="O4638" s="31">
        <v>8.3333333333333329E-2</v>
      </c>
      <c r="P4638" s="35">
        <v>6.44</v>
      </c>
      <c r="Q4638" s="36">
        <f t="shared" si="875"/>
        <v>13</v>
      </c>
      <c r="R4638" s="4">
        <f t="shared" si="876"/>
        <v>6.56</v>
      </c>
      <c r="S4638" s="31">
        <f t="shared" si="879"/>
        <v>0.20944444444444443</v>
      </c>
      <c r="T4638" s="31">
        <f t="shared" si="880"/>
        <v>0.77601851851851855</v>
      </c>
      <c r="U4638" s="4">
        <f t="shared" si="878"/>
        <v>0</v>
      </c>
      <c r="V4638" s="4" t="str">
        <f t="shared" si="873"/>
        <v/>
      </c>
      <c r="W4638" s="18" t="str">
        <f>IF(V4638="","",VLOOKUP(L4638,日射量と図３!$A$4:$C$368,3,TRUE)*238.85/100)</f>
        <v/>
      </c>
      <c r="X4638" s="4" t="str">
        <f t="shared" si="877"/>
        <v/>
      </c>
      <c r="Y4638" s="4" t="str">
        <f t="shared" si="871"/>
        <v/>
      </c>
      <c r="Z4638" s="4" t="str">
        <f t="shared" si="872"/>
        <v/>
      </c>
      <c r="AA4638" s="4" t="str">
        <f>IF($V4638="","",IF(Y4638&lt;36,0,IF(AND(36&lt;=Y4638,Y4638&lt;71),VLOOKUP($W4638,日射量と図３!$E$6:$F$34,2,TRUE),IF(AND(71&lt;=Y4638,Y4638&lt;107),VLOOKUP($W4638,日射量と図３!$E$6:$G$34,3,TRUE),IF(AND(107&lt;=Y4638,Y4638&lt;143),VLOOKUP($W4638,日射量と図３!$E$6:$H$34,4,TRUE),VLOOKUP($W4638,日射量と図３!$E$6:$I$34,5,TRUE))))))</f>
        <v/>
      </c>
      <c r="AB4638" s="4" t="str">
        <f>IF($V4638="","",IF(Z4638&lt;36,0,IF(AND(36&lt;=Z4638,Z4638&lt;71),VLOOKUP($W4638,日射量と図３!$E$6:$F$34,2,TRUE),IF(AND(71&lt;=Z4638,Z4638&lt;107),VLOOKUP($W4638,日射量と図３!$E$6:$G$34,3,TRUE),IF(AND(107&lt;=Z4638,Z4638&lt;143),VLOOKUP($W4638,日射量と図３!$E$6:$H$34,4,TRUE),VLOOKUP($W4638,日射量と図３!$E$6:$I$34,5,TRUE))))))</f>
        <v/>
      </c>
      <c r="AC4638" s="382" t="str">
        <f t="shared" si="881"/>
        <v/>
      </c>
      <c r="AD4638" s="382" t="str">
        <f t="shared" si="882"/>
        <v/>
      </c>
    </row>
    <row r="4639" spans="11:30" ht="13.5" customHeight="1">
      <c r="K4639" s="4">
        <f t="shared" si="874"/>
        <v>12</v>
      </c>
      <c r="L4639" s="34">
        <v>43445</v>
      </c>
      <c r="M4639" s="4">
        <v>194</v>
      </c>
      <c r="N4639" s="4">
        <v>4</v>
      </c>
      <c r="O4639" s="31">
        <v>0.125</v>
      </c>
      <c r="P4639" s="35">
        <v>6.4</v>
      </c>
      <c r="Q4639" s="36">
        <f t="shared" si="875"/>
        <v>13</v>
      </c>
      <c r="R4639" s="4">
        <f t="shared" si="876"/>
        <v>6.6</v>
      </c>
      <c r="S4639" s="31">
        <f t="shared" si="879"/>
        <v>0.20944444444444443</v>
      </c>
      <c r="T4639" s="31">
        <f t="shared" si="880"/>
        <v>0.77601851851851855</v>
      </c>
      <c r="U4639" s="4">
        <f t="shared" si="878"/>
        <v>0</v>
      </c>
      <c r="V4639" s="4" t="str">
        <f t="shared" si="873"/>
        <v/>
      </c>
      <c r="W4639" s="18" t="str">
        <f>IF(V4639="","",VLOOKUP(L4639,日射量と図３!$A$4:$C$368,3,TRUE)*238.85/100)</f>
        <v/>
      </c>
      <c r="X4639" s="4" t="str">
        <f t="shared" si="877"/>
        <v/>
      </c>
      <c r="Y4639" s="4" t="str">
        <f t="shared" ref="Y4639:Y4702" si="883">IF(V4639="","",$AH$30*V4639/(($AG$18/$AH$18)*X4639))</f>
        <v/>
      </c>
      <c r="Z4639" s="4" t="str">
        <f t="shared" ref="Z4639:Z4702" si="884">IF(V4639="","",$AH$30*V4639/(($AG$19/$AH$19)*X4639))</f>
        <v/>
      </c>
      <c r="AA4639" s="4" t="str">
        <f>IF($V4639="","",IF(Y4639&lt;36,0,IF(AND(36&lt;=Y4639,Y4639&lt;71),VLOOKUP($W4639,日射量と図３!$E$6:$F$34,2,TRUE),IF(AND(71&lt;=Y4639,Y4639&lt;107),VLOOKUP($W4639,日射量と図３!$E$6:$G$34,3,TRUE),IF(AND(107&lt;=Y4639,Y4639&lt;143),VLOOKUP($W4639,日射量と図３!$E$6:$H$34,4,TRUE),VLOOKUP($W4639,日射量と図３!$E$6:$I$34,5,TRUE))))))</f>
        <v/>
      </c>
      <c r="AB4639" s="4" t="str">
        <f>IF($V4639="","",IF(Z4639&lt;36,0,IF(AND(36&lt;=Z4639,Z4639&lt;71),VLOOKUP($W4639,日射量と図３!$E$6:$F$34,2,TRUE),IF(AND(71&lt;=Z4639,Z4639&lt;107),VLOOKUP($W4639,日射量と図３!$E$6:$G$34,3,TRUE),IF(AND(107&lt;=Z4639,Z4639&lt;143),VLOOKUP($W4639,日射量と図３!$E$6:$H$34,4,TRUE),VLOOKUP($W4639,日射量と図３!$E$6:$I$34,5,TRUE))))))</f>
        <v/>
      </c>
      <c r="AC4639" s="382" t="str">
        <f t="shared" si="881"/>
        <v/>
      </c>
      <c r="AD4639" s="382" t="str">
        <f t="shared" si="882"/>
        <v/>
      </c>
    </row>
    <row r="4640" spans="11:30" ht="13.5" customHeight="1">
      <c r="K4640" s="4">
        <f t="shared" si="874"/>
        <v>12</v>
      </c>
      <c r="L4640" s="34">
        <v>43445</v>
      </c>
      <c r="M4640" s="4">
        <v>194</v>
      </c>
      <c r="N4640" s="4">
        <v>5</v>
      </c>
      <c r="O4640" s="31">
        <v>0.16666666666666666</v>
      </c>
      <c r="P4640" s="35">
        <v>6.49</v>
      </c>
      <c r="Q4640" s="36">
        <f t="shared" si="875"/>
        <v>15</v>
      </c>
      <c r="R4640" s="4">
        <f t="shared" si="876"/>
        <v>8.51</v>
      </c>
      <c r="S4640" s="31">
        <f t="shared" si="879"/>
        <v>0.20944444444444443</v>
      </c>
      <c r="T4640" s="31">
        <f t="shared" si="880"/>
        <v>0.77601851851851855</v>
      </c>
      <c r="U4640" s="4">
        <f t="shared" si="878"/>
        <v>0</v>
      </c>
      <c r="V4640" s="4" t="str">
        <f t="shared" si="873"/>
        <v/>
      </c>
      <c r="W4640" s="18" t="str">
        <f>IF(V4640="","",VLOOKUP(L4640,日射量と図３!$A$4:$C$368,3,TRUE)*238.85/100)</f>
        <v/>
      </c>
      <c r="X4640" s="4" t="str">
        <f t="shared" si="877"/>
        <v/>
      </c>
      <c r="Y4640" s="4" t="str">
        <f t="shared" si="883"/>
        <v/>
      </c>
      <c r="Z4640" s="4" t="str">
        <f t="shared" si="884"/>
        <v/>
      </c>
      <c r="AA4640" s="4" t="str">
        <f>IF($V4640="","",IF(Y4640&lt;36,0,IF(AND(36&lt;=Y4640,Y4640&lt;71),VLOOKUP($W4640,日射量と図３!$E$6:$F$34,2,TRUE),IF(AND(71&lt;=Y4640,Y4640&lt;107),VLOOKUP($W4640,日射量と図３!$E$6:$G$34,3,TRUE),IF(AND(107&lt;=Y4640,Y4640&lt;143),VLOOKUP($W4640,日射量と図３!$E$6:$H$34,4,TRUE),VLOOKUP($W4640,日射量と図３!$E$6:$I$34,5,TRUE))))))</f>
        <v/>
      </c>
      <c r="AB4640" s="4" t="str">
        <f>IF($V4640="","",IF(Z4640&lt;36,0,IF(AND(36&lt;=Z4640,Z4640&lt;71),VLOOKUP($W4640,日射量と図３!$E$6:$F$34,2,TRUE),IF(AND(71&lt;=Z4640,Z4640&lt;107),VLOOKUP($W4640,日射量と図３!$E$6:$G$34,3,TRUE),IF(AND(107&lt;=Z4640,Z4640&lt;143),VLOOKUP($W4640,日射量と図３!$E$6:$H$34,4,TRUE),VLOOKUP($W4640,日射量と図３!$E$6:$I$34,5,TRUE))))))</f>
        <v/>
      </c>
      <c r="AC4640" s="382" t="str">
        <f t="shared" si="881"/>
        <v/>
      </c>
      <c r="AD4640" s="382" t="str">
        <f t="shared" si="882"/>
        <v/>
      </c>
    </row>
    <row r="4641" spans="11:30" ht="13.5" customHeight="1">
      <c r="K4641" s="4">
        <f t="shared" si="874"/>
        <v>12</v>
      </c>
      <c r="L4641" s="34">
        <v>43445</v>
      </c>
      <c r="M4641" s="4">
        <v>194</v>
      </c>
      <c r="N4641" s="4">
        <v>6</v>
      </c>
      <c r="O4641" s="31">
        <v>0.20833333333333334</v>
      </c>
      <c r="P4641" s="35">
        <v>6.34</v>
      </c>
      <c r="Q4641" s="36">
        <f t="shared" si="875"/>
        <v>15</v>
      </c>
      <c r="R4641" s="4">
        <f t="shared" si="876"/>
        <v>8.66</v>
      </c>
      <c r="S4641" s="31">
        <f t="shared" si="879"/>
        <v>0.20944444444444443</v>
      </c>
      <c r="T4641" s="31">
        <f t="shared" si="880"/>
        <v>0.77601851851851855</v>
      </c>
      <c r="U4641" s="4">
        <f t="shared" si="878"/>
        <v>0</v>
      </c>
      <c r="V4641" s="4" t="str">
        <f t="shared" si="873"/>
        <v/>
      </c>
      <c r="W4641" s="18" t="str">
        <f>IF(V4641="","",VLOOKUP(L4641,日射量と図３!$A$4:$C$368,3,TRUE)*238.85/100)</f>
        <v/>
      </c>
      <c r="X4641" s="4" t="str">
        <f t="shared" si="877"/>
        <v/>
      </c>
      <c r="Y4641" s="4" t="str">
        <f t="shared" si="883"/>
        <v/>
      </c>
      <c r="Z4641" s="4" t="str">
        <f t="shared" si="884"/>
        <v/>
      </c>
      <c r="AA4641" s="4" t="str">
        <f>IF($V4641="","",IF(Y4641&lt;36,0,IF(AND(36&lt;=Y4641,Y4641&lt;71),VLOOKUP($W4641,日射量と図３!$E$6:$F$34,2,TRUE),IF(AND(71&lt;=Y4641,Y4641&lt;107),VLOOKUP($W4641,日射量と図３!$E$6:$G$34,3,TRUE),IF(AND(107&lt;=Y4641,Y4641&lt;143),VLOOKUP($W4641,日射量と図３!$E$6:$H$34,4,TRUE),VLOOKUP($W4641,日射量と図３!$E$6:$I$34,5,TRUE))))))</f>
        <v/>
      </c>
      <c r="AB4641" s="4" t="str">
        <f>IF($V4641="","",IF(Z4641&lt;36,0,IF(AND(36&lt;=Z4641,Z4641&lt;71),VLOOKUP($W4641,日射量と図３!$E$6:$F$34,2,TRUE),IF(AND(71&lt;=Z4641,Z4641&lt;107),VLOOKUP($W4641,日射量と図３!$E$6:$G$34,3,TRUE),IF(AND(107&lt;=Z4641,Z4641&lt;143),VLOOKUP($W4641,日射量と図３!$E$6:$H$34,4,TRUE),VLOOKUP($W4641,日射量と図３!$E$6:$I$34,5,TRUE))))))</f>
        <v/>
      </c>
      <c r="AC4641" s="382" t="str">
        <f t="shared" si="881"/>
        <v/>
      </c>
      <c r="AD4641" s="382" t="str">
        <f t="shared" si="882"/>
        <v/>
      </c>
    </row>
    <row r="4642" spans="11:30" ht="13.5" customHeight="1">
      <c r="K4642" s="4">
        <f t="shared" si="874"/>
        <v>12</v>
      </c>
      <c r="L4642" s="34">
        <v>43445</v>
      </c>
      <c r="M4642" s="4">
        <v>194</v>
      </c>
      <c r="N4642" s="4">
        <v>7</v>
      </c>
      <c r="O4642" s="31">
        <v>0.25</v>
      </c>
      <c r="P4642" s="35">
        <v>6.24</v>
      </c>
      <c r="Q4642" s="36">
        <f t="shared" si="875"/>
        <v>15</v>
      </c>
      <c r="R4642" s="4">
        <f t="shared" si="876"/>
        <v>8.76</v>
      </c>
      <c r="S4642" s="31">
        <f t="shared" si="879"/>
        <v>0.20944444444444443</v>
      </c>
      <c r="T4642" s="31">
        <f t="shared" si="880"/>
        <v>0.77601851851851855</v>
      </c>
      <c r="U4642" s="4">
        <f t="shared" si="878"/>
        <v>8.76</v>
      </c>
      <c r="V4642" s="4" t="str">
        <f t="shared" si="873"/>
        <v/>
      </c>
      <c r="W4642" s="18" t="str">
        <f>IF(V4642="","",VLOOKUP(L4642,日射量と図３!$A$4:$C$368,3,TRUE)*238.85/100)</f>
        <v/>
      </c>
      <c r="X4642" s="4" t="str">
        <f t="shared" si="877"/>
        <v/>
      </c>
      <c r="Y4642" s="4" t="str">
        <f t="shared" si="883"/>
        <v/>
      </c>
      <c r="Z4642" s="4" t="str">
        <f t="shared" si="884"/>
        <v/>
      </c>
      <c r="AA4642" s="4" t="str">
        <f>IF($V4642="","",IF(Y4642&lt;36,0,IF(AND(36&lt;=Y4642,Y4642&lt;71),VLOOKUP($W4642,日射量と図３!$E$6:$F$34,2,TRUE),IF(AND(71&lt;=Y4642,Y4642&lt;107),VLOOKUP($W4642,日射量と図３!$E$6:$G$34,3,TRUE),IF(AND(107&lt;=Y4642,Y4642&lt;143),VLOOKUP($W4642,日射量と図３!$E$6:$H$34,4,TRUE),VLOOKUP($W4642,日射量と図３!$E$6:$I$34,5,TRUE))))))</f>
        <v/>
      </c>
      <c r="AB4642" s="4" t="str">
        <f>IF($V4642="","",IF(Z4642&lt;36,0,IF(AND(36&lt;=Z4642,Z4642&lt;71),VLOOKUP($W4642,日射量と図３!$E$6:$F$34,2,TRUE),IF(AND(71&lt;=Z4642,Z4642&lt;107),VLOOKUP($W4642,日射量と図３!$E$6:$G$34,3,TRUE),IF(AND(107&lt;=Z4642,Z4642&lt;143),VLOOKUP($W4642,日射量と図３!$E$6:$H$34,4,TRUE),VLOOKUP($W4642,日射量と図３!$E$6:$I$34,5,TRUE))))))</f>
        <v/>
      </c>
      <c r="AC4642" s="382" t="str">
        <f t="shared" si="881"/>
        <v/>
      </c>
      <c r="AD4642" s="382" t="str">
        <f t="shared" si="882"/>
        <v/>
      </c>
    </row>
    <row r="4643" spans="11:30" ht="13.5" customHeight="1">
      <c r="K4643" s="4">
        <f t="shared" si="874"/>
        <v>12</v>
      </c>
      <c r="L4643" s="34">
        <v>43445</v>
      </c>
      <c r="M4643" s="4">
        <v>194</v>
      </c>
      <c r="N4643" s="4">
        <v>8</v>
      </c>
      <c r="O4643" s="31">
        <v>0.29166666666666669</v>
      </c>
      <c r="P4643" s="35">
        <v>6.08</v>
      </c>
      <c r="Q4643" s="36">
        <f t="shared" si="875"/>
        <v>12</v>
      </c>
      <c r="R4643" s="4">
        <f t="shared" si="876"/>
        <v>5.92</v>
      </c>
      <c r="S4643" s="31">
        <f t="shared" si="879"/>
        <v>0.20944444444444443</v>
      </c>
      <c r="T4643" s="31">
        <f t="shared" si="880"/>
        <v>0.77601851851851855</v>
      </c>
      <c r="U4643" s="4">
        <f t="shared" si="878"/>
        <v>5.92</v>
      </c>
      <c r="V4643" s="4" t="str">
        <f t="shared" si="873"/>
        <v/>
      </c>
      <c r="W4643" s="18" t="str">
        <f>IF(V4643="","",VLOOKUP(L4643,日射量と図３!$A$4:$C$368,3,TRUE)*238.85/100)</f>
        <v/>
      </c>
      <c r="X4643" s="4" t="str">
        <f t="shared" si="877"/>
        <v/>
      </c>
      <c r="Y4643" s="4" t="str">
        <f t="shared" si="883"/>
        <v/>
      </c>
      <c r="Z4643" s="4" t="str">
        <f t="shared" si="884"/>
        <v/>
      </c>
      <c r="AA4643" s="4" t="str">
        <f>IF($V4643="","",IF(Y4643&lt;36,0,IF(AND(36&lt;=Y4643,Y4643&lt;71),VLOOKUP($W4643,日射量と図３!$E$6:$F$34,2,TRUE),IF(AND(71&lt;=Y4643,Y4643&lt;107),VLOOKUP($W4643,日射量と図３!$E$6:$G$34,3,TRUE),IF(AND(107&lt;=Y4643,Y4643&lt;143),VLOOKUP($W4643,日射量と図３!$E$6:$H$34,4,TRUE),VLOOKUP($W4643,日射量と図３!$E$6:$I$34,5,TRUE))))))</f>
        <v/>
      </c>
      <c r="AB4643" s="4" t="str">
        <f>IF($V4643="","",IF(Z4643&lt;36,0,IF(AND(36&lt;=Z4643,Z4643&lt;71),VLOOKUP($W4643,日射量と図３!$E$6:$F$34,2,TRUE),IF(AND(71&lt;=Z4643,Z4643&lt;107),VLOOKUP($W4643,日射量と図３!$E$6:$G$34,3,TRUE),IF(AND(107&lt;=Z4643,Z4643&lt;143),VLOOKUP($W4643,日射量と図３!$E$6:$H$34,4,TRUE),VLOOKUP($W4643,日射量と図３!$E$6:$I$34,5,TRUE))))))</f>
        <v/>
      </c>
      <c r="AC4643" s="382" t="str">
        <f t="shared" si="881"/>
        <v/>
      </c>
      <c r="AD4643" s="382" t="str">
        <f t="shared" si="882"/>
        <v/>
      </c>
    </row>
    <row r="4644" spans="11:30" ht="13.5" customHeight="1">
      <c r="K4644" s="4">
        <f t="shared" si="874"/>
        <v>12</v>
      </c>
      <c r="L4644" s="34">
        <v>43445</v>
      </c>
      <c r="M4644" s="4">
        <v>194</v>
      </c>
      <c r="N4644" s="4">
        <v>9</v>
      </c>
      <c r="O4644" s="31">
        <v>0.33333333333333331</v>
      </c>
      <c r="P4644" s="35">
        <v>6.910000000000001</v>
      </c>
      <c r="Q4644" s="36">
        <f t="shared" si="875"/>
        <v>12</v>
      </c>
      <c r="R4644" s="4">
        <f t="shared" si="876"/>
        <v>5.089999999999999</v>
      </c>
      <c r="S4644" s="31">
        <f t="shared" si="879"/>
        <v>0.20944444444444443</v>
      </c>
      <c r="T4644" s="31">
        <f t="shared" si="880"/>
        <v>0.77601851851851855</v>
      </c>
      <c r="U4644" s="4">
        <f t="shared" si="878"/>
        <v>5.089999999999999</v>
      </c>
      <c r="V4644" s="4" t="str">
        <f t="shared" si="873"/>
        <v/>
      </c>
      <c r="W4644" s="18" t="str">
        <f>IF(V4644="","",VLOOKUP(L4644,日射量と図３!$A$4:$C$368,3,TRUE)*238.85/100)</f>
        <v/>
      </c>
      <c r="X4644" s="4" t="str">
        <f t="shared" si="877"/>
        <v/>
      </c>
      <c r="Y4644" s="4" t="str">
        <f t="shared" si="883"/>
        <v/>
      </c>
      <c r="Z4644" s="4" t="str">
        <f t="shared" si="884"/>
        <v/>
      </c>
      <c r="AA4644" s="4" t="str">
        <f>IF($V4644="","",IF(Y4644&lt;36,0,IF(AND(36&lt;=Y4644,Y4644&lt;71),VLOOKUP($W4644,日射量と図３!$E$6:$F$34,2,TRUE),IF(AND(71&lt;=Y4644,Y4644&lt;107),VLOOKUP($W4644,日射量と図３!$E$6:$G$34,3,TRUE),IF(AND(107&lt;=Y4644,Y4644&lt;143),VLOOKUP($W4644,日射量と図３!$E$6:$H$34,4,TRUE),VLOOKUP($W4644,日射量と図３!$E$6:$I$34,5,TRUE))))))</f>
        <v/>
      </c>
      <c r="AB4644" s="4" t="str">
        <f>IF($V4644="","",IF(Z4644&lt;36,0,IF(AND(36&lt;=Z4644,Z4644&lt;71),VLOOKUP($W4644,日射量と図３!$E$6:$F$34,2,TRUE),IF(AND(71&lt;=Z4644,Z4644&lt;107),VLOOKUP($W4644,日射量と図３!$E$6:$G$34,3,TRUE),IF(AND(107&lt;=Z4644,Z4644&lt;143),VLOOKUP($W4644,日射量と図３!$E$6:$H$34,4,TRUE),VLOOKUP($W4644,日射量と図３!$E$6:$I$34,5,TRUE))))))</f>
        <v/>
      </c>
      <c r="AC4644" s="382" t="str">
        <f t="shared" si="881"/>
        <v/>
      </c>
      <c r="AD4644" s="382" t="str">
        <f t="shared" si="882"/>
        <v/>
      </c>
    </row>
    <row r="4645" spans="11:30" ht="13.5" customHeight="1">
      <c r="K4645" s="4">
        <f t="shared" si="874"/>
        <v>12</v>
      </c>
      <c r="L4645" s="34">
        <v>43445</v>
      </c>
      <c r="M4645" s="4">
        <v>194</v>
      </c>
      <c r="N4645" s="4">
        <v>10</v>
      </c>
      <c r="O4645" s="31">
        <v>0.375</v>
      </c>
      <c r="P4645" s="35">
        <v>8.0500000000000007</v>
      </c>
      <c r="Q4645" s="36">
        <f t="shared" si="875"/>
        <v>12</v>
      </c>
      <c r="R4645" s="4">
        <f t="shared" si="876"/>
        <v>3.9499999999999993</v>
      </c>
      <c r="S4645" s="31">
        <f t="shared" si="879"/>
        <v>0.20944444444444443</v>
      </c>
      <c r="T4645" s="31">
        <f t="shared" si="880"/>
        <v>0.77601851851851855</v>
      </c>
      <c r="U4645" s="4">
        <f t="shared" si="878"/>
        <v>3.9499999999999993</v>
      </c>
      <c r="V4645" s="4" t="str">
        <f t="shared" si="873"/>
        <v/>
      </c>
      <c r="W4645" s="18" t="str">
        <f>IF(V4645="","",VLOOKUP(L4645,日射量と図３!$A$4:$C$368,3,TRUE)*238.85/100)</f>
        <v/>
      </c>
      <c r="X4645" s="4" t="str">
        <f t="shared" si="877"/>
        <v/>
      </c>
      <c r="Y4645" s="4" t="str">
        <f t="shared" si="883"/>
        <v/>
      </c>
      <c r="Z4645" s="4" t="str">
        <f t="shared" si="884"/>
        <v/>
      </c>
      <c r="AA4645" s="4" t="str">
        <f>IF($V4645="","",IF(Y4645&lt;36,0,IF(AND(36&lt;=Y4645,Y4645&lt;71),VLOOKUP($W4645,日射量と図３!$E$6:$F$34,2,TRUE),IF(AND(71&lt;=Y4645,Y4645&lt;107),VLOOKUP($W4645,日射量と図３!$E$6:$G$34,3,TRUE),IF(AND(107&lt;=Y4645,Y4645&lt;143),VLOOKUP($W4645,日射量と図３!$E$6:$H$34,4,TRUE),VLOOKUP($W4645,日射量と図３!$E$6:$I$34,5,TRUE))))))</f>
        <v/>
      </c>
      <c r="AB4645" s="4" t="str">
        <f>IF($V4645="","",IF(Z4645&lt;36,0,IF(AND(36&lt;=Z4645,Z4645&lt;71),VLOOKUP($W4645,日射量と図３!$E$6:$F$34,2,TRUE),IF(AND(71&lt;=Z4645,Z4645&lt;107),VLOOKUP($W4645,日射量と図３!$E$6:$G$34,3,TRUE),IF(AND(107&lt;=Z4645,Z4645&lt;143),VLOOKUP($W4645,日射量と図３!$E$6:$H$34,4,TRUE),VLOOKUP($W4645,日射量と図３!$E$6:$I$34,5,TRUE))))))</f>
        <v/>
      </c>
      <c r="AC4645" s="382" t="str">
        <f t="shared" si="881"/>
        <v/>
      </c>
      <c r="AD4645" s="382" t="str">
        <f t="shared" si="882"/>
        <v/>
      </c>
    </row>
    <row r="4646" spans="11:30" ht="13.5" customHeight="1">
      <c r="K4646" s="4">
        <f t="shared" si="874"/>
        <v>12</v>
      </c>
      <c r="L4646" s="34">
        <v>43445</v>
      </c>
      <c r="M4646" s="4">
        <v>194</v>
      </c>
      <c r="N4646" s="4">
        <v>11</v>
      </c>
      <c r="O4646" s="31">
        <v>0.41666666666666669</v>
      </c>
      <c r="P4646" s="35">
        <v>9.08</v>
      </c>
      <c r="Q4646" s="36">
        <f t="shared" si="875"/>
        <v>12</v>
      </c>
      <c r="R4646" s="4">
        <f t="shared" si="876"/>
        <v>2.92</v>
      </c>
      <c r="S4646" s="31">
        <f t="shared" si="879"/>
        <v>0.20944444444444443</v>
      </c>
      <c r="T4646" s="31">
        <f t="shared" si="880"/>
        <v>0.77601851851851855</v>
      </c>
      <c r="U4646" s="4">
        <f t="shared" si="878"/>
        <v>2.92</v>
      </c>
      <c r="V4646" s="4" t="str">
        <f t="shared" si="873"/>
        <v/>
      </c>
      <c r="W4646" s="18" t="str">
        <f>IF(V4646="","",VLOOKUP(L4646,日射量と図３!$A$4:$C$368,3,TRUE)*238.85/100)</f>
        <v/>
      </c>
      <c r="X4646" s="4" t="str">
        <f t="shared" si="877"/>
        <v/>
      </c>
      <c r="Y4646" s="4" t="str">
        <f t="shared" si="883"/>
        <v/>
      </c>
      <c r="Z4646" s="4" t="str">
        <f t="shared" si="884"/>
        <v/>
      </c>
      <c r="AA4646" s="4" t="str">
        <f>IF($V4646="","",IF(Y4646&lt;36,0,IF(AND(36&lt;=Y4646,Y4646&lt;71),VLOOKUP($W4646,日射量と図３!$E$6:$F$34,2,TRUE),IF(AND(71&lt;=Y4646,Y4646&lt;107),VLOOKUP($W4646,日射量と図３!$E$6:$G$34,3,TRUE),IF(AND(107&lt;=Y4646,Y4646&lt;143),VLOOKUP($W4646,日射量と図３!$E$6:$H$34,4,TRUE),VLOOKUP($W4646,日射量と図３!$E$6:$I$34,5,TRUE))))))</f>
        <v/>
      </c>
      <c r="AB4646" s="4" t="str">
        <f>IF($V4646="","",IF(Z4646&lt;36,0,IF(AND(36&lt;=Z4646,Z4646&lt;71),VLOOKUP($W4646,日射量と図３!$E$6:$F$34,2,TRUE),IF(AND(71&lt;=Z4646,Z4646&lt;107),VLOOKUP($W4646,日射量と図３!$E$6:$G$34,3,TRUE),IF(AND(107&lt;=Z4646,Z4646&lt;143),VLOOKUP($W4646,日射量と図３!$E$6:$H$34,4,TRUE),VLOOKUP($W4646,日射量と図３!$E$6:$I$34,5,TRUE))))))</f>
        <v/>
      </c>
      <c r="AC4646" s="382" t="str">
        <f t="shared" si="881"/>
        <v/>
      </c>
      <c r="AD4646" s="382" t="str">
        <f t="shared" si="882"/>
        <v/>
      </c>
    </row>
    <row r="4647" spans="11:30" ht="13.5" customHeight="1">
      <c r="K4647" s="4">
        <f t="shared" si="874"/>
        <v>12</v>
      </c>
      <c r="L4647" s="34">
        <v>43445</v>
      </c>
      <c r="M4647" s="4">
        <v>194</v>
      </c>
      <c r="N4647" s="4">
        <v>12</v>
      </c>
      <c r="O4647" s="31">
        <v>0.45833333333333331</v>
      </c>
      <c r="P4647" s="35">
        <v>10.220000000000001</v>
      </c>
      <c r="Q4647" s="36">
        <f t="shared" si="875"/>
        <v>12</v>
      </c>
      <c r="R4647" s="4">
        <f t="shared" si="876"/>
        <v>1.7799999999999994</v>
      </c>
      <c r="S4647" s="31">
        <f t="shared" si="879"/>
        <v>0.20944444444444443</v>
      </c>
      <c r="T4647" s="31">
        <f t="shared" si="880"/>
        <v>0.77601851851851855</v>
      </c>
      <c r="U4647" s="4">
        <f t="shared" si="878"/>
        <v>1.7799999999999994</v>
      </c>
      <c r="V4647" s="4" t="str">
        <f t="shared" si="873"/>
        <v/>
      </c>
      <c r="W4647" s="18" t="str">
        <f>IF(V4647="","",VLOOKUP(L4647,日射量と図３!$A$4:$C$368,3,TRUE)*238.85/100)</f>
        <v/>
      </c>
      <c r="X4647" s="4" t="str">
        <f t="shared" si="877"/>
        <v/>
      </c>
      <c r="Y4647" s="4" t="str">
        <f t="shared" si="883"/>
        <v/>
      </c>
      <c r="Z4647" s="4" t="str">
        <f t="shared" si="884"/>
        <v/>
      </c>
      <c r="AA4647" s="4" t="str">
        <f>IF($V4647="","",IF(Y4647&lt;36,0,IF(AND(36&lt;=Y4647,Y4647&lt;71),VLOOKUP($W4647,日射量と図３!$E$6:$F$34,2,TRUE),IF(AND(71&lt;=Y4647,Y4647&lt;107),VLOOKUP($W4647,日射量と図３!$E$6:$G$34,3,TRUE),IF(AND(107&lt;=Y4647,Y4647&lt;143),VLOOKUP($W4647,日射量と図３!$E$6:$H$34,4,TRUE),VLOOKUP($W4647,日射量と図３!$E$6:$I$34,5,TRUE))))))</f>
        <v/>
      </c>
      <c r="AB4647" s="4" t="str">
        <f>IF($V4647="","",IF(Z4647&lt;36,0,IF(AND(36&lt;=Z4647,Z4647&lt;71),VLOOKUP($W4647,日射量と図３!$E$6:$F$34,2,TRUE),IF(AND(71&lt;=Z4647,Z4647&lt;107),VLOOKUP($W4647,日射量と図３!$E$6:$G$34,3,TRUE),IF(AND(107&lt;=Z4647,Z4647&lt;143),VLOOKUP($W4647,日射量と図３!$E$6:$H$34,4,TRUE),VLOOKUP($W4647,日射量と図３!$E$6:$I$34,5,TRUE))))))</f>
        <v/>
      </c>
      <c r="AC4647" s="382" t="str">
        <f t="shared" si="881"/>
        <v/>
      </c>
      <c r="AD4647" s="382" t="str">
        <f t="shared" si="882"/>
        <v/>
      </c>
    </row>
    <row r="4648" spans="11:30" ht="13.5" customHeight="1">
      <c r="K4648" s="4">
        <f t="shared" si="874"/>
        <v>12</v>
      </c>
      <c r="L4648" s="34">
        <v>43445</v>
      </c>
      <c r="M4648" s="4">
        <v>194</v>
      </c>
      <c r="N4648" s="4">
        <v>13</v>
      </c>
      <c r="O4648" s="31">
        <v>0.5</v>
      </c>
      <c r="P4648" s="35">
        <v>10.9</v>
      </c>
      <c r="Q4648" s="36">
        <f t="shared" si="875"/>
        <v>12</v>
      </c>
      <c r="R4648" s="4">
        <f t="shared" si="876"/>
        <v>1.0999999999999996</v>
      </c>
      <c r="S4648" s="31">
        <f t="shared" si="879"/>
        <v>0.20944444444444443</v>
      </c>
      <c r="T4648" s="31">
        <f t="shared" si="880"/>
        <v>0.77601851851851855</v>
      </c>
      <c r="U4648" s="4">
        <f t="shared" si="878"/>
        <v>1.0999999999999996</v>
      </c>
      <c r="V4648" s="4" t="str">
        <f t="shared" ref="V4648:V4711" si="885">IF(N4648=1,SUM(U4648:U4671),"")</f>
        <v/>
      </c>
      <c r="W4648" s="18" t="str">
        <f>IF(V4648="","",VLOOKUP(L4648,日射量と図３!$A$4:$C$368,3,TRUE)*238.85/100)</f>
        <v/>
      </c>
      <c r="X4648" s="4" t="str">
        <f t="shared" si="877"/>
        <v/>
      </c>
      <c r="Y4648" s="4" t="str">
        <f t="shared" si="883"/>
        <v/>
      </c>
      <c r="Z4648" s="4" t="str">
        <f t="shared" si="884"/>
        <v/>
      </c>
      <c r="AA4648" s="4" t="str">
        <f>IF($V4648="","",IF(Y4648&lt;36,0,IF(AND(36&lt;=Y4648,Y4648&lt;71),VLOOKUP($W4648,日射量と図３!$E$6:$F$34,2,TRUE),IF(AND(71&lt;=Y4648,Y4648&lt;107),VLOOKUP($W4648,日射量と図３!$E$6:$G$34,3,TRUE),IF(AND(107&lt;=Y4648,Y4648&lt;143),VLOOKUP($W4648,日射量と図３!$E$6:$H$34,4,TRUE),VLOOKUP($W4648,日射量と図３!$E$6:$I$34,5,TRUE))))))</f>
        <v/>
      </c>
      <c r="AB4648" s="4" t="str">
        <f>IF($V4648="","",IF(Z4648&lt;36,0,IF(AND(36&lt;=Z4648,Z4648&lt;71),VLOOKUP($W4648,日射量と図３!$E$6:$F$34,2,TRUE),IF(AND(71&lt;=Z4648,Z4648&lt;107),VLOOKUP($W4648,日射量と図３!$E$6:$G$34,3,TRUE),IF(AND(107&lt;=Z4648,Z4648&lt;143),VLOOKUP($W4648,日射量と図３!$E$6:$H$34,4,TRUE),VLOOKUP($W4648,日射量と図３!$E$6:$I$34,5,TRUE))))))</f>
        <v/>
      </c>
      <c r="AC4648" s="382" t="str">
        <f t="shared" si="881"/>
        <v/>
      </c>
      <c r="AD4648" s="382" t="str">
        <f t="shared" si="882"/>
        <v/>
      </c>
    </row>
    <row r="4649" spans="11:30" ht="13.5" customHeight="1">
      <c r="K4649" s="4">
        <f t="shared" si="874"/>
        <v>12</v>
      </c>
      <c r="L4649" s="34">
        <v>43445</v>
      </c>
      <c r="M4649" s="4">
        <v>194</v>
      </c>
      <c r="N4649" s="4">
        <v>14</v>
      </c>
      <c r="O4649" s="31">
        <v>0.54166666666666663</v>
      </c>
      <c r="P4649" s="35">
        <v>10.860000000000001</v>
      </c>
      <c r="Q4649" s="36">
        <f t="shared" si="875"/>
        <v>12</v>
      </c>
      <c r="R4649" s="4">
        <f t="shared" si="876"/>
        <v>1.1399999999999988</v>
      </c>
      <c r="S4649" s="31">
        <f t="shared" si="879"/>
        <v>0.20944444444444443</v>
      </c>
      <c r="T4649" s="31">
        <f t="shared" si="880"/>
        <v>0.77601851851851855</v>
      </c>
      <c r="U4649" s="4">
        <f t="shared" si="878"/>
        <v>1.1399999999999988</v>
      </c>
      <c r="V4649" s="4" t="str">
        <f t="shared" si="885"/>
        <v/>
      </c>
      <c r="W4649" s="18" t="str">
        <f>IF(V4649="","",VLOOKUP(L4649,日射量と図３!$A$4:$C$368,3,TRUE)*238.85/100)</f>
        <v/>
      </c>
      <c r="X4649" s="4" t="str">
        <f t="shared" si="877"/>
        <v/>
      </c>
      <c r="Y4649" s="4" t="str">
        <f t="shared" si="883"/>
        <v/>
      </c>
      <c r="Z4649" s="4" t="str">
        <f t="shared" si="884"/>
        <v/>
      </c>
      <c r="AA4649" s="4" t="str">
        <f>IF($V4649="","",IF(Y4649&lt;36,0,IF(AND(36&lt;=Y4649,Y4649&lt;71),VLOOKUP($W4649,日射量と図３!$E$6:$F$34,2,TRUE),IF(AND(71&lt;=Y4649,Y4649&lt;107),VLOOKUP($W4649,日射量と図３!$E$6:$G$34,3,TRUE),IF(AND(107&lt;=Y4649,Y4649&lt;143),VLOOKUP($W4649,日射量と図３!$E$6:$H$34,4,TRUE),VLOOKUP($W4649,日射量と図３!$E$6:$I$34,5,TRUE))))))</f>
        <v/>
      </c>
      <c r="AB4649" s="4" t="str">
        <f>IF($V4649="","",IF(Z4649&lt;36,0,IF(AND(36&lt;=Z4649,Z4649&lt;71),VLOOKUP($W4649,日射量と図３!$E$6:$F$34,2,TRUE),IF(AND(71&lt;=Z4649,Z4649&lt;107),VLOOKUP($W4649,日射量と図３!$E$6:$G$34,3,TRUE),IF(AND(107&lt;=Z4649,Z4649&lt;143),VLOOKUP($W4649,日射量と図３!$E$6:$H$34,4,TRUE),VLOOKUP($W4649,日射量と図３!$E$6:$I$34,5,TRUE))))))</f>
        <v/>
      </c>
      <c r="AC4649" s="382" t="str">
        <f t="shared" si="881"/>
        <v/>
      </c>
      <c r="AD4649" s="382" t="str">
        <f t="shared" si="882"/>
        <v/>
      </c>
    </row>
    <row r="4650" spans="11:30" ht="13.5" customHeight="1">
      <c r="K4650" s="4">
        <f t="shared" si="874"/>
        <v>12</v>
      </c>
      <c r="L4650" s="34">
        <v>43445</v>
      </c>
      <c r="M4650" s="4">
        <v>194</v>
      </c>
      <c r="N4650" s="4">
        <v>15</v>
      </c>
      <c r="O4650" s="31">
        <v>0.58333333333333337</v>
      </c>
      <c r="P4650" s="35">
        <v>11.209999999999999</v>
      </c>
      <c r="Q4650" s="36">
        <f t="shared" si="875"/>
        <v>12</v>
      </c>
      <c r="R4650" s="4">
        <f t="shared" si="876"/>
        <v>0.79000000000000092</v>
      </c>
      <c r="S4650" s="31">
        <f t="shared" si="879"/>
        <v>0.20944444444444443</v>
      </c>
      <c r="T4650" s="31">
        <f t="shared" si="880"/>
        <v>0.77601851851851855</v>
      </c>
      <c r="U4650" s="4">
        <f t="shared" si="878"/>
        <v>0.79000000000000092</v>
      </c>
      <c r="V4650" s="4" t="str">
        <f t="shared" si="885"/>
        <v/>
      </c>
      <c r="W4650" s="18" t="str">
        <f>IF(V4650="","",VLOOKUP(L4650,日射量と図３!$A$4:$C$368,3,TRUE)*238.85/100)</f>
        <v/>
      </c>
      <c r="X4650" s="4" t="str">
        <f t="shared" si="877"/>
        <v/>
      </c>
      <c r="Y4650" s="4" t="str">
        <f t="shared" si="883"/>
        <v/>
      </c>
      <c r="Z4650" s="4" t="str">
        <f t="shared" si="884"/>
        <v/>
      </c>
      <c r="AA4650" s="4" t="str">
        <f>IF($V4650="","",IF(Y4650&lt;36,0,IF(AND(36&lt;=Y4650,Y4650&lt;71),VLOOKUP($W4650,日射量と図３!$E$6:$F$34,2,TRUE),IF(AND(71&lt;=Y4650,Y4650&lt;107),VLOOKUP($W4650,日射量と図３!$E$6:$G$34,3,TRUE),IF(AND(107&lt;=Y4650,Y4650&lt;143),VLOOKUP($W4650,日射量と図３!$E$6:$H$34,4,TRUE),VLOOKUP($W4650,日射量と図３!$E$6:$I$34,5,TRUE))))))</f>
        <v/>
      </c>
      <c r="AB4650" s="4" t="str">
        <f>IF($V4650="","",IF(Z4650&lt;36,0,IF(AND(36&lt;=Z4650,Z4650&lt;71),VLOOKUP($W4650,日射量と図３!$E$6:$F$34,2,TRUE),IF(AND(71&lt;=Z4650,Z4650&lt;107),VLOOKUP($W4650,日射量と図３!$E$6:$G$34,3,TRUE),IF(AND(107&lt;=Z4650,Z4650&lt;143),VLOOKUP($W4650,日射量と図３!$E$6:$H$34,4,TRUE),VLOOKUP($W4650,日射量と図３!$E$6:$I$34,5,TRUE))))))</f>
        <v/>
      </c>
      <c r="AC4650" s="382" t="str">
        <f t="shared" si="881"/>
        <v/>
      </c>
      <c r="AD4650" s="382" t="str">
        <f t="shared" si="882"/>
        <v/>
      </c>
    </row>
    <row r="4651" spans="11:30" ht="13.5" customHeight="1">
      <c r="K4651" s="4">
        <f t="shared" si="874"/>
        <v>12</v>
      </c>
      <c r="L4651" s="34">
        <v>43445</v>
      </c>
      <c r="M4651" s="4">
        <v>194</v>
      </c>
      <c r="N4651" s="4">
        <v>16</v>
      </c>
      <c r="O4651" s="31">
        <v>0.625</v>
      </c>
      <c r="P4651" s="35">
        <v>10.95</v>
      </c>
      <c r="Q4651" s="36">
        <f t="shared" si="875"/>
        <v>16</v>
      </c>
      <c r="R4651" s="4">
        <f t="shared" si="876"/>
        <v>5.0500000000000007</v>
      </c>
      <c r="S4651" s="31">
        <f t="shared" si="879"/>
        <v>0.20944444444444443</v>
      </c>
      <c r="T4651" s="31">
        <f t="shared" si="880"/>
        <v>0.77601851851851855</v>
      </c>
      <c r="U4651" s="4">
        <f t="shared" si="878"/>
        <v>5.0500000000000007</v>
      </c>
      <c r="V4651" s="4" t="str">
        <f t="shared" si="885"/>
        <v/>
      </c>
      <c r="W4651" s="18" t="str">
        <f>IF(V4651="","",VLOOKUP(L4651,日射量と図３!$A$4:$C$368,3,TRUE)*238.85/100)</f>
        <v/>
      </c>
      <c r="X4651" s="4" t="str">
        <f t="shared" si="877"/>
        <v/>
      </c>
      <c r="Y4651" s="4" t="str">
        <f t="shared" si="883"/>
        <v/>
      </c>
      <c r="Z4651" s="4" t="str">
        <f t="shared" si="884"/>
        <v/>
      </c>
      <c r="AA4651" s="4" t="str">
        <f>IF($V4651="","",IF(Y4651&lt;36,0,IF(AND(36&lt;=Y4651,Y4651&lt;71),VLOOKUP($W4651,日射量と図３!$E$6:$F$34,2,TRUE),IF(AND(71&lt;=Y4651,Y4651&lt;107),VLOOKUP($W4651,日射量と図３!$E$6:$G$34,3,TRUE),IF(AND(107&lt;=Y4651,Y4651&lt;143),VLOOKUP($W4651,日射量と図３!$E$6:$H$34,4,TRUE),VLOOKUP($W4651,日射量と図３!$E$6:$I$34,5,TRUE))))))</f>
        <v/>
      </c>
      <c r="AB4651" s="4" t="str">
        <f>IF($V4651="","",IF(Z4651&lt;36,0,IF(AND(36&lt;=Z4651,Z4651&lt;71),VLOOKUP($W4651,日射量と図３!$E$6:$F$34,2,TRUE),IF(AND(71&lt;=Z4651,Z4651&lt;107),VLOOKUP($W4651,日射量と図３!$E$6:$G$34,3,TRUE),IF(AND(107&lt;=Z4651,Z4651&lt;143),VLOOKUP($W4651,日射量と図３!$E$6:$H$34,4,TRUE),VLOOKUP($W4651,日射量と図３!$E$6:$I$34,5,TRUE))))))</f>
        <v/>
      </c>
      <c r="AC4651" s="382" t="str">
        <f t="shared" si="881"/>
        <v/>
      </c>
      <c r="AD4651" s="382" t="str">
        <f t="shared" si="882"/>
        <v/>
      </c>
    </row>
    <row r="4652" spans="11:30" ht="13.5" customHeight="1">
      <c r="K4652" s="4">
        <f t="shared" si="874"/>
        <v>12</v>
      </c>
      <c r="L4652" s="34">
        <v>43445</v>
      </c>
      <c r="M4652" s="4">
        <v>194</v>
      </c>
      <c r="N4652" s="4">
        <v>17</v>
      </c>
      <c r="O4652" s="31">
        <v>0.66666666666666663</v>
      </c>
      <c r="P4652" s="35">
        <v>10.45</v>
      </c>
      <c r="Q4652" s="36">
        <f t="shared" si="875"/>
        <v>16</v>
      </c>
      <c r="R4652" s="4">
        <f t="shared" si="876"/>
        <v>5.5500000000000007</v>
      </c>
      <c r="S4652" s="31">
        <f t="shared" si="879"/>
        <v>0.20944444444444443</v>
      </c>
      <c r="T4652" s="31">
        <f t="shared" si="880"/>
        <v>0.77601851851851855</v>
      </c>
      <c r="U4652" s="4">
        <f t="shared" si="878"/>
        <v>5.5500000000000007</v>
      </c>
      <c r="V4652" s="4" t="str">
        <f t="shared" si="885"/>
        <v/>
      </c>
      <c r="W4652" s="18" t="str">
        <f>IF(V4652="","",VLOOKUP(L4652,日射量と図３!$A$4:$C$368,3,TRUE)*238.85/100)</f>
        <v/>
      </c>
      <c r="X4652" s="4" t="str">
        <f t="shared" si="877"/>
        <v/>
      </c>
      <c r="Y4652" s="4" t="str">
        <f t="shared" si="883"/>
        <v/>
      </c>
      <c r="Z4652" s="4" t="str">
        <f t="shared" si="884"/>
        <v/>
      </c>
      <c r="AA4652" s="4" t="str">
        <f>IF($V4652="","",IF(Y4652&lt;36,0,IF(AND(36&lt;=Y4652,Y4652&lt;71),VLOOKUP($W4652,日射量と図３!$E$6:$F$34,2,TRUE),IF(AND(71&lt;=Y4652,Y4652&lt;107),VLOOKUP($W4652,日射量と図３!$E$6:$G$34,3,TRUE),IF(AND(107&lt;=Y4652,Y4652&lt;143),VLOOKUP($W4652,日射量と図３!$E$6:$H$34,4,TRUE),VLOOKUP($W4652,日射量と図３!$E$6:$I$34,5,TRUE))))))</f>
        <v/>
      </c>
      <c r="AB4652" s="4" t="str">
        <f>IF($V4652="","",IF(Z4652&lt;36,0,IF(AND(36&lt;=Z4652,Z4652&lt;71),VLOOKUP($W4652,日射量と図３!$E$6:$F$34,2,TRUE),IF(AND(71&lt;=Z4652,Z4652&lt;107),VLOOKUP($W4652,日射量と図３!$E$6:$G$34,3,TRUE),IF(AND(107&lt;=Z4652,Z4652&lt;143),VLOOKUP($W4652,日射量と図３!$E$6:$H$34,4,TRUE),VLOOKUP($W4652,日射量と図３!$E$6:$I$34,5,TRUE))))))</f>
        <v/>
      </c>
      <c r="AC4652" s="382" t="str">
        <f t="shared" si="881"/>
        <v/>
      </c>
      <c r="AD4652" s="382" t="str">
        <f t="shared" si="882"/>
        <v/>
      </c>
    </row>
    <row r="4653" spans="11:30" ht="13.5" customHeight="1">
      <c r="K4653" s="4">
        <f t="shared" si="874"/>
        <v>12</v>
      </c>
      <c r="L4653" s="34">
        <v>43445</v>
      </c>
      <c r="M4653" s="4">
        <v>194</v>
      </c>
      <c r="N4653" s="4">
        <v>18</v>
      </c>
      <c r="O4653" s="31">
        <v>0.70833333333333337</v>
      </c>
      <c r="P4653" s="35">
        <v>9.5400000000000009</v>
      </c>
      <c r="Q4653" s="36">
        <f t="shared" si="875"/>
        <v>16</v>
      </c>
      <c r="R4653" s="4">
        <f t="shared" si="876"/>
        <v>6.4599999999999991</v>
      </c>
      <c r="S4653" s="31">
        <f t="shared" si="879"/>
        <v>0.20944444444444443</v>
      </c>
      <c r="T4653" s="31">
        <f t="shared" si="880"/>
        <v>0.77601851851851855</v>
      </c>
      <c r="U4653" s="4">
        <f t="shared" si="878"/>
        <v>6.4599999999999991</v>
      </c>
      <c r="V4653" s="4" t="str">
        <f t="shared" si="885"/>
        <v/>
      </c>
      <c r="W4653" s="18" t="str">
        <f>IF(V4653="","",VLOOKUP(L4653,日射量と図３!$A$4:$C$368,3,TRUE)*238.85/100)</f>
        <v/>
      </c>
      <c r="X4653" s="4" t="str">
        <f t="shared" si="877"/>
        <v/>
      </c>
      <c r="Y4653" s="4" t="str">
        <f t="shared" si="883"/>
        <v/>
      </c>
      <c r="Z4653" s="4" t="str">
        <f t="shared" si="884"/>
        <v/>
      </c>
      <c r="AA4653" s="4" t="str">
        <f>IF($V4653="","",IF(Y4653&lt;36,0,IF(AND(36&lt;=Y4653,Y4653&lt;71),VLOOKUP($W4653,日射量と図３!$E$6:$F$34,2,TRUE),IF(AND(71&lt;=Y4653,Y4653&lt;107),VLOOKUP($W4653,日射量と図３!$E$6:$G$34,3,TRUE),IF(AND(107&lt;=Y4653,Y4653&lt;143),VLOOKUP($W4653,日射量と図３!$E$6:$H$34,4,TRUE),VLOOKUP($W4653,日射量と図３!$E$6:$I$34,5,TRUE))))))</f>
        <v/>
      </c>
      <c r="AB4653" s="4" t="str">
        <f>IF($V4653="","",IF(Z4653&lt;36,0,IF(AND(36&lt;=Z4653,Z4653&lt;71),VLOOKUP($W4653,日射量と図３!$E$6:$F$34,2,TRUE),IF(AND(71&lt;=Z4653,Z4653&lt;107),VLOOKUP($W4653,日射量と図３!$E$6:$G$34,3,TRUE),IF(AND(107&lt;=Z4653,Z4653&lt;143),VLOOKUP($W4653,日射量と図３!$E$6:$H$34,4,TRUE),VLOOKUP($W4653,日射量と図３!$E$6:$I$34,5,TRUE))))))</f>
        <v/>
      </c>
      <c r="AC4653" s="382" t="str">
        <f t="shared" si="881"/>
        <v/>
      </c>
      <c r="AD4653" s="382" t="str">
        <f t="shared" si="882"/>
        <v/>
      </c>
    </row>
    <row r="4654" spans="11:30" ht="13.5" customHeight="1">
      <c r="K4654" s="4">
        <f t="shared" si="874"/>
        <v>12</v>
      </c>
      <c r="L4654" s="34">
        <v>43445</v>
      </c>
      <c r="M4654" s="4">
        <v>194</v>
      </c>
      <c r="N4654" s="4">
        <v>19</v>
      </c>
      <c r="O4654" s="31">
        <v>0.75</v>
      </c>
      <c r="P4654" s="35">
        <v>8.94</v>
      </c>
      <c r="Q4654" s="36">
        <f t="shared" si="875"/>
        <v>16</v>
      </c>
      <c r="R4654" s="4">
        <f t="shared" si="876"/>
        <v>7.0600000000000005</v>
      </c>
      <c r="S4654" s="31">
        <f t="shared" si="879"/>
        <v>0.20944444444444443</v>
      </c>
      <c r="T4654" s="31">
        <f t="shared" si="880"/>
        <v>0.77601851851851855</v>
      </c>
      <c r="U4654" s="4">
        <f t="shared" si="878"/>
        <v>7.0600000000000005</v>
      </c>
      <c r="V4654" s="4" t="str">
        <f t="shared" si="885"/>
        <v/>
      </c>
      <c r="W4654" s="18" t="str">
        <f>IF(V4654="","",VLOOKUP(L4654,日射量と図３!$A$4:$C$368,3,TRUE)*238.85/100)</f>
        <v/>
      </c>
      <c r="X4654" s="4" t="str">
        <f t="shared" si="877"/>
        <v/>
      </c>
      <c r="Y4654" s="4" t="str">
        <f t="shared" si="883"/>
        <v/>
      </c>
      <c r="Z4654" s="4" t="str">
        <f t="shared" si="884"/>
        <v/>
      </c>
      <c r="AA4654" s="4" t="str">
        <f>IF($V4654="","",IF(Y4654&lt;36,0,IF(AND(36&lt;=Y4654,Y4654&lt;71),VLOOKUP($W4654,日射量と図３!$E$6:$F$34,2,TRUE),IF(AND(71&lt;=Y4654,Y4654&lt;107),VLOOKUP($W4654,日射量と図３!$E$6:$G$34,3,TRUE),IF(AND(107&lt;=Y4654,Y4654&lt;143),VLOOKUP($W4654,日射量と図３!$E$6:$H$34,4,TRUE),VLOOKUP($W4654,日射量と図３!$E$6:$I$34,5,TRUE))))))</f>
        <v/>
      </c>
      <c r="AB4654" s="4" t="str">
        <f>IF($V4654="","",IF(Z4654&lt;36,0,IF(AND(36&lt;=Z4654,Z4654&lt;71),VLOOKUP($W4654,日射量と図３!$E$6:$F$34,2,TRUE),IF(AND(71&lt;=Z4654,Z4654&lt;107),VLOOKUP($W4654,日射量と図３!$E$6:$G$34,3,TRUE),IF(AND(107&lt;=Z4654,Z4654&lt;143),VLOOKUP($W4654,日射量と図３!$E$6:$H$34,4,TRUE),VLOOKUP($W4654,日射量と図３!$E$6:$I$34,5,TRUE))))))</f>
        <v/>
      </c>
      <c r="AC4654" s="382" t="str">
        <f t="shared" si="881"/>
        <v/>
      </c>
      <c r="AD4654" s="382" t="str">
        <f t="shared" si="882"/>
        <v/>
      </c>
    </row>
    <row r="4655" spans="11:30" ht="13.5" customHeight="1">
      <c r="K4655" s="4">
        <f t="shared" si="874"/>
        <v>12</v>
      </c>
      <c r="L4655" s="34">
        <v>43445</v>
      </c>
      <c r="M4655" s="4">
        <v>194</v>
      </c>
      <c r="N4655" s="4">
        <v>20</v>
      </c>
      <c r="O4655" s="31">
        <v>0.79166666666666663</v>
      </c>
      <c r="P4655" s="35">
        <v>8.51</v>
      </c>
      <c r="Q4655" s="36">
        <f t="shared" si="875"/>
        <v>16</v>
      </c>
      <c r="R4655" s="4">
        <f t="shared" si="876"/>
        <v>7.49</v>
      </c>
      <c r="S4655" s="31">
        <f t="shared" si="879"/>
        <v>0.20944444444444443</v>
      </c>
      <c r="T4655" s="31">
        <f t="shared" si="880"/>
        <v>0.77601851851851855</v>
      </c>
      <c r="U4655" s="4">
        <f t="shared" si="878"/>
        <v>0</v>
      </c>
      <c r="V4655" s="4" t="str">
        <f t="shared" si="885"/>
        <v/>
      </c>
      <c r="W4655" s="18" t="str">
        <f>IF(V4655="","",VLOOKUP(L4655,日射量と図３!$A$4:$C$368,3,TRUE)*238.85/100)</f>
        <v/>
      </c>
      <c r="X4655" s="4" t="str">
        <f t="shared" si="877"/>
        <v/>
      </c>
      <c r="Y4655" s="4" t="str">
        <f t="shared" si="883"/>
        <v/>
      </c>
      <c r="Z4655" s="4" t="str">
        <f t="shared" si="884"/>
        <v/>
      </c>
      <c r="AA4655" s="4" t="str">
        <f>IF($V4655="","",IF(Y4655&lt;36,0,IF(AND(36&lt;=Y4655,Y4655&lt;71),VLOOKUP($W4655,日射量と図３!$E$6:$F$34,2,TRUE),IF(AND(71&lt;=Y4655,Y4655&lt;107),VLOOKUP($W4655,日射量と図３!$E$6:$G$34,3,TRUE),IF(AND(107&lt;=Y4655,Y4655&lt;143),VLOOKUP($W4655,日射量と図３!$E$6:$H$34,4,TRUE),VLOOKUP($W4655,日射量と図３!$E$6:$I$34,5,TRUE))))))</f>
        <v/>
      </c>
      <c r="AB4655" s="4" t="str">
        <f>IF($V4655="","",IF(Z4655&lt;36,0,IF(AND(36&lt;=Z4655,Z4655&lt;71),VLOOKUP($W4655,日射量と図３!$E$6:$F$34,2,TRUE),IF(AND(71&lt;=Z4655,Z4655&lt;107),VLOOKUP($W4655,日射量と図３!$E$6:$G$34,3,TRUE),IF(AND(107&lt;=Z4655,Z4655&lt;143),VLOOKUP($W4655,日射量と図３!$E$6:$H$34,4,TRUE),VLOOKUP($W4655,日射量と図３!$E$6:$I$34,5,TRUE))))))</f>
        <v/>
      </c>
      <c r="AC4655" s="382" t="str">
        <f t="shared" si="881"/>
        <v/>
      </c>
      <c r="AD4655" s="382" t="str">
        <f t="shared" si="882"/>
        <v/>
      </c>
    </row>
    <row r="4656" spans="11:30" ht="13.5" customHeight="1">
      <c r="K4656" s="4">
        <f t="shared" si="874"/>
        <v>12</v>
      </c>
      <c r="L4656" s="34">
        <v>43445</v>
      </c>
      <c r="M4656" s="4">
        <v>194</v>
      </c>
      <c r="N4656" s="4">
        <v>21</v>
      </c>
      <c r="O4656" s="31">
        <v>0.83333333333333337</v>
      </c>
      <c r="P4656" s="35">
        <v>8.33</v>
      </c>
      <c r="Q4656" s="36">
        <f t="shared" si="875"/>
        <v>16</v>
      </c>
      <c r="R4656" s="4">
        <f t="shared" si="876"/>
        <v>7.67</v>
      </c>
      <c r="S4656" s="31">
        <f t="shared" si="879"/>
        <v>0.20944444444444443</v>
      </c>
      <c r="T4656" s="31">
        <f t="shared" si="880"/>
        <v>0.77601851851851855</v>
      </c>
      <c r="U4656" s="4">
        <f t="shared" si="878"/>
        <v>0</v>
      </c>
      <c r="V4656" s="4" t="str">
        <f t="shared" si="885"/>
        <v/>
      </c>
      <c r="W4656" s="18" t="str">
        <f>IF(V4656="","",VLOOKUP(L4656,日射量と図３!$A$4:$C$368,3,TRUE)*238.85/100)</f>
        <v/>
      </c>
      <c r="X4656" s="4" t="str">
        <f t="shared" si="877"/>
        <v/>
      </c>
      <c r="Y4656" s="4" t="str">
        <f t="shared" si="883"/>
        <v/>
      </c>
      <c r="Z4656" s="4" t="str">
        <f t="shared" si="884"/>
        <v/>
      </c>
      <c r="AA4656" s="4" t="str">
        <f>IF($V4656="","",IF(Y4656&lt;36,0,IF(AND(36&lt;=Y4656,Y4656&lt;71),VLOOKUP($W4656,日射量と図３!$E$6:$F$34,2,TRUE),IF(AND(71&lt;=Y4656,Y4656&lt;107),VLOOKUP($W4656,日射量と図３!$E$6:$G$34,3,TRUE),IF(AND(107&lt;=Y4656,Y4656&lt;143),VLOOKUP($W4656,日射量と図３!$E$6:$H$34,4,TRUE),VLOOKUP($W4656,日射量と図３!$E$6:$I$34,5,TRUE))))))</f>
        <v/>
      </c>
      <c r="AB4656" s="4" t="str">
        <f>IF($V4656="","",IF(Z4656&lt;36,0,IF(AND(36&lt;=Z4656,Z4656&lt;71),VLOOKUP($W4656,日射量と図３!$E$6:$F$34,2,TRUE),IF(AND(71&lt;=Z4656,Z4656&lt;107),VLOOKUP($W4656,日射量と図３!$E$6:$G$34,3,TRUE),IF(AND(107&lt;=Z4656,Z4656&lt;143),VLOOKUP($W4656,日射量と図３!$E$6:$H$34,4,TRUE),VLOOKUP($W4656,日射量と図３!$E$6:$I$34,5,TRUE))))))</f>
        <v/>
      </c>
      <c r="AC4656" s="382" t="str">
        <f t="shared" si="881"/>
        <v/>
      </c>
      <c r="AD4656" s="382" t="str">
        <f t="shared" si="882"/>
        <v/>
      </c>
    </row>
    <row r="4657" spans="11:30" ht="13.5" customHeight="1">
      <c r="K4657" s="4">
        <f t="shared" si="874"/>
        <v>12</v>
      </c>
      <c r="L4657" s="34">
        <v>43445</v>
      </c>
      <c r="M4657" s="4">
        <v>194</v>
      </c>
      <c r="N4657" s="4">
        <v>22</v>
      </c>
      <c r="O4657" s="31">
        <v>0.875</v>
      </c>
      <c r="P4657" s="35">
        <v>7.9799999999999995</v>
      </c>
      <c r="Q4657" s="36">
        <f t="shared" si="875"/>
        <v>16</v>
      </c>
      <c r="R4657" s="4">
        <f t="shared" si="876"/>
        <v>8.02</v>
      </c>
      <c r="S4657" s="31">
        <f t="shared" si="879"/>
        <v>0.20944444444444443</v>
      </c>
      <c r="T4657" s="31">
        <f t="shared" si="880"/>
        <v>0.77601851851851855</v>
      </c>
      <c r="U4657" s="4">
        <f t="shared" si="878"/>
        <v>0</v>
      </c>
      <c r="V4657" s="4" t="str">
        <f t="shared" si="885"/>
        <v/>
      </c>
      <c r="W4657" s="18" t="str">
        <f>IF(V4657="","",VLOOKUP(L4657,日射量と図３!$A$4:$C$368,3,TRUE)*238.85/100)</f>
        <v/>
      </c>
      <c r="X4657" s="4" t="str">
        <f t="shared" si="877"/>
        <v/>
      </c>
      <c r="Y4657" s="4" t="str">
        <f t="shared" si="883"/>
        <v/>
      </c>
      <c r="Z4657" s="4" t="str">
        <f t="shared" si="884"/>
        <v/>
      </c>
      <c r="AA4657" s="4" t="str">
        <f>IF($V4657="","",IF(Y4657&lt;36,0,IF(AND(36&lt;=Y4657,Y4657&lt;71),VLOOKUP($W4657,日射量と図３!$E$6:$F$34,2,TRUE),IF(AND(71&lt;=Y4657,Y4657&lt;107),VLOOKUP($W4657,日射量と図３!$E$6:$G$34,3,TRUE),IF(AND(107&lt;=Y4657,Y4657&lt;143),VLOOKUP($W4657,日射量と図３!$E$6:$H$34,4,TRUE),VLOOKUP($W4657,日射量と図３!$E$6:$I$34,5,TRUE))))))</f>
        <v/>
      </c>
      <c r="AB4657" s="4" t="str">
        <f>IF($V4657="","",IF(Z4657&lt;36,0,IF(AND(36&lt;=Z4657,Z4657&lt;71),VLOOKUP($W4657,日射量と図３!$E$6:$F$34,2,TRUE),IF(AND(71&lt;=Z4657,Z4657&lt;107),VLOOKUP($W4657,日射量と図３!$E$6:$G$34,3,TRUE),IF(AND(107&lt;=Z4657,Z4657&lt;143),VLOOKUP($W4657,日射量と図３!$E$6:$H$34,4,TRUE),VLOOKUP($W4657,日射量と図３!$E$6:$I$34,5,TRUE))))))</f>
        <v/>
      </c>
      <c r="AC4657" s="382" t="str">
        <f t="shared" si="881"/>
        <v/>
      </c>
      <c r="AD4657" s="382" t="str">
        <f t="shared" si="882"/>
        <v/>
      </c>
    </row>
    <row r="4658" spans="11:30" ht="13.5" customHeight="1">
      <c r="K4658" s="4">
        <f t="shared" si="874"/>
        <v>12</v>
      </c>
      <c r="L4658" s="34">
        <v>43445</v>
      </c>
      <c r="M4658" s="4">
        <v>194</v>
      </c>
      <c r="N4658" s="4">
        <v>23</v>
      </c>
      <c r="O4658" s="31">
        <v>0.91666666666666663</v>
      </c>
      <c r="P4658" s="35">
        <v>7.7099999999999991</v>
      </c>
      <c r="Q4658" s="36">
        <f t="shared" si="875"/>
        <v>13</v>
      </c>
      <c r="R4658" s="4">
        <f t="shared" si="876"/>
        <v>5.2900000000000009</v>
      </c>
      <c r="S4658" s="31">
        <f t="shared" si="879"/>
        <v>0.20944444444444443</v>
      </c>
      <c r="T4658" s="31">
        <f t="shared" si="880"/>
        <v>0.77601851851851855</v>
      </c>
      <c r="U4658" s="4">
        <f t="shared" si="878"/>
        <v>0</v>
      </c>
      <c r="V4658" s="4" t="str">
        <f t="shared" si="885"/>
        <v/>
      </c>
      <c r="W4658" s="18" t="str">
        <f>IF(V4658="","",VLOOKUP(L4658,日射量と図３!$A$4:$C$368,3,TRUE)*238.85/100)</f>
        <v/>
      </c>
      <c r="X4658" s="4" t="str">
        <f t="shared" si="877"/>
        <v/>
      </c>
      <c r="Y4658" s="4" t="str">
        <f t="shared" si="883"/>
        <v/>
      </c>
      <c r="Z4658" s="4" t="str">
        <f t="shared" si="884"/>
        <v/>
      </c>
      <c r="AA4658" s="4" t="str">
        <f>IF($V4658="","",IF(Y4658&lt;36,0,IF(AND(36&lt;=Y4658,Y4658&lt;71),VLOOKUP($W4658,日射量と図３!$E$6:$F$34,2,TRUE),IF(AND(71&lt;=Y4658,Y4658&lt;107),VLOOKUP($W4658,日射量と図３!$E$6:$G$34,3,TRUE),IF(AND(107&lt;=Y4658,Y4658&lt;143),VLOOKUP($W4658,日射量と図３!$E$6:$H$34,4,TRUE),VLOOKUP($W4658,日射量と図３!$E$6:$I$34,5,TRUE))))))</f>
        <v/>
      </c>
      <c r="AB4658" s="4" t="str">
        <f>IF($V4658="","",IF(Z4658&lt;36,0,IF(AND(36&lt;=Z4658,Z4658&lt;71),VLOOKUP($W4658,日射量と図３!$E$6:$F$34,2,TRUE),IF(AND(71&lt;=Z4658,Z4658&lt;107),VLOOKUP($W4658,日射量と図３!$E$6:$G$34,3,TRUE),IF(AND(107&lt;=Z4658,Z4658&lt;143),VLOOKUP($W4658,日射量と図３!$E$6:$H$34,4,TRUE),VLOOKUP($W4658,日射量と図３!$E$6:$I$34,5,TRUE))))))</f>
        <v/>
      </c>
      <c r="AC4658" s="382" t="str">
        <f t="shared" si="881"/>
        <v/>
      </c>
      <c r="AD4658" s="382" t="str">
        <f t="shared" si="882"/>
        <v/>
      </c>
    </row>
    <row r="4659" spans="11:30" ht="13.5" customHeight="1">
      <c r="K4659" s="4">
        <f t="shared" si="874"/>
        <v>12</v>
      </c>
      <c r="L4659" s="34">
        <v>43445</v>
      </c>
      <c r="M4659" s="4">
        <v>194</v>
      </c>
      <c r="N4659" s="4">
        <v>24</v>
      </c>
      <c r="O4659" s="31">
        <v>0.95833333333333337</v>
      </c>
      <c r="P4659" s="35">
        <v>7.2600000000000007</v>
      </c>
      <c r="Q4659" s="36">
        <f t="shared" si="875"/>
        <v>13</v>
      </c>
      <c r="R4659" s="4">
        <f t="shared" si="876"/>
        <v>5.7399999999999993</v>
      </c>
      <c r="S4659" s="31">
        <f t="shared" si="879"/>
        <v>0.20944444444444443</v>
      </c>
      <c r="T4659" s="31">
        <f t="shared" si="880"/>
        <v>0.77601851851851855</v>
      </c>
      <c r="U4659" s="4">
        <f t="shared" si="878"/>
        <v>0</v>
      </c>
      <c r="V4659" s="4" t="str">
        <f t="shared" si="885"/>
        <v/>
      </c>
      <c r="W4659" s="18" t="str">
        <f>IF(V4659="","",VLOOKUP(L4659,日射量と図３!$A$4:$C$368,3,TRUE)*238.85/100)</f>
        <v/>
      </c>
      <c r="X4659" s="4" t="str">
        <f t="shared" si="877"/>
        <v/>
      </c>
      <c r="Y4659" s="4" t="str">
        <f t="shared" si="883"/>
        <v/>
      </c>
      <c r="Z4659" s="4" t="str">
        <f t="shared" si="884"/>
        <v/>
      </c>
      <c r="AA4659" s="4" t="str">
        <f>IF($V4659="","",IF(Y4659&lt;36,0,IF(AND(36&lt;=Y4659,Y4659&lt;71),VLOOKUP($W4659,日射量と図３!$E$6:$F$34,2,TRUE),IF(AND(71&lt;=Y4659,Y4659&lt;107),VLOOKUP($W4659,日射量と図３!$E$6:$G$34,3,TRUE),IF(AND(107&lt;=Y4659,Y4659&lt;143),VLOOKUP($W4659,日射量と図３!$E$6:$H$34,4,TRUE),VLOOKUP($W4659,日射量と図３!$E$6:$I$34,5,TRUE))))))</f>
        <v/>
      </c>
      <c r="AB4659" s="4" t="str">
        <f>IF($V4659="","",IF(Z4659&lt;36,0,IF(AND(36&lt;=Z4659,Z4659&lt;71),VLOOKUP($W4659,日射量と図３!$E$6:$F$34,2,TRUE),IF(AND(71&lt;=Z4659,Z4659&lt;107),VLOOKUP($W4659,日射量と図３!$E$6:$G$34,3,TRUE),IF(AND(107&lt;=Z4659,Z4659&lt;143),VLOOKUP($W4659,日射量と図３!$E$6:$H$34,4,TRUE),VLOOKUP($W4659,日射量と図３!$E$6:$I$34,5,TRUE))))))</f>
        <v/>
      </c>
      <c r="AC4659" s="382" t="str">
        <f t="shared" si="881"/>
        <v/>
      </c>
      <c r="AD4659" s="382" t="str">
        <f t="shared" si="882"/>
        <v/>
      </c>
    </row>
    <row r="4660" spans="11:30" ht="13.5" customHeight="1">
      <c r="K4660" s="4">
        <f t="shared" si="874"/>
        <v>12</v>
      </c>
      <c r="L4660" s="34">
        <v>43446</v>
      </c>
      <c r="M4660" s="4">
        <v>195</v>
      </c>
      <c r="N4660" s="4">
        <v>1</v>
      </c>
      <c r="O4660" s="31">
        <v>0</v>
      </c>
      <c r="P4660" s="35">
        <v>7.0400000000000009</v>
      </c>
      <c r="Q4660" s="36">
        <f t="shared" si="875"/>
        <v>13</v>
      </c>
      <c r="R4660" s="4">
        <f t="shared" si="876"/>
        <v>5.9599999999999991</v>
      </c>
      <c r="S4660" s="31">
        <f t="shared" si="879"/>
        <v>0.20944444444444443</v>
      </c>
      <c r="T4660" s="31">
        <f t="shared" si="880"/>
        <v>0.77601851851851855</v>
      </c>
      <c r="U4660" s="4">
        <f t="shared" si="878"/>
        <v>0</v>
      </c>
      <c r="V4660" s="4">
        <f t="shared" si="885"/>
        <v>59.64</v>
      </c>
      <c r="W4660" s="18">
        <f>IF(V4660="","",VLOOKUP(L4660,日射量と図３!$A$4:$C$368,3,TRUE)*238.85/100)</f>
        <v>21.496500000000001</v>
      </c>
      <c r="X4660" s="4">
        <f t="shared" si="877"/>
        <v>14</v>
      </c>
      <c r="Y4660" s="4">
        <f t="shared" si="883"/>
        <v>26.632880999999998</v>
      </c>
      <c r="Z4660" s="4">
        <f t="shared" si="884"/>
        <v>30.022520399999998</v>
      </c>
      <c r="AA4660" s="4">
        <f>IF($V4660="","",IF(Y4660&lt;36,0,IF(AND(36&lt;=Y4660,Y4660&lt;71),VLOOKUP($W4660,日射量と図３!$E$6:$F$34,2,TRUE),IF(AND(71&lt;=Y4660,Y4660&lt;107),VLOOKUP($W4660,日射量と図３!$E$6:$G$34,3,TRUE),IF(AND(107&lt;=Y4660,Y4660&lt;143),VLOOKUP($W4660,日射量と図３!$E$6:$H$34,4,TRUE),VLOOKUP($W4660,日射量と図３!$E$6:$I$34,5,TRUE))))))</f>
        <v>0</v>
      </c>
      <c r="AB4660" s="4">
        <f>IF($V4660="","",IF(Z4660&lt;36,0,IF(AND(36&lt;=Z4660,Z4660&lt;71),VLOOKUP($W4660,日射量と図３!$E$6:$F$34,2,TRUE),IF(AND(71&lt;=Z4660,Z4660&lt;107),VLOOKUP($W4660,日射量と図３!$E$6:$G$34,3,TRUE),IF(AND(107&lt;=Z4660,Z4660&lt;143),VLOOKUP($W4660,日射量と図３!$E$6:$H$34,4,TRUE),VLOOKUP($W4660,日射量と図３!$E$6:$I$34,5,TRUE))))))</f>
        <v>0</v>
      </c>
      <c r="AC4660" s="382">
        <f t="shared" si="881"/>
        <v>0</v>
      </c>
      <c r="AD4660" s="382">
        <f t="shared" si="882"/>
        <v>0</v>
      </c>
    </row>
    <row r="4661" spans="11:30" ht="13.5" customHeight="1">
      <c r="K4661" s="4">
        <f t="shared" si="874"/>
        <v>12</v>
      </c>
      <c r="L4661" s="34">
        <v>43446</v>
      </c>
      <c r="M4661" s="4">
        <v>195</v>
      </c>
      <c r="N4661" s="4">
        <v>2</v>
      </c>
      <c r="O4661" s="31">
        <v>4.1666666666666664E-2</v>
      </c>
      <c r="P4661" s="35">
        <v>6.8900000000000006</v>
      </c>
      <c r="Q4661" s="36">
        <f t="shared" si="875"/>
        <v>13</v>
      </c>
      <c r="R4661" s="4">
        <f t="shared" si="876"/>
        <v>6.1099999999999994</v>
      </c>
      <c r="S4661" s="31">
        <f t="shared" si="879"/>
        <v>0.20944444444444443</v>
      </c>
      <c r="T4661" s="31">
        <f t="shared" si="880"/>
        <v>0.77601851851851855</v>
      </c>
      <c r="U4661" s="4">
        <f t="shared" si="878"/>
        <v>0</v>
      </c>
      <c r="V4661" s="4" t="str">
        <f t="shared" si="885"/>
        <v/>
      </c>
      <c r="W4661" s="18" t="str">
        <f>IF(V4661="","",VLOOKUP(L4661,日射量と図３!$A$4:$C$368,3,TRUE)*238.85/100)</f>
        <v/>
      </c>
      <c r="X4661" s="4" t="str">
        <f t="shared" si="877"/>
        <v/>
      </c>
      <c r="Y4661" s="4" t="str">
        <f t="shared" si="883"/>
        <v/>
      </c>
      <c r="Z4661" s="4" t="str">
        <f t="shared" si="884"/>
        <v/>
      </c>
      <c r="AA4661" s="4" t="str">
        <f>IF($V4661="","",IF(Y4661&lt;36,0,IF(AND(36&lt;=Y4661,Y4661&lt;71),VLOOKUP($W4661,日射量と図３!$E$6:$F$34,2,TRUE),IF(AND(71&lt;=Y4661,Y4661&lt;107),VLOOKUP($W4661,日射量と図３!$E$6:$G$34,3,TRUE),IF(AND(107&lt;=Y4661,Y4661&lt;143),VLOOKUP($W4661,日射量と図３!$E$6:$H$34,4,TRUE),VLOOKUP($W4661,日射量と図３!$E$6:$I$34,5,TRUE))))))</f>
        <v/>
      </c>
      <c r="AB4661" s="4" t="str">
        <f>IF($V4661="","",IF(Z4661&lt;36,0,IF(AND(36&lt;=Z4661,Z4661&lt;71),VLOOKUP($W4661,日射量と図３!$E$6:$F$34,2,TRUE),IF(AND(71&lt;=Z4661,Z4661&lt;107),VLOOKUP($W4661,日射量と図３!$E$6:$G$34,3,TRUE),IF(AND(107&lt;=Z4661,Z4661&lt;143),VLOOKUP($W4661,日射量と図３!$E$6:$H$34,4,TRUE),VLOOKUP($W4661,日射量と図３!$E$6:$I$34,5,TRUE))))))</f>
        <v/>
      </c>
      <c r="AC4661" s="382" t="str">
        <f t="shared" si="881"/>
        <v/>
      </c>
      <c r="AD4661" s="382" t="str">
        <f t="shared" si="882"/>
        <v/>
      </c>
    </row>
    <row r="4662" spans="11:30" ht="13.5" customHeight="1">
      <c r="K4662" s="4">
        <f t="shared" si="874"/>
        <v>12</v>
      </c>
      <c r="L4662" s="34">
        <v>43446</v>
      </c>
      <c r="M4662" s="4">
        <v>195</v>
      </c>
      <c r="N4662" s="4">
        <v>3</v>
      </c>
      <c r="O4662" s="31">
        <v>8.3333333333333329E-2</v>
      </c>
      <c r="P4662" s="35">
        <v>6.42</v>
      </c>
      <c r="Q4662" s="36">
        <f t="shared" si="875"/>
        <v>13</v>
      </c>
      <c r="R4662" s="4">
        <f t="shared" si="876"/>
        <v>6.58</v>
      </c>
      <c r="S4662" s="31">
        <f t="shared" si="879"/>
        <v>0.20944444444444443</v>
      </c>
      <c r="T4662" s="31">
        <f t="shared" si="880"/>
        <v>0.77601851851851855</v>
      </c>
      <c r="U4662" s="4">
        <f t="shared" si="878"/>
        <v>0</v>
      </c>
      <c r="V4662" s="4" t="str">
        <f t="shared" si="885"/>
        <v/>
      </c>
      <c r="W4662" s="18" t="str">
        <f>IF(V4662="","",VLOOKUP(L4662,日射量と図３!$A$4:$C$368,3,TRUE)*238.85/100)</f>
        <v/>
      </c>
      <c r="X4662" s="4" t="str">
        <f t="shared" si="877"/>
        <v/>
      </c>
      <c r="Y4662" s="4" t="str">
        <f t="shared" si="883"/>
        <v/>
      </c>
      <c r="Z4662" s="4" t="str">
        <f t="shared" si="884"/>
        <v/>
      </c>
      <c r="AA4662" s="4" t="str">
        <f>IF($V4662="","",IF(Y4662&lt;36,0,IF(AND(36&lt;=Y4662,Y4662&lt;71),VLOOKUP($W4662,日射量と図３!$E$6:$F$34,2,TRUE),IF(AND(71&lt;=Y4662,Y4662&lt;107),VLOOKUP($W4662,日射量と図３!$E$6:$G$34,3,TRUE),IF(AND(107&lt;=Y4662,Y4662&lt;143),VLOOKUP($W4662,日射量と図３!$E$6:$H$34,4,TRUE),VLOOKUP($W4662,日射量と図３!$E$6:$I$34,5,TRUE))))))</f>
        <v/>
      </c>
      <c r="AB4662" s="4" t="str">
        <f>IF($V4662="","",IF(Z4662&lt;36,0,IF(AND(36&lt;=Z4662,Z4662&lt;71),VLOOKUP($W4662,日射量と図３!$E$6:$F$34,2,TRUE),IF(AND(71&lt;=Z4662,Z4662&lt;107),VLOOKUP($W4662,日射量と図３!$E$6:$G$34,3,TRUE),IF(AND(107&lt;=Z4662,Z4662&lt;143),VLOOKUP($W4662,日射量と図３!$E$6:$H$34,4,TRUE),VLOOKUP($W4662,日射量と図３!$E$6:$I$34,5,TRUE))))))</f>
        <v/>
      </c>
      <c r="AC4662" s="382" t="str">
        <f t="shared" si="881"/>
        <v/>
      </c>
      <c r="AD4662" s="382" t="str">
        <f t="shared" si="882"/>
        <v/>
      </c>
    </row>
    <row r="4663" spans="11:30" ht="13.5" customHeight="1">
      <c r="K4663" s="4">
        <f t="shared" si="874"/>
        <v>12</v>
      </c>
      <c r="L4663" s="34">
        <v>43446</v>
      </c>
      <c r="M4663" s="4">
        <v>195</v>
      </c>
      <c r="N4663" s="4">
        <v>4</v>
      </c>
      <c r="O4663" s="31">
        <v>0.125</v>
      </c>
      <c r="P4663" s="35">
        <v>6.1099999999999985</v>
      </c>
      <c r="Q4663" s="36">
        <f t="shared" si="875"/>
        <v>13</v>
      </c>
      <c r="R4663" s="4">
        <f t="shared" si="876"/>
        <v>6.8900000000000015</v>
      </c>
      <c r="S4663" s="31">
        <f t="shared" si="879"/>
        <v>0.20944444444444443</v>
      </c>
      <c r="T4663" s="31">
        <f t="shared" si="880"/>
        <v>0.77601851851851855</v>
      </c>
      <c r="U4663" s="4">
        <f t="shared" si="878"/>
        <v>0</v>
      </c>
      <c r="V4663" s="4" t="str">
        <f t="shared" si="885"/>
        <v/>
      </c>
      <c r="W4663" s="18" t="str">
        <f>IF(V4663="","",VLOOKUP(L4663,日射量と図３!$A$4:$C$368,3,TRUE)*238.85/100)</f>
        <v/>
      </c>
      <c r="X4663" s="4" t="str">
        <f t="shared" si="877"/>
        <v/>
      </c>
      <c r="Y4663" s="4" t="str">
        <f t="shared" si="883"/>
        <v/>
      </c>
      <c r="Z4663" s="4" t="str">
        <f t="shared" si="884"/>
        <v/>
      </c>
      <c r="AA4663" s="4" t="str">
        <f>IF($V4663="","",IF(Y4663&lt;36,0,IF(AND(36&lt;=Y4663,Y4663&lt;71),VLOOKUP($W4663,日射量と図３!$E$6:$F$34,2,TRUE),IF(AND(71&lt;=Y4663,Y4663&lt;107),VLOOKUP($W4663,日射量と図３!$E$6:$G$34,3,TRUE),IF(AND(107&lt;=Y4663,Y4663&lt;143),VLOOKUP($W4663,日射量と図３!$E$6:$H$34,4,TRUE),VLOOKUP($W4663,日射量と図３!$E$6:$I$34,5,TRUE))))))</f>
        <v/>
      </c>
      <c r="AB4663" s="4" t="str">
        <f>IF($V4663="","",IF(Z4663&lt;36,0,IF(AND(36&lt;=Z4663,Z4663&lt;71),VLOOKUP($W4663,日射量と図３!$E$6:$F$34,2,TRUE),IF(AND(71&lt;=Z4663,Z4663&lt;107),VLOOKUP($W4663,日射量と図３!$E$6:$G$34,3,TRUE),IF(AND(107&lt;=Z4663,Z4663&lt;143),VLOOKUP($W4663,日射量と図３!$E$6:$H$34,4,TRUE),VLOOKUP($W4663,日射量と図３!$E$6:$I$34,5,TRUE))))))</f>
        <v/>
      </c>
      <c r="AC4663" s="382" t="str">
        <f t="shared" si="881"/>
        <v/>
      </c>
      <c r="AD4663" s="382" t="str">
        <f t="shared" si="882"/>
        <v/>
      </c>
    </row>
    <row r="4664" spans="11:30" ht="13.5" customHeight="1">
      <c r="K4664" s="4">
        <f t="shared" si="874"/>
        <v>12</v>
      </c>
      <c r="L4664" s="34">
        <v>43446</v>
      </c>
      <c r="M4664" s="4">
        <v>195</v>
      </c>
      <c r="N4664" s="4">
        <v>5</v>
      </c>
      <c r="O4664" s="31">
        <v>0.16666666666666666</v>
      </c>
      <c r="P4664" s="35">
        <v>5.6800000000000006</v>
      </c>
      <c r="Q4664" s="36">
        <f t="shared" si="875"/>
        <v>15</v>
      </c>
      <c r="R4664" s="4">
        <f t="shared" si="876"/>
        <v>9.32</v>
      </c>
      <c r="S4664" s="31">
        <f t="shared" si="879"/>
        <v>0.20944444444444443</v>
      </c>
      <c r="T4664" s="31">
        <f t="shared" si="880"/>
        <v>0.77601851851851855</v>
      </c>
      <c r="U4664" s="4">
        <f t="shared" si="878"/>
        <v>0</v>
      </c>
      <c r="V4664" s="4" t="str">
        <f t="shared" si="885"/>
        <v/>
      </c>
      <c r="W4664" s="18" t="str">
        <f>IF(V4664="","",VLOOKUP(L4664,日射量と図３!$A$4:$C$368,3,TRUE)*238.85/100)</f>
        <v/>
      </c>
      <c r="X4664" s="4" t="str">
        <f t="shared" si="877"/>
        <v/>
      </c>
      <c r="Y4664" s="4" t="str">
        <f t="shared" si="883"/>
        <v/>
      </c>
      <c r="Z4664" s="4" t="str">
        <f t="shared" si="884"/>
        <v/>
      </c>
      <c r="AA4664" s="4" t="str">
        <f>IF($V4664="","",IF(Y4664&lt;36,0,IF(AND(36&lt;=Y4664,Y4664&lt;71),VLOOKUP($W4664,日射量と図３!$E$6:$F$34,2,TRUE),IF(AND(71&lt;=Y4664,Y4664&lt;107),VLOOKUP($W4664,日射量と図３!$E$6:$G$34,3,TRUE),IF(AND(107&lt;=Y4664,Y4664&lt;143),VLOOKUP($W4664,日射量と図３!$E$6:$H$34,4,TRUE),VLOOKUP($W4664,日射量と図３!$E$6:$I$34,5,TRUE))))))</f>
        <v/>
      </c>
      <c r="AB4664" s="4" t="str">
        <f>IF($V4664="","",IF(Z4664&lt;36,0,IF(AND(36&lt;=Z4664,Z4664&lt;71),VLOOKUP($W4664,日射量と図３!$E$6:$F$34,2,TRUE),IF(AND(71&lt;=Z4664,Z4664&lt;107),VLOOKUP($W4664,日射量と図３!$E$6:$G$34,3,TRUE),IF(AND(107&lt;=Z4664,Z4664&lt;143),VLOOKUP($W4664,日射量と図３!$E$6:$H$34,4,TRUE),VLOOKUP($W4664,日射量と図３!$E$6:$I$34,5,TRUE))))))</f>
        <v/>
      </c>
      <c r="AC4664" s="382" t="str">
        <f t="shared" si="881"/>
        <v/>
      </c>
      <c r="AD4664" s="382" t="str">
        <f t="shared" si="882"/>
        <v/>
      </c>
    </row>
    <row r="4665" spans="11:30" ht="13.5" customHeight="1">
      <c r="K4665" s="4">
        <f t="shared" si="874"/>
        <v>12</v>
      </c>
      <c r="L4665" s="34">
        <v>43446</v>
      </c>
      <c r="M4665" s="4">
        <v>195</v>
      </c>
      <c r="N4665" s="4">
        <v>6</v>
      </c>
      <c r="O4665" s="31">
        <v>0.20833333333333334</v>
      </c>
      <c r="P4665" s="35">
        <v>5.3100000000000005</v>
      </c>
      <c r="Q4665" s="36">
        <f t="shared" si="875"/>
        <v>15</v>
      </c>
      <c r="R4665" s="4">
        <f t="shared" si="876"/>
        <v>9.69</v>
      </c>
      <c r="S4665" s="31">
        <f t="shared" si="879"/>
        <v>0.20944444444444443</v>
      </c>
      <c r="T4665" s="31">
        <f t="shared" si="880"/>
        <v>0.77601851851851855</v>
      </c>
      <c r="U4665" s="4">
        <f t="shared" si="878"/>
        <v>0</v>
      </c>
      <c r="V4665" s="4" t="str">
        <f t="shared" si="885"/>
        <v/>
      </c>
      <c r="W4665" s="18" t="str">
        <f>IF(V4665="","",VLOOKUP(L4665,日射量と図３!$A$4:$C$368,3,TRUE)*238.85/100)</f>
        <v/>
      </c>
      <c r="X4665" s="4" t="str">
        <f t="shared" si="877"/>
        <v/>
      </c>
      <c r="Y4665" s="4" t="str">
        <f t="shared" si="883"/>
        <v/>
      </c>
      <c r="Z4665" s="4" t="str">
        <f t="shared" si="884"/>
        <v/>
      </c>
      <c r="AA4665" s="4" t="str">
        <f>IF($V4665="","",IF(Y4665&lt;36,0,IF(AND(36&lt;=Y4665,Y4665&lt;71),VLOOKUP($W4665,日射量と図３!$E$6:$F$34,2,TRUE),IF(AND(71&lt;=Y4665,Y4665&lt;107),VLOOKUP($W4665,日射量と図３!$E$6:$G$34,3,TRUE),IF(AND(107&lt;=Y4665,Y4665&lt;143),VLOOKUP($W4665,日射量と図３!$E$6:$H$34,4,TRUE),VLOOKUP($W4665,日射量と図３!$E$6:$I$34,5,TRUE))))))</f>
        <v/>
      </c>
      <c r="AB4665" s="4" t="str">
        <f>IF($V4665="","",IF(Z4665&lt;36,0,IF(AND(36&lt;=Z4665,Z4665&lt;71),VLOOKUP($W4665,日射量と図３!$E$6:$F$34,2,TRUE),IF(AND(71&lt;=Z4665,Z4665&lt;107),VLOOKUP($W4665,日射量と図３!$E$6:$G$34,3,TRUE),IF(AND(107&lt;=Z4665,Z4665&lt;143),VLOOKUP($W4665,日射量と図３!$E$6:$H$34,4,TRUE),VLOOKUP($W4665,日射量と図３!$E$6:$I$34,5,TRUE))))))</f>
        <v/>
      </c>
      <c r="AC4665" s="382" t="str">
        <f t="shared" si="881"/>
        <v/>
      </c>
      <c r="AD4665" s="382" t="str">
        <f t="shared" si="882"/>
        <v/>
      </c>
    </row>
    <row r="4666" spans="11:30" ht="13.5" customHeight="1">
      <c r="K4666" s="4">
        <f t="shared" si="874"/>
        <v>12</v>
      </c>
      <c r="L4666" s="34">
        <v>43446</v>
      </c>
      <c r="M4666" s="4">
        <v>195</v>
      </c>
      <c r="N4666" s="4">
        <v>7</v>
      </c>
      <c r="O4666" s="31">
        <v>0.25</v>
      </c>
      <c r="P4666" s="35">
        <v>5.3299999999999992</v>
      </c>
      <c r="Q4666" s="36">
        <f t="shared" si="875"/>
        <v>15</v>
      </c>
      <c r="R4666" s="4">
        <f t="shared" si="876"/>
        <v>9.6700000000000017</v>
      </c>
      <c r="S4666" s="31">
        <f t="shared" si="879"/>
        <v>0.20944444444444443</v>
      </c>
      <c r="T4666" s="31">
        <f t="shared" si="880"/>
        <v>0.77601851851851855</v>
      </c>
      <c r="U4666" s="4">
        <f t="shared" si="878"/>
        <v>9.6700000000000017</v>
      </c>
      <c r="V4666" s="4" t="str">
        <f t="shared" si="885"/>
        <v/>
      </c>
      <c r="W4666" s="18" t="str">
        <f>IF(V4666="","",VLOOKUP(L4666,日射量と図３!$A$4:$C$368,3,TRUE)*238.85/100)</f>
        <v/>
      </c>
      <c r="X4666" s="4" t="str">
        <f t="shared" si="877"/>
        <v/>
      </c>
      <c r="Y4666" s="4" t="str">
        <f t="shared" si="883"/>
        <v/>
      </c>
      <c r="Z4666" s="4" t="str">
        <f t="shared" si="884"/>
        <v/>
      </c>
      <c r="AA4666" s="4" t="str">
        <f>IF($V4666="","",IF(Y4666&lt;36,0,IF(AND(36&lt;=Y4666,Y4666&lt;71),VLOOKUP($W4666,日射量と図３!$E$6:$F$34,2,TRUE),IF(AND(71&lt;=Y4666,Y4666&lt;107),VLOOKUP($W4666,日射量と図３!$E$6:$G$34,3,TRUE),IF(AND(107&lt;=Y4666,Y4666&lt;143),VLOOKUP($W4666,日射量と図３!$E$6:$H$34,4,TRUE),VLOOKUP($W4666,日射量と図３!$E$6:$I$34,5,TRUE))))))</f>
        <v/>
      </c>
      <c r="AB4666" s="4" t="str">
        <f>IF($V4666="","",IF(Z4666&lt;36,0,IF(AND(36&lt;=Z4666,Z4666&lt;71),VLOOKUP($W4666,日射量と図３!$E$6:$F$34,2,TRUE),IF(AND(71&lt;=Z4666,Z4666&lt;107),VLOOKUP($W4666,日射量と図３!$E$6:$G$34,3,TRUE),IF(AND(107&lt;=Z4666,Z4666&lt;143),VLOOKUP($W4666,日射量と図３!$E$6:$H$34,4,TRUE),VLOOKUP($W4666,日射量と図３!$E$6:$I$34,5,TRUE))))))</f>
        <v/>
      </c>
      <c r="AC4666" s="382" t="str">
        <f t="shared" si="881"/>
        <v/>
      </c>
      <c r="AD4666" s="382" t="str">
        <f t="shared" si="882"/>
        <v/>
      </c>
    </row>
    <row r="4667" spans="11:30" ht="13.5" customHeight="1">
      <c r="K4667" s="4">
        <f t="shared" si="874"/>
        <v>12</v>
      </c>
      <c r="L4667" s="34">
        <v>43446</v>
      </c>
      <c r="M4667" s="4">
        <v>195</v>
      </c>
      <c r="N4667" s="4">
        <v>8</v>
      </c>
      <c r="O4667" s="31">
        <v>0.29166666666666669</v>
      </c>
      <c r="P4667" s="35">
        <v>5.12</v>
      </c>
      <c r="Q4667" s="36">
        <f t="shared" si="875"/>
        <v>12</v>
      </c>
      <c r="R4667" s="4">
        <f t="shared" si="876"/>
        <v>6.88</v>
      </c>
      <c r="S4667" s="31">
        <f t="shared" si="879"/>
        <v>0.20944444444444443</v>
      </c>
      <c r="T4667" s="31">
        <f t="shared" si="880"/>
        <v>0.77601851851851855</v>
      </c>
      <c r="U4667" s="4">
        <f t="shared" si="878"/>
        <v>6.88</v>
      </c>
      <c r="V4667" s="4" t="str">
        <f t="shared" si="885"/>
        <v/>
      </c>
      <c r="W4667" s="18" t="str">
        <f>IF(V4667="","",VLOOKUP(L4667,日射量と図３!$A$4:$C$368,3,TRUE)*238.85/100)</f>
        <v/>
      </c>
      <c r="X4667" s="4" t="str">
        <f t="shared" si="877"/>
        <v/>
      </c>
      <c r="Y4667" s="4" t="str">
        <f t="shared" si="883"/>
        <v/>
      </c>
      <c r="Z4667" s="4" t="str">
        <f t="shared" si="884"/>
        <v/>
      </c>
      <c r="AA4667" s="4" t="str">
        <f>IF($V4667="","",IF(Y4667&lt;36,0,IF(AND(36&lt;=Y4667,Y4667&lt;71),VLOOKUP($W4667,日射量と図３!$E$6:$F$34,2,TRUE),IF(AND(71&lt;=Y4667,Y4667&lt;107),VLOOKUP($W4667,日射量と図３!$E$6:$G$34,3,TRUE),IF(AND(107&lt;=Y4667,Y4667&lt;143),VLOOKUP($W4667,日射量と図３!$E$6:$H$34,4,TRUE),VLOOKUP($W4667,日射量と図３!$E$6:$I$34,5,TRUE))))))</f>
        <v/>
      </c>
      <c r="AB4667" s="4" t="str">
        <f>IF($V4667="","",IF(Z4667&lt;36,0,IF(AND(36&lt;=Z4667,Z4667&lt;71),VLOOKUP($W4667,日射量と図３!$E$6:$F$34,2,TRUE),IF(AND(71&lt;=Z4667,Z4667&lt;107),VLOOKUP($W4667,日射量と図３!$E$6:$G$34,3,TRUE),IF(AND(107&lt;=Z4667,Z4667&lt;143),VLOOKUP($W4667,日射量と図３!$E$6:$H$34,4,TRUE),VLOOKUP($W4667,日射量と図３!$E$6:$I$34,5,TRUE))))))</f>
        <v/>
      </c>
      <c r="AC4667" s="382" t="str">
        <f t="shared" si="881"/>
        <v/>
      </c>
      <c r="AD4667" s="382" t="str">
        <f t="shared" si="882"/>
        <v/>
      </c>
    </row>
    <row r="4668" spans="11:30" ht="13.5" customHeight="1">
      <c r="K4668" s="4">
        <f t="shared" si="874"/>
        <v>12</v>
      </c>
      <c r="L4668" s="34">
        <v>43446</v>
      </c>
      <c r="M4668" s="4">
        <v>195</v>
      </c>
      <c r="N4668" s="4">
        <v>9</v>
      </c>
      <c r="O4668" s="31">
        <v>0.33333333333333331</v>
      </c>
      <c r="P4668" s="35">
        <v>5.8600000000000012</v>
      </c>
      <c r="Q4668" s="36">
        <f t="shared" si="875"/>
        <v>12</v>
      </c>
      <c r="R4668" s="4">
        <f t="shared" si="876"/>
        <v>6.1399999999999988</v>
      </c>
      <c r="S4668" s="31">
        <f t="shared" si="879"/>
        <v>0.20944444444444443</v>
      </c>
      <c r="T4668" s="31">
        <f t="shared" si="880"/>
        <v>0.77601851851851855</v>
      </c>
      <c r="U4668" s="4">
        <f t="shared" si="878"/>
        <v>6.1399999999999988</v>
      </c>
      <c r="V4668" s="4" t="str">
        <f t="shared" si="885"/>
        <v/>
      </c>
      <c r="W4668" s="18" t="str">
        <f>IF(V4668="","",VLOOKUP(L4668,日射量と図３!$A$4:$C$368,3,TRUE)*238.85/100)</f>
        <v/>
      </c>
      <c r="X4668" s="4" t="str">
        <f t="shared" si="877"/>
        <v/>
      </c>
      <c r="Y4668" s="4" t="str">
        <f t="shared" si="883"/>
        <v/>
      </c>
      <c r="Z4668" s="4" t="str">
        <f t="shared" si="884"/>
        <v/>
      </c>
      <c r="AA4668" s="4" t="str">
        <f>IF($V4668="","",IF(Y4668&lt;36,0,IF(AND(36&lt;=Y4668,Y4668&lt;71),VLOOKUP($W4668,日射量と図３!$E$6:$F$34,2,TRUE),IF(AND(71&lt;=Y4668,Y4668&lt;107),VLOOKUP($W4668,日射量と図３!$E$6:$G$34,3,TRUE),IF(AND(107&lt;=Y4668,Y4668&lt;143),VLOOKUP($W4668,日射量と図３!$E$6:$H$34,4,TRUE),VLOOKUP($W4668,日射量と図３!$E$6:$I$34,5,TRUE))))))</f>
        <v/>
      </c>
      <c r="AB4668" s="4" t="str">
        <f>IF($V4668="","",IF(Z4668&lt;36,0,IF(AND(36&lt;=Z4668,Z4668&lt;71),VLOOKUP($W4668,日射量と図３!$E$6:$F$34,2,TRUE),IF(AND(71&lt;=Z4668,Z4668&lt;107),VLOOKUP($W4668,日射量と図３!$E$6:$G$34,3,TRUE),IF(AND(107&lt;=Z4668,Z4668&lt;143),VLOOKUP($W4668,日射量と図３!$E$6:$H$34,4,TRUE),VLOOKUP($W4668,日射量と図３!$E$6:$I$34,5,TRUE))))))</f>
        <v/>
      </c>
      <c r="AC4668" s="382" t="str">
        <f t="shared" si="881"/>
        <v/>
      </c>
      <c r="AD4668" s="382" t="str">
        <f t="shared" si="882"/>
        <v/>
      </c>
    </row>
    <row r="4669" spans="11:30" ht="13.5" customHeight="1">
      <c r="K4669" s="4">
        <f t="shared" si="874"/>
        <v>12</v>
      </c>
      <c r="L4669" s="34">
        <v>43446</v>
      </c>
      <c r="M4669" s="4">
        <v>195</v>
      </c>
      <c r="N4669" s="4">
        <v>10</v>
      </c>
      <c r="O4669" s="31">
        <v>0.375</v>
      </c>
      <c r="P4669" s="35">
        <v>7.44</v>
      </c>
      <c r="Q4669" s="36">
        <f t="shared" si="875"/>
        <v>12</v>
      </c>
      <c r="R4669" s="4">
        <f t="shared" si="876"/>
        <v>4.5599999999999996</v>
      </c>
      <c r="S4669" s="31">
        <f t="shared" si="879"/>
        <v>0.20944444444444443</v>
      </c>
      <c r="T4669" s="31">
        <f t="shared" si="880"/>
        <v>0.77601851851851855</v>
      </c>
      <c r="U4669" s="4">
        <f t="shared" si="878"/>
        <v>4.5599999999999996</v>
      </c>
      <c r="V4669" s="4" t="str">
        <f t="shared" si="885"/>
        <v/>
      </c>
      <c r="W4669" s="18" t="str">
        <f>IF(V4669="","",VLOOKUP(L4669,日射量と図３!$A$4:$C$368,3,TRUE)*238.85/100)</f>
        <v/>
      </c>
      <c r="X4669" s="4" t="str">
        <f t="shared" si="877"/>
        <v/>
      </c>
      <c r="Y4669" s="4" t="str">
        <f t="shared" si="883"/>
        <v/>
      </c>
      <c r="Z4669" s="4" t="str">
        <f t="shared" si="884"/>
        <v/>
      </c>
      <c r="AA4669" s="4" t="str">
        <f>IF($V4669="","",IF(Y4669&lt;36,0,IF(AND(36&lt;=Y4669,Y4669&lt;71),VLOOKUP($W4669,日射量と図３!$E$6:$F$34,2,TRUE),IF(AND(71&lt;=Y4669,Y4669&lt;107),VLOOKUP($W4669,日射量と図３!$E$6:$G$34,3,TRUE),IF(AND(107&lt;=Y4669,Y4669&lt;143),VLOOKUP($W4669,日射量と図３!$E$6:$H$34,4,TRUE),VLOOKUP($W4669,日射量と図３!$E$6:$I$34,5,TRUE))))))</f>
        <v/>
      </c>
      <c r="AB4669" s="4" t="str">
        <f>IF($V4669="","",IF(Z4669&lt;36,0,IF(AND(36&lt;=Z4669,Z4669&lt;71),VLOOKUP($W4669,日射量と図３!$E$6:$F$34,2,TRUE),IF(AND(71&lt;=Z4669,Z4669&lt;107),VLOOKUP($W4669,日射量と図３!$E$6:$G$34,3,TRUE),IF(AND(107&lt;=Z4669,Z4669&lt;143),VLOOKUP($W4669,日射量と図３!$E$6:$H$34,4,TRUE),VLOOKUP($W4669,日射量と図３!$E$6:$I$34,5,TRUE))))))</f>
        <v/>
      </c>
      <c r="AC4669" s="382" t="str">
        <f t="shared" si="881"/>
        <v/>
      </c>
      <c r="AD4669" s="382" t="str">
        <f t="shared" si="882"/>
        <v/>
      </c>
    </row>
    <row r="4670" spans="11:30" ht="13.5" customHeight="1">
      <c r="K4670" s="4">
        <f t="shared" si="874"/>
        <v>12</v>
      </c>
      <c r="L4670" s="34">
        <v>43446</v>
      </c>
      <c r="M4670" s="4">
        <v>195</v>
      </c>
      <c r="N4670" s="4">
        <v>11</v>
      </c>
      <c r="O4670" s="31">
        <v>0.41666666666666669</v>
      </c>
      <c r="P4670" s="35">
        <v>8.91</v>
      </c>
      <c r="Q4670" s="36">
        <f t="shared" si="875"/>
        <v>12</v>
      </c>
      <c r="R4670" s="4">
        <f t="shared" si="876"/>
        <v>3.09</v>
      </c>
      <c r="S4670" s="31">
        <f t="shared" si="879"/>
        <v>0.20944444444444443</v>
      </c>
      <c r="T4670" s="31">
        <f t="shared" si="880"/>
        <v>0.77601851851851855</v>
      </c>
      <c r="U4670" s="4">
        <f t="shared" si="878"/>
        <v>3.09</v>
      </c>
      <c r="V4670" s="4" t="str">
        <f t="shared" si="885"/>
        <v/>
      </c>
      <c r="W4670" s="18" t="str">
        <f>IF(V4670="","",VLOOKUP(L4670,日射量と図３!$A$4:$C$368,3,TRUE)*238.85/100)</f>
        <v/>
      </c>
      <c r="X4670" s="4" t="str">
        <f t="shared" si="877"/>
        <v/>
      </c>
      <c r="Y4670" s="4" t="str">
        <f t="shared" si="883"/>
        <v/>
      </c>
      <c r="Z4670" s="4" t="str">
        <f t="shared" si="884"/>
        <v/>
      </c>
      <c r="AA4670" s="4" t="str">
        <f>IF($V4670="","",IF(Y4670&lt;36,0,IF(AND(36&lt;=Y4670,Y4670&lt;71),VLOOKUP($W4670,日射量と図３!$E$6:$F$34,2,TRUE),IF(AND(71&lt;=Y4670,Y4670&lt;107),VLOOKUP($W4670,日射量と図３!$E$6:$G$34,3,TRUE),IF(AND(107&lt;=Y4670,Y4670&lt;143),VLOOKUP($W4670,日射量と図３!$E$6:$H$34,4,TRUE),VLOOKUP($W4670,日射量と図３!$E$6:$I$34,5,TRUE))))))</f>
        <v/>
      </c>
      <c r="AB4670" s="4" t="str">
        <f>IF($V4670="","",IF(Z4670&lt;36,0,IF(AND(36&lt;=Z4670,Z4670&lt;71),VLOOKUP($W4670,日射量と図３!$E$6:$F$34,2,TRUE),IF(AND(71&lt;=Z4670,Z4670&lt;107),VLOOKUP($W4670,日射量と図３!$E$6:$G$34,3,TRUE),IF(AND(107&lt;=Z4670,Z4670&lt;143),VLOOKUP($W4670,日射量と図３!$E$6:$H$34,4,TRUE),VLOOKUP($W4670,日射量と図３!$E$6:$I$34,5,TRUE))))))</f>
        <v/>
      </c>
      <c r="AC4670" s="382" t="str">
        <f t="shared" si="881"/>
        <v/>
      </c>
      <c r="AD4670" s="382" t="str">
        <f t="shared" si="882"/>
        <v/>
      </c>
    </row>
    <row r="4671" spans="11:30" ht="13.5" customHeight="1">
      <c r="K4671" s="4">
        <f t="shared" si="874"/>
        <v>12</v>
      </c>
      <c r="L4671" s="34">
        <v>43446</v>
      </c>
      <c r="M4671" s="4">
        <v>195</v>
      </c>
      <c r="N4671" s="4">
        <v>12</v>
      </c>
      <c r="O4671" s="31">
        <v>0.45833333333333331</v>
      </c>
      <c r="P4671" s="35">
        <v>10.119999999999999</v>
      </c>
      <c r="Q4671" s="36">
        <f t="shared" si="875"/>
        <v>12</v>
      </c>
      <c r="R4671" s="4">
        <f t="shared" si="876"/>
        <v>1.8800000000000008</v>
      </c>
      <c r="S4671" s="31">
        <f t="shared" si="879"/>
        <v>0.20944444444444443</v>
      </c>
      <c r="T4671" s="31">
        <f t="shared" si="880"/>
        <v>0.77601851851851855</v>
      </c>
      <c r="U4671" s="4">
        <f t="shared" si="878"/>
        <v>1.8800000000000008</v>
      </c>
      <c r="V4671" s="4" t="str">
        <f t="shared" si="885"/>
        <v/>
      </c>
      <c r="W4671" s="18" t="str">
        <f>IF(V4671="","",VLOOKUP(L4671,日射量と図３!$A$4:$C$368,3,TRUE)*238.85/100)</f>
        <v/>
      </c>
      <c r="X4671" s="4" t="str">
        <f t="shared" si="877"/>
        <v/>
      </c>
      <c r="Y4671" s="4" t="str">
        <f t="shared" si="883"/>
        <v/>
      </c>
      <c r="Z4671" s="4" t="str">
        <f t="shared" si="884"/>
        <v/>
      </c>
      <c r="AA4671" s="4" t="str">
        <f>IF($V4671="","",IF(Y4671&lt;36,0,IF(AND(36&lt;=Y4671,Y4671&lt;71),VLOOKUP($W4671,日射量と図３!$E$6:$F$34,2,TRUE),IF(AND(71&lt;=Y4671,Y4671&lt;107),VLOOKUP($W4671,日射量と図３!$E$6:$G$34,3,TRUE),IF(AND(107&lt;=Y4671,Y4671&lt;143),VLOOKUP($W4671,日射量と図３!$E$6:$H$34,4,TRUE),VLOOKUP($W4671,日射量と図３!$E$6:$I$34,5,TRUE))))))</f>
        <v/>
      </c>
      <c r="AB4671" s="4" t="str">
        <f>IF($V4671="","",IF(Z4671&lt;36,0,IF(AND(36&lt;=Z4671,Z4671&lt;71),VLOOKUP($W4671,日射量と図３!$E$6:$F$34,2,TRUE),IF(AND(71&lt;=Z4671,Z4671&lt;107),VLOOKUP($W4671,日射量と図３!$E$6:$G$34,3,TRUE),IF(AND(107&lt;=Z4671,Z4671&lt;143),VLOOKUP($W4671,日射量と図３!$E$6:$H$34,4,TRUE),VLOOKUP($W4671,日射量と図３!$E$6:$I$34,5,TRUE))))))</f>
        <v/>
      </c>
      <c r="AC4671" s="382" t="str">
        <f t="shared" si="881"/>
        <v/>
      </c>
      <c r="AD4671" s="382" t="str">
        <f t="shared" si="882"/>
        <v/>
      </c>
    </row>
    <row r="4672" spans="11:30" ht="13.5" customHeight="1">
      <c r="K4672" s="4">
        <f t="shared" si="874"/>
        <v>12</v>
      </c>
      <c r="L4672" s="34">
        <v>43446</v>
      </c>
      <c r="M4672" s="4">
        <v>195</v>
      </c>
      <c r="N4672" s="4">
        <v>13</v>
      </c>
      <c r="O4672" s="31">
        <v>0.5</v>
      </c>
      <c r="P4672" s="35">
        <v>11.12</v>
      </c>
      <c r="Q4672" s="36">
        <f t="shared" si="875"/>
        <v>12</v>
      </c>
      <c r="R4672" s="4">
        <f t="shared" si="876"/>
        <v>0.88000000000000078</v>
      </c>
      <c r="S4672" s="31">
        <f t="shared" si="879"/>
        <v>0.20944444444444443</v>
      </c>
      <c r="T4672" s="31">
        <f t="shared" si="880"/>
        <v>0.77601851851851855</v>
      </c>
      <c r="U4672" s="4">
        <f t="shared" si="878"/>
        <v>0.88000000000000078</v>
      </c>
      <c r="V4672" s="4" t="str">
        <f t="shared" si="885"/>
        <v/>
      </c>
      <c r="W4672" s="18" t="str">
        <f>IF(V4672="","",VLOOKUP(L4672,日射量と図３!$A$4:$C$368,3,TRUE)*238.85/100)</f>
        <v/>
      </c>
      <c r="X4672" s="4" t="str">
        <f t="shared" si="877"/>
        <v/>
      </c>
      <c r="Y4672" s="4" t="str">
        <f t="shared" si="883"/>
        <v/>
      </c>
      <c r="Z4672" s="4" t="str">
        <f t="shared" si="884"/>
        <v/>
      </c>
      <c r="AA4672" s="4" t="str">
        <f>IF($V4672="","",IF(Y4672&lt;36,0,IF(AND(36&lt;=Y4672,Y4672&lt;71),VLOOKUP($W4672,日射量と図３!$E$6:$F$34,2,TRUE),IF(AND(71&lt;=Y4672,Y4672&lt;107),VLOOKUP($W4672,日射量と図３!$E$6:$G$34,3,TRUE),IF(AND(107&lt;=Y4672,Y4672&lt;143),VLOOKUP($W4672,日射量と図３!$E$6:$H$34,4,TRUE),VLOOKUP($W4672,日射量と図３!$E$6:$I$34,5,TRUE))))))</f>
        <v/>
      </c>
      <c r="AB4672" s="4" t="str">
        <f>IF($V4672="","",IF(Z4672&lt;36,0,IF(AND(36&lt;=Z4672,Z4672&lt;71),VLOOKUP($W4672,日射量と図３!$E$6:$F$34,2,TRUE),IF(AND(71&lt;=Z4672,Z4672&lt;107),VLOOKUP($W4672,日射量と図３!$E$6:$G$34,3,TRUE),IF(AND(107&lt;=Z4672,Z4672&lt;143),VLOOKUP($W4672,日射量と図３!$E$6:$H$34,4,TRUE),VLOOKUP($W4672,日射量と図３!$E$6:$I$34,5,TRUE))))))</f>
        <v/>
      </c>
      <c r="AC4672" s="382" t="str">
        <f t="shared" si="881"/>
        <v/>
      </c>
      <c r="AD4672" s="382" t="str">
        <f t="shared" si="882"/>
        <v/>
      </c>
    </row>
    <row r="4673" spans="11:30" ht="13.5" customHeight="1">
      <c r="K4673" s="4">
        <f t="shared" si="874"/>
        <v>12</v>
      </c>
      <c r="L4673" s="34">
        <v>43446</v>
      </c>
      <c r="M4673" s="4">
        <v>195</v>
      </c>
      <c r="N4673" s="4">
        <v>14</v>
      </c>
      <c r="O4673" s="31">
        <v>0.54166666666666663</v>
      </c>
      <c r="P4673" s="35">
        <v>11.47</v>
      </c>
      <c r="Q4673" s="36">
        <f t="shared" si="875"/>
        <v>12</v>
      </c>
      <c r="R4673" s="4">
        <f t="shared" si="876"/>
        <v>0.52999999999999936</v>
      </c>
      <c r="S4673" s="31">
        <f t="shared" si="879"/>
        <v>0.20944444444444443</v>
      </c>
      <c r="T4673" s="31">
        <f t="shared" si="880"/>
        <v>0.77601851851851855</v>
      </c>
      <c r="U4673" s="4">
        <f t="shared" si="878"/>
        <v>0.52999999999999936</v>
      </c>
      <c r="V4673" s="4" t="str">
        <f t="shared" si="885"/>
        <v/>
      </c>
      <c r="W4673" s="18" t="str">
        <f>IF(V4673="","",VLOOKUP(L4673,日射量と図３!$A$4:$C$368,3,TRUE)*238.85/100)</f>
        <v/>
      </c>
      <c r="X4673" s="4" t="str">
        <f t="shared" si="877"/>
        <v/>
      </c>
      <c r="Y4673" s="4" t="str">
        <f t="shared" si="883"/>
        <v/>
      </c>
      <c r="Z4673" s="4" t="str">
        <f t="shared" si="884"/>
        <v/>
      </c>
      <c r="AA4673" s="4" t="str">
        <f>IF($V4673="","",IF(Y4673&lt;36,0,IF(AND(36&lt;=Y4673,Y4673&lt;71),VLOOKUP($W4673,日射量と図３!$E$6:$F$34,2,TRUE),IF(AND(71&lt;=Y4673,Y4673&lt;107),VLOOKUP($W4673,日射量と図３!$E$6:$G$34,3,TRUE),IF(AND(107&lt;=Y4673,Y4673&lt;143),VLOOKUP($W4673,日射量と図３!$E$6:$H$34,4,TRUE),VLOOKUP($W4673,日射量と図３!$E$6:$I$34,5,TRUE))))))</f>
        <v/>
      </c>
      <c r="AB4673" s="4" t="str">
        <f>IF($V4673="","",IF(Z4673&lt;36,0,IF(AND(36&lt;=Z4673,Z4673&lt;71),VLOOKUP($W4673,日射量と図３!$E$6:$F$34,2,TRUE),IF(AND(71&lt;=Z4673,Z4673&lt;107),VLOOKUP($W4673,日射量と図３!$E$6:$G$34,3,TRUE),IF(AND(107&lt;=Z4673,Z4673&lt;143),VLOOKUP($W4673,日射量と図３!$E$6:$H$34,4,TRUE),VLOOKUP($W4673,日射量と図３!$E$6:$I$34,5,TRUE))))))</f>
        <v/>
      </c>
      <c r="AC4673" s="382" t="str">
        <f t="shared" si="881"/>
        <v/>
      </c>
      <c r="AD4673" s="382" t="str">
        <f t="shared" si="882"/>
        <v/>
      </c>
    </row>
    <row r="4674" spans="11:30" ht="13.5" customHeight="1">
      <c r="K4674" s="4">
        <f t="shared" si="874"/>
        <v>12</v>
      </c>
      <c r="L4674" s="34">
        <v>43446</v>
      </c>
      <c r="M4674" s="4">
        <v>195</v>
      </c>
      <c r="N4674" s="4">
        <v>15</v>
      </c>
      <c r="O4674" s="31">
        <v>0.58333333333333337</v>
      </c>
      <c r="P4674" s="35">
        <v>11.41</v>
      </c>
      <c r="Q4674" s="36">
        <f t="shared" si="875"/>
        <v>12</v>
      </c>
      <c r="R4674" s="4">
        <f t="shared" si="876"/>
        <v>0.58999999999999986</v>
      </c>
      <c r="S4674" s="31">
        <f t="shared" si="879"/>
        <v>0.20944444444444443</v>
      </c>
      <c r="T4674" s="31">
        <f t="shared" si="880"/>
        <v>0.77601851851851855</v>
      </c>
      <c r="U4674" s="4">
        <f t="shared" si="878"/>
        <v>0.58999999999999986</v>
      </c>
      <c r="V4674" s="4" t="str">
        <f t="shared" si="885"/>
        <v/>
      </c>
      <c r="W4674" s="18" t="str">
        <f>IF(V4674="","",VLOOKUP(L4674,日射量と図３!$A$4:$C$368,3,TRUE)*238.85/100)</f>
        <v/>
      </c>
      <c r="X4674" s="4" t="str">
        <f t="shared" si="877"/>
        <v/>
      </c>
      <c r="Y4674" s="4" t="str">
        <f t="shared" si="883"/>
        <v/>
      </c>
      <c r="Z4674" s="4" t="str">
        <f t="shared" si="884"/>
        <v/>
      </c>
      <c r="AA4674" s="4" t="str">
        <f>IF($V4674="","",IF(Y4674&lt;36,0,IF(AND(36&lt;=Y4674,Y4674&lt;71),VLOOKUP($W4674,日射量と図３!$E$6:$F$34,2,TRUE),IF(AND(71&lt;=Y4674,Y4674&lt;107),VLOOKUP($W4674,日射量と図３!$E$6:$G$34,3,TRUE),IF(AND(107&lt;=Y4674,Y4674&lt;143),VLOOKUP($W4674,日射量と図３!$E$6:$H$34,4,TRUE),VLOOKUP($W4674,日射量と図３!$E$6:$I$34,5,TRUE))))))</f>
        <v/>
      </c>
      <c r="AB4674" s="4" t="str">
        <f>IF($V4674="","",IF(Z4674&lt;36,0,IF(AND(36&lt;=Z4674,Z4674&lt;71),VLOOKUP($W4674,日射量と図３!$E$6:$F$34,2,TRUE),IF(AND(71&lt;=Z4674,Z4674&lt;107),VLOOKUP($W4674,日射量と図３!$E$6:$G$34,3,TRUE),IF(AND(107&lt;=Z4674,Z4674&lt;143),VLOOKUP($W4674,日射量と図３!$E$6:$H$34,4,TRUE),VLOOKUP($W4674,日射量と図３!$E$6:$I$34,5,TRUE))))))</f>
        <v/>
      </c>
      <c r="AC4674" s="382" t="str">
        <f t="shared" si="881"/>
        <v/>
      </c>
      <c r="AD4674" s="382" t="str">
        <f t="shared" si="882"/>
        <v/>
      </c>
    </row>
    <row r="4675" spans="11:30" ht="13.5" customHeight="1">
      <c r="K4675" s="4">
        <f t="shared" si="874"/>
        <v>12</v>
      </c>
      <c r="L4675" s="34">
        <v>43446</v>
      </c>
      <c r="M4675" s="4">
        <v>195</v>
      </c>
      <c r="N4675" s="4">
        <v>16</v>
      </c>
      <c r="O4675" s="31">
        <v>0.625</v>
      </c>
      <c r="P4675" s="35">
        <v>10.75</v>
      </c>
      <c r="Q4675" s="36">
        <f t="shared" si="875"/>
        <v>16</v>
      </c>
      <c r="R4675" s="4">
        <f t="shared" si="876"/>
        <v>5.25</v>
      </c>
      <c r="S4675" s="31">
        <f t="shared" si="879"/>
        <v>0.20944444444444443</v>
      </c>
      <c r="T4675" s="31">
        <f t="shared" si="880"/>
        <v>0.77601851851851855</v>
      </c>
      <c r="U4675" s="4">
        <f t="shared" si="878"/>
        <v>5.25</v>
      </c>
      <c r="V4675" s="4" t="str">
        <f t="shared" si="885"/>
        <v/>
      </c>
      <c r="W4675" s="18" t="str">
        <f>IF(V4675="","",VLOOKUP(L4675,日射量と図３!$A$4:$C$368,3,TRUE)*238.85/100)</f>
        <v/>
      </c>
      <c r="X4675" s="4" t="str">
        <f t="shared" si="877"/>
        <v/>
      </c>
      <c r="Y4675" s="4" t="str">
        <f t="shared" si="883"/>
        <v/>
      </c>
      <c r="Z4675" s="4" t="str">
        <f t="shared" si="884"/>
        <v/>
      </c>
      <c r="AA4675" s="4" t="str">
        <f>IF($V4675="","",IF(Y4675&lt;36,0,IF(AND(36&lt;=Y4675,Y4675&lt;71),VLOOKUP($W4675,日射量と図３!$E$6:$F$34,2,TRUE),IF(AND(71&lt;=Y4675,Y4675&lt;107),VLOOKUP($W4675,日射量と図３!$E$6:$G$34,3,TRUE),IF(AND(107&lt;=Y4675,Y4675&lt;143),VLOOKUP($W4675,日射量と図３!$E$6:$H$34,4,TRUE),VLOOKUP($W4675,日射量と図３!$E$6:$I$34,5,TRUE))))))</f>
        <v/>
      </c>
      <c r="AB4675" s="4" t="str">
        <f>IF($V4675="","",IF(Z4675&lt;36,0,IF(AND(36&lt;=Z4675,Z4675&lt;71),VLOOKUP($W4675,日射量と図３!$E$6:$F$34,2,TRUE),IF(AND(71&lt;=Z4675,Z4675&lt;107),VLOOKUP($W4675,日射量と図３!$E$6:$G$34,3,TRUE),IF(AND(107&lt;=Z4675,Z4675&lt;143),VLOOKUP($W4675,日射量と図３!$E$6:$H$34,4,TRUE),VLOOKUP($W4675,日射量と図３!$E$6:$I$34,5,TRUE))))))</f>
        <v/>
      </c>
      <c r="AC4675" s="382" t="str">
        <f t="shared" si="881"/>
        <v/>
      </c>
      <c r="AD4675" s="382" t="str">
        <f t="shared" si="882"/>
        <v/>
      </c>
    </row>
    <row r="4676" spans="11:30" ht="13.5" customHeight="1">
      <c r="K4676" s="4">
        <f t="shared" si="874"/>
        <v>12</v>
      </c>
      <c r="L4676" s="34">
        <v>43446</v>
      </c>
      <c r="M4676" s="4">
        <v>195</v>
      </c>
      <c r="N4676" s="4">
        <v>17</v>
      </c>
      <c r="O4676" s="31">
        <v>0.66666666666666663</v>
      </c>
      <c r="P4676" s="35">
        <v>9.9599999999999991</v>
      </c>
      <c r="Q4676" s="36">
        <f t="shared" si="875"/>
        <v>16</v>
      </c>
      <c r="R4676" s="4">
        <f t="shared" si="876"/>
        <v>6.0400000000000009</v>
      </c>
      <c r="S4676" s="31">
        <f t="shared" si="879"/>
        <v>0.20944444444444443</v>
      </c>
      <c r="T4676" s="31">
        <f t="shared" si="880"/>
        <v>0.77601851851851855</v>
      </c>
      <c r="U4676" s="4">
        <f t="shared" si="878"/>
        <v>6.0400000000000009</v>
      </c>
      <c r="V4676" s="4" t="str">
        <f t="shared" si="885"/>
        <v/>
      </c>
      <c r="W4676" s="18" t="str">
        <f>IF(V4676="","",VLOOKUP(L4676,日射量と図３!$A$4:$C$368,3,TRUE)*238.85/100)</f>
        <v/>
      </c>
      <c r="X4676" s="4" t="str">
        <f t="shared" si="877"/>
        <v/>
      </c>
      <c r="Y4676" s="4" t="str">
        <f t="shared" si="883"/>
        <v/>
      </c>
      <c r="Z4676" s="4" t="str">
        <f t="shared" si="884"/>
        <v/>
      </c>
      <c r="AA4676" s="4" t="str">
        <f>IF($V4676="","",IF(Y4676&lt;36,0,IF(AND(36&lt;=Y4676,Y4676&lt;71),VLOOKUP($W4676,日射量と図３!$E$6:$F$34,2,TRUE),IF(AND(71&lt;=Y4676,Y4676&lt;107),VLOOKUP($W4676,日射量と図３!$E$6:$G$34,3,TRUE),IF(AND(107&lt;=Y4676,Y4676&lt;143),VLOOKUP($W4676,日射量と図３!$E$6:$H$34,4,TRUE),VLOOKUP($W4676,日射量と図３!$E$6:$I$34,5,TRUE))))))</f>
        <v/>
      </c>
      <c r="AB4676" s="4" t="str">
        <f>IF($V4676="","",IF(Z4676&lt;36,0,IF(AND(36&lt;=Z4676,Z4676&lt;71),VLOOKUP($W4676,日射量と図３!$E$6:$F$34,2,TRUE),IF(AND(71&lt;=Z4676,Z4676&lt;107),VLOOKUP($W4676,日射量と図３!$E$6:$G$34,3,TRUE),IF(AND(107&lt;=Z4676,Z4676&lt;143),VLOOKUP($W4676,日射量と図３!$E$6:$H$34,4,TRUE),VLOOKUP($W4676,日射量と図３!$E$6:$I$34,5,TRUE))))))</f>
        <v/>
      </c>
      <c r="AC4676" s="382" t="str">
        <f t="shared" si="881"/>
        <v/>
      </c>
      <c r="AD4676" s="382" t="str">
        <f t="shared" si="882"/>
        <v/>
      </c>
    </row>
    <row r="4677" spans="11:30" ht="13.5" customHeight="1">
      <c r="K4677" s="4">
        <f t="shared" ref="K4677:K4740" si="886">MONTH(L4677)</f>
        <v>12</v>
      </c>
      <c r="L4677" s="34">
        <v>43446</v>
      </c>
      <c r="M4677" s="4">
        <v>195</v>
      </c>
      <c r="N4677" s="4">
        <v>18</v>
      </c>
      <c r="O4677" s="31">
        <v>0.70833333333333337</v>
      </c>
      <c r="P4677" s="35">
        <v>9.17</v>
      </c>
      <c r="Q4677" s="36">
        <f t="shared" ref="Q4677:Q4740" si="887">IF(O4677&lt;$B$15,$D$14,IF(O4677&lt;$B$16,$D$15,IF(O4677&lt;$B$17,$D$16,IF(O4677&lt;$B$18,$D$17,IF(O4677&lt;$B$19,$D$18,$D$19)))))</f>
        <v>16</v>
      </c>
      <c r="R4677" s="4">
        <f t="shared" ref="R4677:R4740" si="888">IF(Q4677-P4677&gt;0,Q4677-P4677,0)</f>
        <v>6.83</v>
      </c>
      <c r="S4677" s="31">
        <f t="shared" si="879"/>
        <v>0.20944444444444443</v>
      </c>
      <c r="T4677" s="31">
        <f t="shared" si="880"/>
        <v>0.77601851851851855</v>
      </c>
      <c r="U4677" s="4">
        <f t="shared" si="878"/>
        <v>6.83</v>
      </c>
      <c r="V4677" s="4" t="str">
        <f t="shared" si="885"/>
        <v/>
      </c>
      <c r="W4677" s="18" t="str">
        <f>IF(V4677="","",VLOOKUP(L4677,日射量と図３!$A$4:$C$368,3,TRUE)*238.85/100)</f>
        <v/>
      </c>
      <c r="X4677" s="4" t="str">
        <f t="shared" ref="X4677:X4740" si="889">IF(V4677="","",VLOOKUP(K4677,$AF$38:$AJ$49,5,TRUE))</f>
        <v/>
      </c>
      <c r="Y4677" s="4" t="str">
        <f t="shared" si="883"/>
        <v/>
      </c>
      <c r="Z4677" s="4" t="str">
        <f t="shared" si="884"/>
        <v/>
      </c>
      <c r="AA4677" s="4" t="str">
        <f>IF($V4677="","",IF(Y4677&lt;36,0,IF(AND(36&lt;=Y4677,Y4677&lt;71),VLOOKUP($W4677,日射量と図３!$E$6:$F$34,2,TRUE),IF(AND(71&lt;=Y4677,Y4677&lt;107),VLOOKUP($W4677,日射量と図３!$E$6:$G$34,3,TRUE),IF(AND(107&lt;=Y4677,Y4677&lt;143),VLOOKUP($W4677,日射量と図３!$E$6:$H$34,4,TRUE),VLOOKUP($W4677,日射量と図３!$E$6:$I$34,5,TRUE))))))</f>
        <v/>
      </c>
      <c r="AB4677" s="4" t="str">
        <f>IF($V4677="","",IF(Z4677&lt;36,0,IF(AND(36&lt;=Z4677,Z4677&lt;71),VLOOKUP($W4677,日射量と図３!$E$6:$F$34,2,TRUE),IF(AND(71&lt;=Z4677,Z4677&lt;107),VLOOKUP($W4677,日射量と図３!$E$6:$G$34,3,TRUE),IF(AND(107&lt;=Z4677,Z4677&lt;143),VLOOKUP($W4677,日射量と図３!$E$6:$H$34,4,TRUE),VLOOKUP($W4677,日射量と図３!$E$6:$I$34,5,TRUE))))))</f>
        <v/>
      </c>
      <c r="AC4677" s="382" t="str">
        <f t="shared" si="881"/>
        <v/>
      </c>
      <c r="AD4677" s="382" t="str">
        <f t="shared" si="882"/>
        <v/>
      </c>
    </row>
    <row r="4678" spans="11:30" ht="13.5" customHeight="1">
      <c r="K4678" s="4">
        <f t="shared" si="886"/>
        <v>12</v>
      </c>
      <c r="L4678" s="34">
        <v>43446</v>
      </c>
      <c r="M4678" s="4">
        <v>195</v>
      </c>
      <c r="N4678" s="4">
        <v>19</v>
      </c>
      <c r="O4678" s="31">
        <v>0.75</v>
      </c>
      <c r="P4678" s="35">
        <v>8.6999999999999993</v>
      </c>
      <c r="Q4678" s="36">
        <f t="shared" si="887"/>
        <v>16</v>
      </c>
      <c r="R4678" s="4">
        <f t="shared" si="888"/>
        <v>7.3000000000000007</v>
      </c>
      <c r="S4678" s="31">
        <f t="shared" si="879"/>
        <v>0.20944444444444443</v>
      </c>
      <c r="T4678" s="31">
        <f t="shared" si="880"/>
        <v>0.77601851851851855</v>
      </c>
      <c r="U4678" s="4">
        <f t="shared" si="878"/>
        <v>7.3000000000000007</v>
      </c>
      <c r="V4678" s="4" t="str">
        <f t="shared" si="885"/>
        <v/>
      </c>
      <c r="W4678" s="18" t="str">
        <f>IF(V4678="","",VLOOKUP(L4678,日射量と図３!$A$4:$C$368,3,TRUE)*238.85/100)</f>
        <v/>
      </c>
      <c r="X4678" s="4" t="str">
        <f t="shared" si="889"/>
        <v/>
      </c>
      <c r="Y4678" s="4" t="str">
        <f t="shared" si="883"/>
        <v/>
      </c>
      <c r="Z4678" s="4" t="str">
        <f t="shared" si="884"/>
        <v/>
      </c>
      <c r="AA4678" s="4" t="str">
        <f>IF($V4678="","",IF(Y4678&lt;36,0,IF(AND(36&lt;=Y4678,Y4678&lt;71),VLOOKUP($W4678,日射量と図３!$E$6:$F$34,2,TRUE),IF(AND(71&lt;=Y4678,Y4678&lt;107),VLOOKUP($W4678,日射量と図３!$E$6:$G$34,3,TRUE),IF(AND(107&lt;=Y4678,Y4678&lt;143),VLOOKUP($W4678,日射量と図３!$E$6:$H$34,4,TRUE),VLOOKUP($W4678,日射量と図３!$E$6:$I$34,5,TRUE))))))</f>
        <v/>
      </c>
      <c r="AB4678" s="4" t="str">
        <f>IF($V4678="","",IF(Z4678&lt;36,0,IF(AND(36&lt;=Z4678,Z4678&lt;71),VLOOKUP($W4678,日射量と図３!$E$6:$F$34,2,TRUE),IF(AND(71&lt;=Z4678,Z4678&lt;107),VLOOKUP($W4678,日射量と図３!$E$6:$G$34,3,TRUE),IF(AND(107&lt;=Z4678,Z4678&lt;143),VLOOKUP($W4678,日射量と図３!$E$6:$H$34,4,TRUE),VLOOKUP($W4678,日射量と図３!$E$6:$I$34,5,TRUE))))))</f>
        <v/>
      </c>
      <c r="AC4678" s="382" t="str">
        <f t="shared" si="881"/>
        <v/>
      </c>
      <c r="AD4678" s="382" t="str">
        <f t="shared" si="882"/>
        <v/>
      </c>
    </row>
    <row r="4679" spans="11:30" ht="13.5" customHeight="1">
      <c r="K4679" s="4">
        <f t="shared" si="886"/>
        <v>12</v>
      </c>
      <c r="L4679" s="34">
        <v>43446</v>
      </c>
      <c r="M4679" s="4">
        <v>195</v>
      </c>
      <c r="N4679" s="4">
        <v>20</v>
      </c>
      <c r="O4679" s="31">
        <v>0.79166666666666663</v>
      </c>
      <c r="P4679" s="35">
        <v>8.35</v>
      </c>
      <c r="Q4679" s="36">
        <f t="shared" si="887"/>
        <v>16</v>
      </c>
      <c r="R4679" s="4">
        <f t="shared" si="888"/>
        <v>7.65</v>
      </c>
      <c r="S4679" s="31">
        <f t="shared" si="879"/>
        <v>0.20944444444444443</v>
      </c>
      <c r="T4679" s="31">
        <f t="shared" si="880"/>
        <v>0.77601851851851855</v>
      </c>
      <c r="U4679" s="4">
        <f t="shared" si="878"/>
        <v>0</v>
      </c>
      <c r="V4679" s="4" t="str">
        <f t="shared" si="885"/>
        <v/>
      </c>
      <c r="W4679" s="18" t="str">
        <f>IF(V4679="","",VLOOKUP(L4679,日射量と図３!$A$4:$C$368,3,TRUE)*238.85/100)</f>
        <v/>
      </c>
      <c r="X4679" s="4" t="str">
        <f t="shared" si="889"/>
        <v/>
      </c>
      <c r="Y4679" s="4" t="str">
        <f t="shared" si="883"/>
        <v/>
      </c>
      <c r="Z4679" s="4" t="str">
        <f t="shared" si="884"/>
        <v/>
      </c>
      <c r="AA4679" s="4" t="str">
        <f>IF($V4679="","",IF(Y4679&lt;36,0,IF(AND(36&lt;=Y4679,Y4679&lt;71),VLOOKUP($W4679,日射量と図３!$E$6:$F$34,2,TRUE),IF(AND(71&lt;=Y4679,Y4679&lt;107),VLOOKUP($W4679,日射量と図３!$E$6:$G$34,3,TRUE),IF(AND(107&lt;=Y4679,Y4679&lt;143),VLOOKUP($W4679,日射量と図３!$E$6:$H$34,4,TRUE),VLOOKUP($W4679,日射量と図３!$E$6:$I$34,5,TRUE))))))</f>
        <v/>
      </c>
      <c r="AB4679" s="4" t="str">
        <f>IF($V4679="","",IF(Z4679&lt;36,0,IF(AND(36&lt;=Z4679,Z4679&lt;71),VLOOKUP($W4679,日射量と図３!$E$6:$F$34,2,TRUE),IF(AND(71&lt;=Z4679,Z4679&lt;107),VLOOKUP($W4679,日射量と図３!$E$6:$G$34,3,TRUE),IF(AND(107&lt;=Z4679,Z4679&lt;143),VLOOKUP($W4679,日射量と図３!$E$6:$H$34,4,TRUE),VLOOKUP($W4679,日射量と図３!$E$6:$I$34,5,TRUE))))))</f>
        <v/>
      </c>
      <c r="AC4679" s="382" t="str">
        <f t="shared" si="881"/>
        <v/>
      </c>
      <c r="AD4679" s="382" t="str">
        <f t="shared" si="882"/>
        <v/>
      </c>
    </row>
    <row r="4680" spans="11:30" ht="13.5" customHeight="1">
      <c r="K4680" s="4">
        <f t="shared" si="886"/>
        <v>12</v>
      </c>
      <c r="L4680" s="34">
        <v>43446</v>
      </c>
      <c r="M4680" s="4">
        <v>195</v>
      </c>
      <c r="N4680" s="4">
        <v>21</v>
      </c>
      <c r="O4680" s="31">
        <v>0.83333333333333337</v>
      </c>
      <c r="P4680" s="35">
        <v>7.7699999999999987</v>
      </c>
      <c r="Q4680" s="36">
        <f t="shared" si="887"/>
        <v>16</v>
      </c>
      <c r="R4680" s="4">
        <f t="shared" si="888"/>
        <v>8.23</v>
      </c>
      <c r="S4680" s="31">
        <f t="shared" si="879"/>
        <v>0.20944444444444443</v>
      </c>
      <c r="T4680" s="31">
        <f t="shared" si="880"/>
        <v>0.77601851851851855</v>
      </c>
      <c r="U4680" s="4">
        <f t="shared" si="878"/>
        <v>0</v>
      </c>
      <c r="V4680" s="4" t="str">
        <f t="shared" si="885"/>
        <v/>
      </c>
      <c r="W4680" s="18" t="str">
        <f>IF(V4680="","",VLOOKUP(L4680,日射量と図３!$A$4:$C$368,3,TRUE)*238.85/100)</f>
        <v/>
      </c>
      <c r="X4680" s="4" t="str">
        <f t="shared" si="889"/>
        <v/>
      </c>
      <c r="Y4680" s="4" t="str">
        <f t="shared" si="883"/>
        <v/>
      </c>
      <c r="Z4680" s="4" t="str">
        <f t="shared" si="884"/>
        <v/>
      </c>
      <c r="AA4680" s="4" t="str">
        <f>IF($V4680="","",IF(Y4680&lt;36,0,IF(AND(36&lt;=Y4680,Y4680&lt;71),VLOOKUP($W4680,日射量と図３!$E$6:$F$34,2,TRUE),IF(AND(71&lt;=Y4680,Y4680&lt;107),VLOOKUP($W4680,日射量と図３!$E$6:$G$34,3,TRUE),IF(AND(107&lt;=Y4680,Y4680&lt;143),VLOOKUP($W4680,日射量と図３!$E$6:$H$34,4,TRUE),VLOOKUP($W4680,日射量と図３!$E$6:$I$34,5,TRUE))))))</f>
        <v/>
      </c>
      <c r="AB4680" s="4" t="str">
        <f>IF($V4680="","",IF(Z4680&lt;36,0,IF(AND(36&lt;=Z4680,Z4680&lt;71),VLOOKUP($W4680,日射量と図３!$E$6:$F$34,2,TRUE),IF(AND(71&lt;=Z4680,Z4680&lt;107),VLOOKUP($W4680,日射量と図３!$E$6:$G$34,3,TRUE),IF(AND(107&lt;=Z4680,Z4680&lt;143),VLOOKUP($W4680,日射量と図３!$E$6:$H$34,4,TRUE),VLOOKUP($W4680,日射量と図３!$E$6:$I$34,5,TRUE))))))</f>
        <v/>
      </c>
      <c r="AC4680" s="382" t="str">
        <f t="shared" si="881"/>
        <v/>
      </c>
      <c r="AD4680" s="382" t="str">
        <f t="shared" si="882"/>
        <v/>
      </c>
    </row>
    <row r="4681" spans="11:30" ht="13.5" customHeight="1">
      <c r="K4681" s="4">
        <f t="shared" si="886"/>
        <v>12</v>
      </c>
      <c r="L4681" s="34">
        <v>43446</v>
      </c>
      <c r="M4681" s="4">
        <v>195</v>
      </c>
      <c r="N4681" s="4">
        <v>22</v>
      </c>
      <c r="O4681" s="31">
        <v>0.875</v>
      </c>
      <c r="P4681" s="35">
        <v>7.330000000000001</v>
      </c>
      <c r="Q4681" s="36">
        <f t="shared" si="887"/>
        <v>16</v>
      </c>
      <c r="R4681" s="4">
        <f t="shared" si="888"/>
        <v>8.6699999999999982</v>
      </c>
      <c r="S4681" s="31">
        <f t="shared" si="879"/>
        <v>0.20944444444444443</v>
      </c>
      <c r="T4681" s="31">
        <f t="shared" si="880"/>
        <v>0.77601851851851855</v>
      </c>
      <c r="U4681" s="4">
        <f t="shared" si="878"/>
        <v>0</v>
      </c>
      <c r="V4681" s="4" t="str">
        <f t="shared" si="885"/>
        <v/>
      </c>
      <c r="W4681" s="18" t="str">
        <f>IF(V4681="","",VLOOKUP(L4681,日射量と図３!$A$4:$C$368,3,TRUE)*238.85/100)</f>
        <v/>
      </c>
      <c r="X4681" s="4" t="str">
        <f t="shared" si="889"/>
        <v/>
      </c>
      <c r="Y4681" s="4" t="str">
        <f t="shared" si="883"/>
        <v/>
      </c>
      <c r="Z4681" s="4" t="str">
        <f t="shared" si="884"/>
        <v/>
      </c>
      <c r="AA4681" s="4" t="str">
        <f>IF($V4681="","",IF(Y4681&lt;36,0,IF(AND(36&lt;=Y4681,Y4681&lt;71),VLOOKUP($W4681,日射量と図３!$E$6:$F$34,2,TRUE),IF(AND(71&lt;=Y4681,Y4681&lt;107),VLOOKUP($W4681,日射量と図３!$E$6:$G$34,3,TRUE),IF(AND(107&lt;=Y4681,Y4681&lt;143),VLOOKUP($W4681,日射量と図３!$E$6:$H$34,4,TRUE),VLOOKUP($W4681,日射量と図３!$E$6:$I$34,5,TRUE))))))</f>
        <v/>
      </c>
      <c r="AB4681" s="4" t="str">
        <f>IF($V4681="","",IF(Z4681&lt;36,0,IF(AND(36&lt;=Z4681,Z4681&lt;71),VLOOKUP($W4681,日射量と図３!$E$6:$F$34,2,TRUE),IF(AND(71&lt;=Z4681,Z4681&lt;107),VLOOKUP($W4681,日射量と図３!$E$6:$G$34,3,TRUE),IF(AND(107&lt;=Z4681,Z4681&lt;143),VLOOKUP($W4681,日射量と図３!$E$6:$H$34,4,TRUE),VLOOKUP($W4681,日射量と図３!$E$6:$I$34,5,TRUE))))))</f>
        <v/>
      </c>
      <c r="AC4681" s="382" t="str">
        <f t="shared" si="881"/>
        <v/>
      </c>
      <c r="AD4681" s="382" t="str">
        <f t="shared" si="882"/>
        <v/>
      </c>
    </row>
    <row r="4682" spans="11:30" ht="13.5" customHeight="1">
      <c r="K4682" s="4">
        <f t="shared" si="886"/>
        <v>12</v>
      </c>
      <c r="L4682" s="34">
        <v>43446</v>
      </c>
      <c r="M4682" s="4">
        <v>195</v>
      </c>
      <c r="N4682" s="4">
        <v>23</v>
      </c>
      <c r="O4682" s="31">
        <v>0.91666666666666663</v>
      </c>
      <c r="P4682" s="35">
        <v>7.1599999999999993</v>
      </c>
      <c r="Q4682" s="36">
        <f t="shared" si="887"/>
        <v>13</v>
      </c>
      <c r="R4682" s="4">
        <f t="shared" si="888"/>
        <v>5.8400000000000007</v>
      </c>
      <c r="S4682" s="31">
        <f t="shared" si="879"/>
        <v>0.20944444444444443</v>
      </c>
      <c r="T4682" s="31">
        <f t="shared" si="880"/>
        <v>0.77601851851851855</v>
      </c>
      <c r="U4682" s="4">
        <f t="shared" si="878"/>
        <v>0</v>
      </c>
      <c r="V4682" s="4" t="str">
        <f t="shared" si="885"/>
        <v/>
      </c>
      <c r="W4682" s="18" t="str">
        <f>IF(V4682="","",VLOOKUP(L4682,日射量と図３!$A$4:$C$368,3,TRUE)*238.85/100)</f>
        <v/>
      </c>
      <c r="X4682" s="4" t="str">
        <f t="shared" si="889"/>
        <v/>
      </c>
      <c r="Y4682" s="4" t="str">
        <f t="shared" si="883"/>
        <v/>
      </c>
      <c r="Z4682" s="4" t="str">
        <f t="shared" si="884"/>
        <v/>
      </c>
      <c r="AA4682" s="4" t="str">
        <f>IF($V4682="","",IF(Y4682&lt;36,0,IF(AND(36&lt;=Y4682,Y4682&lt;71),VLOOKUP($W4682,日射量と図３!$E$6:$F$34,2,TRUE),IF(AND(71&lt;=Y4682,Y4682&lt;107),VLOOKUP($W4682,日射量と図３!$E$6:$G$34,3,TRUE),IF(AND(107&lt;=Y4682,Y4682&lt;143),VLOOKUP($W4682,日射量と図３!$E$6:$H$34,4,TRUE),VLOOKUP($W4682,日射量と図３!$E$6:$I$34,5,TRUE))))))</f>
        <v/>
      </c>
      <c r="AB4682" s="4" t="str">
        <f>IF($V4682="","",IF(Z4682&lt;36,0,IF(AND(36&lt;=Z4682,Z4682&lt;71),VLOOKUP($W4682,日射量と図３!$E$6:$F$34,2,TRUE),IF(AND(71&lt;=Z4682,Z4682&lt;107),VLOOKUP($W4682,日射量と図３!$E$6:$G$34,3,TRUE),IF(AND(107&lt;=Z4682,Z4682&lt;143),VLOOKUP($W4682,日射量と図３!$E$6:$H$34,4,TRUE),VLOOKUP($W4682,日射量と図３!$E$6:$I$34,5,TRUE))))))</f>
        <v/>
      </c>
      <c r="AC4682" s="382" t="str">
        <f t="shared" si="881"/>
        <v/>
      </c>
      <c r="AD4682" s="382" t="str">
        <f t="shared" si="882"/>
        <v/>
      </c>
    </row>
    <row r="4683" spans="11:30" ht="13.5" customHeight="1">
      <c r="K4683" s="4">
        <f t="shared" si="886"/>
        <v>12</v>
      </c>
      <c r="L4683" s="34">
        <v>43446</v>
      </c>
      <c r="M4683" s="4">
        <v>195</v>
      </c>
      <c r="N4683" s="4">
        <v>24</v>
      </c>
      <c r="O4683" s="31">
        <v>0.95833333333333337</v>
      </c>
      <c r="P4683" s="35">
        <v>6.8400000000000007</v>
      </c>
      <c r="Q4683" s="36">
        <f t="shared" si="887"/>
        <v>13</v>
      </c>
      <c r="R4683" s="4">
        <f t="shared" si="888"/>
        <v>6.1599999999999993</v>
      </c>
      <c r="S4683" s="31">
        <f t="shared" si="879"/>
        <v>0.20944444444444443</v>
      </c>
      <c r="T4683" s="31">
        <f t="shared" si="880"/>
        <v>0.77601851851851855</v>
      </c>
      <c r="U4683" s="4">
        <f t="shared" si="878"/>
        <v>0</v>
      </c>
      <c r="V4683" s="4" t="str">
        <f t="shared" si="885"/>
        <v/>
      </c>
      <c r="W4683" s="18" t="str">
        <f>IF(V4683="","",VLOOKUP(L4683,日射量と図３!$A$4:$C$368,3,TRUE)*238.85/100)</f>
        <v/>
      </c>
      <c r="X4683" s="4" t="str">
        <f t="shared" si="889"/>
        <v/>
      </c>
      <c r="Y4683" s="4" t="str">
        <f t="shared" si="883"/>
        <v/>
      </c>
      <c r="Z4683" s="4" t="str">
        <f t="shared" si="884"/>
        <v/>
      </c>
      <c r="AA4683" s="4" t="str">
        <f>IF($V4683="","",IF(Y4683&lt;36,0,IF(AND(36&lt;=Y4683,Y4683&lt;71),VLOOKUP($W4683,日射量と図３!$E$6:$F$34,2,TRUE),IF(AND(71&lt;=Y4683,Y4683&lt;107),VLOOKUP($W4683,日射量と図３!$E$6:$G$34,3,TRUE),IF(AND(107&lt;=Y4683,Y4683&lt;143),VLOOKUP($W4683,日射量と図３!$E$6:$H$34,4,TRUE),VLOOKUP($W4683,日射量と図３!$E$6:$I$34,5,TRUE))))))</f>
        <v/>
      </c>
      <c r="AB4683" s="4" t="str">
        <f>IF($V4683="","",IF(Z4683&lt;36,0,IF(AND(36&lt;=Z4683,Z4683&lt;71),VLOOKUP($W4683,日射量と図３!$E$6:$F$34,2,TRUE),IF(AND(71&lt;=Z4683,Z4683&lt;107),VLOOKUP($W4683,日射量と図３!$E$6:$G$34,3,TRUE),IF(AND(107&lt;=Z4683,Z4683&lt;143),VLOOKUP($W4683,日射量と図３!$E$6:$H$34,4,TRUE),VLOOKUP($W4683,日射量と図３!$E$6:$I$34,5,TRUE))))))</f>
        <v/>
      </c>
      <c r="AC4683" s="382" t="str">
        <f t="shared" si="881"/>
        <v/>
      </c>
      <c r="AD4683" s="382" t="str">
        <f t="shared" si="882"/>
        <v/>
      </c>
    </row>
    <row r="4684" spans="11:30" ht="13.5" customHeight="1">
      <c r="K4684" s="4">
        <f t="shared" si="886"/>
        <v>12</v>
      </c>
      <c r="L4684" s="34">
        <v>43447</v>
      </c>
      <c r="M4684" s="4">
        <v>196</v>
      </c>
      <c r="N4684" s="4">
        <v>1</v>
      </c>
      <c r="O4684" s="31">
        <v>0</v>
      </c>
      <c r="P4684" s="35">
        <v>6.5</v>
      </c>
      <c r="Q4684" s="36">
        <f t="shared" si="887"/>
        <v>13</v>
      </c>
      <c r="R4684" s="4">
        <f t="shared" si="888"/>
        <v>6.5</v>
      </c>
      <c r="S4684" s="31">
        <f t="shared" si="879"/>
        <v>0.20944444444444443</v>
      </c>
      <c r="T4684" s="31">
        <f t="shared" si="880"/>
        <v>0.77601851851851855</v>
      </c>
      <c r="U4684" s="4">
        <f t="shared" si="878"/>
        <v>0</v>
      </c>
      <c r="V4684" s="4">
        <f t="shared" si="885"/>
        <v>69.91</v>
      </c>
      <c r="W4684" s="18">
        <f>IF(V4684="","",VLOOKUP(L4684,日射量と図３!$A$4:$C$368,3,TRUE)*238.85/100)</f>
        <v>21.496500000000001</v>
      </c>
      <c r="X4684" s="4">
        <f t="shared" si="889"/>
        <v>14</v>
      </c>
      <c r="Y4684" s="4">
        <f t="shared" si="883"/>
        <v>31.21905953571428</v>
      </c>
      <c r="Z4684" s="4">
        <f t="shared" si="884"/>
        <v>35.19239438571428</v>
      </c>
      <c r="AA4684" s="4">
        <f>IF($V4684="","",IF(Y4684&lt;36,0,IF(AND(36&lt;=Y4684,Y4684&lt;71),VLOOKUP($W4684,日射量と図３!$E$6:$F$34,2,TRUE),IF(AND(71&lt;=Y4684,Y4684&lt;107),VLOOKUP($W4684,日射量と図３!$E$6:$G$34,3,TRUE),IF(AND(107&lt;=Y4684,Y4684&lt;143),VLOOKUP($W4684,日射量と図３!$E$6:$H$34,4,TRUE),VLOOKUP($W4684,日射量と図３!$E$6:$I$34,5,TRUE))))))</f>
        <v>0</v>
      </c>
      <c r="AB4684" s="4">
        <f>IF($V4684="","",IF(Z4684&lt;36,0,IF(AND(36&lt;=Z4684,Z4684&lt;71),VLOOKUP($W4684,日射量と図３!$E$6:$F$34,2,TRUE),IF(AND(71&lt;=Z4684,Z4684&lt;107),VLOOKUP($W4684,日射量と図３!$E$6:$G$34,3,TRUE),IF(AND(107&lt;=Z4684,Z4684&lt;143),VLOOKUP($W4684,日射量と図３!$E$6:$H$34,4,TRUE),VLOOKUP($W4684,日射量と図３!$E$6:$I$34,5,TRUE))))))</f>
        <v>0</v>
      </c>
      <c r="AC4684" s="382">
        <f t="shared" si="881"/>
        <v>0</v>
      </c>
      <c r="AD4684" s="382">
        <f t="shared" si="882"/>
        <v>0</v>
      </c>
    </row>
    <row r="4685" spans="11:30" ht="13.5" customHeight="1">
      <c r="K4685" s="4">
        <f t="shared" si="886"/>
        <v>12</v>
      </c>
      <c r="L4685" s="34">
        <v>43447</v>
      </c>
      <c r="M4685" s="4">
        <v>196</v>
      </c>
      <c r="N4685" s="4">
        <v>2</v>
      </c>
      <c r="O4685" s="31">
        <v>4.1666666666666664E-2</v>
      </c>
      <c r="P4685" s="35">
        <v>6.3100000000000005</v>
      </c>
      <c r="Q4685" s="36">
        <f t="shared" si="887"/>
        <v>13</v>
      </c>
      <c r="R4685" s="4">
        <f t="shared" si="888"/>
        <v>6.6899999999999995</v>
      </c>
      <c r="S4685" s="31">
        <f t="shared" si="879"/>
        <v>0.20944444444444443</v>
      </c>
      <c r="T4685" s="31">
        <f t="shared" si="880"/>
        <v>0.77601851851851855</v>
      </c>
      <c r="U4685" s="4">
        <f t="shared" ref="U4685:U4748" si="890">IF(AND(S4685&lt;O4685,O4685&lt;T4685),R4685,0)</f>
        <v>0</v>
      </c>
      <c r="V4685" s="4" t="str">
        <f t="shared" si="885"/>
        <v/>
      </c>
      <c r="W4685" s="18" t="str">
        <f>IF(V4685="","",VLOOKUP(L4685,日射量と図３!$A$4:$C$368,3,TRUE)*238.85/100)</f>
        <v/>
      </c>
      <c r="X4685" s="4" t="str">
        <f t="shared" si="889"/>
        <v/>
      </c>
      <c r="Y4685" s="4" t="str">
        <f t="shared" si="883"/>
        <v/>
      </c>
      <c r="Z4685" s="4" t="str">
        <f t="shared" si="884"/>
        <v/>
      </c>
      <c r="AA4685" s="4" t="str">
        <f>IF($V4685="","",IF(Y4685&lt;36,0,IF(AND(36&lt;=Y4685,Y4685&lt;71),VLOOKUP($W4685,日射量と図３!$E$6:$F$34,2,TRUE),IF(AND(71&lt;=Y4685,Y4685&lt;107),VLOOKUP($W4685,日射量と図３!$E$6:$G$34,3,TRUE),IF(AND(107&lt;=Y4685,Y4685&lt;143),VLOOKUP($W4685,日射量と図３!$E$6:$H$34,4,TRUE),VLOOKUP($W4685,日射量と図３!$E$6:$I$34,5,TRUE))))))</f>
        <v/>
      </c>
      <c r="AB4685" s="4" t="str">
        <f>IF($V4685="","",IF(Z4685&lt;36,0,IF(AND(36&lt;=Z4685,Z4685&lt;71),VLOOKUP($W4685,日射量と図３!$E$6:$F$34,2,TRUE),IF(AND(71&lt;=Z4685,Z4685&lt;107),VLOOKUP($W4685,日射量と図３!$E$6:$G$34,3,TRUE),IF(AND(107&lt;=Z4685,Z4685&lt;143),VLOOKUP($W4685,日射量と図３!$E$6:$H$34,4,TRUE),VLOOKUP($W4685,日射量と図３!$E$6:$I$34,5,TRUE))))))</f>
        <v/>
      </c>
      <c r="AC4685" s="382" t="str">
        <f t="shared" si="881"/>
        <v/>
      </c>
      <c r="AD4685" s="382" t="str">
        <f t="shared" si="882"/>
        <v/>
      </c>
    </row>
    <row r="4686" spans="11:30" ht="13.5" customHeight="1">
      <c r="K4686" s="4">
        <f t="shared" si="886"/>
        <v>12</v>
      </c>
      <c r="L4686" s="34">
        <v>43447</v>
      </c>
      <c r="M4686" s="4">
        <v>196</v>
      </c>
      <c r="N4686" s="4">
        <v>3</v>
      </c>
      <c r="O4686" s="31">
        <v>8.3333333333333329E-2</v>
      </c>
      <c r="P4686" s="35">
        <v>5.98</v>
      </c>
      <c r="Q4686" s="36">
        <f t="shared" si="887"/>
        <v>13</v>
      </c>
      <c r="R4686" s="4">
        <f t="shared" si="888"/>
        <v>7.02</v>
      </c>
      <c r="S4686" s="31">
        <f t="shared" si="879"/>
        <v>0.20944444444444443</v>
      </c>
      <c r="T4686" s="31">
        <f t="shared" si="880"/>
        <v>0.77601851851851855</v>
      </c>
      <c r="U4686" s="4">
        <f t="shared" si="890"/>
        <v>0</v>
      </c>
      <c r="V4686" s="4" t="str">
        <f t="shared" si="885"/>
        <v/>
      </c>
      <c r="W4686" s="18" t="str">
        <f>IF(V4686="","",VLOOKUP(L4686,日射量と図３!$A$4:$C$368,3,TRUE)*238.85/100)</f>
        <v/>
      </c>
      <c r="X4686" s="4" t="str">
        <f t="shared" si="889"/>
        <v/>
      </c>
      <c r="Y4686" s="4" t="str">
        <f t="shared" si="883"/>
        <v/>
      </c>
      <c r="Z4686" s="4" t="str">
        <f t="shared" si="884"/>
        <v/>
      </c>
      <c r="AA4686" s="4" t="str">
        <f>IF($V4686="","",IF(Y4686&lt;36,0,IF(AND(36&lt;=Y4686,Y4686&lt;71),VLOOKUP($W4686,日射量と図３!$E$6:$F$34,2,TRUE),IF(AND(71&lt;=Y4686,Y4686&lt;107),VLOOKUP($W4686,日射量と図３!$E$6:$G$34,3,TRUE),IF(AND(107&lt;=Y4686,Y4686&lt;143),VLOOKUP($W4686,日射量と図３!$E$6:$H$34,4,TRUE),VLOOKUP($W4686,日射量と図３!$E$6:$I$34,5,TRUE))))))</f>
        <v/>
      </c>
      <c r="AB4686" s="4" t="str">
        <f>IF($V4686="","",IF(Z4686&lt;36,0,IF(AND(36&lt;=Z4686,Z4686&lt;71),VLOOKUP($W4686,日射量と図３!$E$6:$F$34,2,TRUE),IF(AND(71&lt;=Z4686,Z4686&lt;107),VLOOKUP($W4686,日射量と図３!$E$6:$G$34,3,TRUE),IF(AND(107&lt;=Z4686,Z4686&lt;143),VLOOKUP($W4686,日射量と図３!$E$6:$H$34,4,TRUE),VLOOKUP($W4686,日射量と図３!$E$6:$I$34,5,TRUE))))))</f>
        <v/>
      </c>
      <c r="AC4686" s="382" t="str">
        <f t="shared" si="881"/>
        <v/>
      </c>
      <c r="AD4686" s="382" t="str">
        <f t="shared" si="882"/>
        <v/>
      </c>
    </row>
    <row r="4687" spans="11:30" ht="13.5" customHeight="1">
      <c r="K4687" s="4">
        <f t="shared" si="886"/>
        <v>12</v>
      </c>
      <c r="L4687" s="34">
        <v>43447</v>
      </c>
      <c r="M4687" s="4">
        <v>196</v>
      </c>
      <c r="N4687" s="4">
        <v>4</v>
      </c>
      <c r="O4687" s="31">
        <v>0.125</v>
      </c>
      <c r="P4687" s="35">
        <v>5.5299999999999994</v>
      </c>
      <c r="Q4687" s="36">
        <f t="shared" si="887"/>
        <v>13</v>
      </c>
      <c r="R4687" s="4">
        <f t="shared" si="888"/>
        <v>7.4700000000000006</v>
      </c>
      <c r="S4687" s="31">
        <f t="shared" ref="S4687:S4750" si="891">VLOOKUP(K4687,$AF$38:$AH$49,2,TRUE)</f>
        <v>0.20944444444444443</v>
      </c>
      <c r="T4687" s="31">
        <f t="shared" ref="T4687:T4750" si="892">VLOOKUP(K4687,$AF$38:$AH$49,3,TRUE)</f>
        <v>0.77601851851851855</v>
      </c>
      <c r="U4687" s="4">
        <f t="shared" si="890"/>
        <v>0</v>
      </c>
      <c r="V4687" s="4" t="str">
        <f t="shared" si="885"/>
        <v/>
      </c>
      <c r="W4687" s="18" t="str">
        <f>IF(V4687="","",VLOOKUP(L4687,日射量と図３!$A$4:$C$368,3,TRUE)*238.85/100)</f>
        <v/>
      </c>
      <c r="X4687" s="4" t="str">
        <f t="shared" si="889"/>
        <v/>
      </c>
      <c r="Y4687" s="4" t="str">
        <f t="shared" si="883"/>
        <v/>
      </c>
      <c r="Z4687" s="4" t="str">
        <f t="shared" si="884"/>
        <v/>
      </c>
      <c r="AA4687" s="4" t="str">
        <f>IF($V4687="","",IF(Y4687&lt;36,0,IF(AND(36&lt;=Y4687,Y4687&lt;71),VLOOKUP($W4687,日射量と図３!$E$6:$F$34,2,TRUE),IF(AND(71&lt;=Y4687,Y4687&lt;107),VLOOKUP($W4687,日射量と図３!$E$6:$G$34,3,TRUE),IF(AND(107&lt;=Y4687,Y4687&lt;143),VLOOKUP($W4687,日射量と図３!$E$6:$H$34,4,TRUE),VLOOKUP($W4687,日射量と図３!$E$6:$I$34,5,TRUE))))))</f>
        <v/>
      </c>
      <c r="AB4687" s="4" t="str">
        <f>IF($V4687="","",IF(Z4687&lt;36,0,IF(AND(36&lt;=Z4687,Z4687&lt;71),VLOOKUP($W4687,日射量と図３!$E$6:$F$34,2,TRUE),IF(AND(71&lt;=Z4687,Z4687&lt;107),VLOOKUP($W4687,日射量と図３!$E$6:$G$34,3,TRUE),IF(AND(107&lt;=Z4687,Z4687&lt;143),VLOOKUP($W4687,日射量と図３!$E$6:$H$34,4,TRUE),VLOOKUP($W4687,日射量と図３!$E$6:$I$34,5,TRUE))))))</f>
        <v/>
      </c>
      <c r="AC4687" s="382" t="str">
        <f t="shared" ref="AC4687:AC4750" si="893">IF(V4687="","",IF((($AH$18*$AH$30*V4687*3600/1000000)/1000-AA4687*$AG$18*10*0.0000041868)&lt;=0,0,AA4687*$AG$18*10*0.0000041868))</f>
        <v/>
      </c>
      <c r="AD4687" s="382" t="str">
        <f t="shared" ref="AD4687:AD4750" si="894">IF(V4687="","",IF((($AH$19*$AH$30*V4687*3600/1000000)/1000-AB4687*$AG$19*10*0.0000041868)&lt;=0,0,AB4687*$AG$19*10*0.0000041868))</f>
        <v/>
      </c>
    </row>
    <row r="4688" spans="11:30" ht="13.5" customHeight="1">
      <c r="K4688" s="4">
        <f t="shared" si="886"/>
        <v>12</v>
      </c>
      <c r="L4688" s="34">
        <v>43447</v>
      </c>
      <c r="M4688" s="4">
        <v>196</v>
      </c>
      <c r="N4688" s="4">
        <v>5</v>
      </c>
      <c r="O4688" s="31">
        <v>0.16666666666666666</v>
      </c>
      <c r="P4688" s="35">
        <v>5.25</v>
      </c>
      <c r="Q4688" s="36">
        <f t="shared" si="887"/>
        <v>15</v>
      </c>
      <c r="R4688" s="4">
        <f t="shared" si="888"/>
        <v>9.75</v>
      </c>
      <c r="S4688" s="31">
        <f t="shared" si="891"/>
        <v>0.20944444444444443</v>
      </c>
      <c r="T4688" s="31">
        <f t="shared" si="892"/>
        <v>0.77601851851851855</v>
      </c>
      <c r="U4688" s="4">
        <f t="shared" si="890"/>
        <v>0</v>
      </c>
      <c r="V4688" s="4" t="str">
        <f t="shared" si="885"/>
        <v/>
      </c>
      <c r="W4688" s="18" t="str">
        <f>IF(V4688="","",VLOOKUP(L4688,日射量と図３!$A$4:$C$368,3,TRUE)*238.85/100)</f>
        <v/>
      </c>
      <c r="X4688" s="4" t="str">
        <f t="shared" si="889"/>
        <v/>
      </c>
      <c r="Y4688" s="4" t="str">
        <f t="shared" si="883"/>
        <v/>
      </c>
      <c r="Z4688" s="4" t="str">
        <f t="shared" si="884"/>
        <v/>
      </c>
      <c r="AA4688" s="4" t="str">
        <f>IF($V4688="","",IF(Y4688&lt;36,0,IF(AND(36&lt;=Y4688,Y4688&lt;71),VLOOKUP($W4688,日射量と図３!$E$6:$F$34,2,TRUE),IF(AND(71&lt;=Y4688,Y4688&lt;107),VLOOKUP($W4688,日射量と図３!$E$6:$G$34,3,TRUE),IF(AND(107&lt;=Y4688,Y4688&lt;143),VLOOKUP($W4688,日射量と図３!$E$6:$H$34,4,TRUE),VLOOKUP($W4688,日射量と図３!$E$6:$I$34,5,TRUE))))))</f>
        <v/>
      </c>
      <c r="AB4688" s="4" t="str">
        <f>IF($V4688="","",IF(Z4688&lt;36,0,IF(AND(36&lt;=Z4688,Z4688&lt;71),VLOOKUP($W4688,日射量と図３!$E$6:$F$34,2,TRUE),IF(AND(71&lt;=Z4688,Z4688&lt;107),VLOOKUP($W4688,日射量と図３!$E$6:$G$34,3,TRUE),IF(AND(107&lt;=Z4688,Z4688&lt;143),VLOOKUP($W4688,日射量と図３!$E$6:$H$34,4,TRUE),VLOOKUP($W4688,日射量と図３!$E$6:$I$34,5,TRUE))))))</f>
        <v/>
      </c>
      <c r="AC4688" s="382" t="str">
        <f t="shared" si="893"/>
        <v/>
      </c>
      <c r="AD4688" s="382" t="str">
        <f t="shared" si="894"/>
        <v/>
      </c>
    </row>
    <row r="4689" spans="11:30" ht="13.5" customHeight="1">
      <c r="K4689" s="4">
        <f t="shared" si="886"/>
        <v>12</v>
      </c>
      <c r="L4689" s="34">
        <v>43447</v>
      </c>
      <c r="M4689" s="4">
        <v>196</v>
      </c>
      <c r="N4689" s="4">
        <v>6</v>
      </c>
      <c r="O4689" s="31">
        <v>0.20833333333333334</v>
      </c>
      <c r="P4689" s="35">
        <v>5.0600000000000005</v>
      </c>
      <c r="Q4689" s="36">
        <f t="shared" si="887"/>
        <v>15</v>
      </c>
      <c r="R4689" s="4">
        <f t="shared" si="888"/>
        <v>9.94</v>
      </c>
      <c r="S4689" s="31">
        <f t="shared" si="891"/>
        <v>0.20944444444444443</v>
      </c>
      <c r="T4689" s="31">
        <f t="shared" si="892"/>
        <v>0.77601851851851855</v>
      </c>
      <c r="U4689" s="4">
        <f t="shared" si="890"/>
        <v>0</v>
      </c>
      <c r="V4689" s="4" t="str">
        <f t="shared" si="885"/>
        <v/>
      </c>
      <c r="W4689" s="18" t="str">
        <f>IF(V4689="","",VLOOKUP(L4689,日射量と図３!$A$4:$C$368,3,TRUE)*238.85/100)</f>
        <v/>
      </c>
      <c r="X4689" s="4" t="str">
        <f t="shared" si="889"/>
        <v/>
      </c>
      <c r="Y4689" s="4" t="str">
        <f t="shared" si="883"/>
        <v/>
      </c>
      <c r="Z4689" s="4" t="str">
        <f t="shared" si="884"/>
        <v/>
      </c>
      <c r="AA4689" s="4" t="str">
        <f>IF($V4689="","",IF(Y4689&lt;36,0,IF(AND(36&lt;=Y4689,Y4689&lt;71),VLOOKUP($W4689,日射量と図３!$E$6:$F$34,2,TRUE),IF(AND(71&lt;=Y4689,Y4689&lt;107),VLOOKUP($W4689,日射量と図３!$E$6:$G$34,3,TRUE),IF(AND(107&lt;=Y4689,Y4689&lt;143),VLOOKUP($W4689,日射量と図３!$E$6:$H$34,4,TRUE),VLOOKUP($W4689,日射量と図３!$E$6:$I$34,5,TRUE))))))</f>
        <v/>
      </c>
      <c r="AB4689" s="4" t="str">
        <f>IF($V4689="","",IF(Z4689&lt;36,0,IF(AND(36&lt;=Z4689,Z4689&lt;71),VLOOKUP($W4689,日射量と図３!$E$6:$F$34,2,TRUE),IF(AND(71&lt;=Z4689,Z4689&lt;107),VLOOKUP($W4689,日射量と図３!$E$6:$G$34,3,TRUE),IF(AND(107&lt;=Z4689,Z4689&lt;143),VLOOKUP($W4689,日射量と図３!$E$6:$H$34,4,TRUE),VLOOKUP($W4689,日射量と図３!$E$6:$I$34,5,TRUE))))))</f>
        <v/>
      </c>
      <c r="AC4689" s="382" t="str">
        <f t="shared" si="893"/>
        <v/>
      </c>
      <c r="AD4689" s="382" t="str">
        <f t="shared" si="894"/>
        <v/>
      </c>
    </row>
    <row r="4690" spans="11:30" ht="13.5" customHeight="1">
      <c r="K4690" s="4">
        <f t="shared" si="886"/>
        <v>12</v>
      </c>
      <c r="L4690" s="34">
        <v>43447</v>
      </c>
      <c r="M4690" s="4">
        <v>196</v>
      </c>
      <c r="N4690" s="4">
        <v>7</v>
      </c>
      <c r="O4690" s="31">
        <v>0.25</v>
      </c>
      <c r="P4690" s="35">
        <v>4.8900000000000006</v>
      </c>
      <c r="Q4690" s="36">
        <f t="shared" si="887"/>
        <v>15</v>
      </c>
      <c r="R4690" s="4">
        <f t="shared" si="888"/>
        <v>10.11</v>
      </c>
      <c r="S4690" s="31">
        <f t="shared" si="891"/>
        <v>0.20944444444444443</v>
      </c>
      <c r="T4690" s="31">
        <f t="shared" si="892"/>
        <v>0.77601851851851855</v>
      </c>
      <c r="U4690" s="4">
        <f t="shared" si="890"/>
        <v>10.11</v>
      </c>
      <c r="V4690" s="4" t="str">
        <f t="shared" si="885"/>
        <v/>
      </c>
      <c r="W4690" s="18" t="str">
        <f>IF(V4690="","",VLOOKUP(L4690,日射量と図３!$A$4:$C$368,3,TRUE)*238.85/100)</f>
        <v/>
      </c>
      <c r="X4690" s="4" t="str">
        <f t="shared" si="889"/>
        <v/>
      </c>
      <c r="Y4690" s="4" t="str">
        <f t="shared" si="883"/>
        <v/>
      </c>
      <c r="Z4690" s="4" t="str">
        <f t="shared" si="884"/>
        <v/>
      </c>
      <c r="AA4690" s="4" t="str">
        <f>IF($V4690="","",IF(Y4690&lt;36,0,IF(AND(36&lt;=Y4690,Y4690&lt;71),VLOOKUP($W4690,日射量と図３!$E$6:$F$34,2,TRUE),IF(AND(71&lt;=Y4690,Y4690&lt;107),VLOOKUP($W4690,日射量と図３!$E$6:$G$34,3,TRUE),IF(AND(107&lt;=Y4690,Y4690&lt;143),VLOOKUP($W4690,日射量と図３!$E$6:$H$34,4,TRUE),VLOOKUP($W4690,日射量と図３!$E$6:$I$34,5,TRUE))))))</f>
        <v/>
      </c>
      <c r="AB4690" s="4" t="str">
        <f>IF($V4690="","",IF(Z4690&lt;36,0,IF(AND(36&lt;=Z4690,Z4690&lt;71),VLOOKUP($W4690,日射量と図３!$E$6:$F$34,2,TRUE),IF(AND(71&lt;=Z4690,Z4690&lt;107),VLOOKUP($W4690,日射量と図３!$E$6:$G$34,3,TRUE),IF(AND(107&lt;=Z4690,Z4690&lt;143),VLOOKUP($W4690,日射量と図３!$E$6:$H$34,4,TRUE),VLOOKUP($W4690,日射量と図３!$E$6:$I$34,5,TRUE))))))</f>
        <v/>
      </c>
      <c r="AC4690" s="382" t="str">
        <f t="shared" si="893"/>
        <v/>
      </c>
      <c r="AD4690" s="382" t="str">
        <f t="shared" si="894"/>
        <v/>
      </c>
    </row>
    <row r="4691" spans="11:30" ht="13.5" customHeight="1">
      <c r="K4691" s="4">
        <f t="shared" si="886"/>
        <v>12</v>
      </c>
      <c r="L4691" s="34">
        <v>43447</v>
      </c>
      <c r="M4691" s="4">
        <v>196</v>
      </c>
      <c r="N4691" s="4">
        <v>8</v>
      </c>
      <c r="O4691" s="31">
        <v>0.29166666666666669</v>
      </c>
      <c r="P4691" s="35">
        <v>4.79</v>
      </c>
      <c r="Q4691" s="36">
        <f t="shared" si="887"/>
        <v>12</v>
      </c>
      <c r="R4691" s="4">
        <f t="shared" si="888"/>
        <v>7.21</v>
      </c>
      <c r="S4691" s="31">
        <f t="shared" si="891"/>
        <v>0.20944444444444443</v>
      </c>
      <c r="T4691" s="31">
        <f t="shared" si="892"/>
        <v>0.77601851851851855</v>
      </c>
      <c r="U4691" s="4">
        <f t="shared" si="890"/>
        <v>7.21</v>
      </c>
      <c r="V4691" s="4" t="str">
        <f t="shared" si="885"/>
        <v/>
      </c>
      <c r="W4691" s="18" t="str">
        <f>IF(V4691="","",VLOOKUP(L4691,日射量と図３!$A$4:$C$368,3,TRUE)*238.85/100)</f>
        <v/>
      </c>
      <c r="X4691" s="4" t="str">
        <f t="shared" si="889"/>
        <v/>
      </c>
      <c r="Y4691" s="4" t="str">
        <f t="shared" si="883"/>
        <v/>
      </c>
      <c r="Z4691" s="4" t="str">
        <f t="shared" si="884"/>
        <v/>
      </c>
      <c r="AA4691" s="4" t="str">
        <f>IF($V4691="","",IF(Y4691&lt;36,0,IF(AND(36&lt;=Y4691,Y4691&lt;71),VLOOKUP($W4691,日射量と図３!$E$6:$F$34,2,TRUE),IF(AND(71&lt;=Y4691,Y4691&lt;107),VLOOKUP($W4691,日射量と図３!$E$6:$G$34,3,TRUE),IF(AND(107&lt;=Y4691,Y4691&lt;143),VLOOKUP($W4691,日射量と図３!$E$6:$H$34,4,TRUE),VLOOKUP($W4691,日射量と図３!$E$6:$I$34,5,TRUE))))))</f>
        <v/>
      </c>
      <c r="AB4691" s="4" t="str">
        <f>IF($V4691="","",IF(Z4691&lt;36,0,IF(AND(36&lt;=Z4691,Z4691&lt;71),VLOOKUP($W4691,日射量と図３!$E$6:$F$34,2,TRUE),IF(AND(71&lt;=Z4691,Z4691&lt;107),VLOOKUP($W4691,日射量と図３!$E$6:$G$34,3,TRUE),IF(AND(107&lt;=Z4691,Z4691&lt;143),VLOOKUP($W4691,日射量と図３!$E$6:$H$34,4,TRUE),VLOOKUP($W4691,日射量と図３!$E$6:$I$34,5,TRUE))))))</f>
        <v/>
      </c>
      <c r="AC4691" s="382" t="str">
        <f t="shared" si="893"/>
        <v/>
      </c>
      <c r="AD4691" s="382" t="str">
        <f t="shared" si="894"/>
        <v/>
      </c>
    </row>
    <row r="4692" spans="11:30" ht="13.5" customHeight="1">
      <c r="K4692" s="4">
        <f t="shared" si="886"/>
        <v>12</v>
      </c>
      <c r="L4692" s="34">
        <v>43447</v>
      </c>
      <c r="M4692" s="4">
        <v>196</v>
      </c>
      <c r="N4692" s="4">
        <v>9</v>
      </c>
      <c r="O4692" s="31">
        <v>0.33333333333333331</v>
      </c>
      <c r="P4692" s="35">
        <v>5.6999999999999993</v>
      </c>
      <c r="Q4692" s="36">
        <f t="shared" si="887"/>
        <v>12</v>
      </c>
      <c r="R4692" s="4">
        <f t="shared" si="888"/>
        <v>6.3000000000000007</v>
      </c>
      <c r="S4692" s="31">
        <f t="shared" si="891"/>
        <v>0.20944444444444443</v>
      </c>
      <c r="T4692" s="31">
        <f t="shared" si="892"/>
        <v>0.77601851851851855</v>
      </c>
      <c r="U4692" s="4">
        <f t="shared" si="890"/>
        <v>6.3000000000000007</v>
      </c>
      <c r="V4692" s="4" t="str">
        <f t="shared" si="885"/>
        <v/>
      </c>
      <c r="W4692" s="18" t="str">
        <f>IF(V4692="","",VLOOKUP(L4692,日射量と図３!$A$4:$C$368,3,TRUE)*238.85/100)</f>
        <v/>
      </c>
      <c r="X4692" s="4" t="str">
        <f t="shared" si="889"/>
        <v/>
      </c>
      <c r="Y4692" s="4" t="str">
        <f t="shared" si="883"/>
        <v/>
      </c>
      <c r="Z4692" s="4" t="str">
        <f t="shared" si="884"/>
        <v/>
      </c>
      <c r="AA4692" s="4" t="str">
        <f>IF($V4692="","",IF(Y4692&lt;36,0,IF(AND(36&lt;=Y4692,Y4692&lt;71),VLOOKUP($W4692,日射量と図３!$E$6:$F$34,2,TRUE),IF(AND(71&lt;=Y4692,Y4692&lt;107),VLOOKUP($W4692,日射量と図３!$E$6:$G$34,3,TRUE),IF(AND(107&lt;=Y4692,Y4692&lt;143),VLOOKUP($W4692,日射量と図３!$E$6:$H$34,4,TRUE),VLOOKUP($W4692,日射量と図３!$E$6:$I$34,5,TRUE))))))</f>
        <v/>
      </c>
      <c r="AB4692" s="4" t="str">
        <f>IF($V4692="","",IF(Z4692&lt;36,0,IF(AND(36&lt;=Z4692,Z4692&lt;71),VLOOKUP($W4692,日射量と図３!$E$6:$F$34,2,TRUE),IF(AND(71&lt;=Z4692,Z4692&lt;107),VLOOKUP($W4692,日射量と図３!$E$6:$G$34,3,TRUE),IF(AND(107&lt;=Z4692,Z4692&lt;143),VLOOKUP($W4692,日射量と図３!$E$6:$H$34,4,TRUE),VLOOKUP($W4692,日射量と図３!$E$6:$I$34,5,TRUE))))))</f>
        <v/>
      </c>
      <c r="AC4692" s="382" t="str">
        <f t="shared" si="893"/>
        <v/>
      </c>
      <c r="AD4692" s="382" t="str">
        <f t="shared" si="894"/>
        <v/>
      </c>
    </row>
    <row r="4693" spans="11:30" ht="13.5" customHeight="1">
      <c r="K4693" s="4">
        <f t="shared" si="886"/>
        <v>12</v>
      </c>
      <c r="L4693" s="34">
        <v>43447</v>
      </c>
      <c r="M4693" s="4">
        <v>196</v>
      </c>
      <c r="N4693" s="4">
        <v>10</v>
      </c>
      <c r="O4693" s="31">
        <v>0.375</v>
      </c>
      <c r="P4693" s="35">
        <v>6.8100000000000005</v>
      </c>
      <c r="Q4693" s="36">
        <f t="shared" si="887"/>
        <v>12</v>
      </c>
      <c r="R4693" s="4">
        <f t="shared" si="888"/>
        <v>5.1899999999999995</v>
      </c>
      <c r="S4693" s="31">
        <f t="shared" si="891"/>
        <v>0.20944444444444443</v>
      </c>
      <c r="T4693" s="31">
        <f t="shared" si="892"/>
        <v>0.77601851851851855</v>
      </c>
      <c r="U4693" s="4">
        <f t="shared" si="890"/>
        <v>5.1899999999999995</v>
      </c>
      <c r="V4693" s="4" t="str">
        <f t="shared" si="885"/>
        <v/>
      </c>
      <c r="W4693" s="18" t="str">
        <f>IF(V4693="","",VLOOKUP(L4693,日射量と図３!$A$4:$C$368,3,TRUE)*238.85/100)</f>
        <v/>
      </c>
      <c r="X4693" s="4" t="str">
        <f t="shared" si="889"/>
        <v/>
      </c>
      <c r="Y4693" s="4" t="str">
        <f t="shared" si="883"/>
        <v/>
      </c>
      <c r="Z4693" s="4" t="str">
        <f t="shared" si="884"/>
        <v/>
      </c>
      <c r="AA4693" s="4" t="str">
        <f>IF($V4693="","",IF(Y4693&lt;36,0,IF(AND(36&lt;=Y4693,Y4693&lt;71),VLOOKUP($W4693,日射量と図３!$E$6:$F$34,2,TRUE),IF(AND(71&lt;=Y4693,Y4693&lt;107),VLOOKUP($W4693,日射量と図３!$E$6:$G$34,3,TRUE),IF(AND(107&lt;=Y4693,Y4693&lt;143),VLOOKUP($W4693,日射量と図３!$E$6:$H$34,4,TRUE),VLOOKUP($W4693,日射量と図３!$E$6:$I$34,5,TRUE))))))</f>
        <v/>
      </c>
      <c r="AB4693" s="4" t="str">
        <f>IF($V4693="","",IF(Z4693&lt;36,0,IF(AND(36&lt;=Z4693,Z4693&lt;71),VLOOKUP($W4693,日射量と図３!$E$6:$F$34,2,TRUE),IF(AND(71&lt;=Z4693,Z4693&lt;107),VLOOKUP($W4693,日射量と図３!$E$6:$G$34,3,TRUE),IF(AND(107&lt;=Z4693,Z4693&lt;143),VLOOKUP($W4693,日射量と図３!$E$6:$H$34,4,TRUE),VLOOKUP($W4693,日射量と図３!$E$6:$I$34,5,TRUE))))))</f>
        <v/>
      </c>
      <c r="AC4693" s="382" t="str">
        <f t="shared" si="893"/>
        <v/>
      </c>
      <c r="AD4693" s="382" t="str">
        <f t="shared" si="894"/>
        <v/>
      </c>
    </row>
    <row r="4694" spans="11:30" ht="13.5" customHeight="1">
      <c r="K4694" s="4">
        <f t="shared" si="886"/>
        <v>12</v>
      </c>
      <c r="L4694" s="34">
        <v>43447</v>
      </c>
      <c r="M4694" s="4">
        <v>196</v>
      </c>
      <c r="N4694" s="4">
        <v>11</v>
      </c>
      <c r="O4694" s="31">
        <v>0.41666666666666669</v>
      </c>
      <c r="P4694" s="35">
        <v>8.1800000000000015</v>
      </c>
      <c r="Q4694" s="36">
        <f t="shared" si="887"/>
        <v>12</v>
      </c>
      <c r="R4694" s="4">
        <f t="shared" si="888"/>
        <v>3.8199999999999985</v>
      </c>
      <c r="S4694" s="31">
        <f t="shared" si="891"/>
        <v>0.20944444444444443</v>
      </c>
      <c r="T4694" s="31">
        <f t="shared" si="892"/>
        <v>0.77601851851851855</v>
      </c>
      <c r="U4694" s="4">
        <f t="shared" si="890"/>
        <v>3.8199999999999985</v>
      </c>
      <c r="V4694" s="4" t="str">
        <f t="shared" si="885"/>
        <v/>
      </c>
      <c r="W4694" s="18" t="str">
        <f>IF(V4694="","",VLOOKUP(L4694,日射量と図３!$A$4:$C$368,3,TRUE)*238.85/100)</f>
        <v/>
      </c>
      <c r="X4694" s="4" t="str">
        <f t="shared" si="889"/>
        <v/>
      </c>
      <c r="Y4694" s="4" t="str">
        <f t="shared" si="883"/>
        <v/>
      </c>
      <c r="Z4694" s="4" t="str">
        <f t="shared" si="884"/>
        <v/>
      </c>
      <c r="AA4694" s="4" t="str">
        <f>IF($V4694="","",IF(Y4694&lt;36,0,IF(AND(36&lt;=Y4694,Y4694&lt;71),VLOOKUP($W4694,日射量と図３!$E$6:$F$34,2,TRUE),IF(AND(71&lt;=Y4694,Y4694&lt;107),VLOOKUP($W4694,日射量と図３!$E$6:$G$34,3,TRUE),IF(AND(107&lt;=Y4694,Y4694&lt;143),VLOOKUP($W4694,日射量と図３!$E$6:$H$34,4,TRUE),VLOOKUP($W4694,日射量と図３!$E$6:$I$34,5,TRUE))))))</f>
        <v/>
      </c>
      <c r="AB4694" s="4" t="str">
        <f>IF($V4694="","",IF(Z4694&lt;36,0,IF(AND(36&lt;=Z4694,Z4694&lt;71),VLOOKUP($W4694,日射量と図３!$E$6:$F$34,2,TRUE),IF(AND(71&lt;=Z4694,Z4694&lt;107),VLOOKUP($W4694,日射量と図３!$E$6:$G$34,3,TRUE),IF(AND(107&lt;=Z4694,Z4694&lt;143),VLOOKUP($W4694,日射量と図３!$E$6:$H$34,4,TRUE),VLOOKUP($W4694,日射量と図３!$E$6:$I$34,5,TRUE))))))</f>
        <v/>
      </c>
      <c r="AC4694" s="382" t="str">
        <f t="shared" si="893"/>
        <v/>
      </c>
      <c r="AD4694" s="382" t="str">
        <f t="shared" si="894"/>
        <v/>
      </c>
    </row>
    <row r="4695" spans="11:30" ht="13.5" customHeight="1">
      <c r="K4695" s="4">
        <f t="shared" si="886"/>
        <v>12</v>
      </c>
      <c r="L4695" s="34">
        <v>43447</v>
      </c>
      <c r="M4695" s="4">
        <v>196</v>
      </c>
      <c r="N4695" s="4">
        <v>12</v>
      </c>
      <c r="O4695" s="31">
        <v>0.45833333333333331</v>
      </c>
      <c r="P4695" s="35">
        <v>9.0299999999999994</v>
      </c>
      <c r="Q4695" s="36">
        <f t="shared" si="887"/>
        <v>12</v>
      </c>
      <c r="R4695" s="4">
        <f t="shared" si="888"/>
        <v>2.9700000000000006</v>
      </c>
      <c r="S4695" s="31">
        <f t="shared" si="891"/>
        <v>0.20944444444444443</v>
      </c>
      <c r="T4695" s="31">
        <f t="shared" si="892"/>
        <v>0.77601851851851855</v>
      </c>
      <c r="U4695" s="4">
        <f t="shared" si="890"/>
        <v>2.9700000000000006</v>
      </c>
      <c r="V4695" s="4" t="str">
        <f t="shared" si="885"/>
        <v/>
      </c>
      <c r="W4695" s="18" t="str">
        <f>IF(V4695="","",VLOOKUP(L4695,日射量と図３!$A$4:$C$368,3,TRUE)*238.85/100)</f>
        <v/>
      </c>
      <c r="X4695" s="4" t="str">
        <f t="shared" si="889"/>
        <v/>
      </c>
      <c r="Y4695" s="4" t="str">
        <f t="shared" si="883"/>
        <v/>
      </c>
      <c r="Z4695" s="4" t="str">
        <f t="shared" si="884"/>
        <v/>
      </c>
      <c r="AA4695" s="4" t="str">
        <f>IF($V4695="","",IF(Y4695&lt;36,0,IF(AND(36&lt;=Y4695,Y4695&lt;71),VLOOKUP($W4695,日射量と図３!$E$6:$F$34,2,TRUE),IF(AND(71&lt;=Y4695,Y4695&lt;107),VLOOKUP($W4695,日射量と図３!$E$6:$G$34,3,TRUE),IF(AND(107&lt;=Y4695,Y4695&lt;143),VLOOKUP($W4695,日射量と図３!$E$6:$H$34,4,TRUE),VLOOKUP($W4695,日射量と図３!$E$6:$I$34,5,TRUE))))))</f>
        <v/>
      </c>
      <c r="AB4695" s="4" t="str">
        <f>IF($V4695="","",IF(Z4695&lt;36,0,IF(AND(36&lt;=Z4695,Z4695&lt;71),VLOOKUP($W4695,日射量と図３!$E$6:$F$34,2,TRUE),IF(AND(71&lt;=Z4695,Z4695&lt;107),VLOOKUP($W4695,日射量と図３!$E$6:$G$34,3,TRUE),IF(AND(107&lt;=Z4695,Z4695&lt;143),VLOOKUP($W4695,日射量と図３!$E$6:$H$34,4,TRUE),VLOOKUP($W4695,日射量と図３!$E$6:$I$34,5,TRUE))))))</f>
        <v/>
      </c>
      <c r="AC4695" s="382" t="str">
        <f t="shared" si="893"/>
        <v/>
      </c>
      <c r="AD4695" s="382" t="str">
        <f t="shared" si="894"/>
        <v/>
      </c>
    </row>
    <row r="4696" spans="11:30" ht="13.5" customHeight="1">
      <c r="K4696" s="4">
        <f t="shared" si="886"/>
        <v>12</v>
      </c>
      <c r="L4696" s="34">
        <v>43447</v>
      </c>
      <c r="M4696" s="4">
        <v>196</v>
      </c>
      <c r="N4696" s="4">
        <v>13</v>
      </c>
      <c r="O4696" s="31">
        <v>0.5</v>
      </c>
      <c r="P4696" s="35">
        <v>9.65</v>
      </c>
      <c r="Q4696" s="36">
        <f t="shared" si="887"/>
        <v>12</v>
      </c>
      <c r="R4696" s="4">
        <f t="shared" si="888"/>
        <v>2.3499999999999996</v>
      </c>
      <c r="S4696" s="31">
        <f t="shared" si="891"/>
        <v>0.20944444444444443</v>
      </c>
      <c r="T4696" s="31">
        <f t="shared" si="892"/>
        <v>0.77601851851851855</v>
      </c>
      <c r="U4696" s="4">
        <f t="shared" si="890"/>
        <v>2.3499999999999996</v>
      </c>
      <c r="V4696" s="4" t="str">
        <f t="shared" si="885"/>
        <v/>
      </c>
      <c r="W4696" s="18" t="str">
        <f>IF(V4696="","",VLOOKUP(L4696,日射量と図３!$A$4:$C$368,3,TRUE)*238.85/100)</f>
        <v/>
      </c>
      <c r="X4696" s="4" t="str">
        <f t="shared" si="889"/>
        <v/>
      </c>
      <c r="Y4696" s="4" t="str">
        <f t="shared" si="883"/>
        <v/>
      </c>
      <c r="Z4696" s="4" t="str">
        <f t="shared" si="884"/>
        <v/>
      </c>
      <c r="AA4696" s="4" t="str">
        <f>IF($V4696="","",IF(Y4696&lt;36,0,IF(AND(36&lt;=Y4696,Y4696&lt;71),VLOOKUP($W4696,日射量と図３!$E$6:$F$34,2,TRUE),IF(AND(71&lt;=Y4696,Y4696&lt;107),VLOOKUP($W4696,日射量と図３!$E$6:$G$34,3,TRUE),IF(AND(107&lt;=Y4696,Y4696&lt;143),VLOOKUP($W4696,日射量と図３!$E$6:$H$34,4,TRUE),VLOOKUP($W4696,日射量と図３!$E$6:$I$34,5,TRUE))))))</f>
        <v/>
      </c>
      <c r="AB4696" s="4" t="str">
        <f>IF($V4696="","",IF(Z4696&lt;36,0,IF(AND(36&lt;=Z4696,Z4696&lt;71),VLOOKUP($W4696,日射量と図３!$E$6:$F$34,2,TRUE),IF(AND(71&lt;=Z4696,Z4696&lt;107),VLOOKUP($W4696,日射量と図３!$E$6:$G$34,3,TRUE),IF(AND(107&lt;=Z4696,Z4696&lt;143),VLOOKUP($W4696,日射量と図３!$E$6:$H$34,4,TRUE),VLOOKUP($W4696,日射量と図３!$E$6:$I$34,5,TRUE))))))</f>
        <v/>
      </c>
      <c r="AC4696" s="382" t="str">
        <f t="shared" si="893"/>
        <v/>
      </c>
      <c r="AD4696" s="382" t="str">
        <f t="shared" si="894"/>
        <v/>
      </c>
    </row>
    <row r="4697" spans="11:30" ht="13.5" customHeight="1">
      <c r="K4697" s="4">
        <f t="shared" si="886"/>
        <v>12</v>
      </c>
      <c r="L4697" s="34">
        <v>43447</v>
      </c>
      <c r="M4697" s="4">
        <v>196</v>
      </c>
      <c r="N4697" s="4">
        <v>14</v>
      </c>
      <c r="O4697" s="31">
        <v>0.54166666666666663</v>
      </c>
      <c r="P4697" s="35">
        <v>10.1</v>
      </c>
      <c r="Q4697" s="36">
        <f t="shared" si="887"/>
        <v>12</v>
      </c>
      <c r="R4697" s="4">
        <f t="shared" si="888"/>
        <v>1.9000000000000004</v>
      </c>
      <c r="S4697" s="31">
        <f t="shared" si="891"/>
        <v>0.20944444444444443</v>
      </c>
      <c r="T4697" s="31">
        <f t="shared" si="892"/>
        <v>0.77601851851851855</v>
      </c>
      <c r="U4697" s="4">
        <f t="shared" si="890"/>
        <v>1.9000000000000004</v>
      </c>
      <c r="V4697" s="4" t="str">
        <f t="shared" si="885"/>
        <v/>
      </c>
      <c r="W4697" s="18" t="str">
        <f>IF(V4697="","",VLOOKUP(L4697,日射量と図３!$A$4:$C$368,3,TRUE)*238.85/100)</f>
        <v/>
      </c>
      <c r="X4697" s="4" t="str">
        <f t="shared" si="889"/>
        <v/>
      </c>
      <c r="Y4697" s="4" t="str">
        <f t="shared" si="883"/>
        <v/>
      </c>
      <c r="Z4697" s="4" t="str">
        <f t="shared" si="884"/>
        <v/>
      </c>
      <c r="AA4697" s="4" t="str">
        <f>IF($V4697="","",IF(Y4697&lt;36,0,IF(AND(36&lt;=Y4697,Y4697&lt;71),VLOOKUP($W4697,日射量と図３!$E$6:$F$34,2,TRUE),IF(AND(71&lt;=Y4697,Y4697&lt;107),VLOOKUP($W4697,日射量と図３!$E$6:$G$34,3,TRUE),IF(AND(107&lt;=Y4697,Y4697&lt;143),VLOOKUP($W4697,日射量と図３!$E$6:$H$34,4,TRUE),VLOOKUP($W4697,日射量と図３!$E$6:$I$34,5,TRUE))))))</f>
        <v/>
      </c>
      <c r="AB4697" s="4" t="str">
        <f>IF($V4697="","",IF(Z4697&lt;36,0,IF(AND(36&lt;=Z4697,Z4697&lt;71),VLOOKUP($W4697,日射量と図３!$E$6:$F$34,2,TRUE),IF(AND(71&lt;=Z4697,Z4697&lt;107),VLOOKUP($W4697,日射量と図３!$E$6:$G$34,3,TRUE),IF(AND(107&lt;=Z4697,Z4697&lt;143),VLOOKUP($W4697,日射量と図３!$E$6:$H$34,4,TRUE),VLOOKUP($W4697,日射量と図３!$E$6:$I$34,5,TRUE))))))</f>
        <v/>
      </c>
      <c r="AC4697" s="382" t="str">
        <f t="shared" si="893"/>
        <v/>
      </c>
      <c r="AD4697" s="382" t="str">
        <f t="shared" si="894"/>
        <v/>
      </c>
    </row>
    <row r="4698" spans="11:30" ht="13.5" customHeight="1">
      <c r="K4698" s="4">
        <f t="shared" si="886"/>
        <v>12</v>
      </c>
      <c r="L4698" s="34">
        <v>43447</v>
      </c>
      <c r="M4698" s="4">
        <v>196</v>
      </c>
      <c r="N4698" s="4">
        <v>15</v>
      </c>
      <c r="O4698" s="31">
        <v>0.58333333333333337</v>
      </c>
      <c r="P4698" s="35">
        <v>10.129999999999999</v>
      </c>
      <c r="Q4698" s="36">
        <f t="shared" si="887"/>
        <v>12</v>
      </c>
      <c r="R4698" s="4">
        <f t="shared" si="888"/>
        <v>1.870000000000001</v>
      </c>
      <c r="S4698" s="31">
        <f t="shared" si="891"/>
        <v>0.20944444444444443</v>
      </c>
      <c r="T4698" s="31">
        <f t="shared" si="892"/>
        <v>0.77601851851851855</v>
      </c>
      <c r="U4698" s="4">
        <f t="shared" si="890"/>
        <v>1.870000000000001</v>
      </c>
      <c r="V4698" s="4" t="str">
        <f t="shared" si="885"/>
        <v/>
      </c>
      <c r="W4698" s="18" t="str">
        <f>IF(V4698="","",VLOOKUP(L4698,日射量と図３!$A$4:$C$368,3,TRUE)*238.85/100)</f>
        <v/>
      </c>
      <c r="X4698" s="4" t="str">
        <f t="shared" si="889"/>
        <v/>
      </c>
      <c r="Y4698" s="4" t="str">
        <f t="shared" si="883"/>
        <v/>
      </c>
      <c r="Z4698" s="4" t="str">
        <f t="shared" si="884"/>
        <v/>
      </c>
      <c r="AA4698" s="4" t="str">
        <f>IF($V4698="","",IF(Y4698&lt;36,0,IF(AND(36&lt;=Y4698,Y4698&lt;71),VLOOKUP($W4698,日射量と図３!$E$6:$F$34,2,TRUE),IF(AND(71&lt;=Y4698,Y4698&lt;107),VLOOKUP($W4698,日射量と図３!$E$6:$G$34,3,TRUE),IF(AND(107&lt;=Y4698,Y4698&lt;143),VLOOKUP($W4698,日射量と図３!$E$6:$H$34,4,TRUE),VLOOKUP($W4698,日射量と図３!$E$6:$I$34,5,TRUE))))))</f>
        <v/>
      </c>
      <c r="AB4698" s="4" t="str">
        <f>IF($V4698="","",IF(Z4698&lt;36,0,IF(AND(36&lt;=Z4698,Z4698&lt;71),VLOOKUP($W4698,日射量と図３!$E$6:$F$34,2,TRUE),IF(AND(71&lt;=Z4698,Z4698&lt;107),VLOOKUP($W4698,日射量と図３!$E$6:$G$34,3,TRUE),IF(AND(107&lt;=Z4698,Z4698&lt;143),VLOOKUP($W4698,日射量と図３!$E$6:$H$34,4,TRUE),VLOOKUP($W4698,日射量と図３!$E$6:$I$34,5,TRUE))))))</f>
        <v/>
      </c>
      <c r="AC4698" s="382" t="str">
        <f t="shared" si="893"/>
        <v/>
      </c>
      <c r="AD4698" s="382" t="str">
        <f t="shared" si="894"/>
        <v/>
      </c>
    </row>
    <row r="4699" spans="11:30" ht="13.5" customHeight="1">
      <c r="K4699" s="4">
        <f t="shared" si="886"/>
        <v>12</v>
      </c>
      <c r="L4699" s="34">
        <v>43447</v>
      </c>
      <c r="M4699" s="4">
        <v>196</v>
      </c>
      <c r="N4699" s="4">
        <v>16</v>
      </c>
      <c r="O4699" s="31">
        <v>0.625</v>
      </c>
      <c r="P4699" s="35">
        <v>9.77</v>
      </c>
      <c r="Q4699" s="36">
        <f t="shared" si="887"/>
        <v>16</v>
      </c>
      <c r="R4699" s="4">
        <f t="shared" si="888"/>
        <v>6.23</v>
      </c>
      <c r="S4699" s="31">
        <f t="shared" si="891"/>
        <v>0.20944444444444443</v>
      </c>
      <c r="T4699" s="31">
        <f t="shared" si="892"/>
        <v>0.77601851851851855</v>
      </c>
      <c r="U4699" s="4">
        <f t="shared" si="890"/>
        <v>6.23</v>
      </c>
      <c r="V4699" s="4" t="str">
        <f t="shared" si="885"/>
        <v/>
      </c>
      <c r="W4699" s="18" t="str">
        <f>IF(V4699="","",VLOOKUP(L4699,日射量と図３!$A$4:$C$368,3,TRUE)*238.85/100)</f>
        <v/>
      </c>
      <c r="X4699" s="4" t="str">
        <f t="shared" si="889"/>
        <v/>
      </c>
      <c r="Y4699" s="4" t="str">
        <f t="shared" si="883"/>
        <v/>
      </c>
      <c r="Z4699" s="4" t="str">
        <f t="shared" si="884"/>
        <v/>
      </c>
      <c r="AA4699" s="4" t="str">
        <f>IF($V4699="","",IF(Y4699&lt;36,0,IF(AND(36&lt;=Y4699,Y4699&lt;71),VLOOKUP($W4699,日射量と図３!$E$6:$F$34,2,TRUE),IF(AND(71&lt;=Y4699,Y4699&lt;107),VLOOKUP($W4699,日射量と図３!$E$6:$G$34,3,TRUE),IF(AND(107&lt;=Y4699,Y4699&lt;143),VLOOKUP($W4699,日射量と図３!$E$6:$H$34,4,TRUE),VLOOKUP($W4699,日射量と図３!$E$6:$I$34,5,TRUE))))))</f>
        <v/>
      </c>
      <c r="AB4699" s="4" t="str">
        <f>IF($V4699="","",IF(Z4699&lt;36,0,IF(AND(36&lt;=Z4699,Z4699&lt;71),VLOOKUP($W4699,日射量と図３!$E$6:$F$34,2,TRUE),IF(AND(71&lt;=Z4699,Z4699&lt;107),VLOOKUP($W4699,日射量と図３!$E$6:$G$34,3,TRUE),IF(AND(107&lt;=Z4699,Z4699&lt;143),VLOOKUP($W4699,日射量と図３!$E$6:$H$34,4,TRUE),VLOOKUP($W4699,日射量と図３!$E$6:$I$34,5,TRUE))))))</f>
        <v/>
      </c>
      <c r="AC4699" s="382" t="str">
        <f t="shared" si="893"/>
        <v/>
      </c>
      <c r="AD4699" s="382" t="str">
        <f t="shared" si="894"/>
        <v/>
      </c>
    </row>
    <row r="4700" spans="11:30" ht="13.5" customHeight="1">
      <c r="K4700" s="4">
        <f t="shared" si="886"/>
        <v>12</v>
      </c>
      <c r="L4700" s="34">
        <v>43447</v>
      </c>
      <c r="M4700" s="4">
        <v>196</v>
      </c>
      <c r="N4700" s="4">
        <v>17</v>
      </c>
      <c r="O4700" s="31">
        <v>0.66666666666666663</v>
      </c>
      <c r="P4700" s="35">
        <v>9.2799999999999994</v>
      </c>
      <c r="Q4700" s="36">
        <f t="shared" si="887"/>
        <v>16</v>
      </c>
      <c r="R4700" s="4">
        <f t="shared" si="888"/>
        <v>6.7200000000000006</v>
      </c>
      <c r="S4700" s="31">
        <f t="shared" si="891"/>
        <v>0.20944444444444443</v>
      </c>
      <c r="T4700" s="31">
        <f t="shared" si="892"/>
        <v>0.77601851851851855</v>
      </c>
      <c r="U4700" s="4">
        <f t="shared" si="890"/>
        <v>6.7200000000000006</v>
      </c>
      <c r="V4700" s="4" t="str">
        <f t="shared" si="885"/>
        <v/>
      </c>
      <c r="W4700" s="18" t="str">
        <f>IF(V4700="","",VLOOKUP(L4700,日射量と図３!$A$4:$C$368,3,TRUE)*238.85/100)</f>
        <v/>
      </c>
      <c r="X4700" s="4" t="str">
        <f t="shared" si="889"/>
        <v/>
      </c>
      <c r="Y4700" s="4" t="str">
        <f t="shared" si="883"/>
        <v/>
      </c>
      <c r="Z4700" s="4" t="str">
        <f t="shared" si="884"/>
        <v/>
      </c>
      <c r="AA4700" s="4" t="str">
        <f>IF($V4700="","",IF(Y4700&lt;36,0,IF(AND(36&lt;=Y4700,Y4700&lt;71),VLOOKUP($W4700,日射量と図３!$E$6:$F$34,2,TRUE),IF(AND(71&lt;=Y4700,Y4700&lt;107),VLOOKUP($W4700,日射量と図３!$E$6:$G$34,3,TRUE),IF(AND(107&lt;=Y4700,Y4700&lt;143),VLOOKUP($W4700,日射量と図３!$E$6:$H$34,4,TRUE),VLOOKUP($W4700,日射量と図３!$E$6:$I$34,5,TRUE))))))</f>
        <v/>
      </c>
      <c r="AB4700" s="4" t="str">
        <f>IF($V4700="","",IF(Z4700&lt;36,0,IF(AND(36&lt;=Z4700,Z4700&lt;71),VLOOKUP($W4700,日射量と図３!$E$6:$F$34,2,TRUE),IF(AND(71&lt;=Z4700,Z4700&lt;107),VLOOKUP($W4700,日射量と図３!$E$6:$G$34,3,TRUE),IF(AND(107&lt;=Z4700,Z4700&lt;143),VLOOKUP($W4700,日射量と図３!$E$6:$H$34,4,TRUE),VLOOKUP($W4700,日射量と図３!$E$6:$I$34,5,TRUE))))))</f>
        <v/>
      </c>
      <c r="AC4700" s="382" t="str">
        <f t="shared" si="893"/>
        <v/>
      </c>
      <c r="AD4700" s="382" t="str">
        <f t="shared" si="894"/>
        <v/>
      </c>
    </row>
    <row r="4701" spans="11:30" ht="13.5" customHeight="1">
      <c r="K4701" s="4">
        <f t="shared" si="886"/>
        <v>12</v>
      </c>
      <c r="L4701" s="34">
        <v>43447</v>
      </c>
      <c r="M4701" s="4">
        <v>196</v>
      </c>
      <c r="N4701" s="4">
        <v>18</v>
      </c>
      <c r="O4701" s="31">
        <v>0.70833333333333337</v>
      </c>
      <c r="P4701" s="35">
        <v>8.5299999999999994</v>
      </c>
      <c r="Q4701" s="36">
        <f t="shared" si="887"/>
        <v>16</v>
      </c>
      <c r="R4701" s="4">
        <f t="shared" si="888"/>
        <v>7.4700000000000006</v>
      </c>
      <c r="S4701" s="31">
        <f t="shared" si="891"/>
        <v>0.20944444444444443</v>
      </c>
      <c r="T4701" s="31">
        <f t="shared" si="892"/>
        <v>0.77601851851851855</v>
      </c>
      <c r="U4701" s="4">
        <f t="shared" si="890"/>
        <v>7.4700000000000006</v>
      </c>
      <c r="V4701" s="4" t="str">
        <f t="shared" si="885"/>
        <v/>
      </c>
      <c r="W4701" s="18" t="str">
        <f>IF(V4701="","",VLOOKUP(L4701,日射量と図３!$A$4:$C$368,3,TRUE)*238.85/100)</f>
        <v/>
      </c>
      <c r="X4701" s="4" t="str">
        <f t="shared" si="889"/>
        <v/>
      </c>
      <c r="Y4701" s="4" t="str">
        <f t="shared" si="883"/>
        <v/>
      </c>
      <c r="Z4701" s="4" t="str">
        <f t="shared" si="884"/>
        <v/>
      </c>
      <c r="AA4701" s="4" t="str">
        <f>IF($V4701="","",IF(Y4701&lt;36,0,IF(AND(36&lt;=Y4701,Y4701&lt;71),VLOOKUP($W4701,日射量と図３!$E$6:$F$34,2,TRUE),IF(AND(71&lt;=Y4701,Y4701&lt;107),VLOOKUP($W4701,日射量と図３!$E$6:$G$34,3,TRUE),IF(AND(107&lt;=Y4701,Y4701&lt;143),VLOOKUP($W4701,日射量と図３!$E$6:$H$34,4,TRUE),VLOOKUP($W4701,日射量と図３!$E$6:$I$34,5,TRUE))))))</f>
        <v/>
      </c>
      <c r="AB4701" s="4" t="str">
        <f>IF($V4701="","",IF(Z4701&lt;36,0,IF(AND(36&lt;=Z4701,Z4701&lt;71),VLOOKUP($W4701,日射量と図３!$E$6:$F$34,2,TRUE),IF(AND(71&lt;=Z4701,Z4701&lt;107),VLOOKUP($W4701,日射量と図３!$E$6:$G$34,3,TRUE),IF(AND(107&lt;=Z4701,Z4701&lt;143),VLOOKUP($W4701,日射量と図３!$E$6:$H$34,4,TRUE),VLOOKUP($W4701,日射量と図３!$E$6:$I$34,5,TRUE))))))</f>
        <v/>
      </c>
      <c r="AC4701" s="382" t="str">
        <f t="shared" si="893"/>
        <v/>
      </c>
      <c r="AD4701" s="382" t="str">
        <f t="shared" si="894"/>
        <v/>
      </c>
    </row>
    <row r="4702" spans="11:30" ht="13.5" customHeight="1">
      <c r="K4702" s="4">
        <f t="shared" si="886"/>
        <v>12</v>
      </c>
      <c r="L4702" s="34">
        <v>43447</v>
      </c>
      <c r="M4702" s="4">
        <v>196</v>
      </c>
      <c r="N4702" s="4">
        <v>19</v>
      </c>
      <c r="O4702" s="31">
        <v>0.75</v>
      </c>
      <c r="P4702" s="35">
        <v>8.23</v>
      </c>
      <c r="Q4702" s="36">
        <f t="shared" si="887"/>
        <v>16</v>
      </c>
      <c r="R4702" s="4">
        <f t="shared" si="888"/>
        <v>7.77</v>
      </c>
      <c r="S4702" s="31">
        <f t="shared" si="891"/>
        <v>0.20944444444444443</v>
      </c>
      <c r="T4702" s="31">
        <f t="shared" si="892"/>
        <v>0.77601851851851855</v>
      </c>
      <c r="U4702" s="4">
        <f t="shared" si="890"/>
        <v>7.77</v>
      </c>
      <c r="V4702" s="4" t="str">
        <f t="shared" si="885"/>
        <v/>
      </c>
      <c r="W4702" s="18" t="str">
        <f>IF(V4702="","",VLOOKUP(L4702,日射量と図３!$A$4:$C$368,3,TRUE)*238.85/100)</f>
        <v/>
      </c>
      <c r="X4702" s="4" t="str">
        <f t="shared" si="889"/>
        <v/>
      </c>
      <c r="Y4702" s="4" t="str">
        <f t="shared" si="883"/>
        <v/>
      </c>
      <c r="Z4702" s="4" t="str">
        <f t="shared" si="884"/>
        <v/>
      </c>
      <c r="AA4702" s="4" t="str">
        <f>IF($V4702="","",IF(Y4702&lt;36,0,IF(AND(36&lt;=Y4702,Y4702&lt;71),VLOOKUP($W4702,日射量と図３!$E$6:$F$34,2,TRUE),IF(AND(71&lt;=Y4702,Y4702&lt;107),VLOOKUP($W4702,日射量と図３!$E$6:$G$34,3,TRUE),IF(AND(107&lt;=Y4702,Y4702&lt;143),VLOOKUP($W4702,日射量と図３!$E$6:$H$34,4,TRUE),VLOOKUP($W4702,日射量と図３!$E$6:$I$34,5,TRUE))))))</f>
        <v/>
      </c>
      <c r="AB4702" s="4" t="str">
        <f>IF($V4702="","",IF(Z4702&lt;36,0,IF(AND(36&lt;=Z4702,Z4702&lt;71),VLOOKUP($W4702,日射量と図３!$E$6:$F$34,2,TRUE),IF(AND(71&lt;=Z4702,Z4702&lt;107),VLOOKUP($W4702,日射量と図３!$E$6:$G$34,3,TRUE),IF(AND(107&lt;=Z4702,Z4702&lt;143),VLOOKUP($W4702,日射量と図３!$E$6:$H$34,4,TRUE),VLOOKUP($W4702,日射量と図３!$E$6:$I$34,5,TRUE))))))</f>
        <v/>
      </c>
      <c r="AC4702" s="382" t="str">
        <f t="shared" si="893"/>
        <v/>
      </c>
      <c r="AD4702" s="382" t="str">
        <f t="shared" si="894"/>
        <v/>
      </c>
    </row>
    <row r="4703" spans="11:30" ht="13.5" customHeight="1">
      <c r="K4703" s="4">
        <f t="shared" si="886"/>
        <v>12</v>
      </c>
      <c r="L4703" s="34">
        <v>43447</v>
      </c>
      <c r="M4703" s="4">
        <v>196</v>
      </c>
      <c r="N4703" s="4">
        <v>20</v>
      </c>
      <c r="O4703" s="31">
        <v>0.79166666666666663</v>
      </c>
      <c r="P4703" s="35">
        <v>7.9099999999999993</v>
      </c>
      <c r="Q4703" s="36">
        <f t="shared" si="887"/>
        <v>16</v>
      </c>
      <c r="R4703" s="4">
        <f t="shared" si="888"/>
        <v>8.09</v>
      </c>
      <c r="S4703" s="31">
        <f t="shared" si="891"/>
        <v>0.20944444444444443</v>
      </c>
      <c r="T4703" s="31">
        <f t="shared" si="892"/>
        <v>0.77601851851851855</v>
      </c>
      <c r="U4703" s="4">
        <f t="shared" si="890"/>
        <v>0</v>
      </c>
      <c r="V4703" s="4" t="str">
        <f t="shared" si="885"/>
        <v/>
      </c>
      <c r="W4703" s="18" t="str">
        <f>IF(V4703="","",VLOOKUP(L4703,日射量と図３!$A$4:$C$368,3,TRUE)*238.85/100)</f>
        <v/>
      </c>
      <c r="X4703" s="4" t="str">
        <f t="shared" si="889"/>
        <v/>
      </c>
      <c r="Y4703" s="4" t="str">
        <f t="shared" ref="Y4703:Y4766" si="895">IF(V4703="","",$AH$30*V4703/(($AG$18/$AH$18)*X4703))</f>
        <v/>
      </c>
      <c r="Z4703" s="4" t="str">
        <f t="shared" ref="Z4703:Z4766" si="896">IF(V4703="","",$AH$30*V4703/(($AG$19/$AH$19)*X4703))</f>
        <v/>
      </c>
      <c r="AA4703" s="4" t="str">
        <f>IF($V4703="","",IF(Y4703&lt;36,0,IF(AND(36&lt;=Y4703,Y4703&lt;71),VLOOKUP($W4703,日射量と図３!$E$6:$F$34,2,TRUE),IF(AND(71&lt;=Y4703,Y4703&lt;107),VLOOKUP($W4703,日射量と図３!$E$6:$G$34,3,TRUE),IF(AND(107&lt;=Y4703,Y4703&lt;143),VLOOKUP($W4703,日射量と図３!$E$6:$H$34,4,TRUE),VLOOKUP($W4703,日射量と図３!$E$6:$I$34,5,TRUE))))))</f>
        <v/>
      </c>
      <c r="AB4703" s="4" t="str">
        <f>IF($V4703="","",IF(Z4703&lt;36,0,IF(AND(36&lt;=Z4703,Z4703&lt;71),VLOOKUP($W4703,日射量と図３!$E$6:$F$34,2,TRUE),IF(AND(71&lt;=Z4703,Z4703&lt;107),VLOOKUP($W4703,日射量と図３!$E$6:$G$34,3,TRUE),IF(AND(107&lt;=Z4703,Z4703&lt;143),VLOOKUP($W4703,日射量と図３!$E$6:$H$34,4,TRUE),VLOOKUP($W4703,日射量と図３!$E$6:$I$34,5,TRUE))))))</f>
        <v/>
      </c>
      <c r="AC4703" s="382" t="str">
        <f t="shared" si="893"/>
        <v/>
      </c>
      <c r="AD4703" s="382" t="str">
        <f t="shared" si="894"/>
        <v/>
      </c>
    </row>
    <row r="4704" spans="11:30" ht="13.5" customHeight="1">
      <c r="K4704" s="4">
        <f t="shared" si="886"/>
        <v>12</v>
      </c>
      <c r="L4704" s="34">
        <v>43447</v>
      </c>
      <c r="M4704" s="4">
        <v>196</v>
      </c>
      <c r="N4704" s="4">
        <v>21</v>
      </c>
      <c r="O4704" s="31">
        <v>0.83333333333333337</v>
      </c>
      <c r="P4704" s="35">
        <v>7.5499999999999989</v>
      </c>
      <c r="Q4704" s="36">
        <f t="shared" si="887"/>
        <v>16</v>
      </c>
      <c r="R4704" s="4">
        <f t="shared" si="888"/>
        <v>8.4500000000000011</v>
      </c>
      <c r="S4704" s="31">
        <f t="shared" si="891"/>
        <v>0.20944444444444443</v>
      </c>
      <c r="T4704" s="31">
        <f t="shared" si="892"/>
        <v>0.77601851851851855</v>
      </c>
      <c r="U4704" s="4">
        <f t="shared" si="890"/>
        <v>0</v>
      </c>
      <c r="V4704" s="4" t="str">
        <f t="shared" si="885"/>
        <v/>
      </c>
      <c r="W4704" s="18" t="str">
        <f>IF(V4704="","",VLOOKUP(L4704,日射量と図３!$A$4:$C$368,3,TRUE)*238.85/100)</f>
        <v/>
      </c>
      <c r="X4704" s="4" t="str">
        <f t="shared" si="889"/>
        <v/>
      </c>
      <c r="Y4704" s="4" t="str">
        <f t="shared" si="895"/>
        <v/>
      </c>
      <c r="Z4704" s="4" t="str">
        <f t="shared" si="896"/>
        <v/>
      </c>
      <c r="AA4704" s="4" t="str">
        <f>IF($V4704="","",IF(Y4704&lt;36,0,IF(AND(36&lt;=Y4704,Y4704&lt;71),VLOOKUP($W4704,日射量と図３!$E$6:$F$34,2,TRUE),IF(AND(71&lt;=Y4704,Y4704&lt;107),VLOOKUP($W4704,日射量と図３!$E$6:$G$34,3,TRUE),IF(AND(107&lt;=Y4704,Y4704&lt;143),VLOOKUP($W4704,日射量と図３!$E$6:$H$34,4,TRUE),VLOOKUP($W4704,日射量と図３!$E$6:$I$34,5,TRUE))))))</f>
        <v/>
      </c>
      <c r="AB4704" s="4" t="str">
        <f>IF($V4704="","",IF(Z4704&lt;36,0,IF(AND(36&lt;=Z4704,Z4704&lt;71),VLOOKUP($W4704,日射量と図３!$E$6:$F$34,2,TRUE),IF(AND(71&lt;=Z4704,Z4704&lt;107),VLOOKUP($W4704,日射量と図３!$E$6:$G$34,3,TRUE),IF(AND(107&lt;=Z4704,Z4704&lt;143),VLOOKUP($W4704,日射量と図３!$E$6:$H$34,4,TRUE),VLOOKUP($W4704,日射量と図３!$E$6:$I$34,5,TRUE))))))</f>
        <v/>
      </c>
      <c r="AC4704" s="382" t="str">
        <f t="shared" si="893"/>
        <v/>
      </c>
      <c r="AD4704" s="382" t="str">
        <f t="shared" si="894"/>
        <v/>
      </c>
    </row>
    <row r="4705" spans="11:30" ht="13.5" customHeight="1">
      <c r="K4705" s="4">
        <f t="shared" si="886"/>
        <v>12</v>
      </c>
      <c r="L4705" s="34">
        <v>43447</v>
      </c>
      <c r="M4705" s="4">
        <v>196</v>
      </c>
      <c r="N4705" s="4">
        <v>22</v>
      </c>
      <c r="O4705" s="31">
        <v>0.875</v>
      </c>
      <c r="P4705" s="35">
        <v>7.0600000000000005</v>
      </c>
      <c r="Q4705" s="36">
        <f t="shared" si="887"/>
        <v>16</v>
      </c>
      <c r="R4705" s="4">
        <f t="shared" si="888"/>
        <v>8.94</v>
      </c>
      <c r="S4705" s="31">
        <f t="shared" si="891"/>
        <v>0.20944444444444443</v>
      </c>
      <c r="T4705" s="31">
        <f t="shared" si="892"/>
        <v>0.77601851851851855</v>
      </c>
      <c r="U4705" s="4">
        <f t="shared" si="890"/>
        <v>0</v>
      </c>
      <c r="V4705" s="4" t="str">
        <f t="shared" si="885"/>
        <v/>
      </c>
      <c r="W4705" s="18" t="str">
        <f>IF(V4705="","",VLOOKUP(L4705,日射量と図３!$A$4:$C$368,3,TRUE)*238.85/100)</f>
        <v/>
      </c>
      <c r="X4705" s="4" t="str">
        <f t="shared" si="889"/>
        <v/>
      </c>
      <c r="Y4705" s="4" t="str">
        <f t="shared" si="895"/>
        <v/>
      </c>
      <c r="Z4705" s="4" t="str">
        <f t="shared" si="896"/>
        <v/>
      </c>
      <c r="AA4705" s="4" t="str">
        <f>IF($V4705="","",IF(Y4705&lt;36,0,IF(AND(36&lt;=Y4705,Y4705&lt;71),VLOOKUP($W4705,日射量と図３!$E$6:$F$34,2,TRUE),IF(AND(71&lt;=Y4705,Y4705&lt;107),VLOOKUP($W4705,日射量と図３!$E$6:$G$34,3,TRUE),IF(AND(107&lt;=Y4705,Y4705&lt;143),VLOOKUP($W4705,日射量と図３!$E$6:$H$34,4,TRUE),VLOOKUP($W4705,日射量と図３!$E$6:$I$34,5,TRUE))))))</f>
        <v/>
      </c>
      <c r="AB4705" s="4" t="str">
        <f>IF($V4705="","",IF(Z4705&lt;36,0,IF(AND(36&lt;=Z4705,Z4705&lt;71),VLOOKUP($W4705,日射量と図３!$E$6:$F$34,2,TRUE),IF(AND(71&lt;=Z4705,Z4705&lt;107),VLOOKUP($W4705,日射量と図３!$E$6:$G$34,3,TRUE),IF(AND(107&lt;=Z4705,Z4705&lt;143),VLOOKUP($W4705,日射量と図３!$E$6:$H$34,4,TRUE),VLOOKUP($W4705,日射量と図３!$E$6:$I$34,5,TRUE))))))</f>
        <v/>
      </c>
      <c r="AC4705" s="382" t="str">
        <f t="shared" si="893"/>
        <v/>
      </c>
      <c r="AD4705" s="382" t="str">
        <f t="shared" si="894"/>
        <v/>
      </c>
    </row>
    <row r="4706" spans="11:30" ht="13.5" customHeight="1">
      <c r="K4706" s="4">
        <f t="shared" si="886"/>
        <v>12</v>
      </c>
      <c r="L4706" s="34">
        <v>43447</v>
      </c>
      <c r="M4706" s="4">
        <v>196</v>
      </c>
      <c r="N4706" s="4">
        <v>23</v>
      </c>
      <c r="O4706" s="31">
        <v>0.91666666666666663</v>
      </c>
      <c r="P4706" s="35">
        <v>6.45</v>
      </c>
      <c r="Q4706" s="36">
        <f t="shared" si="887"/>
        <v>13</v>
      </c>
      <c r="R4706" s="4">
        <f t="shared" si="888"/>
        <v>6.55</v>
      </c>
      <c r="S4706" s="31">
        <f t="shared" si="891"/>
        <v>0.20944444444444443</v>
      </c>
      <c r="T4706" s="31">
        <f t="shared" si="892"/>
        <v>0.77601851851851855</v>
      </c>
      <c r="U4706" s="4">
        <f t="shared" si="890"/>
        <v>0</v>
      </c>
      <c r="V4706" s="4" t="str">
        <f t="shared" si="885"/>
        <v/>
      </c>
      <c r="W4706" s="18" t="str">
        <f>IF(V4706="","",VLOOKUP(L4706,日射量と図３!$A$4:$C$368,3,TRUE)*238.85/100)</f>
        <v/>
      </c>
      <c r="X4706" s="4" t="str">
        <f t="shared" si="889"/>
        <v/>
      </c>
      <c r="Y4706" s="4" t="str">
        <f t="shared" si="895"/>
        <v/>
      </c>
      <c r="Z4706" s="4" t="str">
        <f t="shared" si="896"/>
        <v/>
      </c>
      <c r="AA4706" s="4" t="str">
        <f>IF($V4706="","",IF(Y4706&lt;36,0,IF(AND(36&lt;=Y4706,Y4706&lt;71),VLOOKUP($W4706,日射量と図３!$E$6:$F$34,2,TRUE),IF(AND(71&lt;=Y4706,Y4706&lt;107),VLOOKUP($W4706,日射量と図３!$E$6:$G$34,3,TRUE),IF(AND(107&lt;=Y4706,Y4706&lt;143),VLOOKUP($W4706,日射量と図３!$E$6:$H$34,4,TRUE),VLOOKUP($W4706,日射量と図３!$E$6:$I$34,5,TRUE))))))</f>
        <v/>
      </c>
      <c r="AB4706" s="4" t="str">
        <f>IF($V4706="","",IF(Z4706&lt;36,0,IF(AND(36&lt;=Z4706,Z4706&lt;71),VLOOKUP($W4706,日射量と図３!$E$6:$F$34,2,TRUE),IF(AND(71&lt;=Z4706,Z4706&lt;107),VLOOKUP($W4706,日射量と図３!$E$6:$G$34,3,TRUE),IF(AND(107&lt;=Z4706,Z4706&lt;143),VLOOKUP($W4706,日射量と図３!$E$6:$H$34,4,TRUE),VLOOKUP($W4706,日射量と図３!$E$6:$I$34,5,TRUE))))))</f>
        <v/>
      </c>
      <c r="AC4706" s="382" t="str">
        <f t="shared" si="893"/>
        <v/>
      </c>
      <c r="AD4706" s="382" t="str">
        <f t="shared" si="894"/>
        <v/>
      </c>
    </row>
    <row r="4707" spans="11:30" ht="13.5" customHeight="1">
      <c r="K4707" s="4">
        <f t="shared" si="886"/>
        <v>12</v>
      </c>
      <c r="L4707" s="34">
        <v>43447</v>
      </c>
      <c r="M4707" s="4">
        <v>196</v>
      </c>
      <c r="N4707" s="4">
        <v>24</v>
      </c>
      <c r="O4707" s="31">
        <v>0.95833333333333337</v>
      </c>
      <c r="P4707" s="35">
        <v>6.0499999999999989</v>
      </c>
      <c r="Q4707" s="36">
        <f t="shared" si="887"/>
        <v>13</v>
      </c>
      <c r="R4707" s="4">
        <f t="shared" si="888"/>
        <v>6.9500000000000011</v>
      </c>
      <c r="S4707" s="31">
        <f t="shared" si="891"/>
        <v>0.20944444444444443</v>
      </c>
      <c r="T4707" s="31">
        <f t="shared" si="892"/>
        <v>0.77601851851851855</v>
      </c>
      <c r="U4707" s="4">
        <f t="shared" si="890"/>
        <v>0</v>
      </c>
      <c r="V4707" s="4" t="str">
        <f t="shared" si="885"/>
        <v/>
      </c>
      <c r="W4707" s="18" t="str">
        <f>IF(V4707="","",VLOOKUP(L4707,日射量と図３!$A$4:$C$368,3,TRUE)*238.85/100)</f>
        <v/>
      </c>
      <c r="X4707" s="4" t="str">
        <f t="shared" si="889"/>
        <v/>
      </c>
      <c r="Y4707" s="4" t="str">
        <f t="shared" si="895"/>
        <v/>
      </c>
      <c r="Z4707" s="4" t="str">
        <f t="shared" si="896"/>
        <v/>
      </c>
      <c r="AA4707" s="4" t="str">
        <f>IF($V4707="","",IF(Y4707&lt;36,0,IF(AND(36&lt;=Y4707,Y4707&lt;71),VLOOKUP($W4707,日射量と図３!$E$6:$F$34,2,TRUE),IF(AND(71&lt;=Y4707,Y4707&lt;107),VLOOKUP($W4707,日射量と図３!$E$6:$G$34,3,TRUE),IF(AND(107&lt;=Y4707,Y4707&lt;143),VLOOKUP($W4707,日射量と図３!$E$6:$H$34,4,TRUE),VLOOKUP($W4707,日射量と図３!$E$6:$I$34,5,TRUE))))))</f>
        <v/>
      </c>
      <c r="AB4707" s="4" t="str">
        <f>IF($V4707="","",IF(Z4707&lt;36,0,IF(AND(36&lt;=Z4707,Z4707&lt;71),VLOOKUP($W4707,日射量と図３!$E$6:$F$34,2,TRUE),IF(AND(71&lt;=Z4707,Z4707&lt;107),VLOOKUP($W4707,日射量と図３!$E$6:$G$34,3,TRUE),IF(AND(107&lt;=Z4707,Z4707&lt;143),VLOOKUP($W4707,日射量と図３!$E$6:$H$34,4,TRUE),VLOOKUP($W4707,日射量と図３!$E$6:$I$34,5,TRUE))))))</f>
        <v/>
      </c>
      <c r="AC4707" s="382" t="str">
        <f t="shared" si="893"/>
        <v/>
      </c>
      <c r="AD4707" s="382" t="str">
        <f t="shared" si="894"/>
        <v/>
      </c>
    </row>
    <row r="4708" spans="11:30" ht="13.5" customHeight="1">
      <c r="K4708" s="4">
        <f t="shared" si="886"/>
        <v>12</v>
      </c>
      <c r="L4708" s="34">
        <v>43448</v>
      </c>
      <c r="M4708" s="4">
        <v>197</v>
      </c>
      <c r="N4708" s="4">
        <v>1</v>
      </c>
      <c r="O4708" s="31">
        <v>0</v>
      </c>
      <c r="P4708" s="35">
        <v>6.02</v>
      </c>
      <c r="Q4708" s="36">
        <f t="shared" si="887"/>
        <v>13</v>
      </c>
      <c r="R4708" s="4">
        <f t="shared" si="888"/>
        <v>6.98</v>
      </c>
      <c r="S4708" s="31">
        <f t="shared" si="891"/>
        <v>0.20944444444444443</v>
      </c>
      <c r="T4708" s="31">
        <f t="shared" si="892"/>
        <v>0.77601851851851855</v>
      </c>
      <c r="U4708" s="4">
        <f t="shared" si="890"/>
        <v>0</v>
      </c>
      <c r="V4708" s="4">
        <f t="shared" si="885"/>
        <v>66.34</v>
      </c>
      <c r="W4708" s="18">
        <f>IF(V4708="","",VLOOKUP(L4708,日射量と図３!$A$4:$C$368,3,TRUE)*238.85/100)</f>
        <v>21.496500000000001</v>
      </c>
      <c r="X4708" s="4">
        <f t="shared" si="889"/>
        <v>14</v>
      </c>
      <c r="Y4708" s="4">
        <f t="shared" si="895"/>
        <v>29.624837785714284</v>
      </c>
      <c r="Z4708" s="4">
        <f t="shared" si="896"/>
        <v>33.395271685714285</v>
      </c>
      <c r="AA4708" s="4">
        <f>IF($V4708="","",IF(Y4708&lt;36,0,IF(AND(36&lt;=Y4708,Y4708&lt;71),VLOOKUP($W4708,日射量と図３!$E$6:$F$34,2,TRUE),IF(AND(71&lt;=Y4708,Y4708&lt;107),VLOOKUP($W4708,日射量と図３!$E$6:$G$34,3,TRUE),IF(AND(107&lt;=Y4708,Y4708&lt;143),VLOOKUP($W4708,日射量と図３!$E$6:$H$34,4,TRUE),VLOOKUP($W4708,日射量と図３!$E$6:$I$34,5,TRUE))))))</f>
        <v>0</v>
      </c>
      <c r="AB4708" s="4">
        <f>IF($V4708="","",IF(Z4708&lt;36,0,IF(AND(36&lt;=Z4708,Z4708&lt;71),VLOOKUP($W4708,日射量と図３!$E$6:$F$34,2,TRUE),IF(AND(71&lt;=Z4708,Z4708&lt;107),VLOOKUP($W4708,日射量と図３!$E$6:$G$34,3,TRUE),IF(AND(107&lt;=Z4708,Z4708&lt;143),VLOOKUP($W4708,日射量と図３!$E$6:$H$34,4,TRUE),VLOOKUP($W4708,日射量と図３!$E$6:$I$34,5,TRUE))))))</f>
        <v>0</v>
      </c>
      <c r="AC4708" s="382">
        <f t="shared" si="893"/>
        <v>0</v>
      </c>
      <c r="AD4708" s="382">
        <f t="shared" si="894"/>
        <v>0</v>
      </c>
    </row>
    <row r="4709" spans="11:30" ht="13.5" customHeight="1">
      <c r="K4709" s="4">
        <f t="shared" si="886"/>
        <v>12</v>
      </c>
      <c r="L4709" s="34">
        <v>43448</v>
      </c>
      <c r="M4709" s="4">
        <v>197</v>
      </c>
      <c r="N4709" s="4">
        <v>2</v>
      </c>
      <c r="O4709" s="31">
        <v>4.1666666666666664E-2</v>
      </c>
      <c r="P4709" s="35">
        <v>5.79</v>
      </c>
      <c r="Q4709" s="36">
        <f t="shared" si="887"/>
        <v>13</v>
      </c>
      <c r="R4709" s="4">
        <f t="shared" si="888"/>
        <v>7.21</v>
      </c>
      <c r="S4709" s="31">
        <f t="shared" si="891"/>
        <v>0.20944444444444443</v>
      </c>
      <c r="T4709" s="31">
        <f t="shared" si="892"/>
        <v>0.77601851851851855</v>
      </c>
      <c r="U4709" s="4">
        <f t="shared" si="890"/>
        <v>0</v>
      </c>
      <c r="V4709" s="4" t="str">
        <f t="shared" si="885"/>
        <v/>
      </c>
      <c r="W4709" s="18" t="str">
        <f>IF(V4709="","",VLOOKUP(L4709,日射量と図３!$A$4:$C$368,3,TRUE)*238.85/100)</f>
        <v/>
      </c>
      <c r="X4709" s="4" t="str">
        <f t="shared" si="889"/>
        <v/>
      </c>
      <c r="Y4709" s="4" t="str">
        <f t="shared" si="895"/>
        <v/>
      </c>
      <c r="Z4709" s="4" t="str">
        <f t="shared" si="896"/>
        <v/>
      </c>
      <c r="AA4709" s="4" t="str">
        <f>IF($V4709="","",IF(Y4709&lt;36,0,IF(AND(36&lt;=Y4709,Y4709&lt;71),VLOOKUP($W4709,日射量と図３!$E$6:$F$34,2,TRUE),IF(AND(71&lt;=Y4709,Y4709&lt;107),VLOOKUP($W4709,日射量と図３!$E$6:$G$34,3,TRUE),IF(AND(107&lt;=Y4709,Y4709&lt;143),VLOOKUP($W4709,日射量と図３!$E$6:$H$34,4,TRUE),VLOOKUP($W4709,日射量と図３!$E$6:$I$34,5,TRUE))))))</f>
        <v/>
      </c>
      <c r="AB4709" s="4" t="str">
        <f>IF($V4709="","",IF(Z4709&lt;36,0,IF(AND(36&lt;=Z4709,Z4709&lt;71),VLOOKUP($W4709,日射量と図３!$E$6:$F$34,2,TRUE),IF(AND(71&lt;=Z4709,Z4709&lt;107),VLOOKUP($W4709,日射量と図３!$E$6:$G$34,3,TRUE),IF(AND(107&lt;=Z4709,Z4709&lt;143),VLOOKUP($W4709,日射量と図３!$E$6:$H$34,4,TRUE),VLOOKUP($W4709,日射量と図３!$E$6:$I$34,5,TRUE))))))</f>
        <v/>
      </c>
      <c r="AC4709" s="382" t="str">
        <f t="shared" si="893"/>
        <v/>
      </c>
      <c r="AD4709" s="382" t="str">
        <f t="shared" si="894"/>
        <v/>
      </c>
    </row>
    <row r="4710" spans="11:30" ht="13.5" customHeight="1">
      <c r="K4710" s="4">
        <f t="shared" si="886"/>
        <v>12</v>
      </c>
      <c r="L4710" s="34">
        <v>43448</v>
      </c>
      <c r="M4710" s="4">
        <v>197</v>
      </c>
      <c r="N4710" s="4">
        <v>3</v>
      </c>
      <c r="O4710" s="31">
        <v>8.3333333333333329E-2</v>
      </c>
      <c r="P4710" s="35">
        <v>5.4999999999999991</v>
      </c>
      <c r="Q4710" s="36">
        <f t="shared" si="887"/>
        <v>13</v>
      </c>
      <c r="R4710" s="4">
        <f t="shared" si="888"/>
        <v>7.5000000000000009</v>
      </c>
      <c r="S4710" s="31">
        <f t="shared" si="891"/>
        <v>0.20944444444444443</v>
      </c>
      <c r="T4710" s="31">
        <f t="shared" si="892"/>
        <v>0.77601851851851855</v>
      </c>
      <c r="U4710" s="4">
        <f t="shared" si="890"/>
        <v>0</v>
      </c>
      <c r="V4710" s="4" t="str">
        <f t="shared" si="885"/>
        <v/>
      </c>
      <c r="W4710" s="18" t="str">
        <f>IF(V4710="","",VLOOKUP(L4710,日射量と図３!$A$4:$C$368,3,TRUE)*238.85/100)</f>
        <v/>
      </c>
      <c r="X4710" s="4" t="str">
        <f t="shared" si="889"/>
        <v/>
      </c>
      <c r="Y4710" s="4" t="str">
        <f t="shared" si="895"/>
        <v/>
      </c>
      <c r="Z4710" s="4" t="str">
        <f t="shared" si="896"/>
        <v/>
      </c>
      <c r="AA4710" s="4" t="str">
        <f>IF($V4710="","",IF(Y4710&lt;36,0,IF(AND(36&lt;=Y4710,Y4710&lt;71),VLOOKUP($W4710,日射量と図３!$E$6:$F$34,2,TRUE),IF(AND(71&lt;=Y4710,Y4710&lt;107),VLOOKUP($W4710,日射量と図３!$E$6:$G$34,3,TRUE),IF(AND(107&lt;=Y4710,Y4710&lt;143),VLOOKUP($W4710,日射量と図３!$E$6:$H$34,4,TRUE),VLOOKUP($W4710,日射量と図３!$E$6:$I$34,5,TRUE))))))</f>
        <v/>
      </c>
      <c r="AB4710" s="4" t="str">
        <f>IF($V4710="","",IF(Z4710&lt;36,0,IF(AND(36&lt;=Z4710,Z4710&lt;71),VLOOKUP($W4710,日射量と図３!$E$6:$F$34,2,TRUE),IF(AND(71&lt;=Z4710,Z4710&lt;107),VLOOKUP($W4710,日射量と図３!$E$6:$G$34,3,TRUE),IF(AND(107&lt;=Z4710,Z4710&lt;143),VLOOKUP($W4710,日射量と図３!$E$6:$H$34,4,TRUE),VLOOKUP($W4710,日射量と図３!$E$6:$I$34,5,TRUE))))))</f>
        <v/>
      </c>
      <c r="AC4710" s="382" t="str">
        <f t="shared" si="893"/>
        <v/>
      </c>
      <c r="AD4710" s="382" t="str">
        <f t="shared" si="894"/>
        <v/>
      </c>
    </row>
    <row r="4711" spans="11:30" ht="13.5" customHeight="1">
      <c r="K4711" s="4">
        <f t="shared" si="886"/>
        <v>12</v>
      </c>
      <c r="L4711" s="34">
        <v>43448</v>
      </c>
      <c r="M4711" s="4">
        <v>197</v>
      </c>
      <c r="N4711" s="4">
        <v>4</v>
      </c>
      <c r="O4711" s="31">
        <v>0.125</v>
      </c>
      <c r="P4711" s="35">
        <v>5.2200000000000006</v>
      </c>
      <c r="Q4711" s="36">
        <f t="shared" si="887"/>
        <v>13</v>
      </c>
      <c r="R4711" s="4">
        <f t="shared" si="888"/>
        <v>7.7799999999999994</v>
      </c>
      <c r="S4711" s="31">
        <f t="shared" si="891"/>
        <v>0.20944444444444443</v>
      </c>
      <c r="T4711" s="31">
        <f t="shared" si="892"/>
        <v>0.77601851851851855</v>
      </c>
      <c r="U4711" s="4">
        <f t="shared" si="890"/>
        <v>0</v>
      </c>
      <c r="V4711" s="4" t="str">
        <f t="shared" si="885"/>
        <v/>
      </c>
      <c r="W4711" s="18" t="str">
        <f>IF(V4711="","",VLOOKUP(L4711,日射量と図３!$A$4:$C$368,3,TRUE)*238.85/100)</f>
        <v/>
      </c>
      <c r="X4711" s="4" t="str">
        <f t="shared" si="889"/>
        <v/>
      </c>
      <c r="Y4711" s="4" t="str">
        <f t="shared" si="895"/>
        <v/>
      </c>
      <c r="Z4711" s="4" t="str">
        <f t="shared" si="896"/>
        <v/>
      </c>
      <c r="AA4711" s="4" t="str">
        <f>IF($V4711="","",IF(Y4711&lt;36,0,IF(AND(36&lt;=Y4711,Y4711&lt;71),VLOOKUP($W4711,日射量と図３!$E$6:$F$34,2,TRUE),IF(AND(71&lt;=Y4711,Y4711&lt;107),VLOOKUP($W4711,日射量と図３!$E$6:$G$34,3,TRUE),IF(AND(107&lt;=Y4711,Y4711&lt;143),VLOOKUP($W4711,日射量と図３!$E$6:$H$34,4,TRUE),VLOOKUP($W4711,日射量と図３!$E$6:$I$34,5,TRUE))))))</f>
        <v/>
      </c>
      <c r="AB4711" s="4" t="str">
        <f>IF($V4711="","",IF(Z4711&lt;36,0,IF(AND(36&lt;=Z4711,Z4711&lt;71),VLOOKUP($W4711,日射量と図３!$E$6:$F$34,2,TRUE),IF(AND(71&lt;=Z4711,Z4711&lt;107),VLOOKUP($W4711,日射量と図３!$E$6:$G$34,3,TRUE),IF(AND(107&lt;=Z4711,Z4711&lt;143),VLOOKUP($W4711,日射量と図３!$E$6:$H$34,4,TRUE),VLOOKUP($W4711,日射量と図３!$E$6:$I$34,5,TRUE))))))</f>
        <v/>
      </c>
      <c r="AC4711" s="382" t="str">
        <f t="shared" si="893"/>
        <v/>
      </c>
      <c r="AD4711" s="382" t="str">
        <f t="shared" si="894"/>
        <v/>
      </c>
    </row>
    <row r="4712" spans="11:30" ht="13.5" customHeight="1">
      <c r="K4712" s="4">
        <f t="shared" si="886"/>
        <v>12</v>
      </c>
      <c r="L4712" s="34">
        <v>43448</v>
      </c>
      <c r="M4712" s="4">
        <v>197</v>
      </c>
      <c r="N4712" s="4">
        <v>5</v>
      </c>
      <c r="O4712" s="31">
        <v>0.16666666666666666</v>
      </c>
      <c r="P4712" s="35">
        <v>4.83</v>
      </c>
      <c r="Q4712" s="36">
        <f t="shared" si="887"/>
        <v>15</v>
      </c>
      <c r="R4712" s="4">
        <f t="shared" si="888"/>
        <v>10.17</v>
      </c>
      <c r="S4712" s="31">
        <f t="shared" si="891"/>
        <v>0.20944444444444443</v>
      </c>
      <c r="T4712" s="31">
        <f t="shared" si="892"/>
        <v>0.77601851851851855</v>
      </c>
      <c r="U4712" s="4">
        <f t="shared" si="890"/>
        <v>0</v>
      </c>
      <c r="V4712" s="4" t="str">
        <f t="shared" ref="V4712:V4775" si="897">IF(N4712=1,SUM(U4712:U4735),"")</f>
        <v/>
      </c>
      <c r="W4712" s="18" t="str">
        <f>IF(V4712="","",VLOOKUP(L4712,日射量と図３!$A$4:$C$368,3,TRUE)*238.85/100)</f>
        <v/>
      </c>
      <c r="X4712" s="4" t="str">
        <f t="shared" si="889"/>
        <v/>
      </c>
      <c r="Y4712" s="4" t="str">
        <f t="shared" si="895"/>
        <v/>
      </c>
      <c r="Z4712" s="4" t="str">
        <f t="shared" si="896"/>
        <v/>
      </c>
      <c r="AA4712" s="4" t="str">
        <f>IF($V4712="","",IF(Y4712&lt;36,0,IF(AND(36&lt;=Y4712,Y4712&lt;71),VLOOKUP($W4712,日射量と図３!$E$6:$F$34,2,TRUE),IF(AND(71&lt;=Y4712,Y4712&lt;107),VLOOKUP($W4712,日射量と図３!$E$6:$G$34,3,TRUE),IF(AND(107&lt;=Y4712,Y4712&lt;143),VLOOKUP($W4712,日射量と図３!$E$6:$H$34,4,TRUE),VLOOKUP($W4712,日射量と図３!$E$6:$I$34,5,TRUE))))))</f>
        <v/>
      </c>
      <c r="AB4712" s="4" t="str">
        <f>IF($V4712="","",IF(Z4712&lt;36,0,IF(AND(36&lt;=Z4712,Z4712&lt;71),VLOOKUP($W4712,日射量と図３!$E$6:$F$34,2,TRUE),IF(AND(71&lt;=Z4712,Z4712&lt;107),VLOOKUP($W4712,日射量と図３!$E$6:$G$34,3,TRUE),IF(AND(107&lt;=Z4712,Z4712&lt;143),VLOOKUP($W4712,日射量と図３!$E$6:$H$34,4,TRUE),VLOOKUP($W4712,日射量と図３!$E$6:$I$34,5,TRUE))))))</f>
        <v/>
      </c>
      <c r="AC4712" s="382" t="str">
        <f t="shared" si="893"/>
        <v/>
      </c>
      <c r="AD4712" s="382" t="str">
        <f t="shared" si="894"/>
        <v/>
      </c>
    </row>
    <row r="4713" spans="11:30" ht="13.5" customHeight="1">
      <c r="K4713" s="4">
        <f t="shared" si="886"/>
        <v>12</v>
      </c>
      <c r="L4713" s="34">
        <v>43448</v>
      </c>
      <c r="M4713" s="4">
        <v>197</v>
      </c>
      <c r="N4713" s="4">
        <v>6</v>
      </c>
      <c r="O4713" s="31">
        <v>0.20833333333333334</v>
      </c>
      <c r="P4713" s="35">
        <v>4.5600000000000005</v>
      </c>
      <c r="Q4713" s="36">
        <f t="shared" si="887"/>
        <v>15</v>
      </c>
      <c r="R4713" s="4">
        <f t="shared" si="888"/>
        <v>10.44</v>
      </c>
      <c r="S4713" s="31">
        <f t="shared" si="891"/>
        <v>0.20944444444444443</v>
      </c>
      <c r="T4713" s="31">
        <f t="shared" si="892"/>
        <v>0.77601851851851855</v>
      </c>
      <c r="U4713" s="4">
        <f t="shared" si="890"/>
        <v>0</v>
      </c>
      <c r="V4713" s="4" t="str">
        <f t="shared" si="897"/>
        <v/>
      </c>
      <c r="W4713" s="18" t="str">
        <f>IF(V4713="","",VLOOKUP(L4713,日射量と図３!$A$4:$C$368,3,TRUE)*238.85/100)</f>
        <v/>
      </c>
      <c r="X4713" s="4" t="str">
        <f t="shared" si="889"/>
        <v/>
      </c>
      <c r="Y4713" s="4" t="str">
        <f t="shared" si="895"/>
        <v/>
      </c>
      <c r="Z4713" s="4" t="str">
        <f t="shared" si="896"/>
        <v/>
      </c>
      <c r="AA4713" s="4" t="str">
        <f>IF($V4713="","",IF(Y4713&lt;36,0,IF(AND(36&lt;=Y4713,Y4713&lt;71),VLOOKUP($W4713,日射量と図３!$E$6:$F$34,2,TRUE),IF(AND(71&lt;=Y4713,Y4713&lt;107),VLOOKUP($W4713,日射量と図３!$E$6:$G$34,3,TRUE),IF(AND(107&lt;=Y4713,Y4713&lt;143),VLOOKUP($W4713,日射量と図３!$E$6:$H$34,4,TRUE),VLOOKUP($W4713,日射量と図３!$E$6:$I$34,5,TRUE))))))</f>
        <v/>
      </c>
      <c r="AB4713" s="4" t="str">
        <f>IF($V4713="","",IF(Z4713&lt;36,0,IF(AND(36&lt;=Z4713,Z4713&lt;71),VLOOKUP($W4713,日射量と図３!$E$6:$F$34,2,TRUE),IF(AND(71&lt;=Z4713,Z4713&lt;107),VLOOKUP($W4713,日射量と図３!$E$6:$G$34,3,TRUE),IF(AND(107&lt;=Z4713,Z4713&lt;143),VLOOKUP($W4713,日射量と図３!$E$6:$H$34,4,TRUE),VLOOKUP($W4713,日射量と図３!$E$6:$I$34,5,TRUE))))))</f>
        <v/>
      </c>
      <c r="AC4713" s="382" t="str">
        <f t="shared" si="893"/>
        <v/>
      </c>
      <c r="AD4713" s="382" t="str">
        <f t="shared" si="894"/>
        <v/>
      </c>
    </row>
    <row r="4714" spans="11:30" ht="13.5" customHeight="1">
      <c r="K4714" s="4">
        <f t="shared" si="886"/>
        <v>12</v>
      </c>
      <c r="L4714" s="34">
        <v>43448</v>
      </c>
      <c r="M4714" s="4">
        <v>197</v>
      </c>
      <c r="N4714" s="4">
        <v>7</v>
      </c>
      <c r="O4714" s="31">
        <v>0.25</v>
      </c>
      <c r="P4714" s="35">
        <v>4.66</v>
      </c>
      <c r="Q4714" s="36">
        <f t="shared" si="887"/>
        <v>15</v>
      </c>
      <c r="R4714" s="4">
        <f t="shared" si="888"/>
        <v>10.34</v>
      </c>
      <c r="S4714" s="31">
        <f t="shared" si="891"/>
        <v>0.20944444444444443</v>
      </c>
      <c r="T4714" s="31">
        <f t="shared" si="892"/>
        <v>0.77601851851851855</v>
      </c>
      <c r="U4714" s="4">
        <f t="shared" si="890"/>
        <v>10.34</v>
      </c>
      <c r="V4714" s="4" t="str">
        <f t="shared" si="897"/>
        <v/>
      </c>
      <c r="W4714" s="18" t="str">
        <f>IF(V4714="","",VLOOKUP(L4714,日射量と図３!$A$4:$C$368,3,TRUE)*238.85/100)</f>
        <v/>
      </c>
      <c r="X4714" s="4" t="str">
        <f t="shared" si="889"/>
        <v/>
      </c>
      <c r="Y4714" s="4" t="str">
        <f t="shared" si="895"/>
        <v/>
      </c>
      <c r="Z4714" s="4" t="str">
        <f t="shared" si="896"/>
        <v/>
      </c>
      <c r="AA4714" s="4" t="str">
        <f>IF($V4714="","",IF(Y4714&lt;36,0,IF(AND(36&lt;=Y4714,Y4714&lt;71),VLOOKUP($W4714,日射量と図３!$E$6:$F$34,2,TRUE),IF(AND(71&lt;=Y4714,Y4714&lt;107),VLOOKUP($W4714,日射量と図３!$E$6:$G$34,3,TRUE),IF(AND(107&lt;=Y4714,Y4714&lt;143),VLOOKUP($W4714,日射量と図３!$E$6:$H$34,4,TRUE),VLOOKUP($W4714,日射量と図３!$E$6:$I$34,5,TRUE))))))</f>
        <v/>
      </c>
      <c r="AB4714" s="4" t="str">
        <f>IF($V4714="","",IF(Z4714&lt;36,0,IF(AND(36&lt;=Z4714,Z4714&lt;71),VLOOKUP($W4714,日射量と図３!$E$6:$F$34,2,TRUE),IF(AND(71&lt;=Z4714,Z4714&lt;107),VLOOKUP($W4714,日射量と図３!$E$6:$G$34,3,TRUE),IF(AND(107&lt;=Z4714,Z4714&lt;143),VLOOKUP($W4714,日射量と図３!$E$6:$H$34,4,TRUE),VLOOKUP($W4714,日射量と図３!$E$6:$I$34,5,TRUE))))))</f>
        <v/>
      </c>
      <c r="AC4714" s="382" t="str">
        <f t="shared" si="893"/>
        <v/>
      </c>
      <c r="AD4714" s="382" t="str">
        <f t="shared" si="894"/>
        <v/>
      </c>
    </row>
    <row r="4715" spans="11:30" ht="13.5" customHeight="1">
      <c r="K4715" s="4">
        <f t="shared" si="886"/>
        <v>12</v>
      </c>
      <c r="L4715" s="34">
        <v>43448</v>
      </c>
      <c r="M4715" s="4">
        <v>197</v>
      </c>
      <c r="N4715" s="4">
        <v>8</v>
      </c>
      <c r="O4715" s="31">
        <v>0.29166666666666669</v>
      </c>
      <c r="P4715" s="35">
        <v>4.34</v>
      </c>
      <c r="Q4715" s="36">
        <f t="shared" si="887"/>
        <v>12</v>
      </c>
      <c r="R4715" s="4">
        <f t="shared" si="888"/>
        <v>7.66</v>
      </c>
      <c r="S4715" s="31">
        <f t="shared" si="891"/>
        <v>0.20944444444444443</v>
      </c>
      <c r="T4715" s="31">
        <f t="shared" si="892"/>
        <v>0.77601851851851855</v>
      </c>
      <c r="U4715" s="4">
        <f t="shared" si="890"/>
        <v>7.66</v>
      </c>
      <c r="V4715" s="4" t="str">
        <f t="shared" si="897"/>
        <v/>
      </c>
      <c r="W4715" s="18" t="str">
        <f>IF(V4715="","",VLOOKUP(L4715,日射量と図３!$A$4:$C$368,3,TRUE)*238.85/100)</f>
        <v/>
      </c>
      <c r="X4715" s="4" t="str">
        <f t="shared" si="889"/>
        <v/>
      </c>
      <c r="Y4715" s="4" t="str">
        <f t="shared" si="895"/>
        <v/>
      </c>
      <c r="Z4715" s="4" t="str">
        <f t="shared" si="896"/>
        <v/>
      </c>
      <c r="AA4715" s="4" t="str">
        <f>IF($V4715="","",IF(Y4715&lt;36,0,IF(AND(36&lt;=Y4715,Y4715&lt;71),VLOOKUP($W4715,日射量と図３!$E$6:$F$34,2,TRUE),IF(AND(71&lt;=Y4715,Y4715&lt;107),VLOOKUP($W4715,日射量と図３!$E$6:$G$34,3,TRUE),IF(AND(107&lt;=Y4715,Y4715&lt;143),VLOOKUP($W4715,日射量と図３!$E$6:$H$34,4,TRUE),VLOOKUP($W4715,日射量と図３!$E$6:$I$34,5,TRUE))))))</f>
        <v/>
      </c>
      <c r="AB4715" s="4" t="str">
        <f>IF($V4715="","",IF(Z4715&lt;36,0,IF(AND(36&lt;=Z4715,Z4715&lt;71),VLOOKUP($W4715,日射量と図３!$E$6:$F$34,2,TRUE),IF(AND(71&lt;=Z4715,Z4715&lt;107),VLOOKUP($W4715,日射量と図３!$E$6:$G$34,3,TRUE),IF(AND(107&lt;=Z4715,Z4715&lt;143),VLOOKUP($W4715,日射量と図３!$E$6:$H$34,4,TRUE),VLOOKUP($W4715,日射量と図３!$E$6:$I$34,5,TRUE))))))</f>
        <v/>
      </c>
      <c r="AC4715" s="382" t="str">
        <f t="shared" si="893"/>
        <v/>
      </c>
      <c r="AD4715" s="382" t="str">
        <f t="shared" si="894"/>
        <v/>
      </c>
    </row>
    <row r="4716" spans="11:30" ht="13.5" customHeight="1">
      <c r="K4716" s="4">
        <f t="shared" si="886"/>
        <v>12</v>
      </c>
      <c r="L4716" s="34">
        <v>43448</v>
      </c>
      <c r="M4716" s="4">
        <v>197</v>
      </c>
      <c r="N4716" s="4">
        <v>9</v>
      </c>
      <c r="O4716" s="31">
        <v>0.33333333333333331</v>
      </c>
      <c r="P4716" s="35">
        <v>5.3900000000000006</v>
      </c>
      <c r="Q4716" s="36">
        <f t="shared" si="887"/>
        <v>12</v>
      </c>
      <c r="R4716" s="4">
        <f t="shared" si="888"/>
        <v>6.6099999999999994</v>
      </c>
      <c r="S4716" s="31">
        <f t="shared" si="891"/>
        <v>0.20944444444444443</v>
      </c>
      <c r="T4716" s="31">
        <f t="shared" si="892"/>
        <v>0.77601851851851855</v>
      </c>
      <c r="U4716" s="4">
        <f t="shared" si="890"/>
        <v>6.6099999999999994</v>
      </c>
      <c r="V4716" s="4" t="str">
        <f t="shared" si="897"/>
        <v/>
      </c>
      <c r="W4716" s="18" t="str">
        <f>IF(V4716="","",VLOOKUP(L4716,日射量と図３!$A$4:$C$368,3,TRUE)*238.85/100)</f>
        <v/>
      </c>
      <c r="X4716" s="4" t="str">
        <f t="shared" si="889"/>
        <v/>
      </c>
      <c r="Y4716" s="4" t="str">
        <f t="shared" si="895"/>
        <v/>
      </c>
      <c r="Z4716" s="4" t="str">
        <f t="shared" si="896"/>
        <v/>
      </c>
      <c r="AA4716" s="4" t="str">
        <f>IF($V4716="","",IF(Y4716&lt;36,0,IF(AND(36&lt;=Y4716,Y4716&lt;71),VLOOKUP($W4716,日射量と図３!$E$6:$F$34,2,TRUE),IF(AND(71&lt;=Y4716,Y4716&lt;107),VLOOKUP($W4716,日射量と図３!$E$6:$G$34,3,TRUE),IF(AND(107&lt;=Y4716,Y4716&lt;143),VLOOKUP($W4716,日射量と図３!$E$6:$H$34,4,TRUE),VLOOKUP($W4716,日射量と図３!$E$6:$I$34,5,TRUE))))))</f>
        <v/>
      </c>
      <c r="AB4716" s="4" t="str">
        <f>IF($V4716="","",IF(Z4716&lt;36,0,IF(AND(36&lt;=Z4716,Z4716&lt;71),VLOOKUP($W4716,日射量と図３!$E$6:$F$34,2,TRUE),IF(AND(71&lt;=Z4716,Z4716&lt;107),VLOOKUP($W4716,日射量と図３!$E$6:$G$34,3,TRUE),IF(AND(107&lt;=Z4716,Z4716&lt;143),VLOOKUP($W4716,日射量と図３!$E$6:$H$34,4,TRUE),VLOOKUP($W4716,日射量と図３!$E$6:$I$34,5,TRUE))))))</f>
        <v/>
      </c>
      <c r="AC4716" s="382" t="str">
        <f t="shared" si="893"/>
        <v/>
      </c>
      <c r="AD4716" s="382" t="str">
        <f t="shared" si="894"/>
        <v/>
      </c>
    </row>
    <row r="4717" spans="11:30" ht="13.5" customHeight="1">
      <c r="K4717" s="4">
        <f t="shared" si="886"/>
        <v>12</v>
      </c>
      <c r="L4717" s="34">
        <v>43448</v>
      </c>
      <c r="M4717" s="4">
        <v>197</v>
      </c>
      <c r="N4717" s="4">
        <v>10</v>
      </c>
      <c r="O4717" s="31">
        <v>0.375</v>
      </c>
      <c r="P4717" s="35">
        <v>6.839999999999999</v>
      </c>
      <c r="Q4717" s="36">
        <f t="shared" si="887"/>
        <v>12</v>
      </c>
      <c r="R4717" s="4">
        <f t="shared" si="888"/>
        <v>5.160000000000001</v>
      </c>
      <c r="S4717" s="31">
        <f t="shared" si="891"/>
        <v>0.20944444444444443</v>
      </c>
      <c r="T4717" s="31">
        <f t="shared" si="892"/>
        <v>0.77601851851851855</v>
      </c>
      <c r="U4717" s="4">
        <f t="shared" si="890"/>
        <v>5.160000000000001</v>
      </c>
      <c r="V4717" s="4" t="str">
        <f t="shared" si="897"/>
        <v/>
      </c>
      <c r="W4717" s="18" t="str">
        <f>IF(V4717="","",VLOOKUP(L4717,日射量と図３!$A$4:$C$368,3,TRUE)*238.85/100)</f>
        <v/>
      </c>
      <c r="X4717" s="4" t="str">
        <f t="shared" si="889"/>
        <v/>
      </c>
      <c r="Y4717" s="4" t="str">
        <f t="shared" si="895"/>
        <v/>
      </c>
      <c r="Z4717" s="4" t="str">
        <f t="shared" si="896"/>
        <v/>
      </c>
      <c r="AA4717" s="4" t="str">
        <f>IF($V4717="","",IF(Y4717&lt;36,0,IF(AND(36&lt;=Y4717,Y4717&lt;71),VLOOKUP($W4717,日射量と図３!$E$6:$F$34,2,TRUE),IF(AND(71&lt;=Y4717,Y4717&lt;107),VLOOKUP($W4717,日射量と図３!$E$6:$G$34,3,TRUE),IF(AND(107&lt;=Y4717,Y4717&lt;143),VLOOKUP($W4717,日射量と図３!$E$6:$H$34,4,TRUE),VLOOKUP($W4717,日射量と図３!$E$6:$I$34,5,TRUE))))))</f>
        <v/>
      </c>
      <c r="AB4717" s="4" t="str">
        <f>IF($V4717="","",IF(Z4717&lt;36,0,IF(AND(36&lt;=Z4717,Z4717&lt;71),VLOOKUP($W4717,日射量と図３!$E$6:$F$34,2,TRUE),IF(AND(71&lt;=Z4717,Z4717&lt;107),VLOOKUP($W4717,日射量と図３!$E$6:$G$34,3,TRUE),IF(AND(107&lt;=Z4717,Z4717&lt;143),VLOOKUP($W4717,日射量と図３!$E$6:$H$34,4,TRUE),VLOOKUP($W4717,日射量と図３!$E$6:$I$34,5,TRUE))))))</f>
        <v/>
      </c>
      <c r="AC4717" s="382" t="str">
        <f t="shared" si="893"/>
        <v/>
      </c>
      <c r="AD4717" s="382" t="str">
        <f t="shared" si="894"/>
        <v/>
      </c>
    </row>
    <row r="4718" spans="11:30" ht="13.5" customHeight="1">
      <c r="K4718" s="4">
        <f t="shared" si="886"/>
        <v>12</v>
      </c>
      <c r="L4718" s="34">
        <v>43448</v>
      </c>
      <c r="M4718" s="4">
        <v>197</v>
      </c>
      <c r="N4718" s="4">
        <v>11</v>
      </c>
      <c r="O4718" s="31">
        <v>0.41666666666666669</v>
      </c>
      <c r="P4718" s="35">
        <v>8.1999999999999993</v>
      </c>
      <c r="Q4718" s="36">
        <f t="shared" si="887"/>
        <v>12</v>
      </c>
      <c r="R4718" s="4">
        <f t="shared" si="888"/>
        <v>3.8000000000000007</v>
      </c>
      <c r="S4718" s="31">
        <f t="shared" si="891"/>
        <v>0.20944444444444443</v>
      </c>
      <c r="T4718" s="31">
        <f t="shared" si="892"/>
        <v>0.77601851851851855</v>
      </c>
      <c r="U4718" s="4">
        <f t="shared" si="890"/>
        <v>3.8000000000000007</v>
      </c>
      <c r="V4718" s="4" t="str">
        <f t="shared" si="897"/>
        <v/>
      </c>
      <c r="W4718" s="18" t="str">
        <f>IF(V4718="","",VLOOKUP(L4718,日射量と図３!$A$4:$C$368,3,TRUE)*238.85/100)</f>
        <v/>
      </c>
      <c r="X4718" s="4" t="str">
        <f t="shared" si="889"/>
        <v/>
      </c>
      <c r="Y4718" s="4" t="str">
        <f t="shared" si="895"/>
        <v/>
      </c>
      <c r="Z4718" s="4" t="str">
        <f t="shared" si="896"/>
        <v/>
      </c>
      <c r="AA4718" s="4" t="str">
        <f>IF($V4718="","",IF(Y4718&lt;36,0,IF(AND(36&lt;=Y4718,Y4718&lt;71),VLOOKUP($W4718,日射量と図３!$E$6:$F$34,2,TRUE),IF(AND(71&lt;=Y4718,Y4718&lt;107),VLOOKUP($W4718,日射量と図３!$E$6:$G$34,3,TRUE),IF(AND(107&lt;=Y4718,Y4718&lt;143),VLOOKUP($W4718,日射量と図３!$E$6:$H$34,4,TRUE),VLOOKUP($W4718,日射量と図３!$E$6:$I$34,5,TRUE))))))</f>
        <v/>
      </c>
      <c r="AB4718" s="4" t="str">
        <f>IF($V4718="","",IF(Z4718&lt;36,0,IF(AND(36&lt;=Z4718,Z4718&lt;71),VLOOKUP($W4718,日射量と図３!$E$6:$F$34,2,TRUE),IF(AND(71&lt;=Z4718,Z4718&lt;107),VLOOKUP($W4718,日射量と図３!$E$6:$G$34,3,TRUE),IF(AND(107&lt;=Z4718,Z4718&lt;143),VLOOKUP($W4718,日射量と図３!$E$6:$H$34,4,TRUE),VLOOKUP($W4718,日射量と図３!$E$6:$I$34,5,TRUE))))))</f>
        <v/>
      </c>
      <c r="AC4718" s="382" t="str">
        <f t="shared" si="893"/>
        <v/>
      </c>
      <c r="AD4718" s="382" t="str">
        <f t="shared" si="894"/>
        <v/>
      </c>
    </row>
    <row r="4719" spans="11:30" ht="13.5" customHeight="1">
      <c r="K4719" s="4">
        <f t="shared" si="886"/>
        <v>12</v>
      </c>
      <c r="L4719" s="34">
        <v>43448</v>
      </c>
      <c r="M4719" s="4">
        <v>197</v>
      </c>
      <c r="N4719" s="4">
        <v>12</v>
      </c>
      <c r="O4719" s="31">
        <v>0.45833333333333331</v>
      </c>
      <c r="P4719" s="35">
        <v>9.379999999999999</v>
      </c>
      <c r="Q4719" s="36">
        <f t="shared" si="887"/>
        <v>12</v>
      </c>
      <c r="R4719" s="4">
        <f t="shared" si="888"/>
        <v>2.620000000000001</v>
      </c>
      <c r="S4719" s="31">
        <f t="shared" si="891"/>
        <v>0.20944444444444443</v>
      </c>
      <c r="T4719" s="31">
        <f t="shared" si="892"/>
        <v>0.77601851851851855</v>
      </c>
      <c r="U4719" s="4">
        <f t="shared" si="890"/>
        <v>2.620000000000001</v>
      </c>
      <c r="V4719" s="4" t="str">
        <f t="shared" si="897"/>
        <v/>
      </c>
      <c r="W4719" s="18" t="str">
        <f>IF(V4719="","",VLOOKUP(L4719,日射量と図３!$A$4:$C$368,3,TRUE)*238.85/100)</f>
        <v/>
      </c>
      <c r="X4719" s="4" t="str">
        <f t="shared" si="889"/>
        <v/>
      </c>
      <c r="Y4719" s="4" t="str">
        <f t="shared" si="895"/>
        <v/>
      </c>
      <c r="Z4719" s="4" t="str">
        <f t="shared" si="896"/>
        <v/>
      </c>
      <c r="AA4719" s="4" t="str">
        <f>IF($V4719="","",IF(Y4719&lt;36,0,IF(AND(36&lt;=Y4719,Y4719&lt;71),VLOOKUP($W4719,日射量と図３!$E$6:$F$34,2,TRUE),IF(AND(71&lt;=Y4719,Y4719&lt;107),VLOOKUP($W4719,日射量と図３!$E$6:$G$34,3,TRUE),IF(AND(107&lt;=Y4719,Y4719&lt;143),VLOOKUP($W4719,日射量と図３!$E$6:$H$34,4,TRUE),VLOOKUP($W4719,日射量と図３!$E$6:$I$34,5,TRUE))))))</f>
        <v/>
      </c>
      <c r="AB4719" s="4" t="str">
        <f>IF($V4719="","",IF(Z4719&lt;36,0,IF(AND(36&lt;=Z4719,Z4719&lt;71),VLOOKUP($W4719,日射量と図３!$E$6:$F$34,2,TRUE),IF(AND(71&lt;=Z4719,Z4719&lt;107),VLOOKUP($W4719,日射量と図３!$E$6:$G$34,3,TRUE),IF(AND(107&lt;=Z4719,Z4719&lt;143),VLOOKUP($W4719,日射量と図３!$E$6:$H$34,4,TRUE),VLOOKUP($W4719,日射量と図３!$E$6:$I$34,5,TRUE))))))</f>
        <v/>
      </c>
      <c r="AC4719" s="382" t="str">
        <f t="shared" si="893"/>
        <v/>
      </c>
      <c r="AD4719" s="382" t="str">
        <f t="shared" si="894"/>
        <v/>
      </c>
    </row>
    <row r="4720" spans="11:30" ht="13.5" customHeight="1">
      <c r="K4720" s="4">
        <f t="shared" si="886"/>
        <v>12</v>
      </c>
      <c r="L4720" s="34">
        <v>43448</v>
      </c>
      <c r="M4720" s="4">
        <v>197</v>
      </c>
      <c r="N4720" s="4">
        <v>13</v>
      </c>
      <c r="O4720" s="31">
        <v>0.5</v>
      </c>
      <c r="P4720" s="35">
        <v>10.6</v>
      </c>
      <c r="Q4720" s="36">
        <f t="shared" si="887"/>
        <v>12</v>
      </c>
      <c r="R4720" s="4">
        <f t="shared" si="888"/>
        <v>1.4000000000000004</v>
      </c>
      <c r="S4720" s="31">
        <f t="shared" si="891"/>
        <v>0.20944444444444443</v>
      </c>
      <c r="T4720" s="31">
        <f t="shared" si="892"/>
        <v>0.77601851851851855</v>
      </c>
      <c r="U4720" s="4">
        <f t="shared" si="890"/>
        <v>1.4000000000000004</v>
      </c>
      <c r="V4720" s="4" t="str">
        <f t="shared" si="897"/>
        <v/>
      </c>
      <c r="W4720" s="18" t="str">
        <f>IF(V4720="","",VLOOKUP(L4720,日射量と図３!$A$4:$C$368,3,TRUE)*238.85/100)</f>
        <v/>
      </c>
      <c r="X4720" s="4" t="str">
        <f t="shared" si="889"/>
        <v/>
      </c>
      <c r="Y4720" s="4" t="str">
        <f t="shared" si="895"/>
        <v/>
      </c>
      <c r="Z4720" s="4" t="str">
        <f t="shared" si="896"/>
        <v/>
      </c>
      <c r="AA4720" s="4" t="str">
        <f>IF($V4720="","",IF(Y4720&lt;36,0,IF(AND(36&lt;=Y4720,Y4720&lt;71),VLOOKUP($W4720,日射量と図３!$E$6:$F$34,2,TRUE),IF(AND(71&lt;=Y4720,Y4720&lt;107),VLOOKUP($W4720,日射量と図３!$E$6:$G$34,3,TRUE),IF(AND(107&lt;=Y4720,Y4720&lt;143),VLOOKUP($W4720,日射量と図３!$E$6:$H$34,4,TRUE),VLOOKUP($W4720,日射量と図３!$E$6:$I$34,5,TRUE))))))</f>
        <v/>
      </c>
      <c r="AB4720" s="4" t="str">
        <f>IF($V4720="","",IF(Z4720&lt;36,0,IF(AND(36&lt;=Z4720,Z4720&lt;71),VLOOKUP($W4720,日射量と図３!$E$6:$F$34,2,TRUE),IF(AND(71&lt;=Z4720,Z4720&lt;107),VLOOKUP($W4720,日射量と図３!$E$6:$G$34,3,TRUE),IF(AND(107&lt;=Z4720,Z4720&lt;143),VLOOKUP($W4720,日射量と図３!$E$6:$H$34,4,TRUE),VLOOKUP($W4720,日射量と図３!$E$6:$I$34,5,TRUE))))))</f>
        <v/>
      </c>
      <c r="AC4720" s="382" t="str">
        <f t="shared" si="893"/>
        <v/>
      </c>
      <c r="AD4720" s="382" t="str">
        <f t="shared" si="894"/>
        <v/>
      </c>
    </row>
    <row r="4721" spans="11:30" ht="13.5" customHeight="1">
      <c r="K4721" s="4">
        <f t="shared" si="886"/>
        <v>12</v>
      </c>
      <c r="L4721" s="34">
        <v>43448</v>
      </c>
      <c r="M4721" s="4">
        <v>197</v>
      </c>
      <c r="N4721" s="4">
        <v>14</v>
      </c>
      <c r="O4721" s="31">
        <v>0.54166666666666663</v>
      </c>
      <c r="P4721" s="35">
        <v>11.110000000000001</v>
      </c>
      <c r="Q4721" s="36">
        <f t="shared" si="887"/>
        <v>12</v>
      </c>
      <c r="R4721" s="4">
        <f t="shared" si="888"/>
        <v>0.88999999999999879</v>
      </c>
      <c r="S4721" s="31">
        <f t="shared" si="891"/>
        <v>0.20944444444444443</v>
      </c>
      <c r="T4721" s="31">
        <f t="shared" si="892"/>
        <v>0.77601851851851855</v>
      </c>
      <c r="U4721" s="4">
        <f t="shared" si="890"/>
        <v>0.88999999999999879</v>
      </c>
      <c r="V4721" s="4" t="str">
        <f t="shared" si="897"/>
        <v/>
      </c>
      <c r="W4721" s="18" t="str">
        <f>IF(V4721="","",VLOOKUP(L4721,日射量と図３!$A$4:$C$368,3,TRUE)*238.85/100)</f>
        <v/>
      </c>
      <c r="X4721" s="4" t="str">
        <f t="shared" si="889"/>
        <v/>
      </c>
      <c r="Y4721" s="4" t="str">
        <f t="shared" si="895"/>
        <v/>
      </c>
      <c r="Z4721" s="4" t="str">
        <f t="shared" si="896"/>
        <v/>
      </c>
      <c r="AA4721" s="4" t="str">
        <f>IF($V4721="","",IF(Y4721&lt;36,0,IF(AND(36&lt;=Y4721,Y4721&lt;71),VLOOKUP($W4721,日射量と図３!$E$6:$F$34,2,TRUE),IF(AND(71&lt;=Y4721,Y4721&lt;107),VLOOKUP($W4721,日射量と図３!$E$6:$G$34,3,TRUE),IF(AND(107&lt;=Y4721,Y4721&lt;143),VLOOKUP($W4721,日射量と図３!$E$6:$H$34,4,TRUE),VLOOKUP($W4721,日射量と図３!$E$6:$I$34,5,TRUE))))))</f>
        <v/>
      </c>
      <c r="AB4721" s="4" t="str">
        <f>IF($V4721="","",IF(Z4721&lt;36,0,IF(AND(36&lt;=Z4721,Z4721&lt;71),VLOOKUP($W4721,日射量と図３!$E$6:$F$34,2,TRUE),IF(AND(71&lt;=Z4721,Z4721&lt;107),VLOOKUP($W4721,日射量と図３!$E$6:$G$34,3,TRUE),IF(AND(107&lt;=Z4721,Z4721&lt;143),VLOOKUP($W4721,日射量と図３!$E$6:$H$34,4,TRUE),VLOOKUP($W4721,日射量と図３!$E$6:$I$34,5,TRUE))))))</f>
        <v/>
      </c>
      <c r="AC4721" s="382" t="str">
        <f t="shared" si="893"/>
        <v/>
      </c>
      <c r="AD4721" s="382" t="str">
        <f t="shared" si="894"/>
        <v/>
      </c>
    </row>
    <row r="4722" spans="11:30" ht="13.5" customHeight="1">
      <c r="K4722" s="4">
        <f t="shared" si="886"/>
        <v>12</v>
      </c>
      <c r="L4722" s="34">
        <v>43448</v>
      </c>
      <c r="M4722" s="4">
        <v>197</v>
      </c>
      <c r="N4722" s="4">
        <v>15</v>
      </c>
      <c r="O4722" s="31">
        <v>0.58333333333333337</v>
      </c>
      <c r="P4722" s="35">
        <v>10.82</v>
      </c>
      <c r="Q4722" s="36">
        <f t="shared" si="887"/>
        <v>12</v>
      </c>
      <c r="R4722" s="4">
        <f t="shared" si="888"/>
        <v>1.1799999999999997</v>
      </c>
      <c r="S4722" s="31">
        <f t="shared" si="891"/>
        <v>0.20944444444444443</v>
      </c>
      <c r="T4722" s="31">
        <f t="shared" si="892"/>
        <v>0.77601851851851855</v>
      </c>
      <c r="U4722" s="4">
        <f t="shared" si="890"/>
        <v>1.1799999999999997</v>
      </c>
      <c r="V4722" s="4" t="str">
        <f t="shared" si="897"/>
        <v/>
      </c>
      <c r="W4722" s="18" t="str">
        <f>IF(V4722="","",VLOOKUP(L4722,日射量と図３!$A$4:$C$368,3,TRUE)*238.85/100)</f>
        <v/>
      </c>
      <c r="X4722" s="4" t="str">
        <f t="shared" si="889"/>
        <v/>
      </c>
      <c r="Y4722" s="4" t="str">
        <f t="shared" si="895"/>
        <v/>
      </c>
      <c r="Z4722" s="4" t="str">
        <f t="shared" si="896"/>
        <v/>
      </c>
      <c r="AA4722" s="4" t="str">
        <f>IF($V4722="","",IF(Y4722&lt;36,0,IF(AND(36&lt;=Y4722,Y4722&lt;71),VLOOKUP($W4722,日射量と図３!$E$6:$F$34,2,TRUE),IF(AND(71&lt;=Y4722,Y4722&lt;107),VLOOKUP($W4722,日射量と図３!$E$6:$G$34,3,TRUE),IF(AND(107&lt;=Y4722,Y4722&lt;143),VLOOKUP($W4722,日射量と図３!$E$6:$H$34,4,TRUE),VLOOKUP($W4722,日射量と図３!$E$6:$I$34,5,TRUE))))))</f>
        <v/>
      </c>
      <c r="AB4722" s="4" t="str">
        <f>IF($V4722="","",IF(Z4722&lt;36,0,IF(AND(36&lt;=Z4722,Z4722&lt;71),VLOOKUP($W4722,日射量と図３!$E$6:$F$34,2,TRUE),IF(AND(71&lt;=Z4722,Z4722&lt;107),VLOOKUP($W4722,日射量と図３!$E$6:$G$34,3,TRUE),IF(AND(107&lt;=Z4722,Z4722&lt;143),VLOOKUP($W4722,日射量と図３!$E$6:$H$34,4,TRUE),VLOOKUP($W4722,日射量と図３!$E$6:$I$34,5,TRUE))))))</f>
        <v/>
      </c>
      <c r="AC4722" s="382" t="str">
        <f t="shared" si="893"/>
        <v/>
      </c>
      <c r="AD4722" s="382" t="str">
        <f t="shared" si="894"/>
        <v/>
      </c>
    </row>
    <row r="4723" spans="11:30" ht="13.5" customHeight="1">
      <c r="K4723" s="4">
        <f t="shared" si="886"/>
        <v>12</v>
      </c>
      <c r="L4723" s="34">
        <v>43448</v>
      </c>
      <c r="M4723" s="4">
        <v>197</v>
      </c>
      <c r="N4723" s="4">
        <v>16</v>
      </c>
      <c r="O4723" s="31">
        <v>0.625</v>
      </c>
      <c r="P4723" s="35">
        <v>10.489999999999998</v>
      </c>
      <c r="Q4723" s="36">
        <f t="shared" si="887"/>
        <v>16</v>
      </c>
      <c r="R4723" s="4">
        <f t="shared" si="888"/>
        <v>5.5100000000000016</v>
      </c>
      <c r="S4723" s="31">
        <f t="shared" si="891"/>
        <v>0.20944444444444443</v>
      </c>
      <c r="T4723" s="31">
        <f t="shared" si="892"/>
        <v>0.77601851851851855</v>
      </c>
      <c r="U4723" s="4">
        <f t="shared" si="890"/>
        <v>5.5100000000000016</v>
      </c>
      <c r="V4723" s="4" t="str">
        <f t="shared" si="897"/>
        <v/>
      </c>
      <c r="W4723" s="18" t="str">
        <f>IF(V4723="","",VLOOKUP(L4723,日射量と図３!$A$4:$C$368,3,TRUE)*238.85/100)</f>
        <v/>
      </c>
      <c r="X4723" s="4" t="str">
        <f t="shared" si="889"/>
        <v/>
      </c>
      <c r="Y4723" s="4" t="str">
        <f t="shared" si="895"/>
        <v/>
      </c>
      <c r="Z4723" s="4" t="str">
        <f t="shared" si="896"/>
        <v/>
      </c>
      <c r="AA4723" s="4" t="str">
        <f>IF($V4723="","",IF(Y4723&lt;36,0,IF(AND(36&lt;=Y4723,Y4723&lt;71),VLOOKUP($W4723,日射量と図３!$E$6:$F$34,2,TRUE),IF(AND(71&lt;=Y4723,Y4723&lt;107),VLOOKUP($W4723,日射量と図３!$E$6:$G$34,3,TRUE),IF(AND(107&lt;=Y4723,Y4723&lt;143),VLOOKUP($W4723,日射量と図３!$E$6:$H$34,4,TRUE),VLOOKUP($W4723,日射量と図３!$E$6:$I$34,5,TRUE))))))</f>
        <v/>
      </c>
      <c r="AB4723" s="4" t="str">
        <f>IF($V4723="","",IF(Z4723&lt;36,0,IF(AND(36&lt;=Z4723,Z4723&lt;71),VLOOKUP($W4723,日射量と図３!$E$6:$F$34,2,TRUE),IF(AND(71&lt;=Z4723,Z4723&lt;107),VLOOKUP($W4723,日射量と図３!$E$6:$G$34,3,TRUE),IF(AND(107&lt;=Z4723,Z4723&lt;143),VLOOKUP($W4723,日射量と図３!$E$6:$H$34,4,TRUE),VLOOKUP($W4723,日射量と図３!$E$6:$I$34,5,TRUE))))))</f>
        <v/>
      </c>
      <c r="AC4723" s="382" t="str">
        <f t="shared" si="893"/>
        <v/>
      </c>
      <c r="AD4723" s="382" t="str">
        <f t="shared" si="894"/>
        <v/>
      </c>
    </row>
    <row r="4724" spans="11:30" ht="13.5" customHeight="1">
      <c r="K4724" s="4">
        <f t="shared" si="886"/>
        <v>12</v>
      </c>
      <c r="L4724" s="34">
        <v>43448</v>
      </c>
      <c r="M4724" s="4">
        <v>197</v>
      </c>
      <c r="N4724" s="4">
        <v>17</v>
      </c>
      <c r="O4724" s="31">
        <v>0.66666666666666663</v>
      </c>
      <c r="P4724" s="35">
        <v>9.740000000000002</v>
      </c>
      <c r="Q4724" s="36">
        <f t="shared" si="887"/>
        <v>16</v>
      </c>
      <c r="R4724" s="4">
        <f t="shared" si="888"/>
        <v>6.259999999999998</v>
      </c>
      <c r="S4724" s="31">
        <f t="shared" si="891"/>
        <v>0.20944444444444443</v>
      </c>
      <c r="T4724" s="31">
        <f t="shared" si="892"/>
        <v>0.77601851851851855</v>
      </c>
      <c r="U4724" s="4">
        <f t="shared" si="890"/>
        <v>6.259999999999998</v>
      </c>
      <c r="V4724" s="4" t="str">
        <f t="shared" si="897"/>
        <v/>
      </c>
      <c r="W4724" s="18" t="str">
        <f>IF(V4724="","",VLOOKUP(L4724,日射量と図３!$A$4:$C$368,3,TRUE)*238.85/100)</f>
        <v/>
      </c>
      <c r="X4724" s="4" t="str">
        <f t="shared" si="889"/>
        <v/>
      </c>
      <c r="Y4724" s="4" t="str">
        <f t="shared" si="895"/>
        <v/>
      </c>
      <c r="Z4724" s="4" t="str">
        <f t="shared" si="896"/>
        <v/>
      </c>
      <c r="AA4724" s="4" t="str">
        <f>IF($V4724="","",IF(Y4724&lt;36,0,IF(AND(36&lt;=Y4724,Y4724&lt;71),VLOOKUP($W4724,日射量と図３!$E$6:$F$34,2,TRUE),IF(AND(71&lt;=Y4724,Y4724&lt;107),VLOOKUP($W4724,日射量と図３!$E$6:$G$34,3,TRUE),IF(AND(107&lt;=Y4724,Y4724&lt;143),VLOOKUP($W4724,日射量と図３!$E$6:$H$34,4,TRUE),VLOOKUP($W4724,日射量と図３!$E$6:$I$34,5,TRUE))))))</f>
        <v/>
      </c>
      <c r="AB4724" s="4" t="str">
        <f>IF($V4724="","",IF(Z4724&lt;36,0,IF(AND(36&lt;=Z4724,Z4724&lt;71),VLOOKUP($W4724,日射量と図３!$E$6:$F$34,2,TRUE),IF(AND(71&lt;=Z4724,Z4724&lt;107),VLOOKUP($W4724,日射量と図３!$E$6:$G$34,3,TRUE),IF(AND(107&lt;=Z4724,Z4724&lt;143),VLOOKUP($W4724,日射量と図３!$E$6:$H$34,4,TRUE),VLOOKUP($W4724,日射量と図３!$E$6:$I$34,5,TRUE))))))</f>
        <v/>
      </c>
      <c r="AC4724" s="382" t="str">
        <f t="shared" si="893"/>
        <v/>
      </c>
      <c r="AD4724" s="382" t="str">
        <f t="shared" si="894"/>
        <v/>
      </c>
    </row>
    <row r="4725" spans="11:30" ht="13.5" customHeight="1">
      <c r="K4725" s="4">
        <f t="shared" si="886"/>
        <v>12</v>
      </c>
      <c r="L4725" s="34">
        <v>43448</v>
      </c>
      <c r="M4725" s="4">
        <v>197</v>
      </c>
      <c r="N4725" s="4">
        <v>18</v>
      </c>
      <c r="O4725" s="31">
        <v>0.70833333333333337</v>
      </c>
      <c r="P4725" s="35">
        <v>8.85</v>
      </c>
      <c r="Q4725" s="36">
        <f t="shared" si="887"/>
        <v>16</v>
      </c>
      <c r="R4725" s="4">
        <f t="shared" si="888"/>
        <v>7.15</v>
      </c>
      <c r="S4725" s="31">
        <f t="shared" si="891"/>
        <v>0.20944444444444443</v>
      </c>
      <c r="T4725" s="31">
        <f t="shared" si="892"/>
        <v>0.77601851851851855</v>
      </c>
      <c r="U4725" s="4">
        <f t="shared" si="890"/>
        <v>7.15</v>
      </c>
      <c r="V4725" s="4" t="str">
        <f t="shared" si="897"/>
        <v/>
      </c>
      <c r="W4725" s="18" t="str">
        <f>IF(V4725="","",VLOOKUP(L4725,日射量と図３!$A$4:$C$368,3,TRUE)*238.85/100)</f>
        <v/>
      </c>
      <c r="X4725" s="4" t="str">
        <f t="shared" si="889"/>
        <v/>
      </c>
      <c r="Y4725" s="4" t="str">
        <f t="shared" si="895"/>
        <v/>
      </c>
      <c r="Z4725" s="4" t="str">
        <f t="shared" si="896"/>
        <v/>
      </c>
      <c r="AA4725" s="4" t="str">
        <f>IF($V4725="","",IF(Y4725&lt;36,0,IF(AND(36&lt;=Y4725,Y4725&lt;71),VLOOKUP($W4725,日射量と図３!$E$6:$F$34,2,TRUE),IF(AND(71&lt;=Y4725,Y4725&lt;107),VLOOKUP($W4725,日射量と図３!$E$6:$G$34,3,TRUE),IF(AND(107&lt;=Y4725,Y4725&lt;143),VLOOKUP($W4725,日射量と図３!$E$6:$H$34,4,TRUE),VLOOKUP($W4725,日射量と図３!$E$6:$I$34,5,TRUE))))))</f>
        <v/>
      </c>
      <c r="AB4725" s="4" t="str">
        <f>IF($V4725="","",IF(Z4725&lt;36,0,IF(AND(36&lt;=Z4725,Z4725&lt;71),VLOOKUP($W4725,日射量と図３!$E$6:$F$34,2,TRUE),IF(AND(71&lt;=Z4725,Z4725&lt;107),VLOOKUP($W4725,日射量と図３!$E$6:$G$34,3,TRUE),IF(AND(107&lt;=Z4725,Z4725&lt;143),VLOOKUP($W4725,日射量と図３!$E$6:$H$34,4,TRUE),VLOOKUP($W4725,日射量と図３!$E$6:$I$34,5,TRUE))))))</f>
        <v/>
      </c>
      <c r="AC4725" s="382" t="str">
        <f t="shared" si="893"/>
        <v/>
      </c>
      <c r="AD4725" s="382" t="str">
        <f t="shared" si="894"/>
        <v/>
      </c>
    </row>
    <row r="4726" spans="11:30" ht="13.5" customHeight="1">
      <c r="K4726" s="4">
        <f t="shared" si="886"/>
        <v>12</v>
      </c>
      <c r="L4726" s="34">
        <v>43448</v>
      </c>
      <c r="M4726" s="4">
        <v>197</v>
      </c>
      <c r="N4726" s="4">
        <v>19</v>
      </c>
      <c r="O4726" s="31">
        <v>0.75</v>
      </c>
      <c r="P4726" s="35">
        <v>8.24</v>
      </c>
      <c r="Q4726" s="36">
        <f t="shared" si="887"/>
        <v>16</v>
      </c>
      <c r="R4726" s="4">
        <f t="shared" si="888"/>
        <v>7.76</v>
      </c>
      <c r="S4726" s="31">
        <f t="shared" si="891"/>
        <v>0.20944444444444443</v>
      </c>
      <c r="T4726" s="31">
        <f t="shared" si="892"/>
        <v>0.77601851851851855</v>
      </c>
      <c r="U4726" s="4">
        <f t="shared" si="890"/>
        <v>7.76</v>
      </c>
      <c r="V4726" s="4" t="str">
        <f t="shared" si="897"/>
        <v/>
      </c>
      <c r="W4726" s="18" t="str">
        <f>IF(V4726="","",VLOOKUP(L4726,日射量と図３!$A$4:$C$368,3,TRUE)*238.85/100)</f>
        <v/>
      </c>
      <c r="X4726" s="4" t="str">
        <f t="shared" si="889"/>
        <v/>
      </c>
      <c r="Y4726" s="4" t="str">
        <f t="shared" si="895"/>
        <v/>
      </c>
      <c r="Z4726" s="4" t="str">
        <f t="shared" si="896"/>
        <v/>
      </c>
      <c r="AA4726" s="4" t="str">
        <f>IF($V4726="","",IF(Y4726&lt;36,0,IF(AND(36&lt;=Y4726,Y4726&lt;71),VLOOKUP($W4726,日射量と図３!$E$6:$F$34,2,TRUE),IF(AND(71&lt;=Y4726,Y4726&lt;107),VLOOKUP($W4726,日射量と図３!$E$6:$G$34,3,TRUE),IF(AND(107&lt;=Y4726,Y4726&lt;143),VLOOKUP($W4726,日射量と図３!$E$6:$H$34,4,TRUE),VLOOKUP($W4726,日射量と図３!$E$6:$I$34,5,TRUE))))))</f>
        <v/>
      </c>
      <c r="AB4726" s="4" t="str">
        <f>IF($V4726="","",IF(Z4726&lt;36,0,IF(AND(36&lt;=Z4726,Z4726&lt;71),VLOOKUP($W4726,日射量と図３!$E$6:$F$34,2,TRUE),IF(AND(71&lt;=Z4726,Z4726&lt;107),VLOOKUP($W4726,日射量と図３!$E$6:$G$34,3,TRUE),IF(AND(107&lt;=Z4726,Z4726&lt;143),VLOOKUP($W4726,日射量と図３!$E$6:$H$34,4,TRUE),VLOOKUP($W4726,日射量と図３!$E$6:$I$34,5,TRUE))))))</f>
        <v/>
      </c>
      <c r="AC4726" s="382" t="str">
        <f t="shared" si="893"/>
        <v/>
      </c>
      <c r="AD4726" s="382" t="str">
        <f t="shared" si="894"/>
        <v/>
      </c>
    </row>
    <row r="4727" spans="11:30" ht="13.5" customHeight="1">
      <c r="K4727" s="4">
        <f t="shared" si="886"/>
        <v>12</v>
      </c>
      <c r="L4727" s="34">
        <v>43448</v>
      </c>
      <c r="M4727" s="4">
        <v>197</v>
      </c>
      <c r="N4727" s="4">
        <v>20</v>
      </c>
      <c r="O4727" s="31">
        <v>0.79166666666666663</v>
      </c>
      <c r="P4727" s="35">
        <v>7.8899999999999988</v>
      </c>
      <c r="Q4727" s="36">
        <f t="shared" si="887"/>
        <v>16</v>
      </c>
      <c r="R4727" s="4">
        <f t="shared" si="888"/>
        <v>8.1100000000000012</v>
      </c>
      <c r="S4727" s="31">
        <f t="shared" si="891"/>
        <v>0.20944444444444443</v>
      </c>
      <c r="T4727" s="31">
        <f t="shared" si="892"/>
        <v>0.77601851851851855</v>
      </c>
      <c r="U4727" s="4">
        <f t="shared" si="890"/>
        <v>0</v>
      </c>
      <c r="V4727" s="4" t="str">
        <f t="shared" si="897"/>
        <v/>
      </c>
      <c r="W4727" s="18" t="str">
        <f>IF(V4727="","",VLOOKUP(L4727,日射量と図３!$A$4:$C$368,3,TRUE)*238.85/100)</f>
        <v/>
      </c>
      <c r="X4727" s="4" t="str">
        <f t="shared" si="889"/>
        <v/>
      </c>
      <c r="Y4727" s="4" t="str">
        <f t="shared" si="895"/>
        <v/>
      </c>
      <c r="Z4727" s="4" t="str">
        <f t="shared" si="896"/>
        <v/>
      </c>
      <c r="AA4727" s="4" t="str">
        <f>IF($V4727="","",IF(Y4727&lt;36,0,IF(AND(36&lt;=Y4727,Y4727&lt;71),VLOOKUP($W4727,日射量と図３!$E$6:$F$34,2,TRUE),IF(AND(71&lt;=Y4727,Y4727&lt;107),VLOOKUP($W4727,日射量と図３!$E$6:$G$34,3,TRUE),IF(AND(107&lt;=Y4727,Y4727&lt;143),VLOOKUP($W4727,日射量と図３!$E$6:$H$34,4,TRUE),VLOOKUP($W4727,日射量と図３!$E$6:$I$34,5,TRUE))))))</f>
        <v/>
      </c>
      <c r="AB4727" s="4" t="str">
        <f>IF($V4727="","",IF(Z4727&lt;36,0,IF(AND(36&lt;=Z4727,Z4727&lt;71),VLOOKUP($W4727,日射量と図３!$E$6:$F$34,2,TRUE),IF(AND(71&lt;=Z4727,Z4727&lt;107),VLOOKUP($W4727,日射量と図３!$E$6:$G$34,3,TRUE),IF(AND(107&lt;=Z4727,Z4727&lt;143),VLOOKUP($W4727,日射量と図３!$E$6:$H$34,4,TRUE),VLOOKUP($W4727,日射量と図３!$E$6:$I$34,5,TRUE))))))</f>
        <v/>
      </c>
      <c r="AC4727" s="382" t="str">
        <f t="shared" si="893"/>
        <v/>
      </c>
      <c r="AD4727" s="382" t="str">
        <f t="shared" si="894"/>
        <v/>
      </c>
    </row>
    <row r="4728" spans="11:30" ht="13.5" customHeight="1">
      <c r="K4728" s="4">
        <f t="shared" si="886"/>
        <v>12</v>
      </c>
      <c r="L4728" s="34">
        <v>43448</v>
      </c>
      <c r="M4728" s="4">
        <v>197</v>
      </c>
      <c r="N4728" s="4">
        <v>21</v>
      </c>
      <c r="O4728" s="31">
        <v>0.83333333333333337</v>
      </c>
      <c r="P4728" s="35">
        <v>7.5</v>
      </c>
      <c r="Q4728" s="36">
        <f t="shared" si="887"/>
        <v>16</v>
      </c>
      <c r="R4728" s="4">
        <f t="shared" si="888"/>
        <v>8.5</v>
      </c>
      <c r="S4728" s="31">
        <f t="shared" si="891"/>
        <v>0.20944444444444443</v>
      </c>
      <c r="T4728" s="31">
        <f t="shared" si="892"/>
        <v>0.77601851851851855</v>
      </c>
      <c r="U4728" s="4">
        <f t="shared" si="890"/>
        <v>0</v>
      </c>
      <c r="V4728" s="4" t="str">
        <f t="shared" si="897"/>
        <v/>
      </c>
      <c r="W4728" s="18" t="str">
        <f>IF(V4728="","",VLOOKUP(L4728,日射量と図３!$A$4:$C$368,3,TRUE)*238.85/100)</f>
        <v/>
      </c>
      <c r="X4728" s="4" t="str">
        <f t="shared" si="889"/>
        <v/>
      </c>
      <c r="Y4728" s="4" t="str">
        <f t="shared" si="895"/>
        <v/>
      </c>
      <c r="Z4728" s="4" t="str">
        <f t="shared" si="896"/>
        <v/>
      </c>
      <c r="AA4728" s="4" t="str">
        <f>IF($V4728="","",IF(Y4728&lt;36,0,IF(AND(36&lt;=Y4728,Y4728&lt;71),VLOOKUP($W4728,日射量と図３!$E$6:$F$34,2,TRUE),IF(AND(71&lt;=Y4728,Y4728&lt;107),VLOOKUP($W4728,日射量と図３!$E$6:$G$34,3,TRUE),IF(AND(107&lt;=Y4728,Y4728&lt;143),VLOOKUP($W4728,日射量と図３!$E$6:$H$34,4,TRUE),VLOOKUP($W4728,日射量と図３!$E$6:$I$34,5,TRUE))))))</f>
        <v/>
      </c>
      <c r="AB4728" s="4" t="str">
        <f>IF($V4728="","",IF(Z4728&lt;36,0,IF(AND(36&lt;=Z4728,Z4728&lt;71),VLOOKUP($W4728,日射量と図３!$E$6:$F$34,2,TRUE),IF(AND(71&lt;=Z4728,Z4728&lt;107),VLOOKUP($W4728,日射量と図３!$E$6:$G$34,3,TRUE),IF(AND(107&lt;=Z4728,Z4728&lt;143),VLOOKUP($W4728,日射量と図３!$E$6:$H$34,4,TRUE),VLOOKUP($W4728,日射量と図３!$E$6:$I$34,5,TRUE))))))</f>
        <v/>
      </c>
      <c r="AC4728" s="382" t="str">
        <f t="shared" si="893"/>
        <v/>
      </c>
      <c r="AD4728" s="382" t="str">
        <f t="shared" si="894"/>
        <v/>
      </c>
    </row>
    <row r="4729" spans="11:30" ht="13.5" customHeight="1">
      <c r="K4729" s="4">
        <f t="shared" si="886"/>
        <v>12</v>
      </c>
      <c r="L4729" s="34">
        <v>43448</v>
      </c>
      <c r="M4729" s="4">
        <v>197</v>
      </c>
      <c r="N4729" s="4">
        <v>22</v>
      </c>
      <c r="O4729" s="31">
        <v>0.875</v>
      </c>
      <c r="P4729" s="35">
        <v>7.1199999999999992</v>
      </c>
      <c r="Q4729" s="36">
        <f t="shared" si="887"/>
        <v>16</v>
      </c>
      <c r="R4729" s="4">
        <f t="shared" si="888"/>
        <v>8.8800000000000008</v>
      </c>
      <c r="S4729" s="31">
        <f t="shared" si="891"/>
        <v>0.20944444444444443</v>
      </c>
      <c r="T4729" s="31">
        <f t="shared" si="892"/>
        <v>0.77601851851851855</v>
      </c>
      <c r="U4729" s="4">
        <f t="shared" si="890"/>
        <v>0</v>
      </c>
      <c r="V4729" s="4" t="str">
        <f t="shared" si="897"/>
        <v/>
      </c>
      <c r="W4729" s="18" t="str">
        <f>IF(V4729="","",VLOOKUP(L4729,日射量と図３!$A$4:$C$368,3,TRUE)*238.85/100)</f>
        <v/>
      </c>
      <c r="X4729" s="4" t="str">
        <f t="shared" si="889"/>
        <v/>
      </c>
      <c r="Y4729" s="4" t="str">
        <f t="shared" si="895"/>
        <v/>
      </c>
      <c r="Z4729" s="4" t="str">
        <f t="shared" si="896"/>
        <v/>
      </c>
      <c r="AA4729" s="4" t="str">
        <f>IF($V4729="","",IF(Y4729&lt;36,0,IF(AND(36&lt;=Y4729,Y4729&lt;71),VLOOKUP($W4729,日射量と図３!$E$6:$F$34,2,TRUE),IF(AND(71&lt;=Y4729,Y4729&lt;107),VLOOKUP($W4729,日射量と図３!$E$6:$G$34,3,TRUE),IF(AND(107&lt;=Y4729,Y4729&lt;143),VLOOKUP($W4729,日射量と図３!$E$6:$H$34,4,TRUE),VLOOKUP($W4729,日射量と図３!$E$6:$I$34,5,TRUE))))))</f>
        <v/>
      </c>
      <c r="AB4729" s="4" t="str">
        <f>IF($V4729="","",IF(Z4729&lt;36,0,IF(AND(36&lt;=Z4729,Z4729&lt;71),VLOOKUP($W4729,日射量と図３!$E$6:$F$34,2,TRUE),IF(AND(71&lt;=Z4729,Z4729&lt;107),VLOOKUP($W4729,日射量と図３!$E$6:$G$34,3,TRUE),IF(AND(107&lt;=Z4729,Z4729&lt;143),VLOOKUP($W4729,日射量と図３!$E$6:$H$34,4,TRUE),VLOOKUP($W4729,日射量と図３!$E$6:$I$34,5,TRUE))))))</f>
        <v/>
      </c>
      <c r="AC4729" s="382" t="str">
        <f t="shared" si="893"/>
        <v/>
      </c>
      <c r="AD4729" s="382" t="str">
        <f t="shared" si="894"/>
        <v/>
      </c>
    </row>
    <row r="4730" spans="11:30" ht="13.5" customHeight="1">
      <c r="K4730" s="4">
        <f t="shared" si="886"/>
        <v>12</v>
      </c>
      <c r="L4730" s="34">
        <v>43448</v>
      </c>
      <c r="M4730" s="4">
        <v>197</v>
      </c>
      <c r="N4730" s="4">
        <v>23</v>
      </c>
      <c r="O4730" s="31">
        <v>0.91666666666666663</v>
      </c>
      <c r="P4730" s="35">
        <v>6.85</v>
      </c>
      <c r="Q4730" s="36">
        <f t="shared" si="887"/>
        <v>13</v>
      </c>
      <c r="R4730" s="4">
        <f t="shared" si="888"/>
        <v>6.15</v>
      </c>
      <c r="S4730" s="31">
        <f t="shared" si="891"/>
        <v>0.20944444444444443</v>
      </c>
      <c r="T4730" s="31">
        <f t="shared" si="892"/>
        <v>0.77601851851851855</v>
      </c>
      <c r="U4730" s="4">
        <f t="shared" si="890"/>
        <v>0</v>
      </c>
      <c r="V4730" s="4" t="str">
        <f t="shared" si="897"/>
        <v/>
      </c>
      <c r="W4730" s="18" t="str">
        <f>IF(V4730="","",VLOOKUP(L4730,日射量と図３!$A$4:$C$368,3,TRUE)*238.85/100)</f>
        <v/>
      </c>
      <c r="X4730" s="4" t="str">
        <f t="shared" si="889"/>
        <v/>
      </c>
      <c r="Y4730" s="4" t="str">
        <f t="shared" si="895"/>
        <v/>
      </c>
      <c r="Z4730" s="4" t="str">
        <f t="shared" si="896"/>
        <v/>
      </c>
      <c r="AA4730" s="4" t="str">
        <f>IF($V4730="","",IF(Y4730&lt;36,0,IF(AND(36&lt;=Y4730,Y4730&lt;71),VLOOKUP($W4730,日射量と図３!$E$6:$F$34,2,TRUE),IF(AND(71&lt;=Y4730,Y4730&lt;107),VLOOKUP($W4730,日射量と図３!$E$6:$G$34,3,TRUE),IF(AND(107&lt;=Y4730,Y4730&lt;143),VLOOKUP($W4730,日射量と図３!$E$6:$H$34,4,TRUE),VLOOKUP($W4730,日射量と図３!$E$6:$I$34,5,TRUE))))))</f>
        <v/>
      </c>
      <c r="AB4730" s="4" t="str">
        <f>IF($V4730="","",IF(Z4730&lt;36,0,IF(AND(36&lt;=Z4730,Z4730&lt;71),VLOOKUP($W4730,日射量と図３!$E$6:$F$34,2,TRUE),IF(AND(71&lt;=Z4730,Z4730&lt;107),VLOOKUP($W4730,日射量と図３!$E$6:$G$34,3,TRUE),IF(AND(107&lt;=Z4730,Z4730&lt;143),VLOOKUP($W4730,日射量と図３!$E$6:$H$34,4,TRUE),VLOOKUP($W4730,日射量と図３!$E$6:$I$34,5,TRUE))))))</f>
        <v/>
      </c>
      <c r="AC4730" s="382" t="str">
        <f t="shared" si="893"/>
        <v/>
      </c>
      <c r="AD4730" s="382" t="str">
        <f t="shared" si="894"/>
        <v/>
      </c>
    </row>
    <row r="4731" spans="11:30" ht="13.5" customHeight="1">
      <c r="K4731" s="4">
        <f t="shared" si="886"/>
        <v>12</v>
      </c>
      <c r="L4731" s="34">
        <v>43448</v>
      </c>
      <c r="M4731" s="4">
        <v>197</v>
      </c>
      <c r="N4731" s="4">
        <v>24</v>
      </c>
      <c r="O4731" s="31">
        <v>0.95833333333333337</v>
      </c>
      <c r="P4731" s="35">
        <v>6.44</v>
      </c>
      <c r="Q4731" s="36">
        <f t="shared" si="887"/>
        <v>13</v>
      </c>
      <c r="R4731" s="4">
        <f t="shared" si="888"/>
        <v>6.56</v>
      </c>
      <c r="S4731" s="31">
        <f t="shared" si="891"/>
        <v>0.20944444444444443</v>
      </c>
      <c r="T4731" s="31">
        <f t="shared" si="892"/>
        <v>0.77601851851851855</v>
      </c>
      <c r="U4731" s="4">
        <f t="shared" si="890"/>
        <v>0</v>
      </c>
      <c r="V4731" s="4" t="str">
        <f t="shared" si="897"/>
        <v/>
      </c>
      <c r="W4731" s="18" t="str">
        <f>IF(V4731="","",VLOOKUP(L4731,日射量と図３!$A$4:$C$368,3,TRUE)*238.85/100)</f>
        <v/>
      </c>
      <c r="X4731" s="4" t="str">
        <f t="shared" si="889"/>
        <v/>
      </c>
      <c r="Y4731" s="4" t="str">
        <f t="shared" si="895"/>
        <v/>
      </c>
      <c r="Z4731" s="4" t="str">
        <f t="shared" si="896"/>
        <v/>
      </c>
      <c r="AA4731" s="4" t="str">
        <f>IF($V4731="","",IF(Y4731&lt;36,0,IF(AND(36&lt;=Y4731,Y4731&lt;71),VLOOKUP($W4731,日射量と図３!$E$6:$F$34,2,TRUE),IF(AND(71&lt;=Y4731,Y4731&lt;107),VLOOKUP($W4731,日射量と図３!$E$6:$G$34,3,TRUE),IF(AND(107&lt;=Y4731,Y4731&lt;143),VLOOKUP($W4731,日射量と図３!$E$6:$H$34,4,TRUE),VLOOKUP($W4731,日射量と図３!$E$6:$I$34,5,TRUE))))))</f>
        <v/>
      </c>
      <c r="AB4731" s="4" t="str">
        <f>IF($V4731="","",IF(Z4731&lt;36,0,IF(AND(36&lt;=Z4731,Z4731&lt;71),VLOOKUP($W4731,日射量と図３!$E$6:$F$34,2,TRUE),IF(AND(71&lt;=Z4731,Z4731&lt;107),VLOOKUP($W4731,日射量と図３!$E$6:$G$34,3,TRUE),IF(AND(107&lt;=Z4731,Z4731&lt;143),VLOOKUP($W4731,日射量と図３!$E$6:$H$34,4,TRUE),VLOOKUP($W4731,日射量と図３!$E$6:$I$34,5,TRUE))))))</f>
        <v/>
      </c>
      <c r="AC4731" s="382" t="str">
        <f t="shared" si="893"/>
        <v/>
      </c>
      <c r="AD4731" s="382" t="str">
        <f t="shared" si="894"/>
        <v/>
      </c>
    </row>
    <row r="4732" spans="11:30" ht="13.5" customHeight="1">
      <c r="K4732" s="4">
        <f t="shared" si="886"/>
        <v>12</v>
      </c>
      <c r="L4732" s="34">
        <v>43449</v>
      </c>
      <c r="M4732" s="4">
        <v>198</v>
      </c>
      <c r="N4732" s="4">
        <v>1</v>
      </c>
      <c r="O4732" s="31">
        <v>0</v>
      </c>
      <c r="P4732" s="35">
        <v>6.17</v>
      </c>
      <c r="Q4732" s="36">
        <f t="shared" si="887"/>
        <v>13</v>
      </c>
      <c r="R4732" s="4">
        <f t="shared" si="888"/>
        <v>6.83</v>
      </c>
      <c r="S4732" s="31">
        <f t="shared" si="891"/>
        <v>0.20944444444444443</v>
      </c>
      <c r="T4732" s="31">
        <f t="shared" si="892"/>
        <v>0.77601851851851855</v>
      </c>
      <c r="U4732" s="4">
        <f t="shared" si="890"/>
        <v>0</v>
      </c>
      <c r="V4732" s="4">
        <f t="shared" si="897"/>
        <v>73.099999999999994</v>
      </c>
      <c r="W4732" s="18">
        <f>IF(V4732="","",VLOOKUP(L4732,日射量と図３!$A$4:$C$368,3,TRUE)*238.85/100)</f>
        <v>21.496500000000001</v>
      </c>
      <c r="X4732" s="4">
        <f t="shared" si="889"/>
        <v>14</v>
      </c>
      <c r="Y4732" s="4">
        <f t="shared" si="895"/>
        <v>32.643588214285707</v>
      </c>
      <c r="Z4732" s="4">
        <f t="shared" si="896"/>
        <v>36.798226714285704</v>
      </c>
      <c r="AA4732" s="4">
        <f>IF($V4732="","",IF(Y4732&lt;36,0,IF(AND(36&lt;=Y4732,Y4732&lt;71),VLOOKUP($W4732,日射量と図３!$E$6:$F$34,2,TRUE),IF(AND(71&lt;=Y4732,Y4732&lt;107),VLOOKUP($W4732,日射量と図３!$E$6:$G$34,3,TRUE),IF(AND(107&lt;=Y4732,Y4732&lt;143),VLOOKUP($W4732,日射量と図３!$E$6:$H$34,4,TRUE),VLOOKUP($W4732,日射量と図３!$E$6:$I$34,5,TRUE))))))</f>
        <v>0</v>
      </c>
      <c r="AB4732" s="4">
        <f>IF($V4732="","",IF(Z4732&lt;36,0,IF(AND(36&lt;=Z4732,Z4732&lt;71),VLOOKUP($W4732,日射量と図３!$E$6:$F$34,2,TRUE),IF(AND(71&lt;=Z4732,Z4732&lt;107),VLOOKUP($W4732,日射量と図３!$E$6:$G$34,3,TRUE),IF(AND(107&lt;=Z4732,Z4732&lt;143),VLOOKUP($W4732,日射量と図３!$E$6:$H$34,4,TRUE),VLOOKUP($W4732,日射量と図３!$E$6:$I$34,5,TRUE))))))</f>
        <v>34</v>
      </c>
      <c r="AC4732" s="382">
        <f t="shared" si="893"/>
        <v>0</v>
      </c>
      <c r="AD4732" s="382">
        <f t="shared" si="894"/>
        <v>1.4235120000000001</v>
      </c>
    </row>
    <row r="4733" spans="11:30" ht="13.5" customHeight="1">
      <c r="K4733" s="4">
        <f t="shared" si="886"/>
        <v>12</v>
      </c>
      <c r="L4733" s="34">
        <v>43449</v>
      </c>
      <c r="M4733" s="4">
        <v>198</v>
      </c>
      <c r="N4733" s="4">
        <v>2</v>
      </c>
      <c r="O4733" s="31">
        <v>4.1666666666666664E-2</v>
      </c>
      <c r="P4733" s="35">
        <v>5.8699999999999992</v>
      </c>
      <c r="Q4733" s="36">
        <f t="shared" si="887"/>
        <v>13</v>
      </c>
      <c r="R4733" s="4">
        <f t="shared" si="888"/>
        <v>7.1300000000000008</v>
      </c>
      <c r="S4733" s="31">
        <f t="shared" si="891"/>
        <v>0.20944444444444443</v>
      </c>
      <c r="T4733" s="31">
        <f t="shared" si="892"/>
        <v>0.77601851851851855</v>
      </c>
      <c r="U4733" s="4">
        <f t="shared" si="890"/>
        <v>0</v>
      </c>
      <c r="V4733" s="4" t="str">
        <f t="shared" si="897"/>
        <v/>
      </c>
      <c r="W4733" s="18" t="str">
        <f>IF(V4733="","",VLOOKUP(L4733,日射量と図３!$A$4:$C$368,3,TRUE)*238.85/100)</f>
        <v/>
      </c>
      <c r="X4733" s="4" t="str">
        <f t="shared" si="889"/>
        <v/>
      </c>
      <c r="Y4733" s="4" t="str">
        <f t="shared" si="895"/>
        <v/>
      </c>
      <c r="Z4733" s="4" t="str">
        <f t="shared" si="896"/>
        <v/>
      </c>
      <c r="AA4733" s="4" t="str">
        <f>IF($V4733="","",IF(Y4733&lt;36,0,IF(AND(36&lt;=Y4733,Y4733&lt;71),VLOOKUP($W4733,日射量と図３!$E$6:$F$34,2,TRUE),IF(AND(71&lt;=Y4733,Y4733&lt;107),VLOOKUP($W4733,日射量と図３!$E$6:$G$34,3,TRUE),IF(AND(107&lt;=Y4733,Y4733&lt;143),VLOOKUP($W4733,日射量と図３!$E$6:$H$34,4,TRUE),VLOOKUP($W4733,日射量と図３!$E$6:$I$34,5,TRUE))))))</f>
        <v/>
      </c>
      <c r="AB4733" s="4" t="str">
        <f>IF($V4733="","",IF(Z4733&lt;36,0,IF(AND(36&lt;=Z4733,Z4733&lt;71),VLOOKUP($W4733,日射量と図３!$E$6:$F$34,2,TRUE),IF(AND(71&lt;=Z4733,Z4733&lt;107),VLOOKUP($W4733,日射量と図３!$E$6:$G$34,3,TRUE),IF(AND(107&lt;=Z4733,Z4733&lt;143),VLOOKUP($W4733,日射量と図３!$E$6:$H$34,4,TRUE),VLOOKUP($W4733,日射量と図３!$E$6:$I$34,5,TRUE))))))</f>
        <v/>
      </c>
      <c r="AC4733" s="382" t="str">
        <f t="shared" si="893"/>
        <v/>
      </c>
      <c r="AD4733" s="382" t="str">
        <f t="shared" si="894"/>
        <v/>
      </c>
    </row>
    <row r="4734" spans="11:30" ht="13.5" customHeight="1">
      <c r="K4734" s="4">
        <f t="shared" si="886"/>
        <v>12</v>
      </c>
      <c r="L4734" s="34">
        <v>43449</v>
      </c>
      <c r="M4734" s="4">
        <v>198</v>
      </c>
      <c r="N4734" s="4">
        <v>3</v>
      </c>
      <c r="O4734" s="31">
        <v>8.3333333333333329E-2</v>
      </c>
      <c r="P4734" s="35">
        <v>5.5799999999999992</v>
      </c>
      <c r="Q4734" s="36">
        <f t="shared" si="887"/>
        <v>13</v>
      </c>
      <c r="R4734" s="4">
        <f t="shared" si="888"/>
        <v>7.4200000000000008</v>
      </c>
      <c r="S4734" s="31">
        <f t="shared" si="891"/>
        <v>0.20944444444444443</v>
      </c>
      <c r="T4734" s="31">
        <f t="shared" si="892"/>
        <v>0.77601851851851855</v>
      </c>
      <c r="U4734" s="4">
        <f t="shared" si="890"/>
        <v>0</v>
      </c>
      <c r="V4734" s="4" t="str">
        <f t="shared" si="897"/>
        <v/>
      </c>
      <c r="W4734" s="18" t="str">
        <f>IF(V4734="","",VLOOKUP(L4734,日射量と図３!$A$4:$C$368,3,TRUE)*238.85/100)</f>
        <v/>
      </c>
      <c r="X4734" s="4" t="str">
        <f t="shared" si="889"/>
        <v/>
      </c>
      <c r="Y4734" s="4" t="str">
        <f t="shared" si="895"/>
        <v/>
      </c>
      <c r="Z4734" s="4" t="str">
        <f t="shared" si="896"/>
        <v/>
      </c>
      <c r="AA4734" s="4" t="str">
        <f>IF($V4734="","",IF(Y4734&lt;36,0,IF(AND(36&lt;=Y4734,Y4734&lt;71),VLOOKUP($W4734,日射量と図３!$E$6:$F$34,2,TRUE),IF(AND(71&lt;=Y4734,Y4734&lt;107),VLOOKUP($W4734,日射量と図３!$E$6:$G$34,3,TRUE),IF(AND(107&lt;=Y4734,Y4734&lt;143),VLOOKUP($W4734,日射量と図３!$E$6:$H$34,4,TRUE),VLOOKUP($W4734,日射量と図３!$E$6:$I$34,5,TRUE))))))</f>
        <v/>
      </c>
      <c r="AB4734" s="4" t="str">
        <f>IF($V4734="","",IF(Z4734&lt;36,0,IF(AND(36&lt;=Z4734,Z4734&lt;71),VLOOKUP($W4734,日射量と図３!$E$6:$F$34,2,TRUE),IF(AND(71&lt;=Z4734,Z4734&lt;107),VLOOKUP($W4734,日射量と図３!$E$6:$G$34,3,TRUE),IF(AND(107&lt;=Z4734,Z4734&lt;143),VLOOKUP($W4734,日射量と図３!$E$6:$H$34,4,TRUE),VLOOKUP($W4734,日射量と図３!$E$6:$I$34,5,TRUE))))))</f>
        <v/>
      </c>
      <c r="AC4734" s="382" t="str">
        <f t="shared" si="893"/>
        <v/>
      </c>
      <c r="AD4734" s="382" t="str">
        <f t="shared" si="894"/>
        <v/>
      </c>
    </row>
    <row r="4735" spans="11:30" ht="13.5" customHeight="1">
      <c r="K4735" s="4">
        <f t="shared" si="886"/>
        <v>12</v>
      </c>
      <c r="L4735" s="34">
        <v>43449</v>
      </c>
      <c r="M4735" s="4">
        <v>198</v>
      </c>
      <c r="N4735" s="4">
        <v>4</v>
      </c>
      <c r="O4735" s="31">
        <v>0.125</v>
      </c>
      <c r="P4735" s="35">
        <v>5.26</v>
      </c>
      <c r="Q4735" s="36">
        <f t="shared" si="887"/>
        <v>13</v>
      </c>
      <c r="R4735" s="4">
        <f t="shared" si="888"/>
        <v>7.74</v>
      </c>
      <c r="S4735" s="31">
        <f t="shared" si="891"/>
        <v>0.20944444444444443</v>
      </c>
      <c r="T4735" s="31">
        <f t="shared" si="892"/>
        <v>0.77601851851851855</v>
      </c>
      <c r="U4735" s="4">
        <f t="shared" si="890"/>
        <v>0</v>
      </c>
      <c r="V4735" s="4" t="str">
        <f t="shared" si="897"/>
        <v/>
      </c>
      <c r="W4735" s="18" t="str">
        <f>IF(V4735="","",VLOOKUP(L4735,日射量と図３!$A$4:$C$368,3,TRUE)*238.85/100)</f>
        <v/>
      </c>
      <c r="X4735" s="4" t="str">
        <f t="shared" si="889"/>
        <v/>
      </c>
      <c r="Y4735" s="4" t="str">
        <f t="shared" si="895"/>
        <v/>
      </c>
      <c r="Z4735" s="4" t="str">
        <f t="shared" si="896"/>
        <v/>
      </c>
      <c r="AA4735" s="4" t="str">
        <f>IF($V4735="","",IF(Y4735&lt;36,0,IF(AND(36&lt;=Y4735,Y4735&lt;71),VLOOKUP($W4735,日射量と図３!$E$6:$F$34,2,TRUE),IF(AND(71&lt;=Y4735,Y4735&lt;107),VLOOKUP($W4735,日射量と図３!$E$6:$G$34,3,TRUE),IF(AND(107&lt;=Y4735,Y4735&lt;143),VLOOKUP($W4735,日射量と図３!$E$6:$H$34,4,TRUE),VLOOKUP($W4735,日射量と図３!$E$6:$I$34,5,TRUE))))))</f>
        <v/>
      </c>
      <c r="AB4735" s="4" t="str">
        <f>IF($V4735="","",IF(Z4735&lt;36,0,IF(AND(36&lt;=Z4735,Z4735&lt;71),VLOOKUP($W4735,日射量と図３!$E$6:$F$34,2,TRUE),IF(AND(71&lt;=Z4735,Z4735&lt;107),VLOOKUP($W4735,日射量と図３!$E$6:$G$34,3,TRUE),IF(AND(107&lt;=Z4735,Z4735&lt;143),VLOOKUP($W4735,日射量と図３!$E$6:$H$34,4,TRUE),VLOOKUP($W4735,日射量と図３!$E$6:$I$34,5,TRUE))))))</f>
        <v/>
      </c>
      <c r="AC4735" s="382" t="str">
        <f t="shared" si="893"/>
        <v/>
      </c>
      <c r="AD4735" s="382" t="str">
        <f t="shared" si="894"/>
        <v/>
      </c>
    </row>
    <row r="4736" spans="11:30" ht="13.5" customHeight="1">
      <c r="K4736" s="4">
        <f t="shared" si="886"/>
        <v>12</v>
      </c>
      <c r="L4736" s="34">
        <v>43449</v>
      </c>
      <c r="M4736" s="4">
        <v>198</v>
      </c>
      <c r="N4736" s="4">
        <v>5</v>
      </c>
      <c r="O4736" s="31">
        <v>0.16666666666666666</v>
      </c>
      <c r="P4736" s="35">
        <v>5.01</v>
      </c>
      <c r="Q4736" s="36">
        <f t="shared" si="887"/>
        <v>15</v>
      </c>
      <c r="R4736" s="4">
        <f t="shared" si="888"/>
        <v>9.99</v>
      </c>
      <c r="S4736" s="31">
        <f t="shared" si="891"/>
        <v>0.20944444444444443</v>
      </c>
      <c r="T4736" s="31">
        <f t="shared" si="892"/>
        <v>0.77601851851851855</v>
      </c>
      <c r="U4736" s="4">
        <f t="shared" si="890"/>
        <v>0</v>
      </c>
      <c r="V4736" s="4" t="str">
        <f t="shared" si="897"/>
        <v/>
      </c>
      <c r="W4736" s="18" t="str">
        <f>IF(V4736="","",VLOOKUP(L4736,日射量と図３!$A$4:$C$368,3,TRUE)*238.85/100)</f>
        <v/>
      </c>
      <c r="X4736" s="4" t="str">
        <f t="shared" si="889"/>
        <v/>
      </c>
      <c r="Y4736" s="4" t="str">
        <f t="shared" si="895"/>
        <v/>
      </c>
      <c r="Z4736" s="4" t="str">
        <f t="shared" si="896"/>
        <v/>
      </c>
      <c r="AA4736" s="4" t="str">
        <f>IF($V4736="","",IF(Y4736&lt;36,0,IF(AND(36&lt;=Y4736,Y4736&lt;71),VLOOKUP($W4736,日射量と図３!$E$6:$F$34,2,TRUE),IF(AND(71&lt;=Y4736,Y4736&lt;107),VLOOKUP($W4736,日射量と図３!$E$6:$G$34,3,TRUE),IF(AND(107&lt;=Y4736,Y4736&lt;143),VLOOKUP($W4736,日射量と図３!$E$6:$H$34,4,TRUE),VLOOKUP($W4736,日射量と図３!$E$6:$I$34,5,TRUE))))))</f>
        <v/>
      </c>
      <c r="AB4736" s="4" t="str">
        <f>IF($V4736="","",IF(Z4736&lt;36,0,IF(AND(36&lt;=Z4736,Z4736&lt;71),VLOOKUP($W4736,日射量と図３!$E$6:$F$34,2,TRUE),IF(AND(71&lt;=Z4736,Z4736&lt;107),VLOOKUP($W4736,日射量と図３!$E$6:$G$34,3,TRUE),IF(AND(107&lt;=Z4736,Z4736&lt;143),VLOOKUP($W4736,日射量と図３!$E$6:$H$34,4,TRUE),VLOOKUP($W4736,日射量と図３!$E$6:$I$34,5,TRUE))))))</f>
        <v/>
      </c>
      <c r="AC4736" s="382" t="str">
        <f t="shared" si="893"/>
        <v/>
      </c>
      <c r="AD4736" s="382" t="str">
        <f t="shared" si="894"/>
        <v/>
      </c>
    </row>
    <row r="4737" spans="11:30" ht="13.5" customHeight="1">
      <c r="K4737" s="4">
        <f t="shared" si="886"/>
        <v>12</v>
      </c>
      <c r="L4737" s="34">
        <v>43449</v>
      </c>
      <c r="M4737" s="4">
        <v>198</v>
      </c>
      <c r="N4737" s="4">
        <v>6</v>
      </c>
      <c r="O4737" s="31">
        <v>0.20833333333333334</v>
      </c>
      <c r="P4737" s="35">
        <v>4.96</v>
      </c>
      <c r="Q4737" s="36">
        <f t="shared" si="887"/>
        <v>15</v>
      </c>
      <c r="R4737" s="4">
        <f t="shared" si="888"/>
        <v>10.039999999999999</v>
      </c>
      <c r="S4737" s="31">
        <f t="shared" si="891"/>
        <v>0.20944444444444443</v>
      </c>
      <c r="T4737" s="31">
        <f t="shared" si="892"/>
        <v>0.77601851851851855</v>
      </c>
      <c r="U4737" s="4">
        <f t="shared" si="890"/>
        <v>0</v>
      </c>
      <c r="V4737" s="4" t="str">
        <f t="shared" si="897"/>
        <v/>
      </c>
      <c r="W4737" s="18" t="str">
        <f>IF(V4737="","",VLOOKUP(L4737,日射量と図３!$A$4:$C$368,3,TRUE)*238.85/100)</f>
        <v/>
      </c>
      <c r="X4737" s="4" t="str">
        <f t="shared" si="889"/>
        <v/>
      </c>
      <c r="Y4737" s="4" t="str">
        <f t="shared" si="895"/>
        <v/>
      </c>
      <c r="Z4737" s="4" t="str">
        <f t="shared" si="896"/>
        <v/>
      </c>
      <c r="AA4737" s="4" t="str">
        <f>IF($V4737="","",IF(Y4737&lt;36,0,IF(AND(36&lt;=Y4737,Y4737&lt;71),VLOOKUP($W4737,日射量と図３!$E$6:$F$34,2,TRUE),IF(AND(71&lt;=Y4737,Y4737&lt;107),VLOOKUP($W4737,日射量と図３!$E$6:$G$34,3,TRUE),IF(AND(107&lt;=Y4737,Y4737&lt;143),VLOOKUP($W4737,日射量と図３!$E$6:$H$34,4,TRUE),VLOOKUP($W4737,日射量と図３!$E$6:$I$34,5,TRUE))))))</f>
        <v/>
      </c>
      <c r="AB4737" s="4" t="str">
        <f>IF($V4737="","",IF(Z4737&lt;36,0,IF(AND(36&lt;=Z4737,Z4737&lt;71),VLOOKUP($W4737,日射量と図３!$E$6:$F$34,2,TRUE),IF(AND(71&lt;=Z4737,Z4737&lt;107),VLOOKUP($W4737,日射量と図３!$E$6:$G$34,3,TRUE),IF(AND(107&lt;=Z4737,Z4737&lt;143),VLOOKUP($W4737,日射量と図３!$E$6:$H$34,4,TRUE),VLOOKUP($W4737,日射量と図３!$E$6:$I$34,5,TRUE))))))</f>
        <v/>
      </c>
      <c r="AC4737" s="382" t="str">
        <f t="shared" si="893"/>
        <v/>
      </c>
      <c r="AD4737" s="382" t="str">
        <f t="shared" si="894"/>
        <v/>
      </c>
    </row>
    <row r="4738" spans="11:30" ht="13.5" customHeight="1">
      <c r="K4738" s="4">
        <f t="shared" si="886"/>
        <v>12</v>
      </c>
      <c r="L4738" s="34">
        <v>43449</v>
      </c>
      <c r="M4738" s="4">
        <v>198</v>
      </c>
      <c r="N4738" s="4">
        <v>7</v>
      </c>
      <c r="O4738" s="31">
        <v>0.25</v>
      </c>
      <c r="P4738" s="35">
        <v>4.66</v>
      </c>
      <c r="Q4738" s="36">
        <f t="shared" si="887"/>
        <v>15</v>
      </c>
      <c r="R4738" s="4">
        <f t="shared" si="888"/>
        <v>10.34</v>
      </c>
      <c r="S4738" s="31">
        <f t="shared" si="891"/>
        <v>0.20944444444444443</v>
      </c>
      <c r="T4738" s="31">
        <f t="shared" si="892"/>
        <v>0.77601851851851855</v>
      </c>
      <c r="U4738" s="4">
        <f t="shared" si="890"/>
        <v>10.34</v>
      </c>
      <c r="V4738" s="4" t="str">
        <f t="shared" si="897"/>
        <v/>
      </c>
      <c r="W4738" s="18" t="str">
        <f>IF(V4738="","",VLOOKUP(L4738,日射量と図３!$A$4:$C$368,3,TRUE)*238.85/100)</f>
        <v/>
      </c>
      <c r="X4738" s="4" t="str">
        <f t="shared" si="889"/>
        <v/>
      </c>
      <c r="Y4738" s="4" t="str">
        <f t="shared" si="895"/>
        <v/>
      </c>
      <c r="Z4738" s="4" t="str">
        <f t="shared" si="896"/>
        <v/>
      </c>
      <c r="AA4738" s="4" t="str">
        <f>IF($V4738="","",IF(Y4738&lt;36,0,IF(AND(36&lt;=Y4738,Y4738&lt;71),VLOOKUP($W4738,日射量と図３!$E$6:$F$34,2,TRUE),IF(AND(71&lt;=Y4738,Y4738&lt;107),VLOOKUP($W4738,日射量と図３!$E$6:$G$34,3,TRUE),IF(AND(107&lt;=Y4738,Y4738&lt;143),VLOOKUP($W4738,日射量と図３!$E$6:$H$34,4,TRUE),VLOOKUP($W4738,日射量と図３!$E$6:$I$34,5,TRUE))))))</f>
        <v/>
      </c>
      <c r="AB4738" s="4" t="str">
        <f>IF($V4738="","",IF(Z4738&lt;36,0,IF(AND(36&lt;=Z4738,Z4738&lt;71),VLOOKUP($W4738,日射量と図３!$E$6:$F$34,2,TRUE),IF(AND(71&lt;=Z4738,Z4738&lt;107),VLOOKUP($W4738,日射量と図３!$E$6:$G$34,3,TRUE),IF(AND(107&lt;=Z4738,Z4738&lt;143),VLOOKUP($W4738,日射量と図３!$E$6:$H$34,4,TRUE),VLOOKUP($W4738,日射量と図３!$E$6:$I$34,5,TRUE))))))</f>
        <v/>
      </c>
      <c r="AC4738" s="382" t="str">
        <f t="shared" si="893"/>
        <v/>
      </c>
      <c r="AD4738" s="382" t="str">
        <f t="shared" si="894"/>
        <v/>
      </c>
    </row>
    <row r="4739" spans="11:30" ht="13.5" customHeight="1">
      <c r="K4739" s="4">
        <f t="shared" si="886"/>
        <v>12</v>
      </c>
      <c r="L4739" s="34">
        <v>43449</v>
      </c>
      <c r="M4739" s="4">
        <v>198</v>
      </c>
      <c r="N4739" s="4">
        <v>8</v>
      </c>
      <c r="O4739" s="31">
        <v>0.29166666666666669</v>
      </c>
      <c r="P4739" s="35">
        <v>4.7000000000000011</v>
      </c>
      <c r="Q4739" s="36">
        <f t="shared" si="887"/>
        <v>12</v>
      </c>
      <c r="R4739" s="4">
        <f t="shared" si="888"/>
        <v>7.2999999999999989</v>
      </c>
      <c r="S4739" s="31">
        <f t="shared" si="891"/>
        <v>0.20944444444444443</v>
      </c>
      <c r="T4739" s="31">
        <f t="shared" si="892"/>
        <v>0.77601851851851855</v>
      </c>
      <c r="U4739" s="4">
        <f t="shared" si="890"/>
        <v>7.2999999999999989</v>
      </c>
      <c r="V4739" s="4" t="str">
        <f t="shared" si="897"/>
        <v/>
      </c>
      <c r="W4739" s="18" t="str">
        <f>IF(V4739="","",VLOOKUP(L4739,日射量と図３!$A$4:$C$368,3,TRUE)*238.85/100)</f>
        <v/>
      </c>
      <c r="X4739" s="4" t="str">
        <f t="shared" si="889"/>
        <v/>
      </c>
      <c r="Y4739" s="4" t="str">
        <f t="shared" si="895"/>
        <v/>
      </c>
      <c r="Z4739" s="4" t="str">
        <f t="shared" si="896"/>
        <v/>
      </c>
      <c r="AA4739" s="4" t="str">
        <f>IF($V4739="","",IF(Y4739&lt;36,0,IF(AND(36&lt;=Y4739,Y4739&lt;71),VLOOKUP($W4739,日射量と図３!$E$6:$F$34,2,TRUE),IF(AND(71&lt;=Y4739,Y4739&lt;107),VLOOKUP($W4739,日射量と図３!$E$6:$G$34,3,TRUE),IF(AND(107&lt;=Y4739,Y4739&lt;143),VLOOKUP($W4739,日射量と図３!$E$6:$H$34,4,TRUE),VLOOKUP($W4739,日射量と図３!$E$6:$I$34,5,TRUE))))))</f>
        <v/>
      </c>
      <c r="AB4739" s="4" t="str">
        <f>IF($V4739="","",IF(Z4739&lt;36,0,IF(AND(36&lt;=Z4739,Z4739&lt;71),VLOOKUP($W4739,日射量と図３!$E$6:$F$34,2,TRUE),IF(AND(71&lt;=Z4739,Z4739&lt;107),VLOOKUP($W4739,日射量と図３!$E$6:$G$34,3,TRUE),IF(AND(107&lt;=Z4739,Z4739&lt;143),VLOOKUP($W4739,日射量と図３!$E$6:$H$34,4,TRUE),VLOOKUP($W4739,日射量と図３!$E$6:$I$34,5,TRUE))))))</f>
        <v/>
      </c>
      <c r="AC4739" s="382" t="str">
        <f t="shared" si="893"/>
        <v/>
      </c>
      <c r="AD4739" s="382" t="str">
        <f t="shared" si="894"/>
        <v/>
      </c>
    </row>
    <row r="4740" spans="11:30" ht="13.5" customHeight="1">
      <c r="K4740" s="4">
        <f t="shared" si="886"/>
        <v>12</v>
      </c>
      <c r="L4740" s="34">
        <v>43449</v>
      </c>
      <c r="M4740" s="4">
        <v>198</v>
      </c>
      <c r="N4740" s="4">
        <v>9</v>
      </c>
      <c r="O4740" s="31">
        <v>0.33333333333333331</v>
      </c>
      <c r="P4740" s="35">
        <v>5.3699999999999992</v>
      </c>
      <c r="Q4740" s="36">
        <f t="shared" si="887"/>
        <v>12</v>
      </c>
      <c r="R4740" s="4">
        <f t="shared" si="888"/>
        <v>6.6300000000000008</v>
      </c>
      <c r="S4740" s="31">
        <f t="shared" si="891"/>
        <v>0.20944444444444443</v>
      </c>
      <c r="T4740" s="31">
        <f t="shared" si="892"/>
        <v>0.77601851851851855</v>
      </c>
      <c r="U4740" s="4">
        <f t="shared" si="890"/>
        <v>6.6300000000000008</v>
      </c>
      <c r="V4740" s="4" t="str">
        <f t="shared" si="897"/>
        <v/>
      </c>
      <c r="W4740" s="18" t="str">
        <f>IF(V4740="","",VLOOKUP(L4740,日射量と図３!$A$4:$C$368,3,TRUE)*238.85/100)</f>
        <v/>
      </c>
      <c r="X4740" s="4" t="str">
        <f t="shared" si="889"/>
        <v/>
      </c>
      <c r="Y4740" s="4" t="str">
        <f t="shared" si="895"/>
        <v/>
      </c>
      <c r="Z4740" s="4" t="str">
        <f t="shared" si="896"/>
        <v/>
      </c>
      <c r="AA4740" s="4" t="str">
        <f>IF($V4740="","",IF(Y4740&lt;36,0,IF(AND(36&lt;=Y4740,Y4740&lt;71),VLOOKUP($W4740,日射量と図３!$E$6:$F$34,2,TRUE),IF(AND(71&lt;=Y4740,Y4740&lt;107),VLOOKUP($W4740,日射量と図３!$E$6:$G$34,3,TRUE),IF(AND(107&lt;=Y4740,Y4740&lt;143),VLOOKUP($W4740,日射量と図３!$E$6:$H$34,4,TRUE),VLOOKUP($W4740,日射量と図３!$E$6:$I$34,5,TRUE))))))</f>
        <v/>
      </c>
      <c r="AB4740" s="4" t="str">
        <f>IF($V4740="","",IF(Z4740&lt;36,0,IF(AND(36&lt;=Z4740,Z4740&lt;71),VLOOKUP($W4740,日射量と図３!$E$6:$F$34,2,TRUE),IF(AND(71&lt;=Z4740,Z4740&lt;107),VLOOKUP($W4740,日射量と図３!$E$6:$G$34,3,TRUE),IF(AND(107&lt;=Z4740,Z4740&lt;143),VLOOKUP($W4740,日射量と図３!$E$6:$H$34,4,TRUE),VLOOKUP($W4740,日射量と図３!$E$6:$I$34,5,TRUE))))))</f>
        <v/>
      </c>
      <c r="AC4740" s="382" t="str">
        <f t="shared" si="893"/>
        <v/>
      </c>
      <c r="AD4740" s="382" t="str">
        <f t="shared" si="894"/>
        <v/>
      </c>
    </row>
    <row r="4741" spans="11:30" ht="13.5" customHeight="1">
      <c r="K4741" s="4">
        <f t="shared" ref="K4741:K4804" si="898">MONTH(L4741)</f>
        <v>12</v>
      </c>
      <c r="L4741" s="34">
        <v>43449</v>
      </c>
      <c r="M4741" s="4">
        <v>198</v>
      </c>
      <c r="N4741" s="4">
        <v>10</v>
      </c>
      <c r="O4741" s="31">
        <v>0.375</v>
      </c>
      <c r="P4741" s="35">
        <v>6.4600000000000009</v>
      </c>
      <c r="Q4741" s="36">
        <f t="shared" ref="Q4741:Q4804" si="899">IF(O4741&lt;$B$15,$D$14,IF(O4741&lt;$B$16,$D$15,IF(O4741&lt;$B$17,$D$16,IF(O4741&lt;$B$18,$D$17,IF(O4741&lt;$B$19,$D$18,$D$19)))))</f>
        <v>12</v>
      </c>
      <c r="R4741" s="4">
        <f t="shared" ref="R4741:R4804" si="900">IF(Q4741-P4741&gt;0,Q4741-P4741,0)</f>
        <v>5.5399999999999991</v>
      </c>
      <c r="S4741" s="31">
        <f t="shared" si="891"/>
        <v>0.20944444444444443</v>
      </c>
      <c r="T4741" s="31">
        <f t="shared" si="892"/>
        <v>0.77601851851851855</v>
      </c>
      <c r="U4741" s="4">
        <f t="shared" si="890"/>
        <v>5.5399999999999991</v>
      </c>
      <c r="V4741" s="4" t="str">
        <f t="shared" si="897"/>
        <v/>
      </c>
      <c r="W4741" s="18" t="str">
        <f>IF(V4741="","",VLOOKUP(L4741,日射量と図３!$A$4:$C$368,3,TRUE)*238.85/100)</f>
        <v/>
      </c>
      <c r="X4741" s="4" t="str">
        <f t="shared" ref="X4741:X4804" si="901">IF(V4741="","",VLOOKUP(K4741,$AF$38:$AJ$49,5,TRUE))</f>
        <v/>
      </c>
      <c r="Y4741" s="4" t="str">
        <f t="shared" si="895"/>
        <v/>
      </c>
      <c r="Z4741" s="4" t="str">
        <f t="shared" si="896"/>
        <v/>
      </c>
      <c r="AA4741" s="4" t="str">
        <f>IF($V4741="","",IF(Y4741&lt;36,0,IF(AND(36&lt;=Y4741,Y4741&lt;71),VLOOKUP($W4741,日射量と図３!$E$6:$F$34,2,TRUE),IF(AND(71&lt;=Y4741,Y4741&lt;107),VLOOKUP($W4741,日射量と図３!$E$6:$G$34,3,TRUE),IF(AND(107&lt;=Y4741,Y4741&lt;143),VLOOKUP($W4741,日射量と図３!$E$6:$H$34,4,TRUE),VLOOKUP($W4741,日射量と図３!$E$6:$I$34,5,TRUE))))))</f>
        <v/>
      </c>
      <c r="AB4741" s="4" t="str">
        <f>IF($V4741="","",IF(Z4741&lt;36,0,IF(AND(36&lt;=Z4741,Z4741&lt;71),VLOOKUP($W4741,日射量と図３!$E$6:$F$34,2,TRUE),IF(AND(71&lt;=Z4741,Z4741&lt;107),VLOOKUP($W4741,日射量と図３!$E$6:$G$34,3,TRUE),IF(AND(107&lt;=Z4741,Z4741&lt;143),VLOOKUP($W4741,日射量と図３!$E$6:$H$34,4,TRUE),VLOOKUP($W4741,日射量と図３!$E$6:$I$34,5,TRUE))))))</f>
        <v/>
      </c>
      <c r="AC4741" s="382" t="str">
        <f t="shared" si="893"/>
        <v/>
      </c>
      <c r="AD4741" s="382" t="str">
        <f t="shared" si="894"/>
        <v/>
      </c>
    </row>
    <row r="4742" spans="11:30" ht="13.5" customHeight="1">
      <c r="K4742" s="4">
        <f t="shared" si="898"/>
        <v>12</v>
      </c>
      <c r="L4742" s="34">
        <v>43449</v>
      </c>
      <c r="M4742" s="4">
        <v>198</v>
      </c>
      <c r="N4742" s="4">
        <v>11</v>
      </c>
      <c r="O4742" s="31">
        <v>0.41666666666666669</v>
      </c>
      <c r="P4742" s="35">
        <v>7.5200000000000005</v>
      </c>
      <c r="Q4742" s="36">
        <f t="shared" si="899"/>
        <v>12</v>
      </c>
      <c r="R4742" s="4">
        <f t="shared" si="900"/>
        <v>4.4799999999999995</v>
      </c>
      <c r="S4742" s="31">
        <f t="shared" si="891"/>
        <v>0.20944444444444443</v>
      </c>
      <c r="T4742" s="31">
        <f t="shared" si="892"/>
        <v>0.77601851851851855</v>
      </c>
      <c r="U4742" s="4">
        <f t="shared" si="890"/>
        <v>4.4799999999999995</v>
      </c>
      <c r="V4742" s="4" t="str">
        <f t="shared" si="897"/>
        <v/>
      </c>
      <c r="W4742" s="18" t="str">
        <f>IF(V4742="","",VLOOKUP(L4742,日射量と図３!$A$4:$C$368,3,TRUE)*238.85/100)</f>
        <v/>
      </c>
      <c r="X4742" s="4" t="str">
        <f t="shared" si="901"/>
        <v/>
      </c>
      <c r="Y4742" s="4" t="str">
        <f t="shared" si="895"/>
        <v/>
      </c>
      <c r="Z4742" s="4" t="str">
        <f t="shared" si="896"/>
        <v/>
      </c>
      <c r="AA4742" s="4" t="str">
        <f>IF($V4742="","",IF(Y4742&lt;36,0,IF(AND(36&lt;=Y4742,Y4742&lt;71),VLOOKUP($W4742,日射量と図３!$E$6:$F$34,2,TRUE),IF(AND(71&lt;=Y4742,Y4742&lt;107),VLOOKUP($W4742,日射量と図３!$E$6:$G$34,3,TRUE),IF(AND(107&lt;=Y4742,Y4742&lt;143),VLOOKUP($W4742,日射量と図３!$E$6:$H$34,4,TRUE),VLOOKUP($W4742,日射量と図３!$E$6:$I$34,5,TRUE))))))</f>
        <v/>
      </c>
      <c r="AB4742" s="4" t="str">
        <f>IF($V4742="","",IF(Z4742&lt;36,0,IF(AND(36&lt;=Z4742,Z4742&lt;71),VLOOKUP($W4742,日射量と図３!$E$6:$F$34,2,TRUE),IF(AND(71&lt;=Z4742,Z4742&lt;107),VLOOKUP($W4742,日射量と図３!$E$6:$G$34,3,TRUE),IF(AND(107&lt;=Z4742,Z4742&lt;143),VLOOKUP($W4742,日射量と図３!$E$6:$H$34,4,TRUE),VLOOKUP($W4742,日射量と図３!$E$6:$I$34,5,TRUE))))))</f>
        <v/>
      </c>
      <c r="AC4742" s="382" t="str">
        <f t="shared" si="893"/>
        <v/>
      </c>
      <c r="AD4742" s="382" t="str">
        <f t="shared" si="894"/>
        <v/>
      </c>
    </row>
    <row r="4743" spans="11:30" ht="13.5" customHeight="1">
      <c r="K4743" s="4">
        <f t="shared" si="898"/>
        <v>12</v>
      </c>
      <c r="L4743" s="34">
        <v>43449</v>
      </c>
      <c r="M4743" s="4">
        <v>198</v>
      </c>
      <c r="N4743" s="4">
        <v>12</v>
      </c>
      <c r="O4743" s="31">
        <v>0.45833333333333331</v>
      </c>
      <c r="P4743" s="35">
        <v>8.4899999999999984</v>
      </c>
      <c r="Q4743" s="36">
        <f t="shared" si="899"/>
        <v>12</v>
      </c>
      <c r="R4743" s="4">
        <f t="shared" si="900"/>
        <v>3.5100000000000016</v>
      </c>
      <c r="S4743" s="31">
        <f t="shared" si="891"/>
        <v>0.20944444444444443</v>
      </c>
      <c r="T4743" s="31">
        <f t="shared" si="892"/>
        <v>0.77601851851851855</v>
      </c>
      <c r="U4743" s="4">
        <f t="shared" si="890"/>
        <v>3.5100000000000016</v>
      </c>
      <c r="V4743" s="4" t="str">
        <f t="shared" si="897"/>
        <v/>
      </c>
      <c r="W4743" s="18" t="str">
        <f>IF(V4743="","",VLOOKUP(L4743,日射量と図３!$A$4:$C$368,3,TRUE)*238.85/100)</f>
        <v/>
      </c>
      <c r="X4743" s="4" t="str">
        <f t="shared" si="901"/>
        <v/>
      </c>
      <c r="Y4743" s="4" t="str">
        <f t="shared" si="895"/>
        <v/>
      </c>
      <c r="Z4743" s="4" t="str">
        <f t="shared" si="896"/>
        <v/>
      </c>
      <c r="AA4743" s="4" t="str">
        <f>IF($V4743="","",IF(Y4743&lt;36,0,IF(AND(36&lt;=Y4743,Y4743&lt;71),VLOOKUP($W4743,日射量と図３!$E$6:$F$34,2,TRUE),IF(AND(71&lt;=Y4743,Y4743&lt;107),VLOOKUP($W4743,日射量と図３!$E$6:$G$34,3,TRUE),IF(AND(107&lt;=Y4743,Y4743&lt;143),VLOOKUP($W4743,日射量と図３!$E$6:$H$34,4,TRUE),VLOOKUP($W4743,日射量と図３!$E$6:$I$34,5,TRUE))))))</f>
        <v/>
      </c>
      <c r="AB4743" s="4" t="str">
        <f>IF($V4743="","",IF(Z4743&lt;36,0,IF(AND(36&lt;=Z4743,Z4743&lt;71),VLOOKUP($W4743,日射量と図３!$E$6:$F$34,2,TRUE),IF(AND(71&lt;=Z4743,Z4743&lt;107),VLOOKUP($W4743,日射量と図３!$E$6:$G$34,3,TRUE),IF(AND(107&lt;=Z4743,Z4743&lt;143),VLOOKUP($W4743,日射量と図３!$E$6:$H$34,4,TRUE),VLOOKUP($W4743,日射量と図３!$E$6:$I$34,5,TRUE))))))</f>
        <v/>
      </c>
      <c r="AC4743" s="382" t="str">
        <f t="shared" si="893"/>
        <v/>
      </c>
      <c r="AD4743" s="382" t="str">
        <f t="shared" si="894"/>
        <v/>
      </c>
    </row>
    <row r="4744" spans="11:30" ht="13.5" customHeight="1">
      <c r="K4744" s="4">
        <f t="shared" si="898"/>
        <v>12</v>
      </c>
      <c r="L4744" s="34">
        <v>43449</v>
      </c>
      <c r="M4744" s="4">
        <v>198</v>
      </c>
      <c r="N4744" s="4">
        <v>13</v>
      </c>
      <c r="O4744" s="31">
        <v>0.5</v>
      </c>
      <c r="P4744" s="35">
        <v>9.4500000000000011</v>
      </c>
      <c r="Q4744" s="36">
        <f t="shared" si="899"/>
        <v>12</v>
      </c>
      <c r="R4744" s="4">
        <f t="shared" si="900"/>
        <v>2.5499999999999989</v>
      </c>
      <c r="S4744" s="31">
        <f t="shared" si="891"/>
        <v>0.20944444444444443</v>
      </c>
      <c r="T4744" s="31">
        <f t="shared" si="892"/>
        <v>0.77601851851851855</v>
      </c>
      <c r="U4744" s="4">
        <f t="shared" si="890"/>
        <v>2.5499999999999989</v>
      </c>
      <c r="V4744" s="4" t="str">
        <f t="shared" si="897"/>
        <v/>
      </c>
      <c r="W4744" s="18" t="str">
        <f>IF(V4744="","",VLOOKUP(L4744,日射量と図３!$A$4:$C$368,3,TRUE)*238.85/100)</f>
        <v/>
      </c>
      <c r="X4744" s="4" t="str">
        <f t="shared" si="901"/>
        <v/>
      </c>
      <c r="Y4744" s="4" t="str">
        <f t="shared" si="895"/>
        <v/>
      </c>
      <c r="Z4744" s="4" t="str">
        <f t="shared" si="896"/>
        <v/>
      </c>
      <c r="AA4744" s="4" t="str">
        <f>IF($V4744="","",IF(Y4744&lt;36,0,IF(AND(36&lt;=Y4744,Y4744&lt;71),VLOOKUP($W4744,日射量と図３!$E$6:$F$34,2,TRUE),IF(AND(71&lt;=Y4744,Y4744&lt;107),VLOOKUP($W4744,日射量と図３!$E$6:$G$34,3,TRUE),IF(AND(107&lt;=Y4744,Y4744&lt;143),VLOOKUP($W4744,日射量と図３!$E$6:$H$34,4,TRUE),VLOOKUP($W4744,日射量と図３!$E$6:$I$34,5,TRUE))))))</f>
        <v/>
      </c>
      <c r="AB4744" s="4" t="str">
        <f>IF($V4744="","",IF(Z4744&lt;36,0,IF(AND(36&lt;=Z4744,Z4744&lt;71),VLOOKUP($W4744,日射量と図３!$E$6:$F$34,2,TRUE),IF(AND(71&lt;=Z4744,Z4744&lt;107),VLOOKUP($W4744,日射量と図３!$E$6:$G$34,3,TRUE),IF(AND(107&lt;=Z4744,Z4744&lt;143),VLOOKUP($W4744,日射量と図３!$E$6:$H$34,4,TRUE),VLOOKUP($W4744,日射量と図３!$E$6:$I$34,5,TRUE))))))</f>
        <v/>
      </c>
      <c r="AC4744" s="382" t="str">
        <f t="shared" si="893"/>
        <v/>
      </c>
      <c r="AD4744" s="382" t="str">
        <f t="shared" si="894"/>
        <v/>
      </c>
    </row>
    <row r="4745" spans="11:30" ht="13.5" customHeight="1">
      <c r="K4745" s="4">
        <f t="shared" si="898"/>
        <v>12</v>
      </c>
      <c r="L4745" s="34">
        <v>43449</v>
      </c>
      <c r="M4745" s="4">
        <v>198</v>
      </c>
      <c r="N4745" s="4">
        <v>14</v>
      </c>
      <c r="O4745" s="31">
        <v>0.54166666666666663</v>
      </c>
      <c r="P4745" s="35">
        <v>9.9300000000000015</v>
      </c>
      <c r="Q4745" s="36">
        <f t="shared" si="899"/>
        <v>12</v>
      </c>
      <c r="R4745" s="4">
        <f t="shared" si="900"/>
        <v>2.0699999999999985</v>
      </c>
      <c r="S4745" s="31">
        <f t="shared" si="891"/>
        <v>0.20944444444444443</v>
      </c>
      <c r="T4745" s="31">
        <f t="shared" si="892"/>
        <v>0.77601851851851855</v>
      </c>
      <c r="U4745" s="4">
        <f t="shared" si="890"/>
        <v>2.0699999999999985</v>
      </c>
      <c r="V4745" s="4" t="str">
        <f t="shared" si="897"/>
        <v/>
      </c>
      <c r="W4745" s="18" t="str">
        <f>IF(V4745="","",VLOOKUP(L4745,日射量と図３!$A$4:$C$368,3,TRUE)*238.85/100)</f>
        <v/>
      </c>
      <c r="X4745" s="4" t="str">
        <f t="shared" si="901"/>
        <v/>
      </c>
      <c r="Y4745" s="4" t="str">
        <f t="shared" si="895"/>
        <v/>
      </c>
      <c r="Z4745" s="4" t="str">
        <f t="shared" si="896"/>
        <v/>
      </c>
      <c r="AA4745" s="4" t="str">
        <f>IF($V4745="","",IF(Y4745&lt;36,0,IF(AND(36&lt;=Y4745,Y4745&lt;71),VLOOKUP($W4745,日射量と図３!$E$6:$F$34,2,TRUE),IF(AND(71&lt;=Y4745,Y4745&lt;107),VLOOKUP($W4745,日射量と図３!$E$6:$G$34,3,TRUE),IF(AND(107&lt;=Y4745,Y4745&lt;143),VLOOKUP($W4745,日射量と図３!$E$6:$H$34,4,TRUE),VLOOKUP($W4745,日射量と図３!$E$6:$I$34,5,TRUE))))))</f>
        <v/>
      </c>
      <c r="AB4745" s="4" t="str">
        <f>IF($V4745="","",IF(Z4745&lt;36,0,IF(AND(36&lt;=Z4745,Z4745&lt;71),VLOOKUP($W4745,日射量と図３!$E$6:$F$34,2,TRUE),IF(AND(71&lt;=Z4745,Z4745&lt;107),VLOOKUP($W4745,日射量と図３!$E$6:$G$34,3,TRUE),IF(AND(107&lt;=Z4745,Z4745&lt;143),VLOOKUP($W4745,日射量と図３!$E$6:$H$34,4,TRUE),VLOOKUP($W4745,日射量と図３!$E$6:$I$34,5,TRUE))))))</f>
        <v/>
      </c>
      <c r="AC4745" s="382" t="str">
        <f t="shared" si="893"/>
        <v/>
      </c>
      <c r="AD4745" s="382" t="str">
        <f t="shared" si="894"/>
        <v/>
      </c>
    </row>
    <row r="4746" spans="11:30" ht="13.5" customHeight="1">
      <c r="K4746" s="4">
        <f t="shared" si="898"/>
        <v>12</v>
      </c>
      <c r="L4746" s="34">
        <v>43449</v>
      </c>
      <c r="M4746" s="4">
        <v>198</v>
      </c>
      <c r="N4746" s="4">
        <v>15</v>
      </c>
      <c r="O4746" s="31">
        <v>0.58333333333333337</v>
      </c>
      <c r="P4746" s="35">
        <v>10.029999999999999</v>
      </c>
      <c r="Q4746" s="36">
        <f t="shared" si="899"/>
        <v>12</v>
      </c>
      <c r="R4746" s="4">
        <f t="shared" si="900"/>
        <v>1.9700000000000006</v>
      </c>
      <c r="S4746" s="31">
        <f t="shared" si="891"/>
        <v>0.20944444444444443</v>
      </c>
      <c r="T4746" s="31">
        <f t="shared" si="892"/>
        <v>0.77601851851851855</v>
      </c>
      <c r="U4746" s="4">
        <f t="shared" si="890"/>
        <v>1.9700000000000006</v>
      </c>
      <c r="V4746" s="4" t="str">
        <f t="shared" si="897"/>
        <v/>
      </c>
      <c r="W4746" s="18" t="str">
        <f>IF(V4746="","",VLOOKUP(L4746,日射量と図３!$A$4:$C$368,3,TRUE)*238.85/100)</f>
        <v/>
      </c>
      <c r="X4746" s="4" t="str">
        <f t="shared" si="901"/>
        <v/>
      </c>
      <c r="Y4746" s="4" t="str">
        <f t="shared" si="895"/>
        <v/>
      </c>
      <c r="Z4746" s="4" t="str">
        <f t="shared" si="896"/>
        <v/>
      </c>
      <c r="AA4746" s="4" t="str">
        <f>IF($V4746="","",IF(Y4746&lt;36,0,IF(AND(36&lt;=Y4746,Y4746&lt;71),VLOOKUP($W4746,日射量と図３!$E$6:$F$34,2,TRUE),IF(AND(71&lt;=Y4746,Y4746&lt;107),VLOOKUP($W4746,日射量と図３!$E$6:$G$34,3,TRUE),IF(AND(107&lt;=Y4746,Y4746&lt;143),VLOOKUP($W4746,日射量と図３!$E$6:$H$34,4,TRUE),VLOOKUP($W4746,日射量と図３!$E$6:$I$34,5,TRUE))))))</f>
        <v/>
      </c>
      <c r="AB4746" s="4" t="str">
        <f>IF($V4746="","",IF(Z4746&lt;36,0,IF(AND(36&lt;=Z4746,Z4746&lt;71),VLOOKUP($W4746,日射量と図３!$E$6:$F$34,2,TRUE),IF(AND(71&lt;=Z4746,Z4746&lt;107),VLOOKUP($W4746,日射量と図３!$E$6:$G$34,3,TRUE),IF(AND(107&lt;=Z4746,Z4746&lt;143),VLOOKUP($W4746,日射量と図３!$E$6:$H$34,4,TRUE),VLOOKUP($W4746,日射量と図３!$E$6:$I$34,5,TRUE))))))</f>
        <v/>
      </c>
      <c r="AC4746" s="382" t="str">
        <f t="shared" si="893"/>
        <v/>
      </c>
      <c r="AD4746" s="382" t="str">
        <f t="shared" si="894"/>
        <v/>
      </c>
    </row>
    <row r="4747" spans="11:30" ht="13.5" customHeight="1">
      <c r="K4747" s="4">
        <f t="shared" si="898"/>
        <v>12</v>
      </c>
      <c r="L4747" s="34">
        <v>43449</v>
      </c>
      <c r="M4747" s="4">
        <v>198</v>
      </c>
      <c r="N4747" s="4">
        <v>16</v>
      </c>
      <c r="O4747" s="31">
        <v>0.625</v>
      </c>
      <c r="P4747" s="35">
        <v>9.9199999999999982</v>
      </c>
      <c r="Q4747" s="36">
        <f t="shared" si="899"/>
        <v>16</v>
      </c>
      <c r="R4747" s="4">
        <f t="shared" si="900"/>
        <v>6.0800000000000018</v>
      </c>
      <c r="S4747" s="31">
        <f t="shared" si="891"/>
        <v>0.20944444444444443</v>
      </c>
      <c r="T4747" s="31">
        <f t="shared" si="892"/>
        <v>0.77601851851851855</v>
      </c>
      <c r="U4747" s="4">
        <f t="shared" si="890"/>
        <v>6.0800000000000018</v>
      </c>
      <c r="V4747" s="4" t="str">
        <f t="shared" si="897"/>
        <v/>
      </c>
      <c r="W4747" s="18" t="str">
        <f>IF(V4747="","",VLOOKUP(L4747,日射量と図３!$A$4:$C$368,3,TRUE)*238.85/100)</f>
        <v/>
      </c>
      <c r="X4747" s="4" t="str">
        <f t="shared" si="901"/>
        <v/>
      </c>
      <c r="Y4747" s="4" t="str">
        <f t="shared" si="895"/>
        <v/>
      </c>
      <c r="Z4747" s="4" t="str">
        <f t="shared" si="896"/>
        <v/>
      </c>
      <c r="AA4747" s="4" t="str">
        <f>IF($V4747="","",IF(Y4747&lt;36,0,IF(AND(36&lt;=Y4747,Y4747&lt;71),VLOOKUP($W4747,日射量と図３!$E$6:$F$34,2,TRUE),IF(AND(71&lt;=Y4747,Y4747&lt;107),VLOOKUP($W4747,日射量と図３!$E$6:$G$34,3,TRUE),IF(AND(107&lt;=Y4747,Y4747&lt;143),VLOOKUP($W4747,日射量と図３!$E$6:$H$34,4,TRUE),VLOOKUP($W4747,日射量と図３!$E$6:$I$34,5,TRUE))))))</f>
        <v/>
      </c>
      <c r="AB4747" s="4" t="str">
        <f>IF($V4747="","",IF(Z4747&lt;36,0,IF(AND(36&lt;=Z4747,Z4747&lt;71),VLOOKUP($W4747,日射量と図３!$E$6:$F$34,2,TRUE),IF(AND(71&lt;=Z4747,Z4747&lt;107),VLOOKUP($W4747,日射量と図３!$E$6:$G$34,3,TRUE),IF(AND(107&lt;=Z4747,Z4747&lt;143),VLOOKUP($W4747,日射量と図３!$E$6:$H$34,4,TRUE),VLOOKUP($W4747,日射量と図３!$E$6:$I$34,5,TRUE))))))</f>
        <v/>
      </c>
      <c r="AC4747" s="382" t="str">
        <f t="shared" si="893"/>
        <v/>
      </c>
      <c r="AD4747" s="382" t="str">
        <f t="shared" si="894"/>
        <v/>
      </c>
    </row>
    <row r="4748" spans="11:30" ht="13.5" customHeight="1">
      <c r="K4748" s="4">
        <f t="shared" si="898"/>
        <v>12</v>
      </c>
      <c r="L4748" s="34">
        <v>43449</v>
      </c>
      <c r="M4748" s="4">
        <v>198</v>
      </c>
      <c r="N4748" s="4">
        <v>17</v>
      </c>
      <c r="O4748" s="31">
        <v>0.66666666666666663</v>
      </c>
      <c r="P4748" s="35">
        <v>9.23</v>
      </c>
      <c r="Q4748" s="36">
        <f t="shared" si="899"/>
        <v>16</v>
      </c>
      <c r="R4748" s="4">
        <f t="shared" si="900"/>
        <v>6.77</v>
      </c>
      <c r="S4748" s="31">
        <f t="shared" si="891"/>
        <v>0.20944444444444443</v>
      </c>
      <c r="T4748" s="31">
        <f t="shared" si="892"/>
        <v>0.77601851851851855</v>
      </c>
      <c r="U4748" s="4">
        <f t="shared" si="890"/>
        <v>6.77</v>
      </c>
      <c r="V4748" s="4" t="str">
        <f t="shared" si="897"/>
        <v/>
      </c>
      <c r="W4748" s="18" t="str">
        <f>IF(V4748="","",VLOOKUP(L4748,日射量と図３!$A$4:$C$368,3,TRUE)*238.85/100)</f>
        <v/>
      </c>
      <c r="X4748" s="4" t="str">
        <f t="shared" si="901"/>
        <v/>
      </c>
      <c r="Y4748" s="4" t="str">
        <f t="shared" si="895"/>
        <v/>
      </c>
      <c r="Z4748" s="4" t="str">
        <f t="shared" si="896"/>
        <v/>
      </c>
      <c r="AA4748" s="4" t="str">
        <f>IF($V4748="","",IF(Y4748&lt;36,0,IF(AND(36&lt;=Y4748,Y4748&lt;71),VLOOKUP($W4748,日射量と図３!$E$6:$F$34,2,TRUE),IF(AND(71&lt;=Y4748,Y4748&lt;107),VLOOKUP($W4748,日射量と図３!$E$6:$G$34,3,TRUE),IF(AND(107&lt;=Y4748,Y4748&lt;143),VLOOKUP($W4748,日射量と図３!$E$6:$H$34,4,TRUE),VLOOKUP($W4748,日射量と図３!$E$6:$I$34,5,TRUE))))))</f>
        <v/>
      </c>
      <c r="AB4748" s="4" t="str">
        <f>IF($V4748="","",IF(Z4748&lt;36,0,IF(AND(36&lt;=Z4748,Z4748&lt;71),VLOOKUP($W4748,日射量と図３!$E$6:$F$34,2,TRUE),IF(AND(71&lt;=Z4748,Z4748&lt;107),VLOOKUP($W4748,日射量と図３!$E$6:$G$34,3,TRUE),IF(AND(107&lt;=Z4748,Z4748&lt;143),VLOOKUP($W4748,日射量と図３!$E$6:$H$34,4,TRUE),VLOOKUP($W4748,日射量と図３!$E$6:$I$34,5,TRUE))))))</f>
        <v/>
      </c>
      <c r="AC4748" s="382" t="str">
        <f t="shared" si="893"/>
        <v/>
      </c>
      <c r="AD4748" s="382" t="str">
        <f t="shared" si="894"/>
        <v/>
      </c>
    </row>
    <row r="4749" spans="11:30" ht="13.5" customHeight="1">
      <c r="K4749" s="4">
        <f t="shared" si="898"/>
        <v>12</v>
      </c>
      <c r="L4749" s="34">
        <v>43449</v>
      </c>
      <c r="M4749" s="4">
        <v>198</v>
      </c>
      <c r="N4749" s="4">
        <v>18</v>
      </c>
      <c r="O4749" s="31">
        <v>0.70833333333333337</v>
      </c>
      <c r="P4749" s="35">
        <v>8.370000000000001</v>
      </c>
      <c r="Q4749" s="36">
        <f t="shared" si="899"/>
        <v>16</v>
      </c>
      <c r="R4749" s="4">
        <f t="shared" si="900"/>
        <v>7.629999999999999</v>
      </c>
      <c r="S4749" s="31">
        <f t="shared" si="891"/>
        <v>0.20944444444444443</v>
      </c>
      <c r="T4749" s="31">
        <f t="shared" si="892"/>
        <v>0.77601851851851855</v>
      </c>
      <c r="U4749" s="4">
        <f t="shared" ref="U4749:U4812" si="902">IF(AND(S4749&lt;O4749,O4749&lt;T4749),R4749,0)</f>
        <v>7.629999999999999</v>
      </c>
      <c r="V4749" s="4" t="str">
        <f t="shared" si="897"/>
        <v/>
      </c>
      <c r="W4749" s="18" t="str">
        <f>IF(V4749="","",VLOOKUP(L4749,日射量と図３!$A$4:$C$368,3,TRUE)*238.85/100)</f>
        <v/>
      </c>
      <c r="X4749" s="4" t="str">
        <f t="shared" si="901"/>
        <v/>
      </c>
      <c r="Y4749" s="4" t="str">
        <f t="shared" si="895"/>
        <v/>
      </c>
      <c r="Z4749" s="4" t="str">
        <f t="shared" si="896"/>
        <v/>
      </c>
      <c r="AA4749" s="4" t="str">
        <f>IF($V4749="","",IF(Y4749&lt;36,0,IF(AND(36&lt;=Y4749,Y4749&lt;71),VLOOKUP($W4749,日射量と図３!$E$6:$F$34,2,TRUE),IF(AND(71&lt;=Y4749,Y4749&lt;107),VLOOKUP($W4749,日射量と図３!$E$6:$G$34,3,TRUE),IF(AND(107&lt;=Y4749,Y4749&lt;143),VLOOKUP($W4749,日射量と図３!$E$6:$H$34,4,TRUE),VLOOKUP($W4749,日射量と図３!$E$6:$I$34,5,TRUE))))))</f>
        <v/>
      </c>
      <c r="AB4749" s="4" t="str">
        <f>IF($V4749="","",IF(Z4749&lt;36,0,IF(AND(36&lt;=Z4749,Z4749&lt;71),VLOOKUP($W4749,日射量と図３!$E$6:$F$34,2,TRUE),IF(AND(71&lt;=Z4749,Z4749&lt;107),VLOOKUP($W4749,日射量と図３!$E$6:$G$34,3,TRUE),IF(AND(107&lt;=Z4749,Z4749&lt;143),VLOOKUP($W4749,日射量と図３!$E$6:$H$34,4,TRUE),VLOOKUP($W4749,日射量と図３!$E$6:$I$34,5,TRUE))))))</f>
        <v/>
      </c>
      <c r="AC4749" s="382" t="str">
        <f t="shared" si="893"/>
        <v/>
      </c>
      <c r="AD4749" s="382" t="str">
        <f t="shared" si="894"/>
        <v/>
      </c>
    </row>
    <row r="4750" spans="11:30" ht="13.5" customHeight="1">
      <c r="K4750" s="4">
        <f t="shared" si="898"/>
        <v>12</v>
      </c>
      <c r="L4750" s="34">
        <v>43449</v>
      </c>
      <c r="M4750" s="4">
        <v>198</v>
      </c>
      <c r="N4750" s="4">
        <v>19</v>
      </c>
      <c r="O4750" s="31">
        <v>0.75</v>
      </c>
      <c r="P4750" s="35">
        <v>7.7700000000000005</v>
      </c>
      <c r="Q4750" s="36">
        <f t="shared" si="899"/>
        <v>16</v>
      </c>
      <c r="R4750" s="4">
        <f t="shared" si="900"/>
        <v>8.23</v>
      </c>
      <c r="S4750" s="31">
        <f t="shared" si="891"/>
        <v>0.20944444444444443</v>
      </c>
      <c r="T4750" s="31">
        <f t="shared" si="892"/>
        <v>0.77601851851851855</v>
      </c>
      <c r="U4750" s="4">
        <f t="shared" si="902"/>
        <v>8.23</v>
      </c>
      <c r="V4750" s="4" t="str">
        <f t="shared" si="897"/>
        <v/>
      </c>
      <c r="W4750" s="18" t="str">
        <f>IF(V4750="","",VLOOKUP(L4750,日射量と図３!$A$4:$C$368,3,TRUE)*238.85/100)</f>
        <v/>
      </c>
      <c r="X4750" s="4" t="str">
        <f t="shared" si="901"/>
        <v/>
      </c>
      <c r="Y4750" s="4" t="str">
        <f t="shared" si="895"/>
        <v/>
      </c>
      <c r="Z4750" s="4" t="str">
        <f t="shared" si="896"/>
        <v/>
      </c>
      <c r="AA4750" s="4" t="str">
        <f>IF($V4750="","",IF(Y4750&lt;36,0,IF(AND(36&lt;=Y4750,Y4750&lt;71),VLOOKUP($W4750,日射量と図３!$E$6:$F$34,2,TRUE),IF(AND(71&lt;=Y4750,Y4750&lt;107),VLOOKUP($W4750,日射量と図３!$E$6:$G$34,3,TRUE),IF(AND(107&lt;=Y4750,Y4750&lt;143),VLOOKUP($W4750,日射量と図３!$E$6:$H$34,4,TRUE),VLOOKUP($W4750,日射量と図３!$E$6:$I$34,5,TRUE))))))</f>
        <v/>
      </c>
      <c r="AB4750" s="4" t="str">
        <f>IF($V4750="","",IF(Z4750&lt;36,0,IF(AND(36&lt;=Z4750,Z4750&lt;71),VLOOKUP($W4750,日射量と図３!$E$6:$F$34,2,TRUE),IF(AND(71&lt;=Z4750,Z4750&lt;107),VLOOKUP($W4750,日射量と図３!$E$6:$G$34,3,TRUE),IF(AND(107&lt;=Z4750,Z4750&lt;143),VLOOKUP($W4750,日射量と図３!$E$6:$H$34,4,TRUE),VLOOKUP($W4750,日射量と図３!$E$6:$I$34,5,TRUE))))))</f>
        <v/>
      </c>
      <c r="AC4750" s="382" t="str">
        <f t="shared" si="893"/>
        <v/>
      </c>
      <c r="AD4750" s="382" t="str">
        <f t="shared" si="894"/>
        <v/>
      </c>
    </row>
    <row r="4751" spans="11:30" ht="13.5" customHeight="1">
      <c r="K4751" s="4">
        <f t="shared" si="898"/>
        <v>12</v>
      </c>
      <c r="L4751" s="34">
        <v>43449</v>
      </c>
      <c r="M4751" s="4">
        <v>198</v>
      </c>
      <c r="N4751" s="4">
        <v>20</v>
      </c>
      <c r="O4751" s="31">
        <v>0.79166666666666663</v>
      </c>
      <c r="P4751" s="35">
        <v>7.44</v>
      </c>
      <c r="Q4751" s="36">
        <f t="shared" si="899"/>
        <v>16</v>
      </c>
      <c r="R4751" s="4">
        <f t="shared" si="900"/>
        <v>8.5599999999999987</v>
      </c>
      <c r="S4751" s="31">
        <f t="shared" ref="S4751:S4814" si="903">VLOOKUP(K4751,$AF$38:$AH$49,2,TRUE)</f>
        <v>0.20944444444444443</v>
      </c>
      <c r="T4751" s="31">
        <f t="shared" ref="T4751:T4814" si="904">VLOOKUP(K4751,$AF$38:$AH$49,3,TRUE)</f>
        <v>0.77601851851851855</v>
      </c>
      <c r="U4751" s="4">
        <f t="shared" si="902"/>
        <v>0</v>
      </c>
      <c r="V4751" s="4" t="str">
        <f t="shared" si="897"/>
        <v/>
      </c>
      <c r="W4751" s="18" t="str">
        <f>IF(V4751="","",VLOOKUP(L4751,日射量と図３!$A$4:$C$368,3,TRUE)*238.85/100)</f>
        <v/>
      </c>
      <c r="X4751" s="4" t="str">
        <f t="shared" si="901"/>
        <v/>
      </c>
      <c r="Y4751" s="4" t="str">
        <f t="shared" si="895"/>
        <v/>
      </c>
      <c r="Z4751" s="4" t="str">
        <f t="shared" si="896"/>
        <v/>
      </c>
      <c r="AA4751" s="4" t="str">
        <f>IF($V4751="","",IF(Y4751&lt;36,0,IF(AND(36&lt;=Y4751,Y4751&lt;71),VLOOKUP($W4751,日射量と図３!$E$6:$F$34,2,TRUE),IF(AND(71&lt;=Y4751,Y4751&lt;107),VLOOKUP($W4751,日射量と図３!$E$6:$G$34,3,TRUE),IF(AND(107&lt;=Y4751,Y4751&lt;143),VLOOKUP($W4751,日射量と図３!$E$6:$H$34,4,TRUE),VLOOKUP($W4751,日射量と図３!$E$6:$I$34,5,TRUE))))))</f>
        <v/>
      </c>
      <c r="AB4751" s="4" t="str">
        <f>IF($V4751="","",IF(Z4751&lt;36,0,IF(AND(36&lt;=Z4751,Z4751&lt;71),VLOOKUP($W4751,日射量と図３!$E$6:$F$34,2,TRUE),IF(AND(71&lt;=Z4751,Z4751&lt;107),VLOOKUP($W4751,日射量と図３!$E$6:$G$34,3,TRUE),IF(AND(107&lt;=Z4751,Z4751&lt;143),VLOOKUP($W4751,日射量と図３!$E$6:$H$34,4,TRUE),VLOOKUP($W4751,日射量と図３!$E$6:$I$34,5,TRUE))))))</f>
        <v/>
      </c>
      <c r="AC4751" s="382" t="str">
        <f t="shared" ref="AC4751:AC4814" si="905">IF(V4751="","",IF((($AH$18*$AH$30*V4751*3600/1000000)/1000-AA4751*$AG$18*10*0.0000041868)&lt;=0,0,AA4751*$AG$18*10*0.0000041868))</f>
        <v/>
      </c>
      <c r="AD4751" s="382" t="str">
        <f t="shared" ref="AD4751:AD4814" si="906">IF(V4751="","",IF((($AH$19*$AH$30*V4751*3600/1000000)/1000-AB4751*$AG$19*10*0.0000041868)&lt;=0,0,AB4751*$AG$19*10*0.0000041868))</f>
        <v/>
      </c>
    </row>
    <row r="4752" spans="11:30" ht="13.5" customHeight="1">
      <c r="K4752" s="4">
        <f t="shared" si="898"/>
        <v>12</v>
      </c>
      <c r="L4752" s="34">
        <v>43449</v>
      </c>
      <c r="M4752" s="4">
        <v>198</v>
      </c>
      <c r="N4752" s="4">
        <v>21</v>
      </c>
      <c r="O4752" s="31">
        <v>0.83333333333333337</v>
      </c>
      <c r="P4752" s="35">
        <v>7.0200000000000005</v>
      </c>
      <c r="Q4752" s="36">
        <f t="shared" si="899"/>
        <v>16</v>
      </c>
      <c r="R4752" s="4">
        <f t="shared" si="900"/>
        <v>8.98</v>
      </c>
      <c r="S4752" s="31">
        <f t="shared" si="903"/>
        <v>0.20944444444444443</v>
      </c>
      <c r="T4752" s="31">
        <f t="shared" si="904"/>
        <v>0.77601851851851855</v>
      </c>
      <c r="U4752" s="4">
        <f t="shared" si="902"/>
        <v>0</v>
      </c>
      <c r="V4752" s="4" t="str">
        <f t="shared" si="897"/>
        <v/>
      </c>
      <c r="W4752" s="18" t="str">
        <f>IF(V4752="","",VLOOKUP(L4752,日射量と図３!$A$4:$C$368,3,TRUE)*238.85/100)</f>
        <v/>
      </c>
      <c r="X4752" s="4" t="str">
        <f t="shared" si="901"/>
        <v/>
      </c>
      <c r="Y4752" s="4" t="str">
        <f t="shared" si="895"/>
        <v/>
      </c>
      <c r="Z4752" s="4" t="str">
        <f t="shared" si="896"/>
        <v/>
      </c>
      <c r="AA4752" s="4" t="str">
        <f>IF($V4752="","",IF(Y4752&lt;36,0,IF(AND(36&lt;=Y4752,Y4752&lt;71),VLOOKUP($W4752,日射量と図３!$E$6:$F$34,2,TRUE),IF(AND(71&lt;=Y4752,Y4752&lt;107),VLOOKUP($W4752,日射量と図３!$E$6:$G$34,3,TRUE),IF(AND(107&lt;=Y4752,Y4752&lt;143),VLOOKUP($W4752,日射量と図３!$E$6:$H$34,4,TRUE),VLOOKUP($W4752,日射量と図３!$E$6:$I$34,5,TRUE))))))</f>
        <v/>
      </c>
      <c r="AB4752" s="4" t="str">
        <f>IF($V4752="","",IF(Z4752&lt;36,0,IF(AND(36&lt;=Z4752,Z4752&lt;71),VLOOKUP($W4752,日射量と図３!$E$6:$F$34,2,TRUE),IF(AND(71&lt;=Z4752,Z4752&lt;107),VLOOKUP($W4752,日射量と図３!$E$6:$G$34,3,TRUE),IF(AND(107&lt;=Z4752,Z4752&lt;143),VLOOKUP($W4752,日射量と図３!$E$6:$H$34,4,TRUE),VLOOKUP($W4752,日射量と図３!$E$6:$I$34,5,TRUE))))))</f>
        <v/>
      </c>
      <c r="AC4752" s="382" t="str">
        <f t="shared" si="905"/>
        <v/>
      </c>
      <c r="AD4752" s="382" t="str">
        <f t="shared" si="906"/>
        <v/>
      </c>
    </row>
    <row r="4753" spans="11:30" ht="13.5" customHeight="1">
      <c r="K4753" s="4">
        <f t="shared" si="898"/>
        <v>12</v>
      </c>
      <c r="L4753" s="34">
        <v>43449</v>
      </c>
      <c r="M4753" s="4">
        <v>198</v>
      </c>
      <c r="N4753" s="4">
        <v>22</v>
      </c>
      <c r="O4753" s="31">
        <v>0.875</v>
      </c>
      <c r="P4753" s="35">
        <v>6.7700000000000005</v>
      </c>
      <c r="Q4753" s="36">
        <f t="shared" si="899"/>
        <v>16</v>
      </c>
      <c r="R4753" s="4">
        <f t="shared" si="900"/>
        <v>9.23</v>
      </c>
      <c r="S4753" s="31">
        <f t="shared" si="903"/>
        <v>0.20944444444444443</v>
      </c>
      <c r="T4753" s="31">
        <f t="shared" si="904"/>
        <v>0.77601851851851855</v>
      </c>
      <c r="U4753" s="4">
        <f t="shared" si="902"/>
        <v>0</v>
      </c>
      <c r="V4753" s="4" t="str">
        <f t="shared" si="897"/>
        <v/>
      </c>
      <c r="W4753" s="18" t="str">
        <f>IF(V4753="","",VLOOKUP(L4753,日射量と図３!$A$4:$C$368,3,TRUE)*238.85/100)</f>
        <v/>
      </c>
      <c r="X4753" s="4" t="str">
        <f t="shared" si="901"/>
        <v/>
      </c>
      <c r="Y4753" s="4" t="str">
        <f t="shared" si="895"/>
        <v/>
      </c>
      <c r="Z4753" s="4" t="str">
        <f t="shared" si="896"/>
        <v/>
      </c>
      <c r="AA4753" s="4" t="str">
        <f>IF($V4753="","",IF(Y4753&lt;36,0,IF(AND(36&lt;=Y4753,Y4753&lt;71),VLOOKUP($W4753,日射量と図３!$E$6:$F$34,2,TRUE),IF(AND(71&lt;=Y4753,Y4753&lt;107),VLOOKUP($W4753,日射量と図３!$E$6:$G$34,3,TRUE),IF(AND(107&lt;=Y4753,Y4753&lt;143),VLOOKUP($W4753,日射量と図３!$E$6:$H$34,4,TRUE),VLOOKUP($W4753,日射量と図３!$E$6:$I$34,5,TRUE))))))</f>
        <v/>
      </c>
      <c r="AB4753" s="4" t="str">
        <f>IF($V4753="","",IF(Z4753&lt;36,0,IF(AND(36&lt;=Z4753,Z4753&lt;71),VLOOKUP($W4753,日射量と図３!$E$6:$F$34,2,TRUE),IF(AND(71&lt;=Z4753,Z4753&lt;107),VLOOKUP($W4753,日射量と図３!$E$6:$G$34,3,TRUE),IF(AND(107&lt;=Z4753,Z4753&lt;143),VLOOKUP($W4753,日射量と図３!$E$6:$H$34,4,TRUE),VLOOKUP($W4753,日射量と図３!$E$6:$I$34,5,TRUE))))))</f>
        <v/>
      </c>
      <c r="AC4753" s="382" t="str">
        <f t="shared" si="905"/>
        <v/>
      </c>
      <c r="AD4753" s="382" t="str">
        <f t="shared" si="906"/>
        <v/>
      </c>
    </row>
    <row r="4754" spans="11:30" ht="13.5" customHeight="1">
      <c r="K4754" s="4">
        <f t="shared" si="898"/>
        <v>12</v>
      </c>
      <c r="L4754" s="34">
        <v>43449</v>
      </c>
      <c r="M4754" s="4">
        <v>198</v>
      </c>
      <c r="N4754" s="4">
        <v>23</v>
      </c>
      <c r="O4754" s="31">
        <v>0.91666666666666663</v>
      </c>
      <c r="P4754" s="35">
        <v>6.5400000000000009</v>
      </c>
      <c r="Q4754" s="36">
        <f t="shared" si="899"/>
        <v>13</v>
      </c>
      <c r="R4754" s="4">
        <f t="shared" si="900"/>
        <v>6.4599999999999991</v>
      </c>
      <c r="S4754" s="31">
        <f t="shared" si="903"/>
        <v>0.20944444444444443</v>
      </c>
      <c r="T4754" s="31">
        <f t="shared" si="904"/>
        <v>0.77601851851851855</v>
      </c>
      <c r="U4754" s="4">
        <f t="shared" si="902"/>
        <v>0</v>
      </c>
      <c r="V4754" s="4" t="str">
        <f t="shared" si="897"/>
        <v/>
      </c>
      <c r="W4754" s="18" t="str">
        <f>IF(V4754="","",VLOOKUP(L4754,日射量と図３!$A$4:$C$368,3,TRUE)*238.85/100)</f>
        <v/>
      </c>
      <c r="X4754" s="4" t="str">
        <f t="shared" si="901"/>
        <v/>
      </c>
      <c r="Y4754" s="4" t="str">
        <f t="shared" si="895"/>
        <v/>
      </c>
      <c r="Z4754" s="4" t="str">
        <f t="shared" si="896"/>
        <v/>
      </c>
      <c r="AA4754" s="4" t="str">
        <f>IF($V4754="","",IF(Y4754&lt;36,0,IF(AND(36&lt;=Y4754,Y4754&lt;71),VLOOKUP($W4754,日射量と図３!$E$6:$F$34,2,TRUE),IF(AND(71&lt;=Y4754,Y4754&lt;107),VLOOKUP($W4754,日射量と図３!$E$6:$G$34,3,TRUE),IF(AND(107&lt;=Y4754,Y4754&lt;143),VLOOKUP($W4754,日射量と図３!$E$6:$H$34,4,TRUE),VLOOKUP($W4754,日射量と図３!$E$6:$I$34,5,TRUE))))))</f>
        <v/>
      </c>
      <c r="AB4754" s="4" t="str">
        <f>IF($V4754="","",IF(Z4754&lt;36,0,IF(AND(36&lt;=Z4754,Z4754&lt;71),VLOOKUP($W4754,日射量と図３!$E$6:$F$34,2,TRUE),IF(AND(71&lt;=Z4754,Z4754&lt;107),VLOOKUP($W4754,日射量と図３!$E$6:$G$34,3,TRUE),IF(AND(107&lt;=Z4754,Z4754&lt;143),VLOOKUP($W4754,日射量と図３!$E$6:$H$34,4,TRUE),VLOOKUP($W4754,日射量と図３!$E$6:$I$34,5,TRUE))))))</f>
        <v/>
      </c>
      <c r="AC4754" s="382" t="str">
        <f t="shared" si="905"/>
        <v/>
      </c>
      <c r="AD4754" s="382" t="str">
        <f t="shared" si="906"/>
        <v/>
      </c>
    </row>
    <row r="4755" spans="11:30" ht="13.5" customHeight="1">
      <c r="K4755" s="4">
        <f t="shared" si="898"/>
        <v>12</v>
      </c>
      <c r="L4755" s="34">
        <v>43449</v>
      </c>
      <c r="M4755" s="4">
        <v>198</v>
      </c>
      <c r="N4755" s="4">
        <v>24</v>
      </c>
      <c r="O4755" s="31">
        <v>0.95833333333333337</v>
      </c>
      <c r="P4755" s="35">
        <v>6.08</v>
      </c>
      <c r="Q4755" s="36">
        <f t="shared" si="899"/>
        <v>13</v>
      </c>
      <c r="R4755" s="4">
        <f t="shared" si="900"/>
        <v>6.92</v>
      </c>
      <c r="S4755" s="31">
        <f t="shared" si="903"/>
        <v>0.20944444444444443</v>
      </c>
      <c r="T4755" s="31">
        <f t="shared" si="904"/>
        <v>0.77601851851851855</v>
      </c>
      <c r="U4755" s="4">
        <f t="shared" si="902"/>
        <v>0</v>
      </c>
      <c r="V4755" s="4" t="str">
        <f t="shared" si="897"/>
        <v/>
      </c>
      <c r="W4755" s="18" t="str">
        <f>IF(V4755="","",VLOOKUP(L4755,日射量と図３!$A$4:$C$368,3,TRUE)*238.85/100)</f>
        <v/>
      </c>
      <c r="X4755" s="4" t="str">
        <f t="shared" si="901"/>
        <v/>
      </c>
      <c r="Y4755" s="4" t="str">
        <f t="shared" si="895"/>
        <v/>
      </c>
      <c r="Z4755" s="4" t="str">
        <f t="shared" si="896"/>
        <v/>
      </c>
      <c r="AA4755" s="4" t="str">
        <f>IF($V4755="","",IF(Y4755&lt;36,0,IF(AND(36&lt;=Y4755,Y4755&lt;71),VLOOKUP($W4755,日射量と図３!$E$6:$F$34,2,TRUE),IF(AND(71&lt;=Y4755,Y4755&lt;107),VLOOKUP($W4755,日射量と図３!$E$6:$G$34,3,TRUE),IF(AND(107&lt;=Y4755,Y4755&lt;143),VLOOKUP($W4755,日射量と図３!$E$6:$H$34,4,TRUE),VLOOKUP($W4755,日射量と図３!$E$6:$I$34,5,TRUE))))))</f>
        <v/>
      </c>
      <c r="AB4755" s="4" t="str">
        <f>IF($V4755="","",IF(Z4755&lt;36,0,IF(AND(36&lt;=Z4755,Z4755&lt;71),VLOOKUP($W4755,日射量と図３!$E$6:$F$34,2,TRUE),IF(AND(71&lt;=Z4755,Z4755&lt;107),VLOOKUP($W4755,日射量と図３!$E$6:$G$34,3,TRUE),IF(AND(107&lt;=Z4755,Z4755&lt;143),VLOOKUP($W4755,日射量と図３!$E$6:$H$34,4,TRUE),VLOOKUP($W4755,日射量と図３!$E$6:$I$34,5,TRUE))))))</f>
        <v/>
      </c>
      <c r="AC4755" s="382" t="str">
        <f t="shared" si="905"/>
        <v/>
      </c>
      <c r="AD4755" s="382" t="str">
        <f t="shared" si="906"/>
        <v/>
      </c>
    </row>
    <row r="4756" spans="11:30" ht="13.5" customHeight="1">
      <c r="K4756" s="4">
        <f t="shared" si="898"/>
        <v>12</v>
      </c>
      <c r="L4756" s="34">
        <v>43450</v>
      </c>
      <c r="M4756" s="4">
        <v>199</v>
      </c>
      <c r="N4756" s="4">
        <v>1</v>
      </c>
      <c r="O4756" s="31">
        <v>0</v>
      </c>
      <c r="P4756" s="35">
        <v>5.83</v>
      </c>
      <c r="Q4756" s="36">
        <f t="shared" si="899"/>
        <v>13</v>
      </c>
      <c r="R4756" s="4">
        <f t="shared" si="900"/>
        <v>7.17</v>
      </c>
      <c r="S4756" s="31">
        <f t="shared" si="903"/>
        <v>0.20944444444444443</v>
      </c>
      <c r="T4756" s="31">
        <f t="shared" si="904"/>
        <v>0.77601851851851855</v>
      </c>
      <c r="U4756" s="4">
        <f t="shared" si="902"/>
        <v>0</v>
      </c>
      <c r="V4756" s="4">
        <f t="shared" si="897"/>
        <v>79.77000000000001</v>
      </c>
      <c r="W4756" s="18">
        <f>IF(V4756="","",VLOOKUP(L4756,日射量と図３!$A$4:$C$368,3,TRUE)*238.85/100)</f>
        <v>19.108000000000001</v>
      </c>
      <c r="X4756" s="4">
        <f t="shared" si="901"/>
        <v>14</v>
      </c>
      <c r="Y4756" s="4">
        <f t="shared" si="895"/>
        <v>35.622148178571429</v>
      </c>
      <c r="Z4756" s="4">
        <f t="shared" si="896"/>
        <v>40.155876128571428</v>
      </c>
      <c r="AA4756" s="4">
        <f>IF($V4756="","",IF(Y4756&lt;36,0,IF(AND(36&lt;=Y4756,Y4756&lt;71),VLOOKUP($W4756,日射量と図３!$E$6:$F$34,2,TRUE),IF(AND(71&lt;=Y4756,Y4756&lt;107),VLOOKUP($W4756,日射量と図３!$E$6:$G$34,3,TRUE),IF(AND(107&lt;=Y4756,Y4756&lt;143),VLOOKUP($W4756,日射量と図３!$E$6:$H$34,4,TRUE),VLOOKUP($W4756,日射量と図３!$E$6:$I$34,5,TRUE))))))</f>
        <v>0</v>
      </c>
      <c r="AB4756" s="4">
        <f>IF($V4756="","",IF(Z4756&lt;36,0,IF(AND(36&lt;=Z4756,Z4756&lt;71),VLOOKUP($W4756,日射量と図３!$E$6:$F$34,2,TRUE),IF(AND(71&lt;=Z4756,Z4756&lt;107),VLOOKUP($W4756,日射量と図３!$E$6:$G$34,3,TRUE),IF(AND(107&lt;=Z4756,Z4756&lt;143),VLOOKUP($W4756,日射量と図３!$E$6:$H$34,4,TRUE),VLOOKUP($W4756,日射量と図３!$E$6:$I$34,5,TRUE))))))</f>
        <v>34</v>
      </c>
      <c r="AC4756" s="382">
        <f t="shared" si="905"/>
        <v>0</v>
      </c>
      <c r="AD4756" s="382">
        <f t="shared" si="906"/>
        <v>1.4235120000000001</v>
      </c>
    </row>
    <row r="4757" spans="11:30" ht="13.5" customHeight="1">
      <c r="K4757" s="4">
        <f t="shared" si="898"/>
        <v>12</v>
      </c>
      <c r="L4757" s="34">
        <v>43450</v>
      </c>
      <c r="M4757" s="4">
        <v>199</v>
      </c>
      <c r="N4757" s="4">
        <v>2</v>
      </c>
      <c r="O4757" s="31">
        <v>4.1666666666666664E-2</v>
      </c>
      <c r="P4757" s="35">
        <v>5.61</v>
      </c>
      <c r="Q4757" s="36">
        <f t="shared" si="899"/>
        <v>13</v>
      </c>
      <c r="R4757" s="4">
        <f t="shared" si="900"/>
        <v>7.39</v>
      </c>
      <c r="S4757" s="31">
        <f t="shared" si="903"/>
        <v>0.20944444444444443</v>
      </c>
      <c r="T4757" s="31">
        <f t="shared" si="904"/>
        <v>0.77601851851851855</v>
      </c>
      <c r="U4757" s="4">
        <f t="shared" si="902"/>
        <v>0</v>
      </c>
      <c r="V4757" s="4" t="str">
        <f t="shared" si="897"/>
        <v/>
      </c>
      <c r="W4757" s="18" t="str">
        <f>IF(V4757="","",VLOOKUP(L4757,日射量と図３!$A$4:$C$368,3,TRUE)*238.85/100)</f>
        <v/>
      </c>
      <c r="X4757" s="4" t="str">
        <f t="shared" si="901"/>
        <v/>
      </c>
      <c r="Y4757" s="4" t="str">
        <f t="shared" si="895"/>
        <v/>
      </c>
      <c r="Z4757" s="4" t="str">
        <f t="shared" si="896"/>
        <v/>
      </c>
      <c r="AA4757" s="4" t="str">
        <f>IF($V4757="","",IF(Y4757&lt;36,0,IF(AND(36&lt;=Y4757,Y4757&lt;71),VLOOKUP($W4757,日射量と図３!$E$6:$F$34,2,TRUE),IF(AND(71&lt;=Y4757,Y4757&lt;107),VLOOKUP($W4757,日射量と図３!$E$6:$G$34,3,TRUE),IF(AND(107&lt;=Y4757,Y4757&lt;143),VLOOKUP($W4757,日射量と図３!$E$6:$H$34,4,TRUE),VLOOKUP($W4757,日射量と図３!$E$6:$I$34,5,TRUE))))))</f>
        <v/>
      </c>
      <c r="AB4757" s="4" t="str">
        <f>IF($V4757="","",IF(Z4757&lt;36,0,IF(AND(36&lt;=Z4757,Z4757&lt;71),VLOOKUP($W4757,日射量と図３!$E$6:$F$34,2,TRUE),IF(AND(71&lt;=Z4757,Z4757&lt;107),VLOOKUP($W4757,日射量と図３!$E$6:$G$34,3,TRUE),IF(AND(107&lt;=Z4757,Z4757&lt;143),VLOOKUP($W4757,日射量と図３!$E$6:$H$34,4,TRUE),VLOOKUP($W4757,日射量と図３!$E$6:$I$34,5,TRUE))))))</f>
        <v/>
      </c>
      <c r="AC4757" s="382" t="str">
        <f t="shared" si="905"/>
        <v/>
      </c>
      <c r="AD4757" s="382" t="str">
        <f t="shared" si="906"/>
        <v/>
      </c>
    </row>
    <row r="4758" spans="11:30" ht="13.5" customHeight="1">
      <c r="K4758" s="4">
        <f t="shared" si="898"/>
        <v>12</v>
      </c>
      <c r="L4758" s="34">
        <v>43450</v>
      </c>
      <c r="M4758" s="4">
        <v>199</v>
      </c>
      <c r="N4758" s="4">
        <v>3</v>
      </c>
      <c r="O4758" s="31">
        <v>8.3333333333333329E-2</v>
      </c>
      <c r="P4758" s="35">
        <v>5.7</v>
      </c>
      <c r="Q4758" s="36">
        <f t="shared" si="899"/>
        <v>13</v>
      </c>
      <c r="R4758" s="4">
        <f t="shared" si="900"/>
        <v>7.3</v>
      </c>
      <c r="S4758" s="31">
        <f t="shared" si="903"/>
        <v>0.20944444444444443</v>
      </c>
      <c r="T4758" s="31">
        <f t="shared" si="904"/>
        <v>0.77601851851851855</v>
      </c>
      <c r="U4758" s="4">
        <f t="shared" si="902"/>
        <v>0</v>
      </c>
      <c r="V4758" s="4" t="str">
        <f t="shared" si="897"/>
        <v/>
      </c>
      <c r="W4758" s="18" t="str">
        <f>IF(V4758="","",VLOOKUP(L4758,日射量と図３!$A$4:$C$368,3,TRUE)*238.85/100)</f>
        <v/>
      </c>
      <c r="X4758" s="4" t="str">
        <f t="shared" si="901"/>
        <v/>
      </c>
      <c r="Y4758" s="4" t="str">
        <f t="shared" si="895"/>
        <v/>
      </c>
      <c r="Z4758" s="4" t="str">
        <f t="shared" si="896"/>
        <v/>
      </c>
      <c r="AA4758" s="4" t="str">
        <f>IF($V4758="","",IF(Y4758&lt;36,0,IF(AND(36&lt;=Y4758,Y4758&lt;71),VLOOKUP($W4758,日射量と図３!$E$6:$F$34,2,TRUE),IF(AND(71&lt;=Y4758,Y4758&lt;107),VLOOKUP($W4758,日射量と図３!$E$6:$G$34,3,TRUE),IF(AND(107&lt;=Y4758,Y4758&lt;143),VLOOKUP($W4758,日射量と図３!$E$6:$H$34,4,TRUE),VLOOKUP($W4758,日射量と図３!$E$6:$I$34,5,TRUE))))))</f>
        <v/>
      </c>
      <c r="AB4758" s="4" t="str">
        <f>IF($V4758="","",IF(Z4758&lt;36,0,IF(AND(36&lt;=Z4758,Z4758&lt;71),VLOOKUP($W4758,日射量と図３!$E$6:$F$34,2,TRUE),IF(AND(71&lt;=Z4758,Z4758&lt;107),VLOOKUP($W4758,日射量と図３!$E$6:$G$34,3,TRUE),IF(AND(107&lt;=Z4758,Z4758&lt;143),VLOOKUP($W4758,日射量と図３!$E$6:$H$34,4,TRUE),VLOOKUP($W4758,日射量と図３!$E$6:$I$34,5,TRUE))))))</f>
        <v/>
      </c>
      <c r="AC4758" s="382" t="str">
        <f t="shared" si="905"/>
        <v/>
      </c>
      <c r="AD4758" s="382" t="str">
        <f t="shared" si="906"/>
        <v/>
      </c>
    </row>
    <row r="4759" spans="11:30" ht="13.5" customHeight="1">
      <c r="K4759" s="4">
        <f t="shared" si="898"/>
        <v>12</v>
      </c>
      <c r="L4759" s="34">
        <v>43450</v>
      </c>
      <c r="M4759" s="4">
        <v>199</v>
      </c>
      <c r="N4759" s="4">
        <v>4</v>
      </c>
      <c r="O4759" s="31">
        <v>0.125</v>
      </c>
      <c r="P4759" s="35">
        <v>5.4799999999999995</v>
      </c>
      <c r="Q4759" s="36">
        <f t="shared" si="899"/>
        <v>13</v>
      </c>
      <c r="R4759" s="4">
        <f t="shared" si="900"/>
        <v>7.5200000000000005</v>
      </c>
      <c r="S4759" s="31">
        <f t="shared" si="903"/>
        <v>0.20944444444444443</v>
      </c>
      <c r="T4759" s="31">
        <f t="shared" si="904"/>
        <v>0.77601851851851855</v>
      </c>
      <c r="U4759" s="4">
        <f t="shared" si="902"/>
        <v>0</v>
      </c>
      <c r="V4759" s="4" t="str">
        <f t="shared" si="897"/>
        <v/>
      </c>
      <c r="W4759" s="18" t="str">
        <f>IF(V4759="","",VLOOKUP(L4759,日射量と図３!$A$4:$C$368,3,TRUE)*238.85/100)</f>
        <v/>
      </c>
      <c r="X4759" s="4" t="str">
        <f t="shared" si="901"/>
        <v/>
      </c>
      <c r="Y4759" s="4" t="str">
        <f t="shared" si="895"/>
        <v/>
      </c>
      <c r="Z4759" s="4" t="str">
        <f t="shared" si="896"/>
        <v/>
      </c>
      <c r="AA4759" s="4" t="str">
        <f>IF($V4759="","",IF(Y4759&lt;36,0,IF(AND(36&lt;=Y4759,Y4759&lt;71),VLOOKUP($W4759,日射量と図３!$E$6:$F$34,2,TRUE),IF(AND(71&lt;=Y4759,Y4759&lt;107),VLOOKUP($W4759,日射量と図３!$E$6:$G$34,3,TRUE),IF(AND(107&lt;=Y4759,Y4759&lt;143),VLOOKUP($W4759,日射量と図３!$E$6:$H$34,4,TRUE),VLOOKUP($W4759,日射量と図３!$E$6:$I$34,5,TRUE))))))</f>
        <v/>
      </c>
      <c r="AB4759" s="4" t="str">
        <f>IF($V4759="","",IF(Z4759&lt;36,0,IF(AND(36&lt;=Z4759,Z4759&lt;71),VLOOKUP($W4759,日射量と図３!$E$6:$F$34,2,TRUE),IF(AND(71&lt;=Z4759,Z4759&lt;107),VLOOKUP($W4759,日射量と図３!$E$6:$G$34,3,TRUE),IF(AND(107&lt;=Z4759,Z4759&lt;143),VLOOKUP($W4759,日射量と図３!$E$6:$H$34,4,TRUE),VLOOKUP($W4759,日射量と図３!$E$6:$I$34,5,TRUE))))))</f>
        <v/>
      </c>
      <c r="AC4759" s="382" t="str">
        <f t="shared" si="905"/>
        <v/>
      </c>
      <c r="AD4759" s="382" t="str">
        <f t="shared" si="906"/>
        <v/>
      </c>
    </row>
    <row r="4760" spans="11:30" ht="13.5" customHeight="1">
      <c r="K4760" s="4">
        <f t="shared" si="898"/>
        <v>12</v>
      </c>
      <c r="L4760" s="34">
        <v>43450</v>
      </c>
      <c r="M4760" s="4">
        <v>199</v>
      </c>
      <c r="N4760" s="4">
        <v>5</v>
      </c>
      <c r="O4760" s="31">
        <v>0.16666666666666666</v>
      </c>
      <c r="P4760" s="35">
        <v>5.2199999999999989</v>
      </c>
      <c r="Q4760" s="36">
        <f t="shared" si="899"/>
        <v>15</v>
      </c>
      <c r="R4760" s="4">
        <f t="shared" si="900"/>
        <v>9.7800000000000011</v>
      </c>
      <c r="S4760" s="31">
        <f t="shared" si="903"/>
        <v>0.20944444444444443</v>
      </c>
      <c r="T4760" s="31">
        <f t="shared" si="904"/>
        <v>0.77601851851851855</v>
      </c>
      <c r="U4760" s="4">
        <f t="shared" si="902"/>
        <v>0</v>
      </c>
      <c r="V4760" s="4" t="str">
        <f t="shared" si="897"/>
        <v/>
      </c>
      <c r="W4760" s="18" t="str">
        <f>IF(V4760="","",VLOOKUP(L4760,日射量と図３!$A$4:$C$368,3,TRUE)*238.85/100)</f>
        <v/>
      </c>
      <c r="X4760" s="4" t="str">
        <f t="shared" si="901"/>
        <v/>
      </c>
      <c r="Y4760" s="4" t="str">
        <f t="shared" si="895"/>
        <v/>
      </c>
      <c r="Z4760" s="4" t="str">
        <f t="shared" si="896"/>
        <v/>
      </c>
      <c r="AA4760" s="4" t="str">
        <f>IF($V4760="","",IF(Y4760&lt;36,0,IF(AND(36&lt;=Y4760,Y4760&lt;71),VLOOKUP($W4760,日射量と図３!$E$6:$F$34,2,TRUE),IF(AND(71&lt;=Y4760,Y4760&lt;107),VLOOKUP($W4760,日射量と図３!$E$6:$G$34,3,TRUE),IF(AND(107&lt;=Y4760,Y4760&lt;143),VLOOKUP($W4760,日射量と図３!$E$6:$H$34,4,TRUE),VLOOKUP($W4760,日射量と図３!$E$6:$I$34,5,TRUE))))))</f>
        <v/>
      </c>
      <c r="AB4760" s="4" t="str">
        <f>IF($V4760="","",IF(Z4760&lt;36,0,IF(AND(36&lt;=Z4760,Z4760&lt;71),VLOOKUP($W4760,日射量と図３!$E$6:$F$34,2,TRUE),IF(AND(71&lt;=Z4760,Z4760&lt;107),VLOOKUP($W4760,日射量と図３!$E$6:$G$34,3,TRUE),IF(AND(107&lt;=Z4760,Z4760&lt;143),VLOOKUP($W4760,日射量と図３!$E$6:$H$34,4,TRUE),VLOOKUP($W4760,日射量と図３!$E$6:$I$34,5,TRUE))))))</f>
        <v/>
      </c>
      <c r="AC4760" s="382" t="str">
        <f t="shared" si="905"/>
        <v/>
      </c>
      <c r="AD4760" s="382" t="str">
        <f t="shared" si="906"/>
        <v/>
      </c>
    </row>
    <row r="4761" spans="11:30" ht="13.5" customHeight="1">
      <c r="K4761" s="4">
        <f t="shared" si="898"/>
        <v>12</v>
      </c>
      <c r="L4761" s="34">
        <v>43450</v>
      </c>
      <c r="M4761" s="4">
        <v>199</v>
      </c>
      <c r="N4761" s="4">
        <v>6</v>
      </c>
      <c r="O4761" s="31">
        <v>0.20833333333333334</v>
      </c>
      <c r="P4761" s="35">
        <v>5.0999999999999996</v>
      </c>
      <c r="Q4761" s="36">
        <f t="shared" si="899"/>
        <v>15</v>
      </c>
      <c r="R4761" s="4">
        <f t="shared" si="900"/>
        <v>9.9</v>
      </c>
      <c r="S4761" s="31">
        <f t="shared" si="903"/>
        <v>0.20944444444444443</v>
      </c>
      <c r="T4761" s="31">
        <f t="shared" si="904"/>
        <v>0.77601851851851855</v>
      </c>
      <c r="U4761" s="4">
        <f t="shared" si="902"/>
        <v>0</v>
      </c>
      <c r="V4761" s="4" t="str">
        <f t="shared" si="897"/>
        <v/>
      </c>
      <c r="W4761" s="18" t="str">
        <f>IF(V4761="","",VLOOKUP(L4761,日射量と図３!$A$4:$C$368,3,TRUE)*238.85/100)</f>
        <v/>
      </c>
      <c r="X4761" s="4" t="str">
        <f t="shared" si="901"/>
        <v/>
      </c>
      <c r="Y4761" s="4" t="str">
        <f t="shared" si="895"/>
        <v/>
      </c>
      <c r="Z4761" s="4" t="str">
        <f t="shared" si="896"/>
        <v/>
      </c>
      <c r="AA4761" s="4" t="str">
        <f>IF($V4761="","",IF(Y4761&lt;36,0,IF(AND(36&lt;=Y4761,Y4761&lt;71),VLOOKUP($W4761,日射量と図３!$E$6:$F$34,2,TRUE),IF(AND(71&lt;=Y4761,Y4761&lt;107),VLOOKUP($W4761,日射量と図３!$E$6:$G$34,3,TRUE),IF(AND(107&lt;=Y4761,Y4761&lt;143),VLOOKUP($W4761,日射量と図３!$E$6:$H$34,4,TRUE),VLOOKUP($W4761,日射量と図３!$E$6:$I$34,5,TRUE))))))</f>
        <v/>
      </c>
      <c r="AB4761" s="4" t="str">
        <f>IF($V4761="","",IF(Z4761&lt;36,0,IF(AND(36&lt;=Z4761,Z4761&lt;71),VLOOKUP($W4761,日射量と図３!$E$6:$F$34,2,TRUE),IF(AND(71&lt;=Z4761,Z4761&lt;107),VLOOKUP($W4761,日射量と図３!$E$6:$G$34,3,TRUE),IF(AND(107&lt;=Z4761,Z4761&lt;143),VLOOKUP($W4761,日射量と図３!$E$6:$H$34,4,TRUE),VLOOKUP($W4761,日射量と図３!$E$6:$I$34,5,TRUE))))))</f>
        <v/>
      </c>
      <c r="AC4761" s="382" t="str">
        <f t="shared" si="905"/>
        <v/>
      </c>
      <c r="AD4761" s="382" t="str">
        <f t="shared" si="906"/>
        <v/>
      </c>
    </row>
    <row r="4762" spans="11:30" ht="13.5" customHeight="1">
      <c r="K4762" s="4">
        <f t="shared" si="898"/>
        <v>12</v>
      </c>
      <c r="L4762" s="34">
        <v>43450</v>
      </c>
      <c r="M4762" s="4">
        <v>199</v>
      </c>
      <c r="N4762" s="4">
        <v>7</v>
      </c>
      <c r="O4762" s="31">
        <v>0.25</v>
      </c>
      <c r="P4762" s="35">
        <v>5.25</v>
      </c>
      <c r="Q4762" s="36">
        <f t="shared" si="899"/>
        <v>15</v>
      </c>
      <c r="R4762" s="4">
        <f t="shared" si="900"/>
        <v>9.75</v>
      </c>
      <c r="S4762" s="31">
        <f t="shared" si="903"/>
        <v>0.20944444444444443</v>
      </c>
      <c r="T4762" s="31">
        <f t="shared" si="904"/>
        <v>0.77601851851851855</v>
      </c>
      <c r="U4762" s="4">
        <f t="shared" si="902"/>
        <v>9.75</v>
      </c>
      <c r="V4762" s="4" t="str">
        <f t="shared" si="897"/>
        <v/>
      </c>
      <c r="W4762" s="18" t="str">
        <f>IF(V4762="","",VLOOKUP(L4762,日射量と図３!$A$4:$C$368,3,TRUE)*238.85/100)</f>
        <v/>
      </c>
      <c r="X4762" s="4" t="str">
        <f t="shared" si="901"/>
        <v/>
      </c>
      <c r="Y4762" s="4" t="str">
        <f t="shared" si="895"/>
        <v/>
      </c>
      <c r="Z4762" s="4" t="str">
        <f t="shared" si="896"/>
        <v/>
      </c>
      <c r="AA4762" s="4" t="str">
        <f>IF($V4762="","",IF(Y4762&lt;36,0,IF(AND(36&lt;=Y4762,Y4762&lt;71),VLOOKUP($W4762,日射量と図３!$E$6:$F$34,2,TRUE),IF(AND(71&lt;=Y4762,Y4762&lt;107),VLOOKUP($W4762,日射量と図３!$E$6:$G$34,3,TRUE),IF(AND(107&lt;=Y4762,Y4762&lt;143),VLOOKUP($W4762,日射量と図３!$E$6:$H$34,4,TRUE),VLOOKUP($W4762,日射量と図３!$E$6:$I$34,5,TRUE))))))</f>
        <v/>
      </c>
      <c r="AB4762" s="4" t="str">
        <f>IF($V4762="","",IF(Z4762&lt;36,0,IF(AND(36&lt;=Z4762,Z4762&lt;71),VLOOKUP($W4762,日射量と図３!$E$6:$F$34,2,TRUE),IF(AND(71&lt;=Z4762,Z4762&lt;107),VLOOKUP($W4762,日射量と図３!$E$6:$G$34,3,TRUE),IF(AND(107&lt;=Z4762,Z4762&lt;143),VLOOKUP($W4762,日射量と図３!$E$6:$H$34,4,TRUE),VLOOKUP($W4762,日射量と図３!$E$6:$I$34,5,TRUE))))))</f>
        <v/>
      </c>
      <c r="AC4762" s="382" t="str">
        <f t="shared" si="905"/>
        <v/>
      </c>
      <c r="AD4762" s="382" t="str">
        <f t="shared" si="906"/>
        <v/>
      </c>
    </row>
    <row r="4763" spans="11:30" ht="13.5" customHeight="1">
      <c r="K4763" s="4">
        <f t="shared" si="898"/>
        <v>12</v>
      </c>
      <c r="L4763" s="34">
        <v>43450</v>
      </c>
      <c r="M4763" s="4">
        <v>199</v>
      </c>
      <c r="N4763" s="4">
        <v>8</v>
      </c>
      <c r="O4763" s="31">
        <v>0.29166666666666669</v>
      </c>
      <c r="P4763" s="35">
        <v>5.1999999999999993</v>
      </c>
      <c r="Q4763" s="36">
        <f t="shared" si="899"/>
        <v>12</v>
      </c>
      <c r="R4763" s="4">
        <f t="shared" si="900"/>
        <v>6.8000000000000007</v>
      </c>
      <c r="S4763" s="31">
        <f t="shared" si="903"/>
        <v>0.20944444444444443</v>
      </c>
      <c r="T4763" s="31">
        <f t="shared" si="904"/>
        <v>0.77601851851851855</v>
      </c>
      <c r="U4763" s="4">
        <f t="shared" si="902"/>
        <v>6.8000000000000007</v>
      </c>
      <c r="V4763" s="4" t="str">
        <f t="shared" si="897"/>
        <v/>
      </c>
      <c r="W4763" s="18" t="str">
        <f>IF(V4763="","",VLOOKUP(L4763,日射量と図３!$A$4:$C$368,3,TRUE)*238.85/100)</f>
        <v/>
      </c>
      <c r="X4763" s="4" t="str">
        <f t="shared" si="901"/>
        <v/>
      </c>
      <c r="Y4763" s="4" t="str">
        <f t="shared" si="895"/>
        <v/>
      </c>
      <c r="Z4763" s="4" t="str">
        <f t="shared" si="896"/>
        <v/>
      </c>
      <c r="AA4763" s="4" t="str">
        <f>IF($V4763="","",IF(Y4763&lt;36,0,IF(AND(36&lt;=Y4763,Y4763&lt;71),VLOOKUP($W4763,日射量と図３!$E$6:$F$34,2,TRUE),IF(AND(71&lt;=Y4763,Y4763&lt;107),VLOOKUP($W4763,日射量と図３!$E$6:$G$34,3,TRUE),IF(AND(107&lt;=Y4763,Y4763&lt;143),VLOOKUP($W4763,日射量と図３!$E$6:$H$34,4,TRUE),VLOOKUP($W4763,日射量と図３!$E$6:$I$34,5,TRUE))))))</f>
        <v/>
      </c>
      <c r="AB4763" s="4" t="str">
        <f>IF($V4763="","",IF(Z4763&lt;36,0,IF(AND(36&lt;=Z4763,Z4763&lt;71),VLOOKUP($W4763,日射量と図３!$E$6:$F$34,2,TRUE),IF(AND(71&lt;=Z4763,Z4763&lt;107),VLOOKUP($W4763,日射量と図３!$E$6:$G$34,3,TRUE),IF(AND(107&lt;=Z4763,Z4763&lt;143),VLOOKUP($W4763,日射量と図３!$E$6:$H$34,4,TRUE),VLOOKUP($W4763,日射量と図３!$E$6:$I$34,5,TRUE))))))</f>
        <v/>
      </c>
      <c r="AC4763" s="382" t="str">
        <f t="shared" si="905"/>
        <v/>
      </c>
      <c r="AD4763" s="382" t="str">
        <f t="shared" si="906"/>
        <v/>
      </c>
    </row>
    <row r="4764" spans="11:30" ht="13.5" customHeight="1">
      <c r="K4764" s="4">
        <f t="shared" si="898"/>
        <v>12</v>
      </c>
      <c r="L4764" s="34">
        <v>43450</v>
      </c>
      <c r="M4764" s="4">
        <v>199</v>
      </c>
      <c r="N4764" s="4">
        <v>9</v>
      </c>
      <c r="O4764" s="31">
        <v>0.33333333333333331</v>
      </c>
      <c r="P4764" s="35">
        <v>5.5</v>
      </c>
      <c r="Q4764" s="36">
        <f t="shared" si="899"/>
        <v>12</v>
      </c>
      <c r="R4764" s="4">
        <f t="shared" si="900"/>
        <v>6.5</v>
      </c>
      <c r="S4764" s="31">
        <f t="shared" si="903"/>
        <v>0.20944444444444443</v>
      </c>
      <c r="T4764" s="31">
        <f t="shared" si="904"/>
        <v>0.77601851851851855</v>
      </c>
      <c r="U4764" s="4">
        <f t="shared" si="902"/>
        <v>6.5</v>
      </c>
      <c r="V4764" s="4" t="str">
        <f t="shared" si="897"/>
        <v/>
      </c>
      <c r="W4764" s="18" t="str">
        <f>IF(V4764="","",VLOOKUP(L4764,日射量と図３!$A$4:$C$368,3,TRUE)*238.85/100)</f>
        <v/>
      </c>
      <c r="X4764" s="4" t="str">
        <f t="shared" si="901"/>
        <v/>
      </c>
      <c r="Y4764" s="4" t="str">
        <f t="shared" si="895"/>
        <v/>
      </c>
      <c r="Z4764" s="4" t="str">
        <f t="shared" si="896"/>
        <v/>
      </c>
      <c r="AA4764" s="4" t="str">
        <f>IF($V4764="","",IF(Y4764&lt;36,0,IF(AND(36&lt;=Y4764,Y4764&lt;71),VLOOKUP($W4764,日射量と図３!$E$6:$F$34,2,TRUE),IF(AND(71&lt;=Y4764,Y4764&lt;107),VLOOKUP($W4764,日射量と図３!$E$6:$G$34,3,TRUE),IF(AND(107&lt;=Y4764,Y4764&lt;143),VLOOKUP($W4764,日射量と図３!$E$6:$H$34,4,TRUE),VLOOKUP($W4764,日射量と図３!$E$6:$I$34,5,TRUE))))))</f>
        <v/>
      </c>
      <c r="AB4764" s="4" t="str">
        <f>IF($V4764="","",IF(Z4764&lt;36,0,IF(AND(36&lt;=Z4764,Z4764&lt;71),VLOOKUP($W4764,日射量と図３!$E$6:$F$34,2,TRUE),IF(AND(71&lt;=Z4764,Z4764&lt;107),VLOOKUP($W4764,日射量と図３!$E$6:$G$34,3,TRUE),IF(AND(107&lt;=Z4764,Z4764&lt;143),VLOOKUP($W4764,日射量と図３!$E$6:$H$34,4,TRUE),VLOOKUP($W4764,日射量と図３!$E$6:$I$34,5,TRUE))))))</f>
        <v/>
      </c>
      <c r="AC4764" s="382" t="str">
        <f t="shared" si="905"/>
        <v/>
      </c>
      <c r="AD4764" s="382" t="str">
        <f t="shared" si="906"/>
        <v/>
      </c>
    </row>
    <row r="4765" spans="11:30" ht="13.5" customHeight="1">
      <c r="K4765" s="4">
        <f t="shared" si="898"/>
        <v>12</v>
      </c>
      <c r="L4765" s="34">
        <v>43450</v>
      </c>
      <c r="M4765" s="4">
        <v>199</v>
      </c>
      <c r="N4765" s="4">
        <v>10</v>
      </c>
      <c r="O4765" s="31">
        <v>0.375</v>
      </c>
      <c r="P4765" s="35">
        <v>6.5900000000000007</v>
      </c>
      <c r="Q4765" s="36">
        <f t="shared" si="899"/>
        <v>12</v>
      </c>
      <c r="R4765" s="4">
        <f t="shared" si="900"/>
        <v>5.4099999999999993</v>
      </c>
      <c r="S4765" s="31">
        <f t="shared" si="903"/>
        <v>0.20944444444444443</v>
      </c>
      <c r="T4765" s="31">
        <f t="shared" si="904"/>
        <v>0.77601851851851855</v>
      </c>
      <c r="U4765" s="4">
        <f t="shared" si="902"/>
        <v>5.4099999999999993</v>
      </c>
      <c r="V4765" s="4" t="str">
        <f t="shared" si="897"/>
        <v/>
      </c>
      <c r="W4765" s="18" t="str">
        <f>IF(V4765="","",VLOOKUP(L4765,日射量と図３!$A$4:$C$368,3,TRUE)*238.85/100)</f>
        <v/>
      </c>
      <c r="X4765" s="4" t="str">
        <f t="shared" si="901"/>
        <v/>
      </c>
      <c r="Y4765" s="4" t="str">
        <f t="shared" si="895"/>
        <v/>
      </c>
      <c r="Z4765" s="4" t="str">
        <f t="shared" si="896"/>
        <v/>
      </c>
      <c r="AA4765" s="4" t="str">
        <f>IF($V4765="","",IF(Y4765&lt;36,0,IF(AND(36&lt;=Y4765,Y4765&lt;71),VLOOKUP($W4765,日射量と図３!$E$6:$F$34,2,TRUE),IF(AND(71&lt;=Y4765,Y4765&lt;107),VLOOKUP($W4765,日射量と図３!$E$6:$G$34,3,TRUE),IF(AND(107&lt;=Y4765,Y4765&lt;143),VLOOKUP($W4765,日射量と図３!$E$6:$H$34,4,TRUE),VLOOKUP($W4765,日射量と図３!$E$6:$I$34,5,TRUE))))))</f>
        <v/>
      </c>
      <c r="AB4765" s="4" t="str">
        <f>IF($V4765="","",IF(Z4765&lt;36,0,IF(AND(36&lt;=Z4765,Z4765&lt;71),VLOOKUP($W4765,日射量と図３!$E$6:$F$34,2,TRUE),IF(AND(71&lt;=Z4765,Z4765&lt;107),VLOOKUP($W4765,日射量と図３!$E$6:$G$34,3,TRUE),IF(AND(107&lt;=Z4765,Z4765&lt;143),VLOOKUP($W4765,日射量と図３!$E$6:$H$34,4,TRUE),VLOOKUP($W4765,日射量と図３!$E$6:$I$34,5,TRUE))))))</f>
        <v/>
      </c>
      <c r="AC4765" s="382" t="str">
        <f t="shared" si="905"/>
        <v/>
      </c>
      <c r="AD4765" s="382" t="str">
        <f t="shared" si="906"/>
        <v/>
      </c>
    </row>
    <row r="4766" spans="11:30" ht="13.5" customHeight="1">
      <c r="K4766" s="4">
        <f t="shared" si="898"/>
        <v>12</v>
      </c>
      <c r="L4766" s="34">
        <v>43450</v>
      </c>
      <c r="M4766" s="4">
        <v>199</v>
      </c>
      <c r="N4766" s="4">
        <v>11</v>
      </c>
      <c r="O4766" s="31">
        <v>0.41666666666666669</v>
      </c>
      <c r="P4766" s="35">
        <v>7.4200000000000017</v>
      </c>
      <c r="Q4766" s="36">
        <f t="shared" si="899"/>
        <v>12</v>
      </c>
      <c r="R4766" s="4">
        <f t="shared" si="900"/>
        <v>4.5799999999999983</v>
      </c>
      <c r="S4766" s="31">
        <f t="shared" si="903"/>
        <v>0.20944444444444443</v>
      </c>
      <c r="T4766" s="31">
        <f t="shared" si="904"/>
        <v>0.77601851851851855</v>
      </c>
      <c r="U4766" s="4">
        <f t="shared" si="902"/>
        <v>4.5799999999999983</v>
      </c>
      <c r="V4766" s="4" t="str">
        <f t="shared" si="897"/>
        <v/>
      </c>
      <c r="W4766" s="18" t="str">
        <f>IF(V4766="","",VLOOKUP(L4766,日射量と図３!$A$4:$C$368,3,TRUE)*238.85/100)</f>
        <v/>
      </c>
      <c r="X4766" s="4" t="str">
        <f t="shared" si="901"/>
        <v/>
      </c>
      <c r="Y4766" s="4" t="str">
        <f t="shared" si="895"/>
        <v/>
      </c>
      <c r="Z4766" s="4" t="str">
        <f t="shared" si="896"/>
        <v/>
      </c>
      <c r="AA4766" s="4" t="str">
        <f>IF($V4766="","",IF(Y4766&lt;36,0,IF(AND(36&lt;=Y4766,Y4766&lt;71),VLOOKUP($W4766,日射量と図３!$E$6:$F$34,2,TRUE),IF(AND(71&lt;=Y4766,Y4766&lt;107),VLOOKUP($W4766,日射量と図３!$E$6:$G$34,3,TRUE),IF(AND(107&lt;=Y4766,Y4766&lt;143),VLOOKUP($W4766,日射量と図３!$E$6:$H$34,4,TRUE),VLOOKUP($W4766,日射量と図３!$E$6:$I$34,5,TRUE))))))</f>
        <v/>
      </c>
      <c r="AB4766" s="4" t="str">
        <f>IF($V4766="","",IF(Z4766&lt;36,0,IF(AND(36&lt;=Z4766,Z4766&lt;71),VLOOKUP($W4766,日射量と図３!$E$6:$F$34,2,TRUE),IF(AND(71&lt;=Z4766,Z4766&lt;107),VLOOKUP($W4766,日射量と図３!$E$6:$G$34,3,TRUE),IF(AND(107&lt;=Z4766,Z4766&lt;143),VLOOKUP($W4766,日射量と図３!$E$6:$H$34,4,TRUE),VLOOKUP($W4766,日射量と図３!$E$6:$I$34,5,TRUE))))))</f>
        <v/>
      </c>
      <c r="AC4766" s="382" t="str">
        <f t="shared" si="905"/>
        <v/>
      </c>
      <c r="AD4766" s="382" t="str">
        <f t="shared" si="906"/>
        <v/>
      </c>
    </row>
    <row r="4767" spans="11:30" ht="13.5" customHeight="1">
      <c r="K4767" s="4">
        <f t="shared" si="898"/>
        <v>12</v>
      </c>
      <c r="L4767" s="34">
        <v>43450</v>
      </c>
      <c r="M4767" s="4">
        <v>199</v>
      </c>
      <c r="N4767" s="4">
        <v>12</v>
      </c>
      <c r="O4767" s="31">
        <v>0.45833333333333331</v>
      </c>
      <c r="P4767" s="35">
        <v>8.1999999999999993</v>
      </c>
      <c r="Q4767" s="36">
        <f t="shared" si="899"/>
        <v>12</v>
      </c>
      <c r="R4767" s="4">
        <f t="shared" si="900"/>
        <v>3.8000000000000007</v>
      </c>
      <c r="S4767" s="31">
        <f t="shared" si="903"/>
        <v>0.20944444444444443</v>
      </c>
      <c r="T4767" s="31">
        <f t="shared" si="904"/>
        <v>0.77601851851851855</v>
      </c>
      <c r="U4767" s="4">
        <f t="shared" si="902"/>
        <v>3.8000000000000007</v>
      </c>
      <c r="V4767" s="4" t="str">
        <f t="shared" si="897"/>
        <v/>
      </c>
      <c r="W4767" s="18" t="str">
        <f>IF(V4767="","",VLOOKUP(L4767,日射量と図３!$A$4:$C$368,3,TRUE)*238.85/100)</f>
        <v/>
      </c>
      <c r="X4767" s="4" t="str">
        <f t="shared" si="901"/>
        <v/>
      </c>
      <c r="Y4767" s="4" t="str">
        <f t="shared" ref="Y4767:Y4830" si="907">IF(V4767="","",$AH$30*V4767/(($AG$18/$AH$18)*X4767))</f>
        <v/>
      </c>
      <c r="Z4767" s="4" t="str">
        <f t="shared" ref="Z4767:Z4830" si="908">IF(V4767="","",$AH$30*V4767/(($AG$19/$AH$19)*X4767))</f>
        <v/>
      </c>
      <c r="AA4767" s="4" t="str">
        <f>IF($V4767="","",IF(Y4767&lt;36,0,IF(AND(36&lt;=Y4767,Y4767&lt;71),VLOOKUP($W4767,日射量と図３!$E$6:$F$34,2,TRUE),IF(AND(71&lt;=Y4767,Y4767&lt;107),VLOOKUP($W4767,日射量と図３!$E$6:$G$34,3,TRUE),IF(AND(107&lt;=Y4767,Y4767&lt;143),VLOOKUP($W4767,日射量と図３!$E$6:$H$34,4,TRUE),VLOOKUP($W4767,日射量と図３!$E$6:$I$34,5,TRUE))))))</f>
        <v/>
      </c>
      <c r="AB4767" s="4" t="str">
        <f>IF($V4767="","",IF(Z4767&lt;36,0,IF(AND(36&lt;=Z4767,Z4767&lt;71),VLOOKUP($W4767,日射量と図３!$E$6:$F$34,2,TRUE),IF(AND(71&lt;=Z4767,Z4767&lt;107),VLOOKUP($W4767,日射量と図３!$E$6:$G$34,3,TRUE),IF(AND(107&lt;=Z4767,Z4767&lt;143),VLOOKUP($W4767,日射量と図３!$E$6:$H$34,4,TRUE),VLOOKUP($W4767,日射量と図３!$E$6:$I$34,5,TRUE))))))</f>
        <v/>
      </c>
      <c r="AC4767" s="382" t="str">
        <f t="shared" si="905"/>
        <v/>
      </c>
      <c r="AD4767" s="382" t="str">
        <f t="shared" si="906"/>
        <v/>
      </c>
    </row>
    <row r="4768" spans="11:30" ht="13.5" customHeight="1">
      <c r="K4768" s="4">
        <f t="shared" si="898"/>
        <v>12</v>
      </c>
      <c r="L4768" s="34">
        <v>43450</v>
      </c>
      <c r="M4768" s="4">
        <v>199</v>
      </c>
      <c r="N4768" s="4">
        <v>13</v>
      </c>
      <c r="O4768" s="31">
        <v>0.5</v>
      </c>
      <c r="P4768" s="35">
        <v>8.75</v>
      </c>
      <c r="Q4768" s="36">
        <f t="shared" si="899"/>
        <v>12</v>
      </c>
      <c r="R4768" s="4">
        <f t="shared" si="900"/>
        <v>3.25</v>
      </c>
      <c r="S4768" s="31">
        <f t="shared" si="903"/>
        <v>0.20944444444444443</v>
      </c>
      <c r="T4768" s="31">
        <f t="shared" si="904"/>
        <v>0.77601851851851855</v>
      </c>
      <c r="U4768" s="4">
        <f t="shared" si="902"/>
        <v>3.25</v>
      </c>
      <c r="V4768" s="4" t="str">
        <f t="shared" si="897"/>
        <v/>
      </c>
      <c r="W4768" s="18" t="str">
        <f>IF(V4768="","",VLOOKUP(L4768,日射量と図３!$A$4:$C$368,3,TRUE)*238.85/100)</f>
        <v/>
      </c>
      <c r="X4768" s="4" t="str">
        <f t="shared" si="901"/>
        <v/>
      </c>
      <c r="Y4768" s="4" t="str">
        <f t="shared" si="907"/>
        <v/>
      </c>
      <c r="Z4768" s="4" t="str">
        <f t="shared" si="908"/>
        <v/>
      </c>
      <c r="AA4768" s="4" t="str">
        <f>IF($V4768="","",IF(Y4768&lt;36,0,IF(AND(36&lt;=Y4768,Y4768&lt;71),VLOOKUP($W4768,日射量と図３!$E$6:$F$34,2,TRUE),IF(AND(71&lt;=Y4768,Y4768&lt;107),VLOOKUP($W4768,日射量と図３!$E$6:$G$34,3,TRUE),IF(AND(107&lt;=Y4768,Y4768&lt;143),VLOOKUP($W4768,日射量と図３!$E$6:$H$34,4,TRUE),VLOOKUP($W4768,日射量と図３!$E$6:$I$34,5,TRUE))))))</f>
        <v/>
      </c>
      <c r="AB4768" s="4" t="str">
        <f>IF($V4768="","",IF(Z4768&lt;36,0,IF(AND(36&lt;=Z4768,Z4768&lt;71),VLOOKUP($W4768,日射量と図３!$E$6:$F$34,2,TRUE),IF(AND(71&lt;=Z4768,Z4768&lt;107),VLOOKUP($W4768,日射量と図３!$E$6:$G$34,3,TRUE),IF(AND(107&lt;=Z4768,Z4768&lt;143),VLOOKUP($W4768,日射量と図３!$E$6:$H$34,4,TRUE),VLOOKUP($W4768,日射量と図３!$E$6:$I$34,5,TRUE))))))</f>
        <v/>
      </c>
      <c r="AC4768" s="382" t="str">
        <f t="shared" si="905"/>
        <v/>
      </c>
      <c r="AD4768" s="382" t="str">
        <f t="shared" si="906"/>
        <v/>
      </c>
    </row>
    <row r="4769" spans="11:30" ht="13.5" customHeight="1">
      <c r="K4769" s="4">
        <f t="shared" si="898"/>
        <v>12</v>
      </c>
      <c r="L4769" s="34">
        <v>43450</v>
      </c>
      <c r="M4769" s="4">
        <v>199</v>
      </c>
      <c r="N4769" s="4">
        <v>14</v>
      </c>
      <c r="O4769" s="31">
        <v>0.54166666666666663</v>
      </c>
      <c r="P4769" s="35">
        <v>8.9999999999999982</v>
      </c>
      <c r="Q4769" s="36">
        <f t="shared" si="899"/>
        <v>12</v>
      </c>
      <c r="R4769" s="4">
        <f t="shared" si="900"/>
        <v>3.0000000000000018</v>
      </c>
      <c r="S4769" s="31">
        <f t="shared" si="903"/>
        <v>0.20944444444444443</v>
      </c>
      <c r="T4769" s="31">
        <f t="shared" si="904"/>
        <v>0.77601851851851855</v>
      </c>
      <c r="U4769" s="4">
        <f t="shared" si="902"/>
        <v>3.0000000000000018</v>
      </c>
      <c r="V4769" s="4" t="str">
        <f t="shared" si="897"/>
        <v/>
      </c>
      <c r="W4769" s="18" t="str">
        <f>IF(V4769="","",VLOOKUP(L4769,日射量と図３!$A$4:$C$368,3,TRUE)*238.85/100)</f>
        <v/>
      </c>
      <c r="X4769" s="4" t="str">
        <f t="shared" si="901"/>
        <v/>
      </c>
      <c r="Y4769" s="4" t="str">
        <f t="shared" si="907"/>
        <v/>
      </c>
      <c r="Z4769" s="4" t="str">
        <f t="shared" si="908"/>
        <v/>
      </c>
      <c r="AA4769" s="4" t="str">
        <f>IF($V4769="","",IF(Y4769&lt;36,0,IF(AND(36&lt;=Y4769,Y4769&lt;71),VLOOKUP($W4769,日射量と図３!$E$6:$F$34,2,TRUE),IF(AND(71&lt;=Y4769,Y4769&lt;107),VLOOKUP($W4769,日射量と図３!$E$6:$G$34,3,TRUE),IF(AND(107&lt;=Y4769,Y4769&lt;143),VLOOKUP($W4769,日射量と図３!$E$6:$H$34,4,TRUE),VLOOKUP($W4769,日射量と図３!$E$6:$I$34,5,TRUE))))))</f>
        <v/>
      </c>
      <c r="AB4769" s="4" t="str">
        <f>IF($V4769="","",IF(Z4769&lt;36,0,IF(AND(36&lt;=Z4769,Z4769&lt;71),VLOOKUP($W4769,日射量と図３!$E$6:$F$34,2,TRUE),IF(AND(71&lt;=Z4769,Z4769&lt;107),VLOOKUP($W4769,日射量と図３!$E$6:$G$34,3,TRUE),IF(AND(107&lt;=Z4769,Z4769&lt;143),VLOOKUP($W4769,日射量と図３!$E$6:$H$34,4,TRUE),VLOOKUP($W4769,日射量と図３!$E$6:$I$34,5,TRUE))))))</f>
        <v/>
      </c>
      <c r="AC4769" s="382" t="str">
        <f t="shared" si="905"/>
        <v/>
      </c>
      <c r="AD4769" s="382" t="str">
        <f t="shared" si="906"/>
        <v/>
      </c>
    </row>
    <row r="4770" spans="11:30" ht="13.5" customHeight="1">
      <c r="K4770" s="4">
        <f t="shared" si="898"/>
        <v>12</v>
      </c>
      <c r="L4770" s="34">
        <v>43450</v>
      </c>
      <c r="M4770" s="4">
        <v>199</v>
      </c>
      <c r="N4770" s="4">
        <v>15</v>
      </c>
      <c r="O4770" s="31">
        <v>0.58333333333333337</v>
      </c>
      <c r="P4770" s="35">
        <v>9.0799999999999983</v>
      </c>
      <c r="Q4770" s="36">
        <f t="shared" si="899"/>
        <v>12</v>
      </c>
      <c r="R4770" s="4">
        <f t="shared" si="900"/>
        <v>2.9200000000000017</v>
      </c>
      <c r="S4770" s="31">
        <f t="shared" si="903"/>
        <v>0.20944444444444443</v>
      </c>
      <c r="T4770" s="31">
        <f t="shared" si="904"/>
        <v>0.77601851851851855</v>
      </c>
      <c r="U4770" s="4">
        <f t="shared" si="902"/>
        <v>2.9200000000000017</v>
      </c>
      <c r="V4770" s="4" t="str">
        <f t="shared" si="897"/>
        <v/>
      </c>
      <c r="W4770" s="18" t="str">
        <f>IF(V4770="","",VLOOKUP(L4770,日射量と図３!$A$4:$C$368,3,TRUE)*238.85/100)</f>
        <v/>
      </c>
      <c r="X4770" s="4" t="str">
        <f t="shared" si="901"/>
        <v/>
      </c>
      <c r="Y4770" s="4" t="str">
        <f t="shared" si="907"/>
        <v/>
      </c>
      <c r="Z4770" s="4" t="str">
        <f t="shared" si="908"/>
        <v/>
      </c>
      <c r="AA4770" s="4" t="str">
        <f>IF($V4770="","",IF(Y4770&lt;36,0,IF(AND(36&lt;=Y4770,Y4770&lt;71),VLOOKUP($W4770,日射量と図３!$E$6:$F$34,2,TRUE),IF(AND(71&lt;=Y4770,Y4770&lt;107),VLOOKUP($W4770,日射量と図３!$E$6:$G$34,3,TRUE),IF(AND(107&lt;=Y4770,Y4770&lt;143),VLOOKUP($W4770,日射量と図３!$E$6:$H$34,4,TRUE),VLOOKUP($W4770,日射量と図３!$E$6:$I$34,5,TRUE))))))</f>
        <v/>
      </c>
      <c r="AB4770" s="4" t="str">
        <f>IF($V4770="","",IF(Z4770&lt;36,0,IF(AND(36&lt;=Z4770,Z4770&lt;71),VLOOKUP($W4770,日射量と図３!$E$6:$F$34,2,TRUE),IF(AND(71&lt;=Z4770,Z4770&lt;107),VLOOKUP($W4770,日射量と図３!$E$6:$G$34,3,TRUE),IF(AND(107&lt;=Z4770,Z4770&lt;143),VLOOKUP($W4770,日射量と図３!$E$6:$H$34,4,TRUE),VLOOKUP($W4770,日射量と図３!$E$6:$I$34,5,TRUE))))))</f>
        <v/>
      </c>
      <c r="AC4770" s="382" t="str">
        <f t="shared" si="905"/>
        <v/>
      </c>
      <c r="AD4770" s="382" t="str">
        <f t="shared" si="906"/>
        <v/>
      </c>
    </row>
    <row r="4771" spans="11:30" ht="13.5" customHeight="1">
      <c r="K4771" s="4">
        <f t="shared" si="898"/>
        <v>12</v>
      </c>
      <c r="L4771" s="34">
        <v>43450</v>
      </c>
      <c r="M4771" s="4">
        <v>199</v>
      </c>
      <c r="N4771" s="4">
        <v>16</v>
      </c>
      <c r="O4771" s="31">
        <v>0.625</v>
      </c>
      <c r="P4771" s="35">
        <v>8.4799999999999986</v>
      </c>
      <c r="Q4771" s="36">
        <f t="shared" si="899"/>
        <v>16</v>
      </c>
      <c r="R4771" s="4">
        <f t="shared" si="900"/>
        <v>7.5200000000000014</v>
      </c>
      <c r="S4771" s="31">
        <f t="shared" si="903"/>
        <v>0.20944444444444443</v>
      </c>
      <c r="T4771" s="31">
        <f t="shared" si="904"/>
        <v>0.77601851851851855</v>
      </c>
      <c r="U4771" s="4">
        <f t="shared" si="902"/>
        <v>7.5200000000000014</v>
      </c>
      <c r="V4771" s="4" t="str">
        <f t="shared" si="897"/>
        <v/>
      </c>
      <c r="W4771" s="18" t="str">
        <f>IF(V4771="","",VLOOKUP(L4771,日射量と図３!$A$4:$C$368,3,TRUE)*238.85/100)</f>
        <v/>
      </c>
      <c r="X4771" s="4" t="str">
        <f t="shared" si="901"/>
        <v/>
      </c>
      <c r="Y4771" s="4" t="str">
        <f t="shared" si="907"/>
        <v/>
      </c>
      <c r="Z4771" s="4" t="str">
        <f t="shared" si="908"/>
        <v/>
      </c>
      <c r="AA4771" s="4" t="str">
        <f>IF($V4771="","",IF(Y4771&lt;36,0,IF(AND(36&lt;=Y4771,Y4771&lt;71),VLOOKUP($W4771,日射量と図３!$E$6:$F$34,2,TRUE),IF(AND(71&lt;=Y4771,Y4771&lt;107),VLOOKUP($W4771,日射量と図３!$E$6:$G$34,3,TRUE),IF(AND(107&lt;=Y4771,Y4771&lt;143),VLOOKUP($W4771,日射量と図３!$E$6:$H$34,4,TRUE),VLOOKUP($W4771,日射量と図３!$E$6:$I$34,5,TRUE))))))</f>
        <v/>
      </c>
      <c r="AB4771" s="4" t="str">
        <f>IF($V4771="","",IF(Z4771&lt;36,0,IF(AND(36&lt;=Z4771,Z4771&lt;71),VLOOKUP($W4771,日射量と図３!$E$6:$F$34,2,TRUE),IF(AND(71&lt;=Z4771,Z4771&lt;107),VLOOKUP($W4771,日射量と図３!$E$6:$G$34,3,TRUE),IF(AND(107&lt;=Z4771,Z4771&lt;143),VLOOKUP($W4771,日射量と図３!$E$6:$H$34,4,TRUE),VLOOKUP($W4771,日射量と図３!$E$6:$I$34,5,TRUE))))))</f>
        <v/>
      </c>
      <c r="AC4771" s="382" t="str">
        <f t="shared" si="905"/>
        <v/>
      </c>
      <c r="AD4771" s="382" t="str">
        <f t="shared" si="906"/>
        <v/>
      </c>
    </row>
    <row r="4772" spans="11:30" ht="13.5" customHeight="1">
      <c r="K4772" s="4">
        <f t="shared" si="898"/>
        <v>12</v>
      </c>
      <c r="L4772" s="34">
        <v>43450</v>
      </c>
      <c r="M4772" s="4">
        <v>199</v>
      </c>
      <c r="N4772" s="4">
        <v>17</v>
      </c>
      <c r="O4772" s="31">
        <v>0.66666666666666663</v>
      </c>
      <c r="P4772" s="35">
        <v>7.8199999999999985</v>
      </c>
      <c r="Q4772" s="36">
        <f t="shared" si="899"/>
        <v>16</v>
      </c>
      <c r="R4772" s="4">
        <f t="shared" si="900"/>
        <v>8.1800000000000015</v>
      </c>
      <c r="S4772" s="31">
        <f t="shared" si="903"/>
        <v>0.20944444444444443</v>
      </c>
      <c r="T4772" s="31">
        <f t="shared" si="904"/>
        <v>0.77601851851851855</v>
      </c>
      <c r="U4772" s="4">
        <f t="shared" si="902"/>
        <v>8.1800000000000015</v>
      </c>
      <c r="V4772" s="4" t="str">
        <f t="shared" si="897"/>
        <v/>
      </c>
      <c r="W4772" s="18" t="str">
        <f>IF(V4772="","",VLOOKUP(L4772,日射量と図３!$A$4:$C$368,3,TRUE)*238.85/100)</f>
        <v/>
      </c>
      <c r="X4772" s="4" t="str">
        <f t="shared" si="901"/>
        <v/>
      </c>
      <c r="Y4772" s="4" t="str">
        <f t="shared" si="907"/>
        <v/>
      </c>
      <c r="Z4772" s="4" t="str">
        <f t="shared" si="908"/>
        <v/>
      </c>
      <c r="AA4772" s="4" t="str">
        <f>IF($V4772="","",IF(Y4772&lt;36,0,IF(AND(36&lt;=Y4772,Y4772&lt;71),VLOOKUP($W4772,日射量と図３!$E$6:$F$34,2,TRUE),IF(AND(71&lt;=Y4772,Y4772&lt;107),VLOOKUP($W4772,日射量と図３!$E$6:$G$34,3,TRUE),IF(AND(107&lt;=Y4772,Y4772&lt;143),VLOOKUP($W4772,日射量と図３!$E$6:$H$34,4,TRUE),VLOOKUP($W4772,日射量と図３!$E$6:$I$34,5,TRUE))))))</f>
        <v/>
      </c>
      <c r="AB4772" s="4" t="str">
        <f>IF($V4772="","",IF(Z4772&lt;36,0,IF(AND(36&lt;=Z4772,Z4772&lt;71),VLOOKUP($W4772,日射量と図３!$E$6:$F$34,2,TRUE),IF(AND(71&lt;=Z4772,Z4772&lt;107),VLOOKUP($W4772,日射量と図３!$E$6:$G$34,3,TRUE),IF(AND(107&lt;=Z4772,Z4772&lt;143),VLOOKUP($W4772,日射量と図３!$E$6:$H$34,4,TRUE),VLOOKUP($W4772,日射量と図３!$E$6:$I$34,5,TRUE))))))</f>
        <v/>
      </c>
      <c r="AC4772" s="382" t="str">
        <f t="shared" si="905"/>
        <v/>
      </c>
      <c r="AD4772" s="382" t="str">
        <f t="shared" si="906"/>
        <v/>
      </c>
    </row>
    <row r="4773" spans="11:30" ht="13.5" customHeight="1">
      <c r="K4773" s="4">
        <f t="shared" si="898"/>
        <v>12</v>
      </c>
      <c r="L4773" s="34">
        <v>43450</v>
      </c>
      <c r="M4773" s="4">
        <v>199</v>
      </c>
      <c r="N4773" s="4">
        <v>18</v>
      </c>
      <c r="O4773" s="31">
        <v>0.70833333333333337</v>
      </c>
      <c r="P4773" s="35">
        <v>7.169999999999999</v>
      </c>
      <c r="Q4773" s="36">
        <f t="shared" si="899"/>
        <v>16</v>
      </c>
      <c r="R4773" s="4">
        <f t="shared" si="900"/>
        <v>8.8300000000000018</v>
      </c>
      <c r="S4773" s="31">
        <f t="shared" si="903"/>
        <v>0.20944444444444443</v>
      </c>
      <c r="T4773" s="31">
        <f t="shared" si="904"/>
        <v>0.77601851851851855</v>
      </c>
      <c r="U4773" s="4">
        <f t="shared" si="902"/>
        <v>8.8300000000000018</v>
      </c>
      <c r="V4773" s="4" t="str">
        <f t="shared" si="897"/>
        <v/>
      </c>
      <c r="W4773" s="18" t="str">
        <f>IF(V4773="","",VLOOKUP(L4773,日射量と図３!$A$4:$C$368,3,TRUE)*238.85/100)</f>
        <v/>
      </c>
      <c r="X4773" s="4" t="str">
        <f t="shared" si="901"/>
        <v/>
      </c>
      <c r="Y4773" s="4" t="str">
        <f t="shared" si="907"/>
        <v/>
      </c>
      <c r="Z4773" s="4" t="str">
        <f t="shared" si="908"/>
        <v/>
      </c>
      <c r="AA4773" s="4" t="str">
        <f>IF($V4773="","",IF(Y4773&lt;36,0,IF(AND(36&lt;=Y4773,Y4773&lt;71),VLOOKUP($W4773,日射量と図３!$E$6:$F$34,2,TRUE),IF(AND(71&lt;=Y4773,Y4773&lt;107),VLOOKUP($W4773,日射量と図３!$E$6:$G$34,3,TRUE),IF(AND(107&lt;=Y4773,Y4773&lt;143),VLOOKUP($W4773,日射量と図３!$E$6:$H$34,4,TRUE),VLOOKUP($W4773,日射量と図３!$E$6:$I$34,5,TRUE))))))</f>
        <v/>
      </c>
      <c r="AB4773" s="4" t="str">
        <f>IF($V4773="","",IF(Z4773&lt;36,0,IF(AND(36&lt;=Z4773,Z4773&lt;71),VLOOKUP($W4773,日射量と図３!$E$6:$F$34,2,TRUE),IF(AND(71&lt;=Z4773,Z4773&lt;107),VLOOKUP($W4773,日射量と図３!$E$6:$G$34,3,TRUE),IF(AND(107&lt;=Z4773,Z4773&lt;143),VLOOKUP($W4773,日射量と図３!$E$6:$H$34,4,TRUE),VLOOKUP($W4773,日射量と図３!$E$6:$I$34,5,TRUE))))))</f>
        <v/>
      </c>
      <c r="AC4773" s="382" t="str">
        <f t="shared" si="905"/>
        <v/>
      </c>
      <c r="AD4773" s="382" t="str">
        <f t="shared" si="906"/>
        <v/>
      </c>
    </row>
    <row r="4774" spans="11:30" ht="13.5" customHeight="1">
      <c r="K4774" s="4">
        <f t="shared" si="898"/>
        <v>12</v>
      </c>
      <c r="L4774" s="34">
        <v>43450</v>
      </c>
      <c r="M4774" s="4">
        <v>199</v>
      </c>
      <c r="N4774" s="4">
        <v>19</v>
      </c>
      <c r="O4774" s="31">
        <v>0.75</v>
      </c>
      <c r="P4774" s="35">
        <v>6.7699999999999987</v>
      </c>
      <c r="Q4774" s="36">
        <f t="shared" si="899"/>
        <v>16</v>
      </c>
      <c r="R4774" s="4">
        <f t="shared" si="900"/>
        <v>9.23</v>
      </c>
      <c r="S4774" s="31">
        <f t="shared" si="903"/>
        <v>0.20944444444444443</v>
      </c>
      <c r="T4774" s="31">
        <f t="shared" si="904"/>
        <v>0.77601851851851855</v>
      </c>
      <c r="U4774" s="4">
        <f t="shared" si="902"/>
        <v>9.23</v>
      </c>
      <c r="V4774" s="4" t="str">
        <f t="shared" si="897"/>
        <v/>
      </c>
      <c r="W4774" s="18" t="str">
        <f>IF(V4774="","",VLOOKUP(L4774,日射量と図３!$A$4:$C$368,3,TRUE)*238.85/100)</f>
        <v/>
      </c>
      <c r="X4774" s="4" t="str">
        <f t="shared" si="901"/>
        <v/>
      </c>
      <c r="Y4774" s="4" t="str">
        <f t="shared" si="907"/>
        <v/>
      </c>
      <c r="Z4774" s="4" t="str">
        <f t="shared" si="908"/>
        <v/>
      </c>
      <c r="AA4774" s="4" t="str">
        <f>IF($V4774="","",IF(Y4774&lt;36,0,IF(AND(36&lt;=Y4774,Y4774&lt;71),VLOOKUP($W4774,日射量と図３!$E$6:$F$34,2,TRUE),IF(AND(71&lt;=Y4774,Y4774&lt;107),VLOOKUP($W4774,日射量と図３!$E$6:$G$34,3,TRUE),IF(AND(107&lt;=Y4774,Y4774&lt;143),VLOOKUP($W4774,日射量と図３!$E$6:$H$34,4,TRUE),VLOOKUP($W4774,日射量と図３!$E$6:$I$34,5,TRUE))))))</f>
        <v/>
      </c>
      <c r="AB4774" s="4" t="str">
        <f>IF($V4774="","",IF(Z4774&lt;36,0,IF(AND(36&lt;=Z4774,Z4774&lt;71),VLOOKUP($W4774,日射量と図３!$E$6:$F$34,2,TRUE),IF(AND(71&lt;=Z4774,Z4774&lt;107),VLOOKUP($W4774,日射量と図３!$E$6:$G$34,3,TRUE),IF(AND(107&lt;=Z4774,Z4774&lt;143),VLOOKUP($W4774,日射量と図３!$E$6:$H$34,4,TRUE),VLOOKUP($W4774,日射量と図３!$E$6:$I$34,5,TRUE))))))</f>
        <v/>
      </c>
      <c r="AC4774" s="382" t="str">
        <f t="shared" si="905"/>
        <v/>
      </c>
      <c r="AD4774" s="382" t="str">
        <f t="shared" si="906"/>
        <v/>
      </c>
    </row>
    <row r="4775" spans="11:30" ht="13.5" customHeight="1">
      <c r="K4775" s="4">
        <f t="shared" si="898"/>
        <v>12</v>
      </c>
      <c r="L4775" s="34">
        <v>43450</v>
      </c>
      <c r="M4775" s="4">
        <v>199</v>
      </c>
      <c r="N4775" s="4">
        <v>20</v>
      </c>
      <c r="O4775" s="31">
        <v>0.79166666666666663</v>
      </c>
      <c r="P4775" s="35">
        <v>6.49</v>
      </c>
      <c r="Q4775" s="36">
        <f t="shared" si="899"/>
        <v>16</v>
      </c>
      <c r="R4775" s="4">
        <f t="shared" si="900"/>
        <v>9.51</v>
      </c>
      <c r="S4775" s="31">
        <f t="shared" si="903"/>
        <v>0.20944444444444443</v>
      </c>
      <c r="T4775" s="31">
        <f t="shared" si="904"/>
        <v>0.77601851851851855</v>
      </c>
      <c r="U4775" s="4">
        <f t="shared" si="902"/>
        <v>0</v>
      </c>
      <c r="V4775" s="4" t="str">
        <f t="shared" si="897"/>
        <v/>
      </c>
      <c r="W4775" s="18" t="str">
        <f>IF(V4775="","",VLOOKUP(L4775,日射量と図３!$A$4:$C$368,3,TRUE)*238.85/100)</f>
        <v/>
      </c>
      <c r="X4775" s="4" t="str">
        <f t="shared" si="901"/>
        <v/>
      </c>
      <c r="Y4775" s="4" t="str">
        <f t="shared" si="907"/>
        <v/>
      </c>
      <c r="Z4775" s="4" t="str">
        <f t="shared" si="908"/>
        <v/>
      </c>
      <c r="AA4775" s="4" t="str">
        <f>IF($V4775="","",IF(Y4775&lt;36,0,IF(AND(36&lt;=Y4775,Y4775&lt;71),VLOOKUP($W4775,日射量と図３!$E$6:$F$34,2,TRUE),IF(AND(71&lt;=Y4775,Y4775&lt;107),VLOOKUP($W4775,日射量と図３!$E$6:$G$34,3,TRUE),IF(AND(107&lt;=Y4775,Y4775&lt;143),VLOOKUP($W4775,日射量と図３!$E$6:$H$34,4,TRUE),VLOOKUP($W4775,日射量と図３!$E$6:$I$34,5,TRUE))))))</f>
        <v/>
      </c>
      <c r="AB4775" s="4" t="str">
        <f>IF($V4775="","",IF(Z4775&lt;36,0,IF(AND(36&lt;=Z4775,Z4775&lt;71),VLOOKUP($W4775,日射量と図３!$E$6:$F$34,2,TRUE),IF(AND(71&lt;=Z4775,Z4775&lt;107),VLOOKUP($W4775,日射量と図３!$E$6:$G$34,3,TRUE),IF(AND(107&lt;=Z4775,Z4775&lt;143),VLOOKUP($W4775,日射量と図３!$E$6:$H$34,4,TRUE),VLOOKUP($W4775,日射量と図３!$E$6:$I$34,5,TRUE))))))</f>
        <v/>
      </c>
      <c r="AC4775" s="382" t="str">
        <f t="shared" si="905"/>
        <v/>
      </c>
      <c r="AD4775" s="382" t="str">
        <f t="shared" si="906"/>
        <v/>
      </c>
    </row>
    <row r="4776" spans="11:30" ht="13.5" customHeight="1">
      <c r="K4776" s="4">
        <f t="shared" si="898"/>
        <v>12</v>
      </c>
      <c r="L4776" s="34">
        <v>43450</v>
      </c>
      <c r="M4776" s="4">
        <v>199</v>
      </c>
      <c r="N4776" s="4">
        <v>21</v>
      </c>
      <c r="O4776" s="31">
        <v>0.83333333333333337</v>
      </c>
      <c r="P4776" s="35">
        <v>6.1</v>
      </c>
      <c r="Q4776" s="36">
        <f t="shared" si="899"/>
        <v>16</v>
      </c>
      <c r="R4776" s="4">
        <f t="shared" si="900"/>
        <v>9.9</v>
      </c>
      <c r="S4776" s="31">
        <f t="shared" si="903"/>
        <v>0.20944444444444443</v>
      </c>
      <c r="T4776" s="31">
        <f t="shared" si="904"/>
        <v>0.77601851851851855</v>
      </c>
      <c r="U4776" s="4">
        <f t="shared" si="902"/>
        <v>0</v>
      </c>
      <c r="V4776" s="4" t="str">
        <f t="shared" ref="V4776:V4839" si="909">IF(N4776=1,SUM(U4776:U4799),"")</f>
        <v/>
      </c>
      <c r="W4776" s="18" t="str">
        <f>IF(V4776="","",VLOOKUP(L4776,日射量と図３!$A$4:$C$368,3,TRUE)*238.85/100)</f>
        <v/>
      </c>
      <c r="X4776" s="4" t="str">
        <f t="shared" si="901"/>
        <v/>
      </c>
      <c r="Y4776" s="4" t="str">
        <f t="shared" si="907"/>
        <v/>
      </c>
      <c r="Z4776" s="4" t="str">
        <f t="shared" si="908"/>
        <v/>
      </c>
      <c r="AA4776" s="4" t="str">
        <f>IF($V4776="","",IF(Y4776&lt;36,0,IF(AND(36&lt;=Y4776,Y4776&lt;71),VLOOKUP($W4776,日射量と図３!$E$6:$F$34,2,TRUE),IF(AND(71&lt;=Y4776,Y4776&lt;107),VLOOKUP($W4776,日射量と図３!$E$6:$G$34,3,TRUE),IF(AND(107&lt;=Y4776,Y4776&lt;143),VLOOKUP($W4776,日射量と図３!$E$6:$H$34,4,TRUE),VLOOKUP($W4776,日射量と図３!$E$6:$I$34,5,TRUE))))))</f>
        <v/>
      </c>
      <c r="AB4776" s="4" t="str">
        <f>IF($V4776="","",IF(Z4776&lt;36,0,IF(AND(36&lt;=Z4776,Z4776&lt;71),VLOOKUP($W4776,日射量と図３!$E$6:$F$34,2,TRUE),IF(AND(71&lt;=Z4776,Z4776&lt;107),VLOOKUP($W4776,日射量と図３!$E$6:$G$34,3,TRUE),IF(AND(107&lt;=Z4776,Z4776&lt;143),VLOOKUP($W4776,日射量と図３!$E$6:$H$34,4,TRUE),VLOOKUP($W4776,日射量と図３!$E$6:$I$34,5,TRUE))))))</f>
        <v/>
      </c>
      <c r="AC4776" s="382" t="str">
        <f t="shared" si="905"/>
        <v/>
      </c>
      <c r="AD4776" s="382" t="str">
        <f t="shared" si="906"/>
        <v/>
      </c>
    </row>
    <row r="4777" spans="11:30" ht="13.5" customHeight="1">
      <c r="K4777" s="4">
        <f t="shared" si="898"/>
        <v>12</v>
      </c>
      <c r="L4777" s="34">
        <v>43450</v>
      </c>
      <c r="M4777" s="4">
        <v>199</v>
      </c>
      <c r="N4777" s="4">
        <v>22</v>
      </c>
      <c r="O4777" s="31">
        <v>0.875</v>
      </c>
      <c r="P4777" s="35">
        <v>5.7900000000000009</v>
      </c>
      <c r="Q4777" s="36">
        <f t="shared" si="899"/>
        <v>16</v>
      </c>
      <c r="R4777" s="4">
        <f t="shared" si="900"/>
        <v>10.209999999999999</v>
      </c>
      <c r="S4777" s="31">
        <f t="shared" si="903"/>
        <v>0.20944444444444443</v>
      </c>
      <c r="T4777" s="31">
        <f t="shared" si="904"/>
        <v>0.77601851851851855</v>
      </c>
      <c r="U4777" s="4">
        <f t="shared" si="902"/>
        <v>0</v>
      </c>
      <c r="V4777" s="4" t="str">
        <f t="shared" si="909"/>
        <v/>
      </c>
      <c r="W4777" s="18" t="str">
        <f>IF(V4777="","",VLOOKUP(L4777,日射量と図３!$A$4:$C$368,3,TRUE)*238.85/100)</f>
        <v/>
      </c>
      <c r="X4777" s="4" t="str">
        <f t="shared" si="901"/>
        <v/>
      </c>
      <c r="Y4777" s="4" t="str">
        <f t="shared" si="907"/>
        <v/>
      </c>
      <c r="Z4777" s="4" t="str">
        <f t="shared" si="908"/>
        <v/>
      </c>
      <c r="AA4777" s="4" t="str">
        <f>IF($V4777="","",IF(Y4777&lt;36,0,IF(AND(36&lt;=Y4777,Y4777&lt;71),VLOOKUP($W4777,日射量と図３!$E$6:$F$34,2,TRUE),IF(AND(71&lt;=Y4777,Y4777&lt;107),VLOOKUP($W4777,日射量と図３!$E$6:$G$34,3,TRUE),IF(AND(107&lt;=Y4777,Y4777&lt;143),VLOOKUP($W4777,日射量と図３!$E$6:$H$34,4,TRUE),VLOOKUP($W4777,日射量と図３!$E$6:$I$34,5,TRUE))))))</f>
        <v/>
      </c>
      <c r="AB4777" s="4" t="str">
        <f>IF($V4777="","",IF(Z4777&lt;36,0,IF(AND(36&lt;=Z4777,Z4777&lt;71),VLOOKUP($W4777,日射量と図３!$E$6:$F$34,2,TRUE),IF(AND(71&lt;=Z4777,Z4777&lt;107),VLOOKUP($W4777,日射量と図３!$E$6:$G$34,3,TRUE),IF(AND(107&lt;=Z4777,Z4777&lt;143),VLOOKUP($W4777,日射量と図３!$E$6:$H$34,4,TRUE),VLOOKUP($W4777,日射量と図３!$E$6:$I$34,5,TRUE))))))</f>
        <v/>
      </c>
      <c r="AC4777" s="382" t="str">
        <f t="shared" si="905"/>
        <v/>
      </c>
      <c r="AD4777" s="382" t="str">
        <f t="shared" si="906"/>
        <v/>
      </c>
    </row>
    <row r="4778" spans="11:30" ht="13.5" customHeight="1">
      <c r="K4778" s="4">
        <f t="shared" si="898"/>
        <v>12</v>
      </c>
      <c r="L4778" s="34">
        <v>43450</v>
      </c>
      <c r="M4778" s="4">
        <v>199</v>
      </c>
      <c r="N4778" s="4">
        <v>23</v>
      </c>
      <c r="O4778" s="31">
        <v>0.91666666666666663</v>
      </c>
      <c r="P4778" s="35">
        <v>5.53</v>
      </c>
      <c r="Q4778" s="36">
        <f t="shared" si="899"/>
        <v>13</v>
      </c>
      <c r="R4778" s="4">
        <f t="shared" si="900"/>
        <v>7.47</v>
      </c>
      <c r="S4778" s="31">
        <f t="shared" si="903"/>
        <v>0.20944444444444443</v>
      </c>
      <c r="T4778" s="31">
        <f t="shared" si="904"/>
        <v>0.77601851851851855</v>
      </c>
      <c r="U4778" s="4">
        <f t="shared" si="902"/>
        <v>0</v>
      </c>
      <c r="V4778" s="4" t="str">
        <f t="shared" si="909"/>
        <v/>
      </c>
      <c r="W4778" s="18" t="str">
        <f>IF(V4778="","",VLOOKUP(L4778,日射量と図３!$A$4:$C$368,3,TRUE)*238.85/100)</f>
        <v/>
      </c>
      <c r="X4778" s="4" t="str">
        <f t="shared" si="901"/>
        <v/>
      </c>
      <c r="Y4778" s="4" t="str">
        <f t="shared" si="907"/>
        <v/>
      </c>
      <c r="Z4778" s="4" t="str">
        <f t="shared" si="908"/>
        <v/>
      </c>
      <c r="AA4778" s="4" t="str">
        <f>IF($V4778="","",IF(Y4778&lt;36,0,IF(AND(36&lt;=Y4778,Y4778&lt;71),VLOOKUP($W4778,日射量と図３!$E$6:$F$34,2,TRUE),IF(AND(71&lt;=Y4778,Y4778&lt;107),VLOOKUP($W4778,日射量と図３!$E$6:$G$34,3,TRUE),IF(AND(107&lt;=Y4778,Y4778&lt;143),VLOOKUP($W4778,日射量と図３!$E$6:$H$34,4,TRUE),VLOOKUP($W4778,日射量と図３!$E$6:$I$34,5,TRUE))))))</f>
        <v/>
      </c>
      <c r="AB4778" s="4" t="str">
        <f>IF($V4778="","",IF(Z4778&lt;36,0,IF(AND(36&lt;=Z4778,Z4778&lt;71),VLOOKUP($W4778,日射量と図３!$E$6:$F$34,2,TRUE),IF(AND(71&lt;=Z4778,Z4778&lt;107),VLOOKUP($W4778,日射量と図３!$E$6:$G$34,3,TRUE),IF(AND(107&lt;=Z4778,Z4778&lt;143),VLOOKUP($W4778,日射量と図３!$E$6:$H$34,4,TRUE),VLOOKUP($W4778,日射量と図３!$E$6:$I$34,5,TRUE))))))</f>
        <v/>
      </c>
      <c r="AC4778" s="382" t="str">
        <f t="shared" si="905"/>
        <v/>
      </c>
      <c r="AD4778" s="382" t="str">
        <f t="shared" si="906"/>
        <v/>
      </c>
    </row>
    <row r="4779" spans="11:30" ht="13.5" customHeight="1">
      <c r="K4779" s="4">
        <f t="shared" si="898"/>
        <v>12</v>
      </c>
      <c r="L4779" s="34">
        <v>43450</v>
      </c>
      <c r="M4779" s="4">
        <v>199</v>
      </c>
      <c r="N4779" s="4">
        <v>24</v>
      </c>
      <c r="O4779" s="31">
        <v>0.95833333333333337</v>
      </c>
      <c r="P4779" s="35">
        <v>5.29</v>
      </c>
      <c r="Q4779" s="36">
        <f t="shared" si="899"/>
        <v>13</v>
      </c>
      <c r="R4779" s="4">
        <f t="shared" si="900"/>
        <v>7.71</v>
      </c>
      <c r="S4779" s="31">
        <f t="shared" si="903"/>
        <v>0.20944444444444443</v>
      </c>
      <c r="T4779" s="31">
        <f t="shared" si="904"/>
        <v>0.77601851851851855</v>
      </c>
      <c r="U4779" s="4">
        <f t="shared" si="902"/>
        <v>0</v>
      </c>
      <c r="V4779" s="4" t="str">
        <f t="shared" si="909"/>
        <v/>
      </c>
      <c r="W4779" s="18" t="str">
        <f>IF(V4779="","",VLOOKUP(L4779,日射量と図３!$A$4:$C$368,3,TRUE)*238.85/100)</f>
        <v/>
      </c>
      <c r="X4779" s="4" t="str">
        <f t="shared" si="901"/>
        <v/>
      </c>
      <c r="Y4779" s="4" t="str">
        <f t="shared" si="907"/>
        <v/>
      </c>
      <c r="Z4779" s="4" t="str">
        <f t="shared" si="908"/>
        <v/>
      </c>
      <c r="AA4779" s="4" t="str">
        <f>IF($V4779="","",IF(Y4779&lt;36,0,IF(AND(36&lt;=Y4779,Y4779&lt;71),VLOOKUP($W4779,日射量と図３!$E$6:$F$34,2,TRUE),IF(AND(71&lt;=Y4779,Y4779&lt;107),VLOOKUP($W4779,日射量と図３!$E$6:$G$34,3,TRUE),IF(AND(107&lt;=Y4779,Y4779&lt;143),VLOOKUP($W4779,日射量と図３!$E$6:$H$34,4,TRUE),VLOOKUP($W4779,日射量と図３!$E$6:$I$34,5,TRUE))))))</f>
        <v/>
      </c>
      <c r="AB4779" s="4" t="str">
        <f>IF($V4779="","",IF(Z4779&lt;36,0,IF(AND(36&lt;=Z4779,Z4779&lt;71),VLOOKUP($W4779,日射量と図３!$E$6:$F$34,2,TRUE),IF(AND(71&lt;=Z4779,Z4779&lt;107),VLOOKUP($W4779,日射量と図３!$E$6:$G$34,3,TRUE),IF(AND(107&lt;=Z4779,Z4779&lt;143),VLOOKUP($W4779,日射量と図３!$E$6:$H$34,4,TRUE),VLOOKUP($W4779,日射量と図３!$E$6:$I$34,5,TRUE))))))</f>
        <v/>
      </c>
      <c r="AC4779" s="382" t="str">
        <f t="shared" si="905"/>
        <v/>
      </c>
      <c r="AD4779" s="382" t="str">
        <f t="shared" si="906"/>
        <v/>
      </c>
    </row>
    <row r="4780" spans="11:30" ht="13.5" customHeight="1">
      <c r="K4780" s="4">
        <f t="shared" si="898"/>
        <v>12</v>
      </c>
      <c r="L4780" s="34">
        <v>43451</v>
      </c>
      <c r="M4780" s="4">
        <v>200</v>
      </c>
      <c r="N4780" s="4">
        <v>1</v>
      </c>
      <c r="O4780" s="31">
        <v>0</v>
      </c>
      <c r="P4780" s="35">
        <v>4.95</v>
      </c>
      <c r="Q4780" s="36">
        <f t="shared" si="899"/>
        <v>13</v>
      </c>
      <c r="R4780" s="4">
        <f t="shared" si="900"/>
        <v>8.0500000000000007</v>
      </c>
      <c r="S4780" s="31">
        <f t="shared" si="903"/>
        <v>0.20944444444444443</v>
      </c>
      <c r="T4780" s="31">
        <f t="shared" si="904"/>
        <v>0.77601851851851855</v>
      </c>
      <c r="U4780" s="4">
        <f t="shared" si="902"/>
        <v>0</v>
      </c>
      <c r="V4780" s="4">
        <f t="shared" si="909"/>
        <v>87.63000000000001</v>
      </c>
      <c r="W4780" s="18">
        <f>IF(V4780="","",VLOOKUP(L4780,日射量と図３!$A$4:$C$368,3,TRUE)*238.85/100)</f>
        <v>23.885000000000002</v>
      </c>
      <c r="X4780" s="4">
        <f t="shared" si="901"/>
        <v>14</v>
      </c>
      <c r="Y4780" s="4">
        <f t="shared" si="907"/>
        <v>39.132115392857138</v>
      </c>
      <c r="Z4780" s="4">
        <f t="shared" si="908"/>
        <v>44.112566442857144</v>
      </c>
      <c r="AA4780" s="4">
        <f>IF($V4780="","",IF(Y4780&lt;36,0,IF(AND(36&lt;=Y4780,Y4780&lt;71),VLOOKUP($W4780,日射量と図３!$E$6:$F$34,2,TRUE),IF(AND(71&lt;=Y4780,Y4780&lt;107),VLOOKUP($W4780,日射量と図３!$E$6:$G$34,3,TRUE),IF(AND(107&lt;=Y4780,Y4780&lt;143),VLOOKUP($W4780,日射量と図３!$E$6:$H$34,4,TRUE),VLOOKUP($W4780,日射量と図３!$E$6:$I$34,5,TRUE))))))</f>
        <v>35</v>
      </c>
      <c r="AB4780" s="4">
        <f>IF($V4780="","",IF(Z4780&lt;36,0,IF(AND(36&lt;=Z4780,Z4780&lt;71),VLOOKUP($W4780,日射量と図３!$E$6:$F$34,2,TRUE),IF(AND(71&lt;=Z4780,Z4780&lt;107),VLOOKUP($W4780,日射量と図３!$E$6:$G$34,3,TRUE),IF(AND(107&lt;=Z4780,Z4780&lt;143),VLOOKUP($W4780,日射量と図３!$E$6:$H$34,4,TRUE),VLOOKUP($W4780,日射量と図３!$E$6:$I$34,5,TRUE))))))</f>
        <v>35</v>
      </c>
      <c r="AC4780" s="382">
        <f t="shared" si="905"/>
        <v>1.4653800000000001</v>
      </c>
      <c r="AD4780" s="382">
        <f t="shared" si="906"/>
        <v>1.4653800000000001</v>
      </c>
    </row>
    <row r="4781" spans="11:30" ht="13.5" customHeight="1">
      <c r="K4781" s="4">
        <f t="shared" si="898"/>
        <v>12</v>
      </c>
      <c r="L4781" s="34">
        <v>43451</v>
      </c>
      <c r="M4781" s="4">
        <v>200</v>
      </c>
      <c r="N4781" s="4">
        <v>2</v>
      </c>
      <c r="O4781" s="31">
        <v>4.1666666666666664E-2</v>
      </c>
      <c r="P4781" s="35">
        <v>4.62</v>
      </c>
      <c r="Q4781" s="36">
        <f t="shared" si="899"/>
        <v>13</v>
      </c>
      <c r="R4781" s="4">
        <f t="shared" si="900"/>
        <v>8.379999999999999</v>
      </c>
      <c r="S4781" s="31">
        <f t="shared" si="903"/>
        <v>0.20944444444444443</v>
      </c>
      <c r="T4781" s="31">
        <f t="shared" si="904"/>
        <v>0.77601851851851855</v>
      </c>
      <c r="U4781" s="4">
        <f t="shared" si="902"/>
        <v>0</v>
      </c>
      <c r="V4781" s="4" t="str">
        <f t="shared" si="909"/>
        <v/>
      </c>
      <c r="W4781" s="18" t="str">
        <f>IF(V4781="","",VLOOKUP(L4781,日射量と図３!$A$4:$C$368,3,TRUE)*238.85/100)</f>
        <v/>
      </c>
      <c r="X4781" s="4" t="str">
        <f t="shared" si="901"/>
        <v/>
      </c>
      <c r="Y4781" s="4" t="str">
        <f t="shared" si="907"/>
        <v/>
      </c>
      <c r="Z4781" s="4" t="str">
        <f t="shared" si="908"/>
        <v/>
      </c>
      <c r="AA4781" s="4" t="str">
        <f>IF($V4781="","",IF(Y4781&lt;36,0,IF(AND(36&lt;=Y4781,Y4781&lt;71),VLOOKUP($W4781,日射量と図３!$E$6:$F$34,2,TRUE),IF(AND(71&lt;=Y4781,Y4781&lt;107),VLOOKUP($W4781,日射量と図３!$E$6:$G$34,3,TRUE),IF(AND(107&lt;=Y4781,Y4781&lt;143),VLOOKUP($W4781,日射量と図３!$E$6:$H$34,4,TRUE),VLOOKUP($W4781,日射量と図３!$E$6:$I$34,5,TRUE))))))</f>
        <v/>
      </c>
      <c r="AB4781" s="4" t="str">
        <f>IF($V4781="","",IF(Z4781&lt;36,0,IF(AND(36&lt;=Z4781,Z4781&lt;71),VLOOKUP($W4781,日射量と図３!$E$6:$F$34,2,TRUE),IF(AND(71&lt;=Z4781,Z4781&lt;107),VLOOKUP($W4781,日射量と図３!$E$6:$G$34,3,TRUE),IF(AND(107&lt;=Z4781,Z4781&lt;143),VLOOKUP($W4781,日射量と図３!$E$6:$H$34,4,TRUE),VLOOKUP($W4781,日射量と図３!$E$6:$I$34,5,TRUE))))))</f>
        <v/>
      </c>
      <c r="AC4781" s="382" t="str">
        <f t="shared" si="905"/>
        <v/>
      </c>
      <c r="AD4781" s="382" t="str">
        <f t="shared" si="906"/>
        <v/>
      </c>
    </row>
    <row r="4782" spans="11:30" ht="13.5" customHeight="1">
      <c r="K4782" s="4">
        <f t="shared" si="898"/>
        <v>12</v>
      </c>
      <c r="L4782" s="34">
        <v>43451</v>
      </c>
      <c r="M4782" s="4">
        <v>200</v>
      </c>
      <c r="N4782" s="4">
        <v>3</v>
      </c>
      <c r="O4782" s="31">
        <v>8.3333333333333329E-2</v>
      </c>
      <c r="P4782" s="35">
        <v>4.3400000000000007</v>
      </c>
      <c r="Q4782" s="36">
        <f t="shared" si="899"/>
        <v>13</v>
      </c>
      <c r="R4782" s="4">
        <f t="shared" si="900"/>
        <v>8.66</v>
      </c>
      <c r="S4782" s="31">
        <f t="shared" si="903"/>
        <v>0.20944444444444443</v>
      </c>
      <c r="T4782" s="31">
        <f t="shared" si="904"/>
        <v>0.77601851851851855</v>
      </c>
      <c r="U4782" s="4">
        <f t="shared" si="902"/>
        <v>0</v>
      </c>
      <c r="V4782" s="4" t="str">
        <f t="shared" si="909"/>
        <v/>
      </c>
      <c r="W4782" s="18" t="str">
        <f>IF(V4782="","",VLOOKUP(L4782,日射量と図３!$A$4:$C$368,3,TRUE)*238.85/100)</f>
        <v/>
      </c>
      <c r="X4782" s="4" t="str">
        <f t="shared" si="901"/>
        <v/>
      </c>
      <c r="Y4782" s="4" t="str">
        <f t="shared" si="907"/>
        <v/>
      </c>
      <c r="Z4782" s="4" t="str">
        <f t="shared" si="908"/>
        <v/>
      </c>
      <c r="AA4782" s="4" t="str">
        <f>IF($V4782="","",IF(Y4782&lt;36,0,IF(AND(36&lt;=Y4782,Y4782&lt;71),VLOOKUP($W4782,日射量と図３!$E$6:$F$34,2,TRUE),IF(AND(71&lt;=Y4782,Y4782&lt;107),VLOOKUP($W4782,日射量と図３!$E$6:$G$34,3,TRUE),IF(AND(107&lt;=Y4782,Y4782&lt;143),VLOOKUP($W4782,日射量と図３!$E$6:$H$34,4,TRUE),VLOOKUP($W4782,日射量と図３!$E$6:$I$34,5,TRUE))))))</f>
        <v/>
      </c>
      <c r="AB4782" s="4" t="str">
        <f>IF($V4782="","",IF(Z4782&lt;36,0,IF(AND(36&lt;=Z4782,Z4782&lt;71),VLOOKUP($W4782,日射量と図３!$E$6:$F$34,2,TRUE),IF(AND(71&lt;=Z4782,Z4782&lt;107),VLOOKUP($W4782,日射量と図３!$E$6:$G$34,3,TRUE),IF(AND(107&lt;=Z4782,Z4782&lt;143),VLOOKUP($W4782,日射量と図３!$E$6:$H$34,4,TRUE),VLOOKUP($W4782,日射量と図３!$E$6:$I$34,5,TRUE))))))</f>
        <v/>
      </c>
      <c r="AC4782" s="382" t="str">
        <f t="shared" si="905"/>
        <v/>
      </c>
      <c r="AD4782" s="382" t="str">
        <f t="shared" si="906"/>
        <v/>
      </c>
    </row>
    <row r="4783" spans="11:30" ht="13.5" customHeight="1">
      <c r="K4783" s="4">
        <f t="shared" si="898"/>
        <v>12</v>
      </c>
      <c r="L4783" s="34">
        <v>43451</v>
      </c>
      <c r="M4783" s="4">
        <v>200</v>
      </c>
      <c r="N4783" s="4">
        <v>4</v>
      </c>
      <c r="O4783" s="31">
        <v>0.125</v>
      </c>
      <c r="P4783" s="35">
        <v>4.0200000000000005</v>
      </c>
      <c r="Q4783" s="36">
        <f t="shared" si="899"/>
        <v>13</v>
      </c>
      <c r="R4783" s="4">
        <f t="shared" si="900"/>
        <v>8.98</v>
      </c>
      <c r="S4783" s="31">
        <f t="shared" si="903"/>
        <v>0.20944444444444443</v>
      </c>
      <c r="T4783" s="31">
        <f t="shared" si="904"/>
        <v>0.77601851851851855</v>
      </c>
      <c r="U4783" s="4">
        <f t="shared" si="902"/>
        <v>0</v>
      </c>
      <c r="V4783" s="4" t="str">
        <f t="shared" si="909"/>
        <v/>
      </c>
      <c r="W4783" s="18" t="str">
        <f>IF(V4783="","",VLOOKUP(L4783,日射量と図３!$A$4:$C$368,3,TRUE)*238.85/100)</f>
        <v/>
      </c>
      <c r="X4783" s="4" t="str">
        <f t="shared" si="901"/>
        <v/>
      </c>
      <c r="Y4783" s="4" t="str">
        <f t="shared" si="907"/>
        <v/>
      </c>
      <c r="Z4783" s="4" t="str">
        <f t="shared" si="908"/>
        <v/>
      </c>
      <c r="AA4783" s="4" t="str">
        <f>IF($V4783="","",IF(Y4783&lt;36,0,IF(AND(36&lt;=Y4783,Y4783&lt;71),VLOOKUP($W4783,日射量と図３!$E$6:$F$34,2,TRUE),IF(AND(71&lt;=Y4783,Y4783&lt;107),VLOOKUP($W4783,日射量と図３!$E$6:$G$34,3,TRUE),IF(AND(107&lt;=Y4783,Y4783&lt;143),VLOOKUP($W4783,日射量と図３!$E$6:$H$34,4,TRUE),VLOOKUP($W4783,日射量と図３!$E$6:$I$34,5,TRUE))))))</f>
        <v/>
      </c>
      <c r="AB4783" s="4" t="str">
        <f>IF($V4783="","",IF(Z4783&lt;36,0,IF(AND(36&lt;=Z4783,Z4783&lt;71),VLOOKUP($W4783,日射量と図３!$E$6:$F$34,2,TRUE),IF(AND(71&lt;=Z4783,Z4783&lt;107),VLOOKUP($W4783,日射量と図３!$E$6:$G$34,3,TRUE),IF(AND(107&lt;=Z4783,Z4783&lt;143),VLOOKUP($W4783,日射量と図３!$E$6:$H$34,4,TRUE),VLOOKUP($W4783,日射量と図３!$E$6:$I$34,5,TRUE))))))</f>
        <v/>
      </c>
      <c r="AC4783" s="382" t="str">
        <f t="shared" si="905"/>
        <v/>
      </c>
      <c r="AD4783" s="382" t="str">
        <f t="shared" si="906"/>
        <v/>
      </c>
    </row>
    <row r="4784" spans="11:30" ht="13.5" customHeight="1">
      <c r="K4784" s="4">
        <f t="shared" si="898"/>
        <v>12</v>
      </c>
      <c r="L4784" s="34">
        <v>43451</v>
      </c>
      <c r="M4784" s="4">
        <v>200</v>
      </c>
      <c r="N4784" s="4">
        <v>5</v>
      </c>
      <c r="O4784" s="31">
        <v>0.16666666666666666</v>
      </c>
      <c r="P4784" s="35">
        <v>3.7399999999999998</v>
      </c>
      <c r="Q4784" s="36">
        <f t="shared" si="899"/>
        <v>15</v>
      </c>
      <c r="R4784" s="4">
        <f t="shared" si="900"/>
        <v>11.26</v>
      </c>
      <c r="S4784" s="31">
        <f t="shared" si="903"/>
        <v>0.20944444444444443</v>
      </c>
      <c r="T4784" s="31">
        <f t="shared" si="904"/>
        <v>0.77601851851851855</v>
      </c>
      <c r="U4784" s="4">
        <f t="shared" si="902"/>
        <v>0</v>
      </c>
      <c r="V4784" s="4" t="str">
        <f t="shared" si="909"/>
        <v/>
      </c>
      <c r="W4784" s="18" t="str">
        <f>IF(V4784="","",VLOOKUP(L4784,日射量と図３!$A$4:$C$368,3,TRUE)*238.85/100)</f>
        <v/>
      </c>
      <c r="X4784" s="4" t="str">
        <f t="shared" si="901"/>
        <v/>
      </c>
      <c r="Y4784" s="4" t="str">
        <f t="shared" si="907"/>
        <v/>
      </c>
      <c r="Z4784" s="4" t="str">
        <f t="shared" si="908"/>
        <v/>
      </c>
      <c r="AA4784" s="4" t="str">
        <f>IF($V4784="","",IF(Y4784&lt;36,0,IF(AND(36&lt;=Y4784,Y4784&lt;71),VLOOKUP($W4784,日射量と図３!$E$6:$F$34,2,TRUE),IF(AND(71&lt;=Y4784,Y4784&lt;107),VLOOKUP($W4784,日射量と図３!$E$6:$G$34,3,TRUE),IF(AND(107&lt;=Y4784,Y4784&lt;143),VLOOKUP($W4784,日射量と図３!$E$6:$H$34,4,TRUE),VLOOKUP($W4784,日射量と図３!$E$6:$I$34,5,TRUE))))))</f>
        <v/>
      </c>
      <c r="AB4784" s="4" t="str">
        <f>IF($V4784="","",IF(Z4784&lt;36,0,IF(AND(36&lt;=Z4784,Z4784&lt;71),VLOOKUP($W4784,日射量と図３!$E$6:$F$34,2,TRUE),IF(AND(71&lt;=Z4784,Z4784&lt;107),VLOOKUP($W4784,日射量と図３!$E$6:$G$34,3,TRUE),IF(AND(107&lt;=Z4784,Z4784&lt;143),VLOOKUP($W4784,日射量と図３!$E$6:$H$34,4,TRUE),VLOOKUP($W4784,日射量と図３!$E$6:$I$34,5,TRUE))))))</f>
        <v/>
      </c>
      <c r="AC4784" s="382" t="str">
        <f t="shared" si="905"/>
        <v/>
      </c>
      <c r="AD4784" s="382" t="str">
        <f t="shared" si="906"/>
        <v/>
      </c>
    </row>
    <row r="4785" spans="11:30" ht="13.5" customHeight="1">
      <c r="K4785" s="4">
        <f t="shared" si="898"/>
        <v>12</v>
      </c>
      <c r="L4785" s="34">
        <v>43451</v>
      </c>
      <c r="M4785" s="4">
        <v>200</v>
      </c>
      <c r="N4785" s="4">
        <v>6</v>
      </c>
      <c r="O4785" s="31">
        <v>0.20833333333333334</v>
      </c>
      <c r="P4785" s="35">
        <v>3.66</v>
      </c>
      <c r="Q4785" s="36">
        <f t="shared" si="899"/>
        <v>15</v>
      </c>
      <c r="R4785" s="4">
        <f t="shared" si="900"/>
        <v>11.34</v>
      </c>
      <c r="S4785" s="31">
        <f t="shared" si="903"/>
        <v>0.20944444444444443</v>
      </c>
      <c r="T4785" s="31">
        <f t="shared" si="904"/>
        <v>0.77601851851851855</v>
      </c>
      <c r="U4785" s="4">
        <f t="shared" si="902"/>
        <v>0</v>
      </c>
      <c r="V4785" s="4" t="str">
        <f t="shared" si="909"/>
        <v/>
      </c>
      <c r="W4785" s="18" t="str">
        <f>IF(V4785="","",VLOOKUP(L4785,日射量と図３!$A$4:$C$368,3,TRUE)*238.85/100)</f>
        <v/>
      </c>
      <c r="X4785" s="4" t="str">
        <f t="shared" si="901"/>
        <v/>
      </c>
      <c r="Y4785" s="4" t="str">
        <f t="shared" si="907"/>
        <v/>
      </c>
      <c r="Z4785" s="4" t="str">
        <f t="shared" si="908"/>
        <v/>
      </c>
      <c r="AA4785" s="4" t="str">
        <f>IF($V4785="","",IF(Y4785&lt;36,0,IF(AND(36&lt;=Y4785,Y4785&lt;71),VLOOKUP($W4785,日射量と図３!$E$6:$F$34,2,TRUE),IF(AND(71&lt;=Y4785,Y4785&lt;107),VLOOKUP($W4785,日射量と図３!$E$6:$G$34,3,TRUE),IF(AND(107&lt;=Y4785,Y4785&lt;143),VLOOKUP($W4785,日射量と図３!$E$6:$H$34,4,TRUE),VLOOKUP($W4785,日射量と図３!$E$6:$I$34,5,TRUE))))))</f>
        <v/>
      </c>
      <c r="AB4785" s="4" t="str">
        <f>IF($V4785="","",IF(Z4785&lt;36,0,IF(AND(36&lt;=Z4785,Z4785&lt;71),VLOOKUP($W4785,日射量と図３!$E$6:$F$34,2,TRUE),IF(AND(71&lt;=Z4785,Z4785&lt;107),VLOOKUP($W4785,日射量と図３!$E$6:$G$34,3,TRUE),IF(AND(107&lt;=Z4785,Z4785&lt;143),VLOOKUP($W4785,日射量と図３!$E$6:$H$34,4,TRUE),VLOOKUP($W4785,日射量と図３!$E$6:$I$34,5,TRUE))))))</f>
        <v/>
      </c>
      <c r="AC4785" s="382" t="str">
        <f t="shared" si="905"/>
        <v/>
      </c>
      <c r="AD4785" s="382" t="str">
        <f t="shared" si="906"/>
        <v/>
      </c>
    </row>
    <row r="4786" spans="11:30" ht="13.5" customHeight="1">
      <c r="K4786" s="4">
        <f t="shared" si="898"/>
        <v>12</v>
      </c>
      <c r="L4786" s="34">
        <v>43451</v>
      </c>
      <c r="M4786" s="4">
        <v>200</v>
      </c>
      <c r="N4786" s="4">
        <v>7</v>
      </c>
      <c r="O4786" s="31">
        <v>0.25</v>
      </c>
      <c r="P4786" s="35">
        <v>3.45</v>
      </c>
      <c r="Q4786" s="36">
        <f t="shared" si="899"/>
        <v>15</v>
      </c>
      <c r="R4786" s="4">
        <f t="shared" si="900"/>
        <v>11.55</v>
      </c>
      <c r="S4786" s="31">
        <f t="shared" si="903"/>
        <v>0.20944444444444443</v>
      </c>
      <c r="T4786" s="31">
        <f t="shared" si="904"/>
        <v>0.77601851851851855</v>
      </c>
      <c r="U4786" s="4">
        <f t="shared" si="902"/>
        <v>11.55</v>
      </c>
      <c r="V4786" s="4" t="str">
        <f t="shared" si="909"/>
        <v/>
      </c>
      <c r="W4786" s="18" t="str">
        <f>IF(V4786="","",VLOOKUP(L4786,日射量と図３!$A$4:$C$368,3,TRUE)*238.85/100)</f>
        <v/>
      </c>
      <c r="X4786" s="4" t="str">
        <f t="shared" si="901"/>
        <v/>
      </c>
      <c r="Y4786" s="4" t="str">
        <f t="shared" si="907"/>
        <v/>
      </c>
      <c r="Z4786" s="4" t="str">
        <f t="shared" si="908"/>
        <v/>
      </c>
      <c r="AA4786" s="4" t="str">
        <f>IF($V4786="","",IF(Y4786&lt;36,0,IF(AND(36&lt;=Y4786,Y4786&lt;71),VLOOKUP($W4786,日射量と図３!$E$6:$F$34,2,TRUE),IF(AND(71&lt;=Y4786,Y4786&lt;107),VLOOKUP($W4786,日射量と図３!$E$6:$G$34,3,TRUE),IF(AND(107&lt;=Y4786,Y4786&lt;143),VLOOKUP($W4786,日射量と図３!$E$6:$H$34,4,TRUE),VLOOKUP($W4786,日射量と図３!$E$6:$I$34,5,TRUE))))))</f>
        <v/>
      </c>
      <c r="AB4786" s="4" t="str">
        <f>IF($V4786="","",IF(Z4786&lt;36,0,IF(AND(36&lt;=Z4786,Z4786&lt;71),VLOOKUP($W4786,日射量と図３!$E$6:$F$34,2,TRUE),IF(AND(71&lt;=Z4786,Z4786&lt;107),VLOOKUP($W4786,日射量と図３!$E$6:$G$34,3,TRUE),IF(AND(107&lt;=Z4786,Z4786&lt;143),VLOOKUP($W4786,日射量と図３!$E$6:$H$34,4,TRUE),VLOOKUP($W4786,日射量と図３!$E$6:$I$34,5,TRUE))))))</f>
        <v/>
      </c>
      <c r="AC4786" s="382" t="str">
        <f t="shared" si="905"/>
        <v/>
      </c>
      <c r="AD4786" s="382" t="str">
        <f t="shared" si="906"/>
        <v/>
      </c>
    </row>
    <row r="4787" spans="11:30" ht="13.5" customHeight="1">
      <c r="K4787" s="4">
        <f t="shared" si="898"/>
        <v>12</v>
      </c>
      <c r="L4787" s="34">
        <v>43451</v>
      </c>
      <c r="M4787" s="4">
        <v>200</v>
      </c>
      <c r="N4787" s="4">
        <v>8</v>
      </c>
      <c r="O4787" s="31">
        <v>0.29166666666666669</v>
      </c>
      <c r="P4787" s="35">
        <v>3.41</v>
      </c>
      <c r="Q4787" s="36">
        <f t="shared" si="899"/>
        <v>12</v>
      </c>
      <c r="R4787" s="4">
        <f t="shared" si="900"/>
        <v>8.59</v>
      </c>
      <c r="S4787" s="31">
        <f t="shared" si="903"/>
        <v>0.20944444444444443</v>
      </c>
      <c r="T4787" s="31">
        <f t="shared" si="904"/>
        <v>0.77601851851851855</v>
      </c>
      <c r="U4787" s="4">
        <f t="shared" si="902"/>
        <v>8.59</v>
      </c>
      <c r="V4787" s="4" t="str">
        <f t="shared" si="909"/>
        <v/>
      </c>
      <c r="W4787" s="18" t="str">
        <f>IF(V4787="","",VLOOKUP(L4787,日射量と図３!$A$4:$C$368,3,TRUE)*238.85/100)</f>
        <v/>
      </c>
      <c r="X4787" s="4" t="str">
        <f t="shared" si="901"/>
        <v/>
      </c>
      <c r="Y4787" s="4" t="str">
        <f t="shared" si="907"/>
        <v/>
      </c>
      <c r="Z4787" s="4" t="str">
        <f t="shared" si="908"/>
        <v/>
      </c>
      <c r="AA4787" s="4" t="str">
        <f>IF($V4787="","",IF(Y4787&lt;36,0,IF(AND(36&lt;=Y4787,Y4787&lt;71),VLOOKUP($W4787,日射量と図３!$E$6:$F$34,2,TRUE),IF(AND(71&lt;=Y4787,Y4787&lt;107),VLOOKUP($W4787,日射量と図３!$E$6:$G$34,3,TRUE),IF(AND(107&lt;=Y4787,Y4787&lt;143),VLOOKUP($W4787,日射量と図３!$E$6:$H$34,4,TRUE),VLOOKUP($W4787,日射量と図３!$E$6:$I$34,5,TRUE))))))</f>
        <v/>
      </c>
      <c r="AB4787" s="4" t="str">
        <f>IF($V4787="","",IF(Z4787&lt;36,0,IF(AND(36&lt;=Z4787,Z4787&lt;71),VLOOKUP($W4787,日射量と図３!$E$6:$F$34,2,TRUE),IF(AND(71&lt;=Z4787,Z4787&lt;107),VLOOKUP($W4787,日射量と図３!$E$6:$G$34,3,TRUE),IF(AND(107&lt;=Z4787,Z4787&lt;143),VLOOKUP($W4787,日射量と図３!$E$6:$H$34,4,TRUE),VLOOKUP($W4787,日射量と図３!$E$6:$I$34,5,TRUE))))))</f>
        <v/>
      </c>
      <c r="AC4787" s="382" t="str">
        <f t="shared" si="905"/>
        <v/>
      </c>
      <c r="AD4787" s="382" t="str">
        <f t="shared" si="906"/>
        <v/>
      </c>
    </row>
    <row r="4788" spans="11:30" ht="13.5" customHeight="1">
      <c r="K4788" s="4">
        <f t="shared" si="898"/>
        <v>12</v>
      </c>
      <c r="L4788" s="34">
        <v>43451</v>
      </c>
      <c r="M4788" s="4">
        <v>200</v>
      </c>
      <c r="N4788" s="4">
        <v>9</v>
      </c>
      <c r="O4788" s="31">
        <v>0.33333333333333331</v>
      </c>
      <c r="P4788" s="35">
        <v>3.9300000000000006</v>
      </c>
      <c r="Q4788" s="36">
        <f t="shared" si="899"/>
        <v>12</v>
      </c>
      <c r="R4788" s="4">
        <f t="shared" si="900"/>
        <v>8.07</v>
      </c>
      <c r="S4788" s="31">
        <f t="shared" si="903"/>
        <v>0.20944444444444443</v>
      </c>
      <c r="T4788" s="31">
        <f t="shared" si="904"/>
        <v>0.77601851851851855</v>
      </c>
      <c r="U4788" s="4">
        <f t="shared" si="902"/>
        <v>8.07</v>
      </c>
      <c r="V4788" s="4" t="str">
        <f t="shared" si="909"/>
        <v/>
      </c>
      <c r="W4788" s="18" t="str">
        <f>IF(V4788="","",VLOOKUP(L4788,日射量と図３!$A$4:$C$368,3,TRUE)*238.85/100)</f>
        <v/>
      </c>
      <c r="X4788" s="4" t="str">
        <f t="shared" si="901"/>
        <v/>
      </c>
      <c r="Y4788" s="4" t="str">
        <f t="shared" si="907"/>
        <v/>
      </c>
      <c r="Z4788" s="4" t="str">
        <f t="shared" si="908"/>
        <v/>
      </c>
      <c r="AA4788" s="4" t="str">
        <f>IF($V4788="","",IF(Y4788&lt;36,0,IF(AND(36&lt;=Y4788,Y4788&lt;71),VLOOKUP($W4788,日射量と図３!$E$6:$F$34,2,TRUE),IF(AND(71&lt;=Y4788,Y4788&lt;107),VLOOKUP($W4788,日射量と図３!$E$6:$G$34,3,TRUE),IF(AND(107&lt;=Y4788,Y4788&lt;143),VLOOKUP($W4788,日射量と図３!$E$6:$H$34,4,TRUE),VLOOKUP($W4788,日射量と図３!$E$6:$I$34,5,TRUE))))))</f>
        <v/>
      </c>
      <c r="AB4788" s="4" t="str">
        <f>IF($V4788="","",IF(Z4788&lt;36,0,IF(AND(36&lt;=Z4788,Z4788&lt;71),VLOOKUP($W4788,日射量と図３!$E$6:$F$34,2,TRUE),IF(AND(71&lt;=Z4788,Z4788&lt;107),VLOOKUP($W4788,日射量と図３!$E$6:$G$34,3,TRUE),IF(AND(107&lt;=Z4788,Z4788&lt;143),VLOOKUP($W4788,日射量と図３!$E$6:$H$34,4,TRUE),VLOOKUP($W4788,日射量と図３!$E$6:$I$34,5,TRUE))))))</f>
        <v/>
      </c>
      <c r="AC4788" s="382" t="str">
        <f t="shared" si="905"/>
        <v/>
      </c>
      <c r="AD4788" s="382" t="str">
        <f t="shared" si="906"/>
        <v/>
      </c>
    </row>
    <row r="4789" spans="11:30" ht="13.5" customHeight="1">
      <c r="K4789" s="4">
        <f t="shared" si="898"/>
        <v>12</v>
      </c>
      <c r="L4789" s="34">
        <v>43451</v>
      </c>
      <c r="M4789" s="4">
        <v>200</v>
      </c>
      <c r="N4789" s="4">
        <v>10</v>
      </c>
      <c r="O4789" s="31">
        <v>0.375</v>
      </c>
      <c r="P4789" s="35">
        <v>5.08</v>
      </c>
      <c r="Q4789" s="36">
        <f t="shared" si="899"/>
        <v>12</v>
      </c>
      <c r="R4789" s="4">
        <f t="shared" si="900"/>
        <v>6.92</v>
      </c>
      <c r="S4789" s="31">
        <f t="shared" si="903"/>
        <v>0.20944444444444443</v>
      </c>
      <c r="T4789" s="31">
        <f t="shared" si="904"/>
        <v>0.77601851851851855</v>
      </c>
      <c r="U4789" s="4">
        <f t="shared" si="902"/>
        <v>6.92</v>
      </c>
      <c r="V4789" s="4" t="str">
        <f t="shared" si="909"/>
        <v/>
      </c>
      <c r="W4789" s="18" t="str">
        <f>IF(V4789="","",VLOOKUP(L4789,日射量と図３!$A$4:$C$368,3,TRUE)*238.85/100)</f>
        <v/>
      </c>
      <c r="X4789" s="4" t="str">
        <f t="shared" si="901"/>
        <v/>
      </c>
      <c r="Y4789" s="4" t="str">
        <f t="shared" si="907"/>
        <v/>
      </c>
      <c r="Z4789" s="4" t="str">
        <f t="shared" si="908"/>
        <v/>
      </c>
      <c r="AA4789" s="4" t="str">
        <f>IF($V4789="","",IF(Y4789&lt;36,0,IF(AND(36&lt;=Y4789,Y4789&lt;71),VLOOKUP($W4789,日射量と図３!$E$6:$F$34,2,TRUE),IF(AND(71&lt;=Y4789,Y4789&lt;107),VLOOKUP($W4789,日射量と図３!$E$6:$G$34,3,TRUE),IF(AND(107&lt;=Y4789,Y4789&lt;143),VLOOKUP($W4789,日射量と図３!$E$6:$H$34,4,TRUE),VLOOKUP($W4789,日射量と図３!$E$6:$I$34,5,TRUE))))))</f>
        <v/>
      </c>
      <c r="AB4789" s="4" t="str">
        <f>IF($V4789="","",IF(Z4789&lt;36,0,IF(AND(36&lt;=Z4789,Z4789&lt;71),VLOOKUP($W4789,日射量と図３!$E$6:$F$34,2,TRUE),IF(AND(71&lt;=Z4789,Z4789&lt;107),VLOOKUP($W4789,日射量と図３!$E$6:$G$34,3,TRUE),IF(AND(107&lt;=Z4789,Z4789&lt;143),VLOOKUP($W4789,日射量と図３!$E$6:$H$34,4,TRUE),VLOOKUP($W4789,日射量と図３!$E$6:$I$34,5,TRUE))))))</f>
        <v/>
      </c>
      <c r="AC4789" s="382" t="str">
        <f t="shared" si="905"/>
        <v/>
      </c>
      <c r="AD4789" s="382" t="str">
        <f t="shared" si="906"/>
        <v/>
      </c>
    </row>
    <row r="4790" spans="11:30" ht="13.5" customHeight="1">
      <c r="K4790" s="4">
        <f t="shared" si="898"/>
        <v>12</v>
      </c>
      <c r="L4790" s="34">
        <v>43451</v>
      </c>
      <c r="M4790" s="4">
        <v>200</v>
      </c>
      <c r="N4790" s="4">
        <v>11</v>
      </c>
      <c r="O4790" s="31">
        <v>0.41666666666666669</v>
      </c>
      <c r="P4790" s="35">
        <v>6.32</v>
      </c>
      <c r="Q4790" s="36">
        <f t="shared" si="899"/>
        <v>12</v>
      </c>
      <c r="R4790" s="4">
        <f t="shared" si="900"/>
        <v>5.68</v>
      </c>
      <c r="S4790" s="31">
        <f t="shared" si="903"/>
        <v>0.20944444444444443</v>
      </c>
      <c r="T4790" s="31">
        <f t="shared" si="904"/>
        <v>0.77601851851851855</v>
      </c>
      <c r="U4790" s="4">
        <f t="shared" si="902"/>
        <v>5.68</v>
      </c>
      <c r="V4790" s="4" t="str">
        <f t="shared" si="909"/>
        <v/>
      </c>
      <c r="W4790" s="18" t="str">
        <f>IF(V4790="","",VLOOKUP(L4790,日射量と図３!$A$4:$C$368,3,TRUE)*238.85/100)</f>
        <v/>
      </c>
      <c r="X4790" s="4" t="str">
        <f t="shared" si="901"/>
        <v/>
      </c>
      <c r="Y4790" s="4" t="str">
        <f t="shared" si="907"/>
        <v/>
      </c>
      <c r="Z4790" s="4" t="str">
        <f t="shared" si="908"/>
        <v/>
      </c>
      <c r="AA4790" s="4" t="str">
        <f>IF($V4790="","",IF(Y4790&lt;36,0,IF(AND(36&lt;=Y4790,Y4790&lt;71),VLOOKUP($W4790,日射量と図３!$E$6:$F$34,2,TRUE),IF(AND(71&lt;=Y4790,Y4790&lt;107),VLOOKUP($W4790,日射量と図３!$E$6:$G$34,3,TRUE),IF(AND(107&lt;=Y4790,Y4790&lt;143),VLOOKUP($W4790,日射量と図３!$E$6:$H$34,4,TRUE),VLOOKUP($W4790,日射量と図３!$E$6:$I$34,5,TRUE))))))</f>
        <v/>
      </c>
      <c r="AB4790" s="4" t="str">
        <f>IF($V4790="","",IF(Z4790&lt;36,0,IF(AND(36&lt;=Z4790,Z4790&lt;71),VLOOKUP($W4790,日射量と図３!$E$6:$F$34,2,TRUE),IF(AND(71&lt;=Z4790,Z4790&lt;107),VLOOKUP($W4790,日射量と図３!$E$6:$G$34,3,TRUE),IF(AND(107&lt;=Z4790,Z4790&lt;143),VLOOKUP($W4790,日射量と図３!$E$6:$H$34,4,TRUE),VLOOKUP($W4790,日射量と図３!$E$6:$I$34,5,TRUE))))))</f>
        <v/>
      </c>
      <c r="AC4790" s="382" t="str">
        <f t="shared" si="905"/>
        <v/>
      </c>
      <c r="AD4790" s="382" t="str">
        <f t="shared" si="906"/>
        <v/>
      </c>
    </row>
    <row r="4791" spans="11:30" ht="13.5" customHeight="1">
      <c r="K4791" s="4">
        <f t="shared" si="898"/>
        <v>12</v>
      </c>
      <c r="L4791" s="34">
        <v>43451</v>
      </c>
      <c r="M4791" s="4">
        <v>200</v>
      </c>
      <c r="N4791" s="4">
        <v>12</v>
      </c>
      <c r="O4791" s="31">
        <v>0.45833333333333331</v>
      </c>
      <c r="P4791" s="35">
        <v>7.8</v>
      </c>
      <c r="Q4791" s="36">
        <f t="shared" si="899"/>
        <v>12</v>
      </c>
      <c r="R4791" s="4">
        <f t="shared" si="900"/>
        <v>4.2</v>
      </c>
      <c r="S4791" s="31">
        <f t="shared" si="903"/>
        <v>0.20944444444444443</v>
      </c>
      <c r="T4791" s="31">
        <f t="shared" si="904"/>
        <v>0.77601851851851855</v>
      </c>
      <c r="U4791" s="4">
        <f t="shared" si="902"/>
        <v>4.2</v>
      </c>
      <c r="V4791" s="4" t="str">
        <f t="shared" si="909"/>
        <v/>
      </c>
      <c r="W4791" s="18" t="str">
        <f>IF(V4791="","",VLOOKUP(L4791,日射量と図３!$A$4:$C$368,3,TRUE)*238.85/100)</f>
        <v/>
      </c>
      <c r="X4791" s="4" t="str">
        <f t="shared" si="901"/>
        <v/>
      </c>
      <c r="Y4791" s="4" t="str">
        <f t="shared" si="907"/>
        <v/>
      </c>
      <c r="Z4791" s="4" t="str">
        <f t="shared" si="908"/>
        <v/>
      </c>
      <c r="AA4791" s="4" t="str">
        <f>IF($V4791="","",IF(Y4791&lt;36,0,IF(AND(36&lt;=Y4791,Y4791&lt;71),VLOOKUP($W4791,日射量と図３!$E$6:$F$34,2,TRUE),IF(AND(71&lt;=Y4791,Y4791&lt;107),VLOOKUP($W4791,日射量と図３!$E$6:$G$34,3,TRUE),IF(AND(107&lt;=Y4791,Y4791&lt;143),VLOOKUP($W4791,日射量と図３!$E$6:$H$34,4,TRUE),VLOOKUP($W4791,日射量と図３!$E$6:$I$34,5,TRUE))))))</f>
        <v/>
      </c>
      <c r="AB4791" s="4" t="str">
        <f>IF($V4791="","",IF(Z4791&lt;36,0,IF(AND(36&lt;=Z4791,Z4791&lt;71),VLOOKUP($W4791,日射量と図３!$E$6:$F$34,2,TRUE),IF(AND(71&lt;=Z4791,Z4791&lt;107),VLOOKUP($W4791,日射量と図３!$E$6:$G$34,3,TRUE),IF(AND(107&lt;=Z4791,Z4791&lt;143),VLOOKUP($W4791,日射量と図３!$E$6:$H$34,4,TRUE),VLOOKUP($W4791,日射量と図３!$E$6:$I$34,5,TRUE))))))</f>
        <v/>
      </c>
      <c r="AC4791" s="382" t="str">
        <f t="shared" si="905"/>
        <v/>
      </c>
      <c r="AD4791" s="382" t="str">
        <f t="shared" si="906"/>
        <v/>
      </c>
    </row>
    <row r="4792" spans="11:30" ht="13.5" customHeight="1">
      <c r="K4792" s="4">
        <f t="shared" si="898"/>
        <v>12</v>
      </c>
      <c r="L4792" s="34">
        <v>43451</v>
      </c>
      <c r="M4792" s="4">
        <v>200</v>
      </c>
      <c r="N4792" s="4">
        <v>13</v>
      </c>
      <c r="O4792" s="31">
        <v>0.5</v>
      </c>
      <c r="P4792" s="35">
        <v>8.6</v>
      </c>
      <c r="Q4792" s="36">
        <f t="shared" si="899"/>
        <v>12</v>
      </c>
      <c r="R4792" s="4">
        <f t="shared" si="900"/>
        <v>3.4000000000000004</v>
      </c>
      <c r="S4792" s="31">
        <f t="shared" si="903"/>
        <v>0.20944444444444443</v>
      </c>
      <c r="T4792" s="31">
        <f t="shared" si="904"/>
        <v>0.77601851851851855</v>
      </c>
      <c r="U4792" s="4">
        <f t="shared" si="902"/>
        <v>3.4000000000000004</v>
      </c>
      <c r="V4792" s="4" t="str">
        <f t="shared" si="909"/>
        <v/>
      </c>
      <c r="W4792" s="18" t="str">
        <f>IF(V4792="","",VLOOKUP(L4792,日射量と図３!$A$4:$C$368,3,TRUE)*238.85/100)</f>
        <v/>
      </c>
      <c r="X4792" s="4" t="str">
        <f t="shared" si="901"/>
        <v/>
      </c>
      <c r="Y4792" s="4" t="str">
        <f t="shared" si="907"/>
        <v/>
      </c>
      <c r="Z4792" s="4" t="str">
        <f t="shared" si="908"/>
        <v/>
      </c>
      <c r="AA4792" s="4" t="str">
        <f>IF($V4792="","",IF(Y4792&lt;36,0,IF(AND(36&lt;=Y4792,Y4792&lt;71),VLOOKUP($W4792,日射量と図３!$E$6:$F$34,2,TRUE),IF(AND(71&lt;=Y4792,Y4792&lt;107),VLOOKUP($W4792,日射量と図３!$E$6:$G$34,3,TRUE),IF(AND(107&lt;=Y4792,Y4792&lt;143),VLOOKUP($W4792,日射量と図３!$E$6:$H$34,4,TRUE),VLOOKUP($W4792,日射量と図３!$E$6:$I$34,5,TRUE))))))</f>
        <v/>
      </c>
      <c r="AB4792" s="4" t="str">
        <f>IF($V4792="","",IF(Z4792&lt;36,0,IF(AND(36&lt;=Z4792,Z4792&lt;71),VLOOKUP($W4792,日射量と図３!$E$6:$F$34,2,TRUE),IF(AND(71&lt;=Z4792,Z4792&lt;107),VLOOKUP($W4792,日射量と図３!$E$6:$G$34,3,TRUE),IF(AND(107&lt;=Z4792,Z4792&lt;143),VLOOKUP($W4792,日射量と図３!$E$6:$H$34,4,TRUE),VLOOKUP($W4792,日射量と図３!$E$6:$I$34,5,TRUE))))))</f>
        <v/>
      </c>
      <c r="AC4792" s="382" t="str">
        <f t="shared" si="905"/>
        <v/>
      </c>
      <c r="AD4792" s="382" t="str">
        <f t="shared" si="906"/>
        <v/>
      </c>
    </row>
    <row r="4793" spans="11:30" ht="13.5" customHeight="1">
      <c r="K4793" s="4">
        <f t="shared" si="898"/>
        <v>12</v>
      </c>
      <c r="L4793" s="34">
        <v>43451</v>
      </c>
      <c r="M4793" s="4">
        <v>200</v>
      </c>
      <c r="N4793" s="4">
        <v>14</v>
      </c>
      <c r="O4793" s="31">
        <v>0.54166666666666663</v>
      </c>
      <c r="P4793" s="35">
        <v>9.4899999999999984</v>
      </c>
      <c r="Q4793" s="36">
        <f t="shared" si="899"/>
        <v>12</v>
      </c>
      <c r="R4793" s="4">
        <f t="shared" si="900"/>
        <v>2.5100000000000016</v>
      </c>
      <c r="S4793" s="31">
        <f t="shared" si="903"/>
        <v>0.20944444444444443</v>
      </c>
      <c r="T4793" s="31">
        <f t="shared" si="904"/>
        <v>0.77601851851851855</v>
      </c>
      <c r="U4793" s="4">
        <f t="shared" si="902"/>
        <v>2.5100000000000016</v>
      </c>
      <c r="V4793" s="4" t="str">
        <f t="shared" si="909"/>
        <v/>
      </c>
      <c r="W4793" s="18" t="str">
        <f>IF(V4793="","",VLOOKUP(L4793,日射量と図３!$A$4:$C$368,3,TRUE)*238.85/100)</f>
        <v/>
      </c>
      <c r="X4793" s="4" t="str">
        <f t="shared" si="901"/>
        <v/>
      </c>
      <c r="Y4793" s="4" t="str">
        <f t="shared" si="907"/>
        <v/>
      </c>
      <c r="Z4793" s="4" t="str">
        <f t="shared" si="908"/>
        <v/>
      </c>
      <c r="AA4793" s="4" t="str">
        <f>IF($V4793="","",IF(Y4793&lt;36,0,IF(AND(36&lt;=Y4793,Y4793&lt;71),VLOOKUP($W4793,日射量と図３!$E$6:$F$34,2,TRUE),IF(AND(71&lt;=Y4793,Y4793&lt;107),VLOOKUP($W4793,日射量と図３!$E$6:$G$34,3,TRUE),IF(AND(107&lt;=Y4793,Y4793&lt;143),VLOOKUP($W4793,日射量と図３!$E$6:$H$34,4,TRUE),VLOOKUP($W4793,日射量と図３!$E$6:$I$34,5,TRUE))))))</f>
        <v/>
      </c>
      <c r="AB4793" s="4" t="str">
        <f>IF($V4793="","",IF(Z4793&lt;36,0,IF(AND(36&lt;=Z4793,Z4793&lt;71),VLOOKUP($W4793,日射量と図３!$E$6:$F$34,2,TRUE),IF(AND(71&lt;=Z4793,Z4793&lt;107),VLOOKUP($W4793,日射量と図３!$E$6:$G$34,3,TRUE),IF(AND(107&lt;=Z4793,Z4793&lt;143),VLOOKUP($W4793,日射量と図３!$E$6:$H$34,4,TRUE),VLOOKUP($W4793,日射量と図３!$E$6:$I$34,5,TRUE))))))</f>
        <v/>
      </c>
      <c r="AC4793" s="382" t="str">
        <f t="shared" si="905"/>
        <v/>
      </c>
      <c r="AD4793" s="382" t="str">
        <f t="shared" si="906"/>
        <v/>
      </c>
    </row>
    <row r="4794" spans="11:30" ht="13.5" customHeight="1">
      <c r="K4794" s="4">
        <f t="shared" si="898"/>
        <v>12</v>
      </c>
      <c r="L4794" s="34">
        <v>43451</v>
      </c>
      <c r="M4794" s="4">
        <v>200</v>
      </c>
      <c r="N4794" s="4">
        <v>15</v>
      </c>
      <c r="O4794" s="31">
        <v>0.58333333333333337</v>
      </c>
      <c r="P4794" s="35">
        <v>9.120000000000001</v>
      </c>
      <c r="Q4794" s="36">
        <f t="shared" si="899"/>
        <v>12</v>
      </c>
      <c r="R4794" s="4">
        <f t="shared" si="900"/>
        <v>2.879999999999999</v>
      </c>
      <c r="S4794" s="31">
        <f t="shared" si="903"/>
        <v>0.20944444444444443</v>
      </c>
      <c r="T4794" s="31">
        <f t="shared" si="904"/>
        <v>0.77601851851851855</v>
      </c>
      <c r="U4794" s="4">
        <f t="shared" si="902"/>
        <v>2.879999999999999</v>
      </c>
      <c r="V4794" s="4" t="str">
        <f t="shared" si="909"/>
        <v/>
      </c>
      <c r="W4794" s="18" t="str">
        <f>IF(V4794="","",VLOOKUP(L4794,日射量と図３!$A$4:$C$368,3,TRUE)*238.85/100)</f>
        <v/>
      </c>
      <c r="X4794" s="4" t="str">
        <f t="shared" si="901"/>
        <v/>
      </c>
      <c r="Y4794" s="4" t="str">
        <f t="shared" si="907"/>
        <v/>
      </c>
      <c r="Z4794" s="4" t="str">
        <f t="shared" si="908"/>
        <v/>
      </c>
      <c r="AA4794" s="4" t="str">
        <f>IF($V4794="","",IF(Y4794&lt;36,0,IF(AND(36&lt;=Y4794,Y4794&lt;71),VLOOKUP($W4794,日射量と図３!$E$6:$F$34,2,TRUE),IF(AND(71&lt;=Y4794,Y4794&lt;107),VLOOKUP($W4794,日射量と図３!$E$6:$G$34,3,TRUE),IF(AND(107&lt;=Y4794,Y4794&lt;143),VLOOKUP($W4794,日射量と図３!$E$6:$H$34,4,TRUE),VLOOKUP($W4794,日射量と図３!$E$6:$I$34,5,TRUE))))))</f>
        <v/>
      </c>
      <c r="AB4794" s="4" t="str">
        <f>IF($V4794="","",IF(Z4794&lt;36,0,IF(AND(36&lt;=Z4794,Z4794&lt;71),VLOOKUP($W4794,日射量と図３!$E$6:$F$34,2,TRUE),IF(AND(71&lt;=Z4794,Z4794&lt;107),VLOOKUP($W4794,日射量と図３!$E$6:$G$34,3,TRUE),IF(AND(107&lt;=Z4794,Z4794&lt;143),VLOOKUP($W4794,日射量と図３!$E$6:$H$34,4,TRUE),VLOOKUP($W4794,日射量と図３!$E$6:$I$34,5,TRUE))))))</f>
        <v/>
      </c>
      <c r="AC4794" s="382" t="str">
        <f t="shared" si="905"/>
        <v/>
      </c>
      <c r="AD4794" s="382" t="str">
        <f t="shared" si="906"/>
        <v/>
      </c>
    </row>
    <row r="4795" spans="11:30" ht="13.5" customHeight="1">
      <c r="K4795" s="4">
        <f t="shared" si="898"/>
        <v>12</v>
      </c>
      <c r="L4795" s="34">
        <v>43451</v>
      </c>
      <c r="M4795" s="4">
        <v>200</v>
      </c>
      <c r="N4795" s="4">
        <v>16</v>
      </c>
      <c r="O4795" s="31">
        <v>0.625</v>
      </c>
      <c r="P4795" s="35">
        <v>8.5500000000000007</v>
      </c>
      <c r="Q4795" s="36">
        <f t="shared" si="899"/>
        <v>16</v>
      </c>
      <c r="R4795" s="4">
        <f t="shared" si="900"/>
        <v>7.4499999999999993</v>
      </c>
      <c r="S4795" s="31">
        <f t="shared" si="903"/>
        <v>0.20944444444444443</v>
      </c>
      <c r="T4795" s="31">
        <f t="shared" si="904"/>
        <v>0.77601851851851855</v>
      </c>
      <c r="U4795" s="4">
        <f t="shared" si="902"/>
        <v>7.4499999999999993</v>
      </c>
      <c r="V4795" s="4" t="str">
        <f t="shared" si="909"/>
        <v/>
      </c>
      <c r="W4795" s="18" t="str">
        <f>IF(V4795="","",VLOOKUP(L4795,日射量と図３!$A$4:$C$368,3,TRUE)*238.85/100)</f>
        <v/>
      </c>
      <c r="X4795" s="4" t="str">
        <f t="shared" si="901"/>
        <v/>
      </c>
      <c r="Y4795" s="4" t="str">
        <f t="shared" si="907"/>
        <v/>
      </c>
      <c r="Z4795" s="4" t="str">
        <f t="shared" si="908"/>
        <v/>
      </c>
      <c r="AA4795" s="4" t="str">
        <f>IF($V4795="","",IF(Y4795&lt;36,0,IF(AND(36&lt;=Y4795,Y4795&lt;71),VLOOKUP($W4795,日射量と図３!$E$6:$F$34,2,TRUE),IF(AND(71&lt;=Y4795,Y4795&lt;107),VLOOKUP($W4795,日射量と図３!$E$6:$G$34,3,TRUE),IF(AND(107&lt;=Y4795,Y4795&lt;143),VLOOKUP($W4795,日射量と図３!$E$6:$H$34,4,TRUE),VLOOKUP($W4795,日射量と図３!$E$6:$I$34,5,TRUE))))))</f>
        <v/>
      </c>
      <c r="AB4795" s="4" t="str">
        <f>IF($V4795="","",IF(Z4795&lt;36,0,IF(AND(36&lt;=Z4795,Z4795&lt;71),VLOOKUP($W4795,日射量と図３!$E$6:$F$34,2,TRUE),IF(AND(71&lt;=Z4795,Z4795&lt;107),VLOOKUP($W4795,日射量と図３!$E$6:$G$34,3,TRUE),IF(AND(107&lt;=Z4795,Z4795&lt;143),VLOOKUP($W4795,日射量と図３!$E$6:$H$34,4,TRUE),VLOOKUP($W4795,日射量と図３!$E$6:$I$34,5,TRUE))))))</f>
        <v/>
      </c>
      <c r="AC4795" s="382" t="str">
        <f t="shared" si="905"/>
        <v/>
      </c>
      <c r="AD4795" s="382" t="str">
        <f t="shared" si="906"/>
        <v/>
      </c>
    </row>
    <row r="4796" spans="11:30" ht="13.5" customHeight="1">
      <c r="K4796" s="4">
        <f t="shared" si="898"/>
        <v>12</v>
      </c>
      <c r="L4796" s="34">
        <v>43451</v>
      </c>
      <c r="M4796" s="4">
        <v>200</v>
      </c>
      <c r="N4796" s="4">
        <v>17</v>
      </c>
      <c r="O4796" s="31">
        <v>0.66666666666666663</v>
      </c>
      <c r="P4796" s="35">
        <v>7.95</v>
      </c>
      <c r="Q4796" s="36">
        <f t="shared" si="899"/>
        <v>16</v>
      </c>
      <c r="R4796" s="4">
        <f t="shared" si="900"/>
        <v>8.0500000000000007</v>
      </c>
      <c r="S4796" s="31">
        <f t="shared" si="903"/>
        <v>0.20944444444444443</v>
      </c>
      <c r="T4796" s="31">
        <f t="shared" si="904"/>
        <v>0.77601851851851855</v>
      </c>
      <c r="U4796" s="4">
        <f t="shared" si="902"/>
        <v>8.0500000000000007</v>
      </c>
      <c r="V4796" s="4" t="str">
        <f t="shared" si="909"/>
        <v/>
      </c>
      <c r="W4796" s="18" t="str">
        <f>IF(V4796="","",VLOOKUP(L4796,日射量と図３!$A$4:$C$368,3,TRUE)*238.85/100)</f>
        <v/>
      </c>
      <c r="X4796" s="4" t="str">
        <f t="shared" si="901"/>
        <v/>
      </c>
      <c r="Y4796" s="4" t="str">
        <f t="shared" si="907"/>
        <v/>
      </c>
      <c r="Z4796" s="4" t="str">
        <f t="shared" si="908"/>
        <v/>
      </c>
      <c r="AA4796" s="4" t="str">
        <f>IF($V4796="","",IF(Y4796&lt;36,0,IF(AND(36&lt;=Y4796,Y4796&lt;71),VLOOKUP($W4796,日射量と図３!$E$6:$F$34,2,TRUE),IF(AND(71&lt;=Y4796,Y4796&lt;107),VLOOKUP($W4796,日射量と図３!$E$6:$G$34,3,TRUE),IF(AND(107&lt;=Y4796,Y4796&lt;143),VLOOKUP($W4796,日射量と図３!$E$6:$H$34,4,TRUE),VLOOKUP($W4796,日射量と図３!$E$6:$I$34,5,TRUE))))))</f>
        <v/>
      </c>
      <c r="AB4796" s="4" t="str">
        <f>IF($V4796="","",IF(Z4796&lt;36,0,IF(AND(36&lt;=Z4796,Z4796&lt;71),VLOOKUP($W4796,日射量と図３!$E$6:$F$34,2,TRUE),IF(AND(71&lt;=Z4796,Z4796&lt;107),VLOOKUP($W4796,日射量と図３!$E$6:$G$34,3,TRUE),IF(AND(107&lt;=Z4796,Z4796&lt;143),VLOOKUP($W4796,日射量と図３!$E$6:$H$34,4,TRUE),VLOOKUP($W4796,日射量と図３!$E$6:$I$34,5,TRUE))))))</f>
        <v/>
      </c>
      <c r="AC4796" s="382" t="str">
        <f t="shared" si="905"/>
        <v/>
      </c>
      <c r="AD4796" s="382" t="str">
        <f t="shared" si="906"/>
        <v/>
      </c>
    </row>
    <row r="4797" spans="11:30" ht="13.5" customHeight="1">
      <c r="K4797" s="4">
        <f t="shared" si="898"/>
        <v>12</v>
      </c>
      <c r="L4797" s="34">
        <v>43451</v>
      </c>
      <c r="M4797" s="4">
        <v>200</v>
      </c>
      <c r="N4797" s="4">
        <v>18</v>
      </c>
      <c r="O4797" s="31">
        <v>0.70833333333333337</v>
      </c>
      <c r="P4797" s="35">
        <v>7.18</v>
      </c>
      <c r="Q4797" s="36">
        <f t="shared" si="899"/>
        <v>16</v>
      </c>
      <c r="R4797" s="4">
        <f t="shared" si="900"/>
        <v>8.82</v>
      </c>
      <c r="S4797" s="31">
        <f t="shared" si="903"/>
        <v>0.20944444444444443</v>
      </c>
      <c r="T4797" s="31">
        <f t="shared" si="904"/>
        <v>0.77601851851851855</v>
      </c>
      <c r="U4797" s="4">
        <f t="shared" si="902"/>
        <v>8.82</v>
      </c>
      <c r="V4797" s="4" t="str">
        <f t="shared" si="909"/>
        <v/>
      </c>
      <c r="W4797" s="18" t="str">
        <f>IF(V4797="","",VLOOKUP(L4797,日射量と図３!$A$4:$C$368,3,TRUE)*238.85/100)</f>
        <v/>
      </c>
      <c r="X4797" s="4" t="str">
        <f t="shared" si="901"/>
        <v/>
      </c>
      <c r="Y4797" s="4" t="str">
        <f t="shared" si="907"/>
        <v/>
      </c>
      <c r="Z4797" s="4" t="str">
        <f t="shared" si="908"/>
        <v/>
      </c>
      <c r="AA4797" s="4" t="str">
        <f>IF($V4797="","",IF(Y4797&lt;36,0,IF(AND(36&lt;=Y4797,Y4797&lt;71),VLOOKUP($W4797,日射量と図３!$E$6:$F$34,2,TRUE),IF(AND(71&lt;=Y4797,Y4797&lt;107),VLOOKUP($W4797,日射量と図３!$E$6:$G$34,3,TRUE),IF(AND(107&lt;=Y4797,Y4797&lt;143),VLOOKUP($W4797,日射量と図３!$E$6:$H$34,4,TRUE),VLOOKUP($W4797,日射量と図３!$E$6:$I$34,5,TRUE))))))</f>
        <v/>
      </c>
      <c r="AB4797" s="4" t="str">
        <f>IF($V4797="","",IF(Z4797&lt;36,0,IF(AND(36&lt;=Z4797,Z4797&lt;71),VLOOKUP($W4797,日射量と図３!$E$6:$F$34,2,TRUE),IF(AND(71&lt;=Z4797,Z4797&lt;107),VLOOKUP($W4797,日射量と図３!$E$6:$G$34,3,TRUE),IF(AND(107&lt;=Z4797,Z4797&lt;143),VLOOKUP($W4797,日射量と図３!$E$6:$H$34,4,TRUE),VLOOKUP($W4797,日射量と図３!$E$6:$I$34,5,TRUE))))))</f>
        <v/>
      </c>
      <c r="AC4797" s="382" t="str">
        <f t="shared" si="905"/>
        <v/>
      </c>
      <c r="AD4797" s="382" t="str">
        <f t="shared" si="906"/>
        <v/>
      </c>
    </row>
    <row r="4798" spans="11:30" ht="13.5" customHeight="1">
      <c r="K4798" s="4">
        <f t="shared" si="898"/>
        <v>12</v>
      </c>
      <c r="L4798" s="34">
        <v>43451</v>
      </c>
      <c r="M4798" s="4">
        <v>200</v>
      </c>
      <c r="N4798" s="4">
        <v>19</v>
      </c>
      <c r="O4798" s="31">
        <v>0.75</v>
      </c>
      <c r="P4798" s="35">
        <v>6.49</v>
      </c>
      <c r="Q4798" s="36">
        <f t="shared" si="899"/>
        <v>16</v>
      </c>
      <c r="R4798" s="4">
        <f t="shared" si="900"/>
        <v>9.51</v>
      </c>
      <c r="S4798" s="31">
        <f t="shared" si="903"/>
        <v>0.20944444444444443</v>
      </c>
      <c r="T4798" s="31">
        <f t="shared" si="904"/>
        <v>0.77601851851851855</v>
      </c>
      <c r="U4798" s="4">
        <f t="shared" si="902"/>
        <v>9.51</v>
      </c>
      <c r="V4798" s="4" t="str">
        <f t="shared" si="909"/>
        <v/>
      </c>
      <c r="W4798" s="18" t="str">
        <f>IF(V4798="","",VLOOKUP(L4798,日射量と図３!$A$4:$C$368,3,TRUE)*238.85/100)</f>
        <v/>
      </c>
      <c r="X4798" s="4" t="str">
        <f t="shared" si="901"/>
        <v/>
      </c>
      <c r="Y4798" s="4" t="str">
        <f t="shared" si="907"/>
        <v/>
      </c>
      <c r="Z4798" s="4" t="str">
        <f t="shared" si="908"/>
        <v/>
      </c>
      <c r="AA4798" s="4" t="str">
        <f>IF($V4798="","",IF(Y4798&lt;36,0,IF(AND(36&lt;=Y4798,Y4798&lt;71),VLOOKUP($W4798,日射量と図３!$E$6:$F$34,2,TRUE),IF(AND(71&lt;=Y4798,Y4798&lt;107),VLOOKUP($W4798,日射量と図３!$E$6:$G$34,3,TRUE),IF(AND(107&lt;=Y4798,Y4798&lt;143),VLOOKUP($W4798,日射量と図３!$E$6:$H$34,4,TRUE),VLOOKUP($W4798,日射量と図３!$E$6:$I$34,5,TRUE))))))</f>
        <v/>
      </c>
      <c r="AB4798" s="4" t="str">
        <f>IF($V4798="","",IF(Z4798&lt;36,0,IF(AND(36&lt;=Z4798,Z4798&lt;71),VLOOKUP($W4798,日射量と図３!$E$6:$F$34,2,TRUE),IF(AND(71&lt;=Z4798,Z4798&lt;107),VLOOKUP($W4798,日射量と図３!$E$6:$G$34,3,TRUE),IF(AND(107&lt;=Z4798,Z4798&lt;143),VLOOKUP($W4798,日射量と図３!$E$6:$H$34,4,TRUE),VLOOKUP($W4798,日射量と図３!$E$6:$I$34,5,TRUE))))))</f>
        <v/>
      </c>
      <c r="AC4798" s="382" t="str">
        <f t="shared" si="905"/>
        <v/>
      </c>
      <c r="AD4798" s="382" t="str">
        <f t="shared" si="906"/>
        <v/>
      </c>
    </row>
    <row r="4799" spans="11:30" ht="13.5" customHeight="1">
      <c r="K4799" s="4">
        <f t="shared" si="898"/>
        <v>12</v>
      </c>
      <c r="L4799" s="34">
        <v>43451</v>
      </c>
      <c r="M4799" s="4">
        <v>200</v>
      </c>
      <c r="N4799" s="4">
        <v>20</v>
      </c>
      <c r="O4799" s="31">
        <v>0.79166666666666663</v>
      </c>
      <c r="P4799" s="35">
        <v>6.01</v>
      </c>
      <c r="Q4799" s="36">
        <f t="shared" si="899"/>
        <v>16</v>
      </c>
      <c r="R4799" s="4">
        <f t="shared" si="900"/>
        <v>9.99</v>
      </c>
      <c r="S4799" s="31">
        <f t="shared" si="903"/>
        <v>0.20944444444444443</v>
      </c>
      <c r="T4799" s="31">
        <f t="shared" si="904"/>
        <v>0.77601851851851855</v>
      </c>
      <c r="U4799" s="4">
        <f t="shared" si="902"/>
        <v>0</v>
      </c>
      <c r="V4799" s="4" t="str">
        <f t="shared" si="909"/>
        <v/>
      </c>
      <c r="W4799" s="18" t="str">
        <f>IF(V4799="","",VLOOKUP(L4799,日射量と図３!$A$4:$C$368,3,TRUE)*238.85/100)</f>
        <v/>
      </c>
      <c r="X4799" s="4" t="str">
        <f t="shared" si="901"/>
        <v/>
      </c>
      <c r="Y4799" s="4" t="str">
        <f t="shared" si="907"/>
        <v/>
      </c>
      <c r="Z4799" s="4" t="str">
        <f t="shared" si="908"/>
        <v/>
      </c>
      <c r="AA4799" s="4" t="str">
        <f>IF($V4799="","",IF(Y4799&lt;36,0,IF(AND(36&lt;=Y4799,Y4799&lt;71),VLOOKUP($W4799,日射量と図３!$E$6:$F$34,2,TRUE),IF(AND(71&lt;=Y4799,Y4799&lt;107),VLOOKUP($W4799,日射量と図３!$E$6:$G$34,3,TRUE),IF(AND(107&lt;=Y4799,Y4799&lt;143),VLOOKUP($W4799,日射量と図３!$E$6:$H$34,4,TRUE),VLOOKUP($W4799,日射量と図３!$E$6:$I$34,5,TRUE))))))</f>
        <v/>
      </c>
      <c r="AB4799" s="4" t="str">
        <f>IF($V4799="","",IF(Z4799&lt;36,0,IF(AND(36&lt;=Z4799,Z4799&lt;71),VLOOKUP($W4799,日射量と図３!$E$6:$F$34,2,TRUE),IF(AND(71&lt;=Z4799,Z4799&lt;107),VLOOKUP($W4799,日射量と図３!$E$6:$G$34,3,TRUE),IF(AND(107&lt;=Z4799,Z4799&lt;143),VLOOKUP($W4799,日射量と図３!$E$6:$H$34,4,TRUE),VLOOKUP($W4799,日射量と図３!$E$6:$I$34,5,TRUE))))))</f>
        <v/>
      </c>
      <c r="AC4799" s="382" t="str">
        <f t="shared" si="905"/>
        <v/>
      </c>
      <c r="AD4799" s="382" t="str">
        <f t="shared" si="906"/>
        <v/>
      </c>
    </row>
    <row r="4800" spans="11:30" ht="13.5" customHeight="1">
      <c r="K4800" s="4">
        <f t="shared" si="898"/>
        <v>12</v>
      </c>
      <c r="L4800" s="34">
        <v>43451</v>
      </c>
      <c r="M4800" s="4">
        <v>200</v>
      </c>
      <c r="N4800" s="4">
        <v>21</v>
      </c>
      <c r="O4800" s="31">
        <v>0.83333333333333337</v>
      </c>
      <c r="P4800" s="35">
        <v>5.6400000000000006</v>
      </c>
      <c r="Q4800" s="36">
        <f t="shared" si="899"/>
        <v>16</v>
      </c>
      <c r="R4800" s="4">
        <f t="shared" si="900"/>
        <v>10.36</v>
      </c>
      <c r="S4800" s="31">
        <f t="shared" si="903"/>
        <v>0.20944444444444443</v>
      </c>
      <c r="T4800" s="31">
        <f t="shared" si="904"/>
        <v>0.77601851851851855</v>
      </c>
      <c r="U4800" s="4">
        <f t="shared" si="902"/>
        <v>0</v>
      </c>
      <c r="V4800" s="4" t="str">
        <f t="shared" si="909"/>
        <v/>
      </c>
      <c r="W4800" s="18" t="str">
        <f>IF(V4800="","",VLOOKUP(L4800,日射量と図３!$A$4:$C$368,3,TRUE)*238.85/100)</f>
        <v/>
      </c>
      <c r="X4800" s="4" t="str">
        <f t="shared" si="901"/>
        <v/>
      </c>
      <c r="Y4800" s="4" t="str">
        <f t="shared" si="907"/>
        <v/>
      </c>
      <c r="Z4800" s="4" t="str">
        <f t="shared" si="908"/>
        <v/>
      </c>
      <c r="AA4800" s="4" t="str">
        <f>IF($V4800="","",IF(Y4800&lt;36,0,IF(AND(36&lt;=Y4800,Y4800&lt;71),VLOOKUP($W4800,日射量と図３!$E$6:$F$34,2,TRUE),IF(AND(71&lt;=Y4800,Y4800&lt;107),VLOOKUP($W4800,日射量と図３!$E$6:$G$34,3,TRUE),IF(AND(107&lt;=Y4800,Y4800&lt;143),VLOOKUP($W4800,日射量と図３!$E$6:$H$34,4,TRUE),VLOOKUP($W4800,日射量と図３!$E$6:$I$34,5,TRUE))))))</f>
        <v/>
      </c>
      <c r="AB4800" s="4" t="str">
        <f>IF($V4800="","",IF(Z4800&lt;36,0,IF(AND(36&lt;=Z4800,Z4800&lt;71),VLOOKUP($W4800,日射量と図３!$E$6:$F$34,2,TRUE),IF(AND(71&lt;=Z4800,Z4800&lt;107),VLOOKUP($W4800,日射量と図３!$E$6:$G$34,3,TRUE),IF(AND(107&lt;=Z4800,Z4800&lt;143),VLOOKUP($W4800,日射量と図３!$E$6:$H$34,4,TRUE),VLOOKUP($W4800,日射量と図３!$E$6:$I$34,5,TRUE))))))</f>
        <v/>
      </c>
      <c r="AC4800" s="382" t="str">
        <f t="shared" si="905"/>
        <v/>
      </c>
      <c r="AD4800" s="382" t="str">
        <f t="shared" si="906"/>
        <v/>
      </c>
    </row>
    <row r="4801" spans="11:30" ht="13.5" customHeight="1">
      <c r="K4801" s="4">
        <f t="shared" si="898"/>
        <v>12</v>
      </c>
      <c r="L4801" s="34">
        <v>43451</v>
      </c>
      <c r="M4801" s="4">
        <v>200</v>
      </c>
      <c r="N4801" s="4">
        <v>22</v>
      </c>
      <c r="O4801" s="31">
        <v>0.875</v>
      </c>
      <c r="P4801" s="35">
        <v>5.45</v>
      </c>
      <c r="Q4801" s="36">
        <f t="shared" si="899"/>
        <v>16</v>
      </c>
      <c r="R4801" s="4">
        <f t="shared" si="900"/>
        <v>10.55</v>
      </c>
      <c r="S4801" s="31">
        <f t="shared" si="903"/>
        <v>0.20944444444444443</v>
      </c>
      <c r="T4801" s="31">
        <f t="shared" si="904"/>
        <v>0.77601851851851855</v>
      </c>
      <c r="U4801" s="4">
        <f t="shared" si="902"/>
        <v>0</v>
      </c>
      <c r="V4801" s="4" t="str">
        <f t="shared" si="909"/>
        <v/>
      </c>
      <c r="W4801" s="18" t="str">
        <f>IF(V4801="","",VLOOKUP(L4801,日射量と図３!$A$4:$C$368,3,TRUE)*238.85/100)</f>
        <v/>
      </c>
      <c r="X4801" s="4" t="str">
        <f t="shared" si="901"/>
        <v/>
      </c>
      <c r="Y4801" s="4" t="str">
        <f t="shared" si="907"/>
        <v/>
      </c>
      <c r="Z4801" s="4" t="str">
        <f t="shared" si="908"/>
        <v/>
      </c>
      <c r="AA4801" s="4" t="str">
        <f>IF($V4801="","",IF(Y4801&lt;36,0,IF(AND(36&lt;=Y4801,Y4801&lt;71),VLOOKUP($W4801,日射量と図３!$E$6:$F$34,2,TRUE),IF(AND(71&lt;=Y4801,Y4801&lt;107),VLOOKUP($W4801,日射量と図３!$E$6:$G$34,3,TRUE),IF(AND(107&lt;=Y4801,Y4801&lt;143),VLOOKUP($W4801,日射量と図３!$E$6:$H$34,4,TRUE),VLOOKUP($W4801,日射量と図３!$E$6:$I$34,5,TRUE))))))</f>
        <v/>
      </c>
      <c r="AB4801" s="4" t="str">
        <f>IF($V4801="","",IF(Z4801&lt;36,0,IF(AND(36&lt;=Z4801,Z4801&lt;71),VLOOKUP($W4801,日射量と図３!$E$6:$F$34,2,TRUE),IF(AND(71&lt;=Z4801,Z4801&lt;107),VLOOKUP($W4801,日射量と図３!$E$6:$G$34,3,TRUE),IF(AND(107&lt;=Z4801,Z4801&lt;143),VLOOKUP($W4801,日射量と図３!$E$6:$H$34,4,TRUE),VLOOKUP($W4801,日射量と図３!$E$6:$I$34,5,TRUE))))))</f>
        <v/>
      </c>
      <c r="AC4801" s="382" t="str">
        <f t="shared" si="905"/>
        <v/>
      </c>
      <c r="AD4801" s="382" t="str">
        <f t="shared" si="906"/>
        <v/>
      </c>
    </row>
    <row r="4802" spans="11:30" ht="13.5" customHeight="1">
      <c r="K4802" s="4">
        <f t="shared" si="898"/>
        <v>12</v>
      </c>
      <c r="L4802" s="34">
        <v>43451</v>
      </c>
      <c r="M4802" s="4">
        <v>200</v>
      </c>
      <c r="N4802" s="4">
        <v>23</v>
      </c>
      <c r="O4802" s="31">
        <v>0.91666666666666663</v>
      </c>
      <c r="P4802" s="35">
        <v>5.0500000000000007</v>
      </c>
      <c r="Q4802" s="36">
        <f t="shared" si="899"/>
        <v>13</v>
      </c>
      <c r="R4802" s="4">
        <f t="shared" si="900"/>
        <v>7.9499999999999993</v>
      </c>
      <c r="S4802" s="31">
        <f t="shared" si="903"/>
        <v>0.20944444444444443</v>
      </c>
      <c r="T4802" s="31">
        <f t="shared" si="904"/>
        <v>0.77601851851851855</v>
      </c>
      <c r="U4802" s="4">
        <f t="shared" si="902"/>
        <v>0</v>
      </c>
      <c r="V4802" s="4" t="str">
        <f t="shared" si="909"/>
        <v/>
      </c>
      <c r="W4802" s="18" t="str">
        <f>IF(V4802="","",VLOOKUP(L4802,日射量と図３!$A$4:$C$368,3,TRUE)*238.85/100)</f>
        <v/>
      </c>
      <c r="X4802" s="4" t="str">
        <f t="shared" si="901"/>
        <v/>
      </c>
      <c r="Y4802" s="4" t="str">
        <f t="shared" si="907"/>
        <v/>
      </c>
      <c r="Z4802" s="4" t="str">
        <f t="shared" si="908"/>
        <v/>
      </c>
      <c r="AA4802" s="4" t="str">
        <f>IF($V4802="","",IF(Y4802&lt;36,0,IF(AND(36&lt;=Y4802,Y4802&lt;71),VLOOKUP($W4802,日射量と図３!$E$6:$F$34,2,TRUE),IF(AND(71&lt;=Y4802,Y4802&lt;107),VLOOKUP($W4802,日射量と図３!$E$6:$G$34,3,TRUE),IF(AND(107&lt;=Y4802,Y4802&lt;143),VLOOKUP($W4802,日射量と図３!$E$6:$H$34,4,TRUE),VLOOKUP($W4802,日射量と図３!$E$6:$I$34,5,TRUE))))))</f>
        <v/>
      </c>
      <c r="AB4802" s="4" t="str">
        <f>IF($V4802="","",IF(Z4802&lt;36,0,IF(AND(36&lt;=Z4802,Z4802&lt;71),VLOOKUP($W4802,日射量と図３!$E$6:$F$34,2,TRUE),IF(AND(71&lt;=Z4802,Z4802&lt;107),VLOOKUP($W4802,日射量と図３!$E$6:$G$34,3,TRUE),IF(AND(107&lt;=Z4802,Z4802&lt;143),VLOOKUP($W4802,日射量と図３!$E$6:$H$34,4,TRUE),VLOOKUP($W4802,日射量と図３!$E$6:$I$34,5,TRUE))))))</f>
        <v/>
      </c>
      <c r="AC4802" s="382" t="str">
        <f t="shared" si="905"/>
        <v/>
      </c>
      <c r="AD4802" s="382" t="str">
        <f t="shared" si="906"/>
        <v/>
      </c>
    </row>
    <row r="4803" spans="11:30" ht="13.5" customHeight="1">
      <c r="K4803" s="4">
        <f t="shared" si="898"/>
        <v>12</v>
      </c>
      <c r="L4803" s="34">
        <v>43451</v>
      </c>
      <c r="M4803" s="4">
        <v>200</v>
      </c>
      <c r="N4803" s="4">
        <v>24</v>
      </c>
      <c r="O4803" s="31">
        <v>0.95833333333333337</v>
      </c>
      <c r="P4803" s="35">
        <v>4.7299999999999995</v>
      </c>
      <c r="Q4803" s="36">
        <f t="shared" si="899"/>
        <v>13</v>
      </c>
      <c r="R4803" s="4">
        <f t="shared" si="900"/>
        <v>8.27</v>
      </c>
      <c r="S4803" s="31">
        <f t="shared" si="903"/>
        <v>0.20944444444444443</v>
      </c>
      <c r="T4803" s="31">
        <f t="shared" si="904"/>
        <v>0.77601851851851855</v>
      </c>
      <c r="U4803" s="4">
        <f t="shared" si="902"/>
        <v>0</v>
      </c>
      <c r="V4803" s="4" t="str">
        <f t="shared" si="909"/>
        <v/>
      </c>
      <c r="W4803" s="18" t="str">
        <f>IF(V4803="","",VLOOKUP(L4803,日射量と図３!$A$4:$C$368,3,TRUE)*238.85/100)</f>
        <v/>
      </c>
      <c r="X4803" s="4" t="str">
        <f t="shared" si="901"/>
        <v/>
      </c>
      <c r="Y4803" s="4" t="str">
        <f t="shared" si="907"/>
        <v/>
      </c>
      <c r="Z4803" s="4" t="str">
        <f t="shared" si="908"/>
        <v/>
      </c>
      <c r="AA4803" s="4" t="str">
        <f>IF($V4803="","",IF(Y4803&lt;36,0,IF(AND(36&lt;=Y4803,Y4803&lt;71),VLOOKUP($W4803,日射量と図３!$E$6:$F$34,2,TRUE),IF(AND(71&lt;=Y4803,Y4803&lt;107),VLOOKUP($W4803,日射量と図３!$E$6:$G$34,3,TRUE),IF(AND(107&lt;=Y4803,Y4803&lt;143),VLOOKUP($W4803,日射量と図３!$E$6:$H$34,4,TRUE),VLOOKUP($W4803,日射量と図３!$E$6:$I$34,5,TRUE))))))</f>
        <v/>
      </c>
      <c r="AB4803" s="4" t="str">
        <f>IF($V4803="","",IF(Z4803&lt;36,0,IF(AND(36&lt;=Z4803,Z4803&lt;71),VLOOKUP($W4803,日射量と図３!$E$6:$F$34,2,TRUE),IF(AND(71&lt;=Z4803,Z4803&lt;107),VLOOKUP($W4803,日射量と図３!$E$6:$G$34,3,TRUE),IF(AND(107&lt;=Z4803,Z4803&lt;143),VLOOKUP($W4803,日射量と図３!$E$6:$H$34,4,TRUE),VLOOKUP($W4803,日射量と図３!$E$6:$I$34,5,TRUE))))))</f>
        <v/>
      </c>
      <c r="AC4803" s="382" t="str">
        <f t="shared" si="905"/>
        <v/>
      </c>
      <c r="AD4803" s="382" t="str">
        <f t="shared" si="906"/>
        <v/>
      </c>
    </row>
    <row r="4804" spans="11:30" ht="13.5" customHeight="1">
      <c r="K4804" s="4">
        <f t="shared" si="898"/>
        <v>12</v>
      </c>
      <c r="L4804" s="34">
        <v>43452</v>
      </c>
      <c r="M4804" s="4">
        <v>201</v>
      </c>
      <c r="N4804" s="4">
        <v>1</v>
      </c>
      <c r="O4804" s="31">
        <v>0</v>
      </c>
      <c r="P4804" s="35">
        <v>4.5200000000000014</v>
      </c>
      <c r="Q4804" s="36">
        <f t="shared" si="899"/>
        <v>13</v>
      </c>
      <c r="R4804" s="4">
        <f t="shared" si="900"/>
        <v>8.4799999999999986</v>
      </c>
      <c r="S4804" s="31">
        <f t="shared" si="903"/>
        <v>0.20944444444444443</v>
      </c>
      <c r="T4804" s="31">
        <f t="shared" si="904"/>
        <v>0.77601851851851855</v>
      </c>
      <c r="U4804" s="4">
        <f t="shared" si="902"/>
        <v>0</v>
      </c>
      <c r="V4804" s="4">
        <f t="shared" si="909"/>
        <v>92.22</v>
      </c>
      <c r="W4804" s="18">
        <f>IF(V4804="","",VLOOKUP(L4804,日射量と図３!$A$4:$C$368,3,TRUE)*238.85/100)</f>
        <v>21.496500000000001</v>
      </c>
      <c r="X4804" s="4">
        <f t="shared" si="901"/>
        <v>14</v>
      </c>
      <c r="Y4804" s="4">
        <f t="shared" si="907"/>
        <v>41.181829071428567</v>
      </c>
      <c r="Z4804" s="4">
        <f t="shared" si="908"/>
        <v>46.423152771428569</v>
      </c>
      <c r="AA4804" s="4">
        <f>IF($V4804="","",IF(Y4804&lt;36,0,IF(AND(36&lt;=Y4804,Y4804&lt;71),VLOOKUP($W4804,日射量と図３!$E$6:$F$34,2,TRUE),IF(AND(71&lt;=Y4804,Y4804&lt;107),VLOOKUP($W4804,日射量と図３!$E$6:$G$34,3,TRUE),IF(AND(107&lt;=Y4804,Y4804&lt;143),VLOOKUP($W4804,日射量と図３!$E$6:$H$34,4,TRUE),VLOOKUP($W4804,日射量と図３!$E$6:$I$34,5,TRUE))))))</f>
        <v>34</v>
      </c>
      <c r="AB4804" s="4">
        <f>IF($V4804="","",IF(Z4804&lt;36,0,IF(AND(36&lt;=Z4804,Z4804&lt;71),VLOOKUP($W4804,日射量と図３!$E$6:$F$34,2,TRUE),IF(AND(71&lt;=Z4804,Z4804&lt;107),VLOOKUP($W4804,日射量と図３!$E$6:$G$34,3,TRUE),IF(AND(107&lt;=Z4804,Z4804&lt;143),VLOOKUP($W4804,日射量と図３!$E$6:$H$34,4,TRUE),VLOOKUP($W4804,日射量と図３!$E$6:$I$34,5,TRUE))))))</f>
        <v>34</v>
      </c>
      <c r="AC4804" s="382">
        <f t="shared" si="905"/>
        <v>1.4235120000000001</v>
      </c>
      <c r="AD4804" s="382">
        <f t="shared" si="906"/>
        <v>1.4235120000000001</v>
      </c>
    </row>
    <row r="4805" spans="11:30" ht="13.5" customHeight="1">
      <c r="K4805" s="4">
        <f t="shared" ref="K4805:K4868" si="910">MONTH(L4805)</f>
        <v>12</v>
      </c>
      <c r="L4805" s="34">
        <v>43452</v>
      </c>
      <c r="M4805" s="4">
        <v>201</v>
      </c>
      <c r="N4805" s="4">
        <v>2</v>
      </c>
      <c r="O4805" s="31">
        <v>4.1666666666666664E-2</v>
      </c>
      <c r="P4805" s="35">
        <v>4.2899999999999991</v>
      </c>
      <c r="Q4805" s="36">
        <f t="shared" ref="Q4805:Q4868" si="911">IF(O4805&lt;$B$15,$D$14,IF(O4805&lt;$B$16,$D$15,IF(O4805&lt;$B$17,$D$16,IF(O4805&lt;$B$18,$D$17,IF(O4805&lt;$B$19,$D$18,$D$19)))))</f>
        <v>13</v>
      </c>
      <c r="R4805" s="4">
        <f t="shared" ref="R4805:R4868" si="912">IF(Q4805-P4805&gt;0,Q4805-P4805,0)</f>
        <v>8.7100000000000009</v>
      </c>
      <c r="S4805" s="31">
        <f t="shared" si="903"/>
        <v>0.20944444444444443</v>
      </c>
      <c r="T4805" s="31">
        <f t="shared" si="904"/>
        <v>0.77601851851851855</v>
      </c>
      <c r="U4805" s="4">
        <f t="shared" si="902"/>
        <v>0</v>
      </c>
      <c r="V4805" s="4" t="str">
        <f t="shared" si="909"/>
        <v/>
      </c>
      <c r="W4805" s="18" t="str">
        <f>IF(V4805="","",VLOOKUP(L4805,日射量と図３!$A$4:$C$368,3,TRUE)*238.85/100)</f>
        <v/>
      </c>
      <c r="X4805" s="4" t="str">
        <f t="shared" ref="X4805:X4868" si="913">IF(V4805="","",VLOOKUP(K4805,$AF$38:$AJ$49,5,TRUE))</f>
        <v/>
      </c>
      <c r="Y4805" s="4" t="str">
        <f t="shared" si="907"/>
        <v/>
      </c>
      <c r="Z4805" s="4" t="str">
        <f t="shared" si="908"/>
        <v/>
      </c>
      <c r="AA4805" s="4" t="str">
        <f>IF($V4805="","",IF(Y4805&lt;36,0,IF(AND(36&lt;=Y4805,Y4805&lt;71),VLOOKUP($W4805,日射量と図３!$E$6:$F$34,2,TRUE),IF(AND(71&lt;=Y4805,Y4805&lt;107),VLOOKUP($W4805,日射量と図３!$E$6:$G$34,3,TRUE),IF(AND(107&lt;=Y4805,Y4805&lt;143),VLOOKUP($W4805,日射量と図３!$E$6:$H$34,4,TRUE),VLOOKUP($W4805,日射量と図３!$E$6:$I$34,5,TRUE))))))</f>
        <v/>
      </c>
      <c r="AB4805" s="4" t="str">
        <f>IF($V4805="","",IF(Z4805&lt;36,0,IF(AND(36&lt;=Z4805,Z4805&lt;71),VLOOKUP($W4805,日射量と図３!$E$6:$F$34,2,TRUE),IF(AND(71&lt;=Z4805,Z4805&lt;107),VLOOKUP($W4805,日射量と図３!$E$6:$G$34,3,TRUE),IF(AND(107&lt;=Z4805,Z4805&lt;143),VLOOKUP($W4805,日射量と図３!$E$6:$H$34,4,TRUE),VLOOKUP($W4805,日射量と図３!$E$6:$I$34,5,TRUE))))))</f>
        <v/>
      </c>
      <c r="AC4805" s="382" t="str">
        <f t="shared" si="905"/>
        <v/>
      </c>
      <c r="AD4805" s="382" t="str">
        <f t="shared" si="906"/>
        <v/>
      </c>
    </row>
    <row r="4806" spans="11:30" ht="13.5" customHeight="1">
      <c r="K4806" s="4">
        <f t="shared" si="910"/>
        <v>12</v>
      </c>
      <c r="L4806" s="34">
        <v>43452</v>
      </c>
      <c r="M4806" s="4">
        <v>201</v>
      </c>
      <c r="N4806" s="4">
        <v>3</v>
      </c>
      <c r="O4806" s="31">
        <v>8.3333333333333329E-2</v>
      </c>
      <c r="P4806" s="35">
        <v>4.08</v>
      </c>
      <c r="Q4806" s="36">
        <f t="shared" si="911"/>
        <v>13</v>
      </c>
      <c r="R4806" s="4">
        <f t="shared" si="912"/>
        <v>8.92</v>
      </c>
      <c r="S4806" s="31">
        <f t="shared" si="903"/>
        <v>0.20944444444444443</v>
      </c>
      <c r="T4806" s="31">
        <f t="shared" si="904"/>
        <v>0.77601851851851855</v>
      </c>
      <c r="U4806" s="4">
        <f t="shared" si="902"/>
        <v>0</v>
      </c>
      <c r="V4806" s="4" t="str">
        <f t="shared" si="909"/>
        <v/>
      </c>
      <c r="W4806" s="18" t="str">
        <f>IF(V4806="","",VLOOKUP(L4806,日射量と図３!$A$4:$C$368,3,TRUE)*238.85/100)</f>
        <v/>
      </c>
      <c r="X4806" s="4" t="str">
        <f t="shared" si="913"/>
        <v/>
      </c>
      <c r="Y4806" s="4" t="str">
        <f t="shared" si="907"/>
        <v/>
      </c>
      <c r="Z4806" s="4" t="str">
        <f t="shared" si="908"/>
        <v/>
      </c>
      <c r="AA4806" s="4" t="str">
        <f>IF($V4806="","",IF(Y4806&lt;36,0,IF(AND(36&lt;=Y4806,Y4806&lt;71),VLOOKUP($W4806,日射量と図３!$E$6:$F$34,2,TRUE),IF(AND(71&lt;=Y4806,Y4806&lt;107),VLOOKUP($W4806,日射量と図３!$E$6:$G$34,3,TRUE),IF(AND(107&lt;=Y4806,Y4806&lt;143),VLOOKUP($W4806,日射量と図３!$E$6:$H$34,4,TRUE),VLOOKUP($W4806,日射量と図３!$E$6:$I$34,5,TRUE))))))</f>
        <v/>
      </c>
      <c r="AB4806" s="4" t="str">
        <f>IF($V4806="","",IF(Z4806&lt;36,0,IF(AND(36&lt;=Z4806,Z4806&lt;71),VLOOKUP($W4806,日射量と図３!$E$6:$F$34,2,TRUE),IF(AND(71&lt;=Z4806,Z4806&lt;107),VLOOKUP($W4806,日射量と図３!$E$6:$G$34,3,TRUE),IF(AND(107&lt;=Z4806,Z4806&lt;143),VLOOKUP($W4806,日射量と図３!$E$6:$H$34,4,TRUE),VLOOKUP($W4806,日射量と図３!$E$6:$I$34,5,TRUE))))))</f>
        <v/>
      </c>
      <c r="AC4806" s="382" t="str">
        <f t="shared" si="905"/>
        <v/>
      </c>
      <c r="AD4806" s="382" t="str">
        <f t="shared" si="906"/>
        <v/>
      </c>
    </row>
    <row r="4807" spans="11:30" ht="13.5" customHeight="1">
      <c r="K4807" s="4">
        <f t="shared" si="910"/>
        <v>12</v>
      </c>
      <c r="L4807" s="34">
        <v>43452</v>
      </c>
      <c r="M4807" s="4">
        <v>201</v>
      </c>
      <c r="N4807" s="4">
        <v>4</v>
      </c>
      <c r="O4807" s="31">
        <v>0.125</v>
      </c>
      <c r="P4807" s="35">
        <v>3.6399999999999997</v>
      </c>
      <c r="Q4807" s="36">
        <f t="shared" si="911"/>
        <v>13</v>
      </c>
      <c r="R4807" s="4">
        <f t="shared" si="912"/>
        <v>9.36</v>
      </c>
      <c r="S4807" s="31">
        <f t="shared" si="903"/>
        <v>0.20944444444444443</v>
      </c>
      <c r="T4807" s="31">
        <f t="shared" si="904"/>
        <v>0.77601851851851855</v>
      </c>
      <c r="U4807" s="4">
        <f t="shared" si="902"/>
        <v>0</v>
      </c>
      <c r="V4807" s="4" t="str">
        <f t="shared" si="909"/>
        <v/>
      </c>
      <c r="W4807" s="18" t="str">
        <f>IF(V4807="","",VLOOKUP(L4807,日射量と図３!$A$4:$C$368,3,TRUE)*238.85/100)</f>
        <v/>
      </c>
      <c r="X4807" s="4" t="str">
        <f t="shared" si="913"/>
        <v/>
      </c>
      <c r="Y4807" s="4" t="str">
        <f t="shared" si="907"/>
        <v/>
      </c>
      <c r="Z4807" s="4" t="str">
        <f t="shared" si="908"/>
        <v/>
      </c>
      <c r="AA4807" s="4" t="str">
        <f>IF($V4807="","",IF(Y4807&lt;36,0,IF(AND(36&lt;=Y4807,Y4807&lt;71),VLOOKUP($W4807,日射量と図３!$E$6:$F$34,2,TRUE),IF(AND(71&lt;=Y4807,Y4807&lt;107),VLOOKUP($W4807,日射量と図３!$E$6:$G$34,3,TRUE),IF(AND(107&lt;=Y4807,Y4807&lt;143),VLOOKUP($W4807,日射量と図３!$E$6:$H$34,4,TRUE),VLOOKUP($W4807,日射量と図３!$E$6:$I$34,5,TRUE))))))</f>
        <v/>
      </c>
      <c r="AB4807" s="4" t="str">
        <f>IF($V4807="","",IF(Z4807&lt;36,0,IF(AND(36&lt;=Z4807,Z4807&lt;71),VLOOKUP($W4807,日射量と図３!$E$6:$F$34,2,TRUE),IF(AND(71&lt;=Z4807,Z4807&lt;107),VLOOKUP($W4807,日射量と図３!$E$6:$G$34,3,TRUE),IF(AND(107&lt;=Z4807,Z4807&lt;143),VLOOKUP($W4807,日射量と図３!$E$6:$H$34,4,TRUE),VLOOKUP($W4807,日射量と図３!$E$6:$I$34,5,TRUE))))))</f>
        <v/>
      </c>
      <c r="AC4807" s="382" t="str">
        <f t="shared" si="905"/>
        <v/>
      </c>
      <c r="AD4807" s="382" t="str">
        <f t="shared" si="906"/>
        <v/>
      </c>
    </row>
    <row r="4808" spans="11:30" ht="13.5" customHeight="1">
      <c r="K4808" s="4">
        <f t="shared" si="910"/>
        <v>12</v>
      </c>
      <c r="L4808" s="34">
        <v>43452</v>
      </c>
      <c r="M4808" s="4">
        <v>201</v>
      </c>
      <c r="N4808" s="4">
        <v>5</v>
      </c>
      <c r="O4808" s="31">
        <v>0.16666666666666666</v>
      </c>
      <c r="P4808" s="35">
        <v>3.38</v>
      </c>
      <c r="Q4808" s="36">
        <f t="shared" si="911"/>
        <v>15</v>
      </c>
      <c r="R4808" s="4">
        <f t="shared" si="912"/>
        <v>11.620000000000001</v>
      </c>
      <c r="S4808" s="31">
        <f t="shared" si="903"/>
        <v>0.20944444444444443</v>
      </c>
      <c r="T4808" s="31">
        <f t="shared" si="904"/>
        <v>0.77601851851851855</v>
      </c>
      <c r="U4808" s="4">
        <f t="shared" si="902"/>
        <v>0</v>
      </c>
      <c r="V4808" s="4" t="str">
        <f t="shared" si="909"/>
        <v/>
      </c>
      <c r="W4808" s="18" t="str">
        <f>IF(V4808="","",VLOOKUP(L4808,日射量と図３!$A$4:$C$368,3,TRUE)*238.85/100)</f>
        <v/>
      </c>
      <c r="X4808" s="4" t="str">
        <f t="shared" si="913"/>
        <v/>
      </c>
      <c r="Y4808" s="4" t="str">
        <f t="shared" si="907"/>
        <v/>
      </c>
      <c r="Z4808" s="4" t="str">
        <f t="shared" si="908"/>
        <v/>
      </c>
      <c r="AA4808" s="4" t="str">
        <f>IF($V4808="","",IF(Y4808&lt;36,0,IF(AND(36&lt;=Y4808,Y4808&lt;71),VLOOKUP($W4808,日射量と図３!$E$6:$F$34,2,TRUE),IF(AND(71&lt;=Y4808,Y4808&lt;107),VLOOKUP($W4808,日射量と図３!$E$6:$G$34,3,TRUE),IF(AND(107&lt;=Y4808,Y4808&lt;143),VLOOKUP($W4808,日射量と図３!$E$6:$H$34,4,TRUE),VLOOKUP($W4808,日射量と図３!$E$6:$I$34,5,TRUE))))))</f>
        <v/>
      </c>
      <c r="AB4808" s="4" t="str">
        <f>IF($V4808="","",IF(Z4808&lt;36,0,IF(AND(36&lt;=Z4808,Z4808&lt;71),VLOOKUP($W4808,日射量と図３!$E$6:$F$34,2,TRUE),IF(AND(71&lt;=Z4808,Z4808&lt;107),VLOOKUP($W4808,日射量と図３!$E$6:$G$34,3,TRUE),IF(AND(107&lt;=Z4808,Z4808&lt;143),VLOOKUP($W4808,日射量と図３!$E$6:$H$34,4,TRUE),VLOOKUP($W4808,日射量と図３!$E$6:$I$34,5,TRUE))))))</f>
        <v/>
      </c>
      <c r="AC4808" s="382" t="str">
        <f t="shared" si="905"/>
        <v/>
      </c>
      <c r="AD4808" s="382" t="str">
        <f t="shared" si="906"/>
        <v/>
      </c>
    </row>
    <row r="4809" spans="11:30" ht="13.5" customHeight="1">
      <c r="K4809" s="4">
        <f t="shared" si="910"/>
        <v>12</v>
      </c>
      <c r="L4809" s="34">
        <v>43452</v>
      </c>
      <c r="M4809" s="4">
        <v>201</v>
      </c>
      <c r="N4809" s="4">
        <v>6</v>
      </c>
      <c r="O4809" s="31">
        <v>0.20833333333333334</v>
      </c>
      <c r="P4809" s="35">
        <v>3.13</v>
      </c>
      <c r="Q4809" s="36">
        <f t="shared" si="911"/>
        <v>15</v>
      </c>
      <c r="R4809" s="4">
        <f t="shared" si="912"/>
        <v>11.870000000000001</v>
      </c>
      <c r="S4809" s="31">
        <f t="shared" si="903"/>
        <v>0.20944444444444443</v>
      </c>
      <c r="T4809" s="31">
        <f t="shared" si="904"/>
        <v>0.77601851851851855</v>
      </c>
      <c r="U4809" s="4">
        <f t="shared" si="902"/>
        <v>0</v>
      </c>
      <c r="V4809" s="4" t="str">
        <f t="shared" si="909"/>
        <v/>
      </c>
      <c r="W4809" s="18" t="str">
        <f>IF(V4809="","",VLOOKUP(L4809,日射量と図３!$A$4:$C$368,3,TRUE)*238.85/100)</f>
        <v/>
      </c>
      <c r="X4809" s="4" t="str">
        <f t="shared" si="913"/>
        <v/>
      </c>
      <c r="Y4809" s="4" t="str">
        <f t="shared" si="907"/>
        <v/>
      </c>
      <c r="Z4809" s="4" t="str">
        <f t="shared" si="908"/>
        <v/>
      </c>
      <c r="AA4809" s="4" t="str">
        <f>IF($V4809="","",IF(Y4809&lt;36,0,IF(AND(36&lt;=Y4809,Y4809&lt;71),VLOOKUP($W4809,日射量と図３!$E$6:$F$34,2,TRUE),IF(AND(71&lt;=Y4809,Y4809&lt;107),VLOOKUP($W4809,日射量と図３!$E$6:$G$34,3,TRUE),IF(AND(107&lt;=Y4809,Y4809&lt;143),VLOOKUP($W4809,日射量と図３!$E$6:$H$34,4,TRUE),VLOOKUP($W4809,日射量と図３!$E$6:$I$34,5,TRUE))))))</f>
        <v/>
      </c>
      <c r="AB4809" s="4" t="str">
        <f>IF($V4809="","",IF(Z4809&lt;36,0,IF(AND(36&lt;=Z4809,Z4809&lt;71),VLOOKUP($W4809,日射量と図３!$E$6:$F$34,2,TRUE),IF(AND(71&lt;=Z4809,Z4809&lt;107),VLOOKUP($W4809,日射量と図３!$E$6:$G$34,3,TRUE),IF(AND(107&lt;=Z4809,Z4809&lt;143),VLOOKUP($W4809,日射量と図３!$E$6:$H$34,4,TRUE),VLOOKUP($W4809,日射量と図３!$E$6:$I$34,5,TRUE))))))</f>
        <v/>
      </c>
      <c r="AC4809" s="382" t="str">
        <f t="shared" si="905"/>
        <v/>
      </c>
      <c r="AD4809" s="382" t="str">
        <f t="shared" si="906"/>
        <v/>
      </c>
    </row>
    <row r="4810" spans="11:30" ht="13.5" customHeight="1">
      <c r="K4810" s="4">
        <f t="shared" si="910"/>
        <v>12</v>
      </c>
      <c r="L4810" s="34">
        <v>43452</v>
      </c>
      <c r="M4810" s="4">
        <v>201</v>
      </c>
      <c r="N4810" s="4">
        <v>7</v>
      </c>
      <c r="O4810" s="31">
        <v>0.25</v>
      </c>
      <c r="P4810" s="35">
        <v>3.05</v>
      </c>
      <c r="Q4810" s="36">
        <f t="shared" si="911"/>
        <v>15</v>
      </c>
      <c r="R4810" s="4">
        <f t="shared" si="912"/>
        <v>11.95</v>
      </c>
      <c r="S4810" s="31">
        <f t="shared" si="903"/>
        <v>0.20944444444444443</v>
      </c>
      <c r="T4810" s="31">
        <f t="shared" si="904"/>
        <v>0.77601851851851855</v>
      </c>
      <c r="U4810" s="4">
        <f t="shared" si="902"/>
        <v>11.95</v>
      </c>
      <c r="V4810" s="4" t="str">
        <f t="shared" si="909"/>
        <v/>
      </c>
      <c r="W4810" s="18" t="str">
        <f>IF(V4810="","",VLOOKUP(L4810,日射量と図３!$A$4:$C$368,3,TRUE)*238.85/100)</f>
        <v/>
      </c>
      <c r="X4810" s="4" t="str">
        <f t="shared" si="913"/>
        <v/>
      </c>
      <c r="Y4810" s="4" t="str">
        <f t="shared" si="907"/>
        <v/>
      </c>
      <c r="Z4810" s="4" t="str">
        <f t="shared" si="908"/>
        <v/>
      </c>
      <c r="AA4810" s="4" t="str">
        <f>IF($V4810="","",IF(Y4810&lt;36,0,IF(AND(36&lt;=Y4810,Y4810&lt;71),VLOOKUP($W4810,日射量と図３!$E$6:$F$34,2,TRUE),IF(AND(71&lt;=Y4810,Y4810&lt;107),VLOOKUP($W4810,日射量と図３!$E$6:$G$34,3,TRUE),IF(AND(107&lt;=Y4810,Y4810&lt;143),VLOOKUP($W4810,日射量と図３!$E$6:$H$34,4,TRUE),VLOOKUP($W4810,日射量と図３!$E$6:$I$34,5,TRUE))))))</f>
        <v/>
      </c>
      <c r="AB4810" s="4" t="str">
        <f>IF($V4810="","",IF(Z4810&lt;36,0,IF(AND(36&lt;=Z4810,Z4810&lt;71),VLOOKUP($W4810,日射量と図３!$E$6:$F$34,2,TRUE),IF(AND(71&lt;=Z4810,Z4810&lt;107),VLOOKUP($W4810,日射量と図３!$E$6:$G$34,3,TRUE),IF(AND(107&lt;=Z4810,Z4810&lt;143),VLOOKUP($W4810,日射量と図３!$E$6:$H$34,4,TRUE),VLOOKUP($W4810,日射量と図３!$E$6:$I$34,5,TRUE))))))</f>
        <v/>
      </c>
      <c r="AC4810" s="382" t="str">
        <f t="shared" si="905"/>
        <v/>
      </c>
      <c r="AD4810" s="382" t="str">
        <f t="shared" si="906"/>
        <v/>
      </c>
    </row>
    <row r="4811" spans="11:30" ht="13.5" customHeight="1">
      <c r="K4811" s="4">
        <f t="shared" si="910"/>
        <v>12</v>
      </c>
      <c r="L4811" s="34">
        <v>43452</v>
      </c>
      <c r="M4811" s="4">
        <v>201</v>
      </c>
      <c r="N4811" s="4">
        <v>8</v>
      </c>
      <c r="O4811" s="31">
        <v>0.29166666666666669</v>
      </c>
      <c r="P4811" s="35">
        <v>3.0400000000000005</v>
      </c>
      <c r="Q4811" s="36">
        <f t="shared" si="911"/>
        <v>12</v>
      </c>
      <c r="R4811" s="4">
        <f t="shared" si="912"/>
        <v>8.9599999999999991</v>
      </c>
      <c r="S4811" s="31">
        <f t="shared" si="903"/>
        <v>0.20944444444444443</v>
      </c>
      <c r="T4811" s="31">
        <f t="shared" si="904"/>
        <v>0.77601851851851855</v>
      </c>
      <c r="U4811" s="4">
        <f t="shared" si="902"/>
        <v>8.9599999999999991</v>
      </c>
      <c r="V4811" s="4" t="str">
        <f t="shared" si="909"/>
        <v/>
      </c>
      <c r="W4811" s="18" t="str">
        <f>IF(V4811="","",VLOOKUP(L4811,日射量と図３!$A$4:$C$368,3,TRUE)*238.85/100)</f>
        <v/>
      </c>
      <c r="X4811" s="4" t="str">
        <f t="shared" si="913"/>
        <v/>
      </c>
      <c r="Y4811" s="4" t="str">
        <f t="shared" si="907"/>
        <v/>
      </c>
      <c r="Z4811" s="4" t="str">
        <f t="shared" si="908"/>
        <v/>
      </c>
      <c r="AA4811" s="4" t="str">
        <f>IF($V4811="","",IF(Y4811&lt;36,0,IF(AND(36&lt;=Y4811,Y4811&lt;71),VLOOKUP($W4811,日射量と図３!$E$6:$F$34,2,TRUE),IF(AND(71&lt;=Y4811,Y4811&lt;107),VLOOKUP($W4811,日射量と図３!$E$6:$G$34,3,TRUE),IF(AND(107&lt;=Y4811,Y4811&lt;143),VLOOKUP($W4811,日射量と図３!$E$6:$H$34,4,TRUE),VLOOKUP($W4811,日射量と図３!$E$6:$I$34,5,TRUE))))))</f>
        <v/>
      </c>
      <c r="AB4811" s="4" t="str">
        <f>IF($V4811="","",IF(Z4811&lt;36,0,IF(AND(36&lt;=Z4811,Z4811&lt;71),VLOOKUP($W4811,日射量と図３!$E$6:$F$34,2,TRUE),IF(AND(71&lt;=Z4811,Z4811&lt;107),VLOOKUP($W4811,日射量と図３!$E$6:$G$34,3,TRUE),IF(AND(107&lt;=Z4811,Z4811&lt;143),VLOOKUP($W4811,日射量と図３!$E$6:$H$34,4,TRUE),VLOOKUP($W4811,日射量と図３!$E$6:$I$34,5,TRUE))))))</f>
        <v/>
      </c>
      <c r="AC4811" s="382" t="str">
        <f t="shared" si="905"/>
        <v/>
      </c>
      <c r="AD4811" s="382" t="str">
        <f t="shared" si="906"/>
        <v/>
      </c>
    </row>
    <row r="4812" spans="11:30" ht="13.5" customHeight="1">
      <c r="K4812" s="4">
        <f t="shared" si="910"/>
        <v>12</v>
      </c>
      <c r="L4812" s="34">
        <v>43452</v>
      </c>
      <c r="M4812" s="4">
        <v>201</v>
      </c>
      <c r="N4812" s="4">
        <v>9</v>
      </c>
      <c r="O4812" s="31">
        <v>0.33333333333333331</v>
      </c>
      <c r="P4812" s="35">
        <v>3.8599999999999994</v>
      </c>
      <c r="Q4812" s="36">
        <f t="shared" si="911"/>
        <v>12</v>
      </c>
      <c r="R4812" s="4">
        <f t="shared" si="912"/>
        <v>8.14</v>
      </c>
      <c r="S4812" s="31">
        <f t="shared" si="903"/>
        <v>0.20944444444444443</v>
      </c>
      <c r="T4812" s="31">
        <f t="shared" si="904"/>
        <v>0.77601851851851855</v>
      </c>
      <c r="U4812" s="4">
        <f t="shared" si="902"/>
        <v>8.14</v>
      </c>
      <c r="V4812" s="4" t="str">
        <f t="shared" si="909"/>
        <v/>
      </c>
      <c r="W4812" s="18" t="str">
        <f>IF(V4812="","",VLOOKUP(L4812,日射量と図３!$A$4:$C$368,3,TRUE)*238.85/100)</f>
        <v/>
      </c>
      <c r="X4812" s="4" t="str">
        <f t="shared" si="913"/>
        <v/>
      </c>
      <c r="Y4812" s="4" t="str">
        <f t="shared" si="907"/>
        <v/>
      </c>
      <c r="Z4812" s="4" t="str">
        <f t="shared" si="908"/>
        <v/>
      </c>
      <c r="AA4812" s="4" t="str">
        <f>IF($V4812="","",IF(Y4812&lt;36,0,IF(AND(36&lt;=Y4812,Y4812&lt;71),VLOOKUP($W4812,日射量と図３!$E$6:$F$34,2,TRUE),IF(AND(71&lt;=Y4812,Y4812&lt;107),VLOOKUP($W4812,日射量と図３!$E$6:$G$34,3,TRUE),IF(AND(107&lt;=Y4812,Y4812&lt;143),VLOOKUP($W4812,日射量と図３!$E$6:$H$34,4,TRUE),VLOOKUP($W4812,日射量と図３!$E$6:$I$34,5,TRUE))))))</f>
        <v/>
      </c>
      <c r="AB4812" s="4" t="str">
        <f>IF($V4812="","",IF(Z4812&lt;36,0,IF(AND(36&lt;=Z4812,Z4812&lt;71),VLOOKUP($W4812,日射量と図３!$E$6:$F$34,2,TRUE),IF(AND(71&lt;=Z4812,Z4812&lt;107),VLOOKUP($W4812,日射量と図３!$E$6:$G$34,3,TRUE),IF(AND(107&lt;=Z4812,Z4812&lt;143),VLOOKUP($W4812,日射量と図３!$E$6:$H$34,4,TRUE),VLOOKUP($W4812,日射量と図３!$E$6:$I$34,5,TRUE))))))</f>
        <v/>
      </c>
      <c r="AC4812" s="382" t="str">
        <f t="shared" si="905"/>
        <v/>
      </c>
      <c r="AD4812" s="382" t="str">
        <f t="shared" si="906"/>
        <v/>
      </c>
    </row>
    <row r="4813" spans="11:30" ht="13.5" customHeight="1">
      <c r="K4813" s="4">
        <f t="shared" si="910"/>
        <v>12</v>
      </c>
      <c r="L4813" s="34">
        <v>43452</v>
      </c>
      <c r="M4813" s="4">
        <v>201</v>
      </c>
      <c r="N4813" s="4">
        <v>10</v>
      </c>
      <c r="O4813" s="31">
        <v>0.375</v>
      </c>
      <c r="P4813" s="35">
        <v>5.24</v>
      </c>
      <c r="Q4813" s="36">
        <f t="shared" si="911"/>
        <v>12</v>
      </c>
      <c r="R4813" s="4">
        <f t="shared" si="912"/>
        <v>6.76</v>
      </c>
      <c r="S4813" s="31">
        <f t="shared" si="903"/>
        <v>0.20944444444444443</v>
      </c>
      <c r="T4813" s="31">
        <f t="shared" si="904"/>
        <v>0.77601851851851855</v>
      </c>
      <c r="U4813" s="4">
        <f t="shared" ref="U4813:U4876" si="914">IF(AND(S4813&lt;O4813,O4813&lt;T4813),R4813,0)</f>
        <v>6.76</v>
      </c>
      <c r="V4813" s="4" t="str">
        <f t="shared" si="909"/>
        <v/>
      </c>
      <c r="W4813" s="18" t="str">
        <f>IF(V4813="","",VLOOKUP(L4813,日射量と図３!$A$4:$C$368,3,TRUE)*238.85/100)</f>
        <v/>
      </c>
      <c r="X4813" s="4" t="str">
        <f t="shared" si="913"/>
        <v/>
      </c>
      <c r="Y4813" s="4" t="str">
        <f t="shared" si="907"/>
        <v/>
      </c>
      <c r="Z4813" s="4" t="str">
        <f t="shared" si="908"/>
        <v/>
      </c>
      <c r="AA4813" s="4" t="str">
        <f>IF($V4813="","",IF(Y4813&lt;36,0,IF(AND(36&lt;=Y4813,Y4813&lt;71),VLOOKUP($W4813,日射量と図３!$E$6:$F$34,2,TRUE),IF(AND(71&lt;=Y4813,Y4813&lt;107),VLOOKUP($W4813,日射量と図３!$E$6:$G$34,3,TRUE),IF(AND(107&lt;=Y4813,Y4813&lt;143),VLOOKUP($W4813,日射量と図３!$E$6:$H$34,4,TRUE),VLOOKUP($W4813,日射量と図３!$E$6:$I$34,5,TRUE))))))</f>
        <v/>
      </c>
      <c r="AB4813" s="4" t="str">
        <f>IF($V4813="","",IF(Z4813&lt;36,0,IF(AND(36&lt;=Z4813,Z4813&lt;71),VLOOKUP($W4813,日射量と図３!$E$6:$F$34,2,TRUE),IF(AND(71&lt;=Z4813,Z4813&lt;107),VLOOKUP($W4813,日射量と図３!$E$6:$G$34,3,TRUE),IF(AND(107&lt;=Z4813,Z4813&lt;143),VLOOKUP($W4813,日射量と図３!$E$6:$H$34,4,TRUE),VLOOKUP($W4813,日射量と図３!$E$6:$I$34,5,TRUE))))))</f>
        <v/>
      </c>
      <c r="AC4813" s="382" t="str">
        <f t="shared" si="905"/>
        <v/>
      </c>
      <c r="AD4813" s="382" t="str">
        <f t="shared" si="906"/>
        <v/>
      </c>
    </row>
    <row r="4814" spans="11:30" ht="13.5" customHeight="1">
      <c r="K4814" s="4">
        <f t="shared" si="910"/>
        <v>12</v>
      </c>
      <c r="L4814" s="34">
        <v>43452</v>
      </c>
      <c r="M4814" s="4">
        <v>201</v>
      </c>
      <c r="N4814" s="4">
        <v>11</v>
      </c>
      <c r="O4814" s="31">
        <v>0.41666666666666669</v>
      </c>
      <c r="P4814" s="35">
        <v>6.37</v>
      </c>
      <c r="Q4814" s="36">
        <f t="shared" si="911"/>
        <v>12</v>
      </c>
      <c r="R4814" s="4">
        <f t="shared" si="912"/>
        <v>5.63</v>
      </c>
      <c r="S4814" s="31">
        <f t="shared" si="903"/>
        <v>0.20944444444444443</v>
      </c>
      <c r="T4814" s="31">
        <f t="shared" si="904"/>
        <v>0.77601851851851855</v>
      </c>
      <c r="U4814" s="4">
        <f t="shared" si="914"/>
        <v>5.63</v>
      </c>
      <c r="V4814" s="4" t="str">
        <f t="shared" si="909"/>
        <v/>
      </c>
      <c r="W4814" s="18" t="str">
        <f>IF(V4814="","",VLOOKUP(L4814,日射量と図３!$A$4:$C$368,3,TRUE)*238.85/100)</f>
        <v/>
      </c>
      <c r="X4814" s="4" t="str">
        <f t="shared" si="913"/>
        <v/>
      </c>
      <c r="Y4814" s="4" t="str">
        <f t="shared" si="907"/>
        <v/>
      </c>
      <c r="Z4814" s="4" t="str">
        <f t="shared" si="908"/>
        <v/>
      </c>
      <c r="AA4814" s="4" t="str">
        <f>IF($V4814="","",IF(Y4814&lt;36,0,IF(AND(36&lt;=Y4814,Y4814&lt;71),VLOOKUP($W4814,日射量と図３!$E$6:$F$34,2,TRUE),IF(AND(71&lt;=Y4814,Y4814&lt;107),VLOOKUP($W4814,日射量と図３!$E$6:$G$34,3,TRUE),IF(AND(107&lt;=Y4814,Y4814&lt;143),VLOOKUP($W4814,日射量と図３!$E$6:$H$34,4,TRUE),VLOOKUP($W4814,日射量と図３!$E$6:$I$34,5,TRUE))))))</f>
        <v/>
      </c>
      <c r="AB4814" s="4" t="str">
        <f>IF($V4814="","",IF(Z4814&lt;36,0,IF(AND(36&lt;=Z4814,Z4814&lt;71),VLOOKUP($W4814,日射量と図３!$E$6:$F$34,2,TRUE),IF(AND(71&lt;=Z4814,Z4814&lt;107),VLOOKUP($W4814,日射量と図３!$E$6:$G$34,3,TRUE),IF(AND(107&lt;=Z4814,Z4814&lt;143),VLOOKUP($W4814,日射量と図３!$E$6:$H$34,4,TRUE),VLOOKUP($W4814,日射量と図３!$E$6:$I$34,5,TRUE))))))</f>
        <v/>
      </c>
      <c r="AC4814" s="382" t="str">
        <f t="shared" si="905"/>
        <v/>
      </c>
      <c r="AD4814" s="382" t="str">
        <f t="shared" si="906"/>
        <v/>
      </c>
    </row>
    <row r="4815" spans="11:30" ht="13.5" customHeight="1">
      <c r="K4815" s="4">
        <f t="shared" si="910"/>
        <v>12</v>
      </c>
      <c r="L4815" s="34">
        <v>43452</v>
      </c>
      <c r="M4815" s="4">
        <v>201</v>
      </c>
      <c r="N4815" s="4">
        <v>12</v>
      </c>
      <c r="O4815" s="31">
        <v>0.45833333333333331</v>
      </c>
      <c r="P4815" s="35">
        <v>7.05</v>
      </c>
      <c r="Q4815" s="36">
        <f t="shared" si="911"/>
        <v>12</v>
      </c>
      <c r="R4815" s="4">
        <f t="shared" si="912"/>
        <v>4.95</v>
      </c>
      <c r="S4815" s="31">
        <f t="shared" ref="S4815:S4878" si="915">VLOOKUP(K4815,$AF$38:$AH$49,2,TRUE)</f>
        <v>0.20944444444444443</v>
      </c>
      <c r="T4815" s="31">
        <f t="shared" ref="T4815:T4878" si="916">VLOOKUP(K4815,$AF$38:$AH$49,3,TRUE)</f>
        <v>0.77601851851851855</v>
      </c>
      <c r="U4815" s="4">
        <f t="shared" si="914"/>
        <v>4.95</v>
      </c>
      <c r="V4815" s="4" t="str">
        <f t="shared" si="909"/>
        <v/>
      </c>
      <c r="W4815" s="18" t="str">
        <f>IF(V4815="","",VLOOKUP(L4815,日射量と図３!$A$4:$C$368,3,TRUE)*238.85/100)</f>
        <v/>
      </c>
      <c r="X4815" s="4" t="str">
        <f t="shared" si="913"/>
        <v/>
      </c>
      <c r="Y4815" s="4" t="str">
        <f t="shared" si="907"/>
        <v/>
      </c>
      <c r="Z4815" s="4" t="str">
        <f t="shared" si="908"/>
        <v/>
      </c>
      <c r="AA4815" s="4" t="str">
        <f>IF($V4815="","",IF(Y4815&lt;36,0,IF(AND(36&lt;=Y4815,Y4815&lt;71),VLOOKUP($W4815,日射量と図３!$E$6:$F$34,2,TRUE),IF(AND(71&lt;=Y4815,Y4815&lt;107),VLOOKUP($W4815,日射量と図３!$E$6:$G$34,3,TRUE),IF(AND(107&lt;=Y4815,Y4815&lt;143),VLOOKUP($W4815,日射量と図３!$E$6:$H$34,4,TRUE),VLOOKUP($W4815,日射量と図３!$E$6:$I$34,5,TRUE))))))</f>
        <v/>
      </c>
      <c r="AB4815" s="4" t="str">
        <f>IF($V4815="","",IF(Z4815&lt;36,0,IF(AND(36&lt;=Z4815,Z4815&lt;71),VLOOKUP($W4815,日射量と図３!$E$6:$F$34,2,TRUE),IF(AND(71&lt;=Z4815,Z4815&lt;107),VLOOKUP($W4815,日射量と図３!$E$6:$G$34,3,TRUE),IF(AND(107&lt;=Z4815,Z4815&lt;143),VLOOKUP($W4815,日射量と図３!$E$6:$H$34,4,TRUE),VLOOKUP($W4815,日射量と図３!$E$6:$I$34,5,TRUE))))))</f>
        <v/>
      </c>
      <c r="AC4815" s="382" t="str">
        <f t="shared" ref="AC4815:AC4878" si="917">IF(V4815="","",IF((($AH$18*$AH$30*V4815*3600/1000000)/1000-AA4815*$AG$18*10*0.0000041868)&lt;=0,0,AA4815*$AG$18*10*0.0000041868))</f>
        <v/>
      </c>
      <c r="AD4815" s="382" t="str">
        <f t="shared" ref="AD4815:AD4878" si="918">IF(V4815="","",IF((($AH$19*$AH$30*V4815*3600/1000000)/1000-AB4815*$AG$19*10*0.0000041868)&lt;=0,0,AB4815*$AG$19*10*0.0000041868))</f>
        <v/>
      </c>
    </row>
    <row r="4816" spans="11:30" ht="13.5" customHeight="1">
      <c r="K4816" s="4">
        <f t="shared" si="910"/>
        <v>12</v>
      </c>
      <c r="L4816" s="34">
        <v>43452</v>
      </c>
      <c r="M4816" s="4">
        <v>201</v>
      </c>
      <c r="N4816" s="4">
        <v>13</v>
      </c>
      <c r="O4816" s="31">
        <v>0.5</v>
      </c>
      <c r="P4816" s="35">
        <v>8.0400000000000009</v>
      </c>
      <c r="Q4816" s="36">
        <f t="shared" si="911"/>
        <v>12</v>
      </c>
      <c r="R4816" s="4">
        <f t="shared" si="912"/>
        <v>3.9599999999999991</v>
      </c>
      <c r="S4816" s="31">
        <f t="shared" si="915"/>
        <v>0.20944444444444443</v>
      </c>
      <c r="T4816" s="31">
        <f t="shared" si="916"/>
        <v>0.77601851851851855</v>
      </c>
      <c r="U4816" s="4">
        <f t="shared" si="914"/>
        <v>3.9599999999999991</v>
      </c>
      <c r="V4816" s="4" t="str">
        <f t="shared" si="909"/>
        <v/>
      </c>
      <c r="W4816" s="18" t="str">
        <f>IF(V4816="","",VLOOKUP(L4816,日射量と図３!$A$4:$C$368,3,TRUE)*238.85/100)</f>
        <v/>
      </c>
      <c r="X4816" s="4" t="str">
        <f t="shared" si="913"/>
        <v/>
      </c>
      <c r="Y4816" s="4" t="str">
        <f t="shared" si="907"/>
        <v/>
      </c>
      <c r="Z4816" s="4" t="str">
        <f t="shared" si="908"/>
        <v/>
      </c>
      <c r="AA4816" s="4" t="str">
        <f>IF($V4816="","",IF(Y4816&lt;36,0,IF(AND(36&lt;=Y4816,Y4816&lt;71),VLOOKUP($W4816,日射量と図３!$E$6:$F$34,2,TRUE),IF(AND(71&lt;=Y4816,Y4816&lt;107),VLOOKUP($W4816,日射量と図３!$E$6:$G$34,3,TRUE),IF(AND(107&lt;=Y4816,Y4816&lt;143),VLOOKUP($W4816,日射量と図３!$E$6:$H$34,4,TRUE),VLOOKUP($W4816,日射量と図３!$E$6:$I$34,5,TRUE))))))</f>
        <v/>
      </c>
      <c r="AB4816" s="4" t="str">
        <f>IF($V4816="","",IF(Z4816&lt;36,0,IF(AND(36&lt;=Z4816,Z4816&lt;71),VLOOKUP($W4816,日射量と図３!$E$6:$F$34,2,TRUE),IF(AND(71&lt;=Z4816,Z4816&lt;107),VLOOKUP($W4816,日射量と図３!$E$6:$G$34,3,TRUE),IF(AND(107&lt;=Z4816,Z4816&lt;143),VLOOKUP($W4816,日射量と図３!$E$6:$H$34,4,TRUE),VLOOKUP($W4816,日射量と図３!$E$6:$I$34,5,TRUE))))))</f>
        <v/>
      </c>
      <c r="AC4816" s="382" t="str">
        <f t="shared" si="917"/>
        <v/>
      </c>
      <c r="AD4816" s="382" t="str">
        <f t="shared" si="918"/>
        <v/>
      </c>
    </row>
    <row r="4817" spans="11:30" ht="13.5" customHeight="1">
      <c r="K4817" s="4">
        <f t="shared" si="910"/>
        <v>12</v>
      </c>
      <c r="L4817" s="34">
        <v>43452</v>
      </c>
      <c r="M4817" s="4">
        <v>201</v>
      </c>
      <c r="N4817" s="4">
        <v>14</v>
      </c>
      <c r="O4817" s="31">
        <v>0.54166666666666663</v>
      </c>
      <c r="P4817" s="35">
        <v>8.4199999999999982</v>
      </c>
      <c r="Q4817" s="36">
        <f t="shared" si="911"/>
        <v>12</v>
      </c>
      <c r="R4817" s="4">
        <f t="shared" si="912"/>
        <v>3.5800000000000018</v>
      </c>
      <c r="S4817" s="31">
        <f t="shared" si="915"/>
        <v>0.20944444444444443</v>
      </c>
      <c r="T4817" s="31">
        <f t="shared" si="916"/>
        <v>0.77601851851851855</v>
      </c>
      <c r="U4817" s="4">
        <f t="shared" si="914"/>
        <v>3.5800000000000018</v>
      </c>
      <c r="V4817" s="4" t="str">
        <f t="shared" si="909"/>
        <v/>
      </c>
      <c r="W4817" s="18" t="str">
        <f>IF(V4817="","",VLOOKUP(L4817,日射量と図３!$A$4:$C$368,3,TRUE)*238.85/100)</f>
        <v/>
      </c>
      <c r="X4817" s="4" t="str">
        <f t="shared" si="913"/>
        <v/>
      </c>
      <c r="Y4817" s="4" t="str">
        <f t="shared" si="907"/>
        <v/>
      </c>
      <c r="Z4817" s="4" t="str">
        <f t="shared" si="908"/>
        <v/>
      </c>
      <c r="AA4817" s="4" t="str">
        <f>IF($V4817="","",IF(Y4817&lt;36,0,IF(AND(36&lt;=Y4817,Y4817&lt;71),VLOOKUP($W4817,日射量と図３!$E$6:$F$34,2,TRUE),IF(AND(71&lt;=Y4817,Y4817&lt;107),VLOOKUP($W4817,日射量と図３!$E$6:$G$34,3,TRUE),IF(AND(107&lt;=Y4817,Y4817&lt;143),VLOOKUP($W4817,日射量と図３!$E$6:$H$34,4,TRUE),VLOOKUP($W4817,日射量と図３!$E$6:$I$34,5,TRUE))))))</f>
        <v/>
      </c>
      <c r="AB4817" s="4" t="str">
        <f>IF($V4817="","",IF(Z4817&lt;36,0,IF(AND(36&lt;=Z4817,Z4817&lt;71),VLOOKUP($W4817,日射量と図３!$E$6:$F$34,2,TRUE),IF(AND(71&lt;=Z4817,Z4817&lt;107),VLOOKUP($W4817,日射量と図３!$E$6:$G$34,3,TRUE),IF(AND(107&lt;=Z4817,Z4817&lt;143),VLOOKUP($W4817,日射量と図３!$E$6:$H$34,4,TRUE),VLOOKUP($W4817,日射量と図３!$E$6:$I$34,5,TRUE))))))</f>
        <v/>
      </c>
      <c r="AC4817" s="382" t="str">
        <f t="shared" si="917"/>
        <v/>
      </c>
      <c r="AD4817" s="382" t="str">
        <f t="shared" si="918"/>
        <v/>
      </c>
    </row>
    <row r="4818" spans="11:30" ht="13.5" customHeight="1">
      <c r="K4818" s="4">
        <f t="shared" si="910"/>
        <v>12</v>
      </c>
      <c r="L4818" s="34">
        <v>43452</v>
      </c>
      <c r="M4818" s="4">
        <v>201</v>
      </c>
      <c r="N4818" s="4">
        <v>15</v>
      </c>
      <c r="O4818" s="31">
        <v>0.58333333333333337</v>
      </c>
      <c r="P4818" s="35">
        <v>8.7199999999999989</v>
      </c>
      <c r="Q4818" s="36">
        <f t="shared" si="911"/>
        <v>12</v>
      </c>
      <c r="R4818" s="4">
        <f t="shared" si="912"/>
        <v>3.2800000000000011</v>
      </c>
      <c r="S4818" s="31">
        <f t="shared" si="915"/>
        <v>0.20944444444444443</v>
      </c>
      <c r="T4818" s="31">
        <f t="shared" si="916"/>
        <v>0.77601851851851855</v>
      </c>
      <c r="U4818" s="4">
        <f t="shared" si="914"/>
        <v>3.2800000000000011</v>
      </c>
      <c r="V4818" s="4" t="str">
        <f t="shared" si="909"/>
        <v/>
      </c>
      <c r="W4818" s="18" t="str">
        <f>IF(V4818="","",VLOOKUP(L4818,日射量と図３!$A$4:$C$368,3,TRUE)*238.85/100)</f>
        <v/>
      </c>
      <c r="X4818" s="4" t="str">
        <f t="shared" si="913"/>
        <v/>
      </c>
      <c r="Y4818" s="4" t="str">
        <f t="shared" si="907"/>
        <v/>
      </c>
      <c r="Z4818" s="4" t="str">
        <f t="shared" si="908"/>
        <v/>
      </c>
      <c r="AA4818" s="4" t="str">
        <f>IF($V4818="","",IF(Y4818&lt;36,0,IF(AND(36&lt;=Y4818,Y4818&lt;71),VLOOKUP($W4818,日射量と図３!$E$6:$F$34,2,TRUE),IF(AND(71&lt;=Y4818,Y4818&lt;107),VLOOKUP($W4818,日射量と図３!$E$6:$G$34,3,TRUE),IF(AND(107&lt;=Y4818,Y4818&lt;143),VLOOKUP($W4818,日射量と図３!$E$6:$H$34,4,TRUE),VLOOKUP($W4818,日射量と図３!$E$6:$I$34,5,TRUE))))))</f>
        <v/>
      </c>
      <c r="AB4818" s="4" t="str">
        <f>IF($V4818="","",IF(Z4818&lt;36,0,IF(AND(36&lt;=Z4818,Z4818&lt;71),VLOOKUP($W4818,日射量と図３!$E$6:$F$34,2,TRUE),IF(AND(71&lt;=Z4818,Z4818&lt;107),VLOOKUP($W4818,日射量と図３!$E$6:$G$34,3,TRUE),IF(AND(107&lt;=Z4818,Z4818&lt;143),VLOOKUP($W4818,日射量と図３!$E$6:$H$34,4,TRUE),VLOOKUP($W4818,日射量と図３!$E$6:$I$34,5,TRUE))))))</f>
        <v/>
      </c>
      <c r="AC4818" s="382" t="str">
        <f t="shared" si="917"/>
        <v/>
      </c>
      <c r="AD4818" s="382" t="str">
        <f t="shared" si="918"/>
        <v/>
      </c>
    </row>
    <row r="4819" spans="11:30" ht="13.5" customHeight="1">
      <c r="K4819" s="4">
        <f t="shared" si="910"/>
        <v>12</v>
      </c>
      <c r="L4819" s="34">
        <v>43452</v>
      </c>
      <c r="M4819" s="4">
        <v>201</v>
      </c>
      <c r="N4819" s="4">
        <v>16</v>
      </c>
      <c r="O4819" s="31">
        <v>0.625</v>
      </c>
      <c r="P4819" s="35">
        <v>8.33</v>
      </c>
      <c r="Q4819" s="36">
        <f t="shared" si="911"/>
        <v>16</v>
      </c>
      <c r="R4819" s="4">
        <f t="shared" si="912"/>
        <v>7.67</v>
      </c>
      <c r="S4819" s="31">
        <f t="shared" si="915"/>
        <v>0.20944444444444443</v>
      </c>
      <c r="T4819" s="31">
        <f t="shared" si="916"/>
        <v>0.77601851851851855</v>
      </c>
      <c r="U4819" s="4">
        <f t="shared" si="914"/>
        <v>7.67</v>
      </c>
      <c r="V4819" s="4" t="str">
        <f t="shared" si="909"/>
        <v/>
      </c>
      <c r="W4819" s="18" t="str">
        <f>IF(V4819="","",VLOOKUP(L4819,日射量と図３!$A$4:$C$368,3,TRUE)*238.85/100)</f>
        <v/>
      </c>
      <c r="X4819" s="4" t="str">
        <f t="shared" si="913"/>
        <v/>
      </c>
      <c r="Y4819" s="4" t="str">
        <f t="shared" si="907"/>
        <v/>
      </c>
      <c r="Z4819" s="4" t="str">
        <f t="shared" si="908"/>
        <v/>
      </c>
      <c r="AA4819" s="4" t="str">
        <f>IF($V4819="","",IF(Y4819&lt;36,0,IF(AND(36&lt;=Y4819,Y4819&lt;71),VLOOKUP($W4819,日射量と図３!$E$6:$F$34,2,TRUE),IF(AND(71&lt;=Y4819,Y4819&lt;107),VLOOKUP($W4819,日射量と図３!$E$6:$G$34,3,TRUE),IF(AND(107&lt;=Y4819,Y4819&lt;143),VLOOKUP($W4819,日射量と図３!$E$6:$H$34,4,TRUE),VLOOKUP($W4819,日射量と図３!$E$6:$I$34,5,TRUE))))))</f>
        <v/>
      </c>
      <c r="AB4819" s="4" t="str">
        <f>IF($V4819="","",IF(Z4819&lt;36,0,IF(AND(36&lt;=Z4819,Z4819&lt;71),VLOOKUP($W4819,日射量と図３!$E$6:$F$34,2,TRUE),IF(AND(71&lt;=Z4819,Z4819&lt;107),VLOOKUP($W4819,日射量と図３!$E$6:$G$34,3,TRUE),IF(AND(107&lt;=Z4819,Z4819&lt;143),VLOOKUP($W4819,日射量と図３!$E$6:$H$34,4,TRUE),VLOOKUP($W4819,日射量と図３!$E$6:$I$34,5,TRUE))))))</f>
        <v/>
      </c>
      <c r="AC4819" s="382" t="str">
        <f t="shared" si="917"/>
        <v/>
      </c>
      <c r="AD4819" s="382" t="str">
        <f t="shared" si="918"/>
        <v/>
      </c>
    </row>
    <row r="4820" spans="11:30" ht="13.5" customHeight="1">
      <c r="K4820" s="4">
        <f t="shared" si="910"/>
        <v>12</v>
      </c>
      <c r="L4820" s="34">
        <v>43452</v>
      </c>
      <c r="M4820" s="4">
        <v>201</v>
      </c>
      <c r="N4820" s="4">
        <v>17</v>
      </c>
      <c r="O4820" s="31">
        <v>0.66666666666666663</v>
      </c>
      <c r="P4820" s="35">
        <v>7.5900000000000007</v>
      </c>
      <c r="Q4820" s="36">
        <f t="shared" si="911"/>
        <v>16</v>
      </c>
      <c r="R4820" s="4">
        <f t="shared" si="912"/>
        <v>8.41</v>
      </c>
      <c r="S4820" s="31">
        <f t="shared" si="915"/>
        <v>0.20944444444444443</v>
      </c>
      <c r="T4820" s="31">
        <f t="shared" si="916"/>
        <v>0.77601851851851855</v>
      </c>
      <c r="U4820" s="4">
        <f t="shared" si="914"/>
        <v>8.41</v>
      </c>
      <c r="V4820" s="4" t="str">
        <f t="shared" si="909"/>
        <v/>
      </c>
      <c r="W4820" s="18" t="str">
        <f>IF(V4820="","",VLOOKUP(L4820,日射量と図３!$A$4:$C$368,3,TRUE)*238.85/100)</f>
        <v/>
      </c>
      <c r="X4820" s="4" t="str">
        <f t="shared" si="913"/>
        <v/>
      </c>
      <c r="Y4820" s="4" t="str">
        <f t="shared" si="907"/>
        <v/>
      </c>
      <c r="Z4820" s="4" t="str">
        <f t="shared" si="908"/>
        <v/>
      </c>
      <c r="AA4820" s="4" t="str">
        <f>IF($V4820="","",IF(Y4820&lt;36,0,IF(AND(36&lt;=Y4820,Y4820&lt;71),VLOOKUP($W4820,日射量と図３!$E$6:$F$34,2,TRUE),IF(AND(71&lt;=Y4820,Y4820&lt;107),VLOOKUP($W4820,日射量と図３!$E$6:$G$34,3,TRUE),IF(AND(107&lt;=Y4820,Y4820&lt;143),VLOOKUP($W4820,日射量と図３!$E$6:$H$34,4,TRUE),VLOOKUP($W4820,日射量と図３!$E$6:$I$34,5,TRUE))))))</f>
        <v/>
      </c>
      <c r="AB4820" s="4" t="str">
        <f>IF($V4820="","",IF(Z4820&lt;36,0,IF(AND(36&lt;=Z4820,Z4820&lt;71),VLOOKUP($W4820,日射量と図３!$E$6:$F$34,2,TRUE),IF(AND(71&lt;=Z4820,Z4820&lt;107),VLOOKUP($W4820,日射量と図３!$E$6:$G$34,3,TRUE),IF(AND(107&lt;=Z4820,Z4820&lt;143),VLOOKUP($W4820,日射量と図３!$E$6:$H$34,4,TRUE),VLOOKUP($W4820,日射量と図３!$E$6:$I$34,5,TRUE))))))</f>
        <v/>
      </c>
      <c r="AC4820" s="382" t="str">
        <f t="shared" si="917"/>
        <v/>
      </c>
      <c r="AD4820" s="382" t="str">
        <f t="shared" si="918"/>
        <v/>
      </c>
    </row>
    <row r="4821" spans="11:30" ht="13.5" customHeight="1">
      <c r="K4821" s="4">
        <f t="shared" si="910"/>
        <v>12</v>
      </c>
      <c r="L4821" s="34">
        <v>43452</v>
      </c>
      <c r="M4821" s="4">
        <v>201</v>
      </c>
      <c r="N4821" s="4">
        <v>18</v>
      </c>
      <c r="O4821" s="31">
        <v>0.70833333333333337</v>
      </c>
      <c r="P4821" s="35">
        <v>6.76</v>
      </c>
      <c r="Q4821" s="36">
        <f t="shared" si="911"/>
        <v>16</v>
      </c>
      <c r="R4821" s="4">
        <f t="shared" si="912"/>
        <v>9.24</v>
      </c>
      <c r="S4821" s="31">
        <f t="shared" si="915"/>
        <v>0.20944444444444443</v>
      </c>
      <c r="T4821" s="31">
        <f t="shared" si="916"/>
        <v>0.77601851851851855</v>
      </c>
      <c r="U4821" s="4">
        <f t="shared" si="914"/>
        <v>9.24</v>
      </c>
      <c r="V4821" s="4" t="str">
        <f t="shared" si="909"/>
        <v/>
      </c>
      <c r="W4821" s="18" t="str">
        <f>IF(V4821="","",VLOOKUP(L4821,日射量と図３!$A$4:$C$368,3,TRUE)*238.85/100)</f>
        <v/>
      </c>
      <c r="X4821" s="4" t="str">
        <f t="shared" si="913"/>
        <v/>
      </c>
      <c r="Y4821" s="4" t="str">
        <f t="shared" si="907"/>
        <v/>
      </c>
      <c r="Z4821" s="4" t="str">
        <f t="shared" si="908"/>
        <v/>
      </c>
      <c r="AA4821" s="4" t="str">
        <f>IF($V4821="","",IF(Y4821&lt;36,0,IF(AND(36&lt;=Y4821,Y4821&lt;71),VLOOKUP($W4821,日射量と図３!$E$6:$F$34,2,TRUE),IF(AND(71&lt;=Y4821,Y4821&lt;107),VLOOKUP($W4821,日射量と図３!$E$6:$G$34,3,TRUE),IF(AND(107&lt;=Y4821,Y4821&lt;143),VLOOKUP($W4821,日射量と図３!$E$6:$H$34,4,TRUE),VLOOKUP($W4821,日射量と図３!$E$6:$I$34,5,TRUE))))))</f>
        <v/>
      </c>
      <c r="AB4821" s="4" t="str">
        <f>IF($V4821="","",IF(Z4821&lt;36,0,IF(AND(36&lt;=Z4821,Z4821&lt;71),VLOOKUP($W4821,日射量と図３!$E$6:$F$34,2,TRUE),IF(AND(71&lt;=Z4821,Z4821&lt;107),VLOOKUP($W4821,日射量と図３!$E$6:$G$34,3,TRUE),IF(AND(107&lt;=Z4821,Z4821&lt;143),VLOOKUP($W4821,日射量と図３!$E$6:$H$34,4,TRUE),VLOOKUP($W4821,日射量と図３!$E$6:$I$34,5,TRUE))))))</f>
        <v/>
      </c>
      <c r="AC4821" s="382" t="str">
        <f t="shared" si="917"/>
        <v/>
      </c>
      <c r="AD4821" s="382" t="str">
        <f t="shared" si="918"/>
        <v/>
      </c>
    </row>
    <row r="4822" spans="11:30" ht="13.5" customHeight="1">
      <c r="K4822" s="4">
        <f t="shared" si="910"/>
        <v>12</v>
      </c>
      <c r="L4822" s="34">
        <v>43452</v>
      </c>
      <c r="M4822" s="4">
        <v>201</v>
      </c>
      <c r="N4822" s="4">
        <v>19</v>
      </c>
      <c r="O4822" s="31">
        <v>0.75</v>
      </c>
      <c r="P4822" s="35">
        <v>6.3100000000000005</v>
      </c>
      <c r="Q4822" s="36">
        <f t="shared" si="911"/>
        <v>16</v>
      </c>
      <c r="R4822" s="4">
        <f t="shared" si="912"/>
        <v>9.69</v>
      </c>
      <c r="S4822" s="31">
        <f t="shared" si="915"/>
        <v>0.20944444444444443</v>
      </c>
      <c r="T4822" s="31">
        <f t="shared" si="916"/>
        <v>0.77601851851851855</v>
      </c>
      <c r="U4822" s="4">
        <f t="shared" si="914"/>
        <v>9.69</v>
      </c>
      <c r="V4822" s="4" t="str">
        <f t="shared" si="909"/>
        <v/>
      </c>
      <c r="W4822" s="18" t="str">
        <f>IF(V4822="","",VLOOKUP(L4822,日射量と図３!$A$4:$C$368,3,TRUE)*238.85/100)</f>
        <v/>
      </c>
      <c r="X4822" s="4" t="str">
        <f t="shared" si="913"/>
        <v/>
      </c>
      <c r="Y4822" s="4" t="str">
        <f t="shared" si="907"/>
        <v/>
      </c>
      <c r="Z4822" s="4" t="str">
        <f t="shared" si="908"/>
        <v/>
      </c>
      <c r="AA4822" s="4" t="str">
        <f>IF($V4822="","",IF(Y4822&lt;36,0,IF(AND(36&lt;=Y4822,Y4822&lt;71),VLOOKUP($W4822,日射量と図３!$E$6:$F$34,2,TRUE),IF(AND(71&lt;=Y4822,Y4822&lt;107),VLOOKUP($W4822,日射量と図３!$E$6:$G$34,3,TRUE),IF(AND(107&lt;=Y4822,Y4822&lt;143),VLOOKUP($W4822,日射量と図３!$E$6:$H$34,4,TRUE),VLOOKUP($W4822,日射量と図３!$E$6:$I$34,5,TRUE))))))</f>
        <v/>
      </c>
      <c r="AB4822" s="4" t="str">
        <f>IF($V4822="","",IF(Z4822&lt;36,0,IF(AND(36&lt;=Z4822,Z4822&lt;71),VLOOKUP($W4822,日射量と図３!$E$6:$F$34,2,TRUE),IF(AND(71&lt;=Z4822,Z4822&lt;107),VLOOKUP($W4822,日射量と図３!$E$6:$G$34,3,TRUE),IF(AND(107&lt;=Z4822,Z4822&lt;143),VLOOKUP($W4822,日射量と図３!$E$6:$H$34,4,TRUE),VLOOKUP($W4822,日射量と図３!$E$6:$I$34,5,TRUE))))))</f>
        <v/>
      </c>
      <c r="AC4822" s="382" t="str">
        <f t="shared" si="917"/>
        <v/>
      </c>
      <c r="AD4822" s="382" t="str">
        <f t="shared" si="918"/>
        <v/>
      </c>
    </row>
    <row r="4823" spans="11:30" ht="13.5" customHeight="1">
      <c r="K4823" s="4">
        <f t="shared" si="910"/>
        <v>12</v>
      </c>
      <c r="L4823" s="34">
        <v>43452</v>
      </c>
      <c r="M4823" s="4">
        <v>201</v>
      </c>
      <c r="N4823" s="4">
        <v>20</v>
      </c>
      <c r="O4823" s="31">
        <v>0.79166666666666663</v>
      </c>
      <c r="P4823" s="35">
        <v>5.9099999999999993</v>
      </c>
      <c r="Q4823" s="36">
        <f t="shared" si="911"/>
        <v>16</v>
      </c>
      <c r="R4823" s="4">
        <f t="shared" si="912"/>
        <v>10.09</v>
      </c>
      <c r="S4823" s="31">
        <f t="shared" si="915"/>
        <v>0.20944444444444443</v>
      </c>
      <c r="T4823" s="31">
        <f t="shared" si="916"/>
        <v>0.77601851851851855</v>
      </c>
      <c r="U4823" s="4">
        <f t="shared" si="914"/>
        <v>0</v>
      </c>
      <c r="V4823" s="4" t="str">
        <f t="shared" si="909"/>
        <v/>
      </c>
      <c r="W4823" s="18" t="str">
        <f>IF(V4823="","",VLOOKUP(L4823,日射量と図３!$A$4:$C$368,3,TRUE)*238.85/100)</f>
        <v/>
      </c>
      <c r="X4823" s="4" t="str">
        <f t="shared" si="913"/>
        <v/>
      </c>
      <c r="Y4823" s="4" t="str">
        <f t="shared" si="907"/>
        <v/>
      </c>
      <c r="Z4823" s="4" t="str">
        <f t="shared" si="908"/>
        <v/>
      </c>
      <c r="AA4823" s="4" t="str">
        <f>IF($V4823="","",IF(Y4823&lt;36,0,IF(AND(36&lt;=Y4823,Y4823&lt;71),VLOOKUP($W4823,日射量と図３!$E$6:$F$34,2,TRUE),IF(AND(71&lt;=Y4823,Y4823&lt;107),VLOOKUP($W4823,日射量と図３!$E$6:$G$34,3,TRUE),IF(AND(107&lt;=Y4823,Y4823&lt;143),VLOOKUP($W4823,日射量と図３!$E$6:$H$34,4,TRUE),VLOOKUP($W4823,日射量と図３!$E$6:$I$34,5,TRUE))))))</f>
        <v/>
      </c>
      <c r="AB4823" s="4" t="str">
        <f>IF($V4823="","",IF(Z4823&lt;36,0,IF(AND(36&lt;=Z4823,Z4823&lt;71),VLOOKUP($W4823,日射量と図３!$E$6:$F$34,2,TRUE),IF(AND(71&lt;=Z4823,Z4823&lt;107),VLOOKUP($W4823,日射量と図３!$E$6:$G$34,3,TRUE),IF(AND(107&lt;=Z4823,Z4823&lt;143),VLOOKUP($W4823,日射量と図３!$E$6:$H$34,4,TRUE),VLOOKUP($W4823,日射量と図３!$E$6:$I$34,5,TRUE))))))</f>
        <v/>
      </c>
      <c r="AC4823" s="382" t="str">
        <f t="shared" si="917"/>
        <v/>
      </c>
      <c r="AD4823" s="382" t="str">
        <f t="shared" si="918"/>
        <v/>
      </c>
    </row>
    <row r="4824" spans="11:30" ht="13.5" customHeight="1">
      <c r="K4824" s="4">
        <f t="shared" si="910"/>
        <v>12</v>
      </c>
      <c r="L4824" s="34">
        <v>43452</v>
      </c>
      <c r="M4824" s="4">
        <v>201</v>
      </c>
      <c r="N4824" s="4">
        <v>21</v>
      </c>
      <c r="O4824" s="31">
        <v>0.83333333333333337</v>
      </c>
      <c r="P4824" s="35">
        <v>5.6399999999999988</v>
      </c>
      <c r="Q4824" s="36">
        <f t="shared" si="911"/>
        <v>16</v>
      </c>
      <c r="R4824" s="4">
        <f t="shared" si="912"/>
        <v>10.360000000000001</v>
      </c>
      <c r="S4824" s="31">
        <f t="shared" si="915"/>
        <v>0.20944444444444443</v>
      </c>
      <c r="T4824" s="31">
        <f t="shared" si="916"/>
        <v>0.77601851851851855</v>
      </c>
      <c r="U4824" s="4">
        <f t="shared" si="914"/>
        <v>0</v>
      </c>
      <c r="V4824" s="4" t="str">
        <f t="shared" si="909"/>
        <v/>
      </c>
      <c r="W4824" s="18" t="str">
        <f>IF(V4824="","",VLOOKUP(L4824,日射量と図３!$A$4:$C$368,3,TRUE)*238.85/100)</f>
        <v/>
      </c>
      <c r="X4824" s="4" t="str">
        <f t="shared" si="913"/>
        <v/>
      </c>
      <c r="Y4824" s="4" t="str">
        <f t="shared" si="907"/>
        <v/>
      </c>
      <c r="Z4824" s="4" t="str">
        <f t="shared" si="908"/>
        <v/>
      </c>
      <c r="AA4824" s="4" t="str">
        <f>IF($V4824="","",IF(Y4824&lt;36,0,IF(AND(36&lt;=Y4824,Y4824&lt;71),VLOOKUP($W4824,日射量と図３!$E$6:$F$34,2,TRUE),IF(AND(71&lt;=Y4824,Y4824&lt;107),VLOOKUP($W4824,日射量と図３!$E$6:$G$34,3,TRUE),IF(AND(107&lt;=Y4824,Y4824&lt;143),VLOOKUP($W4824,日射量と図３!$E$6:$H$34,4,TRUE),VLOOKUP($W4824,日射量と図３!$E$6:$I$34,5,TRUE))))))</f>
        <v/>
      </c>
      <c r="AB4824" s="4" t="str">
        <f>IF($V4824="","",IF(Z4824&lt;36,0,IF(AND(36&lt;=Z4824,Z4824&lt;71),VLOOKUP($W4824,日射量と図３!$E$6:$F$34,2,TRUE),IF(AND(71&lt;=Z4824,Z4824&lt;107),VLOOKUP($W4824,日射量と図３!$E$6:$G$34,3,TRUE),IF(AND(107&lt;=Z4824,Z4824&lt;143),VLOOKUP($W4824,日射量と図３!$E$6:$H$34,4,TRUE),VLOOKUP($W4824,日射量と図３!$E$6:$I$34,5,TRUE))))))</f>
        <v/>
      </c>
      <c r="AC4824" s="382" t="str">
        <f t="shared" si="917"/>
        <v/>
      </c>
      <c r="AD4824" s="382" t="str">
        <f t="shared" si="918"/>
        <v/>
      </c>
    </row>
    <row r="4825" spans="11:30" ht="13.5" customHeight="1">
      <c r="K4825" s="4">
        <f t="shared" si="910"/>
        <v>12</v>
      </c>
      <c r="L4825" s="34">
        <v>43452</v>
      </c>
      <c r="M4825" s="4">
        <v>201</v>
      </c>
      <c r="N4825" s="4">
        <v>22</v>
      </c>
      <c r="O4825" s="31">
        <v>0.875</v>
      </c>
      <c r="P4825" s="35">
        <v>5.15</v>
      </c>
      <c r="Q4825" s="36">
        <f t="shared" si="911"/>
        <v>16</v>
      </c>
      <c r="R4825" s="4">
        <f t="shared" si="912"/>
        <v>10.85</v>
      </c>
      <c r="S4825" s="31">
        <f t="shared" si="915"/>
        <v>0.20944444444444443</v>
      </c>
      <c r="T4825" s="31">
        <f t="shared" si="916"/>
        <v>0.77601851851851855</v>
      </c>
      <c r="U4825" s="4">
        <f t="shared" si="914"/>
        <v>0</v>
      </c>
      <c r="V4825" s="4" t="str">
        <f t="shared" si="909"/>
        <v/>
      </c>
      <c r="W4825" s="18" t="str">
        <f>IF(V4825="","",VLOOKUP(L4825,日射量と図３!$A$4:$C$368,3,TRUE)*238.85/100)</f>
        <v/>
      </c>
      <c r="X4825" s="4" t="str">
        <f t="shared" si="913"/>
        <v/>
      </c>
      <c r="Y4825" s="4" t="str">
        <f t="shared" si="907"/>
        <v/>
      </c>
      <c r="Z4825" s="4" t="str">
        <f t="shared" si="908"/>
        <v/>
      </c>
      <c r="AA4825" s="4" t="str">
        <f>IF($V4825="","",IF(Y4825&lt;36,0,IF(AND(36&lt;=Y4825,Y4825&lt;71),VLOOKUP($W4825,日射量と図３!$E$6:$F$34,2,TRUE),IF(AND(71&lt;=Y4825,Y4825&lt;107),VLOOKUP($W4825,日射量と図３!$E$6:$G$34,3,TRUE),IF(AND(107&lt;=Y4825,Y4825&lt;143),VLOOKUP($W4825,日射量と図３!$E$6:$H$34,4,TRUE),VLOOKUP($W4825,日射量と図３!$E$6:$I$34,5,TRUE))))))</f>
        <v/>
      </c>
      <c r="AB4825" s="4" t="str">
        <f>IF($V4825="","",IF(Z4825&lt;36,0,IF(AND(36&lt;=Z4825,Z4825&lt;71),VLOOKUP($W4825,日射量と図３!$E$6:$F$34,2,TRUE),IF(AND(71&lt;=Z4825,Z4825&lt;107),VLOOKUP($W4825,日射量と図３!$E$6:$G$34,3,TRUE),IF(AND(107&lt;=Z4825,Z4825&lt;143),VLOOKUP($W4825,日射量と図３!$E$6:$H$34,4,TRUE),VLOOKUP($W4825,日射量と図３!$E$6:$I$34,5,TRUE))))))</f>
        <v/>
      </c>
      <c r="AC4825" s="382" t="str">
        <f t="shared" si="917"/>
        <v/>
      </c>
      <c r="AD4825" s="382" t="str">
        <f t="shared" si="918"/>
        <v/>
      </c>
    </row>
    <row r="4826" spans="11:30" ht="13.5" customHeight="1">
      <c r="K4826" s="4">
        <f t="shared" si="910"/>
        <v>12</v>
      </c>
      <c r="L4826" s="34">
        <v>43452</v>
      </c>
      <c r="M4826" s="4">
        <v>201</v>
      </c>
      <c r="N4826" s="4">
        <v>23</v>
      </c>
      <c r="O4826" s="31">
        <v>0.91666666666666663</v>
      </c>
      <c r="P4826" s="35">
        <v>4.8900000000000006</v>
      </c>
      <c r="Q4826" s="36">
        <f t="shared" si="911"/>
        <v>13</v>
      </c>
      <c r="R4826" s="4">
        <f t="shared" si="912"/>
        <v>8.11</v>
      </c>
      <c r="S4826" s="31">
        <f t="shared" si="915"/>
        <v>0.20944444444444443</v>
      </c>
      <c r="T4826" s="31">
        <f t="shared" si="916"/>
        <v>0.77601851851851855</v>
      </c>
      <c r="U4826" s="4">
        <f t="shared" si="914"/>
        <v>0</v>
      </c>
      <c r="V4826" s="4" t="str">
        <f t="shared" si="909"/>
        <v/>
      </c>
      <c r="W4826" s="18" t="str">
        <f>IF(V4826="","",VLOOKUP(L4826,日射量と図３!$A$4:$C$368,3,TRUE)*238.85/100)</f>
        <v/>
      </c>
      <c r="X4826" s="4" t="str">
        <f t="shared" si="913"/>
        <v/>
      </c>
      <c r="Y4826" s="4" t="str">
        <f t="shared" si="907"/>
        <v/>
      </c>
      <c r="Z4826" s="4" t="str">
        <f t="shared" si="908"/>
        <v/>
      </c>
      <c r="AA4826" s="4" t="str">
        <f>IF($V4826="","",IF(Y4826&lt;36,0,IF(AND(36&lt;=Y4826,Y4826&lt;71),VLOOKUP($W4826,日射量と図３!$E$6:$F$34,2,TRUE),IF(AND(71&lt;=Y4826,Y4826&lt;107),VLOOKUP($W4826,日射量と図３!$E$6:$G$34,3,TRUE),IF(AND(107&lt;=Y4826,Y4826&lt;143),VLOOKUP($W4826,日射量と図３!$E$6:$H$34,4,TRUE),VLOOKUP($W4826,日射量と図３!$E$6:$I$34,5,TRUE))))))</f>
        <v/>
      </c>
      <c r="AB4826" s="4" t="str">
        <f>IF($V4826="","",IF(Z4826&lt;36,0,IF(AND(36&lt;=Z4826,Z4826&lt;71),VLOOKUP($W4826,日射量と図３!$E$6:$F$34,2,TRUE),IF(AND(71&lt;=Z4826,Z4826&lt;107),VLOOKUP($W4826,日射量と図３!$E$6:$G$34,3,TRUE),IF(AND(107&lt;=Z4826,Z4826&lt;143),VLOOKUP($W4826,日射量と図３!$E$6:$H$34,4,TRUE),VLOOKUP($W4826,日射量と図３!$E$6:$I$34,5,TRUE))))))</f>
        <v/>
      </c>
      <c r="AC4826" s="382" t="str">
        <f t="shared" si="917"/>
        <v/>
      </c>
      <c r="AD4826" s="382" t="str">
        <f t="shared" si="918"/>
        <v/>
      </c>
    </row>
    <row r="4827" spans="11:30" ht="13.5" customHeight="1">
      <c r="K4827" s="4">
        <f t="shared" si="910"/>
        <v>12</v>
      </c>
      <c r="L4827" s="34">
        <v>43452</v>
      </c>
      <c r="M4827" s="4">
        <v>201</v>
      </c>
      <c r="N4827" s="4">
        <v>24</v>
      </c>
      <c r="O4827" s="31">
        <v>0.95833333333333337</v>
      </c>
      <c r="P4827" s="35">
        <v>4.7299999999999995</v>
      </c>
      <c r="Q4827" s="36">
        <f t="shared" si="911"/>
        <v>13</v>
      </c>
      <c r="R4827" s="4">
        <f t="shared" si="912"/>
        <v>8.27</v>
      </c>
      <c r="S4827" s="31">
        <f t="shared" si="915"/>
        <v>0.20944444444444443</v>
      </c>
      <c r="T4827" s="31">
        <f t="shared" si="916"/>
        <v>0.77601851851851855</v>
      </c>
      <c r="U4827" s="4">
        <f t="shared" si="914"/>
        <v>0</v>
      </c>
      <c r="V4827" s="4" t="str">
        <f t="shared" si="909"/>
        <v/>
      </c>
      <c r="W4827" s="18" t="str">
        <f>IF(V4827="","",VLOOKUP(L4827,日射量と図３!$A$4:$C$368,3,TRUE)*238.85/100)</f>
        <v/>
      </c>
      <c r="X4827" s="4" t="str">
        <f t="shared" si="913"/>
        <v/>
      </c>
      <c r="Y4827" s="4" t="str">
        <f t="shared" si="907"/>
        <v/>
      </c>
      <c r="Z4827" s="4" t="str">
        <f t="shared" si="908"/>
        <v/>
      </c>
      <c r="AA4827" s="4" t="str">
        <f>IF($V4827="","",IF(Y4827&lt;36,0,IF(AND(36&lt;=Y4827,Y4827&lt;71),VLOOKUP($W4827,日射量と図３!$E$6:$F$34,2,TRUE),IF(AND(71&lt;=Y4827,Y4827&lt;107),VLOOKUP($W4827,日射量と図３!$E$6:$G$34,3,TRUE),IF(AND(107&lt;=Y4827,Y4827&lt;143),VLOOKUP($W4827,日射量と図３!$E$6:$H$34,4,TRUE),VLOOKUP($W4827,日射量と図３!$E$6:$I$34,5,TRUE))))))</f>
        <v/>
      </c>
      <c r="AB4827" s="4" t="str">
        <f>IF($V4827="","",IF(Z4827&lt;36,0,IF(AND(36&lt;=Z4827,Z4827&lt;71),VLOOKUP($W4827,日射量と図３!$E$6:$F$34,2,TRUE),IF(AND(71&lt;=Z4827,Z4827&lt;107),VLOOKUP($W4827,日射量と図３!$E$6:$G$34,3,TRUE),IF(AND(107&lt;=Z4827,Z4827&lt;143),VLOOKUP($W4827,日射量と図３!$E$6:$H$34,4,TRUE),VLOOKUP($W4827,日射量と図３!$E$6:$I$34,5,TRUE))))))</f>
        <v/>
      </c>
      <c r="AC4827" s="382" t="str">
        <f t="shared" si="917"/>
        <v/>
      </c>
      <c r="AD4827" s="382" t="str">
        <f t="shared" si="918"/>
        <v/>
      </c>
    </row>
    <row r="4828" spans="11:30" ht="13.5" customHeight="1">
      <c r="K4828" s="4">
        <f t="shared" si="910"/>
        <v>12</v>
      </c>
      <c r="L4828" s="34">
        <v>43453</v>
      </c>
      <c r="M4828" s="4">
        <v>202</v>
      </c>
      <c r="N4828" s="4">
        <v>1</v>
      </c>
      <c r="O4828" s="31">
        <v>0</v>
      </c>
      <c r="P4828" s="35">
        <v>4.41</v>
      </c>
      <c r="Q4828" s="36">
        <f t="shared" si="911"/>
        <v>13</v>
      </c>
      <c r="R4828" s="4">
        <f t="shared" si="912"/>
        <v>8.59</v>
      </c>
      <c r="S4828" s="31">
        <f t="shared" si="915"/>
        <v>0.20944444444444443</v>
      </c>
      <c r="T4828" s="31">
        <f t="shared" si="916"/>
        <v>0.77601851851851855</v>
      </c>
      <c r="U4828" s="4">
        <f t="shared" si="914"/>
        <v>0</v>
      </c>
      <c r="V4828" s="4">
        <f t="shared" si="909"/>
        <v>89.09</v>
      </c>
      <c r="W4828" s="18">
        <f>IF(V4828="","",VLOOKUP(L4828,日射量と図３!$A$4:$C$368,3,TRUE)*238.85/100)</f>
        <v>21.496500000000001</v>
      </c>
      <c r="X4828" s="4">
        <f t="shared" si="913"/>
        <v>14</v>
      </c>
      <c r="Y4828" s="4">
        <f t="shared" si="907"/>
        <v>39.784094035714283</v>
      </c>
      <c r="Z4828" s="4">
        <f t="shared" si="908"/>
        <v>44.847524185714278</v>
      </c>
      <c r="AA4828" s="4">
        <f>IF($V4828="","",IF(Y4828&lt;36,0,IF(AND(36&lt;=Y4828,Y4828&lt;71),VLOOKUP($W4828,日射量と図３!$E$6:$F$34,2,TRUE),IF(AND(71&lt;=Y4828,Y4828&lt;107),VLOOKUP($W4828,日射量と図３!$E$6:$G$34,3,TRUE),IF(AND(107&lt;=Y4828,Y4828&lt;143),VLOOKUP($W4828,日射量と図３!$E$6:$H$34,4,TRUE),VLOOKUP($W4828,日射量と図３!$E$6:$I$34,5,TRUE))))))</f>
        <v>34</v>
      </c>
      <c r="AB4828" s="4">
        <f>IF($V4828="","",IF(Z4828&lt;36,0,IF(AND(36&lt;=Z4828,Z4828&lt;71),VLOOKUP($W4828,日射量と図３!$E$6:$F$34,2,TRUE),IF(AND(71&lt;=Z4828,Z4828&lt;107),VLOOKUP($W4828,日射量と図３!$E$6:$G$34,3,TRUE),IF(AND(107&lt;=Z4828,Z4828&lt;143),VLOOKUP($W4828,日射量と図３!$E$6:$H$34,4,TRUE),VLOOKUP($W4828,日射量と図３!$E$6:$I$34,5,TRUE))))))</f>
        <v>34</v>
      </c>
      <c r="AC4828" s="382">
        <f t="shared" si="917"/>
        <v>1.4235120000000001</v>
      </c>
      <c r="AD4828" s="382">
        <f t="shared" si="918"/>
        <v>1.4235120000000001</v>
      </c>
    </row>
    <row r="4829" spans="11:30" ht="13.5" customHeight="1">
      <c r="K4829" s="4">
        <f t="shared" si="910"/>
        <v>12</v>
      </c>
      <c r="L4829" s="34">
        <v>43453</v>
      </c>
      <c r="M4829" s="4">
        <v>202</v>
      </c>
      <c r="N4829" s="4">
        <v>2</v>
      </c>
      <c r="O4829" s="31">
        <v>4.1666666666666664E-2</v>
      </c>
      <c r="P4829" s="35">
        <v>4.3800000000000008</v>
      </c>
      <c r="Q4829" s="36">
        <f t="shared" si="911"/>
        <v>13</v>
      </c>
      <c r="R4829" s="4">
        <f t="shared" si="912"/>
        <v>8.6199999999999992</v>
      </c>
      <c r="S4829" s="31">
        <f t="shared" si="915"/>
        <v>0.20944444444444443</v>
      </c>
      <c r="T4829" s="31">
        <f t="shared" si="916"/>
        <v>0.77601851851851855</v>
      </c>
      <c r="U4829" s="4">
        <f t="shared" si="914"/>
        <v>0</v>
      </c>
      <c r="V4829" s="4" t="str">
        <f t="shared" si="909"/>
        <v/>
      </c>
      <c r="W4829" s="18" t="str">
        <f>IF(V4829="","",VLOOKUP(L4829,日射量と図３!$A$4:$C$368,3,TRUE)*238.85/100)</f>
        <v/>
      </c>
      <c r="X4829" s="4" t="str">
        <f t="shared" si="913"/>
        <v/>
      </c>
      <c r="Y4829" s="4" t="str">
        <f t="shared" si="907"/>
        <v/>
      </c>
      <c r="Z4829" s="4" t="str">
        <f t="shared" si="908"/>
        <v/>
      </c>
      <c r="AA4829" s="4" t="str">
        <f>IF($V4829="","",IF(Y4829&lt;36,0,IF(AND(36&lt;=Y4829,Y4829&lt;71),VLOOKUP($W4829,日射量と図３!$E$6:$F$34,2,TRUE),IF(AND(71&lt;=Y4829,Y4829&lt;107),VLOOKUP($W4829,日射量と図３!$E$6:$G$34,3,TRUE),IF(AND(107&lt;=Y4829,Y4829&lt;143),VLOOKUP($W4829,日射量と図３!$E$6:$H$34,4,TRUE),VLOOKUP($W4829,日射量と図３!$E$6:$I$34,5,TRUE))))))</f>
        <v/>
      </c>
      <c r="AB4829" s="4" t="str">
        <f>IF($V4829="","",IF(Z4829&lt;36,0,IF(AND(36&lt;=Z4829,Z4829&lt;71),VLOOKUP($W4829,日射量と図３!$E$6:$F$34,2,TRUE),IF(AND(71&lt;=Z4829,Z4829&lt;107),VLOOKUP($W4829,日射量と図３!$E$6:$G$34,3,TRUE),IF(AND(107&lt;=Z4829,Z4829&lt;143),VLOOKUP($W4829,日射量と図３!$E$6:$H$34,4,TRUE),VLOOKUP($W4829,日射量と図３!$E$6:$I$34,5,TRUE))))))</f>
        <v/>
      </c>
      <c r="AC4829" s="382" t="str">
        <f t="shared" si="917"/>
        <v/>
      </c>
      <c r="AD4829" s="382" t="str">
        <f t="shared" si="918"/>
        <v/>
      </c>
    </row>
    <row r="4830" spans="11:30" ht="13.5" customHeight="1">
      <c r="K4830" s="4">
        <f t="shared" si="910"/>
        <v>12</v>
      </c>
      <c r="L4830" s="34">
        <v>43453</v>
      </c>
      <c r="M4830" s="4">
        <v>202</v>
      </c>
      <c r="N4830" s="4">
        <v>3</v>
      </c>
      <c r="O4830" s="31">
        <v>8.3333333333333329E-2</v>
      </c>
      <c r="P4830" s="35">
        <v>3.53</v>
      </c>
      <c r="Q4830" s="36">
        <f t="shared" si="911"/>
        <v>13</v>
      </c>
      <c r="R4830" s="4">
        <f t="shared" si="912"/>
        <v>9.4700000000000006</v>
      </c>
      <c r="S4830" s="31">
        <f t="shared" si="915"/>
        <v>0.20944444444444443</v>
      </c>
      <c r="T4830" s="31">
        <f t="shared" si="916"/>
        <v>0.77601851851851855</v>
      </c>
      <c r="U4830" s="4">
        <f t="shared" si="914"/>
        <v>0</v>
      </c>
      <c r="V4830" s="4" t="str">
        <f t="shared" si="909"/>
        <v/>
      </c>
      <c r="W4830" s="18" t="str">
        <f>IF(V4830="","",VLOOKUP(L4830,日射量と図３!$A$4:$C$368,3,TRUE)*238.85/100)</f>
        <v/>
      </c>
      <c r="X4830" s="4" t="str">
        <f t="shared" si="913"/>
        <v/>
      </c>
      <c r="Y4830" s="4" t="str">
        <f t="shared" si="907"/>
        <v/>
      </c>
      <c r="Z4830" s="4" t="str">
        <f t="shared" si="908"/>
        <v/>
      </c>
      <c r="AA4830" s="4" t="str">
        <f>IF($V4830="","",IF(Y4830&lt;36,0,IF(AND(36&lt;=Y4830,Y4830&lt;71),VLOOKUP($W4830,日射量と図３!$E$6:$F$34,2,TRUE),IF(AND(71&lt;=Y4830,Y4830&lt;107),VLOOKUP($W4830,日射量と図３!$E$6:$G$34,3,TRUE),IF(AND(107&lt;=Y4830,Y4830&lt;143),VLOOKUP($W4830,日射量と図３!$E$6:$H$34,4,TRUE),VLOOKUP($W4830,日射量と図３!$E$6:$I$34,5,TRUE))))))</f>
        <v/>
      </c>
      <c r="AB4830" s="4" t="str">
        <f>IF($V4830="","",IF(Z4830&lt;36,0,IF(AND(36&lt;=Z4830,Z4830&lt;71),VLOOKUP($W4830,日射量と図３!$E$6:$F$34,2,TRUE),IF(AND(71&lt;=Z4830,Z4830&lt;107),VLOOKUP($W4830,日射量と図３!$E$6:$G$34,3,TRUE),IF(AND(107&lt;=Z4830,Z4830&lt;143),VLOOKUP($W4830,日射量と図３!$E$6:$H$34,4,TRUE),VLOOKUP($W4830,日射量と図３!$E$6:$I$34,5,TRUE))))))</f>
        <v/>
      </c>
      <c r="AC4830" s="382" t="str">
        <f t="shared" si="917"/>
        <v/>
      </c>
      <c r="AD4830" s="382" t="str">
        <f t="shared" si="918"/>
        <v/>
      </c>
    </row>
    <row r="4831" spans="11:30" ht="13.5" customHeight="1">
      <c r="K4831" s="4">
        <f t="shared" si="910"/>
        <v>12</v>
      </c>
      <c r="L4831" s="34">
        <v>43453</v>
      </c>
      <c r="M4831" s="4">
        <v>202</v>
      </c>
      <c r="N4831" s="4">
        <v>4</v>
      </c>
      <c r="O4831" s="31">
        <v>0.125</v>
      </c>
      <c r="P4831" s="35">
        <v>3.2999999999999994</v>
      </c>
      <c r="Q4831" s="36">
        <f t="shared" si="911"/>
        <v>13</v>
      </c>
      <c r="R4831" s="4">
        <f t="shared" si="912"/>
        <v>9.7000000000000011</v>
      </c>
      <c r="S4831" s="31">
        <f t="shared" si="915"/>
        <v>0.20944444444444443</v>
      </c>
      <c r="T4831" s="31">
        <f t="shared" si="916"/>
        <v>0.77601851851851855</v>
      </c>
      <c r="U4831" s="4">
        <f t="shared" si="914"/>
        <v>0</v>
      </c>
      <c r="V4831" s="4" t="str">
        <f t="shared" si="909"/>
        <v/>
      </c>
      <c r="W4831" s="18" t="str">
        <f>IF(V4831="","",VLOOKUP(L4831,日射量と図３!$A$4:$C$368,3,TRUE)*238.85/100)</f>
        <v/>
      </c>
      <c r="X4831" s="4" t="str">
        <f t="shared" si="913"/>
        <v/>
      </c>
      <c r="Y4831" s="4" t="str">
        <f t="shared" ref="Y4831:Y4894" si="919">IF(V4831="","",$AH$30*V4831/(($AG$18/$AH$18)*X4831))</f>
        <v/>
      </c>
      <c r="Z4831" s="4" t="str">
        <f t="shared" ref="Z4831:Z4894" si="920">IF(V4831="","",$AH$30*V4831/(($AG$19/$AH$19)*X4831))</f>
        <v/>
      </c>
      <c r="AA4831" s="4" t="str">
        <f>IF($V4831="","",IF(Y4831&lt;36,0,IF(AND(36&lt;=Y4831,Y4831&lt;71),VLOOKUP($W4831,日射量と図３!$E$6:$F$34,2,TRUE),IF(AND(71&lt;=Y4831,Y4831&lt;107),VLOOKUP($W4831,日射量と図３!$E$6:$G$34,3,TRUE),IF(AND(107&lt;=Y4831,Y4831&lt;143),VLOOKUP($W4831,日射量と図３!$E$6:$H$34,4,TRUE),VLOOKUP($W4831,日射量と図３!$E$6:$I$34,5,TRUE))))))</f>
        <v/>
      </c>
      <c r="AB4831" s="4" t="str">
        <f>IF($V4831="","",IF(Z4831&lt;36,0,IF(AND(36&lt;=Z4831,Z4831&lt;71),VLOOKUP($W4831,日射量と図３!$E$6:$F$34,2,TRUE),IF(AND(71&lt;=Z4831,Z4831&lt;107),VLOOKUP($W4831,日射量と図３!$E$6:$G$34,3,TRUE),IF(AND(107&lt;=Z4831,Z4831&lt;143),VLOOKUP($W4831,日射量と図３!$E$6:$H$34,4,TRUE),VLOOKUP($W4831,日射量と図３!$E$6:$I$34,5,TRUE))))))</f>
        <v/>
      </c>
      <c r="AC4831" s="382" t="str">
        <f t="shared" si="917"/>
        <v/>
      </c>
      <c r="AD4831" s="382" t="str">
        <f t="shared" si="918"/>
        <v/>
      </c>
    </row>
    <row r="4832" spans="11:30" ht="13.5" customHeight="1">
      <c r="K4832" s="4">
        <f t="shared" si="910"/>
        <v>12</v>
      </c>
      <c r="L4832" s="34">
        <v>43453</v>
      </c>
      <c r="M4832" s="4">
        <v>202</v>
      </c>
      <c r="N4832" s="4">
        <v>5</v>
      </c>
      <c r="O4832" s="31">
        <v>0.16666666666666666</v>
      </c>
      <c r="P4832" s="35">
        <v>2.8699999999999997</v>
      </c>
      <c r="Q4832" s="36">
        <f t="shared" si="911"/>
        <v>15</v>
      </c>
      <c r="R4832" s="4">
        <f t="shared" si="912"/>
        <v>12.13</v>
      </c>
      <c r="S4832" s="31">
        <f t="shared" si="915"/>
        <v>0.20944444444444443</v>
      </c>
      <c r="T4832" s="31">
        <f t="shared" si="916"/>
        <v>0.77601851851851855</v>
      </c>
      <c r="U4832" s="4">
        <f t="shared" si="914"/>
        <v>0</v>
      </c>
      <c r="V4832" s="4" t="str">
        <f t="shared" si="909"/>
        <v/>
      </c>
      <c r="W4832" s="18" t="str">
        <f>IF(V4832="","",VLOOKUP(L4832,日射量と図３!$A$4:$C$368,3,TRUE)*238.85/100)</f>
        <v/>
      </c>
      <c r="X4832" s="4" t="str">
        <f t="shared" si="913"/>
        <v/>
      </c>
      <c r="Y4832" s="4" t="str">
        <f t="shared" si="919"/>
        <v/>
      </c>
      <c r="Z4832" s="4" t="str">
        <f t="shared" si="920"/>
        <v/>
      </c>
      <c r="AA4832" s="4" t="str">
        <f>IF($V4832="","",IF(Y4832&lt;36,0,IF(AND(36&lt;=Y4832,Y4832&lt;71),VLOOKUP($W4832,日射量と図３!$E$6:$F$34,2,TRUE),IF(AND(71&lt;=Y4832,Y4832&lt;107),VLOOKUP($W4832,日射量と図３!$E$6:$G$34,3,TRUE),IF(AND(107&lt;=Y4832,Y4832&lt;143),VLOOKUP($W4832,日射量と図３!$E$6:$H$34,4,TRUE),VLOOKUP($W4832,日射量と図３!$E$6:$I$34,5,TRUE))))))</f>
        <v/>
      </c>
      <c r="AB4832" s="4" t="str">
        <f>IF($V4832="","",IF(Z4832&lt;36,0,IF(AND(36&lt;=Z4832,Z4832&lt;71),VLOOKUP($W4832,日射量と図３!$E$6:$F$34,2,TRUE),IF(AND(71&lt;=Z4832,Z4832&lt;107),VLOOKUP($W4832,日射量と図３!$E$6:$G$34,3,TRUE),IF(AND(107&lt;=Z4832,Z4832&lt;143),VLOOKUP($W4832,日射量と図３!$E$6:$H$34,4,TRUE),VLOOKUP($W4832,日射量と図３!$E$6:$I$34,5,TRUE))))))</f>
        <v/>
      </c>
      <c r="AC4832" s="382" t="str">
        <f t="shared" si="917"/>
        <v/>
      </c>
      <c r="AD4832" s="382" t="str">
        <f t="shared" si="918"/>
        <v/>
      </c>
    </row>
    <row r="4833" spans="11:30" ht="13.5" customHeight="1">
      <c r="K4833" s="4">
        <f t="shared" si="910"/>
        <v>12</v>
      </c>
      <c r="L4833" s="34">
        <v>43453</v>
      </c>
      <c r="M4833" s="4">
        <v>202</v>
      </c>
      <c r="N4833" s="4">
        <v>6</v>
      </c>
      <c r="O4833" s="31">
        <v>0.20833333333333334</v>
      </c>
      <c r="P4833" s="35">
        <v>2.8600000000000003</v>
      </c>
      <c r="Q4833" s="36">
        <f t="shared" si="911"/>
        <v>15</v>
      </c>
      <c r="R4833" s="4">
        <f t="shared" si="912"/>
        <v>12.14</v>
      </c>
      <c r="S4833" s="31">
        <f t="shared" si="915"/>
        <v>0.20944444444444443</v>
      </c>
      <c r="T4833" s="31">
        <f t="shared" si="916"/>
        <v>0.77601851851851855</v>
      </c>
      <c r="U4833" s="4">
        <f t="shared" si="914"/>
        <v>0</v>
      </c>
      <c r="V4833" s="4" t="str">
        <f t="shared" si="909"/>
        <v/>
      </c>
      <c r="W4833" s="18" t="str">
        <f>IF(V4833="","",VLOOKUP(L4833,日射量と図３!$A$4:$C$368,3,TRUE)*238.85/100)</f>
        <v/>
      </c>
      <c r="X4833" s="4" t="str">
        <f t="shared" si="913"/>
        <v/>
      </c>
      <c r="Y4833" s="4" t="str">
        <f t="shared" si="919"/>
        <v/>
      </c>
      <c r="Z4833" s="4" t="str">
        <f t="shared" si="920"/>
        <v/>
      </c>
      <c r="AA4833" s="4" t="str">
        <f>IF($V4833="","",IF(Y4833&lt;36,0,IF(AND(36&lt;=Y4833,Y4833&lt;71),VLOOKUP($W4833,日射量と図３!$E$6:$F$34,2,TRUE),IF(AND(71&lt;=Y4833,Y4833&lt;107),VLOOKUP($W4833,日射量と図３!$E$6:$G$34,3,TRUE),IF(AND(107&lt;=Y4833,Y4833&lt;143),VLOOKUP($W4833,日射量と図３!$E$6:$H$34,4,TRUE),VLOOKUP($W4833,日射量と図３!$E$6:$I$34,5,TRUE))))))</f>
        <v/>
      </c>
      <c r="AB4833" s="4" t="str">
        <f>IF($V4833="","",IF(Z4833&lt;36,0,IF(AND(36&lt;=Z4833,Z4833&lt;71),VLOOKUP($W4833,日射量と図３!$E$6:$F$34,2,TRUE),IF(AND(71&lt;=Z4833,Z4833&lt;107),VLOOKUP($W4833,日射量と図３!$E$6:$G$34,3,TRUE),IF(AND(107&lt;=Z4833,Z4833&lt;143),VLOOKUP($W4833,日射量と図３!$E$6:$H$34,4,TRUE),VLOOKUP($W4833,日射量と図３!$E$6:$I$34,5,TRUE))))))</f>
        <v/>
      </c>
      <c r="AC4833" s="382" t="str">
        <f t="shared" si="917"/>
        <v/>
      </c>
      <c r="AD4833" s="382" t="str">
        <f t="shared" si="918"/>
        <v/>
      </c>
    </row>
    <row r="4834" spans="11:30" ht="13.5" customHeight="1">
      <c r="K4834" s="4">
        <f t="shared" si="910"/>
        <v>12</v>
      </c>
      <c r="L4834" s="34">
        <v>43453</v>
      </c>
      <c r="M4834" s="4">
        <v>202</v>
      </c>
      <c r="N4834" s="4">
        <v>7</v>
      </c>
      <c r="O4834" s="31">
        <v>0.25</v>
      </c>
      <c r="P4834" s="35">
        <v>2.4899999999999998</v>
      </c>
      <c r="Q4834" s="36">
        <f t="shared" si="911"/>
        <v>15</v>
      </c>
      <c r="R4834" s="4">
        <f t="shared" si="912"/>
        <v>12.51</v>
      </c>
      <c r="S4834" s="31">
        <f t="shared" si="915"/>
        <v>0.20944444444444443</v>
      </c>
      <c r="T4834" s="31">
        <f t="shared" si="916"/>
        <v>0.77601851851851855</v>
      </c>
      <c r="U4834" s="4">
        <f t="shared" si="914"/>
        <v>12.51</v>
      </c>
      <c r="V4834" s="4" t="str">
        <f t="shared" si="909"/>
        <v/>
      </c>
      <c r="W4834" s="18" t="str">
        <f>IF(V4834="","",VLOOKUP(L4834,日射量と図３!$A$4:$C$368,3,TRUE)*238.85/100)</f>
        <v/>
      </c>
      <c r="X4834" s="4" t="str">
        <f t="shared" si="913"/>
        <v/>
      </c>
      <c r="Y4834" s="4" t="str">
        <f t="shared" si="919"/>
        <v/>
      </c>
      <c r="Z4834" s="4" t="str">
        <f t="shared" si="920"/>
        <v/>
      </c>
      <c r="AA4834" s="4" t="str">
        <f>IF($V4834="","",IF(Y4834&lt;36,0,IF(AND(36&lt;=Y4834,Y4834&lt;71),VLOOKUP($W4834,日射量と図３!$E$6:$F$34,2,TRUE),IF(AND(71&lt;=Y4834,Y4834&lt;107),VLOOKUP($W4834,日射量と図３!$E$6:$G$34,3,TRUE),IF(AND(107&lt;=Y4834,Y4834&lt;143),VLOOKUP($W4834,日射量と図３!$E$6:$H$34,4,TRUE),VLOOKUP($W4834,日射量と図３!$E$6:$I$34,5,TRUE))))))</f>
        <v/>
      </c>
      <c r="AB4834" s="4" t="str">
        <f>IF($V4834="","",IF(Z4834&lt;36,0,IF(AND(36&lt;=Z4834,Z4834&lt;71),VLOOKUP($W4834,日射量と図３!$E$6:$F$34,2,TRUE),IF(AND(71&lt;=Z4834,Z4834&lt;107),VLOOKUP($W4834,日射量と図３!$E$6:$G$34,3,TRUE),IF(AND(107&lt;=Z4834,Z4834&lt;143),VLOOKUP($W4834,日射量と図３!$E$6:$H$34,4,TRUE),VLOOKUP($W4834,日射量と図３!$E$6:$I$34,5,TRUE))))))</f>
        <v/>
      </c>
      <c r="AC4834" s="382" t="str">
        <f t="shared" si="917"/>
        <v/>
      </c>
      <c r="AD4834" s="382" t="str">
        <f t="shared" si="918"/>
        <v/>
      </c>
    </row>
    <row r="4835" spans="11:30" ht="13.5" customHeight="1">
      <c r="K4835" s="4">
        <f t="shared" si="910"/>
        <v>12</v>
      </c>
      <c r="L4835" s="34">
        <v>43453</v>
      </c>
      <c r="M4835" s="4">
        <v>202</v>
      </c>
      <c r="N4835" s="4">
        <v>8</v>
      </c>
      <c r="O4835" s="31">
        <v>0.29166666666666669</v>
      </c>
      <c r="P4835" s="35">
        <v>2.38</v>
      </c>
      <c r="Q4835" s="36">
        <f t="shared" si="911"/>
        <v>12</v>
      </c>
      <c r="R4835" s="4">
        <f t="shared" si="912"/>
        <v>9.620000000000001</v>
      </c>
      <c r="S4835" s="31">
        <f t="shared" si="915"/>
        <v>0.20944444444444443</v>
      </c>
      <c r="T4835" s="31">
        <f t="shared" si="916"/>
        <v>0.77601851851851855</v>
      </c>
      <c r="U4835" s="4">
        <f t="shared" si="914"/>
        <v>9.620000000000001</v>
      </c>
      <c r="V4835" s="4" t="str">
        <f t="shared" si="909"/>
        <v/>
      </c>
      <c r="W4835" s="18" t="str">
        <f>IF(V4835="","",VLOOKUP(L4835,日射量と図３!$A$4:$C$368,3,TRUE)*238.85/100)</f>
        <v/>
      </c>
      <c r="X4835" s="4" t="str">
        <f t="shared" si="913"/>
        <v/>
      </c>
      <c r="Y4835" s="4" t="str">
        <f t="shared" si="919"/>
        <v/>
      </c>
      <c r="Z4835" s="4" t="str">
        <f t="shared" si="920"/>
        <v/>
      </c>
      <c r="AA4835" s="4" t="str">
        <f>IF($V4835="","",IF(Y4835&lt;36,0,IF(AND(36&lt;=Y4835,Y4835&lt;71),VLOOKUP($W4835,日射量と図３!$E$6:$F$34,2,TRUE),IF(AND(71&lt;=Y4835,Y4835&lt;107),VLOOKUP($W4835,日射量と図３!$E$6:$G$34,3,TRUE),IF(AND(107&lt;=Y4835,Y4835&lt;143),VLOOKUP($W4835,日射量と図３!$E$6:$H$34,4,TRUE),VLOOKUP($W4835,日射量と図３!$E$6:$I$34,5,TRUE))))))</f>
        <v/>
      </c>
      <c r="AB4835" s="4" t="str">
        <f>IF($V4835="","",IF(Z4835&lt;36,0,IF(AND(36&lt;=Z4835,Z4835&lt;71),VLOOKUP($W4835,日射量と図３!$E$6:$F$34,2,TRUE),IF(AND(71&lt;=Z4835,Z4835&lt;107),VLOOKUP($W4835,日射量と図３!$E$6:$G$34,3,TRUE),IF(AND(107&lt;=Z4835,Z4835&lt;143),VLOOKUP($W4835,日射量と図３!$E$6:$H$34,4,TRUE),VLOOKUP($W4835,日射量と図３!$E$6:$I$34,5,TRUE))))))</f>
        <v/>
      </c>
      <c r="AC4835" s="382" t="str">
        <f t="shared" si="917"/>
        <v/>
      </c>
      <c r="AD4835" s="382" t="str">
        <f t="shared" si="918"/>
        <v/>
      </c>
    </row>
    <row r="4836" spans="11:30" ht="13.5" customHeight="1">
      <c r="K4836" s="4">
        <f t="shared" si="910"/>
        <v>12</v>
      </c>
      <c r="L4836" s="34">
        <v>43453</v>
      </c>
      <c r="M4836" s="4">
        <v>202</v>
      </c>
      <c r="N4836" s="4">
        <v>9</v>
      </c>
      <c r="O4836" s="31">
        <v>0.33333333333333331</v>
      </c>
      <c r="P4836" s="35">
        <v>3.3800000000000003</v>
      </c>
      <c r="Q4836" s="36">
        <f t="shared" si="911"/>
        <v>12</v>
      </c>
      <c r="R4836" s="4">
        <f t="shared" si="912"/>
        <v>8.6199999999999992</v>
      </c>
      <c r="S4836" s="31">
        <f t="shared" si="915"/>
        <v>0.20944444444444443</v>
      </c>
      <c r="T4836" s="31">
        <f t="shared" si="916"/>
        <v>0.77601851851851855</v>
      </c>
      <c r="U4836" s="4">
        <f t="shared" si="914"/>
        <v>8.6199999999999992</v>
      </c>
      <c r="V4836" s="4" t="str">
        <f t="shared" si="909"/>
        <v/>
      </c>
      <c r="W4836" s="18" t="str">
        <f>IF(V4836="","",VLOOKUP(L4836,日射量と図３!$A$4:$C$368,3,TRUE)*238.85/100)</f>
        <v/>
      </c>
      <c r="X4836" s="4" t="str">
        <f t="shared" si="913"/>
        <v/>
      </c>
      <c r="Y4836" s="4" t="str">
        <f t="shared" si="919"/>
        <v/>
      </c>
      <c r="Z4836" s="4" t="str">
        <f t="shared" si="920"/>
        <v/>
      </c>
      <c r="AA4836" s="4" t="str">
        <f>IF($V4836="","",IF(Y4836&lt;36,0,IF(AND(36&lt;=Y4836,Y4836&lt;71),VLOOKUP($W4836,日射量と図３!$E$6:$F$34,2,TRUE),IF(AND(71&lt;=Y4836,Y4836&lt;107),VLOOKUP($W4836,日射量と図３!$E$6:$G$34,3,TRUE),IF(AND(107&lt;=Y4836,Y4836&lt;143),VLOOKUP($W4836,日射量と図３!$E$6:$H$34,4,TRUE),VLOOKUP($W4836,日射量と図３!$E$6:$I$34,5,TRUE))))))</f>
        <v/>
      </c>
      <c r="AB4836" s="4" t="str">
        <f>IF($V4836="","",IF(Z4836&lt;36,0,IF(AND(36&lt;=Z4836,Z4836&lt;71),VLOOKUP($W4836,日射量と図３!$E$6:$F$34,2,TRUE),IF(AND(71&lt;=Z4836,Z4836&lt;107),VLOOKUP($W4836,日射量と図３!$E$6:$G$34,3,TRUE),IF(AND(107&lt;=Z4836,Z4836&lt;143),VLOOKUP($W4836,日射量と図３!$E$6:$H$34,4,TRUE),VLOOKUP($W4836,日射量と図３!$E$6:$I$34,5,TRUE))))))</f>
        <v/>
      </c>
      <c r="AC4836" s="382" t="str">
        <f t="shared" si="917"/>
        <v/>
      </c>
      <c r="AD4836" s="382" t="str">
        <f t="shared" si="918"/>
        <v/>
      </c>
    </row>
    <row r="4837" spans="11:30" ht="13.5" customHeight="1">
      <c r="K4837" s="4">
        <f t="shared" si="910"/>
        <v>12</v>
      </c>
      <c r="L4837" s="34">
        <v>43453</v>
      </c>
      <c r="M4837" s="4">
        <v>202</v>
      </c>
      <c r="N4837" s="4">
        <v>10</v>
      </c>
      <c r="O4837" s="31">
        <v>0.375</v>
      </c>
      <c r="P4837" s="35">
        <v>4.6399999999999997</v>
      </c>
      <c r="Q4837" s="36">
        <f t="shared" si="911"/>
        <v>12</v>
      </c>
      <c r="R4837" s="4">
        <f t="shared" si="912"/>
        <v>7.36</v>
      </c>
      <c r="S4837" s="31">
        <f t="shared" si="915"/>
        <v>0.20944444444444443</v>
      </c>
      <c r="T4837" s="31">
        <f t="shared" si="916"/>
        <v>0.77601851851851855</v>
      </c>
      <c r="U4837" s="4">
        <f t="shared" si="914"/>
        <v>7.36</v>
      </c>
      <c r="V4837" s="4" t="str">
        <f t="shared" si="909"/>
        <v/>
      </c>
      <c r="W4837" s="18" t="str">
        <f>IF(V4837="","",VLOOKUP(L4837,日射量と図３!$A$4:$C$368,3,TRUE)*238.85/100)</f>
        <v/>
      </c>
      <c r="X4837" s="4" t="str">
        <f t="shared" si="913"/>
        <v/>
      </c>
      <c r="Y4837" s="4" t="str">
        <f t="shared" si="919"/>
        <v/>
      </c>
      <c r="Z4837" s="4" t="str">
        <f t="shared" si="920"/>
        <v/>
      </c>
      <c r="AA4837" s="4" t="str">
        <f>IF($V4837="","",IF(Y4837&lt;36,0,IF(AND(36&lt;=Y4837,Y4837&lt;71),VLOOKUP($W4837,日射量と図３!$E$6:$F$34,2,TRUE),IF(AND(71&lt;=Y4837,Y4837&lt;107),VLOOKUP($W4837,日射量と図３!$E$6:$G$34,3,TRUE),IF(AND(107&lt;=Y4837,Y4837&lt;143),VLOOKUP($W4837,日射量と図３!$E$6:$H$34,4,TRUE),VLOOKUP($W4837,日射量と図３!$E$6:$I$34,5,TRUE))))))</f>
        <v/>
      </c>
      <c r="AB4837" s="4" t="str">
        <f>IF($V4837="","",IF(Z4837&lt;36,0,IF(AND(36&lt;=Z4837,Z4837&lt;71),VLOOKUP($W4837,日射量と図３!$E$6:$F$34,2,TRUE),IF(AND(71&lt;=Z4837,Z4837&lt;107),VLOOKUP($W4837,日射量と図３!$E$6:$G$34,3,TRUE),IF(AND(107&lt;=Z4837,Z4837&lt;143),VLOOKUP($W4837,日射量と図３!$E$6:$H$34,4,TRUE),VLOOKUP($W4837,日射量と図３!$E$6:$I$34,5,TRUE))))))</f>
        <v/>
      </c>
      <c r="AC4837" s="382" t="str">
        <f t="shared" si="917"/>
        <v/>
      </c>
      <c r="AD4837" s="382" t="str">
        <f t="shared" si="918"/>
        <v/>
      </c>
    </row>
    <row r="4838" spans="11:30" ht="13.5" customHeight="1">
      <c r="K4838" s="4">
        <f t="shared" si="910"/>
        <v>12</v>
      </c>
      <c r="L4838" s="34">
        <v>43453</v>
      </c>
      <c r="M4838" s="4">
        <v>202</v>
      </c>
      <c r="N4838" s="4">
        <v>11</v>
      </c>
      <c r="O4838" s="31">
        <v>0.41666666666666669</v>
      </c>
      <c r="P4838" s="35">
        <v>6.3100000000000005</v>
      </c>
      <c r="Q4838" s="36">
        <f t="shared" si="911"/>
        <v>12</v>
      </c>
      <c r="R4838" s="4">
        <f t="shared" si="912"/>
        <v>5.6899999999999995</v>
      </c>
      <c r="S4838" s="31">
        <f t="shared" si="915"/>
        <v>0.20944444444444443</v>
      </c>
      <c r="T4838" s="31">
        <f t="shared" si="916"/>
        <v>0.77601851851851855</v>
      </c>
      <c r="U4838" s="4">
        <f t="shared" si="914"/>
        <v>5.6899999999999995</v>
      </c>
      <c r="V4838" s="4" t="str">
        <f t="shared" si="909"/>
        <v/>
      </c>
      <c r="W4838" s="18" t="str">
        <f>IF(V4838="","",VLOOKUP(L4838,日射量と図３!$A$4:$C$368,3,TRUE)*238.85/100)</f>
        <v/>
      </c>
      <c r="X4838" s="4" t="str">
        <f t="shared" si="913"/>
        <v/>
      </c>
      <c r="Y4838" s="4" t="str">
        <f t="shared" si="919"/>
        <v/>
      </c>
      <c r="Z4838" s="4" t="str">
        <f t="shared" si="920"/>
        <v/>
      </c>
      <c r="AA4838" s="4" t="str">
        <f>IF($V4838="","",IF(Y4838&lt;36,0,IF(AND(36&lt;=Y4838,Y4838&lt;71),VLOOKUP($W4838,日射量と図３!$E$6:$F$34,2,TRUE),IF(AND(71&lt;=Y4838,Y4838&lt;107),VLOOKUP($W4838,日射量と図３!$E$6:$G$34,3,TRUE),IF(AND(107&lt;=Y4838,Y4838&lt;143),VLOOKUP($W4838,日射量と図３!$E$6:$H$34,4,TRUE),VLOOKUP($W4838,日射量と図３!$E$6:$I$34,5,TRUE))))))</f>
        <v/>
      </c>
      <c r="AB4838" s="4" t="str">
        <f>IF($V4838="","",IF(Z4838&lt;36,0,IF(AND(36&lt;=Z4838,Z4838&lt;71),VLOOKUP($W4838,日射量と図３!$E$6:$F$34,2,TRUE),IF(AND(71&lt;=Z4838,Z4838&lt;107),VLOOKUP($W4838,日射量と図３!$E$6:$G$34,3,TRUE),IF(AND(107&lt;=Z4838,Z4838&lt;143),VLOOKUP($W4838,日射量と図３!$E$6:$H$34,4,TRUE),VLOOKUP($W4838,日射量と図３!$E$6:$I$34,5,TRUE))))))</f>
        <v/>
      </c>
      <c r="AC4838" s="382" t="str">
        <f t="shared" si="917"/>
        <v/>
      </c>
      <c r="AD4838" s="382" t="str">
        <f t="shared" si="918"/>
        <v/>
      </c>
    </row>
    <row r="4839" spans="11:30" ht="13.5" customHeight="1">
      <c r="K4839" s="4">
        <f t="shared" si="910"/>
        <v>12</v>
      </c>
      <c r="L4839" s="34">
        <v>43453</v>
      </c>
      <c r="M4839" s="4">
        <v>202</v>
      </c>
      <c r="N4839" s="4">
        <v>12</v>
      </c>
      <c r="O4839" s="31">
        <v>0.45833333333333331</v>
      </c>
      <c r="P4839" s="35">
        <v>7.8599999999999994</v>
      </c>
      <c r="Q4839" s="36">
        <f t="shared" si="911"/>
        <v>12</v>
      </c>
      <c r="R4839" s="4">
        <f t="shared" si="912"/>
        <v>4.1400000000000006</v>
      </c>
      <c r="S4839" s="31">
        <f t="shared" si="915"/>
        <v>0.20944444444444443</v>
      </c>
      <c r="T4839" s="31">
        <f t="shared" si="916"/>
        <v>0.77601851851851855</v>
      </c>
      <c r="U4839" s="4">
        <f t="shared" si="914"/>
        <v>4.1400000000000006</v>
      </c>
      <c r="V4839" s="4" t="str">
        <f t="shared" si="909"/>
        <v/>
      </c>
      <c r="W4839" s="18" t="str">
        <f>IF(V4839="","",VLOOKUP(L4839,日射量と図３!$A$4:$C$368,3,TRUE)*238.85/100)</f>
        <v/>
      </c>
      <c r="X4839" s="4" t="str">
        <f t="shared" si="913"/>
        <v/>
      </c>
      <c r="Y4839" s="4" t="str">
        <f t="shared" si="919"/>
        <v/>
      </c>
      <c r="Z4839" s="4" t="str">
        <f t="shared" si="920"/>
        <v/>
      </c>
      <c r="AA4839" s="4" t="str">
        <f>IF($V4839="","",IF(Y4839&lt;36,0,IF(AND(36&lt;=Y4839,Y4839&lt;71),VLOOKUP($W4839,日射量と図３!$E$6:$F$34,2,TRUE),IF(AND(71&lt;=Y4839,Y4839&lt;107),VLOOKUP($W4839,日射量と図３!$E$6:$G$34,3,TRUE),IF(AND(107&lt;=Y4839,Y4839&lt;143),VLOOKUP($W4839,日射量と図３!$E$6:$H$34,4,TRUE),VLOOKUP($W4839,日射量と図３!$E$6:$I$34,5,TRUE))))))</f>
        <v/>
      </c>
      <c r="AB4839" s="4" t="str">
        <f>IF($V4839="","",IF(Z4839&lt;36,0,IF(AND(36&lt;=Z4839,Z4839&lt;71),VLOOKUP($W4839,日射量と図３!$E$6:$F$34,2,TRUE),IF(AND(71&lt;=Z4839,Z4839&lt;107),VLOOKUP($W4839,日射量と図３!$E$6:$G$34,3,TRUE),IF(AND(107&lt;=Z4839,Z4839&lt;143),VLOOKUP($W4839,日射量と図３!$E$6:$H$34,4,TRUE),VLOOKUP($W4839,日射量と図３!$E$6:$I$34,5,TRUE))))))</f>
        <v/>
      </c>
      <c r="AC4839" s="382" t="str">
        <f t="shared" si="917"/>
        <v/>
      </c>
      <c r="AD4839" s="382" t="str">
        <f t="shared" si="918"/>
        <v/>
      </c>
    </row>
    <row r="4840" spans="11:30" ht="13.5" customHeight="1">
      <c r="K4840" s="4">
        <f t="shared" si="910"/>
        <v>12</v>
      </c>
      <c r="L4840" s="34">
        <v>43453</v>
      </c>
      <c r="M4840" s="4">
        <v>202</v>
      </c>
      <c r="N4840" s="4">
        <v>13</v>
      </c>
      <c r="O4840" s="31">
        <v>0.5</v>
      </c>
      <c r="P4840" s="35">
        <v>8.6999999999999993</v>
      </c>
      <c r="Q4840" s="36">
        <f t="shared" si="911"/>
        <v>12</v>
      </c>
      <c r="R4840" s="4">
        <f t="shared" si="912"/>
        <v>3.3000000000000007</v>
      </c>
      <c r="S4840" s="31">
        <f t="shared" si="915"/>
        <v>0.20944444444444443</v>
      </c>
      <c r="T4840" s="31">
        <f t="shared" si="916"/>
        <v>0.77601851851851855</v>
      </c>
      <c r="U4840" s="4">
        <f t="shared" si="914"/>
        <v>3.3000000000000007</v>
      </c>
      <c r="V4840" s="4" t="str">
        <f t="shared" ref="V4840:V4903" si="921">IF(N4840=1,SUM(U4840:U4863),"")</f>
        <v/>
      </c>
      <c r="W4840" s="18" t="str">
        <f>IF(V4840="","",VLOOKUP(L4840,日射量と図３!$A$4:$C$368,3,TRUE)*238.85/100)</f>
        <v/>
      </c>
      <c r="X4840" s="4" t="str">
        <f t="shared" si="913"/>
        <v/>
      </c>
      <c r="Y4840" s="4" t="str">
        <f t="shared" si="919"/>
        <v/>
      </c>
      <c r="Z4840" s="4" t="str">
        <f t="shared" si="920"/>
        <v/>
      </c>
      <c r="AA4840" s="4" t="str">
        <f>IF($V4840="","",IF(Y4840&lt;36,0,IF(AND(36&lt;=Y4840,Y4840&lt;71),VLOOKUP($W4840,日射量と図３!$E$6:$F$34,2,TRUE),IF(AND(71&lt;=Y4840,Y4840&lt;107),VLOOKUP($W4840,日射量と図３!$E$6:$G$34,3,TRUE),IF(AND(107&lt;=Y4840,Y4840&lt;143),VLOOKUP($W4840,日射量と図３!$E$6:$H$34,4,TRUE),VLOOKUP($W4840,日射量と図３!$E$6:$I$34,5,TRUE))))))</f>
        <v/>
      </c>
      <c r="AB4840" s="4" t="str">
        <f>IF($V4840="","",IF(Z4840&lt;36,0,IF(AND(36&lt;=Z4840,Z4840&lt;71),VLOOKUP($W4840,日射量と図３!$E$6:$F$34,2,TRUE),IF(AND(71&lt;=Z4840,Z4840&lt;107),VLOOKUP($W4840,日射量と図３!$E$6:$G$34,3,TRUE),IF(AND(107&lt;=Z4840,Z4840&lt;143),VLOOKUP($W4840,日射量と図３!$E$6:$H$34,4,TRUE),VLOOKUP($W4840,日射量と図３!$E$6:$I$34,5,TRUE))))))</f>
        <v/>
      </c>
      <c r="AC4840" s="382" t="str">
        <f t="shared" si="917"/>
        <v/>
      </c>
      <c r="AD4840" s="382" t="str">
        <f t="shared" si="918"/>
        <v/>
      </c>
    </row>
    <row r="4841" spans="11:30" ht="13.5" customHeight="1">
      <c r="K4841" s="4">
        <f t="shared" si="910"/>
        <v>12</v>
      </c>
      <c r="L4841" s="34">
        <v>43453</v>
      </c>
      <c r="M4841" s="4">
        <v>202</v>
      </c>
      <c r="N4841" s="4">
        <v>14</v>
      </c>
      <c r="O4841" s="31">
        <v>0.54166666666666663</v>
      </c>
      <c r="P4841" s="35">
        <v>9.0500000000000007</v>
      </c>
      <c r="Q4841" s="36">
        <f t="shared" si="911"/>
        <v>12</v>
      </c>
      <c r="R4841" s="4">
        <f t="shared" si="912"/>
        <v>2.9499999999999993</v>
      </c>
      <c r="S4841" s="31">
        <f t="shared" si="915"/>
        <v>0.20944444444444443</v>
      </c>
      <c r="T4841" s="31">
        <f t="shared" si="916"/>
        <v>0.77601851851851855</v>
      </c>
      <c r="U4841" s="4">
        <f t="shared" si="914"/>
        <v>2.9499999999999993</v>
      </c>
      <c r="V4841" s="4" t="str">
        <f t="shared" si="921"/>
        <v/>
      </c>
      <c r="W4841" s="18" t="str">
        <f>IF(V4841="","",VLOOKUP(L4841,日射量と図３!$A$4:$C$368,3,TRUE)*238.85/100)</f>
        <v/>
      </c>
      <c r="X4841" s="4" t="str">
        <f t="shared" si="913"/>
        <v/>
      </c>
      <c r="Y4841" s="4" t="str">
        <f t="shared" si="919"/>
        <v/>
      </c>
      <c r="Z4841" s="4" t="str">
        <f t="shared" si="920"/>
        <v/>
      </c>
      <c r="AA4841" s="4" t="str">
        <f>IF($V4841="","",IF(Y4841&lt;36,0,IF(AND(36&lt;=Y4841,Y4841&lt;71),VLOOKUP($W4841,日射量と図３!$E$6:$F$34,2,TRUE),IF(AND(71&lt;=Y4841,Y4841&lt;107),VLOOKUP($W4841,日射量と図３!$E$6:$G$34,3,TRUE),IF(AND(107&lt;=Y4841,Y4841&lt;143),VLOOKUP($W4841,日射量と図３!$E$6:$H$34,4,TRUE),VLOOKUP($W4841,日射量と図３!$E$6:$I$34,5,TRUE))))))</f>
        <v/>
      </c>
      <c r="AB4841" s="4" t="str">
        <f>IF($V4841="","",IF(Z4841&lt;36,0,IF(AND(36&lt;=Z4841,Z4841&lt;71),VLOOKUP($W4841,日射量と図３!$E$6:$F$34,2,TRUE),IF(AND(71&lt;=Z4841,Z4841&lt;107),VLOOKUP($W4841,日射量と図３!$E$6:$G$34,3,TRUE),IF(AND(107&lt;=Z4841,Z4841&lt;143),VLOOKUP($W4841,日射量と図３!$E$6:$H$34,4,TRUE),VLOOKUP($W4841,日射量と図３!$E$6:$I$34,5,TRUE))))))</f>
        <v/>
      </c>
      <c r="AC4841" s="382" t="str">
        <f t="shared" si="917"/>
        <v/>
      </c>
      <c r="AD4841" s="382" t="str">
        <f t="shared" si="918"/>
        <v/>
      </c>
    </row>
    <row r="4842" spans="11:30" ht="13.5" customHeight="1">
      <c r="K4842" s="4">
        <f t="shared" si="910"/>
        <v>12</v>
      </c>
      <c r="L4842" s="34">
        <v>43453</v>
      </c>
      <c r="M4842" s="4">
        <v>202</v>
      </c>
      <c r="N4842" s="4">
        <v>15</v>
      </c>
      <c r="O4842" s="31">
        <v>0.58333333333333337</v>
      </c>
      <c r="P4842" s="35">
        <v>9.0500000000000007</v>
      </c>
      <c r="Q4842" s="36">
        <f t="shared" si="911"/>
        <v>12</v>
      </c>
      <c r="R4842" s="4">
        <f t="shared" si="912"/>
        <v>2.9499999999999993</v>
      </c>
      <c r="S4842" s="31">
        <f t="shared" si="915"/>
        <v>0.20944444444444443</v>
      </c>
      <c r="T4842" s="31">
        <f t="shared" si="916"/>
        <v>0.77601851851851855</v>
      </c>
      <c r="U4842" s="4">
        <f t="shared" si="914"/>
        <v>2.9499999999999993</v>
      </c>
      <c r="V4842" s="4" t="str">
        <f t="shared" si="921"/>
        <v/>
      </c>
      <c r="W4842" s="18" t="str">
        <f>IF(V4842="","",VLOOKUP(L4842,日射量と図３!$A$4:$C$368,3,TRUE)*238.85/100)</f>
        <v/>
      </c>
      <c r="X4842" s="4" t="str">
        <f t="shared" si="913"/>
        <v/>
      </c>
      <c r="Y4842" s="4" t="str">
        <f t="shared" si="919"/>
        <v/>
      </c>
      <c r="Z4842" s="4" t="str">
        <f t="shared" si="920"/>
        <v/>
      </c>
      <c r="AA4842" s="4" t="str">
        <f>IF($V4842="","",IF(Y4842&lt;36,0,IF(AND(36&lt;=Y4842,Y4842&lt;71),VLOOKUP($W4842,日射量と図３!$E$6:$F$34,2,TRUE),IF(AND(71&lt;=Y4842,Y4842&lt;107),VLOOKUP($W4842,日射量と図３!$E$6:$G$34,3,TRUE),IF(AND(107&lt;=Y4842,Y4842&lt;143),VLOOKUP($W4842,日射量と図３!$E$6:$H$34,4,TRUE),VLOOKUP($W4842,日射量と図３!$E$6:$I$34,5,TRUE))))))</f>
        <v/>
      </c>
      <c r="AB4842" s="4" t="str">
        <f>IF($V4842="","",IF(Z4842&lt;36,0,IF(AND(36&lt;=Z4842,Z4842&lt;71),VLOOKUP($W4842,日射量と図３!$E$6:$F$34,2,TRUE),IF(AND(71&lt;=Z4842,Z4842&lt;107),VLOOKUP($W4842,日射量と図３!$E$6:$G$34,3,TRUE),IF(AND(107&lt;=Z4842,Z4842&lt;143),VLOOKUP($W4842,日射量と図３!$E$6:$H$34,4,TRUE),VLOOKUP($W4842,日射量と図３!$E$6:$I$34,5,TRUE))))))</f>
        <v/>
      </c>
      <c r="AC4842" s="382" t="str">
        <f t="shared" si="917"/>
        <v/>
      </c>
      <c r="AD4842" s="382" t="str">
        <f t="shared" si="918"/>
        <v/>
      </c>
    </row>
    <row r="4843" spans="11:30" ht="13.5" customHeight="1">
      <c r="K4843" s="4">
        <f t="shared" si="910"/>
        <v>12</v>
      </c>
      <c r="L4843" s="34">
        <v>43453</v>
      </c>
      <c r="M4843" s="4">
        <v>202</v>
      </c>
      <c r="N4843" s="4">
        <v>16</v>
      </c>
      <c r="O4843" s="31">
        <v>0.625</v>
      </c>
      <c r="P4843" s="35">
        <v>9.0500000000000007</v>
      </c>
      <c r="Q4843" s="36">
        <f t="shared" si="911"/>
        <v>16</v>
      </c>
      <c r="R4843" s="4">
        <f t="shared" si="912"/>
        <v>6.9499999999999993</v>
      </c>
      <c r="S4843" s="31">
        <f t="shared" si="915"/>
        <v>0.20944444444444443</v>
      </c>
      <c r="T4843" s="31">
        <f t="shared" si="916"/>
        <v>0.77601851851851855</v>
      </c>
      <c r="U4843" s="4">
        <f t="shared" si="914"/>
        <v>6.9499999999999993</v>
      </c>
      <c r="V4843" s="4" t="str">
        <f t="shared" si="921"/>
        <v/>
      </c>
      <c r="W4843" s="18" t="str">
        <f>IF(V4843="","",VLOOKUP(L4843,日射量と図３!$A$4:$C$368,3,TRUE)*238.85/100)</f>
        <v/>
      </c>
      <c r="X4843" s="4" t="str">
        <f t="shared" si="913"/>
        <v/>
      </c>
      <c r="Y4843" s="4" t="str">
        <f t="shared" si="919"/>
        <v/>
      </c>
      <c r="Z4843" s="4" t="str">
        <f t="shared" si="920"/>
        <v/>
      </c>
      <c r="AA4843" s="4" t="str">
        <f>IF($V4843="","",IF(Y4843&lt;36,0,IF(AND(36&lt;=Y4843,Y4843&lt;71),VLOOKUP($W4843,日射量と図３!$E$6:$F$34,2,TRUE),IF(AND(71&lt;=Y4843,Y4843&lt;107),VLOOKUP($W4843,日射量と図３!$E$6:$G$34,3,TRUE),IF(AND(107&lt;=Y4843,Y4843&lt;143),VLOOKUP($W4843,日射量と図３!$E$6:$H$34,4,TRUE),VLOOKUP($W4843,日射量と図３!$E$6:$I$34,5,TRUE))))))</f>
        <v/>
      </c>
      <c r="AB4843" s="4" t="str">
        <f>IF($V4843="","",IF(Z4843&lt;36,0,IF(AND(36&lt;=Z4843,Z4843&lt;71),VLOOKUP($W4843,日射量と図３!$E$6:$F$34,2,TRUE),IF(AND(71&lt;=Z4843,Z4843&lt;107),VLOOKUP($W4843,日射量と図３!$E$6:$G$34,3,TRUE),IF(AND(107&lt;=Z4843,Z4843&lt;143),VLOOKUP($W4843,日射量と図３!$E$6:$H$34,4,TRUE),VLOOKUP($W4843,日射量と図３!$E$6:$I$34,5,TRUE))))))</f>
        <v/>
      </c>
      <c r="AC4843" s="382" t="str">
        <f t="shared" si="917"/>
        <v/>
      </c>
      <c r="AD4843" s="382" t="str">
        <f t="shared" si="918"/>
        <v/>
      </c>
    </row>
    <row r="4844" spans="11:30" ht="13.5" customHeight="1">
      <c r="K4844" s="4">
        <f t="shared" si="910"/>
        <v>12</v>
      </c>
      <c r="L4844" s="34">
        <v>43453</v>
      </c>
      <c r="M4844" s="4">
        <v>202</v>
      </c>
      <c r="N4844" s="4">
        <v>17</v>
      </c>
      <c r="O4844" s="31">
        <v>0.66666666666666663</v>
      </c>
      <c r="P4844" s="35">
        <v>8.49</v>
      </c>
      <c r="Q4844" s="36">
        <f t="shared" si="911"/>
        <v>16</v>
      </c>
      <c r="R4844" s="4">
        <f t="shared" si="912"/>
        <v>7.51</v>
      </c>
      <c r="S4844" s="31">
        <f t="shared" si="915"/>
        <v>0.20944444444444443</v>
      </c>
      <c r="T4844" s="31">
        <f t="shared" si="916"/>
        <v>0.77601851851851855</v>
      </c>
      <c r="U4844" s="4">
        <f t="shared" si="914"/>
        <v>7.51</v>
      </c>
      <c r="V4844" s="4" t="str">
        <f t="shared" si="921"/>
        <v/>
      </c>
      <c r="W4844" s="18" t="str">
        <f>IF(V4844="","",VLOOKUP(L4844,日射量と図３!$A$4:$C$368,3,TRUE)*238.85/100)</f>
        <v/>
      </c>
      <c r="X4844" s="4" t="str">
        <f t="shared" si="913"/>
        <v/>
      </c>
      <c r="Y4844" s="4" t="str">
        <f t="shared" si="919"/>
        <v/>
      </c>
      <c r="Z4844" s="4" t="str">
        <f t="shared" si="920"/>
        <v/>
      </c>
      <c r="AA4844" s="4" t="str">
        <f>IF($V4844="","",IF(Y4844&lt;36,0,IF(AND(36&lt;=Y4844,Y4844&lt;71),VLOOKUP($W4844,日射量と図３!$E$6:$F$34,2,TRUE),IF(AND(71&lt;=Y4844,Y4844&lt;107),VLOOKUP($W4844,日射量と図３!$E$6:$G$34,3,TRUE),IF(AND(107&lt;=Y4844,Y4844&lt;143),VLOOKUP($W4844,日射量と図３!$E$6:$H$34,4,TRUE),VLOOKUP($W4844,日射量と図３!$E$6:$I$34,5,TRUE))))))</f>
        <v/>
      </c>
      <c r="AB4844" s="4" t="str">
        <f>IF($V4844="","",IF(Z4844&lt;36,0,IF(AND(36&lt;=Z4844,Z4844&lt;71),VLOOKUP($W4844,日射量と図３!$E$6:$F$34,2,TRUE),IF(AND(71&lt;=Z4844,Z4844&lt;107),VLOOKUP($W4844,日射量と図３!$E$6:$G$34,3,TRUE),IF(AND(107&lt;=Z4844,Z4844&lt;143),VLOOKUP($W4844,日射量と図３!$E$6:$H$34,4,TRUE),VLOOKUP($W4844,日射量と図３!$E$6:$I$34,5,TRUE))))))</f>
        <v/>
      </c>
      <c r="AC4844" s="382" t="str">
        <f t="shared" si="917"/>
        <v/>
      </c>
      <c r="AD4844" s="382" t="str">
        <f t="shared" si="918"/>
        <v/>
      </c>
    </row>
    <row r="4845" spans="11:30" ht="13.5" customHeight="1">
      <c r="K4845" s="4">
        <f t="shared" si="910"/>
        <v>12</v>
      </c>
      <c r="L4845" s="34">
        <v>43453</v>
      </c>
      <c r="M4845" s="4">
        <v>202</v>
      </c>
      <c r="N4845" s="4">
        <v>18</v>
      </c>
      <c r="O4845" s="31">
        <v>0.70833333333333337</v>
      </c>
      <c r="P4845" s="35">
        <v>7.62</v>
      </c>
      <c r="Q4845" s="36">
        <f t="shared" si="911"/>
        <v>16</v>
      </c>
      <c r="R4845" s="4">
        <f t="shared" si="912"/>
        <v>8.379999999999999</v>
      </c>
      <c r="S4845" s="31">
        <f t="shared" si="915"/>
        <v>0.20944444444444443</v>
      </c>
      <c r="T4845" s="31">
        <f t="shared" si="916"/>
        <v>0.77601851851851855</v>
      </c>
      <c r="U4845" s="4">
        <f t="shared" si="914"/>
        <v>8.379999999999999</v>
      </c>
      <c r="V4845" s="4" t="str">
        <f t="shared" si="921"/>
        <v/>
      </c>
      <c r="W4845" s="18" t="str">
        <f>IF(V4845="","",VLOOKUP(L4845,日射量と図３!$A$4:$C$368,3,TRUE)*238.85/100)</f>
        <v/>
      </c>
      <c r="X4845" s="4" t="str">
        <f t="shared" si="913"/>
        <v/>
      </c>
      <c r="Y4845" s="4" t="str">
        <f t="shared" si="919"/>
        <v/>
      </c>
      <c r="Z4845" s="4" t="str">
        <f t="shared" si="920"/>
        <v/>
      </c>
      <c r="AA4845" s="4" t="str">
        <f>IF($V4845="","",IF(Y4845&lt;36,0,IF(AND(36&lt;=Y4845,Y4845&lt;71),VLOOKUP($W4845,日射量と図３!$E$6:$F$34,2,TRUE),IF(AND(71&lt;=Y4845,Y4845&lt;107),VLOOKUP($W4845,日射量と図３!$E$6:$G$34,3,TRUE),IF(AND(107&lt;=Y4845,Y4845&lt;143),VLOOKUP($W4845,日射量と図３!$E$6:$H$34,4,TRUE),VLOOKUP($W4845,日射量と図３!$E$6:$I$34,5,TRUE))))))</f>
        <v/>
      </c>
      <c r="AB4845" s="4" t="str">
        <f>IF($V4845="","",IF(Z4845&lt;36,0,IF(AND(36&lt;=Z4845,Z4845&lt;71),VLOOKUP($W4845,日射量と図３!$E$6:$F$34,2,TRUE),IF(AND(71&lt;=Z4845,Z4845&lt;107),VLOOKUP($W4845,日射量と図３!$E$6:$G$34,3,TRUE),IF(AND(107&lt;=Z4845,Z4845&lt;143),VLOOKUP($W4845,日射量と図３!$E$6:$H$34,4,TRUE),VLOOKUP($W4845,日射量と図３!$E$6:$I$34,5,TRUE))))))</f>
        <v/>
      </c>
      <c r="AC4845" s="382" t="str">
        <f t="shared" si="917"/>
        <v/>
      </c>
      <c r="AD4845" s="382" t="str">
        <f t="shared" si="918"/>
        <v/>
      </c>
    </row>
    <row r="4846" spans="11:30" ht="13.5" customHeight="1">
      <c r="K4846" s="4">
        <f t="shared" si="910"/>
        <v>12</v>
      </c>
      <c r="L4846" s="34">
        <v>43453</v>
      </c>
      <c r="M4846" s="4">
        <v>202</v>
      </c>
      <c r="N4846" s="4">
        <v>19</v>
      </c>
      <c r="O4846" s="31">
        <v>0.75</v>
      </c>
      <c r="P4846" s="35">
        <v>6.8900000000000006</v>
      </c>
      <c r="Q4846" s="36">
        <f t="shared" si="911"/>
        <v>16</v>
      </c>
      <c r="R4846" s="4">
        <f t="shared" si="912"/>
        <v>9.11</v>
      </c>
      <c r="S4846" s="31">
        <f t="shared" si="915"/>
        <v>0.20944444444444443</v>
      </c>
      <c r="T4846" s="31">
        <f t="shared" si="916"/>
        <v>0.77601851851851855</v>
      </c>
      <c r="U4846" s="4">
        <f t="shared" si="914"/>
        <v>9.11</v>
      </c>
      <c r="V4846" s="4" t="str">
        <f t="shared" si="921"/>
        <v/>
      </c>
      <c r="W4846" s="18" t="str">
        <f>IF(V4846="","",VLOOKUP(L4846,日射量と図３!$A$4:$C$368,3,TRUE)*238.85/100)</f>
        <v/>
      </c>
      <c r="X4846" s="4" t="str">
        <f t="shared" si="913"/>
        <v/>
      </c>
      <c r="Y4846" s="4" t="str">
        <f t="shared" si="919"/>
        <v/>
      </c>
      <c r="Z4846" s="4" t="str">
        <f t="shared" si="920"/>
        <v/>
      </c>
      <c r="AA4846" s="4" t="str">
        <f>IF($V4846="","",IF(Y4846&lt;36,0,IF(AND(36&lt;=Y4846,Y4846&lt;71),VLOOKUP($W4846,日射量と図３!$E$6:$F$34,2,TRUE),IF(AND(71&lt;=Y4846,Y4846&lt;107),VLOOKUP($W4846,日射量と図３!$E$6:$G$34,3,TRUE),IF(AND(107&lt;=Y4846,Y4846&lt;143),VLOOKUP($W4846,日射量と図３!$E$6:$H$34,4,TRUE),VLOOKUP($W4846,日射量と図３!$E$6:$I$34,5,TRUE))))))</f>
        <v/>
      </c>
      <c r="AB4846" s="4" t="str">
        <f>IF($V4846="","",IF(Z4846&lt;36,0,IF(AND(36&lt;=Z4846,Z4846&lt;71),VLOOKUP($W4846,日射量と図３!$E$6:$F$34,2,TRUE),IF(AND(71&lt;=Z4846,Z4846&lt;107),VLOOKUP($W4846,日射量と図３!$E$6:$G$34,3,TRUE),IF(AND(107&lt;=Z4846,Z4846&lt;143),VLOOKUP($W4846,日射量と図３!$E$6:$H$34,4,TRUE),VLOOKUP($W4846,日射量と図３!$E$6:$I$34,5,TRUE))))))</f>
        <v/>
      </c>
      <c r="AC4846" s="382" t="str">
        <f t="shared" si="917"/>
        <v/>
      </c>
      <c r="AD4846" s="382" t="str">
        <f t="shared" si="918"/>
        <v/>
      </c>
    </row>
    <row r="4847" spans="11:30" ht="13.5" customHeight="1">
      <c r="K4847" s="4">
        <f t="shared" si="910"/>
        <v>12</v>
      </c>
      <c r="L4847" s="34">
        <v>43453</v>
      </c>
      <c r="M4847" s="4">
        <v>202</v>
      </c>
      <c r="N4847" s="4">
        <v>20</v>
      </c>
      <c r="O4847" s="31">
        <v>0.79166666666666663</v>
      </c>
      <c r="P4847" s="35">
        <v>6.3400000000000007</v>
      </c>
      <c r="Q4847" s="36">
        <f t="shared" si="911"/>
        <v>16</v>
      </c>
      <c r="R4847" s="4">
        <f t="shared" si="912"/>
        <v>9.66</v>
      </c>
      <c r="S4847" s="31">
        <f t="shared" si="915"/>
        <v>0.20944444444444443</v>
      </c>
      <c r="T4847" s="31">
        <f t="shared" si="916"/>
        <v>0.77601851851851855</v>
      </c>
      <c r="U4847" s="4">
        <f t="shared" si="914"/>
        <v>0</v>
      </c>
      <c r="V4847" s="4" t="str">
        <f t="shared" si="921"/>
        <v/>
      </c>
      <c r="W4847" s="18" t="str">
        <f>IF(V4847="","",VLOOKUP(L4847,日射量と図３!$A$4:$C$368,3,TRUE)*238.85/100)</f>
        <v/>
      </c>
      <c r="X4847" s="4" t="str">
        <f t="shared" si="913"/>
        <v/>
      </c>
      <c r="Y4847" s="4" t="str">
        <f t="shared" si="919"/>
        <v/>
      </c>
      <c r="Z4847" s="4" t="str">
        <f t="shared" si="920"/>
        <v/>
      </c>
      <c r="AA4847" s="4" t="str">
        <f>IF($V4847="","",IF(Y4847&lt;36,0,IF(AND(36&lt;=Y4847,Y4847&lt;71),VLOOKUP($W4847,日射量と図３!$E$6:$F$34,2,TRUE),IF(AND(71&lt;=Y4847,Y4847&lt;107),VLOOKUP($W4847,日射量と図３!$E$6:$G$34,3,TRUE),IF(AND(107&lt;=Y4847,Y4847&lt;143),VLOOKUP($W4847,日射量と図３!$E$6:$H$34,4,TRUE),VLOOKUP($W4847,日射量と図３!$E$6:$I$34,5,TRUE))))))</f>
        <v/>
      </c>
      <c r="AB4847" s="4" t="str">
        <f>IF($V4847="","",IF(Z4847&lt;36,0,IF(AND(36&lt;=Z4847,Z4847&lt;71),VLOOKUP($W4847,日射量と図３!$E$6:$F$34,2,TRUE),IF(AND(71&lt;=Z4847,Z4847&lt;107),VLOOKUP($W4847,日射量と図３!$E$6:$G$34,3,TRUE),IF(AND(107&lt;=Z4847,Z4847&lt;143),VLOOKUP($W4847,日射量と図３!$E$6:$H$34,4,TRUE),VLOOKUP($W4847,日射量と図３!$E$6:$I$34,5,TRUE))))))</f>
        <v/>
      </c>
      <c r="AC4847" s="382" t="str">
        <f t="shared" si="917"/>
        <v/>
      </c>
      <c r="AD4847" s="382" t="str">
        <f t="shared" si="918"/>
        <v/>
      </c>
    </row>
    <row r="4848" spans="11:30" ht="13.5" customHeight="1">
      <c r="K4848" s="4">
        <f t="shared" si="910"/>
        <v>12</v>
      </c>
      <c r="L4848" s="34">
        <v>43453</v>
      </c>
      <c r="M4848" s="4">
        <v>202</v>
      </c>
      <c r="N4848" s="4">
        <v>21</v>
      </c>
      <c r="O4848" s="31">
        <v>0.83333333333333337</v>
      </c>
      <c r="P4848" s="35">
        <v>6</v>
      </c>
      <c r="Q4848" s="36">
        <f t="shared" si="911"/>
        <v>16</v>
      </c>
      <c r="R4848" s="4">
        <f t="shared" si="912"/>
        <v>10</v>
      </c>
      <c r="S4848" s="31">
        <f t="shared" si="915"/>
        <v>0.20944444444444443</v>
      </c>
      <c r="T4848" s="31">
        <f t="shared" si="916"/>
        <v>0.77601851851851855</v>
      </c>
      <c r="U4848" s="4">
        <f t="shared" si="914"/>
        <v>0</v>
      </c>
      <c r="V4848" s="4" t="str">
        <f t="shared" si="921"/>
        <v/>
      </c>
      <c r="W4848" s="18" t="str">
        <f>IF(V4848="","",VLOOKUP(L4848,日射量と図３!$A$4:$C$368,3,TRUE)*238.85/100)</f>
        <v/>
      </c>
      <c r="X4848" s="4" t="str">
        <f t="shared" si="913"/>
        <v/>
      </c>
      <c r="Y4848" s="4" t="str">
        <f t="shared" si="919"/>
        <v/>
      </c>
      <c r="Z4848" s="4" t="str">
        <f t="shared" si="920"/>
        <v/>
      </c>
      <c r="AA4848" s="4" t="str">
        <f>IF($V4848="","",IF(Y4848&lt;36,0,IF(AND(36&lt;=Y4848,Y4848&lt;71),VLOOKUP($W4848,日射量と図３!$E$6:$F$34,2,TRUE),IF(AND(71&lt;=Y4848,Y4848&lt;107),VLOOKUP($W4848,日射量と図３!$E$6:$G$34,3,TRUE),IF(AND(107&lt;=Y4848,Y4848&lt;143),VLOOKUP($W4848,日射量と図３!$E$6:$H$34,4,TRUE),VLOOKUP($W4848,日射量と図３!$E$6:$I$34,5,TRUE))))))</f>
        <v/>
      </c>
      <c r="AB4848" s="4" t="str">
        <f>IF($V4848="","",IF(Z4848&lt;36,0,IF(AND(36&lt;=Z4848,Z4848&lt;71),VLOOKUP($W4848,日射量と図３!$E$6:$F$34,2,TRUE),IF(AND(71&lt;=Z4848,Z4848&lt;107),VLOOKUP($W4848,日射量と図３!$E$6:$G$34,3,TRUE),IF(AND(107&lt;=Z4848,Z4848&lt;143),VLOOKUP($W4848,日射量と図３!$E$6:$H$34,4,TRUE),VLOOKUP($W4848,日射量と図３!$E$6:$I$34,5,TRUE))))))</f>
        <v/>
      </c>
      <c r="AC4848" s="382" t="str">
        <f t="shared" si="917"/>
        <v/>
      </c>
      <c r="AD4848" s="382" t="str">
        <f t="shared" si="918"/>
        <v/>
      </c>
    </row>
    <row r="4849" spans="11:30" ht="13.5" customHeight="1">
      <c r="K4849" s="4">
        <f t="shared" si="910"/>
        <v>12</v>
      </c>
      <c r="L4849" s="34">
        <v>43453</v>
      </c>
      <c r="M4849" s="4">
        <v>202</v>
      </c>
      <c r="N4849" s="4">
        <v>22</v>
      </c>
      <c r="O4849" s="31">
        <v>0.875</v>
      </c>
      <c r="P4849" s="35">
        <v>5.55</v>
      </c>
      <c r="Q4849" s="36">
        <f t="shared" si="911"/>
        <v>16</v>
      </c>
      <c r="R4849" s="4">
        <f t="shared" si="912"/>
        <v>10.45</v>
      </c>
      <c r="S4849" s="31">
        <f t="shared" si="915"/>
        <v>0.20944444444444443</v>
      </c>
      <c r="T4849" s="31">
        <f t="shared" si="916"/>
        <v>0.77601851851851855</v>
      </c>
      <c r="U4849" s="4">
        <f t="shared" si="914"/>
        <v>0</v>
      </c>
      <c r="V4849" s="4" t="str">
        <f t="shared" si="921"/>
        <v/>
      </c>
      <c r="W4849" s="18" t="str">
        <f>IF(V4849="","",VLOOKUP(L4849,日射量と図３!$A$4:$C$368,3,TRUE)*238.85/100)</f>
        <v/>
      </c>
      <c r="X4849" s="4" t="str">
        <f t="shared" si="913"/>
        <v/>
      </c>
      <c r="Y4849" s="4" t="str">
        <f t="shared" si="919"/>
        <v/>
      </c>
      <c r="Z4849" s="4" t="str">
        <f t="shared" si="920"/>
        <v/>
      </c>
      <c r="AA4849" s="4" t="str">
        <f>IF($V4849="","",IF(Y4849&lt;36,0,IF(AND(36&lt;=Y4849,Y4849&lt;71),VLOOKUP($W4849,日射量と図３!$E$6:$F$34,2,TRUE),IF(AND(71&lt;=Y4849,Y4849&lt;107),VLOOKUP($W4849,日射量と図３!$E$6:$G$34,3,TRUE),IF(AND(107&lt;=Y4849,Y4849&lt;143),VLOOKUP($W4849,日射量と図３!$E$6:$H$34,4,TRUE),VLOOKUP($W4849,日射量と図３!$E$6:$I$34,5,TRUE))))))</f>
        <v/>
      </c>
      <c r="AB4849" s="4" t="str">
        <f>IF($V4849="","",IF(Z4849&lt;36,0,IF(AND(36&lt;=Z4849,Z4849&lt;71),VLOOKUP($W4849,日射量と図３!$E$6:$F$34,2,TRUE),IF(AND(71&lt;=Z4849,Z4849&lt;107),VLOOKUP($W4849,日射量と図３!$E$6:$G$34,3,TRUE),IF(AND(107&lt;=Z4849,Z4849&lt;143),VLOOKUP($W4849,日射量と図３!$E$6:$H$34,4,TRUE),VLOOKUP($W4849,日射量と図３!$E$6:$I$34,5,TRUE))))))</f>
        <v/>
      </c>
      <c r="AC4849" s="382" t="str">
        <f t="shared" si="917"/>
        <v/>
      </c>
      <c r="AD4849" s="382" t="str">
        <f t="shared" si="918"/>
        <v/>
      </c>
    </row>
    <row r="4850" spans="11:30" ht="13.5" customHeight="1">
      <c r="K4850" s="4">
        <f t="shared" si="910"/>
        <v>12</v>
      </c>
      <c r="L4850" s="34">
        <v>43453</v>
      </c>
      <c r="M4850" s="4">
        <v>202</v>
      </c>
      <c r="N4850" s="4">
        <v>23</v>
      </c>
      <c r="O4850" s="31">
        <v>0.91666666666666663</v>
      </c>
      <c r="P4850" s="35">
        <v>5.23</v>
      </c>
      <c r="Q4850" s="36">
        <f t="shared" si="911"/>
        <v>13</v>
      </c>
      <c r="R4850" s="4">
        <f t="shared" si="912"/>
        <v>7.77</v>
      </c>
      <c r="S4850" s="31">
        <f t="shared" si="915"/>
        <v>0.20944444444444443</v>
      </c>
      <c r="T4850" s="31">
        <f t="shared" si="916"/>
        <v>0.77601851851851855</v>
      </c>
      <c r="U4850" s="4">
        <f t="shared" si="914"/>
        <v>0</v>
      </c>
      <c r="V4850" s="4" t="str">
        <f t="shared" si="921"/>
        <v/>
      </c>
      <c r="W4850" s="18" t="str">
        <f>IF(V4850="","",VLOOKUP(L4850,日射量と図３!$A$4:$C$368,3,TRUE)*238.85/100)</f>
        <v/>
      </c>
      <c r="X4850" s="4" t="str">
        <f t="shared" si="913"/>
        <v/>
      </c>
      <c r="Y4850" s="4" t="str">
        <f t="shared" si="919"/>
        <v/>
      </c>
      <c r="Z4850" s="4" t="str">
        <f t="shared" si="920"/>
        <v/>
      </c>
      <c r="AA4850" s="4" t="str">
        <f>IF($V4850="","",IF(Y4850&lt;36,0,IF(AND(36&lt;=Y4850,Y4850&lt;71),VLOOKUP($W4850,日射量と図３!$E$6:$F$34,2,TRUE),IF(AND(71&lt;=Y4850,Y4850&lt;107),VLOOKUP($W4850,日射量と図３!$E$6:$G$34,3,TRUE),IF(AND(107&lt;=Y4850,Y4850&lt;143),VLOOKUP($W4850,日射量と図３!$E$6:$H$34,4,TRUE),VLOOKUP($W4850,日射量と図３!$E$6:$I$34,5,TRUE))))))</f>
        <v/>
      </c>
      <c r="AB4850" s="4" t="str">
        <f>IF($V4850="","",IF(Z4850&lt;36,0,IF(AND(36&lt;=Z4850,Z4850&lt;71),VLOOKUP($W4850,日射量と図３!$E$6:$F$34,2,TRUE),IF(AND(71&lt;=Z4850,Z4850&lt;107),VLOOKUP($W4850,日射量と図３!$E$6:$G$34,3,TRUE),IF(AND(107&lt;=Z4850,Z4850&lt;143),VLOOKUP($W4850,日射量と図３!$E$6:$H$34,4,TRUE),VLOOKUP($W4850,日射量と図３!$E$6:$I$34,5,TRUE))))))</f>
        <v/>
      </c>
      <c r="AC4850" s="382" t="str">
        <f t="shared" si="917"/>
        <v/>
      </c>
      <c r="AD4850" s="382" t="str">
        <f t="shared" si="918"/>
        <v/>
      </c>
    </row>
    <row r="4851" spans="11:30" ht="13.5" customHeight="1">
      <c r="K4851" s="4">
        <f t="shared" si="910"/>
        <v>12</v>
      </c>
      <c r="L4851" s="34">
        <v>43453</v>
      </c>
      <c r="M4851" s="4">
        <v>202</v>
      </c>
      <c r="N4851" s="4">
        <v>24</v>
      </c>
      <c r="O4851" s="31">
        <v>0.95833333333333337</v>
      </c>
      <c r="P4851" s="35">
        <v>4.72</v>
      </c>
      <c r="Q4851" s="36">
        <f t="shared" si="911"/>
        <v>13</v>
      </c>
      <c r="R4851" s="4">
        <f t="shared" si="912"/>
        <v>8.2800000000000011</v>
      </c>
      <c r="S4851" s="31">
        <f t="shared" si="915"/>
        <v>0.20944444444444443</v>
      </c>
      <c r="T4851" s="31">
        <f t="shared" si="916"/>
        <v>0.77601851851851855</v>
      </c>
      <c r="U4851" s="4">
        <f t="shared" si="914"/>
        <v>0</v>
      </c>
      <c r="V4851" s="4" t="str">
        <f t="shared" si="921"/>
        <v/>
      </c>
      <c r="W4851" s="18" t="str">
        <f>IF(V4851="","",VLOOKUP(L4851,日射量と図３!$A$4:$C$368,3,TRUE)*238.85/100)</f>
        <v/>
      </c>
      <c r="X4851" s="4" t="str">
        <f t="shared" si="913"/>
        <v/>
      </c>
      <c r="Y4851" s="4" t="str">
        <f t="shared" si="919"/>
        <v/>
      </c>
      <c r="Z4851" s="4" t="str">
        <f t="shared" si="920"/>
        <v/>
      </c>
      <c r="AA4851" s="4" t="str">
        <f>IF($V4851="","",IF(Y4851&lt;36,0,IF(AND(36&lt;=Y4851,Y4851&lt;71),VLOOKUP($W4851,日射量と図３!$E$6:$F$34,2,TRUE),IF(AND(71&lt;=Y4851,Y4851&lt;107),VLOOKUP($W4851,日射量と図３!$E$6:$G$34,3,TRUE),IF(AND(107&lt;=Y4851,Y4851&lt;143),VLOOKUP($W4851,日射量と図３!$E$6:$H$34,4,TRUE),VLOOKUP($W4851,日射量と図３!$E$6:$I$34,5,TRUE))))))</f>
        <v/>
      </c>
      <c r="AB4851" s="4" t="str">
        <f>IF($V4851="","",IF(Z4851&lt;36,0,IF(AND(36&lt;=Z4851,Z4851&lt;71),VLOOKUP($W4851,日射量と図３!$E$6:$F$34,2,TRUE),IF(AND(71&lt;=Z4851,Z4851&lt;107),VLOOKUP($W4851,日射量と図３!$E$6:$G$34,3,TRUE),IF(AND(107&lt;=Z4851,Z4851&lt;143),VLOOKUP($W4851,日射量と図３!$E$6:$H$34,4,TRUE),VLOOKUP($W4851,日射量と図３!$E$6:$I$34,5,TRUE))))))</f>
        <v/>
      </c>
      <c r="AC4851" s="382" t="str">
        <f t="shared" si="917"/>
        <v/>
      </c>
      <c r="AD4851" s="382" t="str">
        <f t="shared" si="918"/>
        <v/>
      </c>
    </row>
    <row r="4852" spans="11:30" ht="13.5" customHeight="1">
      <c r="K4852" s="4">
        <f t="shared" si="910"/>
        <v>12</v>
      </c>
      <c r="L4852" s="34">
        <v>43454</v>
      </c>
      <c r="M4852" s="4">
        <v>203</v>
      </c>
      <c r="N4852" s="4">
        <v>1</v>
      </c>
      <c r="O4852" s="31">
        <v>0</v>
      </c>
      <c r="P4852" s="35">
        <v>4.5999999999999996</v>
      </c>
      <c r="Q4852" s="36">
        <f t="shared" si="911"/>
        <v>13</v>
      </c>
      <c r="R4852" s="4">
        <f t="shared" si="912"/>
        <v>8.4</v>
      </c>
      <c r="S4852" s="31">
        <f t="shared" si="915"/>
        <v>0.20944444444444443</v>
      </c>
      <c r="T4852" s="31">
        <f t="shared" si="916"/>
        <v>0.77601851851851855</v>
      </c>
      <c r="U4852" s="4">
        <f t="shared" si="914"/>
        <v>0</v>
      </c>
      <c r="V4852" s="4">
        <f t="shared" si="921"/>
        <v>86.539999999999992</v>
      </c>
      <c r="W4852" s="18">
        <f>IF(V4852="","",VLOOKUP(L4852,日射量と図３!$A$4:$C$368,3,TRUE)*238.85/100)</f>
        <v>19.108000000000001</v>
      </c>
      <c r="X4852" s="4">
        <f t="shared" si="913"/>
        <v>14</v>
      </c>
      <c r="Y4852" s="4">
        <f t="shared" si="919"/>
        <v>38.645364214285699</v>
      </c>
      <c r="Z4852" s="4">
        <f t="shared" si="920"/>
        <v>43.563865114285704</v>
      </c>
      <c r="AA4852" s="4">
        <f>IF($V4852="","",IF(Y4852&lt;36,0,IF(AND(36&lt;=Y4852,Y4852&lt;71),VLOOKUP($W4852,日射量と図３!$E$6:$F$34,2,TRUE),IF(AND(71&lt;=Y4852,Y4852&lt;107),VLOOKUP($W4852,日射量と図３!$E$6:$G$34,3,TRUE),IF(AND(107&lt;=Y4852,Y4852&lt;143),VLOOKUP($W4852,日射量と図３!$E$6:$H$34,4,TRUE),VLOOKUP($W4852,日射量と図３!$E$6:$I$34,5,TRUE))))))</f>
        <v>34</v>
      </c>
      <c r="AB4852" s="4">
        <f>IF($V4852="","",IF(Z4852&lt;36,0,IF(AND(36&lt;=Z4852,Z4852&lt;71),VLOOKUP($W4852,日射量と図３!$E$6:$F$34,2,TRUE),IF(AND(71&lt;=Z4852,Z4852&lt;107),VLOOKUP($W4852,日射量と図３!$E$6:$G$34,3,TRUE),IF(AND(107&lt;=Z4852,Z4852&lt;143),VLOOKUP($W4852,日射量と図３!$E$6:$H$34,4,TRUE),VLOOKUP($W4852,日射量と図３!$E$6:$I$34,5,TRUE))))))</f>
        <v>34</v>
      </c>
      <c r="AC4852" s="382">
        <f t="shared" si="917"/>
        <v>1.4235120000000001</v>
      </c>
      <c r="AD4852" s="382">
        <f t="shared" si="918"/>
        <v>1.4235120000000001</v>
      </c>
    </row>
    <row r="4853" spans="11:30" ht="13.5" customHeight="1">
      <c r="K4853" s="4">
        <f t="shared" si="910"/>
        <v>12</v>
      </c>
      <c r="L4853" s="34">
        <v>43454</v>
      </c>
      <c r="M4853" s="4">
        <v>203</v>
      </c>
      <c r="N4853" s="4">
        <v>2</v>
      </c>
      <c r="O4853" s="31">
        <v>4.1666666666666664E-2</v>
      </c>
      <c r="P4853" s="35">
        <v>4.3800000000000008</v>
      </c>
      <c r="Q4853" s="36">
        <f t="shared" si="911"/>
        <v>13</v>
      </c>
      <c r="R4853" s="4">
        <f t="shared" si="912"/>
        <v>8.6199999999999992</v>
      </c>
      <c r="S4853" s="31">
        <f t="shared" si="915"/>
        <v>0.20944444444444443</v>
      </c>
      <c r="T4853" s="31">
        <f t="shared" si="916"/>
        <v>0.77601851851851855</v>
      </c>
      <c r="U4853" s="4">
        <f t="shared" si="914"/>
        <v>0</v>
      </c>
      <c r="V4853" s="4" t="str">
        <f t="shared" si="921"/>
        <v/>
      </c>
      <c r="W4853" s="18" t="str">
        <f>IF(V4853="","",VLOOKUP(L4853,日射量と図３!$A$4:$C$368,3,TRUE)*238.85/100)</f>
        <v/>
      </c>
      <c r="X4853" s="4" t="str">
        <f t="shared" si="913"/>
        <v/>
      </c>
      <c r="Y4853" s="4" t="str">
        <f t="shared" si="919"/>
        <v/>
      </c>
      <c r="Z4853" s="4" t="str">
        <f t="shared" si="920"/>
        <v/>
      </c>
      <c r="AA4853" s="4" t="str">
        <f>IF($V4853="","",IF(Y4853&lt;36,0,IF(AND(36&lt;=Y4853,Y4853&lt;71),VLOOKUP($W4853,日射量と図３!$E$6:$F$34,2,TRUE),IF(AND(71&lt;=Y4853,Y4853&lt;107),VLOOKUP($W4853,日射量と図３!$E$6:$G$34,3,TRUE),IF(AND(107&lt;=Y4853,Y4853&lt;143),VLOOKUP($W4853,日射量と図３!$E$6:$H$34,4,TRUE),VLOOKUP($W4853,日射量と図３!$E$6:$I$34,5,TRUE))))))</f>
        <v/>
      </c>
      <c r="AB4853" s="4" t="str">
        <f>IF($V4853="","",IF(Z4853&lt;36,0,IF(AND(36&lt;=Z4853,Z4853&lt;71),VLOOKUP($W4853,日射量と図３!$E$6:$F$34,2,TRUE),IF(AND(71&lt;=Z4853,Z4853&lt;107),VLOOKUP($W4853,日射量と図３!$E$6:$G$34,3,TRUE),IF(AND(107&lt;=Z4853,Z4853&lt;143),VLOOKUP($W4853,日射量と図３!$E$6:$H$34,4,TRUE),VLOOKUP($W4853,日射量と図３!$E$6:$I$34,5,TRUE))))))</f>
        <v/>
      </c>
      <c r="AC4853" s="382" t="str">
        <f t="shared" si="917"/>
        <v/>
      </c>
      <c r="AD4853" s="382" t="str">
        <f t="shared" si="918"/>
        <v/>
      </c>
    </row>
    <row r="4854" spans="11:30" ht="13.5" customHeight="1">
      <c r="K4854" s="4">
        <f t="shared" si="910"/>
        <v>12</v>
      </c>
      <c r="L4854" s="34">
        <v>43454</v>
      </c>
      <c r="M4854" s="4">
        <v>203</v>
      </c>
      <c r="N4854" s="4">
        <v>3</v>
      </c>
      <c r="O4854" s="31">
        <v>8.3333333333333329E-2</v>
      </c>
      <c r="P4854" s="35">
        <v>3.9299999999999997</v>
      </c>
      <c r="Q4854" s="36">
        <f t="shared" si="911"/>
        <v>13</v>
      </c>
      <c r="R4854" s="4">
        <f t="shared" si="912"/>
        <v>9.07</v>
      </c>
      <c r="S4854" s="31">
        <f t="shared" si="915"/>
        <v>0.20944444444444443</v>
      </c>
      <c r="T4854" s="31">
        <f t="shared" si="916"/>
        <v>0.77601851851851855</v>
      </c>
      <c r="U4854" s="4">
        <f t="shared" si="914"/>
        <v>0</v>
      </c>
      <c r="V4854" s="4" t="str">
        <f t="shared" si="921"/>
        <v/>
      </c>
      <c r="W4854" s="18" t="str">
        <f>IF(V4854="","",VLOOKUP(L4854,日射量と図３!$A$4:$C$368,3,TRUE)*238.85/100)</f>
        <v/>
      </c>
      <c r="X4854" s="4" t="str">
        <f t="shared" si="913"/>
        <v/>
      </c>
      <c r="Y4854" s="4" t="str">
        <f t="shared" si="919"/>
        <v/>
      </c>
      <c r="Z4854" s="4" t="str">
        <f t="shared" si="920"/>
        <v/>
      </c>
      <c r="AA4854" s="4" t="str">
        <f>IF($V4854="","",IF(Y4854&lt;36,0,IF(AND(36&lt;=Y4854,Y4854&lt;71),VLOOKUP($W4854,日射量と図３!$E$6:$F$34,2,TRUE),IF(AND(71&lt;=Y4854,Y4854&lt;107),VLOOKUP($W4854,日射量と図３!$E$6:$G$34,3,TRUE),IF(AND(107&lt;=Y4854,Y4854&lt;143),VLOOKUP($W4854,日射量と図３!$E$6:$H$34,4,TRUE),VLOOKUP($W4854,日射量と図３!$E$6:$I$34,5,TRUE))))))</f>
        <v/>
      </c>
      <c r="AB4854" s="4" t="str">
        <f>IF($V4854="","",IF(Z4854&lt;36,0,IF(AND(36&lt;=Z4854,Z4854&lt;71),VLOOKUP($W4854,日射量と図３!$E$6:$F$34,2,TRUE),IF(AND(71&lt;=Z4854,Z4854&lt;107),VLOOKUP($W4854,日射量と図３!$E$6:$G$34,3,TRUE),IF(AND(107&lt;=Z4854,Z4854&lt;143),VLOOKUP($W4854,日射量と図３!$E$6:$H$34,4,TRUE),VLOOKUP($W4854,日射量と図３!$E$6:$I$34,5,TRUE))))))</f>
        <v/>
      </c>
      <c r="AC4854" s="382" t="str">
        <f t="shared" si="917"/>
        <v/>
      </c>
      <c r="AD4854" s="382" t="str">
        <f t="shared" si="918"/>
        <v/>
      </c>
    </row>
    <row r="4855" spans="11:30" ht="13.5" customHeight="1">
      <c r="K4855" s="4">
        <f t="shared" si="910"/>
        <v>12</v>
      </c>
      <c r="L4855" s="34">
        <v>43454</v>
      </c>
      <c r="M4855" s="4">
        <v>203</v>
      </c>
      <c r="N4855" s="4">
        <v>4</v>
      </c>
      <c r="O4855" s="31">
        <v>0.125</v>
      </c>
      <c r="P4855" s="35">
        <v>3.5000000000000009</v>
      </c>
      <c r="Q4855" s="36">
        <f t="shared" si="911"/>
        <v>13</v>
      </c>
      <c r="R4855" s="4">
        <f t="shared" si="912"/>
        <v>9.5</v>
      </c>
      <c r="S4855" s="31">
        <f t="shared" si="915"/>
        <v>0.20944444444444443</v>
      </c>
      <c r="T4855" s="31">
        <f t="shared" si="916"/>
        <v>0.77601851851851855</v>
      </c>
      <c r="U4855" s="4">
        <f t="shared" si="914"/>
        <v>0</v>
      </c>
      <c r="V4855" s="4" t="str">
        <f t="shared" si="921"/>
        <v/>
      </c>
      <c r="W4855" s="18" t="str">
        <f>IF(V4855="","",VLOOKUP(L4855,日射量と図３!$A$4:$C$368,3,TRUE)*238.85/100)</f>
        <v/>
      </c>
      <c r="X4855" s="4" t="str">
        <f t="shared" si="913"/>
        <v/>
      </c>
      <c r="Y4855" s="4" t="str">
        <f t="shared" si="919"/>
        <v/>
      </c>
      <c r="Z4855" s="4" t="str">
        <f t="shared" si="920"/>
        <v/>
      </c>
      <c r="AA4855" s="4" t="str">
        <f>IF($V4855="","",IF(Y4855&lt;36,0,IF(AND(36&lt;=Y4855,Y4855&lt;71),VLOOKUP($W4855,日射量と図３!$E$6:$F$34,2,TRUE),IF(AND(71&lt;=Y4855,Y4855&lt;107),VLOOKUP($W4855,日射量と図３!$E$6:$G$34,3,TRUE),IF(AND(107&lt;=Y4855,Y4855&lt;143),VLOOKUP($W4855,日射量と図３!$E$6:$H$34,4,TRUE),VLOOKUP($W4855,日射量と図３!$E$6:$I$34,5,TRUE))))))</f>
        <v/>
      </c>
      <c r="AB4855" s="4" t="str">
        <f>IF($V4855="","",IF(Z4855&lt;36,0,IF(AND(36&lt;=Z4855,Z4855&lt;71),VLOOKUP($W4855,日射量と図３!$E$6:$F$34,2,TRUE),IF(AND(71&lt;=Z4855,Z4855&lt;107),VLOOKUP($W4855,日射量と図３!$E$6:$G$34,3,TRUE),IF(AND(107&lt;=Z4855,Z4855&lt;143),VLOOKUP($W4855,日射量と図３!$E$6:$H$34,4,TRUE),VLOOKUP($W4855,日射量と図３!$E$6:$I$34,5,TRUE))))))</f>
        <v/>
      </c>
      <c r="AC4855" s="382" t="str">
        <f t="shared" si="917"/>
        <v/>
      </c>
      <c r="AD4855" s="382" t="str">
        <f t="shared" si="918"/>
        <v/>
      </c>
    </row>
    <row r="4856" spans="11:30" ht="13.5" customHeight="1">
      <c r="K4856" s="4">
        <f t="shared" si="910"/>
        <v>12</v>
      </c>
      <c r="L4856" s="34">
        <v>43454</v>
      </c>
      <c r="M4856" s="4">
        <v>203</v>
      </c>
      <c r="N4856" s="4">
        <v>5</v>
      </c>
      <c r="O4856" s="31">
        <v>0.16666666666666666</v>
      </c>
      <c r="P4856" s="35">
        <v>3.3600000000000008</v>
      </c>
      <c r="Q4856" s="36">
        <f t="shared" si="911"/>
        <v>15</v>
      </c>
      <c r="R4856" s="4">
        <f t="shared" si="912"/>
        <v>11.639999999999999</v>
      </c>
      <c r="S4856" s="31">
        <f t="shared" si="915"/>
        <v>0.20944444444444443</v>
      </c>
      <c r="T4856" s="31">
        <f t="shared" si="916"/>
        <v>0.77601851851851855</v>
      </c>
      <c r="U4856" s="4">
        <f t="shared" si="914"/>
        <v>0</v>
      </c>
      <c r="V4856" s="4" t="str">
        <f t="shared" si="921"/>
        <v/>
      </c>
      <c r="W4856" s="18" t="str">
        <f>IF(V4856="","",VLOOKUP(L4856,日射量と図３!$A$4:$C$368,3,TRUE)*238.85/100)</f>
        <v/>
      </c>
      <c r="X4856" s="4" t="str">
        <f t="shared" si="913"/>
        <v/>
      </c>
      <c r="Y4856" s="4" t="str">
        <f t="shared" si="919"/>
        <v/>
      </c>
      <c r="Z4856" s="4" t="str">
        <f t="shared" si="920"/>
        <v/>
      </c>
      <c r="AA4856" s="4" t="str">
        <f>IF($V4856="","",IF(Y4856&lt;36,0,IF(AND(36&lt;=Y4856,Y4856&lt;71),VLOOKUP($W4856,日射量と図３!$E$6:$F$34,2,TRUE),IF(AND(71&lt;=Y4856,Y4856&lt;107),VLOOKUP($W4856,日射量と図３!$E$6:$G$34,3,TRUE),IF(AND(107&lt;=Y4856,Y4856&lt;143),VLOOKUP($W4856,日射量と図３!$E$6:$H$34,4,TRUE),VLOOKUP($W4856,日射量と図３!$E$6:$I$34,5,TRUE))))))</f>
        <v/>
      </c>
      <c r="AB4856" s="4" t="str">
        <f>IF($V4856="","",IF(Z4856&lt;36,0,IF(AND(36&lt;=Z4856,Z4856&lt;71),VLOOKUP($W4856,日射量と図３!$E$6:$F$34,2,TRUE),IF(AND(71&lt;=Z4856,Z4856&lt;107),VLOOKUP($W4856,日射量と図３!$E$6:$G$34,3,TRUE),IF(AND(107&lt;=Z4856,Z4856&lt;143),VLOOKUP($W4856,日射量と図３!$E$6:$H$34,4,TRUE),VLOOKUP($W4856,日射量と図３!$E$6:$I$34,5,TRUE))))))</f>
        <v/>
      </c>
      <c r="AC4856" s="382" t="str">
        <f t="shared" si="917"/>
        <v/>
      </c>
      <c r="AD4856" s="382" t="str">
        <f t="shared" si="918"/>
        <v/>
      </c>
    </row>
    <row r="4857" spans="11:30" ht="13.5" customHeight="1">
      <c r="K4857" s="4">
        <f t="shared" si="910"/>
        <v>12</v>
      </c>
      <c r="L4857" s="34">
        <v>43454</v>
      </c>
      <c r="M4857" s="4">
        <v>203</v>
      </c>
      <c r="N4857" s="4">
        <v>6</v>
      </c>
      <c r="O4857" s="31">
        <v>0.20833333333333334</v>
      </c>
      <c r="P4857" s="35">
        <v>3.3299999999999996</v>
      </c>
      <c r="Q4857" s="36">
        <f t="shared" si="911"/>
        <v>15</v>
      </c>
      <c r="R4857" s="4">
        <f t="shared" si="912"/>
        <v>11.67</v>
      </c>
      <c r="S4857" s="31">
        <f t="shared" si="915"/>
        <v>0.20944444444444443</v>
      </c>
      <c r="T4857" s="31">
        <f t="shared" si="916"/>
        <v>0.77601851851851855</v>
      </c>
      <c r="U4857" s="4">
        <f t="shared" si="914"/>
        <v>0</v>
      </c>
      <c r="V4857" s="4" t="str">
        <f t="shared" si="921"/>
        <v/>
      </c>
      <c r="W4857" s="18" t="str">
        <f>IF(V4857="","",VLOOKUP(L4857,日射量と図３!$A$4:$C$368,3,TRUE)*238.85/100)</f>
        <v/>
      </c>
      <c r="X4857" s="4" t="str">
        <f t="shared" si="913"/>
        <v/>
      </c>
      <c r="Y4857" s="4" t="str">
        <f t="shared" si="919"/>
        <v/>
      </c>
      <c r="Z4857" s="4" t="str">
        <f t="shared" si="920"/>
        <v/>
      </c>
      <c r="AA4857" s="4" t="str">
        <f>IF($V4857="","",IF(Y4857&lt;36,0,IF(AND(36&lt;=Y4857,Y4857&lt;71),VLOOKUP($W4857,日射量と図３!$E$6:$F$34,2,TRUE),IF(AND(71&lt;=Y4857,Y4857&lt;107),VLOOKUP($W4857,日射量と図３!$E$6:$G$34,3,TRUE),IF(AND(107&lt;=Y4857,Y4857&lt;143),VLOOKUP($W4857,日射量と図３!$E$6:$H$34,4,TRUE),VLOOKUP($W4857,日射量と図３!$E$6:$I$34,5,TRUE))))))</f>
        <v/>
      </c>
      <c r="AB4857" s="4" t="str">
        <f>IF($V4857="","",IF(Z4857&lt;36,0,IF(AND(36&lt;=Z4857,Z4857&lt;71),VLOOKUP($W4857,日射量と図３!$E$6:$F$34,2,TRUE),IF(AND(71&lt;=Z4857,Z4857&lt;107),VLOOKUP($W4857,日射量と図３!$E$6:$G$34,3,TRUE),IF(AND(107&lt;=Z4857,Z4857&lt;143),VLOOKUP($W4857,日射量と図３!$E$6:$H$34,4,TRUE),VLOOKUP($W4857,日射量と図３!$E$6:$I$34,5,TRUE))))))</f>
        <v/>
      </c>
      <c r="AC4857" s="382" t="str">
        <f t="shared" si="917"/>
        <v/>
      </c>
      <c r="AD4857" s="382" t="str">
        <f t="shared" si="918"/>
        <v/>
      </c>
    </row>
    <row r="4858" spans="11:30" ht="13.5" customHeight="1">
      <c r="K4858" s="4">
        <f t="shared" si="910"/>
        <v>12</v>
      </c>
      <c r="L4858" s="34">
        <v>43454</v>
      </c>
      <c r="M4858" s="4">
        <v>203</v>
      </c>
      <c r="N4858" s="4">
        <v>7</v>
      </c>
      <c r="O4858" s="31">
        <v>0.25</v>
      </c>
      <c r="P4858" s="35">
        <v>3.1699999999999995</v>
      </c>
      <c r="Q4858" s="36">
        <f t="shared" si="911"/>
        <v>15</v>
      </c>
      <c r="R4858" s="4">
        <f t="shared" si="912"/>
        <v>11.83</v>
      </c>
      <c r="S4858" s="31">
        <f t="shared" si="915"/>
        <v>0.20944444444444443</v>
      </c>
      <c r="T4858" s="31">
        <f t="shared" si="916"/>
        <v>0.77601851851851855</v>
      </c>
      <c r="U4858" s="4">
        <f t="shared" si="914"/>
        <v>11.83</v>
      </c>
      <c r="V4858" s="4" t="str">
        <f t="shared" si="921"/>
        <v/>
      </c>
      <c r="W4858" s="18" t="str">
        <f>IF(V4858="","",VLOOKUP(L4858,日射量と図３!$A$4:$C$368,3,TRUE)*238.85/100)</f>
        <v/>
      </c>
      <c r="X4858" s="4" t="str">
        <f t="shared" si="913"/>
        <v/>
      </c>
      <c r="Y4858" s="4" t="str">
        <f t="shared" si="919"/>
        <v/>
      </c>
      <c r="Z4858" s="4" t="str">
        <f t="shared" si="920"/>
        <v/>
      </c>
      <c r="AA4858" s="4" t="str">
        <f>IF($V4858="","",IF(Y4858&lt;36,0,IF(AND(36&lt;=Y4858,Y4858&lt;71),VLOOKUP($W4858,日射量と図３!$E$6:$F$34,2,TRUE),IF(AND(71&lt;=Y4858,Y4858&lt;107),VLOOKUP($W4858,日射量と図３!$E$6:$G$34,3,TRUE),IF(AND(107&lt;=Y4858,Y4858&lt;143),VLOOKUP($W4858,日射量と図３!$E$6:$H$34,4,TRUE),VLOOKUP($W4858,日射量と図３!$E$6:$I$34,5,TRUE))))))</f>
        <v/>
      </c>
      <c r="AB4858" s="4" t="str">
        <f>IF($V4858="","",IF(Z4858&lt;36,0,IF(AND(36&lt;=Z4858,Z4858&lt;71),VLOOKUP($W4858,日射量と図３!$E$6:$F$34,2,TRUE),IF(AND(71&lt;=Z4858,Z4858&lt;107),VLOOKUP($W4858,日射量と図３!$E$6:$G$34,3,TRUE),IF(AND(107&lt;=Z4858,Z4858&lt;143),VLOOKUP($W4858,日射量と図３!$E$6:$H$34,4,TRUE),VLOOKUP($W4858,日射量と図３!$E$6:$I$34,5,TRUE))))))</f>
        <v/>
      </c>
      <c r="AC4858" s="382" t="str">
        <f t="shared" si="917"/>
        <v/>
      </c>
      <c r="AD4858" s="382" t="str">
        <f t="shared" si="918"/>
        <v/>
      </c>
    </row>
    <row r="4859" spans="11:30" ht="13.5" customHeight="1">
      <c r="K4859" s="4">
        <f t="shared" si="910"/>
        <v>12</v>
      </c>
      <c r="L4859" s="34">
        <v>43454</v>
      </c>
      <c r="M4859" s="4">
        <v>203</v>
      </c>
      <c r="N4859" s="4">
        <v>8</v>
      </c>
      <c r="O4859" s="31">
        <v>0.29166666666666669</v>
      </c>
      <c r="P4859" s="35">
        <v>3.1100000000000003</v>
      </c>
      <c r="Q4859" s="36">
        <f t="shared" si="911"/>
        <v>12</v>
      </c>
      <c r="R4859" s="4">
        <f t="shared" si="912"/>
        <v>8.89</v>
      </c>
      <c r="S4859" s="31">
        <f t="shared" si="915"/>
        <v>0.20944444444444443</v>
      </c>
      <c r="T4859" s="31">
        <f t="shared" si="916"/>
        <v>0.77601851851851855</v>
      </c>
      <c r="U4859" s="4">
        <f t="shared" si="914"/>
        <v>8.89</v>
      </c>
      <c r="V4859" s="4" t="str">
        <f t="shared" si="921"/>
        <v/>
      </c>
      <c r="W4859" s="18" t="str">
        <f>IF(V4859="","",VLOOKUP(L4859,日射量と図３!$A$4:$C$368,3,TRUE)*238.85/100)</f>
        <v/>
      </c>
      <c r="X4859" s="4" t="str">
        <f t="shared" si="913"/>
        <v/>
      </c>
      <c r="Y4859" s="4" t="str">
        <f t="shared" si="919"/>
        <v/>
      </c>
      <c r="Z4859" s="4" t="str">
        <f t="shared" si="920"/>
        <v/>
      </c>
      <c r="AA4859" s="4" t="str">
        <f>IF($V4859="","",IF(Y4859&lt;36,0,IF(AND(36&lt;=Y4859,Y4859&lt;71),VLOOKUP($W4859,日射量と図３!$E$6:$F$34,2,TRUE),IF(AND(71&lt;=Y4859,Y4859&lt;107),VLOOKUP($W4859,日射量と図３!$E$6:$G$34,3,TRUE),IF(AND(107&lt;=Y4859,Y4859&lt;143),VLOOKUP($W4859,日射量と図３!$E$6:$H$34,4,TRUE),VLOOKUP($W4859,日射量と図３!$E$6:$I$34,5,TRUE))))))</f>
        <v/>
      </c>
      <c r="AB4859" s="4" t="str">
        <f>IF($V4859="","",IF(Z4859&lt;36,0,IF(AND(36&lt;=Z4859,Z4859&lt;71),VLOOKUP($W4859,日射量と図３!$E$6:$F$34,2,TRUE),IF(AND(71&lt;=Z4859,Z4859&lt;107),VLOOKUP($W4859,日射量と図３!$E$6:$G$34,3,TRUE),IF(AND(107&lt;=Z4859,Z4859&lt;143),VLOOKUP($W4859,日射量と図３!$E$6:$H$34,4,TRUE),VLOOKUP($W4859,日射量と図３!$E$6:$I$34,5,TRUE))))))</f>
        <v/>
      </c>
      <c r="AC4859" s="382" t="str">
        <f t="shared" si="917"/>
        <v/>
      </c>
      <c r="AD4859" s="382" t="str">
        <f t="shared" si="918"/>
        <v/>
      </c>
    </row>
    <row r="4860" spans="11:30" ht="13.5" customHeight="1">
      <c r="K4860" s="4">
        <f t="shared" si="910"/>
        <v>12</v>
      </c>
      <c r="L4860" s="34">
        <v>43454</v>
      </c>
      <c r="M4860" s="4">
        <v>203</v>
      </c>
      <c r="N4860" s="4">
        <v>9</v>
      </c>
      <c r="O4860" s="31">
        <v>0.33333333333333331</v>
      </c>
      <c r="P4860" s="35">
        <v>3.66</v>
      </c>
      <c r="Q4860" s="36">
        <f t="shared" si="911"/>
        <v>12</v>
      </c>
      <c r="R4860" s="4">
        <f t="shared" si="912"/>
        <v>8.34</v>
      </c>
      <c r="S4860" s="31">
        <f t="shared" si="915"/>
        <v>0.20944444444444443</v>
      </c>
      <c r="T4860" s="31">
        <f t="shared" si="916"/>
        <v>0.77601851851851855</v>
      </c>
      <c r="U4860" s="4">
        <f t="shared" si="914"/>
        <v>8.34</v>
      </c>
      <c r="V4860" s="4" t="str">
        <f t="shared" si="921"/>
        <v/>
      </c>
      <c r="W4860" s="18" t="str">
        <f>IF(V4860="","",VLOOKUP(L4860,日射量と図３!$A$4:$C$368,3,TRUE)*238.85/100)</f>
        <v/>
      </c>
      <c r="X4860" s="4" t="str">
        <f t="shared" si="913"/>
        <v/>
      </c>
      <c r="Y4860" s="4" t="str">
        <f t="shared" si="919"/>
        <v/>
      </c>
      <c r="Z4860" s="4" t="str">
        <f t="shared" si="920"/>
        <v/>
      </c>
      <c r="AA4860" s="4" t="str">
        <f>IF($V4860="","",IF(Y4860&lt;36,0,IF(AND(36&lt;=Y4860,Y4860&lt;71),VLOOKUP($W4860,日射量と図３!$E$6:$F$34,2,TRUE),IF(AND(71&lt;=Y4860,Y4860&lt;107),VLOOKUP($W4860,日射量と図３!$E$6:$G$34,3,TRUE),IF(AND(107&lt;=Y4860,Y4860&lt;143),VLOOKUP($W4860,日射量と図３!$E$6:$H$34,4,TRUE),VLOOKUP($W4860,日射量と図３!$E$6:$I$34,5,TRUE))))))</f>
        <v/>
      </c>
      <c r="AB4860" s="4" t="str">
        <f>IF($V4860="","",IF(Z4860&lt;36,0,IF(AND(36&lt;=Z4860,Z4860&lt;71),VLOOKUP($W4860,日射量と図３!$E$6:$F$34,2,TRUE),IF(AND(71&lt;=Z4860,Z4860&lt;107),VLOOKUP($W4860,日射量と図３!$E$6:$G$34,3,TRUE),IF(AND(107&lt;=Z4860,Z4860&lt;143),VLOOKUP($W4860,日射量と図３!$E$6:$H$34,4,TRUE),VLOOKUP($W4860,日射量と図３!$E$6:$I$34,5,TRUE))))))</f>
        <v/>
      </c>
      <c r="AC4860" s="382" t="str">
        <f t="shared" si="917"/>
        <v/>
      </c>
      <c r="AD4860" s="382" t="str">
        <f t="shared" si="918"/>
        <v/>
      </c>
    </row>
    <row r="4861" spans="11:30" ht="13.5" customHeight="1">
      <c r="K4861" s="4">
        <f t="shared" si="910"/>
        <v>12</v>
      </c>
      <c r="L4861" s="34">
        <v>43454</v>
      </c>
      <c r="M4861" s="4">
        <v>203</v>
      </c>
      <c r="N4861" s="4">
        <v>10</v>
      </c>
      <c r="O4861" s="31">
        <v>0.375</v>
      </c>
      <c r="P4861" s="35">
        <v>4.9599999999999991</v>
      </c>
      <c r="Q4861" s="36">
        <f t="shared" si="911"/>
        <v>12</v>
      </c>
      <c r="R4861" s="4">
        <f t="shared" si="912"/>
        <v>7.0400000000000009</v>
      </c>
      <c r="S4861" s="31">
        <f t="shared" si="915"/>
        <v>0.20944444444444443</v>
      </c>
      <c r="T4861" s="31">
        <f t="shared" si="916"/>
        <v>0.77601851851851855</v>
      </c>
      <c r="U4861" s="4">
        <f t="shared" si="914"/>
        <v>7.0400000000000009</v>
      </c>
      <c r="V4861" s="4" t="str">
        <f t="shared" si="921"/>
        <v/>
      </c>
      <c r="W4861" s="18" t="str">
        <f>IF(V4861="","",VLOOKUP(L4861,日射量と図３!$A$4:$C$368,3,TRUE)*238.85/100)</f>
        <v/>
      </c>
      <c r="X4861" s="4" t="str">
        <f t="shared" si="913"/>
        <v/>
      </c>
      <c r="Y4861" s="4" t="str">
        <f t="shared" si="919"/>
        <v/>
      </c>
      <c r="Z4861" s="4" t="str">
        <f t="shared" si="920"/>
        <v/>
      </c>
      <c r="AA4861" s="4" t="str">
        <f>IF($V4861="","",IF(Y4861&lt;36,0,IF(AND(36&lt;=Y4861,Y4861&lt;71),VLOOKUP($W4861,日射量と図３!$E$6:$F$34,2,TRUE),IF(AND(71&lt;=Y4861,Y4861&lt;107),VLOOKUP($W4861,日射量と図３!$E$6:$G$34,3,TRUE),IF(AND(107&lt;=Y4861,Y4861&lt;143),VLOOKUP($W4861,日射量と図３!$E$6:$H$34,4,TRUE),VLOOKUP($W4861,日射量と図３!$E$6:$I$34,5,TRUE))))))</f>
        <v/>
      </c>
      <c r="AB4861" s="4" t="str">
        <f>IF($V4861="","",IF(Z4861&lt;36,0,IF(AND(36&lt;=Z4861,Z4861&lt;71),VLOOKUP($W4861,日射量と図３!$E$6:$F$34,2,TRUE),IF(AND(71&lt;=Z4861,Z4861&lt;107),VLOOKUP($W4861,日射量と図３!$E$6:$G$34,3,TRUE),IF(AND(107&lt;=Z4861,Z4861&lt;143),VLOOKUP($W4861,日射量と図３!$E$6:$H$34,4,TRUE),VLOOKUP($W4861,日射量と図３!$E$6:$I$34,5,TRUE))))))</f>
        <v/>
      </c>
      <c r="AC4861" s="382" t="str">
        <f t="shared" si="917"/>
        <v/>
      </c>
      <c r="AD4861" s="382" t="str">
        <f t="shared" si="918"/>
        <v/>
      </c>
    </row>
    <row r="4862" spans="11:30" ht="13.5" customHeight="1">
      <c r="K4862" s="4">
        <f t="shared" si="910"/>
        <v>12</v>
      </c>
      <c r="L4862" s="34">
        <v>43454</v>
      </c>
      <c r="M4862" s="4">
        <v>203</v>
      </c>
      <c r="N4862" s="4">
        <v>11</v>
      </c>
      <c r="O4862" s="31">
        <v>0.41666666666666669</v>
      </c>
      <c r="P4862" s="35">
        <v>6.13</v>
      </c>
      <c r="Q4862" s="36">
        <f t="shared" si="911"/>
        <v>12</v>
      </c>
      <c r="R4862" s="4">
        <f t="shared" si="912"/>
        <v>5.87</v>
      </c>
      <c r="S4862" s="31">
        <f t="shared" si="915"/>
        <v>0.20944444444444443</v>
      </c>
      <c r="T4862" s="31">
        <f t="shared" si="916"/>
        <v>0.77601851851851855</v>
      </c>
      <c r="U4862" s="4">
        <f t="shared" si="914"/>
        <v>5.87</v>
      </c>
      <c r="V4862" s="4" t="str">
        <f t="shared" si="921"/>
        <v/>
      </c>
      <c r="W4862" s="18" t="str">
        <f>IF(V4862="","",VLOOKUP(L4862,日射量と図３!$A$4:$C$368,3,TRUE)*238.85/100)</f>
        <v/>
      </c>
      <c r="X4862" s="4" t="str">
        <f t="shared" si="913"/>
        <v/>
      </c>
      <c r="Y4862" s="4" t="str">
        <f t="shared" si="919"/>
        <v/>
      </c>
      <c r="Z4862" s="4" t="str">
        <f t="shared" si="920"/>
        <v/>
      </c>
      <c r="AA4862" s="4" t="str">
        <f>IF($V4862="","",IF(Y4862&lt;36,0,IF(AND(36&lt;=Y4862,Y4862&lt;71),VLOOKUP($W4862,日射量と図３!$E$6:$F$34,2,TRUE),IF(AND(71&lt;=Y4862,Y4862&lt;107),VLOOKUP($W4862,日射量と図３!$E$6:$G$34,3,TRUE),IF(AND(107&lt;=Y4862,Y4862&lt;143),VLOOKUP($W4862,日射量と図３!$E$6:$H$34,4,TRUE),VLOOKUP($W4862,日射量と図３!$E$6:$I$34,5,TRUE))))))</f>
        <v/>
      </c>
      <c r="AB4862" s="4" t="str">
        <f>IF($V4862="","",IF(Z4862&lt;36,0,IF(AND(36&lt;=Z4862,Z4862&lt;71),VLOOKUP($W4862,日射量と図３!$E$6:$F$34,2,TRUE),IF(AND(71&lt;=Z4862,Z4862&lt;107),VLOOKUP($W4862,日射量と図３!$E$6:$G$34,3,TRUE),IF(AND(107&lt;=Z4862,Z4862&lt;143),VLOOKUP($W4862,日射量と図３!$E$6:$H$34,4,TRUE),VLOOKUP($W4862,日射量と図３!$E$6:$I$34,5,TRUE))))))</f>
        <v/>
      </c>
      <c r="AC4862" s="382" t="str">
        <f t="shared" si="917"/>
        <v/>
      </c>
      <c r="AD4862" s="382" t="str">
        <f t="shared" si="918"/>
        <v/>
      </c>
    </row>
    <row r="4863" spans="11:30" ht="13.5" customHeight="1">
      <c r="K4863" s="4">
        <f t="shared" si="910"/>
        <v>12</v>
      </c>
      <c r="L4863" s="34">
        <v>43454</v>
      </c>
      <c r="M4863" s="4">
        <v>203</v>
      </c>
      <c r="N4863" s="4">
        <v>12</v>
      </c>
      <c r="O4863" s="31">
        <v>0.45833333333333331</v>
      </c>
      <c r="P4863" s="35">
        <v>7.5299999999999994</v>
      </c>
      <c r="Q4863" s="36">
        <f t="shared" si="911"/>
        <v>12</v>
      </c>
      <c r="R4863" s="4">
        <f t="shared" si="912"/>
        <v>4.4700000000000006</v>
      </c>
      <c r="S4863" s="31">
        <f t="shared" si="915"/>
        <v>0.20944444444444443</v>
      </c>
      <c r="T4863" s="31">
        <f t="shared" si="916"/>
        <v>0.77601851851851855</v>
      </c>
      <c r="U4863" s="4">
        <f t="shared" si="914"/>
        <v>4.4700000000000006</v>
      </c>
      <c r="V4863" s="4" t="str">
        <f t="shared" si="921"/>
        <v/>
      </c>
      <c r="W4863" s="18" t="str">
        <f>IF(V4863="","",VLOOKUP(L4863,日射量と図３!$A$4:$C$368,3,TRUE)*238.85/100)</f>
        <v/>
      </c>
      <c r="X4863" s="4" t="str">
        <f t="shared" si="913"/>
        <v/>
      </c>
      <c r="Y4863" s="4" t="str">
        <f t="shared" si="919"/>
        <v/>
      </c>
      <c r="Z4863" s="4" t="str">
        <f t="shared" si="920"/>
        <v/>
      </c>
      <c r="AA4863" s="4" t="str">
        <f>IF($V4863="","",IF(Y4863&lt;36,0,IF(AND(36&lt;=Y4863,Y4863&lt;71),VLOOKUP($W4863,日射量と図３!$E$6:$F$34,2,TRUE),IF(AND(71&lt;=Y4863,Y4863&lt;107),VLOOKUP($W4863,日射量と図３!$E$6:$G$34,3,TRUE),IF(AND(107&lt;=Y4863,Y4863&lt;143),VLOOKUP($W4863,日射量と図３!$E$6:$H$34,4,TRUE),VLOOKUP($W4863,日射量と図３!$E$6:$I$34,5,TRUE))))))</f>
        <v/>
      </c>
      <c r="AB4863" s="4" t="str">
        <f>IF($V4863="","",IF(Z4863&lt;36,0,IF(AND(36&lt;=Z4863,Z4863&lt;71),VLOOKUP($W4863,日射量と図３!$E$6:$F$34,2,TRUE),IF(AND(71&lt;=Z4863,Z4863&lt;107),VLOOKUP($W4863,日射量と図３!$E$6:$G$34,3,TRUE),IF(AND(107&lt;=Z4863,Z4863&lt;143),VLOOKUP($W4863,日射量と図３!$E$6:$H$34,4,TRUE),VLOOKUP($W4863,日射量と図３!$E$6:$I$34,5,TRUE))))))</f>
        <v/>
      </c>
      <c r="AC4863" s="382" t="str">
        <f t="shared" si="917"/>
        <v/>
      </c>
      <c r="AD4863" s="382" t="str">
        <f t="shared" si="918"/>
        <v/>
      </c>
    </row>
    <row r="4864" spans="11:30" ht="13.5" customHeight="1">
      <c r="K4864" s="4">
        <f t="shared" si="910"/>
        <v>12</v>
      </c>
      <c r="L4864" s="34">
        <v>43454</v>
      </c>
      <c r="M4864" s="4">
        <v>203</v>
      </c>
      <c r="N4864" s="4">
        <v>13</v>
      </c>
      <c r="O4864" s="31">
        <v>0.5</v>
      </c>
      <c r="P4864" s="35">
        <v>8.26</v>
      </c>
      <c r="Q4864" s="36">
        <f t="shared" si="911"/>
        <v>12</v>
      </c>
      <c r="R4864" s="4">
        <f t="shared" si="912"/>
        <v>3.74</v>
      </c>
      <c r="S4864" s="31">
        <f t="shared" si="915"/>
        <v>0.20944444444444443</v>
      </c>
      <c r="T4864" s="31">
        <f t="shared" si="916"/>
        <v>0.77601851851851855</v>
      </c>
      <c r="U4864" s="4">
        <f t="shared" si="914"/>
        <v>3.74</v>
      </c>
      <c r="V4864" s="4" t="str">
        <f t="shared" si="921"/>
        <v/>
      </c>
      <c r="W4864" s="18" t="str">
        <f>IF(V4864="","",VLOOKUP(L4864,日射量と図３!$A$4:$C$368,3,TRUE)*238.85/100)</f>
        <v/>
      </c>
      <c r="X4864" s="4" t="str">
        <f t="shared" si="913"/>
        <v/>
      </c>
      <c r="Y4864" s="4" t="str">
        <f t="shared" si="919"/>
        <v/>
      </c>
      <c r="Z4864" s="4" t="str">
        <f t="shared" si="920"/>
        <v/>
      </c>
      <c r="AA4864" s="4" t="str">
        <f>IF($V4864="","",IF(Y4864&lt;36,0,IF(AND(36&lt;=Y4864,Y4864&lt;71),VLOOKUP($W4864,日射量と図３!$E$6:$F$34,2,TRUE),IF(AND(71&lt;=Y4864,Y4864&lt;107),VLOOKUP($W4864,日射量と図３!$E$6:$G$34,3,TRUE),IF(AND(107&lt;=Y4864,Y4864&lt;143),VLOOKUP($W4864,日射量と図３!$E$6:$H$34,4,TRUE),VLOOKUP($W4864,日射量と図３!$E$6:$I$34,5,TRUE))))))</f>
        <v/>
      </c>
      <c r="AB4864" s="4" t="str">
        <f>IF($V4864="","",IF(Z4864&lt;36,0,IF(AND(36&lt;=Z4864,Z4864&lt;71),VLOOKUP($W4864,日射量と図３!$E$6:$F$34,2,TRUE),IF(AND(71&lt;=Z4864,Z4864&lt;107),VLOOKUP($W4864,日射量と図３!$E$6:$G$34,3,TRUE),IF(AND(107&lt;=Z4864,Z4864&lt;143),VLOOKUP($W4864,日射量と図３!$E$6:$H$34,4,TRUE),VLOOKUP($W4864,日射量と図３!$E$6:$I$34,5,TRUE))))))</f>
        <v/>
      </c>
      <c r="AC4864" s="382" t="str">
        <f t="shared" si="917"/>
        <v/>
      </c>
      <c r="AD4864" s="382" t="str">
        <f t="shared" si="918"/>
        <v/>
      </c>
    </row>
    <row r="4865" spans="11:30" ht="13.5" customHeight="1">
      <c r="K4865" s="4">
        <f t="shared" si="910"/>
        <v>12</v>
      </c>
      <c r="L4865" s="34">
        <v>43454</v>
      </c>
      <c r="M4865" s="4">
        <v>203</v>
      </c>
      <c r="N4865" s="4">
        <v>14</v>
      </c>
      <c r="O4865" s="31">
        <v>0.54166666666666663</v>
      </c>
      <c r="P4865" s="35">
        <v>8.8800000000000008</v>
      </c>
      <c r="Q4865" s="36">
        <f t="shared" si="911"/>
        <v>12</v>
      </c>
      <c r="R4865" s="4">
        <f t="shared" si="912"/>
        <v>3.1199999999999992</v>
      </c>
      <c r="S4865" s="31">
        <f t="shared" si="915"/>
        <v>0.20944444444444443</v>
      </c>
      <c r="T4865" s="31">
        <f t="shared" si="916"/>
        <v>0.77601851851851855</v>
      </c>
      <c r="U4865" s="4">
        <f t="shared" si="914"/>
        <v>3.1199999999999992</v>
      </c>
      <c r="V4865" s="4" t="str">
        <f t="shared" si="921"/>
        <v/>
      </c>
      <c r="W4865" s="18" t="str">
        <f>IF(V4865="","",VLOOKUP(L4865,日射量と図３!$A$4:$C$368,3,TRUE)*238.85/100)</f>
        <v/>
      </c>
      <c r="X4865" s="4" t="str">
        <f t="shared" si="913"/>
        <v/>
      </c>
      <c r="Y4865" s="4" t="str">
        <f t="shared" si="919"/>
        <v/>
      </c>
      <c r="Z4865" s="4" t="str">
        <f t="shared" si="920"/>
        <v/>
      </c>
      <c r="AA4865" s="4" t="str">
        <f>IF($V4865="","",IF(Y4865&lt;36,0,IF(AND(36&lt;=Y4865,Y4865&lt;71),VLOOKUP($W4865,日射量と図３!$E$6:$F$34,2,TRUE),IF(AND(71&lt;=Y4865,Y4865&lt;107),VLOOKUP($W4865,日射量と図３!$E$6:$G$34,3,TRUE),IF(AND(107&lt;=Y4865,Y4865&lt;143),VLOOKUP($W4865,日射量と図３!$E$6:$H$34,4,TRUE),VLOOKUP($W4865,日射量と図３!$E$6:$I$34,5,TRUE))))))</f>
        <v/>
      </c>
      <c r="AB4865" s="4" t="str">
        <f>IF($V4865="","",IF(Z4865&lt;36,0,IF(AND(36&lt;=Z4865,Z4865&lt;71),VLOOKUP($W4865,日射量と図３!$E$6:$F$34,2,TRUE),IF(AND(71&lt;=Z4865,Z4865&lt;107),VLOOKUP($W4865,日射量と図３!$E$6:$G$34,3,TRUE),IF(AND(107&lt;=Z4865,Z4865&lt;143),VLOOKUP($W4865,日射量と図３!$E$6:$H$34,4,TRUE),VLOOKUP($W4865,日射量と図３!$E$6:$I$34,5,TRUE))))))</f>
        <v/>
      </c>
      <c r="AC4865" s="382" t="str">
        <f t="shared" si="917"/>
        <v/>
      </c>
      <c r="AD4865" s="382" t="str">
        <f t="shared" si="918"/>
        <v/>
      </c>
    </row>
    <row r="4866" spans="11:30" ht="13.5" customHeight="1">
      <c r="K4866" s="4">
        <f t="shared" si="910"/>
        <v>12</v>
      </c>
      <c r="L4866" s="34">
        <v>43454</v>
      </c>
      <c r="M4866" s="4">
        <v>203</v>
      </c>
      <c r="N4866" s="4">
        <v>15</v>
      </c>
      <c r="O4866" s="31">
        <v>0.58333333333333337</v>
      </c>
      <c r="P4866" s="35">
        <v>9.2800000000000011</v>
      </c>
      <c r="Q4866" s="36">
        <f t="shared" si="911"/>
        <v>12</v>
      </c>
      <c r="R4866" s="4">
        <f t="shared" si="912"/>
        <v>2.7199999999999989</v>
      </c>
      <c r="S4866" s="31">
        <f t="shared" si="915"/>
        <v>0.20944444444444443</v>
      </c>
      <c r="T4866" s="31">
        <f t="shared" si="916"/>
        <v>0.77601851851851855</v>
      </c>
      <c r="U4866" s="4">
        <f t="shared" si="914"/>
        <v>2.7199999999999989</v>
      </c>
      <c r="V4866" s="4" t="str">
        <f t="shared" si="921"/>
        <v/>
      </c>
      <c r="W4866" s="18" t="str">
        <f>IF(V4866="","",VLOOKUP(L4866,日射量と図３!$A$4:$C$368,3,TRUE)*238.85/100)</f>
        <v/>
      </c>
      <c r="X4866" s="4" t="str">
        <f t="shared" si="913"/>
        <v/>
      </c>
      <c r="Y4866" s="4" t="str">
        <f t="shared" si="919"/>
        <v/>
      </c>
      <c r="Z4866" s="4" t="str">
        <f t="shared" si="920"/>
        <v/>
      </c>
      <c r="AA4866" s="4" t="str">
        <f>IF($V4866="","",IF(Y4866&lt;36,0,IF(AND(36&lt;=Y4866,Y4866&lt;71),VLOOKUP($W4866,日射量と図３!$E$6:$F$34,2,TRUE),IF(AND(71&lt;=Y4866,Y4866&lt;107),VLOOKUP($W4866,日射量と図３!$E$6:$G$34,3,TRUE),IF(AND(107&lt;=Y4866,Y4866&lt;143),VLOOKUP($W4866,日射量と図３!$E$6:$H$34,4,TRUE),VLOOKUP($W4866,日射量と図３!$E$6:$I$34,5,TRUE))))))</f>
        <v/>
      </c>
      <c r="AB4866" s="4" t="str">
        <f>IF($V4866="","",IF(Z4866&lt;36,0,IF(AND(36&lt;=Z4866,Z4866&lt;71),VLOOKUP($W4866,日射量と図３!$E$6:$F$34,2,TRUE),IF(AND(71&lt;=Z4866,Z4866&lt;107),VLOOKUP($W4866,日射量と図３!$E$6:$G$34,3,TRUE),IF(AND(107&lt;=Z4866,Z4866&lt;143),VLOOKUP($W4866,日射量と図３!$E$6:$H$34,4,TRUE),VLOOKUP($W4866,日射量と図３!$E$6:$I$34,5,TRUE))))))</f>
        <v/>
      </c>
      <c r="AC4866" s="382" t="str">
        <f t="shared" si="917"/>
        <v/>
      </c>
      <c r="AD4866" s="382" t="str">
        <f t="shared" si="918"/>
        <v/>
      </c>
    </row>
    <row r="4867" spans="11:30" ht="13.5" customHeight="1">
      <c r="K4867" s="4">
        <f t="shared" si="910"/>
        <v>12</v>
      </c>
      <c r="L4867" s="34">
        <v>43454</v>
      </c>
      <c r="M4867" s="4">
        <v>203</v>
      </c>
      <c r="N4867" s="4">
        <v>16</v>
      </c>
      <c r="O4867" s="31">
        <v>0.625</v>
      </c>
      <c r="P4867" s="35">
        <v>9.1900000000000013</v>
      </c>
      <c r="Q4867" s="36">
        <f t="shared" si="911"/>
        <v>16</v>
      </c>
      <c r="R4867" s="4">
        <f t="shared" si="912"/>
        <v>6.8099999999999987</v>
      </c>
      <c r="S4867" s="31">
        <f t="shared" si="915"/>
        <v>0.20944444444444443</v>
      </c>
      <c r="T4867" s="31">
        <f t="shared" si="916"/>
        <v>0.77601851851851855</v>
      </c>
      <c r="U4867" s="4">
        <f t="shared" si="914"/>
        <v>6.8099999999999987</v>
      </c>
      <c r="V4867" s="4" t="str">
        <f t="shared" si="921"/>
        <v/>
      </c>
      <c r="W4867" s="18" t="str">
        <f>IF(V4867="","",VLOOKUP(L4867,日射量と図３!$A$4:$C$368,3,TRUE)*238.85/100)</f>
        <v/>
      </c>
      <c r="X4867" s="4" t="str">
        <f t="shared" si="913"/>
        <v/>
      </c>
      <c r="Y4867" s="4" t="str">
        <f t="shared" si="919"/>
        <v/>
      </c>
      <c r="Z4867" s="4" t="str">
        <f t="shared" si="920"/>
        <v/>
      </c>
      <c r="AA4867" s="4" t="str">
        <f>IF($V4867="","",IF(Y4867&lt;36,0,IF(AND(36&lt;=Y4867,Y4867&lt;71),VLOOKUP($W4867,日射量と図３!$E$6:$F$34,2,TRUE),IF(AND(71&lt;=Y4867,Y4867&lt;107),VLOOKUP($W4867,日射量と図３!$E$6:$G$34,3,TRUE),IF(AND(107&lt;=Y4867,Y4867&lt;143),VLOOKUP($W4867,日射量と図３!$E$6:$H$34,4,TRUE),VLOOKUP($W4867,日射量と図３!$E$6:$I$34,5,TRUE))))))</f>
        <v/>
      </c>
      <c r="AB4867" s="4" t="str">
        <f>IF($V4867="","",IF(Z4867&lt;36,0,IF(AND(36&lt;=Z4867,Z4867&lt;71),VLOOKUP($W4867,日射量と図３!$E$6:$F$34,2,TRUE),IF(AND(71&lt;=Z4867,Z4867&lt;107),VLOOKUP($W4867,日射量と図３!$E$6:$G$34,3,TRUE),IF(AND(107&lt;=Z4867,Z4867&lt;143),VLOOKUP($W4867,日射量と図３!$E$6:$H$34,4,TRUE),VLOOKUP($W4867,日射量と図３!$E$6:$I$34,5,TRUE))))))</f>
        <v/>
      </c>
      <c r="AC4867" s="382" t="str">
        <f t="shared" si="917"/>
        <v/>
      </c>
      <c r="AD4867" s="382" t="str">
        <f t="shared" si="918"/>
        <v/>
      </c>
    </row>
    <row r="4868" spans="11:30" ht="13.5" customHeight="1">
      <c r="K4868" s="4">
        <f t="shared" si="910"/>
        <v>12</v>
      </c>
      <c r="L4868" s="34">
        <v>43454</v>
      </c>
      <c r="M4868" s="4">
        <v>203</v>
      </c>
      <c r="N4868" s="4">
        <v>17</v>
      </c>
      <c r="O4868" s="31">
        <v>0.66666666666666663</v>
      </c>
      <c r="P4868" s="35">
        <v>8.7899999999999991</v>
      </c>
      <c r="Q4868" s="36">
        <f t="shared" si="911"/>
        <v>16</v>
      </c>
      <c r="R4868" s="4">
        <f t="shared" si="912"/>
        <v>7.2100000000000009</v>
      </c>
      <c r="S4868" s="31">
        <f t="shared" si="915"/>
        <v>0.20944444444444443</v>
      </c>
      <c r="T4868" s="31">
        <f t="shared" si="916"/>
        <v>0.77601851851851855</v>
      </c>
      <c r="U4868" s="4">
        <f t="shared" si="914"/>
        <v>7.2100000000000009</v>
      </c>
      <c r="V4868" s="4" t="str">
        <f t="shared" si="921"/>
        <v/>
      </c>
      <c r="W4868" s="18" t="str">
        <f>IF(V4868="","",VLOOKUP(L4868,日射量と図３!$A$4:$C$368,3,TRUE)*238.85/100)</f>
        <v/>
      </c>
      <c r="X4868" s="4" t="str">
        <f t="shared" si="913"/>
        <v/>
      </c>
      <c r="Y4868" s="4" t="str">
        <f t="shared" si="919"/>
        <v/>
      </c>
      <c r="Z4868" s="4" t="str">
        <f t="shared" si="920"/>
        <v/>
      </c>
      <c r="AA4868" s="4" t="str">
        <f>IF($V4868="","",IF(Y4868&lt;36,0,IF(AND(36&lt;=Y4868,Y4868&lt;71),VLOOKUP($W4868,日射量と図３!$E$6:$F$34,2,TRUE),IF(AND(71&lt;=Y4868,Y4868&lt;107),VLOOKUP($W4868,日射量と図３!$E$6:$G$34,3,TRUE),IF(AND(107&lt;=Y4868,Y4868&lt;143),VLOOKUP($W4868,日射量と図３!$E$6:$H$34,4,TRUE),VLOOKUP($W4868,日射量と図３!$E$6:$I$34,5,TRUE))))))</f>
        <v/>
      </c>
      <c r="AB4868" s="4" t="str">
        <f>IF($V4868="","",IF(Z4868&lt;36,0,IF(AND(36&lt;=Z4868,Z4868&lt;71),VLOOKUP($W4868,日射量と図３!$E$6:$F$34,2,TRUE),IF(AND(71&lt;=Z4868,Z4868&lt;107),VLOOKUP($W4868,日射量と図３!$E$6:$G$34,3,TRUE),IF(AND(107&lt;=Z4868,Z4868&lt;143),VLOOKUP($W4868,日射量と図３!$E$6:$H$34,4,TRUE),VLOOKUP($W4868,日射量と図３!$E$6:$I$34,5,TRUE))))))</f>
        <v/>
      </c>
      <c r="AC4868" s="382" t="str">
        <f t="shared" si="917"/>
        <v/>
      </c>
      <c r="AD4868" s="382" t="str">
        <f t="shared" si="918"/>
        <v/>
      </c>
    </row>
    <row r="4869" spans="11:30" ht="13.5" customHeight="1">
      <c r="K4869" s="4">
        <f t="shared" ref="K4869:K4932" si="922">MONTH(L4869)</f>
        <v>12</v>
      </c>
      <c r="L4869" s="34">
        <v>43454</v>
      </c>
      <c r="M4869" s="4">
        <v>203</v>
      </c>
      <c r="N4869" s="4">
        <v>18</v>
      </c>
      <c r="O4869" s="31">
        <v>0.70833333333333337</v>
      </c>
      <c r="P4869" s="35">
        <v>8.09</v>
      </c>
      <c r="Q4869" s="36">
        <f t="shared" ref="Q4869:Q4932" si="923">IF(O4869&lt;$B$15,$D$14,IF(O4869&lt;$B$16,$D$15,IF(O4869&lt;$B$17,$D$16,IF(O4869&lt;$B$18,$D$17,IF(O4869&lt;$B$19,$D$18,$D$19)))))</f>
        <v>16</v>
      </c>
      <c r="R4869" s="4">
        <f t="shared" ref="R4869:R4932" si="924">IF(Q4869-P4869&gt;0,Q4869-P4869,0)</f>
        <v>7.91</v>
      </c>
      <c r="S4869" s="31">
        <f t="shared" si="915"/>
        <v>0.20944444444444443</v>
      </c>
      <c r="T4869" s="31">
        <f t="shared" si="916"/>
        <v>0.77601851851851855</v>
      </c>
      <c r="U4869" s="4">
        <f t="shared" si="914"/>
        <v>7.91</v>
      </c>
      <c r="V4869" s="4" t="str">
        <f t="shared" si="921"/>
        <v/>
      </c>
      <c r="W4869" s="18" t="str">
        <f>IF(V4869="","",VLOOKUP(L4869,日射量と図３!$A$4:$C$368,3,TRUE)*238.85/100)</f>
        <v/>
      </c>
      <c r="X4869" s="4" t="str">
        <f t="shared" ref="X4869:X4932" si="925">IF(V4869="","",VLOOKUP(K4869,$AF$38:$AJ$49,5,TRUE))</f>
        <v/>
      </c>
      <c r="Y4869" s="4" t="str">
        <f t="shared" si="919"/>
        <v/>
      </c>
      <c r="Z4869" s="4" t="str">
        <f t="shared" si="920"/>
        <v/>
      </c>
      <c r="AA4869" s="4" t="str">
        <f>IF($V4869="","",IF(Y4869&lt;36,0,IF(AND(36&lt;=Y4869,Y4869&lt;71),VLOOKUP($W4869,日射量と図３!$E$6:$F$34,2,TRUE),IF(AND(71&lt;=Y4869,Y4869&lt;107),VLOOKUP($W4869,日射量と図３!$E$6:$G$34,3,TRUE),IF(AND(107&lt;=Y4869,Y4869&lt;143),VLOOKUP($W4869,日射量と図３!$E$6:$H$34,4,TRUE),VLOOKUP($W4869,日射量と図３!$E$6:$I$34,5,TRUE))))))</f>
        <v/>
      </c>
      <c r="AB4869" s="4" t="str">
        <f>IF($V4869="","",IF(Z4869&lt;36,0,IF(AND(36&lt;=Z4869,Z4869&lt;71),VLOOKUP($W4869,日射量と図３!$E$6:$F$34,2,TRUE),IF(AND(71&lt;=Z4869,Z4869&lt;107),VLOOKUP($W4869,日射量と図３!$E$6:$G$34,3,TRUE),IF(AND(107&lt;=Z4869,Z4869&lt;143),VLOOKUP($W4869,日射量と図３!$E$6:$H$34,4,TRUE),VLOOKUP($W4869,日射量と図３!$E$6:$I$34,5,TRUE))))))</f>
        <v/>
      </c>
      <c r="AC4869" s="382" t="str">
        <f t="shared" si="917"/>
        <v/>
      </c>
      <c r="AD4869" s="382" t="str">
        <f t="shared" si="918"/>
        <v/>
      </c>
    </row>
    <row r="4870" spans="11:30" ht="13.5" customHeight="1">
      <c r="K4870" s="4">
        <f t="shared" si="922"/>
        <v>12</v>
      </c>
      <c r="L4870" s="34">
        <v>43454</v>
      </c>
      <c r="M4870" s="4">
        <v>203</v>
      </c>
      <c r="N4870" s="4">
        <v>19</v>
      </c>
      <c r="O4870" s="31">
        <v>0.75</v>
      </c>
      <c r="P4870" s="35">
        <v>7.410000000000001</v>
      </c>
      <c r="Q4870" s="36">
        <f t="shared" si="923"/>
        <v>16</v>
      </c>
      <c r="R4870" s="4">
        <f t="shared" si="924"/>
        <v>8.59</v>
      </c>
      <c r="S4870" s="31">
        <f t="shared" si="915"/>
        <v>0.20944444444444443</v>
      </c>
      <c r="T4870" s="31">
        <f t="shared" si="916"/>
        <v>0.77601851851851855</v>
      </c>
      <c r="U4870" s="4">
        <f t="shared" si="914"/>
        <v>8.59</v>
      </c>
      <c r="V4870" s="4" t="str">
        <f t="shared" si="921"/>
        <v/>
      </c>
      <c r="W4870" s="18" t="str">
        <f>IF(V4870="","",VLOOKUP(L4870,日射量と図３!$A$4:$C$368,3,TRUE)*238.85/100)</f>
        <v/>
      </c>
      <c r="X4870" s="4" t="str">
        <f t="shared" si="925"/>
        <v/>
      </c>
      <c r="Y4870" s="4" t="str">
        <f t="shared" si="919"/>
        <v/>
      </c>
      <c r="Z4870" s="4" t="str">
        <f t="shared" si="920"/>
        <v/>
      </c>
      <c r="AA4870" s="4" t="str">
        <f>IF($V4870="","",IF(Y4870&lt;36,0,IF(AND(36&lt;=Y4870,Y4870&lt;71),VLOOKUP($W4870,日射量と図３!$E$6:$F$34,2,TRUE),IF(AND(71&lt;=Y4870,Y4870&lt;107),VLOOKUP($W4870,日射量と図３!$E$6:$G$34,3,TRUE),IF(AND(107&lt;=Y4870,Y4870&lt;143),VLOOKUP($W4870,日射量と図３!$E$6:$H$34,4,TRUE),VLOOKUP($W4870,日射量と図３!$E$6:$I$34,5,TRUE))))))</f>
        <v/>
      </c>
      <c r="AB4870" s="4" t="str">
        <f>IF($V4870="","",IF(Z4870&lt;36,0,IF(AND(36&lt;=Z4870,Z4870&lt;71),VLOOKUP($W4870,日射量と図３!$E$6:$F$34,2,TRUE),IF(AND(71&lt;=Z4870,Z4870&lt;107),VLOOKUP($W4870,日射量と図３!$E$6:$G$34,3,TRUE),IF(AND(107&lt;=Z4870,Z4870&lt;143),VLOOKUP($W4870,日射量と図３!$E$6:$H$34,4,TRUE),VLOOKUP($W4870,日射量と図３!$E$6:$I$34,5,TRUE))))))</f>
        <v/>
      </c>
      <c r="AC4870" s="382" t="str">
        <f t="shared" si="917"/>
        <v/>
      </c>
      <c r="AD4870" s="382" t="str">
        <f t="shared" si="918"/>
        <v/>
      </c>
    </row>
    <row r="4871" spans="11:30" ht="13.5" customHeight="1">
      <c r="K4871" s="4">
        <f t="shared" si="922"/>
        <v>12</v>
      </c>
      <c r="L4871" s="34">
        <v>43454</v>
      </c>
      <c r="M4871" s="4">
        <v>203</v>
      </c>
      <c r="N4871" s="4">
        <v>20</v>
      </c>
      <c r="O4871" s="31">
        <v>0.79166666666666663</v>
      </c>
      <c r="P4871" s="35">
        <v>7.160000000000001</v>
      </c>
      <c r="Q4871" s="36">
        <f t="shared" si="923"/>
        <v>16</v>
      </c>
      <c r="R4871" s="4">
        <f t="shared" si="924"/>
        <v>8.84</v>
      </c>
      <c r="S4871" s="31">
        <f t="shared" si="915"/>
        <v>0.20944444444444443</v>
      </c>
      <c r="T4871" s="31">
        <f t="shared" si="916"/>
        <v>0.77601851851851855</v>
      </c>
      <c r="U4871" s="4">
        <f t="shared" si="914"/>
        <v>0</v>
      </c>
      <c r="V4871" s="4" t="str">
        <f t="shared" si="921"/>
        <v/>
      </c>
      <c r="W4871" s="18" t="str">
        <f>IF(V4871="","",VLOOKUP(L4871,日射量と図３!$A$4:$C$368,3,TRUE)*238.85/100)</f>
        <v/>
      </c>
      <c r="X4871" s="4" t="str">
        <f t="shared" si="925"/>
        <v/>
      </c>
      <c r="Y4871" s="4" t="str">
        <f t="shared" si="919"/>
        <v/>
      </c>
      <c r="Z4871" s="4" t="str">
        <f t="shared" si="920"/>
        <v/>
      </c>
      <c r="AA4871" s="4" t="str">
        <f>IF($V4871="","",IF(Y4871&lt;36,0,IF(AND(36&lt;=Y4871,Y4871&lt;71),VLOOKUP($W4871,日射量と図３!$E$6:$F$34,2,TRUE),IF(AND(71&lt;=Y4871,Y4871&lt;107),VLOOKUP($W4871,日射量と図３!$E$6:$G$34,3,TRUE),IF(AND(107&lt;=Y4871,Y4871&lt;143),VLOOKUP($W4871,日射量と図３!$E$6:$H$34,4,TRUE),VLOOKUP($W4871,日射量と図３!$E$6:$I$34,5,TRUE))))))</f>
        <v/>
      </c>
      <c r="AB4871" s="4" t="str">
        <f>IF($V4871="","",IF(Z4871&lt;36,0,IF(AND(36&lt;=Z4871,Z4871&lt;71),VLOOKUP($W4871,日射量と図３!$E$6:$F$34,2,TRUE),IF(AND(71&lt;=Z4871,Z4871&lt;107),VLOOKUP($W4871,日射量と図３!$E$6:$G$34,3,TRUE),IF(AND(107&lt;=Z4871,Z4871&lt;143),VLOOKUP($W4871,日射量と図３!$E$6:$H$34,4,TRUE),VLOOKUP($W4871,日射量と図３!$E$6:$I$34,5,TRUE))))))</f>
        <v/>
      </c>
      <c r="AC4871" s="382" t="str">
        <f t="shared" si="917"/>
        <v/>
      </c>
      <c r="AD4871" s="382" t="str">
        <f t="shared" si="918"/>
        <v/>
      </c>
    </row>
    <row r="4872" spans="11:30" ht="13.5" customHeight="1">
      <c r="K4872" s="4">
        <f t="shared" si="922"/>
        <v>12</v>
      </c>
      <c r="L4872" s="34">
        <v>43454</v>
      </c>
      <c r="M4872" s="4">
        <v>203</v>
      </c>
      <c r="N4872" s="4">
        <v>21</v>
      </c>
      <c r="O4872" s="31">
        <v>0.83333333333333337</v>
      </c>
      <c r="P4872" s="35">
        <v>7.07</v>
      </c>
      <c r="Q4872" s="36">
        <f t="shared" si="923"/>
        <v>16</v>
      </c>
      <c r="R4872" s="4">
        <f t="shared" si="924"/>
        <v>8.93</v>
      </c>
      <c r="S4872" s="31">
        <f t="shared" si="915"/>
        <v>0.20944444444444443</v>
      </c>
      <c r="T4872" s="31">
        <f t="shared" si="916"/>
        <v>0.77601851851851855</v>
      </c>
      <c r="U4872" s="4">
        <f t="shared" si="914"/>
        <v>0</v>
      </c>
      <c r="V4872" s="4" t="str">
        <f t="shared" si="921"/>
        <v/>
      </c>
      <c r="W4872" s="18" t="str">
        <f>IF(V4872="","",VLOOKUP(L4872,日射量と図３!$A$4:$C$368,3,TRUE)*238.85/100)</f>
        <v/>
      </c>
      <c r="X4872" s="4" t="str">
        <f t="shared" si="925"/>
        <v/>
      </c>
      <c r="Y4872" s="4" t="str">
        <f t="shared" si="919"/>
        <v/>
      </c>
      <c r="Z4872" s="4" t="str">
        <f t="shared" si="920"/>
        <v/>
      </c>
      <c r="AA4872" s="4" t="str">
        <f>IF($V4872="","",IF(Y4872&lt;36,0,IF(AND(36&lt;=Y4872,Y4872&lt;71),VLOOKUP($W4872,日射量と図３!$E$6:$F$34,2,TRUE),IF(AND(71&lt;=Y4872,Y4872&lt;107),VLOOKUP($W4872,日射量と図３!$E$6:$G$34,3,TRUE),IF(AND(107&lt;=Y4872,Y4872&lt;143),VLOOKUP($W4872,日射量と図３!$E$6:$H$34,4,TRUE),VLOOKUP($W4872,日射量と図３!$E$6:$I$34,5,TRUE))))))</f>
        <v/>
      </c>
      <c r="AB4872" s="4" t="str">
        <f>IF($V4872="","",IF(Z4872&lt;36,0,IF(AND(36&lt;=Z4872,Z4872&lt;71),VLOOKUP($W4872,日射量と図３!$E$6:$F$34,2,TRUE),IF(AND(71&lt;=Z4872,Z4872&lt;107),VLOOKUP($W4872,日射量と図３!$E$6:$G$34,3,TRUE),IF(AND(107&lt;=Z4872,Z4872&lt;143),VLOOKUP($W4872,日射量と図３!$E$6:$H$34,4,TRUE),VLOOKUP($W4872,日射量と図３!$E$6:$I$34,5,TRUE))))))</f>
        <v/>
      </c>
      <c r="AC4872" s="382" t="str">
        <f t="shared" si="917"/>
        <v/>
      </c>
      <c r="AD4872" s="382" t="str">
        <f t="shared" si="918"/>
        <v/>
      </c>
    </row>
    <row r="4873" spans="11:30" ht="13.5" customHeight="1">
      <c r="K4873" s="4">
        <f t="shared" si="922"/>
        <v>12</v>
      </c>
      <c r="L4873" s="34">
        <v>43454</v>
      </c>
      <c r="M4873" s="4">
        <v>203</v>
      </c>
      <c r="N4873" s="4">
        <v>22</v>
      </c>
      <c r="O4873" s="31">
        <v>0.875</v>
      </c>
      <c r="P4873" s="35">
        <v>6.4300000000000015</v>
      </c>
      <c r="Q4873" s="36">
        <f t="shared" si="923"/>
        <v>16</v>
      </c>
      <c r="R4873" s="4">
        <f t="shared" si="924"/>
        <v>9.5699999999999985</v>
      </c>
      <c r="S4873" s="31">
        <f t="shared" si="915"/>
        <v>0.20944444444444443</v>
      </c>
      <c r="T4873" s="31">
        <f t="shared" si="916"/>
        <v>0.77601851851851855</v>
      </c>
      <c r="U4873" s="4">
        <f t="shared" si="914"/>
        <v>0</v>
      </c>
      <c r="V4873" s="4" t="str">
        <f t="shared" si="921"/>
        <v/>
      </c>
      <c r="W4873" s="18" t="str">
        <f>IF(V4873="","",VLOOKUP(L4873,日射量と図３!$A$4:$C$368,3,TRUE)*238.85/100)</f>
        <v/>
      </c>
      <c r="X4873" s="4" t="str">
        <f t="shared" si="925"/>
        <v/>
      </c>
      <c r="Y4873" s="4" t="str">
        <f t="shared" si="919"/>
        <v/>
      </c>
      <c r="Z4873" s="4" t="str">
        <f t="shared" si="920"/>
        <v/>
      </c>
      <c r="AA4873" s="4" t="str">
        <f>IF($V4873="","",IF(Y4873&lt;36,0,IF(AND(36&lt;=Y4873,Y4873&lt;71),VLOOKUP($W4873,日射量と図３!$E$6:$F$34,2,TRUE),IF(AND(71&lt;=Y4873,Y4873&lt;107),VLOOKUP($W4873,日射量と図３!$E$6:$G$34,3,TRUE),IF(AND(107&lt;=Y4873,Y4873&lt;143),VLOOKUP($W4873,日射量と図３!$E$6:$H$34,4,TRUE),VLOOKUP($W4873,日射量と図３!$E$6:$I$34,5,TRUE))))))</f>
        <v/>
      </c>
      <c r="AB4873" s="4" t="str">
        <f>IF($V4873="","",IF(Z4873&lt;36,0,IF(AND(36&lt;=Z4873,Z4873&lt;71),VLOOKUP($W4873,日射量と図３!$E$6:$F$34,2,TRUE),IF(AND(71&lt;=Z4873,Z4873&lt;107),VLOOKUP($W4873,日射量と図３!$E$6:$G$34,3,TRUE),IF(AND(107&lt;=Z4873,Z4873&lt;143),VLOOKUP($W4873,日射量と図３!$E$6:$H$34,4,TRUE),VLOOKUP($W4873,日射量と図３!$E$6:$I$34,5,TRUE))))))</f>
        <v/>
      </c>
      <c r="AC4873" s="382" t="str">
        <f t="shared" si="917"/>
        <v/>
      </c>
      <c r="AD4873" s="382" t="str">
        <f t="shared" si="918"/>
        <v/>
      </c>
    </row>
    <row r="4874" spans="11:30" ht="13.5" customHeight="1">
      <c r="K4874" s="4">
        <f t="shared" si="922"/>
        <v>12</v>
      </c>
      <c r="L4874" s="34">
        <v>43454</v>
      </c>
      <c r="M4874" s="4">
        <v>203</v>
      </c>
      <c r="N4874" s="4">
        <v>23</v>
      </c>
      <c r="O4874" s="31">
        <v>0.91666666666666663</v>
      </c>
      <c r="P4874" s="35">
        <v>6.26</v>
      </c>
      <c r="Q4874" s="36">
        <f t="shared" si="923"/>
        <v>13</v>
      </c>
      <c r="R4874" s="4">
        <f t="shared" si="924"/>
        <v>6.74</v>
      </c>
      <c r="S4874" s="31">
        <f t="shared" si="915"/>
        <v>0.20944444444444443</v>
      </c>
      <c r="T4874" s="31">
        <f t="shared" si="916"/>
        <v>0.77601851851851855</v>
      </c>
      <c r="U4874" s="4">
        <f t="shared" si="914"/>
        <v>0</v>
      </c>
      <c r="V4874" s="4" t="str">
        <f t="shared" si="921"/>
        <v/>
      </c>
      <c r="W4874" s="18" t="str">
        <f>IF(V4874="","",VLOOKUP(L4874,日射量と図３!$A$4:$C$368,3,TRUE)*238.85/100)</f>
        <v/>
      </c>
      <c r="X4874" s="4" t="str">
        <f t="shared" si="925"/>
        <v/>
      </c>
      <c r="Y4874" s="4" t="str">
        <f t="shared" si="919"/>
        <v/>
      </c>
      <c r="Z4874" s="4" t="str">
        <f t="shared" si="920"/>
        <v/>
      </c>
      <c r="AA4874" s="4" t="str">
        <f>IF($V4874="","",IF(Y4874&lt;36,0,IF(AND(36&lt;=Y4874,Y4874&lt;71),VLOOKUP($W4874,日射量と図３!$E$6:$F$34,2,TRUE),IF(AND(71&lt;=Y4874,Y4874&lt;107),VLOOKUP($W4874,日射量と図３!$E$6:$G$34,3,TRUE),IF(AND(107&lt;=Y4874,Y4874&lt;143),VLOOKUP($W4874,日射量と図３!$E$6:$H$34,4,TRUE),VLOOKUP($W4874,日射量と図３!$E$6:$I$34,5,TRUE))))))</f>
        <v/>
      </c>
      <c r="AB4874" s="4" t="str">
        <f>IF($V4874="","",IF(Z4874&lt;36,0,IF(AND(36&lt;=Z4874,Z4874&lt;71),VLOOKUP($W4874,日射量と図３!$E$6:$F$34,2,TRUE),IF(AND(71&lt;=Z4874,Z4874&lt;107),VLOOKUP($W4874,日射量と図３!$E$6:$G$34,3,TRUE),IF(AND(107&lt;=Z4874,Z4874&lt;143),VLOOKUP($W4874,日射量と図３!$E$6:$H$34,4,TRUE),VLOOKUP($W4874,日射量と図３!$E$6:$I$34,5,TRUE))))))</f>
        <v/>
      </c>
      <c r="AC4874" s="382" t="str">
        <f t="shared" si="917"/>
        <v/>
      </c>
      <c r="AD4874" s="382" t="str">
        <f t="shared" si="918"/>
        <v/>
      </c>
    </row>
    <row r="4875" spans="11:30" ht="13.5" customHeight="1">
      <c r="K4875" s="4">
        <f t="shared" si="922"/>
        <v>12</v>
      </c>
      <c r="L4875" s="34">
        <v>43454</v>
      </c>
      <c r="M4875" s="4">
        <v>203</v>
      </c>
      <c r="N4875" s="4">
        <v>24</v>
      </c>
      <c r="O4875" s="31">
        <v>0.95833333333333337</v>
      </c>
      <c r="P4875" s="35">
        <v>5.88</v>
      </c>
      <c r="Q4875" s="36">
        <f t="shared" si="923"/>
        <v>13</v>
      </c>
      <c r="R4875" s="4">
        <f t="shared" si="924"/>
        <v>7.12</v>
      </c>
      <c r="S4875" s="31">
        <f t="shared" si="915"/>
        <v>0.20944444444444443</v>
      </c>
      <c r="T4875" s="31">
        <f t="shared" si="916"/>
        <v>0.77601851851851855</v>
      </c>
      <c r="U4875" s="4">
        <f t="shared" si="914"/>
        <v>0</v>
      </c>
      <c r="V4875" s="4" t="str">
        <f t="shared" si="921"/>
        <v/>
      </c>
      <c r="W4875" s="18" t="str">
        <f>IF(V4875="","",VLOOKUP(L4875,日射量と図３!$A$4:$C$368,3,TRUE)*238.85/100)</f>
        <v/>
      </c>
      <c r="X4875" s="4" t="str">
        <f t="shared" si="925"/>
        <v/>
      </c>
      <c r="Y4875" s="4" t="str">
        <f t="shared" si="919"/>
        <v/>
      </c>
      <c r="Z4875" s="4" t="str">
        <f t="shared" si="920"/>
        <v/>
      </c>
      <c r="AA4875" s="4" t="str">
        <f>IF($V4875="","",IF(Y4875&lt;36,0,IF(AND(36&lt;=Y4875,Y4875&lt;71),VLOOKUP($W4875,日射量と図３!$E$6:$F$34,2,TRUE),IF(AND(71&lt;=Y4875,Y4875&lt;107),VLOOKUP($W4875,日射量と図３!$E$6:$G$34,3,TRUE),IF(AND(107&lt;=Y4875,Y4875&lt;143),VLOOKUP($W4875,日射量と図３!$E$6:$H$34,4,TRUE),VLOOKUP($W4875,日射量と図３!$E$6:$I$34,5,TRUE))))))</f>
        <v/>
      </c>
      <c r="AB4875" s="4" t="str">
        <f>IF($V4875="","",IF(Z4875&lt;36,0,IF(AND(36&lt;=Z4875,Z4875&lt;71),VLOOKUP($W4875,日射量と図３!$E$6:$F$34,2,TRUE),IF(AND(71&lt;=Z4875,Z4875&lt;107),VLOOKUP($W4875,日射量と図３!$E$6:$G$34,3,TRUE),IF(AND(107&lt;=Z4875,Z4875&lt;143),VLOOKUP($W4875,日射量と図３!$E$6:$H$34,4,TRUE),VLOOKUP($W4875,日射量と図３!$E$6:$I$34,5,TRUE))))))</f>
        <v/>
      </c>
      <c r="AC4875" s="382" t="str">
        <f t="shared" si="917"/>
        <v/>
      </c>
      <c r="AD4875" s="382" t="str">
        <f t="shared" si="918"/>
        <v/>
      </c>
    </row>
    <row r="4876" spans="11:30" ht="13.5" customHeight="1">
      <c r="K4876" s="4">
        <f t="shared" si="922"/>
        <v>12</v>
      </c>
      <c r="L4876" s="34">
        <v>43455</v>
      </c>
      <c r="M4876" s="4">
        <v>204</v>
      </c>
      <c r="N4876" s="4">
        <v>1</v>
      </c>
      <c r="O4876" s="31">
        <v>0</v>
      </c>
      <c r="P4876" s="35">
        <v>5.67</v>
      </c>
      <c r="Q4876" s="36">
        <f t="shared" si="923"/>
        <v>13</v>
      </c>
      <c r="R4876" s="4">
        <f t="shared" si="924"/>
        <v>7.33</v>
      </c>
      <c r="S4876" s="31">
        <f t="shared" si="915"/>
        <v>0.20944444444444443</v>
      </c>
      <c r="T4876" s="31">
        <f t="shared" si="916"/>
        <v>0.77601851851851855</v>
      </c>
      <c r="U4876" s="4">
        <f t="shared" si="914"/>
        <v>0</v>
      </c>
      <c r="V4876" s="4">
        <f t="shared" si="921"/>
        <v>77.099999999999994</v>
      </c>
      <c r="W4876" s="18">
        <f>IF(V4876="","",VLOOKUP(L4876,日射量と図３!$A$4:$C$368,3,TRUE)*238.85/100)</f>
        <v>21.496500000000001</v>
      </c>
      <c r="X4876" s="4">
        <f t="shared" si="925"/>
        <v>14</v>
      </c>
      <c r="Y4876" s="4">
        <f t="shared" si="919"/>
        <v>34.429831071428566</v>
      </c>
      <c r="Z4876" s="4">
        <f t="shared" si="920"/>
        <v>38.811809571428562</v>
      </c>
      <c r="AA4876" s="4">
        <f>IF($V4876="","",IF(Y4876&lt;36,0,IF(AND(36&lt;=Y4876,Y4876&lt;71),VLOOKUP($W4876,日射量と図３!$E$6:$F$34,2,TRUE),IF(AND(71&lt;=Y4876,Y4876&lt;107),VLOOKUP($W4876,日射量と図３!$E$6:$G$34,3,TRUE),IF(AND(107&lt;=Y4876,Y4876&lt;143),VLOOKUP($W4876,日射量と図３!$E$6:$H$34,4,TRUE),VLOOKUP($W4876,日射量と図３!$E$6:$I$34,5,TRUE))))))</f>
        <v>0</v>
      </c>
      <c r="AB4876" s="4">
        <f>IF($V4876="","",IF(Z4876&lt;36,0,IF(AND(36&lt;=Z4876,Z4876&lt;71),VLOOKUP($W4876,日射量と図３!$E$6:$F$34,2,TRUE),IF(AND(71&lt;=Z4876,Z4876&lt;107),VLOOKUP($W4876,日射量と図３!$E$6:$G$34,3,TRUE),IF(AND(107&lt;=Z4876,Z4876&lt;143),VLOOKUP($W4876,日射量と図３!$E$6:$H$34,4,TRUE),VLOOKUP($W4876,日射量と図３!$E$6:$I$34,5,TRUE))))))</f>
        <v>34</v>
      </c>
      <c r="AC4876" s="382">
        <f t="shared" si="917"/>
        <v>0</v>
      </c>
      <c r="AD4876" s="382">
        <f t="shared" si="918"/>
        <v>1.4235120000000001</v>
      </c>
    </row>
    <row r="4877" spans="11:30" ht="13.5" customHeight="1">
      <c r="K4877" s="4">
        <f t="shared" si="922"/>
        <v>12</v>
      </c>
      <c r="L4877" s="34">
        <v>43455</v>
      </c>
      <c r="M4877" s="4">
        <v>204</v>
      </c>
      <c r="N4877" s="4">
        <v>2</v>
      </c>
      <c r="O4877" s="31">
        <v>4.1666666666666664E-2</v>
      </c>
      <c r="P4877" s="35">
        <v>5.38</v>
      </c>
      <c r="Q4877" s="36">
        <f t="shared" si="923"/>
        <v>13</v>
      </c>
      <c r="R4877" s="4">
        <f t="shared" si="924"/>
        <v>7.62</v>
      </c>
      <c r="S4877" s="31">
        <f t="shared" si="915"/>
        <v>0.20944444444444443</v>
      </c>
      <c r="T4877" s="31">
        <f t="shared" si="916"/>
        <v>0.77601851851851855</v>
      </c>
      <c r="U4877" s="4">
        <f t="shared" ref="U4877:U4940" si="926">IF(AND(S4877&lt;O4877,O4877&lt;T4877),R4877,0)</f>
        <v>0</v>
      </c>
      <c r="V4877" s="4" t="str">
        <f t="shared" si="921"/>
        <v/>
      </c>
      <c r="W4877" s="18" t="str">
        <f>IF(V4877="","",VLOOKUP(L4877,日射量と図３!$A$4:$C$368,3,TRUE)*238.85/100)</f>
        <v/>
      </c>
      <c r="X4877" s="4" t="str">
        <f t="shared" si="925"/>
        <v/>
      </c>
      <c r="Y4877" s="4" t="str">
        <f t="shared" si="919"/>
        <v/>
      </c>
      <c r="Z4877" s="4" t="str">
        <f t="shared" si="920"/>
        <v/>
      </c>
      <c r="AA4877" s="4" t="str">
        <f>IF($V4877="","",IF(Y4877&lt;36,0,IF(AND(36&lt;=Y4877,Y4877&lt;71),VLOOKUP($W4877,日射量と図３!$E$6:$F$34,2,TRUE),IF(AND(71&lt;=Y4877,Y4877&lt;107),VLOOKUP($W4877,日射量と図３!$E$6:$G$34,3,TRUE),IF(AND(107&lt;=Y4877,Y4877&lt;143),VLOOKUP($W4877,日射量と図３!$E$6:$H$34,4,TRUE),VLOOKUP($W4877,日射量と図３!$E$6:$I$34,5,TRUE))))))</f>
        <v/>
      </c>
      <c r="AB4877" s="4" t="str">
        <f>IF($V4877="","",IF(Z4877&lt;36,0,IF(AND(36&lt;=Z4877,Z4877&lt;71),VLOOKUP($W4877,日射量と図３!$E$6:$F$34,2,TRUE),IF(AND(71&lt;=Z4877,Z4877&lt;107),VLOOKUP($W4877,日射量と図３!$E$6:$G$34,3,TRUE),IF(AND(107&lt;=Z4877,Z4877&lt;143),VLOOKUP($W4877,日射量と図３!$E$6:$H$34,4,TRUE),VLOOKUP($W4877,日射量と図３!$E$6:$I$34,5,TRUE))))))</f>
        <v/>
      </c>
      <c r="AC4877" s="382" t="str">
        <f t="shared" si="917"/>
        <v/>
      </c>
      <c r="AD4877" s="382" t="str">
        <f t="shared" si="918"/>
        <v/>
      </c>
    </row>
    <row r="4878" spans="11:30" ht="13.5" customHeight="1">
      <c r="K4878" s="4">
        <f t="shared" si="922"/>
        <v>12</v>
      </c>
      <c r="L4878" s="34">
        <v>43455</v>
      </c>
      <c r="M4878" s="4">
        <v>204</v>
      </c>
      <c r="N4878" s="4">
        <v>3</v>
      </c>
      <c r="O4878" s="31">
        <v>8.3333333333333329E-2</v>
      </c>
      <c r="P4878" s="35">
        <v>5.0999999999999996</v>
      </c>
      <c r="Q4878" s="36">
        <f t="shared" si="923"/>
        <v>13</v>
      </c>
      <c r="R4878" s="4">
        <f t="shared" si="924"/>
        <v>7.9</v>
      </c>
      <c r="S4878" s="31">
        <f t="shared" si="915"/>
        <v>0.20944444444444443</v>
      </c>
      <c r="T4878" s="31">
        <f t="shared" si="916"/>
        <v>0.77601851851851855</v>
      </c>
      <c r="U4878" s="4">
        <f t="shared" si="926"/>
        <v>0</v>
      </c>
      <c r="V4878" s="4" t="str">
        <f t="shared" si="921"/>
        <v/>
      </c>
      <c r="W4878" s="18" t="str">
        <f>IF(V4878="","",VLOOKUP(L4878,日射量と図３!$A$4:$C$368,3,TRUE)*238.85/100)</f>
        <v/>
      </c>
      <c r="X4878" s="4" t="str">
        <f t="shared" si="925"/>
        <v/>
      </c>
      <c r="Y4878" s="4" t="str">
        <f t="shared" si="919"/>
        <v/>
      </c>
      <c r="Z4878" s="4" t="str">
        <f t="shared" si="920"/>
        <v/>
      </c>
      <c r="AA4878" s="4" t="str">
        <f>IF($V4878="","",IF(Y4878&lt;36,0,IF(AND(36&lt;=Y4878,Y4878&lt;71),VLOOKUP($W4878,日射量と図３!$E$6:$F$34,2,TRUE),IF(AND(71&lt;=Y4878,Y4878&lt;107),VLOOKUP($W4878,日射量と図３!$E$6:$G$34,3,TRUE),IF(AND(107&lt;=Y4878,Y4878&lt;143),VLOOKUP($W4878,日射量と図３!$E$6:$H$34,4,TRUE),VLOOKUP($W4878,日射量と図３!$E$6:$I$34,5,TRUE))))))</f>
        <v/>
      </c>
      <c r="AB4878" s="4" t="str">
        <f>IF($V4878="","",IF(Z4878&lt;36,0,IF(AND(36&lt;=Z4878,Z4878&lt;71),VLOOKUP($W4878,日射量と図３!$E$6:$F$34,2,TRUE),IF(AND(71&lt;=Z4878,Z4878&lt;107),VLOOKUP($W4878,日射量と図３!$E$6:$G$34,3,TRUE),IF(AND(107&lt;=Z4878,Z4878&lt;143),VLOOKUP($W4878,日射量と図３!$E$6:$H$34,4,TRUE),VLOOKUP($W4878,日射量と図３!$E$6:$I$34,5,TRUE))))))</f>
        <v/>
      </c>
      <c r="AC4878" s="382" t="str">
        <f t="shared" si="917"/>
        <v/>
      </c>
      <c r="AD4878" s="382" t="str">
        <f t="shared" si="918"/>
        <v/>
      </c>
    </row>
    <row r="4879" spans="11:30" ht="13.5" customHeight="1">
      <c r="K4879" s="4">
        <f t="shared" si="922"/>
        <v>12</v>
      </c>
      <c r="L4879" s="34">
        <v>43455</v>
      </c>
      <c r="M4879" s="4">
        <v>204</v>
      </c>
      <c r="N4879" s="4">
        <v>4</v>
      </c>
      <c r="O4879" s="31">
        <v>0.125</v>
      </c>
      <c r="P4879" s="35">
        <v>4.6199999999999992</v>
      </c>
      <c r="Q4879" s="36">
        <f t="shared" si="923"/>
        <v>13</v>
      </c>
      <c r="R4879" s="4">
        <f t="shared" si="924"/>
        <v>8.3800000000000008</v>
      </c>
      <c r="S4879" s="31">
        <f t="shared" ref="S4879:S4942" si="927">VLOOKUP(K4879,$AF$38:$AH$49,2,TRUE)</f>
        <v>0.20944444444444443</v>
      </c>
      <c r="T4879" s="31">
        <f t="shared" ref="T4879:T4942" si="928">VLOOKUP(K4879,$AF$38:$AH$49,3,TRUE)</f>
        <v>0.77601851851851855</v>
      </c>
      <c r="U4879" s="4">
        <f t="shared" si="926"/>
        <v>0</v>
      </c>
      <c r="V4879" s="4" t="str">
        <f t="shared" si="921"/>
        <v/>
      </c>
      <c r="W4879" s="18" t="str">
        <f>IF(V4879="","",VLOOKUP(L4879,日射量と図３!$A$4:$C$368,3,TRUE)*238.85/100)</f>
        <v/>
      </c>
      <c r="X4879" s="4" t="str">
        <f t="shared" si="925"/>
        <v/>
      </c>
      <c r="Y4879" s="4" t="str">
        <f t="shared" si="919"/>
        <v/>
      </c>
      <c r="Z4879" s="4" t="str">
        <f t="shared" si="920"/>
        <v/>
      </c>
      <c r="AA4879" s="4" t="str">
        <f>IF($V4879="","",IF(Y4879&lt;36,0,IF(AND(36&lt;=Y4879,Y4879&lt;71),VLOOKUP($W4879,日射量と図３!$E$6:$F$34,2,TRUE),IF(AND(71&lt;=Y4879,Y4879&lt;107),VLOOKUP($W4879,日射量と図３!$E$6:$G$34,3,TRUE),IF(AND(107&lt;=Y4879,Y4879&lt;143),VLOOKUP($W4879,日射量と図３!$E$6:$H$34,4,TRUE),VLOOKUP($W4879,日射量と図３!$E$6:$I$34,5,TRUE))))))</f>
        <v/>
      </c>
      <c r="AB4879" s="4" t="str">
        <f>IF($V4879="","",IF(Z4879&lt;36,0,IF(AND(36&lt;=Z4879,Z4879&lt;71),VLOOKUP($W4879,日射量と図３!$E$6:$F$34,2,TRUE),IF(AND(71&lt;=Z4879,Z4879&lt;107),VLOOKUP($W4879,日射量と図３!$E$6:$G$34,3,TRUE),IF(AND(107&lt;=Z4879,Z4879&lt;143),VLOOKUP($W4879,日射量と図３!$E$6:$H$34,4,TRUE),VLOOKUP($W4879,日射量と図３!$E$6:$I$34,5,TRUE))))))</f>
        <v/>
      </c>
      <c r="AC4879" s="382" t="str">
        <f t="shared" ref="AC4879:AC4942" si="929">IF(V4879="","",IF((($AH$18*$AH$30*V4879*3600/1000000)/1000-AA4879*$AG$18*10*0.0000041868)&lt;=0,0,AA4879*$AG$18*10*0.0000041868))</f>
        <v/>
      </c>
      <c r="AD4879" s="382" t="str">
        <f t="shared" ref="AD4879:AD4942" si="930">IF(V4879="","",IF((($AH$19*$AH$30*V4879*3600/1000000)/1000-AB4879*$AG$19*10*0.0000041868)&lt;=0,0,AB4879*$AG$19*10*0.0000041868))</f>
        <v/>
      </c>
    </row>
    <row r="4880" spans="11:30" ht="13.5" customHeight="1">
      <c r="K4880" s="4">
        <f t="shared" si="922"/>
        <v>12</v>
      </c>
      <c r="L4880" s="34">
        <v>43455</v>
      </c>
      <c r="M4880" s="4">
        <v>204</v>
      </c>
      <c r="N4880" s="4">
        <v>5</v>
      </c>
      <c r="O4880" s="31">
        <v>0.16666666666666666</v>
      </c>
      <c r="P4880" s="35">
        <v>4.3899999999999988</v>
      </c>
      <c r="Q4880" s="36">
        <f t="shared" si="923"/>
        <v>15</v>
      </c>
      <c r="R4880" s="4">
        <f t="shared" si="924"/>
        <v>10.610000000000001</v>
      </c>
      <c r="S4880" s="31">
        <f t="shared" si="927"/>
        <v>0.20944444444444443</v>
      </c>
      <c r="T4880" s="31">
        <f t="shared" si="928"/>
        <v>0.77601851851851855</v>
      </c>
      <c r="U4880" s="4">
        <f t="shared" si="926"/>
        <v>0</v>
      </c>
      <c r="V4880" s="4" t="str">
        <f t="shared" si="921"/>
        <v/>
      </c>
      <c r="W4880" s="18" t="str">
        <f>IF(V4880="","",VLOOKUP(L4880,日射量と図３!$A$4:$C$368,3,TRUE)*238.85/100)</f>
        <v/>
      </c>
      <c r="X4880" s="4" t="str">
        <f t="shared" si="925"/>
        <v/>
      </c>
      <c r="Y4880" s="4" t="str">
        <f t="shared" si="919"/>
        <v/>
      </c>
      <c r="Z4880" s="4" t="str">
        <f t="shared" si="920"/>
        <v/>
      </c>
      <c r="AA4880" s="4" t="str">
        <f>IF($V4880="","",IF(Y4880&lt;36,0,IF(AND(36&lt;=Y4880,Y4880&lt;71),VLOOKUP($W4880,日射量と図３!$E$6:$F$34,2,TRUE),IF(AND(71&lt;=Y4880,Y4880&lt;107),VLOOKUP($W4880,日射量と図３!$E$6:$G$34,3,TRUE),IF(AND(107&lt;=Y4880,Y4880&lt;143),VLOOKUP($W4880,日射量と図３!$E$6:$H$34,4,TRUE),VLOOKUP($W4880,日射量と図３!$E$6:$I$34,5,TRUE))))))</f>
        <v/>
      </c>
      <c r="AB4880" s="4" t="str">
        <f>IF($V4880="","",IF(Z4880&lt;36,0,IF(AND(36&lt;=Z4880,Z4880&lt;71),VLOOKUP($W4880,日射量と図３!$E$6:$F$34,2,TRUE),IF(AND(71&lt;=Z4880,Z4880&lt;107),VLOOKUP($W4880,日射量と図３!$E$6:$G$34,3,TRUE),IF(AND(107&lt;=Z4880,Z4880&lt;143),VLOOKUP($W4880,日射量と図３!$E$6:$H$34,4,TRUE),VLOOKUP($W4880,日射量と図３!$E$6:$I$34,5,TRUE))))))</f>
        <v/>
      </c>
      <c r="AC4880" s="382" t="str">
        <f t="shared" si="929"/>
        <v/>
      </c>
      <c r="AD4880" s="382" t="str">
        <f t="shared" si="930"/>
        <v/>
      </c>
    </row>
    <row r="4881" spans="11:30" ht="13.5" customHeight="1">
      <c r="K4881" s="4">
        <f t="shared" si="922"/>
        <v>12</v>
      </c>
      <c r="L4881" s="34">
        <v>43455</v>
      </c>
      <c r="M4881" s="4">
        <v>204</v>
      </c>
      <c r="N4881" s="4">
        <v>6</v>
      </c>
      <c r="O4881" s="31">
        <v>0.20833333333333334</v>
      </c>
      <c r="P4881" s="35">
        <v>4.04</v>
      </c>
      <c r="Q4881" s="36">
        <f t="shared" si="923"/>
        <v>15</v>
      </c>
      <c r="R4881" s="4">
        <f t="shared" si="924"/>
        <v>10.96</v>
      </c>
      <c r="S4881" s="31">
        <f t="shared" si="927"/>
        <v>0.20944444444444443</v>
      </c>
      <c r="T4881" s="31">
        <f t="shared" si="928"/>
        <v>0.77601851851851855</v>
      </c>
      <c r="U4881" s="4">
        <f t="shared" si="926"/>
        <v>0</v>
      </c>
      <c r="V4881" s="4" t="str">
        <f t="shared" si="921"/>
        <v/>
      </c>
      <c r="W4881" s="18" t="str">
        <f>IF(V4881="","",VLOOKUP(L4881,日射量と図３!$A$4:$C$368,3,TRUE)*238.85/100)</f>
        <v/>
      </c>
      <c r="X4881" s="4" t="str">
        <f t="shared" si="925"/>
        <v/>
      </c>
      <c r="Y4881" s="4" t="str">
        <f t="shared" si="919"/>
        <v/>
      </c>
      <c r="Z4881" s="4" t="str">
        <f t="shared" si="920"/>
        <v/>
      </c>
      <c r="AA4881" s="4" t="str">
        <f>IF($V4881="","",IF(Y4881&lt;36,0,IF(AND(36&lt;=Y4881,Y4881&lt;71),VLOOKUP($W4881,日射量と図３!$E$6:$F$34,2,TRUE),IF(AND(71&lt;=Y4881,Y4881&lt;107),VLOOKUP($W4881,日射量と図３!$E$6:$G$34,3,TRUE),IF(AND(107&lt;=Y4881,Y4881&lt;143),VLOOKUP($W4881,日射量と図３!$E$6:$H$34,4,TRUE),VLOOKUP($W4881,日射量と図３!$E$6:$I$34,5,TRUE))))))</f>
        <v/>
      </c>
      <c r="AB4881" s="4" t="str">
        <f>IF($V4881="","",IF(Z4881&lt;36,0,IF(AND(36&lt;=Z4881,Z4881&lt;71),VLOOKUP($W4881,日射量と図３!$E$6:$F$34,2,TRUE),IF(AND(71&lt;=Z4881,Z4881&lt;107),VLOOKUP($W4881,日射量と図３!$E$6:$G$34,3,TRUE),IF(AND(107&lt;=Z4881,Z4881&lt;143),VLOOKUP($W4881,日射量と図３!$E$6:$H$34,4,TRUE),VLOOKUP($W4881,日射量と図３!$E$6:$I$34,5,TRUE))))))</f>
        <v/>
      </c>
      <c r="AC4881" s="382" t="str">
        <f t="shared" si="929"/>
        <v/>
      </c>
      <c r="AD4881" s="382" t="str">
        <f t="shared" si="930"/>
        <v/>
      </c>
    </row>
    <row r="4882" spans="11:30" ht="13.5" customHeight="1">
      <c r="K4882" s="4">
        <f t="shared" si="922"/>
        <v>12</v>
      </c>
      <c r="L4882" s="34">
        <v>43455</v>
      </c>
      <c r="M4882" s="4">
        <v>204</v>
      </c>
      <c r="N4882" s="4">
        <v>7</v>
      </c>
      <c r="O4882" s="31">
        <v>0.25</v>
      </c>
      <c r="P4882" s="35">
        <v>3.6100000000000003</v>
      </c>
      <c r="Q4882" s="36">
        <f t="shared" si="923"/>
        <v>15</v>
      </c>
      <c r="R4882" s="4">
        <f t="shared" si="924"/>
        <v>11.39</v>
      </c>
      <c r="S4882" s="31">
        <f t="shared" si="927"/>
        <v>0.20944444444444443</v>
      </c>
      <c r="T4882" s="31">
        <f t="shared" si="928"/>
        <v>0.77601851851851855</v>
      </c>
      <c r="U4882" s="4">
        <f t="shared" si="926"/>
        <v>11.39</v>
      </c>
      <c r="V4882" s="4" t="str">
        <f t="shared" si="921"/>
        <v/>
      </c>
      <c r="W4882" s="18" t="str">
        <f>IF(V4882="","",VLOOKUP(L4882,日射量と図３!$A$4:$C$368,3,TRUE)*238.85/100)</f>
        <v/>
      </c>
      <c r="X4882" s="4" t="str">
        <f t="shared" si="925"/>
        <v/>
      </c>
      <c r="Y4882" s="4" t="str">
        <f t="shared" si="919"/>
        <v/>
      </c>
      <c r="Z4882" s="4" t="str">
        <f t="shared" si="920"/>
        <v/>
      </c>
      <c r="AA4882" s="4" t="str">
        <f>IF($V4882="","",IF(Y4882&lt;36,0,IF(AND(36&lt;=Y4882,Y4882&lt;71),VLOOKUP($W4882,日射量と図３!$E$6:$F$34,2,TRUE),IF(AND(71&lt;=Y4882,Y4882&lt;107),VLOOKUP($W4882,日射量と図３!$E$6:$G$34,3,TRUE),IF(AND(107&lt;=Y4882,Y4882&lt;143),VLOOKUP($W4882,日射量と図３!$E$6:$H$34,4,TRUE),VLOOKUP($W4882,日射量と図３!$E$6:$I$34,5,TRUE))))))</f>
        <v/>
      </c>
      <c r="AB4882" s="4" t="str">
        <f>IF($V4882="","",IF(Z4882&lt;36,0,IF(AND(36&lt;=Z4882,Z4882&lt;71),VLOOKUP($W4882,日射量と図３!$E$6:$F$34,2,TRUE),IF(AND(71&lt;=Z4882,Z4882&lt;107),VLOOKUP($W4882,日射量と図３!$E$6:$G$34,3,TRUE),IF(AND(107&lt;=Z4882,Z4882&lt;143),VLOOKUP($W4882,日射量と図３!$E$6:$H$34,4,TRUE),VLOOKUP($W4882,日射量と図３!$E$6:$I$34,5,TRUE))))))</f>
        <v/>
      </c>
      <c r="AC4882" s="382" t="str">
        <f t="shared" si="929"/>
        <v/>
      </c>
      <c r="AD4882" s="382" t="str">
        <f t="shared" si="930"/>
        <v/>
      </c>
    </row>
    <row r="4883" spans="11:30" ht="13.5" customHeight="1">
      <c r="K4883" s="4">
        <f t="shared" si="922"/>
        <v>12</v>
      </c>
      <c r="L4883" s="34">
        <v>43455</v>
      </c>
      <c r="M4883" s="4">
        <v>204</v>
      </c>
      <c r="N4883" s="4">
        <v>8</v>
      </c>
      <c r="O4883" s="31">
        <v>0.29166666666666669</v>
      </c>
      <c r="P4883" s="35">
        <v>3.35</v>
      </c>
      <c r="Q4883" s="36">
        <f t="shared" si="923"/>
        <v>12</v>
      </c>
      <c r="R4883" s="4">
        <f t="shared" si="924"/>
        <v>8.65</v>
      </c>
      <c r="S4883" s="31">
        <f t="shared" si="927"/>
        <v>0.20944444444444443</v>
      </c>
      <c r="T4883" s="31">
        <f t="shared" si="928"/>
        <v>0.77601851851851855</v>
      </c>
      <c r="U4883" s="4">
        <f t="shared" si="926"/>
        <v>8.65</v>
      </c>
      <c r="V4883" s="4" t="str">
        <f t="shared" si="921"/>
        <v/>
      </c>
      <c r="W4883" s="18" t="str">
        <f>IF(V4883="","",VLOOKUP(L4883,日射量と図３!$A$4:$C$368,3,TRUE)*238.85/100)</f>
        <v/>
      </c>
      <c r="X4883" s="4" t="str">
        <f t="shared" si="925"/>
        <v/>
      </c>
      <c r="Y4883" s="4" t="str">
        <f t="shared" si="919"/>
        <v/>
      </c>
      <c r="Z4883" s="4" t="str">
        <f t="shared" si="920"/>
        <v/>
      </c>
      <c r="AA4883" s="4" t="str">
        <f>IF($V4883="","",IF(Y4883&lt;36,0,IF(AND(36&lt;=Y4883,Y4883&lt;71),VLOOKUP($W4883,日射量と図３!$E$6:$F$34,2,TRUE),IF(AND(71&lt;=Y4883,Y4883&lt;107),VLOOKUP($W4883,日射量と図３!$E$6:$G$34,3,TRUE),IF(AND(107&lt;=Y4883,Y4883&lt;143),VLOOKUP($W4883,日射量と図３!$E$6:$H$34,4,TRUE),VLOOKUP($W4883,日射量と図３!$E$6:$I$34,5,TRUE))))))</f>
        <v/>
      </c>
      <c r="AB4883" s="4" t="str">
        <f>IF($V4883="","",IF(Z4883&lt;36,0,IF(AND(36&lt;=Z4883,Z4883&lt;71),VLOOKUP($W4883,日射量と図３!$E$6:$F$34,2,TRUE),IF(AND(71&lt;=Z4883,Z4883&lt;107),VLOOKUP($W4883,日射量と図３!$E$6:$G$34,3,TRUE),IF(AND(107&lt;=Z4883,Z4883&lt;143),VLOOKUP($W4883,日射量と図３!$E$6:$H$34,4,TRUE),VLOOKUP($W4883,日射量と図３!$E$6:$I$34,5,TRUE))))))</f>
        <v/>
      </c>
      <c r="AC4883" s="382" t="str">
        <f t="shared" si="929"/>
        <v/>
      </c>
      <c r="AD4883" s="382" t="str">
        <f t="shared" si="930"/>
        <v/>
      </c>
    </row>
    <row r="4884" spans="11:30" ht="13.5" customHeight="1">
      <c r="K4884" s="4">
        <f t="shared" si="922"/>
        <v>12</v>
      </c>
      <c r="L4884" s="34">
        <v>43455</v>
      </c>
      <c r="M4884" s="4">
        <v>204</v>
      </c>
      <c r="N4884" s="4">
        <v>9</v>
      </c>
      <c r="O4884" s="31">
        <v>0.33333333333333331</v>
      </c>
      <c r="P4884" s="35">
        <v>4.18</v>
      </c>
      <c r="Q4884" s="36">
        <f t="shared" si="923"/>
        <v>12</v>
      </c>
      <c r="R4884" s="4">
        <f t="shared" si="924"/>
        <v>7.82</v>
      </c>
      <c r="S4884" s="31">
        <f t="shared" si="927"/>
        <v>0.20944444444444443</v>
      </c>
      <c r="T4884" s="31">
        <f t="shared" si="928"/>
        <v>0.77601851851851855</v>
      </c>
      <c r="U4884" s="4">
        <f t="shared" si="926"/>
        <v>7.82</v>
      </c>
      <c r="V4884" s="4" t="str">
        <f t="shared" si="921"/>
        <v/>
      </c>
      <c r="W4884" s="18" t="str">
        <f>IF(V4884="","",VLOOKUP(L4884,日射量と図３!$A$4:$C$368,3,TRUE)*238.85/100)</f>
        <v/>
      </c>
      <c r="X4884" s="4" t="str">
        <f t="shared" si="925"/>
        <v/>
      </c>
      <c r="Y4884" s="4" t="str">
        <f t="shared" si="919"/>
        <v/>
      </c>
      <c r="Z4884" s="4" t="str">
        <f t="shared" si="920"/>
        <v/>
      </c>
      <c r="AA4884" s="4" t="str">
        <f>IF($V4884="","",IF(Y4884&lt;36,0,IF(AND(36&lt;=Y4884,Y4884&lt;71),VLOOKUP($W4884,日射量と図３!$E$6:$F$34,2,TRUE),IF(AND(71&lt;=Y4884,Y4884&lt;107),VLOOKUP($W4884,日射量と図３!$E$6:$G$34,3,TRUE),IF(AND(107&lt;=Y4884,Y4884&lt;143),VLOOKUP($W4884,日射量と図３!$E$6:$H$34,4,TRUE),VLOOKUP($W4884,日射量と図３!$E$6:$I$34,5,TRUE))))))</f>
        <v/>
      </c>
      <c r="AB4884" s="4" t="str">
        <f>IF($V4884="","",IF(Z4884&lt;36,0,IF(AND(36&lt;=Z4884,Z4884&lt;71),VLOOKUP($W4884,日射量と図３!$E$6:$F$34,2,TRUE),IF(AND(71&lt;=Z4884,Z4884&lt;107),VLOOKUP($W4884,日射量と図３!$E$6:$G$34,3,TRUE),IF(AND(107&lt;=Z4884,Z4884&lt;143),VLOOKUP($W4884,日射量と図３!$E$6:$H$34,4,TRUE),VLOOKUP($W4884,日射量と図３!$E$6:$I$34,5,TRUE))))))</f>
        <v/>
      </c>
      <c r="AC4884" s="382" t="str">
        <f t="shared" si="929"/>
        <v/>
      </c>
      <c r="AD4884" s="382" t="str">
        <f t="shared" si="930"/>
        <v/>
      </c>
    </row>
    <row r="4885" spans="11:30" ht="13.5" customHeight="1">
      <c r="K4885" s="4">
        <f t="shared" si="922"/>
        <v>12</v>
      </c>
      <c r="L4885" s="34">
        <v>43455</v>
      </c>
      <c r="M4885" s="4">
        <v>204</v>
      </c>
      <c r="N4885" s="4">
        <v>10</v>
      </c>
      <c r="O4885" s="31">
        <v>0.375</v>
      </c>
      <c r="P4885" s="35">
        <v>5.7099999999999991</v>
      </c>
      <c r="Q4885" s="36">
        <f t="shared" si="923"/>
        <v>12</v>
      </c>
      <c r="R4885" s="4">
        <f t="shared" si="924"/>
        <v>6.2900000000000009</v>
      </c>
      <c r="S4885" s="31">
        <f t="shared" si="927"/>
        <v>0.20944444444444443</v>
      </c>
      <c r="T4885" s="31">
        <f t="shared" si="928"/>
        <v>0.77601851851851855</v>
      </c>
      <c r="U4885" s="4">
        <f t="shared" si="926"/>
        <v>6.2900000000000009</v>
      </c>
      <c r="V4885" s="4" t="str">
        <f t="shared" si="921"/>
        <v/>
      </c>
      <c r="W4885" s="18" t="str">
        <f>IF(V4885="","",VLOOKUP(L4885,日射量と図３!$A$4:$C$368,3,TRUE)*238.85/100)</f>
        <v/>
      </c>
      <c r="X4885" s="4" t="str">
        <f t="shared" si="925"/>
        <v/>
      </c>
      <c r="Y4885" s="4" t="str">
        <f t="shared" si="919"/>
        <v/>
      </c>
      <c r="Z4885" s="4" t="str">
        <f t="shared" si="920"/>
        <v/>
      </c>
      <c r="AA4885" s="4" t="str">
        <f>IF($V4885="","",IF(Y4885&lt;36,0,IF(AND(36&lt;=Y4885,Y4885&lt;71),VLOOKUP($W4885,日射量と図３!$E$6:$F$34,2,TRUE),IF(AND(71&lt;=Y4885,Y4885&lt;107),VLOOKUP($W4885,日射量と図３!$E$6:$G$34,3,TRUE),IF(AND(107&lt;=Y4885,Y4885&lt;143),VLOOKUP($W4885,日射量と図３!$E$6:$H$34,4,TRUE),VLOOKUP($W4885,日射量と図３!$E$6:$I$34,5,TRUE))))))</f>
        <v/>
      </c>
      <c r="AB4885" s="4" t="str">
        <f>IF($V4885="","",IF(Z4885&lt;36,0,IF(AND(36&lt;=Z4885,Z4885&lt;71),VLOOKUP($W4885,日射量と図３!$E$6:$F$34,2,TRUE),IF(AND(71&lt;=Z4885,Z4885&lt;107),VLOOKUP($W4885,日射量と図３!$E$6:$G$34,3,TRUE),IF(AND(107&lt;=Z4885,Z4885&lt;143),VLOOKUP($W4885,日射量と図３!$E$6:$H$34,4,TRUE),VLOOKUP($W4885,日射量と図３!$E$6:$I$34,5,TRUE))))))</f>
        <v/>
      </c>
      <c r="AC4885" s="382" t="str">
        <f t="shared" si="929"/>
        <v/>
      </c>
      <c r="AD4885" s="382" t="str">
        <f t="shared" si="930"/>
        <v/>
      </c>
    </row>
    <row r="4886" spans="11:30" ht="13.5" customHeight="1">
      <c r="K4886" s="4">
        <f t="shared" si="922"/>
        <v>12</v>
      </c>
      <c r="L4886" s="34">
        <v>43455</v>
      </c>
      <c r="M4886" s="4">
        <v>204</v>
      </c>
      <c r="N4886" s="4">
        <v>11</v>
      </c>
      <c r="O4886" s="31">
        <v>0.41666666666666669</v>
      </c>
      <c r="P4886" s="35">
        <v>7.1400000000000006</v>
      </c>
      <c r="Q4886" s="36">
        <f t="shared" si="923"/>
        <v>12</v>
      </c>
      <c r="R4886" s="4">
        <f t="shared" si="924"/>
        <v>4.8599999999999994</v>
      </c>
      <c r="S4886" s="31">
        <f t="shared" si="927"/>
        <v>0.20944444444444443</v>
      </c>
      <c r="T4886" s="31">
        <f t="shared" si="928"/>
        <v>0.77601851851851855</v>
      </c>
      <c r="U4886" s="4">
        <f t="shared" si="926"/>
        <v>4.8599999999999994</v>
      </c>
      <c r="V4886" s="4" t="str">
        <f t="shared" si="921"/>
        <v/>
      </c>
      <c r="W4886" s="18" t="str">
        <f>IF(V4886="","",VLOOKUP(L4886,日射量と図３!$A$4:$C$368,3,TRUE)*238.85/100)</f>
        <v/>
      </c>
      <c r="X4886" s="4" t="str">
        <f t="shared" si="925"/>
        <v/>
      </c>
      <c r="Y4886" s="4" t="str">
        <f t="shared" si="919"/>
        <v/>
      </c>
      <c r="Z4886" s="4" t="str">
        <f t="shared" si="920"/>
        <v/>
      </c>
      <c r="AA4886" s="4" t="str">
        <f>IF($V4886="","",IF(Y4886&lt;36,0,IF(AND(36&lt;=Y4886,Y4886&lt;71),VLOOKUP($W4886,日射量と図３!$E$6:$F$34,2,TRUE),IF(AND(71&lt;=Y4886,Y4886&lt;107),VLOOKUP($W4886,日射量と図３!$E$6:$G$34,3,TRUE),IF(AND(107&lt;=Y4886,Y4886&lt;143),VLOOKUP($W4886,日射量と図３!$E$6:$H$34,4,TRUE),VLOOKUP($W4886,日射量と図３!$E$6:$I$34,5,TRUE))))))</f>
        <v/>
      </c>
      <c r="AB4886" s="4" t="str">
        <f>IF($V4886="","",IF(Z4886&lt;36,0,IF(AND(36&lt;=Z4886,Z4886&lt;71),VLOOKUP($W4886,日射量と図３!$E$6:$F$34,2,TRUE),IF(AND(71&lt;=Z4886,Z4886&lt;107),VLOOKUP($W4886,日射量と図３!$E$6:$G$34,3,TRUE),IF(AND(107&lt;=Z4886,Z4886&lt;143),VLOOKUP($W4886,日射量と図３!$E$6:$H$34,4,TRUE),VLOOKUP($W4886,日射量と図３!$E$6:$I$34,5,TRUE))))))</f>
        <v/>
      </c>
      <c r="AC4886" s="382" t="str">
        <f t="shared" si="929"/>
        <v/>
      </c>
      <c r="AD4886" s="382" t="str">
        <f t="shared" si="930"/>
        <v/>
      </c>
    </row>
    <row r="4887" spans="11:30" ht="13.5" customHeight="1">
      <c r="K4887" s="4">
        <f t="shared" si="922"/>
        <v>12</v>
      </c>
      <c r="L4887" s="34">
        <v>43455</v>
      </c>
      <c r="M4887" s="4">
        <v>204</v>
      </c>
      <c r="N4887" s="4">
        <v>12</v>
      </c>
      <c r="O4887" s="31">
        <v>0.45833333333333331</v>
      </c>
      <c r="P4887" s="35">
        <v>8.76</v>
      </c>
      <c r="Q4887" s="36">
        <f t="shared" si="923"/>
        <v>12</v>
      </c>
      <c r="R4887" s="4">
        <f t="shared" si="924"/>
        <v>3.24</v>
      </c>
      <c r="S4887" s="31">
        <f t="shared" si="927"/>
        <v>0.20944444444444443</v>
      </c>
      <c r="T4887" s="31">
        <f t="shared" si="928"/>
        <v>0.77601851851851855</v>
      </c>
      <c r="U4887" s="4">
        <f t="shared" si="926"/>
        <v>3.24</v>
      </c>
      <c r="V4887" s="4" t="str">
        <f t="shared" si="921"/>
        <v/>
      </c>
      <c r="W4887" s="18" t="str">
        <f>IF(V4887="","",VLOOKUP(L4887,日射量と図３!$A$4:$C$368,3,TRUE)*238.85/100)</f>
        <v/>
      </c>
      <c r="X4887" s="4" t="str">
        <f t="shared" si="925"/>
        <v/>
      </c>
      <c r="Y4887" s="4" t="str">
        <f t="shared" si="919"/>
        <v/>
      </c>
      <c r="Z4887" s="4" t="str">
        <f t="shared" si="920"/>
        <v/>
      </c>
      <c r="AA4887" s="4" t="str">
        <f>IF($V4887="","",IF(Y4887&lt;36,0,IF(AND(36&lt;=Y4887,Y4887&lt;71),VLOOKUP($W4887,日射量と図３!$E$6:$F$34,2,TRUE),IF(AND(71&lt;=Y4887,Y4887&lt;107),VLOOKUP($W4887,日射量と図３!$E$6:$G$34,3,TRUE),IF(AND(107&lt;=Y4887,Y4887&lt;143),VLOOKUP($W4887,日射量と図３!$E$6:$H$34,4,TRUE),VLOOKUP($W4887,日射量と図３!$E$6:$I$34,5,TRUE))))))</f>
        <v/>
      </c>
      <c r="AB4887" s="4" t="str">
        <f>IF($V4887="","",IF(Z4887&lt;36,0,IF(AND(36&lt;=Z4887,Z4887&lt;71),VLOOKUP($W4887,日射量と図３!$E$6:$F$34,2,TRUE),IF(AND(71&lt;=Z4887,Z4887&lt;107),VLOOKUP($W4887,日射量と図３!$E$6:$G$34,3,TRUE),IF(AND(107&lt;=Z4887,Z4887&lt;143),VLOOKUP($W4887,日射量と図３!$E$6:$H$34,4,TRUE),VLOOKUP($W4887,日射量と図３!$E$6:$I$34,5,TRUE))))))</f>
        <v/>
      </c>
      <c r="AC4887" s="382" t="str">
        <f t="shared" si="929"/>
        <v/>
      </c>
      <c r="AD4887" s="382" t="str">
        <f t="shared" si="930"/>
        <v/>
      </c>
    </row>
    <row r="4888" spans="11:30" ht="13.5" customHeight="1">
      <c r="K4888" s="4">
        <f t="shared" si="922"/>
        <v>12</v>
      </c>
      <c r="L4888" s="34">
        <v>43455</v>
      </c>
      <c r="M4888" s="4">
        <v>204</v>
      </c>
      <c r="N4888" s="4">
        <v>13</v>
      </c>
      <c r="O4888" s="31">
        <v>0.5</v>
      </c>
      <c r="P4888" s="35">
        <v>9.42</v>
      </c>
      <c r="Q4888" s="36">
        <f t="shared" si="923"/>
        <v>12</v>
      </c>
      <c r="R4888" s="4">
        <f t="shared" si="924"/>
        <v>2.58</v>
      </c>
      <c r="S4888" s="31">
        <f t="shared" si="927"/>
        <v>0.20944444444444443</v>
      </c>
      <c r="T4888" s="31">
        <f t="shared" si="928"/>
        <v>0.77601851851851855</v>
      </c>
      <c r="U4888" s="4">
        <f t="shared" si="926"/>
        <v>2.58</v>
      </c>
      <c r="V4888" s="4" t="str">
        <f t="shared" si="921"/>
        <v/>
      </c>
      <c r="W4888" s="18" t="str">
        <f>IF(V4888="","",VLOOKUP(L4888,日射量と図３!$A$4:$C$368,3,TRUE)*238.85/100)</f>
        <v/>
      </c>
      <c r="X4888" s="4" t="str">
        <f t="shared" si="925"/>
        <v/>
      </c>
      <c r="Y4888" s="4" t="str">
        <f t="shared" si="919"/>
        <v/>
      </c>
      <c r="Z4888" s="4" t="str">
        <f t="shared" si="920"/>
        <v/>
      </c>
      <c r="AA4888" s="4" t="str">
        <f>IF($V4888="","",IF(Y4888&lt;36,0,IF(AND(36&lt;=Y4888,Y4888&lt;71),VLOOKUP($W4888,日射量と図３!$E$6:$F$34,2,TRUE),IF(AND(71&lt;=Y4888,Y4888&lt;107),VLOOKUP($W4888,日射量と図３!$E$6:$G$34,3,TRUE),IF(AND(107&lt;=Y4888,Y4888&lt;143),VLOOKUP($W4888,日射量と図３!$E$6:$H$34,4,TRUE),VLOOKUP($W4888,日射量と図３!$E$6:$I$34,5,TRUE))))))</f>
        <v/>
      </c>
      <c r="AB4888" s="4" t="str">
        <f>IF($V4888="","",IF(Z4888&lt;36,0,IF(AND(36&lt;=Z4888,Z4888&lt;71),VLOOKUP($W4888,日射量と図３!$E$6:$F$34,2,TRUE),IF(AND(71&lt;=Z4888,Z4888&lt;107),VLOOKUP($W4888,日射量と図３!$E$6:$G$34,3,TRUE),IF(AND(107&lt;=Z4888,Z4888&lt;143),VLOOKUP($W4888,日射量と図３!$E$6:$H$34,4,TRUE),VLOOKUP($W4888,日射量と図３!$E$6:$I$34,5,TRUE))))))</f>
        <v/>
      </c>
      <c r="AC4888" s="382" t="str">
        <f t="shared" si="929"/>
        <v/>
      </c>
      <c r="AD4888" s="382" t="str">
        <f t="shared" si="930"/>
        <v/>
      </c>
    </row>
    <row r="4889" spans="11:30" ht="13.5" customHeight="1">
      <c r="K4889" s="4">
        <f t="shared" si="922"/>
        <v>12</v>
      </c>
      <c r="L4889" s="34">
        <v>43455</v>
      </c>
      <c r="M4889" s="4">
        <v>204</v>
      </c>
      <c r="N4889" s="4">
        <v>14</v>
      </c>
      <c r="O4889" s="31">
        <v>0.54166666666666663</v>
      </c>
      <c r="P4889" s="35">
        <v>10.02</v>
      </c>
      <c r="Q4889" s="36">
        <f t="shared" si="923"/>
        <v>12</v>
      </c>
      <c r="R4889" s="4">
        <f t="shared" si="924"/>
        <v>1.9800000000000004</v>
      </c>
      <c r="S4889" s="31">
        <f t="shared" si="927"/>
        <v>0.20944444444444443</v>
      </c>
      <c r="T4889" s="31">
        <f t="shared" si="928"/>
        <v>0.77601851851851855</v>
      </c>
      <c r="U4889" s="4">
        <f t="shared" si="926"/>
        <v>1.9800000000000004</v>
      </c>
      <c r="V4889" s="4" t="str">
        <f t="shared" si="921"/>
        <v/>
      </c>
      <c r="W4889" s="18" t="str">
        <f>IF(V4889="","",VLOOKUP(L4889,日射量と図３!$A$4:$C$368,3,TRUE)*238.85/100)</f>
        <v/>
      </c>
      <c r="X4889" s="4" t="str">
        <f t="shared" si="925"/>
        <v/>
      </c>
      <c r="Y4889" s="4" t="str">
        <f t="shared" si="919"/>
        <v/>
      </c>
      <c r="Z4889" s="4" t="str">
        <f t="shared" si="920"/>
        <v/>
      </c>
      <c r="AA4889" s="4" t="str">
        <f>IF($V4889="","",IF(Y4889&lt;36,0,IF(AND(36&lt;=Y4889,Y4889&lt;71),VLOOKUP($W4889,日射量と図３!$E$6:$F$34,2,TRUE),IF(AND(71&lt;=Y4889,Y4889&lt;107),VLOOKUP($W4889,日射量と図３!$E$6:$G$34,3,TRUE),IF(AND(107&lt;=Y4889,Y4889&lt;143),VLOOKUP($W4889,日射量と図３!$E$6:$H$34,4,TRUE),VLOOKUP($W4889,日射量と図３!$E$6:$I$34,5,TRUE))))))</f>
        <v/>
      </c>
      <c r="AB4889" s="4" t="str">
        <f>IF($V4889="","",IF(Z4889&lt;36,0,IF(AND(36&lt;=Z4889,Z4889&lt;71),VLOOKUP($W4889,日射量と図３!$E$6:$F$34,2,TRUE),IF(AND(71&lt;=Z4889,Z4889&lt;107),VLOOKUP($W4889,日射量と図３!$E$6:$G$34,3,TRUE),IF(AND(107&lt;=Z4889,Z4889&lt;143),VLOOKUP($W4889,日射量と図３!$E$6:$H$34,4,TRUE),VLOOKUP($W4889,日射量と図３!$E$6:$I$34,5,TRUE))))))</f>
        <v/>
      </c>
      <c r="AC4889" s="382" t="str">
        <f t="shared" si="929"/>
        <v/>
      </c>
      <c r="AD4889" s="382" t="str">
        <f t="shared" si="930"/>
        <v/>
      </c>
    </row>
    <row r="4890" spans="11:30" ht="13.5" customHeight="1">
      <c r="K4890" s="4">
        <f t="shared" si="922"/>
        <v>12</v>
      </c>
      <c r="L4890" s="34">
        <v>43455</v>
      </c>
      <c r="M4890" s="4">
        <v>204</v>
      </c>
      <c r="N4890" s="4">
        <v>15</v>
      </c>
      <c r="O4890" s="31">
        <v>0.58333333333333337</v>
      </c>
      <c r="P4890" s="35">
        <v>10.059999999999999</v>
      </c>
      <c r="Q4890" s="36">
        <f t="shared" si="923"/>
        <v>12</v>
      </c>
      <c r="R4890" s="4">
        <f t="shared" si="924"/>
        <v>1.9400000000000013</v>
      </c>
      <c r="S4890" s="31">
        <f t="shared" si="927"/>
        <v>0.20944444444444443</v>
      </c>
      <c r="T4890" s="31">
        <f t="shared" si="928"/>
        <v>0.77601851851851855</v>
      </c>
      <c r="U4890" s="4">
        <f t="shared" si="926"/>
        <v>1.9400000000000013</v>
      </c>
      <c r="V4890" s="4" t="str">
        <f t="shared" si="921"/>
        <v/>
      </c>
      <c r="W4890" s="18" t="str">
        <f>IF(V4890="","",VLOOKUP(L4890,日射量と図３!$A$4:$C$368,3,TRUE)*238.85/100)</f>
        <v/>
      </c>
      <c r="X4890" s="4" t="str">
        <f t="shared" si="925"/>
        <v/>
      </c>
      <c r="Y4890" s="4" t="str">
        <f t="shared" si="919"/>
        <v/>
      </c>
      <c r="Z4890" s="4" t="str">
        <f t="shared" si="920"/>
        <v/>
      </c>
      <c r="AA4890" s="4" t="str">
        <f>IF($V4890="","",IF(Y4890&lt;36,0,IF(AND(36&lt;=Y4890,Y4890&lt;71),VLOOKUP($W4890,日射量と図３!$E$6:$F$34,2,TRUE),IF(AND(71&lt;=Y4890,Y4890&lt;107),VLOOKUP($W4890,日射量と図３!$E$6:$G$34,3,TRUE),IF(AND(107&lt;=Y4890,Y4890&lt;143),VLOOKUP($W4890,日射量と図３!$E$6:$H$34,4,TRUE),VLOOKUP($W4890,日射量と図３!$E$6:$I$34,5,TRUE))))))</f>
        <v/>
      </c>
      <c r="AB4890" s="4" t="str">
        <f>IF($V4890="","",IF(Z4890&lt;36,0,IF(AND(36&lt;=Z4890,Z4890&lt;71),VLOOKUP($W4890,日射量と図３!$E$6:$F$34,2,TRUE),IF(AND(71&lt;=Z4890,Z4890&lt;107),VLOOKUP($W4890,日射量と図３!$E$6:$G$34,3,TRUE),IF(AND(107&lt;=Z4890,Z4890&lt;143),VLOOKUP($W4890,日射量と図３!$E$6:$H$34,4,TRUE),VLOOKUP($W4890,日射量と図３!$E$6:$I$34,5,TRUE))))))</f>
        <v/>
      </c>
      <c r="AC4890" s="382" t="str">
        <f t="shared" si="929"/>
        <v/>
      </c>
      <c r="AD4890" s="382" t="str">
        <f t="shared" si="930"/>
        <v/>
      </c>
    </row>
    <row r="4891" spans="11:30" ht="13.5" customHeight="1">
      <c r="K4891" s="4">
        <f t="shared" si="922"/>
        <v>12</v>
      </c>
      <c r="L4891" s="34">
        <v>43455</v>
      </c>
      <c r="M4891" s="4">
        <v>204</v>
      </c>
      <c r="N4891" s="4">
        <v>16</v>
      </c>
      <c r="O4891" s="31">
        <v>0.625</v>
      </c>
      <c r="P4891" s="35">
        <v>10.010000000000002</v>
      </c>
      <c r="Q4891" s="36">
        <f t="shared" si="923"/>
        <v>16</v>
      </c>
      <c r="R4891" s="4">
        <f t="shared" si="924"/>
        <v>5.9899999999999984</v>
      </c>
      <c r="S4891" s="31">
        <f t="shared" si="927"/>
        <v>0.20944444444444443</v>
      </c>
      <c r="T4891" s="31">
        <f t="shared" si="928"/>
        <v>0.77601851851851855</v>
      </c>
      <c r="U4891" s="4">
        <f t="shared" si="926"/>
        <v>5.9899999999999984</v>
      </c>
      <c r="V4891" s="4" t="str">
        <f t="shared" si="921"/>
        <v/>
      </c>
      <c r="W4891" s="18" t="str">
        <f>IF(V4891="","",VLOOKUP(L4891,日射量と図３!$A$4:$C$368,3,TRUE)*238.85/100)</f>
        <v/>
      </c>
      <c r="X4891" s="4" t="str">
        <f t="shared" si="925"/>
        <v/>
      </c>
      <c r="Y4891" s="4" t="str">
        <f t="shared" si="919"/>
        <v/>
      </c>
      <c r="Z4891" s="4" t="str">
        <f t="shared" si="920"/>
        <v/>
      </c>
      <c r="AA4891" s="4" t="str">
        <f>IF($V4891="","",IF(Y4891&lt;36,0,IF(AND(36&lt;=Y4891,Y4891&lt;71),VLOOKUP($W4891,日射量と図３!$E$6:$F$34,2,TRUE),IF(AND(71&lt;=Y4891,Y4891&lt;107),VLOOKUP($W4891,日射量と図３!$E$6:$G$34,3,TRUE),IF(AND(107&lt;=Y4891,Y4891&lt;143),VLOOKUP($W4891,日射量と図３!$E$6:$H$34,4,TRUE),VLOOKUP($W4891,日射量と図３!$E$6:$I$34,5,TRUE))))))</f>
        <v/>
      </c>
      <c r="AB4891" s="4" t="str">
        <f>IF($V4891="","",IF(Z4891&lt;36,0,IF(AND(36&lt;=Z4891,Z4891&lt;71),VLOOKUP($W4891,日射量と図３!$E$6:$F$34,2,TRUE),IF(AND(71&lt;=Z4891,Z4891&lt;107),VLOOKUP($W4891,日射量と図３!$E$6:$G$34,3,TRUE),IF(AND(107&lt;=Z4891,Z4891&lt;143),VLOOKUP($W4891,日射量と図３!$E$6:$H$34,4,TRUE),VLOOKUP($W4891,日射量と図３!$E$6:$I$34,5,TRUE))))))</f>
        <v/>
      </c>
      <c r="AC4891" s="382" t="str">
        <f t="shared" si="929"/>
        <v/>
      </c>
      <c r="AD4891" s="382" t="str">
        <f t="shared" si="930"/>
        <v/>
      </c>
    </row>
    <row r="4892" spans="11:30" ht="13.5" customHeight="1">
      <c r="K4892" s="4">
        <f t="shared" si="922"/>
        <v>12</v>
      </c>
      <c r="L4892" s="34">
        <v>43455</v>
      </c>
      <c r="M4892" s="4">
        <v>204</v>
      </c>
      <c r="N4892" s="4">
        <v>17</v>
      </c>
      <c r="O4892" s="31">
        <v>0.66666666666666663</v>
      </c>
      <c r="P4892" s="35">
        <v>9.42</v>
      </c>
      <c r="Q4892" s="36">
        <f t="shared" si="923"/>
        <v>16</v>
      </c>
      <c r="R4892" s="4">
        <f t="shared" si="924"/>
        <v>6.58</v>
      </c>
      <c r="S4892" s="31">
        <f t="shared" si="927"/>
        <v>0.20944444444444443</v>
      </c>
      <c r="T4892" s="31">
        <f t="shared" si="928"/>
        <v>0.77601851851851855</v>
      </c>
      <c r="U4892" s="4">
        <f t="shared" si="926"/>
        <v>6.58</v>
      </c>
      <c r="V4892" s="4" t="str">
        <f t="shared" si="921"/>
        <v/>
      </c>
      <c r="W4892" s="18" t="str">
        <f>IF(V4892="","",VLOOKUP(L4892,日射量と図３!$A$4:$C$368,3,TRUE)*238.85/100)</f>
        <v/>
      </c>
      <c r="X4892" s="4" t="str">
        <f t="shared" si="925"/>
        <v/>
      </c>
      <c r="Y4892" s="4" t="str">
        <f t="shared" si="919"/>
        <v/>
      </c>
      <c r="Z4892" s="4" t="str">
        <f t="shared" si="920"/>
        <v/>
      </c>
      <c r="AA4892" s="4" t="str">
        <f>IF($V4892="","",IF(Y4892&lt;36,0,IF(AND(36&lt;=Y4892,Y4892&lt;71),VLOOKUP($W4892,日射量と図３!$E$6:$F$34,2,TRUE),IF(AND(71&lt;=Y4892,Y4892&lt;107),VLOOKUP($W4892,日射量と図３!$E$6:$G$34,3,TRUE),IF(AND(107&lt;=Y4892,Y4892&lt;143),VLOOKUP($W4892,日射量と図３!$E$6:$H$34,4,TRUE),VLOOKUP($W4892,日射量と図３!$E$6:$I$34,5,TRUE))))))</f>
        <v/>
      </c>
      <c r="AB4892" s="4" t="str">
        <f>IF($V4892="","",IF(Z4892&lt;36,0,IF(AND(36&lt;=Z4892,Z4892&lt;71),VLOOKUP($W4892,日射量と図３!$E$6:$F$34,2,TRUE),IF(AND(71&lt;=Z4892,Z4892&lt;107),VLOOKUP($W4892,日射量と図３!$E$6:$G$34,3,TRUE),IF(AND(107&lt;=Z4892,Z4892&lt;143),VLOOKUP($W4892,日射量と図３!$E$6:$H$34,4,TRUE),VLOOKUP($W4892,日射量と図３!$E$6:$I$34,5,TRUE))))))</f>
        <v/>
      </c>
      <c r="AC4892" s="382" t="str">
        <f t="shared" si="929"/>
        <v/>
      </c>
      <c r="AD4892" s="382" t="str">
        <f t="shared" si="930"/>
        <v/>
      </c>
    </row>
    <row r="4893" spans="11:30" ht="13.5" customHeight="1">
      <c r="K4893" s="4">
        <f t="shared" si="922"/>
        <v>12</v>
      </c>
      <c r="L4893" s="34">
        <v>43455</v>
      </c>
      <c r="M4893" s="4">
        <v>204</v>
      </c>
      <c r="N4893" s="4">
        <v>18</v>
      </c>
      <c r="O4893" s="31">
        <v>0.70833333333333337</v>
      </c>
      <c r="P4893" s="35">
        <v>8.41</v>
      </c>
      <c r="Q4893" s="36">
        <f t="shared" si="923"/>
        <v>16</v>
      </c>
      <c r="R4893" s="4">
        <f t="shared" si="924"/>
        <v>7.59</v>
      </c>
      <c r="S4893" s="31">
        <f t="shared" si="927"/>
        <v>0.20944444444444443</v>
      </c>
      <c r="T4893" s="31">
        <f t="shared" si="928"/>
        <v>0.77601851851851855</v>
      </c>
      <c r="U4893" s="4">
        <f t="shared" si="926"/>
        <v>7.59</v>
      </c>
      <c r="V4893" s="4" t="str">
        <f t="shared" si="921"/>
        <v/>
      </c>
      <c r="W4893" s="18" t="str">
        <f>IF(V4893="","",VLOOKUP(L4893,日射量と図３!$A$4:$C$368,3,TRUE)*238.85/100)</f>
        <v/>
      </c>
      <c r="X4893" s="4" t="str">
        <f t="shared" si="925"/>
        <v/>
      </c>
      <c r="Y4893" s="4" t="str">
        <f t="shared" si="919"/>
        <v/>
      </c>
      <c r="Z4893" s="4" t="str">
        <f t="shared" si="920"/>
        <v/>
      </c>
      <c r="AA4893" s="4" t="str">
        <f>IF($V4893="","",IF(Y4893&lt;36,0,IF(AND(36&lt;=Y4893,Y4893&lt;71),VLOOKUP($W4893,日射量と図３!$E$6:$F$34,2,TRUE),IF(AND(71&lt;=Y4893,Y4893&lt;107),VLOOKUP($W4893,日射量と図３!$E$6:$G$34,3,TRUE),IF(AND(107&lt;=Y4893,Y4893&lt;143),VLOOKUP($W4893,日射量と図３!$E$6:$H$34,4,TRUE),VLOOKUP($W4893,日射量と図３!$E$6:$I$34,5,TRUE))))))</f>
        <v/>
      </c>
      <c r="AB4893" s="4" t="str">
        <f>IF($V4893="","",IF(Z4893&lt;36,0,IF(AND(36&lt;=Z4893,Z4893&lt;71),VLOOKUP($W4893,日射量と図３!$E$6:$F$34,2,TRUE),IF(AND(71&lt;=Z4893,Z4893&lt;107),VLOOKUP($W4893,日射量と図３!$E$6:$G$34,3,TRUE),IF(AND(107&lt;=Z4893,Z4893&lt;143),VLOOKUP($W4893,日射量と図３!$E$6:$H$34,4,TRUE),VLOOKUP($W4893,日射量と図３!$E$6:$I$34,5,TRUE))))))</f>
        <v/>
      </c>
      <c r="AC4893" s="382" t="str">
        <f t="shared" si="929"/>
        <v/>
      </c>
      <c r="AD4893" s="382" t="str">
        <f t="shared" si="930"/>
        <v/>
      </c>
    </row>
    <row r="4894" spans="11:30" ht="13.5" customHeight="1">
      <c r="K4894" s="4">
        <f t="shared" si="922"/>
        <v>12</v>
      </c>
      <c r="L4894" s="34">
        <v>43455</v>
      </c>
      <c r="M4894" s="4">
        <v>204</v>
      </c>
      <c r="N4894" s="4">
        <v>19</v>
      </c>
      <c r="O4894" s="31">
        <v>0.75</v>
      </c>
      <c r="P4894" s="35">
        <v>7.81</v>
      </c>
      <c r="Q4894" s="36">
        <f t="shared" si="923"/>
        <v>16</v>
      </c>
      <c r="R4894" s="4">
        <f t="shared" si="924"/>
        <v>8.1900000000000013</v>
      </c>
      <c r="S4894" s="31">
        <f t="shared" si="927"/>
        <v>0.20944444444444443</v>
      </c>
      <c r="T4894" s="31">
        <f t="shared" si="928"/>
        <v>0.77601851851851855</v>
      </c>
      <c r="U4894" s="4">
        <f t="shared" si="926"/>
        <v>8.1900000000000013</v>
      </c>
      <c r="V4894" s="4" t="str">
        <f t="shared" si="921"/>
        <v/>
      </c>
      <c r="W4894" s="18" t="str">
        <f>IF(V4894="","",VLOOKUP(L4894,日射量と図３!$A$4:$C$368,3,TRUE)*238.85/100)</f>
        <v/>
      </c>
      <c r="X4894" s="4" t="str">
        <f t="shared" si="925"/>
        <v/>
      </c>
      <c r="Y4894" s="4" t="str">
        <f t="shared" si="919"/>
        <v/>
      </c>
      <c r="Z4894" s="4" t="str">
        <f t="shared" si="920"/>
        <v/>
      </c>
      <c r="AA4894" s="4" t="str">
        <f>IF($V4894="","",IF(Y4894&lt;36,0,IF(AND(36&lt;=Y4894,Y4894&lt;71),VLOOKUP($W4894,日射量と図３!$E$6:$F$34,2,TRUE),IF(AND(71&lt;=Y4894,Y4894&lt;107),VLOOKUP($W4894,日射量と図３!$E$6:$G$34,3,TRUE),IF(AND(107&lt;=Y4894,Y4894&lt;143),VLOOKUP($W4894,日射量と図３!$E$6:$H$34,4,TRUE),VLOOKUP($W4894,日射量と図３!$E$6:$I$34,5,TRUE))))))</f>
        <v/>
      </c>
      <c r="AB4894" s="4" t="str">
        <f>IF($V4894="","",IF(Z4894&lt;36,0,IF(AND(36&lt;=Z4894,Z4894&lt;71),VLOOKUP($W4894,日射量と図３!$E$6:$F$34,2,TRUE),IF(AND(71&lt;=Z4894,Z4894&lt;107),VLOOKUP($W4894,日射量と図３!$E$6:$G$34,3,TRUE),IF(AND(107&lt;=Z4894,Z4894&lt;143),VLOOKUP($W4894,日射量と図３!$E$6:$H$34,4,TRUE),VLOOKUP($W4894,日射量と図３!$E$6:$I$34,5,TRUE))))))</f>
        <v/>
      </c>
      <c r="AC4894" s="382" t="str">
        <f t="shared" si="929"/>
        <v/>
      </c>
      <c r="AD4894" s="382" t="str">
        <f t="shared" si="930"/>
        <v/>
      </c>
    </row>
    <row r="4895" spans="11:30" ht="13.5" customHeight="1">
      <c r="K4895" s="4">
        <f t="shared" si="922"/>
        <v>12</v>
      </c>
      <c r="L4895" s="34">
        <v>43455</v>
      </c>
      <c r="M4895" s="4">
        <v>204</v>
      </c>
      <c r="N4895" s="4">
        <v>20</v>
      </c>
      <c r="O4895" s="31">
        <v>0.79166666666666663</v>
      </c>
      <c r="P4895" s="35">
        <v>7.4700000000000006</v>
      </c>
      <c r="Q4895" s="36">
        <f t="shared" si="923"/>
        <v>16</v>
      </c>
      <c r="R4895" s="4">
        <f t="shared" si="924"/>
        <v>8.5299999999999994</v>
      </c>
      <c r="S4895" s="31">
        <f t="shared" si="927"/>
        <v>0.20944444444444443</v>
      </c>
      <c r="T4895" s="31">
        <f t="shared" si="928"/>
        <v>0.77601851851851855</v>
      </c>
      <c r="U4895" s="4">
        <f t="shared" si="926"/>
        <v>0</v>
      </c>
      <c r="V4895" s="4" t="str">
        <f t="shared" si="921"/>
        <v/>
      </c>
      <c r="W4895" s="18" t="str">
        <f>IF(V4895="","",VLOOKUP(L4895,日射量と図３!$A$4:$C$368,3,TRUE)*238.85/100)</f>
        <v/>
      </c>
      <c r="X4895" s="4" t="str">
        <f t="shared" si="925"/>
        <v/>
      </c>
      <c r="Y4895" s="4" t="str">
        <f t="shared" ref="Y4895:Y4958" si="931">IF(V4895="","",$AH$30*V4895/(($AG$18/$AH$18)*X4895))</f>
        <v/>
      </c>
      <c r="Z4895" s="4" t="str">
        <f t="shared" ref="Z4895:Z4958" si="932">IF(V4895="","",$AH$30*V4895/(($AG$19/$AH$19)*X4895))</f>
        <v/>
      </c>
      <c r="AA4895" s="4" t="str">
        <f>IF($V4895="","",IF(Y4895&lt;36,0,IF(AND(36&lt;=Y4895,Y4895&lt;71),VLOOKUP($W4895,日射量と図３!$E$6:$F$34,2,TRUE),IF(AND(71&lt;=Y4895,Y4895&lt;107),VLOOKUP($W4895,日射量と図３!$E$6:$G$34,3,TRUE),IF(AND(107&lt;=Y4895,Y4895&lt;143),VLOOKUP($W4895,日射量と図３!$E$6:$H$34,4,TRUE),VLOOKUP($W4895,日射量と図３!$E$6:$I$34,5,TRUE))))))</f>
        <v/>
      </c>
      <c r="AB4895" s="4" t="str">
        <f>IF($V4895="","",IF(Z4895&lt;36,0,IF(AND(36&lt;=Z4895,Z4895&lt;71),VLOOKUP($W4895,日射量と図３!$E$6:$F$34,2,TRUE),IF(AND(71&lt;=Z4895,Z4895&lt;107),VLOOKUP($W4895,日射量と図３!$E$6:$G$34,3,TRUE),IF(AND(107&lt;=Z4895,Z4895&lt;143),VLOOKUP($W4895,日射量と図３!$E$6:$H$34,4,TRUE),VLOOKUP($W4895,日射量と図３!$E$6:$I$34,5,TRUE))))))</f>
        <v/>
      </c>
      <c r="AC4895" s="382" t="str">
        <f t="shared" si="929"/>
        <v/>
      </c>
      <c r="AD4895" s="382" t="str">
        <f t="shared" si="930"/>
        <v/>
      </c>
    </row>
    <row r="4896" spans="11:30" ht="13.5" customHeight="1">
      <c r="K4896" s="4">
        <f t="shared" si="922"/>
        <v>12</v>
      </c>
      <c r="L4896" s="34">
        <v>43455</v>
      </c>
      <c r="M4896" s="4">
        <v>204</v>
      </c>
      <c r="N4896" s="4">
        <v>21</v>
      </c>
      <c r="O4896" s="31">
        <v>0.83333333333333337</v>
      </c>
      <c r="P4896" s="35">
        <v>7.24</v>
      </c>
      <c r="Q4896" s="36">
        <f t="shared" si="923"/>
        <v>16</v>
      </c>
      <c r="R4896" s="4">
        <f t="shared" si="924"/>
        <v>8.76</v>
      </c>
      <c r="S4896" s="31">
        <f t="shared" si="927"/>
        <v>0.20944444444444443</v>
      </c>
      <c r="T4896" s="31">
        <f t="shared" si="928"/>
        <v>0.77601851851851855</v>
      </c>
      <c r="U4896" s="4">
        <f t="shared" si="926"/>
        <v>0</v>
      </c>
      <c r="V4896" s="4" t="str">
        <f t="shared" si="921"/>
        <v/>
      </c>
      <c r="W4896" s="18" t="str">
        <f>IF(V4896="","",VLOOKUP(L4896,日射量と図３!$A$4:$C$368,3,TRUE)*238.85/100)</f>
        <v/>
      </c>
      <c r="X4896" s="4" t="str">
        <f t="shared" si="925"/>
        <v/>
      </c>
      <c r="Y4896" s="4" t="str">
        <f t="shared" si="931"/>
        <v/>
      </c>
      <c r="Z4896" s="4" t="str">
        <f t="shared" si="932"/>
        <v/>
      </c>
      <c r="AA4896" s="4" t="str">
        <f>IF($V4896="","",IF(Y4896&lt;36,0,IF(AND(36&lt;=Y4896,Y4896&lt;71),VLOOKUP($W4896,日射量と図３!$E$6:$F$34,2,TRUE),IF(AND(71&lt;=Y4896,Y4896&lt;107),VLOOKUP($W4896,日射量と図３!$E$6:$G$34,3,TRUE),IF(AND(107&lt;=Y4896,Y4896&lt;143),VLOOKUP($W4896,日射量と図３!$E$6:$H$34,4,TRUE),VLOOKUP($W4896,日射量と図３!$E$6:$I$34,5,TRUE))))))</f>
        <v/>
      </c>
      <c r="AB4896" s="4" t="str">
        <f>IF($V4896="","",IF(Z4896&lt;36,0,IF(AND(36&lt;=Z4896,Z4896&lt;71),VLOOKUP($W4896,日射量と図３!$E$6:$F$34,2,TRUE),IF(AND(71&lt;=Z4896,Z4896&lt;107),VLOOKUP($W4896,日射量と図３!$E$6:$G$34,3,TRUE),IF(AND(107&lt;=Z4896,Z4896&lt;143),VLOOKUP($W4896,日射量と図３!$E$6:$H$34,4,TRUE),VLOOKUP($W4896,日射量と図３!$E$6:$I$34,5,TRUE))))))</f>
        <v/>
      </c>
      <c r="AC4896" s="382" t="str">
        <f t="shared" si="929"/>
        <v/>
      </c>
      <c r="AD4896" s="382" t="str">
        <f t="shared" si="930"/>
        <v/>
      </c>
    </row>
    <row r="4897" spans="11:30" ht="13.5" customHeight="1">
      <c r="K4897" s="4">
        <f t="shared" si="922"/>
        <v>12</v>
      </c>
      <c r="L4897" s="34">
        <v>43455</v>
      </c>
      <c r="M4897" s="4">
        <v>204</v>
      </c>
      <c r="N4897" s="4">
        <v>22</v>
      </c>
      <c r="O4897" s="31">
        <v>0.875</v>
      </c>
      <c r="P4897" s="35">
        <v>6.7600000000000007</v>
      </c>
      <c r="Q4897" s="36">
        <f t="shared" si="923"/>
        <v>16</v>
      </c>
      <c r="R4897" s="4">
        <f t="shared" si="924"/>
        <v>9.2399999999999984</v>
      </c>
      <c r="S4897" s="31">
        <f t="shared" si="927"/>
        <v>0.20944444444444443</v>
      </c>
      <c r="T4897" s="31">
        <f t="shared" si="928"/>
        <v>0.77601851851851855</v>
      </c>
      <c r="U4897" s="4">
        <f t="shared" si="926"/>
        <v>0</v>
      </c>
      <c r="V4897" s="4" t="str">
        <f t="shared" si="921"/>
        <v/>
      </c>
      <c r="W4897" s="18" t="str">
        <f>IF(V4897="","",VLOOKUP(L4897,日射量と図３!$A$4:$C$368,3,TRUE)*238.85/100)</f>
        <v/>
      </c>
      <c r="X4897" s="4" t="str">
        <f t="shared" si="925"/>
        <v/>
      </c>
      <c r="Y4897" s="4" t="str">
        <f t="shared" si="931"/>
        <v/>
      </c>
      <c r="Z4897" s="4" t="str">
        <f t="shared" si="932"/>
        <v/>
      </c>
      <c r="AA4897" s="4" t="str">
        <f>IF($V4897="","",IF(Y4897&lt;36,0,IF(AND(36&lt;=Y4897,Y4897&lt;71),VLOOKUP($W4897,日射量と図３!$E$6:$F$34,2,TRUE),IF(AND(71&lt;=Y4897,Y4897&lt;107),VLOOKUP($W4897,日射量と図３!$E$6:$G$34,3,TRUE),IF(AND(107&lt;=Y4897,Y4897&lt;143),VLOOKUP($W4897,日射量と図３!$E$6:$H$34,4,TRUE),VLOOKUP($W4897,日射量と図３!$E$6:$I$34,5,TRUE))))))</f>
        <v/>
      </c>
      <c r="AB4897" s="4" t="str">
        <f>IF($V4897="","",IF(Z4897&lt;36,0,IF(AND(36&lt;=Z4897,Z4897&lt;71),VLOOKUP($W4897,日射量と図３!$E$6:$F$34,2,TRUE),IF(AND(71&lt;=Z4897,Z4897&lt;107),VLOOKUP($W4897,日射量と図３!$E$6:$G$34,3,TRUE),IF(AND(107&lt;=Z4897,Z4897&lt;143),VLOOKUP($W4897,日射量と図３!$E$6:$H$34,4,TRUE),VLOOKUP($W4897,日射量と図３!$E$6:$I$34,5,TRUE))))))</f>
        <v/>
      </c>
      <c r="AC4897" s="382" t="str">
        <f t="shared" si="929"/>
        <v/>
      </c>
      <c r="AD4897" s="382" t="str">
        <f t="shared" si="930"/>
        <v/>
      </c>
    </row>
    <row r="4898" spans="11:30" ht="13.5" customHeight="1">
      <c r="K4898" s="4">
        <f t="shared" si="922"/>
        <v>12</v>
      </c>
      <c r="L4898" s="34">
        <v>43455</v>
      </c>
      <c r="M4898" s="4">
        <v>204</v>
      </c>
      <c r="N4898" s="4">
        <v>23</v>
      </c>
      <c r="O4898" s="31">
        <v>0.91666666666666663</v>
      </c>
      <c r="P4898" s="35">
        <v>6.2299999999999995</v>
      </c>
      <c r="Q4898" s="36">
        <f t="shared" si="923"/>
        <v>13</v>
      </c>
      <c r="R4898" s="4">
        <f t="shared" si="924"/>
        <v>6.7700000000000005</v>
      </c>
      <c r="S4898" s="31">
        <f t="shared" si="927"/>
        <v>0.20944444444444443</v>
      </c>
      <c r="T4898" s="31">
        <f t="shared" si="928"/>
        <v>0.77601851851851855</v>
      </c>
      <c r="U4898" s="4">
        <f t="shared" si="926"/>
        <v>0</v>
      </c>
      <c r="V4898" s="4" t="str">
        <f t="shared" si="921"/>
        <v/>
      </c>
      <c r="W4898" s="18" t="str">
        <f>IF(V4898="","",VLOOKUP(L4898,日射量と図３!$A$4:$C$368,3,TRUE)*238.85/100)</f>
        <v/>
      </c>
      <c r="X4898" s="4" t="str">
        <f t="shared" si="925"/>
        <v/>
      </c>
      <c r="Y4898" s="4" t="str">
        <f t="shared" si="931"/>
        <v/>
      </c>
      <c r="Z4898" s="4" t="str">
        <f t="shared" si="932"/>
        <v/>
      </c>
      <c r="AA4898" s="4" t="str">
        <f>IF($V4898="","",IF(Y4898&lt;36,0,IF(AND(36&lt;=Y4898,Y4898&lt;71),VLOOKUP($W4898,日射量と図３!$E$6:$F$34,2,TRUE),IF(AND(71&lt;=Y4898,Y4898&lt;107),VLOOKUP($W4898,日射量と図３!$E$6:$G$34,3,TRUE),IF(AND(107&lt;=Y4898,Y4898&lt;143),VLOOKUP($W4898,日射量と図３!$E$6:$H$34,4,TRUE),VLOOKUP($W4898,日射量と図３!$E$6:$I$34,5,TRUE))))))</f>
        <v/>
      </c>
      <c r="AB4898" s="4" t="str">
        <f>IF($V4898="","",IF(Z4898&lt;36,0,IF(AND(36&lt;=Z4898,Z4898&lt;71),VLOOKUP($W4898,日射量と図３!$E$6:$F$34,2,TRUE),IF(AND(71&lt;=Z4898,Z4898&lt;107),VLOOKUP($W4898,日射量と図３!$E$6:$G$34,3,TRUE),IF(AND(107&lt;=Z4898,Z4898&lt;143),VLOOKUP($W4898,日射量と図３!$E$6:$H$34,4,TRUE),VLOOKUP($W4898,日射量と図３!$E$6:$I$34,5,TRUE))))))</f>
        <v/>
      </c>
      <c r="AC4898" s="382" t="str">
        <f t="shared" si="929"/>
        <v/>
      </c>
      <c r="AD4898" s="382" t="str">
        <f t="shared" si="930"/>
        <v/>
      </c>
    </row>
    <row r="4899" spans="11:30" ht="13.5" customHeight="1">
      <c r="K4899" s="4">
        <f t="shared" si="922"/>
        <v>12</v>
      </c>
      <c r="L4899" s="34">
        <v>43455</v>
      </c>
      <c r="M4899" s="4">
        <v>204</v>
      </c>
      <c r="N4899" s="4">
        <v>24</v>
      </c>
      <c r="O4899" s="31">
        <v>0.95833333333333337</v>
      </c>
      <c r="P4899" s="35">
        <v>6.1099999999999985</v>
      </c>
      <c r="Q4899" s="36">
        <f t="shared" si="923"/>
        <v>13</v>
      </c>
      <c r="R4899" s="4">
        <f t="shared" si="924"/>
        <v>6.8900000000000015</v>
      </c>
      <c r="S4899" s="31">
        <f t="shared" si="927"/>
        <v>0.20944444444444443</v>
      </c>
      <c r="T4899" s="31">
        <f t="shared" si="928"/>
        <v>0.77601851851851855</v>
      </c>
      <c r="U4899" s="4">
        <f t="shared" si="926"/>
        <v>0</v>
      </c>
      <c r="V4899" s="4" t="str">
        <f t="shared" si="921"/>
        <v/>
      </c>
      <c r="W4899" s="18" t="str">
        <f>IF(V4899="","",VLOOKUP(L4899,日射量と図３!$A$4:$C$368,3,TRUE)*238.85/100)</f>
        <v/>
      </c>
      <c r="X4899" s="4" t="str">
        <f t="shared" si="925"/>
        <v/>
      </c>
      <c r="Y4899" s="4" t="str">
        <f t="shared" si="931"/>
        <v/>
      </c>
      <c r="Z4899" s="4" t="str">
        <f t="shared" si="932"/>
        <v/>
      </c>
      <c r="AA4899" s="4" t="str">
        <f>IF($V4899="","",IF(Y4899&lt;36,0,IF(AND(36&lt;=Y4899,Y4899&lt;71),VLOOKUP($W4899,日射量と図３!$E$6:$F$34,2,TRUE),IF(AND(71&lt;=Y4899,Y4899&lt;107),VLOOKUP($W4899,日射量と図３!$E$6:$G$34,3,TRUE),IF(AND(107&lt;=Y4899,Y4899&lt;143),VLOOKUP($W4899,日射量と図３!$E$6:$H$34,4,TRUE),VLOOKUP($W4899,日射量と図３!$E$6:$I$34,5,TRUE))))))</f>
        <v/>
      </c>
      <c r="AB4899" s="4" t="str">
        <f>IF($V4899="","",IF(Z4899&lt;36,0,IF(AND(36&lt;=Z4899,Z4899&lt;71),VLOOKUP($W4899,日射量と図３!$E$6:$F$34,2,TRUE),IF(AND(71&lt;=Z4899,Z4899&lt;107),VLOOKUP($W4899,日射量と図３!$E$6:$G$34,3,TRUE),IF(AND(107&lt;=Z4899,Z4899&lt;143),VLOOKUP($W4899,日射量と図３!$E$6:$H$34,4,TRUE),VLOOKUP($W4899,日射量と図３!$E$6:$I$34,5,TRUE))))))</f>
        <v/>
      </c>
      <c r="AC4899" s="382" t="str">
        <f t="shared" si="929"/>
        <v/>
      </c>
      <c r="AD4899" s="382" t="str">
        <f t="shared" si="930"/>
        <v/>
      </c>
    </row>
    <row r="4900" spans="11:30" ht="13.5" customHeight="1">
      <c r="K4900" s="4">
        <f t="shared" si="922"/>
        <v>12</v>
      </c>
      <c r="L4900" s="34">
        <v>43456</v>
      </c>
      <c r="M4900" s="4">
        <v>205</v>
      </c>
      <c r="N4900" s="4">
        <v>1</v>
      </c>
      <c r="O4900" s="31">
        <v>0</v>
      </c>
      <c r="P4900" s="35">
        <v>5.839999999999999</v>
      </c>
      <c r="Q4900" s="36">
        <f t="shared" si="923"/>
        <v>13</v>
      </c>
      <c r="R4900" s="4">
        <f t="shared" si="924"/>
        <v>7.160000000000001</v>
      </c>
      <c r="S4900" s="31">
        <f t="shared" si="927"/>
        <v>0.20944444444444443</v>
      </c>
      <c r="T4900" s="31">
        <f t="shared" si="928"/>
        <v>0.77601851851851855</v>
      </c>
      <c r="U4900" s="4">
        <f t="shared" si="926"/>
        <v>0</v>
      </c>
      <c r="V4900" s="4">
        <f t="shared" si="921"/>
        <v>66.86</v>
      </c>
      <c r="W4900" s="18">
        <f>IF(V4900="","",VLOOKUP(L4900,日射量と図３!$A$4:$C$368,3,TRUE)*238.85/100)</f>
        <v>19.108000000000001</v>
      </c>
      <c r="X4900" s="4">
        <f t="shared" si="925"/>
        <v>14</v>
      </c>
      <c r="Y4900" s="4">
        <f t="shared" si="931"/>
        <v>29.857049357142852</v>
      </c>
      <c r="Z4900" s="4">
        <f t="shared" si="932"/>
        <v>33.657037457142849</v>
      </c>
      <c r="AA4900" s="4">
        <f>IF($V4900="","",IF(Y4900&lt;36,0,IF(AND(36&lt;=Y4900,Y4900&lt;71),VLOOKUP($W4900,日射量と図３!$E$6:$F$34,2,TRUE),IF(AND(71&lt;=Y4900,Y4900&lt;107),VLOOKUP($W4900,日射量と図３!$E$6:$G$34,3,TRUE),IF(AND(107&lt;=Y4900,Y4900&lt;143),VLOOKUP($W4900,日射量と図３!$E$6:$H$34,4,TRUE),VLOOKUP($W4900,日射量と図３!$E$6:$I$34,5,TRUE))))))</f>
        <v>0</v>
      </c>
      <c r="AB4900" s="4">
        <f>IF($V4900="","",IF(Z4900&lt;36,0,IF(AND(36&lt;=Z4900,Z4900&lt;71),VLOOKUP($W4900,日射量と図３!$E$6:$F$34,2,TRUE),IF(AND(71&lt;=Z4900,Z4900&lt;107),VLOOKUP($W4900,日射量と図３!$E$6:$G$34,3,TRUE),IF(AND(107&lt;=Z4900,Z4900&lt;143),VLOOKUP($W4900,日射量と図３!$E$6:$H$34,4,TRUE),VLOOKUP($W4900,日射量と図３!$E$6:$I$34,5,TRUE))))))</f>
        <v>0</v>
      </c>
      <c r="AC4900" s="382">
        <f t="shared" si="929"/>
        <v>0</v>
      </c>
      <c r="AD4900" s="382">
        <f t="shared" si="930"/>
        <v>0</v>
      </c>
    </row>
    <row r="4901" spans="11:30" ht="13.5" customHeight="1">
      <c r="K4901" s="4">
        <f t="shared" si="922"/>
        <v>12</v>
      </c>
      <c r="L4901" s="34">
        <v>43456</v>
      </c>
      <c r="M4901" s="4">
        <v>205</v>
      </c>
      <c r="N4901" s="4">
        <v>2</v>
      </c>
      <c r="O4901" s="31">
        <v>4.1666666666666664E-2</v>
      </c>
      <c r="P4901" s="35">
        <v>5.3999999999999995</v>
      </c>
      <c r="Q4901" s="36">
        <f t="shared" si="923"/>
        <v>13</v>
      </c>
      <c r="R4901" s="4">
        <f t="shared" si="924"/>
        <v>7.6000000000000005</v>
      </c>
      <c r="S4901" s="31">
        <f t="shared" si="927"/>
        <v>0.20944444444444443</v>
      </c>
      <c r="T4901" s="31">
        <f t="shared" si="928"/>
        <v>0.77601851851851855</v>
      </c>
      <c r="U4901" s="4">
        <f t="shared" si="926"/>
        <v>0</v>
      </c>
      <c r="V4901" s="4" t="str">
        <f t="shared" si="921"/>
        <v/>
      </c>
      <c r="W4901" s="18" t="str">
        <f>IF(V4901="","",VLOOKUP(L4901,日射量と図３!$A$4:$C$368,3,TRUE)*238.85/100)</f>
        <v/>
      </c>
      <c r="X4901" s="4" t="str">
        <f t="shared" si="925"/>
        <v/>
      </c>
      <c r="Y4901" s="4" t="str">
        <f t="shared" si="931"/>
        <v/>
      </c>
      <c r="Z4901" s="4" t="str">
        <f t="shared" si="932"/>
        <v/>
      </c>
      <c r="AA4901" s="4" t="str">
        <f>IF($V4901="","",IF(Y4901&lt;36,0,IF(AND(36&lt;=Y4901,Y4901&lt;71),VLOOKUP($W4901,日射量と図３!$E$6:$F$34,2,TRUE),IF(AND(71&lt;=Y4901,Y4901&lt;107),VLOOKUP($W4901,日射量と図３!$E$6:$G$34,3,TRUE),IF(AND(107&lt;=Y4901,Y4901&lt;143),VLOOKUP($W4901,日射量と図３!$E$6:$H$34,4,TRUE),VLOOKUP($W4901,日射量と図３!$E$6:$I$34,5,TRUE))))))</f>
        <v/>
      </c>
      <c r="AB4901" s="4" t="str">
        <f>IF($V4901="","",IF(Z4901&lt;36,0,IF(AND(36&lt;=Z4901,Z4901&lt;71),VLOOKUP($W4901,日射量と図３!$E$6:$F$34,2,TRUE),IF(AND(71&lt;=Z4901,Z4901&lt;107),VLOOKUP($W4901,日射量と図３!$E$6:$G$34,3,TRUE),IF(AND(107&lt;=Z4901,Z4901&lt;143),VLOOKUP($W4901,日射量と図３!$E$6:$H$34,4,TRUE),VLOOKUP($W4901,日射量と図３!$E$6:$I$34,5,TRUE))))))</f>
        <v/>
      </c>
      <c r="AC4901" s="382" t="str">
        <f t="shared" si="929"/>
        <v/>
      </c>
      <c r="AD4901" s="382" t="str">
        <f t="shared" si="930"/>
        <v/>
      </c>
    </row>
    <row r="4902" spans="11:30" ht="13.5" customHeight="1">
      <c r="K4902" s="4">
        <f t="shared" si="922"/>
        <v>12</v>
      </c>
      <c r="L4902" s="34">
        <v>43456</v>
      </c>
      <c r="M4902" s="4">
        <v>205</v>
      </c>
      <c r="N4902" s="4">
        <v>3</v>
      </c>
      <c r="O4902" s="31">
        <v>8.3333333333333329E-2</v>
      </c>
      <c r="P4902" s="35">
        <v>5.18</v>
      </c>
      <c r="Q4902" s="36">
        <f t="shared" si="923"/>
        <v>13</v>
      </c>
      <c r="R4902" s="4">
        <f t="shared" si="924"/>
        <v>7.82</v>
      </c>
      <c r="S4902" s="31">
        <f t="shared" si="927"/>
        <v>0.20944444444444443</v>
      </c>
      <c r="T4902" s="31">
        <f t="shared" si="928"/>
        <v>0.77601851851851855</v>
      </c>
      <c r="U4902" s="4">
        <f t="shared" si="926"/>
        <v>0</v>
      </c>
      <c r="V4902" s="4" t="str">
        <f t="shared" si="921"/>
        <v/>
      </c>
      <c r="W4902" s="18" t="str">
        <f>IF(V4902="","",VLOOKUP(L4902,日射量と図３!$A$4:$C$368,3,TRUE)*238.85/100)</f>
        <v/>
      </c>
      <c r="X4902" s="4" t="str">
        <f t="shared" si="925"/>
        <v/>
      </c>
      <c r="Y4902" s="4" t="str">
        <f t="shared" si="931"/>
        <v/>
      </c>
      <c r="Z4902" s="4" t="str">
        <f t="shared" si="932"/>
        <v/>
      </c>
      <c r="AA4902" s="4" t="str">
        <f>IF($V4902="","",IF(Y4902&lt;36,0,IF(AND(36&lt;=Y4902,Y4902&lt;71),VLOOKUP($W4902,日射量と図３!$E$6:$F$34,2,TRUE),IF(AND(71&lt;=Y4902,Y4902&lt;107),VLOOKUP($W4902,日射量と図３!$E$6:$G$34,3,TRUE),IF(AND(107&lt;=Y4902,Y4902&lt;143),VLOOKUP($W4902,日射量と図３!$E$6:$H$34,4,TRUE),VLOOKUP($W4902,日射量と図３!$E$6:$I$34,5,TRUE))))))</f>
        <v/>
      </c>
      <c r="AB4902" s="4" t="str">
        <f>IF($V4902="","",IF(Z4902&lt;36,0,IF(AND(36&lt;=Z4902,Z4902&lt;71),VLOOKUP($W4902,日射量と図３!$E$6:$F$34,2,TRUE),IF(AND(71&lt;=Z4902,Z4902&lt;107),VLOOKUP($W4902,日射量と図３!$E$6:$G$34,3,TRUE),IF(AND(107&lt;=Z4902,Z4902&lt;143),VLOOKUP($W4902,日射量と図３!$E$6:$H$34,4,TRUE),VLOOKUP($W4902,日射量と図３!$E$6:$I$34,5,TRUE))))))</f>
        <v/>
      </c>
      <c r="AC4902" s="382" t="str">
        <f t="shared" si="929"/>
        <v/>
      </c>
      <c r="AD4902" s="382" t="str">
        <f t="shared" si="930"/>
        <v/>
      </c>
    </row>
    <row r="4903" spans="11:30" ht="13.5" customHeight="1">
      <c r="K4903" s="4">
        <f t="shared" si="922"/>
        <v>12</v>
      </c>
      <c r="L4903" s="34">
        <v>43456</v>
      </c>
      <c r="M4903" s="4">
        <v>205</v>
      </c>
      <c r="N4903" s="4">
        <v>4</v>
      </c>
      <c r="O4903" s="31">
        <v>0.125</v>
      </c>
      <c r="P4903" s="35">
        <v>5.05</v>
      </c>
      <c r="Q4903" s="36">
        <f t="shared" si="923"/>
        <v>13</v>
      </c>
      <c r="R4903" s="4">
        <f t="shared" si="924"/>
        <v>7.95</v>
      </c>
      <c r="S4903" s="31">
        <f t="shared" si="927"/>
        <v>0.20944444444444443</v>
      </c>
      <c r="T4903" s="31">
        <f t="shared" si="928"/>
        <v>0.77601851851851855</v>
      </c>
      <c r="U4903" s="4">
        <f t="shared" si="926"/>
        <v>0</v>
      </c>
      <c r="V4903" s="4" t="str">
        <f t="shared" si="921"/>
        <v/>
      </c>
      <c r="W4903" s="18" t="str">
        <f>IF(V4903="","",VLOOKUP(L4903,日射量と図３!$A$4:$C$368,3,TRUE)*238.85/100)</f>
        <v/>
      </c>
      <c r="X4903" s="4" t="str">
        <f t="shared" si="925"/>
        <v/>
      </c>
      <c r="Y4903" s="4" t="str">
        <f t="shared" si="931"/>
        <v/>
      </c>
      <c r="Z4903" s="4" t="str">
        <f t="shared" si="932"/>
        <v/>
      </c>
      <c r="AA4903" s="4" t="str">
        <f>IF($V4903="","",IF(Y4903&lt;36,0,IF(AND(36&lt;=Y4903,Y4903&lt;71),VLOOKUP($W4903,日射量と図３!$E$6:$F$34,2,TRUE),IF(AND(71&lt;=Y4903,Y4903&lt;107),VLOOKUP($W4903,日射量と図３!$E$6:$G$34,3,TRUE),IF(AND(107&lt;=Y4903,Y4903&lt;143),VLOOKUP($W4903,日射量と図３!$E$6:$H$34,4,TRUE),VLOOKUP($W4903,日射量と図３!$E$6:$I$34,5,TRUE))))))</f>
        <v/>
      </c>
      <c r="AB4903" s="4" t="str">
        <f>IF($V4903="","",IF(Z4903&lt;36,0,IF(AND(36&lt;=Z4903,Z4903&lt;71),VLOOKUP($W4903,日射量と図３!$E$6:$F$34,2,TRUE),IF(AND(71&lt;=Z4903,Z4903&lt;107),VLOOKUP($W4903,日射量と図３!$E$6:$G$34,3,TRUE),IF(AND(107&lt;=Z4903,Z4903&lt;143),VLOOKUP($W4903,日射量と図３!$E$6:$H$34,4,TRUE),VLOOKUP($W4903,日射量と図３!$E$6:$I$34,5,TRUE))))))</f>
        <v/>
      </c>
      <c r="AC4903" s="382" t="str">
        <f t="shared" si="929"/>
        <v/>
      </c>
      <c r="AD4903" s="382" t="str">
        <f t="shared" si="930"/>
        <v/>
      </c>
    </row>
    <row r="4904" spans="11:30" ht="13.5" customHeight="1">
      <c r="K4904" s="4">
        <f t="shared" si="922"/>
        <v>12</v>
      </c>
      <c r="L4904" s="34">
        <v>43456</v>
      </c>
      <c r="M4904" s="4">
        <v>205</v>
      </c>
      <c r="N4904" s="4">
        <v>5</v>
      </c>
      <c r="O4904" s="31">
        <v>0.16666666666666666</v>
      </c>
      <c r="P4904" s="35">
        <v>4.8100000000000005</v>
      </c>
      <c r="Q4904" s="36">
        <f t="shared" si="923"/>
        <v>15</v>
      </c>
      <c r="R4904" s="4">
        <f t="shared" si="924"/>
        <v>10.19</v>
      </c>
      <c r="S4904" s="31">
        <f t="shared" si="927"/>
        <v>0.20944444444444443</v>
      </c>
      <c r="T4904" s="31">
        <f t="shared" si="928"/>
        <v>0.77601851851851855</v>
      </c>
      <c r="U4904" s="4">
        <f t="shared" si="926"/>
        <v>0</v>
      </c>
      <c r="V4904" s="4" t="str">
        <f t="shared" ref="V4904:V4967" si="933">IF(N4904=1,SUM(U4904:U4927),"")</f>
        <v/>
      </c>
      <c r="W4904" s="18" t="str">
        <f>IF(V4904="","",VLOOKUP(L4904,日射量と図３!$A$4:$C$368,3,TRUE)*238.85/100)</f>
        <v/>
      </c>
      <c r="X4904" s="4" t="str">
        <f t="shared" si="925"/>
        <v/>
      </c>
      <c r="Y4904" s="4" t="str">
        <f t="shared" si="931"/>
        <v/>
      </c>
      <c r="Z4904" s="4" t="str">
        <f t="shared" si="932"/>
        <v/>
      </c>
      <c r="AA4904" s="4" t="str">
        <f>IF($V4904="","",IF(Y4904&lt;36,0,IF(AND(36&lt;=Y4904,Y4904&lt;71),VLOOKUP($W4904,日射量と図３!$E$6:$F$34,2,TRUE),IF(AND(71&lt;=Y4904,Y4904&lt;107),VLOOKUP($W4904,日射量と図３!$E$6:$G$34,3,TRUE),IF(AND(107&lt;=Y4904,Y4904&lt;143),VLOOKUP($W4904,日射量と図３!$E$6:$H$34,4,TRUE),VLOOKUP($W4904,日射量と図３!$E$6:$I$34,5,TRUE))))))</f>
        <v/>
      </c>
      <c r="AB4904" s="4" t="str">
        <f>IF($V4904="","",IF(Z4904&lt;36,0,IF(AND(36&lt;=Z4904,Z4904&lt;71),VLOOKUP($W4904,日射量と図３!$E$6:$F$34,2,TRUE),IF(AND(71&lt;=Z4904,Z4904&lt;107),VLOOKUP($W4904,日射量と図３!$E$6:$G$34,3,TRUE),IF(AND(107&lt;=Z4904,Z4904&lt;143),VLOOKUP($W4904,日射量と図３!$E$6:$H$34,4,TRUE),VLOOKUP($W4904,日射量と図３!$E$6:$I$34,5,TRUE))))))</f>
        <v/>
      </c>
      <c r="AC4904" s="382" t="str">
        <f t="shared" si="929"/>
        <v/>
      </c>
      <c r="AD4904" s="382" t="str">
        <f t="shared" si="930"/>
        <v/>
      </c>
    </row>
    <row r="4905" spans="11:30" ht="13.5" customHeight="1">
      <c r="K4905" s="4">
        <f t="shared" si="922"/>
        <v>12</v>
      </c>
      <c r="L4905" s="34">
        <v>43456</v>
      </c>
      <c r="M4905" s="4">
        <v>205</v>
      </c>
      <c r="N4905" s="4">
        <v>6</v>
      </c>
      <c r="O4905" s="31">
        <v>0.20833333333333334</v>
      </c>
      <c r="P4905" s="35">
        <v>4.6800000000000006</v>
      </c>
      <c r="Q4905" s="36">
        <f t="shared" si="923"/>
        <v>15</v>
      </c>
      <c r="R4905" s="4">
        <f t="shared" si="924"/>
        <v>10.32</v>
      </c>
      <c r="S4905" s="31">
        <f t="shared" si="927"/>
        <v>0.20944444444444443</v>
      </c>
      <c r="T4905" s="31">
        <f t="shared" si="928"/>
        <v>0.77601851851851855</v>
      </c>
      <c r="U4905" s="4">
        <f t="shared" si="926"/>
        <v>0</v>
      </c>
      <c r="V4905" s="4" t="str">
        <f t="shared" si="933"/>
        <v/>
      </c>
      <c r="W4905" s="18" t="str">
        <f>IF(V4905="","",VLOOKUP(L4905,日射量と図３!$A$4:$C$368,3,TRUE)*238.85/100)</f>
        <v/>
      </c>
      <c r="X4905" s="4" t="str">
        <f t="shared" si="925"/>
        <v/>
      </c>
      <c r="Y4905" s="4" t="str">
        <f t="shared" si="931"/>
        <v/>
      </c>
      <c r="Z4905" s="4" t="str">
        <f t="shared" si="932"/>
        <v/>
      </c>
      <c r="AA4905" s="4" t="str">
        <f>IF($V4905="","",IF(Y4905&lt;36,0,IF(AND(36&lt;=Y4905,Y4905&lt;71),VLOOKUP($W4905,日射量と図３!$E$6:$F$34,2,TRUE),IF(AND(71&lt;=Y4905,Y4905&lt;107),VLOOKUP($W4905,日射量と図３!$E$6:$G$34,3,TRUE),IF(AND(107&lt;=Y4905,Y4905&lt;143),VLOOKUP($W4905,日射量と図３!$E$6:$H$34,4,TRUE),VLOOKUP($W4905,日射量と図３!$E$6:$I$34,5,TRUE))))))</f>
        <v/>
      </c>
      <c r="AB4905" s="4" t="str">
        <f>IF($V4905="","",IF(Z4905&lt;36,0,IF(AND(36&lt;=Z4905,Z4905&lt;71),VLOOKUP($W4905,日射量と図３!$E$6:$F$34,2,TRUE),IF(AND(71&lt;=Z4905,Z4905&lt;107),VLOOKUP($W4905,日射量と図３!$E$6:$G$34,3,TRUE),IF(AND(107&lt;=Z4905,Z4905&lt;143),VLOOKUP($W4905,日射量と図３!$E$6:$H$34,4,TRUE),VLOOKUP($W4905,日射量と図３!$E$6:$I$34,5,TRUE))))))</f>
        <v/>
      </c>
      <c r="AC4905" s="382" t="str">
        <f t="shared" si="929"/>
        <v/>
      </c>
      <c r="AD4905" s="382" t="str">
        <f t="shared" si="930"/>
        <v/>
      </c>
    </row>
    <row r="4906" spans="11:30" ht="13.5" customHeight="1">
      <c r="K4906" s="4">
        <f t="shared" si="922"/>
        <v>12</v>
      </c>
      <c r="L4906" s="34">
        <v>43456</v>
      </c>
      <c r="M4906" s="4">
        <v>205</v>
      </c>
      <c r="N4906" s="4">
        <v>7</v>
      </c>
      <c r="O4906" s="31">
        <v>0.25</v>
      </c>
      <c r="P4906" s="35">
        <v>4.63</v>
      </c>
      <c r="Q4906" s="36">
        <f t="shared" si="923"/>
        <v>15</v>
      </c>
      <c r="R4906" s="4">
        <f t="shared" si="924"/>
        <v>10.370000000000001</v>
      </c>
      <c r="S4906" s="31">
        <f t="shared" si="927"/>
        <v>0.20944444444444443</v>
      </c>
      <c r="T4906" s="31">
        <f t="shared" si="928"/>
        <v>0.77601851851851855</v>
      </c>
      <c r="U4906" s="4">
        <f t="shared" si="926"/>
        <v>10.370000000000001</v>
      </c>
      <c r="V4906" s="4" t="str">
        <f t="shared" si="933"/>
        <v/>
      </c>
      <c r="W4906" s="18" t="str">
        <f>IF(V4906="","",VLOOKUP(L4906,日射量と図３!$A$4:$C$368,3,TRUE)*238.85/100)</f>
        <v/>
      </c>
      <c r="X4906" s="4" t="str">
        <f t="shared" si="925"/>
        <v/>
      </c>
      <c r="Y4906" s="4" t="str">
        <f t="shared" si="931"/>
        <v/>
      </c>
      <c r="Z4906" s="4" t="str">
        <f t="shared" si="932"/>
        <v/>
      </c>
      <c r="AA4906" s="4" t="str">
        <f>IF($V4906="","",IF(Y4906&lt;36,0,IF(AND(36&lt;=Y4906,Y4906&lt;71),VLOOKUP($W4906,日射量と図３!$E$6:$F$34,2,TRUE),IF(AND(71&lt;=Y4906,Y4906&lt;107),VLOOKUP($W4906,日射量と図３!$E$6:$G$34,3,TRUE),IF(AND(107&lt;=Y4906,Y4906&lt;143),VLOOKUP($W4906,日射量と図３!$E$6:$H$34,4,TRUE),VLOOKUP($W4906,日射量と図３!$E$6:$I$34,5,TRUE))))))</f>
        <v/>
      </c>
      <c r="AB4906" s="4" t="str">
        <f>IF($V4906="","",IF(Z4906&lt;36,0,IF(AND(36&lt;=Z4906,Z4906&lt;71),VLOOKUP($W4906,日射量と図３!$E$6:$F$34,2,TRUE),IF(AND(71&lt;=Z4906,Z4906&lt;107),VLOOKUP($W4906,日射量と図３!$E$6:$G$34,3,TRUE),IF(AND(107&lt;=Z4906,Z4906&lt;143),VLOOKUP($W4906,日射量と図３!$E$6:$H$34,4,TRUE),VLOOKUP($W4906,日射量と図３!$E$6:$I$34,5,TRUE))))))</f>
        <v/>
      </c>
      <c r="AC4906" s="382" t="str">
        <f t="shared" si="929"/>
        <v/>
      </c>
      <c r="AD4906" s="382" t="str">
        <f t="shared" si="930"/>
        <v/>
      </c>
    </row>
    <row r="4907" spans="11:30" ht="13.5" customHeight="1">
      <c r="K4907" s="4">
        <f t="shared" si="922"/>
        <v>12</v>
      </c>
      <c r="L4907" s="34">
        <v>43456</v>
      </c>
      <c r="M4907" s="4">
        <v>205</v>
      </c>
      <c r="N4907" s="4">
        <v>8</v>
      </c>
      <c r="O4907" s="31">
        <v>0.29166666666666669</v>
      </c>
      <c r="P4907" s="35">
        <v>4.5400000000000009</v>
      </c>
      <c r="Q4907" s="36">
        <f t="shared" si="923"/>
        <v>12</v>
      </c>
      <c r="R4907" s="4">
        <f t="shared" si="924"/>
        <v>7.4599999999999991</v>
      </c>
      <c r="S4907" s="31">
        <f t="shared" si="927"/>
        <v>0.20944444444444443</v>
      </c>
      <c r="T4907" s="31">
        <f t="shared" si="928"/>
        <v>0.77601851851851855</v>
      </c>
      <c r="U4907" s="4">
        <f t="shared" si="926"/>
        <v>7.4599999999999991</v>
      </c>
      <c r="V4907" s="4" t="str">
        <f t="shared" si="933"/>
        <v/>
      </c>
      <c r="W4907" s="18" t="str">
        <f>IF(V4907="","",VLOOKUP(L4907,日射量と図３!$A$4:$C$368,3,TRUE)*238.85/100)</f>
        <v/>
      </c>
      <c r="X4907" s="4" t="str">
        <f t="shared" si="925"/>
        <v/>
      </c>
      <c r="Y4907" s="4" t="str">
        <f t="shared" si="931"/>
        <v/>
      </c>
      <c r="Z4907" s="4" t="str">
        <f t="shared" si="932"/>
        <v/>
      </c>
      <c r="AA4907" s="4" t="str">
        <f>IF($V4907="","",IF(Y4907&lt;36,0,IF(AND(36&lt;=Y4907,Y4907&lt;71),VLOOKUP($W4907,日射量と図３!$E$6:$F$34,2,TRUE),IF(AND(71&lt;=Y4907,Y4907&lt;107),VLOOKUP($W4907,日射量と図３!$E$6:$G$34,3,TRUE),IF(AND(107&lt;=Y4907,Y4907&lt;143),VLOOKUP($W4907,日射量と図３!$E$6:$H$34,4,TRUE),VLOOKUP($W4907,日射量と図３!$E$6:$I$34,5,TRUE))))))</f>
        <v/>
      </c>
      <c r="AB4907" s="4" t="str">
        <f>IF($V4907="","",IF(Z4907&lt;36,0,IF(AND(36&lt;=Z4907,Z4907&lt;71),VLOOKUP($W4907,日射量と図３!$E$6:$F$34,2,TRUE),IF(AND(71&lt;=Z4907,Z4907&lt;107),VLOOKUP($W4907,日射量と図３!$E$6:$G$34,3,TRUE),IF(AND(107&lt;=Z4907,Z4907&lt;143),VLOOKUP($W4907,日射量と図３!$E$6:$H$34,4,TRUE),VLOOKUP($W4907,日射量と図３!$E$6:$I$34,5,TRUE))))))</f>
        <v/>
      </c>
      <c r="AC4907" s="382" t="str">
        <f t="shared" si="929"/>
        <v/>
      </c>
      <c r="AD4907" s="382" t="str">
        <f t="shared" si="930"/>
        <v/>
      </c>
    </row>
    <row r="4908" spans="11:30" ht="13.5" customHeight="1">
      <c r="K4908" s="4">
        <f t="shared" si="922"/>
        <v>12</v>
      </c>
      <c r="L4908" s="34">
        <v>43456</v>
      </c>
      <c r="M4908" s="4">
        <v>205</v>
      </c>
      <c r="N4908" s="4">
        <v>9</v>
      </c>
      <c r="O4908" s="31">
        <v>0.33333333333333331</v>
      </c>
      <c r="P4908" s="35">
        <v>5.17</v>
      </c>
      <c r="Q4908" s="36">
        <f t="shared" si="923"/>
        <v>12</v>
      </c>
      <c r="R4908" s="4">
        <f t="shared" si="924"/>
        <v>6.83</v>
      </c>
      <c r="S4908" s="31">
        <f t="shared" si="927"/>
        <v>0.20944444444444443</v>
      </c>
      <c r="T4908" s="31">
        <f t="shared" si="928"/>
        <v>0.77601851851851855</v>
      </c>
      <c r="U4908" s="4">
        <f t="shared" si="926"/>
        <v>6.83</v>
      </c>
      <c r="V4908" s="4" t="str">
        <f t="shared" si="933"/>
        <v/>
      </c>
      <c r="W4908" s="18" t="str">
        <f>IF(V4908="","",VLOOKUP(L4908,日射量と図３!$A$4:$C$368,3,TRUE)*238.85/100)</f>
        <v/>
      </c>
      <c r="X4908" s="4" t="str">
        <f t="shared" si="925"/>
        <v/>
      </c>
      <c r="Y4908" s="4" t="str">
        <f t="shared" si="931"/>
        <v/>
      </c>
      <c r="Z4908" s="4" t="str">
        <f t="shared" si="932"/>
        <v/>
      </c>
      <c r="AA4908" s="4" t="str">
        <f>IF($V4908="","",IF(Y4908&lt;36,0,IF(AND(36&lt;=Y4908,Y4908&lt;71),VLOOKUP($W4908,日射量と図３!$E$6:$F$34,2,TRUE),IF(AND(71&lt;=Y4908,Y4908&lt;107),VLOOKUP($W4908,日射量と図３!$E$6:$G$34,3,TRUE),IF(AND(107&lt;=Y4908,Y4908&lt;143),VLOOKUP($W4908,日射量と図３!$E$6:$H$34,4,TRUE),VLOOKUP($W4908,日射量と図３!$E$6:$I$34,5,TRUE))))))</f>
        <v/>
      </c>
      <c r="AB4908" s="4" t="str">
        <f>IF($V4908="","",IF(Z4908&lt;36,0,IF(AND(36&lt;=Z4908,Z4908&lt;71),VLOOKUP($W4908,日射量と図３!$E$6:$F$34,2,TRUE),IF(AND(71&lt;=Z4908,Z4908&lt;107),VLOOKUP($W4908,日射量と図３!$E$6:$G$34,3,TRUE),IF(AND(107&lt;=Z4908,Z4908&lt;143),VLOOKUP($W4908,日射量と図３!$E$6:$H$34,4,TRUE),VLOOKUP($W4908,日射量と図３!$E$6:$I$34,5,TRUE))))))</f>
        <v/>
      </c>
      <c r="AC4908" s="382" t="str">
        <f t="shared" si="929"/>
        <v/>
      </c>
      <c r="AD4908" s="382" t="str">
        <f t="shared" si="930"/>
        <v/>
      </c>
    </row>
    <row r="4909" spans="11:30" ht="13.5" customHeight="1">
      <c r="K4909" s="4">
        <f t="shared" si="922"/>
        <v>12</v>
      </c>
      <c r="L4909" s="34">
        <v>43456</v>
      </c>
      <c r="M4909" s="4">
        <v>205</v>
      </c>
      <c r="N4909" s="4">
        <v>10</v>
      </c>
      <c r="O4909" s="31">
        <v>0.375</v>
      </c>
      <c r="P4909" s="35">
        <v>6.44</v>
      </c>
      <c r="Q4909" s="36">
        <f t="shared" si="923"/>
        <v>12</v>
      </c>
      <c r="R4909" s="4">
        <f t="shared" si="924"/>
        <v>5.56</v>
      </c>
      <c r="S4909" s="31">
        <f t="shared" si="927"/>
        <v>0.20944444444444443</v>
      </c>
      <c r="T4909" s="31">
        <f t="shared" si="928"/>
        <v>0.77601851851851855</v>
      </c>
      <c r="U4909" s="4">
        <f t="shared" si="926"/>
        <v>5.56</v>
      </c>
      <c r="V4909" s="4" t="str">
        <f t="shared" si="933"/>
        <v/>
      </c>
      <c r="W4909" s="18" t="str">
        <f>IF(V4909="","",VLOOKUP(L4909,日射量と図３!$A$4:$C$368,3,TRUE)*238.85/100)</f>
        <v/>
      </c>
      <c r="X4909" s="4" t="str">
        <f t="shared" si="925"/>
        <v/>
      </c>
      <c r="Y4909" s="4" t="str">
        <f t="shared" si="931"/>
        <v/>
      </c>
      <c r="Z4909" s="4" t="str">
        <f t="shared" si="932"/>
        <v/>
      </c>
      <c r="AA4909" s="4" t="str">
        <f>IF($V4909="","",IF(Y4909&lt;36,0,IF(AND(36&lt;=Y4909,Y4909&lt;71),VLOOKUP($W4909,日射量と図３!$E$6:$F$34,2,TRUE),IF(AND(71&lt;=Y4909,Y4909&lt;107),VLOOKUP($W4909,日射量と図３!$E$6:$G$34,3,TRUE),IF(AND(107&lt;=Y4909,Y4909&lt;143),VLOOKUP($W4909,日射量と図３!$E$6:$H$34,4,TRUE),VLOOKUP($W4909,日射量と図３!$E$6:$I$34,5,TRUE))))))</f>
        <v/>
      </c>
      <c r="AB4909" s="4" t="str">
        <f>IF($V4909="","",IF(Z4909&lt;36,0,IF(AND(36&lt;=Z4909,Z4909&lt;71),VLOOKUP($W4909,日射量と図３!$E$6:$F$34,2,TRUE),IF(AND(71&lt;=Z4909,Z4909&lt;107),VLOOKUP($W4909,日射量と図３!$E$6:$G$34,3,TRUE),IF(AND(107&lt;=Z4909,Z4909&lt;143),VLOOKUP($W4909,日射量と図３!$E$6:$H$34,4,TRUE),VLOOKUP($W4909,日射量と図３!$E$6:$I$34,5,TRUE))))))</f>
        <v/>
      </c>
      <c r="AC4909" s="382" t="str">
        <f t="shared" si="929"/>
        <v/>
      </c>
      <c r="AD4909" s="382" t="str">
        <f t="shared" si="930"/>
        <v/>
      </c>
    </row>
    <row r="4910" spans="11:30" ht="13.5" customHeight="1">
      <c r="K4910" s="4">
        <f t="shared" si="922"/>
        <v>12</v>
      </c>
      <c r="L4910" s="34">
        <v>43456</v>
      </c>
      <c r="M4910" s="4">
        <v>205</v>
      </c>
      <c r="N4910" s="4">
        <v>11</v>
      </c>
      <c r="O4910" s="31">
        <v>0.41666666666666669</v>
      </c>
      <c r="P4910" s="35">
        <v>7.6499999999999986</v>
      </c>
      <c r="Q4910" s="36">
        <f t="shared" si="923"/>
        <v>12</v>
      </c>
      <c r="R4910" s="4">
        <f t="shared" si="924"/>
        <v>4.3500000000000014</v>
      </c>
      <c r="S4910" s="31">
        <f t="shared" si="927"/>
        <v>0.20944444444444443</v>
      </c>
      <c r="T4910" s="31">
        <f t="shared" si="928"/>
        <v>0.77601851851851855</v>
      </c>
      <c r="U4910" s="4">
        <f t="shared" si="926"/>
        <v>4.3500000000000014</v>
      </c>
      <c r="V4910" s="4" t="str">
        <f t="shared" si="933"/>
        <v/>
      </c>
      <c r="W4910" s="18" t="str">
        <f>IF(V4910="","",VLOOKUP(L4910,日射量と図３!$A$4:$C$368,3,TRUE)*238.85/100)</f>
        <v/>
      </c>
      <c r="X4910" s="4" t="str">
        <f t="shared" si="925"/>
        <v/>
      </c>
      <c r="Y4910" s="4" t="str">
        <f t="shared" si="931"/>
        <v/>
      </c>
      <c r="Z4910" s="4" t="str">
        <f t="shared" si="932"/>
        <v/>
      </c>
      <c r="AA4910" s="4" t="str">
        <f>IF($V4910="","",IF(Y4910&lt;36,0,IF(AND(36&lt;=Y4910,Y4910&lt;71),VLOOKUP($W4910,日射量と図３!$E$6:$F$34,2,TRUE),IF(AND(71&lt;=Y4910,Y4910&lt;107),VLOOKUP($W4910,日射量と図３!$E$6:$G$34,3,TRUE),IF(AND(107&lt;=Y4910,Y4910&lt;143),VLOOKUP($W4910,日射量と図３!$E$6:$H$34,4,TRUE),VLOOKUP($W4910,日射量と図３!$E$6:$I$34,5,TRUE))))))</f>
        <v/>
      </c>
      <c r="AB4910" s="4" t="str">
        <f>IF($V4910="","",IF(Z4910&lt;36,0,IF(AND(36&lt;=Z4910,Z4910&lt;71),VLOOKUP($W4910,日射量と図３!$E$6:$F$34,2,TRUE),IF(AND(71&lt;=Z4910,Z4910&lt;107),VLOOKUP($W4910,日射量と図３!$E$6:$G$34,3,TRUE),IF(AND(107&lt;=Z4910,Z4910&lt;143),VLOOKUP($W4910,日射量と図３!$E$6:$H$34,4,TRUE),VLOOKUP($W4910,日射量と図３!$E$6:$I$34,5,TRUE))))))</f>
        <v/>
      </c>
      <c r="AC4910" s="382" t="str">
        <f t="shared" si="929"/>
        <v/>
      </c>
      <c r="AD4910" s="382" t="str">
        <f t="shared" si="930"/>
        <v/>
      </c>
    </row>
    <row r="4911" spans="11:30" ht="13.5" customHeight="1">
      <c r="K4911" s="4">
        <f t="shared" si="922"/>
        <v>12</v>
      </c>
      <c r="L4911" s="34">
        <v>43456</v>
      </c>
      <c r="M4911" s="4">
        <v>205</v>
      </c>
      <c r="N4911" s="4">
        <v>12</v>
      </c>
      <c r="O4911" s="31">
        <v>0.45833333333333331</v>
      </c>
      <c r="P4911" s="35">
        <v>8.61</v>
      </c>
      <c r="Q4911" s="36">
        <f t="shared" si="923"/>
        <v>12</v>
      </c>
      <c r="R4911" s="4">
        <f t="shared" si="924"/>
        <v>3.3900000000000006</v>
      </c>
      <c r="S4911" s="31">
        <f t="shared" si="927"/>
        <v>0.20944444444444443</v>
      </c>
      <c r="T4911" s="31">
        <f t="shared" si="928"/>
        <v>0.77601851851851855</v>
      </c>
      <c r="U4911" s="4">
        <f t="shared" si="926"/>
        <v>3.3900000000000006</v>
      </c>
      <c r="V4911" s="4" t="str">
        <f t="shared" si="933"/>
        <v/>
      </c>
      <c r="W4911" s="18" t="str">
        <f>IF(V4911="","",VLOOKUP(L4911,日射量と図３!$A$4:$C$368,3,TRUE)*238.85/100)</f>
        <v/>
      </c>
      <c r="X4911" s="4" t="str">
        <f t="shared" si="925"/>
        <v/>
      </c>
      <c r="Y4911" s="4" t="str">
        <f t="shared" si="931"/>
        <v/>
      </c>
      <c r="Z4911" s="4" t="str">
        <f t="shared" si="932"/>
        <v/>
      </c>
      <c r="AA4911" s="4" t="str">
        <f>IF($V4911="","",IF(Y4911&lt;36,0,IF(AND(36&lt;=Y4911,Y4911&lt;71),VLOOKUP($W4911,日射量と図３!$E$6:$F$34,2,TRUE),IF(AND(71&lt;=Y4911,Y4911&lt;107),VLOOKUP($W4911,日射量と図３!$E$6:$G$34,3,TRUE),IF(AND(107&lt;=Y4911,Y4911&lt;143),VLOOKUP($W4911,日射量と図３!$E$6:$H$34,4,TRUE),VLOOKUP($W4911,日射量と図３!$E$6:$I$34,5,TRUE))))))</f>
        <v/>
      </c>
      <c r="AB4911" s="4" t="str">
        <f>IF($V4911="","",IF(Z4911&lt;36,0,IF(AND(36&lt;=Z4911,Z4911&lt;71),VLOOKUP($W4911,日射量と図３!$E$6:$F$34,2,TRUE),IF(AND(71&lt;=Z4911,Z4911&lt;107),VLOOKUP($W4911,日射量と図３!$E$6:$G$34,3,TRUE),IF(AND(107&lt;=Z4911,Z4911&lt;143),VLOOKUP($W4911,日射量と図３!$E$6:$H$34,4,TRUE),VLOOKUP($W4911,日射量と図３!$E$6:$I$34,5,TRUE))))))</f>
        <v/>
      </c>
      <c r="AC4911" s="382" t="str">
        <f t="shared" si="929"/>
        <v/>
      </c>
      <c r="AD4911" s="382" t="str">
        <f t="shared" si="930"/>
        <v/>
      </c>
    </row>
    <row r="4912" spans="11:30" ht="13.5" customHeight="1">
      <c r="K4912" s="4">
        <f t="shared" si="922"/>
        <v>12</v>
      </c>
      <c r="L4912" s="34">
        <v>43456</v>
      </c>
      <c r="M4912" s="4">
        <v>205</v>
      </c>
      <c r="N4912" s="4">
        <v>13</v>
      </c>
      <c r="O4912" s="31">
        <v>0.5</v>
      </c>
      <c r="P4912" s="35">
        <v>9.4699999999999989</v>
      </c>
      <c r="Q4912" s="36">
        <f t="shared" si="923"/>
        <v>12</v>
      </c>
      <c r="R4912" s="4">
        <f t="shared" si="924"/>
        <v>2.5300000000000011</v>
      </c>
      <c r="S4912" s="31">
        <f t="shared" si="927"/>
        <v>0.20944444444444443</v>
      </c>
      <c r="T4912" s="31">
        <f t="shared" si="928"/>
        <v>0.77601851851851855</v>
      </c>
      <c r="U4912" s="4">
        <f t="shared" si="926"/>
        <v>2.5300000000000011</v>
      </c>
      <c r="V4912" s="4" t="str">
        <f t="shared" si="933"/>
        <v/>
      </c>
      <c r="W4912" s="18" t="str">
        <f>IF(V4912="","",VLOOKUP(L4912,日射量と図３!$A$4:$C$368,3,TRUE)*238.85/100)</f>
        <v/>
      </c>
      <c r="X4912" s="4" t="str">
        <f t="shared" si="925"/>
        <v/>
      </c>
      <c r="Y4912" s="4" t="str">
        <f t="shared" si="931"/>
        <v/>
      </c>
      <c r="Z4912" s="4" t="str">
        <f t="shared" si="932"/>
        <v/>
      </c>
      <c r="AA4912" s="4" t="str">
        <f>IF($V4912="","",IF(Y4912&lt;36,0,IF(AND(36&lt;=Y4912,Y4912&lt;71),VLOOKUP($W4912,日射量と図３!$E$6:$F$34,2,TRUE),IF(AND(71&lt;=Y4912,Y4912&lt;107),VLOOKUP($W4912,日射量と図３!$E$6:$G$34,3,TRUE),IF(AND(107&lt;=Y4912,Y4912&lt;143),VLOOKUP($W4912,日射量と図３!$E$6:$H$34,4,TRUE),VLOOKUP($W4912,日射量と図３!$E$6:$I$34,5,TRUE))))))</f>
        <v/>
      </c>
      <c r="AB4912" s="4" t="str">
        <f>IF($V4912="","",IF(Z4912&lt;36,0,IF(AND(36&lt;=Z4912,Z4912&lt;71),VLOOKUP($W4912,日射量と図３!$E$6:$F$34,2,TRUE),IF(AND(71&lt;=Z4912,Z4912&lt;107),VLOOKUP($W4912,日射量と図３!$E$6:$G$34,3,TRUE),IF(AND(107&lt;=Z4912,Z4912&lt;143),VLOOKUP($W4912,日射量と図３!$E$6:$H$34,4,TRUE),VLOOKUP($W4912,日射量と図３!$E$6:$I$34,5,TRUE))))))</f>
        <v/>
      </c>
      <c r="AC4912" s="382" t="str">
        <f t="shared" si="929"/>
        <v/>
      </c>
      <c r="AD4912" s="382" t="str">
        <f t="shared" si="930"/>
        <v/>
      </c>
    </row>
    <row r="4913" spans="11:30" ht="13.5" customHeight="1">
      <c r="K4913" s="4">
        <f t="shared" si="922"/>
        <v>12</v>
      </c>
      <c r="L4913" s="34">
        <v>43456</v>
      </c>
      <c r="M4913" s="4">
        <v>205</v>
      </c>
      <c r="N4913" s="4">
        <v>14</v>
      </c>
      <c r="O4913" s="31">
        <v>0.54166666666666663</v>
      </c>
      <c r="P4913" s="35">
        <v>10.190000000000001</v>
      </c>
      <c r="Q4913" s="36">
        <f t="shared" si="923"/>
        <v>12</v>
      </c>
      <c r="R4913" s="4">
        <f t="shared" si="924"/>
        <v>1.8099999999999987</v>
      </c>
      <c r="S4913" s="31">
        <f t="shared" si="927"/>
        <v>0.20944444444444443</v>
      </c>
      <c r="T4913" s="31">
        <f t="shared" si="928"/>
        <v>0.77601851851851855</v>
      </c>
      <c r="U4913" s="4">
        <f t="shared" si="926"/>
        <v>1.8099999999999987</v>
      </c>
      <c r="V4913" s="4" t="str">
        <f t="shared" si="933"/>
        <v/>
      </c>
      <c r="W4913" s="18" t="str">
        <f>IF(V4913="","",VLOOKUP(L4913,日射量と図３!$A$4:$C$368,3,TRUE)*238.85/100)</f>
        <v/>
      </c>
      <c r="X4913" s="4" t="str">
        <f t="shared" si="925"/>
        <v/>
      </c>
      <c r="Y4913" s="4" t="str">
        <f t="shared" si="931"/>
        <v/>
      </c>
      <c r="Z4913" s="4" t="str">
        <f t="shared" si="932"/>
        <v/>
      </c>
      <c r="AA4913" s="4" t="str">
        <f>IF($V4913="","",IF(Y4913&lt;36,0,IF(AND(36&lt;=Y4913,Y4913&lt;71),VLOOKUP($W4913,日射量と図３!$E$6:$F$34,2,TRUE),IF(AND(71&lt;=Y4913,Y4913&lt;107),VLOOKUP($W4913,日射量と図３!$E$6:$G$34,3,TRUE),IF(AND(107&lt;=Y4913,Y4913&lt;143),VLOOKUP($W4913,日射量と図３!$E$6:$H$34,4,TRUE),VLOOKUP($W4913,日射量と図３!$E$6:$I$34,5,TRUE))))))</f>
        <v/>
      </c>
      <c r="AB4913" s="4" t="str">
        <f>IF($V4913="","",IF(Z4913&lt;36,0,IF(AND(36&lt;=Z4913,Z4913&lt;71),VLOOKUP($W4913,日射量と図３!$E$6:$F$34,2,TRUE),IF(AND(71&lt;=Z4913,Z4913&lt;107),VLOOKUP($W4913,日射量と図３!$E$6:$G$34,3,TRUE),IF(AND(107&lt;=Z4913,Z4913&lt;143),VLOOKUP($W4913,日射量と図３!$E$6:$H$34,4,TRUE),VLOOKUP($W4913,日射量と図３!$E$6:$I$34,5,TRUE))))))</f>
        <v/>
      </c>
      <c r="AC4913" s="382" t="str">
        <f t="shared" si="929"/>
        <v/>
      </c>
      <c r="AD4913" s="382" t="str">
        <f t="shared" si="930"/>
        <v/>
      </c>
    </row>
    <row r="4914" spans="11:30" ht="13.5" customHeight="1">
      <c r="K4914" s="4">
        <f t="shared" si="922"/>
        <v>12</v>
      </c>
      <c r="L4914" s="34">
        <v>43456</v>
      </c>
      <c r="M4914" s="4">
        <v>205</v>
      </c>
      <c r="N4914" s="4">
        <v>15</v>
      </c>
      <c r="O4914" s="31">
        <v>0.58333333333333337</v>
      </c>
      <c r="P4914" s="35">
        <v>10.690000000000001</v>
      </c>
      <c r="Q4914" s="36">
        <f t="shared" si="923"/>
        <v>12</v>
      </c>
      <c r="R4914" s="4">
        <f t="shared" si="924"/>
        <v>1.3099999999999987</v>
      </c>
      <c r="S4914" s="31">
        <f t="shared" si="927"/>
        <v>0.20944444444444443</v>
      </c>
      <c r="T4914" s="31">
        <f t="shared" si="928"/>
        <v>0.77601851851851855</v>
      </c>
      <c r="U4914" s="4">
        <f t="shared" si="926"/>
        <v>1.3099999999999987</v>
      </c>
      <c r="V4914" s="4" t="str">
        <f t="shared" si="933"/>
        <v/>
      </c>
      <c r="W4914" s="18" t="str">
        <f>IF(V4914="","",VLOOKUP(L4914,日射量と図３!$A$4:$C$368,3,TRUE)*238.85/100)</f>
        <v/>
      </c>
      <c r="X4914" s="4" t="str">
        <f t="shared" si="925"/>
        <v/>
      </c>
      <c r="Y4914" s="4" t="str">
        <f t="shared" si="931"/>
        <v/>
      </c>
      <c r="Z4914" s="4" t="str">
        <f t="shared" si="932"/>
        <v/>
      </c>
      <c r="AA4914" s="4" t="str">
        <f>IF($V4914="","",IF(Y4914&lt;36,0,IF(AND(36&lt;=Y4914,Y4914&lt;71),VLOOKUP($W4914,日射量と図３!$E$6:$F$34,2,TRUE),IF(AND(71&lt;=Y4914,Y4914&lt;107),VLOOKUP($W4914,日射量と図３!$E$6:$G$34,3,TRUE),IF(AND(107&lt;=Y4914,Y4914&lt;143),VLOOKUP($W4914,日射量と図３!$E$6:$H$34,4,TRUE),VLOOKUP($W4914,日射量と図３!$E$6:$I$34,5,TRUE))))))</f>
        <v/>
      </c>
      <c r="AB4914" s="4" t="str">
        <f>IF($V4914="","",IF(Z4914&lt;36,0,IF(AND(36&lt;=Z4914,Z4914&lt;71),VLOOKUP($W4914,日射量と図３!$E$6:$F$34,2,TRUE),IF(AND(71&lt;=Z4914,Z4914&lt;107),VLOOKUP($W4914,日射量と図３!$E$6:$G$34,3,TRUE),IF(AND(107&lt;=Z4914,Z4914&lt;143),VLOOKUP($W4914,日射量と図３!$E$6:$H$34,4,TRUE),VLOOKUP($W4914,日射量と図３!$E$6:$I$34,5,TRUE))))))</f>
        <v/>
      </c>
      <c r="AC4914" s="382" t="str">
        <f t="shared" si="929"/>
        <v/>
      </c>
      <c r="AD4914" s="382" t="str">
        <f t="shared" si="930"/>
        <v/>
      </c>
    </row>
    <row r="4915" spans="11:30" ht="13.5" customHeight="1">
      <c r="K4915" s="4">
        <f t="shared" si="922"/>
        <v>12</v>
      </c>
      <c r="L4915" s="34">
        <v>43456</v>
      </c>
      <c r="M4915" s="4">
        <v>205</v>
      </c>
      <c r="N4915" s="4">
        <v>16</v>
      </c>
      <c r="O4915" s="31">
        <v>0.625</v>
      </c>
      <c r="P4915" s="35">
        <v>11.149999999999997</v>
      </c>
      <c r="Q4915" s="36">
        <f t="shared" si="923"/>
        <v>16</v>
      </c>
      <c r="R4915" s="4">
        <f t="shared" si="924"/>
        <v>4.8500000000000032</v>
      </c>
      <c r="S4915" s="31">
        <f t="shared" si="927"/>
        <v>0.20944444444444443</v>
      </c>
      <c r="T4915" s="31">
        <f t="shared" si="928"/>
        <v>0.77601851851851855</v>
      </c>
      <c r="U4915" s="4">
        <f t="shared" si="926"/>
        <v>4.8500000000000032</v>
      </c>
      <c r="V4915" s="4" t="str">
        <f t="shared" si="933"/>
        <v/>
      </c>
      <c r="W4915" s="18" t="str">
        <f>IF(V4915="","",VLOOKUP(L4915,日射量と図３!$A$4:$C$368,3,TRUE)*238.85/100)</f>
        <v/>
      </c>
      <c r="X4915" s="4" t="str">
        <f t="shared" si="925"/>
        <v/>
      </c>
      <c r="Y4915" s="4" t="str">
        <f t="shared" si="931"/>
        <v/>
      </c>
      <c r="Z4915" s="4" t="str">
        <f t="shared" si="932"/>
        <v/>
      </c>
      <c r="AA4915" s="4" t="str">
        <f>IF($V4915="","",IF(Y4915&lt;36,0,IF(AND(36&lt;=Y4915,Y4915&lt;71),VLOOKUP($W4915,日射量と図３!$E$6:$F$34,2,TRUE),IF(AND(71&lt;=Y4915,Y4915&lt;107),VLOOKUP($W4915,日射量と図３!$E$6:$G$34,3,TRUE),IF(AND(107&lt;=Y4915,Y4915&lt;143),VLOOKUP($W4915,日射量と図３!$E$6:$H$34,4,TRUE),VLOOKUP($W4915,日射量と図３!$E$6:$I$34,5,TRUE))))))</f>
        <v/>
      </c>
      <c r="AB4915" s="4" t="str">
        <f>IF($V4915="","",IF(Z4915&lt;36,0,IF(AND(36&lt;=Z4915,Z4915&lt;71),VLOOKUP($W4915,日射量と図３!$E$6:$F$34,2,TRUE),IF(AND(71&lt;=Z4915,Z4915&lt;107),VLOOKUP($W4915,日射量と図３!$E$6:$G$34,3,TRUE),IF(AND(107&lt;=Z4915,Z4915&lt;143),VLOOKUP($W4915,日射量と図３!$E$6:$H$34,4,TRUE),VLOOKUP($W4915,日射量と図３!$E$6:$I$34,5,TRUE))))))</f>
        <v/>
      </c>
      <c r="AC4915" s="382" t="str">
        <f t="shared" si="929"/>
        <v/>
      </c>
      <c r="AD4915" s="382" t="str">
        <f t="shared" si="930"/>
        <v/>
      </c>
    </row>
    <row r="4916" spans="11:30" ht="13.5" customHeight="1">
      <c r="K4916" s="4">
        <f t="shared" si="922"/>
        <v>12</v>
      </c>
      <c r="L4916" s="34">
        <v>43456</v>
      </c>
      <c r="M4916" s="4">
        <v>205</v>
      </c>
      <c r="N4916" s="4">
        <v>17</v>
      </c>
      <c r="O4916" s="31">
        <v>0.66666666666666663</v>
      </c>
      <c r="P4916" s="35">
        <v>10.64</v>
      </c>
      <c r="Q4916" s="36">
        <f t="shared" si="923"/>
        <v>16</v>
      </c>
      <c r="R4916" s="4">
        <f t="shared" si="924"/>
        <v>5.3599999999999994</v>
      </c>
      <c r="S4916" s="31">
        <f t="shared" si="927"/>
        <v>0.20944444444444443</v>
      </c>
      <c r="T4916" s="31">
        <f t="shared" si="928"/>
        <v>0.77601851851851855</v>
      </c>
      <c r="U4916" s="4">
        <f t="shared" si="926"/>
        <v>5.3599999999999994</v>
      </c>
      <c r="V4916" s="4" t="str">
        <f t="shared" si="933"/>
        <v/>
      </c>
      <c r="W4916" s="18" t="str">
        <f>IF(V4916="","",VLOOKUP(L4916,日射量と図３!$A$4:$C$368,3,TRUE)*238.85/100)</f>
        <v/>
      </c>
      <c r="X4916" s="4" t="str">
        <f t="shared" si="925"/>
        <v/>
      </c>
      <c r="Y4916" s="4" t="str">
        <f t="shared" si="931"/>
        <v/>
      </c>
      <c r="Z4916" s="4" t="str">
        <f t="shared" si="932"/>
        <v/>
      </c>
      <c r="AA4916" s="4" t="str">
        <f>IF($V4916="","",IF(Y4916&lt;36,0,IF(AND(36&lt;=Y4916,Y4916&lt;71),VLOOKUP($W4916,日射量と図３!$E$6:$F$34,2,TRUE),IF(AND(71&lt;=Y4916,Y4916&lt;107),VLOOKUP($W4916,日射量と図３!$E$6:$G$34,3,TRUE),IF(AND(107&lt;=Y4916,Y4916&lt;143),VLOOKUP($W4916,日射量と図３!$E$6:$H$34,4,TRUE),VLOOKUP($W4916,日射量と図３!$E$6:$I$34,5,TRUE))))))</f>
        <v/>
      </c>
      <c r="AB4916" s="4" t="str">
        <f>IF($V4916="","",IF(Z4916&lt;36,0,IF(AND(36&lt;=Z4916,Z4916&lt;71),VLOOKUP($W4916,日射量と図３!$E$6:$F$34,2,TRUE),IF(AND(71&lt;=Z4916,Z4916&lt;107),VLOOKUP($W4916,日射量と図３!$E$6:$G$34,3,TRUE),IF(AND(107&lt;=Z4916,Z4916&lt;143),VLOOKUP($W4916,日射量と図３!$E$6:$H$34,4,TRUE),VLOOKUP($W4916,日射量と図３!$E$6:$I$34,5,TRUE))))))</f>
        <v/>
      </c>
      <c r="AC4916" s="382" t="str">
        <f t="shared" si="929"/>
        <v/>
      </c>
      <c r="AD4916" s="382" t="str">
        <f t="shared" si="930"/>
        <v/>
      </c>
    </row>
    <row r="4917" spans="11:30" ht="13.5" customHeight="1">
      <c r="K4917" s="4">
        <f t="shared" si="922"/>
        <v>12</v>
      </c>
      <c r="L4917" s="34">
        <v>43456</v>
      </c>
      <c r="M4917" s="4">
        <v>205</v>
      </c>
      <c r="N4917" s="4">
        <v>18</v>
      </c>
      <c r="O4917" s="31">
        <v>0.70833333333333337</v>
      </c>
      <c r="P4917" s="35">
        <v>9.8800000000000008</v>
      </c>
      <c r="Q4917" s="36">
        <f t="shared" si="923"/>
        <v>16</v>
      </c>
      <c r="R4917" s="4">
        <f t="shared" si="924"/>
        <v>6.1199999999999992</v>
      </c>
      <c r="S4917" s="31">
        <f t="shared" si="927"/>
        <v>0.20944444444444443</v>
      </c>
      <c r="T4917" s="31">
        <f t="shared" si="928"/>
        <v>0.77601851851851855</v>
      </c>
      <c r="U4917" s="4">
        <f t="shared" si="926"/>
        <v>6.1199999999999992</v>
      </c>
      <c r="V4917" s="4" t="str">
        <f t="shared" si="933"/>
        <v/>
      </c>
      <c r="W4917" s="18" t="str">
        <f>IF(V4917="","",VLOOKUP(L4917,日射量と図３!$A$4:$C$368,3,TRUE)*238.85/100)</f>
        <v/>
      </c>
      <c r="X4917" s="4" t="str">
        <f t="shared" si="925"/>
        <v/>
      </c>
      <c r="Y4917" s="4" t="str">
        <f t="shared" si="931"/>
        <v/>
      </c>
      <c r="Z4917" s="4" t="str">
        <f t="shared" si="932"/>
        <v/>
      </c>
      <c r="AA4917" s="4" t="str">
        <f>IF($V4917="","",IF(Y4917&lt;36,0,IF(AND(36&lt;=Y4917,Y4917&lt;71),VLOOKUP($W4917,日射量と図３!$E$6:$F$34,2,TRUE),IF(AND(71&lt;=Y4917,Y4917&lt;107),VLOOKUP($W4917,日射量と図３!$E$6:$G$34,3,TRUE),IF(AND(107&lt;=Y4917,Y4917&lt;143),VLOOKUP($W4917,日射量と図３!$E$6:$H$34,4,TRUE),VLOOKUP($W4917,日射量と図３!$E$6:$I$34,5,TRUE))))))</f>
        <v/>
      </c>
      <c r="AB4917" s="4" t="str">
        <f>IF($V4917="","",IF(Z4917&lt;36,0,IF(AND(36&lt;=Z4917,Z4917&lt;71),VLOOKUP($W4917,日射量と図３!$E$6:$F$34,2,TRUE),IF(AND(71&lt;=Z4917,Z4917&lt;107),VLOOKUP($W4917,日射量と図３!$E$6:$G$34,3,TRUE),IF(AND(107&lt;=Z4917,Z4917&lt;143),VLOOKUP($W4917,日射量と図３!$E$6:$H$34,4,TRUE),VLOOKUP($W4917,日射量と図３!$E$6:$I$34,5,TRUE))))))</f>
        <v/>
      </c>
      <c r="AC4917" s="382" t="str">
        <f t="shared" si="929"/>
        <v/>
      </c>
      <c r="AD4917" s="382" t="str">
        <f t="shared" si="930"/>
        <v/>
      </c>
    </row>
    <row r="4918" spans="11:30" ht="13.5" customHeight="1">
      <c r="K4918" s="4">
        <f t="shared" si="922"/>
        <v>12</v>
      </c>
      <c r="L4918" s="34">
        <v>43456</v>
      </c>
      <c r="M4918" s="4">
        <v>205</v>
      </c>
      <c r="N4918" s="4">
        <v>19</v>
      </c>
      <c r="O4918" s="31">
        <v>0.75</v>
      </c>
      <c r="P4918" s="35">
        <v>9.08</v>
      </c>
      <c r="Q4918" s="36">
        <f t="shared" si="923"/>
        <v>16</v>
      </c>
      <c r="R4918" s="4">
        <f t="shared" si="924"/>
        <v>6.92</v>
      </c>
      <c r="S4918" s="31">
        <f t="shared" si="927"/>
        <v>0.20944444444444443</v>
      </c>
      <c r="T4918" s="31">
        <f t="shared" si="928"/>
        <v>0.77601851851851855</v>
      </c>
      <c r="U4918" s="4">
        <f t="shared" si="926"/>
        <v>6.92</v>
      </c>
      <c r="V4918" s="4" t="str">
        <f t="shared" si="933"/>
        <v/>
      </c>
      <c r="W4918" s="18" t="str">
        <f>IF(V4918="","",VLOOKUP(L4918,日射量と図３!$A$4:$C$368,3,TRUE)*238.85/100)</f>
        <v/>
      </c>
      <c r="X4918" s="4" t="str">
        <f t="shared" si="925"/>
        <v/>
      </c>
      <c r="Y4918" s="4" t="str">
        <f t="shared" si="931"/>
        <v/>
      </c>
      <c r="Z4918" s="4" t="str">
        <f t="shared" si="932"/>
        <v/>
      </c>
      <c r="AA4918" s="4" t="str">
        <f>IF($V4918="","",IF(Y4918&lt;36,0,IF(AND(36&lt;=Y4918,Y4918&lt;71),VLOOKUP($W4918,日射量と図３!$E$6:$F$34,2,TRUE),IF(AND(71&lt;=Y4918,Y4918&lt;107),VLOOKUP($W4918,日射量と図３!$E$6:$G$34,3,TRUE),IF(AND(107&lt;=Y4918,Y4918&lt;143),VLOOKUP($W4918,日射量と図３!$E$6:$H$34,4,TRUE),VLOOKUP($W4918,日射量と図３!$E$6:$I$34,5,TRUE))))))</f>
        <v/>
      </c>
      <c r="AB4918" s="4" t="str">
        <f>IF($V4918="","",IF(Z4918&lt;36,0,IF(AND(36&lt;=Z4918,Z4918&lt;71),VLOOKUP($W4918,日射量と図３!$E$6:$F$34,2,TRUE),IF(AND(71&lt;=Z4918,Z4918&lt;107),VLOOKUP($W4918,日射量と図３!$E$6:$G$34,3,TRUE),IF(AND(107&lt;=Z4918,Z4918&lt;143),VLOOKUP($W4918,日射量と図３!$E$6:$H$34,4,TRUE),VLOOKUP($W4918,日射量と図３!$E$6:$I$34,5,TRUE))))))</f>
        <v/>
      </c>
      <c r="AC4918" s="382" t="str">
        <f t="shared" si="929"/>
        <v/>
      </c>
      <c r="AD4918" s="382" t="str">
        <f t="shared" si="930"/>
        <v/>
      </c>
    </row>
    <row r="4919" spans="11:30" ht="13.5" customHeight="1">
      <c r="K4919" s="4">
        <f t="shared" si="922"/>
        <v>12</v>
      </c>
      <c r="L4919" s="34">
        <v>43456</v>
      </c>
      <c r="M4919" s="4">
        <v>205</v>
      </c>
      <c r="N4919" s="4">
        <v>20</v>
      </c>
      <c r="O4919" s="31">
        <v>0.79166666666666663</v>
      </c>
      <c r="P4919" s="35">
        <v>8.6700000000000017</v>
      </c>
      <c r="Q4919" s="36">
        <f t="shared" si="923"/>
        <v>16</v>
      </c>
      <c r="R4919" s="4">
        <f t="shared" si="924"/>
        <v>7.3299999999999983</v>
      </c>
      <c r="S4919" s="31">
        <f t="shared" si="927"/>
        <v>0.20944444444444443</v>
      </c>
      <c r="T4919" s="31">
        <f t="shared" si="928"/>
        <v>0.77601851851851855</v>
      </c>
      <c r="U4919" s="4">
        <f t="shared" si="926"/>
        <v>0</v>
      </c>
      <c r="V4919" s="4" t="str">
        <f t="shared" si="933"/>
        <v/>
      </c>
      <c r="W4919" s="18" t="str">
        <f>IF(V4919="","",VLOOKUP(L4919,日射量と図３!$A$4:$C$368,3,TRUE)*238.85/100)</f>
        <v/>
      </c>
      <c r="X4919" s="4" t="str">
        <f t="shared" si="925"/>
        <v/>
      </c>
      <c r="Y4919" s="4" t="str">
        <f t="shared" si="931"/>
        <v/>
      </c>
      <c r="Z4919" s="4" t="str">
        <f t="shared" si="932"/>
        <v/>
      </c>
      <c r="AA4919" s="4" t="str">
        <f>IF($V4919="","",IF(Y4919&lt;36,0,IF(AND(36&lt;=Y4919,Y4919&lt;71),VLOOKUP($W4919,日射量と図３!$E$6:$F$34,2,TRUE),IF(AND(71&lt;=Y4919,Y4919&lt;107),VLOOKUP($W4919,日射量と図３!$E$6:$G$34,3,TRUE),IF(AND(107&lt;=Y4919,Y4919&lt;143),VLOOKUP($W4919,日射量と図３!$E$6:$H$34,4,TRUE),VLOOKUP($W4919,日射量と図３!$E$6:$I$34,5,TRUE))))))</f>
        <v/>
      </c>
      <c r="AB4919" s="4" t="str">
        <f>IF($V4919="","",IF(Z4919&lt;36,0,IF(AND(36&lt;=Z4919,Z4919&lt;71),VLOOKUP($W4919,日射量と図３!$E$6:$F$34,2,TRUE),IF(AND(71&lt;=Z4919,Z4919&lt;107),VLOOKUP($W4919,日射量と図３!$E$6:$G$34,3,TRUE),IF(AND(107&lt;=Z4919,Z4919&lt;143),VLOOKUP($W4919,日射量と図３!$E$6:$H$34,4,TRUE),VLOOKUP($W4919,日射量と図３!$E$6:$I$34,5,TRUE))))))</f>
        <v/>
      </c>
      <c r="AC4919" s="382" t="str">
        <f t="shared" si="929"/>
        <v/>
      </c>
      <c r="AD4919" s="382" t="str">
        <f t="shared" si="930"/>
        <v/>
      </c>
    </row>
    <row r="4920" spans="11:30" ht="13.5" customHeight="1">
      <c r="K4920" s="4">
        <f t="shared" si="922"/>
        <v>12</v>
      </c>
      <c r="L4920" s="34">
        <v>43456</v>
      </c>
      <c r="M4920" s="4">
        <v>205</v>
      </c>
      <c r="N4920" s="4">
        <v>21</v>
      </c>
      <c r="O4920" s="31">
        <v>0.83333333333333337</v>
      </c>
      <c r="P4920" s="35">
        <v>8.1499999999999986</v>
      </c>
      <c r="Q4920" s="36">
        <f t="shared" si="923"/>
        <v>16</v>
      </c>
      <c r="R4920" s="4">
        <f t="shared" si="924"/>
        <v>7.8500000000000014</v>
      </c>
      <c r="S4920" s="31">
        <f t="shared" si="927"/>
        <v>0.20944444444444443</v>
      </c>
      <c r="T4920" s="31">
        <f t="shared" si="928"/>
        <v>0.77601851851851855</v>
      </c>
      <c r="U4920" s="4">
        <f t="shared" si="926"/>
        <v>0</v>
      </c>
      <c r="V4920" s="4" t="str">
        <f t="shared" si="933"/>
        <v/>
      </c>
      <c r="W4920" s="18" t="str">
        <f>IF(V4920="","",VLOOKUP(L4920,日射量と図３!$A$4:$C$368,3,TRUE)*238.85/100)</f>
        <v/>
      </c>
      <c r="X4920" s="4" t="str">
        <f t="shared" si="925"/>
        <v/>
      </c>
      <c r="Y4920" s="4" t="str">
        <f t="shared" si="931"/>
        <v/>
      </c>
      <c r="Z4920" s="4" t="str">
        <f t="shared" si="932"/>
        <v/>
      </c>
      <c r="AA4920" s="4" t="str">
        <f>IF($V4920="","",IF(Y4920&lt;36,0,IF(AND(36&lt;=Y4920,Y4920&lt;71),VLOOKUP($W4920,日射量と図３!$E$6:$F$34,2,TRUE),IF(AND(71&lt;=Y4920,Y4920&lt;107),VLOOKUP($W4920,日射量と図３!$E$6:$G$34,3,TRUE),IF(AND(107&lt;=Y4920,Y4920&lt;143),VLOOKUP($W4920,日射量と図３!$E$6:$H$34,4,TRUE),VLOOKUP($W4920,日射量と図３!$E$6:$I$34,5,TRUE))))))</f>
        <v/>
      </c>
      <c r="AB4920" s="4" t="str">
        <f>IF($V4920="","",IF(Z4920&lt;36,0,IF(AND(36&lt;=Z4920,Z4920&lt;71),VLOOKUP($W4920,日射量と図３!$E$6:$F$34,2,TRUE),IF(AND(71&lt;=Z4920,Z4920&lt;107),VLOOKUP($W4920,日射量と図３!$E$6:$G$34,3,TRUE),IF(AND(107&lt;=Z4920,Z4920&lt;143),VLOOKUP($W4920,日射量と図３!$E$6:$H$34,4,TRUE),VLOOKUP($W4920,日射量と図３!$E$6:$I$34,5,TRUE))))))</f>
        <v/>
      </c>
      <c r="AC4920" s="382" t="str">
        <f t="shared" si="929"/>
        <v/>
      </c>
      <c r="AD4920" s="382" t="str">
        <f t="shared" si="930"/>
        <v/>
      </c>
    </row>
    <row r="4921" spans="11:30" ht="13.5" customHeight="1">
      <c r="K4921" s="4">
        <f t="shared" si="922"/>
        <v>12</v>
      </c>
      <c r="L4921" s="34">
        <v>43456</v>
      </c>
      <c r="M4921" s="4">
        <v>205</v>
      </c>
      <c r="N4921" s="4">
        <v>22</v>
      </c>
      <c r="O4921" s="31">
        <v>0.875</v>
      </c>
      <c r="P4921" s="35">
        <v>7.9</v>
      </c>
      <c r="Q4921" s="36">
        <f t="shared" si="923"/>
        <v>16</v>
      </c>
      <c r="R4921" s="4">
        <f t="shared" si="924"/>
        <v>8.1</v>
      </c>
      <c r="S4921" s="31">
        <f t="shared" si="927"/>
        <v>0.20944444444444443</v>
      </c>
      <c r="T4921" s="31">
        <f t="shared" si="928"/>
        <v>0.77601851851851855</v>
      </c>
      <c r="U4921" s="4">
        <f t="shared" si="926"/>
        <v>0</v>
      </c>
      <c r="V4921" s="4" t="str">
        <f t="shared" si="933"/>
        <v/>
      </c>
      <c r="W4921" s="18" t="str">
        <f>IF(V4921="","",VLOOKUP(L4921,日射量と図３!$A$4:$C$368,3,TRUE)*238.85/100)</f>
        <v/>
      </c>
      <c r="X4921" s="4" t="str">
        <f t="shared" si="925"/>
        <v/>
      </c>
      <c r="Y4921" s="4" t="str">
        <f t="shared" si="931"/>
        <v/>
      </c>
      <c r="Z4921" s="4" t="str">
        <f t="shared" si="932"/>
        <v/>
      </c>
      <c r="AA4921" s="4" t="str">
        <f>IF($V4921="","",IF(Y4921&lt;36,0,IF(AND(36&lt;=Y4921,Y4921&lt;71),VLOOKUP($W4921,日射量と図３!$E$6:$F$34,2,TRUE),IF(AND(71&lt;=Y4921,Y4921&lt;107),VLOOKUP($W4921,日射量と図３!$E$6:$G$34,3,TRUE),IF(AND(107&lt;=Y4921,Y4921&lt;143),VLOOKUP($W4921,日射量と図３!$E$6:$H$34,4,TRUE),VLOOKUP($W4921,日射量と図３!$E$6:$I$34,5,TRUE))))))</f>
        <v/>
      </c>
      <c r="AB4921" s="4" t="str">
        <f>IF($V4921="","",IF(Z4921&lt;36,0,IF(AND(36&lt;=Z4921,Z4921&lt;71),VLOOKUP($W4921,日射量と図３!$E$6:$F$34,2,TRUE),IF(AND(71&lt;=Z4921,Z4921&lt;107),VLOOKUP($W4921,日射量と図３!$E$6:$G$34,3,TRUE),IF(AND(107&lt;=Z4921,Z4921&lt;143),VLOOKUP($W4921,日射量と図３!$E$6:$H$34,4,TRUE),VLOOKUP($W4921,日射量と図３!$E$6:$I$34,5,TRUE))))))</f>
        <v/>
      </c>
      <c r="AC4921" s="382" t="str">
        <f t="shared" si="929"/>
        <v/>
      </c>
      <c r="AD4921" s="382" t="str">
        <f t="shared" si="930"/>
        <v/>
      </c>
    </row>
    <row r="4922" spans="11:30" ht="13.5" customHeight="1">
      <c r="K4922" s="4">
        <f t="shared" si="922"/>
        <v>12</v>
      </c>
      <c r="L4922" s="34">
        <v>43456</v>
      </c>
      <c r="M4922" s="4">
        <v>205</v>
      </c>
      <c r="N4922" s="4">
        <v>23</v>
      </c>
      <c r="O4922" s="31">
        <v>0.91666666666666663</v>
      </c>
      <c r="P4922" s="35">
        <v>7.4</v>
      </c>
      <c r="Q4922" s="36">
        <f t="shared" si="923"/>
        <v>13</v>
      </c>
      <c r="R4922" s="4">
        <f t="shared" si="924"/>
        <v>5.6</v>
      </c>
      <c r="S4922" s="31">
        <f t="shared" si="927"/>
        <v>0.20944444444444443</v>
      </c>
      <c r="T4922" s="31">
        <f t="shared" si="928"/>
        <v>0.77601851851851855</v>
      </c>
      <c r="U4922" s="4">
        <f t="shared" si="926"/>
        <v>0</v>
      </c>
      <c r="V4922" s="4" t="str">
        <f t="shared" si="933"/>
        <v/>
      </c>
      <c r="W4922" s="18" t="str">
        <f>IF(V4922="","",VLOOKUP(L4922,日射量と図３!$A$4:$C$368,3,TRUE)*238.85/100)</f>
        <v/>
      </c>
      <c r="X4922" s="4" t="str">
        <f t="shared" si="925"/>
        <v/>
      </c>
      <c r="Y4922" s="4" t="str">
        <f t="shared" si="931"/>
        <v/>
      </c>
      <c r="Z4922" s="4" t="str">
        <f t="shared" si="932"/>
        <v/>
      </c>
      <c r="AA4922" s="4" t="str">
        <f>IF($V4922="","",IF(Y4922&lt;36,0,IF(AND(36&lt;=Y4922,Y4922&lt;71),VLOOKUP($W4922,日射量と図３!$E$6:$F$34,2,TRUE),IF(AND(71&lt;=Y4922,Y4922&lt;107),VLOOKUP($W4922,日射量と図３!$E$6:$G$34,3,TRUE),IF(AND(107&lt;=Y4922,Y4922&lt;143),VLOOKUP($W4922,日射量と図３!$E$6:$H$34,4,TRUE),VLOOKUP($W4922,日射量と図３!$E$6:$I$34,5,TRUE))))))</f>
        <v/>
      </c>
      <c r="AB4922" s="4" t="str">
        <f>IF($V4922="","",IF(Z4922&lt;36,0,IF(AND(36&lt;=Z4922,Z4922&lt;71),VLOOKUP($W4922,日射量と図３!$E$6:$F$34,2,TRUE),IF(AND(71&lt;=Z4922,Z4922&lt;107),VLOOKUP($W4922,日射量と図３!$E$6:$G$34,3,TRUE),IF(AND(107&lt;=Z4922,Z4922&lt;143),VLOOKUP($W4922,日射量と図３!$E$6:$H$34,4,TRUE),VLOOKUP($W4922,日射量と図３!$E$6:$I$34,5,TRUE))))))</f>
        <v/>
      </c>
      <c r="AC4922" s="382" t="str">
        <f t="shared" si="929"/>
        <v/>
      </c>
      <c r="AD4922" s="382" t="str">
        <f t="shared" si="930"/>
        <v/>
      </c>
    </row>
    <row r="4923" spans="11:30" ht="13.5" customHeight="1">
      <c r="K4923" s="4">
        <f t="shared" si="922"/>
        <v>12</v>
      </c>
      <c r="L4923" s="34">
        <v>43456</v>
      </c>
      <c r="M4923" s="4">
        <v>205</v>
      </c>
      <c r="N4923" s="4">
        <v>24</v>
      </c>
      <c r="O4923" s="31">
        <v>0.95833333333333337</v>
      </c>
      <c r="P4923" s="35">
        <v>6.99</v>
      </c>
      <c r="Q4923" s="36">
        <f t="shared" si="923"/>
        <v>13</v>
      </c>
      <c r="R4923" s="4">
        <f t="shared" si="924"/>
        <v>6.01</v>
      </c>
      <c r="S4923" s="31">
        <f t="shared" si="927"/>
        <v>0.20944444444444443</v>
      </c>
      <c r="T4923" s="31">
        <f t="shared" si="928"/>
        <v>0.77601851851851855</v>
      </c>
      <c r="U4923" s="4">
        <f t="shared" si="926"/>
        <v>0</v>
      </c>
      <c r="V4923" s="4" t="str">
        <f t="shared" si="933"/>
        <v/>
      </c>
      <c r="W4923" s="18" t="str">
        <f>IF(V4923="","",VLOOKUP(L4923,日射量と図３!$A$4:$C$368,3,TRUE)*238.85/100)</f>
        <v/>
      </c>
      <c r="X4923" s="4" t="str">
        <f t="shared" si="925"/>
        <v/>
      </c>
      <c r="Y4923" s="4" t="str">
        <f t="shared" si="931"/>
        <v/>
      </c>
      <c r="Z4923" s="4" t="str">
        <f t="shared" si="932"/>
        <v/>
      </c>
      <c r="AA4923" s="4" t="str">
        <f>IF($V4923="","",IF(Y4923&lt;36,0,IF(AND(36&lt;=Y4923,Y4923&lt;71),VLOOKUP($W4923,日射量と図３!$E$6:$F$34,2,TRUE),IF(AND(71&lt;=Y4923,Y4923&lt;107),VLOOKUP($W4923,日射量と図３!$E$6:$G$34,3,TRUE),IF(AND(107&lt;=Y4923,Y4923&lt;143),VLOOKUP($W4923,日射量と図３!$E$6:$H$34,4,TRUE),VLOOKUP($W4923,日射量と図３!$E$6:$I$34,5,TRUE))))))</f>
        <v/>
      </c>
      <c r="AB4923" s="4" t="str">
        <f>IF($V4923="","",IF(Z4923&lt;36,0,IF(AND(36&lt;=Z4923,Z4923&lt;71),VLOOKUP($W4923,日射量と図３!$E$6:$F$34,2,TRUE),IF(AND(71&lt;=Z4923,Z4923&lt;107),VLOOKUP($W4923,日射量と図３!$E$6:$G$34,3,TRUE),IF(AND(107&lt;=Z4923,Z4923&lt;143),VLOOKUP($W4923,日射量と図３!$E$6:$H$34,4,TRUE),VLOOKUP($W4923,日射量と図３!$E$6:$I$34,5,TRUE))))))</f>
        <v/>
      </c>
      <c r="AC4923" s="382" t="str">
        <f t="shared" si="929"/>
        <v/>
      </c>
      <c r="AD4923" s="382" t="str">
        <f t="shared" si="930"/>
        <v/>
      </c>
    </row>
    <row r="4924" spans="11:30" ht="13.5" customHeight="1">
      <c r="K4924" s="4">
        <f t="shared" si="922"/>
        <v>12</v>
      </c>
      <c r="L4924" s="34">
        <v>43457</v>
      </c>
      <c r="M4924" s="4">
        <v>206</v>
      </c>
      <c r="N4924" s="4">
        <v>1</v>
      </c>
      <c r="O4924" s="31">
        <v>0</v>
      </c>
      <c r="P4924" s="35">
        <v>6.43</v>
      </c>
      <c r="Q4924" s="36">
        <f t="shared" si="923"/>
        <v>13</v>
      </c>
      <c r="R4924" s="4">
        <f t="shared" si="924"/>
        <v>6.57</v>
      </c>
      <c r="S4924" s="31">
        <f t="shared" si="927"/>
        <v>0.20944444444444443</v>
      </c>
      <c r="T4924" s="31">
        <f t="shared" si="928"/>
        <v>0.77601851851851855</v>
      </c>
      <c r="U4924" s="4">
        <f t="shared" si="926"/>
        <v>0</v>
      </c>
      <c r="V4924" s="4">
        <f t="shared" si="933"/>
        <v>71.839999999999989</v>
      </c>
      <c r="W4924" s="18">
        <f>IF(V4924="","",VLOOKUP(L4924,日射量と図３!$A$4:$C$368,3,TRUE)*238.85/100)</f>
        <v>19.108000000000001</v>
      </c>
      <c r="X4924" s="4">
        <f t="shared" si="925"/>
        <v>14</v>
      </c>
      <c r="Y4924" s="4">
        <f t="shared" si="931"/>
        <v>32.080921714285708</v>
      </c>
      <c r="Z4924" s="4">
        <f t="shared" si="932"/>
        <v>36.163948114285709</v>
      </c>
      <c r="AA4924" s="4">
        <f>IF($V4924="","",IF(Y4924&lt;36,0,IF(AND(36&lt;=Y4924,Y4924&lt;71),VLOOKUP($W4924,日射量と図３!$E$6:$F$34,2,TRUE),IF(AND(71&lt;=Y4924,Y4924&lt;107),VLOOKUP($W4924,日射量と図３!$E$6:$G$34,3,TRUE),IF(AND(107&lt;=Y4924,Y4924&lt;143),VLOOKUP($W4924,日射量と図３!$E$6:$H$34,4,TRUE),VLOOKUP($W4924,日射量と図３!$E$6:$I$34,5,TRUE))))))</f>
        <v>0</v>
      </c>
      <c r="AB4924" s="4">
        <f>IF($V4924="","",IF(Z4924&lt;36,0,IF(AND(36&lt;=Z4924,Z4924&lt;71),VLOOKUP($W4924,日射量と図３!$E$6:$F$34,2,TRUE),IF(AND(71&lt;=Z4924,Z4924&lt;107),VLOOKUP($W4924,日射量と図３!$E$6:$G$34,3,TRUE),IF(AND(107&lt;=Z4924,Z4924&lt;143),VLOOKUP($W4924,日射量と図３!$E$6:$H$34,4,TRUE),VLOOKUP($W4924,日射量と図３!$E$6:$I$34,5,TRUE))))))</f>
        <v>34</v>
      </c>
      <c r="AC4924" s="382">
        <f t="shared" si="929"/>
        <v>0</v>
      </c>
      <c r="AD4924" s="382">
        <f t="shared" si="930"/>
        <v>1.4235120000000001</v>
      </c>
    </row>
    <row r="4925" spans="11:30" ht="13.5" customHeight="1">
      <c r="K4925" s="4">
        <f t="shared" si="922"/>
        <v>12</v>
      </c>
      <c r="L4925" s="34">
        <v>43457</v>
      </c>
      <c r="M4925" s="4">
        <v>206</v>
      </c>
      <c r="N4925" s="4">
        <v>2</v>
      </c>
      <c r="O4925" s="31">
        <v>4.1666666666666664E-2</v>
      </c>
      <c r="P4925" s="35">
        <v>5.92</v>
      </c>
      <c r="Q4925" s="36">
        <f t="shared" si="923"/>
        <v>13</v>
      </c>
      <c r="R4925" s="4">
        <f t="shared" si="924"/>
        <v>7.08</v>
      </c>
      <c r="S4925" s="31">
        <f t="shared" si="927"/>
        <v>0.20944444444444443</v>
      </c>
      <c r="T4925" s="31">
        <f t="shared" si="928"/>
        <v>0.77601851851851855</v>
      </c>
      <c r="U4925" s="4">
        <f t="shared" si="926"/>
        <v>0</v>
      </c>
      <c r="V4925" s="4" t="str">
        <f t="shared" si="933"/>
        <v/>
      </c>
      <c r="W4925" s="18" t="str">
        <f>IF(V4925="","",VLOOKUP(L4925,日射量と図３!$A$4:$C$368,3,TRUE)*238.85/100)</f>
        <v/>
      </c>
      <c r="X4925" s="4" t="str">
        <f t="shared" si="925"/>
        <v/>
      </c>
      <c r="Y4925" s="4" t="str">
        <f t="shared" si="931"/>
        <v/>
      </c>
      <c r="Z4925" s="4" t="str">
        <f t="shared" si="932"/>
        <v/>
      </c>
      <c r="AA4925" s="4" t="str">
        <f>IF($V4925="","",IF(Y4925&lt;36,0,IF(AND(36&lt;=Y4925,Y4925&lt;71),VLOOKUP($W4925,日射量と図３!$E$6:$F$34,2,TRUE),IF(AND(71&lt;=Y4925,Y4925&lt;107),VLOOKUP($W4925,日射量と図３!$E$6:$G$34,3,TRUE),IF(AND(107&lt;=Y4925,Y4925&lt;143),VLOOKUP($W4925,日射量と図３!$E$6:$H$34,4,TRUE),VLOOKUP($W4925,日射量と図３!$E$6:$I$34,5,TRUE))))))</f>
        <v/>
      </c>
      <c r="AB4925" s="4" t="str">
        <f>IF($V4925="","",IF(Z4925&lt;36,0,IF(AND(36&lt;=Z4925,Z4925&lt;71),VLOOKUP($W4925,日射量と図３!$E$6:$F$34,2,TRUE),IF(AND(71&lt;=Z4925,Z4925&lt;107),VLOOKUP($W4925,日射量と図３!$E$6:$G$34,3,TRUE),IF(AND(107&lt;=Z4925,Z4925&lt;143),VLOOKUP($W4925,日射量と図３!$E$6:$H$34,4,TRUE),VLOOKUP($W4925,日射量と図３!$E$6:$I$34,5,TRUE))))))</f>
        <v/>
      </c>
      <c r="AC4925" s="382" t="str">
        <f t="shared" si="929"/>
        <v/>
      </c>
      <c r="AD4925" s="382" t="str">
        <f t="shared" si="930"/>
        <v/>
      </c>
    </row>
    <row r="4926" spans="11:30" ht="13.5" customHeight="1">
      <c r="K4926" s="4">
        <f t="shared" si="922"/>
        <v>12</v>
      </c>
      <c r="L4926" s="34">
        <v>43457</v>
      </c>
      <c r="M4926" s="4">
        <v>206</v>
      </c>
      <c r="N4926" s="4">
        <v>3</v>
      </c>
      <c r="O4926" s="31">
        <v>8.3333333333333329E-2</v>
      </c>
      <c r="P4926" s="35">
        <v>6.0100000000000007</v>
      </c>
      <c r="Q4926" s="36">
        <f t="shared" si="923"/>
        <v>13</v>
      </c>
      <c r="R4926" s="4">
        <f t="shared" si="924"/>
        <v>6.9899999999999993</v>
      </c>
      <c r="S4926" s="31">
        <f t="shared" si="927"/>
        <v>0.20944444444444443</v>
      </c>
      <c r="T4926" s="31">
        <f t="shared" si="928"/>
        <v>0.77601851851851855</v>
      </c>
      <c r="U4926" s="4">
        <f t="shared" si="926"/>
        <v>0</v>
      </c>
      <c r="V4926" s="4" t="str">
        <f t="shared" si="933"/>
        <v/>
      </c>
      <c r="W4926" s="18" t="str">
        <f>IF(V4926="","",VLOOKUP(L4926,日射量と図３!$A$4:$C$368,3,TRUE)*238.85/100)</f>
        <v/>
      </c>
      <c r="X4926" s="4" t="str">
        <f t="shared" si="925"/>
        <v/>
      </c>
      <c r="Y4926" s="4" t="str">
        <f t="shared" si="931"/>
        <v/>
      </c>
      <c r="Z4926" s="4" t="str">
        <f t="shared" si="932"/>
        <v/>
      </c>
      <c r="AA4926" s="4" t="str">
        <f>IF($V4926="","",IF(Y4926&lt;36,0,IF(AND(36&lt;=Y4926,Y4926&lt;71),VLOOKUP($W4926,日射量と図３!$E$6:$F$34,2,TRUE),IF(AND(71&lt;=Y4926,Y4926&lt;107),VLOOKUP($W4926,日射量と図３!$E$6:$G$34,3,TRUE),IF(AND(107&lt;=Y4926,Y4926&lt;143),VLOOKUP($W4926,日射量と図３!$E$6:$H$34,4,TRUE),VLOOKUP($W4926,日射量と図３!$E$6:$I$34,5,TRUE))))))</f>
        <v/>
      </c>
      <c r="AB4926" s="4" t="str">
        <f>IF($V4926="","",IF(Z4926&lt;36,0,IF(AND(36&lt;=Z4926,Z4926&lt;71),VLOOKUP($W4926,日射量と図３!$E$6:$F$34,2,TRUE),IF(AND(71&lt;=Z4926,Z4926&lt;107),VLOOKUP($W4926,日射量と図３!$E$6:$G$34,3,TRUE),IF(AND(107&lt;=Z4926,Z4926&lt;143),VLOOKUP($W4926,日射量と図３!$E$6:$H$34,4,TRUE),VLOOKUP($W4926,日射量と図３!$E$6:$I$34,5,TRUE))))))</f>
        <v/>
      </c>
      <c r="AC4926" s="382" t="str">
        <f t="shared" si="929"/>
        <v/>
      </c>
      <c r="AD4926" s="382" t="str">
        <f t="shared" si="930"/>
        <v/>
      </c>
    </row>
    <row r="4927" spans="11:30" ht="13.5" customHeight="1">
      <c r="K4927" s="4">
        <f t="shared" si="922"/>
        <v>12</v>
      </c>
      <c r="L4927" s="34">
        <v>43457</v>
      </c>
      <c r="M4927" s="4">
        <v>206</v>
      </c>
      <c r="N4927" s="4">
        <v>4</v>
      </c>
      <c r="O4927" s="31">
        <v>0.125</v>
      </c>
      <c r="P4927" s="35">
        <v>5.7600000000000007</v>
      </c>
      <c r="Q4927" s="36">
        <f t="shared" si="923"/>
        <v>13</v>
      </c>
      <c r="R4927" s="4">
        <f t="shared" si="924"/>
        <v>7.2399999999999993</v>
      </c>
      <c r="S4927" s="31">
        <f t="shared" si="927"/>
        <v>0.20944444444444443</v>
      </c>
      <c r="T4927" s="31">
        <f t="shared" si="928"/>
        <v>0.77601851851851855</v>
      </c>
      <c r="U4927" s="4">
        <f t="shared" si="926"/>
        <v>0</v>
      </c>
      <c r="V4927" s="4" t="str">
        <f t="shared" si="933"/>
        <v/>
      </c>
      <c r="W4927" s="18" t="str">
        <f>IF(V4927="","",VLOOKUP(L4927,日射量と図３!$A$4:$C$368,3,TRUE)*238.85/100)</f>
        <v/>
      </c>
      <c r="X4927" s="4" t="str">
        <f t="shared" si="925"/>
        <v/>
      </c>
      <c r="Y4927" s="4" t="str">
        <f t="shared" si="931"/>
        <v/>
      </c>
      <c r="Z4927" s="4" t="str">
        <f t="shared" si="932"/>
        <v/>
      </c>
      <c r="AA4927" s="4" t="str">
        <f>IF($V4927="","",IF(Y4927&lt;36,0,IF(AND(36&lt;=Y4927,Y4927&lt;71),VLOOKUP($W4927,日射量と図３!$E$6:$F$34,2,TRUE),IF(AND(71&lt;=Y4927,Y4927&lt;107),VLOOKUP($W4927,日射量と図３!$E$6:$G$34,3,TRUE),IF(AND(107&lt;=Y4927,Y4927&lt;143),VLOOKUP($W4927,日射量と図３!$E$6:$H$34,4,TRUE),VLOOKUP($W4927,日射量と図３!$E$6:$I$34,5,TRUE))))))</f>
        <v/>
      </c>
      <c r="AB4927" s="4" t="str">
        <f>IF($V4927="","",IF(Z4927&lt;36,0,IF(AND(36&lt;=Z4927,Z4927&lt;71),VLOOKUP($W4927,日射量と図３!$E$6:$F$34,2,TRUE),IF(AND(71&lt;=Z4927,Z4927&lt;107),VLOOKUP($W4927,日射量と図３!$E$6:$G$34,3,TRUE),IF(AND(107&lt;=Z4927,Z4927&lt;143),VLOOKUP($W4927,日射量と図３!$E$6:$H$34,4,TRUE),VLOOKUP($W4927,日射量と図３!$E$6:$I$34,5,TRUE))))))</f>
        <v/>
      </c>
      <c r="AC4927" s="382" t="str">
        <f t="shared" si="929"/>
        <v/>
      </c>
      <c r="AD4927" s="382" t="str">
        <f t="shared" si="930"/>
        <v/>
      </c>
    </row>
    <row r="4928" spans="11:30" ht="13.5" customHeight="1">
      <c r="K4928" s="4">
        <f t="shared" si="922"/>
        <v>12</v>
      </c>
      <c r="L4928" s="34">
        <v>43457</v>
      </c>
      <c r="M4928" s="4">
        <v>206</v>
      </c>
      <c r="N4928" s="4">
        <v>5</v>
      </c>
      <c r="O4928" s="31">
        <v>0.16666666666666666</v>
      </c>
      <c r="P4928" s="35">
        <v>5.49</v>
      </c>
      <c r="Q4928" s="36">
        <f t="shared" si="923"/>
        <v>15</v>
      </c>
      <c r="R4928" s="4">
        <f t="shared" si="924"/>
        <v>9.51</v>
      </c>
      <c r="S4928" s="31">
        <f t="shared" si="927"/>
        <v>0.20944444444444443</v>
      </c>
      <c r="T4928" s="31">
        <f t="shared" si="928"/>
        <v>0.77601851851851855</v>
      </c>
      <c r="U4928" s="4">
        <f t="shared" si="926"/>
        <v>0</v>
      </c>
      <c r="V4928" s="4" t="str">
        <f t="shared" si="933"/>
        <v/>
      </c>
      <c r="W4928" s="18" t="str">
        <f>IF(V4928="","",VLOOKUP(L4928,日射量と図３!$A$4:$C$368,3,TRUE)*238.85/100)</f>
        <v/>
      </c>
      <c r="X4928" s="4" t="str">
        <f t="shared" si="925"/>
        <v/>
      </c>
      <c r="Y4928" s="4" t="str">
        <f t="shared" si="931"/>
        <v/>
      </c>
      <c r="Z4928" s="4" t="str">
        <f t="shared" si="932"/>
        <v/>
      </c>
      <c r="AA4928" s="4" t="str">
        <f>IF($V4928="","",IF(Y4928&lt;36,0,IF(AND(36&lt;=Y4928,Y4928&lt;71),VLOOKUP($W4928,日射量と図３!$E$6:$F$34,2,TRUE),IF(AND(71&lt;=Y4928,Y4928&lt;107),VLOOKUP($W4928,日射量と図３!$E$6:$G$34,3,TRUE),IF(AND(107&lt;=Y4928,Y4928&lt;143),VLOOKUP($W4928,日射量と図３!$E$6:$H$34,4,TRUE),VLOOKUP($W4928,日射量と図３!$E$6:$I$34,5,TRUE))))))</f>
        <v/>
      </c>
      <c r="AB4928" s="4" t="str">
        <f>IF($V4928="","",IF(Z4928&lt;36,0,IF(AND(36&lt;=Z4928,Z4928&lt;71),VLOOKUP($W4928,日射量と図３!$E$6:$F$34,2,TRUE),IF(AND(71&lt;=Z4928,Z4928&lt;107),VLOOKUP($W4928,日射量と図３!$E$6:$G$34,3,TRUE),IF(AND(107&lt;=Z4928,Z4928&lt;143),VLOOKUP($W4928,日射量と図３!$E$6:$H$34,4,TRUE),VLOOKUP($W4928,日射量と図３!$E$6:$I$34,5,TRUE))))))</f>
        <v/>
      </c>
      <c r="AC4928" s="382" t="str">
        <f t="shared" si="929"/>
        <v/>
      </c>
      <c r="AD4928" s="382" t="str">
        <f t="shared" si="930"/>
        <v/>
      </c>
    </row>
    <row r="4929" spans="11:30" ht="13.5" customHeight="1">
      <c r="K4929" s="4">
        <f t="shared" si="922"/>
        <v>12</v>
      </c>
      <c r="L4929" s="34">
        <v>43457</v>
      </c>
      <c r="M4929" s="4">
        <v>206</v>
      </c>
      <c r="N4929" s="4">
        <v>6</v>
      </c>
      <c r="O4929" s="31">
        <v>0.20833333333333334</v>
      </c>
      <c r="P4929" s="35">
        <v>5.26</v>
      </c>
      <c r="Q4929" s="36">
        <f t="shared" si="923"/>
        <v>15</v>
      </c>
      <c r="R4929" s="4">
        <f t="shared" si="924"/>
        <v>9.74</v>
      </c>
      <c r="S4929" s="31">
        <f t="shared" si="927"/>
        <v>0.20944444444444443</v>
      </c>
      <c r="T4929" s="31">
        <f t="shared" si="928"/>
        <v>0.77601851851851855</v>
      </c>
      <c r="U4929" s="4">
        <f t="shared" si="926"/>
        <v>0</v>
      </c>
      <c r="V4929" s="4" t="str">
        <f t="shared" si="933"/>
        <v/>
      </c>
      <c r="W4929" s="18" t="str">
        <f>IF(V4929="","",VLOOKUP(L4929,日射量と図３!$A$4:$C$368,3,TRUE)*238.85/100)</f>
        <v/>
      </c>
      <c r="X4929" s="4" t="str">
        <f t="shared" si="925"/>
        <v/>
      </c>
      <c r="Y4929" s="4" t="str">
        <f t="shared" si="931"/>
        <v/>
      </c>
      <c r="Z4929" s="4" t="str">
        <f t="shared" si="932"/>
        <v/>
      </c>
      <c r="AA4929" s="4" t="str">
        <f>IF($V4929="","",IF(Y4929&lt;36,0,IF(AND(36&lt;=Y4929,Y4929&lt;71),VLOOKUP($W4929,日射量と図３!$E$6:$F$34,2,TRUE),IF(AND(71&lt;=Y4929,Y4929&lt;107),VLOOKUP($W4929,日射量と図３!$E$6:$G$34,3,TRUE),IF(AND(107&lt;=Y4929,Y4929&lt;143),VLOOKUP($W4929,日射量と図３!$E$6:$H$34,4,TRUE),VLOOKUP($W4929,日射量と図３!$E$6:$I$34,5,TRUE))))))</f>
        <v/>
      </c>
      <c r="AB4929" s="4" t="str">
        <f>IF($V4929="","",IF(Z4929&lt;36,0,IF(AND(36&lt;=Z4929,Z4929&lt;71),VLOOKUP($W4929,日射量と図３!$E$6:$F$34,2,TRUE),IF(AND(71&lt;=Z4929,Z4929&lt;107),VLOOKUP($W4929,日射量と図３!$E$6:$G$34,3,TRUE),IF(AND(107&lt;=Z4929,Z4929&lt;143),VLOOKUP($W4929,日射量と図３!$E$6:$H$34,4,TRUE),VLOOKUP($W4929,日射量と図３!$E$6:$I$34,5,TRUE))))))</f>
        <v/>
      </c>
      <c r="AC4929" s="382" t="str">
        <f t="shared" si="929"/>
        <v/>
      </c>
      <c r="AD4929" s="382" t="str">
        <f t="shared" si="930"/>
        <v/>
      </c>
    </row>
    <row r="4930" spans="11:30" ht="13.5" customHeight="1">
      <c r="K4930" s="4">
        <f t="shared" si="922"/>
        <v>12</v>
      </c>
      <c r="L4930" s="34">
        <v>43457</v>
      </c>
      <c r="M4930" s="4">
        <v>206</v>
      </c>
      <c r="N4930" s="4">
        <v>7</v>
      </c>
      <c r="O4930" s="31">
        <v>0.25</v>
      </c>
      <c r="P4930" s="35">
        <v>5.0199999999999996</v>
      </c>
      <c r="Q4930" s="36">
        <f t="shared" si="923"/>
        <v>15</v>
      </c>
      <c r="R4930" s="4">
        <f t="shared" si="924"/>
        <v>9.98</v>
      </c>
      <c r="S4930" s="31">
        <f t="shared" si="927"/>
        <v>0.20944444444444443</v>
      </c>
      <c r="T4930" s="31">
        <f t="shared" si="928"/>
        <v>0.77601851851851855</v>
      </c>
      <c r="U4930" s="4">
        <f t="shared" si="926"/>
        <v>9.98</v>
      </c>
      <c r="V4930" s="4" t="str">
        <f t="shared" si="933"/>
        <v/>
      </c>
      <c r="W4930" s="18" t="str">
        <f>IF(V4930="","",VLOOKUP(L4930,日射量と図３!$A$4:$C$368,3,TRUE)*238.85/100)</f>
        <v/>
      </c>
      <c r="X4930" s="4" t="str">
        <f t="shared" si="925"/>
        <v/>
      </c>
      <c r="Y4930" s="4" t="str">
        <f t="shared" si="931"/>
        <v/>
      </c>
      <c r="Z4930" s="4" t="str">
        <f t="shared" si="932"/>
        <v/>
      </c>
      <c r="AA4930" s="4" t="str">
        <f>IF($V4930="","",IF(Y4930&lt;36,0,IF(AND(36&lt;=Y4930,Y4930&lt;71),VLOOKUP($W4930,日射量と図３!$E$6:$F$34,2,TRUE),IF(AND(71&lt;=Y4930,Y4930&lt;107),VLOOKUP($W4930,日射量と図３!$E$6:$G$34,3,TRUE),IF(AND(107&lt;=Y4930,Y4930&lt;143),VLOOKUP($W4930,日射量と図３!$E$6:$H$34,4,TRUE),VLOOKUP($W4930,日射量と図３!$E$6:$I$34,5,TRUE))))))</f>
        <v/>
      </c>
      <c r="AB4930" s="4" t="str">
        <f>IF($V4930="","",IF(Z4930&lt;36,0,IF(AND(36&lt;=Z4930,Z4930&lt;71),VLOOKUP($W4930,日射量と図３!$E$6:$F$34,2,TRUE),IF(AND(71&lt;=Z4930,Z4930&lt;107),VLOOKUP($W4930,日射量と図３!$E$6:$G$34,3,TRUE),IF(AND(107&lt;=Z4930,Z4930&lt;143),VLOOKUP($W4930,日射量と図３!$E$6:$H$34,4,TRUE),VLOOKUP($W4930,日射量と図３!$E$6:$I$34,5,TRUE))))))</f>
        <v/>
      </c>
      <c r="AC4930" s="382" t="str">
        <f t="shared" si="929"/>
        <v/>
      </c>
      <c r="AD4930" s="382" t="str">
        <f t="shared" si="930"/>
        <v/>
      </c>
    </row>
    <row r="4931" spans="11:30" ht="13.5" customHeight="1">
      <c r="K4931" s="4">
        <f t="shared" si="922"/>
        <v>12</v>
      </c>
      <c r="L4931" s="34">
        <v>43457</v>
      </c>
      <c r="M4931" s="4">
        <v>206</v>
      </c>
      <c r="N4931" s="4">
        <v>8</v>
      </c>
      <c r="O4931" s="31">
        <v>0.29166666666666669</v>
      </c>
      <c r="P4931" s="35">
        <v>4.8499999999999996</v>
      </c>
      <c r="Q4931" s="36">
        <f t="shared" si="923"/>
        <v>12</v>
      </c>
      <c r="R4931" s="4">
        <f t="shared" si="924"/>
        <v>7.15</v>
      </c>
      <c r="S4931" s="31">
        <f t="shared" si="927"/>
        <v>0.20944444444444443</v>
      </c>
      <c r="T4931" s="31">
        <f t="shared" si="928"/>
        <v>0.77601851851851855</v>
      </c>
      <c r="U4931" s="4">
        <f t="shared" si="926"/>
        <v>7.15</v>
      </c>
      <c r="V4931" s="4" t="str">
        <f t="shared" si="933"/>
        <v/>
      </c>
      <c r="W4931" s="18" t="str">
        <f>IF(V4931="","",VLOOKUP(L4931,日射量と図３!$A$4:$C$368,3,TRUE)*238.85/100)</f>
        <v/>
      </c>
      <c r="X4931" s="4" t="str">
        <f t="shared" si="925"/>
        <v/>
      </c>
      <c r="Y4931" s="4" t="str">
        <f t="shared" si="931"/>
        <v/>
      </c>
      <c r="Z4931" s="4" t="str">
        <f t="shared" si="932"/>
        <v/>
      </c>
      <c r="AA4931" s="4" t="str">
        <f>IF($V4931="","",IF(Y4931&lt;36,0,IF(AND(36&lt;=Y4931,Y4931&lt;71),VLOOKUP($W4931,日射量と図３!$E$6:$F$34,2,TRUE),IF(AND(71&lt;=Y4931,Y4931&lt;107),VLOOKUP($W4931,日射量と図３!$E$6:$G$34,3,TRUE),IF(AND(107&lt;=Y4931,Y4931&lt;143),VLOOKUP($W4931,日射量と図３!$E$6:$H$34,4,TRUE),VLOOKUP($W4931,日射量と図３!$E$6:$I$34,5,TRUE))))))</f>
        <v/>
      </c>
      <c r="AB4931" s="4" t="str">
        <f>IF($V4931="","",IF(Z4931&lt;36,0,IF(AND(36&lt;=Z4931,Z4931&lt;71),VLOOKUP($W4931,日射量と図３!$E$6:$F$34,2,TRUE),IF(AND(71&lt;=Z4931,Z4931&lt;107),VLOOKUP($W4931,日射量と図３!$E$6:$G$34,3,TRUE),IF(AND(107&lt;=Z4931,Z4931&lt;143),VLOOKUP($W4931,日射量と図３!$E$6:$H$34,4,TRUE),VLOOKUP($W4931,日射量と図３!$E$6:$I$34,5,TRUE))))))</f>
        <v/>
      </c>
      <c r="AC4931" s="382" t="str">
        <f t="shared" si="929"/>
        <v/>
      </c>
      <c r="AD4931" s="382" t="str">
        <f t="shared" si="930"/>
        <v/>
      </c>
    </row>
    <row r="4932" spans="11:30" ht="13.5" customHeight="1">
      <c r="K4932" s="4">
        <f t="shared" si="922"/>
        <v>12</v>
      </c>
      <c r="L4932" s="34">
        <v>43457</v>
      </c>
      <c r="M4932" s="4">
        <v>206</v>
      </c>
      <c r="N4932" s="4">
        <v>9</v>
      </c>
      <c r="O4932" s="31">
        <v>0.33333333333333331</v>
      </c>
      <c r="P4932" s="35">
        <v>5.4099999999999993</v>
      </c>
      <c r="Q4932" s="36">
        <f t="shared" si="923"/>
        <v>12</v>
      </c>
      <c r="R4932" s="4">
        <f t="shared" si="924"/>
        <v>6.5900000000000007</v>
      </c>
      <c r="S4932" s="31">
        <f t="shared" si="927"/>
        <v>0.20944444444444443</v>
      </c>
      <c r="T4932" s="31">
        <f t="shared" si="928"/>
        <v>0.77601851851851855</v>
      </c>
      <c r="U4932" s="4">
        <f t="shared" si="926"/>
        <v>6.5900000000000007</v>
      </c>
      <c r="V4932" s="4" t="str">
        <f t="shared" si="933"/>
        <v/>
      </c>
      <c r="W4932" s="18" t="str">
        <f>IF(V4932="","",VLOOKUP(L4932,日射量と図３!$A$4:$C$368,3,TRUE)*238.85/100)</f>
        <v/>
      </c>
      <c r="X4932" s="4" t="str">
        <f t="shared" si="925"/>
        <v/>
      </c>
      <c r="Y4932" s="4" t="str">
        <f t="shared" si="931"/>
        <v/>
      </c>
      <c r="Z4932" s="4" t="str">
        <f t="shared" si="932"/>
        <v/>
      </c>
      <c r="AA4932" s="4" t="str">
        <f>IF($V4932="","",IF(Y4932&lt;36,0,IF(AND(36&lt;=Y4932,Y4932&lt;71),VLOOKUP($W4932,日射量と図３!$E$6:$F$34,2,TRUE),IF(AND(71&lt;=Y4932,Y4932&lt;107),VLOOKUP($W4932,日射量と図３!$E$6:$G$34,3,TRUE),IF(AND(107&lt;=Y4932,Y4932&lt;143),VLOOKUP($W4932,日射量と図３!$E$6:$H$34,4,TRUE),VLOOKUP($W4932,日射量と図３!$E$6:$I$34,5,TRUE))))))</f>
        <v/>
      </c>
      <c r="AB4932" s="4" t="str">
        <f>IF($V4932="","",IF(Z4932&lt;36,0,IF(AND(36&lt;=Z4932,Z4932&lt;71),VLOOKUP($W4932,日射量と図３!$E$6:$F$34,2,TRUE),IF(AND(71&lt;=Z4932,Z4932&lt;107),VLOOKUP($W4932,日射量と図３!$E$6:$G$34,3,TRUE),IF(AND(107&lt;=Z4932,Z4932&lt;143),VLOOKUP($W4932,日射量と図３!$E$6:$H$34,4,TRUE),VLOOKUP($W4932,日射量と図３!$E$6:$I$34,5,TRUE))))))</f>
        <v/>
      </c>
      <c r="AC4932" s="382" t="str">
        <f t="shared" si="929"/>
        <v/>
      </c>
      <c r="AD4932" s="382" t="str">
        <f t="shared" si="930"/>
        <v/>
      </c>
    </row>
    <row r="4933" spans="11:30" ht="13.5" customHeight="1">
      <c r="K4933" s="4">
        <f t="shared" ref="K4933:K4996" si="934">MONTH(L4933)</f>
        <v>12</v>
      </c>
      <c r="L4933" s="34">
        <v>43457</v>
      </c>
      <c r="M4933" s="4">
        <v>206</v>
      </c>
      <c r="N4933" s="4">
        <v>10</v>
      </c>
      <c r="O4933" s="31">
        <v>0.375</v>
      </c>
      <c r="P4933" s="35">
        <v>6.6099999999999994</v>
      </c>
      <c r="Q4933" s="36">
        <f t="shared" ref="Q4933:Q4996" si="935">IF(O4933&lt;$B$15,$D$14,IF(O4933&lt;$B$16,$D$15,IF(O4933&lt;$B$17,$D$16,IF(O4933&lt;$B$18,$D$17,IF(O4933&lt;$B$19,$D$18,$D$19)))))</f>
        <v>12</v>
      </c>
      <c r="R4933" s="4">
        <f t="shared" ref="R4933:R4996" si="936">IF(Q4933-P4933&gt;0,Q4933-P4933,0)</f>
        <v>5.3900000000000006</v>
      </c>
      <c r="S4933" s="31">
        <f t="shared" si="927"/>
        <v>0.20944444444444443</v>
      </c>
      <c r="T4933" s="31">
        <f t="shared" si="928"/>
        <v>0.77601851851851855</v>
      </c>
      <c r="U4933" s="4">
        <f t="shared" si="926"/>
        <v>5.3900000000000006</v>
      </c>
      <c r="V4933" s="4" t="str">
        <f t="shared" si="933"/>
        <v/>
      </c>
      <c r="W4933" s="18" t="str">
        <f>IF(V4933="","",VLOOKUP(L4933,日射量と図３!$A$4:$C$368,3,TRUE)*238.85/100)</f>
        <v/>
      </c>
      <c r="X4933" s="4" t="str">
        <f t="shared" ref="X4933:X4996" si="937">IF(V4933="","",VLOOKUP(K4933,$AF$38:$AJ$49,5,TRUE))</f>
        <v/>
      </c>
      <c r="Y4933" s="4" t="str">
        <f t="shared" si="931"/>
        <v/>
      </c>
      <c r="Z4933" s="4" t="str">
        <f t="shared" si="932"/>
        <v/>
      </c>
      <c r="AA4933" s="4" t="str">
        <f>IF($V4933="","",IF(Y4933&lt;36,0,IF(AND(36&lt;=Y4933,Y4933&lt;71),VLOOKUP($W4933,日射量と図３!$E$6:$F$34,2,TRUE),IF(AND(71&lt;=Y4933,Y4933&lt;107),VLOOKUP($W4933,日射量と図３!$E$6:$G$34,3,TRUE),IF(AND(107&lt;=Y4933,Y4933&lt;143),VLOOKUP($W4933,日射量と図３!$E$6:$H$34,4,TRUE),VLOOKUP($W4933,日射量と図３!$E$6:$I$34,5,TRUE))))))</f>
        <v/>
      </c>
      <c r="AB4933" s="4" t="str">
        <f>IF($V4933="","",IF(Z4933&lt;36,0,IF(AND(36&lt;=Z4933,Z4933&lt;71),VLOOKUP($W4933,日射量と図３!$E$6:$F$34,2,TRUE),IF(AND(71&lt;=Z4933,Z4933&lt;107),VLOOKUP($W4933,日射量と図３!$E$6:$G$34,3,TRUE),IF(AND(107&lt;=Z4933,Z4933&lt;143),VLOOKUP($W4933,日射量と図３!$E$6:$H$34,4,TRUE),VLOOKUP($W4933,日射量と図３!$E$6:$I$34,5,TRUE))))))</f>
        <v/>
      </c>
      <c r="AC4933" s="382" t="str">
        <f t="shared" si="929"/>
        <v/>
      </c>
      <c r="AD4933" s="382" t="str">
        <f t="shared" si="930"/>
        <v/>
      </c>
    </row>
    <row r="4934" spans="11:30" ht="13.5" customHeight="1">
      <c r="K4934" s="4">
        <f t="shared" si="934"/>
        <v>12</v>
      </c>
      <c r="L4934" s="34">
        <v>43457</v>
      </c>
      <c r="M4934" s="4">
        <v>206</v>
      </c>
      <c r="N4934" s="4">
        <v>11</v>
      </c>
      <c r="O4934" s="31">
        <v>0.41666666666666669</v>
      </c>
      <c r="P4934" s="35">
        <v>7.9799999999999995</v>
      </c>
      <c r="Q4934" s="36">
        <f t="shared" si="935"/>
        <v>12</v>
      </c>
      <c r="R4934" s="4">
        <f t="shared" si="936"/>
        <v>4.0200000000000005</v>
      </c>
      <c r="S4934" s="31">
        <f t="shared" si="927"/>
        <v>0.20944444444444443</v>
      </c>
      <c r="T4934" s="31">
        <f t="shared" si="928"/>
        <v>0.77601851851851855</v>
      </c>
      <c r="U4934" s="4">
        <f t="shared" si="926"/>
        <v>4.0200000000000005</v>
      </c>
      <c r="V4934" s="4" t="str">
        <f t="shared" si="933"/>
        <v/>
      </c>
      <c r="W4934" s="18" t="str">
        <f>IF(V4934="","",VLOOKUP(L4934,日射量と図３!$A$4:$C$368,3,TRUE)*238.85/100)</f>
        <v/>
      </c>
      <c r="X4934" s="4" t="str">
        <f t="shared" si="937"/>
        <v/>
      </c>
      <c r="Y4934" s="4" t="str">
        <f t="shared" si="931"/>
        <v/>
      </c>
      <c r="Z4934" s="4" t="str">
        <f t="shared" si="932"/>
        <v/>
      </c>
      <c r="AA4934" s="4" t="str">
        <f>IF($V4934="","",IF(Y4934&lt;36,0,IF(AND(36&lt;=Y4934,Y4934&lt;71),VLOOKUP($W4934,日射量と図３!$E$6:$F$34,2,TRUE),IF(AND(71&lt;=Y4934,Y4934&lt;107),VLOOKUP($W4934,日射量と図３!$E$6:$G$34,3,TRUE),IF(AND(107&lt;=Y4934,Y4934&lt;143),VLOOKUP($W4934,日射量と図３!$E$6:$H$34,4,TRUE),VLOOKUP($W4934,日射量と図３!$E$6:$I$34,5,TRUE))))))</f>
        <v/>
      </c>
      <c r="AB4934" s="4" t="str">
        <f>IF($V4934="","",IF(Z4934&lt;36,0,IF(AND(36&lt;=Z4934,Z4934&lt;71),VLOOKUP($W4934,日射量と図３!$E$6:$F$34,2,TRUE),IF(AND(71&lt;=Z4934,Z4934&lt;107),VLOOKUP($W4934,日射量と図３!$E$6:$G$34,3,TRUE),IF(AND(107&lt;=Z4934,Z4934&lt;143),VLOOKUP($W4934,日射量と図３!$E$6:$H$34,4,TRUE),VLOOKUP($W4934,日射量と図３!$E$6:$I$34,5,TRUE))))))</f>
        <v/>
      </c>
      <c r="AC4934" s="382" t="str">
        <f t="shared" si="929"/>
        <v/>
      </c>
      <c r="AD4934" s="382" t="str">
        <f t="shared" si="930"/>
        <v/>
      </c>
    </row>
    <row r="4935" spans="11:30" ht="13.5" customHeight="1">
      <c r="K4935" s="4">
        <f t="shared" si="934"/>
        <v>12</v>
      </c>
      <c r="L4935" s="34">
        <v>43457</v>
      </c>
      <c r="M4935" s="4">
        <v>206</v>
      </c>
      <c r="N4935" s="4">
        <v>12</v>
      </c>
      <c r="O4935" s="31">
        <v>0.45833333333333331</v>
      </c>
      <c r="P4935" s="35">
        <v>8.8699999999999992</v>
      </c>
      <c r="Q4935" s="36">
        <f t="shared" si="935"/>
        <v>12</v>
      </c>
      <c r="R4935" s="4">
        <f t="shared" si="936"/>
        <v>3.1300000000000008</v>
      </c>
      <c r="S4935" s="31">
        <f t="shared" si="927"/>
        <v>0.20944444444444443</v>
      </c>
      <c r="T4935" s="31">
        <f t="shared" si="928"/>
        <v>0.77601851851851855</v>
      </c>
      <c r="U4935" s="4">
        <f t="shared" si="926"/>
        <v>3.1300000000000008</v>
      </c>
      <c r="V4935" s="4" t="str">
        <f t="shared" si="933"/>
        <v/>
      </c>
      <c r="W4935" s="18" t="str">
        <f>IF(V4935="","",VLOOKUP(L4935,日射量と図３!$A$4:$C$368,3,TRUE)*238.85/100)</f>
        <v/>
      </c>
      <c r="X4935" s="4" t="str">
        <f t="shared" si="937"/>
        <v/>
      </c>
      <c r="Y4935" s="4" t="str">
        <f t="shared" si="931"/>
        <v/>
      </c>
      <c r="Z4935" s="4" t="str">
        <f t="shared" si="932"/>
        <v/>
      </c>
      <c r="AA4935" s="4" t="str">
        <f>IF($V4935="","",IF(Y4935&lt;36,0,IF(AND(36&lt;=Y4935,Y4935&lt;71),VLOOKUP($W4935,日射量と図３!$E$6:$F$34,2,TRUE),IF(AND(71&lt;=Y4935,Y4935&lt;107),VLOOKUP($W4935,日射量と図３!$E$6:$G$34,3,TRUE),IF(AND(107&lt;=Y4935,Y4935&lt;143),VLOOKUP($W4935,日射量と図３!$E$6:$H$34,4,TRUE),VLOOKUP($W4935,日射量と図３!$E$6:$I$34,5,TRUE))))))</f>
        <v/>
      </c>
      <c r="AB4935" s="4" t="str">
        <f>IF($V4935="","",IF(Z4935&lt;36,0,IF(AND(36&lt;=Z4935,Z4935&lt;71),VLOOKUP($W4935,日射量と図３!$E$6:$F$34,2,TRUE),IF(AND(71&lt;=Z4935,Z4935&lt;107),VLOOKUP($W4935,日射量と図３!$E$6:$G$34,3,TRUE),IF(AND(107&lt;=Z4935,Z4935&lt;143),VLOOKUP($W4935,日射量と図３!$E$6:$H$34,4,TRUE),VLOOKUP($W4935,日射量と図３!$E$6:$I$34,5,TRUE))))))</f>
        <v/>
      </c>
      <c r="AC4935" s="382" t="str">
        <f t="shared" si="929"/>
        <v/>
      </c>
      <c r="AD4935" s="382" t="str">
        <f t="shared" si="930"/>
        <v/>
      </c>
    </row>
    <row r="4936" spans="11:30" ht="13.5" customHeight="1">
      <c r="K4936" s="4">
        <f t="shared" si="934"/>
        <v>12</v>
      </c>
      <c r="L4936" s="34">
        <v>43457</v>
      </c>
      <c r="M4936" s="4">
        <v>206</v>
      </c>
      <c r="N4936" s="4">
        <v>13</v>
      </c>
      <c r="O4936" s="31">
        <v>0.5</v>
      </c>
      <c r="P4936" s="35">
        <v>9.48</v>
      </c>
      <c r="Q4936" s="36">
        <f t="shared" si="935"/>
        <v>12</v>
      </c>
      <c r="R4936" s="4">
        <f t="shared" si="936"/>
        <v>2.5199999999999996</v>
      </c>
      <c r="S4936" s="31">
        <f t="shared" si="927"/>
        <v>0.20944444444444443</v>
      </c>
      <c r="T4936" s="31">
        <f t="shared" si="928"/>
        <v>0.77601851851851855</v>
      </c>
      <c r="U4936" s="4">
        <f t="shared" si="926"/>
        <v>2.5199999999999996</v>
      </c>
      <c r="V4936" s="4" t="str">
        <f t="shared" si="933"/>
        <v/>
      </c>
      <c r="W4936" s="18" t="str">
        <f>IF(V4936="","",VLOOKUP(L4936,日射量と図３!$A$4:$C$368,3,TRUE)*238.85/100)</f>
        <v/>
      </c>
      <c r="X4936" s="4" t="str">
        <f t="shared" si="937"/>
        <v/>
      </c>
      <c r="Y4936" s="4" t="str">
        <f t="shared" si="931"/>
        <v/>
      </c>
      <c r="Z4936" s="4" t="str">
        <f t="shared" si="932"/>
        <v/>
      </c>
      <c r="AA4936" s="4" t="str">
        <f>IF($V4936="","",IF(Y4936&lt;36,0,IF(AND(36&lt;=Y4936,Y4936&lt;71),VLOOKUP($W4936,日射量と図３!$E$6:$F$34,2,TRUE),IF(AND(71&lt;=Y4936,Y4936&lt;107),VLOOKUP($W4936,日射量と図３!$E$6:$G$34,3,TRUE),IF(AND(107&lt;=Y4936,Y4936&lt;143),VLOOKUP($W4936,日射量と図３!$E$6:$H$34,4,TRUE),VLOOKUP($W4936,日射量と図３!$E$6:$I$34,5,TRUE))))))</f>
        <v/>
      </c>
      <c r="AB4936" s="4" t="str">
        <f>IF($V4936="","",IF(Z4936&lt;36,0,IF(AND(36&lt;=Z4936,Z4936&lt;71),VLOOKUP($W4936,日射量と図３!$E$6:$F$34,2,TRUE),IF(AND(71&lt;=Z4936,Z4936&lt;107),VLOOKUP($W4936,日射量と図３!$E$6:$G$34,3,TRUE),IF(AND(107&lt;=Z4936,Z4936&lt;143),VLOOKUP($W4936,日射量と図３!$E$6:$H$34,4,TRUE),VLOOKUP($W4936,日射量と図３!$E$6:$I$34,5,TRUE))))))</f>
        <v/>
      </c>
      <c r="AC4936" s="382" t="str">
        <f t="shared" si="929"/>
        <v/>
      </c>
      <c r="AD4936" s="382" t="str">
        <f t="shared" si="930"/>
        <v/>
      </c>
    </row>
    <row r="4937" spans="11:30" ht="13.5" customHeight="1">
      <c r="K4937" s="4">
        <f t="shared" si="934"/>
        <v>12</v>
      </c>
      <c r="L4937" s="34">
        <v>43457</v>
      </c>
      <c r="M4937" s="4">
        <v>206</v>
      </c>
      <c r="N4937" s="4">
        <v>14</v>
      </c>
      <c r="O4937" s="31">
        <v>0.54166666666666663</v>
      </c>
      <c r="P4937" s="35">
        <v>9.9199999999999982</v>
      </c>
      <c r="Q4937" s="36">
        <f t="shared" si="935"/>
        <v>12</v>
      </c>
      <c r="R4937" s="4">
        <f t="shared" si="936"/>
        <v>2.0800000000000018</v>
      </c>
      <c r="S4937" s="31">
        <f t="shared" si="927"/>
        <v>0.20944444444444443</v>
      </c>
      <c r="T4937" s="31">
        <f t="shared" si="928"/>
        <v>0.77601851851851855</v>
      </c>
      <c r="U4937" s="4">
        <f t="shared" si="926"/>
        <v>2.0800000000000018</v>
      </c>
      <c r="V4937" s="4" t="str">
        <f t="shared" si="933"/>
        <v/>
      </c>
      <c r="W4937" s="18" t="str">
        <f>IF(V4937="","",VLOOKUP(L4937,日射量と図３!$A$4:$C$368,3,TRUE)*238.85/100)</f>
        <v/>
      </c>
      <c r="X4937" s="4" t="str">
        <f t="shared" si="937"/>
        <v/>
      </c>
      <c r="Y4937" s="4" t="str">
        <f t="shared" si="931"/>
        <v/>
      </c>
      <c r="Z4937" s="4" t="str">
        <f t="shared" si="932"/>
        <v/>
      </c>
      <c r="AA4937" s="4" t="str">
        <f>IF($V4937="","",IF(Y4937&lt;36,0,IF(AND(36&lt;=Y4937,Y4937&lt;71),VLOOKUP($W4937,日射量と図３!$E$6:$F$34,2,TRUE),IF(AND(71&lt;=Y4937,Y4937&lt;107),VLOOKUP($W4937,日射量と図３!$E$6:$G$34,3,TRUE),IF(AND(107&lt;=Y4937,Y4937&lt;143),VLOOKUP($W4937,日射量と図３!$E$6:$H$34,4,TRUE),VLOOKUP($W4937,日射量と図３!$E$6:$I$34,5,TRUE))))))</f>
        <v/>
      </c>
      <c r="AB4937" s="4" t="str">
        <f>IF($V4937="","",IF(Z4937&lt;36,0,IF(AND(36&lt;=Z4937,Z4937&lt;71),VLOOKUP($W4937,日射量と図３!$E$6:$F$34,2,TRUE),IF(AND(71&lt;=Z4937,Z4937&lt;107),VLOOKUP($W4937,日射量と図３!$E$6:$G$34,3,TRUE),IF(AND(107&lt;=Z4937,Z4937&lt;143),VLOOKUP($W4937,日射量と図３!$E$6:$H$34,4,TRUE),VLOOKUP($W4937,日射量と図３!$E$6:$I$34,5,TRUE))))))</f>
        <v/>
      </c>
      <c r="AC4937" s="382" t="str">
        <f t="shared" si="929"/>
        <v/>
      </c>
      <c r="AD4937" s="382" t="str">
        <f t="shared" si="930"/>
        <v/>
      </c>
    </row>
    <row r="4938" spans="11:30" ht="13.5" customHeight="1">
      <c r="K4938" s="4">
        <f t="shared" si="934"/>
        <v>12</v>
      </c>
      <c r="L4938" s="34">
        <v>43457</v>
      </c>
      <c r="M4938" s="4">
        <v>206</v>
      </c>
      <c r="N4938" s="4">
        <v>15</v>
      </c>
      <c r="O4938" s="31">
        <v>0.58333333333333337</v>
      </c>
      <c r="P4938" s="35">
        <v>10.25</v>
      </c>
      <c r="Q4938" s="36">
        <f t="shared" si="935"/>
        <v>12</v>
      </c>
      <c r="R4938" s="4">
        <f t="shared" si="936"/>
        <v>1.75</v>
      </c>
      <c r="S4938" s="31">
        <f t="shared" si="927"/>
        <v>0.20944444444444443</v>
      </c>
      <c r="T4938" s="31">
        <f t="shared" si="928"/>
        <v>0.77601851851851855</v>
      </c>
      <c r="U4938" s="4">
        <f t="shared" si="926"/>
        <v>1.75</v>
      </c>
      <c r="V4938" s="4" t="str">
        <f t="shared" si="933"/>
        <v/>
      </c>
      <c r="W4938" s="18" t="str">
        <f>IF(V4938="","",VLOOKUP(L4938,日射量と図３!$A$4:$C$368,3,TRUE)*238.85/100)</f>
        <v/>
      </c>
      <c r="X4938" s="4" t="str">
        <f t="shared" si="937"/>
        <v/>
      </c>
      <c r="Y4938" s="4" t="str">
        <f t="shared" si="931"/>
        <v/>
      </c>
      <c r="Z4938" s="4" t="str">
        <f t="shared" si="932"/>
        <v/>
      </c>
      <c r="AA4938" s="4" t="str">
        <f>IF($V4938="","",IF(Y4938&lt;36,0,IF(AND(36&lt;=Y4938,Y4938&lt;71),VLOOKUP($W4938,日射量と図３!$E$6:$F$34,2,TRUE),IF(AND(71&lt;=Y4938,Y4938&lt;107),VLOOKUP($W4938,日射量と図３!$E$6:$G$34,3,TRUE),IF(AND(107&lt;=Y4938,Y4938&lt;143),VLOOKUP($W4938,日射量と図３!$E$6:$H$34,4,TRUE),VLOOKUP($W4938,日射量と図３!$E$6:$I$34,5,TRUE))))))</f>
        <v/>
      </c>
      <c r="AB4938" s="4" t="str">
        <f>IF($V4938="","",IF(Z4938&lt;36,0,IF(AND(36&lt;=Z4938,Z4938&lt;71),VLOOKUP($W4938,日射量と図３!$E$6:$F$34,2,TRUE),IF(AND(71&lt;=Z4938,Z4938&lt;107),VLOOKUP($W4938,日射量と図３!$E$6:$G$34,3,TRUE),IF(AND(107&lt;=Z4938,Z4938&lt;143),VLOOKUP($W4938,日射量と図３!$E$6:$H$34,4,TRUE),VLOOKUP($W4938,日射量と図３!$E$6:$I$34,5,TRUE))))))</f>
        <v/>
      </c>
      <c r="AC4938" s="382" t="str">
        <f t="shared" si="929"/>
        <v/>
      </c>
      <c r="AD4938" s="382" t="str">
        <f t="shared" si="930"/>
        <v/>
      </c>
    </row>
    <row r="4939" spans="11:30" ht="13.5" customHeight="1">
      <c r="K4939" s="4">
        <f t="shared" si="934"/>
        <v>12</v>
      </c>
      <c r="L4939" s="34">
        <v>43457</v>
      </c>
      <c r="M4939" s="4">
        <v>206</v>
      </c>
      <c r="N4939" s="4">
        <v>16</v>
      </c>
      <c r="O4939" s="31">
        <v>0.625</v>
      </c>
      <c r="P4939" s="35">
        <v>9.8899999999999988</v>
      </c>
      <c r="Q4939" s="36">
        <f t="shared" si="935"/>
        <v>16</v>
      </c>
      <c r="R4939" s="4">
        <f t="shared" si="936"/>
        <v>6.1100000000000012</v>
      </c>
      <c r="S4939" s="31">
        <f t="shared" si="927"/>
        <v>0.20944444444444443</v>
      </c>
      <c r="T4939" s="31">
        <f t="shared" si="928"/>
        <v>0.77601851851851855</v>
      </c>
      <c r="U4939" s="4">
        <f t="shared" si="926"/>
        <v>6.1100000000000012</v>
      </c>
      <c r="V4939" s="4" t="str">
        <f t="shared" si="933"/>
        <v/>
      </c>
      <c r="W4939" s="18" t="str">
        <f>IF(V4939="","",VLOOKUP(L4939,日射量と図３!$A$4:$C$368,3,TRUE)*238.85/100)</f>
        <v/>
      </c>
      <c r="X4939" s="4" t="str">
        <f t="shared" si="937"/>
        <v/>
      </c>
      <c r="Y4939" s="4" t="str">
        <f t="shared" si="931"/>
        <v/>
      </c>
      <c r="Z4939" s="4" t="str">
        <f t="shared" si="932"/>
        <v/>
      </c>
      <c r="AA4939" s="4" t="str">
        <f>IF($V4939="","",IF(Y4939&lt;36,0,IF(AND(36&lt;=Y4939,Y4939&lt;71),VLOOKUP($W4939,日射量と図３!$E$6:$F$34,2,TRUE),IF(AND(71&lt;=Y4939,Y4939&lt;107),VLOOKUP($W4939,日射量と図３!$E$6:$G$34,3,TRUE),IF(AND(107&lt;=Y4939,Y4939&lt;143),VLOOKUP($W4939,日射量と図３!$E$6:$H$34,4,TRUE),VLOOKUP($W4939,日射量と図３!$E$6:$I$34,5,TRUE))))))</f>
        <v/>
      </c>
      <c r="AB4939" s="4" t="str">
        <f>IF($V4939="","",IF(Z4939&lt;36,0,IF(AND(36&lt;=Z4939,Z4939&lt;71),VLOOKUP($W4939,日射量と図３!$E$6:$F$34,2,TRUE),IF(AND(71&lt;=Z4939,Z4939&lt;107),VLOOKUP($W4939,日射量と図３!$E$6:$G$34,3,TRUE),IF(AND(107&lt;=Z4939,Z4939&lt;143),VLOOKUP($W4939,日射量と図３!$E$6:$H$34,4,TRUE),VLOOKUP($W4939,日射量と図３!$E$6:$I$34,5,TRUE))))))</f>
        <v/>
      </c>
      <c r="AC4939" s="382" t="str">
        <f t="shared" si="929"/>
        <v/>
      </c>
      <c r="AD4939" s="382" t="str">
        <f t="shared" si="930"/>
        <v/>
      </c>
    </row>
    <row r="4940" spans="11:30" ht="13.5" customHeight="1">
      <c r="K4940" s="4">
        <f t="shared" si="934"/>
        <v>12</v>
      </c>
      <c r="L4940" s="34">
        <v>43457</v>
      </c>
      <c r="M4940" s="4">
        <v>206</v>
      </c>
      <c r="N4940" s="4">
        <v>17</v>
      </c>
      <c r="O4940" s="31">
        <v>0.66666666666666663</v>
      </c>
      <c r="P4940" s="35">
        <v>8.98</v>
      </c>
      <c r="Q4940" s="36">
        <f t="shared" si="935"/>
        <v>16</v>
      </c>
      <c r="R4940" s="4">
        <f t="shared" si="936"/>
        <v>7.02</v>
      </c>
      <c r="S4940" s="31">
        <f t="shared" si="927"/>
        <v>0.20944444444444443</v>
      </c>
      <c r="T4940" s="31">
        <f t="shared" si="928"/>
        <v>0.77601851851851855</v>
      </c>
      <c r="U4940" s="4">
        <f t="shared" si="926"/>
        <v>7.02</v>
      </c>
      <c r="V4940" s="4" t="str">
        <f t="shared" si="933"/>
        <v/>
      </c>
      <c r="W4940" s="18" t="str">
        <f>IF(V4940="","",VLOOKUP(L4940,日射量と図３!$A$4:$C$368,3,TRUE)*238.85/100)</f>
        <v/>
      </c>
      <c r="X4940" s="4" t="str">
        <f t="shared" si="937"/>
        <v/>
      </c>
      <c r="Y4940" s="4" t="str">
        <f t="shared" si="931"/>
        <v/>
      </c>
      <c r="Z4940" s="4" t="str">
        <f t="shared" si="932"/>
        <v/>
      </c>
      <c r="AA4940" s="4" t="str">
        <f>IF($V4940="","",IF(Y4940&lt;36,0,IF(AND(36&lt;=Y4940,Y4940&lt;71),VLOOKUP($W4940,日射量と図３!$E$6:$F$34,2,TRUE),IF(AND(71&lt;=Y4940,Y4940&lt;107),VLOOKUP($W4940,日射量と図３!$E$6:$G$34,3,TRUE),IF(AND(107&lt;=Y4940,Y4940&lt;143),VLOOKUP($W4940,日射量と図３!$E$6:$H$34,4,TRUE),VLOOKUP($W4940,日射量と図３!$E$6:$I$34,5,TRUE))))))</f>
        <v/>
      </c>
      <c r="AB4940" s="4" t="str">
        <f>IF($V4940="","",IF(Z4940&lt;36,0,IF(AND(36&lt;=Z4940,Z4940&lt;71),VLOOKUP($W4940,日射量と図３!$E$6:$F$34,2,TRUE),IF(AND(71&lt;=Z4940,Z4940&lt;107),VLOOKUP($W4940,日射量と図３!$E$6:$G$34,3,TRUE),IF(AND(107&lt;=Z4940,Z4940&lt;143),VLOOKUP($W4940,日射量と図３!$E$6:$H$34,4,TRUE),VLOOKUP($W4940,日射量と図３!$E$6:$I$34,5,TRUE))))))</f>
        <v/>
      </c>
      <c r="AC4940" s="382" t="str">
        <f t="shared" si="929"/>
        <v/>
      </c>
      <c r="AD4940" s="382" t="str">
        <f t="shared" si="930"/>
        <v/>
      </c>
    </row>
    <row r="4941" spans="11:30" ht="13.5" customHeight="1">
      <c r="K4941" s="4">
        <f t="shared" si="934"/>
        <v>12</v>
      </c>
      <c r="L4941" s="34">
        <v>43457</v>
      </c>
      <c r="M4941" s="4">
        <v>206</v>
      </c>
      <c r="N4941" s="4">
        <v>18</v>
      </c>
      <c r="O4941" s="31">
        <v>0.70833333333333337</v>
      </c>
      <c r="P4941" s="35">
        <v>8.2499999999999982</v>
      </c>
      <c r="Q4941" s="36">
        <f t="shared" si="935"/>
        <v>16</v>
      </c>
      <c r="R4941" s="4">
        <f t="shared" si="936"/>
        <v>7.7500000000000018</v>
      </c>
      <c r="S4941" s="31">
        <f t="shared" si="927"/>
        <v>0.20944444444444443</v>
      </c>
      <c r="T4941" s="31">
        <f t="shared" si="928"/>
        <v>0.77601851851851855</v>
      </c>
      <c r="U4941" s="4">
        <f t="shared" ref="U4941:U5004" si="938">IF(AND(S4941&lt;O4941,O4941&lt;T4941),R4941,0)</f>
        <v>7.7500000000000018</v>
      </c>
      <c r="V4941" s="4" t="str">
        <f t="shared" si="933"/>
        <v/>
      </c>
      <c r="W4941" s="18" t="str">
        <f>IF(V4941="","",VLOOKUP(L4941,日射量と図３!$A$4:$C$368,3,TRUE)*238.85/100)</f>
        <v/>
      </c>
      <c r="X4941" s="4" t="str">
        <f t="shared" si="937"/>
        <v/>
      </c>
      <c r="Y4941" s="4" t="str">
        <f t="shared" si="931"/>
        <v/>
      </c>
      <c r="Z4941" s="4" t="str">
        <f t="shared" si="932"/>
        <v/>
      </c>
      <c r="AA4941" s="4" t="str">
        <f>IF($V4941="","",IF(Y4941&lt;36,0,IF(AND(36&lt;=Y4941,Y4941&lt;71),VLOOKUP($W4941,日射量と図３!$E$6:$F$34,2,TRUE),IF(AND(71&lt;=Y4941,Y4941&lt;107),VLOOKUP($W4941,日射量と図３!$E$6:$G$34,3,TRUE),IF(AND(107&lt;=Y4941,Y4941&lt;143),VLOOKUP($W4941,日射量と図３!$E$6:$H$34,4,TRUE),VLOOKUP($W4941,日射量と図３!$E$6:$I$34,5,TRUE))))))</f>
        <v/>
      </c>
      <c r="AB4941" s="4" t="str">
        <f>IF($V4941="","",IF(Z4941&lt;36,0,IF(AND(36&lt;=Z4941,Z4941&lt;71),VLOOKUP($W4941,日射量と図３!$E$6:$F$34,2,TRUE),IF(AND(71&lt;=Z4941,Z4941&lt;107),VLOOKUP($W4941,日射量と図３!$E$6:$G$34,3,TRUE),IF(AND(107&lt;=Z4941,Z4941&lt;143),VLOOKUP($W4941,日射量と図３!$E$6:$H$34,4,TRUE),VLOOKUP($W4941,日射量と図３!$E$6:$I$34,5,TRUE))))))</f>
        <v/>
      </c>
      <c r="AC4941" s="382" t="str">
        <f t="shared" si="929"/>
        <v/>
      </c>
      <c r="AD4941" s="382" t="str">
        <f t="shared" si="930"/>
        <v/>
      </c>
    </row>
    <row r="4942" spans="11:30" ht="13.5" customHeight="1">
      <c r="K4942" s="4">
        <f t="shared" si="934"/>
        <v>12</v>
      </c>
      <c r="L4942" s="34">
        <v>43457</v>
      </c>
      <c r="M4942" s="4">
        <v>206</v>
      </c>
      <c r="N4942" s="4">
        <v>19</v>
      </c>
      <c r="O4942" s="31">
        <v>0.75</v>
      </c>
      <c r="P4942" s="35">
        <v>7.65</v>
      </c>
      <c r="Q4942" s="36">
        <f t="shared" si="935"/>
        <v>16</v>
      </c>
      <c r="R4942" s="4">
        <f t="shared" si="936"/>
        <v>8.35</v>
      </c>
      <c r="S4942" s="31">
        <f t="shared" si="927"/>
        <v>0.20944444444444443</v>
      </c>
      <c r="T4942" s="31">
        <f t="shared" si="928"/>
        <v>0.77601851851851855</v>
      </c>
      <c r="U4942" s="4">
        <f t="shared" si="938"/>
        <v>8.35</v>
      </c>
      <c r="V4942" s="4" t="str">
        <f t="shared" si="933"/>
        <v/>
      </c>
      <c r="W4942" s="18" t="str">
        <f>IF(V4942="","",VLOOKUP(L4942,日射量と図３!$A$4:$C$368,3,TRUE)*238.85/100)</f>
        <v/>
      </c>
      <c r="X4942" s="4" t="str">
        <f t="shared" si="937"/>
        <v/>
      </c>
      <c r="Y4942" s="4" t="str">
        <f t="shared" si="931"/>
        <v/>
      </c>
      <c r="Z4942" s="4" t="str">
        <f t="shared" si="932"/>
        <v/>
      </c>
      <c r="AA4942" s="4" t="str">
        <f>IF($V4942="","",IF(Y4942&lt;36,0,IF(AND(36&lt;=Y4942,Y4942&lt;71),VLOOKUP($W4942,日射量と図３!$E$6:$F$34,2,TRUE),IF(AND(71&lt;=Y4942,Y4942&lt;107),VLOOKUP($W4942,日射量と図３!$E$6:$G$34,3,TRUE),IF(AND(107&lt;=Y4942,Y4942&lt;143),VLOOKUP($W4942,日射量と図３!$E$6:$H$34,4,TRUE),VLOOKUP($W4942,日射量と図３!$E$6:$I$34,5,TRUE))))))</f>
        <v/>
      </c>
      <c r="AB4942" s="4" t="str">
        <f>IF($V4942="","",IF(Z4942&lt;36,0,IF(AND(36&lt;=Z4942,Z4942&lt;71),VLOOKUP($W4942,日射量と図３!$E$6:$F$34,2,TRUE),IF(AND(71&lt;=Z4942,Z4942&lt;107),VLOOKUP($W4942,日射量と図３!$E$6:$G$34,3,TRUE),IF(AND(107&lt;=Z4942,Z4942&lt;143),VLOOKUP($W4942,日射量と図３!$E$6:$H$34,4,TRUE),VLOOKUP($W4942,日射量と図３!$E$6:$I$34,5,TRUE))))))</f>
        <v/>
      </c>
      <c r="AC4942" s="382" t="str">
        <f t="shared" si="929"/>
        <v/>
      </c>
      <c r="AD4942" s="382" t="str">
        <f t="shared" si="930"/>
        <v/>
      </c>
    </row>
    <row r="4943" spans="11:30" ht="13.5" customHeight="1">
      <c r="K4943" s="4">
        <f t="shared" si="934"/>
        <v>12</v>
      </c>
      <c r="L4943" s="34">
        <v>43457</v>
      </c>
      <c r="M4943" s="4">
        <v>206</v>
      </c>
      <c r="N4943" s="4">
        <v>20</v>
      </c>
      <c r="O4943" s="31">
        <v>0.79166666666666663</v>
      </c>
      <c r="P4943" s="35">
        <v>7.2700000000000005</v>
      </c>
      <c r="Q4943" s="36">
        <f t="shared" si="935"/>
        <v>16</v>
      </c>
      <c r="R4943" s="4">
        <f t="shared" si="936"/>
        <v>8.73</v>
      </c>
      <c r="S4943" s="31">
        <f t="shared" ref="S4943:S5006" si="939">VLOOKUP(K4943,$AF$38:$AH$49,2,TRUE)</f>
        <v>0.20944444444444443</v>
      </c>
      <c r="T4943" s="31">
        <f t="shared" ref="T4943:T5006" si="940">VLOOKUP(K4943,$AF$38:$AH$49,3,TRUE)</f>
        <v>0.77601851851851855</v>
      </c>
      <c r="U4943" s="4">
        <f t="shared" si="938"/>
        <v>0</v>
      </c>
      <c r="V4943" s="4" t="str">
        <f t="shared" si="933"/>
        <v/>
      </c>
      <c r="W4943" s="18" t="str">
        <f>IF(V4943="","",VLOOKUP(L4943,日射量と図３!$A$4:$C$368,3,TRUE)*238.85/100)</f>
        <v/>
      </c>
      <c r="X4943" s="4" t="str">
        <f t="shared" si="937"/>
        <v/>
      </c>
      <c r="Y4943" s="4" t="str">
        <f t="shared" si="931"/>
        <v/>
      </c>
      <c r="Z4943" s="4" t="str">
        <f t="shared" si="932"/>
        <v/>
      </c>
      <c r="AA4943" s="4" t="str">
        <f>IF($V4943="","",IF(Y4943&lt;36,0,IF(AND(36&lt;=Y4943,Y4943&lt;71),VLOOKUP($W4943,日射量と図３!$E$6:$F$34,2,TRUE),IF(AND(71&lt;=Y4943,Y4943&lt;107),VLOOKUP($W4943,日射量と図３!$E$6:$G$34,3,TRUE),IF(AND(107&lt;=Y4943,Y4943&lt;143),VLOOKUP($W4943,日射量と図３!$E$6:$H$34,4,TRUE),VLOOKUP($W4943,日射量と図３!$E$6:$I$34,5,TRUE))))))</f>
        <v/>
      </c>
      <c r="AB4943" s="4" t="str">
        <f>IF($V4943="","",IF(Z4943&lt;36,0,IF(AND(36&lt;=Z4943,Z4943&lt;71),VLOOKUP($W4943,日射量と図３!$E$6:$F$34,2,TRUE),IF(AND(71&lt;=Z4943,Z4943&lt;107),VLOOKUP($W4943,日射量と図３!$E$6:$G$34,3,TRUE),IF(AND(107&lt;=Z4943,Z4943&lt;143),VLOOKUP($W4943,日射量と図３!$E$6:$H$34,4,TRUE),VLOOKUP($W4943,日射量と図３!$E$6:$I$34,5,TRUE))))))</f>
        <v/>
      </c>
      <c r="AC4943" s="382" t="str">
        <f t="shared" ref="AC4943:AC5006" si="941">IF(V4943="","",IF((($AH$18*$AH$30*V4943*3600/1000000)/1000-AA4943*$AG$18*10*0.0000041868)&lt;=0,0,AA4943*$AG$18*10*0.0000041868))</f>
        <v/>
      </c>
      <c r="AD4943" s="382" t="str">
        <f t="shared" ref="AD4943:AD5006" si="942">IF(V4943="","",IF((($AH$19*$AH$30*V4943*3600/1000000)/1000-AB4943*$AG$19*10*0.0000041868)&lt;=0,0,AB4943*$AG$19*10*0.0000041868))</f>
        <v/>
      </c>
    </row>
    <row r="4944" spans="11:30" ht="13.5" customHeight="1">
      <c r="K4944" s="4">
        <f t="shared" si="934"/>
        <v>12</v>
      </c>
      <c r="L4944" s="34">
        <v>43457</v>
      </c>
      <c r="M4944" s="4">
        <v>206</v>
      </c>
      <c r="N4944" s="4">
        <v>21</v>
      </c>
      <c r="O4944" s="31">
        <v>0.83333333333333337</v>
      </c>
      <c r="P4944" s="35">
        <v>6.93</v>
      </c>
      <c r="Q4944" s="36">
        <f t="shared" si="935"/>
        <v>16</v>
      </c>
      <c r="R4944" s="4">
        <f t="shared" si="936"/>
        <v>9.07</v>
      </c>
      <c r="S4944" s="31">
        <f t="shared" si="939"/>
        <v>0.20944444444444443</v>
      </c>
      <c r="T4944" s="31">
        <f t="shared" si="940"/>
        <v>0.77601851851851855</v>
      </c>
      <c r="U4944" s="4">
        <f t="shared" si="938"/>
        <v>0</v>
      </c>
      <c r="V4944" s="4" t="str">
        <f t="shared" si="933"/>
        <v/>
      </c>
      <c r="W4944" s="18" t="str">
        <f>IF(V4944="","",VLOOKUP(L4944,日射量と図３!$A$4:$C$368,3,TRUE)*238.85/100)</f>
        <v/>
      </c>
      <c r="X4944" s="4" t="str">
        <f t="shared" si="937"/>
        <v/>
      </c>
      <c r="Y4944" s="4" t="str">
        <f t="shared" si="931"/>
        <v/>
      </c>
      <c r="Z4944" s="4" t="str">
        <f t="shared" si="932"/>
        <v/>
      </c>
      <c r="AA4944" s="4" t="str">
        <f>IF($V4944="","",IF(Y4944&lt;36,0,IF(AND(36&lt;=Y4944,Y4944&lt;71),VLOOKUP($W4944,日射量と図３!$E$6:$F$34,2,TRUE),IF(AND(71&lt;=Y4944,Y4944&lt;107),VLOOKUP($W4944,日射量と図３!$E$6:$G$34,3,TRUE),IF(AND(107&lt;=Y4944,Y4944&lt;143),VLOOKUP($W4944,日射量と図３!$E$6:$H$34,4,TRUE),VLOOKUP($W4944,日射量と図３!$E$6:$I$34,5,TRUE))))))</f>
        <v/>
      </c>
      <c r="AB4944" s="4" t="str">
        <f>IF($V4944="","",IF(Z4944&lt;36,0,IF(AND(36&lt;=Z4944,Z4944&lt;71),VLOOKUP($W4944,日射量と図３!$E$6:$F$34,2,TRUE),IF(AND(71&lt;=Z4944,Z4944&lt;107),VLOOKUP($W4944,日射量と図３!$E$6:$G$34,3,TRUE),IF(AND(107&lt;=Z4944,Z4944&lt;143),VLOOKUP($W4944,日射量と図３!$E$6:$H$34,4,TRUE),VLOOKUP($W4944,日射量と図３!$E$6:$I$34,5,TRUE))))))</f>
        <v/>
      </c>
      <c r="AC4944" s="382" t="str">
        <f t="shared" si="941"/>
        <v/>
      </c>
      <c r="AD4944" s="382" t="str">
        <f t="shared" si="942"/>
        <v/>
      </c>
    </row>
    <row r="4945" spans="11:30" ht="13.5" customHeight="1">
      <c r="K4945" s="4">
        <f t="shared" si="934"/>
        <v>12</v>
      </c>
      <c r="L4945" s="34">
        <v>43457</v>
      </c>
      <c r="M4945" s="4">
        <v>206</v>
      </c>
      <c r="N4945" s="4">
        <v>22</v>
      </c>
      <c r="O4945" s="31">
        <v>0.875</v>
      </c>
      <c r="P4945" s="35">
        <v>6.5200000000000005</v>
      </c>
      <c r="Q4945" s="36">
        <f t="shared" si="935"/>
        <v>16</v>
      </c>
      <c r="R4945" s="4">
        <f t="shared" si="936"/>
        <v>9.48</v>
      </c>
      <c r="S4945" s="31">
        <f t="shared" si="939"/>
        <v>0.20944444444444443</v>
      </c>
      <c r="T4945" s="31">
        <f t="shared" si="940"/>
        <v>0.77601851851851855</v>
      </c>
      <c r="U4945" s="4">
        <f t="shared" si="938"/>
        <v>0</v>
      </c>
      <c r="V4945" s="4" t="str">
        <f t="shared" si="933"/>
        <v/>
      </c>
      <c r="W4945" s="18" t="str">
        <f>IF(V4945="","",VLOOKUP(L4945,日射量と図３!$A$4:$C$368,3,TRUE)*238.85/100)</f>
        <v/>
      </c>
      <c r="X4945" s="4" t="str">
        <f t="shared" si="937"/>
        <v/>
      </c>
      <c r="Y4945" s="4" t="str">
        <f t="shared" si="931"/>
        <v/>
      </c>
      <c r="Z4945" s="4" t="str">
        <f t="shared" si="932"/>
        <v/>
      </c>
      <c r="AA4945" s="4" t="str">
        <f>IF($V4945="","",IF(Y4945&lt;36,0,IF(AND(36&lt;=Y4945,Y4945&lt;71),VLOOKUP($W4945,日射量と図３!$E$6:$F$34,2,TRUE),IF(AND(71&lt;=Y4945,Y4945&lt;107),VLOOKUP($W4945,日射量と図３!$E$6:$G$34,3,TRUE),IF(AND(107&lt;=Y4945,Y4945&lt;143),VLOOKUP($W4945,日射量と図３!$E$6:$H$34,4,TRUE),VLOOKUP($W4945,日射量と図３!$E$6:$I$34,5,TRUE))))))</f>
        <v/>
      </c>
      <c r="AB4945" s="4" t="str">
        <f>IF($V4945="","",IF(Z4945&lt;36,0,IF(AND(36&lt;=Z4945,Z4945&lt;71),VLOOKUP($W4945,日射量と図３!$E$6:$F$34,2,TRUE),IF(AND(71&lt;=Z4945,Z4945&lt;107),VLOOKUP($W4945,日射量と図３!$E$6:$G$34,3,TRUE),IF(AND(107&lt;=Z4945,Z4945&lt;143),VLOOKUP($W4945,日射量と図３!$E$6:$H$34,4,TRUE),VLOOKUP($W4945,日射量と図３!$E$6:$I$34,5,TRUE))))))</f>
        <v/>
      </c>
      <c r="AC4945" s="382" t="str">
        <f t="shared" si="941"/>
        <v/>
      </c>
      <c r="AD4945" s="382" t="str">
        <f t="shared" si="942"/>
        <v/>
      </c>
    </row>
    <row r="4946" spans="11:30" ht="13.5" customHeight="1">
      <c r="K4946" s="4">
        <f t="shared" si="934"/>
        <v>12</v>
      </c>
      <c r="L4946" s="34">
        <v>43457</v>
      </c>
      <c r="M4946" s="4">
        <v>206</v>
      </c>
      <c r="N4946" s="4">
        <v>23</v>
      </c>
      <c r="O4946" s="31">
        <v>0.91666666666666663</v>
      </c>
      <c r="P4946" s="35">
        <v>6.16</v>
      </c>
      <c r="Q4946" s="36">
        <f t="shared" si="935"/>
        <v>13</v>
      </c>
      <c r="R4946" s="4">
        <f t="shared" si="936"/>
        <v>6.84</v>
      </c>
      <c r="S4946" s="31">
        <f t="shared" si="939"/>
        <v>0.20944444444444443</v>
      </c>
      <c r="T4946" s="31">
        <f t="shared" si="940"/>
        <v>0.77601851851851855</v>
      </c>
      <c r="U4946" s="4">
        <f t="shared" si="938"/>
        <v>0</v>
      </c>
      <c r="V4946" s="4" t="str">
        <f t="shared" si="933"/>
        <v/>
      </c>
      <c r="W4946" s="18" t="str">
        <f>IF(V4946="","",VLOOKUP(L4946,日射量と図３!$A$4:$C$368,3,TRUE)*238.85/100)</f>
        <v/>
      </c>
      <c r="X4946" s="4" t="str">
        <f t="shared" si="937"/>
        <v/>
      </c>
      <c r="Y4946" s="4" t="str">
        <f t="shared" si="931"/>
        <v/>
      </c>
      <c r="Z4946" s="4" t="str">
        <f t="shared" si="932"/>
        <v/>
      </c>
      <c r="AA4946" s="4" t="str">
        <f>IF($V4946="","",IF(Y4946&lt;36,0,IF(AND(36&lt;=Y4946,Y4946&lt;71),VLOOKUP($W4946,日射量と図３!$E$6:$F$34,2,TRUE),IF(AND(71&lt;=Y4946,Y4946&lt;107),VLOOKUP($W4946,日射量と図３!$E$6:$G$34,3,TRUE),IF(AND(107&lt;=Y4946,Y4946&lt;143),VLOOKUP($W4946,日射量と図３!$E$6:$H$34,4,TRUE),VLOOKUP($W4946,日射量と図３!$E$6:$I$34,5,TRUE))))))</f>
        <v/>
      </c>
      <c r="AB4946" s="4" t="str">
        <f>IF($V4946="","",IF(Z4946&lt;36,0,IF(AND(36&lt;=Z4946,Z4946&lt;71),VLOOKUP($W4946,日射量と図３!$E$6:$F$34,2,TRUE),IF(AND(71&lt;=Z4946,Z4946&lt;107),VLOOKUP($W4946,日射量と図３!$E$6:$G$34,3,TRUE),IF(AND(107&lt;=Z4946,Z4946&lt;143),VLOOKUP($W4946,日射量と図３!$E$6:$H$34,4,TRUE),VLOOKUP($W4946,日射量と図３!$E$6:$I$34,5,TRUE))))))</f>
        <v/>
      </c>
      <c r="AC4946" s="382" t="str">
        <f t="shared" si="941"/>
        <v/>
      </c>
      <c r="AD4946" s="382" t="str">
        <f t="shared" si="942"/>
        <v/>
      </c>
    </row>
    <row r="4947" spans="11:30" ht="13.5" customHeight="1">
      <c r="K4947" s="4">
        <f t="shared" si="934"/>
        <v>12</v>
      </c>
      <c r="L4947" s="34">
        <v>43457</v>
      </c>
      <c r="M4947" s="4">
        <v>206</v>
      </c>
      <c r="N4947" s="4">
        <v>24</v>
      </c>
      <c r="O4947" s="31">
        <v>0.95833333333333337</v>
      </c>
      <c r="P4947" s="35">
        <v>5.62</v>
      </c>
      <c r="Q4947" s="36">
        <f t="shared" si="935"/>
        <v>13</v>
      </c>
      <c r="R4947" s="4">
        <f t="shared" si="936"/>
        <v>7.38</v>
      </c>
      <c r="S4947" s="31">
        <f t="shared" si="939"/>
        <v>0.20944444444444443</v>
      </c>
      <c r="T4947" s="31">
        <f t="shared" si="940"/>
        <v>0.77601851851851855</v>
      </c>
      <c r="U4947" s="4">
        <f t="shared" si="938"/>
        <v>0</v>
      </c>
      <c r="V4947" s="4" t="str">
        <f t="shared" si="933"/>
        <v/>
      </c>
      <c r="W4947" s="18" t="str">
        <f>IF(V4947="","",VLOOKUP(L4947,日射量と図３!$A$4:$C$368,3,TRUE)*238.85/100)</f>
        <v/>
      </c>
      <c r="X4947" s="4" t="str">
        <f t="shared" si="937"/>
        <v/>
      </c>
      <c r="Y4947" s="4" t="str">
        <f t="shared" si="931"/>
        <v/>
      </c>
      <c r="Z4947" s="4" t="str">
        <f t="shared" si="932"/>
        <v/>
      </c>
      <c r="AA4947" s="4" t="str">
        <f>IF($V4947="","",IF(Y4947&lt;36,0,IF(AND(36&lt;=Y4947,Y4947&lt;71),VLOOKUP($W4947,日射量と図３!$E$6:$F$34,2,TRUE),IF(AND(71&lt;=Y4947,Y4947&lt;107),VLOOKUP($W4947,日射量と図３!$E$6:$G$34,3,TRUE),IF(AND(107&lt;=Y4947,Y4947&lt;143),VLOOKUP($W4947,日射量と図３!$E$6:$H$34,4,TRUE),VLOOKUP($W4947,日射量と図３!$E$6:$I$34,5,TRUE))))))</f>
        <v/>
      </c>
      <c r="AB4947" s="4" t="str">
        <f>IF($V4947="","",IF(Z4947&lt;36,0,IF(AND(36&lt;=Z4947,Z4947&lt;71),VLOOKUP($W4947,日射量と図３!$E$6:$F$34,2,TRUE),IF(AND(71&lt;=Z4947,Z4947&lt;107),VLOOKUP($W4947,日射量と図３!$E$6:$G$34,3,TRUE),IF(AND(107&lt;=Z4947,Z4947&lt;143),VLOOKUP($W4947,日射量と図３!$E$6:$H$34,4,TRUE),VLOOKUP($W4947,日射量と図３!$E$6:$I$34,5,TRUE))))))</f>
        <v/>
      </c>
      <c r="AC4947" s="382" t="str">
        <f t="shared" si="941"/>
        <v/>
      </c>
      <c r="AD4947" s="382" t="str">
        <f t="shared" si="942"/>
        <v/>
      </c>
    </row>
    <row r="4948" spans="11:30" ht="13.5" customHeight="1">
      <c r="K4948" s="4">
        <f t="shared" si="934"/>
        <v>12</v>
      </c>
      <c r="L4948" s="34">
        <v>43458</v>
      </c>
      <c r="M4948" s="4">
        <v>207</v>
      </c>
      <c r="N4948" s="4">
        <v>1</v>
      </c>
      <c r="O4948" s="31">
        <v>0</v>
      </c>
      <c r="P4948" s="35">
        <v>5.43</v>
      </c>
      <c r="Q4948" s="36">
        <f t="shared" si="935"/>
        <v>13</v>
      </c>
      <c r="R4948" s="4">
        <f t="shared" si="936"/>
        <v>7.57</v>
      </c>
      <c r="S4948" s="31">
        <f t="shared" si="939"/>
        <v>0.20944444444444443</v>
      </c>
      <c r="T4948" s="31">
        <f t="shared" si="940"/>
        <v>0.77601851851851855</v>
      </c>
      <c r="U4948" s="4">
        <f t="shared" si="938"/>
        <v>0</v>
      </c>
      <c r="V4948" s="4">
        <f t="shared" si="933"/>
        <v>76.430000000000007</v>
      </c>
      <c r="W4948" s="18">
        <f>IF(V4948="","",VLOOKUP(L4948,日射量と図３!$A$4:$C$368,3,TRUE)*238.85/100)</f>
        <v>23.885000000000002</v>
      </c>
      <c r="X4948" s="4">
        <f t="shared" si="937"/>
        <v>14</v>
      </c>
      <c r="Y4948" s="4">
        <f t="shared" si="931"/>
        <v>34.130635392857137</v>
      </c>
      <c r="Z4948" s="4">
        <f t="shared" si="932"/>
        <v>38.474534442857141</v>
      </c>
      <c r="AA4948" s="4">
        <f>IF($V4948="","",IF(Y4948&lt;36,0,IF(AND(36&lt;=Y4948,Y4948&lt;71),VLOOKUP($W4948,日射量と図３!$E$6:$F$34,2,TRUE),IF(AND(71&lt;=Y4948,Y4948&lt;107),VLOOKUP($W4948,日射量と図３!$E$6:$G$34,3,TRUE),IF(AND(107&lt;=Y4948,Y4948&lt;143),VLOOKUP($W4948,日射量と図３!$E$6:$H$34,4,TRUE),VLOOKUP($W4948,日射量と図３!$E$6:$I$34,5,TRUE))))))</f>
        <v>0</v>
      </c>
      <c r="AB4948" s="4">
        <f>IF($V4948="","",IF(Z4948&lt;36,0,IF(AND(36&lt;=Z4948,Z4948&lt;71),VLOOKUP($W4948,日射量と図３!$E$6:$F$34,2,TRUE),IF(AND(71&lt;=Z4948,Z4948&lt;107),VLOOKUP($W4948,日射量と図３!$E$6:$G$34,3,TRUE),IF(AND(107&lt;=Z4948,Z4948&lt;143),VLOOKUP($W4948,日射量と図３!$E$6:$H$34,4,TRUE),VLOOKUP($W4948,日射量と図３!$E$6:$I$34,5,TRUE))))))</f>
        <v>35</v>
      </c>
      <c r="AC4948" s="382">
        <f t="shared" si="941"/>
        <v>0</v>
      </c>
      <c r="AD4948" s="382">
        <f t="shared" si="942"/>
        <v>1.4653800000000001</v>
      </c>
    </row>
    <row r="4949" spans="11:30" ht="13.5" customHeight="1">
      <c r="K4949" s="4">
        <f t="shared" si="934"/>
        <v>12</v>
      </c>
      <c r="L4949" s="34">
        <v>43458</v>
      </c>
      <c r="M4949" s="4">
        <v>207</v>
      </c>
      <c r="N4949" s="4">
        <v>2</v>
      </c>
      <c r="O4949" s="31">
        <v>4.1666666666666664E-2</v>
      </c>
      <c r="P4949" s="35">
        <v>5.0599999999999996</v>
      </c>
      <c r="Q4949" s="36">
        <f t="shared" si="935"/>
        <v>13</v>
      </c>
      <c r="R4949" s="4">
        <f t="shared" si="936"/>
        <v>7.94</v>
      </c>
      <c r="S4949" s="31">
        <f t="shared" si="939"/>
        <v>0.20944444444444443</v>
      </c>
      <c r="T4949" s="31">
        <f t="shared" si="940"/>
        <v>0.77601851851851855</v>
      </c>
      <c r="U4949" s="4">
        <f t="shared" si="938"/>
        <v>0</v>
      </c>
      <c r="V4949" s="4" t="str">
        <f t="shared" si="933"/>
        <v/>
      </c>
      <c r="W4949" s="18" t="str">
        <f>IF(V4949="","",VLOOKUP(L4949,日射量と図３!$A$4:$C$368,3,TRUE)*238.85/100)</f>
        <v/>
      </c>
      <c r="X4949" s="4" t="str">
        <f t="shared" si="937"/>
        <v/>
      </c>
      <c r="Y4949" s="4" t="str">
        <f t="shared" si="931"/>
        <v/>
      </c>
      <c r="Z4949" s="4" t="str">
        <f t="shared" si="932"/>
        <v/>
      </c>
      <c r="AA4949" s="4" t="str">
        <f>IF($V4949="","",IF(Y4949&lt;36,0,IF(AND(36&lt;=Y4949,Y4949&lt;71),VLOOKUP($W4949,日射量と図３!$E$6:$F$34,2,TRUE),IF(AND(71&lt;=Y4949,Y4949&lt;107),VLOOKUP($W4949,日射量と図３!$E$6:$G$34,3,TRUE),IF(AND(107&lt;=Y4949,Y4949&lt;143),VLOOKUP($W4949,日射量と図３!$E$6:$H$34,4,TRUE),VLOOKUP($W4949,日射量と図３!$E$6:$I$34,5,TRUE))))))</f>
        <v/>
      </c>
      <c r="AB4949" s="4" t="str">
        <f>IF($V4949="","",IF(Z4949&lt;36,0,IF(AND(36&lt;=Z4949,Z4949&lt;71),VLOOKUP($W4949,日射量と図３!$E$6:$F$34,2,TRUE),IF(AND(71&lt;=Z4949,Z4949&lt;107),VLOOKUP($W4949,日射量と図３!$E$6:$G$34,3,TRUE),IF(AND(107&lt;=Z4949,Z4949&lt;143),VLOOKUP($W4949,日射量と図３!$E$6:$H$34,4,TRUE),VLOOKUP($W4949,日射量と図３!$E$6:$I$34,5,TRUE))))))</f>
        <v/>
      </c>
      <c r="AC4949" s="382" t="str">
        <f t="shared" si="941"/>
        <v/>
      </c>
      <c r="AD4949" s="382" t="str">
        <f t="shared" si="942"/>
        <v/>
      </c>
    </row>
    <row r="4950" spans="11:30" ht="13.5" customHeight="1">
      <c r="K4950" s="4">
        <f t="shared" si="934"/>
        <v>12</v>
      </c>
      <c r="L4950" s="34">
        <v>43458</v>
      </c>
      <c r="M4950" s="4">
        <v>207</v>
      </c>
      <c r="N4950" s="4">
        <v>3</v>
      </c>
      <c r="O4950" s="31">
        <v>8.3333333333333329E-2</v>
      </c>
      <c r="P4950" s="35">
        <v>4.6300000000000008</v>
      </c>
      <c r="Q4950" s="36">
        <f t="shared" si="935"/>
        <v>13</v>
      </c>
      <c r="R4950" s="4">
        <f t="shared" si="936"/>
        <v>8.3699999999999992</v>
      </c>
      <c r="S4950" s="31">
        <f t="shared" si="939"/>
        <v>0.20944444444444443</v>
      </c>
      <c r="T4950" s="31">
        <f t="shared" si="940"/>
        <v>0.77601851851851855</v>
      </c>
      <c r="U4950" s="4">
        <f t="shared" si="938"/>
        <v>0</v>
      </c>
      <c r="V4950" s="4" t="str">
        <f t="shared" si="933"/>
        <v/>
      </c>
      <c r="W4950" s="18" t="str">
        <f>IF(V4950="","",VLOOKUP(L4950,日射量と図３!$A$4:$C$368,3,TRUE)*238.85/100)</f>
        <v/>
      </c>
      <c r="X4950" s="4" t="str">
        <f t="shared" si="937"/>
        <v/>
      </c>
      <c r="Y4950" s="4" t="str">
        <f t="shared" si="931"/>
        <v/>
      </c>
      <c r="Z4950" s="4" t="str">
        <f t="shared" si="932"/>
        <v/>
      </c>
      <c r="AA4950" s="4" t="str">
        <f>IF($V4950="","",IF(Y4950&lt;36,0,IF(AND(36&lt;=Y4950,Y4950&lt;71),VLOOKUP($W4950,日射量と図３!$E$6:$F$34,2,TRUE),IF(AND(71&lt;=Y4950,Y4950&lt;107),VLOOKUP($W4950,日射量と図３!$E$6:$G$34,3,TRUE),IF(AND(107&lt;=Y4950,Y4950&lt;143),VLOOKUP($W4950,日射量と図３!$E$6:$H$34,4,TRUE),VLOOKUP($W4950,日射量と図３!$E$6:$I$34,5,TRUE))))))</f>
        <v/>
      </c>
      <c r="AB4950" s="4" t="str">
        <f>IF($V4950="","",IF(Z4950&lt;36,0,IF(AND(36&lt;=Z4950,Z4950&lt;71),VLOOKUP($W4950,日射量と図３!$E$6:$F$34,2,TRUE),IF(AND(71&lt;=Z4950,Z4950&lt;107),VLOOKUP($W4950,日射量と図３!$E$6:$G$34,3,TRUE),IF(AND(107&lt;=Z4950,Z4950&lt;143),VLOOKUP($W4950,日射量と図３!$E$6:$H$34,4,TRUE),VLOOKUP($W4950,日射量と図３!$E$6:$I$34,5,TRUE))))))</f>
        <v/>
      </c>
      <c r="AC4950" s="382" t="str">
        <f t="shared" si="941"/>
        <v/>
      </c>
      <c r="AD4950" s="382" t="str">
        <f t="shared" si="942"/>
        <v/>
      </c>
    </row>
    <row r="4951" spans="11:30" ht="13.5" customHeight="1">
      <c r="K4951" s="4">
        <f t="shared" si="934"/>
        <v>12</v>
      </c>
      <c r="L4951" s="34">
        <v>43458</v>
      </c>
      <c r="M4951" s="4">
        <v>207</v>
      </c>
      <c r="N4951" s="4">
        <v>4</v>
      </c>
      <c r="O4951" s="31">
        <v>0.125</v>
      </c>
      <c r="P4951" s="35">
        <v>4.34</v>
      </c>
      <c r="Q4951" s="36">
        <f t="shared" si="935"/>
        <v>13</v>
      </c>
      <c r="R4951" s="4">
        <f t="shared" si="936"/>
        <v>8.66</v>
      </c>
      <c r="S4951" s="31">
        <f t="shared" si="939"/>
        <v>0.20944444444444443</v>
      </c>
      <c r="T4951" s="31">
        <f t="shared" si="940"/>
        <v>0.77601851851851855</v>
      </c>
      <c r="U4951" s="4">
        <f t="shared" si="938"/>
        <v>0</v>
      </c>
      <c r="V4951" s="4" t="str">
        <f t="shared" si="933"/>
        <v/>
      </c>
      <c r="W4951" s="18" t="str">
        <f>IF(V4951="","",VLOOKUP(L4951,日射量と図３!$A$4:$C$368,3,TRUE)*238.85/100)</f>
        <v/>
      </c>
      <c r="X4951" s="4" t="str">
        <f t="shared" si="937"/>
        <v/>
      </c>
      <c r="Y4951" s="4" t="str">
        <f t="shared" si="931"/>
        <v/>
      </c>
      <c r="Z4951" s="4" t="str">
        <f t="shared" si="932"/>
        <v/>
      </c>
      <c r="AA4951" s="4" t="str">
        <f>IF($V4951="","",IF(Y4951&lt;36,0,IF(AND(36&lt;=Y4951,Y4951&lt;71),VLOOKUP($W4951,日射量と図３!$E$6:$F$34,2,TRUE),IF(AND(71&lt;=Y4951,Y4951&lt;107),VLOOKUP($W4951,日射量と図３!$E$6:$G$34,3,TRUE),IF(AND(107&lt;=Y4951,Y4951&lt;143),VLOOKUP($W4951,日射量と図３!$E$6:$H$34,4,TRUE),VLOOKUP($W4951,日射量と図３!$E$6:$I$34,5,TRUE))))))</f>
        <v/>
      </c>
      <c r="AB4951" s="4" t="str">
        <f>IF($V4951="","",IF(Z4951&lt;36,0,IF(AND(36&lt;=Z4951,Z4951&lt;71),VLOOKUP($W4951,日射量と図３!$E$6:$F$34,2,TRUE),IF(AND(71&lt;=Z4951,Z4951&lt;107),VLOOKUP($W4951,日射量と図３!$E$6:$G$34,3,TRUE),IF(AND(107&lt;=Z4951,Z4951&lt;143),VLOOKUP($W4951,日射量と図３!$E$6:$H$34,4,TRUE),VLOOKUP($W4951,日射量と図３!$E$6:$I$34,5,TRUE))))))</f>
        <v/>
      </c>
      <c r="AC4951" s="382" t="str">
        <f t="shared" si="941"/>
        <v/>
      </c>
      <c r="AD4951" s="382" t="str">
        <f t="shared" si="942"/>
        <v/>
      </c>
    </row>
    <row r="4952" spans="11:30" ht="13.5" customHeight="1">
      <c r="K4952" s="4">
        <f t="shared" si="934"/>
        <v>12</v>
      </c>
      <c r="L4952" s="34">
        <v>43458</v>
      </c>
      <c r="M4952" s="4">
        <v>207</v>
      </c>
      <c r="N4952" s="4">
        <v>5</v>
      </c>
      <c r="O4952" s="31">
        <v>0.16666666666666666</v>
      </c>
      <c r="P4952" s="35">
        <v>4.22</v>
      </c>
      <c r="Q4952" s="36">
        <f t="shared" si="935"/>
        <v>15</v>
      </c>
      <c r="R4952" s="4">
        <f t="shared" si="936"/>
        <v>10.780000000000001</v>
      </c>
      <c r="S4952" s="31">
        <f t="shared" si="939"/>
        <v>0.20944444444444443</v>
      </c>
      <c r="T4952" s="31">
        <f t="shared" si="940"/>
        <v>0.77601851851851855</v>
      </c>
      <c r="U4952" s="4">
        <f t="shared" si="938"/>
        <v>0</v>
      </c>
      <c r="V4952" s="4" t="str">
        <f t="shared" si="933"/>
        <v/>
      </c>
      <c r="W4952" s="18" t="str">
        <f>IF(V4952="","",VLOOKUP(L4952,日射量と図３!$A$4:$C$368,3,TRUE)*238.85/100)</f>
        <v/>
      </c>
      <c r="X4952" s="4" t="str">
        <f t="shared" si="937"/>
        <v/>
      </c>
      <c r="Y4952" s="4" t="str">
        <f t="shared" si="931"/>
        <v/>
      </c>
      <c r="Z4952" s="4" t="str">
        <f t="shared" si="932"/>
        <v/>
      </c>
      <c r="AA4952" s="4" t="str">
        <f>IF($V4952="","",IF(Y4952&lt;36,0,IF(AND(36&lt;=Y4952,Y4952&lt;71),VLOOKUP($W4952,日射量と図３!$E$6:$F$34,2,TRUE),IF(AND(71&lt;=Y4952,Y4952&lt;107),VLOOKUP($W4952,日射量と図３!$E$6:$G$34,3,TRUE),IF(AND(107&lt;=Y4952,Y4952&lt;143),VLOOKUP($W4952,日射量と図３!$E$6:$H$34,4,TRUE),VLOOKUP($W4952,日射量と図３!$E$6:$I$34,5,TRUE))))))</f>
        <v/>
      </c>
      <c r="AB4952" s="4" t="str">
        <f>IF($V4952="","",IF(Z4952&lt;36,0,IF(AND(36&lt;=Z4952,Z4952&lt;71),VLOOKUP($W4952,日射量と図３!$E$6:$F$34,2,TRUE),IF(AND(71&lt;=Z4952,Z4952&lt;107),VLOOKUP($W4952,日射量と図３!$E$6:$G$34,3,TRUE),IF(AND(107&lt;=Z4952,Z4952&lt;143),VLOOKUP($W4952,日射量と図３!$E$6:$H$34,4,TRUE),VLOOKUP($W4952,日射量と図３!$E$6:$I$34,5,TRUE))))))</f>
        <v/>
      </c>
      <c r="AC4952" s="382" t="str">
        <f t="shared" si="941"/>
        <v/>
      </c>
      <c r="AD4952" s="382" t="str">
        <f t="shared" si="942"/>
        <v/>
      </c>
    </row>
    <row r="4953" spans="11:30" ht="13.5" customHeight="1">
      <c r="K4953" s="4">
        <f t="shared" si="934"/>
        <v>12</v>
      </c>
      <c r="L4953" s="34">
        <v>43458</v>
      </c>
      <c r="M4953" s="4">
        <v>207</v>
      </c>
      <c r="N4953" s="4">
        <v>6</v>
      </c>
      <c r="O4953" s="31">
        <v>0.20833333333333334</v>
      </c>
      <c r="P4953" s="35">
        <v>4.0699999999999994</v>
      </c>
      <c r="Q4953" s="36">
        <f t="shared" si="935"/>
        <v>15</v>
      </c>
      <c r="R4953" s="4">
        <f t="shared" si="936"/>
        <v>10.93</v>
      </c>
      <c r="S4953" s="31">
        <f t="shared" si="939"/>
        <v>0.20944444444444443</v>
      </c>
      <c r="T4953" s="31">
        <f t="shared" si="940"/>
        <v>0.77601851851851855</v>
      </c>
      <c r="U4953" s="4">
        <f t="shared" si="938"/>
        <v>0</v>
      </c>
      <c r="V4953" s="4" t="str">
        <f t="shared" si="933"/>
        <v/>
      </c>
      <c r="W4953" s="18" t="str">
        <f>IF(V4953="","",VLOOKUP(L4953,日射量と図３!$A$4:$C$368,3,TRUE)*238.85/100)</f>
        <v/>
      </c>
      <c r="X4953" s="4" t="str">
        <f t="shared" si="937"/>
        <v/>
      </c>
      <c r="Y4953" s="4" t="str">
        <f t="shared" si="931"/>
        <v/>
      </c>
      <c r="Z4953" s="4" t="str">
        <f t="shared" si="932"/>
        <v/>
      </c>
      <c r="AA4953" s="4" t="str">
        <f>IF($V4953="","",IF(Y4953&lt;36,0,IF(AND(36&lt;=Y4953,Y4953&lt;71),VLOOKUP($W4953,日射量と図３!$E$6:$F$34,2,TRUE),IF(AND(71&lt;=Y4953,Y4953&lt;107),VLOOKUP($W4953,日射量と図３!$E$6:$G$34,3,TRUE),IF(AND(107&lt;=Y4953,Y4953&lt;143),VLOOKUP($W4953,日射量と図３!$E$6:$H$34,4,TRUE),VLOOKUP($W4953,日射量と図３!$E$6:$I$34,5,TRUE))))))</f>
        <v/>
      </c>
      <c r="AB4953" s="4" t="str">
        <f>IF($V4953="","",IF(Z4953&lt;36,0,IF(AND(36&lt;=Z4953,Z4953&lt;71),VLOOKUP($W4953,日射量と図３!$E$6:$F$34,2,TRUE),IF(AND(71&lt;=Z4953,Z4953&lt;107),VLOOKUP($W4953,日射量と図３!$E$6:$G$34,3,TRUE),IF(AND(107&lt;=Z4953,Z4953&lt;143),VLOOKUP($W4953,日射量と図３!$E$6:$H$34,4,TRUE),VLOOKUP($W4953,日射量と図３!$E$6:$I$34,5,TRUE))))))</f>
        <v/>
      </c>
      <c r="AC4953" s="382" t="str">
        <f t="shared" si="941"/>
        <v/>
      </c>
      <c r="AD4953" s="382" t="str">
        <f t="shared" si="942"/>
        <v/>
      </c>
    </row>
    <row r="4954" spans="11:30" ht="13.5" customHeight="1">
      <c r="K4954" s="4">
        <f t="shared" si="934"/>
        <v>12</v>
      </c>
      <c r="L4954" s="34">
        <v>43458</v>
      </c>
      <c r="M4954" s="4">
        <v>207</v>
      </c>
      <c r="N4954" s="4">
        <v>7</v>
      </c>
      <c r="O4954" s="31">
        <v>0.25</v>
      </c>
      <c r="P4954" s="35">
        <v>3.85</v>
      </c>
      <c r="Q4954" s="36">
        <f t="shared" si="935"/>
        <v>15</v>
      </c>
      <c r="R4954" s="4">
        <f t="shared" si="936"/>
        <v>11.15</v>
      </c>
      <c r="S4954" s="31">
        <f t="shared" si="939"/>
        <v>0.20944444444444443</v>
      </c>
      <c r="T4954" s="31">
        <f t="shared" si="940"/>
        <v>0.77601851851851855</v>
      </c>
      <c r="U4954" s="4">
        <f t="shared" si="938"/>
        <v>11.15</v>
      </c>
      <c r="V4954" s="4" t="str">
        <f t="shared" si="933"/>
        <v/>
      </c>
      <c r="W4954" s="18" t="str">
        <f>IF(V4954="","",VLOOKUP(L4954,日射量と図３!$A$4:$C$368,3,TRUE)*238.85/100)</f>
        <v/>
      </c>
      <c r="X4954" s="4" t="str">
        <f t="shared" si="937"/>
        <v/>
      </c>
      <c r="Y4954" s="4" t="str">
        <f t="shared" si="931"/>
        <v/>
      </c>
      <c r="Z4954" s="4" t="str">
        <f t="shared" si="932"/>
        <v/>
      </c>
      <c r="AA4954" s="4" t="str">
        <f>IF($V4954="","",IF(Y4954&lt;36,0,IF(AND(36&lt;=Y4954,Y4954&lt;71),VLOOKUP($W4954,日射量と図３!$E$6:$F$34,2,TRUE),IF(AND(71&lt;=Y4954,Y4954&lt;107),VLOOKUP($W4954,日射量と図３!$E$6:$G$34,3,TRUE),IF(AND(107&lt;=Y4954,Y4954&lt;143),VLOOKUP($W4954,日射量と図３!$E$6:$H$34,4,TRUE),VLOOKUP($W4954,日射量と図３!$E$6:$I$34,5,TRUE))))))</f>
        <v/>
      </c>
      <c r="AB4954" s="4" t="str">
        <f>IF($V4954="","",IF(Z4954&lt;36,0,IF(AND(36&lt;=Z4954,Z4954&lt;71),VLOOKUP($W4954,日射量と図３!$E$6:$F$34,2,TRUE),IF(AND(71&lt;=Z4954,Z4954&lt;107),VLOOKUP($W4954,日射量と図３!$E$6:$G$34,3,TRUE),IF(AND(107&lt;=Z4954,Z4954&lt;143),VLOOKUP($W4954,日射量と図３!$E$6:$H$34,4,TRUE),VLOOKUP($W4954,日射量と図３!$E$6:$I$34,5,TRUE))))))</f>
        <v/>
      </c>
      <c r="AC4954" s="382" t="str">
        <f t="shared" si="941"/>
        <v/>
      </c>
      <c r="AD4954" s="382" t="str">
        <f t="shared" si="942"/>
        <v/>
      </c>
    </row>
    <row r="4955" spans="11:30" ht="13.5" customHeight="1">
      <c r="K4955" s="4">
        <f t="shared" si="934"/>
        <v>12</v>
      </c>
      <c r="L4955" s="34">
        <v>43458</v>
      </c>
      <c r="M4955" s="4">
        <v>207</v>
      </c>
      <c r="N4955" s="4">
        <v>8</v>
      </c>
      <c r="O4955" s="31">
        <v>0.29166666666666669</v>
      </c>
      <c r="P4955" s="35">
        <v>3.8000000000000007</v>
      </c>
      <c r="Q4955" s="36">
        <f t="shared" si="935"/>
        <v>12</v>
      </c>
      <c r="R4955" s="4">
        <f t="shared" si="936"/>
        <v>8.1999999999999993</v>
      </c>
      <c r="S4955" s="31">
        <f t="shared" si="939"/>
        <v>0.20944444444444443</v>
      </c>
      <c r="T4955" s="31">
        <f t="shared" si="940"/>
        <v>0.77601851851851855</v>
      </c>
      <c r="U4955" s="4">
        <f t="shared" si="938"/>
        <v>8.1999999999999993</v>
      </c>
      <c r="V4955" s="4" t="str">
        <f t="shared" si="933"/>
        <v/>
      </c>
      <c r="W4955" s="18" t="str">
        <f>IF(V4955="","",VLOOKUP(L4955,日射量と図３!$A$4:$C$368,3,TRUE)*238.85/100)</f>
        <v/>
      </c>
      <c r="X4955" s="4" t="str">
        <f t="shared" si="937"/>
        <v/>
      </c>
      <c r="Y4955" s="4" t="str">
        <f t="shared" si="931"/>
        <v/>
      </c>
      <c r="Z4955" s="4" t="str">
        <f t="shared" si="932"/>
        <v/>
      </c>
      <c r="AA4955" s="4" t="str">
        <f>IF($V4955="","",IF(Y4955&lt;36,0,IF(AND(36&lt;=Y4955,Y4955&lt;71),VLOOKUP($W4955,日射量と図３!$E$6:$F$34,2,TRUE),IF(AND(71&lt;=Y4955,Y4955&lt;107),VLOOKUP($W4955,日射量と図３!$E$6:$G$34,3,TRUE),IF(AND(107&lt;=Y4955,Y4955&lt;143),VLOOKUP($W4955,日射量と図３!$E$6:$H$34,4,TRUE),VLOOKUP($W4955,日射量と図３!$E$6:$I$34,5,TRUE))))))</f>
        <v/>
      </c>
      <c r="AB4955" s="4" t="str">
        <f>IF($V4955="","",IF(Z4955&lt;36,0,IF(AND(36&lt;=Z4955,Z4955&lt;71),VLOOKUP($W4955,日射量と図３!$E$6:$F$34,2,TRUE),IF(AND(71&lt;=Z4955,Z4955&lt;107),VLOOKUP($W4955,日射量と図３!$E$6:$G$34,3,TRUE),IF(AND(107&lt;=Z4955,Z4955&lt;143),VLOOKUP($W4955,日射量と図３!$E$6:$H$34,4,TRUE),VLOOKUP($W4955,日射量と図３!$E$6:$I$34,5,TRUE))))))</f>
        <v/>
      </c>
      <c r="AC4955" s="382" t="str">
        <f t="shared" si="941"/>
        <v/>
      </c>
      <c r="AD4955" s="382" t="str">
        <f t="shared" si="942"/>
        <v/>
      </c>
    </row>
    <row r="4956" spans="11:30" ht="13.5" customHeight="1">
      <c r="K4956" s="4">
        <f t="shared" si="934"/>
        <v>12</v>
      </c>
      <c r="L4956" s="34">
        <v>43458</v>
      </c>
      <c r="M4956" s="4">
        <v>207</v>
      </c>
      <c r="N4956" s="4">
        <v>9</v>
      </c>
      <c r="O4956" s="31">
        <v>0.33333333333333331</v>
      </c>
      <c r="P4956" s="35">
        <v>4.4700000000000006</v>
      </c>
      <c r="Q4956" s="36">
        <f t="shared" si="935"/>
        <v>12</v>
      </c>
      <c r="R4956" s="4">
        <f t="shared" si="936"/>
        <v>7.5299999999999994</v>
      </c>
      <c r="S4956" s="31">
        <f t="shared" si="939"/>
        <v>0.20944444444444443</v>
      </c>
      <c r="T4956" s="31">
        <f t="shared" si="940"/>
        <v>0.77601851851851855</v>
      </c>
      <c r="U4956" s="4">
        <f t="shared" si="938"/>
        <v>7.5299999999999994</v>
      </c>
      <c r="V4956" s="4" t="str">
        <f t="shared" si="933"/>
        <v/>
      </c>
      <c r="W4956" s="18" t="str">
        <f>IF(V4956="","",VLOOKUP(L4956,日射量と図３!$A$4:$C$368,3,TRUE)*238.85/100)</f>
        <v/>
      </c>
      <c r="X4956" s="4" t="str">
        <f t="shared" si="937"/>
        <v/>
      </c>
      <c r="Y4956" s="4" t="str">
        <f t="shared" si="931"/>
        <v/>
      </c>
      <c r="Z4956" s="4" t="str">
        <f t="shared" si="932"/>
        <v/>
      </c>
      <c r="AA4956" s="4" t="str">
        <f>IF($V4956="","",IF(Y4956&lt;36,0,IF(AND(36&lt;=Y4956,Y4956&lt;71),VLOOKUP($W4956,日射量と図３!$E$6:$F$34,2,TRUE),IF(AND(71&lt;=Y4956,Y4956&lt;107),VLOOKUP($W4956,日射量と図３!$E$6:$G$34,3,TRUE),IF(AND(107&lt;=Y4956,Y4956&lt;143),VLOOKUP($W4956,日射量と図３!$E$6:$H$34,4,TRUE),VLOOKUP($W4956,日射量と図３!$E$6:$I$34,5,TRUE))))))</f>
        <v/>
      </c>
      <c r="AB4956" s="4" t="str">
        <f>IF($V4956="","",IF(Z4956&lt;36,0,IF(AND(36&lt;=Z4956,Z4956&lt;71),VLOOKUP($W4956,日射量と図３!$E$6:$F$34,2,TRUE),IF(AND(71&lt;=Z4956,Z4956&lt;107),VLOOKUP($W4956,日射量と図３!$E$6:$G$34,3,TRUE),IF(AND(107&lt;=Z4956,Z4956&lt;143),VLOOKUP($W4956,日射量と図３!$E$6:$H$34,4,TRUE),VLOOKUP($W4956,日射量と図３!$E$6:$I$34,5,TRUE))))))</f>
        <v/>
      </c>
      <c r="AC4956" s="382" t="str">
        <f t="shared" si="941"/>
        <v/>
      </c>
      <c r="AD4956" s="382" t="str">
        <f t="shared" si="942"/>
        <v/>
      </c>
    </row>
    <row r="4957" spans="11:30" ht="13.5" customHeight="1">
      <c r="K4957" s="4">
        <f t="shared" si="934"/>
        <v>12</v>
      </c>
      <c r="L4957" s="34">
        <v>43458</v>
      </c>
      <c r="M4957" s="4">
        <v>207</v>
      </c>
      <c r="N4957" s="4">
        <v>10</v>
      </c>
      <c r="O4957" s="31">
        <v>0.375</v>
      </c>
      <c r="P4957" s="35">
        <v>5.83</v>
      </c>
      <c r="Q4957" s="36">
        <f t="shared" si="935"/>
        <v>12</v>
      </c>
      <c r="R4957" s="4">
        <f t="shared" si="936"/>
        <v>6.17</v>
      </c>
      <c r="S4957" s="31">
        <f t="shared" si="939"/>
        <v>0.20944444444444443</v>
      </c>
      <c r="T4957" s="31">
        <f t="shared" si="940"/>
        <v>0.77601851851851855</v>
      </c>
      <c r="U4957" s="4">
        <f t="shared" si="938"/>
        <v>6.17</v>
      </c>
      <c r="V4957" s="4" t="str">
        <f t="shared" si="933"/>
        <v/>
      </c>
      <c r="W4957" s="18" t="str">
        <f>IF(V4957="","",VLOOKUP(L4957,日射量と図３!$A$4:$C$368,3,TRUE)*238.85/100)</f>
        <v/>
      </c>
      <c r="X4957" s="4" t="str">
        <f t="shared" si="937"/>
        <v/>
      </c>
      <c r="Y4957" s="4" t="str">
        <f t="shared" si="931"/>
        <v/>
      </c>
      <c r="Z4957" s="4" t="str">
        <f t="shared" si="932"/>
        <v/>
      </c>
      <c r="AA4957" s="4" t="str">
        <f>IF($V4957="","",IF(Y4957&lt;36,0,IF(AND(36&lt;=Y4957,Y4957&lt;71),VLOOKUP($W4957,日射量と図３!$E$6:$F$34,2,TRUE),IF(AND(71&lt;=Y4957,Y4957&lt;107),VLOOKUP($W4957,日射量と図３!$E$6:$G$34,3,TRUE),IF(AND(107&lt;=Y4957,Y4957&lt;143),VLOOKUP($W4957,日射量と図３!$E$6:$H$34,4,TRUE),VLOOKUP($W4957,日射量と図３!$E$6:$I$34,5,TRUE))))))</f>
        <v/>
      </c>
      <c r="AB4957" s="4" t="str">
        <f>IF($V4957="","",IF(Z4957&lt;36,0,IF(AND(36&lt;=Z4957,Z4957&lt;71),VLOOKUP($W4957,日射量と図３!$E$6:$F$34,2,TRUE),IF(AND(71&lt;=Z4957,Z4957&lt;107),VLOOKUP($W4957,日射量と図３!$E$6:$G$34,3,TRUE),IF(AND(107&lt;=Z4957,Z4957&lt;143),VLOOKUP($W4957,日射量と図３!$E$6:$H$34,4,TRUE),VLOOKUP($W4957,日射量と図３!$E$6:$I$34,5,TRUE))))))</f>
        <v/>
      </c>
      <c r="AC4957" s="382" t="str">
        <f t="shared" si="941"/>
        <v/>
      </c>
      <c r="AD4957" s="382" t="str">
        <f t="shared" si="942"/>
        <v/>
      </c>
    </row>
    <row r="4958" spans="11:30" ht="13.5" customHeight="1">
      <c r="K4958" s="4">
        <f t="shared" si="934"/>
        <v>12</v>
      </c>
      <c r="L4958" s="34">
        <v>43458</v>
      </c>
      <c r="M4958" s="4">
        <v>207</v>
      </c>
      <c r="N4958" s="4">
        <v>11</v>
      </c>
      <c r="O4958" s="31">
        <v>0.41666666666666669</v>
      </c>
      <c r="P4958" s="35">
        <v>7.1300000000000008</v>
      </c>
      <c r="Q4958" s="36">
        <f t="shared" si="935"/>
        <v>12</v>
      </c>
      <c r="R4958" s="4">
        <f t="shared" si="936"/>
        <v>4.8699999999999992</v>
      </c>
      <c r="S4958" s="31">
        <f t="shared" si="939"/>
        <v>0.20944444444444443</v>
      </c>
      <c r="T4958" s="31">
        <f t="shared" si="940"/>
        <v>0.77601851851851855</v>
      </c>
      <c r="U4958" s="4">
        <f t="shared" si="938"/>
        <v>4.8699999999999992</v>
      </c>
      <c r="V4958" s="4" t="str">
        <f t="shared" si="933"/>
        <v/>
      </c>
      <c r="W4958" s="18" t="str">
        <f>IF(V4958="","",VLOOKUP(L4958,日射量と図３!$A$4:$C$368,3,TRUE)*238.85/100)</f>
        <v/>
      </c>
      <c r="X4958" s="4" t="str">
        <f t="shared" si="937"/>
        <v/>
      </c>
      <c r="Y4958" s="4" t="str">
        <f t="shared" si="931"/>
        <v/>
      </c>
      <c r="Z4958" s="4" t="str">
        <f t="shared" si="932"/>
        <v/>
      </c>
      <c r="AA4958" s="4" t="str">
        <f>IF($V4958="","",IF(Y4958&lt;36,0,IF(AND(36&lt;=Y4958,Y4958&lt;71),VLOOKUP($W4958,日射量と図３!$E$6:$F$34,2,TRUE),IF(AND(71&lt;=Y4958,Y4958&lt;107),VLOOKUP($W4958,日射量と図３!$E$6:$G$34,3,TRUE),IF(AND(107&lt;=Y4958,Y4958&lt;143),VLOOKUP($W4958,日射量と図３!$E$6:$H$34,4,TRUE),VLOOKUP($W4958,日射量と図３!$E$6:$I$34,5,TRUE))))))</f>
        <v/>
      </c>
      <c r="AB4958" s="4" t="str">
        <f>IF($V4958="","",IF(Z4958&lt;36,0,IF(AND(36&lt;=Z4958,Z4958&lt;71),VLOOKUP($W4958,日射量と図３!$E$6:$F$34,2,TRUE),IF(AND(71&lt;=Z4958,Z4958&lt;107),VLOOKUP($W4958,日射量と図３!$E$6:$G$34,3,TRUE),IF(AND(107&lt;=Z4958,Z4958&lt;143),VLOOKUP($W4958,日射量と図３!$E$6:$H$34,4,TRUE),VLOOKUP($W4958,日射量と図３!$E$6:$I$34,5,TRUE))))))</f>
        <v/>
      </c>
      <c r="AC4958" s="382" t="str">
        <f t="shared" si="941"/>
        <v/>
      </c>
      <c r="AD4958" s="382" t="str">
        <f t="shared" si="942"/>
        <v/>
      </c>
    </row>
    <row r="4959" spans="11:30" ht="13.5" customHeight="1">
      <c r="K4959" s="4">
        <f t="shared" si="934"/>
        <v>12</v>
      </c>
      <c r="L4959" s="34">
        <v>43458</v>
      </c>
      <c r="M4959" s="4">
        <v>207</v>
      </c>
      <c r="N4959" s="4">
        <v>12</v>
      </c>
      <c r="O4959" s="31">
        <v>0.45833333333333331</v>
      </c>
      <c r="P4959" s="35">
        <v>8.43</v>
      </c>
      <c r="Q4959" s="36">
        <f t="shared" si="935"/>
        <v>12</v>
      </c>
      <c r="R4959" s="4">
        <f t="shared" si="936"/>
        <v>3.5700000000000003</v>
      </c>
      <c r="S4959" s="31">
        <f t="shared" si="939"/>
        <v>0.20944444444444443</v>
      </c>
      <c r="T4959" s="31">
        <f t="shared" si="940"/>
        <v>0.77601851851851855</v>
      </c>
      <c r="U4959" s="4">
        <f t="shared" si="938"/>
        <v>3.5700000000000003</v>
      </c>
      <c r="V4959" s="4" t="str">
        <f t="shared" si="933"/>
        <v/>
      </c>
      <c r="W4959" s="18" t="str">
        <f>IF(V4959="","",VLOOKUP(L4959,日射量と図３!$A$4:$C$368,3,TRUE)*238.85/100)</f>
        <v/>
      </c>
      <c r="X4959" s="4" t="str">
        <f t="shared" si="937"/>
        <v/>
      </c>
      <c r="Y4959" s="4" t="str">
        <f t="shared" ref="Y4959:Y5022" si="943">IF(V4959="","",$AH$30*V4959/(($AG$18/$AH$18)*X4959))</f>
        <v/>
      </c>
      <c r="Z4959" s="4" t="str">
        <f t="shared" ref="Z4959:Z5022" si="944">IF(V4959="","",$AH$30*V4959/(($AG$19/$AH$19)*X4959))</f>
        <v/>
      </c>
      <c r="AA4959" s="4" t="str">
        <f>IF($V4959="","",IF(Y4959&lt;36,0,IF(AND(36&lt;=Y4959,Y4959&lt;71),VLOOKUP($W4959,日射量と図３!$E$6:$F$34,2,TRUE),IF(AND(71&lt;=Y4959,Y4959&lt;107),VLOOKUP($W4959,日射量と図３!$E$6:$G$34,3,TRUE),IF(AND(107&lt;=Y4959,Y4959&lt;143),VLOOKUP($W4959,日射量と図３!$E$6:$H$34,4,TRUE),VLOOKUP($W4959,日射量と図３!$E$6:$I$34,5,TRUE))))))</f>
        <v/>
      </c>
      <c r="AB4959" s="4" t="str">
        <f>IF($V4959="","",IF(Z4959&lt;36,0,IF(AND(36&lt;=Z4959,Z4959&lt;71),VLOOKUP($W4959,日射量と図３!$E$6:$F$34,2,TRUE),IF(AND(71&lt;=Z4959,Z4959&lt;107),VLOOKUP($W4959,日射量と図３!$E$6:$G$34,3,TRUE),IF(AND(107&lt;=Z4959,Z4959&lt;143),VLOOKUP($W4959,日射量と図３!$E$6:$H$34,4,TRUE),VLOOKUP($W4959,日射量と図３!$E$6:$I$34,5,TRUE))))))</f>
        <v/>
      </c>
      <c r="AC4959" s="382" t="str">
        <f t="shared" si="941"/>
        <v/>
      </c>
      <c r="AD4959" s="382" t="str">
        <f t="shared" si="942"/>
        <v/>
      </c>
    </row>
    <row r="4960" spans="11:30" ht="13.5" customHeight="1">
      <c r="K4960" s="4">
        <f t="shared" si="934"/>
        <v>12</v>
      </c>
      <c r="L4960" s="34">
        <v>43458</v>
      </c>
      <c r="M4960" s="4">
        <v>207</v>
      </c>
      <c r="N4960" s="4">
        <v>13</v>
      </c>
      <c r="O4960" s="31">
        <v>0.5</v>
      </c>
      <c r="P4960" s="35">
        <v>9.5499999999999989</v>
      </c>
      <c r="Q4960" s="36">
        <f t="shared" si="935"/>
        <v>12</v>
      </c>
      <c r="R4960" s="4">
        <f t="shared" si="936"/>
        <v>2.4500000000000011</v>
      </c>
      <c r="S4960" s="31">
        <f t="shared" si="939"/>
        <v>0.20944444444444443</v>
      </c>
      <c r="T4960" s="31">
        <f t="shared" si="940"/>
        <v>0.77601851851851855</v>
      </c>
      <c r="U4960" s="4">
        <f t="shared" si="938"/>
        <v>2.4500000000000011</v>
      </c>
      <c r="V4960" s="4" t="str">
        <f t="shared" si="933"/>
        <v/>
      </c>
      <c r="W4960" s="18" t="str">
        <f>IF(V4960="","",VLOOKUP(L4960,日射量と図３!$A$4:$C$368,3,TRUE)*238.85/100)</f>
        <v/>
      </c>
      <c r="X4960" s="4" t="str">
        <f t="shared" si="937"/>
        <v/>
      </c>
      <c r="Y4960" s="4" t="str">
        <f t="shared" si="943"/>
        <v/>
      </c>
      <c r="Z4960" s="4" t="str">
        <f t="shared" si="944"/>
        <v/>
      </c>
      <c r="AA4960" s="4" t="str">
        <f>IF($V4960="","",IF(Y4960&lt;36,0,IF(AND(36&lt;=Y4960,Y4960&lt;71),VLOOKUP($W4960,日射量と図３!$E$6:$F$34,2,TRUE),IF(AND(71&lt;=Y4960,Y4960&lt;107),VLOOKUP($W4960,日射量と図３!$E$6:$G$34,3,TRUE),IF(AND(107&lt;=Y4960,Y4960&lt;143),VLOOKUP($W4960,日射量と図３!$E$6:$H$34,4,TRUE),VLOOKUP($W4960,日射量と図３!$E$6:$I$34,5,TRUE))))))</f>
        <v/>
      </c>
      <c r="AB4960" s="4" t="str">
        <f>IF($V4960="","",IF(Z4960&lt;36,0,IF(AND(36&lt;=Z4960,Z4960&lt;71),VLOOKUP($W4960,日射量と図３!$E$6:$F$34,2,TRUE),IF(AND(71&lt;=Z4960,Z4960&lt;107),VLOOKUP($W4960,日射量と図３!$E$6:$G$34,3,TRUE),IF(AND(107&lt;=Z4960,Z4960&lt;143),VLOOKUP($W4960,日射量と図３!$E$6:$H$34,4,TRUE),VLOOKUP($W4960,日射量と図３!$E$6:$I$34,5,TRUE))))))</f>
        <v/>
      </c>
      <c r="AC4960" s="382" t="str">
        <f t="shared" si="941"/>
        <v/>
      </c>
      <c r="AD4960" s="382" t="str">
        <f t="shared" si="942"/>
        <v/>
      </c>
    </row>
    <row r="4961" spans="11:30" ht="13.5" customHeight="1">
      <c r="K4961" s="4">
        <f t="shared" si="934"/>
        <v>12</v>
      </c>
      <c r="L4961" s="34">
        <v>43458</v>
      </c>
      <c r="M4961" s="4">
        <v>207</v>
      </c>
      <c r="N4961" s="4">
        <v>14</v>
      </c>
      <c r="O4961" s="31">
        <v>0.54166666666666663</v>
      </c>
      <c r="P4961" s="35">
        <v>10.59</v>
      </c>
      <c r="Q4961" s="36">
        <f t="shared" si="935"/>
        <v>12</v>
      </c>
      <c r="R4961" s="4">
        <f t="shared" si="936"/>
        <v>1.4100000000000001</v>
      </c>
      <c r="S4961" s="31">
        <f t="shared" si="939"/>
        <v>0.20944444444444443</v>
      </c>
      <c r="T4961" s="31">
        <f t="shared" si="940"/>
        <v>0.77601851851851855</v>
      </c>
      <c r="U4961" s="4">
        <f t="shared" si="938"/>
        <v>1.4100000000000001</v>
      </c>
      <c r="V4961" s="4" t="str">
        <f t="shared" si="933"/>
        <v/>
      </c>
      <c r="W4961" s="18" t="str">
        <f>IF(V4961="","",VLOOKUP(L4961,日射量と図３!$A$4:$C$368,3,TRUE)*238.85/100)</f>
        <v/>
      </c>
      <c r="X4961" s="4" t="str">
        <f t="shared" si="937"/>
        <v/>
      </c>
      <c r="Y4961" s="4" t="str">
        <f t="shared" si="943"/>
        <v/>
      </c>
      <c r="Z4961" s="4" t="str">
        <f t="shared" si="944"/>
        <v/>
      </c>
      <c r="AA4961" s="4" t="str">
        <f>IF($V4961="","",IF(Y4961&lt;36,0,IF(AND(36&lt;=Y4961,Y4961&lt;71),VLOOKUP($W4961,日射量と図３!$E$6:$F$34,2,TRUE),IF(AND(71&lt;=Y4961,Y4961&lt;107),VLOOKUP($W4961,日射量と図３!$E$6:$G$34,3,TRUE),IF(AND(107&lt;=Y4961,Y4961&lt;143),VLOOKUP($W4961,日射量と図３!$E$6:$H$34,4,TRUE),VLOOKUP($W4961,日射量と図３!$E$6:$I$34,5,TRUE))))))</f>
        <v/>
      </c>
      <c r="AB4961" s="4" t="str">
        <f>IF($V4961="","",IF(Z4961&lt;36,0,IF(AND(36&lt;=Z4961,Z4961&lt;71),VLOOKUP($W4961,日射量と図３!$E$6:$F$34,2,TRUE),IF(AND(71&lt;=Z4961,Z4961&lt;107),VLOOKUP($W4961,日射量と図３!$E$6:$G$34,3,TRUE),IF(AND(107&lt;=Z4961,Z4961&lt;143),VLOOKUP($W4961,日射量と図３!$E$6:$H$34,4,TRUE),VLOOKUP($W4961,日射量と図３!$E$6:$I$34,5,TRUE))))))</f>
        <v/>
      </c>
      <c r="AC4961" s="382" t="str">
        <f t="shared" si="941"/>
        <v/>
      </c>
      <c r="AD4961" s="382" t="str">
        <f t="shared" si="942"/>
        <v/>
      </c>
    </row>
    <row r="4962" spans="11:30" ht="13.5" customHeight="1">
      <c r="K4962" s="4">
        <f t="shared" si="934"/>
        <v>12</v>
      </c>
      <c r="L4962" s="34">
        <v>43458</v>
      </c>
      <c r="M4962" s="4">
        <v>207</v>
      </c>
      <c r="N4962" s="4">
        <v>15</v>
      </c>
      <c r="O4962" s="31">
        <v>0.58333333333333337</v>
      </c>
      <c r="P4962" s="35">
        <v>10.479999999999999</v>
      </c>
      <c r="Q4962" s="36">
        <f t="shared" si="935"/>
        <v>12</v>
      </c>
      <c r="R4962" s="4">
        <f t="shared" si="936"/>
        <v>1.5200000000000014</v>
      </c>
      <c r="S4962" s="31">
        <f t="shared" si="939"/>
        <v>0.20944444444444443</v>
      </c>
      <c r="T4962" s="31">
        <f t="shared" si="940"/>
        <v>0.77601851851851855</v>
      </c>
      <c r="U4962" s="4">
        <f t="shared" si="938"/>
        <v>1.5200000000000014</v>
      </c>
      <c r="V4962" s="4" t="str">
        <f t="shared" si="933"/>
        <v/>
      </c>
      <c r="W4962" s="18" t="str">
        <f>IF(V4962="","",VLOOKUP(L4962,日射量と図３!$A$4:$C$368,3,TRUE)*238.85/100)</f>
        <v/>
      </c>
      <c r="X4962" s="4" t="str">
        <f t="shared" si="937"/>
        <v/>
      </c>
      <c r="Y4962" s="4" t="str">
        <f t="shared" si="943"/>
        <v/>
      </c>
      <c r="Z4962" s="4" t="str">
        <f t="shared" si="944"/>
        <v/>
      </c>
      <c r="AA4962" s="4" t="str">
        <f>IF($V4962="","",IF(Y4962&lt;36,0,IF(AND(36&lt;=Y4962,Y4962&lt;71),VLOOKUP($W4962,日射量と図３!$E$6:$F$34,2,TRUE),IF(AND(71&lt;=Y4962,Y4962&lt;107),VLOOKUP($W4962,日射量と図３!$E$6:$G$34,3,TRUE),IF(AND(107&lt;=Y4962,Y4962&lt;143),VLOOKUP($W4962,日射量と図３!$E$6:$H$34,4,TRUE),VLOOKUP($W4962,日射量と図３!$E$6:$I$34,5,TRUE))))))</f>
        <v/>
      </c>
      <c r="AB4962" s="4" t="str">
        <f>IF($V4962="","",IF(Z4962&lt;36,0,IF(AND(36&lt;=Z4962,Z4962&lt;71),VLOOKUP($W4962,日射量と図３!$E$6:$F$34,2,TRUE),IF(AND(71&lt;=Z4962,Z4962&lt;107),VLOOKUP($W4962,日射量と図３!$E$6:$G$34,3,TRUE),IF(AND(107&lt;=Z4962,Z4962&lt;143),VLOOKUP($W4962,日射量と図３!$E$6:$H$34,4,TRUE),VLOOKUP($W4962,日射量と図３!$E$6:$I$34,5,TRUE))))))</f>
        <v/>
      </c>
      <c r="AC4962" s="382" t="str">
        <f t="shared" si="941"/>
        <v/>
      </c>
      <c r="AD4962" s="382" t="str">
        <f t="shared" si="942"/>
        <v/>
      </c>
    </row>
    <row r="4963" spans="11:30" ht="13.5" customHeight="1">
      <c r="K4963" s="4">
        <f t="shared" si="934"/>
        <v>12</v>
      </c>
      <c r="L4963" s="34">
        <v>43458</v>
      </c>
      <c r="M4963" s="4">
        <v>207</v>
      </c>
      <c r="N4963" s="4">
        <v>16</v>
      </c>
      <c r="O4963" s="31">
        <v>0.625</v>
      </c>
      <c r="P4963" s="35">
        <v>10.050000000000001</v>
      </c>
      <c r="Q4963" s="36">
        <f t="shared" si="935"/>
        <v>16</v>
      </c>
      <c r="R4963" s="4">
        <f t="shared" si="936"/>
        <v>5.9499999999999993</v>
      </c>
      <c r="S4963" s="31">
        <f t="shared" si="939"/>
        <v>0.20944444444444443</v>
      </c>
      <c r="T4963" s="31">
        <f t="shared" si="940"/>
        <v>0.77601851851851855</v>
      </c>
      <c r="U4963" s="4">
        <f t="shared" si="938"/>
        <v>5.9499999999999993</v>
      </c>
      <c r="V4963" s="4" t="str">
        <f t="shared" si="933"/>
        <v/>
      </c>
      <c r="W4963" s="18" t="str">
        <f>IF(V4963="","",VLOOKUP(L4963,日射量と図３!$A$4:$C$368,3,TRUE)*238.85/100)</f>
        <v/>
      </c>
      <c r="X4963" s="4" t="str">
        <f t="shared" si="937"/>
        <v/>
      </c>
      <c r="Y4963" s="4" t="str">
        <f t="shared" si="943"/>
        <v/>
      </c>
      <c r="Z4963" s="4" t="str">
        <f t="shared" si="944"/>
        <v/>
      </c>
      <c r="AA4963" s="4" t="str">
        <f>IF($V4963="","",IF(Y4963&lt;36,0,IF(AND(36&lt;=Y4963,Y4963&lt;71),VLOOKUP($W4963,日射量と図３!$E$6:$F$34,2,TRUE),IF(AND(71&lt;=Y4963,Y4963&lt;107),VLOOKUP($W4963,日射量と図３!$E$6:$G$34,3,TRUE),IF(AND(107&lt;=Y4963,Y4963&lt;143),VLOOKUP($W4963,日射量と図３!$E$6:$H$34,4,TRUE),VLOOKUP($W4963,日射量と図３!$E$6:$I$34,5,TRUE))))))</f>
        <v/>
      </c>
      <c r="AB4963" s="4" t="str">
        <f>IF($V4963="","",IF(Z4963&lt;36,0,IF(AND(36&lt;=Z4963,Z4963&lt;71),VLOOKUP($W4963,日射量と図３!$E$6:$F$34,2,TRUE),IF(AND(71&lt;=Z4963,Z4963&lt;107),VLOOKUP($W4963,日射量と図３!$E$6:$G$34,3,TRUE),IF(AND(107&lt;=Z4963,Z4963&lt;143),VLOOKUP($W4963,日射量と図３!$E$6:$H$34,4,TRUE),VLOOKUP($W4963,日射量と図３!$E$6:$I$34,5,TRUE))))))</f>
        <v/>
      </c>
      <c r="AC4963" s="382" t="str">
        <f t="shared" si="941"/>
        <v/>
      </c>
      <c r="AD4963" s="382" t="str">
        <f t="shared" si="942"/>
        <v/>
      </c>
    </row>
    <row r="4964" spans="11:30" ht="13.5" customHeight="1">
      <c r="K4964" s="4">
        <f t="shared" si="934"/>
        <v>12</v>
      </c>
      <c r="L4964" s="34">
        <v>43458</v>
      </c>
      <c r="M4964" s="4">
        <v>207</v>
      </c>
      <c r="N4964" s="4">
        <v>17</v>
      </c>
      <c r="O4964" s="31">
        <v>0.66666666666666663</v>
      </c>
      <c r="P4964" s="35">
        <v>8.9700000000000024</v>
      </c>
      <c r="Q4964" s="36">
        <f t="shared" si="935"/>
        <v>16</v>
      </c>
      <c r="R4964" s="4">
        <f t="shared" si="936"/>
        <v>7.0299999999999976</v>
      </c>
      <c r="S4964" s="31">
        <f t="shared" si="939"/>
        <v>0.20944444444444443</v>
      </c>
      <c r="T4964" s="31">
        <f t="shared" si="940"/>
        <v>0.77601851851851855</v>
      </c>
      <c r="U4964" s="4">
        <f t="shared" si="938"/>
        <v>7.0299999999999976</v>
      </c>
      <c r="V4964" s="4" t="str">
        <f t="shared" si="933"/>
        <v/>
      </c>
      <c r="W4964" s="18" t="str">
        <f>IF(V4964="","",VLOOKUP(L4964,日射量と図３!$A$4:$C$368,3,TRUE)*238.85/100)</f>
        <v/>
      </c>
      <c r="X4964" s="4" t="str">
        <f t="shared" si="937"/>
        <v/>
      </c>
      <c r="Y4964" s="4" t="str">
        <f t="shared" si="943"/>
        <v/>
      </c>
      <c r="Z4964" s="4" t="str">
        <f t="shared" si="944"/>
        <v/>
      </c>
      <c r="AA4964" s="4" t="str">
        <f>IF($V4964="","",IF(Y4964&lt;36,0,IF(AND(36&lt;=Y4964,Y4964&lt;71),VLOOKUP($W4964,日射量と図３!$E$6:$F$34,2,TRUE),IF(AND(71&lt;=Y4964,Y4964&lt;107),VLOOKUP($W4964,日射量と図３!$E$6:$G$34,3,TRUE),IF(AND(107&lt;=Y4964,Y4964&lt;143),VLOOKUP($W4964,日射量と図３!$E$6:$H$34,4,TRUE),VLOOKUP($W4964,日射量と図３!$E$6:$I$34,5,TRUE))))))</f>
        <v/>
      </c>
      <c r="AB4964" s="4" t="str">
        <f>IF($V4964="","",IF(Z4964&lt;36,0,IF(AND(36&lt;=Z4964,Z4964&lt;71),VLOOKUP($W4964,日射量と図３!$E$6:$F$34,2,TRUE),IF(AND(71&lt;=Z4964,Z4964&lt;107),VLOOKUP($W4964,日射量と図３!$E$6:$G$34,3,TRUE),IF(AND(107&lt;=Z4964,Z4964&lt;143),VLOOKUP($W4964,日射量と図３!$E$6:$H$34,4,TRUE),VLOOKUP($W4964,日射量と図３!$E$6:$I$34,5,TRUE))))))</f>
        <v/>
      </c>
      <c r="AC4964" s="382" t="str">
        <f t="shared" si="941"/>
        <v/>
      </c>
      <c r="AD4964" s="382" t="str">
        <f t="shared" si="942"/>
        <v/>
      </c>
    </row>
    <row r="4965" spans="11:30" ht="13.5" customHeight="1">
      <c r="K4965" s="4">
        <f t="shared" si="934"/>
        <v>12</v>
      </c>
      <c r="L4965" s="34">
        <v>43458</v>
      </c>
      <c r="M4965" s="4">
        <v>207</v>
      </c>
      <c r="N4965" s="4">
        <v>18</v>
      </c>
      <c r="O4965" s="31">
        <v>0.70833333333333337</v>
      </c>
      <c r="P4965" s="35">
        <v>7.99</v>
      </c>
      <c r="Q4965" s="36">
        <f t="shared" si="935"/>
        <v>16</v>
      </c>
      <c r="R4965" s="4">
        <f t="shared" si="936"/>
        <v>8.01</v>
      </c>
      <c r="S4965" s="31">
        <f t="shared" si="939"/>
        <v>0.20944444444444443</v>
      </c>
      <c r="T4965" s="31">
        <f t="shared" si="940"/>
        <v>0.77601851851851855</v>
      </c>
      <c r="U4965" s="4">
        <f t="shared" si="938"/>
        <v>8.01</v>
      </c>
      <c r="V4965" s="4" t="str">
        <f t="shared" si="933"/>
        <v/>
      </c>
      <c r="W4965" s="18" t="str">
        <f>IF(V4965="","",VLOOKUP(L4965,日射量と図３!$A$4:$C$368,3,TRUE)*238.85/100)</f>
        <v/>
      </c>
      <c r="X4965" s="4" t="str">
        <f t="shared" si="937"/>
        <v/>
      </c>
      <c r="Y4965" s="4" t="str">
        <f t="shared" si="943"/>
        <v/>
      </c>
      <c r="Z4965" s="4" t="str">
        <f t="shared" si="944"/>
        <v/>
      </c>
      <c r="AA4965" s="4" t="str">
        <f>IF($V4965="","",IF(Y4965&lt;36,0,IF(AND(36&lt;=Y4965,Y4965&lt;71),VLOOKUP($W4965,日射量と図３!$E$6:$F$34,2,TRUE),IF(AND(71&lt;=Y4965,Y4965&lt;107),VLOOKUP($W4965,日射量と図３!$E$6:$G$34,3,TRUE),IF(AND(107&lt;=Y4965,Y4965&lt;143),VLOOKUP($W4965,日射量と図３!$E$6:$H$34,4,TRUE),VLOOKUP($W4965,日射量と図３!$E$6:$I$34,5,TRUE))))))</f>
        <v/>
      </c>
      <c r="AB4965" s="4" t="str">
        <f>IF($V4965="","",IF(Z4965&lt;36,0,IF(AND(36&lt;=Z4965,Z4965&lt;71),VLOOKUP($W4965,日射量と図３!$E$6:$F$34,2,TRUE),IF(AND(71&lt;=Z4965,Z4965&lt;107),VLOOKUP($W4965,日射量と図３!$E$6:$G$34,3,TRUE),IF(AND(107&lt;=Z4965,Z4965&lt;143),VLOOKUP($W4965,日射量と図３!$E$6:$H$34,4,TRUE),VLOOKUP($W4965,日射量と図３!$E$6:$I$34,5,TRUE))))))</f>
        <v/>
      </c>
      <c r="AC4965" s="382" t="str">
        <f t="shared" si="941"/>
        <v/>
      </c>
      <c r="AD4965" s="382" t="str">
        <f t="shared" si="942"/>
        <v/>
      </c>
    </row>
    <row r="4966" spans="11:30" ht="13.5" customHeight="1">
      <c r="K4966" s="4">
        <f t="shared" si="934"/>
        <v>12</v>
      </c>
      <c r="L4966" s="34">
        <v>43458</v>
      </c>
      <c r="M4966" s="4">
        <v>207</v>
      </c>
      <c r="N4966" s="4">
        <v>19</v>
      </c>
      <c r="O4966" s="31">
        <v>0.75</v>
      </c>
      <c r="P4966" s="35">
        <v>7.43</v>
      </c>
      <c r="Q4966" s="36">
        <f t="shared" si="935"/>
        <v>16</v>
      </c>
      <c r="R4966" s="4">
        <f t="shared" si="936"/>
        <v>8.57</v>
      </c>
      <c r="S4966" s="31">
        <f t="shared" si="939"/>
        <v>0.20944444444444443</v>
      </c>
      <c r="T4966" s="31">
        <f t="shared" si="940"/>
        <v>0.77601851851851855</v>
      </c>
      <c r="U4966" s="4">
        <f t="shared" si="938"/>
        <v>8.57</v>
      </c>
      <c r="V4966" s="4" t="str">
        <f t="shared" si="933"/>
        <v/>
      </c>
      <c r="W4966" s="18" t="str">
        <f>IF(V4966="","",VLOOKUP(L4966,日射量と図３!$A$4:$C$368,3,TRUE)*238.85/100)</f>
        <v/>
      </c>
      <c r="X4966" s="4" t="str">
        <f t="shared" si="937"/>
        <v/>
      </c>
      <c r="Y4966" s="4" t="str">
        <f t="shared" si="943"/>
        <v/>
      </c>
      <c r="Z4966" s="4" t="str">
        <f t="shared" si="944"/>
        <v/>
      </c>
      <c r="AA4966" s="4" t="str">
        <f>IF($V4966="","",IF(Y4966&lt;36,0,IF(AND(36&lt;=Y4966,Y4966&lt;71),VLOOKUP($W4966,日射量と図３!$E$6:$F$34,2,TRUE),IF(AND(71&lt;=Y4966,Y4966&lt;107),VLOOKUP($W4966,日射量と図３!$E$6:$G$34,3,TRUE),IF(AND(107&lt;=Y4966,Y4966&lt;143),VLOOKUP($W4966,日射量と図３!$E$6:$H$34,4,TRUE),VLOOKUP($W4966,日射量と図３!$E$6:$I$34,5,TRUE))))))</f>
        <v/>
      </c>
      <c r="AB4966" s="4" t="str">
        <f>IF($V4966="","",IF(Z4966&lt;36,0,IF(AND(36&lt;=Z4966,Z4966&lt;71),VLOOKUP($W4966,日射量と図３!$E$6:$F$34,2,TRUE),IF(AND(71&lt;=Z4966,Z4966&lt;107),VLOOKUP($W4966,日射量と図３!$E$6:$G$34,3,TRUE),IF(AND(107&lt;=Z4966,Z4966&lt;143),VLOOKUP($W4966,日射量と図３!$E$6:$H$34,4,TRUE),VLOOKUP($W4966,日射量と図３!$E$6:$I$34,5,TRUE))))))</f>
        <v/>
      </c>
      <c r="AC4966" s="382" t="str">
        <f t="shared" si="941"/>
        <v/>
      </c>
      <c r="AD4966" s="382" t="str">
        <f t="shared" si="942"/>
        <v/>
      </c>
    </row>
    <row r="4967" spans="11:30" ht="13.5" customHeight="1">
      <c r="K4967" s="4">
        <f t="shared" si="934"/>
        <v>12</v>
      </c>
      <c r="L4967" s="34">
        <v>43458</v>
      </c>
      <c r="M4967" s="4">
        <v>207</v>
      </c>
      <c r="N4967" s="4">
        <v>20</v>
      </c>
      <c r="O4967" s="31">
        <v>0.79166666666666663</v>
      </c>
      <c r="P4967" s="35">
        <v>6.8</v>
      </c>
      <c r="Q4967" s="36">
        <f t="shared" si="935"/>
        <v>16</v>
      </c>
      <c r="R4967" s="4">
        <f t="shared" si="936"/>
        <v>9.1999999999999993</v>
      </c>
      <c r="S4967" s="31">
        <f t="shared" si="939"/>
        <v>0.20944444444444443</v>
      </c>
      <c r="T4967" s="31">
        <f t="shared" si="940"/>
        <v>0.77601851851851855</v>
      </c>
      <c r="U4967" s="4">
        <f t="shared" si="938"/>
        <v>0</v>
      </c>
      <c r="V4967" s="4" t="str">
        <f t="shared" si="933"/>
        <v/>
      </c>
      <c r="W4967" s="18" t="str">
        <f>IF(V4967="","",VLOOKUP(L4967,日射量と図３!$A$4:$C$368,3,TRUE)*238.85/100)</f>
        <v/>
      </c>
      <c r="X4967" s="4" t="str">
        <f t="shared" si="937"/>
        <v/>
      </c>
      <c r="Y4967" s="4" t="str">
        <f t="shared" si="943"/>
        <v/>
      </c>
      <c r="Z4967" s="4" t="str">
        <f t="shared" si="944"/>
        <v/>
      </c>
      <c r="AA4967" s="4" t="str">
        <f>IF($V4967="","",IF(Y4967&lt;36,0,IF(AND(36&lt;=Y4967,Y4967&lt;71),VLOOKUP($W4967,日射量と図３!$E$6:$F$34,2,TRUE),IF(AND(71&lt;=Y4967,Y4967&lt;107),VLOOKUP($W4967,日射量と図３!$E$6:$G$34,3,TRUE),IF(AND(107&lt;=Y4967,Y4967&lt;143),VLOOKUP($W4967,日射量と図３!$E$6:$H$34,4,TRUE),VLOOKUP($W4967,日射量と図３!$E$6:$I$34,5,TRUE))))))</f>
        <v/>
      </c>
      <c r="AB4967" s="4" t="str">
        <f>IF($V4967="","",IF(Z4967&lt;36,0,IF(AND(36&lt;=Z4967,Z4967&lt;71),VLOOKUP($W4967,日射量と図３!$E$6:$F$34,2,TRUE),IF(AND(71&lt;=Z4967,Z4967&lt;107),VLOOKUP($W4967,日射量と図３!$E$6:$G$34,3,TRUE),IF(AND(107&lt;=Z4967,Z4967&lt;143),VLOOKUP($W4967,日射量と図３!$E$6:$H$34,4,TRUE),VLOOKUP($W4967,日射量と図３!$E$6:$I$34,5,TRUE))))))</f>
        <v/>
      </c>
      <c r="AC4967" s="382" t="str">
        <f t="shared" si="941"/>
        <v/>
      </c>
      <c r="AD4967" s="382" t="str">
        <f t="shared" si="942"/>
        <v/>
      </c>
    </row>
    <row r="4968" spans="11:30" ht="13.5" customHeight="1">
      <c r="K4968" s="4">
        <f t="shared" si="934"/>
        <v>12</v>
      </c>
      <c r="L4968" s="34">
        <v>43458</v>
      </c>
      <c r="M4968" s="4">
        <v>207</v>
      </c>
      <c r="N4968" s="4">
        <v>21</v>
      </c>
      <c r="O4968" s="31">
        <v>0.83333333333333337</v>
      </c>
      <c r="P4968" s="35">
        <v>6.02</v>
      </c>
      <c r="Q4968" s="36">
        <f t="shared" si="935"/>
        <v>16</v>
      </c>
      <c r="R4968" s="4">
        <f t="shared" si="936"/>
        <v>9.98</v>
      </c>
      <c r="S4968" s="31">
        <f t="shared" si="939"/>
        <v>0.20944444444444443</v>
      </c>
      <c r="T4968" s="31">
        <f t="shared" si="940"/>
        <v>0.77601851851851855</v>
      </c>
      <c r="U4968" s="4">
        <f t="shared" si="938"/>
        <v>0</v>
      </c>
      <c r="V4968" s="4" t="str">
        <f t="shared" ref="V4968:V5031" si="945">IF(N4968=1,SUM(U4968:U4991),"")</f>
        <v/>
      </c>
      <c r="W4968" s="18" t="str">
        <f>IF(V4968="","",VLOOKUP(L4968,日射量と図３!$A$4:$C$368,3,TRUE)*238.85/100)</f>
        <v/>
      </c>
      <c r="X4968" s="4" t="str">
        <f t="shared" si="937"/>
        <v/>
      </c>
      <c r="Y4968" s="4" t="str">
        <f t="shared" si="943"/>
        <v/>
      </c>
      <c r="Z4968" s="4" t="str">
        <f t="shared" si="944"/>
        <v/>
      </c>
      <c r="AA4968" s="4" t="str">
        <f>IF($V4968="","",IF(Y4968&lt;36,0,IF(AND(36&lt;=Y4968,Y4968&lt;71),VLOOKUP($W4968,日射量と図３!$E$6:$F$34,2,TRUE),IF(AND(71&lt;=Y4968,Y4968&lt;107),VLOOKUP($W4968,日射量と図３!$E$6:$G$34,3,TRUE),IF(AND(107&lt;=Y4968,Y4968&lt;143),VLOOKUP($W4968,日射量と図３!$E$6:$H$34,4,TRUE),VLOOKUP($W4968,日射量と図３!$E$6:$I$34,5,TRUE))))))</f>
        <v/>
      </c>
      <c r="AB4968" s="4" t="str">
        <f>IF($V4968="","",IF(Z4968&lt;36,0,IF(AND(36&lt;=Z4968,Z4968&lt;71),VLOOKUP($W4968,日射量と図３!$E$6:$F$34,2,TRUE),IF(AND(71&lt;=Z4968,Z4968&lt;107),VLOOKUP($W4968,日射量と図３!$E$6:$G$34,3,TRUE),IF(AND(107&lt;=Z4968,Z4968&lt;143),VLOOKUP($W4968,日射量と図３!$E$6:$H$34,4,TRUE),VLOOKUP($W4968,日射量と図３!$E$6:$I$34,5,TRUE))))))</f>
        <v/>
      </c>
      <c r="AC4968" s="382" t="str">
        <f t="shared" si="941"/>
        <v/>
      </c>
      <c r="AD4968" s="382" t="str">
        <f t="shared" si="942"/>
        <v/>
      </c>
    </row>
    <row r="4969" spans="11:30" ht="13.5" customHeight="1">
      <c r="K4969" s="4">
        <f t="shared" si="934"/>
        <v>12</v>
      </c>
      <c r="L4969" s="34">
        <v>43458</v>
      </c>
      <c r="M4969" s="4">
        <v>207</v>
      </c>
      <c r="N4969" s="4">
        <v>22</v>
      </c>
      <c r="O4969" s="31">
        <v>0.875</v>
      </c>
      <c r="P4969" s="35">
        <v>5.74</v>
      </c>
      <c r="Q4969" s="36">
        <f t="shared" si="935"/>
        <v>16</v>
      </c>
      <c r="R4969" s="4">
        <f t="shared" si="936"/>
        <v>10.26</v>
      </c>
      <c r="S4969" s="31">
        <f t="shared" si="939"/>
        <v>0.20944444444444443</v>
      </c>
      <c r="T4969" s="31">
        <f t="shared" si="940"/>
        <v>0.77601851851851855</v>
      </c>
      <c r="U4969" s="4">
        <f t="shared" si="938"/>
        <v>0</v>
      </c>
      <c r="V4969" s="4" t="str">
        <f t="shared" si="945"/>
        <v/>
      </c>
      <c r="W4969" s="18" t="str">
        <f>IF(V4969="","",VLOOKUP(L4969,日射量と図３!$A$4:$C$368,3,TRUE)*238.85/100)</f>
        <v/>
      </c>
      <c r="X4969" s="4" t="str">
        <f t="shared" si="937"/>
        <v/>
      </c>
      <c r="Y4969" s="4" t="str">
        <f t="shared" si="943"/>
        <v/>
      </c>
      <c r="Z4969" s="4" t="str">
        <f t="shared" si="944"/>
        <v/>
      </c>
      <c r="AA4969" s="4" t="str">
        <f>IF($V4969="","",IF(Y4969&lt;36,0,IF(AND(36&lt;=Y4969,Y4969&lt;71),VLOOKUP($W4969,日射量と図３!$E$6:$F$34,2,TRUE),IF(AND(71&lt;=Y4969,Y4969&lt;107),VLOOKUP($W4969,日射量と図３!$E$6:$G$34,3,TRUE),IF(AND(107&lt;=Y4969,Y4969&lt;143),VLOOKUP($W4969,日射量と図３!$E$6:$H$34,4,TRUE),VLOOKUP($W4969,日射量と図３!$E$6:$I$34,5,TRUE))))))</f>
        <v/>
      </c>
      <c r="AB4969" s="4" t="str">
        <f>IF($V4969="","",IF(Z4969&lt;36,0,IF(AND(36&lt;=Z4969,Z4969&lt;71),VLOOKUP($W4969,日射量と図３!$E$6:$F$34,2,TRUE),IF(AND(71&lt;=Z4969,Z4969&lt;107),VLOOKUP($W4969,日射量と図３!$E$6:$G$34,3,TRUE),IF(AND(107&lt;=Z4969,Z4969&lt;143),VLOOKUP($W4969,日射量と図３!$E$6:$H$34,4,TRUE),VLOOKUP($W4969,日射量と図３!$E$6:$I$34,5,TRUE))))))</f>
        <v/>
      </c>
      <c r="AC4969" s="382" t="str">
        <f t="shared" si="941"/>
        <v/>
      </c>
      <c r="AD4969" s="382" t="str">
        <f t="shared" si="942"/>
        <v/>
      </c>
    </row>
    <row r="4970" spans="11:30" ht="13.5" customHeight="1">
      <c r="K4970" s="4">
        <f t="shared" si="934"/>
        <v>12</v>
      </c>
      <c r="L4970" s="34">
        <v>43458</v>
      </c>
      <c r="M4970" s="4">
        <v>207</v>
      </c>
      <c r="N4970" s="4">
        <v>23</v>
      </c>
      <c r="O4970" s="31">
        <v>0.91666666666666663</v>
      </c>
      <c r="P4970" s="35">
        <v>5.28</v>
      </c>
      <c r="Q4970" s="36">
        <f t="shared" si="935"/>
        <v>13</v>
      </c>
      <c r="R4970" s="4">
        <f t="shared" si="936"/>
        <v>7.72</v>
      </c>
      <c r="S4970" s="31">
        <f t="shared" si="939"/>
        <v>0.20944444444444443</v>
      </c>
      <c r="T4970" s="31">
        <f t="shared" si="940"/>
        <v>0.77601851851851855</v>
      </c>
      <c r="U4970" s="4">
        <f t="shared" si="938"/>
        <v>0</v>
      </c>
      <c r="V4970" s="4" t="str">
        <f t="shared" si="945"/>
        <v/>
      </c>
      <c r="W4970" s="18" t="str">
        <f>IF(V4970="","",VLOOKUP(L4970,日射量と図３!$A$4:$C$368,3,TRUE)*238.85/100)</f>
        <v/>
      </c>
      <c r="X4970" s="4" t="str">
        <f t="shared" si="937"/>
        <v/>
      </c>
      <c r="Y4970" s="4" t="str">
        <f t="shared" si="943"/>
        <v/>
      </c>
      <c r="Z4970" s="4" t="str">
        <f t="shared" si="944"/>
        <v/>
      </c>
      <c r="AA4970" s="4" t="str">
        <f>IF($V4970="","",IF(Y4970&lt;36,0,IF(AND(36&lt;=Y4970,Y4970&lt;71),VLOOKUP($W4970,日射量と図３!$E$6:$F$34,2,TRUE),IF(AND(71&lt;=Y4970,Y4970&lt;107),VLOOKUP($W4970,日射量と図３!$E$6:$G$34,3,TRUE),IF(AND(107&lt;=Y4970,Y4970&lt;143),VLOOKUP($W4970,日射量と図３!$E$6:$H$34,4,TRUE),VLOOKUP($W4970,日射量と図３!$E$6:$I$34,5,TRUE))))))</f>
        <v/>
      </c>
      <c r="AB4970" s="4" t="str">
        <f>IF($V4970="","",IF(Z4970&lt;36,0,IF(AND(36&lt;=Z4970,Z4970&lt;71),VLOOKUP($W4970,日射量と図３!$E$6:$F$34,2,TRUE),IF(AND(71&lt;=Z4970,Z4970&lt;107),VLOOKUP($W4970,日射量と図３!$E$6:$G$34,3,TRUE),IF(AND(107&lt;=Z4970,Z4970&lt;143),VLOOKUP($W4970,日射量と図３!$E$6:$H$34,4,TRUE),VLOOKUP($W4970,日射量と図３!$E$6:$I$34,5,TRUE))))))</f>
        <v/>
      </c>
      <c r="AC4970" s="382" t="str">
        <f t="shared" si="941"/>
        <v/>
      </c>
      <c r="AD4970" s="382" t="str">
        <f t="shared" si="942"/>
        <v/>
      </c>
    </row>
    <row r="4971" spans="11:30" ht="13.5" customHeight="1">
      <c r="K4971" s="4">
        <f t="shared" si="934"/>
        <v>12</v>
      </c>
      <c r="L4971" s="34">
        <v>43458</v>
      </c>
      <c r="M4971" s="4">
        <v>207</v>
      </c>
      <c r="N4971" s="4">
        <v>24</v>
      </c>
      <c r="O4971" s="31">
        <v>0.95833333333333337</v>
      </c>
      <c r="P4971" s="35">
        <v>4.9700000000000006</v>
      </c>
      <c r="Q4971" s="36">
        <f t="shared" si="935"/>
        <v>13</v>
      </c>
      <c r="R4971" s="4">
        <f t="shared" si="936"/>
        <v>8.0299999999999994</v>
      </c>
      <c r="S4971" s="31">
        <f t="shared" si="939"/>
        <v>0.20944444444444443</v>
      </c>
      <c r="T4971" s="31">
        <f t="shared" si="940"/>
        <v>0.77601851851851855</v>
      </c>
      <c r="U4971" s="4">
        <f t="shared" si="938"/>
        <v>0</v>
      </c>
      <c r="V4971" s="4" t="str">
        <f t="shared" si="945"/>
        <v/>
      </c>
      <c r="W4971" s="18" t="str">
        <f>IF(V4971="","",VLOOKUP(L4971,日射量と図３!$A$4:$C$368,3,TRUE)*238.85/100)</f>
        <v/>
      </c>
      <c r="X4971" s="4" t="str">
        <f t="shared" si="937"/>
        <v/>
      </c>
      <c r="Y4971" s="4" t="str">
        <f t="shared" si="943"/>
        <v/>
      </c>
      <c r="Z4971" s="4" t="str">
        <f t="shared" si="944"/>
        <v/>
      </c>
      <c r="AA4971" s="4" t="str">
        <f>IF($V4971="","",IF(Y4971&lt;36,0,IF(AND(36&lt;=Y4971,Y4971&lt;71),VLOOKUP($W4971,日射量と図３!$E$6:$F$34,2,TRUE),IF(AND(71&lt;=Y4971,Y4971&lt;107),VLOOKUP($W4971,日射量と図３!$E$6:$G$34,3,TRUE),IF(AND(107&lt;=Y4971,Y4971&lt;143),VLOOKUP($W4971,日射量と図３!$E$6:$H$34,4,TRUE),VLOOKUP($W4971,日射量と図３!$E$6:$I$34,5,TRUE))))))</f>
        <v/>
      </c>
      <c r="AB4971" s="4" t="str">
        <f>IF($V4971="","",IF(Z4971&lt;36,0,IF(AND(36&lt;=Z4971,Z4971&lt;71),VLOOKUP($W4971,日射量と図３!$E$6:$F$34,2,TRUE),IF(AND(71&lt;=Z4971,Z4971&lt;107),VLOOKUP($W4971,日射量と図３!$E$6:$G$34,3,TRUE),IF(AND(107&lt;=Z4971,Z4971&lt;143),VLOOKUP($W4971,日射量と図３!$E$6:$H$34,4,TRUE),VLOOKUP($W4971,日射量と図３!$E$6:$I$34,5,TRUE))))))</f>
        <v/>
      </c>
      <c r="AC4971" s="382" t="str">
        <f t="shared" si="941"/>
        <v/>
      </c>
      <c r="AD4971" s="382" t="str">
        <f t="shared" si="942"/>
        <v/>
      </c>
    </row>
    <row r="4972" spans="11:30" ht="13.5" customHeight="1">
      <c r="K4972" s="4">
        <f t="shared" si="934"/>
        <v>12</v>
      </c>
      <c r="L4972" s="34">
        <v>43459</v>
      </c>
      <c r="M4972" s="4">
        <v>208</v>
      </c>
      <c r="N4972" s="4">
        <v>1</v>
      </c>
      <c r="O4972" s="31">
        <v>0</v>
      </c>
      <c r="P4972" s="35">
        <v>4.9200000000000008</v>
      </c>
      <c r="Q4972" s="36">
        <f t="shared" si="935"/>
        <v>13</v>
      </c>
      <c r="R4972" s="4">
        <f t="shared" si="936"/>
        <v>8.0799999999999983</v>
      </c>
      <c r="S4972" s="31">
        <f t="shared" si="939"/>
        <v>0.20944444444444443</v>
      </c>
      <c r="T4972" s="31">
        <f t="shared" si="940"/>
        <v>0.77601851851851855</v>
      </c>
      <c r="U4972" s="4">
        <f t="shared" si="938"/>
        <v>0</v>
      </c>
      <c r="V4972" s="4">
        <f t="shared" si="945"/>
        <v>88.3</v>
      </c>
      <c r="W4972" s="18">
        <f>IF(V4972="","",VLOOKUP(L4972,日射量と図３!$A$4:$C$368,3,TRUE)*238.85/100)</f>
        <v>21.496500000000001</v>
      </c>
      <c r="X4972" s="4">
        <f t="shared" si="937"/>
        <v>14</v>
      </c>
      <c r="Y4972" s="4">
        <f t="shared" si="943"/>
        <v>39.431311071428567</v>
      </c>
      <c r="Z4972" s="4">
        <f t="shared" si="944"/>
        <v>44.449841571428564</v>
      </c>
      <c r="AA4972" s="4">
        <f>IF($V4972="","",IF(Y4972&lt;36,0,IF(AND(36&lt;=Y4972,Y4972&lt;71),VLOOKUP($W4972,日射量と図３!$E$6:$F$34,2,TRUE),IF(AND(71&lt;=Y4972,Y4972&lt;107),VLOOKUP($W4972,日射量と図３!$E$6:$G$34,3,TRUE),IF(AND(107&lt;=Y4972,Y4972&lt;143),VLOOKUP($W4972,日射量と図３!$E$6:$H$34,4,TRUE),VLOOKUP($W4972,日射量と図３!$E$6:$I$34,5,TRUE))))))</f>
        <v>34</v>
      </c>
      <c r="AB4972" s="4">
        <f>IF($V4972="","",IF(Z4972&lt;36,0,IF(AND(36&lt;=Z4972,Z4972&lt;71),VLOOKUP($W4972,日射量と図３!$E$6:$F$34,2,TRUE),IF(AND(71&lt;=Z4972,Z4972&lt;107),VLOOKUP($W4972,日射量と図３!$E$6:$G$34,3,TRUE),IF(AND(107&lt;=Z4972,Z4972&lt;143),VLOOKUP($W4972,日射量と図３!$E$6:$H$34,4,TRUE),VLOOKUP($W4972,日射量と図３!$E$6:$I$34,5,TRUE))))))</f>
        <v>34</v>
      </c>
      <c r="AC4972" s="382">
        <f t="shared" si="941"/>
        <v>1.4235120000000001</v>
      </c>
      <c r="AD4972" s="382">
        <f t="shared" si="942"/>
        <v>1.4235120000000001</v>
      </c>
    </row>
    <row r="4973" spans="11:30" ht="13.5" customHeight="1">
      <c r="K4973" s="4">
        <f t="shared" si="934"/>
        <v>12</v>
      </c>
      <c r="L4973" s="34">
        <v>43459</v>
      </c>
      <c r="M4973" s="4">
        <v>208</v>
      </c>
      <c r="N4973" s="4">
        <v>2</v>
      </c>
      <c r="O4973" s="31">
        <v>4.1666666666666664E-2</v>
      </c>
      <c r="P4973" s="35">
        <v>4.62</v>
      </c>
      <c r="Q4973" s="36">
        <f t="shared" si="935"/>
        <v>13</v>
      </c>
      <c r="R4973" s="4">
        <f t="shared" si="936"/>
        <v>8.379999999999999</v>
      </c>
      <c r="S4973" s="31">
        <f t="shared" si="939"/>
        <v>0.20944444444444443</v>
      </c>
      <c r="T4973" s="31">
        <f t="shared" si="940"/>
        <v>0.77601851851851855</v>
      </c>
      <c r="U4973" s="4">
        <f t="shared" si="938"/>
        <v>0</v>
      </c>
      <c r="V4973" s="4" t="str">
        <f t="shared" si="945"/>
        <v/>
      </c>
      <c r="W4973" s="18" t="str">
        <f>IF(V4973="","",VLOOKUP(L4973,日射量と図３!$A$4:$C$368,3,TRUE)*238.85/100)</f>
        <v/>
      </c>
      <c r="X4973" s="4" t="str">
        <f t="shared" si="937"/>
        <v/>
      </c>
      <c r="Y4973" s="4" t="str">
        <f t="shared" si="943"/>
        <v/>
      </c>
      <c r="Z4973" s="4" t="str">
        <f t="shared" si="944"/>
        <v/>
      </c>
      <c r="AA4973" s="4" t="str">
        <f>IF($V4973="","",IF(Y4973&lt;36,0,IF(AND(36&lt;=Y4973,Y4973&lt;71),VLOOKUP($W4973,日射量と図３!$E$6:$F$34,2,TRUE),IF(AND(71&lt;=Y4973,Y4973&lt;107),VLOOKUP($W4973,日射量と図３!$E$6:$G$34,3,TRUE),IF(AND(107&lt;=Y4973,Y4973&lt;143),VLOOKUP($W4973,日射量と図３!$E$6:$H$34,4,TRUE),VLOOKUP($W4973,日射量と図３!$E$6:$I$34,5,TRUE))))))</f>
        <v/>
      </c>
      <c r="AB4973" s="4" t="str">
        <f>IF($V4973="","",IF(Z4973&lt;36,0,IF(AND(36&lt;=Z4973,Z4973&lt;71),VLOOKUP($W4973,日射量と図３!$E$6:$F$34,2,TRUE),IF(AND(71&lt;=Z4973,Z4973&lt;107),VLOOKUP($W4973,日射量と図３!$E$6:$G$34,3,TRUE),IF(AND(107&lt;=Z4973,Z4973&lt;143),VLOOKUP($W4973,日射量と図３!$E$6:$H$34,4,TRUE),VLOOKUP($W4973,日射量と図３!$E$6:$I$34,5,TRUE))))))</f>
        <v/>
      </c>
      <c r="AC4973" s="382" t="str">
        <f t="shared" si="941"/>
        <v/>
      </c>
      <c r="AD4973" s="382" t="str">
        <f t="shared" si="942"/>
        <v/>
      </c>
    </row>
    <row r="4974" spans="11:30" ht="13.5" customHeight="1">
      <c r="K4974" s="4">
        <f t="shared" si="934"/>
        <v>12</v>
      </c>
      <c r="L4974" s="34">
        <v>43459</v>
      </c>
      <c r="M4974" s="4">
        <v>208</v>
      </c>
      <c r="N4974" s="4">
        <v>3</v>
      </c>
      <c r="O4974" s="31">
        <v>8.3333333333333329E-2</v>
      </c>
      <c r="P4974" s="35">
        <v>4.57</v>
      </c>
      <c r="Q4974" s="36">
        <f t="shared" si="935"/>
        <v>13</v>
      </c>
      <c r="R4974" s="4">
        <f t="shared" si="936"/>
        <v>8.43</v>
      </c>
      <c r="S4974" s="31">
        <f t="shared" si="939"/>
        <v>0.20944444444444443</v>
      </c>
      <c r="T4974" s="31">
        <f t="shared" si="940"/>
        <v>0.77601851851851855</v>
      </c>
      <c r="U4974" s="4">
        <f t="shared" si="938"/>
        <v>0</v>
      </c>
      <c r="V4974" s="4" t="str">
        <f t="shared" si="945"/>
        <v/>
      </c>
      <c r="W4974" s="18" t="str">
        <f>IF(V4974="","",VLOOKUP(L4974,日射量と図３!$A$4:$C$368,3,TRUE)*238.85/100)</f>
        <v/>
      </c>
      <c r="X4974" s="4" t="str">
        <f t="shared" si="937"/>
        <v/>
      </c>
      <c r="Y4974" s="4" t="str">
        <f t="shared" si="943"/>
        <v/>
      </c>
      <c r="Z4974" s="4" t="str">
        <f t="shared" si="944"/>
        <v/>
      </c>
      <c r="AA4974" s="4" t="str">
        <f>IF($V4974="","",IF(Y4974&lt;36,0,IF(AND(36&lt;=Y4974,Y4974&lt;71),VLOOKUP($W4974,日射量と図３!$E$6:$F$34,2,TRUE),IF(AND(71&lt;=Y4974,Y4974&lt;107),VLOOKUP($W4974,日射量と図３!$E$6:$G$34,3,TRUE),IF(AND(107&lt;=Y4974,Y4974&lt;143),VLOOKUP($W4974,日射量と図３!$E$6:$H$34,4,TRUE),VLOOKUP($W4974,日射量と図３!$E$6:$I$34,5,TRUE))))))</f>
        <v/>
      </c>
      <c r="AB4974" s="4" t="str">
        <f>IF($V4974="","",IF(Z4974&lt;36,0,IF(AND(36&lt;=Z4974,Z4974&lt;71),VLOOKUP($W4974,日射量と図３!$E$6:$F$34,2,TRUE),IF(AND(71&lt;=Z4974,Z4974&lt;107),VLOOKUP($W4974,日射量と図３!$E$6:$G$34,3,TRUE),IF(AND(107&lt;=Z4974,Z4974&lt;143),VLOOKUP($W4974,日射量と図３!$E$6:$H$34,4,TRUE),VLOOKUP($W4974,日射量と図３!$E$6:$I$34,5,TRUE))))))</f>
        <v/>
      </c>
      <c r="AC4974" s="382" t="str">
        <f t="shared" si="941"/>
        <v/>
      </c>
      <c r="AD4974" s="382" t="str">
        <f t="shared" si="942"/>
        <v/>
      </c>
    </row>
    <row r="4975" spans="11:30" ht="13.5" customHeight="1">
      <c r="K4975" s="4">
        <f t="shared" si="934"/>
        <v>12</v>
      </c>
      <c r="L4975" s="34">
        <v>43459</v>
      </c>
      <c r="M4975" s="4">
        <v>208</v>
      </c>
      <c r="N4975" s="4">
        <v>4</v>
      </c>
      <c r="O4975" s="31">
        <v>0.125</v>
      </c>
      <c r="P4975" s="35">
        <v>4.2699999999999996</v>
      </c>
      <c r="Q4975" s="36">
        <f t="shared" si="935"/>
        <v>13</v>
      </c>
      <c r="R4975" s="4">
        <f t="shared" si="936"/>
        <v>8.73</v>
      </c>
      <c r="S4975" s="31">
        <f t="shared" si="939"/>
        <v>0.20944444444444443</v>
      </c>
      <c r="T4975" s="31">
        <f t="shared" si="940"/>
        <v>0.77601851851851855</v>
      </c>
      <c r="U4975" s="4">
        <f t="shared" si="938"/>
        <v>0</v>
      </c>
      <c r="V4975" s="4" t="str">
        <f t="shared" si="945"/>
        <v/>
      </c>
      <c r="W4975" s="18" t="str">
        <f>IF(V4975="","",VLOOKUP(L4975,日射量と図３!$A$4:$C$368,3,TRUE)*238.85/100)</f>
        <v/>
      </c>
      <c r="X4975" s="4" t="str">
        <f t="shared" si="937"/>
        <v/>
      </c>
      <c r="Y4975" s="4" t="str">
        <f t="shared" si="943"/>
        <v/>
      </c>
      <c r="Z4975" s="4" t="str">
        <f t="shared" si="944"/>
        <v/>
      </c>
      <c r="AA4975" s="4" t="str">
        <f>IF($V4975="","",IF(Y4975&lt;36,0,IF(AND(36&lt;=Y4975,Y4975&lt;71),VLOOKUP($W4975,日射量と図３!$E$6:$F$34,2,TRUE),IF(AND(71&lt;=Y4975,Y4975&lt;107),VLOOKUP($W4975,日射量と図３!$E$6:$G$34,3,TRUE),IF(AND(107&lt;=Y4975,Y4975&lt;143),VLOOKUP($W4975,日射量と図３!$E$6:$H$34,4,TRUE),VLOOKUP($W4975,日射量と図３!$E$6:$I$34,5,TRUE))))))</f>
        <v/>
      </c>
      <c r="AB4975" s="4" t="str">
        <f>IF($V4975="","",IF(Z4975&lt;36,0,IF(AND(36&lt;=Z4975,Z4975&lt;71),VLOOKUP($W4975,日射量と図３!$E$6:$F$34,2,TRUE),IF(AND(71&lt;=Z4975,Z4975&lt;107),VLOOKUP($W4975,日射量と図３!$E$6:$G$34,3,TRUE),IF(AND(107&lt;=Z4975,Z4975&lt;143),VLOOKUP($W4975,日射量と図３!$E$6:$H$34,4,TRUE),VLOOKUP($W4975,日射量と図３!$E$6:$I$34,5,TRUE))))))</f>
        <v/>
      </c>
      <c r="AC4975" s="382" t="str">
        <f t="shared" si="941"/>
        <v/>
      </c>
      <c r="AD4975" s="382" t="str">
        <f t="shared" si="942"/>
        <v/>
      </c>
    </row>
    <row r="4976" spans="11:30" ht="13.5" customHeight="1">
      <c r="K4976" s="4">
        <f t="shared" si="934"/>
        <v>12</v>
      </c>
      <c r="L4976" s="34">
        <v>43459</v>
      </c>
      <c r="M4976" s="4">
        <v>208</v>
      </c>
      <c r="N4976" s="4">
        <v>5</v>
      </c>
      <c r="O4976" s="31">
        <v>0.16666666666666666</v>
      </c>
      <c r="P4976" s="35">
        <v>4.08</v>
      </c>
      <c r="Q4976" s="36">
        <f t="shared" si="935"/>
        <v>15</v>
      </c>
      <c r="R4976" s="4">
        <f t="shared" si="936"/>
        <v>10.92</v>
      </c>
      <c r="S4976" s="31">
        <f t="shared" si="939"/>
        <v>0.20944444444444443</v>
      </c>
      <c r="T4976" s="31">
        <f t="shared" si="940"/>
        <v>0.77601851851851855</v>
      </c>
      <c r="U4976" s="4">
        <f t="shared" si="938"/>
        <v>0</v>
      </c>
      <c r="V4976" s="4" t="str">
        <f t="shared" si="945"/>
        <v/>
      </c>
      <c r="W4976" s="18" t="str">
        <f>IF(V4976="","",VLOOKUP(L4976,日射量と図３!$A$4:$C$368,3,TRUE)*238.85/100)</f>
        <v/>
      </c>
      <c r="X4976" s="4" t="str">
        <f t="shared" si="937"/>
        <v/>
      </c>
      <c r="Y4976" s="4" t="str">
        <f t="shared" si="943"/>
        <v/>
      </c>
      <c r="Z4976" s="4" t="str">
        <f t="shared" si="944"/>
        <v/>
      </c>
      <c r="AA4976" s="4" t="str">
        <f>IF($V4976="","",IF(Y4976&lt;36,0,IF(AND(36&lt;=Y4976,Y4976&lt;71),VLOOKUP($W4976,日射量と図３!$E$6:$F$34,2,TRUE),IF(AND(71&lt;=Y4976,Y4976&lt;107),VLOOKUP($W4976,日射量と図３!$E$6:$G$34,3,TRUE),IF(AND(107&lt;=Y4976,Y4976&lt;143),VLOOKUP($W4976,日射量と図３!$E$6:$H$34,4,TRUE),VLOOKUP($W4976,日射量と図３!$E$6:$I$34,5,TRUE))))))</f>
        <v/>
      </c>
      <c r="AB4976" s="4" t="str">
        <f>IF($V4976="","",IF(Z4976&lt;36,0,IF(AND(36&lt;=Z4976,Z4976&lt;71),VLOOKUP($W4976,日射量と図３!$E$6:$F$34,2,TRUE),IF(AND(71&lt;=Z4976,Z4976&lt;107),VLOOKUP($W4976,日射量と図３!$E$6:$G$34,3,TRUE),IF(AND(107&lt;=Z4976,Z4976&lt;143),VLOOKUP($W4976,日射量と図３!$E$6:$H$34,4,TRUE),VLOOKUP($W4976,日射量と図３!$E$6:$I$34,5,TRUE))))))</f>
        <v/>
      </c>
      <c r="AC4976" s="382" t="str">
        <f t="shared" si="941"/>
        <v/>
      </c>
      <c r="AD4976" s="382" t="str">
        <f t="shared" si="942"/>
        <v/>
      </c>
    </row>
    <row r="4977" spans="11:30" ht="13.5" customHeight="1">
      <c r="K4977" s="4">
        <f t="shared" si="934"/>
        <v>12</v>
      </c>
      <c r="L4977" s="34">
        <v>43459</v>
      </c>
      <c r="M4977" s="4">
        <v>208</v>
      </c>
      <c r="N4977" s="4">
        <v>6</v>
      </c>
      <c r="O4977" s="31">
        <v>0.20833333333333334</v>
      </c>
      <c r="P4977" s="35">
        <v>3.85</v>
      </c>
      <c r="Q4977" s="36">
        <f t="shared" si="935"/>
        <v>15</v>
      </c>
      <c r="R4977" s="4">
        <f t="shared" si="936"/>
        <v>11.15</v>
      </c>
      <c r="S4977" s="31">
        <f t="shared" si="939"/>
        <v>0.20944444444444443</v>
      </c>
      <c r="T4977" s="31">
        <f t="shared" si="940"/>
        <v>0.77601851851851855</v>
      </c>
      <c r="U4977" s="4">
        <f t="shared" si="938"/>
        <v>0</v>
      </c>
      <c r="V4977" s="4" t="str">
        <f t="shared" si="945"/>
        <v/>
      </c>
      <c r="W4977" s="18" t="str">
        <f>IF(V4977="","",VLOOKUP(L4977,日射量と図３!$A$4:$C$368,3,TRUE)*238.85/100)</f>
        <v/>
      </c>
      <c r="X4977" s="4" t="str">
        <f t="shared" si="937"/>
        <v/>
      </c>
      <c r="Y4977" s="4" t="str">
        <f t="shared" si="943"/>
        <v/>
      </c>
      <c r="Z4977" s="4" t="str">
        <f t="shared" si="944"/>
        <v/>
      </c>
      <c r="AA4977" s="4" t="str">
        <f>IF($V4977="","",IF(Y4977&lt;36,0,IF(AND(36&lt;=Y4977,Y4977&lt;71),VLOOKUP($W4977,日射量と図３!$E$6:$F$34,2,TRUE),IF(AND(71&lt;=Y4977,Y4977&lt;107),VLOOKUP($W4977,日射量と図３!$E$6:$G$34,3,TRUE),IF(AND(107&lt;=Y4977,Y4977&lt;143),VLOOKUP($W4977,日射量と図３!$E$6:$H$34,4,TRUE),VLOOKUP($W4977,日射量と図３!$E$6:$I$34,5,TRUE))))))</f>
        <v/>
      </c>
      <c r="AB4977" s="4" t="str">
        <f>IF($V4977="","",IF(Z4977&lt;36,0,IF(AND(36&lt;=Z4977,Z4977&lt;71),VLOOKUP($W4977,日射量と図３!$E$6:$F$34,2,TRUE),IF(AND(71&lt;=Z4977,Z4977&lt;107),VLOOKUP($W4977,日射量と図３!$E$6:$G$34,3,TRUE),IF(AND(107&lt;=Z4977,Z4977&lt;143),VLOOKUP($W4977,日射量と図３!$E$6:$H$34,4,TRUE),VLOOKUP($W4977,日射量と図３!$E$6:$I$34,5,TRUE))))))</f>
        <v/>
      </c>
      <c r="AC4977" s="382" t="str">
        <f t="shared" si="941"/>
        <v/>
      </c>
      <c r="AD4977" s="382" t="str">
        <f t="shared" si="942"/>
        <v/>
      </c>
    </row>
    <row r="4978" spans="11:30" ht="13.5" customHeight="1">
      <c r="K4978" s="4">
        <f t="shared" si="934"/>
        <v>12</v>
      </c>
      <c r="L4978" s="34">
        <v>43459</v>
      </c>
      <c r="M4978" s="4">
        <v>208</v>
      </c>
      <c r="N4978" s="4">
        <v>7</v>
      </c>
      <c r="O4978" s="31">
        <v>0.25</v>
      </c>
      <c r="P4978" s="35">
        <v>3.5</v>
      </c>
      <c r="Q4978" s="36">
        <f t="shared" si="935"/>
        <v>15</v>
      </c>
      <c r="R4978" s="4">
        <f t="shared" si="936"/>
        <v>11.5</v>
      </c>
      <c r="S4978" s="31">
        <f t="shared" si="939"/>
        <v>0.20944444444444443</v>
      </c>
      <c r="T4978" s="31">
        <f t="shared" si="940"/>
        <v>0.77601851851851855</v>
      </c>
      <c r="U4978" s="4">
        <f t="shared" si="938"/>
        <v>11.5</v>
      </c>
      <c r="V4978" s="4" t="str">
        <f t="shared" si="945"/>
        <v/>
      </c>
      <c r="W4978" s="18" t="str">
        <f>IF(V4978="","",VLOOKUP(L4978,日射量と図３!$A$4:$C$368,3,TRUE)*238.85/100)</f>
        <v/>
      </c>
      <c r="X4978" s="4" t="str">
        <f t="shared" si="937"/>
        <v/>
      </c>
      <c r="Y4978" s="4" t="str">
        <f t="shared" si="943"/>
        <v/>
      </c>
      <c r="Z4978" s="4" t="str">
        <f t="shared" si="944"/>
        <v/>
      </c>
      <c r="AA4978" s="4" t="str">
        <f>IF($V4978="","",IF(Y4978&lt;36,0,IF(AND(36&lt;=Y4978,Y4978&lt;71),VLOOKUP($W4978,日射量と図３!$E$6:$F$34,2,TRUE),IF(AND(71&lt;=Y4978,Y4978&lt;107),VLOOKUP($W4978,日射量と図３!$E$6:$G$34,3,TRUE),IF(AND(107&lt;=Y4978,Y4978&lt;143),VLOOKUP($W4978,日射量と図３!$E$6:$H$34,4,TRUE),VLOOKUP($W4978,日射量と図３!$E$6:$I$34,5,TRUE))))))</f>
        <v/>
      </c>
      <c r="AB4978" s="4" t="str">
        <f>IF($V4978="","",IF(Z4978&lt;36,0,IF(AND(36&lt;=Z4978,Z4978&lt;71),VLOOKUP($W4978,日射量と図３!$E$6:$F$34,2,TRUE),IF(AND(71&lt;=Z4978,Z4978&lt;107),VLOOKUP($W4978,日射量と図３!$E$6:$G$34,3,TRUE),IF(AND(107&lt;=Z4978,Z4978&lt;143),VLOOKUP($W4978,日射量と図３!$E$6:$H$34,4,TRUE),VLOOKUP($W4978,日射量と図３!$E$6:$I$34,5,TRUE))))))</f>
        <v/>
      </c>
      <c r="AC4978" s="382" t="str">
        <f t="shared" si="941"/>
        <v/>
      </c>
      <c r="AD4978" s="382" t="str">
        <f t="shared" si="942"/>
        <v/>
      </c>
    </row>
    <row r="4979" spans="11:30" ht="13.5" customHeight="1">
      <c r="K4979" s="4">
        <f t="shared" si="934"/>
        <v>12</v>
      </c>
      <c r="L4979" s="34">
        <v>43459</v>
      </c>
      <c r="M4979" s="4">
        <v>208</v>
      </c>
      <c r="N4979" s="4">
        <v>8</v>
      </c>
      <c r="O4979" s="31">
        <v>0.29166666666666669</v>
      </c>
      <c r="P4979" s="35">
        <v>3.35</v>
      </c>
      <c r="Q4979" s="36">
        <f t="shared" si="935"/>
        <v>12</v>
      </c>
      <c r="R4979" s="4">
        <f t="shared" si="936"/>
        <v>8.65</v>
      </c>
      <c r="S4979" s="31">
        <f t="shared" si="939"/>
        <v>0.20944444444444443</v>
      </c>
      <c r="T4979" s="31">
        <f t="shared" si="940"/>
        <v>0.77601851851851855</v>
      </c>
      <c r="U4979" s="4">
        <f t="shared" si="938"/>
        <v>8.65</v>
      </c>
      <c r="V4979" s="4" t="str">
        <f t="shared" si="945"/>
        <v/>
      </c>
      <c r="W4979" s="18" t="str">
        <f>IF(V4979="","",VLOOKUP(L4979,日射量と図３!$A$4:$C$368,3,TRUE)*238.85/100)</f>
        <v/>
      </c>
      <c r="X4979" s="4" t="str">
        <f t="shared" si="937"/>
        <v/>
      </c>
      <c r="Y4979" s="4" t="str">
        <f t="shared" si="943"/>
        <v/>
      </c>
      <c r="Z4979" s="4" t="str">
        <f t="shared" si="944"/>
        <v/>
      </c>
      <c r="AA4979" s="4" t="str">
        <f>IF($V4979="","",IF(Y4979&lt;36,0,IF(AND(36&lt;=Y4979,Y4979&lt;71),VLOOKUP($W4979,日射量と図３!$E$6:$F$34,2,TRUE),IF(AND(71&lt;=Y4979,Y4979&lt;107),VLOOKUP($W4979,日射量と図３!$E$6:$G$34,3,TRUE),IF(AND(107&lt;=Y4979,Y4979&lt;143),VLOOKUP($W4979,日射量と図３!$E$6:$H$34,4,TRUE),VLOOKUP($W4979,日射量と図３!$E$6:$I$34,5,TRUE))))))</f>
        <v/>
      </c>
      <c r="AB4979" s="4" t="str">
        <f>IF($V4979="","",IF(Z4979&lt;36,0,IF(AND(36&lt;=Z4979,Z4979&lt;71),VLOOKUP($W4979,日射量と図３!$E$6:$F$34,2,TRUE),IF(AND(71&lt;=Z4979,Z4979&lt;107),VLOOKUP($W4979,日射量と図３!$E$6:$G$34,3,TRUE),IF(AND(107&lt;=Z4979,Z4979&lt;143),VLOOKUP($W4979,日射量と図３!$E$6:$H$34,4,TRUE),VLOOKUP($W4979,日射量と図３!$E$6:$I$34,5,TRUE))))))</f>
        <v/>
      </c>
      <c r="AC4979" s="382" t="str">
        <f t="shared" si="941"/>
        <v/>
      </c>
      <c r="AD4979" s="382" t="str">
        <f t="shared" si="942"/>
        <v/>
      </c>
    </row>
    <row r="4980" spans="11:30" ht="13.5" customHeight="1">
      <c r="K4980" s="4">
        <f t="shared" si="934"/>
        <v>12</v>
      </c>
      <c r="L4980" s="34">
        <v>43459</v>
      </c>
      <c r="M4980" s="4">
        <v>208</v>
      </c>
      <c r="N4980" s="4">
        <v>9</v>
      </c>
      <c r="O4980" s="31">
        <v>0.33333333333333331</v>
      </c>
      <c r="P4980" s="35">
        <v>3.8899999999999997</v>
      </c>
      <c r="Q4980" s="36">
        <f t="shared" si="935"/>
        <v>12</v>
      </c>
      <c r="R4980" s="4">
        <f t="shared" si="936"/>
        <v>8.11</v>
      </c>
      <c r="S4980" s="31">
        <f t="shared" si="939"/>
        <v>0.20944444444444443</v>
      </c>
      <c r="T4980" s="31">
        <f t="shared" si="940"/>
        <v>0.77601851851851855</v>
      </c>
      <c r="U4980" s="4">
        <f t="shared" si="938"/>
        <v>8.11</v>
      </c>
      <c r="V4980" s="4" t="str">
        <f t="shared" si="945"/>
        <v/>
      </c>
      <c r="W4980" s="18" t="str">
        <f>IF(V4980="","",VLOOKUP(L4980,日射量と図３!$A$4:$C$368,3,TRUE)*238.85/100)</f>
        <v/>
      </c>
      <c r="X4980" s="4" t="str">
        <f t="shared" si="937"/>
        <v/>
      </c>
      <c r="Y4980" s="4" t="str">
        <f t="shared" si="943"/>
        <v/>
      </c>
      <c r="Z4980" s="4" t="str">
        <f t="shared" si="944"/>
        <v/>
      </c>
      <c r="AA4980" s="4" t="str">
        <f>IF($V4980="","",IF(Y4980&lt;36,0,IF(AND(36&lt;=Y4980,Y4980&lt;71),VLOOKUP($W4980,日射量と図３!$E$6:$F$34,2,TRUE),IF(AND(71&lt;=Y4980,Y4980&lt;107),VLOOKUP($W4980,日射量と図３!$E$6:$G$34,3,TRUE),IF(AND(107&lt;=Y4980,Y4980&lt;143),VLOOKUP($W4980,日射量と図３!$E$6:$H$34,4,TRUE),VLOOKUP($W4980,日射量と図３!$E$6:$I$34,5,TRUE))))))</f>
        <v/>
      </c>
      <c r="AB4980" s="4" t="str">
        <f>IF($V4980="","",IF(Z4980&lt;36,0,IF(AND(36&lt;=Z4980,Z4980&lt;71),VLOOKUP($W4980,日射量と図３!$E$6:$F$34,2,TRUE),IF(AND(71&lt;=Z4980,Z4980&lt;107),VLOOKUP($W4980,日射量と図３!$E$6:$G$34,3,TRUE),IF(AND(107&lt;=Z4980,Z4980&lt;143),VLOOKUP($W4980,日射量と図３!$E$6:$H$34,4,TRUE),VLOOKUP($W4980,日射量と図３!$E$6:$I$34,5,TRUE))))))</f>
        <v/>
      </c>
      <c r="AC4980" s="382" t="str">
        <f t="shared" si="941"/>
        <v/>
      </c>
      <c r="AD4980" s="382" t="str">
        <f t="shared" si="942"/>
        <v/>
      </c>
    </row>
    <row r="4981" spans="11:30" ht="13.5" customHeight="1">
      <c r="K4981" s="4">
        <f t="shared" si="934"/>
        <v>12</v>
      </c>
      <c r="L4981" s="34">
        <v>43459</v>
      </c>
      <c r="M4981" s="4">
        <v>208</v>
      </c>
      <c r="N4981" s="4">
        <v>10</v>
      </c>
      <c r="O4981" s="31">
        <v>0.375</v>
      </c>
      <c r="P4981" s="35">
        <v>5.17</v>
      </c>
      <c r="Q4981" s="36">
        <f t="shared" si="935"/>
        <v>12</v>
      </c>
      <c r="R4981" s="4">
        <f t="shared" si="936"/>
        <v>6.83</v>
      </c>
      <c r="S4981" s="31">
        <f t="shared" si="939"/>
        <v>0.20944444444444443</v>
      </c>
      <c r="T4981" s="31">
        <f t="shared" si="940"/>
        <v>0.77601851851851855</v>
      </c>
      <c r="U4981" s="4">
        <f t="shared" si="938"/>
        <v>6.83</v>
      </c>
      <c r="V4981" s="4" t="str">
        <f t="shared" si="945"/>
        <v/>
      </c>
      <c r="W4981" s="18" t="str">
        <f>IF(V4981="","",VLOOKUP(L4981,日射量と図３!$A$4:$C$368,3,TRUE)*238.85/100)</f>
        <v/>
      </c>
      <c r="X4981" s="4" t="str">
        <f t="shared" si="937"/>
        <v/>
      </c>
      <c r="Y4981" s="4" t="str">
        <f t="shared" si="943"/>
        <v/>
      </c>
      <c r="Z4981" s="4" t="str">
        <f t="shared" si="944"/>
        <v/>
      </c>
      <c r="AA4981" s="4" t="str">
        <f>IF($V4981="","",IF(Y4981&lt;36,0,IF(AND(36&lt;=Y4981,Y4981&lt;71),VLOOKUP($W4981,日射量と図３!$E$6:$F$34,2,TRUE),IF(AND(71&lt;=Y4981,Y4981&lt;107),VLOOKUP($W4981,日射量と図３!$E$6:$G$34,3,TRUE),IF(AND(107&lt;=Y4981,Y4981&lt;143),VLOOKUP($W4981,日射量と図３!$E$6:$H$34,4,TRUE),VLOOKUP($W4981,日射量と図３!$E$6:$I$34,5,TRUE))))))</f>
        <v/>
      </c>
      <c r="AB4981" s="4" t="str">
        <f>IF($V4981="","",IF(Z4981&lt;36,0,IF(AND(36&lt;=Z4981,Z4981&lt;71),VLOOKUP($W4981,日射量と図３!$E$6:$F$34,2,TRUE),IF(AND(71&lt;=Z4981,Z4981&lt;107),VLOOKUP($W4981,日射量と図３!$E$6:$G$34,3,TRUE),IF(AND(107&lt;=Z4981,Z4981&lt;143),VLOOKUP($W4981,日射量と図３!$E$6:$H$34,4,TRUE),VLOOKUP($W4981,日射量と図３!$E$6:$I$34,5,TRUE))))))</f>
        <v/>
      </c>
      <c r="AC4981" s="382" t="str">
        <f t="shared" si="941"/>
        <v/>
      </c>
      <c r="AD4981" s="382" t="str">
        <f t="shared" si="942"/>
        <v/>
      </c>
    </row>
    <row r="4982" spans="11:30" ht="13.5" customHeight="1">
      <c r="K4982" s="4">
        <f t="shared" si="934"/>
        <v>12</v>
      </c>
      <c r="L4982" s="34">
        <v>43459</v>
      </c>
      <c r="M4982" s="4">
        <v>208</v>
      </c>
      <c r="N4982" s="4">
        <v>11</v>
      </c>
      <c r="O4982" s="31">
        <v>0.41666666666666669</v>
      </c>
      <c r="P4982" s="35">
        <v>6.3599999999999994</v>
      </c>
      <c r="Q4982" s="36">
        <f t="shared" si="935"/>
        <v>12</v>
      </c>
      <c r="R4982" s="4">
        <f t="shared" si="936"/>
        <v>5.6400000000000006</v>
      </c>
      <c r="S4982" s="31">
        <f t="shared" si="939"/>
        <v>0.20944444444444443</v>
      </c>
      <c r="T4982" s="31">
        <f t="shared" si="940"/>
        <v>0.77601851851851855</v>
      </c>
      <c r="U4982" s="4">
        <f t="shared" si="938"/>
        <v>5.6400000000000006</v>
      </c>
      <c r="V4982" s="4" t="str">
        <f t="shared" si="945"/>
        <v/>
      </c>
      <c r="W4982" s="18" t="str">
        <f>IF(V4982="","",VLOOKUP(L4982,日射量と図３!$A$4:$C$368,3,TRUE)*238.85/100)</f>
        <v/>
      </c>
      <c r="X4982" s="4" t="str">
        <f t="shared" si="937"/>
        <v/>
      </c>
      <c r="Y4982" s="4" t="str">
        <f t="shared" si="943"/>
        <v/>
      </c>
      <c r="Z4982" s="4" t="str">
        <f t="shared" si="944"/>
        <v/>
      </c>
      <c r="AA4982" s="4" t="str">
        <f>IF($V4982="","",IF(Y4982&lt;36,0,IF(AND(36&lt;=Y4982,Y4982&lt;71),VLOOKUP($W4982,日射量と図３!$E$6:$F$34,2,TRUE),IF(AND(71&lt;=Y4982,Y4982&lt;107),VLOOKUP($W4982,日射量と図３!$E$6:$G$34,3,TRUE),IF(AND(107&lt;=Y4982,Y4982&lt;143),VLOOKUP($W4982,日射量と図３!$E$6:$H$34,4,TRUE),VLOOKUP($W4982,日射量と図３!$E$6:$I$34,5,TRUE))))))</f>
        <v/>
      </c>
      <c r="AB4982" s="4" t="str">
        <f>IF($V4982="","",IF(Z4982&lt;36,0,IF(AND(36&lt;=Z4982,Z4982&lt;71),VLOOKUP($W4982,日射量と図３!$E$6:$F$34,2,TRUE),IF(AND(71&lt;=Z4982,Z4982&lt;107),VLOOKUP($W4982,日射量と図３!$E$6:$G$34,3,TRUE),IF(AND(107&lt;=Z4982,Z4982&lt;143),VLOOKUP($W4982,日射量と図３!$E$6:$H$34,4,TRUE),VLOOKUP($W4982,日射量と図３!$E$6:$I$34,5,TRUE))))))</f>
        <v/>
      </c>
      <c r="AC4982" s="382" t="str">
        <f t="shared" si="941"/>
        <v/>
      </c>
      <c r="AD4982" s="382" t="str">
        <f t="shared" si="942"/>
        <v/>
      </c>
    </row>
    <row r="4983" spans="11:30" ht="13.5" customHeight="1">
      <c r="K4983" s="4">
        <f t="shared" si="934"/>
        <v>12</v>
      </c>
      <c r="L4983" s="34">
        <v>43459</v>
      </c>
      <c r="M4983" s="4">
        <v>208</v>
      </c>
      <c r="N4983" s="4">
        <v>12</v>
      </c>
      <c r="O4983" s="31">
        <v>0.45833333333333331</v>
      </c>
      <c r="P4983" s="35">
        <v>7.63</v>
      </c>
      <c r="Q4983" s="36">
        <f t="shared" si="935"/>
        <v>12</v>
      </c>
      <c r="R4983" s="4">
        <f t="shared" si="936"/>
        <v>4.37</v>
      </c>
      <c r="S4983" s="31">
        <f t="shared" si="939"/>
        <v>0.20944444444444443</v>
      </c>
      <c r="T4983" s="31">
        <f t="shared" si="940"/>
        <v>0.77601851851851855</v>
      </c>
      <c r="U4983" s="4">
        <f t="shared" si="938"/>
        <v>4.37</v>
      </c>
      <c r="V4983" s="4" t="str">
        <f t="shared" si="945"/>
        <v/>
      </c>
      <c r="W4983" s="18" t="str">
        <f>IF(V4983="","",VLOOKUP(L4983,日射量と図３!$A$4:$C$368,3,TRUE)*238.85/100)</f>
        <v/>
      </c>
      <c r="X4983" s="4" t="str">
        <f t="shared" si="937"/>
        <v/>
      </c>
      <c r="Y4983" s="4" t="str">
        <f t="shared" si="943"/>
        <v/>
      </c>
      <c r="Z4983" s="4" t="str">
        <f t="shared" si="944"/>
        <v/>
      </c>
      <c r="AA4983" s="4" t="str">
        <f>IF($V4983="","",IF(Y4983&lt;36,0,IF(AND(36&lt;=Y4983,Y4983&lt;71),VLOOKUP($W4983,日射量と図３!$E$6:$F$34,2,TRUE),IF(AND(71&lt;=Y4983,Y4983&lt;107),VLOOKUP($W4983,日射量と図３!$E$6:$G$34,3,TRUE),IF(AND(107&lt;=Y4983,Y4983&lt;143),VLOOKUP($W4983,日射量と図３!$E$6:$H$34,4,TRUE),VLOOKUP($W4983,日射量と図３!$E$6:$I$34,5,TRUE))))))</f>
        <v/>
      </c>
      <c r="AB4983" s="4" t="str">
        <f>IF($V4983="","",IF(Z4983&lt;36,0,IF(AND(36&lt;=Z4983,Z4983&lt;71),VLOOKUP($W4983,日射量と図３!$E$6:$F$34,2,TRUE),IF(AND(71&lt;=Z4983,Z4983&lt;107),VLOOKUP($W4983,日射量と図３!$E$6:$G$34,3,TRUE),IF(AND(107&lt;=Z4983,Z4983&lt;143),VLOOKUP($W4983,日射量と図３!$E$6:$H$34,4,TRUE),VLOOKUP($W4983,日射量と図３!$E$6:$I$34,5,TRUE))))))</f>
        <v/>
      </c>
      <c r="AC4983" s="382" t="str">
        <f t="shared" si="941"/>
        <v/>
      </c>
      <c r="AD4983" s="382" t="str">
        <f t="shared" si="942"/>
        <v/>
      </c>
    </row>
    <row r="4984" spans="11:30" ht="13.5" customHeight="1">
      <c r="K4984" s="4">
        <f t="shared" si="934"/>
        <v>12</v>
      </c>
      <c r="L4984" s="34">
        <v>43459</v>
      </c>
      <c r="M4984" s="4">
        <v>208</v>
      </c>
      <c r="N4984" s="4">
        <v>13</v>
      </c>
      <c r="O4984" s="31">
        <v>0.5</v>
      </c>
      <c r="P4984" s="35">
        <v>8.3800000000000008</v>
      </c>
      <c r="Q4984" s="36">
        <f t="shared" si="935"/>
        <v>12</v>
      </c>
      <c r="R4984" s="4">
        <f t="shared" si="936"/>
        <v>3.6199999999999992</v>
      </c>
      <c r="S4984" s="31">
        <f t="shared" si="939"/>
        <v>0.20944444444444443</v>
      </c>
      <c r="T4984" s="31">
        <f t="shared" si="940"/>
        <v>0.77601851851851855</v>
      </c>
      <c r="U4984" s="4">
        <f t="shared" si="938"/>
        <v>3.6199999999999992</v>
      </c>
      <c r="V4984" s="4" t="str">
        <f t="shared" si="945"/>
        <v/>
      </c>
      <c r="W4984" s="18" t="str">
        <f>IF(V4984="","",VLOOKUP(L4984,日射量と図３!$A$4:$C$368,3,TRUE)*238.85/100)</f>
        <v/>
      </c>
      <c r="X4984" s="4" t="str">
        <f t="shared" si="937"/>
        <v/>
      </c>
      <c r="Y4984" s="4" t="str">
        <f t="shared" si="943"/>
        <v/>
      </c>
      <c r="Z4984" s="4" t="str">
        <f t="shared" si="944"/>
        <v/>
      </c>
      <c r="AA4984" s="4" t="str">
        <f>IF($V4984="","",IF(Y4984&lt;36,0,IF(AND(36&lt;=Y4984,Y4984&lt;71),VLOOKUP($W4984,日射量と図３!$E$6:$F$34,2,TRUE),IF(AND(71&lt;=Y4984,Y4984&lt;107),VLOOKUP($W4984,日射量と図３!$E$6:$G$34,3,TRUE),IF(AND(107&lt;=Y4984,Y4984&lt;143),VLOOKUP($W4984,日射量と図３!$E$6:$H$34,4,TRUE),VLOOKUP($W4984,日射量と図３!$E$6:$I$34,5,TRUE))))))</f>
        <v/>
      </c>
      <c r="AB4984" s="4" t="str">
        <f>IF($V4984="","",IF(Z4984&lt;36,0,IF(AND(36&lt;=Z4984,Z4984&lt;71),VLOOKUP($W4984,日射量と図３!$E$6:$F$34,2,TRUE),IF(AND(71&lt;=Z4984,Z4984&lt;107),VLOOKUP($W4984,日射量と図３!$E$6:$G$34,3,TRUE),IF(AND(107&lt;=Z4984,Z4984&lt;143),VLOOKUP($W4984,日射量と図３!$E$6:$H$34,4,TRUE),VLOOKUP($W4984,日射量と図３!$E$6:$I$34,5,TRUE))))))</f>
        <v/>
      </c>
      <c r="AC4984" s="382" t="str">
        <f t="shared" si="941"/>
        <v/>
      </c>
      <c r="AD4984" s="382" t="str">
        <f t="shared" si="942"/>
        <v/>
      </c>
    </row>
    <row r="4985" spans="11:30" ht="13.5" customHeight="1">
      <c r="K4985" s="4">
        <f t="shared" si="934"/>
        <v>12</v>
      </c>
      <c r="L4985" s="34">
        <v>43459</v>
      </c>
      <c r="M4985" s="4">
        <v>208</v>
      </c>
      <c r="N4985" s="4">
        <v>14</v>
      </c>
      <c r="O4985" s="31">
        <v>0.54166666666666663</v>
      </c>
      <c r="P4985" s="35">
        <v>8.92</v>
      </c>
      <c r="Q4985" s="36">
        <f t="shared" si="935"/>
        <v>12</v>
      </c>
      <c r="R4985" s="4">
        <f t="shared" si="936"/>
        <v>3.08</v>
      </c>
      <c r="S4985" s="31">
        <f t="shared" si="939"/>
        <v>0.20944444444444443</v>
      </c>
      <c r="T4985" s="31">
        <f t="shared" si="940"/>
        <v>0.77601851851851855</v>
      </c>
      <c r="U4985" s="4">
        <f t="shared" si="938"/>
        <v>3.08</v>
      </c>
      <c r="V4985" s="4" t="str">
        <f t="shared" si="945"/>
        <v/>
      </c>
      <c r="W4985" s="18" t="str">
        <f>IF(V4985="","",VLOOKUP(L4985,日射量と図３!$A$4:$C$368,3,TRUE)*238.85/100)</f>
        <v/>
      </c>
      <c r="X4985" s="4" t="str">
        <f t="shared" si="937"/>
        <v/>
      </c>
      <c r="Y4985" s="4" t="str">
        <f t="shared" si="943"/>
        <v/>
      </c>
      <c r="Z4985" s="4" t="str">
        <f t="shared" si="944"/>
        <v/>
      </c>
      <c r="AA4985" s="4" t="str">
        <f>IF($V4985="","",IF(Y4985&lt;36,0,IF(AND(36&lt;=Y4985,Y4985&lt;71),VLOOKUP($W4985,日射量と図３!$E$6:$F$34,2,TRUE),IF(AND(71&lt;=Y4985,Y4985&lt;107),VLOOKUP($W4985,日射量と図３!$E$6:$G$34,3,TRUE),IF(AND(107&lt;=Y4985,Y4985&lt;143),VLOOKUP($W4985,日射量と図３!$E$6:$H$34,4,TRUE),VLOOKUP($W4985,日射量と図３!$E$6:$I$34,5,TRUE))))))</f>
        <v/>
      </c>
      <c r="AB4985" s="4" t="str">
        <f>IF($V4985="","",IF(Z4985&lt;36,0,IF(AND(36&lt;=Z4985,Z4985&lt;71),VLOOKUP($W4985,日射量と図３!$E$6:$F$34,2,TRUE),IF(AND(71&lt;=Z4985,Z4985&lt;107),VLOOKUP($W4985,日射量と図３!$E$6:$G$34,3,TRUE),IF(AND(107&lt;=Z4985,Z4985&lt;143),VLOOKUP($W4985,日射量と図３!$E$6:$H$34,4,TRUE),VLOOKUP($W4985,日射量と図３!$E$6:$I$34,5,TRUE))))))</f>
        <v/>
      </c>
      <c r="AC4985" s="382" t="str">
        <f t="shared" si="941"/>
        <v/>
      </c>
      <c r="AD4985" s="382" t="str">
        <f t="shared" si="942"/>
        <v/>
      </c>
    </row>
    <row r="4986" spans="11:30" ht="13.5" customHeight="1">
      <c r="K4986" s="4">
        <f t="shared" si="934"/>
        <v>12</v>
      </c>
      <c r="L4986" s="34">
        <v>43459</v>
      </c>
      <c r="M4986" s="4">
        <v>208</v>
      </c>
      <c r="N4986" s="4">
        <v>15</v>
      </c>
      <c r="O4986" s="31">
        <v>0.58333333333333337</v>
      </c>
      <c r="P4986" s="35">
        <v>8.9899999999999984</v>
      </c>
      <c r="Q4986" s="36">
        <f t="shared" si="935"/>
        <v>12</v>
      </c>
      <c r="R4986" s="4">
        <f t="shared" si="936"/>
        <v>3.0100000000000016</v>
      </c>
      <c r="S4986" s="31">
        <f t="shared" si="939"/>
        <v>0.20944444444444443</v>
      </c>
      <c r="T4986" s="31">
        <f t="shared" si="940"/>
        <v>0.77601851851851855</v>
      </c>
      <c r="U4986" s="4">
        <f t="shared" si="938"/>
        <v>3.0100000000000016</v>
      </c>
      <c r="V4986" s="4" t="str">
        <f t="shared" si="945"/>
        <v/>
      </c>
      <c r="W4986" s="18" t="str">
        <f>IF(V4986="","",VLOOKUP(L4986,日射量と図３!$A$4:$C$368,3,TRUE)*238.85/100)</f>
        <v/>
      </c>
      <c r="X4986" s="4" t="str">
        <f t="shared" si="937"/>
        <v/>
      </c>
      <c r="Y4986" s="4" t="str">
        <f t="shared" si="943"/>
        <v/>
      </c>
      <c r="Z4986" s="4" t="str">
        <f t="shared" si="944"/>
        <v/>
      </c>
      <c r="AA4986" s="4" t="str">
        <f>IF($V4986="","",IF(Y4986&lt;36,0,IF(AND(36&lt;=Y4986,Y4986&lt;71),VLOOKUP($W4986,日射量と図３!$E$6:$F$34,2,TRUE),IF(AND(71&lt;=Y4986,Y4986&lt;107),VLOOKUP($W4986,日射量と図３!$E$6:$G$34,3,TRUE),IF(AND(107&lt;=Y4986,Y4986&lt;143),VLOOKUP($W4986,日射量と図３!$E$6:$H$34,4,TRUE),VLOOKUP($W4986,日射量と図３!$E$6:$I$34,5,TRUE))))))</f>
        <v/>
      </c>
      <c r="AB4986" s="4" t="str">
        <f>IF($V4986="","",IF(Z4986&lt;36,0,IF(AND(36&lt;=Z4986,Z4986&lt;71),VLOOKUP($W4986,日射量と図３!$E$6:$F$34,2,TRUE),IF(AND(71&lt;=Z4986,Z4986&lt;107),VLOOKUP($W4986,日射量と図３!$E$6:$G$34,3,TRUE),IF(AND(107&lt;=Z4986,Z4986&lt;143),VLOOKUP($W4986,日射量と図３!$E$6:$H$34,4,TRUE),VLOOKUP($W4986,日射量と図３!$E$6:$I$34,5,TRUE))))))</f>
        <v/>
      </c>
      <c r="AC4986" s="382" t="str">
        <f t="shared" si="941"/>
        <v/>
      </c>
      <c r="AD4986" s="382" t="str">
        <f t="shared" si="942"/>
        <v/>
      </c>
    </row>
    <row r="4987" spans="11:30" ht="13.5" customHeight="1">
      <c r="K4987" s="4">
        <f t="shared" si="934"/>
        <v>12</v>
      </c>
      <c r="L4987" s="34">
        <v>43459</v>
      </c>
      <c r="M4987" s="4">
        <v>208</v>
      </c>
      <c r="N4987" s="4">
        <v>16</v>
      </c>
      <c r="O4987" s="31">
        <v>0.625</v>
      </c>
      <c r="P4987" s="35">
        <v>8.99</v>
      </c>
      <c r="Q4987" s="36">
        <f t="shared" si="935"/>
        <v>16</v>
      </c>
      <c r="R4987" s="4">
        <f t="shared" si="936"/>
        <v>7.01</v>
      </c>
      <c r="S4987" s="31">
        <f t="shared" si="939"/>
        <v>0.20944444444444443</v>
      </c>
      <c r="T4987" s="31">
        <f t="shared" si="940"/>
        <v>0.77601851851851855</v>
      </c>
      <c r="U4987" s="4">
        <f t="shared" si="938"/>
        <v>7.01</v>
      </c>
      <c r="V4987" s="4" t="str">
        <f t="shared" si="945"/>
        <v/>
      </c>
      <c r="W4987" s="18" t="str">
        <f>IF(V4987="","",VLOOKUP(L4987,日射量と図３!$A$4:$C$368,3,TRUE)*238.85/100)</f>
        <v/>
      </c>
      <c r="X4987" s="4" t="str">
        <f t="shared" si="937"/>
        <v/>
      </c>
      <c r="Y4987" s="4" t="str">
        <f t="shared" si="943"/>
        <v/>
      </c>
      <c r="Z4987" s="4" t="str">
        <f t="shared" si="944"/>
        <v/>
      </c>
      <c r="AA4987" s="4" t="str">
        <f>IF($V4987="","",IF(Y4987&lt;36,0,IF(AND(36&lt;=Y4987,Y4987&lt;71),VLOOKUP($W4987,日射量と図３!$E$6:$F$34,2,TRUE),IF(AND(71&lt;=Y4987,Y4987&lt;107),VLOOKUP($W4987,日射量と図３!$E$6:$G$34,3,TRUE),IF(AND(107&lt;=Y4987,Y4987&lt;143),VLOOKUP($W4987,日射量と図３!$E$6:$H$34,4,TRUE),VLOOKUP($W4987,日射量と図３!$E$6:$I$34,5,TRUE))))))</f>
        <v/>
      </c>
      <c r="AB4987" s="4" t="str">
        <f>IF($V4987="","",IF(Z4987&lt;36,0,IF(AND(36&lt;=Z4987,Z4987&lt;71),VLOOKUP($W4987,日射量と図３!$E$6:$F$34,2,TRUE),IF(AND(71&lt;=Z4987,Z4987&lt;107),VLOOKUP($W4987,日射量と図３!$E$6:$G$34,3,TRUE),IF(AND(107&lt;=Z4987,Z4987&lt;143),VLOOKUP($W4987,日射量と図３!$E$6:$H$34,4,TRUE),VLOOKUP($W4987,日射量と図３!$E$6:$I$34,5,TRUE))))))</f>
        <v/>
      </c>
      <c r="AC4987" s="382" t="str">
        <f t="shared" si="941"/>
        <v/>
      </c>
      <c r="AD4987" s="382" t="str">
        <f t="shared" si="942"/>
        <v/>
      </c>
    </row>
    <row r="4988" spans="11:30" ht="13.5" customHeight="1">
      <c r="K4988" s="4">
        <f t="shared" si="934"/>
        <v>12</v>
      </c>
      <c r="L4988" s="34">
        <v>43459</v>
      </c>
      <c r="M4988" s="4">
        <v>208</v>
      </c>
      <c r="N4988" s="4">
        <v>17</v>
      </c>
      <c r="O4988" s="31">
        <v>0.66666666666666663</v>
      </c>
      <c r="P4988" s="35">
        <v>8.0300000000000011</v>
      </c>
      <c r="Q4988" s="36">
        <f t="shared" si="935"/>
        <v>16</v>
      </c>
      <c r="R4988" s="4">
        <f t="shared" si="936"/>
        <v>7.9699999999999989</v>
      </c>
      <c r="S4988" s="31">
        <f t="shared" si="939"/>
        <v>0.20944444444444443</v>
      </c>
      <c r="T4988" s="31">
        <f t="shared" si="940"/>
        <v>0.77601851851851855</v>
      </c>
      <c r="U4988" s="4">
        <f t="shared" si="938"/>
        <v>7.9699999999999989</v>
      </c>
      <c r="V4988" s="4" t="str">
        <f t="shared" si="945"/>
        <v/>
      </c>
      <c r="W4988" s="18" t="str">
        <f>IF(V4988="","",VLOOKUP(L4988,日射量と図３!$A$4:$C$368,3,TRUE)*238.85/100)</f>
        <v/>
      </c>
      <c r="X4988" s="4" t="str">
        <f t="shared" si="937"/>
        <v/>
      </c>
      <c r="Y4988" s="4" t="str">
        <f t="shared" si="943"/>
        <v/>
      </c>
      <c r="Z4988" s="4" t="str">
        <f t="shared" si="944"/>
        <v/>
      </c>
      <c r="AA4988" s="4" t="str">
        <f>IF($V4988="","",IF(Y4988&lt;36,0,IF(AND(36&lt;=Y4988,Y4988&lt;71),VLOOKUP($W4988,日射量と図３!$E$6:$F$34,2,TRUE),IF(AND(71&lt;=Y4988,Y4988&lt;107),VLOOKUP($W4988,日射量と図３!$E$6:$G$34,3,TRUE),IF(AND(107&lt;=Y4988,Y4988&lt;143),VLOOKUP($W4988,日射量と図３!$E$6:$H$34,4,TRUE),VLOOKUP($W4988,日射量と図３!$E$6:$I$34,5,TRUE))))))</f>
        <v/>
      </c>
      <c r="AB4988" s="4" t="str">
        <f>IF($V4988="","",IF(Z4988&lt;36,0,IF(AND(36&lt;=Z4988,Z4988&lt;71),VLOOKUP($W4988,日射量と図３!$E$6:$F$34,2,TRUE),IF(AND(71&lt;=Z4988,Z4988&lt;107),VLOOKUP($W4988,日射量と図３!$E$6:$G$34,3,TRUE),IF(AND(107&lt;=Z4988,Z4988&lt;143),VLOOKUP($W4988,日射量と図３!$E$6:$H$34,4,TRUE),VLOOKUP($W4988,日射量と図３!$E$6:$I$34,5,TRUE))))))</f>
        <v/>
      </c>
      <c r="AC4988" s="382" t="str">
        <f t="shared" si="941"/>
        <v/>
      </c>
      <c r="AD4988" s="382" t="str">
        <f t="shared" si="942"/>
        <v/>
      </c>
    </row>
    <row r="4989" spans="11:30" ht="13.5" customHeight="1">
      <c r="K4989" s="4">
        <f t="shared" si="934"/>
        <v>12</v>
      </c>
      <c r="L4989" s="34">
        <v>43459</v>
      </c>
      <c r="M4989" s="4">
        <v>208</v>
      </c>
      <c r="N4989" s="4">
        <v>18</v>
      </c>
      <c r="O4989" s="31">
        <v>0.70833333333333337</v>
      </c>
      <c r="P4989" s="35">
        <v>7.1300000000000008</v>
      </c>
      <c r="Q4989" s="36">
        <f t="shared" si="935"/>
        <v>16</v>
      </c>
      <c r="R4989" s="4">
        <f t="shared" si="936"/>
        <v>8.8699999999999992</v>
      </c>
      <c r="S4989" s="31">
        <f t="shared" si="939"/>
        <v>0.20944444444444443</v>
      </c>
      <c r="T4989" s="31">
        <f t="shared" si="940"/>
        <v>0.77601851851851855</v>
      </c>
      <c r="U4989" s="4">
        <f t="shared" si="938"/>
        <v>8.8699999999999992</v>
      </c>
      <c r="V4989" s="4" t="str">
        <f t="shared" si="945"/>
        <v/>
      </c>
      <c r="W4989" s="18" t="str">
        <f>IF(V4989="","",VLOOKUP(L4989,日射量と図３!$A$4:$C$368,3,TRUE)*238.85/100)</f>
        <v/>
      </c>
      <c r="X4989" s="4" t="str">
        <f t="shared" si="937"/>
        <v/>
      </c>
      <c r="Y4989" s="4" t="str">
        <f t="shared" si="943"/>
        <v/>
      </c>
      <c r="Z4989" s="4" t="str">
        <f t="shared" si="944"/>
        <v/>
      </c>
      <c r="AA4989" s="4" t="str">
        <f>IF($V4989="","",IF(Y4989&lt;36,0,IF(AND(36&lt;=Y4989,Y4989&lt;71),VLOOKUP($W4989,日射量と図３!$E$6:$F$34,2,TRUE),IF(AND(71&lt;=Y4989,Y4989&lt;107),VLOOKUP($W4989,日射量と図３!$E$6:$G$34,3,TRUE),IF(AND(107&lt;=Y4989,Y4989&lt;143),VLOOKUP($W4989,日射量と図３!$E$6:$H$34,4,TRUE),VLOOKUP($W4989,日射量と図３!$E$6:$I$34,5,TRUE))))))</f>
        <v/>
      </c>
      <c r="AB4989" s="4" t="str">
        <f>IF($V4989="","",IF(Z4989&lt;36,0,IF(AND(36&lt;=Z4989,Z4989&lt;71),VLOOKUP($W4989,日射量と図３!$E$6:$F$34,2,TRUE),IF(AND(71&lt;=Z4989,Z4989&lt;107),VLOOKUP($W4989,日射量と図３!$E$6:$G$34,3,TRUE),IF(AND(107&lt;=Z4989,Z4989&lt;143),VLOOKUP($W4989,日射量と図３!$E$6:$H$34,4,TRUE),VLOOKUP($W4989,日射量と図３!$E$6:$I$34,5,TRUE))))))</f>
        <v/>
      </c>
      <c r="AC4989" s="382" t="str">
        <f t="shared" si="941"/>
        <v/>
      </c>
      <c r="AD4989" s="382" t="str">
        <f t="shared" si="942"/>
        <v/>
      </c>
    </row>
    <row r="4990" spans="11:30" ht="13.5" customHeight="1">
      <c r="K4990" s="4">
        <f t="shared" si="934"/>
        <v>12</v>
      </c>
      <c r="L4990" s="34">
        <v>43459</v>
      </c>
      <c r="M4990" s="4">
        <v>208</v>
      </c>
      <c r="N4990" s="4">
        <v>19</v>
      </c>
      <c r="O4990" s="31">
        <v>0.75</v>
      </c>
      <c r="P4990" s="35">
        <v>6.3599999999999994</v>
      </c>
      <c r="Q4990" s="36">
        <f t="shared" si="935"/>
        <v>16</v>
      </c>
      <c r="R4990" s="4">
        <f t="shared" si="936"/>
        <v>9.64</v>
      </c>
      <c r="S4990" s="31">
        <f t="shared" si="939"/>
        <v>0.20944444444444443</v>
      </c>
      <c r="T4990" s="31">
        <f t="shared" si="940"/>
        <v>0.77601851851851855</v>
      </c>
      <c r="U4990" s="4">
        <f t="shared" si="938"/>
        <v>9.64</v>
      </c>
      <c r="V4990" s="4" t="str">
        <f t="shared" si="945"/>
        <v/>
      </c>
      <c r="W4990" s="18" t="str">
        <f>IF(V4990="","",VLOOKUP(L4990,日射量と図３!$A$4:$C$368,3,TRUE)*238.85/100)</f>
        <v/>
      </c>
      <c r="X4990" s="4" t="str">
        <f t="shared" si="937"/>
        <v/>
      </c>
      <c r="Y4990" s="4" t="str">
        <f t="shared" si="943"/>
        <v/>
      </c>
      <c r="Z4990" s="4" t="str">
        <f t="shared" si="944"/>
        <v/>
      </c>
      <c r="AA4990" s="4" t="str">
        <f>IF($V4990="","",IF(Y4990&lt;36,0,IF(AND(36&lt;=Y4990,Y4990&lt;71),VLOOKUP($W4990,日射量と図３!$E$6:$F$34,2,TRUE),IF(AND(71&lt;=Y4990,Y4990&lt;107),VLOOKUP($W4990,日射量と図３!$E$6:$G$34,3,TRUE),IF(AND(107&lt;=Y4990,Y4990&lt;143),VLOOKUP($W4990,日射量と図３!$E$6:$H$34,4,TRUE),VLOOKUP($W4990,日射量と図３!$E$6:$I$34,5,TRUE))))))</f>
        <v/>
      </c>
      <c r="AB4990" s="4" t="str">
        <f>IF($V4990="","",IF(Z4990&lt;36,0,IF(AND(36&lt;=Z4990,Z4990&lt;71),VLOOKUP($W4990,日射量と図３!$E$6:$F$34,2,TRUE),IF(AND(71&lt;=Z4990,Z4990&lt;107),VLOOKUP($W4990,日射量と図３!$E$6:$G$34,3,TRUE),IF(AND(107&lt;=Z4990,Z4990&lt;143),VLOOKUP($W4990,日射量と図３!$E$6:$H$34,4,TRUE),VLOOKUP($W4990,日射量と図３!$E$6:$I$34,5,TRUE))))))</f>
        <v/>
      </c>
      <c r="AC4990" s="382" t="str">
        <f t="shared" si="941"/>
        <v/>
      </c>
      <c r="AD4990" s="382" t="str">
        <f t="shared" si="942"/>
        <v/>
      </c>
    </row>
    <row r="4991" spans="11:30" ht="13.5" customHeight="1">
      <c r="K4991" s="4">
        <f t="shared" si="934"/>
        <v>12</v>
      </c>
      <c r="L4991" s="34">
        <v>43459</v>
      </c>
      <c r="M4991" s="4">
        <v>208</v>
      </c>
      <c r="N4991" s="4">
        <v>20</v>
      </c>
      <c r="O4991" s="31">
        <v>0.79166666666666663</v>
      </c>
      <c r="P4991" s="35">
        <v>5.9599999999999991</v>
      </c>
      <c r="Q4991" s="36">
        <f t="shared" si="935"/>
        <v>16</v>
      </c>
      <c r="R4991" s="4">
        <f t="shared" si="936"/>
        <v>10.040000000000001</v>
      </c>
      <c r="S4991" s="31">
        <f t="shared" si="939"/>
        <v>0.20944444444444443</v>
      </c>
      <c r="T4991" s="31">
        <f t="shared" si="940"/>
        <v>0.77601851851851855</v>
      </c>
      <c r="U4991" s="4">
        <f t="shared" si="938"/>
        <v>0</v>
      </c>
      <c r="V4991" s="4" t="str">
        <f t="shared" si="945"/>
        <v/>
      </c>
      <c r="W4991" s="18" t="str">
        <f>IF(V4991="","",VLOOKUP(L4991,日射量と図３!$A$4:$C$368,3,TRUE)*238.85/100)</f>
        <v/>
      </c>
      <c r="X4991" s="4" t="str">
        <f t="shared" si="937"/>
        <v/>
      </c>
      <c r="Y4991" s="4" t="str">
        <f t="shared" si="943"/>
        <v/>
      </c>
      <c r="Z4991" s="4" t="str">
        <f t="shared" si="944"/>
        <v/>
      </c>
      <c r="AA4991" s="4" t="str">
        <f>IF($V4991="","",IF(Y4991&lt;36,0,IF(AND(36&lt;=Y4991,Y4991&lt;71),VLOOKUP($W4991,日射量と図３!$E$6:$F$34,2,TRUE),IF(AND(71&lt;=Y4991,Y4991&lt;107),VLOOKUP($W4991,日射量と図３!$E$6:$G$34,3,TRUE),IF(AND(107&lt;=Y4991,Y4991&lt;143),VLOOKUP($W4991,日射量と図３!$E$6:$H$34,4,TRUE),VLOOKUP($W4991,日射量と図３!$E$6:$I$34,5,TRUE))))))</f>
        <v/>
      </c>
      <c r="AB4991" s="4" t="str">
        <f>IF($V4991="","",IF(Z4991&lt;36,0,IF(AND(36&lt;=Z4991,Z4991&lt;71),VLOOKUP($W4991,日射量と図３!$E$6:$F$34,2,TRUE),IF(AND(71&lt;=Z4991,Z4991&lt;107),VLOOKUP($W4991,日射量と図３!$E$6:$G$34,3,TRUE),IF(AND(107&lt;=Z4991,Z4991&lt;143),VLOOKUP($W4991,日射量と図３!$E$6:$H$34,4,TRUE),VLOOKUP($W4991,日射量と図３!$E$6:$I$34,5,TRUE))))))</f>
        <v/>
      </c>
      <c r="AC4991" s="382" t="str">
        <f t="shared" si="941"/>
        <v/>
      </c>
      <c r="AD4991" s="382" t="str">
        <f t="shared" si="942"/>
        <v/>
      </c>
    </row>
    <row r="4992" spans="11:30" ht="13.5" customHeight="1">
      <c r="K4992" s="4">
        <f t="shared" si="934"/>
        <v>12</v>
      </c>
      <c r="L4992" s="34">
        <v>43459</v>
      </c>
      <c r="M4992" s="4">
        <v>208</v>
      </c>
      <c r="N4992" s="4">
        <v>21</v>
      </c>
      <c r="O4992" s="31">
        <v>0.83333333333333337</v>
      </c>
      <c r="P4992" s="35">
        <v>5.61</v>
      </c>
      <c r="Q4992" s="36">
        <f t="shared" si="935"/>
        <v>16</v>
      </c>
      <c r="R4992" s="4">
        <f t="shared" si="936"/>
        <v>10.39</v>
      </c>
      <c r="S4992" s="31">
        <f t="shared" si="939"/>
        <v>0.20944444444444443</v>
      </c>
      <c r="T4992" s="31">
        <f t="shared" si="940"/>
        <v>0.77601851851851855</v>
      </c>
      <c r="U4992" s="4">
        <f t="shared" si="938"/>
        <v>0</v>
      </c>
      <c r="V4992" s="4" t="str">
        <f t="shared" si="945"/>
        <v/>
      </c>
      <c r="W4992" s="18" t="str">
        <f>IF(V4992="","",VLOOKUP(L4992,日射量と図３!$A$4:$C$368,3,TRUE)*238.85/100)</f>
        <v/>
      </c>
      <c r="X4992" s="4" t="str">
        <f t="shared" si="937"/>
        <v/>
      </c>
      <c r="Y4992" s="4" t="str">
        <f t="shared" si="943"/>
        <v/>
      </c>
      <c r="Z4992" s="4" t="str">
        <f t="shared" si="944"/>
        <v/>
      </c>
      <c r="AA4992" s="4" t="str">
        <f>IF($V4992="","",IF(Y4992&lt;36,0,IF(AND(36&lt;=Y4992,Y4992&lt;71),VLOOKUP($W4992,日射量と図３!$E$6:$F$34,2,TRUE),IF(AND(71&lt;=Y4992,Y4992&lt;107),VLOOKUP($W4992,日射量と図３!$E$6:$G$34,3,TRUE),IF(AND(107&lt;=Y4992,Y4992&lt;143),VLOOKUP($W4992,日射量と図３!$E$6:$H$34,4,TRUE),VLOOKUP($W4992,日射量と図３!$E$6:$I$34,5,TRUE))))))</f>
        <v/>
      </c>
      <c r="AB4992" s="4" t="str">
        <f>IF($V4992="","",IF(Z4992&lt;36,0,IF(AND(36&lt;=Z4992,Z4992&lt;71),VLOOKUP($W4992,日射量と図３!$E$6:$F$34,2,TRUE),IF(AND(71&lt;=Z4992,Z4992&lt;107),VLOOKUP($W4992,日射量と図３!$E$6:$G$34,3,TRUE),IF(AND(107&lt;=Z4992,Z4992&lt;143),VLOOKUP($W4992,日射量と図３!$E$6:$H$34,4,TRUE),VLOOKUP($W4992,日射量と図３!$E$6:$I$34,5,TRUE))))))</f>
        <v/>
      </c>
      <c r="AC4992" s="382" t="str">
        <f t="shared" si="941"/>
        <v/>
      </c>
      <c r="AD4992" s="382" t="str">
        <f t="shared" si="942"/>
        <v/>
      </c>
    </row>
    <row r="4993" spans="11:30" ht="13.5" customHeight="1">
      <c r="K4993" s="4">
        <f t="shared" si="934"/>
        <v>12</v>
      </c>
      <c r="L4993" s="34">
        <v>43459</v>
      </c>
      <c r="M4993" s="4">
        <v>208</v>
      </c>
      <c r="N4993" s="4">
        <v>22</v>
      </c>
      <c r="O4993" s="31">
        <v>0.875</v>
      </c>
      <c r="P4993" s="35">
        <v>5.4</v>
      </c>
      <c r="Q4993" s="36">
        <f t="shared" si="935"/>
        <v>16</v>
      </c>
      <c r="R4993" s="4">
        <f t="shared" si="936"/>
        <v>10.6</v>
      </c>
      <c r="S4993" s="31">
        <f t="shared" si="939"/>
        <v>0.20944444444444443</v>
      </c>
      <c r="T4993" s="31">
        <f t="shared" si="940"/>
        <v>0.77601851851851855</v>
      </c>
      <c r="U4993" s="4">
        <f t="shared" si="938"/>
        <v>0</v>
      </c>
      <c r="V4993" s="4" t="str">
        <f t="shared" si="945"/>
        <v/>
      </c>
      <c r="W4993" s="18" t="str">
        <f>IF(V4993="","",VLOOKUP(L4993,日射量と図３!$A$4:$C$368,3,TRUE)*238.85/100)</f>
        <v/>
      </c>
      <c r="X4993" s="4" t="str">
        <f t="shared" si="937"/>
        <v/>
      </c>
      <c r="Y4993" s="4" t="str">
        <f t="shared" si="943"/>
        <v/>
      </c>
      <c r="Z4993" s="4" t="str">
        <f t="shared" si="944"/>
        <v/>
      </c>
      <c r="AA4993" s="4" t="str">
        <f>IF($V4993="","",IF(Y4993&lt;36,0,IF(AND(36&lt;=Y4993,Y4993&lt;71),VLOOKUP($W4993,日射量と図３!$E$6:$F$34,2,TRUE),IF(AND(71&lt;=Y4993,Y4993&lt;107),VLOOKUP($W4993,日射量と図３!$E$6:$G$34,3,TRUE),IF(AND(107&lt;=Y4993,Y4993&lt;143),VLOOKUP($W4993,日射量と図３!$E$6:$H$34,4,TRUE),VLOOKUP($W4993,日射量と図３!$E$6:$I$34,5,TRUE))))))</f>
        <v/>
      </c>
      <c r="AB4993" s="4" t="str">
        <f>IF($V4993="","",IF(Z4993&lt;36,0,IF(AND(36&lt;=Z4993,Z4993&lt;71),VLOOKUP($W4993,日射量と図３!$E$6:$F$34,2,TRUE),IF(AND(71&lt;=Z4993,Z4993&lt;107),VLOOKUP($W4993,日射量と図３!$E$6:$G$34,3,TRUE),IF(AND(107&lt;=Z4993,Z4993&lt;143),VLOOKUP($W4993,日射量と図３!$E$6:$H$34,4,TRUE),VLOOKUP($W4993,日射量と図３!$E$6:$I$34,5,TRUE))))))</f>
        <v/>
      </c>
      <c r="AC4993" s="382" t="str">
        <f t="shared" si="941"/>
        <v/>
      </c>
      <c r="AD4993" s="382" t="str">
        <f t="shared" si="942"/>
        <v/>
      </c>
    </row>
    <row r="4994" spans="11:30" ht="13.5" customHeight="1">
      <c r="K4994" s="4">
        <f t="shared" si="934"/>
        <v>12</v>
      </c>
      <c r="L4994" s="34">
        <v>43459</v>
      </c>
      <c r="M4994" s="4">
        <v>208</v>
      </c>
      <c r="N4994" s="4">
        <v>23</v>
      </c>
      <c r="O4994" s="31">
        <v>0.91666666666666663</v>
      </c>
      <c r="P4994" s="35">
        <v>4.99</v>
      </c>
      <c r="Q4994" s="36">
        <f t="shared" si="935"/>
        <v>13</v>
      </c>
      <c r="R4994" s="4">
        <f t="shared" si="936"/>
        <v>8.01</v>
      </c>
      <c r="S4994" s="31">
        <f t="shared" si="939"/>
        <v>0.20944444444444443</v>
      </c>
      <c r="T4994" s="31">
        <f t="shared" si="940"/>
        <v>0.77601851851851855</v>
      </c>
      <c r="U4994" s="4">
        <f t="shared" si="938"/>
        <v>0</v>
      </c>
      <c r="V4994" s="4" t="str">
        <f t="shared" si="945"/>
        <v/>
      </c>
      <c r="W4994" s="18" t="str">
        <f>IF(V4994="","",VLOOKUP(L4994,日射量と図３!$A$4:$C$368,3,TRUE)*238.85/100)</f>
        <v/>
      </c>
      <c r="X4994" s="4" t="str">
        <f t="shared" si="937"/>
        <v/>
      </c>
      <c r="Y4994" s="4" t="str">
        <f t="shared" si="943"/>
        <v/>
      </c>
      <c r="Z4994" s="4" t="str">
        <f t="shared" si="944"/>
        <v/>
      </c>
      <c r="AA4994" s="4" t="str">
        <f>IF($V4994="","",IF(Y4994&lt;36,0,IF(AND(36&lt;=Y4994,Y4994&lt;71),VLOOKUP($W4994,日射量と図３!$E$6:$F$34,2,TRUE),IF(AND(71&lt;=Y4994,Y4994&lt;107),VLOOKUP($W4994,日射量と図３!$E$6:$G$34,3,TRUE),IF(AND(107&lt;=Y4994,Y4994&lt;143),VLOOKUP($W4994,日射量と図３!$E$6:$H$34,4,TRUE),VLOOKUP($W4994,日射量と図３!$E$6:$I$34,5,TRUE))))))</f>
        <v/>
      </c>
      <c r="AB4994" s="4" t="str">
        <f>IF($V4994="","",IF(Z4994&lt;36,0,IF(AND(36&lt;=Z4994,Z4994&lt;71),VLOOKUP($W4994,日射量と図３!$E$6:$F$34,2,TRUE),IF(AND(71&lt;=Z4994,Z4994&lt;107),VLOOKUP($W4994,日射量と図３!$E$6:$G$34,3,TRUE),IF(AND(107&lt;=Z4994,Z4994&lt;143),VLOOKUP($W4994,日射量と図３!$E$6:$H$34,4,TRUE),VLOOKUP($W4994,日射量と図３!$E$6:$I$34,5,TRUE))))))</f>
        <v/>
      </c>
      <c r="AC4994" s="382" t="str">
        <f t="shared" si="941"/>
        <v/>
      </c>
      <c r="AD4994" s="382" t="str">
        <f t="shared" si="942"/>
        <v/>
      </c>
    </row>
    <row r="4995" spans="11:30" ht="13.5" customHeight="1">
      <c r="K4995" s="4">
        <f t="shared" si="934"/>
        <v>12</v>
      </c>
      <c r="L4995" s="34">
        <v>43459</v>
      </c>
      <c r="M4995" s="4">
        <v>208</v>
      </c>
      <c r="N4995" s="4">
        <v>24</v>
      </c>
      <c r="O4995" s="31">
        <v>0.95833333333333337</v>
      </c>
      <c r="P4995" s="35">
        <v>4.7799999999999994</v>
      </c>
      <c r="Q4995" s="36">
        <f t="shared" si="935"/>
        <v>13</v>
      </c>
      <c r="R4995" s="4">
        <f t="shared" si="936"/>
        <v>8.2200000000000006</v>
      </c>
      <c r="S4995" s="31">
        <f t="shared" si="939"/>
        <v>0.20944444444444443</v>
      </c>
      <c r="T4995" s="31">
        <f t="shared" si="940"/>
        <v>0.77601851851851855</v>
      </c>
      <c r="U4995" s="4">
        <f t="shared" si="938"/>
        <v>0</v>
      </c>
      <c r="V4995" s="4" t="str">
        <f t="shared" si="945"/>
        <v/>
      </c>
      <c r="W4995" s="18" t="str">
        <f>IF(V4995="","",VLOOKUP(L4995,日射量と図３!$A$4:$C$368,3,TRUE)*238.85/100)</f>
        <v/>
      </c>
      <c r="X4995" s="4" t="str">
        <f t="shared" si="937"/>
        <v/>
      </c>
      <c r="Y4995" s="4" t="str">
        <f t="shared" si="943"/>
        <v/>
      </c>
      <c r="Z4995" s="4" t="str">
        <f t="shared" si="944"/>
        <v/>
      </c>
      <c r="AA4995" s="4" t="str">
        <f>IF($V4995="","",IF(Y4995&lt;36,0,IF(AND(36&lt;=Y4995,Y4995&lt;71),VLOOKUP($W4995,日射量と図３!$E$6:$F$34,2,TRUE),IF(AND(71&lt;=Y4995,Y4995&lt;107),VLOOKUP($W4995,日射量と図３!$E$6:$G$34,3,TRUE),IF(AND(107&lt;=Y4995,Y4995&lt;143),VLOOKUP($W4995,日射量と図３!$E$6:$H$34,4,TRUE),VLOOKUP($W4995,日射量と図３!$E$6:$I$34,5,TRUE))))))</f>
        <v/>
      </c>
      <c r="AB4995" s="4" t="str">
        <f>IF($V4995="","",IF(Z4995&lt;36,0,IF(AND(36&lt;=Z4995,Z4995&lt;71),VLOOKUP($W4995,日射量と図３!$E$6:$F$34,2,TRUE),IF(AND(71&lt;=Z4995,Z4995&lt;107),VLOOKUP($W4995,日射量と図３!$E$6:$G$34,3,TRUE),IF(AND(107&lt;=Z4995,Z4995&lt;143),VLOOKUP($W4995,日射量と図３!$E$6:$H$34,4,TRUE),VLOOKUP($W4995,日射量と図３!$E$6:$I$34,5,TRUE))))))</f>
        <v/>
      </c>
      <c r="AC4995" s="382" t="str">
        <f t="shared" si="941"/>
        <v/>
      </c>
      <c r="AD4995" s="382" t="str">
        <f t="shared" si="942"/>
        <v/>
      </c>
    </row>
    <row r="4996" spans="11:30" ht="13.5" customHeight="1">
      <c r="K4996" s="4">
        <f t="shared" si="934"/>
        <v>12</v>
      </c>
      <c r="L4996" s="34">
        <v>43460</v>
      </c>
      <c r="M4996" s="4">
        <v>209</v>
      </c>
      <c r="N4996" s="4">
        <v>1</v>
      </c>
      <c r="O4996" s="31">
        <v>0</v>
      </c>
      <c r="P4996" s="35">
        <v>4.43</v>
      </c>
      <c r="Q4996" s="36">
        <f t="shared" si="935"/>
        <v>13</v>
      </c>
      <c r="R4996" s="4">
        <f t="shared" si="936"/>
        <v>8.57</v>
      </c>
      <c r="S4996" s="31">
        <f t="shared" si="939"/>
        <v>0.20944444444444443</v>
      </c>
      <c r="T4996" s="31">
        <f t="shared" si="940"/>
        <v>0.77601851851851855</v>
      </c>
      <c r="U4996" s="4">
        <f t="shared" si="938"/>
        <v>0</v>
      </c>
      <c r="V4996" s="4">
        <f t="shared" si="945"/>
        <v>90.550000000000011</v>
      </c>
      <c r="W4996" s="18">
        <f>IF(V4996="","",VLOOKUP(L4996,日射量と図３!$A$4:$C$368,3,TRUE)*238.85/100)</f>
        <v>19.108000000000001</v>
      </c>
      <c r="X4996" s="4">
        <f t="shared" si="937"/>
        <v>14</v>
      </c>
      <c r="Y4996" s="4">
        <f t="shared" si="943"/>
        <v>40.436072678571428</v>
      </c>
      <c r="Z4996" s="4">
        <f t="shared" si="944"/>
        <v>45.582481928571426</v>
      </c>
      <c r="AA4996" s="4">
        <f>IF($V4996="","",IF(Y4996&lt;36,0,IF(AND(36&lt;=Y4996,Y4996&lt;71),VLOOKUP($W4996,日射量と図３!$E$6:$F$34,2,TRUE),IF(AND(71&lt;=Y4996,Y4996&lt;107),VLOOKUP($W4996,日射量と図３!$E$6:$G$34,3,TRUE),IF(AND(107&lt;=Y4996,Y4996&lt;143),VLOOKUP($W4996,日射量と図３!$E$6:$H$34,4,TRUE),VLOOKUP($W4996,日射量と図３!$E$6:$I$34,5,TRUE))))))</f>
        <v>34</v>
      </c>
      <c r="AB4996" s="4">
        <f>IF($V4996="","",IF(Z4996&lt;36,0,IF(AND(36&lt;=Z4996,Z4996&lt;71),VLOOKUP($W4996,日射量と図３!$E$6:$F$34,2,TRUE),IF(AND(71&lt;=Z4996,Z4996&lt;107),VLOOKUP($W4996,日射量と図３!$E$6:$G$34,3,TRUE),IF(AND(107&lt;=Z4996,Z4996&lt;143),VLOOKUP($W4996,日射量と図３!$E$6:$H$34,4,TRUE),VLOOKUP($W4996,日射量と図３!$E$6:$I$34,5,TRUE))))))</f>
        <v>34</v>
      </c>
      <c r="AC4996" s="382">
        <f t="shared" si="941"/>
        <v>1.4235120000000001</v>
      </c>
      <c r="AD4996" s="382">
        <f t="shared" si="942"/>
        <v>1.4235120000000001</v>
      </c>
    </row>
    <row r="4997" spans="11:30" ht="13.5" customHeight="1">
      <c r="K4997" s="4">
        <f t="shared" ref="K4997:K5060" si="946">MONTH(L4997)</f>
        <v>12</v>
      </c>
      <c r="L4997" s="34">
        <v>43460</v>
      </c>
      <c r="M4997" s="4">
        <v>209</v>
      </c>
      <c r="N4997" s="4">
        <v>2</v>
      </c>
      <c r="O4997" s="31">
        <v>4.1666666666666664E-2</v>
      </c>
      <c r="P4997" s="35">
        <v>4.0699999999999994</v>
      </c>
      <c r="Q4997" s="36">
        <f t="shared" ref="Q4997:Q5060" si="947">IF(O4997&lt;$B$15,$D$14,IF(O4997&lt;$B$16,$D$15,IF(O4997&lt;$B$17,$D$16,IF(O4997&lt;$B$18,$D$17,IF(O4997&lt;$B$19,$D$18,$D$19)))))</f>
        <v>13</v>
      </c>
      <c r="R4997" s="4">
        <f t="shared" ref="R4997:R5060" si="948">IF(Q4997-P4997&gt;0,Q4997-P4997,0)</f>
        <v>8.93</v>
      </c>
      <c r="S4997" s="31">
        <f t="shared" si="939"/>
        <v>0.20944444444444443</v>
      </c>
      <c r="T4997" s="31">
        <f t="shared" si="940"/>
        <v>0.77601851851851855</v>
      </c>
      <c r="U4997" s="4">
        <f t="shared" si="938"/>
        <v>0</v>
      </c>
      <c r="V4997" s="4" t="str">
        <f t="shared" si="945"/>
        <v/>
      </c>
      <c r="W4997" s="18" t="str">
        <f>IF(V4997="","",VLOOKUP(L4997,日射量と図３!$A$4:$C$368,3,TRUE)*238.85/100)</f>
        <v/>
      </c>
      <c r="X4997" s="4" t="str">
        <f t="shared" ref="X4997:X5060" si="949">IF(V4997="","",VLOOKUP(K4997,$AF$38:$AJ$49,5,TRUE))</f>
        <v/>
      </c>
      <c r="Y4997" s="4" t="str">
        <f t="shared" si="943"/>
        <v/>
      </c>
      <c r="Z4997" s="4" t="str">
        <f t="shared" si="944"/>
        <v/>
      </c>
      <c r="AA4997" s="4" t="str">
        <f>IF($V4997="","",IF(Y4997&lt;36,0,IF(AND(36&lt;=Y4997,Y4997&lt;71),VLOOKUP($W4997,日射量と図３!$E$6:$F$34,2,TRUE),IF(AND(71&lt;=Y4997,Y4997&lt;107),VLOOKUP($W4997,日射量と図３!$E$6:$G$34,3,TRUE),IF(AND(107&lt;=Y4997,Y4997&lt;143),VLOOKUP($W4997,日射量と図３!$E$6:$H$34,4,TRUE),VLOOKUP($W4997,日射量と図３!$E$6:$I$34,5,TRUE))))))</f>
        <v/>
      </c>
      <c r="AB4997" s="4" t="str">
        <f>IF($V4997="","",IF(Z4997&lt;36,0,IF(AND(36&lt;=Z4997,Z4997&lt;71),VLOOKUP($W4997,日射量と図３!$E$6:$F$34,2,TRUE),IF(AND(71&lt;=Z4997,Z4997&lt;107),VLOOKUP($W4997,日射量と図３!$E$6:$G$34,3,TRUE),IF(AND(107&lt;=Z4997,Z4997&lt;143),VLOOKUP($W4997,日射量と図３!$E$6:$H$34,4,TRUE),VLOOKUP($W4997,日射量と図３!$E$6:$I$34,5,TRUE))))))</f>
        <v/>
      </c>
      <c r="AC4997" s="382" t="str">
        <f t="shared" si="941"/>
        <v/>
      </c>
      <c r="AD4997" s="382" t="str">
        <f t="shared" si="942"/>
        <v/>
      </c>
    </row>
    <row r="4998" spans="11:30" ht="13.5" customHeight="1">
      <c r="K4998" s="4">
        <f t="shared" si="946"/>
        <v>12</v>
      </c>
      <c r="L4998" s="34">
        <v>43460</v>
      </c>
      <c r="M4998" s="4">
        <v>209</v>
      </c>
      <c r="N4998" s="4">
        <v>3</v>
      </c>
      <c r="O4998" s="31">
        <v>8.3333333333333329E-2</v>
      </c>
      <c r="P4998" s="35">
        <v>3.9199999999999995</v>
      </c>
      <c r="Q4998" s="36">
        <f t="shared" si="947"/>
        <v>13</v>
      </c>
      <c r="R4998" s="4">
        <f t="shared" si="948"/>
        <v>9.08</v>
      </c>
      <c r="S4998" s="31">
        <f t="shared" si="939"/>
        <v>0.20944444444444443</v>
      </c>
      <c r="T4998" s="31">
        <f t="shared" si="940"/>
        <v>0.77601851851851855</v>
      </c>
      <c r="U4998" s="4">
        <f t="shared" si="938"/>
        <v>0</v>
      </c>
      <c r="V4998" s="4" t="str">
        <f t="shared" si="945"/>
        <v/>
      </c>
      <c r="W4998" s="18" t="str">
        <f>IF(V4998="","",VLOOKUP(L4998,日射量と図３!$A$4:$C$368,3,TRUE)*238.85/100)</f>
        <v/>
      </c>
      <c r="X4998" s="4" t="str">
        <f t="shared" si="949"/>
        <v/>
      </c>
      <c r="Y4998" s="4" t="str">
        <f t="shared" si="943"/>
        <v/>
      </c>
      <c r="Z4998" s="4" t="str">
        <f t="shared" si="944"/>
        <v/>
      </c>
      <c r="AA4998" s="4" t="str">
        <f>IF($V4998="","",IF(Y4998&lt;36,0,IF(AND(36&lt;=Y4998,Y4998&lt;71),VLOOKUP($W4998,日射量と図３!$E$6:$F$34,2,TRUE),IF(AND(71&lt;=Y4998,Y4998&lt;107),VLOOKUP($W4998,日射量と図３!$E$6:$G$34,3,TRUE),IF(AND(107&lt;=Y4998,Y4998&lt;143),VLOOKUP($W4998,日射量と図３!$E$6:$H$34,4,TRUE),VLOOKUP($W4998,日射量と図３!$E$6:$I$34,5,TRUE))))))</f>
        <v/>
      </c>
      <c r="AB4998" s="4" t="str">
        <f>IF($V4998="","",IF(Z4998&lt;36,0,IF(AND(36&lt;=Z4998,Z4998&lt;71),VLOOKUP($W4998,日射量と図３!$E$6:$F$34,2,TRUE),IF(AND(71&lt;=Z4998,Z4998&lt;107),VLOOKUP($W4998,日射量と図３!$E$6:$G$34,3,TRUE),IF(AND(107&lt;=Z4998,Z4998&lt;143),VLOOKUP($W4998,日射量と図３!$E$6:$H$34,4,TRUE),VLOOKUP($W4998,日射量と図３!$E$6:$I$34,5,TRUE))))))</f>
        <v/>
      </c>
      <c r="AC4998" s="382" t="str">
        <f t="shared" si="941"/>
        <v/>
      </c>
      <c r="AD4998" s="382" t="str">
        <f t="shared" si="942"/>
        <v/>
      </c>
    </row>
    <row r="4999" spans="11:30" ht="13.5" customHeight="1">
      <c r="K4999" s="4">
        <f t="shared" si="946"/>
        <v>12</v>
      </c>
      <c r="L4999" s="34">
        <v>43460</v>
      </c>
      <c r="M4999" s="4">
        <v>209</v>
      </c>
      <c r="N4999" s="4">
        <v>4</v>
      </c>
      <c r="O4999" s="31">
        <v>0.125</v>
      </c>
      <c r="P4999" s="35">
        <v>3.79</v>
      </c>
      <c r="Q4999" s="36">
        <f t="shared" si="947"/>
        <v>13</v>
      </c>
      <c r="R4999" s="4">
        <f t="shared" si="948"/>
        <v>9.2100000000000009</v>
      </c>
      <c r="S4999" s="31">
        <f t="shared" si="939"/>
        <v>0.20944444444444443</v>
      </c>
      <c r="T4999" s="31">
        <f t="shared" si="940"/>
        <v>0.77601851851851855</v>
      </c>
      <c r="U4999" s="4">
        <f t="shared" si="938"/>
        <v>0</v>
      </c>
      <c r="V4999" s="4" t="str">
        <f t="shared" si="945"/>
        <v/>
      </c>
      <c r="W4999" s="18" t="str">
        <f>IF(V4999="","",VLOOKUP(L4999,日射量と図３!$A$4:$C$368,3,TRUE)*238.85/100)</f>
        <v/>
      </c>
      <c r="X4999" s="4" t="str">
        <f t="shared" si="949"/>
        <v/>
      </c>
      <c r="Y4999" s="4" t="str">
        <f t="shared" si="943"/>
        <v/>
      </c>
      <c r="Z4999" s="4" t="str">
        <f t="shared" si="944"/>
        <v/>
      </c>
      <c r="AA4999" s="4" t="str">
        <f>IF($V4999="","",IF(Y4999&lt;36,0,IF(AND(36&lt;=Y4999,Y4999&lt;71),VLOOKUP($W4999,日射量と図３!$E$6:$F$34,2,TRUE),IF(AND(71&lt;=Y4999,Y4999&lt;107),VLOOKUP($W4999,日射量と図３!$E$6:$G$34,3,TRUE),IF(AND(107&lt;=Y4999,Y4999&lt;143),VLOOKUP($W4999,日射量と図３!$E$6:$H$34,4,TRUE),VLOOKUP($W4999,日射量と図３!$E$6:$I$34,5,TRUE))))))</f>
        <v/>
      </c>
      <c r="AB4999" s="4" t="str">
        <f>IF($V4999="","",IF(Z4999&lt;36,0,IF(AND(36&lt;=Z4999,Z4999&lt;71),VLOOKUP($W4999,日射量と図３!$E$6:$F$34,2,TRUE),IF(AND(71&lt;=Z4999,Z4999&lt;107),VLOOKUP($W4999,日射量と図３!$E$6:$G$34,3,TRUE),IF(AND(107&lt;=Z4999,Z4999&lt;143),VLOOKUP($W4999,日射量と図３!$E$6:$H$34,4,TRUE),VLOOKUP($W4999,日射量と図３!$E$6:$I$34,5,TRUE))))))</f>
        <v/>
      </c>
      <c r="AC4999" s="382" t="str">
        <f t="shared" si="941"/>
        <v/>
      </c>
      <c r="AD4999" s="382" t="str">
        <f t="shared" si="942"/>
        <v/>
      </c>
    </row>
    <row r="5000" spans="11:30" ht="13.5" customHeight="1">
      <c r="K5000" s="4">
        <f t="shared" si="946"/>
        <v>12</v>
      </c>
      <c r="L5000" s="34">
        <v>43460</v>
      </c>
      <c r="M5000" s="4">
        <v>209</v>
      </c>
      <c r="N5000" s="4">
        <v>5</v>
      </c>
      <c r="O5000" s="31">
        <v>0.16666666666666666</v>
      </c>
      <c r="P5000" s="35">
        <v>3.55</v>
      </c>
      <c r="Q5000" s="36">
        <f t="shared" si="947"/>
        <v>15</v>
      </c>
      <c r="R5000" s="4">
        <f t="shared" si="948"/>
        <v>11.45</v>
      </c>
      <c r="S5000" s="31">
        <f t="shared" si="939"/>
        <v>0.20944444444444443</v>
      </c>
      <c r="T5000" s="31">
        <f t="shared" si="940"/>
        <v>0.77601851851851855</v>
      </c>
      <c r="U5000" s="4">
        <f t="shared" si="938"/>
        <v>0</v>
      </c>
      <c r="V5000" s="4" t="str">
        <f t="shared" si="945"/>
        <v/>
      </c>
      <c r="W5000" s="18" t="str">
        <f>IF(V5000="","",VLOOKUP(L5000,日射量と図３!$A$4:$C$368,3,TRUE)*238.85/100)</f>
        <v/>
      </c>
      <c r="X5000" s="4" t="str">
        <f t="shared" si="949"/>
        <v/>
      </c>
      <c r="Y5000" s="4" t="str">
        <f t="shared" si="943"/>
        <v/>
      </c>
      <c r="Z5000" s="4" t="str">
        <f t="shared" si="944"/>
        <v/>
      </c>
      <c r="AA5000" s="4" t="str">
        <f>IF($V5000="","",IF(Y5000&lt;36,0,IF(AND(36&lt;=Y5000,Y5000&lt;71),VLOOKUP($W5000,日射量と図３!$E$6:$F$34,2,TRUE),IF(AND(71&lt;=Y5000,Y5000&lt;107),VLOOKUP($W5000,日射量と図３!$E$6:$G$34,3,TRUE),IF(AND(107&lt;=Y5000,Y5000&lt;143),VLOOKUP($W5000,日射量と図３!$E$6:$H$34,4,TRUE),VLOOKUP($W5000,日射量と図３!$E$6:$I$34,5,TRUE))))))</f>
        <v/>
      </c>
      <c r="AB5000" s="4" t="str">
        <f>IF($V5000="","",IF(Z5000&lt;36,0,IF(AND(36&lt;=Z5000,Z5000&lt;71),VLOOKUP($W5000,日射量と図３!$E$6:$F$34,2,TRUE),IF(AND(71&lt;=Z5000,Z5000&lt;107),VLOOKUP($W5000,日射量と図３!$E$6:$G$34,3,TRUE),IF(AND(107&lt;=Z5000,Z5000&lt;143),VLOOKUP($W5000,日射量と図３!$E$6:$H$34,4,TRUE),VLOOKUP($W5000,日射量と図３!$E$6:$I$34,5,TRUE))))))</f>
        <v/>
      </c>
      <c r="AC5000" s="382" t="str">
        <f t="shared" si="941"/>
        <v/>
      </c>
      <c r="AD5000" s="382" t="str">
        <f t="shared" si="942"/>
        <v/>
      </c>
    </row>
    <row r="5001" spans="11:30" ht="13.5" customHeight="1">
      <c r="K5001" s="4">
        <f t="shared" si="946"/>
        <v>12</v>
      </c>
      <c r="L5001" s="34">
        <v>43460</v>
      </c>
      <c r="M5001" s="4">
        <v>209</v>
      </c>
      <c r="N5001" s="4">
        <v>6</v>
      </c>
      <c r="O5001" s="31">
        <v>0.20833333333333334</v>
      </c>
      <c r="P5001" s="35">
        <v>3.45</v>
      </c>
      <c r="Q5001" s="36">
        <f t="shared" si="947"/>
        <v>15</v>
      </c>
      <c r="R5001" s="4">
        <f t="shared" si="948"/>
        <v>11.55</v>
      </c>
      <c r="S5001" s="31">
        <f t="shared" si="939"/>
        <v>0.20944444444444443</v>
      </c>
      <c r="T5001" s="31">
        <f t="shared" si="940"/>
        <v>0.77601851851851855</v>
      </c>
      <c r="U5001" s="4">
        <f t="shared" si="938"/>
        <v>0</v>
      </c>
      <c r="V5001" s="4" t="str">
        <f t="shared" si="945"/>
        <v/>
      </c>
      <c r="W5001" s="18" t="str">
        <f>IF(V5001="","",VLOOKUP(L5001,日射量と図３!$A$4:$C$368,3,TRUE)*238.85/100)</f>
        <v/>
      </c>
      <c r="X5001" s="4" t="str">
        <f t="shared" si="949"/>
        <v/>
      </c>
      <c r="Y5001" s="4" t="str">
        <f t="shared" si="943"/>
        <v/>
      </c>
      <c r="Z5001" s="4" t="str">
        <f t="shared" si="944"/>
        <v/>
      </c>
      <c r="AA5001" s="4" t="str">
        <f>IF($V5001="","",IF(Y5001&lt;36,0,IF(AND(36&lt;=Y5001,Y5001&lt;71),VLOOKUP($W5001,日射量と図３!$E$6:$F$34,2,TRUE),IF(AND(71&lt;=Y5001,Y5001&lt;107),VLOOKUP($W5001,日射量と図３!$E$6:$G$34,3,TRUE),IF(AND(107&lt;=Y5001,Y5001&lt;143),VLOOKUP($W5001,日射量と図３!$E$6:$H$34,4,TRUE),VLOOKUP($W5001,日射量と図３!$E$6:$I$34,5,TRUE))))))</f>
        <v/>
      </c>
      <c r="AB5001" s="4" t="str">
        <f>IF($V5001="","",IF(Z5001&lt;36,0,IF(AND(36&lt;=Z5001,Z5001&lt;71),VLOOKUP($W5001,日射量と図３!$E$6:$F$34,2,TRUE),IF(AND(71&lt;=Z5001,Z5001&lt;107),VLOOKUP($W5001,日射量と図３!$E$6:$G$34,3,TRUE),IF(AND(107&lt;=Z5001,Z5001&lt;143),VLOOKUP($W5001,日射量と図３!$E$6:$H$34,4,TRUE),VLOOKUP($W5001,日射量と図３!$E$6:$I$34,5,TRUE))))))</f>
        <v/>
      </c>
      <c r="AC5001" s="382" t="str">
        <f t="shared" si="941"/>
        <v/>
      </c>
      <c r="AD5001" s="382" t="str">
        <f t="shared" si="942"/>
        <v/>
      </c>
    </row>
    <row r="5002" spans="11:30" ht="13.5" customHeight="1">
      <c r="K5002" s="4">
        <f t="shared" si="946"/>
        <v>12</v>
      </c>
      <c r="L5002" s="34">
        <v>43460</v>
      </c>
      <c r="M5002" s="4">
        <v>209</v>
      </c>
      <c r="N5002" s="4">
        <v>7</v>
      </c>
      <c r="O5002" s="31">
        <v>0.25</v>
      </c>
      <c r="P5002" s="35">
        <v>3.31</v>
      </c>
      <c r="Q5002" s="36">
        <f t="shared" si="947"/>
        <v>15</v>
      </c>
      <c r="R5002" s="4">
        <f t="shared" si="948"/>
        <v>11.69</v>
      </c>
      <c r="S5002" s="31">
        <f t="shared" si="939"/>
        <v>0.20944444444444443</v>
      </c>
      <c r="T5002" s="31">
        <f t="shared" si="940"/>
        <v>0.77601851851851855</v>
      </c>
      <c r="U5002" s="4">
        <f t="shared" si="938"/>
        <v>11.69</v>
      </c>
      <c r="V5002" s="4" t="str">
        <f t="shared" si="945"/>
        <v/>
      </c>
      <c r="W5002" s="18" t="str">
        <f>IF(V5002="","",VLOOKUP(L5002,日射量と図３!$A$4:$C$368,3,TRUE)*238.85/100)</f>
        <v/>
      </c>
      <c r="X5002" s="4" t="str">
        <f t="shared" si="949"/>
        <v/>
      </c>
      <c r="Y5002" s="4" t="str">
        <f t="shared" si="943"/>
        <v/>
      </c>
      <c r="Z5002" s="4" t="str">
        <f t="shared" si="944"/>
        <v/>
      </c>
      <c r="AA5002" s="4" t="str">
        <f>IF($V5002="","",IF(Y5002&lt;36,0,IF(AND(36&lt;=Y5002,Y5002&lt;71),VLOOKUP($W5002,日射量と図３!$E$6:$F$34,2,TRUE),IF(AND(71&lt;=Y5002,Y5002&lt;107),VLOOKUP($W5002,日射量と図３!$E$6:$G$34,3,TRUE),IF(AND(107&lt;=Y5002,Y5002&lt;143),VLOOKUP($W5002,日射量と図３!$E$6:$H$34,4,TRUE),VLOOKUP($W5002,日射量と図３!$E$6:$I$34,5,TRUE))))))</f>
        <v/>
      </c>
      <c r="AB5002" s="4" t="str">
        <f>IF($V5002="","",IF(Z5002&lt;36,0,IF(AND(36&lt;=Z5002,Z5002&lt;71),VLOOKUP($W5002,日射量と図３!$E$6:$F$34,2,TRUE),IF(AND(71&lt;=Z5002,Z5002&lt;107),VLOOKUP($W5002,日射量と図３!$E$6:$G$34,3,TRUE),IF(AND(107&lt;=Z5002,Z5002&lt;143),VLOOKUP($W5002,日射量と図３!$E$6:$H$34,4,TRUE),VLOOKUP($W5002,日射量と図３!$E$6:$I$34,5,TRUE))))))</f>
        <v/>
      </c>
      <c r="AC5002" s="382" t="str">
        <f t="shared" si="941"/>
        <v/>
      </c>
      <c r="AD5002" s="382" t="str">
        <f t="shared" si="942"/>
        <v/>
      </c>
    </row>
    <row r="5003" spans="11:30" ht="13.5" customHeight="1">
      <c r="K5003" s="4">
        <f t="shared" si="946"/>
        <v>12</v>
      </c>
      <c r="L5003" s="34">
        <v>43460</v>
      </c>
      <c r="M5003" s="4">
        <v>209</v>
      </c>
      <c r="N5003" s="4">
        <v>8</v>
      </c>
      <c r="O5003" s="31">
        <v>0.29166666666666669</v>
      </c>
      <c r="P5003" s="35">
        <v>3.29</v>
      </c>
      <c r="Q5003" s="36">
        <f t="shared" si="947"/>
        <v>12</v>
      </c>
      <c r="R5003" s="4">
        <f t="shared" si="948"/>
        <v>8.7100000000000009</v>
      </c>
      <c r="S5003" s="31">
        <f t="shared" si="939"/>
        <v>0.20944444444444443</v>
      </c>
      <c r="T5003" s="31">
        <f t="shared" si="940"/>
        <v>0.77601851851851855</v>
      </c>
      <c r="U5003" s="4">
        <f t="shared" si="938"/>
        <v>8.7100000000000009</v>
      </c>
      <c r="V5003" s="4" t="str">
        <f t="shared" si="945"/>
        <v/>
      </c>
      <c r="W5003" s="18" t="str">
        <f>IF(V5003="","",VLOOKUP(L5003,日射量と図３!$A$4:$C$368,3,TRUE)*238.85/100)</f>
        <v/>
      </c>
      <c r="X5003" s="4" t="str">
        <f t="shared" si="949"/>
        <v/>
      </c>
      <c r="Y5003" s="4" t="str">
        <f t="shared" si="943"/>
        <v/>
      </c>
      <c r="Z5003" s="4" t="str">
        <f t="shared" si="944"/>
        <v/>
      </c>
      <c r="AA5003" s="4" t="str">
        <f>IF($V5003="","",IF(Y5003&lt;36,0,IF(AND(36&lt;=Y5003,Y5003&lt;71),VLOOKUP($W5003,日射量と図３!$E$6:$F$34,2,TRUE),IF(AND(71&lt;=Y5003,Y5003&lt;107),VLOOKUP($W5003,日射量と図３!$E$6:$G$34,3,TRUE),IF(AND(107&lt;=Y5003,Y5003&lt;143),VLOOKUP($W5003,日射量と図３!$E$6:$H$34,4,TRUE),VLOOKUP($W5003,日射量と図３!$E$6:$I$34,5,TRUE))))))</f>
        <v/>
      </c>
      <c r="AB5003" s="4" t="str">
        <f>IF($V5003="","",IF(Z5003&lt;36,0,IF(AND(36&lt;=Z5003,Z5003&lt;71),VLOOKUP($W5003,日射量と図３!$E$6:$F$34,2,TRUE),IF(AND(71&lt;=Z5003,Z5003&lt;107),VLOOKUP($W5003,日射量と図３!$E$6:$G$34,3,TRUE),IF(AND(107&lt;=Z5003,Z5003&lt;143),VLOOKUP($W5003,日射量と図３!$E$6:$H$34,4,TRUE),VLOOKUP($W5003,日射量と図３!$E$6:$I$34,5,TRUE))))))</f>
        <v/>
      </c>
      <c r="AC5003" s="382" t="str">
        <f t="shared" si="941"/>
        <v/>
      </c>
      <c r="AD5003" s="382" t="str">
        <f t="shared" si="942"/>
        <v/>
      </c>
    </row>
    <row r="5004" spans="11:30" ht="13.5" customHeight="1">
      <c r="K5004" s="4">
        <f t="shared" si="946"/>
        <v>12</v>
      </c>
      <c r="L5004" s="34">
        <v>43460</v>
      </c>
      <c r="M5004" s="4">
        <v>209</v>
      </c>
      <c r="N5004" s="4">
        <v>9</v>
      </c>
      <c r="O5004" s="31">
        <v>0.33333333333333331</v>
      </c>
      <c r="P5004" s="35">
        <v>3.97</v>
      </c>
      <c r="Q5004" s="36">
        <f t="shared" si="947"/>
        <v>12</v>
      </c>
      <c r="R5004" s="4">
        <f t="shared" si="948"/>
        <v>8.0299999999999994</v>
      </c>
      <c r="S5004" s="31">
        <f t="shared" si="939"/>
        <v>0.20944444444444443</v>
      </c>
      <c r="T5004" s="31">
        <f t="shared" si="940"/>
        <v>0.77601851851851855</v>
      </c>
      <c r="U5004" s="4">
        <f t="shared" si="938"/>
        <v>8.0299999999999994</v>
      </c>
      <c r="V5004" s="4" t="str">
        <f t="shared" si="945"/>
        <v/>
      </c>
      <c r="W5004" s="18" t="str">
        <f>IF(V5004="","",VLOOKUP(L5004,日射量と図３!$A$4:$C$368,3,TRUE)*238.85/100)</f>
        <v/>
      </c>
      <c r="X5004" s="4" t="str">
        <f t="shared" si="949"/>
        <v/>
      </c>
      <c r="Y5004" s="4" t="str">
        <f t="shared" si="943"/>
        <v/>
      </c>
      <c r="Z5004" s="4" t="str">
        <f t="shared" si="944"/>
        <v/>
      </c>
      <c r="AA5004" s="4" t="str">
        <f>IF($V5004="","",IF(Y5004&lt;36,0,IF(AND(36&lt;=Y5004,Y5004&lt;71),VLOOKUP($W5004,日射量と図３!$E$6:$F$34,2,TRUE),IF(AND(71&lt;=Y5004,Y5004&lt;107),VLOOKUP($W5004,日射量と図３!$E$6:$G$34,3,TRUE),IF(AND(107&lt;=Y5004,Y5004&lt;143),VLOOKUP($W5004,日射量と図３!$E$6:$H$34,4,TRUE),VLOOKUP($W5004,日射量と図３!$E$6:$I$34,5,TRUE))))))</f>
        <v/>
      </c>
      <c r="AB5004" s="4" t="str">
        <f>IF($V5004="","",IF(Z5004&lt;36,0,IF(AND(36&lt;=Z5004,Z5004&lt;71),VLOOKUP($W5004,日射量と図３!$E$6:$F$34,2,TRUE),IF(AND(71&lt;=Z5004,Z5004&lt;107),VLOOKUP($W5004,日射量と図３!$E$6:$G$34,3,TRUE),IF(AND(107&lt;=Z5004,Z5004&lt;143),VLOOKUP($W5004,日射量と図３!$E$6:$H$34,4,TRUE),VLOOKUP($W5004,日射量と図３!$E$6:$I$34,5,TRUE))))))</f>
        <v/>
      </c>
      <c r="AC5004" s="382" t="str">
        <f t="shared" si="941"/>
        <v/>
      </c>
      <c r="AD5004" s="382" t="str">
        <f t="shared" si="942"/>
        <v/>
      </c>
    </row>
    <row r="5005" spans="11:30" ht="13.5" customHeight="1">
      <c r="K5005" s="4">
        <f t="shared" si="946"/>
        <v>12</v>
      </c>
      <c r="L5005" s="34">
        <v>43460</v>
      </c>
      <c r="M5005" s="4">
        <v>209</v>
      </c>
      <c r="N5005" s="4">
        <v>10</v>
      </c>
      <c r="O5005" s="31">
        <v>0.375</v>
      </c>
      <c r="P5005" s="35">
        <v>5.18</v>
      </c>
      <c r="Q5005" s="36">
        <f t="shared" si="947"/>
        <v>12</v>
      </c>
      <c r="R5005" s="4">
        <f t="shared" si="948"/>
        <v>6.82</v>
      </c>
      <c r="S5005" s="31">
        <f t="shared" si="939"/>
        <v>0.20944444444444443</v>
      </c>
      <c r="T5005" s="31">
        <f t="shared" si="940"/>
        <v>0.77601851851851855</v>
      </c>
      <c r="U5005" s="4">
        <f t="shared" ref="U5005:U5068" si="950">IF(AND(S5005&lt;O5005,O5005&lt;T5005),R5005,0)</f>
        <v>6.82</v>
      </c>
      <c r="V5005" s="4" t="str">
        <f t="shared" si="945"/>
        <v/>
      </c>
      <c r="W5005" s="18" t="str">
        <f>IF(V5005="","",VLOOKUP(L5005,日射量と図３!$A$4:$C$368,3,TRUE)*238.85/100)</f>
        <v/>
      </c>
      <c r="X5005" s="4" t="str">
        <f t="shared" si="949"/>
        <v/>
      </c>
      <c r="Y5005" s="4" t="str">
        <f t="shared" si="943"/>
        <v/>
      </c>
      <c r="Z5005" s="4" t="str">
        <f t="shared" si="944"/>
        <v/>
      </c>
      <c r="AA5005" s="4" t="str">
        <f>IF($V5005="","",IF(Y5005&lt;36,0,IF(AND(36&lt;=Y5005,Y5005&lt;71),VLOOKUP($W5005,日射量と図３!$E$6:$F$34,2,TRUE),IF(AND(71&lt;=Y5005,Y5005&lt;107),VLOOKUP($W5005,日射量と図３!$E$6:$G$34,3,TRUE),IF(AND(107&lt;=Y5005,Y5005&lt;143),VLOOKUP($W5005,日射量と図３!$E$6:$H$34,4,TRUE),VLOOKUP($W5005,日射量と図３!$E$6:$I$34,5,TRUE))))))</f>
        <v/>
      </c>
      <c r="AB5005" s="4" t="str">
        <f>IF($V5005="","",IF(Z5005&lt;36,0,IF(AND(36&lt;=Z5005,Z5005&lt;71),VLOOKUP($W5005,日射量と図３!$E$6:$F$34,2,TRUE),IF(AND(71&lt;=Z5005,Z5005&lt;107),VLOOKUP($W5005,日射量と図３!$E$6:$G$34,3,TRUE),IF(AND(107&lt;=Z5005,Z5005&lt;143),VLOOKUP($W5005,日射量と図３!$E$6:$H$34,4,TRUE),VLOOKUP($W5005,日射量と図３!$E$6:$I$34,5,TRUE))))))</f>
        <v/>
      </c>
      <c r="AC5005" s="382" t="str">
        <f t="shared" si="941"/>
        <v/>
      </c>
      <c r="AD5005" s="382" t="str">
        <f t="shared" si="942"/>
        <v/>
      </c>
    </row>
    <row r="5006" spans="11:30" ht="13.5" customHeight="1">
      <c r="K5006" s="4">
        <f t="shared" si="946"/>
        <v>12</v>
      </c>
      <c r="L5006" s="34">
        <v>43460</v>
      </c>
      <c r="M5006" s="4">
        <v>209</v>
      </c>
      <c r="N5006" s="4">
        <v>11</v>
      </c>
      <c r="O5006" s="31">
        <v>0.41666666666666669</v>
      </c>
      <c r="P5006" s="35">
        <v>6.6800000000000015</v>
      </c>
      <c r="Q5006" s="36">
        <f t="shared" si="947"/>
        <v>12</v>
      </c>
      <c r="R5006" s="4">
        <f t="shared" si="948"/>
        <v>5.3199999999999985</v>
      </c>
      <c r="S5006" s="31">
        <f t="shared" si="939"/>
        <v>0.20944444444444443</v>
      </c>
      <c r="T5006" s="31">
        <f t="shared" si="940"/>
        <v>0.77601851851851855</v>
      </c>
      <c r="U5006" s="4">
        <f t="shared" si="950"/>
        <v>5.3199999999999985</v>
      </c>
      <c r="V5006" s="4" t="str">
        <f t="shared" si="945"/>
        <v/>
      </c>
      <c r="W5006" s="18" t="str">
        <f>IF(V5006="","",VLOOKUP(L5006,日射量と図３!$A$4:$C$368,3,TRUE)*238.85/100)</f>
        <v/>
      </c>
      <c r="X5006" s="4" t="str">
        <f t="shared" si="949"/>
        <v/>
      </c>
      <c r="Y5006" s="4" t="str">
        <f t="shared" si="943"/>
        <v/>
      </c>
      <c r="Z5006" s="4" t="str">
        <f t="shared" si="944"/>
        <v/>
      </c>
      <c r="AA5006" s="4" t="str">
        <f>IF($V5006="","",IF(Y5006&lt;36,0,IF(AND(36&lt;=Y5006,Y5006&lt;71),VLOOKUP($W5006,日射量と図３!$E$6:$F$34,2,TRUE),IF(AND(71&lt;=Y5006,Y5006&lt;107),VLOOKUP($W5006,日射量と図３!$E$6:$G$34,3,TRUE),IF(AND(107&lt;=Y5006,Y5006&lt;143),VLOOKUP($W5006,日射量と図３!$E$6:$H$34,4,TRUE),VLOOKUP($W5006,日射量と図３!$E$6:$I$34,5,TRUE))))))</f>
        <v/>
      </c>
      <c r="AB5006" s="4" t="str">
        <f>IF($V5006="","",IF(Z5006&lt;36,0,IF(AND(36&lt;=Z5006,Z5006&lt;71),VLOOKUP($W5006,日射量と図３!$E$6:$F$34,2,TRUE),IF(AND(71&lt;=Z5006,Z5006&lt;107),VLOOKUP($W5006,日射量と図３!$E$6:$G$34,3,TRUE),IF(AND(107&lt;=Z5006,Z5006&lt;143),VLOOKUP($W5006,日射量と図３!$E$6:$H$34,4,TRUE),VLOOKUP($W5006,日射量と図３!$E$6:$I$34,5,TRUE))))))</f>
        <v/>
      </c>
      <c r="AC5006" s="382" t="str">
        <f t="shared" si="941"/>
        <v/>
      </c>
      <c r="AD5006" s="382" t="str">
        <f t="shared" si="942"/>
        <v/>
      </c>
    </row>
    <row r="5007" spans="11:30" ht="13.5" customHeight="1">
      <c r="K5007" s="4">
        <f t="shared" si="946"/>
        <v>12</v>
      </c>
      <c r="L5007" s="34">
        <v>43460</v>
      </c>
      <c r="M5007" s="4">
        <v>209</v>
      </c>
      <c r="N5007" s="4">
        <v>12</v>
      </c>
      <c r="O5007" s="31">
        <v>0.45833333333333331</v>
      </c>
      <c r="P5007" s="35">
        <v>7.6000000000000014</v>
      </c>
      <c r="Q5007" s="36">
        <f t="shared" si="947"/>
        <v>12</v>
      </c>
      <c r="R5007" s="4">
        <f t="shared" si="948"/>
        <v>4.3999999999999986</v>
      </c>
      <c r="S5007" s="31">
        <f t="shared" ref="S5007:S5070" si="951">VLOOKUP(K5007,$AF$38:$AH$49,2,TRUE)</f>
        <v>0.20944444444444443</v>
      </c>
      <c r="T5007" s="31">
        <f t="shared" ref="T5007:T5070" si="952">VLOOKUP(K5007,$AF$38:$AH$49,3,TRUE)</f>
        <v>0.77601851851851855</v>
      </c>
      <c r="U5007" s="4">
        <f t="shared" si="950"/>
        <v>4.3999999999999986</v>
      </c>
      <c r="V5007" s="4" t="str">
        <f t="shared" si="945"/>
        <v/>
      </c>
      <c r="W5007" s="18" t="str">
        <f>IF(V5007="","",VLOOKUP(L5007,日射量と図３!$A$4:$C$368,3,TRUE)*238.85/100)</f>
        <v/>
      </c>
      <c r="X5007" s="4" t="str">
        <f t="shared" si="949"/>
        <v/>
      </c>
      <c r="Y5007" s="4" t="str">
        <f t="shared" si="943"/>
        <v/>
      </c>
      <c r="Z5007" s="4" t="str">
        <f t="shared" si="944"/>
        <v/>
      </c>
      <c r="AA5007" s="4" t="str">
        <f>IF($V5007="","",IF(Y5007&lt;36,0,IF(AND(36&lt;=Y5007,Y5007&lt;71),VLOOKUP($W5007,日射量と図３!$E$6:$F$34,2,TRUE),IF(AND(71&lt;=Y5007,Y5007&lt;107),VLOOKUP($W5007,日射量と図３!$E$6:$G$34,3,TRUE),IF(AND(107&lt;=Y5007,Y5007&lt;143),VLOOKUP($W5007,日射量と図３!$E$6:$H$34,4,TRUE),VLOOKUP($W5007,日射量と図３!$E$6:$I$34,5,TRUE))))))</f>
        <v/>
      </c>
      <c r="AB5007" s="4" t="str">
        <f>IF($V5007="","",IF(Z5007&lt;36,0,IF(AND(36&lt;=Z5007,Z5007&lt;71),VLOOKUP($W5007,日射量と図３!$E$6:$F$34,2,TRUE),IF(AND(71&lt;=Z5007,Z5007&lt;107),VLOOKUP($W5007,日射量と図３!$E$6:$G$34,3,TRUE),IF(AND(107&lt;=Z5007,Z5007&lt;143),VLOOKUP($W5007,日射量と図３!$E$6:$H$34,4,TRUE),VLOOKUP($W5007,日射量と図３!$E$6:$I$34,5,TRUE))))))</f>
        <v/>
      </c>
      <c r="AC5007" s="382" t="str">
        <f t="shared" ref="AC5007:AC5070" si="953">IF(V5007="","",IF((($AH$18*$AH$30*V5007*3600/1000000)/1000-AA5007*$AG$18*10*0.0000041868)&lt;=0,0,AA5007*$AG$18*10*0.0000041868))</f>
        <v/>
      </c>
      <c r="AD5007" s="382" t="str">
        <f t="shared" ref="AD5007:AD5070" si="954">IF(V5007="","",IF((($AH$19*$AH$30*V5007*3600/1000000)/1000-AB5007*$AG$19*10*0.0000041868)&lt;=0,0,AB5007*$AG$19*10*0.0000041868))</f>
        <v/>
      </c>
    </row>
    <row r="5008" spans="11:30" ht="13.5" customHeight="1">
      <c r="K5008" s="4">
        <f t="shared" si="946"/>
        <v>12</v>
      </c>
      <c r="L5008" s="34">
        <v>43460</v>
      </c>
      <c r="M5008" s="4">
        <v>209</v>
      </c>
      <c r="N5008" s="4">
        <v>13</v>
      </c>
      <c r="O5008" s="31">
        <v>0.5</v>
      </c>
      <c r="P5008" s="35">
        <v>8.0500000000000007</v>
      </c>
      <c r="Q5008" s="36">
        <f t="shared" si="947"/>
        <v>12</v>
      </c>
      <c r="R5008" s="4">
        <f t="shared" si="948"/>
        <v>3.9499999999999993</v>
      </c>
      <c r="S5008" s="31">
        <f t="shared" si="951"/>
        <v>0.20944444444444443</v>
      </c>
      <c r="T5008" s="31">
        <f t="shared" si="952"/>
        <v>0.77601851851851855</v>
      </c>
      <c r="U5008" s="4">
        <f t="shared" si="950"/>
        <v>3.9499999999999993</v>
      </c>
      <c r="V5008" s="4" t="str">
        <f t="shared" si="945"/>
        <v/>
      </c>
      <c r="W5008" s="18" t="str">
        <f>IF(V5008="","",VLOOKUP(L5008,日射量と図３!$A$4:$C$368,3,TRUE)*238.85/100)</f>
        <v/>
      </c>
      <c r="X5008" s="4" t="str">
        <f t="shared" si="949"/>
        <v/>
      </c>
      <c r="Y5008" s="4" t="str">
        <f t="shared" si="943"/>
        <v/>
      </c>
      <c r="Z5008" s="4" t="str">
        <f t="shared" si="944"/>
        <v/>
      </c>
      <c r="AA5008" s="4" t="str">
        <f>IF($V5008="","",IF(Y5008&lt;36,0,IF(AND(36&lt;=Y5008,Y5008&lt;71),VLOOKUP($W5008,日射量と図３!$E$6:$F$34,2,TRUE),IF(AND(71&lt;=Y5008,Y5008&lt;107),VLOOKUP($W5008,日射量と図３!$E$6:$G$34,3,TRUE),IF(AND(107&lt;=Y5008,Y5008&lt;143),VLOOKUP($W5008,日射量と図３!$E$6:$H$34,4,TRUE),VLOOKUP($W5008,日射量と図３!$E$6:$I$34,5,TRUE))))))</f>
        <v/>
      </c>
      <c r="AB5008" s="4" t="str">
        <f>IF($V5008="","",IF(Z5008&lt;36,0,IF(AND(36&lt;=Z5008,Z5008&lt;71),VLOOKUP($W5008,日射量と図３!$E$6:$F$34,2,TRUE),IF(AND(71&lt;=Z5008,Z5008&lt;107),VLOOKUP($W5008,日射量と図３!$E$6:$G$34,3,TRUE),IF(AND(107&lt;=Z5008,Z5008&lt;143),VLOOKUP($W5008,日射量と図３!$E$6:$H$34,4,TRUE),VLOOKUP($W5008,日射量と図３!$E$6:$I$34,5,TRUE))))))</f>
        <v/>
      </c>
      <c r="AC5008" s="382" t="str">
        <f t="shared" si="953"/>
        <v/>
      </c>
      <c r="AD5008" s="382" t="str">
        <f t="shared" si="954"/>
        <v/>
      </c>
    </row>
    <row r="5009" spans="11:30" ht="13.5" customHeight="1">
      <c r="K5009" s="4">
        <f t="shared" si="946"/>
        <v>12</v>
      </c>
      <c r="L5009" s="34">
        <v>43460</v>
      </c>
      <c r="M5009" s="4">
        <v>209</v>
      </c>
      <c r="N5009" s="4">
        <v>14</v>
      </c>
      <c r="O5009" s="31">
        <v>0.54166666666666663</v>
      </c>
      <c r="P5009" s="35">
        <v>8.7399999999999984</v>
      </c>
      <c r="Q5009" s="36">
        <f t="shared" si="947"/>
        <v>12</v>
      </c>
      <c r="R5009" s="4">
        <f t="shared" si="948"/>
        <v>3.2600000000000016</v>
      </c>
      <c r="S5009" s="31">
        <f t="shared" si="951"/>
        <v>0.20944444444444443</v>
      </c>
      <c r="T5009" s="31">
        <f t="shared" si="952"/>
        <v>0.77601851851851855</v>
      </c>
      <c r="U5009" s="4">
        <f t="shared" si="950"/>
        <v>3.2600000000000016</v>
      </c>
      <c r="V5009" s="4" t="str">
        <f t="shared" si="945"/>
        <v/>
      </c>
      <c r="W5009" s="18" t="str">
        <f>IF(V5009="","",VLOOKUP(L5009,日射量と図３!$A$4:$C$368,3,TRUE)*238.85/100)</f>
        <v/>
      </c>
      <c r="X5009" s="4" t="str">
        <f t="shared" si="949"/>
        <v/>
      </c>
      <c r="Y5009" s="4" t="str">
        <f t="shared" si="943"/>
        <v/>
      </c>
      <c r="Z5009" s="4" t="str">
        <f t="shared" si="944"/>
        <v/>
      </c>
      <c r="AA5009" s="4" t="str">
        <f>IF($V5009="","",IF(Y5009&lt;36,0,IF(AND(36&lt;=Y5009,Y5009&lt;71),VLOOKUP($W5009,日射量と図３!$E$6:$F$34,2,TRUE),IF(AND(71&lt;=Y5009,Y5009&lt;107),VLOOKUP($W5009,日射量と図３!$E$6:$G$34,3,TRUE),IF(AND(107&lt;=Y5009,Y5009&lt;143),VLOOKUP($W5009,日射量と図３!$E$6:$H$34,4,TRUE),VLOOKUP($W5009,日射量と図３!$E$6:$I$34,5,TRUE))))))</f>
        <v/>
      </c>
      <c r="AB5009" s="4" t="str">
        <f>IF($V5009="","",IF(Z5009&lt;36,0,IF(AND(36&lt;=Z5009,Z5009&lt;71),VLOOKUP($W5009,日射量と図３!$E$6:$F$34,2,TRUE),IF(AND(71&lt;=Z5009,Z5009&lt;107),VLOOKUP($W5009,日射量と図３!$E$6:$G$34,3,TRUE),IF(AND(107&lt;=Z5009,Z5009&lt;143),VLOOKUP($W5009,日射量と図３!$E$6:$H$34,4,TRUE),VLOOKUP($W5009,日射量と図３!$E$6:$I$34,5,TRUE))))))</f>
        <v/>
      </c>
      <c r="AC5009" s="382" t="str">
        <f t="shared" si="953"/>
        <v/>
      </c>
      <c r="AD5009" s="382" t="str">
        <f t="shared" si="954"/>
        <v/>
      </c>
    </row>
    <row r="5010" spans="11:30" ht="13.5" customHeight="1">
      <c r="K5010" s="4">
        <f t="shared" si="946"/>
        <v>12</v>
      </c>
      <c r="L5010" s="34">
        <v>43460</v>
      </c>
      <c r="M5010" s="4">
        <v>209</v>
      </c>
      <c r="N5010" s="4">
        <v>15</v>
      </c>
      <c r="O5010" s="31">
        <v>0.58333333333333337</v>
      </c>
      <c r="P5010" s="35">
        <v>8.75</v>
      </c>
      <c r="Q5010" s="36">
        <f t="shared" si="947"/>
        <v>12</v>
      </c>
      <c r="R5010" s="4">
        <f t="shared" si="948"/>
        <v>3.25</v>
      </c>
      <c r="S5010" s="31">
        <f t="shared" si="951"/>
        <v>0.20944444444444443</v>
      </c>
      <c r="T5010" s="31">
        <f t="shared" si="952"/>
        <v>0.77601851851851855</v>
      </c>
      <c r="U5010" s="4">
        <f t="shared" si="950"/>
        <v>3.25</v>
      </c>
      <c r="V5010" s="4" t="str">
        <f t="shared" si="945"/>
        <v/>
      </c>
      <c r="W5010" s="18" t="str">
        <f>IF(V5010="","",VLOOKUP(L5010,日射量と図３!$A$4:$C$368,3,TRUE)*238.85/100)</f>
        <v/>
      </c>
      <c r="X5010" s="4" t="str">
        <f t="shared" si="949"/>
        <v/>
      </c>
      <c r="Y5010" s="4" t="str">
        <f t="shared" si="943"/>
        <v/>
      </c>
      <c r="Z5010" s="4" t="str">
        <f t="shared" si="944"/>
        <v/>
      </c>
      <c r="AA5010" s="4" t="str">
        <f>IF($V5010="","",IF(Y5010&lt;36,0,IF(AND(36&lt;=Y5010,Y5010&lt;71),VLOOKUP($W5010,日射量と図３!$E$6:$F$34,2,TRUE),IF(AND(71&lt;=Y5010,Y5010&lt;107),VLOOKUP($W5010,日射量と図３!$E$6:$G$34,3,TRUE),IF(AND(107&lt;=Y5010,Y5010&lt;143),VLOOKUP($W5010,日射量と図３!$E$6:$H$34,4,TRUE),VLOOKUP($W5010,日射量と図３!$E$6:$I$34,5,TRUE))))))</f>
        <v/>
      </c>
      <c r="AB5010" s="4" t="str">
        <f>IF($V5010="","",IF(Z5010&lt;36,0,IF(AND(36&lt;=Z5010,Z5010&lt;71),VLOOKUP($W5010,日射量と図３!$E$6:$F$34,2,TRUE),IF(AND(71&lt;=Z5010,Z5010&lt;107),VLOOKUP($W5010,日射量と図３!$E$6:$G$34,3,TRUE),IF(AND(107&lt;=Z5010,Z5010&lt;143),VLOOKUP($W5010,日射量と図３!$E$6:$H$34,4,TRUE),VLOOKUP($W5010,日射量と図３!$E$6:$I$34,5,TRUE))))))</f>
        <v/>
      </c>
      <c r="AC5010" s="382" t="str">
        <f t="shared" si="953"/>
        <v/>
      </c>
      <c r="AD5010" s="382" t="str">
        <f t="shared" si="954"/>
        <v/>
      </c>
    </row>
    <row r="5011" spans="11:30" ht="13.5" customHeight="1">
      <c r="K5011" s="4">
        <f t="shared" si="946"/>
        <v>12</v>
      </c>
      <c r="L5011" s="34">
        <v>43460</v>
      </c>
      <c r="M5011" s="4">
        <v>209</v>
      </c>
      <c r="N5011" s="4">
        <v>16</v>
      </c>
      <c r="O5011" s="31">
        <v>0.625</v>
      </c>
      <c r="P5011" s="35">
        <v>8.2399999999999984</v>
      </c>
      <c r="Q5011" s="36">
        <f t="shared" si="947"/>
        <v>16</v>
      </c>
      <c r="R5011" s="4">
        <f t="shared" si="948"/>
        <v>7.7600000000000016</v>
      </c>
      <c r="S5011" s="31">
        <f t="shared" si="951"/>
        <v>0.20944444444444443</v>
      </c>
      <c r="T5011" s="31">
        <f t="shared" si="952"/>
        <v>0.77601851851851855</v>
      </c>
      <c r="U5011" s="4">
        <f t="shared" si="950"/>
        <v>7.7600000000000016</v>
      </c>
      <c r="V5011" s="4" t="str">
        <f t="shared" si="945"/>
        <v/>
      </c>
      <c r="W5011" s="18" t="str">
        <f>IF(V5011="","",VLOOKUP(L5011,日射量と図３!$A$4:$C$368,3,TRUE)*238.85/100)</f>
        <v/>
      </c>
      <c r="X5011" s="4" t="str">
        <f t="shared" si="949"/>
        <v/>
      </c>
      <c r="Y5011" s="4" t="str">
        <f t="shared" si="943"/>
        <v/>
      </c>
      <c r="Z5011" s="4" t="str">
        <f t="shared" si="944"/>
        <v/>
      </c>
      <c r="AA5011" s="4" t="str">
        <f>IF($V5011="","",IF(Y5011&lt;36,0,IF(AND(36&lt;=Y5011,Y5011&lt;71),VLOOKUP($W5011,日射量と図３!$E$6:$F$34,2,TRUE),IF(AND(71&lt;=Y5011,Y5011&lt;107),VLOOKUP($W5011,日射量と図３!$E$6:$G$34,3,TRUE),IF(AND(107&lt;=Y5011,Y5011&lt;143),VLOOKUP($W5011,日射量と図３!$E$6:$H$34,4,TRUE),VLOOKUP($W5011,日射量と図３!$E$6:$I$34,5,TRUE))))))</f>
        <v/>
      </c>
      <c r="AB5011" s="4" t="str">
        <f>IF($V5011="","",IF(Z5011&lt;36,0,IF(AND(36&lt;=Z5011,Z5011&lt;71),VLOOKUP($W5011,日射量と図３!$E$6:$F$34,2,TRUE),IF(AND(71&lt;=Z5011,Z5011&lt;107),VLOOKUP($W5011,日射量と図３!$E$6:$G$34,3,TRUE),IF(AND(107&lt;=Z5011,Z5011&lt;143),VLOOKUP($W5011,日射量と図３!$E$6:$H$34,4,TRUE),VLOOKUP($W5011,日射量と図３!$E$6:$I$34,5,TRUE))))))</f>
        <v/>
      </c>
      <c r="AC5011" s="382" t="str">
        <f t="shared" si="953"/>
        <v/>
      </c>
      <c r="AD5011" s="382" t="str">
        <f t="shared" si="954"/>
        <v/>
      </c>
    </row>
    <row r="5012" spans="11:30" ht="13.5" customHeight="1">
      <c r="K5012" s="4">
        <f t="shared" si="946"/>
        <v>12</v>
      </c>
      <c r="L5012" s="34">
        <v>43460</v>
      </c>
      <c r="M5012" s="4">
        <v>209</v>
      </c>
      <c r="N5012" s="4">
        <v>17</v>
      </c>
      <c r="O5012" s="31">
        <v>0.66666666666666663</v>
      </c>
      <c r="P5012" s="35">
        <v>7.5</v>
      </c>
      <c r="Q5012" s="36">
        <f t="shared" si="947"/>
        <v>16</v>
      </c>
      <c r="R5012" s="4">
        <f t="shared" si="948"/>
        <v>8.5</v>
      </c>
      <c r="S5012" s="31">
        <f t="shared" si="951"/>
        <v>0.20944444444444443</v>
      </c>
      <c r="T5012" s="31">
        <f t="shared" si="952"/>
        <v>0.77601851851851855</v>
      </c>
      <c r="U5012" s="4">
        <f t="shared" si="950"/>
        <v>8.5</v>
      </c>
      <c r="V5012" s="4" t="str">
        <f t="shared" si="945"/>
        <v/>
      </c>
      <c r="W5012" s="18" t="str">
        <f>IF(V5012="","",VLOOKUP(L5012,日射量と図３!$A$4:$C$368,3,TRUE)*238.85/100)</f>
        <v/>
      </c>
      <c r="X5012" s="4" t="str">
        <f t="shared" si="949"/>
        <v/>
      </c>
      <c r="Y5012" s="4" t="str">
        <f t="shared" si="943"/>
        <v/>
      </c>
      <c r="Z5012" s="4" t="str">
        <f t="shared" si="944"/>
        <v/>
      </c>
      <c r="AA5012" s="4" t="str">
        <f>IF($V5012="","",IF(Y5012&lt;36,0,IF(AND(36&lt;=Y5012,Y5012&lt;71),VLOOKUP($W5012,日射量と図３!$E$6:$F$34,2,TRUE),IF(AND(71&lt;=Y5012,Y5012&lt;107),VLOOKUP($W5012,日射量と図３!$E$6:$G$34,3,TRUE),IF(AND(107&lt;=Y5012,Y5012&lt;143),VLOOKUP($W5012,日射量と図３!$E$6:$H$34,4,TRUE),VLOOKUP($W5012,日射量と図３!$E$6:$I$34,5,TRUE))))))</f>
        <v/>
      </c>
      <c r="AB5012" s="4" t="str">
        <f>IF($V5012="","",IF(Z5012&lt;36,0,IF(AND(36&lt;=Z5012,Z5012&lt;71),VLOOKUP($W5012,日射量と図３!$E$6:$F$34,2,TRUE),IF(AND(71&lt;=Z5012,Z5012&lt;107),VLOOKUP($W5012,日射量と図３!$E$6:$G$34,3,TRUE),IF(AND(107&lt;=Z5012,Z5012&lt;143),VLOOKUP($W5012,日射量と図３!$E$6:$H$34,4,TRUE),VLOOKUP($W5012,日射量と図３!$E$6:$I$34,5,TRUE))))))</f>
        <v/>
      </c>
      <c r="AC5012" s="382" t="str">
        <f t="shared" si="953"/>
        <v/>
      </c>
      <c r="AD5012" s="382" t="str">
        <f t="shared" si="954"/>
        <v/>
      </c>
    </row>
    <row r="5013" spans="11:30" ht="13.5" customHeight="1">
      <c r="K5013" s="4">
        <f t="shared" si="946"/>
        <v>12</v>
      </c>
      <c r="L5013" s="34">
        <v>43460</v>
      </c>
      <c r="M5013" s="4">
        <v>209</v>
      </c>
      <c r="N5013" s="4">
        <v>18</v>
      </c>
      <c r="O5013" s="31">
        <v>0.70833333333333337</v>
      </c>
      <c r="P5013" s="35">
        <v>6.8400000000000007</v>
      </c>
      <c r="Q5013" s="36">
        <f t="shared" si="947"/>
        <v>16</v>
      </c>
      <c r="R5013" s="4">
        <f t="shared" si="948"/>
        <v>9.16</v>
      </c>
      <c r="S5013" s="31">
        <f t="shared" si="951"/>
        <v>0.20944444444444443</v>
      </c>
      <c r="T5013" s="31">
        <f t="shared" si="952"/>
        <v>0.77601851851851855</v>
      </c>
      <c r="U5013" s="4">
        <f t="shared" si="950"/>
        <v>9.16</v>
      </c>
      <c r="V5013" s="4" t="str">
        <f t="shared" si="945"/>
        <v/>
      </c>
      <c r="W5013" s="18" t="str">
        <f>IF(V5013="","",VLOOKUP(L5013,日射量と図３!$A$4:$C$368,3,TRUE)*238.85/100)</f>
        <v/>
      </c>
      <c r="X5013" s="4" t="str">
        <f t="shared" si="949"/>
        <v/>
      </c>
      <c r="Y5013" s="4" t="str">
        <f t="shared" si="943"/>
        <v/>
      </c>
      <c r="Z5013" s="4" t="str">
        <f t="shared" si="944"/>
        <v/>
      </c>
      <c r="AA5013" s="4" t="str">
        <f>IF($V5013="","",IF(Y5013&lt;36,0,IF(AND(36&lt;=Y5013,Y5013&lt;71),VLOOKUP($W5013,日射量と図３!$E$6:$F$34,2,TRUE),IF(AND(71&lt;=Y5013,Y5013&lt;107),VLOOKUP($W5013,日射量と図３!$E$6:$G$34,3,TRUE),IF(AND(107&lt;=Y5013,Y5013&lt;143),VLOOKUP($W5013,日射量と図３!$E$6:$H$34,4,TRUE),VLOOKUP($W5013,日射量と図３!$E$6:$I$34,5,TRUE))))))</f>
        <v/>
      </c>
      <c r="AB5013" s="4" t="str">
        <f>IF($V5013="","",IF(Z5013&lt;36,0,IF(AND(36&lt;=Z5013,Z5013&lt;71),VLOOKUP($W5013,日射量と図３!$E$6:$F$34,2,TRUE),IF(AND(71&lt;=Z5013,Z5013&lt;107),VLOOKUP($W5013,日射量と図３!$E$6:$G$34,3,TRUE),IF(AND(107&lt;=Z5013,Z5013&lt;143),VLOOKUP($W5013,日射量と図３!$E$6:$H$34,4,TRUE),VLOOKUP($W5013,日射量と図３!$E$6:$I$34,5,TRUE))))))</f>
        <v/>
      </c>
      <c r="AC5013" s="382" t="str">
        <f t="shared" si="953"/>
        <v/>
      </c>
      <c r="AD5013" s="382" t="str">
        <f t="shared" si="954"/>
        <v/>
      </c>
    </row>
    <row r="5014" spans="11:30" ht="13.5" customHeight="1">
      <c r="K5014" s="4">
        <f t="shared" si="946"/>
        <v>12</v>
      </c>
      <c r="L5014" s="34">
        <v>43460</v>
      </c>
      <c r="M5014" s="4">
        <v>209</v>
      </c>
      <c r="N5014" s="4">
        <v>19</v>
      </c>
      <c r="O5014" s="31">
        <v>0.75</v>
      </c>
      <c r="P5014" s="35">
        <v>6.3</v>
      </c>
      <c r="Q5014" s="36">
        <f t="shared" si="947"/>
        <v>16</v>
      </c>
      <c r="R5014" s="4">
        <f t="shared" si="948"/>
        <v>9.6999999999999993</v>
      </c>
      <c r="S5014" s="31">
        <f t="shared" si="951"/>
        <v>0.20944444444444443</v>
      </c>
      <c r="T5014" s="31">
        <f t="shared" si="952"/>
        <v>0.77601851851851855</v>
      </c>
      <c r="U5014" s="4">
        <f t="shared" si="950"/>
        <v>9.6999999999999993</v>
      </c>
      <c r="V5014" s="4" t="str">
        <f t="shared" si="945"/>
        <v/>
      </c>
      <c r="W5014" s="18" t="str">
        <f>IF(V5014="","",VLOOKUP(L5014,日射量と図３!$A$4:$C$368,3,TRUE)*238.85/100)</f>
        <v/>
      </c>
      <c r="X5014" s="4" t="str">
        <f t="shared" si="949"/>
        <v/>
      </c>
      <c r="Y5014" s="4" t="str">
        <f t="shared" si="943"/>
        <v/>
      </c>
      <c r="Z5014" s="4" t="str">
        <f t="shared" si="944"/>
        <v/>
      </c>
      <c r="AA5014" s="4" t="str">
        <f>IF($V5014="","",IF(Y5014&lt;36,0,IF(AND(36&lt;=Y5014,Y5014&lt;71),VLOOKUP($W5014,日射量と図３!$E$6:$F$34,2,TRUE),IF(AND(71&lt;=Y5014,Y5014&lt;107),VLOOKUP($W5014,日射量と図３!$E$6:$G$34,3,TRUE),IF(AND(107&lt;=Y5014,Y5014&lt;143),VLOOKUP($W5014,日射量と図３!$E$6:$H$34,4,TRUE),VLOOKUP($W5014,日射量と図３!$E$6:$I$34,5,TRUE))))))</f>
        <v/>
      </c>
      <c r="AB5014" s="4" t="str">
        <f>IF($V5014="","",IF(Z5014&lt;36,0,IF(AND(36&lt;=Z5014,Z5014&lt;71),VLOOKUP($W5014,日射量と図３!$E$6:$F$34,2,TRUE),IF(AND(71&lt;=Z5014,Z5014&lt;107),VLOOKUP($W5014,日射量と図３!$E$6:$G$34,3,TRUE),IF(AND(107&lt;=Z5014,Z5014&lt;143),VLOOKUP($W5014,日射量と図３!$E$6:$H$34,4,TRUE),VLOOKUP($W5014,日射量と図３!$E$6:$I$34,5,TRUE))))))</f>
        <v/>
      </c>
      <c r="AC5014" s="382" t="str">
        <f t="shared" si="953"/>
        <v/>
      </c>
      <c r="AD5014" s="382" t="str">
        <f t="shared" si="954"/>
        <v/>
      </c>
    </row>
    <row r="5015" spans="11:30" ht="13.5" customHeight="1">
      <c r="K5015" s="4">
        <f t="shared" si="946"/>
        <v>12</v>
      </c>
      <c r="L5015" s="34">
        <v>43460</v>
      </c>
      <c r="M5015" s="4">
        <v>209</v>
      </c>
      <c r="N5015" s="4">
        <v>20</v>
      </c>
      <c r="O5015" s="31">
        <v>0.79166666666666663</v>
      </c>
      <c r="P5015" s="35">
        <v>6.0400000000000009</v>
      </c>
      <c r="Q5015" s="36">
        <f t="shared" si="947"/>
        <v>16</v>
      </c>
      <c r="R5015" s="4">
        <f t="shared" si="948"/>
        <v>9.9599999999999991</v>
      </c>
      <c r="S5015" s="31">
        <f t="shared" si="951"/>
        <v>0.20944444444444443</v>
      </c>
      <c r="T5015" s="31">
        <f t="shared" si="952"/>
        <v>0.77601851851851855</v>
      </c>
      <c r="U5015" s="4">
        <f t="shared" si="950"/>
        <v>0</v>
      </c>
      <c r="V5015" s="4" t="str">
        <f t="shared" si="945"/>
        <v/>
      </c>
      <c r="W5015" s="18" t="str">
        <f>IF(V5015="","",VLOOKUP(L5015,日射量と図３!$A$4:$C$368,3,TRUE)*238.85/100)</f>
        <v/>
      </c>
      <c r="X5015" s="4" t="str">
        <f t="shared" si="949"/>
        <v/>
      </c>
      <c r="Y5015" s="4" t="str">
        <f t="shared" si="943"/>
        <v/>
      </c>
      <c r="Z5015" s="4" t="str">
        <f t="shared" si="944"/>
        <v/>
      </c>
      <c r="AA5015" s="4" t="str">
        <f>IF($V5015="","",IF(Y5015&lt;36,0,IF(AND(36&lt;=Y5015,Y5015&lt;71),VLOOKUP($W5015,日射量と図３!$E$6:$F$34,2,TRUE),IF(AND(71&lt;=Y5015,Y5015&lt;107),VLOOKUP($W5015,日射量と図３!$E$6:$G$34,3,TRUE),IF(AND(107&lt;=Y5015,Y5015&lt;143),VLOOKUP($W5015,日射量と図３!$E$6:$H$34,4,TRUE),VLOOKUP($W5015,日射量と図３!$E$6:$I$34,5,TRUE))))))</f>
        <v/>
      </c>
      <c r="AB5015" s="4" t="str">
        <f>IF($V5015="","",IF(Z5015&lt;36,0,IF(AND(36&lt;=Z5015,Z5015&lt;71),VLOOKUP($W5015,日射量と図３!$E$6:$F$34,2,TRUE),IF(AND(71&lt;=Z5015,Z5015&lt;107),VLOOKUP($W5015,日射量と図３!$E$6:$G$34,3,TRUE),IF(AND(107&lt;=Z5015,Z5015&lt;143),VLOOKUP($W5015,日射量と図３!$E$6:$H$34,4,TRUE),VLOOKUP($W5015,日射量と図３!$E$6:$I$34,5,TRUE))))))</f>
        <v/>
      </c>
      <c r="AC5015" s="382" t="str">
        <f t="shared" si="953"/>
        <v/>
      </c>
      <c r="AD5015" s="382" t="str">
        <f t="shared" si="954"/>
        <v/>
      </c>
    </row>
    <row r="5016" spans="11:30" ht="13.5" customHeight="1">
      <c r="K5016" s="4">
        <f t="shared" si="946"/>
        <v>12</v>
      </c>
      <c r="L5016" s="34">
        <v>43460</v>
      </c>
      <c r="M5016" s="4">
        <v>209</v>
      </c>
      <c r="N5016" s="4">
        <v>21</v>
      </c>
      <c r="O5016" s="31">
        <v>0.83333333333333337</v>
      </c>
      <c r="P5016" s="35">
        <v>5.7299999999999995</v>
      </c>
      <c r="Q5016" s="36">
        <f t="shared" si="947"/>
        <v>16</v>
      </c>
      <c r="R5016" s="4">
        <f t="shared" si="948"/>
        <v>10.27</v>
      </c>
      <c r="S5016" s="31">
        <f t="shared" si="951"/>
        <v>0.20944444444444443</v>
      </c>
      <c r="T5016" s="31">
        <f t="shared" si="952"/>
        <v>0.77601851851851855</v>
      </c>
      <c r="U5016" s="4">
        <f t="shared" si="950"/>
        <v>0</v>
      </c>
      <c r="V5016" s="4" t="str">
        <f t="shared" si="945"/>
        <v/>
      </c>
      <c r="W5016" s="18" t="str">
        <f>IF(V5016="","",VLOOKUP(L5016,日射量と図３!$A$4:$C$368,3,TRUE)*238.85/100)</f>
        <v/>
      </c>
      <c r="X5016" s="4" t="str">
        <f t="shared" si="949"/>
        <v/>
      </c>
      <c r="Y5016" s="4" t="str">
        <f t="shared" si="943"/>
        <v/>
      </c>
      <c r="Z5016" s="4" t="str">
        <f t="shared" si="944"/>
        <v/>
      </c>
      <c r="AA5016" s="4" t="str">
        <f>IF($V5016="","",IF(Y5016&lt;36,0,IF(AND(36&lt;=Y5016,Y5016&lt;71),VLOOKUP($W5016,日射量と図３!$E$6:$F$34,2,TRUE),IF(AND(71&lt;=Y5016,Y5016&lt;107),VLOOKUP($W5016,日射量と図３!$E$6:$G$34,3,TRUE),IF(AND(107&lt;=Y5016,Y5016&lt;143),VLOOKUP($W5016,日射量と図３!$E$6:$H$34,4,TRUE),VLOOKUP($W5016,日射量と図３!$E$6:$I$34,5,TRUE))))))</f>
        <v/>
      </c>
      <c r="AB5016" s="4" t="str">
        <f>IF($V5016="","",IF(Z5016&lt;36,0,IF(AND(36&lt;=Z5016,Z5016&lt;71),VLOOKUP($W5016,日射量と図３!$E$6:$F$34,2,TRUE),IF(AND(71&lt;=Z5016,Z5016&lt;107),VLOOKUP($W5016,日射量と図３!$E$6:$G$34,3,TRUE),IF(AND(107&lt;=Z5016,Z5016&lt;143),VLOOKUP($W5016,日射量と図３!$E$6:$H$34,4,TRUE),VLOOKUP($W5016,日射量と図３!$E$6:$I$34,5,TRUE))))))</f>
        <v/>
      </c>
      <c r="AC5016" s="382" t="str">
        <f t="shared" si="953"/>
        <v/>
      </c>
      <c r="AD5016" s="382" t="str">
        <f t="shared" si="954"/>
        <v/>
      </c>
    </row>
    <row r="5017" spans="11:30" ht="13.5" customHeight="1">
      <c r="K5017" s="4">
        <f t="shared" si="946"/>
        <v>12</v>
      </c>
      <c r="L5017" s="34">
        <v>43460</v>
      </c>
      <c r="M5017" s="4">
        <v>209</v>
      </c>
      <c r="N5017" s="4">
        <v>22</v>
      </c>
      <c r="O5017" s="31">
        <v>0.875</v>
      </c>
      <c r="P5017" s="35">
        <v>5.3699999999999992</v>
      </c>
      <c r="Q5017" s="36">
        <f t="shared" si="947"/>
        <v>16</v>
      </c>
      <c r="R5017" s="4">
        <f t="shared" si="948"/>
        <v>10.63</v>
      </c>
      <c r="S5017" s="31">
        <f t="shared" si="951"/>
        <v>0.20944444444444443</v>
      </c>
      <c r="T5017" s="31">
        <f t="shared" si="952"/>
        <v>0.77601851851851855</v>
      </c>
      <c r="U5017" s="4">
        <f t="shared" si="950"/>
        <v>0</v>
      </c>
      <c r="V5017" s="4" t="str">
        <f t="shared" si="945"/>
        <v/>
      </c>
      <c r="W5017" s="18" t="str">
        <f>IF(V5017="","",VLOOKUP(L5017,日射量と図３!$A$4:$C$368,3,TRUE)*238.85/100)</f>
        <v/>
      </c>
      <c r="X5017" s="4" t="str">
        <f t="shared" si="949"/>
        <v/>
      </c>
      <c r="Y5017" s="4" t="str">
        <f t="shared" si="943"/>
        <v/>
      </c>
      <c r="Z5017" s="4" t="str">
        <f t="shared" si="944"/>
        <v/>
      </c>
      <c r="AA5017" s="4" t="str">
        <f>IF($V5017="","",IF(Y5017&lt;36,0,IF(AND(36&lt;=Y5017,Y5017&lt;71),VLOOKUP($W5017,日射量と図３!$E$6:$F$34,2,TRUE),IF(AND(71&lt;=Y5017,Y5017&lt;107),VLOOKUP($W5017,日射量と図３!$E$6:$G$34,3,TRUE),IF(AND(107&lt;=Y5017,Y5017&lt;143),VLOOKUP($W5017,日射量と図３!$E$6:$H$34,4,TRUE),VLOOKUP($W5017,日射量と図３!$E$6:$I$34,5,TRUE))))))</f>
        <v/>
      </c>
      <c r="AB5017" s="4" t="str">
        <f>IF($V5017="","",IF(Z5017&lt;36,0,IF(AND(36&lt;=Z5017,Z5017&lt;71),VLOOKUP($W5017,日射量と図３!$E$6:$F$34,2,TRUE),IF(AND(71&lt;=Z5017,Z5017&lt;107),VLOOKUP($W5017,日射量と図３!$E$6:$G$34,3,TRUE),IF(AND(107&lt;=Z5017,Z5017&lt;143),VLOOKUP($W5017,日射量と図３!$E$6:$H$34,4,TRUE),VLOOKUP($W5017,日射量と図３!$E$6:$I$34,5,TRUE))))))</f>
        <v/>
      </c>
      <c r="AC5017" s="382" t="str">
        <f t="shared" si="953"/>
        <v/>
      </c>
      <c r="AD5017" s="382" t="str">
        <f t="shared" si="954"/>
        <v/>
      </c>
    </row>
    <row r="5018" spans="11:30" ht="13.5" customHeight="1">
      <c r="K5018" s="4">
        <f t="shared" si="946"/>
        <v>12</v>
      </c>
      <c r="L5018" s="34">
        <v>43460</v>
      </c>
      <c r="M5018" s="4">
        <v>209</v>
      </c>
      <c r="N5018" s="4">
        <v>23</v>
      </c>
      <c r="O5018" s="31">
        <v>0.91666666666666663</v>
      </c>
      <c r="P5018" s="35">
        <v>5.1400000000000006</v>
      </c>
      <c r="Q5018" s="36">
        <f t="shared" si="947"/>
        <v>13</v>
      </c>
      <c r="R5018" s="4">
        <f t="shared" si="948"/>
        <v>7.8599999999999994</v>
      </c>
      <c r="S5018" s="31">
        <f t="shared" si="951"/>
        <v>0.20944444444444443</v>
      </c>
      <c r="T5018" s="31">
        <f t="shared" si="952"/>
        <v>0.77601851851851855</v>
      </c>
      <c r="U5018" s="4">
        <f t="shared" si="950"/>
        <v>0</v>
      </c>
      <c r="V5018" s="4" t="str">
        <f t="shared" si="945"/>
        <v/>
      </c>
      <c r="W5018" s="18" t="str">
        <f>IF(V5018="","",VLOOKUP(L5018,日射量と図３!$A$4:$C$368,3,TRUE)*238.85/100)</f>
        <v/>
      </c>
      <c r="X5018" s="4" t="str">
        <f t="shared" si="949"/>
        <v/>
      </c>
      <c r="Y5018" s="4" t="str">
        <f t="shared" si="943"/>
        <v/>
      </c>
      <c r="Z5018" s="4" t="str">
        <f t="shared" si="944"/>
        <v/>
      </c>
      <c r="AA5018" s="4" t="str">
        <f>IF($V5018="","",IF(Y5018&lt;36,0,IF(AND(36&lt;=Y5018,Y5018&lt;71),VLOOKUP($W5018,日射量と図３!$E$6:$F$34,2,TRUE),IF(AND(71&lt;=Y5018,Y5018&lt;107),VLOOKUP($W5018,日射量と図３!$E$6:$G$34,3,TRUE),IF(AND(107&lt;=Y5018,Y5018&lt;143),VLOOKUP($W5018,日射量と図３!$E$6:$H$34,4,TRUE),VLOOKUP($W5018,日射量と図３!$E$6:$I$34,5,TRUE))))))</f>
        <v/>
      </c>
      <c r="AB5018" s="4" t="str">
        <f>IF($V5018="","",IF(Z5018&lt;36,0,IF(AND(36&lt;=Z5018,Z5018&lt;71),VLOOKUP($W5018,日射量と図３!$E$6:$F$34,2,TRUE),IF(AND(71&lt;=Z5018,Z5018&lt;107),VLOOKUP($W5018,日射量と図３!$E$6:$G$34,3,TRUE),IF(AND(107&lt;=Z5018,Z5018&lt;143),VLOOKUP($W5018,日射量と図３!$E$6:$H$34,4,TRUE),VLOOKUP($W5018,日射量と図３!$E$6:$I$34,5,TRUE))))))</f>
        <v/>
      </c>
      <c r="AC5018" s="382" t="str">
        <f t="shared" si="953"/>
        <v/>
      </c>
      <c r="AD5018" s="382" t="str">
        <f t="shared" si="954"/>
        <v/>
      </c>
    </row>
    <row r="5019" spans="11:30" ht="13.5" customHeight="1">
      <c r="K5019" s="4">
        <f t="shared" si="946"/>
        <v>12</v>
      </c>
      <c r="L5019" s="34">
        <v>43460</v>
      </c>
      <c r="M5019" s="4">
        <v>209</v>
      </c>
      <c r="N5019" s="4">
        <v>24</v>
      </c>
      <c r="O5019" s="31">
        <v>0.95833333333333337</v>
      </c>
      <c r="P5019" s="35">
        <v>4.91</v>
      </c>
      <c r="Q5019" s="36">
        <f t="shared" si="947"/>
        <v>13</v>
      </c>
      <c r="R5019" s="4">
        <f t="shared" si="948"/>
        <v>8.09</v>
      </c>
      <c r="S5019" s="31">
        <f t="shared" si="951"/>
        <v>0.20944444444444443</v>
      </c>
      <c r="T5019" s="31">
        <f t="shared" si="952"/>
        <v>0.77601851851851855</v>
      </c>
      <c r="U5019" s="4">
        <f t="shared" si="950"/>
        <v>0</v>
      </c>
      <c r="V5019" s="4" t="str">
        <f t="shared" si="945"/>
        <v/>
      </c>
      <c r="W5019" s="18" t="str">
        <f>IF(V5019="","",VLOOKUP(L5019,日射量と図３!$A$4:$C$368,3,TRUE)*238.85/100)</f>
        <v/>
      </c>
      <c r="X5019" s="4" t="str">
        <f t="shared" si="949"/>
        <v/>
      </c>
      <c r="Y5019" s="4" t="str">
        <f t="shared" si="943"/>
        <v/>
      </c>
      <c r="Z5019" s="4" t="str">
        <f t="shared" si="944"/>
        <v/>
      </c>
      <c r="AA5019" s="4" t="str">
        <f>IF($V5019="","",IF(Y5019&lt;36,0,IF(AND(36&lt;=Y5019,Y5019&lt;71),VLOOKUP($W5019,日射量と図３!$E$6:$F$34,2,TRUE),IF(AND(71&lt;=Y5019,Y5019&lt;107),VLOOKUP($W5019,日射量と図３!$E$6:$G$34,3,TRUE),IF(AND(107&lt;=Y5019,Y5019&lt;143),VLOOKUP($W5019,日射量と図３!$E$6:$H$34,4,TRUE),VLOOKUP($W5019,日射量と図３!$E$6:$I$34,5,TRUE))))))</f>
        <v/>
      </c>
      <c r="AB5019" s="4" t="str">
        <f>IF($V5019="","",IF(Z5019&lt;36,0,IF(AND(36&lt;=Z5019,Z5019&lt;71),VLOOKUP($W5019,日射量と図３!$E$6:$F$34,2,TRUE),IF(AND(71&lt;=Z5019,Z5019&lt;107),VLOOKUP($W5019,日射量と図３!$E$6:$G$34,3,TRUE),IF(AND(107&lt;=Z5019,Z5019&lt;143),VLOOKUP($W5019,日射量と図３!$E$6:$H$34,4,TRUE),VLOOKUP($W5019,日射量と図３!$E$6:$I$34,5,TRUE))))))</f>
        <v/>
      </c>
      <c r="AC5019" s="382" t="str">
        <f t="shared" si="953"/>
        <v/>
      </c>
      <c r="AD5019" s="382" t="str">
        <f t="shared" si="954"/>
        <v/>
      </c>
    </row>
    <row r="5020" spans="11:30" ht="13.5" customHeight="1">
      <c r="K5020" s="4">
        <f t="shared" si="946"/>
        <v>12</v>
      </c>
      <c r="L5020" s="34">
        <v>43461</v>
      </c>
      <c r="M5020" s="4">
        <v>210</v>
      </c>
      <c r="N5020" s="4">
        <v>1</v>
      </c>
      <c r="O5020" s="31">
        <v>0</v>
      </c>
      <c r="P5020" s="35">
        <v>4.5200000000000005</v>
      </c>
      <c r="Q5020" s="36">
        <f t="shared" si="947"/>
        <v>13</v>
      </c>
      <c r="R5020" s="4">
        <f t="shared" si="948"/>
        <v>8.48</v>
      </c>
      <c r="S5020" s="31">
        <f t="shared" si="951"/>
        <v>0.20944444444444443</v>
      </c>
      <c r="T5020" s="31">
        <f t="shared" si="952"/>
        <v>0.77601851851851855</v>
      </c>
      <c r="U5020" s="4">
        <f t="shared" si="950"/>
        <v>0</v>
      </c>
      <c r="V5020" s="4">
        <f t="shared" si="945"/>
        <v>91.75</v>
      </c>
      <c r="W5020" s="18">
        <f>IF(V5020="","",VLOOKUP(L5020,日射量と図３!$A$4:$C$368,3,TRUE)*238.85/100)</f>
        <v>21.496500000000001</v>
      </c>
      <c r="X5020" s="4">
        <f t="shared" si="949"/>
        <v>14</v>
      </c>
      <c r="Y5020" s="4">
        <f t="shared" si="943"/>
        <v>40.971945535714276</v>
      </c>
      <c r="Z5020" s="4">
        <f t="shared" si="944"/>
        <v>46.186556785714274</v>
      </c>
      <c r="AA5020" s="4">
        <f>IF($V5020="","",IF(Y5020&lt;36,0,IF(AND(36&lt;=Y5020,Y5020&lt;71),VLOOKUP($W5020,日射量と図３!$E$6:$F$34,2,TRUE),IF(AND(71&lt;=Y5020,Y5020&lt;107),VLOOKUP($W5020,日射量と図３!$E$6:$G$34,3,TRUE),IF(AND(107&lt;=Y5020,Y5020&lt;143),VLOOKUP($W5020,日射量と図３!$E$6:$H$34,4,TRUE),VLOOKUP($W5020,日射量と図３!$E$6:$I$34,5,TRUE))))))</f>
        <v>34</v>
      </c>
      <c r="AB5020" s="4">
        <f>IF($V5020="","",IF(Z5020&lt;36,0,IF(AND(36&lt;=Z5020,Z5020&lt;71),VLOOKUP($W5020,日射量と図３!$E$6:$F$34,2,TRUE),IF(AND(71&lt;=Z5020,Z5020&lt;107),VLOOKUP($W5020,日射量と図３!$E$6:$G$34,3,TRUE),IF(AND(107&lt;=Z5020,Z5020&lt;143),VLOOKUP($W5020,日射量と図３!$E$6:$H$34,4,TRUE),VLOOKUP($W5020,日射量と図３!$E$6:$I$34,5,TRUE))))))</f>
        <v>34</v>
      </c>
      <c r="AC5020" s="382">
        <f t="shared" si="953"/>
        <v>1.4235120000000001</v>
      </c>
      <c r="AD5020" s="382">
        <f t="shared" si="954"/>
        <v>1.4235120000000001</v>
      </c>
    </row>
    <row r="5021" spans="11:30" ht="13.5" customHeight="1">
      <c r="K5021" s="4">
        <f t="shared" si="946"/>
        <v>12</v>
      </c>
      <c r="L5021" s="34">
        <v>43461</v>
      </c>
      <c r="M5021" s="4">
        <v>210</v>
      </c>
      <c r="N5021" s="4">
        <v>2</v>
      </c>
      <c r="O5021" s="31">
        <v>4.1666666666666664E-2</v>
      </c>
      <c r="P5021" s="35">
        <v>4.42</v>
      </c>
      <c r="Q5021" s="36">
        <f t="shared" si="947"/>
        <v>13</v>
      </c>
      <c r="R5021" s="4">
        <f t="shared" si="948"/>
        <v>8.58</v>
      </c>
      <c r="S5021" s="31">
        <f t="shared" si="951"/>
        <v>0.20944444444444443</v>
      </c>
      <c r="T5021" s="31">
        <f t="shared" si="952"/>
        <v>0.77601851851851855</v>
      </c>
      <c r="U5021" s="4">
        <f t="shared" si="950"/>
        <v>0</v>
      </c>
      <c r="V5021" s="4" t="str">
        <f t="shared" si="945"/>
        <v/>
      </c>
      <c r="W5021" s="18" t="str">
        <f>IF(V5021="","",VLOOKUP(L5021,日射量と図３!$A$4:$C$368,3,TRUE)*238.85/100)</f>
        <v/>
      </c>
      <c r="X5021" s="4" t="str">
        <f t="shared" si="949"/>
        <v/>
      </c>
      <c r="Y5021" s="4" t="str">
        <f t="shared" si="943"/>
        <v/>
      </c>
      <c r="Z5021" s="4" t="str">
        <f t="shared" si="944"/>
        <v/>
      </c>
      <c r="AA5021" s="4" t="str">
        <f>IF($V5021="","",IF(Y5021&lt;36,0,IF(AND(36&lt;=Y5021,Y5021&lt;71),VLOOKUP($W5021,日射量と図３!$E$6:$F$34,2,TRUE),IF(AND(71&lt;=Y5021,Y5021&lt;107),VLOOKUP($W5021,日射量と図３!$E$6:$G$34,3,TRUE),IF(AND(107&lt;=Y5021,Y5021&lt;143),VLOOKUP($W5021,日射量と図３!$E$6:$H$34,4,TRUE),VLOOKUP($W5021,日射量と図３!$E$6:$I$34,5,TRUE))))))</f>
        <v/>
      </c>
      <c r="AB5021" s="4" t="str">
        <f>IF($V5021="","",IF(Z5021&lt;36,0,IF(AND(36&lt;=Z5021,Z5021&lt;71),VLOOKUP($W5021,日射量と図３!$E$6:$F$34,2,TRUE),IF(AND(71&lt;=Z5021,Z5021&lt;107),VLOOKUP($W5021,日射量と図３!$E$6:$G$34,3,TRUE),IF(AND(107&lt;=Z5021,Z5021&lt;143),VLOOKUP($W5021,日射量と図３!$E$6:$H$34,4,TRUE),VLOOKUP($W5021,日射量と図３!$E$6:$I$34,5,TRUE))))))</f>
        <v/>
      </c>
      <c r="AC5021" s="382" t="str">
        <f t="shared" si="953"/>
        <v/>
      </c>
      <c r="AD5021" s="382" t="str">
        <f t="shared" si="954"/>
        <v/>
      </c>
    </row>
    <row r="5022" spans="11:30" ht="13.5" customHeight="1">
      <c r="K5022" s="4">
        <f t="shared" si="946"/>
        <v>12</v>
      </c>
      <c r="L5022" s="34">
        <v>43461</v>
      </c>
      <c r="M5022" s="4">
        <v>210</v>
      </c>
      <c r="N5022" s="4">
        <v>3</v>
      </c>
      <c r="O5022" s="31">
        <v>8.3333333333333329E-2</v>
      </c>
      <c r="P5022" s="35">
        <v>4.2699999999999996</v>
      </c>
      <c r="Q5022" s="36">
        <f t="shared" si="947"/>
        <v>13</v>
      </c>
      <c r="R5022" s="4">
        <f t="shared" si="948"/>
        <v>8.73</v>
      </c>
      <c r="S5022" s="31">
        <f t="shared" si="951"/>
        <v>0.20944444444444443</v>
      </c>
      <c r="T5022" s="31">
        <f t="shared" si="952"/>
        <v>0.77601851851851855</v>
      </c>
      <c r="U5022" s="4">
        <f t="shared" si="950"/>
        <v>0</v>
      </c>
      <c r="V5022" s="4" t="str">
        <f t="shared" si="945"/>
        <v/>
      </c>
      <c r="W5022" s="18" t="str">
        <f>IF(V5022="","",VLOOKUP(L5022,日射量と図３!$A$4:$C$368,3,TRUE)*238.85/100)</f>
        <v/>
      </c>
      <c r="X5022" s="4" t="str">
        <f t="shared" si="949"/>
        <v/>
      </c>
      <c r="Y5022" s="4" t="str">
        <f t="shared" si="943"/>
        <v/>
      </c>
      <c r="Z5022" s="4" t="str">
        <f t="shared" si="944"/>
        <v/>
      </c>
      <c r="AA5022" s="4" t="str">
        <f>IF($V5022="","",IF(Y5022&lt;36,0,IF(AND(36&lt;=Y5022,Y5022&lt;71),VLOOKUP($W5022,日射量と図３!$E$6:$F$34,2,TRUE),IF(AND(71&lt;=Y5022,Y5022&lt;107),VLOOKUP($W5022,日射量と図３!$E$6:$G$34,3,TRUE),IF(AND(107&lt;=Y5022,Y5022&lt;143),VLOOKUP($W5022,日射量と図３!$E$6:$H$34,4,TRUE),VLOOKUP($W5022,日射量と図３!$E$6:$I$34,5,TRUE))))))</f>
        <v/>
      </c>
      <c r="AB5022" s="4" t="str">
        <f>IF($V5022="","",IF(Z5022&lt;36,0,IF(AND(36&lt;=Z5022,Z5022&lt;71),VLOOKUP($W5022,日射量と図３!$E$6:$F$34,2,TRUE),IF(AND(71&lt;=Z5022,Z5022&lt;107),VLOOKUP($W5022,日射量と図３!$E$6:$G$34,3,TRUE),IF(AND(107&lt;=Z5022,Z5022&lt;143),VLOOKUP($W5022,日射量と図３!$E$6:$H$34,4,TRUE),VLOOKUP($W5022,日射量と図３!$E$6:$I$34,5,TRUE))))))</f>
        <v/>
      </c>
      <c r="AC5022" s="382" t="str">
        <f t="shared" si="953"/>
        <v/>
      </c>
      <c r="AD5022" s="382" t="str">
        <f t="shared" si="954"/>
        <v/>
      </c>
    </row>
    <row r="5023" spans="11:30" ht="13.5" customHeight="1">
      <c r="K5023" s="4">
        <f t="shared" si="946"/>
        <v>12</v>
      </c>
      <c r="L5023" s="34">
        <v>43461</v>
      </c>
      <c r="M5023" s="4">
        <v>210</v>
      </c>
      <c r="N5023" s="4">
        <v>4</v>
      </c>
      <c r="O5023" s="31">
        <v>0.125</v>
      </c>
      <c r="P5023" s="35">
        <v>3.9699999999999998</v>
      </c>
      <c r="Q5023" s="36">
        <f t="shared" si="947"/>
        <v>13</v>
      </c>
      <c r="R5023" s="4">
        <f t="shared" si="948"/>
        <v>9.0300000000000011</v>
      </c>
      <c r="S5023" s="31">
        <f t="shared" si="951"/>
        <v>0.20944444444444443</v>
      </c>
      <c r="T5023" s="31">
        <f t="shared" si="952"/>
        <v>0.77601851851851855</v>
      </c>
      <c r="U5023" s="4">
        <f t="shared" si="950"/>
        <v>0</v>
      </c>
      <c r="V5023" s="4" t="str">
        <f t="shared" si="945"/>
        <v/>
      </c>
      <c r="W5023" s="18" t="str">
        <f>IF(V5023="","",VLOOKUP(L5023,日射量と図３!$A$4:$C$368,3,TRUE)*238.85/100)</f>
        <v/>
      </c>
      <c r="X5023" s="4" t="str">
        <f t="shared" si="949"/>
        <v/>
      </c>
      <c r="Y5023" s="4" t="str">
        <f t="shared" ref="Y5023:Y5086" si="955">IF(V5023="","",$AH$30*V5023/(($AG$18/$AH$18)*X5023))</f>
        <v/>
      </c>
      <c r="Z5023" s="4" t="str">
        <f t="shared" ref="Z5023:Z5086" si="956">IF(V5023="","",$AH$30*V5023/(($AG$19/$AH$19)*X5023))</f>
        <v/>
      </c>
      <c r="AA5023" s="4" t="str">
        <f>IF($V5023="","",IF(Y5023&lt;36,0,IF(AND(36&lt;=Y5023,Y5023&lt;71),VLOOKUP($W5023,日射量と図３!$E$6:$F$34,2,TRUE),IF(AND(71&lt;=Y5023,Y5023&lt;107),VLOOKUP($W5023,日射量と図３!$E$6:$G$34,3,TRUE),IF(AND(107&lt;=Y5023,Y5023&lt;143),VLOOKUP($W5023,日射量と図３!$E$6:$H$34,4,TRUE),VLOOKUP($W5023,日射量と図３!$E$6:$I$34,5,TRUE))))))</f>
        <v/>
      </c>
      <c r="AB5023" s="4" t="str">
        <f>IF($V5023="","",IF(Z5023&lt;36,0,IF(AND(36&lt;=Z5023,Z5023&lt;71),VLOOKUP($W5023,日射量と図３!$E$6:$F$34,2,TRUE),IF(AND(71&lt;=Z5023,Z5023&lt;107),VLOOKUP($W5023,日射量と図３!$E$6:$G$34,3,TRUE),IF(AND(107&lt;=Z5023,Z5023&lt;143),VLOOKUP($W5023,日射量と図３!$E$6:$H$34,4,TRUE),VLOOKUP($W5023,日射量と図３!$E$6:$I$34,5,TRUE))))))</f>
        <v/>
      </c>
      <c r="AC5023" s="382" t="str">
        <f t="shared" si="953"/>
        <v/>
      </c>
      <c r="AD5023" s="382" t="str">
        <f t="shared" si="954"/>
        <v/>
      </c>
    </row>
    <row r="5024" spans="11:30" ht="13.5" customHeight="1">
      <c r="K5024" s="4">
        <f t="shared" si="946"/>
        <v>12</v>
      </c>
      <c r="L5024" s="34">
        <v>43461</v>
      </c>
      <c r="M5024" s="4">
        <v>210</v>
      </c>
      <c r="N5024" s="4">
        <v>5</v>
      </c>
      <c r="O5024" s="31">
        <v>0.16666666666666666</v>
      </c>
      <c r="P5024" s="35">
        <v>3.8199999999999994</v>
      </c>
      <c r="Q5024" s="36">
        <f t="shared" si="947"/>
        <v>15</v>
      </c>
      <c r="R5024" s="4">
        <f t="shared" si="948"/>
        <v>11.18</v>
      </c>
      <c r="S5024" s="31">
        <f t="shared" si="951"/>
        <v>0.20944444444444443</v>
      </c>
      <c r="T5024" s="31">
        <f t="shared" si="952"/>
        <v>0.77601851851851855</v>
      </c>
      <c r="U5024" s="4">
        <f t="shared" si="950"/>
        <v>0</v>
      </c>
      <c r="V5024" s="4" t="str">
        <f t="shared" si="945"/>
        <v/>
      </c>
      <c r="W5024" s="18" t="str">
        <f>IF(V5024="","",VLOOKUP(L5024,日射量と図３!$A$4:$C$368,3,TRUE)*238.85/100)</f>
        <v/>
      </c>
      <c r="X5024" s="4" t="str">
        <f t="shared" si="949"/>
        <v/>
      </c>
      <c r="Y5024" s="4" t="str">
        <f t="shared" si="955"/>
        <v/>
      </c>
      <c r="Z5024" s="4" t="str">
        <f t="shared" si="956"/>
        <v/>
      </c>
      <c r="AA5024" s="4" t="str">
        <f>IF($V5024="","",IF(Y5024&lt;36,0,IF(AND(36&lt;=Y5024,Y5024&lt;71),VLOOKUP($W5024,日射量と図３!$E$6:$F$34,2,TRUE),IF(AND(71&lt;=Y5024,Y5024&lt;107),VLOOKUP($W5024,日射量と図３!$E$6:$G$34,3,TRUE),IF(AND(107&lt;=Y5024,Y5024&lt;143),VLOOKUP($W5024,日射量と図３!$E$6:$H$34,4,TRUE),VLOOKUP($W5024,日射量と図３!$E$6:$I$34,5,TRUE))))))</f>
        <v/>
      </c>
      <c r="AB5024" s="4" t="str">
        <f>IF($V5024="","",IF(Z5024&lt;36,0,IF(AND(36&lt;=Z5024,Z5024&lt;71),VLOOKUP($W5024,日射量と図３!$E$6:$F$34,2,TRUE),IF(AND(71&lt;=Z5024,Z5024&lt;107),VLOOKUP($W5024,日射量と図３!$E$6:$G$34,3,TRUE),IF(AND(107&lt;=Z5024,Z5024&lt;143),VLOOKUP($W5024,日射量と図３!$E$6:$H$34,4,TRUE),VLOOKUP($W5024,日射量と図３!$E$6:$I$34,5,TRUE))))))</f>
        <v/>
      </c>
      <c r="AC5024" s="382" t="str">
        <f t="shared" si="953"/>
        <v/>
      </c>
      <c r="AD5024" s="382" t="str">
        <f t="shared" si="954"/>
        <v/>
      </c>
    </row>
    <row r="5025" spans="11:30" ht="13.5" customHeight="1">
      <c r="K5025" s="4">
        <f t="shared" si="946"/>
        <v>12</v>
      </c>
      <c r="L5025" s="34">
        <v>43461</v>
      </c>
      <c r="M5025" s="4">
        <v>210</v>
      </c>
      <c r="N5025" s="4">
        <v>6</v>
      </c>
      <c r="O5025" s="31">
        <v>0.20833333333333334</v>
      </c>
      <c r="P5025" s="35">
        <v>3.5200000000000005</v>
      </c>
      <c r="Q5025" s="36">
        <f t="shared" si="947"/>
        <v>15</v>
      </c>
      <c r="R5025" s="4">
        <f t="shared" si="948"/>
        <v>11.48</v>
      </c>
      <c r="S5025" s="31">
        <f t="shared" si="951"/>
        <v>0.20944444444444443</v>
      </c>
      <c r="T5025" s="31">
        <f t="shared" si="952"/>
        <v>0.77601851851851855</v>
      </c>
      <c r="U5025" s="4">
        <f t="shared" si="950"/>
        <v>0</v>
      </c>
      <c r="V5025" s="4" t="str">
        <f t="shared" si="945"/>
        <v/>
      </c>
      <c r="W5025" s="18" t="str">
        <f>IF(V5025="","",VLOOKUP(L5025,日射量と図３!$A$4:$C$368,3,TRUE)*238.85/100)</f>
        <v/>
      </c>
      <c r="X5025" s="4" t="str">
        <f t="shared" si="949"/>
        <v/>
      </c>
      <c r="Y5025" s="4" t="str">
        <f t="shared" si="955"/>
        <v/>
      </c>
      <c r="Z5025" s="4" t="str">
        <f t="shared" si="956"/>
        <v/>
      </c>
      <c r="AA5025" s="4" t="str">
        <f>IF($V5025="","",IF(Y5025&lt;36,0,IF(AND(36&lt;=Y5025,Y5025&lt;71),VLOOKUP($W5025,日射量と図３!$E$6:$F$34,2,TRUE),IF(AND(71&lt;=Y5025,Y5025&lt;107),VLOOKUP($W5025,日射量と図３!$E$6:$G$34,3,TRUE),IF(AND(107&lt;=Y5025,Y5025&lt;143),VLOOKUP($W5025,日射量と図３!$E$6:$H$34,4,TRUE),VLOOKUP($W5025,日射量と図３!$E$6:$I$34,5,TRUE))))))</f>
        <v/>
      </c>
      <c r="AB5025" s="4" t="str">
        <f>IF($V5025="","",IF(Z5025&lt;36,0,IF(AND(36&lt;=Z5025,Z5025&lt;71),VLOOKUP($W5025,日射量と図３!$E$6:$F$34,2,TRUE),IF(AND(71&lt;=Z5025,Z5025&lt;107),VLOOKUP($W5025,日射量と図３!$E$6:$G$34,3,TRUE),IF(AND(107&lt;=Z5025,Z5025&lt;143),VLOOKUP($W5025,日射量と図３!$E$6:$H$34,4,TRUE),VLOOKUP($W5025,日射量と図３!$E$6:$I$34,5,TRUE))))))</f>
        <v/>
      </c>
      <c r="AC5025" s="382" t="str">
        <f t="shared" si="953"/>
        <v/>
      </c>
      <c r="AD5025" s="382" t="str">
        <f t="shared" si="954"/>
        <v/>
      </c>
    </row>
    <row r="5026" spans="11:30" ht="13.5" customHeight="1">
      <c r="K5026" s="4">
        <f t="shared" si="946"/>
        <v>12</v>
      </c>
      <c r="L5026" s="34">
        <v>43461</v>
      </c>
      <c r="M5026" s="4">
        <v>210</v>
      </c>
      <c r="N5026" s="4">
        <v>7</v>
      </c>
      <c r="O5026" s="31">
        <v>0.25</v>
      </c>
      <c r="P5026" s="35">
        <v>3.16</v>
      </c>
      <c r="Q5026" s="36">
        <f t="shared" si="947"/>
        <v>15</v>
      </c>
      <c r="R5026" s="4">
        <f t="shared" si="948"/>
        <v>11.84</v>
      </c>
      <c r="S5026" s="31">
        <f t="shared" si="951"/>
        <v>0.20944444444444443</v>
      </c>
      <c r="T5026" s="31">
        <f t="shared" si="952"/>
        <v>0.77601851851851855</v>
      </c>
      <c r="U5026" s="4">
        <f t="shared" si="950"/>
        <v>11.84</v>
      </c>
      <c r="V5026" s="4" t="str">
        <f t="shared" si="945"/>
        <v/>
      </c>
      <c r="W5026" s="18" t="str">
        <f>IF(V5026="","",VLOOKUP(L5026,日射量と図３!$A$4:$C$368,3,TRUE)*238.85/100)</f>
        <v/>
      </c>
      <c r="X5026" s="4" t="str">
        <f t="shared" si="949"/>
        <v/>
      </c>
      <c r="Y5026" s="4" t="str">
        <f t="shared" si="955"/>
        <v/>
      </c>
      <c r="Z5026" s="4" t="str">
        <f t="shared" si="956"/>
        <v/>
      </c>
      <c r="AA5026" s="4" t="str">
        <f>IF($V5026="","",IF(Y5026&lt;36,0,IF(AND(36&lt;=Y5026,Y5026&lt;71),VLOOKUP($W5026,日射量と図３!$E$6:$F$34,2,TRUE),IF(AND(71&lt;=Y5026,Y5026&lt;107),VLOOKUP($W5026,日射量と図３!$E$6:$G$34,3,TRUE),IF(AND(107&lt;=Y5026,Y5026&lt;143),VLOOKUP($W5026,日射量と図３!$E$6:$H$34,4,TRUE),VLOOKUP($W5026,日射量と図３!$E$6:$I$34,5,TRUE))))))</f>
        <v/>
      </c>
      <c r="AB5026" s="4" t="str">
        <f>IF($V5026="","",IF(Z5026&lt;36,0,IF(AND(36&lt;=Z5026,Z5026&lt;71),VLOOKUP($W5026,日射量と図３!$E$6:$F$34,2,TRUE),IF(AND(71&lt;=Z5026,Z5026&lt;107),VLOOKUP($W5026,日射量と図３!$E$6:$G$34,3,TRUE),IF(AND(107&lt;=Z5026,Z5026&lt;143),VLOOKUP($W5026,日射量と図３!$E$6:$H$34,4,TRUE),VLOOKUP($W5026,日射量と図３!$E$6:$I$34,5,TRUE))))))</f>
        <v/>
      </c>
      <c r="AC5026" s="382" t="str">
        <f t="shared" si="953"/>
        <v/>
      </c>
      <c r="AD5026" s="382" t="str">
        <f t="shared" si="954"/>
        <v/>
      </c>
    </row>
    <row r="5027" spans="11:30" ht="13.5" customHeight="1">
      <c r="K5027" s="4">
        <f t="shared" si="946"/>
        <v>12</v>
      </c>
      <c r="L5027" s="34">
        <v>43461</v>
      </c>
      <c r="M5027" s="4">
        <v>210</v>
      </c>
      <c r="N5027" s="4">
        <v>8</v>
      </c>
      <c r="O5027" s="31">
        <v>0.29166666666666669</v>
      </c>
      <c r="P5027" s="35">
        <v>3.35</v>
      </c>
      <c r="Q5027" s="36">
        <f t="shared" si="947"/>
        <v>12</v>
      </c>
      <c r="R5027" s="4">
        <f t="shared" si="948"/>
        <v>8.65</v>
      </c>
      <c r="S5027" s="31">
        <f t="shared" si="951"/>
        <v>0.20944444444444443</v>
      </c>
      <c r="T5027" s="31">
        <f t="shared" si="952"/>
        <v>0.77601851851851855</v>
      </c>
      <c r="U5027" s="4">
        <f t="shared" si="950"/>
        <v>8.65</v>
      </c>
      <c r="V5027" s="4" t="str">
        <f t="shared" si="945"/>
        <v/>
      </c>
      <c r="W5027" s="18" t="str">
        <f>IF(V5027="","",VLOOKUP(L5027,日射量と図３!$A$4:$C$368,3,TRUE)*238.85/100)</f>
        <v/>
      </c>
      <c r="X5027" s="4" t="str">
        <f t="shared" si="949"/>
        <v/>
      </c>
      <c r="Y5027" s="4" t="str">
        <f t="shared" si="955"/>
        <v/>
      </c>
      <c r="Z5027" s="4" t="str">
        <f t="shared" si="956"/>
        <v/>
      </c>
      <c r="AA5027" s="4" t="str">
        <f>IF($V5027="","",IF(Y5027&lt;36,0,IF(AND(36&lt;=Y5027,Y5027&lt;71),VLOOKUP($W5027,日射量と図３!$E$6:$F$34,2,TRUE),IF(AND(71&lt;=Y5027,Y5027&lt;107),VLOOKUP($W5027,日射量と図３!$E$6:$G$34,3,TRUE),IF(AND(107&lt;=Y5027,Y5027&lt;143),VLOOKUP($W5027,日射量と図３!$E$6:$H$34,4,TRUE),VLOOKUP($W5027,日射量と図３!$E$6:$I$34,5,TRUE))))))</f>
        <v/>
      </c>
      <c r="AB5027" s="4" t="str">
        <f>IF($V5027="","",IF(Z5027&lt;36,0,IF(AND(36&lt;=Z5027,Z5027&lt;71),VLOOKUP($W5027,日射量と図３!$E$6:$F$34,2,TRUE),IF(AND(71&lt;=Z5027,Z5027&lt;107),VLOOKUP($W5027,日射量と図３!$E$6:$G$34,3,TRUE),IF(AND(107&lt;=Z5027,Z5027&lt;143),VLOOKUP($W5027,日射量と図３!$E$6:$H$34,4,TRUE),VLOOKUP($W5027,日射量と図３!$E$6:$I$34,5,TRUE))))))</f>
        <v/>
      </c>
      <c r="AC5027" s="382" t="str">
        <f t="shared" si="953"/>
        <v/>
      </c>
      <c r="AD5027" s="382" t="str">
        <f t="shared" si="954"/>
        <v/>
      </c>
    </row>
    <row r="5028" spans="11:30" ht="13.5" customHeight="1">
      <c r="K5028" s="4">
        <f t="shared" si="946"/>
        <v>12</v>
      </c>
      <c r="L5028" s="34">
        <v>43461</v>
      </c>
      <c r="M5028" s="4">
        <v>210</v>
      </c>
      <c r="N5028" s="4">
        <v>9</v>
      </c>
      <c r="O5028" s="31">
        <v>0.33333333333333331</v>
      </c>
      <c r="P5028" s="35">
        <v>3.8299999999999996</v>
      </c>
      <c r="Q5028" s="36">
        <f t="shared" si="947"/>
        <v>12</v>
      </c>
      <c r="R5028" s="4">
        <f t="shared" si="948"/>
        <v>8.17</v>
      </c>
      <c r="S5028" s="31">
        <f t="shared" si="951"/>
        <v>0.20944444444444443</v>
      </c>
      <c r="T5028" s="31">
        <f t="shared" si="952"/>
        <v>0.77601851851851855</v>
      </c>
      <c r="U5028" s="4">
        <f t="shared" si="950"/>
        <v>8.17</v>
      </c>
      <c r="V5028" s="4" t="str">
        <f t="shared" si="945"/>
        <v/>
      </c>
      <c r="W5028" s="18" t="str">
        <f>IF(V5028="","",VLOOKUP(L5028,日射量と図３!$A$4:$C$368,3,TRUE)*238.85/100)</f>
        <v/>
      </c>
      <c r="X5028" s="4" t="str">
        <f t="shared" si="949"/>
        <v/>
      </c>
      <c r="Y5028" s="4" t="str">
        <f t="shared" si="955"/>
        <v/>
      </c>
      <c r="Z5028" s="4" t="str">
        <f t="shared" si="956"/>
        <v/>
      </c>
      <c r="AA5028" s="4" t="str">
        <f>IF($V5028="","",IF(Y5028&lt;36,0,IF(AND(36&lt;=Y5028,Y5028&lt;71),VLOOKUP($W5028,日射量と図３!$E$6:$F$34,2,TRUE),IF(AND(71&lt;=Y5028,Y5028&lt;107),VLOOKUP($W5028,日射量と図３!$E$6:$G$34,3,TRUE),IF(AND(107&lt;=Y5028,Y5028&lt;143),VLOOKUP($W5028,日射量と図３!$E$6:$H$34,4,TRUE),VLOOKUP($W5028,日射量と図３!$E$6:$I$34,5,TRUE))))))</f>
        <v/>
      </c>
      <c r="AB5028" s="4" t="str">
        <f>IF($V5028="","",IF(Z5028&lt;36,0,IF(AND(36&lt;=Z5028,Z5028&lt;71),VLOOKUP($W5028,日射量と図３!$E$6:$F$34,2,TRUE),IF(AND(71&lt;=Z5028,Z5028&lt;107),VLOOKUP($W5028,日射量と図３!$E$6:$G$34,3,TRUE),IF(AND(107&lt;=Z5028,Z5028&lt;143),VLOOKUP($W5028,日射量と図３!$E$6:$H$34,4,TRUE),VLOOKUP($W5028,日射量と図３!$E$6:$I$34,5,TRUE))))))</f>
        <v/>
      </c>
      <c r="AC5028" s="382" t="str">
        <f t="shared" si="953"/>
        <v/>
      </c>
      <c r="AD5028" s="382" t="str">
        <f t="shared" si="954"/>
        <v/>
      </c>
    </row>
    <row r="5029" spans="11:30" ht="13.5" customHeight="1">
      <c r="K5029" s="4">
        <f t="shared" si="946"/>
        <v>12</v>
      </c>
      <c r="L5029" s="34">
        <v>43461</v>
      </c>
      <c r="M5029" s="4">
        <v>210</v>
      </c>
      <c r="N5029" s="4">
        <v>10</v>
      </c>
      <c r="O5029" s="31">
        <v>0.375</v>
      </c>
      <c r="P5029" s="35">
        <v>5.160000000000001</v>
      </c>
      <c r="Q5029" s="36">
        <f t="shared" si="947"/>
        <v>12</v>
      </c>
      <c r="R5029" s="4">
        <f t="shared" si="948"/>
        <v>6.839999999999999</v>
      </c>
      <c r="S5029" s="31">
        <f t="shared" si="951"/>
        <v>0.20944444444444443</v>
      </c>
      <c r="T5029" s="31">
        <f t="shared" si="952"/>
        <v>0.77601851851851855</v>
      </c>
      <c r="U5029" s="4">
        <f t="shared" si="950"/>
        <v>6.839999999999999</v>
      </c>
      <c r="V5029" s="4" t="str">
        <f t="shared" si="945"/>
        <v/>
      </c>
      <c r="W5029" s="18" t="str">
        <f>IF(V5029="","",VLOOKUP(L5029,日射量と図３!$A$4:$C$368,3,TRUE)*238.85/100)</f>
        <v/>
      </c>
      <c r="X5029" s="4" t="str">
        <f t="shared" si="949"/>
        <v/>
      </c>
      <c r="Y5029" s="4" t="str">
        <f t="shared" si="955"/>
        <v/>
      </c>
      <c r="Z5029" s="4" t="str">
        <f t="shared" si="956"/>
        <v/>
      </c>
      <c r="AA5029" s="4" t="str">
        <f>IF($V5029="","",IF(Y5029&lt;36,0,IF(AND(36&lt;=Y5029,Y5029&lt;71),VLOOKUP($W5029,日射量と図３!$E$6:$F$34,2,TRUE),IF(AND(71&lt;=Y5029,Y5029&lt;107),VLOOKUP($W5029,日射量と図３!$E$6:$G$34,3,TRUE),IF(AND(107&lt;=Y5029,Y5029&lt;143),VLOOKUP($W5029,日射量と図３!$E$6:$H$34,4,TRUE),VLOOKUP($W5029,日射量と図３!$E$6:$I$34,5,TRUE))))))</f>
        <v/>
      </c>
      <c r="AB5029" s="4" t="str">
        <f>IF($V5029="","",IF(Z5029&lt;36,0,IF(AND(36&lt;=Z5029,Z5029&lt;71),VLOOKUP($W5029,日射量と図３!$E$6:$F$34,2,TRUE),IF(AND(71&lt;=Z5029,Z5029&lt;107),VLOOKUP($W5029,日射量と図３!$E$6:$G$34,3,TRUE),IF(AND(107&lt;=Z5029,Z5029&lt;143),VLOOKUP($W5029,日射量と図３!$E$6:$H$34,4,TRUE),VLOOKUP($W5029,日射量と図３!$E$6:$I$34,5,TRUE))))))</f>
        <v/>
      </c>
      <c r="AC5029" s="382" t="str">
        <f t="shared" si="953"/>
        <v/>
      </c>
      <c r="AD5029" s="382" t="str">
        <f t="shared" si="954"/>
        <v/>
      </c>
    </row>
    <row r="5030" spans="11:30" ht="13.5" customHeight="1">
      <c r="K5030" s="4">
        <f t="shared" si="946"/>
        <v>12</v>
      </c>
      <c r="L5030" s="34">
        <v>43461</v>
      </c>
      <c r="M5030" s="4">
        <v>210</v>
      </c>
      <c r="N5030" s="4">
        <v>11</v>
      </c>
      <c r="O5030" s="31">
        <v>0.41666666666666669</v>
      </c>
      <c r="P5030" s="35">
        <v>6.58</v>
      </c>
      <c r="Q5030" s="36">
        <f t="shared" si="947"/>
        <v>12</v>
      </c>
      <c r="R5030" s="4">
        <f t="shared" si="948"/>
        <v>5.42</v>
      </c>
      <c r="S5030" s="31">
        <f t="shared" si="951"/>
        <v>0.20944444444444443</v>
      </c>
      <c r="T5030" s="31">
        <f t="shared" si="952"/>
        <v>0.77601851851851855</v>
      </c>
      <c r="U5030" s="4">
        <f t="shared" si="950"/>
        <v>5.42</v>
      </c>
      <c r="V5030" s="4" t="str">
        <f t="shared" si="945"/>
        <v/>
      </c>
      <c r="W5030" s="18" t="str">
        <f>IF(V5030="","",VLOOKUP(L5030,日射量と図３!$A$4:$C$368,3,TRUE)*238.85/100)</f>
        <v/>
      </c>
      <c r="X5030" s="4" t="str">
        <f t="shared" si="949"/>
        <v/>
      </c>
      <c r="Y5030" s="4" t="str">
        <f t="shared" si="955"/>
        <v/>
      </c>
      <c r="Z5030" s="4" t="str">
        <f t="shared" si="956"/>
        <v/>
      </c>
      <c r="AA5030" s="4" t="str">
        <f>IF($V5030="","",IF(Y5030&lt;36,0,IF(AND(36&lt;=Y5030,Y5030&lt;71),VLOOKUP($W5030,日射量と図３!$E$6:$F$34,2,TRUE),IF(AND(71&lt;=Y5030,Y5030&lt;107),VLOOKUP($W5030,日射量と図３!$E$6:$G$34,3,TRUE),IF(AND(107&lt;=Y5030,Y5030&lt;143),VLOOKUP($W5030,日射量と図３!$E$6:$H$34,4,TRUE),VLOOKUP($W5030,日射量と図３!$E$6:$I$34,5,TRUE))))))</f>
        <v/>
      </c>
      <c r="AB5030" s="4" t="str">
        <f>IF($V5030="","",IF(Z5030&lt;36,0,IF(AND(36&lt;=Z5030,Z5030&lt;71),VLOOKUP($W5030,日射量と図３!$E$6:$F$34,2,TRUE),IF(AND(71&lt;=Z5030,Z5030&lt;107),VLOOKUP($W5030,日射量と図３!$E$6:$G$34,3,TRUE),IF(AND(107&lt;=Z5030,Z5030&lt;143),VLOOKUP($W5030,日射量と図３!$E$6:$H$34,4,TRUE),VLOOKUP($W5030,日射量と図３!$E$6:$I$34,5,TRUE))))))</f>
        <v/>
      </c>
      <c r="AC5030" s="382" t="str">
        <f t="shared" si="953"/>
        <v/>
      </c>
      <c r="AD5030" s="382" t="str">
        <f t="shared" si="954"/>
        <v/>
      </c>
    </row>
    <row r="5031" spans="11:30" ht="13.5" customHeight="1">
      <c r="K5031" s="4">
        <f t="shared" si="946"/>
        <v>12</v>
      </c>
      <c r="L5031" s="34">
        <v>43461</v>
      </c>
      <c r="M5031" s="4">
        <v>210</v>
      </c>
      <c r="N5031" s="4">
        <v>12</v>
      </c>
      <c r="O5031" s="31">
        <v>0.45833333333333331</v>
      </c>
      <c r="P5031" s="35">
        <v>7.67</v>
      </c>
      <c r="Q5031" s="36">
        <f t="shared" si="947"/>
        <v>12</v>
      </c>
      <c r="R5031" s="4">
        <f t="shared" si="948"/>
        <v>4.33</v>
      </c>
      <c r="S5031" s="31">
        <f t="shared" si="951"/>
        <v>0.20944444444444443</v>
      </c>
      <c r="T5031" s="31">
        <f t="shared" si="952"/>
        <v>0.77601851851851855</v>
      </c>
      <c r="U5031" s="4">
        <f t="shared" si="950"/>
        <v>4.33</v>
      </c>
      <c r="V5031" s="4" t="str">
        <f t="shared" si="945"/>
        <v/>
      </c>
      <c r="W5031" s="18" t="str">
        <f>IF(V5031="","",VLOOKUP(L5031,日射量と図３!$A$4:$C$368,3,TRUE)*238.85/100)</f>
        <v/>
      </c>
      <c r="X5031" s="4" t="str">
        <f t="shared" si="949"/>
        <v/>
      </c>
      <c r="Y5031" s="4" t="str">
        <f t="shared" si="955"/>
        <v/>
      </c>
      <c r="Z5031" s="4" t="str">
        <f t="shared" si="956"/>
        <v/>
      </c>
      <c r="AA5031" s="4" t="str">
        <f>IF($V5031="","",IF(Y5031&lt;36,0,IF(AND(36&lt;=Y5031,Y5031&lt;71),VLOOKUP($W5031,日射量と図３!$E$6:$F$34,2,TRUE),IF(AND(71&lt;=Y5031,Y5031&lt;107),VLOOKUP($W5031,日射量と図３!$E$6:$G$34,3,TRUE),IF(AND(107&lt;=Y5031,Y5031&lt;143),VLOOKUP($W5031,日射量と図３!$E$6:$H$34,4,TRUE),VLOOKUP($W5031,日射量と図３!$E$6:$I$34,5,TRUE))))))</f>
        <v/>
      </c>
      <c r="AB5031" s="4" t="str">
        <f>IF($V5031="","",IF(Z5031&lt;36,0,IF(AND(36&lt;=Z5031,Z5031&lt;71),VLOOKUP($W5031,日射量と図３!$E$6:$F$34,2,TRUE),IF(AND(71&lt;=Z5031,Z5031&lt;107),VLOOKUP($W5031,日射量と図３!$E$6:$G$34,3,TRUE),IF(AND(107&lt;=Z5031,Z5031&lt;143),VLOOKUP($W5031,日射量と図３!$E$6:$H$34,4,TRUE),VLOOKUP($W5031,日射量と図３!$E$6:$I$34,5,TRUE))))))</f>
        <v/>
      </c>
      <c r="AC5031" s="382" t="str">
        <f t="shared" si="953"/>
        <v/>
      </c>
      <c r="AD5031" s="382" t="str">
        <f t="shared" si="954"/>
        <v/>
      </c>
    </row>
    <row r="5032" spans="11:30" ht="13.5" customHeight="1">
      <c r="K5032" s="4">
        <f t="shared" si="946"/>
        <v>12</v>
      </c>
      <c r="L5032" s="34">
        <v>43461</v>
      </c>
      <c r="M5032" s="4">
        <v>210</v>
      </c>
      <c r="N5032" s="4">
        <v>13</v>
      </c>
      <c r="O5032" s="31">
        <v>0.5</v>
      </c>
      <c r="P5032" s="35">
        <v>8.34</v>
      </c>
      <c r="Q5032" s="36">
        <f t="shared" si="947"/>
        <v>12</v>
      </c>
      <c r="R5032" s="4">
        <f t="shared" si="948"/>
        <v>3.66</v>
      </c>
      <c r="S5032" s="31">
        <f t="shared" si="951"/>
        <v>0.20944444444444443</v>
      </c>
      <c r="T5032" s="31">
        <f t="shared" si="952"/>
        <v>0.77601851851851855</v>
      </c>
      <c r="U5032" s="4">
        <f t="shared" si="950"/>
        <v>3.66</v>
      </c>
      <c r="V5032" s="4" t="str">
        <f t="shared" ref="V5032:V5095" si="957">IF(N5032=1,SUM(U5032:U5055),"")</f>
        <v/>
      </c>
      <c r="W5032" s="18" t="str">
        <f>IF(V5032="","",VLOOKUP(L5032,日射量と図３!$A$4:$C$368,3,TRUE)*238.85/100)</f>
        <v/>
      </c>
      <c r="X5032" s="4" t="str">
        <f t="shared" si="949"/>
        <v/>
      </c>
      <c r="Y5032" s="4" t="str">
        <f t="shared" si="955"/>
        <v/>
      </c>
      <c r="Z5032" s="4" t="str">
        <f t="shared" si="956"/>
        <v/>
      </c>
      <c r="AA5032" s="4" t="str">
        <f>IF($V5032="","",IF(Y5032&lt;36,0,IF(AND(36&lt;=Y5032,Y5032&lt;71),VLOOKUP($W5032,日射量と図３!$E$6:$F$34,2,TRUE),IF(AND(71&lt;=Y5032,Y5032&lt;107),VLOOKUP($W5032,日射量と図３!$E$6:$G$34,3,TRUE),IF(AND(107&lt;=Y5032,Y5032&lt;143),VLOOKUP($W5032,日射量と図３!$E$6:$H$34,4,TRUE),VLOOKUP($W5032,日射量と図３!$E$6:$I$34,5,TRUE))))))</f>
        <v/>
      </c>
      <c r="AB5032" s="4" t="str">
        <f>IF($V5032="","",IF(Z5032&lt;36,0,IF(AND(36&lt;=Z5032,Z5032&lt;71),VLOOKUP($W5032,日射量と図３!$E$6:$F$34,2,TRUE),IF(AND(71&lt;=Z5032,Z5032&lt;107),VLOOKUP($W5032,日射量と図３!$E$6:$G$34,3,TRUE),IF(AND(107&lt;=Z5032,Z5032&lt;143),VLOOKUP($W5032,日射量と図３!$E$6:$H$34,4,TRUE),VLOOKUP($W5032,日射量と図３!$E$6:$I$34,5,TRUE))))))</f>
        <v/>
      </c>
      <c r="AC5032" s="382" t="str">
        <f t="shared" si="953"/>
        <v/>
      </c>
      <c r="AD5032" s="382" t="str">
        <f t="shared" si="954"/>
        <v/>
      </c>
    </row>
    <row r="5033" spans="11:30" ht="13.5" customHeight="1">
      <c r="K5033" s="4">
        <f t="shared" si="946"/>
        <v>12</v>
      </c>
      <c r="L5033" s="34">
        <v>43461</v>
      </c>
      <c r="M5033" s="4">
        <v>210</v>
      </c>
      <c r="N5033" s="4">
        <v>14</v>
      </c>
      <c r="O5033" s="31">
        <v>0.54166666666666663</v>
      </c>
      <c r="P5033" s="35">
        <v>8.6</v>
      </c>
      <c r="Q5033" s="36">
        <f t="shared" si="947"/>
        <v>12</v>
      </c>
      <c r="R5033" s="4">
        <f t="shared" si="948"/>
        <v>3.4000000000000004</v>
      </c>
      <c r="S5033" s="31">
        <f t="shared" si="951"/>
        <v>0.20944444444444443</v>
      </c>
      <c r="T5033" s="31">
        <f t="shared" si="952"/>
        <v>0.77601851851851855</v>
      </c>
      <c r="U5033" s="4">
        <f t="shared" si="950"/>
        <v>3.4000000000000004</v>
      </c>
      <c r="V5033" s="4" t="str">
        <f t="shared" si="957"/>
        <v/>
      </c>
      <c r="W5033" s="18" t="str">
        <f>IF(V5033="","",VLOOKUP(L5033,日射量と図３!$A$4:$C$368,3,TRUE)*238.85/100)</f>
        <v/>
      </c>
      <c r="X5033" s="4" t="str">
        <f t="shared" si="949"/>
        <v/>
      </c>
      <c r="Y5033" s="4" t="str">
        <f t="shared" si="955"/>
        <v/>
      </c>
      <c r="Z5033" s="4" t="str">
        <f t="shared" si="956"/>
        <v/>
      </c>
      <c r="AA5033" s="4" t="str">
        <f>IF($V5033="","",IF(Y5033&lt;36,0,IF(AND(36&lt;=Y5033,Y5033&lt;71),VLOOKUP($W5033,日射量と図３!$E$6:$F$34,2,TRUE),IF(AND(71&lt;=Y5033,Y5033&lt;107),VLOOKUP($W5033,日射量と図３!$E$6:$G$34,3,TRUE),IF(AND(107&lt;=Y5033,Y5033&lt;143),VLOOKUP($W5033,日射量と図３!$E$6:$H$34,4,TRUE),VLOOKUP($W5033,日射量と図３!$E$6:$I$34,5,TRUE))))))</f>
        <v/>
      </c>
      <c r="AB5033" s="4" t="str">
        <f>IF($V5033="","",IF(Z5033&lt;36,0,IF(AND(36&lt;=Z5033,Z5033&lt;71),VLOOKUP($W5033,日射量と図３!$E$6:$F$34,2,TRUE),IF(AND(71&lt;=Z5033,Z5033&lt;107),VLOOKUP($W5033,日射量と図３!$E$6:$G$34,3,TRUE),IF(AND(107&lt;=Z5033,Z5033&lt;143),VLOOKUP($W5033,日射量と図３!$E$6:$H$34,4,TRUE),VLOOKUP($W5033,日射量と図３!$E$6:$I$34,5,TRUE))))))</f>
        <v/>
      </c>
      <c r="AC5033" s="382" t="str">
        <f t="shared" si="953"/>
        <v/>
      </c>
      <c r="AD5033" s="382" t="str">
        <f t="shared" si="954"/>
        <v/>
      </c>
    </row>
    <row r="5034" spans="11:30" ht="13.5" customHeight="1">
      <c r="K5034" s="4">
        <f t="shared" si="946"/>
        <v>12</v>
      </c>
      <c r="L5034" s="34">
        <v>43461</v>
      </c>
      <c r="M5034" s="4">
        <v>210</v>
      </c>
      <c r="N5034" s="4">
        <v>15</v>
      </c>
      <c r="O5034" s="31">
        <v>0.58333333333333337</v>
      </c>
      <c r="P5034" s="35">
        <v>8.620000000000001</v>
      </c>
      <c r="Q5034" s="36">
        <f t="shared" si="947"/>
        <v>12</v>
      </c>
      <c r="R5034" s="4">
        <f t="shared" si="948"/>
        <v>3.379999999999999</v>
      </c>
      <c r="S5034" s="31">
        <f t="shared" si="951"/>
        <v>0.20944444444444443</v>
      </c>
      <c r="T5034" s="31">
        <f t="shared" si="952"/>
        <v>0.77601851851851855</v>
      </c>
      <c r="U5034" s="4">
        <f t="shared" si="950"/>
        <v>3.379999999999999</v>
      </c>
      <c r="V5034" s="4" t="str">
        <f t="shared" si="957"/>
        <v/>
      </c>
      <c r="W5034" s="18" t="str">
        <f>IF(V5034="","",VLOOKUP(L5034,日射量と図３!$A$4:$C$368,3,TRUE)*238.85/100)</f>
        <v/>
      </c>
      <c r="X5034" s="4" t="str">
        <f t="shared" si="949"/>
        <v/>
      </c>
      <c r="Y5034" s="4" t="str">
        <f t="shared" si="955"/>
        <v/>
      </c>
      <c r="Z5034" s="4" t="str">
        <f t="shared" si="956"/>
        <v/>
      </c>
      <c r="AA5034" s="4" t="str">
        <f>IF($V5034="","",IF(Y5034&lt;36,0,IF(AND(36&lt;=Y5034,Y5034&lt;71),VLOOKUP($W5034,日射量と図３!$E$6:$F$34,2,TRUE),IF(AND(71&lt;=Y5034,Y5034&lt;107),VLOOKUP($W5034,日射量と図３!$E$6:$G$34,3,TRUE),IF(AND(107&lt;=Y5034,Y5034&lt;143),VLOOKUP($W5034,日射量と図３!$E$6:$H$34,4,TRUE),VLOOKUP($W5034,日射量と図３!$E$6:$I$34,5,TRUE))))))</f>
        <v/>
      </c>
      <c r="AB5034" s="4" t="str">
        <f>IF($V5034="","",IF(Z5034&lt;36,0,IF(AND(36&lt;=Z5034,Z5034&lt;71),VLOOKUP($W5034,日射量と図３!$E$6:$F$34,2,TRUE),IF(AND(71&lt;=Z5034,Z5034&lt;107),VLOOKUP($W5034,日射量と図３!$E$6:$G$34,3,TRUE),IF(AND(107&lt;=Z5034,Z5034&lt;143),VLOOKUP($W5034,日射量と図３!$E$6:$H$34,4,TRUE),VLOOKUP($W5034,日射量と図３!$E$6:$I$34,5,TRUE))))))</f>
        <v/>
      </c>
      <c r="AC5034" s="382" t="str">
        <f t="shared" si="953"/>
        <v/>
      </c>
      <c r="AD5034" s="382" t="str">
        <f t="shared" si="954"/>
        <v/>
      </c>
    </row>
    <row r="5035" spans="11:30" ht="13.5" customHeight="1">
      <c r="K5035" s="4">
        <f t="shared" si="946"/>
        <v>12</v>
      </c>
      <c r="L5035" s="34">
        <v>43461</v>
      </c>
      <c r="M5035" s="4">
        <v>210</v>
      </c>
      <c r="N5035" s="4">
        <v>16</v>
      </c>
      <c r="O5035" s="31">
        <v>0.625</v>
      </c>
      <c r="P5035" s="35">
        <v>8.3000000000000007</v>
      </c>
      <c r="Q5035" s="36">
        <f t="shared" si="947"/>
        <v>16</v>
      </c>
      <c r="R5035" s="4">
        <f t="shared" si="948"/>
        <v>7.6999999999999993</v>
      </c>
      <c r="S5035" s="31">
        <f t="shared" si="951"/>
        <v>0.20944444444444443</v>
      </c>
      <c r="T5035" s="31">
        <f t="shared" si="952"/>
        <v>0.77601851851851855</v>
      </c>
      <c r="U5035" s="4">
        <f t="shared" si="950"/>
        <v>7.6999999999999993</v>
      </c>
      <c r="V5035" s="4" t="str">
        <f t="shared" si="957"/>
        <v/>
      </c>
      <c r="W5035" s="18" t="str">
        <f>IF(V5035="","",VLOOKUP(L5035,日射量と図３!$A$4:$C$368,3,TRUE)*238.85/100)</f>
        <v/>
      </c>
      <c r="X5035" s="4" t="str">
        <f t="shared" si="949"/>
        <v/>
      </c>
      <c r="Y5035" s="4" t="str">
        <f t="shared" si="955"/>
        <v/>
      </c>
      <c r="Z5035" s="4" t="str">
        <f t="shared" si="956"/>
        <v/>
      </c>
      <c r="AA5035" s="4" t="str">
        <f>IF($V5035="","",IF(Y5035&lt;36,0,IF(AND(36&lt;=Y5035,Y5035&lt;71),VLOOKUP($W5035,日射量と図３!$E$6:$F$34,2,TRUE),IF(AND(71&lt;=Y5035,Y5035&lt;107),VLOOKUP($W5035,日射量と図３!$E$6:$G$34,3,TRUE),IF(AND(107&lt;=Y5035,Y5035&lt;143),VLOOKUP($W5035,日射量と図３!$E$6:$H$34,4,TRUE),VLOOKUP($W5035,日射量と図３!$E$6:$I$34,5,TRUE))))))</f>
        <v/>
      </c>
      <c r="AB5035" s="4" t="str">
        <f>IF($V5035="","",IF(Z5035&lt;36,0,IF(AND(36&lt;=Z5035,Z5035&lt;71),VLOOKUP($W5035,日射量と図３!$E$6:$F$34,2,TRUE),IF(AND(71&lt;=Z5035,Z5035&lt;107),VLOOKUP($W5035,日射量と図３!$E$6:$G$34,3,TRUE),IF(AND(107&lt;=Z5035,Z5035&lt;143),VLOOKUP($W5035,日射量と図３!$E$6:$H$34,4,TRUE),VLOOKUP($W5035,日射量と図３!$E$6:$I$34,5,TRUE))))))</f>
        <v/>
      </c>
      <c r="AC5035" s="382" t="str">
        <f t="shared" si="953"/>
        <v/>
      </c>
      <c r="AD5035" s="382" t="str">
        <f t="shared" si="954"/>
        <v/>
      </c>
    </row>
    <row r="5036" spans="11:30" ht="13.5" customHeight="1">
      <c r="K5036" s="4">
        <f t="shared" si="946"/>
        <v>12</v>
      </c>
      <c r="L5036" s="34">
        <v>43461</v>
      </c>
      <c r="M5036" s="4">
        <v>210</v>
      </c>
      <c r="N5036" s="4">
        <v>17</v>
      </c>
      <c r="O5036" s="31">
        <v>0.66666666666666663</v>
      </c>
      <c r="P5036" s="35">
        <v>7.4500000000000011</v>
      </c>
      <c r="Q5036" s="36">
        <f t="shared" si="947"/>
        <v>16</v>
      </c>
      <c r="R5036" s="4">
        <f t="shared" si="948"/>
        <v>8.5499999999999989</v>
      </c>
      <c r="S5036" s="31">
        <f t="shared" si="951"/>
        <v>0.20944444444444443</v>
      </c>
      <c r="T5036" s="31">
        <f t="shared" si="952"/>
        <v>0.77601851851851855</v>
      </c>
      <c r="U5036" s="4">
        <f t="shared" si="950"/>
        <v>8.5499999999999989</v>
      </c>
      <c r="V5036" s="4" t="str">
        <f t="shared" si="957"/>
        <v/>
      </c>
      <c r="W5036" s="18" t="str">
        <f>IF(V5036="","",VLOOKUP(L5036,日射量と図３!$A$4:$C$368,3,TRUE)*238.85/100)</f>
        <v/>
      </c>
      <c r="X5036" s="4" t="str">
        <f t="shared" si="949"/>
        <v/>
      </c>
      <c r="Y5036" s="4" t="str">
        <f t="shared" si="955"/>
        <v/>
      </c>
      <c r="Z5036" s="4" t="str">
        <f t="shared" si="956"/>
        <v/>
      </c>
      <c r="AA5036" s="4" t="str">
        <f>IF($V5036="","",IF(Y5036&lt;36,0,IF(AND(36&lt;=Y5036,Y5036&lt;71),VLOOKUP($W5036,日射量と図３!$E$6:$F$34,2,TRUE),IF(AND(71&lt;=Y5036,Y5036&lt;107),VLOOKUP($W5036,日射量と図３!$E$6:$G$34,3,TRUE),IF(AND(107&lt;=Y5036,Y5036&lt;143),VLOOKUP($W5036,日射量と図３!$E$6:$H$34,4,TRUE),VLOOKUP($W5036,日射量と図３!$E$6:$I$34,5,TRUE))))))</f>
        <v/>
      </c>
      <c r="AB5036" s="4" t="str">
        <f>IF($V5036="","",IF(Z5036&lt;36,0,IF(AND(36&lt;=Z5036,Z5036&lt;71),VLOOKUP($W5036,日射量と図３!$E$6:$F$34,2,TRUE),IF(AND(71&lt;=Z5036,Z5036&lt;107),VLOOKUP($W5036,日射量と図３!$E$6:$G$34,3,TRUE),IF(AND(107&lt;=Z5036,Z5036&lt;143),VLOOKUP($W5036,日射量と図３!$E$6:$H$34,4,TRUE),VLOOKUP($W5036,日射量と図３!$E$6:$I$34,5,TRUE))))))</f>
        <v/>
      </c>
      <c r="AC5036" s="382" t="str">
        <f t="shared" si="953"/>
        <v/>
      </c>
      <c r="AD5036" s="382" t="str">
        <f t="shared" si="954"/>
        <v/>
      </c>
    </row>
    <row r="5037" spans="11:30" ht="13.5" customHeight="1">
      <c r="K5037" s="4">
        <f t="shared" si="946"/>
        <v>12</v>
      </c>
      <c r="L5037" s="34">
        <v>43461</v>
      </c>
      <c r="M5037" s="4">
        <v>210</v>
      </c>
      <c r="N5037" s="4">
        <v>18</v>
      </c>
      <c r="O5037" s="31">
        <v>0.70833333333333337</v>
      </c>
      <c r="P5037" s="35">
        <v>6.4799999999999995</v>
      </c>
      <c r="Q5037" s="36">
        <f t="shared" si="947"/>
        <v>16</v>
      </c>
      <c r="R5037" s="4">
        <f t="shared" si="948"/>
        <v>9.52</v>
      </c>
      <c r="S5037" s="31">
        <f t="shared" si="951"/>
        <v>0.20944444444444443</v>
      </c>
      <c r="T5037" s="31">
        <f t="shared" si="952"/>
        <v>0.77601851851851855</v>
      </c>
      <c r="U5037" s="4">
        <f t="shared" si="950"/>
        <v>9.52</v>
      </c>
      <c r="V5037" s="4" t="str">
        <f t="shared" si="957"/>
        <v/>
      </c>
      <c r="W5037" s="18" t="str">
        <f>IF(V5037="","",VLOOKUP(L5037,日射量と図３!$A$4:$C$368,3,TRUE)*238.85/100)</f>
        <v/>
      </c>
      <c r="X5037" s="4" t="str">
        <f t="shared" si="949"/>
        <v/>
      </c>
      <c r="Y5037" s="4" t="str">
        <f t="shared" si="955"/>
        <v/>
      </c>
      <c r="Z5037" s="4" t="str">
        <f t="shared" si="956"/>
        <v/>
      </c>
      <c r="AA5037" s="4" t="str">
        <f>IF($V5037="","",IF(Y5037&lt;36,0,IF(AND(36&lt;=Y5037,Y5037&lt;71),VLOOKUP($W5037,日射量と図３!$E$6:$F$34,2,TRUE),IF(AND(71&lt;=Y5037,Y5037&lt;107),VLOOKUP($W5037,日射量と図３!$E$6:$G$34,3,TRUE),IF(AND(107&lt;=Y5037,Y5037&lt;143),VLOOKUP($W5037,日射量と図３!$E$6:$H$34,4,TRUE),VLOOKUP($W5037,日射量と図３!$E$6:$I$34,5,TRUE))))))</f>
        <v/>
      </c>
      <c r="AB5037" s="4" t="str">
        <f>IF($V5037="","",IF(Z5037&lt;36,0,IF(AND(36&lt;=Z5037,Z5037&lt;71),VLOOKUP($W5037,日射量と図３!$E$6:$F$34,2,TRUE),IF(AND(71&lt;=Z5037,Z5037&lt;107),VLOOKUP($W5037,日射量と図３!$E$6:$G$34,3,TRUE),IF(AND(107&lt;=Z5037,Z5037&lt;143),VLOOKUP($W5037,日射量と図３!$E$6:$H$34,4,TRUE),VLOOKUP($W5037,日射量と図３!$E$6:$I$34,5,TRUE))))))</f>
        <v/>
      </c>
      <c r="AC5037" s="382" t="str">
        <f t="shared" si="953"/>
        <v/>
      </c>
      <c r="AD5037" s="382" t="str">
        <f t="shared" si="954"/>
        <v/>
      </c>
    </row>
    <row r="5038" spans="11:30" ht="13.5" customHeight="1">
      <c r="K5038" s="4">
        <f t="shared" si="946"/>
        <v>12</v>
      </c>
      <c r="L5038" s="34">
        <v>43461</v>
      </c>
      <c r="M5038" s="4">
        <v>210</v>
      </c>
      <c r="N5038" s="4">
        <v>19</v>
      </c>
      <c r="O5038" s="31">
        <v>0.75</v>
      </c>
      <c r="P5038" s="35">
        <v>5.71</v>
      </c>
      <c r="Q5038" s="36">
        <f t="shared" si="947"/>
        <v>16</v>
      </c>
      <c r="R5038" s="4">
        <f t="shared" si="948"/>
        <v>10.29</v>
      </c>
      <c r="S5038" s="31">
        <f t="shared" si="951"/>
        <v>0.20944444444444443</v>
      </c>
      <c r="T5038" s="31">
        <f t="shared" si="952"/>
        <v>0.77601851851851855</v>
      </c>
      <c r="U5038" s="4">
        <f t="shared" si="950"/>
        <v>10.29</v>
      </c>
      <c r="V5038" s="4" t="str">
        <f t="shared" si="957"/>
        <v/>
      </c>
      <c r="W5038" s="18" t="str">
        <f>IF(V5038="","",VLOOKUP(L5038,日射量と図３!$A$4:$C$368,3,TRUE)*238.85/100)</f>
        <v/>
      </c>
      <c r="X5038" s="4" t="str">
        <f t="shared" si="949"/>
        <v/>
      </c>
      <c r="Y5038" s="4" t="str">
        <f t="shared" si="955"/>
        <v/>
      </c>
      <c r="Z5038" s="4" t="str">
        <f t="shared" si="956"/>
        <v/>
      </c>
      <c r="AA5038" s="4" t="str">
        <f>IF($V5038="","",IF(Y5038&lt;36,0,IF(AND(36&lt;=Y5038,Y5038&lt;71),VLOOKUP($W5038,日射量と図３!$E$6:$F$34,2,TRUE),IF(AND(71&lt;=Y5038,Y5038&lt;107),VLOOKUP($W5038,日射量と図３!$E$6:$G$34,3,TRUE),IF(AND(107&lt;=Y5038,Y5038&lt;143),VLOOKUP($W5038,日射量と図３!$E$6:$H$34,4,TRUE),VLOOKUP($W5038,日射量と図３!$E$6:$I$34,5,TRUE))))))</f>
        <v/>
      </c>
      <c r="AB5038" s="4" t="str">
        <f>IF($V5038="","",IF(Z5038&lt;36,0,IF(AND(36&lt;=Z5038,Z5038&lt;71),VLOOKUP($W5038,日射量と図３!$E$6:$F$34,2,TRUE),IF(AND(71&lt;=Z5038,Z5038&lt;107),VLOOKUP($W5038,日射量と図３!$E$6:$G$34,3,TRUE),IF(AND(107&lt;=Z5038,Z5038&lt;143),VLOOKUP($W5038,日射量と図３!$E$6:$H$34,4,TRUE),VLOOKUP($W5038,日射量と図３!$E$6:$I$34,5,TRUE))))))</f>
        <v/>
      </c>
      <c r="AC5038" s="382" t="str">
        <f t="shared" si="953"/>
        <v/>
      </c>
      <c r="AD5038" s="382" t="str">
        <f t="shared" si="954"/>
        <v/>
      </c>
    </row>
    <row r="5039" spans="11:30" ht="13.5" customHeight="1">
      <c r="K5039" s="4">
        <f t="shared" si="946"/>
        <v>12</v>
      </c>
      <c r="L5039" s="34">
        <v>43461</v>
      </c>
      <c r="M5039" s="4">
        <v>210</v>
      </c>
      <c r="N5039" s="4">
        <v>20</v>
      </c>
      <c r="O5039" s="31">
        <v>0.79166666666666663</v>
      </c>
      <c r="P5039" s="35">
        <v>4.95</v>
      </c>
      <c r="Q5039" s="36">
        <f t="shared" si="947"/>
        <v>16</v>
      </c>
      <c r="R5039" s="4">
        <f t="shared" si="948"/>
        <v>11.05</v>
      </c>
      <c r="S5039" s="31">
        <f t="shared" si="951"/>
        <v>0.20944444444444443</v>
      </c>
      <c r="T5039" s="31">
        <f t="shared" si="952"/>
        <v>0.77601851851851855</v>
      </c>
      <c r="U5039" s="4">
        <f t="shared" si="950"/>
        <v>0</v>
      </c>
      <c r="V5039" s="4" t="str">
        <f t="shared" si="957"/>
        <v/>
      </c>
      <c r="W5039" s="18" t="str">
        <f>IF(V5039="","",VLOOKUP(L5039,日射量と図３!$A$4:$C$368,3,TRUE)*238.85/100)</f>
        <v/>
      </c>
      <c r="X5039" s="4" t="str">
        <f t="shared" si="949"/>
        <v/>
      </c>
      <c r="Y5039" s="4" t="str">
        <f t="shared" si="955"/>
        <v/>
      </c>
      <c r="Z5039" s="4" t="str">
        <f t="shared" si="956"/>
        <v/>
      </c>
      <c r="AA5039" s="4" t="str">
        <f>IF($V5039="","",IF(Y5039&lt;36,0,IF(AND(36&lt;=Y5039,Y5039&lt;71),VLOOKUP($W5039,日射量と図３!$E$6:$F$34,2,TRUE),IF(AND(71&lt;=Y5039,Y5039&lt;107),VLOOKUP($W5039,日射量と図３!$E$6:$G$34,3,TRUE),IF(AND(107&lt;=Y5039,Y5039&lt;143),VLOOKUP($W5039,日射量と図３!$E$6:$H$34,4,TRUE),VLOOKUP($W5039,日射量と図３!$E$6:$I$34,5,TRUE))))))</f>
        <v/>
      </c>
      <c r="AB5039" s="4" t="str">
        <f>IF($V5039="","",IF(Z5039&lt;36,0,IF(AND(36&lt;=Z5039,Z5039&lt;71),VLOOKUP($W5039,日射量と図３!$E$6:$F$34,2,TRUE),IF(AND(71&lt;=Z5039,Z5039&lt;107),VLOOKUP($W5039,日射量と図３!$E$6:$G$34,3,TRUE),IF(AND(107&lt;=Z5039,Z5039&lt;143),VLOOKUP($W5039,日射量と図３!$E$6:$H$34,4,TRUE),VLOOKUP($W5039,日射量と図３!$E$6:$I$34,5,TRUE))))))</f>
        <v/>
      </c>
      <c r="AC5039" s="382" t="str">
        <f t="shared" si="953"/>
        <v/>
      </c>
      <c r="AD5039" s="382" t="str">
        <f t="shared" si="954"/>
        <v/>
      </c>
    </row>
    <row r="5040" spans="11:30" ht="13.5" customHeight="1">
      <c r="K5040" s="4">
        <f t="shared" si="946"/>
        <v>12</v>
      </c>
      <c r="L5040" s="34">
        <v>43461</v>
      </c>
      <c r="M5040" s="4">
        <v>210</v>
      </c>
      <c r="N5040" s="4">
        <v>21</v>
      </c>
      <c r="O5040" s="31">
        <v>0.83333333333333337</v>
      </c>
      <c r="P5040" s="35">
        <v>4.6100000000000003</v>
      </c>
      <c r="Q5040" s="36">
        <f t="shared" si="947"/>
        <v>16</v>
      </c>
      <c r="R5040" s="4">
        <f t="shared" si="948"/>
        <v>11.39</v>
      </c>
      <c r="S5040" s="31">
        <f t="shared" si="951"/>
        <v>0.20944444444444443</v>
      </c>
      <c r="T5040" s="31">
        <f t="shared" si="952"/>
        <v>0.77601851851851855</v>
      </c>
      <c r="U5040" s="4">
        <f t="shared" si="950"/>
        <v>0</v>
      </c>
      <c r="V5040" s="4" t="str">
        <f t="shared" si="957"/>
        <v/>
      </c>
      <c r="W5040" s="18" t="str">
        <f>IF(V5040="","",VLOOKUP(L5040,日射量と図３!$A$4:$C$368,3,TRUE)*238.85/100)</f>
        <v/>
      </c>
      <c r="X5040" s="4" t="str">
        <f t="shared" si="949"/>
        <v/>
      </c>
      <c r="Y5040" s="4" t="str">
        <f t="shared" si="955"/>
        <v/>
      </c>
      <c r="Z5040" s="4" t="str">
        <f t="shared" si="956"/>
        <v/>
      </c>
      <c r="AA5040" s="4" t="str">
        <f>IF($V5040="","",IF(Y5040&lt;36,0,IF(AND(36&lt;=Y5040,Y5040&lt;71),VLOOKUP($W5040,日射量と図３!$E$6:$F$34,2,TRUE),IF(AND(71&lt;=Y5040,Y5040&lt;107),VLOOKUP($W5040,日射量と図３!$E$6:$G$34,3,TRUE),IF(AND(107&lt;=Y5040,Y5040&lt;143),VLOOKUP($W5040,日射量と図３!$E$6:$H$34,4,TRUE),VLOOKUP($W5040,日射量と図３!$E$6:$I$34,5,TRUE))))))</f>
        <v/>
      </c>
      <c r="AB5040" s="4" t="str">
        <f>IF($V5040="","",IF(Z5040&lt;36,0,IF(AND(36&lt;=Z5040,Z5040&lt;71),VLOOKUP($W5040,日射量と図３!$E$6:$F$34,2,TRUE),IF(AND(71&lt;=Z5040,Z5040&lt;107),VLOOKUP($W5040,日射量と図３!$E$6:$G$34,3,TRUE),IF(AND(107&lt;=Z5040,Z5040&lt;143),VLOOKUP($W5040,日射量と図３!$E$6:$H$34,4,TRUE),VLOOKUP($W5040,日射量と図３!$E$6:$I$34,5,TRUE))))))</f>
        <v/>
      </c>
      <c r="AC5040" s="382" t="str">
        <f t="shared" si="953"/>
        <v/>
      </c>
      <c r="AD5040" s="382" t="str">
        <f t="shared" si="954"/>
        <v/>
      </c>
    </row>
    <row r="5041" spans="11:30" ht="13.5" customHeight="1">
      <c r="K5041" s="4">
        <f t="shared" si="946"/>
        <v>12</v>
      </c>
      <c r="L5041" s="34">
        <v>43461</v>
      </c>
      <c r="M5041" s="4">
        <v>210</v>
      </c>
      <c r="N5041" s="4">
        <v>22</v>
      </c>
      <c r="O5041" s="31">
        <v>0.875</v>
      </c>
      <c r="P5041" s="35">
        <v>3.9800000000000004</v>
      </c>
      <c r="Q5041" s="36">
        <f t="shared" si="947"/>
        <v>16</v>
      </c>
      <c r="R5041" s="4">
        <f t="shared" si="948"/>
        <v>12.02</v>
      </c>
      <c r="S5041" s="31">
        <f t="shared" si="951"/>
        <v>0.20944444444444443</v>
      </c>
      <c r="T5041" s="31">
        <f t="shared" si="952"/>
        <v>0.77601851851851855</v>
      </c>
      <c r="U5041" s="4">
        <f t="shared" si="950"/>
        <v>0</v>
      </c>
      <c r="V5041" s="4" t="str">
        <f t="shared" si="957"/>
        <v/>
      </c>
      <c r="W5041" s="18" t="str">
        <f>IF(V5041="","",VLOOKUP(L5041,日射量と図３!$A$4:$C$368,3,TRUE)*238.85/100)</f>
        <v/>
      </c>
      <c r="X5041" s="4" t="str">
        <f t="shared" si="949"/>
        <v/>
      </c>
      <c r="Y5041" s="4" t="str">
        <f t="shared" si="955"/>
        <v/>
      </c>
      <c r="Z5041" s="4" t="str">
        <f t="shared" si="956"/>
        <v/>
      </c>
      <c r="AA5041" s="4" t="str">
        <f>IF($V5041="","",IF(Y5041&lt;36,0,IF(AND(36&lt;=Y5041,Y5041&lt;71),VLOOKUP($W5041,日射量と図３!$E$6:$F$34,2,TRUE),IF(AND(71&lt;=Y5041,Y5041&lt;107),VLOOKUP($W5041,日射量と図３!$E$6:$G$34,3,TRUE),IF(AND(107&lt;=Y5041,Y5041&lt;143),VLOOKUP($W5041,日射量と図３!$E$6:$H$34,4,TRUE),VLOOKUP($W5041,日射量と図３!$E$6:$I$34,5,TRUE))))))</f>
        <v/>
      </c>
      <c r="AB5041" s="4" t="str">
        <f>IF($V5041="","",IF(Z5041&lt;36,0,IF(AND(36&lt;=Z5041,Z5041&lt;71),VLOOKUP($W5041,日射量と図３!$E$6:$F$34,2,TRUE),IF(AND(71&lt;=Z5041,Z5041&lt;107),VLOOKUP($W5041,日射量と図３!$E$6:$G$34,3,TRUE),IF(AND(107&lt;=Z5041,Z5041&lt;143),VLOOKUP($W5041,日射量と図３!$E$6:$H$34,4,TRUE),VLOOKUP($W5041,日射量と図３!$E$6:$I$34,5,TRUE))))))</f>
        <v/>
      </c>
      <c r="AC5041" s="382" t="str">
        <f t="shared" si="953"/>
        <v/>
      </c>
      <c r="AD5041" s="382" t="str">
        <f t="shared" si="954"/>
        <v/>
      </c>
    </row>
    <row r="5042" spans="11:30" ht="13.5" customHeight="1">
      <c r="K5042" s="4">
        <f t="shared" si="946"/>
        <v>12</v>
      </c>
      <c r="L5042" s="34">
        <v>43461</v>
      </c>
      <c r="M5042" s="4">
        <v>210</v>
      </c>
      <c r="N5042" s="4">
        <v>23</v>
      </c>
      <c r="O5042" s="31">
        <v>0.91666666666666663</v>
      </c>
      <c r="P5042" s="35">
        <v>3.7</v>
      </c>
      <c r="Q5042" s="36">
        <f t="shared" si="947"/>
        <v>13</v>
      </c>
      <c r="R5042" s="4">
        <f t="shared" si="948"/>
        <v>9.3000000000000007</v>
      </c>
      <c r="S5042" s="31">
        <f t="shared" si="951"/>
        <v>0.20944444444444443</v>
      </c>
      <c r="T5042" s="31">
        <f t="shared" si="952"/>
        <v>0.77601851851851855</v>
      </c>
      <c r="U5042" s="4">
        <f t="shared" si="950"/>
        <v>0</v>
      </c>
      <c r="V5042" s="4" t="str">
        <f t="shared" si="957"/>
        <v/>
      </c>
      <c r="W5042" s="18" t="str">
        <f>IF(V5042="","",VLOOKUP(L5042,日射量と図３!$A$4:$C$368,3,TRUE)*238.85/100)</f>
        <v/>
      </c>
      <c r="X5042" s="4" t="str">
        <f t="shared" si="949"/>
        <v/>
      </c>
      <c r="Y5042" s="4" t="str">
        <f t="shared" si="955"/>
        <v/>
      </c>
      <c r="Z5042" s="4" t="str">
        <f t="shared" si="956"/>
        <v/>
      </c>
      <c r="AA5042" s="4" t="str">
        <f>IF($V5042="","",IF(Y5042&lt;36,0,IF(AND(36&lt;=Y5042,Y5042&lt;71),VLOOKUP($W5042,日射量と図３!$E$6:$F$34,2,TRUE),IF(AND(71&lt;=Y5042,Y5042&lt;107),VLOOKUP($W5042,日射量と図３!$E$6:$G$34,3,TRUE),IF(AND(107&lt;=Y5042,Y5042&lt;143),VLOOKUP($W5042,日射量と図３!$E$6:$H$34,4,TRUE),VLOOKUP($W5042,日射量と図３!$E$6:$I$34,5,TRUE))))))</f>
        <v/>
      </c>
      <c r="AB5042" s="4" t="str">
        <f>IF($V5042="","",IF(Z5042&lt;36,0,IF(AND(36&lt;=Z5042,Z5042&lt;71),VLOOKUP($W5042,日射量と図３!$E$6:$F$34,2,TRUE),IF(AND(71&lt;=Z5042,Z5042&lt;107),VLOOKUP($W5042,日射量と図３!$E$6:$G$34,3,TRUE),IF(AND(107&lt;=Z5042,Z5042&lt;143),VLOOKUP($W5042,日射量と図３!$E$6:$H$34,4,TRUE),VLOOKUP($W5042,日射量と図３!$E$6:$I$34,5,TRUE))))))</f>
        <v/>
      </c>
      <c r="AC5042" s="382" t="str">
        <f t="shared" si="953"/>
        <v/>
      </c>
      <c r="AD5042" s="382" t="str">
        <f t="shared" si="954"/>
        <v/>
      </c>
    </row>
    <row r="5043" spans="11:30" ht="13.5" customHeight="1">
      <c r="K5043" s="4">
        <f t="shared" si="946"/>
        <v>12</v>
      </c>
      <c r="L5043" s="34">
        <v>43461</v>
      </c>
      <c r="M5043" s="4">
        <v>210</v>
      </c>
      <c r="N5043" s="4">
        <v>24</v>
      </c>
      <c r="O5043" s="31">
        <v>0.95833333333333337</v>
      </c>
      <c r="P5043" s="35">
        <v>3.1399999999999997</v>
      </c>
      <c r="Q5043" s="36">
        <f t="shared" si="947"/>
        <v>13</v>
      </c>
      <c r="R5043" s="4">
        <f t="shared" si="948"/>
        <v>9.86</v>
      </c>
      <c r="S5043" s="31">
        <f t="shared" si="951"/>
        <v>0.20944444444444443</v>
      </c>
      <c r="T5043" s="31">
        <f t="shared" si="952"/>
        <v>0.77601851851851855</v>
      </c>
      <c r="U5043" s="4">
        <f t="shared" si="950"/>
        <v>0</v>
      </c>
      <c r="V5043" s="4" t="str">
        <f t="shared" si="957"/>
        <v/>
      </c>
      <c r="W5043" s="18" t="str">
        <f>IF(V5043="","",VLOOKUP(L5043,日射量と図３!$A$4:$C$368,3,TRUE)*238.85/100)</f>
        <v/>
      </c>
      <c r="X5043" s="4" t="str">
        <f t="shared" si="949"/>
        <v/>
      </c>
      <c r="Y5043" s="4" t="str">
        <f t="shared" si="955"/>
        <v/>
      </c>
      <c r="Z5043" s="4" t="str">
        <f t="shared" si="956"/>
        <v/>
      </c>
      <c r="AA5043" s="4" t="str">
        <f>IF($V5043="","",IF(Y5043&lt;36,0,IF(AND(36&lt;=Y5043,Y5043&lt;71),VLOOKUP($W5043,日射量と図３!$E$6:$F$34,2,TRUE),IF(AND(71&lt;=Y5043,Y5043&lt;107),VLOOKUP($W5043,日射量と図３!$E$6:$G$34,3,TRUE),IF(AND(107&lt;=Y5043,Y5043&lt;143),VLOOKUP($W5043,日射量と図３!$E$6:$H$34,4,TRUE),VLOOKUP($W5043,日射量と図３!$E$6:$I$34,5,TRUE))))))</f>
        <v/>
      </c>
      <c r="AB5043" s="4" t="str">
        <f>IF($V5043="","",IF(Z5043&lt;36,0,IF(AND(36&lt;=Z5043,Z5043&lt;71),VLOOKUP($W5043,日射量と図３!$E$6:$F$34,2,TRUE),IF(AND(71&lt;=Z5043,Z5043&lt;107),VLOOKUP($W5043,日射量と図３!$E$6:$G$34,3,TRUE),IF(AND(107&lt;=Z5043,Z5043&lt;143),VLOOKUP($W5043,日射量と図３!$E$6:$H$34,4,TRUE),VLOOKUP($W5043,日射量と図３!$E$6:$I$34,5,TRUE))))))</f>
        <v/>
      </c>
      <c r="AC5043" s="382" t="str">
        <f t="shared" si="953"/>
        <v/>
      </c>
      <c r="AD5043" s="382" t="str">
        <f t="shared" si="954"/>
        <v/>
      </c>
    </row>
    <row r="5044" spans="11:30" ht="13.5" customHeight="1">
      <c r="K5044" s="4">
        <f t="shared" si="946"/>
        <v>12</v>
      </c>
      <c r="L5044" s="34">
        <v>43462</v>
      </c>
      <c r="M5044" s="4">
        <v>211</v>
      </c>
      <c r="N5044" s="4">
        <v>1</v>
      </c>
      <c r="O5044" s="31">
        <v>0</v>
      </c>
      <c r="P5044" s="35">
        <v>2.75</v>
      </c>
      <c r="Q5044" s="36">
        <f t="shared" si="947"/>
        <v>13</v>
      </c>
      <c r="R5044" s="4">
        <f t="shared" si="948"/>
        <v>10.25</v>
      </c>
      <c r="S5044" s="31">
        <f t="shared" si="951"/>
        <v>0.20944444444444443</v>
      </c>
      <c r="T5044" s="31">
        <f t="shared" si="952"/>
        <v>0.77601851851851855</v>
      </c>
      <c r="U5044" s="4">
        <f t="shared" si="950"/>
        <v>0</v>
      </c>
      <c r="V5044" s="4">
        <f t="shared" si="957"/>
        <v>111.28999999999999</v>
      </c>
      <c r="W5044" s="18">
        <f>IF(V5044="","",VLOOKUP(L5044,日射量と図３!$A$4:$C$368,3,TRUE)*238.85/100)</f>
        <v>21.496500000000001</v>
      </c>
      <c r="X5044" s="4">
        <f t="shared" si="949"/>
        <v>14</v>
      </c>
      <c r="Y5044" s="4">
        <f t="shared" si="955"/>
        <v>49.697741892857131</v>
      </c>
      <c r="Z5044" s="4">
        <f t="shared" si="956"/>
        <v>56.022909042857137</v>
      </c>
      <c r="AA5044" s="4">
        <f>IF($V5044="","",IF(Y5044&lt;36,0,IF(AND(36&lt;=Y5044,Y5044&lt;71),VLOOKUP($W5044,日射量と図３!$E$6:$F$34,2,TRUE),IF(AND(71&lt;=Y5044,Y5044&lt;107),VLOOKUP($W5044,日射量と図３!$E$6:$G$34,3,TRUE),IF(AND(107&lt;=Y5044,Y5044&lt;143),VLOOKUP($W5044,日射量と図３!$E$6:$H$34,4,TRUE),VLOOKUP($W5044,日射量と図３!$E$6:$I$34,5,TRUE))))))</f>
        <v>34</v>
      </c>
      <c r="AB5044" s="4">
        <f>IF($V5044="","",IF(Z5044&lt;36,0,IF(AND(36&lt;=Z5044,Z5044&lt;71),VLOOKUP($W5044,日射量と図３!$E$6:$F$34,2,TRUE),IF(AND(71&lt;=Z5044,Z5044&lt;107),VLOOKUP($W5044,日射量と図３!$E$6:$G$34,3,TRUE),IF(AND(107&lt;=Z5044,Z5044&lt;143),VLOOKUP($W5044,日射量と図３!$E$6:$H$34,4,TRUE),VLOOKUP($W5044,日射量と図３!$E$6:$I$34,5,TRUE))))))</f>
        <v>34</v>
      </c>
      <c r="AC5044" s="382">
        <f t="shared" si="953"/>
        <v>1.4235120000000001</v>
      </c>
      <c r="AD5044" s="382">
        <f t="shared" si="954"/>
        <v>1.4235120000000001</v>
      </c>
    </row>
    <row r="5045" spans="11:30" ht="13.5" customHeight="1">
      <c r="K5045" s="4">
        <f t="shared" si="946"/>
        <v>12</v>
      </c>
      <c r="L5045" s="34">
        <v>43462</v>
      </c>
      <c r="M5045" s="4">
        <v>211</v>
      </c>
      <c r="N5045" s="4">
        <v>2</v>
      </c>
      <c r="O5045" s="31">
        <v>4.1666666666666664E-2</v>
      </c>
      <c r="P5045" s="35">
        <v>2.54</v>
      </c>
      <c r="Q5045" s="36">
        <f t="shared" si="947"/>
        <v>13</v>
      </c>
      <c r="R5045" s="4">
        <f t="shared" si="948"/>
        <v>10.46</v>
      </c>
      <c r="S5045" s="31">
        <f t="shared" si="951"/>
        <v>0.20944444444444443</v>
      </c>
      <c r="T5045" s="31">
        <f t="shared" si="952"/>
        <v>0.77601851851851855</v>
      </c>
      <c r="U5045" s="4">
        <f t="shared" si="950"/>
        <v>0</v>
      </c>
      <c r="V5045" s="4" t="str">
        <f t="shared" si="957"/>
        <v/>
      </c>
      <c r="W5045" s="18" t="str">
        <f>IF(V5045="","",VLOOKUP(L5045,日射量と図３!$A$4:$C$368,3,TRUE)*238.85/100)</f>
        <v/>
      </c>
      <c r="X5045" s="4" t="str">
        <f t="shared" si="949"/>
        <v/>
      </c>
      <c r="Y5045" s="4" t="str">
        <f t="shared" si="955"/>
        <v/>
      </c>
      <c r="Z5045" s="4" t="str">
        <f t="shared" si="956"/>
        <v/>
      </c>
      <c r="AA5045" s="4" t="str">
        <f>IF($V5045="","",IF(Y5045&lt;36,0,IF(AND(36&lt;=Y5045,Y5045&lt;71),VLOOKUP($W5045,日射量と図３!$E$6:$F$34,2,TRUE),IF(AND(71&lt;=Y5045,Y5045&lt;107),VLOOKUP($W5045,日射量と図３!$E$6:$G$34,3,TRUE),IF(AND(107&lt;=Y5045,Y5045&lt;143),VLOOKUP($W5045,日射量と図３!$E$6:$H$34,4,TRUE),VLOOKUP($W5045,日射量と図３!$E$6:$I$34,5,TRUE))))))</f>
        <v/>
      </c>
      <c r="AB5045" s="4" t="str">
        <f>IF($V5045="","",IF(Z5045&lt;36,0,IF(AND(36&lt;=Z5045,Z5045&lt;71),VLOOKUP($W5045,日射量と図３!$E$6:$F$34,2,TRUE),IF(AND(71&lt;=Z5045,Z5045&lt;107),VLOOKUP($W5045,日射量と図３!$E$6:$G$34,3,TRUE),IF(AND(107&lt;=Z5045,Z5045&lt;143),VLOOKUP($W5045,日射量と図３!$E$6:$H$34,4,TRUE),VLOOKUP($W5045,日射量と図３!$E$6:$I$34,5,TRUE))))))</f>
        <v/>
      </c>
      <c r="AC5045" s="382" t="str">
        <f t="shared" si="953"/>
        <v/>
      </c>
      <c r="AD5045" s="382" t="str">
        <f t="shared" si="954"/>
        <v/>
      </c>
    </row>
    <row r="5046" spans="11:30" ht="13.5" customHeight="1">
      <c r="K5046" s="4">
        <f t="shared" si="946"/>
        <v>12</v>
      </c>
      <c r="L5046" s="34">
        <v>43462</v>
      </c>
      <c r="M5046" s="4">
        <v>211</v>
      </c>
      <c r="N5046" s="4">
        <v>3</v>
      </c>
      <c r="O5046" s="31">
        <v>8.3333333333333329E-2</v>
      </c>
      <c r="P5046" s="35">
        <v>2.2399999999999998</v>
      </c>
      <c r="Q5046" s="36">
        <f t="shared" si="947"/>
        <v>13</v>
      </c>
      <c r="R5046" s="4">
        <f t="shared" si="948"/>
        <v>10.76</v>
      </c>
      <c r="S5046" s="31">
        <f t="shared" si="951"/>
        <v>0.20944444444444443</v>
      </c>
      <c r="T5046" s="31">
        <f t="shared" si="952"/>
        <v>0.77601851851851855</v>
      </c>
      <c r="U5046" s="4">
        <f t="shared" si="950"/>
        <v>0</v>
      </c>
      <c r="V5046" s="4" t="str">
        <f t="shared" si="957"/>
        <v/>
      </c>
      <c r="W5046" s="18" t="str">
        <f>IF(V5046="","",VLOOKUP(L5046,日射量と図３!$A$4:$C$368,3,TRUE)*238.85/100)</f>
        <v/>
      </c>
      <c r="X5046" s="4" t="str">
        <f t="shared" si="949"/>
        <v/>
      </c>
      <c r="Y5046" s="4" t="str">
        <f t="shared" si="955"/>
        <v/>
      </c>
      <c r="Z5046" s="4" t="str">
        <f t="shared" si="956"/>
        <v/>
      </c>
      <c r="AA5046" s="4" t="str">
        <f>IF($V5046="","",IF(Y5046&lt;36,0,IF(AND(36&lt;=Y5046,Y5046&lt;71),VLOOKUP($W5046,日射量と図３!$E$6:$F$34,2,TRUE),IF(AND(71&lt;=Y5046,Y5046&lt;107),VLOOKUP($W5046,日射量と図３!$E$6:$G$34,3,TRUE),IF(AND(107&lt;=Y5046,Y5046&lt;143),VLOOKUP($W5046,日射量と図３!$E$6:$H$34,4,TRUE),VLOOKUP($W5046,日射量と図３!$E$6:$I$34,5,TRUE))))))</f>
        <v/>
      </c>
      <c r="AB5046" s="4" t="str">
        <f>IF($V5046="","",IF(Z5046&lt;36,0,IF(AND(36&lt;=Z5046,Z5046&lt;71),VLOOKUP($W5046,日射量と図３!$E$6:$F$34,2,TRUE),IF(AND(71&lt;=Z5046,Z5046&lt;107),VLOOKUP($W5046,日射量と図３!$E$6:$G$34,3,TRUE),IF(AND(107&lt;=Z5046,Z5046&lt;143),VLOOKUP($W5046,日射量と図３!$E$6:$H$34,4,TRUE),VLOOKUP($W5046,日射量と図３!$E$6:$I$34,5,TRUE))))))</f>
        <v/>
      </c>
      <c r="AC5046" s="382" t="str">
        <f t="shared" si="953"/>
        <v/>
      </c>
      <c r="AD5046" s="382" t="str">
        <f t="shared" si="954"/>
        <v/>
      </c>
    </row>
    <row r="5047" spans="11:30" ht="13.5" customHeight="1">
      <c r="K5047" s="4">
        <f t="shared" si="946"/>
        <v>12</v>
      </c>
      <c r="L5047" s="34">
        <v>43462</v>
      </c>
      <c r="M5047" s="4">
        <v>211</v>
      </c>
      <c r="N5047" s="4">
        <v>4</v>
      </c>
      <c r="O5047" s="31">
        <v>0.125</v>
      </c>
      <c r="P5047" s="35">
        <v>2.0199999999999996</v>
      </c>
      <c r="Q5047" s="36">
        <f t="shared" si="947"/>
        <v>13</v>
      </c>
      <c r="R5047" s="4">
        <f t="shared" si="948"/>
        <v>10.98</v>
      </c>
      <c r="S5047" s="31">
        <f t="shared" si="951"/>
        <v>0.20944444444444443</v>
      </c>
      <c r="T5047" s="31">
        <f t="shared" si="952"/>
        <v>0.77601851851851855</v>
      </c>
      <c r="U5047" s="4">
        <f t="shared" si="950"/>
        <v>0</v>
      </c>
      <c r="V5047" s="4" t="str">
        <f t="shared" si="957"/>
        <v/>
      </c>
      <c r="W5047" s="18" t="str">
        <f>IF(V5047="","",VLOOKUP(L5047,日射量と図３!$A$4:$C$368,3,TRUE)*238.85/100)</f>
        <v/>
      </c>
      <c r="X5047" s="4" t="str">
        <f t="shared" si="949"/>
        <v/>
      </c>
      <c r="Y5047" s="4" t="str">
        <f t="shared" si="955"/>
        <v/>
      </c>
      <c r="Z5047" s="4" t="str">
        <f t="shared" si="956"/>
        <v/>
      </c>
      <c r="AA5047" s="4" t="str">
        <f>IF($V5047="","",IF(Y5047&lt;36,0,IF(AND(36&lt;=Y5047,Y5047&lt;71),VLOOKUP($W5047,日射量と図３!$E$6:$F$34,2,TRUE),IF(AND(71&lt;=Y5047,Y5047&lt;107),VLOOKUP($W5047,日射量と図３!$E$6:$G$34,3,TRUE),IF(AND(107&lt;=Y5047,Y5047&lt;143),VLOOKUP($W5047,日射量と図３!$E$6:$H$34,4,TRUE),VLOOKUP($W5047,日射量と図３!$E$6:$I$34,5,TRUE))))))</f>
        <v/>
      </c>
      <c r="AB5047" s="4" t="str">
        <f>IF($V5047="","",IF(Z5047&lt;36,0,IF(AND(36&lt;=Z5047,Z5047&lt;71),VLOOKUP($W5047,日射量と図３!$E$6:$F$34,2,TRUE),IF(AND(71&lt;=Z5047,Z5047&lt;107),VLOOKUP($W5047,日射量と図３!$E$6:$G$34,3,TRUE),IF(AND(107&lt;=Z5047,Z5047&lt;143),VLOOKUP($W5047,日射量と図３!$E$6:$H$34,4,TRUE),VLOOKUP($W5047,日射量と図３!$E$6:$I$34,5,TRUE))))))</f>
        <v/>
      </c>
      <c r="AC5047" s="382" t="str">
        <f t="shared" si="953"/>
        <v/>
      </c>
      <c r="AD5047" s="382" t="str">
        <f t="shared" si="954"/>
        <v/>
      </c>
    </row>
    <row r="5048" spans="11:30" ht="13.5" customHeight="1">
      <c r="K5048" s="4">
        <f t="shared" si="946"/>
        <v>12</v>
      </c>
      <c r="L5048" s="34">
        <v>43462</v>
      </c>
      <c r="M5048" s="4">
        <v>211</v>
      </c>
      <c r="N5048" s="4">
        <v>5</v>
      </c>
      <c r="O5048" s="31">
        <v>0.16666666666666666</v>
      </c>
      <c r="P5048" s="35">
        <v>1.65</v>
      </c>
      <c r="Q5048" s="36">
        <f t="shared" si="947"/>
        <v>15</v>
      </c>
      <c r="R5048" s="4">
        <f t="shared" si="948"/>
        <v>13.35</v>
      </c>
      <c r="S5048" s="31">
        <f t="shared" si="951"/>
        <v>0.20944444444444443</v>
      </c>
      <c r="T5048" s="31">
        <f t="shared" si="952"/>
        <v>0.77601851851851855</v>
      </c>
      <c r="U5048" s="4">
        <f t="shared" si="950"/>
        <v>0</v>
      </c>
      <c r="V5048" s="4" t="str">
        <f t="shared" si="957"/>
        <v/>
      </c>
      <c r="W5048" s="18" t="str">
        <f>IF(V5048="","",VLOOKUP(L5048,日射量と図３!$A$4:$C$368,3,TRUE)*238.85/100)</f>
        <v/>
      </c>
      <c r="X5048" s="4" t="str">
        <f t="shared" si="949"/>
        <v/>
      </c>
      <c r="Y5048" s="4" t="str">
        <f t="shared" si="955"/>
        <v/>
      </c>
      <c r="Z5048" s="4" t="str">
        <f t="shared" si="956"/>
        <v/>
      </c>
      <c r="AA5048" s="4" t="str">
        <f>IF($V5048="","",IF(Y5048&lt;36,0,IF(AND(36&lt;=Y5048,Y5048&lt;71),VLOOKUP($W5048,日射量と図３!$E$6:$F$34,2,TRUE),IF(AND(71&lt;=Y5048,Y5048&lt;107),VLOOKUP($W5048,日射量と図３!$E$6:$G$34,3,TRUE),IF(AND(107&lt;=Y5048,Y5048&lt;143),VLOOKUP($W5048,日射量と図３!$E$6:$H$34,4,TRUE),VLOOKUP($W5048,日射量と図３!$E$6:$I$34,5,TRUE))))))</f>
        <v/>
      </c>
      <c r="AB5048" s="4" t="str">
        <f>IF($V5048="","",IF(Z5048&lt;36,0,IF(AND(36&lt;=Z5048,Z5048&lt;71),VLOOKUP($W5048,日射量と図３!$E$6:$F$34,2,TRUE),IF(AND(71&lt;=Z5048,Z5048&lt;107),VLOOKUP($W5048,日射量と図３!$E$6:$G$34,3,TRUE),IF(AND(107&lt;=Z5048,Z5048&lt;143),VLOOKUP($W5048,日射量と図３!$E$6:$H$34,4,TRUE),VLOOKUP($W5048,日射量と図３!$E$6:$I$34,5,TRUE))))))</f>
        <v/>
      </c>
      <c r="AC5048" s="382" t="str">
        <f t="shared" si="953"/>
        <v/>
      </c>
      <c r="AD5048" s="382" t="str">
        <f t="shared" si="954"/>
        <v/>
      </c>
    </row>
    <row r="5049" spans="11:30" ht="13.5" customHeight="1">
      <c r="K5049" s="4">
        <f t="shared" si="946"/>
        <v>12</v>
      </c>
      <c r="L5049" s="34">
        <v>43462</v>
      </c>
      <c r="M5049" s="4">
        <v>211</v>
      </c>
      <c r="N5049" s="4">
        <v>6</v>
      </c>
      <c r="O5049" s="31">
        <v>0.20833333333333334</v>
      </c>
      <c r="P5049" s="35">
        <v>1.3900000000000001</v>
      </c>
      <c r="Q5049" s="36">
        <f t="shared" si="947"/>
        <v>15</v>
      </c>
      <c r="R5049" s="4">
        <f t="shared" si="948"/>
        <v>13.61</v>
      </c>
      <c r="S5049" s="31">
        <f t="shared" si="951"/>
        <v>0.20944444444444443</v>
      </c>
      <c r="T5049" s="31">
        <f t="shared" si="952"/>
        <v>0.77601851851851855</v>
      </c>
      <c r="U5049" s="4">
        <f t="shared" si="950"/>
        <v>0</v>
      </c>
      <c r="V5049" s="4" t="str">
        <f t="shared" si="957"/>
        <v/>
      </c>
      <c r="W5049" s="18" t="str">
        <f>IF(V5049="","",VLOOKUP(L5049,日射量と図３!$A$4:$C$368,3,TRUE)*238.85/100)</f>
        <v/>
      </c>
      <c r="X5049" s="4" t="str">
        <f t="shared" si="949"/>
        <v/>
      </c>
      <c r="Y5049" s="4" t="str">
        <f t="shared" si="955"/>
        <v/>
      </c>
      <c r="Z5049" s="4" t="str">
        <f t="shared" si="956"/>
        <v/>
      </c>
      <c r="AA5049" s="4" t="str">
        <f>IF($V5049="","",IF(Y5049&lt;36,0,IF(AND(36&lt;=Y5049,Y5049&lt;71),VLOOKUP($W5049,日射量と図３!$E$6:$F$34,2,TRUE),IF(AND(71&lt;=Y5049,Y5049&lt;107),VLOOKUP($W5049,日射量と図３!$E$6:$G$34,3,TRUE),IF(AND(107&lt;=Y5049,Y5049&lt;143),VLOOKUP($W5049,日射量と図３!$E$6:$H$34,4,TRUE),VLOOKUP($W5049,日射量と図３!$E$6:$I$34,5,TRUE))))))</f>
        <v/>
      </c>
      <c r="AB5049" s="4" t="str">
        <f>IF($V5049="","",IF(Z5049&lt;36,0,IF(AND(36&lt;=Z5049,Z5049&lt;71),VLOOKUP($W5049,日射量と図３!$E$6:$F$34,2,TRUE),IF(AND(71&lt;=Z5049,Z5049&lt;107),VLOOKUP($W5049,日射量と図３!$E$6:$G$34,3,TRUE),IF(AND(107&lt;=Z5049,Z5049&lt;143),VLOOKUP($W5049,日射量と図３!$E$6:$H$34,4,TRUE),VLOOKUP($W5049,日射量と図３!$E$6:$I$34,5,TRUE))))))</f>
        <v/>
      </c>
      <c r="AC5049" s="382" t="str">
        <f t="shared" si="953"/>
        <v/>
      </c>
      <c r="AD5049" s="382" t="str">
        <f t="shared" si="954"/>
        <v/>
      </c>
    </row>
    <row r="5050" spans="11:30" ht="13.5" customHeight="1">
      <c r="K5050" s="4">
        <f t="shared" si="946"/>
        <v>12</v>
      </c>
      <c r="L5050" s="34">
        <v>43462</v>
      </c>
      <c r="M5050" s="4">
        <v>211</v>
      </c>
      <c r="N5050" s="4">
        <v>7</v>
      </c>
      <c r="O5050" s="31">
        <v>0.25</v>
      </c>
      <c r="P5050" s="35">
        <v>1.33</v>
      </c>
      <c r="Q5050" s="36">
        <f t="shared" si="947"/>
        <v>15</v>
      </c>
      <c r="R5050" s="4">
        <f t="shared" si="948"/>
        <v>13.67</v>
      </c>
      <c r="S5050" s="31">
        <f t="shared" si="951"/>
        <v>0.20944444444444443</v>
      </c>
      <c r="T5050" s="31">
        <f t="shared" si="952"/>
        <v>0.77601851851851855</v>
      </c>
      <c r="U5050" s="4">
        <f t="shared" si="950"/>
        <v>13.67</v>
      </c>
      <c r="V5050" s="4" t="str">
        <f t="shared" si="957"/>
        <v/>
      </c>
      <c r="W5050" s="18" t="str">
        <f>IF(V5050="","",VLOOKUP(L5050,日射量と図３!$A$4:$C$368,3,TRUE)*238.85/100)</f>
        <v/>
      </c>
      <c r="X5050" s="4" t="str">
        <f t="shared" si="949"/>
        <v/>
      </c>
      <c r="Y5050" s="4" t="str">
        <f t="shared" si="955"/>
        <v/>
      </c>
      <c r="Z5050" s="4" t="str">
        <f t="shared" si="956"/>
        <v/>
      </c>
      <c r="AA5050" s="4" t="str">
        <f>IF($V5050="","",IF(Y5050&lt;36,0,IF(AND(36&lt;=Y5050,Y5050&lt;71),VLOOKUP($W5050,日射量と図３!$E$6:$F$34,2,TRUE),IF(AND(71&lt;=Y5050,Y5050&lt;107),VLOOKUP($W5050,日射量と図３!$E$6:$G$34,3,TRUE),IF(AND(107&lt;=Y5050,Y5050&lt;143),VLOOKUP($W5050,日射量と図３!$E$6:$H$34,4,TRUE),VLOOKUP($W5050,日射量と図３!$E$6:$I$34,5,TRUE))))))</f>
        <v/>
      </c>
      <c r="AB5050" s="4" t="str">
        <f>IF($V5050="","",IF(Z5050&lt;36,0,IF(AND(36&lt;=Z5050,Z5050&lt;71),VLOOKUP($W5050,日射量と図３!$E$6:$F$34,2,TRUE),IF(AND(71&lt;=Z5050,Z5050&lt;107),VLOOKUP($W5050,日射量と図３!$E$6:$G$34,3,TRUE),IF(AND(107&lt;=Z5050,Z5050&lt;143),VLOOKUP($W5050,日射量と図３!$E$6:$H$34,4,TRUE),VLOOKUP($W5050,日射量と図３!$E$6:$I$34,5,TRUE))))))</f>
        <v/>
      </c>
      <c r="AC5050" s="382" t="str">
        <f t="shared" si="953"/>
        <v/>
      </c>
      <c r="AD5050" s="382" t="str">
        <f t="shared" si="954"/>
        <v/>
      </c>
    </row>
    <row r="5051" spans="11:30" ht="13.5" customHeight="1">
      <c r="K5051" s="4">
        <f t="shared" si="946"/>
        <v>12</v>
      </c>
      <c r="L5051" s="34">
        <v>43462</v>
      </c>
      <c r="M5051" s="4">
        <v>211</v>
      </c>
      <c r="N5051" s="4">
        <v>8</v>
      </c>
      <c r="O5051" s="31">
        <v>0.29166666666666669</v>
      </c>
      <c r="P5051" s="35">
        <v>1.33</v>
      </c>
      <c r="Q5051" s="36">
        <f t="shared" si="947"/>
        <v>12</v>
      </c>
      <c r="R5051" s="4">
        <f t="shared" si="948"/>
        <v>10.67</v>
      </c>
      <c r="S5051" s="31">
        <f t="shared" si="951"/>
        <v>0.20944444444444443</v>
      </c>
      <c r="T5051" s="31">
        <f t="shared" si="952"/>
        <v>0.77601851851851855</v>
      </c>
      <c r="U5051" s="4">
        <f t="shared" si="950"/>
        <v>10.67</v>
      </c>
      <c r="V5051" s="4" t="str">
        <f t="shared" si="957"/>
        <v/>
      </c>
      <c r="W5051" s="18" t="str">
        <f>IF(V5051="","",VLOOKUP(L5051,日射量と図３!$A$4:$C$368,3,TRUE)*238.85/100)</f>
        <v/>
      </c>
      <c r="X5051" s="4" t="str">
        <f t="shared" si="949"/>
        <v/>
      </c>
      <c r="Y5051" s="4" t="str">
        <f t="shared" si="955"/>
        <v/>
      </c>
      <c r="Z5051" s="4" t="str">
        <f t="shared" si="956"/>
        <v/>
      </c>
      <c r="AA5051" s="4" t="str">
        <f>IF($V5051="","",IF(Y5051&lt;36,0,IF(AND(36&lt;=Y5051,Y5051&lt;71),VLOOKUP($W5051,日射量と図３!$E$6:$F$34,2,TRUE),IF(AND(71&lt;=Y5051,Y5051&lt;107),VLOOKUP($W5051,日射量と図３!$E$6:$G$34,3,TRUE),IF(AND(107&lt;=Y5051,Y5051&lt;143),VLOOKUP($W5051,日射量と図３!$E$6:$H$34,4,TRUE),VLOOKUP($W5051,日射量と図３!$E$6:$I$34,5,TRUE))))))</f>
        <v/>
      </c>
      <c r="AB5051" s="4" t="str">
        <f>IF($V5051="","",IF(Z5051&lt;36,0,IF(AND(36&lt;=Z5051,Z5051&lt;71),VLOOKUP($W5051,日射量と図３!$E$6:$F$34,2,TRUE),IF(AND(71&lt;=Z5051,Z5051&lt;107),VLOOKUP($W5051,日射量と図３!$E$6:$G$34,3,TRUE),IF(AND(107&lt;=Z5051,Z5051&lt;143),VLOOKUP($W5051,日射量と図３!$E$6:$H$34,4,TRUE),VLOOKUP($W5051,日射量と図３!$E$6:$I$34,5,TRUE))))))</f>
        <v/>
      </c>
      <c r="AC5051" s="382" t="str">
        <f t="shared" si="953"/>
        <v/>
      </c>
      <c r="AD5051" s="382" t="str">
        <f t="shared" si="954"/>
        <v/>
      </c>
    </row>
    <row r="5052" spans="11:30" ht="13.5" customHeight="1">
      <c r="K5052" s="4">
        <f t="shared" si="946"/>
        <v>12</v>
      </c>
      <c r="L5052" s="34">
        <v>43462</v>
      </c>
      <c r="M5052" s="4">
        <v>211</v>
      </c>
      <c r="N5052" s="4">
        <v>9</v>
      </c>
      <c r="O5052" s="31">
        <v>0.33333333333333331</v>
      </c>
      <c r="P5052" s="35">
        <v>2.0599999999999996</v>
      </c>
      <c r="Q5052" s="36">
        <f t="shared" si="947"/>
        <v>12</v>
      </c>
      <c r="R5052" s="4">
        <f t="shared" si="948"/>
        <v>9.9400000000000013</v>
      </c>
      <c r="S5052" s="31">
        <f t="shared" si="951"/>
        <v>0.20944444444444443</v>
      </c>
      <c r="T5052" s="31">
        <f t="shared" si="952"/>
        <v>0.77601851851851855</v>
      </c>
      <c r="U5052" s="4">
        <f t="shared" si="950"/>
        <v>9.9400000000000013</v>
      </c>
      <c r="V5052" s="4" t="str">
        <f t="shared" si="957"/>
        <v/>
      </c>
      <c r="W5052" s="18" t="str">
        <f>IF(V5052="","",VLOOKUP(L5052,日射量と図３!$A$4:$C$368,3,TRUE)*238.85/100)</f>
        <v/>
      </c>
      <c r="X5052" s="4" t="str">
        <f t="shared" si="949"/>
        <v/>
      </c>
      <c r="Y5052" s="4" t="str">
        <f t="shared" si="955"/>
        <v/>
      </c>
      <c r="Z5052" s="4" t="str">
        <f t="shared" si="956"/>
        <v/>
      </c>
      <c r="AA5052" s="4" t="str">
        <f>IF($V5052="","",IF(Y5052&lt;36,0,IF(AND(36&lt;=Y5052,Y5052&lt;71),VLOOKUP($W5052,日射量と図３!$E$6:$F$34,2,TRUE),IF(AND(71&lt;=Y5052,Y5052&lt;107),VLOOKUP($W5052,日射量と図３!$E$6:$G$34,3,TRUE),IF(AND(107&lt;=Y5052,Y5052&lt;143),VLOOKUP($W5052,日射量と図３!$E$6:$H$34,4,TRUE),VLOOKUP($W5052,日射量と図３!$E$6:$I$34,5,TRUE))))))</f>
        <v/>
      </c>
      <c r="AB5052" s="4" t="str">
        <f>IF($V5052="","",IF(Z5052&lt;36,0,IF(AND(36&lt;=Z5052,Z5052&lt;71),VLOOKUP($W5052,日射量と図３!$E$6:$F$34,2,TRUE),IF(AND(71&lt;=Z5052,Z5052&lt;107),VLOOKUP($W5052,日射量と図３!$E$6:$G$34,3,TRUE),IF(AND(107&lt;=Z5052,Z5052&lt;143),VLOOKUP($W5052,日射量と図３!$E$6:$H$34,4,TRUE),VLOOKUP($W5052,日射量と図３!$E$6:$I$34,5,TRUE))))))</f>
        <v/>
      </c>
      <c r="AC5052" s="382" t="str">
        <f t="shared" si="953"/>
        <v/>
      </c>
      <c r="AD5052" s="382" t="str">
        <f t="shared" si="954"/>
        <v/>
      </c>
    </row>
    <row r="5053" spans="11:30" ht="13.5" customHeight="1">
      <c r="K5053" s="4">
        <f t="shared" si="946"/>
        <v>12</v>
      </c>
      <c r="L5053" s="34">
        <v>43462</v>
      </c>
      <c r="M5053" s="4">
        <v>211</v>
      </c>
      <c r="N5053" s="4">
        <v>10</v>
      </c>
      <c r="O5053" s="31">
        <v>0.375</v>
      </c>
      <c r="P5053" s="35">
        <v>3.4300000000000006</v>
      </c>
      <c r="Q5053" s="36">
        <f t="shared" si="947"/>
        <v>12</v>
      </c>
      <c r="R5053" s="4">
        <f t="shared" si="948"/>
        <v>8.57</v>
      </c>
      <c r="S5053" s="31">
        <f t="shared" si="951"/>
        <v>0.20944444444444443</v>
      </c>
      <c r="T5053" s="31">
        <f t="shared" si="952"/>
        <v>0.77601851851851855</v>
      </c>
      <c r="U5053" s="4">
        <f t="shared" si="950"/>
        <v>8.57</v>
      </c>
      <c r="V5053" s="4" t="str">
        <f t="shared" si="957"/>
        <v/>
      </c>
      <c r="W5053" s="18" t="str">
        <f>IF(V5053="","",VLOOKUP(L5053,日射量と図３!$A$4:$C$368,3,TRUE)*238.85/100)</f>
        <v/>
      </c>
      <c r="X5053" s="4" t="str">
        <f t="shared" si="949"/>
        <v/>
      </c>
      <c r="Y5053" s="4" t="str">
        <f t="shared" si="955"/>
        <v/>
      </c>
      <c r="Z5053" s="4" t="str">
        <f t="shared" si="956"/>
        <v/>
      </c>
      <c r="AA5053" s="4" t="str">
        <f>IF($V5053="","",IF(Y5053&lt;36,0,IF(AND(36&lt;=Y5053,Y5053&lt;71),VLOOKUP($W5053,日射量と図３!$E$6:$F$34,2,TRUE),IF(AND(71&lt;=Y5053,Y5053&lt;107),VLOOKUP($W5053,日射量と図３!$E$6:$G$34,3,TRUE),IF(AND(107&lt;=Y5053,Y5053&lt;143),VLOOKUP($W5053,日射量と図３!$E$6:$H$34,4,TRUE),VLOOKUP($W5053,日射量と図３!$E$6:$I$34,5,TRUE))))))</f>
        <v/>
      </c>
      <c r="AB5053" s="4" t="str">
        <f>IF($V5053="","",IF(Z5053&lt;36,0,IF(AND(36&lt;=Z5053,Z5053&lt;71),VLOOKUP($W5053,日射量と図３!$E$6:$F$34,2,TRUE),IF(AND(71&lt;=Z5053,Z5053&lt;107),VLOOKUP($W5053,日射量と図３!$E$6:$G$34,3,TRUE),IF(AND(107&lt;=Z5053,Z5053&lt;143),VLOOKUP($W5053,日射量と図３!$E$6:$H$34,4,TRUE),VLOOKUP($W5053,日射量と図３!$E$6:$I$34,5,TRUE))))))</f>
        <v/>
      </c>
      <c r="AC5053" s="382" t="str">
        <f t="shared" si="953"/>
        <v/>
      </c>
      <c r="AD5053" s="382" t="str">
        <f t="shared" si="954"/>
        <v/>
      </c>
    </row>
    <row r="5054" spans="11:30" ht="13.5" customHeight="1">
      <c r="K5054" s="4">
        <f t="shared" si="946"/>
        <v>12</v>
      </c>
      <c r="L5054" s="34">
        <v>43462</v>
      </c>
      <c r="M5054" s="4">
        <v>211</v>
      </c>
      <c r="N5054" s="4">
        <v>11</v>
      </c>
      <c r="O5054" s="31">
        <v>0.41666666666666669</v>
      </c>
      <c r="P5054" s="35">
        <v>4.8000000000000007</v>
      </c>
      <c r="Q5054" s="36">
        <f t="shared" si="947"/>
        <v>12</v>
      </c>
      <c r="R5054" s="4">
        <f t="shared" si="948"/>
        <v>7.1999999999999993</v>
      </c>
      <c r="S5054" s="31">
        <f t="shared" si="951"/>
        <v>0.20944444444444443</v>
      </c>
      <c r="T5054" s="31">
        <f t="shared" si="952"/>
        <v>0.77601851851851855</v>
      </c>
      <c r="U5054" s="4">
        <f t="shared" si="950"/>
        <v>7.1999999999999993</v>
      </c>
      <c r="V5054" s="4" t="str">
        <f t="shared" si="957"/>
        <v/>
      </c>
      <c r="W5054" s="18" t="str">
        <f>IF(V5054="","",VLOOKUP(L5054,日射量と図３!$A$4:$C$368,3,TRUE)*238.85/100)</f>
        <v/>
      </c>
      <c r="X5054" s="4" t="str">
        <f t="shared" si="949"/>
        <v/>
      </c>
      <c r="Y5054" s="4" t="str">
        <f t="shared" si="955"/>
        <v/>
      </c>
      <c r="Z5054" s="4" t="str">
        <f t="shared" si="956"/>
        <v/>
      </c>
      <c r="AA5054" s="4" t="str">
        <f>IF($V5054="","",IF(Y5054&lt;36,0,IF(AND(36&lt;=Y5054,Y5054&lt;71),VLOOKUP($W5054,日射量と図３!$E$6:$F$34,2,TRUE),IF(AND(71&lt;=Y5054,Y5054&lt;107),VLOOKUP($W5054,日射量と図３!$E$6:$G$34,3,TRUE),IF(AND(107&lt;=Y5054,Y5054&lt;143),VLOOKUP($W5054,日射量と図３!$E$6:$H$34,4,TRUE),VLOOKUP($W5054,日射量と図３!$E$6:$I$34,5,TRUE))))))</f>
        <v/>
      </c>
      <c r="AB5054" s="4" t="str">
        <f>IF($V5054="","",IF(Z5054&lt;36,0,IF(AND(36&lt;=Z5054,Z5054&lt;71),VLOOKUP($W5054,日射量と図３!$E$6:$F$34,2,TRUE),IF(AND(71&lt;=Z5054,Z5054&lt;107),VLOOKUP($W5054,日射量と図３!$E$6:$G$34,3,TRUE),IF(AND(107&lt;=Z5054,Z5054&lt;143),VLOOKUP($W5054,日射量と図３!$E$6:$H$34,4,TRUE),VLOOKUP($W5054,日射量と図３!$E$6:$I$34,5,TRUE))))))</f>
        <v/>
      </c>
      <c r="AC5054" s="382" t="str">
        <f t="shared" si="953"/>
        <v/>
      </c>
      <c r="AD5054" s="382" t="str">
        <f t="shared" si="954"/>
        <v/>
      </c>
    </row>
    <row r="5055" spans="11:30" ht="13.5" customHeight="1">
      <c r="K5055" s="4">
        <f t="shared" si="946"/>
        <v>12</v>
      </c>
      <c r="L5055" s="34">
        <v>43462</v>
      </c>
      <c r="M5055" s="4">
        <v>211</v>
      </c>
      <c r="N5055" s="4">
        <v>12</v>
      </c>
      <c r="O5055" s="31">
        <v>0.45833333333333331</v>
      </c>
      <c r="P5055" s="35">
        <v>6.1</v>
      </c>
      <c r="Q5055" s="36">
        <f t="shared" si="947"/>
        <v>12</v>
      </c>
      <c r="R5055" s="4">
        <f t="shared" si="948"/>
        <v>5.9</v>
      </c>
      <c r="S5055" s="31">
        <f t="shared" si="951"/>
        <v>0.20944444444444443</v>
      </c>
      <c r="T5055" s="31">
        <f t="shared" si="952"/>
        <v>0.77601851851851855</v>
      </c>
      <c r="U5055" s="4">
        <f t="shared" si="950"/>
        <v>5.9</v>
      </c>
      <c r="V5055" s="4" t="str">
        <f t="shared" si="957"/>
        <v/>
      </c>
      <c r="W5055" s="18" t="str">
        <f>IF(V5055="","",VLOOKUP(L5055,日射量と図３!$A$4:$C$368,3,TRUE)*238.85/100)</f>
        <v/>
      </c>
      <c r="X5055" s="4" t="str">
        <f t="shared" si="949"/>
        <v/>
      </c>
      <c r="Y5055" s="4" t="str">
        <f t="shared" si="955"/>
        <v/>
      </c>
      <c r="Z5055" s="4" t="str">
        <f t="shared" si="956"/>
        <v/>
      </c>
      <c r="AA5055" s="4" t="str">
        <f>IF($V5055="","",IF(Y5055&lt;36,0,IF(AND(36&lt;=Y5055,Y5055&lt;71),VLOOKUP($W5055,日射量と図３!$E$6:$F$34,2,TRUE),IF(AND(71&lt;=Y5055,Y5055&lt;107),VLOOKUP($W5055,日射量と図３!$E$6:$G$34,3,TRUE),IF(AND(107&lt;=Y5055,Y5055&lt;143),VLOOKUP($W5055,日射量と図３!$E$6:$H$34,4,TRUE),VLOOKUP($W5055,日射量と図３!$E$6:$I$34,5,TRUE))))))</f>
        <v/>
      </c>
      <c r="AB5055" s="4" t="str">
        <f>IF($V5055="","",IF(Z5055&lt;36,0,IF(AND(36&lt;=Z5055,Z5055&lt;71),VLOOKUP($W5055,日射量と図３!$E$6:$F$34,2,TRUE),IF(AND(71&lt;=Z5055,Z5055&lt;107),VLOOKUP($W5055,日射量と図３!$E$6:$G$34,3,TRUE),IF(AND(107&lt;=Z5055,Z5055&lt;143),VLOOKUP($W5055,日射量と図３!$E$6:$H$34,4,TRUE),VLOOKUP($W5055,日射量と図３!$E$6:$I$34,5,TRUE))))))</f>
        <v/>
      </c>
      <c r="AC5055" s="382" t="str">
        <f t="shared" si="953"/>
        <v/>
      </c>
      <c r="AD5055" s="382" t="str">
        <f t="shared" si="954"/>
        <v/>
      </c>
    </row>
    <row r="5056" spans="11:30" ht="13.5" customHeight="1">
      <c r="K5056" s="4">
        <f t="shared" si="946"/>
        <v>12</v>
      </c>
      <c r="L5056" s="34">
        <v>43462</v>
      </c>
      <c r="M5056" s="4">
        <v>211</v>
      </c>
      <c r="N5056" s="4">
        <v>13</v>
      </c>
      <c r="O5056" s="31">
        <v>0.5</v>
      </c>
      <c r="P5056" s="35">
        <v>6.9599999999999991</v>
      </c>
      <c r="Q5056" s="36">
        <f t="shared" si="947"/>
        <v>12</v>
      </c>
      <c r="R5056" s="4">
        <f t="shared" si="948"/>
        <v>5.0400000000000009</v>
      </c>
      <c r="S5056" s="31">
        <f t="shared" si="951"/>
        <v>0.20944444444444443</v>
      </c>
      <c r="T5056" s="31">
        <f t="shared" si="952"/>
        <v>0.77601851851851855</v>
      </c>
      <c r="U5056" s="4">
        <f t="shared" si="950"/>
        <v>5.0400000000000009</v>
      </c>
      <c r="V5056" s="4" t="str">
        <f t="shared" si="957"/>
        <v/>
      </c>
      <c r="W5056" s="18" t="str">
        <f>IF(V5056="","",VLOOKUP(L5056,日射量と図３!$A$4:$C$368,3,TRUE)*238.85/100)</f>
        <v/>
      </c>
      <c r="X5056" s="4" t="str">
        <f t="shared" si="949"/>
        <v/>
      </c>
      <c r="Y5056" s="4" t="str">
        <f t="shared" si="955"/>
        <v/>
      </c>
      <c r="Z5056" s="4" t="str">
        <f t="shared" si="956"/>
        <v/>
      </c>
      <c r="AA5056" s="4" t="str">
        <f>IF($V5056="","",IF(Y5056&lt;36,0,IF(AND(36&lt;=Y5056,Y5056&lt;71),VLOOKUP($W5056,日射量と図３!$E$6:$F$34,2,TRUE),IF(AND(71&lt;=Y5056,Y5056&lt;107),VLOOKUP($W5056,日射量と図３!$E$6:$G$34,3,TRUE),IF(AND(107&lt;=Y5056,Y5056&lt;143),VLOOKUP($W5056,日射量と図３!$E$6:$H$34,4,TRUE),VLOOKUP($W5056,日射量と図３!$E$6:$I$34,5,TRUE))))))</f>
        <v/>
      </c>
      <c r="AB5056" s="4" t="str">
        <f>IF($V5056="","",IF(Z5056&lt;36,0,IF(AND(36&lt;=Z5056,Z5056&lt;71),VLOOKUP($W5056,日射量と図３!$E$6:$F$34,2,TRUE),IF(AND(71&lt;=Z5056,Z5056&lt;107),VLOOKUP($W5056,日射量と図３!$E$6:$G$34,3,TRUE),IF(AND(107&lt;=Z5056,Z5056&lt;143),VLOOKUP($W5056,日射量と図３!$E$6:$H$34,4,TRUE),VLOOKUP($W5056,日射量と図３!$E$6:$I$34,5,TRUE))))))</f>
        <v/>
      </c>
      <c r="AC5056" s="382" t="str">
        <f t="shared" si="953"/>
        <v/>
      </c>
      <c r="AD5056" s="382" t="str">
        <f t="shared" si="954"/>
        <v/>
      </c>
    </row>
    <row r="5057" spans="11:30" ht="13.5" customHeight="1">
      <c r="K5057" s="4">
        <f t="shared" si="946"/>
        <v>12</v>
      </c>
      <c r="L5057" s="34">
        <v>43462</v>
      </c>
      <c r="M5057" s="4">
        <v>211</v>
      </c>
      <c r="N5057" s="4">
        <v>14</v>
      </c>
      <c r="O5057" s="31">
        <v>0.54166666666666663</v>
      </c>
      <c r="P5057" s="35">
        <v>7.25</v>
      </c>
      <c r="Q5057" s="36">
        <f t="shared" si="947"/>
        <v>12</v>
      </c>
      <c r="R5057" s="4">
        <f t="shared" si="948"/>
        <v>4.75</v>
      </c>
      <c r="S5057" s="31">
        <f t="shared" si="951"/>
        <v>0.20944444444444443</v>
      </c>
      <c r="T5057" s="31">
        <f t="shared" si="952"/>
        <v>0.77601851851851855</v>
      </c>
      <c r="U5057" s="4">
        <f t="shared" si="950"/>
        <v>4.75</v>
      </c>
      <c r="V5057" s="4" t="str">
        <f t="shared" si="957"/>
        <v/>
      </c>
      <c r="W5057" s="18" t="str">
        <f>IF(V5057="","",VLOOKUP(L5057,日射量と図３!$A$4:$C$368,3,TRUE)*238.85/100)</f>
        <v/>
      </c>
      <c r="X5057" s="4" t="str">
        <f t="shared" si="949"/>
        <v/>
      </c>
      <c r="Y5057" s="4" t="str">
        <f t="shared" si="955"/>
        <v/>
      </c>
      <c r="Z5057" s="4" t="str">
        <f t="shared" si="956"/>
        <v/>
      </c>
      <c r="AA5057" s="4" t="str">
        <f>IF($V5057="","",IF(Y5057&lt;36,0,IF(AND(36&lt;=Y5057,Y5057&lt;71),VLOOKUP($W5057,日射量と図３!$E$6:$F$34,2,TRUE),IF(AND(71&lt;=Y5057,Y5057&lt;107),VLOOKUP($W5057,日射量と図３!$E$6:$G$34,3,TRUE),IF(AND(107&lt;=Y5057,Y5057&lt;143),VLOOKUP($W5057,日射量と図３!$E$6:$H$34,4,TRUE),VLOOKUP($W5057,日射量と図３!$E$6:$I$34,5,TRUE))))))</f>
        <v/>
      </c>
      <c r="AB5057" s="4" t="str">
        <f>IF($V5057="","",IF(Z5057&lt;36,0,IF(AND(36&lt;=Z5057,Z5057&lt;71),VLOOKUP($W5057,日射量と図３!$E$6:$F$34,2,TRUE),IF(AND(71&lt;=Z5057,Z5057&lt;107),VLOOKUP($W5057,日射量と図３!$E$6:$G$34,3,TRUE),IF(AND(107&lt;=Z5057,Z5057&lt;143),VLOOKUP($W5057,日射量と図３!$E$6:$H$34,4,TRUE),VLOOKUP($W5057,日射量と図３!$E$6:$I$34,5,TRUE))))))</f>
        <v/>
      </c>
      <c r="AC5057" s="382" t="str">
        <f t="shared" si="953"/>
        <v/>
      </c>
      <c r="AD5057" s="382" t="str">
        <f t="shared" si="954"/>
        <v/>
      </c>
    </row>
    <row r="5058" spans="11:30" ht="13.5" customHeight="1">
      <c r="K5058" s="4">
        <f t="shared" si="946"/>
        <v>12</v>
      </c>
      <c r="L5058" s="34">
        <v>43462</v>
      </c>
      <c r="M5058" s="4">
        <v>211</v>
      </c>
      <c r="N5058" s="4">
        <v>15</v>
      </c>
      <c r="O5058" s="31">
        <v>0.58333333333333337</v>
      </c>
      <c r="P5058" s="35">
        <v>7.13</v>
      </c>
      <c r="Q5058" s="36">
        <f t="shared" si="947"/>
        <v>12</v>
      </c>
      <c r="R5058" s="4">
        <f t="shared" si="948"/>
        <v>4.87</v>
      </c>
      <c r="S5058" s="31">
        <f t="shared" si="951"/>
        <v>0.20944444444444443</v>
      </c>
      <c r="T5058" s="31">
        <f t="shared" si="952"/>
        <v>0.77601851851851855</v>
      </c>
      <c r="U5058" s="4">
        <f t="shared" si="950"/>
        <v>4.87</v>
      </c>
      <c r="V5058" s="4" t="str">
        <f t="shared" si="957"/>
        <v/>
      </c>
      <c r="W5058" s="18" t="str">
        <f>IF(V5058="","",VLOOKUP(L5058,日射量と図３!$A$4:$C$368,3,TRUE)*238.85/100)</f>
        <v/>
      </c>
      <c r="X5058" s="4" t="str">
        <f t="shared" si="949"/>
        <v/>
      </c>
      <c r="Y5058" s="4" t="str">
        <f t="shared" si="955"/>
        <v/>
      </c>
      <c r="Z5058" s="4" t="str">
        <f t="shared" si="956"/>
        <v/>
      </c>
      <c r="AA5058" s="4" t="str">
        <f>IF($V5058="","",IF(Y5058&lt;36,0,IF(AND(36&lt;=Y5058,Y5058&lt;71),VLOOKUP($W5058,日射量と図３!$E$6:$F$34,2,TRUE),IF(AND(71&lt;=Y5058,Y5058&lt;107),VLOOKUP($W5058,日射量と図３!$E$6:$G$34,3,TRUE),IF(AND(107&lt;=Y5058,Y5058&lt;143),VLOOKUP($W5058,日射量と図３!$E$6:$H$34,4,TRUE),VLOOKUP($W5058,日射量と図３!$E$6:$I$34,5,TRUE))))))</f>
        <v/>
      </c>
      <c r="AB5058" s="4" t="str">
        <f>IF($V5058="","",IF(Z5058&lt;36,0,IF(AND(36&lt;=Z5058,Z5058&lt;71),VLOOKUP($W5058,日射量と図３!$E$6:$F$34,2,TRUE),IF(AND(71&lt;=Z5058,Z5058&lt;107),VLOOKUP($W5058,日射量と図３!$E$6:$G$34,3,TRUE),IF(AND(107&lt;=Z5058,Z5058&lt;143),VLOOKUP($W5058,日射量と図３!$E$6:$H$34,4,TRUE),VLOOKUP($W5058,日射量と図３!$E$6:$I$34,5,TRUE))))))</f>
        <v/>
      </c>
      <c r="AC5058" s="382" t="str">
        <f t="shared" si="953"/>
        <v/>
      </c>
      <c r="AD5058" s="382" t="str">
        <f t="shared" si="954"/>
        <v/>
      </c>
    </row>
    <row r="5059" spans="11:30" ht="13.5" customHeight="1">
      <c r="K5059" s="4">
        <f t="shared" si="946"/>
        <v>12</v>
      </c>
      <c r="L5059" s="34">
        <v>43462</v>
      </c>
      <c r="M5059" s="4">
        <v>211</v>
      </c>
      <c r="N5059" s="4">
        <v>16</v>
      </c>
      <c r="O5059" s="31">
        <v>0.625</v>
      </c>
      <c r="P5059" s="35">
        <v>6.6199999999999992</v>
      </c>
      <c r="Q5059" s="36">
        <f t="shared" si="947"/>
        <v>16</v>
      </c>
      <c r="R5059" s="4">
        <f t="shared" si="948"/>
        <v>9.3800000000000008</v>
      </c>
      <c r="S5059" s="31">
        <f t="shared" si="951"/>
        <v>0.20944444444444443</v>
      </c>
      <c r="T5059" s="31">
        <f t="shared" si="952"/>
        <v>0.77601851851851855</v>
      </c>
      <c r="U5059" s="4">
        <f t="shared" si="950"/>
        <v>9.3800000000000008</v>
      </c>
      <c r="V5059" s="4" t="str">
        <f t="shared" si="957"/>
        <v/>
      </c>
      <c r="W5059" s="18" t="str">
        <f>IF(V5059="","",VLOOKUP(L5059,日射量と図３!$A$4:$C$368,3,TRUE)*238.85/100)</f>
        <v/>
      </c>
      <c r="X5059" s="4" t="str">
        <f t="shared" si="949"/>
        <v/>
      </c>
      <c r="Y5059" s="4" t="str">
        <f t="shared" si="955"/>
        <v/>
      </c>
      <c r="Z5059" s="4" t="str">
        <f t="shared" si="956"/>
        <v/>
      </c>
      <c r="AA5059" s="4" t="str">
        <f>IF($V5059="","",IF(Y5059&lt;36,0,IF(AND(36&lt;=Y5059,Y5059&lt;71),VLOOKUP($W5059,日射量と図３!$E$6:$F$34,2,TRUE),IF(AND(71&lt;=Y5059,Y5059&lt;107),VLOOKUP($W5059,日射量と図３!$E$6:$G$34,3,TRUE),IF(AND(107&lt;=Y5059,Y5059&lt;143),VLOOKUP($W5059,日射量と図３!$E$6:$H$34,4,TRUE),VLOOKUP($W5059,日射量と図３!$E$6:$I$34,5,TRUE))))))</f>
        <v/>
      </c>
      <c r="AB5059" s="4" t="str">
        <f>IF($V5059="","",IF(Z5059&lt;36,0,IF(AND(36&lt;=Z5059,Z5059&lt;71),VLOOKUP($W5059,日射量と図３!$E$6:$F$34,2,TRUE),IF(AND(71&lt;=Z5059,Z5059&lt;107),VLOOKUP($W5059,日射量と図３!$E$6:$G$34,3,TRUE),IF(AND(107&lt;=Z5059,Z5059&lt;143),VLOOKUP($W5059,日射量と図３!$E$6:$H$34,4,TRUE),VLOOKUP($W5059,日射量と図３!$E$6:$I$34,5,TRUE))))))</f>
        <v/>
      </c>
      <c r="AC5059" s="382" t="str">
        <f t="shared" si="953"/>
        <v/>
      </c>
      <c r="AD5059" s="382" t="str">
        <f t="shared" si="954"/>
        <v/>
      </c>
    </row>
    <row r="5060" spans="11:30" ht="13.5" customHeight="1">
      <c r="K5060" s="4">
        <f t="shared" si="946"/>
        <v>12</v>
      </c>
      <c r="L5060" s="34">
        <v>43462</v>
      </c>
      <c r="M5060" s="4">
        <v>211</v>
      </c>
      <c r="N5060" s="4">
        <v>17</v>
      </c>
      <c r="O5060" s="31">
        <v>0.66666666666666663</v>
      </c>
      <c r="P5060" s="35">
        <v>6.3199999999999994</v>
      </c>
      <c r="Q5060" s="36">
        <f t="shared" si="947"/>
        <v>16</v>
      </c>
      <c r="R5060" s="4">
        <f t="shared" si="948"/>
        <v>9.68</v>
      </c>
      <c r="S5060" s="31">
        <f t="shared" si="951"/>
        <v>0.20944444444444443</v>
      </c>
      <c r="T5060" s="31">
        <f t="shared" si="952"/>
        <v>0.77601851851851855</v>
      </c>
      <c r="U5060" s="4">
        <f t="shared" si="950"/>
        <v>9.68</v>
      </c>
      <c r="V5060" s="4" t="str">
        <f t="shared" si="957"/>
        <v/>
      </c>
      <c r="W5060" s="18" t="str">
        <f>IF(V5060="","",VLOOKUP(L5060,日射量と図３!$A$4:$C$368,3,TRUE)*238.85/100)</f>
        <v/>
      </c>
      <c r="X5060" s="4" t="str">
        <f t="shared" si="949"/>
        <v/>
      </c>
      <c r="Y5060" s="4" t="str">
        <f t="shared" si="955"/>
        <v/>
      </c>
      <c r="Z5060" s="4" t="str">
        <f t="shared" si="956"/>
        <v/>
      </c>
      <c r="AA5060" s="4" t="str">
        <f>IF($V5060="","",IF(Y5060&lt;36,0,IF(AND(36&lt;=Y5060,Y5060&lt;71),VLOOKUP($W5060,日射量と図３!$E$6:$F$34,2,TRUE),IF(AND(71&lt;=Y5060,Y5060&lt;107),VLOOKUP($W5060,日射量と図３!$E$6:$G$34,3,TRUE),IF(AND(107&lt;=Y5060,Y5060&lt;143),VLOOKUP($W5060,日射量と図３!$E$6:$H$34,4,TRUE),VLOOKUP($W5060,日射量と図３!$E$6:$I$34,5,TRUE))))))</f>
        <v/>
      </c>
      <c r="AB5060" s="4" t="str">
        <f>IF($V5060="","",IF(Z5060&lt;36,0,IF(AND(36&lt;=Z5060,Z5060&lt;71),VLOOKUP($W5060,日射量と図３!$E$6:$F$34,2,TRUE),IF(AND(71&lt;=Z5060,Z5060&lt;107),VLOOKUP($W5060,日射量と図３!$E$6:$G$34,3,TRUE),IF(AND(107&lt;=Z5060,Z5060&lt;143),VLOOKUP($W5060,日射量と図３!$E$6:$H$34,4,TRUE),VLOOKUP($W5060,日射量と図３!$E$6:$I$34,5,TRUE))))))</f>
        <v/>
      </c>
      <c r="AC5060" s="382" t="str">
        <f t="shared" si="953"/>
        <v/>
      </c>
      <c r="AD5060" s="382" t="str">
        <f t="shared" si="954"/>
        <v/>
      </c>
    </row>
    <row r="5061" spans="11:30" ht="13.5" customHeight="1">
      <c r="K5061" s="4">
        <f t="shared" ref="K5061:K5124" si="958">MONTH(L5061)</f>
        <v>12</v>
      </c>
      <c r="L5061" s="34">
        <v>43462</v>
      </c>
      <c r="M5061" s="4">
        <v>211</v>
      </c>
      <c r="N5061" s="4">
        <v>18</v>
      </c>
      <c r="O5061" s="31">
        <v>0.70833333333333337</v>
      </c>
      <c r="P5061" s="35">
        <v>5.54</v>
      </c>
      <c r="Q5061" s="36">
        <f t="shared" ref="Q5061:Q5124" si="959">IF(O5061&lt;$B$15,$D$14,IF(O5061&lt;$B$16,$D$15,IF(O5061&lt;$B$17,$D$16,IF(O5061&lt;$B$18,$D$17,IF(O5061&lt;$B$19,$D$18,$D$19)))))</f>
        <v>16</v>
      </c>
      <c r="R5061" s="4">
        <f t="shared" ref="R5061:R5124" si="960">IF(Q5061-P5061&gt;0,Q5061-P5061,0)</f>
        <v>10.46</v>
      </c>
      <c r="S5061" s="31">
        <f t="shared" si="951"/>
        <v>0.20944444444444443</v>
      </c>
      <c r="T5061" s="31">
        <f t="shared" si="952"/>
        <v>0.77601851851851855</v>
      </c>
      <c r="U5061" s="4">
        <f t="shared" si="950"/>
        <v>10.46</v>
      </c>
      <c r="V5061" s="4" t="str">
        <f t="shared" si="957"/>
        <v/>
      </c>
      <c r="W5061" s="18" t="str">
        <f>IF(V5061="","",VLOOKUP(L5061,日射量と図３!$A$4:$C$368,3,TRUE)*238.85/100)</f>
        <v/>
      </c>
      <c r="X5061" s="4" t="str">
        <f t="shared" ref="X5061:X5124" si="961">IF(V5061="","",VLOOKUP(K5061,$AF$38:$AJ$49,5,TRUE))</f>
        <v/>
      </c>
      <c r="Y5061" s="4" t="str">
        <f t="shared" si="955"/>
        <v/>
      </c>
      <c r="Z5061" s="4" t="str">
        <f t="shared" si="956"/>
        <v/>
      </c>
      <c r="AA5061" s="4" t="str">
        <f>IF($V5061="","",IF(Y5061&lt;36,0,IF(AND(36&lt;=Y5061,Y5061&lt;71),VLOOKUP($W5061,日射量と図３!$E$6:$F$34,2,TRUE),IF(AND(71&lt;=Y5061,Y5061&lt;107),VLOOKUP($W5061,日射量と図３!$E$6:$G$34,3,TRUE),IF(AND(107&lt;=Y5061,Y5061&lt;143),VLOOKUP($W5061,日射量と図３!$E$6:$H$34,4,TRUE),VLOOKUP($W5061,日射量と図３!$E$6:$I$34,5,TRUE))))))</f>
        <v/>
      </c>
      <c r="AB5061" s="4" t="str">
        <f>IF($V5061="","",IF(Z5061&lt;36,0,IF(AND(36&lt;=Z5061,Z5061&lt;71),VLOOKUP($W5061,日射量と図３!$E$6:$F$34,2,TRUE),IF(AND(71&lt;=Z5061,Z5061&lt;107),VLOOKUP($W5061,日射量と図３!$E$6:$G$34,3,TRUE),IF(AND(107&lt;=Z5061,Z5061&lt;143),VLOOKUP($W5061,日射量と図３!$E$6:$H$34,4,TRUE),VLOOKUP($W5061,日射量と図３!$E$6:$I$34,5,TRUE))))))</f>
        <v/>
      </c>
      <c r="AC5061" s="382" t="str">
        <f t="shared" si="953"/>
        <v/>
      </c>
      <c r="AD5061" s="382" t="str">
        <f t="shared" si="954"/>
        <v/>
      </c>
    </row>
    <row r="5062" spans="11:30" ht="13.5" customHeight="1">
      <c r="K5062" s="4">
        <f t="shared" si="958"/>
        <v>12</v>
      </c>
      <c r="L5062" s="34">
        <v>43462</v>
      </c>
      <c r="M5062" s="4">
        <v>211</v>
      </c>
      <c r="N5062" s="4">
        <v>19</v>
      </c>
      <c r="O5062" s="31">
        <v>0.75</v>
      </c>
      <c r="P5062" s="35">
        <v>4.8400000000000007</v>
      </c>
      <c r="Q5062" s="36">
        <f t="shared" si="959"/>
        <v>16</v>
      </c>
      <c r="R5062" s="4">
        <f t="shared" si="960"/>
        <v>11.16</v>
      </c>
      <c r="S5062" s="31">
        <f t="shared" si="951"/>
        <v>0.20944444444444443</v>
      </c>
      <c r="T5062" s="31">
        <f t="shared" si="952"/>
        <v>0.77601851851851855</v>
      </c>
      <c r="U5062" s="4">
        <f t="shared" si="950"/>
        <v>11.16</v>
      </c>
      <c r="V5062" s="4" t="str">
        <f t="shared" si="957"/>
        <v/>
      </c>
      <c r="W5062" s="18" t="str">
        <f>IF(V5062="","",VLOOKUP(L5062,日射量と図３!$A$4:$C$368,3,TRUE)*238.85/100)</f>
        <v/>
      </c>
      <c r="X5062" s="4" t="str">
        <f t="shared" si="961"/>
        <v/>
      </c>
      <c r="Y5062" s="4" t="str">
        <f t="shared" si="955"/>
        <v/>
      </c>
      <c r="Z5062" s="4" t="str">
        <f t="shared" si="956"/>
        <v/>
      </c>
      <c r="AA5062" s="4" t="str">
        <f>IF($V5062="","",IF(Y5062&lt;36,0,IF(AND(36&lt;=Y5062,Y5062&lt;71),VLOOKUP($W5062,日射量と図３!$E$6:$F$34,2,TRUE),IF(AND(71&lt;=Y5062,Y5062&lt;107),VLOOKUP($W5062,日射量と図３!$E$6:$G$34,3,TRUE),IF(AND(107&lt;=Y5062,Y5062&lt;143),VLOOKUP($W5062,日射量と図３!$E$6:$H$34,4,TRUE),VLOOKUP($W5062,日射量と図３!$E$6:$I$34,5,TRUE))))))</f>
        <v/>
      </c>
      <c r="AB5062" s="4" t="str">
        <f>IF($V5062="","",IF(Z5062&lt;36,0,IF(AND(36&lt;=Z5062,Z5062&lt;71),VLOOKUP($W5062,日射量と図３!$E$6:$F$34,2,TRUE),IF(AND(71&lt;=Z5062,Z5062&lt;107),VLOOKUP($W5062,日射量と図３!$E$6:$G$34,3,TRUE),IF(AND(107&lt;=Z5062,Z5062&lt;143),VLOOKUP($W5062,日射量と図３!$E$6:$H$34,4,TRUE),VLOOKUP($W5062,日射量と図３!$E$6:$I$34,5,TRUE))))))</f>
        <v/>
      </c>
      <c r="AC5062" s="382" t="str">
        <f t="shared" si="953"/>
        <v/>
      </c>
      <c r="AD5062" s="382" t="str">
        <f t="shared" si="954"/>
        <v/>
      </c>
    </row>
    <row r="5063" spans="11:30" ht="13.5" customHeight="1">
      <c r="K5063" s="4">
        <f t="shared" si="958"/>
        <v>12</v>
      </c>
      <c r="L5063" s="34">
        <v>43462</v>
      </c>
      <c r="M5063" s="4">
        <v>211</v>
      </c>
      <c r="N5063" s="4">
        <v>20</v>
      </c>
      <c r="O5063" s="31">
        <v>0.79166666666666663</v>
      </c>
      <c r="P5063" s="35">
        <v>4.26</v>
      </c>
      <c r="Q5063" s="36">
        <f t="shared" si="959"/>
        <v>16</v>
      </c>
      <c r="R5063" s="4">
        <f t="shared" si="960"/>
        <v>11.74</v>
      </c>
      <c r="S5063" s="31">
        <f t="shared" si="951"/>
        <v>0.20944444444444443</v>
      </c>
      <c r="T5063" s="31">
        <f t="shared" si="952"/>
        <v>0.77601851851851855</v>
      </c>
      <c r="U5063" s="4">
        <f t="shared" si="950"/>
        <v>0</v>
      </c>
      <c r="V5063" s="4" t="str">
        <f t="shared" si="957"/>
        <v/>
      </c>
      <c r="W5063" s="18" t="str">
        <f>IF(V5063="","",VLOOKUP(L5063,日射量と図３!$A$4:$C$368,3,TRUE)*238.85/100)</f>
        <v/>
      </c>
      <c r="X5063" s="4" t="str">
        <f t="shared" si="961"/>
        <v/>
      </c>
      <c r="Y5063" s="4" t="str">
        <f t="shared" si="955"/>
        <v/>
      </c>
      <c r="Z5063" s="4" t="str">
        <f t="shared" si="956"/>
        <v/>
      </c>
      <c r="AA5063" s="4" t="str">
        <f>IF($V5063="","",IF(Y5063&lt;36,0,IF(AND(36&lt;=Y5063,Y5063&lt;71),VLOOKUP($W5063,日射量と図３!$E$6:$F$34,2,TRUE),IF(AND(71&lt;=Y5063,Y5063&lt;107),VLOOKUP($W5063,日射量と図３!$E$6:$G$34,3,TRUE),IF(AND(107&lt;=Y5063,Y5063&lt;143),VLOOKUP($W5063,日射量と図３!$E$6:$H$34,4,TRUE),VLOOKUP($W5063,日射量と図３!$E$6:$I$34,5,TRUE))))))</f>
        <v/>
      </c>
      <c r="AB5063" s="4" t="str">
        <f>IF($V5063="","",IF(Z5063&lt;36,0,IF(AND(36&lt;=Z5063,Z5063&lt;71),VLOOKUP($W5063,日射量と図３!$E$6:$F$34,2,TRUE),IF(AND(71&lt;=Z5063,Z5063&lt;107),VLOOKUP($W5063,日射量と図３!$E$6:$G$34,3,TRUE),IF(AND(107&lt;=Z5063,Z5063&lt;143),VLOOKUP($W5063,日射量と図３!$E$6:$H$34,4,TRUE),VLOOKUP($W5063,日射量と図３!$E$6:$I$34,5,TRUE))))))</f>
        <v/>
      </c>
      <c r="AC5063" s="382" t="str">
        <f t="shared" si="953"/>
        <v/>
      </c>
      <c r="AD5063" s="382" t="str">
        <f t="shared" si="954"/>
        <v/>
      </c>
    </row>
    <row r="5064" spans="11:30" ht="13.5" customHeight="1">
      <c r="K5064" s="4">
        <f t="shared" si="958"/>
        <v>12</v>
      </c>
      <c r="L5064" s="34">
        <v>43462</v>
      </c>
      <c r="M5064" s="4">
        <v>211</v>
      </c>
      <c r="N5064" s="4">
        <v>21</v>
      </c>
      <c r="O5064" s="31">
        <v>0.83333333333333337</v>
      </c>
      <c r="P5064" s="35">
        <v>4.07</v>
      </c>
      <c r="Q5064" s="36">
        <f t="shared" si="959"/>
        <v>16</v>
      </c>
      <c r="R5064" s="4">
        <f t="shared" si="960"/>
        <v>11.93</v>
      </c>
      <c r="S5064" s="31">
        <f t="shared" si="951"/>
        <v>0.20944444444444443</v>
      </c>
      <c r="T5064" s="31">
        <f t="shared" si="952"/>
        <v>0.77601851851851855</v>
      </c>
      <c r="U5064" s="4">
        <f t="shared" si="950"/>
        <v>0</v>
      </c>
      <c r="V5064" s="4" t="str">
        <f t="shared" si="957"/>
        <v/>
      </c>
      <c r="W5064" s="18" t="str">
        <f>IF(V5064="","",VLOOKUP(L5064,日射量と図３!$A$4:$C$368,3,TRUE)*238.85/100)</f>
        <v/>
      </c>
      <c r="X5064" s="4" t="str">
        <f t="shared" si="961"/>
        <v/>
      </c>
      <c r="Y5064" s="4" t="str">
        <f t="shared" si="955"/>
        <v/>
      </c>
      <c r="Z5064" s="4" t="str">
        <f t="shared" si="956"/>
        <v/>
      </c>
      <c r="AA5064" s="4" t="str">
        <f>IF($V5064="","",IF(Y5064&lt;36,0,IF(AND(36&lt;=Y5064,Y5064&lt;71),VLOOKUP($W5064,日射量と図３!$E$6:$F$34,2,TRUE),IF(AND(71&lt;=Y5064,Y5064&lt;107),VLOOKUP($W5064,日射量と図３!$E$6:$G$34,3,TRUE),IF(AND(107&lt;=Y5064,Y5064&lt;143),VLOOKUP($W5064,日射量と図３!$E$6:$H$34,4,TRUE),VLOOKUP($W5064,日射量と図３!$E$6:$I$34,5,TRUE))))))</f>
        <v/>
      </c>
      <c r="AB5064" s="4" t="str">
        <f>IF($V5064="","",IF(Z5064&lt;36,0,IF(AND(36&lt;=Z5064,Z5064&lt;71),VLOOKUP($W5064,日射量と図３!$E$6:$F$34,2,TRUE),IF(AND(71&lt;=Z5064,Z5064&lt;107),VLOOKUP($W5064,日射量と図３!$E$6:$G$34,3,TRUE),IF(AND(107&lt;=Z5064,Z5064&lt;143),VLOOKUP($W5064,日射量と図３!$E$6:$H$34,4,TRUE),VLOOKUP($W5064,日射量と図３!$E$6:$I$34,5,TRUE))))))</f>
        <v/>
      </c>
      <c r="AC5064" s="382" t="str">
        <f t="shared" si="953"/>
        <v/>
      </c>
      <c r="AD5064" s="382" t="str">
        <f t="shared" si="954"/>
        <v/>
      </c>
    </row>
    <row r="5065" spans="11:30" ht="13.5" customHeight="1">
      <c r="K5065" s="4">
        <f t="shared" si="958"/>
        <v>12</v>
      </c>
      <c r="L5065" s="34">
        <v>43462</v>
      </c>
      <c r="M5065" s="4">
        <v>211</v>
      </c>
      <c r="N5065" s="4">
        <v>22</v>
      </c>
      <c r="O5065" s="31">
        <v>0.875</v>
      </c>
      <c r="P5065" s="35">
        <v>3.6800000000000006</v>
      </c>
      <c r="Q5065" s="36">
        <f t="shared" si="959"/>
        <v>16</v>
      </c>
      <c r="R5065" s="4">
        <f t="shared" si="960"/>
        <v>12.32</v>
      </c>
      <c r="S5065" s="31">
        <f t="shared" si="951"/>
        <v>0.20944444444444443</v>
      </c>
      <c r="T5065" s="31">
        <f t="shared" si="952"/>
        <v>0.77601851851851855</v>
      </c>
      <c r="U5065" s="4">
        <f t="shared" si="950"/>
        <v>0</v>
      </c>
      <c r="V5065" s="4" t="str">
        <f t="shared" si="957"/>
        <v/>
      </c>
      <c r="W5065" s="18" t="str">
        <f>IF(V5065="","",VLOOKUP(L5065,日射量と図３!$A$4:$C$368,3,TRUE)*238.85/100)</f>
        <v/>
      </c>
      <c r="X5065" s="4" t="str">
        <f t="shared" si="961"/>
        <v/>
      </c>
      <c r="Y5065" s="4" t="str">
        <f t="shared" si="955"/>
        <v/>
      </c>
      <c r="Z5065" s="4" t="str">
        <f t="shared" si="956"/>
        <v/>
      </c>
      <c r="AA5065" s="4" t="str">
        <f>IF($V5065="","",IF(Y5065&lt;36,0,IF(AND(36&lt;=Y5065,Y5065&lt;71),VLOOKUP($W5065,日射量と図３!$E$6:$F$34,2,TRUE),IF(AND(71&lt;=Y5065,Y5065&lt;107),VLOOKUP($W5065,日射量と図３!$E$6:$G$34,3,TRUE),IF(AND(107&lt;=Y5065,Y5065&lt;143),VLOOKUP($W5065,日射量と図３!$E$6:$H$34,4,TRUE),VLOOKUP($W5065,日射量と図３!$E$6:$I$34,5,TRUE))))))</f>
        <v/>
      </c>
      <c r="AB5065" s="4" t="str">
        <f>IF($V5065="","",IF(Z5065&lt;36,0,IF(AND(36&lt;=Z5065,Z5065&lt;71),VLOOKUP($W5065,日射量と図３!$E$6:$F$34,2,TRUE),IF(AND(71&lt;=Z5065,Z5065&lt;107),VLOOKUP($W5065,日射量と図３!$E$6:$G$34,3,TRUE),IF(AND(107&lt;=Z5065,Z5065&lt;143),VLOOKUP($W5065,日射量と図３!$E$6:$H$34,4,TRUE),VLOOKUP($W5065,日射量と図３!$E$6:$I$34,5,TRUE))))))</f>
        <v/>
      </c>
      <c r="AC5065" s="382" t="str">
        <f t="shared" si="953"/>
        <v/>
      </c>
      <c r="AD5065" s="382" t="str">
        <f t="shared" si="954"/>
        <v/>
      </c>
    </row>
    <row r="5066" spans="11:30" ht="13.5" customHeight="1">
      <c r="K5066" s="4">
        <f t="shared" si="958"/>
        <v>12</v>
      </c>
      <c r="L5066" s="34">
        <v>43462</v>
      </c>
      <c r="M5066" s="4">
        <v>211</v>
      </c>
      <c r="N5066" s="4">
        <v>23</v>
      </c>
      <c r="O5066" s="31">
        <v>0.91666666666666663</v>
      </c>
      <c r="P5066" s="35">
        <v>3.4</v>
      </c>
      <c r="Q5066" s="36">
        <f t="shared" si="959"/>
        <v>13</v>
      </c>
      <c r="R5066" s="4">
        <f t="shared" si="960"/>
        <v>9.6</v>
      </c>
      <c r="S5066" s="31">
        <f t="shared" si="951"/>
        <v>0.20944444444444443</v>
      </c>
      <c r="T5066" s="31">
        <f t="shared" si="952"/>
        <v>0.77601851851851855</v>
      </c>
      <c r="U5066" s="4">
        <f t="shared" si="950"/>
        <v>0</v>
      </c>
      <c r="V5066" s="4" t="str">
        <f t="shared" si="957"/>
        <v/>
      </c>
      <c r="W5066" s="18" t="str">
        <f>IF(V5066="","",VLOOKUP(L5066,日射量と図３!$A$4:$C$368,3,TRUE)*238.85/100)</f>
        <v/>
      </c>
      <c r="X5066" s="4" t="str">
        <f t="shared" si="961"/>
        <v/>
      </c>
      <c r="Y5066" s="4" t="str">
        <f t="shared" si="955"/>
        <v/>
      </c>
      <c r="Z5066" s="4" t="str">
        <f t="shared" si="956"/>
        <v/>
      </c>
      <c r="AA5066" s="4" t="str">
        <f>IF($V5066="","",IF(Y5066&lt;36,0,IF(AND(36&lt;=Y5066,Y5066&lt;71),VLOOKUP($W5066,日射量と図３!$E$6:$F$34,2,TRUE),IF(AND(71&lt;=Y5066,Y5066&lt;107),VLOOKUP($W5066,日射量と図３!$E$6:$G$34,3,TRUE),IF(AND(107&lt;=Y5066,Y5066&lt;143),VLOOKUP($W5066,日射量と図３!$E$6:$H$34,4,TRUE),VLOOKUP($W5066,日射量と図３!$E$6:$I$34,5,TRUE))))))</f>
        <v/>
      </c>
      <c r="AB5066" s="4" t="str">
        <f>IF($V5066="","",IF(Z5066&lt;36,0,IF(AND(36&lt;=Z5066,Z5066&lt;71),VLOOKUP($W5066,日射量と図３!$E$6:$F$34,2,TRUE),IF(AND(71&lt;=Z5066,Z5066&lt;107),VLOOKUP($W5066,日射量と図３!$E$6:$G$34,3,TRUE),IF(AND(107&lt;=Z5066,Z5066&lt;143),VLOOKUP($W5066,日射量と図３!$E$6:$H$34,4,TRUE),VLOOKUP($W5066,日射量と図３!$E$6:$I$34,5,TRUE))))))</f>
        <v/>
      </c>
      <c r="AC5066" s="382" t="str">
        <f t="shared" si="953"/>
        <v/>
      </c>
      <c r="AD5066" s="382" t="str">
        <f t="shared" si="954"/>
        <v/>
      </c>
    </row>
    <row r="5067" spans="11:30" ht="13.5" customHeight="1">
      <c r="K5067" s="4">
        <f t="shared" si="958"/>
        <v>12</v>
      </c>
      <c r="L5067" s="34">
        <v>43462</v>
      </c>
      <c r="M5067" s="4">
        <v>211</v>
      </c>
      <c r="N5067" s="4">
        <v>24</v>
      </c>
      <c r="O5067" s="31">
        <v>0.95833333333333337</v>
      </c>
      <c r="P5067" s="35">
        <v>3.3600000000000003</v>
      </c>
      <c r="Q5067" s="36">
        <f t="shared" si="959"/>
        <v>13</v>
      </c>
      <c r="R5067" s="4">
        <f t="shared" si="960"/>
        <v>9.64</v>
      </c>
      <c r="S5067" s="31">
        <f t="shared" si="951"/>
        <v>0.20944444444444443</v>
      </c>
      <c r="T5067" s="31">
        <f t="shared" si="952"/>
        <v>0.77601851851851855</v>
      </c>
      <c r="U5067" s="4">
        <f t="shared" si="950"/>
        <v>0</v>
      </c>
      <c r="V5067" s="4" t="str">
        <f t="shared" si="957"/>
        <v/>
      </c>
      <c r="W5067" s="18" t="str">
        <f>IF(V5067="","",VLOOKUP(L5067,日射量と図３!$A$4:$C$368,3,TRUE)*238.85/100)</f>
        <v/>
      </c>
      <c r="X5067" s="4" t="str">
        <f t="shared" si="961"/>
        <v/>
      </c>
      <c r="Y5067" s="4" t="str">
        <f t="shared" si="955"/>
        <v/>
      </c>
      <c r="Z5067" s="4" t="str">
        <f t="shared" si="956"/>
        <v/>
      </c>
      <c r="AA5067" s="4" t="str">
        <f>IF($V5067="","",IF(Y5067&lt;36,0,IF(AND(36&lt;=Y5067,Y5067&lt;71),VLOOKUP($W5067,日射量と図３!$E$6:$F$34,2,TRUE),IF(AND(71&lt;=Y5067,Y5067&lt;107),VLOOKUP($W5067,日射量と図３!$E$6:$G$34,3,TRUE),IF(AND(107&lt;=Y5067,Y5067&lt;143),VLOOKUP($W5067,日射量と図３!$E$6:$H$34,4,TRUE),VLOOKUP($W5067,日射量と図３!$E$6:$I$34,5,TRUE))))))</f>
        <v/>
      </c>
      <c r="AB5067" s="4" t="str">
        <f>IF($V5067="","",IF(Z5067&lt;36,0,IF(AND(36&lt;=Z5067,Z5067&lt;71),VLOOKUP($W5067,日射量と図３!$E$6:$F$34,2,TRUE),IF(AND(71&lt;=Z5067,Z5067&lt;107),VLOOKUP($W5067,日射量と図３!$E$6:$G$34,3,TRUE),IF(AND(107&lt;=Z5067,Z5067&lt;143),VLOOKUP($W5067,日射量と図３!$E$6:$H$34,4,TRUE),VLOOKUP($W5067,日射量と図３!$E$6:$I$34,5,TRUE))))))</f>
        <v/>
      </c>
      <c r="AC5067" s="382" t="str">
        <f t="shared" si="953"/>
        <v/>
      </c>
      <c r="AD5067" s="382" t="str">
        <f t="shared" si="954"/>
        <v/>
      </c>
    </row>
    <row r="5068" spans="11:30" ht="13.5" customHeight="1">
      <c r="K5068" s="4">
        <f t="shared" si="958"/>
        <v>12</v>
      </c>
      <c r="L5068" s="34">
        <v>43463</v>
      </c>
      <c r="M5068" s="4">
        <v>212</v>
      </c>
      <c r="N5068" s="4">
        <v>1</v>
      </c>
      <c r="O5068" s="31">
        <v>0</v>
      </c>
      <c r="P5068" s="35">
        <v>3.13</v>
      </c>
      <c r="Q5068" s="36">
        <f t="shared" si="959"/>
        <v>13</v>
      </c>
      <c r="R5068" s="4">
        <f t="shared" si="960"/>
        <v>9.870000000000001</v>
      </c>
      <c r="S5068" s="31">
        <f t="shared" si="951"/>
        <v>0.20944444444444443</v>
      </c>
      <c r="T5068" s="31">
        <f t="shared" si="952"/>
        <v>0.77601851851851855</v>
      </c>
      <c r="U5068" s="4">
        <f t="shared" si="950"/>
        <v>0</v>
      </c>
      <c r="V5068" s="4">
        <f t="shared" si="957"/>
        <v>101.35</v>
      </c>
      <c r="W5068" s="18">
        <f>IF(V5068="","",VLOOKUP(L5068,日射量と図３!$A$4:$C$368,3,TRUE)*238.85/100)</f>
        <v>21.496500000000001</v>
      </c>
      <c r="X5068" s="4">
        <f t="shared" si="961"/>
        <v>14</v>
      </c>
      <c r="Y5068" s="4">
        <f t="shared" si="955"/>
        <v>45.258928392857129</v>
      </c>
      <c r="Z5068" s="4">
        <f t="shared" si="956"/>
        <v>51.019155642857129</v>
      </c>
      <c r="AA5068" s="4">
        <f>IF($V5068="","",IF(Y5068&lt;36,0,IF(AND(36&lt;=Y5068,Y5068&lt;71),VLOOKUP($W5068,日射量と図３!$E$6:$F$34,2,TRUE),IF(AND(71&lt;=Y5068,Y5068&lt;107),VLOOKUP($W5068,日射量と図３!$E$6:$G$34,3,TRUE),IF(AND(107&lt;=Y5068,Y5068&lt;143),VLOOKUP($W5068,日射量と図３!$E$6:$H$34,4,TRUE),VLOOKUP($W5068,日射量と図３!$E$6:$I$34,5,TRUE))))))</f>
        <v>34</v>
      </c>
      <c r="AB5068" s="4">
        <f>IF($V5068="","",IF(Z5068&lt;36,0,IF(AND(36&lt;=Z5068,Z5068&lt;71),VLOOKUP($W5068,日射量と図３!$E$6:$F$34,2,TRUE),IF(AND(71&lt;=Z5068,Z5068&lt;107),VLOOKUP($W5068,日射量と図３!$E$6:$G$34,3,TRUE),IF(AND(107&lt;=Z5068,Z5068&lt;143),VLOOKUP($W5068,日射量と図３!$E$6:$H$34,4,TRUE),VLOOKUP($W5068,日射量と図３!$E$6:$I$34,5,TRUE))))))</f>
        <v>34</v>
      </c>
      <c r="AC5068" s="382">
        <f t="shared" si="953"/>
        <v>1.4235120000000001</v>
      </c>
      <c r="AD5068" s="382">
        <f t="shared" si="954"/>
        <v>1.4235120000000001</v>
      </c>
    </row>
    <row r="5069" spans="11:30" ht="13.5" customHeight="1">
      <c r="K5069" s="4">
        <f t="shared" si="958"/>
        <v>12</v>
      </c>
      <c r="L5069" s="34">
        <v>43463</v>
      </c>
      <c r="M5069" s="4">
        <v>212</v>
      </c>
      <c r="N5069" s="4">
        <v>2</v>
      </c>
      <c r="O5069" s="31">
        <v>4.1666666666666664E-2</v>
      </c>
      <c r="P5069" s="35">
        <v>2.8299999999999996</v>
      </c>
      <c r="Q5069" s="36">
        <f t="shared" si="959"/>
        <v>13</v>
      </c>
      <c r="R5069" s="4">
        <f t="shared" si="960"/>
        <v>10.17</v>
      </c>
      <c r="S5069" s="31">
        <f t="shared" si="951"/>
        <v>0.20944444444444443</v>
      </c>
      <c r="T5069" s="31">
        <f t="shared" si="952"/>
        <v>0.77601851851851855</v>
      </c>
      <c r="U5069" s="4">
        <f t="shared" ref="U5069:U5132" si="962">IF(AND(S5069&lt;O5069,O5069&lt;T5069),R5069,0)</f>
        <v>0</v>
      </c>
      <c r="V5069" s="4" t="str">
        <f t="shared" si="957"/>
        <v/>
      </c>
      <c r="W5069" s="18" t="str">
        <f>IF(V5069="","",VLOOKUP(L5069,日射量と図３!$A$4:$C$368,3,TRUE)*238.85/100)</f>
        <v/>
      </c>
      <c r="X5069" s="4" t="str">
        <f t="shared" si="961"/>
        <v/>
      </c>
      <c r="Y5069" s="4" t="str">
        <f t="shared" si="955"/>
        <v/>
      </c>
      <c r="Z5069" s="4" t="str">
        <f t="shared" si="956"/>
        <v/>
      </c>
      <c r="AA5069" s="4" t="str">
        <f>IF($V5069="","",IF(Y5069&lt;36,0,IF(AND(36&lt;=Y5069,Y5069&lt;71),VLOOKUP($W5069,日射量と図３!$E$6:$F$34,2,TRUE),IF(AND(71&lt;=Y5069,Y5069&lt;107),VLOOKUP($W5069,日射量と図３!$E$6:$G$34,3,TRUE),IF(AND(107&lt;=Y5069,Y5069&lt;143),VLOOKUP($W5069,日射量と図３!$E$6:$H$34,4,TRUE),VLOOKUP($W5069,日射量と図３!$E$6:$I$34,5,TRUE))))))</f>
        <v/>
      </c>
      <c r="AB5069" s="4" t="str">
        <f>IF($V5069="","",IF(Z5069&lt;36,0,IF(AND(36&lt;=Z5069,Z5069&lt;71),VLOOKUP($W5069,日射量と図３!$E$6:$F$34,2,TRUE),IF(AND(71&lt;=Z5069,Z5069&lt;107),VLOOKUP($W5069,日射量と図３!$E$6:$G$34,3,TRUE),IF(AND(107&lt;=Z5069,Z5069&lt;143),VLOOKUP($W5069,日射量と図３!$E$6:$H$34,4,TRUE),VLOOKUP($W5069,日射量と図３!$E$6:$I$34,5,TRUE))))))</f>
        <v/>
      </c>
      <c r="AC5069" s="382" t="str">
        <f t="shared" si="953"/>
        <v/>
      </c>
      <c r="AD5069" s="382" t="str">
        <f t="shared" si="954"/>
        <v/>
      </c>
    </row>
    <row r="5070" spans="11:30" ht="13.5" customHeight="1">
      <c r="K5070" s="4">
        <f t="shared" si="958"/>
        <v>12</v>
      </c>
      <c r="L5070" s="34">
        <v>43463</v>
      </c>
      <c r="M5070" s="4">
        <v>212</v>
      </c>
      <c r="N5070" s="4">
        <v>3</v>
      </c>
      <c r="O5070" s="31">
        <v>8.3333333333333329E-2</v>
      </c>
      <c r="P5070" s="35">
        <v>2.6399999999999997</v>
      </c>
      <c r="Q5070" s="36">
        <f t="shared" si="959"/>
        <v>13</v>
      </c>
      <c r="R5070" s="4">
        <f t="shared" si="960"/>
        <v>10.36</v>
      </c>
      <c r="S5070" s="31">
        <f t="shared" si="951"/>
        <v>0.20944444444444443</v>
      </c>
      <c r="T5070" s="31">
        <f t="shared" si="952"/>
        <v>0.77601851851851855</v>
      </c>
      <c r="U5070" s="4">
        <f t="shared" si="962"/>
        <v>0</v>
      </c>
      <c r="V5070" s="4" t="str">
        <f t="shared" si="957"/>
        <v/>
      </c>
      <c r="W5070" s="18" t="str">
        <f>IF(V5070="","",VLOOKUP(L5070,日射量と図３!$A$4:$C$368,3,TRUE)*238.85/100)</f>
        <v/>
      </c>
      <c r="X5070" s="4" t="str">
        <f t="shared" si="961"/>
        <v/>
      </c>
      <c r="Y5070" s="4" t="str">
        <f t="shared" si="955"/>
        <v/>
      </c>
      <c r="Z5070" s="4" t="str">
        <f t="shared" si="956"/>
        <v/>
      </c>
      <c r="AA5070" s="4" t="str">
        <f>IF($V5070="","",IF(Y5070&lt;36,0,IF(AND(36&lt;=Y5070,Y5070&lt;71),VLOOKUP($W5070,日射量と図３!$E$6:$F$34,2,TRUE),IF(AND(71&lt;=Y5070,Y5070&lt;107),VLOOKUP($W5070,日射量と図３!$E$6:$G$34,3,TRUE),IF(AND(107&lt;=Y5070,Y5070&lt;143),VLOOKUP($W5070,日射量と図３!$E$6:$H$34,4,TRUE),VLOOKUP($W5070,日射量と図３!$E$6:$I$34,5,TRUE))))))</f>
        <v/>
      </c>
      <c r="AB5070" s="4" t="str">
        <f>IF($V5070="","",IF(Z5070&lt;36,0,IF(AND(36&lt;=Z5070,Z5070&lt;71),VLOOKUP($W5070,日射量と図３!$E$6:$F$34,2,TRUE),IF(AND(71&lt;=Z5070,Z5070&lt;107),VLOOKUP($W5070,日射量と図３!$E$6:$G$34,3,TRUE),IF(AND(107&lt;=Z5070,Z5070&lt;143),VLOOKUP($W5070,日射量と図３!$E$6:$H$34,4,TRUE),VLOOKUP($W5070,日射量と図３!$E$6:$I$34,5,TRUE))))))</f>
        <v/>
      </c>
      <c r="AC5070" s="382" t="str">
        <f t="shared" si="953"/>
        <v/>
      </c>
      <c r="AD5070" s="382" t="str">
        <f t="shared" si="954"/>
        <v/>
      </c>
    </row>
    <row r="5071" spans="11:30" ht="13.5" customHeight="1">
      <c r="K5071" s="4">
        <f t="shared" si="958"/>
        <v>12</v>
      </c>
      <c r="L5071" s="34">
        <v>43463</v>
      </c>
      <c r="M5071" s="4">
        <v>212</v>
      </c>
      <c r="N5071" s="4">
        <v>4</v>
      </c>
      <c r="O5071" s="31">
        <v>0.125</v>
      </c>
      <c r="P5071" s="35">
        <v>2.5</v>
      </c>
      <c r="Q5071" s="36">
        <f t="shared" si="959"/>
        <v>13</v>
      </c>
      <c r="R5071" s="4">
        <f t="shared" si="960"/>
        <v>10.5</v>
      </c>
      <c r="S5071" s="31">
        <f t="shared" ref="S5071:S5134" si="963">VLOOKUP(K5071,$AF$38:$AH$49,2,TRUE)</f>
        <v>0.20944444444444443</v>
      </c>
      <c r="T5071" s="31">
        <f t="shared" ref="T5071:T5134" si="964">VLOOKUP(K5071,$AF$38:$AH$49,3,TRUE)</f>
        <v>0.77601851851851855</v>
      </c>
      <c r="U5071" s="4">
        <f t="shared" si="962"/>
        <v>0</v>
      </c>
      <c r="V5071" s="4" t="str">
        <f t="shared" si="957"/>
        <v/>
      </c>
      <c r="W5071" s="18" t="str">
        <f>IF(V5071="","",VLOOKUP(L5071,日射量と図３!$A$4:$C$368,3,TRUE)*238.85/100)</f>
        <v/>
      </c>
      <c r="X5071" s="4" t="str">
        <f t="shared" si="961"/>
        <v/>
      </c>
      <c r="Y5071" s="4" t="str">
        <f t="shared" si="955"/>
        <v/>
      </c>
      <c r="Z5071" s="4" t="str">
        <f t="shared" si="956"/>
        <v/>
      </c>
      <c r="AA5071" s="4" t="str">
        <f>IF($V5071="","",IF(Y5071&lt;36,0,IF(AND(36&lt;=Y5071,Y5071&lt;71),VLOOKUP($W5071,日射量と図３!$E$6:$F$34,2,TRUE),IF(AND(71&lt;=Y5071,Y5071&lt;107),VLOOKUP($W5071,日射量と図３!$E$6:$G$34,3,TRUE),IF(AND(107&lt;=Y5071,Y5071&lt;143),VLOOKUP($W5071,日射量と図３!$E$6:$H$34,4,TRUE),VLOOKUP($W5071,日射量と図３!$E$6:$I$34,5,TRUE))))))</f>
        <v/>
      </c>
      <c r="AB5071" s="4" t="str">
        <f>IF($V5071="","",IF(Z5071&lt;36,0,IF(AND(36&lt;=Z5071,Z5071&lt;71),VLOOKUP($W5071,日射量と図３!$E$6:$F$34,2,TRUE),IF(AND(71&lt;=Z5071,Z5071&lt;107),VLOOKUP($W5071,日射量と図３!$E$6:$G$34,3,TRUE),IF(AND(107&lt;=Z5071,Z5071&lt;143),VLOOKUP($W5071,日射量と図３!$E$6:$H$34,4,TRUE),VLOOKUP($W5071,日射量と図３!$E$6:$I$34,5,TRUE))))))</f>
        <v/>
      </c>
      <c r="AC5071" s="382" t="str">
        <f t="shared" ref="AC5071:AC5134" si="965">IF(V5071="","",IF((($AH$18*$AH$30*V5071*3600/1000000)/1000-AA5071*$AG$18*10*0.0000041868)&lt;=0,0,AA5071*$AG$18*10*0.0000041868))</f>
        <v/>
      </c>
      <c r="AD5071" s="382" t="str">
        <f t="shared" ref="AD5071:AD5134" si="966">IF(V5071="","",IF((($AH$19*$AH$30*V5071*3600/1000000)/1000-AB5071*$AG$19*10*0.0000041868)&lt;=0,0,AB5071*$AG$19*10*0.0000041868))</f>
        <v/>
      </c>
    </row>
    <row r="5072" spans="11:30" ht="13.5" customHeight="1">
      <c r="K5072" s="4">
        <f t="shared" si="958"/>
        <v>12</v>
      </c>
      <c r="L5072" s="34">
        <v>43463</v>
      </c>
      <c r="M5072" s="4">
        <v>212</v>
      </c>
      <c r="N5072" s="4">
        <v>5</v>
      </c>
      <c r="O5072" s="31">
        <v>0.16666666666666666</v>
      </c>
      <c r="P5072" s="35">
        <v>2.39</v>
      </c>
      <c r="Q5072" s="36">
        <f t="shared" si="959"/>
        <v>15</v>
      </c>
      <c r="R5072" s="4">
        <f t="shared" si="960"/>
        <v>12.61</v>
      </c>
      <c r="S5072" s="31">
        <f t="shared" si="963"/>
        <v>0.20944444444444443</v>
      </c>
      <c r="T5072" s="31">
        <f t="shared" si="964"/>
        <v>0.77601851851851855</v>
      </c>
      <c r="U5072" s="4">
        <f t="shared" si="962"/>
        <v>0</v>
      </c>
      <c r="V5072" s="4" t="str">
        <f t="shared" si="957"/>
        <v/>
      </c>
      <c r="W5072" s="18" t="str">
        <f>IF(V5072="","",VLOOKUP(L5072,日射量と図３!$A$4:$C$368,3,TRUE)*238.85/100)</f>
        <v/>
      </c>
      <c r="X5072" s="4" t="str">
        <f t="shared" si="961"/>
        <v/>
      </c>
      <c r="Y5072" s="4" t="str">
        <f t="shared" si="955"/>
        <v/>
      </c>
      <c r="Z5072" s="4" t="str">
        <f t="shared" si="956"/>
        <v/>
      </c>
      <c r="AA5072" s="4" t="str">
        <f>IF($V5072="","",IF(Y5072&lt;36,0,IF(AND(36&lt;=Y5072,Y5072&lt;71),VLOOKUP($W5072,日射量と図３!$E$6:$F$34,2,TRUE),IF(AND(71&lt;=Y5072,Y5072&lt;107),VLOOKUP($W5072,日射量と図３!$E$6:$G$34,3,TRUE),IF(AND(107&lt;=Y5072,Y5072&lt;143),VLOOKUP($W5072,日射量と図３!$E$6:$H$34,4,TRUE),VLOOKUP($W5072,日射量と図３!$E$6:$I$34,5,TRUE))))))</f>
        <v/>
      </c>
      <c r="AB5072" s="4" t="str">
        <f>IF($V5072="","",IF(Z5072&lt;36,0,IF(AND(36&lt;=Z5072,Z5072&lt;71),VLOOKUP($W5072,日射量と図３!$E$6:$F$34,2,TRUE),IF(AND(71&lt;=Z5072,Z5072&lt;107),VLOOKUP($W5072,日射量と図３!$E$6:$G$34,3,TRUE),IF(AND(107&lt;=Z5072,Z5072&lt;143),VLOOKUP($W5072,日射量と図３!$E$6:$H$34,4,TRUE),VLOOKUP($W5072,日射量と図３!$E$6:$I$34,5,TRUE))))))</f>
        <v/>
      </c>
      <c r="AC5072" s="382" t="str">
        <f t="shared" si="965"/>
        <v/>
      </c>
      <c r="AD5072" s="382" t="str">
        <f t="shared" si="966"/>
        <v/>
      </c>
    </row>
    <row r="5073" spans="11:30" ht="13.5" customHeight="1">
      <c r="K5073" s="4">
        <f t="shared" si="958"/>
        <v>12</v>
      </c>
      <c r="L5073" s="34">
        <v>43463</v>
      </c>
      <c r="M5073" s="4">
        <v>212</v>
      </c>
      <c r="N5073" s="4">
        <v>6</v>
      </c>
      <c r="O5073" s="31">
        <v>0.20833333333333334</v>
      </c>
      <c r="P5073" s="35">
        <v>2.2399999999999993</v>
      </c>
      <c r="Q5073" s="36">
        <f t="shared" si="959"/>
        <v>15</v>
      </c>
      <c r="R5073" s="4">
        <f t="shared" si="960"/>
        <v>12.760000000000002</v>
      </c>
      <c r="S5073" s="31">
        <f t="shared" si="963"/>
        <v>0.20944444444444443</v>
      </c>
      <c r="T5073" s="31">
        <f t="shared" si="964"/>
        <v>0.77601851851851855</v>
      </c>
      <c r="U5073" s="4">
        <f t="shared" si="962"/>
        <v>0</v>
      </c>
      <c r="V5073" s="4" t="str">
        <f t="shared" si="957"/>
        <v/>
      </c>
      <c r="W5073" s="18" t="str">
        <f>IF(V5073="","",VLOOKUP(L5073,日射量と図３!$A$4:$C$368,3,TRUE)*238.85/100)</f>
        <v/>
      </c>
      <c r="X5073" s="4" t="str">
        <f t="shared" si="961"/>
        <v/>
      </c>
      <c r="Y5073" s="4" t="str">
        <f t="shared" si="955"/>
        <v/>
      </c>
      <c r="Z5073" s="4" t="str">
        <f t="shared" si="956"/>
        <v/>
      </c>
      <c r="AA5073" s="4" t="str">
        <f>IF($V5073="","",IF(Y5073&lt;36,0,IF(AND(36&lt;=Y5073,Y5073&lt;71),VLOOKUP($W5073,日射量と図３!$E$6:$F$34,2,TRUE),IF(AND(71&lt;=Y5073,Y5073&lt;107),VLOOKUP($W5073,日射量と図３!$E$6:$G$34,3,TRUE),IF(AND(107&lt;=Y5073,Y5073&lt;143),VLOOKUP($W5073,日射量と図３!$E$6:$H$34,4,TRUE),VLOOKUP($W5073,日射量と図３!$E$6:$I$34,5,TRUE))))))</f>
        <v/>
      </c>
      <c r="AB5073" s="4" t="str">
        <f>IF($V5073="","",IF(Z5073&lt;36,0,IF(AND(36&lt;=Z5073,Z5073&lt;71),VLOOKUP($W5073,日射量と図３!$E$6:$F$34,2,TRUE),IF(AND(71&lt;=Z5073,Z5073&lt;107),VLOOKUP($W5073,日射量と図３!$E$6:$G$34,3,TRUE),IF(AND(107&lt;=Z5073,Z5073&lt;143),VLOOKUP($W5073,日射量と図３!$E$6:$H$34,4,TRUE),VLOOKUP($W5073,日射量と図３!$E$6:$I$34,5,TRUE))))))</f>
        <v/>
      </c>
      <c r="AC5073" s="382" t="str">
        <f t="shared" si="965"/>
        <v/>
      </c>
      <c r="AD5073" s="382" t="str">
        <f t="shared" si="966"/>
        <v/>
      </c>
    </row>
    <row r="5074" spans="11:30" ht="13.5" customHeight="1">
      <c r="K5074" s="4">
        <f t="shared" si="958"/>
        <v>12</v>
      </c>
      <c r="L5074" s="34">
        <v>43463</v>
      </c>
      <c r="M5074" s="4">
        <v>212</v>
      </c>
      <c r="N5074" s="4">
        <v>7</v>
      </c>
      <c r="O5074" s="31">
        <v>0.25</v>
      </c>
      <c r="P5074" s="35">
        <v>1.7700000000000002</v>
      </c>
      <c r="Q5074" s="36">
        <f t="shared" si="959"/>
        <v>15</v>
      </c>
      <c r="R5074" s="4">
        <f t="shared" si="960"/>
        <v>13.23</v>
      </c>
      <c r="S5074" s="31">
        <f t="shared" si="963"/>
        <v>0.20944444444444443</v>
      </c>
      <c r="T5074" s="31">
        <f t="shared" si="964"/>
        <v>0.77601851851851855</v>
      </c>
      <c r="U5074" s="4">
        <f t="shared" si="962"/>
        <v>13.23</v>
      </c>
      <c r="V5074" s="4" t="str">
        <f t="shared" si="957"/>
        <v/>
      </c>
      <c r="W5074" s="18" t="str">
        <f>IF(V5074="","",VLOOKUP(L5074,日射量と図３!$A$4:$C$368,3,TRUE)*238.85/100)</f>
        <v/>
      </c>
      <c r="X5074" s="4" t="str">
        <f t="shared" si="961"/>
        <v/>
      </c>
      <c r="Y5074" s="4" t="str">
        <f t="shared" si="955"/>
        <v/>
      </c>
      <c r="Z5074" s="4" t="str">
        <f t="shared" si="956"/>
        <v/>
      </c>
      <c r="AA5074" s="4" t="str">
        <f>IF($V5074="","",IF(Y5074&lt;36,0,IF(AND(36&lt;=Y5074,Y5074&lt;71),VLOOKUP($W5074,日射量と図３!$E$6:$F$34,2,TRUE),IF(AND(71&lt;=Y5074,Y5074&lt;107),VLOOKUP($W5074,日射量と図３!$E$6:$G$34,3,TRUE),IF(AND(107&lt;=Y5074,Y5074&lt;143),VLOOKUP($W5074,日射量と図３!$E$6:$H$34,4,TRUE),VLOOKUP($W5074,日射量と図３!$E$6:$I$34,5,TRUE))))))</f>
        <v/>
      </c>
      <c r="AB5074" s="4" t="str">
        <f>IF($V5074="","",IF(Z5074&lt;36,0,IF(AND(36&lt;=Z5074,Z5074&lt;71),VLOOKUP($W5074,日射量と図３!$E$6:$F$34,2,TRUE),IF(AND(71&lt;=Z5074,Z5074&lt;107),VLOOKUP($W5074,日射量と図３!$E$6:$G$34,3,TRUE),IF(AND(107&lt;=Z5074,Z5074&lt;143),VLOOKUP($W5074,日射量と図３!$E$6:$H$34,4,TRUE),VLOOKUP($W5074,日射量と図３!$E$6:$I$34,5,TRUE))))))</f>
        <v/>
      </c>
      <c r="AC5074" s="382" t="str">
        <f t="shared" si="965"/>
        <v/>
      </c>
      <c r="AD5074" s="382" t="str">
        <f t="shared" si="966"/>
        <v/>
      </c>
    </row>
    <row r="5075" spans="11:30" ht="13.5" customHeight="1">
      <c r="K5075" s="4">
        <f t="shared" si="958"/>
        <v>12</v>
      </c>
      <c r="L5075" s="34">
        <v>43463</v>
      </c>
      <c r="M5075" s="4">
        <v>212</v>
      </c>
      <c r="N5075" s="4">
        <v>8</v>
      </c>
      <c r="O5075" s="31">
        <v>0.29166666666666669</v>
      </c>
      <c r="P5075" s="35">
        <v>1.8</v>
      </c>
      <c r="Q5075" s="36">
        <f t="shared" si="959"/>
        <v>12</v>
      </c>
      <c r="R5075" s="4">
        <f t="shared" si="960"/>
        <v>10.199999999999999</v>
      </c>
      <c r="S5075" s="31">
        <f t="shared" si="963"/>
        <v>0.20944444444444443</v>
      </c>
      <c r="T5075" s="31">
        <f t="shared" si="964"/>
        <v>0.77601851851851855</v>
      </c>
      <c r="U5075" s="4">
        <f t="shared" si="962"/>
        <v>10.199999999999999</v>
      </c>
      <c r="V5075" s="4" t="str">
        <f t="shared" si="957"/>
        <v/>
      </c>
      <c r="W5075" s="18" t="str">
        <f>IF(V5075="","",VLOOKUP(L5075,日射量と図３!$A$4:$C$368,3,TRUE)*238.85/100)</f>
        <v/>
      </c>
      <c r="X5075" s="4" t="str">
        <f t="shared" si="961"/>
        <v/>
      </c>
      <c r="Y5075" s="4" t="str">
        <f t="shared" si="955"/>
        <v/>
      </c>
      <c r="Z5075" s="4" t="str">
        <f t="shared" si="956"/>
        <v/>
      </c>
      <c r="AA5075" s="4" t="str">
        <f>IF($V5075="","",IF(Y5075&lt;36,0,IF(AND(36&lt;=Y5075,Y5075&lt;71),VLOOKUP($W5075,日射量と図３!$E$6:$F$34,2,TRUE),IF(AND(71&lt;=Y5075,Y5075&lt;107),VLOOKUP($W5075,日射量と図３!$E$6:$G$34,3,TRUE),IF(AND(107&lt;=Y5075,Y5075&lt;143),VLOOKUP($W5075,日射量と図３!$E$6:$H$34,4,TRUE),VLOOKUP($W5075,日射量と図３!$E$6:$I$34,5,TRUE))))))</f>
        <v/>
      </c>
      <c r="AB5075" s="4" t="str">
        <f>IF($V5075="","",IF(Z5075&lt;36,0,IF(AND(36&lt;=Z5075,Z5075&lt;71),VLOOKUP($W5075,日射量と図３!$E$6:$F$34,2,TRUE),IF(AND(71&lt;=Z5075,Z5075&lt;107),VLOOKUP($W5075,日射量と図３!$E$6:$G$34,3,TRUE),IF(AND(107&lt;=Z5075,Z5075&lt;143),VLOOKUP($W5075,日射量と図３!$E$6:$H$34,4,TRUE),VLOOKUP($W5075,日射量と図３!$E$6:$I$34,5,TRUE))))))</f>
        <v/>
      </c>
      <c r="AC5075" s="382" t="str">
        <f t="shared" si="965"/>
        <v/>
      </c>
      <c r="AD5075" s="382" t="str">
        <f t="shared" si="966"/>
        <v/>
      </c>
    </row>
    <row r="5076" spans="11:30" ht="13.5" customHeight="1">
      <c r="K5076" s="4">
        <f t="shared" si="958"/>
        <v>12</v>
      </c>
      <c r="L5076" s="34">
        <v>43463</v>
      </c>
      <c r="M5076" s="4">
        <v>212</v>
      </c>
      <c r="N5076" s="4">
        <v>9</v>
      </c>
      <c r="O5076" s="31">
        <v>0.33333333333333331</v>
      </c>
      <c r="P5076" s="35">
        <v>2.52</v>
      </c>
      <c r="Q5076" s="36">
        <f t="shared" si="959"/>
        <v>12</v>
      </c>
      <c r="R5076" s="4">
        <f t="shared" si="960"/>
        <v>9.48</v>
      </c>
      <c r="S5076" s="31">
        <f t="shared" si="963"/>
        <v>0.20944444444444443</v>
      </c>
      <c r="T5076" s="31">
        <f t="shared" si="964"/>
        <v>0.77601851851851855</v>
      </c>
      <c r="U5076" s="4">
        <f t="shared" si="962"/>
        <v>9.48</v>
      </c>
      <c r="V5076" s="4" t="str">
        <f t="shared" si="957"/>
        <v/>
      </c>
      <c r="W5076" s="18" t="str">
        <f>IF(V5076="","",VLOOKUP(L5076,日射量と図３!$A$4:$C$368,3,TRUE)*238.85/100)</f>
        <v/>
      </c>
      <c r="X5076" s="4" t="str">
        <f t="shared" si="961"/>
        <v/>
      </c>
      <c r="Y5076" s="4" t="str">
        <f t="shared" si="955"/>
        <v/>
      </c>
      <c r="Z5076" s="4" t="str">
        <f t="shared" si="956"/>
        <v/>
      </c>
      <c r="AA5076" s="4" t="str">
        <f>IF($V5076="","",IF(Y5076&lt;36,0,IF(AND(36&lt;=Y5076,Y5076&lt;71),VLOOKUP($W5076,日射量と図３!$E$6:$F$34,2,TRUE),IF(AND(71&lt;=Y5076,Y5076&lt;107),VLOOKUP($W5076,日射量と図３!$E$6:$G$34,3,TRUE),IF(AND(107&lt;=Y5076,Y5076&lt;143),VLOOKUP($W5076,日射量と図３!$E$6:$H$34,4,TRUE),VLOOKUP($W5076,日射量と図３!$E$6:$I$34,5,TRUE))))))</f>
        <v/>
      </c>
      <c r="AB5076" s="4" t="str">
        <f>IF($V5076="","",IF(Z5076&lt;36,0,IF(AND(36&lt;=Z5076,Z5076&lt;71),VLOOKUP($W5076,日射量と図３!$E$6:$F$34,2,TRUE),IF(AND(71&lt;=Z5076,Z5076&lt;107),VLOOKUP($W5076,日射量と図３!$E$6:$G$34,3,TRUE),IF(AND(107&lt;=Z5076,Z5076&lt;143),VLOOKUP($W5076,日射量と図３!$E$6:$H$34,4,TRUE),VLOOKUP($W5076,日射量と図３!$E$6:$I$34,5,TRUE))))))</f>
        <v/>
      </c>
      <c r="AC5076" s="382" t="str">
        <f t="shared" si="965"/>
        <v/>
      </c>
      <c r="AD5076" s="382" t="str">
        <f t="shared" si="966"/>
        <v/>
      </c>
    </row>
    <row r="5077" spans="11:30" ht="13.5" customHeight="1">
      <c r="K5077" s="4">
        <f t="shared" si="958"/>
        <v>12</v>
      </c>
      <c r="L5077" s="34">
        <v>43463</v>
      </c>
      <c r="M5077" s="4">
        <v>212</v>
      </c>
      <c r="N5077" s="4">
        <v>10</v>
      </c>
      <c r="O5077" s="31">
        <v>0.375</v>
      </c>
      <c r="P5077" s="35">
        <v>3.5100000000000002</v>
      </c>
      <c r="Q5077" s="36">
        <f t="shared" si="959"/>
        <v>12</v>
      </c>
      <c r="R5077" s="4">
        <f t="shared" si="960"/>
        <v>8.49</v>
      </c>
      <c r="S5077" s="31">
        <f t="shared" si="963"/>
        <v>0.20944444444444443</v>
      </c>
      <c r="T5077" s="31">
        <f t="shared" si="964"/>
        <v>0.77601851851851855</v>
      </c>
      <c r="U5077" s="4">
        <f t="shared" si="962"/>
        <v>8.49</v>
      </c>
      <c r="V5077" s="4" t="str">
        <f t="shared" si="957"/>
        <v/>
      </c>
      <c r="W5077" s="18" t="str">
        <f>IF(V5077="","",VLOOKUP(L5077,日射量と図３!$A$4:$C$368,3,TRUE)*238.85/100)</f>
        <v/>
      </c>
      <c r="X5077" s="4" t="str">
        <f t="shared" si="961"/>
        <v/>
      </c>
      <c r="Y5077" s="4" t="str">
        <f t="shared" si="955"/>
        <v/>
      </c>
      <c r="Z5077" s="4" t="str">
        <f t="shared" si="956"/>
        <v/>
      </c>
      <c r="AA5077" s="4" t="str">
        <f>IF($V5077="","",IF(Y5077&lt;36,0,IF(AND(36&lt;=Y5077,Y5077&lt;71),VLOOKUP($W5077,日射量と図３!$E$6:$F$34,2,TRUE),IF(AND(71&lt;=Y5077,Y5077&lt;107),VLOOKUP($W5077,日射量と図３!$E$6:$G$34,3,TRUE),IF(AND(107&lt;=Y5077,Y5077&lt;143),VLOOKUP($W5077,日射量と図３!$E$6:$H$34,4,TRUE),VLOOKUP($W5077,日射量と図３!$E$6:$I$34,5,TRUE))))))</f>
        <v/>
      </c>
      <c r="AB5077" s="4" t="str">
        <f>IF($V5077="","",IF(Z5077&lt;36,0,IF(AND(36&lt;=Z5077,Z5077&lt;71),VLOOKUP($W5077,日射量と図３!$E$6:$F$34,2,TRUE),IF(AND(71&lt;=Z5077,Z5077&lt;107),VLOOKUP($W5077,日射量と図３!$E$6:$G$34,3,TRUE),IF(AND(107&lt;=Z5077,Z5077&lt;143),VLOOKUP($W5077,日射量と図３!$E$6:$H$34,4,TRUE),VLOOKUP($W5077,日射量と図３!$E$6:$I$34,5,TRUE))))))</f>
        <v/>
      </c>
      <c r="AC5077" s="382" t="str">
        <f t="shared" si="965"/>
        <v/>
      </c>
      <c r="AD5077" s="382" t="str">
        <f t="shared" si="966"/>
        <v/>
      </c>
    </row>
    <row r="5078" spans="11:30" ht="13.5" customHeight="1">
      <c r="K5078" s="4">
        <f t="shared" si="958"/>
        <v>12</v>
      </c>
      <c r="L5078" s="34">
        <v>43463</v>
      </c>
      <c r="M5078" s="4">
        <v>212</v>
      </c>
      <c r="N5078" s="4">
        <v>11</v>
      </c>
      <c r="O5078" s="31">
        <v>0.41666666666666669</v>
      </c>
      <c r="P5078" s="35">
        <v>4.9399999999999995</v>
      </c>
      <c r="Q5078" s="36">
        <f t="shared" si="959"/>
        <v>12</v>
      </c>
      <c r="R5078" s="4">
        <f t="shared" si="960"/>
        <v>7.0600000000000005</v>
      </c>
      <c r="S5078" s="31">
        <f t="shared" si="963"/>
        <v>0.20944444444444443</v>
      </c>
      <c r="T5078" s="31">
        <f t="shared" si="964"/>
        <v>0.77601851851851855</v>
      </c>
      <c r="U5078" s="4">
        <f t="shared" si="962"/>
        <v>7.0600000000000005</v>
      </c>
      <c r="V5078" s="4" t="str">
        <f t="shared" si="957"/>
        <v/>
      </c>
      <c r="W5078" s="18" t="str">
        <f>IF(V5078="","",VLOOKUP(L5078,日射量と図３!$A$4:$C$368,3,TRUE)*238.85/100)</f>
        <v/>
      </c>
      <c r="X5078" s="4" t="str">
        <f t="shared" si="961"/>
        <v/>
      </c>
      <c r="Y5078" s="4" t="str">
        <f t="shared" si="955"/>
        <v/>
      </c>
      <c r="Z5078" s="4" t="str">
        <f t="shared" si="956"/>
        <v/>
      </c>
      <c r="AA5078" s="4" t="str">
        <f>IF($V5078="","",IF(Y5078&lt;36,0,IF(AND(36&lt;=Y5078,Y5078&lt;71),VLOOKUP($W5078,日射量と図３!$E$6:$F$34,2,TRUE),IF(AND(71&lt;=Y5078,Y5078&lt;107),VLOOKUP($W5078,日射量と図３!$E$6:$G$34,3,TRUE),IF(AND(107&lt;=Y5078,Y5078&lt;143),VLOOKUP($W5078,日射量と図３!$E$6:$H$34,4,TRUE),VLOOKUP($W5078,日射量と図３!$E$6:$I$34,5,TRUE))))))</f>
        <v/>
      </c>
      <c r="AB5078" s="4" t="str">
        <f>IF($V5078="","",IF(Z5078&lt;36,0,IF(AND(36&lt;=Z5078,Z5078&lt;71),VLOOKUP($W5078,日射量と図３!$E$6:$F$34,2,TRUE),IF(AND(71&lt;=Z5078,Z5078&lt;107),VLOOKUP($W5078,日射量と図３!$E$6:$G$34,3,TRUE),IF(AND(107&lt;=Z5078,Z5078&lt;143),VLOOKUP($W5078,日射量と図３!$E$6:$H$34,4,TRUE),VLOOKUP($W5078,日射量と図３!$E$6:$I$34,5,TRUE))))))</f>
        <v/>
      </c>
      <c r="AC5078" s="382" t="str">
        <f t="shared" si="965"/>
        <v/>
      </c>
      <c r="AD5078" s="382" t="str">
        <f t="shared" si="966"/>
        <v/>
      </c>
    </row>
    <row r="5079" spans="11:30" ht="13.5" customHeight="1">
      <c r="K5079" s="4">
        <f t="shared" si="958"/>
        <v>12</v>
      </c>
      <c r="L5079" s="34">
        <v>43463</v>
      </c>
      <c r="M5079" s="4">
        <v>212</v>
      </c>
      <c r="N5079" s="4">
        <v>12</v>
      </c>
      <c r="O5079" s="31">
        <v>0.45833333333333331</v>
      </c>
      <c r="P5079" s="35">
        <v>6.42</v>
      </c>
      <c r="Q5079" s="36">
        <f t="shared" si="959"/>
        <v>12</v>
      </c>
      <c r="R5079" s="4">
        <f t="shared" si="960"/>
        <v>5.58</v>
      </c>
      <c r="S5079" s="31">
        <f t="shared" si="963"/>
        <v>0.20944444444444443</v>
      </c>
      <c r="T5079" s="31">
        <f t="shared" si="964"/>
        <v>0.77601851851851855</v>
      </c>
      <c r="U5079" s="4">
        <f t="shared" si="962"/>
        <v>5.58</v>
      </c>
      <c r="V5079" s="4" t="str">
        <f t="shared" si="957"/>
        <v/>
      </c>
      <c r="W5079" s="18" t="str">
        <f>IF(V5079="","",VLOOKUP(L5079,日射量と図３!$A$4:$C$368,3,TRUE)*238.85/100)</f>
        <v/>
      </c>
      <c r="X5079" s="4" t="str">
        <f t="shared" si="961"/>
        <v/>
      </c>
      <c r="Y5079" s="4" t="str">
        <f t="shared" si="955"/>
        <v/>
      </c>
      <c r="Z5079" s="4" t="str">
        <f t="shared" si="956"/>
        <v/>
      </c>
      <c r="AA5079" s="4" t="str">
        <f>IF($V5079="","",IF(Y5079&lt;36,0,IF(AND(36&lt;=Y5079,Y5079&lt;71),VLOOKUP($W5079,日射量と図３!$E$6:$F$34,2,TRUE),IF(AND(71&lt;=Y5079,Y5079&lt;107),VLOOKUP($W5079,日射量と図３!$E$6:$G$34,3,TRUE),IF(AND(107&lt;=Y5079,Y5079&lt;143),VLOOKUP($W5079,日射量と図３!$E$6:$H$34,4,TRUE),VLOOKUP($W5079,日射量と図３!$E$6:$I$34,5,TRUE))))))</f>
        <v/>
      </c>
      <c r="AB5079" s="4" t="str">
        <f>IF($V5079="","",IF(Z5079&lt;36,0,IF(AND(36&lt;=Z5079,Z5079&lt;71),VLOOKUP($W5079,日射量と図３!$E$6:$F$34,2,TRUE),IF(AND(71&lt;=Z5079,Z5079&lt;107),VLOOKUP($W5079,日射量と図３!$E$6:$G$34,3,TRUE),IF(AND(107&lt;=Z5079,Z5079&lt;143),VLOOKUP($W5079,日射量と図３!$E$6:$H$34,4,TRUE),VLOOKUP($W5079,日射量と図３!$E$6:$I$34,5,TRUE))))))</f>
        <v/>
      </c>
      <c r="AC5079" s="382" t="str">
        <f t="shared" si="965"/>
        <v/>
      </c>
      <c r="AD5079" s="382" t="str">
        <f t="shared" si="966"/>
        <v/>
      </c>
    </row>
    <row r="5080" spans="11:30" ht="13.5" customHeight="1">
      <c r="K5080" s="4">
        <f t="shared" si="958"/>
        <v>12</v>
      </c>
      <c r="L5080" s="34">
        <v>43463</v>
      </c>
      <c r="M5080" s="4">
        <v>212</v>
      </c>
      <c r="N5080" s="4">
        <v>13</v>
      </c>
      <c r="O5080" s="31">
        <v>0.5</v>
      </c>
      <c r="P5080" s="35">
        <v>7.410000000000001</v>
      </c>
      <c r="Q5080" s="36">
        <f t="shared" si="959"/>
        <v>12</v>
      </c>
      <c r="R5080" s="4">
        <f t="shared" si="960"/>
        <v>4.589999999999999</v>
      </c>
      <c r="S5080" s="31">
        <f t="shared" si="963"/>
        <v>0.20944444444444443</v>
      </c>
      <c r="T5080" s="31">
        <f t="shared" si="964"/>
        <v>0.77601851851851855</v>
      </c>
      <c r="U5080" s="4">
        <f t="shared" si="962"/>
        <v>4.589999999999999</v>
      </c>
      <c r="V5080" s="4" t="str">
        <f t="shared" si="957"/>
        <v/>
      </c>
      <c r="W5080" s="18" t="str">
        <f>IF(V5080="","",VLOOKUP(L5080,日射量と図３!$A$4:$C$368,3,TRUE)*238.85/100)</f>
        <v/>
      </c>
      <c r="X5080" s="4" t="str">
        <f t="shared" si="961"/>
        <v/>
      </c>
      <c r="Y5080" s="4" t="str">
        <f t="shared" si="955"/>
        <v/>
      </c>
      <c r="Z5080" s="4" t="str">
        <f t="shared" si="956"/>
        <v/>
      </c>
      <c r="AA5080" s="4" t="str">
        <f>IF($V5080="","",IF(Y5080&lt;36,0,IF(AND(36&lt;=Y5080,Y5080&lt;71),VLOOKUP($W5080,日射量と図３!$E$6:$F$34,2,TRUE),IF(AND(71&lt;=Y5080,Y5080&lt;107),VLOOKUP($W5080,日射量と図３!$E$6:$G$34,3,TRUE),IF(AND(107&lt;=Y5080,Y5080&lt;143),VLOOKUP($W5080,日射量と図３!$E$6:$H$34,4,TRUE),VLOOKUP($W5080,日射量と図３!$E$6:$I$34,5,TRUE))))))</f>
        <v/>
      </c>
      <c r="AB5080" s="4" t="str">
        <f>IF($V5080="","",IF(Z5080&lt;36,0,IF(AND(36&lt;=Z5080,Z5080&lt;71),VLOOKUP($W5080,日射量と図３!$E$6:$F$34,2,TRUE),IF(AND(71&lt;=Z5080,Z5080&lt;107),VLOOKUP($W5080,日射量と図３!$E$6:$G$34,3,TRUE),IF(AND(107&lt;=Z5080,Z5080&lt;143),VLOOKUP($W5080,日射量と図３!$E$6:$H$34,4,TRUE),VLOOKUP($W5080,日射量と図３!$E$6:$I$34,5,TRUE))))))</f>
        <v/>
      </c>
      <c r="AC5080" s="382" t="str">
        <f t="shared" si="965"/>
        <v/>
      </c>
      <c r="AD5080" s="382" t="str">
        <f t="shared" si="966"/>
        <v/>
      </c>
    </row>
    <row r="5081" spans="11:30" ht="13.5" customHeight="1">
      <c r="K5081" s="4">
        <f t="shared" si="958"/>
        <v>12</v>
      </c>
      <c r="L5081" s="34">
        <v>43463</v>
      </c>
      <c r="M5081" s="4">
        <v>212</v>
      </c>
      <c r="N5081" s="4">
        <v>14</v>
      </c>
      <c r="O5081" s="31">
        <v>0.54166666666666663</v>
      </c>
      <c r="P5081" s="35">
        <v>8.57</v>
      </c>
      <c r="Q5081" s="36">
        <f t="shared" si="959"/>
        <v>12</v>
      </c>
      <c r="R5081" s="4">
        <f t="shared" si="960"/>
        <v>3.4299999999999997</v>
      </c>
      <c r="S5081" s="31">
        <f t="shared" si="963"/>
        <v>0.20944444444444443</v>
      </c>
      <c r="T5081" s="31">
        <f t="shared" si="964"/>
        <v>0.77601851851851855</v>
      </c>
      <c r="U5081" s="4">
        <f t="shared" si="962"/>
        <v>3.4299999999999997</v>
      </c>
      <c r="V5081" s="4" t="str">
        <f t="shared" si="957"/>
        <v/>
      </c>
      <c r="W5081" s="18" t="str">
        <f>IF(V5081="","",VLOOKUP(L5081,日射量と図３!$A$4:$C$368,3,TRUE)*238.85/100)</f>
        <v/>
      </c>
      <c r="X5081" s="4" t="str">
        <f t="shared" si="961"/>
        <v/>
      </c>
      <c r="Y5081" s="4" t="str">
        <f t="shared" si="955"/>
        <v/>
      </c>
      <c r="Z5081" s="4" t="str">
        <f t="shared" si="956"/>
        <v/>
      </c>
      <c r="AA5081" s="4" t="str">
        <f>IF($V5081="","",IF(Y5081&lt;36,0,IF(AND(36&lt;=Y5081,Y5081&lt;71),VLOOKUP($W5081,日射量と図３!$E$6:$F$34,2,TRUE),IF(AND(71&lt;=Y5081,Y5081&lt;107),VLOOKUP($W5081,日射量と図３!$E$6:$G$34,3,TRUE),IF(AND(107&lt;=Y5081,Y5081&lt;143),VLOOKUP($W5081,日射量と図３!$E$6:$H$34,4,TRUE),VLOOKUP($W5081,日射量と図３!$E$6:$I$34,5,TRUE))))))</f>
        <v/>
      </c>
      <c r="AB5081" s="4" t="str">
        <f>IF($V5081="","",IF(Z5081&lt;36,0,IF(AND(36&lt;=Z5081,Z5081&lt;71),VLOOKUP($W5081,日射量と図３!$E$6:$F$34,2,TRUE),IF(AND(71&lt;=Z5081,Z5081&lt;107),VLOOKUP($W5081,日射量と図３!$E$6:$G$34,3,TRUE),IF(AND(107&lt;=Z5081,Z5081&lt;143),VLOOKUP($W5081,日射量と図３!$E$6:$H$34,4,TRUE),VLOOKUP($W5081,日射量と図３!$E$6:$I$34,5,TRUE))))))</f>
        <v/>
      </c>
      <c r="AC5081" s="382" t="str">
        <f t="shared" si="965"/>
        <v/>
      </c>
      <c r="AD5081" s="382" t="str">
        <f t="shared" si="966"/>
        <v/>
      </c>
    </row>
    <row r="5082" spans="11:30" ht="13.5" customHeight="1">
      <c r="K5082" s="4">
        <f t="shared" si="958"/>
        <v>12</v>
      </c>
      <c r="L5082" s="34">
        <v>43463</v>
      </c>
      <c r="M5082" s="4">
        <v>212</v>
      </c>
      <c r="N5082" s="4">
        <v>15</v>
      </c>
      <c r="O5082" s="31">
        <v>0.58333333333333337</v>
      </c>
      <c r="P5082" s="35">
        <v>8.57</v>
      </c>
      <c r="Q5082" s="36">
        <f t="shared" si="959"/>
        <v>12</v>
      </c>
      <c r="R5082" s="4">
        <f t="shared" si="960"/>
        <v>3.4299999999999997</v>
      </c>
      <c r="S5082" s="31">
        <f t="shared" si="963"/>
        <v>0.20944444444444443</v>
      </c>
      <c r="T5082" s="31">
        <f t="shared" si="964"/>
        <v>0.77601851851851855</v>
      </c>
      <c r="U5082" s="4">
        <f t="shared" si="962"/>
        <v>3.4299999999999997</v>
      </c>
      <c r="V5082" s="4" t="str">
        <f t="shared" si="957"/>
        <v/>
      </c>
      <c r="W5082" s="18" t="str">
        <f>IF(V5082="","",VLOOKUP(L5082,日射量と図３!$A$4:$C$368,3,TRUE)*238.85/100)</f>
        <v/>
      </c>
      <c r="X5082" s="4" t="str">
        <f t="shared" si="961"/>
        <v/>
      </c>
      <c r="Y5082" s="4" t="str">
        <f t="shared" si="955"/>
        <v/>
      </c>
      <c r="Z5082" s="4" t="str">
        <f t="shared" si="956"/>
        <v/>
      </c>
      <c r="AA5082" s="4" t="str">
        <f>IF($V5082="","",IF(Y5082&lt;36,0,IF(AND(36&lt;=Y5082,Y5082&lt;71),VLOOKUP($W5082,日射量と図３!$E$6:$F$34,2,TRUE),IF(AND(71&lt;=Y5082,Y5082&lt;107),VLOOKUP($W5082,日射量と図３!$E$6:$G$34,3,TRUE),IF(AND(107&lt;=Y5082,Y5082&lt;143),VLOOKUP($W5082,日射量と図３!$E$6:$H$34,4,TRUE),VLOOKUP($W5082,日射量と図３!$E$6:$I$34,5,TRUE))))))</f>
        <v/>
      </c>
      <c r="AB5082" s="4" t="str">
        <f>IF($V5082="","",IF(Z5082&lt;36,0,IF(AND(36&lt;=Z5082,Z5082&lt;71),VLOOKUP($W5082,日射量と図３!$E$6:$F$34,2,TRUE),IF(AND(71&lt;=Z5082,Z5082&lt;107),VLOOKUP($W5082,日射量と図３!$E$6:$G$34,3,TRUE),IF(AND(107&lt;=Z5082,Z5082&lt;143),VLOOKUP($W5082,日射量と図３!$E$6:$H$34,4,TRUE),VLOOKUP($W5082,日射量と図３!$E$6:$I$34,5,TRUE))))))</f>
        <v/>
      </c>
      <c r="AC5082" s="382" t="str">
        <f t="shared" si="965"/>
        <v/>
      </c>
      <c r="AD5082" s="382" t="str">
        <f t="shared" si="966"/>
        <v/>
      </c>
    </row>
    <row r="5083" spans="11:30" ht="13.5" customHeight="1">
      <c r="K5083" s="4">
        <f t="shared" si="958"/>
        <v>12</v>
      </c>
      <c r="L5083" s="34">
        <v>43463</v>
      </c>
      <c r="M5083" s="4">
        <v>212</v>
      </c>
      <c r="N5083" s="4">
        <v>16</v>
      </c>
      <c r="O5083" s="31">
        <v>0.625</v>
      </c>
      <c r="P5083" s="35">
        <v>8.09</v>
      </c>
      <c r="Q5083" s="36">
        <f t="shared" si="959"/>
        <v>16</v>
      </c>
      <c r="R5083" s="4">
        <f t="shared" si="960"/>
        <v>7.91</v>
      </c>
      <c r="S5083" s="31">
        <f t="shared" si="963"/>
        <v>0.20944444444444443</v>
      </c>
      <c r="T5083" s="31">
        <f t="shared" si="964"/>
        <v>0.77601851851851855</v>
      </c>
      <c r="U5083" s="4">
        <f t="shared" si="962"/>
        <v>7.91</v>
      </c>
      <c r="V5083" s="4" t="str">
        <f t="shared" si="957"/>
        <v/>
      </c>
      <c r="W5083" s="18" t="str">
        <f>IF(V5083="","",VLOOKUP(L5083,日射量と図３!$A$4:$C$368,3,TRUE)*238.85/100)</f>
        <v/>
      </c>
      <c r="X5083" s="4" t="str">
        <f t="shared" si="961"/>
        <v/>
      </c>
      <c r="Y5083" s="4" t="str">
        <f t="shared" si="955"/>
        <v/>
      </c>
      <c r="Z5083" s="4" t="str">
        <f t="shared" si="956"/>
        <v/>
      </c>
      <c r="AA5083" s="4" t="str">
        <f>IF($V5083="","",IF(Y5083&lt;36,0,IF(AND(36&lt;=Y5083,Y5083&lt;71),VLOOKUP($W5083,日射量と図３!$E$6:$F$34,2,TRUE),IF(AND(71&lt;=Y5083,Y5083&lt;107),VLOOKUP($W5083,日射量と図３!$E$6:$G$34,3,TRUE),IF(AND(107&lt;=Y5083,Y5083&lt;143),VLOOKUP($W5083,日射量と図３!$E$6:$H$34,4,TRUE),VLOOKUP($W5083,日射量と図３!$E$6:$I$34,5,TRUE))))))</f>
        <v/>
      </c>
      <c r="AB5083" s="4" t="str">
        <f>IF($V5083="","",IF(Z5083&lt;36,0,IF(AND(36&lt;=Z5083,Z5083&lt;71),VLOOKUP($W5083,日射量と図３!$E$6:$F$34,2,TRUE),IF(AND(71&lt;=Z5083,Z5083&lt;107),VLOOKUP($W5083,日射量と図３!$E$6:$G$34,3,TRUE),IF(AND(107&lt;=Z5083,Z5083&lt;143),VLOOKUP($W5083,日射量と図３!$E$6:$H$34,4,TRUE),VLOOKUP($W5083,日射量と図３!$E$6:$I$34,5,TRUE))))))</f>
        <v/>
      </c>
      <c r="AC5083" s="382" t="str">
        <f t="shared" si="965"/>
        <v/>
      </c>
      <c r="AD5083" s="382" t="str">
        <f t="shared" si="966"/>
        <v/>
      </c>
    </row>
    <row r="5084" spans="11:30" ht="13.5" customHeight="1">
      <c r="K5084" s="4">
        <f t="shared" si="958"/>
        <v>12</v>
      </c>
      <c r="L5084" s="34">
        <v>43463</v>
      </c>
      <c r="M5084" s="4">
        <v>212</v>
      </c>
      <c r="N5084" s="4">
        <v>17</v>
      </c>
      <c r="O5084" s="31">
        <v>0.66666666666666663</v>
      </c>
      <c r="P5084" s="35">
        <v>7.4200000000000017</v>
      </c>
      <c r="Q5084" s="36">
        <f t="shared" si="959"/>
        <v>16</v>
      </c>
      <c r="R5084" s="4">
        <f t="shared" si="960"/>
        <v>8.5799999999999983</v>
      </c>
      <c r="S5084" s="31">
        <f t="shared" si="963"/>
        <v>0.20944444444444443</v>
      </c>
      <c r="T5084" s="31">
        <f t="shared" si="964"/>
        <v>0.77601851851851855</v>
      </c>
      <c r="U5084" s="4">
        <f t="shared" si="962"/>
        <v>8.5799999999999983</v>
      </c>
      <c r="V5084" s="4" t="str">
        <f t="shared" si="957"/>
        <v/>
      </c>
      <c r="W5084" s="18" t="str">
        <f>IF(V5084="","",VLOOKUP(L5084,日射量と図３!$A$4:$C$368,3,TRUE)*238.85/100)</f>
        <v/>
      </c>
      <c r="X5084" s="4" t="str">
        <f t="shared" si="961"/>
        <v/>
      </c>
      <c r="Y5084" s="4" t="str">
        <f t="shared" si="955"/>
        <v/>
      </c>
      <c r="Z5084" s="4" t="str">
        <f t="shared" si="956"/>
        <v/>
      </c>
      <c r="AA5084" s="4" t="str">
        <f>IF($V5084="","",IF(Y5084&lt;36,0,IF(AND(36&lt;=Y5084,Y5084&lt;71),VLOOKUP($W5084,日射量と図３!$E$6:$F$34,2,TRUE),IF(AND(71&lt;=Y5084,Y5084&lt;107),VLOOKUP($W5084,日射量と図３!$E$6:$G$34,3,TRUE),IF(AND(107&lt;=Y5084,Y5084&lt;143),VLOOKUP($W5084,日射量と図３!$E$6:$H$34,4,TRUE),VLOOKUP($W5084,日射量と図３!$E$6:$I$34,5,TRUE))))))</f>
        <v/>
      </c>
      <c r="AB5084" s="4" t="str">
        <f>IF($V5084="","",IF(Z5084&lt;36,0,IF(AND(36&lt;=Z5084,Z5084&lt;71),VLOOKUP($W5084,日射量と図３!$E$6:$F$34,2,TRUE),IF(AND(71&lt;=Z5084,Z5084&lt;107),VLOOKUP($W5084,日射量と図３!$E$6:$G$34,3,TRUE),IF(AND(107&lt;=Z5084,Z5084&lt;143),VLOOKUP($W5084,日射量と図３!$E$6:$H$34,4,TRUE),VLOOKUP($W5084,日射量と図３!$E$6:$I$34,5,TRUE))))))</f>
        <v/>
      </c>
      <c r="AC5084" s="382" t="str">
        <f t="shared" si="965"/>
        <v/>
      </c>
      <c r="AD5084" s="382" t="str">
        <f t="shared" si="966"/>
        <v/>
      </c>
    </row>
    <row r="5085" spans="11:30" ht="13.5" customHeight="1">
      <c r="K5085" s="4">
        <f t="shared" si="958"/>
        <v>12</v>
      </c>
      <c r="L5085" s="34">
        <v>43463</v>
      </c>
      <c r="M5085" s="4">
        <v>212</v>
      </c>
      <c r="N5085" s="4">
        <v>18</v>
      </c>
      <c r="O5085" s="31">
        <v>0.70833333333333337</v>
      </c>
      <c r="P5085" s="35">
        <v>6.5300000000000011</v>
      </c>
      <c r="Q5085" s="36">
        <f t="shared" si="959"/>
        <v>16</v>
      </c>
      <c r="R5085" s="4">
        <f t="shared" si="960"/>
        <v>9.4699999999999989</v>
      </c>
      <c r="S5085" s="31">
        <f t="shared" si="963"/>
        <v>0.20944444444444443</v>
      </c>
      <c r="T5085" s="31">
        <f t="shared" si="964"/>
        <v>0.77601851851851855</v>
      </c>
      <c r="U5085" s="4">
        <f t="shared" si="962"/>
        <v>9.4699999999999989</v>
      </c>
      <c r="V5085" s="4" t="str">
        <f t="shared" si="957"/>
        <v/>
      </c>
      <c r="W5085" s="18" t="str">
        <f>IF(V5085="","",VLOOKUP(L5085,日射量と図３!$A$4:$C$368,3,TRUE)*238.85/100)</f>
        <v/>
      </c>
      <c r="X5085" s="4" t="str">
        <f t="shared" si="961"/>
        <v/>
      </c>
      <c r="Y5085" s="4" t="str">
        <f t="shared" si="955"/>
        <v/>
      </c>
      <c r="Z5085" s="4" t="str">
        <f t="shared" si="956"/>
        <v/>
      </c>
      <c r="AA5085" s="4" t="str">
        <f>IF($V5085="","",IF(Y5085&lt;36,0,IF(AND(36&lt;=Y5085,Y5085&lt;71),VLOOKUP($W5085,日射量と図３!$E$6:$F$34,2,TRUE),IF(AND(71&lt;=Y5085,Y5085&lt;107),VLOOKUP($W5085,日射量と図３!$E$6:$G$34,3,TRUE),IF(AND(107&lt;=Y5085,Y5085&lt;143),VLOOKUP($W5085,日射量と図３!$E$6:$H$34,4,TRUE),VLOOKUP($W5085,日射量と図３!$E$6:$I$34,5,TRUE))))))</f>
        <v/>
      </c>
      <c r="AB5085" s="4" t="str">
        <f>IF($V5085="","",IF(Z5085&lt;36,0,IF(AND(36&lt;=Z5085,Z5085&lt;71),VLOOKUP($W5085,日射量と図３!$E$6:$F$34,2,TRUE),IF(AND(71&lt;=Z5085,Z5085&lt;107),VLOOKUP($W5085,日射量と図３!$E$6:$G$34,3,TRUE),IF(AND(107&lt;=Z5085,Z5085&lt;143),VLOOKUP($W5085,日射量と図３!$E$6:$H$34,4,TRUE),VLOOKUP($W5085,日射量と図３!$E$6:$I$34,5,TRUE))))))</f>
        <v/>
      </c>
      <c r="AC5085" s="382" t="str">
        <f t="shared" si="965"/>
        <v/>
      </c>
      <c r="AD5085" s="382" t="str">
        <f t="shared" si="966"/>
        <v/>
      </c>
    </row>
    <row r="5086" spans="11:30" ht="13.5" customHeight="1">
      <c r="K5086" s="4">
        <f t="shared" si="958"/>
        <v>12</v>
      </c>
      <c r="L5086" s="34">
        <v>43463</v>
      </c>
      <c r="M5086" s="4">
        <v>212</v>
      </c>
      <c r="N5086" s="4">
        <v>19</v>
      </c>
      <c r="O5086" s="31">
        <v>0.75</v>
      </c>
      <c r="P5086" s="35">
        <v>6.1</v>
      </c>
      <c r="Q5086" s="36">
        <f t="shared" si="959"/>
        <v>16</v>
      </c>
      <c r="R5086" s="4">
        <f t="shared" si="960"/>
        <v>9.9</v>
      </c>
      <c r="S5086" s="31">
        <f t="shared" si="963"/>
        <v>0.20944444444444443</v>
      </c>
      <c r="T5086" s="31">
        <f t="shared" si="964"/>
        <v>0.77601851851851855</v>
      </c>
      <c r="U5086" s="4">
        <f t="shared" si="962"/>
        <v>9.9</v>
      </c>
      <c r="V5086" s="4" t="str">
        <f t="shared" si="957"/>
        <v/>
      </c>
      <c r="W5086" s="18" t="str">
        <f>IF(V5086="","",VLOOKUP(L5086,日射量と図３!$A$4:$C$368,3,TRUE)*238.85/100)</f>
        <v/>
      </c>
      <c r="X5086" s="4" t="str">
        <f t="shared" si="961"/>
        <v/>
      </c>
      <c r="Y5086" s="4" t="str">
        <f t="shared" si="955"/>
        <v/>
      </c>
      <c r="Z5086" s="4" t="str">
        <f t="shared" si="956"/>
        <v/>
      </c>
      <c r="AA5086" s="4" t="str">
        <f>IF($V5086="","",IF(Y5086&lt;36,0,IF(AND(36&lt;=Y5086,Y5086&lt;71),VLOOKUP($W5086,日射量と図３!$E$6:$F$34,2,TRUE),IF(AND(71&lt;=Y5086,Y5086&lt;107),VLOOKUP($W5086,日射量と図３!$E$6:$G$34,3,TRUE),IF(AND(107&lt;=Y5086,Y5086&lt;143),VLOOKUP($W5086,日射量と図３!$E$6:$H$34,4,TRUE),VLOOKUP($W5086,日射量と図３!$E$6:$I$34,5,TRUE))))))</f>
        <v/>
      </c>
      <c r="AB5086" s="4" t="str">
        <f>IF($V5086="","",IF(Z5086&lt;36,0,IF(AND(36&lt;=Z5086,Z5086&lt;71),VLOOKUP($W5086,日射量と図３!$E$6:$F$34,2,TRUE),IF(AND(71&lt;=Z5086,Z5086&lt;107),VLOOKUP($W5086,日射量と図３!$E$6:$G$34,3,TRUE),IF(AND(107&lt;=Z5086,Z5086&lt;143),VLOOKUP($W5086,日射量と図３!$E$6:$H$34,4,TRUE),VLOOKUP($W5086,日射量と図３!$E$6:$I$34,5,TRUE))))))</f>
        <v/>
      </c>
      <c r="AC5086" s="382" t="str">
        <f t="shared" si="965"/>
        <v/>
      </c>
      <c r="AD5086" s="382" t="str">
        <f t="shared" si="966"/>
        <v/>
      </c>
    </row>
    <row r="5087" spans="11:30" ht="13.5" customHeight="1">
      <c r="K5087" s="4">
        <f t="shared" si="958"/>
        <v>12</v>
      </c>
      <c r="L5087" s="34">
        <v>43463</v>
      </c>
      <c r="M5087" s="4">
        <v>212</v>
      </c>
      <c r="N5087" s="4">
        <v>20</v>
      </c>
      <c r="O5087" s="31">
        <v>0.79166666666666663</v>
      </c>
      <c r="P5087" s="35">
        <v>5.61</v>
      </c>
      <c r="Q5087" s="36">
        <f t="shared" si="959"/>
        <v>16</v>
      </c>
      <c r="R5087" s="4">
        <f t="shared" si="960"/>
        <v>10.39</v>
      </c>
      <c r="S5087" s="31">
        <f t="shared" si="963"/>
        <v>0.20944444444444443</v>
      </c>
      <c r="T5087" s="31">
        <f t="shared" si="964"/>
        <v>0.77601851851851855</v>
      </c>
      <c r="U5087" s="4">
        <f t="shared" si="962"/>
        <v>0</v>
      </c>
      <c r="V5087" s="4" t="str">
        <f t="shared" si="957"/>
        <v/>
      </c>
      <c r="W5087" s="18" t="str">
        <f>IF(V5087="","",VLOOKUP(L5087,日射量と図３!$A$4:$C$368,3,TRUE)*238.85/100)</f>
        <v/>
      </c>
      <c r="X5087" s="4" t="str">
        <f t="shared" si="961"/>
        <v/>
      </c>
      <c r="Y5087" s="4" t="str">
        <f t="shared" ref="Y5087:Y5150" si="967">IF(V5087="","",$AH$30*V5087/(($AG$18/$AH$18)*X5087))</f>
        <v/>
      </c>
      <c r="Z5087" s="4" t="str">
        <f t="shared" ref="Z5087:Z5150" si="968">IF(V5087="","",$AH$30*V5087/(($AG$19/$AH$19)*X5087))</f>
        <v/>
      </c>
      <c r="AA5087" s="4" t="str">
        <f>IF($V5087="","",IF(Y5087&lt;36,0,IF(AND(36&lt;=Y5087,Y5087&lt;71),VLOOKUP($W5087,日射量と図３!$E$6:$F$34,2,TRUE),IF(AND(71&lt;=Y5087,Y5087&lt;107),VLOOKUP($W5087,日射量と図３!$E$6:$G$34,3,TRUE),IF(AND(107&lt;=Y5087,Y5087&lt;143),VLOOKUP($W5087,日射量と図３!$E$6:$H$34,4,TRUE),VLOOKUP($W5087,日射量と図３!$E$6:$I$34,5,TRUE))))))</f>
        <v/>
      </c>
      <c r="AB5087" s="4" t="str">
        <f>IF($V5087="","",IF(Z5087&lt;36,0,IF(AND(36&lt;=Z5087,Z5087&lt;71),VLOOKUP($W5087,日射量と図３!$E$6:$F$34,2,TRUE),IF(AND(71&lt;=Z5087,Z5087&lt;107),VLOOKUP($W5087,日射量と図３!$E$6:$G$34,3,TRUE),IF(AND(107&lt;=Z5087,Z5087&lt;143),VLOOKUP($W5087,日射量と図３!$E$6:$H$34,4,TRUE),VLOOKUP($W5087,日射量と図３!$E$6:$I$34,5,TRUE))))))</f>
        <v/>
      </c>
      <c r="AC5087" s="382" t="str">
        <f t="shared" si="965"/>
        <v/>
      </c>
      <c r="AD5087" s="382" t="str">
        <f t="shared" si="966"/>
        <v/>
      </c>
    </row>
    <row r="5088" spans="11:30" ht="13.5" customHeight="1">
      <c r="K5088" s="4">
        <f t="shared" si="958"/>
        <v>12</v>
      </c>
      <c r="L5088" s="34">
        <v>43463</v>
      </c>
      <c r="M5088" s="4">
        <v>212</v>
      </c>
      <c r="N5088" s="4">
        <v>21</v>
      </c>
      <c r="O5088" s="31">
        <v>0.83333333333333337</v>
      </c>
      <c r="P5088" s="35">
        <v>5.18</v>
      </c>
      <c r="Q5088" s="36">
        <f t="shared" si="959"/>
        <v>16</v>
      </c>
      <c r="R5088" s="4">
        <f t="shared" si="960"/>
        <v>10.82</v>
      </c>
      <c r="S5088" s="31">
        <f t="shared" si="963"/>
        <v>0.20944444444444443</v>
      </c>
      <c r="T5088" s="31">
        <f t="shared" si="964"/>
        <v>0.77601851851851855</v>
      </c>
      <c r="U5088" s="4">
        <f t="shared" si="962"/>
        <v>0</v>
      </c>
      <c r="V5088" s="4" t="str">
        <f t="shared" si="957"/>
        <v/>
      </c>
      <c r="W5088" s="18" t="str">
        <f>IF(V5088="","",VLOOKUP(L5088,日射量と図３!$A$4:$C$368,3,TRUE)*238.85/100)</f>
        <v/>
      </c>
      <c r="X5088" s="4" t="str">
        <f t="shared" si="961"/>
        <v/>
      </c>
      <c r="Y5088" s="4" t="str">
        <f t="shared" si="967"/>
        <v/>
      </c>
      <c r="Z5088" s="4" t="str">
        <f t="shared" si="968"/>
        <v/>
      </c>
      <c r="AA5088" s="4" t="str">
        <f>IF($V5088="","",IF(Y5088&lt;36,0,IF(AND(36&lt;=Y5088,Y5088&lt;71),VLOOKUP($W5088,日射量と図３!$E$6:$F$34,2,TRUE),IF(AND(71&lt;=Y5088,Y5088&lt;107),VLOOKUP($W5088,日射量と図３!$E$6:$G$34,3,TRUE),IF(AND(107&lt;=Y5088,Y5088&lt;143),VLOOKUP($W5088,日射量と図３!$E$6:$H$34,4,TRUE),VLOOKUP($W5088,日射量と図３!$E$6:$I$34,5,TRUE))))))</f>
        <v/>
      </c>
      <c r="AB5088" s="4" t="str">
        <f>IF($V5088="","",IF(Z5088&lt;36,0,IF(AND(36&lt;=Z5088,Z5088&lt;71),VLOOKUP($W5088,日射量と図３!$E$6:$F$34,2,TRUE),IF(AND(71&lt;=Z5088,Z5088&lt;107),VLOOKUP($W5088,日射量と図３!$E$6:$G$34,3,TRUE),IF(AND(107&lt;=Z5088,Z5088&lt;143),VLOOKUP($W5088,日射量と図３!$E$6:$H$34,4,TRUE),VLOOKUP($W5088,日射量と図３!$E$6:$I$34,5,TRUE))))))</f>
        <v/>
      </c>
      <c r="AC5088" s="382" t="str">
        <f t="shared" si="965"/>
        <v/>
      </c>
      <c r="AD5088" s="382" t="str">
        <f t="shared" si="966"/>
        <v/>
      </c>
    </row>
    <row r="5089" spans="11:30" ht="13.5" customHeight="1">
      <c r="K5089" s="4">
        <f t="shared" si="958"/>
        <v>12</v>
      </c>
      <c r="L5089" s="34">
        <v>43463</v>
      </c>
      <c r="M5089" s="4">
        <v>212</v>
      </c>
      <c r="N5089" s="4">
        <v>22</v>
      </c>
      <c r="O5089" s="31">
        <v>0.875</v>
      </c>
      <c r="P5089" s="35">
        <v>4.84</v>
      </c>
      <c r="Q5089" s="36">
        <f t="shared" si="959"/>
        <v>16</v>
      </c>
      <c r="R5089" s="4">
        <f t="shared" si="960"/>
        <v>11.16</v>
      </c>
      <c r="S5089" s="31">
        <f t="shared" si="963"/>
        <v>0.20944444444444443</v>
      </c>
      <c r="T5089" s="31">
        <f t="shared" si="964"/>
        <v>0.77601851851851855</v>
      </c>
      <c r="U5089" s="4">
        <f t="shared" si="962"/>
        <v>0</v>
      </c>
      <c r="V5089" s="4" t="str">
        <f t="shared" si="957"/>
        <v/>
      </c>
      <c r="W5089" s="18" t="str">
        <f>IF(V5089="","",VLOOKUP(L5089,日射量と図３!$A$4:$C$368,3,TRUE)*238.85/100)</f>
        <v/>
      </c>
      <c r="X5089" s="4" t="str">
        <f t="shared" si="961"/>
        <v/>
      </c>
      <c r="Y5089" s="4" t="str">
        <f t="shared" si="967"/>
        <v/>
      </c>
      <c r="Z5089" s="4" t="str">
        <f t="shared" si="968"/>
        <v/>
      </c>
      <c r="AA5089" s="4" t="str">
        <f>IF($V5089="","",IF(Y5089&lt;36,0,IF(AND(36&lt;=Y5089,Y5089&lt;71),VLOOKUP($W5089,日射量と図３!$E$6:$F$34,2,TRUE),IF(AND(71&lt;=Y5089,Y5089&lt;107),VLOOKUP($W5089,日射量と図３!$E$6:$G$34,3,TRUE),IF(AND(107&lt;=Y5089,Y5089&lt;143),VLOOKUP($W5089,日射量と図３!$E$6:$H$34,4,TRUE),VLOOKUP($W5089,日射量と図３!$E$6:$I$34,5,TRUE))))))</f>
        <v/>
      </c>
      <c r="AB5089" s="4" t="str">
        <f>IF($V5089="","",IF(Z5089&lt;36,0,IF(AND(36&lt;=Z5089,Z5089&lt;71),VLOOKUP($W5089,日射量と図３!$E$6:$F$34,2,TRUE),IF(AND(71&lt;=Z5089,Z5089&lt;107),VLOOKUP($W5089,日射量と図３!$E$6:$G$34,3,TRUE),IF(AND(107&lt;=Z5089,Z5089&lt;143),VLOOKUP($W5089,日射量と図３!$E$6:$H$34,4,TRUE),VLOOKUP($W5089,日射量と図３!$E$6:$I$34,5,TRUE))))))</f>
        <v/>
      </c>
      <c r="AC5089" s="382" t="str">
        <f t="shared" si="965"/>
        <v/>
      </c>
      <c r="AD5089" s="382" t="str">
        <f t="shared" si="966"/>
        <v/>
      </c>
    </row>
    <row r="5090" spans="11:30" ht="13.5" customHeight="1">
      <c r="K5090" s="4">
        <f t="shared" si="958"/>
        <v>12</v>
      </c>
      <c r="L5090" s="34">
        <v>43463</v>
      </c>
      <c r="M5090" s="4">
        <v>212</v>
      </c>
      <c r="N5090" s="4">
        <v>23</v>
      </c>
      <c r="O5090" s="31">
        <v>0.91666666666666663</v>
      </c>
      <c r="P5090" s="35">
        <v>4.6099999999999994</v>
      </c>
      <c r="Q5090" s="36">
        <f t="shared" si="959"/>
        <v>13</v>
      </c>
      <c r="R5090" s="4">
        <f t="shared" si="960"/>
        <v>8.39</v>
      </c>
      <c r="S5090" s="31">
        <f t="shared" si="963"/>
        <v>0.20944444444444443</v>
      </c>
      <c r="T5090" s="31">
        <f t="shared" si="964"/>
        <v>0.77601851851851855</v>
      </c>
      <c r="U5090" s="4">
        <f t="shared" si="962"/>
        <v>0</v>
      </c>
      <c r="V5090" s="4" t="str">
        <f t="shared" si="957"/>
        <v/>
      </c>
      <c r="W5090" s="18" t="str">
        <f>IF(V5090="","",VLOOKUP(L5090,日射量と図３!$A$4:$C$368,3,TRUE)*238.85/100)</f>
        <v/>
      </c>
      <c r="X5090" s="4" t="str">
        <f t="shared" si="961"/>
        <v/>
      </c>
      <c r="Y5090" s="4" t="str">
        <f t="shared" si="967"/>
        <v/>
      </c>
      <c r="Z5090" s="4" t="str">
        <f t="shared" si="968"/>
        <v/>
      </c>
      <c r="AA5090" s="4" t="str">
        <f>IF($V5090="","",IF(Y5090&lt;36,0,IF(AND(36&lt;=Y5090,Y5090&lt;71),VLOOKUP($W5090,日射量と図３!$E$6:$F$34,2,TRUE),IF(AND(71&lt;=Y5090,Y5090&lt;107),VLOOKUP($W5090,日射量と図３!$E$6:$G$34,3,TRUE),IF(AND(107&lt;=Y5090,Y5090&lt;143),VLOOKUP($W5090,日射量と図３!$E$6:$H$34,4,TRUE),VLOOKUP($W5090,日射量と図３!$E$6:$I$34,5,TRUE))))))</f>
        <v/>
      </c>
      <c r="AB5090" s="4" t="str">
        <f>IF($V5090="","",IF(Z5090&lt;36,0,IF(AND(36&lt;=Z5090,Z5090&lt;71),VLOOKUP($W5090,日射量と図３!$E$6:$F$34,2,TRUE),IF(AND(71&lt;=Z5090,Z5090&lt;107),VLOOKUP($W5090,日射量と図３!$E$6:$G$34,3,TRUE),IF(AND(107&lt;=Z5090,Z5090&lt;143),VLOOKUP($W5090,日射量と図３!$E$6:$H$34,4,TRUE),VLOOKUP($W5090,日射量と図３!$E$6:$I$34,5,TRUE))))))</f>
        <v/>
      </c>
      <c r="AC5090" s="382" t="str">
        <f t="shared" si="965"/>
        <v/>
      </c>
      <c r="AD5090" s="382" t="str">
        <f t="shared" si="966"/>
        <v/>
      </c>
    </row>
    <row r="5091" spans="11:30" ht="13.5" customHeight="1">
      <c r="K5091" s="4">
        <f t="shared" si="958"/>
        <v>12</v>
      </c>
      <c r="L5091" s="34">
        <v>43463</v>
      </c>
      <c r="M5091" s="4">
        <v>212</v>
      </c>
      <c r="N5091" s="4">
        <v>24</v>
      </c>
      <c r="O5091" s="31">
        <v>0.95833333333333337</v>
      </c>
      <c r="P5091" s="35">
        <v>4.3800000000000008</v>
      </c>
      <c r="Q5091" s="36">
        <f t="shared" si="959"/>
        <v>13</v>
      </c>
      <c r="R5091" s="4">
        <f t="shared" si="960"/>
        <v>8.6199999999999992</v>
      </c>
      <c r="S5091" s="31">
        <f t="shared" si="963"/>
        <v>0.20944444444444443</v>
      </c>
      <c r="T5091" s="31">
        <f t="shared" si="964"/>
        <v>0.77601851851851855</v>
      </c>
      <c r="U5091" s="4">
        <f t="shared" si="962"/>
        <v>0</v>
      </c>
      <c r="V5091" s="4" t="str">
        <f t="shared" si="957"/>
        <v/>
      </c>
      <c r="W5091" s="18" t="str">
        <f>IF(V5091="","",VLOOKUP(L5091,日射量と図３!$A$4:$C$368,3,TRUE)*238.85/100)</f>
        <v/>
      </c>
      <c r="X5091" s="4" t="str">
        <f t="shared" si="961"/>
        <v/>
      </c>
      <c r="Y5091" s="4" t="str">
        <f t="shared" si="967"/>
        <v/>
      </c>
      <c r="Z5091" s="4" t="str">
        <f t="shared" si="968"/>
        <v/>
      </c>
      <c r="AA5091" s="4" t="str">
        <f>IF($V5091="","",IF(Y5091&lt;36,0,IF(AND(36&lt;=Y5091,Y5091&lt;71),VLOOKUP($W5091,日射量と図３!$E$6:$F$34,2,TRUE),IF(AND(71&lt;=Y5091,Y5091&lt;107),VLOOKUP($W5091,日射量と図３!$E$6:$G$34,3,TRUE),IF(AND(107&lt;=Y5091,Y5091&lt;143),VLOOKUP($W5091,日射量と図３!$E$6:$H$34,4,TRUE),VLOOKUP($W5091,日射量と図３!$E$6:$I$34,5,TRUE))))))</f>
        <v/>
      </c>
      <c r="AB5091" s="4" t="str">
        <f>IF($V5091="","",IF(Z5091&lt;36,0,IF(AND(36&lt;=Z5091,Z5091&lt;71),VLOOKUP($W5091,日射量と図３!$E$6:$F$34,2,TRUE),IF(AND(71&lt;=Z5091,Z5091&lt;107),VLOOKUP($W5091,日射量と図３!$E$6:$G$34,3,TRUE),IF(AND(107&lt;=Z5091,Z5091&lt;143),VLOOKUP($W5091,日射量と図３!$E$6:$H$34,4,TRUE),VLOOKUP($W5091,日射量と図３!$E$6:$I$34,5,TRUE))))))</f>
        <v/>
      </c>
      <c r="AC5091" s="382" t="str">
        <f t="shared" si="965"/>
        <v/>
      </c>
      <c r="AD5091" s="382" t="str">
        <f t="shared" si="966"/>
        <v/>
      </c>
    </row>
    <row r="5092" spans="11:30" ht="13.5" customHeight="1">
      <c r="K5092" s="4">
        <f t="shared" si="958"/>
        <v>12</v>
      </c>
      <c r="L5092" s="34">
        <v>43464</v>
      </c>
      <c r="M5092" s="4">
        <v>213</v>
      </c>
      <c r="N5092" s="4">
        <v>1</v>
      </c>
      <c r="O5092" s="31">
        <v>0</v>
      </c>
      <c r="P5092" s="35">
        <v>3.85</v>
      </c>
      <c r="Q5092" s="36">
        <f t="shared" si="959"/>
        <v>13</v>
      </c>
      <c r="R5092" s="4">
        <f t="shared" si="960"/>
        <v>9.15</v>
      </c>
      <c r="S5092" s="31">
        <f t="shared" si="963"/>
        <v>0.20944444444444443</v>
      </c>
      <c r="T5092" s="31">
        <f t="shared" si="964"/>
        <v>0.77601851851851855</v>
      </c>
      <c r="U5092" s="4">
        <f t="shared" si="962"/>
        <v>0</v>
      </c>
      <c r="V5092" s="4">
        <f t="shared" si="957"/>
        <v>99.36</v>
      </c>
      <c r="W5092" s="18">
        <f>IF(V5092="","",VLOOKUP(L5092,日射量と図３!$A$4:$C$368,3,TRUE)*238.85/100)</f>
        <v>21.496500000000001</v>
      </c>
      <c r="X5092" s="4">
        <f t="shared" si="961"/>
        <v>14</v>
      </c>
      <c r="Y5092" s="4">
        <f t="shared" si="967"/>
        <v>44.370272571428565</v>
      </c>
      <c r="Z5092" s="4">
        <f t="shared" si="968"/>
        <v>50.017398171428567</v>
      </c>
      <c r="AA5092" s="4">
        <f>IF($V5092="","",IF(Y5092&lt;36,0,IF(AND(36&lt;=Y5092,Y5092&lt;71),VLOOKUP($W5092,日射量と図３!$E$6:$F$34,2,TRUE),IF(AND(71&lt;=Y5092,Y5092&lt;107),VLOOKUP($W5092,日射量と図３!$E$6:$G$34,3,TRUE),IF(AND(107&lt;=Y5092,Y5092&lt;143),VLOOKUP($W5092,日射量と図３!$E$6:$H$34,4,TRUE),VLOOKUP($W5092,日射量と図３!$E$6:$I$34,5,TRUE))))))</f>
        <v>34</v>
      </c>
      <c r="AB5092" s="4">
        <f>IF($V5092="","",IF(Z5092&lt;36,0,IF(AND(36&lt;=Z5092,Z5092&lt;71),VLOOKUP($W5092,日射量と図３!$E$6:$F$34,2,TRUE),IF(AND(71&lt;=Z5092,Z5092&lt;107),VLOOKUP($W5092,日射量と図３!$E$6:$G$34,3,TRUE),IF(AND(107&lt;=Z5092,Z5092&lt;143),VLOOKUP($W5092,日射量と図３!$E$6:$H$34,4,TRUE),VLOOKUP($W5092,日射量と図３!$E$6:$I$34,5,TRUE))))))</f>
        <v>34</v>
      </c>
      <c r="AC5092" s="382">
        <f t="shared" si="965"/>
        <v>1.4235120000000001</v>
      </c>
      <c r="AD5092" s="382">
        <f t="shared" si="966"/>
        <v>1.4235120000000001</v>
      </c>
    </row>
    <row r="5093" spans="11:30" ht="13.5" customHeight="1">
      <c r="K5093" s="4">
        <f t="shared" si="958"/>
        <v>12</v>
      </c>
      <c r="L5093" s="34">
        <v>43464</v>
      </c>
      <c r="M5093" s="4">
        <v>213</v>
      </c>
      <c r="N5093" s="4">
        <v>2</v>
      </c>
      <c r="O5093" s="31">
        <v>4.1666666666666664E-2</v>
      </c>
      <c r="P5093" s="35">
        <v>3.4799999999999995</v>
      </c>
      <c r="Q5093" s="36">
        <f t="shared" si="959"/>
        <v>13</v>
      </c>
      <c r="R5093" s="4">
        <f t="shared" si="960"/>
        <v>9.52</v>
      </c>
      <c r="S5093" s="31">
        <f t="shared" si="963"/>
        <v>0.20944444444444443</v>
      </c>
      <c r="T5093" s="31">
        <f t="shared" si="964"/>
        <v>0.77601851851851855</v>
      </c>
      <c r="U5093" s="4">
        <f t="shared" si="962"/>
        <v>0</v>
      </c>
      <c r="V5093" s="4" t="str">
        <f t="shared" si="957"/>
        <v/>
      </c>
      <c r="W5093" s="18" t="str">
        <f>IF(V5093="","",VLOOKUP(L5093,日射量と図３!$A$4:$C$368,3,TRUE)*238.85/100)</f>
        <v/>
      </c>
      <c r="X5093" s="4" t="str">
        <f t="shared" si="961"/>
        <v/>
      </c>
      <c r="Y5093" s="4" t="str">
        <f t="shared" si="967"/>
        <v/>
      </c>
      <c r="Z5093" s="4" t="str">
        <f t="shared" si="968"/>
        <v/>
      </c>
      <c r="AA5093" s="4" t="str">
        <f>IF($V5093="","",IF(Y5093&lt;36,0,IF(AND(36&lt;=Y5093,Y5093&lt;71),VLOOKUP($W5093,日射量と図３!$E$6:$F$34,2,TRUE),IF(AND(71&lt;=Y5093,Y5093&lt;107),VLOOKUP($W5093,日射量と図３!$E$6:$G$34,3,TRUE),IF(AND(107&lt;=Y5093,Y5093&lt;143),VLOOKUP($W5093,日射量と図３!$E$6:$H$34,4,TRUE),VLOOKUP($W5093,日射量と図３!$E$6:$I$34,5,TRUE))))))</f>
        <v/>
      </c>
      <c r="AB5093" s="4" t="str">
        <f>IF($V5093="","",IF(Z5093&lt;36,0,IF(AND(36&lt;=Z5093,Z5093&lt;71),VLOOKUP($W5093,日射量と図３!$E$6:$F$34,2,TRUE),IF(AND(71&lt;=Z5093,Z5093&lt;107),VLOOKUP($W5093,日射量と図３!$E$6:$G$34,3,TRUE),IF(AND(107&lt;=Z5093,Z5093&lt;143),VLOOKUP($W5093,日射量と図３!$E$6:$H$34,4,TRUE),VLOOKUP($W5093,日射量と図３!$E$6:$I$34,5,TRUE))))))</f>
        <v/>
      </c>
      <c r="AC5093" s="382" t="str">
        <f t="shared" si="965"/>
        <v/>
      </c>
      <c r="AD5093" s="382" t="str">
        <f t="shared" si="966"/>
        <v/>
      </c>
    </row>
    <row r="5094" spans="11:30" ht="13.5" customHeight="1">
      <c r="K5094" s="4">
        <f t="shared" si="958"/>
        <v>12</v>
      </c>
      <c r="L5094" s="34">
        <v>43464</v>
      </c>
      <c r="M5094" s="4">
        <v>213</v>
      </c>
      <c r="N5094" s="4">
        <v>3</v>
      </c>
      <c r="O5094" s="31">
        <v>8.3333333333333329E-2</v>
      </c>
      <c r="P5094" s="35">
        <v>3.0999999999999996</v>
      </c>
      <c r="Q5094" s="36">
        <f t="shared" si="959"/>
        <v>13</v>
      </c>
      <c r="R5094" s="4">
        <f t="shared" si="960"/>
        <v>9.9</v>
      </c>
      <c r="S5094" s="31">
        <f t="shared" si="963"/>
        <v>0.20944444444444443</v>
      </c>
      <c r="T5094" s="31">
        <f t="shared" si="964"/>
        <v>0.77601851851851855</v>
      </c>
      <c r="U5094" s="4">
        <f t="shared" si="962"/>
        <v>0</v>
      </c>
      <c r="V5094" s="4" t="str">
        <f t="shared" si="957"/>
        <v/>
      </c>
      <c r="W5094" s="18" t="str">
        <f>IF(V5094="","",VLOOKUP(L5094,日射量と図３!$A$4:$C$368,3,TRUE)*238.85/100)</f>
        <v/>
      </c>
      <c r="X5094" s="4" t="str">
        <f t="shared" si="961"/>
        <v/>
      </c>
      <c r="Y5094" s="4" t="str">
        <f t="shared" si="967"/>
        <v/>
      </c>
      <c r="Z5094" s="4" t="str">
        <f t="shared" si="968"/>
        <v/>
      </c>
      <c r="AA5094" s="4" t="str">
        <f>IF($V5094="","",IF(Y5094&lt;36,0,IF(AND(36&lt;=Y5094,Y5094&lt;71),VLOOKUP($W5094,日射量と図３!$E$6:$F$34,2,TRUE),IF(AND(71&lt;=Y5094,Y5094&lt;107),VLOOKUP($W5094,日射量と図３!$E$6:$G$34,3,TRUE),IF(AND(107&lt;=Y5094,Y5094&lt;143),VLOOKUP($W5094,日射量と図３!$E$6:$H$34,4,TRUE),VLOOKUP($W5094,日射量と図３!$E$6:$I$34,5,TRUE))))))</f>
        <v/>
      </c>
      <c r="AB5094" s="4" t="str">
        <f>IF($V5094="","",IF(Z5094&lt;36,0,IF(AND(36&lt;=Z5094,Z5094&lt;71),VLOOKUP($W5094,日射量と図３!$E$6:$F$34,2,TRUE),IF(AND(71&lt;=Z5094,Z5094&lt;107),VLOOKUP($W5094,日射量と図３!$E$6:$G$34,3,TRUE),IF(AND(107&lt;=Z5094,Z5094&lt;143),VLOOKUP($W5094,日射量と図３!$E$6:$H$34,4,TRUE),VLOOKUP($W5094,日射量と図３!$E$6:$I$34,5,TRUE))))))</f>
        <v/>
      </c>
      <c r="AC5094" s="382" t="str">
        <f t="shared" si="965"/>
        <v/>
      </c>
      <c r="AD5094" s="382" t="str">
        <f t="shared" si="966"/>
        <v/>
      </c>
    </row>
    <row r="5095" spans="11:30" ht="13.5" customHeight="1">
      <c r="K5095" s="4">
        <f t="shared" si="958"/>
        <v>12</v>
      </c>
      <c r="L5095" s="34">
        <v>43464</v>
      </c>
      <c r="M5095" s="4">
        <v>213</v>
      </c>
      <c r="N5095" s="4">
        <v>4</v>
      </c>
      <c r="O5095" s="31">
        <v>0.125</v>
      </c>
      <c r="P5095" s="35">
        <v>2.9699999999999998</v>
      </c>
      <c r="Q5095" s="36">
        <f t="shared" si="959"/>
        <v>13</v>
      </c>
      <c r="R5095" s="4">
        <f t="shared" si="960"/>
        <v>10.030000000000001</v>
      </c>
      <c r="S5095" s="31">
        <f t="shared" si="963"/>
        <v>0.20944444444444443</v>
      </c>
      <c r="T5095" s="31">
        <f t="shared" si="964"/>
        <v>0.77601851851851855</v>
      </c>
      <c r="U5095" s="4">
        <f t="shared" si="962"/>
        <v>0</v>
      </c>
      <c r="V5095" s="4" t="str">
        <f t="shared" si="957"/>
        <v/>
      </c>
      <c r="W5095" s="18" t="str">
        <f>IF(V5095="","",VLOOKUP(L5095,日射量と図３!$A$4:$C$368,3,TRUE)*238.85/100)</f>
        <v/>
      </c>
      <c r="X5095" s="4" t="str">
        <f t="shared" si="961"/>
        <v/>
      </c>
      <c r="Y5095" s="4" t="str">
        <f t="shared" si="967"/>
        <v/>
      </c>
      <c r="Z5095" s="4" t="str">
        <f t="shared" si="968"/>
        <v/>
      </c>
      <c r="AA5095" s="4" t="str">
        <f>IF($V5095="","",IF(Y5095&lt;36,0,IF(AND(36&lt;=Y5095,Y5095&lt;71),VLOOKUP($W5095,日射量と図３!$E$6:$F$34,2,TRUE),IF(AND(71&lt;=Y5095,Y5095&lt;107),VLOOKUP($W5095,日射量と図３!$E$6:$G$34,3,TRUE),IF(AND(107&lt;=Y5095,Y5095&lt;143),VLOOKUP($W5095,日射量と図３!$E$6:$H$34,4,TRUE),VLOOKUP($W5095,日射量と図３!$E$6:$I$34,5,TRUE))))))</f>
        <v/>
      </c>
      <c r="AB5095" s="4" t="str">
        <f>IF($V5095="","",IF(Z5095&lt;36,0,IF(AND(36&lt;=Z5095,Z5095&lt;71),VLOOKUP($W5095,日射量と図３!$E$6:$F$34,2,TRUE),IF(AND(71&lt;=Z5095,Z5095&lt;107),VLOOKUP($W5095,日射量と図３!$E$6:$G$34,3,TRUE),IF(AND(107&lt;=Z5095,Z5095&lt;143),VLOOKUP($W5095,日射量と図３!$E$6:$H$34,4,TRUE),VLOOKUP($W5095,日射量と図３!$E$6:$I$34,5,TRUE))))))</f>
        <v/>
      </c>
      <c r="AC5095" s="382" t="str">
        <f t="shared" si="965"/>
        <v/>
      </c>
      <c r="AD5095" s="382" t="str">
        <f t="shared" si="966"/>
        <v/>
      </c>
    </row>
    <row r="5096" spans="11:30" ht="13.5" customHeight="1">
      <c r="K5096" s="4">
        <f t="shared" si="958"/>
        <v>12</v>
      </c>
      <c r="L5096" s="34">
        <v>43464</v>
      </c>
      <c r="M5096" s="4">
        <v>213</v>
      </c>
      <c r="N5096" s="4">
        <v>5</v>
      </c>
      <c r="O5096" s="31">
        <v>0.16666666666666666</v>
      </c>
      <c r="P5096" s="35">
        <v>2.6900000000000004</v>
      </c>
      <c r="Q5096" s="36">
        <f t="shared" si="959"/>
        <v>15</v>
      </c>
      <c r="R5096" s="4">
        <f t="shared" si="960"/>
        <v>12.309999999999999</v>
      </c>
      <c r="S5096" s="31">
        <f t="shared" si="963"/>
        <v>0.20944444444444443</v>
      </c>
      <c r="T5096" s="31">
        <f t="shared" si="964"/>
        <v>0.77601851851851855</v>
      </c>
      <c r="U5096" s="4">
        <f t="shared" si="962"/>
        <v>0</v>
      </c>
      <c r="V5096" s="4" t="str">
        <f t="shared" ref="V5096:V5140" si="969">IF(N5096=1,SUM(U5096:U5119),"")</f>
        <v/>
      </c>
      <c r="W5096" s="18" t="str">
        <f>IF(V5096="","",VLOOKUP(L5096,日射量と図３!$A$4:$C$368,3,TRUE)*238.85/100)</f>
        <v/>
      </c>
      <c r="X5096" s="4" t="str">
        <f t="shared" si="961"/>
        <v/>
      </c>
      <c r="Y5096" s="4" t="str">
        <f t="shared" si="967"/>
        <v/>
      </c>
      <c r="Z5096" s="4" t="str">
        <f t="shared" si="968"/>
        <v/>
      </c>
      <c r="AA5096" s="4" t="str">
        <f>IF($V5096="","",IF(Y5096&lt;36,0,IF(AND(36&lt;=Y5096,Y5096&lt;71),VLOOKUP($W5096,日射量と図３!$E$6:$F$34,2,TRUE),IF(AND(71&lt;=Y5096,Y5096&lt;107),VLOOKUP($W5096,日射量と図３!$E$6:$G$34,3,TRUE),IF(AND(107&lt;=Y5096,Y5096&lt;143),VLOOKUP($W5096,日射量と図３!$E$6:$H$34,4,TRUE),VLOOKUP($W5096,日射量と図３!$E$6:$I$34,5,TRUE))))))</f>
        <v/>
      </c>
      <c r="AB5096" s="4" t="str">
        <f>IF($V5096="","",IF(Z5096&lt;36,0,IF(AND(36&lt;=Z5096,Z5096&lt;71),VLOOKUP($W5096,日射量と図３!$E$6:$F$34,2,TRUE),IF(AND(71&lt;=Z5096,Z5096&lt;107),VLOOKUP($W5096,日射量と図３!$E$6:$G$34,3,TRUE),IF(AND(107&lt;=Z5096,Z5096&lt;143),VLOOKUP($W5096,日射量と図３!$E$6:$H$34,4,TRUE),VLOOKUP($W5096,日射量と図３!$E$6:$I$34,5,TRUE))))))</f>
        <v/>
      </c>
      <c r="AC5096" s="382" t="str">
        <f t="shared" si="965"/>
        <v/>
      </c>
      <c r="AD5096" s="382" t="str">
        <f t="shared" si="966"/>
        <v/>
      </c>
    </row>
    <row r="5097" spans="11:30" ht="13.5" customHeight="1">
      <c r="K5097" s="4">
        <f t="shared" si="958"/>
        <v>12</v>
      </c>
      <c r="L5097" s="34">
        <v>43464</v>
      </c>
      <c r="M5097" s="4">
        <v>213</v>
      </c>
      <c r="N5097" s="4">
        <v>6</v>
      </c>
      <c r="O5097" s="31">
        <v>0.20833333333333334</v>
      </c>
      <c r="P5097" s="35">
        <v>2.29</v>
      </c>
      <c r="Q5097" s="36">
        <f t="shared" si="959"/>
        <v>15</v>
      </c>
      <c r="R5097" s="4">
        <f t="shared" si="960"/>
        <v>12.71</v>
      </c>
      <c r="S5097" s="31">
        <f t="shared" si="963"/>
        <v>0.20944444444444443</v>
      </c>
      <c r="T5097" s="31">
        <f t="shared" si="964"/>
        <v>0.77601851851851855</v>
      </c>
      <c r="U5097" s="4">
        <f t="shared" si="962"/>
        <v>0</v>
      </c>
      <c r="V5097" s="4" t="str">
        <f t="shared" si="969"/>
        <v/>
      </c>
      <c r="W5097" s="18" t="str">
        <f>IF(V5097="","",VLOOKUP(L5097,日射量と図３!$A$4:$C$368,3,TRUE)*238.85/100)</f>
        <v/>
      </c>
      <c r="X5097" s="4" t="str">
        <f t="shared" si="961"/>
        <v/>
      </c>
      <c r="Y5097" s="4" t="str">
        <f t="shared" si="967"/>
        <v/>
      </c>
      <c r="Z5097" s="4" t="str">
        <f t="shared" si="968"/>
        <v/>
      </c>
      <c r="AA5097" s="4" t="str">
        <f>IF($V5097="","",IF(Y5097&lt;36,0,IF(AND(36&lt;=Y5097,Y5097&lt;71),VLOOKUP($W5097,日射量と図３!$E$6:$F$34,2,TRUE),IF(AND(71&lt;=Y5097,Y5097&lt;107),VLOOKUP($W5097,日射量と図３!$E$6:$G$34,3,TRUE),IF(AND(107&lt;=Y5097,Y5097&lt;143),VLOOKUP($W5097,日射量と図３!$E$6:$H$34,4,TRUE),VLOOKUP($W5097,日射量と図３!$E$6:$I$34,5,TRUE))))))</f>
        <v/>
      </c>
      <c r="AB5097" s="4" t="str">
        <f>IF($V5097="","",IF(Z5097&lt;36,0,IF(AND(36&lt;=Z5097,Z5097&lt;71),VLOOKUP($W5097,日射量と図３!$E$6:$F$34,2,TRUE),IF(AND(71&lt;=Z5097,Z5097&lt;107),VLOOKUP($W5097,日射量と図３!$E$6:$G$34,3,TRUE),IF(AND(107&lt;=Z5097,Z5097&lt;143),VLOOKUP($W5097,日射量と図３!$E$6:$H$34,4,TRUE),VLOOKUP($W5097,日射量と図３!$E$6:$I$34,5,TRUE))))))</f>
        <v/>
      </c>
      <c r="AC5097" s="382" t="str">
        <f t="shared" si="965"/>
        <v/>
      </c>
      <c r="AD5097" s="382" t="str">
        <f t="shared" si="966"/>
        <v/>
      </c>
    </row>
    <row r="5098" spans="11:30" ht="13.5" customHeight="1">
      <c r="K5098" s="4">
        <f t="shared" si="958"/>
        <v>12</v>
      </c>
      <c r="L5098" s="34">
        <v>43464</v>
      </c>
      <c r="M5098" s="4">
        <v>213</v>
      </c>
      <c r="N5098" s="4">
        <v>7</v>
      </c>
      <c r="O5098" s="31">
        <v>0.25</v>
      </c>
      <c r="P5098" s="35">
        <v>2.1900000000000004</v>
      </c>
      <c r="Q5098" s="36">
        <f t="shared" si="959"/>
        <v>15</v>
      </c>
      <c r="R5098" s="4">
        <f t="shared" si="960"/>
        <v>12.809999999999999</v>
      </c>
      <c r="S5098" s="31">
        <f t="shared" si="963"/>
        <v>0.20944444444444443</v>
      </c>
      <c r="T5098" s="31">
        <f t="shared" si="964"/>
        <v>0.77601851851851855</v>
      </c>
      <c r="U5098" s="4">
        <f t="shared" si="962"/>
        <v>12.809999999999999</v>
      </c>
      <c r="V5098" s="4" t="str">
        <f t="shared" si="969"/>
        <v/>
      </c>
      <c r="W5098" s="18" t="str">
        <f>IF(V5098="","",VLOOKUP(L5098,日射量と図３!$A$4:$C$368,3,TRUE)*238.85/100)</f>
        <v/>
      </c>
      <c r="X5098" s="4" t="str">
        <f t="shared" si="961"/>
        <v/>
      </c>
      <c r="Y5098" s="4" t="str">
        <f t="shared" si="967"/>
        <v/>
      </c>
      <c r="Z5098" s="4" t="str">
        <f t="shared" si="968"/>
        <v/>
      </c>
      <c r="AA5098" s="4" t="str">
        <f>IF($V5098="","",IF(Y5098&lt;36,0,IF(AND(36&lt;=Y5098,Y5098&lt;71),VLOOKUP($W5098,日射量と図３!$E$6:$F$34,2,TRUE),IF(AND(71&lt;=Y5098,Y5098&lt;107),VLOOKUP($W5098,日射量と図３!$E$6:$G$34,3,TRUE),IF(AND(107&lt;=Y5098,Y5098&lt;143),VLOOKUP($W5098,日射量と図３!$E$6:$H$34,4,TRUE),VLOOKUP($W5098,日射量と図３!$E$6:$I$34,5,TRUE))))))</f>
        <v/>
      </c>
      <c r="AB5098" s="4" t="str">
        <f>IF($V5098="","",IF(Z5098&lt;36,0,IF(AND(36&lt;=Z5098,Z5098&lt;71),VLOOKUP($W5098,日射量と図３!$E$6:$F$34,2,TRUE),IF(AND(71&lt;=Z5098,Z5098&lt;107),VLOOKUP($W5098,日射量と図３!$E$6:$G$34,3,TRUE),IF(AND(107&lt;=Z5098,Z5098&lt;143),VLOOKUP($W5098,日射量と図３!$E$6:$H$34,4,TRUE),VLOOKUP($W5098,日射量と図３!$E$6:$I$34,5,TRUE))))))</f>
        <v/>
      </c>
      <c r="AC5098" s="382" t="str">
        <f t="shared" si="965"/>
        <v/>
      </c>
      <c r="AD5098" s="382" t="str">
        <f t="shared" si="966"/>
        <v/>
      </c>
    </row>
    <row r="5099" spans="11:30" ht="13.5" customHeight="1">
      <c r="K5099" s="4">
        <f t="shared" si="958"/>
        <v>12</v>
      </c>
      <c r="L5099" s="34">
        <v>43464</v>
      </c>
      <c r="M5099" s="4">
        <v>213</v>
      </c>
      <c r="N5099" s="4">
        <v>8</v>
      </c>
      <c r="O5099" s="31">
        <v>0.29166666666666669</v>
      </c>
      <c r="P5099" s="35">
        <v>1.8</v>
      </c>
      <c r="Q5099" s="36">
        <f t="shared" si="959"/>
        <v>12</v>
      </c>
      <c r="R5099" s="4">
        <f t="shared" si="960"/>
        <v>10.199999999999999</v>
      </c>
      <c r="S5099" s="31">
        <f t="shared" si="963"/>
        <v>0.20944444444444443</v>
      </c>
      <c r="T5099" s="31">
        <f t="shared" si="964"/>
        <v>0.77601851851851855</v>
      </c>
      <c r="U5099" s="4">
        <f t="shared" si="962"/>
        <v>10.199999999999999</v>
      </c>
      <c r="V5099" s="4" t="str">
        <f t="shared" si="969"/>
        <v/>
      </c>
      <c r="W5099" s="18" t="str">
        <f>IF(V5099="","",VLOOKUP(L5099,日射量と図３!$A$4:$C$368,3,TRUE)*238.85/100)</f>
        <v/>
      </c>
      <c r="X5099" s="4" t="str">
        <f t="shared" si="961"/>
        <v/>
      </c>
      <c r="Y5099" s="4" t="str">
        <f t="shared" si="967"/>
        <v/>
      </c>
      <c r="Z5099" s="4" t="str">
        <f t="shared" si="968"/>
        <v/>
      </c>
      <c r="AA5099" s="4" t="str">
        <f>IF($V5099="","",IF(Y5099&lt;36,0,IF(AND(36&lt;=Y5099,Y5099&lt;71),VLOOKUP($W5099,日射量と図３!$E$6:$F$34,2,TRUE),IF(AND(71&lt;=Y5099,Y5099&lt;107),VLOOKUP($W5099,日射量と図３!$E$6:$G$34,3,TRUE),IF(AND(107&lt;=Y5099,Y5099&lt;143),VLOOKUP($W5099,日射量と図３!$E$6:$H$34,4,TRUE),VLOOKUP($W5099,日射量と図３!$E$6:$I$34,5,TRUE))))))</f>
        <v/>
      </c>
      <c r="AB5099" s="4" t="str">
        <f>IF($V5099="","",IF(Z5099&lt;36,0,IF(AND(36&lt;=Z5099,Z5099&lt;71),VLOOKUP($W5099,日射量と図３!$E$6:$F$34,2,TRUE),IF(AND(71&lt;=Z5099,Z5099&lt;107),VLOOKUP($W5099,日射量と図３!$E$6:$G$34,3,TRUE),IF(AND(107&lt;=Z5099,Z5099&lt;143),VLOOKUP($W5099,日射量と図３!$E$6:$H$34,4,TRUE),VLOOKUP($W5099,日射量と図３!$E$6:$I$34,5,TRUE))))))</f>
        <v/>
      </c>
      <c r="AC5099" s="382" t="str">
        <f t="shared" si="965"/>
        <v/>
      </c>
      <c r="AD5099" s="382" t="str">
        <f t="shared" si="966"/>
        <v/>
      </c>
    </row>
    <row r="5100" spans="11:30" ht="13.5" customHeight="1">
      <c r="K5100" s="4">
        <f t="shared" si="958"/>
        <v>12</v>
      </c>
      <c r="L5100" s="34">
        <v>43464</v>
      </c>
      <c r="M5100" s="4">
        <v>213</v>
      </c>
      <c r="N5100" s="4">
        <v>9</v>
      </c>
      <c r="O5100" s="31">
        <v>0.33333333333333331</v>
      </c>
      <c r="P5100" s="35">
        <v>2.8400000000000003</v>
      </c>
      <c r="Q5100" s="36">
        <f t="shared" si="959"/>
        <v>12</v>
      </c>
      <c r="R5100" s="4">
        <f t="shared" si="960"/>
        <v>9.16</v>
      </c>
      <c r="S5100" s="31">
        <f t="shared" si="963"/>
        <v>0.20944444444444443</v>
      </c>
      <c r="T5100" s="31">
        <f t="shared" si="964"/>
        <v>0.77601851851851855</v>
      </c>
      <c r="U5100" s="4">
        <f t="shared" si="962"/>
        <v>9.16</v>
      </c>
      <c r="V5100" s="4" t="str">
        <f t="shared" si="969"/>
        <v/>
      </c>
      <c r="W5100" s="18" t="str">
        <f>IF(V5100="","",VLOOKUP(L5100,日射量と図３!$A$4:$C$368,3,TRUE)*238.85/100)</f>
        <v/>
      </c>
      <c r="X5100" s="4" t="str">
        <f t="shared" si="961"/>
        <v/>
      </c>
      <c r="Y5100" s="4" t="str">
        <f t="shared" si="967"/>
        <v/>
      </c>
      <c r="Z5100" s="4" t="str">
        <f t="shared" si="968"/>
        <v/>
      </c>
      <c r="AA5100" s="4" t="str">
        <f>IF($V5100="","",IF(Y5100&lt;36,0,IF(AND(36&lt;=Y5100,Y5100&lt;71),VLOOKUP($W5100,日射量と図３!$E$6:$F$34,2,TRUE),IF(AND(71&lt;=Y5100,Y5100&lt;107),VLOOKUP($W5100,日射量と図３!$E$6:$G$34,3,TRUE),IF(AND(107&lt;=Y5100,Y5100&lt;143),VLOOKUP($W5100,日射量と図３!$E$6:$H$34,4,TRUE),VLOOKUP($W5100,日射量と図３!$E$6:$I$34,5,TRUE))))))</f>
        <v/>
      </c>
      <c r="AB5100" s="4" t="str">
        <f>IF($V5100="","",IF(Z5100&lt;36,0,IF(AND(36&lt;=Z5100,Z5100&lt;71),VLOOKUP($W5100,日射量と図３!$E$6:$F$34,2,TRUE),IF(AND(71&lt;=Z5100,Z5100&lt;107),VLOOKUP($W5100,日射量と図３!$E$6:$G$34,3,TRUE),IF(AND(107&lt;=Z5100,Z5100&lt;143),VLOOKUP($W5100,日射量と図３!$E$6:$H$34,4,TRUE),VLOOKUP($W5100,日射量と図３!$E$6:$I$34,5,TRUE))))))</f>
        <v/>
      </c>
      <c r="AC5100" s="382" t="str">
        <f t="shared" si="965"/>
        <v/>
      </c>
      <c r="AD5100" s="382" t="str">
        <f t="shared" si="966"/>
        <v/>
      </c>
    </row>
    <row r="5101" spans="11:30" ht="13.5" customHeight="1">
      <c r="K5101" s="4">
        <f t="shared" si="958"/>
        <v>12</v>
      </c>
      <c r="L5101" s="34">
        <v>43464</v>
      </c>
      <c r="M5101" s="4">
        <v>213</v>
      </c>
      <c r="N5101" s="4">
        <v>10</v>
      </c>
      <c r="O5101" s="31">
        <v>0.375</v>
      </c>
      <c r="P5101" s="35">
        <v>4.09</v>
      </c>
      <c r="Q5101" s="36">
        <f t="shared" si="959"/>
        <v>12</v>
      </c>
      <c r="R5101" s="4">
        <f t="shared" si="960"/>
        <v>7.91</v>
      </c>
      <c r="S5101" s="31">
        <f t="shared" si="963"/>
        <v>0.20944444444444443</v>
      </c>
      <c r="T5101" s="31">
        <f t="shared" si="964"/>
        <v>0.77601851851851855</v>
      </c>
      <c r="U5101" s="4">
        <f t="shared" si="962"/>
        <v>7.91</v>
      </c>
      <c r="V5101" s="4" t="str">
        <f t="shared" si="969"/>
        <v/>
      </c>
      <c r="W5101" s="18" t="str">
        <f>IF(V5101="","",VLOOKUP(L5101,日射量と図３!$A$4:$C$368,3,TRUE)*238.85/100)</f>
        <v/>
      </c>
      <c r="X5101" s="4" t="str">
        <f t="shared" si="961"/>
        <v/>
      </c>
      <c r="Y5101" s="4" t="str">
        <f t="shared" si="967"/>
        <v/>
      </c>
      <c r="Z5101" s="4" t="str">
        <f t="shared" si="968"/>
        <v/>
      </c>
      <c r="AA5101" s="4" t="str">
        <f>IF($V5101="","",IF(Y5101&lt;36,0,IF(AND(36&lt;=Y5101,Y5101&lt;71),VLOOKUP($W5101,日射量と図３!$E$6:$F$34,2,TRUE),IF(AND(71&lt;=Y5101,Y5101&lt;107),VLOOKUP($W5101,日射量と図３!$E$6:$G$34,3,TRUE),IF(AND(107&lt;=Y5101,Y5101&lt;143),VLOOKUP($W5101,日射量と図３!$E$6:$H$34,4,TRUE),VLOOKUP($W5101,日射量と図３!$E$6:$I$34,5,TRUE))))))</f>
        <v/>
      </c>
      <c r="AB5101" s="4" t="str">
        <f>IF($V5101="","",IF(Z5101&lt;36,0,IF(AND(36&lt;=Z5101,Z5101&lt;71),VLOOKUP($W5101,日射量と図３!$E$6:$F$34,2,TRUE),IF(AND(71&lt;=Z5101,Z5101&lt;107),VLOOKUP($W5101,日射量と図３!$E$6:$G$34,3,TRUE),IF(AND(107&lt;=Z5101,Z5101&lt;143),VLOOKUP($W5101,日射量と図３!$E$6:$H$34,4,TRUE),VLOOKUP($W5101,日射量と図３!$E$6:$I$34,5,TRUE))))))</f>
        <v/>
      </c>
      <c r="AC5101" s="382" t="str">
        <f t="shared" si="965"/>
        <v/>
      </c>
      <c r="AD5101" s="382" t="str">
        <f t="shared" si="966"/>
        <v/>
      </c>
    </row>
    <row r="5102" spans="11:30" ht="13.5" customHeight="1">
      <c r="K5102" s="4">
        <f t="shared" si="958"/>
        <v>12</v>
      </c>
      <c r="L5102" s="34">
        <v>43464</v>
      </c>
      <c r="M5102" s="4">
        <v>213</v>
      </c>
      <c r="N5102" s="4">
        <v>11</v>
      </c>
      <c r="O5102" s="31">
        <v>0.41666666666666669</v>
      </c>
      <c r="P5102" s="35">
        <v>5.39</v>
      </c>
      <c r="Q5102" s="36">
        <f t="shared" si="959"/>
        <v>12</v>
      </c>
      <c r="R5102" s="4">
        <f t="shared" si="960"/>
        <v>6.61</v>
      </c>
      <c r="S5102" s="31">
        <f t="shared" si="963"/>
        <v>0.20944444444444443</v>
      </c>
      <c r="T5102" s="31">
        <f t="shared" si="964"/>
        <v>0.77601851851851855</v>
      </c>
      <c r="U5102" s="4">
        <f t="shared" si="962"/>
        <v>6.61</v>
      </c>
      <c r="V5102" s="4" t="str">
        <f t="shared" si="969"/>
        <v/>
      </c>
      <c r="W5102" s="18" t="str">
        <f>IF(V5102="","",VLOOKUP(L5102,日射量と図３!$A$4:$C$368,3,TRUE)*238.85/100)</f>
        <v/>
      </c>
      <c r="X5102" s="4" t="str">
        <f t="shared" si="961"/>
        <v/>
      </c>
      <c r="Y5102" s="4" t="str">
        <f t="shared" si="967"/>
        <v/>
      </c>
      <c r="Z5102" s="4" t="str">
        <f t="shared" si="968"/>
        <v/>
      </c>
      <c r="AA5102" s="4" t="str">
        <f>IF($V5102="","",IF(Y5102&lt;36,0,IF(AND(36&lt;=Y5102,Y5102&lt;71),VLOOKUP($W5102,日射量と図３!$E$6:$F$34,2,TRUE),IF(AND(71&lt;=Y5102,Y5102&lt;107),VLOOKUP($W5102,日射量と図３!$E$6:$G$34,3,TRUE),IF(AND(107&lt;=Y5102,Y5102&lt;143),VLOOKUP($W5102,日射量と図３!$E$6:$H$34,4,TRUE),VLOOKUP($W5102,日射量と図３!$E$6:$I$34,5,TRUE))))))</f>
        <v/>
      </c>
      <c r="AB5102" s="4" t="str">
        <f>IF($V5102="","",IF(Z5102&lt;36,0,IF(AND(36&lt;=Z5102,Z5102&lt;71),VLOOKUP($W5102,日射量と図３!$E$6:$F$34,2,TRUE),IF(AND(71&lt;=Z5102,Z5102&lt;107),VLOOKUP($W5102,日射量と図３!$E$6:$G$34,3,TRUE),IF(AND(107&lt;=Z5102,Z5102&lt;143),VLOOKUP($W5102,日射量と図３!$E$6:$H$34,4,TRUE),VLOOKUP($W5102,日射量と図３!$E$6:$I$34,5,TRUE))))))</f>
        <v/>
      </c>
      <c r="AC5102" s="382" t="str">
        <f t="shared" si="965"/>
        <v/>
      </c>
      <c r="AD5102" s="382" t="str">
        <f t="shared" si="966"/>
        <v/>
      </c>
    </row>
    <row r="5103" spans="11:30" ht="13.5" customHeight="1">
      <c r="K5103" s="4">
        <f t="shared" si="958"/>
        <v>12</v>
      </c>
      <c r="L5103" s="34">
        <v>43464</v>
      </c>
      <c r="M5103" s="4">
        <v>213</v>
      </c>
      <c r="N5103" s="4">
        <v>12</v>
      </c>
      <c r="O5103" s="31">
        <v>0.45833333333333331</v>
      </c>
      <c r="P5103" s="35">
        <v>6.6</v>
      </c>
      <c r="Q5103" s="36">
        <f t="shared" si="959"/>
        <v>12</v>
      </c>
      <c r="R5103" s="4">
        <f t="shared" si="960"/>
        <v>5.4</v>
      </c>
      <c r="S5103" s="31">
        <f t="shared" si="963"/>
        <v>0.20944444444444443</v>
      </c>
      <c r="T5103" s="31">
        <f t="shared" si="964"/>
        <v>0.77601851851851855</v>
      </c>
      <c r="U5103" s="4">
        <f t="shared" si="962"/>
        <v>5.4</v>
      </c>
      <c r="V5103" s="4" t="str">
        <f t="shared" si="969"/>
        <v/>
      </c>
      <c r="W5103" s="18" t="str">
        <f>IF(V5103="","",VLOOKUP(L5103,日射量と図３!$A$4:$C$368,3,TRUE)*238.85/100)</f>
        <v/>
      </c>
      <c r="X5103" s="4" t="str">
        <f t="shared" si="961"/>
        <v/>
      </c>
      <c r="Y5103" s="4" t="str">
        <f t="shared" si="967"/>
        <v/>
      </c>
      <c r="Z5103" s="4" t="str">
        <f t="shared" si="968"/>
        <v/>
      </c>
      <c r="AA5103" s="4" t="str">
        <f>IF($V5103="","",IF(Y5103&lt;36,0,IF(AND(36&lt;=Y5103,Y5103&lt;71),VLOOKUP($W5103,日射量と図３!$E$6:$F$34,2,TRUE),IF(AND(71&lt;=Y5103,Y5103&lt;107),VLOOKUP($W5103,日射量と図３!$E$6:$G$34,3,TRUE),IF(AND(107&lt;=Y5103,Y5103&lt;143),VLOOKUP($W5103,日射量と図３!$E$6:$H$34,4,TRUE),VLOOKUP($W5103,日射量と図３!$E$6:$I$34,5,TRUE))))))</f>
        <v/>
      </c>
      <c r="AB5103" s="4" t="str">
        <f>IF($V5103="","",IF(Z5103&lt;36,0,IF(AND(36&lt;=Z5103,Z5103&lt;71),VLOOKUP($W5103,日射量と図３!$E$6:$F$34,2,TRUE),IF(AND(71&lt;=Z5103,Z5103&lt;107),VLOOKUP($W5103,日射量と図３!$E$6:$G$34,3,TRUE),IF(AND(107&lt;=Z5103,Z5103&lt;143),VLOOKUP($W5103,日射量と図３!$E$6:$H$34,4,TRUE),VLOOKUP($W5103,日射量と図３!$E$6:$I$34,5,TRUE))))))</f>
        <v/>
      </c>
      <c r="AC5103" s="382" t="str">
        <f t="shared" si="965"/>
        <v/>
      </c>
      <c r="AD5103" s="382" t="str">
        <f t="shared" si="966"/>
        <v/>
      </c>
    </row>
    <row r="5104" spans="11:30" ht="13.5" customHeight="1">
      <c r="K5104" s="4">
        <f t="shared" si="958"/>
        <v>12</v>
      </c>
      <c r="L5104" s="34">
        <v>43464</v>
      </c>
      <c r="M5104" s="4">
        <v>213</v>
      </c>
      <c r="N5104" s="4">
        <v>13</v>
      </c>
      <c r="O5104" s="31">
        <v>0.5</v>
      </c>
      <c r="P5104" s="35">
        <v>7.7899999999999991</v>
      </c>
      <c r="Q5104" s="36">
        <f t="shared" si="959"/>
        <v>12</v>
      </c>
      <c r="R5104" s="4">
        <f t="shared" si="960"/>
        <v>4.2100000000000009</v>
      </c>
      <c r="S5104" s="31">
        <f t="shared" si="963"/>
        <v>0.20944444444444443</v>
      </c>
      <c r="T5104" s="31">
        <f t="shared" si="964"/>
        <v>0.77601851851851855</v>
      </c>
      <c r="U5104" s="4">
        <f t="shared" si="962"/>
        <v>4.2100000000000009</v>
      </c>
      <c r="V5104" s="4" t="str">
        <f t="shared" si="969"/>
        <v/>
      </c>
      <c r="W5104" s="18" t="str">
        <f>IF(V5104="","",VLOOKUP(L5104,日射量と図３!$A$4:$C$368,3,TRUE)*238.85/100)</f>
        <v/>
      </c>
      <c r="X5104" s="4" t="str">
        <f t="shared" si="961"/>
        <v/>
      </c>
      <c r="Y5104" s="4" t="str">
        <f t="shared" si="967"/>
        <v/>
      </c>
      <c r="Z5104" s="4" t="str">
        <f t="shared" si="968"/>
        <v/>
      </c>
      <c r="AA5104" s="4" t="str">
        <f>IF($V5104="","",IF(Y5104&lt;36,0,IF(AND(36&lt;=Y5104,Y5104&lt;71),VLOOKUP($W5104,日射量と図３!$E$6:$F$34,2,TRUE),IF(AND(71&lt;=Y5104,Y5104&lt;107),VLOOKUP($W5104,日射量と図３!$E$6:$G$34,3,TRUE),IF(AND(107&lt;=Y5104,Y5104&lt;143),VLOOKUP($W5104,日射量と図３!$E$6:$H$34,4,TRUE),VLOOKUP($W5104,日射量と図３!$E$6:$I$34,5,TRUE))))))</f>
        <v/>
      </c>
      <c r="AB5104" s="4" t="str">
        <f>IF($V5104="","",IF(Z5104&lt;36,0,IF(AND(36&lt;=Z5104,Z5104&lt;71),VLOOKUP($W5104,日射量と図３!$E$6:$F$34,2,TRUE),IF(AND(71&lt;=Z5104,Z5104&lt;107),VLOOKUP($W5104,日射量と図３!$E$6:$G$34,3,TRUE),IF(AND(107&lt;=Z5104,Z5104&lt;143),VLOOKUP($W5104,日射量と図３!$E$6:$H$34,4,TRUE),VLOOKUP($W5104,日射量と図３!$E$6:$I$34,5,TRUE))))))</f>
        <v/>
      </c>
      <c r="AC5104" s="382" t="str">
        <f t="shared" si="965"/>
        <v/>
      </c>
      <c r="AD5104" s="382" t="str">
        <f t="shared" si="966"/>
        <v/>
      </c>
    </row>
    <row r="5105" spans="11:30" ht="13.5" customHeight="1">
      <c r="K5105" s="4">
        <f t="shared" si="958"/>
        <v>12</v>
      </c>
      <c r="L5105" s="34">
        <v>43464</v>
      </c>
      <c r="M5105" s="4">
        <v>213</v>
      </c>
      <c r="N5105" s="4">
        <v>14</v>
      </c>
      <c r="O5105" s="31">
        <v>0.54166666666666663</v>
      </c>
      <c r="P5105" s="35">
        <v>8.32</v>
      </c>
      <c r="Q5105" s="36">
        <f t="shared" si="959"/>
        <v>12</v>
      </c>
      <c r="R5105" s="4">
        <f t="shared" si="960"/>
        <v>3.6799999999999997</v>
      </c>
      <c r="S5105" s="31">
        <f t="shared" si="963"/>
        <v>0.20944444444444443</v>
      </c>
      <c r="T5105" s="31">
        <f t="shared" si="964"/>
        <v>0.77601851851851855</v>
      </c>
      <c r="U5105" s="4">
        <f t="shared" si="962"/>
        <v>3.6799999999999997</v>
      </c>
      <c r="V5105" s="4" t="str">
        <f t="shared" si="969"/>
        <v/>
      </c>
      <c r="W5105" s="18" t="str">
        <f>IF(V5105="","",VLOOKUP(L5105,日射量と図３!$A$4:$C$368,3,TRUE)*238.85/100)</f>
        <v/>
      </c>
      <c r="X5105" s="4" t="str">
        <f t="shared" si="961"/>
        <v/>
      </c>
      <c r="Y5105" s="4" t="str">
        <f t="shared" si="967"/>
        <v/>
      </c>
      <c r="Z5105" s="4" t="str">
        <f t="shared" si="968"/>
        <v/>
      </c>
      <c r="AA5105" s="4" t="str">
        <f>IF($V5105="","",IF(Y5105&lt;36,0,IF(AND(36&lt;=Y5105,Y5105&lt;71),VLOOKUP($W5105,日射量と図３!$E$6:$F$34,2,TRUE),IF(AND(71&lt;=Y5105,Y5105&lt;107),VLOOKUP($W5105,日射量と図３!$E$6:$G$34,3,TRUE),IF(AND(107&lt;=Y5105,Y5105&lt;143),VLOOKUP($W5105,日射量と図３!$E$6:$H$34,4,TRUE),VLOOKUP($W5105,日射量と図３!$E$6:$I$34,5,TRUE))))))</f>
        <v/>
      </c>
      <c r="AB5105" s="4" t="str">
        <f>IF($V5105="","",IF(Z5105&lt;36,0,IF(AND(36&lt;=Z5105,Z5105&lt;71),VLOOKUP($W5105,日射量と図３!$E$6:$F$34,2,TRUE),IF(AND(71&lt;=Z5105,Z5105&lt;107),VLOOKUP($W5105,日射量と図３!$E$6:$G$34,3,TRUE),IF(AND(107&lt;=Z5105,Z5105&lt;143),VLOOKUP($W5105,日射量と図３!$E$6:$H$34,4,TRUE),VLOOKUP($W5105,日射量と図３!$E$6:$I$34,5,TRUE))))))</f>
        <v/>
      </c>
      <c r="AC5105" s="382" t="str">
        <f t="shared" si="965"/>
        <v/>
      </c>
      <c r="AD5105" s="382" t="str">
        <f t="shared" si="966"/>
        <v/>
      </c>
    </row>
    <row r="5106" spans="11:30" ht="13.5" customHeight="1">
      <c r="K5106" s="4">
        <f t="shared" si="958"/>
        <v>12</v>
      </c>
      <c r="L5106" s="34">
        <v>43464</v>
      </c>
      <c r="M5106" s="4">
        <v>213</v>
      </c>
      <c r="N5106" s="4">
        <v>15</v>
      </c>
      <c r="O5106" s="31">
        <v>0.58333333333333337</v>
      </c>
      <c r="P5106" s="35">
        <v>8.4499999999999993</v>
      </c>
      <c r="Q5106" s="36">
        <f t="shared" si="959"/>
        <v>12</v>
      </c>
      <c r="R5106" s="4">
        <f t="shared" si="960"/>
        <v>3.5500000000000007</v>
      </c>
      <c r="S5106" s="31">
        <f t="shared" si="963"/>
        <v>0.20944444444444443</v>
      </c>
      <c r="T5106" s="31">
        <f t="shared" si="964"/>
        <v>0.77601851851851855</v>
      </c>
      <c r="U5106" s="4">
        <f t="shared" si="962"/>
        <v>3.5500000000000007</v>
      </c>
      <c r="V5106" s="4" t="str">
        <f t="shared" si="969"/>
        <v/>
      </c>
      <c r="W5106" s="18" t="str">
        <f>IF(V5106="","",VLOOKUP(L5106,日射量と図３!$A$4:$C$368,3,TRUE)*238.85/100)</f>
        <v/>
      </c>
      <c r="X5106" s="4" t="str">
        <f t="shared" si="961"/>
        <v/>
      </c>
      <c r="Y5106" s="4" t="str">
        <f t="shared" si="967"/>
        <v/>
      </c>
      <c r="Z5106" s="4" t="str">
        <f t="shared" si="968"/>
        <v/>
      </c>
      <c r="AA5106" s="4" t="str">
        <f>IF($V5106="","",IF(Y5106&lt;36,0,IF(AND(36&lt;=Y5106,Y5106&lt;71),VLOOKUP($W5106,日射量と図３!$E$6:$F$34,2,TRUE),IF(AND(71&lt;=Y5106,Y5106&lt;107),VLOOKUP($W5106,日射量と図３!$E$6:$G$34,3,TRUE),IF(AND(107&lt;=Y5106,Y5106&lt;143),VLOOKUP($W5106,日射量と図３!$E$6:$H$34,4,TRUE),VLOOKUP($W5106,日射量と図３!$E$6:$I$34,5,TRUE))))))</f>
        <v/>
      </c>
      <c r="AB5106" s="4" t="str">
        <f>IF($V5106="","",IF(Z5106&lt;36,0,IF(AND(36&lt;=Z5106,Z5106&lt;71),VLOOKUP($W5106,日射量と図３!$E$6:$F$34,2,TRUE),IF(AND(71&lt;=Z5106,Z5106&lt;107),VLOOKUP($W5106,日射量と図３!$E$6:$G$34,3,TRUE),IF(AND(107&lt;=Z5106,Z5106&lt;143),VLOOKUP($W5106,日射量と図３!$E$6:$H$34,4,TRUE),VLOOKUP($W5106,日射量と図３!$E$6:$I$34,5,TRUE))))))</f>
        <v/>
      </c>
      <c r="AC5106" s="382" t="str">
        <f t="shared" si="965"/>
        <v/>
      </c>
      <c r="AD5106" s="382" t="str">
        <f t="shared" si="966"/>
        <v/>
      </c>
    </row>
    <row r="5107" spans="11:30" ht="13.5" customHeight="1">
      <c r="K5107" s="4">
        <f t="shared" si="958"/>
        <v>12</v>
      </c>
      <c r="L5107" s="34">
        <v>43464</v>
      </c>
      <c r="M5107" s="4">
        <v>213</v>
      </c>
      <c r="N5107" s="4">
        <v>16</v>
      </c>
      <c r="O5107" s="31">
        <v>0.625</v>
      </c>
      <c r="P5107" s="35">
        <v>8.1</v>
      </c>
      <c r="Q5107" s="36">
        <f t="shared" si="959"/>
        <v>16</v>
      </c>
      <c r="R5107" s="4">
        <f t="shared" si="960"/>
        <v>7.9</v>
      </c>
      <c r="S5107" s="31">
        <f t="shared" si="963"/>
        <v>0.20944444444444443</v>
      </c>
      <c r="T5107" s="31">
        <f t="shared" si="964"/>
        <v>0.77601851851851855</v>
      </c>
      <c r="U5107" s="4">
        <f t="shared" si="962"/>
        <v>7.9</v>
      </c>
      <c r="V5107" s="4" t="str">
        <f t="shared" si="969"/>
        <v/>
      </c>
      <c r="W5107" s="18" t="str">
        <f>IF(V5107="","",VLOOKUP(L5107,日射量と図３!$A$4:$C$368,3,TRUE)*238.85/100)</f>
        <v/>
      </c>
      <c r="X5107" s="4" t="str">
        <f t="shared" si="961"/>
        <v/>
      </c>
      <c r="Y5107" s="4" t="str">
        <f t="shared" si="967"/>
        <v/>
      </c>
      <c r="Z5107" s="4" t="str">
        <f t="shared" si="968"/>
        <v/>
      </c>
      <c r="AA5107" s="4" t="str">
        <f>IF($V5107="","",IF(Y5107&lt;36,0,IF(AND(36&lt;=Y5107,Y5107&lt;71),VLOOKUP($W5107,日射量と図３!$E$6:$F$34,2,TRUE),IF(AND(71&lt;=Y5107,Y5107&lt;107),VLOOKUP($W5107,日射量と図３!$E$6:$G$34,3,TRUE),IF(AND(107&lt;=Y5107,Y5107&lt;143),VLOOKUP($W5107,日射量と図３!$E$6:$H$34,4,TRUE),VLOOKUP($W5107,日射量と図３!$E$6:$I$34,5,TRUE))))))</f>
        <v/>
      </c>
      <c r="AB5107" s="4" t="str">
        <f>IF($V5107="","",IF(Z5107&lt;36,0,IF(AND(36&lt;=Z5107,Z5107&lt;71),VLOOKUP($W5107,日射量と図３!$E$6:$F$34,2,TRUE),IF(AND(71&lt;=Z5107,Z5107&lt;107),VLOOKUP($W5107,日射量と図３!$E$6:$G$34,3,TRUE),IF(AND(107&lt;=Z5107,Z5107&lt;143),VLOOKUP($W5107,日射量と図３!$E$6:$H$34,4,TRUE),VLOOKUP($W5107,日射量と図３!$E$6:$I$34,5,TRUE))))))</f>
        <v/>
      </c>
      <c r="AC5107" s="382" t="str">
        <f t="shared" si="965"/>
        <v/>
      </c>
      <c r="AD5107" s="382" t="str">
        <f t="shared" si="966"/>
        <v/>
      </c>
    </row>
    <row r="5108" spans="11:30" ht="13.5" customHeight="1">
      <c r="K5108" s="4">
        <f t="shared" si="958"/>
        <v>12</v>
      </c>
      <c r="L5108" s="34">
        <v>43464</v>
      </c>
      <c r="M5108" s="4">
        <v>213</v>
      </c>
      <c r="N5108" s="4">
        <v>17</v>
      </c>
      <c r="O5108" s="31">
        <v>0.66666666666666663</v>
      </c>
      <c r="P5108" s="35">
        <v>7.4799999999999995</v>
      </c>
      <c r="Q5108" s="36">
        <f t="shared" si="959"/>
        <v>16</v>
      </c>
      <c r="R5108" s="4">
        <f t="shared" si="960"/>
        <v>8.52</v>
      </c>
      <c r="S5108" s="31">
        <f t="shared" si="963"/>
        <v>0.20944444444444443</v>
      </c>
      <c r="T5108" s="31">
        <f t="shared" si="964"/>
        <v>0.77601851851851855</v>
      </c>
      <c r="U5108" s="4">
        <f t="shared" si="962"/>
        <v>8.52</v>
      </c>
      <c r="V5108" s="4" t="str">
        <f t="shared" si="969"/>
        <v/>
      </c>
      <c r="W5108" s="18" t="str">
        <f>IF(V5108="","",VLOOKUP(L5108,日射量と図３!$A$4:$C$368,3,TRUE)*238.85/100)</f>
        <v/>
      </c>
      <c r="X5108" s="4" t="str">
        <f t="shared" si="961"/>
        <v/>
      </c>
      <c r="Y5108" s="4" t="str">
        <f t="shared" si="967"/>
        <v/>
      </c>
      <c r="Z5108" s="4" t="str">
        <f t="shared" si="968"/>
        <v/>
      </c>
      <c r="AA5108" s="4" t="str">
        <f>IF($V5108="","",IF(Y5108&lt;36,0,IF(AND(36&lt;=Y5108,Y5108&lt;71),VLOOKUP($W5108,日射量と図３!$E$6:$F$34,2,TRUE),IF(AND(71&lt;=Y5108,Y5108&lt;107),VLOOKUP($W5108,日射量と図３!$E$6:$G$34,3,TRUE),IF(AND(107&lt;=Y5108,Y5108&lt;143),VLOOKUP($W5108,日射量と図３!$E$6:$H$34,4,TRUE),VLOOKUP($W5108,日射量と図３!$E$6:$I$34,5,TRUE))))))</f>
        <v/>
      </c>
      <c r="AB5108" s="4" t="str">
        <f>IF($V5108="","",IF(Z5108&lt;36,0,IF(AND(36&lt;=Z5108,Z5108&lt;71),VLOOKUP($W5108,日射量と図３!$E$6:$F$34,2,TRUE),IF(AND(71&lt;=Z5108,Z5108&lt;107),VLOOKUP($W5108,日射量と図３!$E$6:$G$34,3,TRUE),IF(AND(107&lt;=Z5108,Z5108&lt;143),VLOOKUP($W5108,日射量と図３!$E$6:$H$34,4,TRUE),VLOOKUP($W5108,日射量と図３!$E$6:$I$34,5,TRUE))))))</f>
        <v/>
      </c>
      <c r="AC5108" s="382" t="str">
        <f t="shared" si="965"/>
        <v/>
      </c>
      <c r="AD5108" s="382" t="str">
        <f t="shared" si="966"/>
        <v/>
      </c>
    </row>
    <row r="5109" spans="11:30" ht="13.5" customHeight="1">
      <c r="K5109" s="4">
        <f t="shared" si="958"/>
        <v>12</v>
      </c>
      <c r="L5109" s="34">
        <v>43464</v>
      </c>
      <c r="M5109" s="4">
        <v>213</v>
      </c>
      <c r="N5109" s="4">
        <v>18</v>
      </c>
      <c r="O5109" s="31">
        <v>0.70833333333333337</v>
      </c>
      <c r="P5109" s="35">
        <v>6.6399999999999988</v>
      </c>
      <c r="Q5109" s="36">
        <f t="shared" si="959"/>
        <v>16</v>
      </c>
      <c r="R5109" s="4">
        <f t="shared" si="960"/>
        <v>9.3600000000000012</v>
      </c>
      <c r="S5109" s="31">
        <f t="shared" si="963"/>
        <v>0.20944444444444443</v>
      </c>
      <c r="T5109" s="31">
        <f t="shared" si="964"/>
        <v>0.77601851851851855</v>
      </c>
      <c r="U5109" s="4">
        <f t="shared" si="962"/>
        <v>9.3600000000000012</v>
      </c>
      <c r="V5109" s="4" t="str">
        <f t="shared" si="969"/>
        <v/>
      </c>
      <c r="W5109" s="18" t="str">
        <f>IF(V5109="","",VLOOKUP(L5109,日射量と図３!$A$4:$C$368,3,TRUE)*238.85/100)</f>
        <v/>
      </c>
      <c r="X5109" s="4" t="str">
        <f t="shared" si="961"/>
        <v/>
      </c>
      <c r="Y5109" s="4" t="str">
        <f t="shared" si="967"/>
        <v/>
      </c>
      <c r="Z5109" s="4" t="str">
        <f t="shared" si="968"/>
        <v/>
      </c>
      <c r="AA5109" s="4" t="str">
        <f>IF($V5109="","",IF(Y5109&lt;36,0,IF(AND(36&lt;=Y5109,Y5109&lt;71),VLOOKUP($W5109,日射量と図３!$E$6:$F$34,2,TRUE),IF(AND(71&lt;=Y5109,Y5109&lt;107),VLOOKUP($W5109,日射量と図３!$E$6:$G$34,3,TRUE),IF(AND(107&lt;=Y5109,Y5109&lt;143),VLOOKUP($W5109,日射量と図３!$E$6:$H$34,4,TRUE),VLOOKUP($W5109,日射量と図３!$E$6:$I$34,5,TRUE))))))</f>
        <v/>
      </c>
      <c r="AB5109" s="4" t="str">
        <f>IF($V5109="","",IF(Z5109&lt;36,0,IF(AND(36&lt;=Z5109,Z5109&lt;71),VLOOKUP($W5109,日射量と図３!$E$6:$F$34,2,TRUE),IF(AND(71&lt;=Z5109,Z5109&lt;107),VLOOKUP($W5109,日射量と図３!$E$6:$G$34,3,TRUE),IF(AND(107&lt;=Z5109,Z5109&lt;143),VLOOKUP($W5109,日射量と図３!$E$6:$H$34,4,TRUE),VLOOKUP($W5109,日射量と図３!$E$6:$I$34,5,TRUE))))))</f>
        <v/>
      </c>
      <c r="AC5109" s="382" t="str">
        <f t="shared" si="965"/>
        <v/>
      </c>
      <c r="AD5109" s="382" t="str">
        <f t="shared" si="966"/>
        <v/>
      </c>
    </row>
    <row r="5110" spans="11:30" ht="13.5" customHeight="1">
      <c r="K5110" s="4">
        <f t="shared" si="958"/>
        <v>12</v>
      </c>
      <c r="L5110" s="34">
        <v>43464</v>
      </c>
      <c r="M5110" s="4">
        <v>213</v>
      </c>
      <c r="N5110" s="4">
        <v>19</v>
      </c>
      <c r="O5110" s="31">
        <v>0.75</v>
      </c>
      <c r="P5110" s="35">
        <v>5.9499999999999993</v>
      </c>
      <c r="Q5110" s="36">
        <f t="shared" si="959"/>
        <v>16</v>
      </c>
      <c r="R5110" s="4">
        <f t="shared" si="960"/>
        <v>10.050000000000001</v>
      </c>
      <c r="S5110" s="31">
        <f t="shared" si="963"/>
        <v>0.20944444444444443</v>
      </c>
      <c r="T5110" s="31">
        <f t="shared" si="964"/>
        <v>0.77601851851851855</v>
      </c>
      <c r="U5110" s="4">
        <f t="shared" si="962"/>
        <v>10.050000000000001</v>
      </c>
      <c r="V5110" s="4" t="str">
        <f t="shared" si="969"/>
        <v/>
      </c>
      <c r="W5110" s="18" t="str">
        <f>IF(V5110="","",VLOOKUP(L5110,日射量と図３!$A$4:$C$368,3,TRUE)*238.85/100)</f>
        <v/>
      </c>
      <c r="X5110" s="4" t="str">
        <f t="shared" si="961"/>
        <v/>
      </c>
      <c r="Y5110" s="4" t="str">
        <f t="shared" si="967"/>
        <v/>
      </c>
      <c r="Z5110" s="4" t="str">
        <f t="shared" si="968"/>
        <v/>
      </c>
      <c r="AA5110" s="4" t="str">
        <f>IF($V5110="","",IF(Y5110&lt;36,0,IF(AND(36&lt;=Y5110,Y5110&lt;71),VLOOKUP($W5110,日射量と図３!$E$6:$F$34,2,TRUE),IF(AND(71&lt;=Y5110,Y5110&lt;107),VLOOKUP($W5110,日射量と図３!$E$6:$G$34,3,TRUE),IF(AND(107&lt;=Y5110,Y5110&lt;143),VLOOKUP($W5110,日射量と図３!$E$6:$H$34,4,TRUE),VLOOKUP($W5110,日射量と図３!$E$6:$I$34,5,TRUE))))))</f>
        <v/>
      </c>
      <c r="AB5110" s="4" t="str">
        <f>IF($V5110="","",IF(Z5110&lt;36,0,IF(AND(36&lt;=Z5110,Z5110&lt;71),VLOOKUP($W5110,日射量と図３!$E$6:$F$34,2,TRUE),IF(AND(71&lt;=Z5110,Z5110&lt;107),VLOOKUP($W5110,日射量と図３!$E$6:$G$34,3,TRUE),IF(AND(107&lt;=Z5110,Z5110&lt;143),VLOOKUP($W5110,日射量と図３!$E$6:$H$34,4,TRUE),VLOOKUP($W5110,日射量と図３!$E$6:$I$34,5,TRUE))))))</f>
        <v/>
      </c>
      <c r="AC5110" s="382" t="str">
        <f t="shared" si="965"/>
        <v/>
      </c>
      <c r="AD5110" s="382" t="str">
        <f t="shared" si="966"/>
        <v/>
      </c>
    </row>
    <row r="5111" spans="11:30" ht="13.5" customHeight="1">
      <c r="K5111" s="4">
        <f t="shared" si="958"/>
        <v>12</v>
      </c>
      <c r="L5111" s="34">
        <v>43464</v>
      </c>
      <c r="M5111" s="4">
        <v>213</v>
      </c>
      <c r="N5111" s="4">
        <v>20</v>
      </c>
      <c r="O5111" s="31">
        <v>0.79166666666666663</v>
      </c>
      <c r="P5111" s="35">
        <v>5.6400000000000006</v>
      </c>
      <c r="Q5111" s="36">
        <f t="shared" si="959"/>
        <v>16</v>
      </c>
      <c r="R5111" s="4">
        <f t="shared" si="960"/>
        <v>10.36</v>
      </c>
      <c r="S5111" s="31">
        <f t="shared" si="963"/>
        <v>0.20944444444444443</v>
      </c>
      <c r="T5111" s="31">
        <f t="shared" si="964"/>
        <v>0.77601851851851855</v>
      </c>
      <c r="U5111" s="4">
        <f t="shared" si="962"/>
        <v>0</v>
      </c>
      <c r="V5111" s="4" t="str">
        <f t="shared" si="969"/>
        <v/>
      </c>
      <c r="W5111" s="18" t="str">
        <f>IF(V5111="","",VLOOKUP(L5111,日射量と図３!$A$4:$C$368,3,TRUE)*238.85/100)</f>
        <v/>
      </c>
      <c r="X5111" s="4" t="str">
        <f t="shared" si="961"/>
        <v/>
      </c>
      <c r="Y5111" s="4" t="str">
        <f t="shared" si="967"/>
        <v/>
      </c>
      <c r="Z5111" s="4" t="str">
        <f t="shared" si="968"/>
        <v/>
      </c>
      <c r="AA5111" s="4" t="str">
        <f>IF($V5111="","",IF(Y5111&lt;36,0,IF(AND(36&lt;=Y5111,Y5111&lt;71),VLOOKUP($W5111,日射量と図３!$E$6:$F$34,2,TRUE),IF(AND(71&lt;=Y5111,Y5111&lt;107),VLOOKUP($W5111,日射量と図３!$E$6:$G$34,3,TRUE),IF(AND(107&lt;=Y5111,Y5111&lt;143),VLOOKUP($W5111,日射量と図３!$E$6:$H$34,4,TRUE),VLOOKUP($W5111,日射量と図３!$E$6:$I$34,5,TRUE))))))</f>
        <v/>
      </c>
      <c r="AB5111" s="4" t="str">
        <f>IF($V5111="","",IF(Z5111&lt;36,0,IF(AND(36&lt;=Z5111,Z5111&lt;71),VLOOKUP($W5111,日射量と図３!$E$6:$F$34,2,TRUE),IF(AND(71&lt;=Z5111,Z5111&lt;107),VLOOKUP($W5111,日射量と図３!$E$6:$G$34,3,TRUE),IF(AND(107&lt;=Z5111,Z5111&lt;143),VLOOKUP($W5111,日射量と図３!$E$6:$H$34,4,TRUE),VLOOKUP($W5111,日射量と図３!$E$6:$I$34,5,TRUE))))))</f>
        <v/>
      </c>
      <c r="AC5111" s="382" t="str">
        <f t="shared" si="965"/>
        <v/>
      </c>
      <c r="AD5111" s="382" t="str">
        <f t="shared" si="966"/>
        <v/>
      </c>
    </row>
    <row r="5112" spans="11:30" ht="13.5" customHeight="1">
      <c r="K5112" s="4">
        <f t="shared" si="958"/>
        <v>12</v>
      </c>
      <c r="L5112" s="34">
        <v>43464</v>
      </c>
      <c r="M5112" s="4">
        <v>213</v>
      </c>
      <c r="N5112" s="4">
        <v>21</v>
      </c>
      <c r="O5112" s="31">
        <v>0.83333333333333337</v>
      </c>
      <c r="P5112" s="35">
        <v>5.03</v>
      </c>
      <c r="Q5112" s="36">
        <f t="shared" si="959"/>
        <v>16</v>
      </c>
      <c r="R5112" s="4">
        <f t="shared" si="960"/>
        <v>10.969999999999999</v>
      </c>
      <c r="S5112" s="31">
        <f t="shared" si="963"/>
        <v>0.20944444444444443</v>
      </c>
      <c r="T5112" s="31">
        <f t="shared" si="964"/>
        <v>0.77601851851851855</v>
      </c>
      <c r="U5112" s="4">
        <f t="shared" si="962"/>
        <v>0</v>
      </c>
      <c r="V5112" s="4" t="str">
        <f t="shared" si="969"/>
        <v/>
      </c>
      <c r="W5112" s="18" t="str">
        <f>IF(V5112="","",VLOOKUP(L5112,日射量と図３!$A$4:$C$368,3,TRUE)*238.85/100)</f>
        <v/>
      </c>
      <c r="X5112" s="4" t="str">
        <f t="shared" si="961"/>
        <v/>
      </c>
      <c r="Y5112" s="4" t="str">
        <f t="shared" si="967"/>
        <v/>
      </c>
      <c r="Z5112" s="4" t="str">
        <f t="shared" si="968"/>
        <v/>
      </c>
      <c r="AA5112" s="4" t="str">
        <f>IF($V5112="","",IF(Y5112&lt;36,0,IF(AND(36&lt;=Y5112,Y5112&lt;71),VLOOKUP($W5112,日射量と図３!$E$6:$F$34,2,TRUE),IF(AND(71&lt;=Y5112,Y5112&lt;107),VLOOKUP($W5112,日射量と図３!$E$6:$G$34,3,TRUE),IF(AND(107&lt;=Y5112,Y5112&lt;143),VLOOKUP($W5112,日射量と図３!$E$6:$H$34,4,TRUE),VLOOKUP($W5112,日射量と図３!$E$6:$I$34,5,TRUE))))))</f>
        <v/>
      </c>
      <c r="AB5112" s="4" t="str">
        <f>IF($V5112="","",IF(Z5112&lt;36,0,IF(AND(36&lt;=Z5112,Z5112&lt;71),VLOOKUP($W5112,日射量と図３!$E$6:$F$34,2,TRUE),IF(AND(71&lt;=Z5112,Z5112&lt;107),VLOOKUP($W5112,日射量と図３!$E$6:$G$34,3,TRUE),IF(AND(107&lt;=Z5112,Z5112&lt;143),VLOOKUP($W5112,日射量と図３!$E$6:$H$34,4,TRUE),VLOOKUP($W5112,日射量と図３!$E$6:$I$34,5,TRUE))))))</f>
        <v/>
      </c>
      <c r="AC5112" s="382" t="str">
        <f t="shared" si="965"/>
        <v/>
      </c>
      <c r="AD5112" s="382" t="str">
        <f t="shared" si="966"/>
        <v/>
      </c>
    </row>
    <row r="5113" spans="11:30" ht="13.5" customHeight="1">
      <c r="K5113" s="4">
        <f t="shared" si="958"/>
        <v>12</v>
      </c>
      <c r="L5113" s="34">
        <v>43464</v>
      </c>
      <c r="M5113" s="4">
        <v>213</v>
      </c>
      <c r="N5113" s="4">
        <v>22</v>
      </c>
      <c r="O5113" s="31">
        <v>0.875</v>
      </c>
      <c r="P5113" s="35">
        <v>4.71</v>
      </c>
      <c r="Q5113" s="36">
        <f t="shared" si="959"/>
        <v>16</v>
      </c>
      <c r="R5113" s="4">
        <f t="shared" si="960"/>
        <v>11.29</v>
      </c>
      <c r="S5113" s="31">
        <f t="shared" si="963"/>
        <v>0.20944444444444443</v>
      </c>
      <c r="T5113" s="31">
        <f t="shared" si="964"/>
        <v>0.77601851851851855</v>
      </c>
      <c r="U5113" s="4">
        <f t="shared" si="962"/>
        <v>0</v>
      </c>
      <c r="V5113" s="4" t="str">
        <f t="shared" si="969"/>
        <v/>
      </c>
      <c r="W5113" s="18" t="str">
        <f>IF(V5113="","",VLOOKUP(L5113,日射量と図３!$A$4:$C$368,3,TRUE)*238.85/100)</f>
        <v/>
      </c>
      <c r="X5113" s="4" t="str">
        <f t="shared" si="961"/>
        <v/>
      </c>
      <c r="Y5113" s="4" t="str">
        <f t="shared" si="967"/>
        <v/>
      </c>
      <c r="Z5113" s="4" t="str">
        <f t="shared" si="968"/>
        <v/>
      </c>
      <c r="AA5113" s="4" t="str">
        <f>IF($V5113="","",IF(Y5113&lt;36,0,IF(AND(36&lt;=Y5113,Y5113&lt;71),VLOOKUP($W5113,日射量と図３!$E$6:$F$34,2,TRUE),IF(AND(71&lt;=Y5113,Y5113&lt;107),VLOOKUP($W5113,日射量と図３!$E$6:$G$34,3,TRUE),IF(AND(107&lt;=Y5113,Y5113&lt;143),VLOOKUP($W5113,日射量と図３!$E$6:$H$34,4,TRUE),VLOOKUP($W5113,日射量と図３!$E$6:$I$34,5,TRUE))))))</f>
        <v/>
      </c>
      <c r="AB5113" s="4" t="str">
        <f>IF($V5113="","",IF(Z5113&lt;36,0,IF(AND(36&lt;=Z5113,Z5113&lt;71),VLOOKUP($W5113,日射量と図３!$E$6:$F$34,2,TRUE),IF(AND(71&lt;=Z5113,Z5113&lt;107),VLOOKUP($W5113,日射量と図３!$E$6:$G$34,3,TRUE),IF(AND(107&lt;=Z5113,Z5113&lt;143),VLOOKUP($W5113,日射量と図３!$E$6:$H$34,4,TRUE),VLOOKUP($W5113,日射量と図３!$E$6:$I$34,5,TRUE))))))</f>
        <v/>
      </c>
      <c r="AC5113" s="382" t="str">
        <f t="shared" si="965"/>
        <v/>
      </c>
      <c r="AD5113" s="382" t="str">
        <f t="shared" si="966"/>
        <v/>
      </c>
    </row>
    <row r="5114" spans="11:30" ht="13.5" customHeight="1">
      <c r="K5114" s="4">
        <f t="shared" si="958"/>
        <v>12</v>
      </c>
      <c r="L5114" s="34">
        <v>43464</v>
      </c>
      <c r="M5114" s="4">
        <v>213</v>
      </c>
      <c r="N5114" s="4">
        <v>23</v>
      </c>
      <c r="O5114" s="31">
        <v>0.91666666666666663</v>
      </c>
      <c r="P5114" s="35">
        <v>4.1899999999999995</v>
      </c>
      <c r="Q5114" s="36">
        <f t="shared" si="959"/>
        <v>13</v>
      </c>
      <c r="R5114" s="4">
        <f t="shared" si="960"/>
        <v>8.81</v>
      </c>
      <c r="S5114" s="31">
        <f t="shared" si="963"/>
        <v>0.20944444444444443</v>
      </c>
      <c r="T5114" s="31">
        <f t="shared" si="964"/>
        <v>0.77601851851851855</v>
      </c>
      <c r="U5114" s="4">
        <f t="shared" si="962"/>
        <v>0</v>
      </c>
      <c r="V5114" s="4" t="str">
        <f t="shared" si="969"/>
        <v/>
      </c>
      <c r="W5114" s="18" t="str">
        <f>IF(V5114="","",VLOOKUP(L5114,日射量と図３!$A$4:$C$368,3,TRUE)*238.85/100)</f>
        <v/>
      </c>
      <c r="X5114" s="4" t="str">
        <f t="shared" si="961"/>
        <v/>
      </c>
      <c r="Y5114" s="4" t="str">
        <f t="shared" si="967"/>
        <v/>
      </c>
      <c r="Z5114" s="4" t="str">
        <f t="shared" si="968"/>
        <v/>
      </c>
      <c r="AA5114" s="4" t="str">
        <f>IF($V5114="","",IF(Y5114&lt;36,0,IF(AND(36&lt;=Y5114,Y5114&lt;71),VLOOKUP($W5114,日射量と図３!$E$6:$F$34,2,TRUE),IF(AND(71&lt;=Y5114,Y5114&lt;107),VLOOKUP($W5114,日射量と図３!$E$6:$G$34,3,TRUE),IF(AND(107&lt;=Y5114,Y5114&lt;143),VLOOKUP($W5114,日射量と図３!$E$6:$H$34,4,TRUE),VLOOKUP($W5114,日射量と図３!$E$6:$I$34,5,TRUE))))))</f>
        <v/>
      </c>
      <c r="AB5114" s="4" t="str">
        <f>IF($V5114="","",IF(Z5114&lt;36,0,IF(AND(36&lt;=Z5114,Z5114&lt;71),VLOOKUP($W5114,日射量と図３!$E$6:$F$34,2,TRUE),IF(AND(71&lt;=Z5114,Z5114&lt;107),VLOOKUP($W5114,日射量と図３!$E$6:$G$34,3,TRUE),IF(AND(107&lt;=Z5114,Z5114&lt;143),VLOOKUP($W5114,日射量と図３!$E$6:$H$34,4,TRUE),VLOOKUP($W5114,日射量と図３!$E$6:$I$34,5,TRUE))))))</f>
        <v/>
      </c>
      <c r="AC5114" s="382" t="str">
        <f t="shared" si="965"/>
        <v/>
      </c>
      <c r="AD5114" s="382" t="str">
        <f t="shared" si="966"/>
        <v/>
      </c>
    </row>
    <row r="5115" spans="11:30" ht="13.5" customHeight="1">
      <c r="K5115" s="4">
        <f t="shared" si="958"/>
        <v>12</v>
      </c>
      <c r="L5115" s="34">
        <v>43464</v>
      </c>
      <c r="M5115" s="4">
        <v>213</v>
      </c>
      <c r="N5115" s="4">
        <v>24</v>
      </c>
      <c r="O5115" s="31">
        <v>0.95833333333333337</v>
      </c>
      <c r="P5115" s="35">
        <v>3.8299999999999996</v>
      </c>
      <c r="Q5115" s="36">
        <f t="shared" si="959"/>
        <v>13</v>
      </c>
      <c r="R5115" s="4">
        <f t="shared" si="960"/>
        <v>9.17</v>
      </c>
      <c r="S5115" s="31">
        <f t="shared" si="963"/>
        <v>0.20944444444444443</v>
      </c>
      <c r="T5115" s="31">
        <f t="shared" si="964"/>
        <v>0.77601851851851855</v>
      </c>
      <c r="U5115" s="4">
        <f t="shared" si="962"/>
        <v>0</v>
      </c>
      <c r="V5115" s="4" t="str">
        <f t="shared" si="969"/>
        <v/>
      </c>
      <c r="W5115" s="18" t="str">
        <f>IF(V5115="","",VLOOKUP(L5115,日射量と図３!$A$4:$C$368,3,TRUE)*238.85/100)</f>
        <v/>
      </c>
      <c r="X5115" s="4" t="str">
        <f t="shared" si="961"/>
        <v/>
      </c>
      <c r="Y5115" s="4" t="str">
        <f t="shared" si="967"/>
        <v/>
      </c>
      <c r="Z5115" s="4" t="str">
        <f t="shared" si="968"/>
        <v/>
      </c>
      <c r="AA5115" s="4" t="str">
        <f>IF($V5115="","",IF(Y5115&lt;36,0,IF(AND(36&lt;=Y5115,Y5115&lt;71),VLOOKUP($W5115,日射量と図３!$E$6:$F$34,2,TRUE),IF(AND(71&lt;=Y5115,Y5115&lt;107),VLOOKUP($W5115,日射量と図３!$E$6:$G$34,3,TRUE),IF(AND(107&lt;=Y5115,Y5115&lt;143),VLOOKUP($W5115,日射量と図３!$E$6:$H$34,4,TRUE),VLOOKUP($W5115,日射量と図３!$E$6:$I$34,5,TRUE))))))</f>
        <v/>
      </c>
      <c r="AB5115" s="4" t="str">
        <f>IF($V5115="","",IF(Z5115&lt;36,0,IF(AND(36&lt;=Z5115,Z5115&lt;71),VLOOKUP($W5115,日射量と図３!$E$6:$F$34,2,TRUE),IF(AND(71&lt;=Z5115,Z5115&lt;107),VLOOKUP($W5115,日射量と図３!$E$6:$G$34,3,TRUE),IF(AND(107&lt;=Z5115,Z5115&lt;143),VLOOKUP($W5115,日射量と図３!$E$6:$H$34,4,TRUE),VLOOKUP($W5115,日射量と図３!$E$6:$I$34,5,TRUE))))))</f>
        <v/>
      </c>
      <c r="AC5115" s="382" t="str">
        <f t="shared" si="965"/>
        <v/>
      </c>
      <c r="AD5115" s="382" t="str">
        <f t="shared" si="966"/>
        <v/>
      </c>
    </row>
    <row r="5116" spans="11:30" ht="13.5" customHeight="1">
      <c r="K5116" s="4">
        <f t="shared" si="958"/>
        <v>12</v>
      </c>
      <c r="L5116" s="34">
        <v>43465</v>
      </c>
      <c r="M5116" s="4">
        <v>214</v>
      </c>
      <c r="N5116" s="4">
        <v>1</v>
      </c>
      <c r="O5116" s="31">
        <v>0</v>
      </c>
      <c r="P5116" s="35">
        <v>3.3900000000000006</v>
      </c>
      <c r="Q5116" s="36">
        <f t="shared" si="959"/>
        <v>13</v>
      </c>
      <c r="R5116" s="4">
        <f t="shared" si="960"/>
        <v>9.61</v>
      </c>
      <c r="S5116" s="31">
        <f t="shared" si="963"/>
        <v>0.20944444444444443</v>
      </c>
      <c r="T5116" s="31">
        <f t="shared" si="964"/>
        <v>0.77601851851851855</v>
      </c>
      <c r="U5116" s="4">
        <f t="shared" si="962"/>
        <v>0</v>
      </c>
      <c r="V5116" s="4">
        <f t="shared" si="969"/>
        <v>103.67000000000002</v>
      </c>
      <c r="W5116" s="18">
        <f>IF(V5116="","",VLOOKUP(L5116,日射量と図３!$A$4:$C$368,3,TRUE)*238.85/100)</f>
        <v>23.885000000000002</v>
      </c>
      <c r="X5116" s="4">
        <f t="shared" si="961"/>
        <v>14</v>
      </c>
      <c r="Y5116" s="4">
        <f t="shared" si="967"/>
        <v>46.294949250000002</v>
      </c>
      <c r="Z5116" s="4">
        <f t="shared" si="968"/>
        <v>52.187033700000008</v>
      </c>
      <c r="AA5116" s="4">
        <f>IF($V5116="","",IF(Y5116&lt;36,0,IF(AND(36&lt;=Y5116,Y5116&lt;71),VLOOKUP($W5116,日射量と図３!$E$6:$F$34,2,TRUE),IF(AND(71&lt;=Y5116,Y5116&lt;107),VLOOKUP($W5116,日射量と図３!$E$6:$G$34,3,TRUE),IF(AND(107&lt;=Y5116,Y5116&lt;143),VLOOKUP($W5116,日射量と図３!$E$6:$H$34,4,TRUE),VLOOKUP($W5116,日射量と図３!$E$6:$I$34,5,TRUE))))))</f>
        <v>35</v>
      </c>
      <c r="AB5116" s="4">
        <f>IF($V5116="","",IF(Z5116&lt;36,0,IF(AND(36&lt;=Z5116,Z5116&lt;71),VLOOKUP($W5116,日射量と図３!$E$6:$F$34,2,TRUE),IF(AND(71&lt;=Z5116,Z5116&lt;107),VLOOKUP($W5116,日射量と図３!$E$6:$G$34,3,TRUE),IF(AND(107&lt;=Z5116,Z5116&lt;143),VLOOKUP($W5116,日射量と図３!$E$6:$H$34,4,TRUE),VLOOKUP($W5116,日射量と図３!$E$6:$I$34,5,TRUE))))))</f>
        <v>35</v>
      </c>
      <c r="AC5116" s="382">
        <f t="shared" si="965"/>
        <v>1.4653800000000001</v>
      </c>
      <c r="AD5116" s="382">
        <f t="shared" si="966"/>
        <v>1.4653800000000001</v>
      </c>
    </row>
    <row r="5117" spans="11:30" ht="13.5" customHeight="1">
      <c r="K5117" s="4">
        <f t="shared" si="958"/>
        <v>12</v>
      </c>
      <c r="L5117" s="34">
        <v>43465</v>
      </c>
      <c r="M5117" s="4">
        <v>214</v>
      </c>
      <c r="N5117" s="4">
        <v>2</v>
      </c>
      <c r="O5117" s="31">
        <v>4.1666666666666664E-2</v>
      </c>
      <c r="P5117" s="35">
        <v>3.2</v>
      </c>
      <c r="Q5117" s="36">
        <f t="shared" si="959"/>
        <v>13</v>
      </c>
      <c r="R5117" s="4">
        <f t="shared" si="960"/>
        <v>9.8000000000000007</v>
      </c>
      <c r="S5117" s="31">
        <f t="shared" si="963"/>
        <v>0.20944444444444443</v>
      </c>
      <c r="T5117" s="31">
        <f t="shared" si="964"/>
        <v>0.77601851851851855</v>
      </c>
      <c r="U5117" s="4">
        <f t="shared" si="962"/>
        <v>0</v>
      </c>
      <c r="V5117" s="4" t="str">
        <f t="shared" si="969"/>
        <v/>
      </c>
      <c r="W5117" s="18" t="str">
        <f>IF(V5117="","",VLOOKUP(L5117,日射量と図３!$A$4:$C$368,3,TRUE)*238.85/100)</f>
        <v/>
      </c>
      <c r="X5117" s="4" t="str">
        <f t="shared" si="961"/>
        <v/>
      </c>
      <c r="Y5117" s="4" t="str">
        <f t="shared" si="967"/>
        <v/>
      </c>
      <c r="Z5117" s="4" t="str">
        <f t="shared" si="968"/>
        <v/>
      </c>
      <c r="AA5117" s="4" t="str">
        <f>IF($V5117="","",IF(Y5117&lt;36,0,IF(AND(36&lt;=Y5117,Y5117&lt;71),VLOOKUP($W5117,日射量と図３!$E$6:$F$34,2,TRUE),IF(AND(71&lt;=Y5117,Y5117&lt;107),VLOOKUP($W5117,日射量と図３!$E$6:$G$34,3,TRUE),IF(AND(107&lt;=Y5117,Y5117&lt;143),VLOOKUP($W5117,日射量と図３!$E$6:$H$34,4,TRUE),VLOOKUP($W5117,日射量と図３!$E$6:$I$34,5,TRUE))))))</f>
        <v/>
      </c>
      <c r="AB5117" s="4" t="str">
        <f>IF($V5117="","",IF(Z5117&lt;36,0,IF(AND(36&lt;=Z5117,Z5117&lt;71),VLOOKUP($W5117,日射量と図３!$E$6:$F$34,2,TRUE),IF(AND(71&lt;=Z5117,Z5117&lt;107),VLOOKUP($W5117,日射量と図３!$E$6:$G$34,3,TRUE),IF(AND(107&lt;=Z5117,Z5117&lt;143),VLOOKUP($W5117,日射量と図３!$E$6:$H$34,4,TRUE),VLOOKUP($W5117,日射量と図３!$E$6:$I$34,5,TRUE))))))</f>
        <v/>
      </c>
      <c r="AC5117" s="382" t="str">
        <f t="shared" si="965"/>
        <v/>
      </c>
      <c r="AD5117" s="382" t="str">
        <f t="shared" si="966"/>
        <v/>
      </c>
    </row>
    <row r="5118" spans="11:30" ht="13.5" customHeight="1">
      <c r="K5118" s="4">
        <f t="shared" si="958"/>
        <v>12</v>
      </c>
      <c r="L5118" s="34">
        <v>43465</v>
      </c>
      <c r="M5118" s="4">
        <v>214</v>
      </c>
      <c r="N5118" s="4">
        <v>3</v>
      </c>
      <c r="O5118" s="31">
        <v>8.3333333333333329E-2</v>
      </c>
      <c r="P5118" s="35">
        <v>2.8600000000000003</v>
      </c>
      <c r="Q5118" s="36">
        <f t="shared" si="959"/>
        <v>13</v>
      </c>
      <c r="R5118" s="4">
        <f t="shared" si="960"/>
        <v>10.14</v>
      </c>
      <c r="S5118" s="31">
        <f t="shared" si="963"/>
        <v>0.20944444444444443</v>
      </c>
      <c r="T5118" s="31">
        <f t="shared" si="964"/>
        <v>0.77601851851851855</v>
      </c>
      <c r="U5118" s="4">
        <f t="shared" si="962"/>
        <v>0</v>
      </c>
      <c r="V5118" s="4" t="str">
        <f t="shared" si="969"/>
        <v/>
      </c>
      <c r="W5118" s="18" t="str">
        <f>IF(V5118="","",VLOOKUP(L5118,日射量と図３!$A$4:$C$368,3,TRUE)*238.85/100)</f>
        <v/>
      </c>
      <c r="X5118" s="4" t="str">
        <f t="shared" si="961"/>
        <v/>
      </c>
      <c r="Y5118" s="4" t="str">
        <f t="shared" si="967"/>
        <v/>
      </c>
      <c r="Z5118" s="4" t="str">
        <f t="shared" si="968"/>
        <v/>
      </c>
      <c r="AA5118" s="4" t="str">
        <f>IF($V5118="","",IF(Y5118&lt;36,0,IF(AND(36&lt;=Y5118,Y5118&lt;71),VLOOKUP($W5118,日射量と図３!$E$6:$F$34,2,TRUE),IF(AND(71&lt;=Y5118,Y5118&lt;107),VLOOKUP($W5118,日射量と図３!$E$6:$G$34,3,TRUE),IF(AND(107&lt;=Y5118,Y5118&lt;143),VLOOKUP($W5118,日射量と図３!$E$6:$H$34,4,TRUE),VLOOKUP($W5118,日射量と図３!$E$6:$I$34,5,TRUE))))))</f>
        <v/>
      </c>
      <c r="AB5118" s="4" t="str">
        <f>IF($V5118="","",IF(Z5118&lt;36,0,IF(AND(36&lt;=Z5118,Z5118&lt;71),VLOOKUP($W5118,日射量と図３!$E$6:$F$34,2,TRUE),IF(AND(71&lt;=Z5118,Z5118&lt;107),VLOOKUP($W5118,日射量と図３!$E$6:$G$34,3,TRUE),IF(AND(107&lt;=Z5118,Z5118&lt;143),VLOOKUP($W5118,日射量と図３!$E$6:$H$34,4,TRUE),VLOOKUP($W5118,日射量と図３!$E$6:$I$34,5,TRUE))))))</f>
        <v/>
      </c>
      <c r="AC5118" s="382" t="str">
        <f t="shared" si="965"/>
        <v/>
      </c>
      <c r="AD5118" s="382" t="str">
        <f t="shared" si="966"/>
        <v/>
      </c>
    </row>
    <row r="5119" spans="11:30" ht="13.5" customHeight="1">
      <c r="K5119" s="4">
        <f t="shared" si="958"/>
        <v>12</v>
      </c>
      <c r="L5119" s="34">
        <v>43465</v>
      </c>
      <c r="M5119" s="4">
        <v>214</v>
      </c>
      <c r="N5119" s="4">
        <v>4</v>
      </c>
      <c r="O5119" s="31">
        <v>0.125</v>
      </c>
      <c r="P5119" s="35">
        <v>2.7399999999999998</v>
      </c>
      <c r="Q5119" s="36">
        <f t="shared" si="959"/>
        <v>13</v>
      </c>
      <c r="R5119" s="4">
        <f t="shared" si="960"/>
        <v>10.26</v>
      </c>
      <c r="S5119" s="31">
        <f t="shared" si="963"/>
        <v>0.20944444444444443</v>
      </c>
      <c r="T5119" s="31">
        <f t="shared" si="964"/>
        <v>0.77601851851851855</v>
      </c>
      <c r="U5119" s="4">
        <f t="shared" si="962"/>
        <v>0</v>
      </c>
      <c r="V5119" s="4" t="str">
        <f t="shared" si="969"/>
        <v/>
      </c>
      <c r="W5119" s="18" t="str">
        <f>IF(V5119="","",VLOOKUP(L5119,日射量と図３!$A$4:$C$368,3,TRUE)*238.85/100)</f>
        <v/>
      </c>
      <c r="X5119" s="4" t="str">
        <f t="shared" si="961"/>
        <v/>
      </c>
      <c r="Y5119" s="4" t="str">
        <f t="shared" si="967"/>
        <v/>
      </c>
      <c r="Z5119" s="4" t="str">
        <f t="shared" si="968"/>
        <v/>
      </c>
      <c r="AA5119" s="4" t="str">
        <f>IF($V5119="","",IF(Y5119&lt;36,0,IF(AND(36&lt;=Y5119,Y5119&lt;71),VLOOKUP($W5119,日射量と図３!$E$6:$F$34,2,TRUE),IF(AND(71&lt;=Y5119,Y5119&lt;107),VLOOKUP($W5119,日射量と図３!$E$6:$G$34,3,TRUE),IF(AND(107&lt;=Y5119,Y5119&lt;143),VLOOKUP($W5119,日射量と図３!$E$6:$H$34,4,TRUE),VLOOKUP($W5119,日射量と図３!$E$6:$I$34,5,TRUE))))))</f>
        <v/>
      </c>
      <c r="AB5119" s="4" t="str">
        <f>IF($V5119="","",IF(Z5119&lt;36,0,IF(AND(36&lt;=Z5119,Z5119&lt;71),VLOOKUP($W5119,日射量と図３!$E$6:$F$34,2,TRUE),IF(AND(71&lt;=Z5119,Z5119&lt;107),VLOOKUP($W5119,日射量と図３!$E$6:$G$34,3,TRUE),IF(AND(107&lt;=Z5119,Z5119&lt;143),VLOOKUP($W5119,日射量と図３!$E$6:$H$34,4,TRUE),VLOOKUP($W5119,日射量と図３!$E$6:$I$34,5,TRUE))))))</f>
        <v/>
      </c>
      <c r="AC5119" s="382" t="str">
        <f t="shared" si="965"/>
        <v/>
      </c>
      <c r="AD5119" s="382" t="str">
        <f t="shared" si="966"/>
        <v/>
      </c>
    </row>
    <row r="5120" spans="11:30" ht="13.5" customHeight="1">
      <c r="K5120" s="4">
        <f t="shared" si="958"/>
        <v>12</v>
      </c>
      <c r="L5120" s="34">
        <v>43465</v>
      </c>
      <c r="M5120" s="4">
        <v>214</v>
      </c>
      <c r="N5120" s="4">
        <v>5</v>
      </c>
      <c r="O5120" s="31">
        <v>0.16666666666666666</v>
      </c>
      <c r="P5120" s="35">
        <v>2.7800000000000002</v>
      </c>
      <c r="Q5120" s="36">
        <f t="shared" si="959"/>
        <v>15</v>
      </c>
      <c r="R5120" s="4">
        <f t="shared" si="960"/>
        <v>12.219999999999999</v>
      </c>
      <c r="S5120" s="31">
        <f t="shared" si="963"/>
        <v>0.20944444444444443</v>
      </c>
      <c r="T5120" s="31">
        <f t="shared" si="964"/>
        <v>0.77601851851851855</v>
      </c>
      <c r="U5120" s="4">
        <f t="shared" si="962"/>
        <v>0</v>
      </c>
      <c r="V5120" s="4" t="str">
        <f t="shared" si="969"/>
        <v/>
      </c>
      <c r="W5120" s="18" t="str">
        <f>IF(V5120="","",VLOOKUP(L5120,日射量と図３!$A$4:$C$368,3,TRUE)*238.85/100)</f>
        <v/>
      </c>
      <c r="X5120" s="4" t="str">
        <f t="shared" si="961"/>
        <v/>
      </c>
      <c r="Y5120" s="4" t="str">
        <f t="shared" si="967"/>
        <v/>
      </c>
      <c r="Z5120" s="4" t="str">
        <f t="shared" si="968"/>
        <v/>
      </c>
      <c r="AA5120" s="4" t="str">
        <f>IF($V5120="","",IF(Y5120&lt;36,0,IF(AND(36&lt;=Y5120,Y5120&lt;71),VLOOKUP($W5120,日射量と図３!$E$6:$F$34,2,TRUE),IF(AND(71&lt;=Y5120,Y5120&lt;107),VLOOKUP($W5120,日射量と図３!$E$6:$G$34,3,TRUE),IF(AND(107&lt;=Y5120,Y5120&lt;143),VLOOKUP($W5120,日射量と図３!$E$6:$H$34,4,TRUE),VLOOKUP($W5120,日射量と図３!$E$6:$I$34,5,TRUE))))))</f>
        <v/>
      </c>
      <c r="AB5120" s="4" t="str">
        <f>IF($V5120="","",IF(Z5120&lt;36,0,IF(AND(36&lt;=Z5120,Z5120&lt;71),VLOOKUP($W5120,日射量と図３!$E$6:$F$34,2,TRUE),IF(AND(71&lt;=Z5120,Z5120&lt;107),VLOOKUP($W5120,日射量と図３!$E$6:$G$34,3,TRUE),IF(AND(107&lt;=Z5120,Z5120&lt;143),VLOOKUP($W5120,日射量と図３!$E$6:$H$34,4,TRUE),VLOOKUP($W5120,日射量と図３!$E$6:$I$34,5,TRUE))))))</f>
        <v/>
      </c>
      <c r="AC5120" s="382" t="str">
        <f t="shared" si="965"/>
        <v/>
      </c>
      <c r="AD5120" s="382" t="str">
        <f t="shared" si="966"/>
        <v/>
      </c>
    </row>
    <row r="5121" spans="11:30" ht="13.5" customHeight="1">
      <c r="K5121" s="4">
        <f t="shared" si="958"/>
        <v>12</v>
      </c>
      <c r="L5121" s="34">
        <v>43465</v>
      </c>
      <c r="M5121" s="4">
        <v>214</v>
      </c>
      <c r="N5121" s="4">
        <v>6</v>
      </c>
      <c r="O5121" s="31">
        <v>0.20833333333333334</v>
      </c>
      <c r="P5121" s="35">
        <v>2.4</v>
      </c>
      <c r="Q5121" s="36">
        <f t="shared" si="959"/>
        <v>15</v>
      </c>
      <c r="R5121" s="4">
        <f t="shared" si="960"/>
        <v>12.6</v>
      </c>
      <c r="S5121" s="31">
        <f t="shared" si="963"/>
        <v>0.20944444444444443</v>
      </c>
      <c r="T5121" s="31">
        <f t="shared" si="964"/>
        <v>0.77601851851851855</v>
      </c>
      <c r="U5121" s="4">
        <f t="shared" si="962"/>
        <v>0</v>
      </c>
      <c r="V5121" s="4" t="str">
        <f t="shared" si="969"/>
        <v/>
      </c>
      <c r="W5121" s="18" t="str">
        <f>IF(V5121="","",VLOOKUP(L5121,日射量と図３!$A$4:$C$368,3,TRUE)*238.85/100)</f>
        <v/>
      </c>
      <c r="X5121" s="4" t="str">
        <f t="shared" si="961"/>
        <v/>
      </c>
      <c r="Y5121" s="4" t="str">
        <f t="shared" si="967"/>
        <v/>
      </c>
      <c r="Z5121" s="4" t="str">
        <f t="shared" si="968"/>
        <v/>
      </c>
      <c r="AA5121" s="4" t="str">
        <f>IF($V5121="","",IF(Y5121&lt;36,0,IF(AND(36&lt;=Y5121,Y5121&lt;71),VLOOKUP($W5121,日射量と図３!$E$6:$F$34,2,TRUE),IF(AND(71&lt;=Y5121,Y5121&lt;107),VLOOKUP($W5121,日射量と図３!$E$6:$G$34,3,TRUE),IF(AND(107&lt;=Y5121,Y5121&lt;143),VLOOKUP($W5121,日射量と図３!$E$6:$H$34,4,TRUE),VLOOKUP($W5121,日射量と図３!$E$6:$I$34,5,TRUE))))))</f>
        <v/>
      </c>
      <c r="AB5121" s="4" t="str">
        <f>IF($V5121="","",IF(Z5121&lt;36,0,IF(AND(36&lt;=Z5121,Z5121&lt;71),VLOOKUP($W5121,日射量と図３!$E$6:$F$34,2,TRUE),IF(AND(71&lt;=Z5121,Z5121&lt;107),VLOOKUP($W5121,日射量と図３!$E$6:$G$34,3,TRUE),IF(AND(107&lt;=Z5121,Z5121&lt;143),VLOOKUP($W5121,日射量と図３!$E$6:$H$34,4,TRUE),VLOOKUP($W5121,日射量と図３!$E$6:$I$34,5,TRUE))))))</f>
        <v/>
      </c>
      <c r="AC5121" s="382" t="str">
        <f t="shared" si="965"/>
        <v/>
      </c>
      <c r="AD5121" s="382" t="str">
        <f t="shared" si="966"/>
        <v/>
      </c>
    </row>
    <row r="5122" spans="11:30" ht="13.5" customHeight="1">
      <c r="K5122" s="4">
        <f t="shared" si="958"/>
        <v>12</v>
      </c>
      <c r="L5122" s="34">
        <v>43465</v>
      </c>
      <c r="M5122" s="4">
        <v>214</v>
      </c>
      <c r="N5122" s="4">
        <v>7</v>
      </c>
      <c r="O5122" s="31">
        <v>0.25</v>
      </c>
      <c r="P5122" s="35">
        <v>2.12</v>
      </c>
      <c r="Q5122" s="36">
        <f t="shared" si="959"/>
        <v>15</v>
      </c>
      <c r="R5122" s="4">
        <f t="shared" si="960"/>
        <v>12.879999999999999</v>
      </c>
      <c r="S5122" s="31">
        <f t="shared" si="963"/>
        <v>0.20944444444444443</v>
      </c>
      <c r="T5122" s="31">
        <f t="shared" si="964"/>
        <v>0.77601851851851855</v>
      </c>
      <c r="U5122" s="4">
        <f t="shared" si="962"/>
        <v>12.879999999999999</v>
      </c>
      <c r="V5122" s="4" t="str">
        <f t="shared" si="969"/>
        <v/>
      </c>
      <c r="W5122" s="18" t="str">
        <f>IF(V5122="","",VLOOKUP(L5122,日射量と図３!$A$4:$C$368,3,TRUE)*238.85/100)</f>
        <v/>
      </c>
      <c r="X5122" s="4" t="str">
        <f t="shared" si="961"/>
        <v/>
      </c>
      <c r="Y5122" s="4" t="str">
        <f t="shared" si="967"/>
        <v/>
      </c>
      <c r="Z5122" s="4" t="str">
        <f t="shared" si="968"/>
        <v/>
      </c>
      <c r="AA5122" s="4" t="str">
        <f>IF($V5122="","",IF(Y5122&lt;36,0,IF(AND(36&lt;=Y5122,Y5122&lt;71),VLOOKUP($W5122,日射量と図３!$E$6:$F$34,2,TRUE),IF(AND(71&lt;=Y5122,Y5122&lt;107),VLOOKUP($W5122,日射量と図３!$E$6:$G$34,3,TRUE),IF(AND(107&lt;=Y5122,Y5122&lt;143),VLOOKUP($W5122,日射量と図３!$E$6:$H$34,4,TRUE),VLOOKUP($W5122,日射量と図３!$E$6:$I$34,5,TRUE))))))</f>
        <v/>
      </c>
      <c r="AB5122" s="4" t="str">
        <f>IF($V5122="","",IF(Z5122&lt;36,0,IF(AND(36&lt;=Z5122,Z5122&lt;71),VLOOKUP($W5122,日射量と図３!$E$6:$F$34,2,TRUE),IF(AND(71&lt;=Z5122,Z5122&lt;107),VLOOKUP($W5122,日射量と図３!$E$6:$G$34,3,TRUE),IF(AND(107&lt;=Z5122,Z5122&lt;143),VLOOKUP($W5122,日射量と図３!$E$6:$H$34,4,TRUE),VLOOKUP($W5122,日射量と図３!$E$6:$I$34,5,TRUE))))))</f>
        <v/>
      </c>
      <c r="AC5122" s="382" t="str">
        <f t="shared" si="965"/>
        <v/>
      </c>
      <c r="AD5122" s="382" t="str">
        <f t="shared" si="966"/>
        <v/>
      </c>
    </row>
    <row r="5123" spans="11:30" ht="13.5" customHeight="1">
      <c r="K5123" s="4">
        <f t="shared" si="958"/>
        <v>12</v>
      </c>
      <c r="L5123" s="34">
        <v>43465</v>
      </c>
      <c r="M5123" s="4">
        <v>214</v>
      </c>
      <c r="N5123" s="4">
        <v>8</v>
      </c>
      <c r="O5123" s="31">
        <v>0.29166666666666669</v>
      </c>
      <c r="P5123" s="35">
        <v>2.0799999999999996</v>
      </c>
      <c r="Q5123" s="36">
        <f t="shared" si="959"/>
        <v>12</v>
      </c>
      <c r="R5123" s="4">
        <f t="shared" si="960"/>
        <v>9.92</v>
      </c>
      <c r="S5123" s="31">
        <f t="shared" si="963"/>
        <v>0.20944444444444443</v>
      </c>
      <c r="T5123" s="31">
        <f t="shared" si="964"/>
        <v>0.77601851851851855</v>
      </c>
      <c r="U5123" s="4">
        <f t="shared" si="962"/>
        <v>9.92</v>
      </c>
      <c r="V5123" s="4" t="str">
        <f t="shared" si="969"/>
        <v/>
      </c>
      <c r="W5123" s="18" t="str">
        <f>IF(V5123="","",VLOOKUP(L5123,日射量と図３!$A$4:$C$368,3,TRUE)*238.85/100)</f>
        <v/>
      </c>
      <c r="X5123" s="4" t="str">
        <f t="shared" si="961"/>
        <v/>
      </c>
      <c r="Y5123" s="4" t="str">
        <f t="shared" si="967"/>
        <v/>
      </c>
      <c r="Z5123" s="4" t="str">
        <f t="shared" si="968"/>
        <v/>
      </c>
      <c r="AA5123" s="4" t="str">
        <f>IF($V5123="","",IF(Y5123&lt;36,0,IF(AND(36&lt;=Y5123,Y5123&lt;71),VLOOKUP($W5123,日射量と図３!$E$6:$F$34,2,TRUE),IF(AND(71&lt;=Y5123,Y5123&lt;107),VLOOKUP($W5123,日射量と図３!$E$6:$G$34,3,TRUE),IF(AND(107&lt;=Y5123,Y5123&lt;143),VLOOKUP($W5123,日射量と図３!$E$6:$H$34,4,TRUE),VLOOKUP($W5123,日射量と図３!$E$6:$I$34,5,TRUE))))))</f>
        <v/>
      </c>
      <c r="AB5123" s="4" t="str">
        <f>IF($V5123="","",IF(Z5123&lt;36,0,IF(AND(36&lt;=Z5123,Z5123&lt;71),VLOOKUP($W5123,日射量と図３!$E$6:$F$34,2,TRUE),IF(AND(71&lt;=Z5123,Z5123&lt;107),VLOOKUP($W5123,日射量と図３!$E$6:$G$34,3,TRUE),IF(AND(107&lt;=Z5123,Z5123&lt;143),VLOOKUP($W5123,日射量と図３!$E$6:$H$34,4,TRUE),VLOOKUP($W5123,日射量と図３!$E$6:$I$34,5,TRUE))))))</f>
        <v/>
      </c>
      <c r="AC5123" s="382" t="str">
        <f t="shared" si="965"/>
        <v/>
      </c>
      <c r="AD5123" s="382" t="str">
        <f t="shared" si="966"/>
        <v/>
      </c>
    </row>
    <row r="5124" spans="11:30" ht="13.5" customHeight="1">
      <c r="K5124" s="4">
        <f t="shared" si="958"/>
        <v>12</v>
      </c>
      <c r="L5124" s="34">
        <v>43465</v>
      </c>
      <c r="M5124" s="4">
        <v>214</v>
      </c>
      <c r="N5124" s="4">
        <v>9</v>
      </c>
      <c r="O5124" s="31">
        <v>0.33333333333333331</v>
      </c>
      <c r="P5124" s="35">
        <v>2.87</v>
      </c>
      <c r="Q5124" s="36">
        <f t="shared" si="959"/>
        <v>12</v>
      </c>
      <c r="R5124" s="4">
        <f t="shared" si="960"/>
        <v>9.129999999999999</v>
      </c>
      <c r="S5124" s="31">
        <f t="shared" si="963"/>
        <v>0.20944444444444443</v>
      </c>
      <c r="T5124" s="31">
        <f t="shared" si="964"/>
        <v>0.77601851851851855</v>
      </c>
      <c r="U5124" s="4">
        <f t="shared" si="962"/>
        <v>9.129999999999999</v>
      </c>
      <c r="V5124" s="4" t="str">
        <f t="shared" si="969"/>
        <v/>
      </c>
      <c r="W5124" s="18" t="str">
        <f>IF(V5124="","",VLOOKUP(L5124,日射量と図３!$A$4:$C$368,3,TRUE)*238.85/100)</f>
        <v/>
      </c>
      <c r="X5124" s="4" t="str">
        <f t="shared" si="961"/>
        <v/>
      </c>
      <c r="Y5124" s="4" t="str">
        <f t="shared" si="967"/>
        <v/>
      </c>
      <c r="Z5124" s="4" t="str">
        <f t="shared" si="968"/>
        <v/>
      </c>
      <c r="AA5124" s="4" t="str">
        <f>IF($V5124="","",IF(Y5124&lt;36,0,IF(AND(36&lt;=Y5124,Y5124&lt;71),VLOOKUP($W5124,日射量と図３!$E$6:$F$34,2,TRUE),IF(AND(71&lt;=Y5124,Y5124&lt;107),VLOOKUP($W5124,日射量と図３!$E$6:$G$34,3,TRUE),IF(AND(107&lt;=Y5124,Y5124&lt;143),VLOOKUP($W5124,日射量と図３!$E$6:$H$34,4,TRUE),VLOOKUP($W5124,日射量と図３!$E$6:$I$34,5,TRUE))))))</f>
        <v/>
      </c>
      <c r="AB5124" s="4" t="str">
        <f>IF($V5124="","",IF(Z5124&lt;36,0,IF(AND(36&lt;=Z5124,Z5124&lt;71),VLOOKUP($W5124,日射量と図３!$E$6:$F$34,2,TRUE),IF(AND(71&lt;=Z5124,Z5124&lt;107),VLOOKUP($W5124,日射量と図３!$E$6:$G$34,3,TRUE),IF(AND(107&lt;=Z5124,Z5124&lt;143),VLOOKUP($W5124,日射量と図３!$E$6:$H$34,4,TRUE),VLOOKUP($W5124,日射量と図３!$E$6:$I$34,5,TRUE))))))</f>
        <v/>
      </c>
      <c r="AC5124" s="382" t="str">
        <f t="shared" si="965"/>
        <v/>
      </c>
      <c r="AD5124" s="382" t="str">
        <f t="shared" si="966"/>
        <v/>
      </c>
    </row>
    <row r="5125" spans="11:30" ht="13.5" customHeight="1">
      <c r="K5125" s="4">
        <f t="shared" ref="K5125:K5188" si="970">MONTH(L5125)</f>
        <v>12</v>
      </c>
      <c r="L5125" s="34">
        <v>43465</v>
      </c>
      <c r="M5125" s="4">
        <v>214</v>
      </c>
      <c r="N5125" s="4">
        <v>10</v>
      </c>
      <c r="O5125" s="31">
        <v>0.375</v>
      </c>
      <c r="P5125" s="35">
        <v>3.6199999999999997</v>
      </c>
      <c r="Q5125" s="36">
        <f t="shared" ref="Q5125:Q5188" si="971">IF(O5125&lt;$B$15,$D$14,IF(O5125&lt;$B$16,$D$15,IF(O5125&lt;$B$17,$D$16,IF(O5125&lt;$B$18,$D$17,IF(O5125&lt;$B$19,$D$18,$D$19)))))</f>
        <v>12</v>
      </c>
      <c r="R5125" s="4">
        <f t="shared" ref="R5125:R5188" si="972">IF(Q5125-P5125&gt;0,Q5125-P5125,0)</f>
        <v>8.3800000000000008</v>
      </c>
      <c r="S5125" s="31">
        <f t="shared" si="963"/>
        <v>0.20944444444444443</v>
      </c>
      <c r="T5125" s="31">
        <f t="shared" si="964"/>
        <v>0.77601851851851855</v>
      </c>
      <c r="U5125" s="4">
        <f t="shared" si="962"/>
        <v>8.3800000000000008</v>
      </c>
      <c r="V5125" s="4" t="str">
        <f t="shared" si="969"/>
        <v/>
      </c>
      <c r="W5125" s="18" t="str">
        <f>IF(V5125="","",VLOOKUP(L5125,日射量と図３!$A$4:$C$368,3,TRUE)*238.85/100)</f>
        <v/>
      </c>
      <c r="X5125" s="4" t="str">
        <f t="shared" ref="X5125:X5139" si="973">IF(V5125="","",VLOOKUP(K5125,$AF$38:$AJ$49,5,TRUE))</f>
        <v/>
      </c>
      <c r="Y5125" s="4" t="str">
        <f t="shared" si="967"/>
        <v/>
      </c>
      <c r="Z5125" s="4" t="str">
        <f t="shared" si="968"/>
        <v/>
      </c>
      <c r="AA5125" s="4" t="str">
        <f>IF($V5125="","",IF(Y5125&lt;36,0,IF(AND(36&lt;=Y5125,Y5125&lt;71),VLOOKUP($W5125,日射量と図３!$E$6:$F$34,2,TRUE),IF(AND(71&lt;=Y5125,Y5125&lt;107),VLOOKUP($W5125,日射量と図３!$E$6:$G$34,3,TRUE),IF(AND(107&lt;=Y5125,Y5125&lt;143),VLOOKUP($W5125,日射量と図３!$E$6:$H$34,4,TRUE),VLOOKUP($W5125,日射量と図３!$E$6:$I$34,5,TRUE))))))</f>
        <v/>
      </c>
      <c r="AB5125" s="4" t="str">
        <f>IF($V5125="","",IF(Z5125&lt;36,0,IF(AND(36&lt;=Z5125,Z5125&lt;71),VLOOKUP($W5125,日射量と図３!$E$6:$F$34,2,TRUE),IF(AND(71&lt;=Z5125,Z5125&lt;107),VLOOKUP($W5125,日射量と図３!$E$6:$G$34,3,TRUE),IF(AND(107&lt;=Z5125,Z5125&lt;143),VLOOKUP($W5125,日射量と図３!$E$6:$H$34,4,TRUE),VLOOKUP($W5125,日射量と図３!$E$6:$I$34,5,TRUE))))))</f>
        <v/>
      </c>
      <c r="AC5125" s="382" t="str">
        <f t="shared" si="965"/>
        <v/>
      </c>
      <c r="AD5125" s="382" t="str">
        <f t="shared" si="966"/>
        <v/>
      </c>
    </row>
    <row r="5126" spans="11:30" ht="13.5" customHeight="1">
      <c r="K5126" s="4">
        <f t="shared" si="970"/>
        <v>12</v>
      </c>
      <c r="L5126" s="34">
        <v>43465</v>
      </c>
      <c r="M5126" s="4">
        <v>214</v>
      </c>
      <c r="N5126" s="4">
        <v>11</v>
      </c>
      <c r="O5126" s="31">
        <v>0.41666666666666669</v>
      </c>
      <c r="P5126" s="35">
        <v>4.9700000000000006</v>
      </c>
      <c r="Q5126" s="36">
        <f t="shared" si="971"/>
        <v>12</v>
      </c>
      <c r="R5126" s="4">
        <f t="shared" si="972"/>
        <v>7.0299999999999994</v>
      </c>
      <c r="S5126" s="31">
        <f t="shared" si="963"/>
        <v>0.20944444444444443</v>
      </c>
      <c r="T5126" s="31">
        <f t="shared" si="964"/>
        <v>0.77601851851851855</v>
      </c>
      <c r="U5126" s="4">
        <f t="shared" si="962"/>
        <v>7.0299999999999994</v>
      </c>
      <c r="V5126" s="4" t="str">
        <f t="shared" si="969"/>
        <v/>
      </c>
      <c r="W5126" s="18" t="str">
        <f>IF(V5126="","",VLOOKUP(L5126,日射量と図３!$A$4:$C$368,3,TRUE)*238.85/100)</f>
        <v/>
      </c>
      <c r="X5126" s="4" t="str">
        <f t="shared" si="973"/>
        <v/>
      </c>
      <c r="Y5126" s="4" t="str">
        <f t="shared" si="967"/>
        <v/>
      </c>
      <c r="Z5126" s="4" t="str">
        <f t="shared" si="968"/>
        <v/>
      </c>
      <c r="AA5126" s="4" t="str">
        <f>IF($V5126="","",IF(Y5126&lt;36,0,IF(AND(36&lt;=Y5126,Y5126&lt;71),VLOOKUP($W5126,日射量と図３!$E$6:$F$34,2,TRUE),IF(AND(71&lt;=Y5126,Y5126&lt;107),VLOOKUP($W5126,日射量と図３!$E$6:$G$34,3,TRUE),IF(AND(107&lt;=Y5126,Y5126&lt;143),VLOOKUP($W5126,日射量と図３!$E$6:$H$34,4,TRUE),VLOOKUP($W5126,日射量と図３!$E$6:$I$34,5,TRUE))))))</f>
        <v/>
      </c>
      <c r="AB5126" s="4" t="str">
        <f>IF($V5126="","",IF(Z5126&lt;36,0,IF(AND(36&lt;=Z5126,Z5126&lt;71),VLOOKUP($W5126,日射量と図３!$E$6:$F$34,2,TRUE),IF(AND(71&lt;=Z5126,Z5126&lt;107),VLOOKUP($W5126,日射量と図３!$E$6:$G$34,3,TRUE),IF(AND(107&lt;=Z5126,Z5126&lt;143),VLOOKUP($W5126,日射量と図３!$E$6:$H$34,4,TRUE),VLOOKUP($W5126,日射量と図３!$E$6:$I$34,5,TRUE))))))</f>
        <v/>
      </c>
      <c r="AC5126" s="382" t="str">
        <f t="shared" si="965"/>
        <v/>
      </c>
      <c r="AD5126" s="382" t="str">
        <f t="shared" si="966"/>
        <v/>
      </c>
    </row>
    <row r="5127" spans="11:30" ht="13.5" customHeight="1">
      <c r="K5127" s="4">
        <f t="shared" si="970"/>
        <v>12</v>
      </c>
      <c r="L5127" s="34">
        <v>43465</v>
      </c>
      <c r="M5127" s="4">
        <v>214</v>
      </c>
      <c r="N5127" s="4">
        <v>12</v>
      </c>
      <c r="O5127" s="31">
        <v>0.45833333333333331</v>
      </c>
      <c r="P5127" s="35">
        <v>5.910000000000001</v>
      </c>
      <c r="Q5127" s="36">
        <f t="shared" si="971"/>
        <v>12</v>
      </c>
      <c r="R5127" s="4">
        <f t="shared" si="972"/>
        <v>6.089999999999999</v>
      </c>
      <c r="S5127" s="31">
        <f t="shared" si="963"/>
        <v>0.20944444444444443</v>
      </c>
      <c r="T5127" s="31">
        <f t="shared" si="964"/>
        <v>0.77601851851851855</v>
      </c>
      <c r="U5127" s="4">
        <f t="shared" si="962"/>
        <v>6.089999999999999</v>
      </c>
      <c r="V5127" s="4" t="str">
        <f t="shared" si="969"/>
        <v/>
      </c>
      <c r="W5127" s="18" t="str">
        <f>IF(V5127="","",VLOOKUP(L5127,日射量と図３!$A$4:$C$368,3,TRUE)*238.85/100)</f>
        <v/>
      </c>
      <c r="X5127" s="4" t="str">
        <f t="shared" si="973"/>
        <v/>
      </c>
      <c r="Y5127" s="4" t="str">
        <f t="shared" si="967"/>
        <v/>
      </c>
      <c r="Z5127" s="4" t="str">
        <f t="shared" si="968"/>
        <v/>
      </c>
      <c r="AA5127" s="4" t="str">
        <f>IF($V5127="","",IF(Y5127&lt;36,0,IF(AND(36&lt;=Y5127,Y5127&lt;71),VLOOKUP($W5127,日射量と図３!$E$6:$F$34,2,TRUE),IF(AND(71&lt;=Y5127,Y5127&lt;107),VLOOKUP($W5127,日射量と図３!$E$6:$G$34,3,TRUE),IF(AND(107&lt;=Y5127,Y5127&lt;143),VLOOKUP($W5127,日射量と図３!$E$6:$H$34,4,TRUE),VLOOKUP($W5127,日射量と図３!$E$6:$I$34,5,TRUE))))))</f>
        <v/>
      </c>
      <c r="AB5127" s="4" t="str">
        <f>IF($V5127="","",IF(Z5127&lt;36,0,IF(AND(36&lt;=Z5127,Z5127&lt;71),VLOOKUP($W5127,日射量と図３!$E$6:$F$34,2,TRUE),IF(AND(71&lt;=Z5127,Z5127&lt;107),VLOOKUP($W5127,日射量と図３!$E$6:$G$34,3,TRUE),IF(AND(107&lt;=Z5127,Z5127&lt;143),VLOOKUP($W5127,日射量と図３!$E$6:$H$34,4,TRUE),VLOOKUP($W5127,日射量と図３!$E$6:$I$34,5,TRUE))))))</f>
        <v/>
      </c>
      <c r="AC5127" s="382" t="str">
        <f t="shared" si="965"/>
        <v/>
      </c>
      <c r="AD5127" s="382" t="str">
        <f t="shared" si="966"/>
        <v/>
      </c>
    </row>
    <row r="5128" spans="11:30" ht="13.5" customHeight="1">
      <c r="K5128" s="4">
        <f t="shared" si="970"/>
        <v>12</v>
      </c>
      <c r="L5128" s="34">
        <v>43465</v>
      </c>
      <c r="M5128" s="4">
        <v>214</v>
      </c>
      <c r="N5128" s="4">
        <v>13</v>
      </c>
      <c r="O5128" s="31">
        <v>0.5</v>
      </c>
      <c r="P5128" s="35">
        <v>6.9799999999999995</v>
      </c>
      <c r="Q5128" s="36">
        <f t="shared" si="971"/>
        <v>12</v>
      </c>
      <c r="R5128" s="4">
        <f t="shared" si="972"/>
        <v>5.0200000000000005</v>
      </c>
      <c r="S5128" s="31">
        <f t="shared" si="963"/>
        <v>0.20944444444444443</v>
      </c>
      <c r="T5128" s="31">
        <f t="shared" si="964"/>
        <v>0.77601851851851855</v>
      </c>
      <c r="U5128" s="4">
        <f t="shared" si="962"/>
        <v>5.0200000000000005</v>
      </c>
      <c r="V5128" s="4" t="str">
        <f t="shared" si="969"/>
        <v/>
      </c>
      <c r="W5128" s="18" t="str">
        <f>IF(V5128="","",VLOOKUP(L5128,日射量と図３!$A$4:$C$368,3,TRUE)*238.85/100)</f>
        <v/>
      </c>
      <c r="X5128" s="4" t="str">
        <f t="shared" si="973"/>
        <v/>
      </c>
      <c r="Y5128" s="4" t="str">
        <f t="shared" si="967"/>
        <v/>
      </c>
      <c r="Z5128" s="4" t="str">
        <f t="shared" si="968"/>
        <v/>
      </c>
      <c r="AA5128" s="4" t="str">
        <f>IF($V5128="","",IF(Y5128&lt;36,0,IF(AND(36&lt;=Y5128,Y5128&lt;71),VLOOKUP($W5128,日射量と図３!$E$6:$F$34,2,TRUE),IF(AND(71&lt;=Y5128,Y5128&lt;107),VLOOKUP($W5128,日射量と図３!$E$6:$G$34,3,TRUE),IF(AND(107&lt;=Y5128,Y5128&lt;143),VLOOKUP($W5128,日射量と図３!$E$6:$H$34,4,TRUE),VLOOKUP($W5128,日射量と図３!$E$6:$I$34,5,TRUE))))))</f>
        <v/>
      </c>
      <c r="AB5128" s="4" t="str">
        <f>IF($V5128="","",IF(Z5128&lt;36,0,IF(AND(36&lt;=Z5128,Z5128&lt;71),VLOOKUP($W5128,日射量と図３!$E$6:$F$34,2,TRUE),IF(AND(71&lt;=Z5128,Z5128&lt;107),VLOOKUP($W5128,日射量と図３!$E$6:$G$34,3,TRUE),IF(AND(107&lt;=Z5128,Z5128&lt;143),VLOOKUP($W5128,日射量と図３!$E$6:$H$34,4,TRUE),VLOOKUP($W5128,日射量と図３!$E$6:$I$34,5,TRUE))))))</f>
        <v/>
      </c>
      <c r="AC5128" s="382" t="str">
        <f t="shared" si="965"/>
        <v/>
      </c>
      <c r="AD5128" s="382" t="str">
        <f t="shared" si="966"/>
        <v/>
      </c>
    </row>
    <row r="5129" spans="11:30" ht="13.5" customHeight="1">
      <c r="K5129" s="4">
        <f t="shared" si="970"/>
        <v>12</v>
      </c>
      <c r="L5129" s="34">
        <v>43465</v>
      </c>
      <c r="M5129" s="4">
        <v>214</v>
      </c>
      <c r="N5129" s="4">
        <v>14</v>
      </c>
      <c r="O5129" s="31">
        <v>0.54166666666666663</v>
      </c>
      <c r="P5129" s="35">
        <v>7.92</v>
      </c>
      <c r="Q5129" s="36">
        <f t="shared" si="971"/>
        <v>12</v>
      </c>
      <c r="R5129" s="4">
        <f t="shared" si="972"/>
        <v>4.08</v>
      </c>
      <c r="S5129" s="31">
        <f t="shared" si="963"/>
        <v>0.20944444444444443</v>
      </c>
      <c r="T5129" s="31">
        <f t="shared" si="964"/>
        <v>0.77601851851851855</v>
      </c>
      <c r="U5129" s="4">
        <f t="shared" si="962"/>
        <v>4.08</v>
      </c>
      <c r="V5129" s="4" t="str">
        <f t="shared" si="969"/>
        <v/>
      </c>
      <c r="W5129" s="18" t="str">
        <f>IF(V5129="","",VLOOKUP(L5129,日射量と図３!$A$4:$C$368,3,TRUE)*238.85/100)</f>
        <v/>
      </c>
      <c r="X5129" s="4" t="str">
        <f t="shared" si="973"/>
        <v/>
      </c>
      <c r="Y5129" s="4" t="str">
        <f t="shared" si="967"/>
        <v/>
      </c>
      <c r="Z5129" s="4" t="str">
        <f t="shared" si="968"/>
        <v/>
      </c>
      <c r="AA5129" s="4" t="str">
        <f>IF($V5129="","",IF(Y5129&lt;36,0,IF(AND(36&lt;=Y5129,Y5129&lt;71),VLOOKUP($W5129,日射量と図３!$E$6:$F$34,2,TRUE),IF(AND(71&lt;=Y5129,Y5129&lt;107),VLOOKUP($W5129,日射量と図３!$E$6:$G$34,3,TRUE),IF(AND(107&lt;=Y5129,Y5129&lt;143),VLOOKUP($W5129,日射量と図３!$E$6:$H$34,4,TRUE),VLOOKUP($W5129,日射量と図３!$E$6:$I$34,5,TRUE))))))</f>
        <v/>
      </c>
      <c r="AB5129" s="4" t="str">
        <f>IF($V5129="","",IF(Z5129&lt;36,0,IF(AND(36&lt;=Z5129,Z5129&lt;71),VLOOKUP($W5129,日射量と図３!$E$6:$F$34,2,TRUE),IF(AND(71&lt;=Z5129,Z5129&lt;107),VLOOKUP($W5129,日射量と図３!$E$6:$G$34,3,TRUE),IF(AND(107&lt;=Z5129,Z5129&lt;143),VLOOKUP($W5129,日射量と図３!$E$6:$H$34,4,TRUE),VLOOKUP($W5129,日射量と図３!$E$6:$I$34,5,TRUE))))))</f>
        <v/>
      </c>
      <c r="AC5129" s="382" t="str">
        <f t="shared" si="965"/>
        <v/>
      </c>
      <c r="AD5129" s="382" t="str">
        <f t="shared" si="966"/>
        <v/>
      </c>
    </row>
    <row r="5130" spans="11:30" ht="13.5" customHeight="1">
      <c r="K5130" s="4">
        <f t="shared" si="970"/>
        <v>12</v>
      </c>
      <c r="L5130" s="34">
        <v>43465</v>
      </c>
      <c r="M5130" s="4">
        <v>214</v>
      </c>
      <c r="N5130" s="4">
        <v>15</v>
      </c>
      <c r="O5130" s="31">
        <v>0.58333333333333337</v>
      </c>
      <c r="P5130" s="35">
        <v>8</v>
      </c>
      <c r="Q5130" s="36">
        <f t="shared" si="971"/>
        <v>12</v>
      </c>
      <c r="R5130" s="4">
        <f t="shared" si="972"/>
        <v>4</v>
      </c>
      <c r="S5130" s="31">
        <f t="shared" si="963"/>
        <v>0.20944444444444443</v>
      </c>
      <c r="T5130" s="31">
        <f t="shared" si="964"/>
        <v>0.77601851851851855</v>
      </c>
      <c r="U5130" s="4">
        <f t="shared" si="962"/>
        <v>4</v>
      </c>
      <c r="V5130" s="4" t="str">
        <f t="shared" si="969"/>
        <v/>
      </c>
      <c r="W5130" s="18" t="str">
        <f>IF(V5130="","",VLOOKUP(L5130,日射量と図３!$A$4:$C$368,3,TRUE)*238.85/100)</f>
        <v/>
      </c>
      <c r="X5130" s="4" t="str">
        <f t="shared" si="973"/>
        <v/>
      </c>
      <c r="Y5130" s="4" t="str">
        <f t="shared" si="967"/>
        <v/>
      </c>
      <c r="Z5130" s="4" t="str">
        <f t="shared" si="968"/>
        <v/>
      </c>
      <c r="AA5130" s="4" t="str">
        <f>IF($V5130="","",IF(Y5130&lt;36,0,IF(AND(36&lt;=Y5130,Y5130&lt;71),VLOOKUP($W5130,日射量と図３!$E$6:$F$34,2,TRUE),IF(AND(71&lt;=Y5130,Y5130&lt;107),VLOOKUP($W5130,日射量と図３!$E$6:$G$34,3,TRUE),IF(AND(107&lt;=Y5130,Y5130&lt;143),VLOOKUP($W5130,日射量と図３!$E$6:$H$34,4,TRUE),VLOOKUP($W5130,日射量と図３!$E$6:$I$34,5,TRUE))))))</f>
        <v/>
      </c>
      <c r="AB5130" s="4" t="str">
        <f>IF($V5130="","",IF(Z5130&lt;36,0,IF(AND(36&lt;=Z5130,Z5130&lt;71),VLOOKUP($W5130,日射量と図３!$E$6:$F$34,2,TRUE),IF(AND(71&lt;=Z5130,Z5130&lt;107),VLOOKUP($W5130,日射量と図３!$E$6:$G$34,3,TRUE),IF(AND(107&lt;=Z5130,Z5130&lt;143),VLOOKUP($W5130,日射量と図３!$E$6:$H$34,4,TRUE),VLOOKUP($W5130,日射量と図３!$E$6:$I$34,5,TRUE))))))</f>
        <v/>
      </c>
      <c r="AC5130" s="382" t="str">
        <f t="shared" si="965"/>
        <v/>
      </c>
      <c r="AD5130" s="382" t="str">
        <f t="shared" si="966"/>
        <v/>
      </c>
    </row>
    <row r="5131" spans="11:30" ht="13.5" customHeight="1">
      <c r="K5131" s="4">
        <f t="shared" si="970"/>
        <v>12</v>
      </c>
      <c r="L5131" s="34">
        <v>43465</v>
      </c>
      <c r="M5131" s="4">
        <v>214</v>
      </c>
      <c r="N5131" s="4">
        <v>16</v>
      </c>
      <c r="O5131" s="31">
        <v>0.625</v>
      </c>
      <c r="P5131" s="35">
        <v>7.9099999999999993</v>
      </c>
      <c r="Q5131" s="36">
        <f t="shared" si="971"/>
        <v>16</v>
      </c>
      <c r="R5131" s="4">
        <f t="shared" si="972"/>
        <v>8.09</v>
      </c>
      <c r="S5131" s="31">
        <f t="shared" si="963"/>
        <v>0.20944444444444443</v>
      </c>
      <c r="T5131" s="31">
        <f t="shared" si="964"/>
        <v>0.77601851851851855</v>
      </c>
      <c r="U5131" s="4">
        <f t="shared" si="962"/>
        <v>8.09</v>
      </c>
      <c r="V5131" s="4" t="str">
        <f t="shared" si="969"/>
        <v/>
      </c>
      <c r="W5131" s="18" t="str">
        <f>IF(V5131="","",VLOOKUP(L5131,日射量と図３!$A$4:$C$368,3,TRUE)*238.85/100)</f>
        <v/>
      </c>
      <c r="X5131" s="4" t="str">
        <f t="shared" si="973"/>
        <v/>
      </c>
      <c r="Y5131" s="4" t="str">
        <f t="shared" si="967"/>
        <v/>
      </c>
      <c r="Z5131" s="4" t="str">
        <f t="shared" si="968"/>
        <v/>
      </c>
      <c r="AA5131" s="4" t="str">
        <f>IF($V5131="","",IF(Y5131&lt;36,0,IF(AND(36&lt;=Y5131,Y5131&lt;71),VLOOKUP($W5131,日射量と図３!$E$6:$F$34,2,TRUE),IF(AND(71&lt;=Y5131,Y5131&lt;107),VLOOKUP($W5131,日射量と図３!$E$6:$G$34,3,TRUE),IF(AND(107&lt;=Y5131,Y5131&lt;143),VLOOKUP($W5131,日射量と図３!$E$6:$H$34,4,TRUE),VLOOKUP($W5131,日射量と図３!$E$6:$I$34,5,TRUE))))))</f>
        <v/>
      </c>
      <c r="AB5131" s="4" t="str">
        <f>IF($V5131="","",IF(Z5131&lt;36,0,IF(AND(36&lt;=Z5131,Z5131&lt;71),VLOOKUP($W5131,日射量と図３!$E$6:$F$34,2,TRUE),IF(AND(71&lt;=Z5131,Z5131&lt;107),VLOOKUP($W5131,日射量と図３!$E$6:$G$34,3,TRUE),IF(AND(107&lt;=Z5131,Z5131&lt;143),VLOOKUP($W5131,日射量と図３!$E$6:$H$34,4,TRUE),VLOOKUP($W5131,日射量と図３!$E$6:$I$34,5,TRUE))))))</f>
        <v/>
      </c>
      <c r="AC5131" s="382" t="str">
        <f t="shared" si="965"/>
        <v/>
      </c>
      <c r="AD5131" s="382" t="str">
        <f t="shared" si="966"/>
        <v/>
      </c>
    </row>
    <row r="5132" spans="11:30" ht="13.5" customHeight="1">
      <c r="K5132" s="4">
        <f t="shared" si="970"/>
        <v>12</v>
      </c>
      <c r="L5132" s="34">
        <v>43465</v>
      </c>
      <c r="M5132" s="4">
        <v>214</v>
      </c>
      <c r="N5132" s="4">
        <v>17</v>
      </c>
      <c r="O5132" s="31">
        <v>0.66666666666666663</v>
      </c>
      <c r="P5132" s="35">
        <v>7.1599999999999993</v>
      </c>
      <c r="Q5132" s="36">
        <f t="shared" si="971"/>
        <v>16</v>
      </c>
      <c r="R5132" s="4">
        <f t="shared" si="972"/>
        <v>8.84</v>
      </c>
      <c r="S5132" s="31">
        <f t="shared" si="963"/>
        <v>0.20944444444444443</v>
      </c>
      <c r="T5132" s="31">
        <f t="shared" si="964"/>
        <v>0.77601851851851855</v>
      </c>
      <c r="U5132" s="4">
        <f t="shared" si="962"/>
        <v>8.84</v>
      </c>
      <c r="V5132" s="4" t="str">
        <f t="shared" si="969"/>
        <v/>
      </c>
      <c r="W5132" s="18" t="str">
        <f>IF(V5132="","",VLOOKUP(L5132,日射量と図３!$A$4:$C$368,3,TRUE)*238.85/100)</f>
        <v/>
      </c>
      <c r="X5132" s="4" t="str">
        <f t="shared" si="973"/>
        <v/>
      </c>
      <c r="Y5132" s="4" t="str">
        <f t="shared" si="967"/>
        <v/>
      </c>
      <c r="Z5132" s="4" t="str">
        <f t="shared" si="968"/>
        <v/>
      </c>
      <c r="AA5132" s="4" t="str">
        <f>IF($V5132="","",IF(Y5132&lt;36,0,IF(AND(36&lt;=Y5132,Y5132&lt;71),VLOOKUP($W5132,日射量と図３!$E$6:$F$34,2,TRUE),IF(AND(71&lt;=Y5132,Y5132&lt;107),VLOOKUP($W5132,日射量と図３!$E$6:$G$34,3,TRUE),IF(AND(107&lt;=Y5132,Y5132&lt;143),VLOOKUP($W5132,日射量と図３!$E$6:$H$34,4,TRUE),VLOOKUP($W5132,日射量と図３!$E$6:$I$34,5,TRUE))))))</f>
        <v/>
      </c>
      <c r="AB5132" s="4" t="str">
        <f>IF($V5132="","",IF(Z5132&lt;36,0,IF(AND(36&lt;=Z5132,Z5132&lt;71),VLOOKUP($W5132,日射量と図３!$E$6:$F$34,2,TRUE),IF(AND(71&lt;=Z5132,Z5132&lt;107),VLOOKUP($W5132,日射量と図３!$E$6:$G$34,3,TRUE),IF(AND(107&lt;=Z5132,Z5132&lt;143),VLOOKUP($W5132,日射量と図３!$E$6:$H$34,4,TRUE),VLOOKUP($W5132,日射量と図３!$E$6:$I$34,5,TRUE))))))</f>
        <v/>
      </c>
      <c r="AC5132" s="382" t="str">
        <f t="shared" si="965"/>
        <v/>
      </c>
      <c r="AD5132" s="382" t="str">
        <f t="shared" si="966"/>
        <v/>
      </c>
    </row>
    <row r="5133" spans="11:30" ht="13.5" customHeight="1">
      <c r="K5133" s="4">
        <f t="shared" si="970"/>
        <v>12</v>
      </c>
      <c r="L5133" s="34">
        <v>43465</v>
      </c>
      <c r="M5133" s="4">
        <v>214</v>
      </c>
      <c r="N5133" s="4">
        <v>18</v>
      </c>
      <c r="O5133" s="31">
        <v>0.70833333333333337</v>
      </c>
      <c r="P5133" s="35">
        <v>6.1599999999999993</v>
      </c>
      <c r="Q5133" s="36">
        <f t="shared" si="971"/>
        <v>16</v>
      </c>
      <c r="R5133" s="4">
        <f t="shared" si="972"/>
        <v>9.84</v>
      </c>
      <c r="S5133" s="31">
        <f t="shared" si="963"/>
        <v>0.20944444444444443</v>
      </c>
      <c r="T5133" s="31">
        <f t="shared" si="964"/>
        <v>0.77601851851851855</v>
      </c>
      <c r="U5133" s="4">
        <f t="shared" ref="U5133:U5140" si="974">IF(AND(S5133&lt;O5133,O5133&lt;T5133),R5133,0)</f>
        <v>9.84</v>
      </c>
      <c r="V5133" s="4" t="str">
        <f t="shared" si="969"/>
        <v/>
      </c>
      <c r="W5133" s="18" t="str">
        <f>IF(V5133="","",VLOOKUP(L5133,日射量と図３!$A$4:$C$368,3,TRUE)*238.85/100)</f>
        <v/>
      </c>
      <c r="X5133" s="4" t="str">
        <f t="shared" si="973"/>
        <v/>
      </c>
      <c r="Y5133" s="4" t="str">
        <f t="shared" si="967"/>
        <v/>
      </c>
      <c r="Z5133" s="4" t="str">
        <f t="shared" si="968"/>
        <v/>
      </c>
      <c r="AA5133" s="4" t="str">
        <f>IF($V5133="","",IF(Y5133&lt;36,0,IF(AND(36&lt;=Y5133,Y5133&lt;71),VLOOKUP($W5133,日射量と図３!$E$6:$F$34,2,TRUE),IF(AND(71&lt;=Y5133,Y5133&lt;107),VLOOKUP($W5133,日射量と図３!$E$6:$G$34,3,TRUE),IF(AND(107&lt;=Y5133,Y5133&lt;143),VLOOKUP($W5133,日射量と図３!$E$6:$H$34,4,TRUE),VLOOKUP($W5133,日射量と図３!$E$6:$I$34,5,TRUE))))))</f>
        <v/>
      </c>
      <c r="AB5133" s="4" t="str">
        <f>IF($V5133="","",IF(Z5133&lt;36,0,IF(AND(36&lt;=Z5133,Z5133&lt;71),VLOOKUP($W5133,日射量と図３!$E$6:$F$34,2,TRUE),IF(AND(71&lt;=Z5133,Z5133&lt;107),VLOOKUP($W5133,日射量と図３!$E$6:$G$34,3,TRUE),IF(AND(107&lt;=Z5133,Z5133&lt;143),VLOOKUP($W5133,日射量と図３!$E$6:$H$34,4,TRUE),VLOOKUP($W5133,日射量と図３!$E$6:$I$34,5,TRUE))))))</f>
        <v/>
      </c>
      <c r="AC5133" s="382" t="str">
        <f t="shared" si="965"/>
        <v/>
      </c>
      <c r="AD5133" s="382" t="str">
        <f t="shared" si="966"/>
        <v/>
      </c>
    </row>
    <row r="5134" spans="11:30" ht="13.5" customHeight="1">
      <c r="K5134" s="4">
        <f t="shared" si="970"/>
        <v>12</v>
      </c>
      <c r="L5134" s="34">
        <v>43465</v>
      </c>
      <c r="M5134" s="4">
        <v>214</v>
      </c>
      <c r="N5134" s="4">
        <v>19</v>
      </c>
      <c r="O5134" s="31">
        <v>0.75</v>
      </c>
      <c r="P5134" s="35">
        <v>5.63</v>
      </c>
      <c r="Q5134" s="36">
        <f t="shared" si="971"/>
        <v>16</v>
      </c>
      <c r="R5134" s="4">
        <f t="shared" si="972"/>
        <v>10.370000000000001</v>
      </c>
      <c r="S5134" s="31">
        <f t="shared" si="963"/>
        <v>0.20944444444444443</v>
      </c>
      <c r="T5134" s="31">
        <f t="shared" si="964"/>
        <v>0.77601851851851855</v>
      </c>
      <c r="U5134" s="4">
        <f t="shared" si="974"/>
        <v>10.370000000000001</v>
      </c>
      <c r="V5134" s="4" t="str">
        <f t="shared" si="969"/>
        <v/>
      </c>
      <c r="W5134" s="18" t="str">
        <f>IF(V5134="","",VLOOKUP(L5134,日射量と図３!$A$4:$C$368,3,TRUE)*238.85/100)</f>
        <v/>
      </c>
      <c r="X5134" s="4" t="str">
        <f t="shared" si="973"/>
        <v/>
      </c>
      <c r="Y5134" s="4" t="str">
        <f t="shared" si="967"/>
        <v/>
      </c>
      <c r="Z5134" s="4" t="str">
        <f t="shared" si="968"/>
        <v/>
      </c>
      <c r="AA5134" s="4" t="str">
        <f>IF($V5134="","",IF(Y5134&lt;36,0,IF(AND(36&lt;=Y5134,Y5134&lt;71),VLOOKUP($W5134,日射量と図３!$E$6:$F$34,2,TRUE),IF(AND(71&lt;=Y5134,Y5134&lt;107),VLOOKUP($W5134,日射量と図３!$E$6:$G$34,3,TRUE),IF(AND(107&lt;=Y5134,Y5134&lt;143),VLOOKUP($W5134,日射量と図３!$E$6:$H$34,4,TRUE),VLOOKUP($W5134,日射量と図３!$E$6:$I$34,5,TRUE))))))</f>
        <v/>
      </c>
      <c r="AB5134" s="4" t="str">
        <f>IF($V5134="","",IF(Z5134&lt;36,0,IF(AND(36&lt;=Z5134,Z5134&lt;71),VLOOKUP($W5134,日射量と図３!$E$6:$F$34,2,TRUE),IF(AND(71&lt;=Z5134,Z5134&lt;107),VLOOKUP($W5134,日射量と図３!$E$6:$G$34,3,TRUE),IF(AND(107&lt;=Z5134,Z5134&lt;143),VLOOKUP($W5134,日射量と図３!$E$6:$H$34,4,TRUE),VLOOKUP($W5134,日射量と図３!$E$6:$I$34,5,TRUE))))))</f>
        <v/>
      </c>
      <c r="AC5134" s="382" t="str">
        <f t="shared" si="965"/>
        <v/>
      </c>
      <c r="AD5134" s="382" t="str">
        <f t="shared" si="966"/>
        <v/>
      </c>
    </row>
    <row r="5135" spans="11:30" ht="13.5" customHeight="1">
      <c r="K5135" s="4">
        <f t="shared" si="970"/>
        <v>12</v>
      </c>
      <c r="L5135" s="34">
        <v>43465</v>
      </c>
      <c r="M5135" s="4">
        <v>214</v>
      </c>
      <c r="N5135" s="4">
        <v>20</v>
      </c>
      <c r="O5135" s="31">
        <v>0.79166666666666663</v>
      </c>
      <c r="P5135" s="35">
        <v>4.83</v>
      </c>
      <c r="Q5135" s="36">
        <f t="shared" si="971"/>
        <v>16</v>
      </c>
      <c r="R5135" s="4">
        <f t="shared" si="972"/>
        <v>11.17</v>
      </c>
      <c r="S5135" s="31">
        <f>VLOOKUP(K5135,$AF$38:$AH$49,2,TRUE)</f>
        <v>0.20944444444444443</v>
      </c>
      <c r="T5135" s="31">
        <f>VLOOKUP(K5135,$AF$38:$AH$49,3,TRUE)</f>
        <v>0.77601851851851855</v>
      </c>
      <c r="U5135" s="4">
        <f t="shared" si="974"/>
        <v>0</v>
      </c>
      <c r="V5135" s="4" t="str">
        <f t="shared" si="969"/>
        <v/>
      </c>
      <c r="W5135" s="18" t="str">
        <f>IF(V5135="","",VLOOKUP(L5135,日射量と図３!$A$4:$C$368,3,TRUE)*238.85/100)</f>
        <v/>
      </c>
      <c r="X5135" s="4" t="str">
        <f t="shared" si="973"/>
        <v/>
      </c>
      <c r="Y5135" s="4" t="str">
        <f t="shared" si="967"/>
        <v/>
      </c>
      <c r="Z5135" s="4" t="str">
        <f t="shared" si="968"/>
        <v/>
      </c>
      <c r="AA5135" s="4" t="str">
        <f>IF($V5135="","",IF(Y5135&lt;36,0,IF(AND(36&lt;=Y5135,Y5135&lt;71),VLOOKUP($W5135,日射量と図３!$E$6:$F$34,2,TRUE),IF(AND(71&lt;=Y5135,Y5135&lt;107),VLOOKUP($W5135,日射量と図３!$E$6:$G$34,3,TRUE),IF(AND(107&lt;=Y5135,Y5135&lt;143),VLOOKUP($W5135,日射量と図３!$E$6:$H$34,4,TRUE),VLOOKUP($W5135,日射量と図３!$E$6:$I$34,5,TRUE))))))</f>
        <v/>
      </c>
      <c r="AB5135" s="4" t="str">
        <f>IF($V5135="","",IF(Z5135&lt;36,0,IF(AND(36&lt;=Z5135,Z5135&lt;71),VLOOKUP($W5135,日射量と図３!$E$6:$F$34,2,TRUE),IF(AND(71&lt;=Z5135,Z5135&lt;107),VLOOKUP($W5135,日射量と図３!$E$6:$G$34,3,TRUE),IF(AND(107&lt;=Z5135,Z5135&lt;143),VLOOKUP($W5135,日射量と図３!$E$6:$H$34,4,TRUE),VLOOKUP($W5135,日射量と図３!$E$6:$I$34,5,TRUE))))))</f>
        <v/>
      </c>
      <c r="AC5135" s="382" t="str">
        <f t="shared" ref="AC5135:AC5198" si="975">IF(V5135="","",IF((($AH$18*$AH$30*V5135*3600/1000000)/1000-AA5135*$AG$18*10*0.0000041868)&lt;=0,0,AA5135*$AG$18*10*0.0000041868))</f>
        <v/>
      </c>
      <c r="AD5135" s="382" t="str">
        <f t="shared" ref="AD5135:AD5198" si="976">IF(V5135="","",IF((($AH$19*$AH$30*V5135*3600/1000000)/1000-AB5135*$AG$19*10*0.0000041868)&lt;=0,0,AB5135*$AG$19*10*0.0000041868))</f>
        <v/>
      </c>
    </row>
    <row r="5136" spans="11:30" ht="13.5" customHeight="1">
      <c r="K5136" s="4">
        <f t="shared" si="970"/>
        <v>12</v>
      </c>
      <c r="L5136" s="34">
        <v>43465</v>
      </c>
      <c r="M5136" s="4">
        <v>214</v>
      </c>
      <c r="N5136" s="4">
        <v>21</v>
      </c>
      <c r="O5136" s="31">
        <v>0.83333333333333337</v>
      </c>
      <c r="P5136" s="35">
        <v>4.32</v>
      </c>
      <c r="Q5136" s="36">
        <f t="shared" si="971"/>
        <v>16</v>
      </c>
      <c r="R5136" s="4">
        <f t="shared" si="972"/>
        <v>11.68</v>
      </c>
      <c r="S5136" s="31">
        <f>VLOOKUP(K5136,$AF$38:$AH$49,2,TRUE)</f>
        <v>0.20944444444444443</v>
      </c>
      <c r="T5136" s="31">
        <f>VLOOKUP(K5136,$AF$38:$AH$49,3,TRUE)</f>
        <v>0.77601851851851855</v>
      </c>
      <c r="U5136" s="4">
        <f t="shared" si="974"/>
        <v>0</v>
      </c>
      <c r="V5136" s="4" t="str">
        <f t="shared" si="969"/>
        <v/>
      </c>
      <c r="W5136" s="18" t="str">
        <f>IF(V5136="","",VLOOKUP(L5136,日射量と図３!$A$4:$C$368,3,TRUE)*238.85/100)</f>
        <v/>
      </c>
      <c r="X5136" s="4" t="str">
        <f t="shared" si="973"/>
        <v/>
      </c>
      <c r="Y5136" s="4" t="str">
        <f t="shared" si="967"/>
        <v/>
      </c>
      <c r="Z5136" s="4" t="str">
        <f t="shared" si="968"/>
        <v/>
      </c>
      <c r="AA5136" s="4" t="str">
        <f>IF($V5136="","",IF(Y5136&lt;36,0,IF(AND(36&lt;=Y5136,Y5136&lt;71),VLOOKUP($W5136,日射量と図３!$E$6:$F$34,2,TRUE),IF(AND(71&lt;=Y5136,Y5136&lt;107),VLOOKUP($W5136,日射量と図３!$E$6:$G$34,3,TRUE),IF(AND(107&lt;=Y5136,Y5136&lt;143),VLOOKUP($W5136,日射量と図３!$E$6:$H$34,4,TRUE),VLOOKUP($W5136,日射量と図３!$E$6:$I$34,5,TRUE))))))</f>
        <v/>
      </c>
      <c r="AB5136" s="4" t="str">
        <f>IF($V5136="","",IF(Z5136&lt;36,0,IF(AND(36&lt;=Z5136,Z5136&lt;71),VLOOKUP($W5136,日射量と図３!$E$6:$F$34,2,TRUE),IF(AND(71&lt;=Z5136,Z5136&lt;107),VLOOKUP($W5136,日射量と図３!$E$6:$G$34,3,TRUE),IF(AND(107&lt;=Z5136,Z5136&lt;143),VLOOKUP($W5136,日射量と図３!$E$6:$H$34,4,TRUE),VLOOKUP($W5136,日射量と図３!$E$6:$I$34,5,TRUE))))))</f>
        <v/>
      </c>
      <c r="AC5136" s="382" t="str">
        <f t="shared" si="975"/>
        <v/>
      </c>
      <c r="AD5136" s="382" t="str">
        <f t="shared" si="976"/>
        <v/>
      </c>
    </row>
    <row r="5137" spans="11:30" ht="13.5" customHeight="1">
      <c r="K5137" s="4">
        <f t="shared" si="970"/>
        <v>12</v>
      </c>
      <c r="L5137" s="34">
        <v>43465</v>
      </c>
      <c r="M5137" s="4">
        <v>214</v>
      </c>
      <c r="N5137" s="4">
        <v>22</v>
      </c>
      <c r="O5137" s="31">
        <v>0.875</v>
      </c>
      <c r="P5137" s="35">
        <v>4.0199999999999996</v>
      </c>
      <c r="Q5137" s="36">
        <f t="shared" si="971"/>
        <v>16</v>
      </c>
      <c r="R5137" s="4">
        <f t="shared" si="972"/>
        <v>11.98</v>
      </c>
      <c r="S5137" s="31">
        <f>VLOOKUP(K5137,$AF$38:$AH$49,2,TRUE)</f>
        <v>0.20944444444444443</v>
      </c>
      <c r="T5137" s="31">
        <f>VLOOKUP(K5137,$AF$38:$AH$49,3,TRUE)</f>
        <v>0.77601851851851855</v>
      </c>
      <c r="U5137" s="4">
        <f t="shared" si="974"/>
        <v>0</v>
      </c>
      <c r="V5137" s="4" t="str">
        <f t="shared" si="969"/>
        <v/>
      </c>
      <c r="W5137" s="18" t="str">
        <f>IF(V5137="","",VLOOKUP(L5137,日射量と図３!$A$4:$C$368,3,TRUE)*238.85/100)</f>
        <v/>
      </c>
      <c r="X5137" s="4" t="str">
        <f t="shared" si="973"/>
        <v/>
      </c>
      <c r="Y5137" s="4" t="str">
        <f t="shared" si="967"/>
        <v/>
      </c>
      <c r="Z5137" s="4" t="str">
        <f t="shared" si="968"/>
        <v/>
      </c>
      <c r="AA5137" s="4" t="str">
        <f>IF($V5137="","",IF(Y5137&lt;36,0,IF(AND(36&lt;=Y5137,Y5137&lt;71),VLOOKUP($W5137,日射量と図３!$E$6:$F$34,2,TRUE),IF(AND(71&lt;=Y5137,Y5137&lt;107),VLOOKUP($W5137,日射量と図３!$E$6:$G$34,3,TRUE),IF(AND(107&lt;=Y5137,Y5137&lt;143),VLOOKUP($W5137,日射量と図３!$E$6:$H$34,4,TRUE),VLOOKUP($W5137,日射量と図３!$E$6:$I$34,5,TRUE))))))</f>
        <v/>
      </c>
      <c r="AB5137" s="4" t="str">
        <f>IF($V5137="","",IF(Z5137&lt;36,0,IF(AND(36&lt;=Z5137,Z5137&lt;71),VLOOKUP($W5137,日射量と図３!$E$6:$F$34,2,TRUE),IF(AND(71&lt;=Z5137,Z5137&lt;107),VLOOKUP($W5137,日射量と図３!$E$6:$G$34,3,TRUE),IF(AND(107&lt;=Z5137,Z5137&lt;143),VLOOKUP($W5137,日射量と図３!$E$6:$H$34,4,TRUE),VLOOKUP($W5137,日射量と図３!$E$6:$I$34,5,TRUE))))))</f>
        <v/>
      </c>
      <c r="AC5137" s="382" t="str">
        <f t="shared" si="975"/>
        <v/>
      </c>
      <c r="AD5137" s="382" t="str">
        <f t="shared" si="976"/>
        <v/>
      </c>
    </row>
    <row r="5138" spans="11:30" ht="13.5" customHeight="1">
      <c r="K5138" s="4">
        <f t="shared" si="970"/>
        <v>12</v>
      </c>
      <c r="L5138" s="34">
        <v>43465</v>
      </c>
      <c r="M5138" s="4">
        <v>214</v>
      </c>
      <c r="N5138" s="4">
        <v>23</v>
      </c>
      <c r="O5138" s="31">
        <v>0.91666666666666663</v>
      </c>
      <c r="P5138" s="35">
        <v>3.6099999999999994</v>
      </c>
      <c r="Q5138" s="36">
        <f t="shared" si="971"/>
        <v>13</v>
      </c>
      <c r="R5138" s="4">
        <f t="shared" si="972"/>
        <v>9.39</v>
      </c>
      <c r="S5138" s="31">
        <f>VLOOKUP(K5138,$AF$38:$AH$49,2,TRUE)</f>
        <v>0.20944444444444443</v>
      </c>
      <c r="T5138" s="31">
        <f>VLOOKUP(K5138,$AF$38:$AH$49,3,TRUE)</f>
        <v>0.77601851851851855</v>
      </c>
      <c r="U5138" s="4">
        <f t="shared" si="974"/>
        <v>0</v>
      </c>
      <c r="V5138" s="4" t="str">
        <f t="shared" si="969"/>
        <v/>
      </c>
      <c r="W5138" s="18" t="str">
        <f>IF(V5138="","",VLOOKUP(L5138,日射量と図３!$A$4:$C$368,3,TRUE)*238.85/100)</f>
        <v/>
      </c>
      <c r="X5138" s="4" t="str">
        <f t="shared" si="973"/>
        <v/>
      </c>
      <c r="Y5138" s="4" t="str">
        <f t="shared" si="967"/>
        <v/>
      </c>
      <c r="Z5138" s="4" t="str">
        <f t="shared" si="968"/>
        <v/>
      </c>
      <c r="AA5138" s="4" t="str">
        <f>IF($V5138="","",IF(Y5138&lt;36,0,IF(AND(36&lt;=Y5138,Y5138&lt;71),VLOOKUP($W5138,日射量と図３!$E$6:$F$34,2,TRUE),IF(AND(71&lt;=Y5138,Y5138&lt;107),VLOOKUP($W5138,日射量と図３!$E$6:$G$34,3,TRUE),IF(AND(107&lt;=Y5138,Y5138&lt;143),VLOOKUP($W5138,日射量と図３!$E$6:$H$34,4,TRUE),VLOOKUP($W5138,日射量と図３!$E$6:$I$34,5,TRUE))))))</f>
        <v/>
      </c>
      <c r="AB5138" s="4" t="str">
        <f>IF($V5138="","",IF(Z5138&lt;36,0,IF(AND(36&lt;=Z5138,Z5138&lt;71),VLOOKUP($W5138,日射量と図３!$E$6:$F$34,2,TRUE),IF(AND(71&lt;=Z5138,Z5138&lt;107),VLOOKUP($W5138,日射量と図３!$E$6:$G$34,3,TRUE),IF(AND(107&lt;=Z5138,Z5138&lt;143),VLOOKUP($W5138,日射量と図３!$E$6:$H$34,4,TRUE),VLOOKUP($W5138,日射量と図３!$E$6:$I$34,5,TRUE))))))</f>
        <v/>
      </c>
      <c r="AC5138" s="382" t="str">
        <f t="shared" si="975"/>
        <v/>
      </c>
      <c r="AD5138" s="382" t="str">
        <f t="shared" si="976"/>
        <v/>
      </c>
    </row>
    <row r="5139" spans="11:30" ht="13.5" customHeight="1">
      <c r="K5139" s="4">
        <f t="shared" si="970"/>
        <v>12</v>
      </c>
      <c r="L5139" s="34">
        <v>43465</v>
      </c>
      <c r="M5139" s="4">
        <v>214</v>
      </c>
      <c r="N5139" s="4">
        <v>24</v>
      </c>
      <c r="O5139" s="31">
        <v>0.95833333333333337</v>
      </c>
      <c r="P5139" s="35">
        <v>3.2299999999999995</v>
      </c>
      <c r="Q5139" s="36">
        <f t="shared" si="971"/>
        <v>13</v>
      </c>
      <c r="R5139" s="4">
        <f t="shared" si="972"/>
        <v>9.77</v>
      </c>
      <c r="S5139" s="31">
        <f>VLOOKUP(K5139,$AF$38:$AH$49,2,TRUE)</f>
        <v>0.20944444444444443</v>
      </c>
      <c r="T5139" s="31">
        <f>VLOOKUP(K5139,$AF$38:$AH$49,3,TRUE)</f>
        <v>0.77601851851851855</v>
      </c>
      <c r="U5139" s="4">
        <f t="shared" si="974"/>
        <v>0</v>
      </c>
      <c r="V5139" s="4" t="str">
        <f t="shared" si="969"/>
        <v/>
      </c>
      <c r="W5139" s="18" t="str">
        <f>IF(V5139="","",VLOOKUP(L5139,日射量と図３!$A$4:$C$368,3,TRUE)*238.85/100)</f>
        <v/>
      </c>
      <c r="X5139" s="4" t="str">
        <f t="shared" si="973"/>
        <v/>
      </c>
      <c r="Y5139" s="4" t="str">
        <f t="shared" si="967"/>
        <v/>
      </c>
      <c r="Z5139" s="4" t="str">
        <f t="shared" si="968"/>
        <v/>
      </c>
      <c r="AA5139" s="4" t="str">
        <f>IF($V5139="","",IF(Y5139&lt;36,0,IF(AND(36&lt;=Y5139,Y5139&lt;71),VLOOKUP($W5139,日射量と図３!$E$6:$F$34,2,TRUE),IF(AND(71&lt;=Y5139,Y5139&lt;107),VLOOKUP($W5139,日射量と図３!$E$6:$G$34,3,TRUE),IF(AND(107&lt;=Y5139,Y5139&lt;143),VLOOKUP($W5139,日射量と図３!$E$6:$H$34,4,TRUE),VLOOKUP($W5139,日射量と図３!$E$6:$I$34,5,TRUE))))))</f>
        <v/>
      </c>
      <c r="AB5139" s="4" t="str">
        <f>IF($V5139="","",IF(Z5139&lt;36,0,IF(AND(36&lt;=Z5139,Z5139&lt;71),VLOOKUP($W5139,日射量と図３!$E$6:$F$34,2,TRUE),IF(AND(71&lt;=Z5139,Z5139&lt;107),VLOOKUP($W5139,日射量と図３!$E$6:$G$34,3,TRUE),IF(AND(107&lt;=Z5139,Z5139&lt;143),VLOOKUP($W5139,日射量と図３!$E$6:$H$34,4,TRUE),VLOOKUP($W5139,日射量と図３!$E$6:$I$34,5,TRUE))))))</f>
        <v/>
      </c>
      <c r="AC5139" s="382" t="str">
        <f t="shared" si="975"/>
        <v/>
      </c>
      <c r="AD5139" s="382" t="str">
        <f t="shared" si="976"/>
        <v/>
      </c>
    </row>
    <row r="5140" spans="11:30" ht="13.5" customHeight="1">
      <c r="K5140" s="4">
        <f t="shared" si="970"/>
        <v>1</v>
      </c>
      <c r="L5140" s="34">
        <v>43466</v>
      </c>
      <c r="M5140" s="4">
        <v>215</v>
      </c>
      <c r="N5140" s="4">
        <v>1</v>
      </c>
      <c r="O5140" s="31">
        <v>0</v>
      </c>
      <c r="P5140" s="35">
        <v>2.96</v>
      </c>
      <c r="Q5140" s="36">
        <f t="shared" si="971"/>
        <v>13</v>
      </c>
      <c r="R5140" s="4">
        <f t="shared" si="972"/>
        <v>10.039999999999999</v>
      </c>
      <c r="S5140" s="31">
        <f>VLOOKUP(K5140,$AF$45:$AH$49,2,TRUE)</f>
        <v>0.29212962962962963</v>
      </c>
      <c r="T5140" s="31">
        <f>VLOOKUP(K5140,$AF$45:$AH$49,3,TRUE)</f>
        <v>0.70188657407407407</v>
      </c>
      <c r="U5140" s="4">
        <f t="shared" si="974"/>
        <v>0</v>
      </c>
      <c r="V5140" s="4">
        <f t="shared" si="969"/>
        <v>64.89</v>
      </c>
      <c r="W5140" s="18">
        <f>IF(V5140="","",VLOOKUP(L5140,日射量と図３!$A$4:$C$368,3,TRUE)*238.85/100)</f>
        <v>23.885000000000002</v>
      </c>
      <c r="X5140" s="4">
        <f>IF(V5140="","",VLOOKUP(K5140,$AF$45:$AJ$49,5,TRUE))</f>
        <v>10</v>
      </c>
      <c r="Y5140" s="4">
        <f t="shared" si="967"/>
        <v>40.568254649999993</v>
      </c>
      <c r="Z5140" s="4">
        <f t="shared" si="968"/>
        <v>45.731487059999992</v>
      </c>
      <c r="AA5140" s="4">
        <f>IF($V5140="","",IF(Y5140&lt;36,0,IF(AND(36&lt;=Y5140,Y5140&lt;71),VLOOKUP($W5140,日射量と図３!$E$6:$F$34,2,TRUE),IF(AND(71&lt;=Y5140,Y5140&lt;107),VLOOKUP($W5140,日射量と図３!$E$6:$G$34,3,TRUE),IF(AND(107&lt;=Y5140,Y5140&lt;143),VLOOKUP($W5140,日射量と図３!$E$6:$H$34,4,TRUE),VLOOKUP($W5140,日射量と図３!$E$6:$I$34,5,TRUE))))))</f>
        <v>35</v>
      </c>
      <c r="AB5140" s="4">
        <f>IF($V5140="","",IF(Z5140&lt;36,0,IF(AND(36&lt;=Z5140,Z5140&lt;71),VLOOKUP($W5140,日射量と図３!$E$6:$F$34,2,TRUE),IF(AND(71&lt;=Z5140,Z5140&lt;107),VLOOKUP($W5140,日射量と図３!$E$6:$G$34,3,TRUE),IF(AND(107&lt;=Z5140,Z5140&lt;143),VLOOKUP($W5140,日射量と図３!$E$6:$H$34,4,TRUE),VLOOKUP($W5140,日射量と図３!$E$6:$I$34,5,TRUE))))))</f>
        <v>35</v>
      </c>
      <c r="AC5140" s="382">
        <f t="shared" si="975"/>
        <v>0</v>
      </c>
      <c r="AD5140" s="382">
        <f t="shared" si="976"/>
        <v>1.4653800000000001</v>
      </c>
    </row>
    <row r="5141" spans="11:30" ht="13.5" customHeight="1">
      <c r="K5141" s="4">
        <f t="shared" si="970"/>
        <v>1</v>
      </c>
      <c r="L5141" s="34">
        <v>43466</v>
      </c>
      <c r="M5141" s="4">
        <v>215</v>
      </c>
      <c r="N5141" s="4">
        <v>2</v>
      </c>
      <c r="O5141" s="31">
        <v>4.1666666666666664E-2</v>
      </c>
      <c r="P5141" s="35">
        <v>2.4900000000000002</v>
      </c>
      <c r="Q5141" s="36">
        <f t="shared" si="971"/>
        <v>13</v>
      </c>
      <c r="R5141" s="4">
        <f t="shared" si="972"/>
        <v>10.51</v>
      </c>
      <c r="S5141" s="31">
        <f t="shared" ref="S5141:S5204" si="977">VLOOKUP(K5141,$AF$45:$AH$49,2,TRUE)</f>
        <v>0.29212962962962963</v>
      </c>
      <c r="T5141" s="31">
        <f t="shared" ref="T5141:T5204" si="978">VLOOKUP(K5141,$AF$45:$AH$49,3,TRUE)</f>
        <v>0.70188657407407407</v>
      </c>
      <c r="U5141" s="4">
        <f t="shared" ref="U5141:U5204" si="979">IF(AND(S5141&lt;O5141,O5141&lt;T5141),R5141,0)</f>
        <v>0</v>
      </c>
      <c r="V5141" s="4" t="str">
        <f t="shared" ref="V5141:V5204" si="980">IF(N5141=1,SUM(U5141:U5164),"")</f>
        <v/>
      </c>
      <c r="W5141" s="18" t="str">
        <f>IF(V5141="","",VLOOKUP(L5141,日射量と図３!$A$4:$C$368,3,TRUE)*238.85/100)</f>
        <v/>
      </c>
      <c r="X5141" s="4" t="str">
        <f t="shared" ref="X5141:X5204" si="981">IF(V5141="","",VLOOKUP(K5141,$AF$45:$AJ$49,5,TRUE))</f>
        <v/>
      </c>
      <c r="Y5141" s="4" t="str">
        <f t="shared" si="967"/>
        <v/>
      </c>
      <c r="Z5141" s="4" t="str">
        <f t="shared" si="968"/>
        <v/>
      </c>
      <c r="AA5141" s="4" t="str">
        <f>IF($V5141="","",IF(Y5141&lt;36,0,IF(AND(36&lt;=Y5141,Y5141&lt;71),VLOOKUP($W5141,日射量と図３!$E$6:$F$34,2,TRUE),IF(AND(71&lt;=Y5141,Y5141&lt;107),VLOOKUP($W5141,日射量と図３!$E$6:$G$34,3,TRUE),IF(AND(107&lt;=Y5141,Y5141&lt;143),VLOOKUP($W5141,日射量と図３!$E$6:$H$34,4,TRUE),VLOOKUP($W5141,日射量と図３!$E$6:$I$34,5,TRUE))))))</f>
        <v/>
      </c>
      <c r="AB5141" s="4" t="str">
        <f>IF($V5141="","",IF(Z5141&lt;36,0,IF(AND(36&lt;=Z5141,Z5141&lt;71),VLOOKUP($W5141,日射量と図３!$E$6:$F$34,2,TRUE),IF(AND(71&lt;=Z5141,Z5141&lt;107),VLOOKUP($W5141,日射量と図３!$E$6:$G$34,3,TRUE),IF(AND(107&lt;=Z5141,Z5141&lt;143),VLOOKUP($W5141,日射量と図３!$E$6:$H$34,4,TRUE),VLOOKUP($W5141,日射量と図３!$E$6:$I$34,5,TRUE))))))</f>
        <v/>
      </c>
      <c r="AC5141" s="382" t="str">
        <f t="shared" si="975"/>
        <v/>
      </c>
      <c r="AD5141" s="382" t="str">
        <f t="shared" si="976"/>
        <v/>
      </c>
    </row>
    <row r="5142" spans="11:30" ht="13.5" customHeight="1">
      <c r="K5142" s="4">
        <f t="shared" si="970"/>
        <v>1</v>
      </c>
      <c r="L5142" s="34">
        <v>43466</v>
      </c>
      <c r="M5142" s="4">
        <v>215</v>
      </c>
      <c r="N5142" s="4">
        <v>3</v>
      </c>
      <c r="O5142" s="31">
        <v>8.3333333333333329E-2</v>
      </c>
      <c r="P5142" s="35">
        <v>2.27</v>
      </c>
      <c r="Q5142" s="36">
        <f t="shared" si="971"/>
        <v>13</v>
      </c>
      <c r="R5142" s="4">
        <f t="shared" si="972"/>
        <v>10.73</v>
      </c>
      <c r="S5142" s="31">
        <f t="shared" si="977"/>
        <v>0.29212962962962963</v>
      </c>
      <c r="T5142" s="31">
        <f t="shared" si="978"/>
        <v>0.70188657407407407</v>
      </c>
      <c r="U5142" s="4">
        <f t="shared" si="979"/>
        <v>0</v>
      </c>
      <c r="V5142" s="4" t="str">
        <f t="shared" si="980"/>
        <v/>
      </c>
      <c r="W5142" s="18" t="str">
        <f>IF(V5142="","",VLOOKUP(L5142,日射量と図３!$A$4:$C$368,3,TRUE)*238.85/100)</f>
        <v/>
      </c>
      <c r="X5142" s="4" t="str">
        <f t="shared" si="981"/>
        <v/>
      </c>
      <c r="Y5142" s="4" t="str">
        <f t="shared" si="967"/>
        <v/>
      </c>
      <c r="Z5142" s="4" t="str">
        <f t="shared" si="968"/>
        <v/>
      </c>
      <c r="AA5142" s="4" t="str">
        <f>IF($V5142="","",IF(Y5142&lt;36,0,IF(AND(36&lt;=Y5142,Y5142&lt;71),VLOOKUP($W5142,日射量と図３!$E$6:$F$34,2,TRUE),IF(AND(71&lt;=Y5142,Y5142&lt;107),VLOOKUP($W5142,日射量と図３!$E$6:$G$34,3,TRUE),IF(AND(107&lt;=Y5142,Y5142&lt;143),VLOOKUP($W5142,日射量と図３!$E$6:$H$34,4,TRUE),VLOOKUP($W5142,日射量と図３!$E$6:$I$34,5,TRUE))))))</f>
        <v/>
      </c>
      <c r="AB5142" s="4" t="str">
        <f>IF($V5142="","",IF(Z5142&lt;36,0,IF(AND(36&lt;=Z5142,Z5142&lt;71),VLOOKUP($W5142,日射量と図３!$E$6:$F$34,2,TRUE),IF(AND(71&lt;=Z5142,Z5142&lt;107),VLOOKUP($W5142,日射量と図３!$E$6:$G$34,3,TRUE),IF(AND(107&lt;=Z5142,Z5142&lt;143),VLOOKUP($W5142,日射量と図３!$E$6:$H$34,4,TRUE),VLOOKUP($W5142,日射量と図３!$E$6:$I$34,5,TRUE))))))</f>
        <v/>
      </c>
      <c r="AC5142" s="382" t="str">
        <f t="shared" si="975"/>
        <v/>
      </c>
      <c r="AD5142" s="382" t="str">
        <f t="shared" si="976"/>
        <v/>
      </c>
    </row>
    <row r="5143" spans="11:30" ht="13.5" customHeight="1">
      <c r="K5143" s="4">
        <f t="shared" si="970"/>
        <v>1</v>
      </c>
      <c r="L5143" s="34">
        <v>43466</v>
      </c>
      <c r="M5143" s="4">
        <v>215</v>
      </c>
      <c r="N5143" s="4">
        <v>4</v>
      </c>
      <c r="O5143" s="31">
        <v>0.125</v>
      </c>
      <c r="P5143" s="35">
        <v>1.9899999999999998</v>
      </c>
      <c r="Q5143" s="36">
        <f t="shared" si="971"/>
        <v>13</v>
      </c>
      <c r="R5143" s="4">
        <f t="shared" si="972"/>
        <v>11.01</v>
      </c>
      <c r="S5143" s="31">
        <f t="shared" si="977"/>
        <v>0.29212962962962963</v>
      </c>
      <c r="T5143" s="31">
        <f t="shared" si="978"/>
        <v>0.70188657407407407</v>
      </c>
      <c r="U5143" s="4">
        <f t="shared" si="979"/>
        <v>0</v>
      </c>
      <c r="V5143" s="4" t="str">
        <f t="shared" si="980"/>
        <v/>
      </c>
      <c r="W5143" s="18" t="str">
        <f>IF(V5143="","",VLOOKUP(L5143,日射量と図３!$A$4:$C$368,3,TRUE)*238.85/100)</f>
        <v/>
      </c>
      <c r="X5143" s="4" t="str">
        <f t="shared" si="981"/>
        <v/>
      </c>
      <c r="Y5143" s="4" t="str">
        <f t="shared" si="967"/>
        <v/>
      </c>
      <c r="Z5143" s="4" t="str">
        <f t="shared" si="968"/>
        <v/>
      </c>
      <c r="AA5143" s="4" t="str">
        <f>IF($V5143="","",IF(Y5143&lt;36,0,IF(AND(36&lt;=Y5143,Y5143&lt;71),VLOOKUP($W5143,日射量と図３!$E$6:$F$34,2,TRUE),IF(AND(71&lt;=Y5143,Y5143&lt;107),VLOOKUP($W5143,日射量と図３!$E$6:$G$34,3,TRUE),IF(AND(107&lt;=Y5143,Y5143&lt;143),VLOOKUP($W5143,日射量と図３!$E$6:$H$34,4,TRUE),VLOOKUP($W5143,日射量と図３!$E$6:$I$34,5,TRUE))))))</f>
        <v/>
      </c>
      <c r="AB5143" s="4" t="str">
        <f>IF($V5143="","",IF(Z5143&lt;36,0,IF(AND(36&lt;=Z5143,Z5143&lt;71),VLOOKUP($W5143,日射量と図３!$E$6:$F$34,2,TRUE),IF(AND(71&lt;=Z5143,Z5143&lt;107),VLOOKUP($W5143,日射量と図３!$E$6:$G$34,3,TRUE),IF(AND(107&lt;=Z5143,Z5143&lt;143),VLOOKUP($W5143,日射量と図３!$E$6:$H$34,4,TRUE),VLOOKUP($W5143,日射量と図３!$E$6:$I$34,5,TRUE))))))</f>
        <v/>
      </c>
      <c r="AC5143" s="382" t="str">
        <f t="shared" si="975"/>
        <v/>
      </c>
      <c r="AD5143" s="382" t="str">
        <f t="shared" si="976"/>
        <v/>
      </c>
    </row>
    <row r="5144" spans="11:30" ht="13.5" customHeight="1">
      <c r="K5144" s="4">
        <f t="shared" si="970"/>
        <v>1</v>
      </c>
      <c r="L5144" s="34">
        <v>43466</v>
      </c>
      <c r="M5144" s="4">
        <v>215</v>
      </c>
      <c r="N5144" s="4">
        <v>5</v>
      </c>
      <c r="O5144" s="31">
        <v>0.16666666666666666</v>
      </c>
      <c r="P5144" s="35">
        <v>1.75</v>
      </c>
      <c r="Q5144" s="36">
        <f t="shared" si="971"/>
        <v>15</v>
      </c>
      <c r="R5144" s="4">
        <f t="shared" si="972"/>
        <v>13.25</v>
      </c>
      <c r="S5144" s="31">
        <f t="shared" si="977"/>
        <v>0.29212962962962963</v>
      </c>
      <c r="T5144" s="31">
        <f t="shared" si="978"/>
        <v>0.70188657407407407</v>
      </c>
      <c r="U5144" s="4">
        <f t="shared" si="979"/>
        <v>0</v>
      </c>
      <c r="V5144" s="4" t="str">
        <f t="shared" si="980"/>
        <v/>
      </c>
      <c r="W5144" s="18" t="str">
        <f>IF(V5144="","",VLOOKUP(L5144,日射量と図３!$A$4:$C$368,3,TRUE)*238.85/100)</f>
        <v/>
      </c>
      <c r="X5144" s="4" t="str">
        <f t="shared" si="981"/>
        <v/>
      </c>
      <c r="Y5144" s="4" t="str">
        <f t="shared" si="967"/>
        <v/>
      </c>
      <c r="Z5144" s="4" t="str">
        <f t="shared" si="968"/>
        <v/>
      </c>
      <c r="AA5144" s="4" t="str">
        <f>IF($V5144="","",IF(Y5144&lt;36,0,IF(AND(36&lt;=Y5144,Y5144&lt;71),VLOOKUP($W5144,日射量と図３!$E$6:$F$34,2,TRUE),IF(AND(71&lt;=Y5144,Y5144&lt;107),VLOOKUP($W5144,日射量と図３!$E$6:$G$34,3,TRUE),IF(AND(107&lt;=Y5144,Y5144&lt;143),VLOOKUP($W5144,日射量と図３!$E$6:$H$34,4,TRUE),VLOOKUP($W5144,日射量と図３!$E$6:$I$34,5,TRUE))))))</f>
        <v/>
      </c>
      <c r="AB5144" s="4" t="str">
        <f>IF($V5144="","",IF(Z5144&lt;36,0,IF(AND(36&lt;=Z5144,Z5144&lt;71),VLOOKUP($W5144,日射量と図３!$E$6:$F$34,2,TRUE),IF(AND(71&lt;=Z5144,Z5144&lt;107),VLOOKUP($W5144,日射量と図３!$E$6:$G$34,3,TRUE),IF(AND(107&lt;=Z5144,Z5144&lt;143),VLOOKUP($W5144,日射量と図３!$E$6:$H$34,4,TRUE),VLOOKUP($W5144,日射量と図３!$E$6:$I$34,5,TRUE))))))</f>
        <v/>
      </c>
      <c r="AC5144" s="382" t="str">
        <f t="shared" si="975"/>
        <v/>
      </c>
      <c r="AD5144" s="382" t="str">
        <f t="shared" si="976"/>
        <v/>
      </c>
    </row>
    <row r="5145" spans="11:30" ht="13.5" customHeight="1">
      <c r="K5145" s="4">
        <f t="shared" si="970"/>
        <v>1</v>
      </c>
      <c r="L5145" s="34">
        <v>43466</v>
      </c>
      <c r="M5145" s="4">
        <v>215</v>
      </c>
      <c r="N5145" s="4">
        <v>6</v>
      </c>
      <c r="O5145" s="31">
        <v>0.20833333333333334</v>
      </c>
      <c r="P5145" s="35">
        <v>1.25</v>
      </c>
      <c r="Q5145" s="36">
        <f t="shared" si="971"/>
        <v>15</v>
      </c>
      <c r="R5145" s="4">
        <f t="shared" si="972"/>
        <v>13.75</v>
      </c>
      <c r="S5145" s="31">
        <f t="shared" si="977"/>
        <v>0.29212962962962963</v>
      </c>
      <c r="T5145" s="31">
        <f t="shared" si="978"/>
        <v>0.70188657407407407</v>
      </c>
      <c r="U5145" s="4">
        <f t="shared" si="979"/>
        <v>0</v>
      </c>
      <c r="V5145" s="4" t="str">
        <f t="shared" si="980"/>
        <v/>
      </c>
      <c r="W5145" s="18" t="str">
        <f>IF(V5145="","",VLOOKUP(L5145,日射量と図３!$A$4:$C$368,3,TRUE)*238.85/100)</f>
        <v/>
      </c>
      <c r="X5145" s="4" t="str">
        <f t="shared" si="981"/>
        <v/>
      </c>
      <c r="Y5145" s="4" t="str">
        <f t="shared" si="967"/>
        <v/>
      </c>
      <c r="Z5145" s="4" t="str">
        <f t="shared" si="968"/>
        <v/>
      </c>
      <c r="AA5145" s="4" t="str">
        <f>IF($V5145="","",IF(Y5145&lt;36,0,IF(AND(36&lt;=Y5145,Y5145&lt;71),VLOOKUP($W5145,日射量と図３!$E$6:$F$34,2,TRUE),IF(AND(71&lt;=Y5145,Y5145&lt;107),VLOOKUP($W5145,日射量と図３!$E$6:$G$34,3,TRUE),IF(AND(107&lt;=Y5145,Y5145&lt;143),VLOOKUP($W5145,日射量と図３!$E$6:$H$34,4,TRUE),VLOOKUP($W5145,日射量と図３!$E$6:$I$34,5,TRUE))))))</f>
        <v/>
      </c>
      <c r="AB5145" s="4" t="str">
        <f>IF($V5145="","",IF(Z5145&lt;36,0,IF(AND(36&lt;=Z5145,Z5145&lt;71),VLOOKUP($W5145,日射量と図３!$E$6:$F$34,2,TRUE),IF(AND(71&lt;=Z5145,Z5145&lt;107),VLOOKUP($W5145,日射量と図３!$E$6:$G$34,3,TRUE),IF(AND(107&lt;=Z5145,Z5145&lt;143),VLOOKUP($W5145,日射量と図３!$E$6:$H$34,4,TRUE),VLOOKUP($W5145,日射量と図３!$E$6:$I$34,5,TRUE))))))</f>
        <v/>
      </c>
      <c r="AC5145" s="382" t="str">
        <f t="shared" si="975"/>
        <v/>
      </c>
      <c r="AD5145" s="382" t="str">
        <f t="shared" si="976"/>
        <v/>
      </c>
    </row>
    <row r="5146" spans="11:30" ht="13.5" customHeight="1">
      <c r="K5146" s="4">
        <f t="shared" si="970"/>
        <v>1</v>
      </c>
      <c r="L5146" s="34">
        <v>43466</v>
      </c>
      <c r="M5146" s="4">
        <v>215</v>
      </c>
      <c r="N5146" s="4">
        <v>7</v>
      </c>
      <c r="O5146" s="31">
        <v>0.25</v>
      </c>
      <c r="P5146" s="35">
        <v>1.2200000000000002</v>
      </c>
      <c r="Q5146" s="36">
        <f t="shared" si="971"/>
        <v>15</v>
      </c>
      <c r="R5146" s="4">
        <f t="shared" si="972"/>
        <v>13.78</v>
      </c>
      <c r="S5146" s="31">
        <f t="shared" si="977"/>
        <v>0.29212962962962963</v>
      </c>
      <c r="T5146" s="31">
        <f t="shared" si="978"/>
        <v>0.70188657407407407</v>
      </c>
      <c r="U5146" s="4">
        <f t="shared" si="979"/>
        <v>0</v>
      </c>
      <c r="V5146" s="4" t="str">
        <f t="shared" si="980"/>
        <v/>
      </c>
      <c r="W5146" s="18" t="str">
        <f>IF(V5146="","",VLOOKUP(L5146,日射量と図３!$A$4:$C$368,3,TRUE)*238.85/100)</f>
        <v/>
      </c>
      <c r="X5146" s="4" t="str">
        <f t="shared" si="981"/>
        <v/>
      </c>
      <c r="Y5146" s="4" t="str">
        <f t="shared" si="967"/>
        <v/>
      </c>
      <c r="Z5146" s="4" t="str">
        <f t="shared" si="968"/>
        <v/>
      </c>
      <c r="AA5146" s="4" t="str">
        <f>IF($V5146="","",IF(Y5146&lt;36,0,IF(AND(36&lt;=Y5146,Y5146&lt;71),VLOOKUP($W5146,日射量と図３!$E$6:$F$34,2,TRUE),IF(AND(71&lt;=Y5146,Y5146&lt;107),VLOOKUP($W5146,日射量と図３!$E$6:$G$34,3,TRUE),IF(AND(107&lt;=Y5146,Y5146&lt;143),VLOOKUP($W5146,日射量と図３!$E$6:$H$34,4,TRUE),VLOOKUP($W5146,日射量と図３!$E$6:$I$34,5,TRUE))))))</f>
        <v/>
      </c>
      <c r="AB5146" s="4" t="str">
        <f>IF($V5146="","",IF(Z5146&lt;36,0,IF(AND(36&lt;=Z5146,Z5146&lt;71),VLOOKUP($W5146,日射量と図３!$E$6:$F$34,2,TRUE),IF(AND(71&lt;=Z5146,Z5146&lt;107),VLOOKUP($W5146,日射量と図３!$E$6:$G$34,3,TRUE),IF(AND(107&lt;=Z5146,Z5146&lt;143),VLOOKUP($W5146,日射量と図３!$E$6:$H$34,4,TRUE),VLOOKUP($W5146,日射量と図３!$E$6:$I$34,5,TRUE))))))</f>
        <v/>
      </c>
      <c r="AC5146" s="382" t="str">
        <f t="shared" si="975"/>
        <v/>
      </c>
      <c r="AD5146" s="382" t="str">
        <f t="shared" si="976"/>
        <v/>
      </c>
    </row>
    <row r="5147" spans="11:30" ht="13.5" customHeight="1">
      <c r="K5147" s="4">
        <f t="shared" si="970"/>
        <v>1</v>
      </c>
      <c r="L5147" s="34">
        <v>43466</v>
      </c>
      <c r="M5147" s="4">
        <v>215</v>
      </c>
      <c r="N5147" s="4">
        <v>8</v>
      </c>
      <c r="O5147" s="31">
        <v>0.29166666666666669</v>
      </c>
      <c r="P5147" s="35">
        <v>1.0699999999999998</v>
      </c>
      <c r="Q5147" s="36">
        <f t="shared" si="971"/>
        <v>12</v>
      </c>
      <c r="R5147" s="4">
        <f t="shared" si="972"/>
        <v>10.93</v>
      </c>
      <c r="S5147" s="31">
        <f t="shared" si="977"/>
        <v>0.29212962962962963</v>
      </c>
      <c r="T5147" s="31">
        <f t="shared" si="978"/>
        <v>0.70188657407407407</v>
      </c>
      <c r="U5147" s="4">
        <f t="shared" si="979"/>
        <v>0</v>
      </c>
      <c r="V5147" s="4" t="str">
        <f t="shared" si="980"/>
        <v/>
      </c>
      <c r="W5147" s="18" t="str">
        <f>IF(V5147="","",VLOOKUP(L5147,日射量と図３!$A$4:$C$368,3,TRUE)*238.85/100)</f>
        <v/>
      </c>
      <c r="X5147" s="4" t="str">
        <f t="shared" si="981"/>
        <v/>
      </c>
      <c r="Y5147" s="4" t="str">
        <f t="shared" si="967"/>
        <v/>
      </c>
      <c r="Z5147" s="4" t="str">
        <f t="shared" si="968"/>
        <v/>
      </c>
      <c r="AA5147" s="4" t="str">
        <f>IF($V5147="","",IF(Y5147&lt;36,0,IF(AND(36&lt;=Y5147,Y5147&lt;71),VLOOKUP($W5147,日射量と図３!$E$6:$F$34,2,TRUE),IF(AND(71&lt;=Y5147,Y5147&lt;107),VLOOKUP($W5147,日射量と図３!$E$6:$G$34,3,TRUE),IF(AND(107&lt;=Y5147,Y5147&lt;143),VLOOKUP($W5147,日射量と図３!$E$6:$H$34,4,TRUE),VLOOKUP($W5147,日射量と図３!$E$6:$I$34,5,TRUE))))))</f>
        <v/>
      </c>
      <c r="AB5147" s="4" t="str">
        <f>IF($V5147="","",IF(Z5147&lt;36,0,IF(AND(36&lt;=Z5147,Z5147&lt;71),VLOOKUP($W5147,日射量と図３!$E$6:$F$34,2,TRUE),IF(AND(71&lt;=Z5147,Z5147&lt;107),VLOOKUP($W5147,日射量と図３!$E$6:$G$34,3,TRUE),IF(AND(107&lt;=Z5147,Z5147&lt;143),VLOOKUP($W5147,日射量と図３!$E$6:$H$34,4,TRUE),VLOOKUP($W5147,日射量と図３!$E$6:$I$34,5,TRUE))))))</f>
        <v/>
      </c>
      <c r="AC5147" s="382" t="str">
        <f t="shared" si="975"/>
        <v/>
      </c>
      <c r="AD5147" s="382" t="str">
        <f t="shared" si="976"/>
        <v/>
      </c>
    </row>
    <row r="5148" spans="11:30" ht="13.5" customHeight="1">
      <c r="K5148" s="4">
        <f t="shared" si="970"/>
        <v>1</v>
      </c>
      <c r="L5148" s="34">
        <v>43466</v>
      </c>
      <c r="M5148" s="4">
        <v>215</v>
      </c>
      <c r="N5148" s="4">
        <v>9</v>
      </c>
      <c r="O5148" s="31">
        <v>0.33333333333333331</v>
      </c>
      <c r="P5148" s="35">
        <v>1.8800000000000001</v>
      </c>
      <c r="Q5148" s="36">
        <f t="shared" si="971"/>
        <v>12</v>
      </c>
      <c r="R5148" s="4">
        <f t="shared" si="972"/>
        <v>10.119999999999999</v>
      </c>
      <c r="S5148" s="31">
        <f t="shared" si="977"/>
        <v>0.29212962962962963</v>
      </c>
      <c r="T5148" s="31">
        <f t="shared" si="978"/>
        <v>0.70188657407407407</v>
      </c>
      <c r="U5148" s="4">
        <f t="shared" si="979"/>
        <v>10.119999999999999</v>
      </c>
      <c r="V5148" s="4" t="str">
        <f t="shared" si="980"/>
        <v/>
      </c>
      <c r="W5148" s="18" t="str">
        <f>IF(V5148="","",VLOOKUP(L5148,日射量と図３!$A$4:$C$368,3,TRUE)*238.85/100)</f>
        <v/>
      </c>
      <c r="X5148" s="4" t="str">
        <f t="shared" si="981"/>
        <v/>
      </c>
      <c r="Y5148" s="4" t="str">
        <f t="shared" si="967"/>
        <v/>
      </c>
      <c r="Z5148" s="4" t="str">
        <f t="shared" si="968"/>
        <v/>
      </c>
      <c r="AA5148" s="4" t="str">
        <f>IF($V5148="","",IF(Y5148&lt;36,0,IF(AND(36&lt;=Y5148,Y5148&lt;71),VLOOKUP($W5148,日射量と図３!$E$6:$F$34,2,TRUE),IF(AND(71&lt;=Y5148,Y5148&lt;107),VLOOKUP($W5148,日射量と図３!$E$6:$G$34,3,TRUE),IF(AND(107&lt;=Y5148,Y5148&lt;143),VLOOKUP($W5148,日射量と図３!$E$6:$H$34,4,TRUE),VLOOKUP($W5148,日射量と図３!$E$6:$I$34,5,TRUE))))))</f>
        <v/>
      </c>
      <c r="AB5148" s="4" t="str">
        <f>IF($V5148="","",IF(Z5148&lt;36,0,IF(AND(36&lt;=Z5148,Z5148&lt;71),VLOOKUP($W5148,日射量と図３!$E$6:$F$34,2,TRUE),IF(AND(71&lt;=Z5148,Z5148&lt;107),VLOOKUP($W5148,日射量と図３!$E$6:$G$34,3,TRUE),IF(AND(107&lt;=Z5148,Z5148&lt;143),VLOOKUP($W5148,日射量と図３!$E$6:$H$34,4,TRUE),VLOOKUP($W5148,日射量と図３!$E$6:$I$34,5,TRUE))))))</f>
        <v/>
      </c>
      <c r="AC5148" s="382" t="str">
        <f t="shared" si="975"/>
        <v/>
      </c>
      <c r="AD5148" s="382" t="str">
        <f t="shared" si="976"/>
        <v/>
      </c>
    </row>
    <row r="5149" spans="11:30" ht="13.5" customHeight="1">
      <c r="K5149" s="4">
        <f t="shared" si="970"/>
        <v>1</v>
      </c>
      <c r="L5149" s="34">
        <v>43466</v>
      </c>
      <c r="M5149" s="4">
        <v>215</v>
      </c>
      <c r="N5149" s="4">
        <v>10</v>
      </c>
      <c r="O5149" s="31">
        <v>0.375</v>
      </c>
      <c r="P5149" s="35">
        <v>3.3299999999999996</v>
      </c>
      <c r="Q5149" s="36">
        <f t="shared" si="971"/>
        <v>12</v>
      </c>
      <c r="R5149" s="4">
        <f t="shared" si="972"/>
        <v>8.67</v>
      </c>
      <c r="S5149" s="31">
        <f t="shared" si="977"/>
        <v>0.29212962962962963</v>
      </c>
      <c r="T5149" s="31">
        <f t="shared" si="978"/>
        <v>0.70188657407407407</v>
      </c>
      <c r="U5149" s="4">
        <f t="shared" si="979"/>
        <v>8.67</v>
      </c>
      <c r="V5149" s="4" t="str">
        <f t="shared" si="980"/>
        <v/>
      </c>
      <c r="W5149" s="18" t="str">
        <f>IF(V5149="","",VLOOKUP(L5149,日射量と図３!$A$4:$C$368,3,TRUE)*238.85/100)</f>
        <v/>
      </c>
      <c r="X5149" s="4" t="str">
        <f t="shared" si="981"/>
        <v/>
      </c>
      <c r="Y5149" s="4" t="str">
        <f t="shared" si="967"/>
        <v/>
      </c>
      <c r="Z5149" s="4" t="str">
        <f t="shared" si="968"/>
        <v/>
      </c>
      <c r="AA5149" s="4" t="str">
        <f>IF($V5149="","",IF(Y5149&lt;36,0,IF(AND(36&lt;=Y5149,Y5149&lt;71),VLOOKUP($W5149,日射量と図３!$E$6:$F$34,2,TRUE),IF(AND(71&lt;=Y5149,Y5149&lt;107),VLOOKUP($W5149,日射量と図３!$E$6:$G$34,3,TRUE),IF(AND(107&lt;=Y5149,Y5149&lt;143),VLOOKUP($W5149,日射量と図３!$E$6:$H$34,4,TRUE),VLOOKUP($W5149,日射量と図３!$E$6:$I$34,5,TRUE))))))</f>
        <v/>
      </c>
      <c r="AB5149" s="4" t="str">
        <f>IF($V5149="","",IF(Z5149&lt;36,0,IF(AND(36&lt;=Z5149,Z5149&lt;71),VLOOKUP($W5149,日射量と図３!$E$6:$F$34,2,TRUE),IF(AND(71&lt;=Z5149,Z5149&lt;107),VLOOKUP($W5149,日射量と図３!$E$6:$G$34,3,TRUE),IF(AND(107&lt;=Z5149,Z5149&lt;143),VLOOKUP($W5149,日射量と図３!$E$6:$H$34,4,TRUE),VLOOKUP($W5149,日射量と図３!$E$6:$I$34,5,TRUE))))))</f>
        <v/>
      </c>
      <c r="AC5149" s="382" t="str">
        <f t="shared" si="975"/>
        <v/>
      </c>
      <c r="AD5149" s="382" t="str">
        <f t="shared" si="976"/>
        <v/>
      </c>
    </row>
    <row r="5150" spans="11:30" ht="13.5" customHeight="1">
      <c r="K5150" s="4">
        <f t="shared" si="970"/>
        <v>1</v>
      </c>
      <c r="L5150" s="34">
        <v>43466</v>
      </c>
      <c r="M5150" s="4">
        <v>215</v>
      </c>
      <c r="N5150" s="4">
        <v>11</v>
      </c>
      <c r="O5150" s="31">
        <v>0.41666666666666669</v>
      </c>
      <c r="P5150" s="35">
        <v>5.0600000000000005</v>
      </c>
      <c r="Q5150" s="36">
        <f t="shared" si="971"/>
        <v>12</v>
      </c>
      <c r="R5150" s="4">
        <f t="shared" si="972"/>
        <v>6.9399999999999995</v>
      </c>
      <c r="S5150" s="31">
        <f t="shared" si="977"/>
        <v>0.29212962962962963</v>
      </c>
      <c r="T5150" s="31">
        <f t="shared" si="978"/>
        <v>0.70188657407407407</v>
      </c>
      <c r="U5150" s="4">
        <f t="shared" si="979"/>
        <v>6.9399999999999995</v>
      </c>
      <c r="V5150" s="4" t="str">
        <f t="shared" si="980"/>
        <v/>
      </c>
      <c r="W5150" s="18" t="str">
        <f>IF(V5150="","",VLOOKUP(L5150,日射量と図３!$A$4:$C$368,3,TRUE)*238.85/100)</f>
        <v/>
      </c>
      <c r="X5150" s="4" t="str">
        <f t="shared" si="981"/>
        <v/>
      </c>
      <c r="Y5150" s="4" t="str">
        <f t="shared" si="967"/>
        <v/>
      </c>
      <c r="Z5150" s="4" t="str">
        <f t="shared" si="968"/>
        <v/>
      </c>
      <c r="AA5150" s="4" t="str">
        <f>IF($V5150="","",IF(Y5150&lt;36,0,IF(AND(36&lt;=Y5150,Y5150&lt;71),VLOOKUP($W5150,日射量と図３!$E$6:$F$34,2,TRUE),IF(AND(71&lt;=Y5150,Y5150&lt;107),VLOOKUP($W5150,日射量と図３!$E$6:$G$34,3,TRUE),IF(AND(107&lt;=Y5150,Y5150&lt;143),VLOOKUP($W5150,日射量と図３!$E$6:$H$34,4,TRUE),VLOOKUP($W5150,日射量と図３!$E$6:$I$34,5,TRUE))))))</f>
        <v/>
      </c>
      <c r="AB5150" s="4" t="str">
        <f>IF($V5150="","",IF(Z5150&lt;36,0,IF(AND(36&lt;=Z5150,Z5150&lt;71),VLOOKUP($W5150,日射量と図３!$E$6:$F$34,2,TRUE),IF(AND(71&lt;=Z5150,Z5150&lt;107),VLOOKUP($W5150,日射量と図３!$E$6:$G$34,3,TRUE),IF(AND(107&lt;=Z5150,Z5150&lt;143),VLOOKUP($W5150,日射量と図３!$E$6:$H$34,4,TRUE),VLOOKUP($W5150,日射量と図３!$E$6:$I$34,5,TRUE))))))</f>
        <v/>
      </c>
      <c r="AC5150" s="382" t="str">
        <f t="shared" si="975"/>
        <v/>
      </c>
      <c r="AD5150" s="382" t="str">
        <f t="shared" si="976"/>
        <v/>
      </c>
    </row>
    <row r="5151" spans="11:30" ht="13.5" customHeight="1">
      <c r="K5151" s="4">
        <f t="shared" si="970"/>
        <v>1</v>
      </c>
      <c r="L5151" s="34">
        <v>43466</v>
      </c>
      <c r="M5151" s="4">
        <v>215</v>
      </c>
      <c r="N5151" s="4">
        <v>12</v>
      </c>
      <c r="O5151" s="31">
        <v>0.45833333333333331</v>
      </c>
      <c r="P5151" s="35">
        <v>6.0399999999999991</v>
      </c>
      <c r="Q5151" s="36">
        <f t="shared" si="971"/>
        <v>12</v>
      </c>
      <c r="R5151" s="4">
        <f t="shared" si="972"/>
        <v>5.9600000000000009</v>
      </c>
      <c r="S5151" s="31">
        <f t="shared" si="977"/>
        <v>0.29212962962962963</v>
      </c>
      <c r="T5151" s="31">
        <f t="shared" si="978"/>
        <v>0.70188657407407407</v>
      </c>
      <c r="U5151" s="4">
        <f t="shared" si="979"/>
        <v>5.9600000000000009</v>
      </c>
      <c r="V5151" s="4" t="str">
        <f t="shared" si="980"/>
        <v/>
      </c>
      <c r="W5151" s="18" t="str">
        <f>IF(V5151="","",VLOOKUP(L5151,日射量と図３!$A$4:$C$368,3,TRUE)*238.85/100)</f>
        <v/>
      </c>
      <c r="X5151" s="4" t="str">
        <f t="shared" si="981"/>
        <v/>
      </c>
      <c r="Y5151" s="4" t="str">
        <f t="shared" ref="Y5151:Y5214" si="982">IF(V5151="","",$AH$30*V5151/(($AG$18/$AH$18)*X5151))</f>
        <v/>
      </c>
      <c r="Z5151" s="4" t="str">
        <f t="shared" ref="Z5151:Z5214" si="983">IF(V5151="","",$AH$30*V5151/(($AG$19/$AH$19)*X5151))</f>
        <v/>
      </c>
      <c r="AA5151" s="4" t="str">
        <f>IF($V5151="","",IF(Y5151&lt;36,0,IF(AND(36&lt;=Y5151,Y5151&lt;71),VLOOKUP($W5151,日射量と図３!$E$6:$F$34,2,TRUE),IF(AND(71&lt;=Y5151,Y5151&lt;107),VLOOKUP($W5151,日射量と図３!$E$6:$G$34,3,TRUE),IF(AND(107&lt;=Y5151,Y5151&lt;143),VLOOKUP($W5151,日射量と図３!$E$6:$H$34,4,TRUE),VLOOKUP($W5151,日射量と図３!$E$6:$I$34,5,TRUE))))))</f>
        <v/>
      </c>
      <c r="AB5151" s="4" t="str">
        <f>IF($V5151="","",IF(Z5151&lt;36,0,IF(AND(36&lt;=Z5151,Z5151&lt;71),VLOOKUP($W5151,日射量と図３!$E$6:$F$34,2,TRUE),IF(AND(71&lt;=Z5151,Z5151&lt;107),VLOOKUP($W5151,日射量と図３!$E$6:$G$34,3,TRUE),IF(AND(107&lt;=Z5151,Z5151&lt;143),VLOOKUP($W5151,日射量と図３!$E$6:$H$34,4,TRUE),VLOOKUP($W5151,日射量と図３!$E$6:$I$34,5,TRUE))))))</f>
        <v/>
      </c>
      <c r="AC5151" s="382" t="str">
        <f t="shared" si="975"/>
        <v/>
      </c>
      <c r="AD5151" s="382" t="str">
        <f t="shared" si="976"/>
        <v/>
      </c>
    </row>
    <row r="5152" spans="11:30" ht="13.5" customHeight="1">
      <c r="K5152" s="4">
        <f t="shared" si="970"/>
        <v>1</v>
      </c>
      <c r="L5152" s="34">
        <v>43466</v>
      </c>
      <c r="M5152" s="4">
        <v>215</v>
      </c>
      <c r="N5152" s="4">
        <v>13</v>
      </c>
      <c r="O5152" s="31">
        <v>0.5</v>
      </c>
      <c r="P5152" s="35">
        <v>6.9599999999999991</v>
      </c>
      <c r="Q5152" s="36">
        <f t="shared" si="971"/>
        <v>12</v>
      </c>
      <c r="R5152" s="4">
        <f t="shared" si="972"/>
        <v>5.0400000000000009</v>
      </c>
      <c r="S5152" s="31">
        <f t="shared" si="977"/>
        <v>0.29212962962962963</v>
      </c>
      <c r="T5152" s="31">
        <f t="shared" si="978"/>
        <v>0.70188657407407407</v>
      </c>
      <c r="U5152" s="4">
        <f t="shared" si="979"/>
        <v>5.0400000000000009</v>
      </c>
      <c r="V5152" s="4" t="str">
        <f t="shared" si="980"/>
        <v/>
      </c>
      <c r="W5152" s="18" t="str">
        <f>IF(V5152="","",VLOOKUP(L5152,日射量と図３!$A$4:$C$368,3,TRUE)*238.85/100)</f>
        <v/>
      </c>
      <c r="X5152" s="4" t="str">
        <f t="shared" si="981"/>
        <v/>
      </c>
      <c r="Y5152" s="4" t="str">
        <f t="shared" si="982"/>
        <v/>
      </c>
      <c r="Z5152" s="4" t="str">
        <f t="shared" si="983"/>
        <v/>
      </c>
      <c r="AA5152" s="4" t="str">
        <f>IF($V5152="","",IF(Y5152&lt;36,0,IF(AND(36&lt;=Y5152,Y5152&lt;71),VLOOKUP($W5152,日射量と図３!$E$6:$F$34,2,TRUE),IF(AND(71&lt;=Y5152,Y5152&lt;107),VLOOKUP($W5152,日射量と図３!$E$6:$G$34,3,TRUE),IF(AND(107&lt;=Y5152,Y5152&lt;143),VLOOKUP($W5152,日射量と図３!$E$6:$H$34,4,TRUE),VLOOKUP($W5152,日射量と図３!$E$6:$I$34,5,TRUE))))))</f>
        <v/>
      </c>
      <c r="AB5152" s="4" t="str">
        <f>IF($V5152="","",IF(Z5152&lt;36,0,IF(AND(36&lt;=Z5152,Z5152&lt;71),VLOOKUP($W5152,日射量と図３!$E$6:$F$34,2,TRUE),IF(AND(71&lt;=Z5152,Z5152&lt;107),VLOOKUP($W5152,日射量と図３!$E$6:$G$34,3,TRUE),IF(AND(107&lt;=Z5152,Z5152&lt;143),VLOOKUP($W5152,日射量と図３!$E$6:$H$34,4,TRUE),VLOOKUP($W5152,日射量と図３!$E$6:$I$34,5,TRUE))))))</f>
        <v/>
      </c>
      <c r="AC5152" s="382" t="str">
        <f t="shared" si="975"/>
        <v/>
      </c>
      <c r="AD5152" s="382" t="str">
        <f t="shared" si="976"/>
        <v/>
      </c>
    </row>
    <row r="5153" spans="11:30" ht="13.5" customHeight="1">
      <c r="K5153" s="4">
        <f t="shared" si="970"/>
        <v>1</v>
      </c>
      <c r="L5153" s="34">
        <v>43466</v>
      </c>
      <c r="M5153" s="4">
        <v>215</v>
      </c>
      <c r="N5153" s="4">
        <v>14</v>
      </c>
      <c r="O5153" s="31">
        <v>0.54166666666666663</v>
      </c>
      <c r="P5153" s="35">
        <v>7.2600000000000007</v>
      </c>
      <c r="Q5153" s="36">
        <f t="shared" si="971"/>
        <v>12</v>
      </c>
      <c r="R5153" s="4">
        <f t="shared" si="972"/>
        <v>4.7399999999999993</v>
      </c>
      <c r="S5153" s="31">
        <f t="shared" si="977"/>
        <v>0.29212962962962963</v>
      </c>
      <c r="T5153" s="31">
        <f t="shared" si="978"/>
        <v>0.70188657407407407</v>
      </c>
      <c r="U5153" s="4">
        <f t="shared" si="979"/>
        <v>4.7399999999999993</v>
      </c>
      <c r="V5153" s="4" t="str">
        <f t="shared" si="980"/>
        <v/>
      </c>
      <c r="W5153" s="18" t="str">
        <f>IF(V5153="","",VLOOKUP(L5153,日射量と図３!$A$4:$C$368,3,TRUE)*238.85/100)</f>
        <v/>
      </c>
      <c r="X5153" s="4" t="str">
        <f t="shared" si="981"/>
        <v/>
      </c>
      <c r="Y5153" s="4" t="str">
        <f t="shared" si="982"/>
        <v/>
      </c>
      <c r="Z5153" s="4" t="str">
        <f t="shared" si="983"/>
        <v/>
      </c>
      <c r="AA5153" s="4" t="str">
        <f>IF($V5153="","",IF(Y5153&lt;36,0,IF(AND(36&lt;=Y5153,Y5153&lt;71),VLOOKUP($W5153,日射量と図３!$E$6:$F$34,2,TRUE),IF(AND(71&lt;=Y5153,Y5153&lt;107),VLOOKUP($W5153,日射量と図３!$E$6:$G$34,3,TRUE),IF(AND(107&lt;=Y5153,Y5153&lt;143),VLOOKUP($W5153,日射量と図３!$E$6:$H$34,4,TRUE),VLOOKUP($W5153,日射量と図３!$E$6:$I$34,5,TRUE))))))</f>
        <v/>
      </c>
      <c r="AB5153" s="4" t="str">
        <f>IF($V5153="","",IF(Z5153&lt;36,0,IF(AND(36&lt;=Z5153,Z5153&lt;71),VLOOKUP($W5153,日射量と図３!$E$6:$F$34,2,TRUE),IF(AND(71&lt;=Z5153,Z5153&lt;107),VLOOKUP($W5153,日射量と図３!$E$6:$G$34,3,TRUE),IF(AND(107&lt;=Z5153,Z5153&lt;143),VLOOKUP($W5153,日射量と図３!$E$6:$H$34,4,TRUE),VLOOKUP($W5153,日射量と図３!$E$6:$I$34,5,TRUE))))))</f>
        <v/>
      </c>
      <c r="AC5153" s="382" t="str">
        <f t="shared" si="975"/>
        <v/>
      </c>
      <c r="AD5153" s="382" t="str">
        <f t="shared" si="976"/>
        <v/>
      </c>
    </row>
    <row r="5154" spans="11:30" ht="13.5" customHeight="1">
      <c r="K5154" s="4">
        <f t="shared" si="970"/>
        <v>1</v>
      </c>
      <c r="L5154" s="34">
        <v>43466</v>
      </c>
      <c r="M5154" s="4">
        <v>215</v>
      </c>
      <c r="N5154" s="4">
        <v>15</v>
      </c>
      <c r="O5154" s="31">
        <v>0.58333333333333337</v>
      </c>
      <c r="P5154" s="35">
        <v>7.2099999999999991</v>
      </c>
      <c r="Q5154" s="36">
        <f t="shared" si="971"/>
        <v>12</v>
      </c>
      <c r="R5154" s="4">
        <f t="shared" si="972"/>
        <v>4.7900000000000009</v>
      </c>
      <c r="S5154" s="31">
        <f t="shared" si="977"/>
        <v>0.29212962962962963</v>
      </c>
      <c r="T5154" s="31">
        <f t="shared" si="978"/>
        <v>0.70188657407407407</v>
      </c>
      <c r="U5154" s="4">
        <f t="shared" si="979"/>
        <v>4.7900000000000009</v>
      </c>
      <c r="V5154" s="4" t="str">
        <f t="shared" si="980"/>
        <v/>
      </c>
      <c r="W5154" s="18" t="str">
        <f>IF(V5154="","",VLOOKUP(L5154,日射量と図３!$A$4:$C$368,3,TRUE)*238.85/100)</f>
        <v/>
      </c>
      <c r="X5154" s="4" t="str">
        <f t="shared" si="981"/>
        <v/>
      </c>
      <c r="Y5154" s="4" t="str">
        <f t="shared" si="982"/>
        <v/>
      </c>
      <c r="Z5154" s="4" t="str">
        <f t="shared" si="983"/>
        <v/>
      </c>
      <c r="AA5154" s="4" t="str">
        <f>IF($V5154="","",IF(Y5154&lt;36,0,IF(AND(36&lt;=Y5154,Y5154&lt;71),VLOOKUP($W5154,日射量と図３!$E$6:$F$34,2,TRUE),IF(AND(71&lt;=Y5154,Y5154&lt;107),VLOOKUP($W5154,日射量と図３!$E$6:$G$34,3,TRUE),IF(AND(107&lt;=Y5154,Y5154&lt;143),VLOOKUP($W5154,日射量と図３!$E$6:$H$34,4,TRUE),VLOOKUP($W5154,日射量と図３!$E$6:$I$34,5,TRUE))))))</f>
        <v/>
      </c>
      <c r="AB5154" s="4" t="str">
        <f>IF($V5154="","",IF(Z5154&lt;36,0,IF(AND(36&lt;=Z5154,Z5154&lt;71),VLOOKUP($W5154,日射量と図３!$E$6:$F$34,2,TRUE),IF(AND(71&lt;=Z5154,Z5154&lt;107),VLOOKUP($W5154,日射量と図３!$E$6:$G$34,3,TRUE),IF(AND(107&lt;=Z5154,Z5154&lt;143),VLOOKUP($W5154,日射量と図３!$E$6:$H$34,4,TRUE),VLOOKUP($W5154,日射量と図３!$E$6:$I$34,5,TRUE))))))</f>
        <v/>
      </c>
      <c r="AC5154" s="382" t="str">
        <f t="shared" si="975"/>
        <v/>
      </c>
      <c r="AD5154" s="382" t="str">
        <f t="shared" si="976"/>
        <v/>
      </c>
    </row>
    <row r="5155" spans="11:30" ht="13.5" customHeight="1">
      <c r="K5155" s="4">
        <f t="shared" si="970"/>
        <v>1</v>
      </c>
      <c r="L5155" s="34">
        <v>43466</v>
      </c>
      <c r="M5155" s="4">
        <v>215</v>
      </c>
      <c r="N5155" s="4">
        <v>16</v>
      </c>
      <c r="O5155" s="31">
        <v>0.625</v>
      </c>
      <c r="P5155" s="35">
        <v>6.9700000000000006</v>
      </c>
      <c r="Q5155" s="36">
        <f t="shared" si="971"/>
        <v>16</v>
      </c>
      <c r="R5155" s="4">
        <f t="shared" si="972"/>
        <v>9.0299999999999994</v>
      </c>
      <c r="S5155" s="31">
        <f t="shared" si="977"/>
        <v>0.29212962962962963</v>
      </c>
      <c r="T5155" s="31">
        <f t="shared" si="978"/>
        <v>0.70188657407407407</v>
      </c>
      <c r="U5155" s="4">
        <f t="shared" si="979"/>
        <v>9.0299999999999994</v>
      </c>
      <c r="V5155" s="4" t="str">
        <f t="shared" si="980"/>
        <v/>
      </c>
      <c r="W5155" s="18" t="str">
        <f>IF(V5155="","",VLOOKUP(L5155,日射量と図３!$A$4:$C$368,3,TRUE)*238.85/100)</f>
        <v/>
      </c>
      <c r="X5155" s="4" t="str">
        <f t="shared" si="981"/>
        <v/>
      </c>
      <c r="Y5155" s="4" t="str">
        <f t="shared" si="982"/>
        <v/>
      </c>
      <c r="Z5155" s="4" t="str">
        <f t="shared" si="983"/>
        <v/>
      </c>
      <c r="AA5155" s="4" t="str">
        <f>IF($V5155="","",IF(Y5155&lt;36,0,IF(AND(36&lt;=Y5155,Y5155&lt;71),VLOOKUP($W5155,日射量と図３!$E$6:$F$34,2,TRUE),IF(AND(71&lt;=Y5155,Y5155&lt;107),VLOOKUP($W5155,日射量と図３!$E$6:$G$34,3,TRUE),IF(AND(107&lt;=Y5155,Y5155&lt;143),VLOOKUP($W5155,日射量と図３!$E$6:$H$34,4,TRUE),VLOOKUP($W5155,日射量と図３!$E$6:$I$34,5,TRUE))))))</f>
        <v/>
      </c>
      <c r="AB5155" s="4" t="str">
        <f>IF($V5155="","",IF(Z5155&lt;36,0,IF(AND(36&lt;=Z5155,Z5155&lt;71),VLOOKUP($W5155,日射量と図３!$E$6:$F$34,2,TRUE),IF(AND(71&lt;=Z5155,Z5155&lt;107),VLOOKUP($W5155,日射量と図３!$E$6:$G$34,3,TRUE),IF(AND(107&lt;=Z5155,Z5155&lt;143),VLOOKUP($W5155,日射量と図３!$E$6:$H$34,4,TRUE),VLOOKUP($W5155,日射量と図３!$E$6:$I$34,5,TRUE))))))</f>
        <v/>
      </c>
      <c r="AC5155" s="382" t="str">
        <f t="shared" si="975"/>
        <v/>
      </c>
      <c r="AD5155" s="382" t="str">
        <f t="shared" si="976"/>
        <v/>
      </c>
    </row>
    <row r="5156" spans="11:30" ht="13.5" customHeight="1">
      <c r="K5156" s="4">
        <f t="shared" si="970"/>
        <v>1</v>
      </c>
      <c r="L5156" s="34">
        <v>43466</v>
      </c>
      <c r="M5156" s="4">
        <v>215</v>
      </c>
      <c r="N5156" s="4">
        <v>17</v>
      </c>
      <c r="O5156" s="31">
        <v>0.66666666666666663</v>
      </c>
      <c r="P5156" s="35">
        <v>6.3999999999999995</v>
      </c>
      <c r="Q5156" s="36">
        <f t="shared" si="971"/>
        <v>16</v>
      </c>
      <c r="R5156" s="4">
        <f t="shared" si="972"/>
        <v>9.6000000000000014</v>
      </c>
      <c r="S5156" s="31">
        <f t="shared" si="977"/>
        <v>0.29212962962962963</v>
      </c>
      <c r="T5156" s="31">
        <f t="shared" si="978"/>
        <v>0.70188657407407407</v>
      </c>
      <c r="U5156" s="4">
        <f t="shared" si="979"/>
        <v>9.6000000000000014</v>
      </c>
      <c r="V5156" s="4" t="str">
        <f t="shared" si="980"/>
        <v/>
      </c>
      <c r="W5156" s="18" t="str">
        <f>IF(V5156="","",VLOOKUP(L5156,日射量と図３!$A$4:$C$368,3,TRUE)*238.85/100)</f>
        <v/>
      </c>
      <c r="X5156" s="4" t="str">
        <f t="shared" si="981"/>
        <v/>
      </c>
      <c r="Y5156" s="4" t="str">
        <f t="shared" si="982"/>
        <v/>
      </c>
      <c r="Z5156" s="4" t="str">
        <f t="shared" si="983"/>
        <v/>
      </c>
      <c r="AA5156" s="4" t="str">
        <f>IF($V5156="","",IF(Y5156&lt;36,0,IF(AND(36&lt;=Y5156,Y5156&lt;71),VLOOKUP($W5156,日射量と図３!$E$6:$F$34,2,TRUE),IF(AND(71&lt;=Y5156,Y5156&lt;107),VLOOKUP($W5156,日射量と図３!$E$6:$G$34,3,TRUE),IF(AND(107&lt;=Y5156,Y5156&lt;143),VLOOKUP($W5156,日射量と図３!$E$6:$H$34,4,TRUE),VLOOKUP($W5156,日射量と図３!$E$6:$I$34,5,TRUE))))))</f>
        <v/>
      </c>
      <c r="AB5156" s="4" t="str">
        <f>IF($V5156="","",IF(Z5156&lt;36,0,IF(AND(36&lt;=Z5156,Z5156&lt;71),VLOOKUP($W5156,日射量と図３!$E$6:$F$34,2,TRUE),IF(AND(71&lt;=Z5156,Z5156&lt;107),VLOOKUP($W5156,日射量と図３!$E$6:$G$34,3,TRUE),IF(AND(107&lt;=Z5156,Z5156&lt;143),VLOOKUP($W5156,日射量と図３!$E$6:$H$34,4,TRUE),VLOOKUP($W5156,日射量と図３!$E$6:$I$34,5,TRUE))))))</f>
        <v/>
      </c>
      <c r="AC5156" s="382" t="str">
        <f t="shared" si="975"/>
        <v/>
      </c>
      <c r="AD5156" s="382" t="str">
        <f t="shared" si="976"/>
        <v/>
      </c>
    </row>
    <row r="5157" spans="11:30" ht="13.5" customHeight="1">
      <c r="K5157" s="4">
        <f t="shared" si="970"/>
        <v>1</v>
      </c>
      <c r="L5157" s="34">
        <v>43466</v>
      </c>
      <c r="M5157" s="4">
        <v>215</v>
      </c>
      <c r="N5157" s="4">
        <v>18</v>
      </c>
      <c r="O5157" s="31">
        <v>0.70833333333333337</v>
      </c>
      <c r="P5157" s="35">
        <v>5.53</v>
      </c>
      <c r="Q5157" s="36">
        <f t="shared" si="971"/>
        <v>16</v>
      </c>
      <c r="R5157" s="4">
        <f t="shared" si="972"/>
        <v>10.469999999999999</v>
      </c>
      <c r="S5157" s="31">
        <f t="shared" si="977"/>
        <v>0.29212962962962963</v>
      </c>
      <c r="T5157" s="31">
        <f t="shared" si="978"/>
        <v>0.70188657407407407</v>
      </c>
      <c r="U5157" s="4">
        <f t="shared" si="979"/>
        <v>0</v>
      </c>
      <c r="V5157" s="4" t="str">
        <f t="shared" si="980"/>
        <v/>
      </c>
      <c r="W5157" s="18" t="str">
        <f>IF(V5157="","",VLOOKUP(L5157,日射量と図３!$A$4:$C$368,3,TRUE)*238.85/100)</f>
        <v/>
      </c>
      <c r="X5157" s="4" t="str">
        <f t="shared" si="981"/>
        <v/>
      </c>
      <c r="Y5157" s="4" t="str">
        <f t="shared" si="982"/>
        <v/>
      </c>
      <c r="Z5157" s="4" t="str">
        <f t="shared" si="983"/>
        <v/>
      </c>
      <c r="AA5157" s="4" t="str">
        <f>IF($V5157="","",IF(Y5157&lt;36,0,IF(AND(36&lt;=Y5157,Y5157&lt;71),VLOOKUP($W5157,日射量と図３!$E$6:$F$34,2,TRUE),IF(AND(71&lt;=Y5157,Y5157&lt;107),VLOOKUP($W5157,日射量と図３!$E$6:$G$34,3,TRUE),IF(AND(107&lt;=Y5157,Y5157&lt;143),VLOOKUP($W5157,日射量と図３!$E$6:$H$34,4,TRUE),VLOOKUP($W5157,日射量と図３!$E$6:$I$34,5,TRUE))))))</f>
        <v/>
      </c>
      <c r="AB5157" s="4" t="str">
        <f>IF($V5157="","",IF(Z5157&lt;36,0,IF(AND(36&lt;=Z5157,Z5157&lt;71),VLOOKUP($W5157,日射量と図３!$E$6:$F$34,2,TRUE),IF(AND(71&lt;=Z5157,Z5157&lt;107),VLOOKUP($W5157,日射量と図３!$E$6:$G$34,3,TRUE),IF(AND(107&lt;=Z5157,Z5157&lt;143),VLOOKUP($W5157,日射量と図３!$E$6:$H$34,4,TRUE),VLOOKUP($W5157,日射量と図３!$E$6:$I$34,5,TRUE))))))</f>
        <v/>
      </c>
      <c r="AC5157" s="382" t="str">
        <f t="shared" si="975"/>
        <v/>
      </c>
      <c r="AD5157" s="382" t="str">
        <f t="shared" si="976"/>
        <v/>
      </c>
    </row>
    <row r="5158" spans="11:30" ht="13.5" customHeight="1">
      <c r="K5158" s="4">
        <f t="shared" si="970"/>
        <v>1</v>
      </c>
      <c r="L5158" s="34">
        <v>43466</v>
      </c>
      <c r="M5158" s="4">
        <v>215</v>
      </c>
      <c r="N5158" s="4">
        <v>19</v>
      </c>
      <c r="O5158" s="31">
        <v>0.75</v>
      </c>
      <c r="P5158" s="35">
        <v>4.8499999999999996</v>
      </c>
      <c r="Q5158" s="36">
        <f t="shared" si="971"/>
        <v>16</v>
      </c>
      <c r="R5158" s="4">
        <f t="shared" si="972"/>
        <v>11.15</v>
      </c>
      <c r="S5158" s="31">
        <f t="shared" si="977"/>
        <v>0.29212962962962963</v>
      </c>
      <c r="T5158" s="31">
        <f t="shared" si="978"/>
        <v>0.70188657407407407</v>
      </c>
      <c r="U5158" s="4">
        <f t="shared" si="979"/>
        <v>0</v>
      </c>
      <c r="V5158" s="4" t="str">
        <f t="shared" si="980"/>
        <v/>
      </c>
      <c r="W5158" s="18" t="str">
        <f>IF(V5158="","",VLOOKUP(L5158,日射量と図３!$A$4:$C$368,3,TRUE)*238.85/100)</f>
        <v/>
      </c>
      <c r="X5158" s="4" t="str">
        <f t="shared" si="981"/>
        <v/>
      </c>
      <c r="Y5158" s="4" t="str">
        <f t="shared" si="982"/>
        <v/>
      </c>
      <c r="Z5158" s="4" t="str">
        <f t="shared" si="983"/>
        <v/>
      </c>
      <c r="AA5158" s="4" t="str">
        <f>IF($V5158="","",IF(Y5158&lt;36,0,IF(AND(36&lt;=Y5158,Y5158&lt;71),VLOOKUP($W5158,日射量と図３!$E$6:$F$34,2,TRUE),IF(AND(71&lt;=Y5158,Y5158&lt;107),VLOOKUP($W5158,日射量と図３!$E$6:$G$34,3,TRUE),IF(AND(107&lt;=Y5158,Y5158&lt;143),VLOOKUP($W5158,日射量と図３!$E$6:$H$34,4,TRUE),VLOOKUP($W5158,日射量と図３!$E$6:$I$34,5,TRUE))))))</f>
        <v/>
      </c>
      <c r="AB5158" s="4" t="str">
        <f>IF($V5158="","",IF(Z5158&lt;36,0,IF(AND(36&lt;=Z5158,Z5158&lt;71),VLOOKUP($W5158,日射量と図３!$E$6:$F$34,2,TRUE),IF(AND(71&lt;=Z5158,Z5158&lt;107),VLOOKUP($W5158,日射量と図３!$E$6:$G$34,3,TRUE),IF(AND(107&lt;=Z5158,Z5158&lt;143),VLOOKUP($W5158,日射量と図３!$E$6:$H$34,4,TRUE),VLOOKUP($W5158,日射量と図３!$E$6:$I$34,5,TRUE))))))</f>
        <v/>
      </c>
      <c r="AC5158" s="382" t="str">
        <f t="shared" si="975"/>
        <v/>
      </c>
      <c r="AD5158" s="382" t="str">
        <f t="shared" si="976"/>
        <v/>
      </c>
    </row>
    <row r="5159" spans="11:30" ht="13.5" customHeight="1">
      <c r="K5159" s="4">
        <f t="shared" si="970"/>
        <v>1</v>
      </c>
      <c r="L5159" s="34">
        <v>43466</v>
      </c>
      <c r="M5159" s="4">
        <v>215</v>
      </c>
      <c r="N5159" s="4">
        <v>20</v>
      </c>
      <c r="O5159" s="31">
        <v>0.79166666666666663</v>
      </c>
      <c r="P5159" s="35">
        <v>4.24</v>
      </c>
      <c r="Q5159" s="36">
        <f t="shared" si="971"/>
        <v>16</v>
      </c>
      <c r="R5159" s="4">
        <f t="shared" si="972"/>
        <v>11.76</v>
      </c>
      <c r="S5159" s="31">
        <f t="shared" si="977"/>
        <v>0.29212962962962963</v>
      </c>
      <c r="T5159" s="31">
        <f t="shared" si="978"/>
        <v>0.70188657407407407</v>
      </c>
      <c r="U5159" s="4">
        <f t="shared" si="979"/>
        <v>0</v>
      </c>
      <c r="V5159" s="4" t="str">
        <f t="shared" si="980"/>
        <v/>
      </c>
      <c r="W5159" s="18" t="str">
        <f>IF(V5159="","",VLOOKUP(L5159,日射量と図３!$A$4:$C$368,3,TRUE)*238.85/100)</f>
        <v/>
      </c>
      <c r="X5159" s="4" t="str">
        <f t="shared" si="981"/>
        <v/>
      </c>
      <c r="Y5159" s="4" t="str">
        <f t="shared" si="982"/>
        <v/>
      </c>
      <c r="Z5159" s="4" t="str">
        <f t="shared" si="983"/>
        <v/>
      </c>
      <c r="AA5159" s="4" t="str">
        <f>IF($V5159="","",IF(Y5159&lt;36,0,IF(AND(36&lt;=Y5159,Y5159&lt;71),VLOOKUP($W5159,日射量と図３!$E$6:$F$34,2,TRUE),IF(AND(71&lt;=Y5159,Y5159&lt;107),VLOOKUP($W5159,日射量と図３!$E$6:$G$34,3,TRUE),IF(AND(107&lt;=Y5159,Y5159&lt;143),VLOOKUP($W5159,日射量と図３!$E$6:$H$34,4,TRUE),VLOOKUP($W5159,日射量と図３!$E$6:$I$34,5,TRUE))))))</f>
        <v/>
      </c>
      <c r="AB5159" s="4" t="str">
        <f>IF($V5159="","",IF(Z5159&lt;36,0,IF(AND(36&lt;=Z5159,Z5159&lt;71),VLOOKUP($W5159,日射量と図３!$E$6:$F$34,2,TRUE),IF(AND(71&lt;=Z5159,Z5159&lt;107),VLOOKUP($W5159,日射量と図３!$E$6:$G$34,3,TRUE),IF(AND(107&lt;=Z5159,Z5159&lt;143),VLOOKUP($W5159,日射量と図３!$E$6:$H$34,4,TRUE),VLOOKUP($W5159,日射量と図３!$E$6:$I$34,5,TRUE))))))</f>
        <v/>
      </c>
      <c r="AC5159" s="382" t="str">
        <f t="shared" si="975"/>
        <v/>
      </c>
      <c r="AD5159" s="382" t="str">
        <f t="shared" si="976"/>
        <v/>
      </c>
    </row>
    <row r="5160" spans="11:30" ht="13.5" customHeight="1">
      <c r="K5160" s="4">
        <f t="shared" si="970"/>
        <v>1</v>
      </c>
      <c r="L5160" s="34">
        <v>43466</v>
      </c>
      <c r="M5160" s="4">
        <v>215</v>
      </c>
      <c r="N5160" s="4">
        <v>21</v>
      </c>
      <c r="O5160" s="31">
        <v>0.83333333333333337</v>
      </c>
      <c r="P5160" s="35">
        <v>3.8899999999999997</v>
      </c>
      <c r="Q5160" s="36">
        <f t="shared" si="971"/>
        <v>16</v>
      </c>
      <c r="R5160" s="4">
        <f t="shared" si="972"/>
        <v>12.11</v>
      </c>
      <c r="S5160" s="31">
        <f t="shared" si="977"/>
        <v>0.29212962962962963</v>
      </c>
      <c r="T5160" s="31">
        <f t="shared" si="978"/>
        <v>0.70188657407407407</v>
      </c>
      <c r="U5160" s="4">
        <f t="shared" si="979"/>
        <v>0</v>
      </c>
      <c r="V5160" s="4" t="str">
        <f t="shared" si="980"/>
        <v/>
      </c>
      <c r="W5160" s="18" t="str">
        <f>IF(V5160="","",VLOOKUP(L5160,日射量と図３!$A$4:$C$368,3,TRUE)*238.85/100)</f>
        <v/>
      </c>
      <c r="X5160" s="4" t="str">
        <f t="shared" si="981"/>
        <v/>
      </c>
      <c r="Y5160" s="4" t="str">
        <f t="shared" si="982"/>
        <v/>
      </c>
      <c r="Z5160" s="4" t="str">
        <f t="shared" si="983"/>
        <v/>
      </c>
      <c r="AA5160" s="4" t="str">
        <f>IF($V5160="","",IF(Y5160&lt;36,0,IF(AND(36&lt;=Y5160,Y5160&lt;71),VLOOKUP($W5160,日射量と図３!$E$6:$F$34,2,TRUE),IF(AND(71&lt;=Y5160,Y5160&lt;107),VLOOKUP($W5160,日射量と図３!$E$6:$G$34,3,TRUE),IF(AND(107&lt;=Y5160,Y5160&lt;143),VLOOKUP($W5160,日射量と図３!$E$6:$H$34,4,TRUE),VLOOKUP($W5160,日射量と図３!$E$6:$I$34,5,TRUE))))))</f>
        <v/>
      </c>
      <c r="AB5160" s="4" t="str">
        <f>IF($V5160="","",IF(Z5160&lt;36,0,IF(AND(36&lt;=Z5160,Z5160&lt;71),VLOOKUP($W5160,日射量と図３!$E$6:$F$34,2,TRUE),IF(AND(71&lt;=Z5160,Z5160&lt;107),VLOOKUP($W5160,日射量と図３!$E$6:$G$34,3,TRUE),IF(AND(107&lt;=Z5160,Z5160&lt;143),VLOOKUP($W5160,日射量と図３!$E$6:$H$34,4,TRUE),VLOOKUP($W5160,日射量と図３!$E$6:$I$34,5,TRUE))))))</f>
        <v/>
      </c>
      <c r="AC5160" s="382" t="str">
        <f t="shared" si="975"/>
        <v/>
      </c>
      <c r="AD5160" s="382" t="str">
        <f t="shared" si="976"/>
        <v/>
      </c>
    </row>
    <row r="5161" spans="11:30" ht="13.5" customHeight="1">
      <c r="K5161" s="4">
        <f t="shared" si="970"/>
        <v>1</v>
      </c>
      <c r="L5161" s="34">
        <v>43466</v>
      </c>
      <c r="M5161" s="4">
        <v>215</v>
      </c>
      <c r="N5161" s="4">
        <v>22</v>
      </c>
      <c r="O5161" s="31">
        <v>0.875</v>
      </c>
      <c r="P5161" s="35">
        <v>3.8800000000000003</v>
      </c>
      <c r="Q5161" s="36">
        <f t="shared" si="971"/>
        <v>16</v>
      </c>
      <c r="R5161" s="4">
        <f t="shared" si="972"/>
        <v>12.12</v>
      </c>
      <c r="S5161" s="31">
        <f t="shared" si="977"/>
        <v>0.29212962962962963</v>
      </c>
      <c r="T5161" s="31">
        <f t="shared" si="978"/>
        <v>0.70188657407407407</v>
      </c>
      <c r="U5161" s="4">
        <f t="shared" si="979"/>
        <v>0</v>
      </c>
      <c r="V5161" s="4" t="str">
        <f t="shared" si="980"/>
        <v/>
      </c>
      <c r="W5161" s="18" t="str">
        <f>IF(V5161="","",VLOOKUP(L5161,日射量と図３!$A$4:$C$368,3,TRUE)*238.85/100)</f>
        <v/>
      </c>
      <c r="X5161" s="4" t="str">
        <f t="shared" si="981"/>
        <v/>
      </c>
      <c r="Y5161" s="4" t="str">
        <f t="shared" si="982"/>
        <v/>
      </c>
      <c r="Z5161" s="4" t="str">
        <f t="shared" si="983"/>
        <v/>
      </c>
      <c r="AA5161" s="4" t="str">
        <f>IF($V5161="","",IF(Y5161&lt;36,0,IF(AND(36&lt;=Y5161,Y5161&lt;71),VLOOKUP($W5161,日射量と図３!$E$6:$F$34,2,TRUE),IF(AND(71&lt;=Y5161,Y5161&lt;107),VLOOKUP($W5161,日射量と図３!$E$6:$G$34,3,TRUE),IF(AND(107&lt;=Y5161,Y5161&lt;143),VLOOKUP($W5161,日射量と図３!$E$6:$H$34,4,TRUE),VLOOKUP($W5161,日射量と図３!$E$6:$I$34,5,TRUE))))))</f>
        <v/>
      </c>
      <c r="AB5161" s="4" t="str">
        <f>IF($V5161="","",IF(Z5161&lt;36,0,IF(AND(36&lt;=Z5161,Z5161&lt;71),VLOOKUP($W5161,日射量と図３!$E$6:$F$34,2,TRUE),IF(AND(71&lt;=Z5161,Z5161&lt;107),VLOOKUP($W5161,日射量と図３!$E$6:$G$34,3,TRUE),IF(AND(107&lt;=Z5161,Z5161&lt;143),VLOOKUP($W5161,日射量と図３!$E$6:$H$34,4,TRUE),VLOOKUP($W5161,日射量と図３!$E$6:$I$34,5,TRUE))))))</f>
        <v/>
      </c>
      <c r="AC5161" s="382" t="str">
        <f t="shared" si="975"/>
        <v/>
      </c>
      <c r="AD5161" s="382" t="str">
        <f t="shared" si="976"/>
        <v/>
      </c>
    </row>
    <row r="5162" spans="11:30" ht="13.5" customHeight="1">
      <c r="K5162" s="4">
        <f t="shared" si="970"/>
        <v>1</v>
      </c>
      <c r="L5162" s="34">
        <v>43466</v>
      </c>
      <c r="M5162" s="4">
        <v>215</v>
      </c>
      <c r="N5162" s="4">
        <v>23</v>
      </c>
      <c r="O5162" s="31">
        <v>0.91666666666666663</v>
      </c>
      <c r="P5162" s="35">
        <v>3.2500000000000009</v>
      </c>
      <c r="Q5162" s="36">
        <f t="shared" si="971"/>
        <v>13</v>
      </c>
      <c r="R5162" s="4">
        <f t="shared" si="972"/>
        <v>9.75</v>
      </c>
      <c r="S5162" s="31">
        <f t="shared" si="977"/>
        <v>0.29212962962962963</v>
      </c>
      <c r="T5162" s="31">
        <f t="shared" si="978"/>
        <v>0.70188657407407407</v>
      </c>
      <c r="U5162" s="4">
        <f t="shared" si="979"/>
        <v>0</v>
      </c>
      <c r="V5162" s="4" t="str">
        <f t="shared" si="980"/>
        <v/>
      </c>
      <c r="W5162" s="18" t="str">
        <f>IF(V5162="","",VLOOKUP(L5162,日射量と図３!$A$4:$C$368,3,TRUE)*238.85/100)</f>
        <v/>
      </c>
      <c r="X5162" s="4" t="str">
        <f t="shared" si="981"/>
        <v/>
      </c>
      <c r="Y5162" s="4" t="str">
        <f t="shared" si="982"/>
        <v/>
      </c>
      <c r="Z5162" s="4" t="str">
        <f t="shared" si="983"/>
        <v/>
      </c>
      <c r="AA5162" s="4" t="str">
        <f>IF($V5162="","",IF(Y5162&lt;36,0,IF(AND(36&lt;=Y5162,Y5162&lt;71),VLOOKUP($W5162,日射量と図３!$E$6:$F$34,2,TRUE),IF(AND(71&lt;=Y5162,Y5162&lt;107),VLOOKUP($W5162,日射量と図３!$E$6:$G$34,3,TRUE),IF(AND(107&lt;=Y5162,Y5162&lt;143),VLOOKUP($W5162,日射量と図３!$E$6:$H$34,4,TRUE),VLOOKUP($W5162,日射量と図３!$E$6:$I$34,5,TRUE))))))</f>
        <v/>
      </c>
      <c r="AB5162" s="4" t="str">
        <f>IF($V5162="","",IF(Z5162&lt;36,0,IF(AND(36&lt;=Z5162,Z5162&lt;71),VLOOKUP($W5162,日射量と図３!$E$6:$F$34,2,TRUE),IF(AND(71&lt;=Z5162,Z5162&lt;107),VLOOKUP($W5162,日射量と図３!$E$6:$G$34,3,TRUE),IF(AND(107&lt;=Z5162,Z5162&lt;143),VLOOKUP($W5162,日射量と図３!$E$6:$H$34,4,TRUE),VLOOKUP($W5162,日射量と図３!$E$6:$I$34,5,TRUE))))))</f>
        <v/>
      </c>
      <c r="AC5162" s="382" t="str">
        <f t="shared" si="975"/>
        <v/>
      </c>
      <c r="AD5162" s="382" t="str">
        <f t="shared" si="976"/>
        <v/>
      </c>
    </row>
    <row r="5163" spans="11:30" ht="13.5" customHeight="1">
      <c r="K5163" s="4">
        <f t="shared" si="970"/>
        <v>1</v>
      </c>
      <c r="L5163" s="34">
        <v>43466</v>
      </c>
      <c r="M5163" s="4">
        <v>215</v>
      </c>
      <c r="N5163" s="4">
        <v>24</v>
      </c>
      <c r="O5163" s="31">
        <v>0.95833333333333337</v>
      </c>
      <c r="P5163" s="35">
        <v>3.1100000000000003</v>
      </c>
      <c r="Q5163" s="36">
        <f t="shared" si="971"/>
        <v>13</v>
      </c>
      <c r="R5163" s="4">
        <f t="shared" si="972"/>
        <v>9.89</v>
      </c>
      <c r="S5163" s="31">
        <f t="shared" si="977"/>
        <v>0.29212962962962963</v>
      </c>
      <c r="T5163" s="31">
        <f t="shared" si="978"/>
        <v>0.70188657407407407</v>
      </c>
      <c r="U5163" s="4">
        <f t="shared" si="979"/>
        <v>0</v>
      </c>
      <c r="V5163" s="4" t="str">
        <f t="shared" si="980"/>
        <v/>
      </c>
      <c r="W5163" s="18" t="str">
        <f>IF(V5163="","",VLOOKUP(L5163,日射量と図３!$A$4:$C$368,3,TRUE)*238.85/100)</f>
        <v/>
      </c>
      <c r="X5163" s="4" t="str">
        <f t="shared" si="981"/>
        <v/>
      </c>
      <c r="Y5163" s="4" t="str">
        <f t="shared" si="982"/>
        <v/>
      </c>
      <c r="Z5163" s="4" t="str">
        <f t="shared" si="983"/>
        <v/>
      </c>
      <c r="AA5163" s="4" t="str">
        <f>IF($V5163="","",IF(Y5163&lt;36,0,IF(AND(36&lt;=Y5163,Y5163&lt;71),VLOOKUP($W5163,日射量と図３!$E$6:$F$34,2,TRUE),IF(AND(71&lt;=Y5163,Y5163&lt;107),VLOOKUP($W5163,日射量と図３!$E$6:$G$34,3,TRUE),IF(AND(107&lt;=Y5163,Y5163&lt;143),VLOOKUP($W5163,日射量と図３!$E$6:$H$34,4,TRUE),VLOOKUP($W5163,日射量と図３!$E$6:$I$34,5,TRUE))))))</f>
        <v/>
      </c>
      <c r="AB5163" s="4" t="str">
        <f>IF($V5163="","",IF(Z5163&lt;36,0,IF(AND(36&lt;=Z5163,Z5163&lt;71),VLOOKUP($W5163,日射量と図３!$E$6:$F$34,2,TRUE),IF(AND(71&lt;=Z5163,Z5163&lt;107),VLOOKUP($W5163,日射量と図３!$E$6:$G$34,3,TRUE),IF(AND(107&lt;=Z5163,Z5163&lt;143),VLOOKUP($W5163,日射量と図３!$E$6:$H$34,4,TRUE),VLOOKUP($W5163,日射量と図３!$E$6:$I$34,5,TRUE))))))</f>
        <v/>
      </c>
      <c r="AC5163" s="382" t="str">
        <f t="shared" si="975"/>
        <v/>
      </c>
      <c r="AD5163" s="382" t="str">
        <f t="shared" si="976"/>
        <v/>
      </c>
    </row>
    <row r="5164" spans="11:30" ht="13.5" customHeight="1">
      <c r="K5164" s="4">
        <f t="shared" si="970"/>
        <v>1</v>
      </c>
      <c r="L5164" s="34">
        <v>43467</v>
      </c>
      <c r="M5164" s="4">
        <v>216</v>
      </c>
      <c r="N5164" s="4">
        <v>1</v>
      </c>
      <c r="O5164" s="31">
        <v>0</v>
      </c>
      <c r="P5164" s="35">
        <v>2.79</v>
      </c>
      <c r="Q5164" s="36">
        <f t="shared" si="971"/>
        <v>13</v>
      </c>
      <c r="R5164" s="4">
        <f t="shared" si="972"/>
        <v>10.210000000000001</v>
      </c>
      <c r="S5164" s="31">
        <f t="shared" si="977"/>
        <v>0.29212962962962963</v>
      </c>
      <c r="T5164" s="31">
        <f t="shared" si="978"/>
        <v>0.70188657407407407</v>
      </c>
      <c r="U5164" s="4">
        <f t="shared" si="979"/>
        <v>0</v>
      </c>
      <c r="V5164" s="4">
        <f t="shared" si="980"/>
        <v>54.319999999999993</v>
      </c>
      <c r="W5164" s="18">
        <f>IF(V5164="","",VLOOKUP(L5164,日射量と図３!$A$4:$C$368,3,TRUE)*238.85/100)</f>
        <v>21.496500000000001</v>
      </c>
      <c r="X5164" s="4">
        <f t="shared" si="981"/>
        <v>10</v>
      </c>
      <c r="Y5164" s="4">
        <f t="shared" si="982"/>
        <v>33.960049199999993</v>
      </c>
      <c r="Z5164" s="4">
        <f t="shared" si="983"/>
        <v>38.28223727999999</v>
      </c>
      <c r="AA5164" s="4">
        <f>IF($V5164="","",IF(Y5164&lt;36,0,IF(AND(36&lt;=Y5164,Y5164&lt;71),VLOOKUP($W5164,日射量と図３!$E$6:$F$34,2,TRUE),IF(AND(71&lt;=Y5164,Y5164&lt;107),VLOOKUP($W5164,日射量と図３!$E$6:$G$34,3,TRUE),IF(AND(107&lt;=Y5164,Y5164&lt;143),VLOOKUP($W5164,日射量と図３!$E$6:$H$34,4,TRUE),VLOOKUP($W5164,日射量と図３!$E$6:$I$34,5,TRUE))))))</f>
        <v>0</v>
      </c>
      <c r="AB5164" s="4">
        <f>IF($V5164="","",IF(Z5164&lt;36,0,IF(AND(36&lt;=Z5164,Z5164&lt;71),VLOOKUP($W5164,日射量と図３!$E$6:$F$34,2,TRUE),IF(AND(71&lt;=Z5164,Z5164&lt;107),VLOOKUP($W5164,日射量と図３!$E$6:$G$34,3,TRUE),IF(AND(107&lt;=Z5164,Z5164&lt;143),VLOOKUP($W5164,日射量と図３!$E$6:$H$34,4,TRUE),VLOOKUP($W5164,日射量と図３!$E$6:$I$34,5,TRUE))))))</f>
        <v>34</v>
      </c>
      <c r="AC5164" s="382">
        <f t="shared" si="975"/>
        <v>0</v>
      </c>
      <c r="AD5164" s="382">
        <f t="shared" si="976"/>
        <v>0</v>
      </c>
    </row>
    <row r="5165" spans="11:30" ht="13.5" customHeight="1">
      <c r="K5165" s="4">
        <f t="shared" si="970"/>
        <v>1</v>
      </c>
      <c r="L5165" s="34">
        <v>43467</v>
      </c>
      <c r="M5165" s="4">
        <v>216</v>
      </c>
      <c r="N5165" s="4">
        <v>2</v>
      </c>
      <c r="O5165" s="31">
        <v>4.1666666666666664E-2</v>
      </c>
      <c r="P5165" s="35">
        <v>2.46</v>
      </c>
      <c r="Q5165" s="36">
        <f t="shared" si="971"/>
        <v>13</v>
      </c>
      <c r="R5165" s="4">
        <f t="shared" si="972"/>
        <v>10.54</v>
      </c>
      <c r="S5165" s="31">
        <f t="shared" si="977"/>
        <v>0.29212962962962963</v>
      </c>
      <c r="T5165" s="31">
        <f t="shared" si="978"/>
        <v>0.70188657407407407</v>
      </c>
      <c r="U5165" s="4">
        <f t="shared" si="979"/>
        <v>0</v>
      </c>
      <c r="V5165" s="4" t="str">
        <f t="shared" si="980"/>
        <v/>
      </c>
      <c r="W5165" s="18" t="str">
        <f>IF(V5165="","",VLOOKUP(L5165,日射量と図３!$A$4:$C$368,3,TRUE)*238.85/100)</f>
        <v/>
      </c>
      <c r="X5165" s="4" t="str">
        <f t="shared" si="981"/>
        <v/>
      </c>
      <c r="Y5165" s="4" t="str">
        <f t="shared" si="982"/>
        <v/>
      </c>
      <c r="Z5165" s="4" t="str">
        <f t="shared" si="983"/>
        <v/>
      </c>
      <c r="AA5165" s="4" t="str">
        <f>IF($V5165="","",IF(Y5165&lt;36,0,IF(AND(36&lt;=Y5165,Y5165&lt;71),VLOOKUP($W5165,日射量と図３!$E$6:$F$34,2,TRUE),IF(AND(71&lt;=Y5165,Y5165&lt;107),VLOOKUP($W5165,日射量と図３!$E$6:$G$34,3,TRUE),IF(AND(107&lt;=Y5165,Y5165&lt;143),VLOOKUP($W5165,日射量と図３!$E$6:$H$34,4,TRUE),VLOOKUP($W5165,日射量と図３!$E$6:$I$34,5,TRUE))))))</f>
        <v/>
      </c>
      <c r="AB5165" s="4" t="str">
        <f>IF($V5165="","",IF(Z5165&lt;36,0,IF(AND(36&lt;=Z5165,Z5165&lt;71),VLOOKUP($W5165,日射量と図３!$E$6:$F$34,2,TRUE),IF(AND(71&lt;=Z5165,Z5165&lt;107),VLOOKUP($W5165,日射量と図３!$E$6:$G$34,3,TRUE),IF(AND(107&lt;=Z5165,Z5165&lt;143),VLOOKUP($W5165,日射量と図３!$E$6:$H$34,4,TRUE),VLOOKUP($W5165,日射量と図３!$E$6:$I$34,5,TRUE))))))</f>
        <v/>
      </c>
      <c r="AC5165" s="382" t="str">
        <f t="shared" si="975"/>
        <v/>
      </c>
      <c r="AD5165" s="382" t="str">
        <f t="shared" si="976"/>
        <v/>
      </c>
    </row>
    <row r="5166" spans="11:30" ht="13.5" customHeight="1">
      <c r="K5166" s="4">
        <f t="shared" si="970"/>
        <v>1</v>
      </c>
      <c r="L5166" s="34">
        <v>43467</v>
      </c>
      <c r="M5166" s="4">
        <v>216</v>
      </c>
      <c r="N5166" s="4">
        <v>3</v>
      </c>
      <c r="O5166" s="31">
        <v>8.3333333333333329E-2</v>
      </c>
      <c r="P5166" s="35">
        <v>2.37</v>
      </c>
      <c r="Q5166" s="36">
        <f t="shared" si="971"/>
        <v>13</v>
      </c>
      <c r="R5166" s="4">
        <f t="shared" si="972"/>
        <v>10.629999999999999</v>
      </c>
      <c r="S5166" s="31">
        <f t="shared" si="977"/>
        <v>0.29212962962962963</v>
      </c>
      <c r="T5166" s="31">
        <f t="shared" si="978"/>
        <v>0.70188657407407407</v>
      </c>
      <c r="U5166" s="4">
        <f t="shared" si="979"/>
        <v>0</v>
      </c>
      <c r="V5166" s="4" t="str">
        <f t="shared" si="980"/>
        <v/>
      </c>
      <c r="W5166" s="18" t="str">
        <f>IF(V5166="","",VLOOKUP(L5166,日射量と図３!$A$4:$C$368,3,TRUE)*238.85/100)</f>
        <v/>
      </c>
      <c r="X5166" s="4" t="str">
        <f t="shared" si="981"/>
        <v/>
      </c>
      <c r="Y5166" s="4" t="str">
        <f t="shared" si="982"/>
        <v/>
      </c>
      <c r="Z5166" s="4" t="str">
        <f t="shared" si="983"/>
        <v/>
      </c>
      <c r="AA5166" s="4" t="str">
        <f>IF($V5166="","",IF(Y5166&lt;36,0,IF(AND(36&lt;=Y5166,Y5166&lt;71),VLOOKUP($W5166,日射量と図３!$E$6:$F$34,2,TRUE),IF(AND(71&lt;=Y5166,Y5166&lt;107),VLOOKUP($W5166,日射量と図３!$E$6:$G$34,3,TRUE),IF(AND(107&lt;=Y5166,Y5166&lt;143),VLOOKUP($W5166,日射量と図３!$E$6:$H$34,4,TRUE),VLOOKUP($W5166,日射量と図３!$E$6:$I$34,5,TRUE))))))</f>
        <v/>
      </c>
      <c r="AB5166" s="4" t="str">
        <f>IF($V5166="","",IF(Z5166&lt;36,0,IF(AND(36&lt;=Z5166,Z5166&lt;71),VLOOKUP($W5166,日射量と図３!$E$6:$F$34,2,TRUE),IF(AND(71&lt;=Z5166,Z5166&lt;107),VLOOKUP($W5166,日射量と図３!$E$6:$G$34,3,TRUE),IF(AND(107&lt;=Z5166,Z5166&lt;143),VLOOKUP($W5166,日射量と図３!$E$6:$H$34,4,TRUE),VLOOKUP($W5166,日射量と図３!$E$6:$I$34,5,TRUE))))))</f>
        <v/>
      </c>
      <c r="AC5166" s="382" t="str">
        <f t="shared" si="975"/>
        <v/>
      </c>
      <c r="AD5166" s="382" t="str">
        <f t="shared" si="976"/>
        <v/>
      </c>
    </row>
    <row r="5167" spans="11:30" ht="13.5" customHeight="1">
      <c r="K5167" s="4">
        <f t="shared" si="970"/>
        <v>1</v>
      </c>
      <c r="L5167" s="34">
        <v>43467</v>
      </c>
      <c r="M5167" s="4">
        <v>216</v>
      </c>
      <c r="N5167" s="4">
        <v>4</v>
      </c>
      <c r="O5167" s="31">
        <v>0.125</v>
      </c>
      <c r="P5167" s="35">
        <v>2.31</v>
      </c>
      <c r="Q5167" s="36">
        <f t="shared" si="971"/>
        <v>13</v>
      </c>
      <c r="R5167" s="4">
        <f t="shared" si="972"/>
        <v>10.69</v>
      </c>
      <c r="S5167" s="31">
        <f t="shared" si="977"/>
        <v>0.29212962962962963</v>
      </c>
      <c r="T5167" s="31">
        <f t="shared" si="978"/>
        <v>0.70188657407407407</v>
      </c>
      <c r="U5167" s="4">
        <f t="shared" si="979"/>
        <v>0</v>
      </c>
      <c r="V5167" s="4" t="str">
        <f t="shared" si="980"/>
        <v/>
      </c>
      <c r="W5167" s="18" t="str">
        <f>IF(V5167="","",VLOOKUP(L5167,日射量と図３!$A$4:$C$368,3,TRUE)*238.85/100)</f>
        <v/>
      </c>
      <c r="X5167" s="4" t="str">
        <f t="shared" si="981"/>
        <v/>
      </c>
      <c r="Y5167" s="4" t="str">
        <f t="shared" si="982"/>
        <v/>
      </c>
      <c r="Z5167" s="4" t="str">
        <f t="shared" si="983"/>
        <v/>
      </c>
      <c r="AA5167" s="4" t="str">
        <f>IF($V5167="","",IF(Y5167&lt;36,0,IF(AND(36&lt;=Y5167,Y5167&lt;71),VLOOKUP($W5167,日射量と図３!$E$6:$F$34,2,TRUE),IF(AND(71&lt;=Y5167,Y5167&lt;107),VLOOKUP($W5167,日射量と図３!$E$6:$G$34,3,TRUE),IF(AND(107&lt;=Y5167,Y5167&lt;143),VLOOKUP($W5167,日射量と図３!$E$6:$H$34,4,TRUE),VLOOKUP($W5167,日射量と図３!$E$6:$I$34,5,TRUE))))))</f>
        <v/>
      </c>
      <c r="AB5167" s="4" t="str">
        <f>IF($V5167="","",IF(Z5167&lt;36,0,IF(AND(36&lt;=Z5167,Z5167&lt;71),VLOOKUP($W5167,日射量と図３!$E$6:$F$34,2,TRUE),IF(AND(71&lt;=Z5167,Z5167&lt;107),VLOOKUP($W5167,日射量と図３!$E$6:$G$34,3,TRUE),IF(AND(107&lt;=Z5167,Z5167&lt;143),VLOOKUP($W5167,日射量と図３!$E$6:$H$34,4,TRUE),VLOOKUP($W5167,日射量と図３!$E$6:$I$34,5,TRUE))))))</f>
        <v/>
      </c>
      <c r="AC5167" s="382" t="str">
        <f t="shared" si="975"/>
        <v/>
      </c>
      <c r="AD5167" s="382" t="str">
        <f t="shared" si="976"/>
        <v/>
      </c>
    </row>
    <row r="5168" spans="11:30" ht="13.5" customHeight="1">
      <c r="K5168" s="4">
        <f t="shared" si="970"/>
        <v>1</v>
      </c>
      <c r="L5168" s="34">
        <v>43467</v>
      </c>
      <c r="M5168" s="4">
        <v>216</v>
      </c>
      <c r="N5168" s="4">
        <v>5</v>
      </c>
      <c r="O5168" s="31">
        <v>0.16666666666666666</v>
      </c>
      <c r="P5168" s="35">
        <v>2.2899999999999996</v>
      </c>
      <c r="Q5168" s="36">
        <f t="shared" si="971"/>
        <v>15</v>
      </c>
      <c r="R5168" s="4">
        <f t="shared" si="972"/>
        <v>12.71</v>
      </c>
      <c r="S5168" s="31">
        <f t="shared" si="977"/>
        <v>0.29212962962962963</v>
      </c>
      <c r="T5168" s="31">
        <f t="shared" si="978"/>
        <v>0.70188657407407407</v>
      </c>
      <c r="U5168" s="4">
        <f t="shared" si="979"/>
        <v>0</v>
      </c>
      <c r="V5168" s="4" t="str">
        <f t="shared" si="980"/>
        <v/>
      </c>
      <c r="W5168" s="18" t="str">
        <f>IF(V5168="","",VLOOKUP(L5168,日射量と図３!$A$4:$C$368,3,TRUE)*238.85/100)</f>
        <v/>
      </c>
      <c r="X5168" s="4" t="str">
        <f t="shared" si="981"/>
        <v/>
      </c>
      <c r="Y5168" s="4" t="str">
        <f t="shared" si="982"/>
        <v/>
      </c>
      <c r="Z5168" s="4" t="str">
        <f t="shared" si="983"/>
        <v/>
      </c>
      <c r="AA5168" s="4" t="str">
        <f>IF($V5168="","",IF(Y5168&lt;36,0,IF(AND(36&lt;=Y5168,Y5168&lt;71),VLOOKUP($W5168,日射量と図３!$E$6:$F$34,2,TRUE),IF(AND(71&lt;=Y5168,Y5168&lt;107),VLOOKUP($W5168,日射量と図３!$E$6:$G$34,3,TRUE),IF(AND(107&lt;=Y5168,Y5168&lt;143),VLOOKUP($W5168,日射量と図３!$E$6:$H$34,4,TRUE),VLOOKUP($W5168,日射量と図３!$E$6:$I$34,5,TRUE))))))</f>
        <v/>
      </c>
      <c r="AB5168" s="4" t="str">
        <f>IF($V5168="","",IF(Z5168&lt;36,0,IF(AND(36&lt;=Z5168,Z5168&lt;71),VLOOKUP($W5168,日射量と図３!$E$6:$F$34,2,TRUE),IF(AND(71&lt;=Z5168,Z5168&lt;107),VLOOKUP($W5168,日射量と図３!$E$6:$G$34,3,TRUE),IF(AND(107&lt;=Z5168,Z5168&lt;143),VLOOKUP($W5168,日射量と図３!$E$6:$H$34,4,TRUE),VLOOKUP($W5168,日射量と図３!$E$6:$I$34,5,TRUE))))))</f>
        <v/>
      </c>
      <c r="AC5168" s="382" t="str">
        <f t="shared" si="975"/>
        <v/>
      </c>
      <c r="AD5168" s="382" t="str">
        <f t="shared" si="976"/>
        <v/>
      </c>
    </row>
    <row r="5169" spans="11:30" ht="13.5" customHeight="1">
      <c r="K5169" s="4">
        <f t="shared" si="970"/>
        <v>1</v>
      </c>
      <c r="L5169" s="34">
        <v>43467</v>
      </c>
      <c r="M5169" s="4">
        <v>216</v>
      </c>
      <c r="N5169" s="4">
        <v>6</v>
      </c>
      <c r="O5169" s="31">
        <v>0.20833333333333334</v>
      </c>
      <c r="P5169" s="35">
        <v>1.6</v>
      </c>
      <c r="Q5169" s="36">
        <f t="shared" si="971"/>
        <v>15</v>
      </c>
      <c r="R5169" s="4">
        <f t="shared" si="972"/>
        <v>13.4</v>
      </c>
      <c r="S5169" s="31">
        <f t="shared" si="977"/>
        <v>0.29212962962962963</v>
      </c>
      <c r="T5169" s="31">
        <f t="shared" si="978"/>
        <v>0.70188657407407407</v>
      </c>
      <c r="U5169" s="4">
        <f t="shared" si="979"/>
        <v>0</v>
      </c>
      <c r="V5169" s="4" t="str">
        <f t="shared" si="980"/>
        <v/>
      </c>
      <c r="W5169" s="18" t="str">
        <f>IF(V5169="","",VLOOKUP(L5169,日射量と図３!$A$4:$C$368,3,TRUE)*238.85/100)</f>
        <v/>
      </c>
      <c r="X5169" s="4" t="str">
        <f t="shared" si="981"/>
        <v/>
      </c>
      <c r="Y5169" s="4" t="str">
        <f t="shared" si="982"/>
        <v/>
      </c>
      <c r="Z5169" s="4" t="str">
        <f t="shared" si="983"/>
        <v/>
      </c>
      <c r="AA5169" s="4" t="str">
        <f>IF($V5169="","",IF(Y5169&lt;36,0,IF(AND(36&lt;=Y5169,Y5169&lt;71),VLOOKUP($W5169,日射量と図３!$E$6:$F$34,2,TRUE),IF(AND(71&lt;=Y5169,Y5169&lt;107),VLOOKUP($W5169,日射量と図３!$E$6:$G$34,3,TRUE),IF(AND(107&lt;=Y5169,Y5169&lt;143),VLOOKUP($W5169,日射量と図３!$E$6:$H$34,4,TRUE),VLOOKUP($W5169,日射量と図３!$E$6:$I$34,5,TRUE))))))</f>
        <v/>
      </c>
      <c r="AB5169" s="4" t="str">
        <f>IF($V5169="","",IF(Z5169&lt;36,0,IF(AND(36&lt;=Z5169,Z5169&lt;71),VLOOKUP($W5169,日射量と図３!$E$6:$F$34,2,TRUE),IF(AND(71&lt;=Z5169,Z5169&lt;107),VLOOKUP($W5169,日射量と図３!$E$6:$G$34,3,TRUE),IF(AND(107&lt;=Z5169,Z5169&lt;143),VLOOKUP($W5169,日射量と図３!$E$6:$H$34,4,TRUE),VLOOKUP($W5169,日射量と図３!$E$6:$I$34,5,TRUE))))))</f>
        <v/>
      </c>
      <c r="AC5169" s="382" t="str">
        <f t="shared" si="975"/>
        <v/>
      </c>
      <c r="AD5169" s="382" t="str">
        <f t="shared" si="976"/>
        <v/>
      </c>
    </row>
    <row r="5170" spans="11:30" ht="13.5" customHeight="1">
      <c r="K5170" s="4">
        <f t="shared" si="970"/>
        <v>1</v>
      </c>
      <c r="L5170" s="34">
        <v>43467</v>
      </c>
      <c r="M5170" s="4">
        <v>216</v>
      </c>
      <c r="N5170" s="4">
        <v>7</v>
      </c>
      <c r="O5170" s="31">
        <v>0.25</v>
      </c>
      <c r="P5170" s="35">
        <v>1.4</v>
      </c>
      <c r="Q5170" s="36">
        <f t="shared" si="971"/>
        <v>15</v>
      </c>
      <c r="R5170" s="4">
        <f t="shared" si="972"/>
        <v>13.6</v>
      </c>
      <c r="S5170" s="31">
        <f t="shared" si="977"/>
        <v>0.29212962962962963</v>
      </c>
      <c r="T5170" s="31">
        <f t="shared" si="978"/>
        <v>0.70188657407407407</v>
      </c>
      <c r="U5170" s="4">
        <f t="shared" si="979"/>
        <v>0</v>
      </c>
      <c r="V5170" s="4" t="str">
        <f t="shared" si="980"/>
        <v/>
      </c>
      <c r="W5170" s="18" t="str">
        <f>IF(V5170="","",VLOOKUP(L5170,日射量と図３!$A$4:$C$368,3,TRUE)*238.85/100)</f>
        <v/>
      </c>
      <c r="X5170" s="4" t="str">
        <f t="shared" si="981"/>
        <v/>
      </c>
      <c r="Y5170" s="4" t="str">
        <f t="shared" si="982"/>
        <v/>
      </c>
      <c r="Z5170" s="4" t="str">
        <f t="shared" si="983"/>
        <v/>
      </c>
      <c r="AA5170" s="4" t="str">
        <f>IF($V5170="","",IF(Y5170&lt;36,0,IF(AND(36&lt;=Y5170,Y5170&lt;71),VLOOKUP($W5170,日射量と図３!$E$6:$F$34,2,TRUE),IF(AND(71&lt;=Y5170,Y5170&lt;107),VLOOKUP($W5170,日射量と図３!$E$6:$G$34,3,TRUE),IF(AND(107&lt;=Y5170,Y5170&lt;143),VLOOKUP($W5170,日射量と図３!$E$6:$H$34,4,TRUE),VLOOKUP($W5170,日射量と図３!$E$6:$I$34,5,TRUE))))))</f>
        <v/>
      </c>
      <c r="AB5170" s="4" t="str">
        <f>IF($V5170="","",IF(Z5170&lt;36,0,IF(AND(36&lt;=Z5170,Z5170&lt;71),VLOOKUP($W5170,日射量と図３!$E$6:$F$34,2,TRUE),IF(AND(71&lt;=Z5170,Z5170&lt;107),VLOOKUP($W5170,日射量と図３!$E$6:$G$34,3,TRUE),IF(AND(107&lt;=Z5170,Z5170&lt;143),VLOOKUP($W5170,日射量と図３!$E$6:$H$34,4,TRUE),VLOOKUP($W5170,日射量と図３!$E$6:$I$34,5,TRUE))))))</f>
        <v/>
      </c>
      <c r="AC5170" s="382" t="str">
        <f t="shared" si="975"/>
        <v/>
      </c>
      <c r="AD5170" s="382" t="str">
        <f t="shared" si="976"/>
        <v/>
      </c>
    </row>
    <row r="5171" spans="11:30" ht="13.5" customHeight="1">
      <c r="K5171" s="4">
        <f t="shared" si="970"/>
        <v>1</v>
      </c>
      <c r="L5171" s="34">
        <v>43467</v>
      </c>
      <c r="M5171" s="4">
        <v>216</v>
      </c>
      <c r="N5171" s="4">
        <v>8</v>
      </c>
      <c r="O5171" s="31">
        <v>0.29166666666666669</v>
      </c>
      <c r="P5171" s="35">
        <v>1.5499999999999998</v>
      </c>
      <c r="Q5171" s="36">
        <f t="shared" si="971"/>
        <v>12</v>
      </c>
      <c r="R5171" s="4">
        <f t="shared" si="972"/>
        <v>10.45</v>
      </c>
      <c r="S5171" s="31">
        <f t="shared" si="977"/>
        <v>0.29212962962962963</v>
      </c>
      <c r="T5171" s="31">
        <f t="shared" si="978"/>
        <v>0.70188657407407407</v>
      </c>
      <c r="U5171" s="4">
        <f t="shared" si="979"/>
        <v>0</v>
      </c>
      <c r="V5171" s="4" t="str">
        <f t="shared" si="980"/>
        <v/>
      </c>
      <c r="W5171" s="18" t="str">
        <f>IF(V5171="","",VLOOKUP(L5171,日射量と図３!$A$4:$C$368,3,TRUE)*238.85/100)</f>
        <v/>
      </c>
      <c r="X5171" s="4" t="str">
        <f t="shared" si="981"/>
        <v/>
      </c>
      <c r="Y5171" s="4" t="str">
        <f t="shared" si="982"/>
        <v/>
      </c>
      <c r="Z5171" s="4" t="str">
        <f t="shared" si="983"/>
        <v/>
      </c>
      <c r="AA5171" s="4" t="str">
        <f>IF($V5171="","",IF(Y5171&lt;36,0,IF(AND(36&lt;=Y5171,Y5171&lt;71),VLOOKUP($W5171,日射量と図３!$E$6:$F$34,2,TRUE),IF(AND(71&lt;=Y5171,Y5171&lt;107),VLOOKUP($W5171,日射量と図３!$E$6:$G$34,3,TRUE),IF(AND(107&lt;=Y5171,Y5171&lt;143),VLOOKUP($W5171,日射量と図３!$E$6:$H$34,4,TRUE),VLOOKUP($W5171,日射量と図３!$E$6:$I$34,5,TRUE))))))</f>
        <v/>
      </c>
      <c r="AB5171" s="4" t="str">
        <f>IF($V5171="","",IF(Z5171&lt;36,0,IF(AND(36&lt;=Z5171,Z5171&lt;71),VLOOKUP($W5171,日射量と図３!$E$6:$F$34,2,TRUE),IF(AND(71&lt;=Z5171,Z5171&lt;107),VLOOKUP($W5171,日射量と図３!$E$6:$G$34,3,TRUE),IF(AND(107&lt;=Z5171,Z5171&lt;143),VLOOKUP($W5171,日射量と図３!$E$6:$H$34,4,TRUE),VLOOKUP($W5171,日射量と図３!$E$6:$I$34,5,TRUE))))))</f>
        <v/>
      </c>
      <c r="AC5171" s="382" t="str">
        <f t="shared" si="975"/>
        <v/>
      </c>
      <c r="AD5171" s="382" t="str">
        <f t="shared" si="976"/>
        <v/>
      </c>
    </row>
    <row r="5172" spans="11:30" ht="13.5" customHeight="1">
      <c r="K5172" s="4">
        <f t="shared" si="970"/>
        <v>1</v>
      </c>
      <c r="L5172" s="34">
        <v>43467</v>
      </c>
      <c r="M5172" s="4">
        <v>216</v>
      </c>
      <c r="N5172" s="4">
        <v>9</v>
      </c>
      <c r="O5172" s="31">
        <v>0.33333333333333331</v>
      </c>
      <c r="P5172" s="35">
        <v>2.4300000000000002</v>
      </c>
      <c r="Q5172" s="36">
        <f t="shared" si="971"/>
        <v>12</v>
      </c>
      <c r="R5172" s="4">
        <f t="shared" si="972"/>
        <v>9.57</v>
      </c>
      <c r="S5172" s="31">
        <f t="shared" si="977"/>
        <v>0.29212962962962963</v>
      </c>
      <c r="T5172" s="31">
        <f t="shared" si="978"/>
        <v>0.70188657407407407</v>
      </c>
      <c r="U5172" s="4">
        <f t="shared" si="979"/>
        <v>9.57</v>
      </c>
      <c r="V5172" s="4" t="str">
        <f t="shared" si="980"/>
        <v/>
      </c>
      <c r="W5172" s="18" t="str">
        <f>IF(V5172="","",VLOOKUP(L5172,日射量と図３!$A$4:$C$368,3,TRUE)*238.85/100)</f>
        <v/>
      </c>
      <c r="X5172" s="4" t="str">
        <f t="shared" si="981"/>
        <v/>
      </c>
      <c r="Y5172" s="4" t="str">
        <f t="shared" si="982"/>
        <v/>
      </c>
      <c r="Z5172" s="4" t="str">
        <f t="shared" si="983"/>
        <v/>
      </c>
      <c r="AA5172" s="4" t="str">
        <f>IF($V5172="","",IF(Y5172&lt;36,0,IF(AND(36&lt;=Y5172,Y5172&lt;71),VLOOKUP($W5172,日射量と図３!$E$6:$F$34,2,TRUE),IF(AND(71&lt;=Y5172,Y5172&lt;107),VLOOKUP($W5172,日射量と図３!$E$6:$G$34,3,TRUE),IF(AND(107&lt;=Y5172,Y5172&lt;143),VLOOKUP($W5172,日射量と図３!$E$6:$H$34,4,TRUE),VLOOKUP($W5172,日射量と図３!$E$6:$I$34,5,TRUE))))))</f>
        <v/>
      </c>
      <c r="AB5172" s="4" t="str">
        <f>IF($V5172="","",IF(Z5172&lt;36,0,IF(AND(36&lt;=Z5172,Z5172&lt;71),VLOOKUP($W5172,日射量と図３!$E$6:$F$34,2,TRUE),IF(AND(71&lt;=Z5172,Z5172&lt;107),VLOOKUP($W5172,日射量と図３!$E$6:$G$34,3,TRUE),IF(AND(107&lt;=Z5172,Z5172&lt;143),VLOOKUP($W5172,日射量と図３!$E$6:$H$34,4,TRUE),VLOOKUP($W5172,日射量と図３!$E$6:$I$34,5,TRUE))))))</f>
        <v/>
      </c>
      <c r="AC5172" s="382" t="str">
        <f t="shared" si="975"/>
        <v/>
      </c>
      <c r="AD5172" s="382" t="str">
        <f t="shared" si="976"/>
        <v/>
      </c>
    </row>
    <row r="5173" spans="11:30" ht="13.5" customHeight="1">
      <c r="K5173" s="4">
        <f t="shared" si="970"/>
        <v>1</v>
      </c>
      <c r="L5173" s="34">
        <v>43467</v>
      </c>
      <c r="M5173" s="4">
        <v>216</v>
      </c>
      <c r="N5173" s="4">
        <v>10</v>
      </c>
      <c r="O5173" s="31">
        <v>0.375</v>
      </c>
      <c r="P5173" s="35">
        <v>3.9799999999999995</v>
      </c>
      <c r="Q5173" s="36">
        <f t="shared" si="971"/>
        <v>12</v>
      </c>
      <c r="R5173" s="4">
        <f t="shared" si="972"/>
        <v>8.02</v>
      </c>
      <c r="S5173" s="31">
        <f t="shared" si="977"/>
        <v>0.29212962962962963</v>
      </c>
      <c r="T5173" s="31">
        <f t="shared" si="978"/>
        <v>0.70188657407407407</v>
      </c>
      <c r="U5173" s="4">
        <f t="shared" si="979"/>
        <v>8.02</v>
      </c>
      <c r="V5173" s="4" t="str">
        <f t="shared" si="980"/>
        <v/>
      </c>
      <c r="W5173" s="18" t="str">
        <f>IF(V5173="","",VLOOKUP(L5173,日射量と図３!$A$4:$C$368,3,TRUE)*238.85/100)</f>
        <v/>
      </c>
      <c r="X5173" s="4" t="str">
        <f t="shared" si="981"/>
        <v/>
      </c>
      <c r="Y5173" s="4" t="str">
        <f t="shared" si="982"/>
        <v/>
      </c>
      <c r="Z5173" s="4" t="str">
        <f t="shared" si="983"/>
        <v/>
      </c>
      <c r="AA5173" s="4" t="str">
        <f>IF($V5173="","",IF(Y5173&lt;36,0,IF(AND(36&lt;=Y5173,Y5173&lt;71),VLOOKUP($W5173,日射量と図３!$E$6:$F$34,2,TRUE),IF(AND(71&lt;=Y5173,Y5173&lt;107),VLOOKUP($W5173,日射量と図３!$E$6:$G$34,3,TRUE),IF(AND(107&lt;=Y5173,Y5173&lt;143),VLOOKUP($W5173,日射量と図３!$E$6:$H$34,4,TRUE),VLOOKUP($W5173,日射量と図３!$E$6:$I$34,5,TRUE))))))</f>
        <v/>
      </c>
      <c r="AB5173" s="4" t="str">
        <f>IF($V5173="","",IF(Z5173&lt;36,0,IF(AND(36&lt;=Z5173,Z5173&lt;71),VLOOKUP($W5173,日射量と図３!$E$6:$F$34,2,TRUE),IF(AND(71&lt;=Z5173,Z5173&lt;107),VLOOKUP($W5173,日射量と図３!$E$6:$G$34,3,TRUE),IF(AND(107&lt;=Z5173,Z5173&lt;143),VLOOKUP($W5173,日射量と図３!$E$6:$H$34,4,TRUE),VLOOKUP($W5173,日射量と図３!$E$6:$I$34,5,TRUE))))))</f>
        <v/>
      </c>
      <c r="AC5173" s="382" t="str">
        <f t="shared" si="975"/>
        <v/>
      </c>
      <c r="AD5173" s="382" t="str">
        <f t="shared" si="976"/>
        <v/>
      </c>
    </row>
    <row r="5174" spans="11:30" ht="13.5" customHeight="1">
      <c r="K5174" s="4">
        <f t="shared" si="970"/>
        <v>1</v>
      </c>
      <c r="L5174" s="34">
        <v>43467</v>
      </c>
      <c r="M5174" s="4">
        <v>216</v>
      </c>
      <c r="N5174" s="4">
        <v>11</v>
      </c>
      <c r="O5174" s="31">
        <v>0.41666666666666669</v>
      </c>
      <c r="P5174" s="35">
        <v>5.6099999999999994</v>
      </c>
      <c r="Q5174" s="36">
        <f t="shared" si="971"/>
        <v>12</v>
      </c>
      <c r="R5174" s="4">
        <f t="shared" si="972"/>
        <v>6.3900000000000006</v>
      </c>
      <c r="S5174" s="31">
        <f t="shared" si="977"/>
        <v>0.29212962962962963</v>
      </c>
      <c r="T5174" s="31">
        <f t="shared" si="978"/>
        <v>0.70188657407407407</v>
      </c>
      <c r="U5174" s="4">
        <f t="shared" si="979"/>
        <v>6.3900000000000006</v>
      </c>
      <c r="V5174" s="4" t="str">
        <f t="shared" si="980"/>
        <v/>
      </c>
      <c r="W5174" s="18" t="str">
        <f>IF(V5174="","",VLOOKUP(L5174,日射量と図３!$A$4:$C$368,3,TRUE)*238.85/100)</f>
        <v/>
      </c>
      <c r="X5174" s="4" t="str">
        <f t="shared" si="981"/>
        <v/>
      </c>
      <c r="Y5174" s="4" t="str">
        <f t="shared" si="982"/>
        <v/>
      </c>
      <c r="Z5174" s="4" t="str">
        <f t="shared" si="983"/>
        <v/>
      </c>
      <c r="AA5174" s="4" t="str">
        <f>IF($V5174="","",IF(Y5174&lt;36,0,IF(AND(36&lt;=Y5174,Y5174&lt;71),VLOOKUP($W5174,日射量と図３!$E$6:$F$34,2,TRUE),IF(AND(71&lt;=Y5174,Y5174&lt;107),VLOOKUP($W5174,日射量と図３!$E$6:$G$34,3,TRUE),IF(AND(107&lt;=Y5174,Y5174&lt;143),VLOOKUP($W5174,日射量と図３!$E$6:$H$34,4,TRUE),VLOOKUP($W5174,日射量と図３!$E$6:$I$34,5,TRUE))))))</f>
        <v/>
      </c>
      <c r="AB5174" s="4" t="str">
        <f>IF($V5174="","",IF(Z5174&lt;36,0,IF(AND(36&lt;=Z5174,Z5174&lt;71),VLOOKUP($W5174,日射量と図３!$E$6:$F$34,2,TRUE),IF(AND(71&lt;=Z5174,Z5174&lt;107),VLOOKUP($W5174,日射量と図３!$E$6:$G$34,3,TRUE),IF(AND(107&lt;=Z5174,Z5174&lt;143),VLOOKUP($W5174,日射量と図３!$E$6:$H$34,4,TRUE),VLOOKUP($W5174,日射量と図３!$E$6:$I$34,5,TRUE))))))</f>
        <v/>
      </c>
      <c r="AC5174" s="382" t="str">
        <f t="shared" si="975"/>
        <v/>
      </c>
      <c r="AD5174" s="382" t="str">
        <f t="shared" si="976"/>
        <v/>
      </c>
    </row>
    <row r="5175" spans="11:30" ht="13.5" customHeight="1">
      <c r="K5175" s="4">
        <f t="shared" si="970"/>
        <v>1</v>
      </c>
      <c r="L5175" s="34">
        <v>43467</v>
      </c>
      <c r="M5175" s="4">
        <v>216</v>
      </c>
      <c r="N5175" s="4">
        <v>12</v>
      </c>
      <c r="O5175" s="31">
        <v>0.45833333333333331</v>
      </c>
      <c r="P5175" s="35">
        <v>7.2100000000000026</v>
      </c>
      <c r="Q5175" s="36">
        <f t="shared" si="971"/>
        <v>12</v>
      </c>
      <c r="R5175" s="4">
        <f t="shared" si="972"/>
        <v>4.7899999999999974</v>
      </c>
      <c r="S5175" s="31">
        <f t="shared" si="977"/>
        <v>0.29212962962962963</v>
      </c>
      <c r="T5175" s="31">
        <f t="shared" si="978"/>
        <v>0.70188657407407407</v>
      </c>
      <c r="U5175" s="4">
        <f t="shared" si="979"/>
        <v>4.7899999999999974</v>
      </c>
      <c r="V5175" s="4" t="str">
        <f t="shared" si="980"/>
        <v/>
      </c>
      <c r="W5175" s="18" t="str">
        <f>IF(V5175="","",VLOOKUP(L5175,日射量と図３!$A$4:$C$368,3,TRUE)*238.85/100)</f>
        <v/>
      </c>
      <c r="X5175" s="4" t="str">
        <f t="shared" si="981"/>
        <v/>
      </c>
      <c r="Y5175" s="4" t="str">
        <f t="shared" si="982"/>
        <v/>
      </c>
      <c r="Z5175" s="4" t="str">
        <f t="shared" si="983"/>
        <v/>
      </c>
      <c r="AA5175" s="4" t="str">
        <f>IF($V5175="","",IF(Y5175&lt;36,0,IF(AND(36&lt;=Y5175,Y5175&lt;71),VLOOKUP($W5175,日射量と図３!$E$6:$F$34,2,TRUE),IF(AND(71&lt;=Y5175,Y5175&lt;107),VLOOKUP($W5175,日射量と図３!$E$6:$G$34,3,TRUE),IF(AND(107&lt;=Y5175,Y5175&lt;143),VLOOKUP($W5175,日射量と図３!$E$6:$H$34,4,TRUE),VLOOKUP($W5175,日射量と図３!$E$6:$I$34,5,TRUE))))))</f>
        <v/>
      </c>
      <c r="AB5175" s="4" t="str">
        <f>IF($V5175="","",IF(Z5175&lt;36,0,IF(AND(36&lt;=Z5175,Z5175&lt;71),VLOOKUP($W5175,日射量と図３!$E$6:$F$34,2,TRUE),IF(AND(71&lt;=Z5175,Z5175&lt;107),VLOOKUP($W5175,日射量と図３!$E$6:$G$34,3,TRUE),IF(AND(107&lt;=Z5175,Z5175&lt;143),VLOOKUP($W5175,日射量と図３!$E$6:$H$34,4,TRUE),VLOOKUP($W5175,日射量と図３!$E$6:$I$34,5,TRUE))))))</f>
        <v/>
      </c>
      <c r="AC5175" s="382" t="str">
        <f t="shared" si="975"/>
        <v/>
      </c>
      <c r="AD5175" s="382" t="str">
        <f t="shared" si="976"/>
        <v/>
      </c>
    </row>
    <row r="5176" spans="11:30" ht="13.5" customHeight="1">
      <c r="K5176" s="4">
        <f t="shared" si="970"/>
        <v>1</v>
      </c>
      <c r="L5176" s="34">
        <v>43467</v>
      </c>
      <c r="M5176" s="4">
        <v>216</v>
      </c>
      <c r="N5176" s="4">
        <v>13</v>
      </c>
      <c r="O5176" s="31">
        <v>0.5</v>
      </c>
      <c r="P5176" s="35">
        <v>8.06</v>
      </c>
      <c r="Q5176" s="36">
        <f t="shared" si="971"/>
        <v>12</v>
      </c>
      <c r="R5176" s="4">
        <f t="shared" si="972"/>
        <v>3.9399999999999995</v>
      </c>
      <c r="S5176" s="31">
        <f t="shared" si="977"/>
        <v>0.29212962962962963</v>
      </c>
      <c r="T5176" s="31">
        <f t="shared" si="978"/>
        <v>0.70188657407407407</v>
      </c>
      <c r="U5176" s="4">
        <f t="shared" si="979"/>
        <v>3.9399999999999995</v>
      </c>
      <c r="V5176" s="4" t="str">
        <f t="shared" si="980"/>
        <v/>
      </c>
      <c r="W5176" s="18" t="str">
        <f>IF(V5176="","",VLOOKUP(L5176,日射量と図３!$A$4:$C$368,3,TRUE)*238.85/100)</f>
        <v/>
      </c>
      <c r="X5176" s="4" t="str">
        <f t="shared" si="981"/>
        <v/>
      </c>
      <c r="Y5176" s="4" t="str">
        <f t="shared" si="982"/>
        <v/>
      </c>
      <c r="Z5176" s="4" t="str">
        <f t="shared" si="983"/>
        <v/>
      </c>
      <c r="AA5176" s="4" t="str">
        <f>IF($V5176="","",IF(Y5176&lt;36,0,IF(AND(36&lt;=Y5176,Y5176&lt;71),VLOOKUP($W5176,日射量と図３!$E$6:$F$34,2,TRUE),IF(AND(71&lt;=Y5176,Y5176&lt;107),VLOOKUP($W5176,日射量と図３!$E$6:$G$34,3,TRUE),IF(AND(107&lt;=Y5176,Y5176&lt;143),VLOOKUP($W5176,日射量と図３!$E$6:$H$34,4,TRUE),VLOOKUP($W5176,日射量と図３!$E$6:$I$34,5,TRUE))))))</f>
        <v/>
      </c>
      <c r="AB5176" s="4" t="str">
        <f>IF($V5176="","",IF(Z5176&lt;36,0,IF(AND(36&lt;=Z5176,Z5176&lt;71),VLOOKUP($W5176,日射量と図３!$E$6:$F$34,2,TRUE),IF(AND(71&lt;=Z5176,Z5176&lt;107),VLOOKUP($W5176,日射量と図３!$E$6:$G$34,3,TRUE),IF(AND(107&lt;=Z5176,Z5176&lt;143),VLOOKUP($W5176,日射量と図３!$E$6:$H$34,4,TRUE),VLOOKUP($W5176,日射量と図３!$E$6:$I$34,5,TRUE))))))</f>
        <v/>
      </c>
      <c r="AC5176" s="382" t="str">
        <f t="shared" si="975"/>
        <v/>
      </c>
      <c r="AD5176" s="382" t="str">
        <f t="shared" si="976"/>
        <v/>
      </c>
    </row>
    <row r="5177" spans="11:30" ht="13.5" customHeight="1">
      <c r="K5177" s="4">
        <f t="shared" si="970"/>
        <v>1</v>
      </c>
      <c r="L5177" s="34">
        <v>43467</v>
      </c>
      <c r="M5177" s="4">
        <v>216</v>
      </c>
      <c r="N5177" s="4">
        <v>14</v>
      </c>
      <c r="O5177" s="31">
        <v>0.54166666666666663</v>
      </c>
      <c r="P5177" s="35">
        <v>9.18</v>
      </c>
      <c r="Q5177" s="36">
        <f t="shared" si="971"/>
        <v>12</v>
      </c>
      <c r="R5177" s="4">
        <f t="shared" si="972"/>
        <v>2.8200000000000003</v>
      </c>
      <c r="S5177" s="31">
        <f t="shared" si="977"/>
        <v>0.29212962962962963</v>
      </c>
      <c r="T5177" s="31">
        <f t="shared" si="978"/>
        <v>0.70188657407407407</v>
      </c>
      <c r="U5177" s="4">
        <f t="shared" si="979"/>
        <v>2.8200000000000003</v>
      </c>
      <c r="V5177" s="4" t="str">
        <f t="shared" si="980"/>
        <v/>
      </c>
      <c r="W5177" s="18" t="str">
        <f>IF(V5177="","",VLOOKUP(L5177,日射量と図３!$A$4:$C$368,3,TRUE)*238.85/100)</f>
        <v/>
      </c>
      <c r="X5177" s="4" t="str">
        <f t="shared" si="981"/>
        <v/>
      </c>
      <c r="Y5177" s="4" t="str">
        <f t="shared" si="982"/>
        <v/>
      </c>
      <c r="Z5177" s="4" t="str">
        <f t="shared" si="983"/>
        <v/>
      </c>
      <c r="AA5177" s="4" t="str">
        <f>IF($V5177="","",IF(Y5177&lt;36,0,IF(AND(36&lt;=Y5177,Y5177&lt;71),VLOOKUP($W5177,日射量と図３!$E$6:$F$34,2,TRUE),IF(AND(71&lt;=Y5177,Y5177&lt;107),VLOOKUP($W5177,日射量と図３!$E$6:$G$34,3,TRUE),IF(AND(107&lt;=Y5177,Y5177&lt;143),VLOOKUP($W5177,日射量と図３!$E$6:$H$34,4,TRUE),VLOOKUP($W5177,日射量と図３!$E$6:$I$34,5,TRUE))))))</f>
        <v/>
      </c>
      <c r="AB5177" s="4" t="str">
        <f>IF($V5177="","",IF(Z5177&lt;36,0,IF(AND(36&lt;=Z5177,Z5177&lt;71),VLOOKUP($W5177,日射量と図３!$E$6:$F$34,2,TRUE),IF(AND(71&lt;=Z5177,Z5177&lt;107),VLOOKUP($W5177,日射量と図３!$E$6:$G$34,3,TRUE),IF(AND(107&lt;=Z5177,Z5177&lt;143),VLOOKUP($W5177,日射量と図３!$E$6:$H$34,4,TRUE),VLOOKUP($W5177,日射量と図３!$E$6:$I$34,5,TRUE))))))</f>
        <v/>
      </c>
      <c r="AC5177" s="382" t="str">
        <f t="shared" si="975"/>
        <v/>
      </c>
      <c r="AD5177" s="382" t="str">
        <f t="shared" si="976"/>
        <v/>
      </c>
    </row>
    <row r="5178" spans="11:30" ht="13.5" customHeight="1">
      <c r="K5178" s="4">
        <f t="shared" si="970"/>
        <v>1</v>
      </c>
      <c r="L5178" s="34">
        <v>43467</v>
      </c>
      <c r="M5178" s="4">
        <v>216</v>
      </c>
      <c r="N5178" s="4">
        <v>15</v>
      </c>
      <c r="O5178" s="31">
        <v>0.58333333333333337</v>
      </c>
      <c r="P5178" s="35">
        <v>9.0100000000000016</v>
      </c>
      <c r="Q5178" s="36">
        <f t="shared" si="971"/>
        <v>12</v>
      </c>
      <c r="R5178" s="4">
        <f t="shared" si="972"/>
        <v>2.9899999999999984</v>
      </c>
      <c r="S5178" s="31">
        <f t="shared" si="977"/>
        <v>0.29212962962962963</v>
      </c>
      <c r="T5178" s="31">
        <f t="shared" si="978"/>
        <v>0.70188657407407407</v>
      </c>
      <c r="U5178" s="4">
        <f t="shared" si="979"/>
        <v>2.9899999999999984</v>
      </c>
      <c r="V5178" s="4" t="str">
        <f t="shared" si="980"/>
        <v/>
      </c>
      <c r="W5178" s="18" t="str">
        <f>IF(V5178="","",VLOOKUP(L5178,日射量と図３!$A$4:$C$368,3,TRUE)*238.85/100)</f>
        <v/>
      </c>
      <c r="X5178" s="4" t="str">
        <f t="shared" si="981"/>
        <v/>
      </c>
      <c r="Y5178" s="4" t="str">
        <f t="shared" si="982"/>
        <v/>
      </c>
      <c r="Z5178" s="4" t="str">
        <f t="shared" si="983"/>
        <v/>
      </c>
      <c r="AA5178" s="4" t="str">
        <f>IF($V5178="","",IF(Y5178&lt;36,0,IF(AND(36&lt;=Y5178,Y5178&lt;71),VLOOKUP($W5178,日射量と図３!$E$6:$F$34,2,TRUE),IF(AND(71&lt;=Y5178,Y5178&lt;107),VLOOKUP($W5178,日射量と図３!$E$6:$G$34,3,TRUE),IF(AND(107&lt;=Y5178,Y5178&lt;143),VLOOKUP($W5178,日射量と図３!$E$6:$H$34,4,TRUE),VLOOKUP($W5178,日射量と図３!$E$6:$I$34,5,TRUE))))))</f>
        <v/>
      </c>
      <c r="AB5178" s="4" t="str">
        <f>IF($V5178="","",IF(Z5178&lt;36,0,IF(AND(36&lt;=Z5178,Z5178&lt;71),VLOOKUP($W5178,日射量と図３!$E$6:$F$34,2,TRUE),IF(AND(71&lt;=Z5178,Z5178&lt;107),VLOOKUP($W5178,日射量と図３!$E$6:$G$34,3,TRUE),IF(AND(107&lt;=Z5178,Z5178&lt;143),VLOOKUP($W5178,日射量と図３!$E$6:$H$34,4,TRUE),VLOOKUP($W5178,日射量と図３!$E$6:$I$34,5,TRUE))))))</f>
        <v/>
      </c>
      <c r="AC5178" s="382" t="str">
        <f t="shared" si="975"/>
        <v/>
      </c>
      <c r="AD5178" s="382" t="str">
        <f t="shared" si="976"/>
        <v/>
      </c>
    </row>
    <row r="5179" spans="11:30" ht="13.5" customHeight="1">
      <c r="K5179" s="4">
        <f t="shared" si="970"/>
        <v>1</v>
      </c>
      <c r="L5179" s="34">
        <v>43467</v>
      </c>
      <c r="M5179" s="4">
        <v>216</v>
      </c>
      <c r="N5179" s="4">
        <v>16</v>
      </c>
      <c r="O5179" s="31">
        <v>0.625</v>
      </c>
      <c r="P5179" s="35">
        <v>8.43</v>
      </c>
      <c r="Q5179" s="36">
        <f t="shared" si="971"/>
        <v>16</v>
      </c>
      <c r="R5179" s="4">
        <f t="shared" si="972"/>
        <v>7.57</v>
      </c>
      <c r="S5179" s="31">
        <f t="shared" si="977"/>
        <v>0.29212962962962963</v>
      </c>
      <c r="T5179" s="31">
        <f t="shared" si="978"/>
        <v>0.70188657407407407</v>
      </c>
      <c r="U5179" s="4">
        <f t="shared" si="979"/>
        <v>7.57</v>
      </c>
      <c r="V5179" s="4" t="str">
        <f t="shared" si="980"/>
        <v/>
      </c>
      <c r="W5179" s="18" t="str">
        <f>IF(V5179="","",VLOOKUP(L5179,日射量と図３!$A$4:$C$368,3,TRUE)*238.85/100)</f>
        <v/>
      </c>
      <c r="X5179" s="4" t="str">
        <f t="shared" si="981"/>
        <v/>
      </c>
      <c r="Y5179" s="4" t="str">
        <f t="shared" si="982"/>
        <v/>
      </c>
      <c r="Z5179" s="4" t="str">
        <f t="shared" si="983"/>
        <v/>
      </c>
      <c r="AA5179" s="4" t="str">
        <f>IF($V5179="","",IF(Y5179&lt;36,0,IF(AND(36&lt;=Y5179,Y5179&lt;71),VLOOKUP($W5179,日射量と図３!$E$6:$F$34,2,TRUE),IF(AND(71&lt;=Y5179,Y5179&lt;107),VLOOKUP($W5179,日射量と図３!$E$6:$G$34,3,TRUE),IF(AND(107&lt;=Y5179,Y5179&lt;143),VLOOKUP($W5179,日射量と図３!$E$6:$H$34,4,TRUE),VLOOKUP($W5179,日射量と図３!$E$6:$I$34,5,TRUE))))))</f>
        <v/>
      </c>
      <c r="AB5179" s="4" t="str">
        <f>IF($V5179="","",IF(Z5179&lt;36,0,IF(AND(36&lt;=Z5179,Z5179&lt;71),VLOOKUP($W5179,日射量と図３!$E$6:$F$34,2,TRUE),IF(AND(71&lt;=Z5179,Z5179&lt;107),VLOOKUP($W5179,日射量と図３!$E$6:$G$34,3,TRUE),IF(AND(107&lt;=Z5179,Z5179&lt;143),VLOOKUP($W5179,日射量と図３!$E$6:$H$34,4,TRUE),VLOOKUP($W5179,日射量と図３!$E$6:$I$34,5,TRUE))))))</f>
        <v/>
      </c>
      <c r="AC5179" s="382" t="str">
        <f t="shared" si="975"/>
        <v/>
      </c>
      <c r="AD5179" s="382" t="str">
        <f t="shared" si="976"/>
        <v/>
      </c>
    </row>
    <row r="5180" spans="11:30" ht="13.5" customHeight="1">
      <c r="K5180" s="4">
        <f t="shared" si="970"/>
        <v>1</v>
      </c>
      <c r="L5180" s="34">
        <v>43467</v>
      </c>
      <c r="M5180" s="4">
        <v>216</v>
      </c>
      <c r="N5180" s="4">
        <v>17</v>
      </c>
      <c r="O5180" s="31">
        <v>0.66666666666666663</v>
      </c>
      <c r="P5180" s="35">
        <v>7.7700000000000005</v>
      </c>
      <c r="Q5180" s="36">
        <f t="shared" si="971"/>
        <v>16</v>
      </c>
      <c r="R5180" s="4">
        <f t="shared" si="972"/>
        <v>8.23</v>
      </c>
      <c r="S5180" s="31">
        <f t="shared" si="977"/>
        <v>0.29212962962962963</v>
      </c>
      <c r="T5180" s="31">
        <f t="shared" si="978"/>
        <v>0.70188657407407407</v>
      </c>
      <c r="U5180" s="4">
        <f t="shared" si="979"/>
        <v>8.23</v>
      </c>
      <c r="V5180" s="4" t="str">
        <f t="shared" si="980"/>
        <v/>
      </c>
      <c r="W5180" s="18" t="str">
        <f>IF(V5180="","",VLOOKUP(L5180,日射量と図３!$A$4:$C$368,3,TRUE)*238.85/100)</f>
        <v/>
      </c>
      <c r="X5180" s="4" t="str">
        <f t="shared" si="981"/>
        <v/>
      </c>
      <c r="Y5180" s="4" t="str">
        <f t="shared" si="982"/>
        <v/>
      </c>
      <c r="Z5180" s="4" t="str">
        <f t="shared" si="983"/>
        <v/>
      </c>
      <c r="AA5180" s="4" t="str">
        <f>IF($V5180="","",IF(Y5180&lt;36,0,IF(AND(36&lt;=Y5180,Y5180&lt;71),VLOOKUP($W5180,日射量と図３!$E$6:$F$34,2,TRUE),IF(AND(71&lt;=Y5180,Y5180&lt;107),VLOOKUP($W5180,日射量と図３!$E$6:$G$34,3,TRUE),IF(AND(107&lt;=Y5180,Y5180&lt;143),VLOOKUP($W5180,日射量と図３!$E$6:$H$34,4,TRUE),VLOOKUP($W5180,日射量と図３!$E$6:$I$34,5,TRUE))))))</f>
        <v/>
      </c>
      <c r="AB5180" s="4" t="str">
        <f>IF($V5180="","",IF(Z5180&lt;36,0,IF(AND(36&lt;=Z5180,Z5180&lt;71),VLOOKUP($W5180,日射量と図３!$E$6:$F$34,2,TRUE),IF(AND(71&lt;=Z5180,Z5180&lt;107),VLOOKUP($W5180,日射量と図３!$E$6:$G$34,3,TRUE),IF(AND(107&lt;=Z5180,Z5180&lt;143),VLOOKUP($W5180,日射量と図３!$E$6:$H$34,4,TRUE),VLOOKUP($W5180,日射量と図３!$E$6:$I$34,5,TRUE))))))</f>
        <v/>
      </c>
      <c r="AC5180" s="382" t="str">
        <f t="shared" si="975"/>
        <v/>
      </c>
      <c r="AD5180" s="382" t="str">
        <f t="shared" si="976"/>
        <v/>
      </c>
    </row>
    <row r="5181" spans="11:30" ht="13.5" customHeight="1">
      <c r="K5181" s="4">
        <f t="shared" si="970"/>
        <v>1</v>
      </c>
      <c r="L5181" s="34">
        <v>43467</v>
      </c>
      <c r="M5181" s="4">
        <v>216</v>
      </c>
      <c r="N5181" s="4">
        <v>18</v>
      </c>
      <c r="O5181" s="31">
        <v>0.70833333333333337</v>
      </c>
      <c r="P5181" s="35">
        <v>6.87</v>
      </c>
      <c r="Q5181" s="36">
        <f t="shared" si="971"/>
        <v>16</v>
      </c>
      <c r="R5181" s="4">
        <f t="shared" si="972"/>
        <v>9.129999999999999</v>
      </c>
      <c r="S5181" s="31">
        <f t="shared" si="977"/>
        <v>0.29212962962962963</v>
      </c>
      <c r="T5181" s="31">
        <f t="shared" si="978"/>
        <v>0.70188657407407407</v>
      </c>
      <c r="U5181" s="4">
        <f t="shared" si="979"/>
        <v>0</v>
      </c>
      <c r="V5181" s="4" t="str">
        <f t="shared" si="980"/>
        <v/>
      </c>
      <c r="W5181" s="18" t="str">
        <f>IF(V5181="","",VLOOKUP(L5181,日射量と図３!$A$4:$C$368,3,TRUE)*238.85/100)</f>
        <v/>
      </c>
      <c r="X5181" s="4" t="str">
        <f t="shared" si="981"/>
        <v/>
      </c>
      <c r="Y5181" s="4" t="str">
        <f t="shared" si="982"/>
        <v/>
      </c>
      <c r="Z5181" s="4" t="str">
        <f t="shared" si="983"/>
        <v/>
      </c>
      <c r="AA5181" s="4" t="str">
        <f>IF($V5181="","",IF(Y5181&lt;36,0,IF(AND(36&lt;=Y5181,Y5181&lt;71),VLOOKUP($W5181,日射量と図３!$E$6:$F$34,2,TRUE),IF(AND(71&lt;=Y5181,Y5181&lt;107),VLOOKUP($W5181,日射量と図３!$E$6:$G$34,3,TRUE),IF(AND(107&lt;=Y5181,Y5181&lt;143),VLOOKUP($W5181,日射量と図３!$E$6:$H$34,4,TRUE),VLOOKUP($W5181,日射量と図３!$E$6:$I$34,5,TRUE))))))</f>
        <v/>
      </c>
      <c r="AB5181" s="4" t="str">
        <f>IF($V5181="","",IF(Z5181&lt;36,0,IF(AND(36&lt;=Z5181,Z5181&lt;71),VLOOKUP($W5181,日射量と図３!$E$6:$F$34,2,TRUE),IF(AND(71&lt;=Z5181,Z5181&lt;107),VLOOKUP($W5181,日射量と図３!$E$6:$G$34,3,TRUE),IF(AND(107&lt;=Z5181,Z5181&lt;143),VLOOKUP($W5181,日射量と図３!$E$6:$H$34,4,TRUE),VLOOKUP($W5181,日射量と図３!$E$6:$I$34,5,TRUE))))))</f>
        <v/>
      </c>
      <c r="AC5181" s="382" t="str">
        <f t="shared" si="975"/>
        <v/>
      </c>
      <c r="AD5181" s="382" t="str">
        <f t="shared" si="976"/>
        <v/>
      </c>
    </row>
    <row r="5182" spans="11:30" ht="13.5" customHeight="1">
      <c r="K5182" s="4">
        <f t="shared" si="970"/>
        <v>1</v>
      </c>
      <c r="L5182" s="34">
        <v>43467</v>
      </c>
      <c r="M5182" s="4">
        <v>216</v>
      </c>
      <c r="N5182" s="4">
        <v>19</v>
      </c>
      <c r="O5182" s="31">
        <v>0.75</v>
      </c>
      <c r="P5182" s="35">
        <v>6.0200000000000005</v>
      </c>
      <c r="Q5182" s="36">
        <f t="shared" si="971"/>
        <v>16</v>
      </c>
      <c r="R5182" s="4">
        <f t="shared" si="972"/>
        <v>9.98</v>
      </c>
      <c r="S5182" s="31">
        <f t="shared" si="977"/>
        <v>0.29212962962962963</v>
      </c>
      <c r="T5182" s="31">
        <f t="shared" si="978"/>
        <v>0.70188657407407407</v>
      </c>
      <c r="U5182" s="4">
        <f t="shared" si="979"/>
        <v>0</v>
      </c>
      <c r="V5182" s="4" t="str">
        <f t="shared" si="980"/>
        <v/>
      </c>
      <c r="W5182" s="18" t="str">
        <f>IF(V5182="","",VLOOKUP(L5182,日射量と図３!$A$4:$C$368,3,TRUE)*238.85/100)</f>
        <v/>
      </c>
      <c r="X5182" s="4" t="str">
        <f t="shared" si="981"/>
        <v/>
      </c>
      <c r="Y5182" s="4" t="str">
        <f t="shared" si="982"/>
        <v/>
      </c>
      <c r="Z5182" s="4" t="str">
        <f t="shared" si="983"/>
        <v/>
      </c>
      <c r="AA5182" s="4" t="str">
        <f>IF($V5182="","",IF(Y5182&lt;36,0,IF(AND(36&lt;=Y5182,Y5182&lt;71),VLOOKUP($W5182,日射量と図３!$E$6:$F$34,2,TRUE),IF(AND(71&lt;=Y5182,Y5182&lt;107),VLOOKUP($W5182,日射量と図３!$E$6:$G$34,3,TRUE),IF(AND(107&lt;=Y5182,Y5182&lt;143),VLOOKUP($W5182,日射量と図３!$E$6:$H$34,4,TRUE),VLOOKUP($W5182,日射量と図３!$E$6:$I$34,5,TRUE))))))</f>
        <v/>
      </c>
      <c r="AB5182" s="4" t="str">
        <f>IF($V5182="","",IF(Z5182&lt;36,0,IF(AND(36&lt;=Z5182,Z5182&lt;71),VLOOKUP($W5182,日射量と図３!$E$6:$F$34,2,TRUE),IF(AND(71&lt;=Z5182,Z5182&lt;107),VLOOKUP($W5182,日射量と図３!$E$6:$G$34,3,TRUE),IF(AND(107&lt;=Z5182,Z5182&lt;143),VLOOKUP($W5182,日射量と図３!$E$6:$H$34,4,TRUE),VLOOKUP($W5182,日射量と図３!$E$6:$I$34,5,TRUE))))))</f>
        <v/>
      </c>
      <c r="AC5182" s="382" t="str">
        <f t="shared" si="975"/>
        <v/>
      </c>
      <c r="AD5182" s="382" t="str">
        <f t="shared" si="976"/>
        <v/>
      </c>
    </row>
    <row r="5183" spans="11:30" ht="13.5" customHeight="1">
      <c r="K5183" s="4">
        <f t="shared" si="970"/>
        <v>1</v>
      </c>
      <c r="L5183" s="34">
        <v>43467</v>
      </c>
      <c r="M5183" s="4">
        <v>216</v>
      </c>
      <c r="N5183" s="4">
        <v>20</v>
      </c>
      <c r="O5183" s="31">
        <v>0.79166666666666663</v>
      </c>
      <c r="P5183" s="35">
        <v>5.71</v>
      </c>
      <c r="Q5183" s="36">
        <f t="shared" si="971"/>
        <v>16</v>
      </c>
      <c r="R5183" s="4">
        <f t="shared" si="972"/>
        <v>10.29</v>
      </c>
      <c r="S5183" s="31">
        <f t="shared" si="977"/>
        <v>0.29212962962962963</v>
      </c>
      <c r="T5183" s="31">
        <f t="shared" si="978"/>
        <v>0.70188657407407407</v>
      </c>
      <c r="U5183" s="4">
        <f t="shared" si="979"/>
        <v>0</v>
      </c>
      <c r="V5183" s="4" t="str">
        <f t="shared" si="980"/>
        <v/>
      </c>
      <c r="W5183" s="18" t="str">
        <f>IF(V5183="","",VLOOKUP(L5183,日射量と図３!$A$4:$C$368,3,TRUE)*238.85/100)</f>
        <v/>
      </c>
      <c r="X5183" s="4" t="str">
        <f t="shared" si="981"/>
        <v/>
      </c>
      <c r="Y5183" s="4" t="str">
        <f t="shared" si="982"/>
        <v/>
      </c>
      <c r="Z5183" s="4" t="str">
        <f t="shared" si="983"/>
        <v/>
      </c>
      <c r="AA5183" s="4" t="str">
        <f>IF($V5183="","",IF(Y5183&lt;36,0,IF(AND(36&lt;=Y5183,Y5183&lt;71),VLOOKUP($W5183,日射量と図３!$E$6:$F$34,2,TRUE),IF(AND(71&lt;=Y5183,Y5183&lt;107),VLOOKUP($W5183,日射量と図３!$E$6:$G$34,3,TRUE),IF(AND(107&lt;=Y5183,Y5183&lt;143),VLOOKUP($W5183,日射量と図３!$E$6:$H$34,4,TRUE),VLOOKUP($W5183,日射量と図３!$E$6:$I$34,5,TRUE))))))</f>
        <v/>
      </c>
      <c r="AB5183" s="4" t="str">
        <f>IF($V5183="","",IF(Z5183&lt;36,0,IF(AND(36&lt;=Z5183,Z5183&lt;71),VLOOKUP($W5183,日射量と図３!$E$6:$F$34,2,TRUE),IF(AND(71&lt;=Z5183,Z5183&lt;107),VLOOKUP($W5183,日射量と図３!$E$6:$G$34,3,TRUE),IF(AND(107&lt;=Z5183,Z5183&lt;143),VLOOKUP($W5183,日射量と図３!$E$6:$H$34,4,TRUE),VLOOKUP($W5183,日射量と図３!$E$6:$I$34,5,TRUE))))))</f>
        <v/>
      </c>
      <c r="AC5183" s="382" t="str">
        <f t="shared" si="975"/>
        <v/>
      </c>
      <c r="AD5183" s="382" t="str">
        <f t="shared" si="976"/>
        <v/>
      </c>
    </row>
    <row r="5184" spans="11:30" ht="13.5" customHeight="1">
      <c r="K5184" s="4">
        <f t="shared" si="970"/>
        <v>1</v>
      </c>
      <c r="L5184" s="34">
        <v>43467</v>
      </c>
      <c r="M5184" s="4">
        <v>216</v>
      </c>
      <c r="N5184" s="4">
        <v>21</v>
      </c>
      <c r="O5184" s="31">
        <v>0.83333333333333337</v>
      </c>
      <c r="P5184" s="35">
        <v>5.32</v>
      </c>
      <c r="Q5184" s="36">
        <f t="shared" si="971"/>
        <v>16</v>
      </c>
      <c r="R5184" s="4">
        <f t="shared" si="972"/>
        <v>10.68</v>
      </c>
      <c r="S5184" s="31">
        <f t="shared" si="977"/>
        <v>0.29212962962962963</v>
      </c>
      <c r="T5184" s="31">
        <f t="shared" si="978"/>
        <v>0.70188657407407407</v>
      </c>
      <c r="U5184" s="4">
        <f t="shared" si="979"/>
        <v>0</v>
      </c>
      <c r="V5184" s="4" t="str">
        <f t="shared" si="980"/>
        <v/>
      </c>
      <c r="W5184" s="18" t="str">
        <f>IF(V5184="","",VLOOKUP(L5184,日射量と図３!$A$4:$C$368,3,TRUE)*238.85/100)</f>
        <v/>
      </c>
      <c r="X5184" s="4" t="str">
        <f t="shared" si="981"/>
        <v/>
      </c>
      <c r="Y5184" s="4" t="str">
        <f t="shared" si="982"/>
        <v/>
      </c>
      <c r="Z5184" s="4" t="str">
        <f t="shared" si="983"/>
        <v/>
      </c>
      <c r="AA5184" s="4" t="str">
        <f>IF($V5184="","",IF(Y5184&lt;36,0,IF(AND(36&lt;=Y5184,Y5184&lt;71),VLOOKUP($W5184,日射量と図３!$E$6:$F$34,2,TRUE),IF(AND(71&lt;=Y5184,Y5184&lt;107),VLOOKUP($W5184,日射量と図３!$E$6:$G$34,3,TRUE),IF(AND(107&lt;=Y5184,Y5184&lt;143),VLOOKUP($W5184,日射量と図３!$E$6:$H$34,4,TRUE),VLOOKUP($W5184,日射量と図３!$E$6:$I$34,5,TRUE))))))</f>
        <v/>
      </c>
      <c r="AB5184" s="4" t="str">
        <f>IF($V5184="","",IF(Z5184&lt;36,0,IF(AND(36&lt;=Z5184,Z5184&lt;71),VLOOKUP($W5184,日射量と図３!$E$6:$F$34,2,TRUE),IF(AND(71&lt;=Z5184,Z5184&lt;107),VLOOKUP($W5184,日射量と図３!$E$6:$G$34,3,TRUE),IF(AND(107&lt;=Z5184,Z5184&lt;143),VLOOKUP($W5184,日射量と図３!$E$6:$H$34,4,TRUE),VLOOKUP($W5184,日射量と図３!$E$6:$I$34,5,TRUE))))))</f>
        <v/>
      </c>
      <c r="AC5184" s="382" t="str">
        <f t="shared" si="975"/>
        <v/>
      </c>
      <c r="AD5184" s="382" t="str">
        <f t="shared" si="976"/>
        <v/>
      </c>
    </row>
    <row r="5185" spans="11:30" ht="13.5" customHeight="1">
      <c r="K5185" s="4">
        <f t="shared" si="970"/>
        <v>1</v>
      </c>
      <c r="L5185" s="34">
        <v>43467</v>
      </c>
      <c r="M5185" s="4">
        <v>216</v>
      </c>
      <c r="N5185" s="4">
        <v>22</v>
      </c>
      <c r="O5185" s="31">
        <v>0.875</v>
      </c>
      <c r="P5185" s="35">
        <v>4.75</v>
      </c>
      <c r="Q5185" s="36">
        <f t="shared" si="971"/>
        <v>16</v>
      </c>
      <c r="R5185" s="4">
        <f t="shared" si="972"/>
        <v>11.25</v>
      </c>
      <c r="S5185" s="31">
        <f t="shared" si="977"/>
        <v>0.29212962962962963</v>
      </c>
      <c r="T5185" s="31">
        <f t="shared" si="978"/>
        <v>0.70188657407407407</v>
      </c>
      <c r="U5185" s="4">
        <f t="shared" si="979"/>
        <v>0</v>
      </c>
      <c r="V5185" s="4" t="str">
        <f t="shared" si="980"/>
        <v/>
      </c>
      <c r="W5185" s="18" t="str">
        <f>IF(V5185="","",VLOOKUP(L5185,日射量と図３!$A$4:$C$368,3,TRUE)*238.85/100)</f>
        <v/>
      </c>
      <c r="X5185" s="4" t="str">
        <f t="shared" si="981"/>
        <v/>
      </c>
      <c r="Y5185" s="4" t="str">
        <f t="shared" si="982"/>
        <v/>
      </c>
      <c r="Z5185" s="4" t="str">
        <f t="shared" si="983"/>
        <v/>
      </c>
      <c r="AA5185" s="4" t="str">
        <f>IF($V5185="","",IF(Y5185&lt;36,0,IF(AND(36&lt;=Y5185,Y5185&lt;71),VLOOKUP($W5185,日射量と図３!$E$6:$F$34,2,TRUE),IF(AND(71&lt;=Y5185,Y5185&lt;107),VLOOKUP($W5185,日射量と図３!$E$6:$G$34,3,TRUE),IF(AND(107&lt;=Y5185,Y5185&lt;143),VLOOKUP($W5185,日射量と図３!$E$6:$H$34,4,TRUE),VLOOKUP($W5185,日射量と図３!$E$6:$I$34,5,TRUE))))))</f>
        <v/>
      </c>
      <c r="AB5185" s="4" t="str">
        <f>IF($V5185="","",IF(Z5185&lt;36,0,IF(AND(36&lt;=Z5185,Z5185&lt;71),VLOOKUP($W5185,日射量と図３!$E$6:$F$34,2,TRUE),IF(AND(71&lt;=Z5185,Z5185&lt;107),VLOOKUP($W5185,日射量と図３!$E$6:$G$34,3,TRUE),IF(AND(107&lt;=Z5185,Z5185&lt;143),VLOOKUP($W5185,日射量と図３!$E$6:$H$34,4,TRUE),VLOOKUP($W5185,日射量と図３!$E$6:$I$34,5,TRUE))))))</f>
        <v/>
      </c>
      <c r="AC5185" s="382" t="str">
        <f t="shared" si="975"/>
        <v/>
      </c>
      <c r="AD5185" s="382" t="str">
        <f t="shared" si="976"/>
        <v/>
      </c>
    </row>
    <row r="5186" spans="11:30" ht="13.5" customHeight="1">
      <c r="K5186" s="4">
        <f t="shared" si="970"/>
        <v>1</v>
      </c>
      <c r="L5186" s="34">
        <v>43467</v>
      </c>
      <c r="M5186" s="4">
        <v>216</v>
      </c>
      <c r="N5186" s="4">
        <v>23</v>
      </c>
      <c r="O5186" s="31">
        <v>0.91666666666666663</v>
      </c>
      <c r="P5186" s="35">
        <v>4.2699999999999996</v>
      </c>
      <c r="Q5186" s="36">
        <f t="shared" si="971"/>
        <v>13</v>
      </c>
      <c r="R5186" s="4">
        <f t="shared" si="972"/>
        <v>8.73</v>
      </c>
      <c r="S5186" s="31">
        <f t="shared" si="977"/>
        <v>0.29212962962962963</v>
      </c>
      <c r="T5186" s="31">
        <f t="shared" si="978"/>
        <v>0.70188657407407407</v>
      </c>
      <c r="U5186" s="4">
        <f t="shared" si="979"/>
        <v>0</v>
      </c>
      <c r="V5186" s="4" t="str">
        <f t="shared" si="980"/>
        <v/>
      </c>
      <c r="W5186" s="18" t="str">
        <f>IF(V5186="","",VLOOKUP(L5186,日射量と図３!$A$4:$C$368,3,TRUE)*238.85/100)</f>
        <v/>
      </c>
      <c r="X5186" s="4" t="str">
        <f t="shared" si="981"/>
        <v/>
      </c>
      <c r="Y5186" s="4" t="str">
        <f t="shared" si="982"/>
        <v/>
      </c>
      <c r="Z5186" s="4" t="str">
        <f t="shared" si="983"/>
        <v/>
      </c>
      <c r="AA5186" s="4" t="str">
        <f>IF($V5186="","",IF(Y5186&lt;36,0,IF(AND(36&lt;=Y5186,Y5186&lt;71),VLOOKUP($W5186,日射量と図３!$E$6:$F$34,2,TRUE),IF(AND(71&lt;=Y5186,Y5186&lt;107),VLOOKUP($W5186,日射量と図３!$E$6:$G$34,3,TRUE),IF(AND(107&lt;=Y5186,Y5186&lt;143),VLOOKUP($W5186,日射量と図３!$E$6:$H$34,4,TRUE),VLOOKUP($W5186,日射量と図３!$E$6:$I$34,5,TRUE))))))</f>
        <v/>
      </c>
      <c r="AB5186" s="4" t="str">
        <f>IF($V5186="","",IF(Z5186&lt;36,0,IF(AND(36&lt;=Z5186,Z5186&lt;71),VLOOKUP($W5186,日射量と図３!$E$6:$F$34,2,TRUE),IF(AND(71&lt;=Z5186,Z5186&lt;107),VLOOKUP($W5186,日射量と図３!$E$6:$G$34,3,TRUE),IF(AND(107&lt;=Z5186,Z5186&lt;143),VLOOKUP($W5186,日射量と図３!$E$6:$H$34,4,TRUE),VLOOKUP($W5186,日射量と図３!$E$6:$I$34,5,TRUE))))))</f>
        <v/>
      </c>
      <c r="AC5186" s="382" t="str">
        <f t="shared" si="975"/>
        <v/>
      </c>
      <c r="AD5186" s="382" t="str">
        <f t="shared" si="976"/>
        <v/>
      </c>
    </row>
    <row r="5187" spans="11:30" ht="13.5" customHeight="1">
      <c r="K5187" s="4">
        <f t="shared" si="970"/>
        <v>1</v>
      </c>
      <c r="L5187" s="34">
        <v>43467</v>
      </c>
      <c r="M5187" s="4">
        <v>216</v>
      </c>
      <c r="N5187" s="4">
        <v>24</v>
      </c>
      <c r="O5187" s="31">
        <v>0.95833333333333337</v>
      </c>
      <c r="P5187" s="35">
        <v>4.0600000000000005</v>
      </c>
      <c r="Q5187" s="36">
        <f t="shared" si="971"/>
        <v>13</v>
      </c>
      <c r="R5187" s="4">
        <f t="shared" si="972"/>
        <v>8.94</v>
      </c>
      <c r="S5187" s="31">
        <f t="shared" si="977"/>
        <v>0.29212962962962963</v>
      </c>
      <c r="T5187" s="31">
        <f t="shared" si="978"/>
        <v>0.70188657407407407</v>
      </c>
      <c r="U5187" s="4">
        <f t="shared" si="979"/>
        <v>0</v>
      </c>
      <c r="V5187" s="4" t="str">
        <f t="shared" si="980"/>
        <v/>
      </c>
      <c r="W5187" s="18" t="str">
        <f>IF(V5187="","",VLOOKUP(L5187,日射量と図３!$A$4:$C$368,3,TRUE)*238.85/100)</f>
        <v/>
      </c>
      <c r="X5187" s="4" t="str">
        <f t="shared" si="981"/>
        <v/>
      </c>
      <c r="Y5187" s="4" t="str">
        <f t="shared" si="982"/>
        <v/>
      </c>
      <c r="Z5187" s="4" t="str">
        <f t="shared" si="983"/>
        <v/>
      </c>
      <c r="AA5187" s="4" t="str">
        <f>IF($V5187="","",IF(Y5187&lt;36,0,IF(AND(36&lt;=Y5187,Y5187&lt;71),VLOOKUP($W5187,日射量と図３!$E$6:$F$34,2,TRUE),IF(AND(71&lt;=Y5187,Y5187&lt;107),VLOOKUP($W5187,日射量と図３!$E$6:$G$34,3,TRUE),IF(AND(107&lt;=Y5187,Y5187&lt;143),VLOOKUP($W5187,日射量と図３!$E$6:$H$34,4,TRUE),VLOOKUP($W5187,日射量と図３!$E$6:$I$34,5,TRUE))))))</f>
        <v/>
      </c>
      <c r="AB5187" s="4" t="str">
        <f>IF($V5187="","",IF(Z5187&lt;36,0,IF(AND(36&lt;=Z5187,Z5187&lt;71),VLOOKUP($W5187,日射量と図３!$E$6:$F$34,2,TRUE),IF(AND(71&lt;=Z5187,Z5187&lt;107),VLOOKUP($W5187,日射量と図３!$E$6:$G$34,3,TRUE),IF(AND(107&lt;=Z5187,Z5187&lt;143),VLOOKUP($W5187,日射量と図３!$E$6:$H$34,4,TRUE),VLOOKUP($W5187,日射量と図３!$E$6:$I$34,5,TRUE))))))</f>
        <v/>
      </c>
      <c r="AC5187" s="382" t="str">
        <f t="shared" si="975"/>
        <v/>
      </c>
      <c r="AD5187" s="382" t="str">
        <f t="shared" si="976"/>
        <v/>
      </c>
    </row>
    <row r="5188" spans="11:30" ht="13.5" customHeight="1">
      <c r="K5188" s="4">
        <f t="shared" si="970"/>
        <v>1</v>
      </c>
      <c r="L5188" s="34">
        <v>43468</v>
      </c>
      <c r="M5188" s="4">
        <v>217</v>
      </c>
      <c r="N5188" s="4">
        <v>1</v>
      </c>
      <c r="O5188" s="31">
        <v>0</v>
      </c>
      <c r="P5188" s="35">
        <v>3.8400000000000007</v>
      </c>
      <c r="Q5188" s="36">
        <f t="shared" si="971"/>
        <v>13</v>
      </c>
      <c r="R5188" s="4">
        <f t="shared" si="972"/>
        <v>9.16</v>
      </c>
      <c r="S5188" s="31">
        <f t="shared" si="977"/>
        <v>0.29212962962962963</v>
      </c>
      <c r="T5188" s="31">
        <f t="shared" si="978"/>
        <v>0.70188657407407407</v>
      </c>
      <c r="U5188" s="4">
        <f t="shared" si="979"/>
        <v>0</v>
      </c>
      <c r="V5188" s="4">
        <f t="shared" si="980"/>
        <v>57.180000000000007</v>
      </c>
      <c r="W5188" s="18">
        <f>IF(V5188="","",VLOOKUP(L5188,日射量と図３!$A$4:$C$368,3,TRUE)*238.85/100)</f>
        <v>21.496500000000001</v>
      </c>
      <c r="X5188" s="4">
        <f t="shared" si="981"/>
        <v>10</v>
      </c>
      <c r="Y5188" s="4">
        <f t="shared" si="982"/>
        <v>35.748078299999996</v>
      </c>
      <c r="Z5188" s="4">
        <f t="shared" si="983"/>
        <v>40.29783372</v>
      </c>
      <c r="AA5188" s="4">
        <f>IF($V5188="","",IF(Y5188&lt;36,0,IF(AND(36&lt;=Y5188,Y5188&lt;71),VLOOKUP($W5188,日射量と図３!$E$6:$F$34,2,TRUE),IF(AND(71&lt;=Y5188,Y5188&lt;107),VLOOKUP($W5188,日射量と図３!$E$6:$G$34,3,TRUE),IF(AND(107&lt;=Y5188,Y5188&lt;143),VLOOKUP($W5188,日射量と図３!$E$6:$H$34,4,TRUE),VLOOKUP($W5188,日射量と図３!$E$6:$I$34,5,TRUE))))))</f>
        <v>0</v>
      </c>
      <c r="AB5188" s="4">
        <f>IF($V5188="","",IF(Z5188&lt;36,0,IF(AND(36&lt;=Z5188,Z5188&lt;71),VLOOKUP($W5188,日射量と図３!$E$6:$F$34,2,TRUE),IF(AND(71&lt;=Z5188,Z5188&lt;107),VLOOKUP($W5188,日射量と図３!$E$6:$G$34,3,TRUE),IF(AND(107&lt;=Z5188,Z5188&lt;143),VLOOKUP($W5188,日射量と図３!$E$6:$H$34,4,TRUE),VLOOKUP($W5188,日射量と図３!$E$6:$I$34,5,TRUE))))))</f>
        <v>34</v>
      </c>
      <c r="AC5188" s="382">
        <f t="shared" si="975"/>
        <v>0</v>
      </c>
      <c r="AD5188" s="382">
        <f t="shared" si="976"/>
        <v>1.4235120000000001</v>
      </c>
    </row>
    <row r="5189" spans="11:30" ht="13.5" customHeight="1">
      <c r="K5189" s="4">
        <f t="shared" ref="K5189:K5252" si="984">MONTH(L5189)</f>
        <v>1</v>
      </c>
      <c r="L5189" s="34">
        <v>43468</v>
      </c>
      <c r="M5189" s="4">
        <v>217</v>
      </c>
      <c r="N5189" s="4">
        <v>2</v>
      </c>
      <c r="O5189" s="31">
        <v>4.1666666666666664E-2</v>
      </c>
      <c r="P5189" s="35">
        <v>3.59</v>
      </c>
      <c r="Q5189" s="36">
        <f t="shared" ref="Q5189:Q5252" si="985">IF(O5189&lt;$B$15,$D$14,IF(O5189&lt;$B$16,$D$15,IF(O5189&lt;$B$17,$D$16,IF(O5189&lt;$B$18,$D$17,IF(O5189&lt;$B$19,$D$18,$D$19)))))</f>
        <v>13</v>
      </c>
      <c r="R5189" s="4">
        <f t="shared" ref="R5189:R5252" si="986">IF(Q5189-P5189&gt;0,Q5189-P5189,0)</f>
        <v>9.41</v>
      </c>
      <c r="S5189" s="31">
        <f t="shared" si="977"/>
        <v>0.29212962962962963</v>
      </c>
      <c r="T5189" s="31">
        <f t="shared" si="978"/>
        <v>0.70188657407407407</v>
      </c>
      <c r="U5189" s="4">
        <f t="shared" si="979"/>
        <v>0</v>
      </c>
      <c r="V5189" s="4" t="str">
        <f t="shared" si="980"/>
        <v/>
      </c>
      <c r="W5189" s="18" t="str">
        <f>IF(V5189="","",VLOOKUP(L5189,日射量と図３!$A$4:$C$368,3,TRUE)*238.85/100)</f>
        <v/>
      </c>
      <c r="X5189" s="4" t="str">
        <f t="shared" si="981"/>
        <v/>
      </c>
      <c r="Y5189" s="4" t="str">
        <f t="shared" si="982"/>
        <v/>
      </c>
      <c r="Z5189" s="4" t="str">
        <f t="shared" si="983"/>
        <v/>
      </c>
      <c r="AA5189" s="4" t="str">
        <f>IF($V5189="","",IF(Y5189&lt;36,0,IF(AND(36&lt;=Y5189,Y5189&lt;71),VLOOKUP($W5189,日射量と図３!$E$6:$F$34,2,TRUE),IF(AND(71&lt;=Y5189,Y5189&lt;107),VLOOKUP($W5189,日射量と図３!$E$6:$G$34,3,TRUE),IF(AND(107&lt;=Y5189,Y5189&lt;143),VLOOKUP($W5189,日射量と図３!$E$6:$H$34,4,TRUE),VLOOKUP($W5189,日射量と図３!$E$6:$I$34,5,TRUE))))))</f>
        <v/>
      </c>
      <c r="AB5189" s="4" t="str">
        <f>IF($V5189="","",IF(Z5189&lt;36,0,IF(AND(36&lt;=Z5189,Z5189&lt;71),VLOOKUP($W5189,日射量と図３!$E$6:$F$34,2,TRUE),IF(AND(71&lt;=Z5189,Z5189&lt;107),VLOOKUP($W5189,日射量と図３!$E$6:$G$34,3,TRUE),IF(AND(107&lt;=Z5189,Z5189&lt;143),VLOOKUP($W5189,日射量と図３!$E$6:$H$34,4,TRUE),VLOOKUP($W5189,日射量と図３!$E$6:$I$34,5,TRUE))))))</f>
        <v/>
      </c>
      <c r="AC5189" s="382" t="str">
        <f t="shared" si="975"/>
        <v/>
      </c>
      <c r="AD5189" s="382" t="str">
        <f t="shared" si="976"/>
        <v/>
      </c>
    </row>
    <row r="5190" spans="11:30" ht="13.5" customHeight="1">
      <c r="K5190" s="4">
        <f t="shared" si="984"/>
        <v>1</v>
      </c>
      <c r="L5190" s="34">
        <v>43468</v>
      </c>
      <c r="M5190" s="4">
        <v>217</v>
      </c>
      <c r="N5190" s="4">
        <v>3</v>
      </c>
      <c r="O5190" s="31">
        <v>8.3333333333333329E-2</v>
      </c>
      <c r="P5190" s="35">
        <v>3.2299999999999995</v>
      </c>
      <c r="Q5190" s="36">
        <f t="shared" si="985"/>
        <v>13</v>
      </c>
      <c r="R5190" s="4">
        <f t="shared" si="986"/>
        <v>9.77</v>
      </c>
      <c r="S5190" s="31">
        <f t="shared" si="977"/>
        <v>0.29212962962962963</v>
      </c>
      <c r="T5190" s="31">
        <f t="shared" si="978"/>
        <v>0.70188657407407407</v>
      </c>
      <c r="U5190" s="4">
        <f t="shared" si="979"/>
        <v>0</v>
      </c>
      <c r="V5190" s="4" t="str">
        <f t="shared" si="980"/>
        <v/>
      </c>
      <c r="W5190" s="18" t="str">
        <f>IF(V5190="","",VLOOKUP(L5190,日射量と図３!$A$4:$C$368,3,TRUE)*238.85/100)</f>
        <v/>
      </c>
      <c r="X5190" s="4" t="str">
        <f t="shared" si="981"/>
        <v/>
      </c>
      <c r="Y5190" s="4" t="str">
        <f t="shared" si="982"/>
        <v/>
      </c>
      <c r="Z5190" s="4" t="str">
        <f t="shared" si="983"/>
        <v/>
      </c>
      <c r="AA5190" s="4" t="str">
        <f>IF($V5190="","",IF(Y5190&lt;36,0,IF(AND(36&lt;=Y5190,Y5190&lt;71),VLOOKUP($W5190,日射量と図３!$E$6:$F$34,2,TRUE),IF(AND(71&lt;=Y5190,Y5190&lt;107),VLOOKUP($W5190,日射量と図３!$E$6:$G$34,3,TRUE),IF(AND(107&lt;=Y5190,Y5190&lt;143),VLOOKUP($W5190,日射量と図３!$E$6:$H$34,4,TRUE),VLOOKUP($W5190,日射量と図３!$E$6:$I$34,5,TRUE))))))</f>
        <v/>
      </c>
      <c r="AB5190" s="4" t="str">
        <f>IF($V5190="","",IF(Z5190&lt;36,0,IF(AND(36&lt;=Z5190,Z5190&lt;71),VLOOKUP($W5190,日射量と図３!$E$6:$F$34,2,TRUE),IF(AND(71&lt;=Z5190,Z5190&lt;107),VLOOKUP($W5190,日射量と図３!$E$6:$G$34,3,TRUE),IF(AND(107&lt;=Z5190,Z5190&lt;143),VLOOKUP($W5190,日射量と図３!$E$6:$H$34,4,TRUE),VLOOKUP($W5190,日射量と図３!$E$6:$I$34,5,TRUE))))))</f>
        <v/>
      </c>
      <c r="AC5190" s="382" t="str">
        <f t="shared" si="975"/>
        <v/>
      </c>
      <c r="AD5190" s="382" t="str">
        <f t="shared" si="976"/>
        <v/>
      </c>
    </row>
    <row r="5191" spans="11:30" ht="13.5" customHeight="1">
      <c r="K5191" s="4">
        <f t="shared" si="984"/>
        <v>1</v>
      </c>
      <c r="L5191" s="34">
        <v>43468</v>
      </c>
      <c r="M5191" s="4">
        <v>217</v>
      </c>
      <c r="N5191" s="4">
        <v>4</v>
      </c>
      <c r="O5191" s="31">
        <v>0.125</v>
      </c>
      <c r="P5191" s="35">
        <v>3.1799999999999997</v>
      </c>
      <c r="Q5191" s="36">
        <f t="shared" si="985"/>
        <v>13</v>
      </c>
      <c r="R5191" s="4">
        <f t="shared" si="986"/>
        <v>9.82</v>
      </c>
      <c r="S5191" s="31">
        <f t="shared" si="977"/>
        <v>0.29212962962962963</v>
      </c>
      <c r="T5191" s="31">
        <f t="shared" si="978"/>
        <v>0.70188657407407407</v>
      </c>
      <c r="U5191" s="4">
        <f t="shared" si="979"/>
        <v>0</v>
      </c>
      <c r="V5191" s="4" t="str">
        <f t="shared" si="980"/>
        <v/>
      </c>
      <c r="W5191" s="18" t="str">
        <f>IF(V5191="","",VLOOKUP(L5191,日射量と図３!$A$4:$C$368,3,TRUE)*238.85/100)</f>
        <v/>
      </c>
      <c r="X5191" s="4" t="str">
        <f t="shared" si="981"/>
        <v/>
      </c>
      <c r="Y5191" s="4" t="str">
        <f t="shared" si="982"/>
        <v/>
      </c>
      <c r="Z5191" s="4" t="str">
        <f t="shared" si="983"/>
        <v/>
      </c>
      <c r="AA5191" s="4" t="str">
        <f>IF($V5191="","",IF(Y5191&lt;36,0,IF(AND(36&lt;=Y5191,Y5191&lt;71),VLOOKUP($W5191,日射量と図３!$E$6:$F$34,2,TRUE),IF(AND(71&lt;=Y5191,Y5191&lt;107),VLOOKUP($W5191,日射量と図３!$E$6:$G$34,3,TRUE),IF(AND(107&lt;=Y5191,Y5191&lt;143),VLOOKUP($W5191,日射量と図３!$E$6:$H$34,4,TRUE),VLOOKUP($W5191,日射量と図３!$E$6:$I$34,5,TRUE))))))</f>
        <v/>
      </c>
      <c r="AB5191" s="4" t="str">
        <f>IF($V5191="","",IF(Z5191&lt;36,0,IF(AND(36&lt;=Z5191,Z5191&lt;71),VLOOKUP($W5191,日射量と図３!$E$6:$F$34,2,TRUE),IF(AND(71&lt;=Z5191,Z5191&lt;107),VLOOKUP($W5191,日射量と図３!$E$6:$G$34,3,TRUE),IF(AND(107&lt;=Z5191,Z5191&lt;143),VLOOKUP($W5191,日射量と図３!$E$6:$H$34,4,TRUE),VLOOKUP($W5191,日射量と図３!$E$6:$I$34,5,TRUE))))))</f>
        <v/>
      </c>
      <c r="AC5191" s="382" t="str">
        <f t="shared" si="975"/>
        <v/>
      </c>
      <c r="AD5191" s="382" t="str">
        <f t="shared" si="976"/>
        <v/>
      </c>
    </row>
    <row r="5192" spans="11:30" ht="13.5" customHeight="1">
      <c r="K5192" s="4">
        <f t="shared" si="984"/>
        <v>1</v>
      </c>
      <c r="L5192" s="34">
        <v>43468</v>
      </c>
      <c r="M5192" s="4">
        <v>217</v>
      </c>
      <c r="N5192" s="4">
        <v>5</v>
      </c>
      <c r="O5192" s="31">
        <v>0.16666666666666666</v>
      </c>
      <c r="P5192" s="35">
        <v>3.0799999999999996</v>
      </c>
      <c r="Q5192" s="36">
        <f t="shared" si="985"/>
        <v>15</v>
      </c>
      <c r="R5192" s="4">
        <f t="shared" si="986"/>
        <v>11.92</v>
      </c>
      <c r="S5192" s="31">
        <f t="shared" si="977"/>
        <v>0.29212962962962963</v>
      </c>
      <c r="T5192" s="31">
        <f t="shared" si="978"/>
        <v>0.70188657407407407</v>
      </c>
      <c r="U5192" s="4">
        <f t="shared" si="979"/>
        <v>0</v>
      </c>
      <c r="V5192" s="4" t="str">
        <f t="shared" si="980"/>
        <v/>
      </c>
      <c r="W5192" s="18" t="str">
        <f>IF(V5192="","",VLOOKUP(L5192,日射量と図３!$A$4:$C$368,3,TRUE)*238.85/100)</f>
        <v/>
      </c>
      <c r="X5192" s="4" t="str">
        <f t="shared" si="981"/>
        <v/>
      </c>
      <c r="Y5192" s="4" t="str">
        <f t="shared" si="982"/>
        <v/>
      </c>
      <c r="Z5192" s="4" t="str">
        <f t="shared" si="983"/>
        <v/>
      </c>
      <c r="AA5192" s="4" t="str">
        <f>IF($V5192="","",IF(Y5192&lt;36,0,IF(AND(36&lt;=Y5192,Y5192&lt;71),VLOOKUP($W5192,日射量と図３!$E$6:$F$34,2,TRUE),IF(AND(71&lt;=Y5192,Y5192&lt;107),VLOOKUP($W5192,日射量と図３!$E$6:$G$34,3,TRUE),IF(AND(107&lt;=Y5192,Y5192&lt;143),VLOOKUP($W5192,日射量と図３!$E$6:$H$34,4,TRUE),VLOOKUP($W5192,日射量と図３!$E$6:$I$34,5,TRUE))))))</f>
        <v/>
      </c>
      <c r="AB5192" s="4" t="str">
        <f>IF($V5192="","",IF(Z5192&lt;36,0,IF(AND(36&lt;=Z5192,Z5192&lt;71),VLOOKUP($W5192,日射量と図３!$E$6:$F$34,2,TRUE),IF(AND(71&lt;=Z5192,Z5192&lt;107),VLOOKUP($W5192,日射量と図３!$E$6:$G$34,3,TRUE),IF(AND(107&lt;=Z5192,Z5192&lt;143),VLOOKUP($W5192,日射量と図３!$E$6:$H$34,4,TRUE),VLOOKUP($W5192,日射量と図３!$E$6:$I$34,5,TRUE))))))</f>
        <v/>
      </c>
      <c r="AC5192" s="382" t="str">
        <f t="shared" si="975"/>
        <v/>
      </c>
      <c r="AD5192" s="382" t="str">
        <f t="shared" si="976"/>
        <v/>
      </c>
    </row>
    <row r="5193" spans="11:30" ht="13.5" customHeight="1">
      <c r="K5193" s="4">
        <f t="shared" si="984"/>
        <v>1</v>
      </c>
      <c r="L5193" s="34">
        <v>43468</v>
      </c>
      <c r="M5193" s="4">
        <v>217</v>
      </c>
      <c r="N5193" s="4">
        <v>6</v>
      </c>
      <c r="O5193" s="31">
        <v>0.20833333333333334</v>
      </c>
      <c r="P5193" s="35">
        <v>2.9699999999999998</v>
      </c>
      <c r="Q5193" s="36">
        <f t="shared" si="985"/>
        <v>15</v>
      </c>
      <c r="R5193" s="4">
        <f t="shared" si="986"/>
        <v>12.030000000000001</v>
      </c>
      <c r="S5193" s="31">
        <f t="shared" si="977"/>
        <v>0.29212962962962963</v>
      </c>
      <c r="T5193" s="31">
        <f t="shared" si="978"/>
        <v>0.70188657407407407</v>
      </c>
      <c r="U5193" s="4">
        <f t="shared" si="979"/>
        <v>0</v>
      </c>
      <c r="V5193" s="4" t="str">
        <f t="shared" si="980"/>
        <v/>
      </c>
      <c r="W5193" s="18" t="str">
        <f>IF(V5193="","",VLOOKUP(L5193,日射量と図３!$A$4:$C$368,3,TRUE)*238.85/100)</f>
        <v/>
      </c>
      <c r="X5193" s="4" t="str">
        <f t="shared" si="981"/>
        <v/>
      </c>
      <c r="Y5193" s="4" t="str">
        <f t="shared" si="982"/>
        <v/>
      </c>
      <c r="Z5193" s="4" t="str">
        <f t="shared" si="983"/>
        <v/>
      </c>
      <c r="AA5193" s="4" t="str">
        <f>IF($V5193="","",IF(Y5193&lt;36,0,IF(AND(36&lt;=Y5193,Y5193&lt;71),VLOOKUP($W5193,日射量と図３!$E$6:$F$34,2,TRUE),IF(AND(71&lt;=Y5193,Y5193&lt;107),VLOOKUP($W5193,日射量と図３!$E$6:$G$34,3,TRUE),IF(AND(107&lt;=Y5193,Y5193&lt;143),VLOOKUP($W5193,日射量と図３!$E$6:$H$34,4,TRUE),VLOOKUP($W5193,日射量と図３!$E$6:$I$34,5,TRUE))))))</f>
        <v/>
      </c>
      <c r="AB5193" s="4" t="str">
        <f>IF($V5193="","",IF(Z5193&lt;36,0,IF(AND(36&lt;=Z5193,Z5193&lt;71),VLOOKUP($W5193,日射量と図３!$E$6:$F$34,2,TRUE),IF(AND(71&lt;=Z5193,Z5193&lt;107),VLOOKUP($W5193,日射量と図３!$E$6:$G$34,3,TRUE),IF(AND(107&lt;=Z5193,Z5193&lt;143),VLOOKUP($W5193,日射量と図３!$E$6:$H$34,4,TRUE),VLOOKUP($W5193,日射量と図３!$E$6:$I$34,5,TRUE))))))</f>
        <v/>
      </c>
      <c r="AC5193" s="382" t="str">
        <f t="shared" si="975"/>
        <v/>
      </c>
      <c r="AD5193" s="382" t="str">
        <f t="shared" si="976"/>
        <v/>
      </c>
    </row>
    <row r="5194" spans="11:30" ht="13.5" customHeight="1">
      <c r="K5194" s="4">
        <f t="shared" si="984"/>
        <v>1</v>
      </c>
      <c r="L5194" s="34">
        <v>43468</v>
      </c>
      <c r="M5194" s="4">
        <v>217</v>
      </c>
      <c r="N5194" s="4">
        <v>7</v>
      </c>
      <c r="O5194" s="31">
        <v>0.25</v>
      </c>
      <c r="P5194" s="35">
        <v>2.6799999999999997</v>
      </c>
      <c r="Q5194" s="36">
        <f t="shared" si="985"/>
        <v>15</v>
      </c>
      <c r="R5194" s="4">
        <f t="shared" si="986"/>
        <v>12.32</v>
      </c>
      <c r="S5194" s="31">
        <f t="shared" si="977"/>
        <v>0.29212962962962963</v>
      </c>
      <c r="T5194" s="31">
        <f t="shared" si="978"/>
        <v>0.70188657407407407</v>
      </c>
      <c r="U5194" s="4">
        <f t="shared" si="979"/>
        <v>0</v>
      </c>
      <c r="V5194" s="4" t="str">
        <f t="shared" si="980"/>
        <v/>
      </c>
      <c r="W5194" s="18" t="str">
        <f>IF(V5194="","",VLOOKUP(L5194,日射量と図３!$A$4:$C$368,3,TRUE)*238.85/100)</f>
        <v/>
      </c>
      <c r="X5194" s="4" t="str">
        <f t="shared" si="981"/>
        <v/>
      </c>
      <c r="Y5194" s="4" t="str">
        <f t="shared" si="982"/>
        <v/>
      </c>
      <c r="Z5194" s="4" t="str">
        <f t="shared" si="983"/>
        <v/>
      </c>
      <c r="AA5194" s="4" t="str">
        <f>IF($V5194="","",IF(Y5194&lt;36,0,IF(AND(36&lt;=Y5194,Y5194&lt;71),VLOOKUP($W5194,日射量と図３!$E$6:$F$34,2,TRUE),IF(AND(71&lt;=Y5194,Y5194&lt;107),VLOOKUP($W5194,日射量と図３!$E$6:$G$34,3,TRUE),IF(AND(107&lt;=Y5194,Y5194&lt;143),VLOOKUP($W5194,日射量と図３!$E$6:$H$34,4,TRUE),VLOOKUP($W5194,日射量と図３!$E$6:$I$34,5,TRUE))))))</f>
        <v/>
      </c>
      <c r="AB5194" s="4" t="str">
        <f>IF($V5194="","",IF(Z5194&lt;36,0,IF(AND(36&lt;=Z5194,Z5194&lt;71),VLOOKUP($W5194,日射量と図３!$E$6:$F$34,2,TRUE),IF(AND(71&lt;=Z5194,Z5194&lt;107),VLOOKUP($W5194,日射量と図３!$E$6:$G$34,3,TRUE),IF(AND(107&lt;=Z5194,Z5194&lt;143),VLOOKUP($W5194,日射量と図３!$E$6:$H$34,4,TRUE),VLOOKUP($W5194,日射量と図３!$E$6:$I$34,5,TRUE))))))</f>
        <v/>
      </c>
      <c r="AC5194" s="382" t="str">
        <f t="shared" si="975"/>
        <v/>
      </c>
      <c r="AD5194" s="382" t="str">
        <f t="shared" si="976"/>
        <v/>
      </c>
    </row>
    <row r="5195" spans="11:30" ht="13.5" customHeight="1">
      <c r="K5195" s="4">
        <f t="shared" si="984"/>
        <v>1</v>
      </c>
      <c r="L5195" s="34">
        <v>43468</v>
      </c>
      <c r="M5195" s="4">
        <v>217</v>
      </c>
      <c r="N5195" s="4">
        <v>8</v>
      </c>
      <c r="O5195" s="31">
        <v>0.29166666666666669</v>
      </c>
      <c r="P5195" s="35">
        <v>2.2999999999999998</v>
      </c>
      <c r="Q5195" s="36">
        <f t="shared" si="985"/>
        <v>12</v>
      </c>
      <c r="R5195" s="4">
        <f t="shared" si="986"/>
        <v>9.6999999999999993</v>
      </c>
      <c r="S5195" s="31">
        <f t="shared" si="977"/>
        <v>0.29212962962962963</v>
      </c>
      <c r="T5195" s="31">
        <f t="shared" si="978"/>
        <v>0.70188657407407407</v>
      </c>
      <c r="U5195" s="4">
        <f t="shared" si="979"/>
        <v>0</v>
      </c>
      <c r="V5195" s="4" t="str">
        <f t="shared" si="980"/>
        <v/>
      </c>
      <c r="W5195" s="18" t="str">
        <f>IF(V5195="","",VLOOKUP(L5195,日射量と図３!$A$4:$C$368,3,TRUE)*238.85/100)</f>
        <v/>
      </c>
      <c r="X5195" s="4" t="str">
        <f t="shared" si="981"/>
        <v/>
      </c>
      <c r="Y5195" s="4" t="str">
        <f t="shared" si="982"/>
        <v/>
      </c>
      <c r="Z5195" s="4" t="str">
        <f t="shared" si="983"/>
        <v/>
      </c>
      <c r="AA5195" s="4" t="str">
        <f>IF($V5195="","",IF(Y5195&lt;36,0,IF(AND(36&lt;=Y5195,Y5195&lt;71),VLOOKUP($W5195,日射量と図３!$E$6:$F$34,2,TRUE),IF(AND(71&lt;=Y5195,Y5195&lt;107),VLOOKUP($W5195,日射量と図３!$E$6:$G$34,3,TRUE),IF(AND(107&lt;=Y5195,Y5195&lt;143),VLOOKUP($W5195,日射量と図３!$E$6:$H$34,4,TRUE),VLOOKUP($W5195,日射量と図３!$E$6:$I$34,5,TRUE))))))</f>
        <v/>
      </c>
      <c r="AB5195" s="4" t="str">
        <f>IF($V5195="","",IF(Z5195&lt;36,0,IF(AND(36&lt;=Z5195,Z5195&lt;71),VLOOKUP($W5195,日射量と図３!$E$6:$F$34,2,TRUE),IF(AND(71&lt;=Z5195,Z5195&lt;107),VLOOKUP($W5195,日射量と図３!$E$6:$G$34,3,TRUE),IF(AND(107&lt;=Z5195,Z5195&lt;143),VLOOKUP($W5195,日射量と図３!$E$6:$H$34,4,TRUE),VLOOKUP($W5195,日射量と図３!$E$6:$I$34,5,TRUE))))))</f>
        <v/>
      </c>
      <c r="AC5195" s="382" t="str">
        <f t="shared" si="975"/>
        <v/>
      </c>
      <c r="AD5195" s="382" t="str">
        <f t="shared" si="976"/>
        <v/>
      </c>
    </row>
    <row r="5196" spans="11:30" ht="13.5" customHeight="1">
      <c r="K5196" s="4">
        <f t="shared" si="984"/>
        <v>1</v>
      </c>
      <c r="L5196" s="34">
        <v>43468</v>
      </c>
      <c r="M5196" s="4">
        <v>217</v>
      </c>
      <c r="N5196" s="4">
        <v>9</v>
      </c>
      <c r="O5196" s="31">
        <v>0.33333333333333331</v>
      </c>
      <c r="P5196" s="35">
        <v>2.96</v>
      </c>
      <c r="Q5196" s="36">
        <f t="shared" si="985"/>
        <v>12</v>
      </c>
      <c r="R5196" s="4">
        <f t="shared" si="986"/>
        <v>9.0399999999999991</v>
      </c>
      <c r="S5196" s="31">
        <f t="shared" si="977"/>
        <v>0.29212962962962963</v>
      </c>
      <c r="T5196" s="31">
        <f t="shared" si="978"/>
        <v>0.70188657407407407</v>
      </c>
      <c r="U5196" s="4">
        <f t="shared" si="979"/>
        <v>9.0399999999999991</v>
      </c>
      <c r="V5196" s="4" t="str">
        <f t="shared" si="980"/>
        <v/>
      </c>
      <c r="W5196" s="18" t="str">
        <f>IF(V5196="","",VLOOKUP(L5196,日射量と図３!$A$4:$C$368,3,TRUE)*238.85/100)</f>
        <v/>
      </c>
      <c r="X5196" s="4" t="str">
        <f t="shared" si="981"/>
        <v/>
      </c>
      <c r="Y5196" s="4" t="str">
        <f t="shared" si="982"/>
        <v/>
      </c>
      <c r="Z5196" s="4" t="str">
        <f t="shared" si="983"/>
        <v/>
      </c>
      <c r="AA5196" s="4" t="str">
        <f>IF($V5196="","",IF(Y5196&lt;36,0,IF(AND(36&lt;=Y5196,Y5196&lt;71),VLOOKUP($W5196,日射量と図３!$E$6:$F$34,2,TRUE),IF(AND(71&lt;=Y5196,Y5196&lt;107),VLOOKUP($W5196,日射量と図３!$E$6:$G$34,3,TRUE),IF(AND(107&lt;=Y5196,Y5196&lt;143),VLOOKUP($W5196,日射量と図３!$E$6:$H$34,4,TRUE),VLOOKUP($W5196,日射量と図３!$E$6:$I$34,5,TRUE))))))</f>
        <v/>
      </c>
      <c r="AB5196" s="4" t="str">
        <f>IF($V5196="","",IF(Z5196&lt;36,0,IF(AND(36&lt;=Z5196,Z5196&lt;71),VLOOKUP($W5196,日射量と図３!$E$6:$F$34,2,TRUE),IF(AND(71&lt;=Z5196,Z5196&lt;107),VLOOKUP($W5196,日射量と図３!$E$6:$G$34,3,TRUE),IF(AND(107&lt;=Z5196,Z5196&lt;143),VLOOKUP($W5196,日射量と図３!$E$6:$H$34,4,TRUE),VLOOKUP($W5196,日射量と図３!$E$6:$I$34,5,TRUE))))))</f>
        <v/>
      </c>
      <c r="AC5196" s="382" t="str">
        <f t="shared" si="975"/>
        <v/>
      </c>
      <c r="AD5196" s="382" t="str">
        <f t="shared" si="976"/>
        <v/>
      </c>
    </row>
    <row r="5197" spans="11:30" ht="13.5" customHeight="1">
      <c r="K5197" s="4">
        <f t="shared" si="984"/>
        <v>1</v>
      </c>
      <c r="L5197" s="34">
        <v>43468</v>
      </c>
      <c r="M5197" s="4">
        <v>217</v>
      </c>
      <c r="N5197" s="4">
        <v>10</v>
      </c>
      <c r="O5197" s="31">
        <v>0.375</v>
      </c>
      <c r="P5197" s="35">
        <v>4.33</v>
      </c>
      <c r="Q5197" s="36">
        <f t="shared" si="985"/>
        <v>12</v>
      </c>
      <c r="R5197" s="4">
        <f t="shared" si="986"/>
        <v>7.67</v>
      </c>
      <c r="S5197" s="31">
        <f t="shared" si="977"/>
        <v>0.29212962962962963</v>
      </c>
      <c r="T5197" s="31">
        <f t="shared" si="978"/>
        <v>0.70188657407407407</v>
      </c>
      <c r="U5197" s="4">
        <f t="shared" si="979"/>
        <v>7.67</v>
      </c>
      <c r="V5197" s="4" t="str">
        <f t="shared" si="980"/>
        <v/>
      </c>
      <c r="W5197" s="18" t="str">
        <f>IF(V5197="","",VLOOKUP(L5197,日射量と図３!$A$4:$C$368,3,TRUE)*238.85/100)</f>
        <v/>
      </c>
      <c r="X5197" s="4" t="str">
        <f t="shared" si="981"/>
        <v/>
      </c>
      <c r="Y5197" s="4" t="str">
        <f t="shared" si="982"/>
        <v/>
      </c>
      <c r="Z5197" s="4" t="str">
        <f t="shared" si="983"/>
        <v/>
      </c>
      <c r="AA5197" s="4" t="str">
        <f>IF($V5197="","",IF(Y5197&lt;36,0,IF(AND(36&lt;=Y5197,Y5197&lt;71),VLOOKUP($W5197,日射量と図３!$E$6:$F$34,2,TRUE),IF(AND(71&lt;=Y5197,Y5197&lt;107),VLOOKUP($W5197,日射量と図３!$E$6:$G$34,3,TRUE),IF(AND(107&lt;=Y5197,Y5197&lt;143),VLOOKUP($W5197,日射量と図３!$E$6:$H$34,4,TRUE),VLOOKUP($W5197,日射量と図３!$E$6:$I$34,5,TRUE))))))</f>
        <v/>
      </c>
      <c r="AB5197" s="4" t="str">
        <f>IF($V5197="","",IF(Z5197&lt;36,0,IF(AND(36&lt;=Z5197,Z5197&lt;71),VLOOKUP($W5197,日射量と図３!$E$6:$F$34,2,TRUE),IF(AND(71&lt;=Z5197,Z5197&lt;107),VLOOKUP($W5197,日射量と図３!$E$6:$G$34,3,TRUE),IF(AND(107&lt;=Z5197,Z5197&lt;143),VLOOKUP($W5197,日射量と図３!$E$6:$H$34,4,TRUE),VLOOKUP($W5197,日射量と図３!$E$6:$I$34,5,TRUE))))))</f>
        <v/>
      </c>
      <c r="AC5197" s="382" t="str">
        <f t="shared" si="975"/>
        <v/>
      </c>
      <c r="AD5197" s="382" t="str">
        <f t="shared" si="976"/>
        <v/>
      </c>
    </row>
    <row r="5198" spans="11:30" ht="13.5" customHeight="1">
      <c r="K5198" s="4">
        <f t="shared" si="984"/>
        <v>1</v>
      </c>
      <c r="L5198" s="34">
        <v>43468</v>
      </c>
      <c r="M5198" s="4">
        <v>217</v>
      </c>
      <c r="N5198" s="4">
        <v>11</v>
      </c>
      <c r="O5198" s="31">
        <v>0.41666666666666669</v>
      </c>
      <c r="P5198" s="35">
        <v>5.83</v>
      </c>
      <c r="Q5198" s="36">
        <f t="shared" si="985"/>
        <v>12</v>
      </c>
      <c r="R5198" s="4">
        <f t="shared" si="986"/>
        <v>6.17</v>
      </c>
      <c r="S5198" s="31">
        <f t="shared" si="977"/>
        <v>0.29212962962962963</v>
      </c>
      <c r="T5198" s="31">
        <f t="shared" si="978"/>
        <v>0.70188657407407407</v>
      </c>
      <c r="U5198" s="4">
        <f t="shared" si="979"/>
        <v>6.17</v>
      </c>
      <c r="V5198" s="4" t="str">
        <f t="shared" si="980"/>
        <v/>
      </c>
      <c r="W5198" s="18" t="str">
        <f>IF(V5198="","",VLOOKUP(L5198,日射量と図３!$A$4:$C$368,3,TRUE)*238.85/100)</f>
        <v/>
      </c>
      <c r="X5198" s="4" t="str">
        <f t="shared" si="981"/>
        <v/>
      </c>
      <c r="Y5198" s="4" t="str">
        <f t="shared" si="982"/>
        <v/>
      </c>
      <c r="Z5198" s="4" t="str">
        <f t="shared" si="983"/>
        <v/>
      </c>
      <c r="AA5198" s="4" t="str">
        <f>IF($V5198="","",IF(Y5198&lt;36,0,IF(AND(36&lt;=Y5198,Y5198&lt;71),VLOOKUP($W5198,日射量と図３!$E$6:$F$34,2,TRUE),IF(AND(71&lt;=Y5198,Y5198&lt;107),VLOOKUP($W5198,日射量と図３!$E$6:$G$34,3,TRUE),IF(AND(107&lt;=Y5198,Y5198&lt;143),VLOOKUP($W5198,日射量と図３!$E$6:$H$34,4,TRUE),VLOOKUP($W5198,日射量と図３!$E$6:$I$34,5,TRUE))))))</f>
        <v/>
      </c>
      <c r="AB5198" s="4" t="str">
        <f>IF($V5198="","",IF(Z5198&lt;36,0,IF(AND(36&lt;=Z5198,Z5198&lt;71),VLOOKUP($W5198,日射量と図３!$E$6:$F$34,2,TRUE),IF(AND(71&lt;=Z5198,Z5198&lt;107),VLOOKUP($W5198,日射量と図３!$E$6:$G$34,3,TRUE),IF(AND(107&lt;=Z5198,Z5198&lt;143),VLOOKUP($W5198,日射量と図３!$E$6:$H$34,4,TRUE),VLOOKUP($W5198,日射量と図３!$E$6:$I$34,5,TRUE))))))</f>
        <v/>
      </c>
      <c r="AC5198" s="382" t="str">
        <f t="shared" si="975"/>
        <v/>
      </c>
      <c r="AD5198" s="382" t="str">
        <f t="shared" si="976"/>
        <v/>
      </c>
    </row>
    <row r="5199" spans="11:30" ht="13.5" customHeight="1">
      <c r="K5199" s="4">
        <f t="shared" si="984"/>
        <v>1</v>
      </c>
      <c r="L5199" s="34">
        <v>43468</v>
      </c>
      <c r="M5199" s="4">
        <v>217</v>
      </c>
      <c r="N5199" s="4">
        <v>12</v>
      </c>
      <c r="O5199" s="31">
        <v>0.45833333333333331</v>
      </c>
      <c r="P5199" s="35">
        <v>6.75</v>
      </c>
      <c r="Q5199" s="36">
        <f t="shared" si="985"/>
        <v>12</v>
      </c>
      <c r="R5199" s="4">
        <f t="shared" si="986"/>
        <v>5.25</v>
      </c>
      <c r="S5199" s="31">
        <f t="shared" si="977"/>
        <v>0.29212962962962963</v>
      </c>
      <c r="T5199" s="31">
        <f t="shared" si="978"/>
        <v>0.70188657407407407</v>
      </c>
      <c r="U5199" s="4">
        <f t="shared" si="979"/>
        <v>5.25</v>
      </c>
      <c r="V5199" s="4" t="str">
        <f t="shared" si="980"/>
        <v/>
      </c>
      <c r="W5199" s="18" t="str">
        <f>IF(V5199="","",VLOOKUP(L5199,日射量と図３!$A$4:$C$368,3,TRUE)*238.85/100)</f>
        <v/>
      </c>
      <c r="X5199" s="4" t="str">
        <f t="shared" si="981"/>
        <v/>
      </c>
      <c r="Y5199" s="4" t="str">
        <f t="shared" si="982"/>
        <v/>
      </c>
      <c r="Z5199" s="4" t="str">
        <f t="shared" si="983"/>
        <v/>
      </c>
      <c r="AA5199" s="4" t="str">
        <f>IF($V5199="","",IF(Y5199&lt;36,0,IF(AND(36&lt;=Y5199,Y5199&lt;71),VLOOKUP($W5199,日射量と図３!$E$6:$F$34,2,TRUE),IF(AND(71&lt;=Y5199,Y5199&lt;107),VLOOKUP($W5199,日射量と図３!$E$6:$G$34,3,TRUE),IF(AND(107&lt;=Y5199,Y5199&lt;143),VLOOKUP($W5199,日射量と図３!$E$6:$H$34,4,TRUE),VLOOKUP($W5199,日射量と図３!$E$6:$I$34,5,TRUE))))))</f>
        <v/>
      </c>
      <c r="AB5199" s="4" t="str">
        <f>IF($V5199="","",IF(Z5199&lt;36,0,IF(AND(36&lt;=Z5199,Z5199&lt;71),VLOOKUP($W5199,日射量と図３!$E$6:$F$34,2,TRUE),IF(AND(71&lt;=Z5199,Z5199&lt;107),VLOOKUP($W5199,日射量と図３!$E$6:$G$34,3,TRUE),IF(AND(107&lt;=Z5199,Z5199&lt;143),VLOOKUP($W5199,日射量と図３!$E$6:$H$34,4,TRUE),VLOOKUP($W5199,日射量と図３!$E$6:$I$34,5,TRUE))))))</f>
        <v/>
      </c>
      <c r="AC5199" s="382" t="str">
        <f t="shared" ref="AC5199:AC5262" si="987">IF(V5199="","",IF((($AH$18*$AH$30*V5199*3600/1000000)/1000-AA5199*$AG$18*10*0.0000041868)&lt;=0,0,AA5199*$AG$18*10*0.0000041868))</f>
        <v/>
      </c>
      <c r="AD5199" s="382" t="str">
        <f t="shared" ref="AD5199:AD5262" si="988">IF(V5199="","",IF((($AH$19*$AH$30*V5199*3600/1000000)/1000-AB5199*$AG$19*10*0.0000041868)&lt;=0,0,AB5199*$AG$19*10*0.0000041868))</f>
        <v/>
      </c>
    </row>
    <row r="5200" spans="11:30" ht="13.5" customHeight="1">
      <c r="K5200" s="4">
        <f t="shared" si="984"/>
        <v>1</v>
      </c>
      <c r="L5200" s="34">
        <v>43468</v>
      </c>
      <c r="M5200" s="4">
        <v>217</v>
      </c>
      <c r="N5200" s="4">
        <v>13</v>
      </c>
      <c r="O5200" s="31">
        <v>0.5</v>
      </c>
      <c r="P5200" s="35">
        <v>7.6899999999999995</v>
      </c>
      <c r="Q5200" s="36">
        <f t="shared" si="985"/>
        <v>12</v>
      </c>
      <c r="R5200" s="4">
        <f t="shared" si="986"/>
        <v>4.3100000000000005</v>
      </c>
      <c r="S5200" s="31">
        <f t="shared" si="977"/>
        <v>0.29212962962962963</v>
      </c>
      <c r="T5200" s="31">
        <f t="shared" si="978"/>
        <v>0.70188657407407407</v>
      </c>
      <c r="U5200" s="4">
        <f t="shared" si="979"/>
        <v>4.3100000000000005</v>
      </c>
      <c r="V5200" s="4" t="str">
        <f t="shared" si="980"/>
        <v/>
      </c>
      <c r="W5200" s="18" t="str">
        <f>IF(V5200="","",VLOOKUP(L5200,日射量と図３!$A$4:$C$368,3,TRUE)*238.85/100)</f>
        <v/>
      </c>
      <c r="X5200" s="4" t="str">
        <f t="shared" si="981"/>
        <v/>
      </c>
      <c r="Y5200" s="4" t="str">
        <f t="shared" si="982"/>
        <v/>
      </c>
      <c r="Z5200" s="4" t="str">
        <f t="shared" si="983"/>
        <v/>
      </c>
      <c r="AA5200" s="4" t="str">
        <f>IF($V5200="","",IF(Y5200&lt;36,0,IF(AND(36&lt;=Y5200,Y5200&lt;71),VLOOKUP($W5200,日射量と図３!$E$6:$F$34,2,TRUE),IF(AND(71&lt;=Y5200,Y5200&lt;107),VLOOKUP($W5200,日射量と図３!$E$6:$G$34,3,TRUE),IF(AND(107&lt;=Y5200,Y5200&lt;143),VLOOKUP($W5200,日射量と図３!$E$6:$H$34,4,TRUE),VLOOKUP($W5200,日射量と図３!$E$6:$I$34,5,TRUE))))))</f>
        <v/>
      </c>
      <c r="AB5200" s="4" t="str">
        <f>IF($V5200="","",IF(Z5200&lt;36,0,IF(AND(36&lt;=Z5200,Z5200&lt;71),VLOOKUP($W5200,日射量と図３!$E$6:$F$34,2,TRUE),IF(AND(71&lt;=Z5200,Z5200&lt;107),VLOOKUP($W5200,日射量と図３!$E$6:$G$34,3,TRUE),IF(AND(107&lt;=Z5200,Z5200&lt;143),VLOOKUP($W5200,日射量と図３!$E$6:$H$34,4,TRUE),VLOOKUP($W5200,日射量と図３!$E$6:$I$34,5,TRUE))))))</f>
        <v/>
      </c>
      <c r="AC5200" s="382" t="str">
        <f t="shared" si="987"/>
        <v/>
      </c>
      <c r="AD5200" s="382" t="str">
        <f t="shared" si="988"/>
        <v/>
      </c>
    </row>
    <row r="5201" spans="11:30" ht="13.5" customHeight="1">
      <c r="K5201" s="4">
        <f t="shared" si="984"/>
        <v>1</v>
      </c>
      <c r="L5201" s="34">
        <v>43468</v>
      </c>
      <c r="M5201" s="4">
        <v>217</v>
      </c>
      <c r="N5201" s="4">
        <v>14</v>
      </c>
      <c r="O5201" s="31">
        <v>0.54166666666666663</v>
      </c>
      <c r="P5201" s="35">
        <v>8.01</v>
      </c>
      <c r="Q5201" s="36">
        <f t="shared" si="985"/>
        <v>12</v>
      </c>
      <c r="R5201" s="4">
        <f t="shared" si="986"/>
        <v>3.99</v>
      </c>
      <c r="S5201" s="31">
        <f t="shared" si="977"/>
        <v>0.29212962962962963</v>
      </c>
      <c r="T5201" s="31">
        <f t="shared" si="978"/>
        <v>0.70188657407407407</v>
      </c>
      <c r="U5201" s="4">
        <f t="shared" si="979"/>
        <v>3.99</v>
      </c>
      <c r="V5201" s="4" t="str">
        <f t="shared" si="980"/>
        <v/>
      </c>
      <c r="W5201" s="18" t="str">
        <f>IF(V5201="","",VLOOKUP(L5201,日射量と図３!$A$4:$C$368,3,TRUE)*238.85/100)</f>
        <v/>
      </c>
      <c r="X5201" s="4" t="str">
        <f t="shared" si="981"/>
        <v/>
      </c>
      <c r="Y5201" s="4" t="str">
        <f t="shared" si="982"/>
        <v/>
      </c>
      <c r="Z5201" s="4" t="str">
        <f t="shared" si="983"/>
        <v/>
      </c>
      <c r="AA5201" s="4" t="str">
        <f>IF($V5201="","",IF(Y5201&lt;36,0,IF(AND(36&lt;=Y5201,Y5201&lt;71),VLOOKUP($W5201,日射量と図３!$E$6:$F$34,2,TRUE),IF(AND(71&lt;=Y5201,Y5201&lt;107),VLOOKUP($W5201,日射量と図３!$E$6:$G$34,3,TRUE),IF(AND(107&lt;=Y5201,Y5201&lt;143),VLOOKUP($W5201,日射量と図３!$E$6:$H$34,4,TRUE),VLOOKUP($W5201,日射量と図３!$E$6:$I$34,5,TRUE))))))</f>
        <v/>
      </c>
      <c r="AB5201" s="4" t="str">
        <f>IF($V5201="","",IF(Z5201&lt;36,0,IF(AND(36&lt;=Z5201,Z5201&lt;71),VLOOKUP($W5201,日射量と図３!$E$6:$F$34,2,TRUE),IF(AND(71&lt;=Z5201,Z5201&lt;107),VLOOKUP($W5201,日射量と図３!$E$6:$G$34,3,TRUE),IF(AND(107&lt;=Z5201,Z5201&lt;143),VLOOKUP($W5201,日射量と図３!$E$6:$H$34,4,TRUE),VLOOKUP($W5201,日射量と図３!$E$6:$I$34,5,TRUE))))))</f>
        <v/>
      </c>
      <c r="AC5201" s="382" t="str">
        <f t="shared" si="987"/>
        <v/>
      </c>
      <c r="AD5201" s="382" t="str">
        <f t="shared" si="988"/>
        <v/>
      </c>
    </row>
    <row r="5202" spans="11:30" ht="13.5" customHeight="1">
      <c r="K5202" s="4">
        <f t="shared" si="984"/>
        <v>1</v>
      </c>
      <c r="L5202" s="34">
        <v>43468</v>
      </c>
      <c r="M5202" s="4">
        <v>217</v>
      </c>
      <c r="N5202" s="4">
        <v>15</v>
      </c>
      <c r="O5202" s="31">
        <v>0.58333333333333337</v>
      </c>
      <c r="P5202" s="35">
        <v>8.0500000000000007</v>
      </c>
      <c r="Q5202" s="36">
        <f t="shared" si="985"/>
        <v>12</v>
      </c>
      <c r="R5202" s="4">
        <f t="shared" si="986"/>
        <v>3.9499999999999993</v>
      </c>
      <c r="S5202" s="31">
        <f t="shared" si="977"/>
        <v>0.29212962962962963</v>
      </c>
      <c r="T5202" s="31">
        <f t="shared" si="978"/>
        <v>0.70188657407407407</v>
      </c>
      <c r="U5202" s="4">
        <f t="shared" si="979"/>
        <v>3.9499999999999993</v>
      </c>
      <c r="V5202" s="4" t="str">
        <f t="shared" si="980"/>
        <v/>
      </c>
      <c r="W5202" s="18" t="str">
        <f>IF(V5202="","",VLOOKUP(L5202,日射量と図３!$A$4:$C$368,3,TRUE)*238.85/100)</f>
        <v/>
      </c>
      <c r="X5202" s="4" t="str">
        <f t="shared" si="981"/>
        <v/>
      </c>
      <c r="Y5202" s="4" t="str">
        <f t="shared" si="982"/>
        <v/>
      </c>
      <c r="Z5202" s="4" t="str">
        <f t="shared" si="983"/>
        <v/>
      </c>
      <c r="AA5202" s="4" t="str">
        <f>IF($V5202="","",IF(Y5202&lt;36,0,IF(AND(36&lt;=Y5202,Y5202&lt;71),VLOOKUP($W5202,日射量と図３!$E$6:$F$34,2,TRUE),IF(AND(71&lt;=Y5202,Y5202&lt;107),VLOOKUP($W5202,日射量と図３!$E$6:$G$34,3,TRUE),IF(AND(107&lt;=Y5202,Y5202&lt;143),VLOOKUP($W5202,日射量と図３!$E$6:$H$34,4,TRUE),VLOOKUP($W5202,日射量と図３!$E$6:$I$34,5,TRUE))))))</f>
        <v/>
      </c>
      <c r="AB5202" s="4" t="str">
        <f>IF($V5202="","",IF(Z5202&lt;36,0,IF(AND(36&lt;=Z5202,Z5202&lt;71),VLOOKUP($W5202,日射量と図３!$E$6:$F$34,2,TRUE),IF(AND(71&lt;=Z5202,Z5202&lt;107),VLOOKUP($W5202,日射量と図３!$E$6:$G$34,3,TRUE),IF(AND(107&lt;=Z5202,Z5202&lt;143),VLOOKUP($W5202,日射量と図３!$E$6:$H$34,4,TRUE),VLOOKUP($W5202,日射量と図３!$E$6:$I$34,5,TRUE))))))</f>
        <v/>
      </c>
      <c r="AC5202" s="382" t="str">
        <f t="shared" si="987"/>
        <v/>
      </c>
      <c r="AD5202" s="382" t="str">
        <f t="shared" si="988"/>
        <v/>
      </c>
    </row>
    <row r="5203" spans="11:30" ht="13.5" customHeight="1">
      <c r="K5203" s="4">
        <f t="shared" si="984"/>
        <v>1</v>
      </c>
      <c r="L5203" s="34">
        <v>43468</v>
      </c>
      <c r="M5203" s="4">
        <v>217</v>
      </c>
      <c r="N5203" s="4">
        <v>16</v>
      </c>
      <c r="O5203" s="31">
        <v>0.625</v>
      </c>
      <c r="P5203" s="35">
        <v>7.8199999999999985</v>
      </c>
      <c r="Q5203" s="36">
        <f t="shared" si="985"/>
        <v>16</v>
      </c>
      <c r="R5203" s="4">
        <f t="shared" si="986"/>
        <v>8.1800000000000015</v>
      </c>
      <c r="S5203" s="31">
        <f t="shared" si="977"/>
        <v>0.29212962962962963</v>
      </c>
      <c r="T5203" s="31">
        <f t="shared" si="978"/>
        <v>0.70188657407407407</v>
      </c>
      <c r="U5203" s="4">
        <f t="shared" si="979"/>
        <v>8.1800000000000015</v>
      </c>
      <c r="V5203" s="4" t="str">
        <f t="shared" si="980"/>
        <v/>
      </c>
      <c r="W5203" s="18" t="str">
        <f>IF(V5203="","",VLOOKUP(L5203,日射量と図３!$A$4:$C$368,3,TRUE)*238.85/100)</f>
        <v/>
      </c>
      <c r="X5203" s="4" t="str">
        <f t="shared" si="981"/>
        <v/>
      </c>
      <c r="Y5203" s="4" t="str">
        <f t="shared" si="982"/>
        <v/>
      </c>
      <c r="Z5203" s="4" t="str">
        <f t="shared" si="983"/>
        <v/>
      </c>
      <c r="AA5203" s="4" t="str">
        <f>IF($V5203="","",IF(Y5203&lt;36,0,IF(AND(36&lt;=Y5203,Y5203&lt;71),VLOOKUP($W5203,日射量と図３!$E$6:$F$34,2,TRUE),IF(AND(71&lt;=Y5203,Y5203&lt;107),VLOOKUP($W5203,日射量と図３!$E$6:$G$34,3,TRUE),IF(AND(107&lt;=Y5203,Y5203&lt;143),VLOOKUP($W5203,日射量と図３!$E$6:$H$34,4,TRUE),VLOOKUP($W5203,日射量と図３!$E$6:$I$34,5,TRUE))))))</f>
        <v/>
      </c>
      <c r="AB5203" s="4" t="str">
        <f>IF($V5203="","",IF(Z5203&lt;36,0,IF(AND(36&lt;=Z5203,Z5203&lt;71),VLOOKUP($W5203,日射量と図３!$E$6:$F$34,2,TRUE),IF(AND(71&lt;=Z5203,Z5203&lt;107),VLOOKUP($W5203,日射量と図３!$E$6:$G$34,3,TRUE),IF(AND(107&lt;=Z5203,Z5203&lt;143),VLOOKUP($W5203,日射量と図３!$E$6:$H$34,4,TRUE),VLOOKUP($W5203,日射量と図３!$E$6:$I$34,5,TRUE))))))</f>
        <v/>
      </c>
      <c r="AC5203" s="382" t="str">
        <f t="shared" si="987"/>
        <v/>
      </c>
      <c r="AD5203" s="382" t="str">
        <f t="shared" si="988"/>
        <v/>
      </c>
    </row>
    <row r="5204" spans="11:30" ht="13.5" customHeight="1">
      <c r="K5204" s="4">
        <f t="shared" si="984"/>
        <v>1</v>
      </c>
      <c r="L5204" s="34">
        <v>43468</v>
      </c>
      <c r="M5204" s="4">
        <v>217</v>
      </c>
      <c r="N5204" s="4">
        <v>17</v>
      </c>
      <c r="O5204" s="31">
        <v>0.66666666666666663</v>
      </c>
      <c r="P5204" s="35">
        <v>7.38</v>
      </c>
      <c r="Q5204" s="36">
        <f t="shared" si="985"/>
        <v>16</v>
      </c>
      <c r="R5204" s="4">
        <f t="shared" si="986"/>
        <v>8.620000000000001</v>
      </c>
      <c r="S5204" s="31">
        <f t="shared" si="977"/>
        <v>0.29212962962962963</v>
      </c>
      <c r="T5204" s="31">
        <f t="shared" si="978"/>
        <v>0.70188657407407407</v>
      </c>
      <c r="U5204" s="4">
        <f t="shared" si="979"/>
        <v>8.620000000000001</v>
      </c>
      <c r="V5204" s="4" t="str">
        <f t="shared" si="980"/>
        <v/>
      </c>
      <c r="W5204" s="18" t="str">
        <f>IF(V5204="","",VLOOKUP(L5204,日射量と図３!$A$4:$C$368,3,TRUE)*238.85/100)</f>
        <v/>
      </c>
      <c r="X5204" s="4" t="str">
        <f t="shared" si="981"/>
        <v/>
      </c>
      <c r="Y5204" s="4" t="str">
        <f t="shared" si="982"/>
        <v/>
      </c>
      <c r="Z5204" s="4" t="str">
        <f t="shared" si="983"/>
        <v/>
      </c>
      <c r="AA5204" s="4" t="str">
        <f>IF($V5204="","",IF(Y5204&lt;36,0,IF(AND(36&lt;=Y5204,Y5204&lt;71),VLOOKUP($W5204,日射量と図３!$E$6:$F$34,2,TRUE),IF(AND(71&lt;=Y5204,Y5204&lt;107),VLOOKUP($W5204,日射量と図３!$E$6:$G$34,3,TRUE),IF(AND(107&lt;=Y5204,Y5204&lt;143),VLOOKUP($W5204,日射量と図３!$E$6:$H$34,4,TRUE),VLOOKUP($W5204,日射量と図３!$E$6:$I$34,5,TRUE))))))</f>
        <v/>
      </c>
      <c r="AB5204" s="4" t="str">
        <f>IF($V5204="","",IF(Z5204&lt;36,0,IF(AND(36&lt;=Z5204,Z5204&lt;71),VLOOKUP($W5204,日射量と図３!$E$6:$F$34,2,TRUE),IF(AND(71&lt;=Z5204,Z5204&lt;107),VLOOKUP($W5204,日射量と図３!$E$6:$G$34,3,TRUE),IF(AND(107&lt;=Z5204,Z5204&lt;143),VLOOKUP($W5204,日射量と図３!$E$6:$H$34,4,TRUE),VLOOKUP($W5204,日射量と図３!$E$6:$I$34,5,TRUE))))))</f>
        <v/>
      </c>
      <c r="AC5204" s="382" t="str">
        <f t="shared" si="987"/>
        <v/>
      </c>
      <c r="AD5204" s="382" t="str">
        <f t="shared" si="988"/>
        <v/>
      </c>
    </row>
    <row r="5205" spans="11:30" ht="13.5" customHeight="1">
      <c r="K5205" s="4">
        <f t="shared" si="984"/>
        <v>1</v>
      </c>
      <c r="L5205" s="34">
        <v>43468</v>
      </c>
      <c r="M5205" s="4">
        <v>217</v>
      </c>
      <c r="N5205" s="4">
        <v>18</v>
      </c>
      <c r="O5205" s="31">
        <v>0.70833333333333337</v>
      </c>
      <c r="P5205" s="35">
        <v>6.4099999999999993</v>
      </c>
      <c r="Q5205" s="36">
        <f t="shared" si="985"/>
        <v>16</v>
      </c>
      <c r="R5205" s="4">
        <f t="shared" si="986"/>
        <v>9.59</v>
      </c>
      <c r="S5205" s="31">
        <f t="shared" ref="S5205:S5268" si="989">VLOOKUP(K5205,$AF$45:$AH$49,2,TRUE)</f>
        <v>0.29212962962962963</v>
      </c>
      <c r="T5205" s="31">
        <f t="shared" ref="T5205:T5268" si="990">VLOOKUP(K5205,$AF$45:$AH$49,3,TRUE)</f>
        <v>0.70188657407407407</v>
      </c>
      <c r="U5205" s="4">
        <f t="shared" ref="U5205:U5268" si="991">IF(AND(S5205&lt;O5205,O5205&lt;T5205),R5205,0)</f>
        <v>0</v>
      </c>
      <c r="V5205" s="4" t="str">
        <f t="shared" ref="V5205:V5268" si="992">IF(N5205=1,SUM(U5205:U5228),"")</f>
        <v/>
      </c>
      <c r="W5205" s="18" t="str">
        <f>IF(V5205="","",VLOOKUP(L5205,日射量と図３!$A$4:$C$368,3,TRUE)*238.85/100)</f>
        <v/>
      </c>
      <c r="X5205" s="4" t="str">
        <f t="shared" ref="X5205:X5268" si="993">IF(V5205="","",VLOOKUP(K5205,$AF$45:$AJ$49,5,TRUE))</f>
        <v/>
      </c>
      <c r="Y5205" s="4" t="str">
        <f t="shared" si="982"/>
        <v/>
      </c>
      <c r="Z5205" s="4" t="str">
        <f t="shared" si="983"/>
        <v/>
      </c>
      <c r="AA5205" s="4" t="str">
        <f>IF($V5205="","",IF(Y5205&lt;36,0,IF(AND(36&lt;=Y5205,Y5205&lt;71),VLOOKUP($W5205,日射量と図３!$E$6:$F$34,2,TRUE),IF(AND(71&lt;=Y5205,Y5205&lt;107),VLOOKUP($W5205,日射量と図３!$E$6:$G$34,3,TRUE),IF(AND(107&lt;=Y5205,Y5205&lt;143),VLOOKUP($W5205,日射量と図３!$E$6:$H$34,4,TRUE),VLOOKUP($W5205,日射量と図３!$E$6:$I$34,5,TRUE))))))</f>
        <v/>
      </c>
      <c r="AB5205" s="4" t="str">
        <f>IF($V5205="","",IF(Z5205&lt;36,0,IF(AND(36&lt;=Z5205,Z5205&lt;71),VLOOKUP($W5205,日射量と図３!$E$6:$F$34,2,TRUE),IF(AND(71&lt;=Z5205,Z5205&lt;107),VLOOKUP($W5205,日射量と図３!$E$6:$G$34,3,TRUE),IF(AND(107&lt;=Z5205,Z5205&lt;143),VLOOKUP($W5205,日射量と図３!$E$6:$H$34,4,TRUE),VLOOKUP($W5205,日射量と図３!$E$6:$I$34,5,TRUE))))))</f>
        <v/>
      </c>
      <c r="AC5205" s="382" t="str">
        <f t="shared" si="987"/>
        <v/>
      </c>
      <c r="AD5205" s="382" t="str">
        <f t="shared" si="988"/>
        <v/>
      </c>
    </row>
    <row r="5206" spans="11:30" ht="13.5" customHeight="1">
      <c r="K5206" s="4">
        <f t="shared" si="984"/>
        <v>1</v>
      </c>
      <c r="L5206" s="34">
        <v>43468</v>
      </c>
      <c r="M5206" s="4">
        <v>217</v>
      </c>
      <c r="N5206" s="4">
        <v>19</v>
      </c>
      <c r="O5206" s="31">
        <v>0.75</v>
      </c>
      <c r="P5206" s="35">
        <v>5.87</v>
      </c>
      <c r="Q5206" s="36">
        <f t="shared" si="985"/>
        <v>16</v>
      </c>
      <c r="R5206" s="4">
        <f t="shared" si="986"/>
        <v>10.129999999999999</v>
      </c>
      <c r="S5206" s="31">
        <f t="shared" si="989"/>
        <v>0.29212962962962963</v>
      </c>
      <c r="T5206" s="31">
        <f t="shared" si="990"/>
        <v>0.70188657407407407</v>
      </c>
      <c r="U5206" s="4">
        <f t="shared" si="991"/>
        <v>0</v>
      </c>
      <c r="V5206" s="4" t="str">
        <f t="shared" si="992"/>
        <v/>
      </c>
      <c r="W5206" s="18" t="str">
        <f>IF(V5206="","",VLOOKUP(L5206,日射量と図３!$A$4:$C$368,3,TRUE)*238.85/100)</f>
        <v/>
      </c>
      <c r="X5206" s="4" t="str">
        <f t="shared" si="993"/>
        <v/>
      </c>
      <c r="Y5206" s="4" t="str">
        <f t="shared" si="982"/>
        <v/>
      </c>
      <c r="Z5206" s="4" t="str">
        <f t="shared" si="983"/>
        <v/>
      </c>
      <c r="AA5206" s="4" t="str">
        <f>IF($V5206="","",IF(Y5206&lt;36,0,IF(AND(36&lt;=Y5206,Y5206&lt;71),VLOOKUP($W5206,日射量と図３!$E$6:$F$34,2,TRUE),IF(AND(71&lt;=Y5206,Y5206&lt;107),VLOOKUP($W5206,日射量と図３!$E$6:$G$34,3,TRUE),IF(AND(107&lt;=Y5206,Y5206&lt;143),VLOOKUP($W5206,日射量と図３!$E$6:$H$34,4,TRUE),VLOOKUP($W5206,日射量と図３!$E$6:$I$34,5,TRUE))))))</f>
        <v/>
      </c>
      <c r="AB5206" s="4" t="str">
        <f>IF($V5206="","",IF(Z5206&lt;36,0,IF(AND(36&lt;=Z5206,Z5206&lt;71),VLOOKUP($W5206,日射量と図３!$E$6:$F$34,2,TRUE),IF(AND(71&lt;=Z5206,Z5206&lt;107),VLOOKUP($W5206,日射量と図３!$E$6:$G$34,3,TRUE),IF(AND(107&lt;=Z5206,Z5206&lt;143),VLOOKUP($W5206,日射量と図３!$E$6:$H$34,4,TRUE),VLOOKUP($W5206,日射量と図３!$E$6:$I$34,5,TRUE))))))</f>
        <v/>
      </c>
      <c r="AC5206" s="382" t="str">
        <f t="shared" si="987"/>
        <v/>
      </c>
      <c r="AD5206" s="382" t="str">
        <f t="shared" si="988"/>
        <v/>
      </c>
    </row>
    <row r="5207" spans="11:30" ht="13.5" customHeight="1">
      <c r="K5207" s="4">
        <f t="shared" si="984"/>
        <v>1</v>
      </c>
      <c r="L5207" s="34">
        <v>43468</v>
      </c>
      <c r="M5207" s="4">
        <v>217</v>
      </c>
      <c r="N5207" s="4">
        <v>20</v>
      </c>
      <c r="O5207" s="31">
        <v>0.79166666666666663</v>
      </c>
      <c r="P5207" s="35">
        <v>5.2799999999999994</v>
      </c>
      <c r="Q5207" s="36">
        <f t="shared" si="985"/>
        <v>16</v>
      </c>
      <c r="R5207" s="4">
        <f t="shared" si="986"/>
        <v>10.72</v>
      </c>
      <c r="S5207" s="31">
        <f t="shared" si="989"/>
        <v>0.29212962962962963</v>
      </c>
      <c r="T5207" s="31">
        <f t="shared" si="990"/>
        <v>0.70188657407407407</v>
      </c>
      <c r="U5207" s="4">
        <f t="shared" si="991"/>
        <v>0</v>
      </c>
      <c r="V5207" s="4" t="str">
        <f t="shared" si="992"/>
        <v/>
      </c>
      <c r="W5207" s="18" t="str">
        <f>IF(V5207="","",VLOOKUP(L5207,日射量と図３!$A$4:$C$368,3,TRUE)*238.85/100)</f>
        <v/>
      </c>
      <c r="X5207" s="4" t="str">
        <f t="shared" si="993"/>
        <v/>
      </c>
      <c r="Y5207" s="4" t="str">
        <f t="shared" si="982"/>
        <v/>
      </c>
      <c r="Z5207" s="4" t="str">
        <f t="shared" si="983"/>
        <v/>
      </c>
      <c r="AA5207" s="4" t="str">
        <f>IF($V5207="","",IF(Y5207&lt;36,0,IF(AND(36&lt;=Y5207,Y5207&lt;71),VLOOKUP($W5207,日射量と図３!$E$6:$F$34,2,TRUE),IF(AND(71&lt;=Y5207,Y5207&lt;107),VLOOKUP($W5207,日射量と図３!$E$6:$G$34,3,TRUE),IF(AND(107&lt;=Y5207,Y5207&lt;143),VLOOKUP($W5207,日射量と図３!$E$6:$H$34,4,TRUE),VLOOKUP($W5207,日射量と図３!$E$6:$I$34,5,TRUE))))))</f>
        <v/>
      </c>
      <c r="AB5207" s="4" t="str">
        <f>IF($V5207="","",IF(Z5207&lt;36,0,IF(AND(36&lt;=Z5207,Z5207&lt;71),VLOOKUP($W5207,日射量と図３!$E$6:$F$34,2,TRUE),IF(AND(71&lt;=Z5207,Z5207&lt;107),VLOOKUP($W5207,日射量と図３!$E$6:$G$34,3,TRUE),IF(AND(107&lt;=Z5207,Z5207&lt;143),VLOOKUP($W5207,日射量と図３!$E$6:$H$34,4,TRUE),VLOOKUP($W5207,日射量と図３!$E$6:$I$34,5,TRUE))))))</f>
        <v/>
      </c>
      <c r="AC5207" s="382" t="str">
        <f t="shared" si="987"/>
        <v/>
      </c>
      <c r="AD5207" s="382" t="str">
        <f t="shared" si="988"/>
        <v/>
      </c>
    </row>
    <row r="5208" spans="11:30" ht="13.5" customHeight="1">
      <c r="K5208" s="4">
        <f t="shared" si="984"/>
        <v>1</v>
      </c>
      <c r="L5208" s="34">
        <v>43468</v>
      </c>
      <c r="M5208" s="4">
        <v>217</v>
      </c>
      <c r="N5208" s="4">
        <v>21</v>
      </c>
      <c r="O5208" s="31">
        <v>0.83333333333333337</v>
      </c>
      <c r="P5208" s="35">
        <v>4.83</v>
      </c>
      <c r="Q5208" s="36">
        <f t="shared" si="985"/>
        <v>16</v>
      </c>
      <c r="R5208" s="4">
        <f t="shared" si="986"/>
        <v>11.17</v>
      </c>
      <c r="S5208" s="31">
        <f t="shared" si="989"/>
        <v>0.29212962962962963</v>
      </c>
      <c r="T5208" s="31">
        <f t="shared" si="990"/>
        <v>0.70188657407407407</v>
      </c>
      <c r="U5208" s="4">
        <f t="shared" si="991"/>
        <v>0</v>
      </c>
      <c r="V5208" s="4" t="str">
        <f t="shared" si="992"/>
        <v/>
      </c>
      <c r="W5208" s="18" t="str">
        <f>IF(V5208="","",VLOOKUP(L5208,日射量と図３!$A$4:$C$368,3,TRUE)*238.85/100)</f>
        <v/>
      </c>
      <c r="X5208" s="4" t="str">
        <f t="shared" si="993"/>
        <v/>
      </c>
      <c r="Y5208" s="4" t="str">
        <f t="shared" si="982"/>
        <v/>
      </c>
      <c r="Z5208" s="4" t="str">
        <f t="shared" si="983"/>
        <v/>
      </c>
      <c r="AA5208" s="4" t="str">
        <f>IF($V5208="","",IF(Y5208&lt;36,0,IF(AND(36&lt;=Y5208,Y5208&lt;71),VLOOKUP($W5208,日射量と図３!$E$6:$F$34,2,TRUE),IF(AND(71&lt;=Y5208,Y5208&lt;107),VLOOKUP($W5208,日射量と図３!$E$6:$G$34,3,TRUE),IF(AND(107&lt;=Y5208,Y5208&lt;143),VLOOKUP($W5208,日射量と図３!$E$6:$H$34,4,TRUE),VLOOKUP($W5208,日射量と図３!$E$6:$I$34,5,TRUE))))))</f>
        <v/>
      </c>
      <c r="AB5208" s="4" t="str">
        <f>IF($V5208="","",IF(Z5208&lt;36,0,IF(AND(36&lt;=Z5208,Z5208&lt;71),VLOOKUP($W5208,日射量と図３!$E$6:$F$34,2,TRUE),IF(AND(71&lt;=Z5208,Z5208&lt;107),VLOOKUP($W5208,日射量と図３!$E$6:$G$34,3,TRUE),IF(AND(107&lt;=Z5208,Z5208&lt;143),VLOOKUP($W5208,日射量と図３!$E$6:$H$34,4,TRUE),VLOOKUP($W5208,日射量と図３!$E$6:$I$34,5,TRUE))))))</f>
        <v/>
      </c>
      <c r="AC5208" s="382" t="str">
        <f t="shared" si="987"/>
        <v/>
      </c>
      <c r="AD5208" s="382" t="str">
        <f t="shared" si="988"/>
        <v/>
      </c>
    </row>
    <row r="5209" spans="11:30" ht="13.5" customHeight="1">
      <c r="K5209" s="4">
        <f t="shared" si="984"/>
        <v>1</v>
      </c>
      <c r="L5209" s="34">
        <v>43468</v>
      </c>
      <c r="M5209" s="4">
        <v>217</v>
      </c>
      <c r="N5209" s="4">
        <v>22</v>
      </c>
      <c r="O5209" s="31">
        <v>0.875</v>
      </c>
      <c r="P5209" s="35">
        <v>4.32</v>
      </c>
      <c r="Q5209" s="36">
        <f t="shared" si="985"/>
        <v>16</v>
      </c>
      <c r="R5209" s="4">
        <f t="shared" si="986"/>
        <v>11.68</v>
      </c>
      <c r="S5209" s="31">
        <f t="shared" si="989"/>
        <v>0.29212962962962963</v>
      </c>
      <c r="T5209" s="31">
        <f t="shared" si="990"/>
        <v>0.70188657407407407</v>
      </c>
      <c r="U5209" s="4">
        <f t="shared" si="991"/>
        <v>0</v>
      </c>
      <c r="V5209" s="4" t="str">
        <f t="shared" si="992"/>
        <v/>
      </c>
      <c r="W5209" s="18" t="str">
        <f>IF(V5209="","",VLOOKUP(L5209,日射量と図３!$A$4:$C$368,3,TRUE)*238.85/100)</f>
        <v/>
      </c>
      <c r="X5209" s="4" t="str">
        <f t="shared" si="993"/>
        <v/>
      </c>
      <c r="Y5209" s="4" t="str">
        <f t="shared" si="982"/>
        <v/>
      </c>
      <c r="Z5209" s="4" t="str">
        <f t="shared" si="983"/>
        <v/>
      </c>
      <c r="AA5209" s="4" t="str">
        <f>IF($V5209="","",IF(Y5209&lt;36,0,IF(AND(36&lt;=Y5209,Y5209&lt;71),VLOOKUP($W5209,日射量と図３!$E$6:$F$34,2,TRUE),IF(AND(71&lt;=Y5209,Y5209&lt;107),VLOOKUP($W5209,日射量と図３!$E$6:$G$34,3,TRUE),IF(AND(107&lt;=Y5209,Y5209&lt;143),VLOOKUP($W5209,日射量と図３!$E$6:$H$34,4,TRUE),VLOOKUP($W5209,日射量と図３!$E$6:$I$34,5,TRUE))))))</f>
        <v/>
      </c>
      <c r="AB5209" s="4" t="str">
        <f>IF($V5209="","",IF(Z5209&lt;36,0,IF(AND(36&lt;=Z5209,Z5209&lt;71),VLOOKUP($W5209,日射量と図３!$E$6:$F$34,2,TRUE),IF(AND(71&lt;=Z5209,Z5209&lt;107),VLOOKUP($W5209,日射量と図３!$E$6:$G$34,3,TRUE),IF(AND(107&lt;=Z5209,Z5209&lt;143),VLOOKUP($W5209,日射量と図３!$E$6:$H$34,4,TRUE),VLOOKUP($W5209,日射量と図３!$E$6:$I$34,5,TRUE))))))</f>
        <v/>
      </c>
      <c r="AC5209" s="382" t="str">
        <f t="shared" si="987"/>
        <v/>
      </c>
      <c r="AD5209" s="382" t="str">
        <f t="shared" si="988"/>
        <v/>
      </c>
    </row>
    <row r="5210" spans="11:30" ht="13.5" customHeight="1">
      <c r="K5210" s="4">
        <f t="shared" si="984"/>
        <v>1</v>
      </c>
      <c r="L5210" s="34">
        <v>43468</v>
      </c>
      <c r="M5210" s="4">
        <v>217</v>
      </c>
      <c r="N5210" s="4">
        <v>23</v>
      </c>
      <c r="O5210" s="31">
        <v>0.91666666666666663</v>
      </c>
      <c r="P5210" s="35">
        <v>3.9200000000000004</v>
      </c>
      <c r="Q5210" s="36">
        <f t="shared" si="985"/>
        <v>13</v>
      </c>
      <c r="R5210" s="4">
        <f t="shared" si="986"/>
        <v>9.08</v>
      </c>
      <c r="S5210" s="31">
        <f t="shared" si="989"/>
        <v>0.29212962962962963</v>
      </c>
      <c r="T5210" s="31">
        <f t="shared" si="990"/>
        <v>0.70188657407407407</v>
      </c>
      <c r="U5210" s="4">
        <f t="shared" si="991"/>
        <v>0</v>
      </c>
      <c r="V5210" s="4" t="str">
        <f t="shared" si="992"/>
        <v/>
      </c>
      <c r="W5210" s="18" t="str">
        <f>IF(V5210="","",VLOOKUP(L5210,日射量と図３!$A$4:$C$368,3,TRUE)*238.85/100)</f>
        <v/>
      </c>
      <c r="X5210" s="4" t="str">
        <f t="shared" si="993"/>
        <v/>
      </c>
      <c r="Y5210" s="4" t="str">
        <f t="shared" si="982"/>
        <v/>
      </c>
      <c r="Z5210" s="4" t="str">
        <f t="shared" si="983"/>
        <v/>
      </c>
      <c r="AA5210" s="4" t="str">
        <f>IF($V5210="","",IF(Y5210&lt;36,0,IF(AND(36&lt;=Y5210,Y5210&lt;71),VLOOKUP($W5210,日射量と図３!$E$6:$F$34,2,TRUE),IF(AND(71&lt;=Y5210,Y5210&lt;107),VLOOKUP($W5210,日射量と図３!$E$6:$G$34,3,TRUE),IF(AND(107&lt;=Y5210,Y5210&lt;143),VLOOKUP($W5210,日射量と図３!$E$6:$H$34,4,TRUE),VLOOKUP($W5210,日射量と図３!$E$6:$I$34,5,TRUE))))))</f>
        <v/>
      </c>
      <c r="AB5210" s="4" t="str">
        <f>IF($V5210="","",IF(Z5210&lt;36,0,IF(AND(36&lt;=Z5210,Z5210&lt;71),VLOOKUP($W5210,日射量と図３!$E$6:$F$34,2,TRUE),IF(AND(71&lt;=Z5210,Z5210&lt;107),VLOOKUP($W5210,日射量と図３!$E$6:$G$34,3,TRUE),IF(AND(107&lt;=Z5210,Z5210&lt;143),VLOOKUP($W5210,日射量と図３!$E$6:$H$34,4,TRUE),VLOOKUP($W5210,日射量と図３!$E$6:$I$34,5,TRUE))))))</f>
        <v/>
      </c>
      <c r="AC5210" s="382" t="str">
        <f t="shared" si="987"/>
        <v/>
      </c>
      <c r="AD5210" s="382" t="str">
        <f t="shared" si="988"/>
        <v/>
      </c>
    </row>
    <row r="5211" spans="11:30" ht="13.5" customHeight="1">
      <c r="K5211" s="4">
        <f t="shared" si="984"/>
        <v>1</v>
      </c>
      <c r="L5211" s="34">
        <v>43468</v>
      </c>
      <c r="M5211" s="4">
        <v>217</v>
      </c>
      <c r="N5211" s="4">
        <v>24</v>
      </c>
      <c r="O5211" s="31">
        <v>0.95833333333333337</v>
      </c>
      <c r="P5211" s="35">
        <v>3.4</v>
      </c>
      <c r="Q5211" s="36">
        <f t="shared" si="985"/>
        <v>13</v>
      </c>
      <c r="R5211" s="4">
        <f t="shared" si="986"/>
        <v>9.6</v>
      </c>
      <c r="S5211" s="31">
        <f t="shared" si="989"/>
        <v>0.29212962962962963</v>
      </c>
      <c r="T5211" s="31">
        <f t="shared" si="990"/>
        <v>0.70188657407407407</v>
      </c>
      <c r="U5211" s="4">
        <f t="shared" si="991"/>
        <v>0</v>
      </c>
      <c r="V5211" s="4" t="str">
        <f t="shared" si="992"/>
        <v/>
      </c>
      <c r="W5211" s="18" t="str">
        <f>IF(V5211="","",VLOOKUP(L5211,日射量と図３!$A$4:$C$368,3,TRUE)*238.85/100)</f>
        <v/>
      </c>
      <c r="X5211" s="4" t="str">
        <f t="shared" si="993"/>
        <v/>
      </c>
      <c r="Y5211" s="4" t="str">
        <f t="shared" si="982"/>
        <v/>
      </c>
      <c r="Z5211" s="4" t="str">
        <f t="shared" si="983"/>
        <v/>
      </c>
      <c r="AA5211" s="4" t="str">
        <f>IF($V5211="","",IF(Y5211&lt;36,0,IF(AND(36&lt;=Y5211,Y5211&lt;71),VLOOKUP($W5211,日射量と図３!$E$6:$F$34,2,TRUE),IF(AND(71&lt;=Y5211,Y5211&lt;107),VLOOKUP($W5211,日射量と図３!$E$6:$G$34,3,TRUE),IF(AND(107&lt;=Y5211,Y5211&lt;143),VLOOKUP($W5211,日射量と図３!$E$6:$H$34,4,TRUE),VLOOKUP($W5211,日射量と図３!$E$6:$I$34,5,TRUE))))))</f>
        <v/>
      </c>
      <c r="AB5211" s="4" t="str">
        <f>IF($V5211="","",IF(Z5211&lt;36,0,IF(AND(36&lt;=Z5211,Z5211&lt;71),VLOOKUP($W5211,日射量と図３!$E$6:$F$34,2,TRUE),IF(AND(71&lt;=Z5211,Z5211&lt;107),VLOOKUP($W5211,日射量と図３!$E$6:$G$34,3,TRUE),IF(AND(107&lt;=Z5211,Z5211&lt;143),VLOOKUP($W5211,日射量と図３!$E$6:$H$34,4,TRUE),VLOOKUP($W5211,日射量と図３!$E$6:$I$34,5,TRUE))))))</f>
        <v/>
      </c>
      <c r="AC5211" s="382" t="str">
        <f t="shared" si="987"/>
        <v/>
      </c>
      <c r="AD5211" s="382" t="str">
        <f t="shared" si="988"/>
        <v/>
      </c>
    </row>
    <row r="5212" spans="11:30" ht="13.5" customHeight="1">
      <c r="K5212" s="4">
        <f t="shared" si="984"/>
        <v>1</v>
      </c>
      <c r="L5212" s="34">
        <v>43469</v>
      </c>
      <c r="M5212" s="4">
        <v>218</v>
      </c>
      <c r="N5212" s="4">
        <v>1</v>
      </c>
      <c r="O5212" s="31">
        <v>0</v>
      </c>
      <c r="P5212" s="35">
        <v>2.72</v>
      </c>
      <c r="Q5212" s="36">
        <f t="shared" si="985"/>
        <v>13</v>
      </c>
      <c r="R5212" s="4">
        <f t="shared" si="986"/>
        <v>10.28</v>
      </c>
      <c r="S5212" s="31">
        <f t="shared" si="989"/>
        <v>0.29212962962962963</v>
      </c>
      <c r="T5212" s="31">
        <f t="shared" si="990"/>
        <v>0.70188657407407407</v>
      </c>
      <c r="U5212" s="4">
        <f t="shared" si="991"/>
        <v>0</v>
      </c>
      <c r="V5212" s="4">
        <f t="shared" si="992"/>
        <v>52.009999999999991</v>
      </c>
      <c r="W5212" s="18">
        <f>IF(V5212="","",VLOOKUP(L5212,日射量と図３!$A$4:$C$368,3,TRUE)*238.85/100)</f>
        <v>23.885000000000002</v>
      </c>
      <c r="X5212" s="4">
        <f t="shared" si="993"/>
        <v>10</v>
      </c>
      <c r="Y5212" s="4">
        <f t="shared" si="982"/>
        <v>32.515871849999989</v>
      </c>
      <c r="Z5212" s="4">
        <f t="shared" si="983"/>
        <v>36.654255539999994</v>
      </c>
      <c r="AA5212" s="4">
        <f>IF($V5212="","",IF(Y5212&lt;36,0,IF(AND(36&lt;=Y5212,Y5212&lt;71),VLOOKUP($W5212,日射量と図３!$E$6:$F$34,2,TRUE),IF(AND(71&lt;=Y5212,Y5212&lt;107),VLOOKUP($W5212,日射量と図３!$E$6:$G$34,3,TRUE),IF(AND(107&lt;=Y5212,Y5212&lt;143),VLOOKUP($W5212,日射量と図３!$E$6:$H$34,4,TRUE),VLOOKUP($W5212,日射量と図３!$E$6:$I$34,5,TRUE))))))</f>
        <v>0</v>
      </c>
      <c r="AB5212" s="4">
        <f>IF($V5212="","",IF(Z5212&lt;36,0,IF(AND(36&lt;=Z5212,Z5212&lt;71),VLOOKUP($W5212,日射量と図３!$E$6:$F$34,2,TRUE),IF(AND(71&lt;=Z5212,Z5212&lt;107),VLOOKUP($W5212,日射量と図３!$E$6:$G$34,3,TRUE),IF(AND(107&lt;=Z5212,Z5212&lt;143),VLOOKUP($W5212,日射量と図３!$E$6:$H$34,4,TRUE),VLOOKUP($W5212,日射量と図３!$E$6:$I$34,5,TRUE))))))</f>
        <v>35</v>
      </c>
      <c r="AC5212" s="382">
        <f t="shared" si="987"/>
        <v>0</v>
      </c>
      <c r="AD5212" s="382">
        <f t="shared" si="988"/>
        <v>0</v>
      </c>
    </row>
    <row r="5213" spans="11:30" ht="13.5" customHeight="1">
      <c r="K5213" s="4">
        <f t="shared" si="984"/>
        <v>1</v>
      </c>
      <c r="L5213" s="34">
        <v>43469</v>
      </c>
      <c r="M5213" s="4">
        <v>218</v>
      </c>
      <c r="N5213" s="4">
        <v>2</v>
      </c>
      <c r="O5213" s="31">
        <v>4.1666666666666664E-2</v>
      </c>
      <c r="P5213" s="35">
        <v>2.58</v>
      </c>
      <c r="Q5213" s="36">
        <f t="shared" si="985"/>
        <v>13</v>
      </c>
      <c r="R5213" s="4">
        <f t="shared" si="986"/>
        <v>10.42</v>
      </c>
      <c r="S5213" s="31">
        <f t="shared" si="989"/>
        <v>0.29212962962962963</v>
      </c>
      <c r="T5213" s="31">
        <f t="shared" si="990"/>
        <v>0.70188657407407407</v>
      </c>
      <c r="U5213" s="4">
        <f t="shared" si="991"/>
        <v>0</v>
      </c>
      <c r="V5213" s="4" t="str">
        <f t="shared" si="992"/>
        <v/>
      </c>
      <c r="W5213" s="18" t="str">
        <f>IF(V5213="","",VLOOKUP(L5213,日射量と図３!$A$4:$C$368,3,TRUE)*238.85/100)</f>
        <v/>
      </c>
      <c r="X5213" s="4" t="str">
        <f t="shared" si="993"/>
        <v/>
      </c>
      <c r="Y5213" s="4" t="str">
        <f t="shared" si="982"/>
        <v/>
      </c>
      <c r="Z5213" s="4" t="str">
        <f t="shared" si="983"/>
        <v/>
      </c>
      <c r="AA5213" s="4" t="str">
        <f>IF($V5213="","",IF(Y5213&lt;36,0,IF(AND(36&lt;=Y5213,Y5213&lt;71),VLOOKUP($W5213,日射量と図３!$E$6:$F$34,2,TRUE),IF(AND(71&lt;=Y5213,Y5213&lt;107),VLOOKUP($W5213,日射量と図３!$E$6:$G$34,3,TRUE),IF(AND(107&lt;=Y5213,Y5213&lt;143),VLOOKUP($W5213,日射量と図３!$E$6:$H$34,4,TRUE),VLOOKUP($W5213,日射量と図３!$E$6:$I$34,5,TRUE))))))</f>
        <v/>
      </c>
      <c r="AB5213" s="4" t="str">
        <f>IF($V5213="","",IF(Z5213&lt;36,0,IF(AND(36&lt;=Z5213,Z5213&lt;71),VLOOKUP($W5213,日射量と図３!$E$6:$F$34,2,TRUE),IF(AND(71&lt;=Z5213,Z5213&lt;107),VLOOKUP($W5213,日射量と図３!$E$6:$G$34,3,TRUE),IF(AND(107&lt;=Z5213,Z5213&lt;143),VLOOKUP($W5213,日射量と図３!$E$6:$H$34,4,TRUE),VLOOKUP($W5213,日射量と図３!$E$6:$I$34,5,TRUE))))))</f>
        <v/>
      </c>
      <c r="AC5213" s="382" t="str">
        <f t="shared" si="987"/>
        <v/>
      </c>
      <c r="AD5213" s="382" t="str">
        <f t="shared" si="988"/>
        <v/>
      </c>
    </row>
    <row r="5214" spans="11:30" ht="13.5" customHeight="1">
      <c r="K5214" s="4">
        <f t="shared" si="984"/>
        <v>1</v>
      </c>
      <c r="L5214" s="34">
        <v>43469</v>
      </c>
      <c r="M5214" s="4">
        <v>218</v>
      </c>
      <c r="N5214" s="4">
        <v>3</v>
      </c>
      <c r="O5214" s="31">
        <v>8.3333333333333329E-2</v>
      </c>
      <c r="P5214" s="35">
        <v>2.38</v>
      </c>
      <c r="Q5214" s="36">
        <f t="shared" si="985"/>
        <v>13</v>
      </c>
      <c r="R5214" s="4">
        <f t="shared" si="986"/>
        <v>10.620000000000001</v>
      </c>
      <c r="S5214" s="31">
        <f t="shared" si="989"/>
        <v>0.29212962962962963</v>
      </c>
      <c r="T5214" s="31">
        <f t="shared" si="990"/>
        <v>0.70188657407407407</v>
      </c>
      <c r="U5214" s="4">
        <f t="shared" si="991"/>
        <v>0</v>
      </c>
      <c r="V5214" s="4" t="str">
        <f t="shared" si="992"/>
        <v/>
      </c>
      <c r="W5214" s="18" t="str">
        <f>IF(V5214="","",VLOOKUP(L5214,日射量と図３!$A$4:$C$368,3,TRUE)*238.85/100)</f>
        <v/>
      </c>
      <c r="X5214" s="4" t="str">
        <f t="shared" si="993"/>
        <v/>
      </c>
      <c r="Y5214" s="4" t="str">
        <f t="shared" si="982"/>
        <v/>
      </c>
      <c r="Z5214" s="4" t="str">
        <f t="shared" si="983"/>
        <v/>
      </c>
      <c r="AA5214" s="4" t="str">
        <f>IF($V5214="","",IF(Y5214&lt;36,0,IF(AND(36&lt;=Y5214,Y5214&lt;71),VLOOKUP($W5214,日射量と図３!$E$6:$F$34,2,TRUE),IF(AND(71&lt;=Y5214,Y5214&lt;107),VLOOKUP($W5214,日射量と図３!$E$6:$G$34,3,TRUE),IF(AND(107&lt;=Y5214,Y5214&lt;143),VLOOKUP($W5214,日射量と図３!$E$6:$H$34,4,TRUE),VLOOKUP($W5214,日射量と図３!$E$6:$I$34,5,TRUE))))))</f>
        <v/>
      </c>
      <c r="AB5214" s="4" t="str">
        <f>IF($V5214="","",IF(Z5214&lt;36,0,IF(AND(36&lt;=Z5214,Z5214&lt;71),VLOOKUP($W5214,日射量と図３!$E$6:$F$34,2,TRUE),IF(AND(71&lt;=Z5214,Z5214&lt;107),VLOOKUP($W5214,日射量と図３!$E$6:$G$34,3,TRUE),IF(AND(107&lt;=Z5214,Z5214&lt;143),VLOOKUP($W5214,日射量と図３!$E$6:$H$34,4,TRUE),VLOOKUP($W5214,日射量と図３!$E$6:$I$34,5,TRUE))))))</f>
        <v/>
      </c>
      <c r="AC5214" s="382" t="str">
        <f t="shared" si="987"/>
        <v/>
      </c>
      <c r="AD5214" s="382" t="str">
        <f t="shared" si="988"/>
        <v/>
      </c>
    </row>
    <row r="5215" spans="11:30" ht="13.5" customHeight="1">
      <c r="K5215" s="4">
        <f t="shared" si="984"/>
        <v>1</v>
      </c>
      <c r="L5215" s="34">
        <v>43469</v>
      </c>
      <c r="M5215" s="4">
        <v>218</v>
      </c>
      <c r="N5215" s="4">
        <v>4</v>
      </c>
      <c r="O5215" s="31">
        <v>0.125</v>
      </c>
      <c r="P5215" s="35">
        <v>2.1699999999999995</v>
      </c>
      <c r="Q5215" s="36">
        <f t="shared" si="985"/>
        <v>13</v>
      </c>
      <c r="R5215" s="4">
        <f t="shared" si="986"/>
        <v>10.83</v>
      </c>
      <c r="S5215" s="31">
        <f t="shared" si="989"/>
        <v>0.29212962962962963</v>
      </c>
      <c r="T5215" s="31">
        <f t="shared" si="990"/>
        <v>0.70188657407407407</v>
      </c>
      <c r="U5215" s="4">
        <f t="shared" si="991"/>
        <v>0</v>
      </c>
      <c r="V5215" s="4" t="str">
        <f t="shared" si="992"/>
        <v/>
      </c>
      <c r="W5215" s="18" t="str">
        <f>IF(V5215="","",VLOOKUP(L5215,日射量と図３!$A$4:$C$368,3,TRUE)*238.85/100)</f>
        <v/>
      </c>
      <c r="X5215" s="4" t="str">
        <f t="shared" si="993"/>
        <v/>
      </c>
      <c r="Y5215" s="4" t="str">
        <f t="shared" ref="Y5215:Y5278" si="994">IF(V5215="","",$AH$30*V5215/(($AG$18/$AH$18)*X5215))</f>
        <v/>
      </c>
      <c r="Z5215" s="4" t="str">
        <f t="shared" ref="Z5215:Z5278" si="995">IF(V5215="","",$AH$30*V5215/(($AG$19/$AH$19)*X5215))</f>
        <v/>
      </c>
      <c r="AA5215" s="4" t="str">
        <f>IF($V5215="","",IF(Y5215&lt;36,0,IF(AND(36&lt;=Y5215,Y5215&lt;71),VLOOKUP($W5215,日射量と図３!$E$6:$F$34,2,TRUE),IF(AND(71&lt;=Y5215,Y5215&lt;107),VLOOKUP($W5215,日射量と図３!$E$6:$G$34,3,TRUE),IF(AND(107&lt;=Y5215,Y5215&lt;143),VLOOKUP($W5215,日射量と図３!$E$6:$H$34,4,TRUE),VLOOKUP($W5215,日射量と図３!$E$6:$I$34,5,TRUE))))))</f>
        <v/>
      </c>
      <c r="AB5215" s="4" t="str">
        <f>IF($V5215="","",IF(Z5215&lt;36,0,IF(AND(36&lt;=Z5215,Z5215&lt;71),VLOOKUP($W5215,日射量と図３!$E$6:$F$34,2,TRUE),IF(AND(71&lt;=Z5215,Z5215&lt;107),VLOOKUP($W5215,日射量と図３!$E$6:$G$34,3,TRUE),IF(AND(107&lt;=Z5215,Z5215&lt;143),VLOOKUP($W5215,日射量と図３!$E$6:$H$34,4,TRUE),VLOOKUP($W5215,日射量と図３!$E$6:$I$34,5,TRUE))))))</f>
        <v/>
      </c>
      <c r="AC5215" s="382" t="str">
        <f t="shared" si="987"/>
        <v/>
      </c>
      <c r="AD5215" s="382" t="str">
        <f t="shared" si="988"/>
        <v/>
      </c>
    </row>
    <row r="5216" spans="11:30" ht="13.5" customHeight="1">
      <c r="K5216" s="4">
        <f t="shared" si="984"/>
        <v>1</v>
      </c>
      <c r="L5216" s="34">
        <v>43469</v>
      </c>
      <c r="M5216" s="4">
        <v>218</v>
      </c>
      <c r="N5216" s="4">
        <v>5</v>
      </c>
      <c r="O5216" s="31">
        <v>0.16666666666666666</v>
      </c>
      <c r="P5216" s="35">
        <v>1.78</v>
      </c>
      <c r="Q5216" s="36">
        <f t="shared" si="985"/>
        <v>15</v>
      </c>
      <c r="R5216" s="4">
        <f t="shared" si="986"/>
        <v>13.22</v>
      </c>
      <c r="S5216" s="31">
        <f t="shared" si="989"/>
        <v>0.29212962962962963</v>
      </c>
      <c r="T5216" s="31">
        <f t="shared" si="990"/>
        <v>0.70188657407407407</v>
      </c>
      <c r="U5216" s="4">
        <f t="shared" si="991"/>
        <v>0</v>
      </c>
      <c r="V5216" s="4" t="str">
        <f t="shared" si="992"/>
        <v/>
      </c>
      <c r="W5216" s="18" t="str">
        <f>IF(V5216="","",VLOOKUP(L5216,日射量と図３!$A$4:$C$368,3,TRUE)*238.85/100)</f>
        <v/>
      </c>
      <c r="X5216" s="4" t="str">
        <f t="shared" si="993"/>
        <v/>
      </c>
      <c r="Y5216" s="4" t="str">
        <f t="shared" si="994"/>
        <v/>
      </c>
      <c r="Z5216" s="4" t="str">
        <f t="shared" si="995"/>
        <v/>
      </c>
      <c r="AA5216" s="4" t="str">
        <f>IF($V5216="","",IF(Y5216&lt;36,0,IF(AND(36&lt;=Y5216,Y5216&lt;71),VLOOKUP($W5216,日射量と図３!$E$6:$F$34,2,TRUE),IF(AND(71&lt;=Y5216,Y5216&lt;107),VLOOKUP($W5216,日射量と図３!$E$6:$G$34,3,TRUE),IF(AND(107&lt;=Y5216,Y5216&lt;143),VLOOKUP($W5216,日射量と図３!$E$6:$H$34,4,TRUE),VLOOKUP($W5216,日射量と図３!$E$6:$I$34,5,TRUE))))))</f>
        <v/>
      </c>
      <c r="AB5216" s="4" t="str">
        <f>IF($V5216="","",IF(Z5216&lt;36,0,IF(AND(36&lt;=Z5216,Z5216&lt;71),VLOOKUP($W5216,日射量と図３!$E$6:$F$34,2,TRUE),IF(AND(71&lt;=Z5216,Z5216&lt;107),VLOOKUP($W5216,日射量と図３!$E$6:$G$34,3,TRUE),IF(AND(107&lt;=Z5216,Z5216&lt;143),VLOOKUP($W5216,日射量と図３!$E$6:$H$34,4,TRUE),VLOOKUP($W5216,日射量と図３!$E$6:$I$34,5,TRUE))))))</f>
        <v/>
      </c>
      <c r="AC5216" s="382" t="str">
        <f t="shared" si="987"/>
        <v/>
      </c>
      <c r="AD5216" s="382" t="str">
        <f t="shared" si="988"/>
        <v/>
      </c>
    </row>
    <row r="5217" spans="11:30" ht="13.5" customHeight="1">
      <c r="K5217" s="4">
        <f t="shared" si="984"/>
        <v>1</v>
      </c>
      <c r="L5217" s="34">
        <v>43469</v>
      </c>
      <c r="M5217" s="4">
        <v>218</v>
      </c>
      <c r="N5217" s="4">
        <v>6</v>
      </c>
      <c r="O5217" s="31">
        <v>0.20833333333333334</v>
      </c>
      <c r="P5217" s="35">
        <v>1.5599999999999998</v>
      </c>
      <c r="Q5217" s="36">
        <f t="shared" si="985"/>
        <v>15</v>
      </c>
      <c r="R5217" s="4">
        <f t="shared" si="986"/>
        <v>13.44</v>
      </c>
      <c r="S5217" s="31">
        <f t="shared" si="989"/>
        <v>0.29212962962962963</v>
      </c>
      <c r="T5217" s="31">
        <f t="shared" si="990"/>
        <v>0.70188657407407407</v>
      </c>
      <c r="U5217" s="4">
        <f t="shared" si="991"/>
        <v>0</v>
      </c>
      <c r="V5217" s="4" t="str">
        <f t="shared" si="992"/>
        <v/>
      </c>
      <c r="W5217" s="18" t="str">
        <f>IF(V5217="","",VLOOKUP(L5217,日射量と図３!$A$4:$C$368,3,TRUE)*238.85/100)</f>
        <v/>
      </c>
      <c r="X5217" s="4" t="str">
        <f t="shared" si="993"/>
        <v/>
      </c>
      <c r="Y5217" s="4" t="str">
        <f t="shared" si="994"/>
        <v/>
      </c>
      <c r="Z5217" s="4" t="str">
        <f t="shared" si="995"/>
        <v/>
      </c>
      <c r="AA5217" s="4" t="str">
        <f>IF($V5217="","",IF(Y5217&lt;36,0,IF(AND(36&lt;=Y5217,Y5217&lt;71),VLOOKUP($W5217,日射量と図３!$E$6:$F$34,2,TRUE),IF(AND(71&lt;=Y5217,Y5217&lt;107),VLOOKUP($W5217,日射量と図３!$E$6:$G$34,3,TRUE),IF(AND(107&lt;=Y5217,Y5217&lt;143),VLOOKUP($W5217,日射量と図３!$E$6:$H$34,4,TRUE),VLOOKUP($W5217,日射量と図３!$E$6:$I$34,5,TRUE))))))</f>
        <v/>
      </c>
      <c r="AB5217" s="4" t="str">
        <f>IF($V5217="","",IF(Z5217&lt;36,0,IF(AND(36&lt;=Z5217,Z5217&lt;71),VLOOKUP($W5217,日射量と図３!$E$6:$F$34,2,TRUE),IF(AND(71&lt;=Z5217,Z5217&lt;107),VLOOKUP($W5217,日射量と図３!$E$6:$G$34,3,TRUE),IF(AND(107&lt;=Z5217,Z5217&lt;143),VLOOKUP($W5217,日射量と図３!$E$6:$H$34,4,TRUE),VLOOKUP($W5217,日射量と図３!$E$6:$I$34,5,TRUE))))))</f>
        <v/>
      </c>
      <c r="AC5217" s="382" t="str">
        <f t="shared" si="987"/>
        <v/>
      </c>
      <c r="AD5217" s="382" t="str">
        <f t="shared" si="988"/>
        <v/>
      </c>
    </row>
    <row r="5218" spans="11:30" ht="13.5" customHeight="1">
      <c r="K5218" s="4">
        <f t="shared" si="984"/>
        <v>1</v>
      </c>
      <c r="L5218" s="34">
        <v>43469</v>
      </c>
      <c r="M5218" s="4">
        <v>218</v>
      </c>
      <c r="N5218" s="4">
        <v>7</v>
      </c>
      <c r="O5218" s="31">
        <v>0.25</v>
      </c>
      <c r="P5218" s="35">
        <v>1.83</v>
      </c>
      <c r="Q5218" s="36">
        <f t="shared" si="985"/>
        <v>15</v>
      </c>
      <c r="R5218" s="4">
        <f t="shared" si="986"/>
        <v>13.17</v>
      </c>
      <c r="S5218" s="31">
        <f t="shared" si="989"/>
        <v>0.29212962962962963</v>
      </c>
      <c r="T5218" s="31">
        <f t="shared" si="990"/>
        <v>0.70188657407407407</v>
      </c>
      <c r="U5218" s="4">
        <f t="shared" si="991"/>
        <v>0</v>
      </c>
      <c r="V5218" s="4" t="str">
        <f t="shared" si="992"/>
        <v/>
      </c>
      <c r="W5218" s="18" t="str">
        <f>IF(V5218="","",VLOOKUP(L5218,日射量と図３!$A$4:$C$368,3,TRUE)*238.85/100)</f>
        <v/>
      </c>
      <c r="X5218" s="4" t="str">
        <f t="shared" si="993"/>
        <v/>
      </c>
      <c r="Y5218" s="4" t="str">
        <f t="shared" si="994"/>
        <v/>
      </c>
      <c r="Z5218" s="4" t="str">
        <f t="shared" si="995"/>
        <v/>
      </c>
      <c r="AA5218" s="4" t="str">
        <f>IF($V5218="","",IF(Y5218&lt;36,0,IF(AND(36&lt;=Y5218,Y5218&lt;71),VLOOKUP($W5218,日射量と図３!$E$6:$F$34,2,TRUE),IF(AND(71&lt;=Y5218,Y5218&lt;107),VLOOKUP($W5218,日射量と図３!$E$6:$G$34,3,TRUE),IF(AND(107&lt;=Y5218,Y5218&lt;143),VLOOKUP($W5218,日射量と図３!$E$6:$H$34,4,TRUE),VLOOKUP($W5218,日射量と図３!$E$6:$I$34,5,TRUE))))))</f>
        <v/>
      </c>
      <c r="AB5218" s="4" t="str">
        <f>IF($V5218="","",IF(Z5218&lt;36,0,IF(AND(36&lt;=Z5218,Z5218&lt;71),VLOOKUP($W5218,日射量と図３!$E$6:$F$34,2,TRUE),IF(AND(71&lt;=Z5218,Z5218&lt;107),VLOOKUP($W5218,日射量と図３!$E$6:$G$34,3,TRUE),IF(AND(107&lt;=Z5218,Z5218&lt;143),VLOOKUP($W5218,日射量と図３!$E$6:$H$34,4,TRUE),VLOOKUP($W5218,日射量と図３!$E$6:$I$34,5,TRUE))))))</f>
        <v/>
      </c>
      <c r="AC5218" s="382" t="str">
        <f t="shared" si="987"/>
        <v/>
      </c>
      <c r="AD5218" s="382" t="str">
        <f t="shared" si="988"/>
        <v/>
      </c>
    </row>
    <row r="5219" spans="11:30" ht="13.5" customHeight="1">
      <c r="K5219" s="4">
        <f t="shared" si="984"/>
        <v>1</v>
      </c>
      <c r="L5219" s="34">
        <v>43469</v>
      </c>
      <c r="M5219" s="4">
        <v>218</v>
      </c>
      <c r="N5219" s="4">
        <v>8</v>
      </c>
      <c r="O5219" s="31">
        <v>0.29166666666666669</v>
      </c>
      <c r="P5219" s="35">
        <v>1.5100000000000002</v>
      </c>
      <c r="Q5219" s="36">
        <f t="shared" si="985"/>
        <v>12</v>
      </c>
      <c r="R5219" s="4">
        <f t="shared" si="986"/>
        <v>10.49</v>
      </c>
      <c r="S5219" s="31">
        <f t="shared" si="989"/>
        <v>0.29212962962962963</v>
      </c>
      <c r="T5219" s="31">
        <f t="shared" si="990"/>
        <v>0.70188657407407407</v>
      </c>
      <c r="U5219" s="4">
        <f t="shared" si="991"/>
        <v>0</v>
      </c>
      <c r="V5219" s="4" t="str">
        <f t="shared" si="992"/>
        <v/>
      </c>
      <c r="W5219" s="18" t="str">
        <f>IF(V5219="","",VLOOKUP(L5219,日射量と図３!$A$4:$C$368,3,TRUE)*238.85/100)</f>
        <v/>
      </c>
      <c r="X5219" s="4" t="str">
        <f t="shared" si="993"/>
        <v/>
      </c>
      <c r="Y5219" s="4" t="str">
        <f t="shared" si="994"/>
        <v/>
      </c>
      <c r="Z5219" s="4" t="str">
        <f t="shared" si="995"/>
        <v/>
      </c>
      <c r="AA5219" s="4" t="str">
        <f>IF($V5219="","",IF(Y5219&lt;36,0,IF(AND(36&lt;=Y5219,Y5219&lt;71),VLOOKUP($W5219,日射量と図３!$E$6:$F$34,2,TRUE),IF(AND(71&lt;=Y5219,Y5219&lt;107),VLOOKUP($W5219,日射量と図３!$E$6:$G$34,3,TRUE),IF(AND(107&lt;=Y5219,Y5219&lt;143),VLOOKUP($W5219,日射量と図３!$E$6:$H$34,4,TRUE),VLOOKUP($W5219,日射量と図３!$E$6:$I$34,5,TRUE))))))</f>
        <v/>
      </c>
      <c r="AB5219" s="4" t="str">
        <f>IF($V5219="","",IF(Z5219&lt;36,0,IF(AND(36&lt;=Z5219,Z5219&lt;71),VLOOKUP($W5219,日射量と図３!$E$6:$F$34,2,TRUE),IF(AND(71&lt;=Z5219,Z5219&lt;107),VLOOKUP($W5219,日射量と図３!$E$6:$G$34,3,TRUE),IF(AND(107&lt;=Z5219,Z5219&lt;143),VLOOKUP($W5219,日射量と図３!$E$6:$H$34,4,TRUE),VLOOKUP($W5219,日射量と図３!$E$6:$I$34,5,TRUE))))))</f>
        <v/>
      </c>
      <c r="AC5219" s="382" t="str">
        <f t="shared" si="987"/>
        <v/>
      </c>
      <c r="AD5219" s="382" t="str">
        <f t="shared" si="988"/>
        <v/>
      </c>
    </row>
    <row r="5220" spans="11:30" ht="13.5" customHeight="1">
      <c r="K5220" s="4">
        <f t="shared" si="984"/>
        <v>1</v>
      </c>
      <c r="L5220" s="34">
        <v>43469</v>
      </c>
      <c r="M5220" s="4">
        <v>218</v>
      </c>
      <c r="N5220" s="4">
        <v>9</v>
      </c>
      <c r="O5220" s="31">
        <v>0.33333333333333331</v>
      </c>
      <c r="P5220" s="35">
        <v>2.2999999999999998</v>
      </c>
      <c r="Q5220" s="36">
        <f t="shared" si="985"/>
        <v>12</v>
      </c>
      <c r="R5220" s="4">
        <f t="shared" si="986"/>
        <v>9.6999999999999993</v>
      </c>
      <c r="S5220" s="31">
        <f t="shared" si="989"/>
        <v>0.29212962962962963</v>
      </c>
      <c r="T5220" s="31">
        <f t="shared" si="990"/>
        <v>0.70188657407407407</v>
      </c>
      <c r="U5220" s="4">
        <f t="shared" si="991"/>
        <v>9.6999999999999993</v>
      </c>
      <c r="V5220" s="4" t="str">
        <f t="shared" si="992"/>
        <v/>
      </c>
      <c r="W5220" s="18" t="str">
        <f>IF(V5220="","",VLOOKUP(L5220,日射量と図３!$A$4:$C$368,3,TRUE)*238.85/100)</f>
        <v/>
      </c>
      <c r="X5220" s="4" t="str">
        <f t="shared" si="993"/>
        <v/>
      </c>
      <c r="Y5220" s="4" t="str">
        <f t="shared" si="994"/>
        <v/>
      </c>
      <c r="Z5220" s="4" t="str">
        <f t="shared" si="995"/>
        <v/>
      </c>
      <c r="AA5220" s="4" t="str">
        <f>IF($V5220="","",IF(Y5220&lt;36,0,IF(AND(36&lt;=Y5220,Y5220&lt;71),VLOOKUP($W5220,日射量と図３!$E$6:$F$34,2,TRUE),IF(AND(71&lt;=Y5220,Y5220&lt;107),VLOOKUP($W5220,日射量と図３!$E$6:$G$34,3,TRUE),IF(AND(107&lt;=Y5220,Y5220&lt;143),VLOOKUP($W5220,日射量と図３!$E$6:$H$34,4,TRUE),VLOOKUP($W5220,日射量と図３!$E$6:$I$34,5,TRUE))))))</f>
        <v/>
      </c>
      <c r="AB5220" s="4" t="str">
        <f>IF($V5220="","",IF(Z5220&lt;36,0,IF(AND(36&lt;=Z5220,Z5220&lt;71),VLOOKUP($W5220,日射量と図３!$E$6:$F$34,2,TRUE),IF(AND(71&lt;=Z5220,Z5220&lt;107),VLOOKUP($W5220,日射量と図３!$E$6:$G$34,3,TRUE),IF(AND(107&lt;=Z5220,Z5220&lt;143),VLOOKUP($W5220,日射量と図３!$E$6:$H$34,4,TRUE),VLOOKUP($W5220,日射量と図３!$E$6:$I$34,5,TRUE))))))</f>
        <v/>
      </c>
      <c r="AC5220" s="382" t="str">
        <f t="shared" si="987"/>
        <v/>
      </c>
      <c r="AD5220" s="382" t="str">
        <f t="shared" si="988"/>
        <v/>
      </c>
    </row>
    <row r="5221" spans="11:30" ht="13.5" customHeight="1">
      <c r="K5221" s="4">
        <f t="shared" si="984"/>
        <v>1</v>
      </c>
      <c r="L5221" s="34">
        <v>43469</v>
      </c>
      <c r="M5221" s="4">
        <v>218</v>
      </c>
      <c r="N5221" s="4">
        <v>10</v>
      </c>
      <c r="O5221" s="31">
        <v>0.375</v>
      </c>
      <c r="P5221" s="35">
        <v>4.0100000000000007</v>
      </c>
      <c r="Q5221" s="36">
        <f t="shared" si="985"/>
        <v>12</v>
      </c>
      <c r="R5221" s="4">
        <f t="shared" si="986"/>
        <v>7.9899999999999993</v>
      </c>
      <c r="S5221" s="31">
        <f t="shared" si="989"/>
        <v>0.29212962962962963</v>
      </c>
      <c r="T5221" s="31">
        <f t="shared" si="990"/>
        <v>0.70188657407407407</v>
      </c>
      <c r="U5221" s="4">
        <f t="shared" si="991"/>
        <v>7.9899999999999993</v>
      </c>
      <c r="V5221" s="4" t="str">
        <f t="shared" si="992"/>
        <v/>
      </c>
      <c r="W5221" s="18" t="str">
        <f>IF(V5221="","",VLOOKUP(L5221,日射量と図３!$A$4:$C$368,3,TRUE)*238.85/100)</f>
        <v/>
      </c>
      <c r="X5221" s="4" t="str">
        <f t="shared" si="993"/>
        <v/>
      </c>
      <c r="Y5221" s="4" t="str">
        <f t="shared" si="994"/>
        <v/>
      </c>
      <c r="Z5221" s="4" t="str">
        <f t="shared" si="995"/>
        <v/>
      </c>
      <c r="AA5221" s="4" t="str">
        <f>IF($V5221="","",IF(Y5221&lt;36,0,IF(AND(36&lt;=Y5221,Y5221&lt;71),VLOOKUP($W5221,日射量と図３!$E$6:$F$34,2,TRUE),IF(AND(71&lt;=Y5221,Y5221&lt;107),VLOOKUP($W5221,日射量と図３!$E$6:$G$34,3,TRUE),IF(AND(107&lt;=Y5221,Y5221&lt;143),VLOOKUP($W5221,日射量と図３!$E$6:$H$34,4,TRUE),VLOOKUP($W5221,日射量と図３!$E$6:$I$34,5,TRUE))))))</f>
        <v/>
      </c>
      <c r="AB5221" s="4" t="str">
        <f>IF($V5221="","",IF(Z5221&lt;36,0,IF(AND(36&lt;=Z5221,Z5221&lt;71),VLOOKUP($W5221,日射量と図３!$E$6:$F$34,2,TRUE),IF(AND(71&lt;=Z5221,Z5221&lt;107),VLOOKUP($W5221,日射量と図３!$E$6:$G$34,3,TRUE),IF(AND(107&lt;=Z5221,Z5221&lt;143),VLOOKUP($W5221,日射量と図３!$E$6:$H$34,4,TRUE),VLOOKUP($W5221,日射量と図３!$E$6:$I$34,5,TRUE))))))</f>
        <v/>
      </c>
      <c r="AC5221" s="382" t="str">
        <f t="shared" si="987"/>
        <v/>
      </c>
      <c r="AD5221" s="382" t="str">
        <f t="shared" si="988"/>
        <v/>
      </c>
    </row>
    <row r="5222" spans="11:30" ht="13.5" customHeight="1">
      <c r="K5222" s="4">
        <f t="shared" si="984"/>
        <v>1</v>
      </c>
      <c r="L5222" s="34">
        <v>43469</v>
      </c>
      <c r="M5222" s="4">
        <v>218</v>
      </c>
      <c r="N5222" s="4">
        <v>11</v>
      </c>
      <c r="O5222" s="31">
        <v>0.41666666666666669</v>
      </c>
      <c r="P5222" s="35">
        <v>5.7799999999999994</v>
      </c>
      <c r="Q5222" s="36">
        <f t="shared" si="985"/>
        <v>12</v>
      </c>
      <c r="R5222" s="4">
        <f t="shared" si="986"/>
        <v>6.2200000000000006</v>
      </c>
      <c r="S5222" s="31">
        <f t="shared" si="989"/>
        <v>0.29212962962962963</v>
      </c>
      <c r="T5222" s="31">
        <f t="shared" si="990"/>
        <v>0.70188657407407407</v>
      </c>
      <c r="U5222" s="4">
        <f t="shared" si="991"/>
        <v>6.2200000000000006</v>
      </c>
      <c r="V5222" s="4" t="str">
        <f t="shared" si="992"/>
        <v/>
      </c>
      <c r="W5222" s="18" t="str">
        <f>IF(V5222="","",VLOOKUP(L5222,日射量と図３!$A$4:$C$368,3,TRUE)*238.85/100)</f>
        <v/>
      </c>
      <c r="X5222" s="4" t="str">
        <f t="shared" si="993"/>
        <v/>
      </c>
      <c r="Y5222" s="4" t="str">
        <f t="shared" si="994"/>
        <v/>
      </c>
      <c r="Z5222" s="4" t="str">
        <f t="shared" si="995"/>
        <v/>
      </c>
      <c r="AA5222" s="4" t="str">
        <f>IF($V5222="","",IF(Y5222&lt;36,0,IF(AND(36&lt;=Y5222,Y5222&lt;71),VLOOKUP($W5222,日射量と図３!$E$6:$F$34,2,TRUE),IF(AND(71&lt;=Y5222,Y5222&lt;107),VLOOKUP($W5222,日射量と図３!$E$6:$G$34,3,TRUE),IF(AND(107&lt;=Y5222,Y5222&lt;143),VLOOKUP($W5222,日射量と図３!$E$6:$H$34,4,TRUE),VLOOKUP($W5222,日射量と図３!$E$6:$I$34,5,TRUE))))))</f>
        <v/>
      </c>
      <c r="AB5222" s="4" t="str">
        <f>IF($V5222="","",IF(Z5222&lt;36,0,IF(AND(36&lt;=Z5222,Z5222&lt;71),VLOOKUP($W5222,日射量と図３!$E$6:$F$34,2,TRUE),IF(AND(71&lt;=Z5222,Z5222&lt;107),VLOOKUP($W5222,日射量と図３!$E$6:$G$34,3,TRUE),IF(AND(107&lt;=Z5222,Z5222&lt;143),VLOOKUP($W5222,日射量と図３!$E$6:$H$34,4,TRUE),VLOOKUP($W5222,日射量と図３!$E$6:$I$34,5,TRUE))))))</f>
        <v/>
      </c>
      <c r="AC5222" s="382" t="str">
        <f t="shared" si="987"/>
        <v/>
      </c>
      <c r="AD5222" s="382" t="str">
        <f t="shared" si="988"/>
        <v/>
      </c>
    </row>
    <row r="5223" spans="11:30" ht="13.5" customHeight="1">
      <c r="K5223" s="4">
        <f t="shared" si="984"/>
        <v>1</v>
      </c>
      <c r="L5223" s="34">
        <v>43469</v>
      </c>
      <c r="M5223" s="4">
        <v>218</v>
      </c>
      <c r="N5223" s="4">
        <v>12</v>
      </c>
      <c r="O5223" s="31">
        <v>0.45833333333333331</v>
      </c>
      <c r="P5223" s="35">
        <v>7.31</v>
      </c>
      <c r="Q5223" s="36">
        <f t="shared" si="985"/>
        <v>12</v>
      </c>
      <c r="R5223" s="4">
        <f t="shared" si="986"/>
        <v>4.6900000000000004</v>
      </c>
      <c r="S5223" s="31">
        <f t="shared" si="989"/>
        <v>0.29212962962962963</v>
      </c>
      <c r="T5223" s="31">
        <f t="shared" si="990"/>
        <v>0.70188657407407407</v>
      </c>
      <c r="U5223" s="4">
        <f t="shared" si="991"/>
        <v>4.6900000000000004</v>
      </c>
      <c r="V5223" s="4" t="str">
        <f t="shared" si="992"/>
        <v/>
      </c>
      <c r="W5223" s="18" t="str">
        <f>IF(V5223="","",VLOOKUP(L5223,日射量と図３!$A$4:$C$368,3,TRUE)*238.85/100)</f>
        <v/>
      </c>
      <c r="X5223" s="4" t="str">
        <f t="shared" si="993"/>
        <v/>
      </c>
      <c r="Y5223" s="4" t="str">
        <f t="shared" si="994"/>
        <v/>
      </c>
      <c r="Z5223" s="4" t="str">
        <f t="shared" si="995"/>
        <v/>
      </c>
      <c r="AA5223" s="4" t="str">
        <f>IF($V5223="","",IF(Y5223&lt;36,0,IF(AND(36&lt;=Y5223,Y5223&lt;71),VLOOKUP($W5223,日射量と図３!$E$6:$F$34,2,TRUE),IF(AND(71&lt;=Y5223,Y5223&lt;107),VLOOKUP($W5223,日射量と図３!$E$6:$G$34,3,TRUE),IF(AND(107&lt;=Y5223,Y5223&lt;143),VLOOKUP($W5223,日射量と図３!$E$6:$H$34,4,TRUE),VLOOKUP($W5223,日射量と図３!$E$6:$I$34,5,TRUE))))))</f>
        <v/>
      </c>
      <c r="AB5223" s="4" t="str">
        <f>IF($V5223="","",IF(Z5223&lt;36,0,IF(AND(36&lt;=Z5223,Z5223&lt;71),VLOOKUP($W5223,日射量と図３!$E$6:$F$34,2,TRUE),IF(AND(71&lt;=Z5223,Z5223&lt;107),VLOOKUP($W5223,日射量と図３!$E$6:$G$34,3,TRUE),IF(AND(107&lt;=Z5223,Z5223&lt;143),VLOOKUP($W5223,日射量と図３!$E$6:$H$34,4,TRUE),VLOOKUP($W5223,日射量と図３!$E$6:$I$34,5,TRUE))))))</f>
        <v/>
      </c>
      <c r="AC5223" s="382" t="str">
        <f t="shared" si="987"/>
        <v/>
      </c>
      <c r="AD5223" s="382" t="str">
        <f t="shared" si="988"/>
        <v/>
      </c>
    </row>
    <row r="5224" spans="11:30" ht="13.5" customHeight="1">
      <c r="K5224" s="4">
        <f t="shared" si="984"/>
        <v>1</v>
      </c>
      <c r="L5224" s="34">
        <v>43469</v>
      </c>
      <c r="M5224" s="4">
        <v>218</v>
      </c>
      <c r="N5224" s="4">
        <v>13</v>
      </c>
      <c r="O5224" s="31">
        <v>0.5</v>
      </c>
      <c r="P5224" s="35">
        <v>8.4000000000000021</v>
      </c>
      <c r="Q5224" s="36">
        <f t="shared" si="985"/>
        <v>12</v>
      </c>
      <c r="R5224" s="4">
        <f t="shared" si="986"/>
        <v>3.5999999999999979</v>
      </c>
      <c r="S5224" s="31">
        <f t="shared" si="989"/>
        <v>0.29212962962962963</v>
      </c>
      <c r="T5224" s="31">
        <f t="shared" si="990"/>
        <v>0.70188657407407407</v>
      </c>
      <c r="U5224" s="4">
        <f t="shared" si="991"/>
        <v>3.5999999999999979</v>
      </c>
      <c r="V5224" s="4" t="str">
        <f t="shared" si="992"/>
        <v/>
      </c>
      <c r="W5224" s="18" t="str">
        <f>IF(V5224="","",VLOOKUP(L5224,日射量と図３!$A$4:$C$368,3,TRUE)*238.85/100)</f>
        <v/>
      </c>
      <c r="X5224" s="4" t="str">
        <f t="shared" si="993"/>
        <v/>
      </c>
      <c r="Y5224" s="4" t="str">
        <f t="shared" si="994"/>
        <v/>
      </c>
      <c r="Z5224" s="4" t="str">
        <f t="shared" si="995"/>
        <v/>
      </c>
      <c r="AA5224" s="4" t="str">
        <f>IF($V5224="","",IF(Y5224&lt;36,0,IF(AND(36&lt;=Y5224,Y5224&lt;71),VLOOKUP($W5224,日射量と図３!$E$6:$F$34,2,TRUE),IF(AND(71&lt;=Y5224,Y5224&lt;107),VLOOKUP($W5224,日射量と図３!$E$6:$G$34,3,TRUE),IF(AND(107&lt;=Y5224,Y5224&lt;143),VLOOKUP($W5224,日射量と図３!$E$6:$H$34,4,TRUE),VLOOKUP($W5224,日射量と図３!$E$6:$I$34,5,TRUE))))))</f>
        <v/>
      </c>
      <c r="AB5224" s="4" t="str">
        <f>IF($V5224="","",IF(Z5224&lt;36,0,IF(AND(36&lt;=Z5224,Z5224&lt;71),VLOOKUP($W5224,日射量と図３!$E$6:$F$34,2,TRUE),IF(AND(71&lt;=Z5224,Z5224&lt;107),VLOOKUP($W5224,日射量と図３!$E$6:$G$34,3,TRUE),IF(AND(107&lt;=Z5224,Z5224&lt;143),VLOOKUP($W5224,日射量と図３!$E$6:$H$34,4,TRUE),VLOOKUP($W5224,日射量と図３!$E$6:$I$34,5,TRUE))))))</f>
        <v/>
      </c>
      <c r="AC5224" s="382" t="str">
        <f t="shared" si="987"/>
        <v/>
      </c>
      <c r="AD5224" s="382" t="str">
        <f t="shared" si="988"/>
        <v/>
      </c>
    </row>
    <row r="5225" spans="11:30" ht="13.5" customHeight="1">
      <c r="K5225" s="4">
        <f t="shared" si="984"/>
        <v>1</v>
      </c>
      <c r="L5225" s="34">
        <v>43469</v>
      </c>
      <c r="M5225" s="4">
        <v>218</v>
      </c>
      <c r="N5225" s="4">
        <v>14</v>
      </c>
      <c r="O5225" s="31">
        <v>0.54166666666666663</v>
      </c>
      <c r="P5225" s="35">
        <v>9.3199999999999985</v>
      </c>
      <c r="Q5225" s="36">
        <f t="shared" si="985"/>
        <v>12</v>
      </c>
      <c r="R5225" s="4">
        <f t="shared" si="986"/>
        <v>2.6800000000000015</v>
      </c>
      <c r="S5225" s="31">
        <f t="shared" si="989"/>
        <v>0.29212962962962963</v>
      </c>
      <c r="T5225" s="31">
        <f t="shared" si="990"/>
        <v>0.70188657407407407</v>
      </c>
      <c r="U5225" s="4">
        <f t="shared" si="991"/>
        <v>2.6800000000000015</v>
      </c>
      <c r="V5225" s="4" t="str">
        <f t="shared" si="992"/>
        <v/>
      </c>
      <c r="W5225" s="18" t="str">
        <f>IF(V5225="","",VLOOKUP(L5225,日射量と図３!$A$4:$C$368,3,TRUE)*238.85/100)</f>
        <v/>
      </c>
      <c r="X5225" s="4" t="str">
        <f t="shared" si="993"/>
        <v/>
      </c>
      <c r="Y5225" s="4" t="str">
        <f t="shared" si="994"/>
        <v/>
      </c>
      <c r="Z5225" s="4" t="str">
        <f t="shared" si="995"/>
        <v/>
      </c>
      <c r="AA5225" s="4" t="str">
        <f>IF($V5225="","",IF(Y5225&lt;36,0,IF(AND(36&lt;=Y5225,Y5225&lt;71),VLOOKUP($W5225,日射量と図３!$E$6:$F$34,2,TRUE),IF(AND(71&lt;=Y5225,Y5225&lt;107),VLOOKUP($W5225,日射量と図３!$E$6:$G$34,3,TRUE),IF(AND(107&lt;=Y5225,Y5225&lt;143),VLOOKUP($W5225,日射量と図３!$E$6:$H$34,4,TRUE),VLOOKUP($W5225,日射量と図３!$E$6:$I$34,5,TRUE))))))</f>
        <v/>
      </c>
      <c r="AB5225" s="4" t="str">
        <f>IF($V5225="","",IF(Z5225&lt;36,0,IF(AND(36&lt;=Z5225,Z5225&lt;71),VLOOKUP($W5225,日射量と図３!$E$6:$F$34,2,TRUE),IF(AND(71&lt;=Z5225,Z5225&lt;107),VLOOKUP($W5225,日射量と図３!$E$6:$G$34,3,TRUE),IF(AND(107&lt;=Z5225,Z5225&lt;143),VLOOKUP($W5225,日射量と図３!$E$6:$H$34,4,TRUE),VLOOKUP($W5225,日射量と図３!$E$6:$I$34,5,TRUE))))))</f>
        <v/>
      </c>
      <c r="AC5225" s="382" t="str">
        <f t="shared" si="987"/>
        <v/>
      </c>
      <c r="AD5225" s="382" t="str">
        <f t="shared" si="988"/>
        <v/>
      </c>
    </row>
    <row r="5226" spans="11:30" ht="13.5" customHeight="1">
      <c r="K5226" s="4">
        <f t="shared" si="984"/>
        <v>1</v>
      </c>
      <c r="L5226" s="34">
        <v>43469</v>
      </c>
      <c r="M5226" s="4">
        <v>218</v>
      </c>
      <c r="N5226" s="4">
        <v>15</v>
      </c>
      <c r="O5226" s="31">
        <v>0.58333333333333337</v>
      </c>
      <c r="P5226" s="35">
        <v>9.4300000000000015</v>
      </c>
      <c r="Q5226" s="36">
        <f t="shared" si="985"/>
        <v>12</v>
      </c>
      <c r="R5226" s="4">
        <f t="shared" si="986"/>
        <v>2.5699999999999985</v>
      </c>
      <c r="S5226" s="31">
        <f t="shared" si="989"/>
        <v>0.29212962962962963</v>
      </c>
      <c r="T5226" s="31">
        <f t="shared" si="990"/>
        <v>0.70188657407407407</v>
      </c>
      <c r="U5226" s="4">
        <f t="shared" si="991"/>
        <v>2.5699999999999985</v>
      </c>
      <c r="V5226" s="4" t="str">
        <f t="shared" si="992"/>
        <v/>
      </c>
      <c r="W5226" s="18" t="str">
        <f>IF(V5226="","",VLOOKUP(L5226,日射量と図３!$A$4:$C$368,3,TRUE)*238.85/100)</f>
        <v/>
      </c>
      <c r="X5226" s="4" t="str">
        <f t="shared" si="993"/>
        <v/>
      </c>
      <c r="Y5226" s="4" t="str">
        <f t="shared" si="994"/>
        <v/>
      </c>
      <c r="Z5226" s="4" t="str">
        <f t="shared" si="995"/>
        <v/>
      </c>
      <c r="AA5226" s="4" t="str">
        <f>IF($V5226="","",IF(Y5226&lt;36,0,IF(AND(36&lt;=Y5226,Y5226&lt;71),VLOOKUP($W5226,日射量と図３!$E$6:$F$34,2,TRUE),IF(AND(71&lt;=Y5226,Y5226&lt;107),VLOOKUP($W5226,日射量と図３!$E$6:$G$34,3,TRUE),IF(AND(107&lt;=Y5226,Y5226&lt;143),VLOOKUP($W5226,日射量と図３!$E$6:$H$34,4,TRUE),VLOOKUP($W5226,日射量と図３!$E$6:$I$34,5,TRUE))))))</f>
        <v/>
      </c>
      <c r="AB5226" s="4" t="str">
        <f>IF($V5226="","",IF(Z5226&lt;36,0,IF(AND(36&lt;=Z5226,Z5226&lt;71),VLOOKUP($W5226,日射量と図３!$E$6:$F$34,2,TRUE),IF(AND(71&lt;=Z5226,Z5226&lt;107),VLOOKUP($W5226,日射量と図３!$E$6:$G$34,3,TRUE),IF(AND(107&lt;=Z5226,Z5226&lt;143),VLOOKUP($W5226,日射量と図３!$E$6:$H$34,4,TRUE),VLOOKUP($W5226,日射量と図３!$E$6:$I$34,5,TRUE))))))</f>
        <v/>
      </c>
      <c r="AC5226" s="382" t="str">
        <f t="shared" si="987"/>
        <v/>
      </c>
      <c r="AD5226" s="382" t="str">
        <f t="shared" si="988"/>
        <v/>
      </c>
    </row>
    <row r="5227" spans="11:30" ht="13.5" customHeight="1">
      <c r="K5227" s="4">
        <f t="shared" si="984"/>
        <v>1</v>
      </c>
      <c r="L5227" s="34">
        <v>43469</v>
      </c>
      <c r="M5227" s="4">
        <v>218</v>
      </c>
      <c r="N5227" s="4">
        <v>16</v>
      </c>
      <c r="O5227" s="31">
        <v>0.625</v>
      </c>
      <c r="P5227" s="35">
        <v>9.0699999999999985</v>
      </c>
      <c r="Q5227" s="36">
        <f t="shared" si="985"/>
        <v>16</v>
      </c>
      <c r="R5227" s="4">
        <f t="shared" si="986"/>
        <v>6.9300000000000015</v>
      </c>
      <c r="S5227" s="31">
        <f t="shared" si="989"/>
        <v>0.29212962962962963</v>
      </c>
      <c r="T5227" s="31">
        <f t="shared" si="990"/>
        <v>0.70188657407407407</v>
      </c>
      <c r="U5227" s="4">
        <f t="shared" si="991"/>
        <v>6.9300000000000015</v>
      </c>
      <c r="V5227" s="4" t="str">
        <f t="shared" si="992"/>
        <v/>
      </c>
      <c r="W5227" s="18" t="str">
        <f>IF(V5227="","",VLOOKUP(L5227,日射量と図３!$A$4:$C$368,3,TRUE)*238.85/100)</f>
        <v/>
      </c>
      <c r="X5227" s="4" t="str">
        <f t="shared" si="993"/>
        <v/>
      </c>
      <c r="Y5227" s="4" t="str">
        <f t="shared" si="994"/>
        <v/>
      </c>
      <c r="Z5227" s="4" t="str">
        <f t="shared" si="995"/>
        <v/>
      </c>
      <c r="AA5227" s="4" t="str">
        <f>IF($V5227="","",IF(Y5227&lt;36,0,IF(AND(36&lt;=Y5227,Y5227&lt;71),VLOOKUP($W5227,日射量と図３!$E$6:$F$34,2,TRUE),IF(AND(71&lt;=Y5227,Y5227&lt;107),VLOOKUP($W5227,日射量と図３!$E$6:$G$34,3,TRUE),IF(AND(107&lt;=Y5227,Y5227&lt;143),VLOOKUP($W5227,日射量と図３!$E$6:$H$34,4,TRUE),VLOOKUP($W5227,日射量と図３!$E$6:$I$34,5,TRUE))))))</f>
        <v/>
      </c>
      <c r="AB5227" s="4" t="str">
        <f>IF($V5227="","",IF(Z5227&lt;36,0,IF(AND(36&lt;=Z5227,Z5227&lt;71),VLOOKUP($W5227,日射量と図３!$E$6:$F$34,2,TRUE),IF(AND(71&lt;=Z5227,Z5227&lt;107),VLOOKUP($W5227,日射量と図３!$E$6:$G$34,3,TRUE),IF(AND(107&lt;=Z5227,Z5227&lt;143),VLOOKUP($W5227,日射量と図３!$E$6:$H$34,4,TRUE),VLOOKUP($W5227,日射量と図３!$E$6:$I$34,5,TRUE))))))</f>
        <v/>
      </c>
      <c r="AC5227" s="382" t="str">
        <f t="shared" si="987"/>
        <v/>
      </c>
      <c r="AD5227" s="382" t="str">
        <f t="shared" si="988"/>
        <v/>
      </c>
    </row>
    <row r="5228" spans="11:30" ht="13.5" customHeight="1">
      <c r="K5228" s="4">
        <f t="shared" si="984"/>
        <v>1</v>
      </c>
      <c r="L5228" s="34">
        <v>43469</v>
      </c>
      <c r="M5228" s="4">
        <v>218</v>
      </c>
      <c r="N5228" s="4">
        <v>17</v>
      </c>
      <c r="O5228" s="31">
        <v>0.66666666666666663</v>
      </c>
      <c r="P5228" s="35">
        <v>8.370000000000001</v>
      </c>
      <c r="Q5228" s="36">
        <f t="shared" si="985"/>
        <v>16</v>
      </c>
      <c r="R5228" s="4">
        <f t="shared" si="986"/>
        <v>7.629999999999999</v>
      </c>
      <c r="S5228" s="31">
        <f t="shared" si="989"/>
        <v>0.29212962962962963</v>
      </c>
      <c r="T5228" s="31">
        <f t="shared" si="990"/>
        <v>0.70188657407407407</v>
      </c>
      <c r="U5228" s="4">
        <f t="shared" si="991"/>
        <v>7.629999999999999</v>
      </c>
      <c r="V5228" s="4" t="str">
        <f t="shared" si="992"/>
        <v/>
      </c>
      <c r="W5228" s="18" t="str">
        <f>IF(V5228="","",VLOOKUP(L5228,日射量と図３!$A$4:$C$368,3,TRUE)*238.85/100)</f>
        <v/>
      </c>
      <c r="X5228" s="4" t="str">
        <f t="shared" si="993"/>
        <v/>
      </c>
      <c r="Y5228" s="4" t="str">
        <f t="shared" si="994"/>
        <v/>
      </c>
      <c r="Z5228" s="4" t="str">
        <f t="shared" si="995"/>
        <v/>
      </c>
      <c r="AA5228" s="4" t="str">
        <f>IF($V5228="","",IF(Y5228&lt;36,0,IF(AND(36&lt;=Y5228,Y5228&lt;71),VLOOKUP($W5228,日射量と図３!$E$6:$F$34,2,TRUE),IF(AND(71&lt;=Y5228,Y5228&lt;107),VLOOKUP($W5228,日射量と図３!$E$6:$G$34,3,TRUE),IF(AND(107&lt;=Y5228,Y5228&lt;143),VLOOKUP($W5228,日射量と図３!$E$6:$H$34,4,TRUE),VLOOKUP($W5228,日射量と図３!$E$6:$I$34,5,TRUE))))))</f>
        <v/>
      </c>
      <c r="AB5228" s="4" t="str">
        <f>IF($V5228="","",IF(Z5228&lt;36,0,IF(AND(36&lt;=Z5228,Z5228&lt;71),VLOOKUP($W5228,日射量と図３!$E$6:$F$34,2,TRUE),IF(AND(71&lt;=Z5228,Z5228&lt;107),VLOOKUP($W5228,日射量と図３!$E$6:$G$34,3,TRUE),IF(AND(107&lt;=Z5228,Z5228&lt;143),VLOOKUP($W5228,日射量と図３!$E$6:$H$34,4,TRUE),VLOOKUP($W5228,日射量と図３!$E$6:$I$34,5,TRUE))))))</f>
        <v/>
      </c>
      <c r="AC5228" s="382" t="str">
        <f t="shared" si="987"/>
        <v/>
      </c>
      <c r="AD5228" s="382" t="str">
        <f t="shared" si="988"/>
        <v/>
      </c>
    </row>
    <row r="5229" spans="11:30" ht="13.5" customHeight="1">
      <c r="K5229" s="4">
        <f t="shared" si="984"/>
        <v>1</v>
      </c>
      <c r="L5229" s="34">
        <v>43469</v>
      </c>
      <c r="M5229" s="4">
        <v>218</v>
      </c>
      <c r="N5229" s="4">
        <v>18</v>
      </c>
      <c r="O5229" s="31">
        <v>0.70833333333333337</v>
      </c>
      <c r="P5229" s="35">
        <v>7.07</v>
      </c>
      <c r="Q5229" s="36">
        <f t="shared" si="985"/>
        <v>16</v>
      </c>
      <c r="R5229" s="4">
        <f t="shared" si="986"/>
        <v>8.93</v>
      </c>
      <c r="S5229" s="31">
        <f t="shared" si="989"/>
        <v>0.29212962962962963</v>
      </c>
      <c r="T5229" s="31">
        <f t="shared" si="990"/>
        <v>0.70188657407407407</v>
      </c>
      <c r="U5229" s="4">
        <f t="shared" si="991"/>
        <v>0</v>
      </c>
      <c r="V5229" s="4" t="str">
        <f t="shared" si="992"/>
        <v/>
      </c>
      <c r="W5229" s="18" t="str">
        <f>IF(V5229="","",VLOOKUP(L5229,日射量と図３!$A$4:$C$368,3,TRUE)*238.85/100)</f>
        <v/>
      </c>
      <c r="X5229" s="4" t="str">
        <f t="shared" si="993"/>
        <v/>
      </c>
      <c r="Y5229" s="4" t="str">
        <f t="shared" si="994"/>
        <v/>
      </c>
      <c r="Z5229" s="4" t="str">
        <f t="shared" si="995"/>
        <v/>
      </c>
      <c r="AA5229" s="4" t="str">
        <f>IF($V5229="","",IF(Y5229&lt;36,0,IF(AND(36&lt;=Y5229,Y5229&lt;71),VLOOKUP($W5229,日射量と図３!$E$6:$F$34,2,TRUE),IF(AND(71&lt;=Y5229,Y5229&lt;107),VLOOKUP($W5229,日射量と図３!$E$6:$G$34,3,TRUE),IF(AND(107&lt;=Y5229,Y5229&lt;143),VLOOKUP($W5229,日射量と図３!$E$6:$H$34,4,TRUE),VLOOKUP($W5229,日射量と図３!$E$6:$I$34,5,TRUE))))))</f>
        <v/>
      </c>
      <c r="AB5229" s="4" t="str">
        <f>IF($V5229="","",IF(Z5229&lt;36,0,IF(AND(36&lt;=Z5229,Z5229&lt;71),VLOOKUP($W5229,日射量と図３!$E$6:$F$34,2,TRUE),IF(AND(71&lt;=Z5229,Z5229&lt;107),VLOOKUP($W5229,日射量と図３!$E$6:$G$34,3,TRUE),IF(AND(107&lt;=Z5229,Z5229&lt;143),VLOOKUP($W5229,日射量と図３!$E$6:$H$34,4,TRUE),VLOOKUP($W5229,日射量と図３!$E$6:$I$34,5,TRUE))))))</f>
        <v/>
      </c>
      <c r="AC5229" s="382" t="str">
        <f t="shared" si="987"/>
        <v/>
      </c>
      <c r="AD5229" s="382" t="str">
        <f t="shared" si="988"/>
        <v/>
      </c>
    </row>
    <row r="5230" spans="11:30" ht="13.5" customHeight="1">
      <c r="K5230" s="4">
        <f t="shared" si="984"/>
        <v>1</v>
      </c>
      <c r="L5230" s="34">
        <v>43469</v>
      </c>
      <c r="M5230" s="4">
        <v>218</v>
      </c>
      <c r="N5230" s="4">
        <v>19</v>
      </c>
      <c r="O5230" s="31">
        <v>0.75</v>
      </c>
      <c r="P5230" s="35">
        <v>6.2399999999999993</v>
      </c>
      <c r="Q5230" s="36">
        <f t="shared" si="985"/>
        <v>16</v>
      </c>
      <c r="R5230" s="4">
        <f t="shared" si="986"/>
        <v>9.7600000000000016</v>
      </c>
      <c r="S5230" s="31">
        <f t="shared" si="989"/>
        <v>0.29212962962962963</v>
      </c>
      <c r="T5230" s="31">
        <f t="shared" si="990"/>
        <v>0.70188657407407407</v>
      </c>
      <c r="U5230" s="4">
        <f t="shared" si="991"/>
        <v>0</v>
      </c>
      <c r="V5230" s="4" t="str">
        <f t="shared" si="992"/>
        <v/>
      </c>
      <c r="W5230" s="18" t="str">
        <f>IF(V5230="","",VLOOKUP(L5230,日射量と図３!$A$4:$C$368,3,TRUE)*238.85/100)</f>
        <v/>
      </c>
      <c r="X5230" s="4" t="str">
        <f t="shared" si="993"/>
        <v/>
      </c>
      <c r="Y5230" s="4" t="str">
        <f t="shared" si="994"/>
        <v/>
      </c>
      <c r="Z5230" s="4" t="str">
        <f t="shared" si="995"/>
        <v/>
      </c>
      <c r="AA5230" s="4" t="str">
        <f>IF($V5230="","",IF(Y5230&lt;36,0,IF(AND(36&lt;=Y5230,Y5230&lt;71),VLOOKUP($W5230,日射量と図３!$E$6:$F$34,2,TRUE),IF(AND(71&lt;=Y5230,Y5230&lt;107),VLOOKUP($W5230,日射量と図３!$E$6:$G$34,3,TRUE),IF(AND(107&lt;=Y5230,Y5230&lt;143),VLOOKUP($W5230,日射量と図３!$E$6:$H$34,4,TRUE),VLOOKUP($W5230,日射量と図３!$E$6:$I$34,5,TRUE))))))</f>
        <v/>
      </c>
      <c r="AB5230" s="4" t="str">
        <f>IF($V5230="","",IF(Z5230&lt;36,0,IF(AND(36&lt;=Z5230,Z5230&lt;71),VLOOKUP($W5230,日射量と図３!$E$6:$F$34,2,TRUE),IF(AND(71&lt;=Z5230,Z5230&lt;107),VLOOKUP($W5230,日射量と図３!$E$6:$G$34,3,TRUE),IF(AND(107&lt;=Z5230,Z5230&lt;143),VLOOKUP($W5230,日射量と図３!$E$6:$H$34,4,TRUE),VLOOKUP($W5230,日射量と図３!$E$6:$I$34,5,TRUE))))))</f>
        <v/>
      </c>
      <c r="AC5230" s="382" t="str">
        <f t="shared" si="987"/>
        <v/>
      </c>
      <c r="AD5230" s="382" t="str">
        <f t="shared" si="988"/>
        <v/>
      </c>
    </row>
    <row r="5231" spans="11:30" ht="13.5" customHeight="1">
      <c r="K5231" s="4">
        <f t="shared" si="984"/>
        <v>1</v>
      </c>
      <c r="L5231" s="34">
        <v>43469</v>
      </c>
      <c r="M5231" s="4">
        <v>218</v>
      </c>
      <c r="N5231" s="4">
        <v>20</v>
      </c>
      <c r="O5231" s="31">
        <v>0.79166666666666663</v>
      </c>
      <c r="P5231" s="35">
        <v>5.8100000000000005</v>
      </c>
      <c r="Q5231" s="36">
        <f t="shared" si="985"/>
        <v>16</v>
      </c>
      <c r="R5231" s="4">
        <f t="shared" si="986"/>
        <v>10.19</v>
      </c>
      <c r="S5231" s="31">
        <f t="shared" si="989"/>
        <v>0.29212962962962963</v>
      </c>
      <c r="T5231" s="31">
        <f t="shared" si="990"/>
        <v>0.70188657407407407</v>
      </c>
      <c r="U5231" s="4">
        <f t="shared" si="991"/>
        <v>0</v>
      </c>
      <c r="V5231" s="4" t="str">
        <f t="shared" si="992"/>
        <v/>
      </c>
      <c r="W5231" s="18" t="str">
        <f>IF(V5231="","",VLOOKUP(L5231,日射量と図３!$A$4:$C$368,3,TRUE)*238.85/100)</f>
        <v/>
      </c>
      <c r="X5231" s="4" t="str">
        <f t="shared" si="993"/>
        <v/>
      </c>
      <c r="Y5231" s="4" t="str">
        <f t="shared" si="994"/>
        <v/>
      </c>
      <c r="Z5231" s="4" t="str">
        <f t="shared" si="995"/>
        <v/>
      </c>
      <c r="AA5231" s="4" t="str">
        <f>IF($V5231="","",IF(Y5231&lt;36,0,IF(AND(36&lt;=Y5231,Y5231&lt;71),VLOOKUP($W5231,日射量と図３!$E$6:$F$34,2,TRUE),IF(AND(71&lt;=Y5231,Y5231&lt;107),VLOOKUP($W5231,日射量と図３!$E$6:$G$34,3,TRUE),IF(AND(107&lt;=Y5231,Y5231&lt;143),VLOOKUP($W5231,日射量と図３!$E$6:$H$34,4,TRUE),VLOOKUP($W5231,日射量と図３!$E$6:$I$34,5,TRUE))))))</f>
        <v/>
      </c>
      <c r="AB5231" s="4" t="str">
        <f>IF($V5231="","",IF(Z5231&lt;36,0,IF(AND(36&lt;=Z5231,Z5231&lt;71),VLOOKUP($W5231,日射量と図３!$E$6:$F$34,2,TRUE),IF(AND(71&lt;=Z5231,Z5231&lt;107),VLOOKUP($W5231,日射量と図３!$E$6:$G$34,3,TRUE),IF(AND(107&lt;=Z5231,Z5231&lt;143),VLOOKUP($W5231,日射量と図３!$E$6:$H$34,4,TRUE),VLOOKUP($W5231,日射量と図３!$E$6:$I$34,5,TRUE))))))</f>
        <v/>
      </c>
      <c r="AC5231" s="382" t="str">
        <f t="shared" si="987"/>
        <v/>
      </c>
      <c r="AD5231" s="382" t="str">
        <f t="shared" si="988"/>
        <v/>
      </c>
    </row>
    <row r="5232" spans="11:30" ht="13.5" customHeight="1">
      <c r="K5232" s="4">
        <f t="shared" si="984"/>
        <v>1</v>
      </c>
      <c r="L5232" s="34">
        <v>43469</v>
      </c>
      <c r="M5232" s="4">
        <v>218</v>
      </c>
      <c r="N5232" s="4">
        <v>21</v>
      </c>
      <c r="O5232" s="31">
        <v>0.83333333333333337</v>
      </c>
      <c r="P5232" s="35">
        <v>5.3200000000000012</v>
      </c>
      <c r="Q5232" s="36">
        <f t="shared" si="985"/>
        <v>16</v>
      </c>
      <c r="R5232" s="4">
        <f t="shared" si="986"/>
        <v>10.68</v>
      </c>
      <c r="S5232" s="31">
        <f t="shared" si="989"/>
        <v>0.29212962962962963</v>
      </c>
      <c r="T5232" s="31">
        <f t="shared" si="990"/>
        <v>0.70188657407407407</v>
      </c>
      <c r="U5232" s="4">
        <f t="shared" si="991"/>
        <v>0</v>
      </c>
      <c r="V5232" s="4" t="str">
        <f t="shared" si="992"/>
        <v/>
      </c>
      <c r="W5232" s="18" t="str">
        <f>IF(V5232="","",VLOOKUP(L5232,日射量と図３!$A$4:$C$368,3,TRUE)*238.85/100)</f>
        <v/>
      </c>
      <c r="X5232" s="4" t="str">
        <f t="shared" si="993"/>
        <v/>
      </c>
      <c r="Y5232" s="4" t="str">
        <f t="shared" si="994"/>
        <v/>
      </c>
      <c r="Z5232" s="4" t="str">
        <f t="shared" si="995"/>
        <v/>
      </c>
      <c r="AA5232" s="4" t="str">
        <f>IF($V5232="","",IF(Y5232&lt;36,0,IF(AND(36&lt;=Y5232,Y5232&lt;71),VLOOKUP($W5232,日射量と図３!$E$6:$F$34,2,TRUE),IF(AND(71&lt;=Y5232,Y5232&lt;107),VLOOKUP($W5232,日射量と図３!$E$6:$G$34,3,TRUE),IF(AND(107&lt;=Y5232,Y5232&lt;143),VLOOKUP($W5232,日射量と図３!$E$6:$H$34,4,TRUE),VLOOKUP($W5232,日射量と図３!$E$6:$I$34,5,TRUE))))))</f>
        <v/>
      </c>
      <c r="AB5232" s="4" t="str">
        <f>IF($V5232="","",IF(Z5232&lt;36,0,IF(AND(36&lt;=Z5232,Z5232&lt;71),VLOOKUP($W5232,日射量と図３!$E$6:$F$34,2,TRUE),IF(AND(71&lt;=Z5232,Z5232&lt;107),VLOOKUP($W5232,日射量と図３!$E$6:$G$34,3,TRUE),IF(AND(107&lt;=Z5232,Z5232&lt;143),VLOOKUP($W5232,日射量と図３!$E$6:$H$34,4,TRUE),VLOOKUP($W5232,日射量と図３!$E$6:$I$34,5,TRUE))))))</f>
        <v/>
      </c>
      <c r="AC5232" s="382" t="str">
        <f t="shared" si="987"/>
        <v/>
      </c>
      <c r="AD5232" s="382" t="str">
        <f t="shared" si="988"/>
        <v/>
      </c>
    </row>
    <row r="5233" spans="11:30" ht="13.5" customHeight="1">
      <c r="K5233" s="4">
        <f t="shared" si="984"/>
        <v>1</v>
      </c>
      <c r="L5233" s="34">
        <v>43469</v>
      </c>
      <c r="M5233" s="4">
        <v>218</v>
      </c>
      <c r="N5233" s="4">
        <v>22</v>
      </c>
      <c r="O5233" s="31">
        <v>0.875</v>
      </c>
      <c r="P5233" s="35">
        <v>4.8100000000000005</v>
      </c>
      <c r="Q5233" s="36">
        <f t="shared" si="985"/>
        <v>16</v>
      </c>
      <c r="R5233" s="4">
        <f t="shared" si="986"/>
        <v>11.19</v>
      </c>
      <c r="S5233" s="31">
        <f t="shared" si="989"/>
        <v>0.29212962962962963</v>
      </c>
      <c r="T5233" s="31">
        <f t="shared" si="990"/>
        <v>0.70188657407407407</v>
      </c>
      <c r="U5233" s="4">
        <f t="shared" si="991"/>
        <v>0</v>
      </c>
      <c r="V5233" s="4" t="str">
        <f t="shared" si="992"/>
        <v/>
      </c>
      <c r="W5233" s="18" t="str">
        <f>IF(V5233="","",VLOOKUP(L5233,日射量と図３!$A$4:$C$368,3,TRUE)*238.85/100)</f>
        <v/>
      </c>
      <c r="X5233" s="4" t="str">
        <f t="shared" si="993"/>
        <v/>
      </c>
      <c r="Y5233" s="4" t="str">
        <f t="shared" si="994"/>
        <v/>
      </c>
      <c r="Z5233" s="4" t="str">
        <f t="shared" si="995"/>
        <v/>
      </c>
      <c r="AA5233" s="4" t="str">
        <f>IF($V5233="","",IF(Y5233&lt;36,0,IF(AND(36&lt;=Y5233,Y5233&lt;71),VLOOKUP($W5233,日射量と図３!$E$6:$F$34,2,TRUE),IF(AND(71&lt;=Y5233,Y5233&lt;107),VLOOKUP($W5233,日射量と図３!$E$6:$G$34,3,TRUE),IF(AND(107&lt;=Y5233,Y5233&lt;143),VLOOKUP($W5233,日射量と図３!$E$6:$H$34,4,TRUE),VLOOKUP($W5233,日射量と図３!$E$6:$I$34,5,TRUE))))))</f>
        <v/>
      </c>
      <c r="AB5233" s="4" t="str">
        <f>IF($V5233="","",IF(Z5233&lt;36,0,IF(AND(36&lt;=Z5233,Z5233&lt;71),VLOOKUP($W5233,日射量と図３!$E$6:$F$34,2,TRUE),IF(AND(71&lt;=Z5233,Z5233&lt;107),VLOOKUP($W5233,日射量と図３!$E$6:$G$34,3,TRUE),IF(AND(107&lt;=Z5233,Z5233&lt;143),VLOOKUP($W5233,日射量と図３!$E$6:$H$34,4,TRUE),VLOOKUP($W5233,日射量と図３!$E$6:$I$34,5,TRUE))))))</f>
        <v/>
      </c>
      <c r="AC5233" s="382" t="str">
        <f t="shared" si="987"/>
        <v/>
      </c>
      <c r="AD5233" s="382" t="str">
        <f t="shared" si="988"/>
        <v/>
      </c>
    </row>
    <row r="5234" spans="11:30" ht="13.5" customHeight="1">
      <c r="K5234" s="4">
        <f t="shared" si="984"/>
        <v>1</v>
      </c>
      <c r="L5234" s="34">
        <v>43469</v>
      </c>
      <c r="M5234" s="4">
        <v>218</v>
      </c>
      <c r="N5234" s="4">
        <v>23</v>
      </c>
      <c r="O5234" s="31">
        <v>0.91666666666666663</v>
      </c>
      <c r="P5234" s="35">
        <v>4.55</v>
      </c>
      <c r="Q5234" s="36">
        <f t="shared" si="985"/>
        <v>13</v>
      </c>
      <c r="R5234" s="4">
        <f t="shared" si="986"/>
        <v>8.4499999999999993</v>
      </c>
      <c r="S5234" s="31">
        <f t="shared" si="989"/>
        <v>0.29212962962962963</v>
      </c>
      <c r="T5234" s="31">
        <f t="shared" si="990"/>
        <v>0.70188657407407407</v>
      </c>
      <c r="U5234" s="4">
        <f t="shared" si="991"/>
        <v>0</v>
      </c>
      <c r="V5234" s="4" t="str">
        <f t="shared" si="992"/>
        <v/>
      </c>
      <c r="W5234" s="18" t="str">
        <f>IF(V5234="","",VLOOKUP(L5234,日射量と図３!$A$4:$C$368,3,TRUE)*238.85/100)</f>
        <v/>
      </c>
      <c r="X5234" s="4" t="str">
        <f t="shared" si="993"/>
        <v/>
      </c>
      <c r="Y5234" s="4" t="str">
        <f t="shared" si="994"/>
        <v/>
      </c>
      <c r="Z5234" s="4" t="str">
        <f t="shared" si="995"/>
        <v/>
      </c>
      <c r="AA5234" s="4" t="str">
        <f>IF($V5234="","",IF(Y5234&lt;36,0,IF(AND(36&lt;=Y5234,Y5234&lt;71),VLOOKUP($W5234,日射量と図３!$E$6:$F$34,2,TRUE),IF(AND(71&lt;=Y5234,Y5234&lt;107),VLOOKUP($W5234,日射量と図３!$E$6:$G$34,3,TRUE),IF(AND(107&lt;=Y5234,Y5234&lt;143),VLOOKUP($W5234,日射量と図３!$E$6:$H$34,4,TRUE),VLOOKUP($W5234,日射量と図３!$E$6:$I$34,5,TRUE))))))</f>
        <v/>
      </c>
      <c r="AB5234" s="4" t="str">
        <f>IF($V5234="","",IF(Z5234&lt;36,0,IF(AND(36&lt;=Z5234,Z5234&lt;71),VLOOKUP($W5234,日射量と図３!$E$6:$F$34,2,TRUE),IF(AND(71&lt;=Z5234,Z5234&lt;107),VLOOKUP($W5234,日射量と図３!$E$6:$G$34,3,TRUE),IF(AND(107&lt;=Z5234,Z5234&lt;143),VLOOKUP($W5234,日射量と図３!$E$6:$H$34,4,TRUE),VLOOKUP($W5234,日射量と図３!$E$6:$I$34,5,TRUE))))))</f>
        <v/>
      </c>
      <c r="AC5234" s="382" t="str">
        <f t="shared" si="987"/>
        <v/>
      </c>
      <c r="AD5234" s="382" t="str">
        <f t="shared" si="988"/>
        <v/>
      </c>
    </row>
    <row r="5235" spans="11:30" ht="13.5" customHeight="1">
      <c r="K5235" s="4">
        <f t="shared" si="984"/>
        <v>1</v>
      </c>
      <c r="L5235" s="34">
        <v>43469</v>
      </c>
      <c r="M5235" s="4">
        <v>218</v>
      </c>
      <c r="N5235" s="4">
        <v>24</v>
      </c>
      <c r="O5235" s="31">
        <v>0.95833333333333337</v>
      </c>
      <c r="P5235" s="35">
        <v>4.16</v>
      </c>
      <c r="Q5235" s="36">
        <f t="shared" si="985"/>
        <v>13</v>
      </c>
      <c r="R5235" s="4">
        <f t="shared" si="986"/>
        <v>8.84</v>
      </c>
      <c r="S5235" s="31">
        <f t="shared" si="989"/>
        <v>0.29212962962962963</v>
      </c>
      <c r="T5235" s="31">
        <f t="shared" si="990"/>
        <v>0.70188657407407407</v>
      </c>
      <c r="U5235" s="4">
        <f t="shared" si="991"/>
        <v>0</v>
      </c>
      <c r="V5235" s="4" t="str">
        <f t="shared" si="992"/>
        <v/>
      </c>
      <c r="W5235" s="18" t="str">
        <f>IF(V5235="","",VLOOKUP(L5235,日射量と図３!$A$4:$C$368,3,TRUE)*238.85/100)</f>
        <v/>
      </c>
      <c r="X5235" s="4" t="str">
        <f t="shared" si="993"/>
        <v/>
      </c>
      <c r="Y5235" s="4" t="str">
        <f t="shared" si="994"/>
        <v/>
      </c>
      <c r="Z5235" s="4" t="str">
        <f t="shared" si="995"/>
        <v/>
      </c>
      <c r="AA5235" s="4" t="str">
        <f>IF($V5235="","",IF(Y5235&lt;36,0,IF(AND(36&lt;=Y5235,Y5235&lt;71),VLOOKUP($W5235,日射量と図３!$E$6:$F$34,2,TRUE),IF(AND(71&lt;=Y5235,Y5235&lt;107),VLOOKUP($W5235,日射量と図３!$E$6:$G$34,3,TRUE),IF(AND(107&lt;=Y5235,Y5235&lt;143),VLOOKUP($W5235,日射量と図３!$E$6:$H$34,4,TRUE),VLOOKUP($W5235,日射量と図３!$E$6:$I$34,5,TRUE))))))</f>
        <v/>
      </c>
      <c r="AB5235" s="4" t="str">
        <f>IF($V5235="","",IF(Z5235&lt;36,0,IF(AND(36&lt;=Z5235,Z5235&lt;71),VLOOKUP($W5235,日射量と図３!$E$6:$F$34,2,TRUE),IF(AND(71&lt;=Z5235,Z5235&lt;107),VLOOKUP($W5235,日射量と図３!$E$6:$G$34,3,TRUE),IF(AND(107&lt;=Z5235,Z5235&lt;143),VLOOKUP($W5235,日射量と図３!$E$6:$H$34,4,TRUE),VLOOKUP($W5235,日射量と図３!$E$6:$I$34,5,TRUE))))))</f>
        <v/>
      </c>
      <c r="AC5235" s="382" t="str">
        <f t="shared" si="987"/>
        <v/>
      </c>
      <c r="AD5235" s="382" t="str">
        <f t="shared" si="988"/>
        <v/>
      </c>
    </row>
    <row r="5236" spans="11:30" ht="13.5" customHeight="1">
      <c r="K5236" s="4">
        <f t="shared" si="984"/>
        <v>1</v>
      </c>
      <c r="L5236" s="34">
        <v>43470</v>
      </c>
      <c r="M5236" s="4">
        <v>219</v>
      </c>
      <c r="N5236" s="4">
        <v>1</v>
      </c>
      <c r="O5236" s="31">
        <v>0</v>
      </c>
      <c r="P5236" s="35">
        <v>3.6799999999999997</v>
      </c>
      <c r="Q5236" s="36">
        <f t="shared" si="985"/>
        <v>13</v>
      </c>
      <c r="R5236" s="4">
        <f t="shared" si="986"/>
        <v>9.32</v>
      </c>
      <c r="S5236" s="31">
        <f t="shared" si="989"/>
        <v>0.29212962962962963</v>
      </c>
      <c r="T5236" s="31">
        <f t="shared" si="990"/>
        <v>0.70188657407407407</v>
      </c>
      <c r="U5236" s="4">
        <f t="shared" si="991"/>
        <v>0</v>
      </c>
      <c r="V5236" s="4">
        <f t="shared" si="992"/>
        <v>54.330000000000005</v>
      </c>
      <c r="W5236" s="18">
        <f>IF(V5236="","",VLOOKUP(L5236,日射量と図３!$A$4:$C$368,3,TRUE)*238.85/100)</f>
        <v>21.496500000000001</v>
      </c>
      <c r="X5236" s="4">
        <f t="shared" si="993"/>
        <v>10</v>
      </c>
      <c r="Y5236" s="4">
        <f t="shared" si="994"/>
        <v>33.966301049999998</v>
      </c>
      <c r="Z5236" s="4">
        <f t="shared" si="995"/>
        <v>38.289284819999999</v>
      </c>
      <c r="AA5236" s="4">
        <f>IF($V5236="","",IF(Y5236&lt;36,0,IF(AND(36&lt;=Y5236,Y5236&lt;71),VLOOKUP($W5236,日射量と図３!$E$6:$F$34,2,TRUE),IF(AND(71&lt;=Y5236,Y5236&lt;107),VLOOKUP($W5236,日射量と図３!$E$6:$G$34,3,TRUE),IF(AND(107&lt;=Y5236,Y5236&lt;143),VLOOKUP($W5236,日射量と図３!$E$6:$H$34,4,TRUE),VLOOKUP($W5236,日射量と図３!$E$6:$I$34,5,TRUE))))))</f>
        <v>0</v>
      </c>
      <c r="AB5236" s="4">
        <f>IF($V5236="","",IF(Z5236&lt;36,0,IF(AND(36&lt;=Z5236,Z5236&lt;71),VLOOKUP($W5236,日射量と図３!$E$6:$F$34,2,TRUE),IF(AND(71&lt;=Z5236,Z5236&lt;107),VLOOKUP($W5236,日射量と図３!$E$6:$G$34,3,TRUE),IF(AND(107&lt;=Z5236,Z5236&lt;143),VLOOKUP($W5236,日射量と図３!$E$6:$H$34,4,TRUE),VLOOKUP($W5236,日射量と図３!$E$6:$I$34,5,TRUE))))))</f>
        <v>34</v>
      </c>
      <c r="AC5236" s="382">
        <f t="shared" si="987"/>
        <v>0</v>
      </c>
      <c r="AD5236" s="382">
        <f t="shared" si="988"/>
        <v>0</v>
      </c>
    </row>
    <row r="5237" spans="11:30" ht="13.5" customHeight="1">
      <c r="K5237" s="4">
        <f t="shared" si="984"/>
        <v>1</v>
      </c>
      <c r="L5237" s="34">
        <v>43470</v>
      </c>
      <c r="M5237" s="4">
        <v>219</v>
      </c>
      <c r="N5237" s="4">
        <v>2</v>
      </c>
      <c r="O5237" s="31">
        <v>4.1666666666666664E-2</v>
      </c>
      <c r="P5237" s="35">
        <v>3.34</v>
      </c>
      <c r="Q5237" s="36">
        <f t="shared" si="985"/>
        <v>13</v>
      </c>
      <c r="R5237" s="4">
        <f t="shared" si="986"/>
        <v>9.66</v>
      </c>
      <c r="S5237" s="31">
        <f t="shared" si="989"/>
        <v>0.29212962962962963</v>
      </c>
      <c r="T5237" s="31">
        <f t="shared" si="990"/>
        <v>0.70188657407407407</v>
      </c>
      <c r="U5237" s="4">
        <f t="shared" si="991"/>
        <v>0</v>
      </c>
      <c r="V5237" s="4" t="str">
        <f t="shared" si="992"/>
        <v/>
      </c>
      <c r="W5237" s="18" t="str">
        <f>IF(V5237="","",VLOOKUP(L5237,日射量と図３!$A$4:$C$368,3,TRUE)*238.85/100)</f>
        <v/>
      </c>
      <c r="X5237" s="4" t="str">
        <f t="shared" si="993"/>
        <v/>
      </c>
      <c r="Y5237" s="4" t="str">
        <f t="shared" si="994"/>
        <v/>
      </c>
      <c r="Z5237" s="4" t="str">
        <f t="shared" si="995"/>
        <v/>
      </c>
      <c r="AA5237" s="4" t="str">
        <f>IF($V5237="","",IF(Y5237&lt;36,0,IF(AND(36&lt;=Y5237,Y5237&lt;71),VLOOKUP($W5237,日射量と図３!$E$6:$F$34,2,TRUE),IF(AND(71&lt;=Y5237,Y5237&lt;107),VLOOKUP($W5237,日射量と図３!$E$6:$G$34,3,TRUE),IF(AND(107&lt;=Y5237,Y5237&lt;143),VLOOKUP($W5237,日射量と図３!$E$6:$H$34,4,TRUE),VLOOKUP($W5237,日射量と図３!$E$6:$I$34,5,TRUE))))))</f>
        <v/>
      </c>
      <c r="AB5237" s="4" t="str">
        <f>IF($V5237="","",IF(Z5237&lt;36,0,IF(AND(36&lt;=Z5237,Z5237&lt;71),VLOOKUP($W5237,日射量と図３!$E$6:$F$34,2,TRUE),IF(AND(71&lt;=Z5237,Z5237&lt;107),VLOOKUP($W5237,日射量と図３!$E$6:$G$34,3,TRUE),IF(AND(107&lt;=Z5237,Z5237&lt;143),VLOOKUP($W5237,日射量と図３!$E$6:$H$34,4,TRUE),VLOOKUP($W5237,日射量と図３!$E$6:$I$34,5,TRUE))))))</f>
        <v/>
      </c>
      <c r="AC5237" s="382" t="str">
        <f t="shared" si="987"/>
        <v/>
      </c>
      <c r="AD5237" s="382" t="str">
        <f t="shared" si="988"/>
        <v/>
      </c>
    </row>
    <row r="5238" spans="11:30" ht="13.5" customHeight="1">
      <c r="K5238" s="4">
        <f t="shared" si="984"/>
        <v>1</v>
      </c>
      <c r="L5238" s="34">
        <v>43470</v>
      </c>
      <c r="M5238" s="4">
        <v>219</v>
      </c>
      <c r="N5238" s="4">
        <v>3</v>
      </c>
      <c r="O5238" s="31">
        <v>8.3333333333333329E-2</v>
      </c>
      <c r="P5238" s="35">
        <v>3.13</v>
      </c>
      <c r="Q5238" s="36">
        <f t="shared" si="985"/>
        <v>13</v>
      </c>
      <c r="R5238" s="4">
        <f t="shared" si="986"/>
        <v>9.870000000000001</v>
      </c>
      <c r="S5238" s="31">
        <f t="shared" si="989"/>
        <v>0.29212962962962963</v>
      </c>
      <c r="T5238" s="31">
        <f t="shared" si="990"/>
        <v>0.70188657407407407</v>
      </c>
      <c r="U5238" s="4">
        <f t="shared" si="991"/>
        <v>0</v>
      </c>
      <c r="V5238" s="4" t="str">
        <f t="shared" si="992"/>
        <v/>
      </c>
      <c r="W5238" s="18" t="str">
        <f>IF(V5238="","",VLOOKUP(L5238,日射量と図３!$A$4:$C$368,3,TRUE)*238.85/100)</f>
        <v/>
      </c>
      <c r="X5238" s="4" t="str">
        <f t="shared" si="993"/>
        <v/>
      </c>
      <c r="Y5238" s="4" t="str">
        <f t="shared" si="994"/>
        <v/>
      </c>
      <c r="Z5238" s="4" t="str">
        <f t="shared" si="995"/>
        <v/>
      </c>
      <c r="AA5238" s="4" t="str">
        <f>IF($V5238="","",IF(Y5238&lt;36,0,IF(AND(36&lt;=Y5238,Y5238&lt;71),VLOOKUP($W5238,日射量と図３!$E$6:$F$34,2,TRUE),IF(AND(71&lt;=Y5238,Y5238&lt;107),VLOOKUP($W5238,日射量と図３!$E$6:$G$34,3,TRUE),IF(AND(107&lt;=Y5238,Y5238&lt;143),VLOOKUP($W5238,日射量と図３!$E$6:$H$34,4,TRUE),VLOOKUP($W5238,日射量と図３!$E$6:$I$34,5,TRUE))))))</f>
        <v/>
      </c>
      <c r="AB5238" s="4" t="str">
        <f>IF($V5238="","",IF(Z5238&lt;36,0,IF(AND(36&lt;=Z5238,Z5238&lt;71),VLOOKUP($W5238,日射量と図３!$E$6:$F$34,2,TRUE),IF(AND(71&lt;=Z5238,Z5238&lt;107),VLOOKUP($W5238,日射量と図３!$E$6:$G$34,3,TRUE),IF(AND(107&lt;=Z5238,Z5238&lt;143),VLOOKUP($W5238,日射量と図３!$E$6:$H$34,4,TRUE),VLOOKUP($W5238,日射量と図３!$E$6:$I$34,5,TRUE))))))</f>
        <v/>
      </c>
      <c r="AC5238" s="382" t="str">
        <f t="shared" si="987"/>
        <v/>
      </c>
      <c r="AD5238" s="382" t="str">
        <f t="shared" si="988"/>
        <v/>
      </c>
    </row>
    <row r="5239" spans="11:30" ht="13.5" customHeight="1">
      <c r="K5239" s="4">
        <f t="shared" si="984"/>
        <v>1</v>
      </c>
      <c r="L5239" s="34">
        <v>43470</v>
      </c>
      <c r="M5239" s="4">
        <v>219</v>
      </c>
      <c r="N5239" s="4">
        <v>4</v>
      </c>
      <c r="O5239" s="31">
        <v>0.125</v>
      </c>
      <c r="P5239" s="35">
        <v>2.71</v>
      </c>
      <c r="Q5239" s="36">
        <f t="shared" si="985"/>
        <v>13</v>
      </c>
      <c r="R5239" s="4">
        <f t="shared" si="986"/>
        <v>10.29</v>
      </c>
      <c r="S5239" s="31">
        <f t="shared" si="989"/>
        <v>0.29212962962962963</v>
      </c>
      <c r="T5239" s="31">
        <f t="shared" si="990"/>
        <v>0.70188657407407407</v>
      </c>
      <c r="U5239" s="4">
        <f t="shared" si="991"/>
        <v>0</v>
      </c>
      <c r="V5239" s="4" t="str">
        <f t="shared" si="992"/>
        <v/>
      </c>
      <c r="W5239" s="18" t="str">
        <f>IF(V5239="","",VLOOKUP(L5239,日射量と図３!$A$4:$C$368,3,TRUE)*238.85/100)</f>
        <v/>
      </c>
      <c r="X5239" s="4" t="str">
        <f t="shared" si="993"/>
        <v/>
      </c>
      <c r="Y5239" s="4" t="str">
        <f t="shared" si="994"/>
        <v/>
      </c>
      <c r="Z5239" s="4" t="str">
        <f t="shared" si="995"/>
        <v/>
      </c>
      <c r="AA5239" s="4" t="str">
        <f>IF($V5239="","",IF(Y5239&lt;36,0,IF(AND(36&lt;=Y5239,Y5239&lt;71),VLOOKUP($W5239,日射量と図３!$E$6:$F$34,2,TRUE),IF(AND(71&lt;=Y5239,Y5239&lt;107),VLOOKUP($W5239,日射量と図３!$E$6:$G$34,3,TRUE),IF(AND(107&lt;=Y5239,Y5239&lt;143),VLOOKUP($W5239,日射量と図３!$E$6:$H$34,4,TRUE),VLOOKUP($W5239,日射量と図３!$E$6:$I$34,5,TRUE))))))</f>
        <v/>
      </c>
      <c r="AB5239" s="4" t="str">
        <f>IF($V5239="","",IF(Z5239&lt;36,0,IF(AND(36&lt;=Z5239,Z5239&lt;71),VLOOKUP($W5239,日射量と図３!$E$6:$F$34,2,TRUE),IF(AND(71&lt;=Z5239,Z5239&lt;107),VLOOKUP($W5239,日射量と図３!$E$6:$G$34,3,TRUE),IF(AND(107&lt;=Z5239,Z5239&lt;143),VLOOKUP($W5239,日射量と図３!$E$6:$H$34,4,TRUE),VLOOKUP($W5239,日射量と図３!$E$6:$I$34,5,TRUE))))))</f>
        <v/>
      </c>
      <c r="AC5239" s="382" t="str">
        <f t="shared" si="987"/>
        <v/>
      </c>
      <c r="AD5239" s="382" t="str">
        <f t="shared" si="988"/>
        <v/>
      </c>
    </row>
    <row r="5240" spans="11:30" ht="13.5" customHeight="1">
      <c r="K5240" s="4">
        <f t="shared" si="984"/>
        <v>1</v>
      </c>
      <c r="L5240" s="34">
        <v>43470</v>
      </c>
      <c r="M5240" s="4">
        <v>219</v>
      </c>
      <c r="N5240" s="4">
        <v>5</v>
      </c>
      <c r="O5240" s="31">
        <v>0.16666666666666666</v>
      </c>
      <c r="P5240" s="35">
        <v>2.2599999999999998</v>
      </c>
      <c r="Q5240" s="36">
        <f t="shared" si="985"/>
        <v>15</v>
      </c>
      <c r="R5240" s="4">
        <f t="shared" si="986"/>
        <v>12.74</v>
      </c>
      <c r="S5240" s="31">
        <f t="shared" si="989"/>
        <v>0.29212962962962963</v>
      </c>
      <c r="T5240" s="31">
        <f t="shared" si="990"/>
        <v>0.70188657407407407</v>
      </c>
      <c r="U5240" s="4">
        <f t="shared" si="991"/>
        <v>0</v>
      </c>
      <c r="V5240" s="4" t="str">
        <f t="shared" si="992"/>
        <v/>
      </c>
      <c r="W5240" s="18" t="str">
        <f>IF(V5240="","",VLOOKUP(L5240,日射量と図３!$A$4:$C$368,3,TRUE)*238.85/100)</f>
        <v/>
      </c>
      <c r="X5240" s="4" t="str">
        <f t="shared" si="993"/>
        <v/>
      </c>
      <c r="Y5240" s="4" t="str">
        <f t="shared" si="994"/>
        <v/>
      </c>
      <c r="Z5240" s="4" t="str">
        <f t="shared" si="995"/>
        <v/>
      </c>
      <c r="AA5240" s="4" t="str">
        <f>IF($V5240="","",IF(Y5240&lt;36,0,IF(AND(36&lt;=Y5240,Y5240&lt;71),VLOOKUP($W5240,日射量と図３!$E$6:$F$34,2,TRUE),IF(AND(71&lt;=Y5240,Y5240&lt;107),VLOOKUP($W5240,日射量と図３!$E$6:$G$34,3,TRUE),IF(AND(107&lt;=Y5240,Y5240&lt;143),VLOOKUP($W5240,日射量と図３!$E$6:$H$34,4,TRUE),VLOOKUP($W5240,日射量と図３!$E$6:$I$34,5,TRUE))))))</f>
        <v/>
      </c>
      <c r="AB5240" s="4" t="str">
        <f>IF($V5240="","",IF(Z5240&lt;36,0,IF(AND(36&lt;=Z5240,Z5240&lt;71),VLOOKUP($W5240,日射量と図３!$E$6:$F$34,2,TRUE),IF(AND(71&lt;=Z5240,Z5240&lt;107),VLOOKUP($W5240,日射量と図３!$E$6:$G$34,3,TRUE),IF(AND(107&lt;=Z5240,Z5240&lt;143),VLOOKUP($W5240,日射量と図３!$E$6:$H$34,4,TRUE),VLOOKUP($W5240,日射量と図３!$E$6:$I$34,5,TRUE))))))</f>
        <v/>
      </c>
      <c r="AC5240" s="382" t="str">
        <f t="shared" si="987"/>
        <v/>
      </c>
      <c r="AD5240" s="382" t="str">
        <f t="shared" si="988"/>
        <v/>
      </c>
    </row>
    <row r="5241" spans="11:30" ht="13.5" customHeight="1">
      <c r="K5241" s="4">
        <f t="shared" si="984"/>
        <v>1</v>
      </c>
      <c r="L5241" s="34">
        <v>43470</v>
      </c>
      <c r="M5241" s="4">
        <v>219</v>
      </c>
      <c r="N5241" s="4">
        <v>6</v>
      </c>
      <c r="O5241" s="31">
        <v>0.20833333333333334</v>
      </c>
      <c r="P5241" s="35">
        <v>2.35</v>
      </c>
      <c r="Q5241" s="36">
        <f t="shared" si="985"/>
        <v>15</v>
      </c>
      <c r="R5241" s="4">
        <f t="shared" si="986"/>
        <v>12.65</v>
      </c>
      <c r="S5241" s="31">
        <f t="shared" si="989"/>
        <v>0.29212962962962963</v>
      </c>
      <c r="T5241" s="31">
        <f t="shared" si="990"/>
        <v>0.70188657407407407</v>
      </c>
      <c r="U5241" s="4">
        <f t="shared" si="991"/>
        <v>0</v>
      </c>
      <c r="V5241" s="4" t="str">
        <f t="shared" si="992"/>
        <v/>
      </c>
      <c r="W5241" s="18" t="str">
        <f>IF(V5241="","",VLOOKUP(L5241,日射量と図３!$A$4:$C$368,3,TRUE)*238.85/100)</f>
        <v/>
      </c>
      <c r="X5241" s="4" t="str">
        <f t="shared" si="993"/>
        <v/>
      </c>
      <c r="Y5241" s="4" t="str">
        <f t="shared" si="994"/>
        <v/>
      </c>
      <c r="Z5241" s="4" t="str">
        <f t="shared" si="995"/>
        <v/>
      </c>
      <c r="AA5241" s="4" t="str">
        <f>IF($V5241="","",IF(Y5241&lt;36,0,IF(AND(36&lt;=Y5241,Y5241&lt;71),VLOOKUP($W5241,日射量と図３!$E$6:$F$34,2,TRUE),IF(AND(71&lt;=Y5241,Y5241&lt;107),VLOOKUP($W5241,日射量と図３!$E$6:$G$34,3,TRUE),IF(AND(107&lt;=Y5241,Y5241&lt;143),VLOOKUP($W5241,日射量と図３!$E$6:$H$34,4,TRUE),VLOOKUP($W5241,日射量と図３!$E$6:$I$34,5,TRUE))))))</f>
        <v/>
      </c>
      <c r="AB5241" s="4" t="str">
        <f>IF($V5241="","",IF(Z5241&lt;36,0,IF(AND(36&lt;=Z5241,Z5241&lt;71),VLOOKUP($W5241,日射量と図３!$E$6:$F$34,2,TRUE),IF(AND(71&lt;=Z5241,Z5241&lt;107),VLOOKUP($W5241,日射量と図３!$E$6:$G$34,3,TRUE),IF(AND(107&lt;=Z5241,Z5241&lt;143),VLOOKUP($W5241,日射量と図３!$E$6:$H$34,4,TRUE),VLOOKUP($W5241,日射量と図３!$E$6:$I$34,5,TRUE))))))</f>
        <v/>
      </c>
      <c r="AC5241" s="382" t="str">
        <f t="shared" si="987"/>
        <v/>
      </c>
      <c r="AD5241" s="382" t="str">
        <f t="shared" si="988"/>
        <v/>
      </c>
    </row>
    <row r="5242" spans="11:30" ht="13.5" customHeight="1">
      <c r="K5242" s="4">
        <f t="shared" si="984"/>
        <v>1</v>
      </c>
      <c r="L5242" s="34">
        <v>43470</v>
      </c>
      <c r="M5242" s="4">
        <v>219</v>
      </c>
      <c r="N5242" s="4">
        <v>7</v>
      </c>
      <c r="O5242" s="31">
        <v>0.25</v>
      </c>
      <c r="P5242" s="35">
        <v>2.1799999999999997</v>
      </c>
      <c r="Q5242" s="36">
        <f t="shared" si="985"/>
        <v>15</v>
      </c>
      <c r="R5242" s="4">
        <f t="shared" si="986"/>
        <v>12.82</v>
      </c>
      <c r="S5242" s="31">
        <f t="shared" si="989"/>
        <v>0.29212962962962963</v>
      </c>
      <c r="T5242" s="31">
        <f t="shared" si="990"/>
        <v>0.70188657407407407</v>
      </c>
      <c r="U5242" s="4">
        <f t="shared" si="991"/>
        <v>0</v>
      </c>
      <c r="V5242" s="4" t="str">
        <f t="shared" si="992"/>
        <v/>
      </c>
      <c r="W5242" s="18" t="str">
        <f>IF(V5242="","",VLOOKUP(L5242,日射量と図３!$A$4:$C$368,3,TRUE)*238.85/100)</f>
        <v/>
      </c>
      <c r="X5242" s="4" t="str">
        <f t="shared" si="993"/>
        <v/>
      </c>
      <c r="Y5242" s="4" t="str">
        <f t="shared" si="994"/>
        <v/>
      </c>
      <c r="Z5242" s="4" t="str">
        <f t="shared" si="995"/>
        <v/>
      </c>
      <c r="AA5242" s="4" t="str">
        <f>IF($V5242="","",IF(Y5242&lt;36,0,IF(AND(36&lt;=Y5242,Y5242&lt;71),VLOOKUP($W5242,日射量と図３!$E$6:$F$34,2,TRUE),IF(AND(71&lt;=Y5242,Y5242&lt;107),VLOOKUP($W5242,日射量と図３!$E$6:$G$34,3,TRUE),IF(AND(107&lt;=Y5242,Y5242&lt;143),VLOOKUP($W5242,日射量と図３!$E$6:$H$34,4,TRUE),VLOOKUP($W5242,日射量と図３!$E$6:$I$34,5,TRUE))))))</f>
        <v/>
      </c>
      <c r="AB5242" s="4" t="str">
        <f>IF($V5242="","",IF(Z5242&lt;36,0,IF(AND(36&lt;=Z5242,Z5242&lt;71),VLOOKUP($W5242,日射量と図３!$E$6:$F$34,2,TRUE),IF(AND(71&lt;=Z5242,Z5242&lt;107),VLOOKUP($W5242,日射量と図３!$E$6:$G$34,3,TRUE),IF(AND(107&lt;=Z5242,Z5242&lt;143),VLOOKUP($W5242,日射量と図３!$E$6:$H$34,4,TRUE),VLOOKUP($W5242,日射量と図３!$E$6:$I$34,5,TRUE))))))</f>
        <v/>
      </c>
      <c r="AC5242" s="382" t="str">
        <f t="shared" si="987"/>
        <v/>
      </c>
      <c r="AD5242" s="382" t="str">
        <f t="shared" si="988"/>
        <v/>
      </c>
    </row>
    <row r="5243" spans="11:30" ht="13.5" customHeight="1">
      <c r="K5243" s="4">
        <f t="shared" si="984"/>
        <v>1</v>
      </c>
      <c r="L5243" s="34">
        <v>43470</v>
      </c>
      <c r="M5243" s="4">
        <v>219</v>
      </c>
      <c r="N5243" s="4">
        <v>8</v>
      </c>
      <c r="O5243" s="31">
        <v>0.29166666666666669</v>
      </c>
      <c r="P5243" s="35">
        <v>2.08</v>
      </c>
      <c r="Q5243" s="36">
        <f t="shared" si="985"/>
        <v>12</v>
      </c>
      <c r="R5243" s="4">
        <f t="shared" si="986"/>
        <v>9.92</v>
      </c>
      <c r="S5243" s="31">
        <f t="shared" si="989"/>
        <v>0.29212962962962963</v>
      </c>
      <c r="T5243" s="31">
        <f t="shared" si="990"/>
        <v>0.70188657407407407</v>
      </c>
      <c r="U5243" s="4">
        <f t="shared" si="991"/>
        <v>0</v>
      </c>
      <c r="V5243" s="4" t="str">
        <f t="shared" si="992"/>
        <v/>
      </c>
      <c r="W5243" s="18" t="str">
        <f>IF(V5243="","",VLOOKUP(L5243,日射量と図３!$A$4:$C$368,3,TRUE)*238.85/100)</f>
        <v/>
      </c>
      <c r="X5243" s="4" t="str">
        <f t="shared" si="993"/>
        <v/>
      </c>
      <c r="Y5243" s="4" t="str">
        <f t="shared" si="994"/>
        <v/>
      </c>
      <c r="Z5243" s="4" t="str">
        <f t="shared" si="995"/>
        <v/>
      </c>
      <c r="AA5243" s="4" t="str">
        <f>IF($V5243="","",IF(Y5243&lt;36,0,IF(AND(36&lt;=Y5243,Y5243&lt;71),VLOOKUP($W5243,日射量と図３!$E$6:$F$34,2,TRUE),IF(AND(71&lt;=Y5243,Y5243&lt;107),VLOOKUP($W5243,日射量と図３!$E$6:$G$34,3,TRUE),IF(AND(107&lt;=Y5243,Y5243&lt;143),VLOOKUP($W5243,日射量と図３!$E$6:$H$34,4,TRUE),VLOOKUP($W5243,日射量と図３!$E$6:$I$34,5,TRUE))))))</f>
        <v/>
      </c>
      <c r="AB5243" s="4" t="str">
        <f>IF($V5243="","",IF(Z5243&lt;36,0,IF(AND(36&lt;=Z5243,Z5243&lt;71),VLOOKUP($W5243,日射量と図３!$E$6:$F$34,2,TRUE),IF(AND(71&lt;=Z5243,Z5243&lt;107),VLOOKUP($W5243,日射量と図３!$E$6:$G$34,3,TRUE),IF(AND(107&lt;=Z5243,Z5243&lt;143),VLOOKUP($W5243,日射量と図３!$E$6:$H$34,4,TRUE),VLOOKUP($W5243,日射量と図３!$E$6:$I$34,5,TRUE))))))</f>
        <v/>
      </c>
      <c r="AC5243" s="382" t="str">
        <f t="shared" si="987"/>
        <v/>
      </c>
      <c r="AD5243" s="382" t="str">
        <f t="shared" si="988"/>
        <v/>
      </c>
    </row>
    <row r="5244" spans="11:30" ht="13.5" customHeight="1">
      <c r="K5244" s="4">
        <f t="shared" si="984"/>
        <v>1</v>
      </c>
      <c r="L5244" s="34">
        <v>43470</v>
      </c>
      <c r="M5244" s="4">
        <v>219</v>
      </c>
      <c r="N5244" s="4">
        <v>9</v>
      </c>
      <c r="O5244" s="31">
        <v>0.33333333333333331</v>
      </c>
      <c r="P5244" s="35">
        <v>2.9099999999999997</v>
      </c>
      <c r="Q5244" s="36">
        <f t="shared" si="985"/>
        <v>12</v>
      </c>
      <c r="R5244" s="4">
        <f t="shared" si="986"/>
        <v>9.09</v>
      </c>
      <c r="S5244" s="31">
        <f t="shared" si="989"/>
        <v>0.29212962962962963</v>
      </c>
      <c r="T5244" s="31">
        <f t="shared" si="990"/>
        <v>0.70188657407407407</v>
      </c>
      <c r="U5244" s="4">
        <f t="shared" si="991"/>
        <v>9.09</v>
      </c>
      <c r="V5244" s="4" t="str">
        <f t="shared" si="992"/>
        <v/>
      </c>
      <c r="W5244" s="18" t="str">
        <f>IF(V5244="","",VLOOKUP(L5244,日射量と図３!$A$4:$C$368,3,TRUE)*238.85/100)</f>
        <v/>
      </c>
      <c r="X5244" s="4" t="str">
        <f t="shared" si="993"/>
        <v/>
      </c>
      <c r="Y5244" s="4" t="str">
        <f t="shared" si="994"/>
        <v/>
      </c>
      <c r="Z5244" s="4" t="str">
        <f t="shared" si="995"/>
        <v/>
      </c>
      <c r="AA5244" s="4" t="str">
        <f>IF($V5244="","",IF(Y5244&lt;36,0,IF(AND(36&lt;=Y5244,Y5244&lt;71),VLOOKUP($W5244,日射量と図３!$E$6:$F$34,2,TRUE),IF(AND(71&lt;=Y5244,Y5244&lt;107),VLOOKUP($W5244,日射量と図３!$E$6:$G$34,3,TRUE),IF(AND(107&lt;=Y5244,Y5244&lt;143),VLOOKUP($W5244,日射量と図３!$E$6:$H$34,4,TRUE),VLOOKUP($W5244,日射量と図３!$E$6:$I$34,5,TRUE))))))</f>
        <v/>
      </c>
      <c r="AB5244" s="4" t="str">
        <f>IF($V5244="","",IF(Z5244&lt;36,0,IF(AND(36&lt;=Z5244,Z5244&lt;71),VLOOKUP($W5244,日射量と図３!$E$6:$F$34,2,TRUE),IF(AND(71&lt;=Z5244,Z5244&lt;107),VLOOKUP($W5244,日射量と図３!$E$6:$G$34,3,TRUE),IF(AND(107&lt;=Z5244,Z5244&lt;143),VLOOKUP($W5244,日射量と図３!$E$6:$H$34,4,TRUE),VLOOKUP($W5244,日射量と図３!$E$6:$I$34,5,TRUE))))))</f>
        <v/>
      </c>
      <c r="AC5244" s="382" t="str">
        <f t="shared" si="987"/>
        <v/>
      </c>
      <c r="AD5244" s="382" t="str">
        <f t="shared" si="988"/>
        <v/>
      </c>
    </row>
    <row r="5245" spans="11:30" ht="13.5" customHeight="1">
      <c r="K5245" s="4">
        <f t="shared" si="984"/>
        <v>1</v>
      </c>
      <c r="L5245" s="34">
        <v>43470</v>
      </c>
      <c r="M5245" s="4">
        <v>219</v>
      </c>
      <c r="N5245" s="4">
        <v>10</v>
      </c>
      <c r="O5245" s="31">
        <v>0.375</v>
      </c>
      <c r="P5245" s="35">
        <v>4.45</v>
      </c>
      <c r="Q5245" s="36">
        <f t="shared" si="985"/>
        <v>12</v>
      </c>
      <c r="R5245" s="4">
        <f t="shared" si="986"/>
        <v>7.55</v>
      </c>
      <c r="S5245" s="31">
        <f t="shared" si="989"/>
        <v>0.29212962962962963</v>
      </c>
      <c r="T5245" s="31">
        <f t="shared" si="990"/>
        <v>0.70188657407407407</v>
      </c>
      <c r="U5245" s="4">
        <f t="shared" si="991"/>
        <v>7.55</v>
      </c>
      <c r="V5245" s="4" t="str">
        <f t="shared" si="992"/>
        <v/>
      </c>
      <c r="W5245" s="18" t="str">
        <f>IF(V5245="","",VLOOKUP(L5245,日射量と図３!$A$4:$C$368,3,TRUE)*238.85/100)</f>
        <v/>
      </c>
      <c r="X5245" s="4" t="str">
        <f t="shared" si="993"/>
        <v/>
      </c>
      <c r="Y5245" s="4" t="str">
        <f t="shared" si="994"/>
        <v/>
      </c>
      <c r="Z5245" s="4" t="str">
        <f t="shared" si="995"/>
        <v/>
      </c>
      <c r="AA5245" s="4" t="str">
        <f>IF($V5245="","",IF(Y5245&lt;36,0,IF(AND(36&lt;=Y5245,Y5245&lt;71),VLOOKUP($W5245,日射量と図３!$E$6:$F$34,2,TRUE),IF(AND(71&lt;=Y5245,Y5245&lt;107),VLOOKUP($W5245,日射量と図３!$E$6:$G$34,3,TRUE),IF(AND(107&lt;=Y5245,Y5245&lt;143),VLOOKUP($W5245,日射量と図３!$E$6:$H$34,4,TRUE),VLOOKUP($W5245,日射量と図３!$E$6:$I$34,5,TRUE))))))</f>
        <v/>
      </c>
      <c r="AB5245" s="4" t="str">
        <f>IF($V5245="","",IF(Z5245&lt;36,0,IF(AND(36&lt;=Z5245,Z5245&lt;71),VLOOKUP($W5245,日射量と図３!$E$6:$F$34,2,TRUE),IF(AND(71&lt;=Z5245,Z5245&lt;107),VLOOKUP($W5245,日射量と図３!$E$6:$G$34,3,TRUE),IF(AND(107&lt;=Z5245,Z5245&lt;143),VLOOKUP($W5245,日射量と図３!$E$6:$H$34,4,TRUE),VLOOKUP($W5245,日射量と図３!$E$6:$I$34,5,TRUE))))))</f>
        <v/>
      </c>
      <c r="AC5245" s="382" t="str">
        <f t="shared" si="987"/>
        <v/>
      </c>
      <c r="AD5245" s="382" t="str">
        <f t="shared" si="988"/>
        <v/>
      </c>
    </row>
    <row r="5246" spans="11:30" ht="13.5" customHeight="1">
      <c r="K5246" s="4">
        <f t="shared" si="984"/>
        <v>1</v>
      </c>
      <c r="L5246" s="34">
        <v>43470</v>
      </c>
      <c r="M5246" s="4">
        <v>219</v>
      </c>
      <c r="N5246" s="4">
        <v>11</v>
      </c>
      <c r="O5246" s="31">
        <v>0.41666666666666669</v>
      </c>
      <c r="P5246" s="35">
        <v>6.17</v>
      </c>
      <c r="Q5246" s="36">
        <f t="shared" si="985"/>
        <v>12</v>
      </c>
      <c r="R5246" s="4">
        <f t="shared" si="986"/>
        <v>5.83</v>
      </c>
      <c r="S5246" s="31">
        <f t="shared" si="989"/>
        <v>0.29212962962962963</v>
      </c>
      <c r="T5246" s="31">
        <f t="shared" si="990"/>
        <v>0.70188657407407407</v>
      </c>
      <c r="U5246" s="4">
        <f t="shared" si="991"/>
        <v>5.83</v>
      </c>
      <c r="V5246" s="4" t="str">
        <f t="shared" si="992"/>
        <v/>
      </c>
      <c r="W5246" s="18" t="str">
        <f>IF(V5246="","",VLOOKUP(L5246,日射量と図３!$A$4:$C$368,3,TRUE)*238.85/100)</f>
        <v/>
      </c>
      <c r="X5246" s="4" t="str">
        <f t="shared" si="993"/>
        <v/>
      </c>
      <c r="Y5246" s="4" t="str">
        <f t="shared" si="994"/>
        <v/>
      </c>
      <c r="Z5246" s="4" t="str">
        <f t="shared" si="995"/>
        <v/>
      </c>
      <c r="AA5246" s="4" t="str">
        <f>IF($V5246="","",IF(Y5246&lt;36,0,IF(AND(36&lt;=Y5246,Y5246&lt;71),VLOOKUP($W5246,日射量と図３!$E$6:$F$34,2,TRUE),IF(AND(71&lt;=Y5246,Y5246&lt;107),VLOOKUP($W5246,日射量と図３!$E$6:$G$34,3,TRUE),IF(AND(107&lt;=Y5246,Y5246&lt;143),VLOOKUP($W5246,日射量と図３!$E$6:$H$34,4,TRUE),VLOOKUP($W5246,日射量と図３!$E$6:$I$34,5,TRUE))))))</f>
        <v/>
      </c>
      <c r="AB5246" s="4" t="str">
        <f>IF($V5246="","",IF(Z5246&lt;36,0,IF(AND(36&lt;=Z5246,Z5246&lt;71),VLOOKUP($W5246,日射量と図３!$E$6:$F$34,2,TRUE),IF(AND(71&lt;=Z5246,Z5246&lt;107),VLOOKUP($W5246,日射量と図３!$E$6:$G$34,3,TRUE),IF(AND(107&lt;=Z5246,Z5246&lt;143),VLOOKUP($W5246,日射量と図３!$E$6:$H$34,4,TRUE),VLOOKUP($W5246,日射量と図３!$E$6:$I$34,5,TRUE))))))</f>
        <v/>
      </c>
      <c r="AC5246" s="382" t="str">
        <f t="shared" si="987"/>
        <v/>
      </c>
      <c r="AD5246" s="382" t="str">
        <f t="shared" si="988"/>
        <v/>
      </c>
    </row>
    <row r="5247" spans="11:30" ht="13.5" customHeight="1">
      <c r="K5247" s="4">
        <f t="shared" si="984"/>
        <v>1</v>
      </c>
      <c r="L5247" s="34">
        <v>43470</v>
      </c>
      <c r="M5247" s="4">
        <v>219</v>
      </c>
      <c r="N5247" s="4">
        <v>12</v>
      </c>
      <c r="O5247" s="31">
        <v>0.45833333333333331</v>
      </c>
      <c r="P5247" s="35">
        <v>7.08</v>
      </c>
      <c r="Q5247" s="36">
        <f t="shared" si="985"/>
        <v>12</v>
      </c>
      <c r="R5247" s="4">
        <f t="shared" si="986"/>
        <v>4.92</v>
      </c>
      <c r="S5247" s="31">
        <f t="shared" si="989"/>
        <v>0.29212962962962963</v>
      </c>
      <c r="T5247" s="31">
        <f t="shared" si="990"/>
        <v>0.70188657407407407</v>
      </c>
      <c r="U5247" s="4">
        <f t="shared" si="991"/>
        <v>4.92</v>
      </c>
      <c r="V5247" s="4" t="str">
        <f t="shared" si="992"/>
        <v/>
      </c>
      <c r="W5247" s="18" t="str">
        <f>IF(V5247="","",VLOOKUP(L5247,日射量と図３!$A$4:$C$368,3,TRUE)*238.85/100)</f>
        <v/>
      </c>
      <c r="X5247" s="4" t="str">
        <f t="shared" si="993"/>
        <v/>
      </c>
      <c r="Y5247" s="4" t="str">
        <f t="shared" si="994"/>
        <v/>
      </c>
      <c r="Z5247" s="4" t="str">
        <f t="shared" si="995"/>
        <v/>
      </c>
      <c r="AA5247" s="4" t="str">
        <f>IF($V5247="","",IF(Y5247&lt;36,0,IF(AND(36&lt;=Y5247,Y5247&lt;71),VLOOKUP($W5247,日射量と図３!$E$6:$F$34,2,TRUE),IF(AND(71&lt;=Y5247,Y5247&lt;107),VLOOKUP($W5247,日射量と図３!$E$6:$G$34,3,TRUE),IF(AND(107&lt;=Y5247,Y5247&lt;143),VLOOKUP($W5247,日射量と図３!$E$6:$H$34,4,TRUE),VLOOKUP($W5247,日射量と図３!$E$6:$I$34,5,TRUE))))))</f>
        <v/>
      </c>
      <c r="AB5247" s="4" t="str">
        <f>IF($V5247="","",IF(Z5247&lt;36,0,IF(AND(36&lt;=Z5247,Z5247&lt;71),VLOOKUP($W5247,日射量と図３!$E$6:$F$34,2,TRUE),IF(AND(71&lt;=Z5247,Z5247&lt;107),VLOOKUP($W5247,日射量と図３!$E$6:$G$34,3,TRUE),IF(AND(107&lt;=Z5247,Z5247&lt;143),VLOOKUP($W5247,日射量と図３!$E$6:$H$34,4,TRUE),VLOOKUP($W5247,日射量と図３!$E$6:$I$34,5,TRUE))))))</f>
        <v/>
      </c>
      <c r="AC5247" s="382" t="str">
        <f t="shared" si="987"/>
        <v/>
      </c>
      <c r="AD5247" s="382" t="str">
        <f t="shared" si="988"/>
        <v/>
      </c>
    </row>
    <row r="5248" spans="11:30" ht="13.5" customHeight="1">
      <c r="K5248" s="4">
        <f t="shared" si="984"/>
        <v>1</v>
      </c>
      <c r="L5248" s="34">
        <v>43470</v>
      </c>
      <c r="M5248" s="4">
        <v>219</v>
      </c>
      <c r="N5248" s="4">
        <v>13</v>
      </c>
      <c r="O5248" s="31">
        <v>0.5</v>
      </c>
      <c r="P5248" s="35">
        <v>7.9500000000000011</v>
      </c>
      <c r="Q5248" s="36">
        <f t="shared" si="985"/>
        <v>12</v>
      </c>
      <c r="R5248" s="4">
        <f t="shared" si="986"/>
        <v>4.0499999999999989</v>
      </c>
      <c r="S5248" s="31">
        <f t="shared" si="989"/>
        <v>0.29212962962962963</v>
      </c>
      <c r="T5248" s="31">
        <f t="shared" si="990"/>
        <v>0.70188657407407407</v>
      </c>
      <c r="U5248" s="4">
        <f t="shared" si="991"/>
        <v>4.0499999999999989</v>
      </c>
      <c r="V5248" s="4" t="str">
        <f t="shared" si="992"/>
        <v/>
      </c>
      <c r="W5248" s="18" t="str">
        <f>IF(V5248="","",VLOOKUP(L5248,日射量と図３!$A$4:$C$368,3,TRUE)*238.85/100)</f>
        <v/>
      </c>
      <c r="X5248" s="4" t="str">
        <f t="shared" si="993"/>
        <v/>
      </c>
      <c r="Y5248" s="4" t="str">
        <f t="shared" si="994"/>
        <v/>
      </c>
      <c r="Z5248" s="4" t="str">
        <f t="shared" si="995"/>
        <v/>
      </c>
      <c r="AA5248" s="4" t="str">
        <f>IF($V5248="","",IF(Y5248&lt;36,0,IF(AND(36&lt;=Y5248,Y5248&lt;71),VLOOKUP($W5248,日射量と図３!$E$6:$F$34,2,TRUE),IF(AND(71&lt;=Y5248,Y5248&lt;107),VLOOKUP($W5248,日射量と図３!$E$6:$G$34,3,TRUE),IF(AND(107&lt;=Y5248,Y5248&lt;143),VLOOKUP($W5248,日射量と図３!$E$6:$H$34,4,TRUE),VLOOKUP($W5248,日射量と図３!$E$6:$I$34,5,TRUE))))))</f>
        <v/>
      </c>
      <c r="AB5248" s="4" t="str">
        <f>IF($V5248="","",IF(Z5248&lt;36,0,IF(AND(36&lt;=Z5248,Z5248&lt;71),VLOOKUP($W5248,日射量と図３!$E$6:$F$34,2,TRUE),IF(AND(71&lt;=Z5248,Z5248&lt;107),VLOOKUP($W5248,日射量と図３!$E$6:$G$34,3,TRUE),IF(AND(107&lt;=Z5248,Z5248&lt;143),VLOOKUP($W5248,日射量と図３!$E$6:$H$34,4,TRUE),VLOOKUP($W5248,日射量と図３!$E$6:$I$34,5,TRUE))))))</f>
        <v/>
      </c>
      <c r="AC5248" s="382" t="str">
        <f t="shared" si="987"/>
        <v/>
      </c>
      <c r="AD5248" s="382" t="str">
        <f t="shared" si="988"/>
        <v/>
      </c>
    </row>
    <row r="5249" spans="11:30" ht="13.5" customHeight="1">
      <c r="K5249" s="4">
        <f t="shared" si="984"/>
        <v>1</v>
      </c>
      <c r="L5249" s="34">
        <v>43470</v>
      </c>
      <c r="M5249" s="4">
        <v>219</v>
      </c>
      <c r="N5249" s="4">
        <v>14</v>
      </c>
      <c r="O5249" s="31">
        <v>0.54166666666666663</v>
      </c>
      <c r="P5249" s="35">
        <v>8.41</v>
      </c>
      <c r="Q5249" s="36">
        <f t="shared" si="985"/>
        <v>12</v>
      </c>
      <c r="R5249" s="4">
        <f t="shared" si="986"/>
        <v>3.59</v>
      </c>
      <c r="S5249" s="31">
        <f t="shared" si="989"/>
        <v>0.29212962962962963</v>
      </c>
      <c r="T5249" s="31">
        <f t="shared" si="990"/>
        <v>0.70188657407407407</v>
      </c>
      <c r="U5249" s="4">
        <f t="shared" si="991"/>
        <v>3.59</v>
      </c>
      <c r="V5249" s="4" t="str">
        <f t="shared" si="992"/>
        <v/>
      </c>
      <c r="W5249" s="18" t="str">
        <f>IF(V5249="","",VLOOKUP(L5249,日射量と図３!$A$4:$C$368,3,TRUE)*238.85/100)</f>
        <v/>
      </c>
      <c r="X5249" s="4" t="str">
        <f t="shared" si="993"/>
        <v/>
      </c>
      <c r="Y5249" s="4" t="str">
        <f t="shared" si="994"/>
        <v/>
      </c>
      <c r="Z5249" s="4" t="str">
        <f t="shared" si="995"/>
        <v/>
      </c>
      <c r="AA5249" s="4" t="str">
        <f>IF($V5249="","",IF(Y5249&lt;36,0,IF(AND(36&lt;=Y5249,Y5249&lt;71),VLOOKUP($W5249,日射量と図３!$E$6:$F$34,2,TRUE),IF(AND(71&lt;=Y5249,Y5249&lt;107),VLOOKUP($W5249,日射量と図３!$E$6:$G$34,3,TRUE),IF(AND(107&lt;=Y5249,Y5249&lt;143),VLOOKUP($W5249,日射量と図３!$E$6:$H$34,4,TRUE),VLOOKUP($W5249,日射量と図３!$E$6:$I$34,5,TRUE))))))</f>
        <v/>
      </c>
      <c r="AB5249" s="4" t="str">
        <f>IF($V5249="","",IF(Z5249&lt;36,0,IF(AND(36&lt;=Z5249,Z5249&lt;71),VLOOKUP($W5249,日射量と図３!$E$6:$F$34,2,TRUE),IF(AND(71&lt;=Z5249,Z5249&lt;107),VLOOKUP($W5249,日射量と図３!$E$6:$G$34,3,TRUE),IF(AND(107&lt;=Z5249,Z5249&lt;143),VLOOKUP($W5249,日射量と図３!$E$6:$H$34,4,TRUE),VLOOKUP($W5249,日射量と図３!$E$6:$I$34,5,TRUE))))))</f>
        <v/>
      </c>
      <c r="AC5249" s="382" t="str">
        <f t="shared" si="987"/>
        <v/>
      </c>
      <c r="AD5249" s="382" t="str">
        <f t="shared" si="988"/>
        <v/>
      </c>
    </row>
    <row r="5250" spans="11:30" ht="13.5" customHeight="1">
      <c r="K5250" s="4">
        <f t="shared" si="984"/>
        <v>1</v>
      </c>
      <c r="L5250" s="34">
        <v>43470</v>
      </c>
      <c r="M5250" s="4">
        <v>219</v>
      </c>
      <c r="N5250" s="4">
        <v>15</v>
      </c>
      <c r="O5250" s="31">
        <v>0.58333333333333337</v>
      </c>
      <c r="P5250" s="35">
        <v>8.5400000000000009</v>
      </c>
      <c r="Q5250" s="36">
        <f t="shared" si="985"/>
        <v>12</v>
      </c>
      <c r="R5250" s="4">
        <f t="shared" si="986"/>
        <v>3.4599999999999991</v>
      </c>
      <c r="S5250" s="31">
        <f t="shared" si="989"/>
        <v>0.29212962962962963</v>
      </c>
      <c r="T5250" s="31">
        <f t="shared" si="990"/>
        <v>0.70188657407407407</v>
      </c>
      <c r="U5250" s="4">
        <f t="shared" si="991"/>
        <v>3.4599999999999991</v>
      </c>
      <c r="V5250" s="4" t="str">
        <f t="shared" si="992"/>
        <v/>
      </c>
      <c r="W5250" s="18" t="str">
        <f>IF(V5250="","",VLOOKUP(L5250,日射量と図３!$A$4:$C$368,3,TRUE)*238.85/100)</f>
        <v/>
      </c>
      <c r="X5250" s="4" t="str">
        <f t="shared" si="993"/>
        <v/>
      </c>
      <c r="Y5250" s="4" t="str">
        <f t="shared" si="994"/>
        <v/>
      </c>
      <c r="Z5250" s="4" t="str">
        <f t="shared" si="995"/>
        <v/>
      </c>
      <c r="AA5250" s="4" t="str">
        <f>IF($V5250="","",IF(Y5250&lt;36,0,IF(AND(36&lt;=Y5250,Y5250&lt;71),VLOOKUP($W5250,日射量と図３!$E$6:$F$34,2,TRUE),IF(AND(71&lt;=Y5250,Y5250&lt;107),VLOOKUP($W5250,日射量と図３!$E$6:$G$34,3,TRUE),IF(AND(107&lt;=Y5250,Y5250&lt;143),VLOOKUP($W5250,日射量と図３!$E$6:$H$34,4,TRUE),VLOOKUP($W5250,日射量と図３!$E$6:$I$34,5,TRUE))))))</f>
        <v/>
      </c>
      <c r="AB5250" s="4" t="str">
        <f>IF($V5250="","",IF(Z5250&lt;36,0,IF(AND(36&lt;=Z5250,Z5250&lt;71),VLOOKUP($W5250,日射量と図３!$E$6:$F$34,2,TRUE),IF(AND(71&lt;=Z5250,Z5250&lt;107),VLOOKUP($W5250,日射量と図３!$E$6:$G$34,3,TRUE),IF(AND(107&lt;=Z5250,Z5250&lt;143),VLOOKUP($W5250,日射量と図３!$E$6:$H$34,4,TRUE),VLOOKUP($W5250,日射量と図３!$E$6:$I$34,5,TRUE))))))</f>
        <v/>
      </c>
      <c r="AC5250" s="382" t="str">
        <f t="shared" si="987"/>
        <v/>
      </c>
      <c r="AD5250" s="382" t="str">
        <f t="shared" si="988"/>
        <v/>
      </c>
    </row>
    <row r="5251" spans="11:30" ht="13.5" customHeight="1">
      <c r="K5251" s="4">
        <f t="shared" si="984"/>
        <v>1</v>
      </c>
      <c r="L5251" s="34">
        <v>43470</v>
      </c>
      <c r="M5251" s="4">
        <v>219</v>
      </c>
      <c r="N5251" s="4">
        <v>16</v>
      </c>
      <c r="O5251" s="31">
        <v>0.625</v>
      </c>
      <c r="P5251" s="35">
        <v>8.4</v>
      </c>
      <c r="Q5251" s="36">
        <f t="shared" si="985"/>
        <v>16</v>
      </c>
      <c r="R5251" s="4">
        <f t="shared" si="986"/>
        <v>7.6</v>
      </c>
      <c r="S5251" s="31">
        <f t="shared" si="989"/>
        <v>0.29212962962962963</v>
      </c>
      <c r="T5251" s="31">
        <f t="shared" si="990"/>
        <v>0.70188657407407407</v>
      </c>
      <c r="U5251" s="4">
        <f t="shared" si="991"/>
        <v>7.6</v>
      </c>
      <c r="V5251" s="4" t="str">
        <f t="shared" si="992"/>
        <v/>
      </c>
      <c r="W5251" s="18" t="str">
        <f>IF(V5251="","",VLOOKUP(L5251,日射量と図３!$A$4:$C$368,3,TRUE)*238.85/100)</f>
        <v/>
      </c>
      <c r="X5251" s="4" t="str">
        <f t="shared" si="993"/>
        <v/>
      </c>
      <c r="Y5251" s="4" t="str">
        <f t="shared" si="994"/>
        <v/>
      </c>
      <c r="Z5251" s="4" t="str">
        <f t="shared" si="995"/>
        <v/>
      </c>
      <c r="AA5251" s="4" t="str">
        <f>IF($V5251="","",IF(Y5251&lt;36,0,IF(AND(36&lt;=Y5251,Y5251&lt;71),VLOOKUP($W5251,日射量と図３!$E$6:$F$34,2,TRUE),IF(AND(71&lt;=Y5251,Y5251&lt;107),VLOOKUP($W5251,日射量と図３!$E$6:$G$34,3,TRUE),IF(AND(107&lt;=Y5251,Y5251&lt;143),VLOOKUP($W5251,日射量と図３!$E$6:$H$34,4,TRUE),VLOOKUP($W5251,日射量と図３!$E$6:$I$34,5,TRUE))))))</f>
        <v/>
      </c>
      <c r="AB5251" s="4" t="str">
        <f>IF($V5251="","",IF(Z5251&lt;36,0,IF(AND(36&lt;=Z5251,Z5251&lt;71),VLOOKUP($W5251,日射量と図３!$E$6:$F$34,2,TRUE),IF(AND(71&lt;=Z5251,Z5251&lt;107),VLOOKUP($W5251,日射量と図３!$E$6:$G$34,3,TRUE),IF(AND(107&lt;=Z5251,Z5251&lt;143),VLOOKUP($W5251,日射量と図３!$E$6:$H$34,4,TRUE),VLOOKUP($W5251,日射量と図３!$E$6:$I$34,5,TRUE))))))</f>
        <v/>
      </c>
      <c r="AC5251" s="382" t="str">
        <f t="shared" si="987"/>
        <v/>
      </c>
      <c r="AD5251" s="382" t="str">
        <f t="shared" si="988"/>
        <v/>
      </c>
    </row>
    <row r="5252" spans="11:30" ht="13.5" customHeight="1">
      <c r="K5252" s="4">
        <f t="shared" si="984"/>
        <v>1</v>
      </c>
      <c r="L5252" s="34">
        <v>43470</v>
      </c>
      <c r="M5252" s="4">
        <v>219</v>
      </c>
      <c r="N5252" s="4">
        <v>17</v>
      </c>
      <c r="O5252" s="31">
        <v>0.66666666666666663</v>
      </c>
      <c r="P5252" s="35">
        <v>7.76</v>
      </c>
      <c r="Q5252" s="36">
        <f t="shared" si="985"/>
        <v>16</v>
      </c>
      <c r="R5252" s="4">
        <f t="shared" si="986"/>
        <v>8.24</v>
      </c>
      <c r="S5252" s="31">
        <f t="shared" si="989"/>
        <v>0.29212962962962963</v>
      </c>
      <c r="T5252" s="31">
        <f t="shared" si="990"/>
        <v>0.70188657407407407</v>
      </c>
      <c r="U5252" s="4">
        <f t="shared" si="991"/>
        <v>8.24</v>
      </c>
      <c r="V5252" s="4" t="str">
        <f t="shared" si="992"/>
        <v/>
      </c>
      <c r="W5252" s="18" t="str">
        <f>IF(V5252="","",VLOOKUP(L5252,日射量と図３!$A$4:$C$368,3,TRUE)*238.85/100)</f>
        <v/>
      </c>
      <c r="X5252" s="4" t="str">
        <f t="shared" si="993"/>
        <v/>
      </c>
      <c r="Y5252" s="4" t="str">
        <f t="shared" si="994"/>
        <v/>
      </c>
      <c r="Z5252" s="4" t="str">
        <f t="shared" si="995"/>
        <v/>
      </c>
      <c r="AA5252" s="4" t="str">
        <f>IF($V5252="","",IF(Y5252&lt;36,0,IF(AND(36&lt;=Y5252,Y5252&lt;71),VLOOKUP($W5252,日射量と図３!$E$6:$F$34,2,TRUE),IF(AND(71&lt;=Y5252,Y5252&lt;107),VLOOKUP($W5252,日射量と図３!$E$6:$G$34,3,TRUE),IF(AND(107&lt;=Y5252,Y5252&lt;143),VLOOKUP($W5252,日射量と図３!$E$6:$H$34,4,TRUE),VLOOKUP($W5252,日射量と図３!$E$6:$I$34,5,TRUE))))))</f>
        <v/>
      </c>
      <c r="AB5252" s="4" t="str">
        <f>IF($V5252="","",IF(Z5252&lt;36,0,IF(AND(36&lt;=Z5252,Z5252&lt;71),VLOOKUP($W5252,日射量と図３!$E$6:$F$34,2,TRUE),IF(AND(71&lt;=Z5252,Z5252&lt;107),VLOOKUP($W5252,日射量と図３!$E$6:$G$34,3,TRUE),IF(AND(107&lt;=Z5252,Z5252&lt;143),VLOOKUP($W5252,日射量と図３!$E$6:$H$34,4,TRUE),VLOOKUP($W5252,日射量と図３!$E$6:$I$34,5,TRUE))))))</f>
        <v/>
      </c>
      <c r="AC5252" s="382" t="str">
        <f t="shared" si="987"/>
        <v/>
      </c>
      <c r="AD5252" s="382" t="str">
        <f t="shared" si="988"/>
        <v/>
      </c>
    </row>
    <row r="5253" spans="11:30" ht="13.5" customHeight="1">
      <c r="K5253" s="4">
        <f t="shared" ref="K5253:K5316" si="996">MONTH(L5253)</f>
        <v>1</v>
      </c>
      <c r="L5253" s="34">
        <v>43470</v>
      </c>
      <c r="M5253" s="4">
        <v>219</v>
      </c>
      <c r="N5253" s="4">
        <v>18</v>
      </c>
      <c r="O5253" s="31">
        <v>0.70833333333333337</v>
      </c>
      <c r="P5253" s="35">
        <v>6.669999999999999</v>
      </c>
      <c r="Q5253" s="36">
        <f t="shared" ref="Q5253:Q5316" si="997">IF(O5253&lt;$B$15,$D$14,IF(O5253&lt;$B$16,$D$15,IF(O5253&lt;$B$17,$D$16,IF(O5253&lt;$B$18,$D$17,IF(O5253&lt;$B$19,$D$18,$D$19)))))</f>
        <v>16</v>
      </c>
      <c r="R5253" s="4">
        <f t="shared" ref="R5253:R5316" si="998">IF(Q5253-P5253&gt;0,Q5253-P5253,0)</f>
        <v>9.3300000000000018</v>
      </c>
      <c r="S5253" s="31">
        <f t="shared" si="989"/>
        <v>0.29212962962962963</v>
      </c>
      <c r="T5253" s="31">
        <f t="shared" si="990"/>
        <v>0.70188657407407407</v>
      </c>
      <c r="U5253" s="4">
        <f t="shared" si="991"/>
        <v>0</v>
      </c>
      <c r="V5253" s="4" t="str">
        <f t="shared" si="992"/>
        <v/>
      </c>
      <c r="W5253" s="18" t="str">
        <f>IF(V5253="","",VLOOKUP(L5253,日射量と図３!$A$4:$C$368,3,TRUE)*238.85/100)</f>
        <v/>
      </c>
      <c r="X5253" s="4" t="str">
        <f t="shared" si="993"/>
        <v/>
      </c>
      <c r="Y5253" s="4" t="str">
        <f t="shared" si="994"/>
        <v/>
      </c>
      <c r="Z5253" s="4" t="str">
        <f t="shared" si="995"/>
        <v/>
      </c>
      <c r="AA5253" s="4" t="str">
        <f>IF($V5253="","",IF(Y5253&lt;36,0,IF(AND(36&lt;=Y5253,Y5253&lt;71),VLOOKUP($W5253,日射量と図３!$E$6:$F$34,2,TRUE),IF(AND(71&lt;=Y5253,Y5253&lt;107),VLOOKUP($W5253,日射量と図３!$E$6:$G$34,3,TRUE),IF(AND(107&lt;=Y5253,Y5253&lt;143),VLOOKUP($W5253,日射量と図３!$E$6:$H$34,4,TRUE),VLOOKUP($W5253,日射量と図３!$E$6:$I$34,5,TRUE))))))</f>
        <v/>
      </c>
      <c r="AB5253" s="4" t="str">
        <f>IF($V5253="","",IF(Z5253&lt;36,0,IF(AND(36&lt;=Z5253,Z5253&lt;71),VLOOKUP($W5253,日射量と図３!$E$6:$F$34,2,TRUE),IF(AND(71&lt;=Z5253,Z5253&lt;107),VLOOKUP($W5253,日射量と図３!$E$6:$G$34,3,TRUE),IF(AND(107&lt;=Z5253,Z5253&lt;143),VLOOKUP($W5253,日射量と図３!$E$6:$H$34,4,TRUE),VLOOKUP($W5253,日射量と図３!$E$6:$I$34,5,TRUE))))))</f>
        <v/>
      </c>
      <c r="AC5253" s="382" t="str">
        <f t="shared" si="987"/>
        <v/>
      </c>
      <c r="AD5253" s="382" t="str">
        <f t="shared" si="988"/>
        <v/>
      </c>
    </row>
    <row r="5254" spans="11:30" ht="13.5" customHeight="1">
      <c r="K5254" s="4">
        <f t="shared" si="996"/>
        <v>1</v>
      </c>
      <c r="L5254" s="34">
        <v>43470</v>
      </c>
      <c r="M5254" s="4">
        <v>219</v>
      </c>
      <c r="N5254" s="4">
        <v>19</v>
      </c>
      <c r="O5254" s="31">
        <v>0.75</v>
      </c>
      <c r="P5254" s="35">
        <v>5.9899999999999993</v>
      </c>
      <c r="Q5254" s="36">
        <f t="shared" si="997"/>
        <v>16</v>
      </c>
      <c r="R5254" s="4">
        <f t="shared" si="998"/>
        <v>10.010000000000002</v>
      </c>
      <c r="S5254" s="31">
        <f t="shared" si="989"/>
        <v>0.29212962962962963</v>
      </c>
      <c r="T5254" s="31">
        <f t="shared" si="990"/>
        <v>0.70188657407407407</v>
      </c>
      <c r="U5254" s="4">
        <f t="shared" si="991"/>
        <v>0</v>
      </c>
      <c r="V5254" s="4" t="str">
        <f t="shared" si="992"/>
        <v/>
      </c>
      <c r="W5254" s="18" t="str">
        <f>IF(V5254="","",VLOOKUP(L5254,日射量と図３!$A$4:$C$368,3,TRUE)*238.85/100)</f>
        <v/>
      </c>
      <c r="X5254" s="4" t="str">
        <f t="shared" si="993"/>
        <v/>
      </c>
      <c r="Y5254" s="4" t="str">
        <f t="shared" si="994"/>
        <v/>
      </c>
      <c r="Z5254" s="4" t="str">
        <f t="shared" si="995"/>
        <v/>
      </c>
      <c r="AA5254" s="4" t="str">
        <f>IF($V5254="","",IF(Y5254&lt;36,0,IF(AND(36&lt;=Y5254,Y5254&lt;71),VLOOKUP($W5254,日射量と図３!$E$6:$F$34,2,TRUE),IF(AND(71&lt;=Y5254,Y5254&lt;107),VLOOKUP($W5254,日射量と図３!$E$6:$G$34,3,TRUE),IF(AND(107&lt;=Y5254,Y5254&lt;143),VLOOKUP($W5254,日射量と図３!$E$6:$H$34,4,TRUE),VLOOKUP($W5254,日射量と図３!$E$6:$I$34,5,TRUE))))))</f>
        <v/>
      </c>
      <c r="AB5254" s="4" t="str">
        <f>IF($V5254="","",IF(Z5254&lt;36,0,IF(AND(36&lt;=Z5254,Z5254&lt;71),VLOOKUP($W5254,日射量と図３!$E$6:$F$34,2,TRUE),IF(AND(71&lt;=Z5254,Z5254&lt;107),VLOOKUP($W5254,日射量と図３!$E$6:$G$34,3,TRUE),IF(AND(107&lt;=Z5254,Z5254&lt;143),VLOOKUP($W5254,日射量と図３!$E$6:$H$34,4,TRUE),VLOOKUP($W5254,日射量と図３!$E$6:$I$34,5,TRUE))))))</f>
        <v/>
      </c>
      <c r="AC5254" s="382" t="str">
        <f t="shared" si="987"/>
        <v/>
      </c>
      <c r="AD5254" s="382" t="str">
        <f t="shared" si="988"/>
        <v/>
      </c>
    </row>
    <row r="5255" spans="11:30" ht="13.5" customHeight="1">
      <c r="K5255" s="4">
        <f t="shared" si="996"/>
        <v>1</v>
      </c>
      <c r="L5255" s="34">
        <v>43470</v>
      </c>
      <c r="M5255" s="4">
        <v>219</v>
      </c>
      <c r="N5255" s="4">
        <v>20</v>
      </c>
      <c r="O5255" s="31">
        <v>0.79166666666666663</v>
      </c>
      <c r="P5255" s="35">
        <v>5.39</v>
      </c>
      <c r="Q5255" s="36">
        <f t="shared" si="997"/>
        <v>16</v>
      </c>
      <c r="R5255" s="4">
        <f t="shared" si="998"/>
        <v>10.61</v>
      </c>
      <c r="S5255" s="31">
        <f t="shared" si="989"/>
        <v>0.29212962962962963</v>
      </c>
      <c r="T5255" s="31">
        <f t="shared" si="990"/>
        <v>0.70188657407407407</v>
      </c>
      <c r="U5255" s="4">
        <f t="shared" si="991"/>
        <v>0</v>
      </c>
      <c r="V5255" s="4" t="str">
        <f t="shared" si="992"/>
        <v/>
      </c>
      <c r="W5255" s="18" t="str">
        <f>IF(V5255="","",VLOOKUP(L5255,日射量と図３!$A$4:$C$368,3,TRUE)*238.85/100)</f>
        <v/>
      </c>
      <c r="X5255" s="4" t="str">
        <f t="shared" si="993"/>
        <v/>
      </c>
      <c r="Y5255" s="4" t="str">
        <f t="shared" si="994"/>
        <v/>
      </c>
      <c r="Z5255" s="4" t="str">
        <f t="shared" si="995"/>
        <v/>
      </c>
      <c r="AA5255" s="4" t="str">
        <f>IF($V5255="","",IF(Y5255&lt;36,0,IF(AND(36&lt;=Y5255,Y5255&lt;71),VLOOKUP($W5255,日射量と図３!$E$6:$F$34,2,TRUE),IF(AND(71&lt;=Y5255,Y5255&lt;107),VLOOKUP($W5255,日射量と図３!$E$6:$G$34,3,TRUE),IF(AND(107&lt;=Y5255,Y5255&lt;143),VLOOKUP($W5255,日射量と図３!$E$6:$H$34,4,TRUE),VLOOKUP($W5255,日射量と図３!$E$6:$I$34,5,TRUE))))))</f>
        <v/>
      </c>
      <c r="AB5255" s="4" t="str">
        <f>IF($V5255="","",IF(Z5255&lt;36,0,IF(AND(36&lt;=Z5255,Z5255&lt;71),VLOOKUP($W5255,日射量と図３!$E$6:$F$34,2,TRUE),IF(AND(71&lt;=Z5255,Z5255&lt;107),VLOOKUP($W5255,日射量と図３!$E$6:$G$34,3,TRUE),IF(AND(107&lt;=Z5255,Z5255&lt;143),VLOOKUP($W5255,日射量と図３!$E$6:$H$34,4,TRUE),VLOOKUP($W5255,日射量と図３!$E$6:$I$34,5,TRUE))))))</f>
        <v/>
      </c>
      <c r="AC5255" s="382" t="str">
        <f t="shared" si="987"/>
        <v/>
      </c>
      <c r="AD5255" s="382" t="str">
        <f t="shared" si="988"/>
        <v/>
      </c>
    </row>
    <row r="5256" spans="11:30" ht="13.5" customHeight="1">
      <c r="K5256" s="4">
        <f t="shared" si="996"/>
        <v>1</v>
      </c>
      <c r="L5256" s="34">
        <v>43470</v>
      </c>
      <c r="M5256" s="4">
        <v>219</v>
      </c>
      <c r="N5256" s="4">
        <v>21</v>
      </c>
      <c r="O5256" s="31">
        <v>0.83333333333333337</v>
      </c>
      <c r="P5256" s="35">
        <v>4.87</v>
      </c>
      <c r="Q5256" s="36">
        <f t="shared" si="997"/>
        <v>16</v>
      </c>
      <c r="R5256" s="4">
        <f t="shared" si="998"/>
        <v>11.129999999999999</v>
      </c>
      <c r="S5256" s="31">
        <f t="shared" si="989"/>
        <v>0.29212962962962963</v>
      </c>
      <c r="T5256" s="31">
        <f t="shared" si="990"/>
        <v>0.70188657407407407</v>
      </c>
      <c r="U5256" s="4">
        <f t="shared" si="991"/>
        <v>0</v>
      </c>
      <c r="V5256" s="4" t="str">
        <f t="shared" si="992"/>
        <v/>
      </c>
      <c r="W5256" s="18" t="str">
        <f>IF(V5256="","",VLOOKUP(L5256,日射量と図３!$A$4:$C$368,3,TRUE)*238.85/100)</f>
        <v/>
      </c>
      <c r="X5256" s="4" t="str">
        <f t="shared" si="993"/>
        <v/>
      </c>
      <c r="Y5256" s="4" t="str">
        <f t="shared" si="994"/>
        <v/>
      </c>
      <c r="Z5256" s="4" t="str">
        <f t="shared" si="995"/>
        <v/>
      </c>
      <c r="AA5256" s="4" t="str">
        <f>IF($V5256="","",IF(Y5256&lt;36,0,IF(AND(36&lt;=Y5256,Y5256&lt;71),VLOOKUP($W5256,日射量と図３!$E$6:$F$34,2,TRUE),IF(AND(71&lt;=Y5256,Y5256&lt;107),VLOOKUP($W5256,日射量と図３!$E$6:$G$34,3,TRUE),IF(AND(107&lt;=Y5256,Y5256&lt;143),VLOOKUP($W5256,日射量と図３!$E$6:$H$34,4,TRUE),VLOOKUP($W5256,日射量と図３!$E$6:$I$34,5,TRUE))))))</f>
        <v/>
      </c>
      <c r="AB5256" s="4" t="str">
        <f>IF($V5256="","",IF(Z5256&lt;36,0,IF(AND(36&lt;=Z5256,Z5256&lt;71),VLOOKUP($W5256,日射量と図３!$E$6:$F$34,2,TRUE),IF(AND(71&lt;=Z5256,Z5256&lt;107),VLOOKUP($W5256,日射量と図３!$E$6:$G$34,3,TRUE),IF(AND(107&lt;=Z5256,Z5256&lt;143),VLOOKUP($W5256,日射量と図３!$E$6:$H$34,4,TRUE),VLOOKUP($W5256,日射量と図３!$E$6:$I$34,5,TRUE))))))</f>
        <v/>
      </c>
      <c r="AC5256" s="382" t="str">
        <f t="shared" si="987"/>
        <v/>
      </c>
      <c r="AD5256" s="382" t="str">
        <f t="shared" si="988"/>
        <v/>
      </c>
    </row>
    <row r="5257" spans="11:30" ht="13.5" customHeight="1">
      <c r="K5257" s="4">
        <f t="shared" si="996"/>
        <v>1</v>
      </c>
      <c r="L5257" s="34">
        <v>43470</v>
      </c>
      <c r="M5257" s="4">
        <v>219</v>
      </c>
      <c r="N5257" s="4">
        <v>22</v>
      </c>
      <c r="O5257" s="31">
        <v>0.875</v>
      </c>
      <c r="P5257" s="35">
        <v>4.4800000000000013</v>
      </c>
      <c r="Q5257" s="36">
        <f t="shared" si="997"/>
        <v>16</v>
      </c>
      <c r="R5257" s="4">
        <f t="shared" si="998"/>
        <v>11.52</v>
      </c>
      <c r="S5257" s="31">
        <f t="shared" si="989"/>
        <v>0.29212962962962963</v>
      </c>
      <c r="T5257" s="31">
        <f t="shared" si="990"/>
        <v>0.70188657407407407</v>
      </c>
      <c r="U5257" s="4">
        <f t="shared" si="991"/>
        <v>0</v>
      </c>
      <c r="V5257" s="4" t="str">
        <f t="shared" si="992"/>
        <v/>
      </c>
      <c r="W5257" s="18" t="str">
        <f>IF(V5257="","",VLOOKUP(L5257,日射量と図３!$A$4:$C$368,3,TRUE)*238.85/100)</f>
        <v/>
      </c>
      <c r="X5257" s="4" t="str">
        <f t="shared" si="993"/>
        <v/>
      </c>
      <c r="Y5257" s="4" t="str">
        <f t="shared" si="994"/>
        <v/>
      </c>
      <c r="Z5257" s="4" t="str">
        <f t="shared" si="995"/>
        <v/>
      </c>
      <c r="AA5257" s="4" t="str">
        <f>IF($V5257="","",IF(Y5257&lt;36,0,IF(AND(36&lt;=Y5257,Y5257&lt;71),VLOOKUP($W5257,日射量と図３!$E$6:$F$34,2,TRUE),IF(AND(71&lt;=Y5257,Y5257&lt;107),VLOOKUP($W5257,日射量と図３!$E$6:$G$34,3,TRUE),IF(AND(107&lt;=Y5257,Y5257&lt;143),VLOOKUP($W5257,日射量と図３!$E$6:$H$34,4,TRUE),VLOOKUP($W5257,日射量と図３!$E$6:$I$34,5,TRUE))))))</f>
        <v/>
      </c>
      <c r="AB5257" s="4" t="str">
        <f>IF($V5257="","",IF(Z5257&lt;36,0,IF(AND(36&lt;=Z5257,Z5257&lt;71),VLOOKUP($W5257,日射量と図３!$E$6:$F$34,2,TRUE),IF(AND(71&lt;=Z5257,Z5257&lt;107),VLOOKUP($W5257,日射量と図３!$E$6:$G$34,3,TRUE),IF(AND(107&lt;=Z5257,Z5257&lt;143),VLOOKUP($W5257,日射量と図３!$E$6:$H$34,4,TRUE),VLOOKUP($W5257,日射量と図３!$E$6:$I$34,5,TRUE))))))</f>
        <v/>
      </c>
      <c r="AC5257" s="382" t="str">
        <f t="shared" si="987"/>
        <v/>
      </c>
      <c r="AD5257" s="382" t="str">
        <f t="shared" si="988"/>
        <v/>
      </c>
    </row>
    <row r="5258" spans="11:30" ht="13.5" customHeight="1">
      <c r="K5258" s="4">
        <f t="shared" si="996"/>
        <v>1</v>
      </c>
      <c r="L5258" s="34">
        <v>43470</v>
      </c>
      <c r="M5258" s="4">
        <v>219</v>
      </c>
      <c r="N5258" s="4">
        <v>23</v>
      </c>
      <c r="O5258" s="31">
        <v>0.91666666666666663</v>
      </c>
      <c r="P5258" s="35">
        <v>4.3899999999999997</v>
      </c>
      <c r="Q5258" s="36">
        <f t="shared" si="997"/>
        <v>13</v>
      </c>
      <c r="R5258" s="4">
        <f t="shared" si="998"/>
        <v>8.61</v>
      </c>
      <c r="S5258" s="31">
        <f t="shared" si="989"/>
        <v>0.29212962962962963</v>
      </c>
      <c r="T5258" s="31">
        <f t="shared" si="990"/>
        <v>0.70188657407407407</v>
      </c>
      <c r="U5258" s="4">
        <f t="shared" si="991"/>
        <v>0</v>
      </c>
      <c r="V5258" s="4" t="str">
        <f t="shared" si="992"/>
        <v/>
      </c>
      <c r="W5258" s="18" t="str">
        <f>IF(V5258="","",VLOOKUP(L5258,日射量と図３!$A$4:$C$368,3,TRUE)*238.85/100)</f>
        <v/>
      </c>
      <c r="X5258" s="4" t="str">
        <f t="shared" si="993"/>
        <v/>
      </c>
      <c r="Y5258" s="4" t="str">
        <f t="shared" si="994"/>
        <v/>
      </c>
      <c r="Z5258" s="4" t="str">
        <f t="shared" si="995"/>
        <v/>
      </c>
      <c r="AA5258" s="4" t="str">
        <f>IF($V5258="","",IF(Y5258&lt;36,0,IF(AND(36&lt;=Y5258,Y5258&lt;71),VLOOKUP($W5258,日射量と図３!$E$6:$F$34,2,TRUE),IF(AND(71&lt;=Y5258,Y5258&lt;107),VLOOKUP($W5258,日射量と図３!$E$6:$G$34,3,TRUE),IF(AND(107&lt;=Y5258,Y5258&lt;143),VLOOKUP($W5258,日射量と図３!$E$6:$H$34,4,TRUE),VLOOKUP($W5258,日射量と図３!$E$6:$I$34,5,TRUE))))))</f>
        <v/>
      </c>
      <c r="AB5258" s="4" t="str">
        <f>IF($V5258="","",IF(Z5258&lt;36,0,IF(AND(36&lt;=Z5258,Z5258&lt;71),VLOOKUP($W5258,日射量と図３!$E$6:$F$34,2,TRUE),IF(AND(71&lt;=Z5258,Z5258&lt;107),VLOOKUP($W5258,日射量と図３!$E$6:$G$34,3,TRUE),IF(AND(107&lt;=Z5258,Z5258&lt;143),VLOOKUP($W5258,日射量と図３!$E$6:$H$34,4,TRUE),VLOOKUP($W5258,日射量と図３!$E$6:$I$34,5,TRUE))))))</f>
        <v/>
      </c>
      <c r="AC5258" s="382" t="str">
        <f t="shared" si="987"/>
        <v/>
      </c>
      <c r="AD5258" s="382" t="str">
        <f t="shared" si="988"/>
        <v/>
      </c>
    </row>
    <row r="5259" spans="11:30" ht="13.5" customHeight="1">
      <c r="K5259" s="4">
        <f t="shared" si="996"/>
        <v>1</v>
      </c>
      <c r="L5259" s="34">
        <v>43470</v>
      </c>
      <c r="M5259" s="4">
        <v>219</v>
      </c>
      <c r="N5259" s="4">
        <v>24</v>
      </c>
      <c r="O5259" s="31">
        <v>0.95833333333333337</v>
      </c>
      <c r="P5259" s="35">
        <v>3.9699999999999998</v>
      </c>
      <c r="Q5259" s="36">
        <f t="shared" si="997"/>
        <v>13</v>
      </c>
      <c r="R5259" s="4">
        <f t="shared" si="998"/>
        <v>9.0300000000000011</v>
      </c>
      <c r="S5259" s="31">
        <f t="shared" si="989"/>
        <v>0.29212962962962963</v>
      </c>
      <c r="T5259" s="31">
        <f t="shared" si="990"/>
        <v>0.70188657407407407</v>
      </c>
      <c r="U5259" s="4">
        <f t="shared" si="991"/>
        <v>0</v>
      </c>
      <c r="V5259" s="4" t="str">
        <f t="shared" si="992"/>
        <v/>
      </c>
      <c r="W5259" s="18" t="str">
        <f>IF(V5259="","",VLOOKUP(L5259,日射量と図３!$A$4:$C$368,3,TRUE)*238.85/100)</f>
        <v/>
      </c>
      <c r="X5259" s="4" t="str">
        <f t="shared" si="993"/>
        <v/>
      </c>
      <c r="Y5259" s="4" t="str">
        <f t="shared" si="994"/>
        <v/>
      </c>
      <c r="Z5259" s="4" t="str">
        <f t="shared" si="995"/>
        <v/>
      </c>
      <c r="AA5259" s="4" t="str">
        <f>IF($V5259="","",IF(Y5259&lt;36,0,IF(AND(36&lt;=Y5259,Y5259&lt;71),VLOOKUP($W5259,日射量と図３!$E$6:$F$34,2,TRUE),IF(AND(71&lt;=Y5259,Y5259&lt;107),VLOOKUP($W5259,日射量と図３!$E$6:$G$34,3,TRUE),IF(AND(107&lt;=Y5259,Y5259&lt;143),VLOOKUP($W5259,日射量と図３!$E$6:$H$34,4,TRUE),VLOOKUP($W5259,日射量と図３!$E$6:$I$34,5,TRUE))))))</f>
        <v/>
      </c>
      <c r="AB5259" s="4" t="str">
        <f>IF($V5259="","",IF(Z5259&lt;36,0,IF(AND(36&lt;=Z5259,Z5259&lt;71),VLOOKUP($W5259,日射量と図３!$E$6:$F$34,2,TRUE),IF(AND(71&lt;=Z5259,Z5259&lt;107),VLOOKUP($W5259,日射量と図３!$E$6:$G$34,3,TRUE),IF(AND(107&lt;=Z5259,Z5259&lt;143),VLOOKUP($W5259,日射量と図３!$E$6:$H$34,4,TRUE),VLOOKUP($W5259,日射量と図３!$E$6:$I$34,5,TRUE))))))</f>
        <v/>
      </c>
      <c r="AC5259" s="382" t="str">
        <f t="shared" si="987"/>
        <v/>
      </c>
      <c r="AD5259" s="382" t="str">
        <f t="shared" si="988"/>
        <v/>
      </c>
    </row>
    <row r="5260" spans="11:30" ht="13.5" customHeight="1">
      <c r="K5260" s="4">
        <f t="shared" si="996"/>
        <v>1</v>
      </c>
      <c r="L5260" s="34">
        <v>43471</v>
      </c>
      <c r="M5260" s="4">
        <v>220</v>
      </c>
      <c r="N5260" s="4">
        <v>1</v>
      </c>
      <c r="O5260" s="31">
        <v>0</v>
      </c>
      <c r="P5260" s="35">
        <v>3.8299999999999996</v>
      </c>
      <c r="Q5260" s="36">
        <f t="shared" si="997"/>
        <v>13</v>
      </c>
      <c r="R5260" s="4">
        <f t="shared" si="998"/>
        <v>9.17</v>
      </c>
      <c r="S5260" s="31">
        <f t="shared" si="989"/>
        <v>0.29212962962962963</v>
      </c>
      <c r="T5260" s="31">
        <f t="shared" si="990"/>
        <v>0.70188657407407407</v>
      </c>
      <c r="U5260" s="4">
        <f t="shared" si="991"/>
        <v>0</v>
      </c>
      <c r="V5260" s="4">
        <f t="shared" si="992"/>
        <v>56.49</v>
      </c>
      <c r="W5260" s="18">
        <f>IF(V5260="","",VLOOKUP(L5260,日射量と図３!$A$4:$C$368,3,TRUE)*238.85/100)</f>
        <v>21.496500000000001</v>
      </c>
      <c r="X5260" s="4">
        <f t="shared" si="993"/>
        <v>10</v>
      </c>
      <c r="Y5260" s="4">
        <f t="shared" si="994"/>
        <v>35.316700649999994</v>
      </c>
      <c r="Z5260" s="4">
        <f t="shared" si="995"/>
        <v>39.811553459999992</v>
      </c>
      <c r="AA5260" s="4">
        <f>IF($V5260="","",IF(Y5260&lt;36,0,IF(AND(36&lt;=Y5260,Y5260&lt;71),VLOOKUP($W5260,日射量と図３!$E$6:$F$34,2,TRUE),IF(AND(71&lt;=Y5260,Y5260&lt;107),VLOOKUP($W5260,日射量と図３!$E$6:$G$34,3,TRUE),IF(AND(107&lt;=Y5260,Y5260&lt;143),VLOOKUP($W5260,日射量と図３!$E$6:$H$34,4,TRUE),VLOOKUP($W5260,日射量と図３!$E$6:$I$34,5,TRUE))))))</f>
        <v>0</v>
      </c>
      <c r="AB5260" s="4">
        <f>IF($V5260="","",IF(Z5260&lt;36,0,IF(AND(36&lt;=Z5260,Z5260&lt;71),VLOOKUP($W5260,日射量と図３!$E$6:$F$34,2,TRUE),IF(AND(71&lt;=Z5260,Z5260&lt;107),VLOOKUP($W5260,日射量と図３!$E$6:$G$34,3,TRUE),IF(AND(107&lt;=Z5260,Z5260&lt;143),VLOOKUP($W5260,日射量と図３!$E$6:$H$34,4,TRUE),VLOOKUP($W5260,日射量と図３!$E$6:$I$34,5,TRUE))))))</f>
        <v>34</v>
      </c>
      <c r="AC5260" s="382">
        <f t="shared" si="987"/>
        <v>0</v>
      </c>
      <c r="AD5260" s="382">
        <f t="shared" si="988"/>
        <v>1.4235120000000001</v>
      </c>
    </row>
    <row r="5261" spans="11:30" ht="13.5" customHeight="1">
      <c r="K5261" s="4">
        <f t="shared" si="996"/>
        <v>1</v>
      </c>
      <c r="L5261" s="34">
        <v>43471</v>
      </c>
      <c r="M5261" s="4">
        <v>220</v>
      </c>
      <c r="N5261" s="4">
        <v>2</v>
      </c>
      <c r="O5261" s="31">
        <v>4.1666666666666664E-2</v>
      </c>
      <c r="P5261" s="35">
        <v>3.5200000000000005</v>
      </c>
      <c r="Q5261" s="36">
        <f t="shared" si="997"/>
        <v>13</v>
      </c>
      <c r="R5261" s="4">
        <f t="shared" si="998"/>
        <v>9.48</v>
      </c>
      <c r="S5261" s="31">
        <f t="shared" si="989"/>
        <v>0.29212962962962963</v>
      </c>
      <c r="T5261" s="31">
        <f t="shared" si="990"/>
        <v>0.70188657407407407</v>
      </c>
      <c r="U5261" s="4">
        <f t="shared" si="991"/>
        <v>0</v>
      </c>
      <c r="V5261" s="4" t="str">
        <f t="shared" si="992"/>
        <v/>
      </c>
      <c r="W5261" s="18" t="str">
        <f>IF(V5261="","",VLOOKUP(L5261,日射量と図３!$A$4:$C$368,3,TRUE)*238.85/100)</f>
        <v/>
      </c>
      <c r="X5261" s="4" t="str">
        <f t="shared" si="993"/>
        <v/>
      </c>
      <c r="Y5261" s="4" t="str">
        <f t="shared" si="994"/>
        <v/>
      </c>
      <c r="Z5261" s="4" t="str">
        <f t="shared" si="995"/>
        <v/>
      </c>
      <c r="AA5261" s="4" t="str">
        <f>IF($V5261="","",IF(Y5261&lt;36,0,IF(AND(36&lt;=Y5261,Y5261&lt;71),VLOOKUP($W5261,日射量と図３!$E$6:$F$34,2,TRUE),IF(AND(71&lt;=Y5261,Y5261&lt;107),VLOOKUP($W5261,日射量と図３!$E$6:$G$34,3,TRUE),IF(AND(107&lt;=Y5261,Y5261&lt;143),VLOOKUP($W5261,日射量と図３!$E$6:$H$34,4,TRUE),VLOOKUP($W5261,日射量と図３!$E$6:$I$34,5,TRUE))))))</f>
        <v/>
      </c>
      <c r="AB5261" s="4" t="str">
        <f>IF($V5261="","",IF(Z5261&lt;36,0,IF(AND(36&lt;=Z5261,Z5261&lt;71),VLOOKUP($W5261,日射量と図３!$E$6:$F$34,2,TRUE),IF(AND(71&lt;=Z5261,Z5261&lt;107),VLOOKUP($W5261,日射量と図３!$E$6:$G$34,3,TRUE),IF(AND(107&lt;=Z5261,Z5261&lt;143),VLOOKUP($W5261,日射量と図３!$E$6:$H$34,4,TRUE),VLOOKUP($W5261,日射量と図３!$E$6:$I$34,5,TRUE))))))</f>
        <v/>
      </c>
      <c r="AC5261" s="382" t="str">
        <f t="shared" si="987"/>
        <v/>
      </c>
      <c r="AD5261" s="382" t="str">
        <f t="shared" si="988"/>
        <v/>
      </c>
    </row>
    <row r="5262" spans="11:30" ht="13.5" customHeight="1">
      <c r="K5262" s="4">
        <f t="shared" si="996"/>
        <v>1</v>
      </c>
      <c r="L5262" s="34">
        <v>43471</v>
      </c>
      <c r="M5262" s="4">
        <v>220</v>
      </c>
      <c r="N5262" s="4">
        <v>3</v>
      </c>
      <c r="O5262" s="31">
        <v>8.3333333333333329E-2</v>
      </c>
      <c r="P5262" s="35">
        <v>3.44</v>
      </c>
      <c r="Q5262" s="36">
        <f t="shared" si="997"/>
        <v>13</v>
      </c>
      <c r="R5262" s="4">
        <f t="shared" si="998"/>
        <v>9.56</v>
      </c>
      <c r="S5262" s="31">
        <f t="shared" si="989"/>
        <v>0.29212962962962963</v>
      </c>
      <c r="T5262" s="31">
        <f t="shared" si="990"/>
        <v>0.70188657407407407</v>
      </c>
      <c r="U5262" s="4">
        <f t="shared" si="991"/>
        <v>0</v>
      </c>
      <c r="V5262" s="4" t="str">
        <f t="shared" si="992"/>
        <v/>
      </c>
      <c r="W5262" s="18" t="str">
        <f>IF(V5262="","",VLOOKUP(L5262,日射量と図３!$A$4:$C$368,3,TRUE)*238.85/100)</f>
        <v/>
      </c>
      <c r="X5262" s="4" t="str">
        <f t="shared" si="993"/>
        <v/>
      </c>
      <c r="Y5262" s="4" t="str">
        <f t="shared" si="994"/>
        <v/>
      </c>
      <c r="Z5262" s="4" t="str">
        <f t="shared" si="995"/>
        <v/>
      </c>
      <c r="AA5262" s="4" t="str">
        <f>IF($V5262="","",IF(Y5262&lt;36,0,IF(AND(36&lt;=Y5262,Y5262&lt;71),VLOOKUP($W5262,日射量と図３!$E$6:$F$34,2,TRUE),IF(AND(71&lt;=Y5262,Y5262&lt;107),VLOOKUP($W5262,日射量と図３!$E$6:$G$34,3,TRUE),IF(AND(107&lt;=Y5262,Y5262&lt;143),VLOOKUP($W5262,日射量と図３!$E$6:$H$34,4,TRUE),VLOOKUP($W5262,日射量と図３!$E$6:$I$34,5,TRUE))))))</f>
        <v/>
      </c>
      <c r="AB5262" s="4" t="str">
        <f>IF($V5262="","",IF(Z5262&lt;36,0,IF(AND(36&lt;=Z5262,Z5262&lt;71),VLOOKUP($W5262,日射量と図３!$E$6:$F$34,2,TRUE),IF(AND(71&lt;=Z5262,Z5262&lt;107),VLOOKUP($W5262,日射量と図３!$E$6:$G$34,3,TRUE),IF(AND(107&lt;=Z5262,Z5262&lt;143),VLOOKUP($W5262,日射量と図３!$E$6:$H$34,4,TRUE),VLOOKUP($W5262,日射量と図３!$E$6:$I$34,5,TRUE))))))</f>
        <v/>
      </c>
      <c r="AC5262" s="382" t="str">
        <f t="shared" si="987"/>
        <v/>
      </c>
      <c r="AD5262" s="382" t="str">
        <f t="shared" si="988"/>
        <v/>
      </c>
    </row>
    <row r="5263" spans="11:30" ht="13.5" customHeight="1">
      <c r="K5263" s="4">
        <f t="shared" si="996"/>
        <v>1</v>
      </c>
      <c r="L5263" s="34">
        <v>43471</v>
      </c>
      <c r="M5263" s="4">
        <v>220</v>
      </c>
      <c r="N5263" s="4">
        <v>4</v>
      </c>
      <c r="O5263" s="31">
        <v>0.125</v>
      </c>
      <c r="P5263" s="35">
        <v>3.07</v>
      </c>
      <c r="Q5263" s="36">
        <f t="shared" si="997"/>
        <v>13</v>
      </c>
      <c r="R5263" s="4">
        <f t="shared" si="998"/>
        <v>9.93</v>
      </c>
      <c r="S5263" s="31">
        <f t="shared" si="989"/>
        <v>0.29212962962962963</v>
      </c>
      <c r="T5263" s="31">
        <f t="shared" si="990"/>
        <v>0.70188657407407407</v>
      </c>
      <c r="U5263" s="4">
        <f t="shared" si="991"/>
        <v>0</v>
      </c>
      <c r="V5263" s="4" t="str">
        <f t="shared" si="992"/>
        <v/>
      </c>
      <c r="W5263" s="18" t="str">
        <f>IF(V5263="","",VLOOKUP(L5263,日射量と図３!$A$4:$C$368,3,TRUE)*238.85/100)</f>
        <v/>
      </c>
      <c r="X5263" s="4" t="str">
        <f t="shared" si="993"/>
        <v/>
      </c>
      <c r="Y5263" s="4" t="str">
        <f t="shared" si="994"/>
        <v/>
      </c>
      <c r="Z5263" s="4" t="str">
        <f t="shared" si="995"/>
        <v/>
      </c>
      <c r="AA5263" s="4" t="str">
        <f>IF($V5263="","",IF(Y5263&lt;36,0,IF(AND(36&lt;=Y5263,Y5263&lt;71),VLOOKUP($W5263,日射量と図３!$E$6:$F$34,2,TRUE),IF(AND(71&lt;=Y5263,Y5263&lt;107),VLOOKUP($W5263,日射量と図３!$E$6:$G$34,3,TRUE),IF(AND(107&lt;=Y5263,Y5263&lt;143),VLOOKUP($W5263,日射量と図３!$E$6:$H$34,4,TRUE),VLOOKUP($W5263,日射量と図３!$E$6:$I$34,5,TRUE))))))</f>
        <v/>
      </c>
      <c r="AB5263" s="4" t="str">
        <f>IF($V5263="","",IF(Z5263&lt;36,0,IF(AND(36&lt;=Z5263,Z5263&lt;71),VLOOKUP($W5263,日射量と図３!$E$6:$F$34,2,TRUE),IF(AND(71&lt;=Z5263,Z5263&lt;107),VLOOKUP($W5263,日射量と図３!$E$6:$G$34,3,TRUE),IF(AND(107&lt;=Z5263,Z5263&lt;143),VLOOKUP($W5263,日射量と図３!$E$6:$H$34,4,TRUE),VLOOKUP($W5263,日射量と図３!$E$6:$I$34,5,TRUE))))))</f>
        <v/>
      </c>
      <c r="AC5263" s="382" t="str">
        <f t="shared" ref="AC5263:AC5326" si="999">IF(V5263="","",IF((($AH$18*$AH$30*V5263*3600/1000000)/1000-AA5263*$AG$18*10*0.0000041868)&lt;=0,0,AA5263*$AG$18*10*0.0000041868))</f>
        <v/>
      </c>
      <c r="AD5263" s="382" t="str">
        <f t="shared" ref="AD5263:AD5326" si="1000">IF(V5263="","",IF((($AH$19*$AH$30*V5263*3600/1000000)/1000-AB5263*$AG$19*10*0.0000041868)&lt;=0,0,AB5263*$AG$19*10*0.0000041868))</f>
        <v/>
      </c>
    </row>
    <row r="5264" spans="11:30" ht="13.5" customHeight="1">
      <c r="K5264" s="4">
        <f t="shared" si="996"/>
        <v>1</v>
      </c>
      <c r="L5264" s="34">
        <v>43471</v>
      </c>
      <c r="M5264" s="4">
        <v>220</v>
      </c>
      <c r="N5264" s="4">
        <v>5</v>
      </c>
      <c r="O5264" s="31">
        <v>0.16666666666666666</v>
      </c>
      <c r="P5264" s="35">
        <v>2.87</v>
      </c>
      <c r="Q5264" s="36">
        <f t="shared" si="997"/>
        <v>15</v>
      </c>
      <c r="R5264" s="4">
        <f t="shared" si="998"/>
        <v>12.129999999999999</v>
      </c>
      <c r="S5264" s="31">
        <f t="shared" si="989"/>
        <v>0.29212962962962963</v>
      </c>
      <c r="T5264" s="31">
        <f t="shared" si="990"/>
        <v>0.70188657407407407</v>
      </c>
      <c r="U5264" s="4">
        <f t="shared" si="991"/>
        <v>0</v>
      </c>
      <c r="V5264" s="4" t="str">
        <f t="shared" si="992"/>
        <v/>
      </c>
      <c r="W5264" s="18" t="str">
        <f>IF(V5264="","",VLOOKUP(L5264,日射量と図３!$A$4:$C$368,3,TRUE)*238.85/100)</f>
        <v/>
      </c>
      <c r="X5264" s="4" t="str">
        <f t="shared" si="993"/>
        <v/>
      </c>
      <c r="Y5264" s="4" t="str">
        <f t="shared" si="994"/>
        <v/>
      </c>
      <c r="Z5264" s="4" t="str">
        <f t="shared" si="995"/>
        <v/>
      </c>
      <c r="AA5264" s="4" t="str">
        <f>IF($V5264="","",IF(Y5264&lt;36,0,IF(AND(36&lt;=Y5264,Y5264&lt;71),VLOOKUP($W5264,日射量と図３!$E$6:$F$34,2,TRUE),IF(AND(71&lt;=Y5264,Y5264&lt;107),VLOOKUP($W5264,日射量と図３!$E$6:$G$34,3,TRUE),IF(AND(107&lt;=Y5264,Y5264&lt;143),VLOOKUP($W5264,日射量と図３!$E$6:$H$34,4,TRUE),VLOOKUP($W5264,日射量と図３!$E$6:$I$34,5,TRUE))))))</f>
        <v/>
      </c>
      <c r="AB5264" s="4" t="str">
        <f>IF($V5264="","",IF(Z5264&lt;36,0,IF(AND(36&lt;=Z5264,Z5264&lt;71),VLOOKUP($W5264,日射量と図３!$E$6:$F$34,2,TRUE),IF(AND(71&lt;=Z5264,Z5264&lt;107),VLOOKUP($W5264,日射量と図３!$E$6:$G$34,3,TRUE),IF(AND(107&lt;=Z5264,Z5264&lt;143),VLOOKUP($W5264,日射量と図３!$E$6:$H$34,4,TRUE),VLOOKUP($W5264,日射量と図３!$E$6:$I$34,5,TRUE))))))</f>
        <v/>
      </c>
      <c r="AC5264" s="382" t="str">
        <f t="shared" si="999"/>
        <v/>
      </c>
      <c r="AD5264" s="382" t="str">
        <f t="shared" si="1000"/>
        <v/>
      </c>
    </row>
    <row r="5265" spans="11:30" ht="13.5" customHeight="1">
      <c r="K5265" s="4">
        <f t="shared" si="996"/>
        <v>1</v>
      </c>
      <c r="L5265" s="34">
        <v>43471</v>
      </c>
      <c r="M5265" s="4">
        <v>220</v>
      </c>
      <c r="N5265" s="4">
        <v>6</v>
      </c>
      <c r="O5265" s="31">
        <v>0.20833333333333334</v>
      </c>
      <c r="P5265" s="35">
        <v>2.7399999999999993</v>
      </c>
      <c r="Q5265" s="36">
        <f t="shared" si="997"/>
        <v>15</v>
      </c>
      <c r="R5265" s="4">
        <f t="shared" si="998"/>
        <v>12.260000000000002</v>
      </c>
      <c r="S5265" s="31">
        <f t="shared" si="989"/>
        <v>0.29212962962962963</v>
      </c>
      <c r="T5265" s="31">
        <f t="shared" si="990"/>
        <v>0.70188657407407407</v>
      </c>
      <c r="U5265" s="4">
        <f t="shared" si="991"/>
        <v>0</v>
      </c>
      <c r="V5265" s="4" t="str">
        <f t="shared" si="992"/>
        <v/>
      </c>
      <c r="W5265" s="18" t="str">
        <f>IF(V5265="","",VLOOKUP(L5265,日射量と図３!$A$4:$C$368,3,TRUE)*238.85/100)</f>
        <v/>
      </c>
      <c r="X5265" s="4" t="str">
        <f t="shared" si="993"/>
        <v/>
      </c>
      <c r="Y5265" s="4" t="str">
        <f t="shared" si="994"/>
        <v/>
      </c>
      <c r="Z5265" s="4" t="str">
        <f t="shared" si="995"/>
        <v/>
      </c>
      <c r="AA5265" s="4" t="str">
        <f>IF($V5265="","",IF(Y5265&lt;36,0,IF(AND(36&lt;=Y5265,Y5265&lt;71),VLOOKUP($W5265,日射量と図３!$E$6:$F$34,2,TRUE),IF(AND(71&lt;=Y5265,Y5265&lt;107),VLOOKUP($W5265,日射量と図３!$E$6:$G$34,3,TRUE),IF(AND(107&lt;=Y5265,Y5265&lt;143),VLOOKUP($W5265,日射量と図３!$E$6:$H$34,4,TRUE),VLOOKUP($W5265,日射量と図３!$E$6:$I$34,5,TRUE))))))</f>
        <v/>
      </c>
      <c r="AB5265" s="4" t="str">
        <f>IF($V5265="","",IF(Z5265&lt;36,0,IF(AND(36&lt;=Z5265,Z5265&lt;71),VLOOKUP($W5265,日射量と図３!$E$6:$F$34,2,TRUE),IF(AND(71&lt;=Z5265,Z5265&lt;107),VLOOKUP($W5265,日射量と図３!$E$6:$G$34,3,TRUE),IF(AND(107&lt;=Z5265,Z5265&lt;143),VLOOKUP($W5265,日射量と図３!$E$6:$H$34,4,TRUE),VLOOKUP($W5265,日射量と図３!$E$6:$I$34,5,TRUE))))))</f>
        <v/>
      </c>
      <c r="AC5265" s="382" t="str">
        <f t="shared" si="999"/>
        <v/>
      </c>
      <c r="AD5265" s="382" t="str">
        <f t="shared" si="1000"/>
        <v/>
      </c>
    </row>
    <row r="5266" spans="11:30" ht="13.5" customHeight="1">
      <c r="K5266" s="4">
        <f t="shared" si="996"/>
        <v>1</v>
      </c>
      <c r="L5266" s="34">
        <v>43471</v>
      </c>
      <c r="M5266" s="4">
        <v>220</v>
      </c>
      <c r="N5266" s="4">
        <v>7</v>
      </c>
      <c r="O5266" s="31">
        <v>0.25</v>
      </c>
      <c r="P5266" s="35">
        <v>2.66</v>
      </c>
      <c r="Q5266" s="36">
        <f t="shared" si="997"/>
        <v>15</v>
      </c>
      <c r="R5266" s="4">
        <f t="shared" si="998"/>
        <v>12.34</v>
      </c>
      <c r="S5266" s="31">
        <f t="shared" si="989"/>
        <v>0.29212962962962963</v>
      </c>
      <c r="T5266" s="31">
        <f t="shared" si="990"/>
        <v>0.70188657407407407</v>
      </c>
      <c r="U5266" s="4">
        <f t="shared" si="991"/>
        <v>0</v>
      </c>
      <c r="V5266" s="4" t="str">
        <f t="shared" si="992"/>
        <v/>
      </c>
      <c r="W5266" s="18" t="str">
        <f>IF(V5266="","",VLOOKUP(L5266,日射量と図３!$A$4:$C$368,3,TRUE)*238.85/100)</f>
        <v/>
      </c>
      <c r="X5266" s="4" t="str">
        <f t="shared" si="993"/>
        <v/>
      </c>
      <c r="Y5266" s="4" t="str">
        <f t="shared" si="994"/>
        <v/>
      </c>
      <c r="Z5266" s="4" t="str">
        <f t="shared" si="995"/>
        <v/>
      </c>
      <c r="AA5266" s="4" t="str">
        <f>IF($V5266="","",IF(Y5266&lt;36,0,IF(AND(36&lt;=Y5266,Y5266&lt;71),VLOOKUP($W5266,日射量と図３!$E$6:$F$34,2,TRUE),IF(AND(71&lt;=Y5266,Y5266&lt;107),VLOOKUP($W5266,日射量と図３!$E$6:$G$34,3,TRUE),IF(AND(107&lt;=Y5266,Y5266&lt;143),VLOOKUP($W5266,日射量と図３!$E$6:$H$34,4,TRUE),VLOOKUP($W5266,日射量と図３!$E$6:$I$34,5,TRUE))))))</f>
        <v/>
      </c>
      <c r="AB5266" s="4" t="str">
        <f>IF($V5266="","",IF(Z5266&lt;36,0,IF(AND(36&lt;=Z5266,Z5266&lt;71),VLOOKUP($W5266,日射量と図３!$E$6:$F$34,2,TRUE),IF(AND(71&lt;=Z5266,Z5266&lt;107),VLOOKUP($W5266,日射量と図３!$E$6:$G$34,3,TRUE),IF(AND(107&lt;=Z5266,Z5266&lt;143),VLOOKUP($W5266,日射量と図３!$E$6:$H$34,4,TRUE),VLOOKUP($W5266,日射量と図３!$E$6:$I$34,5,TRUE))))))</f>
        <v/>
      </c>
      <c r="AC5266" s="382" t="str">
        <f t="shared" si="999"/>
        <v/>
      </c>
      <c r="AD5266" s="382" t="str">
        <f t="shared" si="1000"/>
        <v/>
      </c>
    </row>
    <row r="5267" spans="11:30" ht="13.5" customHeight="1">
      <c r="K5267" s="4">
        <f t="shared" si="996"/>
        <v>1</v>
      </c>
      <c r="L5267" s="34">
        <v>43471</v>
      </c>
      <c r="M5267" s="4">
        <v>220</v>
      </c>
      <c r="N5267" s="4">
        <v>8</v>
      </c>
      <c r="O5267" s="31">
        <v>0.29166666666666669</v>
      </c>
      <c r="P5267" s="35">
        <v>2.57</v>
      </c>
      <c r="Q5267" s="36">
        <f t="shared" si="997"/>
        <v>12</v>
      </c>
      <c r="R5267" s="4">
        <f t="shared" si="998"/>
        <v>9.43</v>
      </c>
      <c r="S5267" s="31">
        <f t="shared" si="989"/>
        <v>0.29212962962962963</v>
      </c>
      <c r="T5267" s="31">
        <f t="shared" si="990"/>
        <v>0.70188657407407407</v>
      </c>
      <c r="U5267" s="4">
        <f t="shared" si="991"/>
        <v>0</v>
      </c>
      <c r="V5267" s="4" t="str">
        <f t="shared" si="992"/>
        <v/>
      </c>
      <c r="W5267" s="18" t="str">
        <f>IF(V5267="","",VLOOKUP(L5267,日射量と図３!$A$4:$C$368,3,TRUE)*238.85/100)</f>
        <v/>
      </c>
      <c r="X5267" s="4" t="str">
        <f t="shared" si="993"/>
        <v/>
      </c>
      <c r="Y5267" s="4" t="str">
        <f t="shared" si="994"/>
        <v/>
      </c>
      <c r="Z5267" s="4" t="str">
        <f t="shared" si="995"/>
        <v/>
      </c>
      <c r="AA5267" s="4" t="str">
        <f>IF($V5267="","",IF(Y5267&lt;36,0,IF(AND(36&lt;=Y5267,Y5267&lt;71),VLOOKUP($W5267,日射量と図３!$E$6:$F$34,2,TRUE),IF(AND(71&lt;=Y5267,Y5267&lt;107),VLOOKUP($W5267,日射量と図３!$E$6:$G$34,3,TRUE),IF(AND(107&lt;=Y5267,Y5267&lt;143),VLOOKUP($W5267,日射量と図３!$E$6:$H$34,4,TRUE),VLOOKUP($W5267,日射量と図３!$E$6:$I$34,5,TRUE))))))</f>
        <v/>
      </c>
      <c r="AB5267" s="4" t="str">
        <f>IF($V5267="","",IF(Z5267&lt;36,0,IF(AND(36&lt;=Z5267,Z5267&lt;71),VLOOKUP($W5267,日射量と図３!$E$6:$F$34,2,TRUE),IF(AND(71&lt;=Z5267,Z5267&lt;107),VLOOKUP($W5267,日射量と図３!$E$6:$G$34,3,TRUE),IF(AND(107&lt;=Z5267,Z5267&lt;143),VLOOKUP($W5267,日射量と図３!$E$6:$H$34,4,TRUE),VLOOKUP($W5267,日射量と図３!$E$6:$I$34,5,TRUE))))))</f>
        <v/>
      </c>
      <c r="AC5267" s="382" t="str">
        <f t="shared" si="999"/>
        <v/>
      </c>
      <c r="AD5267" s="382" t="str">
        <f t="shared" si="1000"/>
        <v/>
      </c>
    </row>
    <row r="5268" spans="11:30" ht="13.5" customHeight="1">
      <c r="K5268" s="4">
        <f t="shared" si="996"/>
        <v>1</v>
      </c>
      <c r="L5268" s="34">
        <v>43471</v>
      </c>
      <c r="M5268" s="4">
        <v>220</v>
      </c>
      <c r="N5268" s="4">
        <v>9</v>
      </c>
      <c r="O5268" s="31">
        <v>0.33333333333333331</v>
      </c>
      <c r="P5268" s="35">
        <v>3.13</v>
      </c>
      <c r="Q5268" s="36">
        <f t="shared" si="997"/>
        <v>12</v>
      </c>
      <c r="R5268" s="4">
        <f t="shared" si="998"/>
        <v>8.870000000000001</v>
      </c>
      <c r="S5268" s="31">
        <f t="shared" si="989"/>
        <v>0.29212962962962963</v>
      </c>
      <c r="T5268" s="31">
        <f t="shared" si="990"/>
        <v>0.70188657407407407</v>
      </c>
      <c r="U5268" s="4">
        <f t="shared" si="991"/>
        <v>8.870000000000001</v>
      </c>
      <c r="V5268" s="4" t="str">
        <f t="shared" si="992"/>
        <v/>
      </c>
      <c r="W5268" s="18" t="str">
        <f>IF(V5268="","",VLOOKUP(L5268,日射量と図３!$A$4:$C$368,3,TRUE)*238.85/100)</f>
        <v/>
      </c>
      <c r="X5268" s="4" t="str">
        <f t="shared" si="993"/>
        <v/>
      </c>
      <c r="Y5268" s="4" t="str">
        <f t="shared" si="994"/>
        <v/>
      </c>
      <c r="Z5268" s="4" t="str">
        <f t="shared" si="995"/>
        <v/>
      </c>
      <c r="AA5268" s="4" t="str">
        <f>IF($V5268="","",IF(Y5268&lt;36,0,IF(AND(36&lt;=Y5268,Y5268&lt;71),VLOOKUP($W5268,日射量と図３!$E$6:$F$34,2,TRUE),IF(AND(71&lt;=Y5268,Y5268&lt;107),VLOOKUP($W5268,日射量と図３!$E$6:$G$34,3,TRUE),IF(AND(107&lt;=Y5268,Y5268&lt;143),VLOOKUP($W5268,日射量と図３!$E$6:$H$34,4,TRUE),VLOOKUP($W5268,日射量と図３!$E$6:$I$34,5,TRUE))))))</f>
        <v/>
      </c>
      <c r="AB5268" s="4" t="str">
        <f>IF($V5268="","",IF(Z5268&lt;36,0,IF(AND(36&lt;=Z5268,Z5268&lt;71),VLOOKUP($W5268,日射量と図３!$E$6:$F$34,2,TRUE),IF(AND(71&lt;=Z5268,Z5268&lt;107),VLOOKUP($W5268,日射量と図３!$E$6:$G$34,3,TRUE),IF(AND(107&lt;=Z5268,Z5268&lt;143),VLOOKUP($W5268,日射量と図３!$E$6:$H$34,4,TRUE),VLOOKUP($W5268,日射量と図３!$E$6:$I$34,5,TRUE))))))</f>
        <v/>
      </c>
      <c r="AC5268" s="382" t="str">
        <f t="shared" si="999"/>
        <v/>
      </c>
      <c r="AD5268" s="382" t="str">
        <f t="shared" si="1000"/>
        <v/>
      </c>
    </row>
    <row r="5269" spans="11:30" ht="13.5" customHeight="1">
      <c r="K5269" s="4">
        <f t="shared" si="996"/>
        <v>1</v>
      </c>
      <c r="L5269" s="34">
        <v>43471</v>
      </c>
      <c r="M5269" s="4">
        <v>220</v>
      </c>
      <c r="N5269" s="4">
        <v>10</v>
      </c>
      <c r="O5269" s="31">
        <v>0.375</v>
      </c>
      <c r="P5269" s="35">
        <v>4.2699999999999996</v>
      </c>
      <c r="Q5269" s="36">
        <f t="shared" si="997"/>
        <v>12</v>
      </c>
      <c r="R5269" s="4">
        <f t="shared" si="998"/>
        <v>7.73</v>
      </c>
      <c r="S5269" s="31">
        <f t="shared" ref="S5269:S5332" si="1001">VLOOKUP(K5269,$AF$45:$AH$49,2,TRUE)</f>
        <v>0.29212962962962963</v>
      </c>
      <c r="T5269" s="31">
        <f t="shared" ref="T5269:T5332" si="1002">VLOOKUP(K5269,$AF$45:$AH$49,3,TRUE)</f>
        <v>0.70188657407407407</v>
      </c>
      <c r="U5269" s="4">
        <f t="shared" ref="U5269:U5332" si="1003">IF(AND(S5269&lt;O5269,O5269&lt;T5269),R5269,0)</f>
        <v>7.73</v>
      </c>
      <c r="V5269" s="4" t="str">
        <f t="shared" ref="V5269:V5332" si="1004">IF(N5269=1,SUM(U5269:U5292),"")</f>
        <v/>
      </c>
      <c r="W5269" s="18" t="str">
        <f>IF(V5269="","",VLOOKUP(L5269,日射量と図３!$A$4:$C$368,3,TRUE)*238.85/100)</f>
        <v/>
      </c>
      <c r="X5269" s="4" t="str">
        <f t="shared" ref="X5269:X5332" si="1005">IF(V5269="","",VLOOKUP(K5269,$AF$45:$AJ$49,5,TRUE))</f>
        <v/>
      </c>
      <c r="Y5269" s="4" t="str">
        <f t="shared" si="994"/>
        <v/>
      </c>
      <c r="Z5269" s="4" t="str">
        <f t="shared" si="995"/>
        <v/>
      </c>
      <c r="AA5269" s="4" t="str">
        <f>IF($V5269="","",IF(Y5269&lt;36,0,IF(AND(36&lt;=Y5269,Y5269&lt;71),VLOOKUP($W5269,日射量と図３!$E$6:$F$34,2,TRUE),IF(AND(71&lt;=Y5269,Y5269&lt;107),VLOOKUP($W5269,日射量と図３!$E$6:$G$34,3,TRUE),IF(AND(107&lt;=Y5269,Y5269&lt;143),VLOOKUP($W5269,日射量と図３!$E$6:$H$34,4,TRUE),VLOOKUP($W5269,日射量と図３!$E$6:$I$34,5,TRUE))))))</f>
        <v/>
      </c>
      <c r="AB5269" s="4" t="str">
        <f>IF($V5269="","",IF(Z5269&lt;36,0,IF(AND(36&lt;=Z5269,Z5269&lt;71),VLOOKUP($W5269,日射量と図３!$E$6:$F$34,2,TRUE),IF(AND(71&lt;=Z5269,Z5269&lt;107),VLOOKUP($W5269,日射量と図３!$E$6:$G$34,3,TRUE),IF(AND(107&lt;=Z5269,Z5269&lt;143),VLOOKUP($W5269,日射量と図３!$E$6:$H$34,4,TRUE),VLOOKUP($W5269,日射量と図３!$E$6:$I$34,5,TRUE))))))</f>
        <v/>
      </c>
      <c r="AC5269" s="382" t="str">
        <f t="shared" si="999"/>
        <v/>
      </c>
      <c r="AD5269" s="382" t="str">
        <f t="shared" si="1000"/>
        <v/>
      </c>
    </row>
    <row r="5270" spans="11:30" ht="13.5" customHeight="1">
      <c r="K5270" s="4">
        <f t="shared" si="996"/>
        <v>1</v>
      </c>
      <c r="L5270" s="34">
        <v>43471</v>
      </c>
      <c r="M5270" s="4">
        <v>220</v>
      </c>
      <c r="N5270" s="4">
        <v>11</v>
      </c>
      <c r="O5270" s="31">
        <v>0.41666666666666669</v>
      </c>
      <c r="P5270" s="35">
        <v>5.5000000000000009</v>
      </c>
      <c r="Q5270" s="36">
        <f t="shared" si="997"/>
        <v>12</v>
      </c>
      <c r="R5270" s="4">
        <f t="shared" si="998"/>
        <v>6.4999999999999991</v>
      </c>
      <c r="S5270" s="31">
        <f t="shared" si="1001"/>
        <v>0.29212962962962963</v>
      </c>
      <c r="T5270" s="31">
        <f t="shared" si="1002"/>
        <v>0.70188657407407407</v>
      </c>
      <c r="U5270" s="4">
        <f t="shared" si="1003"/>
        <v>6.4999999999999991</v>
      </c>
      <c r="V5270" s="4" t="str">
        <f t="shared" si="1004"/>
        <v/>
      </c>
      <c r="W5270" s="18" t="str">
        <f>IF(V5270="","",VLOOKUP(L5270,日射量と図３!$A$4:$C$368,3,TRUE)*238.85/100)</f>
        <v/>
      </c>
      <c r="X5270" s="4" t="str">
        <f t="shared" si="1005"/>
        <v/>
      </c>
      <c r="Y5270" s="4" t="str">
        <f t="shared" si="994"/>
        <v/>
      </c>
      <c r="Z5270" s="4" t="str">
        <f t="shared" si="995"/>
        <v/>
      </c>
      <c r="AA5270" s="4" t="str">
        <f>IF($V5270="","",IF(Y5270&lt;36,0,IF(AND(36&lt;=Y5270,Y5270&lt;71),VLOOKUP($W5270,日射量と図３!$E$6:$F$34,2,TRUE),IF(AND(71&lt;=Y5270,Y5270&lt;107),VLOOKUP($W5270,日射量と図３!$E$6:$G$34,3,TRUE),IF(AND(107&lt;=Y5270,Y5270&lt;143),VLOOKUP($W5270,日射量と図３!$E$6:$H$34,4,TRUE),VLOOKUP($W5270,日射量と図３!$E$6:$I$34,5,TRUE))))))</f>
        <v/>
      </c>
      <c r="AB5270" s="4" t="str">
        <f>IF($V5270="","",IF(Z5270&lt;36,0,IF(AND(36&lt;=Z5270,Z5270&lt;71),VLOOKUP($W5270,日射量と図３!$E$6:$F$34,2,TRUE),IF(AND(71&lt;=Z5270,Z5270&lt;107),VLOOKUP($W5270,日射量と図３!$E$6:$G$34,3,TRUE),IF(AND(107&lt;=Z5270,Z5270&lt;143),VLOOKUP($W5270,日射量と図３!$E$6:$H$34,4,TRUE),VLOOKUP($W5270,日射量と図３!$E$6:$I$34,5,TRUE))))))</f>
        <v/>
      </c>
      <c r="AC5270" s="382" t="str">
        <f t="shared" si="999"/>
        <v/>
      </c>
      <c r="AD5270" s="382" t="str">
        <f t="shared" si="1000"/>
        <v/>
      </c>
    </row>
    <row r="5271" spans="11:30" ht="13.5" customHeight="1">
      <c r="K5271" s="4">
        <f t="shared" si="996"/>
        <v>1</v>
      </c>
      <c r="L5271" s="34">
        <v>43471</v>
      </c>
      <c r="M5271" s="4">
        <v>220</v>
      </c>
      <c r="N5271" s="4">
        <v>12</v>
      </c>
      <c r="O5271" s="31">
        <v>0.45833333333333331</v>
      </c>
      <c r="P5271" s="35">
        <v>6.7299999999999995</v>
      </c>
      <c r="Q5271" s="36">
        <f t="shared" si="997"/>
        <v>12</v>
      </c>
      <c r="R5271" s="4">
        <f t="shared" si="998"/>
        <v>5.2700000000000005</v>
      </c>
      <c r="S5271" s="31">
        <f t="shared" si="1001"/>
        <v>0.29212962962962963</v>
      </c>
      <c r="T5271" s="31">
        <f t="shared" si="1002"/>
        <v>0.70188657407407407</v>
      </c>
      <c r="U5271" s="4">
        <f t="shared" si="1003"/>
        <v>5.2700000000000005</v>
      </c>
      <c r="V5271" s="4" t="str">
        <f t="shared" si="1004"/>
        <v/>
      </c>
      <c r="W5271" s="18" t="str">
        <f>IF(V5271="","",VLOOKUP(L5271,日射量と図３!$A$4:$C$368,3,TRUE)*238.85/100)</f>
        <v/>
      </c>
      <c r="X5271" s="4" t="str">
        <f t="shared" si="1005"/>
        <v/>
      </c>
      <c r="Y5271" s="4" t="str">
        <f t="shared" si="994"/>
        <v/>
      </c>
      <c r="Z5271" s="4" t="str">
        <f t="shared" si="995"/>
        <v/>
      </c>
      <c r="AA5271" s="4" t="str">
        <f>IF($V5271="","",IF(Y5271&lt;36,0,IF(AND(36&lt;=Y5271,Y5271&lt;71),VLOOKUP($W5271,日射量と図３!$E$6:$F$34,2,TRUE),IF(AND(71&lt;=Y5271,Y5271&lt;107),VLOOKUP($W5271,日射量と図３!$E$6:$G$34,3,TRUE),IF(AND(107&lt;=Y5271,Y5271&lt;143),VLOOKUP($W5271,日射量と図３!$E$6:$H$34,4,TRUE),VLOOKUP($W5271,日射量と図３!$E$6:$I$34,5,TRUE))))))</f>
        <v/>
      </c>
      <c r="AB5271" s="4" t="str">
        <f>IF($V5271="","",IF(Z5271&lt;36,0,IF(AND(36&lt;=Z5271,Z5271&lt;71),VLOOKUP($W5271,日射量と図３!$E$6:$F$34,2,TRUE),IF(AND(71&lt;=Z5271,Z5271&lt;107),VLOOKUP($W5271,日射量と図３!$E$6:$G$34,3,TRUE),IF(AND(107&lt;=Z5271,Z5271&lt;143),VLOOKUP($W5271,日射量と図３!$E$6:$H$34,4,TRUE),VLOOKUP($W5271,日射量と図３!$E$6:$I$34,5,TRUE))))))</f>
        <v/>
      </c>
      <c r="AC5271" s="382" t="str">
        <f t="shared" si="999"/>
        <v/>
      </c>
      <c r="AD5271" s="382" t="str">
        <f t="shared" si="1000"/>
        <v/>
      </c>
    </row>
    <row r="5272" spans="11:30" ht="13.5" customHeight="1">
      <c r="K5272" s="4">
        <f t="shared" si="996"/>
        <v>1</v>
      </c>
      <c r="L5272" s="34">
        <v>43471</v>
      </c>
      <c r="M5272" s="4">
        <v>220</v>
      </c>
      <c r="N5272" s="4">
        <v>13</v>
      </c>
      <c r="O5272" s="31">
        <v>0.5</v>
      </c>
      <c r="P5272" s="35">
        <v>7.5300000000000011</v>
      </c>
      <c r="Q5272" s="36">
        <f t="shared" si="997"/>
        <v>12</v>
      </c>
      <c r="R5272" s="4">
        <f t="shared" si="998"/>
        <v>4.4699999999999989</v>
      </c>
      <c r="S5272" s="31">
        <f t="shared" si="1001"/>
        <v>0.29212962962962963</v>
      </c>
      <c r="T5272" s="31">
        <f t="shared" si="1002"/>
        <v>0.70188657407407407</v>
      </c>
      <c r="U5272" s="4">
        <f t="shared" si="1003"/>
        <v>4.4699999999999989</v>
      </c>
      <c r="V5272" s="4" t="str">
        <f t="shared" si="1004"/>
        <v/>
      </c>
      <c r="W5272" s="18" t="str">
        <f>IF(V5272="","",VLOOKUP(L5272,日射量と図３!$A$4:$C$368,3,TRUE)*238.85/100)</f>
        <v/>
      </c>
      <c r="X5272" s="4" t="str">
        <f t="shared" si="1005"/>
        <v/>
      </c>
      <c r="Y5272" s="4" t="str">
        <f t="shared" si="994"/>
        <v/>
      </c>
      <c r="Z5272" s="4" t="str">
        <f t="shared" si="995"/>
        <v/>
      </c>
      <c r="AA5272" s="4" t="str">
        <f>IF($V5272="","",IF(Y5272&lt;36,0,IF(AND(36&lt;=Y5272,Y5272&lt;71),VLOOKUP($W5272,日射量と図３!$E$6:$F$34,2,TRUE),IF(AND(71&lt;=Y5272,Y5272&lt;107),VLOOKUP($W5272,日射量と図３!$E$6:$G$34,3,TRUE),IF(AND(107&lt;=Y5272,Y5272&lt;143),VLOOKUP($W5272,日射量と図３!$E$6:$H$34,4,TRUE),VLOOKUP($W5272,日射量と図３!$E$6:$I$34,5,TRUE))))))</f>
        <v/>
      </c>
      <c r="AB5272" s="4" t="str">
        <f>IF($V5272="","",IF(Z5272&lt;36,0,IF(AND(36&lt;=Z5272,Z5272&lt;71),VLOOKUP($W5272,日射量と図３!$E$6:$F$34,2,TRUE),IF(AND(71&lt;=Z5272,Z5272&lt;107),VLOOKUP($W5272,日射量と図３!$E$6:$G$34,3,TRUE),IF(AND(107&lt;=Z5272,Z5272&lt;143),VLOOKUP($W5272,日射量と図３!$E$6:$H$34,4,TRUE),VLOOKUP($W5272,日射量と図３!$E$6:$I$34,5,TRUE))))))</f>
        <v/>
      </c>
      <c r="AC5272" s="382" t="str">
        <f t="shared" si="999"/>
        <v/>
      </c>
      <c r="AD5272" s="382" t="str">
        <f t="shared" si="1000"/>
        <v/>
      </c>
    </row>
    <row r="5273" spans="11:30" ht="13.5" customHeight="1">
      <c r="K5273" s="4">
        <f t="shared" si="996"/>
        <v>1</v>
      </c>
      <c r="L5273" s="34">
        <v>43471</v>
      </c>
      <c r="M5273" s="4">
        <v>220</v>
      </c>
      <c r="N5273" s="4">
        <v>14</v>
      </c>
      <c r="O5273" s="31">
        <v>0.54166666666666663</v>
      </c>
      <c r="P5273" s="35">
        <v>8.0400000000000009</v>
      </c>
      <c r="Q5273" s="36">
        <f t="shared" si="997"/>
        <v>12</v>
      </c>
      <c r="R5273" s="4">
        <f t="shared" si="998"/>
        <v>3.9599999999999991</v>
      </c>
      <c r="S5273" s="31">
        <f t="shared" si="1001"/>
        <v>0.29212962962962963</v>
      </c>
      <c r="T5273" s="31">
        <f t="shared" si="1002"/>
        <v>0.70188657407407407</v>
      </c>
      <c r="U5273" s="4">
        <f t="shared" si="1003"/>
        <v>3.9599999999999991</v>
      </c>
      <c r="V5273" s="4" t="str">
        <f t="shared" si="1004"/>
        <v/>
      </c>
      <c r="W5273" s="18" t="str">
        <f>IF(V5273="","",VLOOKUP(L5273,日射量と図３!$A$4:$C$368,3,TRUE)*238.85/100)</f>
        <v/>
      </c>
      <c r="X5273" s="4" t="str">
        <f t="shared" si="1005"/>
        <v/>
      </c>
      <c r="Y5273" s="4" t="str">
        <f t="shared" si="994"/>
        <v/>
      </c>
      <c r="Z5273" s="4" t="str">
        <f t="shared" si="995"/>
        <v/>
      </c>
      <c r="AA5273" s="4" t="str">
        <f>IF($V5273="","",IF(Y5273&lt;36,0,IF(AND(36&lt;=Y5273,Y5273&lt;71),VLOOKUP($W5273,日射量と図３!$E$6:$F$34,2,TRUE),IF(AND(71&lt;=Y5273,Y5273&lt;107),VLOOKUP($W5273,日射量と図３!$E$6:$G$34,3,TRUE),IF(AND(107&lt;=Y5273,Y5273&lt;143),VLOOKUP($W5273,日射量と図３!$E$6:$H$34,4,TRUE),VLOOKUP($W5273,日射量と図３!$E$6:$I$34,5,TRUE))))))</f>
        <v/>
      </c>
      <c r="AB5273" s="4" t="str">
        <f>IF($V5273="","",IF(Z5273&lt;36,0,IF(AND(36&lt;=Z5273,Z5273&lt;71),VLOOKUP($W5273,日射量と図３!$E$6:$F$34,2,TRUE),IF(AND(71&lt;=Z5273,Z5273&lt;107),VLOOKUP($W5273,日射量と図３!$E$6:$G$34,3,TRUE),IF(AND(107&lt;=Z5273,Z5273&lt;143),VLOOKUP($W5273,日射量と図３!$E$6:$H$34,4,TRUE),VLOOKUP($W5273,日射量と図３!$E$6:$I$34,5,TRUE))))))</f>
        <v/>
      </c>
      <c r="AC5273" s="382" t="str">
        <f t="shared" si="999"/>
        <v/>
      </c>
      <c r="AD5273" s="382" t="str">
        <f t="shared" si="1000"/>
        <v/>
      </c>
    </row>
    <row r="5274" spans="11:30" ht="13.5" customHeight="1">
      <c r="K5274" s="4">
        <f t="shared" si="996"/>
        <v>1</v>
      </c>
      <c r="L5274" s="34">
        <v>43471</v>
      </c>
      <c r="M5274" s="4">
        <v>220</v>
      </c>
      <c r="N5274" s="4">
        <v>15</v>
      </c>
      <c r="O5274" s="31">
        <v>0.58333333333333337</v>
      </c>
      <c r="P5274" s="35">
        <v>8.69</v>
      </c>
      <c r="Q5274" s="36">
        <f t="shared" si="997"/>
        <v>12</v>
      </c>
      <c r="R5274" s="4">
        <f t="shared" si="998"/>
        <v>3.3100000000000005</v>
      </c>
      <c r="S5274" s="31">
        <f t="shared" si="1001"/>
        <v>0.29212962962962963</v>
      </c>
      <c r="T5274" s="31">
        <f t="shared" si="1002"/>
        <v>0.70188657407407407</v>
      </c>
      <c r="U5274" s="4">
        <f t="shared" si="1003"/>
        <v>3.3100000000000005</v>
      </c>
      <c r="V5274" s="4" t="str">
        <f t="shared" si="1004"/>
        <v/>
      </c>
      <c r="W5274" s="18" t="str">
        <f>IF(V5274="","",VLOOKUP(L5274,日射量と図３!$A$4:$C$368,3,TRUE)*238.85/100)</f>
        <v/>
      </c>
      <c r="X5274" s="4" t="str">
        <f t="shared" si="1005"/>
        <v/>
      </c>
      <c r="Y5274" s="4" t="str">
        <f t="shared" si="994"/>
        <v/>
      </c>
      <c r="Z5274" s="4" t="str">
        <f t="shared" si="995"/>
        <v/>
      </c>
      <c r="AA5274" s="4" t="str">
        <f>IF($V5274="","",IF(Y5274&lt;36,0,IF(AND(36&lt;=Y5274,Y5274&lt;71),VLOOKUP($W5274,日射量と図３!$E$6:$F$34,2,TRUE),IF(AND(71&lt;=Y5274,Y5274&lt;107),VLOOKUP($W5274,日射量と図３!$E$6:$G$34,3,TRUE),IF(AND(107&lt;=Y5274,Y5274&lt;143),VLOOKUP($W5274,日射量と図３!$E$6:$H$34,4,TRUE),VLOOKUP($W5274,日射量と図３!$E$6:$I$34,5,TRUE))))))</f>
        <v/>
      </c>
      <c r="AB5274" s="4" t="str">
        <f>IF($V5274="","",IF(Z5274&lt;36,0,IF(AND(36&lt;=Z5274,Z5274&lt;71),VLOOKUP($W5274,日射量と図３!$E$6:$F$34,2,TRUE),IF(AND(71&lt;=Z5274,Z5274&lt;107),VLOOKUP($W5274,日射量と図３!$E$6:$G$34,3,TRUE),IF(AND(107&lt;=Z5274,Z5274&lt;143),VLOOKUP($W5274,日射量と図３!$E$6:$H$34,4,TRUE),VLOOKUP($W5274,日射量と図３!$E$6:$I$34,5,TRUE))))))</f>
        <v/>
      </c>
      <c r="AC5274" s="382" t="str">
        <f t="shared" si="999"/>
        <v/>
      </c>
      <c r="AD5274" s="382" t="str">
        <f t="shared" si="1000"/>
        <v/>
      </c>
    </row>
    <row r="5275" spans="11:30" ht="13.5" customHeight="1">
      <c r="K5275" s="4">
        <f t="shared" si="996"/>
        <v>1</v>
      </c>
      <c r="L5275" s="34">
        <v>43471</v>
      </c>
      <c r="M5275" s="4">
        <v>220</v>
      </c>
      <c r="N5275" s="4">
        <v>16</v>
      </c>
      <c r="O5275" s="31">
        <v>0.625</v>
      </c>
      <c r="P5275" s="35">
        <v>8.16</v>
      </c>
      <c r="Q5275" s="36">
        <f t="shared" si="997"/>
        <v>16</v>
      </c>
      <c r="R5275" s="4">
        <f t="shared" si="998"/>
        <v>7.84</v>
      </c>
      <c r="S5275" s="31">
        <f t="shared" si="1001"/>
        <v>0.29212962962962963</v>
      </c>
      <c r="T5275" s="31">
        <f t="shared" si="1002"/>
        <v>0.70188657407407407</v>
      </c>
      <c r="U5275" s="4">
        <f t="shared" si="1003"/>
        <v>7.84</v>
      </c>
      <c r="V5275" s="4" t="str">
        <f t="shared" si="1004"/>
        <v/>
      </c>
      <c r="W5275" s="18" t="str">
        <f>IF(V5275="","",VLOOKUP(L5275,日射量と図３!$A$4:$C$368,3,TRUE)*238.85/100)</f>
        <v/>
      </c>
      <c r="X5275" s="4" t="str">
        <f t="shared" si="1005"/>
        <v/>
      </c>
      <c r="Y5275" s="4" t="str">
        <f t="shared" si="994"/>
        <v/>
      </c>
      <c r="Z5275" s="4" t="str">
        <f t="shared" si="995"/>
        <v/>
      </c>
      <c r="AA5275" s="4" t="str">
        <f>IF($V5275="","",IF(Y5275&lt;36,0,IF(AND(36&lt;=Y5275,Y5275&lt;71),VLOOKUP($W5275,日射量と図３!$E$6:$F$34,2,TRUE),IF(AND(71&lt;=Y5275,Y5275&lt;107),VLOOKUP($W5275,日射量と図３!$E$6:$G$34,3,TRUE),IF(AND(107&lt;=Y5275,Y5275&lt;143),VLOOKUP($W5275,日射量と図３!$E$6:$H$34,4,TRUE),VLOOKUP($W5275,日射量と図３!$E$6:$I$34,5,TRUE))))))</f>
        <v/>
      </c>
      <c r="AB5275" s="4" t="str">
        <f>IF($V5275="","",IF(Z5275&lt;36,0,IF(AND(36&lt;=Z5275,Z5275&lt;71),VLOOKUP($W5275,日射量と図３!$E$6:$F$34,2,TRUE),IF(AND(71&lt;=Z5275,Z5275&lt;107),VLOOKUP($W5275,日射量と図３!$E$6:$G$34,3,TRUE),IF(AND(107&lt;=Z5275,Z5275&lt;143),VLOOKUP($W5275,日射量と図３!$E$6:$H$34,4,TRUE),VLOOKUP($W5275,日射量と図３!$E$6:$I$34,5,TRUE))))))</f>
        <v/>
      </c>
      <c r="AC5275" s="382" t="str">
        <f t="shared" si="999"/>
        <v/>
      </c>
      <c r="AD5275" s="382" t="str">
        <f t="shared" si="1000"/>
        <v/>
      </c>
    </row>
    <row r="5276" spans="11:30" ht="13.5" customHeight="1">
      <c r="K5276" s="4">
        <f t="shared" si="996"/>
        <v>1</v>
      </c>
      <c r="L5276" s="34">
        <v>43471</v>
      </c>
      <c r="M5276" s="4">
        <v>220</v>
      </c>
      <c r="N5276" s="4">
        <v>17</v>
      </c>
      <c r="O5276" s="31">
        <v>0.66666666666666663</v>
      </c>
      <c r="P5276" s="35">
        <v>7.4599999999999991</v>
      </c>
      <c r="Q5276" s="36">
        <f t="shared" si="997"/>
        <v>16</v>
      </c>
      <c r="R5276" s="4">
        <f t="shared" si="998"/>
        <v>8.5400000000000009</v>
      </c>
      <c r="S5276" s="31">
        <f t="shared" si="1001"/>
        <v>0.29212962962962963</v>
      </c>
      <c r="T5276" s="31">
        <f t="shared" si="1002"/>
        <v>0.70188657407407407</v>
      </c>
      <c r="U5276" s="4">
        <f t="shared" si="1003"/>
        <v>8.5400000000000009</v>
      </c>
      <c r="V5276" s="4" t="str">
        <f t="shared" si="1004"/>
        <v/>
      </c>
      <c r="W5276" s="18" t="str">
        <f>IF(V5276="","",VLOOKUP(L5276,日射量と図３!$A$4:$C$368,3,TRUE)*238.85/100)</f>
        <v/>
      </c>
      <c r="X5276" s="4" t="str">
        <f t="shared" si="1005"/>
        <v/>
      </c>
      <c r="Y5276" s="4" t="str">
        <f t="shared" si="994"/>
        <v/>
      </c>
      <c r="Z5276" s="4" t="str">
        <f t="shared" si="995"/>
        <v/>
      </c>
      <c r="AA5276" s="4" t="str">
        <f>IF($V5276="","",IF(Y5276&lt;36,0,IF(AND(36&lt;=Y5276,Y5276&lt;71),VLOOKUP($W5276,日射量と図３!$E$6:$F$34,2,TRUE),IF(AND(71&lt;=Y5276,Y5276&lt;107),VLOOKUP($W5276,日射量と図３!$E$6:$G$34,3,TRUE),IF(AND(107&lt;=Y5276,Y5276&lt;143),VLOOKUP($W5276,日射量と図３!$E$6:$H$34,4,TRUE),VLOOKUP($W5276,日射量と図３!$E$6:$I$34,5,TRUE))))))</f>
        <v/>
      </c>
      <c r="AB5276" s="4" t="str">
        <f>IF($V5276="","",IF(Z5276&lt;36,0,IF(AND(36&lt;=Z5276,Z5276&lt;71),VLOOKUP($W5276,日射量と図３!$E$6:$F$34,2,TRUE),IF(AND(71&lt;=Z5276,Z5276&lt;107),VLOOKUP($W5276,日射量と図３!$E$6:$G$34,3,TRUE),IF(AND(107&lt;=Z5276,Z5276&lt;143),VLOOKUP($W5276,日射量と図３!$E$6:$H$34,4,TRUE),VLOOKUP($W5276,日射量と図３!$E$6:$I$34,5,TRUE))))))</f>
        <v/>
      </c>
      <c r="AC5276" s="382" t="str">
        <f t="shared" si="999"/>
        <v/>
      </c>
      <c r="AD5276" s="382" t="str">
        <f t="shared" si="1000"/>
        <v/>
      </c>
    </row>
    <row r="5277" spans="11:30" ht="13.5" customHeight="1">
      <c r="K5277" s="4">
        <f t="shared" si="996"/>
        <v>1</v>
      </c>
      <c r="L5277" s="34">
        <v>43471</v>
      </c>
      <c r="M5277" s="4">
        <v>220</v>
      </c>
      <c r="N5277" s="4">
        <v>18</v>
      </c>
      <c r="O5277" s="31">
        <v>0.70833333333333337</v>
      </c>
      <c r="P5277" s="35">
        <v>6.68</v>
      </c>
      <c r="Q5277" s="36">
        <f t="shared" si="997"/>
        <v>16</v>
      </c>
      <c r="R5277" s="4">
        <f t="shared" si="998"/>
        <v>9.32</v>
      </c>
      <c r="S5277" s="31">
        <f t="shared" si="1001"/>
        <v>0.29212962962962963</v>
      </c>
      <c r="T5277" s="31">
        <f t="shared" si="1002"/>
        <v>0.70188657407407407</v>
      </c>
      <c r="U5277" s="4">
        <f t="shared" si="1003"/>
        <v>0</v>
      </c>
      <c r="V5277" s="4" t="str">
        <f t="shared" si="1004"/>
        <v/>
      </c>
      <c r="W5277" s="18" t="str">
        <f>IF(V5277="","",VLOOKUP(L5277,日射量と図３!$A$4:$C$368,3,TRUE)*238.85/100)</f>
        <v/>
      </c>
      <c r="X5277" s="4" t="str">
        <f t="shared" si="1005"/>
        <v/>
      </c>
      <c r="Y5277" s="4" t="str">
        <f t="shared" si="994"/>
        <v/>
      </c>
      <c r="Z5277" s="4" t="str">
        <f t="shared" si="995"/>
        <v/>
      </c>
      <c r="AA5277" s="4" t="str">
        <f>IF($V5277="","",IF(Y5277&lt;36,0,IF(AND(36&lt;=Y5277,Y5277&lt;71),VLOOKUP($W5277,日射量と図３!$E$6:$F$34,2,TRUE),IF(AND(71&lt;=Y5277,Y5277&lt;107),VLOOKUP($W5277,日射量と図３!$E$6:$G$34,3,TRUE),IF(AND(107&lt;=Y5277,Y5277&lt;143),VLOOKUP($W5277,日射量と図３!$E$6:$H$34,4,TRUE),VLOOKUP($W5277,日射量と図３!$E$6:$I$34,5,TRUE))))))</f>
        <v/>
      </c>
      <c r="AB5277" s="4" t="str">
        <f>IF($V5277="","",IF(Z5277&lt;36,0,IF(AND(36&lt;=Z5277,Z5277&lt;71),VLOOKUP($W5277,日射量と図３!$E$6:$F$34,2,TRUE),IF(AND(71&lt;=Z5277,Z5277&lt;107),VLOOKUP($W5277,日射量と図３!$E$6:$G$34,3,TRUE),IF(AND(107&lt;=Z5277,Z5277&lt;143),VLOOKUP($W5277,日射量と図３!$E$6:$H$34,4,TRUE),VLOOKUP($W5277,日射量と図３!$E$6:$I$34,5,TRUE))))))</f>
        <v/>
      </c>
      <c r="AC5277" s="382" t="str">
        <f t="shared" si="999"/>
        <v/>
      </c>
      <c r="AD5277" s="382" t="str">
        <f t="shared" si="1000"/>
        <v/>
      </c>
    </row>
    <row r="5278" spans="11:30" ht="13.5" customHeight="1">
      <c r="K5278" s="4">
        <f t="shared" si="996"/>
        <v>1</v>
      </c>
      <c r="L5278" s="34">
        <v>43471</v>
      </c>
      <c r="M5278" s="4">
        <v>220</v>
      </c>
      <c r="N5278" s="4">
        <v>19</v>
      </c>
      <c r="O5278" s="31">
        <v>0.75</v>
      </c>
      <c r="P5278" s="35">
        <v>5.85</v>
      </c>
      <c r="Q5278" s="36">
        <f t="shared" si="997"/>
        <v>16</v>
      </c>
      <c r="R5278" s="4">
        <f t="shared" si="998"/>
        <v>10.15</v>
      </c>
      <c r="S5278" s="31">
        <f t="shared" si="1001"/>
        <v>0.29212962962962963</v>
      </c>
      <c r="T5278" s="31">
        <f t="shared" si="1002"/>
        <v>0.70188657407407407</v>
      </c>
      <c r="U5278" s="4">
        <f t="shared" si="1003"/>
        <v>0</v>
      </c>
      <c r="V5278" s="4" t="str">
        <f t="shared" si="1004"/>
        <v/>
      </c>
      <c r="W5278" s="18" t="str">
        <f>IF(V5278="","",VLOOKUP(L5278,日射量と図３!$A$4:$C$368,3,TRUE)*238.85/100)</f>
        <v/>
      </c>
      <c r="X5278" s="4" t="str">
        <f t="shared" si="1005"/>
        <v/>
      </c>
      <c r="Y5278" s="4" t="str">
        <f t="shared" si="994"/>
        <v/>
      </c>
      <c r="Z5278" s="4" t="str">
        <f t="shared" si="995"/>
        <v/>
      </c>
      <c r="AA5278" s="4" t="str">
        <f>IF($V5278="","",IF(Y5278&lt;36,0,IF(AND(36&lt;=Y5278,Y5278&lt;71),VLOOKUP($W5278,日射量と図３!$E$6:$F$34,2,TRUE),IF(AND(71&lt;=Y5278,Y5278&lt;107),VLOOKUP($W5278,日射量と図３!$E$6:$G$34,3,TRUE),IF(AND(107&lt;=Y5278,Y5278&lt;143),VLOOKUP($W5278,日射量と図３!$E$6:$H$34,4,TRUE),VLOOKUP($W5278,日射量と図３!$E$6:$I$34,5,TRUE))))))</f>
        <v/>
      </c>
      <c r="AB5278" s="4" t="str">
        <f>IF($V5278="","",IF(Z5278&lt;36,0,IF(AND(36&lt;=Z5278,Z5278&lt;71),VLOOKUP($W5278,日射量と図３!$E$6:$F$34,2,TRUE),IF(AND(71&lt;=Z5278,Z5278&lt;107),VLOOKUP($W5278,日射量と図３!$E$6:$G$34,3,TRUE),IF(AND(107&lt;=Z5278,Z5278&lt;143),VLOOKUP($W5278,日射量と図３!$E$6:$H$34,4,TRUE),VLOOKUP($W5278,日射量と図３!$E$6:$I$34,5,TRUE))))))</f>
        <v/>
      </c>
      <c r="AC5278" s="382" t="str">
        <f t="shared" si="999"/>
        <v/>
      </c>
      <c r="AD5278" s="382" t="str">
        <f t="shared" si="1000"/>
        <v/>
      </c>
    </row>
    <row r="5279" spans="11:30" ht="13.5" customHeight="1">
      <c r="K5279" s="4">
        <f t="shared" si="996"/>
        <v>1</v>
      </c>
      <c r="L5279" s="34">
        <v>43471</v>
      </c>
      <c r="M5279" s="4">
        <v>220</v>
      </c>
      <c r="N5279" s="4">
        <v>20</v>
      </c>
      <c r="O5279" s="31">
        <v>0.79166666666666663</v>
      </c>
      <c r="P5279" s="35">
        <v>5.5200000000000005</v>
      </c>
      <c r="Q5279" s="36">
        <f t="shared" si="997"/>
        <v>16</v>
      </c>
      <c r="R5279" s="4">
        <f t="shared" si="998"/>
        <v>10.48</v>
      </c>
      <c r="S5279" s="31">
        <f t="shared" si="1001"/>
        <v>0.29212962962962963</v>
      </c>
      <c r="T5279" s="31">
        <f t="shared" si="1002"/>
        <v>0.70188657407407407</v>
      </c>
      <c r="U5279" s="4">
        <f t="shared" si="1003"/>
        <v>0</v>
      </c>
      <c r="V5279" s="4" t="str">
        <f t="shared" si="1004"/>
        <v/>
      </c>
      <c r="W5279" s="18" t="str">
        <f>IF(V5279="","",VLOOKUP(L5279,日射量と図３!$A$4:$C$368,3,TRUE)*238.85/100)</f>
        <v/>
      </c>
      <c r="X5279" s="4" t="str">
        <f t="shared" si="1005"/>
        <v/>
      </c>
      <c r="Y5279" s="4" t="str">
        <f t="shared" ref="Y5279:Y5342" si="1006">IF(V5279="","",$AH$30*V5279/(($AG$18/$AH$18)*X5279))</f>
        <v/>
      </c>
      <c r="Z5279" s="4" t="str">
        <f t="shared" ref="Z5279:Z5342" si="1007">IF(V5279="","",$AH$30*V5279/(($AG$19/$AH$19)*X5279))</f>
        <v/>
      </c>
      <c r="AA5279" s="4" t="str">
        <f>IF($V5279="","",IF(Y5279&lt;36,0,IF(AND(36&lt;=Y5279,Y5279&lt;71),VLOOKUP($W5279,日射量と図３!$E$6:$F$34,2,TRUE),IF(AND(71&lt;=Y5279,Y5279&lt;107),VLOOKUP($W5279,日射量と図３!$E$6:$G$34,3,TRUE),IF(AND(107&lt;=Y5279,Y5279&lt;143),VLOOKUP($W5279,日射量と図３!$E$6:$H$34,4,TRUE),VLOOKUP($W5279,日射量と図３!$E$6:$I$34,5,TRUE))))))</f>
        <v/>
      </c>
      <c r="AB5279" s="4" t="str">
        <f>IF($V5279="","",IF(Z5279&lt;36,0,IF(AND(36&lt;=Z5279,Z5279&lt;71),VLOOKUP($W5279,日射量と図３!$E$6:$F$34,2,TRUE),IF(AND(71&lt;=Z5279,Z5279&lt;107),VLOOKUP($W5279,日射量と図３!$E$6:$G$34,3,TRUE),IF(AND(107&lt;=Z5279,Z5279&lt;143),VLOOKUP($W5279,日射量と図３!$E$6:$H$34,4,TRUE),VLOOKUP($W5279,日射量と図３!$E$6:$I$34,5,TRUE))))))</f>
        <v/>
      </c>
      <c r="AC5279" s="382" t="str">
        <f t="shared" si="999"/>
        <v/>
      </c>
      <c r="AD5279" s="382" t="str">
        <f t="shared" si="1000"/>
        <v/>
      </c>
    </row>
    <row r="5280" spans="11:30" ht="13.5" customHeight="1">
      <c r="K5280" s="4">
        <f t="shared" si="996"/>
        <v>1</v>
      </c>
      <c r="L5280" s="34">
        <v>43471</v>
      </c>
      <c r="M5280" s="4">
        <v>220</v>
      </c>
      <c r="N5280" s="4">
        <v>21</v>
      </c>
      <c r="O5280" s="31">
        <v>0.83333333333333337</v>
      </c>
      <c r="P5280" s="35">
        <v>5.1400000000000006</v>
      </c>
      <c r="Q5280" s="36">
        <f t="shared" si="997"/>
        <v>16</v>
      </c>
      <c r="R5280" s="4">
        <f t="shared" si="998"/>
        <v>10.86</v>
      </c>
      <c r="S5280" s="31">
        <f t="shared" si="1001"/>
        <v>0.29212962962962963</v>
      </c>
      <c r="T5280" s="31">
        <f t="shared" si="1002"/>
        <v>0.70188657407407407</v>
      </c>
      <c r="U5280" s="4">
        <f t="shared" si="1003"/>
        <v>0</v>
      </c>
      <c r="V5280" s="4" t="str">
        <f t="shared" si="1004"/>
        <v/>
      </c>
      <c r="W5280" s="18" t="str">
        <f>IF(V5280="","",VLOOKUP(L5280,日射量と図３!$A$4:$C$368,3,TRUE)*238.85/100)</f>
        <v/>
      </c>
      <c r="X5280" s="4" t="str">
        <f t="shared" si="1005"/>
        <v/>
      </c>
      <c r="Y5280" s="4" t="str">
        <f t="shared" si="1006"/>
        <v/>
      </c>
      <c r="Z5280" s="4" t="str">
        <f t="shared" si="1007"/>
        <v/>
      </c>
      <c r="AA5280" s="4" t="str">
        <f>IF($V5280="","",IF(Y5280&lt;36,0,IF(AND(36&lt;=Y5280,Y5280&lt;71),VLOOKUP($W5280,日射量と図３!$E$6:$F$34,2,TRUE),IF(AND(71&lt;=Y5280,Y5280&lt;107),VLOOKUP($W5280,日射量と図３!$E$6:$G$34,3,TRUE),IF(AND(107&lt;=Y5280,Y5280&lt;143),VLOOKUP($W5280,日射量と図３!$E$6:$H$34,4,TRUE),VLOOKUP($W5280,日射量と図３!$E$6:$I$34,5,TRUE))))))</f>
        <v/>
      </c>
      <c r="AB5280" s="4" t="str">
        <f>IF($V5280="","",IF(Z5280&lt;36,0,IF(AND(36&lt;=Z5280,Z5280&lt;71),VLOOKUP($W5280,日射量と図３!$E$6:$F$34,2,TRUE),IF(AND(71&lt;=Z5280,Z5280&lt;107),VLOOKUP($W5280,日射量と図３!$E$6:$G$34,3,TRUE),IF(AND(107&lt;=Z5280,Z5280&lt;143),VLOOKUP($W5280,日射量と図３!$E$6:$H$34,4,TRUE),VLOOKUP($W5280,日射量と図３!$E$6:$I$34,5,TRUE))))))</f>
        <v/>
      </c>
      <c r="AC5280" s="382" t="str">
        <f t="shared" si="999"/>
        <v/>
      </c>
      <c r="AD5280" s="382" t="str">
        <f t="shared" si="1000"/>
        <v/>
      </c>
    </row>
    <row r="5281" spans="11:30" ht="13.5" customHeight="1">
      <c r="K5281" s="4">
        <f t="shared" si="996"/>
        <v>1</v>
      </c>
      <c r="L5281" s="34">
        <v>43471</v>
      </c>
      <c r="M5281" s="4">
        <v>220</v>
      </c>
      <c r="N5281" s="4">
        <v>22</v>
      </c>
      <c r="O5281" s="31">
        <v>0.875</v>
      </c>
      <c r="P5281" s="35">
        <v>4.7600000000000007</v>
      </c>
      <c r="Q5281" s="36">
        <f t="shared" si="997"/>
        <v>16</v>
      </c>
      <c r="R5281" s="4">
        <f t="shared" si="998"/>
        <v>11.239999999999998</v>
      </c>
      <c r="S5281" s="31">
        <f t="shared" si="1001"/>
        <v>0.29212962962962963</v>
      </c>
      <c r="T5281" s="31">
        <f t="shared" si="1002"/>
        <v>0.70188657407407407</v>
      </c>
      <c r="U5281" s="4">
        <f t="shared" si="1003"/>
        <v>0</v>
      </c>
      <c r="V5281" s="4" t="str">
        <f t="shared" si="1004"/>
        <v/>
      </c>
      <c r="W5281" s="18" t="str">
        <f>IF(V5281="","",VLOOKUP(L5281,日射量と図３!$A$4:$C$368,3,TRUE)*238.85/100)</f>
        <v/>
      </c>
      <c r="X5281" s="4" t="str">
        <f t="shared" si="1005"/>
        <v/>
      </c>
      <c r="Y5281" s="4" t="str">
        <f t="shared" si="1006"/>
        <v/>
      </c>
      <c r="Z5281" s="4" t="str">
        <f t="shared" si="1007"/>
        <v/>
      </c>
      <c r="AA5281" s="4" t="str">
        <f>IF($V5281="","",IF(Y5281&lt;36,0,IF(AND(36&lt;=Y5281,Y5281&lt;71),VLOOKUP($W5281,日射量と図３!$E$6:$F$34,2,TRUE),IF(AND(71&lt;=Y5281,Y5281&lt;107),VLOOKUP($W5281,日射量と図３!$E$6:$G$34,3,TRUE),IF(AND(107&lt;=Y5281,Y5281&lt;143),VLOOKUP($W5281,日射量と図３!$E$6:$H$34,4,TRUE),VLOOKUP($W5281,日射量と図３!$E$6:$I$34,5,TRUE))))))</f>
        <v/>
      </c>
      <c r="AB5281" s="4" t="str">
        <f>IF($V5281="","",IF(Z5281&lt;36,0,IF(AND(36&lt;=Z5281,Z5281&lt;71),VLOOKUP($W5281,日射量と図３!$E$6:$F$34,2,TRUE),IF(AND(71&lt;=Z5281,Z5281&lt;107),VLOOKUP($W5281,日射量と図３!$E$6:$G$34,3,TRUE),IF(AND(107&lt;=Z5281,Z5281&lt;143),VLOOKUP($W5281,日射量と図３!$E$6:$H$34,4,TRUE),VLOOKUP($W5281,日射量と図３!$E$6:$I$34,5,TRUE))))))</f>
        <v/>
      </c>
      <c r="AC5281" s="382" t="str">
        <f t="shared" si="999"/>
        <v/>
      </c>
      <c r="AD5281" s="382" t="str">
        <f t="shared" si="1000"/>
        <v/>
      </c>
    </row>
    <row r="5282" spans="11:30" ht="13.5" customHeight="1">
      <c r="K5282" s="4">
        <f t="shared" si="996"/>
        <v>1</v>
      </c>
      <c r="L5282" s="34">
        <v>43471</v>
      </c>
      <c r="M5282" s="4">
        <v>220</v>
      </c>
      <c r="N5282" s="4">
        <v>23</v>
      </c>
      <c r="O5282" s="31">
        <v>0.91666666666666663</v>
      </c>
      <c r="P5282" s="35">
        <v>4.3899999999999988</v>
      </c>
      <c r="Q5282" s="36">
        <f t="shared" si="997"/>
        <v>13</v>
      </c>
      <c r="R5282" s="4">
        <f t="shared" si="998"/>
        <v>8.6100000000000012</v>
      </c>
      <c r="S5282" s="31">
        <f t="shared" si="1001"/>
        <v>0.29212962962962963</v>
      </c>
      <c r="T5282" s="31">
        <f t="shared" si="1002"/>
        <v>0.70188657407407407</v>
      </c>
      <c r="U5282" s="4">
        <f t="shared" si="1003"/>
        <v>0</v>
      </c>
      <c r="V5282" s="4" t="str">
        <f t="shared" si="1004"/>
        <v/>
      </c>
      <c r="W5282" s="18" t="str">
        <f>IF(V5282="","",VLOOKUP(L5282,日射量と図３!$A$4:$C$368,3,TRUE)*238.85/100)</f>
        <v/>
      </c>
      <c r="X5282" s="4" t="str">
        <f t="shared" si="1005"/>
        <v/>
      </c>
      <c r="Y5282" s="4" t="str">
        <f t="shared" si="1006"/>
        <v/>
      </c>
      <c r="Z5282" s="4" t="str">
        <f t="shared" si="1007"/>
        <v/>
      </c>
      <c r="AA5282" s="4" t="str">
        <f>IF($V5282="","",IF(Y5282&lt;36,0,IF(AND(36&lt;=Y5282,Y5282&lt;71),VLOOKUP($W5282,日射量と図３!$E$6:$F$34,2,TRUE),IF(AND(71&lt;=Y5282,Y5282&lt;107),VLOOKUP($W5282,日射量と図３!$E$6:$G$34,3,TRUE),IF(AND(107&lt;=Y5282,Y5282&lt;143),VLOOKUP($W5282,日射量と図３!$E$6:$H$34,4,TRUE),VLOOKUP($W5282,日射量と図３!$E$6:$I$34,5,TRUE))))))</f>
        <v/>
      </c>
      <c r="AB5282" s="4" t="str">
        <f>IF($V5282="","",IF(Z5282&lt;36,0,IF(AND(36&lt;=Z5282,Z5282&lt;71),VLOOKUP($W5282,日射量と図３!$E$6:$F$34,2,TRUE),IF(AND(71&lt;=Z5282,Z5282&lt;107),VLOOKUP($W5282,日射量と図３!$E$6:$G$34,3,TRUE),IF(AND(107&lt;=Z5282,Z5282&lt;143),VLOOKUP($W5282,日射量と図３!$E$6:$H$34,4,TRUE),VLOOKUP($W5282,日射量と図３!$E$6:$I$34,5,TRUE))))))</f>
        <v/>
      </c>
      <c r="AC5282" s="382" t="str">
        <f t="shared" si="999"/>
        <v/>
      </c>
      <c r="AD5282" s="382" t="str">
        <f t="shared" si="1000"/>
        <v/>
      </c>
    </row>
    <row r="5283" spans="11:30" ht="13.5" customHeight="1">
      <c r="K5283" s="4">
        <f t="shared" si="996"/>
        <v>1</v>
      </c>
      <c r="L5283" s="34">
        <v>43471</v>
      </c>
      <c r="M5283" s="4">
        <v>220</v>
      </c>
      <c r="N5283" s="4">
        <v>24</v>
      </c>
      <c r="O5283" s="31">
        <v>0.95833333333333337</v>
      </c>
      <c r="P5283" s="35">
        <v>3.9</v>
      </c>
      <c r="Q5283" s="36">
        <f t="shared" si="997"/>
        <v>13</v>
      </c>
      <c r="R5283" s="4">
        <f t="shared" si="998"/>
        <v>9.1</v>
      </c>
      <c r="S5283" s="31">
        <f t="shared" si="1001"/>
        <v>0.29212962962962963</v>
      </c>
      <c r="T5283" s="31">
        <f t="shared" si="1002"/>
        <v>0.70188657407407407</v>
      </c>
      <c r="U5283" s="4">
        <f t="shared" si="1003"/>
        <v>0</v>
      </c>
      <c r="V5283" s="4" t="str">
        <f t="shared" si="1004"/>
        <v/>
      </c>
      <c r="W5283" s="18" t="str">
        <f>IF(V5283="","",VLOOKUP(L5283,日射量と図３!$A$4:$C$368,3,TRUE)*238.85/100)</f>
        <v/>
      </c>
      <c r="X5283" s="4" t="str">
        <f t="shared" si="1005"/>
        <v/>
      </c>
      <c r="Y5283" s="4" t="str">
        <f t="shared" si="1006"/>
        <v/>
      </c>
      <c r="Z5283" s="4" t="str">
        <f t="shared" si="1007"/>
        <v/>
      </c>
      <c r="AA5283" s="4" t="str">
        <f>IF($V5283="","",IF(Y5283&lt;36,0,IF(AND(36&lt;=Y5283,Y5283&lt;71),VLOOKUP($W5283,日射量と図３!$E$6:$F$34,2,TRUE),IF(AND(71&lt;=Y5283,Y5283&lt;107),VLOOKUP($W5283,日射量と図３!$E$6:$G$34,3,TRUE),IF(AND(107&lt;=Y5283,Y5283&lt;143),VLOOKUP($W5283,日射量と図３!$E$6:$H$34,4,TRUE),VLOOKUP($W5283,日射量と図３!$E$6:$I$34,5,TRUE))))))</f>
        <v/>
      </c>
      <c r="AB5283" s="4" t="str">
        <f>IF($V5283="","",IF(Z5283&lt;36,0,IF(AND(36&lt;=Z5283,Z5283&lt;71),VLOOKUP($W5283,日射量と図３!$E$6:$F$34,2,TRUE),IF(AND(71&lt;=Z5283,Z5283&lt;107),VLOOKUP($W5283,日射量と図３!$E$6:$G$34,3,TRUE),IF(AND(107&lt;=Z5283,Z5283&lt;143),VLOOKUP($W5283,日射量と図３!$E$6:$H$34,4,TRUE),VLOOKUP($W5283,日射量と図３!$E$6:$I$34,5,TRUE))))))</f>
        <v/>
      </c>
      <c r="AC5283" s="382" t="str">
        <f t="shared" si="999"/>
        <v/>
      </c>
      <c r="AD5283" s="382" t="str">
        <f t="shared" si="1000"/>
        <v/>
      </c>
    </row>
    <row r="5284" spans="11:30" ht="13.5" customHeight="1">
      <c r="K5284" s="4">
        <f t="shared" si="996"/>
        <v>1</v>
      </c>
      <c r="L5284" s="34">
        <v>43472</v>
      </c>
      <c r="M5284" s="4">
        <v>221</v>
      </c>
      <c r="N5284" s="4">
        <v>1</v>
      </c>
      <c r="O5284" s="31">
        <v>0</v>
      </c>
      <c r="P5284" s="35">
        <v>3.15</v>
      </c>
      <c r="Q5284" s="36">
        <f t="shared" si="997"/>
        <v>13</v>
      </c>
      <c r="R5284" s="4">
        <f t="shared" si="998"/>
        <v>9.85</v>
      </c>
      <c r="S5284" s="31">
        <f t="shared" si="1001"/>
        <v>0.29212962962962963</v>
      </c>
      <c r="T5284" s="31">
        <f t="shared" si="1002"/>
        <v>0.70188657407407407</v>
      </c>
      <c r="U5284" s="4">
        <f t="shared" si="1003"/>
        <v>0</v>
      </c>
      <c r="V5284" s="4">
        <f t="shared" si="1004"/>
        <v>56.620000000000005</v>
      </c>
      <c r="W5284" s="18">
        <f>IF(V5284="","",VLOOKUP(L5284,日射量と図３!$A$4:$C$368,3,TRUE)*238.85/100)</f>
        <v>26.273499999999999</v>
      </c>
      <c r="X5284" s="4">
        <f t="shared" si="1005"/>
        <v>10</v>
      </c>
      <c r="Y5284" s="4">
        <f t="shared" si="1006"/>
        <v>35.397974699999999</v>
      </c>
      <c r="Z5284" s="4">
        <f t="shared" si="1007"/>
        <v>39.903171479999997</v>
      </c>
      <c r="AA5284" s="4">
        <f>IF($V5284="","",IF(Y5284&lt;36,0,IF(AND(36&lt;=Y5284,Y5284&lt;71),VLOOKUP($W5284,日射量と図３!$E$6:$F$34,2,TRUE),IF(AND(71&lt;=Y5284,Y5284&lt;107),VLOOKUP($W5284,日射量と図３!$E$6:$G$34,3,TRUE),IF(AND(107&lt;=Y5284,Y5284&lt;143),VLOOKUP($W5284,日射量と図３!$E$6:$H$34,4,TRUE),VLOOKUP($W5284,日射量と図３!$E$6:$I$34,5,TRUE))))))</f>
        <v>0</v>
      </c>
      <c r="AB5284" s="4">
        <f>IF($V5284="","",IF(Z5284&lt;36,0,IF(AND(36&lt;=Z5284,Z5284&lt;71),VLOOKUP($W5284,日射量と図３!$E$6:$F$34,2,TRUE),IF(AND(71&lt;=Z5284,Z5284&lt;107),VLOOKUP($W5284,日射量と図３!$E$6:$G$34,3,TRUE),IF(AND(107&lt;=Z5284,Z5284&lt;143),VLOOKUP($W5284,日射量と図３!$E$6:$H$34,4,TRUE),VLOOKUP($W5284,日射量と図３!$E$6:$I$34,5,TRUE))))))</f>
        <v>35</v>
      </c>
      <c r="AC5284" s="382">
        <f t="shared" si="999"/>
        <v>0</v>
      </c>
      <c r="AD5284" s="382">
        <f t="shared" si="1000"/>
        <v>0</v>
      </c>
    </row>
    <row r="5285" spans="11:30" ht="13.5" customHeight="1">
      <c r="K5285" s="4">
        <f t="shared" si="996"/>
        <v>1</v>
      </c>
      <c r="L5285" s="34">
        <v>43472</v>
      </c>
      <c r="M5285" s="4">
        <v>221</v>
      </c>
      <c r="N5285" s="4">
        <v>2</v>
      </c>
      <c r="O5285" s="31">
        <v>4.1666666666666664E-2</v>
      </c>
      <c r="P5285" s="35">
        <v>3.0000000000000004</v>
      </c>
      <c r="Q5285" s="36">
        <f t="shared" si="997"/>
        <v>13</v>
      </c>
      <c r="R5285" s="4">
        <f t="shared" si="998"/>
        <v>10</v>
      </c>
      <c r="S5285" s="31">
        <f t="shared" si="1001"/>
        <v>0.29212962962962963</v>
      </c>
      <c r="T5285" s="31">
        <f t="shared" si="1002"/>
        <v>0.70188657407407407</v>
      </c>
      <c r="U5285" s="4">
        <f t="shared" si="1003"/>
        <v>0</v>
      </c>
      <c r="V5285" s="4" t="str">
        <f t="shared" si="1004"/>
        <v/>
      </c>
      <c r="W5285" s="18" t="str">
        <f>IF(V5285="","",VLOOKUP(L5285,日射量と図３!$A$4:$C$368,3,TRUE)*238.85/100)</f>
        <v/>
      </c>
      <c r="X5285" s="4" t="str">
        <f t="shared" si="1005"/>
        <v/>
      </c>
      <c r="Y5285" s="4" t="str">
        <f t="shared" si="1006"/>
        <v/>
      </c>
      <c r="Z5285" s="4" t="str">
        <f t="shared" si="1007"/>
        <v/>
      </c>
      <c r="AA5285" s="4" t="str">
        <f>IF($V5285="","",IF(Y5285&lt;36,0,IF(AND(36&lt;=Y5285,Y5285&lt;71),VLOOKUP($W5285,日射量と図３!$E$6:$F$34,2,TRUE),IF(AND(71&lt;=Y5285,Y5285&lt;107),VLOOKUP($W5285,日射量と図３!$E$6:$G$34,3,TRUE),IF(AND(107&lt;=Y5285,Y5285&lt;143),VLOOKUP($W5285,日射量と図３!$E$6:$H$34,4,TRUE),VLOOKUP($W5285,日射量と図３!$E$6:$I$34,5,TRUE))))))</f>
        <v/>
      </c>
      <c r="AB5285" s="4" t="str">
        <f>IF($V5285="","",IF(Z5285&lt;36,0,IF(AND(36&lt;=Z5285,Z5285&lt;71),VLOOKUP($W5285,日射量と図３!$E$6:$F$34,2,TRUE),IF(AND(71&lt;=Z5285,Z5285&lt;107),VLOOKUP($W5285,日射量と図３!$E$6:$G$34,3,TRUE),IF(AND(107&lt;=Z5285,Z5285&lt;143),VLOOKUP($W5285,日射量と図３!$E$6:$H$34,4,TRUE),VLOOKUP($W5285,日射量と図３!$E$6:$I$34,5,TRUE))))))</f>
        <v/>
      </c>
      <c r="AC5285" s="382" t="str">
        <f t="shared" si="999"/>
        <v/>
      </c>
      <c r="AD5285" s="382" t="str">
        <f t="shared" si="1000"/>
        <v/>
      </c>
    </row>
    <row r="5286" spans="11:30" ht="13.5" customHeight="1">
      <c r="K5286" s="4">
        <f t="shared" si="996"/>
        <v>1</v>
      </c>
      <c r="L5286" s="34">
        <v>43472</v>
      </c>
      <c r="M5286" s="4">
        <v>221</v>
      </c>
      <c r="N5286" s="4">
        <v>3</v>
      </c>
      <c r="O5286" s="31">
        <v>8.3333333333333329E-2</v>
      </c>
      <c r="P5286" s="35">
        <v>2.7600000000000002</v>
      </c>
      <c r="Q5286" s="36">
        <f t="shared" si="997"/>
        <v>13</v>
      </c>
      <c r="R5286" s="4">
        <f t="shared" si="998"/>
        <v>10.24</v>
      </c>
      <c r="S5286" s="31">
        <f t="shared" si="1001"/>
        <v>0.29212962962962963</v>
      </c>
      <c r="T5286" s="31">
        <f t="shared" si="1002"/>
        <v>0.70188657407407407</v>
      </c>
      <c r="U5286" s="4">
        <f t="shared" si="1003"/>
        <v>0</v>
      </c>
      <c r="V5286" s="4" t="str">
        <f t="shared" si="1004"/>
        <v/>
      </c>
      <c r="W5286" s="18" t="str">
        <f>IF(V5286="","",VLOOKUP(L5286,日射量と図３!$A$4:$C$368,3,TRUE)*238.85/100)</f>
        <v/>
      </c>
      <c r="X5286" s="4" t="str">
        <f t="shared" si="1005"/>
        <v/>
      </c>
      <c r="Y5286" s="4" t="str">
        <f t="shared" si="1006"/>
        <v/>
      </c>
      <c r="Z5286" s="4" t="str">
        <f t="shared" si="1007"/>
        <v/>
      </c>
      <c r="AA5286" s="4" t="str">
        <f>IF($V5286="","",IF(Y5286&lt;36,0,IF(AND(36&lt;=Y5286,Y5286&lt;71),VLOOKUP($W5286,日射量と図３!$E$6:$F$34,2,TRUE),IF(AND(71&lt;=Y5286,Y5286&lt;107),VLOOKUP($W5286,日射量と図３!$E$6:$G$34,3,TRUE),IF(AND(107&lt;=Y5286,Y5286&lt;143),VLOOKUP($W5286,日射量と図３!$E$6:$H$34,4,TRUE),VLOOKUP($W5286,日射量と図３!$E$6:$I$34,5,TRUE))))))</f>
        <v/>
      </c>
      <c r="AB5286" s="4" t="str">
        <f>IF($V5286="","",IF(Z5286&lt;36,0,IF(AND(36&lt;=Z5286,Z5286&lt;71),VLOOKUP($W5286,日射量と図３!$E$6:$F$34,2,TRUE),IF(AND(71&lt;=Z5286,Z5286&lt;107),VLOOKUP($W5286,日射量と図３!$E$6:$G$34,3,TRUE),IF(AND(107&lt;=Z5286,Z5286&lt;143),VLOOKUP($W5286,日射量と図３!$E$6:$H$34,4,TRUE),VLOOKUP($W5286,日射量と図３!$E$6:$I$34,5,TRUE))))))</f>
        <v/>
      </c>
      <c r="AC5286" s="382" t="str">
        <f t="shared" si="999"/>
        <v/>
      </c>
      <c r="AD5286" s="382" t="str">
        <f t="shared" si="1000"/>
        <v/>
      </c>
    </row>
    <row r="5287" spans="11:30" ht="13.5" customHeight="1">
      <c r="K5287" s="4">
        <f t="shared" si="996"/>
        <v>1</v>
      </c>
      <c r="L5287" s="34">
        <v>43472</v>
      </c>
      <c r="M5287" s="4">
        <v>221</v>
      </c>
      <c r="N5287" s="4">
        <v>4</v>
      </c>
      <c r="O5287" s="31">
        <v>0.125</v>
      </c>
      <c r="P5287" s="35">
        <v>2.2600000000000002</v>
      </c>
      <c r="Q5287" s="36">
        <f t="shared" si="997"/>
        <v>13</v>
      </c>
      <c r="R5287" s="4">
        <f t="shared" si="998"/>
        <v>10.74</v>
      </c>
      <c r="S5287" s="31">
        <f t="shared" si="1001"/>
        <v>0.29212962962962963</v>
      </c>
      <c r="T5287" s="31">
        <f t="shared" si="1002"/>
        <v>0.70188657407407407</v>
      </c>
      <c r="U5287" s="4">
        <f t="shared" si="1003"/>
        <v>0</v>
      </c>
      <c r="V5287" s="4" t="str">
        <f t="shared" si="1004"/>
        <v/>
      </c>
      <c r="W5287" s="18" t="str">
        <f>IF(V5287="","",VLOOKUP(L5287,日射量と図３!$A$4:$C$368,3,TRUE)*238.85/100)</f>
        <v/>
      </c>
      <c r="X5287" s="4" t="str">
        <f t="shared" si="1005"/>
        <v/>
      </c>
      <c r="Y5287" s="4" t="str">
        <f t="shared" si="1006"/>
        <v/>
      </c>
      <c r="Z5287" s="4" t="str">
        <f t="shared" si="1007"/>
        <v/>
      </c>
      <c r="AA5287" s="4" t="str">
        <f>IF($V5287="","",IF(Y5287&lt;36,0,IF(AND(36&lt;=Y5287,Y5287&lt;71),VLOOKUP($W5287,日射量と図３!$E$6:$F$34,2,TRUE),IF(AND(71&lt;=Y5287,Y5287&lt;107),VLOOKUP($W5287,日射量と図３!$E$6:$G$34,3,TRUE),IF(AND(107&lt;=Y5287,Y5287&lt;143),VLOOKUP($W5287,日射量と図３!$E$6:$H$34,4,TRUE),VLOOKUP($W5287,日射量と図３!$E$6:$I$34,5,TRUE))))))</f>
        <v/>
      </c>
      <c r="AB5287" s="4" t="str">
        <f>IF($V5287="","",IF(Z5287&lt;36,0,IF(AND(36&lt;=Z5287,Z5287&lt;71),VLOOKUP($W5287,日射量と図３!$E$6:$F$34,2,TRUE),IF(AND(71&lt;=Z5287,Z5287&lt;107),VLOOKUP($W5287,日射量と図３!$E$6:$G$34,3,TRUE),IF(AND(107&lt;=Z5287,Z5287&lt;143),VLOOKUP($W5287,日射量と図３!$E$6:$H$34,4,TRUE),VLOOKUP($W5287,日射量と図３!$E$6:$I$34,5,TRUE))))))</f>
        <v/>
      </c>
      <c r="AC5287" s="382" t="str">
        <f t="shared" si="999"/>
        <v/>
      </c>
      <c r="AD5287" s="382" t="str">
        <f t="shared" si="1000"/>
        <v/>
      </c>
    </row>
    <row r="5288" spans="11:30" ht="13.5" customHeight="1">
      <c r="K5288" s="4">
        <f t="shared" si="996"/>
        <v>1</v>
      </c>
      <c r="L5288" s="34">
        <v>43472</v>
      </c>
      <c r="M5288" s="4">
        <v>221</v>
      </c>
      <c r="N5288" s="4">
        <v>5</v>
      </c>
      <c r="O5288" s="31">
        <v>0.16666666666666666</v>
      </c>
      <c r="P5288" s="35">
        <v>2.04</v>
      </c>
      <c r="Q5288" s="36">
        <f t="shared" si="997"/>
        <v>15</v>
      </c>
      <c r="R5288" s="4">
        <f t="shared" si="998"/>
        <v>12.96</v>
      </c>
      <c r="S5288" s="31">
        <f t="shared" si="1001"/>
        <v>0.29212962962962963</v>
      </c>
      <c r="T5288" s="31">
        <f t="shared" si="1002"/>
        <v>0.70188657407407407</v>
      </c>
      <c r="U5288" s="4">
        <f t="shared" si="1003"/>
        <v>0</v>
      </c>
      <c r="V5288" s="4" t="str">
        <f t="shared" si="1004"/>
        <v/>
      </c>
      <c r="W5288" s="18" t="str">
        <f>IF(V5288="","",VLOOKUP(L5288,日射量と図３!$A$4:$C$368,3,TRUE)*238.85/100)</f>
        <v/>
      </c>
      <c r="X5288" s="4" t="str">
        <f t="shared" si="1005"/>
        <v/>
      </c>
      <c r="Y5288" s="4" t="str">
        <f t="shared" si="1006"/>
        <v/>
      </c>
      <c r="Z5288" s="4" t="str">
        <f t="shared" si="1007"/>
        <v/>
      </c>
      <c r="AA5288" s="4" t="str">
        <f>IF($V5288="","",IF(Y5288&lt;36,0,IF(AND(36&lt;=Y5288,Y5288&lt;71),VLOOKUP($W5288,日射量と図３!$E$6:$F$34,2,TRUE),IF(AND(71&lt;=Y5288,Y5288&lt;107),VLOOKUP($W5288,日射量と図３!$E$6:$G$34,3,TRUE),IF(AND(107&lt;=Y5288,Y5288&lt;143),VLOOKUP($W5288,日射量と図３!$E$6:$H$34,4,TRUE),VLOOKUP($W5288,日射量と図３!$E$6:$I$34,5,TRUE))))))</f>
        <v/>
      </c>
      <c r="AB5288" s="4" t="str">
        <f>IF($V5288="","",IF(Z5288&lt;36,0,IF(AND(36&lt;=Z5288,Z5288&lt;71),VLOOKUP($W5288,日射量と図３!$E$6:$F$34,2,TRUE),IF(AND(71&lt;=Z5288,Z5288&lt;107),VLOOKUP($W5288,日射量と図３!$E$6:$G$34,3,TRUE),IF(AND(107&lt;=Z5288,Z5288&lt;143),VLOOKUP($W5288,日射量と図３!$E$6:$H$34,4,TRUE),VLOOKUP($W5288,日射量と図３!$E$6:$I$34,5,TRUE))))))</f>
        <v/>
      </c>
      <c r="AC5288" s="382" t="str">
        <f t="shared" si="999"/>
        <v/>
      </c>
      <c r="AD5288" s="382" t="str">
        <f t="shared" si="1000"/>
        <v/>
      </c>
    </row>
    <row r="5289" spans="11:30" ht="13.5" customHeight="1">
      <c r="K5289" s="4">
        <f t="shared" si="996"/>
        <v>1</v>
      </c>
      <c r="L5289" s="34">
        <v>43472</v>
      </c>
      <c r="M5289" s="4">
        <v>221</v>
      </c>
      <c r="N5289" s="4">
        <v>6</v>
      </c>
      <c r="O5289" s="31">
        <v>0.20833333333333334</v>
      </c>
      <c r="P5289" s="35">
        <v>1.9299999999999997</v>
      </c>
      <c r="Q5289" s="36">
        <f t="shared" si="997"/>
        <v>15</v>
      </c>
      <c r="R5289" s="4">
        <f t="shared" si="998"/>
        <v>13.07</v>
      </c>
      <c r="S5289" s="31">
        <f t="shared" si="1001"/>
        <v>0.29212962962962963</v>
      </c>
      <c r="T5289" s="31">
        <f t="shared" si="1002"/>
        <v>0.70188657407407407</v>
      </c>
      <c r="U5289" s="4">
        <f t="shared" si="1003"/>
        <v>0</v>
      </c>
      <c r="V5289" s="4" t="str">
        <f t="shared" si="1004"/>
        <v/>
      </c>
      <c r="W5289" s="18" t="str">
        <f>IF(V5289="","",VLOOKUP(L5289,日射量と図３!$A$4:$C$368,3,TRUE)*238.85/100)</f>
        <v/>
      </c>
      <c r="X5289" s="4" t="str">
        <f t="shared" si="1005"/>
        <v/>
      </c>
      <c r="Y5289" s="4" t="str">
        <f t="shared" si="1006"/>
        <v/>
      </c>
      <c r="Z5289" s="4" t="str">
        <f t="shared" si="1007"/>
        <v/>
      </c>
      <c r="AA5289" s="4" t="str">
        <f>IF($V5289="","",IF(Y5289&lt;36,0,IF(AND(36&lt;=Y5289,Y5289&lt;71),VLOOKUP($W5289,日射量と図３!$E$6:$F$34,2,TRUE),IF(AND(71&lt;=Y5289,Y5289&lt;107),VLOOKUP($W5289,日射量と図３!$E$6:$G$34,3,TRUE),IF(AND(107&lt;=Y5289,Y5289&lt;143),VLOOKUP($W5289,日射量と図３!$E$6:$H$34,4,TRUE),VLOOKUP($W5289,日射量と図３!$E$6:$I$34,5,TRUE))))))</f>
        <v/>
      </c>
      <c r="AB5289" s="4" t="str">
        <f>IF($V5289="","",IF(Z5289&lt;36,0,IF(AND(36&lt;=Z5289,Z5289&lt;71),VLOOKUP($W5289,日射量と図３!$E$6:$F$34,2,TRUE),IF(AND(71&lt;=Z5289,Z5289&lt;107),VLOOKUP($W5289,日射量と図３!$E$6:$G$34,3,TRUE),IF(AND(107&lt;=Z5289,Z5289&lt;143),VLOOKUP($W5289,日射量と図３!$E$6:$H$34,4,TRUE),VLOOKUP($W5289,日射量と図３!$E$6:$I$34,5,TRUE))))))</f>
        <v/>
      </c>
      <c r="AC5289" s="382" t="str">
        <f t="shared" si="999"/>
        <v/>
      </c>
      <c r="AD5289" s="382" t="str">
        <f t="shared" si="1000"/>
        <v/>
      </c>
    </row>
    <row r="5290" spans="11:30" ht="13.5" customHeight="1">
      <c r="K5290" s="4">
        <f t="shared" si="996"/>
        <v>1</v>
      </c>
      <c r="L5290" s="34">
        <v>43472</v>
      </c>
      <c r="M5290" s="4">
        <v>221</v>
      </c>
      <c r="N5290" s="4">
        <v>7</v>
      </c>
      <c r="O5290" s="31">
        <v>0.25</v>
      </c>
      <c r="P5290" s="35">
        <v>1.6299999999999997</v>
      </c>
      <c r="Q5290" s="36">
        <f t="shared" si="997"/>
        <v>15</v>
      </c>
      <c r="R5290" s="4">
        <f t="shared" si="998"/>
        <v>13.370000000000001</v>
      </c>
      <c r="S5290" s="31">
        <f t="shared" si="1001"/>
        <v>0.29212962962962963</v>
      </c>
      <c r="T5290" s="31">
        <f t="shared" si="1002"/>
        <v>0.70188657407407407</v>
      </c>
      <c r="U5290" s="4">
        <f t="shared" si="1003"/>
        <v>0</v>
      </c>
      <c r="V5290" s="4" t="str">
        <f t="shared" si="1004"/>
        <v/>
      </c>
      <c r="W5290" s="18" t="str">
        <f>IF(V5290="","",VLOOKUP(L5290,日射量と図３!$A$4:$C$368,3,TRUE)*238.85/100)</f>
        <v/>
      </c>
      <c r="X5290" s="4" t="str">
        <f t="shared" si="1005"/>
        <v/>
      </c>
      <c r="Y5290" s="4" t="str">
        <f t="shared" si="1006"/>
        <v/>
      </c>
      <c r="Z5290" s="4" t="str">
        <f t="shared" si="1007"/>
        <v/>
      </c>
      <c r="AA5290" s="4" t="str">
        <f>IF($V5290="","",IF(Y5290&lt;36,0,IF(AND(36&lt;=Y5290,Y5290&lt;71),VLOOKUP($W5290,日射量と図３!$E$6:$F$34,2,TRUE),IF(AND(71&lt;=Y5290,Y5290&lt;107),VLOOKUP($W5290,日射量と図３!$E$6:$G$34,3,TRUE),IF(AND(107&lt;=Y5290,Y5290&lt;143),VLOOKUP($W5290,日射量と図３!$E$6:$H$34,4,TRUE),VLOOKUP($W5290,日射量と図３!$E$6:$I$34,5,TRUE))))))</f>
        <v/>
      </c>
      <c r="AB5290" s="4" t="str">
        <f>IF($V5290="","",IF(Z5290&lt;36,0,IF(AND(36&lt;=Z5290,Z5290&lt;71),VLOOKUP($W5290,日射量と図３!$E$6:$F$34,2,TRUE),IF(AND(71&lt;=Z5290,Z5290&lt;107),VLOOKUP($W5290,日射量と図３!$E$6:$G$34,3,TRUE),IF(AND(107&lt;=Z5290,Z5290&lt;143),VLOOKUP($W5290,日射量と図３!$E$6:$H$34,4,TRUE),VLOOKUP($W5290,日射量と図３!$E$6:$I$34,5,TRUE))))))</f>
        <v/>
      </c>
      <c r="AC5290" s="382" t="str">
        <f t="shared" si="999"/>
        <v/>
      </c>
      <c r="AD5290" s="382" t="str">
        <f t="shared" si="1000"/>
        <v/>
      </c>
    </row>
    <row r="5291" spans="11:30" ht="13.5" customHeight="1">
      <c r="K5291" s="4">
        <f t="shared" si="996"/>
        <v>1</v>
      </c>
      <c r="L5291" s="34">
        <v>43472</v>
      </c>
      <c r="M5291" s="4">
        <v>221</v>
      </c>
      <c r="N5291" s="4">
        <v>8</v>
      </c>
      <c r="O5291" s="31">
        <v>0.29166666666666669</v>
      </c>
      <c r="P5291" s="35">
        <v>1.5699999999999998</v>
      </c>
      <c r="Q5291" s="36">
        <f t="shared" si="997"/>
        <v>12</v>
      </c>
      <c r="R5291" s="4">
        <f t="shared" si="998"/>
        <v>10.43</v>
      </c>
      <c r="S5291" s="31">
        <f t="shared" si="1001"/>
        <v>0.29212962962962963</v>
      </c>
      <c r="T5291" s="31">
        <f t="shared" si="1002"/>
        <v>0.70188657407407407</v>
      </c>
      <c r="U5291" s="4">
        <f t="shared" si="1003"/>
        <v>0</v>
      </c>
      <c r="V5291" s="4" t="str">
        <f t="shared" si="1004"/>
        <v/>
      </c>
      <c r="W5291" s="18" t="str">
        <f>IF(V5291="","",VLOOKUP(L5291,日射量と図３!$A$4:$C$368,3,TRUE)*238.85/100)</f>
        <v/>
      </c>
      <c r="X5291" s="4" t="str">
        <f t="shared" si="1005"/>
        <v/>
      </c>
      <c r="Y5291" s="4" t="str">
        <f t="shared" si="1006"/>
        <v/>
      </c>
      <c r="Z5291" s="4" t="str">
        <f t="shared" si="1007"/>
        <v/>
      </c>
      <c r="AA5291" s="4" t="str">
        <f>IF($V5291="","",IF(Y5291&lt;36,0,IF(AND(36&lt;=Y5291,Y5291&lt;71),VLOOKUP($W5291,日射量と図３!$E$6:$F$34,2,TRUE),IF(AND(71&lt;=Y5291,Y5291&lt;107),VLOOKUP($W5291,日射量と図３!$E$6:$G$34,3,TRUE),IF(AND(107&lt;=Y5291,Y5291&lt;143),VLOOKUP($W5291,日射量と図３!$E$6:$H$34,4,TRUE),VLOOKUP($W5291,日射量と図３!$E$6:$I$34,5,TRUE))))))</f>
        <v/>
      </c>
      <c r="AB5291" s="4" t="str">
        <f>IF($V5291="","",IF(Z5291&lt;36,0,IF(AND(36&lt;=Z5291,Z5291&lt;71),VLOOKUP($W5291,日射量と図３!$E$6:$F$34,2,TRUE),IF(AND(71&lt;=Z5291,Z5291&lt;107),VLOOKUP($W5291,日射量と図３!$E$6:$G$34,3,TRUE),IF(AND(107&lt;=Z5291,Z5291&lt;143),VLOOKUP($W5291,日射量と図３!$E$6:$H$34,4,TRUE),VLOOKUP($W5291,日射量と図３!$E$6:$I$34,5,TRUE))))))</f>
        <v/>
      </c>
      <c r="AC5291" s="382" t="str">
        <f t="shared" si="999"/>
        <v/>
      </c>
      <c r="AD5291" s="382" t="str">
        <f t="shared" si="1000"/>
        <v/>
      </c>
    </row>
    <row r="5292" spans="11:30" ht="13.5" customHeight="1">
      <c r="K5292" s="4">
        <f t="shared" si="996"/>
        <v>1</v>
      </c>
      <c r="L5292" s="34">
        <v>43472</v>
      </c>
      <c r="M5292" s="4">
        <v>221</v>
      </c>
      <c r="N5292" s="4">
        <v>9</v>
      </c>
      <c r="O5292" s="31">
        <v>0.33333333333333331</v>
      </c>
      <c r="P5292" s="35">
        <v>2.21</v>
      </c>
      <c r="Q5292" s="36">
        <f t="shared" si="997"/>
        <v>12</v>
      </c>
      <c r="R5292" s="4">
        <f t="shared" si="998"/>
        <v>9.7899999999999991</v>
      </c>
      <c r="S5292" s="31">
        <f t="shared" si="1001"/>
        <v>0.29212962962962963</v>
      </c>
      <c r="T5292" s="31">
        <f t="shared" si="1002"/>
        <v>0.70188657407407407</v>
      </c>
      <c r="U5292" s="4">
        <f t="shared" si="1003"/>
        <v>9.7899999999999991</v>
      </c>
      <c r="V5292" s="4" t="str">
        <f t="shared" si="1004"/>
        <v/>
      </c>
      <c r="W5292" s="18" t="str">
        <f>IF(V5292="","",VLOOKUP(L5292,日射量と図３!$A$4:$C$368,3,TRUE)*238.85/100)</f>
        <v/>
      </c>
      <c r="X5292" s="4" t="str">
        <f t="shared" si="1005"/>
        <v/>
      </c>
      <c r="Y5292" s="4" t="str">
        <f t="shared" si="1006"/>
        <v/>
      </c>
      <c r="Z5292" s="4" t="str">
        <f t="shared" si="1007"/>
        <v/>
      </c>
      <c r="AA5292" s="4" t="str">
        <f>IF($V5292="","",IF(Y5292&lt;36,0,IF(AND(36&lt;=Y5292,Y5292&lt;71),VLOOKUP($W5292,日射量と図３!$E$6:$F$34,2,TRUE),IF(AND(71&lt;=Y5292,Y5292&lt;107),VLOOKUP($W5292,日射量と図３!$E$6:$G$34,3,TRUE),IF(AND(107&lt;=Y5292,Y5292&lt;143),VLOOKUP($W5292,日射量と図３!$E$6:$H$34,4,TRUE),VLOOKUP($W5292,日射量と図３!$E$6:$I$34,5,TRUE))))))</f>
        <v/>
      </c>
      <c r="AB5292" s="4" t="str">
        <f>IF($V5292="","",IF(Z5292&lt;36,0,IF(AND(36&lt;=Z5292,Z5292&lt;71),VLOOKUP($W5292,日射量と図３!$E$6:$F$34,2,TRUE),IF(AND(71&lt;=Z5292,Z5292&lt;107),VLOOKUP($W5292,日射量と図３!$E$6:$G$34,3,TRUE),IF(AND(107&lt;=Z5292,Z5292&lt;143),VLOOKUP($W5292,日射量と図３!$E$6:$H$34,4,TRUE),VLOOKUP($W5292,日射量と図３!$E$6:$I$34,5,TRUE))))))</f>
        <v/>
      </c>
      <c r="AC5292" s="382" t="str">
        <f t="shared" si="999"/>
        <v/>
      </c>
      <c r="AD5292" s="382" t="str">
        <f t="shared" si="1000"/>
        <v/>
      </c>
    </row>
    <row r="5293" spans="11:30" ht="13.5" customHeight="1">
      <c r="K5293" s="4">
        <f t="shared" si="996"/>
        <v>1</v>
      </c>
      <c r="L5293" s="34">
        <v>43472</v>
      </c>
      <c r="M5293" s="4">
        <v>221</v>
      </c>
      <c r="N5293" s="4">
        <v>10</v>
      </c>
      <c r="O5293" s="31">
        <v>0.375</v>
      </c>
      <c r="P5293" s="35">
        <v>3.7600000000000002</v>
      </c>
      <c r="Q5293" s="36">
        <f t="shared" si="997"/>
        <v>12</v>
      </c>
      <c r="R5293" s="4">
        <f t="shared" si="998"/>
        <v>8.24</v>
      </c>
      <c r="S5293" s="31">
        <f t="shared" si="1001"/>
        <v>0.29212962962962963</v>
      </c>
      <c r="T5293" s="31">
        <f t="shared" si="1002"/>
        <v>0.70188657407407407</v>
      </c>
      <c r="U5293" s="4">
        <f t="shared" si="1003"/>
        <v>8.24</v>
      </c>
      <c r="V5293" s="4" t="str">
        <f t="shared" si="1004"/>
        <v/>
      </c>
      <c r="W5293" s="18" t="str">
        <f>IF(V5293="","",VLOOKUP(L5293,日射量と図３!$A$4:$C$368,3,TRUE)*238.85/100)</f>
        <v/>
      </c>
      <c r="X5293" s="4" t="str">
        <f t="shared" si="1005"/>
        <v/>
      </c>
      <c r="Y5293" s="4" t="str">
        <f t="shared" si="1006"/>
        <v/>
      </c>
      <c r="Z5293" s="4" t="str">
        <f t="shared" si="1007"/>
        <v/>
      </c>
      <c r="AA5293" s="4" t="str">
        <f>IF($V5293="","",IF(Y5293&lt;36,0,IF(AND(36&lt;=Y5293,Y5293&lt;71),VLOOKUP($W5293,日射量と図３!$E$6:$F$34,2,TRUE),IF(AND(71&lt;=Y5293,Y5293&lt;107),VLOOKUP($W5293,日射量と図３!$E$6:$G$34,3,TRUE),IF(AND(107&lt;=Y5293,Y5293&lt;143),VLOOKUP($W5293,日射量と図３!$E$6:$H$34,4,TRUE),VLOOKUP($W5293,日射量と図３!$E$6:$I$34,5,TRUE))))))</f>
        <v/>
      </c>
      <c r="AB5293" s="4" t="str">
        <f>IF($V5293="","",IF(Z5293&lt;36,0,IF(AND(36&lt;=Z5293,Z5293&lt;71),VLOOKUP($W5293,日射量と図３!$E$6:$F$34,2,TRUE),IF(AND(71&lt;=Z5293,Z5293&lt;107),VLOOKUP($W5293,日射量と図３!$E$6:$G$34,3,TRUE),IF(AND(107&lt;=Z5293,Z5293&lt;143),VLOOKUP($W5293,日射量と図３!$E$6:$H$34,4,TRUE),VLOOKUP($W5293,日射量と図３!$E$6:$I$34,5,TRUE))))))</f>
        <v/>
      </c>
      <c r="AC5293" s="382" t="str">
        <f t="shared" si="999"/>
        <v/>
      </c>
      <c r="AD5293" s="382" t="str">
        <f t="shared" si="1000"/>
        <v/>
      </c>
    </row>
    <row r="5294" spans="11:30" ht="13.5" customHeight="1">
      <c r="K5294" s="4">
        <f t="shared" si="996"/>
        <v>1</v>
      </c>
      <c r="L5294" s="34">
        <v>43472</v>
      </c>
      <c r="M5294" s="4">
        <v>221</v>
      </c>
      <c r="N5294" s="4">
        <v>11</v>
      </c>
      <c r="O5294" s="31">
        <v>0.41666666666666669</v>
      </c>
      <c r="P5294" s="35">
        <v>5.39</v>
      </c>
      <c r="Q5294" s="36">
        <f t="shared" si="997"/>
        <v>12</v>
      </c>
      <c r="R5294" s="4">
        <f t="shared" si="998"/>
        <v>6.61</v>
      </c>
      <c r="S5294" s="31">
        <f t="shared" si="1001"/>
        <v>0.29212962962962963</v>
      </c>
      <c r="T5294" s="31">
        <f t="shared" si="1002"/>
        <v>0.70188657407407407</v>
      </c>
      <c r="U5294" s="4">
        <f t="shared" si="1003"/>
        <v>6.61</v>
      </c>
      <c r="V5294" s="4" t="str">
        <f t="shared" si="1004"/>
        <v/>
      </c>
      <c r="W5294" s="18" t="str">
        <f>IF(V5294="","",VLOOKUP(L5294,日射量と図３!$A$4:$C$368,3,TRUE)*238.85/100)</f>
        <v/>
      </c>
      <c r="X5294" s="4" t="str">
        <f t="shared" si="1005"/>
        <v/>
      </c>
      <c r="Y5294" s="4" t="str">
        <f t="shared" si="1006"/>
        <v/>
      </c>
      <c r="Z5294" s="4" t="str">
        <f t="shared" si="1007"/>
        <v/>
      </c>
      <c r="AA5294" s="4" t="str">
        <f>IF($V5294="","",IF(Y5294&lt;36,0,IF(AND(36&lt;=Y5294,Y5294&lt;71),VLOOKUP($W5294,日射量と図３!$E$6:$F$34,2,TRUE),IF(AND(71&lt;=Y5294,Y5294&lt;107),VLOOKUP($W5294,日射量と図３!$E$6:$G$34,3,TRUE),IF(AND(107&lt;=Y5294,Y5294&lt;143),VLOOKUP($W5294,日射量と図３!$E$6:$H$34,4,TRUE),VLOOKUP($W5294,日射量と図３!$E$6:$I$34,5,TRUE))))))</f>
        <v/>
      </c>
      <c r="AB5294" s="4" t="str">
        <f>IF($V5294="","",IF(Z5294&lt;36,0,IF(AND(36&lt;=Z5294,Z5294&lt;71),VLOOKUP($W5294,日射量と図３!$E$6:$F$34,2,TRUE),IF(AND(71&lt;=Z5294,Z5294&lt;107),VLOOKUP($W5294,日射量と図３!$E$6:$G$34,3,TRUE),IF(AND(107&lt;=Z5294,Z5294&lt;143),VLOOKUP($W5294,日射量と図３!$E$6:$H$34,4,TRUE),VLOOKUP($W5294,日射量と図３!$E$6:$I$34,5,TRUE))))))</f>
        <v/>
      </c>
      <c r="AC5294" s="382" t="str">
        <f t="shared" si="999"/>
        <v/>
      </c>
      <c r="AD5294" s="382" t="str">
        <f t="shared" si="1000"/>
        <v/>
      </c>
    </row>
    <row r="5295" spans="11:30" ht="13.5" customHeight="1">
      <c r="K5295" s="4">
        <f t="shared" si="996"/>
        <v>1</v>
      </c>
      <c r="L5295" s="34">
        <v>43472</v>
      </c>
      <c r="M5295" s="4">
        <v>221</v>
      </c>
      <c r="N5295" s="4">
        <v>12</v>
      </c>
      <c r="O5295" s="31">
        <v>0.45833333333333331</v>
      </c>
      <c r="P5295" s="35">
        <v>6.9599999999999991</v>
      </c>
      <c r="Q5295" s="36">
        <f t="shared" si="997"/>
        <v>12</v>
      </c>
      <c r="R5295" s="4">
        <f t="shared" si="998"/>
        <v>5.0400000000000009</v>
      </c>
      <c r="S5295" s="31">
        <f t="shared" si="1001"/>
        <v>0.29212962962962963</v>
      </c>
      <c r="T5295" s="31">
        <f t="shared" si="1002"/>
        <v>0.70188657407407407</v>
      </c>
      <c r="U5295" s="4">
        <f t="shared" si="1003"/>
        <v>5.0400000000000009</v>
      </c>
      <c r="V5295" s="4" t="str">
        <f t="shared" si="1004"/>
        <v/>
      </c>
      <c r="W5295" s="18" t="str">
        <f>IF(V5295="","",VLOOKUP(L5295,日射量と図３!$A$4:$C$368,3,TRUE)*238.85/100)</f>
        <v/>
      </c>
      <c r="X5295" s="4" t="str">
        <f t="shared" si="1005"/>
        <v/>
      </c>
      <c r="Y5295" s="4" t="str">
        <f t="shared" si="1006"/>
        <v/>
      </c>
      <c r="Z5295" s="4" t="str">
        <f t="shared" si="1007"/>
        <v/>
      </c>
      <c r="AA5295" s="4" t="str">
        <f>IF($V5295="","",IF(Y5295&lt;36,0,IF(AND(36&lt;=Y5295,Y5295&lt;71),VLOOKUP($W5295,日射量と図３!$E$6:$F$34,2,TRUE),IF(AND(71&lt;=Y5295,Y5295&lt;107),VLOOKUP($W5295,日射量と図３!$E$6:$G$34,3,TRUE),IF(AND(107&lt;=Y5295,Y5295&lt;143),VLOOKUP($W5295,日射量と図３!$E$6:$H$34,4,TRUE),VLOOKUP($W5295,日射量と図３!$E$6:$I$34,5,TRUE))))))</f>
        <v/>
      </c>
      <c r="AB5295" s="4" t="str">
        <f>IF($V5295="","",IF(Z5295&lt;36,0,IF(AND(36&lt;=Z5295,Z5295&lt;71),VLOOKUP($W5295,日射量と図３!$E$6:$F$34,2,TRUE),IF(AND(71&lt;=Z5295,Z5295&lt;107),VLOOKUP($W5295,日射量と図３!$E$6:$G$34,3,TRUE),IF(AND(107&lt;=Z5295,Z5295&lt;143),VLOOKUP($W5295,日射量と図３!$E$6:$H$34,4,TRUE),VLOOKUP($W5295,日射量と図３!$E$6:$I$34,5,TRUE))))))</f>
        <v/>
      </c>
      <c r="AC5295" s="382" t="str">
        <f t="shared" si="999"/>
        <v/>
      </c>
      <c r="AD5295" s="382" t="str">
        <f t="shared" si="1000"/>
        <v/>
      </c>
    </row>
    <row r="5296" spans="11:30" ht="13.5" customHeight="1">
      <c r="K5296" s="4">
        <f t="shared" si="996"/>
        <v>1</v>
      </c>
      <c r="L5296" s="34">
        <v>43472</v>
      </c>
      <c r="M5296" s="4">
        <v>221</v>
      </c>
      <c r="N5296" s="4">
        <v>13</v>
      </c>
      <c r="O5296" s="31">
        <v>0.5</v>
      </c>
      <c r="P5296" s="35">
        <v>8.01</v>
      </c>
      <c r="Q5296" s="36">
        <f t="shared" si="997"/>
        <v>12</v>
      </c>
      <c r="R5296" s="4">
        <f t="shared" si="998"/>
        <v>3.99</v>
      </c>
      <c r="S5296" s="31">
        <f t="shared" si="1001"/>
        <v>0.29212962962962963</v>
      </c>
      <c r="T5296" s="31">
        <f t="shared" si="1002"/>
        <v>0.70188657407407407</v>
      </c>
      <c r="U5296" s="4">
        <f t="shared" si="1003"/>
        <v>3.99</v>
      </c>
      <c r="V5296" s="4" t="str">
        <f t="shared" si="1004"/>
        <v/>
      </c>
      <c r="W5296" s="18" t="str">
        <f>IF(V5296="","",VLOOKUP(L5296,日射量と図３!$A$4:$C$368,3,TRUE)*238.85/100)</f>
        <v/>
      </c>
      <c r="X5296" s="4" t="str">
        <f t="shared" si="1005"/>
        <v/>
      </c>
      <c r="Y5296" s="4" t="str">
        <f t="shared" si="1006"/>
        <v/>
      </c>
      <c r="Z5296" s="4" t="str">
        <f t="shared" si="1007"/>
        <v/>
      </c>
      <c r="AA5296" s="4" t="str">
        <f>IF($V5296="","",IF(Y5296&lt;36,0,IF(AND(36&lt;=Y5296,Y5296&lt;71),VLOOKUP($W5296,日射量と図３!$E$6:$F$34,2,TRUE),IF(AND(71&lt;=Y5296,Y5296&lt;107),VLOOKUP($W5296,日射量と図３!$E$6:$G$34,3,TRUE),IF(AND(107&lt;=Y5296,Y5296&lt;143),VLOOKUP($W5296,日射量と図３!$E$6:$H$34,4,TRUE),VLOOKUP($W5296,日射量と図３!$E$6:$I$34,5,TRUE))))))</f>
        <v/>
      </c>
      <c r="AB5296" s="4" t="str">
        <f>IF($V5296="","",IF(Z5296&lt;36,0,IF(AND(36&lt;=Z5296,Z5296&lt;71),VLOOKUP($W5296,日射量と図３!$E$6:$F$34,2,TRUE),IF(AND(71&lt;=Z5296,Z5296&lt;107),VLOOKUP($W5296,日射量と図３!$E$6:$G$34,3,TRUE),IF(AND(107&lt;=Z5296,Z5296&lt;143),VLOOKUP($W5296,日射量と図３!$E$6:$H$34,4,TRUE),VLOOKUP($W5296,日射量と図３!$E$6:$I$34,5,TRUE))))))</f>
        <v/>
      </c>
      <c r="AC5296" s="382" t="str">
        <f t="shared" si="999"/>
        <v/>
      </c>
      <c r="AD5296" s="382" t="str">
        <f t="shared" si="1000"/>
        <v/>
      </c>
    </row>
    <row r="5297" spans="11:30" ht="13.5" customHeight="1">
      <c r="K5297" s="4">
        <f t="shared" si="996"/>
        <v>1</v>
      </c>
      <c r="L5297" s="34">
        <v>43472</v>
      </c>
      <c r="M5297" s="4">
        <v>221</v>
      </c>
      <c r="N5297" s="4">
        <v>14</v>
      </c>
      <c r="O5297" s="31">
        <v>0.54166666666666663</v>
      </c>
      <c r="P5297" s="35">
        <v>8.5699999999999985</v>
      </c>
      <c r="Q5297" s="36">
        <f t="shared" si="997"/>
        <v>12</v>
      </c>
      <c r="R5297" s="4">
        <f t="shared" si="998"/>
        <v>3.4300000000000015</v>
      </c>
      <c r="S5297" s="31">
        <f t="shared" si="1001"/>
        <v>0.29212962962962963</v>
      </c>
      <c r="T5297" s="31">
        <f t="shared" si="1002"/>
        <v>0.70188657407407407</v>
      </c>
      <c r="U5297" s="4">
        <f t="shared" si="1003"/>
        <v>3.4300000000000015</v>
      </c>
      <c r="V5297" s="4" t="str">
        <f t="shared" si="1004"/>
        <v/>
      </c>
      <c r="W5297" s="18" t="str">
        <f>IF(V5297="","",VLOOKUP(L5297,日射量と図３!$A$4:$C$368,3,TRUE)*238.85/100)</f>
        <v/>
      </c>
      <c r="X5297" s="4" t="str">
        <f t="shared" si="1005"/>
        <v/>
      </c>
      <c r="Y5297" s="4" t="str">
        <f t="shared" si="1006"/>
        <v/>
      </c>
      <c r="Z5297" s="4" t="str">
        <f t="shared" si="1007"/>
        <v/>
      </c>
      <c r="AA5297" s="4" t="str">
        <f>IF($V5297="","",IF(Y5297&lt;36,0,IF(AND(36&lt;=Y5297,Y5297&lt;71),VLOOKUP($W5297,日射量と図３!$E$6:$F$34,2,TRUE),IF(AND(71&lt;=Y5297,Y5297&lt;107),VLOOKUP($W5297,日射量と図３!$E$6:$G$34,3,TRUE),IF(AND(107&lt;=Y5297,Y5297&lt;143),VLOOKUP($W5297,日射量と図３!$E$6:$H$34,4,TRUE),VLOOKUP($W5297,日射量と図３!$E$6:$I$34,5,TRUE))))))</f>
        <v/>
      </c>
      <c r="AB5297" s="4" t="str">
        <f>IF($V5297="","",IF(Z5297&lt;36,0,IF(AND(36&lt;=Z5297,Z5297&lt;71),VLOOKUP($W5297,日射量と図３!$E$6:$F$34,2,TRUE),IF(AND(71&lt;=Z5297,Z5297&lt;107),VLOOKUP($W5297,日射量と図３!$E$6:$G$34,3,TRUE),IF(AND(107&lt;=Z5297,Z5297&lt;143),VLOOKUP($W5297,日射量と図３!$E$6:$H$34,4,TRUE),VLOOKUP($W5297,日射量と図３!$E$6:$I$34,5,TRUE))))))</f>
        <v/>
      </c>
      <c r="AC5297" s="382" t="str">
        <f t="shared" si="999"/>
        <v/>
      </c>
      <c r="AD5297" s="382" t="str">
        <f t="shared" si="1000"/>
        <v/>
      </c>
    </row>
    <row r="5298" spans="11:30" ht="13.5" customHeight="1">
      <c r="K5298" s="4">
        <f t="shared" si="996"/>
        <v>1</v>
      </c>
      <c r="L5298" s="34">
        <v>43472</v>
      </c>
      <c r="M5298" s="4">
        <v>221</v>
      </c>
      <c r="N5298" s="4">
        <v>15</v>
      </c>
      <c r="O5298" s="31">
        <v>0.58333333333333337</v>
      </c>
      <c r="P5298" s="35">
        <v>8.66</v>
      </c>
      <c r="Q5298" s="36">
        <f t="shared" si="997"/>
        <v>12</v>
      </c>
      <c r="R5298" s="4">
        <f t="shared" si="998"/>
        <v>3.34</v>
      </c>
      <c r="S5298" s="31">
        <f t="shared" si="1001"/>
        <v>0.29212962962962963</v>
      </c>
      <c r="T5298" s="31">
        <f t="shared" si="1002"/>
        <v>0.70188657407407407</v>
      </c>
      <c r="U5298" s="4">
        <f t="shared" si="1003"/>
        <v>3.34</v>
      </c>
      <c r="V5298" s="4" t="str">
        <f t="shared" si="1004"/>
        <v/>
      </c>
      <c r="W5298" s="18" t="str">
        <f>IF(V5298="","",VLOOKUP(L5298,日射量と図３!$A$4:$C$368,3,TRUE)*238.85/100)</f>
        <v/>
      </c>
      <c r="X5298" s="4" t="str">
        <f t="shared" si="1005"/>
        <v/>
      </c>
      <c r="Y5298" s="4" t="str">
        <f t="shared" si="1006"/>
        <v/>
      </c>
      <c r="Z5298" s="4" t="str">
        <f t="shared" si="1007"/>
        <v/>
      </c>
      <c r="AA5298" s="4" t="str">
        <f>IF($V5298="","",IF(Y5298&lt;36,0,IF(AND(36&lt;=Y5298,Y5298&lt;71),VLOOKUP($W5298,日射量と図３!$E$6:$F$34,2,TRUE),IF(AND(71&lt;=Y5298,Y5298&lt;107),VLOOKUP($W5298,日射量と図３!$E$6:$G$34,3,TRUE),IF(AND(107&lt;=Y5298,Y5298&lt;143),VLOOKUP($W5298,日射量と図３!$E$6:$H$34,4,TRUE),VLOOKUP($W5298,日射量と図３!$E$6:$I$34,5,TRUE))))))</f>
        <v/>
      </c>
      <c r="AB5298" s="4" t="str">
        <f>IF($V5298="","",IF(Z5298&lt;36,0,IF(AND(36&lt;=Z5298,Z5298&lt;71),VLOOKUP($W5298,日射量と図３!$E$6:$F$34,2,TRUE),IF(AND(71&lt;=Z5298,Z5298&lt;107),VLOOKUP($W5298,日射量と図３!$E$6:$G$34,3,TRUE),IF(AND(107&lt;=Z5298,Z5298&lt;143),VLOOKUP($W5298,日射量と図３!$E$6:$H$34,4,TRUE),VLOOKUP($W5298,日射量と図３!$E$6:$I$34,5,TRUE))))))</f>
        <v/>
      </c>
      <c r="AC5298" s="382" t="str">
        <f t="shared" si="999"/>
        <v/>
      </c>
      <c r="AD5298" s="382" t="str">
        <f t="shared" si="1000"/>
        <v/>
      </c>
    </row>
    <row r="5299" spans="11:30" ht="13.5" customHeight="1">
      <c r="K5299" s="4">
        <f t="shared" si="996"/>
        <v>1</v>
      </c>
      <c r="L5299" s="34">
        <v>43472</v>
      </c>
      <c r="M5299" s="4">
        <v>221</v>
      </c>
      <c r="N5299" s="4">
        <v>16</v>
      </c>
      <c r="O5299" s="31">
        <v>0.625</v>
      </c>
      <c r="P5299" s="35">
        <v>8.33</v>
      </c>
      <c r="Q5299" s="36">
        <f t="shared" si="997"/>
        <v>16</v>
      </c>
      <c r="R5299" s="4">
        <f t="shared" si="998"/>
        <v>7.67</v>
      </c>
      <c r="S5299" s="31">
        <f t="shared" si="1001"/>
        <v>0.29212962962962963</v>
      </c>
      <c r="T5299" s="31">
        <f t="shared" si="1002"/>
        <v>0.70188657407407407</v>
      </c>
      <c r="U5299" s="4">
        <f t="shared" si="1003"/>
        <v>7.67</v>
      </c>
      <c r="V5299" s="4" t="str">
        <f t="shared" si="1004"/>
        <v/>
      </c>
      <c r="W5299" s="18" t="str">
        <f>IF(V5299="","",VLOOKUP(L5299,日射量と図３!$A$4:$C$368,3,TRUE)*238.85/100)</f>
        <v/>
      </c>
      <c r="X5299" s="4" t="str">
        <f t="shared" si="1005"/>
        <v/>
      </c>
      <c r="Y5299" s="4" t="str">
        <f t="shared" si="1006"/>
        <v/>
      </c>
      <c r="Z5299" s="4" t="str">
        <f t="shared" si="1007"/>
        <v/>
      </c>
      <c r="AA5299" s="4" t="str">
        <f>IF($V5299="","",IF(Y5299&lt;36,0,IF(AND(36&lt;=Y5299,Y5299&lt;71),VLOOKUP($W5299,日射量と図３!$E$6:$F$34,2,TRUE),IF(AND(71&lt;=Y5299,Y5299&lt;107),VLOOKUP($W5299,日射量と図３!$E$6:$G$34,3,TRUE),IF(AND(107&lt;=Y5299,Y5299&lt;143),VLOOKUP($W5299,日射量と図３!$E$6:$H$34,4,TRUE),VLOOKUP($W5299,日射量と図３!$E$6:$I$34,5,TRUE))))))</f>
        <v/>
      </c>
      <c r="AB5299" s="4" t="str">
        <f>IF($V5299="","",IF(Z5299&lt;36,0,IF(AND(36&lt;=Z5299,Z5299&lt;71),VLOOKUP($W5299,日射量と図３!$E$6:$F$34,2,TRUE),IF(AND(71&lt;=Z5299,Z5299&lt;107),VLOOKUP($W5299,日射量と図３!$E$6:$G$34,3,TRUE),IF(AND(107&lt;=Z5299,Z5299&lt;143),VLOOKUP($W5299,日射量と図３!$E$6:$H$34,4,TRUE),VLOOKUP($W5299,日射量と図３!$E$6:$I$34,5,TRUE))))))</f>
        <v/>
      </c>
      <c r="AC5299" s="382" t="str">
        <f t="shared" si="999"/>
        <v/>
      </c>
      <c r="AD5299" s="382" t="str">
        <f t="shared" si="1000"/>
        <v/>
      </c>
    </row>
    <row r="5300" spans="11:30" ht="13.5" customHeight="1">
      <c r="K5300" s="4">
        <f t="shared" si="996"/>
        <v>1</v>
      </c>
      <c r="L5300" s="34">
        <v>43472</v>
      </c>
      <c r="M5300" s="4">
        <v>221</v>
      </c>
      <c r="N5300" s="4">
        <v>17</v>
      </c>
      <c r="O5300" s="31">
        <v>0.66666666666666663</v>
      </c>
      <c r="P5300" s="35">
        <v>7.4899999999999993</v>
      </c>
      <c r="Q5300" s="36">
        <f t="shared" si="997"/>
        <v>16</v>
      </c>
      <c r="R5300" s="4">
        <f t="shared" si="998"/>
        <v>8.5100000000000016</v>
      </c>
      <c r="S5300" s="31">
        <f t="shared" si="1001"/>
        <v>0.29212962962962963</v>
      </c>
      <c r="T5300" s="31">
        <f t="shared" si="1002"/>
        <v>0.70188657407407407</v>
      </c>
      <c r="U5300" s="4">
        <f t="shared" si="1003"/>
        <v>8.5100000000000016</v>
      </c>
      <c r="V5300" s="4" t="str">
        <f t="shared" si="1004"/>
        <v/>
      </c>
      <c r="W5300" s="18" t="str">
        <f>IF(V5300="","",VLOOKUP(L5300,日射量と図３!$A$4:$C$368,3,TRUE)*238.85/100)</f>
        <v/>
      </c>
      <c r="X5300" s="4" t="str">
        <f t="shared" si="1005"/>
        <v/>
      </c>
      <c r="Y5300" s="4" t="str">
        <f t="shared" si="1006"/>
        <v/>
      </c>
      <c r="Z5300" s="4" t="str">
        <f t="shared" si="1007"/>
        <v/>
      </c>
      <c r="AA5300" s="4" t="str">
        <f>IF($V5300="","",IF(Y5300&lt;36,0,IF(AND(36&lt;=Y5300,Y5300&lt;71),VLOOKUP($W5300,日射量と図３!$E$6:$F$34,2,TRUE),IF(AND(71&lt;=Y5300,Y5300&lt;107),VLOOKUP($W5300,日射量と図３!$E$6:$G$34,3,TRUE),IF(AND(107&lt;=Y5300,Y5300&lt;143),VLOOKUP($W5300,日射量と図３!$E$6:$H$34,4,TRUE),VLOOKUP($W5300,日射量と図３!$E$6:$I$34,5,TRUE))))))</f>
        <v/>
      </c>
      <c r="AB5300" s="4" t="str">
        <f>IF($V5300="","",IF(Z5300&lt;36,0,IF(AND(36&lt;=Z5300,Z5300&lt;71),VLOOKUP($W5300,日射量と図３!$E$6:$F$34,2,TRUE),IF(AND(71&lt;=Z5300,Z5300&lt;107),VLOOKUP($W5300,日射量と図３!$E$6:$G$34,3,TRUE),IF(AND(107&lt;=Z5300,Z5300&lt;143),VLOOKUP($W5300,日射量と図３!$E$6:$H$34,4,TRUE),VLOOKUP($W5300,日射量と図３!$E$6:$I$34,5,TRUE))))))</f>
        <v/>
      </c>
      <c r="AC5300" s="382" t="str">
        <f t="shared" si="999"/>
        <v/>
      </c>
      <c r="AD5300" s="382" t="str">
        <f t="shared" si="1000"/>
        <v/>
      </c>
    </row>
    <row r="5301" spans="11:30" ht="13.5" customHeight="1">
      <c r="K5301" s="4">
        <f t="shared" si="996"/>
        <v>1</v>
      </c>
      <c r="L5301" s="34">
        <v>43472</v>
      </c>
      <c r="M5301" s="4">
        <v>221</v>
      </c>
      <c r="N5301" s="4">
        <v>18</v>
      </c>
      <c r="O5301" s="31">
        <v>0.70833333333333337</v>
      </c>
      <c r="P5301" s="35">
        <v>6.7300000000000013</v>
      </c>
      <c r="Q5301" s="36">
        <f t="shared" si="997"/>
        <v>16</v>
      </c>
      <c r="R5301" s="4">
        <f t="shared" si="998"/>
        <v>9.27</v>
      </c>
      <c r="S5301" s="31">
        <f t="shared" si="1001"/>
        <v>0.29212962962962963</v>
      </c>
      <c r="T5301" s="31">
        <f t="shared" si="1002"/>
        <v>0.70188657407407407</v>
      </c>
      <c r="U5301" s="4">
        <f t="shared" si="1003"/>
        <v>0</v>
      </c>
      <c r="V5301" s="4" t="str">
        <f t="shared" si="1004"/>
        <v/>
      </c>
      <c r="W5301" s="18" t="str">
        <f>IF(V5301="","",VLOOKUP(L5301,日射量と図３!$A$4:$C$368,3,TRUE)*238.85/100)</f>
        <v/>
      </c>
      <c r="X5301" s="4" t="str">
        <f t="shared" si="1005"/>
        <v/>
      </c>
      <c r="Y5301" s="4" t="str">
        <f t="shared" si="1006"/>
        <v/>
      </c>
      <c r="Z5301" s="4" t="str">
        <f t="shared" si="1007"/>
        <v/>
      </c>
      <c r="AA5301" s="4" t="str">
        <f>IF($V5301="","",IF(Y5301&lt;36,0,IF(AND(36&lt;=Y5301,Y5301&lt;71),VLOOKUP($W5301,日射量と図３!$E$6:$F$34,2,TRUE),IF(AND(71&lt;=Y5301,Y5301&lt;107),VLOOKUP($W5301,日射量と図３!$E$6:$G$34,3,TRUE),IF(AND(107&lt;=Y5301,Y5301&lt;143),VLOOKUP($W5301,日射量と図３!$E$6:$H$34,4,TRUE),VLOOKUP($W5301,日射量と図３!$E$6:$I$34,5,TRUE))))))</f>
        <v/>
      </c>
      <c r="AB5301" s="4" t="str">
        <f>IF($V5301="","",IF(Z5301&lt;36,0,IF(AND(36&lt;=Z5301,Z5301&lt;71),VLOOKUP($W5301,日射量と図３!$E$6:$F$34,2,TRUE),IF(AND(71&lt;=Z5301,Z5301&lt;107),VLOOKUP($W5301,日射量と図３!$E$6:$G$34,3,TRUE),IF(AND(107&lt;=Z5301,Z5301&lt;143),VLOOKUP($W5301,日射量と図３!$E$6:$H$34,4,TRUE),VLOOKUP($W5301,日射量と図３!$E$6:$I$34,5,TRUE))))))</f>
        <v/>
      </c>
      <c r="AC5301" s="382" t="str">
        <f t="shared" si="999"/>
        <v/>
      </c>
      <c r="AD5301" s="382" t="str">
        <f t="shared" si="1000"/>
        <v/>
      </c>
    </row>
    <row r="5302" spans="11:30" ht="13.5" customHeight="1">
      <c r="K5302" s="4">
        <f t="shared" si="996"/>
        <v>1</v>
      </c>
      <c r="L5302" s="34">
        <v>43472</v>
      </c>
      <c r="M5302" s="4">
        <v>221</v>
      </c>
      <c r="N5302" s="4">
        <v>19</v>
      </c>
      <c r="O5302" s="31">
        <v>0.75</v>
      </c>
      <c r="P5302" s="35">
        <v>5.879999999999999</v>
      </c>
      <c r="Q5302" s="36">
        <f t="shared" si="997"/>
        <v>16</v>
      </c>
      <c r="R5302" s="4">
        <f t="shared" si="998"/>
        <v>10.120000000000001</v>
      </c>
      <c r="S5302" s="31">
        <f t="shared" si="1001"/>
        <v>0.29212962962962963</v>
      </c>
      <c r="T5302" s="31">
        <f t="shared" si="1002"/>
        <v>0.70188657407407407</v>
      </c>
      <c r="U5302" s="4">
        <f t="shared" si="1003"/>
        <v>0</v>
      </c>
      <c r="V5302" s="4" t="str">
        <f t="shared" si="1004"/>
        <v/>
      </c>
      <c r="W5302" s="18" t="str">
        <f>IF(V5302="","",VLOOKUP(L5302,日射量と図３!$A$4:$C$368,3,TRUE)*238.85/100)</f>
        <v/>
      </c>
      <c r="X5302" s="4" t="str">
        <f t="shared" si="1005"/>
        <v/>
      </c>
      <c r="Y5302" s="4" t="str">
        <f t="shared" si="1006"/>
        <v/>
      </c>
      <c r="Z5302" s="4" t="str">
        <f t="shared" si="1007"/>
        <v/>
      </c>
      <c r="AA5302" s="4" t="str">
        <f>IF($V5302="","",IF(Y5302&lt;36,0,IF(AND(36&lt;=Y5302,Y5302&lt;71),VLOOKUP($W5302,日射量と図３!$E$6:$F$34,2,TRUE),IF(AND(71&lt;=Y5302,Y5302&lt;107),VLOOKUP($W5302,日射量と図３!$E$6:$G$34,3,TRUE),IF(AND(107&lt;=Y5302,Y5302&lt;143),VLOOKUP($W5302,日射量と図３!$E$6:$H$34,4,TRUE),VLOOKUP($W5302,日射量と図３!$E$6:$I$34,5,TRUE))))))</f>
        <v/>
      </c>
      <c r="AB5302" s="4" t="str">
        <f>IF($V5302="","",IF(Z5302&lt;36,0,IF(AND(36&lt;=Z5302,Z5302&lt;71),VLOOKUP($W5302,日射量と図３!$E$6:$F$34,2,TRUE),IF(AND(71&lt;=Z5302,Z5302&lt;107),VLOOKUP($W5302,日射量と図３!$E$6:$G$34,3,TRUE),IF(AND(107&lt;=Z5302,Z5302&lt;143),VLOOKUP($W5302,日射量と図３!$E$6:$H$34,4,TRUE),VLOOKUP($W5302,日射量と図３!$E$6:$I$34,5,TRUE))))))</f>
        <v/>
      </c>
      <c r="AC5302" s="382" t="str">
        <f t="shared" si="999"/>
        <v/>
      </c>
      <c r="AD5302" s="382" t="str">
        <f t="shared" si="1000"/>
        <v/>
      </c>
    </row>
    <row r="5303" spans="11:30" ht="13.5" customHeight="1">
      <c r="K5303" s="4">
        <f t="shared" si="996"/>
        <v>1</v>
      </c>
      <c r="L5303" s="34">
        <v>43472</v>
      </c>
      <c r="M5303" s="4">
        <v>221</v>
      </c>
      <c r="N5303" s="4">
        <v>20</v>
      </c>
      <c r="O5303" s="31">
        <v>0.79166666666666663</v>
      </c>
      <c r="P5303" s="35">
        <v>5.4499999999999993</v>
      </c>
      <c r="Q5303" s="36">
        <f t="shared" si="997"/>
        <v>16</v>
      </c>
      <c r="R5303" s="4">
        <f t="shared" si="998"/>
        <v>10.55</v>
      </c>
      <c r="S5303" s="31">
        <f t="shared" si="1001"/>
        <v>0.29212962962962963</v>
      </c>
      <c r="T5303" s="31">
        <f t="shared" si="1002"/>
        <v>0.70188657407407407</v>
      </c>
      <c r="U5303" s="4">
        <f t="shared" si="1003"/>
        <v>0</v>
      </c>
      <c r="V5303" s="4" t="str">
        <f t="shared" si="1004"/>
        <v/>
      </c>
      <c r="W5303" s="18" t="str">
        <f>IF(V5303="","",VLOOKUP(L5303,日射量と図３!$A$4:$C$368,3,TRUE)*238.85/100)</f>
        <v/>
      </c>
      <c r="X5303" s="4" t="str">
        <f t="shared" si="1005"/>
        <v/>
      </c>
      <c r="Y5303" s="4" t="str">
        <f t="shared" si="1006"/>
        <v/>
      </c>
      <c r="Z5303" s="4" t="str">
        <f t="shared" si="1007"/>
        <v/>
      </c>
      <c r="AA5303" s="4" t="str">
        <f>IF($V5303="","",IF(Y5303&lt;36,0,IF(AND(36&lt;=Y5303,Y5303&lt;71),VLOOKUP($W5303,日射量と図３!$E$6:$F$34,2,TRUE),IF(AND(71&lt;=Y5303,Y5303&lt;107),VLOOKUP($W5303,日射量と図３!$E$6:$G$34,3,TRUE),IF(AND(107&lt;=Y5303,Y5303&lt;143),VLOOKUP($W5303,日射量と図３!$E$6:$H$34,4,TRUE),VLOOKUP($W5303,日射量と図３!$E$6:$I$34,5,TRUE))))))</f>
        <v/>
      </c>
      <c r="AB5303" s="4" t="str">
        <f>IF($V5303="","",IF(Z5303&lt;36,0,IF(AND(36&lt;=Z5303,Z5303&lt;71),VLOOKUP($W5303,日射量と図３!$E$6:$F$34,2,TRUE),IF(AND(71&lt;=Z5303,Z5303&lt;107),VLOOKUP($W5303,日射量と図３!$E$6:$G$34,3,TRUE),IF(AND(107&lt;=Z5303,Z5303&lt;143),VLOOKUP($W5303,日射量と図３!$E$6:$H$34,4,TRUE),VLOOKUP($W5303,日射量と図３!$E$6:$I$34,5,TRUE))))))</f>
        <v/>
      </c>
      <c r="AC5303" s="382" t="str">
        <f t="shared" si="999"/>
        <v/>
      </c>
      <c r="AD5303" s="382" t="str">
        <f t="shared" si="1000"/>
        <v/>
      </c>
    </row>
    <row r="5304" spans="11:30" ht="13.5" customHeight="1">
      <c r="K5304" s="4">
        <f t="shared" si="996"/>
        <v>1</v>
      </c>
      <c r="L5304" s="34">
        <v>43472</v>
      </c>
      <c r="M5304" s="4">
        <v>221</v>
      </c>
      <c r="N5304" s="4">
        <v>21</v>
      </c>
      <c r="O5304" s="31">
        <v>0.83333333333333337</v>
      </c>
      <c r="P5304" s="35">
        <v>5.14</v>
      </c>
      <c r="Q5304" s="36">
        <f t="shared" si="997"/>
        <v>16</v>
      </c>
      <c r="R5304" s="4">
        <f t="shared" si="998"/>
        <v>10.86</v>
      </c>
      <c r="S5304" s="31">
        <f t="shared" si="1001"/>
        <v>0.29212962962962963</v>
      </c>
      <c r="T5304" s="31">
        <f t="shared" si="1002"/>
        <v>0.70188657407407407</v>
      </c>
      <c r="U5304" s="4">
        <f t="shared" si="1003"/>
        <v>0</v>
      </c>
      <c r="V5304" s="4" t="str">
        <f t="shared" si="1004"/>
        <v/>
      </c>
      <c r="W5304" s="18" t="str">
        <f>IF(V5304="","",VLOOKUP(L5304,日射量と図３!$A$4:$C$368,3,TRUE)*238.85/100)</f>
        <v/>
      </c>
      <c r="X5304" s="4" t="str">
        <f t="shared" si="1005"/>
        <v/>
      </c>
      <c r="Y5304" s="4" t="str">
        <f t="shared" si="1006"/>
        <v/>
      </c>
      <c r="Z5304" s="4" t="str">
        <f t="shared" si="1007"/>
        <v/>
      </c>
      <c r="AA5304" s="4" t="str">
        <f>IF($V5304="","",IF(Y5304&lt;36,0,IF(AND(36&lt;=Y5304,Y5304&lt;71),VLOOKUP($W5304,日射量と図３!$E$6:$F$34,2,TRUE),IF(AND(71&lt;=Y5304,Y5304&lt;107),VLOOKUP($W5304,日射量と図３!$E$6:$G$34,3,TRUE),IF(AND(107&lt;=Y5304,Y5304&lt;143),VLOOKUP($W5304,日射量と図３!$E$6:$H$34,4,TRUE),VLOOKUP($W5304,日射量と図３!$E$6:$I$34,5,TRUE))))))</f>
        <v/>
      </c>
      <c r="AB5304" s="4" t="str">
        <f>IF($V5304="","",IF(Z5304&lt;36,0,IF(AND(36&lt;=Z5304,Z5304&lt;71),VLOOKUP($W5304,日射量と図３!$E$6:$F$34,2,TRUE),IF(AND(71&lt;=Z5304,Z5304&lt;107),VLOOKUP($W5304,日射量と図３!$E$6:$G$34,3,TRUE),IF(AND(107&lt;=Z5304,Z5304&lt;143),VLOOKUP($W5304,日射量と図３!$E$6:$H$34,4,TRUE),VLOOKUP($W5304,日射量と図３!$E$6:$I$34,5,TRUE))))))</f>
        <v/>
      </c>
      <c r="AC5304" s="382" t="str">
        <f t="shared" si="999"/>
        <v/>
      </c>
      <c r="AD5304" s="382" t="str">
        <f t="shared" si="1000"/>
        <v/>
      </c>
    </row>
    <row r="5305" spans="11:30" ht="13.5" customHeight="1">
      <c r="K5305" s="4">
        <f t="shared" si="996"/>
        <v>1</v>
      </c>
      <c r="L5305" s="34">
        <v>43472</v>
      </c>
      <c r="M5305" s="4">
        <v>221</v>
      </c>
      <c r="N5305" s="4">
        <v>22</v>
      </c>
      <c r="O5305" s="31">
        <v>0.875</v>
      </c>
      <c r="P5305" s="35">
        <v>4.71</v>
      </c>
      <c r="Q5305" s="36">
        <f t="shared" si="997"/>
        <v>16</v>
      </c>
      <c r="R5305" s="4">
        <f t="shared" si="998"/>
        <v>11.29</v>
      </c>
      <c r="S5305" s="31">
        <f t="shared" si="1001"/>
        <v>0.29212962962962963</v>
      </c>
      <c r="T5305" s="31">
        <f t="shared" si="1002"/>
        <v>0.70188657407407407</v>
      </c>
      <c r="U5305" s="4">
        <f t="shared" si="1003"/>
        <v>0</v>
      </c>
      <c r="V5305" s="4" t="str">
        <f t="shared" si="1004"/>
        <v/>
      </c>
      <c r="W5305" s="18" t="str">
        <f>IF(V5305="","",VLOOKUP(L5305,日射量と図３!$A$4:$C$368,3,TRUE)*238.85/100)</f>
        <v/>
      </c>
      <c r="X5305" s="4" t="str">
        <f t="shared" si="1005"/>
        <v/>
      </c>
      <c r="Y5305" s="4" t="str">
        <f t="shared" si="1006"/>
        <v/>
      </c>
      <c r="Z5305" s="4" t="str">
        <f t="shared" si="1007"/>
        <v/>
      </c>
      <c r="AA5305" s="4" t="str">
        <f>IF($V5305="","",IF(Y5305&lt;36,0,IF(AND(36&lt;=Y5305,Y5305&lt;71),VLOOKUP($W5305,日射量と図３!$E$6:$F$34,2,TRUE),IF(AND(71&lt;=Y5305,Y5305&lt;107),VLOOKUP($W5305,日射量と図３!$E$6:$G$34,3,TRUE),IF(AND(107&lt;=Y5305,Y5305&lt;143),VLOOKUP($W5305,日射量と図３!$E$6:$H$34,4,TRUE),VLOOKUP($W5305,日射量と図３!$E$6:$I$34,5,TRUE))))))</f>
        <v/>
      </c>
      <c r="AB5305" s="4" t="str">
        <f>IF($V5305="","",IF(Z5305&lt;36,0,IF(AND(36&lt;=Z5305,Z5305&lt;71),VLOOKUP($W5305,日射量と図３!$E$6:$F$34,2,TRUE),IF(AND(71&lt;=Z5305,Z5305&lt;107),VLOOKUP($W5305,日射量と図３!$E$6:$G$34,3,TRUE),IF(AND(107&lt;=Z5305,Z5305&lt;143),VLOOKUP($W5305,日射量と図３!$E$6:$H$34,4,TRUE),VLOOKUP($W5305,日射量と図３!$E$6:$I$34,5,TRUE))))))</f>
        <v/>
      </c>
      <c r="AC5305" s="382" t="str">
        <f t="shared" si="999"/>
        <v/>
      </c>
      <c r="AD5305" s="382" t="str">
        <f t="shared" si="1000"/>
        <v/>
      </c>
    </row>
    <row r="5306" spans="11:30" ht="13.5" customHeight="1">
      <c r="K5306" s="4">
        <f t="shared" si="996"/>
        <v>1</v>
      </c>
      <c r="L5306" s="34">
        <v>43472</v>
      </c>
      <c r="M5306" s="4">
        <v>221</v>
      </c>
      <c r="N5306" s="4">
        <v>23</v>
      </c>
      <c r="O5306" s="31">
        <v>0.91666666666666663</v>
      </c>
      <c r="P5306" s="35">
        <v>4.43</v>
      </c>
      <c r="Q5306" s="36">
        <f t="shared" si="997"/>
        <v>13</v>
      </c>
      <c r="R5306" s="4">
        <f t="shared" si="998"/>
        <v>8.57</v>
      </c>
      <c r="S5306" s="31">
        <f t="shared" si="1001"/>
        <v>0.29212962962962963</v>
      </c>
      <c r="T5306" s="31">
        <f t="shared" si="1002"/>
        <v>0.70188657407407407</v>
      </c>
      <c r="U5306" s="4">
        <f t="shared" si="1003"/>
        <v>0</v>
      </c>
      <c r="V5306" s="4" t="str">
        <f t="shared" si="1004"/>
        <v/>
      </c>
      <c r="W5306" s="18" t="str">
        <f>IF(V5306="","",VLOOKUP(L5306,日射量と図３!$A$4:$C$368,3,TRUE)*238.85/100)</f>
        <v/>
      </c>
      <c r="X5306" s="4" t="str">
        <f t="shared" si="1005"/>
        <v/>
      </c>
      <c r="Y5306" s="4" t="str">
        <f t="shared" si="1006"/>
        <v/>
      </c>
      <c r="Z5306" s="4" t="str">
        <f t="shared" si="1007"/>
        <v/>
      </c>
      <c r="AA5306" s="4" t="str">
        <f>IF($V5306="","",IF(Y5306&lt;36,0,IF(AND(36&lt;=Y5306,Y5306&lt;71),VLOOKUP($W5306,日射量と図３!$E$6:$F$34,2,TRUE),IF(AND(71&lt;=Y5306,Y5306&lt;107),VLOOKUP($W5306,日射量と図３!$E$6:$G$34,3,TRUE),IF(AND(107&lt;=Y5306,Y5306&lt;143),VLOOKUP($W5306,日射量と図３!$E$6:$H$34,4,TRUE),VLOOKUP($W5306,日射量と図３!$E$6:$I$34,5,TRUE))))))</f>
        <v/>
      </c>
      <c r="AB5306" s="4" t="str">
        <f>IF($V5306="","",IF(Z5306&lt;36,0,IF(AND(36&lt;=Z5306,Z5306&lt;71),VLOOKUP($W5306,日射量と図３!$E$6:$F$34,2,TRUE),IF(AND(71&lt;=Z5306,Z5306&lt;107),VLOOKUP($W5306,日射量と図３!$E$6:$G$34,3,TRUE),IF(AND(107&lt;=Z5306,Z5306&lt;143),VLOOKUP($W5306,日射量と図３!$E$6:$H$34,4,TRUE),VLOOKUP($W5306,日射量と図３!$E$6:$I$34,5,TRUE))))))</f>
        <v/>
      </c>
      <c r="AC5306" s="382" t="str">
        <f t="shared" si="999"/>
        <v/>
      </c>
      <c r="AD5306" s="382" t="str">
        <f t="shared" si="1000"/>
        <v/>
      </c>
    </row>
    <row r="5307" spans="11:30" ht="13.5" customHeight="1">
      <c r="K5307" s="4">
        <f t="shared" si="996"/>
        <v>1</v>
      </c>
      <c r="L5307" s="34">
        <v>43472</v>
      </c>
      <c r="M5307" s="4">
        <v>221</v>
      </c>
      <c r="N5307" s="4">
        <v>24</v>
      </c>
      <c r="O5307" s="31">
        <v>0.95833333333333337</v>
      </c>
      <c r="P5307" s="35">
        <v>3.87</v>
      </c>
      <c r="Q5307" s="36">
        <f t="shared" si="997"/>
        <v>13</v>
      </c>
      <c r="R5307" s="4">
        <f t="shared" si="998"/>
        <v>9.129999999999999</v>
      </c>
      <c r="S5307" s="31">
        <f t="shared" si="1001"/>
        <v>0.29212962962962963</v>
      </c>
      <c r="T5307" s="31">
        <f t="shared" si="1002"/>
        <v>0.70188657407407407</v>
      </c>
      <c r="U5307" s="4">
        <f t="shared" si="1003"/>
        <v>0</v>
      </c>
      <c r="V5307" s="4" t="str">
        <f t="shared" si="1004"/>
        <v/>
      </c>
      <c r="W5307" s="18" t="str">
        <f>IF(V5307="","",VLOOKUP(L5307,日射量と図３!$A$4:$C$368,3,TRUE)*238.85/100)</f>
        <v/>
      </c>
      <c r="X5307" s="4" t="str">
        <f t="shared" si="1005"/>
        <v/>
      </c>
      <c r="Y5307" s="4" t="str">
        <f t="shared" si="1006"/>
        <v/>
      </c>
      <c r="Z5307" s="4" t="str">
        <f t="shared" si="1007"/>
        <v/>
      </c>
      <c r="AA5307" s="4" t="str">
        <f>IF($V5307="","",IF(Y5307&lt;36,0,IF(AND(36&lt;=Y5307,Y5307&lt;71),VLOOKUP($W5307,日射量と図３!$E$6:$F$34,2,TRUE),IF(AND(71&lt;=Y5307,Y5307&lt;107),VLOOKUP($W5307,日射量と図３!$E$6:$G$34,3,TRUE),IF(AND(107&lt;=Y5307,Y5307&lt;143),VLOOKUP($W5307,日射量と図３!$E$6:$H$34,4,TRUE),VLOOKUP($W5307,日射量と図３!$E$6:$I$34,5,TRUE))))))</f>
        <v/>
      </c>
      <c r="AB5307" s="4" t="str">
        <f>IF($V5307="","",IF(Z5307&lt;36,0,IF(AND(36&lt;=Z5307,Z5307&lt;71),VLOOKUP($W5307,日射量と図３!$E$6:$F$34,2,TRUE),IF(AND(71&lt;=Z5307,Z5307&lt;107),VLOOKUP($W5307,日射量と図３!$E$6:$G$34,3,TRUE),IF(AND(107&lt;=Z5307,Z5307&lt;143),VLOOKUP($W5307,日射量と図３!$E$6:$H$34,4,TRUE),VLOOKUP($W5307,日射量と図３!$E$6:$I$34,5,TRUE))))))</f>
        <v/>
      </c>
      <c r="AC5307" s="382" t="str">
        <f t="shared" si="999"/>
        <v/>
      </c>
      <c r="AD5307" s="382" t="str">
        <f t="shared" si="1000"/>
        <v/>
      </c>
    </row>
    <row r="5308" spans="11:30" ht="13.5" customHeight="1">
      <c r="K5308" s="4">
        <f t="shared" si="996"/>
        <v>1</v>
      </c>
      <c r="L5308" s="34">
        <v>43473</v>
      </c>
      <c r="M5308" s="4">
        <v>222</v>
      </c>
      <c r="N5308" s="4">
        <v>1</v>
      </c>
      <c r="O5308" s="31">
        <v>0</v>
      </c>
      <c r="P5308" s="35">
        <v>3.37</v>
      </c>
      <c r="Q5308" s="36">
        <f t="shared" si="997"/>
        <v>13</v>
      </c>
      <c r="R5308" s="4">
        <f t="shared" si="998"/>
        <v>9.629999999999999</v>
      </c>
      <c r="S5308" s="31">
        <f t="shared" si="1001"/>
        <v>0.29212962962962963</v>
      </c>
      <c r="T5308" s="31">
        <f t="shared" si="1002"/>
        <v>0.70188657407407407</v>
      </c>
      <c r="U5308" s="4">
        <f t="shared" si="1003"/>
        <v>0</v>
      </c>
      <c r="V5308" s="4">
        <f t="shared" si="1004"/>
        <v>57.669999999999987</v>
      </c>
      <c r="W5308" s="18">
        <f>IF(V5308="","",VLOOKUP(L5308,日射量と図３!$A$4:$C$368,3,TRUE)*238.85/100)</f>
        <v>21.496500000000001</v>
      </c>
      <c r="X5308" s="4">
        <f t="shared" si="1005"/>
        <v>10</v>
      </c>
      <c r="Y5308" s="4">
        <f t="shared" si="1006"/>
        <v>36.054418949999985</v>
      </c>
      <c r="Z5308" s="4">
        <f t="shared" si="1007"/>
        <v>40.643163179999988</v>
      </c>
      <c r="AA5308" s="4">
        <f>IF($V5308="","",IF(Y5308&lt;36,0,IF(AND(36&lt;=Y5308,Y5308&lt;71),VLOOKUP($W5308,日射量と図３!$E$6:$F$34,2,TRUE),IF(AND(71&lt;=Y5308,Y5308&lt;107),VLOOKUP($W5308,日射量と図３!$E$6:$G$34,3,TRUE),IF(AND(107&lt;=Y5308,Y5308&lt;143),VLOOKUP($W5308,日射量と図３!$E$6:$H$34,4,TRUE),VLOOKUP($W5308,日射量と図３!$E$6:$I$34,5,TRUE))))))</f>
        <v>34</v>
      </c>
      <c r="AB5308" s="4">
        <f>IF($V5308="","",IF(Z5308&lt;36,0,IF(AND(36&lt;=Z5308,Z5308&lt;71),VLOOKUP($W5308,日射量と図３!$E$6:$F$34,2,TRUE),IF(AND(71&lt;=Z5308,Z5308&lt;107),VLOOKUP($W5308,日射量と図３!$E$6:$G$34,3,TRUE),IF(AND(107&lt;=Z5308,Z5308&lt;143),VLOOKUP($W5308,日射量と図３!$E$6:$H$34,4,TRUE),VLOOKUP($W5308,日射量と図３!$E$6:$I$34,5,TRUE))))))</f>
        <v>34</v>
      </c>
      <c r="AC5308" s="382">
        <f t="shared" si="999"/>
        <v>0</v>
      </c>
      <c r="AD5308" s="382">
        <f t="shared" si="1000"/>
        <v>1.4235120000000001</v>
      </c>
    </row>
    <row r="5309" spans="11:30" ht="13.5" customHeight="1">
      <c r="K5309" s="4">
        <f t="shared" si="996"/>
        <v>1</v>
      </c>
      <c r="L5309" s="34">
        <v>43473</v>
      </c>
      <c r="M5309" s="4">
        <v>222</v>
      </c>
      <c r="N5309" s="4">
        <v>2</v>
      </c>
      <c r="O5309" s="31">
        <v>4.1666666666666664E-2</v>
      </c>
      <c r="P5309" s="35">
        <v>3.1799999999999997</v>
      </c>
      <c r="Q5309" s="36">
        <f t="shared" si="997"/>
        <v>13</v>
      </c>
      <c r="R5309" s="4">
        <f t="shared" si="998"/>
        <v>9.82</v>
      </c>
      <c r="S5309" s="31">
        <f t="shared" si="1001"/>
        <v>0.29212962962962963</v>
      </c>
      <c r="T5309" s="31">
        <f t="shared" si="1002"/>
        <v>0.70188657407407407</v>
      </c>
      <c r="U5309" s="4">
        <f t="shared" si="1003"/>
        <v>0</v>
      </c>
      <c r="V5309" s="4" t="str">
        <f t="shared" si="1004"/>
        <v/>
      </c>
      <c r="W5309" s="18" t="str">
        <f>IF(V5309="","",VLOOKUP(L5309,日射量と図３!$A$4:$C$368,3,TRUE)*238.85/100)</f>
        <v/>
      </c>
      <c r="X5309" s="4" t="str">
        <f t="shared" si="1005"/>
        <v/>
      </c>
      <c r="Y5309" s="4" t="str">
        <f t="shared" si="1006"/>
        <v/>
      </c>
      <c r="Z5309" s="4" t="str">
        <f t="shared" si="1007"/>
        <v/>
      </c>
      <c r="AA5309" s="4" t="str">
        <f>IF($V5309="","",IF(Y5309&lt;36,0,IF(AND(36&lt;=Y5309,Y5309&lt;71),VLOOKUP($W5309,日射量と図３!$E$6:$F$34,2,TRUE),IF(AND(71&lt;=Y5309,Y5309&lt;107),VLOOKUP($W5309,日射量と図３!$E$6:$G$34,3,TRUE),IF(AND(107&lt;=Y5309,Y5309&lt;143),VLOOKUP($W5309,日射量と図３!$E$6:$H$34,4,TRUE),VLOOKUP($W5309,日射量と図３!$E$6:$I$34,5,TRUE))))))</f>
        <v/>
      </c>
      <c r="AB5309" s="4" t="str">
        <f>IF($V5309="","",IF(Z5309&lt;36,0,IF(AND(36&lt;=Z5309,Z5309&lt;71),VLOOKUP($W5309,日射量と図３!$E$6:$F$34,2,TRUE),IF(AND(71&lt;=Z5309,Z5309&lt;107),VLOOKUP($W5309,日射量と図３!$E$6:$G$34,3,TRUE),IF(AND(107&lt;=Z5309,Z5309&lt;143),VLOOKUP($W5309,日射量と図３!$E$6:$H$34,4,TRUE),VLOOKUP($W5309,日射量と図３!$E$6:$I$34,5,TRUE))))))</f>
        <v/>
      </c>
      <c r="AC5309" s="382" t="str">
        <f t="shared" si="999"/>
        <v/>
      </c>
      <c r="AD5309" s="382" t="str">
        <f t="shared" si="1000"/>
        <v/>
      </c>
    </row>
    <row r="5310" spans="11:30" ht="13.5" customHeight="1">
      <c r="K5310" s="4">
        <f t="shared" si="996"/>
        <v>1</v>
      </c>
      <c r="L5310" s="34">
        <v>43473</v>
      </c>
      <c r="M5310" s="4">
        <v>222</v>
      </c>
      <c r="N5310" s="4">
        <v>3</v>
      </c>
      <c r="O5310" s="31">
        <v>8.3333333333333329E-2</v>
      </c>
      <c r="P5310" s="35">
        <v>2.96</v>
      </c>
      <c r="Q5310" s="36">
        <f t="shared" si="997"/>
        <v>13</v>
      </c>
      <c r="R5310" s="4">
        <f t="shared" si="998"/>
        <v>10.039999999999999</v>
      </c>
      <c r="S5310" s="31">
        <f t="shared" si="1001"/>
        <v>0.29212962962962963</v>
      </c>
      <c r="T5310" s="31">
        <f t="shared" si="1002"/>
        <v>0.70188657407407407</v>
      </c>
      <c r="U5310" s="4">
        <f t="shared" si="1003"/>
        <v>0</v>
      </c>
      <c r="V5310" s="4" t="str">
        <f t="shared" si="1004"/>
        <v/>
      </c>
      <c r="W5310" s="18" t="str">
        <f>IF(V5310="","",VLOOKUP(L5310,日射量と図３!$A$4:$C$368,3,TRUE)*238.85/100)</f>
        <v/>
      </c>
      <c r="X5310" s="4" t="str">
        <f t="shared" si="1005"/>
        <v/>
      </c>
      <c r="Y5310" s="4" t="str">
        <f t="shared" si="1006"/>
        <v/>
      </c>
      <c r="Z5310" s="4" t="str">
        <f t="shared" si="1007"/>
        <v/>
      </c>
      <c r="AA5310" s="4" t="str">
        <f>IF($V5310="","",IF(Y5310&lt;36,0,IF(AND(36&lt;=Y5310,Y5310&lt;71),VLOOKUP($W5310,日射量と図３!$E$6:$F$34,2,TRUE),IF(AND(71&lt;=Y5310,Y5310&lt;107),VLOOKUP($W5310,日射量と図３!$E$6:$G$34,3,TRUE),IF(AND(107&lt;=Y5310,Y5310&lt;143),VLOOKUP($W5310,日射量と図３!$E$6:$H$34,4,TRUE),VLOOKUP($W5310,日射量と図３!$E$6:$I$34,5,TRUE))))))</f>
        <v/>
      </c>
      <c r="AB5310" s="4" t="str">
        <f>IF($V5310="","",IF(Z5310&lt;36,0,IF(AND(36&lt;=Z5310,Z5310&lt;71),VLOOKUP($W5310,日射量と図３!$E$6:$F$34,2,TRUE),IF(AND(71&lt;=Z5310,Z5310&lt;107),VLOOKUP($W5310,日射量と図３!$E$6:$G$34,3,TRUE),IF(AND(107&lt;=Z5310,Z5310&lt;143),VLOOKUP($W5310,日射量と図３!$E$6:$H$34,4,TRUE),VLOOKUP($W5310,日射量と図３!$E$6:$I$34,5,TRUE))))))</f>
        <v/>
      </c>
      <c r="AC5310" s="382" t="str">
        <f t="shared" si="999"/>
        <v/>
      </c>
      <c r="AD5310" s="382" t="str">
        <f t="shared" si="1000"/>
        <v/>
      </c>
    </row>
    <row r="5311" spans="11:30" ht="13.5" customHeight="1">
      <c r="K5311" s="4">
        <f t="shared" si="996"/>
        <v>1</v>
      </c>
      <c r="L5311" s="34">
        <v>43473</v>
      </c>
      <c r="M5311" s="4">
        <v>222</v>
      </c>
      <c r="N5311" s="4">
        <v>4</v>
      </c>
      <c r="O5311" s="31">
        <v>0.125</v>
      </c>
      <c r="P5311" s="35">
        <v>2.6</v>
      </c>
      <c r="Q5311" s="36">
        <f t="shared" si="997"/>
        <v>13</v>
      </c>
      <c r="R5311" s="4">
        <f t="shared" si="998"/>
        <v>10.4</v>
      </c>
      <c r="S5311" s="31">
        <f t="shared" si="1001"/>
        <v>0.29212962962962963</v>
      </c>
      <c r="T5311" s="31">
        <f t="shared" si="1002"/>
        <v>0.70188657407407407</v>
      </c>
      <c r="U5311" s="4">
        <f t="shared" si="1003"/>
        <v>0</v>
      </c>
      <c r="V5311" s="4" t="str">
        <f t="shared" si="1004"/>
        <v/>
      </c>
      <c r="W5311" s="18" t="str">
        <f>IF(V5311="","",VLOOKUP(L5311,日射量と図３!$A$4:$C$368,3,TRUE)*238.85/100)</f>
        <v/>
      </c>
      <c r="X5311" s="4" t="str">
        <f t="shared" si="1005"/>
        <v/>
      </c>
      <c r="Y5311" s="4" t="str">
        <f t="shared" si="1006"/>
        <v/>
      </c>
      <c r="Z5311" s="4" t="str">
        <f t="shared" si="1007"/>
        <v/>
      </c>
      <c r="AA5311" s="4" t="str">
        <f>IF($V5311="","",IF(Y5311&lt;36,0,IF(AND(36&lt;=Y5311,Y5311&lt;71),VLOOKUP($W5311,日射量と図３!$E$6:$F$34,2,TRUE),IF(AND(71&lt;=Y5311,Y5311&lt;107),VLOOKUP($W5311,日射量と図３!$E$6:$G$34,3,TRUE),IF(AND(107&lt;=Y5311,Y5311&lt;143),VLOOKUP($W5311,日射量と図３!$E$6:$H$34,4,TRUE),VLOOKUP($W5311,日射量と図３!$E$6:$I$34,5,TRUE))))))</f>
        <v/>
      </c>
      <c r="AB5311" s="4" t="str">
        <f>IF($V5311="","",IF(Z5311&lt;36,0,IF(AND(36&lt;=Z5311,Z5311&lt;71),VLOOKUP($W5311,日射量と図３!$E$6:$F$34,2,TRUE),IF(AND(71&lt;=Z5311,Z5311&lt;107),VLOOKUP($W5311,日射量と図３!$E$6:$G$34,3,TRUE),IF(AND(107&lt;=Z5311,Z5311&lt;143),VLOOKUP($W5311,日射量と図３!$E$6:$H$34,4,TRUE),VLOOKUP($W5311,日射量と図３!$E$6:$I$34,5,TRUE))))))</f>
        <v/>
      </c>
      <c r="AC5311" s="382" t="str">
        <f t="shared" si="999"/>
        <v/>
      </c>
      <c r="AD5311" s="382" t="str">
        <f t="shared" si="1000"/>
        <v/>
      </c>
    </row>
    <row r="5312" spans="11:30" ht="13.5" customHeight="1">
      <c r="K5312" s="4">
        <f t="shared" si="996"/>
        <v>1</v>
      </c>
      <c r="L5312" s="34">
        <v>43473</v>
      </c>
      <c r="M5312" s="4">
        <v>222</v>
      </c>
      <c r="N5312" s="4">
        <v>5</v>
      </c>
      <c r="O5312" s="31">
        <v>0.16666666666666666</v>
      </c>
      <c r="P5312" s="35">
        <v>2.35</v>
      </c>
      <c r="Q5312" s="36">
        <f t="shared" si="997"/>
        <v>15</v>
      </c>
      <c r="R5312" s="4">
        <f t="shared" si="998"/>
        <v>12.65</v>
      </c>
      <c r="S5312" s="31">
        <f t="shared" si="1001"/>
        <v>0.29212962962962963</v>
      </c>
      <c r="T5312" s="31">
        <f t="shared" si="1002"/>
        <v>0.70188657407407407</v>
      </c>
      <c r="U5312" s="4">
        <f t="shared" si="1003"/>
        <v>0</v>
      </c>
      <c r="V5312" s="4" t="str">
        <f t="shared" si="1004"/>
        <v/>
      </c>
      <c r="W5312" s="18" t="str">
        <f>IF(V5312="","",VLOOKUP(L5312,日射量と図３!$A$4:$C$368,3,TRUE)*238.85/100)</f>
        <v/>
      </c>
      <c r="X5312" s="4" t="str">
        <f t="shared" si="1005"/>
        <v/>
      </c>
      <c r="Y5312" s="4" t="str">
        <f t="shared" si="1006"/>
        <v/>
      </c>
      <c r="Z5312" s="4" t="str">
        <f t="shared" si="1007"/>
        <v/>
      </c>
      <c r="AA5312" s="4" t="str">
        <f>IF($V5312="","",IF(Y5312&lt;36,0,IF(AND(36&lt;=Y5312,Y5312&lt;71),VLOOKUP($W5312,日射量と図３!$E$6:$F$34,2,TRUE),IF(AND(71&lt;=Y5312,Y5312&lt;107),VLOOKUP($W5312,日射量と図３!$E$6:$G$34,3,TRUE),IF(AND(107&lt;=Y5312,Y5312&lt;143),VLOOKUP($W5312,日射量と図３!$E$6:$H$34,4,TRUE),VLOOKUP($W5312,日射量と図３!$E$6:$I$34,5,TRUE))))))</f>
        <v/>
      </c>
      <c r="AB5312" s="4" t="str">
        <f>IF($V5312="","",IF(Z5312&lt;36,0,IF(AND(36&lt;=Z5312,Z5312&lt;71),VLOOKUP($W5312,日射量と図３!$E$6:$F$34,2,TRUE),IF(AND(71&lt;=Z5312,Z5312&lt;107),VLOOKUP($W5312,日射量と図３!$E$6:$G$34,3,TRUE),IF(AND(107&lt;=Z5312,Z5312&lt;143),VLOOKUP($W5312,日射量と図３!$E$6:$H$34,4,TRUE),VLOOKUP($W5312,日射量と図３!$E$6:$I$34,5,TRUE))))))</f>
        <v/>
      </c>
      <c r="AC5312" s="382" t="str">
        <f t="shared" si="999"/>
        <v/>
      </c>
      <c r="AD5312" s="382" t="str">
        <f t="shared" si="1000"/>
        <v/>
      </c>
    </row>
    <row r="5313" spans="11:30" ht="13.5" customHeight="1">
      <c r="K5313" s="4">
        <f t="shared" si="996"/>
        <v>1</v>
      </c>
      <c r="L5313" s="34">
        <v>43473</v>
      </c>
      <c r="M5313" s="4">
        <v>222</v>
      </c>
      <c r="N5313" s="4">
        <v>6</v>
      </c>
      <c r="O5313" s="31">
        <v>0.20833333333333334</v>
      </c>
      <c r="P5313" s="35">
        <v>2.0300000000000002</v>
      </c>
      <c r="Q5313" s="36">
        <f t="shared" si="997"/>
        <v>15</v>
      </c>
      <c r="R5313" s="4">
        <f t="shared" si="998"/>
        <v>12.969999999999999</v>
      </c>
      <c r="S5313" s="31">
        <f t="shared" si="1001"/>
        <v>0.29212962962962963</v>
      </c>
      <c r="T5313" s="31">
        <f t="shared" si="1002"/>
        <v>0.70188657407407407</v>
      </c>
      <c r="U5313" s="4">
        <f t="shared" si="1003"/>
        <v>0</v>
      </c>
      <c r="V5313" s="4" t="str">
        <f t="shared" si="1004"/>
        <v/>
      </c>
      <c r="W5313" s="18" t="str">
        <f>IF(V5313="","",VLOOKUP(L5313,日射量と図３!$A$4:$C$368,3,TRUE)*238.85/100)</f>
        <v/>
      </c>
      <c r="X5313" s="4" t="str">
        <f t="shared" si="1005"/>
        <v/>
      </c>
      <c r="Y5313" s="4" t="str">
        <f t="shared" si="1006"/>
        <v/>
      </c>
      <c r="Z5313" s="4" t="str">
        <f t="shared" si="1007"/>
        <v/>
      </c>
      <c r="AA5313" s="4" t="str">
        <f>IF($V5313="","",IF(Y5313&lt;36,0,IF(AND(36&lt;=Y5313,Y5313&lt;71),VLOOKUP($W5313,日射量と図３!$E$6:$F$34,2,TRUE),IF(AND(71&lt;=Y5313,Y5313&lt;107),VLOOKUP($W5313,日射量と図３!$E$6:$G$34,3,TRUE),IF(AND(107&lt;=Y5313,Y5313&lt;143),VLOOKUP($W5313,日射量と図３!$E$6:$H$34,4,TRUE),VLOOKUP($W5313,日射量と図３!$E$6:$I$34,5,TRUE))))))</f>
        <v/>
      </c>
      <c r="AB5313" s="4" t="str">
        <f>IF($V5313="","",IF(Z5313&lt;36,0,IF(AND(36&lt;=Z5313,Z5313&lt;71),VLOOKUP($W5313,日射量と図３!$E$6:$F$34,2,TRUE),IF(AND(71&lt;=Z5313,Z5313&lt;107),VLOOKUP($W5313,日射量と図３!$E$6:$G$34,3,TRUE),IF(AND(107&lt;=Z5313,Z5313&lt;143),VLOOKUP($W5313,日射量と図３!$E$6:$H$34,4,TRUE),VLOOKUP($W5313,日射量と図３!$E$6:$I$34,5,TRUE))))))</f>
        <v/>
      </c>
      <c r="AC5313" s="382" t="str">
        <f t="shared" si="999"/>
        <v/>
      </c>
      <c r="AD5313" s="382" t="str">
        <f t="shared" si="1000"/>
        <v/>
      </c>
    </row>
    <row r="5314" spans="11:30" ht="13.5" customHeight="1">
      <c r="K5314" s="4">
        <f t="shared" si="996"/>
        <v>1</v>
      </c>
      <c r="L5314" s="34">
        <v>43473</v>
      </c>
      <c r="M5314" s="4">
        <v>222</v>
      </c>
      <c r="N5314" s="4">
        <v>7</v>
      </c>
      <c r="O5314" s="31">
        <v>0.25</v>
      </c>
      <c r="P5314" s="35">
        <v>2.04</v>
      </c>
      <c r="Q5314" s="36">
        <f t="shared" si="997"/>
        <v>15</v>
      </c>
      <c r="R5314" s="4">
        <f t="shared" si="998"/>
        <v>12.96</v>
      </c>
      <c r="S5314" s="31">
        <f t="shared" si="1001"/>
        <v>0.29212962962962963</v>
      </c>
      <c r="T5314" s="31">
        <f t="shared" si="1002"/>
        <v>0.70188657407407407</v>
      </c>
      <c r="U5314" s="4">
        <f t="shared" si="1003"/>
        <v>0</v>
      </c>
      <c r="V5314" s="4" t="str">
        <f t="shared" si="1004"/>
        <v/>
      </c>
      <c r="W5314" s="18" t="str">
        <f>IF(V5314="","",VLOOKUP(L5314,日射量と図３!$A$4:$C$368,3,TRUE)*238.85/100)</f>
        <v/>
      </c>
      <c r="X5314" s="4" t="str">
        <f t="shared" si="1005"/>
        <v/>
      </c>
      <c r="Y5314" s="4" t="str">
        <f t="shared" si="1006"/>
        <v/>
      </c>
      <c r="Z5314" s="4" t="str">
        <f t="shared" si="1007"/>
        <v/>
      </c>
      <c r="AA5314" s="4" t="str">
        <f>IF($V5314="","",IF(Y5314&lt;36,0,IF(AND(36&lt;=Y5314,Y5314&lt;71),VLOOKUP($W5314,日射量と図３!$E$6:$F$34,2,TRUE),IF(AND(71&lt;=Y5314,Y5314&lt;107),VLOOKUP($W5314,日射量と図３!$E$6:$G$34,3,TRUE),IF(AND(107&lt;=Y5314,Y5314&lt;143),VLOOKUP($W5314,日射量と図３!$E$6:$H$34,4,TRUE),VLOOKUP($W5314,日射量と図３!$E$6:$I$34,5,TRUE))))))</f>
        <v/>
      </c>
      <c r="AB5314" s="4" t="str">
        <f>IF($V5314="","",IF(Z5314&lt;36,0,IF(AND(36&lt;=Z5314,Z5314&lt;71),VLOOKUP($W5314,日射量と図３!$E$6:$F$34,2,TRUE),IF(AND(71&lt;=Z5314,Z5314&lt;107),VLOOKUP($W5314,日射量と図３!$E$6:$G$34,3,TRUE),IF(AND(107&lt;=Z5314,Z5314&lt;143),VLOOKUP($W5314,日射量と図３!$E$6:$H$34,4,TRUE),VLOOKUP($W5314,日射量と図３!$E$6:$I$34,5,TRUE))))))</f>
        <v/>
      </c>
      <c r="AC5314" s="382" t="str">
        <f t="shared" si="999"/>
        <v/>
      </c>
      <c r="AD5314" s="382" t="str">
        <f t="shared" si="1000"/>
        <v/>
      </c>
    </row>
    <row r="5315" spans="11:30" ht="13.5" customHeight="1">
      <c r="K5315" s="4">
        <f t="shared" si="996"/>
        <v>1</v>
      </c>
      <c r="L5315" s="34">
        <v>43473</v>
      </c>
      <c r="M5315" s="4">
        <v>222</v>
      </c>
      <c r="N5315" s="4">
        <v>8</v>
      </c>
      <c r="O5315" s="31">
        <v>0.29166666666666669</v>
      </c>
      <c r="P5315" s="35">
        <v>1.83</v>
      </c>
      <c r="Q5315" s="36">
        <f t="shared" si="997"/>
        <v>12</v>
      </c>
      <c r="R5315" s="4">
        <f t="shared" si="998"/>
        <v>10.17</v>
      </c>
      <c r="S5315" s="31">
        <f t="shared" si="1001"/>
        <v>0.29212962962962963</v>
      </c>
      <c r="T5315" s="31">
        <f t="shared" si="1002"/>
        <v>0.70188657407407407</v>
      </c>
      <c r="U5315" s="4">
        <f t="shared" si="1003"/>
        <v>0</v>
      </c>
      <c r="V5315" s="4" t="str">
        <f t="shared" si="1004"/>
        <v/>
      </c>
      <c r="W5315" s="18" t="str">
        <f>IF(V5315="","",VLOOKUP(L5315,日射量と図３!$A$4:$C$368,3,TRUE)*238.85/100)</f>
        <v/>
      </c>
      <c r="X5315" s="4" t="str">
        <f t="shared" si="1005"/>
        <v/>
      </c>
      <c r="Y5315" s="4" t="str">
        <f t="shared" si="1006"/>
        <v/>
      </c>
      <c r="Z5315" s="4" t="str">
        <f t="shared" si="1007"/>
        <v/>
      </c>
      <c r="AA5315" s="4" t="str">
        <f>IF($V5315="","",IF(Y5315&lt;36,0,IF(AND(36&lt;=Y5315,Y5315&lt;71),VLOOKUP($W5315,日射量と図３!$E$6:$F$34,2,TRUE),IF(AND(71&lt;=Y5315,Y5315&lt;107),VLOOKUP($W5315,日射量と図３!$E$6:$G$34,3,TRUE),IF(AND(107&lt;=Y5315,Y5315&lt;143),VLOOKUP($W5315,日射量と図３!$E$6:$H$34,4,TRUE),VLOOKUP($W5315,日射量と図３!$E$6:$I$34,5,TRUE))))))</f>
        <v/>
      </c>
      <c r="AB5315" s="4" t="str">
        <f>IF($V5315="","",IF(Z5315&lt;36,0,IF(AND(36&lt;=Z5315,Z5315&lt;71),VLOOKUP($W5315,日射量と図３!$E$6:$F$34,2,TRUE),IF(AND(71&lt;=Z5315,Z5315&lt;107),VLOOKUP($W5315,日射量と図３!$E$6:$G$34,3,TRUE),IF(AND(107&lt;=Z5315,Z5315&lt;143),VLOOKUP($W5315,日射量と図３!$E$6:$H$34,4,TRUE),VLOOKUP($W5315,日射量と図３!$E$6:$I$34,5,TRUE))))))</f>
        <v/>
      </c>
      <c r="AC5315" s="382" t="str">
        <f t="shared" si="999"/>
        <v/>
      </c>
      <c r="AD5315" s="382" t="str">
        <f t="shared" si="1000"/>
        <v/>
      </c>
    </row>
    <row r="5316" spans="11:30" ht="13.5" customHeight="1">
      <c r="K5316" s="4">
        <f t="shared" si="996"/>
        <v>1</v>
      </c>
      <c r="L5316" s="34">
        <v>43473</v>
      </c>
      <c r="M5316" s="4">
        <v>222</v>
      </c>
      <c r="N5316" s="4">
        <v>9</v>
      </c>
      <c r="O5316" s="31">
        <v>0.33333333333333331</v>
      </c>
      <c r="P5316" s="35">
        <v>2.5200000000000005</v>
      </c>
      <c r="Q5316" s="36">
        <f t="shared" si="997"/>
        <v>12</v>
      </c>
      <c r="R5316" s="4">
        <f t="shared" si="998"/>
        <v>9.48</v>
      </c>
      <c r="S5316" s="31">
        <f t="shared" si="1001"/>
        <v>0.29212962962962963</v>
      </c>
      <c r="T5316" s="31">
        <f t="shared" si="1002"/>
        <v>0.70188657407407407</v>
      </c>
      <c r="U5316" s="4">
        <f t="shared" si="1003"/>
        <v>9.48</v>
      </c>
      <c r="V5316" s="4" t="str">
        <f t="shared" si="1004"/>
        <v/>
      </c>
      <c r="W5316" s="18" t="str">
        <f>IF(V5316="","",VLOOKUP(L5316,日射量と図３!$A$4:$C$368,3,TRUE)*238.85/100)</f>
        <v/>
      </c>
      <c r="X5316" s="4" t="str">
        <f t="shared" si="1005"/>
        <v/>
      </c>
      <c r="Y5316" s="4" t="str">
        <f t="shared" si="1006"/>
        <v/>
      </c>
      <c r="Z5316" s="4" t="str">
        <f t="shared" si="1007"/>
        <v/>
      </c>
      <c r="AA5316" s="4" t="str">
        <f>IF($V5316="","",IF(Y5316&lt;36,0,IF(AND(36&lt;=Y5316,Y5316&lt;71),VLOOKUP($W5316,日射量と図３!$E$6:$F$34,2,TRUE),IF(AND(71&lt;=Y5316,Y5316&lt;107),VLOOKUP($W5316,日射量と図３!$E$6:$G$34,3,TRUE),IF(AND(107&lt;=Y5316,Y5316&lt;143),VLOOKUP($W5316,日射量と図３!$E$6:$H$34,4,TRUE),VLOOKUP($W5316,日射量と図３!$E$6:$I$34,5,TRUE))))))</f>
        <v/>
      </c>
      <c r="AB5316" s="4" t="str">
        <f>IF($V5316="","",IF(Z5316&lt;36,0,IF(AND(36&lt;=Z5316,Z5316&lt;71),VLOOKUP($W5316,日射量と図３!$E$6:$F$34,2,TRUE),IF(AND(71&lt;=Z5316,Z5316&lt;107),VLOOKUP($W5316,日射量と図３!$E$6:$G$34,3,TRUE),IF(AND(107&lt;=Z5316,Z5316&lt;143),VLOOKUP($W5316,日射量と図３!$E$6:$H$34,4,TRUE),VLOOKUP($W5316,日射量と図３!$E$6:$I$34,5,TRUE))))))</f>
        <v/>
      </c>
      <c r="AC5316" s="382" t="str">
        <f t="shared" si="999"/>
        <v/>
      </c>
      <c r="AD5316" s="382" t="str">
        <f t="shared" si="1000"/>
        <v/>
      </c>
    </row>
    <row r="5317" spans="11:30" ht="13.5" customHeight="1">
      <c r="K5317" s="4">
        <f t="shared" ref="K5317:K5380" si="1008">MONTH(L5317)</f>
        <v>1</v>
      </c>
      <c r="L5317" s="34">
        <v>43473</v>
      </c>
      <c r="M5317" s="4">
        <v>222</v>
      </c>
      <c r="N5317" s="4">
        <v>10</v>
      </c>
      <c r="O5317" s="31">
        <v>0.375</v>
      </c>
      <c r="P5317" s="35">
        <v>3.8300000000000005</v>
      </c>
      <c r="Q5317" s="36">
        <f t="shared" ref="Q5317:Q5380" si="1009">IF(O5317&lt;$B$15,$D$14,IF(O5317&lt;$B$16,$D$15,IF(O5317&lt;$B$17,$D$16,IF(O5317&lt;$B$18,$D$17,IF(O5317&lt;$B$19,$D$18,$D$19)))))</f>
        <v>12</v>
      </c>
      <c r="R5317" s="4">
        <f t="shared" ref="R5317:R5380" si="1010">IF(Q5317-P5317&gt;0,Q5317-P5317,0)</f>
        <v>8.17</v>
      </c>
      <c r="S5317" s="31">
        <f t="shared" si="1001"/>
        <v>0.29212962962962963</v>
      </c>
      <c r="T5317" s="31">
        <f t="shared" si="1002"/>
        <v>0.70188657407407407</v>
      </c>
      <c r="U5317" s="4">
        <f t="shared" si="1003"/>
        <v>8.17</v>
      </c>
      <c r="V5317" s="4" t="str">
        <f t="shared" si="1004"/>
        <v/>
      </c>
      <c r="W5317" s="18" t="str">
        <f>IF(V5317="","",VLOOKUP(L5317,日射量と図３!$A$4:$C$368,3,TRUE)*238.85/100)</f>
        <v/>
      </c>
      <c r="X5317" s="4" t="str">
        <f t="shared" si="1005"/>
        <v/>
      </c>
      <c r="Y5317" s="4" t="str">
        <f t="shared" si="1006"/>
        <v/>
      </c>
      <c r="Z5317" s="4" t="str">
        <f t="shared" si="1007"/>
        <v/>
      </c>
      <c r="AA5317" s="4" t="str">
        <f>IF($V5317="","",IF(Y5317&lt;36,0,IF(AND(36&lt;=Y5317,Y5317&lt;71),VLOOKUP($W5317,日射量と図３!$E$6:$F$34,2,TRUE),IF(AND(71&lt;=Y5317,Y5317&lt;107),VLOOKUP($W5317,日射量と図３!$E$6:$G$34,3,TRUE),IF(AND(107&lt;=Y5317,Y5317&lt;143),VLOOKUP($W5317,日射量と図３!$E$6:$H$34,4,TRUE),VLOOKUP($W5317,日射量と図３!$E$6:$I$34,5,TRUE))))))</f>
        <v/>
      </c>
      <c r="AB5317" s="4" t="str">
        <f>IF($V5317="","",IF(Z5317&lt;36,0,IF(AND(36&lt;=Z5317,Z5317&lt;71),VLOOKUP($W5317,日射量と図３!$E$6:$F$34,2,TRUE),IF(AND(71&lt;=Z5317,Z5317&lt;107),VLOOKUP($W5317,日射量と図３!$E$6:$G$34,3,TRUE),IF(AND(107&lt;=Z5317,Z5317&lt;143),VLOOKUP($W5317,日射量と図３!$E$6:$H$34,4,TRUE),VLOOKUP($W5317,日射量と図３!$E$6:$I$34,5,TRUE))))))</f>
        <v/>
      </c>
      <c r="AC5317" s="382" t="str">
        <f t="shared" si="999"/>
        <v/>
      </c>
      <c r="AD5317" s="382" t="str">
        <f t="shared" si="1000"/>
        <v/>
      </c>
    </row>
    <row r="5318" spans="11:30" ht="13.5" customHeight="1">
      <c r="K5318" s="4">
        <f t="shared" si="1008"/>
        <v>1</v>
      </c>
      <c r="L5318" s="34">
        <v>43473</v>
      </c>
      <c r="M5318" s="4">
        <v>222</v>
      </c>
      <c r="N5318" s="4">
        <v>11</v>
      </c>
      <c r="O5318" s="31">
        <v>0.41666666666666669</v>
      </c>
      <c r="P5318" s="35">
        <v>5.53</v>
      </c>
      <c r="Q5318" s="36">
        <f t="shared" si="1009"/>
        <v>12</v>
      </c>
      <c r="R5318" s="4">
        <f t="shared" si="1010"/>
        <v>6.47</v>
      </c>
      <c r="S5318" s="31">
        <f t="shared" si="1001"/>
        <v>0.29212962962962963</v>
      </c>
      <c r="T5318" s="31">
        <f t="shared" si="1002"/>
        <v>0.70188657407407407</v>
      </c>
      <c r="U5318" s="4">
        <f t="shared" si="1003"/>
        <v>6.47</v>
      </c>
      <c r="V5318" s="4" t="str">
        <f t="shared" si="1004"/>
        <v/>
      </c>
      <c r="W5318" s="18" t="str">
        <f>IF(V5318="","",VLOOKUP(L5318,日射量と図３!$A$4:$C$368,3,TRUE)*238.85/100)</f>
        <v/>
      </c>
      <c r="X5318" s="4" t="str">
        <f t="shared" si="1005"/>
        <v/>
      </c>
      <c r="Y5318" s="4" t="str">
        <f t="shared" si="1006"/>
        <v/>
      </c>
      <c r="Z5318" s="4" t="str">
        <f t="shared" si="1007"/>
        <v/>
      </c>
      <c r="AA5318" s="4" t="str">
        <f>IF($V5318="","",IF(Y5318&lt;36,0,IF(AND(36&lt;=Y5318,Y5318&lt;71),VLOOKUP($W5318,日射量と図３!$E$6:$F$34,2,TRUE),IF(AND(71&lt;=Y5318,Y5318&lt;107),VLOOKUP($W5318,日射量と図３!$E$6:$G$34,3,TRUE),IF(AND(107&lt;=Y5318,Y5318&lt;143),VLOOKUP($W5318,日射量と図３!$E$6:$H$34,4,TRUE),VLOOKUP($W5318,日射量と図３!$E$6:$I$34,5,TRUE))))))</f>
        <v/>
      </c>
      <c r="AB5318" s="4" t="str">
        <f>IF($V5318="","",IF(Z5318&lt;36,0,IF(AND(36&lt;=Z5318,Z5318&lt;71),VLOOKUP($W5318,日射量と図３!$E$6:$F$34,2,TRUE),IF(AND(71&lt;=Z5318,Z5318&lt;107),VLOOKUP($W5318,日射量と図３!$E$6:$G$34,3,TRUE),IF(AND(107&lt;=Z5318,Z5318&lt;143),VLOOKUP($W5318,日射量と図３!$E$6:$H$34,4,TRUE),VLOOKUP($W5318,日射量と図３!$E$6:$I$34,5,TRUE))))))</f>
        <v/>
      </c>
      <c r="AC5318" s="382" t="str">
        <f t="shared" si="999"/>
        <v/>
      </c>
      <c r="AD5318" s="382" t="str">
        <f t="shared" si="1000"/>
        <v/>
      </c>
    </row>
    <row r="5319" spans="11:30" ht="13.5" customHeight="1">
      <c r="K5319" s="4">
        <f t="shared" si="1008"/>
        <v>1</v>
      </c>
      <c r="L5319" s="34">
        <v>43473</v>
      </c>
      <c r="M5319" s="4">
        <v>222</v>
      </c>
      <c r="N5319" s="4">
        <v>12</v>
      </c>
      <c r="O5319" s="31">
        <v>0.45833333333333331</v>
      </c>
      <c r="P5319" s="35">
        <v>6.92</v>
      </c>
      <c r="Q5319" s="36">
        <f t="shared" si="1009"/>
        <v>12</v>
      </c>
      <c r="R5319" s="4">
        <f t="shared" si="1010"/>
        <v>5.08</v>
      </c>
      <c r="S5319" s="31">
        <f t="shared" si="1001"/>
        <v>0.29212962962962963</v>
      </c>
      <c r="T5319" s="31">
        <f t="shared" si="1002"/>
        <v>0.70188657407407407</v>
      </c>
      <c r="U5319" s="4">
        <f t="shared" si="1003"/>
        <v>5.08</v>
      </c>
      <c r="V5319" s="4" t="str">
        <f t="shared" si="1004"/>
        <v/>
      </c>
      <c r="W5319" s="18" t="str">
        <f>IF(V5319="","",VLOOKUP(L5319,日射量と図３!$A$4:$C$368,3,TRUE)*238.85/100)</f>
        <v/>
      </c>
      <c r="X5319" s="4" t="str">
        <f t="shared" si="1005"/>
        <v/>
      </c>
      <c r="Y5319" s="4" t="str">
        <f t="shared" si="1006"/>
        <v/>
      </c>
      <c r="Z5319" s="4" t="str">
        <f t="shared" si="1007"/>
        <v/>
      </c>
      <c r="AA5319" s="4" t="str">
        <f>IF($V5319="","",IF(Y5319&lt;36,0,IF(AND(36&lt;=Y5319,Y5319&lt;71),VLOOKUP($W5319,日射量と図３!$E$6:$F$34,2,TRUE),IF(AND(71&lt;=Y5319,Y5319&lt;107),VLOOKUP($W5319,日射量と図３!$E$6:$G$34,3,TRUE),IF(AND(107&lt;=Y5319,Y5319&lt;143),VLOOKUP($W5319,日射量と図３!$E$6:$H$34,4,TRUE),VLOOKUP($W5319,日射量と図３!$E$6:$I$34,5,TRUE))))))</f>
        <v/>
      </c>
      <c r="AB5319" s="4" t="str">
        <f>IF($V5319="","",IF(Z5319&lt;36,0,IF(AND(36&lt;=Z5319,Z5319&lt;71),VLOOKUP($W5319,日射量と図３!$E$6:$F$34,2,TRUE),IF(AND(71&lt;=Z5319,Z5319&lt;107),VLOOKUP($W5319,日射量と図３!$E$6:$G$34,3,TRUE),IF(AND(107&lt;=Z5319,Z5319&lt;143),VLOOKUP($W5319,日射量と図３!$E$6:$H$34,4,TRUE),VLOOKUP($W5319,日射量と図３!$E$6:$I$34,5,TRUE))))))</f>
        <v/>
      </c>
      <c r="AC5319" s="382" t="str">
        <f t="shared" si="999"/>
        <v/>
      </c>
      <c r="AD5319" s="382" t="str">
        <f t="shared" si="1000"/>
        <v/>
      </c>
    </row>
    <row r="5320" spans="11:30" ht="13.5" customHeight="1">
      <c r="K5320" s="4">
        <f t="shared" si="1008"/>
        <v>1</v>
      </c>
      <c r="L5320" s="34">
        <v>43473</v>
      </c>
      <c r="M5320" s="4">
        <v>222</v>
      </c>
      <c r="N5320" s="4">
        <v>13</v>
      </c>
      <c r="O5320" s="31">
        <v>0.5</v>
      </c>
      <c r="P5320" s="35">
        <v>7.7700000000000005</v>
      </c>
      <c r="Q5320" s="36">
        <f t="shared" si="1009"/>
        <v>12</v>
      </c>
      <c r="R5320" s="4">
        <f t="shared" si="1010"/>
        <v>4.2299999999999995</v>
      </c>
      <c r="S5320" s="31">
        <f t="shared" si="1001"/>
        <v>0.29212962962962963</v>
      </c>
      <c r="T5320" s="31">
        <f t="shared" si="1002"/>
        <v>0.70188657407407407</v>
      </c>
      <c r="U5320" s="4">
        <f t="shared" si="1003"/>
        <v>4.2299999999999995</v>
      </c>
      <c r="V5320" s="4" t="str">
        <f t="shared" si="1004"/>
        <v/>
      </c>
      <c r="W5320" s="18" t="str">
        <f>IF(V5320="","",VLOOKUP(L5320,日射量と図３!$A$4:$C$368,3,TRUE)*238.85/100)</f>
        <v/>
      </c>
      <c r="X5320" s="4" t="str">
        <f t="shared" si="1005"/>
        <v/>
      </c>
      <c r="Y5320" s="4" t="str">
        <f t="shared" si="1006"/>
        <v/>
      </c>
      <c r="Z5320" s="4" t="str">
        <f t="shared" si="1007"/>
        <v/>
      </c>
      <c r="AA5320" s="4" t="str">
        <f>IF($V5320="","",IF(Y5320&lt;36,0,IF(AND(36&lt;=Y5320,Y5320&lt;71),VLOOKUP($W5320,日射量と図３!$E$6:$F$34,2,TRUE),IF(AND(71&lt;=Y5320,Y5320&lt;107),VLOOKUP($W5320,日射量と図３!$E$6:$G$34,3,TRUE),IF(AND(107&lt;=Y5320,Y5320&lt;143),VLOOKUP($W5320,日射量と図３!$E$6:$H$34,4,TRUE),VLOOKUP($W5320,日射量と図３!$E$6:$I$34,5,TRUE))))))</f>
        <v/>
      </c>
      <c r="AB5320" s="4" t="str">
        <f>IF($V5320="","",IF(Z5320&lt;36,0,IF(AND(36&lt;=Z5320,Z5320&lt;71),VLOOKUP($W5320,日射量と図３!$E$6:$F$34,2,TRUE),IF(AND(71&lt;=Z5320,Z5320&lt;107),VLOOKUP($W5320,日射量と図３!$E$6:$G$34,3,TRUE),IF(AND(107&lt;=Z5320,Z5320&lt;143),VLOOKUP($W5320,日射量と図３!$E$6:$H$34,4,TRUE),VLOOKUP($W5320,日射量と図３!$E$6:$I$34,5,TRUE))))))</f>
        <v/>
      </c>
      <c r="AC5320" s="382" t="str">
        <f t="shared" si="999"/>
        <v/>
      </c>
      <c r="AD5320" s="382" t="str">
        <f t="shared" si="1000"/>
        <v/>
      </c>
    </row>
    <row r="5321" spans="11:30" ht="13.5" customHeight="1">
      <c r="K5321" s="4">
        <f t="shared" si="1008"/>
        <v>1</v>
      </c>
      <c r="L5321" s="34">
        <v>43473</v>
      </c>
      <c r="M5321" s="4">
        <v>222</v>
      </c>
      <c r="N5321" s="4">
        <v>14</v>
      </c>
      <c r="O5321" s="31">
        <v>0.54166666666666663</v>
      </c>
      <c r="P5321" s="35">
        <v>8.17</v>
      </c>
      <c r="Q5321" s="36">
        <f t="shared" si="1009"/>
        <v>12</v>
      </c>
      <c r="R5321" s="4">
        <f t="shared" si="1010"/>
        <v>3.83</v>
      </c>
      <c r="S5321" s="31">
        <f t="shared" si="1001"/>
        <v>0.29212962962962963</v>
      </c>
      <c r="T5321" s="31">
        <f t="shared" si="1002"/>
        <v>0.70188657407407407</v>
      </c>
      <c r="U5321" s="4">
        <f t="shared" si="1003"/>
        <v>3.83</v>
      </c>
      <c r="V5321" s="4" t="str">
        <f t="shared" si="1004"/>
        <v/>
      </c>
      <c r="W5321" s="18" t="str">
        <f>IF(V5321="","",VLOOKUP(L5321,日射量と図３!$A$4:$C$368,3,TRUE)*238.85/100)</f>
        <v/>
      </c>
      <c r="X5321" s="4" t="str">
        <f t="shared" si="1005"/>
        <v/>
      </c>
      <c r="Y5321" s="4" t="str">
        <f t="shared" si="1006"/>
        <v/>
      </c>
      <c r="Z5321" s="4" t="str">
        <f t="shared" si="1007"/>
        <v/>
      </c>
      <c r="AA5321" s="4" t="str">
        <f>IF($V5321="","",IF(Y5321&lt;36,0,IF(AND(36&lt;=Y5321,Y5321&lt;71),VLOOKUP($W5321,日射量と図３!$E$6:$F$34,2,TRUE),IF(AND(71&lt;=Y5321,Y5321&lt;107),VLOOKUP($W5321,日射量と図３!$E$6:$G$34,3,TRUE),IF(AND(107&lt;=Y5321,Y5321&lt;143),VLOOKUP($W5321,日射量と図３!$E$6:$H$34,4,TRUE),VLOOKUP($W5321,日射量と図３!$E$6:$I$34,5,TRUE))))))</f>
        <v/>
      </c>
      <c r="AB5321" s="4" t="str">
        <f>IF($V5321="","",IF(Z5321&lt;36,0,IF(AND(36&lt;=Z5321,Z5321&lt;71),VLOOKUP($W5321,日射量と図３!$E$6:$F$34,2,TRUE),IF(AND(71&lt;=Z5321,Z5321&lt;107),VLOOKUP($W5321,日射量と図３!$E$6:$G$34,3,TRUE),IF(AND(107&lt;=Z5321,Z5321&lt;143),VLOOKUP($W5321,日射量と図３!$E$6:$H$34,4,TRUE),VLOOKUP($W5321,日射量と図３!$E$6:$I$34,5,TRUE))))))</f>
        <v/>
      </c>
      <c r="AC5321" s="382" t="str">
        <f t="shared" si="999"/>
        <v/>
      </c>
      <c r="AD5321" s="382" t="str">
        <f t="shared" si="1000"/>
        <v/>
      </c>
    </row>
    <row r="5322" spans="11:30" ht="13.5" customHeight="1">
      <c r="K5322" s="4">
        <f t="shared" si="1008"/>
        <v>1</v>
      </c>
      <c r="L5322" s="34">
        <v>43473</v>
      </c>
      <c r="M5322" s="4">
        <v>222</v>
      </c>
      <c r="N5322" s="4">
        <v>15</v>
      </c>
      <c r="O5322" s="31">
        <v>0.58333333333333337</v>
      </c>
      <c r="P5322" s="35">
        <v>8.1500000000000021</v>
      </c>
      <c r="Q5322" s="36">
        <f t="shared" si="1009"/>
        <v>12</v>
      </c>
      <c r="R5322" s="4">
        <f t="shared" si="1010"/>
        <v>3.8499999999999979</v>
      </c>
      <c r="S5322" s="31">
        <f t="shared" si="1001"/>
        <v>0.29212962962962963</v>
      </c>
      <c r="T5322" s="31">
        <f t="shared" si="1002"/>
        <v>0.70188657407407407</v>
      </c>
      <c r="U5322" s="4">
        <f t="shared" si="1003"/>
        <v>3.8499999999999979</v>
      </c>
      <c r="V5322" s="4" t="str">
        <f t="shared" si="1004"/>
        <v/>
      </c>
      <c r="W5322" s="18" t="str">
        <f>IF(V5322="","",VLOOKUP(L5322,日射量と図３!$A$4:$C$368,3,TRUE)*238.85/100)</f>
        <v/>
      </c>
      <c r="X5322" s="4" t="str">
        <f t="shared" si="1005"/>
        <v/>
      </c>
      <c r="Y5322" s="4" t="str">
        <f t="shared" si="1006"/>
        <v/>
      </c>
      <c r="Z5322" s="4" t="str">
        <f t="shared" si="1007"/>
        <v/>
      </c>
      <c r="AA5322" s="4" t="str">
        <f>IF($V5322="","",IF(Y5322&lt;36,0,IF(AND(36&lt;=Y5322,Y5322&lt;71),VLOOKUP($W5322,日射量と図３!$E$6:$F$34,2,TRUE),IF(AND(71&lt;=Y5322,Y5322&lt;107),VLOOKUP($W5322,日射量と図３!$E$6:$G$34,3,TRUE),IF(AND(107&lt;=Y5322,Y5322&lt;143),VLOOKUP($W5322,日射量と図３!$E$6:$H$34,4,TRUE),VLOOKUP($W5322,日射量と図３!$E$6:$I$34,5,TRUE))))))</f>
        <v/>
      </c>
      <c r="AB5322" s="4" t="str">
        <f>IF($V5322="","",IF(Z5322&lt;36,0,IF(AND(36&lt;=Z5322,Z5322&lt;71),VLOOKUP($W5322,日射量と図３!$E$6:$F$34,2,TRUE),IF(AND(71&lt;=Z5322,Z5322&lt;107),VLOOKUP($W5322,日射量と図３!$E$6:$G$34,3,TRUE),IF(AND(107&lt;=Z5322,Z5322&lt;143),VLOOKUP($W5322,日射量と図３!$E$6:$H$34,4,TRUE),VLOOKUP($W5322,日射量と図３!$E$6:$I$34,5,TRUE))))))</f>
        <v/>
      </c>
      <c r="AC5322" s="382" t="str">
        <f t="shared" si="999"/>
        <v/>
      </c>
      <c r="AD5322" s="382" t="str">
        <f t="shared" si="1000"/>
        <v/>
      </c>
    </row>
    <row r="5323" spans="11:30" ht="13.5" customHeight="1">
      <c r="K5323" s="4">
        <f t="shared" si="1008"/>
        <v>1</v>
      </c>
      <c r="L5323" s="34">
        <v>43473</v>
      </c>
      <c r="M5323" s="4">
        <v>222</v>
      </c>
      <c r="N5323" s="4">
        <v>16</v>
      </c>
      <c r="O5323" s="31">
        <v>0.625</v>
      </c>
      <c r="P5323" s="35">
        <v>7.9899999999999993</v>
      </c>
      <c r="Q5323" s="36">
        <f t="shared" si="1009"/>
        <v>16</v>
      </c>
      <c r="R5323" s="4">
        <f t="shared" si="1010"/>
        <v>8.0100000000000016</v>
      </c>
      <c r="S5323" s="31">
        <f t="shared" si="1001"/>
        <v>0.29212962962962963</v>
      </c>
      <c r="T5323" s="31">
        <f t="shared" si="1002"/>
        <v>0.70188657407407407</v>
      </c>
      <c r="U5323" s="4">
        <f t="shared" si="1003"/>
        <v>8.0100000000000016</v>
      </c>
      <c r="V5323" s="4" t="str">
        <f t="shared" si="1004"/>
        <v/>
      </c>
      <c r="W5323" s="18" t="str">
        <f>IF(V5323="","",VLOOKUP(L5323,日射量と図３!$A$4:$C$368,3,TRUE)*238.85/100)</f>
        <v/>
      </c>
      <c r="X5323" s="4" t="str">
        <f t="shared" si="1005"/>
        <v/>
      </c>
      <c r="Y5323" s="4" t="str">
        <f t="shared" si="1006"/>
        <v/>
      </c>
      <c r="Z5323" s="4" t="str">
        <f t="shared" si="1007"/>
        <v/>
      </c>
      <c r="AA5323" s="4" t="str">
        <f>IF($V5323="","",IF(Y5323&lt;36,0,IF(AND(36&lt;=Y5323,Y5323&lt;71),VLOOKUP($W5323,日射量と図３!$E$6:$F$34,2,TRUE),IF(AND(71&lt;=Y5323,Y5323&lt;107),VLOOKUP($W5323,日射量と図３!$E$6:$G$34,3,TRUE),IF(AND(107&lt;=Y5323,Y5323&lt;143),VLOOKUP($W5323,日射量と図３!$E$6:$H$34,4,TRUE),VLOOKUP($W5323,日射量と図３!$E$6:$I$34,5,TRUE))))))</f>
        <v/>
      </c>
      <c r="AB5323" s="4" t="str">
        <f>IF($V5323="","",IF(Z5323&lt;36,0,IF(AND(36&lt;=Z5323,Z5323&lt;71),VLOOKUP($W5323,日射量と図３!$E$6:$F$34,2,TRUE),IF(AND(71&lt;=Z5323,Z5323&lt;107),VLOOKUP($W5323,日射量と図３!$E$6:$G$34,3,TRUE),IF(AND(107&lt;=Z5323,Z5323&lt;143),VLOOKUP($W5323,日射量と図３!$E$6:$H$34,4,TRUE),VLOOKUP($W5323,日射量と図３!$E$6:$I$34,5,TRUE))))))</f>
        <v/>
      </c>
      <c r="AC5323" s="382" t="str">
        <f t="shared" si="999"/>
        <v/>
      </c>
      <c r="AD5323" s="382" t="str">
        <f t="shared" si="1000"/>
        <v/>
      </c>
    </row>
    <row r="5324" spans="11:30" ht="13.5" customHeight="1">
      <c r="K5324" s="4">
        <f t="shared" si="1008"/>
        <v>1</v>
      </c>
      <c r="L5324" s="34">
        <v>43473</v>
      </c>
      <c r="M5324" s="4">
        <v>222</v>
      </c>
      <c r="N5324" s="4">
        <v>17</v>
      </c>
      <c r="O5324" s="31">
        <v>0.66666666666666663</v>
      </c>
      <c r="P5324" s="35">
        <v>7.45</v>
      </c>
      <c r="Q5324" s="36">
        <f t="shared" si="1009"/>
        <v>16</v>
      </c>
      <c r="R5324" s="4">
        <f t="shared" si="1010"/>
        <v>8.5500000000000007</v>
      </c>
      <c r="S5324" s="31">
        <f t="shared" si="1001"/>
        <v>0.29212962962962963</v>
      </c>
      <c r="T5324" s="31">
        <f t="shared" si="1002"/>
        <v>0.70188657407407407</v>
      </c>
      <c r="U5324" s="4">
        <f t="shared" si="1003"/>
        <v>8.5500000000000007</v>
      </c>
      <c r="V5324" s="4" t="str">
        <f t="shared" si="1004"/>
        <v/>
      </c>
      <c r="W5324" s="18" t="str">
        <f>IF(V5324="","",VLOOKUP(L5324,日射量と図３!$A$4:$C$368,3,TRUE)*238.85/100)</f>
        <v/>
      </c>
      <c r="X5324" s="4" t="str">
        <f t="shared" si="1005"/>
        <v/>
      </c>
      <c r="Y5324" s="4" t="str">
        <f t="shared" si="1006"/>
        <v/>
      </c>
      <c r="Z5324" s="4" t="str">
        <f t="shared" si="1007"/>
        <v/>
      </c>
      <c r="AA5324" s="4" t="str">
        <f>IF($V5324="","",IF(Y5324&lt;36,0,IF(AND(36&lt;=Y5324,Y5324&lt;71),VLOOKUP($W5324,日射量と図３!$E$6:$F$34,2,TRUE),IF(AND(71&lt;=Y5324,Y5324&lt;107),VLOOKUP($W5324,日射量と図３!$E$6:$G$34,3,TRUE),IF(AND(107&lt;=Y5324,Y5324&lt;143),VLOOKUP($W5324,日射量と図３!$E$6:$H$34,4,TRUE),VLOOKUP($W5324,日射量と図３!$E$6:$I$34,5,TRUE))))))</f>
        <v/>
      </c>
      <c r="AB5324" s="4" t="str">
        <f>IF($V5324="","",IF(Z5324&lt;36,0,IF(AND(36&lt;=Z5324,Z5324&lt;71),VLOOKUP($W5324,日射量と図３!$E$6:$F$34,2,TRUE),IF(AND(71&lt;=Z5324,Z5324&lt;107),VLOOKUP($W5324,日射量と図３!$E$6:$G$34,3,TRUE),IF(AND(107&lt;=Z5324,Z5324&lt;143),VLOOKUP($W5324,日射量と図３!$E$6:$H$34,4,TRUE),VLOOKUP($W5324,日射量と図３!$E$6:$I$34,5,TRUE))))))</f>
        <v/>
      </c>
      <c r="AC5324" s="382" t="str">
        <f t="shared" si="999"/>
        <v/>
      </c>
      <c r="AD5324" s="382" t="str">
        <f t="shared" si="1000"/>
        <v/>
      </c>
    </row>
    <row r="5325" spans="11:30" ht="13.5" customHeight="1">
      <c r="K5325" s="4">
        <f t="shared" si="1008"/>
        <v>1</v>
      </c>
      <c r="L5325" s="34">
        <v>43473</v>
      </c>
      <c r="M5325" s="4">
        <v>222</v>
      </c>
      <c r="N5325" s="4">
        <v>18</v>
      </c>
      <c r="O5325" s="31">
        <v>0.70833333333333337</v>
      </c>
      <c r="P5325" s="35">
        <v>6.68</v>
      </c>
      <c r="Q5325" s="36">
        <f t="shared" si="1009"/>
        <v>16</v>
      </c>
      <c r="R5325" s="4">
        <f t="shared" si="1010"/>
        <v>9.32</v>
      </c>
      <c r="S5325" s="31">
        <f t="shared" si="1001"/>
        <v>0.29212962962962963</v>
      </c>
      <c r="T5325" s="31">
        <f t="shared" si="1002"/>
        <v>0.70188657407407407</v>
      </c>
      <c r="U5325" s="4">
        <f t="shared" si="1003"/>
        <v>0</v>
      </c>
      <c r="V5325" s="4" t="str">
        <f t="shared" si="1004"/>
        <v/>
      </c>
      <c r="W5325" s="18" t="str">
        <f>IF(V5325="","",VLOOKUP(L5325,日射量と図３!$A$4:$C$368,3,TRUE)*238.85/100)</f>
        <v/>
      </c>
      <c r="X5325" s="4" t="str">
        <f t="shared" si="1005"/>
        <v/>
      </c>
      <c r="Y5325" s="4" t="str">
        <f t="shared" si="1006"/>
        <v/>
      </c>
      <c r="Z5325" s="4" t="str">
        <f t="shared" si="1007"/>
        <v/>
      </c>
      <c r="AA5325" s="4" t="str">
        <f>IF($V5325="","",IF(Y5325&lt;36,0,IF(AND(36&lt;=Y5325,Y5325&lt;71),VLOOKUP($W5325,日射量と図３!$E$6:$F$34,2,TRUE),IF(AND(71&lt;=Y5325,Y5325&lt;107),VLOOKUP($W5325,日射量と図３!$E$6:$G$34,3,TRUE),IF(AND(107&lt;=Y5325,Y5325&lt;143),VLOOKUP($W5325,日射量と図３!$E$6:$H$34,4,TRUE),VLOOKUP($W5325,日射量と図３!$E$6:$I$34,5,TRUE))))))</f>
        <v/>
      </c>
      <c r="AB5325" s="4" t="str">
        <f>IF($V5325="","",IF(Z5325&lt;36,0,IF(AND(36&lt;=Z5325,Z5325&lt;71),VLOOKUP($W5325,日射量と図３!$E$6:$F$34,2,TRUE),IF(AND(71&lt;=Z5325,Z5325&lt;107),VLOOKUP($W5325,日射量と図３!$E$6:$G$34,3,TRUE),IF(AND(107&lt;=Z5325,Z5325&lt;143),VLOOKUP($W5325,日射量と図３!$E$6:$H$34,4,TRUE),VLOOKUP($W5325,日射量と図３!$E$6:$I$34,5,TRUE))))))</f>
        <v/>
      </c>
      <c r="AC5325" s="382" t="str">
        <f t="shared" si="999"/>
        <v/>
      </c>
      <c r="AD5325" s="382" t="str">
        <f t="shared" si="1000"/>
        <v/>
      </c>
    </row>
    <row r="5326" spans="11:30" ht="13.5" customHeight="1">
      <c r="K5326" s="4">
        <f t="shared" si="1008"/>
        <v>1</v>
      </c>
      <c r="L5326" s="34">
        <v>43473</v>
      </c>
      <c r="M5326" s="4">
        <v>222</v>
      </c>
      <c r="N5326" s="4">
        <v>19</v>
      </c>
      <c r="O5326" s="31">
        <v>0.75</v>
      </c>
      <c r="P5326" s="35">
        <v>6.160000000000001</v>
      </c>
      <c r="Q5326" s="36">
        <f t="shared" si="1009"/>
        <v>16</v>
      </c>
      <c r="R5326" s="4">
        <f t="shared" si="1010"/>
        <v>9.84</v>
      </c>
      <c r="S5326" s="31">
        <f t="shared" si="1001"/>
        <v>0.29212962962962963</v>
      </c>
      <c r="T5326" s="31">
        <f t="shared" si="1002"/>
        <v>0.70188657407407407</v>
      </c>
      <c r="U5326" s="4">
        <f t="shared" si="1003"/>
        <v>0</v>
      </c>
      <c r="V5326" s="4" t="str">
        <f t="shared" si="1004"/>
        <v/>
      </c>
      <c r="W5326" s="18" t="str">
        <f>IF(V5326="","",VLOOKUP(L5326,日射量と図３!$A$4:$C$368,3,TRUE)*238.85/100)</f>
        <v/>
      </c>
      <c r="X5326" s="4" t="str">
        <f t="shared" si="1005"/>
        <v/>
      </c>
      <c r="Y5326" s="4" t="str">
        <f t="shared" si="1006"/>
        <v/>
      </c>
      <c r="Z5326" s="4" t="str">
        <f t="shared" si="1007"/>
        <v/>
      </c>
      <c r="AA5326" s="4" t="str">
        <f>IF($V5326="","",IF(Y5326&lt;36,0,IF(AND(36&lt;=Y5326,Y5326&lt;71),VLOOKUP($W5326,日射量と図３!$E$6:$F$34,2,TRUE),IF(AND(71&lt;=Y5326,Y5326&lt;107),VLOOKUP($W5326,日射量と図３!$E$6:$G$34,3,TRUE),IF(AND(107&lt;=Y5326,Y5326&lt;143),VLOOKUP($W5326,日射量と図３!$E$6:$H$34,4,TRUE),VLOOKUP($W5326,日射量と図３!$E$6:$I$34,5,TRUE))))))</f>
        <v/>
      </c>
      <c r="AB5326" s="4" t="str">
        <f>IF($V5326="","",IF(Z5326&lt;36,0,IF(AND(36&lt;=Z5326,Z5326&lt;71),VLOOKUP($W5326,日射量と図３!$E$6:$F$34,2,TRUE),IF(AND(71&lt;=Z5326,Z5326&lt;107),VLOOKUP($W5326,日射量と図３!$E$6:$G$34,3,TRUE),IF(AND(107&lt;=Z5326,Z5326&lt;143),VLOOKUP($W5326,日射量と図３!$E$6:$H$34,4,TRUE),VLOOKUP($W5326,日射量と図３!$E$6:$I$34,5,TRUE))))))</f>
        <v/>
      </c>
      <c r="AC5326" s="382" t="str">
        <f t="shared" si="999"/>
        <v/>
      </c>
      <c r="AD5326" s="382" t="str">
        <f t="shared" si="1000"/>
        <v/>
      </c>
    </row>
    <row r="5327" spans="11:30" ht="13.5" customHeight="1">
      <c r="K5327" s="4">
        <f t="shared" si="1008"/>
        <v>1</v>
      </c>
      <c r="L5327" s="34">
        <v>43473</v>
      </c>
      <c r="M5327" s="4">
        <v>222</v>
      </c>
      <c r="N5327" s="4">
        <v>20</v>
      </c>
      <c r="O5327" s="31">
        <v>0.79166666666666663</v>
      </c>
      <c r="P5327" s="35">
        <v>5.92</v>
      </c>
      <c r="Q5327" s="36">
        <f t="shared" si="1009"/>
        <v>16</v>
      </c>
      <c r="R5327" s="4">
        <f t="shared" si="1010"/>
        <v>10.08</v>
      </c>
      <c r="S5327" s="31">
        <f t="shared" si="1001"/>
        <v>0.29212962962962963</v>
      </c>
      <c r="T5327" s="31">
        <f t="shared" si="1002"/>
        <v>0.70188657407407407</v>
      </c>
      <c r="U5327" s="4">
        <f t="shared" si="1003"/>
        <v>0</v>
      </c>
      <c r="V5327" s="4" t="str">
        <f t="shared" si="1004"/>
        <v/>
      </c>
      <c r="W5327" s="18" t="str">
        <f>IF(V5327="","",VLOOKUP(L5327,日射量と図３!$A$4:$C$368,3,TRUE)*238.85/100)</f>
        <v/>
      </c>
      <c r="X5327" s="4" t="str">
        <f t="shared" si="1005"/>
        <v/>
      </c>
      <c r="Y5327" s="4" t="str">
        <f t="shared" si="1006"/>
        <v/>
      </c>
      <c r="Z5327" s="4" t="str">
        <f t="shared" si="1007"/>
        <v/>
      </c>
      <c r="AA5327" s="4" t="str">
        <f>IF($V5327="","",IF(Y5327&lt;36,0,IF(AND(36&lt;=Y5327,Y5327&lt;71),VLOOKUP($W5327,日射量と図３!$E$6:$F$34,2,TRUE),IF(AND(71&lt;=Y5327,Y5327&lt;107),VLOOKUP($W5327,日射量と図３!$E$6:$G$34,3,TRUE),IF(AND(107&lt;=Y5327,Y5327&lt;143),VLOOKUP($W5327,日射量と図３!$E$6:$H$34,4,TRUE),VLOOKUP($W5327,日射量と図３!$E$6:$I$34,5,TRUE))))))</f>
        <v/>
      </c>
      <c r="AB5327" s="4" t="str">
        <f>IF($V5327="","",IF(Z5327&lt;36,0,IF(AND(36&lt;=Z5327,Z5327&lt;71),VLOOKUP($W5327,日射量と図３!$E$6:$F$34,2,TRUE),IF(AND(71&lt;=Z5327,Z5327&lt;107),VLOOKUP($W5327,日射量と図３!$E$6:$G$34,3,TRUE),IF(AND(107&lt;=Z5327,Z5327&lt;143),VLOOKUP($W5327,日射量と図３!$E$6:$H$34,4,TRUE),VLOOKUP($W5327,日射量と図３!$E$6:$I$34,5,TRUE))))))</f>
        <v/>
      </c>
      <c r="AC5327" s="382" t="str">
        <f t="shared" ref="AC5327:AC5390" si="1011">IF(V5327="","",IF((($AH$18*$AH$30*V5327*3600/1000000)/1000-AA5327*$AG$18*10*0.0000041868)&lt;=0,0,AA5327*$AG$18*10*0.0000041868))</f>
        <v/>
      </c>
      <c r="AD5327" s="382" t="str">
        <f t="shared" ref="AD5327:AD5390" si="1012">IF(V5327="","",IF((($AH$19*$AH$30*V5327*3600/1000000)/1000-AB5327*$AG$19*10*0.0000041868)&lt;=0,0,AB5327*$AG$19*10*0.0000041868))</f>
        <v/>
      </c>
    </row>
    <row r="5328" spans="11:30" ht="13.5" customHeight="1">
      <c r="K5328" s="4">
        <f t="shared" si="1008"/>
        <v>1</v>
      </c>
      <c r="L5328" s="34">
        <v>43473</v>
      </c>
      <c r="M5328" s="4">
        <v>222</v>
      </c>
      <c r="N5328" s="4">
        <v>21</v>
      </c>
      <c r="O5328" s="31">
        <v>0.83333333333333337</v>
      </c>
      <c r="P5328" s="35">
        <v>5.51</v>
      </c>
      <c r="Q5328" s="36">
        <f t="shared" si="1009"/>
        <v>16</v>
      </c>
      <c r="R5328" s="4">
        <f t="shared" si="1010"/>
        <v>10.49</v>
      </c>
      <c r="S5328" s="31">
        <f t="shared" si="1001"/>
        <v>0.29212962962962963</v>
      </c>
      <c r="T5328" s="31">
        <f t="shared" si="1002"/>
        <v>0.70188657407407407</v>
      </c>
      <c r="U5328" s="4">
        <f t="shared" si="1003"/>
        <v>0</v>
      </c>
      <c r="V5328" s="4" t="str">
        <f t="shared" si="1004"/>
        <v/>
      </c>
      <c r="W5328" s="18" t="str">
        <f>IF(V5328="","",VLOOKUP(L5328,日射量と図３!$A$4:$C$368,3,TRUE)*238.85/100)</f>
        <v/>
      </c>
      <c r="X5328" s="4" t="str">
        <f t="shared" si="1005"/>
        <v/>
      </c>
      <c r="Y5328" s="4" t="str">
        <f t="shared" si="1006"/>
        <v/>
      </c>
      <c r="Z5328" s="4" t="str">
        <f t="shared" si="1007"/>
        <v/>
      </c>
      <c r="AA5328" s="4" t="str">
        <f>IF($V5328="","",IF(Y5328&lt;36,0,IF(AND(36&lt;=Y5328,Y5328&lt;71),VLOOKUP($W5328,日射量と図３!$E$6:$F$34,2,TRUE),IF(AND(71&lt;=Y5328,Y5328&lt;107),VLOOKUP($W5328,日射量と図３!$E$6:$G$34,3,TRUE),IF(AND(107&lt;=Y5328,Y5328&lt;143),VLOOKUP($W5328,日射量と図３!$E$6:$H$34,4,TRUE),VLOOKUP($W5328,日射量と図３!$E$6:$I$34,5,TRUE))))))</f>
        <v/>
      </c>
      <c r="AB5328" s="4" t="str">
        <f>IF($V5328="","",IF(Z5328&lt;36,0,IF(AND(36&lt;=Z5328,Z5328&lt;71),VLOOKUP($W5328,日射量と図３!$E$6:$F$34,2,TRUE),IF(AND(71&lt;=Z5328,Z5328&lt;107),VLOOKUP($W5328,日射量と図３!$E$6:$G$34,3,TRUE),IF(AND(107&lt;=Z5328,Z5328&lt;143),VLOOKUP($W5328,日射量と図３!$E$6:$H$34,4,TRUE),VLOOKUP($W5328,日射量と図３!$E$6:$I$34,5,TRUE))))))</f>
        <v/>
      </c>
      <c r="AC5328" s="382" t="str">
        <f t="shared" si="1011"/>
        <v/>
      </c>
      <c r="AD5328" s="382" t="str">
        <f t="shared" si="1012"/>
        <v/>
      </c>
    </row>
    <row r="5329" spans="11:30" ht="13.5" customHeight="1">
      <c r="K5329" s="4">
        <f t="shared" si="1008"/>
        <v>1</v>
      </c>
      <c r="L5329" s="34">
        <v>43473</v>
      </c>
      <c r="M5329" s="4">
        <v>222</v>
      </c>
      <c r="N5329" s="4">
        <v>22</v>
      </c>
      <c r="O5329" s="31">
        <v>0.875</v>
      </c>
      <c r="P5329" s="35">
        <v>5.1300000000000008</v>
      </c>
      <c r="Q5329" s="36">
        <f t="shared" si="1009"/>
        <v>16</v>
      </c>
      <c r="R5329" s="4">
        <f t="shared" si="1010"/>
        <v>10.87</v>
      </c>
      <c r="S5329" s="31">
        <f t="shared" si="1001"/>
        <v>0.29212962962962963</v>
      </c>
      <c r="T5329" s="31">
        <f t="shared" si="1002"/>
        <v>0.70188657407407407</v>
      </c>
      <c r="U5329" s="4">
        <f t="shared" si="1003"/>
        <v>0</v>
      </c>
      <c r="V5329" s="4" t="str">
        <f t="shared" si="1004"/>
        <v/>
      </c>
      <c r="W5329" s="18" t="str">
        <f>IF(V5329="","",VLOOKUP(L5329,日射量と図３!$A$4:$C$368,3,TRUE)*238.85/100)</f>
        <v/>
      </c>
      <c r="X5329" s="4" t="str">
        <f t="shared" si="1005"/>
        <v/>
      </c>
      <c r="Y5329" s="4" t="str">
        <f t="shared" si="1006"/>
        <v/>
      </c>
      <c r="Z5329" s="4" t="str">
        <f t="shared" si="1007"/>
        <v/>
      </c>
      <c r="AA5329" s="4" t="str">
        <f>IF($V5329="","",IF(Y5329&lt;36,0,IF(AND(36&lt;=Y5329,Y5329&lt;71),VLOOKUP($W5329,日射量と図３!$E$6:$F$34,2,TRUE),IF(AND(71&lt;=Y5329,Y5329&lt;107),VLOOKUP($W5329,日射量と図３!$E$6:$G$34,3,TRUE),IF(AND(107&lt;=Y5329,Y5329&lt;143),VLOOKUP($W5329,日射量と図３!$E$6:$H$34,4,TRUE),VLOOKUP($W5329,日射量と図３!$E$6:$I$34,5,TRUE))))))</f>
        <v/>
      </c>
      <c r="AB5329" s="4" t="str">
        <f>IF($V5329="","",IF(Z5329&lt;36,0,IF(AND(36&lt;=Z5329,Z5329&lt;71),VLOOKUP($W5329,日射量と図３!$E$6:$F$34,2,TRUE),IF(AND(71&lt;=Z5329,Z5329&lt;107),VLOOKUP($W5329,日射量と図３!$E$6:$G$34,3,TRUE),IF(AND(107&lt;=Z5329,Z5329&lt;143),VLOOKUP($W5329,日射量と図３!$E$6:$H$34,4,TRUE),VLOOKUP($W5329,日射量と図３!$E$6:$I$34,5,TRUE))))))</f>
        <v/>
      </c>
      <c r="AC5329" s="382" t="str">
        <f t="shared" si="1011"/>
        <v/>
      </c>
      <c r="AD5329" s="382" t="str">
        <f t="shared" si="1012"/>
        <v/>
      </c>
    </row>
    <row r="5330" spans="11:30" ht="13.5" customHeight="1">
      <c r="K5330" s="4">
        <f t="shared" si="1008"/>
        <v>1</v>
      </c>
      <c r="L5330" s="34">
        <v>43473</v>
      </c>
      <c r="M5330" s="4">
        <v>222</v>
      </c>
      <c r="N5330" s="4">
        <v>23</v>
      </c>
      <c r="O5330" s="31">
        <v>0.91666666666666663</v>
      </c>
      <c r="P5330" s="35">
        <v>4.7099999999999991</v>
      </c>
      <c r="Q5330" s="36">
        <f t="shared" si="1009"/>
        <v>13</v>
      </c>
      <c r="R5330" s="4">
        <f t="shared" si="1010"/>
        <v>8.2900000000000009</v>
      </c>
      <c r="S5330" s="31">
        <f t="shared" si="1001"/>
        <v>0.29212962962962963</v>
      </c>
      <c r="T5330" s="31">
        <f t="shared" si="1002"/>
        <v>0.70188657407407407</v>
      </c>
      <c r="U5330" s="4">
        <f t="shared" si="1003"/>
        <v>0</v>
      </c>
      <c r="V5330" s="4" t="str">
        <f t="shared" si="1004"/>
        <v/>
      </c>
      <c r="W5330" s="18" t="str">
        <f>IF(V5330="","",VLOOKUP(L5330,日射量と図３!$A$4:$C$368,3,TRUE)*238.85/100)</f>
        <v/>
      </c>
      <c r="X5330" s="4" t="str">
        <f t="shared" si="1005"/>
        <v/>
      </c>
      <c r="Y5330" s="4" t="str">
        <f t="shared" si="1006"/>
        <v/>
      </c>
      <c r="Z5330" s="4" t="str">
        <f t="shared" si="1007"/>
        <v/>
      </c>
      <c r="AA5330" s="4" t="str">
        <f>IF($V5330="","",IF(Y5330&lt;36,0,IF(AND(36&lt;=Y5330,Y5330&lt;71),VLOOKUP($W5330,日射量と図３!$E$6:$F$34,2,TRUE),IF(AND(71&lt;=Y5330,Y5330&lt;107),VLOOKUP($W5330,日射量と図３!$E$6:$G$34,3,TRUE),IF(AND(107&lt;=Y5330,Y5330&lt;143),VLOOKUP($W5330,日射量と図３!$E$6:$H$34,4,TRUE),VLOOKUP($W5330,日射量と図３!$E$6:$I$34,5,TRUE))))))</f>
        <v/>
      </c>
      <c r="AB5330" s="4" t="str">
        <f>IF($V5330="","",IF(Z5330&lt;36,0,IF(AND(36&lt;=Z5330,Z5330&lt;71),VLOOKUP($W5330,日射量と図３!$E$6:$F$34,2,TRUE),IF(AND(71&lt;=Z5330,Z5330&lt;107),VLOOKUP($W5330,日射量と図３!$E$6:$G$34,3,TRUE),IF(AND(107&lt;=Z5330,Z5330&lt;143),VLOOKUP($W5330,日射量と図３!$E$6:$H$34,4,TRUE),VLOOKUP($W5330,日射量と図３!$E$6:$I$34,5,TRUE))))))</f>
        <v/>
      </c>
      <c r="AC5330" s="382" t="str">
        <f t="shared" si="1011"/>
        <v/>
      </c>
      <c r="AD5330" s="382" t="str">
        <f t="shared" si="1012"/>
        <v/>
      </c>
    </row>
    <row r="5331" spans="11:30" ht="13.5" customHeight="1">
      <c r="K5331" s="4">
        <f t="shared" si="1008"/>
        <v>1</v>
      </c>
      <c r="L5331" s="34">
        <v>43473</v>
      </c>
      <c r="M5331" s="4">
        <v>222</v>
      </c>
      <c r="N5331" s="4">
        <v>24</v>
      </c>
      <c r="O5331" s="31">
        <v>0.95833333333333337</v>
      </c>
      <c r="P5331" s="35">
        <v>4.4799999999999995</v>
      </c>
      <c r="Q5331" s="36">
        <f t="shared" si="1009"/>
        <v>13</v>
      </c>
      <c r="R5331" s="4">
        <f t="shared" si="1010"/>
        <v>8.52</v>
      </c>
      <c r="S5331" s="31">
        <f t="shared" si="1001"/>
        <v>0.29212962962962963</v>
      </c>
      <c r="T5331" s="31">
        <f t="shared" si="1002"/>
        <v>0.70188657407407407</v>
      </c>
      <c r="U5331" s="4">
        <f t="shared" si="1003"/>
        <v>0</v>
      </c>
      <c r="V5331" s="4" t="str">
        <f t="shared" si="1004"/>
        <v/>
      </c>
      <c r="W5331" s="18" t="str">
        <f>IF(V5331="","",VLOOKUP(L5331,日射量と図３!$A$4:$C$368,3,TRUE)*238.85/100)</f>
        <v/>
      </c>
      <c r="X5331" s="4" t="str">
        <f t="shared" si="1005"/>
        <v/>
      </c>
      <c r="Y5331" s="4" t="str">
        <f t="shared" si="1006"/>
        <v/>
      </c>
      <c r="Z5331" s="4" t="str">
        <f t="shared" si="1007"/>
        <v/>
      </c>
      <c r="AA5331" s="4" t="str">
        <f>IF($V5331="","",IF(Y5331&lt;36,0,IF(AND(36&lt;=Y5331,Y5331&lt;71),VLOOKUP($W5331,日射量と図３!$E$6:$F$34,2,TRUE),IF(AND(71&lt;=Y5331,Y5331&lt;107),VLOOKUP($W5331,日射量と図３!$E$6:$G$34,3,TRUE),IF(AND(107&lt;=Y5331,Y5331&lt;143),VLOOKUP($W5331,日射量と図３!$E$6:$H$34,4,TRUE),VLOOKUP($W5331,日射量と図３!$E$6:$I$34,5,TRUE))))))</f>
        <v/>
      </c>
      <c r="AB5331" s="4" t="str">
        <f>IF($V5331="","",IF(Z5331&lt;36,0,IF(AND(36&lt;=Z5331,Z5331&lt;71),VLOOKUP($W5331,日射量と図３!$E$6:$F$34,2,TRUE),IF(AND(71&lt;=Z5331,Z5331&lt;107),VLOOKUP($W5331,日射量と図３!$E$6:$G$34,3,TRUE),IF(AND(107&lt;=Z5331,Z5331&lt;143),VLOOKUP($W5331,日射量と図３!$E$6:$H$34,4,TRUE),VLOOKUP($W5331,日射量と図３!$E$6:$I$34,5,TRUE))))))</f>
        <v/>
      </c>
      <c r="AC5331" s="382" t="str">
        <f t="shared" si="1011"/>
        <v/>
      </c>
      <c r="AD5331" s="382" t="str">
        <f t="shared" si="1012"/>
        <v/>
      </c>
    </row>
    <row r="5332" spans="11:30" ht="13.5" customHeight="1">
      <c r="K5332" s="4">
        <f t="shared" si="1008"/>
        <v>1</v>
      </c>
      <c r="L5332" s="34">
        <v>43474</v>
      </c>
      <c r="M5332" s="4">
        <v>223</v>
      </c>
      <c r="N5332" s="4">
        <v>1</v>
      </c>
      <c r="O5332" s="31">
        <v>0</v>
      </c>
      <c r="P5332" s="35">
        <v>4.2200000000000006</v>
      </c>
      <c r="Q5332" s="36">
        <f t="shared" si="1009"/>
        <v>13</v>
      </c>
      <c r="R5332" s="4">
        <f t="shared" si="1010"/>
        <v>8.7799999999999994</v>
      </c>
      <c r="S5332" s="31">
        <f t="shared" si="1001"/>
        <v>0.29212962962962963</v>
      </c>
      <c r="T5332" s="31">
        <f t="shared" si="1002"/>
        <v>0.70188657407407407</v>
      </c>
      <c r="U5332" s="4">
        <f t="shared" si="1003"/>
        <v>0</v>
      </c>
      <c r="V5332" s="4">
        <f t="shared" si="1004"/>
        <v>47.17</v>
      </c>
      <c r="W5332" s="18">
        <f>IF(V5332="","",VLOOKUP(L5332,日射量と図３!$A$4:$C$368,3,TRUE)*238.85/100)</f>
        <v>23.885000000000002</v>
      </c>
      <c r="X5332" s="4">
        <f t="shared" si="1005"/>
        <v>10</v>
      </c>
      <c r="Y5332" s="4">
        <f t="shared" si="1006"/>
        <v>29.489976449999993</v>
      </c>
      <c r="Z5332" s="4">
        <f t="shared" si="1007"/>
        <v>33.243246179999993</v>
      </c>
      <c r="AA5332" s="4">
        <f>IF($V5332="","",IF(Y5332&lt;36,0,IF(AND(36&lt;=Y5332,Y5332&lt;71),VLOOKUP($W5332,日射量と図３!$E$6:$F$34,2,TRUE),IF(AND(71&lt;=Y5332,Y5332&lt;107),VLOOKUP($W5332,日射量と図３!$E$6:$G$34,3,TRUE),IF(AND(107&lt;=Y5332,Y5332&lt;143),VLOOKUP($W5332,日射量と図３!$E$6:$H$34,4,TRUE),VLOOKUP($W5332,日射量と図３!$E$6:$I$34,5,TRUE))))))</f>
        <v>0</v>
      </c>
      <c r="AB5332" s="4">
        <f>IF($V5332="","",IF(Z5332&lt;36,0,IF(AND(36&lt;=Z5332,Z5332&lt;71),VLOOKUP($W5332,日射量と図３!$E$6:$F$34,2,TRUE),IF(AND(71&lt;=Z5332,Z5332&lt;107),VLOOKUP($W5332,日射量と図３!$E$6:$G$34,3,TRUE),IF(AND(107&lt;=Z5332,Z5332&lt;143),VLOOKUP($W5332,日射量と図３!$E$6:$H$34,4,TRUE),VLOOKUP($W5332,日射量と図３!$E$6:$I$34,5,TRUE))))))</f>
        <v>0</v>
      </c>
      <c r="AC5332" s="382">
        <f t="shared" si="1011"/>
        <v>0</v>
      </c>
      <c r="AD5332" s="382">
        <f t="shared" si="1012"/>
        <v>0</v>
      </c>
    </row>
    <row r="5333" spans="11:30" ht="13.5" customHeight="1">
      <c r="K5333" s="4">
        <f t="shared" si="1008"/>
        <v>1</v>
      </c>
      <c r="L5333" s="34">
        <v>43474</v>
      </c>
      <c r="M5333" s="4">
        <v>223</v>
      </c>
      <c r="N5333" s="4">
        <v>2</v>
      </c>
      <c r="O5333" s="31">
        <v>4.1666666666666664E-2</v>
      </c>
      <c r="P5333" s="35">
        <v>3.9</v>
      </c>
      <c r="Q5333" s="36">
        <f t="shared" si="1009"/>
        <v>13</v>
      </c>
      <c r="R5333" s="4">
        <f t="shared" si="1010"/>
        <v>9.1</v>
      </c>
      <c r="S5333" s="31">
        <f t="shared" ref="S5333:S5396" si="1013">VLOOKUP(K5333,$AF$45:$AH$49,2,TRUE)</f>
        <v>0.29212962962962963</v>
      </c>
      <c r="T5333" s="31">
        <f t="shared" ref="T5333:T5396" si="1014">VLOOKUP(K5333,$AF$45:$AH$49,3,TRUE)</f>
        <v>0.70188657407407407</v>
      </c>
      <c r="U5333" s="4">
        <f t="shared" ref="U5333:U5396" si="1015">IF(AND(S5333&lt;O5333,O5333&lt;T5333),R5333,0)</f>
        <v>0</v>
      </c>
      <c r="V5333" s="4" t="str">
        <f t="shared" ref="V5333:V5396" si="1016">IF(N5333=1,SUM(U5333:U5356),"")</f>
        <v/>
      </c>
      <c r="W5333" s="18" t="str">
        <f>IF(V5333="","",VLOOKUP(L5333,日射量と図３!$A$4:$C$368,3,TRUE)*238.85/100)</f>
        <v/>
      </c>
      <c r="X5333" s="4" t="str">
        <f t="shared" ref="X5333:X5396" si="1017">IF(V5333="","",VLOOKUP(K5333,$AF$45:$AJ$49,5,TRUE))</f>
        <v/>
      </c>
      <c r="Y5333" s="4" t="str">
        <f t="shared" si="1006"/>
        <v/>
      </c>
      <c r="Z5333" s="4" t="str">
        <f t="shared" si="1007"/>
        <v/>
      </c>
      <c r="AA5333" s="4" t="str">
        <f>IF($V5333="","",IF(Y5333&lt;36,0,IF(AND(36&lt;=Y5333,Y5333&lt;71),VLOOKUP($W5333,日射量と図３!$E$6:$F$34,2,TRUE),IF(AND(71&lt;=Y5333,Y5333&lt;107),VLOOKUP($W5333,日射量と図３!$E$6:$G$34,3,TRUE),IF(AND(107&lt;=Y5333,Y5333&lt;143),VLOOKUP($W5333,日射量と図３!$E$6:$H$34,4,TRUE),VLOOKUP($W5333,日射量と図３!$E$6:$I$34,5,TRUE))))))</f>
        <v/>
      </c>
      <c r="AB5333" s="4" t="str">
        <f>IF($V5333="","",IF(Z5333&lt;36,0,IF(AND(36&lt;=Z5333,Z5333&lt;71),VLOOKUP($W5333,日射量と図３!$E$6:$F$34,2,TRUE),IF(AND(71&lt;=Z5333,Z5333&lt;107),VLOOKUP($W5333,日射量と図３!$E$6:$G$34,3,TRUE),IF(AND(107&lt;=Z5333,Z5333&lt;143),VLOOKUP($W5333,日射量と図３!$E$6:$H$34,4,TRUE),VLOOKUP($W5333,日射量と図３!$E$6:$I$34,5,TRUE))))))</f>
        <v/>
      </c>
      <c r="AC5333" s="382" t="str">
        <f t="shared" si="1011"/>
        <v/>
      </c>
      <c r="AD5333" s="382" t="str">
        <f t="shared" si="1012"/>
        <v/>
      </c>
    </row>
    <row r="5334" spans="11:30" ht="13.5" customHeight="1">
      <c r="K5334" s="4">
        <f t="shared" si="1008"/>
        <v>1</v>
      </c>
      <c r="L5334" s="34">
        <v>43474</v>
      </c>
      <c r="M5334" s="4">
        <v>223</v>
      </c>
      <c r="N5334" s="4">
        <v>3</v>
      </c>
      <c r="O5334" s="31">
        <v>8.3333333333333329E-2</v>
      </c>
      <c r="P5334" s="35">
        <v>3.84</v>
      </c>
      <c r="Q5334" s="36">
        <f t="shared" si="1009"/>
        <v>13</v>
      </c>
      <c r="R5334" s="4">
        <f t="shared" si="1010"/>
        <v>9.16</v>
      </c>
      <c r="S5334" s="31">
        <f t="shared" si="1013"/>
        <v>0.29212962962962963</v>
      </c>
      <c r="T5334" s="31">
        <f t="shared" si="1014"/>
        <v>0.70188657407407407</v>
      </c>
      <c r="U5334" s="4">
        <f t="shared" si="1015"/>
        <v>0</v>
      </c>
      <c r="V5334" s="4" t="str">
        <f t="shared" si="1016"/>
        <v/>
      </c>
      <c r="W5334" s="18" t="str">
        <f>IF(V5334="","",VLOOKUP(L5334,日射量と図３!$A$4:$C$368,3,TRUE)*238.85/100)</f>
        <v/>
      </c>
      <c r="X5334" s="4" t="str">
        <f t="shared" si="1017"/>
        <v/>
      </c>
      <c r="Y5334" s="4" t="str">
        <f t="shared" si="1006"/>
        <v/>
      </c>
      <c r="Z5334" s="4" t="str">
        <f t="shared" si="1007"/>
        <v/>
      </c>
      <c r="AA5334" s="4" t="str">
        <f>IF($V5334="","",IF(Y5334&lt;36,0,IF(AND(36&lt;=Y5334,Y5334&lt;71),VLOOKUP($W5334,日射量と図３!$E$6:$F$34,2,TRUE),IF(AND(71&lt;=Y5334,Y5334&lt;107),VLOOKUP($W5334,日射量と図３!$E$6:$G$34,3,TRUE),IF(AND(107&lt;=Y5334,Y5334&lt;143),VLOOKUP($W5334,日射量と図３!$E$6:$H$34,4,TRUE),VLOOKUP($W5334,日射量と図３!$E$6:$I$34,5,TRUE))))))</f>
        <v/>
      </c>
      <c r="AB5334" s="4" t="str">
        <f>IF($V5334="","",IF(Z5334&lt;36,0,IF(AND(36&lt;=Z5334,Z5334&lt;71),VLOOKUP($W5334,日射量と図３!$E$6:$F$34,2,TRUE),IF(AND(71&lt;=Z5334,Z5334&lt;107),VLOOKUP($W5334,日射量と図３!$E$6:$G$34,3,TRUE),IF(AND(107&lt;=Z5334,Z5334&lt;143),VLOOKUP($W5334,日射量と図３!$E$6:$H$34,4,TRUE),VLOOKUP($W5334,日射量と図３!$E$6:$I$34,5,TRUE))))))</f>
        <v/>
      </c>
      <c r="AC5334" s="382" t="str">
        <f t="shared" si="1011"/>
        <v/>
      </c>
      <c r="AD5334" s="382" t="str">
        <f t="shared" si="1012"/>
        <v/>
      </c>
    </row>
    <row r="5335" spans="11:30" ht="13.5" customHeight="1">
      <c r="K5335" s="4">
        <f t="shared" si="1008"/>
        <v>1</v>
      </c>
      <c r="L5335" s="34">
        <v>43474</v>
      </c>
      <c r="M5335" s="4">
        <v>223</v>
      </c>
      <c r="N5335" s="4">
        <v>4</v>
      </c>
      <c r="O5335" s="31">
        <v>0.125</v>
      </c>
      <c r="P5335" s="35">
        <v>3.78</v>
      </c>
      <c r="Q5335" s="36">
        <f t="shared" si="1009"/>
        <v>13</v>
      </c>
      <c r="R5335" s="4">
        <f t="shared" si="1010"/>
        <v>9.2200000000000006</v>
      </c>
      <c r="S5335" s="31">
        <f t="shared" si="1013"/>
        <v>0.29212962962962963</v>
      </c>
      <c r="T5335" s="31">
        <f t="shared" si="1014"/>
        <v>0.70188657407407407</v>
      </c>
      <c r="U5335" s="4">
        <f t="shared" si="1015"/>
        <v>0</v>
      </c>
      <c r="V5335" s="4" t="str">
        <f t="shared" si="1016"/>
        <v/>
      </c>
      <c r="W5335" s="18" t="str">
        <f>IF(V5335="","",VLOOKUP(L5335,日射量と図３!$A$4:$C$368,3,TRUE)*238.85/100)</f>
        <v/>
      </c>
      <c r="X5335" s="4" t="str">
        <f t="shared" si="1017"/>
        <v/>
      </c>
      <c r="Y5335" s="4" t="str">
        <f t="shared" si="1006"/>
        <v/>
      </c>
      <c r="Z5335" s="4" t="str">
        <f t="shared" si="1007"/>
        <v/>
      </c>
      <c r="AA5335" s="4" t="str">
        <f>IF($V5335="","",IF(Y5335&lt;36,0,IF(AND(36&lt;=Y5335,Y5335&lt;71),VLOOKUP($W5335,日射量と図３!$E$6:$F$34,2,TRUE),IF(AND(71&lt;=Y5335,Y5335&lt;107),VLOOKUP($W5335,日射量と図３!$E$6:$G$34,3,TRUE),IF(AND(107&lt;=Y5335,Y5335&lt;143),VLOOKUP($W5335,日射量と図３!$E$6:$H$34,4,TRUE),VLOOKUP($W5335,日射量と図３!$E$6:$I$34,5,TRUE))))))</f>
        <v/>
      </c>
      <c r="AB5335" s="4" t="str">
        <f>IF($V5335="","",IF(Z5335&lt;36,0,IF(AND(36&lt;=Z5335,Z5335&lt;71),VLOOKUP($W5335,日射量と図３!$E$6:$F$34,2,TRUE),IF(AND(71&lt;=Z5335,Z5335&lt;107),VLOOKUP($W5335,日射量と図３!$E$6:$G$34,3,TRUE),IF(AND(107&lt;=Z5335,Z5335&lt;143),VLOOKUP($W5335,日射量と図３!$E$6:$H$34,4,TRUE),VLOOKUP($W5335,日射量と図３!$E$6:$I$34,5,TRUE))))))</f>
        <v/>
      </c>
      <c r="AC5335" s="382" t="str">
        <f t="shared" si="1011"/>
        <v/>
      </c>
      <c r="AD5335" s="382" t="str">
        <f t="shared" si="1012"/>
        <v/>
      </c>
    </row>
    <row r="5336" spans="11:30" ht="13.5" customHeight="1">
      <c r="K5336" s="4">
        <f t="shared" si="1008"/>
        <v>1</v>
      </c>
      <c r="L5336" s="34">
        <v>43474</v>
      </c>
      <c r="M5336" s="4">
        <v>223</v>
      </c>
      <c r="N5336" s="4">
        <v>5</v>
      </c>
      <c r="O5336" s="31">
        <v>0.16666666666666666</v>
      </c>
      <c r="P5336" s="35">
        <v>3.56</v>
      </c>
      <c r="Q5336" s="36">
        <f t="shared" si="1009"/>
        <v>15</v>
      </c>
      <c r="R5336" s="4">
        <f t="shared" si="1010"/>
        <v>11.44</v>
      </c>
      <c r="S5336" s="31">
        <f t="shared" si="1013"/>
        <v>0.29212962962962963</v>
      </c>
      <c r="T5336" s="31">
        <f t="shared" si="1014"/>
        <v>0.70188657407407407</v>
      </c>
      <c r="U5336" s="4">
        <f t="shared" si="1015"/>
        <v>0</v>
      </c>
      <c r="V5336" s="4" t="str">
        <f t="shared" si="1016"/>
        <v/>
      </c>
      <c r="W5336" s="18" t="str">
        <f>IF(V5336="","",VLOOKUP(L5336,日射量と図３!$A$4:$C$368,3,TRUE)*238.85/100)</f>
        <v/>
      </c>
      <c r="X5336" s="4" t="str">
        <f t="shared" si="1017"/>
        <v/>
      </c>
      <c r="Y5336" s="4" t="str">
        <f t="shared" si="1006"/>
        <v/>
      </c>
      <c r="Z5336" s="4" t="str">
        <f t="shared" si="1007"/>
        <v/>
      </c>
      <c r="AA5336" s="4" t="str">
        <f>IF($V5336="","",IF(Y5336&lt;36,0,IF(AND(36&lt;=Y5336,Y5336&lt;71),VLOOKUP($W5336,日射量と図３!$E$6:$F$34,2,TRUE),IF(AND(71&lt;=Y5336,Y5336&lt;107),VLOOKUP($W5336,日射量と図３!$E$6:$G$34,3,TRUE),IF(AND(107&lt;=Y5336,Y5336&lt;143),VLOOKUP($W5336,日射量と図３!$E$6:$H$34,4,TRUE),VLOOKUP($W5336,日射量と図３!$E$6:$I$34,5,TRUE))))))</f>
        <v/>
      </c>
      <c r="AB5336" s="4" t="str">
        <f>IF($V5336="","",IF(Z5336&lt;36,0,IF(AND(36&lt;=Z5336,Z5336&lt;71),VLOOKUP($W5336,日射量と図３!$E$6:$F$34,2,TRUE),IF(AND(71&lt;=Z5336,Z5336&lt;107),VLOOKUP($W5336,日射量と図３!$E$6:$G$34,3,TRUE),IF(AND(107&lt;=Z5336,Z5336&lt;143),VLOOKUP($W5336,日射量と図３!$E$6:$H$34,4,TRUE),VLOOKUP($W5336,日射量と図３!$E$6:$I$34,5,TRUE))))))</f>
        <v/>
      </c>
      <c r="AC5336" s="382" t="str">
        <f t="shared" si="1011"/>
        <v/>
      </c>
      <c r="AD5336" s="382" t="str">
        <f t="shared" si="1012"/>
        <v/>
      </c>
    </row>
    <row r="5337" spans="11:30" ht="13.5" customHeight="1">
      <c r="K5337" s="4">
        <f t="shared" si="1008"/>
        <v>1</v>
      </c>
      <c r="L5337" s="34">
        <v>43474</v>
      </c>
      <c r="M5337" s="4">
        <v>223</v>
      </c>
      <c r="N5337" s="4">
        <v>6</v>
      </c>
      <c r="O5337" s="31">
        <v>0.20833333333333334</v>
      </c>
      <c r="P5337" s="35">
        <v>3.5199999999999996</v>
      </c>
      <c r="Q5337" s="36">
        <f t="shared" si="1009"/>
        <v>15</v>
      </c>
      <c r="R5337" s="4">
        <f t="shared" si="1010"/>
        <v>11.48</v>
      </c>
      <c r="S5337" s="31">
        <f t="shared" si="1013"/>
        <v>0.29212962962962963</v>
      </c>
      <c r="T5337" s="31">
        <f t="shared" si="1014"/>
        <v>0.70188657407407407</v>
      </c>
      <c r="U5337" s="4">
        <f t="shared" si="1015"/>
        <v>0</v>
      </c>
      <c r="V5337" s="4" t="str">
        <f t="shared" si="1016"/>
        <v/>
      </c>
      <c r="W5337" s="18" t="str">
        <f>IF(V5337="","",VLOOKUP(L5337,日射量と図３!$A$4:$C$368,3,TRUE)*238.85/100)</f>
        <v/>
      </c>
      <c r="X5337" s="4" t="str">
        <f t="shared" si="1017"/>
        <v/>
      </c>
      <c r="Y5337" s="4" t="str">
        <f t="shared" si="1006"/>
        <v/>
      </c>
      <c r="Z5337" s="4" t="str">
        <f t="shared" si="1007"/>
        <v/>
      </c>
      <c r="AA5337" s="4" t="str">
        <f>IF($V5337="","",IF(Y5337&lt;36,0,IF(AND(36&lt;=Y5337,Y5337&lt;71),VLOOKUP($W5337,日射量と図３!$E$6:$F$34,2,TRUE),IF(AND(71&lt;=Y5337,Y5337&lt;107),VLOOKUP($W5337,日射量と図３!$E$6:$G$34,3,TRUE),IF(AND(107&lt;=Y5337,Y5337&lt;143),VLOOKUP($W5337,日射量と図３!$E$6:$H$34,4,TRUE),VLOOKUP($W5337,日射量と図３!$E$6:$I$34,5,TRUE))))))</f>
        <v/>
      </c>
      <c r="AB5337" s="4" t="str">
        <f>IF($V5337="","",IF(Z5337&lt;36,0,IF(AND(36&lt;=Z5337,Z5337&lt;71),VLOOKUP($W5337,日射量と図３!$E$6:$F$34,2,TRUE),IF(AND(71&lt;=Z5337,Z5337&lt;107),VLOOKUP($W5337,日射量と図３!$E$6:$G$34,3,TRUE),IF(AND(107&lt;=Z5337,Z5337&lt;143),VLOOKUP($W5337,日射量と図３!$E$6:$H$34,4,TRUE),VLOOKUP($W5337,日射量と図３!$E$6:$I$34,5,TRUE))))))</f>
        <v/>
      </c>
      <c r="AC5337" s="382" t="str">
        <f t="shared" si="1011"/>
        <v/>
      </c>
      <c r="AD5337" s="382" t="str">
        <f t="shared" si="1012"/>
        <v/>
      </c>
    </row>
    <row r="5338" spans="11:30" ht="13.5" customHeight="1">
      <c r="K5338" s="4">
        <f t="shared" si="1008"/>
        <v>1</v>
      </c>
      <c r="L5338" s="34">
        <v>43474</v>
      </c>
      <c r="M5338" s="4">
        <v>223</v>
      </c>
      <c r="N5338" s="4">
        <v>7</v>
      </c>
      <c r="O5338" s="31">
        <v>0.25</v>
      </c>
      <c r="P5338" s="35">
        <v>3.22</v>
      </c>
      <c r="Q5338" s="36">
        <f t="shared" si="1009"/>
        <v>15</v>
      </c>
      <c r="R5338" s="4">
        <f t="shared" si="1010"/>
        <v>11.78</v>
      </c>
      <c r="S5338" s="31">
        <f t="shared" si="1013"/>
        <v>0.29212962962962963</v>
      </c>
      <c r="T5338" s="31">
        <f t="shared" si="1014"/>
        <v>0.70188657407407407</v>
      </c>
      <c r="U5338" s="4">
        <f t="shared" si="1015"/>
        <v>0</v>
      </c>
      <c r="V5338" s="4" t="str">
        <f t="shared" si="1016"/>
        <v/>
      </c>
      <c r="W5338" s="18" t="str">
        <f>IF(V5338="","",VLOOKUP(L5338,日射量と図３!$A$4:$C$368,3,TRUE)*238.85/100)</f>
        <v/>
      </c>
      <c r="X5338" s="4" t="str">
        <f t="shared" si="1017"/>
        <v/>
      </c>
      <c r="Y5338" s="4" t="str">
        <f t="shared" si="1006"/>
        <v/>
      </c>
      <c r="Z5338" s="4" t="str">
        <f t="shared" si="1007"/>
        <v/>
      </c>
      <c r="AA5338" s="4" t="str">
        <f>IF($V5338="","",IF(Y5338&lt;36,0,IF(AND(36&lt;=Y5338,Y5338&lt;71),VLOOKUP($W5338,日射量と図３!$E$6:$F$34,2,TRUE),IF(AND(71&lt;=Y5338,Y5338&lt;107),VLOOKUP($W5338,日射量と図３!$E$6:$G$34,3,TRUE),IF(AND(107&lt;=Y5338,Y5338&lt;143),VLOOKUP($W5338,日射量と図３!$E$6:$H$34,4,TRUE),VLOOKUP($W5338,日射量と図３!$E$6:$I$34,5,TRUE))))))</f>
        <v/>
      </c>
      <c r="AB5338" s="4" t="str">
        <f>IF($V5338="","",IF(Z5338&lt;36,0,IF(AND(36&lt;=Z5338,Z5338&lt;71),VLOOKUP($W5338,日射量と図３!$E$6:$F$34,2,TRUE),IF(AND(71&lt;=Z5338,Z5338&lt;107),VLOOKUP($W5338,日射量と図３!$E$6:$G$34,3,TRUE),IF(AND(107&lt;=Z5338,Z5338&lt;143),VLOOKUP($W5338,日射量と図３!$E$6:$H$34,4,TRUE),VLOOKUP($W5338,日射量と図３!$E$6:$I$34,5,TRUE))))))</f>
        <v/>
      </c>
      <c r="AC5338" s="382" t="str">
        <f t="shared" si="1011"/>
        <v/>
      </c>
      <c r="AD5338" s="382" t="str">
        <f t="shared" si="1012"/>
        <v/>
      </c>
    </row>
    <row r="5339" spans="11:30" ht="13.5" customHeight="1">
      <c r="K5339" s="4">
        <f t="shared" si="1008"/>
        <v>1</v>
      </c>
      <c r="L5339" s="34">
        <v>43474</v>
      </c>
      <c r="M5339" s="4">
        <v>223</v>
      </c>
      <c r="N5339" s="4">
        <v>8</v>
      </c>
      <c r="O5339" s="31">
        <v>0.29166666666666669</v>
      </c>
      <c r="P5339" s="35">
        <v>3.21</v>
      </c>
      <c r="Q5339" s="36">
        <f t="shared" si="1009"/>
        <v>12</v>
      </c>
      <c r="R5339" s="4">
        <f t="shared" si="1010"/>
        <v>8.7899999999999991</v>
      </c>
      <c r="S5339" s="31">
        <f t="shared" si="1013"/>
        <v>0.29212962962962963</v>
      </c>
      <c r="T5339" s="31">
        <f t="shared" si="1014"/>
        <v>0.70188657407407407</v>
      </c>
      <c r="U5339" s="4">
        <f t="shared" si="1015"/>
        <v>0</v>
      </c>
      <c r="V5339" s="4" t="str">
        <f t="shared" si="1016"/>
        <v/>
      </c>
      <c r="W5339" s="18" t="str">
        <f>IF(V5339="","",VLOOKUP(L5339,日射量と図３!$A$4:$C$368,3,TRUE)*238.85/100)</f>
        <v/>
      </c>
      <c r="X5339" s="4" t="str">
        <f t="shared" si="1017"/>
        <v/>
      </c>
      <c r="Y5339" s="4" t="str">
        <f t="shared" si="1006"/>
        <v/>
      </c>
      <c r="Z5339" s="4" t="str">
        <f t="shared" si="1007"/>
        <v/>
      </c>
      <c r="AA5339" s="4" t="str">
        <f>IF($V5339="","",IF(Y5339&lt;36,0,IF(AND(36&lt;=Y5339,Y5339&lt;71),VLOOKUP($W5339,日射量と図３!$E$6:$F$34,2,TRUE),IF(AND(71&lt;=Y5339,Y5339&lt;107),VLOOKUP($W5339,日射量と図３!$E$6:$G$34,3,TRUE),IF(AND(107&lt;=Y5339,Y5339&lt;143),VLOOKUP($W5339,日射量と図３!$E$6:$H$34,4,TRUE),VLOOKUP($W5339,日射量と図３!$E$6:$I$34,5,TRUE))))))</f>
        <v/>
      </c>
      <c r="AB5339" s="4" t="str">
        <f>IF($V5339="","",IF(Z5339&lt;36,0,IF(AND(36&lt;=Z5339,Z5339&lt;71),VLOOKUP($W5339,日射量と図３!$E$6:$F$34,2,TRUE),IF(AND(71&lt;=Z5339,Z5339&lt;107),VLOOKUP($W5339,日射量と図３!$E$6:$G$34,3,TRUE),IF(AND(107&lt;=Z5339,Z5339&lt;143),VLOOKUP($W5339,日射量と図３!$E$6:$H$34,4,TRUE),VLOOKUP($W5339,日射量と図３!$E$6:$I$34,5,TRUE))))))</f>
        <v/>
      </c>
      <c r="AC5339" s="382" t="str">
        <f t="shared" si="1011"/>
        <v/>
      </c>
      <c r="AD5339" s="382" t="str">
        <f t="shared" si="1012"/>
        <v/>
      </c>
    </row>
    <row r="5340" spans="11:30" ht="13.5" customHeight="1">
      <c r="K5340" s="4">
        <f t="shared" si="1008"/>
        <v>1</v>
      </c>
      <c r="L5340" s="34">
        <v>43474</v>
      </c>
      <c r="M5340" s="4">
        <v>223</v>
      </c>
      <c r="N5340" s="4">
        <v>9</v>
      </c>
      <c r="O5340" s="31">
        <v>0.33333333333333331</v>
      </c>
      <c r="P5340" s="35">
        <v>3.8</v>
      </c>
      <c r="Q5340" s="36">
        <f t="shared" si="1009"/>
        <v>12</v>
      </c>
      <c r="R5340" s="4">
        <f t="shared" si="1010"/>
        <v>8.1999999999999993</v>
      </c>
      <c r="S5340" s="31">
        <f t="shared" si="1013"/>
        <v>0.29212962962962963</v>
      </c>
      <c r="T5340" s="31">
        <f t="shared" si="1014"/>
        <v>0.70188657407407407</v>
      </c>
      <c r="U5340" s="4">
        <f t="shared" si="1015"/>
        <v>8.1999999999999993</v>
      </c>
      <c r="V5340" s="4" t="str">
        <f t="shared" si="1016"/>
        <v/>
      </c>
      <c r="W5340" s="18" t="str">
        <f>IF(V5340="","",VLOOKUP(L5340,日射量と図３!$A$4:$C$368,3,TRUE)*238.85/100)</f>
        <v/>
      </c>
      <c r="X5340" s="4" t="str">
        <f t="shared" si="1017"/>
        <v/>
      </c>
      <c r="Y5340" s="4" t="str">
        <f t="shared" si="1006"/>
        <v/>
      </c>
      <c r="Z5340" s="4" t="str">
        <f t="shared" si="1007"/>
        <v/>
      </c>
      <c r="AA5340" s="4" t="str">
        <f>IF($V5340="","",IF(Y5340&lt;36,0,IF(AND(36&lt;=Y5340,Y5340&lt;71),VLOOKUP($W5340,日射量と図３!$E$6:$F$34,2,TRUE),IF(AND(71&lt;=Y5340,Y5340&lt;107),VLOOKUP($W5340,日射量と図３!$E$6:$G$34,3,TRUE),IF(AND(107&lt;=Y5340,Y5340&lt;143),VLOOKUP($W5340,日射量と図３!$E$6:$H$34,4,TRUE),VLOOKUP($W5340,日射量と図３!$E$6:$I$34,5,TRUE))))))</f>
        <v/>
      </c>
      <c r="AB5340" s="4" t="str">
        <f>IF($V5340="","",IF(Z5340&lt;36,0,IF(AND(36&lt;=Z5340,Z5340&lt;71),VLOOKUP($W5340,日射量と図３!$E$6:$F$34,2,TRUE),IF(AND(71&lt;=Z5340,Z5340&lt;107),VLOOKUP($W5340,日射量と図３!$E$6:$G$34,3,TRUE),IF(AND(107&lt;=Z5340,Z5340&lt;143),VLOOKUP($W5340,日射量と図３!$E$6:$H$34,4,TRUE),VLOOKUP($W5340,日射量と図３!$E$6:$I$34,5,TRUE))))))</f>
        <v/>
      </c>
      <c r="AC5340" s="382" t="str">
        <f t="shared" si="1011"/>
        <v/>
      </c>
      <c r="AD5340" s="382" t="str">
        <f t="shared" si="1012"/>
        <v/>
      </c>
    </row>
    <row r="5341" spans="11:30" ht="13.5" customHeight="1">
      <c r="K5341" s="4">
        <f t="shared" si="1008"/>
        <v>1</v>
      </c>
      <c r="L5341" s="34">
        <v>43474</v>
      </c>
      <c r="M5341" s="4">
        <v>223</v>
      </c>
      <c r="N5341" s="4">
        <v>10</v>
      </c>
      <c r="O5341" s="31">
        <v>0.375</v>
      </c>
      <c r="P5341" s="35">
        <v>5.59</v>
      </c>
      <c r="Q5341" s="36">
        <f t="shared" si="1009"/>
        <v>12</v>
      </c>
      <c r="R5341" s="4">
        <f t="shared" si="1010"/>
        <v>6.41</v>
      </c>
      <c r="S5341" s="31">
        <f t="shared" si="1013"/>
        <v>0.29212962962962963</v>
      </c>
      <c r="T5341" s="31">
        <f t="shared" si="1014"/>
        <v>0.70188657407407407</v>
      </c>
      <c r="U5341" s="4">
        <f t="shared" si="1015"/>
        <v>6.41</v>
      </c>
      <c r="V5341" s="4" t="str">
        <f t="shared" si="1016"/>
        <v/>
      </c>
      <c r="W5341" s="18" t="str">
        <f>IF(V5341="","",VLOOKUP(L5341,日射量と図３!$A$4:$C$368,3,TRUE)*238.85/100)</f>
        <v/>
      </c>
      <c r="X5341" s="4" t="str">
        <f t="shared" si="1017"/>
        <v/>
      </c>
      <c r="Y5341" s="4" t="str">
        <f t="shared" si="1006"/>
        <v/>
      </c>
      <c r="Z5341" s="4" t="str">
        <f t="shared" si="1007"/>
        <v/>
      </c>
      <c r="AA5341" s="4" t="str">
        <f>IF($V5341="","",IF(Y5341&lt;36,0,IF(AND(36&lt;=Y5341,Y5341&lt;71),VLOOKUP($W5341,日射量と図３!$E$6:$F$34,2,TRUE),IF(AND(71&lt;=Y5341,Y5341&lt;107),VLOOKUP($W5341,日射量と図３!$E$6:$G$34,3,TRUE),IF(AND(107&lt;=Y5341,Y5341&lt;143),VLOOKUP($W5341,日射量と図３!$E$6:$H$34,4,TRUE),VLOOKUP($W5341,日射量と図３!$E$6:$I$34,5,TRUE))))))</f>
        <v/>
      </c>
      <c r="AB5341" s="4" t="str">
        <f>IF($V5341="","",IF(Z5341&lt;36,0,IF(AND(36&lt;=Z5341,Z5341&lt;71),VLOOKUP($W5341,日射量と図３!$E$6:$F$34,2,TRUE),IF(AND(71&lt;=Z5341,Z5341&lt;107),VLOOKUP($W5341,日射量と図３!$E$6:$G$34,3,TRUE),IF(AND(107&lt;=Z5341,Z5341&lt;143),VLOOKUP($W5341,日射量と図３!$E$6:$H$34,4,TRUE),VLOOKUP($W5341,日射量と図３!$E$6:$I$34,5,TRUE))))))</f>
        <v/>
      </c>
      <c r="AC5341" s="382" t="str">
        <f t="shared" si="1011"/>
        <v/>
      </c>
      <c r="AD5341" s="382" t="str">
        <f t="shared" si="1012"/>
        <v/>
      </c>
    </row>
    <row r="5342" spans="11:30" ht="13.5" customHeight="1">
      <c r="K5342" s="4">
        <f t="shared" si="1008"/>
        <v>1</v>
      </c>
      <c r="L5342" s="34">
        <v>43474</v>
      </c>
      <c r="M5342" s="4">
        <v>223</v>
      </c>
      <c r="N5342" s="4">
        <v>11</v>
      </c>
      <c r="O5342" s="31">
        <v>0.41666666666666669</v>
      </c>
      <c r="P5342" s="35">
        <v>7.12</v>
      </c>
      <c r="Q5342" s="36">
        <f t="shared" si="1009"/>
        <v>12</v>
      </c>
      <c r="R5342" s="4">
        <f t="shared" si="1010"/>
        <v>4.88</v>
      </c>
      <c r="S5342" s="31">
        <f t="shared" si="1013"/>
        <v>0.29212962962962963</v>
      </c>
      <c r="T5342" s="31">
        <f t="shared" si="1014"/>
        <v>0.70188657407407407</v>
      </c>
      <c r="U5342" s="4">
        <f t="shared" si="1015"/>
        <v>4.88</v>
      </c>
      <c r="V5342" s="4" t="str">
        <f t="shared" si="1016"/>
        <v/>
      </c>
      <c r="W5342" s="18" t="str">
        <f>IF(V5342="","",VLOOKUP(L5342,日射量と図３!$A$4:$C$368,3,TRUE)*238.85/100)</f>
        <v/>
      </c>
      <c r="X5342" s="4" t="str">
        <f t="shared" si="1017"/>
        <v/>
      </c>
      <c r="Y5342" s="4" t="str">
        <f t="shared" si="1006"/>
        <v/>
      </c>
      <c r="Z5342" s="4" t="str">
        <f t="shared" si="1007"/>
        <v/>
      </c>
      <c r="AA5342" s="4" t="str">
        <f>IF($V5342="","",IF(Y5342&lt;36,0,IF(AND(36&lt;=Y5342,Y5342&lt;71),VLOOKUP($W5342,日射量と図３!$E$6:$F$34,2,TRUE),IF(AND(71&lt;=Y5342,Y5342&lt;107),VLOOKUP($W5342,日射量と図３!$E$6:$G$34,3,TRUE),IF(AND(107&lt;=Y5342,Y5342&lt;143),VLOOKUP($W5342,日射量と図３!$E$6:$H$34,4,TRUE),VLOOKUP($W5342,日射量と図３!$E$6:$I$34,5,TRUE))))))</f>
        <v/>
      </c>
      <c r="AB5342" s="4" t="str">
        <f>IF($V5342="","",IF(Z5342&lt;36,0,IF(AND(36&lt;=Z5342,Z5342&lt;71),VLOOKUP($W5342,日射量と図３!$E$6:$F$34,2,TRUE),IF(AND(71&lt;=Z5342,Z5342&lt;107),VLOOKUP($W5342,日射量と図３!$E$6:$G$34,3,TRUE),IF(AND(107&lt;=Z5342,Z5342&lt;143),VLOOKUP($W5342,日射量と図３!$E$6:$H$34,4,TRUE),VLOOKUP($W5342,日射量と図３!$E$6:$I$34,5,TRUE))))))</f>
        <v/>
      </c>
      <c r="AC5342" s="382" t="str">
        <f t="shared" si="1011"/>
        <v/>
      </c>
      <c r="AD5342" s="382" t="str">
        <f t="shared" si="1012"/>
        <v/>
      </c>
    </row>
    <row r="5343" spans="11:30" ht="13.5" customHeight="1">
      <c r="K5343" s="4">
        <f t="shared" si="1008"/>
        <v>1</v>
      </c>
      <c r="L5343" s="34">
        <v>43474</v>
      </c>
      <c r="M5343" s="4">
        <v>223</v>
      </c>
      <c r="N5343" s="4">
        <v>12</v>
      </c>
      <c r="O5343" s="31">
        <v>0.45833333333333331</v>
      </c>
      <c r="P5343" s="35">
        <v>8.4500000000000011</v>
      </c>
      <c r="Q5343" s="36">
        <f t="shared" si="1009"/>
        <v>12</v>
      </c>
      <c r="R5343" s="4">
        <f t="shared" si="1010"/>
        <v>3.5499999999999989</v>
      </c>
      <c r="S5343" s="31">
        <f t="shared" si="1013"/>
        <v>0.29212962962962963</v>
      </c>
      <c r="T5343" s="31">
        <f t="shared" si="1014"/>
        <v>0.70188657407407407</v>
      </c>
      <c r="U5343" s="4">
        <f t="shared" si="1015"/>
        <v>3.5499999999999989</v>
      </c>
      <c r="V5343" s="4" t="str">
        <f t="shared" si="1016"/>
        <v/>
      </c>
      <c r="W5343" s="18" t="str">
        <f>IF(V5343="","",VLOOKUP(L5343,日射量と図３!$A$4:$C$368,3,TRUE)*238.85/100)</f>
        <v/>
      </c>
      <c r="X5343" s="4" t="str">
        <f t="shared" si="1017"/>
        <v/>
      </c>
      <c r="Y5343" s="4" t="str">
        <f t="shared" ref="Y5343:Y5406" si="1018">IF(V5343="","",$AH$30*V5343/(($AG$18/$AH$18)*X5343))</f>
        <v/>
      </c>
      <c r="Z5343" s="4" t="str">
        <f t="shared" ref="Z5343:Z5406" si="1019">IF(V5343="","",$AH$30*V5343/(($AG$19/$AH$19)*X5343))</f>
        <v/>
      </c>
      <c r="AA5343" s="4" t="str">
        <f>IF($V5343="","",IF(Y5343&lt;36,0,IF(AND(36&lt;=Y5343,Y5343&lt;71),VLOOKUP($W5343,日射量と図３!$E$6:$F$34,2,TRUE),IF(AND(71&lt;=Y5343,Y5343&lt;107),VLOOKUP($W5343,日射量と図３!$E$6:$G$34,3,TRUE),IF(AND(107&lt;=Y5343,Y5343&lt;143),VLOOKUP($W5343,日射量と図３!$E$6:$H$34,4,TRUE),VLOOKUP($W5343,日射量と図３!$E$6:$I$34,5,TRUE))))))</f>
        <v/>
      </c>
      <c r="AB5343" s="4" t="str">
        <f>IF($V5343="","",IF(Z5343&lt;36,0,IF(AND(36&lt;=Z5343,Z5343&lt;71),VLOOKUP($W5343,日射量と図３!$E$6:$F$34,2,TRUE),IF(AND(71&lt;=Z5343,Z5343&lt;107),VLOOKUP($W5343,日射量と図３!$E$6:$G$34,3,TRUE),IF(AND(107&lt;=Z5343,Z5343&lt;143),VLOOKUP($W5343,日射量と図３!$E$6:$H$34,4,TRUE),VLOOKUP($W5343,日射量と図３!$E$6:$I$34,5,TRUE))))))</f>
        <v/>
      </c>
      <c r="AC5343" s="382" t="str">
        <f t="shared" si="1011"/>
        <v/>
      </c>
      <c r="AD5343" s="382" t="str">
        <f t="shared" si="1012"/>
        <v/>
      </c>
    </row>
    <row r="5344" spans="11:30" ht="13.5" customHeight="1">
      <c r="K5344" s="4">
        <f t="shared" si="1008"/>
        <v>1</v>
      </c>
      <c r="L5344" s="34">
        <v>43474</v>
      </c>
      <c r="M5344" s="4">
        <v>223</v>
      </c>
      <c r="N5344" s="4">
        <v>13</v>
      </c>
      <c r="O5344" s="31">
        <v>0.5</v>
      </c>
      <c r="P5344" s="35">
        <v>9.1999999999999993</v>
      </c>
      <c r="Q5344" s="36">
        <f t="shared" si="1009"/>
        <v>12</v>
      </c>
      <c r="R5344" s="4">
        <f t="shared" si="1010"/>
        <v>2.8000000000000007</v>
      </c>
      <c r="S5344" s="31">
        <f t="shared" si="1013"/>
        <v>0.29212962962962963</v>
      </c>
      <c r="T5344" s="31">
        <f t="shared" si="1014"/>
        <v>0.70188657407407407</v>
      </c>
      <c r="U5344" s="4">
        <f t="shared" si="1015"/>
        <v>2.8000000000000007</v>
      </c>
      <c r="V5344" s="4" t="str">
        <f t="shared" si="1016"/>
        <v/>
      </c>
      <c r="W5344" s="18" t="str">
        <f>IF(V5344="","",VLOOKUP(L5344,日射量と図３!$A$4:$C$368,3,TRUE)*238.85/100)</f>
        <v/>
      </c>
      <c r="X5344" s="4" t="str">
        <f t="shared" si="1017"/>
        <v/>
      </c>
      <c r="Y5344" s="4" t="str">
        <f t="shared" si="1018"/>
        <v/>
      </c>
      <c r="Z5344" s="4" t="str">
        <f t="shared" si="1019"/>
        <v/>
      </c>
      <c r="AA5344" s="4" t="str">
        <f>IF($V5344="","",IF(Y5344&lt;36,0,IF(AND(36&lt;=Y5344,Y5344&lt;71),VLOOKUP($W5344,日射量と図３!$E$6:$F$34,2,TRUE),IF(AND(71&lt;=Y5344,Y5344&lt;107),VLOOKUP($W5344,日射量と図３!$E$6:$G$34,3,TRUE),IF(AND(107&lt;=Y5344,Y5344&lt;143),VLOOKUP($W5344,日射量と図３!$E$6:$H$34,4,TRUE),VLOOKUP($W5344,日射量と図３!$E$6:$I$34,5,TRUE))))))</f>
        <v/>
      </c>
      <c r="AB5344" s="4" t="str">
        <f>IF($V5344="","",IF(Z5344&lt;36,0,IF(AND(36&lt;=Z5344,Z5344&lt;71),VLOOKUP($W5344,日射量と図３!$E$6:$F$34,2,TRUE),IF(AND(71&lt;=Z5344,Z5344&lt;107),VLOOKUP($W5344,日射量と図３!$E$6:$G$34,3,TRUE),IF(AND(107&lt;=Z5344,Z5344&lt;143),VLOOKUP($W5344,日射量と図３!$E$6:$H$34,4,TRUE),VLOOKUP($W5344,日射量と図３!$E$6:$I$34,5,TRUE))))))</f>
        <v/>
      </c>
      <c r="AC5344" s="382" t="str">
        <f t="shared" si="1011"/>
        <v/>
      </c>
      <c r="AD5344" s="382" t="str">
        <f t="shared" si="1012"/>
        <v/>
      </c>
    </row>
    <row r="5345" spans="11:30" ht="13.5" customHeight="1">
      <c r="K5345" s="4">
        <f t="shared" si="1008"/>
        <v>1</v>
      </c>
      <c r="L5345" s="34">
        <v>43474</v>
      </c>
      <c r="M5345" s="4">
        <v>223</v>
      </c>
      <c r="N5345" s="4">
        <v>14</v>
      </c>
      <c r="O5345" s="31">
        <v>0.54166666666666663</v>
      </c>
      <c r="P5345" s="35">
        <v>9.4599999999999991</v>
      </c>
      <c r="Q5345" s="36">
        <f t="shared" si="1009"/>
        <v>12</v>
      </c>
      <c r="R5345" s="4">
        <f t="shared" si="1010"/>
        <v>2.5400000000000009</v>
      </c>
      <c r="S5345" s="31">
        <f t="shared" si="1013"/>
        <v>0.29212962962962963</v>
      </c>
      <c r="T5345" s="31">
        <f t="shared" si="1014"/>
        <v>0.70188657407407407</v>
      </c>
      <c r="U5345" s="4">
        <f t="shared" si="1015"/>
        <v>2.5400000000000009</v>
      </c>
      <c r="V5345" s="4" t="str">
        <f t="shared" si="1016"/>
        <v/>
      </c>
      <c r="W5345" s="18" t="str">
        <f>IF(V5345="","",VLOOKUP(L5345,日射量と図３!$A$4:$C$368,3,TRUE)*238.85/100)</f>
        <v/>
      </c>
      <c r="X5345" s="4" t="str">
        <f t="shared" si="1017"/>
        <v/>
      </c>
      <c r="Y5345" s="4" t="str">
        <f t="shared" si="1018"/>
        <v/>
      </c>
      <c r="Z5345" s="4" t="str">
        <f t="shared" si="1019"/>
        <v/>
      </c>
      <c r="AA5345" s="4" t="str">
        <f>IF($V5345="","",IF(Y5345&lt;36,0,IF(AND(36&lt;=Y5345,Y5345&lt;71),VLOOKUP($W5345,日射量と図３!$E$6:$F$34,2,TRUE),IF(AND(71&lt;=Y5345,Y5345&lt;107),VLOOKUP($W5345,日射量と図３!$E$6:$G$34,3,TRUE),IF(AND(107&lt;=Y5345,Y5345&lt;143),VLOOKUP($W5345,日射量と図３!$E$6:$H$34,4,TRUE),VLOOKUP($W5345,日射量と図３!$E$6:$I$34,5,TRUE))))))</f>
        <v/>
      </c>
      <c r="AB5345" s="4" t="str">
        <f>IF($V5345="","",IF(Z5345&lt;36,0,IF(AND(36&lt;=Z5345,Z5345&lt;71),VLOOKUP($W5345,日射量と図３!$E$6:$F$34,2,TRUE),IF(AND(71&lt;=Z5345,Z5345&lt;107),VLOOKUP($W5345,日射量と図３!$E$6:$G$34,3,TRUE),IF(AND(107&lt;=Z5345,Z5345&lt;143),VLOOKUP($W5345,日射量と図３!$E$6:$H$34,4,TRUE),VLOOKUP($W5345,日射量と図３!$E$6:$I$34,5,TRUE))))))</f>
        <v/>
      </c>
      <c r="AC5345" s="382" t="str">
        <f t="shared" si="1011"/>
        <v/>
      </c>
      <c r="AD5345" s="382" t="str">
        <f t="shared" si="1012"/>
        <v/>
      </c>
    </row>
    <row r="5346" spans="11:30" ht="13.5" customHeight="1">
      <c r="K5346" s="4">
        <f t="shared" si="1008"/>
        <v>1</v>
      </c>
      <c r="L5346" s="34">
        <v>43474</v>
      </c>
      <c r="M5346" s="4">
        <v>223</v>
      </c>
      <c r="N5346" s="4">
        <v>15</v>
      </c>
      <c r="O5346" s="31">
        <v>0.58333333333333337</v>
      </c>
      <c r="P5346" s="35">
        <v>9.009999999999998</v>
      </c>
      <c r="Q5346" s="36">
        <f t="shared" si="1009"/>
        <v>12</v>
      </c>
      <c r="R5346" s="4">
        <f t="shared" si="1010"/>
        <v>2.990000000000002</v>
      </c>
      <c r="S5346" s="31">
        <f t="shared" si="1013"/>
        <v>0.29212962962962963</v>
      </c>
      <c r="T5346" s="31">
        <f t="shared" si="1014"/>
        <v>0.70188657407407407</v>
      </c>
      <c r="U5346" s="4">
        <f t="shared" si="1015"/>
        <v>2.990000000000002</v>
      </c>
      <c r="V5346" s="4" t="str">
        <f t="shared" si="1016"/>
        <v/>
      </c>
      <c r="W5346" s="18" t="str">
        <f>IF(V5346="","",VLOOKUP(L5346,日射量と図３!$A$4:$C$368,3,TRUE)*238.85/100)</f>
        <v/>
      </c>
      <c r="X5346" s="4" t="str">
        <f t="shared" si="1017"/>
        <v/>
      </c>
      <c r="Y5346" s="4" t="str">
        <f t="shared" si="1018"/>
        <v/>
      </c>
      <c r="Z5346" s="4" t="str">
        <f t="shared" si="1019"/>
        <v/>
      </c>
      <c r="AA5346" s="4" t="str">
        <f>IF($V5346="","",IF(Y5346&lt;36,0,IF(AND(36&lt;=Y5346,Y5346&lt;71),VLOOKUP($W5346,日射量と図３!$E$6:$F$34,2,TRUE),IF(AND(71&lt;=Y5346,Y5346&lt;107),VLOOKUP($W5346,日射量と図３!$E$6:$G$34,3,TRUE),IF(AND(107&lt;=Y5346,Y5346&lt;143),VLOOKUP($W5346,日射量と図３!$E$6:$H$34,4,TRUE),VLOOKUP($W5346,日射量と図３!$E$6:$I$34,5,TRUE))))))</f>
        <v/>
      </c>
      <c r="AB5346" s="4" t="str">
        <f>IF($V5346="","",IF(Z5346&lt;36,0,IF(AND(36&lt;=Z5346,Z5346&lt;71),VLOOKUP($W5346,日射量と図３!$E$6:$F$34,2,TRUE),IF(AND(71&lt;=Z5346,Z5346&lt;107),VLOOKUP($W5346,日射量と図３!$E$6:$G$34,3,TRUE),IF(AND(107&lt;=Z5346,Z5346&lt;143),VLOOKUP($W5346,日射量と図３!$E$6:$H$34,4,TRUE),VLOOKUP($W5346,日射量と図３!$E$6:$I$34,5,TRUE))))))</f>
        <v/>
      </c>
      <c r="AC5346" s="382" t="str">
        <f t="shared" si="1011"/>
        <v/>
      </c>
      <c r="AD5346" s="382" t="str">
        <f t="shared" si="1012"/>
        <v/>
      </c>
    </row>
    <row r="5347" spans="11:30" ht="13.5" customHeight="1">
      <c r="K5347" s="4">
        <f t="shared" si="1008"/>
        <v>1</v>
      </c>
      <c r="L5347" s="34">
        <v>43474</v>
      </c>
      <c r="M5347" s="4">
        <v>223</v>
      </c>
      <c r="N5347" s="4">
        <v>16</v>
      </c>
      <c r="O5347" s="31">
        <v>0.625</v>
      </c>
      <c r="P5347" s="35">
        <v>8.67</v>
      </c>
      <c r="Q5347" s="36">
        <f t="shared" si="1009"/>
        <v>16</v>
      </c>
      <c r="R5347" s="4">
        <f t="shared" si="1010"/>
        <v>7.33</v>
      </c>
      <c r="S5347" s="31">
        <f t="shared" si="1013"/>
        <v>0.29212962962962963</v>
      </c>
      <c r="T5347" s="31">
        <f t="shared" si="1014"/>
        <v>0.70188657407407407</v>
      </c>
      <c r="U5347" s="4">
        <f t="shared" si="1015"/>
        <v>7.33</v>
      </c>
      <c r="V5347" s="4" t="str">
        <f t="shared" si="1016"/>
        <v/>
      </c>
      <c r="W5347" s="18" t="str">
        <f>IF(V5347="","",VLOOKUP(L5347,日射量と図３!$A$4:$C$368,3,TRUE)*238.85/100)</f>
        <v/>
      </c>
      <c r="X5347" s="4" t="str">
        <f t="shared" si="1017"/>
        <v/>
      </c>
      <c r="Y5347" s="4" t="str">
        <f t="shared" si="1018"/>
        <v/>
      </c>
      <c r="Z5347" s="4" t="str">
        <f t="shared" si="1019"/>
        <v/>
      </c>
      <c r="AA5347" s="4" t="str">
        <f>IF($V5347="","",IF(Y5347&lt;36,0,IF(AND(36&lt;=Y5347,Y5347&lt;71),VLOOKUP($W5347,日射量と図３!$E$6:$F$34,2,TRUE),IF(AND(71&lt;=Y5347,Y5347&lt;107),VLOOKUP($W5347,日射量と図３!$E$6:$G$34,3,TRUE),IF(AND(107&lt;=Y5347,Y5347&lt;143),VLOOKUP($W5347,日射量と図３!$E$6:$H$34,4,TRUE),VLOOKUP($W5347,日射量と図３!$E$6:$I$34,5,TRUE))))))</f>
        <v/>
      </c>
      <c r="AB5347" s="4" t="str">
        <f>IF($V5347="","",IF(Z5347&lt;36,0,IF(AND(36&lt;=Z5347,Z5347&lt;71),VLOOKUP($W5347,日射量と図３!$E$6:$F$34,2,TRUE),IF(AND(71&lt;=Z5347,Z5347&lt;107),VLOOKUP($W5347,日射量と図３!$E$6:$G$34,3,TRUE),IF(AND(107&lt;=Z5347,Z5347&lt;143),VLOOKUP($W5347,日射量と図３!$E$6:$H$34,4,TRUE),VLOOKUP($W5347,日射量と図３!$E$6:$I$34,5,TRUE))))))</f>
        <v/>
      </c>
      <c r="AC5347" s="382" t="str">
        <f t="shared" si="1011"/>
        <v/>
      </c>
      <c r="AD5347" s="382" t="str">
        <f t="shared" si="1012"/>
        <v/>
      </c>
    </row>
    <row r="5348" spans="11:30" ht="13.5" customHeight="1">
      <c r="K5348" s="4">
        <f t="shared" si="1008"/>
        <v>1</v>
      </c>
      <c r="L5348" s="34">
        <v>43474</v>
      </c>
      <c r="M5348" s="4">
        <v>223</v>
      </c>
      <c r="N5348" s="4">
        <v>17</v>
      </c>
      <c r="O5348" s="31">
        <v>0.66666666666666663</v>
      </c>
      <c r="P5348" s="35">
        <v>7.5300000000000011</v>
      </c>
      <c r="Q5348" s="36">
        <f t="shared" si="1009"/>
        <v>16</v>
      </c>
      <c r="R5348" s="4">
        <f t="shared" si="1010"/>
        <v>8.4699999999999989</v>
      </c>
      <c r="S5348" s="31">
        <f t="shared" si="1013"/>
        <v>0.29212962962962963</v>
      </c>
      <c r="T5348" s="31">
        <f t="shared" si="1014"/>
        <v>0.70188657407407407</v>
      </c>
      <c r="U5348" s="4">
        <f t="shared" si="1015"/>
        <v>8.4699999999999989</v>
      </c>
      <c r="V5348" s="4" t="str">
        <f t="shared" si="1016"/>
        <v/>
      </c>
      <c r="W5348" s="18" t="str">
        <f>IF(V5348="","",VLOOKUP(L5348,日射量と図３!$A$4:$C$368,3,TRUE)*238.85/100)</f>
        <v/>
      </c>
      <c r="X5348" s="4" t="str">
        <f t="shared" si="1017"/>
        <v/>
      </c>
      <c r="Y5348" s="4" t="str">
        <f t="shared" si="1018"/>
        <v/>
      </c>
      <c r="Z5348" s="4" t="str">
        <f t="shared" si="1019"/>
        <v/>
      </c>
      <c r="AA5348" s="4" t="str">
        <f>IF($V5348="","",IF(Y5348&lt;36,0,IF(AND(36&lt;=Y5348,Y5348&lt;71),VLOOKUP($W5348,日射量と図３!$E$6:$F$34,2,TRUE),IF(AND(71&lt;=Y5348,Y5348&lt;107),VLOOKUP($W5348,日射量と図３!$E$6:$G$34,3,TRUE),IF(AND(107&lt;=Y5348,Y5348&lt;143),VLOOKUP($W5348,日射量と図３!$E$6:$H$34,4,TRUE),VLOOKUP($W5348,日射量と図３!$E$6:$I$34,5,TRUE))))))</f>
        <v/>
      </c>
      <c r="AB5348" s="4" t="str">
        <f>IF($V5348="","",IF(Z5348&lt;36,0,IF(AND(36&lt;=Z5348,Z5348&lt;71),VLOOKUP($W5348,日射量と図３!$E$6:$F$34,2,TRUE),IF(AND(71&lt;=Z5348,Z5348&lt;107),VLOOKUP($W5348,日射量と図３!$E$6:$G$34,3,TRUE),IF(AND(107&lt;=Z5348,Z5348&lt;143),VLOOKUP($W5348,日射量と図３!$E$6:$H$34,4,TRUE),VLOOKUP($W5348,日射量と図３!$E$6:$I$34,5,TRUE))))))</f>
        <v/>
      </c>
      <c r="AC5348" s="382" t="str">
        <f t="shared" si="1011"/>
        <v/>
      </c>
      <c r="AD5348" s="382" t="str">
        <f t="shared" si="1012"/>
        <v/>
      </c>
    </row>
    <row r="5349" spans="11:30" ht="13.5" customHeight="1">
      <c r="K5349" s="4">
        <f t="shared" si="1008"/>
        <v>1</v>
      </c>
      <c r="L5349" s="34">
        <v>43474</v>
      </c>
      <c r="M5349" s="4">
        <v>223</v>
      </c>
      <c r="N5349" s="4">
        <v>18</v>
      </c>
      <c r="O5349" s="31">
        <v>0.70833333333333337</v>
      </c>
      <c r="P5349" s="35">
        <v>6.589999999999999</v>
      </c>
      <c r="Q5349" s="36">
        <f t="shared" si="1009"/>
        <v>16</v>
      </c>
      <c r="R5349" s="4">
        <f t="shared" si="1010"/>
        <v>9.41</v>
      </c>
      <c r="S5349" s="31">
        <f t="shared" si="1013"/>
        <v>0.29212962962962963</v>
      </c>
      <c r="T5349" s="31">
        <f t="shared" si="1014"/>
        <v>0.70188657407407407</v>
      </c>
      <c r="U5349" s="4">
        <f t="shared" si="1015"/>
        <v>0</v>
      </c>
      <c r="V5349" s="4" t="str">
        <f t="shared" si="1016"/>
        <v/>
      </c>
      <c r="W5349" s="18" t="str">
        <f>IF(V5349="","",VLOOKUP(L5349,日射量と図３!$A$4:$C$368,3,TRUE)*238.85/100)</f>
        <v/>
      </c>
      <c r="X5349" s="4" t="str">
        <f t="shared" si="1017"/>
        <v/>
      </c>
      <c r="Y5349" s="4" t="str">
        <f t="shared" si="1018"/>
        <v/>
      </c>
      <c r="Z5349" s="4" t="str">
        <f t="shared" si="1019"/>
        <v/>
      </c>
      <c r="AA5349" s="4" t="str">
        <f>IF($V5349="","",IF(Y5349&lt;36,0,IF(AND(36&lt;=Y5349,Y5349&lt;71),VLOOKUP($W5349,日射量と図３!$E$6:$F$34,2,TRUE),IF(AND(71&lt;=Y5349,Y5349&lt;107),VLOOKUP($W5349,日射量と図３!$E$6:$G$34,3,TRUE),IF(AND(107&lt;=Y5349,Y5349&lt;143),VLOOKUP($W5349,日射量と図３!$E$6:$H$34,4,TRUE),VLOOKUP($W5349,日射量と図３!$E$6:$I$34,5,TRUE))))))</f>
        <v/>
      </c>
      <c r="AB5349" s="4" t="str">
        <f>IF($V5349="","",IF(Z5349&lt;36,0,IF(AND(36&lt;=Z5349,Z5349&lt;71),VLOOKUP($W5349,日射量と図３!$E$6:$F$34,2,TRUE),IF(AND(71&lt;=Z5349,Z5349&lt;107),VLOOKUP($W5349,日射量と図３!$E$6:$G$34,3,TRUE),IF(AND(107&lt;=Z5349,Z5349&lt;143),VLOOKUP($W5349,日射量と図３!$E$6:$H$34,4,TRUE),VLOOKUP($W5349,日射量と図３!$E$6:$I$34,5,TRUE))))))</f>
        <v/>
      </c>
      <c r="AC5349" s="382" t="str">
        <f t="shared" si="1011"/>
        <v/>
      </c>
      <c r="AD5349" s="382" t="str">
        <f t="shared" si="1012"/>
        <v/>
      </c>
    </row>
    <row r="5350" spans="11:30" ht="13.5" customHeight="1">
      <c r="K5350" s="4">
        <f t="shared" si="1008"/>
        <v>1</v>
      </c>
      <c r="L5350" s="34">
        <v>43474</v>
      </c>
      <c r="M5350" s="4">
        <v>223</v>
      </c>
      <c r="N5350" s="4">
        <v>19</v>
      </c>
      <c r="O5350" s="31">
        <v>0.75</v>
      </c>
      <c r="P5350" s="35">
        <v>6.01</v>
      </c>
      <c r="Q5350" s="36">
        <f t="shared" si="1009"/>
        <v>16</v>
      </c>
      <c r="R5350" s="4">
        <f t="shared" si="1010"/>
        <v>9.99</v>
      </c>
      <c r="S5350" s="31">
        <f t="shared" si="1013"/>
        <v>0.29212962962962963</v>
      </c>
      <c r="T5350" s="31">
        <f t="shared" si="1014"/>
        <v>0.70188657407407407</v>
      </c>
      <c r="U5350" s="4">
        <f t="shared" si="1015"/>
        <v>0</v>
      </c>
      <c r="V5350" s="4" t="str">
        <f t="shared" si="1016"/>
        <v/>
      </c>
      <c r="W5350" s="18" t="str">
        <f>IF(V5350="","",VLOOKUP(L5350,日射量と図３!$A$4:$C$368,3,TRUE)*238.85/100)</f>
        <v/>
      </c>
      <c r="X5350" s="4" t="str">
        <f t="shared" si="1017"/>
        <v/>
      </c>
      <c r="Y5350" s="4" t="str">
        <f t="shared" si="1018"/>
        <v/>
      </c>
      <c r="Z5350" s="4" t="str">
        <f t="shared" si="1019"/>
        <v/>
      </c>
      <c r="AA5350" s="4" t="str">
        <f>IF($V5350="","",IF(Y5350&lt;36,0,IF(AND(36&lt;=Y5350,Y5350&lt;71),VLOOKUP($W5350,日射量と図３!$E$6:$F$34,2,TRUE),IF(AND(71&lt;=Y5350,Y5350&lt;107),VLOOKUP($W5350,日射量と図３!$E$6:$G$34,3,TRUE),IF(AND(107&lt;=Y5350,Y5350&lt;143),VLOOKUP($W5350,日射量と図３!$E$6:$H$34,4,TRUE),VLOOKUP($W5350,日射量と図３!$E$6:$I$34,5,TRUE))))))</f>
        <v/>
      </c>
      <c r="AB5350" s="4" t="str">
        <f>IF($V5350="","",IF(Z5350&lt;36,0,IF(AND(36&lt;=Z5350,Z5350&lt;71),VLOOKUP($W5350,日射量と図３!$E$6:$F$34,2,TRUE),IF(AND(71&lt;=Z5350,Z5350&lt;107),VLOOKUP($W5350,日射量と図３!$E$6:$G$34,3,TRUE),IF(AND(107&lt;=Z5350,Z5350&lt;143),VLOOKUP($W5350,日射量と図３!$E$6:$H$34,4,TRUE),VLOOKUP($W5350,日射量と図３!$E$6:$I$34,5,TRUE))))))</f>
        <v/>
      </c>
      <c r="AC5350" s="382" t="str">
        <f t="shared" si="1011"/>
        <v/>
      </c>
      <c r="AD5350" s="382" t="str">
        <f t="shared" si="1012"/>
        <v/>
      </c>
    </row>
    <row r="5351" spans="11:30" ht="13.5" customHeight="1">
      <c r="K5351" s="4">
        <f t="shared" si="1008"/>
        <v>1</v>
      </c>
      <c r="L5351" s="34">
        <v>43474</v>
      </c>
      <c r="M5351" s="4">
        <v>223</v>
      </c>
      <c r="N5351" s="4">
        <v>20</v>
      </c>
      <c r="O5351" s="31">
        <v>0.79166666666666663</v>
      </c>
      <c r="P5351" s="35">
        <v>5.2299999999999995</v>
      </c>
      <c r="Q5351" s="36">
        <f t="shared" si="1009"/>
        <v>16</v>
      </c>
      <c r="R5351" s="4">
        <f t="shared" si="1010"/>
        <v>10.77</v>
      </c>
      <c r="S5351" s="31">
        <f t="shared" si="1013"/>
        <v>0.29212962962962963</v>
      </c>
      <c r="T5351" s="31">
        <f t="shared" si="1014"/>
        <v>0.70188657407407407</v>
      </c>
      <c r="U5351" s="4">
        <f t="shared" si="1015"/>
        <v>0</v>
      </c>
      <c r="V5351" s="4" t="str">
        <f t="shared" si="1016"/>
        <v/>
      </c>
      <c r="W5351" s="18" t="str">
        <f>IF(V5351="","",VLOOKUP(L5351,日射量と図３!$A$4:$C$368,3,TRUE)*238.85/100)</f>
        <v/>
      </c>
      <c r="X5351" s="4" t="str">
        <f t="shared" si="1017"/>
        <v/>
      </c>
      <c r="Y5351" s="4" t="str">
        <f t="shared" si="1018"/>
        <v/>
      </c>
      <c r="Z5351" s="4" t="str">
        <f t="shared" si="1019"/>
        <v/>
      </c>
      <c r="AA5351" s="4" t="str">
        <f>IF($V5351="","",IF(Y5351&lt;36,0,IF(AND(36&lt;=Y5351,Y5351&lt;71),VLOOKUP($W5351,日射量と図３!$E$6:$F$34,2,TRUE),IF(AND(71&lt;=Y5351,Y5351&lt;107),VLOOKUP($W5351,日射量と図３!$E$6:$G$34,3,TRUE),IF(AND(107&lt;=Y5351,Y5351&lt;143),VLOOKUP($W5351,日射量と図３!$E$6:$H$34,4,TRUE),VLOOKUP($W5351,日射量と図３!$E$6:$I$34,5,TRUE))))))</f>
        <v/>
      </c>
      <c r="AB5351" s="4" t="str">
        <f>IF($V5351="","",IF(Z5351&lt;36,0,IF(AND(36&lt;=Z5351,Z5351&lt;71),VLOOKUP($W5351,日射量と図３!$E$6:$F$34,2,TRUE),IF(AND(71&lt;=Z5351,Z5351&lt;107),VLOOKUP($W5351,日射量と図３!$E$6:$G$34,3,TRUE),IF(AND(107&lt;=Z5351,Z5351&lt;143),VLOOKUP($W5351,日射量と図３!$E$6:$H$34,4,TRUE),VLOOKUP($W5351,日射量と図３!$E$6:$I$34,5,TRUE))))))</f>
        <v/>
      </c>
      <c r="AC5351" s="382" t="str">
        <f t="shared" si="1011"/>
        <v/>
      </c>
      <c r="AD5351" s="382" t="str">
        <f t="shared" si="1012"/>
        <v/>
      </c>
    </row>
    <row r="5352" spans="11:30" ht="13.5" customHeight="1">
      <c r="K5352" s="4">
        <f t="shared" si="1008"/>
        <v>1</v>
      </c>
      <c r="L5352" s="34">
        <v>43474</v>
      </c>
      <c r="M5352" s="4">
        <v>223</v>
      </c>
      <c r="N5352" s="4">
        <v>21</v>
      </c>
      <c r="O5352" s="31">
        <v>0.83333333333333337</v>
      </c>
      <c r="P5352" s="35">
        <v>4.9499999999999993</v>
      </c>
      <c r="Q5352" s="36">
        <f t="shared" si="1009"/>
        <v>16</v>
      </c>
      <c r="R5352" s="4">
        <f t="shared" si="1010"/>
        <v>11.05</v>
      </c>
      <c r="S5352" s="31">
        <f t="shared" si="1013"/>
        <v>0.29212962962962963</v>
      </c>
      <c r="T5352" s="31">
        <f t="shared" si="1014"/>
        <v>0.70188657407407407</v>
      </c>
      <c r="U5352" s="4">
        <f t="shared" si="1015"/>
        <v>0</v>
      </c>
      <c r="V5352" s="4" t="str">
        <f t="shared" si="1016"/>
        <v/>
      </c>
      <c r="W5352" s="18" t="str">
        <f>IF(V5352="","",VLOOKUP(L5352,日射量と図３!$A$4:$C$368,3,TRUE)*238.85/100)</f>
        <v/>
      </c>
      <c r="X5352" s="4" t="str">
        <f t="shared" si="1017"/>
        <v/>
      </c>
      <c r="Y5352" s="4" t="str">
        <f t="shared" si="1018"/>
        <v/>
      </c>
      <c r="Z5352" s="4" t="str">
        <f t="shared" si="1019"/>
        <v/>
      </c>
      <c r="AA5352" s="4" t="str">
        <f>IF($V5352="","",IF(Y5352&lt;36,0,IF(AND(36&lt;=Y5352,Y5352&lt;71),VLOOKUP($W5352,日射量と図３!$E$6:$F$34,2,TRUE),IF(AND(71&lt;=Y5352,Y5352&lt;107),VLOOKUP($W5352,日射量と図３!$E$6:$G$34,3,TRUE),IF(AND(107&lt;=Y5352,Y5352&lt;143),VLOOKUP($W5352,日射量と図３!$E$6:$H$34,4,TRUE),VLOOKUP($W5352,日射量と図３!$E$6:$I$34,5,TRUE))))))</f>
        <v/>
      </c>
      <c r="AB5352" s="4" t="str">
        <f>IF($V5352="","",IF(Z5352&lt;36,0,IF(AND(36&lt;=Z5352,Z5352&lt;71),VLOOKUP($W5352,日射量と図３!$E$6:$F$34,2,TRUE),IF(AND(71&lt;=Z5352,Z5352&lt;107),VLOOKUP($W5352,日射量と図３!$E$6:$G$34,3,TRUE),IF(AND(107&lt;=Z5352,Z5352&lt;143),VLOOKUP($W5352,日射量と図３!$E$6:$H$34,4,TRUE),VLOOKUP($W5352,日射量と図３!$E$6:$I$34,5,TRUE))))))</f>
        <v/>
      </c>
      <c r="AC5352" s="382" t="str">
        <f t="shared" si="1011"/>
        <v/>
      </c>
      <c r="AD5352" s="382" t="str">
        <f t="shared" si="1012"/>
        <v/>
      </c>
    </row>
    <row r="5353" spans="11:30" ht="13.5" customHeight="1">
      <c r="K5353" s="4">
        <f t="shared" si="1008"/>
        <v>1</v>
      </c>
      <c r="L5353" s="34">
        <v>43474</v>
      </c>
      <c r="M5353" s="4">
        <v>223</v>
      </c>
      <c r="N5353" s="4">
        <v>22</v>
      </c>
      <c r="O5353" s="31">
        <v>0.875</v>
      </c>
      <c r="P5353" s="35">
        <v>4.66</v>
      </c>
      <c r="Q5353" s="36">
        <f t="shared" si="1009"/>
        <v>16</v>
      </c>
      <c r="R5353" s="4">
        <f t="shared" si="1010"/>
        <v>11.34</v>
      </c>
      <c r="S5353" s="31">
        <f t="shared" si="1013"/>
        <v>0.29212962962962963</v>
      </c>
      <c r="T5353" s="31">
        <f t="shared" si="1014"/>
        <v>0.70188657407407407</v>
      </c>
      <c r="U5353" s="4">
        <f t="shared" si="1015"/>
        <v>0</v>
      </c>
      <c r="V5353" s="4" t="str">
        <f t="shared" si="1016"/>
        <v/>
      </c>
      <c r="W5353" s="18" t="str">
        <f>IF(V5353="","",VLOOKUP(L5353,日射量と図３!$A$4:$C$368,3,TRUE)*238.85/100)</f>
        <v/>
      </c>
      <c r="X5353" s="4" t="str">
        <f t="shared" si="1017"/>
        <v/>
      </c>
      <c r="Y5353" s="4" t="str">
        <f t="shared" si="1018"/>
        <v/>
      </c>
      <c r="Z5353" s="4" t="str">
        <f t="shared" si="1019"/>
        <v/>
      </c>
      <c r="AA5353" s="4" t="str">
        <f>IF($V5353="","",IF(Y5353&lt;36,0,IF(AND(36&lt;=Y5353,Y5353&lt;71),VLOOKUP($W5353,日射量と図３!$E$6:$F$34,2,TRUE),IF(AND(71&lt;=Y5353,Y5353&lt;107),VLOOKUP($W5353,日射量と図３!$E$6:$G$34,3,TRUE),IF(AND(107&lt;=Y5353,Y5353&lt;143),VLOOKUP($W5353,日射量と図３!$E$6:$H$34,4,TRUE),VLOOKUP($W5353,日射量と図３!$E$6:$I$34,5,TRUE))))))</f>
        <v/>
      </c>
      <c r="AB5353" s="4" t="str">
        <f>IF($V5353="","",IF(Z5353&lt;36,0,IF(AND(36&lt;=Z5353,Z5353&lt;71),VLOOKUP($W5353,日射量と図３!$E$6:$F$34,2,TRUE),IF(AND(71&lt;=Z5353,Z5353&lt;107),VLOOKUP($W5353,日射量と図３!$E$6:$G$34,3,TRUE),IF(AND(107&lt;=Z5353,Z5353&lt;143),VLOOKUP($W5353,日射量と図３!$E$6:$H$34,4,TRUE),VLOOKUP($W5353,日射量と図３!$E$6:$I$34,5,TRUE))))))</f>
        <v/>
      </c>
      <c r="AC5353" s="382" t="str">
        <f t="shared" si="1011"/>
        <v/>
      </c>
      <c r="AD5353" s="382" t="str">
        <f t="shared" si="1012"/>
        <v/>
      </c>
    </row>
    <row r="5354" spans="11:30" ht="13.5" customHeight="1">
      <c r="K5354" s="4">
        <f t="shared" si="1008"/>
        <v>1</v>
      </c>
      <c r="L5354" s="34">
        <v>43474</v>
      </c>
      <c r="M5354" s="4">
        <v>223</v>
      </c>
      <c r="N5354" s="4">
        <v>23</v>
      </c>
      <c r="O5354" s="31">
        <v>0.91666666666666663</v>
      </c>
      <c r="P5354" s="35">
        <v>4.2200000000000006</v>
      </c>
      <c r="Q5354" s="36">
        <f t="shared" si="1009"/>
        <v>13</v>
      </c>
      <c r="R5354" s="4">
        <f t="shared" si="1010"/>
        <v>8.7799999999999994</v>
      </c>
      <c r="S5354" s="31">
        <f t="shared" si="1013"/>
        <v>0.29212962962962963</v>
      </c>
      <c r="T5354" s="31">
        <f t="shared" si="1014"/>
        <v>0.70188657407407407</v>
      </c>
      <c r="U5354" s="4">
        <f t="shared" si="1015"/>
        <v>0</v>
      </c>
      <c r="V5354" s="4" t="str">
        <f t="shared" si="1016"/>
        <v/>
      </c>
      <c r="W5354" s="18" t="str">
        <f>IF(V5354="","",VLOOKUP(L5354,日射量と図３!$A$4:$C$368,3,TRUE)*238.85/100)</f>
        <v/>
      </c>
      <c r="X5354" s="4" t="str">
        <f t="shared" si="1017"/>
        <v/>
      </c>
      <c r="Y5354" s="4" t="str">
        <f t="shared" si="1018"/>
        <v/>
      </c>
      <c r="Z5354" s="4" t="str">
        <f t="shared" si="1019"/>
        <v/>
      </c>
      <c r="AA5354" s="4" t="str">
        <f>IF($V5354="","",IF(Y5354&lt;36,0,IF(AND(36&lt;=Y5354,Y5354&lt;71),VLOOKUP($W5354,日射量と図３!$E$6:$F$34,2,TRUE),IF(AND(71&lt;=Y5354,Y5354&lt;107),VLOOKUP($W5354,日射量と図３!$E$6:$G$34,3,TRUE),IF(AND(107&lt;=Y5354,Y5354&lt;143),VLOOKUP($W5354,日射量と図３!$E$6:$H$34,4,TRUE),VLOOKUP($W5354,日射量と図３!$E$6:$I$34,5,TRUE))))))</f>
        <v/>
      </c>
      <c r="AB5354" s="4" t="str">
        <f>IF($V5354="","",IF(Z5354&lt;36,0,IF(AND(36&lt;=Z5354,Z5354&lt;71),VLOOKUP($W5354,日射量と図３!$E$6:$F$34,2,TRUE),IF(AND(71&lt;=Z5354,Z5354&lt;107),VLOOKUP($W5354,日射量と図３!$E$6:$G$34,3,TRUE),IF(AND(107&lt;=Z5354,Z5354&lt;143),VLOOKUP($W5354,日射量と図３!$E$6:$H$34,4,TRUE),VLOOKUP($W5354,日射量と図３!$E$6:$I$34,5,TRUE))))))</f>
        <v/>
      </c>
      <c r="AC5354" s="382" t="str">
        <f t="shared" si="1011"/>
        <v/>
      </c>
      <c r="AD5354" s="382" t="str">
        <f t="shared" si="1012"/>
        <v/>
      </c>
    </row>
    <row r="5355" spans="11:30" ht="13.5" customHeight="1">
      <c r="K5355" s="4">
        <f t="shared" si="1008"/>
        <v>1</v>
      </c>
      <c r="L5355" s="34">
        <v>43474</v>
      </c>
      <c r="M5355" s="4">
        <v>223</v>
      </c>
      <c r="N5355" s="4">
        <v>24</v>
      </c>
      <c r="O5355" s="31">
        <v>0.95833333333333337</v>
      </c>
      <c r="P5355" s="35">
        <v>3.9299999999999997</v>
      </c>
      <c r="Q5355" s="36">
        <f t="shared" si="1009"/>
        <v>13</v>
      </c>
      <c r="R5355" s="4">
        <f t="shared" si="1010"/>
        <v>9.07</v>
      </c>
      <c r="S5355" s="31">
        <f t="shared" si="1013"/>
        <v>0.29212962962962963</v>
      </c>
      <c r="T5355" s="31">
        <f t="shared" si="1014"/>
        <v>0.70188657407407407</v>
      </c>
      <c r="U5355" s="4">
        <f t="shared" si="1015"/>
        <v>0</v>
      </c>
      <c r="V5355" s="4" t="str">
        <f t="shared" si="1016"/>
        <v/>
      </c>
      <c r="W5355" s="18" t="str">
        <f>IF(V5355="","",VLOOKUP(L5355,日射量と図３!$A$4:$C$368,3,TRUE)*238.85/100)</f>
        <v/>
      </c>
      <c r="X5355" s="4" t="str">
        <f t="shared" si="1017"/>
        <v/>
      </c>
      <c r="Y5355" s="4" t="str">
        <f t="shared" si="1018"/>
        <v/>
      </c>
      <c r="Z5355" s="4" t="str">
        <f t="shared" si="1019"/>
        <v/>
      </c>
      <c r="AA5355" s="4" t="str">
        <f>IF($V5355="","",IF(Y5355&lt;36,0,IF(AND(36&lt;=Y5355,Y5355&lt;71),VLOOKUP($W5355,日射量と図３!$E$6:$F$34,2,TRUE),IF(AND(71&lt;=Y5355,Y5355&lt;107),VLOOKUP($W5355,日射量と図３!$E$6:$G$34,3,TRUE),IF(AND(107&lt;=Y5355,Y5355&lt;143),VLOOKUP($W5355,日射量と図３!$E$6:$H$34,4,TRUE),VLOOKUP($W5355,日射量と図３!$E$6:$I$34,5,TRUE))))))</f>
        <v/>
      </c>
      <c r="AB5355" s="4" t="str">
        <f>IF($V5355="","",IF(Z5355&lt;36,0,IF(AND(36&lt;=Z5355,Z5355&lt;71),VLOOKUP($W5355,日射量と図３!$E$6:$F$34,2,TRUE),IF(AND(71&lt;=Z5355,Z5355&lt;107),VLOOKUP($W5355,日射量と図３!$E$6:$G$34,3,TRUE),IF(AND(107&lt;=Z5355,Z5355&lt;143),VLOOKUP($W5355,日射量と図３!$E$6:$H$34,4,TRUE),VLOOKUP($W5355,日射量と図３!$E$6:$I$34,5,TRUE))))))</f>
        <v/>
      </c>
      <c r="AC5355" s="382" t="str">
        <f t="shared" si="1011"/>
        <v/>
      </c>
      <c r="AD5355" s="382" t="str">
        <f t="shared" si="1012"/>
        <v/>
      </c>
    </row>
    <row r="5356" spans="11:30" ht="13.5" customHeight="1">
      <c r="K5356" s="4">
        <f t="shared" si="1008"/>
        <v>1</v>
      </c>
      <c r="L5356" s="34">
        <v>43475</v>
      </c>
      <c r="M5356" s="4">
        <v>224</v>
      </c>
      <c r="N5356" s="4">
        <v>1</v>
      </c>
      <c r="O5356" s="31">
        <v>0</v>
      </c>
      <c r="P5356" s="35">
        <v>3.5999999999999992</v>
      </c>
      <c r="Q5356" s="36">
        <f t="shared" si="1009"/>
        <v>13</v>
      </c>
      <c r="R5356" s="4">
        <f t="shared" si="1010"/>
        <v>9.4</v>
      </c>
      <c r="S5356" s="31">
        <f t="shared" si="1013"/>
        <v>0.29212962962962963</v>
      </c>
      <c r="T5356" s="31">
        <f t="shared" si="1014"/>
        <v>0.70188657407407407</v>
      </c>
      <c r="U5356" s="4">
        <f t="shared" si="1015"/>
        <v>0</v>
      </c>
      <c r="V5356" s="4">
        <f t="shared" si="1016"/>
        <v>57.769999999999996</v>
      </c>
      <c r="W5356" s="18">
        <f>IF(V5356="","",VLOOKUP(L5356,日射量と図３!$A$4:$C$368,3,TRUE)*238.85/100)</f>
        <v>26.273499999999999</v>
      </c>
      <c r="X5356" s="4">
        <f t="shared" si="1017"/>
        <v>10</v>
      </c>
      <c r="Y5356" s="4">
        <f t="shared" si="1018"/>
        <v>36.116937449999995</v>
      </c>
      <c r="Z5356" s="4">
        <f t="shared" si="1019"/>
        <v>40.713638579999994</v>
      </c>
      <c r="AA5356" s="4">
        <f>IF($V5356="","",IF(Y5356&lt;36,0,IF(AND(36&lt;=Y5356,Y5356&lt;71),VLOOKUP($W5356,日射量と図３!$E$6:$F$34,2,TRUE),IF(AND(71&lt;=Y5356,Y5356&lt;107),VLOOKUP($W5356,日射量と図３!$E$6:$G$34,3,TRUE),IF(AND(107&lt;=Y5356,Y5356&lt;143),VLOOKUP($W5356,日射量と図３!$E$6:$H$34,4,TRUE),VLOOKUP($W5356,日射量と図３!$E$6:$I$34,5,TRUE))))))</f>
        <v>35</v>
      </c>
      <c r="AB5356" s="4">
        <f>IF($V5356="","",IF(Z5356&lt;36,0,IF(AND(36&lt;=Z5356,Z5356&lt;71),VLOOKUP($W5356,日射量と図３!$E$6:$F$34,2,TRUE),IF(AND(71&lt;=Z5356,Z5356&lt;107),VLOOKUP($W5356,日射量と図３!$E$6:$G$34,3,TRUE),IF(AND(107&lt;=Z5356,Z5356&lt;143),VLOOKUP($W5356,日射量と図３!$E$6:$H$34,4,TRUE),VLOOKUP($W5356,日射量と図３!$E$6:$I$34,5,TRUE))))))</f>
        <v>35</v>
      </c>
      <c r="AC5356" s="382">
        <f t="shared" si="1011"/>
        <v>0</v>
      </c>
      <c r="AD5356" s="382">
        <f t="shared" si="1012"/>
        <v>1.4653800000000001</v>
      </c>
    </row>
    <row r="5357" spans="11:30" ht="13.5" customHeight="1">
      <c r="K5357" s="4">
        <f t="shared" si="1008"/>
        <v>1</v>
      </c>
      <c r="L5357" s="34">
        <v>43475</v>
      </c>
      <c r="M5357" s="4">
        <v>224</v>
      </c>
      <c r="N5357" s="4">
        <v>2</v>
      </c>
      <c r="O5357" s="31">
        <v>4.1666666666666664E-2</v>
      </c>
      <c r="P5357" s="35">
        <v>3.3800000000000003</v>
      </c>
      <c r="Q5357" s="36">
        <f t="shared" si="1009"/>
        <v>13</v>
      </c>
      <c r="R5357" s="4">
        <f t="shared" si="1010"/>
        <v>9.6199999999999992</v>
      </c>
      <c r="S5357" s="31">
        <f t="shared" si="1013"/>
        <v>0.29212962962962963</v>
      </c>
      <c r="T5357" s="31">
        <f t="shared" si="1014"/>
        <v>0.70188657407407407</v>
      </c>
      <c r="U5357" s="4">
        <f t="shared" si="1015"/>
        <v>0</v>
      </c>
      <c r="V5357" s="4" t="str">
        <f t="shared" si="1016"/>
        <v/>
      </c>
      <c r="W5357" s="18" t="str">
        <f>IF(V5357="","",VLOOKUP(L5357,日射量と図３!$A$4:$C$368,3,TRUE)*238.85/100)</f>
        <v/>
      </c>
      <c r="X5357" s="4" t="str">
        <f t="shared" si="1017"/>
        <v/>
      </c>
      <c r="Y5357" s="4" t="str">
        <f t="shared" si="1018"/>
        <v/>
      </c>
      <c r="Z5357" s="4" t="str">
        <f t="shared" si="1019"/>
        <v/>
      </c>
      <c r="AA5357" s="4" t="str">
        <f>IF($V5357="","",IF(Y5357&lt;36,0,IF(AND(36&lt;=Y5357,Y5357&lt;71),VLOOKUP($W5357,日射量と図３!$E$6:$F$34,2,TRUE),IF(AND(71&lt;=Y5357,Y5357&lt;107),VLOOKUP($W5357,日射量と図３!$E$6:$G$34,3,TRUE),IF(AND(107&lt;=Y5357,Y5357&lt;143),VLOOKUP($W5357,日射量と図３!$E$6:$H$34,4,TRUE),VLOOKUP($W5357,日射量と図３!$E$6:$I$34,5,TRUE))))))</f>
        <v/>
      </c>
      <c r="AB5357" s="4" t="str">
        <f>IF($V5357="","",IF(Z5357&lt;36,0,IF(AND(36&lt;=Z5357,Z5357&lt;71),VLOOKUP($W5357,日射量と図３!$E$6:$F$34,2,TRUE),IF(AND(71&lt;=Z5357,Z5357&lt;107),VLOOKUP($W5357,日射量と図３!$E$6:$G$34,3,TRUE),IF(AND(107&lt;=Z5357,Z5357&lt;143),VLOOKUP($W5357,日射量と図３!$E$6:$H$34,4,TRUE),VLOOKUP($W5357,日射量と図３!$E$6:$I$34,5,TRUE))))))</f>
        <v/>
      </c>
      <c r="AC5357" s="382" t="str">
        <f t="shared" si="1011"/>
        <v/>
      </c>
      <c r="AD5357" s="382" t="str">
        <f t="shared" si="1012"/>
        <v/>
      </c>
    </row>
    <row r="5358" spans="11:30" ht="13.5" customHeight="1">
      <c r="K5358" s="4">
        <f t="shared" si="1008"/>
        <v>1</v>
      </c>
      <c r="L5358" s="34">
        <v>43475</v>
      </c>
      <c r="M5358" s="4">
        <v>224</v>
      </c>
      <c r="N5358" s="4">
        <v>3</v>
      </c>
      <c r="O5358" s="31">
        <v>8.3333333333333329E-2</v>
      </c>
      <c r="P5358" s="35">
        <v>3.0199999999999991</v>
      </c>
      <c r="Q5358" s="36">
        <f t="shared" si="1009"/>
        <v>13</v>
      </c>
      <c r="R5358" s="4">
        <f t="shared" si="1010"/>
        <v>9.98</v>
      </c>
      <c r="S5358" s="31">
        <f t="shared" si="1013"/>
        <v>0.29212962962962963</v>
      </c>
      <c r="T5358" s="31">
        <f t="shared" si="1014"/>
        <v>0.70188657407407407</v>
      </c>
      <c r="U5358" s="4">
        <f t="shared" si="1015"/>
        <v>0</v>
      </c>
      <c r="V5358" s="4" t="str">
        <f t="shared" si="1016"/>
        <v/>
      </c>
      <c r="W5358" s="18" t="str">
        <f>IF(V5358="","",VLOOKUP(L5358,日射量と図３!$A$4:$C$368,3,TRUE)*238.85/100)</f>
        <v/>
      </c>
      <c r="X5358" s="4" t="str">
        <f t="shared" si="1017"/>
        <v/>
      </c>
      <c r="Y5358" s="4" t="str">
        <f t="shared" si="1018"/>
        <v/>
      </c>
      <c r="Z5358" s="4" t="str">
        <f t="shared" si="1019"/>
        <v/>
      </c>
      <c r="AA5358" s="4" t="str">
        <f>IF($V5358="","",IF(Y5358&lt;36,0,IF(AND(36&lt;=Y5358,Y5358&lt;71),VLOOKUP($W5358,日射量と図３!$E$6:$F$34,2,TRUE),IF(AND(71&lt;=Y5358,Y5358&lt;107),VLOOKUP($W5358,日射量と図３!$E$6:$G$34,3,TRUE),IF(AND(107&lt;=Y5358,Y5358&lt;143),VLOOKUP($W5358,日射量と図３!$E$6:$H$34,4,TRUE),VLOOKUP($W5358,日射量と図３!$E$6:$I$34,5,TRUE))))))</f>
        <v/>
      </c>
      <c r="AB5358" s="4" t="str">
        <f>IF($V5358="","",IF(Z5358&lt;36,0,IF(AND(36&lt;=Z5358,Z5358&lt;71),VLOOKUP($W5358,日射量と図３!$E$6:$F$34,2,TRUE),IF(AND(71&lt;=Z5358,Z5358&lt;107),VLOOKUP($W5358,日射量と図３!$E$6:$G$34,3,TRUE),IF(AND(107&lt;=Z5358,Z5358&lt;143),VLOOKUP($W5358,日射量と図３!$E$6:$H$34,4,TRUE),VLOOKUP($W5358,日射量と図３!$E$6:$I$34,5,TRUE))))))</f>
        <v/>
      </c>
      <c r="AC5358" s="382" t="str">
        <f t="shared" si="1011"/>
        <v/>
      </c>
      <c r="AD5358" s="382" t="str">
        <f t="shared" si="1012"/>
        <v/>
      </c>
    </row>
    <row r="5359" spans="11:30" ht="13.5" customHeight="1">
      <c r="K5359" s="4">
        <f t="shared" si="1008"/>
        <v>1</v>
      </c>
      <c r="L5359" s="34">
        <v>43475</v>
      </c>
      <c r="M5359" s="4">
        <v>224</v>
      </c>
      <c r="N5359" s="4">
        <v>4</v>
      </c>
      <c r="O5359" s="31">
        <v>0.125</v>
      </c>
      <c r="P5359" s="35">
        <v>2.7</v>
      </c>
      <c r="Q5359" s="36">
        <f t="shared" si="1009"/>
        <v>13</v>
      </c>
      <c r="R5359" s="4">
        <f t="shared" si="1010"/>
        <v>10.3</v>
      </c>
      <c r="S5359" s="31">
        <f t="shared" si="1013"/>
        <v>0.29212962962962963</v>
      </c>
      <c r="T5359" s="31">
        <f t="shared" si="1014"/>
        <v>0.70188657407407407</v>
      </c>
      <c r="U5359" s="4">
        <f t="shared" si="1015"/>
        <v>0</v>
      </c>
      <c r="V5359" s="4" t="str">
        <f t="shared" si="1016"/>
        <v/>
      </c>
      <c r="W5359" s="18" t="str">
        <f>IF(V5359="","",VLOOKUP(L5359,日射量と図３!$A$4:$C$368,3,TRUE)*238.85/100)</f>
        <v/>
      </c>
      <c r="X5359" s="4" t="str">
        <f t="shared" si="1017"/>
        <v/>
      </c>
      <c r="Y5359" s="4" t="str">
        <f t="shared" si="1018"/>
        <v/>
      </c>
      <c r="Z5359" s="4" t="str">
        <f t="shared" si="1019"/>
        <v/>
      </c>
      <c r="AA5359" s="4" t="str">
        <f>IF($V5359="","",IF(Y5359&lt;36,0,IF(AND(36&lt;=Y5359,Y5359&lt;71),VLOOKUP($W5359,日射量と図３!$E$6:$F$34,2,TRUE),IF(AND(71&lt;=Y5359,Y5359&lt;107),VLOOKUP($W5359,日射量と図３!$E$6:$G$34,3,TRUE),IF(AND(107&lt;=Y5359,Y5359&lt;143),VLOOKUP($W5359,日射量と図３!$E$6:$H$34,4,TRUE),VLOOKUP($W5359,日射量と図３!$E$6:$I$34,5,TRUE))))))</f>
        <v/>
      </c>
      <c r="AB5359" s="4" t="str">
        <f>IF($V5359="","",IF(Z5359&lt;36,0,IF(AND(36&lt;=Z5359,Z5359&lt;71),VLOOKUP($W5359,日射量と図３!$E$6:$F$34,2,TRUE),IF(AND(71&lt;=Z5359,Z5359&lt;107),VLOOKUP($W5359,日射量と図３!$E$6:$G$34,3,TRUE),IF(AND(107&lt;=Z5359,Z5359&lt;143),VLOOKUP($W5359,日射量と図３!$E$6:$H$34,4,TRUE),VLOOKUP($W5359,日射量と図３!$E$6:$I$34,5,TRUE))))))</f>
        <v/>
      </c>
      <c r="AC5359" s="382" t="str">
        <f t="shared" si="1011"/>
        <v/>
      </c>
      <c r="AD5359" s="382" t="str">
        <f t="shared" si="1012"/>
        <v/>
      </c>
    </row>
    <row r="5360" spans="11:30" ht="13.5" customHeight="1">
      <c r="K5360" s="4">
        <f t="shared" si="1008"/>
        <v>1</v>
      </c>
      <c r="L5360" s="34">
        <v>43475</v>
      </c>
      <c r="M5360" s="4">
        <v>224</v>
      </c>
      <c r="N5360" s="4">
        <v>5</v>
      </c>
      <c r="O5360" s="31">
        <v>0.16666666666666666</v>
      </c>
      <c r="P5360" s="35">
        <v>2.4899999999999998</v>
      </c>
      <c r="Q5360" s="36">
        <f t="shared" si="1009"/>
        <v>15</v>
      </c>
      <c r="R5360" s="4">
        <f t="shared" si="1010"/>
        <v>12.51</v>
      </c>
      <c r="S5360" s="31">
        <f t="shared" si="1013"/>
        <v>0.29212962962962963</v>
      </c>
      <c r="T5360" s="31">
        <f t="shared" si="1014"/>
        <v>0.70188657407407407</v>
      </c>
      <c r="U5360" s="4">
        <f t="shared" si="1015"/>
        <v>0</v>
      </c>
      <c r="V5360" s="4" t="str">
        <f t="shared" si="1016"/>
        <v/>
      </c>
      <c r="W5360" s="18" t="str">
        <f>IF(V5360="","",VLOOKUP(L5360,日射量と図３!$A$4:$C$368,3,TRUE)*238.85/100)</f>
        <v/>
      </c>
      <c r="X5360" s="4" t="str">
        <f t="shared" si="1017"/>
        <v/>
      </c>
      <c r="Y5360" s="4" t="str">
        <f t="shared" si="1018"/>
        <v/>
      </c>
      <c r="Z5360" s="4" t="str">
        <f t="shared" si="1019"/>
        <v/>
      </c>
      <c r="AA5360" s="4" t="str">
        <f>IF($V5360="","",IF(Y5360&lt;36,0,IF(AND(36&lt;=Y5360,Y5360&lt;71),VLOOKUP($W5360,日射量と図３!$E$6:$F$34,2,TRUE),IF(AND(71&lt;=Y5360,Y5360&lt;107),VLOOKUP($W5360,日射量と図３!$E$6:$G$34,3,TRUE),IF(AND(107&lt;=Y5360,Y5360&lt;143),VLOOKUP($W5360,日射量と図３!$E$6:$H$34,4,TRUE),VLOOKUP($W5360,日射量と図３!$E$6:$I$34,5,TRUE))))))</f>
        <v/>
      </c>
      <c r="AB5360" s="4" t="str">
        <f>IF($V5360="","",IF(Z5360&lt;36,0,IF(AND(36&lt;=Z5360,Z5360&lt;71),VLOOKUP($W5360,日射量と図３!$E$6:$F$34,2,TRUE),IF(AND(71&lt;=Z5360,Z5360&lt;107),VLOOKUP($W5360,日射量と図３!$E$6:$G$34,3,TRUE),IF(AND(107&lt;=Z5360,Z5360&lt;143),VLOOKUP($W5360,日射量と図３!$E$6:$H$34,4,TRUE),VLOOKUP($W5360,日射量と図３!$E$6:$I$34,5,TRUE))))))</f>
        <v/>
      </c>
      <c r="AC5360" s="382" t="str">
        <f t="shared" si="1011"/>
        <v/>
      </c>
      <c r="AD5360" s="382" t="str">
        <f t="shared" si="1012"/>
        <v/>
      </c>
    </row>
    <row r="5361" spans="11:30" ht="13.5" customHeight="1">
      <c r="K5361" s="4">
        <f t="shared" si="1008"/>
        <v>1</v>
      </c>
      <c r="L5361" s="34">
        <v>43475</v>
      </c>
      <c r="M5361" s="4">
        <v>224</v>
      </c>
      <c r="N5361" s="4">
        <v>6</v>
      </c>
      <c r="O5361" s="31">
        <v>0.20833333333333334</v>
      </c>
      <c r="P5361" s="35">
        <v>2.0499999999999998</v>
      </c>
      <c r="Q5361" s="36">
        <f t="shared" si="1009"/>
        <v>15</v>
      </c>
      <c r="R5361" s="4">
        <f t="shared" si="1010"/>
        <v>12.95</v>
      </c>
      <c r="S5361" s="31">
        <f t="shared" si="1013"/>
        <v>0.29212962962962963</v>
      </c>
      <c r="T5361" s="31">
        <f t="shared" si="1014"/>
        <v>0.70188657407407407</v>
      </c>
      <c r="U5361" s="4">
        <f t="shared" si="1015"/>
        <v>0</v>
      </c>
      <c r="V5361" s="4" t="str">
        <f t="shared" si="1016"/>
        <v/>
      </c>
      <c r="W5361" s="18" t="str">
        <f>IF(V5361="","",VLOOKUP(L5361,日射量と図３!$A$4:$C$368,3,TRUE)*238.85/100)</f>
        <v/>
      </c>
      <c r="X5361" s="4" t="str">
        <f t="shared" si="1017"/>
        <v/>
      </c>
      <c r="Y5361" s="4" t="str">
        <f t="shared" si="1018"/>
        <v/>
      </c>
      <c r="Z5361" s="4" t="str">
        <f t="shared" si="1019"/>
        <v/>
      </c>
      <c r="AA5361" s="4" t="str">
        <f>IF($V5361="","",IF(Y5361&lt;36,0,IF(AND(36&lt;=Y5361,Y5361&lt;71),VLOOKUP($W5361,日射量と図３!$E$6:$F$34,2,TRUE),IF(AND(71&lt;=Y5361,Y5361&lt;107),VLOOKUP($W5361,日射量と図３!$E$6:$G$34,3,TRUE),IF(AND(107&lt;=Y5361,Y5361&lt;143),VLOOKUP($W5361,日射量と図３!$E$6:$H$34,4,TRUE),VLOOKUP($W5361,日射量と図３!$E$6:$I$34,5,TRUE))))))</f>
        <v/>
      </c>
      <c r="AB5361" s="4" t="str">
        <f>IF($V5361="","",IF(Z5361&lt;36,0,IF(AND(36&lt;=Z5361,Z5361&lt;71),VLOOKUP($W5361,日射量と図３!$E$6:$F$34,2,TRUE),IF(AND(71&lt;=Z5361,Z5361&lt;107),VLOOKUP($W5361,日射量と図３!$E$6:$G$34,3,TRUE),IF(AND(107&lt;=Z5361,Z5361&lt;143),VLOOKUP($W5361,日射量と図３!$E$6:$H$34,4,TRUE),VLOOKUP($W5361,日射量と図３!$E$6:$I$34,5,TRUE))))))</f>
        <v/>
      </c>
      <c r="AC5361" s="382" t="str">
        <f t="shared" si="1011"/>
        <v/>
      </c>
      <c r="AD5361" s="382" t="str">
        <f t="shared" si="1012"/>
        <v/>
      </c>
    </row>
    <row r="5362" spans="11:30" ht="13.5" customHeight="1">
      <c r="K5362" s="4">
        <f t="shared" si="1008"/>
        <v>1</v>
      </c>
      <c r="L5362" s="34">
        <v>43475</v>
      </c>
      <c r="M5362" s="4">
        <v>224</v>
      </c>
      <c r="N5362" s="4">
        <v>7</v>
      </c>
      <c r="O5362" s="31">
        <v>0.25</v>
      </c>
      <c r="P5362" s="35">
        <v>1.7799999999999998</v>
      </c>
      <c r="Q5362" s="36">
        <f t="shared" si="1009"/>
        <v>15</v>
      </c>
      <c r="R5362" s="4">
        <f t="shared" si="1010"/>
        <v>13.22</v>
      </c>
      <c r="S5362" s="31">
        <f t="shared" si="1013"/>
        <v>0.29212962962962963</v>
      </c>
      <c r="T5362" s="31">
        <f t="shared" si="1014"/>
        <v>0.70188657407407407</v>
      </c>
      <c r="U5362" s="4">
        <f t="shared" si="1015"/>
        <v>0</v>
      </c>
      <c r="V5362" s="4" t="str">
        <f t="shared" si="1016"/>
        <v/>
      </c>
      <c r="W5362" s="18" t="str">
        <f>IF(V5362="","",VLOOKUP(L5362,日射量と図３!$A$4:$C$368,3,TRUE)*238.85/100)</f>
        <v/>
      </c>
      <c r="X5362" s="4" t="str">
        <f t="shared" si="1017"/>
        <v/>
      </c>
      <c r="Y5362" s="4" t="str">
        <f t="shared" si="1018"/>
        <v/>
      </c>
      <c r="Z5362" s="4" t="str">
        <f t="shared" si="1019"/>
        <v/>
      </c>
      <c r="AA5362" s="4" t="str">
        <f>IF($V5362="","",IF(Y5362&lt;36,0,IF(AND(36&lt;=Y5362,Y5362&lt;71),VLOOKUP($W5362,日射量と図３!$E$6:$F$34,2,TRUE),IF(AND(71&lt;=Y5362,Y5362&lt;107),VLOOKUP($W5362,日射量と図３!$E$6:$G$34,3,TRUE),IF(AND(107&lt;=Y5362,Y5362&lt;143),VLOOKUP($W5362,日射量と図３!$E$6:$H$34,4,TRUE),VLOOKUP($W5362,日射量と図３!$E$6:$I$34,5,TRUE))))))</f>
        <v/>
      </c>
      <c r="AB5362" s="4" t="str">
        <f>IF($V5362="","",IF(Z5362&lt;36,0,IF(AND(36&lt;=Z5362,Z5362&lt;71),VLOOKUP($W5362,日射量と図３!$E$6:$F$34,2,TRUE),IF(AND(71&lt;=Z5362,Z5362&lt;107),VLOOKUP($W5362,日射量と図３!$E$6:$G$34,3,TRUE),IF(AND(107&lt;=Z5362,Z5362&lt;143),VLOOKUP($W5362,日射量と図３!$E$6:$H$34,4,TRUE),VLOOKUP($W5362,日射量と図３!$E$6:$I$34,5,TRUE))))))</f>
        <v/>
      </c>
      <c r="AC5362" s="382" t="str">
        <f t="shared" si="1011"/>
        <v/>
      </c>
      <c r="AD5362" s="382" t="str">
        <f t="shared" si="1012"/>
        <v/>
      </c>
    </row>
    <row r="5363" spans="11:30" ht="13.5" customHeight="1">
      <c r="K5363" s="4">
        <f t="shared" si="1008"/>
        <v>1</v>
      </c>
      <c r="L5363" s="34">
        <v>43475</v>
      </c>
      <c r="M5363" s="4">
        <v>224</v>
      </c>
      <c r="N5363" s="4">
        <v>8</v>
      </c>
      <c r="O5363" s="31">
        <v>0.29166666666666669</v>
      </c>
      <c r="P5363" s="35">
        <v>1.5899999999999999</v>
      </c>
      <c r="Q5363" s="36">
        <f t="shared" si="1009"/>
        <v>12</v>
      </c>
      <c r="R5363" s="4">
        <f t="shared" si="1010"/>
        <v>10.41</v>
      </c>
      <c r="S5363" s="31">
        <f t="shared" si="1013"/>
        <v>0.29212962962962963</v>
      </c>
      <c r="T5363" s="31">
        <f t="shared" si="1014"/>
        <v>0.70188657407407407</v>
      </c>
      <c r="U5363" s="4">
        <f t="shared" si="1015"/>
        <v>0</v>
      </c>
      <c r="V5363" s="4" t="str">
        <f t="shared" si="1016"/>
        <v/>
      </c>
      <c r="W5363" s="18" t="str">
        <f>IF(V5363="","",VLOOKUP(L5363,日射量と図３!$A$4:$C$368,3,TRUE)*238.85/100)</f>
        <v/>
      </c>
      <c r="X5363" s="4" t="str">
        <f t="shared" si="1017"/>
        <v/>
      </c>
      <c r="Y5363" s="4" t="str">
        <f t="shared" si="1018"/>
        <v/>
      </c>
      <c r="Z5363" s="4" t="str">
        <f t="shared" si="1019"/>
        <v/>
      </c>
      <c r="AA5363" s="4" t="str">
        <f>IF($V5363="","",IF(Y5363&lt;36,0,IF(AND(36&lt;=Y5363,Y5363&lt;71),VLOOKUP($W5363,日射量と図３!$E$6:$F$34,2,TRUE),IF(AND(71&lt;=Y5363,Y5363&lt;107),VLOOKUP($W5363,日射量と図３!$E$6:$G$34,3,TRUE),IF(AND(107&lt;=Y5363,Y5363&lt;143),VLOOKUP($W5363,日射量と図３!$E$6:$H$34,4,TRUE),VLOOKUP($W5363,日射量と図３!$E$6:$I$34,5,TRUE))))))</f>
        <v/>
      </c>
      <c r="AB5363" s="4" t="str">
        <f>IF($V5363="","",IF(Z5363&lt;36,0,IF(AND(36&lt;=Z5363,Z5363&lt;71),VLOOKUP($W5363,日射量と図３!$E$6:$F$34,2,TRUE),IF(AND(71&lt;=Z5363,Z5363&lt;107),VLOOKUP($W5363,日射量と図３!$E$6:$G$34,3,TRUE),IF(AND(107&lt;=Z5363,Z5363&lt;143),VLOOKUP($W5363,日射量と図３!$E$6:$H$34,4,TRUE),VLOOKUP($W5363,日射量と図３!$E$6:$I$34,5,TRUE))))))</f>
        <v/>
      </c>
      <c r="AC5363" s="382" t="str">
        <f t="shared" si="1011"/>
        <v/>
      </c>
      <c r="AD5363" s="382" t="str">
        <f t="shared" si="1012"/>
        <v/>
      </c>
    </row>
    <row r="5364" spans="11:30" ht="13.5" customHeight="1">
      <c r="K5364" s="4">
        <f t="shared" si="1008"/>
        <v>1</v>
      </c>
      <c r="L5364" s="34">
        <v>43475</v>
      </c>
      <c r="M5364" s="4">
        <v>224</v>
      </c>
      <c r="N5364" s="4">
        <v>9</v>
      </c>
      <c r="O5364" s="31">
        <v>0.33333333333333331</v>
      </c>
      <c r="P5364" s="35">
        <v>2.4899999999999998</v>
      </c>
      <c r="Q5364" s="36">
        <f t="shared" si="1009"/>
        <v>12</v>
      </c>
      <c r="R5364" s="4">
        <f t="shared" si="1010"/>
        <v>9.51</v>
      </c>
      <c r="S5364" s="31">
        <f t="shared" si="1013"/>
        <v>0.29212962962962963</v>
      </c>
      <c r="T5364" s="31">
        <f t="shared" si="1014"/>
        <v>0.70188657407407407</v>
      </c>
      <c r="U5364" s="4">
        <f t="shared" si="1015"/>
        <v>9.51</v>
      </c>
      <c r="V5364" s="4" t="str">
        <f t="shared" si="1016"/>
        <v/>
      </c>
      <c r="W5364" s="18" t="str">
        <f>IF(V5364="","",VLOOKUP(L5364,日射量と図３!$A$4:$C$368,3,TRUE)*238.85/100)</f>
        <v/>
      </c>
      <c r="X5364" s="4" t="str">
        <f t="shared" si="1017"/>
        <v/>
      </c>
      <c r="Y5364" s="4" t="str">
        <f t="shared" si="1018"/>
        <v/>
      </c>
      <c r="Z5364" s="4" t="str">
        <f t="shared" si="1019"/>
        <v/>
      </c>
      <c r="AA5364" s="4" t="str">
        <f>IF($V5364="","",IF(Y5364&lt;36,0,IF(AND(36&lt;=Y5364,Y5364&lt;71),VLOOKUP($W5364,日射量と図３!$E$6:$F$34,2,TRUE),IF(AND(71&lt;=Y5364,Y5364&lt;107),VLOOKUP($W5364,日射量と図３!$E$6:$G$34,3,TRUE),IF(AND(107&lt;=Y5364,Y5364&lt;143),VLOOKUP($W5364,日射量と図３!$E$6:$H$34,4,TRUE),VLOOKUP($W5364,日射量と図３!$E$6:$I$34,5,TRUE))))))</f>
        <v/>
      </c>
      <c r="AB5364" s="4" t="str">
        <f>IF($V5364="","",IF(Z5364&lt;36,0,IF(AND(36&lt;=Z5364,Z5364&lt;71),VLOOKUP($W5364,日射量と図３!$E$6:$F$34,2,TRUE),IF(AND(71&lt;=Z5364,Z5364&lt;107),VLOOKUP($W5364,日射量と図３!$E$6:$G$34,3,TRUE),IF(AND(107&lt;=Z5364,Z5364&lt;143),VLOOKUP($W5364,日射量と図３!$E$6:$H$34,4,TRUE),VLOOKUP($W5364,日射量と図３!$E$6:$I$34,5,TRUE))))))</f>
        <v/>
      </c>
      <c r="AC5364" s="382" t="str">
        <f t="shared" si="1011"/>
        <v/>
      </c>
      <c r="AD5364" s="382" t="str">
        <f t="shared" si="1012"/>
        <v/>
      </c>
    </row>
    <row r="5365" spans="11:30" ht="13.5" customHeight="1">
      <c r="K5365" s="4">
        <f t="shared" si="1008"/>
        <v>1</v>
      </c>
      <c r="L5365" s="34">
        <v>43475</v>
      </c>
      <c r="M5365" s="4">
        <v>224</v>
      </c>
      <c r="N5365" s="4">
        <v>10</v>
      </c>
      <c r="O5365" s="31">
        <v>0.375</v>
      </c>
      <c r="P5365" s="35">
        <v>3.9200000000000004</v>
      </c>
      <c r="Q5365" s="36">
        <f t="shared" si="1009"/>
        <v>12</v>
      </c>
      <c r="R5365" s="4">
        <f t="shared" si="1010"/>
        <v>8.08</v>
      </c>
      <c r="S5365" s="31">
        <f t="shared" si="1013"/>
        <v>0.29212962962962963</v>
      </c>
      <c r="T5365" s="31">
        <f t="shared" si="1014"/>
        <v>0.70188657407407407</v>
      </c>
      <c r="U5365" s="4">
        <f t="shared" si="1015"/>
        <v>8.08</v>
      </c>
      <c r="V5365" s="4" t="str">
        <f t="shared" si="1016"/>
        <v/>
      </c>
      <c r="W5365" s="18" t="str">
        <f>IF(V5365="","",VLOOKUP(L5365,日射量と図３!$A$4:$C$368,3,TRUE)*238.85/100)</f>
        <v/>
      </c>
      <c r="X5365" s="4" t="str">
        <f t="shared" si="1017"/>
        <v/>
      </c>
      <c r="Y5365" s="4" t="str">
        <f t="shared" si="1018"/>
        <v/>
      </c>
      <c r="Z5365" s="4" t="str">
        <f t="shared" si="1019"/>
        <v/>
      </c>
      <c r="AA5365" s="4" t="str">
        <f>IF($V5365="","",IF(Y5365&lt;36,0,IF(AND(36&lt;=Y5365,Y5365&lt;71),VLOOKUP($W5365,日射量と図３!$E$6:$F$34,2,TRUE),IF(AND(71&lt;=Y5365,Y5365&lt;107),VLOOKUP($W5365,日射量と図３!$E$6:$G$34,3,TRUE),IF(AND(107&lt;=Y5365,Y5365&lt;143),VLOOKUP($W5365,日射量と図３!$E$6:$H$34,4,TRUE),VLOOKUP($W5365,日射量と図３!$E$6:$I$34,5,TRUE))))))</f>
        <v/>
      </c>
      <c r="AB5365" s="4" t="str">
        <f>IF($V5365="","",IF(Z5365&lt;36,0,IF(AND(36&lt;=Z5365,Z5365&lt;71),VLOOKUP($W5365,日射量と図３!$E$6:$F$34,2,TRUE),IF(AND(71&lt;=Z5365,Z5365&lt;107),VLOOKUP($W5365,日射量と図３!$E$6:$G$34,3,TRUE),IF(AND(107&lt;=Z5365,Z5365&lt;143),VLOOKUP($W5365,日射量と図３!$E$6:$H$34,4,TRUE),VLOOKUP($W5365,日射量と図３!$E$6:$I$34,5,TRUE))))))</f>
        <v/>
      </c>
      <c r="AC5365" s="382" t="str">
        <f t="shared" si="1011"/>
        <v/>
      </c>
      <c r="AD5365" s="382" t="str">
        <f t="shared" si="1012"/>
        <v/>
      </c>
    </row>
    <row r="5366" spans="11:30" ht="13.5" customHeight="1">
      <c r="K5366" s="4">
        <f t="shared" si="1008"/>
        <v>1</v>
      </c>
      <c r="L5366" s="34">
        <v>43475</v>
      </c>
      <c r="M5366" s="4">
        <v>224</v>
      </c>
      <c r="N5366" s="4">
        <v>11</v>
      </c>
      <c r="O5366" s="31">
        <v>0.41666666666666669</v>
      </c>
      <c r="P5366" s="35">
        <v>5.43</v>
      </c>
      <c r="Q5366" s="36">
        <f t="shared" si="1009"/>
        <v>12</v>
      </c>
      <c r="R5366" s="4">
        <f t="shared" si="1010"/>
        <v>6.57</v>
      </c>
      <c r="S5366" s="31">
        <f t="shared" si="1013"/>
        <v>0.29212962962962963</v>
      </c>
      <c r="T5366" s="31">
        <f t="shared" si="1014"/>
        <v>0.70188657407407407</v>
      </c>
      <c r="U5366" s="4">
        <f t="shared" si="1015"/>
        <v>6.57</v>
      </c>
      <c r="V5366" s="4" t="str">
        <f t="shared" si="1016"/>
        <v/>
      </c>
      <c r="W5366" s="18" t="str">
        <f>IF(V5366="","",VLOOKUP(L5366,日射量と図３!$A$4:$C$368,3,TRUE)*238.85/100)</f>
        <v/>
      </c>
      <c r="X5366" s="4" t="str">
        <f t="shared" si="1017"/>
        <v/>
      </c>
      <c r="Y5366" s="4" t="str">
        <f t="shared" si="1018"/>
        <v/>
      </c>
      <c r="Z5366" s="4" t="str">
        <f t="shared" si="1019"/>
        <v/>
      </c>
      <c r="AA5366" s="4" t="str">
        <f>IF($V5366="","",IF(Y5366&lt;36,0,IF(AND(36&lt;=Y5366,Y5366&lt;71),VLOOKUP($W5366,日射量と図３!$E$6:$F$34,2,TRUE),IF(AND(71&lt;=Y5366,Y5366&lt;107),VLOOKUP($W5366,日射量と図３!$E$6:$G$34,3,TRUE),IF(AND(107&lt;=Y5366,Y5366&lt;143),VLOOKUP($W5366,日射量と図３!$E$6:$H$34,4,TRUE),VLOOKUP($W5366,日射量と図３!$E$6:$I$34,5,TRUE))))))</f>
        <v/>
      </c>
      <c r="AB5366" s="4" t="str">
        <f>IF($V5366="","",IF(Z5366&lt;36,0,IF(AND(36&lt;=Z5366,Z5366&lt;71),VLOOKUP($W5366,日射量と図３!$E$6:$F$34,2,TRUE),IF(AND(71&lt;=Z5366,Z5366&lt;107),VLOOKUP($W5366,日射量と図３!$E$6:$G$34,3,TRUE),IF(AND(107&lt;=Z5366,Z5366&lt;143),VLOOKUP($W5366,日射量と図３!$E$6:$H$34,4,TRUE),VLOOKUP($W5366,日射量と図３!$E$6:$I$34,5,TRUE))))))</f>
        <v/>
      </c>
      <c r="AC5366" s="382" t="str">
        <f t="shared" si="1011"/>
        <v/>
      </c>
      <c r="AD5366" s="382" t="str">
        <f t="shared" si="1012"/>
        <v/>
      </c>
    </row>
    <row r="5367" spans="11:30" ht="13.5" customHeight="1">
      <c r="K5367" s="4">
        <f t="shared" si="1008"/>
        <v>1</v>
      </c>
      <c r="L5367" s="34">
        <v>43475</v>
      </c>
      <c r="M5367" s="4">
        <v>224</v>
      </c>
      <c r="N5367" s="4">
        <v>12</v>
      </c>
      <c r="O5367" s="31">
        <v>0.45833333333333331</v>
      </c>
      <c r="P5367" s="35">
        <v>6.9800000000000013</v>
      </c>
      <c r="Q5367" s="36">
        <f t="shared" si="1009"/>
        <v>12</v>
      </c>
      <c r="R5367" s="4">
        <f t="shared" si="1010"/>
        <v>5.0199999999999987</v>
      </c>
      <c r="S5367" s="31">
        <f t="shared" si="1013"/>
        <v>0.29212962962962963</v>
      </c>
      <c r="T5367" s="31">
        <f t="shared" si="1014"/>
        <v>0.70188657407407407</v>
      </c>
      <c r="U5367" s="4">
        <f t="shared" si="1015"/>
        <v>5.0199999999999987</v>
      </c>
      <c r="V5367" s="4" t="str">
        <f t="shared" si="1016"/>
        <v/>
      </c>
      <c r="W5367" s="18" t="str">
        <f>IF(V5367="","",VLOOKUP(L5367,日射量と図３!$A$4:$C$368,3,TRUE)*238.85/100)</f>
        <v/>
      </c>
      <c r="X5367" s="4" t="str">
        <f t="shared" si="1017"/>
        <v/>
      </c>
      <c r="Y5367" s="4" t="str">
        <f t="shared" si="1018"/>
        <v/>
      </c>
      <c r="Z5367" s="4" t="str">
        <f t="shared" si="1019"/>
        <v/>
      </c>
      <c r="AA5367" s="4" t="str">
        <f>IF($V5367="","",IF(Y5367&lt;36,0,IF(AND(36&lt;=Y5367,Y5367&lt;71),VLOOKUP($W5367,日射量と図３!$E$6:$F$34,2,TRUE),IF(AND(71&lt;=Y5367,Y5367&lt;107),VLOOKUP($W5367,日射量と図３!$E$6:$G$34,3,TRUE),IF(AND(107&lt;=Y5367,Y5367&lt;143),VLOOKUP($W5367,日射量と図３!$E$6:$H$34,4,TRUE),VLOOKUP($W5367,日射量と図３!$E$6:$I$34,5,TRUE))))))</f>
        <v/>
      </c>
      <c r="AB5367" s="4" t="str">
        <f>IF($V5367="","",IF(Z5367&lt;36,0,IF(AND(36&lt;=Z5367,Z5367&lt;71),VLOOKUP($W5367,日射量と図３!$E$6:$F$34,2,TRUE),IF(AND(71&lt;=Z5367,Z5367&lt;107),VLOOKUP($W5367,日射量と図３!$E$6:$G$34,3,TRUE),IF(AND(107&lt;=Z5367,Z5367&lt;143),VLOOKUP($W5367,日射量と図３!$E$6:$H$34,4,TRUE),VLOOKUP($W5367,日射量と図３!$E$6:$I$34,5,TRUE))))))</f>
        <v/>
      </c>
      <c r="AC5367" s="382" t="str">
        <f t="shared" si="1011"/>
        <v/>
      </c>
      <c r="AD5367" s="382" t="str">
        <f t="shared" si="1012"/>
        <v/>
      </c>
    </row>
    <row r="5368" spans="11:30" ht="13.5" customHeight="1">
      <c r="K5368" s="4">
        <f t="shared" si="1008"/>
        <v>1</v>
      </c>
      <c r="L5368" s="34">
        <v>43475</v>
      </c>
      <c r="M5368" s="4">
        <v>224</v>
      </c>
      <c r="N5368" s="4">
        <v>13</v>
      </c>
      <c r="O5368" s="31">
        <v>0.5</v>
      </c>
      <c r="P5368" s="35">
        <v>7.5</v>
      </c>
      <c r="Q5368" s="36">
        <f t="shared" si="1009"/>
        <v>12</v>
      </c>
      <c r="R5368" s="4">
        <f t="shared" si="1010"/>
        <v>4.5</v>
      </c>
      <c r="S5368" s="31">
        <f t="shared" si="1013"/>
        <v>0.29212962962962963</v>
      </c>
      <c r="T5368" s="31">
        <f t="shared" si="1014"/>
        <v>0.70188657407407407</v>
      </c>
      <c r="U5368" s="4">
        <f t="shared" si="1015"/>
        <v>4.5</v>
      </c>
      <c r="V5368" s="4" t="str">
        <f t="shared" si="1016"/>
        <v/>
      </c>
      <c r="W5368" s="18" t="str">
        <f>IF(V5368="","",VLOOKUP(L5368,日射量と図３!$A$4:$C$368,3,TRUE)*238.85/100)</f>
        <v/>
      </c>
      <c r="X5368" s="4" t="str">
        <f t="shared" si="1017"/>
        <v/>
      </c>
      <c r="Y5368" s="4" t="str">
        <f t="shared" si="1018"/>
        <v/>
      </c>
      <c r="Z5368" s="4" t="str">
        <f t="shared" si="1019"/>
        <v/>
      </c>
      <c r="AA5368" s="4" t="str">
        <f>IF($V5368="","",IF(Y5368&lt;36,0,IF(AND(36&lt;=Y5368,Y5368&lt;71),VLOOKUP($W5368,日射量と図３!$E$6:$F$34,2,TRUE),IF(AND(71&lt;=Y5368,Y5368&lt;107),VLOOKUP($W5368,日射量と図３!$E$6:$G$34,3,TRUE),IF(AND(107&lt;=Y5368,Y5368&lt;143),VLOOKUP($W5368,日射量と図３!$E$6:$H$34,4,TRUE),VLOOKUP($W5368,日射量と図３!$E$6:$I$34,5,TRUE))))))</f>
        <v/>
      </c>
      <c r="AB5368" s="4" t="str">
        <f>IF($V5368="","",IF(Z5368&lt;36,0,IF(AND(36&lt;=Z5368,Z5368&lt;71),VLOOKUP($W5368,日射量と図３!$E$6:$F$34,2,TRUE),IF(AND(71&lt;=Z5368,Z5368&lt;107),VLOOKUP($W5368,日射量と図３!$E$6:$G$34,3,TRUE),IF(AND(107&lt;=Z5368,Z5368&lt;143),VLOOKUP($W5368,日射量と図３!$E$6:$H$34,4,TRUE),VLOOKUP($W5368,日射量と図３!$E$6:$I$34,5,TRUE))))))</f>
        <v/>
      </c>
      <c r="AC5368" s="382" t="str">
        <f t="shared" si="1011"/>
        <v/>
      </c>
      <c r="AD5368" s="382" t="str">
        <f t="shared" si="1012"/>
        <v/>
      </c>
    </row>
    <row r="5369" spans="11:30" ht="13.5" customHeight="1">
      <c r="K5369" s="4">
        <f t="shared" si="1008"/>
        <v>1</v>
      </c>
      <c r="L5369" s="34">
        <v>43475</v>
      </c>
      <c r="M5369" s="4">
        <v>224</v>
      </c>
      <c r="N5369" s="4">
        <v>14</v>
      </c>
      <c r="O5369" s="31">
        <v>0.54166666666666663</v>
      </c>
      <c r="P5369" s="35">
        <v>8.2900000000000009</v>
      </c>
      <c r="Q5369" s="36">
        <f t="shared" si="1009"/>
        <v>12</v>
      </c>
      <c r="R5369" s="4">
        <f t="shared" si="1010"/>
        <v>3.7099999999999991</v>
      </c>
      <c r="S5369" s="31">
        <f t="shared" si="1013"/>
        <v>0.29212962962962963</v>
      </c>
      <c r="T5369" s="31">
        <f t="shared" si="1014"/>
        <v>0.70188657407407407</v>
      </c>
      <c r="U5369" s="4">
        <f t="shared" si="1015"/>
        <v>3.7099999999999991</v>
      </c>
      <c r="V5369" s="4" t="str">
        <f t="shared" si="1016"/>
        <v/>
      </c>
      <c r="W5369" s="18" t="str">
        <f>IF(V5369="","",VLOOKUP(L5369,日射量と図３!$A$4:$C$368,3,TRUE)*238.85/100)</f>
        <v/>
      </c>
      <c r="X5369" s="4" t="str">
        <f t="shared" si="1017"/>
        <v/>
      </c>
      <c r="Y5369" s="4" t="str">
        <f t="shared" si="1018"/>
        <v/>
      </c>
      <c r="Z5369" s="4" t="str">
        <f t="shared" si="1019"/>
        <v/>
      </c>
      <c r="AA5369" s="4" t="str">
        <f>IF($V5369="","",IF(Y5369&lt;36,0,IF(AND(36&lt;=Y5369,Y5369&lt;71),VLOOKUP($W5369,日射量と図３!$E$6:$F$34,2,TRUE),IF(AND(71&lt;=Y5369,Y5369&lt;107),VLOOKUP($W5369,日射量と図３!$E$6:$G$34,3,TRUE),IF(AND(107&lt;=Y5369,Y5369&lt;143),VLOOKUP($W5369,日射量と図３!$E$6:$H$34,4,TRUE),VLOOKUP($W5369,日射量と図３!$E$6:$I$34,5,TRUE))))))</f>
        <v/>
      </c>
      <c r="AB5369" s="4" t="str">
        <f>IF($V5369="","",IF(Z5369&lt;36,0,IF(AND(36&lt;=Z5369,Z5369&lt;71),VLOOKUP($W5369,日射量と図３!$E$6:$F$34,2,TRUE),IF(AND(71&lt;=Z5369,Z5369&lt;107),VLOOKUP($W5369,日射量と図３!$E$6:$G$34,3,TRUE),IF(AND(107&lt;=Z5369,Z5369&lt;143),VLOOKUP($W5369,日射量と図３!$E$6:$H$34,4,TRUE),VLOOKUP($W5369,日射量と図３!$E$6:$I$34,5,TRUE))))))</f>
        <v/>
      </c>
      <c r="AC5369" s="382" t="str">
        <f t="shared" si="1011"/>
        <v/>
      </c>
      <c r="AD5369" s="382" t="str">
        <f t="shared" si="1012"/>
        <v/>
      </c>
    </row>
    <row r="5370" spans="11:30" ht="13.5" customHeight="1">
      <c r="K5370" s="4">
        <f t="shared" si="1008"/>
        <v>1</v>
      </c>
      <c r="L5370" s="34">
        <v>43475</v>
      </c>
      <c r="M5370" s="4">
        <v>224</v>
      </c>
      <c r="N5370" s="4">
        <v>15</v>
      </c>
      <c r="O5370" s="31">
        <v>0.58333333333333337</v>
      </c>
      <c r="P5370" s="35">
        <v>8.36</v>
      </c>
      <c r="Q5370" s="36">
        <f t="shared" si="1009"/>
        <v>12</v>
      </c>
      <c r="R5370" s="4">
        <f t="shared" si="1010"/>
        <v>3.6400000000000006</v>
      </c>
      <c r="S5370" s="31">
        <f t="shared" si="1013"/>
        <v>0.29212962962962963</v>
      </c>
      <c r="T5370" s="31">
        <f t="shared" si="1014"/>
        <v>0.70188657407407407</v>
      </c>
      <c r="U5370" s="4">
        <f t="shared" si="1015"/>
        <v>3.6400000000000006</v>
      </c>
      <c r="V5370" s="4" t="str">
        <f t="shared" si="1016"/>
        <v/>
      </c>
      <c r="W5370" s="18" t="str">
        <f>IF(V5370="","",VLOOKUP(L5370,日射量と図３!$A$4:$C$368,3,TRUE)*238.85/100)</f>
        <v/>
      </c>
      <c r="X5370" s="4" t="str">
        <f t="shared" si="1017"/>
        <v/>
      </c>
      <c r="Y5370" s="4" t="str">
        <f t="shared" si="1018"/>
        <v/>
      </c>
      <c r="Z5370" s="4" t="str">
        <f t="shared" si="1019"/>
        <v/>
      </c>
      <c r="AA5370" s="4" t="str">
        <f>IF($V5370="","",IF(Y5370&lt;36,0,IF(AND(36&lt;=Y5370,Y5370&lt;71),VLOOKUP($W5370,日射量と図３!$E$6:$F$34,2,TRUE),IF(AND(71&lt;=Y5370,Y5370&lt;107),VLOOKUP($W5370,日射量と図３!$E$6:$G$34,3,TRUE),IF(AND(107&lt;=Y5370,Y5370&lt;143),VLOOKUP($W5370,日射量と図３!$E$6:$H$34,4,TRUE),VLOOKUP($W5370,日射量と図３!$E$6:$I$34,5,TRUE))))))</f>
        <v/>
      </c>
      <c r="AB5370" s="4" t="str">
        <f>IF($V5370="","",IF(Z5370&lt;36,0,IF(AND(36&lt;=Z5370,Z5370&lt;71),VLOOKUP($W5370,日射量と図３!$E$6:$F$34,2,TRUE),IF(AND(71&lt;=Z5370,Z5370&lt;107),VLOOKUP($W5370,日射量と図３!$E$6:$G$34,3,TRUE),IF(AND(107&lt;=Z5370,Z5370&lt;143),VLOOKUP($W5370,日射量と図３!$E$6:$H$34,4,TRUE),VLOOKUP($W5370,日射量と図３!$E$6:$I$34,5,TRUE))))))</f>
        <v/>
      </c>
      <c r="AC5370" s="382" t="str">
        <f t="shared" si="1011"/>
        <v/>
      </c>
      <c r="AD5370" s="382" t="str">
        <f t="shared" si="1012"/>
        <v/>
      </c>
    </row>
    <row r="5371" spans="11:30" ht="13.5" customHeight="1">
      <c r="K5371" s="4">
        <f t="shared" si="1008"/>
        <v>1</v>
      </c>
      <c r="L5371" s="34">
        <v>43475</v>
      </c>
      <c r="M5371" s="4">
        <v>224</v>
      </c>
      <c r="N5371" s="4">
        <v>16</v>
      </c>
      <c r="O5371" s="31">
        <v>0.625</v>
      </c>
      <c r="P5371" s="35">
        <v>7.92</v>
      </c>
      <c r="Q5371" s="36">
        <f t="shared" si="1009"/>
        <v>16</v>
      </c>
      <c r="R5371" s="4">
        <f t="shared" si="1010"/>
        <v>8.08</v>
      </c>
      <c r="S5371" s="31">
        <f t="shared" si="1013"/>
        <v>0.29212962962962963</v>
      </c>
      <c r="T5371" s="31">
        <f t="shared" si="1014"/>
        <v>0.70188657407407407</v>
      </c>
      <c r="U5371" s="4">
        <f t="shared" si="1015"/>
        <v>8.08</v>
      </c>
      <c r="V5371" s="4" t="str">
        <f t="shared" si="1016"/>
        <v/>
      </c>
      <c r="W5371" s="18" t="str">
        <f>IF(V5371="","",VLOOKUP(L5371,日射量と図３!$A$4:$C$368,3,TRUE)*238.85/100)</f>
        <v/>
      </c>
      <c r="X5371" s="4" t="str">
        <f t="shared" si="1017"/>
        <v/>
      </c>
      <c r="Y5371" s="4" t="str">
        <f t="shared" si="1018"/>
        <v/>
      </c>
      <c r="Z5371" s="4" t="str">
        <f t="shared" si="1019"/>
        <v/>
      </c>
      <c r="AA5371" s="4" t="str">
        <f>IF($V5371="","",IF(Y5371&lt;36,0,IF(AND(36&lt;=Y5371,Y5371&lt;71),VLOOKUP($W5371,日射量と図３!$E$6:$F$34,2,TRUE),IF(AND(71&lt;=Y5371,Y5371&lt;107),VLOOKUP($W5371,日射量と図３!$E$6:$G$34,3,TRUE),IF(AND(107&lt;=Y5371,Y5371&lt;143),VLOOKUP($W5371,日射量と図３!$E$6:$H$34,4,TRUE),VLOOKUP($W5371,日射量と図３!$E$6:$I$34,5,TRUE))))))</f>
        <v/>
      </c>
      <c r="AB5371" s="4" t="str">
        <f>IF($V5371="","",IF(Z5371&lt;36,0,IF(AND(36&lt;=Z5371,Z5371&lt;71),VLOOKUP($W5371,日射量と図３!$E$6:$F$34,2,TRUE),IF(AND(71&lt;=Z5371,Z5371&lt;107),VLOOKUP($W5371,日射量と図３!$E$6:$G$34,3,TRUE),IF(AND(107&lt;=Z5371,Z5371&lt;143),VLOOKUP($W5371,日射量と図３!$E$6:$H$34,4,TRUE),VLOOKUP($W5371,日射量と図３!$E$6:$I$34,5,TRUE))))))</f>
        <v/>
      </c>
      <c r="AC5371" s="382" t="str">
        <f t="shared" si="1011"/>
        <v/>
      </c>
      <c r="AD5371" s="382" t="str">
        <f t="shared" si="1012"/>
        <v/>
      </c>
    </row>
    <row r="5372" spans="11:30" ht="13.5" customHeight="1">
      <c r="K5372" s="4">
        <f t="shared" si="1008"/>
        <v>1</v>
      </c>
      <c r="L5372" s="34">
        <v>43475</v>
      </c>
      <c r="M5372" s="4">
        <v>224</v>
      </c>
      <c r="N5372" s="4">
        <v>17</v>
      </c>
      <c r="O5372" s="31">
        <v>0.66666666666666663</v>
      </c>
      <c r="P5372" s="35">
        <v>7.3400000000000007</v>
      </c>
      <c r="Q5372" s="36">
        <f t="shared" si="1009"/>
        <v>16</v>
      </c>
      <c r="R5372" s="4">
        <f t="shared" si="1010"/>
        <v>8.66</v>
      </c>
      <c r="S5372" s="31">
        <f t="shared" si="1013"/>
        <v>0.29212962962962963</v>
      </c>
      <c r="T5372" s="31">
        <f t="shared" si="1014"/>
        <v>0.70188657407407407</v>
      </c>
      <c r="U5372" s="4">
        <f t="shared" si="1015"/>
        <v>8.66</v>
      </c>
      <c r="V5372" s="4" t="str">
        <f t="shared" si="1016"/>
        <v/>
      </c>
      <c r="W5372" s="18" t="str">
        <f>IF(V5372="","",VLOOKUP(L5372,日射量と図３!$A$4:$C$368,3,TRUE)*238.85/100)</f>
        <v/>
      </c>
      <c r="X5372" s="4" t="str">
        <f t="shared" si="1017"/>
        <v/>
      </c>
      <c r="Y5372" s="4" t="str">
        <f t="shared" si="1018"/>
        <v/>
      </c>
      <c r="Z5372" s="4" t="str">
        <f t="shared" si="1019"/>
        <v/>
      </c>
      <c r="AA5372" s="4" t="str">
        <f>IF($V5372="","",IF(Y5372&lt;36,0,IF(AND(36&lt;=Y5372,Y5372&lt;71),VLOOKUP($W5372,日射量と図３!$E$6:$F$34,2,TRUE),IF(AND(71&lt;=Y5372,Y5372&lt;107),VLOOKUP($W5372,日射量と図３!$E$6:$G$34,3,TRUE),IF(AND(107&lt;=Y5372,Y5372&lt;143),VLOOKUP($W5372,日射量と図３!$E$6:$H$34,4,TRUE),VLOOKUP($W5372,日射量と図３!$E$6:$I$34,5,TRUE))))))</f>
        <v/>
      </c>
      <c r="AB5372" s="4" t="str">
        <f>IF($V5372="","",IF(Z5372&lt;36,0,IF(AND(36&lt;=Z5372,Z5372&lt;71),VLOOKUP($W5372,日射量と図３!$E$6:$F$34,2,TRUE),IF(AND(71&lt;=Z5372,Z5372&lt;107),VLOOKUP($W5372,日射量と図３!$E$6:$G$34,3,TRUE),IF(AND(107&lt;=Z5372,Z5372&lt;143),VLOOKUP($W5372,日射量と図３!$E$6:$H$34,4,TRUE),VLOOKUP($W5372,日射量と図３!$E$6:$I$34,5,TRUE))))))</f>
        <v/>
      </c>
      <c r="AC5372" s="382" t="str">
        <f t="shared" si="1011"/>
        <v/>
      </c>
      <c r="AD5372" s="382" t="str">
        <f t="shared" si="1012"/>
        <v/>
      </c>
    </row>
    <row r="5373" spans="11:30" ht="13.5" customHeight="1">
      <c r="K5373" s="4">
        <f t="shared" si="1008"/>
        <v>1</v>
      </c>
      <c r="L5373" s="34">
        <v>43475</v>
      </c>
      <c r="M5373" s="4">
        <v>224</v>
      </c>
      <c r="N5373" s="4">
        <v>18</v>
      </c>
      <c r="O5373" s="31">
        <v>0.70833333333333337</v>
      </c>
      <c r="P5373" s="35">
        <v>6.2</v>
      </c>
      <c r="Q5373" s="36">
        <f t="shared" si="1009"/>
        <v>16</v>
      </c>
      <c r="R5373" s="4">
        <f t="shared" si="1010"/>
        <v>9.8000000000000007</v>
      </c>
      <c r="S5373" s="31">
        <f t="shared" si="1013"/>
        <v>0.29212962962962963</v>
      </c>
      <c r="T5373" s="31">
        <f t="shared" si="1014"/>
        <v>0.70188657407407407</v>
      </c>
      <c r="U5373" s="4">
        <f t="shared" si="1015"/>
        <v>0</v>
      </c>
      <c r="V5373" s="4" t="str">
        <f t="shared" si="1016"/>
        <v/>
      </c>
      <c r="W5373" s="18" t="str">
        <f>IF(V5373="","",VLOOKUP(L5373,日射量と図３!$A$4:$C$368,3,TRUE)*238.85/100)</f>
        <v/>
      </c>
      <c r="X5373" s="4" t="str">
        <f t="shared" si="1017"/>
        <v/>
      </c>
      <c r="Y5373" s="4" t="str">
        <f t="shared" si="1018"/>
        <v/>
      </c>
      <c r="Z5373" s="4" t="str">
        <f t="shared" si="1019"/>
        <v/>
      </c>
      <c r="AA5373" s="4" t="str">
        <f>IF($V5373="","",IF(Y5373&lt;36,0,IF(AND(36&lt;=Y5373,Y5373&lt;71),VLOOKUP($W5373,日射量と図３!$E$6:$F$34,2,TRUE),IF(AND(71&lt;=Y5373,Y5373&lt;107),VLOOKUP($W5373,日射量と図３!$E$6:$G$34,3,TRUE),IF(AND(107&lt;=Y5373,Y5373&lt;143),VLOOKUP($W5373,日射量と図３!$E$6:$H$34,4,TRUE),VLOOKUP($W5373,日射量と図３!$E$6:$I$34,5,TRUE))))))</f>
        <v/>
      </c>
      <c r="AB5373" s="4" t="str">
        <f>IF($V5373="","",IF(Z5373&lt;36,0,IF(AND(36&lt;=Z5373,Z5373&lt;71),VLOOKUP($W5373,日射量と図３!$E$6:$F$34,2,TRUE),IF(AND(71&lt;=Z5373,Z5373&lt;107),VLOOKUP($W5373,日射量と図３!$E$6:$G$34,3,TRUE),IF(AND(107&lt;=Z5373,Z5373&lt;143),VLOOKUP($W5373,日射量と図３!$E$6:$H$34,4,TRUE),VLOOKUP($W5373,日射量と図３!$E$6:$I$34,5,TRUE))))))</f>
        <v/>
      </c>
      <c r="AC5373" s="382" t="str">
        <f t="shared" si="1011"/>
        <v/>
      </c>
      <c r="AD5373" s="382" t="str">
        <f t="shared" si="1012"/>
        <v/>
      </c>
    </row>
    <row r="5374" spans="11:30" ht="13.5" customHeight="1">
      <c r="K5374" s="4">
        <f t="shared" si="1008"/>
        <v>1</v>
      </c>
      <c r="L5374" s="34">
        <v>43475</v>
      </c>
      <c r="M5374" s="4">
        <v>224</v>
      </c>
      <c r="N5374" s="4">
        <v>19</v>
      </c>
      <c r="O5374" s="31">
        <v>0.75</v>
      </c>
      <c r="P5374" s="35">
        <v>5.4500000000000011</v>
      </c>
      <c r="Q5374" s="36">
        <f t="shared" si="1009"/>
        <v>16</v>
      </c>
      <c r="R5374" s="4">
        <f t="shared" si="1010"/>
        <v>10.549999999999999</v>
      </c>
      <c r="S5374" s="31">
        <f t="shared" si="1013"/>
        <v>0.29212962962962963</v>
      </c>
      <c r="T5374" s="31">
        <f t="shared" si="1014"/>
        <v>0.70188657407407407</v>
      </c>
      <c r="U5374" s="4">
        <f t="shared" si="1015"/>
        <v>0</v>
      </c>
      <c r="V5374" s="4" t="str">
        <f t="shared" si="1016"/>
        <v/>
      </c>
      <c r="W5374" s="18" t="str">
        <f>IF(V5374="","",VLOOKUP(L5374,日射量と図３!$A$4:$C$368,3,TRUE)*238.85/100)</f>
        <v/>
      </c>
      <c r="X5374" s="4" t="str">
        <f t="shared" si="1017"/>
        <v/>
      </c>
      <c r="Y5374" s="4" t="str">
        <f t="shared" si="1018"/>
        <v/>
      </c>
      <c r="Z5374" s="4" t="str">
        <f t="shared" si="1019"/>
        <v/>
      </c>
      <c r="AA5374" s="4" t="str">
        <f>IF($V5374="","",IF(Y5374&lt;36,0,IF(AND(36&lt;=Y5374,Y5374&lt;71),VLOOKUP($W5374,日射量と図３!$E$6:$F$34,2,TRUE),IF(AND(71&lt;=Y5374,Y5374&lt;107),VLOOKUP($W5374,日射量と図３!$E$6:$G$34,3,TRUE),IF(AND(107&lt;=Y5374,Y5374&lt;143),VLOOKUP($W5374,日射量と図３!$E$6:$H$34,4,TRUE),VLOOKUP($W5374,日射量と図３!$E$6:$I$34,5,TRUE))))))</f>
        <v/>
      </c>
      <c r="AB5374" s="4" t="str">
        <f>IF($V5374="","",IF(Z5374&lt;36,0,IF(AND(36&lt;=Z5374,Z5374&lt;71),VLOOKUP($W5374,日射量と図３!$E$6:$F$34,2,TRUE),IF(AND(71&lt;=Z5374,Z5374&lt;107),VLOOKUP($W5374,日射量と図３!$E$6:$G$34,3,TRUE),IF(AND(107&lt;=Z5374,Z5374&lt;143),VLOOKUP($W5374,日射量と図３!$E$6:$H$34,4,TRUE),VLOOKUP($W5374,日射量と図３!$E$6:$I$34,5,TRUE))))))</f>
        <v/>
      </c>
      <c r="AC5374" s="382" t="str">
        <f t="shared" si="1011"/>
        <v/>
      </c>
      <c r="AD5374" s="382" t="str">
        <f t="shared" si="1012"/>
        <v/>
      </c>
    </row>
    <row r="5375" spans="11:30" ht="13.5" customHeight="1">
      <c r="K5375" s="4">
        <f t="shared" si="1008"/>
        <v>1</v>
      </c>
      <c r="L5375" s="34">
        <v>43475</v>
      </c>
      <c r="M5375" s="4">
        <v>224</v>
      </c>
      <c r="N5375" s="4">
        <v>20</v>
      </c>
      <c r="O5375" s="31">
        <v>0.79166666666666663</v>
      </c>
      <c r="P5375" s="35">
        <v>4.95</v>
      </c>
      <c r="Q5375" s="36">
        <f t="shared" si="1009"/>
        <v>16</v>
      </c>
      <c r="R5375" s="4">
        <f t="shared" si="1010"/>
        <v>11.05</v>
      </c>
      <c r="S5375" s="31">
        <f t="shared" si="1013"/>
        <v>0.29212962962962963</v>
      </c>
      <c r="T5375" s="31">
        <f t="shared" si="1014"/>
        <v>0.70188657407407407</v>
      </c>
      <c r="U5375" s="4">
        <f t="shared" si="1015"/>
        <v>0</v>
      </c>
      <c r="V5375" s="4" t="str">
        <f t="shared" si="1016"/>
        <v/>
      </c>
      <c r="W5375" s="18" t="str">
        <f>IF(V5375="","",VLOOKUP(L5375,日射量と図３!$A$4:$C$368,3,TRUE)*238.85/100)</f>
        <v/>
      </c>
      <c r="X5375" s="4" t="str">
        <f t="shared" si="1017"/>
        <v/>
      </c>
      <c r="Y5375" s="4" t="str">
        <f t="shared" si="1018"/>
        <v/>
      </c>
      <c r="Z5375" s="4" t="str">
        <f t="shared" si="1019"/>
        <v/>
      </c>
      <c r="AA5375" s="4" t="str">
        <f>IF($V5375="","",IF(Y5375&lt;36,0,IF(AND(36&lt;=Y5375,Y5375&lt;71),VLOOKUP($W5375,日射量と図３!$E$6:$F$34,2,TRUE),IF(AND(71&lt;=Y5375,Y5375&lt;107),VLOOKUP($W5375,日射量と図３!$E$6:$G$34,3,TRUE),IF(AND(107&lt;=Y5375,Y5375&lt;143),VLOOKUP($W5375,日射量と図３!$E$6:$H$34,4,TRUE),VLOOKUP($W5375,日射量と図３!$E$6:$I$34,5,TRUE))))))</f>
        <v/>
      </c>
      <c r="AB5375" s="4" t="str">
        <f>IF($V5375="","",IF(Z5375&lt;36,0,IF(AND(36&lt;=Z5375,Z5375&lt;71),VLOOKUP($W5375,日射量と図３!$E$6:$F$34,2,TRUE),IF(AND(71&lt;=Z5375,Z5375&lt;107),VLOOKUP($W5375,日射量と図３!$E$6:$G$34,3,TRUE),IF(AND(107&lt;=Z5375,Z5375&lt;143),VLOOKUP($W5375,日射量と図３!$E$6:$H$34,4,TRUE),VLOOKUP($W5375,日射量と図３!$E$6:$I$34,5,TRUE))))))</f>
        <v/>
      </c>
      <c r="AC5375" s="382" t="str">
        <f t="shared" si="1011"/>
        <v/>
      </c>
      <c r="AD5375" s="382" t="str">
        <f t="shared" si="1012"/>
        <v/>
      </c>
    </row>
    <row r="5376" spans="11:30" ht="13.5" customHeight="1">
      <c r="K5376" s="4">
        <f t="shared" si="1008"/>
        <v>1</v>
      </c>
      <c r="L5376" s="34">
        <v>43475</v>
      </c>
      <c r="M5376" s="4">
        <v>224</v>
      </c>
      <c r="N5376" s="4">
        <v>21</v>
      </c>
      <c r="O5376" s="31">
        <v>0.83333333333333337</v>
      </c>
      <c r="P5376" s="35">
        <v>4.3100000000000005</v>
      </c>
      <c r="Q5376" s="36">
        <f t="shared" si="1009"/>
        <v>16</v>
      </c>
      <c r="R5376" s="4">
        <f t="shared" si="1010"/>
        <v>11.69</v>
      </c>
      <c r="S5376" s="31">
        <f t="shared" si="1013"/>
        <v>0.29212962962962963</v>
      </c>
      <c r="T5376" s="31">
        <f t="shared" si="1014"/>
        <v>0.70188657407407407</v>
      </c>
      <c r="U5376" s="4">
        <f t="shared" si="1015"/>
        <v>0</v>
      </c>
      <c r="V5376" s="4" t="str">
        <f t="shared" si="1016"/>
        <v/>
      </c>
      <c r="W5376" s="18" t="str">
        <f>IF(V5376="","",VLOOKUP(L5376,日射量と図３!$A$4:$C$368,3,TRUE)*238.85/100)</f>
        <v/>
      </c>
      <c r="X5376" s="4" t="str">
        <f t="shared" si="1017"/>
        <v/>
      </c>
      <c r="Y5376" s="4" t="str">
        <f t="shared" si="1018"/>
        <v/>
      </c>
      <c r="Z5376" s="4" t="str">
        <f t="shared" si="1019"/>
        <v/>
      </c>
      <c r="AA5376" s="4" t="str">
        <f>IF($V5376="","",IF(Y5376&lt;36,0,IF(AND(36&lt;=Y5376,Y5376&lt;71),VLOOKUP($W5376,日射量と図３!$E$6:$F$34,2,TRUE),IF(AND(71&lt;=Y5376,Y5376&lt;107),VLOOKUP($W5376,日射量と図３!$E$6:$G$34,3,TRUE),IF(AND(107&lt;=Y5376,Y5376&lt;143),VLOOKUP($W5376,日射量と図３!$E$6:$H$34,4,TRUE),VLOOKUP($W5376,日射量と図３!$E$6:$I$34,5,TRUE))))))</f>
        <v/>
      </c>
      <c r="AB5376" s="4" t="str">
        <f>IF($V5376="","",IF(Z5376&lt;36,0,IF(AND(36&lt;=Z5376,Z5376&lt;71),VLOOKUP($W5376,日射量と図３!$E$6:$F$34,2,TRUE),IF(AND(71&lt;=Z5376,Z5376&lt;107),VLOOKUP($W5376,日射量と図３!$E$6:$G$34,3,TRUE),IF(AND(107&lt;=Z5376,Z5376&lt;143),VLOOKUP($W5376,日射量と図３!$E$6:$H$34,4,TRUE),VLOOKUP($W5376,日射量と図３!$E$6:$I$34,5,TRUE))))))</f>
        <v/>
      </c>
      <c r="AC5376" s="382" t="str">
        <f t="shared" si="1011"/>
        <v/>
      </c>
      <c r="AD5376" s="382" t="str">
        <f t="shared" si="1012"/>
        <v/>
      </c>
    </row>
    <row r="5377" spans="11:30" ht="13.5" customHeight="1">
      <c r="K5377" s="4">
        <f t="shared" si="1008"/>
        <v>1</v>
      </c>
      <c r="L5377" s="34">
        <v>43475</v>
      </c>
      <c r="M5377" s="4">
        <v>224</v>
      </c>
      <c r="N5377" s="4">
        <v>22</v>
      </c>
      <c r="O5377" s="31">
        <v>0.875</v>
      </c>
      <c r="P5377" s="35">
        <v>4.0299999999999994</v>
      </c>
      <c r="Q5377" s="36">
        <f t="shared" si="1009"/>
        <v>16</v>
      </c>
      <c r="R5377" s="4">
        <f t="shared" si="1010"/>
        <v>11.97</v>
      </c>
      <c r="S5377" s="31">
        <f t="shared" si="1013"/>
        <v>0.29212962962962963</v>
      </c>
      <c r="T5377" s="31">
        <f t="shared" si="1014"/>
        <v>0.70188657407407407</v>
      </c>
      <c r="U5377" s="4">
        <f t="shared" si="1015"/>
        <v>0</v>
      </c>
      <c r="V5377" s="4" t="str">
        <f t="shared" si="1016"/>
        <v/>
      </c>
      <c r="W5377" s="18" t="str">
        <f>IF(V5377="","",VLOOKUP(L5377,日射量と図３!$A$4:$C$368,3,TRUE)*238.85/100)</f>
        <v/>
      </c>
      <c r="X5377" s="4" t="str">
        <f t="shared" si="1017"/>
        <v/>
      </c>
      <c r="Y5377" s="4" t="str">
        <f t="shared" si="1018"/>
        <v/>
      </c>
      <c r="Z5377" s="4" t="str">
        <f t="shared" si="1019"/>
        <v/>
      </c>
      <c r="AA5377" s="4" t="str">
        <f>IF($V5377="","",IF(Y5377&lt;36,0,IF(AND(36&lt;=Y5377,Y5377&lt;71),VLOOKUP($W5377,日射量と図３!$E$6:$F$34,2,TRUE),IF(AND(71&lt;=Y5377,Y5377&lt;107),VLOOKUP($W5377,日射量と図３!$E$6:$G$34,3,TRUE),IF(AND(107&lt;=Y5377,Y5377&lt;143),VLOOKUP($W5377,日射量と図３!$E$6:$H$34,4,TRUE),VLOOKUP($W5377,日射量と図３!$E$6:$I$34,5,TRUE))))))</f>
        <v/>
      </c>
      <c r="AB5377" s="4" t="str">
        <f>IF($V5377="","",IF(Z5377&lt;36,0,IF(AND(36&lt;=Z5377,Z5377&lt;71),VLOOKUP($W5377,日射量と図３!$E$6:$F$34,2,TRUE),IF(AND(71&lt;=Z5377,Z5377&lt;107),VLOOKUP($W5377,日射量と図３!$E$6:$G$34,3,TRUE),IF(AND(107&lt;=Z5377,Z5377&lt;143),VLOOKUP($W5377,日射量と図３!$E$6:$H$34,4,TRUE),VLOOKUP($W5377,日射量と図３!$E$6:$I$34,5,TRUE))))))</f>
        <v/>
      </c>
      <c r="AC5377" s="382" t="str">
        <f t="shared" si="1011"/>
        <v/>
      </c>
      <c r="AD5377" s="382" t="str">
        <f t="shared" si="1012"/>
        <v/>
      </c>
    </row>
    <row r="5378" spans="11:30" ht="13.5" customHeight="1">
      <c r="K5378" s="4">
        <f t="shared" si="1008"/>
        <v>1</v>
      </c>
      <c r="L5378" s="34">
        <v>43475</v>
      </c>
      <c r="M5378" s="4">
        <v>224</v>
      </c>
      <c r="N5378" s="4">
        <v>23</v>
      </c>
      <c r="O5378" s="31">
        <v>0.91666666666666663</v>
      </c>
      <c r="P5378" s="35">
        <v>3.7399999999999998</v>
      </c>
      <c r="Q5378" s="36">
        <f t="shared" si="1009"/>
        <v>13</v>
      </c>
      <c r="R5378" s="4">
        <f t="shared" si="1010"/>
        <v>9.26</v>
      </c>
      <c r="S5378" s="31">
        <f t="shared" si="1013"/>
        <v>0.29212962962962963</v>
      </c>
      <c r="T5378" s="31">
        <f t="shared" si="1014"/>
        <v>0.70188657407407407</v>
      </c>
      <c r="U5378" s="4">
        <f t="shared" si="1015"/>
        <v>0</v>
      </c>
      <c r="V5378" s="4" t="str">
        <f t="shared" si="1016"/>
        <v/>
      </c>
      <c r="W5378" s="18" t="str">
        <f>IF(V5378="","",VLOOKUP(L5378,日射量と図３!$A$4:$C$368,3,TRUE)*238.85/100)</f>
        <v/>
      </c>
      <c r="X5378" s="4" t="str">
        <f t="shared" si="1017"/>
        <v/>
      </c>
      <c r="Y5378" s="4" t="str">
        <f t="shared" si="1018"/>
        <v/>
      </c>
      <c r="Z5378" s="4" t="str">
        <f t="shared" si="1019"/>
        <v/>
      </c>
      <c r="AA5378" s="4" t="str">
        <f>IF($V5378="","",IF(Y5378&lt;36,0,IF(AND(36&lt;=Y5378,Y5378&lt;71),VLOOKUP($W5378,日射量と図３!$E$6:$F$34,2,TRUE),IF(AND(71&lt;=Y5378,Y5378&lt;107),VLOOKUP($W5378,日射量と図３!$E$6:$G$34,3,TRUE),IF(AND(107&lt;=Y5378,Y5378&lt;143),VLOOKUP($W5378,日射量と図３!$E$6:$H$34,4,TRUE),VLOOKUP($W5378,日射量と図３!$E$6:$I$34,5,TRUE))))))</f>
        <v/>
      </c>
      <c r="AB5378" s="4" t="str">
        <f>IF($V5378="","",IF(Z5378&lt;36,0,IF(AND(36&lt;=Z5378,Z5378&lt;71),VLOOKUP($W5378,日射量と図３!$E$6:$F$34,2,TRUE),IF(AND(71&lt;=Z5378,Z5378&lt;107),VLOOKUP($W5378,日射量と図３!$E$6:$G$34,3,TRUE),IF(AND(107&lt;=Z5378,Z5378&lt;143),VLOOKUP($W5378,日射量と図３!$E$6:$H$34,4,TRUE),VLOOKUP($W5378,日射量と図３!$E$6:$I$34,5,TRUE))))))</f>
        <v/>
      </c>
      <c r="AC5378" s="382" t="str">
        <f t="shared" si="1011"/>
        <v/>
      </c>
      <c r="AD5378" s="382" t="str">
        <f t="shared" si="1012"/>
        <v/>
      </c>
    </row>
    <row r="5379" spans="11:30" ht="13.5" customHeight="1">
      <c r="K5379" s="4">
        <f t="shared" si="1008"/>
        <v>1</v>
      </c>
      <c r="L5379" s="34">
        <v>43475</v>
      </c>
      <c r="M5379" s="4">
        <v>224</v>
      </c>
      <c r="N5379" s="4">
        <v>24</v>
      </c>
      <c r="O5379" s="31">
        <v>0.95833333333333337</v>
      </c>
      <c r="P5379" s="35">
        <v>3.5300000000000002</v>
      </c>
      <c r="Q5379" s="36">
        <f t="shared" si="1009"/>
        <v>13</v>
      </c>
      <c r="R5379" s="4">
        <f t="shared" si="1010"/>
        <v>9.4699999999999989</v>
      </c>
      <c r="S5379" s="31">
        <f t="shared" si="1013"/>
        <v>0.29212962962962963</v>
      </c>
      <c r="T5379" s="31">
        <f t="shared" si="1014"/>
        <v>0.70188657407407407</v>
      </c>
      <c r="U5379" s="4">
        <f t="shared" si="1015"/>
        <v>0</v>
      </c>
      <c r="V5379" s="4" t="str">
        <f t="shared" si="1016"/>
        <v/>
      </c>
      <c r="W5379" s="18" t="str">
        <f>IF(V5379="","",VLOOKUP(L5379,日射量と図３!$A$4:$C$368,3,TRUE)*238.85/100)</f>
        <v/>
      </c>
      <c r="X5379" s="4" t="str">
        <f t="shared" si="1017"/>
        <v/>
      </c>
      <c r="Y5379" s="4" t="str">
        <f t="shared" si="1018"/>
        <v/>
      </c>
      <c r="Z5379" s="4" t="str">
        <f t="shared" si="1019"/>
        <v/>
      </c>
      <c r="AA5379" s="4" t="str">
        <f>IF($V5379="","",IF(Y5379&lt;36,0,IF(AND(36&lt;=Y5379,Y5379&lt;71),VLOOKUP($W5379,日射量と図３!$E$6:$F$34,2,TRUE),IF(AND(71&lt;=Y5379,Y5379&lt;107),VLOOKUP($W5379,日射量と図３!$E$6:$G$34,3,TRUE),IF(AND(107&lt;=Y5379,Y5379&lt;143),VLOOKUP($W5379,日射量と図３!$E$6:$H$34,4,TRUE),VLOOKUP($W5379,日射量と図３!$E$6:$I$34,5,TRUE))))))</f>
        <v/>
      </c>
      <c r="AB5379" s="4" t="str">
        <f>IF($V5379="","",IF(Z5379&lt;36,0,IF(AND(36&lt;=Z5379,Z5379&lt;71),VLOOKUP($W5379,日射量と図３!$E$6:$F$34,2,TRUE),IF(AND(71&lt;=Z5379,Z5379&lt;107),VLOOKUP($W5379,日射量と図３!$E$6:$G$34,3,TRUE),IF(AND(107&lt;=Z5379,Z5379&lt;143),VLOOKUP($W5379,日射量と図３!$E$6:$H$34,4,TRUE),VLOOKUP($W5379,日射量と図３!$E$6:$I$34,5,TRUE))))))</f>
        <v/>
      </c>
      <c r="AC5379" s="382" t="str">
        <f t="shared" si="1011"/>
        <v/>
      </c>
      <c r="AD5379" s="382" t="str">
        <f t="shared" si="1012"/>
        <v/>
      </c>
    </row>
    <row r="5380" spans="11:30" ht="13.5" customHeight="1">
      <c r="K5380" s="4">
        <f t="shared" si="1008"/>
        <v>1</v>
      </c>
      <c r="L5380" s="34">
        <v>43476</v>
      </c>
      <c r="M5380" s="4">
        <v>225</v>
      </c>
      <c r="N5380" s="4">
        <v>1</v>
      </c>
      <c r="O5380" s="31">
        <v>0</v>
      </c>
      <c r="P5380" s="35">
        <v>3.0800000000000005</v>
      </c>
      <c r="Q5380" s="36">
        <f t="shared" si="1009"/>
        <v>13</v>
      </c>
      <c r="R5380" s="4">
        <f t="shared" si="1010"/>
        <v>9.92</v>
      </c>
      <c r="S5380" s="31">
        <f t="shared" si="1013"/>
        <v>0.29212962962962963</v>
      </c>
      <c r="T5380" s="31">
        <f t="shared" si="1014"/>
        <v>0.70188657407407407</v>
      </c>
      <c r="U5380" s="4">
        <f t="shared" si="1015"/>
        <v>0</v>
      </c>
      <c r="V5380" s="4">
        <f t="shared" si="1016"/>
        <v>65.34</v>
      </c>
      <c r="W5380" s="18">
        <f>IF(V5380="","",VLOOKUP(L5380,日射量と図３!$A$4:$C$368,3,TRUE)*238.85/100)</f>
        <v>21.496500000000001</v>
      </c>
      <c r="X5380" s="4">
        <f t="shared" si="1017"/>
        <v>10</v>
      </c>
      <c r="Y5380" s="4">
        <f t="shared" si="1018"/>
        <v>40.849587899999996</v>
      </c>
      <c r="Z5380" s="4">
        <f t="shared" si="1019"/>
        <v>46.04862636</v>
      </c>
      <c r="AA5380" s="4">
        <f>IF($V5380="","",IF(Y5380&lt;36,0,IF(AND(36&lt;=Y5380,Y5380&lt;71),VLOOKUP($W5380,日射量と図３!$E$6:$F$34,2,TRUE),IF(AND(71&lt;=Y5380,Y5380&lt;107),VLOOKUP($W5380,日射量と図３!$E$6:$G$34,3,TRUE),IF(AND(107&lt;=Y5380,Y5380&lt;143),VLOOKUP($W5380,日射量と図３!$E$6:$H$34,4,TRUE),VLOOKUP($W5380,日射量と図３!$E$6:$I$34,5,TRUE))))))</f>
        <v>34</v>
      </c>
      <c r="AB5380" s="4">
        <f>IF($V5380="","",IF(Z5380&lt;36,0,IF(AND(36&lt;=Z5380,Z5380&lt;71),VLOOKUP($W5380,日射量と図３!$E$6:$F$34,2,TRUE),IF(AND(71&lt;=Z5380,Z5380&lt;107),VLOOKUP($W5380,日射量と図３!$E$6:$G$34,3,TRUE),IF(AND(107&lt;=Z5380,Z5380&lt;143),VLOOKUP($W5380,日射量と図３!$E$6:$H$34,4,TRUE),VLOOKUP($W5380,日射量と図３!$E$6:$I$34,5,TRUE))))))</f>
        <v>34</v>
      </c>
      <c r="AC5380" s="382">
        <f t="shared" si="1011"/>
        <v>1.4235120000000001</v>
      </c>
      <c r="AD5380" s="382">
        <f t="shared" si="1012"/>
        <v>1.4235120000000001</v>
      </c>
    </row>
    <row r="5381" spans="11:30" ht="13.5" customHeight="1">
      <c r="K5381" s="4">
        <f t="shared" ref="K5381:K5444" si="1020">MONTH(L5381)</f>
        <v>1</v>
      </c>
      <c r="L5381" s="34">
        <v>43476</v>
      </c>
      <c r="M5381" s="4">
        <v>225</v>
      </c>
      <c r="N5381" s="4">
        <v>2</v>
      </c>
      <c r="O5381" s="31">
        <v>4.1666666666666664E-2</v>
      </c>
      <c r="P5381" s="35">
        <v>2.9199999999999995</v>
      </c>
      <c r="Q5381" s="36">
        <f t="shared" ref="Q5381:Q5444" si="1021">IF(O5381&lt;$B$15,$D$14,IF(O5381&lt;$B$16,$D$15,IF(O5381&lt;$B$17,$D$16,IF(O5381&lt;$B$18,$D$17,IF(O5381&lt;$B$19,$D$18,$D$19)))))</f>
        <v>13</v>
      </c>
      <c r="R5381" s="4">
        <f t="shared" ref="R5381:R5444" si="1022">IF(Q5381-P5381&gt;0,Q5381-P5381,0)</f>
        <v>10.08</v>
      </c>
      <c r="S5381" s="31">
        <f t="shared" si="1013"/>
        <v>0.29212962962962963</v>
      </c>
      <c r="T5381" s="31">
        <f t="shared" si="1014"/>
        <v>0.70188657407407407</v>
      </c>
      <c r="U5381" s="4">
        <f t="shared" si="1015"/>
        <v>0</v>
      </c>
      <c r="V5381" s="4" t="str">
        <f t="shared" si="1016"/>
        <v/>
      </c>
      <c r="W5381" s="18" t="str">
        <f>IF(V5381="","",VLOOKUP(L5381,日射量と図３!$A$4:$C$368,3,TRUE)*238.85/100)</f>
        <v/>
      </c>
      <c r="X5381" s="4" t="str">
        <f t="shared" si="1017"/>
        <v/>
      </c>
      <c r="Y5381" s="4" t="str">
        <f t="shared" si="1018"/>
        <v/>
      </c>
      <c r="Z5381" s="4" t="str">
        <f t="shared" si="1019"/>
        <v/>
      </c>
      <c r="AA5381" s="4" t="str">
        <f>IF($V5381="","",IF(Y5381&lt;36,0,IF(AND(36&lt;=Y5381,Y5381&lt;71),VLOOKUP($W5381,日射量と図３!$E$6:$F$34,2,TRUE),IF(AND(71&lt;=Y5381,Y5381&lt;107),VLOOKUP($W5381,日射量と図３!$E$6:$G$34,3,TRUE),IF(AND(107&lt;=Y5381,Y5381&lt;143),VLOOKUP($W5381,日射量と図３!$E$6:$H$34,4,TRUE),VLOOKUP($W5381,日射量と図３!$E$6:$I$34,5,TRUE))))))</f>
        <v/>
      </c>
      <c r="AB5381" s="4" t="str">
        <f>IF($V5381="","",IF(Z5381&lt;36,0,IF(AND(36&lt;=Z5381,Z5381&lt;71),VLOOKUP($W5381,日射量と図３!$E$6:$F$34,2,TRUE),IF(AND(71&lt;=Z5381,Z5381&lt;107),VLOOKUP($W5381,日射量と図３!$E$6:$G$34,3,TRUE),IF(AND(107&lt;=Z5381,Z5381&lt;143),VLOOKUP($W5381,日射量と図３!$E$6:$H$34,4,TRUE),VLOOKUP($W5381,日射量と図３!$E$6:$I$34,5,TRUE))))))</f>
        <v/>
      </c>
      <c r="AC5381" s="382" t="str">
        <f t="shared" si="1011"/>
        <v/>
      </c>
      <c r="AD5381" s="382" t="str">
        <f t="shared" si="1012"/>
        <v/>
      </c>
    </row>
    <row r="5382" spans="11:30" ht="13.5" customHeight="1">
      <c r="K5382" s="4">
        <f t="shared" si="1020"/>
        <v>1</v>
      </c>
      <c r="L5382" s="34">
        <v>43476</v>
      </c>
      <c r="M5382" s="4">
        <v>225</v>
      </c>
      <c r="N5382" s="4">
        <v>3</v>
      </c>
      <c r="O5382" s="31">
        <v>8.3333333333333329E-2</v>
      </c>
      <c r="P5382" s="35">
        <v>2.6</v>
      </c>
      <c r="Q5382" s="36">
        <f t="shared" si="1021"/>
        <v>13</v>
      </c>
      <c r="R5382" s="4">
        <f t="shared" si="1022"/>
        <v>10.4</v>
      </c>
      <c r="S5382" s="31">
        <f t="shared" si="1013"/>
        <v>0.29212962962962963</v>
      </c>
      <c r="T5382" s="31">
        <f t="shared" si="1014"/>
        <v>0.70188657407407407</v>
      </c>
      <c r="U5382" s="4">
        <f t="shared" si="1015"/>
        <v>0</v>
      </c>
      <c r="V5382" s="4" t="str">
        <f t="shared" si="1016"/>
        <v/>
      </c>
      <c r="W5382" s="18" t="str">
        <f>IF(V5382="","",VLOOKUP(L5382,日射量と図３!$A$4:$C$368,3,TRUE)*238.85/100)</f>
        <v/>
      </c>
      <c r="X5382" s="4" t="str">
        <f t="shared" si="1017"/>
        <v/>
      </c>
      <c r="Y5382" s="4" t="str">
        <f t="shared" si="1018"/>
        <v/>
      </c>
      <c r="Z5382" s="4" t="str">
        <f t="shared" si="1019"/>
        <v/>
      </c>
      <c r="AA5382" s="4" t="str">
        <f>IF($V5382="","",IF(Y5382&lt;36,0,IF(AND(36&lt;=Y5382,Y5382&lt;71),VLOOKUP($W5382,日射量と図３!$E$6:$F$34,2,TRUE),IF(AND(71&lt;=Y5382,Y5382&lt;107),VLOOKUP($W5382,日射量と図３!$E$6:$G$34,3,TRUE),IF(AND(107&lt;=Y5382,Y5382&lt;143),VLOOKUP($W5382,日射量と図３!$E$6:$H$34,4,TRUE),VLOOKUP($W5382,日射量と図３!$E$6:$I$34,5,TRUE))))))</f>
        <v/>
      </c>
      <c r="AB5382" s="4" t="str">
        <f>IF($V5382="","",IF(Z5382&lt;36,0,IF(AND(36&lt;=Z5382,Z5382&lt;71),VLOOKUP($W5382,日射量と図３!$E$6:$F$34,2,TRUE),IF(AND(71&lt;=Z5382,Z5382&lt;107),VLOOKUP($W5382,日射量と図３!$E$6:$G$34,3,TRUE),IF(AND(107&lt;=Z5382,Z5382&lt;143),VLOOKUP($W5382,日射量と図３!$E$6:$H$34,4,TRUE),VLOOKUP($W5382,日射量と図３!$E$6:$I$34,5,TRUE))))))</f>
        <v/>
      </c>
      <c r="AC5382" s="382" t="str">
        <f t="shared" si="1011"/>
        <v/>
      </c>
      <c r="AD5382" s="382" t="str">
        <f t="shared" si="1012"/>
        <v/>
      </c>
    </row>
    <row r="5383" spans="11:30" ht="13.5" customHeight="1">
      <c r="K5383" s="4">
        <f t="shared" si="1020"/>
        <v>1</v>
      </c>
      <c r="L5383" s="34">
        <v>43476</v>
      </c>
      <c r="M5383" s="4">
        <v>225</v>
      </c>
      <c r="N5383" s="4">
        <v>4</v>
      </c>
      <c r="O5383" s="31">
        <v>0.125</v>
      </c>
      <c r="P5383" s="35">
        <v>2.33</v>
      </c>
      <c r="Q5383" s="36">
        <f t="shared" si="1021"/>
        <v>13</v>
      </c>
      <c r="R5383" s="4">
        <f t="shared" si="1022"/>
        <v>10.67</v>
      </c>
      <c r="S5383" s="31">
        <f t="shared" si="1013"/>
        <v>0.29212962962962963</v>
      </c>
      <c r="T5383" s="31">
        <f t="shared" si="1014"/>
        <v>0.70188657407407407</v>
      </c>
      <c r="U5383" s="4">
        <f t="shared" si="1015"/>
        <v>0</v>
      </c>
      <c r="V5383" s="4" t="str">
        <f t="shared" si="1016"/>
        <v/>
      </c>
      <c r="W5383" s="18" t="str">
        <f>IF(V5383="","",VLOOKUP(L5383,日射量と図３!$A$4:$C$368,3,TRUE)*238.85/100)</f>
        <v/>
      </c>
      <c r="X5383" s="4" t="str">
        <f t="shared" si="1017"/>
        <v/>
      </c>
      <c r="Y5383" s="4" t="str">
        <f t="shared" si="1018"/>
        <v/>
      </c>
      <c r="Z5383" s="4" t="str">
        <f t="shared" si="1019"/>
        <v/>
      </c>
      <c r="AA5383" s="4" t="str">
        <f>IF($V5383="","",IF(Y5383&lt;36,0,IF(AND(36&lt;=Y5383,Y5383&lt;71),VLOOKUP($W5383,日射量と図３!$E$6:$F$34,2,TRUE),IF(AND(71&lt;=Y5383,Y5383&lt;107),VLOOKUP($W5383,日射量と図３!$E$6:$G$34,3,TRUE),IF(AND(107&lt;=Y5383,Y5383&lt;143),VLOOKUP($W5383,日射量と図３!$E$6:$H$34,4,TRUE),VLOOKUP($W5383,日射量と図３!$E$6:$I$34,5,TRUE))))))</f>
        <v/>
      </c>
      <c r="AB5383" s="4" t="str">
        <f>IF($V5383="","",IF(Z5383&lt;36,0,IF(AND(36&lt;=Z5383,Z5383&lt;71),VLOOKUP($W5383,日射量と図３!$E$6:$F$34,2,TRUE),IF(AND(71&lt;=Z5383,Z5383&lt;107),VLOOKUP($W5383,日射量と図３!$E$6:$G$34,3,TRUE),IF(AND(107&lt;=Z5383,Z5383&lt;143),VLOOKUP($W5383,日射量と図３!$E$6:$H$34,4,TRUE),VLOOKUP($W5383,日射量と図３!$E$6:$I$34,5,TRUE))))))</f>
        <v/>
      </c>
      <c r="AC5383" s="382" t="str">
        <f t="shared" si="1011"/>
        <v/>
      </c>
      <c r="AD5383" s="382" t="str">
        <f t="shared" si="1012"/>
        <v/>
      </c>
    </row>
    <row r="5384" spans="11:30" ht="13.5" customHeight="1">
      <c r="K5384" s="4">
        <f t="shared" si="1020"/>
        <v>1</v>
      </c>
      <c r="L5384" s="34">
        <v>43476</v>
      </c>
      <c r="M5384" s="4">
        <v>225</v>
      </c>
      <c r="N5384" s="4">
        <v>5</v>
      </c>
      <c r="O5384" s="31">
        <v>0.16666666666666666</v>
      </c>
      <c r="P5384" s="35">
        <v>2.0499999999999998</v>
      </c>
      <c r="Q5384" s="36">
        <f t="shared" si="1021"/>
        <v>15</v>
      </c>
      <c r="R5384" s="4">
        <f t="shared" si="1022"/>
        <v>12.95</v>
      </c>
      <c r="S5384" s="31">
        <f t="shared" si="1013"/>
        <v>0.29212962962962963</v>
      </c>
      <c r="T5384" s="31">
        <f t="shared" si="1014"/>
        <v>0.70188657407407407</v>
      </c>
      <c r="U5384" s="4">
        <f t="shared" si="1015"/>
        <v>0</v>
      </c>
      <c r="V5384" s="4" t="str">
        <f t="shared" si="1016"/>
        <v/>
      </c>
      <c r="W5384" s="18" t="str">
        <f>IF(V5384="","",VLOOKUP(L5384,日射量と図３!$A$4:$C$368,3,TRUE)*238.85/100)</f>
        <v/>
      </c>
      <c r="X5384" s="4" t="str">
        <f t="shared" si="1017"/>
        <v/>
      </c>
      <c r="Y5384" s="4" t="str">
        <f t="shared" si="1018"/>
        <v/>
      </c>
      <c r="Z5384" s="4" t="str">
        <f t="shared" si="1019"/>
        <v/>
      </c>
      <c r="AA5384" s="4" t="str">
        <f>IF($V5384="","",IF(Y5384&lt;36,0,IF(AND(36&lt;=Y5384,Y5384&lt;71),VLOOKUP($W5384,日射量と図３!$E$6:$F$34,2,TRUE),IF(AND(71&lt;=Y5384,Y5384&lt;107),VLOOKUP($W5384,日射量と図３!$E$6:$G$34,3,TRUE),IF(AND(107&lt;=Y5384,Y5384&lt;143),VLOOKUP($W5384,日射量と図３!$E$6:$H$34,4,TRUE),VLOOKUP($W5384,日射量と図３!$E$6:$I$34,5,TRUE))))))</f>
        <v/>
      </c>
      <c r="AB5384" s="4" t="str">
        <f>IF($V5384="","",IF(Z5384&lt;36,0,IF(AND(36&lt;=Z5384,Z5384&lt;71),VLOOKUP($W5384,日射量と図３!$E$6:$F$34,2,TRUE),IF(AND(71&lt;=Z5384,Z5384&lt;107),VLOOKUP($W5384,日射量と図３!$E$6:$G$34,3,TRUE),IF(AND(107&lt;=Z5384,Z5384&lt;143),VLOOKUP($W5384,日射量と図３!$E$6:$H$34,4,TRUE),VLOOKUP($W5384,日射量と図３!$E$6:$I$34,5,TRUE))))))</f>
        <v/>
      </c>
      <c r="AC5384" s="382" t="str">
        <f t="shared" si="1011"/>
        <v/>
      </c>
      <c r="AD5384" s="382" t="str">
        <f t="shared" si="1012"/>
        <v/>
      </c>
    </row>
    <row r="5385" spans="11:30" ht="13.5" customHeight="1">
      <c r="K5385" s="4">
        <f t="shared" si="1020"/>
        <v>1</v>
      </c>
      <c r="L5385" s="34">
        <v>43476</v>
      </c>
      <c r="M5385" s="4">
        <v>225</v>
      </c>
      <c r="N5385" s="4">
        <v>6</v>
      </c>
      <c r="O5385" s="31">
        <v>0.20833333333333334</v>
      </c>
      <c r="P5385" s="35">
        <v>1.9100000000000001</v>
      </c>
      <c r="Q5385" s="36">
        <f t="shared" si="1021"/>
        <v>15</v>
      </c>
      <c r="R5385" s="4">
        <f t="shared" si="1022"/>
        <v>13.09</v>
      </c>
      <c r="S5385" s="31">
        <f t="shared" si="1013"/>
        <v>0.29212962962962963</v>
      </c>
      <c r="T5385" s="31">
        <f t="shared" si="1014"/>
        <v>0.70188657407407407</v>
      </c>
      <c r="U5385" s="4">
        <f t="shared" si="1015"/>
        <v>0</v>
      </c>
      <c r="V5385" s="4" t="str">
        <f t="shared" si="1016"/>
        <v/>
      </c>
      <c r="W5385" s="18" t="str">
        <f>IF(V5385="","",VLOOKUP(L5385,日射量と図３!$A$4:$C$368,3,TRUE)*238.85/100)</f>
        <v/>
      </c>
      <c r="X5385" s="4" t="str">
        <f t="shared" si="1017"/>
        <v/>
      </c>
      <c r="Y5385" s="4" t="str">
        <f t="shared" si="1018"/>
        <v/>
      </c>
      <c r="Z5385" s="4" t="str">
        <f t="shared" si="1019"/>
        <v/>
      </c>
      <c r="AA5385" s="4" t="str">
        <f>IF($V5385="","",IF(Y5385&lt;36,0,IF(AND(36&lt;=Y5385,Y5385&lt;71),VLOOKUP($W5385,日射量と図３!$E$6:$F$34,2,TRUE),IF(AND(71&lt;=Y5385,Y5385&lt;107),VLOOKUP($W5385,日射量と図３!$E$6:$G$34,3,TRUE),IF(AND(107&lt;=Y5385,Y5385&lt;143),VLOOKUP($W5385,日射量と図３!$E$6:$H$34,4,TRUE),VLOOKUP($W5385,日射量と図３!$E$6:$I$34,5,TRUE))))))</f>
        <v/>
      </c>
      <c r="AB5385" s="4" t="str">
        <f>IF($V5385="","",IF(Z5385&lt;36,0,IF(AND(36&lt;=Z5385,Z5385&lt;71),VLOOKUP($W5385,日射量と図３!$E$6:$F$34,2,TRUE),IF(AND(71&lt;=Z5385,Z5385&lt;107),VLOOKUP($W5385,日射量と図３!$E$6:$G$34,3,TRUE),IF(AND(107&lt;=Z5385,Z5385&lt;143),VLOOKUP($W5385,日射量と図３!$E$6:$H$34,4,TRUE),VLOOKUP($W5385,日射量と図３!$E$6:$I$34,5,TRUE))))))</f>
        <v/>
      </c>
      <c r="AC5385" s="382" t="str">
        <f t="shared" si="1011"/>
        <v/>
      </c>
      <c r="AD5385" s="382" t="str">
        <f t="shared" si="1012"/>
        <v/>
      </c>
    </row>
    <row r="5386" spans="11:30" ht="13.5" customHeight="1">
      <c r="K5386" s="4">
        <f t="shared" si="1020"/>
        <v>1</v>
      </c>
      <c r="L5386" s="34">
        <v>43476</v>
      </c>
      <c r="M5386" s="4">
        <v>225</v>
      </c>
      <c r="N5386" s="4">
        <v>7</v>
      </c>
      <c r="O5386" s="31">
        <v>0.25</v>
      </c>
      <c r="P5386" s="35">
        <v>1.81</v>
      </c>
      <c r="Q5386" s="36">
        <f t="shared" si="1021"/>
        <v>15</v>
      </c>
      <c r="R5386" s="4">
        <f t="shared" si="1022"/>
        <v>13.19</v>
      </c>
      <c r="S5386" s="31">
        <f t="shared" si="1013"/>
        <v>0.29212962962962963</v>
      </c>
      <c r="T5386" s="31">
        <f t="shared" si="1014"/>
        <v>0.70188657407407407</v>
      </c>
      <c r="U5386" s="4">
        <f t="shared" si="1015"/>
        <v>0</v>
      </c>
      <c r="V5386" s="4" t="str">
        <f t="shared" si="1016"/>
        <v/>
      </c>
      <c r="W5386" s="18" t="str">
        <f>IF(V5386="","",VLOOKUP(L5386,日射量と図３!$A$4:$C$368,3,TRUE)*238.85/100)</f>
        <v/>
      </c>
      <c r="X5386" s="4" t="str">
        <f t="shared" si="1017"/>
        <v/>
      </c>
      <c r="Y5386" s="4" t="str">
        <f t="shared" si="1018"/>
        <v/>
      </c>
      <c r="Z5386" s="4" t="str">
        <f t="shared" si="1019"/>
        <v/>
      </c>
      <c r="AA5386" s="4" t="str">
        <f>IF($V5386="","",IF(Y5386&lt;36,0,IF(AND(36&lt;=Y5386,Y5386&lt;71),VLOOKUP($W5386,日射量と図３!$E$6:$F$34,2,TRUE),IF(AND(71&lt;=Y5386,Y5386&lt;107),VLOOKUP($W5386,日射量と図３!$E$6:$G$34,3,TRUE),IF(AND(107&lt;=Y5386,Y5386&lt;143),VLOOKUP($W5386,日射量と図３!$E$6:$H$34,4,TRUE),VLOOKUP($W5386,日射量と図３!$E$6:$I$34,5,TRUE))))))</f>
        <v/>
      </c>
      <c r="AB5386" s="4" t="str">
        <f>IF($V5386="","",IF(Z5386&lt;36,0,IF(AND(36&lt;=Z5386,Z5386&lt;71),VLOOKUP($W5386,日射量と図３!$E$6:$F$34,2,TRUE),IF(AND(71&lt;=Z5386,Z5386&lt;107),VLOOKUP($W5386,日射量と図３!$E$6:$G$34,3,TRUE),IF(AND(107&lt;=Z5386,Z5386&lt;143),VLOOKUP($W5386,日射量と図３!$E$6:$H$34,4,TRUE),VLOOKUP($W5386,日射量と図３!$E$6:$I$34,5,TRUE))))))</f>
        <v/>
      </c>
      <c r="AC5386" s="382" t="str">
        <f t="shared" si="1011"/>
        <v/>
      </c>
      <c r="AD5386" s="382" t="str">
        <f t="shared" si="1012"/>
        <v/>
      </c>
    </row>
    <row r="5387" spans="11:30" ht="13.5" customHeight="1">
      <c r="K5387" s="4">
        <f t="shared" si="1020"/>
        <v>1</v>
      </c>
      <c r="L5387" s="34">
        <v>43476</v>
      </c>
      <c r="M5387" s="4">
        <v>225</v>
      </c>
      <c r="N5387" s="4">
        <v>8</v>
      </c>
      <c r="O5387" s="31">
        <v>0.29166666666666669</v>
      </c>
      <c r="P5387" s="35">
        <v>1.8399999999999999</v>
      </c>
      <c r="Q5387" s="36">
        <f t="shared" si="1021"/>
        <v>12</v>
      </c>
      <c r="R5387" s="4">
        <f t="shared" si="1022"/>
        <v>10.16</v>
      </c>
      <c r="S5387" s="31">
        <f t="shared" si="1013"/>
        <v>0.29212962962962963</v>
      </c>
      <c r="T5387" s="31">
        <f t="shared" si="1014"/>
        <v>0.70188657407407407</v>
      </c>
      <c r="U5387" s="4">
        <f t="shared" si="1015"/>
        <v>0</v>
      </c>
      <c r="V5387" s="4" t="str">
        <f t="shared" si="1016"/>
        <v/>
      </c>
      <c r="W5387" s="18" t="str">
        <f>IF(V5387="","",VLOOKUP(L5387,日射量と図３!$A$4:$C$368,3,TRUE)*238.85/100)</f>
        <v/>
      </c>
      <c r="X5387" s="4" t="str">
        <f t="shared" si="1017"/>
        <v/>
      </c>
      <c r="Y5387" s="4" t="str">
        <f t="shared" si="1018"/>
        <v/>
      </c>
      <c r="Z5387" s="4" t="str">
        <f t="shared" si="1019"/>
        <v/>
      </c>
      <c r="AA5387" s="4" t="str">
        <f>IF($V5387="","",IF(Y5387&lt;36,0,IF(AND(36&lt;=Y5387,Y5387&lt;71),VLOOKUP($W5387,日射量と図３!$E$6:$F$34,2,TRUE),IF(AND(71&lt;=Y5387,Y5387&lt;107),VLOOKUP($W5387,日射量と図３!$E$6:$G$34,3,TRUE),IF(AND(107&lt;=Y5387,Y5387&lt;143),VLOOKUP($W5387,日射量と図３!$E$6:$H$34,4,TRUE),VLOOKUP($W5387,日射量と図３!$E$6:$I$34,5,TRUE))))))</f>
        <v/>
      </c>
      <c r="AB5387" s="4" t="str">
        <f>IF($V5387="","",IF(Z5387&lt;36,0,IF(AND(36&lt;=Z5387,Z5387&lt;71),VLOOKUP($W5387,日射量と図３!$E$6:$F$34,2,TRUE),IF(AND(71&lt;=Z5387,Z5387&lt;107),VLOOKUP($W5387,日射量と図３!$E$6:$G$34,3,TRUE),IF(AND(107&lt;=Z5387,Z5387&lt;143),VLOOKUP($W5387,日射量と図３!$E$6:$H$34,4,TRUE),VLOOKUP($W5387,日射量と図３!$E$6:$I$34,5,TRUE))))))</f>
        <v/>
      </c>
      <c r="AC5387" s="382" t="str">
        <f t="shared" si="1011"/>
        <v/>
      </c>
      <c r="AD5387" s="382" t="str">
        <f t="shared" si="1012"/>
        <v/>
      </c>
    </row>
    <row r="5388" spans="11:30" ht="13.5" customHeight="1">
      <c r="K5388" s="4">
        <f t="shared" si="1020"/>
        <v>1</v>
      </c>
      <c r="L5388" s="34">
        <v>43476</v>
      </c>
      <c r="M5388" s="4">
        <v>225</v>
      </c>
      <c r="N5388" s="4">
        <v>9</v>
      </c>
      <c r="O5388" s="31">
        <v>0.33333333333333331</v>
      </c>
      <c r="P5388" s="35">
        <v>2.4</v>
      </c>
      <c r="Q5388" s="36">
        <f t="shared" si="1021"/>
        <v>12</v>
      </c>
      <c r="R5388" s="4">
        <f t="shared" si="1022"/>
        <v>9.6</v>
      </c>
      <c r="S5388" s="31">
        <f t="shared" si="1013"/>
        <v>0.29212962962962963</v>
      </c>
      <c r="T5388" s="31">
        <f t="shared" si="1014"/>
        <v>0.70188657407407407</v>
      </c>
      <c r="U5388" s="4">
        <f t="shared" si="1015"/>
        <v>9.6</v>
      </c>
      <c r="V5388" s="4" t="str">
        <f t="shared" si="1016"/>
        <v/>
      </c>
      <c r="W5388" s="18" t="str">
        <f>IF(V5388="","",VLOOKUP(L5388,日射量と図３!$A$4:$C$368,3,TRUE)*238.85/100)</f>
        <v/>
      </c>
      <c r="X5388" s="4" t="str">
        <f t="shared" si="1017"/>
        <v/>
      </c>
      <c r="Y5388" s="4" t="str">
        <f t="shared" si="1018"/>
        <v/>
      </c>
      <c r="Z5388" s="4" t="str">
        <f t="shared" si="1019"/>
        <v/>
      </c>
      <c r="AA5388" s="4" t="str">
        <f>IF($V5388="","",IF(Y5388&lt;36,0,IF(AND(36&lt;=Y5388,Y5388&lt;71),VLOOKUP($W5388,日射量と図３!$E$6:$F$34,2,TRUE),IF(AND(71&lt;=Y5388,Y5388&lt;107),VLOOKUP($W5388,日射量と図３!$E$6:$G$34,3,TRUE),IF(AND(107&lt;=Y5388,Y5388&lt;143),VLOOKUP($W5388,日射量と図３!$E$6:$H$34,4,TRUE),VLOOKUP($W5388,日射量と図３!$E$6:$I$34,5,TRUE))))))</f>
        <v/>
      </c>
      <c r="AB5388" s="4" t="str">
        <f>IF($V5388="","",IF(Z5388&lt;36,0,IF(AND(36&lt;=Z5388,Z5388&lt;71),VLOOKUP($W5388,日射量と図３!$E$6:$F$34,2,TRUE),IF(AND(71&lt;=Z5388,Z5388&lt;107),VLOOKUP($W5388,日射量と図３!$E$6:$G$34,3,TRUE),IF(AND(107&lt;=Z5388,Z5388&lt;143),VLOOKUP($W5388,日射量と図３!$E$6:$H$34,4,TRUE),VLOOKUP($W5388,日射量と図３!$E$6:$I$34,5,TRUE))))))</f>
        <v/>
      </c>
      <c r="AC5388" s="382" t="str">
        <f t="shared" si="1011"/>
        <v/>
      </c>
      <c r="AD5388" s="382" t="str">
        <f t="shared" si="1012"/>
        <v/>
      </c>
    </row>
    <row r="5389" spans="11:30" ht="13.5" customHeight="1">
      <c r="K5389" s="4">
        <f t="shared" si="1020"/>
        <v>1</v>
      </c>
      <c r="L5389" s="34">
        <v>43476</v>
      </c>
      <c r="M5389" s="4">
        <v>225</v>
      </c>
      <c r="N5389" s="4">
        <v>10</v>
      </c>
      <c r="O5389" s="31">
        <v>0.375</v>
      </c>
      <c r="P5389" s="35">
        <v>3.79</v>
      </c>
      <c r="Q5389" s="36">
        <f t="shared" si="1021"/>
        <v>12</v>
      </c>
      <c r="R5389" s="4">
        <f t="shared" si="1022"/>
        <v>8.2100000000000009</v>
      </c>
      <c r="S5389" s="31">
        <f t="shared" si="1013"/>
        <v>0.29212962962962963</v>
      </c>
      <c r="T5389" s="31">
        <f t="shared" si="1014"/>
        <v>0.70188657407407407</v>
      </c>
      <c r="U5389" s="4">
        <f t="shared" si="1015"/>
        <v>8.2100000000000009</v>
      </c>
      <c r="V5389" s="4" t="str">
        <f t="shared" si="1016"/>
        <v/>
      </c>
      <c r="W5389" s="18" t="str">
        <f>IF(V5389="","",VLOOKUP(L5389,日射量と図３!$A$4:$C$368,3,TRUE)*238.85/100)</f>
        <v/>
      </c>
      <c r="X5389" s="4" t="str">
        <f t="shared" si="1017"/>
        <v/>
      </c>
      <c r="Y5389" s="4" t="str">
        <f t="shared" si="1018"/>
        <v/>
      </c>
      <c r="Z5389" s="4" t="str">
        <f t="shared" si="1019"/>
        <v/>
      </c>
      <c r="AA5389" s="4" t="str">
        <f>IF($V5389="","",IF(Y5389&lt;36,0,IF(AND(36&lt;=Y5389,Y5389&lt;71),VLOOKUP($W5389,日射量と図３!$E$6:$F$34,2,TRUE),IF(AND(71&lt;=Y5389,Y5389&lt;107),VLOOKUP($W5389,日射量と図３!$E$6:$G$34,3,TRUE),IF(AND(107&lt;=Y5389,Y5389&lt;143),VLOOKUP($W5389,日射量と図３!$E$6:$H$34,4,TRUE),VLOOKUP($W5389,日射量と図３!$E$6:$I$34,5,TRUE))))))</f>
        <v/>
      </c>
      <c r="AB5389" s="4" t="str">
        <f>IF($V5389="","",IF(Z5389&lt;36,0,IF(AND(36&lt;=Z5389,Z5389&lt;71),VLOOKUP($W5389,日射量と図３!$E$6:$F$34,2,TRUE),IF(AND(71&lt;=Z5389,Z5389&lt;107),VLOOKUP($W5389,日射量と図３!$E$6:$G$34,3,TRUE),IF(AND(107&lt;=Z5389,Z5389&lt;143),VLOOKUP($W5389,日射量と図３!$E$6:$H$34,4,TRUE),VLOOKUP($W5389,日射量と図３!$E$6:$I$34,5,TRUE))))))</f>
        <v/>
      </c>
      <c r="AC5389" s="382" t="str">
        <f t="shared" si="1011"/>
        <v/>
      </c>
      <c r="AD5389" s="382" t="str">
        <f t="shared" si="1012"/>
        <v/>
      </c>
    </row>
    <row r="5390" spans="11:30" ht="13.5" customHeight="1">
      <c r="K5390" s="4">
        <f t="shared" si="1020"/>
        <v>1</v>
      </c>
      <c r="L5390" s="34">
        <v>43476</v>
      </c>
      <c r="M5390" s="4">
        <v>225</v>
      </c>
      <c r="N5390" s="4">
        <v>11</v>
      </c>
      <c r="O5390" s="31">
        <v>0.41666666666666669</v>
      </c>
      <c r="P5390" s="35">
        <v>4.8899999999999997</v>
      </c>
      <c r="Q5390" s="36">
        <f t="shared" si="1021"/>
        <v>12</v>
      </c>
      <c r="R5390" s="4">
        <f t="shared" si="1022"/>
        <v>7.11</v>
      </c>
      <c r="S5390" s="31">
        <f t="shared" si="1013"/>
        <v>0.29212962962962963</v>
      </c>
      <c r="T5390" s="31">
        <f t="shared" si="1014"/>
        <v>0.70188657407407407</v>
      </c>
      <c r="U5390" s="4">
        <f t="shared" si="1015"/>
        <v>7.11</v>
      </c>
      <c r="V5390" s="4" t="str">
        <f t="shared" si="1016"/>
        <v/>
      </c>
      <c r="W5390" s="18" t="str">
        <f>IF(V5390="","",VLOOKUP(L5390,日射量と図３!$A$4:$C$368,3,TRUE)*238.85/100)</f>
        <v/>
      </c>
      <c r="X5390" s="4" t="str">
        <f t="shared" si="1017"/>
        <v/>
      </c>
      <c r="Y5390" s="4" t="str">
        <f t="shared" si="1018"/>
        <v/>
      </c>
      <c r="Z5390" s="4" t="str">
        <f t="shared" si="1019"/>
        <v/>
      </c>
      <c r="AA5390" s="4" t="str">
        <f>IF($V5390="","",IF(Y5390&lt;36,0,IF(AND(36&lt;=Y5390,Y5390&lt;71),VLOOKUP($W5390,日射量と図３!$E$6:$F$34,2,TRUE),IF(AND(71&lt;=Y5390,Y5390&lt;107),VLOOKUP($W5390,日射量と図３!$E$6:$G$34,3,TRUE),IF(AND(107&lt;=Y5390,Y5390&lt;143),VLOOKUP($W5390,日射量と図３!$E$6:$H$34,4,TRUE),VLOOKUP($W5390,日射量と図３!$E$6:$I$34,5,TRUE))))))</f>
        <v/>
      </c>
      <c r="AB5390" s="4" t="str">
        <f>IF($V5390="","",IF(Z5390&lt;36,0,IF(AND(36&lt;=Z5390,Z5390&lt;71),VLOOKUP($W5390,日射量と図３!$E$6:$F$34,2,TRUE),IF(AND(71&lt;=Z5390,Z5390&lt;107),VLOOKUP($W5390,日射量と図３!$E$6:$G$34,3,TRUE),IF(AND(107&lt;=Z5390,Z5390&lt;143),VLOOKUP($W5390,日射量と図３!$E$6:$H$34,4,TRUE),VLOOKUP($W5390,日射量と図３!$E$6:$I$34,5,TRUE))))))</f>
        <v/>
      </c>
      <c r="AC5390" s="382" t="str">
        <f t="shared" si="1011"/>
        <v/>
      </c>
      <c r="AD5390" s="382" t="str">
        <f t="shared" si="1012"/>
        <v/>
      </c>
    </row>
    <row r="5391" spans="11:30" ht="13.5" customHeight="1">
      <c r="K5391" s="4">
        <f t="shared" si="1020"/>
        <v>1</v>
      </c>
      <c r="L5391" s="34">
        <v>43476</v>
      </c>
      <c r="M5391" s="4">
        <v>225</v>
      </c>
      <c r="N5391" s="4">
        <v>12</v>
      </c>
      <c r="O5391" s="31">
        <v>0.45833333333333331</v>
      </c>
      <c r="P5391" s="35">
        <v>5.39</v>
      </c>
      <c r="Q5391" s="36">
        <f t="shared" si="1021"/>
        <v>12</v>
      </c>
      <c r="R5391" s="4">
        <f t="shared" si="1022"/>
        <v>6.61</v>
      </c>
      <c r="S5391" s="31">
        <f t="shared" si="1013"/>
        <v>0.29212962962962963</v>
      </c>
      <c r="T5391" s="31">
        <f t="shared" si="1014"/>
        <v>0.70188657407407407</v>
      </c>
      <c r="U5391" s="4">
        <f t="shared" si="1015"/>
        <v>6.61</v>
      </c>
      <c r="V5391" s="4" t="str">
        <f t="shared" si="1016"/>
        <v/>
      </c>
      <c r="W5391" s="18" t="str">
        <f>IF(V5391="","",VLOOKUP(L5391,日射量と図３!$A$4:$C$368,3,TRUE)*238.85/100)</f>
        <v/>
      </c>
      <c r="X5391" s="4" t="str">
        <f t="shared" si="1017"/>
        <v/>
      </c>
      <c r="Y5391" s="4" t="str">
        <f t="shared" si="1018"/>
        <v/>
      </c>
      <c r="Z5391" s="4" t="str">
        <f t="shared" si="1019"/>
        <v/>
      </c>
      <c r="AA5391" s="4" t="str">
        <f>IF($V5391="","",IF(Y5391&lt;36,0,IF(AND(36&lt;=Y5391,Y5391&lt;71),VLOOKUP($W5391,日射量と図３!$E$6:$F$34,2,TRUE),IF(AND(71&lt;=Y5391,Y5391&lt;107),VLOOKUP($W5391,日射量と図３!$E$6:$G$34,3,TRUE),IF(AND(107&lt;=Y5391,Y5391&lt;143),VLOOKUP($W5391,日射量と図３!$E$6:$H$34,4,TRUE),VLOOKUP($W5391,日射量と図３!$E$6:$I$34,5,TRUE))))))</f>
        <v/>
      </c>
      <c r="AB5391" s="4" t="str">
        <f>IF($V5391="","",IF(Z5391&lt;36,0,IF(AND(36&lt;=Z5391,Z5391&lt;71),VLOOKUP($W5391,日射量と図３!$E$6:$F$34,2,TRUE),IF(AND(71&lt;=Z5391,Z5391&lt;107),VLOOKUP($W5391,日射量と図３!$E$6:$G$34,3,TRUE),IF(AND(107&lt;=Z5391,Z5391&lt;143),VLOOKUP($W5391,日射量と図３!$E$6:$H$34,4,TRUE),VLOOKUP($W5391,日射量と図３!$E$6:$I$34,5,TRUE))))))</f>
        <v/>
      </c>
      <c r="AC5391" s="382" t="str">
        <f t="shared" ref="AC5391:AC5454" si="1023">IF(V5391="","",IF((($AH$18*$AH$30*V5391*3600/1000000)/1000-AA5391*$AG$18*10*0.0000041868)&lt;=0,0,AA5391*$AG$18*10*0.0000041868))</f>
        <v/>
      </c>
      <c r="AD5391" s="382" t="str">
        <f t="shared" ref="AD5391:AD5454" si="1024">IF(V5391="","",IF((($AH$19*$AH$30*V5391*3600/1000000)/1000-AB5391*$AG$19*10*0.0000041868)&lt;=0,0,AB5391*$AG$19*10*0.0000041868))</f>
        <v/>
      </c>
    </row>
    <row r="5392" spans="11:30" ht="13.5" customHeight="1">
      <c r="K5392" s="4">
        <f t="shared" si="1020"/>
        <v>1</v>
      </c>
      <c r="L5392" s="34">
        <v>43476</v>
      </c>
      <c r="M5392" s="4">
        <v>225</v>
      </c>
      <c r="N5392" s="4">
        <v>13</v>
      </c>
      <c r="O5392" s="31">
        <v>0.5</v>
      </c>
      <c r="P5392" s="35">
        <v>6.2300000000000013</v>
      </c>
      <c r="Q5392" s="36">
        <f t="shared" si="1021"/>
        <v>12</v>
      </c>
      <c r="R5392" s="4">
        <f t="shared" si="1022"/>
        <v>5.7699999999999987</v>
      </c>
      <c r="S5392" s="31">
        <f t="shared" si="1013"/>
        <v>0.29212962962962963</v>
      </c>
      <c r="T5392" s="31">
        <f t="shared" si="1014"/>
        <v>0.70188657407407407</v>
      </c>
      <c r="U5392" s="4">
        <f t="shared" si="1015"/>
        <v>5.7699999999999987</v>
      </c>
      <c r="V5392" s="4" t="str">
        <f t="shared" si="1016"/>
        <v/>
      </c>
      <c r="W5392" s="18" t="str">
        <f>IF(V5392="","",VLOOKUP(L5392,日射量と図３!$A$4:$C$368,3,TRUE)*238.85/100)</f>
        <v/>
      </c>
      <c r="X5392" s="4" t="str">
        <f t="shared" si="1017"/>
        <v/>
      </c>
      <c r="Y5392" s="4" t="str">
        <f t="shared" si="1018"/>
        <v/>
      </c>
      <c r="Z5392" s="4" t="str">
        <f t="shared" si="1019"/>
        <v/>
      </c>
      <c r="AA5392" s="4" t="str">
        <f>IF($V5392="","",IF(Y5392&lt;36,0,IF(AND(36&lt;=Y5392,Y5392&lt;71),VLOOKUP($W5392,日射量と図３!$E$6:$F$34,2,TRUE),IF(AND(71&lt;=Y5392,Y5392&lt;107),VLOOKUP($W5392,日射量と図３!$E$6:$G$34,3,TRUE),IF(AND(107&lt;=Y5392,Y5392&lt;143),VLOOKUP($W5392,日射量と図３!$E$6:$H$34,4,TRUE),VLOOKUP($W5392,日射量と図３!$E$6:$I$34,5,TRUE))))))</f>
        <v/>
      </c>
      <c r="AB5392" s="4" t="str">
        <f>IF($V5392="","",IF(Z5392&lt;36,0,IF(AND(36&lt;=Z5392,Z5392&lt;71),VLOOKUP($W5392,日射量と図３!$E$6:$F$34,2,TRUE),IF(AND(71&lt;=Z5392,Z5392&lt;107),VLOOKUP($W5392,日射量と図３!$E$6:$G$34,3,TRUE),IF(AND(107&lt;=Z5392,Z5392&lt;143),VLOOKUP($W5392,日射量と図３!$E$6:$H$34,4,TRUE),VLOOKUP($W5392,日射量と図３!$E$6:$I$34,5,TRUE))))))</f>
        <v/>
      </c>
      <c r="AC5392" s="382" t="str">
        <f t="shared" si="1023"/>
        <v/>
      </c>
      <c r="AD5392" s="382" t="str">
        <f t="shared" si="1024"/>
        <v/>
      </c>
    </row>
    <row r="5393" spans="11:30" ht="13.5" customHeight="1">
      <c r="K5393" s="4">
        <f t="shared" si="1020"/>
        <v>1</v>
      </c>
      <c r="L5393" s="34">
        <v>43476</v>
      </c>
      <c r="M5393" s="4">
        <v>225</v>
      </c>
      <c r="N5393" s="4">
        <v>14</v>
      </c>
      <c r="O5393" s="31">
        <v>0.54166666666666663</v>
      </c>
      <c r="P5393" s="35">
        <v>7.2200000000000006</v>
      </c>
      <c r="Q5393" s="36">
        <f t="shared" si="1021"/>
        <v>12</v>
      </c>
      <c r="R5393" s="4">
        <f t="shared" si="1022"/>
        <v>4.7799999999999994</v>
      </c>
      <c r="S5393" s="31">
        <f t="shared" si="1013"/>
        <v>0.29212962962962963</v>
      </c>
      <c r="T5393" s="31">
        <f t="shared" si="1014"/>
        <v>0.70188657407407407</v>
      </c>
      <c r="U5393" s="4">
        <f t="shared" si="1015"/>
        <v>4.7799999999999994</v>
      </c>
      <c r="V5393" s="4" t="str">
        <f t="shared" si="1016"/>
        <v/>
      </c>
      <c r="W5393" s="18" t="str">
        <f>IF(V5393="","",VLOOKUP(L5393,日射量と図３!$A$4:$C$368,3,TRUE)*238.85/100)</f>
        <v/>
      </c>
      <c r="X5393" s="4" t="str">
        <f t="shared" si="1017"/>
        <v/>
      </c>
      <c r="Y5393" s="4" t="str">
        <f t="shared" si="1018"/>
        <v/>
      </c>
      <c r="Z5393" s="4" t="str">
        <f t="shared" si="1019"/>
        <v/>
      </c>
      <c r="AA5393" s="4" t="str">
        <f>IF($V5393="","",IF(Y5393&lt;36,0,IF(AND(36&lt;=Y5393,Y5393&lt;71),VLOOKUP($W5393,日射量と図３!$E$6:$F$34,2,TRUE),IF(AND(71&lt;=Y5393,Y5393&lt;107),VLOOKUP($W5393,日射量と図３!$E$6:$G$34,3,TRUE),IF(AND(107&lt;=Y5393,Y5393&lt;143),VLOOKUP($W5393,日射量と図３!$E$6:$H$34,4,TRUE),VLOOKUP($W5393,日射量と図３!$E$6:$I$34,5,TRUE))))))</f>
        <v/>
      </c>
      <c r="AB5393" s="4" t="str">
        <f>IF($V5393="","",IF(Z5393&lt;36,0,IF(AND(36&lt;=Z5393,Z5393&lt;71),VLOOKUP($W5393,日射量と図３!$E$6:$F$34,2,TRUE),IF(AND(71&lt;=Z5393,Z5393&lt;107),VLOOKUP($W5393,日射量と図３!$E$6:$G$34,3,TRUE),IF(AND(107&lt;=Z5393,Z5393&lt;143),VLOOKUP($W5393,日射量と図３!$E$6:$H$34,4,TRUE),VLOOKUP($W5393,日射量と図３!$E$6:$I$34,5,TRUE))))))</f>
        <v/>
      </c>
      <c r="AC5393" s="382" t="str">
        <f t="shared" si="1023"/>
        <v/>
      </c>
      <c r="AD5393" s="382" t="str">
        <f t="shared" si="1024"/>
        <v/>
      </c>
    </row>
    <row r="5394" spans="11:30" ht="13.5" customHeight="1">
      <c r="K5394" s="4">
        <f t="shared" si="1020"/>
        <v>1</v>
      </c>
      <c r="L5394" s="34">
        <v>43476</v>
      </c>
      <c r="M5394" s="4">
        <v>225</v>
      </c>
      <c r="N5394" s="4">
        <v>15</v>
      </c>
      <c r="O5394" s="31">
        <v>0.58333333333333337</v>
      </c>
      <c r="P5394" s="35">
        <v>7.1299999999999981</v>
      </c>
      <c r="Q5394" s="36">
        <f t="shared" si="1021"/>
        <v>12</v>
      </c>
      <c r="R5394" s="4">
        <f t="shared" si="1022"/>
        <v>4.8700000000000019</v>
      </c>
      <c r="S5394" s="31">
        <f t="shared" si="1013"/>
        <v>0.29212962962962963</v>
      </c>
      <c r="T5394" s="31">
        <f t="shared" si="1014"/>
        <v>0.70188657407407407</v>
      </c>
      <c r="U5394" s="4">
        <f t="shared" si="1015"/>
        <v>4.8700000000000019</v>
      </c>
      <c r="V5394" s="4" t="str">
        <f t="shared" si="1016"/>
        <v/>
      </c>
      <c r="W5394" s="18" t="str">
        <f>IF(V5394="","",VLOOKUP(L5394,日射量と図３!$A$4:$C$368,3,TRUE)*238.85/100)</f>
        <v/>
      </c>
      <c r="X5394" s="4" t="str">
        <f t="shared" si="1017"/>
        <v/>
      </c>
      <c r="Y5394" s="4" t="str">
        <f t="shared" si="1018"/>
        <v/>
      </c>
      <c r="Z5394" s="4" t="str">
        <f t="shared" si="1019"/>
        <v/>
      </c>
      <c r="AA5394" s="4" t="str">
        <f>IF($V5394="","",IF(Y5394&lt;36,0,IF(AND(36&lt;=Y5394,Y5394&lt;71),VLOOKUP($W5394,日射量と図３!$E$6:$F$34,2,TRUE),IF(AND(71&lt;=Y5394,Y5394&lt;107),VLOOKUP($W5394,日射量と図３!$E$6:$G$34,3,TRUE),IF(AND(107&lt;=Y5394,Y5394&lt;143),VLOOKUP($W5394,日射量と図３!$E$6:$H$34,4,TRUE),VLOOKUP($W5394,日射量と図３!$E$6:$I$34,5,TRUE))))))</f>
        <v/>
      </c>
      <c r="AB5394" s="4" t="str">
        <f>IF($V5394="","",IF(Z5394&lt;36,0,IF(AND(36&lt;=Z5394,Z5394&lt;71),VLOOKUP($W5394,日射量と図３!$E$6:$F$34,2,TRUE),IF(AND(71&lt;=Z5394,Z5394&lt;107),VLOOKUP($W5394,日射量と図３!$E$6:$G$34,3,TRUE),IF(AND(107&lt;=Z5394,Z5394&lt;143),VLOOKUP($W5394,日射量と図３!$E$6:$H$34,4,TRUE),VLOOKUP($W5394,日射量と図３!$E$6:$I$34,5,TRUE))))))</f>
        <v/>
      </c>
      <c r="AC5394" s="382" t="str">
        <f t="shared" si="1023"/>
        <v/>
      </c>
      <c r="AD5394" s="382" t="str">
        <f t="shared" si="1024"/>
        <v/>
      </c>
    </row>
    <row r="5395" spans="11:30" ht="13.5" customHeight="1">
      <c r="K5395" s="4">
        <f t="shared" si="1020"/>
        <v>1</v>
      </c>
      <c r="L5395" s="34">
        <v>43476</v>
      </c>
      <c r="M5395" s="4">
        <v>225</v>
      </c>
      <c r="N5395" s="4">
        <v>16</v>
      </c>
      <c r="O5395" s="31">
        <v>0.625</v>
      </c>
      <c r="P5395" s="35">
        <v>7.1399999999999988</v>
      </c>
      <c r="Q5395" s="36">
        <f t="shared" si="1021"/>
        <v>16</v>
      </c>
      <c r="R5395" s="4">
        <f t="shared" si="1022"/>
        <v>8.8600000000000012</v>
      </c>
      <c r="S5395" s="31">
        <f t="shared" si="1013"/>
        <v>0.29212962962962963</v>
      </c>
      <c r="T5395" s="31">
        <f t="shared" si="1014"/>
        <v>0.70188657407407407</v>
      </c>
      <c r="U5395" s="4">
        <f t="shared" si="1015"/>
        <v>8.8600000000000012</v>
      </c>
      <c r="V5395" s="4" t="str">
        <f t="shared" si="1016"/>
        <v/>
      </c>
      <c r="W5395" s="18" t="str">
        <f>IF(V5395="","",VLOOKUP(L5395,日射量と図３!$A$4:$C$368,3,TRUE)*238.85/100)</f>
        <v/>
      </c>
      <c r="X5395" s="4" t="str">
        <f t="shared" si="1017"/>
        <v/>
      </c>
      <c r="Y5395" s="4" t="str">
        <f t="shared" si="1018"/>
        <v/>
      </c>
      <c r="Z5395" s="4" t="str">
        <f t="shared" si="1019"/>
        <v/>
      </c>
      <c r="AA5395" s="4" t="str">
        <f>IF($V5395="","",IF(Y5395&lt;36,0,IF(AND(36&lt;=Y5395,Y5395&lt;71),VLOOKUP($W5395,日射量と図３!$E$6:$F$34,2,TRUE),IF(AND(71&lt;=Y5395,Y5395&lt;107),VLOOKUP($W5395,日射量と図３!$E$6:$G$34,3,TRUE),IF(AND(107&lt;=Y5395,Y5395&lt;143),VLOOKUP($W5395,日射量と図３!$E$6:$H$34,4,TRUE),VLOOKUP($W5395,日射量と図３!$E$6:$I$34,5,TRUE))))))</f>
        <v/>
      </c>
      <c r="AB5395" s="4" t="str">
        <f>IF($V5395="","",IF(Z5395&lt;36,0,IF(AND(36&lt;=Z5395,Z5395&lt;71),VLOOKUP($W5395,日射量と図３!$E$6:$F$34,2,TRUE),IF(AND(71&lt;=Z5395,Z5395&lt;107),VLOOKUP($W5395,日射量と図３!$E$6:$G$34,3,TRUE),IF(AND(107&lt;=Z5395,Z5395&lt;143),VLOOKUP($W5395,日射量と図３!$E$6:$H$34,4,TRUE),VLOOKUP($W5395,日射量と図３!$E$6:$I$34,5,TRUE))))))</f>
        <v/>
      </c>
      <c r="AC5395" s="382" t="str">
        <f t="shared" si="1023"/>
        <v/>
      </c>
      <c r="AD5395" s="382" t="str">
        <f t="shared" si="1024"/>
        <v/>
      </c>
    </row>
    <row r="5396" spans="11:30" ht="13.5" customHeight="1">
      <c r="K5396" s="4">
        <f t="shared" si="1020"/>
        <v>1</v>
      </c>
      <c r="L5396" s="34">
        <v>43476</v>
      </c>
      <c r="M5396" s="4">
        <v>225</v>
      </c>
      <c r="N5396" s="4">
        <v>17</v>
      </c>
      <c r="O5396" s="31">
        <v>0.66666666666666663</v>
      </c>
      <c r="P5396" s="35">
        <v>6.4699999999999989</v>
      </c>
      <c r="Q5396" s="36">
        <f t="shared" si="1021"/>
        <v>16</v>
      </c>
      <c r="R5396" s="4">
        <f t="shared" si="1022"/>
        <v>9.5300000000000011</v>
      </c>
      <c r="S5396" s="31">
        <f t="shared" si="1013"/>
        <v>0.29212962962962963</v>
      </c>
      <c r="T5396" s="31">
        <f t="shared" si="1014"/>
        <v>0.70188657407407407</v>
      </c>
      <c r="U5396" s="4">
        <f t="shared" si="1015"/>
        <v>9.5300000000000011</v>
      </c>
      <c r="V5396" s="4" t="str">
        <f t="shared" si="1016"/>
        <v/>
      </c>
      <c r="W5396" s="18" t="str">
        <f>IF(V5396="","",VLOOKUP(L5396,日射量と図３!$A$4:$C$368,3,TRUE)*238.85/100)</f>
        <v/>
      </c>
      <c r="X5396" s="4" t="str">
        <f t="shared" si="1017"/>
        <v/>
      </c>
      <c r="Y5396" s="4" t="str">
        <f t="shared" si="1018"/>
        <v/>
      </c>
      <c r="Z5396" s="4" t="str">
        <f t="shared" si="1019"/>
        <v/>
      </c>
      <c r="AA5396" s="4" t="str">
        <f>IF($V5396="","",IF(Y5396&lt;36,0,IF(AND(36&lt;=Y5396,Y5396&lt;71),VLOOKUP($W5396,日射量と図３!$E$6:$F$34,2,TRUE),IF(AND(71&lt;=Y5396,Y5396&lt;107),VLOOKUP($W5396,日射量と図３!$E$6:$G$34,3,TRUE),IF(AND(107&lt;=Y5396,Y5396&lt;143),VLOOKUP($W5396,日射量と図３!$E$6:$H$34,4,TRUE),VLOOKUP($W5396,日射量と図３!$E$6:$I$34,5,TRUE))))))</f>
        <v/>
      </c>
      <c r="AB5396" s="4" t="str">
        <f>IF($V5396="","",IF(Z5396&lt;36,0,IF(AND(36&lt;=Z5396,Z5396&lt;71),VLOOKUP($W5396,日射量と図３!$E$6:$F$34,2,TRUE),IF(AND(71&lt;=Z5396,Z5396&lt;107),VLOOKUP($W5396,日射量と図３!$E$6:$G$34,3,TRUE),IF(AND(107&lt;=Z5396,Z5396&lt;143),VLOOKUP($W5396,日射量と図３!$E$6:$H$34,4,TRUE),VLOOKUP($W5396,日射量と図３!$E$6:$I$34,5,TRUE))))))</f>
        <v/>
      </c>
      <c r="AC5396" s="382" t="str">
        <f t="shared" si="1023"/>
        <v/>
      </c>
      <c r="AD5396" s="382" t="str">
        <f t="shared" si="1024"/>
        <v/>
      </c>
    </row>
    <row r="5397" spans="11:30" ht="13.5" customHeight="1">
      <c r="K5397" s="4">
        <f t="shared" si="1020"/>
        <v>1</v>
      </c>
      <c r="L5397" s="34">
        <v>43476</v>
      </c>
      <c r="M5397" s="4">
        <v>225</v>
      </c>
      <c r="N5397" s="4">
        <v>18</v>
      </c>
      <c r="O5397" s="31">
        <v>0.70833333333333337</v>
      </c>
      <c r="P5397" s="35">
        <v>5.62</v>
      </c>
      <c r="Q5397" s="36">
        <f t="shared" si="1021"/>
        <v>16</v>
      </c>
      <c r="R5397" s="4">
        <f t="shared" si="1022"/>
        <v>10.379999999999999</v>
      </c>
      <c r="S5397" s="31">
        <f t="shared" ref="S5397:S5460" si="1025">VLOOKUP(K5397,$AF$45:$AH$49,2,TRUE)</f>
        <v>0.29212962962962963</v>
      </c>
      <c r="T5397" s="31">
        <f t="shared" ref="T5397:T5460" si="1026">VLOOKUP(K5397,$AF$45:$AH$49,3,TRUE)</f>
        <v>0.70188657407407407</v>
      </c>
      <c r="U5397" s="4">
        <f t="shared" ref="U5397:U5460" si="1027">IF(AND(S5397&lt;O5397,O5397&lt;T5397),R5397,0)</f>
        <v>0</v>
      </c>
      <c r="V5397" s="4" t="str">
        <f t="shared" ref="V5397:V5460" si="1028">IF(N5397=1,SUM(U5397:U5420),"")</f>
        <v/>
      </c>
      <c r="W5397" s="18" t="str">
        <f>IF(V5397="","",VLOOKUP(L5397,日射量と図３!$A$4:$C$368,3,TRUE)*238.85/100)</f>
        <v/>
      </c>
      <c r="X5397" s="4" t="str">
        <f t="shared" ref="X5397:X5460" si="1029">IF(V5397="","",VLOOKUP(K5397,$AF$45:$AJ$49,5,TRUE))</f>
        <v/>
      </c>
      <c r="Y5397" s="4" t="str">
        <f t="shared" si="1018"/>
        <v/>
      </c>
      <c r="Z5397" s="4" t="str">
        <f t="shared" si="1019"/>
        <v/>
      </c>
      <c r="AA5397" s="4" t="str">
        <f>IF($V5397="","",IF(Y5397&lt;36,0,IF(AND(36&lt;=Y5397,Y5397&lt;71),VLOOKUP($W5397,日射量と図３!$E$6:$F$34,2,TRUE),IF(AND(71&lt;=Y5397,Y5397&lt;107),VLOOKUP($W5397,日射量と図３!$E$6:$G$34,3,TRUE),IF(AND(107&lt;=Y5397,Y5397&lt;143),VLOOKUP($W5397,日射量と図３!$E$6:$H$34,4,TRUE),VLOOKUP($W5397,日射量と図３!$E$6:$I$34,5,TRUE))))))</f>
        <v/>
      </c>
      <c r="AB5397" s="4" t="str">
        <f>IF($V5397="","",IF(Z5397&lt;36,0,IF(AND(36&lt;=Z5397,Z5397&lt;71),VLOOKUP($W5397,日射量と図３!$E$6:$F$34,2,TRUE),IF(AND(71&lt;=Z5397,Z5397&lt;107),VLOOKUP($W5397,日射量と図３!$E$6:$G$34,3,TRUE),IF(AND(107&lt;=Z5397,Z5397&lt;143),VLOOKUP($W5397,日射量と図３!$E$6:$H$34,4,TRUE),VLOOKUP($W5397,日射量と図３!$E$6:$I$34,5,TRUE))))))</f>
        <v/>
      </c>
      <c r="AC5397" s="382" t="str">
        <f t="shared" si="1023"/>
        <v/>
      </c>
      <c r="AD5397" s="382" t="str">
        <f t="shared" si="1024"/>
        <v/>
      </c>
    </row>
    <row r="5398" spans="11:30" ht="13.5" customHeight="1">
      <c r="K5398" s="4">
        <f t="shared" si="1020"/>
        <v>1</v>
      </c>
      <c r="L5398" s="34">
        <v>43476</v>
      </c>
      <c r="M5398" s="4">
        <v>225</v>
      </c>
      <c r="N5398" s="4">
        <v>19</v>
      </c>
      <c r="O5398" s="31">
        <v>0.75</v>
      </c>
      <c r="P5398" s="35">
        <v>4.9999999999999991</v>
      </c>
      <c r="Q5398" s="36">
        <f t="shared" si="1021"/>
        <v>16</v>
      </c>
      <c r="R5398" s="4">
        <f t="shared" si="1022"/>
        <v>11</v>
      </c>
      <c r="S5398" s="31">
        <f t="shared" si="1025"/>
        <v>0.29212962962962963</v>
      </c>
      <c r="T5398" s="31">
        <f t="shared" si="1026"/>
        <v>0.70188657407407407</v>
      </c>
      <c r="U5398" s="4">
        <f t="shared" si="1027"/>
        <v>0</v>
      </c>
      <c r="V5398" s="4" t="str">
        <f t="shared" si="1028"/>
        <v/>
      </c>
      <c r="W5398" s="18" t="str">
        <f>IF(V5398="","",VLOOKUP(L5398,日射量と図３!$A$4:$C$368,3,TRUE)*238.85/100)</f>
        <v/>
      </c>
      <c r="X5398" s="4" t="str">
        <f t="shared" si="1029"/>
        <v/>
      </c>
      <c r="Y5398" s="4" t="str">
        <f t="shared" si="1018"/>
        <v/>
      </c>
      <c r="Z5398" s="4" t="str">
        <f t="shared" si="1019"/>
        <v/>
      </c>
      <c r="AA5398" s="4" t="str">
        <f>IF($V5398="","",IF(Y5398&lt;36,0,IF(AND(36&lt;=Y5398,Y5398&lt;71),VLOOKUP($W5398,日射量と図３!$E$6:$F$34,2,TRUE),IF(AND(71&lt;=Y5398,Y5398&lt;107),VLOOKUP($W5398,日射量と図３!$E$6:$G$34,3,TRUE),IF(AND(107&lt;=Y5398,Y5398&lt;143),VLOOKUP($W5398,日射量と図３!$E$6:$H$34,4,TRUE),VLOOKUP($W5398,日射量と図３!$E$6:$I$34,5,TRUE))))))</f>
        <v/>
      </c>
      <c r="AB5398" s="4" t="str">
        <f>IF($V5398="","",IF(Z5398&lt;36,0,IF(AND(36&lt;=Z5398,Z5398&lt;71),VLOOKUP($W5398,日射量と図３!$E$6:$F$34,2,TRUE),IF(AND(71&lt;=Z5398,Z5398&lt;107),VLOOKUP($W5398,日射量と図３!$E$6:$G$34,3,TRUE),IF(AND(107&lt;=Z5398,Z5398&lt;143),VLOOKUP($W5398,日射量と図３!$E$6:$H$34,4,TRUE),VLOOKUP($W5398,日射量と図３!$E$6:$I$34,5,TRUE))))))</f>
        <v/>
      </c>
      <c r="AC5398" s="382" t="str">
        <f t="shared" si="1023"/>
        <v/>
      </c>
      <c r="AD5398" s="382" t="str">
        <f t="shared" si="1024"/>
        <v/>
      </c>
    </row>
    <row r="5399" spans="11:30" ht="13.5" customHeight="1">
      <c r="K5399" s="4">
        <f t="shared" si="1020"/>
        <v>1</v>
      </c>
      <c r="L5399" s="34">
        <v>43476</v>
      </c>
      <c r="M5399" s="4">
        <v>225</v>
      </c>
      <c r="N5399" s="4">
        <v>20</v>
      </c>
      <c r="O5399" s="31">
        <v>0.79166666666666663</v>
      </c>
      <c r="P5399" s="35">
        <v>4.5900000000000007</v>
      </c>
      <c r="Q5399" s="36">
        <f t="shared" si="1021"/>
        <v>16</v>
      </c>
      <c r="R5399" s="4">
        <f t="shared" si="1022"/>
        <v>11.41</v>
      </c>
      <c r="S5399" s="31">
        <f t="shared" si="1025"/>
        <v>0.29212962962962963</v>
      </c>
      <c r="T5399" s="31">
        <f t="shared" si="1026"/>
        <v>0.70188657407407407</v>
      </c>
      <c r="U5399" s="4">
        <f t="shared" si="1027"/>
        <v>0</v>
      </c>
      <c r="V5399" s="4" t="str">
        <f t="shared" si="1028"/>
        <v/>
      </c>
      <c r="W5399" s="18" t="str">
        <f>IF(V5399="","",VLOOKUP(L5399,日射量と図３!$A$4:$C$368,3,TRUE)*238.85/100)</f>
        <v/>
      </c>
      <c r="X5399" s="4" t="str">
        <f t="shared" si="1029"/>
        <v/>
      </c>
      <c r="Y5399" s="4" t="str">
        <f t="shared" si="1018"/>
        <v/>
      </c>
      <c r="Z5399" s="4" t="str">
        <f t="shared" si="1019"/>
        <v/>
      </c>
      <c r="AA5399" s="4" t="str">
        <f>IF($V5399="","",IF(Y5399&lt;36,0,IF(AND(36&lt;=Y5399,Y5399&lt;71),VLOOKUP($W5399,日射量と図３!$E$6:$F$34,2,TRUE),IF(AND(71&lt;=Y5399,Y5399&lt;107),VLOOKUP($W5399,日射量と図３!$E$6:$G$34,3,TRUE),IF(AND(107&lt;=Y5399,Y5399&lt;143),VLOOKUP($W5399,日射量と図３!$E$6:$H$34,4,TRUE),VLOOKUP($W5399,日射量と図３!$E$6:$I$34,5,TRUE))))))</f>
        <v/>
      </c>
      <c r="AB5399" s="4" t="str">
        <f>IF($V5399="","",IF(Z5399&lt;36,0,IF(AND(36&lt;=Z5399,Z5399&lt;71),VLOOKUP($W5399,日射量と図３!$E$6:$F$34,2,TRUE),IF(AND(71&lt;=Z5399,Z5399&lt;107),VLOOKUP($W5399,日射量と図３!$E$6:$G$34,3,TRUE),IF(AND(107&lt;=Z5399,Z5399&lt;143),VLOOKUP($W5399,日射量と図３!$E$6:$H$34,4,TRUE),VLOOKUP($W5399,日射量と図３!$E$6:$I$34,5,TRUE))))))</f>
        <v/>
      </c>
      <c r="AC5399" s="382" t="str">
        <f t="shared" si="1023"/>
        <v/>
      </c>
      <c r="AD5399" s="382" t="str">
        <f t="shared" si="1024"/>
        <v/>
      </c>
    </row>
    <row r="5400" spans="11:30" ht="13.5" customHeight="1">
      <c r="K5400" s="4">
        <f t="shared" si="1020"/>
        <v>1</v>
      </c>
      <c r="L5400" s="34">
        <v>43476</v>
      </c>
      <c r="M5400" s="4">
        <v>225</v>
      </c>
      <c r="N5400" s="4">
        <v>21</v>
      </c>
      <c r="O5400" s="31">
        <v>0.83333333333333337</v>
      </c>
      <c r="P5400" s="35">
        <v>4.07</v>
      </c>
      <c r="Q5400" s="36">
        <f t="shared" si="1021"/>
        <v>16</v>
      </c>
      <c r="R5400" s="4">
        <f t="shared" si="1022"/>
        <v>11.93</v>
      </c>
      <c r="S5400" s="31">
        <f t="shared" si="1025"/>
        <v>0.29212962962962963</v>
      </c>
      <c r="T5400" s="31">
        <f t="shared" si="1026"/>
        <v>0.70188657407407407</v>
      </c>
      <c r="U5400" s="4">
        <f t="shared" si="1027"/>
        <v>0</v>
      </c>
      <c r="V5400" s="4" t="str">
        <f t="shared" si="1028"/>
        <v/>
      </c>
      <c r="W5400" s="18" t="str">
        <f>IF(V5400="","",VLOOKUP(L5400,日射量と図３!$A$4:$C$368,3,TRUE)*238.85/100)</f>
        <v/>
      </c>
      <c r="X5400" s="4" t="str">
        <f t="shared" si="1029"/>
        <v/>
      </c>
      <c r="Y5400" s="4" t="str">
        <f t="shared" si="1018"/>
        <v/>
      </c>
      <c r="Z5400" s="4" t="str">
        <f t="shared" si="1019"/>
        <v/>
      </c>
      <c r="AA5400" s="4" t="str">
        <f>IF($V5400="","",IF(Y5400&lt;36,0,IF(AND(36&lt;=Y5400,Y5400&lt;71),VLOOKUP($W5400,日射量と図３!$E$6:$F$34,2,TRUE),IF(AND(71&lt;=Y5400,Y5400&lt;107),VLOOKUP($W5400,日射量と図３!$E$6:$G$34,3,TRUE),IF(AND(107&lt;=Y5400,Y5400&lt;143),VLOOKUP($W5400,日射量と図３!$E$6:$H$34,4,TRUE),VLOOKUP($W5400,日射量と図３!$E$6:$I$34,5,TRUE))))))</f>
        <v/>
      </c>
      <c r="AB5400" s="4" t="str">
        <f>IF($V5400="","",IF(Z5400&lt;36,0,IF(AND(36&lt;=Z5400,Z5400&lt;71),VLOOKUP($W5400,日射量と図３!$E$6:$F$34,2,TRUE),IF(AND(71&lt;=Z5400,Z5400&lt;107),VLOOKUP($W5400,日射量と図３!$E$6:$G$34,3,TRUE),IF(AND(107&lt;=Z5400,Z5400&lt;143),VLOOKUP($W5400,日射量と図３!$E$6:$H$34,4,TRUE),VLOOKUP($W5400,日射量と図３!$E$6:$I$34,5,TRUE))))))</f>
        <v/>
      </c>
      <c r="AC5400" s="382" t="str">
        <f t="shared" si="1023"/>
        <v/>
      </c>
      <c r="AD5400" s="382" t="str">
        <f t="shared" si="1024"/>
        <v/>
      </c>
    </row>
    <row r="5401" spans="11:30" ht="13.5" customHeight="1">
      <c r="K5401" s="4">
        <f t="shared" si="1020"/>
        <v>1</v>
      </c>
      <c r="L5401" s="34">
        <v>43476</v>
      </c>
      <c r="M5401" s="4">
        <v>225</v>
      </c>
      <c r="N5401" s="4">
        <v>22</v>
      </c>
      <c r="O5401" s="31">
        <v>0.875</v>
      </c>
      <c r="P5401" s="35">
        <v>3.9</v>
      </c>
      <c r="Q5401" s="36">
        <f t="shared" si="1021"/>
        <v>16</v>
      </c>
      <c r="R5401" s="4">
        <f t="shared" si="1022"/>
        <v>12.1</v>
      </c>
      <c r="S5401" s="31">
        <f t="shared" si="1025"/>
        <v>0.29212962962962963</v>
      </c>
      <c r="T5401" s="31">
        <f t="shared" si="1026"/>
        <v>0.70188657407407407</v>
      </c>
      <c r="U5401" s="4">
        <f t="shared" si="1027"/>
        <v>0</v>
      </c>
      <c r="V5401" s="4" t="str">
        <f t="shared" si="1028"/>
        <v/>
      </c>
      <c r="W5401" s="18" t="str">
        <f>IF(V5401="","",VLOOKUP(L5401,日射量と図３!$A$4:$C$368,3,TRUE)*238.85/100)</f>
        <v/>
      </c>
      <c r="X5401" s="4" t="str">
        <f t="shared" si="1029"/>
        <v/>
      </c>
      <c r="Y5401" s="4" t="str">
        <f t="shared" si="1018"/>
        <v/>
      </c>
      <c r="Z5401" s="4" t="str">
        <f t="shared" si="1019"/>
        <v/>
      </c>
      <c r="AA5401" s="4" t="str">
        <f>IF($V5401="","",IF(Y5401&lt;36,0,IF(AND(36&lt;=Y5401,Y5401&lt;71),VLOOKUP($W5401,日射量と図３!$E$6:$F$34,2,TRUE),IF(AND(71&lt;=Y5401,Y5401&lt;107),VLOOKUP($W5401,日射量と図３!$E$6:$G$34,3,TRUE),IF(AND(107&lt;=Y5401,Y5401&lt;143),VLOOKUP($W5401,日射量と図３!$E$6:$H$34,4,TRUE),VLOOKUP($W5401,日射量と図３!$E$6:$I$34,5,TRUE))))))</f>
        <v/>
      </c>
      <c r="AB5401" s="4" t="str">
        <f>IF($V5401="","",IF(Z5401&lt;36,0,IF(AND(36&lt;=Z5401,Z5401&lt;71),VLOOKUP($W5401,日射量と図３!$E$6:$F$34,2,TRUE),IF(AND(71&lt;=Z5401,Z5401&lt;107),VLOOKUP($W5401,日射量と図３!$E$6:$G$34,3,TRUE),IF(AND(107&lt;=Z5401,Z5401&lt;143),VLOOKUP($W5401,日射量と図３!$E$6:$H$34,4,TRUE),VLOOKUP($W5401,日射量と図３!$E$6:$I$34,5,TRUE))))))</f>
        <v/>
      </c>
      <c r="AC5401" s="382" t="str">
        <f t="shared" si="1023"/>
        <v/>
      </c>
      <c r="AD5401" s="382" t="str">
        <f t="shared" si="1024"/>
        <v/>
      </c>
    </row>
    <row r="5402" spans="11:30" ht="13.5" customHeight="1">
      <c r="K5402" s="4">
        <f t="shared" si="1020"/>
        <v>1</v>
      </c>
      <c r="L5402" s="34">
        <v>43476</v>
      </c>
      <c r="M5402" s="4">
        <v>225</v>
      </c>
      <c r="N5402" s="4">
        <v>23</v>
      </c>
      <c r="O5402" s="31">
        <v>0.91666666666666663</v>
      </c>
      <c r="P5402" s="35">
        <v>3.3899999999999997</v>
      </c>
      <c r="Q5402" s="36">
        <f t="shared" si="1021"/>
        <v>13</v>
      </c>
      <c r="R5402" s="4">
        <f t="shared" si="1022"/>
        <v>9.61</v>
      </c>
      <c r="S5402" s="31">
        <f t="shared" si="1025"/>
        <v>0.29212962962962963</v>
      </c>
      <c r="T5402" s="31">
        <f t="shared" si="1026"/>
        <v>0.70188657407407407</v>
      </c>
      <c r="U5402" s="4">
        <f t="shared" si="1027"/>
        <v>0</v>
      </c>
      <c r="V5402" s="4" t="str">
        <f t="shared" si="1028"/>
        <v/>
      </c>
      <c r="W5402" s="18" t="str">
        <f>IF(V5402="","",VLOOKUP(L5402,日射量と図３!$A$4:$C$368,3,TRUE)*238.85/100)</f>
        <v/>
      </c>
      <c r="X5402" s="4" t="str">
        <f t="shared" si="1029"/>
        <v/>
      </c>
      <c r="Y5402" s="4" t="str">
        <f t="shared" si="1018"/>
        <v/>
      </c>
      <c r="Z5402" s="4" t="str">
        <f t="shared" si="1019"/>
        <v/>
      </c>
      <c r="AA5402" s="4" t="str">
        <f>IF($V5402="","",IF(Y5402&lt;36,0,IF(AND(36&lt;=Y5402,Y5402&lt;71),VLOOKUP($W5402,日射量と図３!$E$6:$F$34,2,TRUE),IF(AND(71&lt;=Y5402,Y5402&lt;107),VLOOKUP($W5402,日射量と図３!$E$6:$G$34,3,TRUE),IF(AND(107&lt;=Y5402,Y5402&lt;143),VLOOKUP($W5402,日射量と図３!$E$6:$H$34,4,TRUE),VLOOKUP($W5402,日射量と図３!$E$6:$I$34,5,TRUE))))))</f>
        <v/>
      </c>
      <c r="AB5402" s="4" t="str">
        <f>IF($V5402="","",IF(Z5402&lt;36,0,IF(AND(36&lt;=Z5402,Z5402&lt;71),VLOOKUP($W5402,日射量と図３!$E$6:$F$34,2,TRUE),IF(AND(71&lt;=Z5402,Z5402&lt;107),VLOOKUP($W5402,日射量と図３!$E$6:$G$34,3,TRUE),IF(AND(107&lt;=Z5402,Z5402&lt;143),VLOOKUP($W5402,日射量と図３!$E$6:$H$34,4,TRUE),VLOOKUP($W5402,日射量と図３!$E$6:$I$34,5,TRUE))))))</f>
        <v/>
      </c>
      <c r="AC5402" s="382" t="str">
        <f t="shared" si="1023"/>
        <v/>
      </c>
      <c r="AD5402" s="382" t="str">
        <f t="shared" si="1024"/>
        <v/>
      </c>
    </row>
    <row r="5403" spans="11:30" ht="13.5" customHeight="1">
      <c r="K5403" s="4">
        <f t="shared" si="1020"/>
        <v>1</v>
      </c>
      <c r="L5403" s="34">
        <v>43476</v>
      </c>
      <c r="M5403" s="4">
        <v>225</v>
      </c>
      <c r="N5403" s="4">
        <v>24</v>
      </c>
      <c r="O5403" s="31">
        <v>0.95833333333333337</v>
      </c>
      <c r="P5403" s="35">
        <v>3.05</v>
      </c>
      <c r="Q5403" s="36">
        <f t="shared" si="1021"/>
        <v>13</v>
      </c>
      <c r="R5403" s="4">
        <f t="shared" si="1022"/>
        <v>9.9499999999999993</v>
      </c>
      <c r="S5403" s="31">
        <f t="shared" si="1025"/>
        <v>0.29212962962962963</v>
      </c>
      <c r="T5403" s="31">
        <f t="shared" si="1026"/>
        <v>0.70188657407407407</v>
      </c>
      <c r="U5403" s="4">
        <f t="shared" si="1027"/>
        <v>0</v>
      </c>
      <c r="V5403" s="4" t="str">
        <f t="shared" si="1028"/>
        <v/>
      </c>
      <c r="W5403" s="18" t="str">
        <f>IF(V5403="","",VLOOKUP(L5403,日射量と図３!$A$4:$C$368,3,TRUE)*238.85/100)</f>
        <v/>
      </c>
      <c r="X5403" s="4" t="str">
        <f t="shared" si="1029"/>
        <v/>
      </c>
      <c r="Y5403" s="4" t="str">
        <f t="shared" si="1018"/>
        <v/>
      </c>
      <c r="Z5403" s="4" t="str">
        <f t="shared" si="1019"/>
        <v/>
      </c>
      <c r="AA5403" s="4" t="str">
        <f>IF($V5403="","",IF(Y5403&lt;36,0,IF(AND(36&lt;=Y5403,Y5403&lt;71),VLOOKUP($W5403,日射量と図３!$E$6:$F$34,2,TRUE),IF(AND(71&lt;=Y5403,Y5403&lt;107),VLOOKUP($W5403,日射量と図３!$E$6:$G$34,3,TRUE),IF(AND(107&lt;=Y5403,Y5403&lt;143),VLOOKUP($W5403,日射量と図３!$E$6:$H$34,4,TRUE),VLOOKUP($W5403,日射量と図３!$E$6:$I$34,5,TRUE))))))</f>
        <v/>
      </c>
      <c r="AB5403" s="4" t="str">
        <f>IF($V5403="","",IF(Z5403&lt;36,0,IF(AND(36&lt;=Z5403,Z5403&lt;71),VLOOKUP($W5403,日射量と図３!$E$6:$F$34,2,TRUE),IF(AND(71&lt;=Z5403,Z5403&lt;107),VLOOKUP($W5403,日射量と図３!$E$6:$G$34,3,TRUE),IF(AND(107&lt;=Z5403,Z5403&lt;143),VLOOKUP($W5403,日射量と図３!$E$6:$H$34,4,TRUE),VLOOKUP($W5403,日射量と図３!$E$6:$I$34,5,TRUE))))))</f>
        <v/>
      </c>
      <c r="AC5403" s="382" t="str">
        <f t="shared" si="1023"/>
        <v/>
      </c>
      <c r="AD5403" s="382" t="str">
        <f t="shared" si="1024"/>
        <v/>
      </c>
    </row>
    <row r="5404" spans="11:30" ht="13.5" customHeight="1">
      <c r="K5404" s="4">
        <f t="shared" si="1020"/>
        <v>1</v>
      </c>
      <c r="L5404" s="34">
        <v>43477</v>
      </c>
      <c r="M5404" s="4">
        <v>226</v>
      </c>
      <c r="N5404" s="4">
        <v>1</v>
      </c>
      <c r="O5404" s="31">
        <v>0</v>
      </c>
      <c r="P5404" s="35">
        <v>2.63</v>
      </c>
      <c r="Q5404" s="36">
        <f t="shared" si="1021"/>
        <v>13</v>
      </c>
      <c r="R5404" s="4">
        <f t="shared" si="1022"/>
        <v>10.370000000000001</v>
      </c>
      <c r="S5404" s="31">
        <f t="shared" si="1025"/>
        <v>0.29212962962962963</v>
      </c>
      <c r="T5404" s="31">
        <f t="shared" si="1026"/>
        <v>0.70188657407407407</v>
      </c>
      <c r="U5404" s="4">
        <f t="shared" si="1027"/>
        <v>0</v>
      </c>
      <c r="V5404" s="4">
        <f t="shared" si="1028"/>
        <v>68.86</v>
      </c>
      <c r="W5404" s="18">
        <f>IF(V5404="","",VLOOKUP(L5404,日射量と図３!$A$4:$C$368,3,TRUE)*238.85/100)</f>
        <v>21.496500000000001</v>
      </c>
      <c r="X5404" s="4">
        <f t="shared" si="1029"/>
        <v>10</v>
      </c>
      <c r="Y5404" s="4">
        <f t="shared" si="1018"/>
        <v>43.050239099999992</v>
      </c>
      <c r="Z5404" s="4">
        <f t="shared" si="1019"/>
        <v>48.529360439999998</v>
      </c>
      <c r="AA5404" s="4">
        <f>IF($V5404="","",IF(Y5404&lt;36,0,IF(AND(36&lt;=Y5404,Y5404&lt;71),VLOOKUP($W5404,日射量と図３!$E$6:$F$34,2,TRUE),IF(AND(71&lt;=Y5404,Y5404&lt;107),VLOOKUP($W5404,日射量と図３!$E$6:$G$34,3,TRUE),IF(AND(107&lt;=Y5404,Y5404&lt;143),VLOOKUP($W5404,日射量と図３!$E$6:$H$34,4,TRUE),VLOOKUP($W5404,日射量と図３!$E$6:$I$34,5,TRUE))))))</f>
        <v>34</v>
      </c>
      <c r="AB5404" s="4">
        <f>IF($V5404="","",IF(Z5404&lt;36,0,IF(AND(36&lt;=Z5404,Z5404&lt;71),VLOOKUP($W5404,日射量と図３!$E$6:$F$34,2,TRUE),IF(AND(71&lt;=Z5404,Z5404&lt;107),VLOOKUP($W5404,日射量と図３!$E$6:$G$34,3,TRUE),IF(AND(107&lt;=Z5404,Z5404&lt;143),VLOOKUP($W5404,日射量と図３!$E$6:$H$34,4,TRUE),VLOOKUP($W5404,日射量と図３!$E$6:$I$34,5,TRUE))))))</f>
        <v>34</v>
      </c>
      <c r="AC5404" s="382">
        <f t="shared" si="1023"/>
        <v>1.4235120000000001</v>
      </c>
      <c r="AD5404" s="382">
        <f t="shared" si="1024"/>
        <v>1.4235120000000001</v>
      </c>
    </row>
    <row r="5405" spans="11:30" ht="13.5" customHeight="1">
      <c r="K5405" s="4">
        <f t="shared" si="1020"/>
        <v>1</v>
      </c>
      <c r="L5405" s="34">
        <v>43477</v>
      </c>
      <c r="M5405" s="4">
        <v>226</v>
      </c>
      <c r="N5405" s="4">
        <v>2</v>
      </c>
      <c r="O5405" s="31">
        <v>4.1666666666666664E-2</v>
      </c>
      <c r="P5405" s="35">
        <v>2.3200000000000003</v>
      </c>
      <c r="Q5405" s="36">
        <f t="shared" si="1021"/>
        <v>13</v>
      </c>
      <c r="R5405" s="4">
        <f t="shared" si="1022"/>
        <v>10.68</v>
      </c>
      <c r="S5405" s="31">
        <f t="shared" si="1025"/>
        <v>0.29212962962962963</v>
      </c>
      <c r="T5405" s="31">
        <f t="shared" si="1026"/>
        <v>0.70188657407407407</v>
      </c>
      <c r="U5405" s="4">
        <f t="shared" si="1027"/>
        <v>0</v>
      </c>
      <c r="V5405" s="4" t="str">
        <f t="shared" si="1028"/>
        <v/>
      </c>
      <c r="W5405" s="18" t="str">
        <f>IF(V5405="","",VLOOKUP(L5405,日射量と図３!$A$4:$C$368,3,TRUE)*238.85/100)</f>
        <v/>
      </c>
      <c r="X5405" s="4" t="str">
        <f t="shared" si="1029"/>
        <v/>
      </c>
      <c r="Y5405" s="4" t="str">
        <f t="shared" si="1018"/>
        <v/>
      </c>
      <c r="Z5405" s="4" t="str">
        <f t="shared" si="1019"/>
        <v/>
      </c>
      <c r="AA5405" s="4" t="str">
        <f>IF($V5405="","",IF(Y5405&lt;36,0,IF(AND(36&lt;=Y5405,Y5405&lt;71),VLOOKUP($W5405,日射量と図３!$E$6:$F$34,2,TRUE),IF(AND(71&lt;=Y5405,Y5405&lt;107),VLOOKUP($W5405,日射量と図３!$E$6:$G$34,3,TRUE),IF(AND(107&lt;=Y5405,Y5405&lt;143),VLOOKUP($W5405,日射量と図３!$E$6:$H$34,4,TRUE),VLOOKUP($W5405,日射量と図３!$E$6:$I$34,5,TRUE))))))</f>
        <v/>
      </c>
      <c r="AB5405" s="4" t="str">
        <f>IF($V5405="","",IF(Z5405&lt;36,0,IF(AND(36&lt;=Z5405,Z5405&lt;71),VLOOKUP($W5405,日射量と図３!$E$6:$F$34,2,TRUE),IF(AND(71&lt;=Z5405,Z5405&lt;107),VLOOKUP($W5405,日射量と図３!$E$6:$G$34,3,TRUE),IF(AND(107&lt;=Z5405,Z5405&lt;143),VLOOKUP($W5405,日射量と図３!$E$6:$H$34,4,TRUE),VLOOKUP($W5405,日射量と図３!$E$6:$I$34,5,TRUE))))))</f>
        <v/>
      </c>
      <c r="AC5405" s="382" t="str">
        <f t="shared" si="1023"/>
        <v/>
      </c>
      <c r="AD5405" s="382" t="str">
        <f t="shared" si="1024"/>
        <v/>
      </c>
    </row>
    <row r="5406" spans="11:30" ht="13.5" customHeight="1">
      <c r="K5406" s="4">
        <f t="shared" si="1020"/>
        <v>1</v>
      </c>
      <c r="L5406" s="34">
        <v>43477</v>
      </c>
      <c r="M5406" s="4">
        <v>226</v>
      </c>
      <c r="N5406" s="4">
        <v>3</v>
      </c>
      <c r="O5406" s="31">
        <v>8.3333333333333329E-2</v>
      </c>
      <c r="P5406" s="35">
        <v>2.08</v>
      </c>
      <c r="Q5406" s="36">
        <f t="shared" si="1021"/>
        <v>13</v>
      </c>
      <c r="R5406" s="4">
        <f t="shared" si="1022"/>
        <v>10.92</v>
      </c>
      <c r="S5406" s="31">
        <f t="shared" si="1025"/>
        <v>0.29212962962962963</v>
      </c>
      <c r="T5406" s="31">
        <f t="shared" si="1026"/>
        <v>0.70188657407407407</v>
      </c>
      <c r="U5406" s="4">
        <f t="shared" si="1027"/>
        <v>0</v>
      </c>
      <c r="V5406" s="4" t="str">
        <f t="shared" si="1028"/>
        <v/>
      </c>
      <c r="W5406" s="18" t="str">
        <f>IF(V5406="","",VLOOKUP(L5406,日射量と図３!$A$4:$C$368,3,TRUE)*238.85/100)</f>
        <v/>
      </c>
      <c r="X5406" s="4" t="str">
        <f t="shared" si="1029"/>
        <v/>
      </c>
      <c r="Y5406" s="4" t="str">
        <f t="shared" si="1018"/>
        <v/>
      </c>
      <c r="Z5406" s="4" t="str">
        <f t="shared" si="1019"/>
        <v/>
      </c>
      <c r="AA5406" s="4" t="str">
        <f>IF($V5406="","",IF(Y5406&lt;36,0,IF(AND(36&lt;=Y5406,Y5406&lt;71),VLOOKUP($W5406,日射量と図３!$E$6:$F$34,2,TRUE),IF(AND(71&lt;=Y5406,Y5406&lt;107),VLOOKUP($W5406,日射量と図３!$E$6:$G$34,3,TRUE),IF(AND(107&lt;=Y5406,Y5406&lt;143),VLOOKUP($W5406,日射量と図３!$E$6:$H$34,4,TRUE),VLOOKUP($W5406,日射量と図３!$E$6:$I$34,5,TRUE))))))</f>
        <v/>
      </c>
      <c r="AB5406" s="4" t="str">
        <f>IF($V5406="","",IF(Z5406&lt;36,0,IF(AND(36&lt;=Z5406,Z5406&lt;71),VLOOKUP($W5406,日射量と図３!$E$6:$F$34,2,TRUE),IF(AND(71&lt;=Z5406,Z5406&lt;107),VLOOKUP($W5406,日射量と図３!$E$6:$G$34,3,TRUE),IF(AND(107&lt;=Z5406,Z5406&lt;143),VLOOKUP($W5406,日射量と図３!$E$6:$H$34,4,TRUE),VLOOKUP($W5406,日射量と図３!$E$6:$I$34,5,TRUE))))))</f>
        <v/>
      </c>
      <c r="AC5406" s="382" t="str">
        <f t="shared" si="1023"/>
        <v/>
      </c>
      <c r="AD5406" s="382" t="str">
        <f t="shared" si="1024"/>
        <v/>
      </c>
    </row>
    <row r="5407" spans="11:30" ht="13.5" customHeight="1">
      <c r="K5407" s="4">
        <f t="shared" si="1020"/>
        <v>1</v>
      </c>
      <c r="L5407" s="34">
        <v>43477</v>
      </c>
      <c r="M5407" s="4">
        <v>226</v>
      </c>
      <c r="N5407" s="4">
        <v>4</v>
      </c>
      <c r="O5407" s="31">
        <v>0.125</v>
      </c>
      <c r="P5407" s="35">
        <v>1.8599999999999999</v>
      </c>
      <c r="Q5407" s="36">
        <f t="shared" si="1021"/>
        <v>13</v>
      </c>
      <c r="R5407" s="4">
        <f t="shared" si="1022"/>
        <v>11.14</v>
      </c>
      <c r="S5407" s="31">
        <f t="shared" si="1025"/>
        <v>0.29212962962962963</v>
      </c>
      <c r="T5407" s="31">
        <f t="shared" si="1026"/>
        <v>0.70188657407407407</v>
      </c>
      <c r="U5407" s="4">
        <f t="shared" si="1027"/>
        <v>0</v>
      </c>
      <c r="V5407" s="4" t="str">
        <f t="shared" si="1028"/>
        <v/>
      </c>
      <c r="W5407" s="18" t="str">
        <f>IF(V5407="","",VLOOKUP(L5407,日射量と図３!$A$4:$C$368,3,TRUE)*238.85/100)</f>
        <v/>
      </c>
      <c r="X5407" s="4" t="str">
        <f t="shared" si="1029"/>
        <v/>
      </c>
      <c r="Y5407" s="4" t="str">
        <f t="shared" ref="Y5407:Y5470" si="1030">IF(V5407="","",$AH$30*V5407/(($AG$18/$AH$18)*X5407))</f>
        <v/>
      </c>
      <c r="Z5407" s="4" t="str">
        <f t="shared" ref="Z5407:Z5470" si="1031">IF(V5407="","",$AH$30*V5407/(($AG$19/$AH$19)*X5407))</f>
        <v/>
      </c>
      <c r="AA5407" s="4" t="str">
        <f>IF($V5407="","",IF(Y5407&lt;36,0,IF(AND(36&lt;=Y5407,Y5407&lt;71),VLOOKUP($W5407,日射量と図３!$E$6:$F$34,2,TRUE),IF(AND(71&lt;=Y5407,Y5407&lt;107),VLOOKUP($W5407,日射量と図３!$E$6:$G$34,3,TRUE),IF(AND(107&lt;=Y5407,Y5407&lt;143),VLOOKUP($W5407,日射量と図３!$E$6:$H$34,4,TRUE),VLOOKUP($W5407,日射量と図３!$E$6:$I$34,5,TRUE))))))</f>
        <v/>
      </c>
      <c r="AB5407" s="4" t="str">
        <f>IF($V5407="","",IF(Z5407&lt;36,0,IF(AND(36&lt;=Z5407,Z5407&lt;71),VLOOKUP($W5407,日射量と図３!$E$6:$F$34,2,TRUE),IF(AND(71&lt;=Z5407,Z5407&lt;107),VLOOKUP($W5407,日射量と図３!$E$6:$G$34,3,TRUE),IF(AND(107&lt;=Z5407,Z5407&lt;143),VLOOKUP($W5407,日射量と図３!$E$6:$H$34,4,TRUE),VLOOKUP($W5407,日射量と図３!$E$6:$I$34,5,TRUE))))))</f>
        <v/>
      </c>
      <c r="AC5407" s="382" t="str">
        <f t="shared" si="1023"/>
        <v/>
      </c>
      <c r="AD5407" s="382" t="str">
        <f t="shared" si="1024"/>
        <v/>
      </c>
    </row>
    <row r="5408" spans="11:30" ht="13.5" customHeight="1">
      <c r="K5408" s="4">
        <f t="shared" si="1020"/>
        <v>1</v>
      </c>
      <c r="L5408" s="34">
        <v>43477</v>
      </c>
      <c r="M5408" s="4">
        <v>226</v>
      </c>
      <c r="N5408" s="4">
        <v>5</v>
      </c>
      <c r="O5408" s="31">
        <v>0.16666666666666666</v>
      </c>
      <c r="P5408" s="35">
        <v>1.7200000000000002</v>
      </c>
      <c r="Q5408" s="36">
        <f t="shared" si="1021"/>
        <v>15</v>
      </c>
      <c r="R5408" s="4">
        <f t="shared" si="1022"/>
        <v>13.28</v>
      </c>
      <c r="S5408" s="31">
        <f t="shared" si="1025"/>
        <v>0.29212962962962963</v>
      </c>
      <c r="T5408" s="31">
        <f t="shared" si="1026"/>
        <v>0.70188657407407407</v>
      </c>
      <c r="U5408" s="4">
        <f t="shared" si="1027"/>
        <v>0</v>
      </c>
      <c r="V5408" s="4" t="str">
        <f t="shared" si="1028"/>
        <v/>
      </c>
      <c r="W5408" s="18" t="str">
        <f>IF(V5408="","",VLOOKUP(L5408,日射量と図３!$A$4:$C$368,3,TRUE)*238.85/100)</f>
        <v/>
      </c>
      <c r="X5408" s="4" t="str">
        <f t="shared" si="1029"/>
        <v/>
      </c>
      <c r="Y5408" s="4" t="str">
        <f t="shared" si="1030"/>
        <v/>
      </c>
      <c r="Z5408" s="4" t="str">
        <f t="shared" si="1031"/>
        <v/>
      </c>
      <c r="AA5408" s="4" t="str">
        <f>IF($V5408="","",IF(Y5408&lt;36,0,IF(AND(36&lt;=Y5408,Y5408&lt;71),VLOOKUP($W5408,日射量と図３!$E$6:$F$34,2,TRUE),IF(AND(71&lt;=Y5408,Y5408&lt;107),VLOOKUP($W5408,日射量と図３!$E$6:$G$34,3,TRUE),IF(AND(107&lt;=Y5408,Y5408&lt;143),VLOOKUP($W5408,日射量と図３!$E$6:$H$34,4,TRUE),VLOOKUP($W5408,日射量と図３!$E$6:$I$34,5,TRUE))))))</f>
        <v/>
      </c>
      <c r="AB5408" s="4" t="str">
        <f>IF($V5408="","",IF(Z5408&lt;36,0,IF(AND(36&lt;=Z5408,Z5408&lt;71),VLOOKUP($W5408,日射量と図３!$E$6:$F$34,2,TRUE),IF(AND(71&lt;=Z5408,Z5408&lt;107),VLOOKUP($W5408,日射量と図３!$E$6:$G$34,3,TRUE),IF(AND(107&lt;=Z5408,Z5408&lt;143),VLOOKUP($W5408,日射量と図３!$E$6:$H$34,4,TRUE),VLOOKUP($W5408,日射量と図３!$E$6:$I$34,5,TRUE))))))</f>
        <v/>
      </c>
      <c r="AC5408" s="382" t="str">
        <f t="shared" si="1023"/>
        <v/>
      </c>
      <c r="AD5408" s="382" t="str">
        <f t="shared" si="1024"/>
        <v/>
      </c>
    </row>
    <row r="5409" spans="11:30" ht="13.5" customHeight="1">
      <c r="K5409" s="4">
        <f t="shared" si="1020"/>
        <v>1</v>
      </c>
      <c r="L5409" s="34">
        <v>43477</v>
      </c>
      <c r="M5409" s="4">
        <v>226</v>
      </c>
      <c r="N5409" s="4">
        <v>6</v>
      </c>
      <c r="O5409" s="31">
        <v>0.20833333333333334</v>
      </c>
      <c r="P5409" s="35">
        <v>1.5</v>
      </c>
      <c r="Q5409" s="36">
        <f t="shared" si="1021"/>
        <v>15</v>
      </c>
      <c r="R5409" s="4">
        <f t="shared" si="1022"/>
        <v>13.5</v>
      </c>
      <c r="S5409" s="31">
        <f t="shared" si="1025"/>
        <v>0.29212962962962963</v>
      </c>
      <c r="T5409" s="31">
        <f t="shared" si="1026"/>
        <v>0.70188657407407407</v>
      </c>
      <c r="U5409" s="4">
        <f t="shared" si="1027"/>
        <v>0</v>
      </c>
      <c r="V5409" s="4" t="str">
        <f t="shared" si="1028"/>
        <v/>
      </c>
      <c r="W5409" s="18" t="str">
        <f>IF(V5409="","",VLOOKUP(L5409,日射量と図３!$A$4:$C$368,3,TRUE)*238.85/100)</f>
        <v/>
      </c>
      <c r="X5409" s="4" t="str">
        <f t="shared" si="1029"/>
        <v/>
      </c>
      <c r="Y5409" s="4" t="str">
        <f t="shared" si="1030"/>
        <v/>
      </c>
      <c r="Z5409" s="4" t="str">
        <f t="shared" si="1031"/>
        <v/>
      </c>
      <c r="AA5409" s="4" t="str">
        <f>IF($V5409="","",IF(Y5409&lt;36,0,IF(AND(36&lt;=Y5409,Y5409&lt;71),VLOOKUP($W5409,日射量と図３!$E$6:$F$34,2,TRUE),IF(AND(71&lt;=Y5409,Y5409&lt;107),VLOOKUP($W5409,日射量と図３!$E$6:$G$34,3,TRUE),IF(AND(107&lt;=Y5409,Y5409&lt;143),VLOOKUP($W5409,日射量と図３!$E$6:$H$34,4,TRUE),VLOOKUP($W5409,日射量と図３!$E$6:$I$34,5,TRUE))))))</f>
        <v/>
      </c>
      <c r="AB5409" s="4" t="str">
        <f>IF($V5409="","",IF(Z5409&lt;36,0,IF(AND(36&lt;=Z5409,Z5409&lt;71),VLOOKUP($W5409,日射量と図３!$E$6:$F$34,2,TRUE),IF(AND(71&lt;=Z5409,Z5409&lt;107),VLOOKUP($W5409,日射量と図３!$E$6:$G$34,3,TRUE),IF(AND(107&lt;=Z5409,Z5409&lt;143),VLOOKUP($W5409,日射量と図３!$E$6:$H$34,4,TRUE),VLOOKUP($W5409,日射量と図３!$E$6:$I$34,5,TRUE))))))</f>
        <v/>
      </c>
      <c r="AC5409" s="382" t="str">
        <f t="shared" si="1023"/>
        <v/>
      </c>
      <c r="AD5409" s="382" t="str">
        <f t="shared" si="1024"/>
        <v/>
      </c>
    </row>
    <row r="5410" spans="11:30" ht="13.5" customHeight="1">
      <c r="K5410" s="4">
        <f t="shared" si="1020"/>
        <v>1</v>
      </c>
      <c r="L5410" s="34">
        <v>43477</v>
      </c>
      <c r="M5410" s="4">
        <v>226</v>
      </c>
      <c r="N5410" s="4">
        <v>7</v>
      </c>
      <c r="O5410" s="31">
        <v>0.25</v>
      </c>
      <c r="P5410" s="35">
        <v>1.1499999999999999</v>
      </c>
      <c r="Q5410" s="36">
        <f t="shared" si="1021"/>
        <v>15</v>
      </c>
      <c r="R5410" s="4">
        <f t="shared" si="1022"/>
        <v>13.85</v>
      </c>
      <c r="S5410" s="31">
        <f t="shared" si="1025"/>
        <v>0.29212962962962963</v>
      </c>
      <c r="T5410" s="31">
        <f t="shared" si="1026"/>
        <v>0.70188657407407407</v>
      </c>
      <c r="U5410" s="4">
        <f t="shared" si="1027"/>
        <v>0</v>
      </c>
      <c r="V5410" s="4" t="str">
        <f t="shared" si="1028"/>
        <v/>
      </c>
      <c r="W5410" s="18" t="str">
        <f>IF(V5410="","",VLOOKUP(L5410,日射量と図３!$A$4:$C$368,3,TRUE)*238.85/100)</f>
        <v/>
      </c>
      <c r="X5410" s="4" t="str">
        <f t="shared" si="1029"/>
        <v/>
      </c>
      <c r="Y5410" s="4" t="str">
        <f t="shared" si="1030"/>
        <v/>
      </c>
      <c r="Z5410" s="4" t="str">
        <f t="shared" si="1031"/>
        <v/>
      </c>
      <c r="AA5410" s="4" t="str">
        <f>IF($V5410="","",IF(Y5410&lt;36,0,IF(AND(36&lt;=Y5410,Y5410&lt;71),VLOOKUP($W5410,日射量と図３!$E$6:$F$34,2,TRUE),IF(AND(71&lt;=Y5410,Y5410&lt;107),VLOOKUP($W5410,日射量と図３!$E$6:$G$34,3,TRUE),IF(AND(107&lt;=Y5410,Y5410&lt;143),VLOOKUP($W5410,日射量と図３!$E$6:$H$34,4,TRUE),VLOOKUP($W5410,日射量と図３!$E$6:$I$34,5,TRUE))))))</f>
        <v/>
      </c>
      <c r="AB5410" s="4" t="str">
        <f>IF($V5410="","",IF(Z5410&lt;36,0,IF(AND(36&lt;=Z5410,Z5410&lt;71),VLOOKUP($W5410,日射量と図３!$E$6:$F$34,2,TRUE),IF(AND(71&lt;=Z5410,Z5410&lt;107),VLOOKUP($W5410,日射量と図３!$E$6:$G$34,3,TRUE),IF(AND(107&lt;=Z5410,Z5410&lt;143),VLOOKUP($W5410,日射量と図３!$E$6:$H$34,4,TRUE),VLOOKUP($W5410,日射量と図３!$E$6:$I$34,5,TRUE))))))</f>
        <v/>
      </c>
      <c r="AC5410" s="382" t="str">
        <f t="shared" si="1023"/>
        <v/>
      </c>
      <c r="AD5410" s="382" t="str">
        <f t="shared" si="1024"/>
        <v/>
      </c>
    </row>
    <row r="5411" spans="11:30" ht="13.5" customHeight="1">
      <c r="K5411" s="4">
        <f t="shared" si="1020"/>
        <v>1</v>
      </c>
      <c r="L5411" s="34">
        <v>43477</v>
      </c>
      <c r="M5411" s="4">
        <v>226</v>
      </c>
      <c r="N5411" s="4">
        <v>8</v>
      </c>
      <c r="O5411" s="31">
        <v>0.29166666666666669</v>
      </c>
      <c r="P5411" s="35">
        <v>0.81000000000000028</v>
      </c>
      <c r="Q5411" s="36">
        <f t="shared" si="1021"/>
        <v>12</v>
      </c>
      <c r="R5411" s="4">
        <f t="shared" si="1022"/>
        <v>11.19</v>
      </c>
      <c r="S5411" s="31">
        <f t="shared" si="1025"/>
        <v>0.29212962962962963</v>
      </c>
      <c r="T5411" s="31">
        <f t="shared" si="1026"/>
        <v>0.70188657407407407</v>
      </c>
      <c r="U5411" s="4">
        <f t="shared" si="1027"/>
        <v>0</v>
      </c>
      <c r="V5411" s="4" t="str">
        <f t="shared" si="1028"/>
        <v/>
      </c>
      <c r="W5411" s="18" t="str">
        <f>IF(V5411="","",VLOOKUP(L5411,日射量と図３!$A$4:$C$368,3,TRUE)*238.85/100)</f>
        <v/>
      </c>
      <c r="X5411" s="4" t="str">
        <f t="shared" si="1029"/>
        <v/>
      </c>
      <c r="Y5411" s="4" t="str">
        <f t="shared" si="1030"/>
        <v/>
      </c>
      <c r="Z5411" s="4" t="str">
        <f t="shared" si="1031"/>
        <v/>
      </c>
      <c r="AA5411" s="4" t="str">
        <f>IF($V5411="","",IF(Y5411&lt;36,0,IF(AND(36&lt;=Y5411,Y5411&lt;71),VLOOKUP($W5411,日射量と図３!$E$6:$F$34,2,TRUE),IF(AND(71&lt;=Y5411,Y5411&lt;107),VLOOKUP($W5411,日射量と図３!$E$6:$G$34,3,TRUE),IF(AND(107&lt;=Y5411,Y5411&lt;143),VLOOKUP($W5411,日射量と図３!$E$6:$H$34,4,TRUE),VLOOKUP($W5411,日射量と図３!$E$6:$I$34,5,TRUE))))))</f>
        <v/>
      </c>
      <c r="AB5411" s="4" t="str">
        <f>IF($V5411="","",IF(Z5411&lt;36,0,IF(AND(36&lt;=Z5411,Z5411&lt;71),VLOOKUP($W5411,日射量と図３!$E$6:$F$34,2,TRUE),IF(AND(71&lt;=Z5411,Z5411&lt;107),VLOOKUP($W5411,日射量と図３!$E$6:$G$34,3,TRUE),IF(AND(107&lt;=Z5411,Z5411&lt;143),VLOOKUP($W5411,日射量と図３!$E$6:$H$34,4,TRUE),VLOOKUP($W5411,日射量と図３!$E$6:$I$34,5,TRUE))))))</f>
        <v/>
      </c>
      <c r="AC5411" s="382" t="str">
        <f t="shared" si="1023"/>
        <v/>
      </c>
      <c r="AD5411" s="382" t="str">
        <f t="shared" si="1024"/>
        <v/>
      </c>
    </row>
    <row r="5412" spans="11:30" ht="13.5" customHeight="1">
      <c r="K5412" s="4">
        <f t="shared" si="1020"/>
        <v>1</v>
      </c>
      <c r="L5412" s="34">
        <v>43477</v>
      </c>
      <c r="M5412" s="4">
        <v>226</v>
      </c>
      <c r="N5412" s="4">
        <v>9</v>
      </c>
      <c r="O5412" s="31">
        <v>0.33333333333333331</v>
      </c>
      <c r="P5412" s="35">
        <v>1.41</v>
      </c>
      <c r="Q5412" s="36">
        <f t="shared" si="1021"/>
        <v>12</v>
      </c>
      <c r="R5412" s="4">
        <f t="shared" si="1022"/>
        <v>10.59</v>
      </c>
      <c r="S5412" s="31">
        <f t="shared" si="1025"/>
        <v>0.29212962962962963</v>
      </c>
      <c r="T5412" s="31">
        <f t="shared" si="1026"/>
        <v>0.70188657407407407</v>
      </c>
      <c r="U5412" s="4">
        <f t="shared" si="1027"/>
        <v>10.59</v>
      </c>
      <c r="V5412" s="4" t="str">
        <f t="shared" si="1028"/>
        <v/>
      </c>
      <c r="W5412" s="18" t="str">
        <f>IF(V5412="","",VLOOKUP(L5412,日射量と図３!$A$4:$C$368,3,TRUE)*238.85/100)</f>
        <v/>
      </c>
      <c r="X5412" s="4" t="str">
        <f t="shared" si="1029"/>
        <v/>
      </c>
      <c r="Y5412" s="4" t="str">
        <f t="shared" si="1030"/>
        <v/>
      </c>
      <c r="Z5412" s="4" t="str">
        <f t="shared" si="1031"/>
        <v/>
      </c>
      <c r="AA5412" s="4" t="str">
        <f>IF($V5412="","",IF(Y5412&lt;36,0,IF(AND(36&lt;=Y5412,Y5412&lt;71),VLOOKUP($W5412,日射量と図３!$E$6:$F$34,2,TRUE),IF(AND(71&lt;=Y5412,Y5412&lt;107),VLOOKUP($W5412,日射量と図３!$E$6:$G$34,3,TRUE),IF(AND(107&lt;=Y5412,Y5412&lt;143),VLOOKUP($W5412,日射量と図３!$E$6:$H$34,4,TRUE),VLOOKUP($W5412,日射量と図３!$E$6:$I$34,5,TRUE))))))</f>
        <v/>
      </c>
      <c r="AB5412" s="4" t="str">
        <f>IF($V5412="","",IF(Z5412&lt;36,0,IF(AND(36&lt;=Z5412,Z5412&lt;71),VLOOKUP($W5412,日射量と図３!$E$6:$F$34,2,TRUE),IF(AND(71&lt;=Z5412,Z5412&lt;107),VLOOKUP($W5412,日射量と図３!$E$6:$G$34,3,TRUE),IF(AND(107&lt;=Z5412,Z5412&lt;143),VLOOKUP($W5412,日射量と図３!$E$6:$H$34,4,TRUE),VLOOKUP($W5412,日射量と図３!$E$6:$I$34,5,TRUE))))))</f>
        <v/>
      </c>
      <c r="AC5412" s="382" t="str">
        <f t="shared" si="1023"/>
        <v/>
      </c>
      <c r="AD5412" s="382" t="str">
        <f t="shared" si="1024"/>
        <v/>
      </c>
    </row>
    <row r="5413" spans="11:30" ht="13.5" customHeight="1">
      <c r="K5413" s="4">
        <f t="shared" si="1020"/>
        <v>1</v>
      </c>
      <c r="L5413" s="34">
        <v>43477</v>
      </c>
      <c r="M5413" s="4">
        <v>226</v>
      </c>
      <c r="N5413" s="4">
        <v>10</v>
      </c>
      <c r="O5413" s="31">
        <v>0.375</v>
      </c>
      <c r="P5413" s="35">
        <v>2.8899999999999997</v>
      </c>
      <c r="Q5413" s="36">
        <f t="shared" si="1021"/>
        <v>12</v>
      </c>
      <c r="R5413" s="4">
        <f t="shared" si="1022"/>
        <v>9.11</v>
      </c>
      <c r="S5413" s="31">
        <f t="shared" si="1025"/>
        <v>0.29212962962962963</v>
      </c>
      <c r="T5413" s="31">
        <f t="shared" si="1026"/>
        <v>0.70188657407407407</v>
      </c>
      <c r="U5413" s="4">
        <f t="shared" si="1027"/>
        <v>9.11</v>
      </c>
      <c r="V5413" s="4" t="str">
        <f t="shared" si="1028"/>
        <v/>
      </c>
      <c r="W5413" s="18" t="str">
        <f>IF(V5413="","",VLOOKUP(L5413,日射量と図３!$A$4:$C$368,3,TRUE)*238.85/100)</f>
        <v/>
      </c>
      <c r="X5413" s="4" t="str">
        <f t="shared" si="1029"/>
        <v/>
      </c>
      <c r="Y5413" s="4" t="str">
        <f t="shared" si="1030"/>
        <v/>
      </c>
      <c r="Z5413" s="4" t="str">
        <f t="shared" si="1031"/>
        <v/>
      </c>
      <c r="AA5413" s="4" t="str">
        <f>IF($V5413="","",IF(Y5413&lt;36,0,IF(AND(36&lt;=Y5413,Y5413&lt;71),VLOOKUP($W5413,日射量と図３!$E$6:$F$34,2,TRUE),IF(AND(71&lt;=Y5413,Y5413&lt;107),VLOOKUP($W5413,日射量と図３!$E$6:$G$34,3,TRUE),IF(AND(107&lt;=Y5413,Y5413&lt;143),VLOOKUP($W5413,日射量と図３!$E$6:$H$34,4,TRUE),VLOOKUP($W5413,日射量と図３!$E$6:$I$34,5,TRUE))))))</f>
        <v/>
      </c>
      <c r="AB5413" s="4" t="str">
        <f>IF($V5413="","",IF(Z5413&lt;36,0,IF(AND(36&lt;=Z5413,Z5413&lt;71),VLOOKUP($W5413,日射量と図３!$E$6:$F$34,2,TRUE),IF(AND(71&lt;=Z5413,Z5413&lt;107),VLOOKUP($W5413,日射量と図３!$E$6:$G$34,3,TRUE),IF(AND(107&lt;=Z5413,Z5413&lt;143),VLOOKUP($W5413,日射量と図３!$E$6:$H$34,4,TRUE),VLOOKUP($W5413,日射量と図３!$E$6:$I$34,5,TRUE))))))</f>
        <v/>
      </c>
      <c r="AC5413" s="382" t="str">
        <f t="shared" si="1023"/>
        <v/>
      </c>
      <c r="AD5413" s="382" t="str">
        <f t="shared" si="1024"/>
        <v/>
      </c>
    </row>
    <row r="5414" spans="11:30" ht="13.5" customHeight="1">
      <c r="K5414" s="4">
        <f t="shared" si="1020"/>
        <v>1</v>
      </c>
      <c r="L5414" s="34">
        <v>43477</v>
      </c>
      <c r="M5414" s="4">
        <v>226</v>
      </c>
      <c r="N5414" s="4">
        <v>11</v>
      </c>
      <c r="O5414" s="31">
        <v>0.41666666666666669</v>
      </c>
      <c r="P5414" s="35">
        <v>4.24</v>
      </c>
      <c r="Q5414" s="36">
        <f t="shared" si="1021"/>
        <v>12</v>
      </c>
      <c r="R5414" s="4">
        <f t="shared" si="1022"/>
        <v>7.76</v>
      </c>
      <c r="S5414" s="31">
        <f t="shared" si="1025"/>
        <v>0.29212962962962963</v>
      </c>
      <c r="T5414" s="31">
        <f t="shared" si="1026"/>
        <v>0.70188657407407407</v>
      </c>
      <c r="U5414" s="4">
        <f t="shared" si="1027"/>
        <v>7.76</v>
      </c>
      <c r="V5414" s="4" t="str">
        <f t="shared" si="1028"/>
        <v/>
      </c>
      <c r="W5414" s="18" t="str">
        <f>IF(V5414="","",VLOOKUP(L5414,日射量と図３!$A$4:$C$368,3,TRUE)*238.85/100)</f>
        <v/>
      </c>
      <c r="X5414" s="4" t="str">
        <f t="shared" si="1029"/>
        <v/>
      </c>
      <c r="Y5414" s="4" t="str">
        <f t="shared" si="1030"/>
        <v/>
      </c>
      <c r="Z5414" s="4" t="str">
        <f t="shared" si="1031"/>
        <v/>
      </c>
      <c r="AA5414" s="4" t="str">
        <f>IF($V5414="","",IF(Y5414&lt;36,0,IF(AND(36&lt;=Y5414,Y5414&lt;71),VLOOKUP($W5414,日射量と図３!$E$6:$F$34,2,TRUE),IF(AND(71&lt;=Y5414,Y5414&lt;107),VLOOKUP($W5414,日射量と図３!$E$6:$G$34,3,TRUE),IF(AND(107&lt;=Y5414,Y5414&lt;143),VLOOKUP($W5414,日射量と図３!$E$6:$H$34,4,TRUE),VLOOKUP($W5414,日射量と図３!$E$6:$I$34,5,TRUE))))))</f>
        <v/>
      </c>
      <c r="AB5414" s="4" t="str">
        <f>IF($V5414="","",IF(Z5414&lt;36,0,IF(AND(36&lt;=Z5414,Z5414&lt;71),VLOOKUP($W5414,日射量と図３!$E$6:$F$34,2,TRUE),IF(AND(71&lt;=Z5414,Z5414&lt;107),VLOOKUP($W5414,日射量と図３!$E$6:$G$34,3,TRUE),IF(AND(107&lt;=Z5414,Z5414&lt;143),VLOOKUP($W5414,日射量と図３!$E$6:$H$34,4,TRUE),VLOOKUP($W5414,日射量と図３!$E$6:$I$34,5,TRUE))))))</f>
        <v/>
      </c>
      <c r="AC5414" s="382" t="str">
        <f t="shared" si="1023"/>
        <v/>
      </c>
      <c r="AD5414" s="382" t="str">
        <f t="shared" si="1024"/>
        <v/>
      </c>
    </row>
    <row r="5415" spans="11:30" ht="13.5" customHeight="1">
      <c r="K5415" s="4">
        <f t="shared" si="1020"/>
        <v>1</v>
      </c>
      <c r="L5415" s="34">
        <v>43477</v>
      </c>
      <c r="M5415" s="4">
        <v>226</v>
      </c>
      <c r="N5415" s="4">
        <v>12</v>
      </c>
      <c r="O5415" s="31">
        <v>0.45833333333333331</v>
      </c>
      <c r="P5415" s="35">
        <v>5.7600000000000007</v>
      </c>
      <c r="Q5415" s="36">
        <f t="shared" si="1021"/>
        <v>12</v>
      </c>
      <c r="R5415" s="4">
        <f t="shared" si="1022"/>
        <v>6.2399999999999993</v>
      </c>
      <c r="S5415" s="31">
        <f t="shared" si="1025"/>
        <v>0.29212962962962963</v>
      </c>
      <c r="T5415" s="31">
        <f t="shared" si="1026"/>
        <v>0.70188657407407407</v>
      </c>
      <c r="U5415" s="4">
        <f t="shared" si="1027"/>
        <v>6.2399999999999993</v>
      </c>
      <c r="V5415" s="4" t="str">
        <f t="shared" si="1028"/>
        <v/>
      </c>
      <c r="W5415" s="18" t="str">
        <f>IF(V5415="","",VLOOKUP(L5415,日射量と図３!$A$4:$C$368,3,TRUE)*238.85/100)</f>
        <v/>
      </c>
      <c r="X5415" s="4" t="str">
        <f t="shared" si="1029"/>
        <v/>
      </c>
      <c r="Y5415" s="4" t="str">
        <f t="shared" si="1030"/>
        <v/>
      </c>
      <c r="Z5415" s="4" t="str">
        <f t="shared" si="1031"/>
        <v/>
      </c>
      <c r="AA5415" s="4" t="str">
        <f>IF($V5415="","",IF(Y5415&lt;36,0,IF(AND(36&lt;=Y5415,Y5415&lt;71),VLOOKUP($W5415,日射量と図３!$E$6:$F$34,2,TRUE),IF(AND(71&lt;=Y5415,Y5415&lt;107),VLOOKUP($W5415,日射量と図３!$E$6:$G$34,3,TRUE),IF(AND(107&lt;=Y5415,Y5415&lt;143),VLOOKUP($W5415,日射量と図３!$E$6:$H$34,4,TRUE),VLOOKUP($W5415,日射量と図３!$E$6:$I$34,5,TRUE))))))</f>
        <v/>
      </c>
      <c r="AB5415" s="4" t="str">
        <f>IF($V5415="","",IF(Z5415&lt;36,0,IF(AND(36&lt;=Z5415,Z5415&lt;71),VLOOKUP($W5415,日射量と図３!$E$6:$F$34,2,TRUE),IF(AND(71&lt;=Z5415,Z5415&lt;107),VLOOKUP($W5415,日射量と図３!$E$6:$G$34,3,TRUE),IF(AND(107&lt;=Z5415,Z5415&lt;143),VLOOKUP($W5415,日射量と図３!$E$6:$H$34,4,TRUE),VLOOKUP($W5415,日射量と図３!$E$6:$I$34,5,TRUE))))))</f>
        <v/>
      </c>
      <c r="AC5415" s="382" t="str">
        <f t="shared" si="1023"/>
        <v/>
      </c>
      <c r="AD5415" s="382" t="str">
        <f t="shared" si="1024"/>
        <v/>
      </c>
    </row>
    <row r="5416" spans="11:30" ht="13.5" customHeight="1">
      <c r="K5416" s="4">
        <f t="shared" si="1020"/>
        <v>1</v>
      </c>
      <c r="L5416" s="34">
        <v>43477</v>
      </c>
      <c r="M5416" s="4">
        <v>226</v>
      </c>
      <c r="N5416" s="4">
        <v>13</v>
      </c>
      <c r="O5416" s="31">
        <v>0.5</v>
      </c>
      <c r="P5416" s="35">
        <v>6.19</v>
      </c>
      <c r="Q5416" s="36">
        <f t="shared" si="1021"/>
        <v>12</v>
      </c>
      <c r="R5416" s="4">
        <f t="shared" si="1022"/>
        <v>5.81</v>
      </c>
      <c r="S5416" s="31">
        <f t="shared" si="1025"/>
        <v>0.29212962962962963</v>
      </c>
      <c r="T5416" s="31">
        <f t="shared" si="1026"/>
        <v>0.70188657407407407</v>
      </c>
      <c r="U5416" s="4">
        <f t="shared" si="1027"/>
        <v>5.81</v>
      </c>
      <c r="V5416" s="4" t="str">
        <f t="shared" si="1028"/>
        <v/>
      </c>
      <c r="W5416" s="18" t="str">
        <f>IF(V5416="","",VLOOKUP(L5416,日射量と図３!$A$4:$C$368,3,TRUE)*238.85/100)</f>
        <v/>
      </c>
      <c r="X5416" s="4" t="str">
        <f t="shared" si="1029"/>
        <v/>
      </c>
      <c r="Y5416" s="4" t="str">
        <f t="shared" si="1030"/>
        <v/>
      </c>
      <c r="Z5416" s="4" t="str">
        <f t="shared" si="1031"/>
        <v/>
      </c>
      <c r="AA5416" s="4" t="str">
        <f>IF($V5416="","",IF(Y5416&lt;36,0,IF(AND(36&lt;=Y5416,Y5416&lt;71),VLOOKUP($W5416,日射量と図３!$E$6:$F$34,2,TRUE),IF(AND(71&lt;=Y5416,Y5416&lt;107),VLOOKUP($W5416,日射量と図３!$E$6:$G$34,3,TRUE),IF(AND(107&lt;=Y5416,Y5416&lt;143),VLOOKUP($W5416,日射量と図３!$E$6:$H$34,4,TRUE),VLOOKUP($W5416,日射量と図３!$E$6:$I$34,5,TRUE))))))</f>
        <v/>
      </c>
      <c r="AB5416" s="4" t="str">
        <f>IF($V5416="","",IF(Z5416&lt;36,0,IF(AND(36&lt;=Z5416,Z5416&lt;71),VLOOKUP($W5416,日射量と図３!$E$6:$F$34,2,TRUE),IF(AND(71&lt;=Z5416,Z5416&lt;107),VLOOKUP($W5416,日射量と図３!$E$6:$G$34,3,TRUE),IF(AND(107&lt;=Z5416,Z5416&lt;143),VLOOKUP($W5416,日射量と図３!$E$6:$H$34,4,TRUE),VLOOKUP($W5416,日射量と図３!$E$6:$I$34,5,TRUE))))))</f>
        <v/>
      </c>
      <c r="AC5416" s="382" t="str">
        <f t="shared" si="1023"/>
        <v/>
      </c>
      <c r="AD5416" s="382" t="str">
        <f t="shared" si="1024"/>
        <v/>
      </c>
    </row>
    <row r="5417" spans="11:30" ht="13.5" customHeight="1">
      <c r="K5417" s="4">
        <f t="shared" si="1020"/>
        <v>1</v>
      </c>
      <c r="L5417" s="34">
        <v>43477</v>
      </c>
      <c r="M5417" s="4">
        <v>226</v>
      </c>
      <c r="N5417" s="4">
        <v>14</v>
      </c>
      <c r="O5417" s="31">
        <v>0.54166666666666663</v>
      </c>
      <c r="P5417" s="35">
        <v>6.93</v>
      </c>
      <c r="Q5417" s="36">
        <f t="shared" si="1021"/>
        <v>12</v>
      </c>
      <c r="R5417" s="4">
        <f t="shared" si="1022"/>
        <v>5.07</v>
      </c>
      <c r="S5417" s="31">
        <f t="shared" si="1025"/>
        <v>0.29212962962962963</v>
      </c>
      <c r="T5417" s="31">
        <f t="shared" si="1026"/>
        <v>0.70188657407407407</v>
      </c>
      <c r="U5417" s="4">
        <f t="shared" si="1027"/>
        <v>5.07</v>
      </c>
      <c r="V5417" s="4" t="str">
        <f t="shared" si="1028"/>
        <v/>
      </c>
      <c r="W5417" s="18" t="str">
        <f>IF(V5417="","",VLOOKUP(L5417,日射量と図３!$A$4:$C$368,3,TRUE)*238.85/100)</f>
        <v/>
      </c>
      <c r="X5417" s="4" t="str">
        <f t="shared" si="1029"/>
        <v/>
      </c>
      <c r="Y5417" s="4" t="str">
        <f t="shared" si="1030"/>
        <v/>
      </c>
      <c r="Z5417" s="4" t="str">
        <f t="shared" si="1031"/>
        <v/>
      </c>
      <c r="AA5417" s="4" t="str">
        <f>IF($V5417="","",IF(Y5417&lt;36,0,IF(AND(36&lt;=Y5417,Y5417&lt;71),VLOOKUP($W5417,日射量と図３!$E$6:$F$34,2,TRUE),IF(AND(71&lt;=Y5417,Y5417&lt;107),VLOOKUP($W5417,日射量と図３!$E$6:$G$34,3,TRUE),IF(AND(107&lt;=Y5417,Y5417&lt;143),VLOOKUP($W5417,日射量と図３!$E$6:$H$34,4,TRUE),VLOOKUP($W5417,日射量と図３!$E$6:$I$34,5,TRUE))))))</f>
        <v/>
      </c>
      <c r="AB5417" s="4" t="str">
        <f>IF($V5417="","",IF(Z5417&lt;36,0,IF(AND(36&lt;=Z5417,Z5417&lt;71),VLOOKUP($W5417,日射量と図３!$E$6:$F$34,2,TRUE),IF(AND(71&lt;=Z5417,Z5417&lt;107),VLOOKUP($W5417,日射量と図３!$E$6:$G$34,3,TRUE),IF(AND(107&lt;=Z5417,Z5417&lt;143),VLOOKUP($W5417,日射量と図３!$E$6:$H$34,4,TRUE),VLOOKUP($W5417,日射量と図３!$E$6:$I$34,5,TRUE))))))</f>
        <v/>
      </c>
      <c r="AC5417" s="382" t="str">
        <f t="shared" si="1023"/>
        <v/>
      </c>
      <c r="AD5417" s="382" t="str">
        <f t="shared" si="1024"/>
        <v/>
      </c>
    </row>
    <row r="5418" spans="11:30" ht="13.5" customHeight="1">
      <c r="K5418" s="4">
        <f t="shared" si="1020"/>
        <v>1</v>
      </c>
      <c r="L5418" s="34">
        <v>43477</v>
      </c>
      <c r="M5418" s="4">
        <v>226</v>
      </c>
      <c r="N5418" s="4">
        <v>15</v>
      </c>
      <c r="O5418" s="31">
        <v>0.58333333333333337</v>
      </c>
      <c r="P5418" s="35">
        <v>6.7799999999999994</v>
      </c>
      <c r="Q5418" s="36">
        <f t="shared" si="1021"/>
        <v>12</v>
      </c>
      <c r="R5418" s="4">
        <f t="shared" si="1022"/>
        <v>5.2200000000000006</v>
      </c>
      <c r="S5418" s="31">
        <f t="shared" si="1025"/>
        <v>0.29212962962962963</v>
      </c>
      <c r="T5418" s="31">
        <f t="shared" si="1026"/>
        <v>0.70188657407407407</v>
      </c>
      <c r="U5418" s="4">
        <f t="shared" si="1027"/>
        <v>5.2200000000000006</v>
      </c>
      <c r="V5418" s="4" t="str">
        <f t="shared" si="1028"/>
        <v/>
      </c>
      <c r="W5418" s="18" t="str">
        <f>IF(V5418="","",VLOOKUP(L5418,日射量と図３!$A$4:$C$368,3,TRUE)*238.85/100)</f>
        <v/>
      </c>
      <c r="X5418" s="4" t="str">
        <f t="shared" si="1029"/>
        <v/>
      </c>
      <c r="Y5418" s="4" t="str">
        <f t="shared" si="1030"/>
        <v/>
      </c>
      <c r="Z5418" s="4" t="str">
        <f t="shared" si="1031"/>
        <v/>
      </c>
      <c r="AA5418" s="4" t="str">
        <f>IF($V5418="","",IF(Y5418&lt;36,0,IF(AND(36&lt;=Y5418,Y5418&lt;71),VLOOKUP($W5418,日射量と図３!$E$6:$F$34,2,TRUE),IF(AND(71&lt;=Y5418,Y5418&lt;107),VLOOKUP($W5418,日射量と図３!$E$6:$G$34,3,TRUE),IF(AND(107&lt;=Y5418,Y5418&lt;143),VLOOKUP($W5418,日射量と図３!$E$6:$H$34,4,TRUE),VLOOKUP($W5418,日射量と図３!$E$6:$I$34,5,TRUE))))))</f>
        <v/>
      </c>
      <c r="AB5418" s="4" t="str">
        <f>IF($V5418="","",IF(Z5418&lt;36,0,IF(AND(36&lt;=Z5418,Z5418&lt;71),VLOOKUP($W5418,日射量と図３!$E$6:$F$34,2,TRUE),IF(AND(71&lt;=Z5418,Z5418&lt;107),VLOOKUP($W5418,日射量と図３!$E$6:$G$34,3,TRUE),IF(AND(107&lt;=Z5418,Z5418&lt;143),VLOOKUP($W5418,日射量と図３!$E$6:$H$34,4,TRUE),VLOOKUP($W5418,日射量と図３!$E$6:$I$34,5,TRUE))))))</f>
        <v/>
      </c>
      <c r="AC5418" s="382" t="str">
        <f t="shared" si="1023"/>
        <v/>
      </c>
      <c r="AD5418" s="382" t="str">
        <f t="shared" si="1024"/>
        <v/>
      </c>
    </row>
    <row r="5419" spans="11:30" ht="13.5" customHeight="1">
      <c r="K5419" s="4">
        <f t="shared" si="1020"/>
        <v>1</v>
      </c>
      <c r="L5419" s="34">
        <v>43477</v>
      </c>
      <c r="M5419" s="4">
        <v>226</v>
      </c>
      <c r="N5419" s="4">
        <v>16</v>
      </c>
      <c r="O5419" s="31">
        <v>0.625</v>
      </c>
      <c r="P5419" s="35">
        <v>6.6599999999999993</v>
      </c>
      <c r="Q5419" s="36">
        <f t="shared" si="1021"/>
        <v>16</v>
      </c>
      <c r="R5419" s="4">
        <f t="shared" si="1022"/>
        <v>9.34</v>
      </c>
      <c r="S5419" s="31">
        <f t="shared" si="1025"/>
        <v>0.29212962962962963</v>
      </c>
      <c r="T5419" s="31">
        <f t="shared" si="1026"/>
        <v>0.70188657407407407</v>
      </c>
      <c r="U5419" s="4">
        <f t="shared" si="1027"/>
        <v>9.34</v>
      </c>
      <c r="V5419" s="4" t="str">
        <f t="shared" si="1028"/>
        <v/>
      </c>
      <c r="W5419" s="18" t="str">
        <f>IF(V5419="","",VLOOKUP(L5419,日射量と図３!$A$4:$C$368,3,TRUE)*238.85/100)</f>
        <v/>
      </c>
      <c r="X5419" s="4" t="str">
        <f t="shared" si="1029"/>
        <v/>
      </c>
      <c r="Y5419" s="4" t="str">
        <f t="shared" si="1030"/>
        <v/>
      </c>
      <c r="Z5419" s="4" t="str">
        <f t="shared" si="1031"/>
        <v/>
      </c>
      <c r="AA5419" s="4" t="str">
        <f>IF($V5419="","",IF(Y5419&lt;36,0,IF(AND(36&lt;=Y5419,Y5419&lt;71),VLOOKUP($W5419,日射量と図３!$E$6:$F$34,2,TRUE),IF(AND(71&lt;=Y5419,Y5419&lt;107),VLOOKUP($W5419,日射量と図３!$E$6:$G$34,3,TRUE),IF(AND(107&lt;=Y5419,Y5419&lt;143),VLOOKUP($W5419,日射量と図３!$E$6:$H$34,4,TRUE),VLOOKUP($W5419,日射量と図３!$E$6:$I$34,5,TRUE))))))</f>
        <v/>
      </c>
      <c r="AB5419" s="4" t="str">
        <f>IF($V5419="","",IF(Z5419&lt;36,0,IF(AND(36&lt;=Z5419,Z5419&lt;71),VLOOKUP($W5419,日射量と図３!$E$6:$F$34,2,TRUE),IF(AND(71&lt;=Z5419,Z5419&lt;107),VLOOKUP($W5419,日射量と図３!$E$6:$G$34,3,TRUE),IF(AND(107&lt;=Z5419,Z5419&lt;143),VLOOKUP($W5419,日射量と図３!$E$6:$H$34,4,TRUE),VLOOKUP($W5419,日射量と図３!$E$6:$I$34,5,TRUE))))))</f>
        <v/>
      </c>
      <c r="AC5419" s="382" t="str">
        <f t="shared" si="1023"/>
        <v/>
      </c>
      <c r="AD5419" s="382" t="str">
        <f t="shared" si="1024"/>
        <v/>
      </c>
    </row>
    <row r="5420" spans="11:30" ht="13.5" customHeight="1">
      <c r="K5420" s="4">
        <f t="shared" si="1020"/>
        <v>1</v>
      </c>
      <c r="L5420" s="34">
        <v>43477</v>
      </c>
      <c r="M5420" s="4">
        <v>226</v>
      </c>
      <c r="N5420" s="4">
        <v>17</v>
      </c>
      <c r="O5420" s="31">
        <v>0.66666666666666663</v>
      </c>
      <c r="P5420" s="35">
        <v>6.2799999999999994</v>
      </c>
      <c r="Q5420" s="36">
        <f t="shared" si="1021"/>
        <v>16</v>
      </c>
      <c r="R5420" s="4">
        <f t="shared" si="1022"/>
        <v>9.7200000000000006</v>
      </c>
      <c r="S5420" s="31">
        <f t="shared" si="1025"/>
        <v>0.29212962962962963</v>
      </c>
      <c r="T5420" s="31">
        <f t="shared" si="1026"/>
        <v>0.70188657407407407</v>
      </c>
      <c r="U5420" s="4">
        <f t="shared" si="1027"/>
        <v>9.7200000000000006</v>
      </c>
      <c r="V5420" s="4" t="str">
        <f t="shared" si="1028"/>
        <v/>
      </c>
      <c r="W5420" s="18" t="str">
        <f>IF(V5420="","",VLOOKUP(L5420,日射量と図３!$A$4:$C$368,3,TRUE)*238.85/100)</f>
        <v/>
      </c>
      <c r="X5420" s="4" t="str">
        <f t="shared" si="1029"/>
        <v/>
      </c>
      <c r="Y5420" s="4" t="str">
        <f t="shared" si="1030"/>
        <v/>
      </c>
      <c r="Z5420" s="4" t="str">
        <f t="shared" si="1031"/>
        <v/>
      </c>
      <c r="AA5420" s="4" t="str">
        <f>IF($V5420="","",IF(Y5420&lt;36,0,IF(AND(36&lt;=Y5420,Y5420&lt;71),VLOOKUP($W5420,日射量と図３!$E$6:$F$34,2,TRUE),IF(AND(71&lt;=Y5420,Y5420&lt;107),VLOOKUP($W5420,日射量と図３!$E$6:$G$34,3,TRUE),IF(AND(107&lt;=Y5420,Y5420&lt;143),VLOOKUP($W5420,日射量と図３!$E$6:$H$34,4,TRUE),VLOOKUP($W5420,日射量と図３!$E$6:$I$34,5,TRUE))))))</f>
        <v/>
      </c>
      <c r="AB5420" s="4" t="str">
        <f>IF($V5420="","",IF(Z5420&lt;36,0,IF(AND(36&lt;=Z5420,Z5420&lt;71),VLOOKUP($W5420,日射量と図３!$E$6:$F$34,2,TRUE),IF(AND(71&lt;=Z5420,Z5420&lt;107),VLOOKUP($W5420,日射量と図３!$E$6:$G$34,3,TRUE),IF(AND(107&lt;=Z5420,Z5420&lt;143),VLOOKUP($W5420,日射量と図３!$E$6:$H$34,4,TRUE),VLOOKUP($W5420,日射量と図３!$E$6:$I$34,5,TRUE))))))</f>
        <v/>
      </c>
      <c r="AC5420" s="382" t="str">
        <f t="shared" si="1023"/>
        <v/>
      </c>
      <c r="AD5420" s="382" t="str">
        <f t="shared" si="1024"/>
        <v/>
      </c>
    </row>
    <row r="5421" spans="11:30" ht="13.5" customHeight="1">
      <c r="K5421" s="4">
        <f t="shared" si="1020"/>
        <v>1</v>
      </c>
      <c r="L5421" s="34">
        <v>43477</v>
      </c>
      <c r="M5421" s="4">
        <v>226</v>
      </c>
      <c r="N5421" s="4">
        <v>18</v>
      </c>
      <c r="O5421" s="31">
        <v>0.70833333333333337</v>
      </c>
      <c r="P5421" s="35">
        <v>5.27</v>
      </c>
      <c r="Q5421" s="36">
        <f t="shared" si="1021"/>
        <v>16</v>
      </c>
      <c r="R5421" s="4">
        <f t="shared" si="1022"/>
        <v>10.73</v>
      </c>
      <c r="S5421" s="31">
        <f t="shared" si="1025"/>
        <v>0.29212962962962963</v>
      </c>
      <c r="T5421" s="31">
        <f t="shared" si="1026"/>
        <v>0.70188657407407407</v>
      </c>
      <c r="U5421" s="4">
        <f t="shared" si="1027"/>
        <v>0</v>
      </c>
      <c r="V5421" s="4" t="str">
        <f t="shared" si="1028"/>
        <v/>
      </c>
      <c r="W5421" s="18" t="str">
        <f>IF(V5421="","",VLOOKUP(L5421,日射量と図３!$A$4:$C$368,3,TRUE)*238.85/100)</f>
        <v/>
      </c>
      <c r="X5421" s="4" t="str">
        <f t="shared" si="1029"/>
        <v/>
      </c>
      <c r="Y5421" s="4" t="str">
        <f t="shared" si="1030"/>
        <v/>
      </c>
      <c r="Z5421" s="4" t="str">
        <f t="shared" si="1031"/>
        <v/>
      </c>
      <c r="AA5421" s="4" t="str">
        <f>IF($V5421="","",IF(Y5421&lt;36,0,IF(AND(36&lt;=Y5421,Y5421&lt;71),VLOOKUP($W5421,日射量と図３!$E$6:$F$34,2,TRUE),IF(AND(71&lt;=Y5421,Y5421&lt;107),VLOOKUP($W5421,日射量と図３!$E$6:$G$34,3,TRUE),IF(AND(107&lt;=Y5421,Y5421&lt;143),VLOOKUP($W5421,日射量と図３!$E$6:$H$34,4,TRUE),VLOOKUP($W5421,日射量と図３!$E$6:$I$34,5,TRUE))))))</f>
        <v/>
      </c>
      <c r="AB5421" s="4" t="str">
        <f>IF($V5421="","",IF(Z5421&lt;36,0,IF(AND(36&lt;=Z5421,Z5421&lt;71),VLOOKUP($W5421,日射量と図３!$E$6:$F$34,2,TRUE),IF(AND(71&lt;=Z5421,Z5421&lt;107),VLOOKUP($W5421,日射量と図３!$E$6:$G$34,3,TRUE),IF(AND(107&lt;=Z5421,Z5421&lt;143),VLOOKUP($W5421,日射量と図３!$E$6:$H$34,4,TRUE),VLOOKUP($W5421,日射量と図３!$E$6:$I$34,5,TRUE))))))</f>
        <v/>
      </c>
      <c r="AC5421" s="382" t="str">
        <f t="shared" si="1023"/>
        <v/>
      </c>
      <c r="AD5421" s="382" t="str">
        <f t="shared" si="1024"/>
        <v/>
      </c>
    </row>
    <row r="5422" spans="11:30" ht="13.5" customHeight="1">
      <c r="K5422" s="4">
        <f t="shared" si="1020"/>
        <v>1</v>
      </c>
      <c r="L5422" s="34">
        <v>43477</v>
      </c>
      <c r="M5422" s="4">
        <v>226</v>
      </c>
      <c r="N5422" s="4">
        <v>19</v>
      </c>
      <c r="O5422" s="31">
        <v>0.75</v>
      </c>
      <c r="P5422" s="35">
        <v>4.6100000000000003</v>
      </c>
      <c r="Q5422" s="36">
        <f t="shared" si="1021"/>
        <v>16</v>
      </c>
      <c r="R5422" s="4">
        <f t="shared" si="1022"/>
        <v>11.39</v>
      </c>
      <c r="S5422" s="31">
        <f t="shared" si="1025"/>
        <v>0.29212962962962963</v>
      </c>
      <c r="T5422" s="31">
        <f t="shared" si="1026"/>
        <v>0.70188657407407407</v>
      </c>
      <c r="U5422" s="4">
        <f t="shared" si="1027"/>
        <v>0</v>
      </c>
      <c r="V5422" s="4" t="str">
        <f t="shared" si="1028"/>
        <v/>
      </c>
      <c r="W5422" s="18" t="str">
        <f>IF(V5422="","",VLOOKUP(L5422,日射量と図３!$A$4:$C$368,3,TRUE)*238.85/100)</f>
        <v/>
      </c>
      <c r="X5422" s="4" t="str">
        <f t="shared" si="1029"/>
        <v/>
      </c>
      <c r="Y5422" s="4" t="str">
        <f t="shared" si="1030"/>
        <v/>
      </c>
      <c r="Z5422" s="4" t="str">
        <f t="shared" si="1031"/>
        <v/>
      </c>
      <c r="AA5422" s="4" t="str">
        <f>IF($V5422="","",IF(Y5422&lt;36,0,IF(AND(36&lt;=Y5422,Y5422&lt;71),VLOOKUP($W5422,日射量と図３!$E$6:$F$34,2,TRUE),IF(AND(71&lt;=Y5422,Y5422&lt;107),VLOOKUP($W5422,日射量と図３!$E$6:$G$34,3,TRUE),IF(AND(107&lt;=Y5422,Y5422&lt;143),VLOOKUP($W5422,日射量と図３!$E$6:$H$34,4,TRUE),VLOOKUP($W5422,日射量と図３!$E$6:$I$34,5,TRUE))))))</f>
        <v/>
      </c>
      <c r="AB5422" s="4" t="str">
        <f>IF($V5422="","",IF(Z5422&lt;36,0,IF(AND(36&lt;=Z5422,Z5422&lt;71),VLOOKUP($W5422,日射量と図３!$E$6:$F$34,2,TRUE),IF(AND(71&lt;=Z5422,Z5422&lt;107),VLOOKUP($W5422,日射量と図３!$E$6:$G$34,3,TRUE),IF(AND(107&lt;=Z5422,Z5422&lt;143),VLOOKUP($W5422,日射量と図３!$E$6:$H$34,4,TRUE),VLOOKUP($W5422,日射量と図３!$E$6:$I$34,5,TRUE))))))</f>
        <v/>
      </c>
      <c r="AC5422" s="382" t="str">
        <f t="shared" si="1023"/>
        <v/>
      </c>
      <c r="AD5422" s="382" t="str">
        <f t="shared" si="1024"/>
        <v/>
      </c>
    </row>
    <row r="5423" spans="11:30" ht="13.5" customHeight="1">
      <c r="K5423" s="4">
        <f t="shared" si="1020"/>
        <v>1</v>
      </c>
      <c r="L5423" s="34">
        <v>43477</v>
      </c>
      <c r="M5423" s="4">
        <v>226</v>
      </c>
      <c r="N5423" s="4">
        <v>20</v>
      </c>
      <c r="O5423" s="31">
        <v>0.79166666666666663</v>
      </c>
      <c r="P5423" s="35">
        <v>4.12</v>
      </c>
      <c r="Q5423" s="36">
        <f t="shared" si="1021"/>
        <v>16</v>
      </c>
      <c r="R5423" s="4">
        <f t="shared" si="1022"/>
        <v>11.879999999999999</v>
      </c>
      <c r="S5423" s="31">
        <f t="shared" si="1025"/>
        <v>0.29212962962962963</v>
      </c>
      <c r="T5423" s="31">
        <f t="shared" si="1026"/>
        <v>0.70188657407407407</v>
      </c>
      <c r="U5423" s="4">
        <f t="shared" si="1027"/>
        <v>0</v>
      </c>
      <c r="V5423" s="4" t="str">
        <f t="shared" si="1028"/>
        <v/>
      </c>
      <c r="W5423" s="18" t="str">
        <f>IF(V5423="","",VLOOKUP(L5423,日射量と図３!$A$4:$C$368,3,TRUE)*238.85/100)</f>
        <v/>
      </c>
      <c r="X5423" s="4" t="str">
        <f t="shared" si="1029"/>
        <v/>
      </c>
      <c r="Y5423" s="4" t="str">
        <f t="shared" si="1030"/>
        <v/>
      </c>
      <c r="Z5423" s="4" t="str">
        <f t="shared" si="1031"/>
        <v/>
      </c>
      <c r="AA5423" s="4" t="str">
        <f>IF($V5423="","",IF(Y5423&lt;36,0,IF(AND(36&lt;=Y5423,Y5423&lt;71),VLOOKUP($W5423,日射量と図３!$E$6:$F$34,2,TRUE),IF(AND(71&lt;=Y5423,Y5423&lt;107),VLOOKUP($W5423,日射量と図３!$E$6:$G$34,3,TRUE),IF(AND(107&lt;=Y5423,Y5423&lt;143),VLOOKUP($W5423,日射量と図３!$E$6:$H$34,4,TRUE),VLOOKUP($W5423,日射量と図３!$E$6:$I$34,5,TRUE))))))</f>
        <v/>
      </c>
      <c r="AB5423" s="4" t="str">
        <f>IF($V5423="","",IF(Z5423&lt;36,0,IF(AND(36&lt;=Z5423,Z5423&lt;71),VLOOKUP($W5423,日射量と図３!$E$6:$F$34,2,TRUE),IF(AND(71&lt;=Z5423,Z5423&lt;107),VLOOKUP($W5423,日射量と図３!$E$6:$G$34,3,TRUE),IF(AND(107&lt;=Z5423,Z5423&lt;143),VLOOKUP($W5423,日射量と図３!$E$6:$H$34,4,TRUE),VLOOKUP($W5423,日射量と図３!$E$6:$I$34,5,TRUE))))))</f>
        <v/>
      </c>
      <c r="AC5423" s="382" t="str">
        <f t="shared" si="1023"/>
        <v/>
      </c>
      <c r="AD5423" s="382" t="str">
        <f t="shared" si="1024"/>
        <v/>
      </c>
    </row>
    <row r="5424" spans="11:30" ht="13.5" customHeight="1">
      <c r="K5424" s="4">
        <f t="shared" si="1020"/>
        <v>1</v>
      </c>
      <c r="L5424" s="34">
        <v>43477</v>
      </c>
      <c r="M5424" s="4">
        <v>226</v>
      </c>
      <c r="N5424" s="4">
        <v>21</v>
      </c>
      <c r="O5424" s="31">
        <v>0.83333333333333337</v>
      </c>
      <c r="P5424" s="35">
        <v>3.9199999999999995</v>
      </c>
      <c r="Q5424" s="36">
        <f t="shared" si="1021"/>
        <v>16</v>
      </c>
      <c r="R5424" s="4">
        <f t="shared" si="1022"/>
        <v>12.08</v>
      </c>
      <c r="S5424" s="31">
        <f t="shared" si="1025"/>
        <v>0.29212962962962963</v>
      </c>
      <c r="T5424" s="31">
        <f t="shared" si="1026"/>
        <v>0.70188657407407407</v>
      </c>
      <c r="U5424" s="4">
        <f t="shared" si="1027"/>
        <v>0</v>
      </c>
      <c r="V5424" s="4" t="str">
        <f t="shared" si="1028"/>
        <v/>
      </c>
      <c r="W5424" s="18" t="str">
        <f>IF(V5424="","",VLOOKUP(L5424,日射量と図３!$A$4:$C$368,3,TRUE)*238.85/100)</f>
        <v/>
      </c>
      <c r="X5424" s="4" t="str">
        <f t="shared" si="1029"/>
        <v/>
      </c>
      <c r="Y5424" s="4" t="str">
        <f t="shared" si="1030"/>
        <v/>
      </c>
      <c r="Z5424" s="4" t="str">
        <f t="shared" si="1031"/>
        <v/>
      </c>
      <c r="AA5424" s="4" t="str">
        <f>IF($V5424="","",IF(Y5424&lt;36,0,IF(AND(36&lt;=Y5424,Y5424&lt;71),VLOOKUP($W5424,日射量と図３!$E$6:$F$34,2,TRUE),IF(AND(71&lt;=Y5424,Y5424&lt;107),VLOOKUP($W5424,日射量と図３!$E$6:$G$34,3,TRUE),IF(AND(107&lt;=Y5424,Y5424&lt;143),VLOOKUP($W5424,日射量と図３!$E$6:$H$34,4,TRUE),VLOOKUP($W5424,日射量と図３!$E$6:$I$34,5,TRUE))))))</f>
        <v/>
      </c>
      <c r="AB5424" s="4" t="str">
        <f>IF($V5424="","",IF(Z5424&lt;36,0,IF(AND(36&lt;=Z5424,Z5424&lt;71),VLOOKUP($W5424,日射量と図３!$E$6:$F$34,2,TRUE),IF(AND(71&lt;=Z5424,Z5424&lt;107),VLOOKUP($W5424,日射量と図３!$E$6:$G$34,3,TRUE),IF(AND(107&lt;=Z5424,Z5424&lt;143),VLOOKUP($W5424,日射量と図３!$E$6:$H$34,4,TRUE),VLOOKUP($W5424,日射量と図３!$E$6:$I$34,5,TRUE))))))</f>
        <v/>
      </c>
      <c r="AC5424" s="382" t="str">
        <f t="shared" si="1023"/>
        <v/>
      </c>
      <c r="AD5424" s="382" t="str">
        <f t="shared" si="1024"/>
        <v/>
      </c>
    </row>
    <row r="5425" spans="11:30" ht="13.5" customHeight="1">
      <c r="K5425" s="4">
        <f t="shared" si="1020"/>
        <v>1</v>
      </c>
      <c r="L5425" s="34">
        <v>43477</v>
      </c>
      <c r="M5425" s="4">
        <v>226</v>
      </c>
      <c r="N5425" s="4">
        <v>22</v>
      </c>
      <c r="O5425" s="31">
        <v>0.875</v>
      </c>
      <c r="P5425" s="35">
        <v>3.7700000000000005</v>
      </c>
      <c r="Q5425" s="36">
        <f t="shared" si="1021"/>
        <v>16</v>
      </c>
      <c r="R5425" s="4">
        <f t="shared" si="1022"/>
        <v>12.23</v>
      </c>
      <c r="S5425" s="31">
        <f t="shared" si="1025"/>
        <v>0.29212962962962963</v>
      </c>
      <c r="T5425" s="31">
        <f t="shared" si="1026"/>
        <v>0.70188657407407407</v>
      </c>
      <c r="U5425" s="4">
        <f t="shared" si="1027"/>
        <v>0</v>
      </c>
      <c r="V5425" s="4" t="str">
        <f t="shared" si="1028"/>
        <v/>
      </c>
      <c r="W5425" s="18" t="str">
        <f>IF(V5425="","",VLOOKUP(L5425,日射量と図３!$A$4:$C$368,3,TRUE)*238.85/100)</f>
        <v/>
      </c>
      <c r="X5425" s="4" t="str">
        <f t="shared" si="1029"/>
        <v/>
      </c>
      <c r="Y5425" s="4" t="str">
        <f t="shared" si="1030"/>
        <v/>
      </c>
      <c r="Z5425" s="4" t="str">
        <f t="shared" si="1031"/>
        <v/>
      </c>
      <c r="AA5425" s="4" t="str">
        <f>IF($V5425="","",IF(Y5425&lt;36,0,IF(AND(36&lt;=Y5425,Y5425&lt;71),VLOOKUP($W5425,日射量と図３!$E$6:$F$34,2,TRUE),IF(AND(71&lt;=Y5425,Y5425&lt;107),VLOOKUP($W5425,日射量と図３!$E$6:$G$34,3,TRUE),IF(AND(107&lt;=Y5425,Y5425&lt;143),VLOOKUP($W5425,日射量と図３!$E$6:$H$34,4,TRUE),VLOOKUP($W5425,日射量と図３!$E$6:$I$34,5,TRUE))))))</f>
        <v/>
      </c>
      <c r="AB5425" s="4" t="str">
        <f>IF($V5425="","",IF(Z5425&lt;36,0,IF(AND(36&lt;=Z5425,Z5425&lt;71),VLOOKUP($W5425,日射量と図３!$E$6:$F$34,2,TRUE),IF(AND(71&lt;=Z5425,Z5425&lt;107),VLOOKUP($W5425,日射量と図３!$E$6:$G$34,3,TRUE),IF(AND(107&lt;=Z5425,Z5425&lt;143),VLOOKUP($W5425,日射量と図３!$E$6:$H$34,4,TRUE),VLOOKUP($W5425,日射量と図３!$E$6:$I$34,5,TRUE))))))</f>
        <v/>
      </c>
      <c r="AC5425" s="382" t="str">
        <f t="shared" si="1023"/>
        <v/>
      </c>
      <c r="AD5425" s="382" t="str">
        <f t="shared" si="1024"/>
        <v/>
      </c>
    </row>
    <row r="5426" spans="11:30" ht="13.5" customHeight="1">
      <c r="K5426" s="4">
        <f t="shared" si="1020"/>
        <v>1</v>
      </c>
      <c r="L5426" s="34">
        <v>43477</v>
      </c>
      <c r="M5426" s="4">
        <v>226</v>
      </c>
      <c r="N5426" s="4">
        <v>23</v>
      </c>
      <c r="O5426" s="31">
        <v>0.91666666666666663</v>
      </c>
      <c r="P5426" s="35">
        <v>3.46</v>
      </c>
      <c r="Q5426" s="36">
        <f t="shared" si="1021"/>
        <v>13</v>
      </c>
      <c r="R5426" s="4">
        <f t="shared" si="1022"/>
        <v>9.5399999999999991</v>
      </c>
      <c r="S5426" s="31">
        <f t="shared" si="1025"/>
        <v>0.29212962962962963</v>
      </c>
      <c r="T5426" s="31">
        <f t="shared" si="1026"/>
        <v>0.70188657407407407</v>
      </c>
      <c r="U5426" s="4">
        <f t="shared" si="1027"/>
        <v>0</v>
      </c>
      <c r="V5426" s="4" t="str">
        <f t="shared" si="1028"/>
        <v/>
      </c>
      <c r="W5426" s="18" t="str">
        <f>IF(V5426="","",VLOOKUP(L5426,日射量と図３!$A$4:$C$368,3,TRUE)*238.85/100)</f>
        <v/>
      </c>
      <c r="X5426" s="4" t="str">
        <f t="shared" si="1029"/>
        <v/>
      </c>
      <c r="Y5426" s="4" t="str">
        <f t="shared" si="1030"/>
        <v/>
      </c>
      <c r="Z5426" s="4" t="str">
        <f t="shared" si="1031"/>
        <v/>
      </c>
      <c r="AA5426" s="4" t="str">
        <f>IF($V5426="","",IF(Y5426&lt;36,0,IF(AND(36&lt;=Y5426,Y5426&lt;71),VLOOKUP($W5426,日射量と図３!$E$6:$F$34,2,TRUE),IF(AND(71&lt;=Y5426,Y5426&lt;107),VLOOKUP($W5426,日射量と図３!$E$6:$G$34,3,TRUE),IF(AND(107&lt;=Y5426,Y5426&lt;143),VLOOKUP($W5426,日射量と図３!$E$6:$H$34,4,TRUE),VLOOKUP($W5426,日射量と図３!$E$6:$I$34,5,TRUE))))))</f>
        <v/>
      </c>
      <c r="AB5426" s="4" t="str">
        <f>IF($V5426="","",IF(Z5426&lt;36,0,IF(AND(36&lt;=Z5426,Z5426&lt;71),VLOOKUP($W5426,日射量と図３!$E$6:$F$34,2,TRUE),IF(AND(71&lt;=Z5426,Z5426&lt;107),VLOOKUP($W5426,日射量と図３!$E$6:$G$34,3,TRUE),IF(AND(107&lt;=Z5426,Z5426&lt;143),VLOOKUP($W5426,日射量と図３!$E$6:$H$34,4,TRUE),VLOOKUP($W5426,日射量と図３!$E$6:$I$34,5,TRUE))))))</f>
        <v/>
      </c>
      <c r="AC5426" s="382" t="str">
        <f t="shared" si="1023"/>
        <v/>
      </c>
      <c r="AD5426" s="382" t="str">
        <f t="shared" si="1024"/>
        <v/>
      </c>
    </row>
    <row r="5427" spans="11:30" ht="13.5" customHeight="1">
      <c r="K5427" s="4">
        <f t="shared" si="1020"/>
        <v>1</v>
      </c>
      <c r="L5427" s="34">
        <v>43477</v>
      </c>
      <c r="M5427" s="4">
        <v>226</v>
      </c>
      <c r="N5427" s="4">
        <v>24</v>
      </c>
      <c r="O5427" s="31">
        <v>0.95833333333333337</v>
      </c>
      <c r="P5427" s="35">
        <v>3.05</v>
      </c>
      <c r="Q5427" s="36">
        <f t="shared" si="1021"/>
        <v>13</v>
      </c>
      <c r="R5427" s="4">
        <f t="shared" si="1022"/>
        <v>9.9499999999999993</v>
      </c>
      <c r="S5427" s="31">
        <f t="shared" si="1025"/>
        <v>0.29212962962962963</v>
      </c>
      <c r="T5427" s="31">
        <f t="shared" si="1026"/>
        <v>0.70188657407407407</v>
      </c>
      <c r="U5427" s="4">
        <f t="shared" si="1027"/>
        <v>0</v>
      </c>
      <c r="V5427" s="4" t="str">
        <f t="shared" si="1028"/>
        <v/>
      </c>
      <c r="W5427" s="18" t="str">
        <f>IF(V5427="","",VLOOKUP(L5427,日射量と図３!$A$4:$C$368,3,TRUE)*238.85/100)</f>
        <v/>
      </c>
      <c r="X5427" s="4" t="str">
        <f t="shared" si="1029"/>
        <v/>
      </c>
      <c r="Y5427" s="4" t="str">
        <f t="shared" si="1030"/>
        <v/>
      </c>
      <c r="Z5427" s="4" t="str">
        <f t="shared" si="1031"/>
        <v/>
      </c>
      <c r="AA5427" s="4" t="str">
        <f>IF($V5427="","",IF(Y5427&lt;36,0,IF(AND(36&lt;=Y5427,Y5427&lt;71),VLOOKUP($W5427,日射量と図３!$E$6:$F$34,2,TRUE),IF(AND(71&lt;=Y5427,Y5427&lt;107),VLOOKUP($W5427,日射量と図３!$E$6:$G$34,3,TRUE),IF(AND(107&lt;=Y5427,Y5427&lt;143),VLOOKUP($W5427,日射量と図３!$E$6:$H$34,4,TRUE),VLOOKUP($W5427,日射量と図３!$E$6:$I$34,5,TRUE))))))</f>
        <v/>
      </c>
      <c r="AB5427" s="4" t="str">
        <f>IF($V5427="","",IF(Z5427&lt;36,0,IF(AND(36&lt;=Z5427,Z5427&lt;71),VLOOKUP($W5427,日射量と図３!$E$6:$F$34,2,TRUE),IF(AND(71&lt;=Z5427,Z5427&lt;107),VLOOKUP($W5427,日射量と図３!$E$6:$G$34,3,TRUE),IF(AND(107&lt;=Z5427,Z5427&lt;143),VLOOKUP($W5427,日射量と図３!$E$6:$H$34,4,TRUE),VLOOKUP($W5427,日射量と図３!$E$6:$I$34,5,TRUE))))))</f>
        <v/>
      </c>
      <c r="AC5427" s="382" t="str">
        <f t="shared" si="1023"/>
        <v/>
      </c>
      <c r="AD5427" s="382" t="str">
        <f t="shared" si="1024"/>
        <v/>
      </c>
    </row>
    <row r="5428" spans="11:30" ht="13.5" customHeight="1">
      <c r="K5428" s="4">
        <f t="shared" si="1020"/>
        <v>1</v>
      </c>
      <c r="L5428" s="34">
        <v>43478</v>
      </c>
      <c r="M5428" s="4">
        <v>227</v>
      </c>
      <c r="N5428" s="4">
        <v>1</v>
      </c>
      <c r="O5428" s="31">
        <v>0</v>
      </c>
      <c r="P5428" s="35">
        <v>2.82</v>
      </c>
      <c r="Q5428" s="36">
        <f t="shared" si="1021"/>
        <v>13</v>
      </c>
      <c r="R5428" s="4">
        <f t="shared" si="1022"/>
        <v>10.18</v>
      </c>
      <c r="S5428" s="31">
        <f t="shared" si="1025"/>
        <v>0.29212962962962963</v>
      </c>
      <c r="T5428" s="31">
        <f t="shared" si="1026"/>
        <v>0.70188657407407407</v>
      </c>
      <c r="U5428" s="4">
        <f t="shared" si="1027"/>
        <v>0</v>
      </c>
      <c r="V5428" s="4">
        <f t="shared" si="1028"/>
        <v>67.39</v>
      </c>
      <c r="W5428" s="18">
        <f>IF(V5428="","",VLOOKUP(L5428,日射量と図３!$A$4:$C$368,3,TRUE)*238.85/100)</f>
        <v>26.273499999999999</v>
      </c>
      <c r="X5428" s="4">
        <f t="shared" si="1029"/>
        <v>10</v>
      </c>
      <c r="Y5428" s="4">
        <f t="shared" si="1030"/>
        <v>42.131217149999991</v>
      </c>
      <c r="Z5428" s="4">
        <f t="shared" si="1031"/>
        <v>47.493372059999992</v>
      </c>
      <c r="AA5428" s="4">
        <f>IF($V5428="","",IF(Y5428&lt;36,0,IF(AND(36&lt;=Y5428,Y5428&lt;71),VLOOKUP($W5428,日射量と図３!$E$6:$F$34,2,TRUE),IF(AND(71&lt;=Y5428,Y5428&lt;107),VLOOKUP($W5428,日射量と図３!$E$6:$G$34,3,TRUE),IF(AND(107&lt;=Y5428,Y5428&lt;143),VLOOKUP($W5428,日射量と図３!$E$6:$H$34,4,TRUE),VLOOKUP($W5428,日射量と図３!$E$6:$I$34,5,TRUE))))))</f>
        <v>35</v>
      </c>
      <c r="AB5428" s="4">
        <f>IF($V5428="","",IF(Z5428&lt;36,0,IF(AND(36&lt;=Z5428,Z5428&lt;71),VLOOKUP($W5428,日射量と図３!$E$6:$F$34,2,TRUE),IF(AND(71&lt;=Z5428,Z5428&lt;107),VLOOKUP($W5428,日射量と図３!$E$6:$G$34,3,TRUE),IF(AND(107&lt;=Z5428,Z5428&lt;143),VLOOKUP($W5428,日射量と図３!$E$6:$H$34,4,TRUE),VLOOKUP($W5428,日射量と図３!$E$6:$I$34,5,TRUE))))))</f>
        <v>35</v>
      </c>
      <c r="AC5428" s="382">
        <f t="shared" si="1023"/>
        <v>1.4653800000000001</v>
      </c>
      <c r="AD5428" s="382">
        <f t="shared" si="1024"/>
        <v>1.4653800000000001</v>
      </c>
    </row>
    <row r="5429" spans="11:30" ht="13.5" customHeight="1">
      <c r="K5429" s="4">
        <f t="shared" si="1020"/>
        <v>1</v>
      </c>
      <c r="L5429" s="34">
        <v>43478</v>
      </c>
      <c r="M5429" s="4">
        <v>227</v>
      </c>
      <c r="N5429" s="4">
        <v>2</v>
      </c>
      <c r="O5429" s="31">
        <v>4.1666666666666664E-2</v>
      </c>
      <c r="P5429" s="35">
        <v>2.4000000000000004</v>
      </c>
      <c r="Q5429" s="36">
        <f t="shared" si="1021"/>
        <v>13</v>
      </c>
      <c r="R5429" s="4">
        <f t="shared" si="1022"/>
        <v>10.6</v>
      </c>
      <c r="S5429" s="31">
        <f t="shared" si="1025"/>
        <v>0.29212962962962963</v>
      </c>
      <c r="T5429" s="31">
        <f t="shared" si="1026"/>
        <v>0.70188657407407407</v>
      </c>
      <c r="U5429" s="4">
        <f t="shared" si="1027"/>
        <v>0</v>
      </c>
      <c r="V5429" s="4" t="str">
        <f t="shared" si="1028"/>
        <v/>
      </c>
      <c r="W5429" s="18" t="str">
        <f>IF(V5429="","",VLOOKUP(L5429,日射量と図３!$A$4:$C$368,3,TRUE)*238.85/100)</f>
        <v/>
      </c>
      <c r="X5429" s="4" t="str">
        <f t="shared" si="1029"/>
        <v/>
      </c>
      <c r="Y5429" s="4" t="str">
        <f t="shared" si="1030"/>
        <v/>
      </c>
      <c r="Z5429" s="4" t="str">
        <f t="shared" si="1031"/>
        <v/>
      </c>
      <c r="AA5429" s="4" t="str">
        <f>IF($V5429="","",IF(Y5429&lt;36,0,IF(AND(36&lt;=Y5429,Y5429&lt;71),VLOOKUP($W5429,日射量と図３!$E$6:$F$34,2,TRUE),IF(AND(71&lt;=Y5429,Y5429&lt;107),VLOOKUP($W5429,日射量と図３!$E$6:$G$34,3,TRUE),IF(AND(107&lt;=Y5429,Y5429&lt;143),VLOOKUP($W5429,日射量と図３!$E$6:$H$34,4,TRUE),VLOOKUP($W5429,日射量と図３!$E$6:$I$34,5,TRUE))))))</f>
        <v/>
      </c>
      <c r="AB5429" s="4" t="str">
        <f>IF($V5429="","",IF(Z5429&lt;36,0,IF(AND(36&lt;=Z5429,Z5429&lt;71),VLOOKUP($W5429,日射量と図３!$E$6:$F$34,2,TRUE),IF(AND(71&lt;=Z5429,Z5429&lt;107),VLOOKUP($W5429,日射量と図３!$E$6:$G$34,3,TRUE),IF(AND(107&lt;=Z5429,Z5429&lt;143),VLOOKUP($W5429,日射量と図３!$E$6:$H$34,4,TRUE),VLOOKUP($W5429,日射量と図３!$E$6:$I$34,5,TRUE))))))</f>
        <v/>
      </c>
      <c r="AC5429" s="382" t="str">
        <f t="shared" si="1023"/>
        <v/>
      </c>
      <c r="AD5429" s="382" t="str">
        <f t="shared" si="1024"/>
        <v/>
      </c>
    </row>
    <row r="5430" spans="11:30" ht="13.5" customHeight="1">
      <c r="K5430" s="4">
        <f t="shared" si="1020"/>
        <v>1</v>
      </c>
      <c r="L5430" s="34">
        <v>43478</v>
      </c>
      <c r="M5430" s="4">
        <v>227</v>
      </c>
      <c r="N5430" s="4">
        <v>3</v>
      </c>
      <c r="O5430" s="31">
        <v>8.3333333333333329E-2</v>
      </c>
      <c r="P5430" s="35">
        <v>2.2299999999999995</v>
      </c>
      <c r="Q5430" s="36">
        <f t="shared" si="1021"/>
        <v>13</v>
      </c>
      <c r="R5430" s="4">
        <f t="shared" si="1022"/>
        <v>10.77</v>
      </c>
      <c r="S5430" s="31">
        <f t="shared" si="1025"/>
        <v>0.29212962962962963</v>
      </c>
      <c r="T5430" s="31">
        <f t="shared" si="1026"/>
        <v>0.70188657407407407</v>
      </c>
      <c r="U5430" s="4">
        <f t="shared" si="1027"/>
        <v>0</v>
      </c>
      <c r="V5430" s="4" t="str">
        <f t="shared" si="1028"/>
        <v/>
      </c>
      <c r="W5430" s="18" t="str">
        <f>IF(V5430="","",VLOOKUP(L5430,日射量と図３!$A$4:$C$368,3,TRUE)*238.85/100)</f>
        <v/>
      </c>
      <c r="X5430" s="4" t="str">
        <f t="shared" si="1029"/>
        <v/>
      </c>
      <c r="Y5430" s="4" t="str">
        <f t="shared" si="1030"/>
        <v/>
      </c>
      <c r="Z5430" s="4" t="str">
        <f t="shared" si="1031"/>
        <v/>
      </c>
      <c r="AA5430" s="4" t="str">
        <f>IF($V5430="","",IF(Y5430&lt;36,0,IF(AND(36&lt;=Y5430,Y5430&lt;71),VLOOKUP($W5430,日射量と図３!$E$6:$F$34,2,TRUE),IF(AND(71&lt;=Y5430,Y5430&lt;107),VLOOKUP($W5430,日射量と図３!$E$6:$G$34,3,TRUE),IF(AND(107&lt;=Y5430,Y5430&lt;143),VLOOKUP($W5430,日射量と図３!$E$6:$H$34,4,TRUE),VLOOKUP($W5430,日射量と図３!$E$6:$I$34,5,TRUE))))))</f>
        <v/>
      </c>
      <c r="AB5430" s="4" t="str">
        <f>IF($V5430="","",IF(Z5430&lt;36,0,IF(AND(36&lt;=Z5430,Z5430&lt;71),VLOOKUP($W5430,日射量と図３!$E$6:$F$34,2,TRUE),IF(AND(71&lt;=Z5430,Z5430&lt;107),VLOOKUP($W5430,日射量と図３!$E$6:$G$34,3,TRUE),IF(AND(107&lt;=Z5430,Z5430&lt;143),VLOOKUP($W5430,日射量と図３!$E$6:$H$34,4,TRUE),VLOOKUP($W5430,日射量と図３!$E$6:$I$34,5,TRUE))))))</f>
        <v/>
      </c>
      <c r="AC5430" s="382" t="str">
        <f t="shared" si="1023"/>
        <v/>
      </c>
      <c r="AD5430" s="382" t="str">
        <f t="shared" si="1024"/>
        <v/>
      </c>
    </row>
    <row r="5431" spans="11:30" ht="13.5" customHeight="1">
      <c r="K5431" s="4">
        <f t="shared" si="1020"/>
        <v>1</v>
      </c>
      <c r="L5431" s="34">
        <v>43478</v>
      </c>
      <c r="M5431" s="4">
        <v>227</v>
      </c>
      <c r="N5431" s="4">
        <v>4</v>
      </c>
      <c r="O5431" s="31">
        <v>0.125</v>
      </c>
      <c r="P5431" s="35">
        <v>1.7900000000000003</v>
      </c>
      <c r="Q5431" s="36">
        <f t="shared" si="1021"/>
        <v>13</v>
      </c>
      <c r="R5431" s="4">
        <f t="shared" si="1022"/>
        <v>11.209999999999999</v>
      </c>
      <c r="S5431" s="31">
        <f t="shared" si="1025"/>
        <v>0.29212962962962963</v>
      </c>
      <c r="T5431" s="31">
        <f t="shared" si="1026"/>
        <v>0.70188657407407407</v>
      </c>
      <c r="U5431" s="4">
        <f t="shared" si="1027"/>
        <v>0</v>
      </c>
      <c r="V5431" s="4" t="str">
        <f t="shared" si="1028"/>
        <v/>
      </c>
      <c r="W5431" s="18" t="str">
        <f>IF(V5431="","",VLOOKUP(L5431,日射量と図３!$A$4:$C$368,3,TRUE)*238.85/100)</f>
        <v/>
      </c>
      <c r="X5431" s="4" t="str">
        <f t="shared" si="1029"/>
        <v/>
      </c>
      <c r="Y5431" s="4" t="str">
        <f t="shared" si="1030"/>
        <v/>
      </c>
      <c r="Z5431" s="4" t="str">
        <f t="shared" si="1031"/>
        <v/>
      </c>
      <c r="AA5431" s="4" t="str">
        <f>IF($V5431="","",IF(Y5431&lt;36,0,IF(AND(36&lt;=Y5431,Y5431&lt;71),VLOOKUP($W5431,日射量と図３!$E$6:$F$34,2,TRUE),IF(AND(71&lt;=Y5431,Y5431&lt;107),VLOOKUP($W5431,日射量と図３!$E$6:$G$34,3,TRUE),IF(AND(107&lt;=Y5431,Y5431&lt;143),VLOOKUP($W5431,日射量と図３!$E$6:$H$34,4,TRUE),VLOOKUP($W5431,日射量と図３!$E$6:$I$34,5,TRUE))))))</f>
        <v/>
      </c>
      <c r="AB5431" s="4" t="str">
        <f>IF($V5431="","",IF(Z5431&lt;36,0,IF(AND(36&lt;=Z5431,Z5431&lt;71),VLOOKUP($W5431,日射量と図３!$E$6:$F$34,2,TRUE),IF(AND(71&lt;=Z5431,Z5431&lt;107),VLOOKUP($W5431,日射量と図３!$E$6:$G$34,3,TRUE),IF(AND(107&lt;=Z5431,Z5431&lt;143),VLOOKUP($W5431,日射量と図３!$E$6:$H$34,4,TRUE),VLOOKUP($W5431,日射量と図３!$E$6:$I$34,5,TRUE))))))</f>
        <v/>
      </c>
      <c r="AC5431" s="382" t="str">
        <f t="shared" si="1023"/>
        <v/>
      </c>
      <c r="AD5431" s="382" t="str">
        <f t="shared" si="1024"/>
        <v/>
      </c>
    </row>
    <row r="5432" spans="11:30" ht="13.5" customHeight="1">
      <c r="K5432" s="4">
        <f t="shared" si="1020"/>
        <v>1</v>
      </c>
      <c r="L5432" s="34">
        <v>43478</v>
      </c>
      <c r="M5432" s="4">
        <v>227</v>
      </c>
      <c r="N5432" s="4">
        <v>5</v>
      </c>
      <c r="O5432" s="31">
        <v>0.16666666666666666</v>
      </c>
      <c r="P5432" s="35">
        <v>1.7200000000000002</v>
      </c>
      <c r="Q5432" s="36">
        <f t="shared" si="1021"/>
        <v>15</v>
      </c>
      <c r="R5432" s="4">
        <f t="shared" si="1022"/>
        <v>13.28</v>
      </c>
      <c r="S5432" s="31">
        <f t="shared" si="1025"/>
        <v>0.29212962962962963</v>
      </c>
      <c r="T5432" s="31">
        <f t="shared" si="1026"/>
        <v>0.70188657407407407</v>
      </c>
      <c r="U5432" s="4">
        <f t="shared" si="1027"/>
        <v>0</v>
      </c>
      <c r="V5432" s="4" t="str">
        <f t="shared" si="1028"/>
        <v/>
      </c>
      <c r="W5432" s="18" t="str">
        <f>IF(V5432="","",VLOOKUP(L5432,日射量と図３!$A$4:$C$368,3,TRUE)*238.85/100)</f>
        <v/>
      </c>
      <c r="X5432" s="4" t="str">
        <f t="shared" si="1029"/>
        <v/>
      </c>
      <c r="Y5432" s="4" t="str">
        <f t="shared" si="1030"/>
        <v/>
      </c>
      <c r="Z5432" s="4" t="str">
        <f t="shared" si="1031"/>
        <v/>
      </c>
      <c r="AA5432" s="4" t="str">
        <f>IF($V5432="","",IF(Y5432&lt;36,0,IF(AND(36&lt;=Y5432,Y5432&lt;71),VLOOKUP($W5432,日射量と図３!$E$6:$F$34,2,TRUE),IF(AND(71&lt;=Y5432,Y5432&lt;107),VLOOKUP($W5432,日射量と図３!$E$6:$G$34,3,TRUE),IF(AND(107&lt;=Y5432,Y5432&lt;143),VLOOKUP($W5432,日射量と図３!$E$6:$H$34,4,TRUE),VLOOKUP($W5432,日射量と図３!$E$6:$I$34,5,TRUE))))))</f>
        <v/>
      </c>
      <c r="AB5432" s="4" t="str">
        <f>IF($V5432="","",IF(Z5432&lt;36,0,IF(AND(36&lt;=Z5432,Z5432&lt;71),VLOOKUP($W5432,日射量と図３!$E$6:$F$34,2,TRUE),IF(AND(71&lt;=Z5432,Z5432&lt;107),VLOOKUP($W5432,日射量と図３!$E$6:$G$34,3,TRUE),IF(AND(107&lt;=Z5432,Z5432&lt;143),VLOOKUP($W5432,日射量と図３!$E$6:$H$34,4,TRUE),VLOOKUP($W5432,日射量と図３!$E$6:$I$34,5,TRUE))))))</f>
        <v/>
      </c>
      <c r="AC5432" s="382" t="str">
        <f t="shared" si="1023"/>
        <v/>
      </c>
      <c r="AD5432" s="382" t="str">
        <f t="shared" si="1024"/>
        <v/>
      </c>
    </row>
    <row r="5433" spans="11:30" ht="13.5" customHeight="1">
      <c r="K5433" s="4">
        <f t="shared" si="1020"/>
        <v>1</v>
      </c>
      <c r="L5433" s="34">
        <v>43478</v>
      </c>
      <c r="M5433" s="4">
        <v>227</v>
      </c>
      <c r="N5433" s="4">
        <v>6</v>
      </c>
      <c r="O5433" s="31">
        <v>0.20833333333333334</v>
      </c>
      <c r="P5433" s="35">
        <v>1.6300000000000001</v>
      </c>
      <c r="Q5433" s="36">
        <f t="shared" si="1021"/>
        <v>15</v>
      </c>
      <c r="R5433" s="4">
        <f t="shared" si="1022"/>
        <v>13.37</v>
      </c>
      <c r="S5433" s="31">
        <f t="shared" si="1025"/>
        <v>0.29212962962962963</v>
      </c>
      <c r="T5433" s="31">
        <f t="shared" si="1026"/>
        <v>0.70188657407407407</v>
      </c>
      <c r="U5433" s="4">
        <f t="shared" si="1027"/>
        <v>0</v>
      </c>
      <c r="V5433" s="4" t="str">
        <f t="shared" si="1028"/>
        <v/>
      </c>
      <c r="W5433" s="18" t="str">
        <f>IF(V5433="","",VLOOKUP(L5433,日射量と図３!$A$4:$C$368,3,TRUE)*238.85/100)</f>
        <v/>
      </c>
      <c r="X5433" s="4" t="str">
        <f t="shared" si="1029"/>
        <v/>
      </c>
      <c r="Y5433" s="4" t="str">
        <f t="shared" si="1030"/>
        <v/>
      </c>
      <c r="Z5433" s="4" t="str">
        <f t="shared" si="1031"/>
        <v/>
      </c>
      <c r="AA5433" s="4" t="str">
        <f>IF($V5433="","",IF(Y5433&lt;36,0,IF(AND(36&lt;=Y5433,Y5433&lt;71),VLOOKUP($W5433,日射量と図３!$E$6:$F$34,2,TRUE),IF(AND(71&lt;=Y5433,Y5433&lt;107),VLOOKUP($W5433,日射量と図３!$E$6:$G$34,3,TRUE),IF(AND(107&lt;=Y5433,Y5433&lt;143),VLOOKUP($W5433,日射量と図３!$E$6:$H$34,4,TRUE),VLOOKUP($W5433,日射量と図３!$E$6:$I$34,5,TRUE))))))</f>
        <v/>
      </c>
      <c r="AB5433" s="4" t="str">
        <f>IF($V5433="","",IF(Z5433&lt;36,0,IF(AND(36&lt;=Z5433,Z5433&lt;71),VLOOKUP($W5433,日射量と図３!$E$6:$F$34,2,TRUE),IF(AND(71&lt;=Z5433,Z5433&lt;107),VLOOKUP($W5433,日射量と図３!$E$6:$G$34,3,TRUE),IF(AND(107&lt;=Z5433,Z5433&lt;143),VLOOKUP($W5433,日射量と図３!$E$6:$H$34,4,TRUE),VLOOKUP($W5433,日射量と図３!$E$6:$I$34,5,TRUE))))))</f>
        <v/>
      </c>
      <c r="AC5433" s="382" t="str">
        <f t="shared" si="1023"/>
        <v/>
      </c>
      <c r="AD5433" s="382" t="str">
        <f t="shared" si="1024"/>
        <v/>
      </c>
    </row>
    <row r="5434" spans="11:30" ht="13.5" customHeight="1">
      <c r="K5434" s="4">
        <f t="shared" si="1020"/>
        <v>1</v>
      </c>
      <c r="L5434" s="34">
        <v>43478</v>
      </c>
      <c r="M5434" s="4">
        <v>227</v>
      </c>
      <c r="N5434" s="4">
        <v>7</v>
      </c>
      <c r="O5434" s="31">
        <v>0.25</v>
      </c>
      <c r="P5434" s="35">
        <v>1.3099999999999998</v>
      </c>
      <c r="Q5434" s="36">
        <f t="shared" si="1021"/>
        <v>15</v>
      </c>
      <c r="R5434" s="4">
        <f t="shared" si="1022"/>
        <v>13.69</v>
      </c>
      <c r="S5434" s="31">
        <f t="shared" si="1025"/>
        <v>0.29212962962962963</v>
      </c>
      <c r="T5434" s="31">
        <f t="shared" si="1026"/>
        <v>0.70188657407407407</v>
      </c>
      <c r="U5434" s="4">
        <f t="shared" si="1027"/>
        <v>0</v>
      </c>
      <c r="V5434" s="4" t="str">
        <f t="shared" si="1028"/>
        <v/>
      </c>
      <c r="W5434" s="18" t="str">
        <f>IF(V5434="","",VLOOKUP(L5434,日射量と図３!$A$4:$C$368,3,TRUE)*238.85/100)</f>
        <v/>
      </c>
      <c r="X5434" s="4" t="str">
        <f t="shared" si="1029"/>
        <v/>
      </c>
      <c r="Y5434" s="4" t="str">
        <f t="shared" si="1030"/>
        <v/>
      </c>
      <c r="Z5434" s="4" t="str">
        <f t="shared" si="1031"/>
        <v/>
      </c>
      <c r="AA5434" s="4" t="str">
        <f>IF($V5434="","",IF(Y5434&lt;36,0,IF(AND(36&lt;=Y5434,Y5434&lt;71),VLOOKUP($W5434,日射量と図３!$E$6:$F$34,2,TRUE),IF(AND(71&lt;=Y5434,Y5434&lt;107),VLOOKUP($W5434,日射量と図３!$E$6:$G$34,3,TRUE),IF(AND(107&lt;=Y5434,Y5434&lt;143),VLOOKUP($W5434,日射量と図３!$E$6:$H$34,4,TRUE),VLOOKUP($W5434,日射量と図３!$E$6:$I$34,5,TRUE))))))</f>
        <v/>
      </c>
      <c r="AB5434" s="4" t="str">
        <f>IF($V5434="","",IF(Z5434&lt;36,0,IF(AND(36&lt;=Z5434,Z5434&lt;71),VLOOKUP($W5434,日射量と図３!$E$6:$F$34,2,TRUE),IF(AND(71&lt;=Z5434,Z5434&lt;107),VLOOKUP($W5434,日射量と図３!$E$6:$G$34,3,TRUE),IF(AND(107&lt;=Z5434,Z5434&lt;143),VLOOKUP($W5434,日射量と図３!$E$6:$H$34,4,TRUE),VLOOKUP($W5434,日射量と図３!$E$6:$I$34,5,TRUE))))))</f>
        <v/>
      </c>
      <c r="AC5434" s="382" t="str">
        <f t="shared" si="1023"/>
        <v/>
      </c>
      <c r="AD5434" s="382" t="str">
        <f t="shared" si="1024"/>
        <v/>
      </c>
    </row>
    <row r="5435" spans="11:30" ht="13.5" customHeight="1">
      <c r="K5435" s="4">
        <f t="shared" si="1020"/>
        <v>1</v>
      </c>
      <c r="L5435" s="34">
        <v>43478</v>
      </c>
      <c r="M5435" s="4">
        <v>227</v>
      </c>
      <c r="N5435" s="4">
        <v>8</v>
      </c>
      <c r="O5435" s="31">
        <v>0.29166666666666669</v>
      </c>
      <c r="P5435" s="35">
        <v>0.95</v>
      </c>
      <c r="Q5435" s="36">
        <f t="shared" si="1021"/>
        <v>12</v>
      </c>
      <c r="R5435" s="4">
        <f t="shared" si="1022"/>
        <v>11.05</v>
      </c>
      <c r="S5435" s="31">
        <f t="shared" si="1025"/>
        <v>0.29212962962962963</v>
      </c>
      <c r="T5435" s="31">
        <f t="shared" si="1026"/>
        <v>0.70188657407407407</v>
      </c>
      <c r="U5435" s="4">
        <f t="shared" si="1027"/>
        <v>0</v>
      </c>
      <c r="V5435" s="4" t="str">
        <f t="shared" si="1028"/>
        <v/>
      </c>
      <c r="W5435" s="18" t="str">
        <f>IF(V5435="","",VLOOKUP(L5435,日射量と図３!$A$4:$C$368,3,TRUE)*238.85/100)</f>
        <v/>
      </c>
      <c r="X5435" s="4" t="str">
        <f t="shared" si="1029"/>
        <v/>
      </c>
      <c r="Y5435" s="4" t="str">
        <f t="shared" si="1030"/>
        <v/>
      </c>
      <c r="Z5435" s="4" t="str">
        <f t="shared" si="1031"/>
        <v/>
      </c>
      <c r="AA5435" s="4" t="str">
        <f>IF($V5435="","",IF(Y5435&lt;36,0,IF(AND(36&lt;=Y5435,Y5435&lt;71),VLOOKUP($W5435,日射量と図３!$E$6:$F$34,2,TRUE),IF(AND(71&lt;=Y5435,Y5435&lt;107),VLOOKUP($W5435,日射量と図３!$E$6:$G$34,3,TRUE),IF(AND(107&lt;=Y5435,Y5435&lt;143),VLOOKUP($W5435,日射量と図３!$E$6:$H$34,4,TRUE),VLOOKUP($W5435,日射量と図３!$E$6:$I$34,5,TRUE))))))</f>
        <v/>
      </c>
      <c r="AB5435" s="4" t="str">
        <f>IF($V5435="","",IF(Z5435&lt;36,0,IF(AND(36&lt;=Z5435,Z5435&lt;71),VLOOKUP($W5435,日射量と図３!$E$6:$F$34,2,TRUE),IF(AND(71&lt;=Z5435,Z5435&lt;107),VLOOKUP($W5435,日射量と図３!$E$6:$G$34,3,TRUE),IF(AND(107&lt;=Z5435,Z5435&lt;143),VLOOKUP($W5435,日射量と図３!$E$6:$H$34,4,TRUE),VLOOKUP($W5435,日射量と図３!$E$6:$I$34,5,TRUE))))))</f>
        <v/>
      </c>
      <c r="AC5435" s="382" t="str">
        <f t="shared" si="1023"/>
        <v/>
      </c>
      <c r="AD5435" s="382" t="str">
        <f t="shared" si="1024"/>
        <v/>
      </c>
    </row>
    <row r="5436" spans="11:30" ht="13.5" customHeight="1">
      <c r="K5436" s="4">
        <f t="shared" si="1020"/>
        <v>1</v>
      </c>
      <c r="L5436" s="34">
        <v>43478</v>
      </c>
      <c r="M5436" s="4">
        <v>227</v>
      </c>
      <c r="N5436" s="4">
        <v>9</v>
      </c>
      <c r="O5436" s="31">
        <v>0.33333333333333331</v>
      </c>
      <c r="P5436" s="35">
        <v>1.6300000000000001</v>
      </c>
      <c r="Q5436" s="36">
        <f t="shared" si="1021"/>
        <v>12</v>
      </c>
      <c r="R5436" s="4">
        <f t="shared" si="1022"/>
        <v>10.37</v>
      </c>
      <c r="S5436" s="31">
        <f t="shared" si="1025"/>
        <v>0.29212962962962963</v>
      </c>
      <c r="T5436" s="31">
        <f t="shared" si="1026"/>
        <v>0.70188657407407407</v>
      </c>
      <c r="U5436" s="4">
        <f t="shared" si="1027"/>
        <v>10.37</v>
      </c>
      <c r="V5436" s="4" t="str">
        <f t="shared" si="1028"/>
        <v/>
      </c>
      <c r="W5436" s="18" t="str">
        <f>IF(V5436="","",VLOOKUP(L5436,日射量と図３!$A$4:$C$368,3,TRUE)*238.85/100)</f>
        <v/>
      </c>
      <c r="X5436" s="4" t="str">
        <f t="shared" si="1029"/>
        <v/>
      </c>
      <c r="Y5436" s="4" t="str">
        <f t="shared" si="1030"/>
        <v/>
      </c>
      <c r="Z5436" s="4" t="str">
        <f t="shared" si="1031"/>
        <v/>
      </c>
      <c r="AA5436" s="4" t="str">
        <f>IF($V5436="","",IF(Y5436&lt;36,0,IF(AND(36&lt;=Y5436,Y5436&lt;71),VLOOKUP($W5436,日射量と図３!$E$6:$F$34,2,TRUE),IF(AND(71&lt;=Y5436,Y5436&lt;107),VLOOKUP($W5436,日射量と図３!$E$6:$G$34,3,TRUE),IF(AND(107&lt;=Y5436,Y5436&lt;143),VLOOKUP($W5436,日射量と図３!$E$6:$H$34,4,TRUE),VLOOKUP($W5436,日射量と図３!$E$6:$I$34,5,TRUE))))))</f>
        <v/>
      </c>
      <c r="AB5436" s="4" t="str">
        <f>IF($V5436="","",IF(Z5436&lt;36,0,IF(AND(36&lt;=Z5436,Z5436&lt;71),VLOOKUP($W5436,日射量と図３!$E$6:$F$34,2,TRUE),IF(AND(71&lt;=Z5436,Z5436&lt;107),VLOOKUP($W5436,日射量と図３!$E$6:$G$34,3,TRUE),IF(AND(107&lt;=Z5436,Z5436&lt;143),VLOOKUP($W5436,日射量と図３!$E$6:$H$34,4,TRUE),VLOOKUP($W5436,日射量と図３!$E$6:$I$34,5,TRUE))))))</f>
        <v/>
      </c>
      <c r="AC5436" s="382" t="str">
        <f t="shared" si="1023"/>
        <v/>
      </c>
      <c r="AD5436" s="382" t="str">
        <f t="shared" si="1024"/>
        <v/>
      </c>
    </row>
    <row r="5437" spans="11:30" ht="13.5" customHeight="1">
      <c r="K5437" s="4">
        <f t="shared" si="1020"/>
        <v>1</v>
      </c>
      <c r="L5437" s="34">
        <v>43478</v>
      </c>
      <c r="M5437" s="4">
        <v>227</v>
      </c>
      <c r="N5437" s="4">
        <v>10</v>
      </c>
      <c r="O5437" s="31">
        <v>0.375</v>
      </c>
      <c r="P5437" s="35">
        <v>3.05</v>
      </c>
      <c r="Q5437" s="36">
        <f t="shared" si="1021"/>
        <v>12</v>
      </c>
      <c r="R5437" s="4">
        <f t="shared" si="1022"/>
        <v>8.9499999999999993</v>
      </c>
      <c r="S5437" s="31">
        <f t="shared" si="1025"/>
        <v>0.29212962962962963</v>
      </c>
      <c r="T5437" s="31">
        <f t="shared" si="1026"/>
        <v>0.70188657407407407</v>
      </c>
      <c r="U5437" s="4">
        <f t="shared" si="1027"/>
        <v>8.9499999999999993</v>
      </c>
      <c r="V5437" s="4" t="str">
        <f t="shared" si="1028"/>
        <v/>
      </c>
      <c r="W5437" s="18" t="str">
        <f>IF(V5437="","",VLOOKUP(L5437,日射量と図３!$A$4:$C$368,3,TRUE)*238.85/100)</f>
        <v/>
      </c>
      <c r="X5437" s="4" t="str">
        <f t="shared" si="1029"/>
        <v/>
      </c>
      <c r="Y5437" s="4" t="str">
        <f t="shared" si="1030"/>
        <v/>
      </c>
      <c r="Z5437" s="4" t="str">
        <f t="shared" si="1031"/>
        <v/>
      </c>
      <c r="AA5437" s="4" t="str">
        <f>IF($V5437="","",IF(Y5437&lt;36,0,IF(AND(36&lt;=Y5437,Y5437&lt;71),VLOOKUP($W5437,日射量と図３!$E$6:$F$34,2,TRUE),IF(AND(71&lt;=Y5437,Y5437&lt;107),VLOOKUP($W5437,日射量と図３!$E$6:$G$34,3,TRUE),IF(AND(107&lt;=Y5437,Y5437&lt;143),VLOOKUP($W5437,日射量と図３!$E$6:$H$34,4,TRUE),VLOOKUP($W5437,日射量と図３!$E$6:$I$34,5,TRUE))))))</f>
        <v/>
      </c>
      <c r="AB5437" s="4" t="str">
        <f>IF($V5437="","",IF(Z5437&lt;36,0,IF(AND(36&lt;=Z5437,Z5437&lt;71),VLOOKUP($W5437,日射量と図３!$E$6:$F$34,2,TRUE),IF(AND(71&lt;=Z5437,Z5437&lt;107),VLOOKUP($W5437,日射量と図３!$E$6:$G$34,3,TRUE),IF(AND(107&lt;=Z5437,Z5437&lt;143),VLOOKUP($W5437,日射量と図３!$E$6:$H$34,4,TRUE),VLOOKUP($W5437,日射量と図３!$E$6:$I$34,5,TRUE))))))</f>
        <v/>
      </c>
      <c r="AC5437" s="382" t="str">
        <f t="shared" si="1023"/>
        <v/>
      </c>
      <c r="AD5437" s="382" t="str">
        <f t="shared" si="1024"/>
        <v/>
      </c>
    </row>
    <row r="5438" spans="11:30" ht="13.5" customHeight="1">
      <c r="K5438" s="4">
        <f t="shared" si="1020"/>
        <v>1</v>
      </c>
      <c r="L5438" s="34">
        <v>43478</v>
      </c>
      <c r="M5438" s="4">
        <v>227</v>
      </c>
      <c r="N5438" s="4">
        <v>11</v>
      </c>
      <c r="O5438" s="31">
        <v>0.41666666666666669</v>
      </c>
      <c r="P5438" s="35">
        <v>4.3100000000000005</v>
      </c>
      <c r="Q5438" s="36">
        <f t="shared" si="1021"/>
        <v>12</v>
      </c>
      <c r="R5438" s="4">
        <f t="shared" si="1022"/>
        <v>7.6899999999999995</v>
      </c>
      <c r="S5438" s="31">
        <f t="shared" si="1025"/>
        <v>0.29212962962962963</v>
      </c>
      <c r="T5438" s="31">
        <f t="shared" si="1026"/>
        <v>0.70188657407407407</v>
      </c>
      <c r="U5438" s="4">
        <f t="shared" si="1027"/>
        <v>7.6899999999999995</v>
      </c>
      <c r="V5438" s="4" t="str">
        <f t="shared" si="1028"/>
        <v/>
      </c>
      <c r="W5438" s="18" t="str">
        <f>IF(V5438="","",VLOOKUP(L5438,日射量と図３!$A$4:$C$368,3,TRUE)*238.85/100)</f>
        <v/>
      </c>
      <c r="X5438" s="4" t="str">
        <f t="shared" si="1029"/>
        <v/>
      </c>
      <c r="Y5438" s="4" t="str">
        <f t="shared" si="1030"/>
        <v/>
      </c>
      <c r="Z5438" s="4" t="str">
        <f t="shared" si="1031"/>
        <v/>
      </c>
      <c r="AA5438" s="4" t="str">
        <f>IF($V5438="","",IF(Y5438&lt;36,0,IF(AND(36&lt;=Y5438,Y5438&lt;71),VLOOKUP($W5438,日射量と図３!$E$6:$F$34,2,TRUE),IF(AND(71&lt;=Y5438,Y5438&lt;107),VLOOKUP($W5438,日射量と図３!$E$6:$G$34,3,TRUE),IF(AND(107&lt;=Y5438,Y5438&lt;143),VLOOKUP($W5438,日射量と図３!$E$6:$H$34,4,TRUE),VLOOKUP($W5438,日射量と図３!$E$6:$I$34,5,TRUE))))))</f>
        <v/>
      </c>
      <c r="AB5438" s="4" t="str">
        <f>IF($V5438="","",IF(Z5438&lt;36,0,IF(AND(36&lt;=Z5438,Z5438&lt;71),VLOOKUP($W5438,日射量と図３!$E$6:$F$34,2,TRUE),IF(AND(71&lt;=Z5438,Z5438&lt;107),VLOOKUP($W5438,日射量と図３!$E$6:$G$34,3,TRUE),IF(AND(107&lt;=Z5438,Z5438&lt;143),VLOOKUP($W5438,日射量と図３!$E$6:$H$34,4,TRUE),VLOOKUP($W5438,日射量と図３!$E$6:$I$34,5,TRUE))))))</f>
        <v/>
      </c>
      <c r="AC5438" s="382" t="str">
        <f t="shared" si="1023"/>
        <v/>
      </c>
      <c r="AD5438" s="382" t="str">
        <f t="shared" si="1024"/>
        <v/>
      </c>
    </row>
    <row r="5439" spans="11:30" ht="13.5" customHeight="1">
      <c r="K5439" s="4">
        <f t="shared" si="1020"/>
        <v>1</v>
      </c>
      <c r="L5439" s="34">
        <v>43478</v>
      </c>
      <c r="M5439" s="4">
        <v>227</v>
      </c>
      <c r="N5439" s="4">
        <v>12</v>
      </c>
      <c r="O5439" s="31">
        <v>0.45833333333333331</v>
      </c>
      <c r="P5439" s="35">
        <v>5.69</v>
      </c>
      <c r="Q5439" s="36">
        <f t="shared" si="1021"/>
        <v>12</v>
      </c>
      <c r="R5439" s="4">
        <f t="shared" si="1022"/>
        <v>6.31</v>
      </c>
      <c r="S5439" s="31">
        <f t="shared" si="1025"/>
        <v>0.29212962962962963</v>
      </c>
      <c r="T5439" s="31">
        <f t="shared" si="1026"/>
        <v>0.70188657407407407</v>
      </c>
      <c r="U5439" s="4">
        <f t="shared" si="1027"/>
        <v>6.31</v>
      </c>
      <c r="V5439" s="4" t="str">
        <f t="shared" si="1028"/>
        <v/>
      </c>
      <c r="W5439" s="18" t="str">
        <f>IF(V5439="","",VLOOKUP(L5439,日射量と図３!$A$4:$C$368,3,TRUE)*238.85/100)</f>
        <v/>
      </c>
      <c r="X5439" s="4" t="str">
        <f t="shared" si="1029"/>
        <v/>
      </c>
      <c r="Y5439" s="4" t="str">
        <f t="shared" si="1030"/>
        <v/>
      </c>
      <c r="Z5439" s="4" t="str">
        <f t="shared" si="1031"/>
        <v/>
      </c>
      <c r="AA5439" s="4" t="str">
        <f>IF($V5439="","",IF(Y5439&lt;36,0,IF(AND(36&lt;=Y5439,Y5439&lt;71),VLOOKUP($W5439,日射量と図３!$E$6:$F$34,2,TRUE),IF(AND(71&lt;=Y5439,Y5439&lt;107),VLOOKUP($W5439,日射量と図３!$E$6:$G$34,3,TRUE),IF(AND(107&lt;=Y5439,Y5439&lt;143),VLOOKUP($W5439,日射量と図３!$E$6:$H$34,4,TRUE),VLOOKUP($W5439,日射量と図３!$E$6:$I$34,5,TRUE))))))</f>
        <v/>
      </c>
      <c r="AB5439" s="4" t="str">
        <f>IF($V5439="","",IF(Z5439&lt;36,0,IF(AND(36&lt;=Z5439,Z5439&lt;71),VLOOKUP($W5439,日射量と図３!$E$6:$F$34,2,TRUE),IF(AND(71&lt;=Z5439,Z5439&lt;107),VLOOKUP($W5439,日射量と図３!$E$6:$G$34,3,TRUE),IF(AND(107&lt;=Z5439,Z5439&lt;143),VLOOKUP($W5439,日射量と図３!$E$6:$H$34,4,TRUE),VLOOKUP($W5439,日射量と図３!$E$6:$I$34,5,TRUE))))))</f>
        <v/>
      </c>
      <c r="AC5439" s="382" t="str">
        <f t="shared" si="1023"/>
        <v/>
      </c>
      <c r="AD5439" s="382" t="str">
        <f t="shared" si="1024"/>
        <v/>
      </c>
    </row>
    <row r="5440" spans="11:30" ht="13.5" customHeight="1">
      <c r="K5440" s="4">
        <f t="shared" si="1020"/>
        <v>1</v>
      </c>
      <c r="L5440" s="34">
        <v>43478</v>
      </c>
      <c r="M5440" s="4">
        <v>227</v>
      </c>
      <c r="N5440" s="4">
        <v>13</v>
      </c>
      <c r="O5440" s="31">
        <v>0.5</v>
      </c>
      <c r="P5440" s="35">
        <v>6.74</v>
      </c>
      <c r="Q5440" s="36">
        <f t="shared" si="1021"/>
        <v>12</v>
      </c>
      <c r="R5440" s="4">
        <f t="shared" si="1022"/>
        <v>5.26</v>
      </c>
      <c r="S5440" s="31">
        <f t="shared" si="1025"/>
        <v>0.29212962962962963</v>
      </c>
      <c r="T5440" s="31">
        <f t="shared" si="1026"/>
        <v>0.70188657407407407</v>
      </c>
      <c r="U5440" s="4">
        <f t="shared" si="1027"/>
        <v>5.26</v>
      </c>
      <c r="V5440" s="4" t="str">
        <f t="shared" si="1028"/>
        <v/>
      </c>
      <c r="W5440" s="18" t="str">
        <f>IF(V5440="","",VLOOKUP(L5440,日射量と図３!$A$4:$C$368,3,TRUE)*238.85/100)</f>
        <v/>
      </c>
      <c r="X5440" s="4" t="str">
        <f t="shared" si="1029"/>
        <v/>
      </c>
      <c r="Y5440" s="4" t="str">
        <f t="shared" si="1030"/>
        <v/>
      </c>
      <c r="Z5440" s="4" t="str">
        <f t="shared" si="1031"/>
        <v/>
      </c>
      <c r="AA5440" s="4" t="str">
        <f>IF($V5440="","",IF(Y5440&lt;36,0,IF(AND(36&lt;=Y5440,Y5440&lt;71),VLOOKUP($W5440,日射量と図３!$E$6:$F$34,2,TRUE),IF(AND(71&lt;=Y5440,Y5440&lt;107),VLOOKUP($W5440,日射量と図３!$E$6:$G$34,3,TRUE),IF(AND(107&lt;=Y5440,Y5440&lt;143),VLOOKUP($W5440,日射量と図３!$E$6:$H$34,4,TRUE),VLOOKUP($W5440,日射量と図３!$E$6:$I$34,5,TRUE))))))</f>
        <v/>
      </c>
      <c r="AB5440" s="4" t="str">
        <f>IF($V5440="","",IF(Z5440&lt;36,0,IF(AND(36&lt;=Z5440,Z5440&lt;71),VLOOKUP($W5440,日射量と図３!$E$6:$F$34,2,TRUE),IF(AND(71&lt;=Z5440,Z5440&lt;107),VLOOKUP($W5440,日射量と図３!$E$6:$G$34,3,TRUE),IF(AND(107&lt;=Z5440,Z5440&lt;143),VLOOKUP($W5440,日射量と図３!$E$6:$H$34,4,TRUE),VLOOKUP($W5440,日射量と図３!$E$6:$I$34,5,TRUE))))))</f>
        <v/>
      </c>
      <c r="AC5440" s="382" t="str">
        <f t="shared" si="1023"/>
        <v/>
      </c>
      <c r="AD5440" s="382" t="str">
        <f t="shared" si="1024"/>
        <v/>
      </c>
    </row>
    <row r="5441" spans="11:30" ht="13.5" customHeight="1">
      <c r="K5441" s="4">
        <f t="shared" si="1020"/>
        <v>1</v>
      </c>
      <c r="L5441" s="34">
        <v>43478</v>
      </c>
      <c r="M5441" s="4">
        <v>227</v>
      </c>
      <c r="N5441" s="4">
        <v>14</v>
      </c>
      <c r="O5441" s="31">
        <v>0.54166666666666663</v>
      </c>
      <c r="P5441" s="35">
        <v>6.919999999999999</v>
      </c>
      <c r="Q5441" s="36">
        <f t="shared" si="1021"/>
        <v>12</v>
      </c>
      <c r="R5441" s="4">
        <f t="shared" si="1022"/>
        <v>5.080000000000001</v>
      </c>
      <c r="S5441" s="31">
        <f t="shared" si="1025"/>
        <v>0.29212962962962963</v>
      </c>
      <c r="T5441" s="31">
        <f t="shared" si="1026"/>
        <v>0.70188657407407407</v>
      </c>
      <c r="U5441" s="4">
        <f t="shared" si="1027"/>
        <v>5.080000000000001</v>
      </c>
      <c r="V5441" s="4" t="str">
        <f t="shared" si="1028"/>
        <v/>
      </c>
      <c r="W5441" s="18" t="str">
        <f>IF(V5441="","",VLOOKUP(L5441,日射量と図３!$A$4:$C$368,3,TRUE)*238.85/100)</f>
        <v/>
      </c>
      <c r="X5441" s="4" t="str">
        <f t="shared" si="1029"/>
        <v/>
      </c>
      <c r="Y5441" s="4" t="str">
        <f t="shared" si="1030"/>
        <v/>
      </c>
      <c r="Z5441" s="4" t="str">
        <f t="shared" si="1031"/>
        <v/>
      </c>
      <c r="AA5441" s="4" t="str">
        <f>IF($V5441="","",IF(Y5441&lt;36,0,IF(AND(36&lt;=Y5441,Y5441&lt;71),VLOOKUP($W5441,日射量と図３!$E$6:$F$34,2,TRUE),IF(AND(71&lt;=Y5441,Y5441&lt;107),VLOOKUP($W5441,日射量と図３!$E$6:$G$34,3,TRUE),IF(AND(107&lt;=Y5441,Y5441&lt;143),VLOOKUP($W5441,日射量と図３!$E$6:$H$34,4,TRUE),VLOOKUP($W5441,日射量と図３!$E$6:$I$34,5,TRUE))))))</f>
        <v/>
      </c>
      <c r="AB5441" s="4" t="str">
        <f>IF($V5441="","",IF(Z5441&lt;36,0,IF(AND(36&lt;=Z5441,Z5441&lt;71),VLOOKUP($W5441,日射量と図３!$E$6:$F$34,2,TRUE),IF(AND(71&lt;=Z5441,Z5441&lt;107),VLOOKUP($W5441,日射量と図３!$E$6:$G$34,3,TRUE),IF(AND(107&lt;=Z5441,Z5441&lt;143),VLOOKUP($W5441,日射量と図３!$E$6:$H$34,4,TRUE),VLOOKUP($W5441,日射量と図３!$E$6:$I$34,5,TRUE))))))</f>
        <v/>
      </c>
      <c r="AC5441" s="382" t="str">
        <f t="shared" si="1023"/>
        <v/>
      </c>
      <c r="AD5441" s="382" t="str">
        <f t="shared" si="1024"/>
        <v/>
      </c>
    </row>
    <row r="5442" spans="11:30" ht="13.5" customHeight="1">
      <c r="K5442" s="4">
        <f t="shared" si="1020"/>
        <v>1</v>
      </c>
      <c r="L5442" s="34">
        <v>43478</v>
      </c>
      <c r="M5442" s="4">
        <v>227</v>
      </c>
      <c r="N5442" s="4">
        <v>15</v>
      </c>
      <c r="O5442" s="31">
        <v>0.58333333333333337</v>
      </c>
      <c r="P5442" s="35">
        <v>7.18</v>
      </c>
      <c r="Q5442" s="36">
        <f t="shared" si="1021"/>
        <v>12</v>
      </c>
      <c r="R5442" s="4">
        <f t="shared" si="1022"/>
        <v>4.82</v>
      </c>
      <c r="S5442" s="31">
        <f t="shared" si="1025"/>
        <v>0.29212962962962963</v>
      </c>
      <c r="T5442" s="31">
        <f t="shared" si="1026"/>
        <v>0.70188657407407407</v>
      </c>
      <c r="U5442" s="4">
        <f t="shared" si="1027"/>
        <v>4.82</v>
      </c>
      <c r="V5442" s="4" t="str">
        <f t="shared" si="1028"/>
        <v/>
      </c>
      <c r="W5442" s="18" t="str">
        <f>IF(V5442="","",VLOOKUP(L5442,日射量と図３!$A$4:$C$368,3,TRUE)*238.85/100)</f>
        <v/>
      </c>
      <c r="X5442" s="4" t="str">
        <f t="shared" si="1029"/>
        <v/>
      </c>
      <c r="Y5442" s="4" t="str">
        <f t="shared" si="1030"/>
        <v/>
      </c>
      <c r="Z5442" s="4" t="str">
        <f t="shared" si="1031"/>
        <v/>
      </c>
      <c r="AA5442" s="4" t="str">
        <f>IF($V5442="","",IF(Y5442&lt;36,0,IF(AND(36&lt;=Y5442,Y5442&lt;71),VLOOKUP($W5442,日射量と図３!$E$6:$F$34,2,TRUE),IF(AND(71&lt;=Y5442,Y5442&lt;107),VLOOKUP($W5442,日射量と図３!$E$6:$G$34,3,TRUE),IF(AND(107&lt;=Y5442,Y5442&lt;143),VLOOKUP($W5442,日射量と図３!$E$6:$H$34,4,TRUE),VLOOKUP($W5442,日射量と図３!$E$6:$I$34,5,TRUE))))))</f>
        <v/>
      </c>
      <c r="AB5442" s="4" t="str">
        <f>IF($V5442="","",IF(Z5442&lt;36,0,IF(AND(36&lt;=Z5442,Z5442&lt;71),VLOOKUP($W5442,日射量と図３!$E$6:$F$34,2,TRUE),IF(AND(71&lt;=Z5442,Z5442&lt;107),VLOOKUP($W5442,日射量と図３!$E$6:$G$34,3,TRUE),IF(AND(107&lt;=Z5442,Z5442&lt;143),VLOOKUP($W5442,日射量と図３!$E$6:$H$34,4,TRUE),VLOOKUP($W5442,日射量と図３!$E$6:$I$34,5,TRUE))))))</f>
        <v/>
      </c>
      <c r="AC5442" s="382" t="str">
        <f t="shared" si="1023"/>
        <v/>
      </c>
      <c r="AD5442" s="382" t="str">
        <f t="shared" si="1024"/>
        <v/>
      </c>
    </row>
    <row r="5443" spans="11:30" ht="13.5" customHeight="1">
      <c r="K5443" s="4">
        <f t="shared" si="1020"/>
        <v>1</v>
      </c>
      <c r="L5443" s="34">
        <v>43478</v>
      </c>
      <c r="M5443" s="4">
        <v>227</v>
      </c>
      <c r="N5443" s="4">
        <v>16</v>
      </c>
      <c r="O5443" s="31">
        <v>0.625</v>
      </c>
      <c r="P5443" s="35">
        <v>6.93</v>
      </c>
      <c r="Q5443" s="36">
        <f t="shared" si="1021"/>
        <v>16</v>
      </c>
      <c r="R5443" s="4">
        <f t="shared" si="1022"/>
        <v>9.07</v>
      </c>
      <c r="S5443" s="31">
        <f t="shared" si="1025"/>
        <v>0.29212962962962963</v>
      </c>
      <c r="T5443" s="31">
        <f t="shared" si="1026"/>
        <v>0.70188657407407407</v>
      </c>
      <c r="U5443" s="4">
        <f t="shared" si="1027"/>
        <v>9.07</v>
      </c>
      <c r="V5443" s="4" t="str">
        <f t="shared" si="1028"/>
        <v/>
      </c>
      <c r="W5443" s="18" t="str">
        <f>IF(V5443="","",VLOOKUP(L5443,日射量と図３!$A$4:$C$368,3,TRUE)*238.85/100)</f>
        <v/>
      </c>
      <c r="X5443" s="4" t="str">
        <f t="shared" si="1029"/>
        <v/>
      </c>
      <c r="Y5443" s="4" t="str">
        <f t="shared" si="1030"/>
        <v/>
      </c>
      <c r="Z5443" s="4" t="str">
        <f t="shared" si="1031"/>
        <v/>
      </c>
      <c r="AA5443" s="4" t="str">
        <f>IF($V5443="","",IF(Y5443&lt;36,0,IF(AND(36&lt;=Y5443,Y5443&lt;71),VLOOKUP($W5443,日射量と図３!$E$6:$F$34,2,TRUE),IF(AND(71&lt;=Y5443,Y5443&lt;107),VLOOKUP($W5443,日射量と図３!$E$6:$G$34,3,TRUE),IF(AND(107&lt;=Y5443,Y5443&lt;143),VLOOKUP($W5443,日射量と図３!$E$6:$H$34,4,TRUE),VLOOKUP($W5443,日射量と図３!$E$6:$I$34,5,TRUE))))))</f>
        <v/>
      </c>
      <c r="AB5443" s="4" t="str">
        <f>IF($V5443="","",IF(Z5443&lt;36,0,IF(AND(36&lt;=Z5443,Z5443&lt;71),VLOOKUP($W5443,日射量と図３!$E$6:$F$34,2,TRUE),IF(AND(71&lt;=Z5443,Z5443&lt;107),VLOOKUP($W5443,日射量と図３!$E$6:$G$34,3,TRUE),IF(AND(107&lt;=Z5443,Z5443&lt;143),VLOOKUP($W5443,日射量と図３!$E$6:$H$34,4,TRUE),VLOOKUP($W5443,日射量と図３!$E$6:$I$34,5,TRUE))))))</f>
        <v/>
      </c>
      <c r="AC5443" s="382" t="str">
        <f t="shared" si="1023"/>
        <v/>
      </c>
      <c r="AD5443" s="382" t="str">
        <f t="shared" si="1024"/>
        <v/>
      </c>
    </row>
    <row r="5444" spans="11:30" ht="13.5" customHeight="1">
      <c r="K5444" s="4">
        <f t="shared" si="1020"/>
        <v>1</v>
      </c>
      <c r="L5444" s="34">
        <v>43478</v>
      </c>
      <c r="M5444" s="4">
        <v>227</v>
      </c>
      <c r="N5444" s="4">
        <v>17</v>
      </c>
      <c r="O5444" s="31">
        <v>0.66666666666666663</v>
      </c>
      <c r="P5444" s="35">
        <v>6.16</v>
      </c>
      <c r="Q5444" s="36">
        <f t="shared" si="1021"/>
        <v>16</v>
      </c>
      <c r="R5444" s="4">
        <f t="shared" si="1022"/>
        <v>9.84</v>
      </c>
      <c r="S5444" s="31">
        <f t="shared" si="1025"/>
        <v>0.29212962962962963</v>
      </c>
      <c r="T5444" s="31">
        <f t="shared" si="1026"/>
        <v>0.70188657407407407</v>
      </c>
      <c r="U5444" s="4">
        <f t="shared" si="1027"/>
        <v>9.84</v>
      </c>
      <c r="V5444" s="4" t="str">
        <f t="shared" si="1028"/>
        <v/>
      </c>
      <c r="W5444" s="18" t="str">
        <f>IF(V5444="","",VLOOKUP(L5444,日射量と図３!$A$4:$C$368,3,TRUE)*238.85/100)</f>
        <v/>
      </c>
      <c r="X5444" s="4" t="str">
        <f t="shared" si="1029"/>
        <v/>
      </c>
      <c r="Y5444" s="4" t="str">
        <f t="shared" si="1030"/>
        <v/>
      </c>
      <c r="Z5444" s="4" t="str">
        <f t="shared" si="1031"/>
        <v/>
      </c>
      <c r="AA5444" s="4" t="str">
        <f>IF($V5444="","",IF(Y5444&lt;36,0,IF(AND(36&lt;=Y5444,Y5444&lt;71),VLOOKUP($W5444,日射量と図３!$E$6:$F$34,2,TRUE),IF(AND(71&lt;=Y5444,Y5444&lt;107),VLOOKUP($W5444,日射量と図３!$E$6:$G$34,3,TRUE),IF(AND(107&lt;=Y5444,Y5444&lt;143),VLOOKUP($W5444,日射量と図３!$E$6:$H$34,4,TRUE),VLOOKUP($W5444,日射量と図３!$E$6:$I$34,5,TRUE))))))</f>
        <v/>
      </c>
      <c r="AB5444" s="4" t="str">
        <f>IF($V5444="","",IF(Z5444&lt;36,0,IF(AND(36&lt;=Z5444,Z5444&lt;71),VLOOKUP($W5444,日射量と図３!$E$6:$F$34,2,TRUE),IF(AND(71&lt;=Z5444,Z5444&lt;107),VLOOKUP($W5444,日射量と図３!$E$6:$G$34,3,TRUE),IF(AND(107&lt;=Z5444,Z5444&lt;143),VLOOKUP($W5444,日射量と図３!$E$6:$H$34,4,TRUE),VLOOKUP($W5444,日射量と図３!$E$6:$I$34,5,TRUE))))))</f>
        <v/>
      </c>
      <c r="AC5444" s="382" t="str">
        <f t="shared" si="1023"/>
        <v/>
      </c>
      <c r="AD5444" s="382" t="str">
        <f t="shared" si="1024"/>
        <v/>
      </c>
    </row>
    <row r="5445" spans="11:30" ht="13.5" customHeight="1">
      <c r="K5445" s="4">
        <f t="shared" ref="K5445:K5508" si="1032">MONTH(L5445)</f>
        <v>1</v>
      </c>
      <c r="L5445" s="34">
        <v>43478</v>
      </c>
      <c r="M5445" s="4">
        <v>227</v>
      </c>
      <c r="N5445" s="4">
        <v>18</v>
      </c>
      <c r="O5445" s="31">
        <v>0.70833333333333337</v>
      </c>
      <c r="P5445" s="35">
        <v>5.2</v>
      </c>
      <c r="Q5445" s="36">
        <f t="shared" ref="Q5445:Q5508" si="1033">IF(O5445&lt;$B$15,$D$14,IF(O5445&lt;$B$16,$D$15,IF(O5445&lt;$B$17,$D$16,IF(O5445&lt;$B$18,$D$17,IF(O5445&lt;$B$19,$D$18,$D$19)))))</f>
        <v>16</v>
      </c>
      <c r="R5445" s="4">
        <f t="shared" ref="R5445:R5508" si="1034">IF(Q5445-P5445&gt;0,Q5445-P5445,0)</f>
        <v>10.8</v>
      </c>
      <c r="S5445" s="31">
        <f t="shared" si="1025"/>
        <v>0.29212962962962963</v>
      </c>
      <c r="T5445" s="31">
        <f t="shared" si="1026"/>
        <v>0.70188657407407407</v>
      </c>
      <c r="U5445" s="4">
        <f t="shared" si="1027"/>
        <v>0</v>
      </c>
      <c r="V5445" s="4" t="str">
        <f t="shared" si="1028"/>
        <v/>
      </c>
      <c r="W5445" s="18" t="str">
        <f>IF(V5445="","",VLOOKUP(L5445,日射量と図３!$A$4:$C$368,3,TRUE)*238.85/100)</f>
        <v/>
      </c>
      <c r="X5445" s="4" t="str">
        <f t="shared" si="1029"/>
        <v/>
      </c>
      <c r="Y5445" s="4" t="str">
        <f t="shared" si="1030"/>
        <v/>
      </c>
      <c r="Z5445" s="4" t="str">
        <f t="shared" si="1031"/>
        <v/>
      </c>
      <c r="AA5445" s="4" t="str">
        <f>IF($V5445="","",IF(Y5445&lt;36,0,IF(AND(36&lt;=Y5445,Y5445&lt;71),VLOOKUP($W5445,日射量と図３!$E$6:$F$34,2,TRUE),IF(AND(71&lt;=Y5445,Y5445&lt;107),VLOOKUP($W5445,日射量と図３!$E$6:$G$34,3,TRUE),IF(AND(107&lt;=Y5445,Y5445&lt;143),VLOOKUP($W5445,日射量と図３!$E$6:$H$34,4,TRUE),VLOOKUP($W5445,日射量と図３!$E$6:$I$34,5,TRUE))))))</f>
        <v/>
      </c>
      <c r="AB5445" s="4" t="str">
        <f>IF($V5445="","",IF(Z5445&lt;36,0,IF(AND(36&lt;=Z5445,Z5445&lt;71),VLOOKUP($W5445,日射量と図３!$E$6:$F$34,2,TRUE),IF(AND(71&lt;=Z5445,Z5445&lt;107),VLOOKUP($W5445,日射量と図３!$E$6:$G$34,3,TRUE),IF(AND(107&lt;=Z5445,Z5445&lt;143),VLOOKUP($W5445,日射量と図３!$E$6:$H$34,4,TRUE),VLOOKUP($W5445,日射量と図３!$E$6:$I$34,5,TRUE))))))</f>
        <v/>
      </c>
      <c r="AC5445" s="382" t="str">
        <f t="shared" si="1023"/>
        <v/>
      </c>
      <c r="AD5445" s="382" t="str">
        <f t="shared" si="1024"/>
        <v/>
      </c>
    </row>
    <row r="5446" spans="11:30" ht="13.5" customHeight="1">
      <c r="K5446" s="4">
        <f t="shared" si="1032"/>
        <v>1</v>
      </c>
      <c r="L5446" s="34">
        <v>43478</v>
      </c>
      <c r="M5446" s="4">
        <v>227</v>
      </c>
      <c r="N5446" s="4">
        <v>19</v>
      </c>
      <c r="O5446" s="31">
        <v>0.75</v>
      </c>
      <c r="P5446" s="35">
        <v>4.4899999999999993</v>
      </c>
      <c r="Q5446" s="36">
        <f t="shared" si="1033"/>
        <v>16</v>
      </c>
      <c r="R5446" s="4">
        <f t="shared" si="1034"/>
        <v>11.510000000000002</v>
      </c>
      <c r="S5446" s="31">
        <f t="shared" si="1025"/>
        <v>0.29212962962962963</v>
      </c>
      <c r="T5446" s="31">
        <f t="shared" si="1026"/>
        <v>0.70188657407407407</v>
      </c>
      <c r="U5446" s="4">
        <f t="shared" si="1027"/>
        <v>0</v>
      </c>
      <c r="V5446" s="4" t="str">
        <f t="shared" si="1028"/>
        <v/>
      </c>
      <c r="W5446" s="18" t="str">
        <f>IF(V5446="","",VLOOKUP(L5446,日射量と図３!$A$4:$C$368,3,TRUE)*238.85/100)</f>
        <v/>
      </c>
      <c r="X5446" s="4" t="str">
        <f t="shared" si="1029"/>
        <v/>
      </c>
      <c r="Y5446" s="4" t="str">
        <f t="shared" si="1030"/>
        <v/>
      </c>
      <c r="Z5446" s="4" t="str">
        <f t="shared" si="1031"/>
        <v/>
      </c>
      <c r="AA5446" s="4" t="str">
        <f>IF($V5446="","",IF(Y5446&lt;36,0,IF(AND(36&lt;=Y5446,Y5446&lt;71),VLOOKUP($W5446,日射量と図３!$E$6:$F$34,2,TRUE),IF(AND(71&lt;=Y5446,Y5446&lt;107),VLOOKUP($W5446,日射量と図３!$E$6:$G$34,3,TRUE),IF(AND(107&lt;=Y5446,Y5446&lt;143),VLOOKUP($W5446,日射量と図３!$E$6:$H$34,4,TRUE),VLOOKUP($W5446,日射量と図３!$E$6:$I$34,5,TRUE))))))</f>
        <v/>
      </c>
      <c r="AB5446" s="4" t="str">
        <f>IF($V5446="","",IF(Z5446&lt;36,0,IF(AND(36&lt;=Z5446,Z5446&lt;71),VLOOKUP($W5446,日射量と図３!$E$6:$F$34,2,TRUE),IF(AND(71&lt;=Z5446,Z5446&lt;107),VLOOKUP($W5446,日射量と図３!$E$6:$G$34,3,TRUE),IF(AND(107&lt;=Z5446,Z5446&lt;143),VLOOKUP($W5446,日射量と図３!$E$6:$H$34,4,TRUE),VLOOKUP($W5446,日射量と図３!$E$6:$I$34,5,TRUE))))))</f>
        <v/>
      </c>
      <c r="AC5446" s="382" t="str">
        <f t="shared" si="1023"/>
        <v/>
      </c>
      <c r="AD5446" s="382" t="str">
        <f t="shared" si="1024"/>
        <v/>
      </c>
    </row>
    <row r="5447" spans="11:30" ht="13.5" customHeight="1">
      <c r="K5447" s="4">
        <f t="shared" si="1032"/>
        <v>1</v>
      </c>
      <c r="L5447" s="34">
        <v>43478</v>
      </c>
      <c r="M5447" s="4">
        <v>227</v>
      </c>
      <c r="N5447" s="4">
        <v>20</v>
      </c>
      <c r="O5447" s="31">
        <v>0.79166666666666663</v>
      </c>
      <c r="P5447" s="35">
        <v>4.0999999999999996</v>
      </c>
      <c r="Q5447" s="36">
        <f t="shared" si="1033"/>
        <v>16</v>
      </c>
      <c r="R5447" s="4">
        <f t="shared" si="1034"/>
        <v>11.9</v>
      </c>
      <c r="S5447" s="31">
        <f t="shared" si="1025"/>
        <v>0.29212962962962963</v>
      </c>
      <c r="T5447" s="31">
        <f t="shared" si="1026"/>
        <v>0.70188657407407407</v>
      </c>
      <c r="U5447" s="4">
        <f t="shared" si="1027"/>
        <v>0</v>
      </c>
      <c r="V5447" s="4" t="str">
        <f t="shared" si="1028"/>
        <v/>
      </c>
      <c r="W5447" s="18" t="str">
        <f>IF(V5447="","",VLOOKUP(L5447,日射量と図３!$A$4:$C$368,3,TRUE)*238.85/100)</f>
        <v/>
      </c>
      <c r="X5447" s="4" t="str">
        <f t="shared" si="1029"/>
        <v/>
      </c>
      <c r="Y5447" s="4" t="str">
        <f t="shared" si="1030"/>
        <v/>
      </c>
      <c r="Z5447" s="4" t="str">
        <f t="shared" si="1031"/>
        <v/>
      </c>
      <c r="AA5447" s="4" t="str">
        <f>IF($V5447="","",IF(Y5447&lt;36,0,IF(AND(36&lt;=Y5447,Y5447&lt;71),VLOOKUP($W5447,日射量と図３!$E$6:$F$34,2,TRUE),IF(AND(71&lt;=Y5447,Y5447&lt;107),VLOOKUP($W5447,日射量と図３!$E$6:$G$34,3,TRUE),IF(AND(107&lt;=Y5447,Y5447&lt;143),VLOOKUP($W5447,日射量と図３!$E$6:$H$34,4,TRUE),VLOOKUP($W5447,日射量と図３!$E$6:$I$34,5,TRUE))))))</f>
        <v/>
      </c>
      <c r="AB5447" s="4" t="str">
        <f>IF($V5447="","",IF(Z5447&lt;36,0,IF(AND(36&lt;=Z5447,Z5447&lt;71),VLOOKUP($W5447,日射量と図３!$E$6:$F$34,2,TRUE),IF(AND(71&lt;=Z5447,Z5447&lt;107),VLOOKUP($W5447,日射量と図３!$E$6:$G$34,3,TRUE),IF(AND(107&lt;=Z5447,Z5447&lt;143),VLOOKUP($W5447,日射量と図３!$E$6:$H$34,4,TRUE),VLOOKUP($W5447,日射量と図３!$E$6:$I$34,5,TRUE))))))</f>
        <v/>
      </c>
      <c r="AC5447" s="382" t="str">
        <f t="shared" si="1023"/>
        <v/>
      </c>
      <c r="AD5447" s="382" t="str">
        <f t="shared" si="1024"/>
        <v/>
      </c>
    </row>
    <row r="5448" spans="11:30" ht="13.5" customHeight="1">
      <c r="K5448" s="4">
        <f t="shared" si="1032"/>
        <v>1</v>
      </c>
      <c r="L5448" s="34">
        <v>43478</v>
      </c>
      <c r="M5448" s="4">
        <v>227</v>
      </c>
      <c r="N5448" s="4">
        <v>21</v>
      </c>
      <c r="O5448" s="31">
        <v>0.83333333333333337</v>
      </c>
      <c r="P5448" s="35">
        <v>3.81</v>
      </c>
      <c r="Q5448" s="36">
        <f t="shared" si="1033"/>
        <v>16</v>
      </c>
      <c r="R5448" s="4">
        <f t="shared" si="1034"/>
        <v>12.19</v>
      </c>
      <c r="S5448" s="31">
        <f t="shared" si="1025"/>
        <v>0.29212962962962963</v>
      </c>
      <c r="T5448" s="31">
        <f t="shared" si="1026"/>
        <v>0.70188657407407407</v>
      </c>
      <c r="U5448" s="4">
        <f t="shared" si="1027"/>
        <v>0</v>
      </c>
      <c r="V5448" s="4" t="str">
        <f t="shared" si="1028"/>
        <v/>
      </c>
      <c r="W5448" s="18" t="str">
        <f>IF(V5448="","",VLOOKUP(L5448,日射量と図３!$A$4:$C$368,3,TRUE)*238.85/100)</f>
        <v/>
      </c>
      <c r="X5448" s="4" t="str">
        <f t="shared" si="1029"/>
        <v/>
      </c>
      <c r="Y5448" s="4" t="str">
        <f t="shared" si="1030"/>
        <v/>
      </c>
      <c r="Z5448" s="4" t="str">
        <f t="shared" si="1031"/>
        <v/>
      </c>
      <c r="AA5448" s="4" t="str">
        <f>IF($V5448="","",IF(Y5448&lt;36,0,IF(AND(36&lt;=Y5448,Y5448&lt;71),VLOOKUP($W5448,日射量と図３!$E$6:$F$34,2,TRUE),IF(AND(71&lt;=Y5448,Y5448&lt;107),VLOOKUP($W5448,日射量と図３!$E$6:$G$34,3,TRUE),IF(AND(107&lt;=Y5448,Y5448&lt;143),VLOOKUP($W5448,日射量と図３!$E$6:$H$34,4,TRUE),VLOOKUP($W5448,日射量と図３!$E$6:$I$34,5,TRUE))))))</f>
        <v/>
      </c>
      <c r="AB5448" s="4" t="str">
        <f>IF($V5448="","",IF(Z5448&lt;36,0,IF(AND(36&lt;=Z5448,Z5448&lt;71),VLOOKUP($W5448,日射量と図３!$E$6:$F$34,2,TRUE),IF(AND(71&lt;=Z5448,Z5448&lt;107),VLOOKUP($W5448,日射量と図３!$E$6:$G$34,3,TRUE),IF(AND(107&lt;=Z5448,Z5448&lt;143),VLOOKUP($W5448,日射量と図３!$E$6:$H$34,4,TRUE),VLOOKUP($W5448,日射量と図３!$E$6:$I$34,5,TRUE))))))</f>
        <v/>
      </c>
      <c r="AC5448" s="382" t="str">
        <f t="shared" si="1023"/>
        <v/>
      </c>
      <c r="AD5448" s="382" t="str">
        <f t="shared" si="1024"/>
        <v/>
      </c>
    </row>
    <row r="5449" spans="11:30" ht="13.5" customHeight="1">
      <c r="K5449" s="4">
        <f t="shared" si="1032"/>
        <v>1</v>
      </c>
      <c r="L5449" s="34">
        <v>43478</v>
      </c>
      <c r="M5449" s="4">
        <v>227</v>
      </c>
      <c r="N5449" s="4">
        <v>22</v>
      </c>
      <c r="O5449" s="31">
        <v>0.875</v>
      </c>
      <c r="P5449" s="35">
        <v>3.25</v>
      </c>
      <c r="Q5449" s="36">
        <f t="shared" si="1033"/>
        <v>16</v>
      </c>
      <c r="R5449" s="4">
        <f t="shared" si="1034"/>
        <v>12.75</v>
      </c>
      <c r="S5449" s="31">
        <f t="shared" si="1025"/>
        <v>0.29212962962962963</v>
      </c>
      <c r="T5449" s="31">
        <f t="shared" si="1026"/>
        <v>0.70188657407407407</v>
      </c>
      <c r="U5449" s="4">
        <f t="shared" si="1027"/>
        <v>0</v>
      </c>
      <c r="V5449" s="4" t="str">
        <f t="shared" si="1028"/>
        <v/>
      </c>
      <c r="W5449" s="18" t="str">
        <f>IF(V5449="","",VLOOKUP(L5449,日射量と図３!$A$4:$C$368,3,TRUE)*238.85/100)</f>
        <v/>
      </c>
      <c r="X5449" s="4" t="str">
        <f t="shared" si="1029"/>
        <v/>
      </c>
      <c r="Y5449" s="4" t="str">
        <f t="shared" si="1030"/>
        <v/>
      </c>
      <c r="Z5449" s="4" t="str">
        <f t="shared" si="1031"/>
        <v/>
      </c>
      <c r="AA5449" s="4" t="str">
        <f>IF($V5449="","",IF(Y5449&lt;36,0,IF(AND(36&lt;=Y5449,Y5449&lt;71),VLOOKUP($W5449,日射量と図３!$E$6:$F$34,2,TRUE),IF(AND(71&lt;=Y5449,Y5449&lt;107),VLOOKUP($W5449,日射量と図３!$E$6:$G$34,3,TRUE),IF(AND(107&lt;=Y5449,Y5449&lt;143),VLOOKUP($W5449,日射量と図３!$E$6:$H$34,4,TRUE),VLOOKUP($W5449,日射量と図３!$E$6:$I$34,5,TRUE))))))</f>
        <v/>
      </c>
      <c r="AB5449" s="4" t="str">
        <f>IF($V5449="","",IF(Z5449&lt;36,0,IF(AND(36&lt;=Z5449,Z5449&lt;71),VLOOKUP($W5449,日射量と図３!$E$6:$F$34,2,TRUE),IF(AND(71&lt;=Z5449,Z5449&lt;107),VLOOKUP($W5449,日射量と図３!$E$6:$G$34,3,TRUE),IF(AND(107&lt;=Z5449,Z5449&lt;143),VLOOKUP($W5449,日射量と図３!$E$6:$H$34,4,TRUE),VLOOKUP($W5449,日射量と図３!$E$6:$I$34,5,TRUE))))))</f>
        <v/>
      </c>
      <c r="AC5449" s="382" t="str">
        <f t="shared" si="1023"/>
        <v/>
      </c>
      <c r="AD5449" s="382" t="str">
        <f t="shared" si="1024"/>
        <v/>
      </c>
    </row>
    <row r="5450" spans="11:30" ht="13.5" customHeight="1">
      <c r="K5450" s="4">
        <f t="shared" si="1032"/>
        <v>1</v>
      </c>
      <c r="L5450" s="34">
        <v>43478</v>
      </c>
      <c r="M5450" s="4">
        <v>227</v>
      </c>
      <c r="N5450" s="4">
        <v>23</v>
      </c>
      <c r="O5450" s="31">
        <v>0.91666666666666663</v>
      </c>
      <c r="P5450" s="35">
        <v>3.13</v>
      </c>
      <c r="Q5450" s="36">
        <f t="shared" si="1033"/>
        <v>13</v>
      </c>
      <c r="R5450" s="4">
        <f t="shared" si="1034"/>
        <v>9.870000000000001</v>
      </c>
      <c r="S5450" s="31">
        <f t="shared" si="1025"/>
        <v>0.29212962962962963</v>
      </c>
      <c r="T5450" s="31">
        <f t="shared" si="1026"/>
        <v>0.70188657407407407</v>
      </c>
      <c r="U5450" s="4">
        <f t="shared" si="1027"/>
        <v>0</v>
      </c>
      <c r="V5450" s="4" t="str">
        <f t="shared" si="1028"/>
        <v/>
      </c>
      <c r="W5450" s="18" t="str">
        <f>IF(V5450="","",VLOOKUP(L5450,日射量と図３!$A$4:$C$368,3,TRUE)*238.85/100)</f>
        <v/>
      </c>
      <c r="X5450" s="4" t="str">
        <f t="shared" si="1029"/>
        <v/>
      </c>
      <c r="Y5450" s="4" t="str">
        <f t="shared" si="1030"/>
        <v/>
      </c>
      <c r="Z5450" s="4" t="str">
        <f t="shared" si="1031"/>
        <v/>
      </c>
      <c r="AA5450" s="4" t="str">
        <f>IF($V5450="","",IF(Y5450&lt;36,0,IF(AND(36&lt;=Y5450,Y5450&lt;71),VLOOKUP($W5450,日射量と図３!$E$6:$F$34,2,TRUE),IF(AND(71&lt;=Y5450,Y5450&lt;107),VLOOKUP($W5450,日射量と図３!$E$6:$G$34,3,TRUE),IF(AND(107&lt;=Y5450,Y5450&lt;143),VLOOKUP($W5450,日射量と図３!$E$6:$H$34,4,TRUE),VLOOKUP($W5450,日射量と図３!$E$6:$I$34,5,TRUE))))))</f>
        <v/>
      </c>
      <c r="AB5450" s="4" t="str">
        <f>IF($V5450="","",IF(Z5450&lt;36,0,IF(AND(36&lt;=Z5450,Z5450&lt;71),VLOOKUP($W5450,日射量と図３!$E$6:$F$34,2,TRUE),IF(AND(71&lt;=Z5450,Z5450&lt;107),VLOOKUP($W5450,日射量と図３!$E$6:$G$34,3,TRUE),IF(AND(107&lt;=Z5450,Z5450&lt;143),VLOOKUP($W5450,日射量と図３!$E$6:$H$34,4,TRUE),VLOOKUP($W5450,日射量と図３!$E$6:$I$34,5,TRUE))))))</f>
        <v/>
      </c>
      <c r="AC5450" s="382" t="str">
        <f t="shared" si="1023"/>
        <v/>
      </c>
      <c r="AD5450" s="382" t="str">
        <f t="shared" si="1024"/>
        <v/>
      </c>
    </row>
    <row r="5451" spans="11:30" ht="13.5" customHeight="1">
      <c r="K5451" s="4">
        <f t="shared" si="1032"/>
        <v>1</v>
      </c>
      <c r="L5451" s="34">
        <v>43478</v>
      </c>
      <c r="M5451" s="4">
        <v>227</v>
      </c>
      <c r="N5451" s="4">
        <v>24</v>
      </c>
      <c r="O5451" s="31">
        <v>0.95833333333333337</v>
      </c>
      <c r="P5451" s="35">
        <v>2.7800000000000002</v>
      </c>
      <c r="Q5451" s="36">
        <f t="shared" si="1033"/>
        <v>13</v>
      </c>
      <c r="R5451" s="4">
        <f t="shared" si="1034"/>
        <v>10.219999999999999</v>
      </c>
      <c r="S5451" s="31">
        <f t="shared" si="1025"/>
        <v>0.29212962962962963</v>
      </c>
      <c r="T5451" s="31">
        <f t="shared" si="1026"/>
        <v>0.70188657407407407</v>
      </c>
      <c r="U5451" s="4">
        <f t="shared" si="1027"/>
        <v>0</v>
      </c>
      <c r="V5451" s="4" t="str">
        <f t="shared" si="1028"/>
        <v/>
      </c>
      <c r="W5451" s="18" t="str">
        <f>IF(V5451="","",VLOOKUP(L5451,日射量と図３!$A$4:$C$368,3,TRUE)*238.85/100)</f>
        <v/>
      </c>
      <c r="X5451" s="4" t="str">
        <f t="shared" si="1029"/>
        <v/>
      </c>
      <c r="Y5451" s="4" t="str">
        <f t="shared" si="1030"/>
        <v/>
      </c>
      <c r="Z5451" s="4" t="str">
        <f t="shared" si="1031"/>
        <v/>
      </c>
      <c r="AA5451" s="4" t="str">
        <f>IF($V5451="","",IF(Y5451&lt;36,0,IF(AND(36&lt;=Y5451,Y5451&lt;71),VLOOKUP($W5451,日射量と図３!$E$6:$F$34,2,TRUE),IF(AND(71&lt;=Y5451,Y5451&lt;107),VLOOKUP($W5451,日射量と図３!$E$6:$G$34,3,TRUE),IF(AND(107&lt;=Y5451,Y5451&lt;143),VLOOKUP($W5451,日射量と図３!$E$6:$H$34,4,TRUE),VLOOKUP($W5451,日射量と図３!$E$6:$I$34,5,TRUE))))))</f>
        <v/>
      </c>
      <c r="AB5451" s="4" t="str">
        <f>IF($V5451="","",IF(Z5451&lt;36,0,IF(AND(36&lt;=Z5451,Z5451&lt;71),VLOOKUP($W5451,日射量と図３!$E$6:$F$34,2,TRUE),IF(AND(71&lt;=Z5451,Z5451&lt;107),VLOOKUP($W5451,日射量と図３!$E$6:$G$34,3,TRUE),IF(AND(107&lt;=Z5451,Z5451&lt;143),VLOOKUP($W5451,日射量と図３!$E$6:$H$34,4,TRUE),VLOOKUP($W5451,日射量と図３!$E$6:$I$34,5,TRUE))))))</f>
        <v/>
      </c>
      <c r="AC5451" s="382" t="str">
        <f t="shared" si="1023"/>
        <v/>
      </c>
      <c r="AD5451" s="382" t="str">
        <f t="shared" si="1024"/>
        <v/>
      </c>
    </row>
    <row r="5452" spans="11:30" ht="13.5" customHeight="1">
      <c r="K5452" s="4">
        <f t="shared" si="1032"/>
        <v>1</v>
      </c>
      <c r="L5452" s="34">
        <v>43479</v>
      </c>
      <c r="M5452" s="4">
        <v>228</v>
      </c>
      <c r="N5452" s="4">
        <v>1</v>
      </c>
      <c r="O5452" s="31">
        <v>0</v>
      </c>
      <c r="P5452" s="35">
        <v>2.3600000000000003</v>
      </c>
      <c r="Q5452" s="36">
        <f t="shared" si="1033"/>
        <v>13</v>
      </c>
      <c r="R5452" s="4">
        <f t="shared" si="1034"/>
        <v>10.64</v>
      </c>
      <c r="S5452" s="31">
        <f t="shared" si="1025"/>
        <v>0.29212962962962963</v>
      </c>
      <c r="T5452" s="31">
        <f t="shared" si="1026"/>
        <v>0.70188657407407407</v>
      </c>
      <c r="U5452" s="4">
        <f t="shared" si="1027"/>
        <v>0</v>
      </c>
      <c r="V5452" s="4">
        <f t="shared" si="1028"/>
        <v>74.06</v>
      </c>
      <c r="W5452" s="18">
        <f>IF(V5452="","",VLOOKUP(L5452,日射量と図３!$A$4:$C$368,3,TRUE)*238.85/100)</f>
        <v>21.496500000000001</v>
      </c>
      <c r="X5452" s="4">
        <f t="shared" si="1029"/>
        <v>10</v>
      </c>
      <c r="Y5452" s="4">
        <f t="shared" si="1030"/>
        <v>46.301201099999993</v>
      </c>
      <c r="Z5452" s="4">
        <f t="shared" si="1031"/>
        <v>52.194081239999988</v>
      </c>
      <c r="AA5452" s="4">
        <f>IF($V5452="","",IF(Y5452&lt;36,0,IF(AND(36&lt;=Y5452,Y5452&lt;71),VLOOKUP($W5452,日射量と図３!$E$6:$F$34,2,TRUE),IF(AND(71&lt;=Y5452,Y5452&lt;107),VLOOKUP($W5452,日射量と図３!$E$6:$G$34,3,TRUE),IF(AND(107&lt;=Y5452,Y5452&lt;143),VLOOKUP($W5452,日射量と図３!$E$6:$H$34,4,TRUE),VLOOKUP($W5452,日射量と図３!$E$6:$I$34,5,TRUE))))))</f>
        <v>34</v>
      </c>
      <c r="AB5452" s="4">
        <f>IF($V5452="","",IF(Z5452&lt;36,0,IF(AND(36&lt;=Z5452,Z5452&lt;71),VLOOKUP($W5452,日射量と図３!$E$6:$F$34,2,TRUE),IF(AND(71&lt;=Z5452,Z5452&lt;107),VLOOKUP($W5452,日射量と図３!$E$6:$G$34,3,TRUE),IF(AND(107&lt;=Z5452,Z5452&lt;143),VLOOKUP($W5452,日射量と図３!$E$6:$H$34,4,TRUE),VLOOKUP($W5452,日射量と図３!$E$6:$I$34,5,TRUE))))))</f>
        <v>34</v>
      </c>
      <c r="AC5452" s="382">
        <f t="shared" si="1023"/>
        <v>1.4235120000000001</v>
      </c>
      <c r="AD5452" s="382">
        <f t="shared" si="1024"/>
        <v>1.4235120000000001</v>
      </c>
    </row>
    <row r="5453" spans="11:30" ht="13.5" customHeight="1">
      <c r="K5453" s="4">
        <f t="shared" si="1032"/>
        <v>1</v>
      </c>
      <c r="L5453" s="34">
        <v>43479</v>
      </c>
      <c r="M5453" s="4">
        <v>228</v>
      </c>
      <c r="N5453" s="4">
        <v>2</v>
      </c>
      <c r="O5453" s="31">
        <v>4.1666666666666664E-2</v>
      </c>
      <c r="P5453" s="35">
        <v>2.2500000000000004</v>
      </c>
      <c r="Q5453" s="36">
        <f t="shared" si="1033"/>
        <v>13</v>
      </c>
      <c r="R5453" s="4">
        <f t="shared" si="1034"/>
        <v>10.75</v>
      </c>
      <c r="S5453" s="31">
        <f t="shared" si="1025"/>
        <v>0.29212962962962963</v>
      </c>
      <c r="T5453" s="31">
        <f t="shared" si="1026"/>
        <v>0.70188657407407407</v>
      </c>
      <c r="U5453" s="4">
        <f t="shared" si="1027"/>
        <v>0</v>
      </c>
      <c r="V5453" s="4" t="str">
        <f t="shared" si="1028"/>
        <v/>
      </c>
      <c r="W5453" s="18" t="str">
        <f>IF(V5453="","",VLOOKUP(L5453,日射量と図３!$A$4:$C$368,3,TRUE)*238.85/100)</f>
        <v/>
      </c>
      <c r="X5453" s="4" t="str">
        <f t="shared" si="1029"/>
        <v/>
      </c>
      <c r="Y5453" s="4" t="str">
        <f t="shared" si="1030"/>
        <v/>
      </c>
      <c r="Z5453" s="4" t="str">
        <f t="shared" si="1031"/>
        <v/>
      </c>
      <c r="AA5453" s="4" t="str">
        <f>IF($V5453="","",IF(Y5453&lt;36,0,IF(AND(36&lt;=Y5453,Y5453&lt;71),VLOOKUP($W5453,日射量と図３!$E$6:$F$34,2,TRUE),IF(AND(71&lt;=Y5453,Y5453&lt;107),VLOOKUP($W5453,日射量と図３!$E$6:$G$34,3,TRUE),IF(AND(107&lt;=Y5453,Y5453&lt;143),VLOOKUP($W5453,日射量と図３!$E$6:$H$34,4,TRUE),VLOOKUP($W5453,日射量と図３!$E$6:$I$34,5,TRUE))))))</f>
        <v/>
      </c>
      <c r="AB5453" s="4" t="str">
        <f>IF($V5453="","",IF(Z5453&lt;36,0,IF(AND(36&lt;=Z5453,Z5453&lt;71),VLOOKUP($W5453,日射量と図３!$E$6:$F$34,2,TRUE),IF(AND(71&lt;=Z5453,Z5453&lt;107),VLOOKUP($W5453,日射量と図３!$E$6:$G$34,3,TRUE),IF(AND(107&lt;=Z5453,Z5453&lt;143),VLOOKUP($W5453,日射量と図３!$E$6:$H$34,4,TRUE),VLOOKUP($W5453,日射量と図３!$E$6:$I$34,5,TRUE))))))</f>
        <v/>
      </c>
      <c r="AC5453" s="382" t="str">
        <f t="shared" si="1023"/>
        <v/>
      </c>
      <c r="AD5453" s="382" t="str">
        <f t="shared" si="1024"/>
        <v/>
      </c>
    </row>
    <row r="5454" spans="11:30" ht="13.5" customHeight="1">
      <c r="K5454" s="4">
        <f t="shared" si="1032"/>
        <v>1</v>
      </c>
      <c r="L5454" s="34">
        <v>43479</v>
      </c>
      <c r="M5454" s="4">
        <v>228</v>
      </c>
      <c r="N5454" s="4">
        <v>3</v>
      </c>
      <c r="O5454" s="31">
        <v>8.3333333333333329E-2</v>
      </c>
      <c r="P5454" s="35">
        <v>1.9100000000000001</v>
      </c>
      <c r="Q5454" s="36">
        <f t="shared" si="1033"/>
        <v>13</v>
      </c>
      <c r="R5454" s="4">
        <f t="shared" si="1034"/>
        <v>11.09</v>
      </c>
      <c r="S5454" s="31">
        <f t="shared" si="1025"/>
        <v>0.29212962962962963</v>
      </c>
      <c r="T5454" s="31">
        <f t="shared" si="1026"/>
        <v>0.70188657407407407</v>
      </c>
      <c r="U5454" s="4">
        <f t="shared" si="1027"/>
        <v>0</v>
      </c>
      <c r="V5454" s="4" t="str">
        <f t="shared" si="1028"/>
        <v/>
      </c>
      <c r="W5454" s="18" t="str">
        <f>IF(V5454="","",VLOOKUP(L5454,日射量と図３!$A$4:$C$368,3,TRUE)*238.85/100)</f>
        <v/>
      </c>
      <c r="X5454" s="4" t="str">
        <f t="shared" si="1029"/>
        <v/>
      </c>
      <c r="Y5454" s="4" t="str">
        <f t="shared" si="1030"/>
        <v/>
      </c>
      <c r="Z5454" s="4" t="str">
        <f t="shared" si="1031"/>
        <v/>
      </c>
      <c r="AA5454" s="4" t="str">
        <f>IF($V5454="","",IF(Y5454&lt;36,0,IF(AND(36&lt;=Y5454,Y5454&lt;71),VLOOKUP($W5454,日射量と図３!$E$6:$F$34,2,TRUE),IF(AND(71&lt;=Y5454,Y5454&lt;107),VLOOKUP($W5454,日射量と図３!$E$6:$G$34,3,TRUE),IF(AND(107&lt;=Y5454,Y5454&lt;143),VLOOKUP($W5454,日射量と図３!$E$6:$H$34,4,TRUE),VLOOKUP($W5454,日射量と図３!$E$6:$I$34,5,TRUE))))))</f>
        <v/>
      </c>
      <c r="AB5454" s="4" t="str">
        <f>IF($V5454="","",IF(Z5454&lt;36,0,IF(AND(36&lt;=Z5454,Z5454&lt;71),VLOOKUP($W5454,日射量と図３!$E$6:$F$34,2,TRUE),IF(AND(71&lt;=Z5454,Z5454&lt;107),VLOOKUP($W5454,日射量と図３!$E$6:$G$34,3,TRUE),IF(AND(107&lt;=Z5454,Z5454&lt;143),VLOOKUP($W5454,日射量と図３!$E$6:$H$34,4,TRUE),VLOOKUP($W5454,日射量と図３!$E$6:$I$34,5,TRUE))))))</f>
        <v/>
      </c>
      <c r="AC5454" s="382" t="str">
        <f t="shared" si="1023"/>
        <v/>
      </c>
      <c r="AD5454" s="382" t="str">
        <f t="shared" si="1024"/>
        <v/>
      </c>
    </row>
    <row r="5455" spans="11:30" ht="13.5" customHeight="1">
      <c r="K5455" s="4">
        <f t="shared" si="1032"/>
        <v>1</v>
      </c>
      <c r="L5455" s="34">
        <v>43479</v>
      </c>
      <c r="M5455" s="4">
        <v>228</v>
      </c>
      <c r="N5455" s="4">
        <v>4</v>
      </c>
      <c r="O5455" s="31">
        <v>0.125</v>
      </c>
      <c r="P5455" s="35">
        <v>1.6199999999999999</v>
      </c>
      <c r="Q5455" s="36">
        <f t="shared" si="1033"/>
        <v>13</v>
      </c>
      <c r="R5455" s="4">
        <f t="shared" si="1034"/>
        <v>11.38</v>
      </c>
      <c r="S5455" s="31">
        <f t="shared" si="1025"/>
        <v>0.29212962962962963</v>
      </c>
      <c r="T5455" s="31">
        <f t="shared" si="1026"/>
        <v>0.70188657407407407</v>
      </c>
      <c r="U5455" s="4">
        <f t="shared" si="1027"/>
        <v>0</v>
      </c>
      <c r="V5455" s="4" t="str">
        <f t="shared" si="1028"/>
        <v/>
      </c>
      <c r="W5455" s="18" t="str">
        <f>IF(V5455="","",VLOOKUP(L5455,日射量と図３!$A$4:$C$368,3,TRUE)*238.85/100)</f>
        <v/>
      </c>
      <c r="X5455" s="4" t="str">
        <f t="shared" si="1029"/>
        <v/>
      </c>
      <c r="Y5455" s="4" t="str">
        <f t="shared" si="1030"/>
        <v/>
      </c>
      <c r="Z5455" s="4" t="str">
        <f t="shared" si="1031"/>
        <v/>
      </c>
      <c r="AA5455" s="4" t="str">
        <f>IF($V5455="","",IF(Y5455&lt;36,0,IF(AND(36&lt;=Y5455,Y5455&lt;71),VLOOKUP($W5455,日射量と図３!$E$6:$F$34,2,TRUE),IF(AND(71&lt;=Y5455,Y5455&lt;107),VLOOKUP($W5455,日射量と図３!$E$6:$G$34,3,TRUE),IF(AND(107&lt;=Y5455,Y5455&lt;143),VLOOKUP($W5455,日射量と図３!$E$6:$H$34,4,TRUE),VLOOKUP($W5455,日射量と図３!$E$6:$I$34,5,TRUE))))))</f>
        <v/>
      </c>
      <c r="AB5455" s="4" t="str">
        <f>IF($V5455="","",IF(Z5455&lt;36,0,IF(AND(36&lt;=Z5455,Z5455&lt;71),VLOOKUP($W5455,日射量と図３!$E$6:$F$34,2,TRUE),IF(AND(71&lt;=Z5455,Z5455&lt;107),VLOOKUP($W5455,日射量と図３!$E$6:$G$34,3,TRUE),IF(AND(107&lt;=Z5455,Z5455&lt;143),VLOOKUP($W5455,日射量と図３!$E$6:$H$34,4,TRUE),VLOOKUP($W5455,日射量と図３!$E$6:$I$34,5,TRUE))))))</f>
        <v/>
      </c>
      <c r="AC5455" s="382" t="str">
        <f t="shared" ref="AC5455:AC5518" si="1035">IF(V5455="","",IF((($AH$18*$AH$30*V5455*3600/1000000)/1000-AA5455*$AG$18*10*0.0000041868)&lt;=0,0,AA5455*$AG$18*10*0.0000041868))</f>
        <v/>
      </c>
      <c r="AD5455" s="382" t="str">
        <f t="shared" ref="AD5455:AD5518" si="1036">IF(V5455="","",IF((($AH$19*$AH$30*V5455*3600/1000000)/1000-AB5455*$AG$19*10*0.0000041868)&lt;=0,0,AB5455*$AG$19*10*0.0000041868))</f>
        <v/>
      </c>
    </row>
    <row r="5456" spans="11:30" ht="13.5" customHeight="1">
      <c r="K5456" s="4">
        <f t="shared" si="1032"/>
        <v>1</v>
      </c>
      <c r="L5456" s="34">
        <v>43479</v>
      </c>
      <c r="M5456" s="4">
        <v>228</v>
      </c>
      <c r="N5456" s="4">
        <v>5</v>
      </c>
      <c r="O5456" s="31">
        <v>0.16666666666666666</v>
      </c>
      <c r="P5456" s="35">
        <v>1.3900000000000001</v>
      </c>
      <c r="Q5456" s="36">
        <f t="shared" si="1033"/>
        <v>15</v>
      </c>
      <c r="R5456" s="4">
        <f t="shared" si="1034"/>
        <v>13.61</v>
      </c>
      <c r="S5456" s="31">
        <f t="shared" si="1025"/>
        <v>0.29212962962962963</v>
      </c>
      <c r="T5456" s="31">
        <f t="shared" si="1026"/>
        <v>0.70188657407407407</v>
      </c>
      <c r="U5456" s="4">
        <f t="shared" si="1027"/>
        <v>0</v>
      </c>
      <c r="V5456" s="4" t="str">
        <f t="shared" si="1028"/>
        <v/>
      </c>
      <c r="W5456" s="18" t="str">
        <f>IF(V5456="","",VLOOKUP(L5456,日射量と図３!$A$4:$C$368,3,TRUE)*238.85/100)</f>
        <v/>
      </c>
      <c r="X5456" s="4" t="str">
        <f t="shared" si="1029"/>
        <v/>
      </c>
      <c r="Y5456" s="4" t="str">
        <f t="shared" si="1030"/>
        <v/>
      </c>
      <c r="Z5456" s="4" t="str">
        <f t="shared" si="1031"/>
        <v/>
      </c>
      <c r="AA5456" s="4" t="str">
        <f>IF($V5456="","",IF(Y5456&lt;36,0,IF(AND(36&lt;=Y5456,Y5456&lt;71),VLOOKUP($W5456,日射量と図３!$E$6:$F$34,2,TRUE),IF(AND(71&lt;=Y5456,Y5456&lt;107),VLOOKUP($W5456,日射量と図３!$E$6:$G$34,3,TRUE),IF(AND(107&lt;=Y5456,Y5456&lt;143),VLOOKUP($W5456,日射量と図３!$E$6:$H$34,4,TRUE),VLOOKUP($W5456,日射量と図３!$E$6:$I$34,5,TRUE))))))</f>
        <v/>
      </c>
      <c r="AB5456" s="4" t="str">
        <f>IF($V5456="","",IF(Z5456&lt;36,0,IF(AND(36&lt;=Z5456,Z5456&lt;71),VLOOKUP($W5456,日射量と図３!$E$6:$F$34,2,TRUE),IF(AND(71&lt;=Z5456,Z5456&lt;107),VLOOKUP($W5456,日射量と図３!$E$6:$G$34,3,TRUE),IF(AND(107&lt;=Z5456,Z5456&lt;143),VLOOKUP($W5456,日射量と図３!$E$6:$H$34,4,TRUE),VLOOKUP($W5456,日射量と図３!$E$6:$I$34,5,TRUE))))))</f>
        <v/>
      </c>
      <c r="AC5456" s="382" t="str">
        <f t="shared" si="1035"/>
        <v/>
      </c>
      <c r="AD5456" s="382" t="str">
        <f t="shared" si="1036"/>
        <v/>
      </c>
    </row>
    <row r="5457" spans="11:30" ht="13.5" customHeight="1">
      <c r="K5457" s="4">
        <f t="shared" si="1032"/>
        <v>1</v>
      </c>
      <c r="L5457" s="34">
        <v>43479</v>
      </c>
      <c r="M5457" s="4">
        <v>228</v>
      </c>
      <c r="N5457" s="4">
        <v>6</v>
      </c>
      <c r="O5457" s="31">
        <v>0.20833333333333334</v>
      </c>
      <c r="P5457" s="35">
        <v>1.02</v>
      </c>
      <c r="Q5457" s="36">
        <f t="shared" si="1033"/>
        <v>15</v>
      </c>
      <c r="R5457" s="4">
        <f t="shared" si="1034"/>
        <v>13.98</v>
      </c>
      <c r="S5457" s="31">
        <f t="shared" si="1025"/>
        <v>0.29212962962962963</v>
      </c>
      <c r="T5457" s="31">
        <f t="shared" si="1026"/>
        <v>0.70188657407407407</v>
      </c>
      <c r="U5457" s="4">
        <f t="shared" si="1027"/>
        <v>0</v>
      </c>
      <c r="V5457" s="4" t="str">
        <f t="shared" si="1028"/>
        <v/>
      </c>
      <c r="W5457" s="18" t="str">
        <f>IF(V5457="","",VLOOKUP(L5457,日射量と図３!$A$4:$C$368,3,TRUE)*238.85/100)</f>
        <v/>
      </c>
      <c r="X5457" s="4" t="str">
        <f t="shared" si="1029"/>
        <v/>
      </c>
      <c r="Y5457" s="4" t="str">
        <f t="shared" si="1030"/>
        <v/>
      </c>
      <c r="Z5457" s="4" t="str">
        <f t="shared" si="1031"/>
        <v/>
      </c>
      <c r="AA5457" s="4" t="str">
        <f>IF($V5457="","",IF(Y5457&lt;36,0,IF(AND(36&lt;=Y5457,Y5457&lt;71),VLOOKUP($W5457,日射量と図３!$E$6:$F$34,2,TRUE),IF(AND(71&lt;=Y5457,Y5457&lt;107),VLOOKUP($W5457,日射量と図３!$E$6:$G$34,3,TRUE),IF(AND(107&lt;=Y5457,Y5457&lt;143),VLOOKUP($W5457,日射量と図３!$E$6:$H$34,4,TRUE),VLOOKUP($W5457,日射量と図３!$E$6:$I$34,5,TRUE))))))</f>
        <v/>
      </c>
      <c r="AB5457" s="4" t="str">
        <f>IF($V5457="","",IF(Z5457&lt;36,0,IF(AND(36&lt;=Z5457,Z5457&lt;71),VLOOKUP($W5457,日射量と図３!$E$6:$F$34,2,TRUE),IF(AND(71&lt;=Z5457,Z5457&lt;107),VLOOKUP($W5457,日射量と図３!$E$6:$G$34,3,TRUE),IF(AND(107&lt;=Z5457,Z5457&lt;143),VLOOKUP($W5457,日射量と図３!$E$6:$H$34,4,TRUE),VLOOKUP($W5457,日射量と図３!$E$6:$I$34,5,TRUE))))))</f>
        <v/>
      </c>
      <c r="AC5457" s="382" t="str">
        <f t="shared" si="1035"/>
        <v/>
      </c>
      <c r="AD5457" s="382" t="str">
        <f t="shared" si="1036"/>
        <v/>
      </c>
    </row>
    <row r="5458" spans="11:30" ht="13.5" customHeight="1">
      <c r="K5458" s="4">
        <f t="shared" si="1032"/>
        <v>1</v>
      </c>
      <c r="L5458" s="34">
        <v>43479</v>
      </c>
      <c r="M5458" s="4">
        <v>228</v>
      </c>
      <c r="N5458" s="4">
        <v>7</v>
      </c>
      <c r="O5458" s="31">
        <v>0.25</v>
      </c>
      <c r="P5458" s="35">
        <v>0.8600000000000001</v>
      </c>
      <c r="Q5458" s="36">
        <f t="shared" si="1033"/>
        <v>15</v>
      </c>
      <c r="R5458" s="4">
        <f t="shared" si="1034"/>
        <v>14.14</v>
      </c>
      <c r="S5458" s="31">
        <f t="shared" si="1025"/>
        <v>0.29212962962962963</v>
      </c>
      <c r="T5458" s="31">
        <f t="shared" si="1026"/>
        <v>0.70188657407407407</v>
      </c>
      <c r="U5458" s="4">
        <f t="shared" si="1027"/>
        <v>0</v>
      </c>
      <c r="V5458" s="4" t="str">
        <f t="shared" si="1028"/>
        <v/>
      </c>
      <c r="W5458" s="18" t="str">
        <f>IF(V5458="","",VLOOKUP(L5458,日射量と図３!$A$4:$C$368,3,TRUE)*238.85/100)</f>
        <v/>
      </c>
      <c r="X5458" s="4" t="str">
        <f t="shared" si="1029"/>
        <v/>
      </c>
      <c r="Y5458" s="4" t="str">
        <f t="shared" si="1030"/>
        <v/>
      </c>
      <c r="Z5458" s="4" t="str">
        <f t="shared" si="1031"/>
        <v/>
      </c>
      <c r="AA5458" s="4" t="str">
        <f>IF($V5458="","",IF(Y5458&lt;36,0,IF(AND(36&lt;=Y5458,Y5458&lt;71),VLOOKUP($W5458,日射量と図３!$E$6:$F$34,2,TRUE),IF(AND(71&lt;=Y5458,Y5458&lt;107),VLOOKUP($W5458,日射量と図３!$E$6:$G$34,3,TRUE),IF(AND(107&lt;=Y5458,Y5458&lt;143),VLOOKUP($W5458,日射量と図３!$E$6:$H$34,4,TRUE),VLOOKUP($W5458,日射量と図３!$E$6:$I$34,5,TRUE))))))</f>
        <v/>
      </c>
      <c r="AB5458" s="4" t="str">
        <f>IF($V5458="","",IF(Z5458&lt;36,0,IF(AND(36&lt;=Z5458,Z5458&lt;71),VLOOKUP($W5458,日射量と図３!$E$6:$F$34,2,TRUE),IF(AND(71&lt;=Z5458,Z5458&lt;107),VLOOKUP($W5458,日射量と図３!$E$6:$G$34,3,TRUE),IF(AND(107&lt;=Z5458,Z5458&lt;143),VLOOKUP($W5458,日射量と図３!$E$6:$H$34,4,TRUE),VLOOKUP($W5458,日射量と図３!$E$6:$I$34,5,TRUE))))))</f>
        <v/>
      </c>
      <c r="AC5458" s="382" t="str">
        <f t="shared" si="1035"/>
        <v/>
      </c>
      <c r="AD5458" s="382" t="str">
        <f t="shared" si="1036"/>
        <v/>
      </c>
    </row>
    <row r="5459" spans="11:30" ht="13.5" customHeight="1">
      <c r="K5459" s="4">
        <f t="shared" si="1032"/>
        <v>1</v>
      </c>
      <c r="L5459" s="34">
        <v>43479</v>
      </c>
      <c r="M5459" s="4">
        <v>228</v>
      </c>
      <c r="N5459" s="4">
        <v>8</v>
      </c>
      <c r="O5459" s="31">
        <v>0.29166666666666669</v>
      </c>
      <c r="P5459" s="35">
        <v>0.82</v>
      </c>
      <c r="Q5459" s="36">
        <f t="shared" si="1033"/>
        <v>12</v>
      </c>
      <c r="R5459" s="4">
        <f t="shared" si="1034"/>
        <v>11.18</v>
      </c>
      <c r="S5459" s="31">
        <f t="shared" si="1025"/>
        <v>0.29212962962962963</v>
      </c>
      <c r="T5459" s="31">
        <f t="shared" si="1026"/>
        <v>0.70188657407407407</v>
      </c>
      <c r="U5459" s="4">
        <f t="shared" si="1027"/>
        <v>0</v>
      </c>
      <c r="V5459" s="4" t="str">
        <f t="shared" si="1028"/>
        <v/>
      </c>
      <c r="W5459" s="18" t="str">
        <f>IF(V5459="","",VLOOKUP(L5459,日射量と図３!$A$4:$C$368,3,TRUE)*238.85/100)</f>
        <v/>
      </c>
      <c r="X5459" s="4" t="str">
        <f t="shared" si="1029"/>
        <v/>
      </c>
      <c r="Y5459" s="4" t="str">
        <f t="shared" si="1030"/>
        <v/>
      </c>
      <c r="Z5459" s="4" t="str">
        <f t="shared" si="1031"/>
        <v/>
      </c>
      <c r="AA5459" s="4" t="str">
        <f>IF($V5459="","",IF(Y5459&lt;36,0,IF(AND(36&lt;=Y5459,Y5459&lt;71),VLOOKUP($W5459,日射量と図３!$E$6:$F$34,2,TRUE),IF(AND(71&lt;=Y5459,Y5459&lt;107),VLOOKUP($W5459,日射量と図３!$E$6:$G$34,3,TRUE),IF(AND(107&lt;=Y5459,Y5459&lt;143),VLOOKUP($W5459,日射量と図３!$E$6:$H$34,4,TRUE),VLOOKUP($W5459,日射量と図３!$E$6:$I$34,5,TRUE))))))</f>
        <v/>
      </c>
      <c r="AB5459" s="4" t="str">
        <f>IF($V5459="","",IF(Z5459&lt;36,0,IF(AND(36&lt;=Z5459,Z5459&lt;71),VLOOKUP($W5459,日射量と図３!$E$6:$F$34,2,TRUE),IF(AND(71&lt;=Z5459,Z5459&lt;107),VLOOKUP($W5459,日射量と図３!$E$6:$G$34,3,TRUE),IF(AND(107&lt;=Z5459,Z5459&lt;143),VLOOKUP($W5459,日射量と図３!$E$6:$H$34,4,TRUE),VLOOKUP($W5459,日射量と図３!$E$6:$I$34,5,TRUE))))))</f>
        <v/>
      </c>
      <c r="AC5459" s="382" t="str">
        <f t="shared" si="1035"/>
        <v/>
      </c>
      <c r="AD5459" s="382" t="str">
        <f t="shared" si="1036"/>
        <v/>
      </c>
    </row>
    <row r="5460" spans="11:30" ht="13.5" customHeight="1">
      <c r="K5460" s="4">
        <f t="shared" si="1032"/>
        <v>1</v>
      </c>
      <c r="L5460" s="34">
        <v>43479</v>
      </c>
      <c r="M5460" s="4">
        <v>228</v>
      </c>
      <c r="N5460" s="4">
        <v>9</v>
      </c>
      <c r="O5460" s="31">
        <v>0.33333333333333331</v>
      </c>
      <c r="P5460" s="35">
        <v>1.2</v>
      </c>
      <c r="Q5460" s="36">
        <f t="shared" si="1033"/>
        <v>12</v>
      </c>
      <c r="R5460" s="4">
        <f t="shared" si="1034"/>
        <v>10.8</v>
      </c>
      <c r="S5460" s="31">
        <f t="shared" si="1025"/>
        <v>0.29212962962962963</v>
      </c>
      <c r="T5460" s="31">
        <f t="shared" si="1026"/>
        <v>0.70188657407407407</v>
      </c>
      <c r="U5460" s="4">
        <f t="shared" si="1027"/>
        <v>10.8</v>
      </c>
      <c r="V5460" s="4" t="str">
        <f t="shared" si="1028"/>
        <v/>
      </c>
      <c r="W5460" s="18" t="str">
        <f>IF(V5460="","",VLOOKUP(L5460,日射量と図３!$A$4:$C$368,3,TRUE)*238.85/100)</f>
        <v/>
      </c>
      <c r="X5460" s="4" t="str">
        <f t="shared" si="1029"/>
        <v/>
      </c>
      <c r="Y5460" s="4" t="str">
        <f t="shared" si="1030"/>
        <v/>
      </c>
      <c r="Z5460" s="4" t="str">
        <f t="shared" si="1031"/>
        <v/>
      </c>
      <c r="AA5460" s="4" t="str">
        <f>IF($V5460="","",IF(Y5460&lt;36,0,IF(AND(36&lt;=Y5460,Y5460&lt;71),VLOOKUP($W5460,日射量と図３!$E$6:$F$34,2,TRUE),IF(AND(71&lt;=Y5460,Y5460&lt;107),VLOOKUP($W5460,日射量と図３!$E$6:$G$34,3,TRUE),IF(AND(107&lt;=Y5460,Y5460&lt;143),VLOOKUP($W5460,日射量と図３!$E$6:$H$34,4,TRUE),VLOOKUP($W5460,日射量と図３!$E$6:$I$34,5,TRUE))))))</f>
        <v/>
      </c>
      <c r="AB5460" s="4" t="str">
        <f>IF($V5460="","",IF(Z5460&lt;36,0,IF(AND(36&lt;=Z5460,Z5460&lt;71),VLOOKUP($W5460,日射量と図３!$E$6:$F$34,2,TRUE),IF(AND(71&lt;=Z5460,Z5460&lt;107),VLOOKUP($W5460,日射量と図３!$E$6:$G$34,3,TRUE),IF(AND(107&lt;=Z5460,Z5460&lt;143),VLOOKUP($W5460,日射量と図３!$E$6:$H$34,4,TRUE),VLOOKUP($W5460,日射量と図３!$E$6:$I$34,5,TRUE))))))</f>
        <v/>
      </c>
      <c r="AC5460" s="382" t="str">
        <f t="shared" si="1035"/>
        <v/>
      </c>
      <c r="AD5460" s="382" t="str">
        <f t="shared" si="1036"/>
        <v/>
      </c>
    </row>
    <row r="5461" spans="11:30" ht="13.5" customHeight="1">
      <c r="K5461" s="4">
        <f t="shared" si="1032"/>
        <v>1</v>
      </c>
      <c r="L5461" s="34">
        <v>43479</v>
      </c>
      <c r="M5461" s="4">
        <v>228</v>
      </c>
      <c r="N5461" s="4">
        <v>10</v>
      </c>
      <c r="O5461" s="31">
        <v>0.375</v>
      </c>
      <c r="P5461" s="35">
        <v>2.4800000000000004</v>
      </c>
      <c r="Q5461" s="36">
        <f t="shared" si="1033"/>
        <v>12</v>
      </c>
      <c r="R5461" s="4">
        <f t="shared" si="1034"/>
        <v>9.52</v>
      </c>
      <c r="S5461" s="31">
        <f t="shared" ref="S5461:S5524" si="1037">VLOOKUP(K5461,$AF$45:$AH$49,2,TRUE)</f>
        <v>0.29212962962962963</v>
      </c>
      <c r="T5461" s="31">
        <f t="shared" ref="T5461:T5524" si="1038">VLOOKUP(K5461,$AF$45:$AH$49,3,TRUE)</f>
        <v>0.70188657407407407</v>
      </c>
      <c r="U5461" s="4">
        <f t="shared" ref="U5461:U5524" si="1039">IF(AND(S5461&lt;O5461,O5461&lt;T5461),R5461,0)</f>
        <v>9.52</v>
      </c>
      <c r="V5461" s="4" t="str">
        <f t="shared" ref="V5461:V5524" si="1040">IF(N5461=1,SUM(U5461:U5484),"")</f>
        <v/>
      </c>
      <c r="W5461" s="18" t="str">
        <f>IF(V5461="","",VLOOKUP(L5461,日射量と図３!$A$4:$C$368,3,TRUE)*238.85/100)</f>
        <v/>
      </c>
      <c r="X5461" s="4" t="str">
        <f t="shared" ref="X5461:X5524" si="1041">IF(V5461="","",VLOOKUP(K5461,$AF$45:$AJ$49,5,TRUE))</f>
        <v/>
      </c>
      <c r="Y5461" s="4" t="str">
        <f t="shared" si="1030"/>
        <v/>
      </c>
      <c r="Z5461" s="4" t="str">
        <f t="shared" si="1031"/>
        <v/>
      </c>
      <c r="AA5461" s="4" t="str">
        <f>IF($V5461="","",IF(Y5461&lt;36,0,IF(AND(36&lt;=Y5461,Y5461&lt;71),VLOOKUP($W5461,日射量と図３!$E$6:$F$34,2,TRUE),IF(AND(71&lt;=Y5461,Y5461&lt;107),VLOOKUP($W5461,日射量と図３!$E$6:$G$34,3,TRUE),IF(AND(107&lt;=Y5461,Y5461&lt;143),VLOOKUP($W5461,日射量と図３!$E$6:$H$34,4,TRUE),VLOOKUP($W5461,日射量と図３!$E$6:$I$34,5,TRUE))))))</f>
        <v/>
      </c>
      <c r="AB5461" s="4" t="str">
        <f>IF($V5461="","",IF(Z5461&lt;36,0,IF(AND(36&lt;=Z5461,Z5461&lt;71),VLOOKUP($W5461,日射量と図３!$E$6:$F$34,2,TRUE),IF(AND(71&lt;=Z5461,Z5461&lt;107),VLOOKUP($W5461,日射量と図３!$E$6:$G$34,3,TRUE),IF(AND(107&lt;=Z5461,Z5461&lt;143),VLOOKUP($W5461,日射量と図３!$E$6:$H$34,4,TRUE),VLOOKUP($W5461,日射量と図３!$E$6:$I$34,5,TRUE))))))</f>
        <v/>
      </c>
      <c r="AC5461" s="382" t="str">
        <f t="shared" si="1035"/>
        <v/>
      </c>
      <c r="AD5461" s="382" t="str">
        <f t="shared" si="1036"/>
        <v/>
      </c>
    </row>
    <row r="5462" spans="11:30" ht="13.5" customHeight="1">
      <c r="K5462" s="4">
        <f t="shared" si="1032"/>
        <v>1</v>
      </c>
      <c r="L5462" s="34">
        <v>43479</v>
      </c>
      <c r="M5462" s="4">
        <v>228</v>
      </c>
      <c r="N5462" s="4">
        <v>11</v>
      </c>
      <c r="O5462" s="31">
        <v>0.41666666666666669</v>
      </c>
      <c r="P5462" s="35">
        <v>3.7500000000000009</v>
      </c>
      <c r="Q5462" s="36">
        <f t="shared" si="1033"/>
        <v>12</v>
      </c>
      <c r="R5462" s="4">
        <f t="shared" si="1034"/>
        <v>8.25</v>
      </c>
      <c r="S5462" s="31">
        <f t="shared" si="1037"/>
        <v>0.29212962962962963</v>
      </c>
      <c r="T5462" s="31">
        <f t="shared" si="1038"/>
        <v>0.70188657407407407</v>
      </c>
      <c r="U5462" s="4">
        <f t="shared" si="1039"/>
        <v>8.25</v>
      </c>
      <c r="V5462" s="4" t="str">
        <f t="shared" si="1040"/>
        <v/>
      </c>
      <c r="W5462" s="18" t="str">
        <f>IF(V5462="","",VLOOKUP(L5462,日射量と図３!$A$4:$C$368,3,TRUE)*238.85/100)</f>
        <v/>
      </c>
      <c r="X5462" s="4" t="str">
        <f t="shared" si="1041"/>
        <v/>
      </c>
      <c r="Y5462" s="4" t="str">
        <f t="shared" si="1030"/>
        <v/>
      </c>
      <c r="Z5462" s="4" t="str">
        <f t="shared" si="1031"/>
        <v/>
      </c>
      <c r="AA5462" s="4" t="str">
        <f>IF($V5462="","",IF(Y5462&lt;36,0,IF(AND(36&lt;=Y5462,Y5462&lt;71),VLOOKUP($W5462,日射量と図３!$E$6:$F$34,2,TRUE),IF(AND(71&lt;=Y5462,Y5462&lt;107),VLOOKUP($W5462,日射量と図３!$E$6:$G$34,3,TRUE),IF(AND(107&lt;=Y5462,Y5462&lt;143),VLOOKUP($W5462,日射量と図３!$E$6:$H$34,4,TRUE),VLOOKUP($W5462,日射量と図３!$E$6:$I$34,5,TRUE))))))</f>
        <v/>
      </c>
      <c r="AB5462" s="4" t="str">
        <f>IF($V5462="","",IF(Z5462&lt;36,0,IF(AND(36&lt;=Z5462,Z5462&lt;71),VLOOKUP($W5462,日射量と図３!$E$6:$F$34,2,TRUE),IF(AND(71&lt;=Z5462,Z5462&lt;107),VLOOKUP($W5462,日射量と図３!$E$6:$G$34,3,TRUE),IF(AND(107&lt;=Z5462,Z5462&lt;143),VLOOKUP($W5462,日射量と図３!$E$6:$H$34,4,TRUE),VLOOKUP($W5462,日射量と図３!$E$6:$I$34,5,TRUE))))))</f>
        <v/>
      </c>
      <c r="AC5462" s="382" t="str">
        <f t="shared" si="1035"/>
        <v/>
      </c>
      <c r="AD5462" s="382" t="str">
        <f t="shared" si="1036"/>
        <v/>
      </c>
    </row>
    <row r="5463" spans="11:30" ht="13.5" customHeight="1">
      <c r="K5463" s="4">
        <f t="shared" si="1032"/>
        <v>1</v>
      </c>
      <c r="L5463" s="34">
        <v>43479</v>
      </c>
      <c r="M5463" s="4">
        <v>228</v>
      </c>
      <c r="N5463" s="4">
        <v>12</v>
      </c>
      <c r="O5463" s="31">
        <v>0.45833333333333331</v>
      </c>
      <c r="P5463" s="35">
        <v>4.84</v>
      </c>
      <c r="Q5463" s="36">
        <f t="shared" si="1033"/>
        <v>12</v>
      </c>
      <c r="R5463" s="4">
        <f t="shared" si="1034"/>
        <v>7.16</v>
      </c>
      <c r="S5463" s="31">
        <f t="shared" si="1037"/>
        <v>0.29212962962962963</v>
      </c>
      <c r="T5463" s="31">
        <f t="shared" si="1038"/>
        <v>0.70188657407407407</v>
      </c>
      <c r="U5463" s="4">
        <f t="shared" si="1039"/>
        <v>7.16</v>
      </c>
      <c r="V5463" s="4" t="str">
        <f t="shared" si="1040"/>
        <v/>
      </c>
      <c r="W5463" s="18" t="str">
        <f>IF(V5463="","",VLOOKUP(L5463,日射量と図３!$A$4:$C$368,3,TRUE)*238.85/100)</f>
        <v/>
      </c>
      <c r="X5463" s="4" t="str">
        <f t="shared" si="1041"/>
        <v/>
      </c>
      <c r="Y5463" s="4" t="str">
        <f t="shared" si="1030"/>
        <v/>
      </c>
      <c r="Z5463" s="4" t="str">
        <f t="shared" si="1031"/>
        <v/>
      </c>
      <c r="AA5463" s="4" t="str">
        <f>IF($V5463="","",IF(Y5463&lt;36,0,IF(AND(36&lt;=Y5463,Y5463&lt;71),VLOOKUP($W5463,日射量と図３!$E$6:$F$34,2,TRUE),IF(AND(71&lt;=Y5463,Y5463&lt;107),VLOOKUP($W5463,日射量と図３!$E$6:$G$34,3,TRUE),IF(AND(107&lt;=Y5463,Y5463&lt;143),VLOOKUP($W5463,日射量と図３!$E$6:$H$34,4,TRUE),VLOOKUP($W5463,日射量と図３!$E$6:$I$34,5,TRUE))))))</f>
        <v/>
      </c>
      <c r="AB5463" s="4" t="str">
        <f>IF($V5463="","",IF(Z5463&lt;36,0,IF(AND(36&lt;=Z5463,Z5463&lt;71),VLOOKUP($W5463,日射量と図３!$E$6:$F$34,2,TRUE),IF(AND(71&lt;=Z5463,Z5463&lt;107),VLOOKUP($W5463,日射量と図３!$E$6:$G$34,3,TRUE),IF(AND(107&lt;=Z5463,Z5463&lt;143),VLOOKUP($W5463,日射量と図３!$E$6:$H$34,4,TRUE),VLOOKUP($W5463,日射量と図３!$E$6:$I$34,5,TRUE))))))</f>
        <v/>
      </c>
      <c r="AC5463" s="382" t="str">
        <f t="shared" si="1035"/>
        <v/>
      </c>
      <c r="AD5463" s="382" t="str">
        <f t="shared" si="1036"/>
        <v/>
      </c>
    </row>
    <row r="5464" spans="11:30" ht="13.5" customHeight="1">
      <c r="K5464" s="4">
        <f t="shared" si="1032"/>
        <v>1</v>
      </c>
      <c r="L5464" s="34">
        <v>43479</v>
      </c>
      <c r="M5464" s="4">
        <v>228</v>
      </c>
      <c r="N5464" s="4">
        <v>13</v>
      </c>
      <c r="O5464" s="31">
        <v>0.5</v>
      </c>
      <c r="P5464" s="35">
        <v>5.370000000000001</v>
      </c>
      <c r="Q5464" s="36">
        <f t="shared" si="1033"/>
        <v>12</v>
      </c>
      <c r="R5464" s="4">
        <f t="shared" si="1034"/>
        <v>6.629999999999999</v>
      </c>
      <c r="S5464" s="31">
        <f t="shared" si="1037"/>
        <v>0.29212962962962963</v>
      </c>
      <c r="T5464" s="31">
        <f t="shared" si="1038"/>
        <v>0.70188657407407407</v>
      </c>
      <c r="U5464" s="4">
        <f t="shared" si="1039"/>
        <v>6.629999999999999</v>
      </c>
      <c r="V5464" s="4" t="str">
        <f t="shared" si="1040"/>
        <v/>
      </c>
      <c r="W5464" s="18" t="str">
        <f>IF(V5464="","",VLOOKUP(L5464,日射量と図３!$A$4:$C$368,3,TRUE)*238.85/100)</f>
        <v/>
      </c>
      <c r="X5464" s="4" t="str">
        <f t="shared" si="1041"/>
        <v/>
      </c>
      <c r="Y5464" s="4" t="str">
        <f t="shared" si="1030"/>
        <v/>
      </c>
      <c r="Z5464" s="4" t="str">
        <f t="shared" si="1031"/>
        <v/>
      </c>
      <c r="AA5464" s="4" t="str">
        <f>IF($V5464="","",IF(Y5464&lt;36,0,IF(AND(36&lt;=Y5464,Y5464&lt;71),VLOOKUP($W5464,日射量と図３!$E$6:$F$34,2,TRUE),IF(AND(71&lt;=Y5464,Y5464&lt;107),VLOOKUP($W5464,日射量と図３!$E$6:$G$34,3,TRUE),IF(AND(107&lt;=Y5464,Y5464&lt;143),VLOOKUP($W5464,日射量と図３!$E$6:$H$34,4,TRUE),VLOOKUP($W5464,日射量と図３!$E$6:$I$34,5,TRUE))))))</f>
        <v/>
      </c>
      <c r="AB5464" s="4" t="str">
        <f>IF($V5464="","",IF(Z5464&lt;36,0,IF(AND(36&lt;=Z5464,Z5464&lt;71),VLOOKUP($W5464,日射量と図３!$E$6:$F$34,2,TRUE),IF(AND(71&lt;=Z5464,Z5464&lt;107),VLOOKUP($W5464,日射量と図３!$E$6:$G$34,3,TRUE),IF(AND(107&lt;=Z5464,Z5464&lt;143),VLOOKUP($W5464,日射量と図３!$E$6:$H$34,4,TRUE),VLOOKUP($W5464,日射量と図３!$E$6:$I$34,5,TRUE))))))</f>
        <v/>
      </c>
      <c r="AC5464" s="382" t="str">
        <f t="shared" si="1035"/>
        <v/>
      </c>
      <c r="AD5464" s="382" t="str">
        <f t="shared" si="1036"/>
        <v/>
      </c>
    </row>
    <row r="5465" spans="11:30" ht="13.5" customHeight="1">
      <c r="K5465" s="4">
        <f t="shared" si="1032"/>
        <v>1</v>
      </c>
      <c r="L5465" s="34">
        <v>43479</v>
      </c>
      <c r="M5465" s="4">
        <v>228</v>
      </c>
      <c r="N5465" s="4">
        <v>14</v>
      </c>
      <c r="O5465" s="31">
        <v>0.54166666666666663</v>
      </c>
      <c r="P5465" s="35">
        <v>5.93</v>
      </c>
      <c r="Q5465" s="36">
        <f t="shared" si="1033"/>
        <v>12</v>
      </c>
      <c r="R5465" s="4">
        <f t="shared" si="1034"/>
        <v>6.07</v>
      </c>
      <c r="S5465" s="31">
        <f t="shared" si="1037"/>
        <v>0.29212962962962963</v>
      </c>
      <c r="T5465" s="31">
        <f t="shared" si="1038"/>
        <v>0.70188657407407407</v>
      </c>
      <c r="U5465" s="4">
        <f t="shared" si="1039"/>
        <v>6.07</v>
      </c>
      <c r="V5465" s="4" t="str">
        <f t="shared" si="1040"/>
        <v/>
      </c>
      <c r="W5465" s="18" t="str">
        <f>IF(V5465="","",VLOOKUP(L5465,日射量と図３!$A$4:$C$368,3,TRUE)*238.85/100)</f>
        <v/>
      </c>
      <c r="X5465" s="4" t="str">
        <f t="shared" si="1041"/>
        <v/>
      </c>
      <c r="Y5465" s="4" t="str">
        <f t="shared" si="1030"/>
        <v/>
      </c>
      <c r="Z5465" s="4" t="str">
        <f t="shared" si="1031"/>
        <v/>
      </c>
      <c r="AA5465" s="4" t="str">
        <f>IF($V5465="","",IF(Y5465&lt;36,0,IF(AND(36&lt;=Y5465,Y5465&lt;71),VLOOKUP($W5465,日射量と図３!$E$6:$F$34,2,TRUE),IF(AND(71&lt;=Y5465,Y5465&lt;107),VLOOKUP($W5465,日射量と図３!$E$6:$G$34,3,TRUE),IF(AND(107&lt;=Y5465,Y5465&lt;143),VLOOKUP($W5465,日射量と図３!$E$6:$H$34,4,TRUE),VLOOKUP($W5465,日射量と図３!$E$6:$I$34,5,TRUE))))))</f>
        <v/>
      </c>
      <c r="AB5465" s="4" t="str">
        <f>IF($V5465="","",IF(Z5465&lt;36,0,IF(AND(36&lt;=Z5465,Z5465&lt;71),VLOOKUP($W5465,日射量と図３!$E$6:$F$34,2,TRUE),IF(AND(71&lt;=Z5465,Z5465&lt;107),VLOOKUP($W5465,日射量と図３!$E$6:$G$34,3,TRUE),IF(AND(107&lt;=Z5465,Z5465&lt;143),VLOOKUP($W5465,日射量と図３!$E$6:$H$34,4,TRUE),VLOOKUP($W5465,日射量と図３!$E$6:$I$34,5,TRUE))))))</f>
        <v/>
      </c>
      <c r="AC5465" s="382" t="str">
        <f t="shared" si="1035"/>
        <v/>
      </c>
      <c r="AD5465" s="382" t="str">
        <f t="shared" si="1036"/>
        <v/>
      </c>
    </row>
    <row r="5466" spans="11:30" ht="13.5" customHeight="1">
      <c r="K5466" s="4">
        <f t="shared" si="1032"/>
        <v>1</v>
      </c>
      <c r="L5466" s="34">
        <v>43479</v>
      </c>
      <c r="M5466" s="4">
        <v>228</v>
      </c>
      <c r="N5466" s="4">
        <v>15</v>
      </c>
      <c r="O5466" s="31">
        <v>0.58333333333333337</v>
      </c>
      <c r="P5466" s="35">
        <v>6.32</v>
      </c>
      <c r="Q5466" s="36">
        <f t="shared" si="1033"/>
        <v>12</v>
      </c>
      <c r="R5466" s="4">
        <f t="shared" si="1034"/>
        <v>5.68</v>
      </c>
      <c r="S5466" s="31">
        <f t="shared" si="1037"/>
        <v>0.29212962962962963</v>
      </c>
      <c r="T5466" s="31">
        <f t="shared" si="1038"/>
        <v>0.70188657407407407</v>
      </c>
      <c r="U5466" s="4">
        <f t="shared" si="1039"/>
        <v>5.68</v>
      </c>
      <c r="V5466" s="4" t="str">
        <f t="shared" si="1040"/>
        <v/>
      </c>
      <c r="W5466" s="18" t="str">
        <f>IF(V5466="","",VLOOKUP(L5466,日射量と図３!$A$4:$C$368,3,TRUE)*238.85/100)</f>
        <v/>
      </c>
      <c r="X5466" s="4" t="str">
        <f t="shared" si="1041"/>
        <v/>
      </c>
      <c r="Y5466" s="4" t="str">
        <f t="shared" si="1030"/>
        <v/>
      </c>
      <c r="Z5466" s="4" t="str">
        <f t="shared" si="1031"/>
        <v/>
      </c>
      <c r="AA5466" s="4" t="str">
        <f>IF($V5466="","",IF(Y5466&lt;36,0,IF(AND(36&lt;=Y5466,Y5466&lt;71),VLOOKUP($W5466,日射量と図３!$E$6:$F$34,2,TRUE),IF(AND(71&lt;=Y5466,Y5466&lt;107),VLOOKUP($W5466,日射量と図３!$E$6:$G$34,3,TRUE),IF(AND(107&lt;=Y5466,Y5466&lt;143),VLOOKUP($W5466,日射量と図３!$E$6:$H$34,4,TRUE),VLOOKUP($W5466,日射量と図３!$E$6:$I$34,5,TRUE))))))</f>
        <v/>
      </c>
      <c r="AB5466" s="4" t="str">
        <f>IF($V5466="","",IF(Z5466&lt;36,0,IF(AND(36&lt;=Z5466,Z5466&lt;71),VLOOKUP($W5466,日射量と図３!$E$6:$F$34,2,TRUE),IF(AND(71&lt;=Z5466,Z5466&lt;107),VLOOKUP($W5466,日射量と図３!$E$6:$G$34,3,TRUE),IF(AND(107&lt;=Z5466,Z5466&lt;143),VLOOKUP($W5466,日射量と図３!$E$6:$H$34,4,TRUE),VLOOKUP($W5466,日射量と図３!$E$6:$I$34,5,TRUE))))))</f>
        <v/>
      </c>
      <c r="AC5466" s="382" t="str">
        <f t="shared" si="1035"/>
        <v/>
      </c>
      <c r="AD5466" s="382" t="str">
        <f t="shared" si="1036"/>
        <v/>
      </c>
    </row>
    <row r="5467" spans="11:30" ht="13.5" customHeight="1">
      <c r="K5467" s="4">
        <f t="shared" si="1032"/>
        <v>1</v>
      </c>
      <c r="L5467" s="34">
        <v>43479</v>
      </c>
      <c r="M5467" s="4">
        <v>228</v>
      </c>
      <c r="N5467" s="4">
        <v>16</v>
      </c>
      <c r="O5467" s="31">
        <v>0.625</v>
      </c>
      <c r="P5467" s="35">
        <v>6.16</v>
      </c>
      <c r="Q5467" s="36">
        <f t="shared" si="1033"/>
        <v>16</v>
      </c>
      <c r="R5467" s="4">
        <f t="shared" si="1034"/>
        <v>9.84</v>
      </c>
      <c r="S5467" s="31">
        <f t="shared" si="1037"/>
        <v>0.29212962962962963</v>
      </c>
      <c r="T5467" s="31">
        <f t="shared" si="1038"/>
        <v>0.70188657407407407</v>
      </c>
      <c r="U5467" s="4">
        <f t="shared" si="1039"/>
        <v>9.84</v>
      </c>
      <c r="V5467" s="4" t="str">
        <f t="shared" si="1040"/>
        <v/>
      </c>
      <c r="W5467" s="18" t="str">
        <f>IF(V5467="","",VLOOKUP(L5467,日射量と図３!$A$4:$C$368,3,TRUE)*238.85/100)</f>
        <v/>
      </c>
      <c r="X5467" s="4" t="str">
        <f t="shared" si="1041"/>
        <v/>
      </c>
      <c r="Y5467" s="4" t="str">
        <f t="shared" si="1030"/>
        <v/>
      </c>
      <c r="Z5467" s="4" t="str">
        <f t="shared" si="1031"/>
        <v/>
      </c>
      <c r="AA5467" s="4" t="str">
        <f>IF($V5467="","",IF(Y5467&lt;36,0,IF(AND(36&lt;=Y5467,Y5467&lt;71),VLOOKUP($W5467,日射量と図３!$E$6:$F$34,2,TRUE),IF(AND(71&lt;=Y5467,Y5467&lt;107),VLOOKUP($W5467,日射量と図３!$E$6:$G$34,3,TRUE),IF(AND(107&lt;=Y5467,Y5467&lt;143),VLOOKUP($W5467,日射量と図３!$E$6:$H$34,4,TRUE),VLOOKUP($W5467,日射量と図３!$E$6:$I$34,5,TRUE))))))</f>
        <v/>
      </c>
      <c r="AB5467" s="4" t="str">
        <f>IF($V5467="","",IF(Z5467&lt;36,0,IF(AND(36&lt;=Z5467,Z5467&lt;71),VLOOKUP($W5467,日射量と図３!$E$6:$F$34,2,TRUE),IF(AND(71&lt;=Z5467,Z5467&lt;107),VLOOKUP($W5467,日射量と図３!$E$6:$G$34,3,TRUE),IF(AND(107&lt;=Z5467,Z5467&lt;143),VLOOKUP($W5467,日射量と図３!$E$6:$H$34,4,TRUE),VLOOKUP($W5467,日射量と図３!$E$6:$I$34,5,TRUE))))))</f>
        <v/>
      </c>
      <c r="AC5467" s="382" t="str">
        <f t="shared" si="1035"/>
        <v/>
      </c>
      <c r="AD5467" s="382" t="str">
        <f t="shared" si="1036"/>
        <v/>
      </c>
    </row>
    <row r="5468" spans="11:30" ht="13.5" customHeight="1">
      <c r="K5468" s="4">
        <f t="shared" si="1032"/>
        <v>1</v>
      </c>
      <c r="L5468" s="34">
        <v>43479</v>
      </c>
      <c r="M5468" s="4">
        <v>228</v>
      </c>
      <c r="N5468" s="4">
        <v>17</v>
      </c>
      <c r="O5468" s="31">
        <v>0.66666666666666663</v>
      </c>
      <c r="P5468" s="35">
        <v>5.8899999999999988</v>
      </c>
      <c r="Q5468" s="36">
        <f t="shared" si="1033"/>
        <v>16</v>
      </c>
      <c r="R5468" s="4">
        <f t="shared" si="1034"/>
        <v>10.110000000000001</v>
      </c>
      <c r="S5468" s="31">
        <f t="shared" si="1037"/>
        <v>0.29212962962962963</v>
      </c>
      <c r="T5468" s="31">
        <f t="shared" si="1038"/>
        <v>0.70188657407407407</v>
      </c>
      <c r="U5468" s="4">
        <f t="shared" si="1039"/>
        <v>10.110000000000001</v>
      </c>
      <c r="V5468" s="4" t="str">
        <f t="shared" si="1040"/>
        <v/>
      </c>
      <c r="W5468" s="18" t="str">
        <f>IF(V5468="","",VLOOKUP(L5468,日射量と図３!$A$4:$C$368,3,TRUE)*238.85/100)</f>
        <v/>
      </c>
      <c r="X5468" s="4" t="str">
        <f t="shared" si="1041"/>
        <v/>
      </c>
      <c r="Y5468" s="4" t="str">
        <f t="shared" si="1030"/>
        <v/>
      </c>
      <c r="Z5468" s="4" t="str">
        <f t="shared" si="1031"/>
        <v/>
      </c>
      <c r="AA5468" s="4" t="str">
        <f>IF($V5468="","",IF(Y5468&lt;36,0,IF(AND(36&lt;=Y5468,Y5468&lt;71),VLOOKUP($W5468,日射量と図３!$E$6:$F$34,2,TRUE),IF(AND(71&lt;=Y5468,Y5468&lt;107),VLOOKUP($W5468,日射量と図３!$E$6:$G$34,3,TRUE),IF(AND(107&lt;=Y5468,Y5468&lt;143),VLOOKUP($W5468,日射量と図３!$E$6:$H$34,4,TRUE),VLOOKUP($W5468,日射量と図３!$E$6:$I$34,5,TRUE))))))</f>
        <v/>
      </c>
      <c r="AB5468" s="4" t="str">
        <f>IF($V5468="","",IF(Z5468&lt;36,0,IF(AND(36&lt;=Z5468,Z5468&lt;71),VLOOKUP($W5468,日射量と図３!$E$6:$F$34,2,TRUE),IF(AND(71&lt;=Z5468,Z5468&lt;107),VLOOKUP($W5468,日射量と図３!$E$6:$G$34,3,TRUE),IF(AND(107&lt;=Z5468,Z5468&lt;143),VLOOKUP($W5468,日射量と図３!$E$6:$H$34,4,TRUE),VLOOKUP($W5468,日射量と図３!$E$6:$I$34,5,TRUE))))))</f>
        <v/>
      </c>
      <c r="AC5468" s="382" t="str">
        <f t="shared" si="1035"/>
        <v/>
      </c>
      <c r="AD5468" s="382" t="str">
        <f t="shared" si="1036"/>
        <v/>
      </c>
    </row>
    <row r="5469" spans="11:30" ht="13.5" customHeight="1">
      <c r="K5469" s="4">
        <f t="shared" si="1032"/>
        <v>1</v>
      </c>
      <c r="L5469" s="34">
        <v>43479</v>
      </c>
      <c r="M5469" s="4">
        <v>228</v>
      </c>
      <c r="N5469" s="4">
        <v>18</v>
      </c>
      <c r="O5469" s="31">
        <v>0.70833333333333337</v>
      </c>
      <c r="P5469" s="35">
        <v>5.17</v>
      </c>
      <c r="Q5469" s="36">
        <f t="shared" si="1033"/>
        <v>16</v>
      </c>
      <c r="R5469" s="4">
        <f t="shared" si="1034"/>
        <v>10.83</v>
      </c>
      <c r="S5469" s="31">
        <f t="shared" si="1037"/>
        <v>0.29212962962962963</v>
      </c>
      <c r="T5469" s="31">
        <f t="shared" si="1038"/>
        <v>0.70188657407407407</v>
      </c>
      <c r="U5469" s="4">
        <f t="shared" si="1039"/>
        <v>0</v>
      </c>
      <c r="V5469" s="4" t="str">
        <f t="shared" si="1040"/>
        <v/>
      </c>
      <c r="W5469" s="18" t="str">
        <f>IF(V5469="","",VLOOKUP(L5469,日射量と図３!$A$4:$C$368,3,TRUE)*238.85/100)</f>
        <v/>
      </c>
      <c r="X5469" s="4" t="str">
        <f t="shared" si="1041"/>
        <v/>
      </c>
      <c r="Y5469" s="4" t="str">
        <f t="shared" si="1030"/>
        <v/>
      </c>
      <c r="Z5469" s="4" t="str">
        <f t="shared" si="1031"/>
        <v/>
      </c>
      <c r="AA5469" s="4" t="str">
        <f>IF($V5469="","",IF(Y5469&lt;36,0,IF(AND(36&lt;=Y5469,Y5469&lt;71),VLOOKUP($W5469,日射量と図３!$E$6:$F$34,2,TRUE),IF(AND(71&lt;=Y5469,Y5469&lt;107),VLOOKUP($W5469,日射量と図３!$E$6:$G$34,3,TRUE),IF(AND(107&lt;=Y5469,Y5469&lt;143),VLOOKUP($W5469,日射量と図３!$E$6:$H$34,4,TRUE),VLOOKUP($W5469,日射量と図３!$E$6:$I$34,5,TRUE))))))</f>
        <v/>
      </c>
      <c r="AB5469" s="4" t="str">
        <f>IF($V5469="","",IF(Z5469&lt;36,0,IF(AND(36&lt;=Z5469,Z5469&lt;71),VLOOKUP($W5469,日射量と図３!$E$6:$F$34,2,TRUE),IF(AND(71&lt;=Z5469,Z5469&lt;107),VLOOKUP($W5469,日射量と図３!$E$6:$G$34,3,TRUE),IF(AND(107&lt;=Z5469,Z5469&lt;143),VLOOKUP($W5469,日射量と図３!$E$6:$H$34,4,TRUE),VLOOKUP($W5469,日射量と図３!$E$6:$I$34,5,TRUE))))))</f>
        <v/>
      </c>
      <c r="AC5469" s="382" t="str">
        <f t="shared" si="1035"/>
        <v/>
      </c>
      <c r="AD5469" s="382" t="str">
        <f t="shared" si="1036"/>
        <v/>
      </c>
    </row>
    <row r="5470" spans="11:30" ht="13.5" customHeight="1">
      <c r="K5470" s="4">
        <f t="shared" si="1032"/>
        <v>1</v>
      </c>
      <c r="L5470" s="34">
        <v>43479</v>
      </c>
      <c r="M5470" s="4">
        <v>228</v>
      </c>
      <c r="N5470" s="4">
        <v>19</v>
      </c>
      <c r="O5470" s="31">
        <v>0.75</v>
      </c>
      <c r="P5470" s="35">
        <v>4.6399999999999997</v>
      </c>
      <c r="Q5470" s="36">
        <f t="shared" si="1033"/>
        <v>16</v>
      </c>
      <c r="R5470" s="4">
        <f t="shared" si="1034"/>
        <v>11.36</v>
      </c>
      <c r="S5470" s="31">
        <f t="shared" si="1037"/>
        <v>0.29212962962962963</v>
      </c>
      <c r="T5470" s="31">
        <f t="shared" si="1038"/>
        <v>0.70188657407407407</v>
      </c>
      <c r="U5470" s="4">
        <f t="shared" si="1039"/>
        <v>0</v>
      </c>
      <c r="V5470" s="4" t="str">
        <f t="shared" si="1040"/>
        <v/>
      </c>
      <c r="W5470" s="18" t="str">
        <f>IF(V5470="","",VLOOKUP(L5470,日射量と図３!$A$4:$C$368,3,TRUE)*238.85/100)</f>
        <v/>
      </c>
      <c r="X5470" s="4" t="str">
        <f t="shared" si="1041"/>
        <v/>
      </c>
      <c r="Y5470" s="4" t="str">
        <f t="shared" si="1030"/>
        <v/>
      </c>
      <c r="Z5470" s="4" t="str">
        <f t="shared" si="1031"/>
        <v/>
      </c>
      <c r="AA5470" s="4" t="str">
        <f>IF($V5470="","",IF(Y5470&lt;36,0,IF(AND(36&lt;=Y5470,Y5470&lt;71),VLOOKUP($W5470,日射量と図３!$E$6:$F$34,2,TRUE),IF(AND(71&lt;=Y5470,Y5470&lt;107),VLOOKUP($W5470,日射量と図３!$E$6:$G$34,3,TRUE),IF(AND(107&lt;=Y5470,Y5470&lt;143),VLOOKUP($W5470,日射量と図３!$E$6:$H$34,4,TRUE),VLOOKUP($W5470,日射量と図３!$E$6:$I$34,5,TRUE))))))</f>
        <v/>
      </c>
      <c r="AB5470" s="4" t="str">
        <f>IF($V5470="","",IF(Z5470&lt;36,0,IF(AND(36&lt;=Z5470,Z5470&lt;71),VLOOKUP($W5470,日射量と図３!$E$6:$F$34,2,TRUE),IF(AND(71&lt;=Z5470,Z5470&lt;107),VLOOKUP($W5470,日射量と図３!$E$6:$G$34,3,TRUE),IF(AND(107&lt;=Z5470,Z5470&lt;143),VLOOKUP($W5470,日射量と図３!$E$6:$H$34,4,TRUE),VLOOKUP($W5470,日射量と図３!$E$6:$I$34,5,TRUE))))))</f>
        <v/>
      </c>
      <c r="AC5470" s="382" t="str">
        <f t="shared" si="1035"/>
        <v/>
      </c>
      <c r="AD5470" s="382" t="str">
        <f t="shared" si="1036"/>
        <v/>
      </c>
    </row>
    <row r="5471" spans="11:30" ht="13.5" customHeight="1">
      <c r="K5471" s="4">
        <f t="shared" si="1032"/>
        <v>1</v>
      </c>
      <c r="L5471" s="34">
        <v>43479</v>
      </c>
      <c r="M5471" s="4">
        <v>228</v>
      </c>
      <c r="N5471" s="4">
        <v>20</v>
      </c>
      <c r="O5471" s="31">
        <v>0.79166666666666663</v>
      </c>
      <c r="P5471" s="35">
        <v>4.01</v>
      </c>
      <c r="Q5471" s="36">
        <f t="shared" si="1033"/>
        <v>16</v>
      </c>
      <c r="R5471" s="4">
        <f t="shared" si="1034"/>
        <v>11.99</v>
      </c>
      <c r="S5471" s="31">
        <f t="shared" si="1037"/>
        <v>0.29212962962962963</v>
      </c>
      <c r="T5471" s="31">
        <f t="shared" si="1038"/>
        <v>0.70188657407407407</v>
      </c>
      <c r="U5471" s="4">
        <f t="shared" si="1039"/>
        <v>0</v>
      </c>
      <c r="V5471" s="4" t="str">
        <f t="shared" si="1040"/>
        <v/>
      </c>
      <c r="W5471" s="18" t="str">
        <f>IF(V5471="","",VLOOKUP(L5471,日射量と図３!$A$4:$C$368,3,TRUE)*238.85/100)</f>
        <v/>
      </c>
      <c r="X5471" s="4" t="str">
        <f t="shared" si="1041"/>
        <v/>
      </c>
      <c r="Y5471" s="4" t="str">
        <f t="shared" ref="Y5471:Y5534" si="1042">IF(V5471="","",$AH$30*V5471/(($AG$18/$AH$18)*X5471))</f>
        <v/>
      </c>
      <c r="Z5471" s="4" t="str">
        <f t="shared" ref="Z5471:Z5534" si="1043">IF(V5471="","",$AH$30*V5471/(($AG$19/$AH$19)*X5471))</f>
        <v/>
      </c>
      <c r="AA5471" s="4" t="str">
        <f>IF($V5471="","",IF(Y5471&lt;36,0,IF(AND(36&lt;=Y5471,Y5471&lt;71),VLOOKUP($W5471,日射量と図３!$E$6:$F$34,2,TRUE),IF(AND(71&lt;=Y5471,Y5471&lt;107),VLOOKUP($W5471,日射量と図３!$E$6:$G$34,3,TRUE),IF(AND(107&lt;=Y5471,Y5471&lt;143),VLOOKUP($W5471,日射量と図３!$E$6:$H$34,4,TRUE),VLOOKUP($W5471,日射量と図３!$E$6:$I$34,5,TRUE))))))</f>
        <v/>
      </c>
      <c r="AB5471" s="4" t="str">
        <f>IF($V5471="","",IF(Z5471&lt;36,0,IF(AND(36&lt;=Z5471,Z5471&lt;71),VLOOKUP($W5471,日射量と図３!$E$6:$F$34,2,TRUE),IF(AND(71&lt;=Z5471,Z5471&lt;107),VLOOKUP($W5471,日射量と図３!$E$6:$G$34,3,TRUE),IF(AND(107&lt;=Z5471,Z5471&lt;143),VLOOKUP($W5471,日射量と図３!$E$6:$H$34,4,TRUE),VLOOKUP($W5471,日射量と図３!$E$6:$I$34,5,TRUE))))))</f>
        <v/>
      </c>
      <c r="AC5471" s="382" t="str">
        <f t="shared" si="1035"/>
        <v/>
      </c>
      <c r="AD5471" s="382" t="str">
        <f t="shared" si="1036"/>
        <v/>
      </c>
    </row>
    <row r="5472" spans="11:30" ht="13.5" customHeight="1">
      <c r="K5472" s="4">
        <f t="shared" si="1032"/>
        <v>1</v>
      </c>
      <c r="L5472" s="34">
        <v>43479</v>
      </c>
      <c r="M5472" s="4">
        <v>228</v>
      </c>
      <c r="N5472" s="4">
        <v>21</v>
      </c>
      <c r="O5472" s="31">
        <v>0.83333333333333337</v>
      </c>
      <c r="P5472" s="35">
        <v>3.6699999999999995</v>
      </c>
      <c r="Q5472" s="36">
        <f t="shared" si="1033"/>
        <v>16</v>
      </c>
      <c r="R5472" s="4">
        <f t="shared" si="1034"/>
        <v>12.33</v>
      </c>
      <c r="S5472" s="31">
        <f t="shared" si="1037"/>
        <v>0.29212962962962963</v>
      </c>
      <c r="T5472" s="31">
        <f t="shared" si="1038"/>
        <v>0.70188657407407407</v>
      </c>
      <c r="U5472" s="4">
        <f t="shared" si="1039"/>
        <v>0</v>
      </c>
      <c r="V5472" s="4" t="str">
        <f t="shared" si="1040"/>
        <v/>
      </c>
      <c r="W5472" s="18" t="str">
        <f>IF(V5472="","",VLOOKUP(L5472,日射量と図３!$A$4:$C$368,3,TRUE)*238.85/100)</f>
        <v/>
      </c>
      <c r="X5472" s="4" t="str">
        <f t="shared" si="1041"/>
        <v/>
      </c>
      <c r="Y5472" s="4" t="str">
        <f t="shared" si="1042"/>
        <v/>
      </c>
      <c r="Z5472" s="4" t="str">
        <f t="shared" si="1043"/>
        <v/>
      </c>
      <c r="AA5472" s="4" t="str">
        <f>IF($V5472="","",IF(Y5472&lt;36,0,IF(AND(36&lt;=Y5472,Y5472&lt;71),VLOOKUP($W5472,日射量と図３!$E$6:$F$34,2,TRUE),IF(AND(71&lt;=Y5472,Y5472&lt;107),VLOOKUP($W5472,日射量と図３!$E$6:$G$34,3,TRUE),IF(AND(107&lt;=Y5472,Y5472&lt;143),VLOOKUP($W5472,日射量と図３!$E$6:$H$34,4,TRUE),VLOOKUP($W5472,日射量と図３!$E$6:$I$34,5,TRUE))))))</f>
        <v/>
      </c>
      <c r="AB5472" s="4" t="str">
        <f>IF($V5472="","",IF(Z5472&lt;36,0,IF(AND(36&lt;=Z5472,Z5472&lt;71),VLOOKUP($W5472,日射量と図３!$E$6:$F$34,2,TRUE),IF(AND(71&lt;=Z5472,Z5472&lt;107),VLOOKUP($W5472,日射量と図３!$E$6:$G$34,3,TRUE),IF(AND(107&lt;=Z5472,Z5472&lt;143),VLOOKUP($W5472,日射量と図３!$E$6:$H$34,4,TRUE),VLOOKUP($W5472,日射量と図３!$E$6:$I$34,5,TRUE))))))</f>
        <v/>
      </c>
      <c r="AC5472" s="382" t="str">
        <f t="shared" si="1035"/>
        <v/>
      </c>
      <c r="AD5472" s="382" t="str">
        <f t="shared" si="1036"/>
        <v/>
      </c>
    </row>
    <row r="5473" spans="11:30" ht="13.5" customHeight="1">
      <c r="K5473" s="4">
        <f t="shared" si="1032"/>
        <v>1</v>
      </c>
      <c r="L5473" s="34">
        <v>43479</v>
      </c>
      <c r="M5473" s="4">
        <v>228</v>
      </c>
      <c r="N5473" s="4">
        <v>22</v>
      </c>
      <c r="O5473" s="31">
        <v>0.875</v>
      </c>
      <c r="P5473" s="35">
        <v>3.4200000000000004</v>
      </c>
      <c r="Q5473" s="36">
        <f t="shared" si="1033"/>
        <v>16</v>
      </c>
      <c r="R5473" s="4">
        <f t="shared" si="1034"/>
        <v>12.58</v>
      </c>
      <c r="S5473" s="31">
        <f t="shared" si="1037"/>
        <v>0.29212962962962963</v>
      </c>
      <c r="T5473" s="31">
        <f t="shared" si="1038"/>
        <v>0.70188657407407407</v>
      </c>
      <c r="U5473" s="4">
        <f t="shared" si="1039"/>
        <v>0</v>
      </c>
      <c r="V5473" s="4" t="str">
        <f t="shared" si="1040"/>
        <v/>
      </c>
      <c r="W5473" s="18" t="str">
        <f>IF(V5473="","",VLOOKUP(L5473,日射量と図３!$A$4:$C$368,3,TRUE)*238.85/100)</f>
        <v/>
      </c>
      <c r="X5473" s="4" t="str">
        <f t="shared" si="1041"/>
        <v/>
      </c>
      <c r="Y5473" s="4" t="str">
        <f t="shared" si="1042"/>
        <v/>
      </c>
      <c r="Z5473" s="4" t="str">
        <f t="shared" si="1043"/>
        <v/>
      </c>
      <c r="AA5473" s="4" t="str">
        <f>IF($V5473="","",IF(Y5473&lt;36,0,IF(AND(36&lt;=Y5473,Y5473&lt;71),VLOOKUP($W5473,日射量と図３!$E$6:$F$34,2,TRUE),IF(AND(71&lt;=Y5473,Y5473&lt;107),VLOOKUP($W5473,日射量と図３!$E$6:$G$34,3,TRUE),IF(AND(107&lt;=Y5473,Y5473&lt;143),VLOOKUP($W5473,日射量と図３!$E$6:$H$34,4,TRUE),VLOOKUP($W5473,日射量と図３!$E$6:$I$34,5,TRUE))))))</f>
        <v/>
      </c>
      <c r="AB5473" s="4" t="str">
        <f>IF($V5473="","",IF(Z5473&lt;36,0,IF(AND(36&lt;=Z5473,Z5473&lt;71),VLOOKUP($W5473,日射量と図３!$E$6:$F$34,2,TRUE),IF(AND(71&lt;=Z5473,Z5473&lt;107),VLOOKUP($W5473,日射量と図３!$E$6:$G$34,3,TRUE),IF(AND(107&lt;=Z5473,Z5473&lt;143),VLOOKUP($W5473,日射量と図３!$E$6:$H$34,4,TRUE),VLOOKUP($W5473,日射量と図３!$E$6:$I$34,5,TRUE))))))</f>
        <v/>
      </c>
      <c r="AC5473" s="382" t="str">
        <f t="shared" si="1035"/>
        <v/>
      </c>
      <c r="AD5473" s="382" t="str">
        <f t="shared" si="1036"/>
        <v/>
      </c>
    </row>
    <row r="5474" spans="11:30" ht="13.5" customHeight="1">
      <c r="K5474" s="4">
        <f t="shared" si="1032"/>
        <v>1</v>
      </c>
      <c r="L5474" s="34">
        <v>43479</v>
      </c>
      <c r="M5474" s="4">
        <v>228</v>
      </c>
      <c r="N5474" s="4">
        <v>23</v>
      </c>
      <c r="O5474" s="31">
        <v>0.91666666666666663</v>
      </c>
      <c r="P5474" s="35">
        <v>3.14</v>
      </c>
      <c r="Q5474" s="36">
        <f t="shared" si="1033"/>
        <v>13</v>
      </c>
      <c r="R5474" s="4">
        <f t="shared" si="1034"/>
        <v>9.86</v>
      </c>
      <c r="S5474" s="31">
        <f t="shared" si="1037"/>
        <v>0.29212962962962963</v>
      </c>
      <c r="T5474" s="31">
        <f t="shared" si="1038"/>
        <v>0.70188657407407407</v>
      </c>
      <c r="U5474" s="4">
        <f t="shared" si="1039"/>
        <v>0</v>
      </c>
      <c r="V5474" s="4" t="str">
        <f t="shared" si="1040"/>
        <v/>
      </c>
      <c r="W5474" s="18" t="str">
        <f>IF(V5474="","",VLOOKUP(L5474,日射量と図３!$A$4:$C$368,3,TRUE)*238.85/100)</f>
        <v/>
      </c>
      <c r="X5474" s="4" t="str">
        <f t="shared" si="1041"/>
        <v/>
      </c>
      <c r="Y5474" s="4" t="str">
        <f t="shared" si="1042"/>
        <v/>
      </c>
      <c r="Z5474" s="4" t="str">
        <f t="shared" si="1043"/>
        <v/>
      </c>
      <c r="AA5474" s="4" t="str">
        <f>IF($V5474="","",IF(Y5474&lt;36,0,IF(AND(36&lt;=Y5474,Y5474&lt;71),VLOOKUP($W5474,日射量と図３!$E$6:$F$34,2,TRUE),IF(AND(71&lt;=Y5474,Y5474&lt;107),VLOOKUP($W5474,日射量と図３!$E$6:$G$34,3,TRUE),IF(AND(107&lt;=Y5474,Y5474&lt;143),VLOOKUP($W5474,日射量と図３!$E$6:$H$34,4,TRUE),VLOOKUP($W5474,日射量と図３!$E$6:$I$34,5,TRUE))))))</f>
        <v/>
      </c>
      <c r="AB5474" s="4" t="str">
        <f>IF($V5474="","",IF(Z5474&lt;36,0,IF(AND(36&lt;=Z5474,Z5474&lt;71),VLOOKUP($W5474,日射量と図３!$E$6:$F$34,2,TRUE),IF(AND(71&lt;=Z5474,Z5474&lt;107),VLOOKUP($W5474,日射量と図３!$E$6:$G$34,3,TRUE),IF(AND(107&lt;=Z5474,Z5474&lt;143),VLOOKUP($W5474,日射量と図３!$E$6:$H$34,4,TRUE),VLOOKUP($W5474,日射量と図３!$E$6:$I$34,5,TRUE))))))</f>
        <v/>
      </c>
      <c r="AC5474" s="382" t="str">
        <f t="shared" si="1035"/>
        <v/>
      </c>
      <c r="AD5474" s="382" t="str">
        <f t="shared" si="1036"/>
        <v/>
      </c>
    </row>
    <row r="5475" spans="11:30" ht="13.5" customHeight="1">
      <c r="K5475" s="4">
        <f t="shared" si="1032"/>
        <v>1</v>
      </c>
      <c r="L5475" s="34">
        <v>43479</v>
      </c>
      <c r="M5475" s="4">
        <v>228</v>
      </c>
      <c r="N5475" s="4">
        <v>24</v>
      </c>
      <c r="O5475" s="31">
        <v>0.95833333333333337</v>
      </c>
      <c r="P5475" s="35">
        <v>3.0199999999999996</v>
      </c>
      <c r="Q5475" s="36">
        <f t="shared" si="1033"/>
        <v>13</v>
      </c>
      <c r="R5475" s="4">
        <f t="shared" si="1034"/>
        <v>9.98</v>
      </c>
      <c r="S5475" s="31">
        <f t="shared" si="1037"/>
        <v>0.29212962962962963</v>
      </c>
      <c r="T5475" s="31">
        <f t="shared" si="1038"/>
        <v>0.70188657407407407</v>
      </c>
      <c r="U5475" s="4">
        <f t="shared" si="1039"/>
        <v>0</v>
      </c>
      <c r="V5475" s="4" t="str">
        <f t="shared" si="1040"/>
        <v/>
      </c>
      <c r="W5475" s="18" t="str">
        <f>IF(V5475="","",VLOOKUP(L5475,日射量と図３!$A$4:$C$368,3,TRUE)*238.85/100)</f>
        <v/>
      </c>
      <c r="X5475" s="4" t="str">
        <f t="shared" si="1041"/>
        <v/>
      </c>
      <c r="Y5475" s="4" t="str">
        <f t="shared" si="1042"/>
        <v/>
      </c>
      <c r="Z5475" s="4" t="str">
        <f t="shared" si="1043"/>
        <v/>
      </c>
      <c r="AA5475" s="4" t="str">
        <f>IF($V5475="","",IF(Y5475&lt;36,0,IF(AND(36&lt;=Y5475,Y5475&lt;71),VLOOKUP($W5475,日射量と図３!$E$6:$F$34,2,TRUE),IF(AND(71&lt;=Y5475,Y5475&lt;107),VLOOKUP($W5475,日射量と図３!$E$6:$G$34,3,TRUE),IF(AND(107&lt;=Y5475,Y5475&lt;143),VLOOKUP($W5475,日射量と図３!$E$6:$H$34,4,TRUE),VLOOKUP($W5475,日射量と図３!$E$6:$I$34,5,TRUE))))))</f>
        <v/>
      </c>
      <c r="AB5475" s="4" t="str">
        <f>IF($V5475="","",IF(Z5475&lt;36,0,IF(AND(36&lt;=Z5475,Z5475&lt;71),VLOOKUP($W5475,日射量と図３!$E$6:$F$34,2,TRUE),IF(AND(71&lt;=Z5475,Z5475&lt;107),VLOOKUP($W5475,日射量と図３!$E$6:$G$34,3,TRUE),IF(AND(107&lt;=Z5475,Z5475&lt;143),VLOOKUP($W5475,日射量と図３!$E$6:$H$34,4,TRUE),VLOOKUP($W5475,日射量と図３!$E$6:$I$34,5,TRUE))))))</f>
        <v/>
      </c>
      <c r="AC5475" s="382" t="str">
        <f t="shared" si="1035"/>
        <v/>
      </c>
      <c r="AD5475" s="382" t="str">
        <f t="shared" si="1036"/>
        <v/>
      </c>
    </row>
    <row r="5476" spans="11:30" ht="13.5" customHeight="1">
      <c r="K5476" s="4">
        <f t="shared" si="1032"/>
        <v>1</v>
      </c>
      <c r="L5476" s="34">
        <v>43480</v>
      </c>
      <c r="M5476" s="4">
        <v>229</v>
      </c>
      <c r="N5476" s="4">
        <v>1</v>
      </c>
      <c r="O5476" s="31">
        <v>0</v>
      </c>
      <c r="P5476" s="35">
        <v>2.75</v>
      </c>
      <c r="Q5476" s="36">
        <f t="shared" si="1033"/>
        <v>13</v>
      </c>
      <c r="R5476" s="4">
        <f t="shared" si="1034"/>
        <v>10.25</v>
      </c>
      <c r="S5476" s="31">
        <f t="shared" si="1037"/>
        <v>0.29212962962962963</v>
      </c>
      <c r="T5476" s="31">
        <f t="shared" si="1038"/>
        <v>0.70188657407407407</v>
      </c>
      <c r="U5476" s="4">
        <f t="shared" si="1039"/>
        <v>0</v>
      </c>
      <c r="V5476" s="4">
        <f t="shared" si="1040"/>
        <v>70</v>
      </c>
      <c r="W5476" s="18">
        <f>IF(V5476="","",VLOOKUP(L5476,日射量と図３!$A$4:$C$368,3,TRUE)*238.85/100)</f>
        <v>19.108000000000001</v>
      </c>
      <c r="X5476" s="4">
        <f t="shared" si="1041"/>
        <v>10</v>
      </c>
      <c r="Y5476" s="4">
        <f t="shared" si="1042"/>
        <v>43.762949999999996</v>
      </c>
      <c r="Z5476" s="4">
        <f t="shared" si="1043"/>
        <v>49.332779999999993</v>
      </c>
      <c r="AA5476" s="4">
        <f>IF($V5476="","",IF(Y5476&lt;36,0,IF(AND(36&lt;=Y5476,Y5476&lt;71),VLOOKUP($W5476,日射量と図３!$E$6:$F$34,2,TRUE),IF(AND(71&lt;=Y5476,Y5476&lt;107),VLOOKUP($W5476,日射量と図３!$E$6:$G$34,3,TRUE),IF(AND(107&lt;=Y5476,Y5476&lt;143),VLOOKUP($W5476,日射量と図３!$E$6:$H$34,4,TRUE),VLOOKUP($W5476,日射量と図３!$E$6:$I$34,5,TRUE))))))</f>
        <v>34</v>
      </c>
      <c r="AB5476" s="4">
        <f>IF($V5476="","",IF(Z5476&lt;36,0,IF(AND(36&lt;=Z5476,Z5476&lt;71),VLOOKUP($W5476,日射量と図３!$E$6:$F$34,2,TRUE),IF(AND(71&lt;=Z5476,Z5476&lt;107),VLOOKUP($W5476,日射量と図３!$E$6:$G$34,3,TRUE),IF(AND(107&lt;=Z5476,Z5476&lt;143),VLOOKUP($W5476,日射量と図３!$E$6:$H$34,4,TRUE),VLOOKUP($W5476,日射量と図３!$E$6:$I$34,5,TRUE))))))</f>
        <v>34</v>
      </c>
      <c r="AC5476" s="382">
        <f t="shared" si="1035"/>
        <v>1.4235120000000001</v>
      </c>
      <c r="AD5476" s="382">
        <f t="shared" si="1036"/>
        <v>1.4235120000000001</v>
      </c>
    </row>
    <row r="5477" spans="11:30" ht="13.5" customHeight="1">
      <c r="K5477" s="4">
        <f t="shared" si="1032"/>
        <v>1</v>
      </c>
      <c r="L5477" s="34">
        <v>43480</v>
      </c>
      <c r="M5477" s="4">
        <v>229</v>
      </c>
      <c r="N5477" s="4">
        <v>2</v>
      </c>
      <c r="O5477" s="31">
        <v>4.1666666666666664E-2</v>
      </c>
      <c r="P5477" s="35">
        <v>2.38</v>
      </c>
      <c r="Q5477" s="36">
        <f t="shared" si="1033"/>
        <v>13</v>
      </c>
      <c r="R5477" s="4">
        <f t="shared" si="1034"/>
        <v>10.620000000000001</v>
      </c>
      <c r="S5477" s="31">
        <f t="shared" si="1037"/>
        <v>0.29212962962962963</v>
      </c>
      <c r="T5477" s="31">
        <f t="shared" si="1038"/>
        <v>0.70188657407407407</v>
      </c>
      <c r="U5477" s="4">
        <f t="shared" si="1039"/>
        <v>0</v>
      </c>
      <c r="V5477" s="4" t="str">
        <f t="shared" si="1040"/>
        <v/>
      </c>
      <c r="W5477" s="18" t="str">
        <f>IF(V5477="","",VLOOKUP(L5477,日射量と図３!$A$4:$C$368,3,TRUE)*238.85/100)</f>
        <v/>
      </c>
      <c r="X5477" s="4" t="str">
        <f t="shared" si="1041"/>
        <v/>
      </c>
      <c r="Y5477" s="4" t="str">
        <f t="shared" si="1042"/>
        <v/>
      </c>
      <c r="Z5477" s="4" t="str">
        <f t="shared" si="1043"/>
        <v/>
      </c>
      <c r="AA5477" s="4" t="str">
        <f>IF($V5477="","",IF(Y5477&lt;36,0,IF(AND(36&lt;=Y5477,Y5477&lt;71),VLOOKUP($W5477,日射量と図３!$E$6:$F$34,2,TRUE),IF(AND(71&lt;=Y5477,Y5477&lt;107),VLOOKUP($W5477,日射量と図３!$E$6:$G$34,3,TRUE),IF(AND(107&lt;=Y5477,Y5477&lt;143),VLOOKUP($W5477,日射量と図３!$E$6:$H$34,4,TRUE),VLOOKUP($W5477,日射量と図３!$E$6:$I$34,5,TRUE))))))</f>
        <v/>
      </c>
      <c r="AB5477" s="4" t="str">
        <f>IF($V5477="","",IF(Z5477&lt;36,0,IF(AND(36&lt;=Z5477,Z5477&lt;71),VLOOKUP($W5477,日射量と図３!$E$6:$F$34,2,TRUE),IF(AND(71&lt;=Z5477,Z5477&lt;107),VLOOKUP($W5477,日射量と図３!$E$6:$G$34,3,TRUE),IF(AND(107&lt;=Z5477,Z5477&lt;143),VLOOKUP($W5477,日射量と図３!$E$6:$H$34,4,TRUE),VLOOKUP($W5477,日射量と図３!$E$6:$I$34,5,TRUE))))))</f>
        <v/>
      </c>
      <c r="AC5477" s="382" t="str">
        <f t="shared" si="1035"/>
        <v/>
      </c>
      <c r="AD5477" s="382" t="str">
        <f t="shared" si="1036"/>
        <v/>
      </c>
    </row>
    <row r="5478" spans="11:30" ht="13.5" customHeight="1">
      <c r="K5478" s="4">
        <f t="shared" si="1032"/>
        <v>1</v>
      </c>
      <c r="L5478" s="34">
        <v>43480</v>
      </c>
      <c r="M5478" s="4">
        <v>229</v>
      </c>
      <c r="N5478" s="4">
        <v>3</v>
      </c>
      <c r="O5478" s="31">
        <v>8.3333333333333329E-2</v>
      </c>
      <c r="P5478" s="35">
        <v>2.1799999999999997</v>
      </c>
      <c r="Q5478" s="36">
        <f t="shared" si="1033"/>
        <v>13</v>
      </c>
      <c r="R5478" s="4">
        <f t="shared" si="1034"/>
        <v>10.82</v>
      </c>
      <c r="S5478" s="31">
        <f t="shared" si="1037"/>
        <v>0.29212962962962963</v>
      </c>
      <c r="T5478" s="31">
        <f t="shared" si="1038"/>
        <v>0.70188657407407407</v>
      </c>
      <c r="U5478" s="4">
        <f t="shared" si="1039"/>
        <v>0</v>
      </c>
      <c r="V5478" s="4" t="str">
        <f t="shared" si="1040"/>
        <v/>
      </c>
      <c r="W5478" s="18" t="str">
        <f>IF(V5478="","",VLOOKUP(L5478,日射量と図３!$A$4:$C$368,3,TRUE)*238.85/100)</f>
        <v/>
      </c>
      <c r="X5478" s="4" t="str">
        <f t="shared" si="1041"/>
        <v/>
      </c>
      <c r="Y5478" s="4" t="str">
        <f t="shared" si="1042"/>
        <v/>
      </c>
      <c r="Z5478" s="4" t="str">
        <f t="shared" si="1043"/>
        <v/>
      </c>
      <c r="AA5478" s="4" t="str">
        <f>IF($V5478="","",IF(Y5478&lt;36,0,IF(AND(36&lt;=Y5478,Y5478&lt;71),VLOOKUP($W5478,日射量と図３!$E$6:$F$34,2,TRUE),IF(AND(71&lt;=Y5478,Y5478&lt;107),VLOOKUP($W5478,日射量と図３!$E$6:$G$34,3,TRUE),IF(AND(107&lt;=Y5478,Y5478&lt;143),VLOOKUP($W5478,日射量と図３!$E$6:$H$34,4,TRUE),VLOOKUP($W5478,日射量と図３!$E$6:$I$34,5,TRUE))))))</f>
        <v/>
      </c>
      <c r="AB5478" s="4" t="str">
        <f>IF($V5478="","",IF(Z5478&lt;36,0,IF(AND(36&lt;=Z5478,Z5478&lt;71),VLOOKUP($W5478,日射量と図３!$E$6:$F$34,2,TRUE),IF(AND(71&lt;=Z5478,Z5478&lt;107),VLOOKUP($W5478,日射量と図３!$E$6:$G$34,3,TRUE),IF(AND(107&lt;=Z5478,Z5478&lt;143),VLOOKUP($W5478,日射量と図３!$E$6:$H$34,4,TRUE),VLOOKUP($W5478,日射量と図３!$E$6:$I$34,5,TRUE))))))</f>
        <v/>
      </c>
      <c r="AC5478" s="382" t="str">
        <f t="shared" si="1035"/>
        <v/>
      </c>
      <c r="AD5478" s="382" t="str">
        <f t="shared" si="1036"/>
        <v/>
      </c>
    </row>
    <row r="5479" spans="11:30" ht="13.5" customHeight="1">
      <c r="K5479" s="4">
        <f t="shared" si="1032"/>
        <v>1</v>
      </c>
      <c r="L5479" s="34">
        <v>43480</v>
      </c>
      <c r="M5479" s="4">
        <v>229</v>
      </c>
      <c r="N5479" s="4">
        <v>4</v>
      </c>
      <c r="O5479" s="31">
        <v>0.125</v>
      </c>
      <c r="P5479" s="35">
        <v>1.9900000000000002</v>
      </c>
      <c r="Q5479" s="36">
        <f t="shared" si="1033"/>
        <v>13</v>
      </c>
      <c r="R5479" s="4">
        <f t="shared" si="1034"/>
        <v>11.01</v>
      </c>
      <c r="S5479" s="31">
        <f t="shared" si="1037"/>
        <v>0.29212962962962963</v>
      </c>
      <c r="T5479" s="31">
        <f t="shared" si="1038"/>
        <v>0.70188657407407407</v>
      </c>
      <c r="U5479" s="4">
        <f t="shared" si="1039"/>
        <v>0</v>
      </c>
      <c r="V5479" s="4" t="str">
        <f t="shared" si="1040"/>
        <v/>
      </c>
      <c r="W5479" s="18" t="str">
        <f>IF(V5479="","",VLOOKUP(L5479,日射量と図３!$A$4:$C$368,3,TRUE)*238.85/100)</f>
        <v/>
      </c>
      <c r="X5479" s="4" t="str">
        <f t="shared" si="1041"/>
        <v/>
      </c>
      <c r="Y5479" s="4" t="str">
        <f t="shared" si="1042"/>
        <v/>
      </c>
      <c r="Z5479" s="4" t="str">
        <f t="shared" si="1043"/>
        <v/>
      </c>
      <c r="AA5479" s="4" t="str">
        <f>IF($V5479="","",IF(Y5479&lt;36,0,IF(AND(36&lt;=Y5479,Y5479&lt;71),VLOOKUP($W5479,日射量と図３!$E$6:$F$34,2,TRUE),IF(AND(71&lt;=Y5479,Y5479&lt;107),VLOOKUP($W5479,日射量と図３!$E$6:$G$34,3,TRUE),IF(AND(107&lt;=Y5479,Y5479&lt;143),VLOOKUP($W5479,日射量と図３!$E$6:$H$34,4,TRUE),VLOOKUP($W5479,日射量と図３!$E$6:$I$34,5,TRUE))))))</f>
        <v/>
      </c>
      <c r="AB5479" s="4" t="str">
        <f>IF($V5479="","",IF(Z5479&lt;36,0,IF(AND(36&lt;=Z5479,Z5479&lt;71),VLOOKUP($W5479,日射量と図３!$E$6:$F$34,2,TRUE),IF(AND(71&lt;=Z5479,Z5479&lt;107),VLOOKUP($W5479,日射量と図３!$E$6:$G$34,3,TRUE),IF(AND(107&lt;=Z5479,Z5479&lt;143),VLOOKUP($W5479,日射量と図３!$E$6:$H$34,4,TRUE),VLOOKUP($W5479,日射量と図３!$E$6:$I$34,5,TRUE))))))</f>
        <v/>
      </c>
      <c r="AC5479" s="382" t="str">
        <f t="shared" si="1035"/>
        <v/>
      </c>
      <c r="AD5479" s="382" t="str">
        <f t="shared" si="1036"/>
        <v/>
      </c>
    </row>
    <row r="5480" spans="11:30" ht="13.5" customHeight="1">
      <c r="K5480" s="4">
        <f t="shared" si="1032"/>
        <v>1</v>
      </c>
      <c r="L5480" s="34">
        <v>43480</v>
      </c>
      <c r="M5480" s="4">
        <v>229</v>
      </c>
      <c r="N5480" s="4">
        <v>5</v>
      </c>
      <c r="O5480" s="31">
        <v>0.16666666666666666</v>
      </c>
      <c r="P5480" s="35">
        <v>1.8200000000000003</v>
      </c>
      <c r="Q5480" s="36">
        <f t="shared" si="1033"/>
        <v>15</v>
      </c>
      <c r="R5480" s="4">
        <f t="shared" si="1034"/>
        <v>13.18</v>
      </c>
      <c r="S5480" s="31">
        <f t="shared" si="1037"/>
        <v>0.29212962962962963</v>
      </c>
      <c r="T5480" s="31">
        <f t="shared" si="1038"/>
        <v>0.70188657407407407</v>
      </c>
      <c r="U5480" s="4">
        <f t="shared" si="1039"/>
        <v>0</v>
      </c>
      <c r="V5480" s="4" t="str">
        <f t="shared" si="1040"/>
        <v/>
      </c>
      <c r="W5480" s="18" t="str">
        <f>IF(V5480="","",VLOOKUP(L5480,日射量と図３!$A$4:$C$368,3,TRUE)*238.85/100)</f>
        <v/>
      </c>
      <c r="X5480" s="4" t="str">
        <f t="shared" si="1041"/>
        <v/>
      </c>
      <c r="Y5480" s="4" t="str">
        <f t="shared" si="1042"/>
        <v/>
      </c>
      <c r="Z5480" s="4" t="str">
        <f t="shared" si="1043"/>
        <v/>
      </c>
      <c r="AA5480" s="4" t="str">
        <f>IF($V5480="","",IF(Y5480&lt;36,0,IF(AND(36&lt;=Y5480,Y5480&lt;71),VLOOKUP($W5480,日射量と図３!$E$6:$F$34,2,TRUE),IF(AND(71&lt;=Y5480,Y5480&lt;107),VLOOKUP($W5480,日射量と図３!$E$6:$G$34,3,TRUE),IF(AND(107&lt;=Y5480,Y5480&lt;143),VLOOKUP($W5480,日射量と図３!$E$6:$H$34,4,TRUE),VLOOKUP($W5480,日射量と図３!$E$6:$I$34,5,TRUE))))))</f>
        <v/>
      </c>
      <c r="AB5480" s="4" t="str">
        <f>IF($V5480="","",IF(Z5480&lt;36,0,IF(AND(36&lt;=Z5480,Z5480&lt;71),VLOOKUP($W5480,日射量と図３!$E$6:$F$34,2,TRUE),IF(AND(71&lt;=Z5480,Z5480&lt;107),VLOOKUP($W5480,日射量と図３!$E$6:$G$34,3,TRUE),IF(AND(107&lt;=Z5480,Z5480&lt;143),VLOOKUP($W5480,日射量と図３!$E$6:$H$34,4,TRUE),VLOOKUP($W5480,日射量と図３!$E$6:$I$34,5,TRUE))))))</f>
        <v/>
      </c>
      <c r="AC5480" s="382" t="str">
        <f t="shared" si="1035"/>
        <v/>
      </c>
      <c r="AD5480" s="382" t="str">
        <f t="shared" si="1036"/>
        <v/>
      </c>
    </row>
    <row r="5481" spans="11:30" ht="13.5" customHeight="1">
      <c r="K5481" s="4">
        <f t="shared" si="1032"/>
        <v>1</v>
      </c>
      <c r="L5481" s="34">
        <v>43480</v>
      </c>
      <c r="M5481" s="4">
        <v>229</v>
      </c>
      <c r="N5481" s="4">
        <v>6</v>
      </c>
      <c r="O5481" s="31">
        <v>0.20833333333333334</v>
      </c>
      <c r="P5481" s="35">
        <v>1.7</v>
      </c>
      <c r="Q5481" s="36">
        <f t="shared" si="1033"/>
        <v>15</v>
      </c>
      <c r="R5481" s="4">
        <f t="shared" si="1034"/>
        <v>13.3</v>
      </c>
      <c r="S5481" s="31">
        <f t="shared" si="1037"/>
        <v>0.29212962962962963</v>
      </c>
      <c r="T5481" s="31">
        <f t="shared" si="1038"/>
        <v>0.70188657407407407</v>
      </c>
      <c r="U5481" s="4">
        <f t="shared" si="1039"/>
        <v>0</v>
      </c>
      <c r="V5481" s="4" t="str">
        <f t="shared" si="1040"/>
        <v/>
      </c>
      <c r="W5481" s="18" t="str">
        <f>IF(V5481="","",VLOOKUP(L5481,日射量と図３!$A$4:$C$368,3,TRUE)*238.85/100)</f>
        <v/>
      </c>
      <c r="X5481" s="4" t="str">
        <f t="shared" si="1041"/>
        <v/>
      </c>
      <c r="Y5481" s="4" t="str">
        <f t="shared" si="1042"/>
        <v/>
      </c>
      <c r="Z5481" s="4" t="str">
        <f t="shared" si="1043"/>
        <v/>
      </c>
      <c r="AA5481" s="4" t="str">
        <f>IF($V5481="","",IF(Y5481&lt;36,0,IF(AND(36&lt;=Y5481,Y5481&lt;71),VLOOKUP($W5481,日射量と図３!$E$6:$F$34,2,TRUE),IF(AND(71&lt;=Y5481,Y5481&lt;107),VLOOKUP($W5481,日射量と図３!$E$6:$G$34,3,TRUE),IF(AND(107&lt;=Y5481,Y5481&lt;143),VLOOKUP($W5481,日射量と図３!$E$6:$H$34,4,TRUE),VLOOKUP($W5481,日射量と図３!$E$6:$I$34,5,TRUE))))))</f>
        <v/>
      </c>
      <c r="AB5481" s="4" t="str">
        <f>IF($V5481="","",IF(Z5481&lt;36,0,IF(AND(36&lt;=Z5481,Z5481&lt;71),VLOOKUP($W5481,日射量と図３!$E$6:$F$34,2,TRUE),IF(AND(71&lt;=Z5481,Z5481&lt;107),VLOOKUP($W5481,日射量と図３!$E$6:$G$34,3,TRUE),IF(AND(107&lt;=Z5481,Z5481&lt;143),VLOOKUP($W5481,日射量と図３!$E$6:$H$34,4,TRUE),VLOOKUP($W5481,日射量と図３!$E$6:$I$34,5,TRUE))))))</f>
        <v/>
      </c>
      <c r="AC5481" s="382" t="str">
        <f t="shared" si="1035"/>
        <v/>
      </c>
      <c r="AD5481" s="382" t="str">
        <f t="shared" si="1036"/>
        <v/>
      </c>
    </row>
    <row r="5482" spans="11:30" ht="13.5" customHeight="1">
      <c r="K5482" s="4">
        <f t="shared" si="1032"/>
        <v>1</v>
      </c>
      <c r="L5482" s="34">
        <v>43480</v>
      </c>
      <c r="M5482" s="4">
        <v>229</v>
      </c>
      <c r="N5482" s="4">
        <v>7</v>
      </c>
      <c r="O5482" s="31">
        <v>0.25</v>
      </c>
      <c r="P5482" s="35">
        <v>1.5900000000000003</v>
      </c>
      <c r="Q5482" s="36">
        <f t="shared" si="1033"/>
        <v>15</v>
      </c>
      <c r="R5482" s="4">
        <f t="shared" si="1034"/>
        <v>13.41</v>
      </c>
      <c r="S5482" s="31">
        <f t="shared" si="1037"/>
        <v>0.29212962962962963</v>
      </c>
      <c r="T5482" s="31">
        <f t="shared" si="1038"/>
        <v>0.70188657407407407</v>
      </c>
      <c r="U5482" s="4">
        <f t="shared" si="1039"/>
        <v>0</v>
      </c>
      <c r="V5482" s="4" t="str">
        <f t="shared" si="1040"/>
        <v/>
      </c>
      <c r="W5482" s="18" t="str">
        <f>IF(V5482="","",VLOOKUP(L5482,日射量と図３!$A$4:$C$368,3,TRUE)*238.85/100)</f>
        <v/>
      </c>
      <c r="X5482" s="4" t="str">
        <f t="shared" si="1041"/>
        <v/>
      </c>
      <c r="Y5482" s="4" t="str">
        <f t="shared" si="1042"/>
        <v/>
      </c>
      <c r="Z5482" s="4" t="str">
        <f t="shared" si="1043"/>
        <v/>
      </c>
      <c r="AA5482" s="4" t="str">
        <f>IF($V5482="","",IF(Y5482&lt;36,0,IF(AND(36&lt;=Y5482,Y5482&lt;71),VLOOKUP($W5482,日射量と図３!$E$6:$F$34,2,TRUE),IF(AND(71&lt;=Y5482,Y5482&lt;107),VLOOKUP($W5482,日射量と図３!$E$6:$G$34,3,TRUE),IF(AND(107&lt;=Y5482,Y5482&lt;143),VLOOKUP($W5482,日射量と図３!$E$6:$H$34,4,TRUE),VLOOKUP($W5482,日射量と図３!$E$6:$I$34,5,TRUE))))))</f>
        <v/>
      </c>
      <c r="AB5482" s="4" t="str">
        <f>IF($V5482="","",IF(Z5482&lt;36,0,IF(AND(36&lt;=Z5482,Z5482&lt;71),VLOOKUP($W5482,日射量と図３!$E$6:$F$34,2,TRUE),IF(AND(71&lt;=Z5482,Z5482&lt;107),VLOOKUP($W5482,日射量と図３!$E$6:$G$34,3,TRUE),IF(AND(107&lt;=Z5482,Z5482&lt;143),VLOOKUP($W5482,日射量と図３!$E$6:$H$34,4,TRUE),VLOOKUP($W5482,日射量と図３!$E$6:$I$34,5,TRUE))))))</f>
        <v/>
      </c>
      <c r="AC5482" s="382" t="str">
        <f t="shared" si="1035"/>
        <v/>
      </c>
      <c r="AD5482" s="382" t="str">
        <f t="shared" si="1036"/>
        <v/>
      </c>
    </row>
    <row r="5483" spans="11:30" ht="13.5" customHeight="1">
      <c r="K5483" s="4">
        <f t="shared" si="1032"/>
        <v>1</v>
      </c>
      <c r="L5483" s="34">
        <v>43480</v>
      </c>
      <c r="M5483" s="4">
        <v>229</v>
      </c>
      <c r="N5483" s="4">
        <v>8</v>
      </c>
      <c r="O5483" s="31">
        <v>0.29166666666666669</v>
      </c>
      <c r="P5483" s="35">
        <v>1.49</v>
      </c>
      <c r="Q5483" s="36">
        <f t="shared" si="1033"/>
        <v>12</v>
      </c>
      <c r="R5483" s="4">
        <f t="shared" si="1034"/>
        <v>10.51</v>
      </c>
      <c r="S5483" s="31">
        <f t="shared" si="1037"/>
        <v>0.29212962962962963</v>
      </c>
      <c r="T5483" s="31">
        <f t="shared" si="1038"/>
        <v>0.70188657407407407</v>
      </c>
      <c r="U5483" s="4">
        <f t="shared" si="1039"/>
        <v>0</v>
      </c>
      <c r="V5483" s="4" t="str">
        <f t="shared" si="1040"/>
        <v/>
      </c>
      <c r="W5483" s="18" t="str">
        <f>IF(V5483="","",VLOOKUP(L5483,日射量と図３!$A$4:$C$368,3,TRUE)*238.85/100)</f>
        <v/>
      </c>
      <c r="X5483" s="4" t="str">
        <f t="shared" si="1041"/>
        <v/>
      </c>
      <c r="Y5483" s="4" t="str">
        <f t="shared" si="1042"/>
        <v/>
      </c>
      <c r="Z5483" s="4" t="str">
        <f t="shared" si="1043"/>
        <v/>
      </c>
      <c r="AA5483" s="4" t="str">
        <f>IF($V5483="","",IF(Y5483&lt;36,0,IF(AND(36&lt;=Y5483,Y5483&lt;71),VLOOKUP($W5483,日射量と図３!$E$6:$F$34,2,TRUE),IF(AND(71&lt;=Y5483,Y5483&lt;107),VLOOKUP($W5483,日射量と図３!$E$6:$G$34,3,TRUE),IF(AND(107&lt;=Y5483,Y5483&lt;143),VLOOKUP($W5483,日射量と図３!$E$6:$H$34,4,TRUE),VLOOKUP($W5483,日射量と図３!$E$6:$I$34,5,TRUE))))))</f>
        <v/>
      </c>
      <c r="AB5483" s="4" t="str">
        <f>IF($V5483="","",IF(Z5483&lt;36,0,IF(AND(36&lt;=Z5483,Z5483&lt;71),VLOOKUP($W5483,日射量と図３!$E$6:$F$34,2,TRUE),IF(AND(71&lt;=Z5483,Z5483&lt;107),VLOOKUP($W5483,日射量と図３!$E$6:$G$34,3,TRUE),IF(AND(107&lt;=Z5483,Z5483&lt;143),VLOOKUP($W5483,日射量と図３!$E$6:$H$34,4,TRUE),VLOOKUP($W5483,日射量と図３!$E$6:$I$34,5,TRUE))))))</f>
        <v/>
      </c>
      <c r="AC5483" s="382" t="str">
        <f t="shared" si="1035"/>
        <v/>
      </c>
      <c r="AD5483" s="382" t="str">
        <f t="shared" si="1036"/>
        <v/>
      </c>
    </row>
    <row r="5484" spans="11:30" ht="13.5" customHeight="1">
      <c r="K5484" s="4">
        <f t="shared" si="1032"/>
        <v>1</v>
      </c>
      <c r="L5484" s="34">
        <v>43480</v>
      </c>
      <c r="M5484" s="4">
        <v>229</v>
      </c>
      <c r="N5484" s="4">
        <v>9</v>
      </c>
      <c r="O5484" s="31">
        <v>0.33333333333333331</v>
      </c>
      <c r="P5484" s="35">
        <v>2.04</v>
      </c>
      <c r="Q5484" s="36">
        <f t="shared" si="1033"/>
        <v>12</v>
      </c>
      <c r="R5484" s="4">
        <f t="shared" si="1034"/>
        <v>9.9600000000000009</v>
      </c>
      <c r="S5484" s="31">
        <f t="shared" si="1037"/>
        <v>0.29212962962962963</v>
      </c>
      <c r="T5484" s="31">
        <f t="shared" si="1038"/>
        <v>0.70188657407407407</v>
      </c>
      <c r="U5484" s="4">
        <f t="shared" si="1039"/>
        <v>9.9600000000000009</v>
      </c>
      <c r="V5484" s="4" t="str">
        <f t="shared" si="1040"/>
        <v/>
      </c>
      <c r="W5484" s="18" t="str">
        <f>IF(V5484="","",VLOOKUP(L5484,日射量と図３!$A$4:$C$368,3,TRUE)*238.85/100)</f>
        <v/>
      </c>
      <c r="X5484" s="4" t="str">
        <f t="shared" si="1041"/>
        <v/>
      </c>
      <c r="Y5484" s="4" t="str">
        <f t="shared" si="1042"/>
        <v/>
      </c>
      <c r="Z5484" s="4" t="str">
        <f t="shared" si="1043"/>
        <v/>
      </c>
      <c r="AA5484" s="4" t="str">
        <f>IF($V5484="","",IF(Y5484&lt;36,0,IF(AND(36&lt;=Y5484,Y5484&lt;71),VLOOKUP($W5484,日射量と図３!$E$6:$F$34,2,TRUE),IF(AND(71&lt;=Y5484,Y5484&lt;107),VLOOKUP($W5484,日射量と図３!$E$6:$G$34,3,TRUE),IF(AND(107&lt;=Y5484,Y5484&lt;143),VLOOKUP($W5484,日射量と図３!$E$6:$H$34,4,TRUE),VLOOKUP($W5484,日射量と図３!$E$6:$I$34,5,TRUE))))))</f>
        <v/>
      </c>
      <c r="AB5484" s="4" t="str">
        <f>IF($V5484="","",IF(Z5484&lt;36,0,IF(AND(36&lt;=Z5484,Z5484&lt;71),VLOOKUP($W5484,日射量と図３!$E$6:$F$34,2,TRUE),IF(AND(71&lt;=Z5484,Z5484&lt;107),VLOOKUP($W5484,日射量と図３!$E$6:$G$34,3,TRUE),IF(AND(107&lt;=Z5484,Z5484&lt;143),VLOOKUP($W5484,日射量と図３!$E$6:$H$34,4,TRUE),VLOOKUP($W5484,日射量と図３!$E$6:$I$34,5,TRUE))))))</f>
        <v/>
      </c>
      <c r="AC5484" s="382" t="str">
        <f t="shared" si="1035"/>
        <v/>
      </c>
      <c r="AD5484" s="382" t="str">
        <f t="shared" si="1036"/>
        <v/>
      </c>
    </row>
    <row r="5485" spans="11:30" ht="13.5" customHeight="1">
      <c r="K5485" s="4">
        <f t="shared" si="1032"/>
        <v>1</v>
      </c>
      <c r="L5485" s="34">
        <v>43480</v>
      </c>
      <c r="M5485" s="4">
        <v>229</v>
      </c>
      <c r="N5485" s="4">
        <v>10</v>
      </c>
      <c r="O5485" s="31">
        <v>0.375</v>
      </c>
      <c r="P5485" s="35">
        <v>3.08</v>
      </c>
      <c r="Q5485" s="36">
        <f t="shared" si="1033"/>
        <v>12</v>
      </c>
      <c r="R5485" s="4">
        <f t="shared" si="1034"/>
        <v>8.92</v>
      </c>
      <c r="S5485" s="31">
        <f t="shared" si="1037"/>
        <v>0.29212962962962963</v>
      </c>
      <c r="T5485" s="31">
        <f t="shared" si="1038"/>
        <v>0.70188657407407407</v>
      </c>
      <c r="U5485" s="4">
        <f t="shared" si="1039"/>
        <v>8.92</v>
      </c>
      <c r="V5485" s="4" t="str">
        <f t="shared" si="1040"/>
        <v/>
      </c>
      <c r="W5485" s="18" t="str">
        <f>IF(V5485="","",VLOOKUP(L5485,日射量と図３!$A$4:$C$368,3,TRUE)*238.85/100)</f>
        <v/>
      </c>
      <c r="X5485" s="4" t="str">
        <f t="shared" si="1041"/>
        <v/>
      </c>
      <c r="Y5485" s="4" t="str">
        <f t="shared" si="1042"/>
        <v/>
      </c>
      <c r="Z5485" s="4" t="str">
        <f t="shared" si="1043"/>
        <v/>
      </c>
      <c r="AA5485" s="4" t="str">
        <f>IF($V5485="","",IF(Y5485&lt;36,0,IF(AND(36&lt;=Y5485,Y5485&lt;71),VLOOKUP($W5485,日射量と図３!$E$6:$F$34,2,TRUE),IF(AND(71&lt;=Y5485,Y5485&lt;107),VLOOKUP($W5485,日射量と図３!$E$6:$G$34,3,TRUE),IF(AND(107&lt;=Y5485,Y5485&lt;143),VLOOKUP($W5485,日射量と図３!$E$6:$H$34,4,TRUE),VLOOKUP($W5485,日射量と図３!$E$6:$I$34,5,TRUE))))))</f>
        <v/>
      </c>
      <c r="AB5485" s="4" t="str">
        <f>IF($V5485="","",IF(Z5485&lt;36,0,IF(AND(36&lt;=Z5485,Z5485&lt;71),VLOOKUP($W5485,日射量と図３!$E$6:$F$34,2,TRUE),IF(AND(71&lt;=Z5485,Z5485&lt;107),VLOOKUP($W5485,日射量と図３!$E$6:$G$34,3,TRUE),IF(AND(107&lt;=Z5485,Z5485&lt;143),VLOOKUP($W5485,日射量と図３!$E$6:$H$34,4,TRUE),VLOOKUP($W5485,日射量と図３!$E$6:$I$34,5,TRUE))))))</f>
        <v/>
      </c>
      <c r="AC5485" s="382" t="str">
        <f t="shared" si="1035"/>
        <v/>
      </c>
      <c r="AD5485" s="382" t="str">
        <f t="shared" si="1036"/>
        <v/>
      </c>
    </row>
    <row r="5486" spans="11:30" ht="13.5" customHeight="1">
      <c r="K5486" s="4">
        <f t="shared" si="1032"/>
        <v>1</v>
      </c>
      <c r="L5486" s="34">
        <v>43480</v>
      </c>
      <c r="M5486" s="4">
        <v>229</v>
      </c>
      <c r="N5486" s="4">
        <v>11</v>
      </c>
      <c r="O5486" s="31">
        <v>0.41666666666666669</v>
      </c>
      <c r="P5486" s="35">
        <v>4.1500000000000004</v>
      </c>
      <c r="Q5486" s="36">
        <f t="shared" si="1033"/>
        <v>12</v>
      </c>
      <c r="R5486" s="4">
        <f t="shared" si="1034"/>
        <v>7.85</v>
      </c>
      <c r="S5486" s="31">
        <f t="shared" si="1037"/>
        <v>0.29212962962962963</v>
      </c>
      <c r="T5486" s="31">
        <f t="shared" si="1038"/>
        <v>0.70188657407407407</v>
      </c>
      <c r="U5486" s="4">
        <f t="shared" si="1039"/>
        <v>7.85</v>
      </c>
      <c r="V5486" s="4" t="str">
        <f t="shared" si="1040"/>
        <v/>
      </c>
      <c r="W5486" s="18" t="str">
        <f>IF(V5486="","",VLOOKUP(L5486,日射量と図３!$A$4:$C$368,3,TRUE)*238.85/100)</f>
        <v/>
      </c>
      <c r="X5486" s="4" t="str">
        <f t="shared" si="1041"/>
        <v/>
      </c>
      <c r="Y5486" s="4" t="str">
        <f t="shared" si="1042"/>
        <v/>
      </c>
      <c r="Z5486" s="4" t="str">
        <f t="shared" si="1043"/>
        <v/>
      </c>
      <c r="AA5486" s="4" t="str">
        <f>IF($V5486="","",IF(Y5486&lt;36,0,IF(AND(36&lt;=Y5486,Y5486&lt;71),VLOOKUP($W5486,日射量と図３!$E$6:$F$34,2,TRUE),IF(AND(71&lt;=Y5486,Y5486&lt;107),VLOOKUP($W5486,日射量と図３!$E$6:$G$34,3,TRUE),IF(AND(107&lt;=Y5486,Y5486&lt;143),VLOOKUP($W5486,日射量と図３!$E$6:$H$34,4,TRUE),VLOOKUP($W5486,日射量と図３!$E$6:$I$34,5,TRUE))))))</f>
        <v/>
      </c>
      <c r="AB5486" s="4" t="str">
        <f>IF($V5486="","",IF(Z5486&lt;36,0,IF(AND(36&lt;=Z5486,Z5486&lt;71),VLOOKUP($W5486,日射量と図３!$E$6:$F$34,2,TRUE),IF(AND(71&lt;=Z5486,Z5486&lt;107),VLOOKUP($W5486,日射量と図３!$E$6:$G$34,3,TRUE),IF(AND(107&lt;=Z5486,Z5486&lt;143),VLOOKUP($W5486,日射量と図３!$E$6:$H$34,4,TRUE),VLOOKUP($W5486,日射量と図３!$E$6:$I$34,5,TRUE))))))</f>
        <v/>
      </c>
      <c r="AC5486" s="382" t="str">
        <f t="shared" si="1035"/>
        <v/>
      </c>
      <c r="AD5486" s="382" t="str">
        <f t="shared" si="1036"/>
        <v/>
      </c>
    </row>
    <row r="5487" spans="11:30" ht="13.5" customHeight="1">
      <c r="K5487" s="4">
        <f t="shared" si="1032"/>
        <v>1</v>
      </c>
      <c r="L5487" s="34">
        <v>43480</v>
      </c>
      <c r="M5487" s="4">
        <v>229</v>
      </c>
      <c r="N5487" s="4">
        <v>12</v>
      </c>
      <c r="O5487" s="31">
        <v>0.45833333333333331</v>
      </c>
      <c r="P5487" s="35">
        <v>5.28</v>
      </c>
      <c r="Q5487" s="36">
        <f t="shared" si="1033"/>
        <v>12</v>
      </c>
      <c r="R5487" s="4">
        <f t="shared" si="1034"/>
        <v>6.72</v>
      </c>
      <c r="S5487" s="31">
        <f t="shared" si="1037"/>
        <v>0.29212962962962963</v>
      </c>
      <c r="T5487" s="31">
        <f t="shared" si="1038"/>
        <v>0.70188657407407407</v>
      </c>
      <c r="U5487" s="4">
        <f t="shared" si="1039"/>
        <v>6.72</v>
      </c>
      <c r="V5487" s="4" t="str">
        <f t="shared" si="1040"/>
        <v/>
      </c>
      <c r="W5487" s="18" t="str">
        <f>IF(V5487="","",VLOOKUP(L5487,日射量と図３!$A$4:$C$368,3,TRUE)*238.85/100)</f>
        <v/>
      </c>
      <c r="X5487" s="4" t="str">
        <f t="shared" si="1041"/>
        <v/>
      </c>
      <c r="Y5487" s="4" t="str">
        <f t="shared" si="1042"/>
        <v/>
      </c>
      <c r="Z5487" s="4" t="str">
        <f t="shared" si="1043"/>
        <v/>
      </c>
      <c r="AA5487" s="4" t="str">
        <f>IF($V5487="","",IF(Y5487&lt;36,0,IF(AND(36&lt;=Y5487,Y5487&lt;71),VLOOKUP($W5487,日射量と図３!$E$6:$F$34,2,TRUE),IF(AND(71&lt;=Y5487,Y5487&lt;107),VLOOKUP($W5487,日射量と図３!$E$6:$G$34,3,TRUE),IF(AND(107&lt;=Y5487,Y5487&lt;143),VLOOKUP($W5487,日射量と図３!$E$6:$H$34,4,TRUE),VLOOKUP($W5487,日射量と図３!$E$6:$I$34,5,TRUE))))))</f>
        <v/>
      </c>
      <c r="AB5487" s="4" t="str">
        <f>IF($V5487="","",IF(Z5487&lt;36,0,IF(AND(36&lt;=Z5487,Z5487&lt;71),VLOOKUP($W5487,日射量と図３!$E$6:$F$34,2,TRUE),IF(AND(71&lt;=Z5487,Z5487&lt;107),VLOOKUP($W5487,日射量と図３!$E$6:$G$34,3,TRUE),IF(AND(107&lt;=Z5487,Z5487&lt;143),VLOOKUP($W5487,日射量と図３!$E$6:$H$34,4,TRUE),VLOOKUP($W5487,日射量と図３!$E$6:$I$34,5,TRUE))))))</f>
        <v/>
      </c>
      <c r="AC5487" s="382" t="str">
        <f t="shared" si="1035"/>
        <v/>
      </c>
      <c r="AD5487" s="382" t="str">
        <f t="shared" si="1036"/>
        <v/>
      </c>
    </row>
    <row r="5488" spans="11:30" ht="13.5" customHeight="1">
      <c r="K5488" s="4">
        <f t="shared" si="1032"/>
        <v>1</v>
      </c>
      <c r="L5488" s="34">
        <v>43480</v>
      </c>
      <c r="M5488" s="4">
        <v>229</v>
      </c>
      <c r="N5488" s="4">
        <v>13</v>
      </c>
      <c r="O5488" s="31">
        <v>0.5</v>
      </c>
      <c r="P5488" s="35">
        <v>5.72</v>
      </c>
      <c r="Q5488" s="36">
        <f t="shared" si="1033"/>
        <v>12</v>
      </c>
      <c r="R5488" s="4">
        <f t="shared" si="1034"/>
        <v>6.28</v>
      </c>
      <c r="S5488" s="31">
        <f t="shared" si="1037"/>
        <v>0.29212962962962963</v>
      </c>
      <c r="T5488" s="31">
        <f t="shared" si="1038"/>
        <v>0.70188657407407407</v>
      </c>
      <c r="U5488" s="4">
        <f t="shared" si="1039"/>
        <v>6.28</v>
      </c>
      <c r="V5488" s="4" t="str">
        <f t="shared" si="1040"/>
        <v/>
      </c>
      <c r="W5488" s="18" t="str">
        <f>IF(V5488="","",VLOOKUP(L5488,日射量と図３!$A$4:$C$368,3,TRUE)*238.85/100)</f>
        <v/>
      </c>
      <c r="X5488" s="4" t="str">
        <f t="shared" si="1041"/>
        <v/>
      </c>
      <c r="Y5488" s="4" t="str">
        <f t="shared" si="1042"/>
        <v/>
      </c>
      <c r="Z5488" s="4" t="str">
        <f t="shared" si="1043"/>
        <v/>
      </c>
      <c r="AA5488" s="4" t="str">
        <f>IF($V5488="","",IF(Y5488&lt;36,0,IF(AND(36&lt;=Y5488,Y5488&lt;71),VLOOKUP($W5488,日射量と図３!$E$6:$F$34,2,TRUE),IF(AND(71&lt;=Y5488,Y5488&lt;107),VLOOKUP($W5488,日射量と図３!$E$6:$G$34,3,TRUE),IF(AND(107&lt;=Y5488,Y5488&lt;143),VLOOKUP($W5488,日射量と図３!$E$6:$H$34,4,TRUE),VLOOKUP($W5488,日射量と図３!$E$6:$I$34,5,TRUE))))))</f>
        <v/>
      </c>
      <c r="AB5488" s="4" t="str">
        <f>IF($V5488="","",IF(Z5488&lt;36,0,IF(AND(36&lt;=Z5488,Z5488&lt;71),VLOOKUP($W5488,日射量と図３!$E$6:$F$34,2,TRUE),IF(AND(71&lt;=Z5488,Z5488&lt;107),VLOOKUP($W5488,日射量と図３!$E$6:$G$34,3,TRUE),IF(AND(107&lt;=Z5488,Z5488&lt;143),VLOOKUP($W5488,日射量と図３!$E$6:$H$34,4,TRUE),VLOOKUP($W5488,日射量と図３!$E$6:$I$34,5,TRUE))))))</f>
        <v/>
      </c>
      <c r="AC5488" s="382" t="str">
        <f t="shared" si="1035"/>
        <v/>
      </c>
      <c r="AD5488" s="382" t="str">
        <f t="shared" si="1036"/>
        <v/>
      </c>
    </row>
    <row r="5489" spans="11:30" ht="13.5" customHeight="1">
      <c r="K5489" s="4">
        <f t="shared" si="1032"/>
        <v>1</v>
      </c>
      <c r="L5489" s="34">
        <v>43480</v>
      </c>
      <c r="M5489" s="4">
        <v>229</v>
      </c>
      <c r="N5489" s="4">
        <v>14</v>
      </c>
      <c r="O5489" s="31">
        <v>0.54166666666666663</v>
      </c>
      <c r="P5489" s="35">
        <v>6.49</v>
      </c>
      <c r="Q5489" s="36">
        <f t="shared" si="1033"/>
        <v>12</v>
      </c>
      <c r="R5489" s="4">
        <f t="shared" si="1034"/>
        <v>5.51</v>
      </c>
      <c r="S5489" s="31">
        <f t="shared" si="1037"/>
        <v>0.29212962962962963</v>
      </c>
      <c r="T5489" s="31">
        <f t="shared" si="1038"/>
        <v>0.70188657407407407</v>
      </c>
      <c r="U5489" s="4">
        <f t="shared" si="1039"/>
        <v>5.51</v>
      </c>
      <c r="V5489" s="4" t="str">
        <f t="shared" si="1040"/>
        <v/>
      </c>
      <c r="W5489" s="18" t="str">
        <f>IF(V5489="","",VLOOKUP(L5489,日射量と図３!$A$4:$C$368,3,TRUE)*238.85/100)</f>
        <v/>
      </c>
      <c r="X5489" s="4" t="str">
        <f t="shared" si="1041"/>
        <v/>
      </c>
      <c r="Y5489" s="4" t="str">
        <f t="shared" si="1042"/>
        <v/>
      </c>
      <c r="Z5489" s="4" t="str">
        <f t="shared" si="1043"/>
        <v/>
      </c>
      <c r="AA5489" s="4" t="str">
        <f>IF($V5489="","",IF(Y5489&lt;36,0,IF(AND(36&lt;=Y5489,Y5489&lt;71),VLOOKUP($W5489,日射量と図３!$E$6:$F$34,2,TRUE),IF(AND(71&lt;=Y5489,Y5489&lt;107),VLOOKUP($W5489,日射量と図３!$E$6:$G$34,3,TRUE),IF(AND(107&lt;=Y5489,Y5489&lt;143),VLOOKUP($W5489,日射量と図３!$E$6:$H$34,4,TRUE),VLOOKUP($W5489,日射量と図３!$E$6:$I$34,5,TRUE))))))</f>
        <v/>
      </c>
      <c r="AB5489" s="4" t="str">
        <f>IF($V5489="","",IF(Z5489&lt;36,0,IF(AND(36&lt;=Z5489,Z5489&lt;71),VLOOKUP($W5489,日射量と図３!$E$6:$F$34,2,TRUE),IF(AND(71&lt;=Z5489,Z5489&lt;107),VLOOKUP($W5489,日射量と図３!$E$6:$G$34,3,TRUE),IF(AND(107&lt;=Z5489,Z5489&lt;143),VLOOKUP($W5489,日射量と図３!$E$6:$H$34,4,TRUE),VLOOKUP($W5489,日射量と図３!$E$6:$I$34,5,TRUE))))))</f>
        <v/>
      </c>
      <c r="AC5489" s="382" t="str">
        <f t="shared" si="1035"/>
        <v/>
      </c>
      <c r="AD5489" s="382" t="str">
        <f t="shared" si="1036"/>
        <v/>
      </c>
    </row>
    <row r="5490" spans="11:30" ht="13.5" customHeight="1">
      <c r="K5490" s="4">
        <f t="shared" si="1032"/>
        <v>1</v>
      </c>
      <c r="L5490" s="34">
        <v>43480</v>
      </c>
      <c r="M5490" s="4">
        <v>229</v>
      </c>
      <c r="N5490" s="4">
        <v>15</v>
      </c>
      <c r="O5490" s="31">
        <v>0.58333333333333337</v>
      </c>
      <c r="P5490" s="35">
        <v>6.7799999999999994</v>
      </c>
      <c r="Q5490" s="36">
        <f t="shared" si="1033"/>
        <v>12</v>
      </c>
      <c r="R5490" s="4">
        <f t="shared" si="1034"/>
        <v>5.2200000000000006</v>
      </c>
      <c r="S5490" s="31">
        <f t="shared" si="1037"/>
        <v>0.29212962962962963</v>
      </c>
      <c r="T5490" s="31">
        <f t="shared" si="1038"/>
        <v>0.70188657407407407</v>
      </c>
      <c r="U5490" s="4">
        <f t="shared" si="1039"/>
        <v>5.2200000000000006</v>
      </c>
      <c r="V5490" s="4" t="str">
        <f t="shared" si="1040"/>
        <v/>
      </c>
      <c r="W5490" s="18" t="str">
        <f>IF(V5490="","",VLOOKUP(L5490,日射量と図３!$A$4:$C$368,3,TRUE)*238.85/100)</f>
        <v/>
      </c>
      <c r="X5490" s="4" t="str">
        <f t="shared" si="1041"/>
        <v/>
      </c>
      <c r="Y5490" s="4" t="str">
        <f t="shared" si="1042"/>
        <v/>
      </c>
      <c r="Z5490" s="4" t="str">
        <f t="shared" si="1043"/>
        <v/>
      </c>
      <c r="AA5490" s="4" t="str">
        <f>IF($V5490="","",IF(Y5490&lt;36,0,IF(AND(36&lt;=Y5490,Y5490&lt;71),VLOOKUP($W5490,日射量と図３!$E$6:$F$34,2,TRUE),IF(AND(71&lt;=Y5490,Y5490&lt;107),VLOOKUP($W5490,日射量と図３!$E$6:$G$34,3,TRUE),IF(AND(107&lt;=Y5490,Y5490&lt;143),VLOOKUP($W5490,日射量と図３!$E$6:$H$34,4,TRUE),VLOOKUP($W5490,日射量と図３!$E$6:$I$34,5,TRUE))))))</f>
        <v/>
      </c>
      <c r="AB5490" s="4" t="str">
        <f>IF($V5490="","",IF(Z5490&lt;36,0,IF(AND(36&lt;=Z5490,Z5490&lt;71),VLOOKUP($W5490,日射量と図３!$E$6:$F$34,2,TRUE),IF(AND(71&lt;=Z5490,Z5490&lt;107),VLOOKUP($W5490,日射量と図３!$E$6:$G$34,3,TRUE),IF(AND(107&lt;=Z5490,Z5490&lt;143),VLOOKUP($W5490,日射量と図３!$E$6:$H$34,4,TRUE),VLOOKUP($W5490,日射量と図３!$E$6:$I$34,5,TRUE))))))</f>
        <v/>
      </c>
      <c r="AC5490" s="382" t="str">
        <f t="shared" si="1035"/>
        <v/>
      </c>
      <c r="AD5490" s="382" t="str">
        <f t="shared" si="1036"/>
        <v/>
      </c>
    </row>
    <row r="5491" spans="11:30" ht="13.5" customHeight="1">
      <c r="K5491" s="4">
        <f t="shared" si="1032"/>
        <v>1</v>
      </c>
      <c r="L5491" s="34">
        <v>43480</v>
      </c>
      <c r="M5491" s="4">
        <v>229</v>
      </c>
      <c r="N5491" s="4">
        <v>16</v>
      </c>
      <c r="O5491" s="31">
        <v>0.625</v>
      </c>
      <c r="P5491" s="35">
        <v>6.44</v>
      </c>
      <c r="Q5491" s="36">
        <f t="shared" si="1033"/>
        <v>16</v>
      </c>
      <c r="R5491" s="4">
        <f t="shared" si="1034"/>
        <v>9.5599999999999987</v>
      </c>
      <c r="S5491" s="31">
        <f t="shared" si="1037"/>
        <v>0.29212962962962963</v>
      </c>
      <c r="T5491" s="31">
        <f t="shared" si="1038"/>
        <v>0.70188657407407407</v>
      </c>
      <c r="U5491" s="4">
        <f t="shared" si="1039"/>
        <v>9.5599999999999987</v>
      </c>
      <c r="V5491" s="4" t="str">
        <f t="shared" si="1040"/>
        <v/>
      </c>
      <c r="W5491" s="18" t="str">
        <f>IF(V5491="","",VLOOKUP(L5491,日射量と図３!$A$4:$C$368,3,TRUE)*238.85/100)</f>
        <v/>
      </c>
      <c r="X5491" s="4" t="str">
        <f t="shared" si="1041"/>
        <v/>
      </c>
      <c r="Y5491" s="4" t="str">
        <f t="shared" si="1042"/>
        <v/>
      </c>
      <c r="Z5491" s="4" t="str">
        <f t="shared" si="1043"/>
        <v/>
      </c>
      <c r="AA5491" s="4" t="str">
        <f>IF($V5491="","",IF(Y5491&lt;36,0,IF(AND(36&lt;=Y5491,Y5491&lt;71),VLOOKUP($W5491,日射量と図３!$E$6:$F$34,2,TRUE),IF(AND(71&lt;=Y5491,Y5491&lt;107),VLOOKUP($W5491,日射量と図３!$E$6:$G$34,3,TRUE),IF(AND(107&lt;=Y5491,Y5491&lt;143),VLOOKUP($W5491,日射量と図３!$E$6:$H$34,4,TRUE),VLOOKUP($W5491,日射量と図３!$E$6:$I$34,5,TRUE))))))</f>
        <v/>
      </c>
      <c r="AB5491" s="4" t="str">
        <f>IF($V5491="","",IF(Z5491&lt;36,0,IF(AND(36&lt;=Z5491,Z5491&lt;71),VLOOKUP($W5491,日射量と図３!$E$6:$F$34,2,TRUE),IF(AND(71&lt;=Z5491,Z5491&lt;107),VLOOKUP($W5491,日射量と図３!$E$6:$G$34,3,TRUE),IF(AND(107&lt;=Z5491,Z5491&lt;143),VLOOKUP($W5491,日射量と図３!$E$6:$H$34,4,TRUE),VLOOKUP($W5491,日射量と図３!$E$6:$I$34,5,TRUE))))))</f>
        <v/>
      </c>
      <c r="AC5491" s="382" t="str">
        <f t="shared" si="1035"/>
        <v/>
      </c>
      <c r="AD5491" s="382" t="str">
        <f t="shared" si="1036"/>
        <v/>
      </c>
    </row>
    <row r="5492" spans="11:30" ht="13.5" customHeight="1">
      <c r="K5492" s="4">
        <f t="shared" si="1032"/>
        <v>1</v>
      </c>
      <c r="L5492" s="34">
        <v>43480</v>
      </c>
      <c r="M5492" s="4">
        <v>229</v>
      </c>
      <c r="N5492" s="4">
        <v>17</v>
      </c>
      <c r="O5492" s="31">
        <v>0.66666666666666663</v>
      </c>
      <c r="P5492" s="35">
        <v>6.0200000000000005</v>
      </c>
      <c r="Q5492" s="36">
        <f t="shared" si="1033"/>
        <v>16</v>
      </c>
      <c r="R5492" s="4">
        <f t="shared" si="1034"/>
        <v>9.98</v>
      </c>
      <c r="S5492" s="31">
        <f t="shared" si="1037"/>
        <v>0.29212962962962963</v>
      </c>
      <c r="T5492" s="31">
        <f t="shared" si="1038"/>
        <v>0.70188657407407407</v>
      </c>
      <c r="U5492" s="4">
        <f t="shared" si="1039"/>
        <v>9.98</v>
      </c>
      <c r="V5492" s="4" t="str">
        <f t="shared" si="1040"/>
        <v/>
      </c>
      <c r="W5492" s="18" t="str">
        <f>IF(V5492="","",VLOOKUP(L5492,日射量と図３!$A$4:$C$368,3,TRUE)*238.85/100)</f>
        <v/>
      </c>
      <c r="X5492" s="4" t="str">
        <f t="shared" si="1041"/>
        <v/>
      </c>
      <c r="Y5492" s="4" t="str">
        <f t="shared" si="1042"/>
        <v/>
      </c>
      <c r="Z5492" s="4" t="str">
        <f t="shared" si="1043"/>
        <v/>
      </c>
      <c r="AA5492" s="4" t="str">
        <f>IF($V5492="","",IF(Y5492&lt;36,0,IF(AND(36&lt;=Y5492,Y5492&lt;71),VLOOKUP($W5492,日射量と図３!$E$6:$F$34,2,TRUE),IF(AND(71&lt;=Y5492,Y5492&lt;107),VLOOKUP($W5492,日射量と図３!$E$6:$G$34,3,TRUE),IF(AND(107&lt;=Y5492,Y5492&lt;143),VLOOKUP($W5492,日射量と図３!$E$6:$H$34,4,TRUE),VLOOKUP($W5492,日射量と図３!$E$6:$I$34,5,TRUE))))))</f>
        <v/>
      </c>
      <c r="AB5492" s="4" t="str">
        <f>IF($V5492="","",IF(Z5492&lt;36,0,IF(AND(36&lt;=Z5492,Z5492&lt;71),VLOOKUP($W5492,日射量と図３!$E$6:$F$34,2,TRUE),IF(AND(71&lt;=Z5492,Z5492&lt;107),VLOOKUP($W5492,日射量と図３!$E$6:$G$34,3,TRUE),IF(AND(107&lt;=Z5492,Z5492&lt;143),VLOOKUP($W5492,日射量と図３!$E$6:$H$34,4,TRUE),VLOOKUP($W5492,日射量と図３!$E$6:$I$34,5,TRUE))))))</f>
        <v/>
      </c>
      <c r="AC5492" s="382" t="str">
        <f t="shared" si="1035"/>
        <v/>
      </c>
      <c r="AD5492" s="382" t="str">
        <f t="shared" si="1036"/>
        <v/>
      </c>
    </row>
    <row r="5493" spans="11:30" ht="13.5" customHeight="1">
      <c r="K5493" s="4">
        <f t="shared" si="1032"/>
        <v>1</v>
      </c>
      <c r="L5493" s="34">
        <v>43480</v>
      </c>
      <c r="M5493" s="4">
        <v>229</v>
      </c>
      <c r="N5493" s="4">
        <v>18</v>
      </c>
      <c r="O5493" s="31">
        <v>0.70833333333333337</v>
      </c>
      <c r="P5493" s="35">
        <v>5.2</v>
      </c>
      <c r="Q5493" s="36">
        <f t="shared" si="1033"/>
        <v>16</v>
      </c>
      <c r="R5493" s="4">
        <f t="shared" si="1034"/>
        <v>10.8</v>
      </c>
      <c r="S5493" s="31">
        <f t="shared" si="1037"/>
        <v>0.29212962962962963</v>
      </c>
      <c r="T5493" s="31">
        <f t="shared" si="1038"/>
        <v>0.70188657407407407</v>
      </c>
      <c r="U5493" s="4">
        <f t="shared" si="1039"/>
        <v>0</v>
      </c>
      <c r="V5493" s="4" t="str">
        <f t="shared" si="1040"/>
        <v/>
      </c>
      <c r="W5493" s="18" t="str">
        <f>IF(V5493="","",VLOOKUP(L5493,日射量と図３!$A$4:$C$368,3,TRUE)*238.85/100)</f>
        <v/>
      </c>
      <c r="X5493" s="4" t="str">
        <f t="shared" si="1041"/>
        <v/>
      </c>
      <c r="Y5493" s="4" t="str">
        <f t="shared" si="1042"/>
        <v/>
      </c>
      <c r="Z5493" s="4" t="str">
        <f t="shared" si="1043"/>
        <v/>
      </c>
      <c r="AA5493" s="4" t="str">
        <f>IF($V5493="","",IF(Y5493&lt;36,0,IF(AND(36&lt;=Y5493,Y5493&lt;71),VLOOKUP($W5493,日射量と図３!$E$6:$F$34,2,TRUE),IF(AND(71&lt;=Y5493,Y5493&lt;107),VLOOKUP($W5493,日射量と図３!$E$6:$G$34,3,TRUE),IF(AND(107&lt;=Y5493,Y5493&lt;143),VLOOKUP($W5493,日射量と図３!$E$6:$H$34,4,TRUE),VLOOKUP($W5493,日射量と図３!$E$6:$I$34,5,TRUE))))))</f>
        <v/>
      </c>
      <c r="AB5493" s="4" t="str">
        <f>IF($V5493="","",IF(Z5493&lt;36,0,IF(AND(36&lt;=Z5493,Z5493&lt;71),VLOOKUP($W5493,日射量と図３!$E$6:$F$34,2,TRUE),IF(AND(71&lt;=Z5493,Z5493&lt;107),VLOOKUP($W5493,日射量と図３!$E$6:$G$34,3,TRUE),IF(AND(107&lt;=Z5493,Z5493&lt;143),VLOOKUP($W5493,日射量と図３!$E$6:$H$34,4,TRUE),VLOOKUP($W5493,日射量と図３!$E$6:$I$34,5,TRUE))))))</f>
        <v/>
      </c>
      <c r="AC5493" s="382" t="str">
        <f t="shared" si="1035"/>
        <v/>
      </c>
      <c r="AD5493" s="382" t="str">
        <f t="shared" si="1036"/>
        <v/>
      </c>
    </row>
    <row r="5494" spans="11:30" ht="13.5" customHeight="1">
      <c r="K5494" s="4">
        <f t="shared" si="1032"/>
        <v>1</v>
      </c>
      <c r="L5494" s="34">
        <v>43480</v>
      </c>
      <c r="M5494" s="4">
        <v>229</v>
      </c>
      <c r="N5494" s="4">
        <v>19</v>
      </c>
      <c r="O5494" s="31">
        <v>0.75</v>
      </c>
      <c r="P5494" s="35">
        <v>4.42</v>
      </c>
      <c r="Q5494" s="36">
        <f t="shared" si="1033"/>
        <v>16</v>
      </c>
      <c r="R5494" s="4">
        <f t="shared" si="1034"/>
        <v>11.58</v>
      </c>
      <c r="S5494" s="31">
        <f t="shared" si="1037"/>
        <v>0.29212962962962963</v>
      </c>
      <c r="T5494" s="31">
        <f t="shared" si="1038"/>
        <v>0.70188657407407407</v>
      </c>
      <c r="U5494" s="4">
        <f t="shared" si="1039"/>
        <v>0</v>
      </c>
      <c r="V5494" s="4" t="str">
        <f t="shared" si="1040"/>
        <v/>
      </c>
      <c r="W5494" s="18" t="str">
        <f>IF(V5494="","",VLOOKUP(L5494,日射量と図３!$A$4:$C$368,3,TRUE)*238.85/100)</f>
        <v/>
      </c>
      <c r="X5494" s="4" t="str">
        <f t="shared" si="1041"/>
        <v/>
      </c>
      <c r="Y5494" s="4" t="str">
        <f t="shared" si="1042"/>
        <v/>
      </c>
      <c r="Z5494" s="4" t="str">
        <f t="shared" si="1043"/>
        <v/>
      </c>
      <c r="AA5494" s="4" t="str">
        <f>IF($V5494="","",IF(Y5494&lt;36,0,IF(AND(36&lt;=Y5494,Y5494&lt;71),VLOOKUP($W5494,日射量と図３!$E$6:$F$34,2,TRUE),IF(AND(71&lt;=Y5494,Y5494&lt;107),VLOOKUP($W5494,日射量と図３!$E$6:$G$34,3,TRUE),IF(AND(107&lt;=Y5494,Y5494&lt;143),VLOOKUP($W5494,日射量と図３!$E$6:$H$34,4,TRUE),VLOOKUP($W5494,日射量と図３!$E$6:$I$34,5,TRUE))))))</f>
        <v/>
      </c>
      <c r="AB5494" s="4" t="str">
        <f>IF($V5494="","",IF(Z5494&lt;36,0,IF(AND(36&lt;=Z5494,Z5494&lt;71),VLOOKUP($W5494,日射量と図３!$E$6:$F$34,2,TRUE),IF(AND(71&lt;=Z5494,Z5494&lt;107),VLOOKUP($W5494,日射量と図３!$E$6:$G$34,3,TRUE),IF(AND(107&lt;=Z5494,Z5494&lt;143),VLOOKUP($W5494,日射量と図３!$E$6:$H$34,4,TRUE),VLOOKUP($W5494,日射量と図３!$E$6:$I$34,5,TRUE))))))</f>
        <v/>
      </c>
      <c r="AC5494" s="382" t="str">
        <f t="shared" si="1035"/>
        <v/>
      </c>
      <c r="AD5494" s="382" t="str">
        <f t="shared" si="1036"/>
        <v/>
      </c>
    </row>
    <row r="5495" spans="11:30" ht="13.5" customHeight="1">
      <c r="K5495" s="4">
        <f t="shared" si="1032"/>
        <v>1</v>
      </c>
      <c r="L5495" s="34">
        <v>43480</v>
      </c>
      <c r="M5495" s="4">
        <v>229</v>
      </c>
      <c r="N5495" s="4">
        <v>20</v>
      </c>
      <c r="O5495" s="31">
        <v>0.79166666666666663</v>
      </c>
      <c r="P5495" s="35">
        <v>4.1199999999999992</v>
      </c>
      <c r="Q5495" s="36">
        <f t="shared" si="1033"/>
        <v>16</v>
      </c>
      <c r="R5495" s="4">
        <f t="shared" si="1034"/>
        <v>11.88</v>
      </c>
      <c r="S5495" s="31">
        <f t="shared" si="1037"/>
        <v>0.29212962962962963</v>
      </c>
      <c r="T5495" s="31">
        <f t="shared" si="1038"/>
        <v>0.70188657407407407</v>
      </c>
      <c r="U5495" s="4">
        <f t="shared" si="1039"/>
        <v>0</v>
      </c>
      <c r="V5495" s="4" t="str">
        <f t="shared" si="1040"/>
        <v/>
      </c>
      <c r="W5495" s="18" t="str">
        <f>IF(V5495="","",VLOOKUP(L5495,日射量と図３!$A$4:$C$368,3,TRUE)*238.85/100)</f>
        <v/>
      </c>
      <c r="X5495" s="4" t="str">
        <f t="shared" si="1041"/>
        <v/>
      </c>
      <c r="Y5495" s="4" t="str">
        <f t="shared" si="1042"/>
        <v/>
      </c>
      <c r="Z5495" s="4" t="str">
        <f t="shared" si="1043"/>
        <v/>
      </c>
      <c r="AA5495" s="4" t="str">
        <f>IF($V5495="","",IF(Y5495&lt;36,0,IF(AND(36&lt;=Y5495,Y5495&lt;71),VLOOKUP($W5495,日射量と図３!$E$6:$F$34,2,TRUE),IF(AND(71&lt;=Y5495,Y5495&lt;107),VLOOKUP($W5495,日射量と図３!$E$6:$G$34,3,TRUE),IF(AND(107&lt;=Y5495,Y5495&lt;143),VLOOKUP($W5495,日射量と図３!$E$6:$H$34,4,TRUE),VLOOKUP($W5495,日射量と図３!$E$6:$I$34,5,TRUE))))))</f>
        <v/>
      </c>
      <c r="AB5495" s="4" t="str">
        <f>IF($V5495="","",IF(Z5495&lt;36,0,IF(AND(36&lt;=Z5495,Z5495&lt;71),VLOOKUP($W5495,日射量と図３!$E$6:$F$34,2,TRUE),IF(AND(71&lt;=Z5495,Z5495&lt;107),VLOOKUP($W5495,日射量と図３!$E$6:$G$34,3,TRUE),IF(AND(107&lt;=Z5495,Z5495&lt;143),VLOOKUP($W5495,日射量と図３!$E$6:$H$34,4,TRUE),VLOOKUP($W5495,日射量と図３!$E$6:$I$34,5,TRUE))))))</f>
        <v/>
      </c>
      <c r="AC5495" s="382" t="str">
        <f t="shared" si="1035"/>
        <v/>
      </c>
      <c r="AD5495" s="382" t="str">
        <f t="shared" si="1036"/>
        <v/>
      </c>
    </row>
    <row r="5496" spans="11:30" ht="13.5" customHeight="1">
      <c r="K5496" s="4">
        <f t="shared" si="1032"/>
        <v>1</v>
      </c>
      <c r="L5496" s="34">
        <v>43480</v>
      </c>
      <c r="M5496" s="4">
        <v>229</v>
      </c>
      <c r="N5496" s="4">
        <v>21</v>
      </c>
      <c r="O5496" s="31">
        <v>0.83333333333333337</v>
      </c>
      <c r="P5496" s="35">
        <v>3.7500000000000009</v>
      </c>
      <c r="Q5496" s="36">
        <f t="shared" si="1033"/>
        <v>16</v>
      </c>
      <c r="R5496" s="4">
        <f t="shared" si="1034"/>
        <v>12.25</v>
      </c>
      <c r="S5496" s="31">
        <f t="shared" si="1037"/>
        <v>0.29212962962962963</v>
      </c>
      <c r="T5496" s="31">
        <f t="shared" si="1038"/>
        <v>0.70188657407407407</v>
      </c>
      <c r="U5496" s="4">
        <f t="shared" si="1039"/>
        <v>0</v>
      </c>
      <c r="V5496" s="4" t="str">
        <f t="shared" si="1040"/>
        <v/>
      </c>
      <c r="W5496" s="18" t="str">
        <f>IF(V5496="","",VLOOKUP(L5496,日射量と図３!$A$4:$C$368,3,TRUE)*238.85/100)</f>
        <v/>
      </c>
      <c r="X5496" s="4" t="str">
        <f t="shared" si="1041"/>
        <v/>
      </c>
      <c r="Y5496" s="4" t="str">
        <f t="shared" si="1042"/>
        <v/>
      </c>
      <c r="Z5496" s="4" t="str">
        <f t="shared" si="1043"/>
        <v/>
      </c>
      <c r="AA5496" s="4" t="str">
        <f>IF($V5496="","",IF(Y5496&lt;36,0,IF(AND(36&lt;=Y5496,Y5496&lt;71),VLOOKUP($W5496,日射量と図３!$E$6:$F$34,2,TRUE),IF(AND(71&lt;=Y5496,Y5496&lt;107),VLOOKUP($W5496,日射量と図３!$E$6:$G$34,3,TRUE),IF(AND(107&lt;=Y5496,Y5496&lt;143),VLOOKUP($W5496,日射量と図３!$E$6:$H$34,4,TRUE),VLOOKUP($W5496,日射量と図３!$E$6:$I$34,5,TRUE))))))</f>
        <v/>
      </c>
      <c r="AB5496" s="4" t="str">
        <f>IF($V5496="","",IF(Z5496&lt;36,0,IF(AND(36&lt;=Z5496,Z5496&lt;71),VLOOKUP($W5496,日射量と図３!$E$6:$F$34,2,TRUE),IF(AND(71&lt;=Z5496,Z5496&lt;107),VLOOKUP($W5496,日射量と図３!$E$6:$G$34,3,TRUE),IF(AND(107&lt;=Z5496,Z5496&lt;143),VLOOKUP($W5496,日射量と図３!$E$6:$H$34,4,TRUE),VLOOKUP($W5496,日射量と図３!$E$6:$I$34,5,TRUE))))))</f>
        <v/>
      </c>
      <c r="AC5496" s="382" t="str">
        <f t="shared" si="1035"/>
        <v/>
      </c>
      <c r="AD5496" s="382" t="str">
        <f t="shared" si="1036"/>
        <v/>
      </c>
    </row>
    <row r="5497" spans="11:30" ht="13.5" customHeight="1">
      <c r="K5497" s="4">
        <f t="shared" si="1032"/>
        <v>1</v>
      </c>
      <c r="L5497" s="34">
        <v>43480</v>
      </c>
      <c r="M5497" s="4">
        <v>229</v>
      </c>
      <c r="N5497" s="4">
        <v>22</v>
      </c>
      <c r="O5497" s="31">
        <v>0.875</v>
      </c>
      <c r="P5497" s="35">
        <v>3.45</v>
      </c>
      <c r="Q5497" s="36">
        <f t="shared" si="1033"/>
        <v>16</v>
      </c>
      <c r="R5497" s="4">
        <f t="shared" si="1034"/>
        <v>12.55</v>
      </c>
      <c r="S5497" s="31">
        <f t="shared" si="1037"/>
        <v>0.29212962962962963</v>
      </c>
      <c r="T5497" s="31">
        <f t="shared" si="1038"/>
        <v>0.70188657407407407</v>
      </c>
      <c r="U5497" s="4">
        <f t="shared" si="1039"/>
        <v>0</v>
      </c>
      <c r="V5497" s="4" t="str">
        <f t="shared" si="1040"/>
        <v/>
      </c>
      <c r="W5497" s="18" t="str">
        <f>IF(V5497="","",VLOOKUP(L5497,日射量と図３!$A$4:$C$368,3,TRUE)*238.85/100)</f>
        <v/>
      </c>
      <c r="X5497" s="4" t="str">
        <f t="shared" si="1041"/>
        <v/>
      </c>
      <c r="Y5497" s="4" t="str">
        <f t="shared" si="1042"/>
        <v/>
      </c>
      <c r="Z5497" s="4" t="str">
        <f t="shared" si="1043"/>
        <v/>
      </c>
      <c r="AA5497" s="4" t="str">
        <f>IF($V5497="","",IF(Y5497&lt;36,0,IF(AND(36&lt;=Y5497,Y5497&lt;71),VLOOKUP($W5497,日射量と図３!$E$6:$F$34,2,TRUE),IF(AND(71&lt;=Y5497,Y5497&lt;107),VLOOKUP($W5497,日射量と図３!$E$6:$G$34,3,TRUE),IF(AND(107&lt;=Y5497,Y5497&lt;143),VLOOKUP($W5497,日射量と図３!$E$6:$H$34,4,TRUE),VLOOKUP($W5497,日射量と図３!$E$6:$I$34,5,TRUE))))))</f>
        <v/>
      </c>
      <c r="AB5497" s="4" t="str">
        <f>IF($V5497="","",IF(Z5497&lt;36,0,IF(AND(36&lt;=Z5497,Z5497&lt;71),VLOOKUP($W5497,日射量と図３!$E$6:$F$34,2,TRUE),IF(AND(71&lt;=Z5497,Z5497&lt;107),VLOOKUP($W5497,日射量と図３!$E$6:$G$34,3,TRUE),IF(AND(107&lt;=Z5497,Z5497&lt;143),VLOOKUP($W5497,日射量と図３!$E$6:$H$34,4,TRUE),VLOOKUP($W5497,日射量と図３!$E$6:$I$34,5,TRUE))))))</f>
        <v/>
      </c>
      <c r="AC5497" s="382" t="str">
        <f t="shared" si="1035"/>
        <v/>
      </c>
      <c r="AD5497" s="382" t="str">
        <f t="shared" si="1036"/>
        <v/>
      </c>
    </row>
    <row r="5498" spans="11:30" ht="13.5" customHeight="1">
      <c r="K5498" s="4">
        <f t="shared" si="1032"/>
        <v>1</v>
      </c>
      <c r="L5498" s="34">
        <v>43480</v>
      </c>
      <c r="M5498" s="4">
        <v>229</v>
      </c>
      <c r="N5498" s="4">
        <v>23</v>
      </c>
      <c r="O5498" s="31">
        <v>0.91666666666666663</v>
      </c>
      <c r="P5498" s="35">
        <v>3.25</v>
      </c>
      <c r="Q5498" s="36">
        <f t="shared" si="1033"/>
        <v>13</v>
      </c>
      <c r="R5498" s="4">
        <f t="shared" si="1034"/>
        <v>9.75</v>
      </c>
      <c r="S5498" s="31">
        <f t="shared" si="1037"/>
        <v>0.29212962962962963</v>
      </c>
      <c r="T5498" s="31">
        <f t="shared" si="1038"/>
        <v>0.70188657407407407</v>
      </c>
      <c r="U5498" s="4">
        <f t="shared" si="1039"/>
        <v>0</v>
      </c>
      <c r="V5498" s="4" t="str">
        <f t="shared" si="1040"/>
        <v/>
      </c>
      <c r="W5498" s="18" t="str">
        <f>IF(V5498="","",VLOOKUP(L5498,日射量と図３!$A$4:$C$368,3,TRUE)*238.85/100)</f>
        <v/>
      </c>
      <c r="X5498" s="4" t="str">
        <f t="shared" si="1041"/>
        <v/>
      </c>
      <c r="Y5498" s="4" t="str">
        <f t="shared" si="1042"/>
        <v/>
      </c>
      <c r="Z5498" s="4" t="str">
        <f t="shared" si="1043"/>
        <v/>
      </c>
      <c r="AA5498" s="4" t="str">
        <f>IF($V5498="","",IF(Y5498&lt;36,0,IF(AND(36&lt;=Y5498,Y5498&lt;71),VLOOKUP($W5498,日射量と図３!$E$6:$F$34,2,TRUE),IF(AND(71&lt;=Y5498,Y5498&lt;107),VLOOKUP($W5498,日射量と図３!$E$6:$G$34,3,TRUE),IF(AND(107&lt;=Y5498,Y5498&lt;143),VLOOKUP($W5498,日射量と図３!$E$6:$H$34,4,TRUE),VLOOKUP($W5498,日射量と図３!$E$6:$I$34,5,TRUE))))))</f>
        <v/>
      </c>
      <c r="AB5498" s="4" t="str">
        <f>IF($V5498="","",IF(Z5498&lt;36,0,IF(AND(36&lt;=Z5498,Z5498&lt;71),VLOOKUP($W5498,日射量と図３!$E$6:$F$34,2,TRUE),IF(AND(71&lt;=Z5498,Z5498&lt;107),VLOOKUP($W5498,日射量と図３!$E$6:$G$34,3,TRUE),IF(AND(107&lt;=Z5498,Z5498&lt;143),VLOOKUP($W5498,日射量と図３!$E$6:$H$34,4,TRUE),VLOOKUP($W5498,日射量と図３!$E$6:$I$34,5,TRUE))))))</f>
        <v/>
      </c>
      <c r="AC5498" s="382" t="str">
        <f t="shared" si="1035"/>
        <v/>
      </c>
      <c r="AD5498" s="382" t="str">
        <f t="shared" si="1036"/>
        <v/>
      </c>
    </row>
    <row r="5499" spans="11:30" ht="13.5" customHeight="1">
      <c r="K5499" s="4">
        <f t="shared" si="1032"/>
        <v>1</v>
      </c>
      <c r="L5499" s="34">
        <v>43480</v>
      </c>
      <c r="M5499" s="4">
        <v>229</v>
      </c>
      <c r="N5499" s="4">
        <v>24</v>
      </c>
      <c r="O5499" s="31">
        <v>0.95833333333333337</v>
      </c>
      <c r="P5499" s="35">
        <v>2.97</v>
      </c>
      <c r="Q5499" s="36">
        <f t="shared" si="1033"/>
        <v>13</v>
      </c>
      <c r="R5499" s="4">
        <f t="shared" si="1034"/>
        <v>10.029999999999999</v>
      </c>
      <c r="S5499" s="31">
        <f t="shared" si="1037"/>
        <v>0.29212962962962963</v>
      </c>
      <c r="T5499" s="31">
        <f t="shared" si="1038"/>
        <v>0.70188657407407407</v>
      </c>
      <c r="U5499" s="4">
        <f t="shared" si="1039"/>
        <v>0</v>
      </c>
      <c r="V5499" s="4" t="str">
        <f t="shared" si="1040"/>
        <v/>
      </c>
      <c r="W5499" s="18" t="str">
        <f>IF(V5499="","",VLOOKUP(L5499,日射量と図３!$A$4:$C$368,3,TRUE)*238.85/100)</f>
        <v/>
      </c>
      <c r="X5499" s="4" t="str">
        <f t="shared" si="1041"/>
        <v/>
      </c>
      <c r="Y5499" s="4" t="str">
        <f t="shared" si="1042"/>
        <v/>
      </c>
      <c r="Z5499" s="4" t="str">
        <f t="shared" si="1043"/>
        <v/>
      </c>
      <c r="AA5499" s="4" t="str">
        <f>IF($V5499="","",IF(Y5499&lt;36,0,IF(AND(36&lt;=Y5499,Y5499&lt;71),VLOOKUP($W5499,日射量と図３!$E$6:$F$34,2,TRUE),IF(AND(71&lt;=Y5499,Y5499&lt;107),VLOOKUP($W5499,日射量と図３!$E$6:$G$34,3,TRUE),IF(AND(107&lt;=Y5499,Y5499&lt;143),VLOOKUP($W5499,日射量と図３!$E$6:$H$34,4,TRUE),VLOOKUP($W5499,日射量と図３!$E$6:$I$34,5,TRUE))))))</f>
        <v/>
      </c>
      <c r="AB5499" s="4" t="str">
        <f>IF($V5499="","",IF(Z5499&lt;36,0,IF(AND(36&lt;=Z5499,Z5499&lt;71),VLOOKUP($W5499,日射量と図３!$E$6:$F$34,2,TRUE),IF(AND(71&lt;=Z5499,Z5499&lt;107),VLOOKUP($W5499,日射量と図３!$E$6:$G$34,3,TRUE),IF(AND(107&lt;=Z5499,Z5499&lt;143),VLOOKUP($W5499,日射量と図３!$E$6:$H$34,4,TRUE),VLOOKUP($W5499,日射量と図３!$E$6:$I$34,5,TRUE))))))</f>
        <v/>
      </c>
      <c r="AC5499" s="382" t="str">
        <f t="shared" si="1035"/>
        <v/>
      </c>
      <c r="AD5499" s="382" t="str">
        <f t="shared" si="1036"/>
        <v/>
      </c>
    </row>
    <row r="5500" spans="11:30" ht="13.5" customHeight="1">
      <c r="K5500" s="4">
        <f t="shared" si="1032"/>
        <v>1</v>
      </c>
      <c r="L5500" s="34">
        <v>43481</v>
      </c>
      <c r="M5500" s="4">
        <v>230</v>
      </c>
      <c r="N5500" s="4">
        <v>1</v>
      </c>
      <c r="O5500" s="31">
        <v>0</v>
      </c>
      <c r="P5500" s="35">
        <v>2.7199999999999998</v>
      </c>
      <c r="Q5500" s="36">
        <f t="shared" si="1033"/>
        <v>13</v>
      </c>
      <c r="R5500" s="4">
        <f t="shared" si="1034"/>
        <v>10.280000000000001</v>
      </c>
      <c r="S5500" s="31">
        <f t="shared" si="1037"/>
        <v>0.29212962962962963</v>
      </c>
      <c r="T5500" s="31">
        <f t="shared" si="1038"/>
        <v>0.70188657407407407</v>
      </c>
      <c r="U5500" s="4">
        <f t="shared" si="1039"/>
        <v>0</v>
      </c>
      <c r="V5500" s="4">
        <f t="shared" si="1040"/>
        <v>67.03</v>
      </c>
      <c r="W5500" s="18">
        <f>IF(V5500="","",VLOOKUP(L5500,日射量と図３!$A$4:$C$368,3,TRUE)*238.85/100)</f>
        <v>26.273499999999999</v>
      </c>
      <c r="X5500" s="4">
        <f t="shared" si="1041"/>
        <v>10</v>
      </c>
      <c r="Y5500" s="4">
        <f t="shared" si="1042"/>
        <v>41.906150549999992</v>
      </c>
      <c r="Z5500" s="4">
        <f t="shared" si="1043"/>
        <v>47.239660619999995</v>
      </c>
      <c r="AA5500" s="4">
        <f>IF($V5500="","",IF(Y5500&lt;36,0,IF(AND(36&lt;=Y5500,Y5500&lt;71),VLOOKUP($W5500,日射量と図３!$E$6:$F$34,2,TRUE),IF(AND(71&lt;=Y5500,Y5500&lt;107),VLOOKUP($W5500,日射量と図３!$E$6:$G$34,3,TRUE),IF(AND(107&lt;=Y5500,Y5500&lt;143),VLOOKUP($W5500,日射量と図３!$E$6:$H$34,4,TRUE),VLOOKUP($W5500,日射量と図３!$E$6:$I$34,5,TRUE))))))</f>
        <v>35</v>
      </c>
      <c r="AB5500" s="4">
        <f>IF($V5500="","",IF(Z5500&lt;36,0,IF(AND(36&lt;=Z5500,Z5500&lt;71),VLOOKUP($W5500,日射量と図３!$E$6:$F$34,2,TRUE),IF(AND(71&lt;=Z5500,Z5500&lt;107),VLOOKUP($W5500,日射量と図３!$E$6:$G$34,3,TRUE),IF(AND(107&lt;=Z5500,Z5500&lt;143),VLOOKUP($W5500,日射量と図３!$E$6:$H$34,4,TRUE),VLOOKUP($W5500,日射量と図３!$E$6:$I$34,5,TRUE))))))</f>
        <v>35</v>
      </c>
      <c r="AC5500" s="382">
        <f t="shared" si="1035"/>
        <v>1.4653800000000001</v>
      </c>
      <c r="AD5500" s="382">
        <f t="shared" si="1036"/>
        <v>1.4653800000000001</v>
      </c>
    </row>
    <row r="5501" spans="11:30" ht="13.5" customHeight="1">
      <c r="K5501" s="4">
        <f t="shared" si="1032"/>
        <v>1</v>
      </c>
      <c r="L5501" s="34">
        <v>43481</v>
      </c>
      <c r="M5501" s="4">
        <v>230</v>
      </c>
      <c r="N5501" s="4">
        <v>2</v>
      </c>
      <c r="O5501" s="31">
        <v>4.1666666666666664E-2</v>
      </c>
      <c r="P5501" s="35">
        <v>2.38</v>
      </c>
      <c r="Q5501" s="36">
        <f t="shared" si="1033"/>
        <v>13</v>
      </c>
      <c r="R5501" s="4">
        <f t="shared" si="1034"/>
        <v>10.620000000000001</v>
      </c>
      <c r="S5501" s="31">
        <f t="shared" si="1037"/>
        <v>0.29212962962962963</v>
      </c>
      <c r="T5501" s="31">
        <f t="shared" si="1038"/>
        <v>0.70188657407407407</v>
      </c>
      <c r="U5501" s="4">
        <f t="shared" si="1039"/>
        <v>0</v>
      </c>
      <c r="V5501" s="4" t="str">
        <f t="shared" si="1040"/>
        <v/>
      </c>
      <c r="W5501" s="18" t="str">
        <f>IF(V5501="","",VLOOKUP(L5501,日射量と図３!$A$4:$C$368,3,TRUE)*238.85/100)</f>
        <v/>
      </c>
      <c r="X5501" s="4" t="str">
        <f t="shared" si="1041"/>
        <v/>
      </c>
      <c r="Y5501" s="4" t="str">
        <f t="shared" si="1042"/>
        <v/>
      </c>
      <c r="Z5501" s="4" t="str">
        <f t="shared" si="1043"/>
        <v/>
      </c>
      <c r="AA5501" s="4" t="str">
        <f>IF($V5501="","",IF(Y5501&lt;36,0,IF(AND(36&lt;=Y5501,Y5501&lt;71),VLOOKUP($W5501,日射量と図３!$E$6:$F$34,2,TRUE),IF(AND(71&lt;=Y5501,Y5501&lt;107),VLOOKUP($W5501,日射量と図３!$E$6:$G$34,3,TRUE),IF(AND(107&lt;=Y5501,Y5501&lt;143),VLOOKUP($W5501,日射量と図３!$E$6:$H$34,4,TRUE),VLOOKUP($W5501,日射量と図３!$E$6:$I$34,5,TRUE))))))</f>
        <v/>
      </c>
      <c r="AB5501" s="4" t="str">
        <f>IF($V5501="","",IF(Z5501&lt;36,0,IF(AND(36&lt;=Z5501,Z5501&lt;71),VLOOKUP($W5501,日射量と図３!$E$6:$F$34,2,TRUE),IF(AND(71&lt;=Z5501,Z5501&lt;107),VLOOKUP($W5501,日射量と図３!$E$6:$G$34,3,TRUE),IF(AND(107&lt;=Z5501,Z5501&lt;143),VLOOKUP($W5501,日射量と図３!$E$6:$H$34,4,TRUE),VLOOKUP($W5501,日射量と図３!$E$6:$I$34,5,TRUE))))))</f>
        <v/>
      </c>
      <c r="AC5501" s="382" t="str">
        <f t="shared" si="1035"/>
        <v/>
      </c>
      <c r="AD5501" s="382" t="str">
        <f t="shared" si="1036"/>
        <v/>
      </c>
    </row>
    <row r="5502" spans="11:30" ht="13.5" customHeight="1">
      <c r="K5502" s="4">
        <f t="shared" si="1032"/>
        <v>1</v>
      </c>
      <c r="L5502" s="34">
        <v>43481</v>
      </c>
      <c r="M5502" s="4">
        <v>230</v>
      </c>
      <c r="N5502" s="4">
        <v>3</v>
      </c>
      <c r="O5502" s="31">
        <v>8.3333333333333329E-2</v>
      </c>
      <c r="P5502" s="35">
        <v>2.0300000000000002</v>
      </c>
      <c r="Q5502" s="36">
        <f t="shared" si="1033"/>
        <v>13</v>
      </c>
      <c r="R5502" s="4">
        <f t="shared" si="1034"/>
        <v>10.969999999999999</v>
      </c>
      <c r="S5502" s="31">
        <f t="shared" si="1037"/>
        <v>0.29212962962962963</v>
      </c>
      <c r="T5502" s="31">
        <f t="shared" si="1038"/>
        <v>0.70188657407407407</v>
      </c>
      <c r="U5502" s="4">
        <f t="shared" si="1039"/>
        <v>0</v>
      </c>
      <c r="V5502" s="4" t="str">
        <f t="shared" si="1040"/>
        <v/>
      </c>
      <c r="W5502" s="18" t="str">
        <f>IF(V5502="","",VLOOKUP(L5502,日射量と図３!$A$4:$C$368,3,TRUE)*238.85/100)</f>
        <v/>
      </c>
      <c r="X5502" s="4" t="str">
        <f t="shared" si="1041"/>
        <v/>
      </c>
      <c r="Y5502" s="4" t="str">
        <f t="shared" si="1042"/>
        <v/>
      </c>
      <c r="Z5502" s="4" t="str">
        <f t="shared" si="1043"/>
        <v/>
      </c>
      <c r="AA5502" s="4" t="str">
        <f>IF($V5502="","",IF(Y5502&lt;36,0,IF(AND(36&lt;=Y5502,Y5502&lt;71),VLOOKUP($W5502,日射量と図３!$E$6:$F$34,2,TRUE),IF(AND(71&lt;=Y5502,Y5502&lt;107),VLOOKUP($W5502,日射量と図３!$E$6:$G$34,3,TRUE),IF(AND(107&lt;=Y5502,Y5502&lt;143),VLOOKUP($W5502,日射量と図３!$E$6:$H$34,4,TRUE),VLOOKUP($W5502,日射量と図３!$E$6:$I$34,5,TRUE))))))</f>
        <v/>
      </c>
      <c r="AB5502" s="4" t="str">
        <f>IF($V5502="","",IF(Z5502&lt;36,0,IF(AND(36&lt;=Z5502,Z5502&lt;71),VLOOKUP($W5502,日射量と図３!$E$6:$F$34,2,TRUE),IF(AND(71&lt;=Z5502,Z5502&lt;107),VLOOKUP($W5502,日射量と図３!$E$6:$G$34,3,TRUE),IF(AND(107&lt;=Z5502,Z5502&lt;143),VLOOKUP($W5502,日射量と図３!$E$6:$H$34,4,TRUE),VLOOKUP($W5502,日射量と図３!$E$6:$I$34,5,TRUE))))))</f>
        <v/>
      </c>
      <c r="AC5502" s="382" t="str">
        <f t="shared" si="1035"/>
        <v/>
      </c>
      <c r="AD5502" s="382" t="str">
        <f t="shared" si="1036"/>
        <v/>
      </c>
    </row>
    <row r="5503" spans="11:30" ht="13.5" customHeight="1">
      <c r="K5503" s="4">
        <f t="shared" si="1032"/>
        <v>1</v>
      </c>
      <c r="L5503" s="34">
        <v>43481</v>
      </c>
      <c r="M5503" s="4">
        <v>230</v>
      </c>
      <c r="N5503" s="4">
        <v>4</v>
      </c>
      <c r="O5503" s="31">
        <v>0.125</v>
      </c>
      <c r="P5503" s="35">
        <v>1.4600000000000002</v>
      </c>
      <c r="Q5503" s="36">
        <f t="shared" si="1033"/>
        <v>13</v>
      </c>
      <c r="R5503" s="4">
        <f t="shared" si="1034"/>
        <v>11.54</v>
      </c>
      <c r="S5503" s="31">
        <f t="shared" si="1037"/>
        <v>0.29212962962962963</v>
      </c>
      <c r="T5503" s="31">
        <f t="shared" si="1038"/>
        <v>0.70188657407407407</v>
      </c>
      <c r="U5503" s="4">
        <f t="shared" si="1039"/>
        <v>0</v>
      </c>
      <c r="V5503" s="4" t="str">
        <f t="shared" si="1040"/>
        <v/>
      </c>
      <c r="W5503" s="18" t="str">
        <f>IF(V5503="","",VLOOKUP(L5503,日射量と図３!$A$4:$C$368,3,TRUE)*238.85/100)</f>
        <v/>
      </c>
      <c r="X5503" s="4" t="str">
        <f t="shared" si="1041"/>
        <v/>
      </c>
      <c r="Y5503" s="4" t="str">
        <f t="shared" si="1042"/>
        <v/>
      </c>
      <c r="Z5503" s="4" t="str">
        <f t="shared" si="1043"/>
        <v/>
      </c>
      <c r="AA5503" s="4" t="str">
        <f>IF($V5503="","",IF(Y5503&lt;36,0,IF(AND(36&lt;=Y5503,Y5503&lt;71),VLOOKUP($W5503,日射量と図３!$E$6:$F$34,2,TRUE),IF(AND(71&lt;=Y5503,Y5503&lt;107),VLOOKUP($W5503,日射量と図３!$E$6:$G$34,3,TRUE),IF(AND(107&lt;=Y5503,Y5503&lt;143),VLOOKUP($W5503,日射量と図３!$E$6:$H$34,4,TRUE),VLOOKUP($W5503,日射量と図３!$E$6:$I$34,5,TRUE))))))</f>
        <v/>
      </c>
      <c r="AB5503" s="4" t="str">
        <f>IF($V5503="","",IF(Z5503&lt;36,0,IF(AND(36&lt;=Z5503,Z5503&lt;71),VLOOKUP($W5503,日射量と図３!$E$6:$F$34,2,TRUE),IF(AND(71&lt;=Z5503,Z5503&lt;107),VLOOKUP($W5503,日射量と図３!$E$6:$G$34,3,TRUE),IF(AND(107&lt;=Z5503,Z5503&lt;143),VLOOKUP($W5503,日射量と図３!$E$6:$H$34,4,TRUE),VLOOKUP($W5503,日射量と図３!$E$6:$I$34,5,TRUE))))))</f>
        <v/>
      </c>
      <c r="AC5503" s="382" t="str">
        <f t="shared" si="1035"/>
        <v/>
      </c>
      <c r="AD5503" s="382" t="str">
        <f t="shared" si="1036"/>
        <v/>
      </c>
    </row>
    <row r="5504" spans="11:30" ht="13.5" customHeight="1">
      <c r="K5504" s="4">
        <f t="shared" si="1032"/>
        <v>1</v>
      </c>
      <c r="L5504" s="34">
        <v>43481</v>
      </c>
      <c r="M5504" s="4">
        <v>230</v>
      </c>
      <c r="N5504" s="4">
        <v>5</v>
      </c>
      <c r="O5504" s="31">
        <v>0.16666666666666666</v>
      </c>
      <c r="P5504" s="35">
        <v>1.2100000000000002</v>
      </c>
      <c r="Q5504" s="36">
        <f t="shared" si="1033"/>
        <v>15</v>
      </c>
      <c r="R5504" s="4">
        <f t="shared" si="1034"/>
        <v>13.79</v>
      </c>
      <c r="S5504" s="31">
        <f t="shared" si="1037"/>
        <v>0.29212962962962963</v>
      </c>
      <c r="T5504" s="31">
        <f t="shared" si="1038"/>
        <v>0.70188657407407407</v>
      </c>
      <c r="U5504" s="4">
        <f t="shared" si="1039"/>
        <v>0</v>
      </c>
      <c r="V5504" s="4" t="str">
        <f t="shared" si="1040"/>
        <v/>
      </c>
      <c r="W5504" s="18" t="str">
        <f>IF(V5504="","",VLOOKUP(L5504,日射量と図３!$A$4:$C$368,3,TRUE)*238.85/100)</f>
        <v/>
      </c>
      <c r="X5504" s="4" t="str">
        <f t="shared" si="1041"/>
        <v/>
      </c>
      <c r="Y5504" s="4" t="str">
        <f t="shared" si="1042"/>
        <v/>
      </c>
      <c r="Z5504" s="4" t="str">
        <f t="shared" si="1043"/>
        <v/>
      </c>
      <c r="AA5504" s="4" t="str">
        <f>IF($V5504="","",IF(Y5504&lt;36,0,IF(AND(36&lt;=Y5504,Y5504&lt;71),VLOOKUP($W5504,日射量と図３!$E$6:$F$34,2,TRUE),IF(AND(71&lt;=Y5504,Y5504&lt;107),VLOOKUP($W5504,日射量と図３!$E$6:$G$34,3,TRUE),IF(AND(107&lt;=Y5504,Y5504&lt;143),VLOOKUP($W5504,日射量と図３!$E$6:$H$34,4,TRUE),VLOOKUP($W5504,日射量と図３!$E$6:$I$34,5,TRUE))))))</f>
        <v/>
      </c>
      <c r="AB5504" s="4" t="str">
        <f>IF($V5504="","",IF(Z5504&lt;36,0,IF(AND(36&lt;=Z5504,Z5504&lt;71),VLOOKUP($W5504,日射量と図３!$E$6:$F$34,2,TRUE),IF(AND(71&lt;=Z5504,Z5504&lt;107),VLOOKUP($W5504,日射量と図３!$E$6:$G$34,3,TRUE),IF(AND(107&lt;=Z5504,Z5504&lt;143),VLOOKUP($W5504,日射量と図３!$E$6:$H$34,4,TRUE),VLOOKUP($W5504,日射量と図３!$E$6:$I$34,5,TRUE))))))</f>
        <v/>
      </c>
      <c r="AC5504" s="382" t="str">
        <f t="shared" si="1035"/>
        <v/>
      </c>
      <c r="AD5504" s="382" t="str">
        <f t="shared" si="1036"/>
        <v/>
      </c>
    </row>
    <row r="5505" spans="11:30" ht="13.5" customHeight="1">
      <c r="K5505" s="4">
        <f t="shared" si="1032"/>
        <v>1</v>
      </c>
      <c r="L5505" s="34">
        <v>43481</v>
      </c>
      <c r="M5505" s="4">
        <v>230</v>
      </c>
      <c r="N5505" s="4">
        <v>6</v>
      </c>
      <c r="O5505" s="31">
        <v>0.20833333333333334</v>
      </c>
      <c r="P5505" s="35">
        <v>1</v>
      </c>
      <c r="Q5505" s="36">
        <f t="shared" si="1033"/>
        <v>15</v>
      </c>
      <c r="R5505" s="4">
        <f t="shared" si="1034"/>
        <v>14</v>
      </c>
      <c r="S5505" s="31">
        <f t="shared" si="1037"/>
        <v>0.29212962962962963</v>
      </c>
      <c r="T5505" s="31">
        <f t="shared" si="1038"/>
        <v>0.70188657407407407</v>
      </c>
      <c r="U5505" s="4">
        <f t="shared" si="1039"/>
        <v>0</v>
      </c>
      <c r="V5505" s="4" t="str">
        <f t="shared" si="1040"/>
        <v/>
      </c>
      <c r="W5505" s="18" t="str">
        <f>IF(V5505="","",VLOOKUP(L5505,日射量と図３!$A$4:$C$368,3,TRUE)*238.85/100)</f>
        <v/>
      </c>
      <c r="X5505" s="4" t="str">
        <f t="shared" si="1041"/>
        <v/>
      </c>
      <c r="Y5505" s="4" t="str">
        <f t="shared" si="1042"/>
        <v/>
      </c>
      <c r="Z5505" s="4" t="str">
        <f t="shared" si="1043"/>
        <v/>
      </c>
      <c r="AA5505" s="4" t="str">
        <f>IF($V5505="","",IF(Y5505&lt;36,0,IF(AND(36&lt;=Y5505,Y5505&lt;71),VLOOKUP($W5505,日射量と図３!$E$6:$F$34,2,TRUE),IF(AND(71&lt;=Y5505,Y5505&lt;107),VLOOKUP($W5505,日射量と図３!$E$6:$G$34,3,TRUE),IF(AND(107&lt;=Y5505,Y5505&lt;143),VLOOKUP($W5505,日射量と図３!$E$6:$H$34,4,TRUE),VLOOKUP($W5505,日射量と図３!$E$6:$I$34,5,TRUE))))))</f>
        <v/>
      </c>
      <c r="AB5505" s="4" t="str">
        <f>IF($V5505="","",IF(Z5505&lt;36,0,IF(AND(36&lt;=Z5505,Z5505&lt;71),VLOOKUP($W5505,日射量と図３!$E$6:$F$34,2,TRUE),IF(AND(71&lt;=Z5505,Z5505&lt;107),VLOOKUP($W5505,日射量と図３!$E$6:$G$34,3,TRUE),IF(AND(107&lt;=Z5505,Z5505&lt;143),VLOOKUP($W5505,日射量と図３!$E$6:$H$34,4,TRUE),VLOOKUP($W5505,日射量と図３!$E$6:$I$34,5,TRUE))))))</f>
        <v/>
      </c>
      <c r="AC5505" s="382" t="str">
        <f t="shared" si="1035"/>
        <v/>
      </c>
      <c r="AD5505" s="382" t="str">
        <f t="shared" si="1036"/>
        <v/>
      </c>
    </row>
    <row r="5506" spans="11:30" ht="13.5" customHeight="1">
      <c r="K5506" s="4">
        <f t="shared" si="1032"/>
        <v>1</v>
      </c>
      <c r="L5506" s="34">
        <v>43481</v>
      </c>
      <c r="M5506" s="4">
        <v>230</v>
      </c>
      <c r="N5506" s="4">
        <v>7</v>
      </c>
      <c r="O5506" s="31">
        <v>0.25</v>
      </c>
      <c r="P5506" s="35">
        <v>0.78</v>
      </c>
      <c r="Q5506" s="36">
        <f t="shared" si="1033"/>
        <v>15</v>
      </c>
      <c r="R5506" s="4">
        <f t="shared" si="1034"/>
        <v>14.22</v>
      </c>
      <c r="S5506" s="31">
        <f t="shared" si="1037"/>
        <v>0.29212962962962963</v>
      </c>
      <c r="T5506" s="31">
        <f t="shared" si="1038"/>
        <v>0.70188657407407407</v>
      </c>
      <c r="U5506" s="4">
        <f t="shared" si="1039"/>
        <v>0</v>
      </c>
      <c r="V5506" s="4" t="str">
        <f t="shared" si="1040"/>
        <v/>
      </c>
      <c r="W5506" s="18" t="str">
        <f>IF(V5506="","",VLOOKUP(L5506,日射量と図３!$A$4:$C$368,3,TRUE)*238.85/100)</f>
        <v/>
      </c>
      <c r="X5506" s="4" t="str">
        <f t="shared" si="1041"/>
        <v/>
      </c>
      <c r="Y5506" s="4" t="str">
        <f t="shared" si="1042"/>
        <v/>
      </c>
      <c r="Z5506" s="4" t="str">
        <f t="shared" si="1043"/>
        <v/>
      </c>
      <c r="AA5506" s="4" t="str">
        <f>IF($V5506="","",IF(Y5506&lt;36,0,IF(AND(36&lt;=Y5506,Y5506&lt;71),VLOOKUP($W5506,日射量と図３!$E$6:$F$34,2,TRUE),IF(AND(71&lt;=Y5506,Y5506&lt;107),VLOOKUP($W5506,日射量と図３!$E$6:$G$34,3,TRUE),IF(AND(107&lt;=Y5506,Y5506&lt;143),VLOOKUP($W5506,日射量と図３!$E$6:$H$34,4,TRUE),VLOOKUP($W5506,日射量と図３!$E$6:$I$34,5,TRUE))))))</f>
        <v/>
      </c>
      <c r="AB5506" s="4" t="str">
        <f>IF($V5506="","",IF(Z5506&lt;36,0,IF(AND(36&lt;=Z5506,Z5506&lt;71),VLOOKUP($W5506,日射量と図３!$E$6:$F$34,2,TRUE),IF(AND(71&lt;=Z5506,Z5506&lt;107),VLOOKUP($W5506,日射量と図３!$E$6:$G$34,3,TRUE),IF(AND(107&lt;=Z5506,Z5506&lt;143),VLOOKUP($W5506,日射量と図３!$E$6:$H$34,4,TRUE),VLOOKUP($W5506,日射量と図３!$E$6:$I$34,5,TRUE))))))</f>
        <v/>
      </c>
      <c r="AC5506" s="382" t="str">
        <f t="shared" si="1035"/>
        <v/>
      </c>
      <c r="AD5506" s="382" t="str">
        <f t="shared" si="1036"/>
        <v/>
      </c>
    </row>
    <row r="5507" spans="11:30" ht="13.5" customHeight="1">
      <c r="K5507" s="4">
        <f t="shared" si="1032"/>
        <v>1</v>
      </c>
      <c r="L5507" s="34">
        <v>43481</v>
      </c>
      <c r="M5507" s="4">
        <v>230</v>
      </c>
      <c r="N5507" s="4">
        <v>8</v>
      </c>
      <c r="O5507" s="31">
        <v>0.29166666666666669</v>
      </c>
      <c r="P5507" s="35">
        <v>0.6100000000000001</v>
      </c>
      <c r="Q5507" s="36">
        <f t="shared" si="1033"/>
        <v>12</v>
      </c>
      <c r="R5507" s="4">
        <f t="shared" si="1034"/>
        <v>11.39</v>
      </c>
      <c r="S5507" s="31">
        <f t="shared" si="1037"/>
        <v>0.29212962962962963</v>
      </c>
      <c r="T5507" s="31">
        <f t="shared" si="1038"/>
        <v>0.70188657407407407</v>
      </c>
      <c r="U5507" s="4">
        <f t="shared" si="1039"/>
        <v>0</v>
      </c>
      <c r="V5507" s="4" t="str">
        <f t="shared" si="1040"/>
        <v/>
      </c>
      <c r="W5507" s="18" t="str">
        <f>IF(V5507="","",VLOOKUP(L5507,日射量と図３!$A$4:$C$368,3,TRUE)*238.85/100)</f>
        <v/>
      </c>
      <c r="X5507" s="4" t="str">
        <f t="shared" si="1041"/>
        <v/>
      </c>
      <c r="Y5507" s="4" t="str">
        <f t="shared" si="1042"/>
        <v/>
      </c>
      <c r="Z5507" s="4" t="str">
        <f t="shared" si="1043"/>
        <v/>
      </c>
      <c r="AA5507" s="4" t="str">
        <f>IF($V5507="","",IF(Y5507&lt;36,0,IF(AND(36&lt;=Y5507,Y5507&lt;71),VLOOKUP($W5507,日射量と図３!$E$6:$F$34,2,TRUE),IF(AND(71&lt;=Y5507,Y5507&lt;107),VLOOKUP($W5507,日射量と図３!$E$6:$G$34,3,TRUE),IF(AND(107&lt;=Y5507,Y5507&lt;143),VLOOKUP($W5507,日射量と図３!$E$6:$H$34,4,TRUE),VLOOKUP($W5507,日射量と図３!$E$6:$I$34,5,TRUE))))))</f>
        <v/>
      </c>
      <c r="AB5507" s="4" t="str">
        <f>IF($V5507="","",IF(Z5507&lt;36,0,IF(AND(36&lt;=Z5507,Z5507&lt;71),VLOOKUP($W5507,日射量と図３!$E$6:$F$34,2,TRUE),IF(AND(71&lt;=Z5507,Z5507&lt;107),VLOOKUP($W5507,日射量と図３!$E$6:$G$34,3,TRUE),IF(AND(107&lt;=Z5507,Z5507&lt;143),VLOOKUP($W5507,日射量と図３!$E$6:$H$34,4,TRUE),VLOOKUP($W5507,日射量と図３!$E$6:$I$34,5,TRUE))))))</f>
        <v/>
      </c>
      <c r="AC5507" s="382" t="str">
        <f t="shared" si="1035"/>
        <v/>
      </c>
      <c r="AD5507" s="382" t="str">
        <f t="shared" si="1036"/>
        <v/>
      </c>
    </row>
    <row r="5508" spans="11:30" ht="13.5" customHeight="1">
      <c r="K5508" s="4">
        <f t="shared" si="1032"/>
        <v>1</v>
      </c>
      <c r="L5508" s="34">
        <v>43481</v>
      </c>
      <c r="M5508" s="4">
        <v>230</v>
      </c>
      <c r="N5508" s="4">
        <v>9</v>
      </c>
      <c r="O5508" s="31">
        <v>0.33333333333333331</v>
      </c>
      <c r="P5508" s="35">
        <v>1.3800000000000001</v>
      </c>
      <c r="Q5508" s="36">
        <f t="shared" si="1033"/>
        <v>12</v>
      </c>
      <c r="R5508" s="4">
        <f t="shared" si="1034"/>
        <v>10.62</v>
      </c>
      <c r="S5508" s="31">
        <f t="shared" si="1037"/>
        <v>0.29212962962962963</v>
      </c>
      <c r="T5508" s="31">
        <f t="shared" si="1038"/>
        <v>0.70188657407407407</v>
      </c>
      <c r="U5508" s="4">
        <f t="shared" si="1039"/>
        <v>10.62</v>
      </c>
      <c r="V5508" s="4" t="str">
        <f t="shared" si="1040"/>
        <v/>
      </c>
      <c r="W5508" s="18" t="str">
        <f>IF(V5508="","",VLOOKUP(L5508,日射量と図３!$A$4:$C$368,3,TRUE)*238.85/100)</f>
        <v/>
      </c>
      <c r="X5508" s="4" t="str">
        <f t="shared" si="1041"/>
        <v/>
      </c>
      <c r="Y5508" s="4" t="str">
        <f t="shared" si="1042"/>
        <v/>
      </c>
      <c r="Z5508" s="4" t="str">
        <f t="shared" si="1043"/>
        <v/>
      </c>
      <c r="AA5508" s="4" t="str">
        <f>IF($V5508="","",IF(Y5508&lt;36,0,IF(AND(36&lt;=Y5508,Y5508&lt;71),VLOOKUP($W5508,日射量と図３!$E$6:$F$34,2,TRUE),IF(AND(71&lt;=Y5508,Y5508&lt;107),VLOOKUP($W5508,日射量と図３!$E$6:$G$34,3,TRUE),IF(AND(107&lt;=Y5508,Y5508&lt;143),VLOOKUP($W5508,日射量と図３!$E$6:$H$34,4,TRUE),VLOOKUP($W5508,日射量と図３!$E$6:$I$34,5,TRUE))))))</f>
        <v/>
      </c>
      <c r="AB5508" s="4" t="str">
        <f>IF($V5508="","",IF(Z5508&lt;36,0,IF(AND(36&lt;=Z5508,Z5508&lt;71),VLOOKUP($W5508,日射量と図３!$E$6:$F$34,2,TRUE),IF(AND(71&lt;=Z5508,Z5508&lt;107),VLOOKUP($W5508,日射量と図３!$E$6:$G$34,3,TRUE),IF(AND(107&lt;=Z5508,Z5508&lt;143),VLOOKUP($W5508,日射量と図３!$E$6:$H$34,4,TRUE),VLOOKUP($W5508,日射量と図３!$E$6:$I$34,5,TRUE))))))</f>
        <v/>
      </c>
      <c r="AC5508" s="382" t="str">
        <f t="shared" si="1035"/>
        <v/>
      </c>
      <c r="AD5508" s="382" t="str">
        <f t="shared" si="1036"/>
        <v/>
      </c>
    </row>
    <row r="5509" spans="11:30" ht="13.5" customHeight="1">
      <c r="K5509" s="4">
        <f t="shared" ref="K5509:K5572" si="1044">MONTH(L5509)</f>
        <v>1</v>
      </c>
      <c r="L5509" s="34">
        <v>43481</v>
      </c>
      <c r="M5509" s="4">
        <v>230</v>
      </c>
      <c r="N5509" s="4">
        <v>10</v>
      </c>
      <c r="O5509" s="31">
        <v>0.375</v>
      </c>
      <c r="P5509" s="35">
        <v>2.8899999999999997</v>
      </c>
      <c r="Q5509" s="36">
        <f t="shared" ref="Q5509:Q5572" si="1045">IF(O5509&lt;$B$15,$D$14,IF(O5509&lt;$B$16,$D$15,IF(O5509&lt;$B$17,$D$16,IF(O5509&lt;$B$18,$D$17,IF(O5509&lt;$B$19,$D$18,$D$19)))))</f>
        <v>12</v>
      </c>
      <c r="R5509" s="4">
        <f t="shared" ref="R5509:R5572" si="1046">IF(Q5509-P5509&gt;0,Q5509-P5509,0)</f>
        <v>9.11</v>
      </c>
      <c r="S5509" s="31">
        <f t="shared" si="1037"/>
        <v>0.29212962962962963</v>
      </c>
      <c r="T5509" s="31">
        <f t="shared" si="1038"/>
        <v>0.70188657407407407</v>
      </c>
      <c r="U5509" s="4">
        <f t="shared" si="1039"/>
        <v>9.11</v>
      </c>
      <c r="V5509" s="4" t="str">
        <f t="shared" si="1040"/>
        <v/>
      </c>
      <c r="W5509" s="18" t="str">
        <f>IF(V5509="","",VLOOKUP(L5509,日射量と図３!$A$4:$C$368,3,TRUE)*238.85/100)</f>
        <v/>
      </c>
      <c r="X5509" s="4" t="str">
        <f t="shared" si="1041"/>
        <v/>
      </c>
      <c r="Y5509" s="4" t="str">
        <f t="shared" si="1042"/>
        <v/>
      </c>
      <c r="Z5509" s="4" t="str">
        <f t="shared" si="1043"/>
        <v/>
      </c>
      <c r="AA5509" s="4" t="str">
        <f>IF($V5509="","",IF(Y5509&lt;36,0,IF(AND(36&lt;=Y5509,Y5509&lt;71),VLOOKUP($W5509,日射量と図３!$E$6:$F$34,2,TRUE),IF(AND(71&lt;=Y5509,Y5509&lt;107),VLOOKUP($W5509,日射量と図３!$E$6:$G$34,3,TRUE),IF(AND(107&lt;=Y5509,Y5509&lt;143),VLOOKUP($W5509,日射量と図３!$E$6:$H$34,4,TRUE),VLOOKUP($W5509,日射量と図３!$E$6:$I$34,5,TRUE))))))</f>
        <v/>
      </c>
      <c r="AB5509" s="4" t="str">
        <f>IF($V5509="","",IF(Z5509&lt;36,0,IF(AND(36&lt;=Z5509,Z5509&lt;71),VLOOKUP($W5509,日射量と図３!$E$6:$F$34,2,TRUE),IF(AND(71&lt;=Z5509,Z5509&lt;107),VLOOKUP($W5509,日射量と図３!$E$6:$G$34,3,TRUE),IF(AND(107&lt;=Z5509,Z5509&lt;143),VLOOKUP($W5509,日射量と図３!$E$6:$H$34,4,TRUE),VLOOKUP($W5509,日射量と図３!$E$6:$I$34,5,TRUE))))))</f>
        <v/>
      </c>
      <c r="AC5509" s="382" t="str">
        <f t="shared" si="1035"/>
        <v/>
      </c>
      <c r="AD5509" s="382" t="str">
        <f t="shared" si="1036"/>
        <v/>
      </c>
    </row>
    <row r="5510" spans="11:30" ht="13.5" customHeight="1">
      <c r="K5510" s="4">
        <f t="shared" si="1044"/>
        <v>1</v>
      </c>
      <c r="L5510" s="34">
        <v>43481</v>
      </c>
      <c r="M5510" s="4">
        <v>230</v>
      </c>
      <c r="N5510" s="4">
        <v>11</v>
      </c>
      <c r="O5510" s="31">
        <v>0.41666666666666669</v>
      </c>
      <c r="P5510" s="35">
        <v>4.3600000000000003</v>
      </c>
      <c r="Q5510" s="36">
        <f t="shared" si="1045"/>
        <v>12</v>
      </c>
      <c r="R5510" s="4">
        <f t="shared" si="1046"/>
        <v>7.64</v>
      </c>
      <c r="S5510" s="31">
        <f t="shared" si="1037"/>
        <v>0.29212962962962963</v>
      </c>
      <c r="T5510" s="31">
        <f t="shared" si="1038"/>
        <v>0.70188657407407407</v>
      </c>
      <c r="U5510" s="4">
        <f t="shared" si="1039"/>
        <v>7.64</v>
      </c>
      <c r="V5510" s="4" t="str">
        <f t="shared" si="1040"/>
        <v/>
      </c>
      <c r="W5510" s="18" t="str">
        <f>IF(V5510="","",VLOOKUP(L5510,日射量と図３!$A$4:$C$368,3,TRUE)*238.85/100)</f>
        <v/>
      </c>
      <c r="X5510" s="4" t="str">
        <f t="shared" si="1041"/>
        <v/>
      </c>
      <c r="Y5510" s="4" t="str">
        <f t="shared" si="1042"/>
        <v/>
      </c>
      <c r="Z5510" s="4" t="str">
        <f t="shared" si="1043"/>
        <v/>
      </c>
      <c r="AA5510" s="4" t="str">
        <f>IF($V5510="","",IF(Y5510&lt;36,0,IF(AND(36&lt;=Y5510,Y5510&lt;71),VLOOKUP($W5510,日射量と図３!$E$6:$F$34,2,TRUE),IF(AND(71&lt;=Y5510,Y5510&lt;107),VLOOKUP($W5510,日射量と図３!$E$6:$G$34,3,TRUE),IF(AND(107&lt;=Y5510,Y5510&lt;143),VLOOKUP($W5510,日射量と図３!$E$6:$H$34,4,TRUE),VLOOKUP($W5510,日射量と図３!$E$6:$I$34,5,TRUE))))))</f>
        <v/>
      </c>
      <c r="AB5510" s="4" t="str">
        <f>IF($V5510="","",IF(Z5510&lt;36,0,IF(AND(36&lt;=Z5510,Z5510&lt;71),VLOOKUP($W5510,日射量と図３!$E$6:$F$34,2,TRUE),IF(AND(71&lt;=Z5510,Z5510&lt;107),VLOOKUP($W5510,日射量と図３!$E$6:$G$34,3,TRUE),IF(AND(107&lt;=Z5510,Z5510&lt;143),VLOOKUP($W5510,日射量と図３!$E$6:$H$34,4,TRUE),VLOOKUP($W5510,日射量と図３!$E$6:$I$34,5,TRUE))))))</f>
        <v/>
      </c>
      <c r="AC5510" s="382" t="str">
        <f t="shared" si="1035"/>
        <v/>
      </c>
      <c r="AD5510" s="382" t="str">
        <f t="shared" si="1036"/>
        <v/>
      </c>
    </row>
    <row r="5511" spans="11:30" ht="13.5" customHeight="1">
      <c r="K5511" s="4">
        <f t="shared" si="1044"/>
        <v>1</v>
      </c>
      <c r="L5511" s="34">
        <v>43481</v>
      </c>
      <c r="M5511" s="4">
        <v>230</v>
      </c>
      <c r="N5511" s="4">
        <v>12</v>
      </c>
      <c r="O5511" s="31">
        <v>0.45833333333333331</v>
      </c>
      <c r="P5511" s="35">
        <v>5.8199999999999994</v>
      </c>
      <c r="Q5511" s="36">
        <f t="shared" si="1045"/>
        <v>12</v>
      </c>
      <c r="R5511" s="4">
        <f t="shared" si="1046"/>
        <v>6.1800000000000006</v>
      </c>
      <c r="S5511" s="31">
        <f t="shared" si="1037"/>
        <v>0.29212962962962963</v>
      </c>
      <c r="T5511" s="31">
        <f t="shared" si="1038"/>
        <v>0.70188657407407407</v>
      </c>
      <c r="U5511" s="4">
        <f t="shared" si="1039"/>
        <v>6.1800000000000006</v>
      </c>
      <c r="V5511" s="4" t="str">
        <f t="shared" si="1040"/>
        <v/>
      </c>
      <c r="W5511" s="18" t="str">
        <f>IF(V5511="","",VLOOKUP(L5511,日射量と図３!$A$4:$C$368,3,TRUE)*238.85/100)</f>
        <v/>
      </c>
      <c r="X5511" s="4" t="str">
        <f t="shared" si="1041"/>
        <v/>
      </c>
      <c r="Y5511" s="4" t="str">
        <f t="shared" si="1042"/>
        <v/>
      </c>
      <c r="Z5511" s="4" t="str">
        <f t="shared" si="1043"/>
        <v/>
      </c>
      <c r="AA5511" s="4" t="str">
        <f>IF($V5511="","",IF(Y5511&lt;36,0,IF(AND(36&lt;=Y5511,Y5511&lt;71),VLOOKUP($W5511,日射量と図３!$E$6:$F$34,2,TRUE),IF(AND(71&lt;=Y5511,Y5511&lt;107),VLOOKUP($W5511,日射量と図３!$E$6:$G$34,3,TRUE),IF(AND(107&lt;=Y5511,Y5511&lt;143),VLOOKUP($W5511,日射量と図３!$E$6:$H$34,4,TRUE),VLOOKUP($W5511,日射量と図３!$E$6:$I$34,5,TRUE))))))</f>
        <v/>
      </c>
      <c r="AB5511" s="4" t="str">
        <f>IF($V5511="","",IF(Z5511&lt;36,0,IF(AND(36&lt;=Z5511,Z5511&lt;71),VLOOKUP($W5511,日射量と図３!$E$6:$F$34,2,TRUE),IF(AND(71&lt;=Z5511,Z5511&lt;107),VLOOKUP($W5511,日射量と図３!$E$6:$G$34,3,TRUE),IF(AND(107&lt;=Z5511,Z5511&lt;143),VLOOKUP($W5511,日射量と図３!$E$6:$H$34,4,TRUE),VLOOKUP($W5511,日射量と図３!$E$6:$I$34,5,TRUE))))))</f>
        <v/>
      </c>
      <c r="AC5511" s="382" t="str">
        <f t="shared" si="1035"/>
        <v/>
      </c>
      <c r="AD5511" s="382" t="str">
        <f t="shared" si="1036"/>
        <v/>
      </c>
    </row>
    <row r="5512" spans="11:30" ht="13.5" customHeight="1">
      <c r="K5512" s="4">
        <f t="shared" si="1044"/>
        <v>1</v>
      </c>
      <c r="L5512" s="34">
        <v>43481</v>
      </c>
      <c r="M5512" s="4">
        <v>230</v>
      </c>
      <c r="N5512" s="4">
        <v>13</v>
      </c>
      <c r="O5512" s="31">
        <v>0.5</v>
      </c>
      <c r="P5512" s="35">
        <v>6.419999999999999</v>
      </c>
      <c r="Q5512" s="36">
        <f t="shared" si="1045"/>
        <v>12</v>
      </c>
      <c r="R5512" s="4">
        <f t="shared" si="1046"/>
        <v>5.580000000000001</v>
      </c>
      <c r="S5512" s="31">
        <f t="shared" si="1037"/>
        <v>0.29212962962962963</v>
      </c>
      <c r="T5512" s="31">
        <f t="shared" si="1038"/>
        <v>0.70188657407407407</v>
      </c>
      <c r="U5512" s="4">
        <f t="shared" si="1039"/>
        <v>5.580000000000001</v>
      </c>
      <c r="V5512" s="4" t="str">
        <f t="shared" si="1040"/>
        <v/>
      </c>
      <c r="W5512" s="18" t="str">
        <f>IF(V5512="","",VLOOKUP(L5512,日射量と図３!$A$4:$C$368,3,TRUE)*238.85/100)</f>
        <v/>
      </c>
      <c r="X5512" s="4" t="str">
        <f t="shared" si="1041"/>
        <v/>
      </c>
      <c r="Y5512" s="4" t="str">
        <f t="shared" si="1042"/>
        <v/>
      </c>
      <c r="Z5512" s="4" t="str">
        <f t="shared" si="1043"/>
        <v/>
      </c>
      <c r="AA5512" s="4" t="str">
        <f>IF($V5512="","",IF(Y5512&lt;36,0,IF(AND(36&lt;=Y5512,Y5512&lt;71),VLOOKUP($W5512,日射量と図３!$E$6:$F$34,2,TRUE),IF(AND(71&lt;=Y5512,Y5512&lt;107),VLOOKUP($W5512,日射量と図３!$E$6:$G$34,3,TRUE),IF(AND(107&lt;=Y5512,Y5512&lt;143),VLOOKUP($W5512,日射量と図３!$E$6:$H$34,4,TRUE),VLOOKUP($W5512,日射量と図３!$E$6:$I$34,5,TRUE))))))</f>
        <v/>
      </c>
      <c r="AB5512" s="4" t="str">
        <f>IF($V5512="","",IF(Z5512&lt;36,0,IF(AND(36&lt;=Z5512,Z5512&lt;71),VLOOKUP($W5512,日射量と図３!$E$6:$F$34,2,TRUE),IF(AND(71&lt;=Z5512,Z5512&lt;107),VLOOKUP($W5512,日射量と図３!$E$6:$G$34,3,TRUE),IF(AND(107&lt;=Z5512,Z5512&lt;143),VLOOKUP($W5512,日射量と図３!$E$6:$H$34,4,TRUE),VLOOKUP($W5512,日射量と図３!$E$6:$I$34,5,TRUE))))))</f>
        <v/>
      </c>
      <c r="AC5512" s="382" t="str">
        <f t="shared" si="1035"/>
        <v/>
      </c>
      <c r="AD5512" s="382" t="str">
        <f t="shared" si="1036"/>
        <v/>
      </c>
    </row>
    <row r="5513" spans="11:30" ht="13.5" customHeight="1">
      <c r="K5513" s="4">
        <f t="shared" si="1044"/>
        <v>1</v>
      </c>
      <c r="L5513" s="34">
        <v>43481</v>
      </c>
      <c r="M5513" s="4">
        <v>230</v>
      </c>
      <c r="N5513" s="4">
        <v>14</v>
      </c>
      <c r="O5513" s="31">
        <v>0.54166666666666663</v>
      </c>
      <c r="P5513" s="35">
        <v>6.9999999999999982</v>
      </c>
      <c r="Q5513" s="36">
        <f t="shared" si="1045"/>
        <v>12</v>
      </c>
      <c r="R5513" s="4">
        <f t="shared" si="1046"/>
        <v>5.0000000000000018</v>
      </c>
      <c r="S5513" s="31">
        <f t="shared" si="1037"/>
        <v>0.29212962962962963</v>
      </c>
      <c r="T5513" s="31">
        <f t="shared" si="1038"/>
        <v>0.70188657407407407</v>
      </c>
      <c r="U5513" s="4">
        <f t="shared" si="1039"/>
        <v>5.0000000000000018</v>
      </c>
      <c r="V5513" s="4" t="str">
        <f t="shared" si="1040"/>
        <v/>
      </c>
      <c r="W5513" s="18" t="str">
        <f>IF(V5513="","",VLOOKUP(L5513,日射量と図３!$A$4:$C$368,3,TRUE)*238.85/100)</f>
        <v/>
      </c>
      <c r="X5513" s="4" t="str">
        <f t="shared" si="1041"/>
        <v/>
      </c>
      <c r="Y5513" s="4" t="str">
        <f t="shared" si="1042"/>
        <v/>
      </c>
      <c r="Z5513" s="4" t="str">
        <f t="shared" si="1043"/>
        <v/>
      </c>
      <c r="AA5513" s="4" t="str">
        <f>IF($V5513="","",IF(Y5513&lt;36,0,IF(AND(36&lt;=Y5513,Y5513&lt;71),VLOOKUP($W5513,日射量と図３!$E$6:$F$34,2,TRUE),IF(AND(71&lt;=Y5513,Y5513&lt;107),VLOOKUP($W5513,日射量と図３!$E$6:$G$34,3,TRUE),IF(AND(107&lt;=Y5513,Y5513&lt;143),VLOOKUP($W5513,日射量と図３!$E$6:$H$34,4,TRUE),VLOOKUP($W5513,日射量と図３!$E$6:$I$34,5,TRUE))))))</f>
        <v/>
      </c>
      <c r="AB5513" s="4" t="str">
        <f>IF($V5513="","",IF(Z5513&lt;36,0,IF(AND(36&lt;=Z5513,Z5513&lt;71),VLOOKUP($W5513,日射量と図３!$E$6:$F$34,2,TRUE),IF(AND(71&lt;=Z5513,Z5513&lt;107),VLOOKUP($W5513,日射量と図３!$E$6:$G$34,3,TRUE),IF(AND(107&lt;=Z5513,Z5513&lt;143),VLOOKUP($W5513,日射量と図３!$E$6:$H$34,4,TRUE),VLOOKUP($W5513,日射量と図３!$E$6:$I$34,5,TRUE))))))</f>
        <v/>
      </c>
      <c r="AC5513" s="382" t="str">
        <f t="shared" si="1035"/>
        <v/>
      </c>
      <c r="AD5513" s="382" t="str">
        <f t="shared" si="1036"/>
        <v/>
      </c>
    </row>
    <row r="5514" spans="11:30" ht="13.5" customHeight="1">
      <c r="K5514" s="4">
        <f t="shared" si="1044"/>
        <v>1</v>
      </c>
      <c r="L5514" s="34">
        <v>43481</v>
      </c>
      <c r="M5514" s="4">
        <v>230</v>
      </c>
      <c r="N5514" s="4">
        <v>15</v>
      </c>
      <c r="O5514" s="31">
        <v>0.58333333333333337</v>
      </c>
      <c r="P5514" s="35">
        <v>7.26</v>
      </c>
      <c r="Q5514" s="36">
        <f t="shared" si="1045"/>
        <v>12</v>
      </c>
      <c r="R5514" s="4">
        <f t="shared" si="1046"/>
        <v>4.74</v>
      </c>
      <c r="S5514" s="31">
        <f t="shared" si="1037"/>
        <v>0.29212962962962963</v>
      </c>
      <c r="T5514" s="31">
        <f t="shared" si="1038"/>
        <v>0.70188657407407407</v>
      </c>
      <c r="U5514" s="4">
        <f t="shared" si="1039"/>
        <v>4.74</v>
      </c>
      <c r="V5514" s="4" t="str">
        <f t="shared" si="1040"/>
        <v/>
      </c>
      <c r="W5514" s="18" t="str">
        <f>IF(V5514="","",VLOOKUP(L5514,日射量と図３!$A$4:$C$368,3,TRUE)*238.85/100)</f>
        <v/>
      </c>
      <c r="X5514" s="4" t="str">
        <f t="shared" si="1041"/>
        <v/>
      </c>
      <c r="Y5514" s="4" t="str">
        <f t="shared" si="1042"/>
        <v/>
      </c>
      <c r="Z5514" s="4" t="str">
        <f t="shared" si="1043"/>
        <v/>
      </c>
      <c r="AA5514" s="4" t="str">
        <f>IF($V5514="","",IF(Y5514&lt;36,0,IF(AND(36&lt;=Y5514,Y5514&lt;71),VLOOKUP($W5514,日射量と図３!$E$6:$F$34,2,TRUE),IF(AND(71&lt;=Y5514,Y5514&lt;107),VLOOKUP($W5514,日射量と図３!$E$6:$G$34,3,TRUE),IF(AND(107&lt;=Y5514,Y5514&lt;143),VLOOKUP($W5514,日射量と図３!$E$6:$H$34,4,TRUE),VLOOKUP($W5514,日射量と図３!$E$6:$I$34,5,TRUE))))))</f>
        <v/>
      </c>
      <c r="AB5514" s="4" t="str">
        <f>IF($V5514="","",IF(Z5514&lt;36,0,IF(AND(36&lt;=Z5514,Z5514&lt;71),VLOOKUP($W5514,日射量と図３!$E$6:$F$34,2,TRUE),IF(AND(71&lt;=Z5514,Z5514&lt;107),VLOOKUP($W5514,日射量と図３!$E$6:$G$34,3,TRUE),IF(AND(107&lt;=Z5514,Z5514&lt;143),VLOOKUP($W5514,日射量と図３!$E$6:$H$34,4,TRUE),VLOOKUP($W5514,日射量と図３!$E$6:$I$34,5,TRUE))))))</f>
        <v/>
      </c>
      <c r="AC5514" s="382" t="str">
        <f t="shared" si="1035"/>
        <v/>
      </c>
      <c r="AD5514" s="382" t="str">
        <f t="shared" si="1036"/>
        <v/>
      </c>
    </row>
    <row r="5515" spans="11:30" ht="13.5" customHeight="1">
      <c r="K5515" s="4">
        <f t="shared" si="1044"/>
        <v>1</v>
      </c>
      <c r="L5515" s="34">
        <v>43481</v>
      </c>
      <c r="M5515" s="4">
        <v>230</v>
      </c>
      <c r="N5515" s="4">
        <v>16</v>
      </c>
      <c r="O5515" s="31">
        <v>0.625</v>
      </c>
      <c r="P5515" s="35">
        <v>7.1099999999999994</v>
      </c>
      <c r="Q5515" s="36">
        <f t="shared" si="1045"/>
        <v>16</v>
      </c>
      <c r="R5515" s="4">
        <f t="shared" si="1046"/>
        <v>8.89</v>
      </c>
      <c r="S5515" s="31">
        <f t="shared" si="1037"/>
        <v>0.29212962962962963</v>
      </c>
      <c r="T5515" s="31">
        <f t="shared" si="1038"/>
        <v>0.70188657407407407</v>
      </c>
      <c r="U5515" s="4">
        <f t="shared" si="1039"/>
        <v>8.89</v>
      </c>
      <c r="V5515" s="4" t="str">
        <f t="shared" si="1040"/>
        <v/>
      </c>
      <c r="W5515" s="18" t="str">
        <f>IF(V5515="","",VLOOKUP(L5515,日射量と図３!$A$4:$C$368,3,TRUE)*238.85/100)</f>
        <v/>
      </c>
      <c r="X5515" s="4" t="str">
        <f t="shared" si="1041"/>
        <v/>
      </c>
      <c r="Y5515" s="4" t="str">
        <f t="shared" si="1042"/>
        <v/>
      </c>
      <c r="Z5515" s="4" t="str">
        <f t="shared" si="1043"/>
        <v/>
      </c>
      <c r="AA5515" s="4" t="str">
        <f>IF($V5515="","",IF(Y5515&lt;36,0,IF(AND(36&lt;=Y5515,Y5515&lt;71),VLOOKUP($W5515,日射量と図３!$E$6:$F$34,2,TRUE),IF(AND(71&lt;=Y5515,Y5515&lt;107),VLOOKUP($W5515,日射量と図３!$E$6:$G$34,3,TRUE),IF(AND(107&lt;=Y5515,Y5515&lt;143),VLOOKUP($W5515,日射量と図３!$E$6:$H$34,4,TRUE),VLOOKUP($W5515,日射量と図３!$E$6:$I$34,5,TRUE))))))</f>
        <v/>
      </c>
      <c r="AB5515" s="4" t="str">
        <f>IF($V5515="","",IF(Z5515&lt;36,0,IF(AND(36&lt;=Z5515,Z5515&lt;71),VLOOKUP($W5515,日射量と図３!$E$6:$F$34,2,TRUE),IF(AND(71&lt;=Z5515,Z5515&lt;107),VLOOKUP($W5515,日射量と図３!$E$6:$G$34,3,TRUE),IF(AND(107&lt;=Z5515,Z5515&lt;143),VLOOKUP($W5515,日射量と図３!$E$6:$H$34,4,TRUE),VLOOKUP($W5515,日射量と図３!$E$6:$I$34,5,TRUE))))))</f>
        <v/>
      </c>
      <c r="AC5515" s="382" t="str">
        <f t="shared" si="1035"/>
        <v/>
      </c>
      <c r="AD5515" s="382" t="str">
        <f t="shared" si="1036"/>
        <v/>
      </c>
    </row>
    <row r="5516" spans="11:30" ht="13.5" customHeight="1">
      <c r="K5516" s="4">
        <f t="shared" si="1044"/>
        <v>1</v>
      </c>
      <c r="L5516" s="34">
        <v>43481</v>
      </c>
      <c r="M5516" s="4">
        <v>230</v>
      </c>
      <c r="N5516" s="4">
        <v>17</v>
      </c>
      <c r="O5516" s="31">
        <v>0.66666666666666663</v>
      </c>
      <c r="P5516" s="35">
        <v>6.7299999999999995</v>
      </c>
      <c r="Q5516" s="36">
        <f t="shared" si="1045"/>
        <v>16</v>
      </c>
      <c r="R5516" s="4">
        <f t="shared" si="1046"/>
        <v>9.27</v>
      </c>
      <c r="S5516" s="31">
        <f t="shared" si="1037"/>
        <v>0.29212962962962963</v>
      </c>
      <c r="T5516" s="31">
        <f t="shared" si="1038"/>
        <v>0.70188657407407407</v>
      </c>
      <c r="U5516" s="4">
        <f t="shared" si="1039"/>
        <v>9.27</v>
      </c>
      <c r="V5516" s="4" t="str">
        <f t="shared" si="1040"/>
        <v/>
      </c>
      <c r="W5516" s="18" t="str">
        <f>IF(V5516="","",VLOOKUP(L5516,日射量と図３!$A$4:$C$368,3,TRUE)*238.85/100)</f>
        <v/>
      </c>
      <c r="X5516" s="4" t="str">
        <f t="shared" si="1041"/>
        <v/>
      </c>
      <c r="Y5516" s="4" t="str">
        <f t="shared" si="1042"/>
        <v/>
      </c>
      <c r="Z5516" s="4" t="str">
        <f t="shared" si="1043"/>
        <v/>
      </c>
      <c r="AA5516" s="4" t="str">
        <f>IF($V5516="","",IF(Y5516&lt;36,0,IF(AND(36&lt;=Y5516,Y5516&lt;71),VLOOKUP($W5516,日射量と図３!$E$6:$F$34,2,TRUE),IF(AND(71&lt;=Y5516,Y5516&lt;107),VLOOKUP($W5516,日射量と図３!$E$6:$G$34,3,TRUE),IF(AND(107&lt;=Y5516,Y5516&lt;143),VLOOKUP($W5516,日射量と図３!$E$6:$H$34,4,TRUE),VLOOKUP($W5516,日射量と図３!$E$6:$I$34,5,TRUE))))))</f>
        <v/>
      </c>
      <c r="AB5516" s="4" t="str">
        <f>IF($V5516="","",IF(Z5516&lt;36,0,IF(AND(36&lt;=Z5516,Z5516&lt;71),VLOOKUP($W5516,日射量と図３!$E$6:$F$34,2,TRUE),IF(AND(71&lt;=Z5516,Z5516&lt;107),VLOOKUP($W5516,日射量と図３!$E$6:$G$34,3,TRUE),IF(AND(107&lt;=Z5516,Z5516&lt;143),VLOOKUP($W5516,日射量と図３!$E$6:$H$34,4,TRUE),VLOOKUP($W5516,日射量と図３!$E$6:$I$34,5,TRUE))))))</f>
        <v/>
      </c>
      <c r="AC5516" s="382" t="str">
        <f t="shared" si="1035"/>
        <v/>
      </c>
      <c r="AD5516" s="382" t="str">
        <f t="shared" si="1036"/>
        <v/>
      </c>
    </row>
    <row r="5517" spans="11:30" ht="13.5" customHeight="1">
      <c r="K5517" s="4">
        <f t="shared" si="1044"/>
        <v>1</v>
      </c>
      <c r="L5517" s="34">
        <v>43481</v>
      </c>
      <c r="M5517" s="4">
        <v>230</v>
      </c>
      <c r="N5517" s="4">
        <v>18</v>
      </c>
      <c r="O5517" s="31">
        <v>0.70833333333333337</v>
      </c>
      <c r="P5517" s="35">
        <v>5.8900000000000006</v>
      </c>
      <c r="Q5517" s="36">
        <f t="shared" si="1045"/>
        <v>16</v>
      </c>
      <c r="R5517" s="4">
        <f t="shared" si="1046"/>
        <v>10.11</v>
      </c>
      <c r="S5517" s="31">
        <f t="shared" si="1037"/>
        <v>0.29212962962962963</v>
      </c>
      <c r="T5517" s="31">
        <f t="shared" si="1038"/>
        <v>0.70188657407407407</v>
      </c>
      <c r="U5517" s="4">
        <f t="shared" si="1039"/>
        <v>0</v>
      </c>
      <c r="V5517" s="4" t="str">
        <f t="shared" si="1040"/>
        <v/>
      </c>
      <c r="W5517" s="18" t="str">
        <f>IF(V5517="","",VLOOKUP(L5517,日射量と図３!$A$4:$C$368,3,TRUE)*238.85/100)</f>
        <v/>
      </c>
      <c r="X5517" s="4" t="str">
        <f t="shared" si="1041"/>
        <v/>
      </c>
      <c r="Y5517" s="4" t="str">
        <f t="shared" si="1042"/>
        <v/>
      </c>
      <c r="Z5517" s="4" t="str">
        <f t="shared" si="1043"/>
        <v/>
      </c>
      <c r="AA5517" s="4" t="str">
        <f>IF($V5517="","",IF(Y5517&lt;36,0,IF(AND(36&lt;=Y5517,Y5517&lt;71),VLOOKUP($W5517,日射量と図３!$E$6:$F$34,2,TRUE),IF(AND(71&lt;=Y5517,Y5517&lt;107),VLOOKUP($W5517,日射量と図３!$E$6:$G$34,3,TRUE),IF(AND(107&lt;=Y5517,Y5517&lt;143),VLOOKUP($W5517,日射量と図３!$E$6:$H$34,4,TRUE),VLOOKUP($W5517,日射量と図３!$E$6:$I$34,5,TRUE))))))</f>
        <v/>
      </c>
      <c r="AB5517" s="4" t="str">
        <f>IF($V5517="","",IF(Z5517&lt;36,0,IF(AND(36&lt;=Z5517,Z5517&lt;71),VLOOKUP($W5517,日射量と図３!$E$6:$F$34,2,TRUE),IF(AND(71&lt;=Z5517,Z5517&lt;107),VLOOKUP($W5517,日射量と図３!$E$6:$G$34,3,TRUE),IF(AND(107&lt;=Z5517,Z5517&lt;143),VLOOKUP($W5517,日射量と図３!$E$6:$H$34,4,TRUE),VLOOKUP($W5517,日射量と図３!$E$6:$I$34,5,TRUE))))))</f>
        <v/>
      </c>
      <c r="AC5517" s="382" t="str">
        <f t="shared" si="1035"/>
        <v/>
      </c>
      <c r="AD5517" s="382" t="str">
        <f t="shared" si="1036"/>
        <v/>
      </c>
    </row>
    <row r="5518" spans="11:30" ht="13.5" customHeight="1">
      <c r="K5518" s="4">
        <f t="shared" si="1044"/>
        <v>1</v>
      </c>
      <c r="L5518" s="34">
        <v>43481</v>
      </c>
      <c r="M5518" s="4">
        <v>230</v>
      </c>
      <c r="N5518" s="4">
        <v>19</v>
      </c>
      <c r="O5518" s="31">
        <v>0.75</v>
      </c>
      <c r="P5518" s="35">
        <v>5.13</v>
      </c>
      <c r="Q5518" s="36">
        <f t="shared" si="1045"/>
        <v>16</v>
      </c>
      <c r="R5518" s="4">
        <f t="shared" si="1046"/>
        <v>10.870000000000001</v>
      </c>
      <c r="S5518" s="31">
        <f t="shared" si="1037"/>
        <v>0.29212962962962963</v>
      </c>
      <c r="T5518" s="31">
        <f t="shared" si="1038"/>
        <v>0.70188657407407407</v>
      </c>
      <c r="U5518" s="4">
        <f t="shared" si="1039"/>
        <v>0</v>
      </c>
      <c r="V5518" s="4" t="str">
        <f t="shared" si="1040"/>
        <v/>
      </c>
      <c r="W5518" s="18" t="str">
        <f>IF(V5518="","",VLOOKUP(L5518,日射量と図３!$A$4:$C$368,3,TRUE)*238.85/100)</f>
        <v/>
      </c>
      <c r="X5518" s="4" t="str">
        <f t="shared" si="1041"/>
        <v/>
      </c>
      <c r="Y5518" s="4" t="str">
        <f t="shared" si="1042"/>
        <v/>
      </c>
      <c r="Z5518" s="4" t="str">
        <f t="shared" si="1043"/>
        <v/>
      </c>
      <c r="AA5518" s="4" t="str">
        <f>IF($V5518="","",IF(Y5518&lt;36,0,IF(AND(36&lt;=Y5518,Y5518&lt;71),VLOOKUP($W5518,日射量と図３!$E$6:$F$34,2,TRUE),IF(AND(71&lt;=Y5518,Y5518&lt;107),VLOOKUP($W5518,日射量と図３!$E$6:$G$34,3,TRUE),IF(AND(107&lt;=Y5518,Y5518&lt;143),VLOOKUP($W5518,日射量と図３!$E$6:$H$34,4,TRUE),VLOOKUP($W5518,日射量と図３!$E$6:$I$34,5,TRUE))))))</f>
        <v/>
      </c>
      <c r="AB5518" s="4" t="str">
        <f>IF($V5518="","",IF(Z5518&lt;36,0,IF(AND(36&lt;=Z5518,Z5518&lt;71),VLOOKUP($W5518,日射量と図３!$E$6:$F$34,2,TRUE),IF(AND(71&lt;=Z5518,Z5518&lt;107),VLOOKUP($W5518,日射量と図３!$E$6:$G$34,3,TRUE),IF(AND(107&lt;=Z5518,Z5518&lt;143),VLOOKUP($W5518,日射量と図３!$E$6:$H$34,4,TRUE),VLOOKUP($W5518,日射量と図３!$E$6:$I$34,5,TRUE))))))</f>
        <v/>
      </c>
      <c r="AC5518" s="382" t="str">
        <f t="shared" si="1035"/>
        <v/>
      </c>
      <c r="AD5518" s="382" t="str">
        <f t="shared" si="1036"/>
        <v/>
      </c>
    </row>
    <row r="5519" spans="11:30" ht="13.5" customHeight="1">
      <c r="K5519" s="4">
        <f t="shared" si="1044"/>
        <v>1</v>
      </c>
      <c r="L5519" s="34">
        <v>43481</v>
      </c>
      <c r="M5519" s="4">
        <v>230</v>
      </c>
      <c r="N5519" s="4">
        <v>20</v>
      </c>
      <c r="O5519" s="31">
        <v>0.79166666666666663</v>
      </c>
      <c r="P5519" s="35">
        <v>4.67</v>
      </c>
      <c r="Q5519" s="36">
        <f t="shared" si="1045"/>
        <v>16</v>
      </c>
      <c r="R5519" s="4">
        <f t="shared" si="1046"/>
        <v>11.33</v>
      </c>
      <c r="S5519" s="31">
        <f t="shared" si="1037"/>
        <v>0.29212962962962963</v>
      </c>
      <c r="T5519" s="31">
        <f t="shared" si="1038"/>
        <v>0.70188657407407407</v>
      </c>
      <c r="U5519" s="4">
        <f t="shared" si="1039"/>
        <v>0</v>
      </c>
      <c r="V5519" s="4" t="str">
        <f t="shared" si="1040"/>
        <v/>
      </c>
      <c r="W5519" s="18" t="str">
        <f>IF(V5519="","",VLOOKUP(L5519,日射量と図３!$A$4:$C$368,3,TRUE)*238.85/100)</f>
        <v/>
      </c>
      <c r="X5519" s="4" t="str">
        <f t="shared" si="1041"/>
        <v/>
      </c>
      <c r="Y5519" s="4" t="str">
        <f t="shared" si="1042"/>
        <v/>
      </c>
      <c r="Z5519" s="4" t="str">
        <f t="shared" si="1043"/>
        <v/>
      </c>
      <c r="AA5519" s="4" t="str">
        <f>IF($V5519="","",IF(Y5519&lt;36,0,IF(AND(36&lt;=Y5519,Y5519&lt;71),VLOOKUP($W5519,日射量と図３!$E$6:$F$34,2,TRUE),IF(AND(71&lt;=Y5519,Y5519&lt;107),VLOOKUP($W5519,日射量と図３!$E$6:$G$34,3,TRUE),IF(AND(107&lt;=Y5519,Y5519&lt;143),VLOOKUP($W5519,日射量と図３!$E$6:$H$34,4,TRUE),VLOOKUP($W5519,日射量と図３!$E$6:$I$34,5,TRUE))))))</f>
        <v/>
      </c>
      <c r="AB5519" s="4" t="str">
        <f>IF($V5519="","",IF(Z5519&lt;36,0,IF(AND(36&lt;=Z5519,Z5519&lt;71),VLOOKUP($W5519,日射量と図３!$E$6:$F$34,2,TRUE),IF(AND(71&lt;=Z5519,Z5519&lt;107),VLOOKUP($W5519,日射量と図３!$E$6:$G$34,3,TRUE),IF(AND(107&lt;=Z5519,Z5519&lt;143),VLOOKUP($W5519,日射量と図３!$E$6:$H$34,4,TRUE),VLOOKUP($W5519,日射量と図３!$E$6:$I$34,5,TRUE))))))</f>
        <v/>
      </c>
      <c r="AC5519" s="382" t="str">
        <f t="shared" ref="AC5519:AC5582" si="1047">IF(V5519="","",IF((($AH$18*$AH$30*V5519*3600/1000000)/1000-AA5519*$AG$18*10*0.0000041868)&lt;=0,0,AA5519*$AG$18*10*0.0000041868))</f>
        <v/>
      </c>
      <c r="AD5519" s="382" t="str">
        <f t="shared" ref="AD5519:AD5582" si="1048">IF(V5519="","",IF((($AH$19*$AH$30*V5519*3600/1000000)/1000-AB5519*$AG$19*10*0.0000041868)&lt;=0,0,AB5519*$AG$19*10*0.0000041868))</f>
        <v/>
      </c>
    </row>
    <row r="5520" spans="11:30" ht="13.5" customHeight="1">
      <c r="K5520" s="4">
        <f t="shared" si="1044"/>
        <v>1</v>
      </c>
      <c r="L5520" s="34">
        <v>43481</v>
      </c>
      <c r="M5520" s="4">
        <v>230</v>
      </c>
      <c r="N5520" s="4">
        <v>21</v>
      </c>
      <c r="O5520" s="31">
        <v>0.83333333333333337</v>
      </c>
      <c r="P5520" s="35">
        <v>4.24</v>
      </c>
      <c r="Q5520" s="36">
        <f t="shared" si="1045"/>
        <v>16</v>
      </c>
      <c r="R5520" s="4">
        <f t="shared" si="1046"/>
        <v>11.76</v>
      </c>
      <c r="S5520" s="31">
        <f t="shared" si="1037"/>
        <v>0.29212962962962963</v>
      </c>
      <c r="T5520" s="31">
        <f t="shared" si="1038"/>
        <v>0.70188657407407407</v>
      </c>
      <c r="U5520" s="4">
        <f t="shared" si="1039"/>
        <v>0</v>
      </c>
      <c r="V5520" s="4" t="str">
        <f t="shared" si="1040"/>
        <v/>
      </c>
      <c r="W5520" s="18" t="str">
        <f>IF(V5520="","",VLOOKUP(L5520,日射量と図３!$A$4:$C$368,3,TRUE)*238.85/100)</f>
        <v/>
      </c>
      <c r="X5520" s="4" t="str">
        <f t="shared" si="1041"/>
        <v/>
      </c>
      <c r="Y5520" s="4" t="str">
        <f t="shared" si="1042"/>
        <v/>
      </c>
      <c r="Z5520" s="4" t="str">
        <f t="shared" si="1043"/>
        <v/>
      </c>
      <c r="AA5520" s="4" t="str">
        <f>IF($V5520="","",IF(Y5520&lt;36,0,IF(AND(36&lt;=Y5520,Y5520&lt;71),VLOOKUP($W5520,日射量と図３!$E$6:$F$34,2,TRUE),IF(AND(71&lt;=Y5520,Y5520&lt;107),VLOOKUP($W5520,日射量と図３!$E$6:$G$34,3,TRUE),IF(AND(107&lt;=Y5520,Y5520&lt;143),VLOOKUP($W5520,日射量と図３!$E$6:$H$34,4,TRUE),VLOOKUP($W5520,日射量と図３!$E$6:$I$34,5,TRUE))))))</f>
        <v/>
      </c>
      <c r="AB5520" s="4" t="str">
        <f>IF($V5520="","",IF(Z5520&lt;36,0,IF(AND(36&lt;=Z5520,Z5520&lt;71),VLOOKUP($W5520,日射量と図３!$E$6:$F$34,2,TRUE),IF(AND(71&lt;=Z5520,Z5520&lt;107),VLOOKUP($W5520,日射量と図３!$E$6:$G$34,3,TRUE),IF(AND(107&lt;=Z5520,Z5520&lt;143),VLOOKUP($W5520,日射量と図３!$E$6:$H$34,4,TRUE),VLOOKUP($W5520,日射量と図３!$E$6:$I$34,5,TRUE))))))</f>
        <v/>
      </c>
      <c r="AC5520" s="382" t="str">
        <f t="shared" si="1047"/>
        <v/>
      </c>
      <c r="AD5520" s="382" t="str">
        <f t="shared" si="1048"/>
        <v/>
      </c>
    </row>
    <row r="5521" spans="11:30" ht="13.5" customHeight="1">
      <c r="K5521" s="4">
        <f t="shared" si="1044"/>
        <v>1</v>
      </c>
      <c r="L5521" s="34">
        <v>43481</v>
      </c>
      <c r="M5521" s="4">
        <v>230</v>
      </c>
      <c r="N5521" s="4">
        <v>22</v>
      </c>
      <c r="O5521" s="31">
        <v>0.875</v>
      </c>
      <c r="P5521" s="35">
        <v>3.9200000000000004</v>
      </c>
      <c r="Q5521" s="36">
        <f t="shared" si="1045"/>
        <v>16</v>
      </c>
      <c r="R5521" s="4">
        <f t="shared" si="1046"/>
        <v>12.08</v>
      </c>
      <c r="S5521" s="31">
        <f t="shared" si="1037"/>
        <v>0.29212962962962963</v>
      </c>
      <c r="T5521" s="31">
        <f t="shared" si="1038"/>
        <v>0.70188657407407407</v>
      </c>
      <c r="U5521" s="4">
        <f t="shared" si="1039"/>
        <v>0</v>
      </c>
      <c r="V5521" s="4" t="str">
        <f t="shared" si="1040"/>
        <v/>
      </c>
      <c r="W5521" s="18" t="str">
        <f>IF(V5521="","",VLOOKUP(L5521,日射量と図３!$A$4:$C$368,3,TRUE)*238.85/100)</f>
        <v/>
      </c>
      <c r="X5521" s="4" t="str">
        <f t="shared" si="1041"/>
        <v/>
      </c>
      <c r="Y5521" s="4" t="str">
        <f t="shared" si="1042"/>
        <v/>
      </c>
      <c r="Z5521" s="4" t="str">
        <f t="shared" si="1043"/>
        <v/>
      </c>
      <c r="AA5521" s="4" t="str">
        <f>IF($V5521="","",IF(Y5521&lt;36,0,IF(AND(36&lt;=Y5521,Y5521&lt;71),VLOOKUP($W5521,日射量と図３!$E$6:$F$34,2,TRUE),IF(AND(71&lt;=Y5521,Y5521&lt;107),VLOOKUP($W5521,日射量と図３!$E$6:$G$34,3,TRUE),IF(AND(107&lt;=Y5521,Y5521&lt;143),VLOOKUP($W5521,日射量と図３!$E$6:$H$34,4,TRUE),VLOOKUP($W5521,日射量と図３!$E$6:$I$34,5,TRUE))))))</f>
        <v/>
      </c>
      <c r="AB5521" s="4" t="str">
        <f>IF($V5521="","",IF(Z5521&lt;36,0,IF(AND(36&lt;=Z5521,Z5521&lt;71),VLOOKUP($W5521,日射量と図３!$E$6:$F$34,2,TRUE),IF(AND(71&lt;=Z5521,Z5521&lt;107),VLOOKUP($W5521,日射量と図３!$E$6:$G$34,3,TRUE),IF(AND(107&lt;=Z5521,Z5521&lt;143),VLOOKUP($W5521,日射量と図３!$E$6:$H$34,4,TRUE),VLOOKUP($W5521,日射量と図３!$E$6:$I$34,5,TRUE))))))</f>
        <v/>
      </c>
      <c r="AC5521" s="382" t="str">
        <f t="shared" si="1047"/>
        <v/>
      </c>
      <c r="AD5521" s="382" t="str">
        <f t="shared" si="1048"/>
        <v/>
      </c>
    </row>
    <row r="5522" spans="11:30" ht="13.5" customHeight="1">
      <c r="K5522" s="4">
        <f t="shared" si="1044"/>
        <v>1</v>
      </c>
      <c r="L5522" s="34">
        <v>43481</v>
      </c>
      <c r="M5522" s="4">
        <v>230</v>
      </c>
      <c r="N5522" s="4">
        <v>23</v>
      </c>
      <c r="O5522" s="31">
        <v>0.91666666666666663</v>
      </c>
      <c r="P5522" s="35">
        <v>3.5400000000000005</v>
      </c>
      <c r="Q5522" s="36">
        <f t="shared" si="1045"/>
        <v>13</v>
      </c>
      <c r="R5522" s="4">
        <f t="shared" si="1046"/>
        <v>9.4599999999999991</v>
      </c>
      <c r="S5522" s="31">
        <f t="shared" si="1037"/>
        <v>0.29212962962962963</v>
      </c>
      <c r="T5522" s="31">
        <f t="shared" si="1038"/>
        <v>0.70188657407407407</v>
      </c>
      <c r="U5522" s="4">
        <f t="shared" si="1039"/>
        <v>0</v>
      </c>
      <c r="V5522" s="4" t="str">
        <f t="shared" si="1040"/>
        <v/>
      </c>
      <c r="W5522" s="18" t="str">
        <f>IF(V5522="","",VLOOKUP(L5522,日射量と図３!$A$4:$C$368,3,TRUE)*238.85/100)</f>
        <v/>
      </c>
      <c r="X5522" s="4" t="str">
        <f t="shared" si="1041"/>
        <v/>
      </c>
      <c r="Y5522" s="4" t="str">
        <f t="shared" si="1042"/>
        <v/>
      </c>
      <c r="Z5522" s="4" t="str">
        <f t="shared" si="1043"/>
        <v/>
      </c>
      <c r="AA5522" s="4" t="str">
        <f>IF($V5522="","",IF(Y5522&lt;36,0,IF(AND(36&lt;=Y5522,Y5522&lt;71),VLOOKUP($W5522,日射量と図３!$E$6:$F$34,2,TRUE),IF(AND(71&lt;=Y5522,Y5522&lt;107),VLOOKUP($W5522,日射量と図３!$E$6:$G$34,3,TRUE),IF(AND(107&lt;=Y5522,Y5522&lt;143),VLOOKUP($W5522,日射量と図３!$E$6:$H$34,4,TRUE),VLOOKUP($W5522,日射量と図３!$E$6:$I$34,5,TRUE))))))</f>
        <v/>
      </c>
      <c r="AB5522" s="4" t="str">
        <f>IF($V5522="","",IF(Z5522&lt;36,0,IF(AND(36&lt;=Z5522,Z5522&lt;71),VLOOKUP($W5522,日射量と図３!$E$6:$F$34,2,TRUE),IF(AND(71&lt;=Z5522,Z5522&lt;107),VLOOKUP($W5522,日射量と図３!$E$6:$G$34,3,TRUE),IF(AND(107&lt;=Z5522,Z5522&lt;143),VLOOKUP($W5522,日射量と図３!$E$6:$H$34,4,TRUE),VLOOKUP($W5522,日射量と図３!$E$6:$I$34,5,TRUE))))))</f>
        <v/>
      </c>
      <c r="AC5522" s="382" t="str">
        <f t="shared" si="1047"/>
        <v/>
      </c>
      <c r="AD5522" s="382" t="str">
        <f t="shared" si="1048"/>
        <v/>
      </c>
    </row>
    <row r="5523" spans="11:30" ht="13.5" customHeight="1">
      <c r="K5523" s="4">
        <f t="shared" si="1044"/>
        <v>1</v>
      </c>
      <c r="L5523" s="34">
        <v>43481</v>
      </c>
      <c r="M5523" s="4">
        <v>230</v>
      </c>
      <c r="N5523" s="4">
        <v>24</v>
      </c>
      <c r="O5523" s="31">
        <v>0.95833333333333337</v>
      </c>
      <c r="P5523" s="35">
        <v>3.18</v>
      </c>
      <c r="Q5523" s="36">
        <f t="shared" si="1045"/>
        <v>13</v>
      </c>
      <c r="R5523" s="4">
        <f t="shared" si="1046"/>
        <v>9.82</v>
      </c>
      <c r="S5523" s="31">
        <f t="shared" si="1037"/>
        <v>0.29212962962962963</v>
      </c>
      <c r="T5523" s="31">
        <f t="shared" si="1038"/>
        <v>0.70188657407407407</v>
      </c>
      <c r="U5523" s="4">
        <f t="shared" si="1039"/>
        <v>0</v>
      </c>
      <c r="V5523" s="4" t="str">
        <f t="shared" si="1040"/>
        <v/>
      </c>
      <c r="W5523" s="18" t="str">
        <f>IF(V5523="","",VLOOKUP(L5523,日射量と図３!$A$4:$C$368,3,TRUE)*238.85/100)</f>
        <v/>
      </c>
      <c r="X5523" s="4" t="str">
        <f t="shared" si="1041"/>
        <v/>
      </c>
      <c r="Y5523" s="4" t="str">
        <f t="shared" si="1042"/>
        <v/>
      </c>
      <c r="Z5523" s="4" t="str">
        <f t="shared" si="1043"/>
        <v/>
      </c>
      <c r="AA5523" s="4" t="str">
        <f>IF($V5523="","",IF(Y5523&lt;36,0,IF(AND(36&lt;=Y5523,Y5523&lt;71),VLOOKUP($W5523,日射量と図３!$E$6:$F$34,2,TRUE),IF(AND(71&lt;=Y5523,Y5523&lt;107),VLOOKUP($W5523,日射量と図３!$E$6:$G$34,3,TRUE),IF(AND(107&lt;=Y5523,Y5523&lt;143),VLOOKUP($W5523,日射量と図３!$E$6:$H$34,4,TRUE),VLOOKUP($W5523,日射量と図３!$E$6:$I$34,5,TRUE))))))</f>
        <v/>
      </c>
      <c r="AB5523" s="4" t="str">
        <f>IF($V5523="","",IF(Z5523&lt;36,0,IF(AND(36&lt;=Z5523,Z5523&lt;71),VLOOKUP($W5523,日射量と図３!$E$6:$F$34,2,TRUE),IF(AND(71&lt;=Z5523,Z5523&lt;107),VLOOKUP($W5523,日射量と図３!$E$6:$G$34,3,TRUE),IF(AND(107&lt;=Z5523,Z5523&lt;143),VLOOKUP($W5523,日射量と図３!$E$6:$H$34,4,TRUE),VLOOKUP($W5523,日射量と図３!$E$6:$I$34,5,TRUE))))))</f>
        <v/>
      </c>
      <c r="AC5523" s="382" t="str">
        <f t="shared" si="1047"/>
        <v/>
      </c>
      <c r="AD5523" s="382" t="str">
        <f t="shared" si="1048"/>
        <v/>
      </c>
    </row>
    <row r="5524" spans="11:30" ht="13.5" customHeight="1">
      <c r="K5524" s="4">
        <f t="shared" si="1044"/>
        <v>1</v>
      </c>
      <c r="L5524" s="34">
        <v>43482</v>
      </c>
      <c r="M5524" s="4">
        <v>231</v>
      </c>
      <c r="N5524" s="4">
        <v>1</v>
      </c>
      <c r="O5524" s="31">
        <v>0</v>
      </c>
      <c r="P5524" s="35">
        <v>2.69</v>
      </c>
      <c r="Q5524" s="36">
        <f t="shared" si="1045"/>
        <v>13</v>
      </c>
      <c r="R5524" s="4">
        <f t="shared" si="1046"/>
        <v>10.31</v>
      </c>
      <c r="S5524" s="31">
        <f t="shared" si="1037"/>
        <v>0.29212962962962963</v>
      </c>
      <c r="T5524" s="31">
        <f t="shared" si="1038"/>
        <v>0.70188657407407407</v>
      </c>
      <c r="U5524" s="4">
        <f t="shared" si="1039"/>
        <v>0</v>
      </c>
      <c r="V5524" s="4">
        <f t="shared" si="1040"/>
        <v>60.37</v>
      </c>
      <c r="W5524" s="18">
        <f>IF(V5524="","",VLOOKUP(L5524,日射量と図３!$A$4:$C$368,3,TRUE)*238.85/100)</f>
        <v>21.496500000000001</v>
      </c>
      <c r="X5524" s="4">
        <f t="shared" si="1041"/>
        <v>10</v>
      </c>
      <c r="Y5524" s="4">
        <f t="shared" si="1042"/>
        <v>37.742418449999988</v>
      </c>
      <c r="Z5524" s="4">
        <f t="shared" si="1043"/>
        <v>42.545998979999993</v>
      </c>
      <c r="AA5524" s="4">
        <f>IF($V5524="","",IF(Y5524&lt;36,0,IF(AND(36&lt;=Y5524,Y5524&lt;71),VLOOKUP($W5524,日射量と図３!$E$6:$F$34,2,TRUE),IF(AND(71&lt;=Y5524,Y5524&lt;107),VLOOKUP($W5524,日射量と図３!$E$6:$G$34,3,TRUE),IF(AND(107&lt;=Y5524,Y5524&lt;143),VLOOKUP($W5524,日射量と図３!$E$6:$H$34,4,TRUE),VLOOKUP($W5524,日射量と図３!$E$6:$I$34,5,TRUE))))))</f>
        <v>34</v>
      </c>
      <c r="AB5524" s="4">
        <f>IF($V5524="","",IF(Z5524&lt;36,0,IF(AND(36&lt;=Z5524,Z5524&lt;71),VLOOKUP($W5524,日射量と図３!$E$6:$F$34,2,TRUE),IF(AND(71&lt;=Z5524,Z5524&lt;107),VLOOKUP($W5524,日射量と図３!$E$6:$G$34,3,TRUE),IF(AND(107&lt;=Z5524,Z5524&lt;143),VLOOKUP($W5524,日射量と図３!$E$6:$H$34,4,TRUE),VLOOKUP($W5524,日射量と図３!$E$6:$I$34,5,TRUE))))))</f>
        <v>34</v>
      </c>
      <c r="AC5524" s="382">
        <f t="shared" si="1047"/>
        <v>0</v>
      </c>
      <c r="AD5524" s="382">
        <f t="shared" si="1048"/>
        <v>1.4235120000000001</v>
      </c>
    </row>
    <row r="5525" spans="11:30" ht="13.5" customHeight="1">
      <c r="K5525" s="4">
        <f t="shared" si="1044"/>
        <v>1</v>
      </c>
      <c r="L5525" s="34">
        <v>43482</v>
      </c>
      <c r="M5525" s="4">
        <v>231</v>
      </c>
      <c r="N5525" s="4">
        <v>2</v>
      </c>
      <c r="O5525" s="31">
        <v>4.1666666666666664E-2</v>
      </c>
      <c r="P5525" s="35">
        <v>2.41</v>
      </c>
      <c r="Q5525" s="36">
        <f t="shared" si="1045"/>
        <v>13</v>
      </c>
      <c r="R5525" s="4">
        <f t="shared" si="1046"/>
        <v>10.59</v>
      </c>
      <c r="S5525" s="31">
        <f t="shared" ref="S5525:S5588" si="1049">VLOOKUP(K5525,$AF$45:$AH$49,2,TRUE)</f>
        <v>0.29212962962962963</v>
      </c>
      <c r="T5525" s="31">
        <f t="shared" ref="T5525:T5588" si="1050">VLOOKUP(K5525,$AF$45:$AH$49,3,TRUE)</f>
        <v>0.70188657407407407</v>
      </c>
      <c r="U5525" s="4">
        <f t="shared" ref="U5525:U5588" si="1051">IF(AND(S5525&lt;O5525,O5525&lt;T5525),R5525,0)</f>
        <v>0</v>
      </c>
      <c r="V5525" s="4" t="str">
        <f t="shared" ref="V5525:V5588" si="1052">IF(N5525=1,SUM(U5525:U5548),"")</f>
        <v/>
      </c>
      <c r="W5525" s="18" t="str">
        <f>IF(V5525="","",VLOOKUP(L5525,日射量と図３!$A$4:$C$368,3,TRUE)*238.85/100)</f>
        <v/>
      </c>
      <c r="X5525" s="4" t="str">
        <f t="shared" ref="X5525:X5588" si="1053">IF(V5525="","",VLOOKUP(K5525,$AF$45:$AJ$49,5,TRUE))</f>
        <v/>
      </c>
      <c r="Y5525" s="4" t="str">
        <f t="shared" si="1042"/>
        <v/>
      </c>
      <c r="Z5525" s="4" t="str">
        <f t="shared" si="1043"/>
        <v/>
      </c>
      <c r="AA5525" s="4" t="str">
        <f>IF($V5525="","",IF(Y5525&lt;36,0,IF(AND(36&lt;=Y5525,Y5525&lt;71),VLOOKUP($W5525,日射量と図３!$E$6:$F$34,2,TRUE),IF(AND(71&lt;=Y5525,Y5525&lt;107),VLOOKUP($W5525,日射量と図３!$E$6:$G$34,3,TRUE),IF(AND(107&lt;=Y5525,Y5525&lt;143),VLOOKUP($W5525,日射量と図３!$E$6:$H$34,4,TRUE),VLOOKUP($W5525,日射量と図３!$E$6:$I$34,5,TRUE))))))</f>
        <v/>
      </c>
      <c r="AB5525" s="4" t="str">
        <f>IF($V5525="","",IF(Z5525&lt;36,0,IF(AND(36&lt;=Z5525,Z5525&lt;71),VLOOKUP($W5525,日射量と図３!$E$6:$F$34,2,TRUE),IF(AND(71&lt;=Z5525,Z5525&lt;107),VLOOKUP($W5525,日射量と図３!$E$6:$G$34,3,TRUE),IF(AND(107&lt;=Z5525,Z5525&lt;143),VLOOKUP($W5525,日射量と図３!$E$6:$H$34,4,TRUE),VLOOKUP($W5525,日射量と図３!$E$6:$I$34,5,TRUE))))))</f>
        <v/>
      </c>
      <c r="AC5525" s="382" t="str">
        <f t="shared" si="1047"/>
        <v/>
      </c>
      <c r="AD5525" s="382" t="str">
        <f t="shared" si="1048"/>
        <v/>
      </c>
    </row>
    <row r="5526" spans="11:30" ht="13.5" customHeight="1">
      <c r="K5526" s="4">
        <f t="shared" si="1044"/>
        <v>1</v>
      </c>
      <c r="L5526" s="34">
        <v>43482</v>
      </c>
      <c r="M5526" s="4">
        <v>231</v>
      </c>
      <c r="N5526" s="4">
        <v>3</v>
      </c>
      <c r="O5526" s="31">
        <v>8.3333333333333329E-2</v>
      </c>
      <c r="P5526" s="35">
        <v>2.37</v>
      </c>
      <c r="Q5526" s="36">
        <f t="shared" si="1045"/>
        <v>13</v>
      </c>
      <c r="R5526" s="4">
        <f t="shared" si="1046"/>
        <v>10.629999999999999</v>
      </c>
      <c r="S5526" s="31">
        <f t="shared" si="1049"/>
        <v>0.29212962962962963</v>
      </c>
      <c r="T5526" s="31">
        <f t="shared" si="1050"/>
        <v>0.70188657407407407</v>
      </c>
      <c r="U5526" s="4">
        <f t="shared" si="1051"/>
        <v>0</v>
      </c>
      <c r="V5526" s="4" t="str">
        <f t="shared" si="1052"/>
        <v/>
      </c>
      <c r="W5526" s="18" t="str">
        <f>IF(V5526="","",VLOOKUP(L5526,日射量と図３!$A$4:$C$368,3,TRUE)*238.85/100)</f>
        <v/>
      </c>
      <c r="X5526" s="4" t="str">
        <f t="shared" si="1053"/>
        <v/>
      </c>
      <c r="Y5526" s="4" t="str">
        <f t="shared" si="1042"/>
        <v/>
      </c>
      <c r="Z5526" s="4" t="str">
        <f t="shared" si="1043"/>
        <v/>
      </c>
      <c r="AA5526" s="4" t="str">
        <f>IF($V5526="","",IF(Y5526&lt;36,0,IF(AND(36&lt;=Y5526,Y5526&lt;71),VLOOKUP($W5526,日射量と図３!$E$6:$F$34,2,TRUE),IF(AND(71&lt;=Y5526,Y5526&lt;107),VLOOKUP($W5526,日射量と図３!$E$6:$G$34,3,TRUE),IF(AND(107&lt;=Y5526,Y5526&lt;143),VLOOKUP($W5526,日射量と図３!$E$6:$H$34,4,TRUE),VLOOKUP($W5526,日射量と図３!$E$6:$I$34,5,TRUE))))))</f>
        <v/>
      </c>
      <c r="AB5526" s="4" t="str">
        <f>IF($V5526="","",IF(Z5526&lt;36,0,IF(AND(36&lt;=Z5526,Z5526&lt;71),VLOOKUP($W5526,日射量と図３!$E$6:$F$34,2,TRUE),IF(AND(71&lt;=Z5526,Z5526&lt;107),VLOOKUP($W5526,日射量と図３!$E$6:$G$34,3,TRUE),IF(AND(107&lt;=Z5526,Z5526&lt;143),VLOOKUP($W5526,日射量と図３!$E$6:$H$34,4,TRUE),VLOOKUP($W5526,日射量と図３!$E$6:$I$34,5,TRUE))))))</f>
        <v/>
      </c>
      <c r="AC5526" s="382" t="str">
        <f t="shared" si="1047"/>
        <v/>
      </c>
      <c r="AD5526" s="382" t="str">
        <f t="shared" si="1048"/>
        <v/>
      </c>
    </row>
    <row r="5527" spans="11:30" ht="13.5" customHeight="1">
      <c r="K5527" s="4">
        <f t="shared" si="1044"/>
        <v>1</v>
      </c>
      <c r="L5527" s="34">
        <v>43482</v>
      </c>
      <c r="M5527" s="4">
        <v>231</v>
      </c>
      <c r="N5527" s="4">
        <v>4</v>
      </c>
      <c r="O5527" s="31">
        <v>0.125</v>
      </c>
      <c r="P5527" s="35">
        <v>2.3400000000000003</v>
      </c>
      <c r="Q5527" s="36">
        <f t="shared" si="1045"/>
        <v>13</v>
      </c>
      <c r="R5527" s="4">
        <f t="shared" si="1046"/>
        <v>10.66</v>
      </c>
      <c r="S5527" s="31">
        <f t="shared" si="1049"/>
        <v>0.29212962962962963</v>
      </c>
      <c r="T5527" s="31">
        <f t="shared" si="1050"/>
        <v>0.70188657407407407</v>
      </c>
      <c r="U5527" s="4">
        <f t="shared" si="1051"/>
        <v>0</v>
      </c>
      <c r="V5527" s="4" t="str">
        <f t="shared" si="1052"/>
        <v/>
      </c>
      <c r="W5527" s="18" t="str">
        <f>IF(V5527="","",VLOOKUP(L5527,日射量と図３!$A$4:$C$368,3,TRUE)*238.85/100)</f>
        <v/>
      </c>
      <c r="X5527" s="4" t="str">
        <f t="shared" si="1053"/>
        <v/>
      </c>
      <c r="Y5527" s="4" t="str">
        <f t="shared" si="1042"/>
        <v/>
      </c>
      <c r="Z5527" s="4" t="str">
        <f t="shared" si="1043"/>
        <v/>
      </c>
      <c r="AA5527" s="4" t="str">
        <f>IF($V5527="","",IF(Y5527&lt;36,0,IF(AND(36&lt;=Y5527,Y5527&lt;71),VLOOKUP($W5527,日射量と図３!$E$6:$F$34,2,TRUE),IF(AND(71&lt;=Y5527,Y5527&lt;107),VLOOKUP($W5527,日射量と図３!$E$6:$G$34,3,TRUE),IF(AND(107&lt;=Y5527,Y5527&lt;143),VLOOKUP($W5527,日射量と図３!$E$6:$H$34,4,TRUE),VLOOKUP($W5527,日射量と図３!$E$6:$I$34,5,TRUE))))))</f>
        <v/>
      </c>
      <c r="AB5527" s="4" t="str">
        <f>IF($V5527="","",IF(Z5527&lt;36,0,IF(AND(36&lt;=Z5527,Z5527&lt;71),VLOOKUP($W5527,日射量と図３!$E$6:$F$34,2,TRUE),IF(AND(71&lt;=Z5527,Z5527&lt;107),VLOOKUP($W5527,日射量と図３!$E$6:$G$34,3,TRUE),IF(AND(107&lt;=Z5527,Z5527&lt;143),VLOOKUP($W5527,日射量と図３!$E$6:$H$34,4,TRUE),VLOOKUP($W5527,日射量と図３!$E$6:$I$34,5,TRUE))))))</f>
        <v/>
      </c>
      <c r="AC5527" s="382" t="str">
        <f t="shared" si="1047"/>
        <v/>
      </c>
      <c r="AD5527" s="382" t="str">
        <f t="shared" si="1048"/>
        <v/>
      </c>
    </row>
    <row r="5528" spans="11:30" ht="13.5" customHeight="1">
      <c r="K5528" s="4">
        <f t="shared" si="1044"/>
        <v>1</v>
      </c>
      <c r="L5528" s="34">
        <v>43482</v>
      </c>
      <c r="M5528" s="4">
        <v>231</v>
      </c>
      <c r="N5528" s="4">
        <v>5</v>
      </c>
      <c r="O5528" s="31">
        <v>0.16666666666666666</v>
      </c>
      <c r="P5528" s="35">
        <v>2.2699999999999996</v>
      </c>
      <c r="Q5528" s="36">
        <f t="shared" si="1045"/>
        <v>15</v>
      </c>
      <c r="R5528" s="4">
        <f t="shared" si="1046"/>
        <v>12.73</v>
      </c>
      <c r="S5528" s="31">
        <f t="shared" si="1049"/>
        <v>0.29212962962962963</v>
      </c>
      <c r="T5528" s="31">
        <f t="shared" si="1050"/>
        <v>0.70188657407407407</v>
      </c>
      <c r="U5528" s="4">
        <f t="shared" si="1051"/>
        <v>0</v>
      </c>
      <c r="V5528" s="4" t="str">
        <f t="shared" si="1052"/>
        <v/>
      </c>
      <c r="W5528" s="18" t="str">
        <f>IF(V5528="","",VLOOKUP(L5528,日射量と図３!$A$4:$C$368,3,TRUE)*238.85/100)</f>
        <v/>
      </c>
      <c r="X5528" s="4" t="str">
        <f t="shared" si="1053"/>
        <v/>
      </c>
      <c r="Y5528" s="4" t="str">
        <f t="shared" si="1042"/>
        <v/>
      </c>
      <c r="Z5528" s="4" t="str">
        <f t="shared" si="1043"/>
        <v/>
      </c>
      <c r="AA5528" s="4" t="str">
        <f>IF($V5528="","",IF(Y5528&lt;36,0,IF(AND(36&lt;=Y5528,Y5528&lt;71),VLOOKUP($W5528,日射量と図３!$E$6:$F$34,2,TRUE),IF(AND(71&lt;=Y5528,Y5528&lt;107),VLOOKUP($W5528,日射量と図３!$E$6:$G$34,3,TRUE),IF(AND(107&lt;=Y5528,Y5528&lt;143),VLOOKUP($W5528,日射量と図３!$E$6:$H$34,4,TRUE),VLOOKUP($W5528,日射量と図３!$E$6:$I$34,5,TRUE))))))</f>
        <v/>
      </c>
      <c r="AB5528" s="4" t="str">
        <f>IF($V5528="","",IF(Z5528&lt;36,0,IF(AND(36&lt;=Z5528,Z5528&lt;71),VLOOKUP($W5528,日射量と図３!$E$6:$F$34,2,TRUE),IF(AND(71&lt;=Z5528,Z5528&lt;107),VLOOKUP($W5528,日射量と図３!$E$6:$G$34,3,TRUE),IF(AND(107&lt;=Z5528,Z5528&lt;143),VLOOKUP($W5528,日射量と図３!$E$6:$H$34,4,TRUE),VLOOKUP($W5528,日射量と図３!$E$6:$I$34,5,TRUE))))))</f>
        <v/>
      </c>
      <c r="AC5528" s="382" t="str">
        <f t="shared" si="1047"/>
        <v/>
      </c>
      <c r="AD5528" s="382" t="str">
        <f t="shared" si="1048"/>
        <v/>
      </c>
    </row>
    <row r="5529" spans="11:30" ht="13.5" customHeight="1">
      <c r="K5529" s="4">
        <f t="shared" si="1044"/>
        <v>1</v>
      </c>
      <c r="L5529" s="34">
        <v>43482</v>
      </c>
      <c r="M5529" s="4">
        <v>231</v>
      </c>
      <c r="N5529" s="4">
        <v>6</v>
      </c>
      <c r="O5529" s="31">
        <v>0.20833333333333334</v>
      </c>
      <c r="P5529" s="35">
        <v>2.0100000000000002</v>
      </c>
      <c r="Q5529" s="36">
        <f t="shared" si="1045"/>
        <v>15</v>
      </c>
      <c r="R5529" s="4">
        <f t="shared" si="1046"/>
        <v>12.99</v>
      </c>
      <c r="S5529" s="31">
        <f t="shared" si="1049"/>
        <v>0.29212962962962963</v>
      </c>
      <c r="T5529" s="31">
        <f t="shared" si="1050"/>
        <v>0.70188657407407407</v>
      </c>
      <c r="U5529" s="4">
        <f t="shared" si="1051"/>
        <v>0</v>
      </c>
      <c r="V5529" s="4" t="str">
        <f t="shared" si="1052"/>
        <v/>
      </c>
      <c r="W5529" s="18" t="str">
        <f>IF(V5529="","",VLOOKUP(L5529,日射量と図３!$A$4:$C$368,3,TRUE)*238.85/100)</f>
        <v/>
      </c>
      <c r="X5529" s="4" t="str">
        <f t="shared" si="1053"/>
        <v/>
      </c>
      <c r="Y5529" s="4" t="str">
        <f t="shared" si="1042"/>
        <v/>
      </c>
      <c r="Z5529" s="4" t="str">
        <f t="shared" si="1043"/>
        <v/>
      </c>
      <c r="AA5529" s="4" t="str">
        <f>IF($V5529="","",IF(Y5529&lt;36,0,IF(AND(36&lt;=Y5529,Y5529&lt;71),VLOOKUP($W5529,日射量と図３!$E$6:$F$34,2,TRUE),IF(AND(71&lt;=Y5529,Y5529&lt;107),VLOOKUP($W5529,日射量と図３!$E$6:$G$34,3,TRUE),IF(AND(107&lt;=Y5529,Y5529&lt;143),VLOOKUP($W5529,日射量と図３!$E$6:$H$34,4,TRUE),VLOOKUP($W5529,日射量と図３!$E$6:$I$34,5,TRUE))))))</f>
        <v/>
      </c>
      <c r="AB5529" s="4" t="str">
        <f>IF($V5529="","",IF(Z5529&lt;36,0,IF(AND(36&lt;=Z5529,Z5529&lt;71),VLOOKUP($W5529,日射量と図３!$E$6:$F$34,2,TRUE),IF(AND(71&lt;=Z5529,Z5529&lt;107),VLOOKUP($W5529,日射量と図３!$E$6:$G$34,3,TRUE),IF(AND(107&lt;=Z5529,Z5529&lt;143),VLOOKUP($W5529,日射量と図３!$E$6:$H$34,4,TRUE),VLOOKUP($W5529,日射量と図３!$E$6:$I$34,5,TRUE))))))</f>
        <v/>
      </c>
      <c r="AC5529" s="382" t="str">
        <f t="shared" si="1047"/>
        <v/>
      </c>
      <c r="AD5529" s="382" t="str">
        <f t="shared" si="1048"/>
        <v/>
      </c>
    </row>
    <row r="5530" spans="11:30" ht="13.5" customHeight="1">
      <c r="K5530" s="4">
        <f t="shared" si="1044"/>
        <v>1</v>
      </c>
      <c r="L5530" s="34">
        <v>43482</v>
      </c>
      <c r="M5530" s="4">
        <v>231</v>
      </c>
      <c r="N5530" s="4">
        <v>7</v>
      </c>
      <c r="O5530" s="31">
        <v>0.25</v>
      </c>
      <c r="P5530" s="35">
        <v>1.7399999999999998</v>
      </c>
      <c r="Q5530" s="36">
        <f t="shared" si="1045"/>
        <v>15</v>
      </c>
      <c r="R5530" s="4">
        <f t="shared" si="1046"/>
        <v>13.26</v>
      </c>
      <c r="S5530" s="31">
        <f t="shared" si="1049"/>
        <v>0.29212962962962963</v>
      </c>
      <c r="T5530" s="31">
        <f t="shared" si="1050"/>
        <v>0.70188657407407407</v>
      </c>
      <c r="U5530" s="4">
        <f t="shared" si="1051"/>
        <v>0</v>
      </c>
      <c r="V5530" s="4" t="str">
        <f t="shared" si="1052"/>
        <v/>
      </c>
      <c r="W5530" s="18" t="str">
        <f>IF(V5530="","",VLOOKUP(L5530,日射量と図３!$A$4:$C$368,3,TRUE)*238.85/100)</f>
        <v/>
      </c>
      <c r="X5530" s="4" t="str">
        <f t="shared" si="1053"/>
        <v/>
      </c>
      <c r="Y5530" s="4" t="str">
        <f t="shared" si="1042"/>
        <v/>
      </c>
      <c r="Z5530" s="4" t="str">
        <f t="shared" si="1043"/>
        <v/>
      </c>
      <c r="AA5530" s="4" t="str">
        <f>IF($V5530="","",IF(Y5530&lt;36,0,IF(AND(36&lt;=Y5530,Y5530&lt;71),VLOOKUP($W5530,日射量と図３!$E$6:$F$34,2,TRUE),IF(AND(71&lt;=Y5530,Y5530&lt;107),VLOOKUP($W5530,日射量と図３!$E$6:$G$34,3,TRUE),IF(AND(107&lt;=Y5530,Y5530&lt;143),VLOOKUP($W5530,日射量と図３!$E$6:$H$34,4,TRUE),VLOOKUP($W5530,日射量と図３!$E$6:$I$34,5,TRUE))))))</f>
        <v/>
      </c>
      <c r="AB5530" s="4" t="str">
        <f>IF($V5530="","",IF(Z5530&lt;36,0,IF(AND(36&lt;=Z5530,Z5530&lt;71),VLOOKUP($W5530,日射量と図３!$E$6:$F$34,2,TRUE),IF(AND(71&lt;=Z5530,Z5530&lt;107),VLOOKUP($W5530,日射量と図３!$E$6:$G$34,3,TRUE),IF(AND(107&lt;=Z5530,Z5530&lt;143),VLOOKUP($W5530,日射量と図３!$E$6:$H$34,4,TRUE),VLOOKUP($W5530,日射量と図３!$E$6:$I$34,5,TRUE))))))</f>
        <v/>
      </c>
      <c r="AC5530" s="382" t="str">
        <f t="shared" si="1047"/>
        <v/>
      </c>
      <c r="AD5530" s="382" t="str">
        <f t="shared" si="1048"/>
        <v/>
      </c>
    </row>
    <row r="5531" spans="11:30" ht="13.5" customHeight="1">
      <c r="K5531" s="4">
        <f t="shared" si="1044"/>
        <v>1</v>
      </c>
      <c r="L5531" s="34">
        <v>43482</v>
      </c>
      <c r="M5531" s="4">
        <v>231</v>
      </c>
      <c r="N5531" s="4">
        <v>8</v>
      </c>
      <c r="O5531" s="31">
        <v>0.29166666666666669</v>
      </c>
      <c r="P5531" s="35">
        <v>1.8700000000000003</v>
      </c>
      <c r="Q5531" s="36">
        <f t="shared" si="1045"/>
        <v>12</v>
      </c>
      <c r="R5531" s="4">
        <f t="shared" si="1046"/>
        <v>10.129999999999999</v>
      </c>
      <c r="S5531" s="31">
        <f t="shared" si="1049"/>
        <v>0.29212962962962963</v>
      </c>
      <c r="T5531" s="31">
        <f t="shared" si="1050"/>
        <v>0.70188657407407407</v>
      </c>
      <c r="U5531" s="4">
        <f t="shared" si="1051"/>
        <v>0</v>
      </c>
      <c r="V5531" s="4" t="str">
        <f t="shared" si="1052"/>
        <v/>
      </c>
      <c r="W5531" s="18" t="str">
        <f>IF(V5531="","",VLOOKUP(L5531,日射量と図３!$A$4:$C$368,3,TRUE)*238.85/100)</f>
        <v/>
      </c>
      <c r="X5531" s="4" t="str">
        <f t="shared" si="1053"/>
        <v/>
      </c>
      <c r="Y5531" s="4" t="str">
        <f t="shared" si="1042"/>
        <v/>
      </c>
      <c r="Z5531" s="4" t="str">
        <f t="shared" si="1043"/>
        <v/>
      </c>
      <c r="AA5531" s="4" t="str">
        <f>IF($V5531="","",IF(Y5531&lt;36,0,IF(AND(36&lt;=Y5531,Y5531&lt;71),VLOOKUP($W5531,日射量と図３!$E$6:$F$34,2,TRUE),IF(AND(71&lt;=Y5531,Y5531&lt;107),VLOOKUP($W5531,日射量と図３!$E$6:$G$34,3,TRUE),IF(AND(107&lt;=Y5531,Y5531&lt;143),VLOOKUP($W5531,日射量と図３!$E$6:$H$34,4,TRUE),VLOOKUP($W5531,日射量と図３!$E$6:$I$34,5,TRUE))))))</f>
        <v/>
      </c>
      <c r="AB5531" s="4" t="str">
        <f>IF($V5531="","",IF(Z5531&lt;36,0,IF(AND(36&lt;=Z5531,Z5531&lt;71),VLOOKUP($W5531,日射量と図３!$E$6:$F$34,2,TRUE),IF(AND(71&lt;=Z5531,Z5531&lt;107),VLOOKUP($W5531,日射量と図３!$E$6:$G$34,3,TRUE),IF(AND(107&lt;=Z5531,Z5531&lt;143),VLOOKUP($W5531,日射量と図３!$E$6:$H$34,4,TRUE),VLOOKUP($W5531,日射量と図３!$E$6:$I$34,5,TRUE))))))</f>
        <v/>
      </c>
      <c r="AC5531" s="382" t="str">
        <f t="shared" si="1047"/>
        <v/>
      </c>
      <c r="AD5531" s="382" t="str">
        <f t="shared" si="1048"/>
        <v/>
      </c>
    </row>
    <row r="5532" spans="11:30" ht="13.5" customHeight="1">
      <c r="K5532" s="4">
        <f t="shared" si="1044"/>
        <v>1</v>
      </c>
      <c r="L5532" s="34">
        <v>43482</v>
      </c>
      <c r="M5532" s="4">
        <v>231</v>
      </c>
      <c r="N5532" s="4">
        <v>9</v>
      </c>
      <c r="O5532" s="31">
        <v>0.33333333333333331</v>
      </c>
      <c r="P5532" s="35">
        <v>2.4500000000000002</v>
      </c>
      <c r="Q5532" s="36">
        <f t="shared" si="1045"/>
        <v>12</v>
      </c>
      <c r="R5532" s="4">
        <f t="shared" si="1046"/>
        <v>9.5500000000000007</v>
      </c>
      <c r="S5532" s="31">
        <f t="shared" si="1049"/>
        <v>0.29212962962962963</v>
      </c>
      <c r="T5532" s="31">
        <f t="shared" si="1050"/>
        <v>0.70188657407407407</v>
      </c>
      <c r="U5532" s="4">
        <f t="shared" si="1051"/>
        <v>9.5500000000000007</v>
      </c>
      <c r="V5532" s="4" t="str">
        <f t="shared" si="1052"/>
        <v/>
      </c>
      <c r="W5532" s="18" t="str">
        <f>IF(V5532="","",VLOOKUP(L5532,日射量と図３!$A$4:$C$368,3,TRUE)*238.85/100)</f>
        <v/>
      </c>
      <c r="X5532" s="4" t="str">
        <f t="shared" si="1053"/>
        <v/>
      </c>
      <c r="Y5532" s="4" t="str">
        <f t="shared" si="1042"/>
        <v/>
      </c>
      <c r="Z5532" s="4" t="str">
        <f t="shared" si="1043"/>
        <v/>
      </c>
      <c r="AA5532" s="4" t="str">
        <f>IF($V5532="","",IF(Y5532&lt;36,0,IF(AND(36&lt;=Y5532,Y5532&lt;71),VLOOKUP($W5532,日射量と図３!$E$6:$F$34,2,TRUE),IF(AND(71&lt;=Y5532,Y5532&lt;107),VLOOKUP($W5532,日射量と図３!$E$6:$G$34,3,TRUE),IF(AND(107&lt;=Y5532,Y5532&lt;143),VLOOKUP($W5532,日射量と図３!$E$6:$H$34,4,TRUE),VLOOKUP($W5532,日射量と図３!$E$6:$I$34,5,TRUE))))))</f>
        <v/>
      </c>
      <c r="AB5532" s="4" t="str">
        <f>IF($V5532="","",IF(Z5532&lt;36,0,IF(AND(36&lt;=Z5532,Z5532&lt;71),VLOOKUP($W5532,日射量と図３!$E$6:$F$34,2,TRUE),IF(AND(71&lt;=Z5532,Z5532&lt;107),VLOOKUP($W5532,日射量と図３!$E$6:$G$34,3,TRUE),IF(AND(107&lt;=Z5532,Z5532&lt;143),VLOOKUP($W5532,日射量と図３!$E$6:$H$34,4,TRUE),VLOOKUP($W5532,日射量と図３!$E$6:$I$34,5,TRUE))))))</f>
        <v/>
      </c>
      <c r="AC5532" s="382" t="str">
        <f t="shared" si="1047"/>
        <v/>
      </c>
      <c r="AD5532" s="382" t="str">
        <f t="shared" si="1048"/>
        <v/>
      </c>
    </row>
    <row r="5533" spans="11:30" ht="13.5" customHeight="1">
      <c r="K5533" s="4">
        <f t="shared" si="1044"/>
        <v>1</v>
      </c>
      <c r="L5533" s="34">
        <v>43482</v>
      </c>
      <c r="M5533" s="4">
        <v>231</v>
      </c>
      <c r="N5533" s="4">
        <v>10</v>
      </c>
      <c r="O5533" s="31">
        <v>0.375</v>
      </c>
      <c r="P5533" s="35">
        <v>3.8</v>
      </c>
      <c r="Q5533" s="36">
        <f t="shared" si="1045"/>
        <v>12</v>
      </c>
      <c r="R5533" s="4">
        <f t="shared" si="1046"/>
        <v>8.1999999999999993</v>
      </c>
      <c r="S5533" s="31">
        <f t="shared" si="1049"/>
        <v>0.29212962962962963</v>
      </c>
      <c r="T5533" s="31">
        <f t="shared" si="1050"/>
        <v>0.70188657407407407</v>
      </c>
      <c r="U5533" s="4">
        <f t="shared" si="1051"/>
        <v>8.1999999999999993</v>
      </c>
      <c r="V5533" s="4" t="str">
        <f t="shared" si="1052"/>
        <v/>
      </c>
      <c r="W5533" s="18" t="str">
        <f>IF(V5533="","",VLOOKUP(L5533,日射量と図３!$A$4:$C$368,3,TRUE)*238.85/100)</f>
        <v/>
      </c>
      <c r="X5533" s="4" t="str">
        <f t="shared" si="1053"/>
        <v/>
      </c>
      <c r="Y5533" s="4" t="str">
        <f t="shared" si="1042"/>
        <v/>
      </c>
      <c r="Z5533" s="4" t="str">
        <f t="shared" si="1043"/>
        <v/>
      </c>
      <c r="AA5533" s="4" t="str">
        <f>IF($V5533="","",IF(Y5533&lt;36,0,IF(AND(36&lt;=Y5533,Y5533&lt;71),VLOOKUP($W5533,日射量と図３!$E$6:$F$34,2,TRUE),IF(AND(71&lt;=Y5533,Y5533&lt;107),VLOOKUP($W5533,日射量と図３!$E$6:$G$34,3,TRUE),IF(AND(107&lt;=Y5533,Y5533&lt;143),VLOOKUP($W5533,日射量と図３!$E$6:$H$34,4,TRUE),VLOOKUP($W5533,日射量と図３!$E$6:$I$34,5,TRUE))))))</f>
        <v/>
      </c>
      <c r="AB5533" s="4" t="str">
        <f>IF($V5533="","",IF(Z5533&lt;36,0,IF(AND(36&lt;=Z5533,Z5533&lt;71),VLOOKUP($W5533,日射量と図３!$E$6:$F$34,2,TRUE),IF(AND(71&lt;=Z5533,Z5533&lt;107),VLOOKUP($W5533,日射量と図３!$E$6:$G$34,3,TRUE),IF(AND(107&lt;=Z5533,Z5533&lt;143),VLOOKUP($W5533,日射量と図３!$E$6:$H$34,4,TRUE),VLOOKUP($W5533,日射量と図３!$E$6:$I$34,5,TRUE))))))</f>
        <v/>
      </c>
      <c r="AC5533" s="382" t="str">
        <f t="shared" si="1047"/>
        <v/>
      </c>
      <c r="AD5533" s="382" t="str">
        <f t="shared" si="1048"/>
        <v/>
      </c>
    </row>
    <row r="5534" spans="11:30" ht="13.5" customHeight="1">
      <c r="K5534" s="4">
        <f t="shared" si="1044"/>
        <v>1</v>
      </c>
      <c r="L5534" s="34">
        <v>43482</v>
      </c>
      <c r="M5534" s="4">
        <v>231</v>
      </c>
      <c r="N5534" s="4">
        <v>11</v>
      </c>
      <c r="O5534" s="31">
        <v>0.41666666666666669</v>
      </c>
      <c r="P5534" s="35">
        <v>5.080000000000001</v>
      </c>
      <c r="Q5534" s="36">
        <f t="shared" si="1045"/>
        <v>12</v>
      </c>
      <c r="R5534" s="4">
        <f t="shared" si="1046"/>
        <v>6.919999999999999</v>
      </c>
      <c r="S5534" s="31">
        <f t="shared" si="1049"/>
        <v>0.29212962962962963</v>
      </c>
      <c r="T5534" s="31">
        <f t="shared" si="1050"/>
        <v>0.70188657407407407</v>
      </c>
      <c r="U5534" s="4">
        <f t="shared" si="1051"/>
        <v>6.919999999999999</v>
      </c>
      <c r="V5534" s="4" t="str">
        <f t="shared" si="1052"/>
        <v/>
      </c>
      <c r="W5534" s="18" t="str">
        <f>IF(V5534="","",VLOOKUP(L5534,日射量と図３!$A$4:$C$368,3,TRUE)*238.85/100)</f>
        <v/>
      </c>
      <c r="X5534" s="4" t="str">
        <f t="shared" si="1053"/>
        <v/>
      </c>
      <c r="Y5534" s="4" t="str">
        <f t="shared" si="1042"/>
        <v/>
      </c>
      <c r="Z5534" s="4" t="str">
        <f t="shared" si="1043"/>
        <v/>
      </c>
      <c r="AA5534" s="4" t="str">
        <f>IF($V5534="","",IF(Y5534&lt;36,0,IF(AND(36&lt;=Y5534,Y5534&lt;71),VLOOKUP($W5534,日射量と図３!$E$6:$F$34,2,TRUE),IF(AND(71&lt;=Y5534,Y5534&lt;107),VLOOKUP($W5534,日射量と図３!$E$6:$G$34,3,TRUE),IF(AND(107&lt;=Y5534,Y5534&lt;143),VLOOKUP($W5534,日射量と図３!$E$6:$H$34,4,TRUE),VLOOKUP($W5534,日射量と図３!$E$6:$I$34,5,TRUE))))))</f>
        <v/>
      </c>
      <c r="AB5534" s="4" t="str">
        <f>IF($V5534="","",IF(Z5534&lt;36,0,IF(AND(36&lt;=Z5534,Z5534&lt;71),VLOOKUP($W5534,日射量と図３!$E$6:$F$34,2,TRUE),IF(AND(71&lt;=Z5534,Z5534&lt;107),VLOOKUP($W5534,日射量と図３!$E$6:$G$34,3,TRUE),IF(AND(107&lt;=Z5534,Z5534&lt;143),VLOOKUP($W5534,日射量と図３!$E$6:$H$34,4,TRUE),VLOOKUP($W5534,日射量と図３!$E$6:$I$34,5,TRUE))))))</f>
        <v/>
      </c>
      <c r="AC5534" s="382" t="str">
        <f t="shared" si="1047"/>
        <v/>
      </c>
      <c r="AD5534" s="382" t="str">
        <f t="shared" si="1048"/>
        <v/>
      </c>
    </row>
    <row r="5535" spans="11:30" ht="13.5" customHeight="1">
      <c r="K5535" s="4">
        <f t="shared" si="1044"/>
        <v>1</v>
      </c>
      <c r="L5535" s="34">
        <v>43482</v>
      </c>
      <c r="M5535" s="4">
        <v>231</v>
      </c>
      <c r="N5535" s="4">
        <v>12</v>
      </c>
      <c r="O5535" s="31">
        <v>0.45833333333333331</v>
      </c>
      <c r="P5535" s="35">
        <v>6.3599999999999994</v>
      </c>
      <c r="Q5535" s="36">
        <f t="shared" si="1045"/>
        <v>12</v>
      </c>
      <c r="R5535" s="4">
        <f t="shared" si="1046"/>
        <v>5.6400000000000006</v>
      </c>
      <c r="S5535" s="31">
        <f t="shared" si="1049"/>
        <v>0.29212962962962963</v>
      </c>
      <c r="T5535" s="31">
        <f t="shared" si="1050"/>
        <v>0.70188657407407407</v>
      </c>
      <c r="U5535" s="4">
        <f t="shared" si="1051"/>
        <v>5.6400000000000006</v>
      </c>
      <c r="V5535" s="4" t="str">
        <f t="shared" si="1052"/>
        <v/>
      </c>
      <c r="W5535" s="18" t="str">
        <f>IF(V5535="","",VLOOKUP(L5535,日射量と図３!$A$4:$C$368,3,TRUE)*238.85/100)</f>
        <v/>
      </c>
      <c r="X5535" s="4" t="str">
        <f t="shared" si="1053"/>
        <v/>
      </c>
      <c r="Y5535" s="4" t="str">
        <f t="shared" ref="Y5535:Y5598" si="1054">IF(V5535="","",$AH$30*V5535/(($AG$18/$AH$18)*X5535))</f>
        <v/>
      </c>
      <c r="Z5535" s="4" t="str">
        <f t="shared" ref="Z5535:Z5598" si="1055">IF(V5535="","",$AH$30*V5535/(($AG$19/$AH$19)*X5535))</f>
        <v/>
      </c>
      <c r="AA5535" s="4" t="str">
        <f>IF($V5535="","",IF(Y5535&lt;36,0,IF(AND(36&lt;=Y5535,Y5535&lt;71),VLOOKUP($W5535,日射量と図３!$E$6:$F$34,2,TRUE),IF(AND(71&lt;=Y5535,Y5535&lt;107),VLOOKUP($W5535,日射量と図３!$E$6:$G$34,3,TRUE),IF(AND(107&lt;=Y5535,Y5535&lt;143),VLOOKUP($W5535,日射量と図３!$E$6:$H$34,4,TRUE),VLOOKUP($W5535,日射量と図３!$E$6:$I$34,5,TRUE))))))</f>
        <v/>
      </c>
      <c r="AB5535" s="4" t="str">
        <f>IF($V5535="","",IF(Z5535&lt;36,0,IF(AND(36&lt;=Z5535,Z5535&lt;71),VLOOKUP($W5535,日射量と図３!$E$6:$F$34,2,TRUE),IF(AND(71&lt;=Z5535,Z5535&lt;107),VLOOKUP($W5535,日射量と図３!$E$6:$G$34,3,TRUE),IF(AND(107&lt;=Z5535,Z5535&lt;143),VLOOKUP($W5535,日射量と図３!$E$6:$H$34,4,TRUE),VLOOKUP($W5535,日射量と図３!$E$6:$I$34,5,TRUE))))))</f>
        <v/>
      </c>
      <c r="AC5535" s="382" t="str">
        <f t="shared" si="1047"/>
        <v/>
      </c>
      <c r="AD5535" s="382" t="str">
        <f t="shared" si="1048"/>
        <v/>
      </c>
    </row>
    <row r="5536" spans="11:30" ht="13.5" customHeight="1">
      <c r="K5536" s="4">
        <f t="shared" si="1044"/>
        <v>1</v>
      </c>
      <c r="L5536" s="34">
        <v>43482</v>
      </c>
      <c r="M5536" s="4">
        <v>231</v>
      </c>
      <c r="N5536" s="4">
        <v>13</v>
      </c>
      <c r="O5536" s="31">
        <v>0.5</v>
      </c>
      <c r="P5536" s="35">
        <v>7.01</v>
      </c>
      <c r="Q5536" s="36">
        <f t="shared" si="1045"/>
        <v>12</v>
      </c>
      <c r="R5536" s="4">
        <f t="shared" si="1046"/>
        <v>4.99</v>
      </c>
      <c r="S5536" s="31">
        <f t="shared" si="1049"/>
        <v>0.29212962962962963</v>
      </c>
      <c r="T5536" s="31">
        <f t="shared" si="1050"/>
        <v>0.70188657407407407</v>
      </c>
      <c r="U5536" s="4">
        <f t="shared" si="1051"/>
        <v>4.99</v>
      </c>
      <c r="V5536" s="4" t="str">
        <f t="shared" si="1052"/>
        <v/>
      </c>
      <c r="W5536" s="18" t="str">
        <f>IF(V5536="","",VLOOKUP(L5536,日射量と図３!$A$4:$C$368,3,TRUE)*238.85/100)</f>
        <v/>
      </c>
      <c r="X5536" s="4" t="str">
        <f t="shared" si="1053"/>
        <v/>
      </c>
      <c r="Y5536" s="4" t="str">
        <f t="shared" si="1054"/>
        <v/>
      </c>
      <c r="Z5536" s="4" t="str">
        <f t="shared" si="1055"/>
        <v/>
      </c>
      <c r="AA5536" s="4" t="str">
        <f>IF($V5536="","",IF(Y5536&lt;36,0,IF(AND(36&lt;=Y5536,Y5536&lt;71),VLOOKUP($W5536,日射量と図３!$E$6:$F$34,2,TRUE),IF(AND(71&lt;=Y5536,Y5536&lt;107),VLOOKUP($W5536,日射量と図３!$E$6:$G$34,3,TRUE),IF(AND(107&lt;=Y5536,Y5536&lt;143),VLOOKUP($W5536,日射量と図３!$E$6:$H$34,4,TRUE),VLOOKUP($W5536,日射量と図３!$E$6:$I$34,5,TRUE))))))</f>
        <v/>
      </c>
      <c r="AB5536" s="4" t="str">
        <f>IF($V5536="","",IF(Z5536&lt;36,0,IF(AND(36&lt;=Z5536,Z5536&lt;71),VLOOKUP($W5536,日射量と図３!$E$6:$F$34,2,TRUE),IF(AND(71&lt;=Z5536,Z5536&lt;107),VLOOKUP($W5536,日射量と図３!$E$6:$G$34,3,TRUE),IF(AND(107&lt;=Z5536,Z5536&lt;143),VLOOKUP($W5536,日射量と図３!$E$6:$H$34,4,TRUE),VLOOKUP($W5536,日射量と図３!$E$6:$I$34,5,TRUE))))))</f>
        <v/>
      </c>
      <c r="AC5536" s="382" t="str">
        <f t="shared" si="1047"/>
        <v/>
      </c>
      <c r="AD5536" s="382" t="str">
        <f t="shared" si="1048"/>
        <v/>
      </c>
    </row>
    <row r="5537" spans="11:30" ht="13.5" customHeight="1">
      <c r="K5537" s="4">
        <f t="shared" si="1044"/>
        <v>1</v>
      </c>
      <c r="L5537" s="34">
        <v>43482</v>
      </c>
      <c r="M5537" s="4">
        <v>231</v>
      </c>
      <c r="N5537" s="4">
        <v>14</v>
      </c>
      <c r="O5537" s="31">
        <v>0.54166666666666663</v>
      </c>
      <c r="P5537" s="35">
        <v>8.0000000000000018</v>
      </c>
      <c r="Q5537" s="36">
        <f t="shared" si="1045"/>
        <v>12</v>
      </c>
      <c r="R5537" s="4">
        <f t="shared" si="1046"/>
        <v>3.9999999999999982</v>
      </c>
      <c r="S5537" s="31">
        <f t="shared" si="1049"/>
        <v>0.29212962962962963</v>
      </c>
      <c r="T5537" s="31">
        <f t="shared" si="1050"/>
        <v>0.70188657407407407</v>
      </c>
      <c r="U5537" s="4">
        <f t="shared" si="1051"/>
        <v>3.9999999999999982</v>
      </c>
      <c r="V5537" s="4" t="str">
        <f t="shared" si="1052"/>
        <v/>
      </c>
      <c r="W5537" s="18" t="str">
        <f>IF(V5537="","",VLOOKUP(L5537,日射量と図３!$A$4:$C$368,3,TRUE)*238.85/100)</f>
        <v/>
      </c>
      <c r="X5537" s="4" t="str">
        <f t="shared" si="1053"/>
        <v/>
      </c>
      <c r="Y5537" s="4" t="str">
        <f t="shared" si="1054"/>
        <v/>
      </c>
      <c r="Z5537" s="4" t="str">
        <f t="shared" si="1055"/>
        <v/>
      </c>
      <c r="AA5537" s="4" t="str">
        <f>IF($V5537="","",IF(Y5537&lt;36,0,IF(AND(36&lt;=Y5537,Y5537&lt;71),VLOOKUP($W5537,日射量と図３!$E$6:$F$34,2,TRUE),IF(AND(71&lt;=Y5537,Y5537&lt;107),VLOOKUP($W5537,日射量と図３!$E$6:$G$34,3,TRUE),IF(AND(107&lt;=Y5537,Y5537&lt;143),VLOOKUP($W5537,日射量と図３!$E$6:$H$34,4,TRUE),VLOOKUP($W5537,日射量と図３!$E$6:$I$34,5,TRUE))))))</f>
        <v/>
      </c>
      <c r="AB5537" s="4" t="str">
        <f>IF($V5537="","",IF(Z5537&lt;36,0,IF(AND(36&lt;=Z5537,Z5537&lt;71),VLOOKUP($W5537,日射量と図３!$E$6:$F$34,2,TRUE),IF(AND(71&lt;=Z5537,Z5537&lt;107),VLOOKUP($W5537,日射量と図３!$E$6:$G$34,3,TRUE),IF(AND(107&lt;=Z5537,Z5537&lt;143),VLOOKUP($W5537,日射量と図３!$E$6:$H$34,4,TRUE),VLOOKUP($W5537,日射量と図３!$E$6:$I$34,5,TRUE))))))</f>
        <v/>
      </c>
      <c r="AC5537" s="382" t="str">
        <f t="shared" si="1047"/>
        <v/>
      </c>
      <c r="AD5537" s="382" t="str">
        <f t="shared" si="1048"/>
        <v/>
      </c>
    </row>
    <row r="5538" spans="11:30" ht="13.5" customHeight="1">
      <c r="K5538" s="4">
        <f t="shared" si="1044"/>
        <v>1</v>
      </c>
      <c r="L5538" s="34">
        <v>43482</v>
      </c>
      <c r="M5538" s="4">
        <v>231</v>
      </c>
      <c r="N5538" s="4">
        <v>15</v>
      </c>
      <c r="O5538" s="31">
        <v>0.58333333333333337</v>
      </c>
      <c r="P5538" s="35">
        <v>8.1199999999999992</v>
      </c>
      <c r="Q5538" s="36">
        <f t="shared" si="1045"/>
        <v>12</v>
      </c>
      <c r="R5538" s="4">
        <f t="shared" si="1046"/>
        <v>3.8800000000000008</v>
      </c>
      <c r="S5538" s="31">
        <f t="shared" si="1049"/>
        <v>0.29212962962962963</v>
      </c>
      <c r="T5538" s="31">
        <f t="shared" si="1050"/>
        <v>0.70188657407407407</v>
      </c>
      <c r="U5538" s="4">
        <f t="shared" si="1051"/>
        <v>3.8800000000000008</v>
      </c>
      <c r="V5538" s="4" t="str">
        <f t="shared" si="1052"/>
        <v/>
      </c>
      <c r="W5538" s="18" t="str">
        <f>IF(V5538="","",VLOOKUP(L5538,日射量と図３!$A$4:$C$368,3,TRUE)*238.85/100)</f>
        <v/>
      </c>
      <c r="X5538" s="4" t="str">
        <f t="shared" si="1053"/>
        <v/>
      </c>
      <c r="Y5538" s="4" t="str">
        <f t="shared" si="1054"/>
        <v/>
      </c>
      <c r="Z5538" s="4" t="str">
        <f t="shared" si="1055"/>
        <v/>
      </c>
      <c r="AA5538" s="4" t="str">
        <f>IF($V5538="","",IF(Y5538&lt;36,0,IF(AND(36&lt;=Y5538,Y5538&lt;71),VLOOKUP($W5538,日射量と図３!$E$6:$F$34,2,TRUE),IF(AND(71&lt;=Y5538,Y5538&lt;107),VLOOKUP($W5538,日射量と図３!$E$6:$G$34,3,TRUE),IF(AND(107&lt;=Y5538,Y5538&lt;143),VLOOKUP($W5538,日射量と図３!$E$6:$H$34,4,TRUE),VLOOKUP($W5538,日射量と図３!$E$6:$I$34,5,TRUE))))))</f>
        <v/>
      </c>
      <c r="AB5538" s="4" t="str">
        <f>IF($V5538="","",IF(Z5538&lt;36,0,IF(AND(36&lt;=Z5538,Z5538&lt;71),VLOOKUP($W5538,日射量と図３!$E$6:$F$34,2,TRUE),IF(AND(71&lt;=Z5538,Z5538&lt;107),VLOOKUP($W5538,日射量と図３!$E$6:$G$34,3,TRUE),IF(AND(107&lt;=Z5538,Z5538&lt;143),VLOOKUP($W5538,日射量と図３!$E$6:$H$34,4,TRUE),VLOOKUP($W5538,日射量と図３!$E$6:$I$34,5,TRUE))))))</f>
        <v/>
      </c>
      <c r="AC5538" s="382" t="str">
        <f t="shared" si="1047"/>
        <v/>
      </c>
      <c r="AD5538" s="382" t="str">
        <f t="shared" si="1048"/>
        <v/>
      </c>
    </row>
    <row r="5539" spans="11:30" ht="13.5" customHeight="1">
      <c r="K5539" s="4">
        <f t="shared" si="1044"/>
        <v>1</v>
      </c>
      <c r="L5539" s="34">
        <v>43482</v>
      </c>
      <c r="M5539" s="4">
        <v>231</v>
      </c>
      <c r="N5539" s="4">
        <v>16</v>
      </c>
      <c r="O5539" s="31">
        <v>0.625</v>
      </c>
      <c r="P5539" s="35">
        <v>7.7100000000000009</v>
      </c>
      <c r="Q5539" s="36">
        <f t="shared" si="1045"/>
        <v>16</v>
      </c>
      <c r="R5539" s="4">
        <f t="shared" si="1046"/>
        <v>8.2899999999999991</v>
      </c>
      <c r="S5539" s="31">
        <f t="shared" si="1049"/>
        <v>0.29212962962962963</v>
      </c>
      <c r="T5539" s="31">
        <f t="shared" si="1050"/>
        <v>0.70188657407407407</v>
      </c>
      <c r="U5539" s="4">
        <f t="shared" si="1051"/>
        <v>8.2899999999999991</v>
      </c>
      <c r="V5539" s="4" t="str">
        <f t="shared" si="1052"/>
        <v/>
      </c>
      <c r="W5539" s="18" t="str">
        <f>IF(V5539="","",VLOOKUP(L5539,日射量と図３!$A$4:$C$368,3,TRUE)*238.85/100)</f>
        <v/>
      </c>
      <c r="X5539" s="4" t="str">
        <f t="shared" si="1053"/>
        <v/>
      </c>
      <c r="Y5539" s="4" t="str">
        <f t="shared" si="1054"/>
        <v/>
      </c>
      <c r="Z5539" s="4" t="str">
        <f t="shared" si="1055"/>
        <v/>
      </c>
      <c r="AA5539" s="4" t="str">
        <f>IF($V5539="","",IF(Y5539&lt;36,0,IF(AND(36&lt;=Y5539,Y5539&lt;71),VLOOKUP($W5539,日射量と図３!$E$6:$F$34,2,TRUE),IF(AND(71&lt;=Y5539,Y5539&lt;107),VLOOKUP($W5539,日射量と図３!$E$6:$G$34,3,TRUE),IF(AND(107&lt;=Y5539,Y5539&lt;143),VLOOKUP($W5539,日射量と図３!$E$6:$H$34,4,TRUE),VLOOKUP($W5539,日射量と図３!$E$6:$I$34,5,TRUE))))))</f>
        <v/>
      </c>
      <c r="AB5539" s="4" t="str">
        <f>IF($V5539="","",IF(Z5539&lt;36,0,IF(AND(36&lt;=Z5539,Z5539&lt;71),VLOOKUP($W5539,日射量と図３!$E$6:$F$34,2,TRUE),IF(AND(71&lt;=Z5539,Z5539&lt;107),VLOOKUP($W5539,日射量と図３!$E$6:$G$34,3,TRUE),IF(AND(107&lt;=Z5539,Z5539&lt;143),VLOOKUP($W5539,日射量と図３!$E$6:$H$34,4,TRUE),VLOOKUP($W5539,日射量と図３!$E$6:$I$34,5,TRUE))))))</f>
        <v/>
      </c>
      <c r="AC5539" s="382" t="str">
        <f t="shared" si="1047"/>
        <v/>
      </c>
      <c r="AD5539" s="382" t="str">
        <f t="shared" si="1048"/>
        <v/>
      </c>
    </row>
    <row r="5540" spans="11:30" ht="13.5" customHeight="1">
      <c r="K5540" s="4">
        <f t="shared" si="1044"/>
        <v>1</v>
      </c>
      <c r="L5540" s="34">
        <v>43482</v>
      </c>
      <c r="M5540" s="4">
        <v>231</v>
      </c>
      <c r="N5540" s="4">
        <v>17</v>
      </c>
      <c r="O5540" s="31">
        <v>0.66666666666666663</v>
      </c>
      <c r="P5540" s="35">
        <v>7.1</v>
      </c>
      <c r="Q5540" s="36">
        <f t="shared" si="1045"/>
        <v>16</v>
      </c>
      <c r="R5540" s="4">
        <f t="shared" si="1046"/>
        <v>8.9</v>
      </c>
      <c r="S5540" s="31">
        <f t="shared" si="1049"/>
        <v>0.29212962962962963</v>
      </c>
      <c r="T5540" s="31">
        <f t="shared" si="1050"/>
        <v>0.70188657407407407</v>
      </c>
      <c r="U5540" s="4">
        <f t="shared" si="1051"/>
        <v>8.9</v>
      </c>
      <c r="V5540" s="4" t="str">
        <f t="shared" si="1052"/>
        <v/>
      </c>
      <c r="W5540" s="18" t="str">
        <f>IF(V5540="","",VLOOKUP(L5540,日射量と図３!$A$4:$C$368,3,TRUE)*238.85/100)</f>
        <v/>
      </c>
      <c r="X5540" s="4" t="str">
        <f t="shared" si="1053"/>
        <v/>
      </c>
      <c r="Y5540" s="4" t="str">
        <f t="shared" si="1054"/>
        <v/>
      </c>
      <c r="Z5540" s="4" t="str">
        <f t="shared" si="1055"/>
        <v/>
      </c>
      <c r="AA5540" s="4" t="str">
        <f>IF($V5540="","",IF(Y5540&lt;36,0,IF(AND(36&lt;=Y5540,Y5540&lt;71),VLOOKUP($W5540,日射量と図３!$E$6:$F$34,2,TRUE),IF(AND(71&lt;=Y5540,Y5540&lt;107),VLOOKUP($W5540,日射量と図３!$E$6:$G$34,3,TRUE),IF(AND(107&lt;=Y5540,Y5540&lt;143),VLOOKUP($W5540,日射量と図３!$E$6:$H$34,4,TRUE),VLOOKUP($W5540,日射量と図３!$E$6:$I$34,5,TRUE))))))</f>
        <v/>
      </c>
      <c r="AB5540" s="4" t="str">
        <f>IF($V5540="","",IF(Z5540&lt;36,0,IF(AND(36&lt;=Z5540,Z5540&lt;71),VLOOKUP($W5540,日射量と図３!$E$6:$F$34,2,TRUE),IF(AND(71&lt;=Z5540,Z5540&lt;107),VLOOKUP($W5540,日射量と図３!$E$6:$G$34,3,TRUE),IF(AND(107&lt;=Z5540,Z5540&lt;143),VLOOKUP($W5540,日射量と図３!$E$6:$H$34,4,TRUE),VLOOKUP($W5540,日射量と図３!$E$6:$I$34,5,TRUE))))))</f>
        <v/>
      </c>
      <c r="AC5540" s="382" t="str">
        <f t="shared" si="1047"/>
        <v/>
      </c>
      <c r="AD5540" s="382" t="str">
        <f t="shared" si="1048"/>
        <v/>
      </c>
    </row>
    <row r="5541" spans="11:30" ht="13.5" customHeight="1">
      <c r="K5541" s="4">
        <f t="shared" si="1044"/>
        <v>1</v>
      </c>
      <c r="L5541" s="34">
        <v>43482</v>
      </c>
      <c r="M5541" s="4">
        <v>231</v>
      </c>
      <c r="N5541" s="4">
        <v>18</v>
      </c>
      <c r="O5541" s="31">
        <v>0.70833333333333337</v>
      </c>
      <c r="P5541" s="35">
        <v>6.2299999999999995</v>
      </c>
      <c r="Q5541" s="36">
        <f t="shared" si="1045"/>
        <v>16</v>
      </c>
      <c r="R5541" s="4">
        <f t="shared" si="1046"/>
        <v>9.77</v>
      </c>
      <c r="S5541" s="31">
        <f t="shared" si="1049"/>
        <v>0.29212962962962963</v>
      </c>
      <c r="T5541" s="31">
        <f t="shared" si="1050"/>
        <v>0.70188657407407407</v>
      </c>
      <c r="U5541" s="4">
        <f t="shared" si="1051"/>
        <v>0</v>
      </c>
      <c r="V5541" s="4" t="str">
        <f t="shared" si="1052"/>
        <v/>
      </c>
      <c r="W5541" s="18" t="str">
        <f>IF(V5541="","",VLOOKUP(L5541,日射量と図３!$A$4:$C$368,3,TRUE)*238.85/100)</f>
        <v/>
      </c>
      <c r="X5541" s="4" t="str">
        <f t="shared" si="1053"/>
        <v/>
      </c>
      <c r="Y5541" s="4" t="str">
        <f t="shared" si="1054"/>
        <v/>
      </c>
      <c r="Z5541" s="4" t="str">
        <f t="shared" si="1055"/>
        <v/>
      </c>
      <c r="AA5541" s="4" t="str">
        <f>IF($V5541="","",IF(Y5541&lt;36,0,IF(AND(36&lt;=Y5541,Y5541&lt;71),VLOOKUP($W5541,日射量と図３!$E$6:$F$34,2,TRUE),IF(AND(71&lt;=Y5541,Y5541&lt;107),VLOOKUP($W5541,日射量と図３!$E$6:$G$34,3,TRUE),IF(AND(107&lt;=Y5541,Y5541&lt;143),VLOOKUP($W5541,日射量と図３!$E$6:$H$34,4,TRUE),VLOOKUP($W5541,日射量と図３!$E$6:$I$34,5,TRUE))))))</f>
        <v/>
      </c>
      <c r="AB5541" s="4" t="str">
        <f>IF($V5541="","",IF(Z5541&lt;36,0,IF(AND(36&lt;=Z5541,Z5541&lt;71),VLOOKUP($W5541,日射量と図３!$E$6:$F$34,2,TRUE),IF(AND(71&lt;=Z5541,Z5541&lt;107),VLOOKUP($W5541,日射量と図３!$E$6:$G$34,3,TRUE),IF(AND(107&lt;=Z5541,Z5541&lt;143),VLOOKUP($W5541,日射量と図３!$E$6:$H$34,4,TRUE),VLOOKUP($W5541,日射量と図３!$E$6:$I$34,5,TRUE))))))</f>
        <v/>
      </c>
      <c r="AC5541" s="382" t="str">
        <f t="shared" si="1047"/>
        <v/>
      </c>
      <c r="AD5541" s="382" t="str">
        <f t="shared" si="1048"/>
        <v/>
      </c>
    </row>
    <row r="5542" spans="11:30" ht="13.5" customHeight="1">
      <c r="K5542" s="4">
        <f t="shared" si="1044"/>
        <v>1</v>
      </c>
      <c r="L5542" s="34">
        <v>43482</v>
      </c>
      <c r="M5542" s="4">
        <v>231</v>
      </c>
      <c r="N5542" s="4">
        <v>19</v>
      </c>
      <c r="O5542" s="31">
        <v>0.75</v>
      </c>
      <c r="P5542" s="35">
        <v>5.4099999999999993</v>
      </c>
      <c r="Q5542" s="36">
        <f t="shared" si="1045"/>
        <v>16</v>
      </c>
      <c r="R5542" s="4">
        <f t="shared" si="1046"/>
        <v>10.59</v>
      </c>
      <c r="S5542" s="31">
        <f t="shared" si="1049"/>
        <v>0.29212962962962963</v>
      </c>
      <c r="T5542" s="31">
        <f t="shared" si="1050"/>
        <v>0.70188657407407407</v>
      </c>
      <c r="U5542" s="4">
        <f t="shared" si="1051"/>
        <v>0</v>
      </c>
      <c r="V5542" s="4" t="str">
        <f t="shared" si="1052"/>
        <v/>
      </c>
      <c r="W5542" s="18" t="str">
        <f>IF(V5542="","",VLOOKUP(L5542,日射量と図３!$A$4:$C$368,3,TRUE)*238.85/100)</f>
        <v/>
      </c>
      <c r="X5542" s="4" t="str">
        <f t="shared" si="1053"/>
        <v/>
      </c>
      <c r="Y5542" s="4" t="str">
        <f t="shared" si="1054"/>
        <v/>
      </c>
      <c r="Z5542" s="4" t="str">
        <f t="shared" si="1055"/>
        <v/>
      </c>
      <c r="AA5542" s="4" t="str">
        <f>IF($V5542="","",IF(Y5542&lt;36,0,IF(AND(36&lt;=Y5542,Y5542&lt;71),VLOOKUP($W5542,日射量と図３!$E$6:$F$34,2,TRUE),IF(AND(71&lt;=Y5542,Y5542&lt;107),VLOOKUP($W5542,日射量と図３!$E$6:$G$34,3,TRUE),IF(AND(107&lt;=Y5542,Y5542&lt;143),VLOOKUP($W5542,日射量と図３!$E$6:$H$34,4,TRUE),VLOOKUP($W5542,日射量と図３!$E$6:$I$34,5,TRUE))))))</f>
        <v/>
      </c>
      <c r="AB5542" s="4" t="str">
        <f>IF($V5542="","",IF(Z5542&lt;36,0,IF(AND(36&lt;=Z5542,Z5542&lt;71),VLOOKUP($W5542,日射量と図３!$E$6:$F$34,2,TRUE),IF(AND(71&lt;=Z5542,Z5542&lt;107),VLOOKUP($W5542,日射量と図３!$E$6:$G$34,3,TRUE),IF(AND(107&lt;=Z5542,Z5542&lt;143),VLOOKUP($W5542,日射量と図３!$E$6:$H$34,4,TRUE),VLOOKUP($W5542,日射量と図３!$E$6:$I$34,5,TRUE))))))</f>
        <v/>
      </c>
      <c r="AC5542" s="382" t="str">
        <f t="shared" si="1047"/>
        <v/>
      </c>
      <c r="AD5542" s="382" t="str">
        <f t="shared" si="1048"/>
        <v/>
      </c>
    </row>
    <row r="5543" spans="11:30" ht="13.5" customHeight="1">
      <c r="K5543" s="4">
        <f t="shared" si="1044"/>
        <v>1</v>
      </c>
      <c r="L5543" s="34">
        <v>43482</v>
      </c>
      <c r="M5543" s="4">
        <v>231</v>
      </c>
      <c r="N5543" s="4">
        <v>20</v>
      </c>
      <c r="O5543" s="31">
        <v>0.79166666666666663</v>
      </c>
      <c r="P5543" s="35">
        <v>4.8900000000000006</v>
      </c>
      <c r="Q5543" s="36">
        <f t="shared" si="1045"/>
        <v>16</v>
      </c>
      <c r="R5543" s="4">
        <f t="shared" si="1046"/>
        <v>11.11</v>
      </c>
      <c r="S5543" s="31">
        <f t="shared" si="1049"/>
        <v>0.29212962962962963</v>
      </c>
      <c r="T5543" s="31">
        <f t="shared" si="1050"/>
        <v>0.70188657407407407</v>
      </c>
      <c r="U5543" s="4">
        <f t="shared" si="1051"/>
        <v>0</v>
      </c>
      <c r="V5543" s="4" t="str">
        <f t="shared" si="1052"/>
        <v/>
      </c>
      <c r="W5543" s="18" t="str">
        <f>IF(V5543="","",VLOOKUP(L5543,日射量と図３!$A$4:$C$368,3,TRUE)*238.85/100)</f>
        <v/>
      </c>
      <c r="X5543" s="4" t="str">
        <f t="shared" si="1053"/>
        <v/>
      </c>
      <c r="Y5543" s="4" t="str">
        <f t="shared" si="1054"/>
        <v/>
      </c>
      <c r="Z5543" s="4" t="str">
        <f t="shared" si="1055"/>
        <v/>
      </c>
      <c r="AA5543" s="4" t="str">
        <f>IF($V5543="","",IF(Y5543&lt;36,0,IF(AND(36&lt;=Y5543,Y5543&lt;71),VLOOKUP($W5543,日射量と図３!$E$6:$F$34,2,TRUE),IF(AND(71&lt;=Y5543,Y5543&lt;107),VLOOKUP($W5543,日射量と図３!$E$6:$G$34,3,TRUE),IF(AND(107&lt;=Y5543,Y5543&lt;143),VLOOKUP($W5543,日射量と図３!$E$6:$H$34,4,TRUE),VLOOKUP($W5543,日射量と図３!$E$6:$I$34,5,TRUE))))))</f>
        <v/>
      </c>
      <c r="AB5543" s="4" t="str">
        <f>IF($V5543="","",IF(Z5543&lt;36,0,IF(AND(36&lt;=Z5543,Z5543&lt;71),VLOOKUP($W5543,日射量と図３!$E$6:$F$34,2,TRUE),IF(AND(71&lt;=Z5543,Z5543&lt;107),VLOOKUP($W5543,日射量と図３!$E$6:$G$34,3,TRUE),IF(AND(107&lt;=Z5543,Z5543&lt;143),VLOOKUP($W5543,日射量と図３!$E$6:$H$34,4,TRUE),VLOOKUP($W5543,日射量と図３!$E$6:$I$34,5,TRUE))))))</f>
        <v/>
      </c>
      <c r="AC5543" s="382" t="str">
        <f t="shared" si="1047"/>
        <v/>
      </c>
      <c r="AD5543" s="382" t="str">
        <f t="shared" si="1048"/>
        <v/>
      </c>
    </row>
    <row r="5544" spans="11:30" ht="13.5" customHeight="1">
      <c r="K5544" s="4">
        <f t="shared" si="1044"/>
        <v>1</v>
      </c>
      <c r="L5544" s="34">
        <v>43482</v>
      </c>
      <c r="M5544" s="4">
        <v>231</v>
      </c>
      <c r="N5544" s="4">
        <v>21</v>
      </c>
      <c r="O5544" s="31">
        <v>0.83333333333333337</v>
      </c>
      <c r="P5544" s="35">
        <v>4.41</v>
      </c>
      <c r="Q5544" s="36">
        <f t="shared" si="1045"/>
        <v>16</v>
      </c>
      <c r="R5544" s="4">
        <f t="shared" si="1046"/>
        <v>11.59</v>
      </c>
      <c r="S5544" s="31">
        <f t="shared" si="1049"/>
        <v>0.29212962962962963</v>
      </c>
      <c r="T5544" s="31">
        <f t="shared" si="1050"/>
        <v>0.70188657407407407</v>
      </c>
      <c r="U5544" s="4">
        <f t="shared" si="1051"/>
        <v>0</v>
      </c>
      <c r="V5544" s="4" t="str">
        <f t="shared" si="1052"/>
        <v/>
      </c>
      <c r="W5544" s="18" t="str">
        <f>IF(V5544="","",VLOOKUP(L5544,日射量と図３!$A$4:$C$368,3,TRUE)*238.85/100)</f>
        <v/>
      </c>
      <c r="X5544" s="4" t="str">
        <f t="shared" si="1053"/>
        <v/>
      </c>
      <c r="Y5544" s="4" t="str">
        <f t="shared" si="1054"/>
        <v/>
      </c>
      <c r="Z5544" s="4" t="str">
        <f t="shared" si="1055"/>
        <v/>
      </c>
      <c r="AA5544" s="4" t="str">
        <f>IF($V5544="","",IF(Y5544&lt;36,0,IF(AND(36&lt;=Y5544,Y5544&lt;71),VLOOKUP($W5544,日射量と図３!$E$6:$F$34,2,TRUE),IF(AND(71&lt;=Y5544,Y5544&lt;107),VLOOKUP($W5544,日射量と図３!$E$6:$G$34,3,TRUE),IF(AND(107&lt;=Y5544,Y5544&lt;143),VLOOKUP($W5544,日射量と図３!$E$6:$H$34,4,TRUE),VLOOKUP($W5544,日射量と図３!$E$6:$I$34,5,TRUE))))))</f>
        <v/>
      </c>
      <c r="AB5544" s="4" t="str">
        <f>IF($V5544="","",IF(Z5544&lt;36,0,IF(AND(36&lt;=Z5544,Z5544&lt;71),VLOOKUP($W5544,日射量と図３!$E$6:$F$34,2,TRUE),IF(AND(71&lt;=Z5544,Z5544&lt;107),VLOOKUP($W5544,日射量と図３!$E$6:$G$34,3,TRUE),IF(AND(107&lt;=Z5544,Z5544&lt;143),VLOOKUP($W5544,日射量と図３!$E$6:$H$34,4,TRUE),VLOOKUP($W5544,日射量と図３!$E$6:$I$34,5,TRUE))))))</f>
        <v/>
      </c>
      <c r="AC5544" s="382" t="str">
        <f t="shared" si="1047"/>
        <v/>
      </c>
      <c r="AD5544" s="382" t="str">
        <f t="shared" si="1048"/>
        <v/>
      </c>
    </row>
    <row r="5545" spans="11:30" ht="13.5" customHeight="1">
      <c r="K5545" s="4">
        <f t="shared" si="1044"/>
        <v>1</v>
      </c>
      <c r="L5545" s="34">
        <v>43482</v>
      </c>
      <c r="M5545" s="4">
        <v>231</v>
      </c>
      <c r="N5545" s="4">
        <v>22</v>
      </c>
      <c r="O5545" s="31">
        <v>0.875</v>
      </c>
      <c r="P5545" s="35">
        <v>4.01</v>
      </c>
      <c r="Q5545" s="36">
        <f t="shared" si="1045"/>
        <v>16</v>
      </c>
      <c r="R5545" s="4">
        <f t="shared" si="1046"/>
        <v>11.99</v>
      </c>
      <c r="S5545" s="31">
        <f t="shared" si="1049"/>
        <v>0.29212962962962963</v>
      </c>
      <c r="T5545" s="31">
        <f t="shared" si="1050"/>
        <v>0.70188657407407407</v>
      </c>
      <c r="U5545" s="4">
        <f t="shared" si="1051"/>
        <v>0</v>
      </c>
      <c r="V5545" s="4" t="str">
        <f t="shared" si="1052"/>
        <v/>
      </c>
      <c r="W5545" s="18" t="str">
        <f>IF(V5545="","",VLOOKUP(L5545,日射量と図３!$A$4:$C$368,3,TRUE)*238.85/100)</f>
        <v/>
      </c>
      <c r="X5545" s="4" t="str">
        <f t="shared" si="1053"/>
        <v/>
      </c>
      <c r="Y5545" s="4" t="str">
        <f t="shared" si="1054"/>
        <v/>
      </c>
      <c r="Z5545" s="4" t="str">
        <f t="shared" si="1055"/>
        <v/>
      </c>
      <c r="AA5545" s="4" t="str">
        <f>IF($V5545="","",IF(Y5545&lt;36,0,IF(AND(36&lt;=Y5545,Y5545&lt;71),VLOOKUP($W5545,日射量と図３!$E$6:$F$34,2,TRUE),IF(AND(71&lt;=Y5545,Y5545&lt;107),VLOOKUP($W5545,日射量と図３!$E$6:$G$34,3,TRUE),IF(AND(107&lt;=Y5545,Y5545&lt;143),VLOOKUP($W5545,日射量と図３!$E$6:$H$34,4,TRUE),VLOOKUP($W5545,日射量と図３!$E$6:$I$34,5,TRUE))))))</f>
        <v/>
      </c>
      <c r="AB5545" s="4" t="str">
        <f>IF($V5545="","",IF(Z5545&lt;36,0,IF(AND(36&lt;=Z5545,Z5545&lt;71),VLOOKUP($W5545,日射量と図３!$E$6:$F$34,2,TRUE),IF(AND(71&lt;=Z5545,Z5545&lt;107),VLOOKUP($W5545,日射量と図３!$E$6:$G$34,3,TRUE),IF(AND(107&lt;=Z5545,Z5545&lt;143),VLOOKUP($W5545,日射量と図３!$E$6:$H$34,4,TRUE),VLOOKUP($W5545,日射量と図３!$E$6:$I$34,5,TRUE))))))</f>
        <v/>
      </c>
      <c r="AC5545" s="382" t="str">
        <f t="shared" si="1047"/>
        <v/>
      </c>
      <c r="AD5545" s="382" t="str">
        <f t="shared" si="1048"/>
        <v/>
      </c>
    </row>
    <row r="5546" spans="11:30" ht="13.5" customHeight="1">
      <c r="K5546" s="4">
        <f t="shared" si="1044"/>
        <v>1</v>
      </c>
      <c r="L5546" s="34">
        <v>43482</v>
      </c>
      <c r="M5546" s="4">
        <v>231</v>
      </c>
      <c r="N5546" s="4">
        <v>23</v>
      </c>
      <c r="O5546" s="31">
        <v>0.91666666666666663</v>
      </c>
      <c r="P5546" s="35">
        <v>3.44</v>
      </c>
      <c r="Q5546" s="36">
        <f t="shared" si="1045"/>
        <v>13</v>
      </c>
      <c r="R5546" s="4">
        <f t="shared" si="1046"/>
        <v>9.56</v>
      </c>
      <c r="S5546" s="31">
        <f t="shared" si="1049"/>
        <v>0.29212962962962963</v>
      </c>
      <c r="T5546" s="31">
        <f t="shared" si="1050"/>
        <v>0.70188657407407407</v>
      </c>
      <c r="U5546" s="4">
        <f t="shared" si="1051"/>
        <v>0</v>
      </c>
      <c r="V5546" s="4" t="str">
        <f t="shared" si="1052"/>
        <v/>
      </c>
      <c r="W5546" s="18" t="str">
        <f>IF(V5546="","",VLOOKUP(L5546,日射量と図３!$A$4:$C$368,3,TRUE)*238.85/100)</f>
        <v/>
      </c>
      <c r="X5546" s="4" t="str">
        <f t="shared" si="1053"/>
        <v/>
      </c>
      <c r="Y5546" s="4" t="str">
        <f t="shared" si="1054"/>
        <v/>
      </c>
      <c r="Z5546" s="4" t="str">
        <f t="shared" si="1055"/>
        <v/>
      </c>
      <c r="AA5546" s="4" t="str">
        <f>IF($V5546="","",IF(Y5546&lt;36,0,IF(AND(36&lt;=Y5546,Y5546&lt;71),VLOOKUP($W5546,日射量と図３!$E$6:$F$34,2,TRUE),IF(AND(71&lt;=Y5546,Y5546&lt;107),VLOOKUP($W5546,日射量と図３!$E$6:$G$34,3,TRUE),IF(AND(107&lt;=Y5546,Y5546&lt;143),VLOOKUP($W5546,日射量と図３!$E$6:$H$34,4,TRUE),VLOOKUP($W5546,日射量と図３!$E$6:$I$34,5,TRUE))))))</f>
        <v/>
      </c>
      <c r="AB5546" s="4" t="str">
        <f>IF($V5546="","",IF(Z5546&lt;36,0,IF(AND(36&lt;=Z5546,Z5546&lt;71),VLOOKUP($W5546,日射量と図３!$E$6:$F$34,2,TRUE),IF(AND(71&lt;=Z5546,Z5546&lt;107),VLOOKUP($W5546,日射量と図３!$E$6:$G$34,3,TRUE),IF(AND(107&lt;=Z5546,Z5546&lt;143),VLOOKUP($W5546,日射量と図３!$E$6:$H$34,4,TRUE),VLOOKUP($W5546,日射量と図３!$E$6:$I$34,5,TRUE))))))</f>
        <v/>
      </c>
      <c r="AC5546" s="382" t="str">
        <f t="shared" si="1047"/>
        <v/>
      </c>
      <c r="AD5546" s="382" t="str">
        <f t="shared" si="1048"/>
        <v/>
      </c>
    </row>
    <row r="5547" spans="11:30" ht="13.5" customHeight="1">
      <c r="K5547" s="4">
        <f t="shared" si="1044"/>
        <v>1</v>
      </c>
      <c r="L5547" s="34">
        <v>43482</v>
      </c>
      <c r="M5547" s="4">
        <v>231</v>
      </c>
      <c r="N5547" s="4">
        <v>24</v>
      </c>
      <c r="O5547" s="31">
        <v>0.95833333333333337</v>
      </c>
      <c r="P5547" s="35">
        <v>3.1999999999999997</v>
      </c>
      <c r="Q5547" s="36">
        <f t="shared" si="1045"/>
        <v>13</v>
      </c>
      <c r="R5547" s="4">
        <f t="shared" si="1046"/>
        <v>9.8000000000000007</v>
      </c>
      <c r="S5547" s="31">
        <f t="shared" si="1049"/>
        <v>0.29212962962962963</v>
      </c>
      <c r="T5547" s="31">
        <f t="shared" si="1050"/>
        <v>0.70188657407407407</v>
      </c>
      <c r="U5547" s="4">
        <f t="shared" si="1051"/>
        <v>0</v>
      </c>
      <c r="V5547" s="4" t="str">
        <f t="shared" si="1052"/>
        <v/>
      </c>
      <c r="W5547" s="18" t="str">
        <f>IF(V5547="","",VLOOKUP(L5547,日射量と図３!$A$4:$C$368,3,TRUE)*238.85/100)</f>
        <v/>
      </c>
      <c r="X5547" s="4" t="str">
        <f t="shared" si="1053"/>
        <v/>
      </c>
      <c r="Y5547" s="4" t="str">
        <f t="shared" si="1054"/>
        <v/>
      </c>
      <c r="Z5547" s="4" t="str">
        <f t="shared" si="1055"/>
        <v/>
      </c>
      <c r="AA5547" s="4" t="str">
        <f>IF($V5547="","",IF(Y5547&lt;36,0,IF(AND(36&lt;=Y5547,Y5547&lt;71),VLOOKUP($W5547,日射量と図３!$E$6:$F$34,2,TRUE),IF(AND(71&lt;=Y5547,Y5547&lt;107),VLOOKUP($W5547,日射量と図３!$E$6:$G$34,3,TRUE),IF(AND(107&lt;=Y5547,Y5547&lt;143),VLOOKUP($W5547,日射量と図３!$E$6:$H$34,4,TRUE),VLOOKUP($W5547,日射量と図３!$E$6:$I$34,5,TRUE))))))</f>
        <v/>
      </c>
      <c r="AB5547" s="4" t="str">
        <f>IF($V5547="","",IF(Z5547&lt;36,0,IF(AND(36&lt;=Z5547,Z5547&lt;71),VLOOKUP($W5547,日射量と図３!$E$6:$F$34,2,TRUE),IF(AND(71&lt;=Z5547,Z5547&lt;107),VLOOKUP($W5547,日射量と図３!$E$6:$G$34,3,TRUE),IF(AND(107&lt;=Z5547,Z5547&lt;143),VLOOKUP($W5547,日射量と図３!$E$6:$H$34,4,TRUE),VLOOKUP($W5547,日射量と図３!$E$6:$I$34,5,TRUE))))))</f>
        <v/>
      </c>
      <c r="AC5547" s="382" t="str">
        <f t="shared" si="1047"/>
        <v/>
      </c>
      <c r="AD5547" s="382" t="str">
        <f t="shared" si="1048"/>
        <v/>
      </c>
    </row>
    <row r="5548" spans="11:30" ht="13.5" customHeight="1">
      <c r="K5548" s="4">
        <f t="shared" si="1044"/>
        <v>1</v>
      </c>
      <c r="L5548" s="34">
        <v>43483</v>
      </c>
      <c r="M5548" s="4">
        <v>232</v>
      </c>
      <c r="N5548" s="4">
        <v>1</v>
      </c>
      <c r="O5548" s="31">
        <v>0</v>
      </c>
      <c r="P5548" s="35">
        <v>2.8199999999999994</v>
      </c>
      <c r="Q5548" s="36">
        <f t="shared" si="1045"/>
        <v>13</v>
      </c>
      <c r="R5548" s="4">
        <f t="shared" si="1046"/>
        <v>10.18</v>
      </c>
      <c r="S5548" s="31">
        <f t="shared" si="1049"/>
        <v>0.29212962962962963</v>
      </c>
      <c r="T5548" s="31">
        <f t="shared" si="1050"/>
        <v>0.70188657407407407</v>
      </c>
      <c r="U5548" s="4">
        <f t="shared" si="1051"/>
        <v>0</v>
      </c>
      <c r="V5548" s="4">
        <f t="shared" si="1052"/>
        <v>58.919999999999995</v>
      </c>
      <c r="W5548" s="18">
        <f>IF(V5548="","",VLOOKUP(L5548,日射量と図３!$A$4:$C$368,3,TRUE)*238.85/100)</f>
        <v>23.885000000000002</v>
      </c>
      <c r="X5548" s="4">
        <f t="shared" si="1053"/>
        <v>10</v>
      </c>
      <c r="Y5548" s="4">
        <f t="shared" si="1054"/>
        <v>36.83590019999999</v>
      </c>
      <c r="Z5548" s="4">
        <f t="shared" si="1055"/>
        <v>41.524105679999991</v>
      </c>
      <c r="AA5548" s="4">
        <f>IF($V5548="","",IF(Y5548&lt;36,0,IF(AND(36&lt;=Y5548,Y5548&lt;71),VLOOKUP($W5548,日射量と図３!$E$6:$F$34,2,TRUE),IF(AND(71&lt;=Y5548,Y5548&lt;107),VLOOKUP($W5548,日射量と図３!$E$6:$G$34,3,TRUE),IF(AND(107&lt;=Y5548,Y5548&lt;143),VLOOKUP($W5548,日射量と図３!$E$6:$H$34,4,TRUE),VLOOKUP($W5548,日射量と図３!$E$6:$I$34,5,TRUE))))))</f>
        <v>35</v>
      </c>
      <c r="AB5548" s="4">
        <f>IF($V5548="","",IF(Z5548&lt;36,0,IF(AND(36&lt;=Z5548,Z5548&lt;71),VLOOKUP($W5548,日射量と図３!$E$6:$F$34,2,TRUE),IF(AND(71&lt;=Z5548,Z5548&lt;107),VLOOKUP($W5548,日射量と図３!$E$6:$G$34,3,TRUE),IF(AND(107&lt;=Z5548,Z5548&lt;143),VLOOKUP($W5548,日射量と図３!$E$6:$H$34,4,TRUE),VLOOKUP($W5548,日射量と図３!$E$6:$I$34,5,TRUE))))))</f>
        <v>35</v>
      </c>
      <c r="AC5548" s="382">
        <f t="shared" si="1047"/>
        <v>0</v>
      </c>
      <c r="AD5548" s="382">
        <f t="shared" si="1048"/>
        <v>1.4653800000000001</v>
      </c>
    </row>
    <row r="5549" spans="11:30" ht="13.5" customHeight="1">
      <c r="K5549" s="4">
        <f t="shared" si="1044"/>
        <v>1</v>
      </c>
      <c r="L5549" s="34">
        <v>43483</v>
      </c>
      <c r="M5549" s="4">
        <v>232</v>
      </c>
      <c r="N5549" s="4">
        <v>2</v>
      </c>
      <c r="O5549" s="31">
        <v>4.1666666666666664E-2</v>
      </c>
      <c r="P5549" s="35">
        <v>2.44</v>
      </c>
      <c r="Q5549" s="36">
        <f t="shared" si="1045"/>
        <v>13</v>
      </c>
      <c r="R5549" s="4">
        <f t="shared" si="1046"/>
        <v>10.56</v>
      </c>
      <c r="S5549" s="31">
        <f t="shared" si="1049"/>
        <v>0.29212962962962963</v>
      </c>
      <c r="T5549" s="31">
        <f t="shared" si="1050"/>
        <v>0.70188657407407407</v>
      </c>
      <c r="U5549" s="4">
        <f t="shared" si="1051"/>
        <v>0</v>
      </c>
      <c r="V5549" s="4" t="str">
        <f t="shared" si="1052"/>
        <v/>
      </c>
      <c r="W5549" s="18" t="str">
        <f>IF(V5549="","",VLOOKUP(L5549,日射量と図３!$A$4:$C$368,3,TRUE)*238.85/100)</f>
        <v/>
      </c>
      <c r="X5549" s="4" t="str">
        <f t="shared" si="1053"/>
        <v/>
      </c>
      <c r="Y5549" s="4" t="str">
        <f t="shared" si="1054"/>
        <v/>
      </c>
      <c r="Z5549" s="4" t="str">
        <f t="shared" si="1055"/>
        <v/>
      </c>
      <c r="AA5549" s="4" t="str">
        <f>IF($V5549="","",IF(Y5549&lt;36,0,IF(AND(36&lt;=Y5549,Y5549&lt;71),VLOOKUP($W5549,日射量と図３!$E$6:$F$34,2,TRUE),IF(AND(71&lt;=Y5549,Y5549&lt;107),VLOOKUP($W5549,日射量と図３!$E$6:$G$34,3,TRUE),IF(AND(107&lt;=Y5549,Y5549&lt;143),VLOOKUP($W5549,日射量と図３!$E$6:$H$34,4,TRUE),VLOOKUP($W5549,日射量と図３!$E$6:$I$34,5,TRUE))))))</f>
        <v/>
      </c>
      <c r="AB5549" s="4" t="str">
        <f>IF($V5549="","",IF(Z5549&lt;36,0,IF(AND(36&lt;=Z5549,Z5549&lt;71),VLOOKUP($W5549,日射量と図３!$E$6:$F$34,2,TRUE),IF(AND(71&lt;=Z5549,Z5549&lt;107),VLOOKUP($W5549,日射量と図３!$E$6:$G$34,3,TRUE),IF(AND(107&lt;=Z5549,Z5549&lt;143),VLOOKUP($W5549,日射量と図３!$E$6:$H$34,4,TRUE),VLOOKUP($W5549,日射量と図３!$E$6:$I$34,5,TRUE))))))</f>
        <v/>
      </c>
      <c r="AC5549" s="382" t="str">
        <f t="shared" si="1047"/>
        <v/>
      </c>
      <c r="AD5549" s="382" t="str">
        <f t="shared" si="1048"/>
        <v/>
      </c>
    </row>
    <row r="5550" spans="11:30" ht="13.5" customHeight="1">
      <c r="K5550" s="4">
        <f t="shared" si="1044"/>
        <v>1</v>
      </c>
      <c r="L5550" s="34">
        <v>43483</v>
      </c>
      <c r="M5550" s="4">
        <v>232</v>
      </c>
      <c r="N5550" s="4">
        <v>3</v>
      </c>
      <c r="O5550" s="31">
        <v>8.3333333333333329E-2</v>
      </c>
      <c r="P5550" s="35">
        <v>2.0700000000000003</v>
      </c>
      <c r="Q5550" s="36">
        <f t="shared" si="1045"/>
        <v>13</v>
      </c>
      <c r="R5550" s="4">
        <f t="shared" si="1046"/>
        <v>10.93</v>
      </c>
      <c r="S5550" s="31">
        <f t="shared" si="1049"/>
        <v>0.29212962962962963</v>
      </c>
      <c r="T5550" s="31">
        <f t="shared" si="1050"/>
        <v>0.70188657407407407</v>
      </c>
      <c r="U5550" s="4">
        <f t="shared" si="1051"/>
        <v>0</v>
      </c>
      <c r="V5550" s="4" t="str">
        <f t="shared" si="1052"/>
        <v/>
      </c>
      <c r="W5550" s="18" t="str">
        <f>IF(V5550="","",VLOOKUP(L5550,日射量と図３!$A$4:$C$368,3,TRUE)*238.85/100)</f>
        <v/>
      </c>
      <c r="X5550" s="4" t="str">
        <f t="shared" si="1053"/>
        <v/>
      </c>
      <c r="Y5550" s="4" t="str">
        <f t="shared" si="1054"/>
        <v/>
      </c>
      <c r="Z5550" s="4" t="str">
        <f t="shared" si="1055"/>
        <v/>
      </c>
      <c r="AA5550" s="4" t="str">
        <f>IF($V5550="","",IF(Y5550&lt;36,0,IF(AND(36&lt;=Y5550,Y5550&lt;71),VLOOKUP($W5550,日射量と図３!$E$6:$F$34,2,TRUE),IF(AND(71&lt;=Y5550,Y5550&lt;107),VLOOKUP($W5550,日射量と図３!$E$6:$G$34,3,TRUE),IF(AND(107&lt;=Y5550,Y5550&lt;143),VLOOKUP($W5550,日射量と図３!$E$6:$H$34,4,TRUE),VLOOKUP($W5550,日射量と図３!$E$6:$I$34,5,TRUE))))))</f>
        <v/>
      </c>
      <c r="AB5550" s="4" t="str">
        <f>IF($V5550="","",IF(Z5550&lt;36,0,IF(AND(36&lt;=Z5550,Z5550&lt;71),VLOOKUP($W5550,日射量と図３!$E$6:$F$34,2,TRUE),IF(AND(71&lt;=Z5550,Z5550&lt;107),VLOOKUP($W5550,日射量と図３!$E$6:$G$34,3,TRUE),IF(AND(107&lt;=Z5550,Z5550&lt;143),VLOOKUP($W5550,日射量と図３!$E$6:$H$34,4,TRUE),VLOOKUP($W5550,日射量と図３!$E$6:$I$34,5,TRUE))))))</f>
        <v/>
      </c>
      <c r="AC5550" s="382" t="str">
        <f t="shared" si="1047"/>
        <v/>
      </c>
      <c r="AD5550" s="382" t="str">
        <f t="shared" si="1048"/>
        <v/>
      </c>
    </row>
    <row r="5551" spans="11:30" ht="13.5" customHeight="1">
      <c r="K5551" s="4">
        <f t="shared" si="1044"/>
        <v>1</v>
      </c>
      <c r="L5551" s="34">
        <v>43483</v>
      </c>
      <c r="M5551" s="4">
        <v>232</v>
      </c>
      <c r="N5551" s="4">
        <v>4</v>
      </c>
      <c r="O5551" s="31">
        <v>0.125</v>
      </c>
      <c r="P5551" s="35">
        <v>1.69</v>
      </c>
      <c r="Q5551" s="36">
        <f t="shared" si="1045"/>
        <v>13</v>
      </c>
      <c r="R5551" s="4">
        <f t="shared" si="1046"/>
        <v>11.31</v>
      </c>
      <c r="S5551" s="31">
        <f t="shared" si="1049"/>
        <v>0.29212962962962963</v>
      </c>
      <c r="T5551" s="31">
        <f t="shared" si="1050"/>
        <v>0.70188657407407407</v>
      </c>
      <c r="U5551" s="4">
        <f t="shared" si="1051"/>
        <v>0</v>
      </c>
      <c r="V5551" s="4" t="str">
        <f t="shared" si="1052"/>
        <v/>
      </c>
      <c r="W5551" s="18" t="str">
        <f>IF(V5551="","",VLOOKUP(L5551,日射量と図３!$A$4:$C$368,3,TRUE)*238.85/100)</f>
        <v/>
      </c>
      <c r="X5551" s="4" t="str">
        <f t="shared" si="1053"/>
        <v/>
      </c>
      <c r="Y5551" s="4" t="str">
        <f t="shared" si="1054"/>
        <v/>
      </c>
      <c r="Z5551" s="4" t="str">
        <f t="shared" si="1055"/>
        <v/>
      </c>
      <c r="AA5551" s="4" t="str">
        <f>IF($V5551="","",IF(Y5551&lt;36,0,IF(AND(36&lt;=Y5551,Y5551&lt;71),VLOOKUP($W5551,日射量と図３!$E$6:$F$34,2,TRUE),IF(AND(71&lt;=Y5551,Y5551&lt;107),VLOOKUP($W5551,日射量と図３!$E$6:$G$34,3,TRUE),IF(AND(107&lt;=Y5551,Y5551&lt;143),VLOOKUP($W5551,日射量と図３!$E$6:$H$34,4,TRUE),VLOOKUP($W5551,日射量と図３!$E$6:$I$34,5,TRUE))))))</f>
        <v/>
      </c>
      <c r="AB5551" s="4" t="str">
        <f>IF($V5551="","",IF(Z5551&lt;36,0,IF(AND(36&lt;=Z5551,Z5551&lt;71),VLOOKUP($W5551,日射量と図３!$E$6:$F$34,2,TRUE),IF(AND(71&lt;=Z5551,Z5551&lt;107),VLOOKUP($W5551,日射量と図３!$E$6:$G$34,3,TRUE),IF(AND(107&lt;=Z5551,Z5551&lt;143),VLOOKUP($W5551,日射量と図３!$E$6:$H$34,4,TRUE),VLOOKUP($W5551,日射量と図３!$E$6:$I$34,5,TRUE))))))</f>
        <v/>
      </c>
      <c r="AC5551" s="382" t="str">
        <f t="shared" si="1047"/>
        <v/>
      </c>
      <c r="AD5551" s="382" t="str">
        <f t="shared" si="1048"/>
        <v/>
      </c>
    </row>
    <row r="5552" spans="11:30" ht="13.5" customHeight="1">
      <c r="K5552" s="4">
        <f t="shared" si="1044"/>
        <v>1</v>
      </c>
      <c r="L5552" s="34">
        <v>43483</v>
      </c>
      <c r="M5552" s="4">
        <v>232</v>
      </c>
      <c r="N5552" s="4">
        <v>5</v>
      </c>
      <c r="O5552" s="31">
        <v>0.16666666666666666</v>
      </c>
      <c r="P5552" s="35">
        <v>1.6800000000000002</v>
      </c>
      <c r="Q5552" s="36">
        <f t="shared" si="1045"/>
        <v>15</v>
      </c>
      <c r="R5552" s="4">
        <f t="shared" si="1046"/>
        <v>13.32</v>
      </c>
      <c r="S5552" s="31">
        <f t="shared" si="1049"/>
        <v>0.29212962962962963</v>
      </c>
      <c r="T5552" s="31">
        <f t="shared" si="1050"/>
        <v>0.70188657407407407</v>
      </c>
      <c r="U5552" s="4">
        <f t="shared" si="1051"/>
        <v>0</v>
      </c>
      <c r="V5552" s="4" t="str">
        <f t="shared" si="1052"/>
        <v/>
      </c>
      <c r="W5552" s="18" t="str">
        <f>IF(V5552="","",VLOOKUP(L5552,日射量と図３!$A$4:$C$368,3,TRUE)*238.85/100)</f>
        <v/>
      </c>
      <c r="X5552" s="4" t="str">
        <f t="shared" si="1053"/>
        <v/>
      </c>
      <c r="Y5552" s="4" t="str">
        <f t="shared" si="1054"/>
        <v/>
      </c>
      <c r="Z5552" s="4" t="str">
        <f t="shared" si="1055"/>
        <v/>
      </c>
      <c r="AA5552" s="4" t="str">
        <f>IF($V5552="","",IF(Y5552&lt;36,0,IF(AND(36&lt;=Y5552,Y5552&lt;71),VLOOKUP($W5552,日射量と図３!$E$6:$F$34,2,TRUE),IF(AND(71&lt;=Y5552,Y5552&lt;107),VLOOKUP($W5552,日射量と図３!$E$6:$G$34,3,TRUE),IF(AND(107&lt;=Y5552,Y5552&lt;143),VLOOKUP($W5552,日射量と図３!$E$6:$H$34,4,TRUE),VLOOKUP($W5552,日射量と図３!$E$6:$I$34,5,TRUE))))))</f>
        <v/>
      </c>
      <c r="AB5552" s="4" t="str">
        <f>IF($V5552="","",IF(Z5552&lt;36,0,IF(AND(36&lt;=Z5552,Z5552&lt;71),VLOOKUP($W5552,日射量と図３!$E$6:$F$34,2,TRUE),IF(AND(71&lt;=Z5552,Z5552&lt;107),VLOOKUP($W5552,日射量と図３!$E$6:$G$34,3,TRUE),IF(AND(107&lt;=Z5552,Z5552&lt;143),VLOOKUP($W5552,日射量と図３!$E$6:$H$34,4,TRUE),VLOOKUP($W5552,日射量と図３!$E$6:$I$34,5,TRUE))))))</f>
        <v/>
      </c>
      <c r="AC5552" s="382" t="str">
        <f t="shared" si="1047"/>
        <v/>
      </c>
      <c r="AD5552" s="382" t="str">
        <f t="shared" si="1048"/>
        <v/>
      </c>
    </row>
    <row r="5553" spans="11:30" ht="13.5" customHeight="1">
      <c r="K5553" s="4">
        <f t="shared" si="1044"/>
        <v>1</v>
      </c>
      <c r="L5553" s="34">
        <v>43483</v>
      </c>
      <c r="M5553" s="4">
        <v>232</v>
      </c>
      <c r="N5553" s="4">
        <v>6</v>
      </c>
      <c r="O5553" s="31">
        <v>0.20833333333333334</v>
      </c>
      <c r="P5553" s="35">
        <v>1.26</v>
      </c>
      <c r="Q5553" s="36">
        <f t="shared" si="1045"/>
        <v>15</v>
      </c>
      <c r="R5553" s="4">
        <f t="shared" si="1046"/>
        <v>13.74</v>
      </c>
      <c r="S5553" s="31">
        <f t="shared" si="1049"/>
        <v>0.29212962962962963</v>
      </c>
      <c r="T5553" s="31">
        <f t="shared" si="1050"/>
        <v>0.70188657407407407</v>
      </c>
      <c r="U5553" s="4">
        <f t="shared" si="1051"/>
        <v>0</v>
      </c>
      <c r="V5553" s="4" t="str">
        <f t="shared" si="1052"/>
        <v/>
      </c>
      <c r="W5553" s="18" t="str">
        <f>IF(V5553="","",VLOOKUP(L5553,日射量と図３!$A$4:$C$368,3,TRUE)*238.85/100)</f>
        <v/>
      </c>
      <c r="X5553" s="4" t="str">
        <f t="shared" si="1053"/>
        <v/>
      </c>
      <c r="Y5553" s="4" t="str">
        <f t="shared" si="1054"/>
        <v/>
      </c>
      <c r="Z5553" s="4" t="str">
        <f t="shared" si="1055"/>
        <v/>
      </c>
      <c r="AA5553" s="4" t="str">
        <f>IF($V5553="","",IF(Y5553&lt;36,0,IF(AND(36&lt;=Y5553,Y5553&lt;71),VLOOKUP($W5553,日射量と図３!$E$6:$F$34,2,TRUE),IF(AND(71&lt;=Y5553,Y5553&lt;107),VLOOKUP($W5553,日射量と図３!$E$6:$G$34,3,TRUE),IF(AND(107&lt;=Y5553,Y5553&lt;143),VLOOKUP($W5553,日射量と図３!$E$6:$H$34,4,TRUE),VLOOKUP($W5553,日射量と図３!$E$6:$I$34,5,TRUE))))))</f>
        <v/>
      </c>
      <c r="AB5553" s="4" t="str">
        <f>IF($V5553="","",IF(Z5553&lt;36,0,IF(AND(36&lt;=Z5553,Z5553&lt;71),VLOOKUP($W5553,日射量と図３!$E$6:$F$34,2,TRUE),IF(AND(71&lt;=Z5553,Z5553&lt;107),VLOOKUP($W5553,日射量と図３!$E$6:$G$34,3,TRUE),IF(AND(107&lt;=Z5553,Z5553&lt;143),VLOOKUP($W5553,日射量と図３!$E$6:$H$34,4,TRUE),VLOOKUP($W5553,日射量と図３!$E$6:$I$34,5,TRUE))))))</f>
        <v/>
      </c>
      <c r="AC5553" s="382" t="str">
        <f t="shared" si="1047"/>
        <v/>
      </c>
      <c r="AD5553" s="382" t="str">
        <f t="shared" si="1048"/>
        <v/>
      </c>
    </row>
    <row r="5554" spans="11:30" ht="13.5" customHeight="1">
      <c r="K5554" s="4">
        <f t="shared" si="1044"/>
        <v>1</v>
      </c>
      <c r="L5554" s="34">
        <v>43483</v>
      </c>
      <c r="M5554" s="4">
        <v>232</v>
      </c>
      <c r="N5554" s="4">
        <v>7</v>
      </c>
      <c r="O5554" s="31">
        <v>0.25</v>
      </c>
      <c r="P5554" s="35">
        <v>1.1800000000000002</v>
      </c>
      <c r="Q5554" s="36">
        <f t="shared" si="1045"/>
        <v>15</v>
      </c>
      <c r="R5554" s="4">
        <f t="shared" si="1046"/>
        <v>13.82</v>
      </c>
      <c r="S5554" s="31">
        <f t="shared" si="1049"/>
        <v>0.29212962962962963</v>
      </c>
      <c r="T5554" s="31">
        <f t="shared" si="1050"/>
        <v>0.70188657407407407</v>
      </c>
      <c r="U5554" s="4">
        <f t="shared" si="1051"/>
        <v>0</v>
      </c>
      <c r="V5554" s="4" t="str">
        <f t="shared" si="1052"/>
        <v/>
      </c>
      <c r="W5554" s="18" t="str">
        <f>IF(V5554="","",VLOOKUP(L5554,日射量と図３!$A$4:$C$368,3,TRUE)*238.85/100)</f>
        <v/>
      </c>
      <c r="X5554" s="4" t="str">
        <f t="shared" si="1053"/>
        <v/>
      </c>
      <c r="Y5554" s="4" t="str">
        <f t="shared" si="1054"/>
        <v/>
      </c>
      <c r="Z5554" s="4" t="str">
        <f t="shared" si="1055"/>
        <v/>
      </c>
      <c r="AA5554" s="4" t="str">
        <f>IF($V5554="","",IF(Y5554&lt;36,0,IF(AND(36&lt;=Y5554,Y5554&lt;71),VLOOKUP($W5554,日射量と図３!$E$6:$F$34,2,TRUE),IF(AND(71&lt;=Y5554,Y5554&lt;107),VLOOKUP($W5554,日射量と図３!$E$6:$G$34,3,TRUE),IF(AND(107&lt;=Y5554,Y5554&lt;143),VLOOKUP($W5554,日射量と図３!$E$6:$H$34,4,TRUE),VLOOKUP($W5554,日射量と図３!$E$6:$I$34,5,TRUE))))))</f>
        <v/>
      </c>
      <c r="AB5554" s="4" t="str">
        <f>IF($V5554="","",IF(Z5554&lt;36,0,IF(AND(36&lt;=Z5554,Z5554&lt;71),VLOOKUP($W5554,日射量と図３!$E$6:$F$34,2,TRUE),IF(AND(71&lt;=Z5554,Z5554&lt;107),VLOOKUP($W5554,日射量と図３!$E$6:$G$34,3,TRUE),IF(AND(107&lt;=Z5554,Z5554&lt;143),VLOOKUP($W5554,日射量と図３!$E$6:$H$34,4,TRUE),VLOOKUP($W5554,日射量と図３!$E$6:$I$34,5,TRUE))))))</f>
        <v/>
      </c>
      <c r="AC5554" s="382" t="str">
        <f t="shared" si="1047"/>
        <v/>
      </c>
      <c r="AD5554" s="382" t="str">
        <f t="shared" si="1048"/>
        <v/>
      </c>
    </row>
    <row r="5555" spans="11:30" ht="13.5" customHeight="1">
      <c r="K5555" s="4">
        <f t="shared" si="1044"/>
        <v>1</v>
      </c>
      <c r="L5555" s="34">
        <v>43483</v>
      </c>
      <c r="M5555" s="4">
        <v>232</v>
      </c>
      <c r="N5555" s="4">
        <v>8</v>
      </c>
      <c r="O5555" s="31">
        <v>0.29166666666666669</v>
      </c>
      <c r="P5555" s="35">
        <v>0.85</v>
      </c>
      <c r="Q5555" s="36">
        <f t="shared" si="1045"/>
        <v>12</v>
      </c>
      <c r="R5555" s="4">
        <f t="shared" si="1046"/>
        <v>11.15</v>
      </c>
      <c r="S5555" s="31">
        <f t="shared" si="1049"/>
        <v>0.29212962962962963</v>
      </c>
      <c r="T5555" s="31">
        <f t="shared" si="1050"/>
        <v>0.70188657407407407</v>
      </c>
      <c r="U5555" s="4">
        <f t="shared" si="1051"/>
        <v>0</v>
      </c>
      <c r="V5555" s="4" t="str">
        <f t="shared" si="1052"/>
        <v/>
      </c>
      <c r="W5555" s="18" t="str">
        <f>IF(V5555="","",VLOOKUP(L5555,日射量と図３!$A$4:$C$368,3,TRUE)*238.85/100)</f>
        <v/>
      </c>
      <c r="X5555" s="4" t="str">
        <f t="shared" si="1053"/>
        <v/>
      </c>
      <c r="Y5555" s="4" t="str">
        <f t="shared" si="1054"/>
        <v/>
      </c>
      <c r="Z5555" s="4" t="str">
        <f t="shared" si="1055"/>
        <v/>
      </c>
      <c r="AA5555" s="4" t="str">
        <f>IF($V5555="","",IF(Y5555&lt;36,0,IF(AND(36&lt;=Y5555,Y5555&lt;71),VLOOKUP($W5555,日射量と図３!$E$6:$F$34,2,TRUE),IF(AND(71&lt;=Y5555,Y5555&lt;107),VLOOKUP($W5555,日射量と図３!$E$6:$G$34,3,TRUE),IF(AND(107&lt;=Y5555,Y5555&lt;143),VLOOKUP($W5555,日射量と図３!$E$6:$H$34,4,TRUE),VLOOKUP($W5555,日射量と図３!$E$6:$I$34,5,TRUE))))))</f>
        <v/>
      </c>
      <c r="AB5555" s="4" t="str">
        <f>IF($V5555="","",IF(Z5555&lt;36,0,IF(AND(36&lt;=Z5555,Z5555&lt;71),VLOOKUP($W5555,日射量と図３!$E$6:$F$34,2,TRUE),IF(AND(71&lt;=Z5555,Z5555&lt;107),VLOOKUP($W5555,日射量と図３!$E$6:$G$34,3,TRUE),IF(AND(107&lt;=Z5555,Z5555&lt;143),VLOOKUP($W5555,日射量と図３!$E$6:$H$34,4,TRUE),VLOOKUP($W5555,日射量と図３!$E$6:$I$34,5,TRUE))))))</f>
        <v/>
      </c>
      <c r="AC5555" s="382" t="str">
        <f t="shared" si="1047"/>
        <v/>
      </c>
      <c r="AD5555" s="382" t="str">
        <f t="shared" si="1048"/>
        <v/>
      </c>
    </row>
    <row r="5556" spans="11:30" ht="13.5" customHeight="1">
      <c r="K5556" s="4">
        <f t="shared" si="1044"/>
        <v>1</v>
      </c>
      <c r="L5556" s="34">
        <v>43483</v>
      </c>
      <c r="M5556" s="4">
        <v>232</v>
      </c>
      <c r="N5556" s="4">
        <v>9</v>
      </c>
      <c r="O5556" s="31">
        <v>0.33333333333333331</v>
      </c>
      <c r="P5556" s="35">
        <v>1.73</v>
      </c>
      <c r="Q5556" s="36">
        <f t="shared" si="1045"/>
        <v>12</v>
      </c>
      <c r="R5556" s="4">
        <f t="shared" si="1046"/>
        <v>10.27</v>
      </c>
      <c r="S5556" s="31">
        <f t="shared" si="1049"/>
        <v>0.29212962962962963</v>
      </c>
      <c r="T5556" s="31">
        <f t="shared" si="1050"/>
        <v>0.70188657407407407</v>
      </c>
      <c r="U5556" s="4">
        <f t="shared" si="1051"/>
        <v>10.27</v>
      </c>
      <c r="V5556" s="4" t="str">
        <f t="shared" si="1052"/>
        <v/>
      </c>
      <c r="W5556" s="18" t="str">
        <f>IF(V5556="","",VLOOKUP(L5556,日射量と図３!$A$4:$C$368,3,TRUE)*238.85/100)</f>
        <v/>
      </c>
      <c r="X5556" s="4" t="str">
        <f t="shared" si="1053"/>
        <v/>
      </c>
      <c r="Y5556" s="4" t="str">
        <f t="shared" si="1054"/>
        <v/>
      </c>
      <c r="Z5556" s="4" t="str">
        <f t="shared" si="1055"/>
        <v/>
      </c>
      <c r="AA5556" s="4" t="str">
        <f>IF($V5556="","",IF(Y5556&lt;36,0,IF(AND(36&lt;=Y5556,Y5556&lt;71),VLOOKUP($W5556,日射量と図３!$E$6:$F$34,2,TRUE),IF(AND(71&lt;=Y5556,Y5556&lt;107),VLOOKUP($W5556,日射量と図３!$E$6:$G$34,3,TRUE),IF(AND(107&lt;=Y5556,Y5556&lt;143),VLOOKUP($W5556,日射量と図３!$E$6:$H$34,4,TRUE),VLOOKUP($W5556,日射量と図３!$E$6:$I$34,5,TRUE))))))</f>
        <v/>
      </c>
      <c r="AB5556" s="4" t="str">
        <f>IF($V5556="","",IF(Z5556&lt;36,0,IF(AND(36&lt;=Z5556,Z5556&lt;71),VLOOKUP($W5556,日射量と図３!$E$6:$F$34,2,TRUE),IF(AND(71&lt;=Z5556,Z5556&lt;107),VLOOKUP($W5556,日射量と図３!$E$6:$G$34,3,TRUE),IF(AND(107&lt;=Z5556,Z5556&lt;143),VLOOKUP($W5556,日射量と図３!$E$6:$H$34,4,TRUE),VLOOKUP($W5556,日射量と図３!$E$6:$I$34,5,TRUE))))))</f>
        <v/>
      </c>
      <c r="AC5556" s="382" t="str">
        <f t="shared" si="1047"/>
        <v/>
      </c>
      <c r="AD5556" s="382" t="str">
        <f t="shared" si="1048"/>
        <v/>
      </c>
    </row>
    <row r="5557" spans="11:30" ht="13.5" customHeight="1">
      <c r="K5557" s="4">
        <f t="shared" si="1044"/>
        <v>1</v>
      </c>
      <c r="L5557" s="34">
        <v>43483</v>
      </c>
      <c r="M5557" s="4">
        <v>232</v>
      </c>
      <c r="N5557" s="4">
        <v>10</v>
      </c>
      <c r="O5557" s="31">
        <v>0.375</v>
      </c>
      <c r="P5557" s="35">
        <v>3.2</v>
      </c>
      <c r="Q5557" s="36">
        <f t="shared" si="1045"/>
        <v>12</v>
      </c>
      <c r="R5557" s="4">
        <f t="shared" si="1046"/>
        <v>8.8000000000000007</v>
      </c>
      <c r="S5557" s="31">
        <f t="shared" si="1049"/>
        <v>0.29212962962962963</v>
      </c>
      <c r="T5557" s="31">
        <f t="shared" si="1050"/>
        <v>0.70188657407407407</v>
      </c>
      <c r="U5557" s="4">
        <f t="shared" si="1051"/>
        <v>8.8000000000000007</v>
      </c>
      <c r="V5557" s="4" t="str">
        <f t="shared" si="1052"/>
        <v/>
      </c>
      <c r="W5557" s="18" t="str">
        <f>IF(V5557="","",VLOOKUP(L5557,日射量と図３!$A$4:$C$368,3,TRUE)*238.85/100)</f>
        <v/>
      </c>
      <c r="X5557" s="4" t="str">
        <f t="shared" si="1053"/>
        <v/>
      </c>
      <c r="Y5557" s="4" t="str">
        <f t="shared" si="1054"/>
        <v/>
      </c>
      <c r="Z5557" s="4" t="str">
        <f t="shared" si="1055"/>
        <v/>
      </c>
      <c r="AA5557" s="4" t="str">
        <f>IF($V5557="","",IF(Y5557&lt;36,0,IF(AND(36&lt;=Y5557,Y5557&lt;71),VLOOKUP($W5557,日射量と図３!$E$6:$F$34,2,TRUE),IF(AND(71&lt;=Y5557,Y5557&lt;107),VLOOKUP($W5557,日射量と図３!$E$6:$G$34,3,TRUE),IF(AND(107&lt;=Y5557,Y5557&lt;143),VLOOKUP($W5557,日射量と図３!$E$6:$H$34,4,TRUE),VLOOKUP($W5557,日射量と図３!$E$6:$I$34,5,TRUE))))))</f>
        <v/>
      </c>
      <c r="AB5557" s="4" t="str">
        <f>IF($V5557="","",IF(Z5557&lt;36,0,IF(AND(36&lt;=Z5557,Z5557&lt;71),VLOOKUP($W5557,日射量と図３!$E$6:$F$34,2,TRUE),IF(AND(71&lt;=Z5557,Z5557&lt;107),VLOOKUP($W5557,日射量と図３!$E$6:$G$34,3,TRUE),IF(AND(107&lt;=Z5557,Z5557&lt;143),VLOOKUP($W5557,日射量と図３!$E$6:$H$34,4,TRUE),VLOOKUP($W5557,日射量と図３!$E$6:$I$34,5,TRUE))))))</f>
        <v/>
      </c>
      <c r="AC5557" s="382" t="str">
        <f t="shared" si="1047"/>
        <v/>
      </c>
      <c r="AD5557" s="382" t="str">
        <f t="shared" si="1048"/>
        <v/>
      </c>
    </row>
    <row r="5558" spans="11:30" ht="13.5" customHeight="1">
      <c r="K5558" s="4">
        <f t="shared" si="1044"/>
        <v>1</v>
      </c>
      <c r="L5558" s="34">
        <v>43483</v>
      </c>
      <c r="M5558" s="4">
        <v>232</v>
      </c>
      <c r="N5558" s="4">
        <v>11</v>
      </c>
      <c r="O5558" s="31">
        <v>0.41666666666666669</v>
      </c>
      <c r="P5558" s="35">
        <v>4.8899999999999988</v>
      </c>
      <c r="Q5558" s="36">
        <f t="shared" si="1045"/>
        <v>12</v>
      </c>
      <c r="R5558" s="4">
        <f t="shared" si="1046"/>
        <v>7.1100000000000012</v>
      </c>
      <c r="S5558" s="31">
        <f t="shared" si="1049"/>
        <v>0.29212962962962963</v>
      </c>
      <c r="T5558" s="31">
        <f t="shared" si="1050"/>
        <v>0.70188657407407407</v>
      </c>
      <c r="U5558" s="4">
        <f t="shared" si="1051"/>
        <v>7.1100000000000012</v>
      </c>
      <c r="V5558" s="4" t="str">
        <f t="shared" si="1052"/>
        <v/>
      </c>
      <c r="W5558" s="18" t="str">
        <f>IF(V5558="","",VLOOKUP(L5558,日射量と図３!$A$4:$C$368,3,TRUE)*238.85/100)</f>
        <v/>
      </c>
      <c r="X5558" s="4" t="str">
        <f t="shared" si="1053"/>
        <v/>
      </c>
      <c r="Y5558" s="4" t="str">
        <f t="shared" si="1054"/>
        <v/>
      </c>
      <c r="Z5558" s="4" t="str">
        <f t="shared" si="1055"/>
        <v/>
      </c>
      <c r="AA5558" s="4" t="str">
        <f>IF($V5558="","",IF(Y5558&lt;36,0,IF(AND(36&lt;=Y5558,Y5558&lt;71),VLOOKUP($W5558,日射量と図３!$E$6:$F$34,2,TRUE),IF(AND(71&lt;=Y5558,Y5558&lt;107),VLOOKUP($W5558,日射量と図３!$E$6:$G$34,3,TRUE),IF(AND(107&lt;=Y5558,Y5558&lt;143),VLOOKUP($W5558,日射量と図３!$E$6:$H$34,4,TRUE),VLOOKUP($W5558,日射量と図３!$E$6:$I$34,5,TRUE))))))</f>
        <v/>
      </c>
      <c r="AB5558" s="4" t="str">
        <f>IF($V5558="","",IF(Z5558&lt;36,0,IF(AND(36&lt;=Z5558,Z5558&lt;71),VLOOKUP($W5558,日射量と図３!$E$6:$F$34,2,TRUE),IF(AND(71&lt;=Z5558,Z5558&lt;107),VLOOKUP($W5558,日射量と図３!$E$6:$G$34,3,TRUE),IF(AND(107&lt;=Z5558,Z5558&lt;143),VLOOKUP($W5558,日射量と図３!$E$6:$H$34,4,TRUE),VLOOKUP($W5558,日射量と図３!$E$6:$I$34,5,TRUE))))))</f>
        <v/>
      </c>
      <c r="AC5558" s="382" t="str">
        <f t="shared" si="1047"/>
        <v/>
      </c>
      <c r="AD5558" s="382" t="str">
        <f t="shared" si="1048"/>
        <v/>
      </c>
    </row>
    <row r="5559" spans="11:30" ht="13.5" customHeight="1">
      <c r="K5559" s="4">
        <f t="shared" si="1044"/>
        <v>1</v>
      </c>
      <c r="L5559" s="34">
        <v>43483</v>
      </c>
      <c r="M5559" s="4">
        <v>232</v>
      </c>
      <c r="N5559" s="4">
        <v>12</v>
      </c>
      <c r="O5559" s="31">
        <v>0.45833333333333331</v>
      </c>
      <c r="P5559" s="35">
        <v>6.45</v>
      </c>
      <c r="Q5559" s="36">
        <f t="shared" si="1045"/>
        <v>12</v>
      </c>
      <c r="R5559" s="4">
        <f t="shared" si="1046"/>
        <v>5.55</v>
      </c>
      <c r="S5559" s="31">
        <f t="shared" si="1049"/>
        <v>0.29212962962962963</v>
      </c>
      <c r="T5559" s="31">
        <f t="shared" si="1050"/>
        <v>0.70188657407407407</v>
      </c>
      <c r="U5559" s="4">
        <f t="shared" si="1051"/>
        <v>5.55</v>
      </c>
      <c r="V5559" s="4" t="str">
        <f t="shared" si="1052"/>
        <v/>
      </c>
      <c r="W5559" s="18" t="str">
        <f>IF(V5559="","",VLOOKUP(L5559,日射量と図３!$A$4:$C$368,3,TRUE)*238.85/100)</f>
        <v/>
      </c>
      <c r="X5559" s="4" t="str">
        <f t="shared" si="1053"/>
        <v/>
      </c>
      <c r="Y5559" s="4" t="str">
        <f t="shared" si="1054"/>
        <v/>
      </c>
      <c r="Z5559" s="4" t="str">
        <f t="shared" si="1055"/>
        <v/>
      </c>
      <c r="AA5559" s="4" t="str">
        <f>IF($V5559="","",IF(Y5559&lt;36,0,IF(AND(36&lt;=Y5559,Y5559&lt;71),VLOOKUP($W5559,日射量と図３!$E$6:$F$34,2,TRUE),IF(AND(71&lt;=Y5559,Y5559&lt;107),VLOOKUP($W5559,日射量と図３!$E$6:$G$34,3,TRUE),IF(AND(107&lt;=Y5559,Y5559&lt;143),VLOOKUP($W5559,日射量と図３!$E$6:$H$34,4,TRUE),VLOOKUP($W5559,日射量と図３!$E$6:$I$34,5,TRUE))))))</f>
        <v/>
      </c>
      <c r="AB5559" s="4" t="str">
        <f>IF($V5559="","",IF(Z5559&lt;36,0,IF(AND(36&lt;=Z5559,Z5559&lt;71),VLOOKUP($W5559,日射量と図３!$E$6:$F$34,2,TRUE),IF(AND(71&lt;=Z5559,Z5559&lt;107),VLOOKUP($W5559,日射量と図３!$E$6:$G$34,3,TRUE),IF(AND(107&lt;=Z5559,Z5559&lt;143),VLOOKUP($W5559,日射量と図３!$E$6:$H$34,4,TRUE),VLOOKUP($W5559,日射量と図３!$E$6:$I$34,5,TRUE))))))</f>
        <v/>
      </c>
      <c r="AC5559" s="382" t="str">
        <f t="shared" si="1047"/>
        <v/>
      </c>
      <c r="AD5559" s="382" t="str">
        <f t="shared" si="1048"/>
        <v/>
      </c>
    </row>
    <row r="5560" spans="11:30" ht="13.5" customHeight="1">
      <c r="K5560" s="4">
        <f t="shared" si="1044"/>
        <v>1</v>
      </c>
      <c r="L5560" s="34">
        <v>43483</v>
      </c>
      <c r="M5560" s="4">
        <v>232</v>
      </c>
      <c r="N5560" s="4">
        <v>13</v>
      </c>
      <c r="O5560" s="31">
        <v>0.5</v>
      </c>
      <c r="P5560" s="35">
        <v>7.82</v>
      </c>
      <c r="Q5560" s="36">
        <f t="shared" si="1045"/>
        <v>12</v>
      </c>
      <c r="R5560" s="4">
        <f t="shared" si="1046"/>
        <v>4.18</v>
      </c>
      <c r="S5560" s="31">
        <f t="shared" si="1049"/>
        <v>0.29212962962962963</v>
      </c>
      <c r="T5560" s="31">
        <f t="shared" si="1050"/>
        <v>0.70188657407407407</v>
      </c>
      <c r="U5560" s="4">
        <f t="shared" si="1051"/>
        <v>4.18</v>
      </c>
      <c r="V5560" s="4" t="str">
        <f t="shared" si="1052"/>
        <v/>
      </c>
      <c r="W5560" s="18" t="str">
        <f>IF(V5560="","",VLOOKUP(L5560,日射量と図３!$A$4:$C$368,3,TRUE)*238.85/100)</f>
        <v/>
      </c>
      <c r="X5560" s="4" t="str">
        <f t="shared" si="1053"/>
        <v/>
      </c>
      <c r="Y5560" s="4" t="str">
        <f t="shared" si="1054"/>
        <v/>
      </c>
      <c r="Z5560" s="4" t="str">
        <f t="shared" si="1055"/>
        <v/>
      </c>
      <c r="AA5560" s="4" t="str">
        <f>IF($V5560="","",IF(Y5560&lt;36,0,IF(AND(36&lt;=Y5560,Y5560&lt;71),VLOOKUP($W5560,日射量と図３!$E$6:$F$34,2,TRUE),IF(AND(71&lt;=Y5560,Y5560&lt;107),VLOOKUP($W5560,日射量と図３!$E$6:$G$34,3,TRUE),IF(AND(107&lt;=Y5560,Y5560&lt;143),VLOOKUP($W5560,日射量と図３!$E$6:$H$34,4,TRUE),VLOOKUP($W5560,日射量と図３!$E$6:$I$34,5,TRUE))))))</f>
        <v/>
      </c>
      <c r="AB5560" s="4" t="str">
        <f>IF($V5560="","",IF(Z5560&lt;36,0,IF(AND(36&lt;=Z5560,Z5560&lt;71),VLOOKUP($W5560,日射量と図３!$E$6:$F$34,2,TRUE),IF(AND(71&lt;=Z5560,Z5560&lt;107),VLOOKUP($W5560,日射量と図３!$E$6:$G$34,3,TRUE),IF(AND(107&lt;=Z5560,Z5560&lt;143),VLOOKUP($W5560,日射量と図３!$E$6:$H$34,4,TRUE),VLOOKUP($W5560,日射量と図３!$E$6:$I$34,5,TRUE))))))</f>
        <v/>
      </c>
      <c r="AC5560" s="382" t="str">
        <f t="shared" si="1047"/>
        <v/>
      </c>
      <c r="AD5560" s="382" t="str">
        <f t="shared" si="1048"/>
        <v/>
      </c>
    </row>
    <row r="5561" spans="11:30" ht="13.5" customHeight="1">
      <c r="K5561" s="4">
        <f t="shared" si="1044"/>
        <v>1</v>
      </c>
      <c r="L5561" s="34">
        <v>43483</v>
      </c>
      <c r="M5561" s="4">
        <v>232</v>
      </c>
      <c r="N5561" s="4">
        <v>14</v>
      </c>
      <c r="O5561" s="31">
        <v>0.54166666666666663</v>
      </c>
      <c r="P5561" s="35">
        <v>8.3800000000000008</v>
      </c>
      <c r="Q5561" s="36">
        <f t="shared" si="1045"/>
        <v>12</v>
      </c>
      <c r="R5561" s="4">
        <f t="shared" si="1046"/>
        <v>3.6199999999999992</v>
      </c>
      <c r="S5561" s="31">
        <f t="shared" si="1049"/>
        <v>0.29212962962962963</v>
      </c>
      <c r="T5561" s="31">
        <f t="shared" si="1050"/>
        <v>0.70188657407407407</v>
      </c>
      <c r="U5561" s="4">
        <f t="shared" si="1051"/>
        <v>3.6199999999999992</v>
      </c>
      <c r="V5561" s="4" t="str">
        <f t="shared" si="1052"/>
        <v/>
      </c>
      <c r="W5561" s="18" t="str">
        <f>IF(V5561="","",VLOOKUP(L5561,日射量と図３!$A$4:$C$368,3,TRUE)*238.85/100)</f>
        <v/>
      </c>
      <c r="X5561" s="4" t="str">
        <f t="shared" si="1053"/>
        <v/>
      </c>
      <c r="Y5561" s="4" t="str">
        <f t="shared" si="1054"/>
        <v/>
      </c>
      <c r="Z5561" s="4" t="str">
        <f t="shared" si="1055"/>
        <v/>
      </c>
      <c r="AA5561" s="4" t="str">
        <f>IF($V5561="","",IF(Y5561&lt;36,0,IF(AND(36&lt;=Y5561,Y5561&lt;71),VLOOKUP($W5561,日射量と図３!$E$6:$F$34,2,TRUE),IF(AND(71&lt;=Y5561,Y5561&lt;107),VLOOKUP($W5561,日射量と図３!$E$6:$G$34,3,TRUE),IF(AND(107&lt;=Y5561,Y5561&lt;143),VLOOKUP($W5561,日射量と図３!$E$6:$H$34,4,TRUE),VLOOKUP($W5561,日射量と図３!$E$6:$I$34,5,TRUE))))))</f>
        <v/>
      </c>
      <c r="AB5561" s="4" t="str">
        <f>IF($V5561="","",IF(Z5561&lt;36,0,IF(AND(36&lt;=Z5561,Z5561&lt;71),VLOOKUP($W5561,日射量と図３!$E$6:$F$34,2,TRUE),IF(AND(71&lt;=Z5561,Z5561&lt;107),VLOOKUP($W5561,日射量と図３!$E$6:$G$34,3,TRUE),IF(AND(107&lt;=Z5561,Z5561&lt;143),VLOOKUP($W5561,日射量と図３!$E$6:$H$34,4,TRUE),VLOOKUP($W5561,日射量と図３!$E$6:$I$34,5,TRUE))))))</f>
        <v/>
      </c>
      <c r="AC5561" s="382" t="str">
        <f t="shared" si="1047"/>
        <v/>
      </c>
      <c r="AD5561" s="382" t="str">
        <f t="shared" si="1048"/>
        <v/>
      </c>
    </row>
    <row r="5562" spans="11:30" ht="13.5" customHeight="1">
      <c r="K5562" s="4">
        <f t="shared" si="1044"/>
        <v>1</v>
      </c>
      <c r="L5562" s="34">
        <v>43483</v>
      </c>
      <c r="M5562" s="4">
        <v>232</v>
      </c>
      <c r="N5562" s="4">
        <v>15</v>
      </c>
      <c r="O5562" s="31">
        <v>0.58333333333333337</v>
      </c>
      <c r="P5562" s="35">
        <v>8.4600000000000009</v>
      </c>
      <c r="Q5562" s="36">
        <f t="shared" si="1045"/>
        <v>12</v>
      </c>
      <c r="R5562" s="4">
        <f t="shared" si="1046"/>
        <v>3.5399999999999991</v>
      </c>
      <c r="S5562" s="31">
        <f t="shared" si="1049"/>
        <v>0.29212962962962963</v>
      </c>
      <c r="T5562" s="31">
        <f t="shared" si="1050"/>
        <v>0.70188657407407407</v>
      </c>
      <c r="U5562" s="4">
        <f t="shared" si="1051"/>
        <v>3.5399999999999991</v>
      </c>
      <c r="V5562" s="4" t="str">
        <f t="shared" si="1052"/>
        <v/>
      </c>
      <c r="W5562" s="18" t="str">
        <f>IF(V5562="","",VLOOKUP(L5562,日射量と図３!$A$4:$C$368,3,TRUE)*238.85/100)</f>
        <v/>
      </c>
      <c r="X5562" s="4" t="str">
        <f t="shared" si="1053"/>
        <v/>
      </c>
      <c r="Y5562" s="4" t="str">
        <f t="shared" si="1054"/>
        <v/>
      </c>
      <c r="Z5562" s="4" t="str">
        <f t="shared" si="1055"/>
        <v/>
      </c>
      <c r="AA5562" s="4" t="str">
        <f>IF($V5562="","",IF(Y5562&lt;36,0,IF(AND(36&lt;=Y5562,Y5562&lt;71),VLOOKUP($W5562,日射量と図３!$E$6:$F$34,2,TRUE),IF(AND(71&lt;=Y5562,Y5562&lt;107),VLOOKUP($W5562,日射量と図３!$E$6:$G$34,3,TRUE),IF(AND(107&lt;=Y5562,Y5562&lt;143),VLOOKUP($W5562,日射量と図３!$E$6:$H$34,4,TRUE),VLOOKUP($W5562,日射量と図３!$E$6:$I$34,5,TRUE))))))</f>
        <v/>
      </c>
      <c r="AB5562" s="4" t="str">
        <f>IF($V5562="","",IF(Z5562&lt;36,0,IF(AND(36&lt;=Z5562,Z5562&lt;71),VLOOKUP($W5562,日射量と図３!$E$6:$F$34,2,TRUE),IF(AND(71&lt;=Z5562,Z5562&lt;107),VLOOKUP($W5562,日射量と図３!$E$6:$G$34,3,TRUE),IF(AND(107&lt;=Z5562,Z5562&lt;143),VLOOKUP($W5562,日射量と図３!$E$6:$H$34,4,TRUE),VLOOKUP($W5562,日射量と図３!$E$6:$I$34,5,TRUE))))))</f>
        <v/>
      </c>
      <c r="AC5562" s="382" t="str">
        <f t="shared" si="1047"/>
        <v/>
      </c>
      <c r="AD5562" s="382" t="str">
        <f t="shared" si="1048"/>
        <v/>
      </c>
    </row>
    <row r="5563" spans="11:30" ht="13.5" customHeight="1">
      <c r="K5563" s="4">
        <f t="shared" si="1044"/>
        <v>1</v>
      </c>
      <c r="L5563" s="34">
        <v>43483</v>
      </c>
      <c r="M5563" s="4">
        <v>232</v>
      </c>
      <c r="N5563" s="4">
        <v>16</v>
      </c>
      <c r="O5563" s="31">
        <v>0.625</v>
      </c>
      <c r="P5563" s="35">
        <v>8.4099999999999984</v>
      </c>
      <c r="Q5563" s="36">
        <f t="shared" si="1045"/>
        <v>16</v>
      </c>
      <c r="R5563" s="4">
        <f t="shared" si="1046"/>
        <v>7.5900000000000016</v>
      </c>
      <c r="S5563" s="31">
        <f t="shared" si="1049"/>
        <v>0.29212962962962963</v>
      </c>
      <c r="T5563" s="31">
        <f t="shared" si="1050"/>
        <v>0.70188657407407407</v>
      </c>
      <c r="U5563" s="4">
        <f t="shared" si="1051"/>
        <v>7.5900000000000016</v>
      </c>
      <c r="V5563" s="4" t="str">
        <f t="shared" si="1052"/>
        <v/>
      </c>
      <c r="W5563" s="18" t="str">
        <f>IF(V5563="","",VLOOKUP(L5563,日射量と図３!$A$4:$C$368,3,TRUE)*238.85/100)</f>
        <v/>
      </c>
      <c r="X5563" s="4" t="str">
        <f t="shared" si="1053"/>
        <v/>
      </c>
      <c r="Y5563" s="4" t="str">
        <f t="shared" si="1054"/>
        <v/>
      </c>
      <c r="Z5563" s="4" t="str">
        <f t="shared" si="1055"/>
        <v/>
      </c>
      <c r="AA5563" s="4" t="str">
        <f>IF($V5563="","",IF(Y5563&lt;36,0,IF(AND(36&lt;=Y5563,Y5563&lt;71),VLOOKUP($W5563,日射量と図３!$E$6:$F$34,2,TRUE),IF(AND(71&lt;=Y5563,Y5563&lt;107),VLOOKUP($W5563,日射量と図３!$E$6:$G$34,3,TRUE),IF(AND(107&lt;=Y5563,Y5563&lt;143),VLOOKUP($W5563,日射量と図３!$E$6:$H$34,4,TRUE),VLOOKUP($W5563,日射量と図３!$E$6:$I$34,5,TRUE))))))</f>
        <v/>
      </c>
      <c r="AB5563" s="4" t="str">
        <f>IF($V5563="","",IF(Z5563&lt;36,0,IF(AND(36&lt;=Z5563,Z5563&lt;71),VLOOKUP($W5563,日射量と図３!$E$6:$F$34,2,TRUE),IF(AND(71&lt;=Z5563,Z5563&lt;107),VLOOKUP($W5563,日射量と図３!$E$6:$G$34,3,TRUE),IF(AND(107&lt;=Z5563,Z5563&lt;143),VLOOKUP($W5563,日射量と図３!$E$6:$H$34,4,TRUE),VLOOKUP($W5563,日射量と図３!$E$6:$I$34,5,TRUE))))))</f>
        <v/>
      </c>
      <c r="AC5563" s="382" t="str">
        <f t="shared" si="1047"/>
        <v/>
      </c>
      <c r="AD5563" s="382" t="str">
        <f t="shared" si="1048"/>
        <v/>
      </c>
    </row>
    <row r="5564" spans="11:30" ht="13.5" customHeight="1">
      <c r="K5564" s="4">
        <f t="shared" si="1044"/>
        <v>1</v>
      </c>
      <c r="L5564" s="34">
        <v>43483</v>
      </c>
      <c r="M5564" s="4">
        <v>232</v>
      </c>
      <c r="N5564" s="4">
        <v>17</v>
      </c>
      <c r="O5564" s="31">
        <v>0.66666666666666663</v>
      </c>
      <c r="P5564" s="35">
        <v>7.74</v>
      </c>
      <c r="Q5564" s="36">
        <f t="shared" si="1045"/>
        <v>16</v>
      </c>
      <c r="R5564" s="4">
        <f t="shared" si="1046"/>
        <v>8.26</v>
      </c>
      <c r="S5564" s="31">
        <f t="shared" si="1049"/>
        <v>0.29212962962962963</v>
      </c>
      <c r="T5564" s="31">
        <f t="shared" si="1050"/>
        <v>0.70188657407407407</v>
      </c>
      <c r="U5564" s="4">
        <f t="shared" si="1051"/>
        <v>8.26</v>
      </c>
      <c r="V5564" s="4" t="str">
        <f t="shared" si="1052"/>
        <v/>
      </c>
      <c r="W5564" s="18" t="str">
        <f>IF(V5564="","",VLOOKUP(L5564,日射量と図３!$A$4:$C$368,3,TRUE)*238.85/100)</f>
        <v/>
      </c>
      <c r="X5564" s="4" t="str">
        <f t="shared" si="1053"/>
        <v/>
      </c>
      <c r="Y5564" s="4" t="str">
        <f t="shared" si="1054"/>
        <v/>
      </c>
      <c r="Z5564" s="4" t="str">
        <f t="shared" si="1055"/>
        <v/>
      </c>
      <c r="AA5564" s="4" t="str">
        <f>IF($V5564="","",IF(Y5564&lt;36,0,IF(AND(36&lt;=Y5564,Y5564&lt;71),VLOOKUP($W5564,日射量と図３!$E$6:$F$34,2,TRUE),IF(AND(71&lt;=Y5564,Y5564&lt;107),VLOOKUP($W5564,日射量と図３!$E$6:$G$34,3,TRUE),IF(AND(107&lt;=Y5564,Y5564&lt;143),VLOOKUP($W5564,日射量と図３!$E$6:$H$34,4,TRUE),VLOOKUP($W5564,日射量と図３!$E$6:$I$34,5,TRUE))))))</f>
        <v/>
      </c>
      <c r="AB5564" s="4" t="str">
        <f>IF($V5564="","",IF(Z5564&lt;36,0,IF(AND(36&lt;=Z5564,Z5564&lt;71),VLOOKUP($W5564,日射量と図３!$E$6:$F$34,2,TRUE),IF(AND(71&lt;=Z5564,Z5564&lt;107),VLOOKUP($W5564,日射量と図３!$E$6:$G$34,3,TRUE),IF(AND(107&lt;=Z5564,Z5564&lt;143),VLOOKUP($W5564,日射量と図３!$E$6:$H$34,4,TRUE),VLOOKUP($W5564,日射量と図３!$E$6:$I$34,5,TRUE))))))</f>
        <v/>
      </c>
      <c r="AC5564" s="382" t="str">
        <f t="shared" si="1047"/>
        <v/>
      </c>
      <c r="AD5564" s="382" t="str">
        <f t="shared" si="1048"/>
        <v/>
      </c>
    </row>
    <row r="5565" spans="11:30" ht="13.5" customHeight="1">
      <c r="K5565" s="4">
        <f t="shared" si="1044"/>
        <v>1</v>
      </c>
      <c r="L5565" s="34">
        <v>43483</v>
      </c>
      <c r="M5565" s="4">
        <v>232</v>
      </c>
      <c r="N5565" s="4">
        <v>18</v>
      </c>
      <c r="O5565" s="31">
        <v>0.70833333333333337</v>
      </c>
      <c r="P5565" s="35">
        <v>6.7900000000000009</v>
      </c>
      <c r="Q5565" s="36">
        <f t="shared" si="1045"/>
        <v>16</v>
      </c>
      <c r="R5565" s="4">
        <f t="shared" si="1046"/>
        <v>9.2099999999999991</v>
      </c>
      <c r="S5565" s="31">
        <f t="shared" si="1049"/>
        <v>0.29212962962962963</v>
      </c>
      <c r="T5565" s="31">
        <f t="shared" si="1050"/>
        <v>0.70188657407407407</v>
      </c>
      <c r="U5565" s="4">
        <f t="shared" si="1051"/>
        <v>0</v>
      </c>
      <c r="V5565" s="4" t="str">
        <f t="shared" si="1052"/>
        <v/>
      </c>
      <c r="W5565" s="18" t="str">
        <f>IF(V5565="","",VLOOKUP(L5565,日射量と図３!$A$4:$C$368,3,TRUE)*238.85/100)</f>
        <v/>
      </c>
      <c r="X5565" s="4" t="str">
        <f t="shared" si="1053"/>
        <v/>
      </c>
      <c r="Y5565" s="4" t="str">
        <f t="shared" si="1054"/>
        <v/>
      </c>
      <c r="Z5565" s="4" t="str">
        <f t="shared" si="1055"/>
        <v/>
      </c>
      <c r="AA5565" s="4" t="str">
        <f>IF($V5565="","",IF(Y5565&lt;36,0,IF(AND(36&lt;=Y5565,Y5565&lt;71),VLOOKUP($W5565,日射量と図３!$E$6:$F$34,2,TRUE),IF(AND(71&lt;=Y5565,Y5565&lt;107),VLOOKUP($W5565,日射量と図３!$E$6:$G$34,3,TRUE),IF(AND(107&lt;=Y5565,Y5565&lt;143),VLOOKUP($W5565,日射量と図３!$E$6:$H$34,4,TRUE),VLOOKUP($W5565,日射量と図３!$E$6:$I$34,5,TRUE))))))</f>
        <v/>
      </c>
      <c r="AB5565" s="4" t="str">
        <f>IF($V5565="","",IF(Z5565&lt;36,0,IF(AND(36&lt;=Z5565,Z5565&lt;71),VLOOKUP($W5565,日射量と図３!$E$6:$F$34,2,TRUE),IF(AND(71&lt;=Z5565,Z5565&lt;107),VLOOKUP($W5565,日射量と図３!$E$6:$G$34,3,TRUE),IF(AND(107&lt;=Z5565,Z5565&lt;143),VLOOKUP($W5565,日射量と図３!$E$6:$H$34,4,TRUE),VLOOKUP($W5565,日射量と図３!$E$6:$I$34,5,TRUE))))))</f>
        <v/>
      </c>
      <c r="AC5565" s="382" t="str">
        <f t="shared" si="1047"/>
        <v/>
      </c>
      <c r="AD5565" s="382" t="str">
        <f t="shared" si="1048"/>
        <v/>
      </c>
    </row>
    <row r="5566" spans="11:30" ht="13.5" customHeight="1">
      <c r="K5566" s="4">
        <f t="shared" si="1044"/>
        <v>1</v>
      </c>
      <c r="L5566" s="34">
        <v>43483</v>
      </c>
      <c r="M5566" s="4">
        <v>232</v>
      </c>
      <c r="N5566" s="4">
        <v>19</v>
      </c>
      <c r="O5566" s="31">
        <v>0.75</v>
      </c>
      <c r="P5566" s="35">
        <v>6.33</v>
      </c>
      <c r="Q5566" s="36">
        <f t="shared" si="1045"/>
        <v>16</v>
      </c>
      <c r="R5566" s="4">
        <f t="shared" si="1046"/>
        <v>9.67</v>
      </c>
      <c r="S5566" s="31">
        <f t="shared" si="1049"/>
        <v>0.29212962962962963</v>
      </c>
      <c r="T5566" s="31">
        <f t="shared" si="1050"/>
        <v>0.70188657407407407</v>
      </c>
      <c r="U5566" s="4">
        <f t="shared" si="1051"/>
        <v>0</v>
      </c>
      <c r="V5566" s="4" t="str">
        <f t="shared" si="1052"/>
        <v/>
      </c>
      <c r="W5566" s="18" t="str">
        <f>IF(V5566="","",VLOOKUP(L5566,日射量と図３!$A$4:$C$368,3,TRUE)*238.85/100)</f>
        <v/>
      </c>
      <c r="X5566" s="4" t="str">
        <f t="shared" si="1053"/>
        <v/>
      </c>
      <c r="Y5566" s="4" t="str">
        <f t="shared" si="1054"/>
        <v/>
      </c>
      <c r="Z5566" s="4" t="str">
        <f t="shared" si="1055"/>
        <v/>
      </c>
      <c r="AA5566" s="4" t="str">
        <f>IF($V5566="","",IF(Y5566&lt;36,0,IF(AND(36&lt;=Y5566,Y5566&lt;71),VLOOKUP($W5566,日射量と図３!$E$6:$F$34,2,TRUE),IF(AND(71&lt;=Y5566,Y5566&lt;107),VLOOKUP($W5566,日射量と図３!$E$6:$G$34,3,TRUE),IF(AND(107&lt;=Y5566,Y5566&lt;143),VLOOKUP($W5566,日射量と図３!$E$6:$H$34,4,TRUE),VLOOKUP($W5566,日射量と図３!$E$6:$I$34,5,TRUE))))))</f>
        <v/>
      </c>
      <c r="AB5566" s="4" t="str">
        <f>IF($V5566="","",IF(Z5566&lt;36,0,IF(AND(36&lt;=Z5566,Z5566&lt;71),VLOOKUP($W5566,日射量と図３!$E$6:$F$34,2,TRUE),IF(AND(71&lt;=Z5566,Z5566&lt;107),VLOOKUP($W5566,日射量と図３!$E$6:$G$34,3,TRUE),IF(AND(107&lt;=Z5566,Z5566&lt;143),VLOOKUP($W5566,日射量と図３!$E$6:$H$34,4,TRUE),VLOOKUP($W5566,日射量と図３!$E$6:$I$34,5,TRUE))))))</f>
        <v/>
      </c>
      <c r="AC5566" s="382" t="str">
        <f t="shared" si="1047"/>
        <v/>
      </c>
      <c r="AD5566" s="382" t="str">
        <f t="shared" si="1048"/>
        <v/>
      </c>
    </row>
    <row r="5567" spans="11:30" ht="13.5" customHeight="1">
      <c r="K5567" s="4">
        <f t="shared" si="1044"/>
        <v>1</v>
      </c>
      <c r="L5567" s="34">
        <v>43483</v>
      </c>
      <c r="M5567" s="4">
        <v>232</v>
      </c>
      <c r="N5567" s="4">
        <v>20</v>
      </c>
      <c r="O5567" s="31">
        <v>0.79166666666666663</v>
      </c>
      <c r="P5567" s="35">
        <v>5.89</v>
      </c>
      <c r="Q5567" s="36">
        <f t="shared" si="1045"/>
        <v>16</v>
      </c>
      <c r="R5567" s="4">
        <f t="shared" si="1046"/>
        <v>10.11</v>
      </c>
      <c r="S5567" s="31">
        <f t="shared" si="1049"/>
        <v>0.29212962962962963</v>
      </c>
      <c r="T5567" s="31">
        <f t="shared" si="1050"/>
        <v>0.70188657407407407</v>
      </c>
      <c r="U5567" s="4">
        <f t="shared" si="1051"/>
        <v>0</v>
      </c>
      <c r="V5567" s="4" t="str">
        <f t="shared" si="1052"/>
        <v/>
      </c>
      <c r="W5567" s="18" t="str">
        <f>IF(V5567="","",VLOOKUP(L5567,日射量と図３!$A$4:$C$368,3,TRUE)*238.85/100)</f>
        <v/>
      </c>
      <c r="X5567" s="4" t="str">
        <f t="shared" si="1053"/>
        <v/>
      </c>
      <c r="Y5567" s="4" t="str">
        <f t="shared" si="1054"/>
        <v/>
      </c>
      <c r="Z5567" s="4" t="str">
        <f t="shared" si="1055"/>
        <v/>
      </c>
      <c r="AA5567" s="4" t="str">
        <f>IF($V5567="","",IF(Y5567&lt;36,0,IF(AND(36&lt;=Y5567,Y5567&lt;71),VLOOKUP($W5567,日射量と図３!$E$6:$F$34,2,TRUE),IF(AND(71&lt;=Y5567,Y5567&lt;107),VLOOKUP($W5567,日射量と図３!$E$6:$G$34,3,TRUE),IF(AND(107&lt;=Y5567,Y5567&lt;143),VLOOKUP($W5567,日射量と図３!$E$6:$H$34,4,TRUE),VLOOKUP($W5567,日射量と図３!$E$6:$I$34,5,TRUE))))))</f>
        <v/>
      </c>
      <c r="AB5567" s="4" t="str">
        <f>IF($V5567="","",IF(Z5567&lt;36,0,IF(AND(36&lt;=Z5567,Z5567&lt;71),VLOOKUP($W5567,日射量と図３!$E$6:$F$34,2,TRUE),IF(AND(71&lt;=Z5567,Z5567&lt;107),VLOOKUP($W5567,日射量と図３!$E$6:$G$34,3,TRUE),IF(AND(107&lt;=Z5567,Z5567&lt;143),VLOOKUP($W5567,日射量と図３!$E$6:$H$34,4,TRUE),VLOOKUP($W5567,日射量と図３!$E$6:$I$34,5,TRUE))))))</f>
        <v/>
      </c>
      <c r="AC5567" s="382" t="str">
        <f t="shared" si="1047"/>
        <v/>
      </c>
      <c r="AD5567" s="382" t="str">
        <f t="shared" si="1048"/>
        <v/>
      </c>
    </row>
    <row r="5568" spans="11:30" ht="13.5" customHeight="1">
      <c r="K5568" s="4">
        <f t="shared" si="1044"/>
        <v>1</v>
      </c>
      <c r="L5568" s="34">
        <v>43483</v>
      </c>
      <c r="M5568" s="4">
        <v>232</v>
      </c>
      <c r="N5568" s="4">
        <v>21</v>
      </c>
      <c r="O5568" s="31">
        <v>0.83333333333333337</v>
      </c>
      <c r="P5568" s="35">
        <v>5.4699999999999989</v>
      </c>
      <c r="Q5568" s="36">
        <f t="shared" si="1045"/>
        <v>16</v>
      </c>
      <c r="R5568" s="4">
        <f t="shared" si="1046"/>
        <v>10.530000000000001</v>
      </c>
      <c r="S5568" s="31">
        <f t="shared" si="1049"/>
        <v>0.29212962962962963</v>
      </c>
      <c r="T5568" s="31">
        <f t="shared" si="1050"/>
        <v>0.70188657407407407</v>
      </c>
      <c r="U5568" s="4">
        <f t="shared" si="1051"/>
        <v>0</v>
      </c>
      <c r="V5568" s="4" t="str">
        <f t="shared" si="1052"/>
        <v/>
      </c>
      <c r="W5568" s="18" t="str">
        <f>IF(V5568="","",VLOOKUP(L5568,日射量と図３!$A$4:$C$368,3,TRUE)*238.85/100)</f>
        <v/>
      </c>
      <c r="X5568" s="4" t="str">
        <f t="shared" si="1053"/>
        <v/>
      </c>
      <c r="Y5568" s="4" t="str">
        <f t="shared" si="1054"/>
        <v/>
      </c>
      <c r="Z5568" s="4" t="str">
        <f t="shared" si="1055"/>
        <v/>
      </c>
      <c r="AA5568" s="4" t="str">
        <f>IF($V5568="","",IF(Y5568&lt;36,0,IF(AND(36&lt;=Y5568,Y5568&lt;71),VLOOKUP($W5568,日射量と図３!$E$6:$F$34,2,TRUE),IF(AND(71&lt;=Y5568,Y5568&lt;107),VLOOKUP($W5568,日射量と図３!$E$6:$G$34,3,TRUE),IF(AND(107&lt;=Y5568,Y5568&lt;143),VLOOKUP($W5568,日射量と図３!$E$6:$H$34,4,TRUE),VLOOKUP($W5568,日射量と図３!$E$6:$I$34,5,TRUE))))))</f>
        <v/>
      </c>
      <c r="AB5568" s="4" t="str">
        <f>IF($V5568="","",IF(Z5568&lt;36,0,IF(AND(36&lt;=Z5568,Z5568&lt;71),VLOOKUP($W5568,日射量と図３!$E$6:$F$34,2,TRUE),IF(AND(71&lt;=Z5568,Z5568&lt;107),VLOOKUP($W5568,日射量と図３!$E$6:$G$34,3,TRUE),IF(AND(107&lt;=Z5568,Z5568&lt;143),VLOOKUP($W5568,日射量と図３!$E$6:$H$34,4,TRUE),VLOOKUP($W5568,日射量と図３!$E$6:$I$34,5,TRUE))))))</f>
        <v/>
      </c>
      <c r="AC5568" s="382" t="str">
        <f t="shared" si="1047"/>
        <v/>
      </c>
      <c r="AD5568" s="382" t="str">
        <f t="shared" si="1048"/>
        <v/>
      </c>
    </row>
    <row r="5569" spans="11:30" ht="13.5" customHeight="1">
      <c r="K5569" s="4">
        <f t="shared" si="1044"/>
        <v>1</v>
      </c>
      <c r="L5569" s="34">
        <v>43483</v>
      </c>
      <c r="M5569" s="4">
        <v>232</v>
      </c>
      <c r="N5569" s="4">
        <v>22</v>
      </c>
      <c r="O5569" s="31">
        <v>0.875</v>
      </c>
      <c r="P5569" s="35">
        <v>5.25</v>
      </c>
      <c r="Q5569" s="36">
        <f t="shared" si="1045"/>
        <v>16</v>
      </c>
      <c r="R5569" s="4">
        <f t="shared" si="1046"/>
        <v>10.75</v>
      </c>
      <c r="S5569" s="31">
        <f t="shared" si="1049"/>
        <v>0.29212962962962963</v>
      </c>
      <c r="T5569" s="31">
        <f t="shared" si="1050"/>
        <v>0.70188657407407407</v>
      </c>
      <c r="U5569" s="4">
        <f t="shared" si="1051"/>
        <v>0</v>
      </c>
      <c r="V5569" s="4" t="str">
        <f t="shared" si="1052"/>
        <v/>
      </c>
      <c r="W5569" s="18" t="str">
        <f>IF(V5569="","",VLOOKUP(L5569,日射量と図３!$A$4:$C$368,3,TRUE)*238.85/100)</f>
        <v/>
      </c>
      <c r="X5569" s="4" t="str">
        <f t="shared" si="1053"/>
        <v/>
      </c>
      <c r="Y5569" s="4" t="str">
        <f t="shared" si="1054"/>
        <v/>
      </c>
      <c r="Z5569" s="4" t="str">
        <f t="shared" si="1055"/>
        <v/>
      </c>
      <c r="AA5569" s="4" t="str">
        <f>IF($V5569="","",IF(Y5569&lt;36,0,IF(AND(36&lt;=Y5569,Y5569&lt;71),VLOOKUP($W5569,日射量と図３!$E$6:$F$34,2,TRUE),IF(AND(71&lt;=Y5569,Y5569&lt;107),VLOOKUP($W5569,日射量と図３!$E$6:$G$34,3,TRUE),IF(AND(107&lt;=Y5569,Y5569&lt;143),VLOOKUP($W5569,日射量と図３!$E$6:$H$34,4,TRUE),VLOOKUP($W5569,日射量と図３!$E$6:$I$34,5,TRUE))))))</f>
        <v/>
      </c>
      <c r="AB5569" s="4" t="str">
        <f>IF($V5569="","",IF(Z5569&lt;36,0,IF(AND(36&lt;=Z5569,Z5569&lt;71),VLOOKUP($W5569,日射量と図３!$E$6:$F$34,2,TRUE),IF(AND(71&lt;=Z5569,Z5569&lt;107),VLOOKUP($W5569,日射量と図３!$E$6:$G$34,3,TRUE),IF(AND(107&lt;=Z5569,Z5569&lt;143),VLOOKUP($W5569,日射量と図３!$E$6:$H$34,4,TRUE),VLOOKUP($W5569,日射量と図３!$E$6:$I$34,5,TRUE))))))</f>
        <v/>
      </c>
      <c r="AC5569" s="382" t="str">
        <f t="shared" si="1047"/>
        <v/>
      </c>
      <c r="AD5569" s="382" t="str">
        <f t="shared" si="1048"/>
        <v/>
      </c>
    </row>
    <row r="5570" spans="11:30" ht="13.5" customHeight="1">
      <c r="K5570" s="4">
        <f t="shared" si="1044"/>
        <v>1</v>
      </c>
      <c r="L5570" s="34">
        <v>43483</v>
      </c>
      <c r="M5570" s="4">
        <v>232</v>
      </c>
      <c r="N5570" s="4">
        <v>23</v>
      </c>
      <c r="O5570" s="31">
        <v>0.91666666666666663</v>
      </c>
      <c r="P5570" s="35">
        <v>4.91</v>
      </c>
      <c r="Q5570" s="36">
        <f t="shared" si="1045"/>
        <v>13</v>
      </c>
      <c r="R5570" s="4">
        <f t="shared" si="1046"/>
        <v>8.09</v>
      </c>
      <c r="S5570" s="31">
        <f t="shared" si="1049"/>
        <v>0.29212962962962963</v>
      </c>
      <c r="T5570" s="31">
        <f t="shared" si="1050"/>
        <v>0.70188657407407407</v>
      </c>
      <c r="U5570" s="4">
        <f t="shared" si="1051"/>
        <v>0</v>
      </c>
      <c r="V5570" s="4" t="str">
        <f t="shared" si="1052"/>
        <v/>
      </c>
      <c r="W5570" s="18" t="str">
        <f>IF(V5570="","",VLOOKUP(L5570,日射量と図３!$A$4:$C$368,3,TRUE)*238.85/100)</f>
        <v/>
      </c>
      <c r="X5570" s="4" t="str">
        <f t="shared" si="1053"/>
        <v/>
      </c>
      <c r="Y5570" s="4" t="str">
        <f t="shared" si="1054"/>
        <v/>
      </c>
      <c r="Z5570" s="4" t="str">
        <f t="shared" si="1055"/>
        <v/>
      </c>
      <c r="AA5570" s="4" t="str">
        <f>IF($V5570="","",IF(Y5570&lt;36,0,IF(AND(36&lt;=Y5570,Y5570&lt;71),VLOOKUP($W5570,日射量と図３!$E$6:$F$34,2,TRUE),IF(AND(71&lt;=Y5570,Y5570&lt;107),VLOOKUP($W5570,日射量と図３!$E$6:$G$34,3,TRUE),IF(AND(107&lt;=Y5570,Y5570&lt;143),VLOOKUP($W5570,日射量と図３!$E$6:$H$34,4,TRUE),VLOOKUP($W5570,日射量と図３!$E$6:$I$34,5,TRUE))))))</f>
        <v/>
      </c>
      <c r="AB5570" s="4" t="str">
        <f>IF($V5570="","",IF(Z5570&lt;36,0,IF(AND(36&lt;=Z5570,Z5570&lt;71),VLOOKUP($W5570,日射量と図３!$E$6:$F$34,2,TRUE),IF(AND(71&lt;=Z5570,Z5570&lt;107),VLOOKUP($W5570,日射量と図３!$E$6:$G$34,3,TRUE),IF(AND(107&lt;=Z5570,Z5570&lt;143),VLOOKUP($W5570,日射量と図３!$E$6:$H$34,4,TRUE),VLOOKUP($W5570,日射量と図３!$E$6:$I$34,5,TRUE))))))</f>
        <v/>
      </c>
      <c r="AC5570" s="382" t="str">
        <f t="shared" si="1047"/>
        <v/>
      </c>
      <c r="AD5570" s="382" t="str">
        <f t="shared" si="1048"/>
        <v/>
      </c>
    </row>
    <row r="5571" spans="11:30" ht="13.5" customHeight="1">
      <c r="K5571" s="4">
        <f t="shared" si="1044"/>
        <v>1</v>
      </c>
      <c r="L5571" s="34">
        <v>43483</v>
      </c>
      <c r="M5571" s="4">
        <v>232</v>
      </c>
      <c r="N5571" s="4">
        <v>24</v>
      </c>
      <c r="O5571" s="31">
        <v>0.95833333333333337</v>
      </c>
      <c r="P5571" s="35">
        <v>4.2999999999999989</v>
      </c>
      <c r="Q5571" s="36">
        <f t="shared" si="1045"/>
        <v>13</v>
      </c>
      <c r="R5571" s="4">
        <f t="shared" si="1046"/>
        <v>8.7000000000000011</v>
      </c>
      <c r="S5571" s="31">
        <f t="shared" si="1049"/>
        <v>0.29212962962962963</v>
      </c>
      <c r="T5571" s="31">
        <f t="shared" si="1050"/>
        <v>0.70188657407407407</v>
      </c>
      <c r="U5571" s="4">
        <f t="shared" si="1051"/>
        <v>0</v>
      </c>
      <c r="V5571" s="4" t="str">
        <f t="shared" si="1052"/>
        <v/>
      </c>
      <c r="W5571" s="18" t="str">
        <f>IF(V5571="","",VLOOKUP(L5571,日射量と図３!$A$4:$C$368,3,TRUE)*238.85/100)</f>
        <v/>
      </c>
      <c r="X5571" s="4" t="str">
        <f t="shared" si="1053"/>
        <v/>
      </c>
      <c r="Y5571" s="4" t="str">
        <f t="shared" si="1054"/>
        <v/>
      </c>
      <c r="Z5571" s="4" t="str">
        <f t="shared" si="1055"/>
        <v/>
      </c>
      <c r="AA5571" s="4" t="str">
        <f>IF($V5571="","",IF(Y5571&lt;36,0,IF(AND(36&lt;=Y5571,Y5571&lt;71),VLOOKUP($W5571,日射量と図３!$E$6:$F$34,2,TRUE),IF(AND(71&lt;=Y5571,Y5571&lt;107),VLOOKUP($W5571,日射量と図３!$E$6:$G$34,3,TRUE),IF(AND(107&lt;=Y5571,Y5571&lt;143),VLOOKUP($W5571,日射量と図３!$E$6:$H$34,4,TRUE),VLOOKUP($W5571,日射量と図３!$E$6:$I$34,5,TRUE))))))</f>
        <v/>
      </c>
      <c r="AB5571" s="4" t="str">
        <f>IF($V5571="","",IF(Z5571&lt;36,0,IF(AND(36&lt;=Z5571,Z5571&lt;71),VLOOKUP($W5571,日射量と図３!$E$6:$F$34,2,TRUE),IF(AND(71&lt;=Z5571,Z5571&lt;107),VLOOKUP($W5571,日射量と図３!$E$6:$G$34,3,TRUE),IF(AND(107&lt;=Z5571,Z5571&lt;143),VLOOKUP($W5571,日射量と図３!$E$6:$H$34,4,TRUE),VLOOKUP($W5571,日射量と図３!$E$6:$I$34,5,TRUE))))))</f>
        <v/>
      </c>
      <c r="AC5571" s="382" t="str">
        <f t="shared" si="1047"/>
        <v/>
      </c>
      <c r="AD5571" s="382" t="str">
        <f t="shared" si="1048"/>
        <v/>
      </c>
    </row>
    <row r="5572" spans="11:30" ht="13.5" customHeight="1">
      <c r="K5572" s="4">
        <f t="shared" si="1044"/>
        <v>1</v>
      </c>
      <c r="L5572" s="34">
        <v>43484</v>
      </c>
      <c r="M5572" s="4">
        <v>233</v>
      </c>
      <c r="N5572" s="4">
        <v>1</v>
      </c>
      <c r="O5572" s="31">
        <v>0</v>
      </c>
      <c r="P5572" s="35">
        <v>3.9899999999999998</v>
      </c>
      <c r="Q5572" s="36">
        <f t="shared" si="1045"/>
        <v>13</v>
      </c>
      <c r="R5572" s="4">
        <f t="shared" si="1046"/>
        <v>9.01</v>
      </c>
      <c r="S5572" s="31">
        <f t="shared" si="1049"/>
        <v>0.29212962962962963</v>
      </c>
      <c r="T5572" s="31">
        <f t="shared" si="1050"/>
        <v>0.70188657407407407</v>
      </c>
      <c r="U5572" s="4">
        <f t="shared" si="1051"/>
        <v>0</v>
      </c>
      <c r="V5572" s="4">
        <f t="shared" si="1052"/>
        <v>56.17</v>
      </c>
      <c r="W5572" s="18">
        <f>IF(V5572="","",VLOOKUP(L5572,日射量と図３!$A$4:$C$368,3,TRUE)*238.85/100)</f>
        <v>23.885000000000002</v>
      </c>
      <c r="X5572" s="4">
        <f t="shared" si="1053"/>
        <v>10</v>
      </c>
      <c r="Y5572" s="4">
        <f t="shared" si="1054"/>
        <v>35.116641449999996</v>
      </c>
      <c r="Z5572" s="4">
        <f t="shared" si="1055"/>
        <v>39.586032179999997</v>
      </c>
      <c r="AA5572" s="4">
        <f>IF($V5572="","",IF(Y5572&lt;36,0,IF(AND(36&lt;=Y5572,Y5572&lt;71),VLOOKUP($W5572,日射量と図３!$E$6:$F$34,2,TRUE),IF(AND(71&lt;=Y5572,Y5572&lt;107),VLOOKUP($W5572,日射量と図３!$E$6:$G$34,3,TRUE),IF(AND(107&lt;=Y5572,Y5572&lt;143),VLOOKUP($W5572,日射量と図３!$E$6:$H$34,4,TRUE),VLOOKUP($W5572,日射量と図３!$E$6:$I$34,5,TRUE))))))</f>
        <v>0</v>
      </c>
      <c r="AB5572" s="4">
        <f>IF($V5572="","",IF(Z5572&lt;36,0,IF(AND(36&lt;=Z5572,Z5572&lt;71),VLOOKUP($W5572,日射量と図３!$E$6:$F$34,2,TRUE),IF(AND(71&lt;=Z5572,Z5572&lt;107),VLOOKUP($W5572,日射量と図３!$E$6:$G$34,3,TRUE),IF(AND(107&lt;=Z5572,Z5572&lt;143),VLOOKUP($W5572,日射量と図３!$E$6:$H$34,4,TRUE),VLOOKUP($W5572,日射量と図３!$E$6:$I$34,5,TRUE))))))</f>
        <v>35</v>
      </c>
      <c r="AC5572" s="382">
        <f t="shared" si="1047"/>
        <v>0</v>
      </c>
      <c r="AD5572" s="382">
        <f t="shared" si="1048"/>
        <v>0</v>
      </c>
    </row>
    <row r="5573" spans="11:30" ht="13.5" customHeight="1">
      <c r="K5573" s="4">
        <f t="shared" ref="K5573:K5636" si="1056">MONTH(L5573)</f>
        <v>1</v>
      </c>
      <c r="L5573" s="34">
        <v>43484</v>
      </c>
      <c r="M5573" s="4">
        <v>233</v>
      </c>
      <c r="N5573" s="4">
        <v>2</v>
      </c>
      <c r="O5573" s="31">
        <v>4.1666666666666664E-2</v>
      </c>
      <c r="P5573" s="35">
        <v>3.41</v>
      </c>
      <c r="Q5573" s="36">
        <f t="shared" ref="Q5573:Q5636" si="1057">IF(O5573&lt;$B$15,$D$14,IF(O5573&lt;$B$16,$D$15,IF(O5573&lt;$B$17,$D$16,IF(O5573&lt;$B$18,$D$17,IF(O5573&lt;$B$19,$D$18,$D$19)))))</f>
        <v>13</v>
      </c>
      <c r="R5573" s="4">
        <f t="shared" ref="R5573:R5636" si="1058">IF(Q5573-P5573&gt;0,Q5573-P5573,0)</f>
        <v>9.59</v>
      </c>
      <c r="S5573" s="31">
        <f t="shared" si="1049"/>
        <v>0.29212962962962963</v>
      </c>
      <c r="T5573" s="31">
        <f t="shared" si="1050"/>
        <v>0.70188657407407407</v>
      </c>
      <c r="U5573" s="4">
        <f t="shared" si="1051"/>
        <v>0</v>
      </c>
      <c r="V5573" s="4" t="str">
        <f t="shared" si="1052"/>
        <v/>
      </c>
      <c r="W5573" s="18" t="str">
        <f>IF(V5573="","",VLOOKUP(L5573,日射量と図３!$A$4:$C$368,3,TRUE)*238.85/100)</f>
        <v/>
      </c>
      <c r="X5573" s="4" t="str">
        <f t="shared" si="1053"/>
        <v/>
      </c>
      <c r="Y5573" s="4" t="str">
        <f t="shared" si="1054"/>
        <v/>
      </c>
      <c r="Z5573" s="4" t="str">
        <f t="shared" si="1055"/>
        <v/>
      </c>
      <c r="AA5573" s="4" t="str">
        <f>IF($V5573="","",IF(Y5573&lt;36,0,IF(AND(36&lt;=Y5573,Y5573&lt;71),VLOOKUP($W5573,日射量と図３!$E$6:$F$34,2,TRUE),IF(AND(71&lt;=Y5573,Y5573&lt;107),VLOOKUP($W5573,日射量と図３!$E$6:$G$34,3,TRUE),IF(AND(107&lt;=Y5573,Y5573&lt;143),VLOOKUP($W5573,日射量と図３!$E$6:$H$34,4,TRUE),VLOOKUP($W5573,日射量と図３!$E$6:$I$34,5,TRUE))))))</f>
        <v/>
      </c>
      <c r="AB5573" s="4" t="str">
        <f>IF($V5573="","",IF(Z5573&lt;36,0,IF(AND(36&lt;=Z5573,Z5573&lt;71),VLOOKUP($W5573,日射量と図３!$E$6:$F$34,2,TRUE),IF(AND(71&lt;=Z5573,Z5573&lt;107),VLOOKUP($W5573,日射量と図３!$E$6:$G$34,3,TRUE),IF(AND(107&lt;=Z5573,Z5573&lt;143),VLOOKUP($W5573,日射量と図３!$E$6:$H$34,4,TRUE),VLOOKUP($W5573,日射量と図３!$E$6:$I$34,5,TRUE))))))</f>
        <v/>
      </c>
      <c r="AC5573" s="382" t="str">
        <f t="shared" si="1047"/>
        <v/>
      </c>
      <c r="AD5573" s="382" t="str">
        <f t="shared" si="1048"/>
        <v/>
      </c>
    </row>
    <row r="5574" spans="11:30" ht="13.5" customHeight="1">
      <c r="K5574" s="4">
        <f t="shared" si="1056"/>
        <v>1</v>
      </c>
      <c r="L5574" s="34">
        <v>43484</v>
      </c>
      <c r="M5574" s="4">
        <v>233</v>
      </c>
      <c r="N5574" s="4">
        <v>3</v>
      </c>
      <c r="O5574" s="31">
        <v>8.3333333333333329E-2</v>
      </c>
      <c r="P5574" s="35">
        <v>3.44</v>
      </c>
      <c r="Q5574" s="36">
        <f t="shared" si="1057"/>
        <v>13</v>
      </c>
      <c r="R5574" s="4">
        <f t="shared" si="1058"/>
        <v>9.56</v>
      </c>
      <c r="S5574" s="31">
        <f t="shared" si="1049"/>
        <v>0.29212962962962963</v>
      </c>
      <c r="T5574" s="31">
        <f t="shared" si="1050"/>
        <v>0.70188657407407407</v>
      </c>
      <c r="U5574" s="4">
        <f t="shared" si="1051"/>
        <v>0</v>
      </c>
      <c r="V5574" s="4" t="str">
        <f t="shared" si="1052"/>
        <v/>
      </c>
      <c r="W5574" s="18" t="str">
        <f>IF(V5574="","",VLOOKUP(L5574,日射量と図３!$A$4:$C$368,3,TRUE)*238.85/100)</f>
        <v/>
      </c>
      <c r="X5574" s="4" t="str">
        <f t="shared" si="1053"/>
        <v/>
      </c>
      <c r="Y5574" s="4" t="str">
        <f t="shared" si="1054"/>
        <v/>
      </c>
      <c r="Z5574" s="4" t="str">
        <f t="shared" si="1055"/>
        <v/>
      </c>
      <c r="AA5574" s="4" t="str">
        <f>IF($V5574="","",IF(Y5574&lt;36,0,IF(AND(36&lt;=Y5574,Y5574&lt;71),VLOOKUP($W5574,日射量と図３!$E$6:$F$34,2,TRUE),IF(AND(71&lt;=Y5574,Y5574&lt;107),VLOOKUP($W5574,日射量と図３!$E$6:$G$34,3,TRUE),IF(AND(107&lt;=Y5574,Y5574&lt;143),VLOOKUP($W5574,日射量と図３!$E$6:$H$34,4,TRUE),VLOOKUP($W5574,日射量と図３!$E$6:$I$34,5,TRUE))))))</f>
        <v/>
      </c>
      <c r="AB5574" s="4" t="str">
        <f>IF($V5574="","",IF(Z5574&lt;36,0,IF(AND(36&lt;=Z5574,Z5574&lt;71),VLOOKUP($W5574,日射量と図３!$E$6:$F$34,2,TRUE),IF(AND(71&lt;=Z5574,Z5574&lt;107),VLOOKUP($W5574,日射量と図３!$E$6:$G$34,3,TRUE),IF(AND(107&lt;=Z5574,Z5574&lt;143),VLOOKUP($W5574,日射量と図３!$E$6:$H$34,4,TRUE),VLOOKUP($W5574,日射量と図３!$E$6:$I$34,5,TRUE))))))</f>
        <v/>
      </c>
      <c r="AC5574" s="382" t="str">
        <f t="shared" si="1047"/>
        <v/>
      </c>
      <c r="AD5574" s="382" t="str">
        <f t="shared" si="1048"/>
        <v/>
      </c>
    </row>
    <row r="5575" spans="11:30" ht="13.5" customHeight="1">
      <c r="K5575" s="4">
        <f t="shared" si="1056"/>
        <v>1</v>
      </c>
      <c r="L5575" s="34">
        <v>43484</v>
      </c>
      <c r="M5575" s="4">
        <v>233</v>
      </c>
      <c r="N5575" s="4">
        <v>4</v>
      </c>
      <c r="O5575" s="31">
        <v>0.125</v>
      </c>
      <c r="P5575" s="35">
        <v>3.1100000000000003</v>
      </c>
      <c r="Q5575" s="36">
        <f t="shared" si="1057"/>
        <v>13</v>
      </c>
      <c r="R5575" s="4">
        <f t="shared" si="1058"/>
        <v>9.89</v>
      </c>
      <c r="S5575" s="31">
        <f t="shared" si="1049"/>
        <v>0.29212962962962963</v>
      </c>
      <c r="T5575" s="31">
        <f t="shared" si="1050"/>
        <v>0.70188657407407407</v>
      </c>
      <c r="U5575" s="4">
        <f t="shared" si="1051"/>
        <v>0</v>
      </c>
      <c r="V5575" s="4" t="str">
        <f t="shared" si="1052"/>
        <v/>
      </c>
      <c r="W5575" s="18" t="str">
        <f>IF(V5575="","",VLOOKUP(L5575,日射量と図３!$A$4:$C$368,3,TRUE)*238.85/100)</f>
        <v/>
      </c>
      <c r="X5575" s="4" t="str">
        <f t="shared" si="1053"/>
        <v/>
      </c>
      <c r="Y5575" s="4" t="str">
        <f t="shared" si="1054"/>
        <v/>
      </c>
      <c r="Z5575" s="4" t="str">
        <f t="shared" si="1055"/>
        <v/>
      </c>
      <c r="AA5575" s="4" t="str">
        <f>IF($V5575="","",IF(Y5575&lt;36,0,IF(AND(36&lt;=Y5575,Y5575&lt;71),VLOOKUP($W5575,日射量と図３!$E$6:$F$34,2,TRUE),IF(AND(71&lt;=Y5575,Y5575&lt;107),VLOOKUP($W5575,日射量と図３!$E$6:$G$34,3,TRUE),IF(AND(107&lt;=Y5575,Y5575&lt;143),VLOOKUP($W5575,日射量と図３!$E$6:$H$34,4,TRUE),VLOOKUP($W5575,日射量と図３!$E$6:$I$34,5,TRUE))))))</f>
        <v/>
      </c>
      <c r="AB5575" s="4" t="str">
        <f>IF($V5575="","",IF(Z5575&lt;36,0,IF(AND(36&lt;=Z5575,Z5575&lt;71),VLOOKUP($W5575,日射量と図３!$E$6:$F$34,2,TRUE),IF(AND(71&lt;=Z5575,Z5575&lt;107),VLOOKUP($W5575,日射量と図３!$E$6:$G$34,3,TRUE),IF(AND(107&lt;=Z5575,Z5575&lt;143),VLOOKUP($W5575,日射量と図３!$E$6:$H$34,4,TRUE),VLOOKUP($W5575,日射量と図３!$E$6:$I$34,5,TRUE))))))</f>
        <v/>
      </c>
      <c r="AC5575" s="382" t="str">
        <f t="shared" si="1047"/>
        <v/>
      </c>
      <c r="AD5575" s="382" t="str">
        <f t="shared" si="1048"/>
        <v/>
      </c>
    </row>
    <row r="5576" spans="11:30" ht="13.5" customHeight="1">
      <c r="K5576" s="4">
        <f t="shared" si="1056"/>
        <v>1</v>
      </c>
      <c r="L5576" s="34">
        <v>43484</v>
      </c>
      <c r="M5576" s="4">
        <v>233</v>
      </c>
      <c r="N5576" s="4">
        <v>5</v>
      </c>
      <c r="O5576" s="31">
        <v>0.16666666666666666</v>
      </c>
      <c r="P5576" s="35">
        <v>2.93</v>
      </c>
      <c r="Q5576" s="36">
        <f t="shared" si="1057"/>
        <v>15</v>
      </c>
      <c r="R5576" s="4">
        <f t="shared" si="1058"/>
        <v>12.07</v>
      </c>
      <c r="S5576" s="31">
        <f t="shared" si="1049"/>
        <v>0.29212962962962963</v>
      </c>
      <c r="T5576" s="31">
        <f t="shared" si="1050"/>
        <v>0.70188657407407407</v>
      </c>
      <c r="U5576" s="4">
        <f t="shared" si="1051"/>
        <v>0</v>
      </c>
      <c r="V5576" s="4" t="str">
        <f t="shared" si="1052"/>
        <v/>
      </c>
      <c r="W5576" s="18" t="str">
        <f>IF(V5576="","",VLOOKUP(L5576,日射量と図３!$A$4:$C$368,3,TRUE)*238.85/100)</f>
        <v/>
      </c>
      <c r="X5576" s="4" t="str">
        <f t="shared" si="1053"/>
        <v/>
      </c>
      <c r="Y5576" s="4" t="str">
        <f t="shared" si="1054"/>
        <v/>
      </c>
      <c r="Z5576" s="4" t="str">
        <f t="shared" si="1055"/>
        <v/>
      </c>
      <c r="AA5576" s="4" t="str">
        <f>IF($V5576="","",IF(Y5576&lt;36,0,IF(AND(36&lt;=Y5576,Y5576&lt;71),VLOOKUP($W5576,日射量と図３!$E$6:$F$34,2,TRUE),IF(AND(71&lt;=Y5576,Y5576&lt;107),VLOOKUP($W5576,日射量と図３!$E$6:$G$34,3,TRUE),IF(AND(107&lt;=Y5576,Y5576&lt;143),VLOOKUP($W5576,日射量と図３!$E$6:$H$34,4,TRUE),VLOOKUP($W5576,日射量と図３!$E$6:$I$34,5,TRUE))))))</f>
        <v/>
      </c>
      <c r="AB5576" s="4" t="str">
        <f>IF($V5576="","",IF(Z5576&lt;36,0,IF(AND(36&lt;=Z5576,Z5576&lt;71),VLOOKUP($W5576,日射量と図３!$E$6:$F$34,2,TRUE),IF(AND(71&lt;=Z5576,Z5576&lt;107),VLOOKUP($W5576,日射量と図３!$E$6:$G$34,3,TRUE),IF(AND(107&lt;=Z5576,Z5576&lt;143),VLOOKUP($W5576,日射量と図３!$E$6:$H$34,4,TRUE),VLOOKUP($W5576,日射量と図３!$E$6:$I$34,5,TRUE))))))</f>
        <v/>
      </c>
      <c r="AC5576" s="382" t="str">
        <f t="shared" si="1047"/>
        <v/>
      </c>
      <c r="AD5576" s="382" t="str">
        <f t="shared" si="1048"/>
        <v/>
      </c>
    </row>
    <row r="5577" spans="11:30" ht="13.5" customHeight="1">
      <c r="K5577" s="4">
        <f t="shared" si="1056"/>
        <v>1</v>
      </c>
      <c r="L5577" s="34">
        <v>43484</v>
      </c>
      <c r="M5577" s="4">
        <v>233</v>
      </c>
      <c r="N5577" s="4">
        <v>6</v>
      </c>
      <c r="O5577" s="31">
        <v>0.20833333333333334</v>
      </c>
      <c r="P5577" s="35">
        <v>2.6599999999999997</v>
      </c>
      <c r="Q5577" s="36">
        <f t="shared" si="1057"/>
        <v>15</v>
      </c>
      <c r="R5577" s="4">
        <f t="shared" si="1058"/>
        <v>12.34</v>
      </c>
      <c r="S5577" s="31">
        <f t="shared" si="1049"/>
        <v>0.29212962962962963</v>
      </c>
      <c r="T5577" s="31">
        <f t="shared" si="1050"/>
        <v>0.70188657407407407</v>
      </c>
      <c r="U5577" s="4">
        <f t="shared" si="1051"/>
        <v>0</v>
      </c>
      <c r="V5577" s="4" t="str">
        <f t="shared" si="1052"/>
        <v/>
      </c>
      <c r="W5577" s="18" t="str">
        <f>IF(V5577="","",VLOOKUP(L5577,日射量と図３!$A$4:$C$368,3,TRUE)*238.85/100)</f>
        <v/>
      </c>
      <c r="X5577" s="4" t="str">
        <f t="shared" si="1053"/>
        <v/>
      </c>
      <c r="Y5577" s="4" t="str">
        <f t="shared" si="1054"/>
        <v/>
      </c>
      <c r="Z5577" s="4" t="str">
        <f t="shared" si="1055"/>
        <v/>
      </c>
      <c r="AA5577" s="4" t="str">
        <f>IF($V5577="","",IF(Y5577&lt;36,0,IF(AND(36&lt;=Y5577,Y5577&lt;71),VLOOKUP($W5577,日射量と図３!$E$6:$F$34,2,TRUE),IF(AND(71&lt;=Y5577,Y5577&lt;107),VLOOKUP($W5577,日射量と図３!$E$6:$G$34,3,TRUE),IF(AND(107&lt;=Y5577,Y5577&lt;143),VLOOKUP($W5577,日射量と図３!$E$6:$H$34,4,TRUE),VLOOKUP($W5577,日射量と図３!$E$6:$I$34,5,TRUE))))))</f>
        <v/>
      </c>
      <c r="AB5577" s="4" t="str">
        <f>IF($V5577="","",IF(Z5577&lt;36,0,IF(AND(36&lt;=Z5577,Z5577&lt;71),VLOOKUP($W5577,日射量と図３!$E$6:$F$34,2,TRUE),IF(AND(71&lt;=Z5577,Z5577&lt;107),VLOOKUP($W5577,日射量と図３!$E$6:$G$34,3,TRUE),IF(AND(107&lt;=Z5577,Z5577&lt;143),VLOOKUP($W5577,日射量と図３!$E$6:$H$34,4,TRUE),VLOOKUP($W5577,日射量と図３!$E$6:$I$34,5,TRUE))))))</f>
        <v/>
      </c>
      <c r="AC5577" s="382" t="str">
        <f t="shared" si="1047"/>
        <v/>
      </c>
      <c r="AD5577" s="382" t="str">
        <f t="shared" si="1048"/>
        <v/>
      </c>
    </row>
    <row r="5578" spans="11:30" ht="13.5" customHeight="1">
      <c r="K5578" s="4">
        <f t="shared" si="1056"/>
        <v>1</v>
      </c>
      <c r="L5578" s="34">
        <v>43484</v>
      </c>
      <c r="M5578" s="4">
        <v>233</v>
      </c>
      <c r="N5578" s="4">
        <v>7</v>
      </c>
      <c r="O5578" s="31">
        <v>0.25</v>
      </c>
      <c r="P5578" s="35">
        <v>2.3200000000000003</v>
      </c>
      <c r="Q5578" s="36">
        <f t="shared" si="1057"/>
        <v>15</v>
      </c>
      <c r="R5578" s="4">
        <f t="shared" si="1058"/>
        <v>12.68</v>
      </c>
      <c r="S5578" s="31">
        <f t="shared" si="1049"/>
        <v>0.29212962962962963</v>
      </c>
      <c r="T5578" s="31">
        <f t="shared" si="1050"/>
        <v>0.70188657407407407</v>
      </c>
      <c r="U5578" s="4">
        <f t="shared" si="1051"/>
        <v>0</v>
      </c>
      <c r="V5578" s="4" t="str">
        <f t="shared" si="1052"/>
        <v/>
      </c>
      <c r="W5578" s="18" t="str">
        <f>IF(V5578="","",VLOOKUP(L5578,日射量と図３!$A$4:$C$368,3,TRUE)*238.85/100)</f>
        <v/>
      </c>
      <c r="X5578" s="4" t="str">
        <f t="shared" si="1053"/>
        <v/>
      </c>
      <c r="Y5578" s="4" t="str">
        <f t="shared" si="1054"/>
        <v/>
      </c>
      <c r="Z5578" s="4" t="str">
        <f t="shared" si="1055"/>
        <v/>
      </c>
      <c r="AA5578" s="4" t="str">
        <f>IF($V5578="","",IF(Y5578&lt;36,0,IF(AND(36&lt;=Y5578,Y5578&lt;71),VLOOKUP($W5578,日射量と図３!$E$6:$F$34,2,TRUE),IF(AND(71&lt;=Y5578,Y5578&lt;107),VLOOKUP($W5578,日射量と図３!$E$6:$G$34,3,TRUE),IF(AND(107&lt;=Y5578,Y5578&lt;143),VLOOKUP($W5578,日射量と図３!$E$6:$H$34,4,TRUE),VLOOKUP($W5578,日射量と図３!$E$6:$I$34,5,TRUE))))))</f>
        <v/>
      </c>
      <c r="AB5578" s="4" t="str">
        <f>IF($V5578="","",IF(Z5578&lt;36,0,IF(AND(36&lt;=Z5578,Z5578&lt;71),VLOOKUP($W5578,日射量と図３!$E$6:$F$34,2,TRUE),IF(AND(71&lt;=Z5578,Z5578&lt;107),VLOOKUP($W5578,日射量と図３!$E$6:$G$34,3,TRUE),IF(AND(107&lt;=Z5578,Z5578&lt;143),VLOOKUP($W5578,日射量と図３!$E$6:$H$34,4,TRUE),VLOOKUP($W5578,日射量と図３!$E$6:$I$34,5,TRUE))))))</f>
        <v/>
      </c>
      <c r="AC5578" s="382" t="str">
        <f t="shared" si="1047"/>
        <v/>
      </c>
      <c r="AD5578" s="382" t="str">
        <f t="shared" si="1048"/>
        <v/>
      </c>
    </row>
    <row r="5579" spans="11:30" ht="13.5" customHeight="1">
      <c r="K5579" s="4">
        <f t="shared" si="1056"/>
        <v>1</v>
      </c>
      <c r="L5579" s="34">
        <v>43484</v>
      </c>
      <c r="M5579" s="4">
        <v>233</v>
      </c>
      <c r="N5579" s="4">
        <v>8</v>
      </c>
      <c r="O5579" s="31">
        <v>0.29166666666666669</v>
      </c>
      <c r="P5579" s="35">
        <v>2.2400000000000002</v>
      </c>
      <c r="Q5579" s="36">
        <f t="shared" si="1057"/>
        <v>12</v>
      </c>
      <c r="R5579" s="4">
        <f t="shared" si="1058"/>
        <v>9.76</v>
      </c>
      <c r="S5579" s="31">
        <f t="shared" si="1049"/>
        <v>0.29212962962962963</v>
      </c>
      <c r="T5579" s="31">
        <f t="shared" si="1050"/>
        <v>0.70188657407407407</v>
      </c>
      <c r="U5579" s="4">
        <f t="shared" si="1051"/>
        <v>0</v>
      </c>
      <c r="V5579" s="4" t="str">
        <f t="shared" si="1052"/>
        <v/>
      </c>
      <c r="W5579" s="18" t="str">
        <f>IF(V5579="","",VLOOKUP(L5579,日射量と図３!$A$4:$C$368,3,TRUE)*238.85/100)</f>
        <v/>
      </c>
      <c r="X5579" s="4" t="str">
        <f t="shared" si="1053"/>
        <v/>
      </c>
      <c r="Y5579" s="4" t="str">
        <f t="shared" si="1054"/>
        <v/>
      </c>
      <c r="Z5579" s="4" t="str">
        <f t="shared" si="1055"/>
        <v/>
      </c>
      <c r="AA5579" s="4" t="str">
        <f>IF($V5579="","",IF(Y5579&lt;36,0,IF(AND(36&lt;=Y5579,Y5579&lt;71),VLOOKUP($W5579,日射量と図３!$E$6:$F$34,2,TRUE),IF(AND(71&lt;=Y5579,Y5579&lt;107),VLOOKUP($W5579,日射量と図３!$E$6:$G$34,3,TRUE),IF(AND(107&lt;=Y5579,Y5579&lt;143),VLOOKUP($W5579,日射量と図３!$E$6:$H$34,4,TRUE),VLOOKUP($W5579,日射量と図３!$E$6:$I$34,5,TRUE))))))</f>
        <v/>
      </c>
      <c r="AB5579" s="4" t="str">
        <f>IF($V5579="","",IF(Z5579&lt;36,0,IF(AND(36&lt;=Z5579,Z5579&lt;71),VLOOKUP($W5579,日射量と図３!$E$6:$F$34,2,TRUE),IF(AND(71&lt;=Z5579,Z5579&lt;107),VLOOKUP($W5579,日射量と図３!$E$6:$G$34,3,TRUE),IF(AND(107&lt;=Z5579,Z5579&lt;143),VLOOKUP($W5579,日射量と図３!$E$6:$H$34,4,TRUE),VLOOKUP($W5579,日射量と図３!$E$6:$I$34,5,TRUE))))))</f>
        <v/>
      </c>
      <c r="AC5579" s="382" t="str">
        <f t="shared" si="1047"/>
        <v/>
      </c>
      <c r="AD5579" s="382" t="str">
        <f t="shared" si="1048"/>
        <v/>
      </c>
    </row>
    <row r="5580" spans="11:30" ht="13.5" customHeight="1">
      <c r="K5580" s="4">
        <f t="shared" si="1056"/>
        <v>1</v>
      </c>
      <c r="L5580" s="34">
        <v>43484</v>
      </c>
      <c r="M5580" s="4">
        <v>233</v>
      </c>
      <c r="N5580" s="4">
        <v>9</v>
      </c>
      <c r="O5580" s="31">
        <v>0.33333333333333331</v>
      </c>
      <c r="P5580" s="35">
        <v>2.81</v>
      </c>
      <c r="Q5580" s="36">
        <f t="shared" si="1057"/>
        <v>12</v>
      </c>
      <c r="R5580" s="4">
        <f t="shared" si="1058"/>
        <v>9.19</v>
      </c>
      <c r="S5580" s="31">
        <f t="shared" si="1049"/>
        <v>0.29212962962962963</v>
      </c>
      <c r="T5580" s="31">
        <f t="shared" si="1050"/>
        <v>0.70188657407407407</v>
      </c>
      <c r="U5580" s="4">
        <f t="shared" si="1051"/>
        <v>9.19</v>
      </c>
      <c r="V5580" s="4" t="str">
        <f t="shared" si="1052"/>
        <v/>
      </c>
      <c r="W5580" s="18" t="str">
        <f>IF(V5580="","",VLOOKUP(L5580,日射量と図３!$A$4:$C$368,3,TRUE)*238.85/100)</f>
        <v/>
      </c>
      <c r="X5580" s="4" t="str">
        <f t="shared" si="1053"/>
        <v/>
      </c>
      <c r="Y5580" s="4" t="str">
        <f t="shared" si="1054"/>
        <v/>
      </c>
      <c r="Z5580" s="4" t="str">
        <f t="shared" si="1055"/>
        <v/>
      </c>
      <c r="AA5580" s="4" t="str">
        <f>IF($V5580="","",IF(Y5580&lt;36,0,IF(AND(36&lt;=Y5580,Y5580&lt;71),VLOOKUP($W5580,日射量と図３!$E$6:$F$34,2,TRUE),IF(AND(71&lt;=Y5580,Y5580&lt;107),VLOOKUP($W5580,日射量と図３!$E$6:$G$34,3,TRUE),IF(AND(107&lt;=Y5580,Y5580&lt;143),VLOOKUP($W5580,日射量と図３!$E$6:$H$34,4,TRUE),VLOOKUP($W5580,日射量と図３!$E$6:$I$34,5,TRUE))))))</f>
        <v/>
      </c>
      <c r="AB5580" s="4" t="str">
        <f>IF($V5580="","",IF(Z5580&lt;36,0,IF(AND(36&lt;=Z5580,Z5580&lt;71),VLOOKUP($W5580,日射量と図３!$E$6:$F$34,2,TRUE),IF(AND(71&lt;=Z5580,Z5580&lt;107),VLOOKUP($W5580,日射量と図３!$E$6:$G$34,3,TRUE),IF(AND(107&lt;=Z5580,Z5580&lt;143),VLOOKUP($W5580,日射量と図３!$E$6:$H$34,4,TRUE),VLOOKUP($W5580,日射量と図３!$E$6:$I$34,5,TRUE))))))</f>
        <v/>
      </c>
      <c r="AC5580" s="382" t="str">
        <f t="shared" si="1047"/>
        <v/>
      </c>
      <c r="AD5580" s="382" t="str">
        <f t="shared" si="1048"/>
        <v/>
      </c>
    </row>
    <row r="5581" spans="11:30" ht="13.5" customHeight="1">
      <c r="K5581" s="4">
        <f t="shared" si="1056"/>
        <v>1</v>
      </c>
      <c r="L5581" s="34">
        <v>43484</v>
      </c>
      <c r="M5581" s="4">
        <v>233</v>
      </c>
      <c r="N5581" s="4">
        <v>10</v>
      </c>
      <c r="O5581" s="31">
        <v>0.375</v>
      </c>
      <c r="P5581" s="35">
        <v>4.2699999999999996</v>
      </c>
      <c r="Q5581" s="36">
        <f t="shared" si="1057"/>
        <v>12</v>
      </c>
      <c r="R5581" s="4">
        <f t="shared" si="1058"/>
        <v>7.73</v>
      </c>
      <c r="S5581" s="31">
        <f t="shared" si="1049"/>
        <v>0.29212962962962963</v>
      </c>
      <c r="T5581" s="31">
        <f t="shared" si="1050"/>
        <v>0.70188657407407407</v>
      </c>
      <c r="U5581" s="4">
        <f t="shared" si="1051"/>
        <v>7.73</v>
      </c>
      <c r="V5581" s="4" t="str">
        <f t="shared" si="1052"/>
        <v/>
      </c>
      <c r="W5581" s="18" t="str">
        <f>IF(V5581="","",VLOOKUP(L5581,日射量と図３!$A$4:$C$368,3,TRUE)*238.85/100)</f>
        <v/>
      </c>
      <c r="X5581" s="4" t="str">
        <f t="shared" si="1053"/>
        <v/>
      </c>
      <c r="Y5581" s="4" t="str">
        <f t="shared" si="1054"/>
        <v/>
      </c>
      <c r="Z5581" s="4" t="str">
        <f t="shared" si="1055"/>
        <v/>
      </c>
      <c r="AA5581" s="4" t="str">
        <f>IF($V5581="","",IF(Y5581&lt;36,0,IF(AND(36&lt;=Y5581,Y5581&lt;71),VLOOKUP($W5581,日射量と図３!$E$6:$F$34,2,TRUE),IF(AND(71&lt;=Y5581,Y5581&lt;107),VLOOKUP($W5581,日射量と図３!$E$6:$G$34,3,TRUE),IF(AND(107&lt;=Y5581,Y5581&lt;143),VLOOKUP($W5581,日射量と図３!$E$6:$H$34,4,TRUE),VLOOKUP($W5581,日射量と図３!$E$6:$I$34,5,TRUE))))))</f>
        <v/>
      </c>
      <c r="AB5581" s="4" t="str">
        <f>IF($V5581="","",IF(Z5581&lt;36,0,IF(AND(36&lt;=Z5581,Z5581&lt;71),VLOOKUP($W5581,日射量と図３!$E$6:$F$34,2,TRUE),IF(AND(71&lt;=Z5581,Z5581&lt;107),VLOOKUP($W5581,日射量と図３!$E$6:$G$34,3,TRUE),IF(AND(107&lt;=Z5581,Z5581&lt;143),VLOOKUP($W5581,日射量と図３!$E$6:$H$34,4,TRUE),VLOOKUP($W5581,日射量と図３!$E$6:$I$34,5,TRUE))))))</f>
        <v/>
      </c>
      <c r="AC5581" s="382" t="str">
        <f t="shared" si="1047"/>
        <v/>
      </c>
      <c r="AD5581" s="382" t="str">
        <f t="shared" si="1048"/>
        <v/>
      </c>
    </row>
    <row r="5582" spans="11:30" ht="13.5" customHeight="1">
      <c r="K5582" s="4">
        <f t="shared" si="1056"/>
        <v>1</v>
      </c>
      <c r="L5582" s="34">
        <v>43484</v>
      </c>
      <c r="M5582" s="4">
        <v>233</v>
      </c>
      <c r="N5582" s="4">
        <v>11</v>
      </c>
      <c r="O5582" s="31">
        <v>0.41666666666666669</v>
      </c>
      <c r="P5582" s="35">
        <v>5.9099999999999993</v>
      </c>
      <c r="Q5582" s="36">
        <f t="shared" si="1057"/>
        <v>12</v>
      </c>
      <c r="R5582" s="4">
        <f t="shared" si="1058"/>
        <v>6.0900000000000007</v>
      </c>
      <c r="S5582" s="31">
        <f t="shared" si="1049"/>
        <v>0.29212962962962963</v>
      </c>
      <c r="T5582" s="31">
        <f t="shared" si="1050"/>
        <v>0.70188657407407407</v>
      </c>
      <c r="U5582" s="4">
        <f t="shared" si="1051"/>
        <v>6.0900000000000007</v>
      </c>
      <c r="V5582" s="4" t="str">
        <f t="shared" si="1052"/>
        <v/>
      </c>
      <c r="W5582" s="18" t="str">
        <f>IF(V5582="","",VLOOKUP(L5582,日射量と図３!$A$4:$C$368,3,TRUE)*238.85/100)</f>
        <v/>
      </c>
      <c r="X5582" s="4" t="str">
        <f t="shared" si="1053"/>
        <v/>
      </c>
      <c r="Y5582" s="4" t="str">
        <f t="shared" si="1054"/>
        <v/>
      </c>
      <c r="Z5582" s="4" t="str">
        <f t="shared" si="1055"/>
        <v/>
      </c>
      <c r="AA5582" s="4" t="str">
        <f>IF($V5582="","",IF(Y5582&lt;36,0,IF(AND(36&lt;=Y5582,Y5582&lt;71),VLOOKUP($W5582,日射量と図３!$E$6:$F$34,2,TRUE),IF(AND(71&lt;=Y5582,Y5582&lt;107),VLOOKUP($W5582,日射量と図３!$E$6:$G$34,3,TRUE),IF(AND(107&lt;=Y5582,Y5582&lt;143),VLOOKUP($W5582,日射量と図３!$E$6:$H$34,4,TRUE),VLOOKUP($W5582,日射量と図３!$E$6:$I$34,5,TRUE))))))</f>
        <v/>
      </c>
      <c r="AB5582" s="4" t="str">
        <f>IF($V5582="","",IF(Z5582&lt;36,0,IF(AND(36&lt;=Z5582,Z5582&lt;71),VLOOKUP($W5582,日射量と図３!$E$6:$F$34,2,TRUE),IF(AND(71&lt;=Z5582,Z5582&lt;107),VLOOKUP($W5582,日射量と図３!$E$6:$G$34,3,TRUE),IF(AND(107&lt;=Z5582,Z5582&lt;143),VLOOKUP($W5582,日射量と図３!$E$6:$H$34,4,TRUE),VLOOKUP($W5582,日射量と図３!$E$6:$I$34,5,TRUE))))))</f>
        <v/>
      </c>
      <c r="AC5582" s="382" t="str">
        <f t="shared" si="1047"/>
        <v/>
      </c>
      <c r="AD5582" s="382" t="str">
        <f t="shared" si="1048"/>
        <v/>
      </c>
    </row>
    <row r="5583" spans="11:30" ht="13.5" customHeight="1">
      <c r="K5583" s="4">
        <f t="shared" si="1056"/>
        <v>1</v>
      </c>
      <c r="L5583" s="34">
        <v>43484</v>
      </c>
      <c r="M5583" s="4">
        <v>233</v>
      </c>
      <c r="N5583" s="4">
        <v>12</v>
      </c>
      <c r="O5583" s="31">
        <v>0.45833333333333331</v>
      </c>
      <c r="P5583" s="35">
        <v>7.089999999999999</v>
      </c>
      <c r="Q5583" s="36">
        <f t="shared" si="1057"/>
        <v>12</v>
      </c>
      <c r="R5583" s="4">
        <f t="shared" si="1058"/>
        <v>4.910000000000001</v>
      </c>
      <c r="S5583" s="31">
        <f t="shared" si="1049"/>
        <v>0.29212962962962963</v>
      </c>
      <c r="T5583" s="31">
        <f t="shared" si="1050"/>
        <v>0.70188657407407407</v>
      </c>
      <c r="U5583" s="4">
        <f t="shared" si="1051"/>
        <v>4.910000000000001</v>
      </c>
      <c r="V5583" s="4" t="str">
        <f t="shared" si="1052"/>
        <v/>
      </c>
      <c r="W5583" s="18" t="str">
        <f>IF(V5583="","",VLOOKUP(L5583,日射量と図３!$A$4:$C$368,3,TRUE)*238.85/100)</f>
        <v/>
      </c>
      <c r="X5583" s="4" t="str">
        <f t="shared" si="1053"/>
        <v/>
      </c>
      <c r="Y5583" s="4" t="str">
        <f t="shared" si="1054"/>
        <v/>
      </c>
      <c r="Z5583" s="4" t="str">
        <f t="shared" si="1055"/>
        <v/>
      </c>
      <c r="AA5583" s="4" t="str">
        <f>IF($V5583="","",IF(Y5583&lt;36,0,IF(AND(36&lt;=Y5583,Y5583&lt;71),VLOOKUP($W5583,日射量と図３!$E$6:$F$34,2,TRUE),IF(AND(71&lt;=Y5583,Y5583&lt;107),VLOOKUP($W5583,日射量と図３!$E$6:$G$34,3,TRUE),IF(AND(107&lt;=Y5583,Y5583&lt;143),VLOOKUP($W5583,日射量と図３!$E$6:$H$34,4,TRUE),VLOOKUP($W5583,日射量と図３!$E$6:$I$34,5,TRUE))))))</f>
        <v/>
      </c>
      <c r="AB5583" s="4" t="str">
        <f>IF($V5583="","",IF(Z5583&lt;36,0,IF(AND(36&lt;=Z5583,Z5583&lt;71),VLOOKUP($W5583,日射量と図３!$E$6:$F$34,2,TRUE),IF(AND(71&lt;=Z5583,Z5583&lt;107),VLOOKUP($W5583,日射量と図３!$E$6:$G$34,3,TRUE),IF(AND(107&lt;=Z5583,Z5583&lt;143),VLOOKUP($W5583,日射量と図３!$E$6:$H$34,4,TRUE),VLOOKUP($W5583,日射量と図３!$E$6:$I$34,5,TRUE))))))</f>
        <v/>
      </c>
      <c r="AC5583" s="382" t="str">
        <f t="shared" ref="AC5583:AC5646" si="1059">IF(V5583="","",IF((($AH$18*$AH$30*V5583*3600/1000000)/1000-AA5583*$AG$18*10*0.0000041868)&lt;=0,0,AA5583*$AG$18*10*0.0000041868))</f>
        <v/>
      </c>
      <c r="AD5583" s="382" t="str">
        <f t="shared" ref="AD5583:AD5646" si="1060">IF(V5583="","",IF((($AH$19*$AH$30*V5583*3600/1000000)/1000-AB5583*$AG$19*10*0.0000041868)&lt;=0,0,AB5583*$AG$19*10*0.0000041868))</f>
        <v/>
      </c>
    </row>
    <row r="5584" spans="11:30" ht="13.5" customHeight="1">
      <c r="K5584" s="4">
        <f t="shared" si="1056"/>
        <v>1</v>
      </c>
      <c r="L5584" s="34">
        <v>43484</v>
      </c>
      <c r="M5584" s="4">
        <v>233</v>
      </c>
      <c r="N5584" s="4">
        <v>13</v>
      </c>
      <c r="O5584" s="31">
        <v>0.5</v>
      </c>
      <c r="P5584" s="35">
        <v>7.6599999999999993</v>
      </c>
      <c r="Q5584" s="36">
        <f t="shared" si="1057"/>
        <v>12</v>
      </c>
      <c r="R5584" s="4">
        <f t="shared" si="1058"/>
        <v>4.3400000000000007</v>
      </c>
      <c r="S5584" s="31">
        <f t="shared" si="1049"/>
        <v>0.29212962962962963</v>
      </c>
      <c r="T5584" s="31">
        <f t="shared" si="1050"/>
        <v>0.70188657407407407</v>
      </c>
      <c r="U5584" s="4">
        <f t="shared" si="1051"/>
        <v>4.3400000000000007</v>
      </c>
      <c r="V5584" s="4" t="str">
        <f t="shared" si="1052"/>
        <v/>
      </c>
      <c r="W5584" s="18" t="str">
        <f>IF(V5584="","",VLOOKUP(L5584,日射量と図３!$A$4:$C$368,3,TRUE)*238.85/100)</f>
        <v/>
      </c>
      <c r="X5584" s="4" t="str">
        <f t="shared" si="1053"/>
        <v/>
      </c>
      <c r="Y5584" s="4" t="str">
        <f t="shared" si="1054"/>
        <v/>
      </c>
      <c r="Z5584" s="4" t="str">
        <f t="shared" si="1055"/>
        <v/>
      </c>
      <c r="AA5584" s="4" t="str">
        <f>IF($V5584="","",IF(Y5584&lt;36,0,IF(AND(36&lt;=Y5584,Y5584&lt;71),VLOOKUP($W5584,日射量と図３!$E$6:$F$34,2,TRUE),IF(AND(71&lt;=Y5584,Y5584&lt;107),VLOOKUP($W5584,日射量と図３!$E$6:$G$34,3,TRUE),IF(AND(107&lt;=Y5584,Y5584&lt;143),VLOOKUP($W5584,日射量と図３!$E$6:$H$34,4,TRUE),VLOOKUP($W5584,日射量と図３!$E$6:$I$34,5,TRUE))))))</f>
        <v/>
      </c>
      <c r="AB5584" s="4" t="str">
        <f>IF($V5584="","",IF(Z5584&lt;36,0,IF(AND(36&lt;=Z5584,Z5584&lt;71),VLOOKUP($W5584,日射量と図３!$E$6:$F$34,2,TRUE),IF(AND(71&lt;=Z5584,Z5584&lt;107),VLOOKUP($W5584,日射量と図３!$E$6:$G$34,3,TRUE),IF(AND(107&lt;=Z5584,Z5584&lt;143),VLOOKUP($W5584,日射量と図３!$E$6:$H$34,4,TRUE),VLOOKUP($W5584,日射量と図３!$E$6:$I$34,5,TRUE))))))</f>
        <v/>
      </c>
      <c r="AC5584" s="382" t="str">
        <f t="shared" si="1059"/>
        <v/>
      </c>
      <c r="AD5584" s="382" t="str">
        <f t="shared" si="1060"/>
        <v/>
      </c>
    </row>
    <row r="5585" spans="11:30" ht="13.5" customHeight="1">
      <c r="K5585" s="4">
        <f t="shared" si="1056"/>
        <v>1</v>
      </c>
      <c r="L5585" s="34">
        <v>43484</v>
      </c>
      <c r="M5585" s="4">
        <v>233</v>
      </c>
      <c r="N5585" s="4">
        <v>14</v>
      </c>
      <c r="O5585" s="31">
        <v>0.54166666666666663</v>
      </c>
      <c r="P5585" s="35">
        <v>8.4499999999999993</v>
      </c>
      <c r="Q5585" s="36">
        <f t="shared" si="1057"/>
        <v>12</v>
      </c>
      <c r="R5585" s="4">
        <f t="shared" si="1058"/>
        <v>3.5500000000000007</v>
      </c>
      <c r="S5585" s="31">
        <f t="shared" si="1049"/>
        <v>0.29212962962962963</v>
      </c>
      <c r="T5585" s="31">
        <f t="shared" si="1050"/>
        <v>0.70188657407407407</v>
      </c>
      <c r="U5585" s="4">
        <f t="shared" si="1051"/>
        <v>3.5500000000000007</v>
      </c>
      <c r="V5585" s="4" t="str">
        <f t="shared" si="1052"/>
        <v/>
      </c>
      <c r="W5585" s="18" t="str">
        <f>IF(V5585="","",VLOOKUP(L5585,日射量と図３!$A$4:$C$368,3,TRUE)*238.85/100)</f>
        <v/>
      </c>
      <c r="X5585" s="4" t="str">
        <f t="shared" si="1053"/>
        <v/>
      </c>
      <c r="Y5585" s="4" t="str">
        <f t="shared" si="1054"/>
        <v/>
      </c>
      <c r="Z5585" s="4" t="str">
        <f t="shared" si="1055"/>
        <v/>
      </c>
      <c r="AA5585" s="4" t="str">
        <f>IF($V5585="","",IF(Y5585&lt;36,0,IF(AND(36&lt;=Y5585,Y5585&lt;71),VLOOKUP($W5585,日射量と図３!$E$6:$F$34,2,TRUE),IF(AND(71&lt;=Y5585,Y5585&lt;107),VLOOKUP($W5585,日射量と図３!$E$6:$G$34,3,TRUE),IF(AND(107&lt;=Y5585,Y5585&lt;143),VLOOKUP($W5585,日射量と図３!$E$6:$H$34,4,TRUE),VLOOKUP($W5585,日射量と図３!$E$6:$I$34,5,TRUE))))))</f>
        <v/>
      </c>
      <c r="AB5585" s="4" t="str">
        <f>IF($V5585="","",IF(Z5585&lt;36,0,IF(AND(36&lt;=Z5585,Z5585&lt;71),VLOOKUP($W5585,日射量と図３!$E$6:$F$34,2,TRUE),IF(AND(71&lt;=Z5585,Z5585&lt;107),VLOOKUP($W5585,日射量と図３!$E$6:$G$34,3,TRUE),IF(AND(107&lt;=Z5585,Z5585&lt;143),VLOOKUP($W5585,日射量と図３!$E$6:$H$34,4,TRUE),VLOOKUP($W5585,日射量と図３!$E$6:$I$34,5,TRUE))))))</f>
        <v/>
      </c>
      <c r="AC5585" s="382" t="str">
        <f t="shared" si="1059"/>
        <v/>
      </c>
      <c r="AD5585" s="382" t="str">
        <f t="shared" si="1060"/>
        <v/>
      </c>
    </row>
    <row r="5586" spans="11:30" ht="13.5" customHeight="1">
      <c r="K5586" s="4">
        <f t="shared" si="1056"/>
        <v>1</v>
      </c>
      <c r="L5586" s="34">
        <v>43484</v>
      </c>
      <c r="M5586" s="4">
        <v>233</v>
      </c>
      <c r="N5586" s="4">
        <v>15</v>
      </c>
      <c r="O5586" s="31">
        <v>0.58333333333333337</v>
      </c>
      <c r="P5586" s="35">
        <v>8.59</v>
      </c>
      <c r="Q5586" s="36">
        <f t="shared" si="1057"/>
        <v>12</v>
      </c>
      <c r="R5586" s="4">
        <f t="shared" si="1058"/>
        <v>3.41</v>
      </c>
      <c r="S5586" s="31">
        <f t="shared" si="1049"/>
        <v>0.29212962962962963</v>
      </c>
      <c r="T5586" s="31">
        <f t="shared" si="1050"/>
        <v>0.70188657407407407</v>
      </c>
      <c r="U5586" s="4">
        <f t="shared" si="1051"/>
        <v>3.41</v>
      </c>
      <c r="V5586" s="4" t="str">
        <f t="shared" si="1052"/>
        <v/>
      </c>
      <c r="W5586" s="18" t="str">
        <f>IF(V5586="","",VLOOKUP(L5586,日射量と図３!$A$4:$C$368,3,TRUE)*238.85/100)</f>
        <v/>
      </c>
      <c r="X5586" s="4" t="str">
        <f t="shared" si="1053"/>
        <v/>
      </c>
      <c r="Y5586" s="4" t="str">
        <f t="shared" si="1054"/>
        <v/>
      </c>
      <c r="Z5586" s="4" t="str">
        <f t="shared" si="1055"/>
        <v/>
      </c>
      <c r="AA5586" s="4" t="str">
        <f>IF($V5586="","",IF(Y5586&lt;36,0,IF(AND(36&lt;=Y5586,Y5586&lt;71),VLOOKUP($W5586,日射量と図３!$E$6:$F$34,2,TRUE),IF(AND(71&lt;=Y5586,Y5586&lt;107),VLOOKUP($W5586,日射量と図３!$E$6:$G$34,3,TRUE),IF(AND(107&lt;=Y5586,Y5586&lt;143),VLOOKUP($W5586,日射量と図３!$E$6:$H$34,4,TRUE),VLOOKUP($W5586,日射量と図３!$E$6:$I$34,5,TRUE))))))</f>
        <v/>
      </c>
      <c r="AB5586" s="4" t="str">
        <f>IF($V5586="","",IF(Z5586&lt;36,0,IF(AND(36&lt;=Z5586,Z5586&lt;71),VLOOKUP($W5586,日射量と図３!$E$6:$F$34,2,TRUE),IF(AND(71&lt;=Z5586,Z5586&lt;107),VLOOKUP($W5586,日射量と図３!$E$6:$G$34,3,TRUE),IF(AND(107&lt;=Z5586,Z5586&lt;143),VLOOKUP($W5586,日射量と図３!$E$6:$H$34,4,TRUE),VLOOKUP($W5586,日射量と図３!$E$6:$I$34,5,TRUE))))))</f>
        <v/>
      </c>
      <c r="AC5586" s="382" t="str">
        <f t="shared" si="1059"/>
        <v/>
      </c>
      <c r="AD5586" s="382" t="str">
        <f t="shared" si="1060"/>
        <v/>
      </c>
    </row>
    <row r="5587" spans="11:30" ht="13.5" customHeight="1">
      <c r="K5587" s="4">
        <f t="shared" si="1056"/>
        <v>1</v>
      </c>
      <c r="L5587" s="34">
        <v>43484</v>
      </c>
      <c r="M5587" s="4">
        <v>233</v>
      </c>
      <c r="N5587" s="4">
        <v>16</v>
      </c>
      <c r="O5587" s="31">
        <v>0.625</v>
      </c>
      <c r="P5587" s="35">
        <v>7.9699999999999989</v>
      </c>
      <c r="Q5587" s="36">
        <f t="shared" si="1057"/>
        <v>16</v>
      </c>
      <c r="R5587" s="4">
        <f t="shared" si="1058"/>
        <v>8.0300000000000011</v>
      </c>
      <c r="S5587" s="31">
        <f t="shared" si="1049"/>
        <v>0.29212962962962963</v>
      </c>
      <c r="T5587" s="31">
        <f t="shared" si="1050"/>
        <v>0.70188657407407407</v>
      </c>
      <c r="U5587" s="4">
        <f t="shared" si="1051"/>
        <v>8.0300000000000011</v>
      </c>
      <c r="V5587" s="4" t="str">
        <f t="shared" si="1052"/>
        <v/>
      </c>
      <c r="W5587" s="18" t="str">
        <f>IF(V5587="","",VLOOKUP(L5587,日射量と図３!$A$4:$C$368,3,TRUE)*238.85/100)</f>
        <v/>
      </c>
      <c r="X5587" s="4" t="str">
        <f t="shared" si="1053"/>
        <v/>
      </c>
      <c r="Y5587" s="4" t="str">
        <f t="shared" si="1054"/>
        <v/>
      </c>
      <c r="Z5587" s="4" t="str">
        <f t="shared" si="1055"/>
        <v/>
      </c>
      <c r="AA5587" s="4" t="str">
        <f>IF($V5587="","",IF(Y5587&lt;36,0,IF(AND(36&lt;=Y5587,Y5587&lt;71),VLOOKUP($W5587,日射量と図３!$E$6:$F$34,2,TRUE),IF(AND(71&lt;=Y5587,Y5587&lt;107),VLOOKUP($W5587,日射量と図３!$E$6:$G$34,3,TRUE),IF(AND(107&lt;=Y5587,Y5587&lt;143),VLOOKUP($W5587,日射量と図３!$E$6:$H$34,4,TRUE),VLOOKUP($W5587,日射量と図３!$E$6:$I$34,5,TRUE))))))</f>
        <v/>
      </c>
      <c r="AB5587" s="4" t="str">
        <f>IF($V5587="","",IF(Z5587&lt;36,0,IF(AND(36&lt;=Z5587,Z5587&lt;71),VLOOKUP($W5587,日射量と図３!$E$6:$F$34,2,TRUE),IF(AND(71&lt;=Z5587,Z5587&lt;107),VLOOKUP($W5587,日射量と図３!$E$6:$G$34,3,TRUE),IF(AND(107&lt;=Z5587,Z5587&lt;143),VLOOKUP($W5587,日射量と図３!$E$6:$H$34,4,TRUE),VLOOKUP($W5587,日射量と図３!$E$6:$I$34,5,TRUE))))))</f>
        <v/>
      </c>
      <c r="AC5587" s="382" t="str">
        <f t="shared" si="1059"/>
        <v/>
      </c>
      <c r="AD5587" s="382" t="str">
        <f t="shared" si="1060"/>
        <v/>
      </c>
    </row>
    <row r="5588" spans="11:30" ht="13.5" customHeight="1">
      <c r="K5588" s="4">
        <f t="shared" si="1056"/>
        <v>1</v>
      </c>
      <c r="L5588" s="34">
        <v>43484</v>
      </c>
      <c r="M5588" s="4">
        <v>233</v>
      </c>
      <c r="N5588" s="4">
        <v>17</v>
      </c>
      <c r="O5588" s="31">
        <v>0.66666666666666663</v>
      </c>
      <c r="P5588" s="35">
        <v>7.08</v>
      </c>
      <c r="Q5588" s="36">
        <f t="shared" si="1057"/>
        <v>16</v>
      </c>
      <c r="R5588" s="4">
        <f t="shared" si="1058"/>
        <v>8.92</v>
      </c>
      <c r="S5588" s="31">
        <f t="shared" si="1049"/>
        <v>0.29212962962962963</v>
      </c>
      <c r="T5588" s="31">
        <f t="shared" si="1050"/>
        <v>0.70188657407407407</v>
      </c>
      <c r="U5588" s="4">
        <f t="shared" si="1051"/>
        <v>8.92</v>
      </c>
      <c r="V5588" s="4" t="str">
        <f t="shared" si="1052"/>
        <v/>
      </c>
      <c r="W5588" s="18" t="str">
        <f>IF(V5588="","",VLOOKUP(L5588,日射量と図３!$A$4:$C$368,3,TRUE)*238.85/100)</f>
        <v/>
      </c>
      <c r="X5588" s="4" t="str">
        <f t="shared" si="1053"/>
        <v/>
      </c>
      <c r="Y5588" s="4" t="str">
        <f t="shared" si="1054"/>
        <v/>
      </c>
      <c r="Z5588" s="4" t="str">
        <f t="shared" si="1055"/>
        <v/>
      </c>
      <c r="AA5588" s="4" t="str">
        <f>IF($V5588="","",IF(Y5588&lt;36,0,IF(AND(36&lt;=Y5588,Y5588&lt;71),VLOOKUP($W5588,日射量と図３!$E$6:$F$34,2,TRUE),IF(AND(71&lt;=Y5588,Y5588&lt;107),VLOOKUP($W5588,日射量と図３!$E$6:$G$34,3,TRUE),IF(AND(107&lt;=Y5588,Y5588&lt;143),VLOOKUP($W5588,日射量と図３!$E$6:$H$34,4,TRUE),VLOOKUP($W5588,日射量と図３!$E$6:$I$34,5,TRUE))))))</f>
        <v/>
      </c>
      <c r="AB5588" s="4" t="str">
        <f>IF($V5588="","",IF(Z5588&lt;36,0,IF(AND(36&lt;=Z5588,Z5588&lt;71),VLOOKUP($W5588,日射量と図３!$E$6:$F$34,2,TRUE),IF(AND(71&lt;=Z5588,Z5588&lt;107),VLOOKUP($W5588,日射量と図３!$E$6:$G$34,3,TRUE),IF(AND(107&lt;=Z5588,Z5588&lt;143),VLOOKUP($W5588,日射量と図３!$E$6:$H$34,4,TRUE),VLOOKUP($W5588,日射量と図３!$E$6:$I$34,5,TRUE))))))</f>
        <v/>
      </c>
      <c r="AC5588" s="382" t="str">
        <f t="shared" si="1059"/>
        <v/>
      </c>
      <c r="AD5588" s="382" t="str">
        <f t="shared" si="1060"/>
        <v/>
      </c>
    </row>
    <row r="5589" spans="11:30" ht="13.5" customHeight="1">
      <c r="K5589" s="4">
        <f t="shared" si="1056"/>
        <v>1</v>
      </c>
      <c r="L5589" s="34">
        <v>43484</v>
      </c>
      <c r="M5589" s="4">
        <v>233</v>
      </c>
      <c r="N5589" s="4">
        <v>18</v>
      </c>
      <c r="O5589" s="31">
        <v>0.70833333333333337</v>
      </c>
      <c r="P5589" s="35">
        <v>6.0299999999999994</v>
      </c>
      <c r="Q5589" s="36">
        <f t="shared" si="1057"/>
        <v>16</v>
      </c>
      <c r="R5589" s="4">
        <f t="shared" si="1058"/>
        <v>9.9700000000000006</v>
      </c>
      <c r="S5589" s="31">
        <f t="shared" ref="S5589:S5652" si="1061">VLOOKUP(K5589,$AF$45:$AH$49,2,TRUE)</f>
        <v>0.29212962962962963</v>
      </c>
      <c r="T5589" s="31">
        <f t="shared" ref="T5589:T5652" si="1062">VLOOKUP(K5589,$AF$45:$AH$49,3,TRUE)</f>
        <v>0.70188657407407407</v>
      </c>
      <c r="U5589" s="4">
        <f t="shared" ref="U5589:U5652" si="1063">IF(AND(S5589&lt;O5589,O5589&lt;T5589),R5589,0)</f>
        <v>0</v>
      </c>
      <c r="V5589" s="4" t="str">
        <f t="shared" ref="V5589:V5652" si="1064">IF(N5589=1,SUM(U5589:U5612),"")</f>
        <v/>
      </c>
      <c r="W5589" s="18" t="str">
        <f>IF(V5589="","",VLOOKUP(L5589,日射量と図３!$A$4:$C$368,3,TRUE)*238.85/100)</f>
        <v/>
      </c>
      <c r="X5589" s="4" t="str">
        <f t="shared" ref="X5589:X5652" si="1065">IF(V5589="","",VLOOKUP(K5589,$AF$45:$AJ$49,5,TRUE))</f>
        <v/>
      </c>
      <c r="Y5589" s="4" t="str">
        <f t="shared" si="1054"/>
        <v/>
      </c>
      <c r="Z5589" s="4" t="str">
        <f t="shared" si="1055"/>
        <v/>
      </c>
      <c r="AA5589" s="4" t="str">
        <f>IF($V5589="","",IF(Y5589&lt;36,0,IF(AND(36&lt;=Y5589,Y5589&lt;71),VLOOKUP($W5589,日射量と図３!$E$6:$F$34,2,TRUE),IF(AND(71&lt;=Y5589,Y5589&lt;107),VLOOKUP($W5589,日射量と図３!$E$6:$G$34,3,TRUE),IF(AND(107&lt;=Y5589,Y5589&lt;143),VLOOKUP($W5589,日射量と図３!$E$6:$H$34,4,TRUE),VLOOKUP($W5589,日射量と図３!$E$6:$I$34,5,TRUE))))))</f>
        <v/>
      </c>
      <c r="AB5589" s="4" t="str">
        <f>IF($V5589="","",IF(Z5589&lt;36,0,IF(AND(36&lt;=Z5589,Z5589&lt;71),VLOOKUP($W5589,日射量と図３!$E$6:$F$34,2,TRUE),IF(AND(71&lt;=Z5589,Z5589&lt;107),VLOOKUP($W5589,日射量と図３!$E$6:$G$34,3,TRUE),IF(AND(107&lt;=Z5589,Z5589&lt;143),VLOOKUP($W5589,日射量と図３!$E$6:$H$34,4,TRUE),VLOOKUP($W5589,日射量と図３!$E$6:$I$34,5,TRUE))))))</f>
        <v/>
      </c>
      <c r="AC5589" s="382" t="str">
        <f t="shared" si="1059"/>
        <v/>
      </c>
      <c r="AD5589" s="382" t="str">
        <f t="shared" si="1060"/>
        <v/>
      </c>
    </row>
    <row r="5590" spans="11:30" ht="13.5" customHeight="1">
      <c r="K5590" s="4">
        <f t="shared" si="1056"/>
        <v>1</v>
      </c>
      <c r="L5590" s="34">
        <v>43484</v>
      </c>
      <c r="M5590" s="4">
        <v>233</v>
      </c>
      <c r="N5590" s="4">
        <v>19</v>
      </c>
      <c r="O5590" s="31">
        <v>0.75</v>
      </c>
      <c r="P5590" s="35">
        <v>5.24</v>
      </c>
      <c r="Q5590" s="36">
        <f t="shared" si="1057"/>
        <v>16</v>
      </c>
      <c r="R5590" s="4">
        <f t="shared" si="1058"/>
        <v>10.76</v>
      </c>
      <c r="S5590" s="31">
        <f t="shared" si="1061"/>
        <v>0.29212962962962963</v>
      </c>
      <c r="T5590" s="31">
        <f t="shared" si="1062"/>
        <v>0.70188657407407407</v>
      </c>
      <c r="U5590" s="4">
        <f t="shared" si="1063"/>
        <v>0</v>
      </c>
      <c r="V5590" s="4" t="str">
        <f t="shared" si="1064"/>
        <v/>
      </c>
      <c r="W5590" s="18" t="str">
        <f>IF(V5590="","",VLOOKUP(L5590,日射量と図３!$A$4:$C$368,3,TRUE)*238.85/100)</f>
        <v/>
      </c>
      <c r="X5590" s="4" t="str">
        <f t="shared" si="1065"/>
        <v/>
      </c>
      <c r="Y5590" s="4" t="str">
        <f t="shared" si="1054"/>
        <v/>
      </c>
      <c r="Z5590" s="4" t="str">
        <f t="shared" si="1055"/>
        <v/>
      </c>
      <c r="AA5590" s="4" t="str">
        <f>IF($V5590="","",IF(Y5590&lt;36,0,IF(AND(36&lt;=Y5590,Y5590&lt;71),VLOOKUP($W5590,日射量と図３!$E$6:$F$34,2,TRUE),IF(AND(71&lt;=Y5590,Y5590&lt;107),VLOOKUP($W5590,日射量と図３!$E$6:$G$34,3,TRUE),IF(AND(107&lt;=Y5590,Y5590&lt;143),VLOOKUP($W5590,日射量と図３!$E$6:$H$34,4,TRUE),VLOOKUP($W5590,日射量と図３!$E$6:$I$34,5,TRUE))))))</f>
        <v/>
      </c>
      <c r="AB5590" s="4" t="str">
        <f>IF($V5590="","",IF(Z5590&lt;36,0,IF(AND(36&lt;=Z5590,Z5590&lt;71),VLOOKUP($W5590,日射量と図３!$E$6:$F$34,2,TRUE),IF(AND(71&lt;=Z5590,Z5590&lt;107),VLOOKUP($W5590,日射量と図３!$E$6:$G$34,3,TRUE),IF(AND(107&lt;=Z5590,Z5590&lt;143),VLOOKUP($W5590,日射量と図３!$E$6:$H$34,4,TRUE),VLOOKUP($W5590,日射量と図３!$E$6:$I$34,5,TRUE))))))</f>
        <v/>
      </c>
      <c r="AC5590" s="382" t="str">
        <f t="shared" si="1059"/>
        <v/>
      </c>
      <c r="AD5590" s="382" t="str">
        <f t="shared" si="1060"/>
        <v/>
      </c>
    </row>
    <row r="5591" spans="11:30" ht="13.5" customHeight="1">
      <c r="K5591" s="4">
        <f t="shared" si="1056"/>
        <v>1</v>
      </c>
      <c r="L5591" s="34">
        <v>43484</v>
      </c>
      <c r="M5591" s="4">
        <v>233</v>
      </c>
      <c r="N5591" s="4">
        <v>20</v>
      </c>
      <c r="O5591" s="31">
        <v>0.79166666666666663</v>
      </c>
      <c r="P5591" s="35">
        <v>4.75</v>
      </c>
      <c r="Q5591" s="36">
        <f t="shared" si="1057"/>
        <v>16</v>
      </c>
      <c r="R5591" s="4">
        <f t="shared" si="1058"/>
        <v>11.25</v>
      </c>
      <c r="S5591" s="31">
        <f t="shared" si="1061"/>
        <v>0.29212962962962963</v>
      </c>
      <c r="T5591" s="31">
        <f t="shared" si="1062"/>
        <v>0.70188657407407407</v>
      </c>
      <c r="U5591" s="4">
        <f t="shared" si="1063"/>
        <v>0</v>
      </c>
      <c r="V5591" s="4" t="str">
        <f t="shared" si="1064"/>
        <v/>
      </c>
      <c r="W5591" s="18" t="str">
        <f>IF(V5591="","",VLOOKUP(L5591,日射量と図３!$A$4:$C$368,3,TRUE)*238.85/100)</f>
        <v/>
      </c>
      <c r="X5591" s="4" t="str">
        <f t="shared" si="1065"/>
        <v/>
      </c>
      <c r="Y5591" s="4" t="str">
        <f t="shared" si="1054"/>
        <v/>
      </c>
      <c r="Z5591" s="4" t="str">
        <f t="shared" si="1055"/>
        <v/>
      </c>
      <c r="AA5591" s="4" t="str">
        <f>IF($V5591="","",IF(Y5591&lt;36,0,IF(AND(36&lt;=Y5591,Y5591&lt;71),VLOOKUP($W5591,日射量と図３!$E$6:$F$34,2,TRUE),IF(AND(71&lt;=Y5591,Y5591&lt;107),VLOOKUP($W5591,日射量と図３!$E$6:$G$34,3,TRUE),IF(AND(107&lt;=Y5591,Y5591&lt;143),VLOOKUP($W5591,日射量と図３!$E$6:$H$34,4,TRUE),VLOOKUP($W5591,日射量と図３!$E$6:$I$34,5,TRUE))))))</f>
        <v/>
      </c>
      <c r="AB5591" s="4" t="str">
        <f>IF($V5591="","",IF(Z5591&lt;36,0,IF(AND(36&lt;=Z5591,Z5591&lt;71),VLOOKUP($W5591,日射量と図３!$E$6:$F$34,2,TRUE),IF(AND(71&lt;=Z5591,Z5591&lt;107),VLOOKUP($W5591,日射量と図３!$E$6:$G$34,3,TRUE),IF(AND(107&lt;=Z5591,Z5591&lt;143),VLOOKUP($W5591,日射量と図３!$E$6:$H$34,4,TRUE),VLOOKUP($W5591,日射量と図３!$E$6:$I$34,5,TRUE))))))</f>
        <v/>
      </c>
      <c r="AC5591" s="382" t="str">
        <f t="shared" si="1059"/>
        <v/>
      </c>
      <c r="AD5591" s="382" t="str">
        <f t="shared" si="1060"/>
        <v/>
      </c>
    </row>
    <row r="5592" spans="11:30" ht="13.5" customHeight="1">
      <c r="K5592" s="4">
        <f t="shared" si="1056"/>
        <v>1</v>
      </c>
      <c r="L5592" s="34">
        <v>43484</v>
      </c>
      <c r="M5592" s="4">
        <v>233</v>
      </c>
      <c r="N5592" s="4">
        <v>21</v>
      </c>
      <c r="O5592" s="31">
        <v>0.83333333333333337</v>
      </c>
      <c r="P5592" s="35">
        <v>4.3899999999999997</v>
      </c>
      <c r="Q5592" s="36">
        <f t="shared" si="1057"/>
        <v>16</v>
      </c>
      <c r="R5592" s="4">
        <f t="shared" si="1058"/>
        <v>11.61</v>
      </c>
      <c r="S5592" s="31">
        <f t="shared" si="1061"/>
        <v>0.29212962962962963</v>
      </c>
      <c r="T5592" s="31">
        <f t="shared" si="1062"/>
        <v>0.70188657407407407</v>
      </c>
      <c r="U5592" s="4">
        <f t="shared" si="1063"/>
        <v>0</v>
      </c>
      <c r="V5592" s="4" t="str">
        <f t="shared" si="1064"/>
        <v/>
      </c>
      <c r="W5592" s="18" t="str">
        <f>IF(V5592="","",VLOOKUP(L5592,日射量と図３!$A$4:$C$368,3,TRUE)*238.85/100)</f>
        <v/>
      </c>
      <c r="X5592" s="4" t="str">
        <f t="shared" si="1065"/>
        <v/>
      </c>
      <c r="Y5592" s="4" t="str">
        <f t="shared" si="1054"/>
        <v/>
      </c>
      <c r="Z5592" s="4" t="str">
        <f t="shared" si="1055"/>
        <v/>
      </c>
      <c r="AA5592" s="4" t="str">
        <f>IF($V5592="","",IF(Y5592&lt;36,0,IF(AND(36&lt;=Y5592,Y5592&lt;71),VLOOKUP($W5592,日射量と図３!$E$6:$F$34,2,TRUE),IF(AND(71&lt;=Y5592,Y5592&lt;107),VLOOKUP($W5592,日射量と図３!$E$6:$G$34,3,TRUE),IF(AND(107&lt;=Y5592,Y5592&lt;143),VLOOKUP($W5592,日射量と図３!$E$6:$H$34,4,TRUE),VLOOKUP($W5592,日射量と図３!$E$6:$I$34,5,TRUE))))))</f>
        <v/>
      </c>
      <c r="AB5592" s="4" t="str">
        <f>IF($V5592="","",IF(Z5592&lt;36,0,IF(AND(36&lt;=Z5592,Z5592&lt;71),VLOOKUP($W5592,日射量と図３!$E$6:$F$34,2,TRUE),IF(AND(71&lt;=Z5592,Z5592&lt;107),VLOOKUP($W5592,日射量と図３!$E$6:$G$34,3,TRUE),IF(AND(107&lt;=Z5592,Z5592&lt;143),VLOOKUP($W5592,日射量と図３!$E$6:$H$34,4,TRUE),VLOOKUP($W5592,日射量と図３!$E$6:$I$34,5,TRUE))))))</f>
        <v/>
      </c>
      <c r="AC5592" s="382" t="str">
        <f t="shared" si="1059"/>
        <v/>
      </c>
      <c r="AD5592" s="382" t="str">
        <f t="shared" si="1060"/>
        <v/>
      </c>
    </row>
    <row r="5593" spans="11:30" ht="13.5" customHeight="1">
      <c r="K5593" s="4">
        <f t="shared" si="1056"/>
        <v>1</v>
      </c>
      <c r="L5593" s="34">
        <v>43484</v>
      </c>
      <c r="M5593" s="4">
        <v>233</v>
      </c>
      <c r="N5593" s="4">
        <v>22</v>
      </c>
      <c r="O5593" s="31">
        <v>0.875</v>
      </c>
      <c r="P5593" s="35">
        <v>4.0600000000000005</v>
      </c>
      <c r="Q5593" s="36">
        <f t="shared" si="1057"/>
        <v>16</v>
      </c>
      <c r="R5593" s="4">
        <f t="shared" si="1058"/>
        <v>11.94</v>
      </c>
      <c r="S5593" s="31">
        <f t="shared" si="1061"/>
        <v>0.29212962962962963</v>
      </c>
      <c r="T5593" s="31">
        <f t="shared" si="1062"/>
        <v>0.70188657407407407</v>
      </c>
      <c r="U5593" s="4">
        <f t="shared" si="1063"/>
        <v>0</v>
      </c>
      <c r="V5593" s="4" t="str">
        <f t="shared" si="1064"/>
        <v/>
      </c>
      <c r="W5593" s="18" t="str">
        <f>IF(V5593="","",VLOOKUP(L5593,日射量と図３!$A$4:$C$368,3,TRUE)*238.85/100)</f>
        <v/>
      </c>
      <c r="X5593" s="4" t="str">
        <f t="shared" si="1065"/>
        <v/>
      </c>
      <c r="Y5593" s="4" t="str">
        <f t="shared" si="1054"/>
        <v/>
      </c>
      <c r="Z5593" s="4" t="str">
        <f t="shared" si="1055"/>
        <v/>
      </c>
      <c r="AA5593" s="4" t="str">
        <f>IF($V5593="","",IF(Y5593&lt;36,0,IF(AND(36&lt;=Y5593,Y5593&lt;71),VLOOKUP($W5593,日射量と図３!$E$6:$F$34,2,TRUE),IF(AND(71&lt;=Y5593,Y5593&lt;107),VLOOKUP($W5593,日射量と図３!$E$6:$G$34,3,TRUE),IF(AND(107&lt;=Y5593,Y5593&lt;143),VLOOKUP($W5593,日射量と図３!$E$6:$H$34,4,TRUE),VLOOKUP($W5593,日射量と図３!$E$6:$I$34,5,TRUE))))))</f>
        <v/>
      </c>
      <c r="AB5593" s="4" t="str">
        <f>IF($V5593="","",IF(Z5593&lt;36,0,IF(AND(36&lt;=Z5593,Z5593&lt;71),VLOOKUP($W5593,日射量と図３!$E$6:$F$34,2,TRUE),IF(AND(71&lt;=Z5593,Z5593&lt;107),VLOOKUP($W5593,日射量と図３!$E$6:$G$34,3,TRUE),IF(AND(107&lt;=Z5593,Z5593&lt;143),VLOOKUP($W5593,日射量と図３!$E$6:$H$34,4,TRUE),VLOOKUP($W5593,日射量と図３!$E$6:$I$34,5,TRUE))))))</f>
        <v/>
      </c>
      <c r="AC5593" s="382" t="str">
        <f t="shared" si="1059"/>
        <v/>
      </c>
      <c r="AD5593" s="382" t="str">
        <f t="shared" si="1060"/>
        <v/>
      </c>
    </row>
    <row r="5594" spans="11:30" ht="13.5" customHeight="1">
      <c r="K5594" s="4">
        <f t="shared" si="1056"/>
        <v>1</v>
      </c>
      <c r="L5594" s="34">
        <v>43484</v>
      </c>
      <c r="M5594" s="4">
        <v>233</v>
      </c>
      <c r="N5594" s="4">
        <v>23</v>
      </c>
      <c r="O5594" s="31">
        <v>0.91666666666666663</v>
      </c>
      <c r="P5594" s="35">
        <v>3.7399999999999998</v>
      </c>
      <c r="Q5594" s="36">
        <f t="shared" si="1057"/>
        <v>13</v>
      </c>
      <c r="R5594" s="4">
        <f t="shared" si="1058"/>
        <v>9.26</v>
      </c>
      <c r="S5594" s="31">
        <f t="shared" si="1061"/>
        <v>0.29212962962962963</v>
      </c>
      <c r="T5594" s="31">
        <f t="shared" si="1062"/>
        <v>0.70188657407407407</v>
      </c>
      <c r="U5594" s="4">
        <f t="shared" si="1063"/>
        <v>0</v>
      </c>
      <c r="V5594" s="4" t="str">
        <f t="shared" si="1064"/>
        <v/>
      </c>
      <c r="W5594" s="18" t="str">
        <f>IF(V5594="","",VLOOKUP(L5594,日射量と図３!$A$4:$C$368,3,TRUE)*238.85/100)</f>
        <v/>
      </c>
      <c r="X5594" s="4" t="str">
        <f t="shared" si="1065"/>
        <v/>
      </c>
      <c r="Y5594" s="4" t="str">
        <f t="shared" si="1054"/>
        <v/>
      </c>
      <c r="Z5594" s="4" t="str">
        <f t="shared" si="1055"/>
        <v/>
      </c>
      <c r="AA5594" s="4" t="str">
        <f>IF($V5594="","",IF(Y5594&lt;36,0,IF(AND(36&lt;=Y5594,Y5594&lt;71),VLOOKUP($W5594,日射量と図３!$E$6:$F$34,2,TRUE),IF(AND(71&lt;=Y5594,Y5594&lt;107),VLOOKUP($W5594,日射量と図３!$E$6:$G$34,3,TRUE),IF(AND(107&lt;=Y5594,Y5594&lt;143),VLOOKUP($W5594,日射量と図３!$E$6:$H$34,4,TRUE),VLOOKUP($W5594,日射量と図３!$E$6:$I$34,5,TRUE))))))</f>
        <v/>
      </c>
      <c r="AB5594" s="4" t="str">
        <f>IF($V5594="","",IF(Z5594&lt;36,0,IF(AND(36&lt;=Z5594,Z5594&lt;71),VLOOKUP($W5594,日射量と図３!$E$6:$F$34,2,TRUE),IF(AND(71&lt;=Z5594,Z5594&lt;107),VLOOKUP($W5594,日射量と図３!$E$6:$G$34,3,TRUE),IF(AND(107&lt;=Z5594,Z5594&lt;143),VLOOKUP($W5594,日射量と図３!$E$6:$H$34,4,TRUE),VLOOKUP($W5594,日射量と図３!$E$6:$I$34,5,TRUE))))))</f>
        <v/>
      </c>
      <c r="AC5594" s="382" t="str">
        <f t="shared" si="1059"/>
        <v/>
      </c>
      <c r="AD5594" s="382" t="str">
        <f t="shared" si="1060"/>
        <v/>
      </c>
    </row>
    <row r="5595" spans="11:30" ht="13.5" customHeight="1">
      <c r="K5595" s="4">
        <f t="shared" si="1056"/>
        <v>1</v>
      </c>
      <c r="L5595" s="34">
        <v>43484</v>
      </c>
      <c r="M5595" s="4">
        <v>233</v>
      </c>
      <c r="N5595" s="4">
        <v>24</v>
      </c>
      <c r="O5595" s="31">
        <v>0.95833333333333337</v>
      </c>
      <c r="P5595" s="35">
        <v>3.5799999999999996</v>
      </c>
      <c r="Q5595" s="36">
        <f t="shared" si="1057"/>
        <v>13</v>
      </c>
      <c r="R5595" s="4">
        <f t="shared" si="1058"/>
        <v>9.42</v>
      </c>
      <c r="S5595" s="31">
        <f t="shared" si="1061"/>
        <v>0.29212962962962963</v>
      </c>
      <c r="T5595" s="31">
        <f t="shared" si="1062"/>
        <v>0.70188657407407407</v>
      </c>
      <c r="U5595" s="4">
        <f t="shared" si="1063"/>
        <v>0</v>
      </c>
      <c r="V5595" s="4" t="str">
        <f t="shared" si="1064"/>
        <v/>
      </c>
      <c r="W5595" s="18" t="str">
        <f>IF(V5595="","",VLOOKUP(L5595,日射量と図３!$A$4:$C$368,3,TRUE)*238.85/100)</f>
        <v/>
      </c>
      <c r="X5595" s="4" t="str">
        <f t="shared" si="1065"/>
        <v/>
      </c>
      <c r="Y5595" s="4" t="str">
        <f t="shared" si="1054"/>
        <v/>
      </c>
      <c r="Z5595" s="4" t="str">
        <f t="shared" si="1055"/>
        <v/>
      </c>
      <c r="AA5595" s="4" t="str">
        <f>IF($V5595="","",IF(Y5595&lt;36,0,IF(AND(36&lt;=Y5595,Y5595&lt;71),VLOOKUP($W5595,日射量と図３!$E$6:$F$34,2,TRUE),IF(AND(71&lt;=Y5595,Y5595&lt;107),VLOOKUP($W5595,日射量と図３!$E$6:$G$34,3,TRUE),IF(AND(107&lt;=Y5595,Y5595&lt;143),VLOOKUP($W5595,日射量と図３!$E$6:$H$34,4,TRUE),VLOOKUP($W5595,日射量と図３!$E$6:$I$34,5,TRUE))))))</f>
        <v/>
      </c>
      <c r="AB5595" s="4" t="str">
        <f>IF($V5595="","",IF(Z5595&lt;36,0,IF(AND(36&lt;=Z5595,Z5595&lt;71),VLOOKUP($W5595,日射量と図３!$E$6:$F$34,2,TRUE),IF(AND(71&lt;=Z5595,Z5595&lt;107),VLOOKUP($W5595,日射量と図３!$E$6:$G$34,3,TRUE),IF(AND(107&lt;=Z5595,Z5595&lt;143),VLOOKUP($W5595,日射量と図３!$E$6:$H$34,4,TRUE),VLOOKUP($W5595,日射量と図３!$E$6:$I$34,5,TRUE))))))</f>
        <v/>
      </c>
      <c r="AC5595" s="382" t="str">
        <f t="shared" si="1059"/>
        <v/>
      </c>
      <c r="AD5595" s="382" t="str">
        <f t="shared" si="1060"/>
        <v/>
      </c>
    </row>
    <row r="5596" spans="11:30" ht="13.5" customHeight="1">
      <c r="K5596" s="4">
        <f t="shared" si="1056"/>
        <v>1</v>
      </c>
      <c r="L5596" s="34">
        <v>43485</v>
      </c>
      <c r="M5596" s="4">
        <v>234</v>
      </c>
      <c r="N5596" s="4">
        <v>1</v>
      </c>
      <c r="O5596" s="31">
        <v>0</v>
      </c>
      <c r="P5596" s="35">
        <v>3.1799999999999997</v>
      </c>
      <c r="Q5596" s="36">
        <f t="shared" si="1057"/>
        <v>13</v>
      </c>
      <c r="R5596" s="4">
        <f t="shared" si="1058"/>
        <v>9.82</v>
      </c>
      <c r="S5596" s="31">
        <f t="shared" si="1061"/>
        <v>0.29212962962962963</v>
      </c>
      <c r="T5596" s="31">
        <f t="shared" si="1062"/>
        <v>0.70188657407407407</v>
      </c>
      <c r="U5596" s="4">
        <f t="shared" si="1063"/>
        <v>0</v>
      </c>
      <c r="V5596" s="4">
        <f t="shared" si="1064"/>
        <v>57.7</v>
      </c>
      <c r="W5596" s="18">
        <f>IF(V5596="","",VLOOKUP(L5596,日射量と図３!$A$4:$C$368,3,TRUE)*238.85/100)</f>
        <v>23.885000000000002</v>
      </c>
      <c r="X5596" s="4">
        <f t="shared" si="1065"/>
        <v>10</v>
      </c>
      <c r="Y5596" s="4">
        <f t="shared" si="1054"/>
        <v>36.0731745</v>
      </c>
      <c r="Z5596" s="4">
        <f t="shared" si="1055"/>
        <v>40.664305800000001</v>
      </c>
      <c r="AA5596" s="4">
        <f>IF($V5596="","",IF(Y5596&lt;36,0,IF(AND(36&lt;=Y5596,Y5596&lt;71),VLOOKUP($W5596,日射量と図３!$E$6:$F$34,2,TRUE),IF(AND(71&lt;=Y5596,Y5596&lt;107),VLOOKUP($W5596,日射量と図３!$E$6:$G$34,3,TRUE),IF(AND(107&lt;=Y5596,Y5596&lt;143),VLOOKUP($W5596,日射量と図３!$E$6:$H$34,4,TRUE),VLOOKUP($W5596,日射量と図３!$E$6:$I$34,5,TRUE))))))</f>
        <v>35</v>
      </c>
      <c r="AB5596" s="4">
        <f>IF($V5596="","",IF(Z5596&lt;36,0,IF(AND(36&lt;=Z5596,Z5596&lt;71),VLOOKUP($W5596,日射量と図３!$E$6:$F$34,2,TRUE),IF(AND(71&lt;=Z5596,Z5596&lt;107),VLOOKUP($W5596,日射量と図３!$E$6:$G$34,3,TRUE),IF(AND(107&lt;=Z5596,Z5596&lt;143),VLOOKUP($W5596,日射量と図３!$E$6:$H$34,4,TRUE),VLOOKUP($W5596,日射量と図３!$E$6:$I$34,5,TRUE))))))</f>
        <v>35</v>
      </c>
      <c r="AC5596" s="382">
        <f t="shared" si="1059"/>
        <v>0</v>
      </c>
      <c r="AD5596" s="382">
        <f t="shared" si="1060"/>
        <v>0</v>
      </c>
    </row>
    <row r="5597" spans="11:30" ht="13.5" customHeight="1">
      <c r="K5597" s="4">
        <f t="shared" si="1056"/>
        <v>1</v>
      </c>
      <c r="L5597" s="34">
        <v>43485</v>
      </c>
      <c r="M5597" s="4">
        <v>234</v>
      </c>
      <c r="N5597" s="4">
        <v>2</v>
      </c>
      <c r="O5597" s="31">
        <v>4.1666666666666664E-2</v>
      </c>
      <c r="P5597" s="35">
        <v>2.7</v>
      </c>
      <c r="Q5597" s="36">
        <f t="shared" si="1057"/>
        <v>13</v>
      </c>
      <c r="R5597" s="4">
        <f t="shared" si="1058"/>
        <v>10.3</v>
      </c>
      <c r="S5597" s="31">
        <f t="shared" si="1061"/>
        <v>0.29212962962962963</v>
      </c>
      <c r="T5597" s="31">
        <f t="shared" si="1062"/>
        <v>0.70188657407407407</v>
      </c>
      <c r="U5597" s="4">
        <f t="shared" si="1063"/>
        <v>0</v>
      </c>
      <c r="V5597" s="4" t="str">
        <f t="shared" si="1064"/>
        <v/>
      </c>
      <c r="W5597" s="18" t="str">
        <f>IF(V5597="","",VLOOKUP(L5597,日射量と図３!$A$4:$C$368,3,TRUE)*238.85/100)</f>
        <v/>
      </c>
      <c r="X5597" s="4" t="str">
        <f t="shared" si="1065"/>
        <v/>
      </c>
      <c r="Y5597" s="4" t="str">
        <f t="shared" si="1054"/>
        <v/>
      </c>
      <c r="Z5597" s="4" t="str">
        <f t="shared" si="1055"/>
        <v/>
      </c>
      <c r="AA5597" s="4" t="str">
        <f>IF($V5597="","",IF(Y5597&lt;36,0,IF(AND(36&lt;=Y5597,Y5597&lt;71),VLOOKUP($W5597,日射量と図３!$E$6:$F$34,2,TRUE),IF(AND(71&lt;=Y5597,Y5597&lt;107),VLOOKUP($W5597,日射量と図３!$E$6:$G$34,3,TRUE),IF(AND(107&lt;=Y5597,Y5597&lt;143),VLOOKUP($W5597,日射量と図３!$E$6:$H$34,4,TRUE),VLOOKUP($W5597,日射量と図３!$E$6:$I$34,5,TRUE))))))</f>
        <v/>
      </c>
      <c r="AB5597" s="4" t="str">
        <f>IF($V5597="","",IF(Z5597&lt;36,0,IF(AND(36&lt;=Z5597,Z5597&lt;71),VLOOKUP($W5597,日射量と図３!$E$6:$F$34,2,TRUE),IF(AND(71&lt;=Z5597,Z5597&lt;107),VLOOKUP($W5597,日射量と図３!$E$6:$G$34,3,TRUE),IF(AND(107&lt;=Z5597,Z5597&lt;143),VLOOKUP($W5597,日射量と図３!$E$6:$H$34,4,TRUE),VLOOKUP($W5597,日射量と図３!$E$6:$I$34,5,TRUE))))))</f>
        <v/>
      </c>
      <c r="AC5597" s="382" t="str">
        <f t="shared" si="1059"/>
        <v/>
      </c>
      <c r="AD5597" s="382" t="str">
        <f t="shared" si="1060"/>
        <v/>
      </c>
    </row>
    <row r="5598" spans="11:30" ht="13.5" customHeight="1">
      <c r="K5598" s="4">
        <f t="shared" si="1056"/>
        <v>1</v>
      </c>
      <c r="L5598" s="34">
        <v>43485</v>
      </c>
      <c r="M5598" s="4">
        <v>234</v>
      </c>
      <c r="N5598" s="4">
        <v>3</v>
      </c>
      <c r="O5598" s="31">
        <v>8.3333333333333329E-2</v>
      </c>
      <c r="P5598" s="35">
        <v>2.4</v>
      </c>
      <c r="Q5598" s="36">
        <f t="shared" si="1057"/>
        <v>13</v>
      </c>
      <c r="R5598" s="4">
        <f t="shared" si="1058"/>
        <v>10.6</v>
      </c>
      <c r="S5598" s="31">
        <f t="shared" si="1061"/>
        <v>0.29212962962962963</v>
      </c>
      <c r="T5598" s="31">
        <f t="shared" si="1062"/>
        <v>0.70188657407407407</v>
      </c>
      <c r="U5598" s="4">
        <f t="shared" si="1063"/>
        <v>0</v>
      </c>
      <c r="V5598" s="4" t="str">
        <f t="shared" si="1064"/>
        <v/>
      </c>
      <c r="W5598" s="18" t="str">
        <f>IF(V5598="","",VLOOKUP(L5598,日射量と図３!$A$4:$C$368,3,TRUE)*238.85/100)</f>
        <v/>
      </c>
      <c r="X5598" s="4" t="str">
        <f t="shared" si="1065"/>
        <v/>
      </c>
      <c r="Y5598" s="4" t="str">
        <f t="shared" si="1054"/>
        <v/>
      </c>
      <c r="Z5598" s="4" t="str">
        <f t="shared" si="1055"/>
        <v/>
      </c>
      <c r="AA5598" s="4" t="str">
        <f>IF($V5598="","",IF(Y5598&lt;36,0,IF(AND(36&lt;=Y5598,Y5598&lt;71),VLOOKUP($W5598,日射量と図３!$E$6:$F$34,2,TRUE),IF(AND(71&lt;=Y5598,Y5598&lt;107),VLOOKUP($W5598,日射量と図３!$E$6:$G$34,3,TRUE),IF(AND(107&lt;=Y5598,Y5598&lt;143),VLOOKUP($W5598,日射量と図３!$E$6:$H$34,4,TRUE),VLOOKUP($W5598,日射量と図３!$E$6:$I$34,5,TRUE))))))</f>
        <v/>
      </c>
      <c r="AB5598" s="4" t="str">
        <f>IF($V5598="","",IF(Z5598&lt;36,0,IF(AND(36&lt;=Z5598,Z5598&lt;71),VLOOKUP($W5598,日射量と図３!$E$6:$F$34,2,TRUE),IF(AND(71&lt;=Z5598,Z5598&lt;107),VLOOKUP($W5598,日射量と図３!$E$6:$G$34,3,TRUE),IF(AND(107&lt;=Z5598,Z5598&lt;143),VLOOKUP($W5598,日射量と図３!$E$6:$H$34,4,TRUE),VLOOKUP($W5598,日射量と図３!$E$6:$I$34,5,TRUE))))))</f>
        <v/>
      </c>
      <c r="AC5598" s="382" t="str">
        <f t="shared" si="1059"/>
        <v/>
      </c>
      <c r="AD5598" s="382" t="str">
        <f t="shared" si="1060"/>
        <v/>
      </c>
    </row>
    <row r="5599" spans="11:30" ht="13.5" customHeight="1">
      <c r="K5599" s="4">
        <f t="shared" si="1056"/>
        <v>1</v>
      </c>
      <c r="L5599" s="34">
        <v>43485</v>
      </c>
      <c r="M5599" s="4">
        <v>234</v>
      </c>
      <c r="N5599" s="4">
        <v>4</v>
      </c>
      <c r="O5599" s="31">
        <v>0.125</v>
      </c>
      <c r="P5599" s="35">
        <v>2.2499999999999996</v>
      </c>
      <c r="Q5599" s="36">
        <f t="shared" si="1057"/>
        <v>13</v>
      </c>
      <c r="R5599" s="4">
        <f t="shared" si="1058"/>
        <v>10.75</v>
      </c>
      <c r="S5599" s="31">
        <f t="shared" si="1061"/>
        <v>0.29212962962962963</v>
      </c>
      <c r="T5599" s="31">
        <f t="shared" si="1062"/>
        <v>0.70188657407407407</v>
      </c>
      <c r="U5599" s="4">
        <f t="shared" si="1063"/>
        <v>0</v>
      </c>
      <c r="V5599" s="4" t="str">
        <f t="shared" si="1064"/>
        <v/>
      </c>
      <c r="W5599" s="18" t="str">
        <f>IF(V5599="","",VLOOKUP(L5599,日射量と図３!$A$4:$C$368,3,TRUE)*238.85/100)</f>
        <v/>
      </c>
      <c r="X5599" s="4" t="str">
        <f t="shared" si="1065"/>
        <v/>
      </c>
      <c r="Y5599" s="4" t="str">
        <f t="shared" ref="Y5599:Y5662" si="1066">IF(V5599="","",$AH$30*V5599/(($AG$18/$AH$18)*X5599))</f>
        <v/>
      </c>
      <c r="Z5599" s="4" t="str">
        <f t="shared" ref="Z5599:Z5662" si="1067">IF(V5599="","",$AH$30*V5599/(($AG$19/$AH$19)*X5599))</f>
        <v/>
      </c>
      <c r="AA5599" s="4" t="str">
        <f>IF($V5599="","",IF(Y5599&lt;36,0,IF(AND(36&lt;=Y5599,Y5599&lt;71),VLOOKUP($W5599,日射量と図３!$E$6:$F$34,2,TRUE),IF(AND(71&lt;=Y5599,Y5599&lt;107),VLOOKUP($W5599,日射量と図３!$E$6:$G$34,3,TRUE),IF(AND(107&lt;=Y5599,Y5599&lt;143),VLOOKUP($W5599,日射量と図３!$E$6:$H$34,4,TRUE),VLOOKUP($W5599,日射量と図３!$E$6:$I$34,5,TRUE))))))</f>
        <v/>
      </c>
      <c r="AB5599" s="4" t="str">
        <f>IF($V5599="","",IF(Z5599&lt;36,0,IF(AND(36&lt;=Z5599,Z5599&lt;71),VLOOKUP($W5599,日射量と図３!$E$6:$F$34,2,TRUE),IF(AND(71&lt;=Z5599,Z5599&lt;107),VLOOKUP($W5599,日射量と図３!$E$6:$G$34,3,TRUE),IF(AND(107&lt;=Z5599,Z5599&lt;143),VLOOKUP($W5599,日射量と図３!$E$6:$H$34,4,TRUE),VLOOKUP($W5599,日射量と図３!$E$6:$I$34,5,TRUE))))))</f>
        <v/>
      </c>
      <c r="AC5599" s="382" t="str">
        <f t="shared" si="1059"/>
        <v/>
      </c>
      <c r="AD5599" s="382" t="str">
        <f t="shared" si="1060"/>
        <v/>
      </c>
    </row>
    <row r="5600" spans="11:30" ht="13.5" customHeight="1">
      <c r="K5600" s="4">
        <f t="shared" si="1056"/>
        <v>1</v>
      </c>
      <c r="L5600" s="34">
        <v>43485</v>
      </c>
      <c r="M5600" s="4">
        <v>234</v>
      </c>
      <c r="N5600" s="4">
        <v>5</v>
      </c>
      <c r="O5600" s="31">
        <v>0.16666666666666666</v>
      </c>
      <c r="P5600" s="35">
        <v>1.83</v>
      </c>
      <c r="Q5600" s="36">
        <f t="shared" si="1057"/>
        <v>15</v>
      </c>
      <c r="R5600" s="4">
        <f t="shared" si="1058"/>
        <v>13.17</v>
      </c>
      <c r="S5600" s="31">
        <f t="shared" si="1061"/>
        <v>0.29212962962962963</v>
      </c>
      <c r="T5600" s="31">
        <f t="shared" si="1062"/>
        <v>0.70188657407407407</v>
      </c>
      <c r="U5600" s="4">
        <f t="shared" si="1063"/>
        <v>0</v>
      </c>
      <c r="V5600" s="4" t="str">
        <f t="shared" si="1064"/>
        <v/>
      </c>
      <c r="W5600" s="18" t="str">
        <f>IF(V5600="","",VLOOKUP(L5600,日射量と図３!$A$4:$C$368,3,TRUE)*238.85/100)</f>
        <v/>
      </c>
      <c r="X5600" s="4" t="str">
        <f t="shared" si="1065"/>
        <v/>
      </c>
      <c r="Y5600" s="4" t="str">
        <f t="shared" si="1066"/>
        <v/>
      </c>
      <c r="Z5600" s="4" t="str">
        <f t="shared" si="1067"/>
        <v/>
      </c>
      <c r="AA5600" s="4" t="str">
        <f>IF($V5600="","",IF(Y5600&lt;36,0,IF(AND(36&lt;=Y5600,Y5600&lt;71),VLOOKUP($W5600,日射量と図３!$E$6:$F$34,2,TRUE),IF(AND(71&lt;=Y5600,Y5600&lt;107),VLOOKUP($W5600,日射量と図３!$E$6:$G$34,3,TRUE),IF(AND(107&lt;=Y5600,Y5600&lt;143),VLOOKUP($W5600,日射量と図３!$E$6:$H$34,4,TRUE),VLOOKUP($W5600,日射量と図３!$E$6:$I$34,5,TRUE))))))</f>
        <v/>
      </c>
      <c r="AB5600" s="4" t="str">
        <f>IF($V5600="","",IF(Z5600&lt;36,0,IF(AND(36&lt;=Z5600,Z5600&lt;71),VLOOKUP($W5600,日射量と図３!$E$6:$F$34,2,TRUE),IF(AND(71&lt;=Z5600,Z5600&lt;107),VLOOKUP($W5600,日射量と図３!$E$6:$G$34,3,TRUE),IF(AND(107&lt;=Z5600,Z5600&lt;143),VLOOKUP($W5600,日射量と図３!$E$6:$H$34,4,TRUE),VLOOKUP($W5600,日射量と図３!$E$6:$I$34,5,TRUE))))))</f>
        <v/>
      </c>
      <c r="AC5600" s="382" t="str">
        <f t="shared" si="1059"/>
        <v/>
      </c>
      <c r="AD5600" s="382" t="str">
        <f t="shared" si="1060"/>
        <v/>
      </c>
    </row>
    <row r="5601" spans="11:30" ht="13.5" customHeight="1">
      <c r="K5601" s="4">
        <f t="shared" si="1056"/>
        <v>1</v>
      </c>
      <c r="L5601" s="34">
        <v>43485</v>
      </c>
      <c r="M5601" s="4">
        <v>234</v>
      </c>
      <c r="N5601" s="4">
        <v>6</v>
      </c>
      <c r="O5601" s="31">
        <v>0.20833333333333334</v>
      </c>
      <c r="P5601" s="35">
        <v>1.7099999999999997</v>
      </c>
      <c r="Q5601" s="36">
        <f t="shared" si="1057"/>
        <v>15</v>
      </c>
      <c r="R5601" s="4">
        <f t="shared" si="1058"/>
        <v>13.290000000000001</v>
      </c>
      <c r="S5601" s="31">
        <f t="shared" si="1061"/>
        <v>0.29212962962962963</v>
      </c>
      <c r="T5601" s="31">
        <f t="shared" si="1062"/>
        <v>0.70188657407407407</v>
      </c>
      <c r="U5601" s="4">
        <f t="shared" si="1063"/>
        <v>0</v>
      </c>
      <c r="V5601" s="4" t="str">
        <f t="shared" si="1064"/>
        <v/>
      </c>
      <c r="W5601" s="18" t="str">
        <f>IF(V5601="","",VLOOKUP(L5601,日射量と図３!$A$4:$C$368,3,TRUE)*238.85/100)</f>
        <v/>
      </c>
      <c r="X5601" s="4" t="str">
        <f t="shared" si="1065"/>
        <v/>
      </c>
      <c r="Y5601" s="4" t="str">
        <f t="shared" si="1066"/>
        <v/>
      </c>
      <c r="Z5601" s="4" t="str">
        <f t="shared" si="1067"/>
        <v/>
      </c>
      <c r="AA5601" s="4" t="str">
        <f>IF($V5601="","",IF(Y5601&lt;36,0,IF(AND(36&lt;=Y5601,Y5601&lt;71),VLOOKUP($W5601,日射量と図３!$E$6:$F$34,2,TRUE),IF(AND(71&lt;=Y5601,Y5601&lt;107),VLOOKUP($W5601,日射量と図３!$E$6:$G$34,3,TRUE),IF(AND(107&lt;=Y5601,Y5601&lt;143),VLOOKUP($W5601,日射量と図３!$E$6:$H$34,4,TRUE),VLOOKUP($W5601,日射量と図３!$E$6:$I$34,5,TRUE))))))</f>
        <v/>
      </c>
      <c r="AB5601" s="4" t="str">
        <f>IF($V5601="","",IF(Z5601&lt;36,0,IF(AND(36&lt;=Z5601,Z5601&lt;71),VLOOKUP($W5601,日射量と図３!$E$6:$F$34,2,TRUE),IF(AND(71&lt;=Z5601,Z5601&lt;107),VLOOKUP($W5601,日射量と図３!$E$6:$G$34,3,TRUE),IF(AND(107&lt;=Z5601,Z5601&lt;143),VLOOKUP($W5601,日射量と図３!$E$6:$H$34,4,TRUE),VLOOKUP($W5601,日射量と図３!$E$6:$I$34,5,TRUE))))))</f>
        <v/>
      </c>
      <c r="AC5601" s="382" t="str">
        <f t="shared" si="1059"/>
        <v/>
      </c>
      <c r="AD5601" s="382" t="str">
        <f t="shared" si="1060"/>
        <v/>
      </c>
    </row>
    <row r="5602" spans="11:30" ht="13.5" customHeight="1">
      <c r="K5602" s="4">
        <f t="shared" si="1056"/>
        <v>1</v>
      </c>
      <c r="L5602" s="34">
        <v>43485</v>
      </c>
      <c r="M5602" s="4">
        <v>234</v>
      </c>
      <c r="N5602" s="4">
        <v>7</v>
      </c>
      <c r="O5602" s="31">
        <v>0.25</v>
      </c>
      <c r="P5602" s="35">
        <v>1.3599999999999999</v>
      </c>
      <c r="Q5602" s="36">
        <f t="shared" si="1057"/>
        <v>15</v>
      </c>
      <c r="R5602" s="4">
        <f t="shared" si="1058"/>
        <v>13.64</v>
      </c>
      <c r="S5602" s="31">
        <f t="shared" si="1061"/>
        <v>0.29212962962962963</v>
      </c>
      <c r="T5602" s="31">
        <f t="shared" si="1062"/>
        <v>0.70188657407407407</v>
      </c>
      <c r="U5602" s="4">
        <f t="shared" si="1063"/>
        <v>0</v>
      </c>
      <c r="V5602" s="4" t="str">
        <f t="shared" si="1064"/>
        <v/>
      </c>
      <c r="W5602" s="18" t="str">
        <f>IF(V5602="","",VLOOKUP(L5602,日射量と図３!$A$4:$C$368,3,TRUE)*238.85/100)</f>
        <v/>
      </c>
      <c r="X5602" s="4" t="str">
        <f t="shared" si="1065"/>
        <v/>
      </c>
      <c r="Y5602" s="4" t="str">
        <f t="shared" si="1066"/>
        <v/>
      </c>
      <c r="Z5602" s="4" t="str">
        <f t="shared" si="1067"/>
        <v/>
      </c>
      <c r="AA5602" s="4" t="str">
        <f>IF($V5602="","",IF(Y5602&lt;36,0,IF(AND(36&lt;=Y5602,Y5602&lt;71),VLOOKUP($W5602,日射量と図３!$E$6:$F$34,2,TRUE),IF(AND(71&lt;=Y5602,Y5602&lt;107),VLOOKUP($W5602,日射量と図３!$E$6:$G$34,3,TRUE),IF(AND(107&lt;=Y5602,Y5602&lt;143),VLOOKUP($W5602,日射量と図３!$E$6:$H$34,4,TRUE),VLOOKUP($W5602,日射量と図３!$E$6:$I$34,5,TRUE))))))</f>
        <v/>
      </c>
      <c r="AB5602" s="4" t="str">
        <f>IF($V5602="","",IF(Z5602&lt;36,0,IF(AND(36&lt;=Z5602,Z5602&lt;71),VLOOKUP($W5602,日射量と図３!$E$6:$F$34,2,TRUE),IF(AND(71&lt;=Z5602,Z5602&lt;107),VLOOKUP($W5602,日射量と図３!$E$6:$G$34,3,TRUE),IF(AND(107&lt;=Z5602,Z5602&lt;143),VLOOKUP($W5602,日射量と図３!$E$6:$H$34,4,TRUE),VLOOKUP($W5602,日射量と図３!$E$6:$I$34,5,TRUE))))))</f>
        <v/>
      </c>
      <c r="AC5602" s="382" t="str">
        <f t="shared" si="1059"/>
        <v/>
      </c>
      <c r="AD5602" s="382" t="str">
        <f t="shared" si="1060"/>
        <v/>
      </c>
    </row>
    <row r="5603" spans="11:30" ht="13.5" customHeight="1">
      <c r="K5603" s="4">
        <f t="shared" si="1056"/>
        <v>1</v>
      </c>
      <c r="L5603" s="34">
        <v>43485</v>
      </c>
      <c r="M5603" s="4">
        <v>234</v>
      </c>
      <c r="N5603" s="4">
        <v>8</v>
      </c>
      <c r="O5603" s="31">
        <v>0.29166666666666669</v>
      </c>
      <c r="P5603" s="35">
        <v>1.4499999999999997</v>
      </c>
      <c r="Q5603" s="36">
        <f t="shared" si="1057"/>
        <v>12</v>
      </c>
      <c r="R5603" s="4">
        <f t="shared" si="1058"/>
        <v>10.55</v>
      </c>
      <c r="S5603" s="31">
        <f t="shared" si="1061"/>
        <v>0.29212962962962963</v>
      </c>
      <c r="T5603" s="31">
        <f t="shared" si="1062"/>
        <v>0.70188657407407407</v>
      </c>
      <c r="U5603" s="4">
        <f t="shared" si="1063"/>
        <v>0</v>
      </c>
      <c r="V5603" s="4" t="str">
        <f t="shared" si="1064"/>
        <v/>
      </c>
      <c r="W5603" s="18" t="str">
        <f>IF(V5603="","",VLOOKUP(L5603,日射量と図３!$A$4:$C$368,3,TRUE)*238.85/100)</f>
        <v/>
      </c>
      <c r="X5603" s="4" t="str">
        <f t="shared" si="1065"/>
        <v/>
      </c>
      <c r="Y5603" s="4" t="str">
        <f t="shared" si="1066"/>
        <v/>
      </c>
      <c r="Z5603" s="4" t="str">
        <f t="shared" si="1067"/>
        <v/>
      </c>
      <c r="AA5603" s="4" t="str">
        <f>IF($V5603="","",IF(Y5603&lt;36,0,IF(AND(36&lt;=Y5603,Y5603&lt;71),VLOOKUP($W5603,日射量と図３!$E$6:$F$34,2,TRUE),IF(AND(71&lt;=Y5603,Y5603&lt;107),VLOOKUP($W5603,日射量と図３!$E$6:$G$34,3,TRUE),IF(AND(107&lt;=Y5603,Y5603&lt;143),VLOOKUP($W5603,日射量と図３!$E$6:$H$34,4,TRUE),VLOOKUP($W5603,日射量と図３!$E$6:$I$34,5,TRUE))))))</f>
        <v/>
      </c>
      <c r="AB5603" s="4" t="str">
        <f>IF($V5603="","",IF(Z5603&lt;36,0,IF(AND(36&lt;=Z5603,Z5603&lt;71),VLOOKUP($W5603,日射量と図３!$E$6:$F$34,2,TRUE),IF(AND(71&lt;=Z5603,Z5603&lt;107),VLOOKUP($W5603,日射量と図３!$E$6:$G$34,3,TRUE),IF(AND(107&lt;=Z5603,Z5603&lt;143),VLOOKUP($W5603,日射量と図３!$E$6:$H$34,4,TRUE),VLOOKUP($W5603,日射量と図３!$E$6:$I$34,5,TRUE))))))</f>
        <v/>
      </c>
      <c r="AC5603" s="382" t="str">
        <f t="shared" si="1059"/>
        <v/>
      </c>
      <c r="AD5603" s="382" t="str">
        <f t="shared" si="1060"/>
        <v/>
      </c>
    </row>
    <row r="5604" spans="11:30" ht="13.5" customHeight="1">
      <c r="K5604" s="4">
        <f t="shared" si="1056"/>
        <v>1</v>
      </c>
      <c r="L5604" s="34">
        <v>43485</v>
      </c>
      <c r="M5604" s="4">
        <v>234</v>
      </c>
      <c r="N5604" s="4">
        <v>9</v>
      </c>
      <c r="O5604" s="31">
        <v>0.33333333333333331</v>
      </c>
      <c r="P5604" s="35">
        <v>2.12</v>
      </c>
      <c r="Q5604" s="36">
        <f t="shared" si="1057"/>
        <v>12</v>
      </c>
      <c r="R5604" s="4">
        <f t="shared" si="1058"/>
        <v>9.879999999999999</v>
      </c>
      <c r="S5604" s="31">
        <f t="shared" si="1061"/>
        <v>0.29212962962962963</v>
      </c>
      <c r="T5604" s="31">
        <f t="shared" si="1062"/>
        <v>0.70188657407407407</v>
      </c>
      <c r="U5604" s="4">
        <f t="shared" si="1063"/>
        <v>9.879999999999999</v>
      </c>
      <c r="V5604" s="4" t="str">
        <f t="shared" si="1064"/>
        <v/>
      </c>
      <c r="W5604" s="18" t="str">
        <f>IF(V5604="","",VLOOKUP(L5604,日射量と図３!$A$4:$C$368,3,TRUE)*238.85/100)</f>
        <v/>
      </c>
      <c r="X5604" s="4" t="str">
        <f t="shared" si="1065"/>
        <v/>
      </c>
      <c r="Y5604" s="4" t="str">
        <f t="shared" si="1066"/>
        <v/>
      </c>
      <c r="Z5604" s="4" t="str">
        <f t="shared" si="1067"/>
        <v/>
      </c>
      <c r="AA5604" s="4" t="str">
        <f>IF($V5604="","",IF(Y5604&lt;36,0,IF(AND(36&lt;=Y5604,Y5604&lt;71),VLOOKUP($W5604,日射量と図３!$E$6:$F$34,2,TRUE),IF(AND(71&lt;=Y5604,Y5604&lt;107),VLOOKUP($W5604,日射量と図３!$E$6:$G$34,3,TRUE),IF(AND(107&lt;=Y5604,Y5604&lt;143),VLOOKUP($W5604,日射量と図３!$E$6:$H$34,4,TRUE),VLOOKUP($W5604,日射量と図３!$E$6:$I$34,5,TRUE))))))</f>
        <v/>
      </c>
      <c r="AB5604" s="4" t="str">
        <f>IF($V5604="","",IF(Z5604&lt;36,0,IF(AND(36&lt;=Z5604,Z5604&lt;71),VLOOKUP($W5604,日射量と図３!$E$6:$F$34,2,TRUE),IF(AND(71&lt;=Z5604,Z5604&lt;107),VLOOKUP($W5604,日射量と図３!$E$6:$G$34,3,TRUE),IF(AND(107&lt;=Z5604,Z5604&lt;143),VLOOKUP($W5604,日射量と図３!$E$6:$H$34,4,TRUE),VLOOKUP($W5604,日射量と図３!$E$6:$I$34,5,TRUE))))))</f>
        <v/>
      </c>
      <c r="AC5604" s="382" t="str">
        <f t="shared" si="1059"/>
        <v/>
      </c>
      <c r="AD5604" s="382" t="str">
        <f t="shared" si="1060"/>
        <v/>
      </c>
    </row>
    <row r="5605" spans="11:30" ht="13.5" customHeight="1">
      <c r="K5605" s="4">
        <f t="shared" si="1056"/>
        <v>1</v>
      </c>
      <c r="L5605" s="34">
        <v>43485</v>
      </c>
      <c r="M5605" s="4">
        <v>234</v>
      </c>
      <c r="N5605" s="4">
        <v>10</v>
      </c>
      <c r="O5605" s="31">
        <v>0.375</v>
      </c>
      <c r="P5605" s="35">
        <v>3.6800000000000006</v>
      </c>
      <c r="Q5605" s="36">
        <f t="shared" si="1057"/>
        <v>12</v>
      </c>
      <c r="R5605" s="4">
        <f t="shared" si="1058"/>
        <v>8.32</v>
      </c>
      <c r="S5605" s="31">
        <f t="shared" si="1061"/>
        <v>0.29212962962962963</v>
      </c>
      <c r="T5605" s="31">
        <f t="shared" si="1062"/>
        <v>0.70188657407407407</v>
      </c>
      <c r="U5605" s="4">
        <f t="shared" si="1063"/>
        <v>8.32</v>
      </c>
      <c r="V5605" s="4" t="str">
        <f t="shared" si="1064"/>
        <v/>
      </c>
      <c r="W5605" s="18" t="str">
        <f>IF(V5605="","",VLOOKUP(L5605,日射量と図３!$A$4:$C$368,3,TRUE)*238.85/100)</f>
        <v/>
      </c>
      <c r="X5605" s="4" t="str">
        <f t="shared" si="1065"/>
        <v/>
      </c>
      <c r="Y5605" s="4" t="str">
        <f t="shared" si="1066"/>
        <v/>
      </c>
      <c r="Z5605" s="4" t="str">
        <f t="shared" si="1067"/>
        <v/>
      </c>
      <c r="AA5605" s="4" t="str">
        <f>IF($V5605="","",IF(Y5605&lt;36,0,IF(AND(36&lt;=Y5605,Y5605&lt;71),VLOOKUP($W5605,日射量と図３!$E$6:$F$34,2,TRUE),IF(AND(71&lt;=Y5605,Y5605&lt;107),VLOOKUP($W5605,日射量と図３!$E$6:$G$34,3,TRUE),IF(AND(107&lt;=Y5605,Y5605&lt;143),VLOOKUP($W5605,日射量と図３!$E$6:$H$34,4,TRUE),VLOOKUP($W5605,日射量と図３!$E$6:$I$34,5,TRUE))))))</f>
        <v/>
      </c>
      <c r="AB5605" s="4" t="str">
        <f>IF($V5605="","",IF(Z5605&lt;36,0,IF(AND(36&lt;=Z5605,Z5605&lt;71),VLOOKUP($W5605,日射量と図３!$E$6:$F$34,2,TRUE),IF(AND(71&lt;=Z5605,Z5605&lt;107),VLOOKUP($W5605,日射量と図３!$E$6:$G$34,3,TRUE),IF(AND(107&lt;=Z5605,Z5605&lt;143),VLOOKUP($W5605,日射量と図３!$E$6:$H$34,4,TRUE),VLOOKUP($W5605,日射量と図３!$E$6:$I$34,5,TRUE))))))</f>
        <v/>
      </c>
      <c r="AC5605" s="382" t="str">
        <f t="shared" si="1059"/>
        <v/>
      </c>
      <c r="AD5605" s="382" t="str">
        <f t="shared" si="1060"/>
        <v/>
      </c>
    </row>
    <row r="5606" spans="11:30" ht="13.5" customHeight="1">
      <c r="K5606" s="4">
        <f t="shared" si="1056"/>
        <v>1</v>
      </c>
      <c r="L5606" s="34">
        <v>43485</v>
      </c>
      <c r="M5606" s="4">
        <v>234</v>
      </c>
      <c r="N5606" s="4">
        <v>11</v>
      </c>
      <c r="O5606" s="31">
        <v>0.41666666666666669</v>
      </c>
      <c r="P5606" s="35">
        <v>5.05</v>
      </c>
      <c r="Q5606" s="36">
        <f t="shared" si="1057"/>
        <v>12</v>
      </c>
      <c r="R5606" s="4">
        <f t="shared" si="1058"/>
        <v>6.95</v>
      </c>
      <c r="S5606" s="31">
        <f t="shared" si="1061"/>
        <v>0.29212962962962963</v>
      </c>
      <c r="T5606" s="31">
        <f t="shared" si="1062"/>
        <v>0.70188657407407407</v>
      </c>
      <c r="U5606" s="4">
        <f t="shared" si="1063"/>
        <v>6.95</v>
      </c>
      <c r="V5606" s="4" t="str">
        <f t="shared" si="1064"/>
        <v/>
      </c>
      <c r="W5606" s="18" t="str">
        <f>IF(V5606="","",VLOOKUP(L5606,日射量と図３!$A$4:$C$368,3,TRUE)*238.85/100)</f>
        <v/>
      </c>
      <c r="X5606" s="4" t="str">
        <f t="shared" si="1065"/>
        <v/>
      </c>
      <c r="Y5606" s="4" t="str">
        <f t="shared" si="1066"/>
        <v/>
      </c>
      <c r="Z5606" s="4" t="str">
        <f t="shared" si="1067"/>
        <v/>
      </c>
      <c r="AA5606" s="4" t="str">
        <f>IF($V5606="","",IF(Y5606&lt;36,0,IF(AND(36&lt;=Y5606,Y5606&lt;71),VLOOKUP($W5606,日射量と図３!$E$6:$F$34,2,TRUE),IF(AND(71&lt;=Y5606,Y5606&lt;107),VLOOKUP($W5606,日射量と図３!$E$6:$G$34,3,TRUE),IF(AND(107&lt;=Y5606,Y5606&lt;143),VLOOKUP($W5606,日射量と図３!$E$6:$H$34,4,TRUE),VLOOKUP($W5606,日射量と図３!$E$6:$I$34,5,TRUE))))))</f>
        <v/>
      </c>
      <c r="AB5606" s="4" t="str">
        <f>IF($V5606="","",IF(Z5606&lt;36,0,IF(AND(36&lt;=Z5606,Z5606&lt;71),VLOOKUP($W5606,日射量と図３!$E$6:$F$34,2,TRUE),IF(AND(71&lt;=Z5606,Z5606&lt;107),VLOOKUP($W5606,日射量と図３!$E$6:$G$34,3,TRUE),IF(AND(107&lt;=Z5606,Z5606&lt;143),VLOOKUP($W5606,日射量と図３!$E$6:$H$34,4,TRUE),VLOOKUP($W5606,日射量と図３!$E$6:$I$34,5,TRUE))))))</f>
        <v/>
      </c>
      <c r="AC5606" s="382" t="str">
        <f t="shared" si="1059"/>
        <v/>
      </c>
      <c r="AD5606" s="382" t="str">
        <f t="shared" si="1060"/>
        <v/>
      </c>
    </row>
    <row r="5607" spans="11:30" ht="13.5" customHeight="1">
      <c r="K5607" s="4">
        <f t="shared" si="1056"/>
        <v>1</v>
      </c>
      <c r="L5607" s="34">
        <v>43485</v>
      </c>
      <c r="M5607" s="4">
        <v>234</v>
      </c>
      <c r="N5607" s="4">
        <v>12</v>
      </c>
      <c r="O5607" s="31">
        <v>0.45833333333333331</v>
      </c>
      <c r="P5607" s="35">
        <v>6.42</v>
      </c>
      <c r="Q5607" s="36">
        <f t="shared" si="1057"/>
        <v>12</v>
      </c>
      <c r="R5607" s="4">
        <f t="shared" si="1058"/>
        <v>5.58</v>
      </c>
      <c r="S5607" s="31">
        <f t="shared" si="1061"/>
        <v>0.29212962962962963</v>
      </c>
      <c r="T5607" s="31">
        <f t="shared" si="1062"/>
        <v>0.70188657407407407</v>
      </c>
      <c r="U5607" s="4">
        <f t="shared" si="1063"/>
        <v>5.58</v>
      </c>
      <c r="V5607" s="4" t="str">
        <f t="shared" si="1064"/>
        <v/>
      </c>
      <c r="W5607" s="18" t="str">
        <f>IF(V5607="","",VLOOKUP(L5607,日射量と図３!$A$4:$C$368,3,TRUE)*238.85/100)</f>
        <v/>
      </c>
      <c r="X5607" s="4" t="str">
        <f t="shared" si="1065"/>
        <v/>
      </c>
      <c r="Y5607" s="4" t="str">
        <f t="shared" si="1066"/>
        <v/>
      </c>
      <c r="Z5607" s="4" t="str">
        <f t="shared" si="1067"/>
        <v/>
      </c>
      <c r="AA5607" s="4" t="str">
        <f>IF($V5607="","",IF(Y5607&lt;36,0,IF(AND(36&lt;=Y5607,Y5607&lt;71),VLOOKUP($W5607,日射量と図３!$E$6:$F$34,2,TRUE),IF(AND(71&lt;=Y5607,Y5607&lt;107),VLOOKUP($W5607,日射量と図３!$E$6:$G$34,3,TRUE),IF(AND(107&lt;=Y5607,Y5607&lt;143),VLOOKUP($W5607,日射量と図３!$E$6:$H$34,4,TRUE),VLOOKUP($W5607,日射量と図３!$E$6:$I$34,5,TRUE))))))</f>
        <v/>
      </c>
      <c r="AB5607" s="4" t="str">
        <f>IF($V5607="","",IF(Z5607&lt;36,0,IF(AND(36&lt;=Z5607,Z5607&lt;71),VLOOKUP($W5607,日射量と図３!$E$6:$F$34,2,TRUE),IF(AND(71&lt;=Z5607,Z5607&lt;107),VLOOKUP($W5607,日射量と図３!$E$6:$G$34,3,TRUE),IF(AND(107&lt;=Z5607,Z5607&lt;143),VLOOKUP($W5607,日射量と図３!$E$6:$H$34,4,TRUE),VLOOKUP($W5607,日射量と図３!$E$6:$I$34,5,TRUE))))))</f>
        <v/>
      </c>
      <c r="AC5607" s="382" t="str">
        <f t="shared" si="1059"/>
        <v/>
      </c>
      <c r="AD5607" s="382" t="str">
        <f t="shared" si="1060"/>
        <v/>
      </c>
    </row>
    <row r="5608" spans="11:30" ht="13.5" customHeight="1">
      <c r="K5608" s="4">
        <f t="shared" si="1056"/>
        <v>1</v>
      </c>
      <c r="L5608" s="34">
        <v>43485</v>
      </c>
      <c r="M5608" s="4">
        <v>234</v>
      </c>
      <c r="N5608" s="4">
        <v>13</v>
      </c>
      <c r="O5608" s="31">
        <v>0.5</v>
      </c>
      <c r="P5608" s="35">
        <v>7.3600000000000012</v>
      </c>
      <c r="Q5608" s="36">
        <f t="shared" si="1057"/>
        <v>12</v>
      </c>
      <c r="R5608" s="4">
        <f t="shared" si="1058"/>
        <v>4.6399999999999988</v>
      </c>
      <c r="S5608" s="31">
        <f t="shared" si="1061"/>
        <v>0.29212962962962963</v>
      </c>
      <c r="T5608" s="31">
        <f t="shared" si="1062"/>
        <v>0.70188657407407407</v>
      </c>
      <c r="U5608" s="4">
        <f t="shared" si="1063"/>
        <v>4.6399999999999988</v>
      </c>
      <c r="V5608" s="4" t="str">
        <f t="shared" si="1064"/>
        <v/>
      </c>
      <c r="W5608" s="18" t="str">
        <f>IF(V5608="","",VLOOKUP(L5608,日射量と図３!$A$4:$C$368,3,TRUE)*238.85/100)</f>
        <v/>
      </c>
      <c r="X5608" s="4" t="str">
        <f t="shared" si="1065"/>
        <v/>
      </c>
      <c r="Y5608" s="4" t="str">
        <f t="shared" si="1066"/>
        <v/>
      </c>
      <c r="Z5608" s="4" t="str">
        <f t="shared" si="1067"/>
        <v/>
      </c>
      <c r="AA5608" s="4" t="str">
        <f>IF($V5608="","",IF(Y5608&lt;36,0,IF(AND(36&lt;=Y5608,Y5608&lt;71),VLOOKUP($W5608,日射量と図３!$E$6:$F$34,2,TRUE),IF(AND(71&lt;=Y5608,Y5608&lt;107),VLOOKUP($W5608,日射量と図３!$E$6:$G$34,3,TRUE),IF(AND(107&lt;=Y5608,Y5608&lt;143),VLOOKUP($W5608,日射量と図３!$E$6:$H$34,4,TRUE),VLOOKUP($W5608,日射量と図３!$E$6:$I$34,5,TRUE))))))</f>
        <v/>
      </c>
      <c r="AB5608" s="4" t="str">
        <f>IF($V5608="","",IF(Z5608&lt;36,0,IF(AND(36&lt;=Z5608,Z5608&lt;71),VLOOKUP($W5608,日射量と図３!$E$6:$F$34,2,TRUE),IF(AND(71&lt;=Z5608,Z5608&lt;107),VLOOKUP($W5608,日射量と図３!$E$6:$G$34,3,TRUE),IF(AND(107&lt;=Z5608,Z5608&lt;143),VLOOKUP($W5608,日射量と図３!$E$6:$H$34,4,TRUE),VLOOKUP($W5608,日射量と図３!$E$6:$I$34,5,TRUE))))))</f>
        <v/>
      </c>
      <c r="AC5608" s="382" t="str">
        <f t="shared" si="1059"/>
        <v/>
      </c>
      <c r="AD5608" s="382" t="str">
        <f t="shared" si="1060"/>
        <v/>
      </c>
    </row>
    <row r="5609" spans="11:30" ht="13.5" customHeight="1">
      <c r="K5609" s="4">
        <f t="shared" si="1056"/>
        <v>1</v>
      </c>
      <c r="L5609" s="34">
        <v>43485</v>
      </c>
      <c r="M5609" s="4">
        <v>234</v>
      </c>
      <c r="N5609" s="4">
        <v>14</v>
      </c>
      <c r="O5609" s="31">
        <v>0.54166666666666663</v>
      </c>
      <c r="P5609" s="35">
        <v>8.09</v>
      </c>
      <c r="Q5609" s="36">
        <f t="shared" si="1057"/>
        <v>12</v>
      </c>
      <c r="R5609" s="4">
        <f t="shared" si="1058"/>
        <v>3.91</v>
      </c>
      <c r="S5609" s="31">
        <f t="shared" si="1061"/>
        <v>0.29212962962962963</v>
      </c>
      <c r="T5609" s="31">
        <f t="shared" si="1062"/>
        <v>0.70188657407407407</v>
      </c>
      <c r="U5609" s="4">
        <f t="shared" si="1063"/>
        <v>3.91</v>
      </c>
      <c r="V5609" s="4" t="str">
        <f t="shared" si="1064"/>
        <v/>
      </c>
      <c r="W5609" s="18" t="str">
        <f>IF(V5609="","",VLOOKUP(L5609,日射量と図３!$A$4:$C$368,3,TRUE)*238.85/100)</f>
        <v/>
      </c>
      <c r="X5609" s="4" t="str">
        <f t="shared" si="1065"/>
        <v/>
      </c>
      <c r="Y5609" s="4" t="str">
        <f t="shared" si="1066"/>
        <v/>
      </c>
      <c r="Z5609" s="4" t="str">
        <f t="shared" si="1067"/>
        <v/>
      </c>
      <c r="AA5609" s="4" t="str">
        <f>IF($V5609="","",IF(Y5609&lt;36,0,IF(AND(36&lt;=Y5609,Y5609&lt;71),VLOOKUP($W5609,日射量と図３!$E$6:$F$34,2,TRUE),IF(AND(71&lt;=Y5609,Y5609&lt;107),VLOOKUP($W5609,日射量と図３!$E$6:$G$34,3,TRUE),IF(AND(107&lt;=Y5609,Y5609&lt;143),VLOOKUP($W5609,日射量と図３!$E$6:$H$34,4,TRUE),VLOOKUP($W5609,日射量と図３!$E$6:$I$34,5,TRUE))))))</f>
        <v/>
      </c>
      <c r="AB5609" s="4" t="str">
        <f>IF($V5609="","",IF(Z5609&lt;36,0,IF(AND(36&lt;=Z5609,Z5609&lt;71),VLOOKUP($W5609,日射量と図３!$E$6:$F$34,2,TRUE),IF(AND(71&lt;=Z5609,Z5609&lt;107),VLOOKUP($W5609,日射量と図３!$E$6:$G$34,3,TRUE),IF(AND(107&lt;=Z5609,Z5609&lt;143),VLOOKUP($W5609,日射量と図３!$E$6:$H$34,4,TRUE),VLOOKUP($W5609,日射量と図３!$E$6:$I$34,5,TRUE))))))</f>
        <v/>
      </c>
      <c r="AC5609" s="382" t="str">
        <f t="shared" si="1059"/>
        <v/>
      </c>
      <c r="AD5609" s="382" t="str">
        <f t="shared" si="1060"/>
        <v/>
      </c>
    </row>
    <row r="5610" spans="11:30" ht="13.5" customHeight="1">
      <c r="K5610" s="4">
        <f t="shared" si="1056"/>
        <v>1</v>
      </c>
      <c r="L5610" s="34">
        <v>43485</v>
      </c>
      <c r="M5610" s="4">
        <v>234</v>
      </c>
      <c r="N5610" s="4">
        <v>15</v>
      </c>
      <c r="O5610" s="31">
        <v>0.58333333333333337</v>
      </c>
      <c r="P5610" s="35">
        <v>8.6800000000000015</v>
      </c>
      <c r="Q5610" s="36">
        <f t="shared" si="1057"/>
        <v>12</v>
      </c>
      <c r="R5610" s="4">
        <f t="shared" si="1058"/>
        <v>3.3199999999999985</v>
      </c>
      <c r="S5610" s="31">
        <f t="shared" si="1061"/>
        <v>0.29212962962962963</v>
      </c>
      <c r="T5610" s="31">
        <f t="shared" si="1062"/>
        <v>0.70188657407407407</v>
      </c>
      <c r="U5610" s="4">
        <f t="shared" si="1063"/>
        <v>3.3199999999999985</v>
      </c>
      <c r="V5610" s="4" t="str">
        <f t="shared" si="1064"/>
        <v/>
      </c>
      <c r="W5610" s="18" t="str">
        <f>IF(V5610="","",VLOOKUP(L5610,日射量と図３!$A$4:$C$368,3,TRUE)*238.85/100)</f>
        <v/>
      </c>
      <c r="X5610" s="4" t="str">
        <f t="shared" si="1065"/>
        <v/>
      </c>
      <c r="Y5610" s="4" t="str">
        <f t="shared" si="1066"/>
        <v/>
      </c>
      <c r="Z5610" s="4" t="str">
        <f t="shared" si="1067"/>
        <v/>
      </c>
      <c r="AA5610" s="4" t="str">
        <f>IF($V5610="","",IF(Y5610&lt;36,0,IF(AND(36&lt;=Y5610,Y5610&lt;71),VLOOKUP($W5610,日射量と図３!$E$6:$F$34,2,TRUE),IF(AND(71&lt;=Y5610,Y5610&lt;107),VLOOKUP($W5610,日射量と図３!$E$6:$G$34,3,TRUE),IF(AND(107&lt;=Y5610,Y5610&lt;143),VLOOKUP($W5610,日射量と図３!$E$6:$H$34,4,TRUE),VLOOKUP($W5610,日射量と図３!$E$6:$I$34,5,TRUE))))))</f>
        <v/>
      </c>
      <c r="AB5610" s="4" t="str">
        <f>IF($V5610="","",IF(Z5610&lt;36,0,IF(AND(36&lt;=Z5610,Z5610&lt;71),VLOOKUP($W5610,日射量と図３!$E$6:$F$34,2,TRUE),IF(AND(71&lt;=Z5610,Z5610&lt;107),VLOOKUP($W5610,日射量と図３!$E$6:$G$34,3,TRUE),IF(AND(107&lt;=Z5610,Z5610&lt;143),VLOOKUP($W5610,日射量と図３!$E$6:$H$34,4,TRUE),VLOOKUP($W5610,日射量と図３!$E$6:$I$34,5,TRUE))))))</f>
        <v/>
      </c>
      <c r="AC5610" s="382" t="str">
        <f t="shared" si="1059"/>
        <v/>
      </c>
      <c r="AD5610" s="382" t="str">
        <f t="shared" si="1060"/>
        <v/>
      </c>
    </row>
    <row r="5611" spans="11:30" ht="13.5" customHeight="1">
      <c r="K5611" s="4">
        <f t="shared" si="1056"/>
        <v>1</v>
      </c>
      <c r="L5611" s="34">
        <v>43485</v>
      </c>
      <c r="M5611" s="4">
        <v>234</v>
      </c>
      <c r="N5611" s="4">
        <v>16</v>
      </c>
      <c r="O5611" s="31">
        <v>0.625</v>
      </c>
      <c r="P5611" s="35">
        <v>8.6999999999999993</v>
      </c>
      <c r="Q5611" s="36">
        <f t="shared" si="1057"/>
        <v>16</v>
      </c>
      <c r="R5611" s="4">
        <f t="shared" si="1058"/>
        <v>7.3000000000000007</v>
      </c>
      <c r="S5611" s="31">
        <f t="shared" si="1061"/>
        <v>0.29212962962962963</v>
      </c>
      <c r="T5611" s="31">
        <f t="shared" si="1062"/>
        <v>0.70188657407407407</v>
      </c>
      <c r="U5611" s="4">
        <f t="shared" si="1063"/>
        <v>7.3000000000000007</v>
      </c>
      <c r="V5611" s="4" t="str">
        <f t="shared" si="1064"/>
        <v/>
      </c>
      <c r="W5611" s="18" t="str">
        <f>IF(V5611="","",VLOOKUP(L5611,日射量と図３!$A$4:$C$368,3,TRUE)*238.85/100)</f>
        <v/>
      </c>
      <c r="X5611" s="4" t="str">
        <f t="shared" si="1065"/>
        <v/>
      </c>
      <c r="Y5611" s="4" t="str">
        <f t="shared" si="1066"/>
        <v/>
      </c>
      <c r="Z5611" s="4" t="str">
        <f t="shared" si="1067"/>
        <v/>
      </c>
      <c r="AA5611" s="4" t="str">
        <f>IF($V5611="","",IF(Y5611&lt;36,0,IF(AND(36&lt;=Y5611,Y5611&lt;71),VLOOKUP($W5611,日射量と図３!$E$6:$F$34,2,TRUE),IF(AND(71&lt;=Y5611,Y5611&lt;107),VLOOKUP($W5611,日射量と図３!$E$6:$G$34,3,TRUE),IF(AND(107&lt;=Y5611,Y5611&lt;143),VLOOKUP($W5611,日射量と図３!$E$6:$H$34,4,TRUE),VLOOKUP($W5611,日射量と図３!$E$6:$I$34,5,TRUE))))))</f>
        <v/>
      </c>
      <c r="AB5611" s="4" t="str">
        <f>IF($V5611="","",IF(Z5611&lt;36,0,IF(AND(36&lt;=Z5611,Z5611&lt;71),VLOOKUP($W5611,日射量と図３!$E$6:$F$34,2,TRUE),IF(AND(71&lt;=Z5611,Z5611&lt;107),VLOOKUP($W5611,日射量と図３!$E$6:$G$34,3,TRUE),IF(AND(107&lt;=Z5611,Z5611&lt;143),VLOOKUP($W5611,日射量と図３!$E$6:$H$34,4,TRUE),VLOOKUP($W5611,日射量と図３!$E$6:$I$34,5,TRUE))))))</f>
        <v/>
      </c>
      <c r="AC5611" s="382" t="str">
        <f t="shared" si="1059"/>
        <v/>
      </c>
      <c r="AD5611" s="382" t="str">
        <f t="shared" si="1060"/>
        <v/>
      </c>
    </row>
    <row r="5612" spans="11:30" ht="13.5" customHeight="1">
      <c r="K5612" s="4">
        <f t="shared" si="1056"/>
        <v>1</v>
      </c>
      <c r="L5612" s="34">
        <v>43485</v>
      </c>
      <c r="M5612" s="4">
        <v>234</v>
      </c>
      <c r="N5612" s="4">
        <v>17</v>
      </c>
      <c r="O5612" s="31">
        <v>0.66666666666666663</v>
      </c>
      <c r="P5612" s="35">
        <v>8.1999999999999993</v>
      </c>
      <c r="Q5612" s="36">
        <f t="shared" si="1057"/>
        <v>16</v>
      </c>
      <c r="R5612" s="4">
        <f t="shared" si="1058"/>
        <v>7.8000000000000007</v>
      </c>
      <c r="S5612" s="31">
        <f t="shared" si="1061"/>
        <v>0.29212962962962963</v>
      </c>
      <c r="T5612" s="31">
        <f t="shared" si="1062"/>
        <v>0.70188657407407407</v>
      </c>
      <c r="U5612" s="4">
        <f t="shared" si="1063"/>
        <v>7.8000000000000007</v>
      </c>
      <c r="V5612" s="4" t="str">
        <f t="shared" si="1064"/>
        <v/>
      </c>
      <c r="W5612" s="18" t="str">
        <f>IF(V5612="","",VLOOKUP(L5612,日射量と図３!$A$4:$C$368,3,TRUE)*238.85/100)</f>
        <v/>
      </c>
      <c r="X5612" s="4" t="str">
        <f t="shared" si="1065"/>
        <v/>
      </c>
      <c r="Y5612" s="4" t="str">
        <f t="shared" si="1066"/>
        <v/>
      </c>
      <c r="Z5612" s="4" t="str">
        <f t="shared" si="1067"/>
        <v/>
      </c>
      <c r="AA5612" s="4" t="str">
        <f>IF($V5612="","",IF(Y5612&lt;36,0,IF(AND(36&lt;=Y5612,Y5612&lt;71),VLOOKUP($W5612,日射量と図３!$E$6:$F$34,2,TRUE),IF(AND(71&lt;=Y5612,Y5612&lt;107),VLOOKUP($W5612,日射量と図３!$E$6:$G$34,3,TRUE),IF(AND(107&lt;=Y5612,Y5612&lt;143),VLOOKUP($W5612,日射量と図３!$E$6:$H$34,4,TRUE),VLOOKUP($W5612,日射量と図３!$E$6:$I$34,5,TRUE))))))</f>
        <v/>
      </c>
      <c r="AB5612" s="4" t="str">
        <f>IF($V5612="","",IF(Z5612&lt;36,0,IF(AND(36&lt;=Z5612,Z5612&lt;71),VLOOKUP($W5612,日射量と図３!$E$6:$F$34,2,TRUE),IF(AND(71&lt;=Z5612,Z5612&lt;107),VLOOKUP($W5612,日射量と図３!$E$6:$G$34,3,TRUE),IF(AND(107&lt;=Z5612,Z5612&lt;143),VLOOKUP($W5612,日射量と図３!$E$6:$H$34,4,TRUE),VLOOKUP($W5612,日射量と図３!$E$6:$I$34,5,TRUE))))))</f>
        <v/>
      </c>
      <c r="AC5612" s="382" t="str">
        <f t="shared" si="1059"/>
        <v/>
      </c>
      <c r="AD5612" s="382" t="str">
        <f t="shared" si="1060"/>
        <v/>
      </c>
    </row>
    <row r="5613" spans="11:30" ht="13.5" customHeight="1">
      <c r="K5613" s="4">
        <f t="shared" si="1056"/>
        <v>1</v>
      </c>
      <c r="L5613" s="34">
        <v>43485</v>
      </c>
      <c r="M5613" s="4">
        <v>234</v>
      </c>
      <c r="N5613" s="4">
        <v>18</v>
      </c>
      <c r="O5613" s="31">
        <v>0.70833333333333337</v>
      </c>
      <c r="P5613" s="35">
        <v>7.3</v>
      </c>
      <c r="Q5613" s="36">
        <f t="shared" si="1057"/>
        <v>16</v>
      </c>
      <c r="R5613" s="4">
        <f t="shared" si="1058"/>
        <v>8.6999999999999993</v>
      </c>
      <c r="S5613" s="31">
        <f t="shared" si="1061"/>
        <v>0.29212962962962963</v>
      </c>
      <c r="T5613" s="31">
        <f t="shared" si="1062"/>
        <v>0.70188657407407407</v>
      </c>
      <c r="U5613" s="4">
        <f t="shared" si="1063"/>
        <v>0</v>
      </c>
      <c r="V5613" s="4" t="str">
        <f t="shared" si="1064"/>
        <v/>
      </c>
      <c r="W5613" s="18" t="str">
        <f>IF(V5613="","",VLOOKUP(L5613,日射量と図３!$A$4:$C$368,3,TRUE)*238.85/100)</f>
        <v/>
      </c>
      <c r="X5613" s="4" t="str">
        <f t="shared" si="1065"/>
        <v/>
      </c>
      <c r="Y5613" s="4" t="str">
        <f t="shared" si="1066"/>
        <v/>
      </c>
      <c r="Z5613" s="4" t="str">
        <f t="shared" si="1067"/>
        <v/>
      </c>
      <c r="AA5613" s="4" t="str">
        <f>IF($V5613="","",IF(Y5613&lt;36,0,IF(AND(36&lt;=Y5613,Y5613&lt;71),VLOOKUP($W5613,日射量と図３!$E$6:$F$34,2,TRUE),IF(AND(71&lt;=Y5613,Y5613&lt;107),VLOOKUP($W5613,日射量と図３!$E$6:$G$34,3,TRUE),IF(AND(107&lt;=Y5613,Y5613&lt;143),VLOOKUP($W5613,日射量と図３!$E$6:$H$34,4,TRUE),VLOOKUP($W5613,日射量と図３!$E$6:$I$34,5,TRUE))))))</f>
        <v/>
      </c>
      <c r="AB5613" s="4" t="str">
        <f>IF($V5613="","",IF(Z5613&lt;36,0,IF(AND(36&lt;=Z5613,Z5613&lt;71),VLOOKUP($W5613,日射量と図３!$E$6:$F$34,2,TRUE),IF(AND(71&lt;=Z5613,Z5613&lt;107),VLOOKUP($W5613,日射量と図３!$E$6:$G$34,3,TRUE),IF(AND(107&lt;=Z5613,Z5613&lt;143),VLOOKUP($W5613,日射量と図３!$E$6:$H$34,4,TRUE),VLOOKUP($W5613,日射量と図３!$E$6:$I$34,5,TRUE))))))</f>
        <v/>
      </c>
      <c r="AC5613" s="382" t="str">
        <f t="shared" si="1059"/>
        <v/>
      </c>
      <c r="AD5613" s="382" t="str">
        <f t="shared" si="1060"/>
        <v/>
      </c>
    </row>
    <row r="5614" spans="11:30" ht="13.5" customHeight="1">
      <c r="K5614" s="4">
        <f t="shared" si="1056"/>
        <v>1</v>
      </c>
      <c r="L5614" s="34">
        <v>43485</v>
      </c>
      <c r="M5614" s="4">
        <v>234</v>
      </c>
      <c r="N5614" s="4">
        <v>19</v>
      </c>
      <c r="O5614" s="31">
        <v>0.75</v>
      </c>
      <c r="P5614" s="35">
        <v>6.6099999999999994</v>
      </c>
      <c r="Q5614" s="36">
        <f t="shared" si="1057"/>
        <v>16</v>
      </c>
      <c r="R5614" s="4">
        <f t="shared" si="1058"/>
        <v>9.39</v>
      </c>
      <c r="S5614" s="31">
        <f t="shared" si="1061"/>
        <v>0.29212962962962963</v>
      </c>
      <c r="T5614" s="31">
        <f t="shared" si="1062"/>
        <v>0.70188657407407407</v>
      </c>
      <c r="U5614" s="4">
        <f t="shared" si="1063"/>
        <v>0</v>
      </c>
      <c r="V5614" s="4" t="str">
        <f t="shared" si="1064"/>
        <v/>
      </c>
      <c r="W5614" s="18" t="str">
        <f>IF(V5614="","",VLOOKUP(L5614,日射量と図３!$A$4:$C$368,3,TRUE)*238.85/100)</f>
        <v/>
      </c>
      <c r="X5614" s="4" t="str">
        <f t="shared" si="1065"/>
        <v/>
      </c>
      <c r="Y5614" s="4" t="str">
        <f t="shared" si="1066"/>
        <v/>
      </c>
      <c r="Z5614" s="4" t="str">
        <f t="shared" si="1067"/>
        <v/>
      </c>
      <c r="AA5614" s="4" t="str">
        <f>IF($V5614="","",IF(Y5614&lt;36,0,IF(AND(36&lt;=Y5614,Y5614&lt;71),VLOOKUP($W5614,日射量と図３!$E$6:$F$34,2,TRUE),IF(AND(71&lt;=Y5614,Y5614&lt;107),VLOOKUP($W5614,日射量と図３!$E$6:$G$34,3,TRUE),IF(AND(107&lt;=Y5614,Y5614&lt;143),VLOOKUP($W5614,日射量と図３!$E$6:$H$34,4,TRUE),VLOOKUP($W5614,日射量と図３!$E$6:$I$34,5,TRUE))))))</f>
        <v/>
      </c>
      <c r="AB5614" s="4" t="str">
        <f>IF($V5614="","",IF(Z5614&lt;36,0,IF(AND(36&lt;=Z5614,Z5614&lt;71),VLOOKUP($W5614,日射量と図３!$E$6:$F$34,2,TRUE),IF(AND(71&lt;=Z5614,Z5614&lt;107),VLOOKUP($W5614,日射量と図３!$E$6:$G$34,3,TRUE),IF(AND(107&lt;=Z5614,Z5614&lt;143),VLOOKUP($W5614,日射量と図３!$E$6:$H$34,4,TRUE),VLOOKUP($W5614,日射量と図３!$E$6:$I$34,5,TRUE))))))</f>
        <v/>
      </c>
      <c r="AC5614" s="382" t="str">
        <f t="shared" si="1059"/>
        <v/>
      </c>
      <c r="AD5614" s="382" t="str">
        <f t="shared" si="1060"/>
        <v/>
      </c>
    </row>
    <row r="5615" spans="11:30" ht="13.5" customHeight="1">
      <c r="K5615" s="4">
        <f t="shared" si="1056"/>
        <v>1</v>
      </c>
      <c r="L5615" s="34">
        <v>43485</v>
      </c>
      <c r="M5615" s="4">
        <v>234</v>
      </c>
      <c r="N5615" s="4">
        <v>20</v>
      </c>
      <c r="O5615" s="31">
        <v>0.79166666666666663</v>
      </c>
      <c r="P5615" s="35">
        <v>6.09</v>
      </c>
      <c r="Q5615" s="36">
        <f t="shared" si="1057"/>
        <v>16</v>
      </c>
      <c r="R5615" s="4">
        <f t="shared" si="1058"/>
        <v>9.91</v>
      </c>
      <c r="S5615" s="31">
        <f t="shared" si="1061"/>
        <v>0.29212962962962963</v>
      </c>
      <c r="T5615" s="31">
        <f t="shared" si="1062"/>
        <v>0.70188657407407407</v>
      </c>
      <c r="U5615" s="4">
        <f t="shared" si="1063"/>
        <v>0</v>
      </c>
      <c r="V5615" s="4" t="str">
        <f t="shared" si="1064"/>
        <v/>
      </c>
      <c r="W5615" s="18" t="str">
        <f>IF(V5615="","",VLOOKUP(L5615,日射量と図３!$A$4:$C$368,3,TRUE)*238.85/100)</f>
        <v/>
      </c>
      <c r="X5615" s="4" t="str">
        <f t="shared" si="1065"/>
        <v/>
      </c>
      <c r="Y5615" s="4" t="str">
        <f t="shared" si="1066"/>
        <v/>
      </c>
      <c r="Z5615" s="4" t="str">
        <f t="shared" si="1067"/>
        <v/>
      </c>
      <c r="AA5615" s="4" t="str">
        <f>IF($V5615="","",IF(Y5615&lt;36,0,IF(AND(36&lt;=Y5615,Y5615&lt;71),VLOOKUP($W5615,日射量と図３!$E$6:$F$34,2,TRUE),IF(AND(71&lt;=Y5615,Y5615&lt;107),VLOOKUP($W5615,日射量と図３!$E$6:$G$34,3,TRUE),IF(AND(107&lt;=Y5615,Y5615&lt;143),VLOOKUP($W5615,日射量と図３!$E$6:$H$34,4,TRUE),VLOOKUP($W5615,日射量と図３!$E$6:$I$34,5,TRUE))))))</f>
        <v/>
      </c>
      <c r="AB5615" s="4" t="str">
        <f>IF($V5615="","",IF(Z5615&lt;36,0,IF(AND(36&lt;=Z5615,Z5615&lt;71),VLOOKUP($W5615,日射量と図３!$E$6:$F$34,2,TRUE),IF(AND(71&lt;=Z5615,Z5615&lt;107),VLOOKUP($W5615,日射量と図３!$E$6:$G$34,3,TRUE),IF(AND(107&lt;=Z5615,Z5615&lt;143),VLOOKUP($W5615,日射量と図３!$E$6:$H$34,4,TRUE),VLOOKUP($W5615,日射量と図３!$E$6:$I$34,5,TRUE))))))</f>
        <v/>
      </c>
      <c r="AC5615" s="382" t="str">
        <f t="shared" si="1059"/>
        <v/>
      </c>
      <c r="AD5615" s="382" t="str">
        <f t="shared" si="1060"/>
        <v/>
      </c>
    </row>
    <row r="5616" spans="11:30" ht="13.5" customHeight="1">
      <c r="K5616" s="4">
        <f t="shared" si="1056"/>
        <v>1</v>
      </c>
      <c r="L5616" s="34">
        <v>43485</v>
      </c>
      <c r="M5616" s="4">
        <v>234</v>
      </c>
      <c r="N5616" s="4">
        <v>21</v>
      </c>
      <c r="O5616" s="31">
        <v>0.83333333333333337</v>
      </c>
      <c r="P5616" s="35">
        <v>5.4</v>
      </c>
      <c r="Q5616" s="36">
        <f t="shared" si="1057"/>
        <v>16</v>
      </c>
      <c r="R5616" s="4">
        <f t="shared" si="1058"/>
        <v>10.6</v>
      </c>
      <c r="S5616" s="31">
        <f t="shared" si="1061"/>
        <v>0.29212962962962963</v>
      </c>
      <c r="T5616" s="31">
        <f t="shared" si="1062"/>
        <v>0.70188657407407407</v>
      </c>
      <c r="U5616" s="4">
        <f t="shared" si="1063"/>
        <v>0</v>
      </c>
      <c r="V5616" s="4" t="str">
        <f t="shared" si="1064"/>
        <v/>
      </c>
      <c r="W5616" s="18" t="str">
        <f>IF(V5616="","",VLOOKUP(L5616,日射量と図３!$A$4:$C$368,3,TRUE)*238.85/100)</f>
        <v/>
      </c>
      <c r="X5616" s="4" t="str">
        <f t="shared" si="1065"/>
        <v/>
      </c>
      <c r="Y5616" s="4" t="str">
        <f t="shared" si="1066"/>
        <v/>
      </c>
      <c r="Z5616" s="4" t="str">
        <f t="shared" si="1067"/>
        <v/>
      </c>
      <c r="AA5616" s="4" t="str">
        <f>IF($V5616="","",IF(Y5616&lt;36,0,IF(AND(36&lt;=Y5616,Y5616&lt;71),VLOOKUP($W5616,日射量と図３!$E$6:$F$34,2,TRUE),IF(AND(71&lt;=Y5616,Y5616&lt;107),VLOOKUP($W5616,日射量と図３!$E$6:$G$34,3,TRUE),IF(AND(107&lt;=Y5616,Y5616&lt;143),VLOOKUP($W5616,日射量と図３!$E$6:$H$34,4,TRUE),VLOOKUP($W5616,日射量と図３!$E$6:$I$34,5,TRUE))))))</f>
        <v/>
      </c>
      <c r="AB5616" s="4" t="str">
        <f>IF($V5616="","",IF(Z5616&lt;36,0,IF(AND(36&lt;=Z5616,Z5616&lt;71),VLOOKUP($W5616,日射量と図３!$E$6:$F$34,2,TRUE),IF(AND(71&lt;=Z5616,Z5616&lt;107),VLOOKUP($W5616,日射量と図３!$E$6:$G$34,3,TRUE),IF(AND(107&lt;=Z5616,Z5616&lt;143),VLOOKUP($W5616,日射量と図３!$E$6:$H$34,4,TRUE),VLOOKUP($W5616,日射量と図３!$E$6:$I$34,5,TRUE))))))</f>
        <v/>
      </c>
      <c r="AC5616" s="382" t="str">
        <f t="shared" si="1059"/>
        <v/>
      </c>
      <c r="AD5616" s="382" t="str">
        <f t="shared" si="1060"/>
        <v/>
      </c>
    </row>
    <row r="5617" spans="11:30" ht="13.5" customHeight="1">
      <c r="K5617" s="4">
        <f t="shared" si="1056"/>
        <v>1</v>
      </c>
      <c r="L5617" s="34">
        <v>43485</v>
      </c>
      <c r="M5617" s="4">
        <v>234</v>
      </c>
      <c r="N5617" s="4">
        <v>22</v>
      </c>
      <c r="O5617" s="31">
        <v>0.875</v>
      </c>
      <c r="P5617" s="35">
        <v>4.9799999999999995</v>
      </c>
      <c r="Q5617" s="36">
        <f t="shared" si="1057"/>
        <v>16</v>
      </c>
      <c r="R5617" s="4">
        <f t="shared" si="1058"/>
        <v>11.02</v>
      </c>
      <c r="S5617" s="31">
        <f t="shared" si="1061"/>
        <v>0.29212962962962963</v>
      </c>
      <c r="T5617" s="31">
        <f t="shared" si="1062"/>
        <v>0.70188657407407407</v>
      </c>
      <c r="U5617" s="4">
        <f t="shared" si="1063"/>
        <v>0</v>
      </c>
      <c r="V5617" s="4" t="str">
        <f t="shared" si="1064"/>
        <v/>
      </c>
      <c r="W5617" s="18" t="str">
        <f>IF(V5617="","",VLOOKUP(L5617,日射量と図３!$A$4:$C$368,3,TRUE)*238.85/100)</f>
        <v/>
      </c>
      <c r="X5617" s="4" t="str">
        <f t="shared" si="1065"/>
        <v/>
      </c>
      <c r="Y5617" s="4" t="str">
        <f t="shared" si="1066"/>
        <v/>
      </c>
      <c r="Z5617" s="4" t="str">
        <f t="shared" si="1067"/>
        <v/>
      </c>
      <c r="AA5617" s="4" t="str">
        <f>IF($V5617="","",IF(Y5617&lt;36,0,IF(AND(36&lt;=Y5617,Y5617&lt;71),VLOOKUP($W5617,日射量と図３!$E$6:$F$34,2,TRUE),IF(AND(71&lt;=Y5617,Y5617&lt;107),VLOOKUP($W5617,日射量と図３!$E$6:$G$34,3,TRUE),IF(AND(107&lt;=Y5617,Y5617&lt;143),VLOOKUP($W5617,日射量と図３!$E$6:$H$34,4,TRUE),VLOOKUP($W5617,日射量と図３!$E$6:$I$34,5,TRUE))))))</f>
        <v/>
      </c>
      <c r="AB5617" s="4" t="str">
        <f>IF($V5617="","",IF(Z5617&lt;36,0,IF(AND(36&lt;=Z5617,Z5617&lt;71),VLOOKUP($W5617,日射量と図３!$E$6:$F$34,2,TRUE),IF(AND(71&lt;=Z5617,Z5617&lt;107),VLOOKUP($W5617,日射量と図３!$E$6:$G$34,3,TRUE),IF(AND(107&lt;=Z5617,Z5617&lt;143),VLOOKUP($W5617,日射量と図３!$E$6:$H$34,4,TRUE),VLOOKUP($W5617,日射量と図３!$E$6:$I$34,5,TRUE))))))</f>
        <v/>
      </c>
      <c r="AC5617" s="382" t="str">
        <f t="shared" si="1059"/>
        <v/>
      </c>
      <c r="AD5617" s="382" t="str">
        <f t="shared" si="1060"/>
        <v/>
      </c>
    </row>
    <row r="5618" spans="11:30" ht="13.5" customHeight="1">
      <c r="K5618" s="4">
        <f t="shared" si="1056"/>
        <v>1</v>
      </c>
      <c r="L5618" s="34">
        <v>43485</v>
      </c>
      <c r="M5618" s="4">
        <v>234</v>
      </c>
      <c r="N5618" s="4">
        <v>23</v>
      </c>
      <c r="O5618" s="31">
        <v>0.91666666666666663</v>
      </c>
      <c r="P5618" s="35">
        <v>4.59</v>
      </c>
      <c r="Q5618" s="36">
        <f t="shared" si="1057"/>
        <v>13</v>
      </c>
      <c r="R5618" s="4">
        <f t="shared" si="1058"/>
        <v>8.41</v>
      </c>
      <c r="S5618" s="31">
        <f t="shared" si="1061"/>
        <v>0.29212962962962963</v>
      </c>
      <c r="T5618" s="31">
        <f t="shared" si="1062"/>
        <v>0.70188657407407407</v>
      </c>
      <c r="U5618" s="4">
        <f t="shared" si="1063"/>
        <v>0</v>
      </c>
      <c r="V5618" s="4" t="str">
        <f t="shared" si="1064"/>
        <v/>
      </c>
      <c r="W5618" s="18" t="str">
        <f>IF(V5618="","",VLOOKUP(L5618,日射量と図３!$A$4:$C$368,3,TRUE)*238.85/100)</f>
        <v/>
      </c>
      <c r="X5618" s="4" t="str">
        <f t="shared" si="1065"/>
        <v/>
      </c>
      <c r="Y5618" s="4" t="str">
        <f t="shared" si="1066"/>
        <v/>
      </c>
      <c r="Z5618" s="4" t="str">
        <f t="shared" si="1067"/>
        <v/>
      </c>
      <c r="AA5618" s="4" t="str">
        <f>IF($V5618="","",IF(Y5618&lt;36,0,IF(AND(36&lt;=Y5618,Y5618&lt;71),VLOOKUP($W5618,日射量と図３!$E$6:$F$34,2,TRUE),IF(AND(71&lt;=Y5618,Y5618&lt;107),VLOOKUP($W5618,日射量と図３!$E$6:$G$34,3,TRUE),IF(AND(107&lt;=Y5618,Y5618&lt;143),VLOOKUP($W5618,日射量と図３!$E$6:$H$34,4,TRUE),VLOOKUP($W5618,日射量と図３!$E$6:$I$34,5,TRUE))))))</f>
        <v/>
      </c>
      <c r="AB5618" s="4" t="str">
        <f>IF($V5618="","",IF(Z5618&lt;36,0,IF(AND(36&lt;=Z5618,Z5618&lt;71),VLOOKUP($W5618,日射量と図３!$E$6:$F$34,2,TRUE),IF(AND(71&lt;=Z5618,Z5618&lt;107),VLOOKUP($W5618,日射量と図３!$E$6:$G$34,3,TRUE),IF(AND(107&lt;=Z5618,Z5618&lt;143),VLOOKUP($W5618,日射量と図３!$E$6:$H$34,4,TRUE),VLOOKUP($W5618,日射量と図３!$E$6:$I$34,5,TRUE))))))</f>
        <v/>
      </c>
      <c r="AC5618" s="382" t="str">
        <f t="shared" si="1059"/>
        <v/>
      </c>
      <c r="AD5618" s="382" t="str">
        <f t="shared" si="1060"/>
        <v/>
      </c>
    </row>
    <row r="5619" spans="11:30" ht="13.5" customHeight="1">
      <c r="K5619" s="4">
        <f t="shared" si="1056"/>
        <v>1</v>
      </c>
      <c r="L5619" s="34">
        <v>43485</v>
      </c>
      <c r="M5619" s="4">
        <v>234</v>
      </c>
      <c r="N5619" s="4">
        <v>24</v>
      </c>
      <c r="O5619" s="31">
        <v>0.95833333333333337</v>
      </c>
      <c r="P5619" s="35">
        <v>4.1599999999999993</v>
      </c>
      <c r="Q5619" s="36">
        <f t="shared" si="1057"/>
        <v>13</v>
      </c>
      <c r="R5619" s="4">
        <f t="shared" si="1058"/>
        <v>8.84</v>
      </c>
      <c r="S5619" s="31">
        <f t="shared" si="1061"/>
        <v>0.29212962962962963</v>
      </c>
      <c r="T5619" s="31">
        <f t="shared" si="1062"/>
        <v>0.70188657407407407</v>
      </c>
      <c r="U5619" s="4">
        <f t="shared" si="1063"/>
        <v>0</v>
      </c>
      <c r="V5619" s="4" t="str">
        <f t="shared" si="1064"/>
        <v/>
      </c>
      <c r="W5619" s="18" t="str">
        <f>IF(V5619="","",VLOOKUP(L5619,日射量と図３!$A$4:$C$368,3,TRUE)*238.85/100)</f>
        <v/>
      </c>
      <c r="X5619" s="4" t="str">
        <f t="shared" si="1065"/>
        <v/>
      </c>
      <c r="Y5619" s="4" t="str">
        <f t="shared" si="1066"/>
        <v/>
      </c>
      <c r="Z5619" s="4" t="str">
        <f t="shared" si="1067"/>
        <v/>
      </c>
      <c r="AA5619" s="4" t="str">
        <f>IF($V5619="","",IF(Y5619&lt;36,0,IF(AND(36&lt;=Y5619,Y5619&lt;71),VLOOKUP($W5619,日射量と図３!$E$6:$F$34,2,TRUE),IF(AND(71&lt;=Y5619,Y5619&lt;107),VLOOKUP($W5619,日射量と図３!$E$6:$G$34,3,TRUE),IF(AND(107&lt;=Y5619,Y5619&lt;143),VLOOKUP($W5619,日射量と図３!$E$6:$H$34,4,TRUE),VLOOKUP($W5619,日射量と図３!$E$6:$I$34,5,TRUE))))))</f>
        <v/>
      </c>
      <c r="AB5619" s="4" t="str">
        <f>IF($V5619="","",IF(Z5619&lt;36,0,IF(AND(36&lt;=Z5619,Z5619&lt;71),VLOOKUP($W5619,日射量と図３!$E$6:$F$34,2,TRUE),IF(AND(71&lt;=Z5619,Z5619&lt;107),VLOOKUP($W5619,日射量と図３!$E$6:$G$34,3,TRUE),IF(AND(107&lt;=Z5619,Z5619&lt;143),VLOOKUP($W5619,日射量と図３!$E$6:$H$34,4,TRUE),VLOOKUP($W5619,日射量と図３!$E$6:$I$34,5,TRUE))))))</f>
        <v/>
      </c>
      <c r="AC5619" s="382" t="str">
        <f t="shared" si="1059"/>
        <v/>
      </c>
      <c r="AD5619" s="382" t="str">
        <f t="shared" si="1060"/>
        <v/>
      </c>
    </row>
    <row r="5620" spans="11:30" ht="13.5" customHeight="1">
      <c r="K5620" s="4">
        <f t="shared" si="1056"/>
        <v>1</v>
      </c>
      <c r="L5620" s="34">
        <v>43486</v>
      </c>
      <c r="M5620" s="4">
        <v>235</v>
      </c>
      <c r="N5620" s="4">
        <v>1</v>
      </c>
      <c r="O5620" s="31">
        <v>0</v>
      </c>
      <c r="P5620" s="35">
        <v>3.71</v>
      </c>
      <c r="Q5620" s="36">
        <f t="shared" si="1057"/>
        <v>13</v>
      </c>
      <c r="R5620" s="4">
        <f t="shared" si="1058"/>
        <v>9.2899999999999991</v>
      </c>
      <c r="S5620" s="31">
        <f t="shared" si="1061"/>
        <v>0.29212962962962963</v>
      </c>
      <c r="T5620" s="31">
        <f t="shared" si="1062"/>
        <v>0.70188657407407407</v>
      </c>
      <c r="U5620" s="4">
        <f t="shared" si="1063"/>
        <v>0</v>
      </c>
      <c r="V5620" s="4">
        <f t="shared" si="1064"/>
        <v>54.460000000000008</v>
      </c>
      <c r="W5620" s="18">
        <f>IF(V5620="","",VLOOKUP(L5620,日射量と図３!$A$4:$C$368,3,TRUE)*238.85/100)</f>
        <v>19.108000000000001</v>
      </c>
      <c r="X5620" s="4">
        <f t="shared" si="1065"/>
        <v>10</v>
      </c>
      <c r="Y5620" s="4">
        <f t="shared" si="1066"/>
        <v>34.047575100000003</v>
      </c>
      <c r="Z5620" s="4">
        <f t="shared" si="1067"/>
        <v>38.380902840000005</v>
      </c>
      <c r="AA5620" s="4">
        <f>IF($V5620="","",IF(Y5620&lt;36,0,IF(AND(36&lt;=Y5620,Y5620&lt;71),VLOOKUP($W5620,日射量と図３!$E$6:$F$34,2,TRUE),IF(AND(71&lt;=Y5620,Y5620&lt;107),VLOOKUP($W5620,日射量と図３!$E$6:$G$34,3,TRUE),IF(AND(107&lt;=Y5620,Y5620&lt;143),VLOOKUP($W5620,日射量と図３!$E$6:$H$34,4,TRUE),VLOOKUP($W5620,日射量と図３!$E$6:$I$34,5,TRUE))))))</f>
        <v>0</v>
      </c>
      <c r="AB5620" s="4">
        <f>IF($V5620="","",IF(Z5620&lt;36,0,IF(AND(36&lt;=Z5620,Z5620&lt;71),VLOOKUP($W5620,日射量と図３!$E$6:$F$34,2,TRUE),IF(AND(71&lt;=Z5620,Z5620&lt;107),VLOOKUP($W5620,日射量と図３!$E$6:$G$34,3,TRUE),IF(AND(107&lt;=Z5620,Z5620&lt;143),VLOOKUP($W5620,日射量と図３!$E$6:$H$34,4,TRUE),VLOOKUP($W5620,日射量と図３!$E$6:$I$34,5,TRUE))))))</f>
        <v>34</v>
      </c>
      <c r="AC5620" s="382">
        <f t="shared" si="1059"/>
        <v>0</v>
      </c>
      <c r="AD5620" s="382">
        <f t="shared" si="1060"/>
        <v>0</v>
      </c>
    </row>
    <row r="5621" spans="11:30" ht="13.5" customHeight="1">
      <c r="K5621" s="4">
        <f t="shared" si="1056"/>
        <v>1</v>
      </c>
      <c r="L5621" s="34">
        <v>43486</v>
      </c>
      <c r="M5621" s="4">
        <v>235</v>
      </c>
      <c r="N5621" s="4">
        <v>2</v>
      </c>
      <c r="O5621" s="31">
        <v>4.1666666666666664E-2</v>
      </c>
      <c r="P5621" s="35">
        <v>3.41</v>
      </c>
      <c r="Q5621" s="36">
        <f t="shared" si="1057"/>
        <v>13</v>
      </c>
      <c r="R5621" s="4">
        <f t="shared" si="1058"/>
        <v>9.59</v>
      </c>
      <c r="S5621" s="31">
        <f t="shared" si="1061"/>
        <v>0.29212962962962963</v>
      </c>
      <c r="T5621" s="31">
        <f t="shared" si="1062"/>
        <v>0.70188657407407407</v>
      </c>
      <c r="U5621" s="4">
        <f t="shared" si="1063"/>
        <v>0</v>
      </c>
      <c r="V5621" s="4" t="str">
        <f t="shared" si="1064"/>
        <v/>
      </c>
      <c r="W5621" s="18" t="str">
        <f>IF(V5621="","",VLOOKUP(L5621,日射量と図３!$A$4:$C$368,3,TRUE)*238.85/100)</f>
        <v/>
      </c>
      <c r="X5621" s="4" t="str">
        <f t="shared" si="1065"/>
        <v/>
      </c>
      <c r="Y5621" s="4" t="str">
        <f t="shared" si="1066"/>
        <v/>
      </c>
      <c r="Z5621" s="4" t="str">
        <f t="shared" si="1067"/>
        <v/>
      </c>
      <c r="AA5621" s="4" t="str">
        <f>IF($V5621="","",IF(Y5621&lt;36,0,IF(AND(36&lt;=Y5621,Y5621&lt;71),VLOOKUP($W5621,日射量と図３!$E$6:$F$34,2,TRUE),IF(AND(71&lt;=Y5621,Y5621&lt;107),VLOOKUP($W5621,日射量と図３!$E$6:$G$34,3,TRUE),IF(AND(107&lt;=Y5621,Y5621&lt;143),VLOOKUP($W5621,日射量と図３!$E$6:$H$34,4,TRUE),VLOOKUP($W5621,日射量と図３!$E$6:$I$34,5,TRUE))))))</f>
        <v/>
      </c>
      <c r="AB5621" s="4" t="str">
        <f>IF($V5621="","",IF(Z5621&lt;36,0,IF(AND(36&lt;=Z5621,Z5621&lt;71),VLOOKUP($W5621,日射量と図３!$E$6:$F$34,2,TRUE),IF(AND(71&lt;=Z5621,Z5621&lt;107),VLOOKUP($W5621,日射量と図３!$E$6:$G$34,3,TRUE),IF(AND(107&lt;=Z5621,Z5621&lt;143),VLOOKUP($W5621,日射量と図３!$E$6:$H$34,4,TRUE),VLOOKUP($W5621,日射量と図３!$E$6:$I$34,5,TRUE))))))</f>
        <v/>
      </c>
      <c r="AC5621" s="382" t="str">
        <f t="shared" si="1059"/>
        <v/>
      </c>
      <c r="AD5621" s="382" t="str">
        <f t="shared" si="1060"/>
        <v/>
      </c>
    </row>
    <row r="5622" spans="11:30" ht="13.5" customHeight="1">
      <c r="K5622" s="4">
        <f t="shared" si="1056"/>
        <v>1</v>
      </c>
      <c r="L5622" s="34">
        <v>43486</v>
      </c>
      <c r="M5622" s="4">
        <v>235</v>
      </c>
      <c r="N5622" s="4">
        <v>3</v>
      </c>
      <c r="O5622" s="31">
        <v>8.3333333333333329E-2</v>
      </c>
      <c r="P5622" s="35">
        <v>3.0200000000000005</v>
      </c>
      <c r="Q5622" s="36">
        <f t="shared" si="1057"/>
        <v>13</v>
      </c>
      <c r="R5622" s="4">
        <f t="shared" si="1058"/>
        <v>9.98</v>
      </c>
      <c r="S5622" s="31">
        <f t="shared" si="1061"/>
        <v>0.29212962962962963</v>
      </c>
      <c r="T5622" s="31">
        <f t="shared" si="1062"/>
        <v>0.70188657407407407</v>
      </c>
      <c r="U5622" s="4">
        <f t="shared" si="1063"/>
        <v>0</v>
      </c>
      <c r="V5622" s="4" t="str">
        <f t="shared" si="1064"/>
        <v/>
      </c>
      <c r="W5622" s="18" t="str">
        <f>IF(V5622="","",VLOOKUP(L5622,日射量と図３!$A$4:$C$368,3,TRUE)*238.85/100)</f>
        <v/>
      </c>
      <c r="X5622" s="4" t="str">
        <f t="shared" si="1065"/>
        <v/>
      </c>
      <c r="Y5622" s="4" t="str">
        <f t="shared" si="1066"/>
        <v/>
      </c>
      <c r="Z5622" s="4" t="str">
        <f t="shared" si="1067"/>
        <v/>
      </c>
      <c r="AA5622" s="4" t="str">
        <f>IF($V5622="","",IF(Y5622&lt;36,0,IF(AND(36&lt;=Y5622,Y5622&lt;71),VLOOKUP($W5622,日射量と図３!$E$6:$F$34,2,TRUE),IF(AND(71&lt;=Y5622,Y5622&lt;107),VLOOKUP($W5622,日射量と図３!$E$6:$G$34,3,TRUE),IF(AND(107&lt;=Y5622,Y5622&lt;143),VLOOKUP($W5622,日射量と図３!$E$6:$H$34,4,TRUE),VLOOKUP($W5622,日射量と図３!$E$6:$I$34,5,TRUE))))))</f>
        <v/>
      </c>
      <c r="AB5622" s="4" t="str">
        <f>IF($V5622="","",IF(Z5622&lt;36,0,IF(AND(36&lt;=Z5622,Z5622&lt;71),VLOOKUP($W5622,日射量と図３!$E$6:$F$34,2,TRUE),IF(AND(71&lt;=Z5622,Z5622&lt;107),VLOOKUP($W5622,日射量と図３!$E$6:$G$34,3,TRUE),IF(AND(107&lt;=Z5622,Z5622&lt;143),VLOOKUP($W5622,日射量と図３!$E$6:$H$34,4,TRUE),VLOOKUP($W5622,日射量と図３!$E$6:$I$34,5,TRUE))))))</f>
        <v/>
      </c>
      <c r="AC5622" s="382" t="str">
        <f t="shared" si="1059"/>
        <v/>
      </c>
      <c r="AD5622" s="382" t="str">
        <f t="shared" si="1060"/>
        <v/>
      </c>
    </row>
    <row r="5623" spans="11:30" ht="13.5" customHeight="1">
      <c r="K5623" s="4">
        <f t="shared" si="1056"/>
        <v>1</v>
      </c>
      <c r="L5623" s="34">
        <v>43486</v>
      </c>
      <c r="M5623" s="4">
        <v>235</v>
      </c>
      <c r="N5623" s="4">
        <v>4</v>
      </c>
      <c r="O5623" s="31">
        <v>0.125</v>
      </c>
      <c r="P5623" s="35">
        <v>2.7299999999999995</v>
      </c>
      <c r="Q5623" s="36">
        <f t="shared" si="1057"/>
        <v>13</v>
      </c>
      <c r="R5623" s="4">
        <f t="shared" si="1058"/>
        <v>10.27</v>
      </c>
      <c r="S5623" s="31">
        <f t="shared" si="1061"/>
        <v>0.29212962962962963</v>
      </c>
      <c r="T5623" s="31">
        <f t="shared" si="1062"/>
        <v>0.70188657407407407</v>
      </c>
      <c r="U5623" s="4">
        <f t="shared" si="1063"/>
        <v>0</v>
      </c>
      <c r="V5623" s="4" t="str">
        <f t="shared" si="1064"/>
        <v/>
      </c>
      <c r="W5623" s="18" t="str">
        <f>IF(V5623="","",VLOOKUP(L5623,日射量と図３!$A$4:$C$368,3,TRUE)*238.85/100)</f>
        <v/>
      </c>
      <c r="X5623" s="4" t="str">
        <f t="shared" si="1065"/>
        <v/>
      </c>
      <c r="Y5623" s="4" t="str">
        <f t="shared" si="1066"/>
        <v/>
      </c>
      <c r="Z5623" s="4" t="str">
        <f t="shared" si="1067"/>
        <v/>
      </c>
      <c r="AA5623" s="4" t="str">
        <f>IF($V5623="","",IF(Y5623&lt;36,0,IF(AND(36&lt;=Y5623,Y5623&lt;71),VLOOKUP($W5623,日射量と図３!$E$6:$F$34,2,TRUE),IF(AND(71&lt;=Y5623,Y5623&lt;107),VLOOKUP($W5623,日射量と図３!$E$6:$G$34,3,TRUE),IF(AND(107&lt;=Y5623,Y5623&lt;143),VLOOKUP($W5623,日射量と図３!$E$6:$H$34,4,TRUE),VLOOKUP($W5623,日射量と図３!$E$6:$I$34,5,TRUE))))))</f>
        <v/>
      </c>
      <c r="AB5623" s="4" t="str">
        <f>IF($V5623="","",IF(Z5623&lt;36,0,IF(AND(36&lt;=Z5623,Z5623&lt;71),VLOOKUP($W5623,日射量と図３!$E$6:$F$34,2,TRUE),IF(AND(71&lt;=Z5623,Z5623&lt;107),VLOOKUP($W5623,日射量と図３!$E$6:$G$34,3,TRUE),IF(AND(107&lt;=Z5623,Z5623&lt;143),VLOOKUP($W5623,日射量と図３!$E$6:$H$34,4,TRUE),VLOOKUP($W5623,日射量と図３!$E$6:$I$34,5,TRUE))))))</f>
        <v/>
      </c>
      <c r="AC5623" s="382" t="str">
        <f t="shared" si="1059"/>
        <v/>
      </c>
      <c r="AD5623" s="382" t="str">
        <f t="shared" si="1060"/>
        <v/>
      </c>
    </row>
    <row r="5624" spans="11:30" ht="13.5" customHeight="1">
      <c r="K5624" s="4">
        <f t="shared" si="1056"/>
        <v>1</v>
      </c>
      <c r="L5624" s="34">
        <v>43486</v>
      </c>
      <c r="M5624" s="4">
        <v>235</v>
      </c>
      <c r="N5624" s="4">
        <v>5</v>
      </c>
      <c r="O5624" s="31">
        <v>0.16666666666666666</v>
      </c>
      <c r="P5624" s="35">
        <v>2.6399999999999997</v>
      </c>
      <c r="Q5624" s="36">
        <f t="shared" si="1057"/>
        <v>15</v>
      </c>
      <c r="R5624" s="4">
        <f t="shared" si="1058"/>
        <v>12.36</v>
      </c>
      <c r="S5624" s="31">
        <f t="shared" si="1061"/>
        <v>0.29212962962962963</v>
      </c>
      <c r="T5624" s="31">
        <f t="shared" si="1062"/>
        <v>0.70188657407407407</v>
      </c>
      <c r="U5624" s="4">
        <f t="shared" si="1063"/>
        <v>0</v>
      </c>
      <c r="V5624" s="4" t="str">
        <f t="shared" si="1064"/>
        <v/>
      </c>
      <c r="W5624" s="18" t="str">
        <f>IF(V5624="","",VLOOKUP(L5624,日射量と図３!$A$4:$C$368,3,TRUE)*238.85/100)</f>
        <v/>
      </c>
      <c r="X5624" s="4" t="str">
        <f t="shared" si="1065"/>
        <v/>
      </c>
      <c r="Y5624" s="4" t="str">
        <f t="shared" si="1066"/>
        <v/>
      </c>
      <c r="Z5624" s="4" t="str">
        <f t="shared" si="1067"/>
        <v/>
      </c>
      <c r="AA5624" s="4" t="str">
        <f>IF($V5624="","",IF(Y5624&lt;36,0,IF(AND(36&lt;=Y5624,Y5624&lt;71),VLOOKUP($W5624,日射量と図３!$E$6:$F$34,2,TRUE),IF(AND(71&lt;=Y5624,Y5624&lt;107),VLOOKUP($W5624,日射量と図３!$E$6:$G$34,3,TRUE),IF(AND(107&lt;=Y5624,Y5624&lt;143),VLOOKUP($W5624,日射量と図３!$E$6:$H$34,4,TRUE),VLOOKUP($W5624,日射量と図３!$E$6:$I$34,5,TRUE))))))</f>
        <v/>
      </c>
      <c r="AB5624" s="4" t="str">
        <f>IF($V5624="","",IF(Z5624&lt;36,0,IF(AND(36&lt;=Z5624,Z5624&lt;71),VLOOKUP($W5624,日射量と図３!$E$6:$F$34,2,TRUE),IF(AND(71&lt;=Z5624,Z5624&lt;107),VLOOKUP($W5624,日射量と図３!$E$6:$G$34,3,TRUE),IF(AND(107&lt;=Z5624,Z5624&lt;143),VLOOKUP($W5624,日射量と図３!$E$6:$H$34,4,TRUE),VLOOKUP($W5624,日射量と図３!$E$6:$I$34,5,TRUE))))))</f>
        <v/>
      </c>
      <c r="AC5624" s="382" t="str">
        <f t="shared" si="1059"/>
        <v/>
      </c>
      <c r="AD5624" s="382" t="str">
        <f t="shared" si="1060"/>
        <v/>
      </c>
    </row>
    <row r="5625" spans="11:30" ht="13.5" customHeight="1">
      <c r="K5625" s="4">
        <f t="shared" si="1056"/>
        <v>1</v>
      </c>
      <c r="L5625" s="34">
        <v>43486</v>
      </c>
      <c r="M5625" s="4">
        <v>235</v>
      </c>
      <c r="N5625" s="4">
        <v>6</v>
      </c>
      <c r="O5625" s="31">
        <v>0.20833333333333334</v>
      </c>
      <c r="P5625" s="35">
        <v>2.54</v>
      </c>
      <c r="Q5625" s="36">
        <f t="shared" si="1057"/>
        <v>15</v>
      </c>
      <c r="R5625" s="4">
        <f t="shared" si="1058"/>
        <v>12.46</v>
      </c>
      <c r="S5625" s="31">
        <f t="shared" si="1061"/>
        <v>0.29212962962962963</v>
      </c>
      <c r="T5625" s="31">
        <f t="shared" si="1062"/>
        <v>0.70188657407407407</v>
      </c>
      <c r="U5625" s="4">
        <f t="shared" si="1063"/>
        <v>0</v>
      </c>
      <c r="V5625" s="4" t="str">
        <f t="shared" si="1064"/>
        <v/>
      </c>
      <c r="W5625" s="18" t="str">
        <f>IF(V5625="","",VLOOKUP(L5625,日射量と図３!$A$4:$C$368,3,TRUE)*238.85/100)</f>
        <v/>
      </c>
      <c r="X5625" s="4" t="str">
        <f t="shared" si="1065"/>
        <v/>
      </c>
      <c r="Y5625" s="4" t="str">
        <f t="shared" si="1066"/>
        <v/>
      </c>
      <c r="Z5625" s="4" t="str">
        <f t="shared" si="1067"/>
        <v/>
      </c>
      <c r="AA5625" s="4" t="str">
        <f>IF($V5625="","",IF(Y5625&lt;36,0,IF(AND(36&lt;=Y5625,Y5625&lt;71),VLOOKUP($W5625,日射量と図３!$E$6:$F$34,2,TRUE),IF(AND(71&lt;=Y5625,Y5625&lt;107),VLOOKUP($W5625,日射量と図３!$E$6:$G$34,3,TRUE),IF(AND(107&lt;=Y5625,Y5625&lt;143),VLOOKUP($W5625,日射量と図３!$E$6:$H$34,4,TRUE),VLOOKUP($W5625,日射量と図３!$E$6:$I$34,5,TRUE))))))</f>
        <v/>
      </c>
      <c r="AB5625" s="4" t="str">
        <f>IF($V5625="","",IF(Z5625&lt;36,0,IF(AND(36&lt;=Z5625,Z5625&lt;71),VLOOKUP($W5625,日射量と図３!$E$6:$F$34,2,TRUE),IF(AND(71&lt;=Z5625,Z5625&lt;107),VLOOKUP($W5625,日射量と図３!$E$6:$G$34,3,TRUE),IF(AND(107&lt;=Z5625,Z5625&lt;143),VLOOKUP($W5625,日射量と図３!$E$6:$H$34,4,TRUE),VLOOKUP($W5625,日射量と図３!$E$6:$I$34,5,TRUE))))))</f>
        <v/>
      </c>
      <c r="AC5625" s="382" t="str">
        <f t="shared" si="1059"/>
        <v/>
      </c>
      <c r="AD5625" s="382" t="str">
        <f t="shared" si="1060"/>
        <v/>
      </c>
    </row>
    <row r="5626" spans="11:30" ht="13.5" customHeight="1">
      <c r="K5626" s="4">
        <f t="shared" si="1056"/>
        <v>1</v>
      </c>
      <c r="L5626" s="34">
        <v>43486</v>
      </c>
      <c r="M5626" s="4">
        <v>235</v>
      </c>
      <c r="N5626" s="4">
        <v>7</v>
      </c>
      <c r="O5626" s="31">
        <v>0.25</v>
      </c>
      <c r="P5626" s="35">
        <v>2.4400000000000004</v>
      </c>
      <c r="Q5626" s="36">
        <f t="shared" si="1057"/>
        <v>15</v>
      </c>
      <c r="R5626" s="4">
        <f t="shared" si="1058"/>
        <v>12.559999999999999</v>
      </c>
      <c r="S5626" s="31">
        <f t="shared" si="1061"/>
        <v>0.29212962962962963</v>
      </c>
      <c r="T5626" s="31">
        <f t="shared" si="1062"/>
        <v>0.70188657407407407</v>
      </c>
      <c r="U5626" s="4">
        <f t="shared" si="1063"/>
        <v>0</v>
      </c>
      <c r="V5626" s="4" t="str">
        <f t="shared" si="1064"/>
        <v/>
      </c>
      <c r="W5626" s="18" t="str">
        <f>IF(V5626="","",VLOOKUP(L5626,日射量と図３!$A$4:$C$368,3,TRUE)*238.85/100)</f>
        <v/>
      </c>
      <c r="X5626" s="4" t="str">
        <f t="shared" si="1065"/>
        <v/>
      </c>
      <c r="Y5626" s="4" t="str">
        <f t="shared" si="1066"/>
        <v/>
      </c>
      <c r="Z5626" s="4" t="str">
        <f t="shared" si="1067"/>
        <v/>
      </c>
      <c r="AA5626" s="4" t="str">
        <f>IF($V5626="","",IF(Y5626&lt;36,0,IF(AND(36&lt;=Y5626,Y5626&lt;71),VLOOKUP($W5626,日射量と図３!$E$6:$F$34,2,TRUE),IF(AND(71&lt;=Y5626,Y5626&lt;107),VLOOKUP($W5626,日射量と図３!$E$6:$G$34,3,TRUE),IF(AND(107&lt;=Y5626,Y5626&lt;143),VLOOKUP($W5626,日射量と図３!$E$6:$H$34,4,TRUE),VLOOKUP($W5626,日射量と図３!$E$6:$I$34,5,TRUE))))))</f>
        <v/>
      </c>
      <c r="AB5626" s="4" t="str">
        <f>IF($V5626="","",IF(Z5626&lt;36,0,IF(AND(36&lt;=Z5626,Z5626&lt;71),VLOOKUP($W5626,日射量と図３!$E$6:$F$34,2,TRUE),IF(AND(71&lt;=Z5626,Z5626&lt;107),VLOOKUP($W5626,日射量と図３!$E$6:$G$34,3,TRUE),IF(AND(107&lt;=Z5626,Z5626&lt;143),VLOOKUP($W5626,日射量と図３!$E$6:$H$34,4,TRUE),VLOOKUP($W5626,日射量と図３!$E$6:$I$34,5,TRUE))))))</f>
        <v/>
      </c>
      <c r="AC5626" s="382" t="str">
        <f t="shared" si="1059"/>
        <v/>
      </c>
      <c r="AD5626" s="382" t="str">
        <f t="shared" si="1060"/>
        <v/>
      </c>
    </row>
    <row r="5627" spans="11:30" ht="13.5" customHeight="1">
      <c r="K5627" s="4">
        <f t="shared" si="1056"/>
        <v>1</v>
      </c>
      <c r="L5627" s="34">
        <v>43486</v>
      </c>
      <c r="M5627" s="4">
        <v>235</v>
      </c>
      <c r="N5627" s="4">
        <v>8</v>
      </c>
      <c r="O5627" s="31">
        <v>0.29166666666666669</v>
      </c>
      <c r="P5627" s="35">
        <v>2.38</v>
      </c>
      <c r="Q5627" s="36">
        <f t="shared" si="1057"/>
        <v>12</v>
      </c>
      <c r="R5627" s="4">
        <f t="shared" si="1058"/>
        <v>9.620000000000001</v>
      </c>
      <c r="S5627" s="31">
        <f t="shared" si="1061"/>
        <v>0.29212962962962963</v>
      </c>
      <c r="T5627" s="31">
        <f t="shared" si="1062"/>
        <v>0.70188657407407407</v>
      </c>
      <c r="U5627" s="4">
        <f t="shared" si="1063"/>
        <v>0</v>
      </c>
      <c r="V5627" s="4" t="str">
        <f t="shared" si="1064"/>
        <v/>
      </c>
      <c r="W5627" s="18" t="str">
        <f>IF(V5627="","",VLOOKUP(L5627,日射量と図３!$A$4:$C$368,3,TRUE)*238.85/100)</f>
        <v/>
      </c>
      <c r="X5627" s="4" t="str">
        <f t="shared" si="1065"/>
        <v/>
      </c>
      <c r="Y5627" s="4" t="str">
        <f t="shared" si="1066"/>
        <v/>
      </c>
      <c r="Z5627" s="4" t="str">
        <f t="shared" si="1067"/>
        <v/>
      </c>
      <c r="AA5627" s="4" t="str">
        <f>IF($V5627="","",IF(Y5627&lt;36,0,IF(AND(36&lt;=Y5627,Y5627&lt;71),VLOOKUP($W5627,日射量と図３!$E$6:$F$34,2,TRUE),IF(AND(71&lt;=Y5627,Y5627&lt;107),VLOOKUP($W5627,日射量と図３!$E$6:$G$34,3,TRUE),IF(AND(107&lt;=Y5627,Y5627&lt;143),VLOOKUP($W5627,日射量と図３!$E$6:$H$34,4,TRUE),VLOOKUP($W5627,日射量と図３!$E$6:$I$34,5,TRUE))))))</f>
        <v/>
      </c>
      <c r="AB5627" s="4" t="str">
        <f>IF($V5627="","",IF(Z5627&lt;36,0,IF(AND(36&lt;=Z5627,Z5627&lt;71),VLOOKUP($W5627,日射量と図３!$E$6:$F$34,2,TRUE),IF(AND(71&lt;=Z5627,Z5627&lt;107),VLOOKUP($W5627,日射量と図３!$E$6:$G$34,3,TRUE),IF(AND(107&lt;=Z5627,Z5627&lt;143),VLOOKUP($W5627,日射量と図３!$E$6:$H$34,4,TRUE),VLOOKUP($W5627,日射量と図３!$E$6:$I$34,5,TRUE))))))</f>
        <v/>
      </c>
      <c r="AC5627" s="382" t="str">
        <f t="shared" si="1059"/>
        <v/>
      </c>
      <c r="AD5627" s="382" t="str">
        <f t="shared" si="1060"/>
        <v/>
      </c>
    </row>
    <row r="5628" spans="11:30" ht="13.5" customHeight="1">
      <c r="K5628" s="4">
        <f t="shared" si="1056"/>
        <v>1</v>
      </c>
      <c r="L5628" s="34">
        <v>43486</v>
      </c>
      <c r="M5628" s="4">
        <v>235</v>
      </c>
      <c r="N5628" s="4">
        <v>9</v>
      </c>
      <c r="O5628" s="31">
        <v>0.33333333333333331</v>
      </c>
      <c r="P5628" s="35">
        <v>2.9999999999999996</v>
      </c>
      <c r="Q5628" s="36">
        <f t="shared" si="1057"/>
        <v>12</v>
      </c>
      <c r="R5628" s="4">
        <f t="shared" si="1058"/>
        <v>9</v>
      </c>
      <c r="S5628" s="31">
        <f t="shared" si="1061"/>
        <v>0.29212962962962963</v>
      </c>
      <c r="T5628" s="31">
        <f t="shared" si="1062"/>
        <v>0.70188657407407407</v>
      </c>
      <c r="U5628" s="4">
        <f t="shared" si="1063"/>
        <v>9</v>
      </c>
      <c r="V5628" s="4" t="str">
        <f t="shared" si="1064"/>
        <v/>
      </c>
      <c r="W5628" s="18" t="str">
        <f>IF(V5628="","",VLOOKUP(L5628,日射量と図３!$A$4:$C$368,3,TRUE)*238.85/100)</f>
        <v/>
      </c>
      <c r="X5628" s="4" t="str">
        <f t="shared" si="1065"/>
        <v/>
      </c>
      <c r="Y5628" s="4" t="str">
        <f t="shared" si="1066"/>
        <v/>
      </c>
      <c r="Z5628" s="4" t="str">
        <f t="shared" si="1067"/>
        <v/>
      </c>
      <c r="AA5628" s="4" t="str">
        <f>IF($V5628="","",IF(Y5628&lt;36,0,IF(AND(36&lt;=Y5628,Y5628&lt;71),VLOOKUP($W5628,日射量と図３!$E$6:$F$34,2,TRUE),IF(AND(71&lt;=Y5628,Y5628&lt;107),VLOOKUP($W5628,日射量と図３!$E$6:$G$34,3,TRUE),IF(AND(107&lt;=Y5628,Y5628&lt;143),VLOOKUP($W5628,日射量と図３!$E$6:$H$34,4,TRUE),VLOOKUP($W5628,日射量と図３!$E$6:$I$34,5,TRUE))))))</f>
        <v/>
      </c>
      <c r="AB5628" s="4" t="str">
        <f>IF($V5628="","",IF(Z5628&lt;36,0,IF(AND(36&lt;=Z5628,Z5628&lt;71),VLOOKUP($W5628,日射量と図３!$E$6:$F$34,2,TRUE),IF(AND(71&lt;=Z5628,Z5628&lt;107),VLOOKUP($W5628,日射量と図３!$E$6:$G$34,3,TRUE),IF(AND(107&lt;=Z5628,Z5628&lt;143),VLOOKUP($W5628,日射量と図３!$E$6:$H$34,4,TRUE),VLOOKUP($W5628,日射量と図３!$E$6:$I$34,5,TRUE))))))</f>
        <v/>
      </c>
      <c r="AC5628" s="382" t="str">
        <f t="shared" si="1059"/>
        <v/>
      </c>
      <c r="AD5628" s="382" t="str">
        <f t="shared" si="1060"/>
        <v/>
      </c>
    </row>
    <row r="5629" spans="11:30" ht="13.5" customHeight="1">
      <c r="K5629" s="4">
        <f t="shared" si="1056"/>
        <v>1</v>
      </c>
      <c r="L5629" s="34">
        <v>43486</v>
      </c>
      <c r="M5629" s="4">
        <v>235</v>
      </c>
      <c r="N5629" s="4">
        <v>10</v>
      </c>
      <c r="O5629" s="31">
        <v>0.375</v>
      </c>
      <c r="P5629" s="35">
        <v>4.3499999999999996</v>
      </c>
      <c r="Q5629" s="36">
        <f t="shared" si="1057"/>
        <v>12</v>
      </c>
      <c r="R5629" s="4">
        <f t="shared" si="1058"/>
        <v>7.65</v>
      </c>
      <c r="S5629" s="31">
        <f t="shared" si="1061"/>
        <v>0.29212962962962963</v>
      </c>
      <c r="T5629" s="31">
        <f t="shared" si="1062"/>
        <v>0.70188657407407407</v>
      </c>
      <c r="U5629" s="4">
        <f t="shared" si="1063"/>
        <v>7.65</v>
      </c>
      <c r="V5629" s="4" t="str">
        <f t="shared" si="1064"/>
        <v/>
      </c>
      <c r="W5629" s="18" t="str">
        <f>IF(V5629="","",VLOOKUP(L5629,日射量と図３!$A$4:$C$368,3,TRUE)*238.85/100)</f>
        <v/>
      </c>
      <c r="X5629" s="4" t="str">
        <f t="shared" si="1065"/>
        <v/>
      </c>
      <c r="Y5629" s="4" t="str">
        <f t="shared" si="1066"/>
        <v/>
      </c>
      <c r="Z5629" s="4" t="str">
        <f t="shared" si="1067"/>
        <v/>
      </c>
      <c r="AA5629" s="4" t="str">
        <f>IF($V5629="","",IF(Y5629&lt;36,0,IF(AND(36&lt;=Y5629,Y5629&lt;71),VLOOKUP($W5629,日射量と図３!$E$6:$F$34,2,TRUE),IF(AND(71&lt;=Y5629,Y5629&lt;107),VLOOKUP($W5629,日射量と図３!$E$6:$G$34,3,TRUE),IF(AND(107&lt;=Y5629,Y5629&lt;143),VLOOKUP($W5629,日射量と図３!$E$6:$H$34,4,TRUE),VLOOKUP($W5629,日射量と図３!$E$6:$I$34,5,TRUE))))))</f>
        <v/>
      </c>
      <c r="AB5629" s="4" t="str">
        <f>IF($V5629="","",IF(Z5629&lt;36,0,IF(AND(36&lt;=Z5629,Z5629&lt;71),VLOOKUP($W5629,日射量と図３!$E$6:$F$34,2,TRUE),IF(AND(71&lt;=Z5629,Z5629&lt;107),VLOOKUP($W5629,日射量と図３!$E$6:$G$34,3,TRUE),IF(AND(107&lt;=Z5629,Z5629&lt;143),VLOOKUP($W5629,日射量と図３!$E$6:$H$34,4,TRUE),VLOOKUP($W5629,日射量と図３!$E$6:$I$34,5,TRUE))))))</f>
        <v/>
      </c>
      <c r="AC5629" s="382" t="str">
        <f t="shared" si="1059"/>
        <v/>
      </c>
      <c r="AD5629" s="382" t="str">
        <f t="shared" si="1060"/>
        <v/>
      </c>
    </row>
    <row r="5630" spans="11:30" ht="13.5" customHeight="1">
      <c r="K5630" s="4">
        <f t="shared" si="1056"/>
        <v>1</v>
      </c>
      <c r="L5630" s="34">
        <v>43486</v>
      </c>
      <c r="M5630" s="4">
        <v>235</v>
      </c>
      <c r="N5630" s="4">
        <v>11</v>
      </c>
      <c r="O5630" s="31">
        <v>0.41666666666666669</v>
      </c>
      <c r="P5630" s="35">
        <v>5.51</v>
      </c>
      <c r="Q5630" s="36">
        <f t="shared" si="1057"/>
        <v>12</v>
      </c>
      <c r="R5630" s="4">
        <f t="shared" si="1058"/>
        <v>6.49</v>
      </c>
      <c r="S5630" s="31">
        <f t="shared" si="1061"/>
        <v>0.29212962962962963</v>
      </c>
      <c r="T5630" s="31">
        <f t="shared" si="1062"/>
        <v>0.70188657407407407</v>
      </c>
      <c r="U5630" s="4">
        <f t="shared" si="1063"/>
        <v>6.49</v>
      </c>
      <c r="V5630" s="4" t="str">
        <f t="shared" si="1064"/>
        <v/>
      </c>
      <c r="W5630" s="18" t="str">
        <f>IF(V5630="","",VLOOKUP(L5630,日射量と図３!$A$4:$C$368,3,TRUE)*238.85/100)</f>
        <v/>
      </c>
      <c r="X5630" s="4" t="str">
        <f t="shared" si="1065"/>
        <v/>
      </c>
      <c r="Y5630" s="4" t="str">
        <f t="shared" si="1066"/>
        <v/>
      </c>
      <c r="Z5630" s="4" t="str">
        <f t="shared" si="1067"/>
        <v/>
      </c>
      <c r="AA5630" s="4" t="str">
        <f>IF($V5630="","",IF(Y5630&lt;36,0,IF(AND(36&lt;=Y5630,Y5630&lt;71),VLOOKUP($W5630,日射量と図３!$E$6:$F$34,2,TRUE),IF(AND(71&lt;=Y5630,Y5630&lt;107),VLOOKUP($W5630,日射量と図３!$E$6:$G$34,3,TRUE),IF(AND(107&lt;=Y5630,Y5630&lt;143),VLOOKUP($W5630,日射量と図３!$E$6:$H$34,4,TRUE),VLOOKUP($W5630,日射量と図３!$E$6:$I$34,5,TRUE))))))</f>
        <v/>
      </c>
      <c r="AB5630" s="4" t="str">
        <f>IF($V5630="","",IF(Z5630&lt;36,0,IF(AND(36&lt;=Z5630,Z5630&lt;71),VLOOKUP($W5630,日射量と図３!$E$6:$F$34,2,TRUE),IF(AND(71&lt;=Z5630,Z5630&lt;107),VLOOKUP($W5630,日射量と図３!$E$6:$G$34,3,TRUE),IF(AND(107&lt;=Z5630,Z5630&lt;143),VLOOKUP($W5630,日射量と図３!$E$6:$H$34,4,TRUE),VLOOKUP($W5630,日射量と図３!$E$6:$I$34,5,TRUE))))))</f>
        <v/>
      </c>
      <c r="AC5630" s="382" t="str">
        <f t="shared" si="1059"/>
        <v/>
      </c>
      <c r="AD5630" s="382" t="str">
        <f t="shared" si="1060"/>
        <v/>
      </c>
    </row>
    <row r="5631" spans="11:30" ht="13.5" customHeight="1">
      <c r="K5631" s="4">
        <f t="shared" si="1056"/>
        <v>1</v>
      </c>
      <c r="L5631" s="34">
        <v>43486</v>
      </c>
      <c r="M5631" s="4">
        <v>235</v>
      </c>
      <c r="N5631" s="4">
        <v>12</v>
      </c>
      <c r="O5631" s="31">
        <v>0.45833333333333331</v>
      </c>
      <c r="P5631" s="35">
        <v>7.089999999999999</v>
      </c>
      <c r="Q5631" s="36">
        <f t="shared" si="1057"/>
        <v>12</v>
      </c>
      <c r="R5631" s="4">
        <f t="shared" si="1058"/>
        <v>4.910000000000001</v>
      </c>
      <c r="S5631" s="31">
        <f t="shared" si="1061"/>
        <v>0.29212962962962963</v>
      </c>
      <c r="T5631" s="31">
        <f t="shared" si="1062"/>
        <v>0.70188657407407407</v>
      </c>
      <c r="U5631" s="4">
        <f t="shared" si="1063"/>
        <v>4.910000000000001</v>
      </c>
      <c r="V5631" s="4" t="str">
        <f t="shared" si="1064"/>
        <v/>
      </c>
      <c r="W5631" s="18" t="str">
        <f>IF(V5631="","",VLOOKUP(L5631,日射量と図３!$A$4:$C$368,3,TRUE)*238.85/100)</f>
        <v/>
      </c>
      <c r="X5631" s="4" t="str">
        <f t="shared" si="1065"/>
        <v/>
      </c>
      <c r="Y5631" s="4" t="str">
        <f t="shared" si="1066"/>
        <v/>
      </c>
      <c r="Z5631" s="4" t="str">
        <f t="shared" si="1067"/>
        <v/>
      </c>
      <c r="AA5631" s="4" t="str">
        <f>IF($V5631="","",IF(Y5631&lt;36,0,IF(AND(36&lt;=Y5631,Y5631&lt;71),VLOOKUP($W5631,日射量と図３!$E$6:$F$34,2,TRUE),IF(AND(71&lt;=Y5631,Y5631&lt;107),VLOOKUP($W5631,日射量と図３!$E$6:$G$34,3,TRUE),IF(AND(107&lt;=Y5631,Y5631&lt;143),VLOOKUP($W5631,日射量と図３!$E$6:$H$34,4,TRUE),VLOOKUP($W5631,日射量と図３!$E$6:$I$34,5,TRUE))))))</f>
        <v/>
      </c>
      <c r="AB5631" s="4" t="str">
        <f>IF($V5631="","",IF(Z5631&lt;36,0,IF(AND(36&lt;=Z5631,Z5631&lt;71),VLOOKUP($W5631,日射量と図３!$E$6:$F$34,2,TRUE),IF(AND(71&lt;=Z5631,Z5631&lt;107),VLOOKUP($W5631,日射量と図３!$E$6:$G$34,3,TRUE),IF(AND(107&lt;=Z5631,Z5631&lt;143),VLOOKUP($W5631,日射量と図３!$E$6:$H$34,4,TRUE),VLOOKUP($W5631,日射量と図３!$E$6:$I$34,5,TRUE))))))</f>
        <v/>
      </c>
      <c r="AC5631" s="382" t="str">
        <f t="shared" si="1059"/>
        <v/>
      </c>
      <c r="AD5631" s="382" t="str">
        <f t="shared" si="1060"/>
        <v/>
      </c>
    </row>
    <row r="5632" spans="11:30" ht="13.5" customHeight="1">
      <c r="K5632" s="4">
        <f t="shared" si="1056"/>
        <v>1</v>
      </c>
      <c r="L5632" s="34">
        <v>43486</v>
      </c>
      <c r="M5632" s="4">
        <v>235</v>
      </c>
      <c r="N5632" s="4">
        <v>13</v>
      </c>
      <c r="O5632" s="31">
        <v>0.5</v>
      </c>
      <c r="P5632" s="35">
        <v>8.33</v>
      </c>
      <c r="Q5632" s="36">
        <f t="shared" si="1057"/>
        <v>12</v>
      </c>
      <c r="R5632" s="4">
        <f t="shared" si="1058"/>
        <v>3.67</v>
      </c>
      <c r="S5632" s="31">
        <f t="shared" si="1061"/>
        <v>0.29212962962962963</v>
      </c>
      <c r="T5632" s="31">
        <f t="shared" si="1062"/>
        <v>0.70188657407407407</v>
      </c>
      <c r="U5632" s="4">
        <f t="shared" si="1063"/>
        <v>3.67</v>
      </c>
      <c r="V5632" s="4" t="str">
        <f t="shared" si="1064"/>
        <v/>
      </c>
      <c r="W5632" s="18" t="str">
        <f>IF(V5632="","",VLOOKUP(L5632,日射量と図３!$A$4:$C$368,3,TRUE)*238.85/100)</f>
        <v/>
      </c>
      <c r="X5632" s="4" t="str">
        <f t="shared" si="1065"/>
        <v/>
      </c>
      <c r="Y5632" s="4" t="str">
        <f t="shared" si="1066"/>
        <v/>
      </c>
      <c r="Z5632" s="4" t="str">
        <f t="shared" si="1067"/>
        <v/>
      </c>
      <c r="AA5632" s="4" t="str">
        <f>IF($V5632="","",IF(Y5632&lt;36,0,IF(AND(36&lt;=Y5632,Y5632&lt;71),VLOOKUP($W5632,日射量と図３!$E$6:$F$34,2,TRUE),IF(AND(71&lt;=Y5632,Y5632&lt;107),VLOOKUP($W5632,日射量と図３!$E$6:$G$34,3,TRUE),IF(AND(107&lt;=Y5632,Y5632&lt;143),VLOOKUP($W5632,日射量と図３!$E$6:$H$34,4,TRUE),VLOOKUP($W5632,日射量と図３!$E$6:$I$34,5,TRUE))))))</f>
        <v/>
      </c>
      <c r="AB5632" s="4" t="str">
        <f>IF($V5632="","",IF(Z5632&lt;36,0,IF(AND(36&lt;=Z5632,Z5632&lt;71),VLOOKUP($W5632,日射量と図３!$E$6:$F$34,2,TRUE),IF(AND(71&lt;=Z5632,Z5632&lt;107),VLOOKUP($W5632,日射量と図３!$E$6:$G$34,3,TRUE),IF(AND(107&lt;=Z5632,Z5632&lt;143),VLOOKUP($W5632,日射量と図３!$E$6:$H$34,4,TRUE),VLOOKUP($W5632,日射量と図３!$E$6:$I$34,5,TRUE))))))</f>
        <v/>
      </c>
      <c r="AC5632" s="382" t="str">
        <f t="shared" si="1059"/>
        <v/>
      </c>
      <c r="AD5632" s="382" t="str">
        <f t="shared" si="1060"/>
        <v/>
      </c>
    </row>
    <row r="5633" spans="11:30" ht="13.5" customHeight="1">
      <c r="K5633" s="4">
        <f t="shared" si="1056"/>
        <v>1</v>
      </c>
      <c r="L5633" s="34">
        <v>43486</v>
      </c>
      <c r="M5633" s="4">
        <v>235</v>
      </c>
      <c r="N5633" s="4">
        <v>14</v>
      </c>
      <c r="O5633" s="31">
        <v>0.54166666666666663</v>
      </c>
      <c r="P5633" s="35">
        <v>8.41</v>
      </c>
      <c r="Q5633" s="36">
        <f t="shared" si="1057"/>
        <v>12</v>
      </c>
      <c r="R5633" s="4">
        <f t="shared" si="1058"/>
        <v>3.59</v>
      </c>
      <c r="S5633" s="31">
        <f t="shared" si="1061"/>
        <v>0.29212962962962963</v>
      </c>
      <c r="T5633" s="31">
        <f t="shared" si="1062"/>
        <v>0.70188657407407407</v>
      </c>
      <c r="U5633" s="4">
        <f t="shared" si="1063"/>
        <v>3.59</v>
      </c>
      <c r="V5633" s="4" t="str">
        <f t="shared" si="1064"/>
        <v/>
      </c>
      <c r="W5633" s="18" t="str">
        <f>IF(V5633="","",VLOOKUP(L5633,日射量と図３!$A$4:$C$368,3,TRUE)*238.85/100)</f>
        <v/>
      </c>
      <c r="X5633" s="4" t="str">
        <f t="shared" si="1065"/>
        <v/>
      </c>
      <c r="Y5633" s="4" t="str">
        <f t="shared" si="1066"/>
        <v/>
      </c>
      <c r="Z5633" s="4" t="str">
        <f t="shared" si="1067"/>
        <v/>
      </c>
      <c r="AA5633" s="4" t="str">
        <f>IF($V5633="","",IF(Y5633&lt;36,0,IF(AND(36&lt;=Y5633,Y5633&lt;71),VLOOKUP($W5633,日射量と図３!$E$6:$F$34,2,TRUE),IF(AND(71&lt;=Y5633,Y5633&lt;107),VLOOKUP($W5633,日射量と図３!$E$6:$G$34,3,TRUE),IF(AND(107&lt;=Y5633,Y5633&lt;143),VLOOKUP($W5633,日射量と図３!$E$6:$H$34,4,TRUE),VLOOKUP($W5633,日射量と図３!$E$6:$I$34,5,TRUE))))))</f>
        <v/>
      </c>
      <c r="AB5633" s="4" t="str">
        <f>IF($V5633="","",IF(Z5633&lt;36,0,IF(AND(36&lt;=Z5633,Z5633&lt;71),VLOOKUP($W5633,日射量と図３!$E$6:$F$34,2,TRUE),IF(AND(71&lt;=Z5633,Z5633&lt;107),VLOOKUP($W5633,日射量と図３!$E$6:$G$34,3,TRUE),IF(AND(107&lt;=Z5633,Z5633&lt;143),VLOOKUP($W5633,日射量と図３!$E$6:$H$34,4,TRUE),VLOOKUP($W5633,日射量と図３!$E$6:$I$34,5,TRUE))))))</f>
        <v/>
      </c>
      <c r="AC5633" s="382" t="str">
        <f t="shared" si="1059"/>
        <v/>
      </c>
      <c r="AD5633" s="382" t="str">
        <f t="shared" si="1060"/>
        <v/>
      </c>
    </row>
    <row r="5634" spans="11:30" ht="13.5" customHeight="1">
      <c r="K5634" s="4">
        <f t="shared" si="1056"/>
        <v>1</v>
      </c>
      <c r="L5634" s="34">
        <v>43486</v>
      </c>
      <c r="M5634" s="4">
        <v>235</v>
      </c>
      <c r="N5634" s="4">
        <v>15</v>
      </c>
      <c r="O5634" s="31">
        <v>0.58333333333333337</v>
      </c>
      <c r="P5634" s="35">
        <v>8.629999999999999</v>
      </c>
      <c r="Q5634" s="36">
        <f t="shared" si="1057"/>
        <v>12</v>
      </c>
      <c r="R5634" s="4">
        <f t="shared" si="1058"/>
        <v>3.370000000000001</v>
      </c>
      <c r="S5634" s="31">
        <f t="shared" si="1061"/>
        <v>0.29212962962962963</v>
      </c>
      <c r="T5634" s="31">
        <f t="shared" si="1062"/>
        <v>0.70188657407407407</v>
      </c>
      <c r="U5634" s="4">
        <f t="shared" si="1063"/>
        <v>3.370000000000001</v>
      </c>
      <c r="V5634" s="4" t="str">
        <f t="shared" si="1064"/>
        <v/>
      </c>
      <c r="W5634" s="18" t="str">
        <f>IF(V5634="","",VLOOKUP(L5634,日射量と図３!$A$4:$C$368,3,TRUE)*238.85/100)</f>
        <v/>
      </c>
      <c r="X5634" s="4" t="str">
        <f t="shared" si="1065"/>
        <v/>
      </c>
      <c r="Y5634" s="4" t="str">
        <f t="shared" si="1066"/>
        <v/>
      </c>
      <c r="Z5634" s="4" t="str">
        <f t="shared" si="1067"/>
        <v/>
      </c>
      <c r="AA5634" s="4" t="str">
        <f>IF($V5634="","",IF(Y5634&lt;36,0,IF(AND(36&lt;=Y5634,Y5634&lt;71),VLOOKUP($W5634,日射量と図３!$E$6:$F$34,2,TRUE),IF(AND(71&lt;=Y5634,Y5634&lt;107),VLOOKUP($W5634,日射量と図３!$E$6:$G$34,3,TRUE),IF(AND(107&lt;=Y5634,Y5634&lt;143),VLOOKUP($W5634,日射量と図３!$E$6:$H$34,4,TRUE),VLOOKUP($W5634,日射量と図３!$E$6:$I$34,5,TRUE))))))</f>
        <v/>
      </c>
      <c r="AB5634" s="4" t="str">
        <f>IF($V5634="","",IF(Z5634&lt;36,0,IF(AND(36&lt;=Z5634,Z5634&lt;71),VLOOKUP($W5634,日射量と図３!$E$6:$F$34,2,TRUE),IF(AND(71&lt;=Z5634,Z5634&lt;107),VLOOKUP($W5634,日射量と図３!$E$6:$G$34,3,TRUE),IF(AND(107&lt;=Z5634,Z5634&lt;143),VLOOKUP($W5634,日射量と図３!$E$6:$H$34,4,TRUE),VLOOKUP($W5634,日射量と図３!$E$6:$I$34,5,TRUE))))))</f>
        <v/>
      </c>
      <c r="AC5634" s="382" t="str">
        <f t="shared" si="1059"/>
        <v/>
      </c>
      <c r="AD5634" s="382" t="str">
        <f t="shared" si="1060"/>
        <v/>
      </c>
    </row>
    <row r="5635" spans="11:30" ht="13.5" customHeight="1">
      <c r="K5635" s="4">
        <f t="shared" si="1056"/>
        <v>1</v>
      </c>
      <c r="L5635" s="34">
        <v>43486</v>
      </c>
      <c r="M5635" s="4">
        <v>235</v>
      </c>
      <c r="N5635" s="4">
        <v>16</v>
      </c>
      <c r="O5635" s="31">
        <v>0.625</v>
      </c>
      <c r="P5635" s="35">
        <v>8.51</v>
      </c>
      <c r="Q5635" s="36">
        <f t="shared" si="1057"/>
        <v>16</v>
      </c>
      <c r="R5635" s="4">
        <f t="shared" si="1058"/>
        <v>7.49</v>
      </c>
      <c r="S5635" s="31">
        <f t="shared" si="1061"/>
        <v>0.29212962962962963</v>
      </c>
      <c r="T5635" s="31">
        <f t="shared" si="1062"/>
        <v>0.70188657407407407</v>
      </c>
      <c r="U5635" s="4">
        <f t="shared" si="1063"/>
        <v>7.49</v>
      </c>
      <c r="V5635" s="4" t="str">
        <f t="shared" si="1064"/>
        <v/>
      </c>
      <c r="W5635" s="18" t="str">
        <f>IF(V5635="","",VLOOKUP(L5635,日射量と図３!$A$4:$C$368,3,TRUE)*238.85/100)</f>
        <v/>
      </c>
      <c r="X5635" s="4" t="str">
        <f t="shared" si="1065"/>
        <v/>
      </c>
      <c r="Y5635" s="4" t="str">
        <f t="shared" si="1066"/>
        <v/>
      </c>
      <c r="Z5635" s="4" t="str">
        <f t="shared" si="1067"/>
        <v/>
      </c>
      <c r="AA5635" s="4" t="str">
        <f>IF($V5635="","",IF(Y5635&lt;36,0,IF(AND(36&lt;=Y5635,Y5635&lt;71),VLOOKUP($W5635,日射量と図３!$E$6:$F$34,2,TRUE),IF(AND(71&lt;=Y5635,Y5635&lt;107),VLOOKUP($W5635,日射量と図３!$E$6:$G$34,3,TRUE),IF(AND(107&lt;=Y5635,Y5635&lt;143),VLOOKUP($W5635,日射量と図３!$E$6:$H$34,4,TRUE),VLOOKUP($W5635,日射量と図３!$E$6:$I$34,5,TRUE))))))</f>
        <v/>
      </c>
      <c r="AB5635" s="4" t="str">
        <f>IF($V5635="","",IF(Z5635&lt;36,0,IF(AND(36&lt;=Z5635,Z5635&lt;71),VLOOKUP($W5635,日射量と図３!$E$6:$F$34,2,TRUE),IF(AND(71&lt;=Z5635,Z5635&lt;107),VLOOKUP($W5635,日射量と図３!$E$6:$G$34,3,TRUE),IF(AND(107&lt;=Z5635,Z5635&lt;143),VLOOKUP($W5635,日射量と図３!$E$6:$H$34,4,TRUE),VLOOKUP($W5635,日射量と図３!$E$6:$I$34,5,TRUE))))))</f>
        <v/>
      </c>
      <c r="AC5635" s="382" t="str">
        <f t="shared" si="1059"/>
        <v/>
      </c>
      <c r="AD5635" s="382" t="str">
        <f t="shared" si="1060"/>
        <v/>
      </c>
    </row>
    <row r="5636" spans="11:30" ht="13.5" customHeight="1">
      <c r="K5636" s="4">
        <f t="shared" si="1056"/>
        <v>1</v>
      </c>
      <c r="L5636" s="34">
        <v>43486</v>
      </c>
      <c r="M5636" s="4">
        <v>235</v>
      </c>
      <c r="N5636" s="4">
        <v>17</v>
      </c>
      <c r="O5636" s="31">
        <v>0.66666666666666663</v>
      </c>
      <c r="P5636" s="35">
        <v>7.7099999999999991</v>
      </c>
      <c r="Q5636" s="36">
        <f t="shared" si="1057"/>
        <v>16</v>
      </c>
      <c r="R5636" s="4">
        <f t="shared" si="1058"/>
        <v>8.2900000000000009</v>
      </c>
      <c r="S5636" s="31">
        <f t="shared" si="1061"/>
        <v>0.29212962962962963</v>
      </c>
      <c r="T5636" s="31">
        <f t="shared" si="1062"/>
        <v>0.70188657407407407</v>
      </c>
      <c r="U5636" s="4">
        <f t="shared" si="1063"/>
        <v>8.2900000000000009</v>
      </c>
      <c r="V5636" s="4" t="str">
        <f t="shared" si="1064"/>
        <v/>
      </c>
      <c r="W5636" s="18" t="str">
        <f>IF(V5636="","",VLOOKUP(L5636,日射量と図３!$A$4:$C$368,3,TRUE)*238.85/100)</f>
        <v/>
      </c>
      <c r="X5636" s="4" t="str">
        <f t="shared" si="1065"/>
        <v/>
      </c>
      <c r="Y5636" s="4" t="str">
        <f t="shared" si="1066"/>
        <v/>
      </c>
      <c r="Z5636" s="4" t="str">
        <f t="shared" si="1067"/>
        <v/>
      </c>
      <c r="AA5636" s="4" t="str">
        <f>IF($V5636="","",IF(Y5636&lt;36,0,IF(AND(36&lt;=Y5636,Y5636&lt;71),VLOOKUP($W5636,日射量と図３!$E$6:$F$34,2,TRUE),IF(AND(71&lt;=Y5636,Y5636&lt;107),VLOOKUP($W5636,日射量と図３!$E$6:$G$34,3,TRUE),IF(AND(107&lt;=Y5636,Y5636&lt;143),VLOOKUP($W5636,日射量と図３!$E$6:$H$34,4,TRUE),VLOOKUP($W5636,日射量と図３!$E$6:$I$34,5,TRUE))))))</f>
        <v/>
      </c>
      <c r="AB5636" s="4" t="str">
        <f>IF($V5636="","",IF(Z5636&lt;36,0,IF(AND(36&lt;=Z5636,Z5636&lt;71),VLOOKUP($W5636,日射量と図３!$E$6:$F$34,2,TRUE),IF(AND(71&lt;=Z5636,Z5636&lt;107),VLOOKUP($W5636,日射量と図３!$E$6:$G$34,3,TRUE),IF(AND(107&lt;=Z5636,Z5636&lt;143),VLOOKUP($W5636,日射量と図３!$E$6:$H$34,4,TRUE),VLOOKUP($W5636,日射量と図３!$E$6:$I$34,5,TRUE))))))</f>
        <v/>
      </c>
      <c r="AC5636" s="382" t="str">
        <f t="shared" si="1059"/>
        <v/>
      </c>
      <c r="AD5636" s="382" t="str">
        <f t="shared" si="1060"/>
        <v/>
      </c>
    </row>
    <row r="5637" spans="11:30" ht="13.5" customHeight="1">
      <c r="K5637" s="4">
        <f t="shared" ref="K5637:K5700" si="1068">MONTH(L5637)</f>
        <v>1</v>
      </c>
      <c r="L5637" s="34">
        <v>43486</v>
      </c>
      <c r="M5637" s="4">
        <v>235</v>
      </c>
      <c r="N5637" s="4">
        <v>18</v>
      </c>
      <c r="O5637" s="31">
        <v>0.70833333333333337</v>
      </c>
      <c r="P5637" s="35">
        <v>6.88</v>
      </c>
      <c r="Q5637" s="36">
        <f t="shared" ref="Q5637:Q5700" si="1069">IF(O5637&lt;$B$15,$D$14,IF(O5637&lt;$B$16,$D$15,IF(O5637&lt;$B$17,$D$16,IF(O5637&lt;$B$18,$D$17,IF(O5637&lt;$B$19,$D$18,$D$19)))))</f>
        <v>16</v>
      </c>
      <c r="R5637" s="4">
        <f t="shared" ref="R5637:R5700" si="1070">IF(Q5637-P5637&gt;0,Q5637-P5637,0)</f>
        <v>9.120000000000001</v>
      </c>
      <c r="S5637" s="31">
        <f t="shared" si="1061"/>
        <v>0.29212962962962963</v>
      </c>
      <c r="T5637" s="31">
        <f t="shared" si="1062"/>
        <v>0.70188657407407407</v>
      </c>
      <c r="U5637" s="4">
        <f t="shared" si="1063"/>
        <v>0</v>
      </c>
      <c r="V5637" s="4" t="str">
        <f t="shared" si="1064"/>
        <v/>
      </c>
      <c r="W5637" s="18" t="str">
        <f>IF(V5637="","",VLOOKUP(L5637,日射量と図３!$A$4:$C$368,3,TRUE)*238.85/100)</f>
        <v/>
      </c>
      <c r="X5637" s="4" t="str">
        <f t="shared" si="1065"/>
        <v/>
      </c>
      <c r="Y5637" s="4" t="str">
        <f t="shared" si="1066"/>
        <v/>
      </c>
      <c r="Z5637" s="4" t="str">
        <f t="shared" si="1067"/>
        <v/>
      </c>
      <c r="AA5637" s="4" t="str">
        <f>IF($V5637="","",IF(Y5637&lt;36,0,IF(AND(36&lt;=Y5637,Y5637&lt;71),VLOOKUP($W5637,日射量と図３!$E$6:$F$34,2,TRUE),IF(AND(71&lt;=Y5637,Y5637&lt;107),VLOOKUP($W5637,日射量と図３!$E$6:$G$34,3,TRUE),IF(AND(107&lt;=Y5637,Y5637&lt;143),VLOOKUP($W5637,日射量と図３!$E$6:$H$34,4,TRUE),VLOOKUP($W5637,日射量と図３!$E$6:$I$34,5,TRUE))))))</f>
        <v/>
      </c>
      <c r="AB5637" s="4" t="str">
        <f>IF($V5637="","",IF(Z5637&lt;36,0,IF(AND(36&lt;=Z5637,Z5637&lt;71),VLOOKUP($W5637,日射量と図３!$E$6:$F$34,2,TRUE),IF(AND(71&lt;=Z5637,Z5637&lt;107),VLOOKUP($W5637,日射量と図３!$E$6:$G$34,3,TRUE),IF(AND(107&lt;=Z5637,Z5637&lt;143),VLOOKUP($W5637,日射量と図３!$E$6:$H$34,4,TRUE),VLOOKUP($W5637,日射量と図３!$E$6:$I$34,5,TRUE))))))</f>
        <v/>
      </c>
      <c r="AC5637" s="382" t="str">
        <f t="shared" si="1059"/>
        <v/>
      </c>
      <c r="AD5637" s="382" t="str">
        <f t="shared" si="1060"/>
        <v/>
      </c>
    </row>
    <row r="5638" spans="11:30" ht="13.5" customHeight="1">
      <c r="K5638" s="4">
        <f t="shared" si="1068"/>
        <v>1</v>
      </c>
      <c r="L5638" s="34">
        <v>43486</v>
      </c>
      <c r="M5638" s="4">
        <v>235</v>
      </c>
      <c r="N5638" s="4">
        <v>19</v>
      </c>
      <c r="O5638" s="31">
        <v>0.75</v>
      </c>
      <c r="P5638" s="35">
        <v>6.28</v>
      </c>
      <c r="Q5638" s="36">
        <f t="shared" si="1069"/>
        <v>16</v>
      </c>
      <c r="R5638" s="4">
        <f t="shared" si="1070"/>
        <v>9.7199999999999989</v>
      </c>
      <c r="S5638" s="31">
        <f t="shared" si="1061"/>
        <v>0.29212962962962963</v>
      </c>
      <c r="T5638" s="31">
        <f t="shared" si="1062"/>
        <v>0.70188657407407407</v>
      </c>
      <c r="U5638" s="4">
        <f t="shared" si="1063"/>
        <v>0</v>
      </c>
      <c r="V5638" s="4" t="str">
        <f t="shared" si="1064"/>
        <v/>
      </c>
      <c r="W5638" s="18" t="str">
        <f>IF(V5638="","",VLOOKUP(L5638,日射量と図３!$A$4:$C$368,3,TRUE)*238.85/100)</f>
        <v/>
      </c>
      <c r="X5638" s="4" t="str">
        <f t="shared" si="1065"/>
        <v/>
      </c>
      <c r="Y5638" s="4" t="str">
        <f t="shared" si="1066"/>
        <v/>
      </c>
      <c r="Z5638" s="4" t="str">
        <f t="shared" si="1067"/>
        <v/>
      </c>
      <c r="AA5638" s="4" t="str">
        <f>IF($V5638="","",IF(Y5638&lt;36,0,IF(AND(36&lt;=Y5638,Y5638&lt;71),VLOOKUP($W5638,日射量と図３!$E$6:$F$34,2,TRUE),IF(AND(71&lt;=Y5638,Y5638&lt;107),VLOOKUP($W5638,日射量と図３!$E$6:$G$34,3,TRUE),IF(AND(107&lt;=Y5638,Y5638&lt;143),VLOOKUP($W5638,日射量と図３!$E$6:$H$34,4,TRUE),VLOOKUP($W5638,日射量と図３!$E$6:$I$34,5,TRUE))))))</f>
        <v/>
      </c>
      <c r="AB5638" s="4" t="str">
        <f>IF($V5638="","",IF(Z5638&lt;36,0,IF(AND(36&lt;=Z5638,Z5638&lt;71),VLOOKUP($W5638,日射量と図３!$E$6:$F$34,2,TRUE),IF(AND(71&lt;=Z5638,Z5638&lt;107),VLOOKUP($W5638,日射量と図３!$E$6:$G$34,3,TRUE),IF(AND(107&lt;=Z5638,Z5638&lt;143),VLOOKUP($W5638,日射量と図３!$E$6:$H$34,4,TRUE),VLOOKUP($W5638,日射量と図３!$E$6:$I$34,5,TRUE))))))</f>
        <v/>
      </c>
      <c r="AC5638" s="382" t="str">
        <f t="shared" si="1059"/>
        <v/>
      </c>
      <c r="AD5638" s="382" t="str">
        <f t="shared" si="1060"/>
        <v/>
      </c>
    </row>
    <row r="5639" spans="11:30" ht="13.5" customHeight="1">
      <c r="K5639" s="4">
        <f t="shared" si="1068"/>
        <v>1</v>
      </c>
      <c r="L5639" s="34">
        <v>43486</v>
      </c>
      <c r="M5639" s="4">
        <v>235</v>
      </c>
      <c r="N5639" s="4">
        <v>20</v>
      </c>
      <c r="O5639" s="31">
        <v>0.79166666666666663</v>
      </c>
      <c r="P5639" s="35">
        <v>5.74</v>
      </c>
      <c r="Q5639" s="36">
        <f t="shared" si="1069"/>
        <v>16</v>
      </c>
      <c r="R5639" s="4">
        <f t="shared" si="1070"/>
        <v>10.26</v>
      </c>
      <c r="S5639" s="31">
        <f t="shared" si="1061"/>
        <v>0.29212962962962963</v>
      </c>
      <c r="T5639" s="31">
        <f t="shared" si="1062"/>
        <v>0.70188657407407407</v>
      </c>
      <c r="U5639" s="4">
        <f t="shared" si="1063"/>
        <v>0</v>
      </c>
      <c r="V5639" s="4" t="str">
        <f t="shared" si="1064"/>
        <v/>
      </c>
      <c r="W5639" s="18" t="str">
        <f>IF(V5639="","",VLOOKUP(L5639,日射量と図３!$A$4:$C$368,3,TRUE)*238.85/100)</f>
        <v/>
      </c>
      <c r="X5639" s="4" t="str">
        <f t="shared" si="1065"/>
        <v/>
      </c>
      <c r="Y5639" s="4" t="str">
        <f t="shared" si="1066"/>
        <v/>
      </c>
      <c r="Z5639" s="4" t="str">
        <f t="shared" si="1067"/>
        <v/>
      </c>
      <c r="AA5639" s="4" t="str">
        <f>IF($V5639="","",IF(Y5639&lt;36,0,IF(AND(36&lt;=Y5639,Y5639&lt;71),VLOOKUP($W5639,日射量と図３!$E$6:$F$34,2,TRUE),IF(AND(71&lt;=Y5639,Y5639&lt;107),VLOOKUP($W5639,日射量と図３!$E$6:$G$34,3,TRUE),IF(AND(107&lt;=Y5639,Y5639&lt;143),VLOOKUP($W5639,日射量と図３!$E$6:$H$34,4,TRUE),VLOOKUP($W5639,日射量と図３!$E$6:$I$34,5,TRUE))))))</f>
        <v/>
      </c>
      <c r="AB5639" s="4" t="str">
        <f>IF($V5639="","",IF(Z5639&lt;36,0,IF(AND(36&lt;=Z5639,Z5639&lt;71),VLOOKUP($W5639,日射量と図３!$E$6:$F$34,2,TRUE),IF(AND(71&lt;=Z5639,Z5639&lt;107),VLOOKUP($W5639,日射量と図３!$E$6:$G$34,3,TRUE),IF(AND(107&lt;=Z5639,Z5639&lt;143),VLOOKUP($W5639,日射量と図３!$E$6:$H$34,4,TRUE),VLOOKUP($W5639,日射量と図３!$E$6:$I$34,5,TRUE))))))</f>
        <v/>
      </c>
      <c r="AC5639" s="382" t="str">
        <f t="shared" si="1059"/>
        <v/>
      </c>
      <c r="AD5639" s="382" t="str">
        <f t="shared" si="1060"/>
        <v/>
      </c>
    </row>
    <row r="5640" spans="11:30" ht="13.5" customHeight="1">
      <c r="K5640" s="4">
        <f t="shared" si="1068"/>
        <v>1</v>
      </c>
      <c r="L5640" s="34">
        <v>43486</v>
      </c>
      <c r="M5640" s="4">
        <v>235</v>
      </c>
      <c r="N5640" s="4">
        <v>21</v>
      </c>
      <c r="O5640" s="31">
        <v>0.83333333333333337</v>
      </c>
      <c r="P5640" s="35">
        <v>5.3100000000000005</v>
      </c>
      <c r="Q5640" s="36">
        <f t="shared" si="1069"/>
        <v>16</v>
      </c>
      <c r="R5640" s="4">
        <f t="shared" si="1070"/>
        <v>10.69</v>
      </c>
      <c r="S5640" s="31">
        <f t="shared" si="1061"/>
        <v>0.29212962962962963</v>
      </c>
      <c r="T5640" s="31">
        <f t="shared" si="1062"/>
        <v>0.70188657407407407</v>
      </c>
      <c r="U5640" s="4">
        <f t="shared" si="1063"/>
        <v>0</v>
      </c>
      <c r="V5640" s="4" t="str">
        <f t="shared" si="1064"/>
        <v/>
      </c>
      <c r="W5640" s="18" t="str">
        <f>IF(V5640="","",VLOOKUP(L5640,日射量と図３!$A$4:$C$368,3,TRUE)*238.85/100)</f>
        <v/>
      </c>
      <c r="X5640" s="4" t="str">
        <f t="shared" si="1065"/>
        <v/>
      </c>
      <c r="Y5640" s="4" t="str">
        <f t="shared" si="1066"/>
        <v/>
      </c>
      <c r="Z5640" s="4" t="str">
        <f t="shared" si="1067"/>
        <v/>
      </c>
      <c r="AA5640" s="4" t="str">
        <f>IF($V5640="","",IF(Y5640&lt;36,0,IF(AND(36&lt;=Y5640,Y5640&lt;71),VLOOKUP($W5640,日射量と図３!$E$6:$F$34,2,TRUE),IF(AND(71&lt;=Y5640,Y5640&lt;107),VLOOKUP($W5640,日射量と図３!$E$6:$G$34,3,TRUE),IF(AND(107&lt;=Y5640,Y5640&lt;143),VLOOKUP($W5640,日射量と図３!$E$6:$H$34,4,TRUE),VLOOKUP($W5640,日射量と図３!$E$6:$I$34,5,TRUE))))))</f>
        <v/>
      </c>
      <c r="AB5640" s="4" t="str">
        <f>IF($V5640="","",IF(Z5640&lt;36,0,IF(AND(36&lt;=Z5640,Z5640&lt;71),VLOOKUP($W5640,日射量と図３!$E$6:$F$34,2,TRUE),IF(AND(71&lt;=Z5640,Z5640&lt;107),VLOOKUP($W5640,日射量と図３!$E$6:$G$34,3,TRUE),IF(AND(107&lt;=Z5640,Z5640&lt;143),VLOOKUP($W5640,日射量と図３!$E$6:$H$34,4,TRUE),VLOOKUP($W5640,日射量と図３!$E$6:$I$34,5,TRUE))))))</f>
        <v/>
      </c>
      <c r="AC5640" s="382" t="str">
        <f t="shared" si="1059"/>
        <v/>
      </c>
      <c r="AD5640" s="382" t="str">
        <f t="shared" si="1060"/>
        <v/>
      </c>
    </row>
    <row r="5641" spans="11:30" ht="13.5" customHeight="1">
      <c r="K5641" s="4">
        <f t="shared" si="1068"/>
        <v>1</v>
      </c>
      <c r="L5641" s="34">
        <v>43486</v>
      </c>
      <c r="M5641" s="4">
        <v>235</v>
      </c>
      <c r="N5641" s="4">
        <v>22</v>
      </c>
      <c r="O5641" s="31">
        <v>0.875</v>
      </c>
      <c r="P5641" s="35">
        <v>5</v>
      </c>
      <c r="Q5641" s="36">
        <f t="shared" si="1069"/>
        <v>16</v>
      </c>
      <c r="R5641" s="4">
        <f t="shared" si="1070"/>
        <v>11</v>
      </c>
      <c r="S5641" s="31">
        <f t="shared" si="1061"/>
        <v>0.29212962962962963</v>
      </c>
      <c r="T5641" s="31">
        <f t="shared" si="1062"/>
        <v>0.70188657407407407</v>
      </c>
      <c r="U5641" s="4">
        <f t="shared" si="1063"/>
        <v>0</v>
      </c>
      <c r="V5641" s="4" t="str">
        <f t="shared" si="1064"/>
        <v/>
      </c>
      <c r="W5641" s="18" t="str">
        <f>IF(V5641="","",VLOOKUP(L5641,日射量と図３!$A$4:$C$368,3,TRUE)*238.85/100)</f>
        <v/>
      </c>
      <c r="X5641" s="4" t="str">
        <f t="shared" si="1065"/>
        <v/>
      </c>
      <c r="Y5641" s="4" t="str">
        <f t="shared" si="1066"/>
        <v/>
      </c>
      <c r="Z5641" s="4" t="str">
        <f t="shared" si="1067"/>
        <v/>
      </c>
      <c r="AA5641" s="4" t="str">
        <f>IF($V5641="","",IF(Y5641&lt;36,0,IF(AND(36&lt;=Y5641,Y5641&lt;71),VLOOKUP($W5641,日射量と図３!$E$6:$F$34,2,TRUE),IF(AND(71&lt;=Y5641,Y5641&lt;107),VLOOKUP($W5641,日射量と図３!$E$6:$G$34,3,TRUE),IF(AND(107&lt;=Y5641,Y5641&lt;143),VLOOKUP($W5641,日射量と図３!$E$6:$H$34,4,TRUE),VLOOKUP($W5641,日射量と図３!$E$6:$I$34,5,TRUE))))))</f>
        <v/>
      </c>
      <c r="AB5641" s="4" t="str">
        <f>IF($V5641="","",IF(Z5641&lt;36,0,IF(AND(36&lt;=Z5641,Z5641&lt;71),VLOOKUP($W5641,日射量と図３!$E$6:$F$34,2,TRUE),IF(AND(71&lt;=Z5641,Z5641&lt;107),VLOOKUP($W5641,日射量と図３!$E$6:$G$34,3,TRUE),IF(AND(107&lt;=Z5641,Z5641&lt;143),VLOOKUP($W5641,日射量と図３!$E$6:$H$34,4,TRUE),VLOOKUP($W5641,日射量と図３!$E$6:$I$34,5,TRUE))))))</f>
        <v/>
      </c>
      <c r="AC5641" s="382" t="str">
        <f t="shared" si="1059"/>
        <v/>
      </c>
      <c r="AD5641" s="382" t="str">
        <f t="shared" si="1060"/>
        <v/>
      </c>
    </row>
    <row r="5642" spans="11:30" ht="13.5" customHeight="1">
      <c r="K5642" s="4">
        <f t="shared" si="1068"/>
        <v>1</v>
      </c>
      <c r="L5642" s="34">
        <v>43486</v>
      </c>
      <c r="M5642" s="4">
        <v>235</v>
      </c>
      <c r="N5642" s="4">
        <v>23</v>
      </c>
      <c r="O5642" s="31">
        <v>0.91666666666666663</v>
      </c>
      <c r="P5642" s="35">
        <v>4.7200000000000006</v>
      </c>
      <c r="Q5642" s="36">
        <f t="shared" si="1069"/>
        <v>13</v>
      </c>
      <c r="R5642" s="4">
        <f t="shared" si="1070"/>
        <v>8.2799999999999994</v>
      </c>
      <c r="S5642" s="31">
        <f t="shared" si="1061"/>
        <v>0.29212962962962963</v>
      </c>
      <c r="T5642" s="31">
        <f t="shared" si="1062"/>
        <v>0.70188657407407407</v>
      </c>
      <c r="U5642" s="4">
        <f t="shared" si="1063"/>
        <v>0</v>
      </c>
      <c r="V5642" s="4" t="str">
        <f t="shared" si="1064"/>
        <v/>
      </c>
      <c r="W5642" s="18" t="str">
        <f>IF(V5642="","",VLOOKUP(L5642,日射量と図３!$A$4:$C$368,3,TRUE)*238.85/100)</f>
        <v/>
      </c>
      <c r="X5642" s="4" t="str">
        <f t="shared" si="1065"/>
        <v/>
      </c>
      <c r="Y5642" s="4" t="str">
        <f t="shared" si="1066"/>
        <v/>
      </c>
      <c r="Z5642" s="4" t="str">
        <f t="shared" si="1067"/>
        <v/>
      </c>
      <c r="AA5642" s="4" t="str">
        <f>IF($V5642="","",IF(Y5642&lt;36,0,IF(AND(36&lt;=Y5642,Y5642&lt;71),VLOOKUP($W5642,日射量と図３!$E$6:$F$34,2,TRUE),IF(AND(71&lt;=Y5642,Y5642&lt;107),VLOOKUP($W5642,日射量と図３!$E$6:$G$34,3,TRUE),IF(AND(107&lt;=Y5642,Y5642&lt;143),VLOOKUP($W5642,日射量と図３!$E$6:$H$34,4,TRUE),VLOOKUP($W5642,日射量と図３!$E$6:$I$34,5,TRUE))))))</f>
        <v/>
      </c>
      <c r="AB5642" s="4" t="str">
        <f>IF($V5642="","",IF(Z5642&lt;36,0,IF(AND(36&lt;=Z5642,Z5642&lt;71),VLOOKUP($W5642,日射量と図３!$E$6:$F$34,2,TRUE),IF(AND(71&lt;=Z5642,Z5642&lt;107),VLOOKUP($W5642,日射量と図３!$E$6:$G$34,3,TRUE),IF(AND(107&lt;=Z5642,Z5642&lt;143),VLOOKUP($W5642,日射量と図３!$E$6:$H$34,4,TRUE),VLOOKUP($W5642,日射量と図３!$E$6:$I$34,5,TRUE))))))</f>
        <v/>
      </c>
      <c r="AC5642" s="382" t="str">
        <f t="shared" si="1059"/>
        <v/>
      </c>
      <c r="AD5642" s="382" t="str">
        <f t="shared" si="1060"/>
        <v/>
      </c>
    </row>
    <row r="5643" spans="11:30" ht="13.5" customHeight="1">
      <c r="K5643" s="4">
        <f t="shared" si="1068"/>
        <v>1</v>
      </c>
      <c r="L5643" s="34">
        <v>43486</v>
      </c>
      <c r="M5643" s="4">
        <v>235</v>
      </c>
      <c r="N5643" s="4">
        <v>24</v>
      </c>
      <c r="O5643" s="31">
        <v>0.95833333333333337</v>
      </c>
      <c r="P5643" s="35">
        <v>4.4399999999999995</v>
      </c>
      <c r="Q5643" s="36">
        <f t="shared" si="1069"/>
        <v>13</v>
      </c>
      <c r="R5643" s="4">
        <f t="shared" si="1070"/>
        <v>8.56</v>
      </c>
      <c r="S5643" s="31">
        <f t="shared" si="1061"/>
        <v>0.29212962962962963</v>
      </c>
      <c r="T5643" s="31">
        <f t="shared" si="1062"/>
        <v>0.70188657407407407</v>
      </c>
      <c r="U5643" s="4">
        <f t="shared" si="1063"/>
        <v>0</v>
      </c>
      <c r="V5643" s="4" t="str">
        <f t="shared" si="1064"/>
        <v/>
      </c>
      <c r="W5643" s="18" t="str">
        <f>IF(V5643="","",VLOOKUP(L5643,日射量と図３!$A$4:$C$368,3,TRUE)*238.85/100)</f>
        <v/>
      </c>
      <c r="X5643" s="4" t="str">
        <f t="shared" si="1065"/>
        <v/>
      </c>
      <c r="Y5643" s="4" t="str">
        <f t="shared" si="1066"/>
        <v/>
      </c>
      <c r="Z5643" s="4" t="str">
        <f t="shared" si="1067"/>
        <v/>
      </c>
      <c r="AA5643" s="4" t="str">
        <f>IF($V5643="","",IF(Y5643&lt;36,0,IF(AND(36&lt;=Y5643,Y5643&lt;71),VLOOKUP($W5643,日射量と図３!$E$6:$F$34,2,TRUE),IF(AND(71&lt;=Y5643,Y5643&lt;107),VLOOKUP($W5643,日射量と図３!$E$6:$G$34,3,TRUE),IF(AND(107&lt;=Y5643,Y5643&lt;143),VLOOKUP($W5643,日射量と図３!$E$6:$H$34,4,TRUE),VLOOKUP($W5643,日射量と図３!$E$6:$I$34,5,TRUE))))))</f>
        <v/>
      </c>
      <c r="AB5643" s="4" t="str">
        <f>IF($V5643="","",IF(Z5643&lt;36,0,IF(AND(36&lt;=Z5643,Z5643&lt;71),VLOOKUP($W5643,日射量と図３!$E$6:$F$34,2,TRUE),IF(AND(71&lt;=Z5643,Z5643&lt;107),VLOOKUP($W5643,日射量と図３!$E$6:$G$34,3,TRUE),IF(AND(107&lt;=Z5643,Z5643&lt;143),VLOOKUP($W5643,日射量と図３!$E$6:$H$34,4,TRUE),VLOOKUP($W5643,日射量と図３!$E$6:$I$34,5,TRUE))))))</f>
        <v/>
      </c>
      <c r="AC5643" s="382" t="str">
        <f t="shared" si="1059"/>
        <v/>
      </c>
      <c r="AD5643" s="382" t="str">
        <f t="shared" si="1060"/>
        <v/>
      </c>
    </row>
    <row r="5644" spans="11:30" ht="13.5" customHeight="1">
      <c r="K5644" s="4">
        <f t="shared" si="1068"/>
        <v>1</v>
      </c>
      <c r="L5644" s="34">
        <v>43487</v>
      </c>
      <c r="M5644" s="4">
        <v>236</v>
      </c>
      <c r="N5644" s="4">
        <v>1</v>
      </c>
      <c r="O5644" s="31">
        <v>0</v>
      </c>
      <c r="P5644" s="35">
        <v>4.2500000000000009</v>
      </c>
      <c r="Q5644" s="36">
        <f t="shared" si="1069"/>
        <v>13</v>
      </c>
      <c r="R5644" s="4">
        <f t="shared" si="1070"/>
        <v>8.75</v>
      </c>
      <c r="S5644" s="31">
        <f t="shared" si="1061"/>
        <v>0.29212962962962963</v>
      </c>
      <c r="T5644" s="31">
        <f t="shared" si="1062"/>
        <v>0.70188657407407407</v>
      </c>
      <c r="U5644" s="4">
        <f t="shared" si="1063"/>
        <v>0</v>
      </c>
      <c r="V5644" s="4">
        <f t="shared" si="1064"/>
        <v>57.19</v>
      </c>
      <c r="W5644" s="18">
        <f>IF(V5644="","",VLOOKUP(L5644,日射量と図３!$A$4:$C$368,3,TRUE)*238.85/100)</f>
        <v>19.108000000000001</v>
      </c>
      <c r="X5644" s="4">
        <f t="shared" si="1065"/>
        <v>10</v>
      </c>
      <c r="Y5644" s="4">
        <f t="shared" si="1066"/>
        <v>35.754330149999994</v>
      </c>
      <c r="Z5644" s="4">
        <f t="shared" si="1067"/>
        <v>40.304881259999995</v>
      </c>
      <c r="AA5644" s="4">
        <f>IF($V5644="","",IF(Y5644&lt;36,0,IF(AND(36&lt;=Y5644,Y5644&lt;71),VLOOKUP($W5644,日射量と図３!$E$6:$F$34,2,TRUE),IF(AND(71&lt;=Y5644,Y5644&lt;107),VLOOKUP($W5644,日射量と図３!$E$6:$G$34,3,TRUE),IF(AND(107&lt;=Y5644,Y5644&lt;143),VLOOKUP($W5644,日射量と図３!$E$6:$H$34,4,TRUE),VLOOKUP($W5644,日射量と図３!$E$6:$I$34,5,TRUE))))))</f>
        <v>0</v>
      </c>
      <c r="AB5644" s="4">
        <f>IF($V5644="","",IF(Z5644&lt;36,0,IF(AND(36&lt;=Z5644,Z5644&lt;71),VLOOKUP($W5644,日射量と図３!$E$6:$F$34,2,TRUE),IF(AND(71&lt;=Z5644,Z5644&lt;107),VLOOKUP($W5644,日射量と図３!$E$6:$G$34,3,TRUE),IF(AND(107&lt;=Z5644,Z5644&lt;143),VLOOKUP($W5644,日射量と図３!$E$6:$H$34,4,TRUE),VLOOKUP($W5644,日射量と図３!$E$6:$I$34,5,TRUE))))))</f>
        <v>34</v>
      </c>
      <c r="AC5644" s="382">
        <f t="shared" si="1059"/>
        <v>0</v>
      </c>
      <c r="AD5644" s="382">
        <f t="shared" si="1060"/>
        <v>1.4235120000000001</v>
      </c>
    </row>
    <row r="5645" spans="11:30" ht="13.5" customHeight="1">
      <c r="K5645" s="4">
        <f t="shared" si="1068"/>
        <v>1</v>
      </c>
      <c r="L5645" s="34">
        <v>43487</v>
      </c>
      <c r="M5645" s="4">
        <v>236</v>
      </c>
      <c r="N5645" s="4">
        <v>2</v>
      </c>
      <c r="O5645" s="31">
        <v>4.1666666666666664E-2</v>
      </c>
      <c r="P5645" s="35">
        <v>3.96</v>
      </c>
      <c r="Q5645" s="36">
        <f t="shared" si="1069"/>
        <v>13</v>
      </c>
      <c r="R5645" s="4">
        <f t="shared" si="1070"/>
        <v>9.0399999999999991</v>
      </c>
      <c r="S5645" s="31">
        <f t="shared" si="1061"/>
        <v>0.29212962962962963</v>
      </c>
      <c r="T5645" s="31">
        <f t="shared" si="1062"/>
        <v>0.70188657407407407</v>
      </c>
      <c r="U5645" s="4">
        <f t="shared" si="1063"/>
        <v>0</v>
      </c>
      <c r="V5645" s="4" t="str">
        <f t="shared" si="1064"/>
        <v/>
      </c>
      <c r="W5645" s="18" t="str">
        <f>IF(V5645="","",VLOOKUP(L5645,日射量と図３!$A$4:$C$368,3,TRUE)*238.85/100)</f>
        <v/>
      </c>
      <c r="X5645" s="4" t="str">
        <f t="shared" si="1065"/>
        <v/>
      </c>
      <c r="Y5645" s="4" t="str">
        <f t="shared" si="1066"/>
        <v/>
      </c>
      <c r="Z5645" s="4" t="str">
        <f t="shared" si="1067"/>
        <v/>
      </c>
      <c r="AA5645" s="4" t="str">
        <f>IF($V5645="","",IF(Y5645&lt;36,0,IF(AND(36&lt;=Y5645,Y5645&lt;71),VLOOKUP($W5645,日射量と図３!$E$6:$F$34,2,TRUE),IF(AND(71&lt;=Y5645,Y5645&lt;107),VLOOKUP($W5645,日射量と図３!$E$6:$G$34,3,TRUE),IF(AND(107&lt;=Y5645,Y5645&lt;143),VLOOKUP($W5645,日射量と図３!$E$6:$H$34,4,TRUE),VLOOKUP($W5645,日射量と図３!$E$6:$I$34,5,TRUE))))))</f>
        <v/>
      </c>
      <c r="AB5645" s="4" t="str">
        <f>IF($V5645="","",IF(Z5645&lt;36,0,IF(AND(36&lt;=Z5645,Z5645&lt;71),VLOOKUP($W5645,日射量と図３!$E$6:$F$34,2,TRUE),IF(AND(71&lt;=Z5645,Z5645&lt;107),VLOOKUP($W5645,日射量と図３!$E$6:$G$34,3,TRUE),IF(AND(107&lt;=Z5645,Z5645&lt;143),VLOOKUP($W5645,日射量と図３!$E$6:$H$34,4,TRUE),VLOOKUP($W5645,日射量と図３!$E$6:$I$34,5,TRUE))))))</f>
        <v/>
      </c>
      <c r="AC5645" s="382" t="str">
        <f t="shared" si="1059"/>
        <v/>
      </c>
      <c r="AD5645" s="382" t="str">
        <f t="shared" si="1060"/>
        <v/>
      </c>
    </row>
    <row r="5646" spans="11:30" ht="13.5" customHeight="1">
      <c r="K5646" s="4">
        <f t="shared" si="1068"/>
        <v>1</v>
      </c>
      <c r="L5646" s="34">
        <v>43487</v>
      </c>
      <c r="M5646" s="4">
        <v>236</v>
      </c>
      <c r="N5646" s="4">
        <v>3</v>
      </c>
      <c r="O5646" s="31">
        <v>8.3333333333333329E-2</v>
      </c>
      <c r="P5646" s="35">
        <v>3.4799999999999995</v>
      </c>
      <c r="Q5646" s="36">
        <f t="shared" si="1069"/>
        <v>13</v>
      </c>
      <c r="R5646" s="4">
        <f t="shared" si="1070"/>
        <v>9.52</v>
      </c>
      <c r="S5646" s="31">
        <f t="shared" si="1061"/>
        <v>0.29212962962962963</v>
      </c>
      <c r="T5646" s="31">
        <f t="shared" si="1062"/>
        <v>0.70188657407407407</v>
      </c>
      <c r="U5646" s="4">
        <f t="shared" si="1063"/>
        <v>0</v>
      </c>
      <c r="V5646" s="4" t="str">
        <f t="shared" si="1064"/>
        <v/>
      </c>
      <c r="W5646" s="18" t="str">
        <f>IF(V5646="","",VLOOKUP(L5646,日射量と図３!$A$4:$C$368,3,TRUE)*238.85/100)</f>
        <v/>
      </c>
      <c r="X5646" s="4" t="str">
        <f t="shared" si="1065"/>
        <v/>
      </c>
      <c r="Y5646" s="4" t="str">
        <f t="shared" si="1066"/>
        <v/>
      </c>
      <c r="Z5646" s="4" t="str">
        <f t="shared" si="1067"/>
        <v/>
      </c>
      <c r="AA5646" s="4" t="str">
        <f>IF($V5646="","",IF(Y5646&lt;36,0,IF(AND(36&lt;=Y5646,Y5646&lt;71),VLOOKUP($W5646,日射量と図３!$E$6:$F$34,2,TRUE),IF(AND(71&lt;=Y5646,Y5646&lt;107),VLOOKUP($W5646,日射量と図３!$E$6:$G$34,3,TRUE),IF(AND(107&lt;=Y5646,Y5646&lt;143),VLOOKUP($W5646,日射量と図３!$E$6:$H$34,4,TRUE),VLOOKUP($W5646,日射量と図３!$E$6:$I$34,5,TRUE))))))</f>
        <v/>
      </c>
      <c r="AB5646" s="4" t="str">
        <f>IF($V5646="","",IF(Z5646&lt;36,0,IF(AND(36&lt;=Z5646,Z5646&lt;71),VLOOKUP($W5646,日射量と図３!$E$6:$F$34,2,TRUE),IF(AND(71&lt;=Z5646,Z5646&lt;107),VLOOKUP($W5646,日射量と図３!$E$6:$G$34,3,TRUE),IF(AND(107&lt;=Z5646,Z5646&lt;143),VLOOKUP($W5646,日射量と図３!$E$6:$H$34,4,TRUE),VLOOKUP($W5646,日射量と図３!$E$6:$I$34,5,TRUE))))))</f>
        <v/>
      </c>
      <c r="AC5646" s="382" t="str">
        <f t="shared" si="1059"/>
        <v/>
      </c>
      <c r="AD5646" s="382" t="str">
        <f t="shared" si="1060"/>
        <v/>
      </c>
    </row>
    <row r="5647" spans="11:30" ht="13.5" customHeight="1">
      <c r="K5647" s="4">
        <f t="shared" si="1068"/>
        <v>1</v>
      </c>
      <c r="L5647" s="34">
        <v>43487</v>
      </c>
      <c r="M5647" s="4">
        <v>236</v>
      </c>
      <c r="N5647" s="4">
        <v>4</v>
      </c>
      <c r="O5647" s="31">
        <v>0.125</v>
      </c>
      <c r="P5647" s="35">
        <v>3.06</v>
      </c>
      <c r="Q5647" s="36">
        <f t="shared" si="1069"/>
        <v>13</v>
      </c>
      <c r="R5647" s="4">
        <f t="shared" si="1070"/>
        <v>9.94</v>
      </c>
      <c r="S5647" s="31">
        <f t="shared" si="1061"/>
        <v>0.29212962962962963</v>
      </c>
      <c r="T5647" s="31">
        <f t="shared" si="1062"/>
        <v>0.70188657407407407</v>
      </c>
      <c r="U5647" s="4">
        <f t="shared" si="1063"/>
        <v>0</v>
      </c>
      <c r="V5647" s="4" t="str">
        <f t="shared" si="1064"/>
        <v/>
      </c>
      <c r="W5647" s="18" t="str">
        <f>IF(V5647="","",VLOOKUP(L5647,日射量と図３!$A$4:$C$368,3,TRUE)*238.85/100)</f>
        <v/>
      </c>
      <c r="X5647" s="4" t="str">
        <f t="shared" si="1065"/>
        <v/>
      </c>
      <c r="Y5647" s="4" t="str">
        <f t="shared" si="1066"/>
        <v/>
      </c>
      <c r="Z5647" s="4" t="str">
        <f t="shared" si="1067"/>
        <v/>
      </c>
      <c r="AA5647" s="4" t="str">
        <f>IF($V5647="","",IF(Y5647&lt;36,0,IF(AND(36&lt;=Y5647,Y5647&lt;71),VLOOKUP($W5647,日射量と図３!$E$6:$F$34,2,TRUE),IF(AND(71&lt;=Y5647,Y5647&lt;107),VLOOKUP($W5647,日射量と図３!$E$6:$G$34,3,TRUE),IF(AND(107&lt;=Y5647,Y5647&lt;143),VLOOKUP($W5647,日射量と図３!$E$6:$H$34,4,TRUE),VLOOKUP($W5647,日射量と図３!$E$6:$I$34,5,TRUE))))))</f>
        <v/>
      </c>
      <c r="AB5647" s="4" t="str">
        <f>IF($V5647="","",IF(Z5647&lt;36,0,IF(AND(36&lt;=Z5647,Z5647&lt;71),VLOOKUP($W5647,日射量と図３!$E$6:$F$34,2,TRUE),IF(AND(71&lt;=Z5647,Z5647&lt;107),VLOOKUP($W5647,日射量と図３!$E$6:$G$34,3,TRUE),IF(AND(107&lt;=Z5647,Z5647&lt;143),VLOOKUP($W5647,日射量と図３!$E$6:$H$34,4,TRUE),VLOOKUP($W5647,日射量と図３!$E$6:$I$34,5,TRUE))))))</f>
        <v/>
      </c>
      <c r="AC5647" s="382" t="str">
        <f t="shared" ref="AC5647:AC5710" si="1071">IF(V5647="","",IF((($AH$18*$AH$30*V5647*3600/1000000)/1000-AA5647*$AG$18*10*0.0000041868)&lt;=0,0,AA5647*$AG$18*10*0.0000041868))</f>
        <v/>
      </c>
      <c r="AD5647" s="382" t="str">
        <f t="shared" ref="AD5647:AD5710" si="1072">IF(V5647="","",IF((($AH$19*$AH$30*V5647*3600/1000000)/1000-AB5647*$AG$19*10*0.0000041868)&lt;=0,0,AB5647*$AG$19*10*0.0000041868))</f>
        <v/>
      </c>
    </row>
    <row r="5648" spans="11:30" ht="13.5" customHeight="1">
      <c r="K5648" s="4">
        <f t="shared" si="1068"/>
        <v>1</v>
      </c>
      <c r="L5648" s="34">
        <v>43487</v>
      </c>
      <c r="M5648" s="4">
        <v>236</v>
      </c>
      <c r="N5648" s="4">
        <v>5</v>
      </c>
      <c r="O5648" s="31">
        <v>0.16666666666666666</v>
      </c>
      <c r="P5648" s="35">
        <v>2.78</v>
      </c>
      <c r="Q5648" s="36">
        <f t="shared" si="1069"/>
        <v>15</v>
      </c>
      <c r="R5648" s="4">
        <f t="shared" si="1070"/>
        <v>12.22</v>
      </c>
      <c r="S5648" s="31">
        <f t="shared" si="1061"/>
        <v>0.29212962962962963</v>
      </c>
      <c r="T5648" s="31">
        <f t="shared" si="1062"/>
        <v>0.70188657407407407</v>
      </c>
      <c r="U5648" s="4">
        <f t="shared" si="1063"/>
        <v>0</v>
      </c>
      <c r="V5648" s="4" t="str">
        <f t="shared" si="1064"/>
        <v/>
      </c>
      <c r="W5648" s="18" t="str">
        <f>IF(V5648="","",VLOOKUP(L5648,日射量と図３!$A$4:$C$368,3,TRUE)*238.85/100)</f>
        <v/>
      </c>
      <c r="X5648" s="4" t="str">
        <f t="shared" si="1065"/>
        <v/>
      </c>
      <c r="Y5648" s="4" t="str">
        <f t="shared" si="1066"/>
        <v/>
      </c>
      <c r="Z5648" s="4" t="str">
        <f t="shared" si="1067"/>
        <v/>
      </c>
      <c r="AA5648" s="4" t="str">
        <f>IF($V5648="","",IF(Y5648&lt;36,0,IF(AND(36&lt;=Y5648,Y5648&lt;71),VLOOKUP($W5648,日射量と図３!$E$6:$F$34,2,TRUE),IF(AND(71&lt;=Y5648,Y5648&lt;107),VLOOKUP($W5648,日射量と図３!$E$6:$G$34,3,TRUE),IF(AND(107&lt;=Y5648,Y5648&lt;143),VLOOKUP($W5648,日射量と図３!$E$6:$H$34,4,TRUE),VLOOKUP($W5648,日射量と図３!$E$6:$I$34,5,TRUE))))))</f>
        <v/>
      </c>
      <c r="AB5648" s="4" t="str">
        <f>IF($V5648="","",IF(Z5648&lt;36,0,IF(AND(36&lt;=Z5648,Z5648&lt;71),VLOOKUP($W5648,日射量と図３!$E$6:$F$34,2,TRUE),IF(AND(71&lt;=Z5648,Z5648&lt;107),VLOOKUP($W5648,日射量と図３!$E$6:$G$34,3,TRUE),IF(AND(107&lt;=Z5648,Z5648&lt;143),VLOOKUP($W5648,日射量と図３!$E$6:$H$34,4,TRUE),VLOOKUP($W5648,日射量と図３!$E$6:$I$34,5,TRUE))))))</f>
        <v/>
      </c>
      <c r="AC5648" s="382" t="str">
        <f t="shared" si="1071"/>
        <v/>
      </c>
      <c r="AD5648" s="382" t="str">
        <f t="shared" si="1072"/>
        <v/>
      </c>
    </row>
    <row r="5649" spans="11:30" ht="13.5" customHeight="1">
      <c r="K5649" s="4">
        <f t="shared" si="1068"/>
        <v>1</v>
      </c>
      <c r="L5649" s="34">
        <v>43487</v>
      </c>
      <c r="M5649" s="4">
        <v>236</v>
      </c>
      <c r="N5649" s="4">
        <v>6</v>
      </c>
      <c r="O5649" s="31">
        <v>0.20833333333333334</v>
      </c>
      <c r="P5649" s="35">
        <v>2.66</v>
      </c>
      <c r="Q5649" s="36">
        <f t="shared" si="1069"/>
        <v>15</v>
      </c>
      <c r="R5649" s="4">
        <f t="shared" si="1070"/>
        <v>12.34</v>
      </c>
      <c r="S5649" s="31">
        <f t="shared" si="1061"/>
        <v>0.29212962962962963</v>
      </c>
      <c r="T5649" s="31">
        <f t="shared" si="1062"/>
        <v>0.70188657407407407</v>
      </c>
      <c r="U5649" s="4">
        <f t="shared" si="1063"/>
        <v>0</v>
      </c>
      <c r="V5649" s="4" t="str">
        <f t="shared" si="1064"/>
        <v/>
      </c>
      <c r="W5649" s="18" t="str">
        <f>IF(V5649="","",VLOOKUP(L5649,日射量と図３!$A$4:$C$368,3,TRUE)*238.85/100)</f>
        <v/>
      </c>
      <c r="X5649" s="4" t="str">
        <f t="shared" si="1065"/>
        <v/>
      </c>
      <c r="Y5649" s="4" t="str">
        <f t="shared" si="1066"/>
        <v/>
      </c>
      <c r="Z5649" s="4" t="str">
        <f t="shared" si="1067"/>
        <v/>
      </c>
      <c r="AA5649" s="4" t="str">
        <f>IF($V5649="","",IF(Y5649&lt;36,0,IF(AND(36&lt;=Y5649,Y5649&lt;71),VLOOKUP($W5649,日射量と図３!$E$6:$F$34,2,TRUE),IF(AND(71&lt;=Y5649,Y5649&lt;107),VLOOKUP($W5649,日射量と図３!$E$6:$G$34,3,TRUE),IF(AND(107&lt;=Y5649,Y5649&lt;143),VLOOKUP($W5649,日射量と図３!$E$6:$H$34,4,TRUE),VLOOKUP($W5649,日射量と図３!$E$6:$I$34,5,TRUE))))))</f>
        <v/>
      </c>
      <c r="AB5649" s="4" t="str">
        <f>IF($V5649="","",IF(Z5649&lt;36,0,IF(AND(36&lt;=Z5649,Z5649&lt;71),VLOOKUP($W5649,日射量と図３!$E$6:$F$34,2,TRUE),IF(AND(71&lt;=Z5649,Z5649&lt;107),VLOOKUP($W5649,日射量と図３!$E$6:$G$34,3,TRUE),IF(AND(107&lt;=Z5649,Z5649&lt;143),VLOOKUP($W5649,日射量と図３!$E$6:$H$34,4,TRUE),VLOOKUP($W5649,日射量と図３!$E$6:$I$34,5,TRUE))))))</f>
        <v/>
      </c>
      <c r="AC5649" s="382" t="str">
        <f t="shared" si="1071"/>
        <v/>
      </c>
      <c r="AD5649" s="382" t="str">
        <f t="shared" si="1072"/>
        <v/>
      </c>
    </row>
    <row r="5650" spans="11:30" ht="13.5" customHeight="1">
      <c r="K5650" s="4">
        <f t="shared" si="1068"/>
        <v>1</v>
      </c>
      <c r="L5650" s="34">
        <v>43487</v>
      </c>
      <c r="M5650" s="4">
        <v>236</v>
      </c>
      <c r="N5650" s="4">
        <v>7</v>
      </c>
      <c r="O5650" s="31">
        <v>0.25</v>
      </c>
      <c r="P5650" s="35">
        <v>2.46</v>
      </c>
      <c r="Q5650" s="36">
        <f t="shared" si="1069"/>
        <v>15</v>
      </c>
      <c r="R5650" s="4">
        <f t="shared" si="1070"/>
        <v>12.54</v>
      </c>
      <c r="S5650" s="31">
        <f t="shared" si="1061"/>
        <v>0.29212962962962963</v>
      </c>
      <c r="T5650" s="31">
        <f t="shared" si="1062"/>
        <v>0.70188657407407407</v>
      </c>
      <c r="U5650" s="4">
        <f t="shared" si="1063"/>
        <v>0</v>
      </c>
      <c r="V5650" s="4" t="str">
        <f t="shared" si="1064"/>
        <v/>
      </c>
      <c r="W5650" s="18" t="str">
        <f>IF(V5650="","",VLOOKUP(L5650,日射量と図３!$A$4:$C$368,3,TRUE)*238.85/100)</f>
        <v/>
      </c>
      <c r="X5650" s="4" t="str">
        <f t="shared" si="1065"/>
        <v/>
      </c>
      <c r="Y5650" s="4" t="str">
        <f t="shared" si="1066"/>
        <v/>
      </c>
      <c r="Z5650" s="4" t="str">
        <f t="shared" si="1067"/>
        <v/>
      </c>
      <c r="AA5650" s="4" t="str">
        <f>IF($V5650="","",IF(Y5650&lt;36,0,IF(AND(36&lt;=Y5650,Y5650&lt;71),VLOOKUP($W5650,日射量と図３!$E$6:$F$34,2,TRUE),IF(AND(71&lt;=Y5650,Y5650&lt;107),VLOOKUP($W5650,日射量と図３!$E$6:$G$34,3,TRUE),IF(AND(107&lt;=Y5650,Y5650&lt;143),VLOOKUP($W5650,日射量と図３!$E$6:$H$34,4,TRUE),VLOOKUP($W5650,日射量と図３!$E$6:$I$34,5,TRUE))))))</f>
        <v/>
      </c>
      <c r="AB5650" s="4" t="str">
        <f>IF($V5650="","",IF(Z5650&lt;36,0,IF(AND(36&lt;=Z5650,Z5650&lt;71),VLOOKUP($W5650,日射量と図３!$E$6:$F$34,2,TRUE),IF(AND(71&lt;=Z5650,Z5650&lt;107),VLOOKUP($W5650,日射量と図３!$E$6:$G$34,3,TRUE),IF(AND(107&lt;=Z5650,Z5650&lt;143),VLOOKUP($W5650,日射量と図３!$E$6:$H$34,4,TRUE),VLOOKUP($W5650,日射量と図３!$E$6:$I$34,5,TRUE))))))</f>
        <v/>
      </c>
      <c r="AC5650" s="382" t="str">
        <f t="shared" si="1071"/>
        <v/>
      </c>
      <c r="AD5650" s="382" t="str">
        <f t="shared" si="1072"/>
        <v/>
      </c>
    </row>
    <row r="5651" spans="11:30" ht="13.5" customHeight="1">
      <c r="K5651" s="4">
        <f t="shared" si="1068"/>
        <v>1</v>
      </c>
      <c r="L5651" s="34">
        <v>43487</v>
      </c>
      <c r="M5651" s="4">
        <v>236</v>
      </c>
      <c r="N5651" s="4">
        <v>8</v>
      </c>
      <c r="O5651" s="31">
        <v>0.29166666666666669</v>
      </c>
      <c r="P5651" s="35">
        <v>2.38</v>
      </c>
      <c r="Q5651" s="36">
        <f t="shared" si="1069"/>
        <v>12</v>
      </c>
      <c r="R5651" s="4">
        <f t="shared" si="1070"/>
        <v>9.620000000000001</v>
      </c>
      <c r="S5651" s="31">
        <f t="shared" si="1061"/>
        <v>0.29212962962962963</v>
      </c>
      <c r="T5651" s="31">
        <f t="shared" si="1062"/>
        <v>0.70188657407407407</v>
      </c>
      <c r="U5651" s="4">
        <f t="shared" si="1063"/>
        <v>0</v>
      </c>
      <c r="V5651" s="4" t="str">
        <f t="shared" si="1064"/>
        <v/>
      </c>
      <c r="W5651" s="18" t="str">
        <f>IF(V5651="","",VLOOKUP(L5651,日射量と図３!$A$4:$C$368,3,TRUE)*238.85/100)</f>
        <v/>
      </c>
      <c r="X5651" s="4" t="str">
        <f t="shared" si="1065"/>
        <v/>
      </c>
      <c r="Y5651" s="4" t="str">
        <f t="shared" si="1066"/>
        <v/>
      </c>
      <c r="Z5651" s="4" t="str">
        <f t="shared" si="1067"/>
        <v/>
      </c>
      <c r="AA5651" s="4" t="str">
        <f>IF($V5651="","",IF(Y5651&lt;36,0,IF(AND(36&lt;=Y5651,Y5651&lt;71),VLOOKUP($W5651,日射量と図３!$E$6:$F$34,2,TRUE),IF(AND(71&lt;=Y5651,Y5651&lt;107),VLOOKUP($W5651,日射量と図３!$E$6:$G$34,3,TRUE),IF(AND(107&lt;=Y5651,Y5651&lt;143),VLOOKUP($W5651,日射量と図３!$E$6:$H$34,4,TRUE),VLOOKUP($W5651,日射量と図３!$E$6:$I$34,5,TRUE))))))</f>
        <v/>
      </c>
      <c r="AB5651" s="4" t="str">
        <f>IF($V5651="","",IF(Z5651&lt;36,0,IF(AND(36&lt;=Z5651,Z5651&lt;71),VLOOKUP($W5651,日射量と図３!$E$6:$F$34,2,TRUE),IF(AND(71&lt;=Z5651,Z5651&lt;107),VLOOKUP($W5651,日射量と図３!$E$6:$G$34,3,TRUE),IF(AND(107&lt;=Z5651,Z5651&lt;143),VLOOKUP($W5651,日射量と図３!$E$6:$H$34,4,TRUE),VLOOKUP($W5651,日射量と図３!$E$6:$I$34,5,TRUE))))))</f>
        <v/>
      </c>
      <c r="AC5651" s="382" t="str">
        <f t="shared" si="1071"/>
        <v/>
      </c>
      <c r="AD5651" s="382" t="str">
        <f t="shared" si="1072"/>
        <v/>
      </c>
    </row>
    <row r="5652" spans="11:30" ht="13.5" customHeight="1">
      <c r="K5652" s="4">
        <f t="shared" si="1068"/>
        <v>1</v>
      </c>
      <c r="L5652" s="34">
        <v>43487</v>
      </c>
      <c r="M5652" s="4">
        <v>236</v>
      </c>
      <c r="N5652" s="4">
        <v>9</v>
      </c>
      <c r="O5652" s="31">
        <v>0.33333333333333331</v>
      </c>
      <c r="P5652" s="35">
        <v>2.97</v>
      </c>
      <c r="Q5652" s="36">
        <f t="shared" si="1069"/>
        <v>12</v>
      </c>
      <c r="R5652" s="4">
        <f t="shared" si="1070"/>
        <v>9.0299999999999994</v>
      </c>
      <c r="S5652" s="31">
        <f t="shared" si="1061"/>
        <v>0.29212962962962963</v>
      </c>
      <c r="T5652" s="31">
        <f t="shared" si="1062"/>
        <v>0.70188657407407407</v>
      </c>
      <c r="U5652" s="4">
        <f t="shared" si="1063"/>
        <v>9.0299999999999994</v>
      </c>
      <c r="V5652" s="4" t="str">
        <f t="shared" si="1064"/>
        <v/>
      </c>
      <c r="W5652" s="18" t="str">
        <f>IF(V5652="","",VLOOKUP(L5652,日射量と図３!$A$4:$C$368,3,TRUE)*238.85/100)</f>
        <v/>
      </c>
      <c r="X5652" s="4" t="str">
        <f t="shared" si="1065"/>
        <v/>
      </c>
      <c r="Y5652" s="4" t="str">
        <f t="shared" si="1066"/>
        <v/>
      </c>
      <c r="Z5652" s="4" t="str">
        <f t="shared" si="1067"/>
        <v/>
      </c>
      <c r="AA5652" s="4" t="str">
        <f>IF($V5652="","",IF(Y5652&lt;36,0,IF(AND(36&lt;=Y5652,Y5652&lt;71),VLOOKUP($W5652,日射量と図３!$E$6:$F$34,2,TRUE),IF(AND(71&lt;=Y5652,Y5652&lt;107),VLOOKUP($W5652,日射量と図３!$E$6:$G$34,3,TRUE),IF(AND(107&lt;=Y5652,Y5652&lt;143),VLOOKUP($W5652,日射量と図３!$E$6:$H$34,4,TRUE),VLOOKUP($W5652,日射量と図３!$E$6:$I$34,5,TRUE))))))</f>
        <v/>
      </c>
      <c r="AB5652" s="4" t="str">
        <f>IF($V5652="","",IF(Z5652&lt;36,0,IF(AND(36&lt;=Z5652,Z5652&lt;71),VLOOKUP($W5652,日射量と図３!$E$6:$F$34,2,TRUE),IF(AND(71&lt;=Z5652,Z5652&lt;107),VLOOKUP($W5652,日射量と図３!$E$6:$G$34,3,TRUE),IF(AND(107&lt;=Z5652,Z5652&lt;143),VLOOKUP($W5652,日射量と図３!$E$6:$H$34,4,TRUE),VLOOKUP($W5652,日射量と図３!$E$6:$I$34,5,TRUE))))))</f>
        <v/>
      </c>
      <c r="AC5652" s="382" t="str">
        <f t="shared" si="1071"/>
        <v/>
      </c>
      <c r="AD5652" s="382" t="str">
        <f t="shared" si="1072"/>
        <v/>
      </c>
    </row>
    <row r="5653" spans="11:30" ht="13.5" customHeight="1">
      <c r="K5653" s="4">
        <f t="shared" si="1068"/>
        <v>1</v>
      </c>
      <c r="L5653" s="34">
        <v>43487</v>
      </c>
      <c r="M5653" s="4">
        <v>236</v>
      </c>
      <c r="N5653" s="4">
        <v>10</v>
      </c>
      <c r="O5653" s="31">
        <v>0.375</v>
      </c>
      <c r="P5653" s="35">
        <v>4.1500000000000004</v>
      </c>
      <c r="Q5653" s="36">
        <f t="shared" si="1069"/>
        <v>12</v>
      </c>
      <c r="R5653" s="4">
        <f t="shared" si="1070"/>
        <v>7.85</v>
      </c>
      <c r="S5653" s="31">
        <f t="shared" ref="S5653:S5716" si="1073">VLOOKUP(K5653,$AF$45:$AH$49,2,TRUE)</f>
        <v>0.29212962962962963</v>
      </c>
      <c r="T5653" s="31">
        <f t="shared" ref="T5653:T5716" si="1074">VLOOKUP(K5653,$AF$45:$AH$49,3,TRUE)</f>
        <v>0.70188657407407407</v>
      </c>
      <c r="U5653" s="4">
        <f t="shared" ref="U5653:U5716" si="1075">IF(AND(S5653&lt;O5653,O5653&lt;T5653),R5653,0)</f>
        <v>7.85</v>
      </c>
      <c r="V5653" s="4" t="str">
        <f t="shared" ref="V5653:V5716" si="1076">IF(N5653=1,SUM(U5653:U5676),"")</f>
        <v/>
      </c>
      <c r="W5653" s="18" t="str">
        <f>IF(V5653="","",VLOOKUP(L5653,日射量と図３!$A$4:$C$368,3,TRUE)*238.85/100)</f>
        <v/>
      </c>
      <c r="X5653" s="4" t="str">
        <f t="shared" ref="X5653:X5716" si="1077">IF(V5653="","",VLOOKUP(K5653,$AF$45:$AJ$49,5,TRUE))</f>
        <v/>
      </c>
      <c r="Y5653" s="4" t="str">
        <f t="shared" si="1066"/>
        <v/>
      </c>
      <c r="Z5653" s="4" t="str">
        <f t="shared" si="1067"/>
        <v/>
      </c>
      <c r="AA5653" s="4" t="str">
        <f>IF($V5653="","",IF(Y5653&lt;36,0,IF(AND(36&lt;=Y5653,Y5653&lt;71),VLOOKUP($W5653,日射量と図３!$E$6:$F$34,2,TRUE),IF(AND(71&lt;=Y5653,Y5653&lt;107),VLOOKUP($W5653,日射量と図３!$E$6:$G$34,3,TRUE),IF(AND(107&lt;=Y5653,Y5653&lt;143),VLOOKUP($W5653,日射量と図３!$E$6:$H$34,4,TRUE),VLOOKUP($W5653,日射量と図３!$E$6:$I$34,5,TRUE))))))</f>
        <v/>
      </c>
      <c r="AB5653" s="4" t="str">
        <f>IF($V5653="","",IF(Z5653&lt;36,0,IF(AND(36&lt;=Z5653,Z5653&lt;71),VLOOKUP($W5653,日射量と図３!$E$6:$F$34,2,TRUE),IF(AND(71&lt;=Z5653,Z5653&lt;107),VLOOKUP($W5653,日射量と図３!$E$6:$G$34,3,TRUE),IF(AND(107&lt;=Z5653,Z5653&lt;143),VLOOKUP($W5653,日射量と図３!$E$6:$H$34,4,TRUE),VLOOKUP($W5653,日射量と図３!$E$6:$I$34,5,TRUE))))))</f>
        <v/>
      </c>
      <c r="AC5653" s="382" t="str">
        <f t="shared" si="1071"/>
        <v/>
      </c>
      <c r="AD5653" s="382" t="str">
        <f t="shared" si="1072"/>
        <v/>
      </c>
    </row>
    <row r="5654" spans="11:30" ht="13.5" customHeight="1">
      <c r="K5654" s="4">
        <f t="shared" si="1068"/>
        <v>1</v>
      </c>
      <c r="L5654" s="34">
        <v>43487</v>
      </c>
      <c r="M5654" s="4">
        <v>236</v>
      </c>
      <c r="N5654" s="4">
        <v>11</v>
      </c>
      <c r="O5654" s="31">
        <v>0.41666666666666669</v>
      </c>
      <c r="P5654" s="35">
        <v>5.47</v>
      </c>
      <c r="Q5654" s="36">
        <f t="shared" si="1069"/>
        <v>12</v>
      </c>
      <c r="R5654" s="4">
        <f t="shared" si="1070"/>
        <v>6.53</v>
      </c>
      <c r="S5654" s="31">
        <f t="shared" si="1073"/>
        <v>0.29212962962962963</v>
      </c>
      <c r="T5654" s="31">
        <f t="shared" si="1074"/>
        <v>0.70188657407407407</v>
      </c>
      <c r="U5654" s="4">
        <f t="shared" si="1075"/>
        <v>6.53</v>
      </c>
      <c r="V5654" s="4" t="str">
        <f t="shared" si="1076"/>
        <v/>
      </c>
      <c r="W5654" s="18" t="str">
        <f>IF(V5654="","",VLOOKUP(L5654,日射量と図３!$A$4:$C$368,3,TRUE)*238.85/100)</f>
        <v/>
      </c>
      <c r="X5654" s="4" t="str">
        <f t="shared" si="1077"/>
        <v/>
      </c>
      <c r="Y5654" s="4" t="str">
        <f t="shared" si="1066"/>
        <v/>
      </c>
      <c r="Z5654" s="4" t="str">
        <f t="shared" si="1067"/>
        <v/>
      </c>
      <c r="AA5654" s="4" t="str">
        <f>IF($V5654="","",IF(Y5654&lt;36,0,IF(AND(36&lt;=Y5654,Y5654&lt;71),VLOOKUP($W5654,日射量と図３!$E$6:$F$34,2,TRUE),IF(AND(71&lt;=Y5654,Y5654&lt;107),VLOOKUP($W5654,日射量と図３!$E$6:$G$34,3,TRUE),IF(AND(107&lt;=Y5654,Y5654&lt;143),VLOOKUP($W5654,日射量と図３!$E$6:$H$34,4,TRUE),VLOOKUP($W5654,日射量と図３!$E$6:$I$34,5,TRUE))))))</f>
        <v/>
      </c>
      <c r="AB5654" s="4" t="str">
        <f>IF($V5654="","",IF(Z5654&lt;36,0,IF(AND(36&lt;=Z5654,Z5654&lt;71),VLOOKUP($W5654,日射量と図３!$E$6:$F$34,2,TRUE),IF(AND(71&lt;=Z5654,Z5654&lt;107),VLOOKUP($W5654,日射量と図３!$E$6:$G$34,3,TRUE),IF(AND(107&lt;=Z5654,Z5654&lt;143),VLOOKUP($W5654,日射量と図３!$E$6:$H$34,4,TRUE),VLOOKUP($W5654,日射量と図３!$E$6:$I$34,5,TRUE))))))</f>
        <v/>
      </c>
      <c r="AC5654" s="382" t="str">
        <f t="shared" si="1071"/>
        <v/>
      </c>
      <c r="AD5654" s="382" t="str">
        <f t="shared" si="1072"/>
        <v/>
      </c>
    </row>
    <row r="5655" spans="11:30" ht="13.5" customHeight="1">
      <c r="K5655" s="4">
        <f t="shared" si="1068"/>
        <v>1</v>
      </c>
      <c r="L5655" s="34">
        <v>43487</v>
      </c>
      <c r="M5655" s="4">
        <v>236</v>
      </c>
      <c r="N5655" s="4">
        <v>12</v>
      </c>
      <c r="O5655" s="31">
        <v>0.45833333333333331</v>
      </c>
      <c r="P5655" s="35">
        <v>6.6899999999999995</v>
      </c>
      <c r="Q5655" s="36">
        <f t="shared" si="1069"/>
        <v>12</v>
      </c>
      <c r="R5655" s="4">
        <f t="shared" si="1070"/>
        <v>5.3100000000000005</v>
      </c>
      <c r="S5655" s="31">
        <f t="shared" si="1073"/>
        <v>0.29212962962962963</v>
      </c>
      <c r="T5655" s="31">
        <f t="shared" si="1074"/>
        <v>0.70188657407407407</v>
      </c>
      <c r="U5655" s="4">
        <f t="shared" si="1075"/>
        <v>5.3100000000000005</v>
      </c>
      <c r="V5655" s="4" t="str">
        <f t="shared" si="1076"/>
        <v/>
      </c>
      <c r="W5655" s="18" t="str">
        <f>IF(V5655="","",VLOOKUP(L5655,日射量と図３!$A$4:$C$368,3,TRUE)*238.85/100)</f>
        <v/>
      </c>
      <c r="X5655" s="4" t="str">
        <f t="shared" si="1077"/>
        <v/>
      </c>
      <c r="Y5655" s="4" t="str">
        <f t="shared" si="1066"/>
        <v/>
      </c>
      <c r="Z5655" s="4" t="str">
        <f t="shared" si="1067"/>
        <v/>
      </c>
      <c r="AA5655" s="4" t="str">
        <f>IF($V5655="","",IF(Y5655&lt;36,0,IF(AND(36&lt;=Y5655,Y5655&lt;71),VLOOKUP($W5655,日射量と図３!$E$6:$F$34,2,TRUE),IF(AND(71&lt;=Y5655,Y5655&lt;107),VLOOKUP($W5655,日射量と図３!$E$6:$G$34,3,TRUE),IF(AND(107&lt;=Y5655,Y5655&lt;143),VLOOKUP($W5655,日射量と図３!$E$6:$H$34,4,TRUE),VLOOKUP($W5655,日射量と図３!$E$6:$I$34,5,TRUE))))))</f>
        <v/>
      </c>
      <c r="AB5655" s="4" t="str">
        <f>IF($V5655="","",IF(Z5655&lt;36,0,IF(AND(36&lt;=Z5655,Z5655&lt;71),VLOOKUP($W5655,日射量と図３!$E$6:$F$34,2,TRUE),IF(AND(71&lt;=Z5655,Z5655&lt;107),VLOOKUP($W5655,日射量と図３!$E$6:$G$34,3,TRUE),IF(AND(107&lt;=Z5655,Z5655&lt;143),VLOOKUP($W5655,日射量と図３!$E$6:$H$34,4,TRUE),VLOOKUP($W5655,日射量と図３!$E$6:$I$34,5,TRUE))))))</f>
        <v/>
      </c>
      <c r="AC5655" s="382" t="str">
        <f t="shared" si="1071"/>
        <v/>
      </c>
      <c r="AD5655" s="382" t="str">
        <f t="shared" si="1072"/>
        <v/>
      </c>
    </row>
    <row r="5656" spans="11:30" ht="13.5" customHeight="1">
      <c r="K5656" s="4">
        <f t="shared" si="1068"/>
        <v>1</v>
      </c>
      <c r="L5656" s="34">
        <v>43487</v>
      </c>
      <c r="M5656" s="4">
        <v>236</v>
      </c>
      <c r="N5656" s="4">
        <v>13</v>
      </c>
      <c r="O5656" s="31">
        <v>0.5</v>
      </c>
      <c r="P5656" s="35">
        <v>7.3800000000000008</v>
      </c>
      <c r="Q5656" s="36">
        <f t="shared" si="1069"/>
        <v>12</v>
      </c>
      <c r="R5656" s="4">
        <f t="shared" si="1070"/>
        <v>4.6199999999999992</v>
      </c>
      <c r="S5656" s="31">
        <f t="shared" si="1073"/>
        <v>0.29212962962962963</v>
      </c>
      <c r="T5656" s="31">
        <f t="shared" si="1074"/>
        <v>0.70188657407407407</v>
      </c>
      <c r="U5656" s="4">
        <f t="shared" si="1075"/>
        <v>4.6199999999999992</v>
      </c>
      <c r="V5656" s="4" t="str">
        <f t="shared" si="1076"/>
        <v/>
      </c>
      <c r="W5656" s="18" t="str">
        <f>IF(V5656="","",VLOOKUP(L5656,日射量と図３!$A$4:$C$368,3,TRUE)*238.85/100)</f>
        <v/>
      </c>
      <c r="X5656" s="4" t="str">
        <f t="shared" si="1077"/>
        <v/>
      </c>
      <c r="Y5656" s="4" t="str">
        <f t="shared" si="1066"/>
        <v/>
      </c>
      <c r="Z5656" s="4" t="str">
        <f t="shared" si="1067"/>
        <v/>
      </c>
      <c r="AA5656" s="4" t="str">
        <f>IF($V5656="","",IF(Y5656&lt;36,0,IF(AND(36&lt;=Y5656,Y5656&lt;71),VLOOKUP($W5656,日射量と図３!$E$6:$F$34,2,TRUE),IF(AND(71&lt;=Y5656,Y5656&lt;107),VLOOKUP($W5656,日射量と図３!$E$6:$G$34,3,TRUE),IF(AND(107&lt;=Y5656,Y5656&lt;143),VLOOKUP($W5656,日射量と図３!$E$6:$H$34,4,TRUE),VLOOKUP($W5656,日射量と図３!$E$6:$I$34,5,TRUE))))))</f>
        <v/>
      </c>
      <c r="AB5656" s="4" t="str">
        <f>IF($V5656="","",IF(Z5656&lt;36,0,IF(AND(36&lt;=Z5656,Z5656&lt;71),VLOOKUP($W5656,日射量と図３!$E$6:$F$34,2,TRUE),IF(AND(71&lt;=Z5656,Z5656&lt;107),VLOOKUP($W5656,日射量と図３!$E$6:$G$34,3,TRUE),IF(AND(107&lt;=Z5656,Z5656&lt;143),VLOOKUP($W5656,日射量と図３!$E$6:$H$34,4,TRUE),VLOOKUP($W5656,日射量と図３!$E$6:$I$34,5,TRUE))))))</f>
        <v/>
      </c>
      <c r="AC5656" s="382" t="str">
        <f t="shared" si="1071"/>
        <v/>
      </c>
      <c r="AD5656" s="382" t="str">
        <f t="shared" si="1072"/>
        <v/>
      </c>
    </row>
    <row r="5657" spans="11:30" ht="13.5" customHeight="1">
      <c r="K5657" s="4">
        <f t="shared" si="1068"/>
        <v>1</v>
      </c>
      <c r="L5657" s="34">
        <v>43487</v>
      </c>
      <c r="M5657" s="4">
        <v>236</v>
      </c>
      <c r="N5657" s="4">
        <v>14</v>
      </c>
      <c r="O5657" s="31">
        <v>0.54166666666666663</v>
      </c>
      <c r="P5657" s="35">
        <v>8.23</v>
      </c>
      <c r="Q5657" s="36">
        <f t="shared" si="1069"/>
        <v>12</v>
      </c>
      <c r="R5657" s="4">
        <f t="shared" si="1070"/>
        <v>3.7699999999999996</v>
      </c>
      <c r="S5657" s="31">
        <f t="shared" si="1073"/>
        <v>0.29212962962962963</v>
      </c>
      <c r="T5657" s="31">
        <f t="shared" si="1074"/>
        <v>0.70188657407407407</v>
      </c>
      <c r="U5657" s="4">
        <f t="shared" si="1075"/>
        <v>3.7699999999999996</v>
      </c>
      <c r="V5657" s="4" t="str">
        <f t="shared" si="1076"/>
        <v/>
      </c>
      <c r="W5657" s="18" t="str">
        <f>IF(V5657="","",VLOOKUP(L5657,日射量と図３!$A$4:$C$368,3,TRUE)*238.85/100)</f>
        <v/>
      </c>
      <c r="X5657" s="4" t="str">
        <f t="shared" si="1077"/>
        <v/>
      </c>
      <c r="Y5657" s="4" t="str">
        <f t="shared" si="1066"/>
        <v/>
      </c>
      <c r="Z5657" s="4" t="str">
        <f t="shared" si="1067"/>
        <v/>
      </c>
      <c r="AA5657" s="4" t="str">
        <f>IF($V5657="","",IF(Y5657&lt;36,0,IF(AND(36&lt;=Y5657,Y5657&lt;71),VLOOKUP($W5657,日射量と図３!$E$6:$F$34,2,TRUE),IF(AND(71&lt;=Y5657,Y5657&lt;107),VLOOKUP($W5657,日射量と図３!$E$6:$G$34,3,TRUE),IF(AND(107&lt;=Y5657,Y5657&lt;143),VLOOKUP($W5657,日射量と図３!$E$6:$H$34,4,TRUE),VLOOKUP($W5657,日射量と図３!$E$6:$I$34,5,TRUE))))))</f>
        <v/>
      </c>
      <c r="AB5657" s="4" t="str">
        <f>IF($V5657="","",IF(Z5657&lt;36,0,IF(AND(36&lt;=Z5657,Z5657&lt;71),VLOOKUP($W5657,日射量と図３!$E$6:$F$34,2,TRUE),IF(AND(71&lt;=Z5657,Z5657&lt;107),VLOOKUP($W5657,日射量と図３!$E$6:$G$34,3,TRUE),IF(AND(107&lt;=Z5657,Z5657&lt;143),VLOOKUP($W5657,日射量と図３!$E$6:$H$34,4,TRUE),VLOOKUP($W5657,日射量と図３!$E$6:$I$34,5,TRUE))))))</f>
        <v/>
      </c>
      <c r="AC5657" s="382" t="str">
        <f t="shared" si="1071"/>
        <v/>
      </c>
      <c r="AD5657" s="382" t="str">
        <f t="shared" si="1072"/>
        <v/>
      </c>
    </row>
    <row r="5658" spans="11:30" ht="13.5" customHeight="1">
      <c r="K5658" s="4">
        <f t="shared" si="1068"/>
        <v>1</v>
      </c>
      <c r="L5658" s="34">
        <v>43487</v>
      </c>
      <c r="M5658" s="4">
        <v>236</v>
      </c>
      <c r="N5658" s="4">
        <v>15</v>
      </c>
      <c r="O5658" s="31">
        <v>0.58333333333333337</v>
      </c>
      <c r="P5658" s="35">
        <v>8.1900000000000013</v>
      </c>
      <c r="Q5658" s="36">
        <f t="shared" si="1069"/>
        <v>12</v>
      </c>
      <c r="R5658" s="4">
        <f t="shared" si="1070"/>
        <v>3.8099999999999987</v>
      </c>
      <c r="S5658" s="31">
        <f t="shared" si="1073"/>
        <v>0.29212962962962963</v>
      </c>
      <c r="T5658" s="31">
        <f t="shared" si="1074"/>
        <v>0.70188657407407407</v>
      </c>
      <c r="U5658" s="4">
        <f t="shared" si="1075"/>
        <v>3.8099999999999987</v>
      </c>
      <c r="V5658" s="4" t="str">
        <f t="shared" si="1076"/>
        <v/>
      </c>
      <c r="W5658" s="18" t="str">
        <f>IF(V5658="","",VLOOKUP(L5658,日射量と図３!$A$4:$C$368,3,TRUE)*238.85/100)</f>
        <v/>
      </c>
      <c r="X5658" s="4" t="str">
        <f t="shared" si="1077"/>
        <v/>
      </c>
      <c r="Y5658" s="4" t="str">
        <f t="shared" si="1066"/>
        <v/>
      </c>
      <c r="Z5658" s="4" t="str">
        <f t="shared" si="1067"/>
        <v/>
      </c>
      <c r="AA5658" s="4" t="str">
        <f>IF($V5658="","",IF(Y5658&lt;36,0,IF(AND(36&lt;=Y5658,Y5658&lt;71),VLOOKUP($W5658,日射量と図３!$E$6:$F$34,2,TRUE),IF(AND(71&lt;=Y5658,Y5658&lt;107),VLOOKUP($W5658,日射量と図３!$E$6:$G$34,3,TRUE),IF(AND(107&lt;=Y5658,Y5658&lt;143),VLOOKUP($W5658,日射量と図３!$E$6:$H$34,4,TRUE),VLOOKUP($W5658,日射量と図３!$E$6:$I$34,5,TRUE))))))</f>
        <v/>
      </c>
      <c r="AB5658" s="4" t="str">
        <f>IF($V5658="","",IF(Z5658&lt;36,0,IF(AND(36&lt;=Z5658,Z5658&lt;71),VLOOKUP($W5658,日射量と図３!$E$6:$F$34,2,TRUE),IF(AND(71&lt;=Z5658,Z5658&lt;107),VLOOKUP($W5658,日射量と図３!$E$6:$G$34,3,TRUE),IF(AND(107&lt;=Z5658,Z5658&lt;143),VLOOKUP($W5658,日射量と図３!$E$6:$H$34,4,TRUE),VLOOKUP($W5658,日射量と図３!$E$6:$I$34,5,TRUE))))))</f>
        <v/>
      </c>
      <c r="AC5658" s="382" t="str">
        <f t="shared" si="1071"/>
        <v/>
      </c>
      <c r="AD5658" s="382" t="str">
        <f t="shared" si="1072"/>
        <v/>
      </c>
    </row>
    <row r="5659" spans="11:30" ht="13.5" customHeight="1">
      <c r="K5659" s="4">
        <f t="shared" si="1068"/>
        <v>1</v>
      </c>
      <c r="L5659" s="34">
        <v>43487</v>
      </c>
      <c r="M5659" s="4">
        <v>236</v>
      </c>
      <c r="N5659" s="4">
        <v>16</v>
      </c>
      <c r="O5659" s="31">
        <v>0.625</v>
      </c>
      <c r="P5659" s="35">
        <v>8.0400000000000009</v>
      </c>
      <c r="Q5659" s="36">
        <f t="shared" si="1069"/>
        <v>16</v>
      </c>
      <c r="R5659" s="4">
        <f t="shared" si="1070"/>
        <v>7.9599999999999991</v>
      </c>
      <c r="S5659" s="31">
        <f t="shared" si="1073"/>
        <v>0.29212962962962963</v>
      </c>
      <c r="T5659" s="31">
        <f t="shared" si="1074"/>
        <v>0.70188657407407407</v>
      </c>
      <c r="U5659" s="4">
        <f t="shared" si="1075"/>
        <v>7.9599999999999991</v>
      </c>
      <c r="V5659" s="4" t="str">
        <f t="shared" si="1076"/>
        <v/>
      </c>
      <c r="W5659" s="18" t="str">
        <f>IF(V5659="","",VLOOKUP(L5659,日射量と図３!$A$4:$C$368,3,TRUE)*238.85/100)</f>
        <v/>
      </c>
      <c r="X5659" s="4" t="str">
        <f t="shared" si="1077"/>
        <v/>
      </c>
      <c r="Y5659" s="4" t="str">
        <f t="shared" si="1066"/>
        <v/>
      </c>
      <c r="Z5659" s="4" t="str">
        <f t="shared" si="1067"/>
        <v/>
      </c>
      <c r="AA5659" s="4" t="str">
        <f>IF($V5659="","",IF(Y5659&lt;36,0,IF(AND(36&lt;=Y5659,Y5659&lt;71),VLOOKUP($W5659,日射量と図３!$E$6:$F$34,2,TRUE),IF(AND(71&lt;=Y5659,Y5659&lt;107),VLOOKUP($W5659,日射量と図３!$E$6:$G$34,3,TRUE),IF(AND(107&lt;=Y5659,Y5659&lt;143),VLOOKUP($W5659,日射量と図３!$E$6:$H$34,4,TRUE),VLOOKUP($W5659,日射量と図３!$E$6:$I$34,5,TRUE))))))</f>
        <v/>
      </c>
      <c r="AB5659" s="4" t="str">
        <f>IF($V5659="","",IF(Z5659&lt;36,0,IF(AND(36&lt;=Z5659,Z5659&lt;71),VLOOKUP($W5659,日射量と図３!$E$6:$F$34,2,TRUE),IF(AND(71&lt;=Z5659,Z5659&lt;107),VLOOKUP($W5659,日射量と図３!$E$6:$G$34,3,TRUE),IF(AND(107&lt;=Z5659,Z5659&lt;143),VLOOKUP($W5659,日射量と図３!$E$6:$H$34,4,TRUE),VLOOKUP($W5659,日射量と図３!$E$6:$I$34,5,TRUE))))))</f>
        <v/>
      </c>
      <c r="AC5659" s="382" t="str">
        <f t="shared" si="1071"/>
        <v/>
      </c>
      <c r="AD5659" s="382" t="str">
        <f t="shared" si="1072"/>
        <v/>
      </c>
    </row>
    <row r="5660" spans="11:30" ht="13.5" customHeight="1">
      <c r="K5660" s="4">
        <f t="shared" si="1068"/>
        <v>1</v>
      </c>
      <c r="L5660" s="34">
        <v>43487</v>
      </c>
      <c r="M5660" s="4">
        <v>236</v>
      </c>
      <c r="N5660" s="4">
        <v>17</v>
      </c>
      <c r="O5660" s="31">
        <v>0.66666666666666663</v>
      </c>
      <c r="P5660" s="35">
        <v>7.69</v>
      </c>
      <c r="Q5660" s="36">
        <f t="shared" si="1069"/>
        <v>16</v>
      </c>
      <c r="R5660" s="4">
        <f t="shared" si="1070"/>
        <v>8.3099999999999987</v>
      </c>
      <c r="S5660" s="31">
        <f t="shared" si="1073"/>
        <v>0.29212962962962963</v>
      </c>
      <c r="T5660" s="31">
        <f t="shared" si="1074"/>
        <v>0.70188657407407407</v>
      </c>
      <c r="U5660" s="4">
        <f t="shared" si="1075"/>
        <v>8.3099999999999987</v>
      </c>
      <c r="V5660" s="4" t="str">
        <f t="shared" si="1076"/>
        <v/>
      </c>
      <c r="W5660" s="18" t="str">
        <f>IF(V5660="","",VLOOKUP(L5660,日射量と図３!$A$4:$C$368,3,TRUE)*238.85/100)</f>
        <v/>
      </c>
      <c r="X5660" s="4" t="str">
        <f t="shared" si="1077"/>
        <v/>
      </c>
      <c r="Y5660" s="4" t="str">
        <f t="shared" si="1066"/>
        <v/>
      </c>
      <c r="Z5660" s="4" t="str">
        <f t="shared" si="1067"/>
        <v/>
      </c>
      <c r="AA5660" s="4" t="str">
        <f>IF($V5660="","",IF(Y5660&lt;36,0,IF(AND(36&lt;=Y5660,Y5660&lt;71),VLOOKUP($W5660,日射量と図３!$E$6:$F$34,2,TRUE),IF(AND(71&lt;=Y5660,Y5660&lt;107),VLOOKUP($W5660,日射量と図３!$E$6:$G$34,3,TRUE),IF(AND(107&lt;=Y5660,Y5660&lt;143),VLOOKUP($W5660,日射量と図３!$E$6:$H$34,4,TRUE),VLOOKUP($W5660,日射量と図３!$E$6:$I$34,5,TRUE))))))</f>
        <v/>
      </c>
      <c r="AB5660" s="4" t="str">
        <f>IF($V5660="","",IF(Z5660&lt;36,0,IF(AND(36&lt;=Z5660,Z5660&lt;71),VLOOKUP($W5660,日射量と図３!$E$6:$F$34,2,TRUE),IF(AND(71&lt;=Z5660,Z5660&lt;107),VLOOKUP($W5660,日射量と図３!$E$6:$G$34,3,TRUE),IF(AND(107&lt;=Z5660,Z5660&lt;143),VLOOKUP($W5660,日射量と図３!$E$6:$H$34,4,TRUE),VLOOKUP($W5660,日射量と図３!$E$6:$I$34,5,TRUE))))))</f>
        <v/>
      </c>
      <c r="AC5660" s="382" t="str">
        <f t="shared" si="1071"/>
        <v/>
      </c>
      <c r="AD5660" s="382" t="str">
        <f t="shared" si="1072"/>
        <v/>
      </c>
    </row>
    <row r="5661" spans="11:30" ht="13.5" customHeight="1">
      <c r="K5661" s="4">
        <f t="shared" si="1068"/>
        <v>1</v>
      </c>
      <c r="L5661" s="34">
        <v>43487</v>
      </c>
      <c r="M5661" s="4">
        <v>236</v>
      </c>
      <c r="N5661" s="4">
        <v>18</v>
      </c>
      <c r="O5661" s="31">
        <v>0.70833333333333337</v>
      </c>
      <c r="P5661" s="35">
        <v>6.81</v>
      </c>
      <c r="Q5661" s="36">
        <f t="shared" si="1069"/>
        <v>16</v>
      </c>
      <c r="R5661" s="4">
        <f t="shared" si="1070"/>
        <v>9.1900000000000013</v>
      </c>
      <c r="S5661" s="31">
        <f t="shared" si="1073"/>
        <v>0.29212962962962963</v>
      </c>
      <c r="T5661" s="31">
        <f t="shared" si="1074"/>
        <v>0.70188657407407407</v>
      </c>
      <c r="U5661" s="4">
        <f t="shared" si="1075"/>
        <v>0</v>
      </c>
      <c r="V5661" s="4" t="str">
        <f t="shared" si="1076"/>
        <v/>
      </c>
      <c r="W5661" s="18" t="str">
        <f>IF(V5661="","",VLOOKUP(L5661,日射量と図３!$A$4:$C$368,3,TRUE)*238.85/100)</f>
        <v/>
      </c>
      <c r="X5661" s="4" t="str">
        <f t="shared" si="1077"/>
        <v/>
      </c>
      <c r="Y5661" s="4" t="str">
        <f t="shared" si="1066"/>
        <v/>
      </c>
      <c r="Z5661" s="4" t="str">
        <f t="shared" si="1067"/>
        <v/>
      </c>
      <c r="AA5661" s="4" t="str">
        <f>IF($V5661="","",IF(Y5661&lt;36,0,IF(AND(36&lt;=Y5661,Y5661&lt;71),VLOOKUP($W5661,日射量と図３!$E$6:$F$34,2,TRUE),IF(AND(71&lt;=Y5661,Y5661&lt;107),VLOOKUP($W5661,日射量と図３!$E$6:$G$34,3,TRUE),IF(AND(107&lt;=Y5661,Y5661&lt;143),VLOOKUP($W5661,日射量と図３!$E$6:$H$34,4,TRUE),VLOOKUP($W5661,日射量と図３!$E$6:$I$34,5,TRUE))))))</f>
        <v/>
      </c>
      <c r="AB5661" s="4" t="str">
        <f>IF($V5661="","",IF(Z5661&lt;36,0,IF(AND(36&lt;=Z5661,Z5661&lt;71),VLOOKUP($W5661,日射量と図３!$E$6:$F$34,2,TRUE),IF(AND(71&lt;=Z5661,Z5661&lt;107),VLOOKUP($W5661,日射量と図３!$E$6:$G$34,3,TRUE),IF(AND(107&lt;=Z5661,Z5661&lt;143),VLOOKUP($W5661,日射量と図３!$E$6:$H$34,4,TRUE),VLOOKUP($W5661,日射量と図３!$E$6:$I$34,5,TRUE))))))</f>
        <v/>
      </c>
      <c r="AC5661" s="382" t="str">
        <f t="shared" si="1071"/>
        <v/>
      </c>
      <c r="AD5661" s="382" t="str">
        <f t="shared" si="1072"/>
        <v/>
      </c>
    </row>
    <row r="5662" spans="11:30" ht="13.5" customHeight="1">
      <c r="K5662" s="4">
        <f t="shared" si="1068"/>
        <v>1</v>
      </c>
      <c r="L5662" s="34">
        <v>43487</v>
      </c>
      <c r="M5662" s="4">
        <v>236</v>
      </c>
      <c r="N5662" s="4">
        <v>19</v>
      </c>
      <c r="O5662" s="31">
        <v>0.75</v>
      </c>
      <c r="P5662" s="35">
        <v>6.2200000000000006</v>
      </c>
      <c r="Q5662" s="36">
        <f t="shared" si="1069"/>
        <v>16</v>
      </c>
      <c r="R5662" s="4">
        <f t="shared" si="1070"/>
        <v>9.7799999999999994</v>
      </c>
      <c r="S5662" s="31">
        <f t="shared" si="1073"/>
        <v>0.29212962962962963</v>
      </c>
      <c r="T5662" s="31">
        <f t="shared" si="1074"/>
        <v>0.70188657407407407</v>
      </c>
      <c r="U5662" s="4">
        <f t="shared" si="1075"/>
        <v>0</v>
      </c>
      <c r="V5662" s="4" t="str">
        <f t="shared" si="1076"/>
        <v/>
      </c>
      <c r="W5662" s="18" t="str">
        <f>IF(V5662="","",VLOOKUP(L5662,日射量と図３!$A$4:$C$368,3,TRUE)*238.85/100)</f>
        <v/>
      </c>
      <c r="X5662" s="4" t="str">
        <f t="shared" si="1077"/>
        <v/>
      </c>
      <c r="Y5662" s="4" t="str">
        <f t="shared" si="1066"/>
        <v/>
      </c>
      <c r="Z5662" s="4" t="str">
        <f t="shared" si="1067"/>
        <v/>
      </c>
      <c r="AA5662" s="4" t="str">
        <f>IF($V5662="","",IF(Y5662&lt;36,0,IF(AND(36&lt;=Y5662,Y5662&lt;71),VLOOKUP($W5662,日射量と図３!$E$6:$F$34,2,TRUE),IF(AND(71&lt;=Y5662,Y5662&lt;107),VLOOKUP($W5662,日射量と図３!$E$6:$G$34,3,TRUE),IF(AND(107&lt;=Y5662,Y5662&lt;143),VLOOKUP($W5662,日射量と図３!$E$6:$H$34,4,TRUE),VLOOKUP($W5662,日射量と図３!$E$6:$I$34,5,TRUE))))))</f>
        <v/>
      </c>
      <c r="AB5662" s="4" t="str">
        <f>IF($V5662="","",IF(Z5662&lt;36,0,IF(AND(36&lt;=Z5662,Z5662&lt;71),VLOOKUP($W5662,日射量と図３!$E$6:$F$34,2,TRUE),IF(AND(71&lt;=Z5662,Z5662&lt;107),VLOOKUP($W5662,日射量と図３!$E$6:$G$34,3,TRUE),IF(AND(107&lt;=Z5662,Z5662&lt;143),VLOOKUP($W5662,日射量と図３!$E$6:$H$34,4,TRUE),VLOOKUP($W5662,日射量と図３!$E$6:$I$34,5,TRUE))))))</f>
        <v/>
      </c>
      <c r="AC5662" s="382" t="str">
        <f t="shared" si="1071"/>
        <v/>
      </c>
      <c r="AD5662" s="382" t="str">
        <f t="shared" si="1072"/>
        <v/>
      </c>
    </row>
    <row r="5663" spans="11:30" ht="13.5" customHeight="1">
      <c r="K5663" s="4">
        <f t="shared" si="1068"/>
        <v>1</v>
      </c>
      <c r="L5663" s="34">
        <v>43487</v>
      </c>
      <c r="M5663" s="4">
        <v>236</v>
      </c>
      <c r="N5663" s="4">
        <v>20</v>
      </c>
      <c r="O5663" s="31">
        <v>0.79166666666666663</v>
      </c>
      <c r="P5663" s="35">
        <v>5.8200000000000012</v>
      </c>
      <c r="Q5663" s="36">
        <f t="shared" si="1069"/>
        <v>16</v>
      </c>
      <c r="R5663" s="4">
        <f t="shared" si="1070"/>
        <v>10.18</v>
      </c>
      <c r="S5663" s="31">
        <f t="shared" si="1073"/>
        <v>0.29212962962962963</v>
      </c>
      <c r="T5663" s="31">
        <f t="shared" si="1074"/>
        <v>0.70188657407407407</v>
      </c>
      <c r="U5663" s="4">
        <f t="shared" si="1075"/>
        <v>0</v>
      </c>
      <c r="V5663" s="4" t="str">
        <f t="shared" si="1076"/>
        <v/>
      </c>
      <c r="W5663" s="18" t="str">
        <f>IF(V5663="","",VLOOKUP(L5663,日射量と図３!$A$4:$C$368,3,TRUE)*238.85/100)</f>
        <v/>
      </c>
      <c r="X5663" s="4" t="str">
        <f t="shared" si="1077"/>
        <v/>
      </c>
      <c r="Y5663" s="4" t="str">
        <f t="shared" ref="Y5663:Y5726" si="1078">IF(V5663="","",$AH$30*V5663/(($AG$18/$AH$18)*X5663))</f>
        <v/>
      </c>
      <c r="Z5663" s="4" t="str">
        <f t="shared" ref="Z5663:Z5726" si="1079">IF(V5663="","",$AH$30*V5663/(($AG$19/$AH$19)*X5663))</f>
        <v/>
      </c>
      <c r="AA5663" s="4" t="str">
        <f>IF($V5663="","",IF(Y5663&lt;36,0,IF(AND(36&lt;=Y5663,Y5663&lt;71),VLOOKUP($W5663,日射量と図３!$E$6:$F$34,2,TRUE),IF(AND(71&lt;=Y5663,Y5663&lt;107),VLOOKUP($W5663,日射量と図３!$E$6:$G$34,3,TRUE),IF(AND(107&lt;=Y5663,Y5663&lt;143),VLOOKUP($W5663,日射量と図３!$E$6:$H$34,4,TRUE),VLOOKUP($W5663,日射量と図３!$E$6:$I$34,5,TRUE))))))</f>
        <v/>
      </c>
      <c r="AB5663" s="4" t="str">
        <f>IF($V5663="","",IF(Z5663&lt;36,0,IF(AND(36&lt;=Z5663,Z5663&lt;71),VLOOKUP($W5663,日射量と図３!$E$6:$F$34,2,TRUE),IF(AND(71&lt;=Z5663,Z5663&lt;107),VLOOKUP($W5663,日射量と図３!$E$6:$G$34,3,TRUE),IF(AND(107&lt;=Z5663,Z5663&lt;143),VLOOKUP($W5663,日射量と図３!$E$6:$H$34,4,TRUE),VLOOKUP($W5663,日射量と図３!$E$6:$I$34,5,TRUE))))))</f>
        <v/>
      </c>
      <c r="AC5663" s="382" t="str">
        <f t="shared" si="1071"/>
        <v/>
      </c>
      <c r="AD5663" s="382" t="str">
        <f t="shared" si="1072"/>
        <v/>
      </c>
    </row>
    <row r="5664" spans="11:30" ht="13.5" customHeight="1">
      <c r="K5664" s="4">
        <f t="shared" si="1068"/>
        <v>1</v>
      </c>
      <c r="L5664" s="34">
        <v>43487</v>
      </c>
      <c r="M5664" s="4">
        <v>236</v>
      </c>
      <c r="N5664" s="4">
        <v>21</v>
      </c>
      <c r="O5664" s="31">
        <v>0.83333333333333337</v>
      </c>
      <c r="P5664" s="35">
        <v>5.3699999999999992</v>
      </c>
      <c r="Q5664" s="36">
        <f t="shared" si="1069"/>
        <v>16</v>
      </c>
      <c r="R5664" s="4">
        <f t="shared" si="1070"/>
        <v>10.63</v>
      </c>
      <c r="S5664" s="31">
        <f t="shared" si="1073"/>
        <v>0.29212962962962963</v>
      </c>
      <c r="T5664" s="31">
        <f t="shared" si="1074"/>
        <v>0.70188657407407407</v>
      </c>
      <c r="U5664" s="4">
        <f t="shared" si="1075"/>
        <v>0</v>
      </c>
      <c r="V5664" s="4" t="str">
        <f t="shared" si="1076"/>
        <v/>
      </c>
      <c r="W5664" s="18" t="str">
        <f>IF(V5664="","",VLOOKUP(L5664,日射量と図３!$A$4:$C$368,3,TRUE)*238.85/100)</f>
        <v/>
      </c>
      <c r="X5664" s="4" t="str">
        <f t="shared" si="1077"/>
        <v/>
      </c>
      <c r="Y5664" s="4" t="str">
        <f t="shared" si="1078"/>
        <v/>
      </c>
      <c r="Z5664" s="4" t="str">
        <f t="shared" si="1079"/>
        <v/>
      </c>
      <c r="AA5664" s="4" t="str">
        <f>IF($V5664="","",IF(Y5664&lt;36,0,IF(AND(36&lt;=Y5664,Y5664&lt;71),VLOOKUP($W5664,日射量と図３!$E$6:$F$34,2,TRUE),IF(AND(71&lt;=Y5664,Y5664&lt;107),VLOOKUP($W5664,日射量と図３!$E$6:$G$34,3,TRUE),IF(AND(107&lt;=Y5664,Y5664&lt;143),VLOOKUP($W5664,日射量と図３!$E$6:$H$34,4,TRUE),VLOOKUP($W5664,日射量と図３!$E$6:$I$34,5,TRUE))))))</f>
        <v/>
      </c>
      <c r="AB5664" s="4" t="str">
        <f>IF($V5664="","",IF(Z5664&lt;36,0,IF(AND(36&lt;=Z5664,Z5664&lt;71),VLOOKUP($W5664,日射量と図３!$E$6:$F$34,2,TRUE),IF(AND(71&lt;=Z5664,Z5664&lt;107),VLOOKUP($W5664,日射量と図３!$E$6:$G$34,3,TRUE),IF(AND(107&lt;=Z5664,Z5664&lt;143),VLOOKUP($W5664,日射量と図３!$E$6:$H$34,4,TRUE),VLOOKUP($W5664,日射量と図３!$E$6:$I$34,5,TRUE))))))</f>
        <v/>
      </c>
      <c r="AC5664" s="382" t="str">
        <f t="shared" si="1071"/>
        <v/>
      </c>
      <c r="AD5664" s="382" t="str">
        <f t="shared" si="1072"/>
        <v/>
      </c>
    </row>
    <row r="5665" spans="11:30" ht="13.5" customHeight="1">
      <c r="K5665" s="4">
        <f t="shared" si="1068"/>
        <v>1</v>
      </c>
      <c r="L5665" s="34">
        <v>43487</v>
      </c>
      <c r="M5665" s="4">
        <v>236</v>
      </c>
      <c r="N5665" s="4">
        <v>22</v>
      </c>
      <c r="O5665" s="31">
        <v>0.875</v>
      </c>
      <c r="P5665" s="35">
        <v>5.0699999999999994</v>
      </c>
      <c r="Q5665" s="36">
        <f t="shared" si="1069"/>
        <v>16</v>
      </c>
      <c r="R5665" s="4">
        <f t="shared" si="1070"/>
        <v>10.93</v>
      </c>
      <c r="S5665" s="31">
        <f t="shared" si="1073"/>
        <v>0.29212962962962963</v>
      </c>
      <c r="T5665" s="31">
        <f t="shared" si="1074"/>
        <v>0.70188657407407407</v>
      </c>
      <c r="U5665" s="4">
        <f t="shared" si="1075"/>
        <v>0</v>
      </c>
      <c r="V5665" s="4" t="str">
        <f t="shared" si="1076"/>
        <v/>
      </c>
      <c r="W5665" s="18" t="str">
        <f>IF(V5665="","",VLOOKUP(L5665,日射量と図３!$A$4:$C$368,3,TRUE)*238.85/100)</f>
        <v/>
      </c>
      <c r="X5665" s="4" t="str">
        <f t="shared" si="1077"/>
        <v/>
      </c>
      <c r="Y5665" s="4" t="str">
        <f t="shared" si="1078"/>
        <v/>
      </c>
      <c r="Z5665" s="4" t="str">
        <f t="shared" si="1079"/>
        <v/>
      </c>
      <c r="AA5665" s="4" t="str">
        <f>IF($V5665="","",IF(Y5665&lt;36,0,IF(AND(36&lt;=Y5665,Y5665&lt;71),VLOOKUP($W5665,日射量と図３!$E$6:$F$34,2,TRUE),IF(AND(71&lt;=Y5665,Y5665&lt;107),VLOOKUP($W5665,日射量と図３!$E$6:$G$34,3,TRUE),IF(AND(107&lt;=Y5665,Y5665&lt;143),VLOOKUP($W5665,日射量と図３!$E$6:$H$34,4,TRUE),VLOOKUP($W5665,日射量と図３!$E$6:$I$34,5,TRUE))))))</f>
        <v/>
      </c>
      <c r="AB5665" s="4" t="str">
        <f>IF($V5665="","",IF(Z5665&lt;36,0,IF(AND(36&lt;=Z5665,Z5665&lt;71),VLOOKUP($W5665,日射量と図３!$E$6:$F$34,2,TRUE),IF(AND(71&lt;=Z5665,Z5665&lt;107),VLOOKUP($W5665,日射量と図３!$E$6:$G$34,3,TRUE),IF(AND(107&lt;=Z5665,Z5665&lt;143),VLOOKUP($W5665,日射量と図３!$E$6:$H$34,4,TRUE),VLOOKUP($W5665,日射量と図３!$E$6:$I$34,5,TRUE))))))</f>
        <v/>
      </c>
      <c r="AC5665" s="382" t="str">
        <f t="shared" si="1071"/>
        <v/>
      </c>
      <c r="AD5665" s="382" t="str">
        <f t="shared" si="1072"/>
        <v/>
      </c>
    </row>
    <row r="5666" spans="11:30" ht="13.5" customHeight="1">
      <c r="K5666" s="4">
        <f t="shared" si="1068"/>
        <v>1</v>
      </c>
      <c r="L5666" s="34">
        <v>43487</v>
      </c>
      <c r="M5666" s="4">
        <v>236</v>
      </c>
      <c r="N5666" s="4">
        <v>23</v>
      </c>
      <c r="O5666" s="31">
        <v>0.91666666666666663</v>
      </c>
      <c r="P5666" s="35">
        <v>4.88</v>
      </c>
      <c r="Q5666" s="36">
        <f t="shared" si="1069"/>
        <v>13</v>
      </c>
      <c r="R5666" s="4">
        <f t="shared" si="1070"/>
        <v>8.120000000000001</v>
      </c>
      <c r="S5666" s="31">
        <f t="shared" si="1073"/>
        <v>0.29212962962962963</v>
      </c>
      <c r="T5666" s="31">
        <f t="shared" si="1074"/>
        <v>0.70188657407407407</v>
      </c>
      <c r="U5666" s="4">
        <f t="shared" si="1075"/>
        <v>0</v>
      </c>
      <c r="V5666" s="4" t="str">
        <f t="shared" si="1076"/>
        <v/>
      </c>
      <c r="W5666" s="18" t="str">
        <f>IF(V5666="","",VLOOKUP(L5666,日射量と図３!$A$4:$C$368,3,TRUE)*238.85/100)</f>
        <v/>
      </c>
      <c r="X5666" s="4" t="str">
        <f t="shared" si="1077"/>
        <v/>
      </c>
      <c r="Y5666" s="4" t="str">
        <f t="shared" si="1078"/>
        <v/>
      </c>
      <c r="Z5666" s="4" t="str">
        <f t="shared" si="1079"/>
        <v/>
      </c>
      <c r="AA5666" s="4" t="str">
        <f>IF($V5666="","",IF(Y5666&lt;36,0,IF(AND(36&lt;=Y5666,Y5666&lt;71),VLOOKUP($W5666,日射量と図３!$E$6:$F$34,2,TRUE),IF(AND(71&lt;=Y5666,Y5666&lt;107),VLOOKUP($W5666,日射量と図３!$E$6:$G$34,3,TRUE),IF(AND(107&lt;=Y5666,Y5666&lt;143),VLOOKUP($W5666,日射量と図３!$E$6:$H$34,4,TRUE),VLOOKUP($W5666,日射量と図３!$E$6:$I$34,5,TRUE))))))</f>
        <v/>
      </c>
      <c r="AB5666" s="4" t="str">
        <f>IF($V5666="","",IF(Z5666&lt;36,0,IF(AND(36&lt;=Z5666,Z5666&lt;71),VLOOKUP($W5666,日射量と図３!$E$6:$F$34,2,TRUE),IF(AND(71&lt;=Z5666,Z5666&lt;107),VLOOKUP($W5666,日射量と図３!$E$6:$G$34,3,TRUE),IF(AND(107&lt;=Z5666,Z5666&lt;143),VLOOKUP($W5666,日射量と図３!$E$6:$H$34,4,TRUE),VLOOKUP($W5666,日射量と図３!$E$6:$I$34,5,TRUE))))))</f>
        <v/>
      </c>
      <c r="AC5666" s="382" t="str">
        <f t="shared" si="1071"/>
        <v/>
      </c>
      <c r="AD5666" s="382" t="str">
        <f t="shared" si="1072"/>
        <v/>
      </c>
    </row>
    <row r="5667" spans="11:30" ht="13.5" customHeight="1">
      <c r="K5667" s="4">
        <f t="shared" si="1068"/>
        <v>1</v>
      </c>
      <c r="L5667" s="34">
        <v>43487</v>
      </c>
      <c r="M5667" s="4">
        <v>236</v>
      </c>
      <c r="N5667" s="4">
        <v>24</v>
      </c>
      <c r="O5667" s="31">
        <v>0.95833333333333337</v>
      </c>
      <c r="P5667" s="35">
        <v>4.51</v>
      </c>
      <c r="Q5667" s="36">
        <f t="shared" si="1069"/>
        <v>13</v>
      </c>
      <c r="R5667" s="4">
        <f t="shared" si="1070"/>
        <v>8.49</v>
      </c>
      <c r="S5667" s="31">
        <f t="shared" si="1073"/>
        <v>0.29212962962962963</v>
      </c>
      <c r="T5667" s="31">
        <f t="shared" si="1074"/>
        <v>0.70188657407407407</v>
      </c>
      <c r="U5667" s="4">
        <f t="shared" si="1075"/>
        <v>0</v>
      </c>
      <c r="V5667" s="4" t="str">
        <f t="shared" si="1076"/>
        <v/>
      </c>
      <c r="W5667" s="18" t="str">
        <f>IF(V5667="","",VLOOKUP(L5667,日射量と図３!$A$4:$C$368,3,TRUE)*238.85/100)</f>
        <v/>
      </c>
      <c r="X5667" s="4" t="str">
        <f t="shared" si="1077"/>
        <v/>
      </c>
      <c r="Y5667" s="4" t="str">
        <f t="shared" si="1078"/>
        <v/>
      </c>
      <c r="Z5667" s="4" t="str">
        <f t="shared" si="1079"/>
        <v/>
      </c>
      <c r="AA5667" s="4" t="str">
        <f>IF($V5667="","",IF(Y5667&lt;36,0,IF(AND(36&lt;=Y5667,Y5667&lt;71),VLOOKUP($W5667,日射量と図３!$E$6:$F$34,2,TRUE),IF(AND(71&lt;=Y5667,Y5667&lt;107),VLOOKUP($W5667,日射量と図３!$E$6:$G$34,3,TRUE),IF(AND(107&lt;=Y5667,Y5667&lt;143),VLOOKUP($W5667,日射量と図３!$E$6:$H$34,4,TRUE),VLOOKUP($W5667,日射量と図３!$E$6:$I$34,5,TRUE))))))</f>
        <v/>
      </c>
      <c r="AB5667" s="4" t="str">
        <f>IF($V5667="","",IF(Z5667&lt;36,0,IF(AND(36&lt;=Z5667,Z5667&lt;71),VLOOKUP($W5667,日射量と図３!$E$6:$F$34,2,TRUE),IF(AND(71&lt;=Z5667,Z5667&lt;107),VLOOKUP($W5667,日射量と図３!$E$6:$G$34,3,TRUE),IF(AND(107&lt;=Z5667,Z5667&lt;143),VLOOKUP($W5667,日射量と図３!$E$6:$H$34,4,TRUE),VLOOKUP($W5667,日射量と図３!$E$6:$I$34,5,TRUE))))))</f>
        <v/>
      </c>
      <c r="AC5667" s="382" t="str">
        <f t="shared" si="1071"/>
        <v/>
      </c>
      <c r="AD5667" s="382" t="str">
        <f t="shared" si="1072"/>
        <v/>
      </c>
    </row>
    <row r="5668" spans="11:30" ht="13.5" customHeight="1">
      <c r="K5668" s="4">
        <f t="shared" si="1068"/>
        <v>1</v>
      </c>
      <c r="L5668" s="34">
        <v>43488</v>
      </c>
      <c r="M5668" s="4">
        <v>237</v>
      </c>
      <c r="N5668" s="4">
        <v>1</v>
      </c>
      <c r="O5668" s="31">
        <v>0</v>
      </c>
      <c r="P5668" s="35">
        <v>4.29</v>
      </c>
      <c r="Q5668" s="36">
        <f t="shared" si="1069"/>
        <v>13</v>
      </c>
      <c r="R5668" s="4">
        <f t="shared" si="1070"/>
        <v>8.7100000000000009</v>
      </c>
      <c r="S5668" s="31">
        <f t="shared" si="1073"/>
        <v>0.29212962962962963</v>
      </c>
      <c r="T5668" s="31">
        <f t="shared" si="1074"/>
        <v>0.70188657407407407</v>
      </c>
      <c r="U5668" s="4">
        <f t="shared" si="1075"/>
        <v>0</v>
      </c>
      <c r="V5668" s="4">
        <f t="shared" si="1076"/>
        <v>53.65</v>
      </c>
      <c r="W5668" s="18">
        <f>IF(V5668="","",VLOOKUP(L5668,日射量と図３!$A$4:$C$368,3,TRUE)*238.85/100)</f>
        <v>23.885000000000002</v>
      </c>
      <c r="X5668" s="4">
        <f t="shared" si="1077"/>
        <v>10</v>
      </c>
      <c r="Y5668" s="4">
        <f t="shared" si="1078"/>
        <v>33.541175249999995</v>
      </c>
      <c r="Z5668" s="4">
        <f t="shared" si="1079"/>
        <v>37.810052099999993</v>
      </c>
      <c r="AA5668" s="4">
        <f>IF($V5668="","",IF(Y5668&lt;36,0,IF(AND(36&lt;=Y5668,Y5668&lt;71),VLOOKUP($W5668,日射量と図３!$E$6:$F$34,2,TRUE),IF(AND(71&lt;=Y5668,Y5668&lt;107),VLOOKUP($W5668,日射量と図３!$E$6:$G$34,3,TRUE),IF(AND(107&lt;=Y5668,Y5668&lt;143),VLOOKUP($W5668,日射量と図３!$E$6:$H$34,4,TRUE),VLOOKUP($W5668,日射量と図３!$E$6:$I$34,5,TRUE))))))</f>
        <v>0</v>
      </c>
      <c r="AB5668" s="4">
        <f>IF($V5668="","",IF(Z5668&lt;36,0,IF(AND(36&lt;=Z5668,Z5668&lt;71),VLOOKUP($W5668,日射量と図３!$E$6:$F$34,2,TRUE),IF(AND(71&lt;=Z5668,Z5668&lt;107),VLOOKUP($W5668,日射量と図３!$E$6:$G$34,3,TRUE),IF(AND(107&lt;=Z5668,Z5668&lt;143),VLOOKUP($W5668,日射量と図３!$E$6:$H$34,4,TRUE),VLOOKUP($W5668,日射量と図３!$E$6:$I$34,5,TRUE))))))</f>
        <v>35</v>
      </c>
      <c r="AC5668" s="382">
        <f t="shared" si="1071"/>
        <v>0</v>
      </c>
      <c r="AD5668" s="382">
        <f t="shared" si="1072"/>
        <v>0</v>
      </c>
    </row>
    <row r="5669" spans="11:30" ht="13.5" customHeight="1">
      <c r="K5669" s="4">
        <f t="shared" si="1068"/>
        <v>1</v>
      </c>
      <c r="L5669" s="34">
        <v>43488</v>
      </c>
      <c r="M5669" s="4">
        <v>237</v>
      </c>
      <c r="N5669" s="4">
        <v>2</v>
      </c>
      <c r="O5669" s="31">
        <v>4.1666666666666664E-2</v>
      </c>
      <c r="P5669" s="35">
        <v>3.9300000000000006</v>
      </c>
      <c r="Q5669" s="36">
        <f t="shared" si="1069"/>
        <v>13</v>
      </c>
      <c r="R5669" s="4">
        <f t="shared" si="1070"/>
        <v>9.07</v>
      </c>
      <c r="S5669" s="31">
        <f t="shared" si="1073"/>
        <v>0.29212962962962963</v>
      </c>
      <c r="T5669" s="31">
        <f t="shared" si="1074"/>
        <v>0.70188657407407407</v>
      </c>
      <c r="U5669" s="4">
        <f t="shared" si="1075"/>
        <v>0</v>
      </c>
      <c r="V5669" s="4" t="str">
        <f t="shared" si="1076"/>
        <v/>
      </c>
      <c r="W5669" s="18" t="str">
        <f>IF(V5669="","",VLOOKUP(L5669,日射量と図３!$A$4:$C$368,3,TRUE)*238.85/100)</f>
        <v/>
      </c>
      <c r="X5669" s="4" t="str">
        <f t="shared" si="1077"/>
        <v/>
      </c>
      <c r="Y5669" s="4" t="str">
        <f t="shared" si="1078"/>
        <v/>
      </c>
      <c r="Z5669" s="4" t="str">
        <f t="shared" si="1079"/>
        <v/>
      </c>
      <c r="AA5669" s="4" t="str">
        <f>IF($V5669="","",IF(Y5669&lt;36,0,IF(AND(36&lt;=Y5669,Y5669&lt;71),VLOOKUP($W5669,日射量と図３!$E$6:$F$34,2,TRUE),IF(AND(71&lt;=Y5669,Y5669&lt;107),VLOOKUP($W5669,日射量と図３!$E$6:$G$34,3,TRUE),IF(AND(107&lt;=Y5669,Y5669&lt;143),VLOOKUP($W5669,日射量と図３!$E$6:$H$34,4,TRUE),VLOOKUP($W5669,日射量と図３!$E$6:$I$34,5,TRUE))))))</f>
        <v/>
      </c>
      <c r="AB5669" s="4" t="str">
        <f>IF($V5669="","",IF(Z5669&lt;36,0,IF(AND(36&lt;=Z5669,Z5669&lt;71),VLOOKUP($W5669,日射量と図３!$E$6:$F$34,2,TRUE),IF(AND(71&lt;=Z5669,Z5669&lt;107),VLOOKUP($W5669,日射量と図３!$E$6:$G$34,3,TRUE),IF(AND(107&lt;=Z5669,Z5669&lt;143),VLOOKUP($W5669,日射量と図３!$E$6:$H$34,4,TRUE),VLOOKUP($W5669,日射量と図３!$E$6:$I$34,5,TRUE))))))</f>
        <v/>
      </c>
      <c r="AC5669" s="382" t="str">
        <f t="shared" si="1071"/>
        <v/>
      </c>
      <c r="AD5669" s="382" t="str">
        <f t="shared" si="1072"/>
        <v/>
      </c>
    </row>
    <row r="5670" spans="11:30" ht="13.5" customHeight="1">
      <c r="K5670" s="4">
        <f t="shared" si="1068"/>
        <v>1</v>
      </c>
      <c r="L5670" s="34">
        <v>43488</v>
      </c>
      <c r="M5670" s="4">
        <v>237</v>
      </c>
      <c r="N5670" s="4">
        <v>3</v>
      </c>
      <c r="O5670" s="31">
        <v>8.3333333333333329E-2</v>
      </c>
      <c r="P5670" s="35">
        <v>3.6300000000000003</v>
      </c>
      <c r="Q5670" s="36">
        <f t="shared" si="1069"/>
        <v>13</v>
      </c>
      <c r="R5670" s="4">
        <f t="shared" si="1070"/>
        <v>9.3699999999999992</v>
      </c>
      <c r="S5670" s="31">
        <f t="shared" si="1073"/>
        <v>0.29212962962962963</v>
      </c>
      <c r="T5670" s="31">
        <f t="shared" si="1074"/>
        <v>0.70188657407407407</v>
      </c>
      <c r="U5670" s="4">
        <f t="shared" si="1075"/>
        <v>0</v>
      </c>
      <c r="V5670" s="4" t="str">
        <f t="shared" si="1076"/>
        <v/>
      </c>
      <c r="W5670" s="18" t="str">
        <f>IF(V5670="","",VLOOKUP(L5670,日射量と図３!$A$4:$C$368,3,TRUE)*238.85/100)</f>
        <v/>
      </c>
      <c r="X5670" s="4" t="str">
        <f t="shared" si="1077"/>
        <v/>
      </c>
      <c r="Y5670" s="4" t="str">
        <f t="shared" si="1078"/>
        <v/>
      </c>
      <c r="Z5670" s="4" t="str">
        <f t="shared" si="1079"/>
        <v/>
      </c>
      <c r="AA5670" s="4" t="str">
        <f>IF($V5670="","",IF(Y5670&lt;36,0,IF(AND(36&lt;=Y5670,Y5670&lt;71),VLOOKUP($W5670,日射量と図３!$E$6:$F$34,2,TRUE),IF(AND(71&lt;=Y5670,Y5670&lt;107),VLOOKUP($W5670,日射量と図３!$E$6:$G$34,3,TRUE),IF(AND(107&lt;=Y5670,Y5670&lt;143),VLOOKUP($W5670,日射量と図３!$E$6:$H$34,4,TRUE),VLOOKUP($W5670,日射量と図３!$E$6:$I$34,5,TRUE))))))</f>
        <v/>
      </c>
      <c r="AB5670" s="4" t="str">
        <f>IF($V5670="","",IF(Z5670&lt;36,0,IF(AND(36&lt;=Z5670,Z5670&lt;71),VLOOKUP($W5670,日射量と図３!$E$6:$F$34,2,TRUE),IF(AND(71&lt;=Z5670,Z5670&lt;107),VLOOKUP($W5670,日射量と図３!$E$6:$G$34,3,TRUE),IF(AND(107&lt;=Z5670,Z5670&lt;143),VLOOKUP($W5670,日射量と図３!$E$6:$H$34,4,TRUE),VLOOKUP($W5670,日射量と図３!$E$6:$I$34,5,TRUE))))))</f>
        <v/>
      </c>
      <c r="AC5670" s="382" t="str">
        <f t="shared" si="1071"/>
        <v/>
      </c>
      <c r="AD5670" s="382" t="str">
        <f t="shared" si="1072"/>
        <v/>
      </c>
    </row>
    <row r="5671" spans="11:30" ht="13.5" customHeight="1">
      <c r="K5671" s="4">
        <f t="shared" si="1068"/>
        <v>1</v>
      </c>
      <c r="L5671" s="34">
        <v>43488</v>
      </c>
      <c r="M5671" s="4">
        <v>237</v>
      </c>
      <c r="N5671" s="4">
        <v>4</v>
      </c>
      <c r="O5671" s="31">
        <v>0.125</v>
      </c>
      <c r="P5671" s="35">
        <v>3.4999999999999991</v>
      </c>
      <c r="Q5671" s="36">
        <f t="shared" si="1069"/>
        <v>13</v>
      </c>
      <c r="R5671" s="4">
        <f t="shared" si="1070"/>
        <v>9.5</v>
      </c>
      <c r="S5671" s="31">
        <f t="shared" si="1073"/>
        <v>0.29212962962962963</v>
      </c>
      <c r="T5671" s="31">
        <f t="shared" si="1074"/>
        <v>0.70188657407407407</v>
      </c>
      <c r="U5671" s="4">
        <f t="shared" si="1075"/>
        <v>0</v>
      </c>
      <c r="V5671" s="4" t="str">
        <f t="shared" si="1076"/>
        <v/>
      </c>
      <c r="W5671" s="18" t="str">
        <f>IF(V5671="","",VLOOKUP(L5671,日射量と図３!$A$4:$C$368,3,TRUE)*238.85/100)</f>
        <v/>
      </c>
      <c r="X5671" s="4" t="str">
        <f t="shared" si="1077"/>
        <v/>
      </c>
      <c r="Y5671" s="4" t="str">
        <f t="shared" si="1078"/>
        <v/>
      </c>
      <c r="Z5671" s="4" t="str">
        <f t="shared" si="1079"/>
        <v/>
      </c>
      <c r="AA5671" s="4" t="str">
        <f>IF($V5671="","",IF(Y5671&lt;36,0,IF(AND(36&lt;=Y5671,Y5671&lt;71),VLOOKUP($W5671,日射量と図３!$E$6:$F$34,2,TRUE),IF(AND(71&lt;=Y5671,Y5671&lt;107),VLOOKUP($W5671,日射量と図３!$E$6:$G$34,3,TRUE),IF(AND(107&lt;=Y5671,Y5671&lt;143),VLOOKUP($W5671,日射量と図３!$E$6:$H$34,4,TRUE),VLOOKUP($W5671,日射量と図３!$E$6:$I$34,5,TRUE))))))</f>
        <v/>
      </c>
      <c r="AB5671" s="4" t="str">
        <f>IF($V5671="","",IF(Z5671&lt;36,0,IF(AND(36&lt;=Z5671,Z5671&lt;71),VLOOKUP($W5671,日射量と図３!$E$6:$F$34,2,TRUE),IF(AND(71&lt;=Z5671,Z5671&lt;107),VLOOKUP($W5671,日射量と図３!$E$6:$G$34,3,TRUE),IF(AND(107&lt;=Z5671,Z5671&lt;143),VLOOKUP($W5671,日射量と図３!$E$6:$H$34,4,TRUE),VLOOKUP($W5671,日射量と図３!$E$6:$I$34,5,TRUE))))))</f>
        <v/>
      </c>
      <c r="AC5671" s="382" t="str">
        <f t="shared" si="1071"/>
        <v/>
      </c>
      <c r="AD5671" s="382" t="str">
        <f t="shared" si="1072"/>
        <v/>
      </c>
    </row>
    <row r="5672" spans="11:30" ht="13.5" customHeight="1">
      <c r="K5672" s="4">
        <f t="shared" si="1068"/>
        <v>1</v>
      </c>
      <c r="L5672" s="34">
        <v>43488</v>
      </c>
      <c r="M5672" s="4">
        <v>237</v>
      </c>
      <c r="N5672" s="4">
        <v>5</v>
      </c>
      <c r="O5672" s="31">
        <v>0.16666666666666666</v>
      </c>
      <c r="P5672" s="35">
        <v>3.19</v>
      </c>
      <c r="Q5672" s="36">
        <f t="shared" si="1069"/>
        <v>15</v>
      </c>
      <c r="R5672" s="4">
        <f t="shared" si="1070"/>
        <v>11.81</v>
      </c>
      <c r="S5672" s="31">
        <f t="shared" si="1073"/>
        <v>0.29212962962962963</v>
      </c>
      <c r="T5672" s="31">
        <f t="shared" si="1074"/>
        <v>0.70188657407407407</v>
      </c>
      <c r="U5672" s="4">
        <f t="shared" si="1075"/>
        <v>0</v>
      </c>
      <c r="V5672" s="4" t="str">
        <f t="shared" si="1076"/>
        <v/>
      </c>
      <c r="W5672" s="18" t="str">
        <f>IF(V5672="","",VLOOKUP(L5672,日射量と図３!$A$4:$C$368,3,TRUE)*238.85/100)</f>
        <v/>
      </c>
      <c r="X5672" s="4" t="str">
        <f t="shared" si="1077"/>
        <v/>
      </c>
      <c r="Y5672" s="4" t="str">
        <f t="shared" si="1078"/>
        <v/>
      </c>
      <c r="Z5672" s="4" t="str">
        <f t="shared" si="1079"/>
        <v/>
      </c>
      <c r="AA5672" s="4" t="str">
        <f>IF($V5672="","",IF(Y5672&lt;36,0,IF(AND(36&lt;=Y5672,Y5672&lt;71),VLOOKUP($W5672,日射量と図３!$E$6:$F$34,2,TRUE),IF(AND(71&lt;=Y5672,Y5672&lt;107),VLOOKUP($W5672,日射量と図３!$E$6:$G$34,3,TRUE),IF(AND(107&lt;=Y5672,Y5672&lt;143),VLOOKUP($W5672,日射量と図３!$E$6:$H$34,4,TRUE),VLOOKUP($W5672,日射量と図３!$E$6:$I$34,5,TRUE))))))</f>
        <v/>
      </c>
      <c r="AB5672" s="4" t="str">
        <f>IF($V5672="","",IF(Z5672&lt;36,0,IF(AND(36&lt;=Z5672,Z5672&lt;71),VLOOKUP($W5672,日射量と図３!$E$6:$F$34,2,TRUE),IF(AND(71&lt;=Z5672,Z5672&lt;107),VLOOKUP($W5672,日射量と図３!$E$6:$G$34,3,TRUE),IF(AND(107&lt;=Z5672,Z5672&lt;143),VLOOKUP($W5672,日射量と図３!$E$6:$H$34,4,TRUE),VLOOKUP($W5672,日射量と図３!$E$6:$I$34,5,TRUE))))))</f>
        <v/>
      </c>
      <c r="AC5672" s="382" t="str">
        <f t="shared" si="1071"/>
        <v/>
      </c>
      <c r="AD5672" s="382" t="str">
        <f t="shared" si="1072"/>
        <v/>
      </c>
    </row>
    <row r="5673" spans="11:30" ht="13.5" customHeight="1">
      <c r="K5673" s="4">
        <f t="shared" si="1068"/>
        <v>1</v>
      </c>
      <c r="L5673" s="34">
        <v>43488</v>
      </c>
      <c r="M5673" s="4">
        <v>237</v>
      </c>
      <c r="N5673" s="4">
        <v>6</v>
      </c>
      <c r="O5673" s="31">
        <v>0.20833333333333334</v>
      </c>
      <c r="P5673" s="35">
        <v>3.1</v>
      </c>
      <c r="Q5673" s="36">
        <f t="shared" si="1069"/>
        <v>15</v>
      </c>
      <c r="R5673" s="4">
        <f t="shared" si="1070"/>
        <v>11.9</v>
      </c>
      <c r="S5673" s="31">
        <f t="shared" si="1073"/>
        <v>0.29212962962962963</v>
      </c>
      <c r="T5673" s="31">
        <f t="shared" si="1074"/>
        <v>0.70188657407407407</v>
      </c>
      <c r="U5673" s="4">
        <f t="shared" si="1075"/>
        <v>0</v>
      </c>
      <c r="V5673" s="4" t="str">
        <f t="shared" si="1076"/>
        <v/>
      </c>
      <c r="W5673" s="18" t="str">
        <f>IF(V5673="","",VLOOKUP(L5673,日射量と図３!$A$4:$C$368,3,TRUE)*238.85/100)</f>
        <v/>
      </c>
      <c r="X5673" s="4" t="str">
        <f t="shared" si="1077"/>
        <v/>
      </c>
      <c r="Y5673" s="4" t="str">
        <f t="shared" si="1078"/>
        <v/>
      </c>
      <c r="Z5673" s="4" t="str">
        <f t="shared" si="1079"/>
        <v/>
      </c>
      <c r="AA5673" s="4" t="str">
        <f>IF($V5673="","",IF(Y5673&lt;36,0,IF(AND(36&lt;=Y5673,Y5673&lt;71),VLOOKUP($W5673,日射量と図３!$E$6:$F$34,2,TRUE),IF(AND(71&lt;=Y5673,Y5673&lt;107),VLOOKUP($W5673,日射量と図３!$E$6:$G$34,3,TRUE),IF(AND(107&lt;=Y5673,Y5673&lt;143),VLOOKUP($W5673,日射量と図３!$E$6:$H$34,4,TRUE),VLOOKUP($W5673,日射量と図３!$E$6:$I$34,5,TRUE))))))</f>
        <v/>
      </c>
      <c r="AB5673" s="4" t="str">
        <f>IF($V5673="","",IF(Z5673&lt;36,0,IF(AND(36&lt;=Z5673,Z5673&lt;71),VLOOKUP($W5673,日射量と図３!$E$6:$F$34,2,TRUE),IF(AND(71&lt;=Z5673,Z5673&lt;107),VLOOKUP($W5673,日射量と図３!$E$6:$G$34,3,TRUE),IF(AND(107&lt;=Z5673,Z5673&lt;143),VLOOKUP($W5673,日射量と図３!$E$6:$H$34,4,TRUE),VLOOKUP($W5673,日射量と図３!$E$6:$I$34,5,TRUE))))))</f>
        <v/>
      </c>
      <c r="AC5673" s="382" t="str">
        <f t="shared" si="1071"/>
        <v/>
      </c>
      <c r="AD5673" s="382" t="str">
        <f t="shared" si="1072"/>
        <v/>
      </c>
    </row>
    <row r="5674" spans="11:30" ht="13.5" customHeight="1">
      <c r="K5674" s="4">
        <f t="shared" si="1068"/>
        <v>1</v>
      </c>
      <c r="L5674" s="34">
        <v>43488</v>
      </c>
      <c r="M5674" s="4">
        <v>237</v>
      </c>
      <c r="N5674" s="4">
        <v>7</v>
      </c>
      <c r="O5674" s="31">
        <v>0.25</v>
      </c>
      <c r="P5674" s="35">
        <v>2.8699999999999997</v>
      </c>
      <c r="Q5674" s="36">
        <f t="shared" si="1069"/>
        <v>15</v>
      </c>
      <c r="R5674" s="4">
        <f t="shared" si="1070"/>
        <v>12.13</v>
      </c>
      <c r="S5674" s="31">
        <f t="shared" si="1073"/>
        <v>0.29212962962962963</v>
      </c>
      <c r="T5674" s="31">
        <f t="shared" si="1074"/>
        <v>0.70188657407407407</v>
      </c>
      <c r="U5674" s="4">
        <f t="shared" si="1075"/>
        <v>0</v>
      </c>
      <c r="V5674" s="4" t="str">
        <f t="shared" si="1076"/>
        <v/>
      </c>
      <c r="W5674" s="18" t="str">
        <f>IF(V5674="","",VLOOKUP(L5674,日射量と図３!$A$4:$C$368,3,TRUE)*238.85/100)</f>
        <v/>
      </c>
      <c r="X5674" s="4" t="str">
        <f t="shared" si="1077"/>
        <v/>
      </c>
      <c r="Y5674" s="4" t="str">
        <f t="shared" si="1078"/>
        <v/>
      </c>
      <c r="Z5674" s="4" t="str">
        <f t="shared" si="1079"/>
        <v/>
      </c>
      <c r="AA5674" s="4" t="str">
        <f>IF($V5674="","",IF(Y5674&lt;36,0,IF(AND(36&lt;=Y5674,Y5674&lt;71),VLOOKUP($W5674,日射量と図３!$E$6:$F$34,2,TRUE),IF(AND(71&lt;=Y5674,Y5674&lt;107),VLOOKUP($W5674,日射量と図３!$E$6:$G$34,3,TRUE),IF(AND(107&lt;=Y5674,Y5674&lt;143),VLOOKUP($W5674,日射量と図３!$E$6:$H$34,4,TRUE),VLOOKUP($W5674,日射量と図３!$E$6:$I$34,5,TRUE))))))</f>
        <v/>
      </c>
      <c r="AB5674" s="4" t="str">
        <f>IF($V5674="","",IF(Z5674&lt;36,0,IF(AND(36&lt;=Z5674,Z5674&lt;71),VLOOKUP($W5674,日射量と図３!$E$6:$F$34,2,TRUE),IF(AND(71&lt;=Z5674,Z5674&lt;107),VLOOKUP($W5674,日射量と図３!$E$6:$G$34,3,TRUE),IF(AND(107&lt;=Z5674,Z5674&lt;143),VLOOKUP($W5674,日射量と図３!$E$6:$H$34,4,TRUE),VLOOKUP($W5674,日射量と図３!$E$6:$I$34,5,TRUE))))))</f>
        <v/>
      </c>
      <c r="AC5674" s="382" t="str">
        <f t="shared" si="1071"/>
        <v/>
      </c>
      <c r="AD5674" s="382" t="str">
        <f t="shared" si="1072"/>
        <v/>
      </c>
    </row>
    <row r="5675" spans="11:30" ht="13.5" customHeight="1">
      <c r="K5675" s="4">
        <f t="shared" si="1068"/>
        <v>1</v>
      </c>
      <c r="L5675" s="34">
        <v>43488</v>
      </c>
      <c r="M5675" s="4">
        <v>237</v>
      </c>
      <c r="N5675" s="4">
        <v>8</v>
      </c>
      <c r="O5675" s="31">
        <v>0.29166666666666669</v>
      </c>
      <c r="P5675" s="35">
        <v>2.87</v>
      </c>
      <c r="Q5675" s="36">
        <f t="shared" si="1069"/>
        <v>12</v>
      </c>
      <c r="R5675" s="4">
        <f t="shared" si="1070"/>
        <v>9.129999999999999</v>
      </c>
      <c r="S5675" s="31">
        <f t="shared" si="1073"/>
        <v>0.29212962962962963</v>
      </c>
      <c r="T5675" s="31">
        <f t="shared" si="1074"/>
        <v>0.70188657407407407</v>
      </c>
      <c r="U5675" s="4">
        <f t="shared" si="1075"/>
        <v>0</v>
      </c>
      <c r="V5675" s="4" t="str">
        <f t="shared" si="1076"/>
        <v/>
      </c>
      <c r="W5675" s="18" t="str">
        <f>IF(V5675="","",VLOOKUP(L5675,日射量と図３!$A$4:$C$368,3,TRUE)*238.85/100)</f>
        <v/>
      </c>
      <c r="X5675" s="4" t="str">
        <f t="shared" si="1077"/>
        <v/>
      </c>
      <c r="Y5675" s="4" t="str">
        <f t="shared" si="1078"/>
        <v/>
      </c>
      <c r="Z5675" s="4" t="str">
        <f t="shared" si="1079"/>
        <v/>
      </c>
      <c r="AA5675" s="4" t="str">
        <f>IF($V5675="","",IF(Y5675&lt;36,0,IF(AND(36&lt;=Y5675,Y5675&lt;71),VLOOKUP($W5675,日射量と図３!$E$6:$F$34,2,TRUE),IF(AND(71&lt;=Y5675,Y5675&lt;107),VLOOKUP($W5675,日射量と図３!$E$6:$G$34,3,TRUE),IF(AND(107&lt;=Y5675,Y5675&lt;143),VLOOKUP($W5675,日射量と図３!$E$6:$H$34,4,TRUE),VLOOKUP($W5675,日射量と図３!$E$6:$I$34,5,TRUE))))))</f>
        <v/>
      </c>
      <c r="AB5675" s="4" t="str">
        <f>IF($V5675="","",IF(Z5675&lt;36,0,IF(AND(36&lt;=Z5675,Z5675&lt;71),VLOOKUP($W5675,日射量と図３!$E$6:$F$34,2,TRUE),IF(AND(71&lt;=Z5675,Z5675&lt;107),VLOOKUP($W5675,日射量と図３!$E$6:$G$34,3,TRUE),IF(AND(107&lt;=Z5675,Z5675&lt;143),VLOOKUP($W5675,日射量と図３!$E$6:$H$34,4,TRUE),VLOOKUP($W5675,日射量と図３!$E$6:$I$34,5,TRUE))))))</f>
        <v/>
      </c>
      <c r="AC5675" s="382" t="str">
        <f t="shared" si="1071"/>
        <v/>
      </c>
      <c r="AD5675" s="382" t="str">
        <f t="shared" si="1072"/>
        <v/>
      </c>
    </row>
    <row r="5676" spans="11:30" ht="13.5" customHeight="1">
      <c r="K5676" s="4">
        <f t="shared" si="1068"/>
        <v>1</v>
      </c>
      <c r="L5676" s="34">
        <v>43488</v>
      </c>
      <c r="M5676" s="4">
        <v>237</v>
      </c>
      <c r="N5676" s="4">
        <v>9</v>
      </c>
      <c r="O5676" s="31">
        <v>0.33333333333333331</v>
      </c>
      <c r="P5676" s="35">
        <v>3.6000000000000005</v>
      </c>
      <c r="Q5676" s="36">
        <f t="shared" si="1069"/>
        <v>12</v>
      </c>
      <c r="R5676" s="4">
        <f t="shared" si="1070"/>
        <v>8.3999999999999986</v>
      </c>
      <c r="S5676" s="31">
        <f t="shared" si="1073"/>
        <v>0.29212962962962963</v>
      </c>
      <c r="T5676" s="31">
        <f t="shared" si="1074"/>
        <v>0.70188657407407407</v>
      </c>
      <c r="U5676" s="4">
        <f t="shared" si="1075"/>
        <v>8.3999999999999986</v>
      </c>
      <c r="V5676" s="4" t="str">
        <f t="shared" si="1076"/>
        <v/>
      </c>
      <c r="W5676" s="18" t="str">
        <f>IF(V5676="","",VLOOKUP(L5676,日射量と図３!$A$4:$C$368,3,TRUE)*238.85/100)</f>
        <v/>
      </c>
      <c r="X5676" s="4" t="str">
        <f t="shared" si="1077"/>
        <v/>
      </c>
      <c r="Y5676" s="4" t="str">
        <f t="shared" si="1078"/>
        <v/>
      </c>
      <c r="Z5676" s="4" t="str">
        <f t="shared" si="1079"/>
        <v/>
      </c>
      <c r="AA5676" s="4" t="str">
        <f>IF($V5676="","",IF(Y5676&lt;36,0,IF(AND(36&lt;=Y5676,Y5676&lt;71),VLOOKUP($W5676,日射量と図３!$E$6:$F$34,2,TRUE),IF(AND(71&lt;=Y5676,Y5676&lt;107),VLOOKUP($W5676,日射量と図３!$E$6:$G$34,3,TRUE),IF(AND(107&lt;=Y5676,Y5676&lt;143),VLOOKUP($W5676,日射量と図３!$E$6:$H$34,4,TRUE),VLOOKUP($W5676,日射量と図３!$E$6:$I$34,5,TRUE))))))</f>
        <v/>
      </c>
      <c r="AB5676" s="4" t="str">
        <f>IF($V5676="","",IF(Z5676&lt;36,0,IF(AND(36&lt;=Z5676,Z5676&lt;71),VLOOKUP($W5676,日射量と図３!$E$6:$F$34,2,TRUE),IF(AND(71&lt;=Z5676,Z5676&lt;107),VLOOKUP($W5676,日射量と図３!$E$6:$G$34,3,TRUE),IF(AND(107&lt;=Z5676,Z5676&lt;143),VLOOKUP($W5676,日射量と図３!$E$6:$H$34,4,TRUE),VLOOKUP($W5676,日射量と図３!$E$6:$I$34,5,TRUE))))))</f>
        <v/>
      </c>
      <c r="AC5676" s="382" t="str">
        <f t="shared" si="1071"/>
        <v/>
      </c>
      <c r="AD5676" s="382" t="str">
        <f t="shared" si="1072"/>
        <v/>
      </c>
    </row>
    <row r="5677" spans="11:30" ht="13.5" customHeight="1">
      <c r="K5677" s="4">
        <f t="shared" si="1068"/>
        <v>1</v>
      </c>
      <c r="L5677" s="34">
        <v>43488</v>
      </c>
      <c r="M5677" s="4">
        <v>237</v>
      </c>
      <c r="N5677" s="4">
        <v>10</v>
      </c>
      <c r="O5677" s="31">
        <v>0.375</v>
      </c>
      <c r="P5677" s="35">
        <v>5.19</v>
      </c>
      <c r="Q5677" s="36">
        <f t="shared" si="1069"/>
        <v>12</v>
      </c>
      <c r="R5677" s="4">
        <f t="shared" si="1070"/>
        <v>6.81</v>
      </c>
      <c r="S5677" s="31">
        <f t="shared" si="1073"/>
        <v>0.29212962962962963</v>
      </c>
      <c r="T5677" s="31">
        <f t="shared" si="1074"/>
        <v>0.70188657407407407</v>
      </c>
      <c r="U5677" s="4">
        <f t="shared" si="1075"/>
        <v>6.81</v>
      </c>
      <c r="V5677" s="4" t="str">
        <f t="shared" si="1076"/>
        <v/>
      </c>
      <c r="W5677" s="18" t="str">
        <f>IF(V5677="","",VLOOKUP(L5677,日射量と図３!$A$4:$C$368,3,TRUE)*238.85/100)</f>
        <v/>
      </c>
      <c r="X5677" s="4" t="str">
        <f t="shared" si="1077"/>
        <v/>
      </c>
      <c r="Y5677" s="4" t="str">
        <f t="shared" si="1078"/>
        <v/>
      </c>
      <c r="Z5677" s="4" t="str">
        <f t="shared" si="1079"/>
        <v/>
      </c>
      <c r="AA5677" s="4" t="str">
        <f>IF($V5677="","",IF(Y5677&lt;36,0,IF(AND(36&lt;=Y5677,Y5677&lt;71),VLOOKUP($W5677,日射量と図３!$E$6:$F$34,2,TRUE),IF(AND(71&lt;=Y5677,Y5677&lt;107),VLOOKUP($W5677,日射量と図３!$E$6:$G$34,3,TRUE),IF(AND(107&lt;=Y5677,Y5677&lt;143),VLOOKUP($W5677,日射量と図３!$E$6:$H$34,4,TRUE),VLOOKUP($W5677,日射量と図３!$E$6:$I$34,5,TRUE))))))</f>
        <v/>
      </c>
      <c r="AB5677" s="4" t="str">
        <f>IF($V5677="","",IF(Z5677&lt;36,0,IF(AND(36&lt;=Z5677,Z5677&lt;71),VLOOKUP($W5677,日射量と図３!$E$6:$F$34,2,TRUE),IF(AND(71&lt;=Z5677,Z5677&lt;107),VLOOKUP($W5677,日射量と図３!$E$6:$G$34,3,TRUE),IF(AND(107&lt;=Z5677,Z5677&lt;143),VLOOKUP($W5677,日射量と図３!$E$6:$H$34,4,TRUE),VLOOKUP($W5677,日射量と図３!$E$6:$I$34,5,TRUE))))))</f>
        <v/>
      </c>
      <c r="AC5677" s="382" t="str">
        <f t="shared" si="1071"/>
        <v/>
      </c>
      <c r="AD5677" s="382" t="str">
        <f t="shared" si="1072"/>
        <v/>
      </c>
    </row>
    <row r="5678" spans="11:30" ht="13.5" customHeight="1">
      <c r="K5678" s="4">
        <f t="shared" si="1068"/>
        <v>1</v>
      </c>
      <c r="L5678" s="34">
        <v>43488</v>
      </c>
      <c r="M5678" s="4">
        <v>237</v>
      </c>
      <c r="N5678" s="4">
        <v>11</v>
      </c>
      <c r="O5678" s="31">
        <v>0.41666666666666669</v>
      </c>
      <c r="P5678" s="35">
        <v>6.4599999999999991</v>
      </c>
      <c r="Q5678" s="36">
        <f t="shared" si="1069"/>
        <v>12</v>
      </c>
      <c r="R5678" s="4">
        <f t="shared" si="1070"/>
        <v>5.5400000000000009</v>
      </c>
      <c r="S5678" s="31">
        <f t="shared" si="1073"/>
        <v>0.29212962962962963</v>
      </c>
      <c r="T5678" s="31">
        <f t="shared" si="1074"/>
        <v>0.70188657407407407</v>
      </c>
      <c r="U5678" s="4">
        <f t="shared" si="1075"/>
        <v>5.5400000000000009</v>
      </c>
      <c r="V5678" s="4" t="str">
        <f t="shared" si="1076"/>
        <v/>
      </c>
      <c r="W5678" s="18" t="str">
        <f>IF(V5678="","",VLOOKUP(L5678,日射量と図３!$A$4:$C$368,3,TRUE)*238.85/100)</f>
        <v/>
      </c>
      <c r="X5678" s="4" t="str">
        <f t="shared" si="1077"/>
        <v/>
      </c>
      <c r="Y5678" s="4" t="str">
        <f t="shared" si="1078"/>
        <v/>
      </c>
      <c r="Z5678" s="4" t="str">
        <f t="shared" si="1079"/>
        <v/>
      </c>
      <c r="AA5678" s="4" t="str">
        <f>IF($V5678="","",IF(Y5678&lt;36,0,IF(AND(36&lt;=Y5678,Y5678&lt;71),VLOOKUP($W5678,日射量と図３!$E$6:$F$34,2,TRUE),IF(AND(71&lt;=Y5678,Y5678&lt;107),VLOOKUP($W5678,日射量と図３!$E$6:$G$34,3,TRUE),IF(AND(107&lt;=Y5678,Y5678&lt;143),VLOOKUP($W5678,日射量と図３!$E$6:$H$34,4,TRUE),VLOOKUP($W5678,日射量と図３!$E$6:$I$34,5,TRUE))))))</f>
        <v/>
      </c>
      <c r="AB5678" s="4" t="str">
        <f>IF($V5678="","",IF(Z5678&lt;36,0,IF(AND(36&lt;=Z5678,Z5678&lt;71),VLOOKUP($W5678,日射量と図３!$E$6:$F$34,2,TRUE),IF(AND(71&lt;=Z5678,Z5678&lt;107),VLOOKUP($W5678,日射量と図３!$E$6:$G$34,3,TRUE),IF(AND(107&lt;=Z5678,Z5678&lt;143),VLOOKUP($W5678,日射量と図３!$E$6:$H$34,4,TRUE),VLOOKUP($W5678,日射量と図３!$E$6:$I$34,5,TRUE))))))</f>
        <v/>
      </c>
      <c r="AC5678" s="382" t="str">
        <f t="shared" si="1071"/>
        <v/>
      </c>
      <c r="AD5678" s="382" t="str">
        <f t="shared" si="1072"/>
        <v/>
      </c>
    </row>
    <row r="5679" spans="11:30" ht="13.5" customHeight="1">
      <c r="K5679" s="4">
        <f t="shared" si="1068"/>
        <v>1</v>
      </c>
      <c r="L5679" s="34">
        <v>43488</v>
      </c>
      <c r="M5679" s="4">
        <v>237</v>
      </c>
      <c r="N5679" s="4">
        <v>12</v>
      </c>
      <c r="O5679" s="31">
        <v>0.45833333333333331</v>
      </c>
      <c r="P5679" s="35">
        <v>7.4000000000000012</v>
      </c>
      <c r="Q5679" s="36">
        <f t="shared" si="1069"/>
        <v>12</v>
      </c>
      <c r="R5679" s="4">
        <f t="shared" si="1070"/>
        <v>4.5999999999999988</v>
      </c>
      <c r="S5679" s="31">
        <f t="shared" si="1073"/>
        <v>0.29212962962962963</v>
      </c>
      <c r="T5679" s="31">
        <f t="shared" si="1074"/>
        <v>0.70188657407407407</v>
      </c>
      <c r="U5679" s="4">
        <f t="shared" si="1075"/>
        <v>4.5999999999999988</v>
      </c>
      <c r="V5679" s="4" t="str">
        <f t="shared" si="1076"/>
        <v/>
      </c>
      <c r="W5679" s="18" t="str">
        <f>IF(V5679="","",VLOOKUP(L5679,日射量と図３!$A$4:$C$368,3,TRUE)*238.85/100)</f>
        <v/>
      </c>
      <c r="X5679" s="4" t="str">
        <f t="shared" si="1077"/>
        <v/>
      </c>
      <c r="Y5679" s="4" t="str">
        <f t="shared" si="1078"/>
        <v/>
      </c>
      <c r="Z5679" s="4" t="str">
        <f t="shared" si="1079"/>
        <v/>
      </c>
      <c r="AA5679" s="4" t="str">
        <f>IF($V5679="","",IF(Y5679&lt;36,0,IF(AND(36&lt;=Y5679,Y5679&lt;71),VLOOKUP($W5679,日射量と図３!$E$6:$F$34,2,TRUE),IF(AND(71&lt;=Y5679,Y5679&lt;107),VLOOKUP($W5679,日射量と図３!$E$6:$G$34,3,TRUE),IF(AND(107&lt;=Y5679,Y5679&lt;143),VLOOKUP($W5679,日射量と図３!$E$6:$H$34,4,TRUE),VLOOKUP($W5679,日射量と図３!$E$6:$I$34,5,TRUE))))))</f>
        <v/>
      </c>
      <c r="AB5679" s="4" t="str">
        <f>IF($V5679="","",IF(Z5679&lt;36,0,IF(AND(36&lt;=Z5679,Z5679&lt;71),VLOOKUP($W5679,日射量と図３!$E$6:$F$34,2,TRUE),IF(AND(71&lt;=Z5679,Z5679&lt;107),VLOOKUP($W5679,日射量と図３!$E$6:$G$34,3,TRUE),IF(AND(107&lt;=Z5679,Z5679&lt;143),VLOOKUP($W5679,日射量と図３!$E$6:$H$34,4,TRUE),VLOOKUP($W5679,日射量と図３!$E$6:$I$34,5,TRUE))))))</f>
        <v/>
      </c>
      <c r="AC5679" s="382" t="str">
        <f t="shared" si="1071"/>
        <v/>
      </c>
      <c r="AD5679" s="382" t="str">
        <f t="shared" si="1072"/>
        <v/>
      </c>
    </row>
    <row r="5680" spans="11:30" ht="13.5" customHeight="1">
      <c r="K5680" s="4">
        <f t="shared" si="1068"/>
        <v>1</v>
      </c>
      <c r="L5680" s="34">
        <v>43488</v>
      </c>
      <c r="M5680" s="4">
        <v>237</v>
      </c>
      <c r="N5680" s="4">
        <v>13</v>
      </c>
      <c r="O5680" s="31">
        <v>0.5</v>
      </c>
      <c r="P5680" s="35">
        <v>8.0800000000000018</v>
      </c>
      <c r="Q5680" s="36">
        <f t="shared" si="1069"/>
        <v>12</v>
      </c>
      <c r="R5680" s="4">
        <f t="shared" si="1070"/>
        <v>3.9199999999999982</v>
      </c>
      <c r="S5680" s="31">
        <f t="shared" si="1073"/>
        <v>0.29212962962962963</v>
      </c>
      <c r="T5680" s="31">
        <f t="shared" si="1074"/>
        <v>0.70188657407407407</v>
      </c>
      <c r="U5680" s="4">
        <f t="shared" si="1075"/>
        <v>3.9199999999999982</v>
      </c>
      <c r="V5680" s="4" t="str">
        <f t="shared" si="1076"/>
        <v/>
      </c>
      <c r="W5680" s="18" t="str">
        <f>IF(V5680="","",VLOOKUP(L5680,日射量と図３!$A$4:$C$368,3,TRUE)*238.85/100)</f>
        <v/>
      </c>
      <c r="X5680" s="4" t="str">
        <f t="shared" si="1077"/>
        <v/>
      </c>
      <c r="Y5680" s="4" t="str">
        <f t="shared" si="1078"/>
        <v/>
      </c>
      <c r="Z5680" s="4" t="str">
        <f t="shared" si="1079"/>
        <v/>
      </c>
      <c r="AA5680" s="4" t="str">
        <f>IF($V5680="","",IF(Y5680&lt;36,0,IF(AND(36&lt;=Y5680,Y5680&lt;71),VLOOKUP($W5680,日射量と図３!$E$6:$F$34,2,TRUE),IF(AND(71&lt;=Y5680,Y5680&lt;107),VLOOKUP($W5680,日射量と図３!$E$6:$G$34,3,TRUE),IF(AND(107&lt;=Y5680,Y5680&lt;143),VLOOKUP($W5680,日射量と図３!$E$6:$H$34,4,TRUE),VLOOKUP($W5680,日射量と図３!$E$6:$I$34,5,TRUE))))))</f>
        <v/>
      </c>
      <c r="AB5680" s="4" t="str">
        <f>IF($V5680="","",IF(Z5680&lt;36,0,IF(AND(36&lt;=Z5680,Z5680&lt;71),VLOOKUP($W5680,日射量と図３!$E$6:$F$34,2,TRUE),IF(AND(71&lt;=Z5680,Z5680&lt;107),VLOOKUP($W5680,日射量と図３!$E$6:$G$34,3,TRUE),IF(AND(107&lt;=Z5680,Z5680&lt;143),VLOOKUP($W5680,日射量と図３!$E$6:$H$34,4,TRUE),VLOOKUP($W5680,日射量と図３!$E$6:$I$34,5,TRUE))))))</f>
        <v/>
      </c>
      <c r="AC5680" s="382" t="str">
        <f t="shared" si="1071"/>
        <v/>
      </c>
      <c r="AD5680" s="382" t="str">
        <f t="shared" si="1072"/>
        <v/>
      </c>
    </row>
    <row r="5681" spans="11:30" ht="13.5" customHeight="1">
      <c r="K5681" s="4">
        <f t="shared" si="1068"/>
        <v>1</v>
      </c>
      <c r="L5681" s="34">
        <v>43488</v>
      </c>
      <c r="M5681" s="4">
        <v>237</v>
      </c>
      <c r="N5681" s="4">
        <v>14</v>
      </c>
      <c r="O5681" s="31">
        <v>0.54166666666666663</v>
      </c>
      <c r="P5681" s="35">
        <v>8.4999999999999982</v>
      </c>
      <c r="Q5681" s="36">
        <f t="shared" si="1069"/>
        <v>12</v>
      </c>
      <c r="R5681" s="4">
        <f t="shared" si="1070"/>
        <v>3.5000000000000018</v>
      </c>
      <c r="S5681" s="31">
        <f t="shared" si="1073"/>
        <v>0.29212962962962963</v>
      </c>
      <c r="T5681" s="31">
        <f t="shared" si="1074"/>
        <v>0.70188657407407407</v>
      </c>
      <c r="U5681" s="4">
        <f t="shared" si="1075"/>
        <v>3.5000000000000018</v>
      </c>
      <c r="V5681" s="4" t="str">
        <f t="shared" si="1076"/>
        <v/>
      </c>
      <c r="W5681" s="18" t="str">
        <f>IF(V5681="","",VLOOKUP(L5681,日射量と図３!$A$4:$C$368,3,TRUE)*238.85/100)</f>
        <v/>
      </c>
      <c r="X5681" s="4" t="str">
        <f t="shared" si="1077"/>
        <v/>
      </c>
      <c r="Y5681" s="4" t="str">
        <f t="shared" si="1078"/>
        <v/>
      </c>
      <c r="Z5681" s="4" t="str">
        <f t="shared" si="1079"/>
        <v/>
      </c>
      <c r="AA5681" s="4" t="str">
        <f>IF($V5681="","",IF(Y5681&lt;36,0,IF(AND(36&lt;=Y5681,Y5681&lt;71),VLOOKUP($W5681,日射量と図３!$E$6:$F$34,2,TRUE),IF(AND(71&lt;=Y5681,Y5681&lt;107),VLOOKUP($W5681,日射量と図３!$E$6:$G$34,3,TRUE),IF(AND(107&lt;=Y5681,Y5681&lt;143),VLOOKUP($W5681,日射量と図３!$E$6:$H$34,4,TRUE),VLOOKUP($W5681,日射量と図３!$E$6:$I$34,5,TRUE))))))</f>
        <v/>
      </c>
      <c r="AB5681" s="4" t="str">
        <f>IF($V5681="","",IF(Z5681&lt;36,0,IF(AND(36&lt;=Z5681,Z5681&lt;71),VLOOKUP($W5681,日射量と図３!$E$6:$F$34,2,TRUE),IF(AND(71&lt;=Z5681,Z5681&lt;107),VLOOKUP($W5681,日射量と図３!$E$6:$G$34,3,TRUE),IF(AND(107&lt;=Z5681,Z5681&lt;143),VLOOKUP($W5681,日射量と図３!$E$6:$H$34,4,TRUE),VLOOKUP($W5681,日射量と図３!$E$6:$I$34,5,TRUE))))))</f>
        <v/>
      </c>
      <c r="AC5681" s="382" t="str">
        <f t="shared" si="1071"/>
        <v/>
      </c>
      <c r="AD5681" s="382" t="str">
        <f t="shared" si="1072"/>
        <v/>
      </c>
    </row>
    <row r="5682" spans="11:30" ht="13.5" customHeight="1">
      <c r="K5682" s="4">
        <f t="shared" si="1068"/>
        <v>1</v>
      </c>
      <c r="L5682" s="34">
        <v>43488</v>
      </c>
      <c r="M5682" s="4">
        <v>237</v>
      </c>
      <c r="N5682" s="4">
        <v>15</v>
      </c>
      <c r="O5682" s="31">
        <v>0.58333333333333337</v>
      </c>
      <c r="P5682" s="35">
        <v>8.4700000000000006</v>
      </c>
      <c r="Q5682" s="36">
        <f t="shared" si="1069"/>
        <v>12</v>
      </c>
      <c r="R5682" s="4">
        <f t="shared" si="1070"/>
        <v>3.5299999999999994</v>
      </c>
      <c r="S5682" s="31">
        <f t="shared" si="1073"/>
        <v>0.29212962962962963</v>
      </c>
      <c r="T5682" s="31">
        <f t="shared" si="1074"/>
        <v>0.70188657407407407</v>
      </c>
      <c r="U5682" s="4">
        <f t="shared" si="1075"/>
        <v>3.5299999999999994</v>
      </c>
      <c r="V5682" s="4" t="str">
        <f t="shared" si="1076"/>
        <v/>
      </c>
      <c r="W5682" s="18" t="str">
        <f>IF(V5682="","",VLOOKUP(L5682,日射量と図３!$A$4:$C$368,3,TRUE)*238.85/100)</f>
        <v/>
      </c>
      <c r="X5682" s="4" t="str">
        <f t="shared" si="1077"/>
        <v/>
      </c>
      <c r="Y5682" s="4" t="str">
        <f t="shared" si="1078"/>
        <v/>
      </c>
      <c r="Z5682" s="4" t="str">
        <f t="shared" si="1079"/>
        <v/>
      </c>
      <c r="AA5682" s="4" t="str">
        <f>IF($V5682="","",IF(Y5682&lt;36,0,IF(AND(36&lt;=Y5682,Y5682&lt;71),VLOOKUP($W5682,日射量と図３!$E$6:$F$34,2,TRUE),IF(AND(71&lt;=Y5682,Y5682&lt;107),VLOOKUP($W5682,日射量と図３!$E$6:$G$34,3,TRUE),IF(AND(107&lt;=Y5682,Y5682&lt;143),VLOOKUP($W5682,日射量と図３!$E$6:$H$34,4,TRUE),VLOOKUP($W5682,日射量と図３!$E$6:$I$34,5,TRUE))))))</f>
        <v/>
      </c>
      <c r="AB5682" s="4" t="str">
        <f>IF($V5682="","",IF(Z5682&lt;36,0,IF(AND(36&lt;=Z5682,Z5682&lt;71),VLOOKUP($W5682,日射量と図３!$E$6:$F$34,2,TRUE),IF(AND(71&lt;=Z5682,Z5682&lt;107),VLOOKUP($W5682,日射量と図３!$E$6:$G$34,3,TRUE),IF(AND(107&lt;=Z5682,Z5682&lt;143),VLOOKUP($W5682,日射量と図３!$E$6:$H$34,4,TRUE),VLOOKUP($W5682,日射量と図３!$E$6:$I$34,5,TRUE))))))</f>
        <v/>
      </c>
      <c r="AC5682" s="382" t="str">
        <f t="shared" si="1071"/>
        <v/>
      </c>
      <c r="AD5682" s="382" t="str">
        <f t="shared" si="1072"/>
        <v/>
      </c>
    </row>
    <row r="5683" spans="11:30" ht="13.5" customHeight="1">
      <c r="K5683" s="4">
        <f t="shared" si="1068"/>
        <v>1</v>
      </c>
      <c r="L5683" s="34">
        <v>43488</v>
      </c>
      <c r="M5683" s="4">
        <v>237</v>
      </c>
      <c r="N5683" s="4">
        <v>16</v>
      </c>
      <c r="O5683" s="31">
        <v>0.625</v>
      </c>
      <c r="P5683" s="35">
        <v>7.7900000000000009</v>
      </c>
      <c r="Q5683" s="36">
        <f t="shared" si="1069"/>
        <v>16</v>
      </c>
      <c r="R5683" s="4">
        <f t="shared" si="1070"/>
        <v>8.2099999999999991</v>
      </c>
      <c r="S5683" s="31">
        <f t="shared" si="1073"/>
        <v>0.29212962962962963</v>
      </c>
      <c r="T5683" s="31">
        <f t="shared" si="1074"/>
        <v>0.70188657407407407</v>
      </c>
      <c r="U5683" s="4">
        <f t="shared" si="1075"/>
        <v>8.2099999999999991</v>
      </c>
      <c r="V5683" s="4" t="str">
        <f t="shared" si="1076"/>
        <v/>
      </c>
      <c r="W5683" s="18" t="str">
        <f>IF(V5683="","",VLOOKUP(L5683,日射量と図３!$A$4:$C$368,3,TRUE)*238.85/100)</f>
        <v/>
      </c>
      <c r="X5683" s="4" t="str">
        <f t="shared" si="1077"/>
        <v/>
      </c>
      <c r="Y5683" s="4" t="str">
        <f t="shared" si="1078"/>
        <v/>
      </c>
      <c r="Z5683" s="4" t="str">
        <f t="shared" si="1079"/>
        <v/>
      </c>
      <c r="AA5683" s="4" t="str">
        <f>IF($V5683="","",IF(Y5683&lt;36,0,IF(AND(36&lt;=Y5683,Y5683&lt;71),VLOOKUP($W5683,日射量と図３!$E$6:$F$34,2,TRUE),IF(AND(71&lt;=Y5683,Y5683&lt;107),VLOOKUP($W5683,日射量と図３!$E$6:$G$34,3,TRUE),IF(AND(107&lt;=Y5683,Y5683&lt;143),VLOOKUP($W5683,日射量と図３!$E$6:$H$34,4,TRUE),VLOOKUP($W5683,日射量と図３!$E$6:$I$34,5,TRUE))))))</f>
        <v/>
      </c>
      <c r="AB5683" s="4" t="str">
        <f>IF($V5683="","",IF(Z5683&lt;36,0,IF(AND(36&lt;=Z5683,Z5683&lt;71),VLOOKUP($W5683,日射量と図３!$E$6:$F$34,2,TRUE),IF(AND(71&lt;=Z5683,Z5683&lt;107),VLOOKUP($W5683,日射量と図３!$E$6:$G$34,3,TRUE),IF(AND(107&lt;=Z5683,Z5683&lt;143),VLOOKUP($W5683,日射量と図３!$E$6:$H$34,4,TRUE),VLOOKUP($W5683,日射量と図３!$E$6:$I$34,5,TRUE))))))</f>
        <v/>
      </c>
      <c r="AC5683" s="382" t="str">
        <f t="shared" si="1071"/>
        <v/>
      </c>
      <c r="AD5683" s="382" t="str">
        <f t="shared" si="1072"/>
        <v/>
      </c>
    </row>
    <row r="5684" spans="11:30" ht="13.5" customHeight="1">
      <c r="K5684" s="4">
        <f t="shared" si="1068"/>
        <v>1</v>
      </c>
      <c r="L5684" s="34">
        <v>43488</v>
      </c>
      <c r="M5684" s="4">
        <v>237</v>
      </c>
      <c r="N5684" s="4">
        <v>17</v>
      </c>
      <c r="O5684" s="31">
        <v>0.66666666666666663</v>
      </c>
      <c r="P5684" s="35">
        <v>6.8600000000000012</v>
      </c>
      <c r="Q5684" s="36">
        <f t="shared" si="1069"/>
        <v>16</v>
      </c>
      <c r="R5684" s="4">
        <f t="shared" si="1070"/>
        <v>9.1399999999999988</v>
      </c>
      <c r="S5684" s="31">
        <f t="shared" si="1073"/>
        <v>0.29212962962962963</v>
      </c>
      <c r="T5684" s="31">
        <f t="shared" si="1074"/>
        <v>0.70188657407407407</v>
      </c>
      <c r="U5684" s="4">
        <f t="shared" si="1075"/>
        <v>9.1399999999999988</v>
      </c>
      <c r="V5684" s="4" t="str">
        <f t="shared" si="1076"/>
        <v/>
      </c>
      <c r="W5684" s="18" t="str">
        <f>IF(V5684="","",VLOOKUP(L5684,日射量と図３!$A$4:$C$368,3,TRUE)*238.85/100)</f>
        <v/>
      </c>
      <c r="X5684" s="4" t="str">
        <f t="shared" si="1077"/>
        <v/>
      </c>
      <c r="Y5684" s="4" t="str">
        <f t="shared" si="1078"/>
        <v/>
      </c>
      <c r="Z5684" s="4" t="str">
        <f t="shared" si="1079"/>
        <v/>
      </c>
      <c r="AA5684" s="4" t="str">
        <f>IF($V5684="","",IF(Y5684&lt;36,0,IF(AND(36&lt;=Y5684,Y5684&lt;71),VLOOKUP($W5684,日射量と図３!$E$6:$F$34,2,TRUE),IF(AND(71&lt;=Y5684,Y5684&lt;107),VLOOKUP($W5684,日射量と図３!$E$6:$G$34,3,TRUE),IF(AND(107&lt;=Y5684,Y5684&lt;143),VLOOKUP($W5684,日射量と図３!$E$6:$H$34,4,TRUE),VLOOKUP($W5684,日射量と図３!$E$6:$I$34,5,TRUE))))))</f>
        <v/>
      </c>
      <c r="AB5684" s="4" t="str">
        <f>IF($V5684="","",IF(Z5684&lt;36,0,IF(AND(36&lt;=Z5684,Z5684&lt;71),VLOOKUP($W5684,日射量と図３!$E$6:$F$34,2,TRUE),IF(AND(71&lt;=Z5684,Z5684&lt;107),VLOOKUP($W5684,日射量と図３!$E$6:$G$34,3,TRUE),IF(AND(107&lt;=Z5684,Z5684&lt;143),VLOOKUP($W5684,日射量と図３!$E$6:$H$34,4,TRUE),VLOOKUP($W5684,日射量と図３!$E$6:$I$34,5,TRUE))))))</f>
        <v/>
      </c>
      <c r="AC5684" s="382" t="str">
        <f t="shared" si="1071"/>
        <v/>
      </c>
      <c r="AD5684" s="382" t="str">
        <f t="shared" si="1072"/>
        <v/>
      </c>
    </row>
    <row r="5685" spans="11:30" ht="13.5" customHeight="1">
      <c r="K5685" s="4">
        <f t="shared" si="1068"/>
        <v>1</v>
      </c>
      <c r="L5685" s="34">
        <v>43488</v>
      </c>
      <c r="M5685" s="4">
        <v>237</v>
      </c>
      <c r="N5685" s="4">
        <v>18</v>
      </c>
      <c r="O5685" s="31">
        <v>0.70833333333333337</v>
      </c>
      <c r="P5685" s="35">
        <v>5.99</v>
      </c>
      <c r="Q5685" s="36">
        <f t="shared" si="1069"/>
        <v>16</v>
      </c>
      <c r="R5685" s="4">
        <f t="shared" si="1070"/>
        <v>10.01</v>
      </c>
      <c r="S5685" s="31">
        <f t="shared" si="1073"/>
        <v>0.29212962962962963</v>
      </c>
      <c r="T5685" s="31">
        <f t="shared" si="1074"/>
        <v>0.70188657407407407</v>
      </c>
      <c r="U5685" s="4">
        <f t="shared" si="1075"/>
        <v>0</v>
      </c>
      <c r="V5685" s="4" t="str">
        <f t="shared" si="1076"/>
        <v/>
      </c>
      <c r="W5685" s="18" t="str">
        <f>IF(V5685="","",VLOOKUP(L5685,日射量と図３!$A$4:$C$368,3,TRUE)*238.85/100)</f>
        <v/>
      </c>
      <c r="X5685" s="4" t="str">
        <f t="shared" si="1077"/>
        <v/>
      </c>
      <c r="Y5685" s="4" t="str">
        <f t="shared" si="1078"/>
        <v/>
      </c>
      <c r="Z5685" s="4" t="str">
        <f t="shared" si="1079"/>
        <v/>
      </c>
      <c r="AA5685" s="4" t="str">
        <f>IF($V5685="","",IF(Y5685&lt;36,0,IF(AND(36&lt;=Y5685,Y5685&lt;71),VLOOKUP($W5685,日射量と図３!$E$6:$F$34,2,TRUE),IF(AND(71&lt;=Y5685,Y5685&lt;107),VLOOKUP($W5685,日射量と図３!$E$6:$G$34,3,TRUE),IF(AND(107&lt;=Y5685,Y5685&lt;143),VLOOKUP($W5685,日射量と図３!$E$6:$H$34,4,TRUE),VLOOKUP($W5685,日射量と図３!$E$6:$I$34,5,TRUE))))))</f>
        <v/>
      </c>
      <c r="AB5685" s="4" t="str">
        <f>IF($V5685="","",IF(Z5685&lt;36,0,IF(AND(36&lt;=Z5685,Z5685&lt;71),VLOOKUP($W5685,日射量と図３!$E$6:$F$34,2,TRUE),IF(AND(71&lt;=Z5685,Z5685&lt;107),VLOOKUP($W5685,日射量と図３!$E$6:$G$34,3,TRUE),IF(AND(107&lt;=Z5685,Z5685&lt;143),VLOOKUP($W5685,日射量と図３!$E$6:$H$34,4,TRUE),VLOOKUP($W5685,日射量と図３!$E$6:$I$34,5,TRUE))))))</f>
        <v/>
      </c>
      <c r="AC5685" s="382" t="str">
        <f t="shared" si="1071"/>
        <v/>
      </c>
      <c r="AD5685" s="382" t="str">
        <f t="shared" si="1072"/>
        <v/>
      </c>
    </row>
    <row r="5686" spans="11:30" ht="13.5" customHeight="1">
      <c r="K5686" s="4">
        <f t="shared" si="1068"/>
        <v>1</v>
      </c>
      <c r="L5686" s="34">
        <v>43488</v>
      </c>
      <c r="M5686" s="4">
        <v>237</v>
      </c>
      <c r="N5686" s="4">
        <v>19</v>
      </c>
      <c r="O5686" s="31">
        <v>0.75</v>
      </c>
      <c r="P5686" s="35">
        <v>5.21</v>
      </c>
      <c r="Q5686" s="36">
        <f t="shared" si="1069"/>
        <v>16</v>
      </c>
      <c r="R5686" s="4">
        <f t="shared" si="1070"/>
        <v>10.79</v>
      </c>
      <c r="S5686" s="31">
        <f t="shared" si="1073"/>
        <v>0.29212962962962963</v>
      </c>
      <c r="T5686" s="31">
        <f t="shared" si="1074"/>
        <v>0.70188657407407407</v>
      </c>
      <c r="U5686" s="4">
        <f t="shared" si="1075"/>
        <v>0</v>
      </c>
      <c r="V5686" s="4" t="str">
        <f t="shared" si="1076"/>
        <v/>
      </c>
      <c r="W5686" s="18" t="str">
        <f>IF(V5686="","",VLOOKUP(L5686,日射量と図３!$A$4:$C$368,3,TRUE)*238.85/100)</f>
        <v/>
      </c>
      <c r="X5686" s="4" t="str">
        <f t="shared" si="1077"/>
        <v/>
      </c>
      <c r="Y5686" s="4" t="str">
        <f t="shared" si="1078"/>
        <v/>
      </c>
      <c r="Z5686" s="4" t="str">
        <f t="shared" si="1079"/>
        <v/>
      </c>
      <c r="AA5686" s="4" t="str">
        <f>IF($V5686="","",IF(Y5686&lt;36,0,IF(AND(36&lt;=Y5686,Y5686&lt;71),VLOOKUP($W5686,日射量と図３!$E$6:$F$34,2,TRUE),IF(AND(71&lt;=Y5686,Y5686&lt;107),VLOOKUP($W5686,日射量と図３!$E$6:$G$34,3,TRUE),IF(AND(107&lt;=Y5686,Y5686&lt;143),VLOOKUP($W5686,日射量と図３!$E$6:$H$34,4,TRUE),VLOOKUP($W5686,日射量と図３!$E$6:$I$34,5,TRUE))))))</f>
        <v/>
      </c>
      <c r="AB5686" s="4" t="str">
        <f>IF($V5686="","",IF(Z5686&lt;36,0,IF(AND(36&lt;=Z5686,Z5686&lt;71),VLOOKUP($W5686,日射量と図３!$E$6:$F$34,2,TRUE),IF(AND(71&lt;=Z5686,Z5686&lt;107),VLOOKUP($W5686,日射量と図３!$E$6:$G$34,3,TRUE),IF(AND(107&lt;=Z5686,Z5686&lt;143),VLOOKUP($W5686,日射量と図３!$E$6:$H$34,4,TRUE),VLOOKUP($W5686,日射量と図３!$E$6:$I$34,5,TRUE))))))</f>
        <v/>
      </c>
      <c r="AC5686" s="382" t="str">
        <f t="shared" si="1071"/>
        <v/>
      </c>
      <c r="AD5686" s="382" t="str">
        <f t="shared" si="1072"/>
        <v/>
      </c>
    </row>
    <row r="5687" spans="11:30" ht="13.5" customHeight="1">
      <c r="K5687" s="4">
        <f t="shared" si="1068"/>
        <v>1</v>
      </c>
      <c r="L5687" s="34">
        <v>43488</v>
      </c>
      <c r="M5687" s="4">
        <v>237</v>
      </c>
      <c r="N5687" s="4">
        <v>20</v>
      </c>
      <c r="O5687" s="31">
        <v>0.79166666666666663</v>
      </c>
      <c r="P5687" s="35">
        <v>4.54</v>
      </c>
      <c r="Q5687" s="36">
        <f t="shared" si="1069"/>
        <v>16</v>
      </c>
      <c r="R5687" s="4">
        <f t="shared" si="1070"/>
        <v>11.46</v>
      </c>
      <c r="S5687" s="31">
        <f t="shared" si="1073"/>
        <v>0.29212962962962963</v>
      </c>
      <c r="T5687" s="31">
        <f t="shared" si="1074"/>
        <v>0.70188657407407407</v>
      </c>
      <c r="U5687" s="4">
        <f t="shared" si="1075"/>
        <v>0</v>
      </c>
      <c r="V5687" s="4" t="str">
        <f t="shared" si="1076"/>
        <v/>
      </c>
      <c r="W5687" s="18" t="str">
        <f>IF(V5687="","",VLOOKUP(L5687,日射量と図３!$A$4:$C$368,3,TRUE)*238.85/100)</f>
        <v/>
      </c>
      <c r="X5687" s="4" t="str">
        <f t="shared" si="1077"/>
        <v/>
      </c>
      <c r="Y5687" s="4" t="str">
        <f t="shared" si="1078"/>
        <v/>
      </c>
      <c r="Z5687" s="4" t="str">
        <f t="shared" si="1079"/>
        <v/>
      </c>
      <c r="AA5687" s="4" t="str">
        <f>IF($V5687="","",IF(Y5687&lt;36,0,IF(AND(36&lt;=Y5687,Y5687&lt;71),VLOOKUP($W5687,日射量と図３!$E$6:$F$34,2,TRUE),IF(AND(71&lt;=Y5687,Y5687&lt;107),VLOOKUP($W5687,日射量と図３!$E$6:$G$34,3,TRUE),IF(AND(107&lt;=Y5687,Y5687&lt;143),VLOOKUP($W5687,日射量と図３!$E$6:$H$34,4,TRUE),VLOOKUP($W5687,日射量と図３!$E$6:$I$34,5,TRUE))))))</f>
        <v/>
      </c>
      <c r="AB5687" s="4" t="str">
        <f>IF($V5687="","",IF(Z5687&lt;36,0,IF(AND(36&lt;=Z5687,Z5687&lt;71),VLOOKUP($W5687,日射量と図３!$E$6:$F$34,2,TRUE),IF(AND(71&lt;=Z5687,Z5687&lt;107),VLOOKUP($W5687,日射量と図３!$E$6:$G$34,3,TRUE),IF(AND(107&lt;=Z5687,Z5687&lt;143),VLOOKUP($W5687,日射量と図３!$E$6:$H$34,4,TRUE),VLOOKUP($W5687,日射量と図３!$E$6:$I$34,5,TRUE))))))</f>
        <v/>
      </c>
      <c r="AC5687" s="382" t="str">
        <f t="shared" si="1071"/>
        <v/>
      </c>
      <c r="AD5687" s="382" t="str">
        <f t="shared" si="1072"/>
        <v/>
      </c>
    </row>
    <row r="5688" spans="11:30" ht="13.5" customHeight="1">
      <c r="K5688" s="4">
        <f t="shared" si="1068"/>
        <v>1</v>
      </c>
      <c r="L5688" s="34">
        <v>43488</v>
      </c>
      <c r="M5688" s="4">
        <v>237</v>
      </c>
      <c r="N5688" s="4">
        <v>21</v>
      </c>
      <c r="O5688" s="31">
        <v>0.83333333333333337</v>
      </c>
      <c r="P5688" s="35">
        <v>3.9700000000000011</v>
      </c>
      <c r="Q5688" s="36">
        <f t="shared" si="1069"/>
        <v>16</v>
      </c>
      <c r="R5688" s="4">
        <f t="shared" si="1070"/>
        <v>12.03</v>
      </c>
      <c r="S5688" s="31">
        <f t="shared" si="1073"/>
        <v>0.29212962962962963</v>
      </c>
      <c r="T5688" s="31">
        <f t="shared" si="1074"/>
        <v>0.70188657407407407</v>
      </c>
      <c r="U5688" s="4">
        <f t="shared" si="1075"/>
        <v>0</v>
      </c>
      <c r="V5688" s="4" t="str">
        <f t="shared" si="1076"/>
        <v/>
      </c>
      <c r="W5688" s="18" t="str">
        <f>IF(V5688="","",VLOOKUP(L5688,日射量と図３!$A$4:$C$368,3,TRUE)*238.85/100)</f>
        <v/>
      </c>
      <c r="X5688" s="4" t="str">
        <f t="shared" si="1077"/>
        <v/>
      </c>
      <c r="Y5688" s="4" t="str">
        <f t="shared" si="1078"/>
        <v/>
      </c>
      <c r="Z5688" s="4" t="str">
        <f t="shared" si="1079"/>
        <v/>
      </c>
      <c r="AA5688" s="4" t="str">
        <f>IF($V5688="","",IF(Y5688&lt;36,0,IF(AND(36&lt;=Y5688,Y5688&lt;71),VLOOKUP($W5688,日射量と図３!$E$6:$F$34,2,TRUE),IF(AND(71&lt;=Y5688,Y5688&lt;107),VLOOKUP($W5688,日射量と図３!$E$6:$G$34,3,TRUE),IF(AND(107&lt;=Y5688,Y5688&lt;143),VLOOKUP($W5688,日射量と図３!$E$6:$H$34,4,TRUE),VLOOKUP($W5688,日射量と図３!$E$6:$I$34,5,TRUE))))))</f>
        <v/>
      </c>
      <c r="AB5688" s="4" t="str">
        <f>IF($V5688="","",IF(Z5688&lt;36,0,IF(AND(36&lt;=Z5688,Z5688&lt;71),VLOOKUP($W5688,日射量と図３!$E$6:$F$34,2,TRUE),IF(AND(71&lt;=Z5688,Z5688&lt;107),VLOOKUP($W5688,日射量と図３!$E$6:$G$34,3,TRUE),IF(AND(107&lt;=Z5688,Z5688&lt;143),VLOOKUP($W5688,日射量と図３!$E$6:$H$34,4,TRUE),VLOOKUP($W5688,日射量と図３!$E$6:$I$34,5,TRUE))))))</f>
        <v/>
      </c>
      <c r="AC5688" s="382" t="str">
        <f t="shared" si="1071"/>
        <v/>
      </c>
      <c r="AD5688" s="382" t="str">
        <f t="shared" si="1072"/>
        <v/>
      </c>
    </row>
    <row r="5689" spans="11:30" ht="13.5" customHeight="1">
      <c r="K5689" s="4">
        <f t="shared" si="1068"/>
        <v>1</v>
      </c>
      <c r="L5689" s="34">
        <v>43488</v>
      </c>
      <c r="M5689" s="4">
        <v>237</v>
      </c>
      <c r="N5689" s="4">
        <v>22</v>
      </c>
      <c r="O5689" s="31">
        <v>0.875</v>
      </c>
      <c r="P5689" s="35">
        <v>3.6</v>
      </c>
      <c r="Q5689" s="36">
        <f t="shared" si="1069"/>
        <v>16</v>
      </c>
      <c r="R5689" s="4">
        <f t="shared" si="1070"/>
        <v>12.4</v>
      </c>
      <c r="S5689" s="31">
        <f t="shared" si="1073"/>
        <v>0.29212962962962963</v>
      </c>
      <c r="T5689" s="31">
        <f t="shared" si="1074"/>
        <v>0.70188657407407407</v>
      </c>
      <c r="U5689" s="4">
        <f t="shared" si="1075"/>
        <v>0</v>
      </c>
      <c r="V5689" s="4" t="str">
        <f t="shared" si="1076"/>
        <v/>
      </c>
      <c r="W5689" s="18" t="str">
        <f>IF(V5689="","",VLOOKUP(L5689,日射量と図３!$A$4:$C$368,3,TRUE)*238.85/100)</f>
        <v/>
      </c>
      <c r="X5689" s="4" t="str">
        <f t="shared" si="1077"/>
        <v/>
      </c>
      <c r="Y5689" s="4" t="str">
        <f t="shared" si="1078"/>
        <v/>
      </c>
      <c r="Z5689" s="4" t="str">
        <f t="shared" si="1079"/>
        <v/>
      </c>
      <c r="AA5689" s="4" t="str">
        <f>IF($V5689="","",IF(Y5689&lt;36,0,IF(AND(36&lt;=Y5689,Y5689&lt;71),VLOOKUP($W5689,日射量と図３!$E$6:$F$34,2,TRUE),IF(AND(71&lt;=Y5689,Y5689&lt;107),VLOOKUP($W5689,日射量と図３!$E$6:$G$34,3,TRUE),IF(AND(107&lt;=Y5689,Y5689&lt;143),VLOOKUP($W5689,日射量と図３!$E$6:$H$34,4,TRUE),VLOOKUP($W5689,日射量と図３!$E$6:$I$34,5,TRUE))))))</f>
        <v/>
      </c>
      <c r="AB5689" s="4" t="str">
        <f>IF($V5689="","",IF(Z5689&lt;36,0,IF(AND(36&lt;=Z5689,Z5689&lt;71),VLOOKUP($W5689,日射量と図３!$E$6:$F$34,2,TRUE),IF(AND(71&lt;=Z5689,Z5689&lt;107),VLOOKUP($W5689,日射量と図３!$E$6:$G$34,3,TRUE),IF(AND(107&lt;=Z5689,Z5689&lt;143),VLOOKUP($W5689,日射量と図３!$E$6:$H$34,4,TRUE),VLOOKUP($W5689,日射量と図３!$E$6:$I$34,5,TRUE))))))</f>
        <v/>
      </c>
      <c r="AC5689" s="382" t="str">
        <f t="shared" si="1071"/>
        <v/>
      </c>
      <c r="AD5689" s="382" t="str">
        <f t="shared" si="1072"/>
        <v/>
      </c>
    </row>
    <row r="5690" spans="11:30" ht="13.5" customHeight="1">
      <c r="K5690" s="4">
        <f t="shared" si="1068"/>
        <v>1</v>
      </c>
      <c r="L5690" s="34">
        <v>43488</v>
      </c>
      <c r="M5690" s="4">
        <v>237</v>
      </c>
      <c r="N5690" s="4">
        <v>23</v>
      </c>
      <c r="O5690" s="31">
        <v>0.91666666666666663</v>
      </c>
      <c r="P5690" s="35">
        <v>3.3800000000000003</v>
      </c>
      <c r="Q5690" s="36">
        <f t="shared" si="1069"/>
        <v>13</v>
      </c>
      <c r="R5690" s="4">
        <f t="shared" si="1070"/>
        <v>9.6199999999999992</v>
      </c>
      <c r="S5690" s="31">
        <f t="shared" si="1073"/>
        <v>0.29212962962962963</v>
      </c>
      <c r="T5690" s="31">
        <f t="shared" si="1074"/>
        <v>0.70188657407407407</v>
      </c>
      <c r="U5690" s="4">
        <f t="shared" si="1075"/>
        <v>0</v>
      </c>
      <c r="V5690" s="4" t="str">
        <f t="shared" si="1076"/>
        <v/>
      </c>
      <c r="W5690" s="18" t="str">
        <f>IF(V5690="","",VLOOKUP(L5690,日射量と図３!$A$4:$C$368,3,TRUE)*238.85/100)</f>
        <v/>
      </c>
      <c r="X5690" s="4" t="str">
        <f t="shared" si="1077"/>
        <v/>
      </c>
      <c r="Y5690" s="4" t="str">
        <f t="shared" si="1078"/>
        <v/>
      </c>
      <c r="Z5690" s="4" t="str">
        <f t="shared" si="1079"/>
        <v/>
      </c>
      <c r="AA5690" s="4" t="str">
        <f>IF($V5690="","",IF(Y5690&lt;36,0,IF(AND(36&lt;=Y5690,Y5690&lt;71),VLOOKUP($W5690,日射量と図３!$E$6:$F$34,2,TRUE),IF(AND(71&lt;=Y5690,Y5690&lt;107),VLOOKUP($W5690,日射量と図３!$E$6:$G$34,3,TRUE),IF(AND(107&lt;=Y5690,Y5690&lt;143),VLOOKUP($W5690,日射量と図３!$E$6:$H$34,4,TRUE),VLOOKUP($W5690,日射量と図３!$E$6:$I$34,5,TRUE))))))</f>
        <v/>
      </c>
      <c r="AB5690" s="4" t="str">
        <f>IF($V5690="","",IF(Z5690&lt;36,0,IF(AND(36&lt;=Z5690,Z5690&lt;71),VLOOKUP($W5690,日射量と図３!$E$6:$F$34,2,TRUE),IF(AND(71&lt;=Z5690,Z5690&lt;107),VLOOKUP($W5690,日射量と図３!$E$6:$G$34,3,TRUE),IF(AND(107&lt;=Z5690,Z5690&lt;143),VLOOKUP($W5690,日射量と図３!$E$6:$H$34,4,TRUE),VLOOKUP($W5690,日射量と図３!$E$6:$I$34,5,TRUE))))))</f>
        <v/>
      </c>
      <c r="AC5690" s="382" t="str">
        <f t="shared" si="1071"/>
        <v/>
      </c>
      <c r="AD5690" s="382" t="str">
        <f t="shared" si="1072"/>
        <v/>
      </c>
    </row>
    <row r="5691" spans="11:30" ht="13.5" customHeight="1">
      <c r="K5691" s="4">
        <f t="shared" si="1068"/>
        <v>1</v>
      </c>
      <c r="L5691" s="34">
        <v>43488</v>
      </c>
      <c r="M5691" s="4">
        <v>237</v>
      </c>
      <c r="N5691" s="4">
        <v>24</v>
      </c>
      <c r="O5691" s="31">
        <v>0.95833333333333337</v>
      </c>
      <c r="P5691" s="35">
        <v>2.9399999999999995</v>
      </c>
      <c r="Q5691" s="36">
        <f t="shared" si="1069"/>
        <v>13</v>
      </c>
      <c r="R5691" s="4">
        <f t="shared" si="1070"/>
        <v>10.06</v>
      </c>
      <c r="S5691" s="31">
        <f t="shared" si="1073"/>
        <v>0.29212962962962963</v>
      </c>
      <c r="T5691" s="31">
        <f t="shared" si="1074"/>
        <v>0.70188657407407407</v>
      </c>
      <c r="U5691" s="4">
        <f t="shared" si="1075"/>
        <v>0</v>
      </c>
      <c r="V5691" s="4" t="str">
        <f t="shared" si="1076"/>
        <v/>
      </c>
      <c r="W5691" s="18" t="str">
        <f>IF(V5691="","",VLOOKUP(L5691,日射量と図３!$A$4:$C$368,3,TRUE)*238.85/100)</f>
        <v/>
      </c>
      <c r="X5691" s="4" t="str">
        <f t="shared" si="1077"/>
        <v/>
      </c>
      <c r="Y5691" s="4" t="str">
        <f t="shared" si="1078"/>
        <v/>
      </c>
      <c r="Z5691" s="4" t="str">
        <f t="shared" si="1079"/>
        <v/>
      </c>
      <c r="AA5691" s="4" t="str">
        <f>IF($V5691="","",IF(Y5691&lt;36,0,IF(AND(36&lt;=Y5691,Y5691&lt;71),VLOOKUP($W5691,日射量と図３!$E$6:$F$34,2,TRUE),IF(AND(71&lt;=Y5691,Y5691&lt;107),VLOOKUP($W5691,日射量と図３!$E$6:$G$34,3,TRUE),IF(AND(107&lt;=Y5691,Y5691&lt;143),VLOOKUP($W5691,日射量と図３!$E$6:$H$34,4,TRUE),VLOOKUP($W5691,日射量と図３!$E$6:$I$34,5,TRUE))))))</f>
        <v/>
      </c>
      <c r="AB5691" s="4" t="str">
        <f>IF($V5691="","",IF(Z5691&lt;36,0,IF(AND(36&lt;=Z5691,Z5691&lt;71),VLOOKUP($W5691,日射量と図３!$E$6:$F$34,2,TRUE),IF(AND(71&lt;=Z5691,Z5691&lt;107),VLOOKUP($W5691,日射量と図３!$E$6:$G$34,3,TRUE),IF(AND(107&lt;=Z5691,Z5691&lt;143),VLOOKUP($W5691,日射量と図３!$E$6:$H$34,4,TRUE),VLOOKUP($W5691,日射量と図３!$E$6:$I$34,5,TRUE))))))</f>
        <v/>
      </c>
      <c r="AC5691" s="382" t="str">
        <f t="shared" si="1071"/>
        <v/>
      </c>
      <c r="AD5691" s="382" t="str">
        <f t="shared" si="1072"/>
        <v/>
      </c>
    </row>
    <row r="5692" spans="11:30" ht="13.5" customHeight="1">
      <c r="K5692" s="4">
        <f t="shared" si="1068"/>
        <v>1</v>
      </c>
      <c r="L5692" s="34">
        <v>43489</v>
      </c>
      <c r="M5692" s="4">
        <v>238</v>
      </c>
      <c r="N5692" s="4">
        <v>1</v>
      </c>
      <c r="O5692" s="31">
        <v>0</v>
      </c>
      <c r="P5692" s="35">
        <v>2.4900000000000007</v>
      </c>
      <c r="Q5692" s="36">
        <f t="shared" si="1069"/>
        <v>13</v>
      </c>
      <c r="R5692" s="4">
        <f t="shared" si="1070"/>
        <v>10.51</v>
      </c>
      <c r="S5692" s="31">
        <f t="shared" si="1073"/>
        <v>0.29212962962962963</v>
      </c>
      <c r="T5692" s="31">
        <f t="shared" si="1074"/>
        <v>0.70188657407407407</v>
      </c>
      <c r="U5692" s="4">
        <f t="shared" si="1075"/>
        <v>0</v>
      </c>
      <c r="V5692" s="4">
        <f t="shared" si="1076"/>
        <v>70.720000000000013</v>
      </c>
      <c r="W5692" s="18">
        <f>IF(V5692="","",VLOOKUP(L5692,日射量と図３!$A$4:$C$368,3,TRUE)*238.85/100)</f>
        <v>28.661999999999999</v>
      </c>
      <c r="X5692" s="4">
        <f t="shared" si="1077"/>
        <v>10</v>
      </c>
      <c r="Y5692" s="4">
        <f t="shared" si="1078"/>
        <v>44.2130832</v>
      </c>
      <c r="Z5692" s="4">
        <f t="shared" si="1079"/>
        <v>49.84020288</v>
      </c>
      <c r="AA5692" s="4">
        <f>IF($V5692="","",IF(Y5692&lt;36,0,IF(AND(36&lt;=Y5692,Y5692&lt;71),VLOOKUP($W5692,日射量と図３!$E$6:$F$34,2,TRUE),IF(AND(71&lt;=Y5692,Y5692&lt;107),VLOOKUP($W5692,日射量と図３!$E$6:$G$34,3,TRUE),IF(AND(107&lt;=Y5692,Y5692&lt;143),VLOOKUP($W5692,日射量と図３!$E$6:$H$34,4,TRUE),VLOOKUP($W5692,日射量と図３!$E$6:$I$34,5,TRUE))))))</f>
        <v>36</v>
      </c>
      <c r="AB5692" s="4">
        <f>IF($V5692="","",IF(Z5692&lt;36,0,IF(AND(36&lt;=Z5692,Z5692&lt;71),VLOOKUP($W5692,日射量と図３!$E$6:$F$34,2,TRUE),IF(AND(71&lt;=Z5692,Z5692&lt;107),VLOOKUP($W5692,日射量と図３!$E$6:$G$34,3,TRUE),IF(AND(107&lt;=Z5692,Z5692&lt;143),VLOOKUP($W5692,日射量と図３!$E$6:$H$34,4,TRUE),VLOOKUP($W5692,日射量と図３!$E$6:$I$34,5,TRUE))))))</f>
        <v>36</v>
      </c>
      <c r="AC5692" s="382">
        <f t="shared" si="1071"/>
        <v>1.5072480000000001</v>
      </c>
      <c r="AD5692" s="382">
        <f t="shared" si="1072"/>
        <v>1.5072480000000001</v>
      </c>
    </row>
    <row r="5693" spans="11:30" ht="13.5" customHeight="1">
      <c r="K5693" s="4">
        <f t="shared" si="1068"/>
        <v>1</v>
      </c>
      <c r="L5693" s="34">
        <v>43489</v>
      </c>
      <c r="M5693" s="4">
        <v>238</v>
      </c>
      <c r="N5693" s="4">
        <v>2</v>
      </c>
      <c r="O5693" s="31">
        <v>4.1666666666666664E-2</v>
      </c>
      <c r="P5693" s="35">
        <v>2.3199999999999998</v>
      </c>
      <c r="Q5693" s="36">
        <f t="shared" si="1069"/>
        <v>13</v>
      </c>
      <c r="R5693" s="4">
        <f t="shared" si="1070"/>
        <v>10.68</v>
      </c>
      <c r="S5693" s="31">
        <f t="shared" si="1073"/>
        <v>0.29212962962962963</v>
      </c>
      <c r="T5693" s="31">
        <f t="shared" si="1074"/>
        <v>0.70188657407407407</v>
      </c>
      <c r="U5693" s="4">
        <f t="shared" si="1075"/>
        <v>0</v>
      </c>
      <c r="V5693" s="4" t="str">
        <f t="shared" si="1076"/>
        <v/>
      </c>
      <c r="W5693" s="18" t="str">
        <f>IF(V5693="","",VLOOKUP(L5693,日射量と図３!$A$4:$C$368,3,TRUE)*238.85/100)</f>
        <v/>
      </c>
      <c r="X5693" s="4" t="str">
        <f t="shared" si="1077"/>
        <v/>
      </c>
      <c r="Y5693" s="4" t="str">
        <f t="shared" si="1078"/>
        <v/>
      </c>
      <c r="Z5693" s="4" t="str">
        <f t="shared" si="1079"/>
        <v/>
      </c>
      <c r="AA5693" s="4" t="str">
        <f>IF($V5693="","",IF(Y5693&lt;36,0,IF(AND(36&lt;=Y5693,Y5693&lt;71),VLOOKUP($W5693,日射量と図３!$E$6:$F$34,2,TRUE),IF(AND(71&lt;=Y5693,Y5693&lt;107),VLOOKUP($W5693,日射量と図３!$E$6:$G$34,3,TRUE),IF(AND(107&lt;=Y5693,Y5693&lt;143),VLOOKUP($W5693,日射量と図３!$E$6:$H$34,4,TRUE),VLOOKUP($W5693,日射量と図３!$E$6:$I$34,5,TRUE))))))</f>
        <v/>
      </c>
      <c r="AB5693" s="4" t="str">
        <f>IF($V5693="","",IF(Z5693&lt;36,0,IF(AND(36&lt;=Z5693,Z5693&lt;71),VLOOKUP($W5693,日射量と図３!$E$6:$F$34,2,TRUE),IF(AND(71&lt;=Z5693,Z5693&lt;107),VLOOKUP($W5693,日射量と図３!$E$6:$G$34,3,TRUE),IF(AND(107&lt;=Z5693,Z5693&lt;143),VLOOKUP($W5693,日射量と図３!$E$6:$H$34,4,TRUE),VLOOKUP($W5693,日射量と図３!$E$6:$I$34,5,TRUE))))))</f>
        <v/>
      </c>
      <c r="AC5693" s="382" t="str">
        <f t="shared" si="1071"/>
        <v/>
      </c>
      <c r="AD5693" s="382" t="str">
        <f t="shared" si="1072"/>
        <v/>
      </c>
    </row>
    <row r="5694" spans="11:30" ht="13.5" customHeight="1">
      <c r="K5694" s="4">
        <f t="shared" si="1068"/>
        <v>1</v>
      </c>
      <c r="L5694" s="34">
        <v>43489</v>
      </c>
      <c r="M5694" s="4">
        <v>238</v>
      </c>
      <c r="N5694" s="4">
        <v>3</v>
      </c>
      <c r="O5694" s="31">
        <v>8.3333333333333329E-2</v>
      </c>
      <c r="P5694" s="35">
        <v>1.75</v>
      </c>
      <c r="Q5694" s="36">
        <f t="shared" si="1069"/>
        <v>13</v>
      </c>
      <c r="R5694" s="4">
        <f t="shared" si="1070"/>
        <v>11.25</v>
      </c>
      <c r="S5694" s="31">
        <f t="shared" si="1073"/>
        <v>0.29212962962962963</v>
      </c>
      <c r="T5694" s="31">
        <f t="shared" si="1074"/>
        <v>0.70188657407407407</v>
      </c>
      <c r="U5694" s="4">
        <f t="shared" si="1075"/>
        <v>0</v>
      </c>
      <c r="V5694" s="4" t="str">
        <f t="shared" si="1076"/>
        <v/>
      </c>
      <c r="W5694" s="18" t="str">
        <f>IF(V5694="","",VLOOKUP(L5694,日射量と図３!$A$4:$C$368,3,TRUE)*238.85/100)</f>
        <v/>
      </c>
      <c r="X5694" s="4" t="str">
        <f t="shared" si="1077"/>
        <v/>
      </c>
      <c r="Y5694" s="4" t="str">
        <f t="shared" si="1078"/>
        <v/>
      </c>
      <c r="Z5694" s="4" t="str">
        <f t="shared" si="1079"/>
        <v/>
      </c>
      <c r="AA5694" s="4" t="str">
        <f>IF($V5694="","",IF(Y5694&lt;36,0,IF(AND(36&lt;=Y5694,Y5694&lt;71),VLOOKUP($W5694,日射量と図３!$E$6:$F$34,2,TRUE),IF(AND(71&lt;=Y5694,Y5694&lt;107),VLOOKUP($W5694,日射量と図３!$E$6:$G$34,3,TRUE),IF(AND(107&lt;=Y5694,Y5694&lt;143),VLOOKUP($W5694,日射量と図３!$E$6:$H$34,4,TRUE),VLOOKUP($W5694,日射量と図３!$E$6:$I$34,5,TRUE))))))</f>
        <v/>
      </c>
      <c r="AB5694" s="4" t="str">
        <f>IF($V5694="","",IF(Z5694&lt;36,0,IF(AND(36&lt;=Z5694,Z5694&lt;71),VLOOKUP($W5694,日射量と図３!$E$6:$F$34,2,TRUE),IF(AND(71&lt;=Z5694,Z5694&lt;107),VLOOKUP($W5694,日射量と図３!$E$6:$G$34,3,TRUE),IF(AND(107&lt;=Z5694,Z5694&lt;143),VLOOKUP($W5694,日射量と図３!$E$6:$H$34,4,TRUE),VLOOKUP($W5694,日射量と図３!$E$6:$I$34,5,TRUE))))))</f>
        <v/>
      </c>
      <c r="AC5694" s="382" t="str">
        <f t="shared" si="1071"/>
        <v/>
      </c>
      <c r="AD5694" s="382" t="str">
        <f t="shared" si="1072"/>
        <v/>
      </c>
    </row>
    <row r="5695" spans="11:30" ht="13.5" customHeight="1">
      <c r="K5695" s="4">
        <f t="shared" si="1068"/>
        <v>1</v>
      </c>
      <c r="L5695" s="34">
        <v>43489</v>
      </c>
      <c r="M5695" s="4">
        <v>238</v>
      </c>
      <c r="N5695" s="4">
        <v>4</v>
      </c>
      <c r="O5695" s="31">
        <v>0.125</v>
      </c>
      <c r="P5695" s="35">
        <v>1.2</v>
      </c>
      <c r="Q5695" s="36">
        <f t="shared" si="1069"/>
        <v>13</v>
      </c>
      <c r="R5695" s="4">
        <f t="shared" si="1070"/>
        <v>11.8</v>
      </c>
      <c r="S5695" s="31">
        <f t="shared" si="1073"/>
        <v>0.29212962962962963</v>
      </c>
      <c r="T5695" s="31">
        <f t="shared" si="1074"/>
        <v>0.70188657407407407</v>
      </c>
      <c r="U5695" s="4">
        <f t="shared" si="1075"/>
        <v>0</v>
      </c>
      <c r="V5695" s="4" t="str">
        <f t="shared" si="1076"/>
        <v/>
      </c>
      <c r="W5695" s="18" t="str">
        <f>IF(V5695="","",VLOOKUP(L5695,日射量と図３!$A$4:$C$368,3,TRUE)*238.85/100)</f>
        <v/>
      </c>
      <c r="X5695" s="4" t="str">
        <f t="shared" si="1077"/>
        <v/>
      </c>
      <c r="Y5695" s="4" t="str">
        <f t="shared" si="1078"/>
        <v/>
      </c>
      <c r="Z5695" s="4" t="str">
        <f t="shared" si="1079"/>
        <v/>
      </c>
      <c r="AA5695" s="4" t="str">
        <f>IF($V5695="","",IF(Y5695&lt;36,0,IF(AND(36&lt;=Y5695,Y5695&lt;71),VLOOKUP($W5695,日射量と図３!$E$6:$F$34,2,TRUE),IF(AND(71&lt;=Y5695,Y5695&lt;107),VLOOKUP($W5695,日射量と図３!$E$6:$G$34,3,TRUE),IF(AND(107&lt;=Y5695,Y5695&lt;143),VLOOKUP($W5695,日射量と図３!$E$6:$H$34,4,TRUE),VLOOKUP($W5695,日射量と図３!$E$6:$I$34,5,TRUE))))))</f>
        <v/>
      </c>
      <c r="AB5695" s="4" t="str">
        <f>IF($V5695="","",IF(Z5695&lt;36,0,IF(AND(36&lt;=Z5695,Z5695&lt;71),VLOOKUP($W5695,日射量と図３!$E$6:$F$34,2,TRUE),IF(AND(71&lt;=Z5695,Z5695&lt;107),VLOOKUP($W5695,日射量と図３!$E$6:$G$34,3,TRUE),IF(AND(107&lt;=Z5695,Z5695&lt;143),VLOOKUP($W5695,日射量と図３!$E$6:$H$34,4,TRUE),VLOOKUP($W5695,日射量と図３!$E$6:$I$34,5,TRUE))))))</f>
        <v/>
      </c>
      <c r="AC5695" s="382" t="str">
        <f t="shared" si="1071"/>
        <v/>
      </c>
      <c r="AD5695" s="382" t="str">
        <f t="shared" si="1072"/>
        <v/>
      </c>
    </row>
    <row r="5696" spans="11:30" ht="13.5" customHeight="1">
      <c r="K5696" s="4">
        <f t="shared" si="1068"/>
        <v>1</v>
      </c>
      <c r="L5696" s="34">
        <v>43489</v>
      </c>
      <c r="M5696" s="4">
        <v>238</v>
      </c>
      <c r="N5696" s="4">
        <v>5</v>
      </c>
      <c r="O5696" s="31">
        <v>0.16666666666666666</v>
      </c>
      <c r="P5696" s="35">
        <v>0.84000000000000008</v>
      </c>
      <c r="Q5696" s="36">
        <f t="shared" si="1069"/>
        <v>15</v>
      </c>
      <c r="R5696" s="4">
        <f t="shared" si="1070"/>
        <v>14.16</v>
      </c>
      <c r="S5696" s="31">
        <f t="shared" si="1073"/>
        <v>0.29212962962962963</v>
      </c>
      <c r="T5696" s="31">
        <f t="shared" si="1074"/>
        <v>0.70188657407407407</v>
      </c>
      <c r="U5696" s="4">
        <f t="shared" si="1075"/>
        <v>0</v>
      </c>
      <c r="V5696" s="4" t="str">
        <f t="shared" si="1076"/>
        <v/>
      </c>
      <c r="W5696" s="18" t="str">
        <f>IF(V5696="","",VLOOKUP(L5696,日射量と図３!$A$4:$C$368,3,TRUE)*238.85/100)</f>
        <v/>
      </c>
      <c r="X5696" s="4" t="str">
        <f t="shared" si="1077"/>
        <v/>
      </c>
      <c r="Y5696" s="4" t="str">
        <f t="shared" si="1078"/>
        <v/>
      </c>
      <c r="Z5696" s="4" t="str">
        <f t="shared" si="1079"/>
        <v/>
      </c>
      <c r="AA5696" s="4" t="str">
        <f>IF($V5696="","",IF(Y5696&lt;36,0,IF(AND(36&lt;=Y5696,Y5696&lt;71),VLOOKUP($W5696,日射量と図３!$E$6:$F$34,2,TRUE),IF(AND(71&lt;=Y5696,Y5696&lt;107),VLOOKUP($W5696,日射量と図３!$E$6:$G$34,3,TRUE),IF(AND(107&lt;=Y5696,Y5696&lt;143),VLOOKUP($W5696,日射量と図３!$E$6:$H$34,4,TRUE),VLOOKUP($W5696,日射量と図３!$E$6:$I$34,5,TRUE))))))</f>
        <v/>
      </c>
      <c r="AB5696" s="4" t="str">
        <f>IF($V5696="","",IF(Z5696&lt;36,0,IF(AND(36&lt;=Z5696,Z5696&lt;71),VLOOKUP($W5696,日射量と図３!$E$6:$F$34,2,TRUE),IF(AND(71&lt;=Z5696,Z5696&lt;107),VLOOKUP($W5696,日射量と図３!$E$6:$G$34,3,TRUE),IF(AND(107&lt;=Z5696,Z5696&lt;143),VLOOKUP($W5696,日射量と図３!$E$6:$H$34,4,TRUE),VLOOKUP($W5696,日射量と図３!$E$6:$I$34,5,TRUE))))))</f>
        <v/>
      </c>
      <c r="AC5696" s="382" t="str">
        <f t="shared" si="1071"/>
        <v/>
      </c>
      <c r="AD5696" s="382" t="str">
        <f t="shared" si="1072"/>
        <v/>
      </c>
    </row>
    <row r="5697" spans="11:30" ht="13.5" customHeight="1">
      <c r="K5697" s="4">
        <f t="shared" si="1068"/>
        <v>1</v>
      </c>
      <c r="L5697" s="34">
        <v>43489</v>
      </c>
      <c r="M5697" s="4">
        <v>238</v>
      </c>
      <c r="N5697" s="4">
        <v>6</v>
      </c>
      <c r="O5697" s="31">
        <v>0.20833333333333334</v>
      </c>
      <c r="P5697" s="35">
        <v>0.59</v>
      </c>
      <c r="Q5697" s="36">
        <f t="shared" si="1069"/>
        <v>15</v>
      </c>
      <c r="R5697" s="4">
        <f t="shared" si="1070"/>
        <v>14.41</v>
      </c>
      <c r="S5697" s="31">
        <f t="shared" si="1073"/>
        <v>0.29212962962962963</v>
      </c>
      <c r="T5697" s="31">
        <f t="shared" si="1074"/>
        <v>0.70188657407407407</v>
      </c>
      <c r="U5697" s="4">
        <f t="shared" si="1075"/>
        <v>0</v>
      </c>
      <c r="V5697" s="4" t="str">
        <f t="shared" si="1076"/>
        <v/>
      </c>
      <c r="W5697" s="18" t="str">
        <f>IF(V5697="","",VLOOKUP(L5697,日射量と図３!$A$4:$C$368,3,TRUE)*238.85/100)</f>
        <v/>
      </c>
      <c r="X5697" s="4" t="str">
        <f t="shared" si="1077"/>
        <v/>
      </c>
      <c r="Y5697" s="4" t="str">
        <f t="shared" si="1078"/>
        <v/>
      </c>
      <c r="Z5697" s="4" t="str">
        <f t="shared" si="1079"/>
        <v/>
      </c>
      <c r="AA5697" s="4" t="str">
        <f>IF($V5697="","",IF(Y5697&lt;36,0,IF(AND(36&lt;=Y5697,Y5697&lt;71),VLOOKUP($W5697,日射量と図３!$E$6:$F$34,2,TRUE),IF(AND(71&lt;=Y5697,Y5697&lt;107),VLOOKUP($W5697,日射量と図３!$E$6:$G$34,3,TRUE),IF(AND(107&lt;=Y5697,Y5697&lt;143),VLOOKUP($W5697,日射量と図３!$E$6:$H$34,4,TRUE),VLOOKUP($W5697,日射量と図３!$E$6:$I$34,5,TRUE))))))</f>
        <v/>
      </c>
      <c r="AB5697" s="4" t="str">
        <f>IF($V5697="","",IF(Z5697&lt;36,0,IF(AND(36&lt;=Z5697,Z5697&lt;71),VLOOKUP($W5697,日射量と図３!$E$6:$F$34,2,TRUE),IF(AND(71&lt;=Z5697,Z5697&lt;107),VLOOKUP($W5697,日射量と図３!$E$6:$G$34,3,TRUE),IF(AND(107&lt;=Z5697,Z5697&lt;143),VLOOKUP($W5697,日射量と図３!$E$6:$H$34,4,TRUE),VLOOKUP($W5697,日射量と図３!$E$6:$I$34,5,TRUE))))))</f>
        <v/>
      </c>
      <c r="AC5697" s="382" t="str">
        <f t="shared" si="1071"/>
        <v/>
      </c>
      <c r="AD5697" s="382" t="str">
        <f t="shared" si="1072"/>
        <v/>
      </c>
    </row>
    <row r="5698" spans="11:30" ht="13.5" customHeight="1">
      <c r="K5698" s="4">
        <f t="shared" si="1068"/>
        <v>1</v>
      </c>
      <c r="L5698" s="34">
        <v>43489</v>
      </c>
      <c r="M5698" s="4">
        <v>238</v>
      </c>
      <c r="N5698" s="4">
        <v>7</v>
      </c>
      <c r="O5698" s="31">
        <v>0.25</v>
      </c>
      <c r="P5698" s="35">
        <v>0.2599999999999999</v>
      </c>
      <c r="Q5698" s="36">
        <f t="shared" si="1069"/>
        <v>15</v>
      </c>
      <c r="R5698" s="4">
        <f t="shared" si="1070"/>
        <v>14.74</v>
      </c>
      <c r="S5698" s="31">
        <f t="shared" si="1073"/>
        <v>0.29212962962962963</v>
      </c>
      <c r="T5698" s="31">
        <f t="shared" si="1074"/>
        <v>0.70188657407407407</v>
      </c>
      <c r="U5698" s="4">
        <f t="shared" si="1075"/>
        <v>0</v>
      </c>
      <c r="V5698" s="4" t="str">
        <f t="shared" si="1076"/>
        <v/>
      </c>
      <c r="W5698" s="18" t="str">
        <f>IF(V5698="","",VLOOKUP(L5698,日射量と図３!$A$4:$C$368,3,TRUE)*238.85/100)</f>
        <v/>
      </c>
      <c r="X5698" s="4" t="str">
        <f t="shared" si="1077"/>
        <v/>
      </c>
      <c r="Y5698" s="4" t="str">
        <f t="shared" si="1078"/>
        <v/>
      </c>
      <c r="Z5698" s="4" t="str">
        <f t="shared" si="1079"/>
        <v/>
      </c>
      <c r="AA5698" s="4" t="str">
        <f>IF($V5698="","",IF(Y5698&lt;36,0,IF(AND(36&lt;=Y5698,Y5698&lt;71),VLOOKUP($W5698,日射量と図３!$E$6:$F$34,2,TRUE),IF(AND(71&lt;=Y5698,Y5698&lt;107),VLOOKUP($W5698,日射量と図３!$E$6:$G$34,3,TRUE),IF(AND(107&lt;=Y5698,Y5698&lt;143),VLOOKUP($W5698,日射量と図３!$E$6:$H$34,4,TRUE),VLOOKUP($W5698,日射量と図３!$E$6:$I$34,5,TRUE))))))</f>
        <v/>
      </c>
      <c r="AB5698" s="4" t="str">
        <f>IF($V5698="","",IF(Z5698&lt;36,0,IF(AND(36&lt;=Z5698,Z5698&lt;71),VLOOKUP($W5698,日射量と図３!$E$6:$F$34,2,TRUE),IF(AND(71&lt;=Z5698,Z5698&lt;107),VLOOKUP($W5698,日射量と図３!$E$6:$G$34,3,TRUE),IF(AND(107&lt;=Z5698,Z5698&lt;143),VLOOKUP($W5698,日射量と図３!$E$6:$H$34,4,TRUE),VLOOKUP($W5698,日射量と図３!$E$6:$I$34,5,TRUE))))))</f>
        <v/>
      </c>
      <c r="AC5698" s="382" t="str">
        <f t="shared" si="1071"/>
        <v/>
      </c>
      <c r="AD5698" s="382" t="str">
        <f t="shared" si="1072"/>
        <v/>
      </c>
    </row>
    <row r="5699" spans="11:30" ht="13.5" customHeight="1">
      <c r="K5699" s="4">
        <f t="shared" si="1068"/>
        <v>1</v>
      </c>
      <c r="L5699" s="34">
        <v>43489</v>
      </c>
      <c r="M5699" s="4">
        <v>238</v>
      </c>
      <c r="N5699" s="4">
        <v>8</v>
      </c>
      <c r="O5699" s="31">
        <v>0.29166666666666669</v>
      </c>
      <c r="P5699" s="35">
        <v>0.20999999999999991</v>
      </c>
      <c r="Q5699" s="36">
        <f t="shared" si="1069"/>
        <v>12</v>
      </c>
      <c r="R5699" s="4">
        <f t="shared" si="1070"/>
        <v>11.790000000000001</v>
      </c>
      <c r="S5699" s="31">
        <f t="shared" si="1073"/>
        <v>0.29212962962962963</v>
      </c>
      <c r="T5699" s="31">
        <f t="shared" si="1074"/>
        <v>0.70188657407407407</v>
      </c>
      <c r="U5699" s="4">
        <f t="shared" si="1075"/>
        <v>0</v>
      </c>
      <c r="V5699" s="4" t="str">
        <f t="shared" si="1076"/>
        <v/>
      </c>
      <c r="W5699" s="18" t="str">
        <f>IF(V5699="","",VLOOKUP(L5699,日射量と図３!$A$4:$C$368,3,TRUE)*238.85/100)</f>
        <v/>
      </c>
      <c r="X5699" s="4" t="str">
        <f t="shared" si="1077"/>
        <v/>
      </c>
      <c r="Y5699" s="4" t="str">
        <f t="shared" si="1078"/>
        <v/>
      </c>
      <c r="Z5699" s="4" t="str">
        <f t="shared" si="1079"/>
        <v/>
      </c>
      <c r="AA5699" s="4" t="str">
        <f>IF($V5699="","",IF(Y5699&lt;36,0,IF(AND(36&lt;=Y5699,Y5699&lt;71),VLOOKUP($W5699,日射量と図３!$E$6:$F$34,2,TRUE),IF(AND(71&lt;=Y5699,Y5699&lt;107),VLOOKUP($W5699,日射量と図３!$E$6:$G$34,3,TRUE),IF(AND(107&lt;=Y5699,Y5699&lt;143),VLOOKUP($W5699,日射量と図３!$E$6:$H$34,4,TRUE),VLOOKUP($W5699,日射量と図３!$E$6:$I$34,5,TRUE))))))</f>
        <v/>
      </c>
      <c r="AB5699" s="4" t="str">
        <f>IF($V5699="","",IF(Z5699&lt;36,0,IF(AND(36&lt;=Z5699,Z5699&lt;71),VLOOKUP($W5699,日射量と図３!$E$6:$F$34,2,TRUE),IF(AND(71&lt;=Z5699,Z5699&lt;107),VLOOKUP($W5699,日射量と図３!$E$6:$G$34,3,TRUE),IF(AND(107&lt;=Z5699,Z5699&lt;143),VLOOKUP($W5699,日射量と図３!$E$6:$H$34,4,TRUE),VLOOKUP($W5699,日射量と図３!$E$6:$I$34,5,TRUE))))))</f>
        <v/>
      </c>
      <c r="AC5699" s="382" t="str">
        <f t="shared" si="1071"/>
        <v/>
      </c>
      <c r="AD5699" s="382" t="str">
        <f t="shared" si="1072"/>
        <v/>
      </c>
    </row>
    <row r="5700" spans="11:30" ht="13.5" customHeight="1">
      <c r="K5700" s="4">
        <f t="shared" si="1068"/>
        <v>1</v>
      </c>
      <c r="L5700" s="34">
        <v>43489</v>
      </c>
      <c r="M5700" s="4">
        <v>238</v>
      </c>
      <c r="N5700" s="4">
        <v>9</v>
      </c>
      <c r="O5700" s="31">
        <v>0.33333333333333331</v>
      </c>
      <c r="P5700" s="35">
        <v>1.0799999999999998</v>
      </c>
      <c r="Q5700" s="36">
        <f t="shared" si="1069"/>
        <v>12</v>
      </c>
      <c r="R5700" s="4">
        <f t="shared" si="1070"/>
        <v>10.92</v>
      </c>
      <c r="S5700" s="31">
        <f t="shared" si="1073"/>
        <v>0.29212962962962963</v>
      </c>
      <c r="T5700" s="31">
        <f t="shared" si="1074"/>
        <v>0.70188657407407407</v>
      </c>
      <c r="U5700" s="4">
        <f t="shared" si="1075"/>
        <v>10.92</v>
      </c>
      <c r="V5700" s="4" t="str">
        <f t="shared" si="1076"/>
        <v/>
      </c>
      <c r="W5700" s="18" t="str">
        <f>IF(V5700="","",VLOOKUP(L5700,日射量と図３!$A$4:$C$368,3,TRUE)*238.85/100)</f>
        <v/>
      </c>
      <c r="X5700" s="4" t="str">
        <f t="shared" si="1077"/>
        <v/>
      </c>
      <c r="Y5700" s="4" t="str">
        <f t="shared" si="1078"/>
        <v/>
      </c>
      <c r="Z5700" s="4" t="str">
        <f t="shared" si="1079"/>
        <v/>
      </c>
      <c r="AA5700" s="4" t="str">
        <f>IF($V5700="","",IF(Y5700&lt;36,0,IF(AND(36&lt;=Y5700,Y5700&lt;71),VLOOKUP($W5700,日射量と図３!$E$6:$F$34,2,TRUE),IF(AND(71&lt;=Y5700,Y5700&lt;107),VLOOKUP($W5700,日射量と図３!$E$6:$G$34,3,TRUE),IF(AND(107&lt;=Y5700,Y5700&lt;143),VLOOKUP($W5700,日射量と図３!$E$6:$H$34,4,TRUE),VLOOKUP($W5700,日射量と図３!$E$6:$I$34,5,TRUE))))))</f>
        <v/>
      </c>
      <c r="AB5700" s="4" t="str">
        <f>IF($V5700="","",IF(Z5700&lt;36,0,IF(AND(36&lt;=Z5700,Z5700&lt;71),VLOOKUP($W5700,日射量と図３!$E$6:$F$34,2,TRUE),IF(AND(71&lt;=Z5700,Z5700&lt;107),VLOOKUP($W5700,日射量と図３!$E$6:$G$34,3,TRUE),IF(AND(107&lt;=Z5700,Z5700&lt;143),VLOOKUP($W5700,日射量と図３!$E$6:$H$34,4,TRUE),VLOOKUP($W5700,日射量と図３!$E$6:$I$34,5,TRUE))))))</f>
        <v/>
      </c>
      <c r="AC5700" s="382" t="str">
        <f t="shared" si="1071"/>
        <v/>
      </c>
      <c r="AD5700" s="382" t="str">
        <f t="shared" si="1072"/>
        <v/>
      </c>
    </row>
    <row r="5701" spans="11:30" ht="13.5" customHeight="1">
      <c r="K5701" s="4">
        <f t="shared" ref="K5701:K5764" si="1080">MONTH(L5701)</f>
        <v>1</v>
      </c>
      <c r="L5701" s="34">
        <v>43489</v>
      </c>
      <c r="M5701" s="4">
        <v>238</v>
      </c>
      <c r="N5701" s="4">
        <v>10</v>
      </c>
      <c r="O5701" s="31">
        <v>0.375</v>
      </c>
      <c r="P5701" s="35">
        <v>2.7600000000000002</v>
      </c>
      <c r="Q5701" s="36">
        <f t="shared" ref="Q5701:Q5764" si="1081">IF(O5701&lt;$B$15,$D$14,IF(O5701&lt;$B$16,$D$15,IF(O5701&lt;$B$17,$D$16,IF(O5701&lt;$B$18,$D$17,IF(O5701&lt;$B$19,$D$18,$D$19)))))</f>
        <v>12</v>
      </c>
      <c r="R5701" s="4">
        <f t="shared" ref="R5701:R5764" si="1082">IF(Q5701-P5701&gt;0,Q5701-P5701,0)</f>
        <v>9.24</v>
      </c>
      <c r="S5701" s="31">
        <f t="shared" si="1073"/>
        <v>0.29212962962962963</v>
      </c>
      <c r="T5701" s="31">
        <f t="shared" si="1074"/>
        <v>0.70188657407407407</v>
      </c>
      <c r="U5701" s="4">
        <f t="shared" si="1075"/>
        <v>9.24</v>
      </c>
      <c r="V5701" s="4" t="str">
        <f t="shared" si="1076"/>
        <v/>
      </c>
      <c r="W5701" s="18" t="str">
        <f>IF(V5701="","",VLOOKUP(L5701,日射量と図３!$A$4:$C$368,3,TRUE)*238.85/100)</f>
        <v/>
      </c>
      <c r="X5701" s="4" t="str">
        <f t="shared" si="1077"/>
        <v/>
      </c>
      <c r="Y5701" s="4" t="str">
        <f t="shared" si="1078"/>
        <v/>
      </c>
      <c r="Z5701" s="4" t="str">
        <f t="shared" si="1079"/>
        <v/>
      </c>
      <c r="AA5701" s="4" t="str">
        <f>IF($V5701="","",IF(Y5701&lt;36,0,IF(AND(36&lt;=Y5701,Y5701&lt;71),VLOOKUP($W5701,日射量と図３!$E$6:$F$34,2,TRUE),IF(AND(71&lt;=Y5701,Y5701&lt;107),VLOOKUP($W5701,日射量と図３!$E$6:$G$34,3,TRUE),IF(AND(107&lt;=Y5701,Y5701&lt;143),VLOOKUP($W5701,日射量と図３!$E$6:$H$34,4,TRUE),VLOOKUP($W5701,日射量と図３!$E$6:$I$34,5,TRUE))))))</f>
        <v/>
      </c>
      <c r="AB5701" s="4" t="str">
        <f>IF($V5701="","",IF(Z5701&lt;36,0,IF(AND(36&lt;=Z5701,Z5701&lt;71),VLOOKUP($W5701,日射量と図３!$E$6:$F$34,2,TRUE),IF(AND(71&lt;=Z5701,Z5701&lt;107),VLOOKUP($W5701,日射量と図３!$E$6:$G$34,3,TRUE),IF(AND(107&lt;=Z5701,Z5701&lt;143),VLOOKUP($W5701,日射量と図３!$E$6:$H$34,4,TRUE),VLOOKUP($W5701,日射量と図３!$E$6:$I$34,5,TRUE))))))</f>
        <v/>
      </c>
      <c r="AC5701" s="382" t="str">
        <f t="shared" si="1071"/>
        <v/>
      </c>
      <c r="AD5701" s="382" t="str">
        <f t="shared" si="1072"/>
        <v/>
      </c>
    </row>
    <row r="5702" spans="11:30" ht="13.5" customHeight="1">
      <c r="K5702" s="4">
        <f t="shared" si="1080"/>
        <v>1</v>
      </c>
      <c r="L5702" s="34">
        <v>43489</v>
      </c>
      <c r="M5702" s="4">
        <v>238</v>
      </c>
      <c r="N5702" s="4">
        <v>11</v>
      </c>
      <c r="O5702" s="31">
        <v>0.41666666666666669</v>
      </c>
      <c r="P5702" s="35">
        <v>4.2299999999999995</v>
      </c>
      <c r="Q5702" s="36">
        <f t="shared" si="1081"/>
        <v>12</v>
      </c>
      <c r="R5702" s="4">
        <f t="shared" si="1082"/>
        <v>7.7700000000000005</v>
      </c>
      <c r="S5702" s="31">
        <f t="shared" si="1073"/>
        <v>0.29212962962962963</v>
      </c>
      <c r="T5702" s="31">
        <f t="shared" si="1074"/>
        <v>0.70188657407407407</v>
      </c>
      <c r="U5702" s="4">
        <f t="shared" si="1075"/>
        <v>7.7700000000000005</v>
      </c>
      <c r="V5702" s="4" t="str">
        <f t="shared" si="1076"/>
        <v/>
      </c>
      <c r="W5702" s="18" t="str">
        <f>IF(V5702="","",VLOOKUP(L5702,日射量と図３!$A$4:$C$368,3,TRUE)*238.85/100)</f>
        <v/>
      </c>
      <c r="X5702" s="4" t="str">
        <f t="shared" si="1077"/>
        <v/>
      </c>
      <c r="Y5702" s="4" t="str">
        <f t="shared" si="1078"/>
        <v/>
      </c>
      <c r="Z5702" s="4" t="str">
        <f t="shared" si="1079"/>
        <v/>
      </c>
      <c r="AA5702" s="4" t="str">
        <f>IF($V5702="","",IF(Y5702&lt;36,0,IF(AND(36&lt;=Y5702,Y5702&lt;71),VLOOKUP($W5702,日射量と図３!$E$6:$F$34,2,TRUE),IF(AND(71&lt;=Y5702,Y5702&lt;107),VLOOKUP($W5702,日射量と図３!$E$6:$G$34,3,TRUE),IF(AND(107&lt;=Y5702,Y5702&lt;143),VLOOKUP($W5702,日射量と図３!$E$6:$H$34,4,TRUE),VLOOKUP($W5702,日射量と図３!$E$6:$I$34,5,TRUE))))))</f>
        <v/>
      </c>
      <c r="AB5702" s="4" t="str">
        <f>IF($V5702="","",IF(Z5702&lt;36,0,IF(AND(36&lt;=Z5702,Z5702&lt;71),VLOOKUP($W5702,日射量と図３!$E$6:$F$34,2,TRUE),IF(AND(71&lt;=Z5702,Z5702&lt;107),VLOOKUP($W5702,日射量と図３!$E$6:$G$34,3,TRUE),IF(AND(107&lt;=Z5702,Z5702&lt;143),VLOOKUP($W5702,日射量と図３!$E$6:$H$34,4,TRUE),VLOOKUP($W5702,日射量と図３!$E$6:$I$34,5,TRUE))))))</f>
        <v/>
      </c>
      <c r="AC5702" s="382" t="str">
        <f t="shared" si="1071"/>
        <v/>
      </c>
      <c r="AD5702" s="382" t="str">
        <f t="shared" si="1072"/>
        <v/>
      </c>
    </row>
    <row r="5703" spans="11:30" ht="13.5" customHeight="1">
      <c r="K5703" s="4">
        <f t="shared" si="1080"/>
        <v>1</v>
      </c>
      <c r="L5703" s="34">
        <v>43489</v>
      </c>
      <c r="M5703" s="4">
        <v>238</v>
      </c>
      <c r="N5703" s="4">
        <v>12</v>
      </c>
      <c r="O5703" s="31">
        <v>0.45833333333333331</v>
      </c>
      <c r="P5703" s="35">
        <v>5.08</v>
      </c>
      <c r="Q5703" s="36">
        <f t="shared" si="1081"/>
        <v>12</v>
      </c>
      <c r="R5703" s="4">
        <f t="shared" si="1082"/>
        <v>6.92</v>
      </c>
      <c r="S5703" s="31">
        <f t="shared" si="1073"/>
        <v>0.29212962962962963</v>
      </c>
      <c r="T5703" s="31">
        <f t="shared" si="1074"/>
        <v>0.70188657407407407</v>
      </c>
      <c r="U5703" s="4">
        <f t="shared" si="1075"/>
        <v>6.92</v>
      </c>
      <c r="V5703" s="4" t="str">
        <f t="shared" si="1076"/>
        <v/>
      </c>
      <c r="W5703" s="18" t="str">
        <f>IF(V5703="","",VLOOKUP(L5703,日射量と図３!$A$4:$C$368,3,TRUE)*238.85/100)</f>
        <v/>
      </c>
      <c r="X5703" s="4" t="str">
        <f t="shared" si="1077"/>
        <v/>
      </c>
      <c r="Y5703" s="4" t="str">
        <f t="shared" si="1078"/>
        <v/>
      </c>
      <c r="Z5703" s="4" t="str">
        <f t="shared" si="1079"/>
        <v/>
      </c>
      <c r="AA5703" s="4" t="str">
        <f>IF($V5703="","",IF(Y5703&lt;36,0,IF(AND(36&lt;=Y5703,Y5703&lt;71),VLOOKUP($W5703,日射量と図３!$E$6:$F$34,2,TRUE),IF(AND(71&lt;=Y5703,Y5703&lt;107),VLOOKUP($W5703,日射量と図３!$E$6:$G$34,3,TRUE),IF(AND(107&lt;=Y5703,Y5703&lt;143),VLOOKUP($W5703,日射量と図３!$E$6:$H$34,4,TRUE),VLOOKUP($W5703,日射量と図３!$E$6:$I$34,5,TRUE))))))</f>
        <v/>
      </c>
      <c r="AB5703" s="4" t="str">
        <f>IF($V5703="","",IF(Z5703&lt;36,0,IF(AND(36&lt;=Z5703,Z5703&lt;71),VLOOKUP($W5703,日射量と図３!$E$6:$F$34,2,TRUE),IF(AND(71&lt;=Z5703,Z5703&lt;107),VLOOKUP($W5703,日射量と図３!$E$6:$G$34,3,TRUE),IF(AND(107&lt;=Z5703,Z5703&lt;143),VLOOKUP($W5703,日射量と図３!$E$6:$H$34,4,TRUE),VLOOKUP($W5703,日射量と図３!$E$6:$I$34,5,TRUE))))))</f>
        <v/>
      </c>
      <c r="AC5703" s="382" t="str">
        <f t="shared" si="1071"/>
        <v/>
      </c>
      <c r="AD5703" s="382" t="str">
        <f t="shared" si="1072"/>
        <v/>
      </c>
    </row>
    <row r="5704" spans="11:30" ht="13.5" customHeight="1">
      <c r="K5704" s="4">
        <f t="shared" si="1080"/>
        <v>1</v>
      </c>
      <c r="L5704" s="34">
        <v>43489</v>
      </c>
      <c r="M5704" s="4">
        <v>238</v>
      </c>
      <c r="N5704" s="4">
        <v>13</v>
      </c>
      <c r="O5704" s="31">
        <v>0.5</v>
      </c>
      <c r="P5704" s="35">
        <v>6.330000000000001</v>
      </c>
      <c r="Q5704" s="36">
        <f t="shared" si="1081"/>
        <v>12</v>
      </c>
      <c r="R5704" s="4">
        <f t="shared" si="1082"/>
        <v>5.669999999999999</v>
      </c>
      <c r="S5704" s="31">
        <f t="shared" si="1073"/>
        <v>0.29212962962962963</v>
      </c>
      <c r="T5704" s="31">
        <f t="shared" si="1074"/>
        <v>0.70188657407407407</v>
      </c>
      <c r="U5704" s="4">
        <f t="shared" si="1075"/>
        <v>5.669999999999999</v>
      </c>
      <c r="V5704" s="4" t="str">
        <f t="shared" si="1076"/>
        <v/>
      </c>
      <c r="W5704" s="18" t="str">
        <f>IF(V5704="","",VLOOKUP(L5704,日射量と図３!$A$4:$C$368,3,TRUE)*238.85/100)</f>
        <v/>
      </c>
      <c r="X5704" s="4" t="str">
        <f t="shared" si="1077"/>
        <v/>
      </c>
      <c r="Y5704" s="4" t="str">
        <f t="shared" si="1078"/>
        <v/>
      </c>
      <c r="Z5704" s="4" t="str">
        <f t="shared" si="1079"/>
        <v/>
      </c>
      <c r="AA5704" s="4" t="str">
        <f>IF($V5704="","",IF(Y5704&lt;36,0,IF(AND(36&lt;=Y5704,Y5704&lt;71),VLOOKUP($W5704,日射量と図３!$E$6:$F$34,2,TRUE),IF(AND(71&lt;=Y5704,Y5704&lt;107),VLOOKUP($W5704,日射量と図３!$E$6:$G$34,3,TRUE),IF(AND(107&lt;=Y5704,Y5704&lt;143),VLOOKUP($W5704,日射量と図３!$E$6:$H$34,4,TRUE),VLOOKUP($W5704,日射量と図３!$E$6:$I$34,5,TRUE))))))</f>
        <v/>
      </c>
      <c r="AB5704" s="4" t="str">
        <f>IF($V5704="","",IF(Z5704&lt;36,0,IF(AND(36&lt;=Z5704,Z5704&lt;71),VLOOKUP($W5704,日射量と図３!$E$6:$F$34,2,TRUE),IF(AND(71&lt;=Z5704,Z5704&lt;107),VLOOKUP($W5704,日射量と図３!$E$6:$G$34,3,TRUE),IF(AND(107&lt;=Z5704,Z5704&lt;143),VLOOKUP($W5704,日射量と図３!$E$6:$H$34,4,TRUE),VLOOKUP($W5704,日射量と図３!$E$6:$I$34,5,TRUE))))))</f>
        <v/>
      </c>
      <c r="AC5704" s="382" t="str">
        <f t="shared" si="1071"/>
        <v/>
      </c>
      <c r="AD5704" s="382" t="str">
        <f t="shared" si="1072"/>
        <v/>
      </c>
    </row>
    <row r="5705" spans="11:30" ht="13.5" customHeight="1">
      <c r="K5705" s="4">
        <f t="shared" si="1080"/>
        <v>1</v>
      </c>
      <c r="L5705" s="34">
        <v>43489</v>
      </c>
      <c r="M5705" s="4">
        <v>238</v>
      </c>
      <c r="N5705" s="4">
        <v>14</v>
      </c>
      <c r="O5705" s="31">
        <v>0.54166666666666663</v>
      </c>
      <c r="P5705" s="35">
        <v>6.7899999999999991</v>
      </c>
      <c r="Q5705" s="36">
        <f t="shared" si="1081"/>
        <v>12</v>
      </c>
      <c r="R5705" s="4">
        <f t="shared" si="1082"/>
        <v>5.2100000000000009</v>
      </c>
      <c r="S5705" s="31">
        <f t="shared" si="1073"/>
        <v>0.29212962962962963</v>
      </c>
      <c r="T5705" s="31">
        <f t="shared" si="1074"/>
        <v>0.70188657407407407</v>
      </c>
      <c r="U5705" s="4">
        <f t="shared" si="1075"/>
        <v>5.2100000000000009</v>
      </c>
      <c r="V5705" s="4" t="str">
        <f t="shared" si="1076"/>
        <v/>
      </c>
      <c r="W5705" s="18" t="str">
        <f>IF(V5705="","",VLOOKUP(L5705,日射量と図３!$A$4:$C$368,3,TRUE)*238.85/100)</f>
        <v/>
      </c>
      <c r="X5705" s="4" t="str">
        <f t="shared" si="1077"/>
        <v/>
      </c>
      <c r="Y5705" s="4" t="str">
        <f t="shared" si="1078"/>
        <v/>
      </c>
      <c r="Z5705" s="4" t="str">
        <f t="shared" si="1079"/>
        <v/>
      </c>
      <c r="AA5705" s="4" t="str">
        <f>IF($V5705="","",IF(Y5705&lt;36,0,IF(AND(36&lt;=Y5705,Y5705&lt;71),VLOOKUP($W5705,日射量と図３!$E$6:$F$34,2,TRUE),IF(AND(71&lt;=Y5705,Y5705&lt;107),VLOOKUP($W5705,日射量と図３!$E$6:$G$34,3,TRUE),IF(AND(107&lt;=Y5705,Y5705&lt;143),VLOOKUP($W5705,日射量と図３!$E$6:$H$34,4,TRUE),VLOOKUP($W5705,日射量と図３!$E$6:$I$34,5,TRUE))))))</f>
        <v/>
      </c>
      <c r="AB5705" s="4" t="str">
        <f>IF($V5705="","",IF(Z5705&lt;36,0,IF(AND(36&lt;=Z5705,Z5705&lt;71),VLOOKUP($W5705,日射量と図３!$E$6:$F$34,2,TRUE),IF(AND(71&lt;=Z5705,Z5705&lt;107),VLOOKUP($W5705,日射量と図３!$E$6:$G$34,3,TRUE),IF(AND(107&lt;=Z5705,Z5705&lt;143),VLOOKUP($W5705,日射量と図３!$E$6:$H$34,4,TRUE),VLOOKUP($W5705,日射量と図３!$E$6:$I$34,5,TRUE))))))</f>
        <v/>
      </c>
      <c r="AC5705" s="382" t="str">
        <f t="shared" si="1071"/>
        <v/>
      </c>
      <c r="AD5705" s="382" t="str">
        <f t="shared" si="1072"/>
        <v/>
      </c>
    </row>
    <row r="5706" spans="11:30" ht="13.5" customHeight="1">
      <c r="K5706" s="4">
        <f t="shared" si="1080"/>
        <v>1</v>
      </c>
      <c r="L5706" s="34">
        <v>43489</v>
      </c>
      <c r="M5706" s="4">
        <v>238</v>
      </c>
      <c r="N5706" s="4">
        <v>15</v>
      </c>
      <c r="O5706" s="31">
        <v>0.58333333333333337</v>
      </c>
      <c r="P5706" s="35">
        <v>6.68</v>
      </c>
      <c r="Q5706" s="36">
        <f t="shared" si="1081"/>
        <v>12</v>
      </c>
      <c r="R5706" s="4">
        <f t="shared" si="1082"/>
        <v>5.32</v>
      </c>
      <c r="S5706" s="31">
        <f t="shared" si="1073"/>
        <v>0.29212962962962963</v>
      </c>
      <c r="T5706" s="31">
        <f t="shared" si="1074"/>
        <v>0.70188657407407407</v>
      </c>
      <c r="U5706" s="4">
        <f t="shared" si="1075"/>
        <v>5.32</v>
      </c>
      <c r="V5706" s="4" t="str">
        <f t="shared" si="1076"/>
        <v/>
      </c>
      <c r="W5706" s="18" t="str">
        <f>IF(V5706="","",VLOOKUP(L5706,日射量と図３!$A$4:$C$368,3,TRUE)*238.85/100)</f>
        <v/>
      </c>
      <c r="X5706" s="4" t="str">
        <f t="shared" si="1077"/>
        <v/>
      </c>
      <c r="Y5706" s="4" t="str">
        <f t="shared" si="1078"/>
        <v/>
      </c>
      <c r="Z5706" s="4" t="str">
        <f t="shared" si="1079"/>
        <v/>
      </c>
      <c r="AA5706" s="4" t="str">
        <f>IF($V5706="","",IF(Y5706&lt;36,0,IF(AND(36&lt;=Y5706,Y5706&lt;71),VLOOKUP($W5706,日射量と図３!$E$6:$F$34,2,TRUE),IF(AND(71&lt;=Y5706,Y5706&lt;107),VLOOKUP($W5706,日射量と図３!$E$6:$G$34,3,TRUE),IF(AND(107&lt;=Y5706,Y5706&lt;143),VLOOKUP($W5706,日射量と図３!$E$6:$H$34,4,TRUE),VLOOKUP($W5706,日射量と図３!$E$6:$I$34,5,TRUE))))))</f>
        <v/>
      </c>
      <c r="AB5706" s="4" t="str">
        <f>IF($V5706="","",IF(Z5706&lt;36,0,IF(AND(36&lt;=Z5706,Z5706&lt;71),VLOOKUP($W5706,日射量と図３!$E$6:$F$34,2,TRUE),IF(AND(71&lt;=Z5706,Z5706&lt;107),VLOOKUP($W5706,日射量と図３!$E$6:$G$34,3,TRUE),IF(AND(107&lt;=Z5706,Z5706&lt;143),VLOOKUP($W5706,日射量と図３!$E$6:$H$34,4,TRUE),VLOOKUP($W5706,日射量と図３!$E$6:$I$34,5,TRUE))))))</f>
        <v/>
      </c>
      <c r="AC5706" s="382" t="str">
        <f t="shared" si="1071"/>
        <v/>
      </c>
      <c r="AD5706" s="382" t="str">
        <f t="shared" si="1072"/>
        <v/>
      </c>
    </row>
    <row r="5707" spans="11:30" ht="13.5" customHeight="1">
      <c r="K5707" s="4">
        <f t="shared" si="1080"/>
        <v>1</v>
      </c>
      <c r="L5707" s="34">
        <v>43489</v>
      </c>
      <c r="M5707" s="4">
        <v>238</v>
      </c>
      <c r="N5707" s="4">
        <v>16</v>
      </c>
      <c r="O5707" s="31">
        <v>0.625</v>
      </c>
      <c r="P5707" s="35">
        <v>6.419999999999999</v>
      </c>
      <c r="Q5707" s="36">
        <f t="shared" si="1081"/>
        <v>16</v>
      </c>
      <c r="R5707" s="4">
        <f t="shared" si="1082"/>
        <v>9.5800000000000018</v>
      </c>
      <c r="S5707" s="31">
        <f t="shared" si="1073"/>
        <v>0.29212962962962963</v>
      </c>
      <c r="T5707" s="31">
        <f t="shared" si="1074"/>
        <v>0.70188657407407407</v>
      </c>
      <c r="U5707" s="4">
        <f t="shared" si="1075"/>
        <v>9.5800000000000018</v>
      </c>
      <c r="V5707" s="4" t="str">
        <f t="shared" si="1076"/>
        <v/>
      </c>
      <c r="W5707" s="18" t="str">
        <f>IF(V5707="","",VLOOKUP(L5707,日射量と図３!$A$4:$C$368,3,TRUE)*238.85/100)</f>
        <v/>
      </c>
      <c r="X5707" s="4" t="str">
        <f t="shared" si="1077"/>
        <v/>
      </c>
      <c r="Y5707" s="4" t="str">
        <f t="shared" si="1078"/>
        <v/>
      </c>
      <c r="Z5707" s="4" t="str">
        <f t="shared" si="1079"/>
        <v/>
      </c>
      <c r="AA5707" s="4" t="str">
        <f>IF($V5707="","",IF(Y5707&lt;36,0,IF(AND(36&lt;=Y5707,Y5707&lt;71),VLOOKUP($W5707,日射量と図３!$E$6:$F$34,2,TRUE),IF(AND(71&lt;=Y5707,Y5707&lt;107),VLOOKUP($W5707,日射量と図３!$E$6:$G$34,3,TRUE),IF(AND(107&lt;=Y5707,Y5707&lt;143),VLOOKUP($W5707,日射量と図３!$E$6:$H$34,4,TRUE),VLOOKUP($W5707,日射量と図３!$E$6:$I$34,5,TRUE))))))</f>
        <v/>
      </c>
      <c r="AB5707" s="4" t="str">
        <f>IF($V5707="","",IF(Z5707&lt;36,0,IF(AND(36&lt;=Z5707,Z5707&lt;71),VLOOKUP($W5707,日射量と図３!$E$6:$F$34,2,TRUE),IF(AND(71&lt;=Z5707,Z5707&lt;107),VLOOKUP($W5707,日射量と図３!$E$6:$G$34,3,TRUE),IF(AND(107&lt;=Z5707,Z5707&lt;143),VLOOKUP($W5707,日射量と図３!$E$6:$H$34,4,TRUE),VLOOKUP($W5707,日射量と図３!$E$6:$I$34,5,TRUE))))))</f>
        <v/>
      </c>
      <c r="AC5707" s="382" t="str">
        <f t="shared" si="1071"/>
        <v/>
      </c>
      <c r="AD5707" s="382" t="str">
        <f t="shared" si="1072"/>
        <v/>
      </c>
    </row>
    <row r="5708" spans="11:30" ht="13.5" customHeight="1">
      <c r="K5708" s="4">
        <f t="shared" si="1080"/>
        <v>1</v>
      </c>
      <c r="L5708" s="34">
        <v>43489</v>
      </c>
      <c r="M5708" s="4">
        <v>238</v>
      </c>
      <c r="N5708" s="4">
        <v>17</v>
      </c>
      <c r="O5708" s="31">
        <v>0.66666666666666663</v>
      </c>
      <c r="P5708" s="35">
        <v>5.9099999999999984</v>
      </c>
      <c r="Q5708" s="36">
        <f t="shared" si="1081"/>
        <v>16</v>
      </c>
      <c r="R5708" s="4">
        <f t="shared" si="1082"/>
        <v>10.090000000000002</v>
      </c>
      <c r="S5708" s="31">
        <f t="shared" si="1073"/>
        <v>0.29212962962962963</v>
      </c>
      <c r="T5708" s="31">
        <f t="shared" si="1074"/>
        <v>0.70188657407407407</v>
      </c>
      <c r="U5708" s="4">
        <f t="shared" si="1075"/>
        <v>10.090000000000002</v>
      </c>
      <c r="V5708" s="4" t="str">
        <f t="shared" si="1076"/>
        <v/>
      </c>
      <c r="W5708" s="18" t="str">
        <f>IF(V5708="","",VLOOKUP(L5708,日射量と図３!$A$4:$C$368,3,TRUE)*238.85/100)</f>
        <v/>
      </c>
      <c r="X5708" s="4" t="str">
        <f t="shared" si="1077"/>
        <v/>
      </c>
      <c r="Y5708" s="4" t="str">
        <f t="shared" si="1078"/>
        <v/>
      </c>
      <c r="Z5708" s="4" t="str">
        <f t="shared" si="1079"/>
        <v/>
      </c>
      <c r="AA5708" s="4" t="str">
        <f>IF($V5708="","",IF(Y5708&lt;36,0,IF(AND(36&lt;=Y5708,Y5708&lt;71),VLOOKUP($W5708,日射量と図３!$E$6:$F$34,2,TRUE),IF(AND(71&lt;=Y5708,Y5708&lt;107),VLOOKUP($W5708,日射量と図３!$E$6:$G$34,3,TRUE),IF(AND(107&lt;=Y5708,Y5708&lt;143),VLOOKUP($W5708,日射量と図３!$E$6:$H$34,4,TRUE),VLOOKUP($W5708,日射量と図３!$E$6:$I$34,5,TRUE))))))</f>
        <v/>
      </c>
      <c r="AB5708" s="4" t="str">
        <f>IF($V5708="","",IF(Z5708&lt;36,0,IF(AND(36&lt;=Z5708,Z5708&lt;71),VLOOKUP($W5708,日射量と図３!$E$6:$F$34,2,TRUE),IF(AND(71&lt;=Z5708,Z5708&lt;107),VLOOKUP($W5708,日射量と図３!$E$6:$G$34,3,TRUE),IF(AND(107&lt;=Z5708,Z5708&lt;143),VLOOKUP($W5708,日射量と図３!$E$6:$H$34,4,TRUE),VLOOKUP($W5708,日射量と図３!$E$6:$I$34,5,TRUE))))))</f>
        <v/>
      </c>
      <c r="AC5708" s="382" t="str">
        <f t="shared" si="1071"/>
        <v/>
      </c>
      <c r="AD5708" s="382" t="str">
        <f t="shared" si="1072"/>
        <v/>
      </c>
    </row>
    <row r="5709" spans="11:30" ht="13.5" customHeight="1">
      <c r="K5709" s="4">
        <f t="shared" si="1080"/>
        <v>1</v>
      </c>
      <c r="L5709" s="34">
        <v>43489</v>
      </c>
      <c r="M5709" s="4">
        <v>238</v>
      </c>
      <c r="N5709" s="4">
        <v>18</v>
      </c>
      <c r="O5709" s="31">
        <v>0.70833333333333337</v>
      </c>
      <c r="P5709" s="35">
        <v>5.1100000000000003</v>
      </c>
      <c r="Q5709" s="36">
        <f t="shared" si="1081"/>
        <v>16</v>
      </c>
      <c r="R5709" s="4">
        <f t="shared" si="1082"/>
        <v>10.89</v>
      </c>
      <c r="S5709" s="31">
        <f t="shared" si="1073"/>
        <v>0.29212962962962963</v>
      </c>
      <c r="T5709" s="31">
        <f t="shared" si="1074"/>
        <v>0.70188657407407407</v>
      </c>
      <c r="U5709" s="4">
        <f t="shared" si="1075"/>
        <v>0</v>
      </c>
      <c r="V5709" s="4" t="str">
        <f t="shared" si="1076"/>
        <v/>
      </c>
      <c r="W5709" s="18" t="str">
        <f>IF(V5709="","",VLOOKUP(L5709,日射量と図３!$A$4:$C$368,3,TRUE)*238.85/100)</f>
        <v/>
      </c>
      <c r="X5709" s="4" t="str">
        <f t="shared" si="1077"/>
        <v/>
      </c>
      <c r="Y5709" s="4" t="str">
        <f t="shared" si="1078"/>
        <v/>
      </c>
      <c r="Z5709" s="4" t="str">
        <f t="shared" si="1079"/>
        <v/>
      </c>
      <c r="AA5709" s="4" t="str">
        <f>IF($V5709="","",IF(Y5709&lt;36,0,IF(AND(36&lt;=Y5709,Y5709&lt;71),VLOOKUP($W5709,日射量と図３!$E$6:$F$34,2,TRUE),IF(AND(71&lt;=Y5709,Y5709&lt;107),VLOOKUP($W5709,日射量と図３!$E$6:$G$34,3,TRUE),IF(AND(107&lt;=Y5709,Y5709&lt;143),VLOOKUP($W5709,日射量と図３!$E$6:$H$34,4,TRUE),VLOOKUP($W5709,日射量と図３!$E$6:$I$34,5,TRUE))))))</f>
        <v/>
      </c>
      <c r="AB5709" s="4" t="str">
        <f>IF($V5709="","",IF(Z5709&lt;36,0,IF(AND(36&lt;=Z5709,Z5709&lt;71),VLOOKUP($W5709,日射量と図３!$E$6:$F$34,2,TRUE),IF(AND(71&lt;=Z5709,Z5709&lt;107),VLOOKUP($W5709,日射量と図３!$E$6:$G$34,3,TRUE),IF(AND(107&lt;=Z5709,Z5709&lt;143),VLOOKUP($W5709,日射量と図３!$E$6:$H$34,4,TRUE),VLOOKUP($W5709,日射量と図３!$E$6:$I$34,5,TRUE))))))</f>
        <v/>
      </c>
      <c r="AC5709" s="382" t="str">
        <f t="shared" si="1071"/>
        <v/>
      </c>
      <c r="AD5709" s="382" t="str">
        <f t="shared" si="1072"/>
        <v/>
      </c>
    </row>
    <row r="5710" spans="11:30" ht="13.5" customHeight="1">
      <c r="K5710" s="4">
        <f t="shared" si="1080"/>
        <v>1</v>
      </c>
      <c r="L5710" s="34">
        <v>43489</v>
      </c>
      <c r="M5710" s="4">
        <v>238</v>
      </c>
      <c r="N5710" s="4">
        <v>19</v>
      </c>
      <c r="O5710" s="31">
        <v>0.75</v>
      </c>
      <c r="P5710" s="35">
        <v>4.17</v>
      </c>
      <c r="Q5710" s="36">
        <f t="shared" si="1081"/>
        <v>16</v>
      </c>
      <c r="R5710" s="4">
        <f t="shared" si="1082"/>
        <v>11.83</v>
      </c>
      <c r="S5710" s="31">
        <f t="shared" si="1073"/>
        <v>0.29212962962962963</v>
      </c>
      <c r="T5710" s="31">
        <f t="shared" si="1074"/>
        <v>0.70188657407407407</v>
      </c>
      <c r="U5710" s="4">
        <f t="shared" si="1075"/>
        <v>0</v>
      </c>
      <c r="V5710" s="4" t="str">
        <f t="shared" si="1076"/>
        <v/>
      </c>
      <c r="W5710" s="18" t="str">
        <f>IF(V5710="","",VLOOKUP(L5710,日射量と図３!$A$4:$C$368,3,TRUE)*238.85/100)</f>
        <v/>
      </c>
      <c r="X5710" s="4" t="str">
        <f t="shared" si="1077"/>
        <v/>
      </c>
      <c r="Y5710" s="4" t="str">
        <f t="shared" si="1078"/>
        <v/>
      </c>
      <c r="Z5710" s="4" t="str">
        <f t="shared" si="1079"/>
        <v/>
      </c>
      <c r="AA5710" s="4" t="str">
        <f>IF($V5710="","",IF(Y5710&lt;36,0,IF(AND(36&lt;=Y5710,Y5710&lt;71),VLOOKUP($W5710,日射量と図３!$E$6:$F$34,2,TRUE),IF(AND(71&lt;=Y5710,Y5710&lt;107),VLOOKUP($W5710,日射量と図３!$E$6:$G$34,3,TRUE),IF(AND(107&lt;=Y5710,Y5710&lt;143),VLOOKUP($W5710,日射量と図３!$E$6:$H$34,4,TRUE),VLOOKUP($W5710,日射量と図３!$E$6:$I$34,5,TRUE))))))</f>
        <v/>
      </c>
      <c r="AB5710" s="4" t="str">
        <f>IF($V5710="","",IF(Z5710&lt;36,0,IF(AND(36&lt;=Z5710,Z5710&lt;71),VLOOKUP($W5710,日射量と図３!$E$6:$F$34,2,TRUE),IF(AND(71&lt;=Z5710,Z5710&lt;107),VLOOKUP($W5710,日射量と図３!$E$6:$G$34,3,TRUE),IF(AND(107&lt;=Z5710,Z5710&lt;143),VLOOKUP($W5710,日射量と図３!$E$6:$H$34,4,TRUE),VLOOKUP($W5710,日射量と図３!$E$6:$I$34,5,TRUE))))))</f>
        <v/>
      </c>
      <c r="AC5710" s="382" t="str">
        <f t="shared" si="1071"/>
        <v/>
      </c>
      <c r="AD5710" s="382" t="str">
        <f t="shared" si="1072"/>
        <v/>
      </c>
    </row>
    <row r="5711" spans="11:30" ht="13.5" customHeight="1">
      <c r="K5711" s="4">
        <f t="shared" si="1080"/>
        <v>1</v>
      </c>
      <c r="L5711" s="34">
        <v>43489</v>
      </c>
      <c r="M5711" s="4">
        <v>238</v>
      </c>
      <c r="N5711" s="4">
        <v>20</v>
      </c>
      <c r="O5711" s="31">
        <v>0.79166666666666663</v>
      </c>
      <c r="P5711" s="35">
        <v>3.7299999999999995</v>
      </c>
      <c r="Q5711" s="36">
        <f t="shared" si="1081"/>
        <v>16</v>
      </c>
      <c r="R5711" s="4">
        <f t="shared" si="1082"/>
        <v>12.27</v>
      </c>
      <c r="S5711" s="31">
        <f t="shared" si="1073"/>
        <v>0.29212962962962963</v>
      </c>
      <c r="T5711" s="31">
        <f t="shared" si="1074"/>
        <v>0.70188657407407407</v>
      </c>
      <c r="U5711" s="4">
        <f t="shared" si="1075"/>
        <v>0</v>
      </c>
      <c r="V5711" s="4" t="str">
        <f t="shared" si="1076"/>
        <v/>
      </c>
      <c r="W5711" s="18" t="str">
        <f>IF(V5711="","",VLOOKUP(L5711,日射量と図３!$A$4:$C$368,3,TRUE)*238.85/100)</f>
        <v/>
      </c>
      <c r="X5711" s="4" t="str">
        <f t="shared" si="1077"/>
        <v/>
      </c>
      <c r="Y5711" s="4" t="str">
        <f t="shared" si="1078"/>
        <v/>
      </c>
      <c r="Z5711" s="4" t="str">
        <f t="shared" si="1079"/>
        <v/>
      </c>
      <c r="AA5711" s="4" t="str">
        <f>IF($V5711="","",IF(Y5711&lt;36,0,IF(AND(36&lt;=Y5711,Y5711&lt;71),VLOOKUP($W5711,日射量と図３!$E$6:$F$34,2,TRUE),IF(AND(71&lt;=Y5711,Y5711&lt;107),VLOOKUP($W5711,日射量と図３!$E$6:$G$34,3,TRUE),IF(AND(107&lt;=Y5711,Y5711&lt;143),VLOOKUP($W5711,日射量と図３!$E$6:$H$34,4,TRUE),VLOOKUP($W5711,日射量と図３!$E$6:$I$34,5,TRUE))))))</f>
        <v/>
      </c>
      <c r="AB5711" s="4" t="str">
        <f>IF($V5711="","",IF(Z5711&lt;36,0,IF(AND(36&lt;=Z5711,Z5711&lt;71),VLOOKUP($W5711,日射量と図３!$E$6:$F$34,2,TRUE),IF(AND(71&lt;=Z5711,Z5711&lt;107),VLOOKUP($W5711,日射量と図３!$E$6:$G$34,3,TRUE),IF(AND(107&lt;=Z5711,Z5711&lt;143),VLOOKUP($W5711,日射量と図３!$E$6:$H$34,4,TRUE),VLOOKUP($W5711,日射量と図３!$E$6:$I$34,5,TRUE))))))</f>
        <v/>
      </c>
      <c r="AC5711" s="382" t="str">
        <f t="shared" ref="AC5711:AC5774" si="1083">IF(V5711="","",IF((($AH$18*$AH$30*V5711*3600/1000000)/1000-AA5711*$AG$18*10*0.0000041868)&lt;=0,0,AA5711*$AG$18*10*0.0000041868))</f>
        <v/>
      </c>
      <c r="AD5711" s="382" t="str">
        <f t="shared" ref="AD5711:AD5774" si="1084">IF(V5711="","",IF((($AH$19*$AH$30*V5711*3600/1000000)/1000-AB5711*$AG$19*10*0.0000041868)&lt;=0,0,AB5711*$AG$19*10*0.0000041868))</f>
        <v/>
      </c>
    </row>
    <row r="5712" spans="11:30" ht="13.5" customHeight="1">
      <c r="K5712" s="4">
        <f t="shared" si="1080"/>
        <v>1</v>
      </c>
      <c r="L5712" s="34">
        <v>43489</v>
      </c>
      <c r="M5712" s="4">
        <v>238</v>
      </c>
      <c r="N5712" s="4">
        <v>21</v>
      </c>
      <c r="O5712" s="31">
        <v>0.83333333333333337</v>
      </c>
      <c r="P5712" s="35">
        <v>3.25</v>
      </c>
      <c r="Q5712" s="36">
        <f t="shared" si="1081"/>
        <v>16</v>
      </c>
      <c r="R5712" s="4">
        <f t="shared" si="1082"/>
        <v>12.75</v>
      </c>
      <c r="S5712" s="31">
        <f t="shared" si="1073"/>
        <v>0.29212962962962963</v>
      </c>
      <c r="T5712" s="31">
        <f t="shared" si="1074"/>
        <v>0.70188657407407407</v>
      </c>
      <c r="U5712" s="4">
        <f t="shared" si="1075"/>
        <v>0</v>
      </c>
      <c r="V5712" s="4" t="str">
        <f t="shared" si="1076"/>
        <v/>
      </c>
      <c r="W5712" s="18" t="str">
        <f>IF(V5712="","",VLOOKUP(L5712,日射量と図３!$A$4:$C$368,3,TRUE)*238.85/100)</f>
        <v/>
      </c>
      <c r="X5712" s="4" t="str">
        <f t="shared" si="1077"/>
        <v/>
      </c>
      <c r="Y5712" s="4" t="str">
        <f t="shared" si="1078"/>
        <v/>
      </c>
      <c r="Z5712" s="4" t="str">
        <f t="shared" si="1079"/>
        <v/>
      </c>
      <c r="AA5712" s="4" t="str">
        <f>IF($V5712="","",IF(Y5712&lt;36,0,IF(AND(36&lt;=Y5712,Y5712&lt;71),VLOOKUP($W5712,日射量と図３!$E$6:$F$34,2,TRUE),IF(AND(71&lt;=Y5712,Y5712&lt;107),VLOOKUP($W5712,日射量と図３!$E$6:$G$34,3,TRUE),IF(AND(107&lt;=Y5712,Y5712&lt;143),VLOOKUP($W5712,日射量と図３!$E$6:$H$34,4,TRUE),VLOOKUP($W5712,日射量と図３!$E$6:$I$34,5,TRUE))))))</f>
        <v/>
      </c>
      <c r="AB5712" s="4" t="str">
        <f>IF($V5712="","",IF(Z5712&lt;36,0,IF(AND(36&lt;=Z5712,Z5712&lt;71),VLOOKUP($W5712,日射量と図３!$E$6:$F$34,2,TRUE),IF(AND(71&lt;=Z5712,Z5712&lt;107),VLOOKUP($W5712,日射量と図３!$E$6:$G$34,3,TRUE),IF(AND(107&lt;=Z5712,Z5712&lt;143),VLOOKUP($W5712,日射量と図３!$E$6:$H$34,4,TRUE),VLOOKUP($W5712,日射量と図３!$E$6:$I$34,5,TRUE))))))</f>
        <v/>
      </c>
      <c r="AC5712" s="382" t="str">
        <f t="shared" si="1083"/>
        <v/>
      </c>
      <c r="AD5712" s="382" t="str">
        <f t="shared" si="1084"/>
        <v/>
      </c>
    </row>
    <row r="5713" spans="11:30" ht="13.5" customHeight="1">
      <c r="K5713" s="4">
        <f t="shared" si="1080"/>
        <v>1</v>
      </c>
      <c r="L5713" s="34">
        <v>43489</v>
      </c>
      <c r="M5713" s="4">
        <v>238</v>
      </c>
      <c r="N5713" s="4">
        <v>22</v>
      </c>
      <c r="O5713" s="31">
        <v>0.875</v>
      </c>
      <c r="P5713" s="35">
        <v>2.9999999999999991</v>
      </c>
      <c r="Q5713" s="36">
        <f t="shared" si="1081"/>
        <v>16</v>
      </c>
      <c r="R5713" s="4">
        <f t="shared" si="1082"/>
        <v>13</v>
      </c>
      <c r="S5713" s="31">
        <f t="shared" si="1073"/>
        <v>0.29212962962962963</v>
      </c>
      <c r="T5713" s="31">
        <f t="shared" si="1074"/>
        <v>0.70188657407407407</v>
      </c>
      <c r="U5713" s="4">
        <f t="shared" si="1075"/>
        <v>0</v>
      </c>
      <c r="V5713" s="4" t="str">
        <f t="shared" si="1076"/>
        <v/>
      </c>
      <c r="W5713" s="18" t="str">
        <f>IF(V5713="","",VLOOKUP(L5713,日射量と図３!$A$4:$C$368,3,TRUE)*238.85/100)</f>
        <v/>
      </c>
      <c r="X5713" s="4" t="str">
        <f t="shared" si="1077"/>
        <v/>
      </c>
      <c r="Y5713" s="4" t="str">
        <f t="shared" si="1078"/>
        <v/>
      </c>
      <c r="Z5713" s="4" t="str">
        <f t="shared" si="1079"/>
        <v/>
      </c>
      <c r="AA5713" s="4" t="str">
        <f>IF($V5713="","",IF(Y5713&lt;36,0,IF(AND(36&lt;=Y5713,Y5713&lt;71),VLOOKUP($W5713,日射量と図３!$E$6:$F$34,2,TRUE),IF(AND(71&lt;=Y5713,Y5713&lt;107),VLOOKUP($W5713,日射量と図３!$E$6:$G$34,3,TRUE),IF(AND(107&lt;=Y5713,Y5713&lt;143),VLOOKUP($W5713,日射量と図３!$E$6:$H$34,4,TRUE),VLOOKUP($W5713,日射量と図３!$E$6:$I$34,5,TRUE))))))</f>
        <v/>
      </c>
      <c r="AB5713" s="4" t="str">
        <f>IF($V5713="","",IF(Z5713&lt;36,0,IF(AND(36&lt;=Z5713,Z5713&lt;71),VLOOKUP($W5713,日射量と図３!$E$6:$F$34,2,TRUE),IF(AND(71&lt;=Z5713,Z5713&lt;107),VLOOKUP($W5713,日射量と図３!$E$6:$G$34,3,TRUE),IF(AND(107&lt;=Z5713,Z5713&lt;143),VLOOKUP($W5713,日射量と図３!$E$6:$H$34,4,TRUE),VLOOKUP($W5713,日射量と図３!$E$6:$I$34,5,TRUE))))))</f>
        <v/>
      </c>
      <c r="AC5713" s="382" t="str">
        <f t="shared" si="1083"/>
        <v/>
      </c>
      <c r="AD5713" s="382" t="str">
        <f t="shared" si="1084"/>
        <v/>
      </c>
    </row>
    <row r="5714" spans="11:30" ht="13.5" customHeight="1">
      <c r="K5714" s="4">
        <f t="shared" si="1080"/>
        <v>1</v>
      </c>
      <c r="L5714" s="34">
        <v>43489</v>
      </c>
      <c r="M5714" s="4">
        <v>238</v>
      </c>
      <c r="N5714" s="4">
        <v>23</v>
      </c>
      <c r="O5714" s="31">
        <v>0.91666666666666663</v>
      </c>
      <c r="P5714" s="35">
        <v>2.5499999999999998</v>
      </c>
      <c r="Q5714" s="36">
        <f t="shared" si="1081"/>
        <v>13</v>
      </c>
      <c r="R5714" s="4">
        <f t="shared" si="1082"/>
        <v>10.45</v>
      </c>
      <c r="S5714" s="31">
        <f t="shared" si="1073"/>
        <v>0.29212962962962963</v>
      </c>
      <c r="T5714" s="31">
        <f t="shared" si="1074"/>
        <v>0.70188657407407407</v>
      </c>
      <c r="U5714" s="4">
        <f t="shared" si="1075"/>
        <v>0</v>
      </c>
      <c r="V5714" s="4" t="str">
        <f t="shared" si="1076"/>
        <v/>
      </c>
      <c r="W5714" s="18" t="str">
        <f>IF(V5714="","",VLOOKUP(L5714,日射量と図３!$A$4:$C$368,3,TRUE)*238.85/100)</f>
        <v/>
      </c>
      <c r="X5714" s="4" t="str">
        <f t="shared" si="1077"/>
        <v/>
      </c>
      <c r="Y5714" s="4" t="str">
        <f t="shared" si="1078"/>
        <v/>
      </c>
      <c r="Z5714" s="4" t="str">
        <f t="shared" si="1079"/>
        <v/>
      </c>
      <c r="AA5714" s="4" t="str">
        <f>IF($V5714="","",IF(Y5714&lt;36,0,IF(AND(36&lt;=Y5714,Y5714&lt;71),VLOOKUP($W5714,日射量と図３!$E$6:$F$34,2,TRUE),IF(AND(71&lt;=Y5714,Y5714&lt;107),VLOOKUP($W5714,日射量と図３!$E$6:$G$34,3,TRUE),IF(AND(107&lt;=Y5714,Y5714&lt;143),VLOOKUP($W5714,日射量と図３!$E$6:$H$34,4,TRUE),VLOOKUP($W5714,日射量と図３!$E$6:$I$34,5,TRUE))))))</f>
        <v/>
      </c>
      <c r="AB5714" s="4" t="str">
        <f>IF($V5714="","",IF(Z5714&lt;36,0,IF(AND(36&lt;=Z5714,Z5714&lt;71),VLOOKUP($W5714,日射量と図３!$E$6:$F$34,2,TRUE),IF(AND(71&lt;=Z5714,Z5714&lt;107),VLOOKUP($W5714,日射量と図３!$E$6:$G$34,3,TRUE),IF(AND(107&lt;=Z5714,Z5714&lt;143),VLOOKUP($W5714,日射量と図３!$E$6:$H$34,4,TRUE),VLOOKUP($W5714,日射量と図３!$E$6:$I$34,5,TRUE))))))</f>
        <v/>
      </c>
      <c r="AC5714" s="382" t="str">
        <f t="shared" si="1083"/>
        <v/>
      </c>
      <c r="AD5714" s="382" t="str">
        <f t="shared" si="1084"/>
        <v/>
      </c>
    </row>
    <row r="5715" spans="11:30" ht="13.5" customHeight="1">
      <c r="K5715" s="4">
        <f t="shared" si="1080"/>
        <v>1</v>
      </c>
      <c r="L5715" s="34">
        <v>43489</v>
      </c>
      <c r="M5715" s="4">
        <v>238</v>
      </c>
      <c r="N5715" s="4">
        <v>24</v>
      </c>
      <c r="O5715" s="31">
        <v>0.95833333333333337</v>
      </c>
      <c r="P5715" s="35">
        <v>2.0999999999999996</v>
      </c>
      <c r="Q5715" s="36">
        <f t="shared" si="1081"/>
        <v>13</v>
      </c>
      <c r="R5715" s="4">
        <f t="shared" si="1082"/>
        <v>10.9</v>
      </c>
      <c r="S5715" s="31">
        <f t="shared" si="1073"/>
        <v>0.29212962962962963</v>
      </c>
      <c r="T5715" s="31">
        <f t="shared" si="1074"/>
        <v>0.70188657407407407</v>
      </c>
      <c r="U5715" s="4">
        <f t="shared" si="1075"/>
        <v>0</v>
      </c>
      <c r="V5715" s="4" t="str">
        <f t="shared" si="1076"/>
        <v/>
      </c>
      <c r="W5715" s="18" t="str">
        <f>IF(V5715="","",VLOOKUP(L5715,日射量と図３!$A$4:$C$368,3,TRUE)*238.85/100)</f>
        <v/>
      </c>
      <c r="X5715" s="4" t="str">
        <f t="shared" si="1077"/>
        <v/>
      </c>
      <c r="Y5715" s="4" t="str">
        <f t="shared" si="1078"/>
        <v/>
      </c>
      <c r="Z5715" s="4" t="str">
        <f t="shared" si="1079"/>
        <v/>
      </c>
      <c r="AA5715" s="4" t="str">
        <f>IF($V5715="","",IF(Y5715&lt;36,0,IF(AND(36&lt;=Y5715,Y5715&lt;71),VLOOKUP($W5715,日射量と図３!$E$6:$F$34,2,TRUE),IF(AND(71&lt;=Y5715,Y5715&lt;107),VLOOKUP($W5715,日射量と図３!$E$6:$G$34,3,TRUE),IF(AND(107&lt;=Y5715,Y5715&lt;143),VLOOKUP($W5715,日射量と図３!$E$6:$H$34,4,TRUE),VLOOKUP($W5715,日射量と図３!$E$6:$I$34,5,TRUE))))))</f>
        <v/>
      </c>
      <c r="AB5715" s="4" t="str">
        <f>IF($V5715="","",IF(Z5715&lt;36,0,IF(AND(36&lt;=Z5715,Z5715&lt;71),VLOOKUP($W5715,日射量と図３!$E$6:$F$34,2,TRUE),IF(AND(71&lt;=Z5715,Z5715&lt;107),VLOOKUP($W5715,日射量と図３!$E$6:$G$34,3,TRUE),IF(AND(107&lt;=Z5715,Z5715&lt;143),VLOOKUP($W5715,日射量と図３!$E$6:$H$34,4,TRUE),VLOOKUP($W5715,日射量と図３!$E$6:$I$34,5,TRUE))))))</f>
        <v/>
      </c>
      <c r="AC5715" s="382" t="str">
        <f t="shared" si="1083"/>
        <v/>
      </c>
      <c r="AD5715" s="382" t="str">
        <f t="shared" si="1084"/>
        <v/>
      </c>
    </row>
    <row r="5716" spans="11:30" ht="13.5" customHeight="1">
      <c r="K5716" s="4">
        <f t="shared" si="1080"/>
        <v>1</v>
      </c>
      <c r="L5716" s="34">
        <v>43490</v>
      </c>
      <c r="M5716" s="4">
        <v>239</v>
      </c>
      <c r="N5716" s="4">
        <v>1</v>
      </c>
      <c r="O5716" s="31">
        <v>0</v>
      </c>
      <c r="P5716" s="35">
        <v>1.9599999999999997</v>
      </c>
      <c r="Q5716" s="36">
        <f t="shared" si="1081"/>
        <v>13</v>
      </c>
      <c r="R5716" s="4">
        <f t="shared" si="1082"/>
        <v>11.040000000000001</v>
      </c>
      <c r="S5716" s="31">
        <f t="shared" si="1073"/>
        <v>0.29212962962962963</v>
      </c>
      <c r="T5716" s="31">
        <f t="shared" si="1074"/>
        <v>0.70188657407407407</v>
      </c>
      <c r="U5716" s="4">
        <f t="shared" si="1075"/>
        <v>0</v>
      </c>
      <c r="V5716" s="4">
        <f t="shared" si="1076"/>
        <v>71.899999999999991</v>
      </c>
      <c r="W5716" s="18">
        <f>IF(V5716="","",VLOOKUP(L5716,日射量と図３!$A$4:$C$368,3,TRUE)*238.85/100)</f>
        <v>26.273499999999999</v>
      </c>
      <c r="X5716" s="4">
        <f t="shared" si="1077"/>
        <v>10</v>
      </c>
      <c r="Y5716" s="4">
        <f t="shared" si="1078"/>
        <v>44.950801499999983</v>
      </c>
      <c r="Z5716" s="4">
        <f t="shared" si="1079"/>
        <v>50.671812599999981</v>
      </c>
      <c r="AA5716" s="4">
        <f>IF($V5716="","",IF(Y5716&lt;36,0,IF(AND(36&lt;=Y5716,Y5716&lt;71),VLOOKUP($W5716,日射量と図３!$E$6:$F$34,2,TRUE),IF(AND(71&lt;=Y5716,Y5716&lt;107),VLOOKUP($W5716,日射量と図３!$E$6:$G$34,3,TRUE),IF(AND(107&lt;=Y5716,Y5716&lt;143),VLOOKUP($W5716,日射量と図３!$E$6:$H$34,4,TRUE),VLOOKUP($W5716,日射量と図３!$E$6:$I$34,5,TRUE))))))</f>
        <v>35</v>
      </c>
      <c r="AB5716" s="4">
        <f>IF($V5716="","",IF(Z5716&lt;36,0,IF(AND(36&lt;=Z5716,Z5716&lt;71),VLOOKUP($W5716,日射量と図３!$E$6:$F$34,2,TRUE),IF(AND(71&lt;=Z5716,Z5716&lt;107),VLOOKUP($W5716,日射量と図３!$E$6:$G$34,3,TRUE),IF(AND(107&lt;=Z5716,Z5716&lt;143),VLOOKUP($W5716,日射量と図３!$E$6:$H$34,4,TRUE),VLOOKUP($W5716,日射量と図３!$E$6:$I$34,5,TRUE))))))</f>
        <v>35</v>
      </c>
      <c r="AC5716" s="382">
        <f t="shared" si="1083"/>
        <v>1.4653800000000001</v>
      </c>
      <c r="AD5716" s="382">
        <f t="shared" si="1084"/>
        <v>1.4653800000000001</v>
      </c>
    </row>
    <row r="5717" spans="11:30" ht="13.5" customHeight="1">
      <c r="K5717" s="4">
        <f t="shared" si="1080"/>
        <v>1</v>
      </c>
      <c r="L5717" s="34">
        <v>43490</v>
      </c>
      <c r="M5717" s="4">
        <v>239</v>
      </c>
      <c r="N5717" s="4">
        <v>2</v>
      </c>
      <c r="O5717" s="31">
        <v>4.1666666666666664E-2</v>
      </c>
      <c r="P5717" s="35">
        <v>1.5900000000000003</v>
      </c>
      <c r="Q5717" s="36">
        <f t="shared" si="1081"/>
        <v>13</v>
      </c>
      <c r="R5717" s="4">
        <f t="shared" si="1082"/>
        <v>11.41</v>
      </c>
      <c r="S5717" s="31">
        <f t="shared" ref="S5717:S5780" si="1085">VLOOKUP(K5717,$AF$45:$AH$49,2,TRUE)</f>
        <v>0.29212962962962963</v>
      </c>
      <c r="T5717" s="31">
        <f t="shared" ref="T5717:T5780" si="1086">VLOOKUP(K5717,$AF$45:$AH$49,3,TRUE)</f>
        <v>0.70188657407407407</v>
      </c>
      <c r="U5717" s="4">
        <f t="shared" ref="U5717:U5780" si="1087">IF(AND(S5717&lt;O5717,O5717&lt;T5717),R5717,0)</f>
        <v>0</v>
      </c>
      <c r="V5717" s="4" t="str">
        <f t="shared" ref="V5717:V5780" si="1088">IF(N5717=1,SUM(U5717:U5740),"")</f>
        <v/>
      </c>
      <c r="W5717" s="18" t="str">
        <f>IF(V5717="","",VLOOKUP(L5717,日射量と図３!$A$4:$C$368,3,TRUE)*238.85/100)</f>
        <v/>
      </c>
      <c r="X5717" s="4" t="str">
        <f t="shared" ref="X5717:X5780" si="1089">IF(V5717="","",VLOOKUP(K5717,$AF$45:$AJ$49,5,TRUE))</f>
        <v/>
      </c>
      <c r="Y5717" s="4" t="str">
        <f t="shared" si="1078"/>
        <v/>
      </c>
      <c r="Z5717" s="4" t="str">
        <f t="shared" si="1079"/>
        <v/>
      </c>
      <c r="AA5717" s="4" t="str">
        <f>IF($V5717="","",IF(Y5717&lt;36,0,IF(AND(36&lt;=Y5717,Y5717&lt;71),VLOOKUP($W5717,日射量と図３!$E$6:$F$34,2,TRUE),IF(AND(71&lt;=Y5717,Y5717&lt;107),VLOOKUP($W5717,日射量と図３!$E$6:$G$34,3,TRUE),IF(AND(107&lt;=Y5717,Y5717&lt;143),VLOOKUP($W5717,日射量と図３!$E$6:$H$34,4,TRUE),VLOOKUP($W5717,日射量と図３!$E$6:$I$34,5,TRUE))))))</f>
        <v/>
      </c>
      <c r="AB5717" s="4" t="str">
        <f>IF($V5717="","",IF(Z5717&lt;36,0,IF(AND(36&lt;=Z5717,Z5717&lt;71),VLOOKUP($W5717,日射量と図３!$E$6:$F$34,2,TRUE),IF(AND(71&lt;=Z5717,Z5717&lt;107),VLOOKUP($W5717,日射量と図３!$E$6:$G$34,3,TRUE),IF(AND(107&lt;=Z5717,Z5717&lt;143),VLOOKUP($W5717,日射量と図３!$E$6:$H$34,4,TRUE),VLOOKUP($W5717,日射量と図３!$E$6:$I$34,5,TRUE))))))</f>
        <v/>
      </c>
      <c r="AC5717" s="382" t="str">
        <f t="shared" si="1083"/>
        <v/>
      </c>
      <c r="AD5717" s="382" t="str">
        <f t="shared" si="1084"/>
        <v/>
      </c>
    </row>
    <row r="5718" spans="11:30" ht="13.5" customHeight="1">
      <c r="K5718" s="4">
        <f t="shared" si="1080"/>
        <v>1</v>
      </c>
      <c r="L5718" s="34">
        <v>43490</v>
      </c>
      <c r="M5718" s="4">
        <v>239</v>
      </c>
      <c r="N5718" s="4">
        <v>3</v>
      </c>
      <c r="O5718" s="31">
        <v>8.3333333333333329E-2</v>
      </c>
      <c r="P5718" s="35">
        <v>1.1400000000000001</v>
      </c>
      <c r="Q5718" s="36">
        <f t="shared" si="1081"/>
        <v>13</v>
      </c>
      <c r="R5718" s="4">
        <f t="shared" si="1082"/>
        <v>11.86</v>
      </c>
      <c r="S5718" s="31">
        <f t="shared" si="1085"/>
        <v>0.29212962962962963</v>
      </c>
      <c r="T5718" s="31">
        <f t="shared" si="1086"/>
        <v>0.70188657407407407</v>
      </c>
      <c r="U5718" s="4">
        <f t="shared" si="1087"/>
        <v>0</v>
      </c>
      <c r="V5718" s="4" t="str">
        <f t="shared" si="1088"/>
        <v/>
      </c>
      <c r="W5718" s="18" t="str">
        <f>IF(V5718="","",VLOOKUP(L5718,日射量と図３!$A$4:$C$368,3,TRUE)*238.85/100)</f>
        <v/>
      </c>
      <c r="X5718" s="4" t="str">
        <f t="shared" si="1089"/>
        <v/>
      </c>
      <c r="Y5718" s="4" t="str">
        <f t="shared" si="1078"/>
        <v/>
      </c>
      <c r="Z5718" s="4" t="str">
        <f t="shared" si="1079"/>
        <v/>
      </c>
      <c r="AA5718" s="4" t="str">
        <f>IF($V5718="","",IF(Y5718&lt;36,0,IF(AND(36&lt;=Y5718,Y5718&lt;71),VLOOKUP($W5718,日射量と図３!$E$6:$F$34,2,TRUE),IF(AND(71&lt;=Y5718,Y5718&lt;107),VLOOKUP($W5718,日射量と図３!$E$6:$G$34,3,TRUE),IF(AND(107&lt;=Y5718,Y5718&lt;143),VLOOKUP($W5718,日射量と図３!$E$6:$H$34,4,TRUE),VLOOKUP($W5718,日射量と図３!$E$6:$I$34,5,TRUE))))))</f>
        <v/>
      </c>
      <c r="AB5718" s="4" t="str">
        <f>IF($V5718="","",IF(Z5718&lt;36,0,IF(AND(36&lt;=Z5718,Z5718&lt;71),VLOOKUP($W5718,日射量と図３!$E$6:$F$34,2,TRUE),IF(AND(71&lt;=Z5718,Z5718&lt;107),VLOOKUP($W5718,日射量と図３!$E$6:$G$34,3,TRUE),IF(AND(107&lt;=Z5718,Z5718&lt;143),VLOOKUP($W5718,日射量と図３!$E$6:$H$34,4,TRUE),VLOOKUP($W5718,日射量と図３!$E$6:$I$34,5,TRUE))))))</f>
        <v/>
      </c>
      <c r="AC5718" s="382" t="str">
        <f t="shared" si="1083"/>
        <v/>
      </c>
      <c r="AD5718" s="382" t="str">
        <f t="shared" si="1084"/>
        <v/>
      </c>
    </row>
    <row r="5719" spans="11:30" ht="13.5" customHeight="1">
      <c r="K5719" s="4">
        <f t="shared" si="1080"/>
        <v>1</v>
      </c>
      <c r="L5719" s="34">
        <v>43490</v>
      </c>
      <c r="M5719" s="4">
        <v>239</v>
      </c>
      <c r="N5719" s="4">
        <v>4</v>
      </c>
      <c r="O5719" s="31">
        <v>0.125</v>
      </c>
      <c r="P5719" s="35">
        <v>0.89</v>
      </c>
      <c r="Q5719" s="36">
        <f t="shared" si="1081"/>
        <v>13</v>
      </c>
      <c r="R5719" s="4">
        <f t="shared" si="1082"/>
        <v>12.11</v>
      </c>
      <c r="S5719" s="31">
        <f t="shared" si="1085"/>
        <v>0.29212962962962963</v>
      </c>
      <c r="T5719" s="31">
        <f t="shared" si="1086"/>
        <v>0.70188657407407407</v>
      </c>
      <c r="U5719" s="4">
        <f t="shared" si="1087"/>
        <v>0</v>
      </c>
      <c r="V5719" s="4" t="str">
        <f t="shared" si="1088"/>
        <v/>
      </c>
      <c r="W5719" s="18" t="str">
        <f>IF(V5719="","",VLOOKUP(L5719,日射量と図３!$A$4:$C$368,3,TRUE)*238.85/100)</f>
        <v/>
      </c>
      <c r="X5719" s="4" t="str">
        <f t="shared" si="1089"/>
        <v/>
      </c>
      <c r="Y5719" s="4" t="str">
        <f t="shared" si="1078"/>
        <v/>
      </c>
      <c r="Z5719" s="4" t="str">
        <f t="shared" si="1079"/>
        <v/>
      </c>
      <c r="AA5719" s="4" t="str">
        <f>IF($V5719="","",IF(Y5719&lt;36,0,IF(AND(36&lt;=Y5719,Y5719&lt;71),VLOOKUP($W5719,日射量と図３!$E$6:$F$34,2,TRUE),IF(AND(71&lt;=Y5719,Y5719&lt;107),VLOOKUP($W5719,日射量と図３!$E$6:$G$34,3,TRUE),IF(AND(107&lt;=Y5719,Y5719&lt;143),VLOOKUP($W5719,日射量と図３!$E$6:$H$34,4,TRUE),VLOOKUP($W5719,日射量と図３!$E$6:$I$34,5,TRUE))))))</f>
        <v/>
      </c>
      <c r="AB5719" s="4" t="str">
        <f>IF($V5719="","",IF(Z5719&lt;36,0,IF(AND(36&lt;=Z5719,Z5719&lt;71),VLOOKUP($W5719,日射量と図３!$E$6:$F$34,2,TRUE),IF(AND(71&lt;=Z5719,Z5719&lt;107),VLOOKUP($W5719,日射量と図３!$E$6:$G$34,3,TRUE),IF(AND(107&lt;=Z5719,Z5719&lt;143),VLOOKUP($W5719,日射量と図３!$E$6:$H$34,4,TRUE),VLOOKUP($W5719,日射量と図３!$E$6:$I$34,5,TRUE))))))</f>
        <v/>
      </c>
      <c r="AC5719" s="382" t="str">
        <f t="shared" si="1083"/>
        <v/>
      </c>
      <c r="AD5719" s="382" t="str">
        <f t="shared" si="1084"/>
        <v/>
      </c>
    </row>
    <row r="5720" spans="11:30" ht="13.5" customHeight="1">
      <c r="K5720" s="4">
        <f t="shared" si="1080"/>
        <v>1</v>
      </c>
      <c r="L5720" s="34">
        <v>43490</v>
      </c>
      <c r="M5720" s="4">
        <v>239</v>
      </c>
      <c r="N5720" s="4">
        <v>5</v>
      </c>
      <c r="O5720" s="31">
        <v>0.16666666666666666</v>
      </c>
      <c r="P5720" s="35">
        <v>0.98000000000000043</v>
      </c>
      <c r="Q5720" s="36">
        <f t="shared" si="1081"/>
        <v>15</v>
      </c>
      <c r="R5720" s="4">
        <f t="shared" si="1082"/>
        <v>14.02</v>
      </c>
      <c r="S5720" s="31">
        <f t="shared" si="1085"/>
        <v>0.29212962962962963</v>
      </c>
      <c r="T5720" s="31">
        <f t="shared" si="1086"/>
        <v>0.70188657407407407</v>
      </c>
      <c r="U5720" s="4">
        <f t="shared" si="1087"/>
        <v>0</v>
      </c>
      <c r="V5720" s="4" t="str">
        <f t="shared" si="1088"/>
        <v/>
      </c>
      <c r="W5720" s="18" t="str">
        <f>IF(V5720="","",VLOOKUP(L5720,日射量と図３!$A$4:$C$368,3,TRUE)*238.85/100)</f>
        <v/>
      </c>
      <c r="X5720" s="4" t="str">
        <f t="shared" si="1089"/>
        <v/>
      </c>
      <c r="Y5720" s="4" t="str">
        <f t="shared" si="1078"/>
        <v/>
      </c>
      <c r="Z5720" s="4" t="str">
        <f t="shared" si="1079"/>
        <v/>
      </c>
      <c r="AA5720" s="4" t="str">
        <f>IF($V5720="","",IF(Y5720&lt;36,0,IF(AND(36&lt;=Y5720,Y5720&lt;71),VLOOKUP($W5720,日射量と図３!$E$6:$F$34,2,TRUE),IF(AND(71&lt;=Y5720,Y5720&lt;107),VLOOKUP($W5720,日射量と図３!$E$6:$G$34,3,TRUE),IF(AND(107&lt;=Y5720,Y5720&lt;143),VLOOKUP($W5720,日射量と図３!$E$6:$H$34,4,TRUE),VLOOKUP($W5720,日射量と図３!$E$6:$I$34,5,TRUE))))))</f>
        <v/>
      </c>
      <c r="AB5720" s="4" t="str">
        <f>IF($V5720="","",IF(Z5720&lt;36,0,IF(AND(36&lt;=Z5720,Z5720&lt;71),VLOOKUP($W5720,日射量と図３!$E$6:$F$34,2,TRUE),IF(AND(71&lt;=Z5720,Z5720&lt;107),VLOOKUP($W5720,日射量と図３!$E$6:$G$34,3,TRUE),IF(AND(107&lt;=Z5720,Z5720&lt;143),VLOOKUP($W5720,日射量と図３!$E$6:$H$34,4,TRUE),VLOOKUP($W5720,日射量と図３!$E$6:$I$34,5,TRUE))))))</f>
        <v/>
      </c>
      <c r="AC5720" s="382" t="str">
        <f t="shared" si="1083"/>
        <v/>
      </c>
      <c r="AD5720" s="382" t="str">
        <f t="shared" si="1084"/>
        <v/>
      </c>
    </row>
    <row r="5721" spans="11:30" ht="13.5" customHeight="1">
      <c r="K5721" s="4">
        <f t="shared" si="1080"/>
        <v>1</v>
      </c>
      <c r="L5721" s="34">
        <v>43490</v>
      </c>
      <c r="M5721" s="4">
        <v>239</v>
      </c>
      <c r="N5721" s="4">
        <v>6</v>
      </c>
      <c r="O5721" s="31">
        <v>0.20833333333333334</v>
      </c>
      <c r="P5721" s="35">
        <v>0.7</v>
      </c>
      <c r="Q5721" s="36">
        <f t="shared" si="1081"/>
        <v>15</v>
      </c>
      <c r="R5721" s="4">
        <f t="shared" si="1082"/>
        <v>14.3</v>
      </c>
      <c r="S5721" s="31">
        <f t="shared" si="1085"/>
        <v>0.29212962962962963</v>
      </c>
      <c r="T5721" s="31">
        <f t="shared" si="1086"/>
        <v>0.70188657407407407</v>
      </c>
      <c r="U5721" s="4">
        <f t="shared" si="1087"/>
        <v>0</v>
      </c>
      <c r="V5721" s="4" t="str">
        <f t="shared" si="1088"/>
        <v/>
      </c>
      <c r="W5721" s="18" t="str">
        <f>IF(V5721="","",VLOOKUP(L5721,日射量と図３!$A$4:$C$368,3,TRUE)*238.85/100)</f>
        <v/>
      </c>
      <c r="X5721" s="4" t="str">
        <f t="shared" si="1089"/>
        <v/>
      </c>
      <c r="Y5721" s="4" t="str">
        <f t="shared" si="1078"/>
        <v/>
      </c>
      <c r="Z5721" s="4" t="str">
        <f t="shared" si="1079"/>
        <v/>
      </c>
      <c r="AA5721" s="4" t="str">
        <f>IF($V5721="","",IF(Y5721&lt;36,0,IF(AND(36&lt;=Y5721,Y5721&lt;71),VLOOKUP($W5721,日射量と図３!$E$6:$F$34,2,TRUE),IF(AND(71&lt;=Y5721,Y5721&lt;107),VLOOKUP($W5721,日射量と図３!$E$6:$G$34,3,TRUE),IF(AND(107&lt;=Y5721,Y5721&lt;143),VLOOKUP($W5721,日射量と図３!$E$6:$H$34,4,TRUE),VLOOKUP($W5721,日射量と図３!$E$6:$I$34,5,TRUE))))))</f>
        <v/>
      </c>
      <c r="AB5721" s="4" t="str">
        <f>IF($V5721="","",IF(Z5721&lt;36,0,IF(AND(36&lt;=Z5721,Z5721&lt;71),VLOOKUP($W5721,日射量と図３!$E$6:$F$34,2,TRUE),IF(AND(71&lt;=Z5721,Z5721&lt;107),VLOOKUP($W5721,日射量と図３!$E$6:$G$34,3,TRUE),IF(AND(107&lt;=Z5721,Z5721&lt;143),VLOOKUP($W5721,日射量と図３!$E$6:$H$34,4,TRUE),VLOOKUP($W5721,日射量と図３!$E$6:$I$34,5,TRUE))))))</f>
        <v/>
      </c>
      <c r="AC5721" s="382" t="str">
        <f t="shared" si="1083"/>
        <v/>
      </c>
      <c r="AD5721" s="382" t="str">
        <f t="shared" si="1084"/>
        <v/>
      </c>
    </row>
    <row r="5722" spans="11:30" ht="13.5" customHeight="1">
      <c r="K5722" s="4">
        <f t="shared" si="1080"/>
        <v>1</v>
      </c>
      <c r="L5722" s="34">
        <v>43490</v>
      </c>
      <c r="M5722" s="4">
        <v>239</v>
      </c>
      <c r="N5722" s="4">
        <v>7</v>
      </c>
      <c r="O5722" s="31">
        <v>0.25</v>
      </c>
      <c r="P5722" s="35">
        <v>0.49000000000000021</v>
      </c>
      <c r="Q5722" s="36">
        <f t="shared" si="1081"/>
        <v>15</v>
      </c>
      <c r="R5722" s="4">
        <f t="shared" si="1082"/>
        <v>14.51</v>
      </c>
      <c r="S5722" s="31">
        <f t="shared" si="1085"/>
        <v>0.29212962962962963</v>
      </c>
      <c r="T5722" s="31">
        <f t="shared" si="1086"/>
        <v>0.70188657407407407</v>
      </c>
      <c r="U5722" s="4">
        <f t="shared" si="1087"/>
        <v>0</v>
      </c>
      <c r="V5722" s="4" t="str">
        <f t="shared" si="1088"/>
        <v/>
      </c>
      <c r="W5722" s="18" t="str">
        <f>IF(V5722="","",VLOOKUP(L5722,日射量と図３!$A$4:$C$368,3,TRUE)*238.85/100)</f>
        <v/>
      </c>
      <c r="X5722" s="4" t="str">
        <f t="shared" si="1089"/>
        <v/>
      </c>
      <c r="Y5722" s="4" t="str">
        <f t="shared" si="1078"/>
        <v/>
      </c>
      <c r="Z5722" s="4" t="str">
        <f t="shared" si="1079"/>
        <v/>
      </c>
      <c r="AA5722" s="4" t="str">
        <f>IF($V5722="","",IF(Y5722&lt;36,0,IF(AND(36&lt;=Y5722,Y5722&lt;71),VLOOKUP($W5722,日射量と図３!$E$6:$F$34,2,TRUE),IF(AND(71&lt;=Y5722,Y5722&lt;107),VLOOKUP($W5722,日射量と図３!$E$6:$G$34,3,TRUE),IF(AND(107&lt;=Y5722,Y5722&lt;143),VLOOKUP($W5722,日射量と図３!$E$6:$H$34,4,TRUE),VLOOKUP($W5722,日射量と図３!$E$6:$I$34,5,TRUE))))))</f>
        <v/>
      </c>
      <c r="AB5722" s="4" t="str">
        <f>IF($V5722="","",IF(Z5722&lt;36,0,IF(AND(36&lt;=Z5722,Z5722&lt;71),VLOOKUP($W5722,日射量と図３!$E$6:$F$34,2,TRUE),IF(AND(71&lt;=Z5722,Z5722&lt;107),VLOOKUP($W5722,日射量と図３!$E$6:$G$34,3,TRUE),IF(AND(107&lt;=Z5722,Z5722&lt;143),VLOOKUP($W5722,日射量と図３!$E$6:$H$34,4,TRUE),VLOOKUP($W5722,日射量と図３!$E$6:$I$34,5,TRUE))))))</f>
        <v/>
      </c>
      <c r="AC5722" s="382" t="str">
        <f t="shared" si="1083"/>
        <v/>
      </c>
      <c r="AD5722" s="382" t="str">
        <f t="shared" si="1084"/>
        <v/>
      </c>
    </row>
    <row r="5723" spans="11:30" ht="13.5" customHeight="1">
      <c r="K5723" s="4">
        <f t="shared" si="1080"/>
        <v>1</v>
      </c>
      <c r="L5723" s="34">
        <v>43490</v>
      </c>
      <c r="M5723" s="4">
        <v>239</v>
      </c>
      <c r="N5723" s="4">
        <v>8</v>
      </c>
      <c r="O5723" s="31">
        <v>0.29166666666666669</v>
      </c>
      <c r="P5723" s="35">
        <v>0.39</v>
      </c>
      <c r="Q5723" s="36">
        <f t="shared" si="1081"/>
        <v>12</v>
      </c>
      <c r="R5723" s="4">
        <f t="shared" si="1082"/>
        <v>11.61</v>
      </c>
      <c r="S5723" s="31">
        <f t="shared" si="1085"/>
        <v>0.29212962962962963</v>
      </c>
      <c r="T5723" s="31">
        <f t="shared" si="1086"/>
        <v>0.70188657407407407</v>
      </c>
      <c r="U5723" s="4">
        <f t="shared" si="1087"/>
        <v>0</v>
      </c>
      <c r="V5723" s="4" t="str">
        <f t="shared" si="1088"/>
        <v/>
      </c>
      <c r="W5723" s="18" t="str">
        <f>IF(V5723="","",VLOOKUP(L5723,日射量と図３!$A$4:$C$368,3,TRUE)*238.85/100)</f>
        <v/>
      </c>
      <c r="X5723" s="4" t="str">
        <f t="shared" si="1089"/>
        <v/>
      </c>
      <c r="Y5723" s="4" t="str">
        <f t="shared" si="1078"/>
        <v/>
      </c>
      <c r="Z5723" s="4" t="str">
        <f t="shared" si="1079"/>
        <v/>
      </c>
      <c r="AA5723" s="4" t="str">
        <f>IF($V5723="","",IF(Y5723&lt;36,0,IF(AND(36&lt;=Y5723,Y5723&lt;71),VLOOKUP($W5723,日射量と図３!$E$6:$F$34,2,TRUE),IF(AND(71&lt;=Y5723,Y5723&lt;107),VLOOKUP($W5723,日射量と図３!$E$6:$G$34,3,TRUE),IF(AND(107&lt;=Y5723,Y5723&lt;143),VLOOKUP($W5723,日射量と図３!$E$6:$H$34,4,TRUE),VLOOKUP($W5723,日射量と図３!$E$6:$I$34,5,TRUE))))))</f>
        <v/>
      </c>
      <c r="AB5723" s="4" t="str">
        <f>IF($V5723="","",IF(Z5723&lt;36,0,IF(AND(36&lt;=Z5723,Z5723&lt;71),VLOOKUP($W5723,日射量と図３!$E$6:$F$34,2,TRUE),IF(AND(71&lt;=Z5723,Z5723&lt;107),VLOOKUP($W5723,日射量と図３!$E$6:$G$34,3,TRUE),IF(AND(107&lt;=Z5723,Z5723&lt;143),VLOOKUP($W5723,日射量と図３!$E$6:$H$34,4,TRUE),VLOOKUP($W5723,日射量と図３!$E$6:$I$34,5,TRUE))))))</f>
        <v/>
      </c>
      <c r="AC5723" s="382" t="str">
        <f t="shared" si="1083"/>
        <v/>
      </c>
      <c r="AD5723" s="382" t="str">
        <f t="shared" si="1084"/>
        <v/>
      </c>
    </row>
    <row r="5724" spans="11:30" ht="13.5" customHeight="1">
      <c r="K5724" s="4">
        <f t="shared" si="1080"/>
        <v>1</v>
      </c>
      <c r="L5724" s="34">
        <v>43490</v>
      </c>
      <c r="M5724" s="4">
        <v>239</v>
      </c>
      <c r="N5724" s="4">
        <v>9</v>
      </c>
      <c r="O5724" s="31">
        <v>0.33333333333333331</v>
      </c>
      <c r="P5724" s="35">
        <v>0.95</v>
      </c>
      <c r="Q5724" s="36">
        <f t="shared" si="1081"/>
        <v>12</v>
      </c>
      <c r="R5724" s="4">
        <f t="shared" si="1082"/>
        <v>11.05</v>
      </c>
      <c r="S5724" s="31">
        <f t="shared" si="1085"/>
        <v>0.29212962962962963</v>
      </c>
      <c r="T5724" s="31">
        <f t="shared" si="1086"/>
        <v>0.70188657407407407</v>
      </c>
      <c r="U5724" s="4">
        <f t="shared" si="1087"/>
        <v>11.05</v>
      </c>
      <c r="V5724" s="4" t="str">
        <f t="shared" si="1088"/>
        <v/>
      </c>
      <c r="W5724" s="18" t="str">
        <f>IF(V5724="","",VLOOKUP(L5724,日射量と図３!$A$4:$C$368,3,TRUE)*238.85/100)</f>
        <v/>
      </c>
      <c r="X5724" s="4" t="str">
        <f t="shared" si="1089"/>
        <v/>
      </c>
      <c r="Y5724" s="4" t="str">
        <f t="shared" si="1078"/>
        <v/>
      </c>
      <c r="Z5724" s="4" t="str">
        <f t="shared" si="1079"/>
        <v/>
      </c>
      <c r="AA5724" s="4" t="str">
        <f>IF($V5724="","",IF(Y5724&lt;36,0,IF(AND(36&lt;=Y5724,Y5724&lt;71),VLOOKUP($W5724,日射量と図３!$E$6:$F$34,2,TRUE),IF(AND(71&lt;=Y5724,Y5724&lt;107),VLOOKUP($W5724,日射量と図３!$E$6:$G$34,3,TRUE),IF(AND(107&lt;=Y5724,Y5724&lt;143),VLOOKUP($W5724,日射量と図３!$E$6:$H$34,4,TRUE),VLOOKUP($W5724,日射量と図３!$E$6:$I$34,5,TRUE))))))</f>
        <v/>
      </c>
      <c r="AB5724" s="4" t="str">
        <f>IF($V5724="","",IF(Z5724&lt;36,0,IF(AND(36&lt;=Z5724,Z5724&lt;71),VLOOKUP($W5724,日射量と図３!$E$6:$F$34,2,TRUE),IF(AND(71&lt;=Z5724,Z5724&lt;107),VLOOKUP($W5724,日射量と図３!$E$6:$G$34,3,TRUE),IF(AND(107&lt;=Z5724,Z5724&lt;143),VLOOKUP($W5724,日射量と図３!$E$6:$H$34,4,TRUE),VLOOKUP($W5724,日射量と図３!$E$6:$I$34,5,TRUE))))))</f>
        <v/>
      </c>
      <c r="AC5724" s="382" t="str">
        <f t="shared" si="1083"/>
        <v/>
      </c>
      <c r="AD5724" s="382" t="str">
        <f t="shared" si="1084"/>
        <v/>
      </c>
    </row>
    <row r="5725" spans="11:30" ht="13.5" customHeight="1">
      <c r="K5725" s="4">
        <f t="shared" si="1080"/>
        <v>1</v>
      </c>
      <c r="L5725" s="34">
        <v>43490</v>
      </c>
      <c r="M5725" s="4">
        <v>239</v>
      </c>
      <c r="N5725" s="4">
        <v>10</v>
      </c>
      <c r="O5725" s="31">
        <v>0.375</v>
      </c>
      <c r="P5725" s="35">
        <v>2.36</v>
      </c>
      <c r="Q5725" s="36">
        <f t="shared" si="1081"/>
        <v>12</v>
      </c>
      <c r="R5725" s="4">
        <f t="shared" si="1082"/>
        <v>9.64</v>
      </c>
      <c r="S5725" s="31">
        <f t="shared" si="1085"/>
        <v>0.29212962962962963</v>
      </c>
      <c r="T5725" s="31">
        <f t="shared" si="1086"/>
        <v>0.70188657407407407</v>
      </c>
      <c r="U5725" s="4">
        <f t="shared" si="1087"/>
        <v>9.64</v>
      </c>
      <c r="V5725" s="4" t="str">
        <f t="shared" si="1088"/>
        <v/>
      </c>
      <c r="W5725" s="18" t="str">
        <f>IF(V5725="","",VLOOKUP(L5725,日射量と図３!$A$4:$C$368,3,TRUE)*238.85/100)</f>
        <v/>
      </c>
      <c r="X5725" s="4" t="str">
        <f t="shared" si="1089"/>
        <v/>
      </c>
      <c r="Y5725" s="4" t="str">
        <f t="shared" si="1078"/>
        <v/>
      </c>
      <c r="Z5725" s="4" t="str">
        <f t="shared" si="1079"/>
        <v/>
      </c>
      <c r="AA5725" s="4" t="str">
        <f>IF($V5725="","",IF(Y5725&lt;36,0,IF(AND(36&lt;=Y5725,Y5725&lt;71),VLOOKUP($W5725,日射量と図３!$E$6:$F$34,2,TRUE),IF(AND(71&lt;=Y5725,Y5725&lt;107),VLOOKUP($W5725,日射量と図３!$E$6:$G$34,3,TRUE),IF(AND(107&lt;=Y5725,Y5725&lt;143),VLOOKUP($W5725,日射量と図３!$E$6:$H$34,4,TRUE),VLOOKUP($W5725,日射量と図３!$E$6:$I$34,5,TRUE))))))</f>
        <v/>
      </c>
      <c r="AB5725" s="4" t="str">
        <f>IF($V5725="","",IF(Z5725&lt;36,0,IF(AND(36&lt;=Z5725,Z5725&lt;71),VLOOKUP($W5725,日射量と図３!$E$6:$F$34,2,TRUE),IF(AND(71&lt;=Z5725,Z5725&lt;107),VLOOKUP($W5725,日射量と図３!$E$6:$G$34,3,TRUE),IF(AND(107&lt;=Z5725,Z5725&lt;143),VLOOKUP($W5725,日射量と図３!$E$6:$H$34,4,TRUE),VLOOKUP($W5725,日射量と図３!$E$6:$I$34,5,TRUE))))))</f>
        <v/>
      </c>
      <c r="AC5725" s="382" t="str">
        <f t="shared" si="1083"/>
        <v/>
      </c>
      <c r="AD5725" s="382" t="str">
        <f t="shared" si="1084"/>
        <v/>
      </c>
    </row>
    <row r="5726" spans="11:30" ht="13.5" customHeight="1">
      <c r="K5726" s="4">
        <f t="shared" si="1080"/>
        <v>1</v>
      </c>
      <c r="L5726" s="34">
        <v>43490</v>
      </c>
      <c r="M5726" s="4">
        <v>239</v>
      </c>
      <c r="N5726" s="4">
        <v>11</v>
      </c>
      <c r="O5726" s="31">
        <v>0.41666666666666669</v>
      </c>
      <c r="P5726" s="35">
        <v>3.6700000000000004</v>
      </c>
      <c r="Q5726" s="36">
        <f t="shared" si="1081"/>
        <v>12</v>
      </c>
      <c r="R5726" s="4">
        <f t="shared" si="1082"/>
        <v>8.33</v>
      </c>
      <c r="S5726" s="31">
        <f t="shared" si="1085"/>
        <v>0.29212962962962963</v>
      </c>
      <c r="T5726" s="31">
        <f t="shared" si="1086"/>
        <v>0.70188657407407407</v>
      </c>
      <c r="U5726" s="4">
        <f t="shared" si="1087"/>
        <v>8.33</v>
      </c>
      <c r="V5726" s="4" t="str">
        <f t="shared" si="1088"/>
        <v/>
      </c>
      <c r="W5726" s="18" t="str">
        <f>IF(V5726="","",VLOOKUP(L5726,日射量と図３!$A$4:$C$368,3,TRUE)*238.85/100)</f>
        <v/>
      </c>
      <c r="X5726" s="4" t="str">
        <f t="shared" si="1089"/>
        <v/>
      </c>
      <c r="Y5726" s="4" t="str">
        <f t="shared" si="1078"/>
        <v/>
      </c>
      <c r="Z5726" s="4" t="str">
        <f t="shared" si="1079"/>
        <v/>
      </c>
      <c r="AA5726" s="4" t="str">
        <f>IF($V5726="","",IF(Y5726&lt;36,0,IF(AND(36&lt;=Y5726,Y5726&lt;71),VLOOKUP($W5726,日射量と図３!$E$6:$F$34,2,TRUE),IF(AND(71&lt;=Y5726,Y5726&lt;107),VLOOKUP($W5726,日射量と図３!$E$6:$G$34,3,TRUE),IF(AND(107&lt;=Y5726,Y5726&lt;143),VLOOKUP($W5726,日射量と図３!$E$6:$H$34,4,TRUE),VLOOKUP($W5726,日射量と図３!$E$6:$I$34,5,TRUE))))))</f>
        <v/>
      </c>
      <c r="AB5726" s="4" t="str">
        <f>IF($V5726="","",IF(Z5726&lt;36,0,IF(AND(36&lt;=Z5726,Z5726&lt;71),VLOOKUP($W5726,日射量と図３!$E$6:$F$34,2,TRUE),IF(AND(71&lt;=Z5726,Z5726&lt;107),VLOOKUP($W5726,日射量と図３!$E$6:$G$34,3,TRUE),IF(AND(107&lt;=Z5726,Z5726&lt;143),VLOOKUP($W5726,日射量と図３!$E$6:$H$34,4,TRUE),VLOOKUP($W5726,日射量と図３!$E$6:$I$34,5,TRUE))))))</f>
        <v/>
      </c>
      <c r="AC5726" s="382" t="str">
        <f t="shared" si="1083"/>
        <v/>
      </c>
      <c r="AD5726" s="382" t="str">
        <f t="shared" si="1084"/>
        <v/>
      </c>
    </row>
    <row r="5727" spans="11:30" ht="13.5" customHeight="1">
      <c r="K5727" s="4">
        <f t="shared" si="1080"/>
        <v>1</v>
      </c>
      <c r="L5727" s="34">
        <v>43490</v>
      </c>
      <c r="M5727" s="4">
        <v>239</v>
      </c>
      <c r="N5727" s="4">
        <v>12</v>
      </c>
      <c r="O5727" s="31">
        <v>0.45833333333333331</v>
      </c>
      <c r="P5727" s="35">
        <v>4.97</v>
      </c>
      <c r="Q5727" s="36">
        <f t="shared" si="1081"/>
        <v>12</v>
      </c>
      <c r="R5727" s="4">
        <f t="shared" si="1082"/>
        <v>7.03</v>
      </c>
      <c r="S5727" s="31">
        <f t="shared" si="1085"/>
        <v>0.29212962962962963</v>
      </c>
      <c r="T5727" s="31">
        <f t="shared" si="1086"/>
        <v>0.70188657407407407</v>
      </c>
      <c r="U5727" s="4">
        <f t="shared" si="1087"/>
        <v>7.03</v>
      </c>
      <c r="V5727" s="4" t="str">
        <f t="shared" si="1088"/>
        <v/>
      </c>
      <c r="W5727" s="18" t="str">
        <f>IF(V5727="","",VLOOKUP(L5727,日射量と図３!$A$4:$C$368,3,TRUE)*238.85/100)</f>
        <v/>
      </c>
      <c r="X5727" s="4" t="str">
        <f t="shared" si="1089"/>
        <v/>
      </c>
      <c r="Y5727" s="4" t="str">
        <f t="shared" ref="Y5727:Y5790" si="1090">IF(V5727="","",$AH$30*V5727/(($AG$18/$AH$18)*X5727))</f>
        <v/>
      </c>
      <c r="Z5727" s="4" t="str">
        <f t="shared" ref="Z5727:Z5790" si="1091">IF(V5727="","",$AH$30*V5727/(($AG$19/$AH$19)*X5727))</f>
        <v/>
      </c>
      <c r="AA5727" s="4" t="str">
        <f>IF($V5727="","",IF(Y5727&lt;36,0,IF(AND(36&lt;=Y5727,Y5727&lt;71),VLOOKUP($W5727,日射量と図３!$E$6:$F$34,2,TRUE),IF(AND(71&lt;=Y5727,Y5727&lt;107),VLOOKUP($W5727,日射量と図３!$E$6:$G$34,3,TRUE),IF(AND(107&lt;=Y5727,Y5727&lt;143),VLOOKUP($W5727,日射量と図３!$E$6:$H$34,4,TRUE),VLOOKUP($W5727,日射量と図３!$E$6:$I$34,5,TRUE))))))</f>
        <v/>
      </c>
      <c r="AB5727" s="4" t="str">
        <f>IF($V5727="","",IF(Z5727&lt;36,0,IF(AND(36&lt;=Z5727,Z5727&lt;71),VLOOKUP($W5727,日射量と図３!$E$6:$F$34,2,TRUE),IF(AND(71&lt;=Z5727,Z5727&lt;107),VLOOKUP($W5727,日射量と図３!$E$6:$G$34,3,TRUE),IF(AND(107&lt;=Z5727,Z5727&lt;143),VLOOKUP($W5727,日射量と図３!$E$6:$H$34,4,TRUE),VLOOKUP($W5727,日射量と図３!$E$6:$I$34,5,TRUE))))))</f>
        <v/>
      </c>
      <c r="AC5727" s="382" t="str">
        <f t="shared" si="1083"/>
        <v/>
      </c>
      <c r="AD5727" s="382" t="str">
        <f t="shared" si="1084"/>
        <v/>
      </c>
    </row>
    <row r="5728" spans="11:30" ht="13.5" customHeight="1">
      <c r="K5728" s="4">
        <f t="shared" si="1080"/>
        <v>1</v>
      </c>
      <c r="L5728" s="34">
        <v>43490</v>
      </c>
      <c r="M5728" s="4">
        <v>239</v>
      </c>
      <c r="N5728" s="4">
        <v>13</v>
      </c>
      <c r="O5728" s="31">
        <v>0.5</v>
      </c>
      <c r="P5728" s="35">
        <v>5.8500000000000005</v>
      </c>
      <c r="Q5728" s="36">
        <f t="shared" si="1081"/>
        <v>12</v>
      </c>
      <c r="R5728" s="4">
        <f t="shared" si="1082"/>
        <v>6.1499999999999995</v>
      </c>
      <c r="S5728" s="31">
        <f t="shared" si="1085"/>
        <v>0.29212962962962963</v>
      </c>
      <c r="T5728" s="31">
        <f t="shared" si="1086"/>
        <v>0.70188657407407407</v>
      </c>
      <c r="U5728" s="4">
        <f t="shared" si="1087"/>
        <v>6.1499999999999995</v>
      </c>
      <c r="V5728" s="4" t="str">
        <f t="shared" si="1088"/>
        <v/>
      </c>
      <c r="W5728" s="18" t="str">
        <f>IF(V5728="","",VLOOKUP(L5728,日射量と図３!$A$4:$C$368,3,TRUE)*238.85/100)</f>
        <v/>
      </c>
      <c r="X5728" s="4" t="str">
        <f t="shared" si="1089"/>
        <v/>
      </c>
      <c r="Y5728" s="4" t="str">
        <f t="shared" si="1090"/>
        <v/>
      </c>
      <c r="Z5728" s="4" t="str">
        <f t="shared" si="1091"/>
        <v/>
      </c>
      <c r="AA5728" s="4" t="str">
        <f>IF($V5728="","",IF(Y5728&lt;36,0,IF(AND(36&lt;=Y5728,Y5728&lt;71),VLOOKUP($W5728,日射量と図３!$E$6:$F$34,2,TRUE),IF(AND(71&lt;=Y5728,Y5728&lt;107),VLOOKUP($W5728,日射量と図３!$E$6:$G$34,3,TRUE),IF(AND(107&lt;=Y5728,Y5728&lt;143),VLOOKUP($W5728,日射量と図３!$E$6:$H$34,4,TRUE),VLOOKUP($W5728,日射量と図３!$E$6:$I$34,5,TRUE))))))</f>
        <v/>
      </c>
      <c r="AB5728" s="4" t="str">
        <f>IF($V5728="","",IF(Z5728&lt;36,0,IF(AND(36&lt;=Z5728,Z5728&lt;71),VLOOKUP($W5728,日射量と図３!$E$6:$F$34,2,TRUE),IF(AND(71&lt;=Z5728,Z5728&lt;107),VLOOKUP($W5728,日射量と図３!$E$6:$G$34,3,TRUE),IF(AND(107&lt;=Z5728,Z5728&lt;143),VLOOKUP($W5728,日射量と図３!$E$6:$H$34,4,TRUE),VLOOKUP($W5728,日射量と図３!$E$6:$I$34,5,TRUE))))))</f>
        <v/>
      </c>
      <c r="AC5728" s="382" t="str">
        <f t="shared" si="1083"/>
        <v/>
      </c>
      <c r="AD5728" s="382" t="str">
        <f t="shared" si="1084"/>
        <v/>
      </c>
    </row>
    <row r="5729" spans="11:30" ht="13.5" customHeight="1">
      <c r="K5729" s="4">
        <f t="shared" si="1080"/>
        <v>1</v>
      </c>
      <c r="L5729" s="34">
        <v>43490</v>
      </c>
      <c r="M5729" s="4">
        <v>239</v>
      </c>
      <c r="N5729" s="4">
        <v>14</v>
      </c>
      <c r="O5729" s="31">
        <v>0.54166666666666663</v>
      </c>
      <c r="P5729" s="35">
        <v>6.5</v>
      </c>
      <c r="Q5729" s="36">
        <f t="shared" si="1081"/>
        <v>12</v>
      </c>
      <c r="R5729" s="4">
        <f t="shared" si="1082"/>
        <v>5.5</v>
      </c>
      <c r="S5729" s="31">
        <f t="shared" si="1085"/>
        <v>0.29212962962962963</v>
      </c>
      <c r="T5729" s="31">
        <f t="shared" si="1086"/>
        <v>0.70188657407407407</v>
      </c>
      <c r="U5729" s="4">
        <f t="shared" si="1087"/>
        <v>5.5</v>
      </c>
      <c r="V5729" s="4" t="str">
        <f t="shared" si="1088"/>
        <v/>
      </c>
      <c r="W5729" s="18" t="str">
        <f>IF(V5729="","",VLOOKUP(L5729,日射量と図３!$A$4:$C$368,3,TRUE)*238.85/100)</f>
        <v/>
      </c>
      <c r="X5729" s="4" t="str">
        <f t="shared" si="1089"/>
        <v/>
      </c>
      <c r="Y5729" s="4" t="str">
        <f t="shared" si="1090"/>
        <v/>
      </c>
      <c r="Z5729" s="4" t="str">
        <f t="shared" si="1091"/>
        <v/>
      </c>
      <c r="AA5729" s="4" t="str">
        <f>IF($V5729="","",IF(Y5729&lt;36,0,IF(AND(36&lt;=Y5729,Y5729&lt;71),VLOOKUP($W5729,日射量と図３!$E$6:$F$34,2,TRUE),IF(AND(71&lt;=Y5729,Y5729&lt;107),VLOOKUP($W5729,日射量と図３!$E$6:$G$34,3,TRUE),IF(AND(107&lt;=Y5729,Y5729&lt;143),VLOOKUP($W5729,日射量と図３!$E$6:$H$34,4,TRUE),VLOOKUP($W5729,日射量と図３!$E$6:$I$34,5,TRUE))))))</f>
        <v/>
      </c>
      <c r="AB5729" s="4" t="str">
        <f>IF($V5729="","",IF(Z5729&lt;36,0,IF(AND(36&lt;=Z5729,Z5729&lt;71),VLOOKUP($W5729,日射量と図３!$E$6:$F$34,2,TRUE),IF(AND(71&lt;=Z5729,Z5729&lt;107),VLOOKUP($W5729,日射量と図３!$E$6:$G$34,3,TRUE),IF(AND(107&lt;=Z5729,Z5729&lt;143),VLOOKUP($W5729,日射量と図３!$E$6:$H$34,4,TRUE),VLOOKUP($W5729,日射量と図３!$E$6:$I$34,5,TRUE))))))</f>
        <v/>
      </c>
      <c r="AC5729" s="382" t="str">
        <f t="shared" si="1083"/>
        <v/>
      </c>
      <c r="AD5729" s="382" t="str">
        <f t="shared" si="1084"/>
        <v/>
      </c>
    </row>
    <row r="5730" spans="11:30" ht="13.5" customHeight="1">
      <c r="K5730" s="4">
        <f t="shared" si="1080"/>
        <v>1</v>
      </c>
      <c r="L5730" s="34">
        <v>43490</v>
      </c>
      <c r="M5730" s="4">
        <v>239</v>
      </c>
      <c r="N5730" s="4">
        <v>15</v>
      </c>
      <c r="O5730" s="31">
        <v>0.58333333333333337</v>
      </c>
      <c r="P5730" s="35">
        <v>6.9899999999999993</v>
      </c>
      <c r="Q5730" s="36">
        <f t="shared" si="1081"/>
        <v>12</v>
      </c>
      <c r="R5730" s="4">
        <f t="shared" si="1082"/>
        <v>5.0100000000000007</v>
      </c>
      <c r="S5730" s="31">
        <f t="shared" si="1085"/>
        <v>0.29212962962962963</v>
      </c>
      <c r="T5730" s="31">
        <f t="shared" si="1086"/>
        <v>0.70188657407407407</v>
      </c>
      <c r="U5730" s="4">
        <f t="shared" si="1087"/>
        <v>5.0100000000000007</v>
      </c>
      <c r="V5730" s="4" t="str">
        <f t="shared" si="1088"/>
        <v/>
      </c>
      <c r="W5730" s="18" t="str">
        <f>IF(V5730="","",VLOOKUP(L5730,日射量と図３!$A$4:$C$368,3,TRUE)*238.85/100)</f>
        <v/>
      </c>
      <c r="X5730" s="4" t="str">
        <f t="shared" si="1089"/>
        <v/>
      </c>
      <c r="Y5730" s="4" t="str">
        <f t="shared" si="1090"/>
        <v/>
      </c>
      <c r="Z5730" s="4" t="str">
        <f t="shared" si="1091"/>
        <v/>
      </c>
      <c r="AA5730" s="4" t="str">
        <f>IF($V5730="","",IF(Y5730&lt;36,0,IF(AND(36&lt;=Y5730,Y5730&lt;71),VLOOKUP($W5730,日射量と図３!$E$6:$F$34,2,TRUE),IF(AND(71&lt;=Y5730,Y5730&lt;107),VLOOKUP($W5730,日射量と図３!$E$6:$G$34,3,TRUE),IF(AND(107&lt;=Y5730,Y5730&lt;143),VLOOKUP($W5730,日射量と図３!$E$6:$H$34,4,TRUE),VLOOKUP($W5730,日射量と図３!$E$6:$I$34,5,TRUE))))))</f>
        <v/>
      </c>
      <c r="AB5730" s="4" t="str">
        <f>IF($V5730="","",IF(Z5730&lt;36,0,IF(AND(36&lt;=Z5730,Z5730&lt;71),VLOOKUP($W5730,日射量と図３!$E$6:$F$34,2,TRUE),IF(AND(71&lt;=Z5730,Z5730&lt;107),VLOOKUP($W5730,日射量と図３!$E$6:$G$34,3,TRUE),IF(AND(107&lt;=Z5730,Z5730&lt;143),VLOOKUP($W5730,日射量と図３!$E$6:$H$34,4,TRUE),VLOOKUP($W5730,日射量と図３!$E$6:$I$34,5,TRUE))))))</f>
        <v/>
      </c>
      <c r="AC5730" s="382" t="str">
        <f t="shared" si="1083"/>
        <v/>
      </c>
      <c r="AD5730" s="382" t="str">
        <f t="shared" si="1084"/>
        <v/>
      </c>
    </row>
    <row r="5731" spans="11:30" ht="13.5" customHeight="1">
      <c r="K5731" s="4">
        <f t="shared" si="1080"/>
        <v>1</v>
      </c>
      <c r="L5731" s="34">
        <v>43490</v>
      </c>
      <c r="M5731" s="4">
        <v>239</v>
      </c>
      <c r="N5731" s="4">
        <v>16</v>
      </c>
      <c r="O5731" s="31">
        <v>0.625</v>
      </c>
      <c r="P5731" s="35">
        <v>6.6599999999999993</v>
      </c>
      <c r="Q5731" s="36">
        <f t="shared" si="1081"/>
        <v>16</v>
      </c>
      <c r="R5731" s="4">
        <f t="shared" si="1082"/>
        <v>9.34</v>
      </c>
      <c r="S5731" s="31">
        <f t="shared" si="1085"/>
        <v>0.29212962962962963</v>
      </c>
      <c r="T5731" s="31">
        <f t="shared" si="1086"/>
        <v>0.70188657407407407</v>
      </c>
      <c r="U5731" s="4">
        <f t="shared" si="1087"/>
        <v>9.34</v>
      </c>
      <c r="V5731" s="4" t="str">
        <f t="shared" si="1088"/>
        <v/>
      </c>
      <c r="W5731" s="18" t="str">
        <f>IF(V5731="","",VLOOKUP(L5731,日射量と図３!$A$4:$C$368,3,TRUE)*238.85/100)</f>
        <v/>
      </c>
      <c r="X5731" s="4" t="str">
        <f t="shared" si="1089"/>
        <v/>
      </c>
      <c r="Y5731" s="4" t="str">
        <f t="shared" si="1090"/>
        <v/>
      </c>
      <c r="Z5731" s="4" t="str">
        <f t="shared" si="1091"/>
        <v/>
      </c>
      <c r="AA5731" s="4" t="str">
        <f>IF($V5731="","",IF(Y5731&lt;36,0,IF(AND(36&lt;=Y5731,Y5731&lt;71),VLOOKUP($W5731,日射量と図３!$E$6:$F$34,2,TRUE),IF(AND(71&lt;=Y5731,Y5731&lt;107),VLOOKUP($W5731,日射量と図３!$E$6:$G$34,3,TRUE),IF(AND(107&lt;=Y5731,Y5731&lt;143),VLOOKUP($W5731,日射量と図３!$E$6:$H$34,4,TRUE),VLOOKUP($W5731,日射量と図３!$E$6:$I$34,5,TRUE))))))</f>
        <v/>
      </c>
      <c r="AB5731" s="4" t="str">
        <f>IF($V5731="","",IF(Z5731&lt;36,0,IF(AND(36&lt;=Z5731,Z5731&lt;71),VLOOKUP($W5731,日射量と図３!$E$6:$F$34,2,TRUE),IF(AND(71&lt;=Z5731,Z5731&lt;107),VLOOKUP($W5731,日射量と図３!$E$6:$G$34,3,TRUE),IF(AND(107&lt;=Z5731,Z5731&lt;143),VLOOKUP($W5731,日射量と図３!$E$6:$H$34,4,TRUE),VLOOKUP($W5731,日射量と図３!$E$6:$I$34,5,TRUE))))))</f>
        <v/>
      </c>
      <c r="AC5731" s="382" t="str">
        <f t="shared" si="1083"/>
        <v/>
      </c>
      <c r="AD5731" s="382" t="str">
        <f t="shared" si="1084"/>
        <v/>
      </c>
    </row>
    <row r="5732" spans="11:30" ht="13.5" customHeight="1">
      <c r="K5732" s="4">
        <f t="shared" si="1080"/>
        <v>1</v>
      </c>
      <c r="L5732" s="34">
        <v>43490</v>
      </c>
      <c r="M5732" s="4">
        <v>239</v>
      </c>
      <c r="N5732" s="4">
        <v>17</v>
      </c>
      <c r="O5732" s="31">
        <v>0.66666666666666663</v>
      </c>
      <c r="P5732" s="35">
        <v>6.15</v>
      </c>
      <c r="Q5732" s="36">
        <f t="shared" si="1081"/>
        <v>16</v>
      </c>
      <c r="R5732" s="4">
        <f t="shared" si="1082"/>
        <v>9.85</v>
      </c>
      <c r="S5732" s="31">
        <f t="shared" si="1085"/>
        <v>0.29212962962962963</v>
      </c>
      <c r="T5732" s="31">
        <f t="shared" si="1086"/>
        <v>0.70188657407407407</v>
      </c>
      <c r="U5732" s="4">
        <f t="shared" si="1087"/>
        <v>9.85</v>
      </c>
      <c r="V5732" s="4" t="str">
        <f t="shared" si="1088"/>
        <v/>
      </c>
      <c r="W5732" s="18" t="str">
        <f>IF(V5732="","",VLOOKUP(L5732,日射量と図３!$A$4:$C$368,3,TRUE)*238.85/100)</f>
        <v/>
      </c>
      <c r="X5732" s="4" t="str">
        <f t="shared" si="1089"/>
        <v/>
      </c>
      <c r="Y5732" s="4" t="str">
        <f t="shared" si="1090"/>
        <v/>
      </c>
      <c r="Z5732" s="4" t="str">
        <f t="shared" si="1091"/>
        <v/>
      </c>
      <c r="AA5732" s="4" t="str">
        <f>IF($V5732="","",IF(Y5732&lt;36,0,IF(AND(36&lt;=Y5732,Y5732&lt;71),VLOOKUP($W5732,日射量と図３!$E$6:$F$34,2,TRUE),IF(AND(71&lt;=Y5732,Y5732&lt;107),VLOOKUP($W5732,日射量と図３!$E$6:$G$34,3,TRUE),IF(AND(107&lt;=Y5732,Y5732&lt;143),VLOOKUP($W5732,日射量と図３!$E$6:$H$34,4,TRUE),VLOOKUP($W5732,日射量と図３!$E$6:$I$34,5,TRUE))))))</f>
        <v/>
      </c>
      <c r="AB5732" s="4" t="str">
        <f>IF($V5732="","",IF(Z5732&lt;36,0,IF(AND(36&lt;=Z5732,Z5732&lt;71),VLOOKUP($W5732,日射量と図３!$E$6:$F$34,2,TRUE),IF(AND(71&lt;=Z5732,Z5732&lt;107),VLOOKUP($W5732,日射量と図３!$E$6:$G$34,3,TRUE),IF(AND(107&lt;=Z5732,Z5732&lt;143),VLOOKUP($W5732,日射量と図３!$E$6:$H$34,4,TRUE),VLOOKUP($W5732,日射量と図３!$E$6:$I$34,5,TRUE))))))</f>
        <v/>
      </c>
      <c r="AC5732" s="382" t="str">
        <f t="shared" si="1083"/>
        <v/>
      </c>
      <c r="AD5732" s="382" t="str">
        <f t="shared" si="1084"/>
        <v/>
      </c>
    </row>
    <row r="5733" spans="11:30" ht="13.5" customHeight="1">
      <c r="K5733" s="4">
        <f t="shared" si="1080"/>
        <v>1</v>
      </c>
      <c r="L5733" s="34">
        <v>43490</v>
      </c>
      <c r="M5733" s="4">
        <v>239</v>
      </c>
      <c r="N5733" s="4">
        <v>18</v>
      </c>
      <c r="O5733" s="31">
        <v>0.70833333333333337</v>
      </c>
      <c r="P5733" s="35">
        <v>5.21</v>
      </c>
      <c r="Q5733" s="36">
        <f t="shared" si="1081"/>
        <v>16</v>
      </c>
      <c r="R5733" s="4">
        <f t="shared" si="1082"/>
        <v>10.79</v>
      </c>
      <c r="S5733" s="31">
        <f t="shared" si="1085"/>
        <v>0.29212962962962963</v>
      </c>
      <c r="T5733" s="31">
        <f t="shared" si="1086"/>
        <v>0.70188657407407407</v>
      </c>
      <c r="U5733" s="4">
        <f t="shared" si="1087"/>
        <v>0</v>
      </c>
      <c r="V5733" s="4" t="str">
        <f t="shared" si="1088"/>
        <v/>
      </c>
      <c r="W5733" s="18" t="str">
        <f>IF(V5733="","",VLOOKUP(L5733,日射量と図３!$A$4:$C$368,3,TRUE)*238.85/100)</f>
        <v/>
      </c>
      <c r="X5733" s="4" t="str">
        <f t="shared" si="1089"/>
        <v/>
      </c>
      <c r="Y5733" s="4" t="str">
        <f t="shared" si="1090"/>
        <v/>
      </c>
      <c r="Z5733" s="4" t="str">
        <f t="shared" si="1091"/>
        <v/>
      </c>
      <c r="AA5733" s="4" t="str">
        <f>IF($V5733="","",IF(Y5733&lt;36,0,IF(AND(36&lt;=Y5733,Y5733&lt;71),VLOOKUP($W5733,日射量と図３!$E$6:$F$34,2,TRUE),IF(AND(71&lt;=Y5733,Y5733&lt;107),VLOOKUP($W5733,日射量と図３!$E$6:$G$34,3,TRUE),IF(AND(107&lt;=Y5733,Y5733&lt;143),VLOOKUP($W5733,日射量と図３!$E$6:$H$34,4,TRUE),VLOOKUP($W5733,日射量と図３!$E$6:$I$34,5,TRUE))))))</f>
        <v/>
      </c>
      <c r="AB5733" s="4" t="str">
        <f>IF($V5733="","",IF(Z5733&lt;36,0,IF(AND(36&lt;=Z5733,Z5733&lt;71),VLOOKUP($W5733,日射量と図３!$E$6:$F$34,2,TRUE),IF(AND(71&lt;=Z5733,Z5733&lt;107),VLOOKUP($W5733,日射量と図３!$E$6:$G$34,3,TRUE),IF(AND(107&lt;=Z5733,Z5733&lt;143),VLOOKUP($W5733,日射量と図３!$E$6:$H$34,4,TRUE),VLOOKUP($W5733,日射量と図３!$E$6:$I$34,5,TRUE))))))</f>
        <v/>
      </c>
      <c r="AC5733" s="382" t="str">
        <f t="shared" si="1083"/>
        <v/>
      </c>
      <c r="AD5733" s="382" t="str">
        <f t="shared" si="1084"/>
        <v/>
      </c>
    </row>
    <row r="5734" spans="11:30" ht="13.5" customHeight="1">
      <c r="K5734" s="4">
        <f t="shared" si="1080"/>
        <v>1</v>
      </c>
      <c r="L5734" s="34">
        <v>43490</v>
      </c>
      <c r="M5734" s="4">
        <v>239</v>
      </c>
      <c r="N5734" s="4">
        <v>19</v>
      </c>
      <c r="O5734" s="31">
        <v>0.75</v>
      </c>
      <c r="P5734" s="35">
        <v>4.43</v>
      </c>
      <c r="Q5734" s="36">
        <f t="shared" si="1081"/>
        <v>16</v>
      </c>
      <c r="R5734" s="4">
        <f t="shared" si="1082"/>
        <v>11.57</v>
      </c>
      <c r="S5734" s="31">
        <f t="shared" si="1085"/>
        <v>0.29212962962962963</v>
      </c>
      <c r="T5734" s="31">
        <f t="shared" si="1086"/>
        <v>0.70188657407407407</v>
      </c>
      <c r="U5734" s="4">
        <f t="shared" si="1087"/>
        <v>0</v>
      </c>
      <c r="V5734" s="4" t="str">
        <f t="shared" si="1088"/>
        <v/>
      </c>
      <c r="W5734" s="18" t="str">
        <f>IF(V5734="","",VLOOKUP(L5734,日射量と図３!$A$4:$C$368,3,TRUE)*238.85/100)</f>
        <v/>
      </c>
      <c r="X5734" s="4" t="str">
        <f t="shared" si="1089"/>
        <v/>
      </c>
      <c r="Y5734" s="4" t="str">
        <f t="shared" si="1090"/>
        <v/>
      </c>
      <c r="Z5734" s="4" t="str">
        <f t="shared" si="1091"/>
        <v/>
      </c>
      <c r="AA5734" s="4" t="str">
        <f>IF($V5734="","",IF(Y5734&lt;36,0,IF(AND(36&lt;=Y5734,Y5734&lt;71),VLOOKUP($W5734,日射量と図３!$E$6:$F$34,2,TRUE),IF(AND(71&lt;=Y5734,Y5734&lt;107),VLOOKUP($W5734,日射量と図３!$E$6:$G$34,3,TRUE),IF(AND(107&lt;=Y5734,Y5734&lt;143),VLOOKUP($W5734,日射量と図３!$E$6:$H$34,4,TRUE),VLOOKUP($W5734,日射量と図３!$E$6:$I$34,5,TRUE))))))</f>
        <v/>
      </c>
      <c r="AB5734" s="4" t="str">
        <f>IF($V5734="","",IF(Z5734&lt;36,0,IF(AND(36&lt;=Z5734,Z5734&lt;71),VLOOKUP($W5734,日射量と図３!$E$6:$F$34,2,TRUE),IF(AND(71&lt;=Z5734,Z5734&lt;107),VLOOKUP($W5734,日射量と図３!$E$6:$G$34,3,TRUE),IF(AND(107&lt;=Z5734,Z5734&lt;143),VLOOKUP($W5734,日射量と図３!$E$6:$H$34,4,TRUE),VLOOKUP($W5734,日射量と図３!$E$6:$I$34,5,TRUE))))))</f>
        <v/>
      </c>
      <c r="AC5734" s="382" t="str">
        <f t="shared" si="1083"/>
        <v/>
      </c>
      <c r="AD5734" s="382" t="str">
        <f t="shared" si="1084"/>
        <v/>
      </c>
    </row>
    <row r="5735" spans="11:30" ht="13.5" customHeight="1">
      <c r="K5735" s="4">
        <f t="shared" si="1080"/>
        <v>1</v>
      </c>
      <c r="L5735" s="34">
        <v>43490</v>
      </c>
      <c r="M5735" s="4">
        <v>239</v>
      </c>
      <c r="N5735" s="4">
        <v>20</v>
      </c>
      <c r="O5735" s="31">
        <v>0.79166666666666663</v>
      </c>
      <c r="P5735" s="35">
        <v>3.7699999999999996</v>
      </c>
      <c r="Q5735" s="36">
        <f t="shared" si="1081"/>
        <v>16</v>
      </c>
      <c r="R5735" s="4">
        <f t="shared" si="1082"/>
        <v>12.23</v>
      </c>
      <c r="S5735" s="31">
        <f t="shared" si="1085"/>
        <v>0.29212962962962963</v>
      </c>
      <c r="T5735" s="31">
        <f t="shared" si="1086"/>
        <v>0.70188657407407407</v>
      </c>
      <c r="U5735" s="4">
        <f t="shared" si="1087"/>
        <v>0</v>
      </c>
      <c r="V5735" s="4" t="str">
        <f t="shared" si="1088"/>
        <v/>
      </c>
      <c r="W5735" s="18" t="str">
        <f>IF(V5735="","",VLOOKUP(L5735,日射量と図３!$A$4:$C$368,3,TRUE)*238.85/100)</f>
        <v/>
      </c>
      <c r="X5735" s="4" t="str">
        <f t="shared" si="1089"/>
        <v/>
      </c>
      <c r="Y5735" s="4" t="str">
        <f t="shared" si="1090"/>
        <v/>
      </c>
      <c r="Z5735" s="4" t="str">
        <f t="shared" si="1091"/>
        <v/>
      </c>
      <c r="AA5735" s="4" t="str">
        <f>IF($V5735="","",IF(Y5735&lt;36,0,IF(AND(36&lt;=Y5735,Y5735&lt;71),VLOOKUP($W5735,日射量と図３!$E$6:$F$34,2,TRUE),IF(AND(71&lt;=Y5735,Y5735&lt;107),VLOOKUP($W5735,日射量と図３!$E$6:$G$34,3,TRUE),IF(AND(107&lt;=Y5735,Y5735&lt;143),VLOOKUP($W5735,日射量と図３!$E$6:$H$34,4,TRUE),VLOOKUP($W5735,日射量と図３!$E$6:$I$34,5,TRUE))))))</f>
        <v/>
      </c>
      <c r="AB5735" s="4" t="str">
        <f>IF($V5735="","",IF(Z5735&lt;36,0,IF(AND(36&lt;=Z5735,Z5735&lt;71),VLOOKUP($W5735,日射量と図３!$E$6:$F$34,2,TRUE),IF(AND(71&lt;=Z5735,Z5735&lt;107),VLOOKUP($W5735,日射量と図３!$E$6:$G$34,3,TRUE),IF(AND(107&lt;=Z5735,Z5735&lt;143),VLOOKUP($W5735,日射量と図３!$E$6:$H$34,4,TRUE),VLOOKUP($W5735,日射量と図３!$E$6:$I$34,5,TRUE))))))</f>
        <v/>
      </c>
      <c r="AC5735" s="382" t="str">
        <f t="shared" si="1083"/>
        <v/>
      </c>
      <c r="AD5735" s="382" t="str">
        <f t="shared" si="1084"/>
        <v/>
      </c>
    </row>
    <row r="5736" spans="11:30" ht="13.5" customHeight="1">
      <c r="K5736" s="4">
        <f t="shared" si="1080"/>
        <v>1</v>
      </c>
      <c r="L5736" s="34">
        <v>43490</v>
      </c>
      <c r="M5736" s="4">
        <v>239</v>
      </c>
      <c r="N5736" s="4">
        <v>21</v>
      </c>
      <c r="O5736" s="31">
        <v>0.83333333333333337</v>
      </c>
      <c r="P5736" s="35">
        <v>3.5800000000000005</v>
      </c>
      <c r="Q5736" s="36">
        <f t="shared" si="1081"/>
        <v>16</v>
      </c>
      <c r="R5736" s="4">
        <f t="shared" si="1082"/>
        <v>12.42</v>
      </c>
      <c r="S5736" s="31">
        <f t="shared" si="1085"/>
        <v>0.29212962962962963</v>
      </c>
      <c r="T5736" s="31">
        <f t="shared" si="1086"/>
        <v>0.70188657407407407</v>
      </c>
      <c r="U5736" s="4">
        <f t="shared" si="1087"/>
        <v>0</v>
      </c>
      <c r="V5736" s="4" t="str">
        <f t="shared" si="1088"/>
        <v/>
      </c>
      <c r="W5736" s="18" t="str">
        <f>IF(V5736="","",VLOOKUP(L5736,日射量と図３!$A$4:$C$368,3,TRUE)*238.85/100)</f>
        <v/>
      </c>
      <c r="X5736" s="4" t="str">
        <f t="shared" si="1089"/>
        <v/>
      </c>
      <c r="Y5736" s="4" t="str">
        <f t="shared" si="1090"/>
        <v/>
      </c>
      <c r="Z5736" s="4" t="str">
        <f t="shared" si="1091"/>
        <v/>
      </c>
      <c r="AA5736" s="4" t="str">
        <f>IF($V5736="","",IF(Y5736&lt;36,0,IF(AND(36&lt;=Y5736,Y5736&lt;71),VLOOKUP($W5736,日射量と図３!$E$6:$F$34,2,TRUE),IF(AND(71&lt;=Y5736,Y5736&lt;107),VLOOKUP($W5736,日射量と図３!$E$6:$G$34,3,TRUE),IF(AND(107&lt;=Y5736,Y5736&lt;143),VLOOKUP($W5736,日射量と図３!$E$6:$H$34,4,TRUE),VLOOKUP($W5736,日射量と図３!$E$6:$I$34,5,TRUE))))))</f>
        <v/>
      </c>
      <c r="AB5736" s="4" t="str">
        <f>IF($V5736="","",IF(Z5736&lt;36,0,IF(AND(36&lt;=Z5736,Z5736&lt;71),VLOOKUP($W5736,日射量と図３!$E$6:$F$34,2,TRUE),IF(AND(71&lt;=Z5736,Z5736&lt;107),VLOOKUP($W5736,日射量と図３!$E$6:$G$34,3,TRUE),IF(AND(107&lt;=Z5736,Z5736&lt;143),VLOOKUP($W5736,日射量と図３!$E$6:$H$34,4,TRUE),VLOOKUP($W5736,日射量と図３!$E$6:$I$34,5,TRUE))))))</f>
        <v/>
      </c>
      <c r="AC5736" s="382" t="str">
        <f t="shared" si="1083"/>
        <v/>
      </c>
      <c r="AD5736" s="382" t="str">
        <f t="shared" si="1084"/>
        <v/>
      </c>
    </row>
    <row r="5737" spans="11:30" ht="13.5" customHeight="1">
      <c r="K5737" s="4">
        <f t="shared" si="1080"/>
        <v>1</v>
      </c>
      <c r="L5737" s="34">
        <v>43490</v>
      </c>
      <c r="M5737" s="4">
        <v>239</v>
      </c>
      <c r="N5737" s="4">
        <v>22</v>
      </c>
      <c r="O5737" s="31">
        <v>0.875</v>
      </c>
      <c r="P5737" s="35">
        <v>3.4000000000000008</v>
      </c>
      <c r="Q5737" s="36">
        <f t="shared" si="1081"/>
        <v>16</v>
      </c>
      <c r="R5737" s="4">
        <f t="shared" si="1082"/>
        <v>12.6</v>
      </c>
      <c r="S5737" s="31">
        <f t="shared" si="1085"/>
        <v>0.29212962962962963</v>
      </c>
      <c r="T5737" s="31">
        <f t="shared" si="1086"/>
        <v>0.70188657407407407</v>
      </c>
      <c r="U5737" s="4">
        <f t="shared" si="1087"/>
        <v>0</v>
      </c>
      <c r="V5737" s="4" t="str">
        <f t="shared" si="1088"/>
        <v/>
      </c>
      <c r="W5737" s="18" t="str">
        <f>IF(V5737="","",VLOOKUP(L5737,日射量と図３!$A$4:$C$368,3,TRUE)*238.85/100)</f>
        <v/>
      </c>
      <c r="X5737" s="4" t="str">
        <f t="shared" si="1089"/>
        <v/>
      </c>
      <c r="Y5737" s="4" t="str">
        <f t="shared" si="1090"/>
        <v/>
      </c>
      <c r="Z5737" s="4" t="str">
        <f t="shared" si="1091"/>
        <v/>
      </c>
      <c r="AA5737" s="4" t="str">
        <f>IF($V5737="","",IF(Y5737&lt;36,0,IF(AND(36&lt;=Y5737,Y5737&lt;71),VLOOKUP($W5737,日射量と図３!$E$6:$F$34,2,TRUE),IF(AND(71&lt;=Y5737,Y5737&lt;107),VLOOKUP($W5737,日射量と図３!$E$6:$G$34,3,TRUE),IF(AND(107&lt;=Y5737,Y5737&lt;143),VLOOKUP($W5737,日射量と図３!$E$6:$H$34,4,TRUE),VLOOKUP($W5737,日射量と図３!$E$6:$I$34,5,TRUE))))))</f>
        <v/>
      </c>
      <c r="AB5737" s="4" t="str">
        <f>IF($V5737="","",IF(Z5737&lt;36,0,IF(AND(36&lt;=Z5737,Z5737&lt;71),VLOOKUP($W5737,日射量と図３!$E$6:$F$34,2,TRUE),IF(AND(71&lt;=Z5737,Z5737&lt;107),VLOOKUP($W5737,日射量と図３!$E$6:$G$34,3,TRUE),IF(AND(107&lt;=Z5737,Z5737&lt;143),VLOOKUP($W5737,日射量と図３!$E$6:$H$34,4,TRUE),VLOOKUP($W5737,日射量と図３!$E$6:$I$34,5,TRUE))))))</f>
        <v/>
      </c>
      <c r="AC5737" s="382" t="str">
        <f t="shared" si="1083"/>
        <v/>
      </c>
      <c r="AD5737" s="382" t="str">
        <f t="shared" si="1084"/>
        <v/>
      </c>
    </row>
    <row r="5738" spans="11:30" ht="13.5" customHeight="1">
      <c r="K5738" s="4">
        <f t="shared" si="1080"/>
        <v>1</v>
      </c>
      <c r="L5738" s="34">
        <v>43490</v>
      </c>
      <c r="M5738" s="4">
        <v>239</v>
      </c>
      <c r="N5738" s="4">
        <v>23</v>
      </c>
      <c r="O5738" s="31">
        <v>0.91666666666666663</v>
      </c>
      <c r="P5738" s="35">
        <v>3.1300000000000003</v>
      </c>
      <c r="Q5738" s="36">
        <f t="shared" si="1081"/>
        <v>13</v>
      </c>
      <c r="R5738" s="4">
        <f t="shared" si="1082"/>
        <v>9.8699999999999992</v>
      </c>
      <c r="S5738" s="31">
        <f t="shared" si="1085"/>
        <v>0.29212962962962963</v>
      </c>
      <c r="T5738" s="31">
        <f t="shared" si="1086"/>
        <v>0.70188657407407407</v>
      </c>
      <c r="U5738" s="4">
        <f t="shared" si="1087"/>
        <v>0</v>
      </c>
      <c r="V5738" s="4" t="str">
        <f t="shared" si="1088"/>
        <v/>
      </c>
      <c r="W5738" s="18" t="str">
        <f>IF(V5738="","",VLOOKUP(L5738,日射量と図３!$A$4:$C$368,3,TRUE)*238.85/100)</f>
        <v/>
      </c>
      <c r="X5738" s="4" t="str">
        <f t="shared" si="1089"/>
        <v/>
      </c>
      <c r="Y5738" s="4" t="str">
        <f t="shared" si="1090"/>
        <v/>
      </c>
      <c r="Z5738" s="4" t="str">
        <f t="shared" si="1091"/>
        <v/>
      </c>
      <c r="AA5738" s="4" t="str">
        <f>IF($V5738="","",IF(Y5738&lt;36,0,IF(AND(36&lt;=Y5738,Y5738&lt;71),VLOOKUP($W5738,日射量と図３!$E$6:$F$34,2,TRUE),IF(AND(71&lt;=Y5738,Y5738&lt;107),VLOOKUP($W5738,日射量と図３!$E$6:$G$34,3,TRUE),IF(AND(107&lt;=Y5738,Y5738&lt;143),VLOOKUP($W5738,日射量と図３!$E$6:$H$34,4,TRUE),VLOOKUP($W5738,日射量と図３!$E$6:$I$34,5,TRUE))))))</f>
        <v/>
      </c>
      <c r="AB5738" s="4" t="str">
        <f>IF($V5738="","",IF(Z5738&lt;36,0,IF(AND(36&lt;=Z5738,Z5738&lt;71),VLOOKUP($W5738,日射量と図３!$E$6:$F$34,2,TRUE),IF(AND(71&lt;=Z5738,Z5738&lt;107),VLOOKUP($W5738,日射量と図３!$E$6:$G$34,3,TRUE),IF(AND(107&lt;=Z5738,Z5738&lt;143),VLOOKUP($W5738,日射量と図３!$E$6:$H$34,4,TRUE),VLOOKUP($W5738,日射量と図３!$E$6:$I$34,5,TRUE))))))</f>
        <v/>
      </c>
      <c r="AC5738" s="382" t="str">
        <f t="shared" si="1083"/>
        <v/>
      </c>
      <c r="AD5738" s="382" t="str">
        <f t="shared" si="1084"/>
        <v/>
      </c>
    </row>
    <row r="5739" spans="11:30" ht="13.5" customHeight="1">
      <c r="K5739" s="4">
        <f t="shared" si="1080"/>
        <v>1</v>
      </c>
      <c r="L5739" s="34">
        <v>43490</v>
      </c>
      <c r="M5739" s="4">
        <v>239</v>
      </c>
      <c r="N5739" s="4">
        <v>24</v>
      </c>
      <c r="O5739" s="31">
        <v>0.95833333333333337</v>
      </c>
      <c r="P5739" s="35">
        <v>2.7900000000000005</v>
      </c>
      <c r="Q5739" s="36">
        <f t="shared" si="1081"/>
        <v>13</v>
      </c>
      <c r="R5739" s="4">
        <f t="shared" si="1082"/>
        <v>10.209999999999999</v>
      </c>
      <c r="S5739" s="31">
        <f t="shared" si="1085"/>
        <v>0.29212962962962963</v>
      </c>
      <c r="T5739" s="31">
        <f t="shared" si="1086"/>
        <v>0.70188657407407407</v>
      </c>
      <c r="U5739" s="4">
        <f t="shared" si="1087"/>
        <v>0</v>
      </c>
      <c r="V5739" s="4" t="str">
        <f t="shared" si="1088"/>
        <v/>
      </c>
      <c r="W5739" s="18" t="str">
        <f>IF(V5739="","",VLOOKUP(L5739,日射量と図３!$A$4:$C$368,3,TRUE)*238.85/100)</f>
        <v/>
      </c>
      <c r="X5739" s="4" t="str">
        <f t="shared" si="1089"/>
        <v/>
      </c>
      <c r="Y5739" s="4" t="str">
        <f t="shared" si="1090"/>
        <v/>
      </c>
      <c r="Z5739" s="4" t="str">
        <f t="shared" si="1091"/>
        <v/>
      </c>
      <c r="AA5739" s="4" t="str">
        <f>IF($V5739="","",IF(Y5739&lt;36,0,IF(AND(36&lt;=Y5739,Y5739&lt;71),VLOOKUP($W5739,日射量と図３!$E$6:$F$34,2,TRUE),IF(AND(71&lt;=Y5739,Y5739&lt;107),VLOOKUP($W5739,日射量と図３!$E$6:$G$34,3,TRUE),IF(AND(107&lt;=Y5739,Y5739&lt;143),VLOOKUP($W5739,日射量と図３!$E$6:$H$34,4,TRUE),VLOOKUP($W5739,日射量と図３!$E$6:$I$34,5,TRUE))))))</f>
        <v/>
      </c>
      <c r="AB5739" s="4" t="str">
        <f>IF($V5739="","",IF(Z5739&lt;36,0,IF(AND(36&lt;=Z5739,Z5739&lt;71),VLOOKUP($W5739,日射量と図３!$E$6:$F$34,2,TRUE),IF(AND(71&lt;=Z5739,Z5739&lt;107),VLOOKUP($W5739,日射量と図３!$E$6:$G$34,3,TRUE),IF(AND(107&lt;=Z5739,Z5739&lt;143),VLOOKUP($W5739,日射量と図３!$E$6:$H$34,4,TRUE),VLOOKUP($W5739,日射量と図３!$E$6:$I$34,5,TRUE))))))</f>
        <v/>
      </c>
      <c r="AC5739" s="382" t="str">
        <f t="shared" si="1083"/>
        <v/>
      </c>
      <c r="AD5739" s="382" t="str">
        <f t="shared" si="1084"/>
        <v/>
      </c>
    </row>
    <row r="5740" spans="11:30" ht="13.5" customHeight="1">
      <c r="K5740" s="4">
        <f t="shared" si="1080"/>
        <v>1</v>
      </c>
      <c r="L5740" s="34">
        <v>43491</v>
      </c>
      <c r="M5740" s="4">
        <v>240</v>
      </c>
      <c r="N5740" s="4">
        <v>1</v>
      </c>
      <c r="O5740" s="31">
        <v>0</v>
      </c>
      <c r="P5740" s="35">
        <v>2.37</v>
      </c>
      <c r="Q5740" s="36">
        <f t="shared" si="1081"/>
        <v>13</v>
      </c>
      <c r="R5740" s="4">
        <f t="shared" si="1082"/>
        <v>10.629999999999999</v>
      </c>
      <c r="S5740" s="31">
        <f t="shared" si="1085"/>
        <v>0.29212962962962963</v>
      </c>
      <c r="T5740" s="31">
        <f t="shared" si="1086"/>
        <v>0.70188657407407407</v>
      </c>
      <c r="U5740" s="4">
        <f t="shared" si="1087"/>
        <v>0</v>
      </c>
      <c r="V5740" s="4">
        <f t="shared" si="1088"/>
        <v>69.150000000000006</v>
      </c>
      <c r="W5740" s="18">
        <f>IF(V5740="","",VLOOKUP(L5740,日射量と図３!$A$4:$C$368,3,TRUE)*238.85/100)</f>
        <v>26.273499999999999</v>
      </c>
      <c r="X5740" s="4">
        <f t="shared" si="1089"/>
        <v>10</v>
      </c>
      <c r="Y5740" s="4">
        <f t="shared" si="1090"/>
        <v>43.231542749999996</v>
      </c>
      <c r="Z5740" s="4">
        <f t="shared" si="1091"/>
        <v>48.733739100000001</v>
      </c>
      <c r="AA5740" s="4">
        <f>IF($V5740="","",IF(Y5740&lt;36,0,IF(AND(36&lt;=Y5740,Y5740&lt;71),VLOOKUP($W5740,日射量と図３!$E$6:$F$34,2,TRUE),IF(AND(71&lt;=Y5740,Y5740&lt;107),VLOOKUP($W5740,日射量と図３!$E$6:$G$34,3,TRUE),IF(AND(107&lt;=Y5740,Y5740&lt;143),VLOOKUP($W5740,日射量と図３!$E$6:$H$34,4,TRUE),VLOOKUP($W5740,日射量と図３!$E$6:$I$34,5,TRUE))))))</f>
        <v>35</v>
      </c>
      <c r="AB5740" s="4">
        <f>IF($V5740="","",IF(Z5740&lt;36,0,IF(AND(36&lt;=Z5740,Z5740&lt;71),VLOOKUP($W5740,日射量と図３!$E$6:$F$34,2,TRUE),IF(AND(71&lt;=Z5740,Z5740&lt;107),VLOOKUP($W5740,日射量と図３!$E$6:$G$34,3,TRUE),IF(AND(107&lt;=Z5740,Z5740&lt;143),VLOOKUP($W5740,日射量と図３!$E$6:$H$34,4,TRUE),VLOOKUP($W5740,日射量と図３!$E$6:$I$34,5,TRUE))))))</f>
        <v>35</v>
      </c>
      <c r="AC5740" s="382">
        <f t="shared" si="1083"/>
        <v>1.4653800000000001</v>
      </c>
      <c r="AD5740" s="382">
        <f t="shared" si="1084"/>
        <v>1.4653800000000001</v>
      </c>
    </row>
    <row r="5741" spans="11:30" ht="13.5" customHeight="1">
      <c r="K5741" s="4">
        <f t="shared" si="1080"/>
        <v>1</v>
      </c>
      <c r="L5741" s="34">
        <v>43491</v>
      </c>
      <c r="M5741" s="4">
        <v>240</v>
      </c>
      <c r="N5741" s="4">
        <v>2</v>
      </c>
      <c r="O5741" s="31">
        <v>4.1666666666666664E-2</v>
      </c>
      <c r="P5741" s="35">
        <v>1.98</v>
      </c>
      <c r="Q5741" s="36">
        <f t="shared" si="1081"/>
        <v>13</v>
      </c>
      <c r="R5741" s="4">
        <f t="shared" si="1082"/>
        <v>11.02</v>
      </c>
      <c r="S5741" s="31">
        <f t="shared" si="1085"/>
        <v>0.29212962962962963</v>
      </c>
      <c r="T5741" s="31">
        <f t="shared" si="1086"/>
        <v>0.70188657407407407</v>
      </c>
      <c r="U5741" s="4">
        <f t="shared" si="1087"/>
        <v>0</v>
      </c>
      <c r="V5741" s="4" t="str">
        <f t="shared" si="1088"/>
        <v/>
      </c>
      <c r="W5741" s="18" t="str">
        <f>IF(V5741="","",VLOOKUP(L5741,日射量と図３!$A$4:$C$368,3,TRUE)*238.85/100)</f>
        <v/>
      </c>
      <c r="X5741" s="4" t="str">
        <f t="shared" si="1089"/>
        <v/>
      </c>
      <c r="Y5741" s="4" t="str">
        <f t="shared" si="1090"/>
        <v/>
      </c>
      <c r="Z5741" s="4" t="str">
        <f t="shared" si="1091"/>
        <v/>
      </c>
      <c r="AA5741" s="4" t="str">
        <f>IF($V5741="","",IF(Y5741&lt;36,0,IF(AND(36&lt;=Y5741,Y5741&lt;71),VLOOKUP($W5741,日射量と図３!$E$6:$F$34,2,TRUE),IF(AND(71&lt;=Y5741,Y5741&lt;107),VLOOKUP($W5741,日射量と図３!$E$6:$G$34,3,TRUE),IF(AND(107&lt;=Y5741,Y5741&lt;143),VLOOKUP($W5741,日射量と図３!$E$6:$H$34,4,TRUE),VLOOKUP($W5741,日射量と図３!$E$6:$I$34,5,TRUE))))))</f>
        <v/>
      </c>
      <c r="AB5741" s="4" t="str">
        <f>IF($V5741="","",IF(Z5741&lt;36,0,IF(AND(36&lt;=Z5741,Z5741&lt;71),VLOOKUP($W5741,日射量と図３!$E$6:$F$34,2,TRUE),IF(AND(71&lt;=Z5741,Z5741&lt;107),VLOOKUP($W5741,日射量と図３!$E$6:$G$34,3,TRUE),IF(AND(107&lt;=Z5741,Z5741&lt;143),VLOOKUP($W5741,日射量と図３!$E$6:$H$34,4,TRUE),VLOOKUP($W5741,日射量と図３!$E$6:$I$34,5,TRUE))))))</f>
        <v/>
      </c>
      <c r="AC5741" s="382" t="str">
        <f t="shared" si="1083"/>
        <v/>
      </c>
      <c r="AD5741" s="382" t="str">
        <f t="shared" si="1084"/>
        <v/>
      </c>
    </row>
    <row r="5742" spans="11:30" ht="13.5" customHeight="1">
      <c r="K5742" s="4">
        <f t="shared" si="1080"/>
        <v>1</v>
      </c>
      <c r="L5742" s="34">
        <v>43491</v>
      </c>
      <c r="M5742" s="4">
        <v>240</v>
      </c>
      <c r="N5742" s="4">
        <v>3</v>
      </c>
      <c r="O5742" s="31">
        <v>8.3333333333333329E-2</v>
      </c>
      <c r="P5742" s="35">
        <v>1.8199999999999998</v>
      </c>
      <c r="Q5742" s="36">
        <f t="shared" si="1081"/>
        <v>13</v>
      </c>
      <c r="R5742" s="4">
        <f t="shared" si="1082"/>
        <v>11.18</v>
      </c>
      <c r="S5742" s="31">
        <f t="shared" si="1085"/>
        <v>0.29212962962962963</v>
      </c>
      <c r="T5742" s="31">
        <f t="shared" si="1086"/>
        <v>0.70188657407407407</v>
      </c>
      <c r="U5742" s="4">
        <f t="shared" si="1087"/>
        <v>0</v>
      </c>
      <c r="V5742" s="4" t="str">
        <f t="shared" si="1088"/>
        <v/>
      </c>
      <c r="W5742" s="18" t="str">
        <f>IF(V5742="","",VLOOKUP(L5742,日射量と図３!$A$4:$C$368,3,TRUE)*238.85/100)</f>
        <v/>
      </c>
      <c r="X5742" s="4" t="str">
        <f t="shared" si="1089"/>
        <v/>
      </c>
      <c r="Y5742" s="4" t="str">
        <f t="shared" si="1090"/>
        <v/>
      </c>
      <c r="Z5742" s="4" t="str">
        <f t="shared" si="1091"/>
        <v/>
      </c>
      <c r="AA5742" s="4" t="str">
        <f>IF($V5742="","",IF(Y5742&lt;36,0,IF(AND(36&lt;=Y5742,Y5742&lt;71),VLOOKUP($W5742,日射量と図３!$E$6:$F$34,2,TRUE),IF(AND(71&lt;=Y5742,Y5742&lt;107),VLOOKUP($W5742,日射量と図３!$E$6:$G$34,3,TRUE),IF(AND(107&lt;=Y5742,Y5742&lt;143),VLOOKUP($W5742,日射量と図３!$E$6:$H$34,4,TRUE),VLOOKUP($W5742,日射量と図３!$E$6:$I$34,5,TRUE))))))</f>
        <v/>
      </c>
      <c r="AB5742" s="4" t="str">
        <f>IF($V5742="","",IF(Z5742&lt;36,0,IF(AND(36&lt;=Z5742,Z5742&lt;71),VLOOKUP($W5742,日射量と図３!$E$6:$F$34,2,TRUE),IF(AND(71&lt;=Z5742,Z5742&lt;107),VLOOKUP($W5742,日射量と図３!$E$6:$G$34,3,TRUE),IF(AND(107&lt;=Z5742,Z5742&lt;143),VLOOKUP($W5742,日射量と図３!$E$6:$H$34,4,TRUE),VLOOKUP($W5742,日射量と図３!$E$6:$I$34,5,TRUE))))))</f>
        <v/>
      </c>
      <c r="AC5742" s="382" t="str">
        <f t="shared" si="1083"/>
        <v/>
      </c>
      <c r="AD5742" s="382" t="str">
        <f t="shared" si="1084"/>
        <v/>
      </c>
    </row>
    <row r="5743" spans="11:30" ht="13.5" customHeight="1">
      <c r="K5743" s="4">
        <f t="shared" si="1080"/>
        <v>1</v>
      </c>
      <c r="L5743" s="34">
        <v>43491</v>
      </c>
      <c r="M5743" s="4">
        <v>240</v>
      </c>
      <c r="N5743" s="4">
        <v>4</v>
      </c>
      <c r="O5743" s="31">
        <v>0.125</v>
      </c>
      <c r="P5743" s="35">
        <v>1.4499999999999997</v>
      </c>
      <c r="Q5743" s="36">
        <f t="shared" si="1081"/>
        <v>13</v>
      </c>
      <c r="R5743" s="4">
        <f t="shared" si="1082"/>
        <v>11.55</v>
      </c>
      <c r="S5743" s="31">
        <f t="shared" si="1085"/>
        <v>0.29212962962962963</v>
      </c>
      <c r="T5743" s="31">
        <f t="shared" si="1086"/>
        <v>0.70188657407407407</v>
      </c>
      <c r="U5743" s="4">
        <f t="shared" si="1087"/>
        <v>0</v>
      </c>
      <c r="V5743" s="4" t="str">
        <f t="shared" si="1088"/>
        <v/>
      </c>
      <c r="W5743" s="18" t="str">
        <f>IF(V5743="","",VLOOKUP(L5743,日射量と図３!$A$4:$C$368,3,TRUE)*238.85/100)</f>
        <v/>
      </c>
      <c r="X5743" s="4" t="str">
        <f t="shared" si="1089"/>
        <v/>
      </c>
      <c r="Y5743" s="4" t="str">
        <f t="shared" si="1090"/>
        <v/>
      </c>
      <c r="Z5743" s="4" t="str">
        <f t="shared" si="1091"/>
        <v/>
      </c>
      <c r="AA5743" s="4" t="str">
        <f>IF($V5743="","",IF(Y5743&lt;36,0,IF(AND(36&lt;=Y5743,Y5743&lt;71),VLOOKUP($W5743,日射量と図３!$E$6:$F$34,2,TRUE),IF(AND(71&lt;=Y5743,Y5743&lt;107),VLOOKUP($W5743,日射量と図３!$E$6:$G$34,3,TRUE),IF(AND(107&lt;=Y5743,Y5743&lt;143),VLOOKUP($W5743,日射量と図３!$E$6:$H$34,4,TRUE),VLOOKUP($W5743,日射量と図３!$E$6:$I$34,5,TRUE))))))</f>
        <v/>
      </c>
      <c r="AB5743" s="4" t="str">
        <f>IF($V5743="","",IF(Z5743&lt;36,0,IF(AND(36&lt;=Z5743,Z5743&lt;71),VLOOKUP($W5743,日射量と図３!$E$6:$F$34,2,TRUE),IF(AND(71&lt;=Z5743,Z5743&lt;107),VLOOKUP($W5743,日射量と図３!$E$6:$G$34,3,TRUE),IF(AND(107&lt;=Z5743,Z5743&lt;143),VLOOKUP($W5743,日射量と図３!$E$6:$H$34,4,TRUE),VLOOKUP($W5743,日射量と図３!$E$6:$I$34,5,TRUE))))))</f>
        <v/>
      </c>
      <c r="AC5743" s="382" t="str">
        <f t="shared" si="1083"/>
        <v/>
      </c>
      <c r="AD5743" s="382" t="str">
        <f t="shared" si="1084"/>
        <v/>
      </c>
    </row>
    <row r="5744" spans="11:30" ht="13.5" customHeight="1">
      <c r="K5744" s="4">
        <f t="shared" si="1080"/>
        <v>1</v>
      </c>
      <c r="L5744" s="34">
        <v>43491</v>
      </c>
      <c r="M5744" s="4">
        <v>240</v>
      </c>
      <c r="N5744" s="4">
        <v>5</v>
      </c>
      <c r="O5744" s="31">
        <v>0.16666666666666666</v>
      </c>
      <c r="P5744" s="35">
        <v>1.06</v>
      </c>
      <c r="Q5744" s="36">
        <f t="shared" si="1081"/>
        <v>15</v>
      </c>
      <c r="R5744" s="4">
        <f t="shared" si="1082"/>
        <v>13.94</v>
      </c>
      <c r="S5744" s="31">
        <f t="shared" si="1085"/>
        <v>0.29212962962962963</v>
      </c>
      <c r="T5744" s="31">
        <f t="shared" si="1086"/>
        <v>0.70188657407407407</v>
      </c>
      <c r="U5744" s="4">
        <f t="shared" si="1087"/>
        <v>0</v>
      </c>
      <c r="V5744" s="4" t="str">
        <f t="shared" si="1088"/>
        <v/>
      </c>
      <c r="W5744" s="18" t="str">
        <f>IF(V5744="","",VLOOKUP(L5744,日射量と図３!$A$4:$C$368,3,TRUE)*238.85/100)</f>
        <v/>
      </c>
      <c r="X5744" s="4" t="str">
        <f t="shared" si="1089"/>
        <v/>
      </c>
      <c r="Y5744" s="4" t="str">
        <f t="shared" si="1090"/>
        <v/>
      </c>
      <c r="Z5744" s="4" t="str">
        <f t="shared" si="1091"/>
        <v/>
      </c>
      <c r="AA5744" s="4" t="str">
        <f>IF($V5744="","",IF(Y5744&lt;36,0,IF(AND(36&lt;=Y5744,Y5744&lt;71),VLOOKUP($W5744,日射量と図３!$E$6:$F$34,2,TRUE),IF(AND(71&lt;=Y5744,Y5744&lt;107),VLOOKUP($W5744,日射量と図３!$E$6:$G$34,3,TRUE),IF(AND(107&lt;=Y5744,Y5744&lt;143),VLOOKUP($W5744,日射量と図３!$E$6:$H$34,4,TRUE),VLOOKUP($W5744,日射量と図３!$E$6:$I$34,5,TRUE))))))</f>
        <v/>
      </c>
      <c r="AB5744" s="4" t="str">
        <f>IF($V5744="","",IF(Z5744&lt;36,0,IF(AND(36&lt;=Z5744,Z5744&lt;71),VLOOKUP($W5744,日射量と図３!$E$6:$F$34,2,TRUE),IF(AND(71&lt;=Z5744,Z5744&lt;107),VLOOKUP($W5744,日射量と図３!$E$6:$G$34,3,TRUE),IF(AND(107&lt;=Z5744,Z5744&lt;143),VLOOKUP($W5744,日射量と図３!$E$6:$H$34,4,TRUE),VLOOKUP($W5744,日射量と図３!$E$6:$I$34,5,TRUE))))))</f>
        <v/>
      </c>
      <c r="AC5744" s="382" t="str">
        <f t="shared" si="1083"/>
        <v/>
      </c>
      <c r="AD5744" s="382" t="str">
        <f t="shared" si="1084"/>
        <v/>
      </c>
    </row>
    <row r="5745" spans="11:30" ht="13.5" customHeight="1">
      <c r="K5745" s="4">
        <f t="shared" si="1080"/>
        <v>1</v>
      </c>
      <c r="L5745" s="34">
        <v>43491</v>
      </c>
      <c r="M5745" s="4">
        <v>240</v>
      </c>
      <c r="N5745" s="4">
        <v>6</v>
      </c>
      <c r="O5745" s="31">
        <v>0.20833333333333334</v>
      </c>
      <c r="P5745" s="35">
        <v>0.95</v>
      </c>
      <c r="Q5745" s="36">
        <f t="shared" si="1081"/>
        <v>15</v>
      </c>
      <c r="R5745" s="4">
        <f t="shared" si="1082"/>
        <v>14.05</v>
      </c>
      <c r="S5745" s="31">
        <f t="shared" si="1085"/>
        <v>0.29212962962962963</v>
      </c>
      <c r="T5745" s="31">
        <f t="shared" si="1086"/>
        <v>0.70188657407407407</v>
      </c>
      <c r="U5745" s="4">
        <f t="shared" si="1087"/>
        <v>0</v>
      </c>
      <c r="V5745" s="4" t="str">
        <f t="shared" si="1088"/>
        <v/>
      </c>
      <c r="W5745" s="18" t="str">
        <f>IF(V5745="","",VLOOKUP(L5745,日射量と図３!$A$4:$C$368,3,TRUE)*238.85/100)</f>
        <v/>
      </c>
      <c r="X5745" s="4" t="str">
        <f t="shared" si="1089"/>
        <v/>
      </c>
      <c r="Y5745" s="4" t="str">
        <f t="shared" si="1090"/>
        <v/>
      </c>
      <c r="Z5745" s="4" t="str">
        <f t="shared" si="1091"/>
        <v/>
      </c>
      <c r="AA5745" s="4" t="str">
        <f>IF($V5745="","",IF(Y5745&lt;36,0,IF(AND(36&lt;=Y5745,Y5745&lt;71),VLOOKUP($W5745,日射量と図３!$E$6:$F$34,2,TRUE),IF(AND(71&lt;=Y5745,Y5745&lt;107),VLOOKUP($W5745,日射量と図３!$E$6:$G$34,3,TRUE),IF(AND(107&lt;=Y5745,Y5745&lt;143),VLOOKUP($W5745,日射量と図３!$E$6:$H$34,4,TRUE),VLOOKUP($W5745,日射量と図３!$E$6:$I$34,5,TRUE))))))</f>
        <v/>
      </c>
      <c r="AB5745" s="4" t="str">
        <f>IF($V5745="","",IF(Z5745&lt;36,0,IF(AND(36&lt;=Z5745,Z5745&lt;71),VLOOKUP($W5745,日射量と図３!$E$6:$F$34,2,TRUE),IF(AND(71&lt;=Z5745,Z5745&lt;107),VLOOKUP($W5745,日射量と図３!$E$6:$G$34,3,TRUE),IF(AND(107&lt;=Z5745,Z5745&lt;143),VLOOKUP($W5745,日射量と図３!$E$6:$H$34,4,TRUE),VLOOKUP($W5745,日射量と図３!$E$6:$I$34,5,TRUE))))))</f>
        <v/>
      </c>
      <c r="AC5745" s="382" t="str">
        <f t="shared" si="1083"/>
        <v/>
      </c>
      <c r="AD5745" s="382" t="str">
        <f t="shared" si="1084"/>
        <v/>
      </c>
    </row>
    <row r="5746" spans="11:30" ht="13.5" customHeight="1">
      <c r="K5746" s="4">
        <f t="shared" si="1080"/>
        <v>1</v>
      </c>
      <c r="L5746" s="34">
        <v>43491</v>
      </c>
      <c r="M5746" s="4">
        <v>240</v>
      </c>
      <c r="N5746" s="4">
        <v>7</v>
      </c>
      <c r="O5746" s="31">
        <v>0.25</v>
      </c>
      <c r="P5746" s="35">
        <v>0.80999999999999983</v>
      </c>
      <c r="Q5746" s="36">
        <f t="shared" si="1081"/>
        <v>15</v>
      </c>
      <c r="R5746" s="4">
        <f t="shared" si="1082"/>
        <v>14.19</v>
      </c>
      <c r="S5746" s="31">
        <f t="shared" si="1085"/>
        <v>0.29212962962962963</v>
      </c>
      <c r="T5746" s="31">
        <f t="shared" si="1086"/>
        <v>0.70188657407407407</v>
      </c>
      <c r="U5746" s="4">
        <f t="shared" si="1087"/>
        <v>0</v>
      </c>
      <c r="V5746" s="4" t="str">
        <f t="shared" si="1088"/>
        <v/>
      </c>
      <c r="W5746" s="18" t="str">
        <f>IF(V5746="","",VLOOKUP(L5746,日射量と図３!$A$4:$C$368,3,TRUE)*238.85/100)</f>
        <v/>
      </c>
      <c r="X5746" s="4" t="str">
        <f t="shared" si="1089"/>
        <v/>
      </c>
      <c r="Y5746" s="4" t="str">
        <f t="shared" si="1090"/>
        <v/>
      </c>
      <c r="Z5746" s="4" t="str">
        <f t="shared" si="1091"/>
        <v/>
      </c>
      <c r="AA5746" s="4" t="str">
        <f>IF($V5746="","",IF(Y5746&lt;36,0,IF(AND(36&lt;=Y5746,Y5746&lt;71),VLOOKUP($W5746,日射量と図３!$E$6:$F$34,2,TRUE),IF(AND(71&lt;=Y5746,Y5746&lt;107),VLOOKUP($W5746,日射量と図３!$E$6:$G$34,3,TRUE),IF(AND(107&lt;=Y5746,Y5746&lt;143),VLOOKUP($W5746,日射量と図３!$E$6:$H$34,4,TRUE),VLOOKUP($W5746,日射量と図３!$E$6:$I$34,5,TRUE))))))</f>
        <v/>
      </c>
      <c r="AB5746" s="4" t="str">
        <f>IF($V5746="","",IF(Z5746&lt;36,0,IF(AND(36&lt;=Z5746,Z5746&lt;71),VLOOKUP($W5746,日射量と図３!$E$6:$F$34,2,TRUE),IF(AND(71&lt;=Z5746,Z5746&lt;107),VLOOKUP($W5746,日射量と図３!$E$6:$G$34,3,TRUE),IF(AND(107&lt;=Z5746,Z5746&lt;143),VLOOKUP($W5746,日射量と図３!$E$6:$H$34,4,TRUE),VLOOKUP($W5746,日射量と図３!$E$6:$I$34,5,TRUE))))))</f>
        <v/>
      </c>
      <c r="AC5746" s="382" t="str">
        <f t="shared" si="1083"/>
        <v/>
      </c>
      <c r="AD5746" s="382" t="str">
        <f t="shared" si="1084"/>
        <v/>
      </c>
    </row>
    <row r="5747" spans="11:30" ht="13.5" customHeight="1">
      <c r="K5747" s="4">
        <f t="shared" si="1080"/>
        <v>1</v>
      </c>
      <c r="L5747" s="34">
        <v>43491</v>
      </c>
      <c r="M5747" s="4">
        <v>240</v>
      </c>
      <c r="N5747" s="4">
        <v>8</v>
      </c>
      <c r="O5747" s="31">
        <v>0.29166666666666669</v>
      </c>
      <c r="P5747" s="35">
        <v>0.54</v>
      </c>
      <c r="Q5747" s="36">
        <f t="shared" si="1081"/>
        <v>12</v>
      </c>
      <c r="R5747" s="4">
        <f t="shared" si="1082"/>
        <v>11.46</v>
      </c>
      <c r="S5747" s="31">
        <f t="shared" si="1085"/>
        <v>0.29212962962962963</v>
      </c>
      <c r="T5747" s="31">
        <f t="shared" si="1086"/>
        <v>0.70188657407407407</v>
      </c>
      <c r="U5747" s="4">
        <f t="shared" si="1087"/>
        <v>0</v>
      </c>
      <c r="V5747" s="4" t="str">
        <f t="shared" si="1088"/>
        <v/>
      </c>
      <c r="W5747" s="18" t="str">
        <f>IF(V5747="","",VLOOKUP(L5747,日射量と図３!$A$4:$C$368,3,TRUE)*238.85/100)</f>
        <v/>
      </c>
      <c r="X5747" s="4" t="str">
        <f t="shared" si="1089"/>
        <v/>
      </c>
      <c r="Y5747" s="4" t="str">
        <f t="shared" si="1090"/>
        <v/>
      </c>
      <c r="Z5747" s="4" t="str">
        <f t="shared" si="1091"/>
        <v/>
      </c>
      <c r="AA5747" s="4" t="str">
        <f>IF($V5747="","",IF(Y5747&lt;36,0,IF(AND(36&lt;=Y5747,Y5747&lt;71),VLOOKUP($W5747,日射量と図３!$E$6:$F$34,2,TRUE),IF(AND(71&lt;=Y5747,Y5747&lt;107),VLOOKUP($W5747,日射量と図３!$E$6:$G$34,3,TRUE),IF(AND(107&lt;=Y5747,Y5747&lt;143),VLOOKUP($W5747,日射量と図３!$E$6:$H$34,4,TRUE),VLOOKUP($W5747,日射量と図３!$E$6:$I$34,5,TRUE))))))</f>
        <v/>
      </c>
      <c r="AB5747" s="4" t="str">
        <f>IF($V5747="","",IF(Z5747&lt;36,0,IF(AND(36&lt;=Z5747,Z5747&lt;71),VLOOKUP($W5747,日射量と図３!$E$6:$F$34,2,TRUE),IF(AND(71&lt;=Z5747,Z5747&lt;107),VLOOKUP($W5747,日射量と図３!$E$6:$G$34,3,TRUE),IF(AND(107&lt;=Z5747,Z5747&lt;143),VLOOKUP($W5747,日射量と図３!$E$6:$H$34,4,TRUE),VLOOKUP($W5747,日射量と図３!$E$6:$I$34,5,TRUE))))))</f>
        <v/>
      </c>
      <c r="AC5747" s="382" t="str">
        <f t="shared" si="1083"/>
        <v/>
      </c>
      <c r="AD5747" s="382" t="str">
        <f t="shared" si="1084"/>
        <v/>
      </c>
    </row>
    <row r="5748" spans="11:30" ht="13.5" customHeight="1">
      <c r="K5748" s="4">
        <f t="shared" si="1080"/>
        <v>1</v>
      </c>
      <c r="L5748" s="34">
        <v>43491</v>
      </c>
      <c r="M5748" s="4">
        <v>240</v>
      </c>
      <c r="N5748" s="4">
        <v>9</v>
      </c>
      <c r="O5748" s="31">
        <v>0.33333333333333331</v>
      </c>
      <c r="P5748" s="35">
        <v>1.4400000000000004</v>
      </c>
      <c r="Q5748" s="36">
        <f t="shared" si="1081"/>
        <v>12</v>
      </c>
      <c r="R5748" s="4">
        <f t="shared" si="1082"/>
        <v>10.559999999999999</v>
      </c>
      <c r="S5748" s="31">
        <f t="shared" si="1085"/>
        <v>0.29212962962962963</v>
      </c>
      <c r="T5748" s="31">
        <f t="shared" si="1086"/>
        <v>0.70188657407407407</v>
      </c>
      <c r="U5748" s="4">
        <f t="shared" si="1087"/>
        <v>10.559999999999999</v>
      </c>
      <c r="V5748" s="4" t="str">
        <f t="shared" si="1088"/>
        <v/>
      </c>
      <c r="W5748" s="18" t="str">
        <f>IF(V5748="","",VLOOKUP(L5748,日射量と図３!$A$4:$C$368,3,TRUE)*238.85/100)</f>
        <v/>
      </c>
      <c r="X5748" s="4" t="str">
        <f t="shared" si="1089"/>
        <v/>
      </c>
      <c r="Y5748" s="4" t="str">
        <f t="shared" si="1090"/>
        <v/>
      </c>
      <c r="Z5748" s="4" t="str">
        <f t="shared" si="1091"/>
        <v/>
      </c>
      <c r="AA5748" s="4" t="str">
        <f>IF($V5748="","",IF(Y5748&lt;36,0,IF(AND(36&lt;=Y5748,Y5748&lt;71),VLOOKUP($W5748,日射量と図３!$E$6:$F$34,2,TRUE),IF(AND(71&lt;=Y5748,Y5748&lt;107),VLOOKUP($W5748,日射量と図３!$E$6:$G$34,3,TRUE),IF(AND(107&lt;=Y5748,Y5748&lt;143),VLOOKUP($W5748,日射量と図３!$E$6:$H$34,4,TRUE),VLOOKUP($W5748,日射量と図３!$E$6:$I$34,5,TRUE))))))</f>
        <v/>
      </c>
      <c r="AB5748" s="4" t="str">
        <f>IF($V5748="","",IF(Z5748&lt;36,0,IF(AND(36&lt;=Z5748,Z5748&lt;71),VLOOKUP($W5748,日射量と図３!$E$6:$F$34,2,TRUE),IF(AND(71&lt;=Z5748,Z5748&lt;107),VLOOKUP($W5748,日射量と図３!$E$6:$G$34,3,TRUE),IF(AND(107&lt;=Z5748,Z5748&lt;143),VLOOKUP($W5748,日射量と図３!$E$6:$H$34,4,TRUE),VLOOKUP($W5748,日射量と図３!$E$6:$I$34,5,TRUE))))))</f>
        <v/>
      </c>
      <c r="AC5748" s="382" t="str">
        <f t="shared" si="1083"/>
        <v/>
      </c>
      <c r="AD5748" s="382" t="str">
        <f t="shared" si="1084"/>
        <v/>
      </c>
    </row>
    <row r="5749" spans="11:30" ht="13.5" customHeight="1">
      <c r="K5749" s="4">
        <f t="shared" si="1080"/>
        <v>1</v>
      </c>
      <c r="L5749" s="34">
        <v>43491</v>
      </c>
      <c r="M5749" s="4">
        <v>240</v>
      </c>
      <c r="N5749" s="4">
        <v>10</v>
      </c>
      <c r="O5749" s="31">
        <v>0.375</v>
      </c>
      <c r="P5749" s="35">
        <v>2.8499999999999996</v>
      </c>
      <c r="Q5749" s="36">
        <f t="shared" si="1081"/>
        <v>12</v>
      </c>
      <c r="R5749" s="4">
        <f t="shared" si="1082"/>
        <v>9.15</v>
      </c>
      <c r="S5749" s="31">
        <f t="shared" si="1085"/>
        <v>0.29212962962962963</v>
      </c>
      <c r="T5749" s="31">
        <f t="shared" si="1086"/>
        <v>0.70188657407407407</v>
      </c>
      <c r="U5749" s="4">
        <f t="shared" si="1087"/>
        <v>9.15</v>
      </c>
      <c r="V5749" s="4" t="str">
        <f t="shared" si="1088"/>
        <v/>
      </c>
      <c r="W5749" s="18" t="str">
        <f>IF(V5749="","",VLOOKUP(L5749,日射量と図３!$A$4:$C$368,3,TRUE)*238.85/100)</f>
        <v/>
      </c>
      <c r="X5749" s="4" t="str">
        <f t="shared" si="1089"/>
        <v/>
      </c>
      <c r="Y5749" s="4" t="str">
        <f t="shared" si="1090"/>
        <v/>
      </c>
      <c r="Z5749" s="4" t="str">
        <f t="shared" si="1091"/>
        <v/>
      </c>
      <c r="AA5749" s="4" t="str">
        <f>IF($V5749="","",IF(Y5749&lt;36,0,IF(AND(36&lt;=Y5749,Y5749&lt;71),VLOOKUP($W5749,日射量と図３!$E$6:$F$34,2,TRUE),IF(AND(71&lt;=Y5749,Y5749&lt;107),VLOOKUP($W5749,日射量と図３!$E$6:$G$34,3,TRUE),IF(AND(107&lt;=Y5749,Y5749&lt;143),VLOOKUP($W5749,日射量と図３!$E$6:$H$34,4,TRUE),VLOOKUP($W5749,日射量と図３!$E$6:$I$34,5,TRUE))))))</f>
        <v/>
      </c>
      <c r="AB5749" s="4" t="str">
        <f>IF($V5749="","",IF(Z5749&lt;36,0,IF(AND(36&lt;=Z5749,Z5749&lt;71),VLOOKUP($W5749,日射量と図３!$E$6:$F$34,2,TRUE),IF(AND(71&lt;=Z5749,Z5749&lt;107),VLOOKUP($W5749,日射量と図３!$E$6:$G$34,3,TRUE),IF(AND(107&lt;=Z5749,Z5749&lt;143),VLOOKUP($W5749,日射量と図３!$E$6:$H$34,4,TRUE),VLOOKUP($W5749,日射量と図３!$E$6:$I$34,5,TRUE))))))</f>
        <v/>
      </c>
      <c r="AC5749" s="382" t="str">
        <f t="shared" si="1083"/>
        <v/>
      </c>
      <c r="AD5749" s="382" t="str">
        <f t="shared" si="1084"/>
        <v/>
      </c>
    </row>
    <row r="5750" spans="11:30" ht="13.5" customHeight="1">
      <c r="K5750" s="4">
        <f t="shared" si="1080"/>
        <v>1</v>
      </c>
      <c r="L5750" s="34">
        <v>43491</v>
      </c>
      <c r="M5750" s="4">
        <v>240</v>
      </c>
      <c r="N5750" s="4">
        <v>11</v>
      </c>
      <c r="O5750" s="31">
        <v>0.41666666666666669</v>
      </c>
      <c r="P5750" s="35">
        <v>4.4700000000000006</v>
      </c>
      <c r="Q5750" s="36">
        <f t="shared" si="1081"/>
        <v>12</v>
      </c>
      <c r="R5750" s="4">
        <f t="shared" si="1082"/>
        <v>7.5299999999999994</v>
      </c>
      <c r="S5750" s="31">
        <f t="shared" si="1085"/>
        <v>0.29212962962962963</v>
      </c>
      <c r="T5750" s="31">
        <f t="shared" si="1086"/>
        <v>0.70188657407407407</v>
      </c>
      <c r="U5750" s="4">
        <f t="shared" si="1087"/>
        <v>7.5299999999999994</v>
      </c>
      <c r="V5750" s="4" t="str">
        <f t="shared" si="1088"/>
        <v/>
      </c>
      <c r="W5750" s="18" t="str">
        <f>IF(V5750="","",VLOOKUP(L5750,日射量と図３!$A$4:$C$368,3,TRUE)*238.85/100)</f>
        <v/>
      </c>
      <c r="X5750" s="4" t="str">
        <f t="shared" si="1089"/>
        <v/>
      </c>
      <c r="Y5750" s="4" t="str">
        <f t="shared" si="1090"/>
        <v/>
      </c>
      <c r="Z5750" s="4" t="str">
        <f t="shared" si="1091"/>
        <v/>
      </c>
      <c r="AA5750" s="4" t="str">
        <f>IF($V5750="","",IF(Y5750&lt;36,0,IF(AND(36&lt;=Y5750,Y5750&lt;71),VLOOKUP($W5750,日射量と図３!$E$6:$F$34,2,TRUE),IF(AND(71&lt;=Y5750,Y5750&lt;107),VLOOKUP($W5750,日射量と図３!$E$6:$G$34,3,TRUE),IF(AND(107&lt;=Y5750,Y5750&lt;143),VLOOKUP($W5750,日射量と図３!$E$6:$H$34,4,TRUE),VLOOKUP($W5750,日射量と図３!$E$6:$I$34,5,TRUE))))))</f>
        <v/>
      </c>
      <c r="AB5750" s="4" t="str">
        <f>IF($V5750="","",IF(Z5750&lt;36,0,IF(AND(36&lt;=Z5750,Z5750&lt;71),VLOOKUP($W5750,日射量と図３!$E$6:$F$34,2,TRUE),IF(AND(71&lt;=Z5750,Z5750&lt;107),VLOOKUP($W5750,日射量と図３!$E$6:$G$34,3,TRUE),IF(AND(107&lt;=Z5750,Z5750&lt;143),VLOOKUP($W5750,日射量と図３!$E$6:$H$34,4,TRUE),VLOOKUP($W5750,日射量と図３!$E$6:$I$34,5,TRUE))))))</f>
        <v/>
      </c>
      <c r="AC5750" s="382" t="str">
        <f t="shared" si="1083"/>
        <v/>
      </c>
      <c r="AD5750" s="382" t="str">
        <f t="shared" si="1084"/>
        <v/>
      </c>
    </row>
    <row r="5751" spans="11:30" ht="13.5" customHeight="1">
      <c r="K5751" s="4">
        <f t="shared" si="1080"/>
        <v>1</v>
      </c>
      <c r="L5751" s="34">
        <v>43491</v>
      </c>
      <c r="M5751" s="4">
        <v>240</v>
      </c>
      <c r="N5751" s="4">
        <v>12</v>
      </c>
      <c r="O5751" s="31">
        <v>0.45833333333333331</v>
      </c>
      <c r="P5751" s="35">
        <v>5.76</v>
      </c>
      <c r="Q5751" s="36">
        <f t="shared" si="1081"/>
        <v>12</v>
      </c>
      <c r="R5751" s="4">
        <f t="shared" si="1082"/>
        <v>6.24</v>
      </c>
      <c r="S5751" s="31">
        <f t="shared" si="1085"/>
        <v>0.29212962962962963</v>
      </c>
      <c r="T5751" s="31">
        <f t="shared" si="1086"/>
        <v>0.70188657407407407</v>
      </c>
      <c r="U5751" s="4">
        <f t="shared" si="1087"/>
        <v>6.24</v>
      </c>
      <c r="V5751" s="4" t="str">
        <f t="shared" si="1088"/>
        <v/>
      </c>
      <c r="W5751" s="18" t="str">
        <f>IF(V5751="","",VLOOKUP(L5751,日射量と図３!$A$4:$C$368,3,TRUE)*238.85/100)</f>
        <v/>
      </c>
      <c r="X5751" s="4" t="str">
        <f t="shared" si="1089"/>
        <v/>
      </c>
      <c r="Y5751" s="4" t="str">
        <f t="shared" si="1090"/>
        <v/>
      </c>
      <c r="Z5751" s="4" t="str">
        <f t="shared" si="1091"/>
        <v/>
      </c>
      <c r="AA5751" s="4" t="str">
        <f>IF($V5751="","",IF(Y5751&lt;36,0,IF(AND(36&lt;=Y5751,Y5751&lt;71),VLOOKUP($W5751,日射量と図３!$E$6:$F$34,2,TRUE),IF(AND(71&lt;=Y5751,Y5751&lt;107),VLOOKUP($W5751,日射量と図３!$E$6:$G$34,3,TRUE),IF(AND(107&lt;=Y5751,Y5751&lt;143),VLOOKUP($W5751,日射量と図３!$E$6:$H$34,4,TRUE),VLOOKUP($W5751,日射量と図３!$E$6:$I$34,5,TRUE))))))</f>
        <v/>
      </c>
      <c r="AB5751" s="4" t="str">
        <f>IF($V5751="","",IF(Z5751&lt;36,0,IF(AND(36&lt;=Z5751,Z5751&lt;71),VLOOKUP($W5751,日射量と図３!$E$6:$F$34,2,TRUE),IF(AND(71&lt;=Z5751,Z5751&lt;107),VLOOKUP($W5751,日射量と図３!$E$6:$G$34,3,TRUE),IF(AND(107&lt;=Z5751,Z5751&lt;143),VLOOKUP($W5751,日射量と図３!$E$6:$H$34,4,TRUE),VLOOKUP($W5751,日射量と図３!$E$6:$I$34,5,TRUE))))))</f>
        <v/>
      </c>
      <c r="AC5751" s="382" t="str">
        <f t="shared" si="1083"/>
        <v/>
      </c>
      <c r="AD5751" s="382" t="str">
        <f t="shared" si="1084"/>
        <v/>
      </c>
    </row>
    <row r="5752" spans="11:30" ht="13.5" customHeight="1">
      <c r="K5752" s="4">
        <f t="shared" si="1080"/>
        <v>1</v>
      </c>
      <c r="L5752" s="34">
        <v>43491</v>
      </c>
      <c r="M5752" s="4">
        <v>240</v>
      </c>
      <c r="N5752" s="4">
        <v>13</v>
      </c>
      <c r="O5752" s="31">
        <v>0.5</v>
      </c>
      <c r="P5752" s="35">
        <v>6.5399999999999991</v>
      </c>
      <c r="Q5752" s="36">
        <f t="shared" si="1081"/>
        <v>12</v>
      </c>
      <c r="R5752" s="4">
        <f t="shared" si="1082"/>
        <v>5.4600000000000009</v>
      </c>
      <c r="S5752" s="31">
        <f t="shared" si="1085"/>
        <v>0.29212962962962963</v>
      </c>
      <c r="T5752" s="31">
        <f t="shared" si="1086"/>
        <v>0.70188657407407407</v>
      </c>
      <c r="U5752" s="4">
        <f t="shared" si="1087"/>
        <v>5.4600000000000009</v>
      </c>
      <c r="V5752" s="4" t="str">
        <f t="shared" si="1088"/>
        <v/>
      </c>
      <c r="W5752" s="18" t="str">
        <f>IF(V5752="","",VLOOKUP(L5752,日射量と図３!$A$4:$C$368,3,TRUE)*238.85/100)</f>
        <v/>
      </c>
      <c r="X5752" s="4" t="str">
        <f t="shared" si="1089"/>
        <v/>
      </c>
      <c r="Y5752" s="4" t="str">
        <f t="shared" si="1090"/>
        <v/>
      </c>
      <c r="Z5752" s="4" t="str">
        <f t="shared" si="1091"/>
        <v/>
      </c>
      <c r="AA5752" s="4" t="str">
        <f>IF($V5752="","",IF(Y5752&lt;36,0,IF(AND(36&lt;=Y5752,Y5752&lt;71),VLOOKUP($W5752,日射量と図３!$E$6:$F$34,2,TRUE),IF(AND(71&lt;=Y5752,Y5752&lt;107),VLOOKUP($W5752,日射量と図３!$E$6:$G$34,3,TRUE),IF(AND(107&lt;=Y5752,Y5752&lt;143),VLOOKUP($W5752,日射量と図３!$E$6:$H$34,4,TRUE),VLOOKUP($W5752,日射量と図３!$E$6:$I$34,5,TRUE))))))</f>
        <v/>
      </c>
      <c r="AB5752" s="4" t="str">
        <f>IF($V5752="","",IF(Z5752&lt;36,0,IF(AND(36&lt;=Z5752,Z5752&lt;71),VLOOKUP($W5752,日射量と図３!$E$6:$F$34,2,TRUE),IF(AND(71&lt;=Z5752,Z5752&lt;107),VLOOKUP($W5752,日射量と図３!$E$6:$G$34,3,TRUE),IF(AND(107&lt;=Z5752,Z5752&lt;143),VLOOKUP($W5752,日射量と図３!$E$6:$H$34,4,TRUE),VLOOKUP($W5752,日射量と図３!$E$6:$I$34,5,TRUE))))))</f>
        <v/>
      </c>
      <c r="AC5752" s="382" t="str">
        <f t="shared" si="1083"/>
        <v/>
      </c>
      <c r="AD5752" s="382" t="str">
        <f t="shared" si="1084"/>
        <v/>
      </c>
    </row>
    <row r="5753" spans="11:30" ht="13.5" customHeight="1">
      <c r="K5753" s="4">
        <f t="shared" si="1080"/>
        <v>1</v>
      </c>
      <c r="L5753" s="34">
        <v>43491</v>
      </c>
      <c r="M5753" s="4">
        <v>240</v>
      </c>
      <c r="N5753" s="4">
        <v>14</v>
      </c>
      <c r="O5753" s="31">
        <v>0.54166666666666663</v>
      </c>
      <c r="P5753" s="35">
        <v>6.57</v>
      </c>
      <c r="Q5753" s="36">
        <f t="shared" si="1081"/>
        <v>12</v>
      </c>
      <c r="R5753" s="4">
        <f t="shared" si="1082"/>
        <v>5.43</v>
      </c>
      <c r="S5753" s="31">
        <f t="shared" si="1085"/>
        <v>0.29212962962962963</v>
      </c>
      <c r="T5753" s="31">
        <f t="shared" si="1086"/>
        <v>0.70188657407407407</v>
      </c>
      <c r="U5753" s="4">
        <f t="shared" si="1087"/>
        <v>5.43</v>
      </c>
      <c r="V5753" s="4" t="str">
        <f t="shared" si="1088"/>
        <v/>
      </c>
      <c r="W5753" s="18" t="str">
        <f>IF(V5753="","",VLOOKUP(L5753,日射量と図３!$A$4:$C$368,3,TRUE)*238.85/100)</f>
        <v/>
      </c>
      <c r="X5753" s="4" t="str">
        <f t="shared" si="1089"/>
        <v/>
      </c>
      <c r="Y5753" s="4" t="str">
        <f t="shared" si="1090"/>
        <v/>
      </c>
      <c r="Z5753" s="4" t="str">
        <f t="shared" si="1091"/>
        <v/>
      </c>
      <c r="AA5753" s="4" t="str">
        <f>IF($V5753="","",IF(Y5753&lt;36,0,IF(AND(36&lt;=Y5753,Y5753&lt;71),VLOOKUP($W5753,日射量と図３!$E$6:$F$34,2,TRUE),IF(AND(71&lt;=Y5753,Y5753&lt;107),VLOOKUP($W5753,日射量と図３!$E$6:$G$34,3,TRUE),IF(AND(107&lt;=Y5753,Y5753&lt;143),VLOOKUP($W5753,日射量と図３!$E$6:$H$34,4,TRUE),VLOOKUP($W5753,日射量と図３!$E$6:$I$34,5,TRUE))))))</f>
        <v/>
      </c>
      <c r="AB5753" s="4" t="str">
        <f>IF($V5753="","",IF(Z5753&lt;36,0,IF(AND(36&lt;=Z5753,Z5753&lt;71),VLOOKUP($W5753,日射量と図３!$E$6:$F$34,2,TRUE),IF(AND(71&lt;=Z5753,Z5753&lt;107),VLOOKUP($W5753,日射量と図３!$E$6:$G$34,3,TRUE),IF(AND(107&lt;=Z5753,Z5753&lt;143),VLOOKUP($W5753,日射量と図３!$E$6:$H$34,4,TRUE),VLOOKUP($W5753,日射量と図３!$E$6:$I$34,5,TRUE))))))</f>
        <v/>
      </c>
      <c r="AC5753" s="382" t="str">
        <f t="shared" si="1083"/>
        <v/>
      </c>
      <c r="AD5753" s="382" t="str">
        <f t="shared" si="1084"/>
        <v/>
      </c>
    </row>
    <row r="5754" spans="11:30" ht="13.5" customHeight="1">
      <c r="K5754" s="4">
        <f t="shared" si="1080"/>
        <v>1</v>
      </c>
      <c r="L5754" s="34">
        <v>43491</v>
      </c>
      <c r="M5754" s="4">
        <v>240</v>
      </c>
      <c r="N5754" s="4">
        <v>15</v>
      </c>
      <c r="O5754" s="31">
        <v>0.58333333333333337</v>
      </c>
      <c r="P5754" s="35">
        <v>6.8400000000000007</v>
      </c>
      <c r="Q5754" s="36">
        <f t="shared" si="1081"/>
        <v>12</v>
      </c>
      <c r="R5754" s="4">
        <f t="shared" si="1082"/>
        <v>5.1599999999999993</v>
      </c>
      <c r="S5754" s="31">
        <f t="shared" si="1085"/>
        <v>0.29212962962962963</v>
      </c>
      <c r="T5754" s="31">
        <f t="shared" si="1086"/>
        <v>0.70188657407407407</v>
      </c>
      <c r="U5754" s="4">
        <f t="shared" si="1087"/>
        <v>5.1599999999999993</v>
      </c>
      <c r="V5754" s="4" t="str">
        <f t="shared" si="1088"/>
        <v/>
      </c>
      <c r="W5754" s="18" t="str">
        <f>IF(V5754="","",VLOOKUP(L5754,日射量と図３!$A$4:$C$368,3,TRUE)*238.85/100)</f>
        <v/>
      </c>
      <c r="X5754" s="4" t="str">
        <f t="shared" si="1089"/>
        <v/>
      </c>
      <c r="Y5754" s="4" t="str">
        <f t="shared" si="1090"/>
        <v/>
      </c>
      <c r="Z5754" s="4" t="str">
        <f t="shared" si="1091"/>
        <v/>
      </c>
      <c r="AA5754" s="4" t="str">
        <f>IF($V5754="","",IF(Y5754&lt;36,0,IF(AND(36&lt;=Y5754,Y5754&lt;71),VLOOKUP($W5754,日射量と図３!$E$6:$F$34,2,TRUE),IF(AND(71&lt;=Y5754,Y5754&lt;107),VLOOKUP($W5754,日射量と図３!$E$6:$G$34,3,TRUE),IF(AND(107&lt;=Y5754,Y5754&lt;143),VLOOKUP($W5754,日射量と図３!$E$6:$H$34,4,TRUE),VLOOKUP($W5754,日射量と図３!$E$6:$I$34,5,TRUE))))))</f>
        <v/>
      </c>
      <c r="AB5754" s="4" t="str">
        <f>IF($V5754="","",IF(Z5754&lt;36,0,IF(AND(36&lt;=Z5754,Z5754&lt;71),VLOOKUP($W5754,日射量と図３!$E$6:$F$34,2,TRUE),IF(AND(71&lt;=Z5754,Z5754&lt;107),VLOOKUP($W5754,日射量と図３!$E$6:$G$34,3,TRUE),IF(AND(107&lt;=Z5754,Z5754&lt;143),VLOOKUP($W5754,日射量と図３!$E$6:$H$34,4,TRUE),VLOOKUP($W5754,日射量と図３!$E$6:$I$34,5,TRUE))))))</f>
        <v/>
      </c>
      <c r="AC5754" s="382" t="str">
        <f t="shared" si="1083"/>
        <v/>
      </c>
      <c r="AD5754" s="382" t="str">
        <f t="shared" si="1084"/>
        <v/>
      </c>
    </row>
    <row r="5755" spans="11:30" ht="13.5" customHeight="1">
      <c r="K5755" s="4">
        <f t="shared" si="1080"/>
        <v>1</v>
      </c>
      <c r="L5755" s="34">
        <v>43491</v>
      </c>
      <c r="M5755" s="4">
        <v>240</v>
      </c>
      <c r="N5755" s="4">
        <v>16</v>
      </c>
      <c r="O5755" s="31">
        <v>0.625</v>
      </c>
      <c r="P5755" s="35">
        <v>6.6100000000000012</v>
      </c>
      <c r="Q5755" s="36">
        <f t="shared" si="1081"/>
        <v>16</v>
      </c>
      <c r="R5755" s="4">
        <f t="shared" si="1082"/>
        <v>9.3899999999999988</v>
      </c>
      <c r="S5755" s="31">
        <f t="shared" si="1085"/>
        <v>0.29212962962962963</v>
      </c>
      <c r="T5755" s="31">
        <f t="shared" si="1086"/>
        <v>0.70188657407407407</v>
      </c>
      <c r="U5755" s="4">
        <f t="shared" si="1087"/>
        <v>9.3899999999999988</v>
      </c>
      <c r="V5755" s="4" t="str">
        <f t="shared" si="1088"/>
        <v/>
      </c>
      <c r="W5755" s="18" t="str">
        <f>IF(V5755="","",VLOOKUP(L5755,日射量と図３!$A$4:$C$368,3,TRUE)*238.85/100)</f>
        <v/>
      </c>
      <c r="X5755" s="4" t="str">
        <f t="shared" si="1089"/>
        <v/>
      </c>
      <c r="Y5755" s="4" t="str">
        <f t="shared" si="1090"/>
        <v/>
      </c>
      <c r="Z5755" s="4" t="str">
        <f t="shared" si="1091"/>
        <v/>
      </c>
      <c r="AA5755" s="4" t="str">
        <f>IF($V5755="","",IF(Y5755&lt;36,0,IF(AND(36&lt;=Y5755,Y5755&lt;71),VLOOKUP($W5755,日射量と図３!$E$6:$F$34,2,TRUE),IF(AND(71&lt;=Y5755,Y5755&lt;107),VLOOKUP($W5755,日射量と図３!$E$6:$G$34,3,TRUE),IF(AND(107&lt;=Y5755,Y5755&lt;143),VLOOKUP($W5755,日射量と図３!$E$6:$H$34,4,TRUE),VLOOKUP($W5755,日射量と図３!$E$6:$I$34,5,TRUE))))))</f>
        <v/>
      </c>
      <c r="AB5755" s="4" t="str">
        <f>IF($V5755="","",IF(Z5755&lt;36,0,IF(AND(36&lt;=Z5755,Z5755&lt;71),VLOOKUP($W5755,日射量と図３!$E$6:$F$34,2,TRUE),IF(AND(71&lt;=Z5755,Z5755&lt;107),VLOOKUP($W5755,日射量と図３!$E$6:$G$34,3,TRUE),IF(AND(107&lt;=Z5755,Z5755&lt;143),VLOOKUP($W5755,日射量と図３!$E$6:$H$34,4,TRUE),VLOOKUP($W5755,日射量と図３!$E$6:$I$34,5,TRUE))))))</f>
        <v/>
      </c>
      <c r="AC5755" s="382" t="str">
        <f t="shared" si="1083"/>
        <v/>
      </c>
      <c r="AD5755" s="382" t="str">
        <f t="shared" si="1084"/>
        <v/>
      </c>
    </row>
    <row r="5756" spans="11:30" ht="13.5" customHeight="1">
      <c r="K5756" s="4">
        <f t="shared" si="1080"/>
        <v>1</v>
      </c>
      <c r="L5756" s="34">
        <v>43491</v>
      </c>
      <c r="M5756" s="4">
        <v>240</v>
      </c>
      <c r="N5756" s="4">
        <v>17</v>
      </c>
      <c r="O5756" s="31">
        <v>0.66666666666666663</v>
      </c>
      <c r="P5756" s="35">
        <v>5.7699999999999987</v>
      </c>
      <c r="Q5756" s="36">
        <f t="shared" si="1081"/>
        <v>16</v>
      </c>
      <c r="R5756" s="4">
        <f t="shared" si="1082"/>
        <v>10.23</v>
      </c>
      <c r="S5756" s="31">
        <f t="shared" si="1085"/>
        <v>0.29212962962962963</v>
      </c>
      <c r="T5756" s="31">
        <f t="shared" si="1086"/>
        <v>0.70188657407407407</v>
      </c>
      <c r="U5756" s="4">
        <f t="shared" si="1087"/>
        <v>10.23</v>
      </c>
      <c r="V5756" s="4" t="str">
        <f t="shared" si="1088"/>
        <v/>
      </c>
      <c r="W5756" s="18" t="str">
        <f>IF(V5756="","",VLOOKUP(L5756,日射量と図３!$A$4:$C$368,3,TRUE)*238.85/100)</f>
        <v/>
      </c>
      <c r="X5756" s="4" t="str">
        <f t="shared" si="1089"/>
        <v/>
      </c>
      <c r="Y5756" s="4" t="str">
        <f t="shared" si="1090"/>
        <v/>
      </c>
      <c r="Z5756" s="4" t="str">
        <f t="shared" si="1091"/>
        <v/>
      </c>
      <c r="AA5756" s="4" t="str">
        <f>IF($V5756="","",IF(Y5756&lt;36,0,IF(AND(36&lt;=Y5756,Y5756&lt;71),VLOOKUP($W5756,日射量と図３!$E$6:$F$34,2,TRUE),IF(AND(71&lt;=Y5756,Y5756&lt;107),VLOOKUP($W5756,日射量と図３!$E$6:$G$34,3,TRUE),IF(AND(107&lt;=Y5756,Y5756&lt;143),VLOOKUP($W5756,日射量と図３!$E$6:$H$34,4,TRUE),VLOOKUP($W5756,日射量と図３!$E$6:$I$34,5,TRUE))))))</f>
        <v/>
      </c>
      <c r="AB5756" s="4" t="str">
        <f>IF($V5756="","",IF(Z5756&lt;36,0,IF(AND(36&lt;=Z5756,Z5756&lt;71),VLOOKUP($W5756,日射量と図３!$E$6:$F$34,2,TRUE),IF(AND(71&lt;=Z5756,Z5756&lt;107),VLOOKUP($W5756,日射量と図３!$E$6:$G$34,3,TRUE),IF(AND(107&lt;=Z5756,Z5756&lt;143),VLOOKUP($W5756,日射量と図３!$E$6:$H$34,4,TRUE),VLOOKUP($W5756,日射量と図３!$E$6:$I$34,5,TRUE))))))</f>
        <v/>
      </c>
      <c r="AC5756" s="382" t="str">
        <f t="shared" si="1083"/>
        <v/>
      </c>
      <c r="AD5756" s="382" t="str">
        <f t="shared" si="1084"/>
        <v/>
      </c>
    </row>
    <row r="5757" spans="11:30" ht="13.5" customHeight="1">
      <c r="K5757" s="4">
        <f t="shared" si="1080"/>
        <v>1</v>
      </c>
      <c r="L5757" s="34">
        <v>43491</v>
      </c>
      <c r="M5757" s="4">
        <v>240</v>
      </c>
      <c r="N5757" s="4">
        <v>18</v>
      </c>
      <c r="O5757" s="31">
        <v>0.70833333333333337</v>
      </c>
      <c r="P5757" s="35">
        <v>4.5999999999999996</v>
      </c>
      <c r="Q5757" s="36">
        <f t="shared" si="1081"/>
        <v>16</v>
      </c>
      <c r="R5757" s="4">
        <f t="shared" si="1082"/>
        <v>11.4</v>
      </c>
      <c r="S5757" s="31">
        <f t="shared" si="1085"/>
        <v>0.29212962962962963</v>
      </c>
      <c r="T5757" s="31">
        <f t="shared" si="1086"/>
        <v>0.70188657407407407</v>
      </c>
      <c r="U5757" s="4">
        <f t="shared" si="1087"/>
        <v>0</v>
      </c>
      <c r="V5757" s="4" t="str">
        <f t="shared" si="1088"/>
        <v/>
      </c>
      <c r="W5757" s="18" t="str">
        <f>IF(V5757="","",VLOOKUP(L5757,日射量と図３!$A$4:$C$368,3,TRUE)*238.85/100)</f>
        <v/>
      </c>
      <c r="X5757" s="4" t="str">
        <f t="shared" si="1089"/>
        <v/>
      </c>
      <c r="Y5757" s="4" t="str">
        <f t="shared" si="1090"/>
        <v/>
      </c>
      <c r="Z5757" s="4" t="str">
        <f t="shared" si="1091"/>
        <v/>
      </c>
      <c r="AA5757" s="4" t="str">
        <f>IF($V5757="","",IF(Y5757&lt;36,0,IF(AND(36&lt;=Y5757,Y5757&lt;71),VLOOKUP($W5757,日射量と図３!$E$6:$F$34,2,TRUE),IF(AND(71&lt;=Y5757,Y5757&lt;107),VLOOKUP($W5757,日射量と図３!$E$6:$G$34,3,TRUE),IF(AND(107&lt;=Y5757,Y5757&lt;143),VLOOKUP($W5757,日射量と図３!$E$6:$H$34,4,TRUE),VLOOKUP($W5757,日射量と図３!$E$6:$I$34,5,TRUE))))))</f>
        <v/>
      </c>
      <c r="AB5757" s="4" t="str">
        <f>IF($V5757="","",IF(Z5757&lt;36,0,IF(AND(36&lt;=Z5757,Z5757&lt;71),VLOOKUP($W5757,日射量と図３!$E$6:$F$34,2,TRUE),IF(AND(71&lt;=Z5757,Z5757&lt;107),VLOOKUP($W5757,日射量と図３!$E$6:$G$34,3,TRUE),IF(AND(107&lt;=Z5757,Z5757&lt;143),VLOOKUP($W5757,日射量と図３!$E$6:$H$34,4,TRUE),VLOOKUP($W5757,日射量と図３!$E$6:$I$34,5,TRUE))))))</f>
        <v/>
      </c>
      <c r="AC5757" s="382" t="str">
        <f t="shared" si="1083"/>
        <v/>
      </c>
      <c r="AD5757" s="382" t="str">
        <f t="shared" si="1084"/>
        <v/>
      </c>
    </row>
    <row r="5758" spans="11:30" ht="13.5" customHeight="1">
      <c r="K5758" s="4">
        <f t="shared" si="1080"/>
        <v>1</v>
      </c>
      <c r="L5758" s="34">
        <v>43491</v>
      </c>
      <c r="M5758" s="4">
        <v>240</v>
      </c>
      <c r="N5758" s="4">
        <v>19</v>
      </c>
      <c r="O5758" s="31">
        <v>0.75</v>
      </c>
      <c r="P5758" s="35">
        <v>3.8800000000000012</v>
      </c>
      <c r="Q5758" s="36">
        <f t="shared" si="1081"/>
        <v>16</v>
      </c>
      <c r="R5758" s="4">
        <f t="shared" si="1082"/>
        <v>12.12</v>
      </c>
      <c r="S5758" s="31">
        <f t="shared" si="1085"/>
        <v>0.29212962962962963</v>
      </c>
      <c r="T5758" s="31">
        <f t="shared" si="1086"/>
        <v>0.70188657407407407</v>
      </c>
      <c r="U5758" s="4">
        <f t="shared" si="1087"/>
        <v>0</v>
      </c>
      <c r="V5758" s="4" t="str">
        <f t="shared" si="1088"/>
        <v/>
      </c>
      <c r="W5758" s="18" t="str">
        <f>IF(V5758="","",VLOOKUP(L5758,日射量と図３!$A$4:$C$368,3,TRUE)*238.85/100)</f>
        <v/>
      </c>
      <c r="X5758" s="4" t="str">
        <f t="shared" si="1089"/>
        <v/>
      </c>
      <c r="Y5758" s="4" t="str">
        <f t="shared" si="1090"/>
        <v/>
      </c>
      <c r="Z5758" s="4" t="str">
        <f t="shared" si="1091"/>
        <v/>
      </c>
      <c r="AA5758" s="4" t="str">
        <f>IF($V5758="","",IF(Y5758&lt;36,0,IF(AND(36&lt;=Y5758,Y5758&lt;71),VLOOKUP($W5758,日射量と図３!$E$6:$F$34,2,TRUE),IF(AND(71&lt;=Y5758,Y5758&lt;107),VLOOKUP($W5758,日射量と図３!$E$6:$G$34,3,TRUE),IF(AND(107&lt;=Y5758,Y5758&lt;143),VLOOKUP($W5758,日射量と図３!$E$6:$H$34,4,TRUE),VLOOKUP($W5758,日射量と図３!$E$6:$I$34,5,TRUE))))))</f>
        <v/>
      </c>
      <c r="AB5758" s="4" t="str">
        <f>IF($V5758="","",IF(Z5758&lt;36,0,IF(AND(36&lt;=Z5758,Z5758&lt;71),VLOOKUP($W5758,日射量と図３!$E$6:$F$34,2,TRUE),IF(AND(71&lt;=Z5758,Z5758&lt;107),VLOOKUP($W5758,日射量と図３!$E$6:$G$34,3,TRUE),IF(AND(107&lt;=Z5758,Z5758&lt;143),VLOOKUP($W5758,日射量と図３!$E$6:$H$34,4,TRUE),VLOOKUP($W5758,日射量と図３!$E$6:$I$34,5,TRUE))))))</f>
        <v/>
      </c>
      <c r="AC5758" s="382" t="str">
        <f t="shared" si="1083"/>
        <v/>
      </c>
      <c r="AD5758" s="382" t="str">
        <f t="shared" si="1084"/>
        <v/>
      </c>
    </row>
    <row r="5759" spans="11:30" ht="13.5" customHeight="1">
      <c r="K5759" s="4">
        <f t="shared" si="1080"/>
        <v>1</v>
      </c>
      <c r="L5759" s="34">
        <v>43491</v>
      </c>
      <c r="M5759" s="4">
        <v>240</v>
      </c>
      <c r="N5759" s="4">
        <v>20</v>
      </c>
      <c r="O5759" s="31">
        <v>0.79166666666666663</v>
      </c>
      <c r="P5759" s="35">
        <v>3.4599999999999995</v>
      </c>
      <c r="Q5759" s="36">
        <f t="shared" si="1081"/>
        <v>16</v>
      </c>
      <c r="R5759" s="4">
        <f t="shared" si="1082"/>
        <v>12.540000000000001</v>
      </c>
      <c r="S5759" s="31">
        <f t="shared" si="1085"/>
        <v>0.29212962962962963</v>
      </c>
      <c r="T5759" s="31">
        <f t="shared" si="1086"/>
        <v>0.70188657407407407</v>
      </c>
      <c r="U5759" s="4">
        <f t="shared" si="1087"/>
        <v>0</v>
      </c>
      <c r="V5759" s="4" t="str">
        <f t="shared" si="1088"/>
        <v/>
      </c>
      <c r="W5759" s="18" t="str">
        <f>IF(V5759="","",VLOOKUP(L5759,日射量と図３!$A$4:$C$368,3,TRUE)*238.85/100)</f>
        <v/>
      </c>
      <c r="X5759" s="4" t="str">
        <f t="shared" si="1089"/>
        <v/>
      </c>
      <c r="Y5759" s="4" t="str">
        <f t="shared" si="1090"/>
        <v/>
      </c>
      <c r="Z5759" s="4" t="str">
        <f t="shared" si="1091"/>
        <v/>
      </c>
      <c r="AA5759" s="4" t="str">
        <f>IF($V5759="","",IF(Y5759&lt;36,0,IF(AND(36&lt;=Y5759,Y5759&lt;71),VLOOKUP($W5759,日射量と図３!$E$6:$F$34,2,TRUE),IF(AND(71&lt;=Y5759,Y5759&lt;107),VLOOKUP($W5759,日射量と図３!$E$6:$G$34,3,TRUE),IF(AND(107&lt;=Y5759,Y5759&lt;143),VLOOKUP($W5759,日射量と図３!$E$6:$H$34,4,TRUE),VLOOKUP($W5759,日射量と図３!$E$6:$I$34,5,TRUE))))))</f>
        <v/>
      </c>
      <c r="AB5759" s="4" t="str">
        <f>IF($V5759="","",IF(Z5759&lt;36,0,IF(AND(36&lt;=Z5759,Z5759&lt;71),VLOOKUP($W5759,日射量と図３!$E$6:$F$34,2,TRUE),IF(AND(71&lt;=Z5759,Z5759&lt;107),VLOOKUP($W5759,日射量と図３!$E$6:$G$34,3,TRUE),IF(AND(107&lt;=Z5759,Z5759&lt;143),VLOOKUP($W5759,日射量と図３!$E$6:$H$34,4,TRUE),VLOOKUP($W5759,日射量と図３!$E$6:$I$34,5,TRUE))))))</f>
        <v/>
      </c>
      <c r="AC5759" s="382" t="str">
        <f t="shared" si="1083"/>
        <v/>
      </c>
      <c r="AD5759" s="382" t="str">
        <f t="shared" si="1084"/>
        <v/>
      </c>
    </row>
    <row r="5760" spans="11:30" ht="13.5" customHeight="1">
      <c r="K5760" s="4">
        <f t="shared" si="1080"/>
        <v>1</v>
      </c>
      <c r="L5760" s="34">
        <v>43491</v>
      </c>
      <c r="M5760" s="4">
        <v>240</v>
      </c>
      <c r="N5760" s="4">
        <v>21</v>
      </c>
      <c r="O5760" s="31">
        <v>0.83333333333333337</v>
      </c>
      <c r="P5760" s="35">
        <v>2.98</v>
      </c>
      <c r="Q5760" s="36">
        <f t="shared" si="1081"/>
        <v>16</v>
      </c>
      <c r="R5760" s="4">
        <f t="shared" si="1082"/>
        <v>13.02</v>
      </c>
      <c r="S5760" s="31">
        <f t="shared" si="1085"/>
        <v>0.29212962962962963</v>
      </c>
      <c r="T5760" s="31">
        <f t="shared" si="1086"/>
        <v>0.70188657407407407</v>
      </c>
      <c r="U5760" s="4">
        <f t="shared" si="1087"/>
        <v>0</v>
      </c>
      <c r="V5760" s="4" t="str">
        <f t="shared" si="1088"/>
        <v/>
      </c>
      <c r="W5760" s="18" t="str">
        <f>IF(V5760="","",VLOOKUP(L5760,日射量と図３!$A$4:$C$368,3,TRUE)*238.85/100)</f>
        <v/>
      </c>
      <c r="X5760" s="4" t="str">
        <f t="shared" si="1089"/>
        <v/>
      </c>
      <c r="Y5760" s="4" t="str">
        <f t="shared" si="1090"/>
        <v/>
      </c>
      <c r="Z5760" s="4" t="str">
        <f t="shared" si="1091"/>
        <v/>
      </c>
      <c r="AA5760" s="4" t="str">
        <f>IF($V5760="","",IF(Y5760&lt;36,0,IF(AND(36&lt;=Y5760,Y5760&lt;71),VLOOKUP($W5760,日射量と図３!$E$6:$F$34,2,TRUE),IF(AND(71&lt;=Y5760,Y5760&lt;107),VLOOKUP($W5760,日射量と図３!$E$6:$G$34,3,TRUE),IF(AND(107&lt;=Y5760,Y5760&lt;143),VLOOKUP($W5760,日射量と図３!$E$6:$H$34,4,TRUE),VLOOKUP($W5760,日射量と図３!$E$6:$I$34,5,TRUE))))))</f>
        <v/>
      </c>
      <c r="AB5760" s="4" t="str">
        <f>IF($V5760="","",IF(Z5760&lt;36,0,IF(AND(36&lt;=Z5760,Z5760&lt;71),VLOOKUP($W5760,日射量と図３!$E$6:$F$34,2,TRUE),IF(AND(71&lt;=Z5760,Z5760&lt;107),VLOOKUP($W5760,日射量と図３!$E$6:$G$34,3,TRUE),IF(AND(107&lt;=Z5760,Z5760&lt;143),VLOOKUP($W5760,日射量と図３!$E$6:$H$34,4,TRUE),VLOOKUP($W5760,日射量と図３!$E$6:$I$34,5,TRUE))))))</f>
        <v/>
      </c>
      <c r="AC5760" s="382" t="str">
        <f t="shared" si="1083"/>
        <v/>
      </c>
      <c r="AD5760" s="382" t="str">
        <f t="shared" si="1084"/>
        <v/>
      </c>
    </row>
    <row r="5761" spans="11:30" ht="13.5" customHeight="1">
      <c r="K5761" s="4">
        <f t="shared" si="1080"/>
        <v>1</v>
      </c>
      <c r="L5761" s="34">
        <v>43491</v>
      </c>
      <c r="M5761" s="4">
        <v>240</v>
      </c>
      <c r="N5761" s="4">
        <v>22</v>
      </c>
      <c r="O5761" s="31">
        <v>0.875</v>
      </c>
      <c r="P5761" s="35">
        <v>2.6700000000000004</v>
      </c>
      <c r="Q5761" s="36">
        <f t="shared" si="1081"/>
        <v>16</v>
      </c>
      <c r="R5761" s="4">
        <f t="shared" si="1082"/>
        <v>13.33</v>
      </c>
      <c r="S5761" s="31">
        <f t="shared" si="1085"/>
        <v>0.29212962962962963</v>
      </c>
      <c r="T5761" s="31">
        <f t="shared" si="1086"/>
        <v>0.70188657407407407</v>
      </c>
      <c r="U5761" s="4">
        <f t="shared" si="1087"/>
        <v>0</v>
      </c>
      <c r="V5761" s="4" t="str">
        <f t="shared" si="1088"/>
        <v/>
      </c>
      <c r="W5761" s="18" t="str">
        <f>IF(V5761="","",VLOOKUP(L5761,日射量と図３!$A$4:$C$368,3,TRUE)*238.85/100)</f>
        <v/>
      </c>
      <c r="X5761" s="4" t="str">
        <f t="shared" si="1089"/>
        <v/>
      </c>
      <c r="Y5761" s="4" t="str">
        <f t="shared" si="1090"/>
        <v/>
      </c>
      <c r="Z5761" s="4" t="str">
        <f t="shared" si="1091"/>
        <v/>
      </c>
      <c r="AA5761" s="4" t="str">
        <f>IF($V5761="","",IF(Y5761&lt;36,0,IF(AND(36&lt;=Y5761,Y5761&lt;71),VLOOKUP($W5761,日射量と図３!$E$6:$F$34,2,TRUE),IF(AND(71&lt;=Y5761,Y5761&lt;107),VLOOKUP($W5761,日射量と図３!$E$6:$G$34,3,TRUE),IF(AND(107&lt;=Y5761,Y5761&lt;143),VLOOKUP($W5761,日射量と図３!$E$6:$H$34,4,TRUE),VLOOKUP($W5761,日射量と図３!$E$6:$I$34,5,TRUE))))))</f>
        <v/>
      </c>
      <c r="AB5761" s="4" t="str">
        <f>IF($V5761="","",IF(Z5761&lt;36,0,IF(AND(36&lt;=Z5761,Z5761&lt;71),VLOOKUP($W5761,日射量と図３!$E$6:$F$34,2,TRUE),IF(AND(71&lt;=Z5761,Z5761&lt;107),VLOOKUP($W5761,日射量と図３!$E$6:$G$34,3,TRUE),IF(AND(107&lt;=Z5761,Z5761&lt;143),VLOOKUP($W5761,日射量と図３!$E$6:$H$34,4,TRUE),VLOOKUP($W5761,日射量と図３!$E$6:$I$34,5,TRUE))))))</f>
        <v/>
      </c>
      <c r="AC5761" s="382" t="str">
        <f t="shared" si="1083"/>
        <v/>
      </c>
      <c r="AD5761" s="382" t="str">
        <f t="shared" si="1084"/>
        <v/>
      </c>
    </row>
    <row r="5762" spans="11:30" ht="13.5" customHeight="1">
      <c r="K5762" s="4">
        <f t="shared" si="1080"/>
        <v>1</v>
      </c>
      <c r="L5762" s="34">
        <v>43491</v>
      </c>
      <c r="M5762" s="4">
        <v>240</v>
      </c>
      <c r="N5762" s="4">
        <v>23</v>
      </c>
      <c r="O5762" s="31">
        <v>0.91666666666666663</v>
      </c>
      <c r="P5762" s="35">
        <v>2.2499999999999996</v>
      </c>
      <c r="Q5762" s="36">
        <f t="shared" si="1081"/>
        <v>13</v>
      </c>
      <c r="R5762" s="4">
        <f t="shared" si="1082"/>
        <v>10.75</v>
      </c>
      <c r="S5762" s="31">
        <f t="shared" si="1085"/>
        <v>0.29212962962962963</v>
      </c>
      <c r="T5762" s="31">
        <f t="shared" si="1086"/>
        <v>0.70188657407407407</v>
      </c>
      <c r="U5762" s="4">
        <f t="shared" si="1087"/>
        <v>0</v>
      </c>
      <c r="V5762" s="4" t="str">
        <f t="shared" si="1088"/>
        <v/>
      </c>
      <c r="W5762" s="18" t="str">
        <f>IF(V5762="","",VLOOKUP(L5762,日射量と図３!$A$4:$C$368,3,TRUE)*238.85/100)</f>
        <v/>
      </c>
      <c r="X5762" s="4" t="str">
        <f t="shared" si="1089"/>
        <v/>
      </c>
      <c r="Y5762" s="4" t="str">
        <f t="shared" si="1090"/>
        <v/>
      </c>
      <c r="Z5762" s="4" t="str">
        <f t="shared" si="1091"/>
        <v/>
      </c>
      <c r="AA5762" s="4" t="str">
        <f>IF($V5762="","",IF(Y5762&lt;36,0,IF(AND(36&lt;=Y5762,Y5762&lt;71),VLOOKUP($W5762,日射量と図３!$E$6:$F$34,2,TRUE),IF(AND(71&lt;=Y5762,Y5762&lt;107),VLOOKUP($W5762,日射量と図３!$E$6:$G$34,3,TRUE),IF(AND(107&lt;=Y5762,Y5762&lt;143),VLOOKUP($W5762,日射量と図３!$E$6:$H$34,4,TRUE),VLOOKUP($W5762,日射量と図３!$E$6:$I$34,5,TRUE))))))</f>
        <v/>
      </c>
      <c r="AB5762" s="4" t="str">
        <f>IF($V5762="","",IF(Z5762&lt;36,0,IF(AND(36&lt;=Z5762,Z5762&lt;71),VLOOKUP($W5762,日射量と図３!$E$6:$F$34,2,TRUE),IF(AND(71&lt;=Z5762,Z5762&lt;107),VLOOKUP($W5762,日射量と図３!$E$6:$G$34,3,TRUE),IF(AND(107&lt;=Z5762,Z5762&lt;143),VLOOKUP($W5762,日射量と図３!$E$6:$H$34,4,TRUE),VLOOKUP($W5762,日射量と図３!$E$6:$I$34,5,TRUE))))))</f>
        <v/>
      </c>
      <c r="AC5762" s="382" t="str">
        <f t="shared" si="1083"/>
        <v/>
      </c>
      <c r="AD5762" s="382" t="str">
        <f t="shared" si="1084"/>
        <v/>
      </c>
    </row>
    <row r="5763" spans="11:30" ht="13.5" customHeight="1">
      <c r="K5763" s="4">
        <f t="shared" si="1080"/>
        <v>1</v>
      </c>
      <c r="L5763" s="34">
        <v>43491</v>
      </c>
      <c r="M5763" s="4">
        <v>240</v>
      </c>
      <c r="N5763" s="4">
        <v>24</v>
      </c>
      <c r="O5763" s="31">
        <v>0.95833333333333337</v>
      </c>
      <c r="P5763" s="35">
        <v>2.0599999999999996</v>
      </c>
      <c r="Q5763" s="36">
        <f t="shared" si="1081"/>
        <v>13</v>
      </c>
      <c r="R5763" s="4">
        <f t="shared" si="1082"/>
        <v>10.940000000000001</v>
      </c>
      <c r="S5763" s="31">
        <f t="shared" si="1085"/>
        <v>0.29212962962962963</v>
      </c>
      <c r="T5763" s="31">
        <f t="shared" si="1086"/>
        <v>0.70188657407407407</v>
      </c>
      <c r="U5763" s="4">
        <f t="shared" si="1087"/>
        <v>0</v>
      </c>
      <c r="V5763" s="4" t="str">
        <f t="shared" si="1088"/>
        <v/>
      </c>
      <c r="W5763" s="18" t="str">
        <f>IF(V5763="","",VLOOKUP(L5763,日射量と図３!$A$4:$C$368,3,TRUE)*238.85/100)</f>
        <v/>
      </c>
      <c r="X5763" s="4" t="str">
        <f t="shared" si="1089"/>
        <v/>
      </c>
      <c r="Y5763" s="4" t="str">
        <f t="shared" si="1090"/>
        <v/>
      </c>
      <c r="Z5763" s="4" t="str">
        <f t="shared" si="1091"/>
        <v/>
      </c>
      <c r="AA5763" s="4" t="str">
        <f>IF($V5763="","",IF(Y5763&lt;36,0,IF(AND(36&lt;=Y5763,Y5763&lt;71),VLOOKUP($W5763,日射量と図３!$E$6:$F$34,2,TRUE),IF(AND(71&lt;=Y5763,Y5763&lt;107),VLOOKUP($W5763,日射量と図３!$E$6:$G$34,3,TRUE),IF(AND(107&lt;=Y5763,Y5763&lt;143),VLOOKUP($W5763,日射量と図３!$E$6:$H$34,4,TRUE),VLOOKUP($W5763,日射量と図３!$E$6:$I$34,5,TRUE))))))</f>
        <v/>
      </c>
      <c r="AB5763" s="4" t="str">
        <f>IF($V5763="","",IF(Z5763&lt;36,0,IF(AND(36&lt;=Z5763,Z5763&lt;71),VLOOKUP($W5763,日射量と図３!$E$6:$F$34,2,TRUE),IF(AND(71&lt;=Z5763,Z5763&lt;107),VLOOKUP($W5763,日射量と図３!$E$6:$G$34,3,TRUE),IF(AND(107&lt;=Z5763,Z5763&lt;143),VLOOKUP($W5763,日射量と図３!$E$6:$H$34,4,TRUE),VLOOKUP($W5763,日射量と図３!$E$6:$I$34,5,TRUE))))))</f>
        <v/>
      </c>
      <c r="AC5763" s="382" t="str">
        <f t="shared" si="1083"/>
        <v/>
      </c>
      <c r="AD5763" s="382" t="str">
        <f t="shared" si="1084"/>
        <v/>
      </c>
    </row>
    <row r="5764" spans="11:30" ht="13.5" customHeight="1">
      <c r="K5764" s="4">
        <f t="shared" si="1080"/>
        <v>1</v>
      </c>
      <c r="L5764" s="34">
        <v>43492</v>
      </c>
      <c r="M5764" s="4">
        <v>241</v>
      </c>
      <c r="N5764" s="4">
        <v>1</v>
      </c>
      <c r="O5764" s="31">
        <v>0</v>
      </c>
      <c r="P5764" s="35">
        <v>1.7899999999999996</v>
      </c>
      <c r="Q5764" s="36">
        <f t="shared" si="1081"/>
        <v>13</v>
      </c>
      <c r="R5764" s="4">
        <f t="shared" si="1082"/>
        <v>11.21</v>
      </c>
      <c r="S5764" s="31">
        <f t="shared" si="1085"/>
        <v>0.29212962962962963</v>
      </c>
      <c r="T5764" s="31">
        <f t="shared" si="1086"/>
        <v>0.70188657407407407</v>
      </c>
      <c r="U5764" s="4">
        <f t="shared" si="1087"/>
        <v>0</v>
      </c>
      <c r="V5764" s="4">
        <f t="shared" si="1088"/>
        <v>62.94</v>
      </c>
      <c r="W5764" s="18">
        <f>IF(V5764="","",VLOOKUP(L5764,日射量と図３!$A$4:$C$368,3,TRUE)*238.85/100)</f>
        <v>28.661999999999999</v>
      </c>
      <c r="X5764" s="4">
        <f t="shared" si="1089"/>
        <v>10</v>
      </c>
      <c r="Y5764" s="4">
        <f t="shared" si="1090"/>
        <v>39.349143899999987</v>
      </c>
      <c r="Z5764" s="4">
        <f t="shared" si="1091"/>
        <v>44.357216759999993</v>
      </c>
      <c r="AA5764" s="4">
        <f>IF($V5764="","",IF(Y5764&lt;36,0,IF(AND(36&lt;=Y5764,Y5764&lt;71),VLOOKUP($W5764,日射量と図３!$E$6:$F$34,2,TRUE),IF(AND(71&lt;=Y5764,Y5764&lt;107),VLOOKUP($W5764,日射量と図３!$E$6:$G$34,3,TRUE),IF(AND(107&lt;=Y5764,Y5764&lt;143),VLOOKUP($W5764,日射量と図３!$E$6:$H$34,4,TRUE),VLOOKUP($W5764,日射量と図３!$E$6:$I$34,5,TRUE))))))</f>
        <v>36</v>
      </c>
      <c r="AB5764" s="4">
        <f>IF($V5764="","",IF(Z5764&lt;36,0,IF(AND(36&lt;=Z5764,Z5764&lt;71),VLOOKUP($W5764,日射量と図３!$E$6:$F$34,2,TRUE),IF(AND(71&lt;=Z5764,Z5764&lt;107),VLOOKUP($W5764,日射量と図３!$E$6:$G$34,3,TRUE),IF(AND(107&lt;=Z5764,Z5764&lt;143),VLOOKUP($W5764,日射量と図３!$E$6:$H$34,4,TRUE),VLOOKUP($W5764,日射量と図３!$E$6:$I$34,5,TRUE))))))</f>
        <v>36</v>
      </c>
      <c r="AC5764" s="382">
        <f t="shared" si="1083"/>
        <v>0</v>
      </c>
      <c r="AD5764" s="382">
        <f t="shared" si="1084"/>
        <v>1.5072480000000001</v>
      </c>
    </row>
    <row r="5765" spans="11:30" ht="13.5" customHeight="1">
      <c r="K5765" s="4">
        <f t="shared" ref="K5765:K5828" si="1092">MONTH(L5765)</f>
        <v>1</v>
      </c>
      <c r="L5765" s="34">
        <v>43492</v>
      </c>
      <c r="M5765" s="4">
        <v>241</v>
      </c>
      <c r="N5765" s="4">
        <v>2</v>
      </c>
      <c r="O5765" s="31">
        <v>4.1666666666666664E-2</v>
      </c>
      <c r="P5765" s="35">
        <v>1.3900000000000001</v>
      </c>
      <c r="Q5765" s="36">
        <f t="shared" ref="Q5765:Q5828" si="1093">IF(O5765&lt;$B$15,$D$14,IF(O5765&lt;$B$16,$D$15,IF(O5765&lt;$B$17,$D$16,IF(O5765&lt;$B$18,$D$17,IF(O5765&lt;$B$19,$D$18,$D$19)))))</f>
        <v>13</v>
      </c>
      <c r="R5765" s="4">
        <f t="shared" ref="R5765:R5828" si="1094">IF(Q5765-P5765&gt;0,Q5765-P5765,0)</f>
        <v>11.61</v>
      </c>
      <c r="S5765" s="31">
        <f t="shared" si="1085"/>
        <v>0.29212962962962963</v>
      </c>
      <c r="T5765" s="31">
        <f t="shared" si="1086"/>
        <v>0.70188657407407407</v>
      </c>
      <c r="U5765" s="4">
        <f t="shared" si="1087"/>
        <v>0</v>
      </c>
      <c r="V5765" s="4" t="str">
        <f t="shared" si="1088"/>
        <v/>
      </c>
      <c r="W5765" s="18" t="str">
        <f>IF(V5765="","",VLOOKUP(L5765,日射量と図３!$A$4:$C$368,3,TRUE)*238.85/100)</f>
        <v/>
      </c>
      <c r="X5765" s="4" t="str">
        <f t="shared" si="1089"/>
        <v/>
      </c>
      <c r="Y5765" s="4" t="str">
        <f t="shared" si="1090"/>
        <v/>
      </c>
      <c r="Z5765" s="4" t="str">
        <f t="shared" si="1091"/>
        <v/>
      </c>
      <c r="AA5765" s="4" t="str">
        <f>IF($V5765="","",IF(Y5765&lt;36,0,IF(AND(36&lt;=Y5765,Y5765&lt;71),VLOOKUP($W5765,日射量と図３!$E$6:$F$34,2,TRUE),IF(AND(71&lt;=Y5765,Y5765&lt;107),VLOOKUP($W5765,日射量と図３!$E$6:$G$34,3,TRUE),IF(AND(107&lt;=Y5765,Y5765&lt;143),VLOOKUP($W5765,日射量と図３!$E$6:$H$34,4,TRUE),VLOOKUP($W5765,日射量と図３!$E$6:$I$34,5,TRUE))))))</f>
        <v/>
      </c>
      <c r="AB5765" s="4" t="str">
        <f>IF($V5765="","",IF(Z5765&lt;36,0,IF(AND(36&lt;=Z5765,Z5765&lt;71),VLOOKUP($W5765,日射量と図３!$E$6:$F$34,2,TRUE),IF(AND(71&lt;=Z5765,Z5765&lt;107),VLOOKUP($W5765,日射量と図３!$E$6:$G$34,3,TRUE),IF(AND(107&lt;=Z5765,Z5765&lt;143),VLOOKUP($W5765,日射量と図３!$E$6:$H$34,4,TRUE),VLOOKUP($W5765,日射量と図３!$E$6:$I$34,5,TRUE))))))</f>
        <v/>
      </c>
      <c r="AC5765" s="382" t="str">
        <f t="shared" si="1083"/>
        <v/>
      </c>
      <c r="AD5765" s="382" t="str">
        <f t="shared" si="1084"/>
        <v/>
      </c>
    </row>
    <row r="5766" spans="11:30" ht="13.5" customHeight="1">
      <c r="K5766" s="4">
        <f t="shared" si="1092"/>
        <v>1</v>
      </c>
      <c r="L5766" s="34">
        <v>43492</v>
      </c>
      <c r="M5766" s="4">
        <v>241</v>
      </c>
      <c r="N5766" s="4">
        <v>3</v>
      </c>
      <c r="O5766" s="31">
        <v>8.3333333333333329E-2</v>
      </c>
      <c r="P5766" s="35">
        <v>1.0900000000000003</v>
      </c>
      <c r="Q5766" s="36">
        <f t="shared" si="1093"/>
        <v>13</v>
      </c>
      <c r="R5766" s="4">
        <f t="shared" si="1094"/>
        <v>11.91</v>
      </c>
      <c r="S5766" s="31">
        <f t="shared" si="1085"/>
        <v>0.29212962962962963</v>
      </c>
      <c r="T5766" s="31">
        <f t="shared" si="1086"/>
        <v>0.70188657407407407</v>
      </c>
      <c r="U5766" s="4">
        <f t="shared" si="1087"/>
        <v>0</v>
      </c>
      <c r="V5766" s="4" t="str">
        <f t="shared" si="1088"/>
        <v/>
      </c>
      <c r="W5766" s="18" t="str">
        <f>IF(V5766="","",VLOOKUP(L5766,日射量と図３!$A$4:$C$368,3,TRUE)*238.85/100)</f>
        <v/>
      </c>
      <c r="X5766" s="4" t="str">
        <f t="shared" si="1089"/>
        <v/>
      </c>
      <c r="Y5766" s="4" t="str">
        <f t="shared" si="1090"/>
        <v/>
      </c>
      <c r="Z5766" s="4" t="str">
        <f t="shared" si="1091"/>
        <v/>
      </c>
      <c r="AA5766" s="4" t="str">
        <f>IF($V5766="","",IF(Y5766&lt;36,0,IF(AND(36&lt;=Y5766,Y5766&lt;71),VLOOKUP($W5766,日射量と図３!$E$6:$F$34,2,TRUE),IF(AND(71&lt;=Y5766,Y5766&lt;107),VLOOKUP($W5766,日射量と図３!$E$6:$G$34,3,TRUE),IF(AND(107&lt;=Y5766,Y5766&lt;143),VLOOKUP($W5766,日射量と図３!$E$6:$H$34,4,TRUE),VLOOKUP($W5766,日射量と図３!$E$6:$I$34,5,TRUE))))))</f>
        <v/>
      </c>
      <c r="AB5766" s="4" t="str">
        <f>IF($V5766="","",IF(Z5766&lt;36,0,IF(AND(36&lt;=Z5766,Z5766&lt;71),VLOOKUP($W5766,日射量と図３!$E$6:$F$34,2,TRUE),IF(AND(71&lt;=Z5766,Z5766&lt;107),VLOOKUP($W5766,日射量と図３!$E$6:$G$34,3,TRUE),IF(AND(107&lt;=Z5766,Z5766&lt;143),VLOOKUP($W5766,日射量と図３!$E$6:$H$34,4,TRUE),VLOOKUP($W5766,日射量と図３!$E$6:$I$34,5,TRUE))))))</f>
        <v/>
      </c>
      <c r="AC5766" s="382" t="str">
        <f t="shared" si="1083"/>
        <v/>
      </c>
      <c r="AD5766" s="382" t="str">
        <f t="shared" si="1084"/>
        <v/>
      </c>
    </row>
    <row r="5767" spans="11:30" ht="13.5" customHeight="1">
      <c r="K5767" s="4">
        <f t="shared" si="1092"/>
        <v>1</v>
      </c>
      <c r="L5767" s="34">
        <v>43492</v>
      </c>
      <c r="M5767" s="4">
        <v>241</v>
      </c>
      <c r="N5767" s="4">
        <v>4</v>
      </c>
      <c r="O5767" s="31">
        <v>0.125</v>
      </c>
      <c r="P5767" s="35">
        <v>0.69000000000000006</v>
      </c>
      <c r="Q5767" s="36">
        <f t="shared" si="1093"/>
        <v>13</v>
      </c>
      <c r="R5767" s="4">
        <f t="shared" si="1094"/>
        <v>12.31</v>
      </c>
      <c r="S5767" s="31">
        <f t="shared" si="1085"/>
        <v>0.29212962962962963</v>
      </c>
      <c r="T5767" s="31">
        <f t="shared" si="1086"/>
        <v>0.70188657407407407</v>
      </c>
      <c r="U5767" s="4">
        <f t="shared" si="1087"/>
        <v>0</v>
      </c>
      <c r="V5767" s="4" t="str">
        <f t="shared" si="1088"/>
        <v/>
      </c>
      <c r="W5767" s="18" t="str">
        <f>IF(V5767="","",VLOOKUP(L5767,日射量と図３!$A$4:$C$368,3,TRUE)*238.85/100)</f>
        <v/>
      </c>
      <c r="X5767" s="4" t="str">
        <f t="shared" si="1089"/>
        <v/>
      </c>
      <c r="Y5767" s="4" t="str">
        <f t="shared" si="1090"/>
        <v/>
      </c>
      <c r="Z5767" s="4" t="str">
        <f t="shared" si="1091"/>
        <v/>
      </c>
      <c r="AA5767" s="4" t="str">
        <f>IF($V5767="","",IF(Y5767&lt;36,0,IF(AND(36&lt;=Y5767,Y5767&lt;71),VLOOKUP($W5767,日射量と図３!$E$6:$F$34,2,TRUE),IF(AND(71&lt;=Y5767,Y5767&lt;107),VLOOKUP($W5767,日射量と図３!$E$6:$G$34,3,TRUE),IF(AND(107&lt;=Y5767,Y5767&lt;143),VLOOKUP($W5767,日射量と図３!$E$6:$H$34,4,TRUE),VLOOKUP($W5767,日射量と図３!$E$6:$I$34,5,TRUE))))))</f>
        <v/>
      </c>
      <c r="AB5767" s="4" t="str">
        <f>IF($V5767="","",IF(Z5767&lt;36,0,IF(AND(36&lt;=Z5767,Z5767&lt;71),VLOOKUP($W5767,日射量と図３!$E$6:$F$34,2,TRUE),IF(AND(71&lt;=Z5767,Z5767&lt;107),VLOOKUP($W5767,日射量と図３!$E$6:$G$34,3,TRUE),IF(AND(107&lt;=Z5767,Z5767&lt;143),VLOOKUP($W5767,日射量と図３!$E$6:$H$34,4,TRUE),VLOOKUP($W5767,日射量と図３!$E$6:$I$34,5,TRUE))))))</f>
        <v/>
      </c>
      <c r="AC5767" s="382" t="str">
        <f t="shared" si="1083"/>
        <v/>
      </c>
      <c r="AD5767" s="382" t="str">
        <f t="shared" si="1084"/>
        <v/>
      </c>
    </row>
    <row r="5768" spans="11:30" ht="13.5" customHeight="1">
      <c r="K5768" s="4">
        <f t="shared" si="1092"/>
        <v>1</v>
      </c>
      <c r="L5768" s="34">
        <v>43492</v>
      </c>
      <c r="M5768" s="4">
        <v>241</v>
      </c>
      <c r="N5768" s="4">
        <v>5</v>
      </c>
      <c r="O5768" s="31">
        <v>0.16666666666666666</v>
      </c>
      <c r="P5768" s="35">
        <v>0.53</v>
      </c>
      <c r="Q5768" s="36">
        <f t="shared" si="1093"/>
        <v>15</v>
      </c>
      <c r="R5768" s="4">
        <f t="shared" si="1094"/>
        <v>14.47</v>
      </c>
      <c r="S5768" s="31">
        <f t="shared" si="1085"/>
        <v>0.29212962962962963</v>
      </c>
      <c r="T5768" s="31">
        <f t="shared" si="1086"/>
        <v>0.70188657407407407</v>
      </c>
      <c r="U5768" s="4">
        <f t="shared" si="1087"/>
        <v>0</v>
      </c>
      <c r="V5768" s="4" t="str">
        <f t="shared" si="1088"/>
        <v/>
      </c>
      <c r="W5768" s="18" t="str">
        <f>IF(V5768="","",VLOOKUP(L5768,日射量と図３!$A$4:$C$368,3,TRUE)*238.85/100)</f>
        <v/>
      </c>
      <c r="X5768" s="4" t="str">
        <f t="shared" si="1089"/>
        <v/>
      </c>
      <c r="Y5768" s="4" t="str">
        <f t="shared" si="1090"/>
        <v/>
      </c>
      <c r="Z5768" s="4" t="str">
        <f t="shared" si="1091"/>
        <v/>
      </c>
      <c r="AA5768" s="4" t="str">
        <f>IF($V5768="","",IF(Y5768&lt;36,0,IF(AND(36&lt;=Y5768,Y5768&lt;71),VLOOKUP($W5768,日射量と図３!$E$6:$F$34,2,TRUE),IF(AND(71&lt;=Y5768,Y5768&lt;107),VLOOKUP($W5768,日射量と図３!$E$6:$G$34,3,TRUE),IF(AND(107&lt;=Y5768,Y5768&lt;143),VLOOKUP($W5768,日射量と図３!$E$6:$H$34,4,TRUE),VLOOKUP($W5768,日射量と図３!$E$6:$I$34,5,TRUE))))))</f>
        <v/>
      </c>
      <c r="AB5768" s="4" t="str">
        <f>IF($V5768="","",IF(Z5768&lt;36,0,IF(AND(36&lt;=Z5768,Z5768&lt;71),VLOOKUP($W5768,日射量と図３!$E$6:$F$34,2,TRUE),IF(AND(71&lt;=Z5768,Z5768&lt;107),VLOOKUP($W5768,日射量と図３!$E$6:$G$34,3,TRUE),IF(AND(107&lt;=Z5768,Z5768&lt;143),VLOOKUP($W5768,日射量と図３!$E$6:$H$34,4,TRUE),VLOOKUP($W5768,日射量と図３!$E$6:$I$34,5,TRUE))))))</f>
        <v/>
      </c>
      <c r="AC5768" s="382" t="str">
        <f t="shared" si="1083"/>
        <v/>
      </c>
      <c r="AD5768" s="382" t="str">
        <f t="shared" si="1084"/>
        <v/>
      </c>
    </row>
    <row r="5769" spans="11:30" ht="13.5" customHeight="1">
      <c r="K5769" s="4">
        <f t="shared" si="1092"/>
        <v>1</v>
      </c>
      <c r="L5769" s="34">
        <v>43492</v>
      </c>
      <c r="M5769" s="4">
        <v>241</v>
      </c>
      <c r="N5769" s="4">
        <v>6</v>
      </c>
      <c r="O5769" s="31">
        <v>0.20833333333333334</v>
      </c>
      <c r="P5769" s="35">
        <v>0.27999999999999997</v>
      </c>
      <c r="Q5769" s="36">
        <f t="shared" si="1093"/>
        <v>15</v>
      </c>
      <c r="R5769" s="4">
        <f t="shared" si="1094"/>
        <v>14.72</v>
      </c>
      <c r="S5769" s="31">
        <f t="shared" si="1085"/>
        <v>0.29212962962962963</v>
      </c>
      <c r="T5769" s="31">
        <f t="shared" si="1086"/>
        <v>0.70188657407407407</v>
      </c>
      <c r="U5769" s="4">
        <f t="shared" si="1087"/>
        <v>0</v>
      </c>
      <c r="V5769" s="4" t="str">
        <f t="shared" si="1088"/>
        <v/>
      </c>
      <c r="W5769" s="18" t="str">
        <f>IF(V5769="","",VLOOKUP(L5769,日射量と図３!$A$4:$C$368,3,TRUE)*238.85/100)</f>
        <v/>
      </c>
      <c r="X5769" s="4" t="str">
        <f t="shared" si="1089"/>
        <v/>
      </c>
      <c r="Y5769" s="4" t="str">
        <f t="shared" si="1090"/>
        <v/>
      </c>
      <c r="Z5769" s="4" t="str">
        <f t="shared" si="1091"/>
        <v/>
      </c>
      <c r="AA5769" s="4" t="str">
        <f>IF($V5769="","",IF(Y5769&lt;36,0,IF(AND(36&lt;=Y5769,Y5769&lt;71),VLOOKUP($W5769,日射量と図３!$E$6:$F$34,2,TRUE),IF(AND(71&lt;=Y5769,Y5769&lt;107),VLOOKUP($W5769,日射量と図３!$E$6:$G$34,3,TRUE),IF(AND(107&lt;=Y5769,Y5769&lt;143),VLOOKUP($W5769,日射量と図３!$E$6:$H$34,4,TRUE),VLOOKUP($W5769,日射量と図３!$E$6:$I$34,5,TRUE))))))</f>
        <v/>
      </c>
      <c r="AB5769" s="4" t="str">
        <f>IF($V5769="","",IF(Z5769&lt;36,0,IF(AND(36&lt;=Z5769,Z5769&lt;71),VLOOKUP($W5769,日射量と図３!$E$6:$F$34,2,TRUE),IF(AND(71&lt;=Z5769,Z5769&lt;107),VLOOKUP($W5769,日射量と図３!$E$6:$G$34,3,TRUE),IF(AND(107&lt;=Z5769,Z5769&lt;143),VLOOKUP($W5769,日射量と図３!$E$6:$H$34,4,TRUE),VLOOKUP($W5769,日射量と図３!$E$6:$I$34,5,TRUE))))))</f>
        <v/>
      </c>
      <c r="AC5769" s="382" t="str">
        <f t="shared" si="1083"/>
        <v/>
      </c>
      <c r="AD5769" s="382" t="str">
        <f t="shared" si="1084"/>
        <v/>
      </c>
    </row>
    <row r="5770" spans="11:30" ht="13.5" customHeight="1">
      <c r="K5770" s="4">
        <f t="shared" si="1092"/>
        <v>1</v>
      </c>
      <c r="L5770" s="34">
        <v>43492</v>
      </c>
      <c r="M5770" s="4">
        <v>241</v>
      </c>
      <c r="N5770" s="4">
        <v>7</v>
      </c>
      <c r="O5770" s="31">
        <v>0.25</v>
      </c>
      <c r="P5770" s="35">
        <v>6.0000000000000012E-2</v>
      </c>
      <c r="Q5770" s="36">
        <f t="shared" si="1093"/>
        <v>15</v>
      </c>
      <c r="R5770" s="4">
        <f t="shared" si="1094"/>
        <v>14.94</v>
      </c>
      <c r="S5770" s="31">
        <f t="shared" si="1085"/>
        <v>0.29212962962962963</v>
      </c>
      <c r="T5770" s="31">
        <f t="shared" si="1086"/>
        <v>0.70188657407407407</v>
      </c>
      <c r="U5770" s="4">
        <f t="shared" si="1087"/>
        <v>0</v>
      </c>
      <c r="V5770" s="4" t="str">
        <f t="shared" si="1088"/>
        <v/>
      </c>
      <c r="W5770" s="18" t="str">
        <f>IF(V5770="","",VLOOKUP(L5770,日射量と図３!$A$4:$C$368,3,TRUE)*238.85/100)</f>
        <v/>
      </c>
      <c r="X5770" s="4" t="str">
        <f t="shared" si="1089"/>
        <v/>
      </c>
      <c r="Y5770" s="4" t="str">
        <f t="shared" si="1090"/>
        <v/>
      </c>
      <c r="Z5770" s="4" t="str">
        <f t="shared" si="1091"/>
        <v/>
      </c>
      <c r="AA5770" s="4" t="str">
        <f>IF($V5770="","",IF(Y5770&lt;36,0,IF(AND(36&lt;=Y5770,Y5770&lt;71),VLOOKUP($W5770,日射量と図３!$E$6:$F$34,2,TRUE),IF(AND(71&lt;=Y5770,Y5770&lt;107),VLOOKUP($W5770,日射量と図３!$E$6:$G$34,3,TRUE),IF(AND(107&lt;=Y5770,Y5770&lt;143),VLOOKUP($W5770,日射量と図３!$E$6:$H$34,4,TRUE),VLOOKUP($W5770,日射量と図３!$E$6:$I$34,5,TRUE))))))</f>
        <v/>
      </c>
      <c r="AB5770" s="4" t="str">
        <f>IF($V5770="","",IF(Z5770&lt;36,0,IF(AND(36&lt;=Z5770,Z5770&lt;71),VLOOKUP($W5770,日射量と図３!$E$6:$F$34,2,TRUE),IF(AND(71&lt;=Z5770,Z5770&lt;107),VLOOKUP($W5770,日射量と図３!$E$6:$G$34,3,TRUE),IF(AND(107&lt;=Z5770,Z5770&lt;143),VLOOKUP($W5770,日射量と図３!$E$6:$H$34,4,TRUE),VLOOKUP($W5770,日射量と図３!$E$6:$I$34,5,TRUE))))))</f>
        <v/>
      </c>
      <c r="AC5770" s="382" t="str">
        <f t="shared" si="1083"/>
        <v/>
      </c>
      <c r="AD5770" s="382" t="str">
        <f t="shared" si="1084"/>
        <v/>
      </c>
    </row>
    <row r="5771" spans="11:30" ht="13.5" customHeight="1">
      <c r="K5771" s="4">
        <f t="shared" si="1092"/>
        <v>1</v>
      </c>
      <c r="L5771" s="34">
        <v>43492</v>
      </c>
      <c r="M5771" s="4">
        <v>241</v>
      </c>
      <c r="N5771" s="4">
        <v>8</v>
      </c>
      <c r="O5771" s="31">
        <v>0.29166666666666669</v>
      </c>
      <c r="P5771" s="35">
        <v>9.999999999999995E-2</v>
      </c>
      <c r="Q5771" s="36">
        <f t="shared" si="1093"/>
        <v>12</v>
      </c>
      <c r="R5771" s="4">
        <f t="shared" si="1094"/>
        <v>11.9</v>
      </c>
      <c r="S5771" s="31">
        <f t="shared" si="1085"/>
        <v>0.29212962962962963</v>
      </c>
      <c r="T5771" s="31">
        <f t="shared" si="1086"/>
        <v>0.70188657407407407</v>
      </c>
      <c r="U5771" s="4">
        <f t="shared" si="1087"/>
        <v>0</v>
      </c>
      <c r="V5771" s="4" t="str">
        <f t="shared" si="1088"/>
        <v/>
      </c>
      <c r="W5771" s="18" t="str">
        <f>IF(V5771="","",VLOOKUP(L5771,日射量と図３!$A$4:$C$368,3,TRUE)*238.85/100)</f>
        <v/>
      </c>
      <c r="X5771" s="4" t="str">
        <f t="shared" si="1089"/>
        <v/>
      </c>
      <c r="Y5771" s="4" t="str">
        <f t="shared" si="1090"/>
        <v/>
      </c>
      <c r="Z5771" s="4" t="str">
        <f t="shared" si="1091"/>
        <v/>
      </c>
      <c r="AA5771" s="4" t="str">
        <f>IF($V5771="","",IF(Y5771&lt;36,0,IF(AND(36&lt;=Y5771,Y5771&lt;71),VLOOKUP($W5771,日射量と図３!$E$6:$F$34,2,TRUE),IF(AND(71&lt;=Y5771,Y5771&lt;107),VLOOKUP($W5771,日射量と図３!$E$6:$G$34,3,TRUE),IF(AND(107&lt;=Y5771,Y5771&lt;143),VLOOKUP($W5771,日射量と図３!$E$6:$H$34,4,TRUE),VLOOKUP($W5771,日射量と図３!$E$6:$I$34,5,TRUE))))))</f>
        <v/>
      </c>
      <c r="AB5771" s="4" t="str">
        <f>IF($V5771="","",IF(Z5771&lt;36,0,IF(AND(36&lt;=Z5771,Z5771&lt;71),VLOOKUP($W5771,日射量と図３!$E$6:$F$34,2,TRUE),IF(AND(71&lt;=Z5771,Z5771&lt;107),VLOOKUP($W5771,日射量と図３!$E$6:$G$34,3,TRUE),IF(AND(107&lt;=Z5771,Z5771&lt;143),VLOOKUP($W5771,日射量と図３!$E$6:$H$34,4,TRUE),VLOOKUP($W5771,日射量と図３!$E$6:$I$34,5,TRUE))))))</f>
        <v/>
      </c>
      <c r="AC5771" s="382" t="str">
        <f t="shared" si="1083"/>
        <v/>
      </c>
      <c r="AD5771" s="382" t="str">
        <f t="shared" si="1084"/>
        <v/>
      </c>
    </row>
    <row r="5772" spans="11:30" ht="13.5" customHeight="1">
      <c r="K5772" s="4">
        <f t="shared" si="1092"/>
        <v>1</v>
      </c>
      <c r="L5772" s="34">
        <v>43492</v>
      </c>
      <c r="M5772" s="4">
        <v>241</v>
      </c>
      <c r="N5772" s="4">
        <v>9</v>
      </c>
      <c r="O5772" s="31">
        <v>0.33333333333333331</v>
      </c>
      <c r="P5772" s="35">
        <v>0.85</v>
      </c>
      <c r="Q5772" s="36">
        <f t="shared" si="1093"/>
        <v>12</v>
      </c>
      <c r="R5772" s="4">
        <f t="shared" si="1094"/>
        <v>11.15</v>
      </c>
      <c r="S5772" s="31">
        <f t="shared" si="1085"/>
        <v>0.29212962962962963</v>
      </c>
      <c r="T5772" s="31">
        <f t="shared" si="1086"/>
        <v>0.70188657407407407</v>
      </c>
      <c r="U5772" s="4">
        <f t="shared" si="1087"/>
        <v>11.15</v>
      </c>
      <c r="V5772" s="4" t="str">
        <f t="shared" si="1088"/>
        <v/>
      </c>
      <c r="W5772" s="18" t="str">
        <f>IF(V5772="","",VLOOKUP(L5772,日射量と図３!$A$4:$C$368,3,TRUE)*238.85/100)</f>
        <v/>
      </c>
      <c r="X5772" s="4" t="str">
        <f t="shared" si="1089"/>
        <v/>
      </c>
      <c r="Y5772" s="4" t="str">
        <f t="shared" si="1090"/>
        <v/>
      </c>
      <c r="Z5772" s="4" t="str">
        <f t="shared" si="1091"/>
        <v/>
      </c>
      <c r="AA5772" s="4" t="str">
        <f>IF($V5772="","",IF(Y5772&lt;36,0,IF(AND(36&lt;=Y5772,Y5772&lt;71),VLOOKUP($W5772,日射量と図３!$E$6:$F$34,2,TRUE),IF(AND(71&lt;=Y5772,Y5772&lt;107),VLOOKUP($W5772,日射量と図３!$E$6:$G$34,3,TRUE),IF(AND(107&lt;=Y5772,Y5772&lt;143),VLOOKUP($W5772,日射量と図３!$E$6:$H$34,4,TRUE),VLOOKUP($W5772,日射量と図３!$E$6:$I$34,5,TRUE))))))</f>
        <v/>
      </c>
      <c r="AB5772" s="4" t="str">
        <f>IF($V5772="","",IF(Z5772&lt;36,0,IF(AND(36&lt;=Z5772,Z5772&lt;71),VLOOKUP($W5772,日射量と図３!$E$6:$F$34,2,TRUE),IF(AND(71&lt;=Z5772,Z5772&lt;107),VLOOKUP($W5772,日射量と図３!$E$6:$G$34,3,TRUE),IF(AND(107&lt;=Z5772,Z5772&lt;143),VLOOKUP($W5772,日射量と図３!$E$6:$H$34,4,TRUE),VLOOKUP($W5772,日射量と図３!$E$6:$I$34,5,TRUE))))))</f>
        <v/>
      </c>
      <c r="AC5772" s="382" t="str">
        <f t="shared" si="1083"/>
        <v/>
      </c>
      <c r="AD5772" s="382" t="str">
        <f t="shared" si="1084"/>
        <v/>
      </c>
    </row>
    <row r="5773" spans="11:30" ht="13.5" customHeight="1">
      <c r="K5773" s="4">
        <f t="shared" si="1092"/>
        <v>1</v>
      </c>
      <c r="L5773" s="34">
        <v>43492</v>
      </c>
      <c r="M5773" s="4">
        <v>241</v>
      </c>
      <c r="N5773" s="4">
        <v>10</v>
      </c>
      <c r="O5773" s="31">
        <v>0.375</v>
      </c>
      <c r="P5773" s="35">
        <v>2.56</v>
      </c>
      <c r="Q5773" s="36">
        <f t="shared" si="1093"/>
        <v>12</v>
      </c>
      <c r="R5773" s="4">
        <f t="shared" si="1094"/>
        <v>9.44</v>
      </c>
      <c r="S5773" s="31">
        <f t="shared" si="1085"/>
        <v>0.29212962962962963</v>
      </c>
      <c r="T5773" s="31">
        <f t="shared" si="1086"/>
        <v>0.70188657407407407</v>
      </c>
      <c r="U5773" s="4">
        <f t="shared" si="1087"/>
        <v>9.44</v>
      </c>
      <c r="V5773" s="4" t="str">
        <f t="shared" si="1088"/>
        <v/>
      </c>
      <c r="W5773" s="18" t="str">
        <f>IF(V5773="","",VLOOKUP(L5773,日射量と図３!$A$4:$C$368,3,TRUE)*238.85/100)</f>
        <v/>
      </c>
      <c r="X5773" s="4" t="str">
        <f t="shared" si="1089"/>
        <v/>
      </c>
      <c r="Y5773" s="4" t="str">
        <f t="shared" si="1090"/>
        <v/>
      </c>
      <c r="Z5773" s="4" t="str">
        <f t="shared" si="1091"/>
        <v/>
      </c>
      <c r="AA5773" s="4" t="str">
        <f>IF($V5773="","",IF(Y5773&lt;36,0,IF(AND(36&lt;=Y5773,Y5773&lt;71),VLOOKUP($W5773,日射量と図３!$E$6:$F$34,2,TRUE),IF(AND(71&lt;=Y5773,Y5773&lt;107),VLOOKUP($W5773,日射量と図３!$E$6:$G$34,3,TRUE),IF(AND(107&lt;=Y5773,Y5773&lt;143),VLOOKUP($W5773,日射量と図３!$E$6:$H$34,4,TRUE),VLOOKUP($W5773,日射量と図３!$E$6:$I$34,5,TRUE))))))</f>
        <v/>
      </c>
      <c r="AB5773" s="4" t="str">
        <f>IF($V5773="","",IF(Z5773&lt;36,0,IF(AND(36&lt;=Z5773,Z5773&lt;71),VLOOKUP($W5773,日射量と図３!$E$6:$F$34,2,TRUE),IF(AND(71&lt;=Z5773,Z5773&lt;107),VLOOKUP($W5773,日射量と図３!$E$6:$G$34,3,TRUE),IF(AND(107&lt;=Z5773,Z5773&lt;143),VLOOKUP($W5773,日射量と図３!$E$6:$H$34,4,TRUE),VLOOKUP($W5773,日射量と図３!$E$6:$I$34,5,TRUE))))))</f>
        <v/>
      </c>
      <c r="AC5773" s="382" t="str">
        <f t="shared" si="1083"/>
        <v/>
      </c>
      <c r="AD5773" s="382" t="str">
        <f t="shared" si="1084"/>
        <v/>
      </c>
    </row>
    <row r="5774" spans="11:30" ht="13.5" customHeight="1">
      <c r="K5774" s="4">
        <f t="shared" si="1092"/>
        <v>1</v>
      </c>
      <c r="L5774" s="34">
        <v>43492</v>
      </c>
      <c r="M5774" s="4">
        <v>241</v>
      </c>
      <c r="N5774" s="4">
        <v>11</v>
      </c>
      <c r="O5774" s="31">
        <v>0.41666666666666669</v>
      </c>
      <c r="P5774" s="35">
        <v>4.3100000000000005</v>
      </c>
      <c r="Q5774" s="36">
        <f t="shared" si="1093"/>
        <v>12</v>
      </c>
      <c r="R5774" s="4">
        <f t="shared" si="1094"/>
        <v>7.6899999999999995</v>
      </c>
      <c r="S5774" s="31">
        <f t="shared" si="1085"/>
        <v>0.29212962962962963</v>
      </c>
      <c r="T5774" s="31">
        <f t="shared" si="1086"/>
        <v>0.70188657407407407</v>
      </c>
      <c r="U5774" s="4">
        <f t="shared" si="1087"/>
        <v>7.6899999999999995</v>
      </c>
      <c r="V5774" s="4" t="str">
        <f t="shared" si="1088"/>
        <v/>
      </c>
      <c r="W5774" s="18" t="str">
        <f>IF(V5774="","",VLOOKUP(L5774,日射量と図３!$A$4:$C$368,3,TRUE)*238.85/100)</f>
        <v/>
      </c>
      <c r="X5774" s="4" t="str">
        <f t="shared" si="1089"/>
        <v/>
      </c>
      <c r="Y5774" s="4" t="str">
        <f t="shared" si="1090"/>
        <v/>
      </c>
      <c r="Z5774" s="4" t="str">
        <f t="shared" si="1091"/>
        <v/>
      </c>
      <c r="AA5774" s="4" t="str">
        <f>IF($V5774="","",IF(Y5774&lt;36,0,IF(AND(36&lt;=Y5774,Y5774&lt;71),VLOOKUP($W5774,日射量と図３!$E$6:$F$34,2,TRUE),IF(AND(71&lt;=Y5774,Y5774&lt;107),VLOOKUP($W5774,日射量と図３!$E$6:$G$34,3,TRUE),IF(AND(107&lt;=Y5774,Y5774&lt;143),VLOOKUP($W5774,日射量と図３!$E$6:$H$34,4,TRUE),VLOOKUP($W5774,日射量と図３!$E$6:$I$34,5,TRUE))))))</f>
        <v/>
      </c>
      <c r="AB5774" s="4" t="str">
        <f>IF($V5774="","",IF(Z5774&lt;36,0,IF(AND(36&lt;=Z5774,Z5774&lt;71),VLOOKUP($W5774,日射量と図３!$E$6:$F$34,2,TRUE),IF(AND(71&lt;=Z5774,Z5774&lt;107),VLOOKUP($W5774,日射量と図３!$E$6:$G$34,3,TRUE),IF(AND(107&lt;=Z5774,Z5774&lt;143),VLOOKUP($W5774,日射量と図３!$E$6:$H$34,4,TRUE),VLOOKUP($W5774,日射量と図３!$E$6:$I$34,5,TRUE))))))</f>
        <v/>
      </c>
      <c r="AC5774" s="382" t="str">
        <f t="shared" si="1083"/>
        <v/>
      </c>
      <c r="AD5774" s="382" t="str">
        <f t="shared" si="1084"/>
        <v/>
      </c>
    </row>
    <row r="5775" spans="11:30" ht="13.5" customHeight="1">
      <c r="K5775" s="4">
        <f t="shared" si="1092"/>
        <v>1</v>
      </c>
      <c r="L5775" s="34">
        <v>43492</v>
      </c>
      <c r="M5775" s="4">
        <v>241</v>
      </c>
      <c r="N5775" s="4">
        <v>12</v>
      </c>
      <c r="O5775" s="31">
        <v>0.45833333333333331</v>
      </c>
      <c r="P5775" s="35">
        <v>5.92</v>
      </c>
      <c r="Q5775" s="36">
        <f t="shared" si="1093"/>
        <v>12</v>
      </c>
      <c r="R5775" s="4">
        <f t="shared" si="1094"/>
        <v>6.08</v>
      </c>
      <c r="S5775" s="31">
        <f t="shared" si="1085"/>
        <v>0.29212962962962963</v>
      </c>
      <c r="T5775" s="31">
        <f t="shared" si="1086"/>
        <v>0.70188657407407407</v>
      </c>
      <c r="U5775" s="4">
        <f t="shared" si="1087"/>
        <v>6.08</v>
      </c>
      <c r="V5775" s="4" t="str">
        <f t="shared" si="1088"/>
        <v/>
      </c>
      <c r="W5775" s="18" t="str">
        <f>IF(V5775="","",VLOOKUP(L5775,日射量と図３!$A$4:$C$368,3,TRUE)*238.85/100)</f>
        <v/>
      </c>
      <c r="X5775" s="4" t="str">
        <f t="shared" si="1089"/>
        <v/>
      </c>
      <c r="Y5775" s="4" t="str">
        <f t="shared" si="1090"/>
        <v/>
      </c>
      <c r="Z5775" s="4" t="str">
        <f t="shared" si="1091"/>
        <v/>
      </c>
      <c r="AA5775" s="4" t="str">
        <f>IF($V5775="","",IF(Y5775&lt;36,0,IF(AND(36&lt;=Y5775,Y5775&lt;71),VLOOKUP($W5775,日射量と図３!$E$6:$F$34,2,TRUE),IF(AND(71&lt;=Y5775,Y5775&lt;107),VLOOKUP($W5775,日射量と図３!$E$6:$G$34,3,TRUE),IF(AND(107&lt;=Y5775,Y5775&lt;143),VLOOKUP($W5775,日射量と図３!$E$6:$H$34,4,TRUE),VLOOKUP($W5775,日射量と図３!$E$6:$I$34,5,TRUE))))))</f>
        <v/>
      </c>
      <c r="AB5775" s="4" t="str">
        <f>IF($V5775="","",IF(Z5775&lt;36,0,IF(AND(36&lt;=Z5775,Z5775&lt;71),VLOOKUP($W5775,日射量と図３!$E$6:$F$34,2,TRUE),IF(AND(71&lt;=Z5775,Z5775&lt;107),VLOOKUP($W5775,日射量と図３!$E$6:$G$34,3,TRUE),IF(AND(107&lt;=Z5775,Z5775&lt;143),VLOOKUP($W5775,日射量と図３!$E$6:$H$34,4,TRUE),VLOOKUP($W5775,日射量と図３!$E$6:$I$34,5,TRUE))))))</f>
        <v/>
      </c>
      <c r="AC5775" s="382" t="str">
        <f t="shared" ref="AC5775:AC5838" si="1095">IF(V5775="","",IF((($AH$18*$AH$30*V5775*3600/1000000)/1000-AA5775*$AG$18*10*0.0000041868)&lt;=0,0,AA5775*$AG$18*10*0.0000041868))</f>
        <v/>
      </c>
      <c r="AD5775" s="382" t="str">
        <f t="shared" ref="AD5775:AD5838" si="1096">IF(V5775="","",IF((($AH$19*$AH$30*V5775*3600/1000000)/1000-AB5775*$AG$19*10*0.0000041868)&lt;=0,0,AB5775*$AG$19*10*0.0000041868))</f>
        <v/>
      </c>
    </row>
    <row r="5776" spans="11:30" ht="13.5" customHeight="1">
      <c r="K5776" s="4">
        <f t="shared" si="1092"/>
        <v>1</v>
      </c>
      <c r="L5776" s="34">
        <v>43492</v>
      </c>
      <c r="M5776" s="4">
        <v>241</v>
      </c>
      <c r="N5776" s="4">
        <v>13</v>
      </c>
      <c r="O5776" s="31">
        <v>0.5</v>
      </c>
      <c r="P5776" s="35">
        <v>7.4400000000000022</v>
      </c>
      <c r="Q5776" s="36">
        <f t="shared" si="1093"/>
        <v>12</v>
      </c>
      <c r="R5776" s="4">
        <f t="shared" si="1094"/>
        <v>4.5599999999999978</v>
      </c>
      <c r="S5776" s="31">
        <f t="shared" si="1085"/>
        <v>0.29212962962962963</v>
      </c>
      <c r="T5776" s="31">
        <f t="shared" si="1086"/>
        <v>0.70188657407407407</v>
      </c>
      <c r="U5776" s="4">
        <f t="shared" si="1087"/>
        <v>4.5599999999999978</v>
      </c>
      <c r="V5776" s="4" t="str">
        <f t="shared" si="1088"/>
        <v/>
      </c>
      <c r="W5776" s="18" t="str">
        <f>IF(V5776="","",VLOOKUP(L5776,日射量と図３!$A$4:$C$368,3,TRUE)*238.85/100)</f>
        <v/>
      </c>
      <c r="X5776" s="4" t="str">
        <f t="shared" si="1089"/>
        <v/>
      </c>
      <c r="Y5776" s="4" t="str">
        <f t="shared" si="1090"/>
        <v/>
      </c>
      <c r="Z5776" s="4" t="str">
        <f t="shared" si="1091"/>
        <v/>
      </c>
      <c r="AA5776" s="4" t="str">
        <f>IF($V5776="","",IF(Y5776&lt;36,0,IF(AND(36&lt;=Y5776,Y5776&lt;71),VLOOKUP($W5776,日射量と図３!$E$6:$F$34,2,TRUE),IF(AND(71&lt;=Y5776,Y5776&lt;107),VLOOKUP($W5776,日射量と図３!$E$6:$G$34,3,TRUE),IF(AND(107&lt;=Y5776,Y5776&lt;143),VLOOKUP($W5776,日射量と図３!$E$6:$H$34,4,TRUE),VLOOKUP($W5776,日射量と図３!$E$6:$I$34,5,TRUE))))))</f>
        <v/>
      </c>
      <c r="AB5776" s="4" t="str">
        <f>IF($V5776="","",IF(Z5776&lt;36,0,IF(AND(36&lt;=Z5776,Z5776&lt;71),VLOOKUP($W5776,日射量と図３!$E$6:$F$34,2,TRUE),IF(AND(71&lt;=Z5776,Z5776&lt;107),VLOOKUP($W5776,日射量と図３!$E$6:$G$34,3,TRUE),IF(AND(107&lt;=Z5776,Z5776&lt;143),VLOOKUP($W5776,日射量と図３!$E$6:$H$34,4,TRUE),VLOOKUP($W5776,日射量と図３!$E$6:$I$34,5,TRUE))))))</f>
        <v/>
      </c>
      <c r="AC5776" s="382" t="str">
        <f t="shared" si="1095"/>
        <v/>
      </c>
      <c r="AD5776" s="382" t="str">
        <f t="shared" si="1096"/>
        <v/>
      </c>
    </row>
    <row r="5777" spans="11:30" ht="13.5" customHeight="1">
      <c r="K5777" s="4">
        <f t="shared" si="1092"/>
        <v>1</v>
      </c>
      <c r="L5777" s="34">
        <v>43492</v>
      </c>
      <c r="M5777" s="4">
        <v>241</v>
      </c>
      <c r="N5777" s="4">
        <v>14</v>
      </c>
      <c r="O5777" s="31">
        <v>0.54166666666666663</v>
      </c>
      <c r="P5777" s="35">
        <v>7.8599999999999994</v>
      </c>
      <c r="Q5777" s="36">
        <f t="shared" si="1093"/>
        <v>12</v>
      </c>
      <c r="R5777" s="4">
        <f t="shared" si="1094"/>
        <v>4.1400000000000006</v>
      </c>
      <c r="S5777" s="31">
        <f t="shared" si="1085"/>
        <v>0.29212962962962963</v>
      </c>
      <c r="T5777" s="31">
        <f t="shared" si="1086"/>
        <v>0.70188657407407407</v>
      </c>
      <c r="U5777" s="4">
        <f t="shared" si="1087"/>
        <v>4.1400000000000006</v>
      </c>
      <c r="V5777" s="4" t="str">
        <f t="shared" si="1088"/>
        <v/>
      </c>
      <c r="W5777" s="18" t="str">
        <f>IF(V5777="","",VLOOKUP(L5777,日射量と図３!$A$4:$C$368,3,TRUE)*238.85/100)</f>
        <v/>
      </c>
      <c r="X5777" s="4" t="str">
        <f t="shared" si="1089"/>
        <v/>
      </c>
      <c r="Y5777" s="4" t="str">
        <f t="shared" si="1090"/>
        <v/>
      </c>
      <c r="Z5777" s="4" t="str">
        <f t="shared" si="1091"/>
        <v/>
      </c>
      <c r="AA5777" s="4" t="str">
        <f>IF($V5777="","",IF(Y5777&lt;36,0,IF(AND(36&lt;=Y5777,Y5777&lt;71),VLOOKUP($W5777,日射量と図３!$E$6:$F$34,2,TRUE),IF(AND(71&lt;=Y5777,Y5777&lt;107),VLOOKUP($W5777,日射量と図３!$E$6:$G$34,3,TRUE),IF(AND(107&lt;=Y5777,Y5777&lt;143),VLOOKUP($W5777,日射量と図３!$E$6:$H$34,4,TRUE),VLOOKUP($W5777,日射量と図３!$E$6:$I$34,5,TRUE))))))</f>
        <v/>
      </c>
      <c r="AB5777" s="4" t="str">
        <f>IF($V5777="","",IF(Z5777&lt;36,0,IF(AND(36&lt;=Z5777,Z5777&lt;71),VLOOKUP($W5777,日射量と図３!$E$6:$F$34,2,TRUE),IF(AND(71&lt;=Z5777,Z5777&lt;107),VLOOKUP($W5777,日射量と図３!$E$6:$G$34,3,TRUE),IF(AND(107&lt;=Z5777,Z5777&lt;143),VLOOKUP($W5777,日射量と図３!$E$6:$H$34,4,TRUE),VLOOKUP($W5777,日射量と図３!$E$6:$I$34,5,TRUE))))))</f>
        <v/>
      </c>
      <c r="AC5777" s="382" t="str">
        <f t="shared" si="1095"/>
        <v/>
      </c>
      <c r="AD5777" s="382" t="str">
        <f t="shared" si="1096"/>
        <v/>
      </c>
    </row>
    <row r="5778" spans="11:30" ht="13.5" customHeight="1">
      <c r="K5778" s="4">
        <f t="shared" si="1092"/>
        <v>1</v>
      </c>
      <c r="L5778" s="34">
        <v>43492</v>
      </c>
      <c r="M5778" s="4">
        <v>241</v>
      </c>
      <c r="N5778" s="4">
        <v>15</v>
      </c>
      <c r="O5778" s="31">
        <v>0.58333333333333337</v>
      </c>
      <c r="P5778" s="35">
        <v>8.4499999999999993</v>
      </c>
      <c r="Q5778" s="36">
        <f t="shared" si="1093"/>
        <v>12</v>
      </c>
      <c r="R5778" s="4">
        <f t="shared" si="1094"/>
        <v>3.5500000000000007</v>
      </c>
      <c r="S5778" s="31">
        <f t="shared" si="1085"/>
        <v>0.29212962962962963</v>
      </c>
      <c r="T5778" s="31">
        <f t="shared" si="1086"/>
        <v>0.70188657407407407</v>
      </c>
      <c r="U5778" s="4">
        <f t="shared" si="1087"/>
        <v>3.5500000000000007</v>
      </c>
      <c r="V5778" s="4" t="str">
        <f t="shared" si="1088"/>
        <v/>
      </c>
      <c r="W5778" s="18" t="str">
        <f>IF(V5778="","",VLOOKUP(L5778,日射量と図３!$A$4:$C$368,3,TRUE)*238.85/100)</f>
        <v/>
      </c>
      <c r="X5778" s="4" t="str">
        <f t="shared" si="1089"/>
        <v/>
      </c>
      <c r="Y5778" s="4" t="str">
        <f t="shared" si="1090"/>
        <v/>
      </c>
      <c r="Z5778" s="4" t="str">
        <f t="shared" si="1091"/>
        <v/>
      </c>
      <c r="AA5778" s="4" t="str">
        <f>IF($V5778="","",IF(Y5778&lt;36,0,IF(AND(36&lt;=Y5778,Y5778&lt;71),VLOOKUP($W5778,日射量と図３!$E$6:$F$34,2,TRUE),IF(AND(71&lt;=Y5778,Y5778&lt;107),VLOOKUP($W5778,日射量と図３!$E$6:$G$34,3,TRUE),IF(AND(107&lt;=Y5778,Y5778&lt;143),VLOOKUP($W5778,日射量と図３!$E$6:$H$34,4,TRUE),VLOOKUP($W5778,日射量と図３!$E$6:$I$34,5,TRUE))))))</f>
        <v/>
      </c>
      <c r="AB5778" s="4" t="str">
        <f>IF($V5778="","",IF(Z5778&lt;36,0,IF(AND(36&lt;=Z5778,Z5778&lt;71),VLOOKUP($W5778,日射量と図３!$E$6:$F$34,2,TRUE),IF(AND(71&lt;=Z5778,Z5778&lt;107),VLOOKUP($W5778,日射量と図３!$E$6:$G$34,3,TRUE),IF(AND(107&lt;=Z5778,Z5778&lt;143),VLOOKUP($W5778,日射量と図３!$E$6:$H$34,4,TRUE),VLOOKUP($W5778,日射量と図３!$E$6:$I$34,5,TRUE))))))</f>
        <v/>
      </c>
      <c r="AC5778" s="382" t="str">
        <f t="shared" si="1095"/>
        <v/>
      </c>
      <c r="AD5778" s="382" t="str">
        <f t="shared" si="1096"/>
        <v/>
      </c>
    </row>
    <row r="5779" spans="11:30" ht="13.5" customHeight="1">
      <c r="K5779" s="4">
        <f t="shared" si="1092"/>
        <v>1</v>
      </c>
      <c r="L5779" s="34">
        <v>43492</v>
      </c>
      <c r="M5779" s="4">
        <v>241</v>
      </c>
      <c r="N5779" s="4">
        <v>16</v>
      </c>
      <c r="O5779" s="31">
        <v>0.625</v>
      </c>
      <c r="P5779" s="35">
        <v>8.09</v>
      </c>
      <c r="Q5779" s="36">
        <f t="shared" si="1093"/>
        <v>16</v>
      </c>
      <c r="R5779" s="4">
        <f t="shared" si="1094"/>
        <v>7.91</v>
      </c>
      <c r="S5779" s="31">
        <f t="shared" si="1085"/>
        <v>0.29212962962962963</v>
      </c>
      <c r="T5779" s="31">
        <f t="shared" si="1086"/>
        <v>0.70188657407407407</v>
      </c>
      <c r="U5779" s="4">
        <f t="shared" si="1087"/>
        <v>7.91</v>
      </c>
      <c r="V5779" s="4" t="str">
        <f t="shared" si="1088"/>
        <v/>
      </c>
      <c r="W5779" s="18" t="str">
        <f>IF(V5779="","",VLOOKUP(L5779,日射量と図３!$A$4:$C$368,3,TRUE)*238.85/100)</f>
        <v/>
      </c>
      <c r="X5779" s="4" t="str">
        <f t="shared" si="1089"/>
        <v/>
      </c>
      <c r="Y5779" s="4" t="str">
        <f t="shared" si="1090"/>
        <v/>
      </c>
      <c r="Z5779" s="4" t="str">
        <f t="shared" si="1091"/>
        <v/>
      </c>
      <c r="AA5779" s="4" t="str">
        <f>IF($V5779="","",IF(Y5779&lt;36,0,IF(AND(36&lt;=Y5779,Y5779&lt;71),VLOOKUP($W5779,日射量と図３!$E$6:$F$34,2,TRUE),IF(AND(71&lt;=Y5779,Y5779&lt;107),VLOOKUP($W5779,日射量と図３!$E$6:$G$34,3,TRUE),IF(AND(107&lt;=Y5779,Y5779&lt;143),VLOOKUP($W5779,日射量と図３!$E$6:$H$34,4,TRUE),VLOOKUP($W5779,日射量と図３!$E$6:$I$34,5,TRUE))))))</f>
        <v/>
      </c>
      <c r="AB5779" s="4" t="str">
        <f>IF($V5779="","",IF(Z5779&lt;36,0,IF(AND(36&lt;=Z5779,Z5779&lt;71),VLOOKUP($W5779,日射量と図３!$E$6:$F$34,2,TRUE),IF(AND(71&lt;=Z5779,Z5779&lt;107),VLOOKUP($W5779,日射量と図３!$E$6:$G$34,3,TRUE),IF(AND(107&lt;=Z5779,Z5779&lt;143),VLOOKUP($W5779,日射量と図３!$E$6:$H$34,4,TRUE),VLOOKUP($W5779,日射量と図３!$E$6:$I$34,5,TRUE))))))</f>
        <v/>
      </c>
      <c r="AC5779" s="382" t="str">
        <f t="shared" si="1095"/>
        <v/>
      </c>
      <c r="AD5779" s="382" t="str">
        <f t="shared" si="1096"/>
        <v/>
      </c>
    </row>
    <row r="5780" spans="11:30" ht="13.5" customHeight="1">
      <c r="K5780" s="4">
        <f t="shared" si="1092"/>
        <v>1</v>
      </c>
      <c r="L5780" s="34">
        <v>43492</v>
      </c>
      <c r="M5780" s="4">
        <v>241</v>
      </c>
      <c r="N5780" s="4">
        <v>17</v>
      </c>
      <c r="O5780" s="31">
        <v>0.66666666666666663</v>
      </c>
      <c r="P5780" s="35">
        <v>7.580000000000001</v>
      </c>
      <c r="Q5780" s="36">
        <f t="shared" si="1093"/>
        <v>16</v>
      </c>
      <c r="R5780" s="4">
        <f t="shared" si="1094"/>
        <v>8.4199999999999982</v>
      </c>
      <c r="S5780" s="31">
        <f t="shared" si="1085"/>
        <v>0.29212962962962963</v>
      </c>
      <c r="T5780" s="31">
        <f t="shared" si="1086"/>
        <v>0.70188657407407407</v>
      </c>
      <c r="U5780" s="4">
        <f t="shared" si="1087"/>
        <v>8.4199999999999982</v>
      </c>
      <c r="V5780" s="4" t="str">
        <f t="shared" si="1088"/>
        <v/>
      </c>
      <c r="W5780" s="18" t="str">
        <f>IF(V5780="","",VLOOKUP(L5780,日射量と図３!$A$4:$C$368,3,TRUE)*238.85/100)</f>
        <v/>
      </c>
      <c r="X5780" s="4" t="str">
        <f t="shared" si="1089"/>
        <v/>
      </c>
      <c r="Y5780" s="4" t="str">
        <f t="shared" si="1090"/>
        <v/>
      </c>
      <c r="Z5780" s="4" t="str">
        <f t="shared" si="1091"/>
        <v/>
      </c>
      <c r="AA5780" s="4" t="str">
        <f>IF($V5780="","",IF(Y5780&lt;36,0,IF(AND(36&lt;=Y5780,Y5780&lt;71),VLOOKUP($W5780,日射量と図３!$E$6:$F$34,2,TRUE),IF(AND(71&lt;=Y5780,Y5780&lt;107),VLOOKUP($W5780,日射量と図３!$E$6:$G$34,3,TRUE),IF(AND(107&lt;=Y5780,Y5780&lt;143),VLOOKUP($W5780,日射量と図３!$E$6:$H$34,4,TRUE),VLOOKUP($W5780,日射量と図３!$E$6:$I$34,5,TRUE))))))</f>
        <v/>
      </c>
      <c r="AB5780" s="4" t="str">
        <f>IF($V5780="","",IF(Z5780&lt;36,0,IF(AND(36&lt;=Z5780,Z5780&lt;71),VLOOKUP($W5780,日射量と図３!$E$6:$F$34,2,TRUE),IF(AND(71&lt;=Z5780,Z5780&lt;107),VLOOKUP($W5780,日射量と図３!$E$6:$G$34,3,TRUE),IF(AND(107&lt;=Z5780,Z5780&lt;143),VLOOKUP($W5780,日射量と図３!$E$6:$H$34,4,TRUE),VLOOKUP($W5780,日射量と図３!$E$6:$I$34,5,TRUE))))))</f>
        <v/>
      </c>
      <c r="AC5780" s="382" t="str">
        <f t="shared" si="1095"/>
        <v/>
      </c>
      <c r="AD5780" s="382" t="str">
        <f t="shared" si="1096"/>
        <v/>
      </c>
    </row>
    <row r="5781" spans="11:30" ht="13.5" customHeight="1">
      <c r="K5781" s="4">
        <f t="shared" si="1092"/>
        <v>1</v>
      </c>
      <c r="L5781" s="34">
        <v>43492</v>
      </c>
      <c r="M5781" s="4">
        <v>241</v>
      </c>
      <c r="N5781" s="4">
        <v>18</v>
      </c>
      <c r="O5781" s="31">
        <v>0.70833333333333337</v>
      </c>
      <c r="P5781" s="35">
        <v>6.68</v>
      </c>
      <c r="Q5781" s="36">
        <f t="shared" si="1093"/>
        <v>16</v>
      </c>
      <c r="R5781" s="4">
        <f t="shared" si="1094"/>
        <v>9.32</v>
      </c>
      <c r="S5781" s="31">
        <f t="shared" ref="S5781:S5844" si="1097">VLOOKUP(K5781,$AF$45:$AH$49,2,TRUE)</f>
        <v>0.29212962962962963</v>
      </c>
      <c r="T5781" s="31">
        <f t="shared" ref="T5781:T5844" si="1098">VLOOKUP(K5781,$AF$45:$AH$49,3,TRUE)</f>
        <v>0.70188657407407407</v>
      </c>
      <c r="U5781" s="4">
        <f t="shared" ref="U5781:U5844" si="1099">IF(AND(S5781&lt;O5781,O5781&lt;T5781),R5781,0)</f>
        <v>0</v>
      </c>
      <c r="V5781" s="4" t="str">
        <f t="shared" ref="V5781:V5844" si="1100">IF(N5781=1,SUM(U5781:U5804),"")</f>
        <v/>
      </c>
      <c r="W5781" s="18" t="str">
        <f>IF(V5781="","",VLOOKUP(L5781,日射量と図３!$A$4:$C$368,3,TRUE)*238.85/100)</f>
        <v/>
      </c>
      <c r="X5781" s="4" t="str">
        <f t="shared" ref="X5781:X5844" si="1101">IF(V5781="","",VLOOKUP(K5781,$AF$45:$AJ$49,5,TRUE))</f>
        <v/>
      </c>
      <c r="Y5781" s="4" t="str">
        <f t="shared" si="1090"/>
        <v/>
      </c>
      <c r="Z5781" s="4" t="str">
        <f t="shared" si="1091"/>
        <v/>
      </c>
      <c r="AA5781" s="4" t="str">
        <f>IF($V5781="","",IF(Y5781&lt;36,0,IF(AND(36&lt;=Y5781,Y5781&lt;71),VLOOKUP($W5781,日射量と図３!$E$6:$F$34,2,TRUE),IF(AND(71&lt;=Y5781,Y5781&lt;107),VLOOKUP($W5781,日射量と図３!$E$6:$G$34,3,TRUE),IF(AND(107&lt;=Y5781,Y5781&lt;143),VLOOKUP($W5781,日射量と図３!$E$6:$H$34,4,TRUE),VLOOKUP($W5781,日射量と図３!$E$6:$I$34,5,TRUE))))))</f>
        <v/>
      </c>
      <c r="AB5781" s="4" t="str">
        <f>IF($V5781="","",IF(Z5781&lt;36,0,IF(AND(36&lt;=Z5781,Z5781&lt;71),VLOOKUP($W5781,日射量と図３!$E$6:$F$34,2,TRUE),IF(AND(71&lt;=Z5781,Z5781&lt;107),VLOOKUP($W5781,日射量と図３!$E$6:$G$34,3,TRUE),IF(AND(107&lt;=Z5781,Z5781&lt;143),VLOOKUP($W5781,日射量と図３!$E$6:$H$34,4,TRUE),VLOOKUP($W5781,日射量と図３!$E$6:$I$34,5,TRUE))))))</f>
        <v/>
      </c>
      <c r="AC5781" s="382" t="str">
        <f t="shared" si="1095"/>
        <v/>
      </c>
      <c r="AD5781" s="382" t="str">
        <f t="shared" si="1096"/>
        <v/>
      </c>
    </row>
    <row r="5782" spans="11:30" ht="13.5" customHeight="1">
      <c r="K5782" s="4">
        <f t="shared" si="1092"/>
        <v>1</v>
      </c>
      <c r="L5782" s="34">
        <v>43492</v>
      </c>
      <c r="M5782" s="4">
        <v>241</v>
      </c>
      <c r="N5782" s="4">
        <v>19</v>
      </c>
      <c r="O5782" s="31">
        <v>0.75</v>
      </c>
      <c r="P5782" s="35">
        <v>5.75</v>
      </c>
      <c r="Q5782" s="36">
        <f t="shared" si="1093"/>
        <v>16</v>
      </c>
      <c r="R5782" s="4">
        <f t="shared" si="1094"/>
        <v>10.25</v>
      </c>
      <c r="S5782" s="31">
        <f t="shared" si="1097"/>
        <v>0.29212962962962963</v>
      </c>
      <c r="T5782" s="31">
        <f t="shared" si="1098"/>
        <v>0.70188657407407407</v>
      </c>
      <c r="U5782" s="4">
        <f t="shared" si="1099"/>
        <v>0</v>
      </c>
      <c r="V5782" s="4" t="str">
        <f t="shared" si="1100"/>
        <v/>
      </c>
      <c r="W5782" s="18" t="str">
        <f>IF(V5782="","",VLOOKUP(L5782,日射量と図３!$A$4:$C$368,3,TRUE)*238.85/100)</f>
        <v/>
      </c>
      <c r="X5782" s="4" t="str">
        <f t="shared" si="1101"/>
        <v/>
      </c>
      <c r="Y5782" s="4" t="str">
        <f t="shared" si="1090"/>
        <v/>
      </c>
      <c r="Z5782" s="4" t="str">
        <f t="shared" si="1091"/>
        <v/>
      </c>
      <c r="AA5782" s="4" t="str">
        <f>IF($V5782="","",IF(Y5782&lt;36,0,IF(AND(36&lt;=Y5782,Y5782&lt;71),VLOOKUP($W5782,日射量と図３!$E$6:$F$34,2,TRUE),IF(AND(71&lt;=Y5782,Y5782&lt;107),VLOOKUP($W5782,日射量と図３!$E$6:$G$34,3,TRUE),IF(AND(107&lt;=Y5782,Y5782&lt;143),VLOOKUP($W5782,日射量と図３!$E$6:$H$34,4,TRUE),VLOOKUP($W5782,日射量と図３!$E$6:$I$34,5,TRUE))))))</f>
        <v/>
      </c>
      <c r="AB5782" s="4" t="str">
        <f>IF($V5782="","",IF(Z5782&lt;36,0,IF(AND(36&lt;=Z5782,Z5782&lt;71),VLOOKUP($W5782,日射量と図３!$E$6:$F$34,2,TRUE),IF(AND(71&lt;=Z5782,Z5782&lt;107),VLOOKUP($W5782,日射量と図３!$E$6:$G$34,3,TRUE),IF(AND(107&lt;=Z5782,Z5782&lt;143),VLOOKUP($W5782,日射量と図３!$E$6:$H$34,4,TRUE),VLOOKUP($W5782,日射量と図３!$E$6:$I$34,5,TRUE))))))</f>
        <v/>
      </c>
      <c r="AC5782" s="382" t="str">
        <f t="shared" si="1095"/>
        <v/>
      </c>
      <c r="AD5782" s="382" t="str">
        <f t="shared" si="1096"/>
        <v/>
      </c>
    </row>
    <row r="5783" spans="11:30" ht="13.5" customHeight="1">
      <c r="K5783" s="4">
        <f t="shared" si="1092"/>
        <v>1</v>
      </c>
      <c r="L5783" s="34">
        <v>43492</v>
      </c>
      <c r="M5783" s="4">
        <v>241</v>
      </c>
      <c r="N5783" s="4">
        <v>20</v>
      </c>
      <c r="O5783" s="31">
        <v>0.79166666666666663</v>
      </c>
      <c r="P5783" s="35">
        <v>5.1100000000000003</v>
      </c>
      <c r="Q5783" s="36">
        <f t="shared" si="1093"/>
        <v>16</v>
      </c>
      <c r="R5783" s="4">
        <f t="shared" si="1094"/>
        <v>10.89</v>
      </c>
      <c r="S5783" s="31">
        <f t="shared" si="1097"/>
        <v>0.29212962962962963</v>
      </c>
      <c r="T5783" s="31">
        <f t="shared" si="1098"/>
        <v>0.70188657407407407</v>
      </c>
      <c r="U5783" s="4">
        <f t="shared" si="1099"/>
        <v>0</v>
      </c>
      <c r="V5783" s="4" t="str">
        <f t="shared" si="1100"/>
        <v/>
      </c>
      <c r="W5783" s="18" t="str">
        <f>IF(V5783="","",VLOOKUP(L5783,日射量と図３!$A$4:$C$368,3,TRUE)*238.85/100)</f>
        <v/>
      </c>
      <c r="X5783" s="4" t="str">
        <f t="shared" si="1101"/>
        <v/>
      </c>
      <c r="Y5783" s="4" t="str">
        <f t="shared" si="1090"/>
        <v/>
      </c>
      <c r="Z5783" s="4" t="str">
        <f t="shared" si="1091"/>
        <v/>
      </c>
      <c r="AA5783" s="4" t="str">
        <f>IF($V5783="","",IF(Y5783&lt;36,0,IF(AND(36&lt;=Y5783,Y5783&lt;71),VLOOKUP($W5783,日射量と図３!$E$6:$F$34,2,TRUE),IF(AND(71&lt;=Y5783,Y5783&lt;107),VLOOKUP($W5783,日射量と図３!$E$6:$G$34,3,TRUE),IF(AND(107&lt;=Y5783,Y5783&lt;143),VLOOKUP($W5783,日射量と図３!$E$6:$H$34,4,TRUE),VLOOKUP($W5783,日射量と図３!$E$6:$I$34,5,TRUE))))))</f>
        <v/>
      </c>
      <c r="AB5783" s="4" t="str">
        <f>IF($V5783="","",IF(Z5783&lt;36,0,IF(AND(36&lt;=Z5783,Z5783&lt;71),VLOOKUP($W5783,日射量と図３!$E$6:$F$34,2,TRUE),IF(AND(71&lt;=Z5783,Z5783&lt;107),VLOOKUP($W5783,日射量と図３!$E$6:$G$34,3,TRUE),IF(AND(107&lt;=Z5783,Z5783&lt;143),VLOOKUP($W5783,日射量と図３!$E$6:$H$34,4,TRUE),VLOOKUP($W5783,日射量と図３!$E$6:$I$34,5,TRUE))))))</f>
        <v/>
      </c>
      <c r="AC5783" s="382" t="str">
        <f t="shared" si="1095"/>
        <v/>
      </c>
      <c r="AD5783" s="382" t="str">
        <f t="shared" si="1096"/>
        <v/>
      </c>
    </row>
    <row r="5784" spans="11:30" ht="13.5" customHeight="1">
      <c r="K5784" s="4">
        <f t="shared" si="1092"/>
        <v>1</v>
      </c>
      <c r="L5784" s="34">
        <v>43492</v>
      </c>
      <c r="M5784" s="4">
        <v>241</v>
      </c>
      <c r="N5784" s="4">
        <v>21</v>
      </c>
      <c r="O5784" s="31">
        <v>0.83333333333333337</v>
      </c>
      <c r="P5784" s="35">
        <v>4.45</v>
      </c>
      <c r="Q5784" s="36">
        <f t="shared" si="1093"/>
        <v>16</v>
      </c>
      <c r="R5784" s="4">
        <f t="shared" si="1094"/>
        <v>11.55</v>
      </c>
      <c r="S5784" s="31">
        <f t="shared" si="1097"/>
        <v>0.29212962962962963</v>
      </c>
      <c r="T5784" s="31">
        <f t="shared" si="1098"/>
        <v>0.70188657407407407</v>
      </c>
      <c r="U5784" s="4">
        <f t="shared" si="1099"/>
        <v>0</v>
      </c>
      <c r="V5784" s="4" t="str">
        <f t="shared" si="1100"/>
        <v/>
      </c>
      <c r="W5784" s="18" t="str">
        <f>IF(V5784="","",VLOOKUP(L5784,日射量と図３!$A$4:$C$368,3,TRUE)*238.85/100)</f>
        <v/>
      </c>
      <c r="X5784" s="4" t="str">
        <f t="shared" si="1101"/>
        <v/>
      </c>
      <c r="Y5784" s="4" t="str">
        <f t="shared" si="1090"/>
        <v/>
      </c>
      <c r="Z5784" s="4" t="str">
        <f t="shared" si="1091"/>
        <v/>
      </c>
      <c r="AA5784" s="4" t="str">
        <f>IF($V5784="","",IF(Y5784&lt;36,0,IF(AND(36&lt;=Y5784,Y5784&lt;71),VLOOKUP($W5784,日射量と図３!$E$6:$F$34,2,TRUE),IF(AND(71&lt;=Y5784,Y5784&lt;107),VLOOKUP($W5784,日射量と図３!$E$6:$G$34,3,TRUE),IF(AND(107&lt;=Y5784,Y5784&lt;143),VLOOKUP($W5784,日射量と図３!$E$6:$H$34,4,TRUE),VLOOKUP($W5784,日射量と図３!$E$6:$I$34,5,TRUE))))))</f>
        <v/>
      </c>
      <c r="AB5784" s="4" t="str">
        <f>IF($V5784="","",IF(Z5784&lt;36,0,IF(AND(36&lt;=Z5784,Z5784&lt;71),VLOOKUP($W5784,日射量と図３!$E$6:$F$34,2,TRUE),IF(AND(71&lt;=Z5784,Z5784&lt;107),VLOOKUP($W5784,日射量と図３!$E$6:$G$34,3,TRUE),IF(AND(107&lt;=Z5784,Z5784&lt;143),VLOOKUP($W5784,日射量と図３!$E$6:$H$34,4,TRUE),VLOOKUP($W5784,日射量と図３!$E$6:$I$34,5,TRUE))))))</f>
        <v/>
      </c>
      <c r="AC5784" s="382" t="str">
        <f t="shared" si="1095"/>
        <v/>
      </c>
      <c r="AD5784" s="382" t="str">
        <f t="shared" si="1096"/>
        <v/>
      </c>
    </row>
    <row r="5785" spans="11:30" ht="13.5" customHeight="1">
      <c r="K5785" s="4">
        <f t="shared" si="1092"/>
        <v>1</v>
      </c>
      <c r="L5785" s="34">
        <v>43492</v>
      </c>
      <c r="M5785" s="4">
        <v>241</v>
      </c>
      <c r="N5785" s="4">
        <v>22</v>
      </c>
      <c r="O5785" s="31">
        <v>0.875</v>
      </c>
      <c r="P5785" s="35">
        <v>3.91</v>
      </c>
      <c r="Q5785" s="36">
        <f t="shared" si="1093"/>
        <v>16</v>
      </c>
      <c r="R5785" s="4">
        <f t="shared" si="1094"/>
        <v>12.09</v>
      </c>
      <c r="S5785" s="31">
        <f t="shared" si="1097"/>
        <v>0.29212962962962963</v>
      </c>
      <c r="T5785" s="31">
        <f t="shared" si="1098"/>
        <v>0.70188657407407407</v>
      </c>
      <c r="U5785" s="4">
        <f t="shared" si="1099"/>
        <v>0</v>
      </c>
      <c r="V5785" s="4" t="str">
        <f t="shared" si="1100"/>
        <v/>
      </c>
      <c r="W5785" s="18" t="str">
        <f>IF(V5785="","",VLOOKUP(L5785,日射量と図３!$A$4:$C$368,3,TRUE)*238.85/100)</f>
        <v/>
      </c>
      <c r="X5785" s="4" t="str">
        <f t="shared" si="1101"/>
        <v/>
      </c>
      <c r="Y5785" s="4" t="str">
        <f t="shared" si="1090"/>
        <v/>
      </c>
      <c r="Z5785" s="4" t="str">
        <f t="shared" si="1091"/>
        <v/>
      </c>
      <c r="AA5785" s="4" t="str">
        <f>IF($V5785="","",IF(Y5785&lt;36,0,IF(AND(36&lt;=Y5785,Y5785&lt;71),VLOOKUP($W5785,日射量と図３!$E$6:$F$34,2,TRUE),IF(AND(71&lt;=Y5785,Y5785&lt;107),VLOOKUP($W5785,日射量と図３!$E$6:$G$34,3,TRUE),IF(AND(107&lt;=Y5785,Y5785&lt;143),VLOOKUP($W5785,日射量と図３!$E$6:$H$34,4,TRUE),VLOOKUP($W5785,日射量と図３!$E$6:$I$34,5,TRUE))))))</f>
        <v/>
      </c>
      <c r="AB5785" s="4" t="str">
        <f>IF($V5785="","",IF(Z5785&lt;36,0,IF(AND(36&lt;=Z5785,Z5785&lt;71),VLOOKUP($W5785,日射量と図３!$E$6:$F$34,2,TRUE),IF(AND(71&lt;=Z5785,Z5785&lt;107),VLOOKUP($W5785,日射量と図３!$E$6:$G$34,3,TRUE),IF(AND(107&lt;=Z5785,Z5785&lt;143),VLOOKUP($W5785,日射量と図３!$E$6:$H$34,4,TRUE),VLOOKUP($W5785,日射量と図３!$E$6:$I$34,5,TRUE))))))</f>
        <v/>
      </c>
      <c r="AC5785" s="382" t="str">
        <f t="shared" si="1095"/>
        <v/>
      </c>
      <c r="AD5785" s="382" t="str">
        <f t="shared" si="1096"/>
        <v/>
      </c>
    </row>
    <row r="5786" spans="11:30" ht="13.5" customHeight="1">
      <c r="K5786" s="4">
        <f t="shared" si="1092"/>
        <v>1</v>
      </c>
      <c r="L5786" s="34">
        <v>43492</v>
      </c>
      <c r="M5786" s="4">
        <v>241</v>
      </c>
      <c r="N5786" s="4">
        <v>23</v>
      </c>
      <c r="O5786" s="31">
        <v>0.91666666666666663</v>
      </c>
      <c r="P5786" s="35">
        <v>3.3600000000000003</v>
      </c>
      <c r="Q5786" s="36">
        <f t="shared" si="1093"/>
        <v>13</v>
      </c>
      <c r="R5786" s="4">
        <f t="shared" si="1094"/>
        <v>9.64</v>
      </c>
      <c r="S5786" s="31">
        <f t="shared" si="1097"/>
        <v>0.29212962962962963</v>
      </c>
      <c r="T5786" s="31">
        <f t="shared" si="1098"/>
        <v>0.70188657407407407</v>
      </c>
      <c r="U5786" s="4">
        <f t="shared" si="1099"/>
        <v>0</v>
      </c>
      <c r="V5786" s="4" t="str">
        <f t="shared" si="1100"/>
        <v/>
      </c>
      <c r="W5786" s="18" t="str">
        <f>IF(V5786="","",VLOOKUP(L5786,日射量と図３!$A$4:$C$368,3,TRUE)*238.85/100)</f>
        <v/>
      </c>
      <c r="X5786" s="4" t="str">
        <f t="shared" si="1101"/>
        <v/>
      </c>
      <c r="Y5786" s="4" t="str">
        <f t="shared" si="1090"/>
        <v/>
      </c>
      <c r="Z5786" s="4" t="str">
        <f t="shared" si="1091"/>
        <v/>
      </c>
      <c r="AA5786" s="4" t="str">
        <f>IF($V5786="","",IF(Y5786&lt;36,0,IF(AND(36&lt;=Y5786,Y5786&lt;71),VLOOKUP($W5786,日射量と図３!$E$6:$F$34,2,TRUE),IF(AND(71&lt;=Y5786,Y5786&lt;107),VLOOKUP($W5786,日射量と図３!$E$6:$G$34,3,TRUE),IF(AND(107&lt;=Y5786,Y5786&lt;143),VLOOKUP($W5786,日射量と図３!$E$6:$H$34,4,TRUE),VLOOKUP($W5786,日射量と図３!$E$6:$I$34,5,TRUE))))))</f>
        <v/>
      </c>
      <c r="AB5786" s="4" t="str">
        <f>IF($V5786="","",IF(Z5786&lt;36,0,IF(AND(36&lt;=Z5786,Z5786&lt;71),VLOOKUP($W5786,日射量と図３!$E$6:$F$34,2,TRUE),IF(AND(71&lt;=Z5786,Z5786&lt;107),VLOOKUP($W5786,日射量と図３!$E$6:$G$34,3,TRUE),IF(AND(107&lt;=Z5786,Z5786&lt;143),VLOOKUP($W5786,日射量と図３!$E$6:$H$34,4,TRUE),VLOOKUP($W5786,日射量と図３!$E$6:$I$34,5,TRUE))))))</f>
        <v/>
      </c>
      <c r="AC5786" s="382" t="str">
        <f t="shared" si="1095"/>
        <v/>
      </c>
      <c r="AD5786" s="382" t="str">
        <f t="shared" si="1096"/>
        <v/>
      </c>
    </row>
    <row r="5787" spans="11:30" ht="13.5" customHeight="1">
      <c r="K5787" s="4">
        <f t="shared" si="1092"/>
        <v>1</v>
      </c>
      <c r="L5787" s="34">
        <v>43492</v>
      </c>
      <c r="M5787" s="4">
        <v>241</v>
      </c>
      <c r="N5787" s="4">
        <v>24</v>
      </c>
      <c r="O5787" s="31">
        <v>0.95833333333333337</v>
      </c>
      <c r="P5787" s="35">
        <v>2.7800000000000002</v>
      </c>
      <c r="Q5787" s="36">
        <f t="shared" si="1093"/>
        <v>13</v>
      </c>
      <c r="R5787" s="4">
        <f t="shared" si="1094"/>
        <v>10.219999999999999</v>
      </c>
      <c r="S5787" s="31">
        <f t="shared" si="1097"/>
        <v>0.29212962962962963</v>
      </c>
      <c r="T5787" s="31">
        <f t="shared" si="1098"/>
        <v>0.70188657407407407</v>
      </c>
      <c r="U5787" s="4">
        <f t="shared" si="1099"/>
        <v>0</v>
      </c>
      <c r="V5787" s="4" t="str">
        <f t="shared" si="1100"/>
        <v/>
      </c>
      <c r="W5787" s="18" t="str">
        <f>IF(V5787="","",VLOOKUP(L5787,日射量と図３!$A$4:$C$368,3,TRUE)*238.85/100)</f>
        <v/>
      </c>
      <c r="X5787" s="4" t="str">
        <f t="shared" si="1101"/>
        <v/>
      </c>
      <c r="Y5787" s="4" t="str">
        <f t="shared" si="1090"/>
        <v/>
      </c>
      <c r="Z5787" s="4" t="str">
        <f t="shared" si="1091"/>
        <v/>
      </c>
      <c r="AA5787" s="4" t="str">
        <f>IF($V5787="","",IF(Y5787&lt;36,0,IF(AND(36&lt;=Y5787,Y5787&lt;71),VLOOKUP($W5787,日射量と図３!$E$6:$F$34,2,TRUE),IF(AND(71&lt;=Y5787,Y5787&lt;107),VLOOKUP($W5787,日射量と図３!$E$6:$G$34,3,TRUE),IF(AND(107&lt;=Y5787,Y5787&lt;143),VLOOKUP($W5787,日射量と図３!$E$6:$H$34,4,TRUE),VLOOKUP($W5787,日射量と図３!$E$6:$I$34,5,TRUE))))))</f>
        <v/>
      </c>
      <c r="AB5787" s="4" t="str">
        <f>IF($V5787="","",IF(Z5787&lt;36,0,IF(AND(36&lt;=Z5787,Z5787&lt;71),VLOOKUP($W5787,日射量と図３!$E$6:$F$34,2,TRUE),IF(AND(71&lt;=Z5787,Z5787&lt;107),VLOOKUP($W5787,日射量と図３!$E$6:$G$34,3,TRUE),IF(AND(107&lt;=Z5787,Z5787&lt;143),VLOOKUP($W5787,日射量と図３!$E$6:$H$34,4,TRUE),VLOOKUP($W5787,日射量と図３!$E$6:$I$34,5,TRUE))))))</f>
        <v/>
      </c>
      <c r="AC5787" s="382" t="str">
        <f t="shared" si="1095"/>
        <v/>
      </c>
      <c r="AD5787" s="382" t="str">
        <f t="shared" si="1096"/>
        <v/>
      </c>
    </row>
    <row r="5788" spans="11:30" ht="13.5" customHeight="1">
      <c r="K5788" s="4">
        <f t="shared" si="1092"/>
        <v>1</v>
      </c>
      <c r="L5788" s="34">
        <v>43493</v>
      </c>
      <c r="M5788" s="4">
        <v>242</v>
      </c>
      <c r="N5788" s="4">
        <v>1</v>
      </c>
      <c r="O5788" s="31">
        <v>0</v>
      </c>
      <c r="P5788" s="35">
        <v>2.4900000000000007</v>
      </c>
      <c r="Q5788" s="36">
        <f t="shared" si="1093"/>
        <v>13</v>
      </c>
      <c r="R5788" s="4">
        <f t="shared" si="1094"/>
        <v>10.51</v>
      </c>
      <c r="S5788" s="31">
        <f t="shared" si="1097"/>
        <v>0.29212962962962963</v>
      </c>
      <c r="T5788" s="31">
        <f t="shared" si="1098"/>
        <v>0.70188657407407407</v>
      </c>
      <c r="U5788" s="4">
        <f t="shared" si="1099"/>
        <v>0</v>
      </c>
      <c r="V5788" s="4">
        <f t="shared" si="1100"/>
        <v>61.47</v>
      </c>
      <c r="W5788" s="18">
        <f>IF(V5788="","",VLOOKUP(L5788,日射量と図３!$A$4:$C$368,3,TRUE)*238.85/100)</f>
        <v>26.273499999999999</v>
      </c>
      <c r="X5788" s="4">
        <f t="shared" si="1101"/>
        <v>10</v>
      </c>
      <c r="Y5788" s="4">
        <f t="shared" si="1090"/>
        <v>38.430121949999993</v>
      </c>
      <c r="Z5788" s="4">
        <f t="shared" si="1091"/>
        <v>43.321228379999994</v>
      </c>
      <c r="AA5788" s="4">
        <f>IF($V5788="","",IF(Y5788&lt;36,0,IF(AND(36&lt;=Y5788,Y5788&lt;71),VLOOKUP($W5788,日射量と図３!$E$6:$F$34,2,TRUE),IF(AND(71&lt;=Y5788,Y5788&lt;107),VLOOKUP($W5788,日射量と図３!$E$6:$G$34,3,TRUE),IF(AND(107&lt;=Y5788,Y5788&lt;143),VLOOKUP($W5788,日射量と図３!$E$6:$H$34,4,TRUE),VLOOKUP($W5788,日射量と図３!$E$6:$I$34,5,TRUE))))))</f>
        <v>35</v>
      </c>
      <c r="AB5788" s="4">
        <f>IF($V5788="","",IF(Z5788&lt;36,0,IF(AND(36&lt;=Z5788,Z5788&lt;71),VLOOKUP($W5788,日射量と図３!$E$6:$F$34,2,TRUE),IF(AND(71&lt;=Z5788,Z5788&lt;107),VLOOKUP($W5788,日射量と図３!$E$6:$G$34,3,TRUE),IF(AND(107&lt;=Z5788,Z5788&lt;143),VLOOKUP($W5788,日射量と図３!$E$6:$H$34,4,TRUE),VLOOKUP($W5788,日射量と図３!$E$6:$I$34,5,TRUE))))))</f>
        <v>35</v>
      </c>
      <c r="AC5788" s="382">
        <f t="shared" si="1095"/>
        <v>0</v>
      </c>
      <c r="AD5788" s="382">
        <f t="shared" si="1096"/>
        <v>1.4653800000000001</v>
      </c>
    </row>
    <row r="5789" spans="11:30" ht="13.5" customHeight="1">
      <c r="K5789" s="4">
        <f t="shared" si="1092"/>
        <v>1</v>
      </c>
      <c r="L5789" s="34">
        <v>43493</v>
      </c>
      <c r="M5789" s="4">
        <v>242</v>
      </c>
      <c r="N5789" s="4">
        <v>2</v>
      </c>
      <c r="O5789" s="31">
        <v>4.1666666666666664E-2</v>
      </c>
      <c r="P5789" s="35">
        <v>2.2599999999999998</v>
      </c>
      <c r="Q5789" s="36">
        <f t="shared" si="1093"/>
        <v>13</v>
      </c>
      <c r="R5789" s="4">
        <f t="shared" si="1094"/>
        <v>10.74</v>
      </c>
      <c r="S5789" s="31">
        <f t="shared" si="1097"/>
        <v>0.29212962962962963</v>
      </c>
      <c r="T5789" s="31">
        <f t="shared" si="1098"/>
        <v>0.70188657407407407</v>
      </c>
      <c r="U5789" s="4">
        <f t="shared" si="1099"/>
        <v>0</v>
      </c>
      <c r="V5789" s="4" t="str">
        <f t="shared" si="1100"/>
        <v/>
      </c>
      <c r="W5789" s="18" t="str">
        <f>IF(V5789="","",VLOOKUP(L5789,日射量と図３!$A$4:$C$368,3,TRUE)*238.85/100)</f>
        <v/>
      </c>
      <c r="X5789" s="4" t="str">
        <f t="shared" si="1101"/>
        <v/>
      </c>
      <c r="Y5789" s="4" t="str">
        <f t="shared" si="1090"/>
        <v/>
      </c>
      <c r="Z5789" s="4" t="str">
        <f t="shared" si="1091"/>
        <v/>
      </c>
      <c r="AA5789" s="4" t="str">
        <f>IF($V5789="","",IF(Y5789&lt;36,0,IF(AND(36&lt;=Y5789,Y5789&lt;71),VLOOKUP($W5789,日射量と図３!$E$6:$F$34,2,TRUE),IF(AND(71&lt;=Y5789,Y5789&lt;107),VLOOKUP($W5789,日射量と図３!$E$6:$G$34,3,TRUE),IF(AND(107&lt;=Y5789,Y5789&lt;143),VLOOKUP($W5789,日射量と図３!$E$6:$H$34,4,TRUE),VLOOKUP($W5789,日射量と図３!$E$6:$I$34,5,TRUE))))))</f>
        <v/>
      </c>
      <c r="AB5789" s="4" t="str">
        <f>IF($V5789="","",IF(Z5789&lt;36,0,IF(AND(36&lt;=Z5789,Z5789&lt;71),VLOOKUP($W5789,日射量と図３!$E$6:$F$34,2,TRUE),IF(AND(71&lt;=Z5789,Z5789&lt;107),VLOOKUP($W5789,日射量と図３!$E$6:$G$34,3,TRUE),IF(AND(107&lt;=Z5789,Z5789&lt;143),VLOOKUP($W5789,日射量と図３!$E$6:$H$34,4,TRUE),VLOOKUP($W5789,日射量と図３!$E$6:$I$34,5,TRUE))))))</f>
        <v/>
      </c>
      <c r="AC5789" s="382" t="str">
        <f t="shared" si="1095"/>
        <v/>
      </c>
      <c r="AD5789" s="382" t="str">
        <f t="shared" si="1096"/>
        <v/>
      </c>
    </row>
    <row r="5790" spans="11:30" ht="13.5" customHeight="1">
      <c r="K5790" s="4">
        <f t="shared" si="1092"/>
        <v>1</v>
      </c>
      <c r="L5790" s="34">
        <v>43493</v>
      </c>
      <c r="M5790" s="4">
        <v>242</v>
      </c>
      <c r="N5790" s="4">
        <v>3</v>
      </c>
      <c r="O5790" s="31">
        <v>8.3333333333333329E-2</v>
      </c>
      <c r="P5790" s="35">
        <v>1.92</v>
      </c>
      <c r="Q5790" s="36">
        <f t="shared" si="1093"/>
        <v>13</v>
      </c>
      <c r="R5790" s="4">
        <f t="shared" si="1094"/>
        <v>11.08</v>
      </c>
      <c r="S5790" s="31">
        <f t="shared" si="1097"/>
        <v>0.29212962962962963</v>
      </c>
      <c r="T5790" s="31">
        <f t="shared" si="1098"/>
        <v>0.70188657407407407</v>
      </c>
      <c r="U5790" s="4">
        <f t="shared" si="1099"/>
        <v>0</v>
      </c>
      <c r="V5790" s="4" t="str">
        <f t="shared" si="1100"/>
        <v/>
      </c>
      <c r="W5790" s="18" t="str">
        <f>IF(V5790="","",VLOOKUP(L5790,日射量と図３!$A$4:$C$368,3,TRUE)*238.85/100)</f>
        <v/>
      </c>
      <c r="X5790" s="4" t="str">
        <f t="shared" si="1101"/>
        <v/>
      </c>
      <c r="Y5790" s="4" t="str">
        <f t="shared" si="1090"/>
        <v/>
      </c>
      <c r="Z5790" s="4" t="str">
        <f t="shared" si="1091"/>
        <v/>
      </c>
      <c r="AA5790" s="4" t="str">
        <f>IF($V5790="","",IF(Y5790&lt;36,0,IF(AND(36&lt;=Y5790,Y5790&lt;71),VLOOKUP($W5790,日射量と図３!$E$6:$F$34,2,TRUE),IF(AND(71&lt;=Y5790,Y5790&lt;107),VLOOKUP($W5790,日射量と図３!$E$6:$G$34,3,TRUE),IF(AND(107&lt;=Y5790,Y5790&lt;143),VLOOKUP($W5790,日射量と図３!$E$6:$H$34,4,TRUE),VLOOKUP($W5790,日射量と図３!$E$6:$I$34,5,TRUE))))))</f>
        <v/>
      </c>
      <c r="AB5790" s="4" t="str">
        <f>IF($V5790="","",IF(Z5790&lt;36,0,IF(AND(36&lt;=Z5790,Z5790&lt;71),VLOOKUP($W5790,日射量と図３!$E$6:$F$34,2,TRUE),IF(AND(71&lt;=Z5790,Z5790&lt;107),VLOOKUP($W5790,日射量と図３!$E$6:$G$34,3,TRUE),IF(AND(107&lt;=Z5790,Z5790&lt;143),VLOOKUP($W5790,日射量と図３!$E$6:$H$34,4,TRUE),VLOOKUP($W5790,日射量と図３!$E$6:$I$34,5,TRUE))))))</f>
        <v/>
      </c>
      <c r="AC5790" s="382" t="str">
        <f t="shared" si="1095"/>
        <v/>
      </c>
      <c r="AD5790" s="382" t="str">
        <f t="shared" si="1096"/>
        <v/>
      </c>
    </row>
    <row r="5791" spans="11:30" ht="13.5" customHeight="1">
      <c r="K5791" s="4">
        <f t="shared" si="1092"/>
        <v>1</v>
      </c>
      <c r="L5791" s="34">
        <v>43493</v>
      </c>
      <c r="M5791" s="4">
        <v>242</v>
      </c>
      <c r="N5791" s="4">
        <v>4</v>
      </c>
      <c r="O5791" s="31">
        <v>0.125</v>
      </c>
      <c r="P5791" s="35">
        <v>1.4400000000000002</v>
      </c>
      <c r="Q5791" s="36">
        <f t="shared" si="1093"/>
        <v>13</v>
      </c>
      <c r="R5791" s="4">
        <f t="shared" si="1094"/>
        <v>11.56</v>
      </c>
      <c r="S5791" s="31">
        <f t="shared" si="1097"/>
        <v>0.29212962962962963</v>
      </c>
      <c r="T5791" s="31">
        <f t="shared" si="1098"/>
        <v>0.70188657407407407</v>
      </c>
      <c r="U5791" s="4">
        <f t="shared" si="1099"/>
        <v>0</v>
      </c>
      <c r="V5791" s="4" t="str">
        <f t="shared" si="1100"/>
        <v/>
      </c>
      <c r="W5791" s="18" t="str">
        <f>IF(V5791="","",VLOOKUP(L5791,日射量と図３!$A$4:$C$368,3,TRUE)*238.85/100)</f>
        <v/>
      </c>
      <c r="X5791" s="4" t="str">
        <f t="shared" si="1101"/>
        <v/>
      </c>
      <c r="Y5791" s="4" t="str">
        <f t="shared" ref="Y5791:Y5854" si="1102">IF(V5791="","",$AH$30*V5791/(($AG$18/$AH$18)*X5791))</f>
        <v/>
      </c>
      <c r="Z5791" s="4" t="str">
        <f t="shared" ref="Z5791:Z5854" si="1103">IF(V5791="","",$AH$30*V5791/(($AG$19/$AH$19)*X5791))</f>
        <v/>
      </c>
      <c r="AA5791" s="4" t="str">
        <f>IF($V5791="","",IF(Y5791&lt;36,0,IF(AND(36&lt;=Y5791,Y5791&lt;71),VLOOKUP($W5791,日射量と図３!$E$6:$F$34,2,TRUE),IF(AND(71&lt;=Y5791,Y5791&lt;107),VLOOKUP($W5791,日射量と図３!$E$6:$G$34,3,TRUE),IF(AND(107&lt;=Y5791,Y5791&lt;143),VLOOKUP($W5791,日射量と図３!$E$6:$H$34,4,TRUE),VLOOKUP($W5791,日射量と図３!$E$6:$I$34,5,TRUE))))))</f>
        <v/>
      </c>
      <c r="AB5791" s="4" t="str">
        <f>IF($V5791="","",IF(Z5791&lt;36,0,IF(AND(36&lt;=Z5791,Z5791&lt;71),VLOOKUP($W5791,日射量と図３!$E$6:$F$34,2,TRUE),IF(AND(71&lt;=Z5791,Z5791&lt;107),VLOOKUP($W5791,日射量と図３!$E$6:$G$34,3,TRUE),IF(AND(107&lt;=Z5791,Z5791&lt;143),VLOOKUP($W5791,日射量と図３!$E$6:$H$34,4,TRUE),VLOOKUP($W5791,日射量と図３!$E$6:$I$34,5,TRUE))))))</f>
        <v/>
      </c>
      <c r="AC5791" s="382" t="str">
        <f t="shared" si="1095"/>
        <v/>
      </c>
      <c r="AD5791" s="382" t="str">
        <f t="shared" si="1096"/>
        <v/>
      </c>
    </row>
    <row r="5792" spans="11:30" ht="13.5" customHeight="1">
      <c r="K5792" s="4">
        <f t="shared" si="1092"/>
        <v>1</v>
      </c>
      <c r="L5792" s="34">
        <v>43493</v>
      </c>
      <c r="M5792" s="4">
        <v>242</v>
      </c>
      <c r="N5792" s="4">
        <v>5</v>
      </c>
      <c r="O5792" s="31">
        <v>0.16666666666666666</v>
      </c>
      <c r="P5792" s="35">
        <v>1.1000000000000001</v>
      </c>
      <c r="Q5792" s="36">
        <f t="shared" si="1093"/>
        <v>15</v>
      </c>
      <c r="R5792" s="4">
        <f t="shared" si="1094"/>
        <v>13.9</v>
      </c>
      <c r="S5792" s="31">
        <f t="shared" si="1097"/>
        <v>0.29212962962962963</v>
      </c>
      <c r="T5792" s="31">
        <f t="shared" si="1098"/>
        <v>0.70188657407407407</v>
      </c>
      <c r="U5792" s="4">
        <f t="shared" si="1099"/>
        <v>0</v>
      </c>
      <c r="V5792" s="4" t="str">
        <f t="shared" si="1100"/>
        <v/>
      </c>
      <c r="W5792" s="18" t="str">
        <f>IF(V5792="","",VLOOKUP(L5792,日射量と図３!$A$4:$C$368,3,TRUE)*238.85/100)</f>
        <v/>
      </c>
      <c r="X5792" s="4" t="str">
        <f t="shared" si="1101"/>
        <v/>
      </c>
      <c r="Y5792" s="4" t="str">
        <f t="shared" si="1102"/>
        <v/>
      </c>
      <c r="Z5792" s="4" t="str">
        <f t="shared" si="1103"/>
        <v/>
      </c>
      <c r="AA5792" s="4" t="str">
        <f>IF($V5792="","",IF(Y5792&lt;36,0,IF(AND(36&lt;=Y5792,Y5792&lt;71),VLOOKUP($W5792,日射量と図３!$E$6:$F$34,2,TRUE),IF(AND(71&lt;=Y5792,Y5792&lt;107),VLOOKUP($W5792,日射量と図３!$E$6:$G$34,3,TRUE),IF(AND(107&lt;=Y5792,Y5792&lt;143),VLOOKUP($W5792,日射量と図３!$E$6:$H$34,4,TRUE),VLOOKUP($W5792,日射量と図３!$E$6:$I$34,5,TRUE))))))</f>
        <v/>
      </c>
      <c r="AB5792" s="4" t="str">
        <f>IF($V5792="","",IF(Z5792&lt;36,0,IF(AND(36&lt;=Z5792,Z5792&lt;71),VLOOKUP($W5792,日射量と図３!$E$6:$F$34,2,TRUE),IF(AND(71&lt;=Z5792,Z5792&lt;107),VLOOKUP($W5792,日射量と図３!$E$6:$G$34,3,TRUE),IF(AND(107&lt;=Z5792,Z5792&lt;143),VLOOKUP($W5792,日射量と図３!$E$6:$H$34,4,TRUE),VLOOKUP($W5792,日射量と図３!$E$6:$I$34,5,TRUE))))))</f>
        <v/>
      </c>
      <c r="AC5792" s="382" t="str">
        <f t="shared" si="1095"/>
        <v/>
      </c>
      <c r="AD5792" s="382" t="str">
        <f t="shared" si="1096"/>
        <v/>
      </c>
    </row>
    <row r="5793" spans="11:30" ht="13.5" customHeight="1">
      <c r="K5793" s="4">
        <f t="shared" si="1092"/>
        <v>1</v>
      </c>
      <c r="L5793" s="34">
        <v>43493</v>
      </c>
      <c r="M5793" s="4">
        <v>242</v>
      </c>
      <c r="N5793" s="4">
        <v>6</v>
      </c>
      <c r="O5793" s="31">
        <v>0.20833333333333334</v>
      </c>
      <c r="P5793" s="35">
        <v>1.06</v>
      </c>
      <c r="Q5793" s="36">
        <f t="shared" si="1093"/>
        <v>15</v>
      </c>
      <c r="R5793" s="4">
        <f t="shared" si="1094"/>
        <v>13.94</v>
      </c>
      <c r="S5793" s="31">
        <f t="shared" si="1097"/>
        <v>0.29212962962962963</v>
      </c>
      <c r="T5793" s="31">
        <f t="shared" si="1098"/>
        <v>0.70188657407407407</v>
      </c>
      <c r="U5793" s="4">
        <f t="shared" si="1099"/>
        <v>0</v>
      </c>
      <c r="V5793" s="4" t="str">
        <f t="shared" si="1100"/>
        <v/>
      </c>
      <c r="W5793" s="18" t="str">
        <f>IF(V5793="","",VLOOKUP(L5793,日射量と図３!$A$4:$C$368,3,TRUE)*238.85/100)</f>
        <v/>
      </c>
      <c r="X5793" s="4" t="str">
        <f t="shared" si="1101"/>
        <v/>
      </c>
      <c r="Y5793" s="4" t="str">
        <f t="shared" si="1102"/>
        <v/>
      </c>
      <c r="Z5793" s="4" t="str">
        <f t="shared" si="1103"/>
        <v/>
      </c>
      <c r="AA5793" s="4" t="str">
        <f>IF($V5793="","",IF(Y5793&lt;36,0,IF(AND(36&lt;=Y5793,Y5793&lt;71),VLOOKUP($W5793,日射量と図３!$E$6:$F$34,2,TRUE),IF(AND(71&lt;=Y5793,Y5793&lt;107),VLOOKUP($W5793,日射量と図３!$E$6:$G$34,3,TRUE),IF(AND(107&lt;=Y5793,Y5793&lt;143),VLOOKUP($W5793,日射量と図３!$E$6:$H$34,4,TRUE),VLOOKUP($W5793,日射量と図３!$E$6:$I$34,5,TRUE))))))</f>
        <v/>
      </c>
      <c r="AB5793" s="4" t="str">
        <f>IF($V5793="","",IF(Z5793&lt;36,0,IF(AND(36&lt;=Z5793,Z5793&lt;71),VLOOKUP($W5793,日射量と図３!$E$6:$F$34,2,TRUE),IF(AND(71&lt;=Z5793,Z5793&lt;107),VLOOKUP($W5793,日射量と図３!$E$6:$G$34,3,TRUE),IF(AND(107&lt;=Z5793,Z5793&lt;143),VLOOKUP($W5793,日射量と図３!$E$6:$H$34,4,TRUE),VLOOKUP($W5793,日射量と図３!$E$6:$I$34,5,TRUE))))))</f>
        <v/>
      </c>
      <c r="AC5793" s="382" t="str">
        <f t="shared" si="1095"/>
        <v/>
      </c>
      <c r="AD5793" s="382" t="str">
        <f t="shared" si="1096"/>
        <v/>
      </c>
    </row>
    <row r="5794" spans="11:30" ht="13.5" customHeight="1">
      <c r="K5794" s="4">
        <f t="shared" si="1092"/>
        <v>1</v>
      </c>
      <c r="L5794" s="34">
        <v>43493</v>
      </c>
      <c r="M5794" s="4">
        <v>242</v>
      </c>
      <c r="N5794" s="4">
        <v>7</v>
      </c>
      <c r="O5794" s="31">
        <v>0.25</v>
      </c>
      <c r="P5794" s="35">
        <v>0.75</v>
      </c>
      <c r="Q5794" s="36">
        <f t="shared" si="1093"/>
        <v>15</v>
      </c>
      <c r="R5794" s="4">
        <f t="shared" si="1094"/>
        <v>14.25</v>
      </c>
      <c r="S5794" s="31">
        <f t="shared" si="1097"/>
        <v>0.29212962962962963</v>
      </c>
      <c r="T5794" s="31">
        <f t="shared" si="1098"/>
        <v>0.70188657407407407</v>
      </c>
      <c r="U5794" s="4">
        <f t="shared" si="1099"/>
        <v>0</v>
      </c>
      <c r="V5794" s="4" t="str">
        <f t="shared" si="1100"/>
        <v/>
      </c>
      <c r="W5794" s="18" t="str">
        <f>IF(V5794="","",VLOOKUP(L5794,日射量と図３!$A$4:$C$368,3,TRUE)*238.85/100)</f>
        <v/>
      </c>
      <c r="X5794" s="4" t="str">
        <f t="shared" si="1101"/>
        <v/>
      </c>
      <c r="Y5794" s="4" t="str">
        <f t="shared" si="1102"/>
        <v/>
      </c>
      <c r="Z5794" s="4" t="str">
        <f t="shared" si="1103"/>
        <v/>
      </c>
      <c r="AA5794" s="4" t="str">
        <f>IF($V5794="","",IF(Y5794&lt;36,0,IF(AND(36&lt;=Y5794,Y5794&lt;71),VLOOKUP($W5794,日射量と図３!$E$6:$F$34,2,TRUE),IF(AND(71&lt;=Y5794,Y5794&lt;107),VLOOKUP($W5794,日射量と図３!$E$6:$G$34,3,TRUE),IF(AND(107&lt;=Y5794,Y5794&lt;143),VLOOKUP($W5794,日射量と図３!$E$6:$H$34,4,TRUE),VLOOKUP($W5794,日射量と図３!$E$6:$I$34,5,TRUE))))))</f>
        <v/>
      </c>
      <c r="AB5794" s="4" t="str">
        <f>IF($V5794="","",IF(Z5794&lt;36,0,IF(AND(36&lt;=Z5794,Z5794&lt;71),VLOOKUP($W5794,日射量と図３!$E$6:$F$34,2,TRUE),IF(AND(71&lt;=Z5794,Z5794&lt;107),VLOOKUP($W5794,日射量と図３!$E$6:$G$34,3,TRUE),IF(AND(107&lt;=Z5794,Z5794&lt;143),VLOOKUP($W5794,日射量と図３!$E$6:$H$34,4,TRUE),VLOOKUP($W5794,日射量と図３!$E$6:$I$34,5,TRUE))))))</f>
        <v/>
      </c>
      <c r="AC5794" s="382" t="str">
        <f t="shared" si="1095"/>
        <v/>
      </c>
      <c r="AD5794" s="382" t="str">
        <f t="shared" si="1096"/>
        <v/>
      </c>
    </row>
    <row r="5795" spans="11:30" ht="13.5" customHeight="1">
      <c r="K5795" s="4">
        <f t="shared" si="1092"/>
        <v>1</v>
      </c>
      <c r="L5795" s="34">
        <v>43493</v>
      </c>
      <c r="M5795" s="4">
        <v>242</v>
      </c>
      <c r="N5795" s="4">
        <v>8</v>
      </c>
      <c r="O5795" s="31">
        <v>0.29166666666666669</v>
      </c>
      <c r="P5795" s="35">
        <v>0.68</v>
      </c>
      <c r="Q5795" s="36">
        <f t="shared" si="1093"/>
        <v>12</v>
      </c>
      <c r="R5795" s="4">
        <f t="shared" si="1094"/>
        <v>11.32</v>
      </c>
      <c r="S5795" s="31">
        <f t="shared" si="1097"/>
        <v>0.29212962962962963</v>
      </c>
      <c r="T5795" s="31">
        <f t="shared" si="1098"/>
        <v>0.70188657407407407</v>
      </c>
      <c r="U5795" s="4">
        <f t="shared" si="1099"/>
        <v>0</v>
      </c>
      <c r="V5795" s="4" t="str">
        <f t="shared" si="1100"/>
        <v/>
      </c>
      <c r="W5795" s="18" t="str">
        <f>IF(V5795="","",VLOOKUP(L5795,日射量と図３!$A$4:$C$368,3,TRUE)*238.85/100)</f>
        <v/>
      </c>
      <c r="X5795" s="4" t="str">
        <f t="shared" si="1101"/>
        <v/>
      </c>
      <c r="Y5795" s="4" t="str">
        <f t="shared" si="1102"/>
        <v/>
      </c>
      <c r="Z5795" s="4" t="str">
        <f t="shared" si="1103"/>
        <v/>
      </c>
      <c r="AA5795" s="4" t="str">
        <f>IF($V5795="","",IF(Y5795&lt;36,0,IF(AND(36&lt;=Y5795,Y5795&lt;71),VLOOKUP($W5795,日射量と図３!$E$6:$F$34,2,TRUE),IF(AND(71&lt;=Y5795,Y5795&lt;107),VLOOKUP($W5795,日射量と図３!$E$6:$G$34,3,TRUE),IF(AND(107&lt;=Y5795,Y5795&lt;143),VLOOKUP($W5795,日射量と図３!$E$6:$H$34,4,TRUE),VLOOKUP($W5795,日射量と図３!$E$6:$I$34,5,TRUE))))))</f>
        <v/>
      </c>
      <c r="AB5795" s="4" t="str">
        <f>IF($V5795="","",IF(Z5795&lt;36,0,IF(AND(36&lt;=Z5795,Z5795&lt;71),VLOOKUP($W5795,日射量と図３!$E$6:$F$34,2,TRUE),IF(AND(71&lt;=Z5795,Z5795&lt;107),VLOOKUP($W5795,日射量と図３!$E$6:$G$34,3,TRUE),IF(AND(107&lt;=Z5795,Z5795&lt;143),VLOOKUP($W5795,日射量と図３!$E$6:$H$34,4,TRUE),VLOOKUP($W5795,日射量と図３!$E$6:$I$34,5,TRUE))))))</f>
        <v/>
      </c>
      <c r="AC5795" s="382" t="str">
        <f t="shared" si="1095"/>
        <v/>
      </c>
      <c r="AD5795" s="382" t="str">
        <f t="shared" si="1096"/>
        <v/>
      </c>
    </row>
    <row r="5796" spans="11:30" ht="13.5" customHeight="1">
      <c r="K5796" s="4">
        <f t="shared" si="1092"/>
        <v>1</v>
      </c>
      <c r="L5796" s="34">
        <v>43493</v>
      </c>
      <c r="M5796" s="4">
        <v>242</v>
      </c>
      <c r="N5796" s="4">
        <v>9</v>
      </c>
      <c r="O5796" s="31">
        <v>0.33333333333333331</v>
      </c>
      <c r="P5796" s="35">
        <v>1.57</v>
      </c>
      <c r="Q5796" s="36">
        <f t="shared" si="1093"/>
        <v>12</v>
      </c>
      <c r="R5796" s="4">
        <f t="shared" si="1094"/>
        <v>10.43</v>
      </c>
      <c r="S5796" s="31">
        <f t="shared" si="1097"/>
        <v>0.29212962962962963</v>
      </c>
      <c r="T5796" s="31">
        <f t="shared" si="1098"/>
        <v>0.70188657407407407</v>
      </c>
      <c r="U5796" s="4">
        <f t="shared" si="1099"/>
        <v>10.43</v>
      </c>
      <c r="V5796" s="4" t="str">
        <f t="shared" si="1100"/>
        <v/>
      </c>
      <c r="W5796" s="18" t="str">
        <f>IF(V5796="","",VLOOKUP(L5796,日射量と図３!$A$4:$C$368,3,TRUE)*238.85/100)</f>
        <v/>
      </c>
      <c r="X5796" s="4" t="str">
        <f t="shared" si="1101"/>
        <v/>
      </c>
      <c r="Y5796" s="4" t="str">
        <f t="shared" si="1102"/>
        <v/>
      </c>
      <c r="Z5796" s="4" t="str">
        <f t="shared" si="1103"/>
        <v/>
      </c>
      <c r="AA5796" s="4" t="str">
        <f>IF($V5796="","",IF(Y5796&lt;36,0,IF(AND(36&lt;=Y5796,Y5796&lt;71),VLOOKUP($W5796,日射量と図３!$E$6:$F$34,2,TRUE),IF(AND(71&lt;=Y5796,Y5796&lt;107),VLOOKUP($W5796,日射量と図３!$E$6:$G$34,3,TRUE),IF(AND(107&lt;=Y5796,Y5796&lt;143),VLOOKUP($W5796,日射量と図３!$E$6:$H$34,4,TRUE),VLOOKUP($W5796,日射量と図３!$E$6:$I$34,5,TRUE))))))</f>
        <v/>
      </c>
      <c r="AB5796" s="4" t="str">
        <f>IF($V5796="","",IF(Z5796&lt;36,0,IF(AND(36&lt;=Z5796,Z5796&lt;71),VLOOKUP($W5796,日射量と図３!$E$6:$F$34,2,TRUE),IF(AND(71&lt;=Z5796,Z5796&lt;107),VLOOKUP($W5796,日射量と図３!$E$6:$G$34,3,TRUE),IF(AND(107&lt;=Z5796,Z5796&lt;143),VLOOKUP($W5796,日射量と図３!$E$6:$H$34,4,TRUE),VLOOKUP($W5796,日射量と図３!$E$6:$I$34,5,TRUE))))))</f>
        <v/>
      </c>
      <c r="AC5796" s="382" t="str">
        <f t="shared" si="1095"/>
        <v/>
      </c>
      <c r="AD5796" s="382" t="str">
        <f t="shared" si="1096"/>
        <v/>
      </c>
    </row>
    <row r="5797" spans="11:30" ht="13.5" customHeight="1">
      <c r="K5797" s="4">
        <f t="shared" si="1092"/>
        <v>1</v>
      </c>
      <c r="L5797" s="34">
        <v>43493</v>
      </c>
      <c r="M5797" s="4">
        <v>242</v>
      </c>
      <c r="N5797" s="4">
        <v>10</v>
      </c>
      <c r="O5797" s="31">
        <v>0.375</v>
      </c>
      <c r="P5797" s="35">
        <v>3.1</v>
      </c>
      <c r="Q5797" s="36">
        <f t="shared" si="1093"/>
        <v>12</v>
      </c>
      <c r="R5797" s="4">
        <f t="shared" si="1094"/>
        <v>8.9</v>
      </c>
      <c r="S5797" s="31">
        <f t="shared" si="1097"/>
        <v>0.29212962962962963</v>
      </c>
      <c r="T5797" s="31">
        <f t="shared" si="1098"/>
        <v>0.70188657407407407</v>
      </c>
      <c r="U5797" s="4">
        <f t="shared" si="1099"/>
        <v>8.9</v>
      </c>
      <c r="V5797" s="4" t="str">
        <f t="shared" si="1100"/>
        <v/>
      </c>
      <c r="W5797" s="18" t="str">
        <f>IF(V5797="","",VLOOKUP(L5797,日射量と図３!$A$4:$C$368,3,TRUE)*238.85/100)</f>
        <v/>
      </c>
      <c r="X5797" s="4" t="str">
        <f t="shared" si="1101"/>
        <v/>
      </c>
      <c r="Y5797" s="4" t="str">
        <f t="shared" si="1102"/>
        <v/>
      </c>
      <c r="Z5797" s="4" t="str">
        <f t="shared" si="1103"/>
        <v/>
      </c>
      <c r="AA5797" s="4" t="str">
        <f>IF($V5797="","",IF(Y5797&lt;36,0,IF(AND(36&lt;=Y5797,Y5797&lt;71),VLOOKUP($W5797,日射量と図３!$E$6:$F$34,2,TRUE),IF(AND(71&lt;=Y5797,Y5797&lt;107),VLOOKUP($W5797,日射量と図３!$E$6:$G$34,3,TRUE),IF(AND(107&lt;=Y5797,Y5797&lt;143),VLOOKUP($W5797,日射量と図３!$E$6:$H$34,4,TRUE),VLOOKUP($W5797,日射量と図３!$E$6:$I$34,5,TRUE))))))</f>
        <v/>
      </c>
      <c r="AB5797" s="4" t="str">
        <f>IF($V5797="","",IF(Z5797&lt;36,0,IF(AND(36&lt;=Z5797,Z5797&lt;71),VLOOKUP($W5797,日射量と図３!$E$6:$F$34,2,TRUE),IF(AND(71&lt;=Z5797,Z5797&lt;107),VLOOKUP($W5797,日射量と図３!$E$6:$G$34,3,TRUE),IF(AND(107&lt;=Z5797,Z5797&lt;143),VLOOKUP($W5797,日射量と図３!$E$6:$H$34,4,TRUE),VLOOKUP($W5797,日射量と図３!$E$6:$I$34,5,TRUE))))))</f>
        <v/>
      </c>
      <c r="AC5797" s="382" t="str">
        <f t="shared" si="1095"/>
        <v/>
      </c>
      <c r="AD5797" s="382" t="str">
        <f t="shared" si="1096"/>
        <v/>
      </c>
    </row>
    <row r="5798" spans="11:30" ht="13.5" customHeight="1">
      <c r="K5798" s="4">
        <f t="shared" si="1092"/>
        <v>1</v>
      </c>
      <c r="L5798" s="34">
        <v>43493</v>
      </c>
      <c r="M5798" s="4">
        <v>242</v>
      </c>
      <c r="N5798" s="4">
        <v>11</v>
      </c>
      <c r="O5798" s="31">
        <v>0.41666666666666669</v>
      </c>
      <c r="P5798" s="35">
        <v>4.4800000000000004</v>
      </c>
      <c r="Q5798" s="36">
        <f t="shared" si="1093"/>
        <v>12</v>
      </c>
      <c r="R5798" s="4">
        <f t="shared" si="1094"/>
        <v>7.52</v>
      </c>
      <c r="S5798" s="31">
        <f t="shared" si="1097"/>
        <v>0.29212962962962963</v>
      </c>
      <c r="T5798" s="31">
        <f t="shared" si="1098"/>
        <v>0.70188657407407407</v>
      </c>
      <c r="U5798" s="4">
        <f t="shared" si="1099"/>
        <v>7.52</v>
      </c>
      <c r="V5798" s="4" t="str">
        <f t="shared" si="1100"/>
        <v/>
      </c>
      <c r="W5798" s="18" t="str">
        <f>IF(V5798="","",VLOOKUP(L5798,日射量と図３!$A$4:$C$368,3,TRUE)*238.85/100)</f>
        <v/>
      </c>
      <c r="X5798" s="4" t="str">
        <f t="shared" si="1101"/>
        <v/>
      </c>
      <c r="Y5798" s="4" t="str">
        <f t="shared" si="1102"/>
        <v/>
      </c>
      <c r="Z5798" s="4" t="str">
        <f t="shared" si="1103"/>
        <v/>
      </c>
      <c r="AA5798" s="4" t="str">
        <f>IF($V5798="","",IF(Y5798&lt;36,0,IF(AND(36&lt;=Y5798,Y5798&lt;71),VLOOKUP($W5798,日射量と図３!$E$6:$F$34,2,TRUE),IF(AND(71&lt;=Y5798,Y5798&lt;107),VLOOKUP($W5798,日射量と図３!$E$6:$G$34,3,TRUE),IF(AND(107&lt;=Y5798,Y5798&lt;143),VLOOKUP($W5798,日射量と図３!$E$6:$H$34,4,TRUE),VLOOKUP($W5798,日射量と図３!$E$6:$I$34,5,TRUE))))))</f>
        <v/>
      </c>
      <c r="AB5798" s="4" t="str">
        <f>IF($V5798="","",IF(Z5798&lt;36,0,IF(AND(36&lt;=Z5798,Z5798&lt;71),VLOOKUP($W5798,日射量と図３!$E$6:$F$34,2,TRUE),IF(AND(71&lt;=Z5798,Z5798&lt;107),VLOOKUP($W5798,日射量と図３!$E$6:$G$34,3,TRUE),IF(AND(107&lt;=Z5798,Z5798&lt;143),VLOOKUP($W5798,日射量と図３!$E$6:$H$34,4,TRUE),VLOOKUP($W5798,日射量と図３!$E$6:$I$34,5,TRUE))))))</f>
        <v/>
      </c>
      <c r="AC5798" s="382" t="str">
        <f t="shared" si="1095"/>
        <v/>
      </c>
      <c r="AD5798" s="382" t="str">
        <f t="shared" si="1096"/>
        <v/>
      </c>
    </row>
    <row r="5799" spans="11:30" ht="13.5" customHeight="1">
      <c r="K5799" s="4">
        <f t="shared" si="1092"/>
        <v>1</v>
      </c>
      <c r="L5799" s="34">
        <v>43493</v>
      </c>
      <c r="M5799" s="4">
        <v>242</v>
      </c>
      <c r="N5799" s="4">
        <v>12</v>
      </c>
      <c r="O5799" s="31">
        <v>0.45833333333333331</v>
      </c>
      <c r="P5799" s="35">
        <v>5.8199999999999994</v>
      </c>
      <c r="Q5799" s="36">
        <f t="shared" si="1093"/>
        <v>12</v>
      </c>
      <c r="R5799" s="4">
        <f t="shared" si="1094"/>
        <v>6.1800000000000006</v>
      </c>
      <c r="S5799" s="31">
        <f t="shared" si="1097"/>
        <v>0.29212962962962963</v>
      </c>
      <c r="T5799" s="31">
        <f t="shared" si="1098"/>
        <v>0.70188657407407407</v>
      </c>
      <c r="U5799" s="4">
        <f t="shared" si="1099"/>
        <v>6.1800000000000006</v>
      </c>
      <c r="V5799" s="4" t="str">
        <f t="shared" si="1100"/>
        <v/>
      </c>
      <c r="W5799" s="18" t="str">
        <f>IF(V5799="","",VLOOKUP(L5799,日射量と図３!$A$4:$C$368,3,TRUE)*238.85/100)</f>
        <v/>
      </c>
      <c r="X5799" s="4" t="str">
        <f t="shared" si="1101"/>
        <v/>
      </c>
      <c r="Y5799" s="4" t="str">
        <f t="shared" si="1102"/>
        <v/>
      </c>
      <c r="Z5799" s="4" t="str">
        <f t="shared" si="1103"/>
        <v/>
      </c>
      <c r="AA5799" s="4" t="str">
        <f>IF($V5799="","",IF(Y5799&lt;36,0,IF(AND(36&lt;=Y5799,Y5799&lt;71),VLOOKUP($W5799,日射量と図３!$E$6:$F$34,2,TRUE),IF(AND(71&lt;=Y5799,Y5799&lt;107),VLOOKUP($W5799,日射量と図３!$E$6:$G$34,3,TRUE),IF(AND(107&lt;=Y5799,Y5799&lt;143),VLOOKUP($W5799,日射量と図３!$E$6:$H$34,4,TRUE),VLOOKUP($W5799,日射量と図３!$E$6:$I$34,5,TRUE))))))</f>
        <v/>
      </c>
      <c r="AB5799" s="4" t="str">
        <f>IF($V5799="","",IF(Z5799&lt;36,0,IF(AND(36&lt;=Z5799,Z5799&lt;71),VLOOKUP($W5799,日射量と図３!$E$6:$F$34,2,TRUE),IF(AND(71&lt;=Z5799,Z5799&lt;107),VLOOKUP($W5799,日射量と図３!$E$6:$G$34,3,TRUE),IF(AND(107&lt;=Z5799,Z5799&lt;143),VLOOKUP($W5799,日射量と図３!$E$6:$H$34,4,TRUE),VLOOKUP($W5799,日射量と図３!$E$6:$I$34,5,TRUE))))))</f>
        <v/>
      </c>
      <c r="AC5799" s="382" t="str">
        <f t="shared" si="1095"/>
        <v/>
      </c>
      <c r="AD5799" s="382" t="str">
        <f t="shared" si="1096"/>
        <v/>
      </c>
    </row>
    <row r="5800" spans="11:30" ht="13.5" customHeight="1">
      <c r="K5800" s="4">
        <f t="shared" si="1092"/>
        <v>1</v>
      </c>
      <c r="L5800" s="34">
        <v>43493</v>
      </c>
      <c r="M5800" s="4">
        <v>242</v>
      </c>
      <c r="N5800" s="4">
        <v>13</v>
      </c>
      <c r="O5800" s="31">
        <v>0.5</v>
      </c>
      <c r="P5800" s="35">
        <v>7.1899999999999995</v>
      </c>
      <c r="Q5800" s="36">
        <f t="shared" si="1093"/>
        <v>12</v>
      </c>
      <c r="R5800" s="4">
        <f t="shared" si="1094"/>
        <v>4.8100000000000005</v>
      </c>
      <c r="S5800" s="31">
        <f t="shared" si="1097"/>
        <v>0.29212962962962963</v>
      </c>
      <c r="T5800" s="31">
        <f t="shared" si="1098"/>
        <v>0.70188657407407407</v>
      </c>
      <c r="U5800" s="4">
        <f t="shared" si="1099"/>
        <v>4.8100000000000005</v>
      </c>
      <c r="V5800" s="4" t="str">
        <f t="shared" si="1100"/>
        <v/>
      </c>
      <c r="W5800" s="18" t="str">
        <f>IF(V5800="","",VLOOKUP(L5800,日射量と図３!$A$4:$C$368,3,TRUE)*238.85/100)</f>
        <v/>
      </c>
      <c r="X5800" s="4" t="str">
        <f t="shared" si="1101"/>
        <v/>
      </c>
      <c r="Y5800" s="4" t="str">
        <f t="shared" si="1102"/>
        <v/>
      </c>
      <c r="Z5800" s="4" t="str">
        <f t="shared" si="1103"/>
        <v/>
      </c>
      <c r="AA5800" s="4" t="str">
        <f>IF($V5800="","",IF(Y5800&lt;36,0,IF(AND(36&lt;=Y5800,Y5800&lt;71),VLOOKUP($W5800,日射量と図３!$E$6:$F$34,2,TRUE),IF(AND(71&lt;=Y5800,Y5800&lt;107),VLOOKUP($W5800,日射量と図３!$E$6:$G$34,3,TRUE),IF(AND(107&lt;=Y5800,Y5800&lt;143),VLOOKUP($W5800,日射量と図３!$E$6:$H$34,4,TRUE),VLOOKUP($W5800,日射量と図３!$E$6:$I$34,5,TRUE))))))</f>
        <v/>
      </c>
      <c r="AB5800" s="4" t="str">
        <f>IF($V5800="","",IF(Z5800&lt;36,0,IF(AND(36&lt;=Z5800,Z5800&lt;71),VLOOKUP($W5800,日射量と図３!$E$6:$F$34,2,TRUE),IF(AND(71&lt;=Z5800,Z5800&lt;107),VLOOKUP($W5800,日射量と図３!$E$6:$G$34,3,TRUE),IF(AND(107&lt;=Z5800,Z5800&lt;143),VLOOKUP($W5800,日射量と図３!$E$6:$H$34,4,TRUE),VLOOKUP($W5800,日射量と図３!$E$6:$I$34,5,TRUE))))))</f>
        <v/>
      </c>
      <c r="AC5800" s="382" t="str">
        <f t="shared" si="1095"/>
        <v/>
      </c>
      <c r="AD5800" s="382" t="str">
        <f t="shared" si="1096"/>
        <v/>
      </c>
    </row>
    <row r="5801" spans="11:30" ht="13.5" customHeight="1">
      <c r="K5801" s="4">
        <f t="shared" si="1092"/>
        <v>1</v>
      </c>
      <c r="L5801" s="34">
        <v>43493</v>
      </c>
      <c r="M5801" s="4">
        <v>242</v>
      </c>
      <c r="N5801" s="4">
        <v>14</v>
      </c>
      <c r="O5801" s="31">
        <v>0.54166666666666663</v>
      </c>
      <c r="P5801" s="35">
        <v>8.19</v>
      </c>
      <c r="Q5801" s="36">
        <f t="shared" si="1093"/>
        <v>12</v>
      </c>
      <c r="R5801" s="4">
        <f t="shared" si="1094"/>
        <v>3.8100000000000005</v>
      </c>
      <c r="S5801" s="31">
        <f t="shared" si="1097"/>
        <v>0.29212962962962963</v>
      </c>
      <c r="T5801" s="31">
        <f t="shared" si="1098"/>
        <v>0.70188657407407407</v>
      </c>
      <c r="U5801" s="4">
        <f t="shared" si="1099"/>
        <v>3.8100000000000005</v>
      </c>
      <c r="V5801" s="4" t="str">
        <f t="shared" si="1100"/>
        <v/>
      </c>
      <c r="W5801" s="18" t="str">
        <f>IF(V5801="","",VLOOKUP(L5801,日射量と図３!$A$4:$C$368,3,TRUE)*238.85/100)</f>
        <v/>
      </c>
      <c r="X5801" s="4" t="str">
        <f t="shared" si="1101"/>
        <v/>
      </c>
      <c r="Y5801" s="4" t="str">
        <f t="shared" si="1102"/>
        <v/>
      </c>
      <c r="Z5801" s="4" t="str">
        <f t="shared" si="1103"/>
        <v/>
      </c>
      <c r="AA5801" s="4" t="str">
        <f>IF($V5801="","",IF(Y5801&lt;36,0,IF(AND(36&lt;=Y5801,Y5801&lt;71),VLOOKUP($W5801,日射量と図３!$E$6:$F$34,2,TRUE),IF(AND(71&lt;=Y5801,Y5801&lt;107),VLOOKUP($W5801,日射量と図３!$E$6:$G$34,3,TRUE),IF(AND(107&lt;=Y5801,Y5801&lt;143),VLOOKUP($W5801,日射量と図３!$E$6:$H$34,4,TRUE),VLOOKUP($W5801,日射量と図３!$E$6:$I$34,5,TRUE))))))</f>
        <v/>
      </c>
      <c r="AB5801" s="4" t="str">
        <f>IF($V5801="","",IF(Z5801&lt;36,0,IF(AND(36&lt;=Z5801,Z5801&lt;71),VLOOKUP($W5801,日射量と図３!$E$6:$F$34,2,TRUE),IF(AND(71&lt;=Z5801,Z5801&lt;107),VLOOKUP($W5801,日射量と図３!$E$6:$G$34,3,TRUE),IF(AND(107&lt;=Z5801,Z5801&lt;143),VLOOKUP($W5801,日射量と図３!$E$6:$H$34,4,TRUE),VLOOKUP($W5801,日射量と図３!$E$6:$I$34,5,TRUE))))))</f>
        <v/>
      </c>
      <c r="AC5801" s="382" t="str">
        <f t="shared" si="1095"/>
        <v/>
      </c>
      <c r="AD5801" s="382" t="str">
        <f t="shared" si="1096"/>
        <v/>
      </c>
    </row>
    <row r="5802" spans="11:30" ht="13.5" customHeight="1">
      <c r="K5802" s="4">
        <f t="shared" si="1092"/>
        <v>1</v>
      </c>
      <c r="L5802" s="34">
        <v>43493</v>
      </c>
      <c r="M5802" s="4">
        <v>242</v>
      </c>
      <c r="N5802" s="4">
        <v>15</v>
      </c>
      <c r="O5802" s="31">
        <v>0.58333333333333337</v>
      </c>
      <c r="P5802" s="35">
        <v>8.1999999999999993</v>
      </c>
      <c r="Q5802" s="36">
        <f t="shared" si="1093"/>
        <v>12</v>
      </c>
      <c r="R5802" s="4">
        <f t="shared" si="1094"/>
        <v>3.8000000000000007</v>
      </c>
      <c r="S5802" s="31">
        <f t="shared" si="1097"/>
        <v>0.29212962962962963</v>
      </c>
      <c r="T5802" s="31">
        <f t="shared" si="1098"/>
        <v>0.70188657407407407</v>
      </c>
      <c r="U5802" s="4">
        <f t="shared" si="1099"/>
        <v>3.8000000000000007</v>
      </c>
      <c r="V5802" s="4" t="str">
        <f t="shared" si="1100"/>
        <v/>
      </c>
      <c r="W5802" s="18" t="str">
        <f>IF(V5802="","",VLOOKUP(L5802,日射量と図３!$A$4:$C$368,3,TRUE)*238.85/100)</f>
        <v/>
      </c>
      <c r="X5802" s="4" t="str">
        <f t="shared" si="1101"/>
        <v/>
      </c>
      <c r="Y5802" s="4" t="str">
        <f t="shared" si="1102"/>
        <v/>
      </c>
      <c r="Z5802" s="4" t="str">
        <f t="shared" si="1103"/>
        <v/>
      </c>
      <c r="AA5802" s="4" t="str">
        <f>IF($V5802="","",IF(Y5802&lt;36,0,IF(AND(36&lt;=Y5802,Y5802&lt;71),VLOOKUP($W5802,日射量と図３!$E$6:$F$34,2,TRUE),IF(AND(71&lt;=Y5802,Y5802&lt;107),VLOOKUP($W5802,日射量と図３!$E$6:$G$34,3,TRUE),IF(AND(107&lt;=Y5802,Y5802&lt;143),VLOOKUP($W5802,日射量と図３!$E$6:$H$34,4,TRUE),VLOOKUP($W5802,日射量と図３!$E$6:$I$34,5,TRUE))))))</f>
        <v/>
      </c>
      <c r="AB5802" s="4" t="str">
        <f>IF($V5802="","",IF(Z5802&lt;36,0,IF(AND(36&lt;=Z5802,Z5802&lt;71),VLOOKUP($W5802,日射量と図３!$E$6:$F$34,2,TRUE),IF(AND(71&lt;=Z5802,Z5802&lt;107),VLOOKUP($W5802,日射量と図３!$E$6:$G$34,3,TRUE),IF(AND(107&lt;=Z5802,Z5802&lt;143),VLOOKUP($W5802,日射量と図３!$E$6:$H$34,4,TRUE),VLOOKUP($W5802,日射量と図３!$E$6:$I$34,5,TRUE))))))</f>
        <v/>
      </c>
      <c r="AC5802" s="382" t="str">
        <f t="shared" si="1095"/>
        <v/>
      </c>
      <c r="AD5802" s="382" t="str">
        <f t="shared" si="1096"/>
        <v/>
      </c>
    </row>
    <row r="5803" spans="11:30" ht="13.5" customHeight="1">
      <c r="K5803" s="4">
        <f t="shared" si="1092"/>
        <v>1</v>
      </c>
      <c r="L5803" s="34">
        <v>43493</v>
      </c>
      <c r="M5803" s="4">
        <v>242</v>
      </c>
      <c r="N5803" s="4">
        <v>16</v>
      </c>
      <c r="O5803" s="31">
        <v>0.625</v>
      </c>
      <c r="P5803" s="35">
        <v>8.2200000000000024</v>
      </c>
      <c r="Q5803" s="36">
        <f t="shared" si="1093"/>
        <v>16</v>
      </c>
      <c r="R5803" s="4">
        <f t="shared" si="1094"/>
        <v>7.7799999999999976</v>
      </c>
      <c r="S5803" s="31">
        <f t="shared" si="1097"/>
        <v>0.29212962962962963</v>
      </c>
      <c r="T5803" s="31">
        <f t="shared" si="1098"/>
        <v>0.70188657407407407</v>
      </c>
      <c r="U5803" s="4">
        <f t="shared" si="1099"/>
        <v>7.7799999999999976</v>
      </c>
      <c r="V5803" s="4" t="str">
        <f t="shared" si="1100"/>
        <v/>
      </c>
      <c r="W5803" s="18" t="str">
        <f>IF(V5803="","",VLOOKUP(L5803,日射量と図３!$A$4:$C$368,3,TRUE)*238.85/100)</f>
        <v/>
      </c>
      <c r="X5803" s="4" t="str">
        <f t="shared" si="1101"/>
        <v/>
      </c>
      <c r="Y5803" s="4" t="str">
        <f t="shared" si="1102"/>
        <v/>
      </c>
      <c r="Z5803" s="4" t="str">
        <f t="shared" si="1103"/>
        <v/>
      </c>
      <c r="AA5803" s="4" t="str">
        <f>IF($V5803="","",IF(Y5803&lt;36,0,IF(AND(36&lt;=Y5803,Y5803&lt;71),VLOOKUP($W5803,日射量と図３!$E$6:$F$34,2,TRUE),IF(AND(71&lt;=Y5803,Y5803&lt;107),VLOOKUP($W5803,日射量と図３!$E$6:$G$34,3,TRUE),IF(AND(107&lt;=Y5803,Y5803&lt;143),VLOOKUP($W5803,日射量と図３!$E$6:$H$34,4,TRUE),VLOOKUP($W5803,日射量と図３!$E$6:$I$34,5,TRUE))))))</f>
        <v/>
      </c>
      <c r="AB5803" s="4" t="str">
        <f>IF($V5803="","",IF(Z5803&lt;36,0,IF(AND(36&lt;=Z5803,Z5803&lt;71),VLOOKUP($W5803,日射量と図３!$E$6:$F$34,2,TRUE),IF(AND(71&lt;=Z5803,Z5803&lt;107),VLOOKUP($W5803,日射量と図３!$E$6:$G$34,3,TRUE),IF(AND(107&lt;=Z5803,Z5803&lt;143),VLOOKUP($W5803,日射量と図３!$E$6:$H$34,4,TRUE),VLOOKUP($W5803,日射量と図３!$E$6:$I$34,5,TRUE))))))</f>
        <v/>
      </c>
      <c r="AC5803" s="382" t="str">
        <f t="shared" si="1095"/>
        <v/>
      </c>
      <c r="AD5803" s="382" t="str">
        <f t="shared" si="1096"/>
        <v/>
      </c>
    </row>
    <row r="5804" spans="11:30" ht="13.5" customHeight="1">
      <c r="K5804" s="4">
        <f t="shared" si="1092"/>
        <v>1</v>
      </c>
      <c r="L5804" s="34">
        <v>43493</v>
      </c>
      <c r="M5804" s="4">
        <v>242</v>
      </c>
      <c r="N5804" s="4">
        <v>17</v>
      </c>
      <c r="O5804" s="31">
        <v>0.66666666666666663</v>
      </c>
      <c r="P5804" s="35">
        <v>7.7600000000000007</v>
      </c>
      <c r="Q5804" s="36">
        <f t="shared" si="1093"/>
        <v>16</v>
      </c>
      <c r="R5804" s="4">
        <f t="shared" si="1094"/>
        <v>8.2399999999999984</v>
      </c>
      <c r="S5804" s="31">
        <f t="shared" si="1097"/>
        <v>0.29212962962962963</v>
      </c>
      <c r="T5804" s="31">
        <f t="shared" si="1098"/>
        <v>0.70188657407407407</v>
      </c>
      <c r="U5804" s="4">
        <f t="shared" si="1099"/>
        <v>8.2399999999999984</v>
      </c>
      <c r="V5804" s="4" t="str">
        <f t="shared" si="1100"/>
        <v/>
      </c>
      <c r="W5804" s="18" t="str">
        <f>IF(V5804="","",VLOOKUP(L5804,日射量と図３!$A$4:$C$368,3,TRUE)*238.85/100)</f>
        <v/>
      </c>
      <c r="X5804" s="4" t="str">
        <f t="shared" si="1101"/>
        <v/>
      </c>
      <c r="Y5804" s="4" t="str">
        <f t="shared" si="1102"/>
        <v/>
      </c>
      <c r="Z5804" s="4" t="str">
        <f t="shared" si="1103"/>
        <v/>
      </c>
      <c r="AA5804" s="4" t="str">
        <f>IF($V5804="","",IF(Y5804&lt;36,0,IF(AND(36&lt;=Y5804,Y5804&lt;71),VLOOKUP($W5804,日射量と図３!$E$6:$F$34,2,TRUE),IF(AND(71&lt;=Y5804,Y5804&lt;107),VLOOKUP($W5804,日射量と図３!$E$6:$G$34,3,TRUE),IF(AND(107&lt;=Y5804,Y5804&lt;143),VLOOKUP($W5804,日射量と図３!$E$6:$H$34,4,TRUE),VLOOKUP($W5804,日射量と図３!$E$6:$I$34,5,TRUE))))))</f>
        <v/>
      </c>
      <c r="AB5804" s="4" t="str">
        <f>IF($V5804="","",IF(Z5804&lt;36,0,IF(AND(36&lt;=Z5804,Z5804&lt;71),VLOOKUP($W5804,日射量と図３!$E$6:$F$34,2,TRUE),IF(AND(71&lt;=Z5804,Z5804&lt;107),VLOOKUP($W5804,日射量と図３!$E$6:$G$34,3,TRUE),IF(AND(107&lt;=Z5804,Z5804&lt;143),VLOOKUP($W5804,日射量と図３!$E$6:$H$34,4,TRUE),VLOOKUP($W5804,日射量と図３!$E$6:$I$34,5,TRUE))))))</f>
        <v/>
      </c>
      <c r="AC5804" s="382" t="str">
        <f t="shared" si="1095"/>
        <v/>
      </c>
      <c r="AD5804" s="382" t="str">
        <f t="shared" si="1096"/>
        <v/>
      </c>
    </row>
    <row r="5805" spans="11:30" ht="13.5" customHeight="1">
      <c r="K5805" s="4">
        <f t="shared" si="1092"/>
        <v>1</v>
      </c>
      <c r="L5805" s="34">
        <v>43493</v>
      </c>
      <c r="M5805" s="4">
        <v>242</v>
      </c>
      <c r="N5805" s="4">
        <v>18</v>
      </c>
      <c r="O5805" s="31">
        <v>0.70833333333333337</v>
      </c>
      <c r="P5805" s="35">
        <v>6.82</v>
      </c>
      <c r="Q5805" s="36">
        <f t="shared" si="1093"/>
        <v>16</v>
      </c>
      <c r="R5805" s="4">
        <f t="shared" si="1094"/>
        <v>9.18</v>
      </c>
      <c r="S5805" s="31">
        <f t="shared" si="1097"/>
        <v>0.29212962962962963</v>
      </c>
      <c r="T5805" s="31">
        <f t="shared" si="1098"/>
        <v>0.70188657407407407</v>
      </c>
      <c r="U5805" s="4">
        <f t="shared" si="1099"/>
        <v>0</v>
      </c>
      <c r="V5805" s="4" t="str">
        <f t="shared" si="1100"/>
        <v/>
      </c>
      <c r="W5805" s="18" t="str">
        <f>IF(V5805="","",VLOOKUP(L5805,日射量と図３!$A$4:$C$368,3,TRUE)*238.85/100)</f>
        <v/>
      </c>
      <c r="X5805" s="4" t="str">
        <f t="shared" si="1101"/>
        <v/>
      </c>
      <c r="Y5805" s="4" t="str">
        <f t="shared" si="1102"/>
        <v/>
      </c>
      <c r="Z5805" s="4" t="str">
        <f t="shared" si="1103"/>
        <v/>
      </c>
      <c r="AA5805" s="4" t="str">
        <f>IF($V5805="","",IF(Y5805&lt;36,0,IF(AND(36&lt;=Y5805,Y5805&lt;71),VLOOKUP($W5805,日射量と図３!$E$6:$F$34,2,TRUE),IF(AND(71&lt;=Y5805,Y5805&lt;107),VLOOKUP($W5805,日射量と図３!$E$6:$G$34,3,TRUE),IF(AND(107&lt;=Y5805,Y5805&lt;143),VLOOKUP($W5805,日射量と図３!$E$6:$H$34,4,TRUE),VLOOKUP($W5805,日射量と図３!$E$6:$I$34,5,TRUE))))))</f>
        <v/>
      </c>
      <c r="AB5805" s="4" t="str">
        <f>IF($V5805="","",IF(Z5805&lt;36,0,IF(AND(36&lt;=Z5805,Z5805&lt;71),VLOOKUP($W5805,日射量と図３!$E$6:$F$34,2,TRUE),IF(AND(71&lt;=Z5805,Z5805&lt;107),VLOOKUP($W5805,日射量と図３!$E$6:$G$34,3,TRUE),IF(AND(107&lt;=Z5805,Z5805&lt;143),VLOOKUP($W5805,日射量と図３!$E$6:$H$34,4,TRUE),VLOOKUP($W5805,日射量と図３!$E$6:$I$34,5,TRUE))))))</f>
        <v/>
      </c>
      <c r="AC5805" s="382" t="str">
        <f t="shared" si="1095"/>
        <v/>
      </c>
      <c r="AD5805" s="382" t="str">
        <f t="shared" si="1096"/>
        <v/>
      </c>
    </row>
    <row r="5806" spans="11:30" ht="13.5" customHeight="1">
      <c r="K5806" s="4">
        <f t="shared" si="1092"/>
        <v>1</v>
      </c>
      <c r="L5806" s="34">
        <v>43493</v>
      </c>
      <c r="M5806" s="4">
        <v>242</v>
      </c>
      <c r="N5806" s="4">
        <v>19</v>
      </c>
      <c r="O5806" s="31">
        <v>0.75</v>
      </c>
      <c r="P5806" s="35">
        <v>6.08</v>
      </c>
      <c r="Q5806" s="36">
        <f t="shared" si="1093"/>
        <v>16</v>
      </c>
      <c r="R5806" s="4">
        <f t="shared" si="1094"/>
        <v>9.92</v>
      </c>
      <c r="S5806" s="31">
        <f t="shared" si="1097"/>
        <v>0.29212962962962963</v>
      </c>
      <c r="T5806" s="31">
        <f t="shared" si="1098"/>
        <v>0.70188657407407407</v>
      </c>
      <c r="U5806" s="4">
        <f t="shared" si="1099"/>
        <v>0</v>
      </c>
      <c r="V5806" s="4" t="str">
        <f t="shared" si="1100"/>
        <v/>
      </c>
      <c r="W5806" s="18" t="str">
        <f>IF(V5806="","",VLOOKUP(L5806,日射量と図３!$A$4:$C$368,3,TRUE)*238.85/100)</f>
        <v/>
      </c>
      <c r="X5806" s="4" t="str">
        <f t="shared" si="1101"/>
        <v/>
      </c>
      <c r="Y5806" s="4" t="str">
        <f t="shared" si="1102"/>
        <v/>
      </c>
      <c r="Z5806" s="4" t="str">
        <f t="shared" si="1103"/>
        <v/>
      </c>
      <c r="AA5806" s="4" t="str">
        <f>IF($V5806="","",IF(Y5806&lt;36,0,IF(AND(36&lt;=Y5806,Y5806&lt;71),VLOOKUP($W5806,日射量と図３!$E$6:$F$34,2,TRUE),IF(AND(71&lt;=Y5806,Y5806&lt;107),VLOOKUP($W5806,日射量と図３!$E$6:$G$34,3,TRUE),IF(AND(107&lt;=Y5806,Y5806&lt;143),VLOOKUP($W5806,日射量と図３!$E$6:$H$34,4,TRUE),VLOOKUP($W5806,日射量と図３!$E$6:$I$34,5,TRUE))))))</f>
        <v/>
      </c>
      <c r="AB5806" s="4" t="str">
        <f>IF($V5806="","",IF(Z5806&lt;36,0,IF(AND(36&lt;=Z5806,Z5806&lt;71),VLOOKUP($W5806,日射量と図３!$E$6:$F$34,2,TRUE),IF(AND(71&lt;=Z5806,Z5806&lt;107),VLOOKUP($W5806,日射量と図３!$E$6:$G$34,3,TRUE),IF(AND(107&lt;=Z5806,Z5806&lt;143),VLOOKUP($W5806,日射量と図３!$E$6:$H$34,4,TRUE),VLOOKUP($W5806,日射量と図３!$E$6:$I$34,5,TRUE))))))</f>
        <v/>
      </c>
      <c r="AC5806" s="382" t="str">
        <f t="shared" si="1095"/>
        <v/>
      </c>
      <c r="AD5806" s="382" t="str">
        <f t="shared" si="1096"/>
        <v/>
      </c>
    </row>
    <row r="5807" spans="11:30" ht="13.5" customHeight="1">
      <c r="K5807" s="4">
        <f t="shared" si="1092"/>
        <v>1</v>
      </c>
      <c r="L5807" s="34">
        <v>43493</v>
      </c>
      <c r="M5807" s="4">
        <v>242</v>
      </c>
      <c r="N5807" s="4">
        <v>20</v>
      </c>
      <c r="O5807" s="31">
        <v>0.79166666666666663</v>
      </c>
      <c r="P5807" s="35">
        <v>5.4399999999999995</v>
      </c>
      <c r="Q5807" s="36">
        <f t="shared" si="1093"/>
        <v>16</v>
      </c>
      <c r="R5807" s="4">
        <f t="shared" si="1094"/>
        <v>10.56</v>
      </c>
      <c r="S5807" s="31">
        <f t="shared" si="1097"/>
        <v>0.29212962962962963</v>
      </c>
      <c r="T5807" s="31">
        <f t="shared" si="1098"/>
        <v>0.70188657407407407</v>
      </c>
      <c r="U5807" s="4">
        <f t="shared" si="1099"/>
        <v>0</v>
      </c>
      <c r="V5807" s="4" t="str">
        <f t="shared" si="1100"/>
        <v/>
      </c>
      <c r="W5807" s="18" t="str">
        <f>IF(V5807="","",VLOOKUP(L5807,日射量と図３!$A$4:$C$368,3,TRUE)*238.85/100)</f>
        <v/>
      </c>
      <c r="X5807" s="4" t="str">
        <f t="shared" si="1101"/>
        <v/>
      </c>
      <c r="Y5807" s="4" t="str">
        <f t="shared" si="1102"/>
        <v/>
      </c>
      <c r="Z5807" s="4" t="str">
        <f t="shared" si="1103"/>
        <v/>
      </c>
      <c r="AA5807" s="4" t="str">
        <f>IF($V5807="","",IF(Y5807&lt;36,0,IF(AND(36&lt;=Y5807,Y5807&lt;71),VLOOKUP($W5807,日射量と図３!$E$6:$F$34,2,TRUE),IF(AND(71&lt;=Y5807,Y5807&lt;107),VLOOKUP($W5807,日射量と図３!$E$6:$G$34,3,TRUE),IF(AND(107&lt;=Y5807,Y5807&lt;143),VLOOKUP($W5807,日射量と図３!$E$6:$H$34,4,TRUE),VLOOKUP($W5807,日射量と図３!$E$6:$I$34,5,TRUE))))))</f>
        <v/>
      </c>
      <c r="AB5807" s="4" t="str">
        <f>IF($V5807="","",IF(Z5807&lt;36,0,IF(AND(36&lt;=Z5807,Z5807&lt;71),VLOOKUP($W5807,日射量と図３!$E$6:$F$34,2,TRUE),IF(AND(71&lt;=Z5807,Z5807&lt;107),VLOOKUP($W5807,日射量と図３!$E$6:$G$34,3,TRUE),IF(AND(107&lt;=Z5807,Z5807&lt;143),VLOOKUP($W5807,日射量と図３!$E$6:$H$34,4,TRUE),VLOOKUP($W5807,日射量と図３!$E$6:$I$34,5,TRUE))))))</f>
        <v/>
      </c>
      <c r="AC5807" s="382" t="str">
        <f t="shared" si="1095"/>
        <v/>
      </c>
      <c r="AD5807" s="382" t="str">
        <f t="shared" si="1096"/>
        <v/>
      </c>
    </row>
    <row r="5808" spans="11:30" ht="13.5" customHeight="1">
      <c r="K5808" s="4">
        <f t="shared" si="1092"/>
        <v>1</v>
      </c>
      <c r="L5808" s="34">
        <v>43493</v>
      </c>
      <c r="M5808" s="4">
        <v>242</v>
      </c>
      <c r="N5808" s="4">
        <v>21</v>
      </c>
      <c r="O5808" s="31">
        <v>0.83333333333333337</v>
      </c>
      <c r="P5808" s="35">
        <v>4.92</v>
      </c>
      <c r="Q5808" s="36">
        <f t="shared" si="1093"/>
        <v>16</v>
      </c>
      <c r="R5808" s="4">
        <f t="shared" si="1094"/>
        <v>11.08</v>
      </c>
      <c r="S5808" s="31">
        <f t="shared" si="1097"/>
        <v>0.29212962962962963</v>
      </c>
      <c r="T5808" s="31">
        <f t="shared" si="1098"/>
        <v>0.70188657407407407</v>
      </c>
      <c r="U5808" s="4">
        <f t="shared" si="1099"/>
        <v>0</v>
      </c>
      <c r="V5808" s="4" t="str">
        <f t="shared" si="1100"/>
        <v/>
      </c>
      <c r="W5808" s="18" t="str">
        <f>IF(V5808="","",VLOOKUP(L5808,日射量と図３!$A$4:$C$368,3,TRUE)*238.85/100)</f>
        <v/>
      </c>
      <c r="X5808" s="4" t="str">
        <f t="shared" si="1101"/>
        <v/>
      </c>
      <c r="Y5808" s="4" t="str">
        <f t="shared" si="1102"/>
        <v/>
      </c>
      <c r="Z5808" s="4" t="str">
        <f t="shared" si="1103"/>
        <v/>
      </c>
      <c r="AA5808" s="4" t="str">
        <f>IF($V5808="","",IF(Y5808&lt;36,0,IF(AND(36&lt;=Y5808,Y5808&lt;71),VLOOKUP($W5808,日射量と図３!$E$6:$F$34,2,TRUE),IF(AND(71&lt;=Y5808,Y5808&lt;107),VLOOKUP($W5808,日射量と図３!$E$6:$G$34,3,TRUE),IF(AND(107&lt;=Y5808,Y5808&lt;143),VLOOKUP($W5808,日射量と図３!$E$6:$H$34,4,TRUE),VLOOKUP($W5808,日射量と図３!$E$6:$I$34,5,TRUE))))))</f>
        <v/>
      </c>
      <c r="AB5808" s="4" t="str">
        <f>IF($V5808="","",IF(Z5808&lt;36,0,IF(AND(36&lt;=Z5808,Z5808&lt;71),VLOOKUP($W5808,日射量と図３!$E$6:$F$34,2,TRUE),IF(AND(71&lt;=Z5808,Z5808&lt;107),VLOOKUP($W5808,日射量と図３!$E$6:$G$34,3,TRUE),IF(AND(107&lt;=Z5808,Z5808&lt;143),VLOOKUP($W5808,日射量と図３!$E$6:$H$34,4,TRUE),VLOOKUP($W5808,日射量と図３!$E$6:$I$34,5,TRUE))))))</f>
        <v/>
      </c>
      <c r="AC5808" s="382" t="str">
        <f t="shared" si="1095"/>
        <v/>
      </c>
      <c r="AD5808" s="382" t="str">
        <f t="shared" si="1096"/>
        <v/>
      </c>
    </row>
    <row r="5809" spans="11:30" ht="13.5" customHeight="1">
      <c r="K5809" s="4">
        <f t="shared" si="1092"/>
        <v>1</v>
      </c>
      <c r="L5809" s="34">
        <v>43493</v>
      </c>
      <c r="M5809" s="4">
        <v>242</v>
      </c>
      <c r="N5809" s="4">
        <v>22</v>
      </c>
      <c r="O5809" s="31">
        <v>0.875</v>
      </c>
      <c r="P5809" s="35">
        <v>4.5299999999999994</v>
      </c>
      <c r="Q5809" s="36">
        <f t="shared" si="1093"/>
        <v>16</v>
      </c>
      <c r="R5809" s="4">
        <f t="shared" si="1094"/>
        <v>11.47</v>
      </c>
      <c r="S5809" s="31">
        <f t="shared" si="1097"/>
        <v>0.29212962962962963</v>
      </c>
      <c r="T5809" s="31">
        <f t="shared" si="1098"/>
        <v>0.70188657407407407</v>
      </c>
      <c r="U5809" s="4">
        <f t="shared" si="1099"/>
        <v>0</v>
      </c>
      <c r="V5809" s="4" t="str">
        <f t="shared" si="1100"/>
        <v/>
      </c>
      <c r="W5809" s="18" t="str">
        <f>IF(V5809="","",VLOOKUP(L5809,日射量と図３!$A$4:$C$368,3,TRUE)*238.85/100)</f>
        <v/>
      </c>
      <c r="X5809" s="4" t="str">
        <f t="shared" si="1101"/>
        <v/>
      </c>
      <c r="Y5809" s="4" t="str">
        <f t="shared" si="1102"/>
        <v/>
      </c>
      <c r="Z5809" s="4" t="str">
        <f t="shared" si="1103"/>
        <v/>
      </c>
      <c r="AA5809" s="4" t="str">
        <f>IF($V5809="","",IF(Y5809&lt;36,0,IF(AND(36&lt;=Y5809,Y5809&lt;71),VLOOKUP($W5809,日射量と図３!$E$6:$F$34,2,TRUE),IF(AND(71&lt;=Y5809,Y5809&lt;107),VLOOKUP($W5809,日射量と図３!$E$6:$G$34,3,TRUE),IF(AND(107&lt;=Y5809,Y5809&lt;143),VLOOKUP($W5809,日射量と図３!$E$6:$H$34,4,TRUE),VLOOKUP($W5809,日射量と図３!$E$6:$I$34,5,TRUE))))))</f>
        <v/>
      </c>
      <c r="AB5809" s="4" t="str">
        <f>IF($V5809="","",IF(Z5809&lt;36,0,IF(AND(36&lt;=Z5809,Z5809&lt;71),VLOOKUP($W5809,日射量と図３!$E$6:$F$34,2,TRUE),IF(AND(71&lt;=Z5809,Z5809&lt;107),VLOOKUP($W5809,日射量と図３!$E$6:$G$34,3,TRUE),IF(AND(107&lt;=Z5809,Z5809&lt;143),VLOOKUP($W5809,日射量と図３!$E$6:$H$34,4,TRUE),VLOOKUP($W5809,日射量と図３!$E$6:$I$34,5,TRUE))))))</f>
        <v/>
      </c>
      <c r="AC5809" s="382" t="str">
        <f t="shared" si="1095"/>
        <v/>
      </c>
      <c r="AD5809" s="382" t="str">
        <f t="shared" si="1096"/>
        <v/>
      </c>
    </row>
    <row r="5810" spans="11:30" ht="13.5" customHeight="1">
      <c r="K5810" s="4">
        <f t="shared" si="1092"/>
        <v>1</v>
      </c>
      <c r="L5810" s="34">
        <v>43493</v>
      </c>
      <c r="M5810" s="4">
        <v>242</v>
      </c>
      <c r="N5810" s="4">
        <v>23</v>
      </c>
      <c r="O5810" s="31">
        <v>0.91666666666666663</v>
      </c>
      <c r="P5810" s="35">
        <v>4.1100000000000003</v>
      </c>
      <c r="Q5810" s="36">
        <f t="shared" si="1093"/>
        <v>13</v>
      </c>
      <c r="R5810" s="4">
        <f t="shared" si="1094"/>
        <v>8.89</v>
      </c>
      <c r="S5810" s="31">
        <f t="shared" si="1097"/>
        <v>0.29212962962962963</v>
      </c>
      <c r="T5810" s="31">
        <f t="shared" si="1098"/>
        <v>0.70188657407407407</v>
      </c>
      <c r="U5810" s="4">
        <f t="shared" si="1099"/>
        <v>0</v>
      </c>
      <c r="V5810" s="4" t="str">
        <f t="shared" si="1100"/>
        <v/>
      </c>
      <c r="W5810" s="18" t="str">
        <f>IF(V5810="","",VLOOKUP(L5810,日射量と図３!$A$4:$C$368,3,TRUE)*238.85/100)</f>
        <v/>
      </c>
      <c r="X5810" s="4" t="str">
        <f t="shared" si="1101"/>
        <v/>
      </c>
      <c r="Y5810" s="4" t="str">
        <f t="shared" si="1102"/>
        <v/>
      </c>
      <c r="Z5810" s="4" t="str">
        <f t="shared" si="1103"/>
        <v/>
      </c>
      <c r="AA5810" s="4" t="str">
        <f>IF($V5810="","",IF(Y5810&lt;36,0,IF(AND(36&lt;=Y5810,Y5810&lt;71),VLOOKUP($W5810,日射量と図３!$E$6:$F$34,2,TRUE),IF(AND(71&lt;=Y5810,Y5810&lt;107),VLOOKUP($W5810,日射量と図３!$E$6:$G$34,3,TRUE),IF(AND(107&lt;=Y5810,Y5810&lt;143),VLOOKUP($W5810,日射量と図３!$E$6:$H$34,4,TRUE),VLOOKUP($W5810,日射量と図３!$E$6:$I$34,5,TRUE))))))</f>
        <v/>
      </c>
      <c r="AB5810" s="4" t="str">
        <f>IF($V5810="","",IF(Z5810&lt;36,0,IF(AND(36&lt;=Z5810,Z5810&lt;71),VLOOKUP($W5810,日射量と図３!$E$6:$F$34,2,TRUE),IF(AND(71&lt;=Z5810,Z5810&lt;107),VLOOKUP($W5810,日射量と図３!$E$6:$G$34,3,TRUE),IF(AND(107&lt;=Z5810,Z5810&lt;143),VLOOKUP($W5810,日射量と図３!$E$6:$H$34,4,TRUE),VLOOKUP($W5810,日射量と図３!$E$6:$I$34,5,TRUE))))))</f>
        <v/>
      </c>
      <c r="AC5810" s="382" t="str">
        <f t="shared" si="1095"/>
        <v/>
      </c>
      <c r="AD5810" s="382" t="str">
        <f t="shared" si="1096"/>
        <v/>
      </c>
    </row>
    <row r="5811" spans="11:30" ht="13.5" customHeight="1">
      <c r="K5811" s="4">
        <f t="shared" si="1092"/>
        <v>1</v>
      </c>
      <c r="L5811" s="34">
        <v>43493</v>
      </c>
      <c r="M5811" s="4">
        <v>242</v>
      </c>
      <c r="N5811" s="4">
        <v>24</v>
      </c>
      <c r="O5811" s="31">
        <v>0.95833333333333337</v>
      </c>
      <c r="P5811" s="35">
        <v>3.81</v>
      </c>
      <c r="Q5811" s="36">
        <f t="shared" si="1093"/>
        <v>13</v>
      </c>
      <c r="R5811" s="4">
        <f t="shared" si="1094"/>
        <v>9.19</v>
      </c>
      <c r="S5811" s="31">
        <f t="shared" si="1097"/>
        <v>0.29212962962962963</v>
      </c>
      <c r="T5811" s="31">
        <f t="shared" si="1098"/>
        <v>0.70188657407407407</v>
      </c>
      <c r="U5811" s="4">
        <f t="shared" si="1099"/>
        <v>0</v>
      </c>
      <c r="V5811" s="4" t="str">
        <f t="shared" si="1100"/>
        <v/>
      </c>
      <c r="W5811" s="18" t="str">
        <f>IF(V5811="","",VLOOKUP(L5811,日射量と図３!$A$4:$C$368,3,TRUE)*238.85/100)</f>
        <v/>
      </c>
      <c r="X5811" s="4" t="str">
        <f t="shared" si="1101"/>
        <v/>
      </c>
      <c r="Y5811" s="4" t="str">
        <f t="shared" si="1102"/>
        <v/>
      </c>
      <c r="Z5811" s="4" t="str">
        <f t="shared" si="1103"/>
        <v/>
      </c>
      <c r="AA5811" s="4" t="str">
        <f>IF($V5811="","",IF(Y5811&lt;36,0,IF(AND(36&lt;=Y5811,Y5811&lt;71),VLOOKUP($W5811,日射量と図３!$E$6:$F$34,2,TRUE),IF(AND(71&lt;=Y5811,Y5811&lt;107),VLOOKUP($W5811,日射量と図３!$E$6:$G$34,3,TRUE),IF(AND(107&lt;=Y5811,Y5811&lt;143),VLOOKUP($W5811,日射量と図３!$E$6:$H$34,4,TRUE),VLOOKUP($W5811,日射量と図３!$E$6:$I$34,5,TRUE))))))</f>
        <v/>
      </c>
      <c r="AB5811" s="4" t="str">
        <f>IF($V5811="","",IF(Z5811&lt;36,0,IF(AND(36&lt;=Z5811,Z5811&lt;71),VLOOKUP($W5811,日射量と図３!$E$6:$F$34,2,TRUE),IF(AND(71&lt;=Z5811,Z5811&lt;107),VLOOKUP($W5811,日射量と図３!$E$6:$G$34,3,TRUE),IF(AND(107&lt;=Z5811,Z5811&lt;143),VLOOKUP($W5811,日射量と図３!$E$6:$H$34,4,TRUE),VLOOKUP($W5811,日射量と図３!$E$6:$I$34,5,TRUE))))))</f>
        <v/>
      </c>
      <c r="AC5811" s="382" t="str">
        <f t="shared" si="1095"/>
        <v/>
      </c>
      <c r="AD5811" s="382" t="str">
        <f t="shared" si="1096"/>
        <v/>
      </c>
    </row>
    <row r="5812" spans="11:30" ht="13.5" customHeight="1">
      <c r="K5812" s="4">
        <f t="shared" si="1092"/>
        <v>1</v>
      </c>
      <c r="L5812" s="34">
        <v>43494</v>
      </c>
      <c r="M5812" s="4">
        <v>243</v>
      </c>
      <c r="N5812" s="4">
        <v>1</v>
      </c>
      <c r="O5812" s="31">
        <v>0</v>
      </c>
      <c r="P5812" s="35">
        <v>3.5699999999999994</v>
      </c>
      <c r="Q5812" s="36">
        <f t="shared" si="1093"/>
        <v>13</v>
      </c>
      <c r="R5812" s="4">
        <f t="shared" si="1094"/>
        <v>9.43</v>
      </c>
      <c r="S5812" s="31">
        <f t="shared" si="1097"/>
        <v>0.29212962962962963</v>
      </c>
      <c r="T5812" s="31">
        <f t="shared" si="1098"/>
        <v>0.70188657407407407</v>
      </c>
      <c r="U5812" s="4">
        <f t="shared" si="1099"/>
        <v>0</v>
      </c>
      <c r="V5812" s="4">
        <f t="shared" si="1100"/>
        <v>53.11</v>
      </c>
      <c r="W5812" s="18">
        <f>IF(V5812="","",VLOOKUP(L5812,日射量と図３!$A$4:$C$368,3,TRUE)*238.85/100)</f>
        <v>26.273499999999999</v>
      </c>
      <c r="X5812" s="4">
        <f t="shared" si="1101"/>
        <v>10</v>
      </c>
      <c r="Y5812" s="4">
        <f t="shared" si="1102"/>
        <v>33.203575349999994</v>
      </c>
      <c r="Z5812" s="4">
        <f t="shared" si="1103"/>
        <v>37.429484939999995</v>
      </c>
      <c r="AA5812" s="4">
        <f>IF($V5812="","",IF(Y5812&lt;36,0,IF(AND(36&lt;=Y5812,Y5812&lt;71),VLOOKUP($W5812,日射量と図３!$E$6:$F$34,2,TRUE),IF(AND(71&lt;=Y5812,Y5812&lt;107),VLOOKUP($W5812,日射量と図３!$E$6:$G$34,3,TRUE),IF(AND(107&lt;=Y5812,Y5812&lt;143),VLOOKUP($W5812,日射量と図３!$E$6:$H$34,4,TRUE),VLOOKUP($W5812,日射量と図３!$E$6:$I$34,5,TRUE))))))</f>
        <v>0</v>
      </c>
      <c r="AB5812" s="4">
        <f>IF($V5812="","",IF(Z5812&lt;36,0,IF(AND(36&lt;=Z5812,Z5812&lt;71),VLOOKUP($W5812,日射量と図３!$E$6:$F$34,2,TRUE),IF(AND(71&lt;=Z5812,Z5812&lt;107),VLOOKUP($W5812,日射量と図３!$E$6:$G$34,3,TRUE),IF(AND(107&lt;=Z5812,Z5812&lt;143),VLOOKUP($W5812,日射量と図３!$E$6:$H$34,4,TRUE),VLOOKUP($W5812,日射量と図３!$E$6:$I$34,5,TRUE))))))</f>
        <v>35</v>
      </c>
      <c r="AC5812" s="382">
        <f t="shared" si="1095"/>
        <v>0</v>
      </c>
      <c r="AD5812" s="382">
        <f t="shared" si="1096"/>
        <v>0</v>
      </c>
    </row>
    <row r="5813" spans="11:30" ht="13.5" customHeight="1">
      <c r="K5813" s="4">
        <f t="shared" si="1092"/>
        <v>1</v>
      </c>
      <c r="L5813" s="34">
        <v>43494</v>
      </c>
      <c r="M5813" s="4">
        <v>243</v>
      </c>
      <c r="N5813" s="4">
        <v>2</v>
      </c>
      <c r="O5813" s="31">
        <v>4.1666666666666664E-2</v>
      </c>
      <c r="P5813" s="35">
        <v>3.21</v>
      </c>
      <c r="Q5813" s="36">
        <f t="shared" si="1093"/>
        <v>13</v>
      </c>
      <c r="R5813" s="4">
        <f t="shared" si="1094"/>
        <v>9.7899999999999991</v>
      </c>
      <c r="S5813" s="31">
        <f t="shared" si="1097"/>
        <v>0.29212962962962963</v>
      </c>
      <c r="T5813" s="31">
        <f t="shared" si="1098"/>
        <v>0.70188657407407407</v>
      </c>
      <c r="U5813" s="4">
        <f t="shared" si="1099"/>
        <v>0</v>
      </c>
      <c r="V5813" s="4" t="str">
        <f t="shared" si="1100"/>
        <v/>
      </c>
      <c r="W5813" s="18" t="str">
        <f>IF(V5813="","",VLOOKUP(L5813,日射量と図３!$A$4:$C$368,3,TRUE)*238.85/100)</f>
        <v/>
      </c>
      <c r="X5813" s="4" t="str">
        <f t="shared" si="1101"/>
        <v/>
      </c>
      <c r="Y5813" s="4" t="str">
        <f t="shared" si="1102"/>
        <v/>
      </c>
      <c r="Z5813" s="4" t="str">
        <f t="shared" si="1103"/>
        <v/>
      </c>
      <c r="AA5813" s="4" t="str">
        <f>IF($V5813="","",IF(Y5813&lt;36,0,IF(AND(36&lt;=Y5813,Y5813&lt;71),VLOOKUP($W5813,日射量と図３!$E$6:$F$34,2,TRUE),IF(AND(71&lt;=Y5813,Y5813&lt;107),VLOOKUP($W5813,日射量と図３!$E$6:$G$34,3,TRUE),IF(AND(107&lt;=Y5813,Y5813&lt;143),VLOOKUP($W5813,日射量と図３!$E$6:$H$34,4,TRUE),VLOOKUP($W5813,日射量と図３!$E$6:$I$34,5,TRUE))))))</f>
        <v/>
      </c>
      <c r="AB5813" s="4" t="str">
        <f>IF($V5813="","",IF(Z5813&lt;36,0,IF(AND(36&lt;=Z5813,Z5813&lt;71),VLOOKUP($W5813,日射量と図３!$E$6:$F$34,2,TRUE),IF(AND(71&lt;=Z5813,Z5813&lt;107),VLOOKUP($W5813,日射量と図３!$E$6:$G$34,3,TRUE),IF(AND(107&lt;=Z5813,Z5813&lt;143),VLOOKUP($W5813,日射量と図３!$E$6:$H$34,4,TRUE),VLOOKUP($W5813,日射量と図３!$E$6:$I$34,5,TRUE))))))</f>
        <v/>
      </c>
      <c r="AC5813" s="382" t="str">
        <f t="shared" si="1095"/>
        <v/>
      </c>
      <c r="AD5813" s="382" t="str">
        <f t="shared" si="1096"/>
        <v/>
      </c>
    </row>
    <row r="5814" spans="11:30" ht="13.5" customHeight="1">
      <c r="K5814" s="4">
        <f t="shared" si="1092"/>
        <v>1</v>
      </c>
      <c r="L5814" s="34">
        <v>43494</v>
      </c>
      <c r="M5814" s="4">
        <v>243</v>
      </c>
      <c r="N5814" s="4">
        <v>3</v>
      </c>
      <c r="O5814" s="31">
        <v>8.3333333333333329E-2</v>
      </c>
      <c r="P5814" s="35">
        <v>3.09</v>
      </c>
      <c r="Q5814" s="36">
        <f t="shared" si="1093"/>
        <v>13</v>
      </c>
      <c r="R5814" s="4">
        <f t="shared" si="1094"/>
        <v>9.91</v>
      </c>
      <c r="S5814" s="31">
        <f t="shared" si="1097"/>
        <v>0.29212962962962963</v>
      </c>
      <c r="T5814" s="31">
        <f t="shared" si="1098"/>
        <v>0.70188657407407407</v>
      </c>
      <c r="U5814" s="4">
        <f t="shared" si="1099"/>
        <v>0</v>
      </c>
      <c r="V5814" s="4" t="str">
        <f t="shared" si="1100"/>
        <v/>
      </c>
      <c r="W5814" s="18" t="str">
        <f>IF(V5814="","",VLOOKUP(L5814,日射量と図３!$A$4:$C$368,3,TRUE)*238.85/100)</f>
        <v/>
      </c>
      <c r="X5814" s="4" t="str">
        <f t="shared" si="1101"/>
        <v/>
      </c>
      <c r="Y5814" s="4" t="str">
        <f t="shared" si="1102"/>
        <v/>
      </c>
      <c r="Z5814" s="4" t="str">
        <f t="shared" si="1103"/>
        <v/>
      </c>
      <c r="AA5814" s="4" t="str">
        <f>IF($V5814="","",IF(Y5814&lt;36,0,IF(AND(36&lt;=Y5814,Y5814&lt;71),VLOOKUP($W5814,日射量と図３!$E$6:$F$34,2,TRUE),IF(AND(71&lt;=Y5814,Y5814&lt;107),VLOOKUP($W5814,日射量と図３!$E$6:$G$34,3,TRUE),IF(AND(107&lt;=Y5814,Y5814&lt;143),VLOOKUP($W5814,日射量と図３!$E$6:$H$34,4,TRUE),VLOOKUP($W5814,日射量と図３!$E$6:$I$34,5,TRUE))))))</f>
        <v/>
      </c>
      <c r="AB5814" s="4" t="str">
        <f>IF($V5814="","",IF(Z5814&lt;36,0,IF(AND(36&lt;=Z5814,Z5814&lt;71),VLOOKUP($W5814,日射量と図３!$E$6:$F$34,2,TRUE),IF(AND(71&lt;=Z5814,Z5814&lt;107),VLOOKUP($W5814,日射量と図３!$E$6:$G$34,3,TRUE),IF(AND(107&lt;=Z5814,Z5814&lt;143),VLOOKUP($W5814,日射量と図３!$E$6:$H$34,4,TRUE),VLOOKUP($W5814,日射量と図３!$E$6:$I$34,5,TRUE))))))</f>
        <v/>
      </c>
      <c r="AC5814" s="382" t="str">
        <f t="shared" si="1095"/>
        <v/>
      </c>
      <c r="AD5814" s="382" t="str">
        <f t="shared" si="1096"/>
        <v/>
      </c>
    </row>
    <row r="5815" spans="11:30" ht="13.5" customHeight="1">
      <c r="K5815" s="4">
        <f t="shared" si="1092"/>
        <v>1</v>
      </c>
      <c r="L5815" s="34">
        <v>43494</v>
      </c>
      <c r="M5815" s="4">
        <v>243</v>
      </c>
      <c r="N5815" s="4">
        <v>4</v>
      </c>
      <c r="O5815" s="31">
        <v>0.125</v>
      </c>
      <c r="P5815" s="35">
        <v>2.66</v>
      </c>
      <c r="Q5815" s="36">
        <f t="shared" si="1093"/>
        <v>13</v>
      </c>
      <c r="R5815" s="4">
        <f t="shared" si="1094"/>
        <v>10.34</v>
      </c>
      <c r="S5815" s="31">
        <f t="shared" si="1097"/>
        <v>0.29212962962962963</v>
      </c>
      <c r="T5815" s="31">
        <f t="shared" si="1098"/>
        <v>0.70188657407407407</v>
      </c>
      <c r="U5815" s="4">
        <f t="shared" si="1099"/>
        <v>0</v>
      </c>
      <c r="V5815" s="4" t="str">
        <f t="shared" si="1100"/>
        <v/>
      </c>
      <c r="W5815" s="18" t="str">
        <f>IF(V5815="","",VLOOKUP(L5815,日射量と図３!$A$4:$C$368,3,TRUE)*238.85/100)</f>
        <v/>
      </c>
      <c r="X5815" s="4" t="str">
        <f t="shared" si="1101"/>
        <v/>
      </c>
      <c r="Y5815" s="4" t="str">
        <f t="shared" si="1102"/>
        <v/>
      </c>
      <c r="Z5815" s="4" t="str">
        <f t="shared" si="1103"/>
        <v/>
      </c>
      <c r="AA5815" s="4" t="str">
        <f>IF($V5815="","",IF(Y5815&lt;36,0,IF(AND(36&lt;=Y5815,Y5815&lt;71),VLOOKUP($W5815,日射量と図３!$E$6:$F$34,2,TRUE),IF(AND(71&lt;=Y5815,Y5815&lt;107),VLOOKUP($W5815,日射量と図３!$E$6:$G$34,3,TRUE),IF(AND(107&lt;=Y5815,Y5815&lt;143),VLOOKUP($W5815,日射量と図３!$E$6:$H$34,4,TRUE),VLOOKUP($W5815,日射量と図３!$E$6:$I$34,5,TRUE))))))</f>
        <v/>
      </c>
      <c r="AB5815" s="4" t="str">
        <f>IF($V5815="","",IF(Z5815&lt;36,0,IF(AND(36&lt;=Z5815,Z5815&lt;71),VLOOKUP($W5815,日射量と図３!$E$6:$F$34,2,TRUE),IF(AND(71&lt;=Z5815,Z5815&lt;107),VLOOKUP($W5815,日射量と図３!$E$6:$G$34,3,TRUE),IF(AND(107&lt;=Z5815,Z5815&lt;143),VLOOKUP($W5815,日射量と図３!$E$6:$H$34,4,TRUE),VLOOKUP($W5815,日射量と図３!$E$6:$I$34,5,TRUE))))))</f>
        <v/>
      </c>
      <c r="AC5815" s="382" t="str">
        <f t="shared" si="1095"/>
        <v/>
      </c>
      <c r="AD5815" s="382" t="str">
        <f t="shared" si="1096"/>
        <v/>
      </c>
    </row>
    <row r="5816" spans="11:30" ht="13.5" customHeight="1">
      <c r="K5816" s="4">
        <f t="shared" si="1092"/>
        <v>1</v>
      </c>
      <c r="L5816" s="34">
        <v>43494</v>
      </c>
      <c r="M5816" s="4">
        <v>243</v>
      </c>
      <c r="N5816" s="4">
        <v>5</v>
      </c>
      <c r="O5816" s="31">
        <v>0.16666666666666666</v>
      </c>
      <c r="P5816" s="35">
        <v>2.34</v>
      </c>
      <c r="Q5816" s="36">
        <f t="shared" si="1093"/>
        <v>15</v>
      </c>
      <c r="R5816" s="4">
        <f t="shared" si="1094"/>
        <v>12.66</v>
      </c>
      <c r="S5816" s="31">
        <f t="shared" si="1097"/>
        <v>0.29212962962962963</v>
      </c>
      <c r="T5816" s="31">
        <f t="shared" si="1098"/>
        <v>0.70188657407407407</v>
      </c>
      <c r="U5816" s="4">
        <f t="shared" si="1099"/>
        <v>0</v>
      </c>
      <c r="V5816" s="4" t="str">
        <f t="shared" si="1100"/>
        <v/>
      </c>
      <c r="W5816" s="18" t="str">
        <f>IF(V5816="","",VLOOKUP(L5816,日射量と図３!$A$4:$C$368,3,TRUE)*238.85/100)</f>
        <v/>
      </c>
      <c r="X5816" s="4" t="str">
        <f t="shared" si="1101"/>
        <v/>
      </c>
      <c r="Y5816" s="4" t="str">
        <f t="shared" si="1102"/>
        <v/>
      </c>
      <c r="Z5816" s="4" t="str">
        <f t="shared" si="1103"/>
        <v/>
      </c>
      <c r="AA5816" s="4" t="str">
        <f>IF($V5816="","",IF(Y5816&lt;36,0,IF(AND(36&lt;=Y5816,Y5816&lt;71),VLOOKUP($W5816,日射量と図３!$E$6:$F$34,2,TRUE),IF(AND(71&lt;=Y5816,Y5816&lt;107),VLOOKUP($W5816,日射量と図３!$E$6:$G$34,3,TRUE),IF(AND(107&lt;=Y5816,Y5816&lt;143),VLOOKUP($W5816,日射量と図３!$E$6:$H$34,4,TRUE),VLOOKUP($W5816,日射量と図３!$E$6:$I$34,5,TRUE))))))</f>
        <v/>
      </c>
      <c r="AB5816" s="4" t="str">
        <f>IF($V5816="","",IF(Z5816&lt;36,0,IF(AND(36&lt;=Z5816,Z5816&lt;71),VLOOKUP($W5816,日射量と図３!$E$6:$F$34,2,TRUE),IF(AND(71&lt;=Z5816,Z5816&lt;107),VLOOKUP($W5816,日射量と図３!$E$6:$G$34,3,TRUE),IF(AND(107&lt;=Z5816,Z5816&lt;143),VLOOKUP($W5816,日射量と図３!$E$6:$H$34,4,TRUE),VLOOKUP($W5816,日射量と図３!$E$6:$I$34,5,TRUE))))))</f>
        <v/>
      </c>
      <c r="AC5816" s="382" t="str">
        <f t="shared" si="1095"/>
        <v/>
      </c>
      <c r="AD5816" s="382" t="str">
        <f t="shared" si="1096"/>
        <v/>
      </c>
    </row>
    <row r="5817" spans="11:30" ht="13.5" customHeight="1">
      <c r="K5817" s="4">
        <f t="shared" si="1092"/>
        <v>1</v>
      </c>
      <c r="L5817" s="34">
        <v>43494</v>
      </c>
      <c r="M5817" s="4">
        <v>243</v>
      </c>
      <c r="N5817" s="4">
        <v>6</v>
      </c>
      <c r="O5817" s="31">
        <v>0.20833333333333334</v>
      </c>
      <c r="P5817" s="35">
        <v>2.1499999999999995</v>
      </c>
      <c r="Q5817" s="36">
        <f t="shared" si="1093"/>
        <v>15</v>
      </c>
      <c r="R5817" s="4">
        <f t="shared" si="1094"/>
        <v>12.850000000000001</v>
      </c>
      <c r="S5817" s="31">
        <f t="shared" si="1097"/>
        <v>0.29212962962962963</v>
      </c>
      <c r="T5817" s="31">
        <f t="shared" si="1098"/>
        <v>0.70188657407407407</v>
      </c>
      <c r="U5817" s="4">
        <f t="shared" si="1099"/>
        <v>0</v>
      </c>
      <c r="V5817" s="4" t="str">
        <f t="shared" si="1100"/>
        <v/>
      </c>
      <c r="W5817" s="18" t="str">
        <f>IF(V5817="","",VLOOKUP(L5817,日射量と図３!$A$4:$C$368,3,TRUE)*238.85/100)</f>
        <v/>
      </c>
      <c r="X5817" s="4" t="str">
        <f t="shared" si="1101"/>
        <v/>
      </c>
      <c r="Y5817" s="4" t="str">
        <f t="shared" si="1102"/>
        <v/>
      </c>
      <c r="Z5817" s="4" t="str">
        <f t="shared" si="1103"/>
        <v/>
      </c>
      <c r="AA5817" s="4" t="str">
        <f>IF($V5817="","",IF(Y5817&lt;36,0,IF(AND(36&lt;=Y5817,Y5817&lt;71),VLOOKUP($W5817,日射量と図３!$E$6:$F$34,2,TRUE),IF(AND(71&lt;=Y5817,Y5817&lt;107),VLOOKUP($W5817,日射量と図３!$E$6:$G$34,3,TRUE),IF(AND(107&lt;=Y5817,Y5817&lt;143),VLOOKUP($W5817,日射量と図３!$E$6:$H$34,4,TRUE),VLOOKUP($W5817,日射量と図３!$E$6:$I$34,5,TRUE))))))</f>
        <v/>
      </c>
      <c r="AB5817" s="4" t="str">
        <f>IF($V5817="","",IF(Z5817&lt;36,0,IF(AND(36&lt;=Z5817,Z5817&lt;71),VLOOKUP($W5817,日射量と図３!$E$6:$F$34,2,TRUE),IF(AND(71&lt;=Z5817,Z5817&lt;107),VLOOKUP($W5817,日射量と図３!$E$6:$G$34,3,TRUE),IF(AND(107&lt;=Z5817,Z5817&lt;143),VLOOKUP($W5817,日射量と図３!$E$6:$H$34,4,TRUE),VLOOKUP($W5817,日射量と図３!$E$6:$I$34,5,TRUE))))))</f>
        <v/>
      </c>
      <c r="AC5817" s="382" t="str">
        <f t="shared" si="1095"/>
        <v/>
      </c>
      <c r="AD5817" s="382" t="str">
        <f t="shared" si="1096"/>
        <v/>
      </c>
    </row>
    <row r="5818" spans="11:30" ht="13.5" customHeight="1">
      <c r="K5818" s="4">
        <f t="shared" si="1092"/>
        <v>1</v>
      </c>
      <c r="L5818" s="34">
        <v>43494</v>
      </c>
      <c r="M5818" s="4">
        <v>243</v>
      </c>
      <c r="N5818" s="4">
        <v>7</v>
      </c>
      <c r="O5818" s="31">
        <v>0.25</v>
      </c>
      <c r="P5818" s="35">
        <v>1.75</v>
      </c>
      <c r="Q5818" s="36">
        <f t="shared" si="1093"/>
        <v>15</v>
      </c>
      <c r="R5818" s="4">
        <f t="shared" si="1094"/>
        <v>13.25</v>
      </c>
      <c r="S5818" s="31">
        <f t="shared" si="1097"/>
        <v>0.29212962962962963</v>
      </c>
      <c r="T5818" s="31">
        <f t="shared" si="1098"/>
        <v>0.70188657407407407</v>
      </c>
      <c r="U5818" s="4">
        <f t="shared" si="1099"/>
        <v>0</v>
      </c>
      <c r="V5818" s="4" t="str">
        <f t="shared" si="1100"/>
        <v/>
      </c>
      <c r="W5818" s="18" t="str">
        <f>IF(V5818="","",VLOOKUP(L5818,日射量と図３!$A$4:$C$368,3,TRUE)*238.85/100)</f>
        <v/>
      </c>
      <c r="X5818" s="4" t="str">
        <f t="shared" si="1101"/>
        <v/>
      </c>
      <c r="Y5818" s="4" t="str">
        <f t="shared" si="1102"/>
        <v/>
      </c>
      <c r="Z5818" s="4" t="str">
        <f t="shared" si="1103"/>
        <v/>
      </c>
      <c r="AA5818" s="4" t="str">
        <f>IF($V5818="","",IF(Y5818&lt;36,0,IF(AND(36&lt;=Y5818,Y5818&lt;71),VLOOKUP($W5818,日射量と図３!$E$6:$F$34,2,TRUE),IF(AND(71&lt;=Y5818,Y5818&lt;107),VLOOKUP($W5818,日射量と図３!$E$6:$G$34,3,TRUE),IF(AND(107&lt;=Y5818,Y5818&lt;143),VLOOKUP($W5818,日射量と図３!$E$6:$H$34,4,TRUE),VLOOKUP($W5818,日射量と図３!$E$6:$I$34,5,TRUE))))))</f>
        <v/>
      </c>
      <c r="AB5818" s="4" t="str">
        <f>IF($V5818="","",IF(Z5818&lt;36,0,IF(AND(36&lt;=Z5818,Z5818&lt;71),VLOOKUP($W5818,日射量と図３!$E$6:$F$34,2,TRUE),IF(AND(71&lt;=Z5818,Z5818&lt;107),VLOOKUP($W5818,日射量と図３!$E$6:$G$34,3,TRUE),IF(AND(107&lt;=Z5818,Z5818&lt;143),VLOOKUP($W5818,日射量と図３!$E$6:$H$34,4,TRUE),VLOOKUP($W5818,日射量と図３!$E$6:$I$34,5,TRUE))))))</f>
        <v/>
      </c>
      <c r="AC5818" s="382" t="str">
        <f t="shared" si="1095"/>
        <v/>
      </c>
      <c r="AD5818" s="382" t="str">
        <f t="shared" si="1096"/>
        <v/>
      </c>
    </row>
    <row r="5819" spans="11:30" ht="13.5" customHeight="1">
      <c r="K5819" s="4">
        <f t="shared" si="1092"/>
        <v>1</v>
      </c>
      <c r="L5819" s="34">
        <v>43494</v>
      </c>
      <c r="M5819" s="4">
        <v>243</v>
      </c>
      <c r="N5819" s="4">
        <v>8</v>
      </c>
      <c r="O5819" s="31">
        <v>0.29166666666666669</v>
      </c>
      <c r="P5819" s="35">
        <v>1.5</v>
      </c>
      <c r="Q5819" s="36">
        <f t="shared" si="1093"/>
        <v>12</v>
      </c>
      <c r="R5819" s="4">
        <f t="shared" si="1094"/>
        <v>10.5</v>
      </c>
      <c r="S5819" s="31">
        <f t="shared" si="1097"/>
        <v>0.29212962962962963</v>
      </c>
      <c r="T5819" s="31">
        <f t="shared" si="1098"/>
        <v>0.70188657407407407</v>
      </c>
      <c r="U5819" s="4">
        <f t="shared" si="1099"/>
        <v>0</v>
      </c>
      <c r="V5819" s="4" t="str">
        <f t="shared" si="1100"/>
        <v/>
      </c>
      <c r="W5819" s="18" t="str">
        <f>IF(V5819="","",VLOOKUP(L5819,日射量と図３!$A$4:$C$368,3,TRUE)*238.85/100)</f>
        <v/>
      </c>
      <c r="X5819" s="4" t="str">
        <f t="shared" si="1101"/>
        <v/>
      </c>
      <c r="Y5819" s="4" t="str">
        <f t="shared" si="1102"/>
        <v/>
      </c>
      <c r="Z5819" s="4" t="str">
        <f t="shared" si="1103"/>
        <v/>
      </c>
      <c r="AA5819" s="4" t="str">
        <f>IF($V5819="","",IF(Y5819&lt;36,0,IF(AND(36&lt;=Y5819,Y5819&lt;71),VLOOKUP($W5819,日射量と図３!$E$6:$F$34,2,TRUE),IF(AND(71&lt;=Y5819,Y5819&lt;107),VLOOKUP($W5819,日射量と図３!$E$6:$G$34,3,TRUE),IF(AND(107&lt;=Y5819,Y5819&lt;143),VLOOKUP($W5819,日射量と図３!$E$6:$H$34,4,TRUE),VLOOKUP($W5819,日射量と図３!$E$6:$I$34,5,TRUE))))))</f>
        <v/>
      </c>
      <c r="AB5819" s="4" t="str">
        <f>IF($V5819="","",IF(Z5819&lt;36,0,IF(AND(36&lt;=Z5819,Z5819&lt;71),VLOOKUP($W5819,日射量と図３!$E$6:$F$34,2,TRUE),IF(AND(71&lt;=Z5819,Z5819&lt;107),VLOOKUP($W5819,日射量と図３!$E$6:$G$34,3,TRUE),IF(AND(107&lt;=Z5819,Z5819&lt;143),VLOOKUP($W5819,日射量と図３!$E$6:$H$34,4,TRUE),VLOOKUP($W5819,日射量と図３!$E$6:$I$34,5,TRUE))))))</f>
        <v/>
      </c>
      <c r="AC5819" s="382" t="str">
        <f t="shared" si="1095"/>
        <v/>
      </c>
      <c r="AD5819" s="382" t="str">
        <f t="shared" si="1096"/>
        <v/>
      </c>
    </row>
    <row r="5820" spans="11:30" ht="13.5" customHeight="1">
      <c r="K5820" s="4">
        <f t="shared" si="1092"/>
        <v>1</v>
      </c>
      <c r="L5820" s="34">
        <v>43494</v>
      </c>
      <c r="M5820" s="4">
        <v>243</v>
      </c>
      <c r="N5820" s="4">
        <v>9</v>
      </c>
      <c r="O5820" s="31">
        <v>0.33333333333333331</v>
      </c>
      <c r="P5820" s="35">
        <v>2.44</v>
      </c>
      <c r="Q5820" s="36">
        <f t="shared" si="1093"/>
        <v>12</v>
      </c>
      <c r="R5820" s="4">
        <f t="shared" si="1094"/>
        <v>9.56</v>
      </c>
      <c r="S5820" s="31">
        <f t="shared" si="1097"/>
        <v>0.29212962962962963</v>
      </c>
      <c r="T5820" s="31">
        <f t="shared" si="1098"/>
        <v>0.70188657407407407</v>
      </c>
      <c r="U5820" s="4">
        <f t="shared" si="1099"/>
        <v>9.56</v>
      </c>
      <c r="V5820" s="4" t="str">
        <f t="shared" si="1100"/>
        <v/>
      </c>
      <c r="W5820" s="18" t="str">
        <f>IF(V5820="","",VLOOKUP(L5820,日射量と図３!$A$4:$C$368,3,TRUE)*238.85/100)</f>
        <v/>
      </c>
      <c r="X5820" s="4" t="str">
        <f t="shared" si="1101"/>
        <v/>
      </c>
      <c r="Y5820" s="4" t="str">
        <f t="shared" si="1102"/>
        <v/>
      </c>
      <c r="Z5820" s="4" t="str">
        <f t="shared" si="1103"/>
        <v/>
      </c>
      <c r="AA5820" s="4" t="str">
        <f>IF($V5820="","",IF(Y5820&lt;36,0,IF(AND(36&lt;=Y5820,Y5820&lt;71),VLOOKUP($W5820,日射量と図３!$E$6:$F$34,2,TRUE),IF(AND(71&lt;=Y5820,Y5820&lt;107),VLOOKUP($W5820,日射量と図３!$E$6:$G$34,3,TRUE),IF(AND(107&lt;=Y5820,Y5820&lt;143),VLOOKUP($W5820,日射量と図３!$E$6:$H$34,4,TRUE),VLOOKUP($W5820,日射量と図３!$E$6:$I$34,5,TRUE))))))</f>
        <v/>
      </c>
      <c r="AB5820" s="4" t="str">
        <f>IF($V5820="","",IF(Z5820&lt;36,0,IF(AND(36&lt;=Z5820,Z5820&lt;71),VLOOKUP($W5820,日射量と図３!$E$6:$F$34,2,TRUE),IF(AND(71&lt;=Z5820,Z5820&lt;107),VLOOKUP($W5820,日射量と図３!$E$6:$G$34,3,TRUE),IF(AND(107&lt;=Z5820,Z5820&lt;143),VLOOKUP($W5820,日射量と図３!$E$6:$H$34,4,TRUE),VLOOKUP($W5820,日射量と図３!$E$6:$I$34,5,TRUE))))))</f>
        <v/>
      </c>
      <c r="AC5820" s="382" t="str">
        <f t="shared" si="1095"/>
        <v/>
      </c>
      <c r="AD5820" s="382" t="str">
        <f t="shared" si="1096"/>
        <v/>
      </c>
    </row>
    <row r="5821" spans="11:30" ht="13.5" customHeight="1">
      <c r="K5821" s="4">
        <f t="shared" si="1092"/>
        <v>1</v>
      </c>
      <c r="L5821" s="34">
        <v>43494</v>
      </c>
      <c r="M5821" s="4">
        <v>243</v>
      </c>
      <c r="N5821" s="4">
        <v>10</v>
      </c>
      <c r="O5821" s="31">
        <v>0.375</v>
      </c>
      <c r="P5821" s="35">
        <v>4.07</v>
      </c>
      <c r="Q5821" s="36">
        <f t="shared" si="1093"/>
        <v>12</v>
      </c>
      <c r="R5821" s="4">
        <f t="shared" si="1094"/>
        <v>7.93</v>
      </c>
      <c r="S5821" s="31">
        <f t="shared" si="1097"/>
        <v>0.29212962962962963</v>
      </c>
      <c r="T5821" s="31">
        <f t="shared" si="1098"/>
        <v>0.70188657407407407</v>
      </c>
      <c r="U5821" s="4">
        <f t="shared" si="1099"/>
        <v>7.93</v>
      </c>
      <c r="V5821" s="4" t="str">
        <f t="shared" si="1100"/>
        <v/>
      </c>
      <c r="W5821" s="18" t="str">
        <f>IF(V5821="","",VLOOKUP(L5821,日射量と図３!$A$4:$C$368,3,TRUE)*238.85/100)</f>
        <v/>
      </c>
      <c r="X5821" s="4" t="str">
        <f t="shared" si="1101"/>
        <v/>
      </c>
      <c r="Y5821" s="4" t="str">
        <f t="shared" si="1102"/>
        <v/>
      </c>
      <c r="Z5821" s="4" t="str">
        <f t="shared" si="1103"/>
        <v/>
      </c>
      <c r="AA5821" s="4" t="str">
        <f>IF($V5821="","",IF(Y5821&lt;36,0,IF(AND(36&lt;=Y5821,Y5821&lt;71),VLOOKUP($W5821,日射量と図３!$E$6:$F$34,2,TRUE),IF(AND(71&lt;=Y5821,Y5821&lt;107),VLOOKUP($W5821,日射量と図３!$E$6:$G$34,3,TRUE),IF(AND(107&lt;=Y5821,Y5821&lt;143),VLOOKUP($W5821,日射量と図３!$E$6:$H$34,4,TRUE),VLOOKUP($W5821,日射量と図３!$E$6:$I$34,5,TRUE))))))</f>
        <v/>
      </c>
      <c r="AB5821" s="4" t="str">
        <f>IF($V5821="","",IF(Z5821&lt;36,0,IF(AND(36&lt;=Z5821,Z5821&lt;71),VLOOKUP($W5821,日射量と図３!$E$6:$F$34,2,TRUE),IF(AND(71&lt;=Z5821,Z5821&lt;107),VLOOKUP($W5821,日射量と図３!$E$6:$G$34,3,TRUE),IF(AND(107&lt;=Z5821,Z5821&lt;143),VLOOKUP($W5821,日射量と図３!$E$6:$H$34,4,TRUE),VLOOKUP($W5821,日射量と図３!$E$6:$I$34,5,TRUE))))))</f>
        <v/>
      </c>
      <c r="AC5821" s="382" t="str">
        <f t="shared" si="1095"/>
        <v/>
      </c>
      <c r="AD5821" s="382" t="str">
        <f t="shared" si="1096"/>
        <v/>
      </c>
    </row>
    <row r="5822" spans="11:30" ht="13.5" customHeight="1">
      <c r="K5822" s="4">
        <f t="shared" si="1092"/>
        <v>1</v>
      </c>
      <c r="L5822" s="34">
        <v>43494</v>
      </c>
      <c r="M5822" s="4">
        <v>243</v>
      </c>
      <c r="N5822" s="4">
        <v>11</v>
      </c>
      <c r="O5822" s="31">
        <v>0.41666666666666669</v>
      </c>
      <c r="P5822" s="35">
        <v>5.8</v>
      </c>
      <c r="Q5822" s="36">
        <f t="shared" si="1093"/>
        <v>12</v>
      </c>
      <c r="R5822" s="4">
        <f t="shared" si="1094"/>
        <v>6.2</v>
      </c>
      <c r="S5822" s="31">
        <f t="shared" si="1097"/>
        <v>0.29212962962962963</v>
      </c>
      <c r="T5822" s="31">
        <f t="shared" si="1098"/>
        <v>0.70188657407407407</v>
      </c>
      <c r="U5822" s="4">
        <f t="shared" si="1099"/>
        <v>6.2</v>
      </c>
      <c r="V5822" s="4" t="str">
        <f t="shared" si="1100"/>
        <v/>
      </c>
      <c r="W5822" s="18" t="str">
        <f>IF(V5822="","",VLOOKUP(L5822,日射量と図３!$A$4:$C$368,3,TRUE)*238.85/100)</f>
        <v/>
      </c>
      <c r="X5822" s="4" t="str">
        <f t="shared" si="1101"/>
        <v/>
      </c>
      <c r="Y5822" s="4" t="str">
        <f t="shared" si="1102"/>
        <v/>
      </c>
      <c r="Z5822" s="4" t="str">
        <f t="shared" si="1103"/>
        <v/>
      </c>
      <c r="AA5822" s="4" t="str">
        <f>IF($V5822="","",IF(Y5822&lt;36,0,IF(AND(36&lt;=Y5822,Y5822&lt;71),VLOOKUP($W5822,日射量と図３!$E$6:$F$34,2,TRUE),IF(AND(71&lt;=Y5822,Y5822&lt;107),VLOOKUP($W5822,日射量と図３!$E$6:$G$34,3,TRUE),IF(AND(107&lt;=Y5822,Y5822&lt;143),VLOOKUP($W5822,日射量と図３!$E$6:$H$34,4,TRUE),VLOOKUP($W5822,日射量と図３!$E$6:$I$34,5,TRUE))))))</f>
        <v/>
      </c>
      <c r="AB5822" s="4" t="str">
        <f>IF($V5822="","",IF(Z5822&lt;36,0,IF(AND(36&lt;=Z5822,Z5822&lt;71),VLOOKUP($W5822,日射量と図３!$E$6:$F$34,2,TRUE),IF(AND(71&lt;=Z5822,Z5822&lt;107),VLOOKUP($W5822,日射量と図３!$E$6:$G$34,3,TRUE),IF(AND(107&lt;=Z5822,Z5822&lt;143),VLOOKUP($W5822,日射量と図３!$E$6:$H$34,4,TRUE),VLOOKUP($W5822,日射量と図３!$E$6:$I$34,5,TRUE))))))</f>
        <v/>
      </c>
      <c r="AC5822" s="382" t="str">
        <f t="shared" si="1095"/>
        <v/>
      </c>
      <c r="AD5822" s="382" t="str">
        <f t="shared" si="1096"/>
        <v/>
      </c>
    </row>
    <row r="5823" spans="11:30" ht="13.5" customHeight="1">
      <c r="K5823" s="4">
        <f t="shared" si="1092"/>
        <v>1</v>
      </c>
      <c r="L5823" s="34">
        <v>43494</v>
      </c>
      <c r="M5823" s="4">
        <v>243</v>
      </c>
      <c r="N5823" s="4">
        <v>12</v>
      </c>
      <c r="O5823" s="31">
        <v>0.45833333333333331</v>
      </c>
      <c r="P5823" s="35">
        <v>7.0900000000000007</v>
      </c>
      <c r="Q5823" s="36">
        <f t="shared" si="1093"/>
        <v>12</v>
      </c>
      <c r="R5823" s="4">
        <f t="shared" si="1094"/>
        <v>4.9099999999999993</v>
      </c>
      <c r="S5823" s="31">
        <f t="shared" si="1097"/>
        <v>0.29212962962962963</v>
      </c>
      <c r="T5823" s="31">
        <f t="shared" si="1098"/>
        <v>0.70188657407407407</v>
      </c>
      <c r="U5823" s="4">
        <f t="shared" si="1099"/>
        <v>4.9099999999999993</v>
      </c>
      <c r="V5823" s="4" t="str">
        <f t="shared" si="1100"/>
        <v/>
      </c>
      <c r="W5823" s="18" t="str">
        <f>IF(V5823="","",VLOOKUP(L5823,日射量と図３!$A$4:$C$368,3,TRUE)*238.85/100)</f>
        <v/>
      </c>
      <c r="X5823" s="4" t="str">
        <f t="shared" si="1101"/>
        <v/>
      </c>
      <c r="Y5823" s="4" t="str">
        <f t="shared" si="1102"/>
        <v/>
      </c>
      <c r="Z5823" s="4" t="str">
        <f t="shared" si="1103"/>
        <v/>
      </c>
      <c r="AA5823" s="4" t="str">
        <f>IF($V5823="","",IF(Y5823&lt;36,0,IF(AND(36&lt;=Y5823,Y5823&lt;71),VLOOKUP($W5823,日射量と図３!$E$6:$F$34,2,TRUE),IF(AND(71&lt;=Y5823,Y5823&lt;107),VLOOKUP($W5823,日射量と図３!$E$6:$G$34,3,TRUE),IF(AND(107&lt;=Y5823,Y5823&lt;143),VLOOKUP($W5823,日射量と図３!$E$6:$H$34,4,TRUE),VLOOKUP($W5823,日射量と図３!$E$6:$I$34,5,TRUE))))))</f>
        <v/>
      </c>
      <c r="AB5823" s="4" t="str">
        <f>IF($V5823="","",IF(Z5823&lt;36,0,IF(AND(36&lt;=Z5823,Z5823&lt;71),VLOOKUP($W5823,日射量と図３!$E$6:$F$34,2,TRUE),IF(AND(71&lt;=Z5823,Z5823&lt;107),VLOOKUP($W5823,日射量と図３!$E$6:$G$34,3,TRUE),IF(AND(107&lt;=Z5823,Z5823&lt;143),VLOOKUP($W5823,日射量と図３!$E$6:$H$34,4,TRUE),VLOOKUP($W5823,日射量と図３!$E$6:$I$34,5,TRUE))))))</f>
        <v/>
      </c>
      <c r="AC5823" s="382" t="str">
        <f t="shared" si="1095"/>
        <v/>
      </c>
      <c r="AD5823" s="382" t="str">
        <f t="shared" si="1096"/>
        <v/>
      </c>
    </row>
    <row r="5824" spans="11:30" ht="13.5" customHeight="1">
      <c r="K5824" s="4">
        <f t="shared" si="1092"/>
        <v>1</v>
      </c>
      <c r="L5824" s="34">
        <v>43494</v>
      </c>
      <c r="M5824" s="4">
        <v>243</v>
      </c>
      <c r="N5824" s="4">
        <v>13</v>
      </c>
      <c r="O5824" s="31">
        <v>0.5</v>
      </c>
      <c r="P5824" s="35">
        <v>7.85</v>
      </c>
      <c r="Q5824" s="36">
        <f t="shared" si="1093"/>
        <v>12</v>
      </c>
      <c r="R5824" s="4">
        <f t="shared" si="1094"/>
        <v>4.1500000000000004</v>
      </c>
      <c r="S5824" s="31">
        <f t="shared" si="1097"/>
        <v>0.29212962962962963</v>
      </c>
      <c r="T5824" s="31">
        <f t="shared" si="1098"/>
        <v>0.70188657407407407</v>
      </c>
      <c r="U5824" s="4">
        <f t="shared" si="1099"/>
        <v>4.1500000000000004</v>
      </c>
      <c r="V5824" s="4" t="str">
        <f t="shared" si="1100"/>
        <v/>
      </c>
      <c r="W5824" s="18" t="str">
        <f>IF(V5824="","",VLOOKUP(L5824,日射量と図３!$A$4:$C$368,3,TRUE)*238.85/100)</f>
        <v/>
      </c>
      <c r="X5824" s="4" t="str">
        <f t="shared" si="1101"/>
        <v/>
      </c>
      <c r="Y5824" s="4" t="str">
        <f t="shared" si="1102"/>
        <v/>
      </c>
      <c r="Z5824" s="4" t="str">
        <f t="shared" si="1103"/>
        <v/>
      </c>
      <c r="AA5824" s="4" t="str">
        <f>IF($V5824="","",IF(Y5824&lt;36,0,IF(AND(36&lt;=Y5824,Y5824&lt;71),VLOOKUP($W5824,日射量と図３!$E$6:$F$34,2,TRUE),IF(AND(71&lt;=Y5824,Y5824&lt;107),VLOOKUP($W5824,日射量と図３!$E$6:$G$34,3,TRUE),IF(AND(107&lt;=Y5824,Y5824&lt;143),VLOOKUP($W5824,日射量と図３!$E$6:$H$34,4,TRUE),VLOOKUP($W5824,日射量と図３!$E$6:$I$34,5,TRUE))))))</f>
        <v/>
      </c>
      <c r="AB5824" s="4" t="str">
        <f>IF($V5824="","",IF(Z5824&lt;36,0,IF(AND(36&lt;=Z5824,Z5824&lt;71),VLOOKUP($W5824,日射量と図３!$E$6:$F$34,2,TRUE),IF(AND(71&lt;=Z5824,Z5824&lt;107),VLOOKUP($W5824,日射量と図３!$E$6:$G$34,3,TRUE),IF(AND(107&lt;=Z5824,Z5824&lt;143),VLOOKUP($W5824,日射量と図３!$E$6:$H$34,4,TRUE),VLOOKUP($W5824,日射量と図３!$E$6:$I$34,5,TRUE))))))</f>
        <v/>
      </c>
      <c r="AC5824" s="382" t="str">
        <f t="shared" si="1095"/>
        <v/>
      </c>
      <c r="AD5824" s="382" t="str">
        <f t="shared" si="1096"/>
        <v/>
      </c>
    </row>
    <row r="5825" spans="11:30" ht="13.5" customHeight="1">
      <c r="K5825" s="4">
        <f t="shared" si="1092"/>
        <v>1</v>
      </c>
      <c r="L5825" s="34">
        <v>43494</v>
      </c>
      <c r="M5825" s="4">
        <v>243</v>
      </c>
      <c r="N5825" s="4">
        <v>14</v>
      </c>
      <c r="O5825" s="31">
        <v>0.54166666666666663</v>
      </c>
      <c r="P5825" s="35">
        <v>8.8800000000000008</v>
      </c>
      <c r="Q5825" s="36">
        <f t="shared" si="1093"/>
        <v>12</v>
      </c>
      <c r="R5825" s="4">
        <f t="shared" si="1094"/>
        <v>3.1199999999999992</v>
      </c>
      <c r="S5825" s="31">
        <f t="shared" si="1097"/>
        <v>0.29212962962962963</v>
      </c>
      <c r="T5825" s="31">
        <f t="shared" si="1098"/>
        <v>0.70188657407407407</v>
      </c>
      <c r="U5825" s="4">
        <f t="shared" si="1099"/>
        <v>3.1199999999999992</v>
      </c>
      <c r="V5825" s="4" t="str">
        <f t="shared" si="1100"/>
        <v/>
      </c>
      <c r="W5825" s="18" t="str">
        <f>IF(V5825="","",VLOOKUP(L5825,日射量と図３!$A$4:$C$368,3,TRUE)*238.85/100)</f>
        <v/>
      </c>
      <c r="X5825" s="4" t="str">
        <f t="shared" si="1101"/>
        <v/>
      </c>
      <c r="Y5825" s="4" t="str">
        <f t="shared" si="1102"/>
        <v/>
      </c>
      <c r="Z5825" s="4" t="str">
        <f t="shared" si="1103"/>
        <v/>
      </c>
      <c r="AA5825" s="4" t="str">
        <f>IF($V5825="","",IF(Y5825&lt;36,0,IF(AND(36&lt;=Y5825,Y5825&lt;71),VLOOKUP($W5825,日射量と図３!$E$6:$F$34,2,TRUE),IF(AND(71&lt;=Y5825,Y5825&lt;107),VLOOKUP($W5825,日射量と図３!$E$6:$G$34,3,TRUE),IF(AND(107&lt;=Y5825,Y5825&lt;143),VLOOKUP($W5825,日射量と図３!$E$6:$H$34,4,TRUE),VLOOKUP($W5825,日射量と図３!$E$6:$I$34,5,TRUE))))))</f>
        <v/>
      </c>
      <c r="AB5825" s="4" t="str">
        <f>IF($V5825="","",IF(Z5825&lt;36,0,IF(AND(36&lt;=Z5825,Z5825&lt;71),VLOOKUP($W5825,日射量と図３!$E$6:$F$34,2,TRUE),IF(AND(71&lt;=Z5825,Z5825&lt;107),VLOOKUP($W5825,日射量と図３!$E$6:$G$34,3,TRUE),IF(AND(107&lt;=Z5825,Z5825&lt;143),VLOOKUP($W5825,日射量と図３!$E$6:$H$34,4,TRUE),VLOOKUP($W5825,日射量と図３!$E$6:$I$34,5,TRUE))))))</f>
        <v/>
      </c>
      <c r="AC5825" s="382" t="str">
        <f t="shared" si="1095"/>
        <v/>
      </c>
      <c r="AD5825" s="382" t="str">
        <f t="shared" si="1096"/>
        <v/>
      </c>
    </row>
    <row r="5826" spans="11:30" ht="13.5" customHeight="1">
      <c r="K5826" s="4">
        <f t="shared" si="1092"/>
        <v>1</v>
      </c>
      <c r="L5826" s="34">
        <v>43494</v>
      </c>
      <c r="M5826" s="4">
        <v>243</v>
      </c>
      <c r="N5826" s="4">
        <v>15</v>
      </c>
      <c r="O5826" s="31">
        <v>0.58333333333333337</v>
      </c>
      <c r="P5826" s="35">
        <v>9.0399999999999991</v>
      </c>
      <c r="Q5826" s="36">
        <f t="shared" si="1093"/>
        <v>12</v>
      </c>
      <c r="R5826" s="4">
        <f t="shared" si="1094"/>
        <v>2.9600000000000009</v>
      </c>
      <c r="S5826" s="31">
        <f t="shared" si="1097"/>
        <v>0.29212962962962963</v>
      </c>
      <c r="T5826" s="31">
        <f t="shared" si="1098"/>
        <v>0.70188657407407407</v>
      </c>
      <c r="U5826" s="4">
        <f t="shared" si="1099"/>
        <v>2.9600000000000009</v>
      </c>
      <c r="V5826" s="4" t="str">
        <f t="shared" si="1100"/>
        <v/>
      </c>
      <c r="W5826" s="18" t="str">
        <f>IF(V5826="","",VLOOKUP(L5826,日射量と図３!$A$4:$C$368,3,TRUE)*238.85/100)</f>
        <v/>
      </c>
      <c r="X5826" s="4" t="str">
        <f t="shared" si="1101"/>
        <v/>
      </c>
      <c r="Y5826" s="4" t="str">
        <f t="shared" si="1102"/>
        <v/>
      </c>
      <c r="Z5826" s="4" t="str">
        <f t="shared" si="1103"/>
        <v/>
      </c>
      <c r="AA5826" s="4" t="str">
        <f>IF($V5826="","",IF(Y5826&lt;36,0,IF(AND(36&lt;=Y5826,Y5826&lt;71),VLOOKUP($W5826,日射量と図３!$E$6:$F$34,2,TRUE),IF(AND(71&lt;=Y5826,Y5826&lt;107),VLOOKUP($W5826,日射量と図３!$E$6:$G$34,3,TRUE),IF(AND(107&lt;=Y5826,Y5826&lt;143),VLOOKUP($W5826,日射量と図３!$E$6:$H$34,4,TRUE),VLOOKUP($W5826,日射量と図３!$E$6:$I$34,5,TRUE))))))</f>
        <v/>
      </c>
      <c r="AB5826" s="4" t="str">
        <f>IF($V5826="","",IF(Z5826&lt;36,0,IF(AND(36&lt;=Z5826,Z5826&lt;71),VLOOKUP($W5826,日射量と図３!$E$6:$F$34,2,TRUE),IF(AND(71&lt;=Z5826,Z5826&lt;107),VLOOKUP($W5826,日射量と図３!$E$6:$G$34,3,TRUE),IF(AND(107&lt;=Z5826,Z5826&lt;143),VLOOKUP($W5826,日射量と図３!$E$6:$H$34,4,TRUE),VLOOKUP($W5826,日射量と図３!$E$6:$I$34,5,TRUE))))))</f>
        <v/>
      </c>
      <c r="AC5826" s="382" t="str">
        <f t="shared" si="1095"/>
        <v/>
      </c>
      <c r="AD5826" s="382" t="str">
        <f t="shared" si="1096"/>
        <v/>
      </c>
    </row>
    <row r="5827" spans="11:30" ht="13.5" customHeight="1">
      <c r="K5827" s="4">
        <f t="shared" si="1092"/>
        <v>1</v>
      </c>
      <c r="L5827" s="34">
        <v>43494</v>
      </c>
      <c r="M5827" s="4">
        <v>243</v>
      </c>
      <c r="N5827" s="4">
        <v>16</v>
      </c>
      <c r="O5827" s="31">
        <v>0.625</v>
      </c>
      <c r="P5827" s="35">
        <v>9.1699999999999982</v>
      </c>
      <c r="Q5827" s="36">
        <f t="shared" si="1093"/>
        <v>16</v>
      </c>
      <c r="R5827" s="4">
        <f t="shared" si="1094"/>
        <v>6.8300000000000018</v>
      </c>
      <c r="S5827" s="31">
        <f t="shared" si="1097"/>
        <v>0.29212962962962963</v>
      </c>
      <c r="T5827" s="31">
        <f t="shared" si="1098"/>
        <v>0.70188657407407407</v>
      </c>
      <c r="U5827" s="4">
        <f t="shared" si="1099"/>
        <v>6.8300000000000018</v>
      </c>
      <c r="V5827" s="4" t="str">
        <f t="shared" si="1100"/>
        <v/>
      </c>
      <c r="W5827" s="18" t="str">
        <f>IF(V5827="","",VLOOKUP(L5827,日射量と図３!$A$4:$C$368,3,TRUE)*238.85/100)</f>
        <v/>
      </c>
      <c r="X5827" s="4" t="str">
        <f t="shared" si="1101"/>
        <v/>
      </c>
      <c r="Y5827" s="4" t="str">
        <f t="shared" si="1102"/>
        <v/>
      </c>
      <c r="Z5827" s="4" t="str">
        <f t="shared" si="1103"/>
        <v/>
      </c>
      <c r="AA5827" s="4" t="str">
        <f>IF($V5827="","",IF(Y5827&lt;36,0,IF(AND(36&lt;=Y5827,Y5827&lt;71),VLOOKUP($W5827,日射量と図３!$E$6:$F$34,2,TRUE),IF(AND(71&lt;=Y5827,Y5827&lt;107),VLOOKUP($W5827,日射量と図３!$E$6:$G$34,3,TRUE),IF(AND(107&lt;=Y5827,Y5827&lt;143),VLOOKUP($W5827,日射量と図３!$E$6:$H$34,4,TRUE),VLOOKUP($W5827,日射量と図３!$E$6:$I$34,5,TRUE))))))</f>
        <v/>
      </c>
      <c r="AB5827" s="4" t="str">
        <f>IF($V5827="","",IF(Z5827&lt;36,0,IF(AND(36&lt;=Z5827,Z5827&lt;71),VLOOKUP($W5827,日射量と図３!$E$6:$F$34,2,TRUE),IF(AND(71&lt;=Z5827,Z5827&lt;107),VLOOKUP($W5827,日射量と図３!$E$6:$G$34,3,TRUE),IF(AND(107&lt;=Z5827,Z5827&lt;143),VLOOKUP($W5827,日射量と図３!$E$6:$H$34,4,TRUE),VLOOKUP($W5827,日射量と図３!$E$6:$I$34,5,TRUE))))))</f>
        <v/>
      </c>
      <c r="AC5827" s="382" t="str">
        <f t="shared" si="1095"/>
        <v/>
      </c>
      <c r="AD5827" s="382" t="str">
        <f t="shared" si="1096"/>
        <v/>
      </c>
    </row>
    <row r="5828" spans="11:30" ht="13.5" customHeight="1">
      <c r="K5828" s="4">
        <f t="shared" si="1092"/>
        <v>1</v>
      </c>
      <c r="L5828" s="34">
        <v>43494</v>
      </c>
      <c r="M5828" s="4">
        <v>243</v>
      </c>
      <c r="N5828" s="4">
        <v>17</v>
      </c>
      <c r="O5828" s="31">
        <v>0.66666666666666663</v>
      </c>
      <c r="P5828" s="35">
        <v>8.5499999999999989</v>
      </c>
      <c r="Q5828" s="36">
        <f t="shared" si="1093"/>
        <v>16</v>
      </c>
      <c r="R5828" s="4">
        <f t="shared" si="1094"/>
        <v>7.4500000000000011</v>
      </c>
      <c r="S5828" s="31">
        <f t="shared" si="1097"/>
        <v>0.29212962962962963</v>
      </c>
      <c r="T5828" s="31">
        <f t="shared" si="1098"/>
        <v>0.70188657407407407</v>
      </c>
      <c r="U5828" s="4">
        <f t="shared" si="1099"/>
        <v>7.4500000000000011</v>
      </c>
      <c r="V5828" s="4" t="str">
        <f t="shared" si="1100"/>
        <v/>
      </c>
      <c r="W5828" s="18" t="str">
        <f>IF(V5828="","",VLOOKUP(L5828,日射量と図３!$A$4:$C$368,3,TRUE)*238.85/100)</f>
        <v/>
      </c>
      <c r="X5828" s="4" t="str">
        <f t="shared" si="1101"/>
        <v/>
      </c>
      <c r="Y5828" s="4" t="str">
        <f t="shared" si="1102"/>
        <v/>
      </c>
      <c r="Z5828" s="4" t="str">
        <f t="shared" si="1103"/>
        <v/>
      </c>
      <c r="AA5828" s="4" t="str">
        <f>IF($V5828="","",IF(Y5828&lt;36,0,IF(AND(36&lt;=Y5828,Y5828&lt;71),VLOOKUP($W5828,日射量と図３!$E$6:$F$34,2,TRUE),IF(AND(71&lt;=Y5828,Y5828&lt;107),VLOOKUP($W5828,日射量と図３!$E$6:$G$34,3,TRUE),IF(AND(107&lt;=Y5828,Y5828&lt;143),VLOOKUP($W5828,日射量と図３!$E$6:$H$34,4,TRUE),VLOOKUP($W5828,日射量と図３!$E$6:$I$34,5,TRUE))))))</f>
        <v/>
      </c>
      <c r="AB5828" s="4" t="str">
        <f>IF($V5828="","",IF(Z5828&lt;36,0,IF(AND(36&lt;=Z5828,Z5828&lt;71),VLOOKUP($W5828,日射量と図３!$E$6:$F$34,2,TRUE),IF(AND(71&lt;=Z5828,Z5828&lt;107),VLOOKUP($W5828,日射量と図３!$E$6:$G$34,3,TRUE),IF(AND(107&lt;=Z5828,Z5828&lt;143),VLOOKUP($W5828,日射量と図３!$E$6:$H$34,4,TRUE),VLOOKUP($W5828,日射量と図３!$E$6:$I$34,5,TRUE))))))</f>
        <v/>
      </c>
      <c r="AC5828" s="382" t="str">
        <f t="shared" si="1095"/>
        <v/>
      </c>
      <c r="AD5828" s="382" t="str">
        <f t="shared" si="1096"/>
        <v/>
      </c>
    </row>
    <row r="5829" spans="11:30" ht="13.5" customHeight="1">
      <c r="K5829" s="4">
        <f t="shared" ref="K5829:K5892" si="1104">MONTH(L5829)</f>
        <v>1</v>
      </c>
      <c r="L5829" s="34">
        <v>43494</v>
      </c>
      <c r="M5829" s="4">
        <v>243</v>
      </c>
      <c r="N5829" s="4">
        <v>18</v>
      </c>
      <c r="O5829" s="31">
        <v>0.70833333333333337</v>
      </c>
      <c r="P5829" s="35">
        <v>7.6300000000000008</v>
      </c>
      <c r="Q5829" s="36">
        <f t="shared" ref="Q5829:Q5892" si="1105">IF(O5829&lt;$B$15,$D$14,IF(O5829&lt;$B$16,$D$15,IF(O5829&lt;$B$17,$D$16,IF(O5829&lt;$B$18,$D$17,IF(O5829&lt;$B$19,$D$18,$D$19)))))</f>
        <v>16</v>
      </c>
      <c r="R5829" s="4">
        <f t="shared" ref="R5829:R5892" si="1106">IF(Q5829-P5829&gt;0,Q5829-P5829,0)</f>
        <v>8.3699999999999992</v>
      </c>
      <c r="S5829" s="31">
        <f t="shared" si="1097"/>
        <v>0.29212962962962963</v>
      </c>
      <c r="T5829" s="31">
        <f t="shared" si="1098"/>
        <v>0.70188657407407407</v>
      </c>
      <c r="U5829" s="4">
        <f t="shared" si="1099"/>
        <v>0</v>
      </c>
      <c r="V5829" s="4" t="str">
        <f t="shared" si="1100"/>
        <v/>
      </c>
      <c r="W5829" s="18" t="str">
        <f>IF(V5829="","",VLOOKUP(L5829,日射量と図３!$A$4:$C$368,3,TRUE)*238.85/100)</f>
        <v/>
      </c>
      <c r="X5829" s="4" t="str">
        <f t="shared" si="1101"/>
        <v/>
      </c>
      <c r="Y5829" s="4" t="str">
        <f t="shared" si="1102"/>
        <v/>
      </c>
      <c r="Z5829" s="4" t="str">
        <f t="shared" si="1103"/>
        <v/>
      </c>
      <c r="AA5829" s="4" t="str">
        <f>IF($V5829="","",IF(Y5829&lt;36,0,IF(AND(36&lt;=Y5829,Y5829&lt;71),VLOOKUP($W5829,日射量と図３!$E$6:$F$34,2,TRUE),IF(AND(71&lt;=Y5829,Y5829&lt;107),VLOOKUP($W5829,日射量と図３!$E$6:$G$34,3,TRUE),IF(AND(107&lt;=Y5829,Y5829&lt;143),VLOOKUP($W5829,日射量と図３!$E$6:$H$34,4,TRUE),VLOOKUP($W5829,日射量と図３!$E$6:$I$34,5,TRUE))))))</f>
        <v/>
      </c>
      <c r="AB5829" s="4" t="str">
        <f>IF($V5829="","",IF(Z5829&lt;36,0,IF(AND(36&lt;=Z5829,Z5829&lt;71),VLOOKUP($W5829,日射量と図３!$E$6:$F$34,2,TRUE),IF(AND(71&lt;=Z5829,Z5829&lt;107),VLOOKUP($W5829,日射量と図３!$E$6:$G$34,3,TRUE),IF(AND(107&lt;=Z5829,Z5829&lt;143),VLOOKUP($W5829,日射量と図３!$E$6:$H$34,4,TRUE),VLOOKUP($W5829,日射量と図３!$E$6:$I$34,5,TRUE))))))</f>
        <v/>
      </c>
      <c r="AC5829" s="382" t="str">
        <f t="shared" si="1095"/>
        <v/>
      </c>
      <c r="AD5829" s="382" t="str">
        <f t="shared" si="1096"/>
        <v/>
      </c>
    </row>
    <row r="5830" spans="11:30" ht="13.5" customHeight="1">
      <c r="K5830" s="4">
        <f t="shared" si="1104"/>
        <v>1</v>
      </c>
      <c r="L5830" s="34">
        <v>43494</v>
      </c>
      <c r="M5830" s="4">
        <v>243</v>
      </c>
      <c r="N5830" s="4">
        <v>19</v>
      </c>
      <c r="O5830" s="31">
        <v>0.75</v>
      </c>
      <c r="P5830" s="35">
        <v>6.83</v>
      </c>
      <c r="Q5830" s="36">
        <f t="shared" si="1105"/>
        <v>16</v>
      </c>
      <c r="R5830" s="4">
        <f t="shared" si="1106"/>
        <v>9.17</v>
      </c>
      <c r="S5830" s="31">
        <f t="shared" si="1097"/>
        <v>0.29212962962962963</v>
      </c>
      <c r="T5830" s="31">
        <f t="shared" si="1098"/>
        <v>0.70188657407407407</v>
      </c>
      <c r="U5830" s="4">
        <f t="shared" si="1099"/>
        <v>0</v>
      </c>
      <c r="V5830" s="4" t="str">
        <f t="shared" si="1100"/>
        <v/>
      </c>
      <c r="W5830" s="18" t="str">
        <f>IF(V5830="","",VLOOKUP(L5830,日射量と図３!$A$4:$C$368,3,TRUE)*238.85/100)</f>
        <v/>
      </c>
      <c r="X5830" s="4" t="str">
        <f t="shared" si="1101"/>
        <v/>
      </c>
      <c r="Y5830" s="4" t="str">
        <f t="shared" si="1102"/>
        <v/>
      </c>
      <c r="Z5830" s="4" t="str">
        <f t="shared" si="1103"/>
        <v/>
      </c>
      <c r="AA5830" s="4" t="str">
        <f>IF($V5830="","",IF(Y5830&lt;36,0,IF(AND(36&lt;=Y5830,Y5830&lt;71),VLOOKUP($W5830,日射量と図３!$E$6:$F$34,2,TRUE),IF(AND(71&lt;=Y5830,Y5830&lt;107),VLOOKUP($W5830,日射量と図３!$E$6:$G$34,3,TRUE),IF(AND(107&lt;=Y5830,Y5830&lt;143),VLOOKUP($W5830,日射量と図３!$E$6:$H$34,4,TRUE),VLOOKUP($W5830,日射量と図３!$E$6:$I$34,5,TRUE))))))</f>
        <v/>
      </c>
      <c r="AB5830" s="4" t="str">
        <f>IF($V5830="","",IF(Z5830&lt;36,0,IF(AND(36&lt;=Z5830,Z5830&lt;71),VLOOKUP($W5830,日射量と図３!$E$6:$F$34,2,TRUE),IF(AND(71&lt;=Z5830,Z5830&lt;107),VLOOKUP($W5830,日射量と図３!$E$6:$G$34,3,TRUE),IF(AND(107&lt;=Z5830,Z5830&lt;143),VLOOKUP($W5830,日射量と図３!$E$6:$H$34,4,TRUE),VLOOKUP($W5830,日射量と図３!$E$6:$I$34,5,TRUE))))))</f>
        <v/>
      </c>
      <c r="AC5830" s="382" t="str">
        <f t="shared" si="1095"/>
        <v/>
      </c>
      <c r="AD5830" s="382" t="str">
        <f t="shared" si="1096"/>
        <v/>
      </c>
    </row>
    <row r="5831" spans="11:30" ht="13.5" customHeight="1">
      <c r="K5831" s="4">
        <f t="shared" si="1104"/>
        <v>1</v>
      </c>
      <c r="L5831" s="34">
        <v>43494</v>
      </c>
      <c r="M5831" s="4">
        <v>243</v>
      </c>
      <c r="N5831" s="4">
        <v>20</v>
      </c>
      <c r="O5831" s="31">
        <v>0.79166666666666663</v>
      </c>
      <c r="P5831" s="35">
        <v>5.98</v>
      </c>
      <c r="Q5831" s="36">
        <f t="shared" si="1105"/>
        <v>16</v>
      </c>
      <c r="R5831" s="4">
        <f t="shared" si="1106"/>
        <v>10.02</v>
      </c>
      <c r="S5831" s="31">
        <f t="shared" si="1097"/>
        <v>0.29212962962962963</v>
      </c>
      <c r="T5831" s="31">
        <f t="shared" si="1098"/>
        <v>0.70188657407407407</v>
      </c>
      <c r="U5831" s="4">
        <f t="shared" si="1099"/>
        <v>0</v>
      </c>
      <c r="V5831" s="4" t="str">
        <f t="shared" si="1100"/>
        <v/>
      </c>
      <c r="W5831" s="18" t="str">
        <f>IF(V5831="","",VLOOKUP(L5831,日射量と図３!$A$4:$C$368,3,TRUE)*238.85/100)</f>
        <v/>
      </c>
      <c r="X5831" s="4" t="str">
        <f t="shared" si="1101"/>
        <v/>
      </c>
      <c r="Y5831" s="4" t="str">
        <f t="shared" si="1102"/>
        <v/>
      </c>
      <c r="Z5831" s="4" t="str">
        <f t="shared" si="1103"/>
        <v/>
      </c>
      <c r="AA5831" s="4" t="str">
        <f>IF($V5831="","",IF(Y5831&lt;36,0,IF(AND(36&lt;=Y5831,Y5831&lt;71),VLOOKUP($W5831,日射量と図３!$E$6:$F$34,2,TRUE),IF(AND(71&lt;=Y5831,Y5831&lt;107),VLOOKUP($W5831,日射量と図３!$E$6:$G$34,3,TRUE),IF(AND(107&lt;=Y5831,Y5831&lt;143),VLOOKUP($W5831,日射量と図３!$E$6:$H$34,4,TRUE),VLOOKUP($W5831,日射量と図３!$E$6:$I$34,5,TRUE))))))</f>
        <v/>
      </c>
      <c r="AB5831" s="4" t="str">
        <f>IF($V5831="","",IF(Z5831&lt;36,0,IF(AND(36&lt;=Z5831,Z5831&lt;71),VLOOKUP($W5831,日射量と図３!$E$6:$F$34,2,TRUE),IF(AND(71&lt;=Z5831,Z5831&lt;107),VLOOKUP($W5831,日射量と図３!$E$6:$G$34,3,TRUE),IF(AND(107&lt;=Z5831,Z5831&lt;143),VLOOKUP($W5831,日射量と図３!$E$6:$H$34,4,TRUE),VLOOKUP($W5831,日射量と図３!$E$6:$I$34,5,TRUE))))))</f>
        <v/>
      </c>
      <c r="AC5831" s="382" t="str">
        <f t="shared" si="1095"/>
        <v/>
      </c>
      <c r="AD5831" s="382" t="str">
        <f t="shared" si="1096"/>
        <v/>
      </c>
    </row>
    <row r="5832" spans="11:30" ht="13.5" customHeight="1">
      <c r="K5832" s="4">
        <f t="shared" si="1104"/>
        <v>1</v>
      </c>
      <c r="L5832" s="34">
        <v>43494</v>
      </c>
      <c r="M5832" s="4">
        <v>243</v>
      </c>
      <c r="N5832" s="4">
        <v>21</v>
      </c>
      <c r="O5832" s="31">
        <v>0.83333333333333337</v>
      </c>
      <c r="P5832" s="35">
        <v>5.45</v>
      </c>
      <c r="Q5832" s="36">
        <f t="shared" si="1105"/>
        <v>16</v>
      </c>
      <c r="R5832" s="4">
        <f t="shared" si="1106"/>
        <v>10.55</v>
      </c>
      <c r="S5832" s="31">
        <f t="shared" si="1097"/>
        <v>0.29212962962962963</v>
      </c>
      <c r="T5832" s="31">
        <f t="shared" si="1098"/>
        <v>0.70188657407407407</v>
      </c>
      <c r="U5832" s="4">
        <f t="shared" si="1099"/>
        <v>0</v>
      </c>
      <c r="V5832" s="4" t="str">
        <f t="shared" si="1100"/>
        <v/>
      </c>
      <c r="W5832" s="18" t="str">
        <f>IF(V5832="","",VLOOKUP(L5832,日射量と図３!$A$4:$C$368,3,TRUE)*238.85/100)</f>
        <v/>
      </c>
      <c r="X5832" s="4" t="str">
        <f t="shared" si="1101"/>
        <v/>
      </c>
      <c r="Y5832" s="4" t="str">
        <f t="shared" si="1102"/>
        <v/>
      </c>
      <c r="Z5832" s="4" t="str">
        <f t="shared" si="1103"/>
        <v/>
      </c>
      <c r="AA5832" s="4" t="str">
        <f>IF($V5832="","",IF(Y5832&lt;36,0,IF(AND(36&lt;=Y5832,Y5832&lt;71),VLOOKUP($W5832,日射量と図３!$E$6:$F$34,2,TRUE),IF(AND(71&lt;=Y5832,Y5832&lt;107),VLOOKUP($W5832,日射量と図３!$E$6:$G$34,3,TRUE),IF(AND(107&lt;=Y5832,Y5832&lt;143),VLOOKUP($W5832,日射量と図３!$E$6:$H$34,4,TRUE),VLOOKUP($W5832,日射量と図３!$E$6:$I$34,5,TRUE))))))</f>
        <v/>
      </c>
      <c r="AB5832" s="4" t="str">
        <f>IF($V5832="","",IF(Z5832&lt;36,0,IF(AND(36&lt;=Z5832,Z5832&lt;71),VLOOKUP($W5832,日射量と図３!$E$6:$F$34,2,TRUE),IF(AND(71&lt;=Z5832,Z5832&lt;107),VLOOKUP($W5832,日射量と図３!$E$6:$G$34,3,TRUE),IF(AND(107&lt;=Z5832,Z5832&lt;143),VLOOKUP($W5832,日射量と図３!$E$6:$H$34,4,TRUE),VLOOKUP($W5832,日射量と図３!$E$6:$I$34,5,TRUE))))))</f>
        <v/>
      </c>
      <c r="AC5832" s="382" t="str">
        <f t="shared" si="1095"/>
        <v/>
      </c>
      <c r="AD5832" s="382" t="str">
        <f t="shared" si="1096"/>
        <v/>
      </c>
    </row>
    <row r="5833" spans="11:30" ht="13.5" customHeight="1">
      <c r="K5833" s="4">
        <f t="shared" si="1104"/>
        <v>1</v>
      </c>
      <c r="L5833" s="34">
        <v>43494</v>
      </c>
      <c r="M5833" s="4">
        <v>243</v>
      </c>
      <c r="N5833" s="4">
        <v>22</v>
      </c>
      <c r="O5833" s="31">
        <v>0.875</v>
      </c>
      <c r="P5833" s="35">
        <v>5.2500000000000009</v>
      </c>
      <c r="Q5833" s="36">
        <f t="shared" si="1105"/>
        <v>16</v>
      </c>
      <c r="R5833" s="4">
        <f t="shared" si="1106"/>
        <v>10.75</v>
      </c>
      <c r="S5833" s="31">
        <f t="shared" si="1097"/>
        <v>0.29212962962962963</v>
      </c>
      <c r="T5833" s="31">
        <f t="shared" si="1098"/>
        <v>0.70188657407407407</v>
      </c>
      <c r="U5833" s="4">
        <f t="shared" si="1099"/>
        <v>0</v>
      </c>
      <c r="V5833" s="4" t="str">
        <f t="shared" si="1100"/>
        <v/>
      </c>
      <c r="W5833" s="18" t="str">
        <f>IF(V5833="","",VLOOKUP(L5833,日射量と図３!$A$4:$C$368,3,TRUE)*238.85/100)</f>
        <v/>
      </c>
      <c r="X5833" s="4" t="str">
        <f t="shared" si="1101"/>
        <v/>
      </c>
      <c r="Y5833" s="4" t="str">
        <f t="shared" si="1102"/>
        <v/>
      </c>
      <c r="Z5833" s="4" t="str">
        <f t="shared" si="1103"/>
        <v/>
      </c>
      <c r="AA5833" s="4" t="str">
        <f>IF($V5833="","",IF(Y5833&lt;36,0,IF(AND(36&lt;=Y5833,Y5833&lt;71),VLOOKUP($W5833,日射量と図３!$E$6:$F$34,2,TRUE),IF(AND(71&lt;=Y5833,Y5833&lt;107),VLOOKUP($W5833,日射量と図３!$E$6:$G$34,3,TRUE),IF(AND(107&lt;=Y5833,Y5833&lt;143),VLOOKUP($W5833,日射量と図３!$E$6:$H$34,4,TRUE),VLOOKUP($W5833,日射量と図３!$E$6:$I$34,5,TRUE))))))</f>
        <v/>
      </c>
      <c r="AB5833" s="4" t="str">
        <f>IF($V5833="","",IF(Z5833&lt;36,0,IF(AND(36&lt;=Z5833,Z5833&lt;71),VLOOKUP($W5833,日射量と図３!$E$6:$F$34,2,TRUE),IF(AND(71&lt;=Z5833,Z5833&lt;107),VLOOKUP($W5833,日射量と図３!$E$6:$G$34,3,TRUE),IF(AND(107&lt;=Z5833,Z5833&lt;143),VLOOKUP($W5833,日射量と図３!$E$6:$H$34,4,TRUE),VLOOKUP($W5833,日射量と図３!$E$6:$I$34,5,TRUE))))))</f>
        <v/>
      </c>
      <c r="AC5833" s="382" t="str">
        <f t="shared" si="1095"/>
        <v/>
      </c>
      <c r="AD5833" s="382" t="str">
        <f t="shared" si="1096"/>
        <v/>
      </c>
    </row>
    <row r="5834" spans="11:30" ht="13.5" customHeight="1">
      <c r="K5834" s="4">
        <f t="shared" si="1104"/>
        <v>1</v>
      </c>
      <c r="L5834" s="34">
        <v>43494</v>
      </c>
      <c r="M5834" s="4">
        <v>243</v>
      </c>
      <c r="N5834" s="4">
        <v>23</v>
      </c>
      <c r="O5834" s="31">
        <v>0.91666666666666663</v>
      </c>
      <c r="P5834" s="35">
        <v>4.8100000000000005</v>
      </c>
      <c r="Q5834" s="36">
        <f t="shared" si="1105"/>
        <v>13</v>
      </c>
      <c r="R5834" s="4">
        <f t="shared" si="1106"/>
        <v>8.19</v>
      </c>
      <c r="S5834" s="31">
        <f t="shared" si="1097"/>
        <v>0.29212962962962963</v>
      </c>
      <c r="T5834" s="31">
        <f t="shared" si="1098"/>
        <v>0.70188657407407407</v>
      </c>
      <c r="U5834" s="4">
        <f t="shared" si="1099"/>
        <v>0</v>
      </c>
      <c r="V5834" s="4" t="str">
        <f t="shared" si="1100"/>
        <v/>
      </c>
      <c r="W5834" s="18" t="str">
        <f>IF(V5834="","",VLOOKUP(L5834,日射量と図３!$A$4:$C$368,3,TRUE)*238.85/100)</f>
        <v/>
      </c>
      <c r="X5834" s="4" t="str">
        <f t="shared" si="1101"/>
        <v/>
      </c>
      <c r="Y5834" s="4" t="str">
        <f t="shared" si="1102"/>
        <v/>
      </c>
      <c r="Z5834" s="4" t="str">
        <f t="shared" si="1103"/>
        <v/>
      </c>
      <c r="AA5834" s="4" t="str">
        <f>IF($V5834="","",IF(Y5834&lt;36,0,IF(AND(36&lt;=Y5834,Y5834&lt;71),VLOOKUP($W5834,日射量と図３!$E$6:$F$34,2,TRUE),IF(AND(71&lt;=Y5834,Y5834&lt;107),VLOOKUP($W5834,日射量と図３!$E$6:$G$34,3,TRUE),IF(AND(107&lt;=Y5834,Y5834&lt;143),VLOOKUP($W5834,日射量と図３!$E$6:$H$34,4,TRUE),VLOOKUP($W5834,日射量と図３!$E$6:$I$34,5,TRUE))))))</f>
        <v/>
      </c>
      <c r="AB5834" s="4" t="str">
        <f>IF($V5834="","",IF(Z5834&lt;36,0,IF(AND(36&lt;=Z5834,Z5834&lt;71),VLOOKUP($W5834,日射量と図３!$E$6:$F$34,2,TRUE),IF(AND(71&lt;=Z5834,Z5834&lt;107),VLOOKUP($W5834,日射量と図３!$E$6:$G$34,3,TRUE),IF(AND(107&lt;=Z5834,Z5834&lt;143),VLOOKUP($W5834,日射量と図３!$E$6:$H$34,4,TRUE),VLOOKUP($W5834,日射量と図３!$E$6:$I$34,5,TRUE))))))</f>
        <v/>
      </c>
      <c r="AC5834" s="382" t="str">
        <f t="shared" si="1095"/>
        <v/>
      </c>
      <c r="AD5834" s="382" t="str">
        <f t="shared" si="1096"/>
        <v/>
      </c>
    </row>
    <row r="5835" spans="11:30" ht="13.5" customHeight="1">
      <c r="K5835" s="4">
        <f t="shared" si="1104"/>
        <v>1</v>
      </c>
      <c r="L5835" s="34">
        <v>43494</v>
      </c>
      <c r="M5835" s="4">
        <v>243</v>
      </c>
      <c r="N5835" s="4">
        <v>24</v>
      </c>
      <c r="O5835" s="31">
        <v>0.95833333333333337</v>
      </c>
      <c r="P5835" s="35">
        <v>4.5599999999999996</v>
      </c>
      <c r="Q5835" s="36">
        <f t="shared" si="1105"/>
        <v>13</v>
      </c>
      <c r="R5835" s="4">
        <f t="shared" si="1106"/>
        <v>8.4400000000000013</v>
      </c>
      <c r="S5835" s="31">
        <f t="shared" si="1097"/>
        <v>0.29212962962962963</v>
      </c>
      <c r="T5835" s="31">
        <f t="shared" si="1098"/>
        <v>0.70188657407407407</v>
      </c>
      <c r="U5835" s="4">
        <f t="shared" si="1099"/>
        <v>0</v>
      </c>
      <c r="V5835" s="4" t="str">
        <f t="shared" si="1100"/>
        <v/>
      </c>
      <c r="W5835" s="18" t="str">
        <f>IF(V5835="","",VLOOKUP(L5835,日射量と図３!$A$4:$C$368,3,TRUE)*238.85/100)</f>
        <v/>
      </c>
      <c r="X5835" s="4" t="str">
        <f t="shared" si="1101"/>
        <v/>
      </c>
      <c r="Y5835" s="4" t="str">
        <f t="shared" si="1102"/>
        <v/>
      </c>
      <c r="Z5835" s="4" t="str">
        <f t="shared" si="1103"/>
        <v/>
      </c>
      <c r="AA5835" s="4" t="str">
        <f>IF($V5835="","",IF(Y5835&lt;36,0,IF(AND(36&lt;=Y5835,Y5835&lt;71),VLOOKUP($W5835,日射量と図３!$E$6:$F$34,2,TRUE),IF(AND(71&lt;=Y5835,Y5835&lt;107),VLOOKUP($W5835,日射量と図３!$E$6:$G$34,3,TRUE),IF(AND(107&lt;=Y5835,Y5835&lt;143),VLOOKUP($W5835,日射量と図３!$E$6:$H$34,4,TRUE),VLOOKUP($W5835,日射量と図３!$E$6:$I$34,5,TRUE))))))</f>
        <v/>
      </c>
      <c r="AB5835" s="4" t="str">
        <f>IF($V5835="","",IF(Z5835&lt;36,0,IF(AND(36&lt;=Z5835,Z5835&lt;71),VLOOKUP($W5835,日射量と図３!$E$6:$F$34,2,TRUE),IF(AND(71&lt;=Z5835,Z5835&lt;107),VLOOKUP($W5835,日射量と図３!$E$6:$G$34,3,TRUE),IF(AND(107&lt;=Z5835,Z5835&lt;143),VLOOKUP($W5835,日射量と図３!$E$6:$H$34,4,TRUE),VLOOKUP($W5835,日射量と図３!$E$6:$I$34,5,TRUE))))))</f>
        <v/>
      </c>
      <c r="AC5835" s="382" t="str">
        <f t="shared" si="1095"/>
        <v/>
      </c>
      <c r="AD5835" s="382" t="str">
        <f t="shared" si="1096"/>
        <v/>
      </c>
    </row>
    <row r="5836" spans="11:30" ht="13.5" customHeight="1">
      <c r="K5836" s="4">
        <f t="shared" si="1104"/>
        <v>1</v>
      </c>
      <c r="L5836" s="34">
        <v>43495</v>
      </c>
      <c r="M5836" s="4">
        <v>244</v>
      </c>
      <c r="N5836" s="4">
        <v>1</v>
      </c>
      <c r="O5836" s="31">
        <v>0</v>
      </c>
      <c r="P5836" s="35">
        <v>4.2700000000000005</v>
      </c>
      <c r="Q5836" s="36">
        <f t="shared" si="1105"/>
        <v>13</v>
      </c>
      <c r="R5836" s="4">
        <f t="shared" si="1106"/>
        <v>8.73</v>
      </c>
      <c r="S5836" s="31">
        <f t="shared" si="1097"/>
        <v>0.29212962962962963</v>
      </c>
      <c r="T5836" s="31">
        <f t="shared" si="1098"/>
        <v>0.70188657407407407</v>
      </c>
      <c r="U5836" s="4">
        <f t="shared" si="1099"/>
        <v>0</v>
      </c>
      <c r="V5836" s="4">
        <f t="shared" si="1100"/>
        <v>56.259999999999991</v>
      </c>
      <c r="W5836" s="18">
        <f>IF(V5836="","",VLOOKUP(L5836,日射量と図３!$A$4:$C$368,3,TRUE)*238.85/100)</f>
        <v>19.108000000000001</v>
      </c>
      <c r="X5836" s="4">
        <f t="shared" si="1101"/>
        <v>10</v>
      </c>
      <c r="Y5836" s="4">
        <f t="shared" si="1102"/>
        <v>35.172908099999987</v>
      </c>
      <c r="Z5836" s="4">
        <f t="shared" si="1103"/>
        <v>39.649460039999987</v>
      </c>
      <c r="AA5836" s="4">
        <f>IF($V5836="","",IF(Y5836&lt;36,0,IF(AND(36&lt;=Y5836,Y5836&lt;71),VLOOKUP($W5836,日射量と図３!$E$6:$F$34,2,TRUE),IF(AND(71&lt;=Y5836,Y5836&lt;107),VLOOKUP($W5836,日射量と図３!$E$6:$G$34,3,TRUE),IF(AND(107&lt;=Y5836,Y5836&lt;143),VLOOKUP($W5836,日射量と図３!$E$6:$H$34,4,TRUE),VLOOKUP($W5836,日射量と図３!$E$6:$I$34,5,TRUE))))))</f>
        <v>0</v>
      </c>
      <c r="AB5836" s="4">
        <f>IF($V5836="","",IF(Z5836&lt;36,0,IF(AND(36&lt;=Z5836,Z5836&lt;71),VLOOKUP($W5836,日射量と図３!$E$6:$F$34,2,TRUE),IF(AND(71&lt;=Z5836,Z5836&lt;107),VLOOKUP($W5836,日射量と図３!$E$6:$G$34,3,TRUE),IF(AND(107&lt;=Z5836,Z5836&lt;143),VLOOKUP($W5836,日射量と図３!$E$6:$H$34,4,TRUE),VLOOKUP($W5836,日射量と図３!$E$6:$I$34,5,TRUE))))))</f>
        <v>34</v>
      </c>
      <c r="AC5836" s="382">
        <f t="shared" si="1095"/>
        <v>0</v>
      </c>
      <c r="AD5836" s="382">
        <f t="shared" si="1096"/>
        <v>1.4235120000000001</v>
      </c>
    </row>
    <row r="5837" spans="11:30" ht="13.5" customHeight="1">
      <c r="K5837" s="4">
        <f t="shared" si="1104"/>
        <v>1</v>
      </c>
      <c r="L5837" s="34">
        <v>43495</v>
      </c>
      <c r="M5837" s="4">
        <v>244</v>
      </c>
      <c r="N5837" s="4">
        <v>2</v>
      </c>
      <c r="O5837" s="31">
        <v>4.1666666666666664E-2</v>
      </c>
      <c r="P5837" s="35">
        <v>3.87</v>
      </c>
      <c r="Q5837" s="36">
        <f t="shared" si="1105"/>
        <v>13</v>
      </c>
      <c r="R5837" s="4">
        <f t="shared" si="1106"/>
        <v>9.129999999999999</v>
      </c>
      <c r="S5837" s="31">
        <f t="shared" si="1097"/>
        <v>0.29212962962962963</v>
      </c>
      <c r="T5837" s="31">
        <f t="shared" si="1098"/>
        <v>0.70188657407407407</v>
      </c>
      <c r="U5837" s="4">
        <f t="shared" si="1099"/>
        <v>0</v>
      </c>
      <c r="V5837" s="4" t="str">
        <f t="shared" si="1100"/>
        <v/>
      </c>
      <c r="W5837" s="18" t="str">
        <f>IF(V5837="","",VLOOKUP(L5837,日射量と図３!$A$4:$C$368,3,TRUE)*238.85/100)</f>
        <v/>
      </c>
      <c r="X5837" s="4" t="str">
        <f t="shared" si="1101"/>
        <v/>
      </c>
      <c r="Y5837" s="4" t="str">
        <f t="shared" si="1102"/>
        <v/>
      </c>
      <c r="Z5837" s="4" t="str">
        <f t="shared" si="1103"/>
        <v/>
      </c>
      <c r="AA5837" s="4" t="str">
        <f>IF($V5837="","",IF(Y5837&lt;36,0,IF(AND(36&lt;=Y5837,Y5837&lt;71),VLOOKUP($W5837,日射量と図３!$E$6:$F$34,2,TRUE),IF(AND(71&lt;=Y5837,Y5837&lt;107),VLOOKUP($W5837,日射量と図３!$E$6:$G$34,3,TRUE),IF(AND(107&lt;=Y5837,Y5837&lt;143),VLOOKUP($W5837,日射量と図３!$E$6:$H$34,4,TRUE),VLOOKUP($W5837,日射量と図３!$E$6:$I$34,5,TRUE))))))</f>
        <v/>
      </c>
      <c r="AB5837" s="4" t="str">
        <f>IF($V5837="","",IF(Z5837&lt;36,0,IF(AND(36&lt;=Z5837,Z5837&lt;71),VLOOKUP($W5837,日射量と図３!$E$6:$F$34,2,TRUE),IF(AND(71&lt;=Z5837,Z5837&lt;107),VLOOKUP($W5837,日射量と図３!$E$6:$G$34,3,TRUE),IF(AND(107&lt;=Z5837,Z5837&lt;143),VLOOKUP($W5837,日射量と図３!$E$6:$H$34,4,TRUE),VLOOKUP($W5837,日射量と図３!$E$6:$I$34,5,TRUE))))))</f>
        <v/>
      </c>
      <c r="AC5837" s="382" t="str">
        <f t="shared" si="1095"/>
        <v/>
      </c>
      <c r="AD5837" s="382" t="str">
        <f t="shared" si="1096"/>
        <v/>
      </c>
    </row>
    <row r="5838" spans="11:30" ht="13.5" customHeight="1">
      <c r="K5838" s="4">
        <f t="shared" si="1104"/>
        <v>1</v>
      </c>
      <c r="L5838" s="34">
        <v>43495</v>
      </c>
      <c r="M5838" s="4">
        <v>244</v>
      </c>
      <c r="N5838" s="4">
        <v>3</v>
      </c>
      <c r="O5838" s="31">
        <v>8.3333333333333329E-2</v>
      </c>
      <c r="P5838" s="35">
        <v>3.5700000000000003</v>
      </c>
      <c r="Q5838" s="36">
        <f t="shared" si="1105"/>
        <v>13</v>
      </c>
      <c r="R5838" s="4">
        <f t="shared" si="1106"/>
        <v>9.43</v>
      </c>
      <c r="S5838" s="31">
        <f t="shared" si="1097"/>
        <v>0.29212962962962963</v>
      </c>
      <c r="T5838" s="31">
        <f t="shared" si="1098"/>
        <v>0.70188657407407407</v>
      </c>
      <c r="U5838" s="4">
        <f t="shared" si="1099"/>
        <v>0</v>
      </c>
      <c r="V5838" s="4" t="str">
        <f t="shared" si="1100"/>
        <v/>
      </c>
      <c r="W5838" s="18" t="str">
        <f>IF(V5838="","",VLOOKUP(L5838,日射量と図３!$A$4:$C$368,3,TRUE)*238.85/100)</f>
        <v/>
      </c>
      <c r="X5838" s="4" t="str">
        <f t="shared" si="1101"/>
        <v/>
      </c>
      <c r="Y5838" s="4" t="str">
        <f t="shared" si="1102"/>
        <v/>
      </c>
      <c r="Z5838" s="4" t="str">
        <f t="shared" si="1103"/>
        <v/>
      </c>
      <c r="AA5838" s="4" t="str">
        <f>IF($V5838="","",IF(Y5838&lt;36,0,IF(AND(36&lt;=Y5838,Y5838&lt;71),VLOOKUP($W5838,日射量と図３!$E$6:$F$34,2,TRUE),IF(AND(71&lt;=Y5838,Y5838&lt;107),VLOOKUP($W5838,日射量と図３!$E$6:$G$34,3,TRUE),IF(AND(107&lt;=Y5838,Y5838&lt;143),VLOOKUP($W5838,日射量と図３!$E$6:$H$34,4,TRUE),VLOOKUP($W5838,日射量と図３!$E$6:$I$34,5,TRUE))))))</f>
        <v/>
      </c>
      <c r="AB5838" s="4" t="str">
        <f>IF($V5838="","",IF(Z5838&lt;36,0,IF(AND(36&lt;=Z5838,Z5838&lt;71),VLOOKUP($W5838,日射量と図３!$E$6:$F$34,2,TRUE),IF(AND(71&lt;=Z5838,Z5838&lt;107),VLOOKUP($W5838,日射量と図３!$E$6:$G$34,3,TRUE),IF(AND(107&lt;=Z5838,Z5838&lt;143),VLOOKUP($W5838,日射量と図３!$E$6:$H$34,4,TRUE),VLOOKUP($W5838,日射量と図３!$E$6:$I$34,5,TRUE))))))</f>
        <v/>
      </c>
      <c r="AC5838" s="382" t="str">
        <f t="shared" si="1095"/>
        <v/>
      </c>
      <c r="AD5838" s="382" t="str">
        <f t="shared" si="1096"/>
        <v/>
      </c>
    </row>
    <row r="5839" spans="11:30" ht="13.5" customHeight="1">
      <c r="K5839" s="4">
        <f t="shared" si="1104"/>
        <v>1</v>
      </c>
      <c r="L5839" s="34">
        <v>43495</v>
      </c>
      <c r="M5839" s="4">
        <v>244</v>
      </c>
      <c r="N5839" s="4">
        <v>4</v>
      </c>
      <c r="O5839" s="31">
        <v>0.125</v>
      </c>
      <c r="P5839" s="35">
        <v>3.3299999999999996</v>
      </c>
      <c r="Q5839" s="36">
        <f t="shared" si="1105"/>
        <v>13</v>
      </c>
      <c r="R5839" s="4">
        <f t="shared" si="1106"/>
        <v>9.67</v>
      </c>
      <c r="S5839" s="31">
        <f t="shared" si="1097"/>
        <v>0.29212962962962963</v>
      </c>
      <c r="T5839" s="31">
        <f t="shared" si="1098"/>
        <v>0.70188657407407407</v>
      </c>
      <c r="U5839" s="4">
        <f t="shared" si="1099"/>
        <v>0</v>
      </c>
      <c r="V5839" s="4" t="str">
        <f t="shared" si="1100"/>
        <v/>
      </c>
      <c r="W5839" s="18" t="str">
        <f>IF(V5839="","",VLOOKUP(L5839,日射量と図３!$A$4:$C$368,3,TRUE)*238.85/100)</f>
        <v/>
      </c>
      <c r="X5839" s="4" t="str">
        <f t="shared" si="1101"/>
        <v/>
      </c>
      <c r="Y5839" s="4" t="str">
        <f t="shared" si="1102"/>
        <v/>
      </c>
      <c r="Z5839" s="4" t="str">
        <f t="shared" si="1103"/>
        <v/>
      </c>
      <c r="AA5839" s="4" t="str">
        <f>IF($V5839="","",IF(Y5839&lt;36,0,IF(AND(36&lt;=Y5839,Y5839&lt;71),VLOOKUP($W5839,日射量と図３!$E$6:$F$34,2,TRUE),IF(AND(71&lt;=Y5839,Y5839&lt;107),VLOOKUP($W5839,日射量と図３!$E$6:$G$34,3,TRUE),IF(AND(107&lt;=Y5839,Y5839&lt;143),VLOOKUP($W5839,日射量と図３!$E$6:$H$34,4,TRUE),VLOOKUP($W5839,日射量と図３!$E$6:$I$34,5,TRUE))))))</f>
        <v/>
      </c>
      <c r="AB5839" s="4" t="str">
        <f>IF($V5839="","",IF(Z5839&lt;36,0,IF(AND(36&lt;=Z5839,Z5839&lt;71),VLOOKUP($W5839,日射量と図３!$E$6:$F$34,2,TRUE),IF(AND(71&lt;=Z5839,Z5839&lt;107),VLOOKUP($W5839,日射量と図３!$E$6:$G$34,3,TRUE),IF(AND(107&lt;=Z5839,Z5839&lt;143),VLOOKUP($W5839,日射量と図３!$E$6:$H$34,4,TRUE),VLOOKUP($W5839,日射量と図３!$E$6:$I$34,5,TRUE))))))</f>
        <v/>
      </c>
      <c r="AC5839" s="382" t="str">
        <f t="shared" ref="AC5839:AC5902" si="1107">IF(V5839="","",IF((($AH$18*$AH$30*V5839*3600/1000000)/1000-AA5839*$AG$18*10*0.0000041868)&lt;=0,0,AA5839*$AG$18*10*0.0000041868))</f>
        <v/>
      </c>
      <c r="AD5839" s="382" t="str">
        <f t="shared" ref="AD5839:AD5902" si="1108">IF(V5839="","",IF((($AH$19*$AH$30*V5839*3600/1000000)/1000-AB5839*$AG$19*10*0.0000041868)&lt;=0,0,AB5839*$AG$19*10*0.0000041868))</f>
        <v/>
      </c>
    </row>
    <row r="5840" spans="11:30" ht="13.5" customHeight="1">
      <c r="K5840" s="4">
        <f t="shared" si="1104"/>
        <v>1</v>
      </c>
      <c r="L5840" s="34">
        <v>43495</v>
      </c>
      <c r="M5840" s="4">
        <v>244</v>
      </c>
      <c r="N5840" s="4">
        <v>5</v>
      </c>
      <c r="O5840" s="31">
        <v>0.16666666666666666</v>
      </c>
      <c r="P5840" s="35">
        <v>3.4200000000000004</v>
      </c>
      <c r="Q5840" s="36">
        <f t="shared" si="1105"/>
        <v>15</v>
      </c>
      <c r="R5840" s="4">
        <f t="shared" si="1106"/>
        <v>11.58</v>
      </c>
      <c r="S5840" s="31">
        <f t="shared" si="1097"/>
        <v>0.29212962962962963</v>
      </c>
      <c r="T5840" s="31">
        <f t="shared" si="1098"/>
        <v>0.70188657407407407</v>
      </c>
      <c r="U5840" s="4">
        <f t="shared" si="1099"/>
        <v>0</v>
      </c>
      <c r="V5840" s="4" t="str">
        <f t="shared" si="1100"/>
        <v/>
      </c>
      <c r="W5840" s="18" t="str">
        <f>IF(V5840="","",VLOOKUP(L5840,日射量と図３!$A$4:$C$368,3,TRUE)*238.85/100)</f>
        <v/>
      </c>
      <c r="X5840" s="4" t="str">
        <f t="shared" si="1101"/>
        <v/>
      </c>
      <c r="Y5840" s="4" t="str">
        <f t="shared" si="1102"/>
        <v/>
      </c>
      <c r="Z5840" s="4" t="str">
        <f t="shared" si="1103"/>
        <v/>
      </c>
      <c r="AA5840" s="4" t="str">
        <f>IF($V5840="","",IF(Y5840&lt;36,0,IF(AND(36&lt;=Y5840,Y5840&lt;71),VLOOKUP($W5840,日射量と図３!$E$6:$F$34,2,TRUE),IF(AND(71&lt;=Y5840,Y5840&lt;107),VLOOKUP($W5840,日射量と図３!$E$6:$G$34,3,TRUE),IF(AND(107&lt;=Y5840,Y5840&lt;143),VLOOKUP($W5840,日射量と図３!$E$6:$H$34,4,TRUE),VLOOKUP($W5840,日射量と図３!$E$6:$I$34,5,TRUE))))))</f>
        <v/>
      </c>
      <c r="AB5840" s="4" t="str">
        <f>IF($V5840="","",IF(Z5840&lt;36,0,IF(AND(36&lt;=Z5840,Z5840&lt;71),VLOOKUP($W5840,日射量と図３!$E$6:$F$34,2,TRUE),IF(AND(71&lt;=Z5840,Z5840&lt;107),VLOOKUP($W5840,日射量と図３!$E$6:$G$34,3,TRUE),IF(AND(107&lt;=Z5840,Z5840&lt;143),VLOOKUP($W5840,日射量と図３!$E$6:$H$34,4,TRUE),VLOOKUP($W5840,日射量と図３!$E$6:$I$34,5,TRUE))))))</f>
        <v/>
      </c>
      <c r="AC5840" s="382" t="str">
        <f t="shared" si="1107"/>
        <v/>
      </c>
      <c r="AD5840" s="382" t="str">
        <f t="shared" si="1108"/>
        <v/>
      </c>
    </row>
    <row r="5841" spans="11:30" ht="13.5" customHeight="1">
      <c r="K5841" s="4">
        <f t="shared" si="1104"/>
        <v>1</v>
      </c>
      <c r="L5841" s="34">
        <v>43495</v>
      </c>
      <c r="M5841" s="4">
        <v>244</v>
      </c>
      <c r="N5841" s="4">
        <v>6</v>
      </c>
      <c r="O5841" s="31">
        <v>0.20833333333333334</v>
      </c>
      <c r="P5841" s="35">
        <v>3.2</v>
      </c>
      <c r="Q5841" s="36">
        <f t="shared" si="1105"/>
        <v>15</v>
      </c>
      <c r="R5841" s="4">
        <f t="shared" si="1106"/>
        <v>11.8</v>
      </c>
      <c r="S5841" s="31">
        <f t="shared" si="1097"/>
        <v>0.29212962962962963</v>
      </c>
      <c r="T5841" s="31">
        <f t="shared" si="1098"/>
        <v>0.70188657407407407</v>
      </c>
      <c r="U5841" s="4">
        <f t="shared" si="1099"/>
        <v>0</v>
      </c>
      <c r="V5841" s="4" t="str">
        <f t="shared" si="1100"/>
        <v/>
      </c>
      <c r="W5841" s="18" t="str">
        <f>IF(V5841="","",VLOOKUP(L5841,日射量と図３!$A$4:$C$368,3,TRUE)*238.85/100)</f>
        <v/>
      </c>
      <c r="X5841" s="4" t="str">
        <f t="shared" si="1101"/>
        <v/>
      </c>
      <c r="Y5841" s="4" t="str">
        <f t="shared" si="1102"/>
        <v/>
      </c>
      <c r="Z5841" s="4" t="str">
        <f t="shared" si="1103"/>
        <v/>
      </c>
      <c r="AA5841" s="4" t="str">
        <f>IF($V5841="","",IF(Y5841&lt;36,0,IF(AND(36&lt;=Y5841,Y5841&lt;71),VLOOKUP($W5841,日射量と図３!$E$6:$F$34,2,TRUE),IF(AND(71&lt;=Y5841,Y5841&lt;107),VLOOKUP($W5841,日射量と図３!$E$6:$G$34,3,TRUE),IF(AND(107&lt;=Y5841,Y5841&lt;143),VLOOKUP($W5841,日射量と図３!$E$6:$H$34,4,TRUE),VLOOKUP($W5841,日射量と図３!$E$6:$I$34,5,TRUE))))))</f>
        <v/>
      </c>
      <c r="AB5841" s="4" t="str">
        <f>IF($V5841="","",IF(Z5841&lt;36,0,IF(AND(36&lt;=Z5841,Z5841&lt;71),VLOOKUP($W5841,日射量と図３!$E$6:$F$34,2,TRUE),IF(AND(71&lt;=Z5841,Z5841&lt;107),VLOOKUP($W5841,日射量と図３!$E$6:$G$34,3,TRUE),IF(AND(107&lt;=Z5841,Z5841&lt;143),VLOOKUP($W5841,日射量と図３!$E$6:$H$34,4,TRUE),VLOOKUP($W5841,日射量と図３!$E$6:$I$34,5,TRUE))))))</f>
        <v/>
      </c>
      <c r="AC5841" s="382" t="str">
        <f t="shared" si="1107"/>
        <v/>
      </c>
      <c r="AD5841" s="382" t="str">
        <f t="shared" si="1108"/>
        <v/>
      </c>
    </row>
    <row r="5842" spans="11:30" ht="13.5" customHeight="1">
      <c r="K5842" s="4">
        <f t="shared" si="1104"/>
        <v>1</v>
      </c>
      <c r="L5842" s="34">
        <v>43495</v>
      </c>
      <c r="M5842" s="4">
        <v>244</v>
      </c>
      <c r="N5842" s="4">
        <v>7</v>
      </c>
      <c r="O5842" s="31">
        <v>0.25</v>
      </c>
      <c r="P5842" s="35">
        <v>3.08</v>
      </c>
      <c r="Q5842" s="36">
        <f t="shared" si="1105"/>
        <v>15</v>
      </c>
      <c r="R5842" s="4">
        <f t="shared" si="1106"/>
        <v>11.92</v>
      </c>
      <c r="S5842" s="31">
        <f t="shared" si="1097"/>
        <v>0.29212962962962963</v>
      </c>
      <c r="T5842" s="31">
        <f t="shared" si="1098"/>
        <v>0.70188657407407407</v>
      </c>
      <c r="U5842" s="4">
        <f t="shared" si="1099"/>
        <v>0</v>
      </c>
      <c r="V5842" s="4" t="str">
        <f t="shared" si="1100"/>
        <v/>
      </c>
      <c r="W5842" s="18" t="str">
        <f>IF(V5842="","",VLOOKUP(L5842,日射量と図３!$A$4:$C$368,3,TRUE)*238.85/100)</f>
        <v/>
      </c>
      <c r="X5842" s="4" t="str">
        <f t="shared" si="1101"/>
        <v/>
      </c>
      <c r="Y5842" s="4" t="str">
        <f t="shared" si="1102"/>
        <v/>
      </c>
      <c r="Z5842" s="4" t="str">
        <f t="shared" si="1103"/>
        <v/>
      </c>
      <c r="AA5842" s="4" t="str">
        <f>IF($V5842="","",IF(Y5842&lt;36,0,IF(AND(36&lt;=Y5842,Y5842&lt;71),VLOOKUP($W5842,日射量と図３!$E$6:$F$34,2,TRUE),IF(AND(71&lt;=Y5842,Y5842&lt;107),VLOOKUP($W5842,日射量と図３!$E$6:$G$34,3,TRUE),IF(AND(107&lt;=Y5842,Y5842&lt;143),VLOOKUP($W5842,日射量と図３!$E$6:$H$34,4,TRUE),VLOOKUP($W5842,日射量と図３!$E$6:$I$34,5,TRUE))))))</f>
        <v/>
      </c>
      <c r="AB5842" s="4" t="str">
        <f>IF($V5842="","",IF(Z5842&lt;36,0,IF(AND(36&lt;=Z5842,Z5842&lt;71),VLOOKUP($W5842,日射量と図３!$E$6:$F$34,2,TRUE),IF(AND(71&lt;=Z5842,Z5842&lt;107),VLOOKUP($W5842,日射量と図３!$E$6:$G$34,3,TRUE),IF(AND(107&lt;=Z5842,Z5842&lt;143),VLOOKUP($W5842,日射量と図３!$E$6:$H$34,4,TRUE),VLOOKUP($W5842,日射量と図３!$E$6:$I$34,5,TRUE))))))</f>
        <v/>
      </c>
      <c r="AC5842" s="382" t="str">
        <f t="shared" si="1107"/>
        <v/>
      </c>
      <c r="AD5842" s="382" t="str">
        <f t="shared" si="1108"/>
        <v/>
      </c>
    </row>
    <row r="5843" spans="11:30" ht="13.5" customHeight="1">
      <c r="K5843" s="4">
        <f t="shared" si="1104"/>
        <v>1</v>
      </c>
      <c r="L5843" s="34">
        <v>43495</v>
      </c>
      <c r="M5843" s="4">
        <v>244</v>
      </c>
      <c r="N5843" s="4">
        <v>8</v>
      </c>
      <c r="O5843" s="31">
        <v>0.29166666666666669</v>
      </c>
      <c r="P5843" s="35">
        <v>2.9399999999999995</v>
      </c>
      <c r="Q5843" s="36">
        <f t="shared" si="1105"/>
        <v>12</v>
      </c>
      <c r="R5843" s="4">
        <f t="shared" si="1106"/>
        <v>9.06</v>
      </c>
      <c r="S5843" s="31">
        <f t="shared" si="1097"/>
        <v>0.29212962962962963</v>
      </c>
      <c r="T5843" s="31">
        <f t="shared" si="1098"/>
        <v>0.70188657407407407</v>
      </c>
      <c r="U5843" s="4">
        <f t="shared" si="1099"/>
        <v>0</v>
      </c>
      <c r="V5843" s="4" t="str">
        <f t="shared" si="1100"/>
        <v/>
      </c>
      <c r="W5843" s="18" t="str">
        <f>IF(V5843="","",VLOOKUP(L5843,日射量と図３!$A$4:$C$368,3,TRUE)*238.85/100)</f>
        <v/>
      </c>
      <c r="X5843" s="4" t="str">
        <f t="shared" si="1101"/>
        <v/>
      </c>
      <c r="Y5843" s="4" t="str">
        <f t="shared" si="1102"/>
        <v/>
      </c>
      <c r="Z5843" s="4" t="str">
        <f t="shared" si="1103"/>
        <v/>
      </c>
      <c r="AA5843" s="4" t="str">
        <f>IF($V5843="","",IF(Y5843&lt;36,0,IF(AND(36&lt;=Y5843,Y5843&lt;71),VLOOKUP($W5843,日射量と図３!$E$6:$F$34,2,TRUE),IF(AND(71&lt;=Y5843,Y5843&lt;107),VLOOKUP($W5843,日射量と図３!$E$6:$G$34,3,TRUE),IF(AND(107&lt;=Y5843,Y5843&lt;143),VLOOKUP($W5843,日射量と図３!$E$6:$H$34,4,TRUE),VLOOKUP($W5843,日射量と図３!$E$6:$I$34,5,TRUE))))))</f>
        <v/>
      </c>
      <c r="AB5843" s="4" t="str">
        <f>IF($V5843="","",IF(Z5843&lt;36,0,IF(AND(36&lt;=Z5843,Z5843&lt;71),VLOOKUP($W5843,日射量と図３!$E$6:$F$34,2,TRUE),IF(AND(71&lt;=Z5843,Z5843&lt;107),VLOOKUP($W5843,日射量と図３!$E$6:$G$34,3,TRUE),IF(AND(107&lt;=Z5843,Z5843&lt;143),VLOOKUP($W5843,日射量と図３!$E$6:$H$34,4,TRUE),VLOOKUP($W5843,日射量と図３!$E$6:$I$34,5,TRUE))))))</f>
        <v/>
      </c>
      <c r="AC5843" s="382" t="str">
        <f t="shared" si="1107"/>
        <v/>
      </c>
      <c r="AD5843" s="382" t="str">
        <f t="shared" si="1108"/>
        <v/>
      </c>
    </row>
    <row r="5844" spans="11:30" ht="13.5" customHeight="1">
      <c r="K5844" s="4">
        <f t="shared" si="1104"/>
        <v>1</v>
      </c>
      <c r="L5844" s="34">
        <v>43495</v>
      </c>
      <c r="M5844" s="4">
        <v>244</v>
      </c>
      <c r="N5844" s="4">
        <v>9</v>
      </c>
      <c r="O5844" s="31">
        <v>0.33333333333333331</v>
      </c>
      <c r="P5844" s="35">
        <v>3.4800000000000004</v>
      </c>
      <c r="Q5844" s="36">
        <f t="shared" si="1105"/>
        <v>12</v>
      </c>
      <c r="R5844" s="4">
        <f t="shared" si="1106"/>
        <v>8.52</v>
      </c>
      <c r="S5844" s="31">
        <f t="shared" si="1097"/>
        <v>0.29212962962962963</v>
      </c>
      <c r="T5844" s="31">
        <f t="shared" si="1098"/>
        <v>0.70188657407407407</v>
      </c>
      <c r="U5844" s="4">
        <f t="shared" si="1099"/>
        <v>8.52</v>
      </c>
      <c r="V5844" s="4" t="str">
        <f t="shared" si="1100"/>
        <v/>
      </c>
      <c r="W5844" s="18" t="str">
        <f>IF(V5844="","",VLOOKUP(L5844,日射量と図３!$A$4:$C$368,3,TRUE)*238.85/100)</f>
        <v/>
      </c>
      <c r="X5844" s="4" t="str">
        <f t="shared" si="1101"/>
        <v/>
      </c>
      <c r="Y5844" s="4" t="str">
        <f t="shared" si="1102"/>
        <v/>
      </c>
      <c r="Z5844" s="4" t="str">
        <f t="shared" si="1103"/>
        <v/>
      </c>
      <c r="AA5844" s="4" t="str">
        <f>IF($V5844="","",IF(Y5844&lt;36,0,IF(AND(36&lt;=Y5844,Y5844&lt;71),VLOOKUP($W5844,日射量と図３!$E$6:$F$34,2,TRUE),IF(AND(71&lt;=Y5844,Y5844&lt;107),VLOOKUP($W5844,日射量と図３!$E$6:$G$34,3,TRUE),IF(AND(107&lt;=Y5844,Y5844&lt;143),VLOOKUP($W5844,日射量と図３!$E$6:$H$34,4,TRUE),VLOOKUP($W5844,日射量と図３!$E$6:$I$34,5,TRUE))))))</f>
        <v/>
      </c>
      <c r="AB5844" s="4" t="str">
        <f>IF($V5844="","",IF(Z5844&lt;36,0,IF(AND(36&lt;=Z5844,Z5844&lt;71),VLOOKUP($W5844,日射量と図３!$E$6:$F$34,2,TRUE),IF(AND(71&lt;=Z5844,Z5844&lt;107),VLOOKUP($W5844,日射量と図３!$E$6:$G$34,3,TRUE),IF(AND(107&lt;=Z5844,Z5844&lt;143),VLOOKUP($W5844,日射量と図３!$E$6:$H$34,4,TRUE),VLOOKUP($W5844,日射量と図３!$E$6:$I$34,5,TRUE))))))</f>
        <v/>
      </c>
      <c r="AC5844" s="382" t="str">
        <f t="shared" si="1107"/>
        <v/>
      </c>
      <c r="AD5844" s="382" t="str">
        <f t="shared" si="1108"/>
        <v/>
      </c>
    </row>
    <row r="5845" spans="11:30" ht="13.5" customHeight="1">
      <c r="K5845" s="4">
        <f t="shared" si="1104"/>
        <v>1</v>
      </c>
      <c r="L5845" s="34">
        <v>43495</v>
      </c>
      <c r="M5845" s="4">
        <v>244</v>
      </c>
      <c r="N5845" s="4">
        <v>10</v>
      </c>
      <c r="O5845" s="31">
        <v>0.375</v>
      </c>
      <c r="P5845" s="35">
        <v>4.6099999999999994</v>
      </c>
      <c r="Q5845" s="36">
        <f t="shared" si="1105"/>
        <v>12</v>
      </c>
      <c r="R5845" s="4">
        <f t="shared" si="1106"/>
        <v>7.3900000000000006</v>
      </c>
      <c r="S5845" s="31">
        <f t="shared" ref="S5845:S5908" si="1109">VLOOKUP(K5845,$AF$45:$AH$49,2,TRUE)</f>
        <v>0.29212962962962963</v>
      </c>
      <c r="T5845" s="31">
        <f t="shared" ref="T5845:T5908" si="1110">VLOOKUP(K5845,$AF$45:$AH$49,3,TRUE)</f>
        <v>0.70188657407407407</v>
      </c>
      <c r="U5845" s="4">
        <f t="shared" ref="U5845:U5908" si="1111">IF(AND(S5845&lt;O5845,O5845&lt;T5845),R5845,0)</f>
        <v>7.3900000000000006</v>
      </c>
      <c r="V5845" s="4" t="str">
        <f t="shared" ref="V5845:V5908" si="1112">IF(N5845=1,SUM(U5845:U5868),"")</f>
        <v/>
      </c>
      <c r="W5845" s="18" t="str">
        <f>IF(V5845="","",VLOOKUP(L5845,日射量と図３!$A$4:$C$368,3,TRUE)*238.85/100)</f>
        <v/>
      </c>
      <c r="X5845" s="4" t="str">
        <f t="shared" ref="X5845:X5908" si="1113">IF(V5845="","",VLOOKUP(K5845,$AF$45:$AJ$49,5,TRUE))</f>
        <v/>
      </c>
      <c r="Y5845" s="4" t="str">
        <f t="shared" si="1102"/>
        <v/>
      </c>
      <c r="Z5845" s="4" t="str">
        <f t="shared" si="1103"/>
        <v/>
      </c>
      <c r="AA5845" s="4" t="str">
        <f>IF($V5845="","",IF(Y5845&lt;36,0,IF(AND(36&lt;=Y5845,Y5845&lt;71),VLOOKUP($W5845,日射量と図３!$E$6:$F$34,2,TRUE),IF(AND(71&lt;=Y5845,Y5845&lt;107),VLOOKUP($W5845,日射量と図３!$E$6:$G$34,3,TRUE),IF(AND(107&lt;=Y5845,Y5845&lt;143),VLOOKUP($W5845,日射量と図３!$E$6:$H$34,4,TRUE),VLOOKUP($W5845,日射量と図３!$E$6:$I$34,5,TRUE))))))</f>
        <v/>
      </c>
      <c r="AB5845" s="4" t="str">
        <f>IF($V5845="","",IF(Z5845&lt;36,0,IF(AND(36&lt;=Z5845,Z5845&lt;71),VLOOKUP($W5845,日射量と図３!$E$6:$F$34,2,TRUE),IF(AND(71&lt;=Z5845,Z5845&lt;107),VLOOKUP($W5845,日射量と図３!$E$6:$G$34,3,TRUE),IF(AND(107&lt;=Z5845,Z5845&lt;143),VLOOKUP($W5845,日射量と図３!$E$6:$H$34,4,TRUE),VLOOKUP($W5845,日射量と図３!$E$6:$I$34,5,TRUE))))))</f>
        <v/>
      </c>
      <c r="AC5845" s="382" t="str">
        <f t="shared" si="1107"/>
        <v/>
      </c>
      <c r="AD5845" s="382" t="str">
        <f t="shared" si="1108"/>
        <v/>
      </c>
    </row>
    <row r="5846" spans="11:30" ht="13.5" customHeight="1">
      <c r="K5846" s="4">
        <f t="shared" si="1104"/>
        <v>1</v>
      </c>
      <c r="L5846" s="34">
        <v>43495</v>
      </c>
      <c r="M5846" s="4">
        <v>244</v>
      </c>
      <c r="N5846" s="4">
        <v>11</v>
      </c>
      <c r="O5846" s="31">
        <v>0.41666666666666669</v>
      </c>
      <c r="P5846" s="35">
        <v>5.6800000000000006</v>
      </c>
      <c r="Q5846" s="36">
        <f t="shared" si="1105"/>
        <v>12</v>
      </c>
      <c r="R5846" s="4">
        <f t="shared" si="1106"/>
        <v>6.3199999999999994</v>
      </c>
      <c r="S5846" s="31">
        <f t="shared" si="1109"/>
        <v>0.29212962962962963</v>
      </c>
      <c r="T5846" s="31">
        <f t="shared" si="1110"/>
        <v>0.70188657407407407</v>
      </c>
      <c r="U5846" s="4">
        <f t="shared" si="1111"/>
        <v>6.3199999999999994</v>
      </c>
      <c r="V5846" s="4" t="str">
        <f t="shared" si="1112"/>
        <v/>
      </c>
      <c r="W5846" s="18" t="str">
        <f>IF(V5846="","",VLOOKUP(L5846,日射量と図３!$A$4:$C$368,3,TRUE)*238.85/100)</f>
        <v/>
      </c>
      <c r="X5846" s="4" t="str">
        <f t="shared" si="1113"/>
        <v/>
      </c>
      <c r="Y5846" s="4" t="str">
        <f t="shared" si="1102"/>
        <v/>
      </c>
      <c r="Z5846" s="4" t="str">
        <f t="shared" si="1103"/>
        <v/>
      </c>
      <c r="AA5846" s="4" t="str">
        <f>IF($V5846="","",IF(Y5846&lt;36,0,IF(AND(36&lt;=Y5846,Y5846&lt;71),VLOOKUP($W5846,日射量と図３!$E$6:$F$34,2,TRUE),IF(AND(71&lt;=Y5846,Y5846&lt;107),VLOOKUP($W5846,日射量と図３!$E$6:$G$34,3,TRUE),IF(AND(107&lt;=Y5846,Y5846&lt;143),VLOOKUP($W5846,日射量と図３!$E$6:$H$34,4,TRUE),VLOOKUP($W5846,日射量と図３!$E$6:$I$34,5,TRUE))))))</f>
        <v/>
      </c>
      <c r="AB5846" s="4" t="str">
        <f>IF($V5846="","",IF(Z5846&lt;36,0,IF(AND(36&lt;=Z5846,Z5846&lt;71),VLOOKUP($W5846,日射量と図３!$E$6:$F$34,2,TRUE),IF(AND(71&lt;=Z5846,Z5846&lt;107),VLOOKUP($W5846,日射量と図３!$E$6:$G$34,3,TRUE),IF(AND(107&lt;=Z5846,Z5846&lt;143),VLOOKUP($W5846,日射量と図３!$E$6:$H$34,4,TRUE),VLOOKUP($W5846,日射量と図３!$E$6:$I$34,5,TRUE))))))</f>
        <v/>
      </c>
      <c r="AC5846" s="382" t="str">
        <f t="shared" si="1107"/>
        <v/>
      </c>
      <c r="AD5846" s="382" t="str">
        <f t="shared" si="1108"/>
        <v/>
      </c>
    </row>
    <row r="5847" spans="11:30" ht="13.5" customHeight="1">
      <c r="K5847" s="4">
        <f t="shared" si="1104"/>
        <v>1</v>
      </c>
      <c r="L5847" s="34">
        <v>43495</v>
      </c>
      <c r="M5847" s="4">
        <v>244</v>
      </c>
      <c r="N5847" s="4">
        <v>12</v>
      </c>
      <c r="O5847" s="31">
        <v>0.45833333333333331</v>
      </c>
      <c r="P5847" s="35">
        <v>6.5100000000000007</v>
      </c>
      <c r="Q5847" s="36">
        <f t="shared" si="1105"/>
        <v>12</v>
      </c>
      <c r="R5847" s="4">
        <f t="shared" si="1106"/>
        <v>5.4899999999999993</v>
      </c>
      <c r="S5847" s="31">
        <f t="shared" si="1109"/>
        <v>0.29212962962962963</v>
      </c>
      <c r="T5847" s="31">
        <f t="shared" si="1110"/>
        <v>0.70188657407407407</v>
      </c>
      <c r="U5847" s="4">
        <f t="shared" si="1111"/>
        <v>5.4899999999999993</v>
      </c>
      <c r="V5847" s="4" t="str">
        <f t="shared" si="1112"/>
        <v/>
      </c>
      <c r="W5847" s="18" t="str">
        <f>IF(V5847="","",VLOOKUP(L5847,日射量と図３!$A$4:$C$368,3,TRUE)*238.85/100)</f>
        <v/>
      </c>
      <c r="X5847" s="4" t="str">
        <f t="shared" si="1113"/>
        <v/>
      </c>
      <c r="Y5847" s="4" t="str">
        <f t="shared" si="1102"/>
        <v/>
      </c>
      <c r="Z5847" s="4" t="str">
        <f t="shared" si="1103"/>
        <v/>
      </c>
      <c r="AA5847" s="4" t="str">
        <f>IF($V5847="","",IF(Y5847&lt;36,0,IF(AND(36&lt;=Y5847,Y5847&lt;71),VLOOKUP($W5847,日射量と図３!$E$6:$F$34,2,TRUE),IF(AND(71&lt;=Y5847,Y5847&lt;107),VLOOKUP($W5847,日射量と図３!$E$6:$G$34,3,TRUE),IF(AND(107&lt;=Y5847,Y5847&lt;143),VLOOKUP($W5847,日射量と図３!$E$6:$H$34,4,TRUE),VLOOKUP($W5847,日射量と図３!$E$6:$I$34,5,TRUE))))))</f>
        <v/>
      </c>
      <c r="AB5847" s="4" t="str">
        <f>IF($V5847="","",IF(Z5847&lt;36,0,IF(AND(36&lt;=Z5847,Z5847&lt;71),VLOOKUP($W5847,日射量と図３!$E$6:$F$34,2,TRUE),IF(AND(71&lt;=Z5847,Z5847&lt;107),VLOOKUP($W5847,日射量と図３!$E$6:$G$34,3,TRUE),IF(AND(107&lt;=Z5847,Z5847&lt;143),VLOOKUP($W5847,日射量と図３!$E$6:$H$34,4,TRUE),VLOOKUP($W5847,日射量と図３!$E$6:$I$34,5,TRUE))))))</f>
        <v/>
      </c>
      <c r="AC5847" s="382" t="str">
        <f t="shared" si="1107"/>
        <v/>
      </c>
      <c r="AD5847" s="382" t="str">
        <f t="shared" si="1108"/>
        <v/>
      </c>
    </row>
    <row r="5848" spans="11:30" ht="13.5" customHeight="1">
      <c r="K5848" s="4">
        <f t="shared" si="1104"/>
        <v>1</v>
      </c>
      <c r="L5848" s="34">
        <v>43495</v>
      </c>
      <c r="M5848" s="4">
        <v>244</v>
      </c>
      <c r="N5848" s="4">
        <v>13</v>
      </c>
      <c r="O5848" s="31">
        <v>0.5</v>
      </c>
      <c r="P5848" s="35">
        <v>7.410000000000001</v>
      </c>
      <c r="Q5848" s="36">
        <f t="shared" si="1105"/>
        <v>12</v>
      </c>
      <c r="R5848" s="4">
        <f t="shared" si="1106"/>
        <v>4.589999999999999</v>
      </c>
      <c r="S5848" s="31">
        <f t="shared" si="1109"/>
        <v>0.29212962962962963</v>
      </c>
      <c r="T5848" s="31">
        <f t="shared" si="1110"/>
        <v>0.70188657407407407</v>
      </c>
      <c r="U5848" s="4">
        <f t="shared" si="1111"/>
        <v>4.589999999999999</v>
      </c>
      <c r="V5848" s="4" t="str">
        <f t="shared" si="1112"/>
        <v/>
      </c>
      <c r="W5848" s="18" t="str">
        <f>IF(V5848="","",VLOOKUP(L5848,日射量と図３!$A$4:$C$368,3,TRUE)*238.85/100)</f>
        <v/>
      </c>
      <c r="X5848" s="4" t="str">
        <f t="shared" si="1113"/>
        <v/>
      </c>
      <c r="Y5848" s="4" t="str">
        <f t="shared" si="1102"/>
        <v/>
      </c>
      <c r="Z5848" s="4" t="str">
        <f t="shared" si="1103"/>
        <v/>
      </c>
      <c r="AA5848" s="4" t="str">
        <f>IF($V5848="","",IF(Y5848&lt;36,0,IF(AND(36&lt;=Y5848,Y5848&lt;71),VLOOKUP($W5848,日射量と図３!$E$6:$F$34,2,TRUE),IF(AND(71&lt;=Y5848,Y5848&lt;107),VLOOKUP($W5848,日射量と図３!$E$6:$G$34,3,TRUE),IF(AND(107&lt;=Y5848,Y5848&lt;143),VLOOKUP($W5848,日射量と図３!$E$6:$H$34,4,TRUE),VLOOKUP($W5848,日射量と図３!$E$6:$I$34,5,TRUE))))))</f>
        <v/>
      </c>
      <c r="AB5848" s="4" t="str">
        <f>IF($V5848="","",IF(Z5848&lt;36,0,IF(AND(36&lt;=Z5848,Z5848&lt;71),VLOOKUP($W5848,日射量と図３!$E$6:$F$34,2,TRUE),IF(AND(71&lt;=Z5848,Z5848&lt;107),VLOOKUP($W5848,日射量と図３!$E$6:$G$34,3,TRUE),IF(AND(107&lt;=Z5848,Z5848&lt;143),VLOOKUP($W5848,日射量と図３!$E$6:$H$34,4,TRUE),VLOOKUP($W5848,日射量と図３!$E$6:$I$34,5,TRUE))))))</f>
        <v/>
      </c>
      <c r="AC5848" s="382" t="str">
        <f t="shared" si="1107"/>
        <v/>
      </c>
      <c r="AD5848" s="382" t="str">
        <f t="shared" si="1108"/>
        <v/>
      </c>
    </row>
    <row r="5849" spans="11:30" ht="13.5" customHeight="1">
      <c r="K5849" s="4">
        <f t="shared" si="1104"/>
        <v>1</v>
      </c>
      <c r="L5849" s="34">
        <v>43495</v>
      </c>
      <c r="M5849" s="4">
        <v>244</v>
      </c>
      <c r="N5849" s="4">
        <v>14</v>
      </c>
      <c r="O5849" s="31">
        <v>0.54166666666666663</v>
      </c>
      <c r="P5849" s="35">
        <v>7.82</v>
      </c>
      <c r="Q5849" s="36">
        <f t="shared" si="1105"/>
        <v>12</v>
      </c>
      <c r="R5849" s="4">
        <f t="shared" si="1106"/>
        <v>4.18</v>
      </c>
      <c r="S5849" s="31">
        <f t="shared" si="1109"/>
        <v>0.29212962962962963</v>
      </c>
      <c r="T5849" s="31">
        <f t="shared" si="1110"/>
        <v>0.70188657407407407</v>
      </c>
      <c r="U5849" s="4">
        <f t="shared" si="1111"/>
        <v>4.18</v>
      </c>
      <c r="V5849" s="4" t="str">
        <f t="shared" si="1112"/>
        <v/>
      </c>
      <c r="W5849" s="18" t="str">
        <f>IF(V5849="","",VLOOKUP(L5849,日射量と図３!$A$4:$C$368,3,TRUE)*238.85/100)</f>
        <v/>
      </c>
      <c r="X5849" s="4" t="str">
        <f t="shared" si="1113"/>
        <v/>
      </c>
      <c r="Y5849" s="4" t="str">
        <f t="shared" si="1102"/>
        <v/>
      </c>
      <c r="Z5849" s="4" t="str">
        <f t="shared" si="1103"/>
        <v/>
      </c>
      <c r="AA5849" s="4" t="str">
        <f>IF($V5849="","",IF(Y5849&lt;36,0,IF(AND(36&lt;=Y5849,Y5849&lt;71),VLOOKUP($W5849,日射量と図３!$E$6:$F$34,2,TRUE),IF(AND(71&lt;=Y5849,Y5849&lt;107),VLOOKUP($W5849,日射量と図３!$E$6:$G$34,3,TRUE),IF(AND(107&lt;=Y5849,Y5849&lt;143),VLOOKUP($W5849,日射量と図３!$E$6:$H$34,4,TRUE),VLOOKUP($W5849,日射量と図３!$E$6:$I$34,5,TRUE))))))</f>
        <v/>
      </c>
      <c r="AB5849" s="4" t="str">
        <f>IF($V5849="","",IF(Z5849&lt;36,0,IF(AND(36&lt;=Z5849,Z5849&lt;71),VLOOKUP($W5849,日射量と図３!$E$6:$F$34,2,TRUE),IF(AND(71&lt;=Z5849,Z5849&lt;107),VLOOKUP($W5849,日射量と図３!$E$6:$G$34,3,TRUE),IF(AND(107&lt;=Z5849,Z5849&lt;143),VLOOKUP($W5849,日射量と図３!$E$6:$H$34,4,TRUE),VLOOKUP($W5849,日射量と図３!$E$6:$I$34,5,TRUE))))))</f>
        <v/>
      </c>
      <c r="AC5849" s="382" t="str">
        <f t="shared" si="1107"/>
        <v/>
      </c>
      <c r="AD5849" s="382" t="str">
        <f t="shared" si="1108"/>
        <v/>
      </c>
    </row>
    <row r="5850" spans="11:30" ht="13.5" customHeight="1">
      <c r="K5850" s="4">
        <f t="shared" si="1104"/>
        <v>1</v>
      </c>
      <c r="L5850" s="34">
        <v>43495</v>
      </c>
      <c r="M5850" s="4">
        <v>244</v>
      </c>
      <c r="N5850" s="4">
        <v>15</v>
      </c>
      <c r="O5850" s="31">
        <v>0.58333333333333337</v>
      </c>
      <c r="P5850" s="35">
        <v>8.2899999999999991</v>
      </c>
      <c r="Q5850" s="36">
        <f t="shared" si="1105"/>
        <v>12</v>
      </c>
      <c r="R5850" s="4">
        <f t="shared" si="1106"/>
        <v>3.7100000000000009</v>
      </c>
      <c r="S5850" s="31">
        <f t="shared" si="1109"/>
        <v>0.29212962962962963</v>
      </c>
      <c r="T5850" s="31">
        <f t="shared" si="1110"/>
        <v>0.70188657407407407</v>
      </c>
      <c r="U5850" s="4">
        <f t="shared" si="1111"/>
        <v>3.7100000000000009</v>
      </c>
      <c r="V5850" s="4" t="str">
        <f t="shared" si="1112"/>
        <v/>
      </c>
      <c r="W5850" s="18" t="str">
        <f>IF(V5850="","",VLOOKUP(L5850,日射量と図３!$A$4:$C$368,3,TRUE)*238.85/100)</f>
        <v/>
      </c>
      <c r="X5850" s="4" t="str">
        <f t="shared" si="1113"/>
        <v/>
      </c>
      <c r="Y5850" s="4" t="str">
        <f t="shared" si="1102"/>
        <v/>
      </c>
      <c r="Z5850" s="4" t="str">
        <f t="shared" si="1103"/>
        <v/>
      </c>
      <c r="AA5850" s="4" t="str">
        <f>IF($V5850="","",IF(Y5850&lt;36,0,IF(AND(36&lt;=Y5850,Y5850&lt;71),VLOOKUP($W5850,日射量と図３!$E$6:$F$34,2,TRUE),IF(AND(71&lt;=Y5850,Y5850&lt;107),VLOOKUP($W5850,日射量と図３!$E$6:$G$34,3,TRUE),IF(AND(107&lt;=Y5850,Y5850&lt;143),VLOOKUP($W5850,日射量と図３!$E$6:$H$34,4,TRUE),VLOOKUP($W5850,日射量と図３!$E$6:$I$34,5,TRUE))))))</f>
        <v/>
      </c>
      <c r="AB5850" s="4" t="str">
        <f>IF($V5850="","",IF(Z5850&lt;36,0,IF(AND(36&lt;=Z5850,Z5850&lt;71),VLOOKUP($W5850,日射量と図３!$E$6:$F$34,2,TRUE),IF(AND(71&lt;=Z5850,Z5850&lt;107),VLOOKUP($W5850,日射量と図３!$E$6:$G$34,3,TRUE),IF(AND(107&lt;=Z5850,Z5850&lt;143),VLOOKUP($W5850,日射量と図３!$E$6:$H$34,4,TRUE),VLOOKUP($W5850,日射量と図３!$E$6:$I$34,5,TRUE))))))</f>
        <v/>
      </c>
      <c r="AC5850" s="382" t="str">
        <f t="shared" si="1107"/>
        <v/>
      </c>
      <c r="AD5850" s="382" t="str">
        <f t="shared" si="1108"/>
        <v/>
      </c>
    </row>
    <row r="5851" spans="11:30" ht="13.5" customHeight="1">
      <c r="K5851" s="4">
        <f t="shared" si="1104"/>
        <v>1</v>
      </c>
      <c r="L5851" s="34">
        <v>43495</v>
      </c>
      <c r="M5851" s="4">
        <v>244</v>
      </c>
      <c r="N5851" s="4">
        <v>16</v>
      </c>
      <c r="O5851" s="31">
        <v>0.625</v>
      </c>
      <c r="P5851" s="35">
        <v>8.31</v>
      </c>
      <c r="Q5851" s="36">
        <f t="shared" si="1105"/>
        <v>16</v>
      </c>
      <c r="R5851" s="4">
        <f t="shared" si="1106"/>
        <v>7.6899999999999995</v>
      </c>
      <c r="S5851" s="31">
        <f t="shared" si="1109"/>
        <v>0.29212962962962963</v>
      </c>
      <c r="T5851" s="31">
        <f t="shared" si="1110"/>
        <v>0.70188657407407407</v>
      </c>
      <c r="U5851" s="4">
        <f t="shared" si="1111"/>
        <v>7.6899999999999995</v>
      </c>
      <c r="V5851" s="4" t="str">
        <f t="shared" si="1112"/>
        <v/>
      </c>
      <c r="W5851" s="18" t="str">
        <f>IF(V5851="","",VLOOKUP(L5851,日射量と図３!$A$4:$C$368,3,TRUE)*238.85/100)</f>
        <v/>
      </c>
      <c r="X5851" s="4" t="str">
        <f t="shared" si="1113"/>
        <v/>
      </c>
      <c r="Y5851" s="4" t="str">
        <f t="shared" si="1102"/>
        <v/>
      </c>
      <c r="Z5851" s="4" t="str">
        <f t="shared" si="1103"/>
        <v/>
      </c>
      <c r="AA5851" s="4" t="str">
        <f>IF($V5851="","",IF(Y5851&lt;36,0,IF(AND(36&lt;=Y5851,Y5851&lt;71),VLOOKUP($W5851,日射量と図３!$E$6:$F$34,2,TRUE),IF(AND(71&lt;=Y5851,Y5851&lt;107),VLOOKUP($W5851,日射量と図３!$E$6:$G$34,3,TRUE),IF(AND(107&lt;=Y5851,Y5851&lt;143),VLOOKUP($W5851,日射量と図３!$E$6:$H$34,4,TRUE),VLOOKUP($W5851,日射量と図３!$E$6:$I$34,5,TRUE))))))</f>
        <v/>
      </c>
      <c r="AB5851" s="4" t="str">
        <f>IF($V5851="","",IF(Z5851&lt;36,0,IF(AND(36&lt;=Z5851,Z5851&lt;71),VLOOKUP($W5851,日射量と図３!$E$6:$F$34,2,TRUE),IF(AND(71&lt;=Z5851,Z5851&lt;107),VLOOKUP($W5851,日射量と図３!$E$6:$G$34,3,TRUE),IF(AND(107&lt;=Z5851,Z5851&lt;143),VLOOKUP($W5851,日射量と図３!$E$6:$H$34,4,TRUE),VLOOKUP($W5851,日射量と図３!$E$6:$I$34,5,TRUE))))))</f>
        <v/>
      </c>
      <c r="AC5851" s="382" t="str">
        <f t="shared" si="1107"/>
        <v/>
      </c>
      <c r="AD5851" s="382" t="str">
        <f t="shared" si="1108"/>
        <v/>
      </c>
    </row>
    <row r="5852" spans="11:30" ht="13.5" customHeight="1">
      <c r="K5852" s="4">
        <f t="shared" si="1104"/>
        <v>1</v>
      </c>
      <c r="L5852" s="34">
        <v>43495</v>
      </c>
      <c r="M5852" s="4">
        <v>244</v>
      </c>
      <c r="N5852" s="4">
        <v>17</v>
      </c>
      <c r="O5852" s="31">
        <v>0.66666666666666663</v>
      </c>
      <c r="P5852" s="35">
        <v>7.6300000000000008</v>
      </c>
      <c r="Q5852" s="36">
        <f t="shared" si="1105"/>
        <v>16</v>
      </c>
      <c r="R5852" s="4">
        <f t="shared" si="1106"/>
        <v>8.3699999999999992</v>
      </c>
      <c r="S5852" s="31">
        <f t="shared" si="1109"/>
        <v>0.29212962962962963</v>
      </c>
      <c r="T5852" s="31">
        <f t="shared" si="1110"/>
        <v>0.70188657407407407</v>
      </c>
      <c r="U5852" s="4">
        <f t="shared" si="1111"/>
        <v>8.3699999999999992</v>
      </c>
      <c r="V5852" s="4" t="str">
        <f t="shared" si="1112"/>
        <v/>
      </c>
      <c r="W5852" s="18" t="str">
        <f>IF(V5852="","",VLOOKUP(L5852,日射量と図３!$A$4:$C$368,3,TRUE)*238.85/100)</f>
        <v/>
      </c>
      <c r="X5852" s="4" t="str">
        <f t="shared" si="1113"/>
        <v/>
      </c>
      <c r="Y5852" s="4" t="str">
        <f t="shared" si="1102"/>
        <v/>
      </c>
      <c r="Z5852" s="4" t="str">
        <f t="shared" si="1103"/>
        <v/>
      </c>
      <c r="AA5852" s="4" t="str">
        <f>IF($V5852="","",IF(Y5852&lt;36,0,IF(AND(36&lt;=Y5852,Y5852&lt;71),VLOOKUP($W5852,日射量と図３!$E$6:$F$34,2,TRUE),IF(AND(71&lt;=Y5852,Y5852&lt;107),VLOOKUP($W5852,日射量と図３!$E$6:$G$34,3,TRUE),IF(AND(107&lt;=Y5852,Y5852&lt;143),VLOOKUP($W5852,日射量と図３!$E$6:$H$34,4,TRUE),VLOOKUP($W5852,日射量と図３!$E$6:$I$34,5,TRUE))))))</f>
        <v/>
      </c>
      <c r="AB5852" s="4" t="str">
        <f>IF($V5852="","",IF(Z5852&lt;36,0,IF(AND(36&lt;=Z5852,Z5852&lt;71),VLOOKUP($W5852,日射量と図３!$E$6:$F$34,2,TRUE),IF(AND(71&lt;=Z5852,Z5852&lt;107),VLOOKUP($W5852,日射量と図３!$E$6:$G$34,3,TRUE),IF(AND(107&lt;=Z5852,Z5852&lt;143),VLOOKUP($W5852,日射量と図３!$E$6:$H$34,4,TRUE),VLOOKUP($W5852,日射量と図３!$E$6:$I$34,5,TRUE))))))</f>
        <v/>
      </c>
      <c r="AC5852" s="382" t="str">
        <f t="shared" si="1107"/>
        <v/>
      </c>
      <c r="AD5852" s="382" t="str">
        <f t="shared" si="1108"/>
        <v/>
      </c>
    </row>
    <row r="5853" spans="11:30" ht="13.5" customHeight="1">
      <c r="K5853" s="4">
        <f t="shared" si="1104"/>
        <v>1</v>
      </c>
      <c r="L5853" s="34">
        <v>43495</v>
      </c>
      <c r="M5853" s="4">
        <v>244</v>
      </c>
      <c r="N5853" s="4">
        <v>18</v>
      </c>
      <c r="O5853" s="31">
        <v>0.70833333333333337</v>
      </c>
      <c r="P5853" s="35">
        <v>6.7399999999999993</v>
      </c>
      <c r="Q5853" s="36">
        <f t="shared" si="1105"/>
        <v>16</v>
      </c>
      <c r="R5853" s="4">
        <f t="shared" si="1106"/>
        <v>9.2600000000000016</v>
      </c>
      <c r="S5853" s="31">
        <f t="shared" si="1109"/>
        <v>0.29212962962962963</v>
      </c>
      <c r="T5853" s="31">
        <f t="shared" si="1110"/>
        <v>0.70188657407407407</v>
      </c>
      <c r="U5853" s="4">
        <f t="shared" si="1111"/>
        <v>0</v>
      </c>
      <c r="V5853" s="4" t="str">
        <f t="shared" si="1112"/>
        <v/>
      </c>
      <c r="W5853" s="18" t="str">
        <f>IF(V5853="","",VLOOKUP(L5853,日射量と図３!$A$4:$C$368,3,TRUE)*238.85/100)</f>
        <v/>
      </c>
      <c r="X5853" s="4" t="str">
        <f t="shared" si="1113"/>
        <v/>
      </c>
      <c r="Y5853" s="4" t="str">
        <f t="shared" si="1102"/>
        <v/>
      </c>
      <c r="Z5853" s="4" t="str">
        <f t="shared" si="1103"/>
        <v/>
      </c>
      <c r="AA5853" s="4" t="str">
        <f>IF($V5853="","",IF(Y5853&lt;36,0,IF(AND(36&lt;=Y5853,Y5853&lt;71),VLOOKUP($W5853,日射量と図３!$E$6:$F$34,2,TRUE),IF(AND(71&lt;=Y5853,Y5853&lt;107),VLOOKUP($W5853,日射量と図３!$E$6:$G$34,3,TRUE),IF(AND(107&lt;=Y5853,Y5853&lt;143),VLOOKUP($W5853,日射量と図３!$E$6:$H$34,4,TRUE),VLOOKUP($W5853,日射量と図３!$E$6:$I$34,5,TRUE))))))</f>
        <v/>
      </c>
      <c r="AB5853" s="4" t="str">
        <f>IF($V5853="","",IF(Z5853&lt;36,0,IF(AND(36&lt;=Z5853,Z5853&lt;71),VLOOKUP($W5853,日射量と図３!$E$6:$F$34,2,TRUE),IF(AND(71&lt;=Z5853,Z5853&lt;107),VLOOKUP($W5853,日射量と図３!$E$6:$G$34,3,TRUE),IF(AND(107&lt;=Z5853,Z5853&lt;143),VLOOKUP($W5853,日射量と図３!$E$6:$H$34,4,TRUE),VLOOKUP($W5853,日射量と図３!$E$6:$I$34,5,TRUE))))))</f>
        <v/>
      </c>
      <c r="AC5853" s="382" t="str">
        <f t="shared" si="1107"/>
        <v/>
      </c>
      <c r="AD5853" s="382" t="str">
        <f t="shared" si="1108"/>
        <v/>
      </c>
    </row>
    <row r="5854" spans="11:30" ht="13.5" customHeight="1">
      <c r="K5854" s="4">
        <f t="shared" si="1104"/>
        <v>1</v>
      </c>
      <c r="L5854" s="34">
        <v>43495</v>
      </c>
      <c r="M5854" s="4">
        <v>244</v>
      </c>
      <c r="N5854" s="4">
        <v>19</v>
      </c>
      <c r="O5854" s="31">
        <v>0.75</v>
      </c>
      <c r="P5854" s="35">
        <v>6.1499999999999986</v>
      </c>
      <c r="Q5854" s="36">
        <f t="shared" si="1105"/>
        <v>16</v>
      </c>
      <c r="R5854" s="4">
        <f t="shared" si="1106"/>
        <v>9.8500000000000014</v>
      </c>
      <c r="S5854" s="31">
        <f t="shared" si="1109"/>
        <v>0.29212962962962963</v>
      </c>
      <c r="T5854" s="31">
        <f t="shared" si="1110"/>
        <v>0.70188657407407407</v>
      </c>
      <c r="U5854" s="4">
        <f t="shared" si="1111"/>
        <v>0</v>
      </c>
      <c r="V5854" s="4" t="str">
        <f t="shared" si="1112"/>
        <v/>
      </c>
      <c r="W5854" s="18" t="str">
        <f>IF(V5854="","",VLOOKUP(L5854,日射量と図３!$A$4:$C$368,3,TRUE)*238.85/100)</f>
        <v/>
      </c>
      <c r="X5854" s="4" t="str">
        <f t="shared" si="1113"/>
        <v/>
      </c>
      <c r="Y5854" s="4" t="str">
        <f t="shared" si="1102"/>
        <v/>
      </c>
      <c r="Z5854" s="4" t="str">
        <f t="shared" si="1103"/>
        <v/>
      </c>
      <c r="AA5854" s="4" t="str">
        <f>IF($V5854="","",IF(Y5854&lt;36,0,IF(AND(36&lt;=Y5854,Y5854&lt;71),VLOOKUP($W5854,日射量と図３!$E$6:$F$34,2,TRUE),IF(AND(71&lt;=Y5854,Y5854&lt;107),VLOOKUP($W5854,日射量と図３!$E$6:$G$34,3,TRUE),IF(AND(107&lt;=Y5854,Y5854&lt;143),VLOOKUP($W5854,日射量と図３!$E$6:$H$34,4,TRUE),VLOOKUP($W5854,日射量と図３!$E$6:$I$34,5,TRUE))))))</f>
        <v/>
      </c>
      <c r="AB5854" s="4" t="str">
        <f>IF($V5854="","",IF(Z5854&lt;36,0,IF(AND(36&lt;=Z5854,Z5854&lt;71),VLOOKUP($W5854,日射量と図３!$E$6:$F$34,2,TRUE),IF(AND(71&lt;=Z5854,Z5854&lt;107),VLOOKUP($W5854,日射量と図３!$E$6:$G$34,3,TRUE),IF(AND(107&lt;=Z5854,Z5854&lt;143),VLOOKUP($W5854,日射量と図３!$E$6:$H$34,4,TRUE),VLOOKUP($W5854,日射量と図３!$E$6:$I$34,5,TRUE))))))</f>
        <v/>
      </c>
      <c r="AC5854" s="382" t="str">
        <f t="shared" si="1107"/>
        <v/>
      </c>
      <c r="AD5854" s="382" t="str">
        <f t="shared" si="1108"/>
        <v/>
      </c>
    </row>
    <row r="5855" spans="11:30" ht="13.5" customHeight="1">
      <c r="K5855" s="4">
        <f t="shared" si="1104"/>
        <v>1</v>
      </c>
      <c r="L5855" s="34">
        <v>43495</v>
      </c>
      <c r="M5855" s="4">
        <v>244</v>
      </c>
      <c r="N5855" s="4">
        <v>20</v>
      </c>
      <c r="O5855" s="31">
        <v>0.79166666666666663</v>
      </c>
      <c r="P5855" s="35">
        <v>5.76</v>
      </c>
      <c r="Q5855" s="36">
        <f t="shared" si="1105"/>
        <v>16</v>
      </c>
      <c r="R5855" s="4">
        <f t="shared" si="1106"/>
        <v>10.24</v>
      </c>
      <c r="S5855" s="31">
        <f t="shared" si="1109"/>
        <v>0.29212962962962963</v>
      </c>
      <c r="T5855" s="31">
        <f t="shared" si="1110"/>
        <v>0.70188657407407407</v>
      </c>
      <c r="U5855" s="4">
        <f t="shared" si="1111"/>
        <v>0</v>
      </c>
      <c r="V5855" s="4" t="str">
        <f t="shared" si="1112"/>
        <v/>
      </c>
      <c r="W5855" s="18" t="str">
        <f>IF(V5855="","",VLOOKUP(L5855,日射量と図３!$A$4:$C$368,3,TRUE)*238.85/100)</f>
        <v/>
      </c>
      <c r="X5855" s="4" t="str">
        <f t="shared" si="1113"/>
        <v/>
      </c>
      <c r="Y5855" s="4" t="str">
        <f t="shared" ref="Y5855:Y5918" si="1114">IF(V5855="","",$AH$30*V5855/(($AG$18/$AH$18)*X5855))</f>
        <v/>
      </c>
      <c r="Z5855" s="4" t="str">
        <f t="shared" ref="Z5855:Z5918" si="1115">IF(V5855="","",$AH$30*V5855/(($AG$19/$AH$19)*X5855))</f>
        <v/>
      </c>
      <c r="AA5855" s="4" t="str">
        <f>IF($V5855="","",IF(Y5855&lt;36,0,IF(AND(36&lt;=Y5855,Y5855&lt;71),VLOOKUP($W5855,日射量と図３!$E$6:$F$34,2,TRUE),IF(AND(71&lt;=Y5855,Y5855&lt;107),VLOOKUP($W5855,日射量と図３!$E$6:$G$34,3,TRUE),IF(AND(107&lt;=Y5855,Y5855&lt;143),VLOOKUP($W5855,日射量と図３!$E$6:$H$34,4,TRUE),VLOOKUP($W5855,日射量と図３!$E$6:$I$34,5,TRUE))))))</f>
        <v/>
      </c>
      <c r="AB5855" s="4" t="str">
        <f>IF($V5855="","",IF(Z5855&lt;36,0,IF(AND(36&lt;=Z5855,Z5855&lt;71),VLOOKUP($W5855,日射量と図３!$E$6:$F$34,2,TRUE),IF(AND(71&lt;=Z5855,Z5855&lt;107),VLOOKUP($W5855,日射量と図３!$E$6:$G$34,3,TRUE),IF(AND(107&lt;=Z5855,Z5855&lt;143),VLOOKUP($W5855,日射量と図３!$E$6:$H$34,4,TRUE),VLOOKUP($W5855,日射量と図３!$E$6:$I$34,5,TRUE))))))</f>
        <v/>
      </c>
      <c r="AC5855" s="382" t="str">
        <f t="shared" si="1107"/>
        <v/>
      </c>
      <c r="AD5855" s="382" t="str">
        <f t="shared" si="1108"/>
        <v/>
      </c>
    </row>
    <row r="5856" spans="11:30" ht="13.5" customHeight="1">
      <c r="K5856" s="4">
        <f t="shared" si="1104"/>
        <v>1</v>
      </c>
      <c r="L5856" s="34">
        <v>43495</v>
      </c>
      <c r="M5856" s="4">
        <v>244</v>
      </c>
      <c r="N5856" s="4">
        <v>21</v>
      </c>
      <c r="O5856" s="31">
        <v>0.83333333333333337</v>
      </c>
      <c r="P5856" s="35">
        <v>5.4300000000000006</v>
      </c>
      <c r="Q5856" s="36">
        <f t="shared" si="1105"/>
        <v>16</v>
      </c>
      <c r="R5856" s="4">
        <f t="shared" si="1106"/>
        <v>10.57</v>
      </c>
      <c r="S5856" s="31">
        <f t="shared" si="1109"/>
        <v>0.29212962962962963</v>
      </c>
      <c r="T5856" s="31">
        <f t="shared" si="1110"/>
        <v>0.70188657407407407</v>
      </c>
      <c r="U5856" s="4">
        <f t="shared" si="1111"/>
        <v>0</v>
      </c>
      <c r="V5856" s="4" t="str">
        <f t="shared" si="1112"/>
        <v/>
      </c>
      <c r="W5856" s="18" t="str">
        <f>IF(V5856="","",VLOOKUP(L5856,日射量と図３!$A$4:$C$368,3,TRUE)*238.85/100)</f>
        <v/>
      </c>
      <c r="X5856" s="4" t="str">
        <f t="shared" si="1113"/>
        <v/>
      </c>
      <c r="Y5856" s="4" t="str">
        <f t="shared" si="1114"/>
        <v/>
      </c>
      <c r="Z5856" s="4" t="str">
        <f t="shared" si="1115"/>
        <v/>
      </c>
      <c r="AA5856" s="4" t="str">
        <f>IF($V5856="","",IF(Y5856&lt;36,0,IF(AND(36&lt;=Y5856,Y5856&lt;71),VLOOKUP($W5856,日射量と図３!$E$6:$F$34,2,TRUE),IF(AND(71&lt;=Y5856,Y5856&lt;107),VLOOKUP($W5856,日射量と図３!$E$6:$G$34,3,TRUE),IF(AND(107&lt;=Y5856,Y5856&lt;143),VLOOKUP($W5856,日射量と図３!$E$6:$H$34,4,TRUE),VLOOKUP($W5856,日射量と図３!$E$6:$I$34,5,TRUE))))))</f>
        <v/>
      </c>
      <c r="AB5856" s="4" t="str">
        <f>IF($V5856="","",IF(Z5856&lt;36,0,IF(AND(36&lt;=Z5856,Z5856&lt;71),VLOOKUP($W5856,日射量と図３!$E$6:$F$34,2,TRUE),IF(AND(71&lt;=Z5856,Z5856&lt;107),VLOOKUP($W5856,日射量と図３!$E$6:$G$34,3,TRUE),IF(AND(107&lt;=Z5856,Z5856&lt;143),VLOOKUP($W5856,日射量と図３!$E$6:$H$34,4,TRUE),VLOOKUP($W5856,日射量と図３!$E$6:$I$34,5,TRUE))))))</f>
        <v/>
      </c>
      <c r="AC5856" s="382" t="str">
        <f t="shared" si="1107"/>
        <v/>
      </c>
      <c r="AD5856" s="382" t="str">
        <f t="shared" si="1108"/>
        <v/>
      </c>
    </row>
    <row r="5857" spans="11:30" ht="13.5" customHeight="1">
      <c r="K5857" s="4">
        <f t="shared" si="1104"/>
        <v>1</v>
      </c>
      <c r="L5857" s="34">
        <v>43495</v>
      </c>
      <c r="M5857" s="4">
        <v>244</v>
      </c>
      <c r="N5857" s="4">
        <v>22</v>
      </c>
      <c r="O5857" s="31">
        <v>0.875</v>
      </c>
      <c r="P5857" s="35">
        <v>5.3000000000000007</v>
      </c>
      <c r="Q5857" s="36">
        <f t="shared" si="1105"/>
        <v>16</v>
      </c>
      <c r="R5857" s="4">
        <f t="shared" si="1106"/>
        <v>10.7</v>
      </c>
      <c r="S5857" s="31">
        <f t="shared" si="1109"/>
        <v>0.29212962962962963</v>
      </c>
      <c r="T5857" s="31">
        <f t="shared" si="1110"/>
        <v>0.70188657407407407</v>
      </c>
      <c r="U5857" s="4">
        <f t="shared" si="1111"/>
        <v>0</v>
      </c>
      <c r="V5857" s="4" t="str">
        <f t="shared" si="1112"/>
        <v/>
      </c>
      <c r="W5857" s="18" t="str">
        <f>IF(V5857="","",VLOOKUP(L5857,日射量と図３!$A$4:$C$368,3,TRUE)*238.85/100)</f>
        <v/>
      </c>
      <c r="X5857" s="4" t="str">
        <f t="shared" si="1113"/>
        <v/>
      </c>
      <c r="Y5857" s="4" t="str">
        <f t="shared" si="1114"/>
        <v/>
      </c>
      <c r="Z5857" s="4" t="str">
        <f t="shared" si="1115"/>
        <v/>
      </c>
      <c r="AA5857" s="4" t="str">
        <f>IF($V5857="","",IF(Y5857&lt;36,0,IF(AND(36&lt;=Y5857,Y5857&lt;71),VLOOKUP($W5857,日射量と図３!$E$6:$F$34,2,TRUE),IF(AND(71&lt;=Y5857,Y5857&lt;107),VLOOKUP($W5857,日射量と図３!$E$6:$G$34,3,TRUE),IF(AND(107&lt;=Y5857,Y5857&lt;143),VLOOKUP($W5857,日射量と図３!$E$6:$H$34,4,TRUE),VLOOKUP($W5857,日射量と図３!$E$6:$I$34,5,TRUE))))))</f>
        <v/>
      </c>
      <c r="AB5857" s="4" t="str">
        <f>IF($V5857="","",IF(Z5857&lt;36,0,IF(AND(36&lt;=Z5857,Z5857&lt;71),VLOOKUP($W5857,日射量と図３!$E$6:$F$34,2,TRUE),IF(AND(71&lt;=Z5857,Z5857&lt;107),VLOOKUP($W5857,日射量と図３!$E$6:$G$34,3,TRUE),IF(AND(107&lt;=Z5857,Z5857&lt;143),VLOOKUP($W5857,日射量と図３!$E$6:$H$34,4,TRUE),VLOOKUP($W5857,日射量と図３!$E$6:$I$34,5,TRUE))))))</f>
        <v/>
      </c>
      <c r="AC5857" s="382" t="str">
        <f t="shared" si="1107"/>
        <v/>
      </c>
      <c r="AD5857" s="382" t="str">
        <f t="shared" si="1108"/>
        <v/>
      </c>
    </row>
    <row r="5858" spans="11:30" ht="13.5" customHeight="1">
      <c r="K5858" s="4">
        <f t="shared" si="1104"/>
        <v>1</v>
      </c>
      <c r="L5858" s="34">
        <v>43495</v>
      </c>
      <c r="M5858" s="4">
        <v>244</v>
      </c>
      <c r="N5858" s="4">
        <v>23</v>
      </c>
      <c r="O5858" s="31">
        <v>0.91666666666666663</v>
      </c>
      <c r="P5858" s="35">
        <v>5.1599999999999993</v>
      </c>
      <c r="Q5858" s="36">
        <f t="shared" si="1105"/>
        <v>13</v>
      </c>
      <c r="R5858" s="4">
        <f t="shared" si="1106"/>
        <v>7.8400000000000007</v>
      </c>
      <c r="S5858" s="31">
        <f t="shared" si="1109"/>
        <v>0.29212962962962963</v>
      </c>
      <c r="T5858" s="31">
        <f t="shared" si="1110"/>
        <v>0.70188657407407407</v>
      </c>
      <c r="U5858" s="4">
        <f t="shared" si="1111"/>
        <v>0</v>
      </c>
      <c r="V5858" s="4" t="str">
        <f t="shared" si="1112"/>
        <v/>
      </c>
      <c r="W5858" s="18" t="str">
        <f>IF(V5858="","",VLOOKUP(L5858,日射量と図３!$A$4:$C$368,3,TRUE)*238.85/100)</f>
        <v/>
      </c>
      <c r="X5858" s="4" t="str">
        <f t="shared" si="1113"/>
        <v/>
      </c>
      <c r="Y5858" s="4" t="str">
        <f t="shared" si="1114"/>
        <v/>
      </c>
      <c r="Z5858" s="4" t="str">
        <f t="shared" si="1115"/>
        <v/>
      </c>
      <c r="AA5858" s="4" t="str">
        <f>IF($V5858="","",IF(Y5858&lt;36,0,IF(AND(36&lt;=Y5858,Y5858&lt;71),VLOOKUP($W5858,日射量と図３!$E$6:$F$34,2,TRUE),IF(AND(71&lt;=Y5858,Y5858&lt;107),VLOOKUP($W5858,日射量と図３!$E$6:$G$34,3,TRUE),IF(AND(107&lt;=Y5858,Y5858&lt;143),VLOOKUP($W5858,日射量と図３!$E$6:$H$34,4,TRUE),VLOOKUP($W5858,日射量と図３!$E$6:$I$34,5,TRUE))))))</f>
        <v/>
      </c>
      <c r="AB5858" s="4" t="str">
        <f>IF($V5858="","",IF(Z5858&lt;36,0,IF(AND(36&lt;=Z5858,Z5858&lt;71),VLOOKUP($W5858,日射量と図３!$E$6:$F$34,2,TRUE),IF(AND(71&lt;=Z5858,Z5858&lt;107),VLOOKUP($W5858,日射量と図３!$E$6:$G$34,3,TRUE),IF(AND(107&lt;=Z5858,Z5858&lt;143),VLOOKUP($W5858,日射量と図３!$E$6:$H$34,4,TRUE),VLOOKUP($W5858,日射量と図３!$E$6:$I$34,5,TRUE))))))</f>
        <v/>
      </c>
      <c r="AC5858" s="382" t="str">
        <f t="shared" si="1107"/>
        <v/>
      </c>
      <c r="AD5858" s="382" t="str">
        <f t="shared" si="1108"/>
        <v/>
      </c>
    </row>
    <row r="5859" spans="11:30" ht="13.5" customHeight="1">
      <c r="K5859" s="4">
        <f t="shared" si="1104"/>
        <v>1</v>
      </c>
      <c r="L5859" s="34">
        <v>43495</v>
      </c>
      <c r="M5859" s="4">
        <v>244</v>
      </c>
      <c r="N5859" s="4">
        <v>24</v>
      </c>
      <c r="O5859" s="31">
        <v>0.95833333333333337</v>
      </c>
      <c r="P5859" s="35">
        <v>5.09</v>
      </c>
      <c r="Q5859" s="36">
        <f t="shared" si="1105"/>
        <v>13</v>
      </c>
      <c r="R5859" s="4">
        <f t="shared" si="1106"/>
        <v>7.91</v>
      </c>
      <c r="S5859" s="31">
        <f t="shared" si="1109"/>
        <v>0.29212962962962963</v>
      </c>
      <c r="T5859" s="31">
        <f t="shared" si="1110"/>
        <v>0.70188657407407407</v>
      </c>
      <c r="U5859" s="4">
        <f t="shared" si="1111"/>
        <v>0</v>
      </c>
      <c r="V5859" s="4" t="str">
        <f t="shared" si="1112"/>
        <v/>
      </c>
      <c r="W5859" s="18" t="str">
        <f>IF(V5859="","",VLOOKUP(L5859,日射量と図３!$A$4:$C$368,3,TRUE)*238.85/100)</f>
        <v/>
      </c>
      <c r="X5859" s="4" t="str">
        <f t="shared" si="1113"/>
        <v/>
      </c>
      <c r="Y5859" s="4" t="str">
        <f t="shared" si="1114"/>
        <v/>
      </c>
      <c r="Z5859" s="4" t="str">
        <f t="shared" si="1115"/>
        <v/>
      </c>
      <c r="AA5859" s="4" t="str">
        <f>IF($V5859="","",IF(Y5859&lt;36,0,IF(AND(36&lt;=Y5859,Y5859&lt;71),VLOOKUP($W5859,日射量と図３!$E$6:$F$34,2,TRUE),IF(AND(71&lt;=Y5859,Y5859&lt;107),VLOOKUP($W5859,日射量と図３!$E$6:$G$34,3,TRUE),IF(AND(107&lt;=Y5859,Y5859&lt;143),VLOOKUP($W5859,日射量と図３!$E$6:$H$34,4,TRUE),VLOOKUP($W5859,日射量と図３!$E$6:$I$34,5,TRUE))))))</f>
        <v/>
      </c>
      <c r="AB5859" s="4" t="str">
        <f>IF($V5859="","",IF(Z5859&lt;36,0,IF(AND(36&lt;=Z5859,Z5859&lt;71),VLOOKUP($W5859,日射量と図３!$E$6:$F$34,2,TRUE),IF(AND(71&lt;=Z5859,Z5859&lt;107),VLOOKUP($W5859,日射量と図３!$E$6:$G$34,3,TRUE),IF(AND(107&lt;=Z5859,Z5859&lt;143),VLOOKUP($W5859,日射量と図３!$E$6:$H$34,4,TRUE),VLOOKUP($W5859,日射量と図３!$E$6:$I$34,5,TRUE))))))</f>
        <v/>
      </c>
      <c r="AC5859" s="382" t="str">
        <f t="shared" si="1107"/>
        <v/>
      </c>
      <c r="AD5859" s="382" t="str">
        <f t="shared" si="1108"/>
        <v/>
      </c>
    </row>
    <row r="5860" spans="11:30" ht="13.5" customHeight="1">
      <c r="K5860" s="4">
        <f t="shared" si="1104"/>
        <v>1</v>
      </c>
      <c r="L5860" s="34">
        <v>43496</v>
      </c>
      <c r="M5860" s="4">
        <v>245</v>
      </c>
      <c r="N5860" s="4">
        <v>1</v>
      </c>
      <c r="O5860" s="31">
        <v>0</v>
      </c>
      <c r="P5860" s="35">
        <v>4.7499999999999991</v>
      </c>
      <c r="Q5860" s="36">
        <f t="shared" si="1105"/>
        <v>13</v>
      </c>
      <c r="R5860" s="4">
        <f t="shared" si="1106"/>
        <v>8.25</v>
      </c>
      <c r="S5860" s="31">
        <f t="shared" si="1109"/>
        <v>0.29212962962962963</v>
      </c>
      <c r="T5860" s="31">
        <f t="shared" si="1110"/>
        <v>0.70188657407407407</v>
      </c>
      <c r="U5860" s="4">
        <f t="shared" si="1111"/>
        <v>0</v>
      </c>
      <c r="V5860" s="4">
        <f t="shared" si="1112"/>
        <v>53.779999999999987</v>
      </c>
      <c r="W5860" s="18">
        <f>IF(V5860="","",VLOOKUP(L5860,日射量と図３!$A$4:$C$368,3,TRUE)*238.85/100)</f>
        <v>28.661999999999999</v>
      </c>
      <c r="X5860" s="4">
        <f t="shared" si="1113"/>
        <v>10</v>
      </c>
      <c r="Y5860" s="4">
        <f t="shared" si="1114"/>
        <v>33.622449299999985</v>
      </c>
      <c r="Z5860" s="4">
        <f t="shared" si="1115"/>
        <v>37.901670119999984</v>
      </c>
      <c r="AA5860" s="4">
        <f>IF($V5860="","",IF(Y5860&lt;36,0,IF(AND(36&lt;=Y5860,Y5860&lt;71),VLOOKUP($W5860,日射量と図３!$E$6:$F$34,2,TRUE),IF(AND(71&lt;=Y5860,Y5860&lt;107),VLOOKUP($W5860,日射量と図３!$E$6:$G$34,3,TRUE),IF(AND(107&lt;=Y5860,Y5860&lt;143),VLOOKUP($W5860,日射量と図３!$E$6:$H$34,4,TRUE),VLOOKUP($W5860,日射量と図３!$E$6:$I$34,5,TRUE))))))</f>
        <v>0</v>
      </c>
      <c r="AB5860" s="4">
        <f>IF($V5860="","",IF(Z5860&lt;36,0,IF(AND(36&lt;=Z5860,Z5860&lt;71),VLOOKUP($W5860,日射量と図３!$E$6:$F$34,2,TRUE),IF(AND(71&lt;=Z5860,Z5860&lt;107),VLOOKUP($W5860,日射量と図３!$E$6:$G$34,3,TRUE),IF(AND(107&lt;=Z5860,Z5860&lt;143),VLOOKUP($W5860,日射量と図３!$E$6:$H$34,4,TRUE),VLOOKUP($W5860,日射量と図３!$E$6:$I$34,5,TRUE))))))</f>
        <v>36</v>
      </c>
      <c r="AC5860" s="382">
        <f t="shared" si="1107"/>
        <v>0</v>
      </c>
      <c r="AD5860" s="382">
        <f t="shared" si="1108"/>
        <v>0</v>
      </c>
    </row>
    <row r="5861" spans="11:30" ht="13.5" customHeight="1">
      <c r="K5861" s="4">
        <f t="shared" si="1104"/>
        <v>1</v>
      </c>
      <c r="L5861" s="34">
        <v>43496</v>
      </c>
      <c r="M5861" s="4">
        <v>245</v>
      </c>
      <c r="N5861" s="4">
        <v>2</v>
      </c>
      <c r="O5861" s="31">
        <v>4.1666666666666664E-2</v>
      </c>
      <c r="P5861" s="35">
        <v>4.1899999999999995</v>
      </c>
      <c r="Q5861" s="36">
        <f t="shared" si="1105"/>
        <v>13</v>
      </c>
      <c r="R5861" s="4">
        <f t="shared" si="1106"/>
        <v>8.81</v>
      </c>
      <c r="S5861" s="31">
        <f t="shared" si="1109"/>
        <v>0.29212962962962963</v>
      </c>
      <c r="T5861" s="31">
        <f t="shared" si="1110"/>
        <v>0.70188657407407407</v>
      </c>
      <c r="U5861" s="4">
        <f t="shared" si="1111"/>
        <v>0</v>
      </c>
      <c r="V5861" s="4" t="str">
        <f t="shared" si="1112"/>
        <v/>
      </c>
      <c r="W5861" s="18" t="str">
        <f>IF(V5861="","",VLOOKUP(L5861,日射量と図３!$A$4:$C$368,3,TRUE)*238.85/100)</f>
        <v/>
      </c>
      <c r="X5861" s="4" t="str">
        <f t="shared" si="1113"/>
        <v/>
      </c>
      <c r="Y5861" s="4" t="str">
        <f t="shared" si="1114"/>
        <v/>
      </c>
      <c r="Z5861" s="4" t="str">
        <f t="shared" si="1115"/>
        <v/>
      </c>
      <c r="AA5861" s="4" t="str">
        <f>IF($V5861="","",IF(Y5861&lt;36,0,IF(AND(36&lt;=Y5861,Y5861&lt;71),VLOOKUP($W5861,日射量と図３!$E$6:$F$34,2,TRUE),IF(AND(71&lt;=Y5861,Y5861&lt;107),VLOOKUP($W5861,日射量と図３!$E$6:$G$34,3,TRUE),IF(AND(107&lt;=Y5861,Y5861&lt;143),VLOOKUP($W5861,日射量と図３!$E$6:$H$34,4,TRUE),VLOOKUP($W5861,日射量と図３!$E$6:$I$34,5,TRUE))))))</f>
        <v/>
      </c>
      <c r="AB5861" s="4" t="str">
        <f>IF($V5861="","",IF(Z5861&lt;36,0,IF(AND(36&lt;=Z5861,Z5861&lt;71),VLOOKUP($W5861,日射量と図３!$E$6:$F$34,2,TRUE),IF(AND(71&lt;=Z5861,Z5861&lt;107),VLOOKUP($W5861,日射量と図３!$E$6:$G$34,3,TRUE),IF(AND(107&lt;=Z5861,Z5861&lt;143),VLOOKUP($W5861,日射量と図３!$E$6:$H$34,4,TRUE),VLOOKUP($W5861,日射量と図３!$E$6:$I$34,5,TRUE))))))</f>
        <v/>
      </c>
      <c r="AC5861" s="382" t="str">
        <f t="shared" si="1107"/>
        <v/>
      </c>
      <c r="AD5861" s="382" t="str">
        <f t="shared" si="1108"/>
        <v/>
      </c>
    </row>
    <row r="5862" spans="11:30" ht="13.5" customHeight="1">
      <c r="K5862" s="4">
        <f t="shared" si="1104"/>
        <v>1</v>
      </c>
      <c r="L5862" s="34">
        <v>43496</v>
      </c>
      <c r="M5862" s="4">
        <v>245</v>
      </c>
      <c r="N5862" s="4">
        <v>3</v>
      </c>
      <c r="O5862" s="31">
        <v>8.3333333333333329E-2</v>
      </c>
      <c r="P5862" s="35">
        <v>3.88</v>
      </c>
      <c r="Q5862" s="36">
        <f t="shared" si="1105"/>
        <v>13</v>
      </c>
      <c r="R5862" s="4">
        <f t="shared" si="1106"/>
        <v>9.120000000000001</v>
      </c>
      <c r="S5862" s="31">
        <f t="shared" si="1109"/>
        <v>0.29212962962962963</v>
      </c>
      <c r="T5862" s="31">
        <f t="shared" si="1110"/>
        <v>0.70188657407407407</v>
      </c>
      <c r="U5862" s="4">
        <f t="shared" si="1111"/>
        <v>0</v>
      </c>
      <c r="V5862" s="4" t="str">
        <f t="shared" si="1112"/>
        <v/>
      </c>
      <c r="W5862" s="18" t="str">
        <f>IF(V5862="","",VLOOKUP(L5862,日射量と図３!$A$4:$C$368,3,TRUE)*238.85/100)</f>
        <v/>
      </c>
      <c r="X5862" s="4" t="str">
        <f t="shared" si="1113"/>
        <v/>
      </c>
      <c r="Y5862" s="4" t="str">
        <f t="shared" si="1114"/>
        <v/>
      </c>
      <c r="Z5862" s="4" t="str">
        <f t="shared" si="1115"/>
        <v/>
      </c>
      <c r="AA5862" s="4" t="str">
        <f>IF($V5862="","",IF(Y5862&lt;36,0,IF(AND(36&lt;=Y5862,Y5862&lt;71),VLOOKUP($W5862,日射量と図３!$E$6:$F$34,2,TRUE),IF(AND(71&lt;=Y5862,Y5862&lt;107),VLOOKUP($W5862,日射量と図３!$E$6:$G$34,3,TRUE),IF(AND(107&lt;=Y5862,Y5862&lt;143),VLOOKUP($W5862,日射量と図３!$E$6:$H$34,4,TRUE),VLOOKUP($W5862,日射量と図３!$E$6:$I$34,5,TRUE))))))</f>
        <v/>
      </c>
      <c r="AB5862" s="4" t="str">
        <f>IF($V5862="","",IF(Z5862&lt;36,0,IF(AND(36&lt;=Z5862,Z5862&lt;71),VLOOKUP($W5862,日射量と図３!$E$6:$F$34,2,TRUE),IF(AND(71&lt;=Z5862,Z5862&lt;107),VLOOKUP($W5862,日射量と図３!$E$6:$G$34,3,TRUE),IF(AND(107&lt;=Z5862,Z5862&lt;143),VLOOKUP($W5862,日射量と図３!$E$6:$H$34,4,TRUE),VLOOKUP($W5862,日射量と図３!$E$6:$I$34,5,TRUE))))))</f>
        <v/>
      </c>
      <c r="AC5862" s="382" t="str">
        <f t="shared" si="1107"/>
        <v/>
      </c>
      <c r="AD5862" s="382" t="str">
        <f t="shared" si="1108"/>
        <v/>
      </c>
    </row>
    <row r="5863" spans="11:30" ht="13.5" customHeight="1">
      <c r="K5863" s="4">
        <f t="shared" si="1104"/>
        <v>1</v>
      </c>
      <c r="L5863" s="34">
        <v>43496</v>
      </c>
      <c r="M5863" s="4">
        <v>245</v>
      </c>
      <c r="N5863" s="4">
        <v>4</v>
      </c>
      <c r="O5863" s="31">
        <v>0.125</v>
      </c>
      <c r="P5863" s="35">
        <v>3.7600000000000002</v>
      </c>
      <c r="Q5863" s="36">
        <f t="shared" si="1105"/>
        <v>13</v>
      </c>
      <c r="R5863" s="4">
        <f t="shared" si="1106"/>
        <v>9.24</v>
      </c>
      <c r="S5863" s="31">
        <f t="shared" si="1109"/>
        <v>0.29212962962962963</v>
      </c>
      <c r="T5863" s="31">
        <f t="shared" si="1110"/>
        <v>0.70188657407407407</v>
      </c>
      <c r="U5863" s="4">
        <f t="shared" si="1111"/>
        <v>0</v>
      </c>
      <c r="V5863" s="4" t="str">
        <f t="shared" si="1112"/>
        <v/>
      </c>
      <c r="W5863" s="18" t="str">
        <f>IF(V5863="","",VLOOKUP(L5863,日射量と図３!$A$4:$C$368,3,TRUE)*238.85/100)</f>
        <v/>
      </c>
      <c r="X5863" s="4" t="str">
        <f t="shared" si="1113"/>
        <v/>
      </c>
      <c r="Y5863" s="4" t="str">
        <f t="shared" si="1114"/>
        <v/>
      </c>
      <c r="Z5863" s="4" t="str">
        <f t="shared" si="1115"/>
        <v/>
      </c>
      <c r="AA5863" s="4" t="str">
        <f>IF($V5863="","",IF(Y5863&lt;36,0,IF(AND(36&lt;=Y5863,Y5863&lt;71),VLOOKUP($W5863,日射量と図３!$E$6:$F$34,2,TRUE),IF(AND(71&lt;=Y5863,Y5863&lt;107),VLOOKUP($W5863,日射量と図３!$E$6:$G$34,3,TRUE),IF(AND(107&lt;=Y5863,Y5863&lt;143),VLOOKUP($W5863,日射量と図３!$E$6:$H$34,4,TRUE),VLOOKUP($W5863,日射量と図３!$E$6:$I$34,5,TRUE))))))</f>
        <v/>
      </c>
      <c r="AB5863" s="4" t="str">
        <f>IF($V5863="","",IF(Z5863&lt;36,0,IF(AND(36&lt;=Z5863,Z5863&lt;71),VLOOKUP($W5863,日射量と図３!$E$6:$F$34,2,TRUE),IF(AND(71&lt;=Z5863,Z5863&lt;107),VLOOKUP($W5863,日射量と図３!$E$6:$G$34,3,TRUE),IF(AND(107&lt;=Z5863,Z5863&lt;143),VLOOKUP($W5863,日射量と図３!$E$6:$H$34,4,TRUE),VLOOKUP($W5863,日射量と図３!$E$6:$I$34,5,TRUE))))))</f>
        <v/>
      </c>
      <c r="AC5863" s="382" t="str">
        <f t="shared" si="1107"/>
        <v/>
      </c>
      <c r="AD5863" s="382" t="str">
        <f t="shared" si="1108"/>
        <v/>
      </c>
    </row>
    <row r="5864" spans="11:30" ht="13.5" customHeight="1">
      <c r="K5864" s="4">
        <f t="shared" si="1104"/>
        <v>1</v>
      </c>
      <c r="L5864" s="34">
        <v>43496</v>
      </c>
      <c r="M5864" s="4">
        <v>245</v>
      </c>
      <c r="N5864" s="4">
        <v>5</v>
      </c>
      <c r="O5864" s="31">
        <v>0.16666666666666666</v>
      </c>
      <c r="P5864" s="35">
        <v>3.4899999999999998</v>
      </c>
      <c r="Q5864" s="36">
        <f t="shared" si="1105"/>
        <v>15</v>
      </c>
      <c r="R5864" s="4">
        <f t="shared" si="1106"/>
        <v>11.51</v>
      </c>
      <c r="S5864" s="31">
        <f t="shared" si="1109"/>
        <v>0.29212962962962963</v>
      </c>
      <c r="T5864" s="31">
        <f t="shared" si="1110"/>
        <v>0.70188657407407407</v>
      </c>
      <c r="U5864" s="4">
        <f t="shared" si="1111"/>
        <v>0</v>
      </c>
      <c r="V5864" s="4" t="str">
        <f t="shared" si="1112"/>
        <v/>
      </c>
      <c r="W5864" s="18" t="str">
        <f>IF(V5864="","",VLOOKUP(L5864,日射量と図３!$A$4:$C$368,3,TRUE)*238.85/100)</f>
        <v/>
      </c>
      <c r="X5864" s="4" t="str">
        <f t="shared" si="1113"/>
        <v/>
      </c>
      <c r="Y5864" s="4" t="str">
        <f t="shared" si="1114"/>
        <v/>
      </c>
      <c r="Z5864" s="4" t="str">
        <f t="shared" si="1115"/>
        <v/>
      </c>
      <c r="AA5864" s="4" t="str">
        <f>IF($V5864="","",IF(Y5864&lt;36,0,IF(AND(36&lt;=Y5864,Y5864&lt;71),VLOOKUP($W5864,日射量と図３!$E$6:$F$34,2,TRUE),IF(AND(71&lt;=Y5864,Y5864&lt;107),VLOOKUP($W5864,日射量と図３!$E$6:$G$34,3,TRUE),IF(AND(107&lt;=Y5864,Y5864&lt;143),VLOOKUP($W5864,日射量と図３!$E$6:$H$34,4,TRUE),VLOOKUP($W5864,日射量と図３!$E$6:$I$34,5,TRUE))))))</f>
        <v/>
      </c>
      <c r="AB5864" s="4" t="str">
        <f>IF($V5864="","",IF(Z5864&lt;36,0,IF(AND(36&lt;=Z5864,Z5864&lt;71),VLOOKUP($W5864,日射量と図３!$E$6:$F$34,2,TRUE),IF(AND(71&lt;=Z5864,Z5864&lt;107),VLOOKUP($W5864,日射量と図３!$E$6:$G$34,3,TRUE),IF(AND(107&lt;=Z5864,Z5864&lt;143),VLOOKUP($W5864,日射量と図３!$E$6:$H$34,4,TRUE),VLOOKUP($W5864,日射量と図３!$E$6:$I$34,5,TRUE))))))</f>
        <v/>
      </c>
      <c r="AC5864" s="382" t="str">
        <f t="shared" si="1107"/>
        <v/>
      </c>
      <c r="AD5864" s="382" t="str">
        <f t="shared" si="1108"/>
        <v/>
      </c>
    </row>
    <row r="5865" spans="11:30" ht="13.5" customHeight="1">
      <c r="K5865" s="4">
        <f t="shared" si="1104"/>
        <v>1</v>
      </c>
      <c r="L5865" s="34">
        <v>43496</v>
      </c>
      <c r="M5865" s="4">
        <v>245</v>
      </c>
      <c r="N5865" s="4">
        <v>6</v>
      </c>
      <c r="O5865" s="31">
        <v>0.20833333333333334</v>
      </c>
      <c r="P5865" s="35">
        <v>3.3900000000000006</v>
      </c>
      <c r="Q5865" s="36">
        <f t="shared" si="1105"/>
        <v>15</v>
      </c>
      <c r="R5865" s="4">
        <f t="shared" si="1106"/>
        <v>11.61</v>
      </c>
      <c r="S5865" s="31">
        <f t="shared" si="1109"/>
        <v>0.29212962962962963</v>
      </c>
      <c r="T5865" s="31">
        <f t="shared" si="1110"/>
        <v>0.70188657407407407</v>
      </c>
      <c r="U5865" s="4">
        <f t="shared" si="1111"/>
        <v>0</v>
      </c>
      <c r="V5865" s="4" t="str">
        <f t="shared" si="1112"/>
        <v/>
      </c>
      <c r="W5865" s="18" t="str">
        <f>IF(V5865="","",VLOOKUP(L5865,日射量と図３!$A$4:$C$368,3,TRUE)*238.85/100)</f>
        <v/>
      </c>
      <c r="X5865" s="4" t="str">
        <f t="shared" si="1113"/>
        <v/>
      </c>
      <c r="Y5865" s="4" t="str">
        <f t="shared" si="1114"/>
        <v/>
      </c>
      <c r="Z5865" s="4" t="str">
        <f t="shared" si="1115"/>
        <v/>
      </c>
      <c r="AA5865" s="4" t="str">
        <f>IF($V5865="","",IF(Y5865&lt;36,0,IF(AND(36&lt;=Y5865,Y5865&lt;71),VLOOKUP($W5865,日射量と図３!$E$6:$F$34,2,TRUE),IF(AND(71&lt;=Y5865,Y5865&lt;107),VLOOKUP($W5865,日射量と図３!$E$6:$G$34,3,TRUE),IF(AND(107&lt;=Y5865,Y5865&lt;143),VLOOKUP($W5865,日射量と図３!$E$6:$H$34,4,TRUE),VLOOKUP($W5865,日射量と図３!$E$6:$I$34,5,TRUE))))))</f>
        <v/>
      </c>
      <c r="AB5865" s="4" t="str">
        <f>IF($V5865="","",IF(Z5865&lt;36,0,IF(AND(36&lt;=Z5865,Z5865&lt;71),VLOOKUP($W5865,日射量と図３!$E$6:$F$34,2,TRUE),IF(AND(71&lt;=Z5865,Z5865&lt;107),VLOOKUP($W5865,日射量と図３!$E$6:$G$34,3,TRUE),IF(AND(107&lt;=Z5865,Z5865&lt;143),VLOOKUP($W5865,日射量と図３!$E$6:$H$34,4,TRUE),VLOOKUP($W5865,日射量と図３!$E$6:$I$34,5,TRUE))))))</f>
        <v/>
      </c>
      <c r="AC5865" s="382" t="str">
        <f t="shared" si="1107"/>
        <v/>
      </c>
      <c r="AD5865" s="382" t="str">
        <f t="shared" si="1108"/>
        <v/>
      </c>
    </row>
    <row r="5866" spans="11:30" ht="13.5" customHeight="1">
      <c r="K5866" s="4">
        <f t="shared" si="1104"/>
        <v>1</v>
      </c>
      <c r="L5866" s="34">
        <v>43496</v>
      </c>
      <c r="M5866" s="4">
        <v>245</v>
      </c>
      <c r="N5866" s="4">
        <v>7</v>
      </c>
      <c r="O5866" s="31">
        <v>0.25</v>
      </c>
      <c r="P5866" s="35">
        <v>3.0300000000000002</v>
      </c>
      <c r="Q5866" s="36">
        <f t="shared" si="1105"/>
        <v>15</v>
      </c>
      <c r="R5866" s="4">
        <f t="shared" si="1106"/>
        <v>11.969999999999999</v>
      </c>
      <c r="S5866" s="31">
        <f t="shared" si="1109"/>
        <v>0.29212962962962963</v>
      </c>
      <c r="T5866" s="31">
        <f t="shared" si="1110"/>
        <v>0.70188657407407407</v>
      </c>
      <c r="U5866" s="4">
        <f t="shared" si="1111"/>
        <v>0</v>
      </c>
      <c r="V5866" s="4" t="str">
        <f t="shared" si="1112"/>
        <v/>
      </c>
      <c r="W5866" s="18" t="str">
        <f>IF(V5866="","",VLOOKUP(L5866,日射量と図３!$A$4:$C$368,3,TRUE)*238.85/100)</f>
        <v/>
      </c>
      <c r="X5866" s="4" t="str">
        <f t="shared" si="1113"/>
        <v/>
      </c>
      <c r="Y5866" s="4" t="str">
        <f t="shared" si="1114"/>
        <v/>
      </c>
      <c r="Z5866" s="4" t="str">
        <f t="shared" si="1115"/>
        <v/>
      </c>
      <c r="AA5866" s="4" t="str">
        <f>IF($V5866="","",IF(Y5866&lt;36,0,IF(AND(36&lt;=Y5866,Y5866&lt;71),VLOOKUP($W5866,日射量と図３!$E$6:$F$34,2,TRUE),IF(AND(71&lt;=Y5866,Y5866&lt;107),VLOOKUP($W5866,日射量と図３!$E$6:$G$34,3,TRUE),IF(AND(107&lt;=Y5866,Y5866&lt;143),VLOOKUP($W5866,日射量と図３!$E$6:$H$34,4,TRUE),VLOOKUP($W5866,日射量と図３!$E$6:$I$34,5,TRUE))))))</f>
        <v/>
      </c>
      <c r="AB5866" s="4" t="str">
        <f>IF($V5866="","",IF(Z5866&lt;36,0,IF(AND(36&lt;=Z5866,Z5866&lt;71),VLOOKUP($W5866,日射量と図３!$E$6:$F$34,2,TRUE),IF(AND(71&lt;=Z5866,Z5866&lt;107),VLOOKUP($W5866,日射量と図３!$E$6:$G$34,3,TRUE),IF(AND(107&lt;=Z5866,Z5866&lt;143),VLOOKUP($W5866,日射量と図３!$E$6:$H$34,4,TRUE),VLOOKUP($W5866,日射量と図３!$E$6:$I$34,5,TRUE))))))</f>
        <v/>
      </c>
      <c r="AC5866" s="382" t="str">
        <f t="shared" si="1107"/>
        <v/>
      </c>
      <c r="AD5866" s="382" t="str">
        <f t="shared" si="1108"/>
        <v/>
      </c>
    </row>
    <row r="5867" spans="11:30" ht="13.5" customHeight="1">
      <c r="K5867" s="4">
        <f t="shared" si="1104"/>
        <v>1</v>
      </c>
      <c r="L5867" s="34">
        <v>43496</v>
      </c>
      <c r="M5867" s="4">
        <v>245</v>
      </c>
      <c r="N5867" s="4">
        <v>8</v>
      </c>
      <c r="O5867" s="31">
        <v>0.29166666666666669</v>
      </c>
      <c r="P5867" s="35">
        <v>2.5799999999999996</v>
      </c>
      <c r="Q5867" s="36">
        <f t="shared" si="1105"/>
        <v>12</v>
      </c>
      <c r="R5867" s="4">
        <f t="shared" si="1106"/>
        <v>9.42</v>
      </c>
      <c r="S5867" s="31">
        <f t="shared" si="1109"/>
        <v>0.29212962962962963</v>
      </c>
      <c r="T5867" s="31">
        <f t="shared" si="1110"/>
        <v>0.70188657407407407</v>
      </c>
      <c r="U5867" s="4">
        <f t="shared" si="1111"/>
        <v>0</v>
      </c>
      <c r="V5867" s="4" t="str">
        <f t="shared" si="1112"/>
        <v/>
      </c>
      <c r="W5867" s="18" t="str">
        <f>IF(V5867="","",VLOOKUP(L5867,日射量と図３!$A$4:$C$368,3,TRUE)*238.85/100)</f>
        <v/>
      </c>
      <c r="X5867" s="4" t="str">
        <f t="shared" si="1113"/>
        <v/>
      </c>
      <c r="Y5867" s="4" t="str">
        <f t="shared" si="1114"/>
        <v/>
      </c>
      <c r="Z5867" s="4" t="str">
        <f t="shared" si="1115"/>
        <v/>
      </c>
      <c r="AA5867" s="4" t="str">
        <f>IF($V5867="","",IF(Y5867&lt;36,0,IF(AND(36&lt;=Y5867,Y5867&lt;71),VLOOKUP($W5867,日射量と図３!$E$6:$F$34,2,TRUE),IF(AND(71&lt;=Y5867,Y5867&lt;107),VLOOKUP($W5867,日射量と図３!$E$6:$G$34,3,TRUE),IF(AND(107&lt;=Y5867,Y5867&lt;143),VLOOKUP($W5867,日射量と図３!$E$6:$H$34,4,TRUE),VLOOKUP($W5867,日射量と図３!$E$6:$I$34,5,TRUE))))))</f>
        <v/>
      </c>
      <c r="AB5867" s="4" t="str">
        <f>IF($V5867="","",IF(Z5867&lt;36,0,IF(AND(36&lt;=Z5867,Z5867&lt;71),VLOOKUP($W5867,日射量と図３!$E$6:$F$34,2,TRUE),IF(AND(71&lt;=Z5867,Z5867&lt;107),VLOOKUP($W5867,日射量と図３!$E$6:$G$34,3,TRUE),IF(AND(107&lt;=Z5867,Z5867&lt;143),VLOOKUP($W5867,日射量と図３!$E$6:$H$34,4,TRUE),VLOOKUP($W5867,日射量と図３!$E$6:$I$34,5,TRUE))))))</f>
        <v/>
      </c>
      <c r="AC5867" s="382" t="str">
        <f t="shared" si="1107"/>
        <v/>
      </c>
      <c r="AD5867" s="382" t="str">
        <f t="shared" si="1108"/>
        <v/>
      </c>
    </row>
    <row r="5868" spans="11:30" ht="13.5" customHeight="1">
      <c r="K5868" s="4">
        <f t="shared" si="1104"/>
        <v>1</v>
      </c>
      <c r="L5868" s="34">
        <v>43496</v>
      </c>
      <c r="M5868" s="4">
        <v>245</v>
      </c>
      <c r="N5868" s="4">
        <v>9</v>
      </c>
      <c r="O5868" s="31">
        <v>0.33333333333333331</v>
      </c>
      <c r="P5868" s="35">
        <v>3.3899999999999997</v>
      </c>
      <c r="Q5868" s="36">
        <f t="shared" si="1105"/>
        <v>12</v>
      </c>
      <c r="R5868" s="4">
        <f t="shared" si="1106"/>
        <v>8.61</v>
      </c>
      <c r="S5868" s="31">
        <f t="shared" si="1109"/>
        <v>0.29212962962962963</v>
      </c>
      <c r="T5868" s="31">
        <f t="shared" si="1110"/>
        <v>0.70188657407407407</v>
      </c>
      <c r="U5868" s="4">
        <f t="shared" si="1111"/>
        <v>8.61</v>
      </c>
      <c r="V5868" s="4" t="str">
        <f t="shared" si="1112"/>
        <v/>
      </c>
      <c r="W5868" s="18" t="str">
        <f>IF(V5868="","",VLOOKUP(L5868,日射量と図３!$A$4:$C$368,3,TRUE)*238.85/100)</f>
        <v/>
      </c>
      <c r="X5868" s="4" t="str">
        <f t="shared" si="1113"/>
        <v/>
      </c>
      <c r="Y5868" s="4" t="str">
        <f t="shared" si="1114"/>
        <v/>
      </c>
      <c r="Z5868" s="4" t="str">
        <f t="shared" si="1115"/>
        <v/>
      </c>
      <c r="AA5868" s="4" t="str">
        <f>IF($V5868="","",IF(Y5868&lt;36,0,IF(AND(36&lt;=Y5868,Y5868&lt;71),VLOOKUP($W5868,日射量と図３!$E$6:$F$34,2,TRUE),IF(AND(71&lt;=Y5868,Y5868&lt;107),VLOOKUP($W5868,日射量と図３!$E$6:$G$34,3,TRUE),IF(AND(107&lt;=Y5868,Y5868&lt;143),VLOOKUP($W5868,日射量と図３!$E$6:$H$34,4,TRUE),VLOOKUP($W5868,日射量と図３!$E$6:$I$34,5,TRUE))))))</f>
        <v/>
      </c>
      <c r="AB5868" s="4" t="str">
        <f>IF($V5868="","",IF(Z5868&lt;36,0,IF(AND(36&lt;=Z5868,Z5868&lt;71),VLOOKUP($W5868,日射量と図３!$E$6:$F$34,2,TRUE),IF(AND(71&lt;=Z5868,Z5868&lt;107),VLOOKUP($W5868,日射量と図３!$E$6:$G$34,3,TRUE),IF(AND(107&lt;=Z5868,Z5868&lt;143),VLOOKUP($W5868,日射量と図３!$E$6:$H$34,4,TRUE),VLOOKUP($W5868,日射量と図３!$E$6:$I$34,5,TRUE))))))</f>
        <v/>
      </c>
      <c r="AC5868" s="382" t="str">
        <f t="shared" si="1107"/>
        <v/>
      </c>
      <c r="AD5868" s="382" t="str">
        <f t="shared" si="1108"/>
        <v/>
      </c>
    </row>
    <row r="5869" spans="11:30" ht="13.5" customHeight="1">
      <c r="K5869" s="4">
        <f t="shared" si="1104"/>
        <v>1</v>
      </c>
      <c r="L5869" s="34">
        <v>43496</v>
      </c>
      <c r="M5869" s="4">
        <v>245</v>
      </c>
      <c r="N5869" s="4">
        <v>10</v>
      </c>
      <c r="O5869" s="31">
        <v>0.375</v>
      </c>
      <c r="P5869" s="35">
        <v>4.6700000000000008</v>
      </c>
      <c r="Q5869" s="36">
        <f t="shared" si="1105"/>
        <v>12</v>
      </c>
      <c r="R5869" s="4">
        <f t="shared" si="1106"/>
        <v>7.3299999999999992</v>
      </c>
      <c r="S5869" s="31">
        <f t="shared" si="1109"/>
        <v>0.29212962962962963</v>
      </c>
      <c r="T5869" s="31">
        <f t="shared" si="1110"/>
        <v>0.70188657407407407</v>
      </c>
      <c r="U5869" s="4">
        <f t="shared" si="1111"/>
        <v>7.3299999999999992</v>
      </c>
      <c r="V5869" s="4" t="str">
        <f t="shared" si="1112"/>
        <v/>
      </c>
      <c r="W5869" s="18" t="str">
        <f>IF(V5869="","",VLOOKUP(L5869,日射量と図３!$A$4:$C$368,3,TRUE)*238.85/100)</f>
        <v/>
      </c>
      <c r="X5869" s="4" t="str">
        <f t="shared" si="1113"/>
        <v/>
      </c>
      <c r="Y5869" s="4" t="str">
        <f t="shared" si="1114"/>
        <v/>
      </c>
      <c r="Z5869" s="4" t="str">
        <f t="shared" si="1115"/>
        <v/>
      </c>
      <c r="AA5869" s="4" t="str">
        <f>IF($V5869="","",IF(Y5869&lt;36,0,IF(AND(36&lt;=Y5869,Y5869&lt;71),VLOOKUP($W5869,日射量と図３!$E$6:$F$34,2,TRUE),IF(AND(71&lt;=Y5869,Y5869&lt;107),VLOOKUP($W5869,日射量と図３!$E$6:$G$34,3,TRUE),IF(AND(107&lt;=Y5869,Y5869&lt;143),VLOOKUP($W5869,日射量と図３!$E$6:$H$34,4,TRUE),VLOOKUP($W5869,日射量と図３!$E$6:$I$34,5,TRUE))))))</f>
        <v/>
      </c>
      <c r="AB5869" s="4" t="str">
        <f>IF($V5869="","",IF(Z5869&lt;36,0,IF(AND(36&lt;=Z5869,Z5869&lt;71),VLOOKUP($W5869,日射量と図３!$E$6:$F$34,2,TRUE),IF(AND(71&lt;=Z5869,Z5869&lt;107),VLOOKUP($W5869,日射量と図３!$E$6:$G$34,3,TRUE),IF(AND(107&lt;=Z5869,Z5869&lt;143),VLOOKUP($W5869,日射量と図３!$E$6:$H$34,4,TRUE),VLOOKUP($W5869,日射量と図３!$E$6:$I$34,5,TRUE))))))</f>
        <v/>
      </c>
      <c r="AC5869" s="382" t="str">
        <f t="shared" si="1107"/>
        <v/>
      </c>
      <c r="AD5869" s="382" t="str">
        <f t="shared" si="1108"/>
        <v/>
      </c>
    </row>
    <row r="5870" spans="11:30" ht="13.5" customHeight="1">
      <c r="K5870" s="4">
        <f t="shared" si="1104"/>
        <v>1</v>
      </c>
      <c r="L5870" s="34">
        <v>43496</v>
      </c>
      <c r="M5870" s="4">
        <v>245</v>
      </c>
      <c r="N5870" s="4">
        <v>11</v>
      </c>
      <c r="O5870" s="31">
        <v>0.41666666666666669</v>
      </c>
      <c r="P5870" s="35">
        <v>6.1</v>
      </c>
      <c r="Q5870" s="36">
        <f t="shared" si="1105"/>
        <v>12</v>
      </c>
      <c r="R5870" s="4">
        <f t="shared" si="1106"/>
        <v>5.9</v>
      </c>
      <c r="S5870" s="31">
        <f t="shared" si="1109"/>
        <v>0.29212962962962963</v>
      </c>
      <c r="T5870" s="31">
        <f t="shared" si="1110"/>
        <v>0.70188657407407407</v>
      </c>
      <c r="U5870" s="4">
        <f t="shared" si="1111"/>
        <v>5.9</v>
      </c>
      <c r="V5870" s="4" t="str">
        <f t="shared" si="1112"/>
        <v/>
      </c>
      <c r="W5870" s="18" t="str">
        <f>IF(V5870="","",VLOOKUP(L5870,日射量と図３!$A$4:$C$368,3,TRUE)*238.85/100)</f>
        <v/>
      </c>
      <c r="X5870" s="4" t="str">
        <f t="shared" si="1113"/>
        <v/>
      </c>
      <c r="Y5870" s="4" t="str">
        <f t="shared" si="1114"/>
        <v/>
      </c>
      <c r="Z5870" s="4" t="str">
        <f t="shared" si="1115"/>
        <v/>
      </c>
      <c r="AA5870" s="4" t="str">
        <f>IF($V5870="","",IF(Y5870&lt;36,0,IF(AND(36&lt;=Y5870,Y5870&lt;71),VLOOKUP($W5870,日射量と図３!$E$6:$F$34,2,TRUE),IF(AND(71&lt;=Y5870,Y5870&lt;107),VLOOKUP($W5870,日射量と図３!$E$6:$G$34,3,TRUE),IF(AND(107&lt;=Y5870,Y5870&lt;143),VLOOKUP($W5870,日射量と図３!$E$6:$H$34,4,TRUE),VLOOKUP($W5870,日射量と図３!$E$6:$I$34,5,TRUE))))))</f>
        <v/>
      </c>
      <c r="AB5870" s="4" t="str">
        <f>IF($V5870="","",IF(Z5870&lt;36,0,IF(AND(36&lt;=Z5870,Z5870&lt;71),VLOOKUP($W5870,日射量と図３!$E$6:$F$34,2,TRUE),IF(AND(71&lt;=Z5870,Z5870&lt;107),VLOOKUP($W5870,日射量と図３!$E$6:$G$34,3,TRUE),IF(AND(107&lt;=Z5870,Z5870&lt;143),VLOOKUP($W5870,日射量と図３!$E$6:$H$34,4,TRUE),VLOOKUP($W5870,日射量と図３!$E$6:$I$34,5,TRUE))))))</f>
        <v/>
      </c>
      <c r="AC5870" s="382" t="str">
        <f t="shared" si="1107"/>
        <v/>
      </c>
      <c r="AD5870" s="382" t="str">
        <f t="shared" si="1108"/>
        <v/>
      </c>
    </row>
    <row r="5871" spans="11:30" ht="13.5" customHeight="1">
      <c r="K5871" s="4">
        <f t="shared" si="1104"/>
        <v>1</v>
      </c>
      <c r="L5871" s="34">
        <v>43496</v>
      </c>
      <c r="M5871" s="4">
        <v>245</v>
      </c>
      <c r="N5871" s="4">
        <v>12</v>
      </c>
      <c r="O5871" s="31">
        <v>0.45833333333333331</v>
      </c>
      <c r="P5871" s="35">
        <v>7.3199999999999985</v>
      </c>
      <c r="Q5871" s="36">
        <f t="shared" si="1105"/>
        <v>12</v>
      </c>
      <c r="R5871" s="4">
        <f t="shared" si="1106"/>
        <v>4.6800000000000015</v>
      </c>
      <c r="S5871" s="31">
        <f t="shared" si="1109"/>
        <v>0.29212962962962963</v>
      </c>
      <c r="T5871" s="31">
        <f t="shared" si="1110"/>
        <v>0.70188657407407407</v>
      </c>
      <c r="U5871" s="4">
        <f t="shared" si="1111"/>
        <v>4.6800000000000015</v>
      </c>
      <c r="V5871" s="4" t="str">
        <f t="shared" si="1112"/>
        <v/>
      </c>
      <c r="W5871" s="18" t="str">
        <f>IF(V5871="","",VLOOKUP(L5871,日射量と図３!$A$4:$C$368,3,TRUE)*238.85/100)</f>
        <v/>
      </c>
      <c r="X5871" s="4" t="str">
        <f t="shared" si="1113"/>
        <v/>
      </c>
      <c r="Y5871" s="4" t="str">
        <f t="shared" si="1114"/>
        <v/>
      </c>
      <c r="Z5871" s="4" t="str">
        <f t="shared" si="1115"/>
        <v/>
      </c>
      <c r="AA5871" s="4" t="str">
        <f>IF($V5871="","",IF(Y5871&lt;36,0,IF(AND(36&lt;=Y5871,Y5871&lt;71),VLOOKUP($W5871,日射量と図３!$E$6:$F$34,2,TRUE),IF(AND(71&lt;=Y5871,Y5871&lt;107),VLOOKUP($W5871,日射量と図３!$E$6:$G$34,3,TRUE),IF(AND(107&lt;=Y5871,Y5871&lt;143),VLOOKUP($W5871,日射量と図３!$E$6:$H$34,4,TRUE),VLOOKUP($W5871,日射量と図３!$E$6:$I$34,5,TRUE))))))</f>
        <v/>
      </c>
      <c r="AB5871" s="4" t="str">
        <f>IF($V5871="","",IF(Z5871&lt;36,0,IF(AND(36&lt;=Z5871,Z5871&lt;71),VLOOKUP($W5871,日射量と図３!$E$6:$F$34,2,TRUE),IF(AND(71&lt;=Z5871,Z5871&lt;107),VLOOKUP($W5871,日射量と図３!$E$6:$G$34,3,TRUE),IF(AND(107&lt;=Z5871,Z5871&lt;143),VLOOKUP($W5871,日射量と図３!$E$6:$H$34,4,TRUE),VLOOKUP($W5871,日射量と図３!$E$6:$I$34,5,TRUE))))))</f>
        <v/>
      </c>
      <c r="AC5871" s="382" t="str">
        <f t="shared" si="1107"/>
        <v/>
      </c>
      <c r="AD5871" s="382" t="str">
        <f t="shared" si="1108"/>
        <v/>
      </c>
    </row>
    <row r="5872" spans="11:30" ht="13.5" customHeight="1">
      <c r="K5872" s="4">
        <f t="shared" si="1104"/>
        <v>1</v>
      </c>
      <c r="L5872" s="34">
        <v>43496</v>
      </c>
      <c r="M5872" s="4">
        <v>245</v>
      </c>
      <c r="N5872" s="4">
        <v>13</v>
      </c>
      <c r="O5872" s="31">
        <v>0.5</v>
      </c>
      <c r="P5872" s="35">
        <v>8.0299999999999976</v>
      </c>
      <c r="Q5872" s="36">
        <f t="shared" si="1105"/>
        <v>12</v>
      </c>
      <c r="R5872" s="4">
        <f t="shared" si="1106"/>
        <v>3.9700000000000024</v>
      </c>
      <c r="S5872" s="31">
        <f t="shared" si="1109"/>
        <v>0.29212962962962963</v>
      </c>
      <c r="T5872" s="31">
        <f t="shared" si="1110"/>
        <v>0.70188657407407407</v>
      </c>
      <c r="U5872" s="4">
        <f t="shared" si="1111"/>
        <v>3.9700000000000024</v>
      </c>
      <c r="V5872" s="4" t="str">
        <f t="shared" si="1112"/>
        <v/>
      </c>
      <c r="W5872" s="18" t="str">
        <f>IF(V5872="","",VLOOKUP(L5872,日射量と図３!$A$4:$C$368,3,TRUE)*238.85/100)</f>
        <v/>
      </c>
      <c r="X5872" s="4" t="str">
        <f t="shared" si="1113"/>
        <v/>
      </c>
      <c r="Y5872" s="4" t="str">
        <f t="shared" si="1114"/>
        <v/>
      </c>
      <c r="Z5872" s="4" t="str">
        <f t="shared" si="1115"/>
        <v/>
      </c>
      <c r="AA5872" s="4" t="str">
        <f>IF($V5872="","",IF(Y5872&lt;36,0,IF(AND(36&lt;=Y5872,Y5872&lt;71),VLOOKUP($W5872,日射量と図３!$E$6:$F$34,2,TRUE),IF(AND(71&lt;=Y5872,Y5872&lt;107),VLOOKUP($W5872,日射量と図３!$E$6:$G$34,3,TRUE),IF(AND(107&lt;=Y5872,Y5872&lt;143),VLOOKUP($W5872,日射量と図３!$E$6:$H$34,4,TRUE),VLOOKUP($W5872,日射量と図３!$E$6:$I$34,5,TRUE))))))</f>
        <v/>
      </c>
      <c r="AB5872" s="4" t="str">
        <f>IF($V5872="","",IF(Z5872&lt;36,0,IF(AND(36&lt;=Z5872,Z5872&lt;71),VLOOKUP($W5872,日射量と図３!$E$6:$F$34,2,TRUE),IF(AND(71&lt;=Z5872,Z5872&lt;107),VLOOKUP($W5872,日射量と図３!$E$6:$G$34,3,TRUE),IF(AND(107&lt;=Z5872,Z5872&lt;143),VLOOKUP($W5872,日射量と図３!$E$6:$H$34,4,TRUE),VLOOKUP($W5872,日射量と図３!$E$6:$I$34,5,TRUE))))))</f>
        <v/>
      </c>
      <c r="AC5872" s="382" t="str">
        <f t="shared" si="1107"/>
        <v/>
      </c>
      <c r="AD5872" s="382" t="str">
        <f t="shared" si="1108"/>
        <v/>
      </c>
    </row>
    <row r="5873" spans="11:30" ht="13.5" customHeight="1">
      <c r="K5873" s="4">
        <f t="shared" si="1104"/>
        <v>1</v>
      </c>
      <c r="L5873" s="34">
        <v>43496</v>
      </c>
      <c r="M5873" s="4">
        <v>245</v>
      </c>
      <c r="N5873" s="4">
        <v>14</v>
      </c>
      <c r="O5873" s="31">
        <v>0.54166666666666663</v>
      </c>
      <c r="P5873" s="35">
        <v>8.41</v>
      </c>
      <c r="Q5873" s="36">
        <f t="shared" si="1105"/>
        <v>12</v>
      </c>
      <c r="R5873" s="4">
        <f t="shared" si="1106"/>
        <v>3.59</v>
      </c>
      <c r="S5873" s="31">
        <f t="shared" si="1109"/>
        <v>0.29212962962962963</v>
      </c>
      <c r="T5873" s="31">
        <f t="shared" si="1110"/>
        <v>0.70188657407407407</v>
      </c>
      <c r="U5873" s="4">
        <f t="shared" si="1111"/>
        <v>3.59</v>
      </c>
      <c r="V5873" s="4" t="str">
        <f t="shared" si="1112"/>
        <v/>
      </c>
      <c r="W5873" s="18" t="str">
        <f>IF(V5873="","",VLOOKUP(L5873,日射量と図３!$A$4:$C$368,3,TRUE)*238.85/100)</f>
        <v/>
      </c>
      <c r="X5873" s="4" t="str">
        <f t="shared" si="1113"/>
        <v/>
      </c>
      <c r="Y5873" s="4" t="str">
        <f t="shared" si="1114"/>
        <v/>
      </c>
      <c r="Z5873" s="4" t="str">
        <f t="shared" si="1115"/>
        <v/>
      </c>
      <c r="AA5873" s="4" t="str">
        <f>IF($V5873="","",IF(Y5873&lt;36,0,IF(AND(36&lt;=Y5873,Y5873&lt;71),VLOOKUP($W5873,日射量と図３!$E$6:$F$34,2,TRUE),IF(AND(71&lt;=Y5873,Y5873&lt;107),VLOOKUP($W5873,日射量と図３!$E$6:$G$34,3,TRUE),IF(AND(107&lt;=Y5873,Y5873&lt;143),VLOOKUP($W5873,日射量と図３!$E$6:$H$34,4,TRUE),VLOOKUP($W5873,日射量と図３!$E$6:$I$34,5,TRUE))))))</f>
        <v/>
      </c>
      <c r="AB5873" s="4" t="str">
        <f>IF($V5873="","",IF(Z5873&lt;36,0,IF(AND(36&lt;=Z5873,Z5873&lt;71),VLOOKUP($W5873,日射量と図３!$E$6:$F$34,2,TRUE),IF(AND(71&lt;=Z5873,Z5873&lt;107),VLOOKUP($W5873,日射量と図３!$E$6:$G$34,3,TRUE),IF(AND(107&lt;=Z5873,Z5873&lt;143),VLOOKUP($W5873,日射量と図３!$E$6:$H$34,4,TRUE),VLOOKUP($W5873,日射量と図３!$E$6:$I$34,5,TRUE))))))</f>
        <v/>
      </c>
      <c r="AC5873" s="382" t="str">
        <f t="shared" si="1107"/>
        <v/>
      </c>
      <c r="AD5873" s="382" t="str">
        <f t="shared" si="1108"/>
        <v/>
      </c>
    </row>
    <row r="5874" spans="11:30" ht="13.5" customHeight="1">
      <c r="K5874" s="4">
        <f t="shared" si="1104"/>
        <v>1</v>
      </c>
      <c r="L5874" s="34">
        <v>43496</v>
      </c>
      <c r="M5874" s="4">
        <v>245</v>
      </c>
      <c r="N5874" s="4">
        <v>15</v>
      </c>
      <c r="O5874" s="31">
        <v>0.58333333333333337</v>
      </c>
      <c r="P5874" s="35">
        <v>8.4499999999999993</v>
      </c>
      <c r="Q5874" s="36">
        <f t="shared" si="1105"/>
        <v>12</v>
      </c>
      <c r="R5874" s="4">
        <f t="shared" si="1106"/>
        <v>3.5500000000000007</v>
      </c>
      <c r="S5874" s="31">
        <f t="shared" si="1109"/>
        <v>0.29212962962962963</v>
      </c>
      <c r="T5874" s="31">
        <f t="shared" si="1110"/>
        <v>0.70188657407407407</v>
      </c>
      <c r="U5874" s="4">
        <f t="shared" si="1111"/>
        <v>3.5500000000000007</v>
      </c>
      <c r="V5874" s="4" t="str">
        <f t="shared" si="1112"/>
        <v/>
      </c>
      <c r="W5874" s="18" t="str">
        <f>IF(V5874="","",VLOOKUP(L5874,日射量と図３!$A$4:$C$368,3,TRUE)*238.85/100)</f>
        <v/>
      </c>
      <c r="X5874" s="4" t="str">
        <f t="shared" si="1113"/>
        <v/>
      </c>
      <c r="Y5874" s="4" t="str">
        <f t="shared" si="1114"/>
        <v/>
      </c>
      <c r="Z5874" s="4" t="str">
        <f t="shared" si="1115"/>
        <v/>
      </c>
      <c r="AA5874" s="4" t="str">
        <f>IF($V5874="","",IF(Y5874&lt;36,0,IF(AND(36&lt;=Y5874,Y5874&lt;71),VLOOKUP($W5874,日射量と図３!$E$6:$F$34,2,TRUE),IF(AND(71&lt;=Y5874,Y5874&lt;107),VLOOKUP($W5874,日射量と図３!$E$6:$G$34,3,TRUE),IF(AND(107&lt;=Y5874,Y5874&lt;143),VLOOKUP($W5874,日射量と図３!$E$6:$H$34,4,TRUE),VLOOKUP($W5874,日射量と図３!$E$6:$I$34,5,TRUE))))))</f>
        <v/>
      </c>
      <c r="AB5874" s="4" t="str">
        <f>IF($V5874="","",IF(Z5874&lt;36,0,IF(AND(36&lt;=Z5874,Z5874&lt;71),VLOOKUP($W5874,日射量と図３!$E$6:$F$34,2,TRUE),IF(AND(71&lt;=Z5874,Z5874&lt;107),VLOOKUP($W5874,日射量と図３!$E$6:$G$34,3,TRUE),IF(AND(107&lt;=Z5874,Z5874&lt;143),VLOOKUP($W5874,日射量と図３!$E$6:$H$34,4,TRUE),VLOOKUP($W5874,日射量と図３!$E$6:$I$34,5,TRUE))))))</f>
        <v/>
      </c>
      <c r="AC5874" s="382" t="str">
        <f t="shared" si="1107"/>
        <v/>
      </c>
      <c r="AD5874" s="382" t="str">
        <f t="shared" si="1108"/>
        <v/>
      </c>
    </row>
    <row r="5875" spans="11:30" ht="13.5" customHeight="1">
      <c r="K5875" s="4">
        <f t="shared" si="1104"/>
        <v>1</v>
      </c>
      <c r="L5875" s="34">
        <v>43496</v>
      </c>
      <c r="M5875" s="4">
        <v>245</v>
      </c>
      <c r="N5875" s="4">
        <v>16</v>
      </c>
      <c r="O5875" s="31">
        <v>0.625</v>
      </c>
      <c r="P5875" s="35">
        <v>8.120000000000001</v>
      </c>
      <c r="Q5875" s="36">
        <f t="shared" si="1105"/>
        <v>16</v>
      </c>
      <c r="R5875" s="4">
        <f t="shared" si="1106"/>
        <v>7.879999999999999</v>
      </c>
      <c r="S5875" s="31">
        <f t="shared" si="1109"/>
        <v>0.29212962962962963</v>
      </c>
      <c r="T5875" s="31">
        <f t="shared" si="1110"/>
        <v>0.70188657407407407</v>
      </c>
      <c r="U5875" s="4">
        <f t="shared" si="1111"/>
        <v>7.879999999999999</v>
      </c>
      <c r="V5875" s="4" t="str">
        <f t="shared" si="1112"/>
        <v/>
      </c>
      <c r="W5875" s="18" t="str">
        <f>IF(V5875="","",VLOOKUP(L5875,日射量と図３!$A$4:$C$368,3,TRUE)*238.85/100)</f>
        <v/>
      </c>
      <c r="X5875" s="4" t="str">
        <f t="shared" si="1113"/>
        <v/>
      </c>
      <c r="Y5875" s="4" t="str">
        <f t="shared" si="1114"/>
        <v/>
      </c>
      <c r="Z5875" s="4" t="str">
        <f t="shared" si="1115"/>
        <v/>
      </c>
      <c r="AA5875" s="4" t="str">
        <f>IF($V5875="","",IF(Y5875&lt;36,0,IF(AND(36&lt;=Y5875,Y5875&lt;71),VLOOKUP($W5875,日射量と図３!$E$6:$F$34,2,TRUE),IF(AND(71&lt;=Y5875,Y5875&lt;107),VLOOKUP($W5875,日射量と図３!$E$6:$G$34,3,TRUE),IF(AND(107&lt;=Y5875,Y5875&lt;143),VLOOKUP($W5875,日射量と図３!$E$6:$H$34,4,TRUE),VLOOKUP($W5875,日射量と図３!$E$6:$I$34,5,TRUE))))))</f>
        <v/>
      </c>
      <c r="AB5875" s="4" t="str">
        <f>IF($V5875="","",IF(Z5875&lt;36,0,IF(AND(36&lt;=Z5875,Z5875&lt;71),VLOOKUP($W5875,日射量と図３!$E$6:$F$34,2,TRUE),IF(AND(71&lt;=Z5875,Z5875&lt;107),VLOOKUP($W5875,日射量と図３!$E$6:$G$34,3,TRUE),IF(AND(107&lt;=Z5875,Z5875&lt;143),VLOOKUP($W5875,日射量と図３!$E$6:$H$34,4,TRUE),VLOOKUP($W5875,日射量と図３!$E$6:$I$34,5,TRUE))))))</f>
        <v/>
      </c>
      <c r="AC5875" s="382" t="str">
        <f t="shared" si="1107"/>
        <v/>
      </c>
      <c r="AD5875" s="382" t="str">
        <f t="shared" si="1108"/>
        <v/>
      </c>
    </row>
    <row r="5876" spans="11:30" ht="13.5" customHeight="1">
      <c r="K5876" s="4">
        <f t="shared" si="1104"/>
        <v>1</v>
      </c>
      <c r="L5876" s="34">
        <v>43496</v>
      </c>
      <c r="M5876" s="4">
        <v>245</v>
      </c>
      <c r="N5876" s="4">
        <v>17</v>
      </c>
      <c r="O5876" s="31">
        <v>0.66666666666666663</v>
      </c>
      <c r="P5876" s="35">
        <v>7.7299999999999995</v>
      </c>
      <c r="Q5876" s="36">
        <f t="shared" si="1105"/>
        <v>16</v>
      </c>
      <c r="R5876" s="4">
        <f t="shared" si="1106"/>
        <v>8.27</v>
      </c>
      <c r="S5876" s="31">
        <f t="shared" si="1109"/>
        <v>0.29212962962962963</v>
      </c>
      <c r="T5876" s="31">
        <f t="shared" si="1110"/>
        <v>0.70188657407407407</v>
      </c>
      <c r="U5876" s="4">
        <f t="shared" si="1111"/>
        <v>8.27</v>
      </c>
      <c r="V5876" s="4" t="str">
        <f t="shared" si="1112"/>
        <v/>
      </c>
      <c r="W5876" s="18" t="str">
        <f>IF(V5876="","",VLOOKUP(L5876,日射量と図３!$A$4:$C$368,3,TRUE)*238.85/100)</f>
        <v/>
      </c>
      <c r="X5876" s="4" t="str">
        <f t="shared" si="1113"/>
        <v/>
      </c>
      <c r="Y5876" s="4" t="str">
        <f t="shared" si="1114"/>
        <v/>
      </c>
      <c r="Z5876" s="4" t="str">
        <f t="shared" si="1115"/>
        <v/>
      </c>
      <c r="AA5876" s="4" t="str">
        <f>IF($V5876="","",IF(Y5876&lt;36,0,IF(AND(36&lt;=Y5876,Y5876&lt;71),VLOOKUP($W5876,日射量と図３!$E$6:$F$34,2,TRUE),IF(AND(71&lt;=Y5876,Y5876&lt;107),VLOOKUP($W5876,日射量と図３!$E$6:$G$34,3,TRUE),IF(AND(107&lt;=Y5876,Y5876&lt;143),VLOOKUP($W5876,日射量と図３!$E$6:$H$34,4,TRUE),VLOOKUP($W5876,日射量と図３!$E$6:$I$34,5,TRUE))))))</f>
        <v/>
      </c>
      <c r="AB5876" s="4" t="str">
        <f>IF($V5876="","",IF(Z5876&lt;36,0,IF(AND(36&lt;=Z5876,Z5876&lt;71),VLOOKUP($W5876,日射量と図３!$E$6:$F$34,2,TRUE),IF(AND(71&lt;=Z5876,Z5876&lt;107),VLOOKUP($W5876,日射量と図３!$E$6:$G$34,3,TRUE),IF(AND(107&lt;=Z5876,Z5876&lt;143),VLOOKUP($W5876,日射量と図３!$E$6:$H$34,4,TRUE),VLOOKUP($W5876,日射量と図３!$E$6:$I$34,5,TRUE))))))</f>
        <v/>
      </c>
      <c r="AC5876" s="382" t="str">
        <f t="shared" si="1107"/>
        <v/>
      </c>
      <c r="AD5876" s="382" t="str">
        <f t="shared" si="1108"/>
        <v/>
      </c>
    </row>
    <row r="5877" spans="11:30" ht="13.5" customHeight="1">
      <c r="K5877" s="4">
        <f t="shared" si="1104"/>
        <v>1</v>
      </c>
      <c r="L5877" s="34">
        <v>43496</v>
      </c>
      <c r="M5877" s="4">
        <v>245</v>
      </c>
      <c r="N5877" s="4">
        <v>18</v>
      </c>
      <c r="O5877" s="31">
        <v>0.70833333333333337</v>
      </c>
      <c r="P5877" s="35">
        <v>6.67</v>
      </c>
      <c r="Q5877" s="36">
        <f t="shared" si="1105"/>
        <v>16</v>
      </c>
      <c r="R5877" s="4">
        <f t="shared" si="1106"/>
        <v>9.33</v>
      </c>
      <c r="S5877" s="31">
        <f t="shared" si="1109"/>
        <v>0.29212962962962963</v>
      </c>
      <c r="T5877" s="31">
        <f t="shared" si="1110"/>
        <v>0.70188657407407407</v>
      </c>
      <c r="U5877" s="4">
        <f t="shared" si="1111"/>
        <v>0</v>
      </c>
      <c r="V5877" s="4" t="str">
        <f t="shared" si="1112"/>
        <v/>
      </c>
      <c r="W5877" s="18" t="str">
        <f>IF(V5877="","",VLOOKUP(L5877,日射量と図３!$A$4:$C$368,3,TRUE)*238.85/100)</f>
        <v/>
      </c>
      <c r="X5877" s="4" t="str">
        <f t="shared" si="1113"/>
        <v/>
      </c>
      <c r="Y5877" s="4" t="str">
        <f t="shared" si="1114"/>
        <v/>
      </c>
      <c r="Z5877" s="4" t="str">
        <f t="shared" si="1115"/>
        <v/>
      </c>
      <c r="AA5877" s="4" t="str">
        <f>IF($V5877="","",IF(Y5877&lt;36,0,IF(AND(36&lt;=Y5877,Y5877&lt;71),VLOOKUP($W5877,日射量と図３!$E$6:$F$34,2,TRUE),IF(AND(71&lt;=Y5877,Y5877&lt;107),VLOOKUP($W5877,日射量と図３!$E$6:$G$34,3,TRUE),IF(AND(107&lt;=Y5877,Y5877&lt;143),VLOOKUP($W5877,日射量と図３!$E$6:$H$34,4,TRUE),VLOOKUP($W5877,日射量と図３!$E$6:$I$34,5,TRUE))))))</f>
        <v/>
      </c>
      <c r="AB5877" s="4" t="str">
        <f>IF($V5877="","",IF(Z5877&lt;36,0,IF(AND(36&lt;=Z5877,Z5877&lt;71),VLOOKUP($W5877,日射量と図３!$E$6:$F$34,2,TRUE),IF(AND(71&lt;=Z5877,Z5877&lt;107),VLOOKUP($W5877,日射量と図３!$E$6:$G$34,3,TRUE),IF(AND(107&lt;=Z5877,Z5877&lt;143),VLOOKUP($W5877,日射量と図３!$E$6:$H$34,4,TRUE),VLOOKUP($W5877,日射量と図３!$E$6:$I$34,5,TRUE))))))</f>
        <v/>
      </c>
      <c r="AC5877" s="382" t="str">
        <f t="shared" si="1107"/>
        <v/>
      </c>
      <c r="AD5877" s="382" t="str">
        <f t="shared" si="1108"/>
        <v/>
      </c>
    </row>
    <row r="5878" spans="11:30" ht="13.5" customHeight="1">
      <c r="K5878" s="4">
        <f t="shared" si="1104"/>
        <v>1</v>
      </c>
      <c r="L5878" s="34">
        <v>43496</v>
      </c>
      <c r="M5878" s="4">
        <v>245</v>
      </c>
      <c r="N5878" s="4">
        <v>19</v>
      </c>
      <c r="O5878" s="31">
        <v>0.75</v>
      </c>
      <c r="P5878" s="35">
        <v>5.89</v>
      </c>
      <c r="Q5878" s="36">
        <f t="shared" si="1105"/>
        <v>16</v>
      </c>
      <c r="R5878" s="4">
        <f t="shared" si="1106"/>
        <v>10.11</v>
      </c>
      <c r="S5878" s="31">
        <f t="shared" si="1109"/>
        <v>0.29212962962962963</v>
      </c>
      <c r="T5878" s="31">
        <f t="shared" si="1110"/>
        <v>0.70188657407407407</v>
      </c>
      <c r="U5878" s="4">
        <f t="shared" si="1111"/>
        <v>0</v>
      </c>
      <c r="V5878" s="4" t="str">
        <f t="shared" si="1112"/>
        <v/>
      </c>
      <c r="W5878" s="18" t="str">
        <f>IF(V5878="","",VLOOKUP(L5878,日射量と図３!$A$4:$C$368,3,TRUE)*238.85/100)</f>
        <v/>
      </c>
      <c r="X5878" s="4" t="str">
        <f t="shared" si="1113"/>
        <v/>
      </c>
      <c r="Y5878" s="4" t="str">
        <f t="shared" si="1114"/>
        <v/>
      </c>
      <c r="Z5878" s="4" t="str">
        <f t="shared" si="1115"/>
        <v/>
      </c>
      <c r="AA5878" s="4" t="str">
        <f>IF($V5878="","",IF(Y5878&lt;36,0,IF(AND(36&lt;=Y5878,Y5878&lt;71),VLOOKUP($W5878,日射量と図３!$E$6:$F$34,2,TRUE),IF(AND(71&lt;=Y5878,Y5878&lt;107),VLOOKUP($W5878,日射量と図３!$E$6:$G$34,3,TRUE),IF(AND(107&lt;=Y5878,Y5878&lt;143),VLOOKUP($W5878,日射量と図３!$E$6:$H$34,4,TRUE),VLOOKUP($W5878,日射量と図３!$E$6:$I$34,5,TRUE))))))</f>
        <v/>
      </c>
      <c r="AB5878" s="4" t="str">
        <f>IF($V5878="","",IF(Z5878&lt;36,0,IF(AND(36&lt;=Z5878,Z5878&lt;71),VLOOKUP($W5878,日射量と図３!$E$6:$F$34,2,TRUE),IF(AND(71&lt;=Z5878,Z5878&lt;107),VLOOKUP($W5878,日射量と図３!$E$6:$G$34,3,TRUE),IF(AND(107&lt;=Z5878,Z5878&lt;143),VLOOKUP($W5878,日射量と図３!$E$6:$H$34,4,TRUE),VLOOKUP($W5878,日射量と図３!$E$6:$I$34,5,TRUE))))))</f>
        <v/>
      </c>
      <c r="AC5878" s="382" t="str">
        <f t="shared" si="1107"/>
        <v/>
      </c>
      <c r="AD5878" s="382" t="str">
        <f t="shared" si="1108"/>
        <v/>
      </c>
    </row>
    <row r="5879" spans="11:30" ht="13.5" customHeight="1">
      <c r="K5879" s="4">
        <f t="shared" si="1104"/>
        <v>1</v>
      </c>
      <c r="L5879" s="34">
        <v>43496</v>
      </c>
      <c r="M5879" s="4">
        <v>245</v>
      </c>
      <c r="N5879" s="4">
        <v>20</v>
      </c>
      <c r="O5879" s="31">
        <v>0.79166666666666663</v>
      </c>
      <c r="P5879" s="35">
        <v>5.33</v>
      </c>
      <c r="Q5879" s="36">
        <f t="shared" si="1105"/>
        <v>16</v>
      </c>
      <c r="R5879" s="4">
        <f t="shared" si="1106"/>
        <v>10.67</v>
      </c>
      <c r="S5879" s="31">
        <f t="shared" si="1109"/>
        <v>0.29212962962962963</v>
      </c>
      <c r="T5879" s="31">
        <f t="shared" si="1110"/>
        <v>0.70188657407407407</v>
      </c>
      <c r="U5879" s="4">
        <f t="shared" si="1111"/>
        <v>0</v>
      </c>
      <c r="V5879" s="4" t="str">
        <f t="shared" si="1112"/>
        <v/>
      </c>
      <c r="W5879" s="18" t="str">
        <f>IF(V5879="","",VLOOKUP(L5879,日射量と図３!$A$4:$C$368,3,TRUE)*238.85/100)</f>
        <v/>
      </c>
      <c r="X5879" s="4" t="str">
        <f t="shared" si="1113"/>
        <v/>
      </c>
      <c r="Y5879" s="4" t="str">
        <f t="shared" si="1114"/>
        <v/>
      </c>
      <c r="Z5879" s="4" t="str">
        <f t="shared" si="1115"/>
        <v/>
      </c>
      <c r="AA5879" s="4" t="str">
        <f>IF($V5879="","",IF(Y5879&lt;36,0,IF(AND(36&lt;=Y5879,Y5879&lt;71),VLOOKUP($W5879,日射量と図３!$E$6:$F$34,2,TRUE),IF(AND(71&lt;=Y5879,Y5879&lt;107),VLOOKUP($W5879,日射量と図３!$E$6:$G$34,3,TRUE),IF(AND(107&lt;=Y5879,Y5879&lt;143),VLOOKUP($W5879,日射量と図３!$E$6:$H$34,4,TRUE),VLOOKUP($W5879,日射量と図３!$E$6:$I$34,5,TRUE))))))</f>
        <v/>
      </c>
      <c r="AB5879" s="4" t="str">
        <f>IF($V5879="","",IF(Z5879&lt;36,0,IF(AND(36&lt;=Z5879,Z5879&lt;71),VLOOKUP($W5879,日射量と図３!$E$6:$F$34,2,TRUE),IF(AND(71&lt;=Z5879,Z5879&lt;107),VLOOKUP($W5879,日射量と図３!$E$6:$G$34,3,TRUE),IF(AND(107&lt;=Z5879,Z5879&lt;143),VLOOKUP($W5879,日射量と図３!$E$6:$H$34,4,TRUE),VLOOKUP($W5879,日射量と図３!$E$6:$I$34,5,TRUE))))))</f>
        <v/>
      </c>
      <c r="AC5879" s="382" t="str">
        <f t="shared" si="1107"/>
        <v/>
      </c>
      <c r="AD5879" s="382" t="str">
        <f t="shared" si="1108"/>
        <v/>
      </c>
    </row>
    <row r="5880" spans="11:30" ht="13.5" customHeight="1">
      <c r="K5880" s="4">
        <f t="shared" si="1104"/>
        <v>1</v>
      </c>
      <c r="L5880" s="34">
        <v>43496</v>
      </c>
      <c r="M5880" s="4">
        <v>245</v>
      </c>
      <c r="N5880" s="4">
        <v>21</v>
      </c>
      <c r="O5880" s="31">
        <v>0.83333333333333337</v>
      </c>
      <c r="P5880" s="35">
        <v>4.8000000000000007</v>
      </c>
      <c r="Q5880" s="36">
        <f t="shared" si="1105"/>
        <v>16</v>
      </c>
      <c r="R5880" s="4">
        <f t="shared" si="1106"/>
        <v>11.2</v>
      </c>
      <c r="S5880" s="31">
        <f t="shared" si="1109"/>
        <v>0.29212962962962963</v>
      </c>
      <c r="T5880" s="31">
        <f t="shared" si="1110"/>
        <v>0.70188657407407407</v>
      </c>
      <c r="U5880" s="4">
        <f t="shared" si="1111"/>
        <v>0</v>
      </c>
      <c r="V5880" s="4" t="str">
        <f t="shared" si="1112"/>
        <v/>
      </c>
      <c r="W5880" s="18" t="str">
        <f>IF(V5880="","",VLOOKUP(L5880,日射量と図３!$A$4:$C$368,3,TRUE)*238.85/100)</f>
        <v/>
      </c>
      <c r="X5880" s="4" t="str">
        <f t="shared" si="1113"/>
        <v/>
      </c>
      <c r="Y5880" s="4" t="str">
        <f t="shared" si="1114"/>
        <v/>
      </c>
      <c r="Z5880" s="4" t="str">
        <f t="shared" si="1115"/>
        <v/>
      </c>
      <c r="AA5880" s="4" t="str">
        <f>IF($V5880="","",IF(Y5880&lt;36,0,IF(AND(36&lt;=Y5880,Y5880&lt;71),VLOOKUP($W5880,日射量と図３!$E$6:$F$34,2,TRUE),IF(AND(71&lt;=Y5880,Y5880&lt;107),VLOOKUP($W5880,日射量と図３!$E$6:$G$34,3,TRUE),IF(AND(107&lt;=Y5880,Y5880&lt;143),VLOOKUP($W5880,日射量と図３!$E$6:$H$34,4,TRUE),VLOOKUP($W5880,日射量と図３!$E$6:$I$34,5,TRUE))))))</f>
        <v/>
      </c>
      <c r="AB5880" s="4" t="str">
        <f>IF($V5880="","",IF(Z5880&lt;36,0,IF(AND(36&lt;=Z5880,Z5880&lt;71),VLOOKUP($W5880,日射量と図３!$E$6:$F$34,2,TRUE),IF(AND(71&lt;=Z5880,Z5880&lt;107),VLOOKUP($W5880,日射量と図３!$E$6:$G$34,3,TRUE),IF(AND(107&lt;=Z5880,Z5880&lt;143),VLOOKUP($W5880,日射量と図３!$E$6:$H$34,4,TRUE),VLOOKUP($W5880,日射量と図３!$E$6:$I$34,5,TRUE))))))</f>
        <v/>
      </c>
      <c r="AC5880" s="382" t="str">
        <f t="shared" si="1107"/>
        <v/>
      </c>
      <c r="AD5880" s="382" t="str">
        <f t="shared" si="1108"/>
        <v/>
      </c>
    </row>
    <row r="5881" spans="11:30" ht="13.5" customHeight="1">
      <c r="K5881" s="4">
        <f t="shared" si="1104"/>
        <v>1</v>
      </c>
      <c r="L5881" s="34">
        <v>43496</v>
      </c>
      <c r="M5881" s="4">
        <v>245</v>
      </c>
      <c r="N5881" s="4">
        <v>22</v>
      </c>
      <c r="O5881" s="31">
        <v>0.875</v>
      </c>
      <c r="P5881" s="35">
        <v>4.53</v>
      </c>
      <c r="Q5881" s="36">
        <f t="shared" si="1105"/>
        <v>16</v>
      </c>
      <c r="R5881" s="4">
        <f t="shared" si="1106"/>
        <v>11.469999999999999</v>
      </c>
      <c r="S5881" s="31">
        <f t="shared" si="1109"/>
        <v>0.29212962962962963</v>
      </c>
      <c r="T5881" s="31">
        <f t="shared" si="1110"/>
        <v>0.70188657407407407</v>
      </c>
      <c r="U5881" s="4">
        <f t="shared" si="1111"/>
        <v>0</v>
      </c>
      <c r="V5881" s="4" t="str">
        <f t="shared" si="1112"/>
        <v/>
      </c>
      <c r="W5881" s="18" t="str">
        <f>IF(V5881="","",VLOOKUP(L5881,日射量と図３!$A$4:$C$368,3,TRUE)*238.85/100)</f>
        <v/>
      </c>
      <c r="X5881" s="4" t="str">
        <f t="shared" si="1113"/>
        <v/>
      </c>
      <c r="Y5881" s="4" t="str">
        <f t="shared" si="1114"/>
        <v/>
      </c>
      <c r="Z5881" s="4" t="str">
        <f t="shared" si="1115"/>
        <v/>
      </c>
      <c r="AA5881" s="4" t="str">
        <f>IF($V5881="","",IF(Y5881&lt;36,0,IF(AND(36&lt;=Y5881,Y5881&lt;71),VLOOKUP($W5881,日射量と図３!$E$6:$F$34,2,TRUE),IF(AND(71&lt;=Y5881,Y5881&lt;107),VLOOKUP($W5881,日射量と図３!$E$6:$G$34,3,TRUE),IF(AND(107&lt;=Y5881,Y5881&lt;143),VLOOKUP($W5881,日射量と図３!$E$6:$H$34,4,TRUE),VLOOKUP($W5881,日射量と図３!$E$6:$I$34,5,TRUE))))))</f>
        <v/>
      </c>
      <c r="AB5881" s="4" t="str">
        <f>IF($V5881="","",IF(Z5881&lt;36,0,IF(AND(36&lt;=Z5881,Z5881&lt;71),VLOOKUP($W5881,日射量と図３!$E$6:$F$34,2,TRUE),IF(AND(71&lt;=Z5881,Z5881&lt;107),VLOOKUP($W5881,日射量と図３!$E$6:$G$34,3,TRUE),IF(AND(107&lt;=Z5881,Z5881&lt;143),VLOOKUP($W5881,日射量と図３!$E$6:$H$34,4,TRUE),VLOOKUP($W5881,日射量と図３!$E$6:$I$34,5,TRUE))))))</f>
        <v/>
      </c>
      <c r="AC5881" s="382" t="str">
        <f t="shared" si="1107"/>
        <v/>
      </c>
      <c r="AD5881" s="382" t="str">
        <f t="shared" si="1108"/>
        <v/>
      </c>
    </row>
    <row r="5882" spans="11:30" ht="13.5" customHeight="1">
      <c r="K5882" s="4">
        <f t="shared" si="1104"/>
        <v>1</v>
      </c>
      <c r="L5882" s="34">
        <v>43496</v>
      </c>
      <c r="M5882" s="4">
        <v>245</v>
      </c>
      <c r="N5882" s="4">
        <v>23</v>
      </c>
      <c r="O5882" s="31">
        <v>0.91666666666666663</v>
      </c>
      <c r="P5882" s="35">
        <v>4.04</v>
      </c>
      <c r="Q5882" s="36">
        <f t="shared" si="1105"/>
        <v>13</v>
      </c>
      <c r="R5882" s="4">
        <f t="shared" si="1106"/>
        <v>8.9600000000000009</v>
      </c>
      <c r="S5882" s="31">
        <f t="shared" si="1109"/>
        <v>0.29212962962962963</v>
      </c>
      <c r="T5882" s="31">
        <f t="shared" si="1110"/>
        <v>0.70188657407407407</v>
      </c>
      <c r="U5882" s="4">
        <f t="shared" si="1111"/>
        <v>0</v>
      </c>
      <c r="V5882" s="4" t="str">
        <f t="shared" si="1112"/>
        <v/>
      </c>
      <c r="W5882" s="18" t="str">
        <f>IF(V5882="","",VLOOKUP(L5882,日射量と図３!$A$4:$C$368,3,TRUE)*238.85/100)</f>
        <v/>
      </c>
      <c r="X5882" s="4" t="str">
        <f t="shared" si="1113"/>
        <v/>
      </c>
      <c r="Y5882" s="4" t="str">
        <f t="shared" si="1114"/>
        <v/>
      </c>
      <c r="Z5882" s="4" t="str">
        <f t="shared" si="1115"/>
        <v/>
      </c>
      <c r="AA5882" s="4" t="str">
        <f>IF($V5882="","",IF(Y5882&lt;36,0,IF(AND(36&lt;=Y5882,Y5882&lt;71),VLOOKUP($W5882,日射量と図３!$E$6:$F$34,2,TRUE),IF(AND(71&lt;=Y5882,Y5882&lt;107),VLOOKUP($W5882,日射量と図３!$E$6:$G$34,3,TRUE),IF(AND(107&lt;=Y5882,Y5882&lt;143),VLOOKUP($W5882,日射量と図３!$E$6:$H$34,4,TRUE),VLOOKUP($W5882,日射量と図３!$E$6:$I$34,5,TRUE))))))</f>
        <v/>
      </c>
      <c r="AB5882" s="4" t="str">
        <f>IF($V5882="","",IF(Z5882&lt;36,0,IF(AND(36&lt;=Z5882,Z5882&lt;71),VLOOKUP($W5882,日射量と図３!$E$6:$F$34,2,TRUE),IF(AND(71&lt;=Z5882,Z5882&lt;107),VLOOKUP($W5882,日射量と図３!$E$6:$G$34,3,TRUE),IF(AND(107&lt;=Z5882,Z5882&lt;143),VLOOKUP($W5882,日射量と図３!$E$6:$H$34,4,TRUE),VLOOKUP($W5882,日射量と図３!$E$6:$I$34,5,TRUE))))))</f>
        <v/>
      </c>
      <c r="AC5882" s="382" t="str">
        <f t="shared" si="1107"/>
        <v/>
      </c>
      <c r="AD5882" s="382" t="str">
        <f t="shared" si="1108"/>
        <v/>
      </c>
    </row>
    <row r="5883" spans="11:30" ht="13.5" customHeight="1">
      <c r="K5883" s="4">
        <f t="shared" si="1104"/>
        <v>1</v>
      </c>
      <c r="L5883" s="34">
        <v>43496</v>
      </c>
      <c r="M5883" s="4">
        <v>245</v>
      </c>
      <c r="N5883" s="4">
        <v>24</v>
      </c>
      <c r="O5883" s="31">
        <v>0.95833333333333337</v>
      </c>
      <c r="P5883" s="35">
        <v>3.65</v>
      </c>
      <c r="Q5883" s="36">
        <f t="shared" si="1105"/>
        <v>13</v>
      </c>
      <c r="R5883" s="4">
        <f t="shared" si="1106"/>
        <v>9.35</v>
      </c>
      <c r="S5883" s="31">
        <f t="shared" si="1109"/>
        <v>0.29212962962962963</v>
      </c>
      <c r="T5883" s="31">
        <f t="shared" si="1110"/>
        <v>0.70188657407407407</v>
      </c>
      <c r="U5883" s="4">
        <f t="shared" si="1111"/>
        <v>0</v>
      </c>
      <c r="V5883" s="4" t="str">
        <f t="shared" si="1112"/>
        <v/>
      </c>
      <c r="W5883" s="18" t="str">
        <f>IF(V5883="","",VLOOKUP(L5883,日射量と図３!$A$4:$C$368,3,TRUE)*238.85/100)</f>
        <v/>
      </c>
      <c r="X5883" s="4" t="str">
        <f t="shared" si="1113"/>
        <v/>
      </c>
      <c r="Y5883" s="4" t="str">
        <f t="shared" si="1114"/>
        <v/>
      </c>
      <c r="Z5883" s="4" t="str">
        <f t="shared" si="1115"/>
        <v/>
      </c>
      <c r="AA5883" s="4" t="str">
        <f>IF($V5883="","",IF(Y5883&lt;36,0,IF(AND(36&lt;=Y5883,Y5883&lt;71),VLOOKUP($W5883,日射量と図３!$E$6:$F$34,2,TRUE),IF(AND(71&lt;=Y5883,Y5883&lt;107),VLOOKUP($W5883,日射量と図３!$E$6:$G$34,3,TRUE),IF(AND(107&lt;=Y5883,Y5883&lt;143),VLOOKUP($W5883,日射量と図３!$E$6:$H$34,4,TRUE),VLOOKUP($W5883,日射量と図３!$E$6:$I$34,5,TRUE))))))</f>
        <v/>
      </c>
      <c r="AB5883" s="4" t="str">
        <f>IF($V5883="","",IF(Z5883&lt;36,0,IF(AND(36&lt;=Z5883,Z5883&lt;71),VLOOKUP($W5883,日射量と図３!$E$6:$F$34,2,TRUE),IF(AND(71&lt;=Z5883,Z5883&lt;107),VLOOKUP($W5883,日射量と図３!$E$6:$G$34,3,TRUE),IF(AND(107&lt;=Z5883,Z5883&lt;143),VLOOKUP($W5883,日射量と図３!$E$6:$H$34,4,TRUE),VLOOKUP($W5883,日射量と図３!$E$6:$I$34,5,TRUE))))))</f>
        <v/>
      </c>
      <c r="AC5883" s="382" t="str">
        <f t="shared" si="1107"/>
        <v/>
      </c>
      <c r="AD5883" s="382" t="str">
        <f t="shared" si="1108"/>
        <v/>
      </c>
    </row>
    <row r="5884" spans="11:30">
      <c r="K5884" s="4">
        <f t="shared" si="1104"/>
        <v>2</v>
      </c>
      <c r="L5884" s="34">
        <v>43497</v>
      </c>
      <c r="M5884" s="4">
        <v>246</v>
      </c>
      <c r="N5884" s="4">
        <v>1</v>
      </c>
      <c r="O5884" s="31">
        <v>0</v>
      </c>
      <c r="P5884" s="35">
        <v>3.2300000000000004</v>
      </c>
      <c r="Q5884" s="36">
        <f t="shared" si="1105"/>
        <v>13</v>
      </c>
      <c r="R5884" s="4">
        <f t="shared" si="1106"/>
        <v>9.77</v>
      </c>
      <c r="S5884" s="31">
        <f t="shared" si="1109"/>
        <v>0.28591435185185182</v>
      </c>
      <c r="T5884" s="31">
        <f t="shared" si="1110"/>
        <v>0.72222222222222221</v>
      </c>
      <c r="U5884" s="4">
        <f t="shared" si="1111"/>
        <v>0</v>
      </c>
      <c r="V5884" s="4">
        <f t="shared" si="1112"/>
        <v>79.59</v>
      </c>
      <c r="W5884" s="18">
        <f>IF(V5884="","",VLOOKUP(L5884,日射量と図３!$A$4:$C$368,3,TRUE)*238.85/100)</f>
        <v>21.496500000000001</v>
      </c>
      <c r="X5884" s="4">
        <f t="shared" si="1113"/>
        <v>10</v>
      </c>
      <c r="Y5884" s="4">
        <f t="shared" si="1114"/>
        <v>49.758474149999991</v>
      </c>
      <c r="Z5884" s="4">
        <f t="shared" si="1115"/>
        <v>56.091370859999991</v>
      </c>
      <c r="AA5884" s="4">
        <f>IF($V5884="","",IF(Y5884&lt;36,0,IF(AND(36&lt;=Y5884,Y5884&lt;71),VLOOKUP($W5884,日射量と図３!$E$6:$F$34,2,TRUE),IF(AND(71&lt;=Y5884,Y5884&lt;107),VLOOKUP($W5884,日射量と図３!$E$6:$G$34,3,TRUE),IF(AND(107&lt;=Y5884,Y5884&lt;143),VLOOKUP($W5884,日射量と図３!$E$6:$H$34,4,TRUE),VLOOKUP($W5884,日射量と図３!$E$6:$I$34,5,TRUE))))))</f>
        <v>34</v>
      </c>
      <c r="AB5884" s="4">
        <f>IF($V5884="","",IF(Z5884&lt;36,0,IF(AND(36&lt;=Z5884,Z5884&lt;71),VLOOKUP($W5884,日射量と図３!$E$6:$F$34,2,TRUE),IF(AND(71&lt;=Z5884,Z5884&lt;107),VLOOKUP($W5884,日射量と図３!$E$6:$G$34,3,TRUE),IF(AND(107&lt;=Z5884,Z5884&lt;143),VLOOKUP($W5884,日射量と図３!$E$6:$H$34,4,TRUE),VLOOKUP($W5884,日射量と図３!$E$6:$I$34,5,TRUE))))))</f>
        <v>34</v>
      </c>
      <c r="AC5884" s="382">
        <f t="shared" si="1107"/>
        <v>1.4235120000000001</v>
      </c>
      <c r="AD5884" s="382">
        <f t="shared" si="1108"/>
        <v>1.4235120000000001</v>
      </c>
    </row>
    <row r="5885" spans="11:30">
      <c r="K5885" s="4">
        <f t="shared" si="1104"/>
        <v>2</v>
      </c>
      <c r="L5885" s="34">
        <v>43497</v>
      </c>
      <c r="M5885" s="4">
        <v>246</v>
      </c>
      <c r="N5885" s="4">
        <v>2</v>
      </c>
      <c r="O5885" s="31">
        <v>4.1666666666666664E-2</v>
      </c>
      <c r="P5885" s="35">
        <v>2.88</v>
      </c>
      <c r="Q5885" s="36">
        <f t="shared" si="1105"/>
        <v>13</v>
      </c>
      <c r="R5885" s="4">
        <f t="shared" si="1106"/>
        <v>10.120000000000001</v>
      </c>
      <c r="S5885" s="31">
        <f t="shared" si="1109"/>
        <v>0.28591435185185182</v>
      </c>
      <c r="T5885" s="31">
        <f t="shared" si="1110"/>
        <v>0.72222222222222221</v>
      </c>
      <c r="U5885" s="4">
        <f t="shared" si="1111"/>
        <v>0</v>
      </c>
      <c r="V5885" s="4" t="str">
        <f t="shared" si="1112"/>
        <v/>
      </c>
      <c r="W5885" s="18" t="str">
        <f>IF(V5885="","",VLOOKUP(L5885,日射量と図３!$A$4:$C$368,3,TRUE)*238.85/100)</f>
        <v/>
      </c>
      <c r="X5885" s="4" t="str">
        <f t="shared" si="1113"/>
        <v/>
      </c>
      <c r="Y5885" s="4" t="str">
        <f t="shared" si="1114"/>
        <v/>
      </c>
      <c r="Z5885" s="4" t="str">
        <f t="shared" si="1115"/>
        <v/>
      </c>
      <c r="AA5885" s="4" t="str">
        <f>IF($V5885="","",IF(Y5885&lt;36,0,IF(AND(36&lt;=Y5885,Y5885&lt;71),VLOOKUP($W5885,日射量と図３!$E$6:$F$34,2,TRUE),IF(AND(71&lt;=Y5885,Y5885&lt;107),VLOOKUP($W5885,日射量と図３!$E$6:$G$34,3,TRUE),IF(AND(107&lt;=Y5885,Y5885&lt;143),VLOOKUP($W5885,日射量と図３!$E$6:$H$34,4,TRUE),VLOOKUP($W5885,日射量と図３!$E$6:$I$34,5,TRUE))))))</f>
        <v/>
      </c>
      <c r="AB5885" s="4" t="str">
        <f>IF($V5885="","",IF(Z5885&lt;36,0,IF(AND(36&lt;=Z5885,Z5885&lt;71),VLOOKUP($W5885,日射量と図３!$E$6:$F$34,2,TRUE),IF(AND(71&lt;=Z5885,Z5885&lt;107),VLOOKUP($W5885,日射量と図３!$E$6:$G$34,3,TRUE),IF(AND(107&lt;=Z5885,Z5885&lt;143),VLOOKUP($W5885,日射量と図３!$E$6:$H$34,4,TRUE),VLOOKUP($W5885,日射量と図３!$E$6:$I$34,5,TRUE))))))</f>
        <v/>
      </c>
      <c r="AC5885" s="382" t="str">
        <f t="shared" si="1107"/>
        <v/>
      </c>
      <c r="AD5885" s="382" t="str">
        <f t="shared" si="1108"/>
        <v/>
      </c>
    </row>
    <row r="5886" spans="11:30">
      <c r="K5886" s="4">
        <f t="shared" si="1104"/>
        <v>2</v>
      </c>
      <c r="L5886" s="34">
        <v>43497</v>
      </c>
      <c r="M5886" s="4">
        <v>246</v>
      </c>
      <c r="N5886" s="4">
        <v>3</v>
      </c>
      <c r="O5886" s="31">
        <v>8.3333333333333329E-2</v>
      </c>
      <c r="P5886" s="35">
        <v>2.73</v>
      </c>
      <c r="Q5886" s="36">
        <f t="shared" si="1105"/>
        <v>13</v>
      </c>
      <c r="R5886" s="4">
        <f t="shared" si="1106"/>
        <v>10.27</v>
      </c>
      <c r="S5886" s="31">
        <f t="shared" si="1109"/>
        <v>0.28591435185185182</v>
      </c>
      <c r="T5886" s="31">
        <f t="shared" si="1110"/>
        <v>0.72222222222222221</v>
      </c>
      <c r="U5886" s="4">
        <f t="shared" si="1111"/>
        <v>0</v>
      </c>
      <c r="V5886" s="4" t="str">
        <f t="shared" si="1112"/>
        <v/>
      </c>
      <c r="W5886" s="18" t="str">
        <f>IF(V5886="","",VLOOKUP(L5886,日射量と図３!$A$4:$C$368,3,TRUE)*238.85/100)</f>
        <v/>
      </c>
      <c r="X5886" s="4" t="str">
        <f t="shared" si="1113"/>
        <v/>
      </c>
      <c r="Y5886" s="4" t="str">
        <f t="shared" si="1114"/>
        <v/>
      </c>
      <c r="Z5886" s="4" t="str">
        <f t="shared" si="1115"/>
        <v/>
      </c>
      <c r="AA5886" s="4" t="str">
        <f>IF($V5886="","",IF(Y5886&lt;36,0,IF(AND(36&lt;=Y5886,Y5886&lt;71),VLOOKUP($W5886,日射量と図３!$E$6:$F$34,2,TRUE),IF(AND(71&lt;=Y5886,Y5886&lt;107),VLOOKUP($W5886,日射量と図３!$E$6:$G$34,3,TRUE),IF(AND(107&lt;=Y5886,Y5886&lt;143),VLOOKUP($W5886,日射量と図３!$E$6:$H$34,4,TRUE),VLOOKUP($W5886,日射量と図３!$E$6:$I$34,5,TRUE))))))</f>
        <v/>
      </c>
      <c r="AB5886" s="4" t="str">
        <f>IF($V5886="","",IF(Z5886&lt;36,0,IF(AND(36&lt;=Z5886,Z5886&lt;71),VLOOKUP($W5886,日射量と図３!$E$6:$F$34,2,TRUE),IF(AND(71&lt;=Z5886,Z5886&lt;107),VLOOKUP($W5886,日射量と図３!$E$6:$G$34,3,TRUE),IF(AND(107&lt;=Z5886,Z5886&lt;143),VLOOKUP($W5886,日射量と図３!$E$6:$H$34,4,TRUE),VLOOKUP($W5886,日射量と図３!$E$6:$I$34,5,TRUE))))))</f>
        <v/>
      </c>
      <c r="AC5886" s="382" t="str">
        <f t="shared" si="1107"/>
        <v/>
      </c>
      <c r="AD5886" s="382" t="str">
        <f t="shared" si="1108"/>
        <v/>
      </c>
    </row>
    <row r="5887" spans="11:30">
      <c r="K5887" s="4">
        <f t="shared" si="1104"/>
        <v>2</v>
      </c>
      <c r="L5887" s="34">
        <v>43497</v>
      </c>
      <c r="M5887" s="4">
        <v>246</v>
      </c>
      <c r="N5887" s="4">
        <v>4</v>
      </c>
      <c r="O5887" s="31">
        <v>0.125</v>
      </c>
      <c r="P5887" s="35">
        <v>2.3000000000000003</v>
      </c>
      <c r="Q5887" s="36">
        <f t="shared" si="1105"/>
        <v>13</v>
      </c>
      <c r="R5887" s="4">
        <f t="shared" si="1106"/>
        <v>10.7</v>
      </c>
      <c r="S5887" s="31">
        <f t="shared" si="1109"/>
        <v>0.28591435185185182</v>
      </c>
      <c r="T5887" s="31">
        <f t="shared" si="1110"/>
        <v>0.72222222222222221</v>
      </c>
      <c r="U5887" s="4">
        <f t="shared" si="1111"/>
        <v>0</v>
      </c>
      <c r="V5887" s="4" t="str">
        <f t="shared" si="1112"/>
        <v/>
      </c>
      <c r="W5887" s="18" t="str">
        <f>IF(V5887="","",VLOOKUP(L5887,日射量と図３!$A$4:$C$368,3,TRUE)*238.85/100)</f>
        <v/>
      </c>
      <c r="X5887" s="4" t="str">
        <f t="shared" si="1113"/>
        <v/>
      </c>
      <c r="Y5887" s="4" t="str">
        <f t="shared" si="1114"/>
        <v/>
      </c>
      <c r="Z5887" s="4" t="str">
        <f t="shared" si="1115"/>
        <v/>
      </c>
      <c r="AA5887" s="4" t="str">
        <f>IF($V5887="","",IF(Y5887&lt;36,0,IF(AND(36&lt;=Y5887,Y5887&lt;71),VLOOKUP($W5887,日射量と図３!$E$6:$F$34,2,TRUE),IF(AND(71&lt;=Y5887,Y5887&lt;107),VLOOKUP($W5887,日射量と図３!$E$6:$G$34,3,TRUE),IF(AND(107&lt;=Y5887,Y5887&lt;143),VLOOKUP($W5887,日射量と図３!$E$6:$H$34,4,TRUE),VLOOKUP($W5887,日射量と図３!$E$6:$I$34,5,TRUE))))))</f>
        <v/>
      </c>
      <c r="AB5887" s="4" t="str">
        <f>IF($V5887="","",IF(Z5887&lt;36,0,IF(AND(36&lt;=Z5887,Z5887&lt;71),VLOOKUP($W5887,日射量と図３!$E$6:$F$34,2,TRUE),IF(AND(71&lt;=Z5887,Z5887&lt;107),VLOOKUP($W5887,日射量と図３!$E$6:$G$34,3,TRUE),IF(AND(107&lt;=Z5887,Z5887&lt;143),VLOOKUP($W5887,日射量と図３!$E$6:$H$34,4,TRUE),VLOOKUP($W5887,日射量と図３!$E$6:$I$34,5,TRUE))))))</f>
        <v/>
      </c>
      <c r="AC5887" s="382" t="str">
        <f t="shared" si="1107"/>
        <v/>
      </c>
      <c r="AD5887" s="382" t="str">
        <f t="shared" si="1108"/>
        <v/>
      </c>
    </row>
    <row r="5888" spans="11:30">
      <c r="K5888" s="4">
        <f t="shared" si="1104"/>
        <v>2</v>
      </c>
      <c r="L5888" s="34">
        <v>43497</v>
      </c>
      <c r="M5888" s="4">
        <v>246</v>
      </c>
      <c r="N5888" s="4">
        <v>5</v>
      </c>
      <c r="O5888" s="31">
        <v>0.16666666666666666</v>
      </c>
      <c r="P5888" s="35">
        <v>2.2199999999999998</v>
      </c>
      <c r="Q5888" s="36">
        <f t="shared" si="1105"/>
        <v>15</v>
      </c>
      <c r="R5888" s="4">
        <f t="shared" si="1106"/>
        <v>12.780000000000001</v>
      </c>
      <c r="S5888" s="31">
        <f t="shared" si="1109"/>
        <v>0.28591435185185182</v>
      </c>
      <c r="T5888" s="31">
        <f t="shared" si="1110"/>
        <v>0.72222222222222221</v>
      </c>
      <c r="U5888" s="4">
        <f t="shared" si="1111"/>
        <v>0</v>
      </c>
      <c r="V5888" s="4" t="str">
        <f t="shared" si="1112"/>
        <v/>
      </c>
      <c r="W5888" s="18" t="str">
        <f>IF(V5888="","",VLOOKUP(L5888,日射量と図３!$A$4:$C$368,3,TRUE)*238.85/100)</f>
        <v/>
      </c>
      <c r="X5888" s="4" t="str">
        <f t="shared" si="1113"/>
        <v/>
      </c>
      <c r="Y5888" s="4" t="str">
        <f t="shared" si="1114"/>
        <v/>
      </c>
      <c r="Z5888" s="4" t="str">
        <f t="shared" si="1115"/>
        <v/>
      </c>
      <c r="AA5888" s="4" t="str">
        <f>IF($V5888="","",IF(Y5888&lt;36,0,IF(AND(36&lt;=Y5888,Y5888&lt;71),VLOOKUP($W5888,日射量と図３!$E$6:$F$34,2,TRUE),IF(AND(71&lt;=Y5888,Y5888&lt;107),VLOOKUP($W5888,日射量と図３!$E$6:$G$34,3,TRUE),IF(AND(107&lt;=Y5888,Y5888&lt;143),VLOOKUP($W5888,日射量と図３!$E$6:$H$34,4,TRUE),VLOOKUP($W5888,日射量と図３!$E$6:$I$34,5,TRUE))))))</f>
        <v/>
      </c>
      <c r="AB5888" s="4" t="str">
        <f>IF($V5888="","",IF(Z5888&lt;36,0,IF(AND(36&lt;=Z5888,Z5888&lt;71),VLOOKUP($W5888,日射量と図３!$E$6:$F$34,2,TRUE),IF(AND(71&lt;=Z5888,Z5888&lt;107),VLOOKUP($W5888,日射量と図３!$E$6:$G$34,3,TRUE),IF(AND(107&lt;=Z5888,Z5888&lt;143),VLOOKUP($W5888,日射量と図３!$E$6:$H$34,4,TRUE),VLOOKUP($W5888,日射量と図３!$E$6:$I$34,5,TRUE))))))</f>
        <v/>
      </c>
      <c r="AC5888" s="382" t="str">
        <f t="shared" si="1107"/>
        <v/>
      </c>
      <c r="AD5888" s="382" t="str">
        <f t="shared" si="1108"/>
        <v/>
      </c>
    </row>
    <row r="5889" spans="11:30">
      <c r="K5889" s="4">
        <f t="shared" si="1104"/>
        <v>2</v>
      </c>
      <c r="L5889" s="34">
        <v>43497</v>
      </c>
      <c r="M5889" s="4">
        <v>246</v>
      </c>
      <c r="N5889" s="4">
        <v>6</v>
      </c>
      <c r="O5889" s="31">
        <v>0.20833333333333334</v>
      </c>
      <c r="P5889" s="35">
        <v>2.0599999999999996</v>
      </c>
      <c r="Q5889" s="36">
        <f t="shared" si="1105"/>
        <v>15</v>
      </c>
      <c r="R5889" s="4">
        <f t="shared" si="1106"/>
        <v>12.940000000000001</v>
      </c>
      <c r="S5889" s="31">
        <f t="shared" si="1109"/>
        <v>0.28591435185185182</v>
      </c>
      <c r="T5889" s="31">
        <f t="shared" si="1110"/>
        <v>0.72222222222222221</v>
      </c>
      <c r="U5889" s="4">
        <f t="shared" si="1111"/>
        <v>0</v>
      </c>
      <c r="V5889" s="4" t="str">
        <f t="shared" si="1112"/>
        <v/>
      </c>
      <c r="W5889" s="18" t="str">
        <f>IF(V5889="","",VLOOKUP(L5889,日射量と図３!$A$4:$C$368,3,TRUE)*238.85/100)</f>
        <v/>
      </c>
      <c r="X5889" s="4" t="str">
        <f t="shared" si="1113"/>
        <v/>
      </c>
      <c r="Y5889" s="4" t="str">
        <f t="shared" si="1114"/>
        <v/>
      </c>
      <c r="Z5889" s="4" t="str">
        <f t="shared" si="1115"/>
        <v/>
      </c>
      <c r="AA5889" s="4" t="str">
        <f>IF($V5889="","",IF(Y5889&lt;36,0,IF(AND(36&lt;=Y5889,Y5889&lt;71),VLOOKUP($W5889,日射量と図３!$E$6:$F$34,2,TRUE),IF(AND(71&lt;=Y5889,Y5889&lt;107),VLOOKUP($W5889,日射量と図３!$E$6:$G$34,3,TRUE),IF(AND(107&lt;=Y5889,Y5889&lt;143),VLOOKUP($W5889,日射量と図３!$E$6:$H$34,4,TRUE),VLOOKUP($W5889,日射量と図３!$E$6:$I$34,5,TRUE))))))</f>
        <v/>
      </c>
      <c r="AB5889" s="4" t="str">
        <f>IF($V5889="","",IF(Z5889&lt;36,0,IF(AND(36&lt;=Z5889,Z5889&lt;71),VLOOKUP($W5889,日射量と図３!$E$6:$F$34,2,TRUE),IF(AND(71&lt;=Z5889,Z5889&lt;107),VLOOKUP($W5889,日射量と図３!$E$6:$G$34,3,TRUE),IF(AND(107&lt;=Z5889,Z5889&lt;143),VLOOKUP($W5889,日射量と図３!$E$6:$H$34,4,TRUE),VLOOKUP($W5889,日射量と図３!$E$6:$I$34,5,TRUE))))))</f>
        <v/>
      </c>
      <c r="AC5889" s="382" t="str">
        <f t="shared" si="1107"/>
        <v/>
      </c>
      <c r="AD5889" s="382" t="str">
        <f t="shared" si="1108"/>
        <v/>
      </c>
    </row>
    <row r="5890" spans="11:30">
      <c r="K5890" s="4">
        <f t="shared" si="1104"/>
        <v>2</v>
      </c>
      <c r="L5890" s="34">
        <v>43497</v>
      </c>
      <c r="M5890" s="4">
        <v>246</v>
      </c>
      <c r="N5890" s="4">
        <v>7</v>
      </c>
      <c r="O5890" s="31">
        <v>0.25</v>
      </c>
      <c r="P5890" s="35">
        <v>1.5999999999999999</v>
      </c>
      <c r="Q5890" s="36">
        <f t="shared" si="1105"/>
        <v>15</v>
      </c>
      <c r="R5890" s="4">
        <f t="shared" si="1106"/>
        <v>13.4</v>
      </c>
      <c r="S5890" s="31">
        <f t="shared" si="1109"/>
        <v>0.28591435185185182</v>
      </c>
      <c r="T5890" s="31">
        <f t="shared" si="1110"/>
        <v>0.72222222222222221</v>
      </c>
      <c r="U5890" s="4">
        <f t="shared" si="1111"/>
        <v>0</v>
      </c>
      <c r="V5890" s="4" t="str">
        <f t="shared" si="1112"/>
        <v/>
      </c>
      <c r="W5890" s="18" t="str">
        <f>IF(V5890="","",VLOOKUP(L5890,日射量と図３!$A$4:$C$368,3,TRUE)*238.85/100)</f>
        <v/>
      </c>
      <c r="X5890" s="4" t="str">
        <f t="shared" si="1113"/>
        <v/>
      </c>
      <c r="Y5890" s="4" t="str">
        <f t="shared" si="1114"/>
        <v/>
      </c>
      <c r="Z5890" s="4" t="str">
        <f t="shared" si="1115"/>
        <v/>
      </c>
      <c r="AA5890" s="4" t="str">
        <f>IF($V5890="","",IF(Y5890&lt;36,0,IF(AND(36&lt;=Y5890,Y5890&lt;71),VLOOKUP($W5890,日射量と図３!$E$6:$F$34,2,TRUE),IF(AND(71&lt;=Y5890,Y5890&lt;107),VLOOKUP($W5890,日射量と図３!$E$6:$G$34,3,TRUE),IF(AND(107&lt;=Y5890,Y5890&lt;143),VLOOKUP($W5890,日射量と図３!$E$6:$H$34,4,TRUE),VLOOKUP($W5890,日射量と図３!$E$6:$I$34,5,TRUE))))))</f>
        <v/>
      </c>
      <c r="AB5890" s="4" t="str">
        <f>IF($V5890="","",IF(Z5890&lt;36,0,IF(AND(36&lt;=Z5890,Z5890&lt;71),VLOOKUP($W5890,日射量と図３!$E$6:$F$34,2,TRUE),IF(AND(71&lt;=Z5890,Z5890&lt;107),VLOOKUP($W5890,日射量と図３!$E$6:$G$34,3,TRUE),IF(AND(107&lt;=Z5890,Z5890&lt;143),VLOOKUP($W5890,日射量と図３!$E$6:$H$34,4,TRUE),VLOOKUP($W5890,日射量と図３!$E$6:$I$34,5,TRUE))))))</f>
        <v/>
      </c>
      <c r="AC5890" s="382" t="str">
        <f t="shared" si="1107"/>
        <v/>
      </c>
      <c r="AD5890" s="382" t="str">
        <f t="shared" si="1108"/>
        <v/>
      </c>
    </row>
    <row r="5891" spans="11:30">
      <c r="K5891" s="4">
        <f t="shared" si="1104"/>
        <v>2</v>
      </c>
      <c r="L5891" s="34">
        <v>43497</v>
      </c>
      <c r="M5891" s="4">
        <v>246</v>
      </c>
      <c r="N5891" s="4">
        <v>8</v>
      </c>
      <c r="O5891" s="31">
        <v>0.29166666666666669</v>
      </c>
      <c r="P5891" s="35">
        <v>1.7799999999999998</v>
      </c>
      <c r="Q5891" s="36">
        <f t="shared" si="1105"/>
        <v>12</v>
      </c>
      <c r="R5891" s="4">
        <f t="shared" si="1106"/>
        <v>10.220000000000001</v>
      </c>
      <c r="S5891" s="31">
        <f t="shared" si="1109"/>
        <v>0.28591435185185182</v>
      </c>
      <c r="T5891" s="31">
        <f t="shared" si="1110"/>
        <v>0.72222222222222221</v>
      </c>
      <c r="U5891" s="4">
        <f t="shared" si="1111"/>
        <v>10.220000000000001</v>
      </c>
      <c r="V5891" s="4" t="str">
        <f t="shared" si="1112"/>
        <v/>
      </c>
      <c r="W5891" s="18" t="str">
        <f>IF(V5891="","",VLOOKUP(L5891,日射量と図３!$A$4:$C$368,3,TRUE)*238.85/100)</f>
        <v/>
      </c>
      <c r="X5891" s="4" t="str">
        <f t="shared" si="1113"/>
        <v/>
      </c>
      <c r="Y5891" s="4" t="str">
        <f t="shared" si="1114"/>
        <v/>
      </c>
      <c r="Z5891" s="4" t="str">
        <f t="shared" si="1115"/>
        <v/>
      </c>
      <c r="AA5891" s="4" t="str">
        <f>IF($V5891="","",IF(Y5891&lt;36,0,IF(AND(36&lt;=Y5891,Y5891&lt;71),VLOOKUP($W5891,日射量と図３!$E$6:$F$34,2,TRUE),IF(AND(71&lt;=Y5891,Y5891&lt;107),VLOOKUP($W5891,日射量と図３!$E$6:$G$34,3,TRUE),IF(AND(107&lt;=Y5891,Y5891&lt;143),VLOOKUP($W5891,日射量と図３!$E$6:$H$34,4,TRUE),VLOOKUP($W5891,日射量と図３!$E$6:$I$34,5,TRUE))))))</f>
        <v/>
      </c>
      <c r="AB5891" s="4" t="str">
        <f>IF($V5891="","",IF(Z5891&lt;36,0,IF(AND(36&lt;=Z5891,Z5891&lt;71),VLOOKUP($W5891,日射量と図３!$E$6:$F$34,2,TRUE),IF(AND(71&lt;=Z5891,Z5891&lt;107),VLOOKUP($W5891,日射量と図３!$E$6:$G$34,3,TRUE),IF(AND(107&lt;=Z5891,Z5891&lt;143),VLOOKUP($W5891,日射量と図３!$E$6:$H$34,4,TRUE),VLOOKUP($W5891,日射量と図３!$E$6:$I$34,5,TRUE))))))</f>
        <v/>
      </c>
      <c r="AC5891" s="382" t="str">
        <f t="shared" si="1107"/>
        <v/>
      </c>
      <c r="AD5891" s="382" t="str">
        <f t="shared" si="1108"/>
        <v/>
      </c>
    </row>
    <row r="5892" spans="11:30">
      <c r="K5892" s="4">
        <f t="shared" si="1104"/>
        <v>2</v>
      </c>
      <c r="L5892" s="34">
        <v>43497</v>
      </c>
      <c r="M5892" s="4">
        <v>246</v>
      </c>
      <c r="N5892" s="4">
        <v>9</v>
      </c>
      <c r="O5892" s="31">
        <v>0.33333333333333331</v>
      </c>
      <c r="P5892" s="35">
        <v>2.5500000000000003</v>
      </c>
      <c r="Q5892" s="36">
        <f t="shared" si="1105"/>
        <v>12</v>
      </c>
      <c r="R5892" s="4">
        <f t="shared" si="1106"/>
        <v>9.4499999999999993</v>
      </c>
      <c r="S5892" s="31">
        <f t="shared" si="1109"/>
        <v>0.28591435185185182</v>
      </c>
      <c r="T5892" s="31">
        <f t="shared" si="1110"/>
        <v>0.72222222222222221</v>
      </c>
      <c r="U5892" s="4">
        <f t="shared" si="1111"/>
        <v>9.4499999999999993</v>
      </c>
      <c r="V5892" s="4" t="str">
        <f t="shared" si="1112"/>
        <v/>
      </c>
      <c r="W5892" s="18" t="str">
        <f>IF(V5892="","",VLOOKUP(L5892,日射量と図３!$A$4:$C$368,3,TRUE)*238.85/100)</f>
        <v/>
      </c>
      <c r="X5892" s="4" t="str">
        <f t="shared" si="1113"/>
        <v/>
      </c>
      <c r="Y5892" s="4" t="str">
        <f t="shared" si="1114"/>
        <v/>
      </c>
      <c r="Z5892" s="4" t="str">
        <f t="shared" si="1115"/>
        <v/>
      </c>
      <c r="AA5892" s="4" t="str">
        <f>IF($V5892="","",IF(Y5892&lt;36,0,IF(AND(36&lt;=Y5892,Y5892&lt;71),VLOOKUP($W5892,日射量と図３!$E$6:$F$34,2,TRUE),IF(AND(71&lt;=Y5892,Y5892&lt;107),VLOOKUP($W5892,日射量と図３!$E$6:$G$34,3,TRUE),IF(AND(107&lt;=Y5892,Y5892&lt;143),VLOOKUP($W5892,日射量と図３!$E$6:$H$34,4,TRUE),VLOOKUP($W5892,日射量と図３!$E$6:$I$34,5,TRUE))))))</f>
        <v/>
      </c>
      <c r="AB5892" s="4" t="str">
        <f>IF($V5892="","",IF(Z5892&lt;36,0,IF(AND(36&lt;=Z5892,Z5892&lt;71),VLOOKUP($W5892,日射量と図３!$E$6:$F$34,2,TRUE),IF(AND(71&lt;=Z5892,Z5892&lt;107),VLOOKUP($W5892,日射量と図３!$E$6:$G$34,3,TRUE),IF(AND(107&lt;=Z5892,Z5892&lt;143),VLOOKUP($W5892,日射量と図３!$E$6:$H$34,4,TRUE),VLOOKUP($W5892,日射量と図３!$E$6:$I$34,5,TRUE))))))</f>
        <v/>
      </c>
      <c r="AC5892" s="382" t="str">
        <f t="shared" si="1107"/>
        <v/>
      </c>
      <c r="AD5892" s="382" t="str">
        <f t="shared" si="1108"/>
        <v/>
      </c>
    </row>
    <row r="5893" spans="11:30">
      <c r="K5893" s="4">
        <f t="shared" ref="K5893:K5956" si="1116">MONTH(L5893)</f>
        <v>2</v>
      </c>
      <c r="L5893" s="34">
        <v>43497</v>
      </c>
      <c r="M5893" s="4">
        <v>246</v>
      </c>
      <c r="N5893" s="4">
        <v>10</v>
      </c>
      <c r="O5893" s="31">
        <v>0.375</v>
      </c>
      <c r="P5893" s="35">
        <v>3.9</v>
      </c>
      <c r="Q5893" s="36">
        <f t="shared" ref="Q5893:Q5956" si="1117">IF(O5893&lt;$B$15,$D$14,IF(O5893&lt;$B$16,$D$15,IF(O5893&lt;$B$17,$D$16,IF(O5893&lt;$B$18,$D$17,IF(O5893&lt;$B$19,$D$18,$D$19)))))</f>
        <v>12</v>
      </c>
      <c r="R5893" s="4">
        <f t="shared" ref="R5893:R5956" si="1118">IF(Q5893-P5893&gt;0,Q5893-P5893,0)</f>
        <v>8.1</v>
      </c>
      <c r="S5893" s="31">
        <f t="shared" si="1109"/>
        <v>0.28591435185185182</v>
      </c>
      <c r="T5893" s="31">
        <f t="shared" si="1110"/>
        <v>0.72222222222222221</v>
      </c>
      <c r="U5893" s="4">
        <f t="shared" si="1111"/>
        <v>8.1</v>
      </c>
      <c r="V5893" s="4" t="str">
        <f t="shared" si="1112"/>
        <v/>
      </c>
      <c r="W5893" s="18" t="str">
        <f>IF(V5893="","",VLOOKUP(L5893,日射量と図３!$A$4:$C$368,3,TRUE)*238.85/100)</f>
        <v/>
      </c>
      <c r="X5893" s="4" t="str">
        <f t="shared" si="1113"/>
        <v/>
      </c>
      <c r="Y5893" s="4" t="str">
        <f t="shared" si="1114"/>
        <v/>
      </c>
      <c r="Z5893" s="4" t="str">
        <f t="shared" si="1115"/>
        <v/>
      </c>
      <c r="AA5893" s="4" t="str">
        <f>IF($V5893="","",IF(Y5893&lt;36,0,IF(AND(36&lt;=Y5893,Y5893&lt;71),VLOOKUP($W5893,日射量と図３!$E$6:$F$34,2,TRUE),IF(AND(71&lt;=Y5893,Y5893&lt;107),VLOOKUP($W5893,日射量と図３!$E$6:$G$34,3,TRUE),IF(AND(107&lt;=Y5893,Y5893&lt;143),VLOOKUP($W5893,日射量と図３!$E$6:$H$34,4,TRUE),VLOOKUP($W5893,日射量と図３!$E$6:$I$34,5,TRUE))))))</f>
        <v/>
      </c>
      <c r="AB5893" s="4" t="str">
        <f>IF($V5893="","",IF(Z5893&lt;36,0,IF(AND(36&lt;=Z5893,Z5893&lt;71),VLOOKUP($W5893,日射量と図３!$E$6:$F$34,2,TRUE),IF(AND(71&lt;=Z5893,Z5893&lt;107),VLOOKUP($W5893,日射量と図３!$E$6:$G$34,3,TRUE),IF(AND(107&lt;=Z5893,Z5893&lt;143),VLOOKUP($W5893,日射量と図３!$E$6:$H$34,4,TRUE),VLOOKUP($W5893,日射量と図３!$E$6:$I$34,5,TRUE))))))</f>
        <v/>
      </c>
      <c r="AC5893" s="382" t="str">
        <f t="shared" si="1107"/>
        <v/>
      </c>
      <c r="AD5893" s="382" t="str">
        <f t="shared" si="1108"/>
        <v/>
      </c>
    </row>
    <row r="5894" spans="11:30">
      <c r="K5894" s="4">
        <f t="shared" si="1116"/>
        <v>2</v>
      </c>
      <c r="L5894" s="34">
        <v>43497</v>
      </c>
      <c r="M5894" s="4">
        <v>246</v>
      </c>
      <c r="N5894" s="4">
        <v>11</v>
      </c>
      <c r="O5894" s="31">
        <v>0.41666666666666669</v>
      </c>
      <c r="P5894" s="35">
        <v>5.31</v>
      </c>
      <c r="Q5894" s="36">
        <f t="shared" si="1117"/>
        <v>12</v>
      </c>
      <c r="R5894" s="4">
        <f t="shared" si="1118"/>
        <v>6.69</v>
      </c>
      <c r="S5894" s="31">
        <f t="shared" si="1109"/>
        <v>0.28591435185185182</v>
      </c>
      <c r="T5894" s="31">
        <f t="shared" si="1110"/>
        <v>0.72222222222222221</v>
      </c>
      <c r="U5894" s="4">
        <f t="shared" si="1111"/>
        <v>6.69</v>
      </c>
      <c r="V5894" s="4" t="str">
        <f t="shared" si="1112"/>
        <v/>
      </c>
      <c r="W5894" s="18" t="str">
        <f>IF(V5894="","",VLOOKUP(L5894,日射量と図３!$A$4:$C$368,3,TRUE)*238.85/100)</f>
        <v/>
      </c>
      <c r="X5894" s="4" t="str">
        <f t="shared" si="1113"/>
        <v/>
      </c>
      <c r="Y5894" s="4" t="str">
        <f t="shared" si="1114"/>
        <v/>
      </c>
      <c r="Z5894" s="4" t="str">
        <f t="shared" si="1115"/>
        <v/>
      </c>
      <c r="AA5894" s="4" t="str">
        <f>IF($V5894="","",IF(Y5894&lt;36,0,IF(AND(36&lt;=Y5894,Y5894&lt;71),VLOOKUP($W5894,日射量と図３!$E$6:$F$34,2,TRUE),IF(AND(71&lt;=Y5894,Y5894&lt;107),VLOOKUP($W5894,日射量と図３!$E$6:$G$34,3,TRUE),IF(AND(107&lt;=Y5894,Y5894&lt;143),VLOOKUP($W5894,日射量と図３!$E$6:$H$34,4,TRUE),VLOOKUP($W5894,日射量と図３!$E$6:$I$34,5,TRUE))))))</f>
        <v/>
      </c>
      <c r="AB5894" s="4" t="str">
        <f>IF($V5894="","",IF(Z5894&lt;36,0,IF(AND(36&lt;=Z5894,Z5894&lt;71),VLOOKUP($W5894,日射量と図３!$E$6:$F$34,2,TRUE),IF(AND(71&lt;=Z5894,Z5894&lt;107),VLOOKUP($W5894,日射量と図３!$E$6:$G$34,3,TRUE),IF(AND(107&lt;=Z5894,Z5894&lt;143),VLOOKUP($W5894,日射量と図３!$E$6:$H$34,4,TRUE),VLOOKUP($W5894,日射量と図３!$E$6:$I$34,5,TRUE))))))</f>
        <v/>
      </c>
      <c r="AC5894" s="382" t="str">
        <f t="shared" si="1107"/>
        <v/>
      </c>
      <c r="AD5894" s="382" t="str">
        <f t="shared" si="1108"/>
        <v/>
      </c>
    </row>
    <row r="5895" spans="11:30">
      <c r="K5895" s="4">
        <f t="shared" si="1116"/>
        <v>2</v>
      </c>
      <c r="L5895" s="34">
        <v>43497</v>
      </c>
      <c r="M5895" s="4">
        <v>246</v>
      </c>
      <c r="N5895" s="4">
        <v>12</v>
      </c>
      <c r="O5895" s="31">
        <v>0.45833333333333331</v>
      </c>
      <c r="P5895" s="35">
        <v>6.29</v>
      </c>
      <c r="Q5895" s="36">
        <f t="shared" si="1117"/>
        <v>12</v>
      </c>
      <c r="R5895" s="4">
        <f t="shared" si="1118"/>
        <v>5.71</v>
      </c>
      <c r="S5895" s="31">
        <f t="shared" si="1109"/>
        <v>0.28591435185185182</v>
      </c>
      <c r="T5895" s="31">
        <f t="shared" si="1110"/>
        <v>0.72222222222222221</v>
      </c>
      <c r="U5895" s="4">
        <f t="shared" si="1111"/>
        <v>5.71</v>
      </c>
      <c r="V5895" s="4" t="str">
        <f t="shared" si="1112"/>
        <v/>
      </c>
      <c r="W5895" s="18" t="str">
        <f>IF(V5895="","",VLOOKUP(L5895,日射量と図３!$A$4:$C$368,3,TRUE)*238.85/100)</f>
        <v/>
      </c>
      <c r="X5895" s="4" t="str">
        <f t="shared" si="1113"/>
        <v/>
      </c>
      <c r="Y5895" s="4" t="str">
        <f t="shared" si="1114"/>
        <v/>
      </c>
      <c r="Z5895" s="4" t="str">
        <f t="shared" si="1115"/>
        <v/>
      </c>
      <c r="AA5895" s="4" t="str">
        <f>IF($V5895="","",IF(Y5895&lt;36,0,IF(AND(36&lt;=Y5895,Y5895&lt;71),VLOOKUP($W5895,日射量と図３!$E$6:$F$34,2,TRUE),IF(AND(71&lt;=Y5895,Y5895&lt;107),VLOOKUP($W5895,日射量と図３!$E$6:$G$34,3,TRUE),IF(AND(107&lt;=Y5895,Y5895&lt;143),VLOOKUP($W5895,日射量と図３!$E$6:$H$34,4,TRUE),VLOOKUP($W5895,日射量と図３!$E$6:$I$34,5,TRUE))))))</f>
        <v/>
      </c>
      <c r="AB5895" s="4" t="str">
        <f>IF($V5895="","",IF(Z5895&lt;36,0,IF(AND(36&lt;=Z5895,Z5895&lt;71),VLOOKUP($W5895,日射量と図３!$E$6:$F$34,2,TRUE),IF(AND(71&lt;=Z5895,Z5895&lt;107),VLOOKUP($W5895,日射量と図３!$E$6:$G$34,3,TRUE),IF(AND(107&lt;=Z5895,Z5895&lt;143),VLOOKUP($W5895,日射量と図３!$E$6:$H$34,4,TRUE),VLOOKUP($W5895,日射量と図３!$E$6:$I$34,5,TRUE))))))</f>
        <v/>
      </c>
      <c r="AC5895" s="382" t="str">
        <f t="shared" si="1107"/>
        <v/>
      </c>
      <c r="AD5895" s="382" t="str">
        <f t="shared" si="1108"/>
        <v/>
      </c>
    </row>
    <row r="5896" spans="11:30">
      <c r="K5896" s="4">
        <f t="shared" si="1116"/>
        <v>2</v>
      </c>
      <c r="L5896" s="34">
        <v>43497</v>
      </c>
      <c r="M5896" s="4">
        <v>246</v>
      </c>
      <c r="N5896" s="4">
        <v>13</v>
      </c>
      <c r="O5896" s="31">
        <v>0.5</v>
      </c>
      <c r="P5896" s="35">
        <v>7.339999999999999</v>
      </c>
      <c r="Q5896" s="36">
        <f t="shared" si="1117"/>
        <v>12</v>
      </c>
      <c r="R5896" s="4">
        <f t="shared" si="1118"/>
        <v>4.660000000000001</v>
      </c>
      <c r="S5896" s="31">
        <f t="shared" si="1109"/>
        <v>0.28591435185185182</v>
      </c>
      <c r="T5896" s="31">
        <f t="shared" si="1110"/>
        <v>0.72222222222222221</v>
      </c>
      <c r="U5896" s="4">
        <f t="shared" si="1111"/>
        <v>4.660000000000001</v>
      </c>
      <c r="V5896" s="4" t="str">
        <f t="shared" si="1112"/>
        <v/>
      </c>
      <c r="W5896" s="18" t="str">
        <f>IF(V5896="","",VLOOKUP(L5896,日射量と図３!$A$4:$C$368,3,TRUE)*238.85/100)</f>
        <v/>
      </c>
      <c r="X5896" s="4" t="str">
        <f t="shared" si="1113"/>
        <v/>
      </c>
      <c r="Y5896" s="4" t="str">
        <f t="shared" si="1114"/>
        <v/>
      </c>
      <c r="Z5896" s="4" t="str">
        <f t="shared" si="1115"/>
        <v/>
      </c>
      <c r="AA5896" s="4" t="str">
        <f>IF($V5896="","",IF(Y5896&lt;36,0,IF(AND(36&lt;=Y5896,Y5896&lt;71),VLOOKUP($W5896,日射量と図３!$E$6:$F$34,2,TRUE),IF(AND(71&lt;=Y5896,Y5896&lt;107),VLOOKUP($W5896,日射量と図３!$E$6:$G$34,3,TRUE),IF(AND(107&lt;=Y5896,Y5896&lt;143),VLOOKUP($W5896,日射量と図３!$E$6:$H$34,4,TRUE),VLOOKUP($W5896,日射量と図３!$E$6:$I$34,5,TRUE))))))</f>
        <v/>
      </c>
      <c r="AB5896" s="4" t="str">
        <f>IF($V5896="","",IF(Z5896&lt;36,0,IF(AND(36&lt;=Z5896,Z5896&lt;71),VLOOKUP($W5896,日射量と図３!$E$6:$F$34,2,TRUE),IF(AND(71&lt;=Z5896,Z5896&lt;107),VLOOKUP($W5896,日射量と図３!$E$6:$G$34,3,TRUE),IF(AND(107&lt;=Z5896,Z5896&lt;143),VLOOKUP($W5896,日射量と図３!$E$6:$H$34,4,TRUE),VLOOKUP($W5896,日射量と図３!$E$6:$I$34,5,TRUE))))))</f>
        <v/>
      </c>
      <c r="AC5896" s="382" t="str">
        <f t="shared" si="1107"/>
        <v/>
      </c>
      <c r="AD5896" s="382" t="str">
        <f t="shared" si="1108"/>
        <v/>
      </c>
    </row>
    <row r="5897" spans="11:30">
      <c r="K5897" s="4">
        <f t="shared" si="1116"/>
        <v>2</v>
      </c>
      <c r="L5897" s="34">
        <v>43497</v>
      </c>
      <c r="M5897" s="4">
        <v>246</v>
      </c>
      <c r="N5897" s="4">
        <v>14</v>
      </c>
      <c r="O5897" s="31">
        <v>0.54166666666666663</v>
      </c>
      <c r="P5897" s="35">
        <v>7.5600000000000005</v>
      </c>
      <c r="Q5897" s="36">
        <f t="shared" si="1117"/>
        <v>12</v>
      </c>
      <c r="R5897" s="4">
        <f t="shared" si="1118"/>
        <v>4.4399999999999995</v>
      </c>
      <c r="S5897" s="31">
        <f t="shared" si="1109"/>
        <v>0.28591435185185182</v>
      </c>
      <c r="T5897" s="31">
        <f t="shared" si="1110"/>
        <v>0.72222222222222221</v>
      </c>
      <c r="U5897" s="4">
        <f t="shared" si="1111"/>
        <v>4.4399999999999995</v>
      </c>
      <c r="V5897" s="4" t="str">
        <f t="shared" si="1112"/>
        <v/>
      </c>
      <c r="W5897" s="18" t="str">
        <f>IF(V5897="","",VLOOKUP(L5897,日射量と図３!$A$4:$C$368,3,TRUE)*238.85/100)</f>
        <v/>
      </c>
      <c r="X5897" s="4" t="str">
        <f t="shared" si="1113"/>
        <v/>
      </c>
      <c r="Y5897" s="4" t="str">
        <f t="shared" si="1114"/>
        <v/>
      </c>
      <c r="Z5897" s="4" t="str">
        <f t="shared" si="1115"/>
        <v/>
      </c>
      <c r="AA5897" s="4" t="str">
        <f>IF($V5897="","",IF(Y5897&lt;36,0,IF(AND(36&lt;=Y5897,Y5897&lt;71),VLOOKUP($W5897,日射量と図３!$E$6:$F$34,2,TRUE),IF(AND(71&lt;=Y5897,Y5897&lt;107),VLOOKUP($W5897,日射量と図３!$E$6:$G$34,3,TRUE),IF(AND(107&lt;=Y5897,Y5897&lt;143),VLOOKUP($W5897,日射量と図３!$E$6:$H$34,4,TRUE),VLOOKUP($W5897,日射量と図３!$E$6:$I$34,5,TRUE))))))</f>
        <v/>
      </c>
      <c r="AB5897" s="4" t="str">
        <f>IF($V5897="","",IF(Z5897&lt;36,0,IF(AND(36&lt;=Z5897,Z5897&lt;71),VLOOKUP($W5897,日射量と図３!$E$6:$F$34,2,TRUE),IF(AND(71&lt;=Z5897,Z5897&lt;107),VLOOKUP($W5897,日射量と図３!$E$6:$G$34,3,TRUE),IF(AND(107&lt;=Z5897,Z5897&lt;143),VLOOKUP($W5897,日射量と図３!$E$6:$H$34,4,TRUE),VLOOKUP($W5897,日射量と図３!$E$6:$I$34,5,TRUE))))))</f>
        <v/>
      </c>
      <c r="AC5897" s="382" t="str">
        <f t="shared" si="1107"/>
        <v/>
      </c>
      <c r="AD5897" s="382" t="str">
        <f t="shared" si="1108"/>
        <v/>
      </c>
    </row>
    <row r="5898" spans="11:30">
      <c r="K5898" s="4">
        <f t="shared" si="1116"/>
        <v>2</v>
      </c>
      <c r="L5898" s="34">
        <v>43497</v>
      </c>
      <c r="M5898" s="4">
        <v>246</v>
      </c>
      <c r="N5898" s="4">
        <v>15</v>
      </c>
      <c r="O5898" s="31">
        <v>0.58333333333333337</v>
      </c>
      <c r="P5898" s="35">
        <v>7.88</v>
      </c>
      <c r="Q5898" s="36">
        <f t="shared" si="1117"/>
        <v>12</v>
      </c>
      <c r="R5898" s="4">
        <f t="shared" si="1118"/>
        <v>4.12</v>
      </c>
      <c r="S5898" s="31">
        <f t="shared" si="1109"/>
        <v>0.28591435185185182</v>
      </c>
      <c r="T5898" s="31">
        <f t="shared" si="1110"/>
        <v>0.72222222222222221</v>
      </c>
      <c r="U5898" s="4">
        <f t="shared" si="1111"/>
        <v>4.12</v>
      </c>
      <c r="V5898" s="4" t="str">
        <f t="shared" si="1112"/>
        <v/>
      </c>
      <c r="W5898" s="18" t="str">
        <f>IF(V5898="","",VLOOKUP(L5898,日射量と図３!$A$4:$C$368,3,TRUE)*238.85/100)</f>
        <v/>
      </c>
      <c r="X5898" s="4" t="str">
        <f t="shared" si="1113"/>
        <v/>
      </c>
      <c r="Y5898" s="4" t="str">
        <f t="shared" si="1114"/>
        <v/>
      </c>
      <c r="Z5898" s="4" t="str">
        <f t="shared" si="1115"/>
        <v/>
      </c>
      <c r="AA5898" s="4" t="str">
        <f>IF($V5898="","",IF(Y5898&lt;36,0,IF(AND(36&lt;=Y5898,Y5898&lt;71),VLOOKUP($W5898,日射量と図３!$E$6:$F$34,2,TRUE),IF(AND(71&lt;=Y5898,Y5898&lt;107),VLOOKUP($W5898,日射量と図３!$E$6:$G$34,3,TRUE),IF(AND(107&lt;=Y5898,Y5898&lt;143),VLOOKUP($W5898,日射量と図３!$E$6:$H$34,4,TRUE),VLOOKUP($W5898,日射量と図３!$E$6:$I$34,5,TRUE))))))</f>
        <v/>
      </c>
      <c r="AB5898" s="4" t="str">
        <f>IF($V5898="","",IF(Z5898&lt;36,0,IF(AND(36&lt;=Z5898,Z5898&lt;71),VLOOKUP($W5898,日射量と図３!$E$6:$F$34,2,TRUE),IF(AND(71&lt;=Z5898,Z5898&lt;107),VLOOKUP($W5898,日射量と図３!$E$6:$G$34,3,TRUE),IF(AND(107&lt;=Z5898,Z5898&lt;143),VLOOKUP($W5898,日射量と図３!$E$6:$H$34,4,TRUE),VLOOKUP($W5898,日射量と図３!$E$6:$I$34,5,TRUE))))))</f>
        <v/>
      </c>
      <c r="AC5898" s="382" t="str">
        <f t="shared" si="1107"/>
        <v/>
      </c>
      <c r="AD5898" s="382" t="str">
        <f t="shared" si="1108"/>
        <v/>
      </c>
    </row>
    <row r="5899" spans="11:30">
      <c r="K5899" s="4">
        <f t="shared" si="1116"/>
        <v>2</v>
      </c>
      <c r="L5899" s="34">
        <v>43497</v>
      </c>
      <c r="M5899" s="4">
        <v>246</v>
      </c>
      <c r="N5899" s="4">
        <v>16</v>
      </c>
      <c r="O5899" s="31">
        <v>0.625</v>
      </c>
      <c r="P5899" s="35">
        <v>7.93</v>
      </c>
      <c r="Q5899" s="36">
        <f t="shared" si="1117"/>
        <v>16</v>
      </c>
      <c r="R5899" s="4">
        <f t="shared" si="1118"/>
        <v>8.07</v>
      </c>
      <c r="S5899" s="31">
        <f t="shared" si="1109"/>
        <v>0.28591435185185182</v>
      </c>
      <c r="T5899" s="31">
        <f t="shared" si="1110"/>
        <v>0.72222222222222221</v>
      </c>
      <c r="U5899" s="4">
        <f t="shared" si="1111"/>
        <v>8.07</v>
      </c>
      <c r="V5899" s="4" t="str">
        <f t="shared" si="1112"/>
        <v/>
      </c>
      <c r="W5899" s="18" t="str">
        <f>IF(V5899="","",VLOOKUP(L5899,日射量と図３!$A$4:$C$368,3,TRUE)*238.85/100)</f>
        <v/>
      </c>
      <c r="X5899" s="4" t="str">
        <f t="shared" si="1113"/>
        <v/>
      </c>
      <c r="Y5899" s="4" t="str">
        <f t="shared" si="1114"/>
        <v/>
      </c>
      <c r="Z5899" s="4" t="str">
        <f t="shared" si="1115"/>
        <v/>
      </c>
      <c r="AA5899" s="4" t="str">
        <f>IF($V5899="","",IF(Y5899&lt;36,0,IF(AND(36&lt;=Y5899,Y5899&lt;71),VLOOKUP($W5899,日射量と図３!$E$6:$F$34,2,TRUE),IF(AND(71&lt;=Y5899,Y5899&lt;107),VLOOKUP($W5899,日射量と図３!$E$6:$G$34,3,TRUE),IF(AND(107&lt;=Y5899,Y5899&lt;143),VLOOKUP($W5899,日射量と図３!$E$6:$H$34,4,TRUE),VLOOKUP($W5899,日射量と図３!$E$6:$I$34,5,TRUE))))))</f>
        <v/>
      </c>
      <c r="AB5899" s="4" t="str">
        <f>IF($V5899="","",IF(Z5899&lt;36,0,IF(AND(36&lt;=Z5899,Z5899&lt;71),VLOOKUP($W5899,日射量と図３!$E$6:$F$34,2,TRUE),IF(AND(71&lt;=Z5899,Z5899&lt;107),VLOOKUP($W5899,日射量と図３!$E$6:$G$34,3,TRUE),IF(AND(107&lt;=Z5899,Z5899&lt;143),VLOOKUP($W5899,日射量と図３!$E$6:$H$34,4,TRUE),VLOOKUP($W5899,日射量と図３!$E$6:$I$34,5,TRUE))))))</f>
        <v/>
      </c>
      <c r="AC5899" s="382" t="str">
        <f t="shared" si="1107"/>
        <v/>
      </c>
      <c r="AD5899" s="382" t="str">
        <f t="shared" si="1108"/>
        <v/>
      </c>
    </row>
    <row r="5900" spans="11:30">
      <c r="K5900" s="4">
        <f t="shared" si="1116"/>
        <v>2</v>
      </c>
      <c r="L5900" s="34">
        <v>43497</v>
      </c>
      <c r="M5900" s="4">
        <v>246</v>
      </c>
      <c r="N5900" s="4">
        <v>17</v>
      </c>
      <c r="O5900" s="31">
        <v>0.66666666666666663</v>
      </c>
      <c r="P5900" s="35">
        <v>7.410000000000001</v>
      </c>
      <c r="Q5900" s="36">
        <f t="shared" si="1117"/>
        <v>16</v>
      </c>
      <c r="R5900" s="4">
        <f t="shared" si="1118"/>
        <v>8.59</v>
      </c>
      <c r="S5900" s="31">
        <f t="shared" si="1109"/>
        <v>0.28591435185185182</v>
      </c>
      <c r="T5900" s="31">
        <f t="shared" si="1110"/>
        <v>0.72222222222222221</v>
      </c>
      <c r="U5900" s="4">
        <f t="shared" si="1111"/>
        <v>8.59</v>
      </c>
      <c r="V5900" s="4" t="str">
        <f t="shared" si="1112"/>
        <v/>
      </c>
      <c r="W5900" s="18" t="str">
        <f>IF(V5900="","",VLOOKUP(L5900,日射量と図３!$A$4:$C$368,3,TRUE)*238.85/100)</f>
        <v/>
      </c>
      <c r="X5900" s="4" t="str">
        <f t="shared" si="1113"/>
        <v/>
      </c>
      <c r="Y5900" s="4" t="str">
        <f t="shared" si="1114"/>
        <v/>
      </c>
      <c r="Z5900" s="4" t="str">
        <f t="shared" si="1115"/>
        <v/>
      </c>
      <c r="AA5900" s="4" t="str">
        <f>IF($V5900="","",IF(Y5900&lt;36,0,IF(AND(36&lt;=Y5900,Y5900&lt;71),VLOOKUP($W5900,日射量と図３!$E$6:$F$34,2,TRUE),IF(AND(71&lt;=Y5900,Y5900&lt;107),VLOOKUP($W5900,日射量と図３!$E$6:$G$34,3,TRUE),IF(AND(107&lt;=Y5900,Y5900&lt;143),VLOOKUP($W5900,日射量と図３!$E$6:$H$34,4,TRUE),VLOOKUP($W5900,日射量と図３!$E$6:$I$34,5,TRUE))))))</f>
        <v/>
      </c>
      <c r="AB5900" s="4" t="str">
        <f>IF($V5900="","",IF(Z5900&lt;36,0,IF(AND(36&lt;=Z5900,Z5900&lt;71),VLOOKUP($W5900,日射量と図３!$E$6:$F$34,2,TRUE),IF(AND(71&lt;=Z5900,Z5900&lt;107),VLOOKUP($W5900,日射量と図３!$E$6:$G$34,3,TRUE),IF(AND(107&lt;=Z5900,Z5900&lt;143),VLOOKUP($W5900,日射量と図３!$E$6:$H$34,4,TRUE),VLOOKUP($W5900,日射量と図３!$E$6:$I$34,5,TRUE))))))</f>
        <v/>
      </c>
      <c r="AC5900" s="382" t="str">
        <f t="shared" si="1107"/>
        <v/>
      </c>
      <c r="AD5900" s="382" t="str">
        <f t="shared" si="1108"/>
        <v/>
      </c>
    </row>
    <row r="5901" spans="11:30">
      <c r="K5901" s="4">
        <f t="shared" si="1116"/>
        <v>2</v>
      </c>
      <c r="L5901" s="34">
        <v>43497</v>
      </c>
      <c r="M5901" s="4">
        <v>246</v>
      </c>
      <c r="N5901" s="4">
        <v>18</v>
      </c>
      <c r="O5901" s="31">
        <v>0.70833333333333337</v>
      </c>
      <c r="P5901" s="35">
        <v>6.4600000000000009</v>
      </c>
      <c r="Q5901" s="36">
        <f t="shared" si="1117"/>
        <v>16</v>
      </c>
      <c r="R5901" s="4">
        <f t="shared" si="1118"/>
        <v>9.5399999999999991</v>
      </c>
      <c r="S5901" s="31">
        <f t="shared" si="1109"/>
        <v>0.28591435185185182</v>
      </c>
      <c r="T5901" s="31">
        <f t="shared" si="1110"/>
        <v>0.72222222222222221</v>
      </c>
      <c r="U5901" s="4">
        <f t="shared" si="1111"/>
        <v>9.5399999999999991</v>
      </c>
      <c r="V5901" s="4" t="str">
        <f t="shared" si="1112"/>
        <v/>
      </c>
      <c r="W5901" s="18" t="str">
        <f>IF(V5901="","",VLOOKUP(L5901,日射量と図３!$A$4:$C$368,3,TRUE)*238.85/100)</f>
        <v/>
      </c>
      <c r="X5901" s="4" t="str">
        <f t="shared" si="1113"/>
        <v/>
      </c>
      <c r="Y5901" s="4" t="str">
        <f t="shared" si="1114"/>
        <v/>
      </c>
      <c r="Z5901" s="4" t="str">
        <f t="shared" si="1115"/>
        <v/>
      </c>
      <c r="AA5901" s="4" t="str">
        <f>IF($V5901="","",IF(Y5901&lt;36,0,IF(AND(36&lt;=Y5901,Y5901&lt;71),VLOOKUP($W5901,日射量と図３!$E$6:$F$34,2,TRUE),IF(AND(71&lt;=Y5901,Y5901&lt;107),VLOOKUP($W5901,日射量と図３!$E$6:$G$34,3,TRUE),IF(AND(107&lt;=Y5901,Y5901&lt;143),VLOOKUP($W5901,日射量と図３!$E$6:$H$34,4,TRUE),VLOOKUP($W5901,日射量と図３!$E$6:$I$34,5,TRUE))))))</f>
        <v/>
      </c>
      <c r="AB5901" s="4" t="str">
        <f>IF($V5901="","",IF(Z5901&lt;36,0,IF(AND(36&lt;=Z5901,Z5901&lt;71),VLOOKUP($W5901,日射量と図３!$E$6:$F$34,2,TRUE),IF(AND(71&lt;=Z5901,Z5901&lt;107),VLOOKUP($W5901,日射量と図３!$E$6:$G$34,3,TRUE),IF(AND(107&lt;=Z5901,Z5901&lt;143),VLOOKUP($W5901,日射量と図３!$E$6:$H$34,4,TRUE),VLOOKUP($W5901,日射量と図３!$E$6:$I$34,5,TRUE))))))</f>
        <v/>
      </c>
      <c r="AC5901" s="382" t="str">
        <f t="shared" si="1107"/>
        <v/>
      </c>
      <c r="AD5901" s="382" t="str">
        <f t="shared" si="1108"/>
        <v/>
      </c>
    </row>
    <row r="5902" spans="11:30">
      <c r="K5902" s="4">
        <f t="shared" si="1116"/>
        <v>2</v>
      </c>
      <c r="L5902" s="34">
        <v>43497</v>
      </c>
      <c r="M5902" s="4">
        <v>246</v>
      </c>
      <c r="N5902" s="4">
        <v>19</v>
      </c>
      <c r="O5902" s="31">
        <v>0.75</v>
      </c>
      <c r="P5902" s="35">
        <v>5.7099999999999991</v>
      </c>
      <c r="Q5902" s="36">
        <f t="shared" si="1117"/>
        <v>16</v>
      </c>
      <c r="R5902" s="4">
        <f t="shared" si="1118"/>
        <v>10.290000000000001</v>
      </c>
      <c r="S5902" s="31">
        <f t="shared" si="1109"/>
        <v>0.28591435185185182</v>
      </c>
      <c r="T5902" s="31">
        <f t="shared" si="1110"/>
        <v>0.72222222222222221</v>
      </c>
      <c r="U5902" s="4">
        <f t="shared" si="1111"/>
        <v>0</v>
      </c>
      <c r="V5902" s="4" t="str">
        <f t="shared" si="1112"/>
        <v/>
      </c>
      <c r="W5902" s="18" t="str">
        <f>IF(V5902="","",VLOOKUP(L5902,日射量と図３!$A$4:$C$368,3,TRUE)*238.85/100)</f>
        <v/>
      </c>
      <c r="X5902" s="4" t="str">
        <f t="shared" si="1113"/>
        <v/>
      </c>
      <c r="Y5902" s="4" t="str">
        <f t="shared" si="1114"/>
        <v/>
      </c>
      <c r="Z5902" s="4" t="str">
        <f t="shared" si="1115"/>
        <v/>
      </c>
      <c r="AA5902" s="4" t="str">
        <f>IF($V5902="","",IF(Y5902&lt;36,0,IF(AND(36&lt;=Y5902,Y5902&lt;71),VLOOKUP($W5902,日射量と図３!$E$6:$F$34,2,TRUE),IF(AND(71&lt;=Y5902,Y5902&lt;107),VLOOKUP($W5902,日射量と図３!$E$6:$G$34,3,TRUE),IF(AND(107&lt;=Y5902,Y5902&lt;143),VLOOKUP($W5902,日射量と図３!$E$6:$H$34,4,TRUE),VLOOKUP($W5902,日射量と図３!$E$6:$I$34,5,TRUE))))))</f>
        <v/>
      </c>
      <c r="AB5902" s="4" t="str">
        <f>IF($V5902="","",IF(Z5902&lt;36,0,IF(AND(36&lt;=Z5902,Z5902&lt;71),VLOOKUP($W5902,日射量と図３!$E$6:$F$34,2,TRUE),IF(AND(71&lt;=Z5902,Z5902&lt;107),VLOOKUP($W5902,日射量と図３!$E$6:$G$34,3,TRUE),IF(AND(107&lt;=Z5902,Z5902&lt;143),VLOOKUP($W5902,日射量と図３!$E$6:$H$34,4,TRUE),VLOOKUP($W5902,日射量と図３!$E$6:$I$34,5,TRUE))))))</f>
        <v/>
      </c>
      <c r="AC5902" s="382" t="str">
        <f t="shared" si="1107"/>
        <v/>
      </c>
      <c r="AD5902" s="382" t="str">
        <f t="shared" si="1108"/>
        <v/>
      </c>
    </row>
    <row r="5903" spans="11:30">
      <c r="K5903" s="4">
        <f t="shared" si="1116"/>
        <v>2</v>
      </c>
      <c r="L5903" s="34">
        <v>43497</v>
      </c>
      <c r="M5903" s="4">
        <v>246</v>
      </c>
      <c r="N5903" s="4">
        <v>20</v>
      </c>
      <c r="O5903" s="31">
        <v>0.79166666666666663</v>
      </c>
      <c r="P5903" s="35">
        <v>4.99</v>
      </c>
      <c r="Q5903" s="36">
        <f t="shared" si="1117"/>
        <v>16</v>
      </c>
      <c r="R5903" s="4">
        <f t="shared" si="1118"/>
        <v>11.01</v>
      </c>
      <c r="S5903" s="31">
        <f t="shared" si="1109"/>
        <v>0.28591435185185182</v>
      </c>
      <c r="T5903" s="31">
        <f t="shared" si="1110"/>
        <v>0.72222222222222221</v>
      </c>
      <c r="U5903" s="4">
        <f t="shared" si="1111"/>
        <v>0</v>
      </c>
      <c r="V5903" s="4" t="str">
        <f t="shared" si="1112"/>
        <v/>
      </c>
      <c r="W5903" s="18" t="str">
        <f>IF(V5903="","",VLOOKUP(L5903,日射量と図３!$A$4:$C$368,3,TRUE)*238.85/100)</f>
        <v/>
      </c>
      <c r="X5903" s="4" t="str">
        <f t="shared" si="1113"/>
        <v/>
      </c>
      <c r="Y5903" s="4" t="str">
        <f t="shared" si="1114"/>
        <v/>
      </c>
      <c r="Z5903" s="4" t="str">
        <f t="shared" si="1115"/>
        <v/>
      </c>
      <c r="AA5903" s="4" t="str">
        <f>IF($V5903="","",IF(Y5903&lt;36,0,IF(AND(36&lt;=Y5903,Y5903&lt;71),VLOOKUP($W5903,日射量と図３!$E$6:$F$34,2,TRUE),IF(AND(71&lt;=Y5903,Y5903&lt;107),VLOOKUP($W5903,日射量と図３!$E$6:$G$34,3,TRUE),IF(AND(107&lt;=Y5903,Y5903&lt;143),VLOOKUP($W5903,日射量と図３!$E$6:$H$34,4,TRUE),VLOOKUP($W5903,日射量と図３!$E$6:$I$34,5,TRUE))))))</f>
        <v/>
      </c>
      <c r="AB5903" s="4" t="str">
        <f>IF($V5903="","",IF(Z5903&lt;36,0,IF(AND(36&lt;=Z5903,Z5903&lt;71),VLOOKUP($W5903,日射量と図３!$E$6:$F$34,2,TRUE),IF(AND(71&lt;=Z5903,Z5903&lt;107),VLOOKUP($W5903,日射量と図３!$E$6:$G$34,3,TRUE),IF(AND(107&lt;=Z5903,Z5903&lt;143),VLOOKUP($W5903,日射量と図３!$E$6:$H$34,4,TRUE),VLOOKUP($W5903,日射量と図３!$E$6:$I$34,5,TRUE))))))</f>
        <v/>
      </c>
      <c r="AC5903" s="382" t="str">
        <f t="shared" ref="AC5903:AC5966" si="1119">IF(V5903="","",IF((($AH$18*$AH$30*V5903*3600/1000000)/1000-AA5903*$AG$18*10*0.0000041868)&lt;=0,0,AA5903*$AG$18*10*0.0000041868))</f>
        <v/>
      </c>
      <c r="AD5903" s="382" t="str">
        <f t="shared" ref="AD5903:AD5966" si="1120">IF(V5903="","",IF((($AH$19*$AH$30*V5903*3600/1000000)/1000-AB5903*$AG$19*10*0.0000041868)&lt;=0,0,AB5903*$AG$19*10*0.0000041868))</f>
        <v/>
      </c>
    </row>
    <row r="5904" spans="11:30">
      <c r="K5904" s="4">
        <f t="shared" si="1116"/>
        <v>2</v>
      </c>
      <c r="L5904" s="34">
        <v>43497</v>
      </c>
      <c r="M5904" s="4">
        <v>246</v>
      </c>
      <c r="N5904" s="4">
        <v>21</v>
      </c>
      <c r="O5904" s="31">
        <v>0.83333333333333337</v>
      </c>
      <c r="P5904" s="35">
        <v>4.660000000000001</v>
      </c>
      <c r="Q5904" s="36">
        <f t="shared" si="1117"/>
        <v>16</v>
      </c>
      <c r="R5904" s="4">
        <f t="shared" si="1118"/>
        <v>11.34</v>
      </c>
      <c r="S5904" s="31">
        <f t="shared" si="1109"/>
        <v>0.28591435185185182</v>
      </c>
      <c r="T5904" s="31">
        <f t="shared" si="1110"/>
        <v>0.72222222222222221</v>
      </c>
      <c r="U5904" s="4">
        <f t="shared" si="1111"/>
        <v>0</v>
      </c>
      <c r="V5904" s="4" t="str">
        <f t="shared" si="1112"/>
        <v/>
      </c>
      <c r="W5904" s="18" t="str">
        <f>IF(V5904="","",VLOOKUP(L5904,日射量と図３!$A$4:$C$368,3,TRUE)*238.85/100)</f>
        <v/>
      </c>
      <c r="X5904" s="4" t="str">
        <f t="shared" si="1113"/>
        <v/>
      </c>
      <c r="Y5904" s="4" t="str">
        <f t="shared" si="1114"/>
        <v/>
      </c>
      <c r="Z5904" s="4" t="str">
        <f t="shared" si="1115"/>
        <v/>
      </c>
      <c r="AA5904" s="4" t="str">
        <f>IF($V5904="","",IF(Y5904&lt;36,0,IF(AND(36&lt;=Y5904,Y5904&lt;71),VLOOKUP($W5904,日射量と図３!$E$6:$F$34,2,TRUE),IF(AND(71&lt;=Y5904,Y5904&lt;107),VLOOKUP($W5904,日射量と図３!$E$6:$G$34,3,TRUE),IF(AND(107&lt;=Y5904,Y5904&lt;143),VLOOKUP($W5904,日射量と図３!$E$6:$H$34,4,TRUE),VLOOKUP($W5904,日射量と図３!$E$6:$I$34,5,TRUE))))))</f>
        <v/>
      </c>
      <c r="AB5904" s="4" t="str">
        <f>IF($V5904="","",IF(Z5904&lt;36,0,IF(AND(36&lt;=Z5904,Z5904&lt;71),VLOOKUP($W5904,日射量と図３!$E$6:$F$34,2,TRUE),IF(AND(71&lt;=Z5904,Z5904&lt;107),VLOOKUP($W5904,日射量と図３!$E$6:$G$34,3,TRUE),IF(AND(107&lt;=Z5904,Z5904&lt;143),VLOOKUP($W5904,日射量と図３!$E$6:$H$34,4,TRUE),VLOOKUP($W5904,日射量と図３!$E$6:$I$34,5,TRUE))))))</f>
        <v/>
      </c>
      <c r="AC5904" s="382" t="str">
        <f t="shared" si="1119"/>
        <v/>
      </c>
      <c r="AD5904" s="382" t="str">
        <f t="shared" si="1120"/>
        <v/>
      </c>
    </row>
    <row r="5905" spans="11:30">
      <c r="K5905" s="4">
        <f t="shared" si="1116"/>
        <v>2</v>
      </c>
      <c r="L5905" s="34">
        <v>43497</v>
      </c>
      <c r="M5905" s="4">
        <v>246</v>
      </c>
      <c r="N5905" s="4">
        <v>22</v>
      </c>
      <c r="O5905" s="31">
        <v>0.875</v>
      </c>
      <c r="P5905" s="35">
        <v>4.3800000000000008</v>
      </c>
      <c r="Q5905" s="36">
        <f t="shared" si="1117"/>
        <v>16</v>
      </c>
      <c r="R5905" s="4">
        <f t="shared" si="1118"/>
        <v>11.62</v>
      </c>
      <c r="S5905" s="31">
        <f t="shared" si="1109"/>
        <v>0.28591435185185182</v>
      </c>
      <c r="T5905" s="31">
        <f t="shared" si="1110"/>
        <v>0.72222222222222221</v>
      </c>
      <c r="U5905" s="4">
        <f t="shared" si="1111"/>
        <v>0</v>
      </c>
      <c r="V5905" s="4" t="str">
        <f t="shared" si="1112"/>
        <v/>
      </c>
      <c r="W5905" s="18" t="str">
        <f>IF(V5905="","",VLOOKUP(L5905,日射量と図３!$A$4:$C$368,3,TRUE)*238.85/100)</f>
        <v/>
      </c>
      <c r="X5905" s="4" t="str">
        <f t="shared" si="1113"/>
        <v/>
      </c>
      <c r="Y5905" s="4" t="str">
        <f t="shared" si="1114"/>
        <v/>
      </c>
      <c r="Z5905" s="4" t="str">
        <f t="shared" si="1115"/>
        <v/>
      </c>
      <c r="AA5905" s="4" t="str">
        <f>IF($V5905="","",IF(Y5905&lt;36,0,IF(AND(36&lt;=Y5905,Y5905&lt;71),VLOOKUP($W5905,日射量と図３!$E$6:$F$34,2,TRUE),IF(AND(71&lt;=Y5905,Y5905&lt;107),VLOOKUP($W5905,日射量と図３!$E$6:$G$34,3,TRUE),IF(AND(107&lt;=Y5905,Y5905&lt;143),VLOOKUP($W5905,日射量と図３!$E$6:$H$34,4,TRUE),VLOOKUP($W5905,日射量と図３!$E$6:$I$34,5,TRUE))))))</f>
        <v/>
      </c>
      <c r="AB5905" s="4" t="str">
        <f>IF($V5905="","",IF(Z5905&lt;36,0,IF(AND(36&lt;=Z5905,Z5905&lt;71),VLOOKUP($W5905,日射量と図３!$E$6:$F$34,2,TRUE),IF(AND(71&lt;=Z5905,Z5905&lt;107),VLOOKUP($W5905,日射量と図３!$E$6:$G$34,3,TRUE),IF(AND(107&lt;=Z5905,Z5905&lt;143),VLOOKUP($W5905,日射量と図３!$E$6:$H$34,4,TRUE),VLOOKUP($W5905,日射量と図３!$E$6:$I$34,5,TRUE))))))</f>
        <v/>
      </c>
      <c r="AC5905" s="382" t="str">
        <f t="shared" si="1119"/>
        <v/>
      </c>
      <c r="AD5905" s="382" t="str">
        <f t="shared" si="1120"/>
        <v/>
      </c>
    </row>
    <row r="5906" spans="11:30">
      <c r="K5906" s="4">
        <f t="shared" si="1116"/>
        <v>2</v>
      </c>
      <c r="L5906" s="34">
        <v>43497</v>
      </c>
      <c r="M5906" s="4">
        <v>246</v>
      </c>
      <c r="N5906" s="4">
        <v>23</v>
      </c>
      <c r="O5906" s="31">
        <v>0.91666666666666663</v>
      </c>
      <c r="P5906" s="35">
        <v>3.84</v>
      </c>
      <c r="Q5906" s="36">
        <f t="shared" si="1117"/>
        <v>13</v>
      </c>
      <c r="R5906" s="4">
        <f t="shared" si="1118"/>
        <v>9.16</v>
      </c>
      <c r="S5906" s="31">
        <f t="shared" si="1109"/>
        <v>0.28591435185185182</v>
      </c>
      <c r="T5906" s="31">
        <f t="shared" si="1110"/>
        <v>0.72222222222222221</v>
      </c>
      <c r="U5906" s="4">
        <f t="shared" si="1111"/>
        <v>0</v>
      </c>
      <c r="V5906" s="4" t="str">
        <f t="shared" si="1112"/>
        <v/>
      </c>
      <c r="W5906" s="18" t="str">
        <f>IF(V5906="","",VLOOKUP(L5906,日射量と図３!$A$4:$C$368,3,TRUE)*238.85/100)</f>
        <v/>
      </c>
      <c r="X5906" s="4" t="str">
        <f t="shared" si="1113"/>
        <v/>
      </c>
      <c r="Y5906" s="4" t="str">
        <f t="shared" si="1114"/>
        <v/>
      </c>
      <c r="Z5906" s="4" t="str">
        <f t="shared" si="1115"/>
        <v/>
      </c>
      <c r="AA5906" s="4" t="str">
        <f>IF($V5906="","",IF(Y5906&lt;36,0,IF(AND(36&lt;=Y5906,Y5906&lt;71),VLOOKUP($W5906,日射量と図３!$E$6:$F$34,2,TRUE),IF(AND(71&lt;=Y5906,Y5906&lt;107),VLOOKUP($W5906,日射量と図３!$E$6:$G$34,3,TRUE),IF(AND(107&lt;=Y5906,Y5906&lt;143),VLOOKUP($W5906,日射量と図３!$E$6:$H$34,4,TRUE),VLOOKUP($W5906,日射量と図３!$E$6:$I$34,5,TRUE))))))</f>
        <v/>
      </c>
      <c r="AB5906" s="4" t="str">
        <f>IF($V5906="","",IF(Z5906&lt;36,0,IF(AND(36&lt;=Z5906,Z5906&lt;71),VLOOKUP($W5906,日射量と図３!$E$6:$F$34,2,TRUE),IF(AND(71&lt;=Z5906,Z5906&lt;107),VLOOKUP($W5906,日射量と図３!$E$6:$G$34,3,TRUE),IF(AND(107&lt;=Z5906,Z5906&lt;143),VLOOKUP($W5906,日射量と図３!$E$6:$H$34,4,TRUE),VLOOKUP($W5906,日射量と図３!$E$6:$I$34,5,TRUE))))))</f>
        <v/>
      </c>
      <c r="AC5906" s="382" t="str">
        <f t="shared" si="1119"/>
        <v/>
      </c>
      <c r="AD5906" s="382" t="str">
        <f t="shared" si="1120"/>
        <v/>
      </c>
    </row>
    <row r="5907" spans="11:30">
      <c r="K5907" s="4">
        <f t="shared" si="1116"/>
        <v>2</v>
      </c>
      <c r="L5907" s="34">
        <v>43497</v>
      </c>
      <c r="M5907" s="4">
        <v>246</v>
      </c>
      <c r="N5907" s="4">
        <v>24</v>
      </c>
      <c r="O5907" s="31">
        <v>0.95833333333333337</v>
      </c>
      <c r="P5907" s="35">
        <v>3.5599999999999996</v>
      </c>
      <c r="Q5907" s="36">
        <f t="shared" si="1117"/>
        <v>13</v>
      </c>
      <c r="R5907" s="4">
        <f t="shared" si="1118"/>
        <v>9.4400000000000013</v>
      </c>
      <c r="S5907" s="31">
        <f t="shared" si="1109"/>
        <v>0.28591435185185182</v>
      </c>
      <c r="T5907" s="31">
        <f t="shared" si="1110"/>
        <v>0.72222222222222221</v>
      </c>
      <c r="U5907" s="4">
        <f t="shared" si="1111"/>
        <v>0</v>
      </c>
      <c r="V5907" s="4" t="str">
        <f t="shared" si="1112"/>
        <v/>
      </c>
      <c r="W5907" s="18" t="str">
        <f>IF(V5907="","",VLOOKUP(L5907,日射量と図３!$A$4:$C$368,3,TRUE)*238.85/100)</f>
        <v/>
      </c>
      <c r="X5907" s="4" t="str">
        <f t="shared" si="1113"/>
        <v/>
      </c>
      <c r="Y5907" s="4" t="str">
        <f t="shared" si="1114"/>
        <v/>
      </c>
      <c r="Z5907" s="4" t="str">
        <f t="shared" si="1115"/>
        <v/>
      </c>
      <c r="AA5907" s="4" t="str">
        <f>IF($V5907="","",IF(Y5907&lt;36,0,IF(AND(36&lt;=Y5907,Y5907&lt;71),VLOOKUP($W5907,日射量と図３!$E$6:$F$34,2,TRUE),IF(AND(71&lt;=Y5907,Y5907&lt;107),VLOOKUP($W5907,日射量と図３!$E$6:$G$34,3,TRUE),IF(AND(107&lt;=Y5907,Y5907&lt;143),VLOOKUP($W5907,日射量と図３!$E$6:$H$34,4,TRUE),VLOOKUP($W5907,日射量と図３!$E$6:$I$34,5,TRUE))))))</f>
        <v/>
      </c>
      <c r="AB5907" s="4" t="str">
        <f>IF($V5907="","",IF(Z5907&lt;36,0,IF(AND(36&lt;=Z5907,Z5907&lt;71),VLOOKUP($W5907,日射量と図３!$E$6:$F$34,2,TRUE),IF(AND(71&lt;=Z5907,Z5907&lt;107),VLOOKUP($W5907,日射量と図３!$E$6:$G$34,3,TRUE),IF(AND(107&lt;=Z5907,Z5907&lt;143),VLOOKUP($W5907,日射量と図３!$E$6:$H$34,4,TRUE),VLOOKUP($W5907,日射量と図３!$E$6:$I$34,5,TRUE))))))</f>
        <v/>
      </c>
      <c r="AC5907" s="382" t="str">
        <f t="shared" si="1119"/>
        <v/>
      </c>
      <c r="AD5907" s="382" t="str">
        <f t="shared" si="1120"/>
        <v/>
      </c>
    </row>
    <row r="5908" spans="11:30">
      <c r="K5908" s="4">
        <f t="shared" si="1116"/>
        <v>2</v>
      </c>
      <c r="L5908" s="34">
        <v>43498</v>
      </c>
      <c r="M5908" s="4">
        <v>247</v>
      </c>
      <c r="N5908" s="4">
        <v>1</v>
      </c>
      <c r="O5908" s="31">
        <v>0</v>
      </c>
      <c r="P5908" s="35">
        <v>3.4800000000000004</v>
      </c>
      <c r="Q5908" s="36">
        <f t="shared" si="1117"/>
        <v>13</v>
      </c>
      <c r="R5908" s="4">
        <f t="shared" si="1118"/>
        <v>9.52</v>
      </c>
      <c r="S5908" s="31">
        <f t="shared" si="1109"/>
        <v>0.28591435185185182</v>
      </c>
      <c r="T5908" s="31">
        <f t="shared" si="1110"/>
        <v>0.72222222222222221</v>
      </c>
      <c r="U5908" s="4">
        <f t="shared" si="1111"/>
        <v>0</v>
      </c>
      <c r="V5908" s="4">
        <f t="shared" si="1112"/>
        <v>76.48</v>
      </c>
      <c r="W5908" s="18">
        <f>IF(V5908="","",VLOOKUP(L5908,日射量と図３!$A$4:$C$368,3,TRUE)*238.85/100)</f>
        <v>23.885000000000002</v>
      </c>
      <c r="X5908" s="4">
        <f t="shared" si="1113"/>
        <v>10</v>
      </c>
      <c r="Y5908" s="4">
        <f t="shared" si="1114"/>
        <v>47.814148799999998</v>
      </c>
      <c r="Z5908" s="4">
        <f t="shared" si="1115"/>
        <v>53.89958592</v>
      </c>
      <c r="AA5908" s="4">
        <f>IF($V5908="","",IF(Y5908&lt;36,0,IF(AND(36&lt;=Y5908,Y5908&lt;71),VLOOKUP($W5908,日射量と図３!$E$6:$F$34,2,TRUE),IF(AND(71&lt;=Y5908,Y5908&lt;107),VLOOKUP($W5908,日射量と図３!$E$6:$G$34,3,TRUE),IF(AND(107&lt;=Y5908,Y5908&lt;143),VLOOKUP($W5908,日射量と図３!$E$6:$H$34,4,TRUE),VLOOKUP($W5908,日射量と図３!$E$6:$I$34,5,TRUE))))))</f>
        <v>35</v>
      </c>
      <c r="AB5908" s="4">
        <f>IF($V5908="","",IF(Z5908&lt;36,0,IF(AND(36&lt;=Z5908,Z5908&lt;71),VLOOKUP($W5908,日射量と図３!$E$6:$F$34,2,TRUE),IF(AND(71&lt;=Z5908,Z5908&lt;107),VLOOKUP($W5908,日射量と図３!$E$6:$G$34,3,TRUE),IF(AND(107&lt;=Z5908,Z5908&lt;143),VLOOKUP($W5908,日射量と図３!$E$6:$H$34,4,TRUE),VLOOKUP($W5908,日射量と図３!$E$6:$I$34,5,TRUE))))))</f>
        <v>35</v>
      </c>
      <c r="AC5908" s="382">
        <f t="shared" si="1119"/>
        <v>1.4653800000000001</v>
      </c>
      <c r="AD5908" s="382">
        <f t="shared" si="1120"/>
        <v>1.4653800000000001</v>
      </c>
    </row>
    <row r="5909" spans="11:30">
      <c r="K5909" s="4">
        <f t="shared" si="1116"/>
        <v>2</v>
      </c>
      <c r="L5909" s="34">
        <v>43498</v>
      </c>
      <c r="M5909" s="4">
        <v>247</v>
      </c>
      <c r="N5909" s="4">
        <v>2</v>
      </c>
      <c r="O5909" s="31">
        <v>4.1666666666666664E-2</v>
      </c>
      <c r="P5909" s="35">
        <v>3.31</v>
      </c>
      <c r="Q5909" s="36">
        <f t="shared" si="1117"/>
        <v>13</v>
      </c>
      <c r="R5909" s="4">
        <f t="shared" si="1118"/>
        <v>9.69</v>
      </c>
      <c r="S5909" s="31">
        <f t="shared" ref="S5909:S5972" si="1121">VLOOKUP(K5909,$AF$45:$AH$49,2,TRUE)</f>
        <v>0.28591435185185182</v>
      </c>
      <c r="T5909" s="31">
        <f t="shared" ref="T5909:T5972" si="1122">VLOOKUP(K5909,$AF$45:$AH$49,3,TRUE)</f>
        <v>0.72222222222222221</v>
      </c>
      <c r="U5909" s="4">
        <f t="shared" ref="U5909:U5972" si="1123">IF(AND(S5909&lt;O5909,O5909&lt;T5909),R5909,0)</f>
        <v>0</v>
      </c>
      <c r="V5909" s="4" t="str">
        <f t="shared" ref="V5909:V5972" si="1124">IF(N5909=1,SUM(U5909:U5932),"")</f>
        <v/>
      </c>
      <c r="W5909" s="18" t="str">
        <f>IF(V5909="","",VLOOKUP(L5909,日射量と図３!$A$4:$C$368,3,TRUE)*238.85/100)</f>
        <v/>
      </c>
      <c r="X5909" s="4" t="str">
        <f t="shared" ref="X5909:X5972" si="1125">IF(V5909="","",VLOOKUP(K5909,$AF$45:$AJ$49,5,TRUE))</f>
        <v/>
      </c>
      <c r="Y5909" s="4" t="str">
        <f t="shared" si="1114"/>
        <v/>
      </c>
      <c r="Z5909" s="4" t="str">
        <f t="shared" si="1115"/>
        <v/>
      </c>
      <c r="AA5909" s="4" t="str">
        <f>IF($V5909="","",IF(Y5909&lt;36,0,IF(AND(36&lt;=Y5909,Y5909&lt;71),VLOOKUP($W5909,日射量と図３!$E$6:$F$34,2,TRUE),IF(AND(71&lt;=Y5909,Y5909&lt;107),VLOOKUP($W5909,日射量と図３!$E$6:$G$34,3,TRUE),IF(AND(107&lt;=Y5909,Y5909&lt;143),VLOOKUP($W5909,日射量と図３!$E$6:$H$34,4,TRUE),VLOOKUP($W5909,日射量と図３!$E$6:$I$34,5,TRUE))))))</f>
        <v/>
      </c>
      <c r="AB5909" s="4" t="str">
        <f>IF($V5909="","",IF(Z5909&lt;36,0,IF(AND(36&lt;=Z5909,Z5909&lt;71),VLOOKUP($W5909,日射量と図３!$E$6:$F$34,2,TRUE),IF(AND(71&lt;=Z5909,Z5909&lt;107),VLOOKUP($W5909,日射量と図３!$E$6:$G$34,3,TRUE),IF(AND(107&lt;=Z5909,Z5909&lt;143),VLOOKUP($W5909,日射量と図３!$E$6:$H$34,4,TRUE),VLOOKUP($W5909,日射量と図３!$E$6:$I$34,5,TRUE))))))</f>
        <v/>
      </c>
      <c r="AC5909" s="382" t="str">
        <f t="shared" si="1119"/>
        <v/>
      </c>
      <c r="AD5909" s="382" t="str">
        <f t="shared" si="1120"/>
        <v/>
      </c>
    </row>
    <row r="5910" spans="11:30">
      <c r="K5910" s="4">
        <f t="shared" si="1116"/>
        <v>2</v>
      </c>
      <c r="L5910" s="34">
        <v>43498</v>
      </c>
      <c r="M5910" s="4">
        <v>247</v>
      </c>
      <c r="N5910" s="4">
        <v>3</v>
      </c>
      <c r="O5910" s="31">
        <v>8.3333333333333329E-2</v>
      </c>
      <c r="P5910" s="35">
        <v>3.05</v>
      </c>
      <c r="Q5910" s="36">
        <f t="shared" si="1117"/>
        <v>13</v>
      </c>
      <c r="R5910" s="4">
        <f t="shared" si="1118"/>
        <v>9.9499999999999993</v>
      </c>
      <c r="S5910" s="31">
        <f t="shared" si="1121"/>
        <v>0.28591435185185182</v>
      </c>
      <c r="T5910" s="31">
        <f t="shared" si="1122"/>
        <v>0.72222222222222221</v>
      </c>
      <c r="U5910" s="4">
        <f t="shared" si="1123"/>
        <v>0</v>
      </c>
      <c r="V5910" s="4" t="str">
        <f t="shared" si="1124"/>
        <v/>
      </c>
      <c r="W5910" s="18" t="str">
        <f>IF(V5910="","",VLOOKUP(L5910,日射量と図３!$A$4:$C$368,3,TRUE)*238.85/100)</f>
        <v/>
      </c>
      <c r="X5910" s="4" t="str">
        <f t="shared" si="1125"/>
        <v/>
      </c>
      <c r="Y5910" s="4" t="str">
        <f t="shared" si="1114"/>
        <v/>
      </c>
      <c r="Z5910" s="4" t="str">
        <f t="shared" si="1115"/>
        <v/>
      </c>
      <c r="AA5910" s="4" t="str">
        <f>IF($V5910="","",IF(Y5910&lt;36,0,IF(AND(36&lt;=Y5910,Y5910&lt;71),VLOOKUP($W5910,日射量と図３!$E$6:$F$34,2,TRUE),IF(AND(71&lt;=Y5910,Y5910&lt;107),VLOOKUP($W5910,日射量と図３!$E$6:$G$34,3,TRUE),IF(AND(107&lt;=Y5910,Y5910&lt;143),VLOOKUP($W5910,日射量と図３!$E$6:$H$34,4,TRUE),VLOOKUP($W5910,日射量と図３!$E$6:$I$34,5,TRUE))))))</f>
        <v/>
      </c>
      <c r="AB5910" s="4" t="str">
        <f>IF($V5910="","",IF(Z5910&lt;36,0,IF(AND(36&lt;=Z5910,Z5910&lt;71),VLOOKUP($W5910,日射量と図３!$E$6:$F$34,2,TRUE),IF(AND(71&lt;=Z5910,Z5910&lt;107),VLOOKUP($W5910,日射量と図３!$E$6:$G$34,3,TRUE),IF(AND(107&lt;=Z5910,Z5910&lt;143),VLOOKUP($W5910,日射量と図３!$E$6:$H$34,4,TRUE),VLOOKUP($W5910,日射量と図３!$E$6:$I$34,5,TRUE))))))</f>
        <v/>
      </c>
      <c r="AC5910" s="382" t="str">
        <f t="shared" si="1119"/>
        <v/>
      </c>
      <c r="AD5910" s="382" t="str">
        <f t="shared" si="1120"/>
        <v/>
      </c>
    </row>
    <row r="5911" spans="11:30">
      <c r="K5911" s="4">
        <f t="shared" si="1116"/>
        <v>2</v>
      </c>
      <c r="L5911" s="34">
        <v>43498</v>
      </c>
      <c r="M5911" s="4">
        <v>247</v>
      </c>
      <c r="N5911" s="4">
        <v>4</v>
      </c>
      <c r="O5911" s="31">
        <v>0.125</v>
      </c>
      <c r="P5911" s="35">
        <v>2.85</v>
      </c>
      <c r="Q5911" s="36">
        <f t="shared" si="1117"/>
        <v>13</v>
      </c>
      <c r="R5911" s="4">
        <f t="shared" si="1118"/>
        <v>10.15</v>
      </c>
      <c r="S5911" s="31">
        <f t="shared" si="1121"/>
        <v>0.28591435185185182</v>
      </c>
      <c r="T5911" s="31">
        <f t="shared" si="1122"/>
        <v>0.72222222222222221</v>
      </c>
      <c r="U5911" s="4">
        <f t="shared" si="1123"/>
        <v>0</v>
      </c>
      <c r="V5911" s="4" t="str">
        <f t="shared" si="1124"/>
        <v/>
      </c>
      <c r="W5911" s="18" t="str">
        <f>IF(V5911="","",VLOOKUP(L5911,日射量と図３!$A$4:$C$368,3,TRUE)*238.85/100)</f>
        <v/>
      </c>
      <c r="X5911" s="4" t="str">
        <f t="shared" si="1125"/>
        <v/>
      </c>
      <c r="Y5911" s="4" t="str">
        <f t="shared" si="1114"/>
        <v/>
      </c>
      <c r="Z5911" s="4" t="str">
        <f t="shared" si="1115"/>
        <v/>
      </c>
      <c r="AA5911" s="4" t="str">
        <f>IF($V5911="","",IF(Y5911&lt;36,0,IF(AND(36&lt;=Y5911,Y5911&lt;71),VLOOKUP($W5911,日射量と図３!$E$6:$F$34,2,TRUE),IF(AND(71&lt;=Y5911,Y5911&lt;107),VLOOKUP($W5911,日射量と図３!$E$6:$G$34,3,TRUE),IF(AND(107&lt;=Y5911,Y5911&lt;143),VLOOKUP($W5911,日射量と図３!$E$6:$H$34,4,TRUE),VLOOKUP($W5911,日射量と図３!$E$6:$I$34,5,TRUE))))))</f>
        <v/>
      </c>
      <c r="AB5911" s="4" t="str">
        <f>IF($V5911="","",IF(Z5911&lt;36,0,IF(AND(36&lt;=Z5911,Z5911&lt;71),VLOOKUP($W5911,日射量と図３!$E$6:$F$34,2,TRUE),IF(AND(71&lt;=Z5911,Z5911&lt;107),VLOOKUP($W5911,日射量と図３!$E$6:$G$34,3,TRUE),IF(AND(107&lt;=Z5911,Z5911&lt;143),VLOOKUP($W5911,日射量と図３!$E$6:$H$34,4,TRUE),VLOOKUP($W5911,日射量と図３!$E$6:$I$34,5,TRUE))))))</f>
        <v/>
      </c>
      <c r="AC5911" s="382" t="str">
        <f t="shared" si="1119"/>
        <v/>
      </c>
      <c r="AD5911" s="382" t="str">
        <f t="shared" si="1120"/>
        <v/>
      </c>
    </row>
    <row r="5912" spans="11:30">
      <c r="K5912" s="4">
        <f t="shared" si="1116"/>
        <v>2</v>
      </c>
      <c r="L5912" s="34">
        <v>43498</v>
      </c>
      <c r="M5912" s="4">
        <v>247</v>
      </c>
      <c r="N5912" s="4">
        <v>5</v>
      </c>
      <c r="O5912" s="31">
        <v>0.16666666666666666</v>
      </c>
      <c r="P5912" s="35">
        <v>2.6700000000000008</v>
      </c>
      <c r="Q5912" s="36">
        <f t="shared" si="1117"/>
        <v>15</v>
      </c>
      <c r="R5912" s="4">
        <f t="shared" si="1118"/>
        <v>12.329999999999998</v>
      </c>
      <c r="S5912" s="31">
        <f t="shared" si="1121"/>
        <v>0.28591435185185182</v>
      </c>
      <c r="T5912" s="31">
        <f t="shared" si="1122"/>
        <v>0.72222222222222221</v>
      </c>
      <c r="U5912" s="4">
        <f t="shared" si="1123"/>
        <v>0</v>
      </c>
      <c r="V5912" s="4" t="str">
        <f t="shared" si="1124"/>
        <v/>
      </c>
      <c r="W5912" s="18" t="str">
        <f>IF(V5912="","",VLOOKUP(L5912,日射量と図３!$A$4:$C$368,3,TRUE)*238.85/100)</f>
        <v/>
      </c>
      <c r="X5912" s="4" t="str">
        <f t="shared" si="1125"/>
        <v/>
      </c>
      <c r="Y5912" s="4" t="str">
        <f t="shared" si="1114"/>
        <v/>
      </c>
      <c r="Z5912" s="4" t="str">
        <f t="shared" si="1115"/>
        <v/>
      </c>
      <c r="AA5912" s="4" t="str">
        <f>IF($V5912="","",IF(Y5912&lt;36,0,IF(AND(36&lt;=Y5912,Y5912&lt;71),VLOOKUP($W5912,日射量と図３!$E$6:$F$34,2,TRUE),IF(AND(71&lt;=Y5912,Y5912&lt;107),VLOOKUP($W5912,日射量と図３!$E$6:$G$34,3,TRUE),IF(AND(107&lt;=Y5912,Y5912&lt;143),VLOOKUP($W5912,日射量と図３!$E$6:$H$34,4,TRUE),VLOOKUP($W5912,日射量と図３!$E$6:$I$34,5,TRUE))))))</f>
        <v/>
      </c>
      <c r="AB5912" s="4" t="str">
        <f>IF($V5912="","",IF(Z5912&lt;36,0,IF(AND(36&lt;=Z5912,Z5912&lt;71),VLOOKUP($W5912,日射量と図３!$E$6:$F$34,2,TRUE),IF(AND(71&lt;=Z5912,Z5912&lt;107),VLOOKUP($W5912,日射量と図３!$E$6:$G$34,3,TRUE),IF(AND(107&lt;=Z5912,Z5912&lt;143),VLOOKUP($W5912,日射量と図３!$E$6:$H$34,4,TRUE),VLOOKUP($W5912,日射量と図３!$E$6:$I$34,5,TRUE))))))</f>
        <v/>
      </c>
      <c r="AC5912" s="382" t="str">
        <f t="shared" si="1119"/>
        <v/>
      </c>
      <c r="AD5912" s="382" t="str">
        <f t="shared" si="1120"/>
        <v/>
      </c>
    </row>
    <row r="5913" spans="11:30">
      <c r="K5913" s="4">
        <f t="shared" si="1116"/>
        <v>2</v>
      </c>
      <c r="L5913" s="34">
        <v>43498</v>
      </c>
      <c r="M5913" s="4">
        <v>247</v>
      </c>
      <c r="N5913" s="4">
        <v>6</v>
      </c>
      <c r="O5913" s="31">
        <v>0.20833333333333334</v>
      </c>
      <c r="P5913" s="35">
        <v>2.4199999999999995</v>
      </c>
      <c r="Q5913" s="36">
        <f t="shared" si="1117"/>
        <v>15</v>
      </c>
      <c r="R5913" s="4">
        <f t="shared" si="1118"/>
        <v>12.58</v>
      </c>
      <c r="S5913" s="31">
        <f t="shared" si="1121"/>
        <v>0.28591435185185182</v>
      </c>
      <c r="T5913" s="31">
        <f t="shared" si="1122"/>
        <v>0.72222222222222221</v>
      </c>
      <c r="U5913" s="4">
        <f t="shared" si="1123"/>
        <v>0</v>
      </c>
      <c r="V5913" s="4" t="str">
        <f t="shared" si="1124"/>
        <v/>
      </c>
      <c r="W5913" s="18" t="str">
        <f>IF(V5913="","",VLOOKUP(L5913,日射量と図３!$A$4:$C$368,3,TRUE)*238.85/100)</f>
        <v/>
      </c>
      <c r="X5913" s="4" t="str">
        <f t="shared" si="1125"/>
        <v/>
      </c>
      <c r="Y5913" s="4" t="str">
        <f t="shared" si="1114"/>
        <v/>
      </c>
      <c r="Z5913" s="4" t="str">
        <f t="shared" si="1115"/>
        <v/>
      </c>
      <c r="AA5913" s="4" t="str">
        <f>IF($V5913="","",IF(Y5913&lt;36,0,IF(AND(36&lt;=Y5913,Y5913&lt;71),VLOOKUP($W5913,日射量と図３!$E$6:$F$34,2,TRUE),IF(AND(71&lt;=Y5913,Y5913&lt;107),VLOOKUP($W5913,日射量と図３!$E$6:$G$34,3,TRUE),IF(AND(107&lt;=Y5913,Y5913&lt;143),VLOOKUP($W5913,日射量と図３!$E$6:$H$34,4,TRUE),VLOOKUP($W5913,日射量と図３!$E$6:$I$34,5,TRUE))))))</f>
        <v/>
      </c>
      <c r="AB5913" s="4" t="str">
        <f>IF($V5913="","",IF(Z5913&lt;36,0,IF(AND(36&lt;=Z5913,Z5913&lt;71),VLOOKUP($W5913,日射量と図３!$E$6:$F$34,2,TRUE),IF(AND(71&lt;=Z5913,Z5913&lt;107),VLOOKUP($W5913,日射量と図３!$E$6:$G$34,3,TRUE),IF(AND(107&lt;=Z5913,Z5913&lt;143),VLOOKUP($W5913,日射量と図３!$E$6:$H$34,4,TRUE),VLOOKUP($W5913,日射量と図３!$E$6:$I$34,5,TRUE))))))</f>
        <v/>
      </c>
      <c r="AC5913" s="382" t="str">
        <f t="shared" si="1119"/>
        <v/>
      </c>
      <c r="AD5913" s="382" t="str">
        <f t="shared" si="1120"/>
        <v/>
      </c>
    </row>
    <row r="5914" spans="11:30">
      <c r="K5914" s="4">
        <f t="shared" si="1116"/>
        <v>2</v>
      </c>
      <c r="L5914" s="34">
        <v>43498</v>
      </c>
      <c r="M5914" s="4">
        <v>247</v>
      </c>
      <c r="N5914" s="4">
        <v>7</v>
      </c>
      <c r="O5914" s="31">
        <v>0.25</v>
      </c>
      <c r="P5914" s="35">
        <v>2.2800000000000002</v>
      </c>
      <c r="Q5914" s="36">
        <f t="shared" si="1117"/>
        <v>15</v>
      </c>
      <c r="R5914" s="4">
        <f t="shared" si="1118"/>
        <v>12.719999999999999</v>
      </c>
      <c r="S5914" s="31">
        <f t="shared" si="1121"/>
        <v>0.28591435185185182</v>
      </c>
      <c r="T5914" s="31">
        <f t="shared" si="1122"/>
        <v>0.72222222222222221</v>
      </c>
      <c r="U5914" s="4">
        <f t="shared" si="1123"/>
        <v>0</v>
      </c>
      <c r="V5914" s="4" t="str">
        <f t="shared" si="1124"/>
        <v/>
      </c>
      <c r="W5914" s="18" t="str">
        <f>IF(V5914="","",VLOOKUP(L5914,日射量と図３!$A$4:$C$368,3,TRUE)*238.85/100)</f>
        <v/>
      </c>
      <c r="X5914" s="4" t="str">
        <f t="shared" si="1125"/>
        <v/>
      </c>
      <c r="Y5914" s="4" t="str">
        <f t="shared" si="1114"/>
        <v/>
      </c>
      <c r="Z5914" s="4" t="str">
        <f t="shared" si="1115"/>
        <v/>
      </c>
      <c r="AA5914" s="4" t="str">
        <f>IF($V5914="","",IF(Y5914&lt;36,0,IF(AND(36&lt;=Y5914,Y5914&lt;71),VLOOKUP($W5914,日射量と図３!$E$6:$F$34,2,TRUE),IF(AND(71&lt;=Y5914,Y5914&lt;107),VLOOKUP($W5914,日射量と図３!$E$6:$G$34,3,TRUE),IF(AND(107&lt;=Y5914,Y5914&lt;143),VLOOKUP($W5914,日射量と図３!$E$6:$H$34,4,TRUE),VLOOKUP($W5914,日射量と図３!$E$6:$I$34,5,TRUE))))))</f>
        <v/>
      </c>
      <c r="AB5914" s="4" t="str">
        <f>IF($V5914="","",IF(Z5914&lt;36,0,IF(AND(36&lt;=Z5914,Z5914&lt;71),VLOOKUP($W5914,日射量と図３!$E$6:$F$34,2,TRUE),IF(AND(71&lt;=Z5914,Z5914&lt;107),VLOOKUP($W5914,日射量と図３!$E$6:$G$34,3,TRUE),IF(AND(107&lt;=Z5914,Z5914&lt;143),VLOOKUP($W5914,日射量と図３!$E$6:$H$34,4,TRUE),VLOOKUP($W5914,日射量と図３!$E$6:$I$34,5,TRUE))))))</f>
        <v/>
      </c>
      <c r="AC5914" s="382" t="str">
        <f t="shared" si="1119"/>
        <v/>
      </c>
      <c r="AD5914" s="382" t="str">
        <f t="shared" si="1120"/>
        <v/>
      </c>
    </row>
    <row r="5915" spans="11:30">
      <c r="K5915" s="4">
        <f t="shared" si="1116"/>
        <v>2</v>
      </c>
      <c r="L5915" s="34">
        <v>43498</v>
      </c>
      <c r="M5915" s="4">
        <v>247</v>
      </c>
      <c r="N5915" s="4">
        <v>8</v>
      </c>
      <c r="O5915" s="31">
        <v>0.29166666666666669</v>
      </c>
      <c r="P5915" s="35">
        <v>2.1800000000000002</v>
      </c>
      <c r="Q5915" s="36">
        <f t="shared" si="1117"/>
        <v>12</v>
      </c>
      <c r="R5915" s="4">
        <f t="shared" si="1118"/>
        <v>9.82</v>
      </c>
      <c r="S5915" s="31">
        <f t="shared" si="1121"/>
        <v>0.28591435185185182</v>
      </c>
      <c r="T5915" s="31">
        <f t="shared" si="1122"/>
        <v>0.72222222222222221</v>
      </c>
      <c r="U5915" s="4">
        <f t="shared" si="1123"/>
        <v>9.82</v>
      </c>
      <c r="V5915" s="4" t="str">
        <f t="shared" si="1124"/>
        <v/>
      </c>
      <c r="W5915" s="18" t="str">
        <f>IF(V5915="","",VLOOKUP(L5915,日射量と図３!$A$4:$C$368,3,TRUE)*238.85/100)</f>
        <v/>
      </c>
      <c r="X5915" s="4" t="str">
        <f t="shared" si="1125"/>
        <v/>
      </c>
      <c r="Y5915" s="4" t="str">
        <f t="shared" si="1114"/>
        <v/>
      </c>
      <c r="Z5915" s="4" t="str">
        <f t="shared" si="1115"/>
        <v/>
      </c>
      <c r="AA5915" s="4" t="str">
        <f>IF($V5915="","",IF(Y5915&lt;36,0,IF(AND(36&lt;=Y5915,Y5915&lt;71),VLOOKUP($W5915,日射量と図３!$E$6:$F$34,2,TRUE),IF(AND(71&lt;=Y5915,Y5915&lt;107),VLOOKUP($W5915,日射量と図３!$E$6:$G$34,3,TRUE),IF(AND(107&lt;=Y5915,Y5915&lt;143),VLOOKUP($W5915,日射量と図３!$E$6:$H$34,4,TRUE),VLOOKUP($W5915,日射量と図３!$E$6:$I$34,5,TRUE))))))</f>
        <v/>
      </c>
      <c r="AB5915" s="4" t="str">
        <f>IF($V5915="","",IF(Z5915&lt;36,0,IF(AND(36&lt;=Z5915,Z5915&lt;71),VLOOKUP($W5915,日射量と図３!$E$6:$F$34,2,TRUE),IF(AND(71&lt;=Z5915,Z5915&lt;107),VLOOKUP($W5915,日射量と図３!$E$6:$G$34,3,TRUE),IF(AND(107&lt;=Z5915,Z5915&lt;143),VLOOKUP($W5915,日射量と図３!$E$6:$H$34,4,TRUE),VLOOKUP($W5915,日射量と図３!$E$6:$I$34,5,TRUE))))))</f>
        <v/>
      </c>
      <c r="AC5915" s="382" t="str">
        <f t="shared" si="1119"/>
        <v/>
      </c>
      <c r="AD5915" s="382" t="str">
        <f t="shared" si="1120"/>
        <v/>
      </c>
    </row>
    <row r="5916" spans="11:30">
      <c r="K5916" s="4">
        <f t="shared" si="1116"/>
        <v>2</v>
      </c>
      <c r="L5916" s="34">
        <v>43498</v>
      </c>
      <c r="M5916" s="4">
        <v>247</v>
      </c>
      <c r="N5916" s="4">
        <v>9</v>
      </c>
      <c r="O5916" s="31">
        <v>0.33333333333333331</v>
      </c>
      <c r="P5916" s="35">
        <v>2.76</v>
      </c>
      <c r="Q5916" s="36">
        <f t="shared" si="1117"/>
        <v>12</v>
      </c>
      <c r="R5916" s="4">
        <f t="shared" si="1118"/>
        <v>9.24</v>
      </c>
      <c r="S5916" s="31">
        <f t="shared" si="1121"/>
        <v>0.28591435185185182</v>
      </c>
      <c r="T5916" s="31">
        <f t="shared" si="1122"/>
        <v>0.72222222222222221</v>
      </c>
      <c r="U5916" s="4">
        <f t="shared" si="1123"/>
        <v>9.24</v>
      </c>
      <c r="V5916" s="4" t="str">
        <f t="shared" si="1124"/>
        <v/>
      </c>
      <c r="W5916" s="18" t="str">
        <f>IF(V5916="","",VLOOKUP(L5916,日射量と図３!$A$4:$C$368,3,TRUE)*238.85/100)</f>
        <v/>
      </c>
      <c r="X5916" s="4" t="str">
        <f t="shared" si="1125"/>
        <v/>
      </c>
      <c r="Y5916" s="4" t="str">
        <f t="shared" si="1114"/>
        <v/>
      </c>
      <c r="Z5916" s="4" t="str">
        <f t="shared" si="1115"/>
        <v/>
      </c>
      <c r="AA5916" s="4" t="str">
        <f>IF($V5916="","",IF(Y5916&lt;36,0,IF(AND(36&lt;=Y5916,Y5916&lt;71),VLOOKUP($W5916,日射量と図３!$E$6:$F$34,2,TRUE),IF(AND(71&lt;=Y5916,Y5916&lt;107),VLOOKUP($W5916,日射量と図３!$E$6:$G$34,3,TRUE),IF(AND(107&lt;=Y5916,Y5916&lt;143),VLOOKUP($W5916,日射量と図３!$E$6:$H$34,4,TRUE),VLOOKUP($W5916,日射量と図３!$E$6:$I$34,5,TRUE))))))</f>
        <v/>
      </c>
      <c r="AB5916" s="4" t="str">
        <f>IF($V5916="","",IF(Z5916&lt;36,0,IF(AND(36&lt;=Z5916,Z5916&lt;71),VLOOKUP($W5916,日射量と図３!$E$6:$F$34,2,TRUE),IF(AND(71&lt;=Z5916,Z5916&lt;107),VLOOKUP($W5916,日射量と図３!$E$6:$G$34,3,TRUE),IF(AND(107&lt;=Z5916,Z5916&lt;143),VLOOKUP($W5916,日射量と図３!$E$6:$H$34,4,TRUE),VLOOKUP($W5916,日射量と図３!$E$6:$I$34,5,TRUE))))))</f>
        <v/>
      </c>
      <c r="AC5916" s="382" t="str">
        <f t="shared" si="1119"/>
        <v/>
      </c>
      <c r="AD5916" s="382" t="str">
        <f t="shared" si="1120"/>
        <v/>
      </c>
    </row>
    <row r="5917" spans="11:30">
      <c r="K5917" s="4">
        <f t="shared" si="1116"/>
        <v>2</v>
      </c>
      <c r="L5917" s="34">
        <v>43498</v>
      </c>
      <c r="M5917" s="4">
        <v>247</v>
      </c>
      <c r="N5917" s="4">
        <v>10</v>
      </c>
      <c r="O5917" s="31">
        <v>0.375</v>
      </c>
      <c r="P5917" s="35">
        <v>3.8199999999999994</v>
      </c>
      <c r="Q5917" s="36">
        <f t="shared" si="1117"/>
        <v>12</v>
      </c>
      <c r="R5917" s="4">
        <f t="shared" si="1118"/>
        <v>8.18</v>
      </c>
      <c r="S5917" s="31">
        <f t="shared" si="1121"/>
        <v>0.28591435185185182</v>
      </c>
      <c r="T5917" s="31">
        <f t="shared" si="1122"/>
        <v>0.72222222222222221</v>
      </c>
      <c r="U5917" s="4">
        <f t="shared" si="1123"/>
        <v>8.18</v>
      </c>
      <c r="V5917" s="4" t="str">
        <f t="shared" si="1124"/>
        <v/>
      </c>
      <c r="W5917" s="18" t="str">
        <f>IF(V5917="","",VLOOKUP(L5917,日射量と図３!$A$4:$C$368,3,TRUE)*238.85/100)</f>
        <v/>
      </c>
      <c r="X5917" s="4" t="str">
        <f t="shared" si="1125"/>
        <v/>
      </c>
      <c r="Y5917" s="4" t="str">
        <f t="shared" si="1114"/>
        <v/>
      </c>
      <c r="Z5917" s="4" t="str">
        <f t="shared" si="1115"/>
        <v/>
      </c>
      <c r="AA5917" s="4" t="str">
        <f>IF($V5917="","",IF(Y5917&lt;36,0,IF(AND(36&lt;=Y5917,Y5917&lt;71),VLOOKUP($W5917,日射量と図３!$E$6:$F$34,2,TRUE),IF(AND(71&lt;=Y5917,Y5917&lt;107),VLOOKUP($W5917,日射量と図３!$E$6:$G$34,3,TRUE),IF(AND(107&lt;=Y5917,Y5917&lt;143),VLOOKUP($W5917,日射量と図３!$E$6:$H$34,4,TRUE),VLOOKUP($W5917,日射量と図３!$E$6:$I$34,5,TRUE))))))</f>
        <v/>
      </c>
      <c r="AB5917" s="4" t="str">
        <f>IF($V5917="","",IF(Z5917&lt;36,0,IF(AND(36&lt;=Z5917,Z5917&lt;71),VLOOKUP($W5917,日射量と図３!$E$6:$F$34,2,TRUE),IF(AND(71&lt;=Z5917,Z5917&lt;107),VLOOKUP($W5917,日射量と図３!$E$6:$G$34,3,TRUE),IF(AND(107&lt;=Z5917,Z5917&lt;143),VLOOKUP($W5917,日射量と図３!$E$6:$H$34,4,TRUE),VLOOKUP($W5917,日射量と図３!$E$6:$I$34,5,TRUE))))))</f>
        <v/>
      </c>
      <c r="AC5917" s="382" t="str">
        <f t="shared" si="1119"/>
        <v/>
      </c>
      <c r="AD5917" s="382" t="str">
        <f t="shared" si="1120"/>
        <v/>
      </c>
    </row>
    <row r="5918" spans="11:30">
      <c r="K5918" s="4">
        <f t="shared" si="1116"/>
        <v>2</v>
      </c>
      <c r="L5918" s="34">
        <v>43498</v>
      </c>
      <c r="M5918" s="4">
        <v>247</v>
      </c>
      <c r="N5918" s="4">
        <v>11</v>
      </c>
      <c r="O5918" s="31">
        <v>0.41666666666666669</v>
      </c>
      <c r="P5918" s="35">
        <v>4.9099999999999993</v>
      </c>
      <c r="Q5918" s="36">
        <f t="shared" si="1117"/>
        <v>12</v>
      </c>
      <c r="R5918" s="4">
        <f t="shared" si="1118"/>
        <v>7.0900000000000007</v>
      </c>
      <c r="S5918" s="31">
        <f t="shared" si="1121"/>
        <v>0.28591435185185182</v>
      </c>
      <c r="T5918" s="31">
        <f t="shared" si="1122"/>
        <v>0.72222222222222221</v>
      </c>
      <c r="U5918" s="4">
        <f t="shared" si="1123"/>
        <v>7.0900000000000007</v>
      </c>
      <c r="V5918" s="4" t="str">
        <f t="shared" si="1124"/>
        <v/>
      </c>
      <c r="W5918" s="18" t="str">
        <f>IF(V5918="","",VLOOKUP(L5918,日射量と図３!$A$4:$C$368,3,TRUE)*238.85/100)</f>
        <v/>
      </c>
      <c r="X5918" s="4" t="str">
        <f t="shared" si="1125"/>
        <v/>
      </c>
      <c r="Y5918" s="4" t="str">
        <f t="shared" si="1114"/>
        <v/>
      </c>
      <c r="Z5918" s="4" t="str">
        <f t="shared" si="1115"/>
        <v/>
      </c>
      <c r="AA5918" s="4" t="str">
        <f>IF($V5918="","",IF(Y5918&lt;36,0,IF(AND(36&lt;=Y5918,Y5918&lt;71),VLOOKUP($W5918,日射量と図３!$E$6:$F$34,2,TRUE),IF(AND(71&lt;=Y5918,Y5918&lt;107),VLOOKUP($W5918,日射量と図３!$E$6:$G$34,3,TRUE),IF(AND(107&lt;=Y5918,Y5918&lt;143),VLOOKUP($W5918,日射量と図３!$E$6:$H$34,4,TRUE),VLOOKUP($W5918,日射量と図３!$E$6:$I$34,5,TRUE))))))</f>
        <v/>
      </c>
      <c r="AB5918" s="4" t="str">
        <f>IF($V5918="","",IF(Z5918&lt;36,0,IF(AND(36&lt;=Z5918,Z5918&lt;71),VLOOKUP($W5918,日射量と図３!$E$6:$F$34,2,TRUE),IF(AND(71&lt;=Z5918,Z5918&lt;107),VLOOKUP($W5918,日射量と図３!$E$6:$G$34,3,TRUE),IF(AND(107&lt;=Z5918,Z5918&lt;143),VLOOKUP($W5918,日射量と図３!$E$6:$H$34,4,TRUE),VLOOKUP($W5918,日射量と図３!$E$6:$I$34,5,TRUE))))))</f>
        <v/>
      </c>
      <c r="AC5918" s="382" t="str">
        <f t="shared" si="1119"/>
        <v/>
      </c>
      <c r="AD5918" s="382" t="str">
        <f t="shared" si="1120"/>
        <v/>
      </c>
    </row>
    <row r="5919" spans="11:30">
      <c r="K5919" s="4">
        <f t="shared" si="1116"/>
        <v>2</v>
      </c>
      <c r="L5919" s="34">
        <v>43498</v>
      </c>
      <c r="M5919" s="4">
        <v>247</v>
      </c>
      <c r="N5919" s="4">
        <v>12</v>
      </c>
      <c r="O5919" s="31">
        <v>0.45833333333333331</v>
      </c>
      <c r="P5919" s="35">
        <v>6.1599999999999993</v>
      </c>
      <c r="Q5919" s="36">
        <f t="shared" si="1117"/>
        <v>12</v>
      </c>
      <c r="R5919" s="4">
        <f t="shared" si="1118"/>
        <v>5.8400000000000007</v>
      </c>
      <c r="S5919" s="31">
        <f t="shared" si="1121"/>
        <v>0.28591435185185182</v>
      </c>
      <c r="T5919" s="31">
        <f t="shared" si="1122"/>
        <v>0.72222222222222221</v>
      </c>
      <c r="U5919" s="4">
        <f t="shared" si="1123"/>
        <v>5.8400000000000007</v>
      </c>
      <c r="V5919" s="4" t="str">
        <f t="shared" si="1124"/>
        <v/>
      </c>
      <c r="W5919" s="18" t="str">
        <f>IF(V5919="","",VLOOKUP(L5919,日射量と図３!$A$4:$C$368,3,TRUE)*238.85/100)</f>
        <v/>
      </c>
      <c r="X5919" s="4" t="str">
        <f t="shared" si="1125"/>
        <v/>
      </c>
      <c r="Y5919" s="4" t="str">
        <f t="shared" ref="Y5919:Y5982" si="1126">IF(V5919="","",$AH$30*V5919/(($AG$18/$AH$18)*X5919))</f>
        <v/>
      </c>
      <c r="Z5919" s="4" t="str">
        <f t="shared" ref="Z5919:Z5982" si="1127">IF(V5919="","",$AH$30*V5919/(($AG$19/$AH$19)*X5919))</f>
        <v/>
      </c>
      <c r="AA5919" s="4" t="str">
        <f>IF($V5919="","",IF(Y5919&lt;36,0,IF(AND(36&lt;=Y5919,Y5919&lt;71),VLOOKUP($W5919,日射量と図３!$E$6:$F$34,2,TRUE),IF(AND(71&lt;=Y5919,Y5919&lt;107),VLOOKUP($W5919,日射量と図３!$E$6:$G$34,3,TRUE),IF(AND(107&lt;=Y5919,Y5919&lt;143),VLOOKUP($W5919,日射量と図３!$E$6:$H$34,4,TRUE),VLOOKUP($W5919,日射量と図３!$E$6:$I$34,5,TRUE))))))</f>
        <v/>
      </c>
      <c r="AB5919" s="4" t="str">
        <f>IF($V5919="","",IF(Z5919&lt;36,0,IF(AND(36&lt;=Z5919,Z5919&lt;71),VLOOKUP($W5919,日射量と図３!$E$6:$F$34,2,TRUE),IF(AND(71&lt;=Z5919,Z5919&lt;107),VLOOKUP($W5919,日射量と図３!$E$6:$G$34,3,TRUE),IF(AND(107&lt;=Z5919,Z5919&lt;143),VLOOKUP($W5919,日射量と図３!$E$6:$H$34,4,TRUE),VLOOKUP($W5919,日射量と図３!$E$6:$I$34,5,TRUE))))))</f>
        <v/>
      </c>
      <c r="AC5919" s="382" t="str">
        <f t="shared" si="1119"/>
        <v/>
      </c>
      <c r="AD5919" s="382" t="str">
        <f t="shared" si="1120"/>
        <v/>
      </c>
    </row>
    <row r="5920" spans="11:30">
      <c r="K5920" s="4">
        <f t="shared" si="1116"/>
        <v>2</v>
      </c>
      <c r="L5920" s="34">
        <v>43498</v>
      </c>
      <c r="M5920" s="4">
        <v>247</v>
      </c>
      <c r="N5920" s="4">
        <v>13</v>
      </c>
      <c r="O5920" s="31">
        <v>0.5</v>
      </c>
      <c r="P5920" s="35">
        <v>7.3100000000000005</v>
      </c>
      <c r="Q5920" s="36">
        <f t="shared" si="1117"/>
        <v>12</v>
      </c>
      <c r="R5920" s="4">
        <f t="shared" si="1118"/>
        <v>4.6899999999999995</v>
      </c>
      <c r="S5920" s="31">
        <f t="shared" si="1121"/>
        <v>0.28591435185185182</v>
      </c>
      <c r="T5920" s="31">
        <f t="shared" si="1122"/>
        <v>0.72222222222222221</v>
      </c>
      <c r="U5920" s="4">
        <f t="shared" si="1123"/>
        <v>4.6899999999999995</v>
      </c>
      <c r="V5920" s="4" t="str">
        <f t="shared" si="1124"/>
        <v/>
      </c>
      <c r="W5920" s="18" t="str">
        <f>IF(V5920="","",VLOOKUP(L5920,日射量と図３!$A$4:$C$368,3,TRUE)*238.85/100)</f>
        <v/>
      </c>
      <c r="X5920" s="4" t="str">
        <f t="shared" si="1125"/>
        <v/>
      </c>
      <c r="Y5920" s="4" t="str">
        <f t="shared" si="1126"/>
        <v/>
      </c>
      <c r="Z5920" s="4" t="str">
        <f t="shared" si="1127"/>
        <v/>
      </c>
      <c r="AA5920" s="4" t="str">
        <f>IF($V5920="","",IF(Y5920&lt;36,0,IF(AND(36&lt;=Y5920,Y5920&lt;71),VLOOKUP($W5920,日射量と図３!$E$6:$F$34,2,TRUE),IF(AND(71&lt;=Y5920,Y5920&lt;107),VLOOKUP($W5920,日射量と図３!$E$6:$G$34,3,TRUE),IF(AND(107&lt;=Y5920,Y5920&lt;143),VLOOKUP($W5920,日射量と図３!$E$6:$H$34,4,TRUE),VLOOKUP($W5920,日射量と図３!$E$6:$I$34,5,TRUE))))))</f>
        <v/>
      </c>
      <c r="AB5920" s="4" t="str">
        <f>IF($V5920="","",IF(Z5920&lt;36,0,IF(AND(36&lt;=Z5920,Z5920&lt;71),VLOOKUP($W5920,日射量と図３!$E$6:$F$34,2,TRUE),IF(AND(71&lt;=Z5920,Z5920&lt;107),VLOOKUP($W5920,日射量と図３!$E$6:$G$34,3,TRUE),IF(AND(107&lt;=Z5920,Z5920&lt;143),VLOOKUP($W5920,日射量と図３!$E$6:$H$34,4,TRUE),VLOOKUP($W5920,日射量と図３!$E$6:$I$34,5,TRUE))))))</f>
        <v/>
      </c>
      <c r="AC5920" s="382" t="str">
        <f t="shared" si="1119"/>
        <v/>
      </c>
      <c r="AD5920" s="382" t="str">
        <f t="shared" si="1120"/>
        <v/>
      </c>
    </row>
    <row r="5921" spans="11:30">
      <c r="K5921" s="4">
        <f t="shared" si="1116"/>
        <v>2</v>
      </c>
      <c r="L5921" s="34">
        <v>43498</v>
      </c>
      <c r="M5921" s="4">
        <v>247</v>
      </c>
      <c r="N5921" s="4">
        <v>14</v>
      </c>
      <c r="O5921" s="31">
        <v>0.54166666666666663</v>
      </c>
      <c r="P5921" s="35">
        <v>8.129999999999999</v>
      </c>
      <c r="Q5921" s="36">
        <f t="shared" si="1117"/>
        <v>12</v>
      </c>
      <c r="R5921" s="4">
        <f t="shared" si="1118"/>
        <v>3.870000000000001</v>
      </c>
      <c r="S5921" s="31">
        <f t="shared" si="1121"/>
        <v>0.28591435185185182</v>
      </c>
      <c r="T5921" s="31">
        <f t="shared" si="1122"/>
        <v>0.72222222222222221</v>
      </c>
      <c r="U5921" s="4">
        <f t="shared" si="1123"/>
        <v>3.870000000000001</v>
      </c>
      <c r="V5921" s="4" t="str">
        <f t="shared" si="1124"/>
        <v/>
      </c>
      <c r="W5921" s="18" t="str">
        <f>IF(V5921="","",VLOOKUP(L5921,日射量と図３!$A$4:$C$368,3,TRUE)*238.85/100)</f>
        <v/>
      </c>
      <c r="X5921" s="4" t="str">
        <f t="shared" si="1125"/>
        <v/>
      </c>
      <c r="Y5921" s="4" t="str">
        <f t="shared" si="1126"/>
        <v/>
      </c>
      <c r="Z5921" s="4" t="str">
        <f t="shared" si="1127"/>
        <v/>
      </c>
      <c r="AA5921" s="4" t="str">
        <f>IF($V5921="","",IF(Y5921&lt;36,0,IF(AND(36&lt;=Y5921,Y5921&lt;71),VLOOKUP($W5921,日射量と図３!$E$6:$F$34,2,TRUE),IF(AND(71&lt;=Y5921,Y5921&lt;107),VLOOKUP($W5921,日射量と図３!$E$6:$G$34,3,TRUE),IF(AND(107&lt;=Y5921,Y5921&lt;143),VLOOKUP($W5921,日射量と図３!$E$6:$H$34,4,TRUE),VLOOKUP($W5921,日射量と図３!$E$6:$I$34,5,TRUE))))))</f>
        <v/>
      </c>
      <c r="AB5921" s="4" t="str">
        <f>IF($V5921="","",IF(Z5921&lt;36,0,IF(AND(36&lt;=Z5921,Z5921&lt;71),VLOOKUP($W5921,日射量と図３!$E$6:$F$34,2,TRUE),IF(AND(71&lt;=Z5921,Z5921&lt;107),VLOOKUP($W5921,日射量と図３!$E$6:$G$34,3,TRUE),IF(AND(107&lt;=Z5921,Z5921&lt;143),VLOOKUP($W5921,日射量と図３!$E$6:$H$34,4,TRUE),VLOOKUP($W5921,日射量と図３!$E$6:$I$34,5,TRUE))))))</f>
        <v/>
      </c>
      <c r="AC5921" s="382" t="str">
        <f t="shared" si="1119"/>
        <v/>
      </c>
      <c r="AD5921" s="382" t="str">
        <f t="shared" si="1120"/>
        <v/>
      </c>
    </row>
    <row r="5922" spans="11:30">
      <c r="K5922" s="4">
        <f t="shared" si="1116"/>
        <v>2</v>
      </c>
      <c r="L5922" s="34">
        <v>43498</v>
      </c>
      <c r="M5922" s="4">
        <v>247</v>
      </c>
      <c r="N5922" s="4">
        <v>15</v>
      </c>
      <c r="O5922" s="31">
        <v>0.58333333333333337</v>
      </c>
      <c r="P5922" s="35">
        <v>8.61</v>
      </c>
      <c r="Q5922" s="36">
        <f t="shared" si="1117"/>
        <v>12</v>
      </c>
      <c r="R5922" s="4">
        <f t="shared" si="1118"/>
        <v>3.3900000000000006</v>
      </c>
      <c r="S5922" s="31">
        <f t="shared" si="1121"/>
        <v>0.28591435185185182</v>
      </c>
      <c r="T5922" s="31">
        <f t="shared" si="1122"/>
        <v>0.72222222222222221</v>
      </c>
      <c r="U5922" s="4">
        <f t="shared" si="1123"/>
        <v>3.3900000000000006</v>
      </c>
      <c r="V5922" s="4" t="str">
        <f t="shared" si="1124"/>
        <v/>
      </c>
      <c r="W5922" s="18" t="str">
        <f>IF(V5922="","",VLOOKUP(L5922,日射量と図３!$A$4:$C$368,3,TRUE)*238.85/100)</f>
        <v/>
      </c>
      <c r="X5922" s="4" t="str">
        <f t="shared" si="1125"/>
        <v/>
      </c>
      <c r="Y5922" s="4" t="str">
        <f t="shared" si="1126"/>
        <v/>
      </c>
      <c r="Z5922" s="4" t="str">
        <f t="shared" si="1127"/>
        <v/>
      </c>
      <c r="AA5922" s="4" t="str">
        <f>IF($V5922="","",IF(Y5922&lt;36,0,IF(AND(36&lt;=Y5922,Y5922&lt;71),VLOOKUP($W5922,日射量と図３!$E$6:$F$34,2,TRUE),IF(AND(71&lt;=Y5922,Y5922&lt;107),VLOOKUP($W5922,日射量と図３!$E$6:$G$34,3,TRUE),IF(AND(107&lt;=Y5922,Y5922&lt;143),VLOOKUP($W5922,日射量と図３!$E$6:$H$34,4,TRUE),VLOOKUP($W5922,日射量と図３!$E$6:$I$34,5,TRUE))))))</f>
        <v/>
      </c>
      <c r="AB5922" s="4" t="str">
        <f>IF($V5922="","",IF(Z5922&lt;36,0,IF(AND(36&lt;=Z5922,Z5922&lt;71),VLOOKUP($W5922,日射量と図３!$E$6:$F$34,2,TRUE),IF(AND(71&lt;=Z5922,Z5922&lt;107),VLOOKUP($W5922,日射量と図３!$E$6:$G$34,3,TRUE),IF(AND(107&lt;=Z5922,Z5922&lt;143),VLOOKUP($W5922,日射量と図３!$E$6:$H$34,4,TRUE),VLOOKUP($W5922,日射量と図３!$E$6:$I$34,5,TRUE))))))</f>
        <v/>
      </c>
      <c r="AC5922" s="382" t="str">
        <f t="shared" si="1119"/>
        <v/>
      </c>
      <c r="AD5922" s="382" t="str">
        <f t="shared" si="1120"/>
        <v/>
      </c>
    </row>
    <row r="5923" spans="11:30">
      <c r="K5923" s="4">
        <f t="shared" si="1116"/>
        <v>2</v>
      </c>
      <c r="L5923" s="34">
        <v>43498</v>
      </c>
      <c r="M5923" s="4">
        <v>247</v>
      </c>
      <c r="N5923" s="4">
        <v>16</v>
      </c>
      <c r="O5923" s="31">
        <v>0.625</v>
      </c>
      <c r="P5923" s="35">
        <v>8.27</v>
      </c>
      <c r="Q5923" s="36">
        <f t="shared" si="1117"/>
        <v>16</v>
      </c>
      <c r="R5923" s="4">
        <f t="shared" si="1118"/>
        <v>7.73</v>
      </c>
      <c r="S5923" s="31">
        <f t="shared" si="1121"/>
        <v>0.28591435185185182</v>
      </c>
      <c r="T5923" s="31">
        <f t="shared" si="1122"/>
        <v>0.72222222222222221</v>
      </c>
      <c r="U5923" s="4">
        <f t="shared" si="1123"/>
        <v>7.73</v>
      </c>
      <c r="V5923" s="4" t="str">
        <f t="shared" si="1124"/>
        <v/>
      </c>
      <c r="W5923" s="18" t="str">
        <f>IF(V5923="","",VLOOKUP(L5923,日射量と図３!$A$4:$C$368,3,TRUE)*238.85/100)</f>
        <v/>
      </c>
      <c r="X5923" s="4" t="str">
        <f t="shared" si="1125"/>
        <v/>
      </c>
      <c r="Y5923" s="4" t="str">
        <f t="shared" si="1126"/>
        <v/>
      </c>
      <c r="Z5923" s="4" t="str">
        <f t="shared" si="1127"/>
        <v/>
      </c>
      <c r="AA5923" s="4" t="str">
        <f>IF($V5923="","",IF(Y5923&lt;36,0,IF(AND(36&lt;=Y5923,Y5923&lt;71),VLOOKUP($W5923,日射量と図３!$E$6:$F$34,2,TRUE),IF(AND(71&lt;=Y5923,Y5923&lt;107),VLOOKUP($W5923,日射量と図３!$E$6:$G$34,3,TRUE),IF(AND(107&lt;=Y5923,Y5923&lt;143),VLOOKUP($W5923,日射量と図３!$E$6:$H$34,4,TRUE),VLOOKUP($W5923,日射量と図３!$E$6:$I$34,5,TRUE))))))</f>
        <v/>
      </c>
      <c r="AB5923" s="4" t="str">
        <f>IF($V5923="","",IF(Z5923&lt;36,0,IF(AND(36&lt;=Z5923,Z5923&lt;71),VLOOKUP($W5923,日射量と図３!$E$6:$F$34,2,TRUE),IF(AND(71&lt;=Z5923,Z5923&lt;107),VLOOKUP($W5923,日射量と図３!$E$6:$G$34,3,TRUE),IF(AND(107&lt;=Z5923,Z5923&lt;143),VLOOKUP($W5923,日射量と図３!$E$6:$H$34,4,TRUE),VLOOKUP($W5923,日射量と図３!$E$6:$I$34,5,TRUE))))))</f>
        <v/>
      </c>
      <c r="AC5923" s="382" t="str">
        <f t="shared" si="1119"/>
        <v/>
      </c>
      <c r="AD5923" s="382" t="str">
        <f t="shared" si="1120"/>
        <v/>
      </c>
    </row>
    <row r="5924" spans="11:30">
      <c r="K5924" s="4">
        <f t="shared" si="1116"/>
        <v>2</v>
      </c>
      <c r="L5924" s="34">
        <v>43498</v>
      </c>
      <c r="M5924" s="4">
        <v>247</v>
      </c>
      <c r="N5924" s="4">
        <v>17</v>
      </c>
      <c r="O5924" s="31">
        <v>0.66666666666666663</v>
      </c>
      <c r="P5924" s="35">
        <v>8.17</v>
      </c>
      <c r="Q5924" s="36">
        <f t="shared" si="1117"/>
        <v>16</v>
      </c>
      <c r="R5924" s="4">
        <f t="shared" si="1118"/>
        <v>7.83</v>
      </c>
      <c r="S5924" s="31">
        <f t="shared" si="1121"/>
        <v>0.28591435185185182</v>
      </c>
      <c r="T5924" s="31">
        <f t="shared" si="1122"/>
        <v>0.72222222222222221</v>
      </c>
      <c r="U5924" s="4">
        <f t="shared" si="1123"/>
        <v>7.83</v>
      </c>
      <c r="V5924" s="4" t="str">
        <f t="shared" si="1124"/>
        <v/>
      </c>
      <c r="W5924" s="18" t="str">
        <f>IF(V5924="","",VLOOKUP(L5924,日射量と図３!$A$4:$C$368,3,TRUE)*238.85/100)</f>
        <v/>
      </c>
      <c r="X5924" s="4" t="str">
        <f t="shared" si="1125"/>
        <v/>
      </c>
      <c r="Y5924" s="4" t="str">
        <f t="shared" si="1126"/>
        <v/>
      </c>
      <c r="Z5924" s="4" t="str">
        <f t="shared" si="1127"/>
        <v/>
      </c>
      <c r="AA5924" s="4" t="str">
        <f>IF($V5924="","",IF(Y5924&lt;36,0,IF(AND(36&lt;=Y5924,Y5924&lt;71),VLOOKUP($W5924,日射量と図３!$E$6:$F$34,2,TRUE),IF(AND(71&lt;=Y5924,Y5924&lt;107),VLOOKUP($W5924,日射量と図３!$E$6:$G$34,3,TRUE),IF(AND(107&lt;=Y5924,Y5924&lt;143),VLOOKUP($W5924,日射量と図３!$E$6:$H$34,4,TRUE),VLOOKUP($W5924,日射量と図３!$E$6:$I$34,5,TRUE))))))</f>
        <v/>
      </c>
      <c r="AB5924" s="4" t="str">
        <f>IF($V5924="","",IF(Z5924&lt;36,0,IF(AND(36&lt;=Z5924,Z5924&lt;71),VLOOKUP($W5924,日射量と図３!$E$6:$F$34,2,TRUE),IF(AND(71&lt;=Z5924,Z5924&lt;107),VLOOKUP($W5924,日射量と図３!$E$6:$G$34,3,TRUE),IF(AND(107&lt;=Z5924,Z5924&lt;143),VLOOKUP($W5924,日射量と図３!$E$6:$H$34,4,TRUE),VLOOKUP($W5924,日射量と図３!$E$6:$I$34,5,TRUE))))))</f>
        <v/>
      </c>
      <c r="AC5924" s="382" t="str">
        <f t="shared" si="1119"/>
        <v/>
      </c>
      <c r="AD5924" s="382" t="str">
        <f t="shared" si="1120"/>
        <v/>
      </c>
    </row>
    <row r="5925" spans="11:30">
      <c r="K5925" s="4">
        <f t="shared" si="1116"/>
        <v>2</v>
      </c>
      <c r="L5925" s="34">
        <v>43498</v>
      </c>
      <c r="M5925" s="4">
        <v>247</v>
      </c>
      <c r="N5925" s="4">
        <v>18</v>
      </c>
      <c r="O5925" s="31">
        <v>0.70833333333333337</v>
      </c>
      <c r="P5925" s="35">
        <v>7.2</v>
      </c>
      <c r="Q5925" s="36">
        <f t="shared" si="1117"/>
        <v>16</v>
      </c>
      <c r="R5925" s="4">
        <f t="shared" si="1118"/>
        <v>8.8000000000000007</v>
      </c>
      <c r="S5925" s="31">
        <f t="shared" si="1121"/>
        <v>0.28591435185185182</v>
      </c>
      <c r="T5925" s="31">
        <f t="shared" si="1122"/>
        <v>0.72222222222222221</v>
      </c>
      <c r="U5925" s="4">
        <f t="shared" si="1123"/>
        <v>8.8000000000000007</v>
      </c>
      <c r="V5925" s="4" t="str">
        <f t="shared" si="1124"/>
        <v/>
      </c>
      <c r="W5925" s="18" t="str">
        <f>IF(V5925="","",VLOOKUP(L5925,日射量と図３!$A$4:$C$368,3,TRUE)*238.85/100)</f>
        <v/>
      </c>
      <c r="X5925" s="4" t="str">
        <f t="shared" si="1125"/>
        <v/>
      </c>
      <c r="Y5925" s="4" t="str">
        <f t="shared" si="1126"/>
        <v/>
      </c>
      <c r="Z5925" s="4" t="str">
        <f t="shared" si="1127"/>
        <v/>
      </c>
      <c r="AA5925" s="4" t="str">
        <f>IF($V5925="","",IF(Y5925&lt;36,0,IF(AND(36&lt;=Y5925,Y5925&lt;71),VLOOKUP($W5925,日射量と図３!$E$6:$F$34,2,TRUE),IF(AND(71&lt;=Y5925,Y5925&lt;107),VLOOKUP($W5925,日射量と図３!$E$6:$G$34,3,TRUE),IF(AND(107&lt;=Y5925,Y5925&lt;143),VLOOKUP($W5925,日射量と図３!$E$6:$H$34,4,TRUE),VLOOKUP($W5925,日射量と図３!$E$6:$I$34,5,TRUE))))))</f>
        <v/>
      </c>
      <c r="AB5925" s="4" t="str">
        <f>IF($V5925="","",IF(Z5925&lt;36,0,IF(AND(36&lt;=Z5925,Z5925&lt;71),VLOOKUP($W5925,日射量と図３!$E$6:$F$34,2,TRUE),IF(AND(71&lt;=Z5925,Z5925&lt;107),VLOOKUP($W5925,日射量と図３!$E$6:$G$34,3,TRUE),IF(AND(107&lt;=Z5925,Z5925&lt;143),VLOOKUP($W5925,日射量と図３!$E$6:$H$34,4,TRUE),VLOOKUP($W5925,日射量と図３!$E$6:$I$34,5,TRUE))))))</f>
        <v/>
      </c>
      <c r="AC5925" s="382" t="str">
        <f t="shared" si="1119"/>
        <v/>
      </c>
      <c r="AD5925" s="382" t="str">
        <f t="shared" si="1120"/>
        <v/>
      </c>
    </row>
    <row r="5926" spans="11:30">
      <c r="K5926" s="4">
        <f t="shared" si="1116"/>
        <v>2</v>
      </c>
      <c r="L5926" s="34">
        <v>43498</v>
      </c>
      <c r="M5926" s="4">
        <v>247</v>
      </c>
      <c r="N5926" s="4">
        <v>19</v>
      </c>
      <c r="O5926" s="31">
        <v>0.75</v>
      </c>
      <c r="P5926" s="35">
        <v>6.4399999999999995</v>
      </c>
      <c r="Q5926" s="36">
        <f t="shared" si="1117"/>
        <v>16</v>
      </c>
      <c r="R5926" s="4">
        <f t="shared" si="1118"/>
        <v>9.56</v>
      </c>
      <c r="S5926" s="31">
        <f t="shared" si="1121"/>
        <v>0.28591435185185182</v>
      </c>
      <c r="T5926" s="31">
        <f t="shared" si="1122"/>
        <v>0.72222222222222221</v>
      </c>
      <c r="U5926" s="4">
        <f t="shared" si="1123"/>
        <v>0</v>
      </c>
      <c r="V5926" s="4" t="str">
        <f t="shared" si="1124"/>
        <v/>
      </c>
      <c r="W5926" s="18" t="str">
        <f>IF(V5926="","",VLOOKUP(L5926,日射量と図３!$A$4:$C$368,3,TRUE)*238.85/100)</f>
        <v/>
      </c>
      <c r="X5926" s="4" t="str">
        <f t="shared" si="1125"/>
        <v/>
      </c>
      <c r="Y5926" s="4" t="str">
        <f t="shared" si="1126"/>
        <v/>
      </c>
      <c r="Z5926" s="4" t="str">
        <f t="shared" si="1127"/>
        <v/>
      </c>
      <c r="AA5926" s="4" t="str">
        <f>IF($V5926="","",IF(Y5926&lt;36,0,IF(AND(36&lt;=Y5926,Y5926&lt;71),VLOOKUP($W5926,日射量と図３!$E$6:$F$34,2,TRUE),IF(AND(71&lt;=Y5926,Y5926&lt;107),VLOOKUP($W5926,日射量と図３!$E$6:$G$34,3,TRUE),IF(AND(107&lt;=Y5926,Y5926&lt;143),VLOOKUP($W5926,日射量と図３!$E$6:$H$34,4,TRUE),VLOOKUP($W5926,日射量と図３!$E$6:$I$34,5,TRUE))))))</f>
        <v/>
      </c>
      <c r="AB5926" s="4" t="str">
        <f>IF($V5926="","",IF(Z5926&lt;36,0,IF(AND(36&lt;=Z5926,Z5926&lt;71),VLOOKUP($W5926,日射量と図３!$E$6:$F$34,2,TRUE),IF(AND(71&lt;=Z5926,Z5926&lt;107),VLOOKUP($W5926,日射量と図３!$E$6:$G$34,3,TRUE),IF(AND(107&lt;=Z5926,Z5926&lt;143),VLOOKUP($W5926,日射量と図３!$E$6:$H$34,4,TRUE),VLOOKUP($W5926,日射量と図３!$E$6:$I$34,5,TRUE))))))</f>
        <v/>
      </c>
      <c r="AC5926" s="382" t="str">
        <f t="shared" si="1119"/>
        <v/>
      </c>
      <c r="AD5926" s="382" t="str">
        <f t="shared" si="1120"/>
        <v/>
      </c>
    </row>
    <row r="5927" spans="11:30">
      <c r="K5927" s="4">
        <f t="shared" si="1116"/>
        <v>2</v>
      </c>
      <c r="L5927" s="34">
        <v>43498</v>
      </c>
      <c r="M5927" s="4">
        <v>247</v>
      </c>
      <c r="N5927" s="4">
        <v>20</v>
      </c>
      <c r="O5927" s="31">
        <v>0.79166666666666663</v>
      </c>
      <c r="P5927" s="35">
        <v>5.8899999999999988</v>
      </c>
      <c r="Q5927" s="36">
        <f t="shared" si="1117"/>
        <v>16</v>
      </c>
      <c r="R5927" s="4">
        <f t="shared" si="1118"/>
        <v>10.110000000000001</v>
      </c>
      <c r="S5927" s="31">
        <f t="shared" si="1121"/>
        <v>0.28591435185185182</v>
      </c>
      <c r="T5927" s="31">
        <f t="shared" si="1122"/>
        <v>0.72222222222222221</v>
      </c>
      <c r="U5927" s="4">
        <f t="shared" si="1123"/>
        <v>0</v>
      </c>
      <c r="V5927" s="4" t="str">
        <f t="shared" si="1124"/>
        <v/>
      </c>
      <c r="W5927" s="18" t="str">
        <f>IF(V5927="","",VLOOKUP(L5927,日射量と図３!$A$4:$C$368,3,TRUE)*238.85/100)</f>
        <v/>
      </c>
      <c r="X5927" s="4" t="str">
        <f t="shared" si="1125"/>
        <v/>
      </c>
      <c r="Y5927" s="4" t="str">
        <f t="shared" si="1126"/>
        <v/>
      </c>
      <c r="Z5927" s="4" t="str">
        <f t="shared" si="1127"/>
        <v/>
      </c>
      <c r="AA5927" s="4" t="str">
        <f>IF($V5927="","",IF(Y5927&lt;36,0,IF(AND(36&lt;=Y5927,Y5927&lt;71),VLOOKUP($W5927,日射量と図３!$E$6:$F$34,2,TRUE),IF(AND(71&lt;=Y5927,Y5927&lt;107),VLOOKUP($W5927,日射量と図３!$E$6:$G$34,3,TRUE),IF(AND(107&lt;=Y5927,Y5927&lt;143),VLOOKUP($W5927,日射量と図３!$E$6:$H$34,4,TRUE),VLOOKUP($W5927,日射量と図３!$E$6:$I$34,5,TRUE))))))</f>
        <v/>
      </c>
      <c r="AB5927" s="4" t="str">
        <f>IF($V5927="","",IF(Z5927&lt;36,0,IF(AND(36&lt;=Z5927,Z5927&lt;71),VLOOKUP($W5927,日射量と図３!$E$6:$F$34,2,TRUE),IF(AND(71&lt;=Z5927,Z5927&lt;107),VLOOKUP($W5927,日射量と図３!$E$6:$G$34,3,TRUE),IF(AND(107&lt;=Z5927,Z5927&lt;143),VLOOKUP($W5927,日射量と図３!$E$6:$H$34,4,TRUE),VLOOKUP($W5927,日射量と図３!$E$6:$I$34,5,TRUE))))))</f>
        <v/>
      </c>
      <c r="AC5927" s="382" t="str">
        <f t="shared" si="1119"/>
        <v/>
      </c>
      <c r="AD5927" s="382" t="str">
        <f t="shared" si="1120"/>
        <v/>
      </c>
    </row>
    <row r="5928" spans="11:30">
      <c r="K5928" s="4">
        <f t="shared" si="1116"/>
        <v>2</v>
      </c>
      <c r="L5928" s="34">
        <v>43498</v>
      </c>
      <c r="M5928" s="4">
        <v>247</v>
      </c>
      <c r="N5928" s="4">
        <v>21</v>
      </c>
      <c r="O5928" s="31">
        <v>0.83333333333333337</v>
      </c>
      <c r="P5928" s="35">
        <v>5.33</v>
      </c>
      <c r="Q5928" s="36">
        <f t="shared" si="1117"/>
        <v>16</v>
      </c>
      <c r="R5928" s="4">
        <f t="shared" si="1118"/>
        <v>10.67</v>
      </c>
      <c r="S5928" s="31">
        <f t="shared" si="1121"/>
        <v>0.28591435185185182</v>
      </c>
      <c r="T5928" s="31">
        <f t="shared" si="1122"/>
        <v>0.72222222222222221</v>
      </c>
      <c r="U5928" s="4">
        <f t="shared" si="1123"/>
        <v>0</v>
      </c>
      <c r="V5928" s="4" t="str">
        <f t="shared" si="1124"/>
        <v/>
      </c>
      <c r="W5928" s="18" t="str">
        <f>IF(V5928="","",VLOOKUP(L5928,日射量と図３!$A$4:$C$368,3,TRUE)*238.85/100)</f>
        <v/>
      </c>
      <c r="X5928" s="4" t="str">
        <f t="shared" si="1125"/>
        <v/>
      </c>
      <c r="Y5928" s="4" t="str">
        <f t="shared" si="1126"/>
        <v/>
      </c>
      <c r="Z5928" s="4" t="str">
        <f t="shared" si="1127"/>
        <v/>
      </c>
      <c r="AA5928" s="4" t="str">
        <f>IF($V5928="","",IF(Y5928&lt;36,0,IF(AND(36&lt;=Y5928,Y5928&lt;71),VLOOKUP($W5928,日射量と図３!$E$6:$F$34,2,TRUE),IF(AND(71&lt;=Y5928,Y5928&lt;107),VLOOKUP($W5928,日射量と図３!$E$6:$G$34,3,TRUE),IF(AND(107&lt;=Y5928,Y5928&lt;143),VLOOKUP($W5928,日射量と図３!$E$6:$H$34,4,TRUE),VLOOKUP($W5928,日射量と図３!$E$6:$I$34,5,TRUE))))))</f>
        <v/>
      </c>
      <c r="AB5928" s="4" t="str">
        <f>IF($V5928="","",IF(Z5928&lt;36,0,IF(AND(36&lt;=Z5928,Z5928&lt;71),VLOOKUP($W5928,日射量と図３!$E$6:$F$34,2,TRUE),IF(AND(71&lt;=Z5928,Z5928&lt;107),VLOOKUP($W5928,日射量と図３!$E$6:$G$34,3,TRUE),IF(AND(107&lt;=Z5928,Z5928&lt;143),VLOOKUP($W5928,日射量と図３!$E$6:$H$34,4,TRUE),VLOOKUP($W5928,日射量と図３!$E$6:$I$34,5,TRUE))))))</f>
        <v/>
      </c>
      <c r="AC5928" s="382" t="str">
        <f t="shared" si="1119"/>
        <v/>
      </c>
      <c r="AD5928" s="382" t="str">
        <f t="shared" si="1120"/>
        <v/>
      </c>
    </row>
    <row r="5929" spans="11:30">
      <c r="K5929" s="4">
        <f t="shared" si="1116"/>
        <v>2</v>
      </c>
      <c r="L5929" s="34">
        <v>43498</v>
      </c>
      <c r="M5929" s="4">
        <v>247</v>
      </c>
      <c r="N5929" s="4">
        <v>22</v>
      </c>
      <c r="O5929" s="31">
        <v>0.875</v>
      </c>
      <c r="P5929" s="35">
        <v>5.01</v>
      </c>
      <c r="Q5929" s="36">
        <f t="shared" si="1117"/>
        <v>16</v>
      </c>
      <c r="R5929" s="4">
        <f t="shared" si="1118"/>
        <v>10.99</v>
      </c>
      <c r="S5929" s="31">
        <f t="shared" si="1121"/>
        <v>0.28591435185185182</v>
      </c>
      <c r="T5929" s="31">
        <f t="shared" si="1122"/>
        <v>0.72222222222222221</v>
      </c>
      <c r="U5929" s="4">
        <f t="shared" si="1123"/>
        <v>0</v>
      </c>
      <c r="V5929" s="4" t="str">
        <f t="shared" si="1124"/>
        <v/>
      </c>
      <c r="W5929" s="18" t="str">
        <f>IF(V5929="","",VLOOKUP(L5929,日射量と図３!$A$4:$C$368,3,TRUE)*238.85/100)</f>
        <v/>
      </c>
      <c r="X5929" s="4" t="str">
        <f t="shared" si="1125"/>
        <v/>
      </c>
      <c r="Y5929" s="4" t="str">
        <f t="shared" si="1126"/>
        <v/>
      </c>
      <c r="Z5929" s="4" t="str">
        <f t="shared" si="1127"/>
        <v/>
      </c>
      <c r="AA5929" s="4" t="str">
        <f>IF($V5929="","",IF(Y5929&lt;36,0,IF(AND(36&lt;=Y5929,Y5929&lt;71),VLOOKUP($W5929,日射量と図３!$E$6:$F$34,2,TRUE),IF(AND(71&lt;=Y5929,Y5929&lt;107),VLOOKUP($W5929,日射量と図３!$E$6:$G$34,3,TRUE),IF(AND(107&lt;=Y5929,Y5929&lt;143),VLOOKUP($W5929,日射量と図３!$E$6:$H$34,4,TRUE),VLOOKUP($W5929,日射量と図３!$E$6:$I$34,5,TRUE))))))</f>
        <v/>
      </c>
      <c r="AB5929" s="4" t="str">
        <f>IF($V5929="","",IF(Z5929&lt;36,0,IF(AND(36&lt;=Z5929,Z5929&lt;71),VLOOKUP($W5929,日射量と図３!$E$6:$F$34,2,TRUE),IF(AND(71&lt;=Z5929,Z5929&lt;107),VLOOKUP($W5929,日射量と図３!$E$6:$G$34,3,TRUE),IF(AND(107&lt;=Z5929,Z5929&lt;143),VLOOKUP($W5929,日射量と図３!$E$6:$H$34,4,TRUE),VLOOKUP($W5929,日射量と図３!$E$6:$I$34,5,TRUE))))))</f>
        <v/>
      </c>
      <c r="AC5929" s="382" t="str">
        <f t="shared" si="1119"/>
        <v/>
      </c>
      <c r="AD5929" s="382" t="str">
        <f t="shared" si="1120"/>
        <v/>
      </c>
    </row>
    <row r="5930" spans="11:30">
      <c r="K5930" s="4">
        <f t="shared" si="1116"/>
        <v>2</v>
      </c>
      <c r="L5930" s="34">
        <v>43498</v>
      </c>
      <c r="M5930" s="4">
        <v>247</v>
      </c>
      <c r="N5930" s="4">
        <v>23</v>
      </c>
      <c r="O5930" s="31">
        <v>0.91666666666666663</v>
      </c>
      <c r="P5930" s="35">
        <v>4.6100000000000003</v>
      </c>
      <c r="Q5930" s="36">
        <f t="shared" si="1117"/>
        <v>13</v>
      </c>
      <c r="R5930" s="4">
        <f t="shared" si="1118"/>
        <v>8.39</v>
      </c>
      <c r="S5930" s="31">
        <f t="shared" si="1121"/>
        <v>0.28591435185185182</v>
      </c>
      <c r="T5930" s="31">
        <f t="shared" si="1122"/>
        <v>0.72222222222222221</v>
      </c>
      <c r="U5930" s="4">
        <f t="shared" si="1123"/>
        <v>0</v>
      </c>
      <c r="V5930" s="4" t="str">
        <f t="shared" si="1124"/>
        <v/>
      </c>
      <c r="W5930" s="18" t="str">
        <f>IF(V5930="","",VLOOKUP(L5930,日射量と図３!$A$4:$C$368,3,TRUE)*238.85/100)</f>
        <v/>
      </c>
      <c r="X5930" s="4" t="str">
        <f t="shared" si="1125"/>
        <v/>
      </c>
      <c r="Y5930" s="4" t="str">
        <f t="shared" si="1126"/>
        <v/>
      </c>
      <c r="Z5930" s="4" t="str">
        <f t="shared" si="1127"/>
        <v/>
      </c>
      <c r="AA5930" s="4" t="str">
        <f>IF($V5930="","",IF(Y5930&lt;36,0,IF(AND(36&lt;=Y5930,Y5930&lt;71),VLOOKUP($W5930,日射量と図３!$E$6:$F$34,2,TRUE),IF(AND(71&lt;=Y5930,Y5930&lt;107),VLOOKUP($W5930,日射量と図３!$E$6:$G$34,3,TRUE),IF(AND(107&lt;=Y5930,Y5930&lt;143),VLOOKUP($W5930,日射量と図３!$E$6:$H$34,4,TRUE),VLOOKUP($W5930,日射量と図３!$E$6:$I$34,5,TRUE))))))</f>
        <v/>
      </c>
      <c r="AB5930" s="4" t="str">
        <f>IF($V5930="","",IF(Z5930&lt;36,0,IF(AND(36&lt;=Z5930,Z5930&lt;71),VLOOKUP($W5930,日射量と図３!$E$6:$F$34,2,TRUE),IF(AND(71&lt;=Z5930,Z5930&lt;107),VLOOKUP($W5930,日射量と図３!$E$6:$G$34,3,TRUE),IF(AND(107&lt;=Z5930,Z5930&lt;143),VLOOKUP($W5930,日射量と図３!$E$6:$H$34,4,TRUE),VLOOKUP($W5930,日射量と図３!$E$6:$I$34,5,TRUE))))))</f>
        <v/>
      </c>
      <c r="AC5930" s="382" t="str">
        <f t="shared" si="1119"/>
        <v/>
      </c>
      <c r="AD5930" s="382" t="str">
        <f t="shared" si="1120"/>
        <v/>
      </c>
    </row>
    <row r="5931" spans="11:30">
      <c r="K5931" s="4">
        <f t="shared" si="1116"/>
        <v>2</v>
      </c>
      <c r="L5931" s="34">
        <v>43498</v>
      </c>
      <c r="M5931" s="4">
        <v>247</v>
      </c>
      <c r="N5931" s="4">
        <v>24</v>
      </c>
      <c r="O5931" s="31">
        <v>0.95833333333333337</v>
      </c>
      <c r="P5931" s="35">
        <v>4.1500000000000004</v>
      </c>
      <c r="Q5931" s="36">
        <f t="shared" si="1117"/>
        <v>13</v>
      </c>
      <c r="R5931" s="4">
        <f t="shared" si="1118"/>
        <v>8.85</v>
      </c>
      <c r="S5931" s="31">
        <f t="shared" si="1121"/>
        <v>0.28591435185185182</v>
      </c>
      <c r="T5931" s="31">
        <f t="shared" si="1122"/>
        <v>0.72222222222222221</v>
      </c>
      <c r="U5931" s="4">
        <f t="shared" si="1123"/>
        <v>0</v>
      </c>
      <c r="V5931" s="4" t="str">
        <f t="shared" si="1124"/>
        <v/>
      </c>
      <c r="W5931" s="18" t="str">
        <f>IF(V5931="","",VLOOKUP(L5931,日射量と図３!$A$4:$C$368,3,TRUE)*238.85/100)</f>
        <v/>
      </c>
      <c r="X5931" s="4" t="str">
        <f t="shared" si="1125"/>
        <v/>
      </c>
      <c r="Y5931" s="4" t="str">
        <f t="shared" si="1126"/>
        <v/>
      </c>
      <c r="Z5931" s="4" t="str">
        <f t="shared" si="1127"/>
        <v/>
      </c>
      <c r="AA5931" s="4" t="str">
        <f>IF($V5931="","",IF(Y5931&lt;36,0,IF(AND(36&lt;=Y5931,Y5931&lt;71),VLOOKUP($W5931,日射量と図３!$E$6:$F$34,2,TRUE),IF(AND(71&lt;=Y5931,Y5931&lt;107),VLOOKUP($W5931,日射量と図３!$E$6:$G$34,3,TRUE),IF(AND(107&lt;=Y5931,Y5931&lt;143),VLOOKUP($W5931,日射量と図３!$E$6:$H$34,4,TRUE),VLOOKUP($W5931,日射量と図３!$E$6:$I$34,5,TRUE))))))</f>
        <v/>
      </c>
      <c r="AB5931" s="4" t="str">
        <f>IF($V5931="","",IF(Z5931&lt;36,0,IF(AND(36&lt;=Z5931,Z5931&lt;71),VLOOKUP($W5931,日射量と図３!$E$6:$F$34,2,TRUE),IF(AND(71&lt;=Z5931,Z5931&lt;107),VLOOKUP($W5931,日射量と図３!$E$6:$G$34,3,TRUE),IF(AND(107&lt;=Z5931,Z5931&lt;143),VLOOKUP($W5931,日射量と図３!$E$6:$H$34,4,TRUE),VLOOKUP($W5931,日射量と図３!$E$6:$I$34,5,TRUE))))))</f>
        <v/>
      </c>
      <c r="AC5931" s="382" t="str">
        <f t="shared" si="1119"/>
        <v/>
      </c>
      <c r="AD5931" s="382" t="str">
        <f t="shared" si="1120"/>
        <v/>
      </c>
    </row>
    <row r="5932" spans="11:30">
      <c r="K5932" s="4">
        <f t="shared" si="1116"/>
        <v>2</v>
      </c>
      <c r="L5932" s="34">
        <v>43499</v>
      </c>
      <c r="M5932" s="4">
        <v>248</v>
      </c>
      <c r="N5932" s="4">
        <v>1</v>
      </c>
      <c r="O5932" s="31">
        <v>0</v>
      </c>
      <c r="P5932" s="35">
        <v>3.7399999999999998</v>
      </c>
      <c r="Q5932" s="36">
        <f t="shared" si="1117"/>
        <v>13</v>
      </c>
      <c r="R5932" s="4">
        <f t="shared" si="1118"/>
        <v>9.26</v>
      </c>
      <c r="S5932" s="31">
        <f t="shared" si="1121"/>
        <v>0.28591435185185182</v>
      </c>
      <c r="T5932" s="31">
        <f t="shared" si="1122"/>
        <v>0.72222222222222221</v>
      </c>
      <c r="U5932" s="4">
        <f t="shared" si="1123"/>
        <v>0</v>
      </c>
      <c r="V5932" s="4">
        <f t="shared" si="1124"/>
        <v>67.44</v>
      </c>
      <c r="W5932" s="18">
        <f>IF(V5932="","",VLOOKUP(L5932,日射量と図３!$A$4:$C$368,3,TRUE)*238.85/100)</f>
        <v>31.050499999999996</v>
      </c>
      <c r="X5932" s="4">
        <f t="shared" si="1125"/>
        <v>10</v>
      </c>
      <c r="Y5932" s="4">
        <f t="shared" si="1126"/>
        <v>42.162476399999989</v>
      </c>
      <c r="Z5932" s="4">
        <f t="shared" si="1127"/>
        <v>47.528609759999995</v>
      </c>
      <c r="AA5932" s="4">
        <f>IF($V5932="","",IF(Y5932&lt;36,0,IF(AND(36&lt;=Y5932,Y5932&lt;71),VLOOKUP($W5932,日射量と図３!$E$6:$F$34,2,TRUE),IF(AND(71&lt;=Y5932,Y5932&lt;107),VLOOKUP($W5932,日射量と図３!$E$6:$G$34,3,TRUE),IF(AND(107&lt;=Y5932,Y5932&lt;143),VLOOKUP($W5932,日射量と図３!$E$6:$H$34,4,TRUE),VLOOKUP($W5932,日射量と図３!$E$6:$I$34,5,TRUE))))))</f>
        <v>36</v>
      </c>
      <c r="AB5932" s="4">
        <f>IF($V5932="","",IF(Z5932&lt;36,0,IF(AND(36&lt;=Z5932,Z5932&lt;71),VLOOKUP($W5932,日射量と図３!$E$6:$F$34,2,TRUE),IF(AND(71&lt;=Z5932,Z5932&lt;107),VLOOKUP($W5932,日射量と図３!$E$6:$G$34,3,TRUE),IF(AND(107&lt;=Z5932,Z5932&lt;143),VLOOKUP($W5932,日射量と図３!$E$6:$H$34,4,TRUE),VLOOKUP($W5932,日射量と図３!$E$6:$I$34,5,TRUE))))))</f>
        <v>36</v>
      </c>
      <c r="AC5932" s="382">
        <f t="shared" si="1119"/>
        <v>1.5072480000000001</v>
      </c>
      <c r="AD5932" s="382">
        <f t="shared" si="1120"/>
        <v>1.5072480000000001</v>
      </c>
    </row>
    <row r="5933" spans="11:30">
      <c r="K5933" s="4">
        <f t="shared" si="1116"/>
        <v>2</v>
      </c>
      <c r="L5933" s="34">
        <v>43499</v>
      </c>
      <c r="M5933" s="4">
        <v>248</v>
      </c>
      <c r="N5933" s="4">
        <v>2</v>
      </c>
      <c r="O5933" s="31">
        <v>4.1666666666666664E-2</v>
      </c>
      <c r="P5933" s="35">
        <v>3.3599999999999994</v>
      </c>
      <c r="Q5933" s="36">
        <f t="shared" si="1117"/>
        <v>13</v>
      </c>
      <c r="R5933" s="4">
        <f t="shared" si="1118"/>
        <v>9.64</v>
      </c>
      <c r="S5933" s="31">
        <f t="shared" si="1121"/>
        <v>0.28591435185185182</v>
      </c>
      <c r="T5933" s="31">
        <f t="shared" si="1122"/>
        <v>0.72222222222222221</v>
      </c>
      <c r="U5933" s="4">
        <f t="shared" si="1123"/>
        <v>0</v>
      </c>
      <c r="V5933" s="4" t="str">
        <f t="shared" si="1124"/>
        <v/>
      </c>
      <c r="W5933" s="18" t="str">
        <f>IF(V5933="","",VLOOKUP(L5933,日射量と図３!$A$4:$C$368,3,TRUE)*238.85/100)</f>
        <v/>
      </c>
      <c r="X5933" s="4" t="str">
        <f t="shared" si="1125"/>
        <v/>
      </c>
      <c r="Y5933" s="4" t="str">
        <f t="shared" si="1126"/>
        <v/>
      </c>
      <c r="Z5933" s="4" t="str">
        <f t="shared" si="1127"/>
        <v/>
      </c>
      <c r="AA5933" s="4" t="str">
        <f>IF($V5933="","",IF(Y5933&lt;36,0,IF(AND(36&lt;=Y5933,Y5933&lt;71),VLOOKUP($W5933,日射量と図３!$E$6:$F$34,2,TRUE),IF(AND(71&lt;=Y5933,Y5933&lt;107),VLOOKUP($W5933,日射量と図３!$E$6:$G$34,3,TRUE),IF(AND(107&lt;=Y5933,Y5933&lt;143),VLOOKUP($W5933,日射量と図３!$E$6:$H$34,4,TRUE),VLOOKUP($W5933,日射量と図３!$E$6:$I$34,5,TRUE))))))</f>
        <v/>
      </c>
      <c r="AB5933" s="4" t="str">
        <f>IF($V5933="","",IF(Z5933&lt;36,0,IF(AND(36&lt;=Z5933,Z5933&lt;71),VLOOKUP($W5933,日射量と図３!$E$6:$F$34,2,TRUE),IF(AND(71&lt;=Z5933,Z5933&lt;107),VLOOKUP($W5933,日射量と図３!$E$6:$G$34,3,TRUE),IF(AND(107&lt;=Z5933,Z5933&lt;143),VLOOKUP($W5933,日射量と図３!$E$6:$H$34,4,TRUE),VLOOKUP($W5933,日射量と図３!$E$6:$I$34,5,TRUE))))))</f>
        <v/>
      </c>
      <c r="AC5933" s="382" t="str">
        <f t="shared" si="1119"/>
        <v/>
      </c>
      <c r="AD5933" s="382" t="str">
        <f t="shared" si="1120"/>
        <v/>
      </c>
    </row>
    <row r="5934" spans="11:30">
      <c r="K5934" s="4">
        <f t="shared" si="1116"/>
        <v>2</v>
      </c>
      <c r="L5934" s="34">
        <v>43499</v>
      </c>
      <c r="M5934" s="4">
        <v>248</v>
      </c>
      <c r="N5934" s="4">
        <v>3</v>
      </c>
      <c r="O5934" s="31">
        <v>8.3333333333333329E-2</v>
      </c>
      <c r="P5934" s="35">
        <v>2.9799999999999995</v>
      </c>
      <c r="Q5934" s="36">
        <f t="shared" si="1117"/>
        <v>13</v>
      </c>
      <c r="R5934" s="4">
        <f t="shared" si="1118"/>
        <v>10.02</v>
      </c>
      <c r="S5934" s="31">
        <f t="shared" si="1121"/>
        <v>0.28591435185185182</v>
      </c>
      <c r="T5934" s="31">
        <f t="shared" si="1122"/>
        <v>0.72222222222222221</v>
      </c>
      <c r="U5934" s="4">
        <f t="shared" si="1123"/>
        <v>0</v>
      </c>
      <c r="V5934" s="4" t="str">
        <f t="shared" si="1124"/>
        <v/>
      </c>
      <c r="W5934" s="18" t="str">
        <f>IF(V5934="","",VLOOKUP(L5934,日射量と図３!$A$4:$C$368,3,TRUE)*238.85/100)</f>
        <v/>
      </c>
      <c r="X5934" s="4" t="str">
        <f t="shared" si="1125"/>
        <v/>
      </c>
      <c r="Y5934" s="4" t="str">
        <f t="shared" si="1126"/>
        <v/>
      </c>
      <c r="Z5934" s="4" t="str">
        <f t="shared" si="1127"/>
        <v/>
      </c>
      <c r="AA5934" s="4" t="str">
        <f>IF($V5934="","",IF(Y5934&lt;36,0,IF(AND(36&lt;=Y5934,Y5934&lt;71),VLOOKUP($W5934,日射量と図３!$E$6:$F$34,2,TRUE),IF(AND(71&lt;=Y5934,Y5934&lt;107),VLOOKUP($W5934,日射量と図３!$E$6:$G$34,3,TRUE),IF(AND(107&lt;=Y5934,Y5934&lt;143),VLOOKUP($W5934,日射量と図３!$E$6:$H$34,4,TRUE),VLOOKUP($W5934,日射量と図３!$E$6:$I$34,5,TRUE))))))</f>
        <v/>
      </c>
      <c r="AB5934" s="4" t="str">
        <f>IF($V5934="","",IF(Z5934&lt;36,0,IF(AND(36&lt;=Z5934,Z5934&lt;71),VLOOKUP($W5934,日射量と図３!$E$6:$F$34,2,TRUE),IF(AND(71&lt;=Z5934,Z5934&lt;107),VLOOKUP($W5934,日射量と図３!$E$6:$G$34,3,TRUE),IF(AND(107&lt;=Z5934,Z5934&lt;143),VLOOKUP($W5934,日射量と図３!$E$6:$H$34,4,TRUE),VLOOKUP($W5934,日射量と図３!$E$6:$I$34,5,TRUE))))))</f>
        <v/>
      </c>
      <c r="AC5934" s="382" t="str">
        <f t="shared" si="1119"/>
        <v/>
      </c>
      <c r="AD5934" s="382" t="str">
        <f t="shared" si="1120"/>
        <v/>
      </c>
    </row>
    <row r="5935" spans="11:30">
      <c r="K5935" s="4">
        <f t="shared" si="1116"/>
        <v>2</v>
      </c>
      <c r="L5935" s="34">
        <v>43499</v>
      </c>
      <c r="M5935" s="4">
        <v>248</v>
      </c>
      <c r="N5935" s="4">
        <v>4</v>
      </c>
      <c r="O5935" s="31">
        <v>0.125</v>
      </c>
      <c r="P5935" s="35">
        <v>2.8</v>
      </c>
      <c r="Q5935" s="36">
        <f t="shared" si="1117"/>
        <v>13</v>
      </c>
      <c r="R5935" s="4">
        <f t="shared" si="1118"/>
        <v>10.199999999999999</v>
      </c>
      <c r="S5935" s="31">
        <f t="shared" si="1121"/>
        <v>0.28591435185185182</v>
      </c>
      <c r="T5935" s="31">
        <f t="shared" si="1122"/>
        <v>0.72222222222222221</v>
      </c>
      <c r="U5935" s="4">
        <f t="shared" si="1123"/>
        <v>0</v>
      </c>
      <c r="V5935" s="4" t="str">
        <f t="shared" si="1124"/>
        <v/>
      </c>
      <c r="W5935" s="18" t="str">
        <f>IF(V5935="","",VLOOKUP(L5935,日射量と図３!$A$4:$C$368,3,TRUE)*238.85/100)</f>
        <v/>
      </c>
      <c r="X5935" s="4" t="str">
        <f t="shared" si="1125"/>
        <v/>
      </c>
      <c r="Y5935" s="4" t="str">
        <f t="shared" si="1126"/>
        <v/>
      </c>
      <c r="Z5935" s="4" t="str">
        <f t="shared" si="1127"/>
        <v/>
      </c>
      <c r="AA5935" s="4" t="str">
        <f>IF($V5935="","",IF(Y5935&lt;36,0,IF(AND(36&lt;=Y5935,Y5935&lt;71),VLOOKUP($W5935,日射量と図３!$E$6:$F$34,2,TRUE),IF(AND(71&lt;=Y5935,Y5935&lt;107),VLOOKUP($W5935,日射量と図３!$E$6:$G$34,3,TRUE),IF(AND(107&lt;=Y5935,Y5935&lt;143),VLOOKUP($W5935,日射量と図３!$E$6:$H$34,4,TRUE),VLOOKUP($W5935,日射量と図３!$E$6:$I$34,5,TRUE))))))</f>
        <v/>
      </c>
      <c r="AB5935" s="4" t="str">
        <f>IF($V5935="","",IF(Z5935&lt;36,0,IF(AND(36&lt;=Z5935,Z5935&lt;71),VLOOKUP($W5935,日射量と図３!$E$6:$F$34,2,TRUE),IF(AND(71&lt;=Z5935,Z5935&lt;107),VLOOKUP($W5935,日射量と図３!$E$6:$G$34,3,TRUE),IF(AND(107&lt;=Z5935,Z5935&lt;143),VLOOKUP($W5935,日射量と図３!$E$6:$H$34,4,TRUE),VLOOKUP($W5935,日射量と図３!$E$6:$I$34,5,TRUE))))))</f>
        <v/>
      </c>
      <c r="AC5935" s="382" t="str">
        <f t="shared" si="1119"/>
        <v/>
      </c>
      <c r="AD5935" s="382" t="str">
        <f t="shared" si="1120"/>
        <v/>
      </c>
    </row>
    <row r="5936" spans="11:30">
      <c r="K5936" s="4">
        <f t="shared" si="1116"/>
        <v>2</v>
      </c>
      <c r="L5936" s="34">
        <v>43499</v>
      </c>
      <c r="M5936" s="4">
        <v>248</v>
      </c>
      <c r="N5936" s="4">
        <v>5</v>
      </c>
      <c r="O5936" s="31">
        <v>0.16666666666666666</v>
      </c>
      <c r="P5936" s="35">
        <v>2.35</v>
      </c>
      <c r="Q5936" s="36">
        <f t="shared" si="1117"/>
        <v>15</v>
      </c>
      <c r="R5936" s="4">
        <f t="shared" si="1118"/>
        <v>12.65</v>
      </c>
      <c r="S5936" s="31">
        <f t="shared" si="1121"/>
        <v>0.28591435185185182</v>
      </c>
      <c r="T5936" s="31">
        <f t="shared" si="1122"/>
        <v>0.72222222222222221</v>
      </c>
      <c r="U5936" s="4">
        <f t="shared" si="1123"/>
        <v>0</v>
      </c>
      <c r="V5936" s="4" t="str">
        <f t="shared" si="1124"/>
        <v/>
      </c>
      <c r="W5936" s="18" t="str">
        <f>IF(V5936="","",VLOOKUP(L5936,日射量と図３!$A$4:$C$368,3,TRUE)*238.85/100)</f>
        <v/>
      </c>
      <c r="X5936" s="4" t="str">
        <f t="shared" si="1125"/>
        <v/>
      </c>
      <c r="Y5936" s="4" t="str">
        <f t="shared" si="1126"/>
        <v/>
      </c>
      <c r="Z5936" s="4" t="str">
        <f t="shared" si="1127"/>
        <v/>
      </c>
      <c r="AA5936" s="4" t="str">
        <f>IF($V5936="","",IF(Y5936&lt;36,0,IF(AND(36&lt;=Y5936,Y5936&lt;71),VLOOKUP($W5936,日射量と図３!$E$6:$F$34,2,TRUE),IF(AND(71&lt;=Y5936,Y5936&lt;107),VLOOKUP($W5936,日射量と図３!$E$6:$G$34,3,TRUE),IF(AND(107&lt;=Y5936,Y5936&lt;143),VLOOKUP($W5936,日射量と図３!$E$6:$H$34,4,TRUE),VLOOKUP($W5936,日射量と図３!$E$6:$I$34,5,TRUE))))))</f>
        <v/>
      </c>
      <c r="AB5936" s="4" t="str">
        <f>IF($V5936="","",IF(Z5936&lt;36,0,IF(AND(36&lt;=Z5936,Z5936&lt;71),VLOOKUP($W5936,日射量と図３!$E$6:$F$34,2,TRUE),IF(AND(71&lt;=Z5936,Z5936&lt;107),VLOOKUP($W5936,日射量と図３!$E$6:$G$34,3,TRUE),IF(AND(107&lt;=Z5936,Z5936&lt;143),VLOOKUP($W5936,日射量と図３!$E$6:$H$34,4,TRUE),VLOOKUP($W5936,日射量と図３!$E$6:$I$34,5,TRUE))))))</f>
        <v/>
      </c>
      <c r="AC5936" s="382" t="str">
        <f t="shared" si="1119"/>
        <v/>
      </c>
      <c r="AD5936" s="382" t="str">
        <f t="shared" si="1120"/>
        <v/>
      </c>
    </row>
    <row r="5937" spans="11:30">
      <c r="K5937" s="4">
        <f t="shared" si="1116"/>
        <v>2</v>
      </c>
      <c r="L5937" s="34">
        <v>43499</v>
      </c>
      <c r="M5937" s="4">
        <v>248</v>
      </c>
      <c r="N5937" s="4">
        <v>6</v>
      </c>
      <c r="O5937" s="31">
        <v>0.20833333333333334</v>
      </c>
      <c r="P5937" s="35">
        <v>2.08</v>
      </c>
      <c r="Q5937" s="36">
        <f t="shared" si="1117"/>
        <v>15</v>
      </c>
      <c r="R5937" s="4">
        <f t="shared" si="1118"/>
        <v>12.92</v>
      </c>
      <c r="S5937" s="31">
        <f t="shared" si="1121"/>
        <v>0.28591435185185182</v>
      </c>
      <c r="T5937" s="31">
        <f t="shared" si="1122"/>
        <v>0.72222222222222221</v>
      </c>
      <c r="U5937" s="4">
        <f t="shared" si="1123"/>
        <v>0</v>
      </c>
      <c r="V5937" s="4" t="str">
        <f t="shared" si="1124"/>
        <v/>
      </c>
      <c r="W5937" s="18" t="str">
        <f>IF(V5937="","",VLOOKUP(L5937,日射量と図３!$A$4:$C$368,3,TRUE)*238.85/100)</f>
        <v/>
      </c>
      <c r="X5937" s="4" t="str">
        <f t="shared" si="1125"/>
        <v/>
      </c>
      <c r="Y5937" s="4" t="str">
        <f t="shared" si="1126"/>
        <v/>
      </c>
      <c r="Z5937" s="4" t="str">
        <f t="shared" si="1127"/>
        <v/>
      </c>
      <c r="AA5937" s="4" t="str">
        <f>IF($V5937="","",IF(Y5937&lt;36,0,IF(AND(36&lt;=Y5937,Y5937&lt;71),VLOOKUP($W5937,日射量と図３!$E$6:$F$34,2,TRUE),IF(AND(71&lt;=Y5937,Y5937&lt;107),VLOOKUP($W5937,日射量と図３!$E$6:$G$34,3,TRUE),IF(AND(107&lt;=Y5937,Y5937&lt;143),VLOOKUP($W5937,日射量と図３!$E$6:$H$34,4,TRUE),VLOOKUP($W5937,日射量と図３!$E$6:$I$34,5,TRUE))))))</f>
        <v/>
      </c>
      <c r="AB5937" s="4" t="str">
        <f>IF($V5937="","",IF(Z5937&lt;36,0,IF(AND(36&lt;=Z5937,Z5937&lt;71),VLOOKUP($W5937,日射量と図３!$E$6:$F$34,2,TRUE),IF(AND(71&lt;=Z5937,Z5937&lt;107),VLOOKUP($W5937,日射量と図３!$E$6:$G$34,3,TRUE),IF(AND(107&lt;=Z5937,Z5937&lt;143),VLOOKUP($W5937,日射量と図３!$E$6:$H$34,4,TRUE),VLOOKUP($W5937,日射量と図３!$E$6:$I$34,5,TRUE))))))</f>
        <v/>
      </c>
      <c r="AC5937" s="382" t="str">
        <f t="shared" si="1119"/>
        <v/>
      </c>
      <c r="AD5937" s="382" t="str">
        <f t="shared" si="1120"/>
        <v/>
      </c>
    </row>
    <row r="5938" spans="11:30">
      <c r="K5938" s="4">
        <f t="shared" si="1116"/>
        <v>2</v>
      </c>
      <c r="L5938" s="34">
        <v>43499</v>
      </c>
      <c r="M5938" s="4">
        <v>248</v>
      </c>
      <c r="N5938" s="4">
        <v>7</v>
      </c>
      <c r="O5938" s="31">
        <v>0.25</v>
      </c>
      <c r="P5938" s="35">
        <v>1.9499999999999997</v>
      </c>
      <c r="Q5938" s="36">
        <f t="shared" si="1117"/>
        <v>15</v>
      </c>
      <c r="R5938" s="4">
        <f t="shared" si="1118"/>
        <v>13.05</v>
      </c>
      <c r="S5938" s="31">
        <f t="shared" si="1121"/>
        <v>0.28591435185185182</v>
      </c>
      <c r="T5938" s="31">
        <f t="shared" si="1122"/>
        <v>0.72222222222222221</v>
      </c>
      <c r="U5938" s="4">
        <f t="shared" si="1123"/>
        <v>0</v>
      </c>
      <c r="V5938" s="4" t="str">
        <f t="shared" si="1124"/>
        <v/>
      </c>
      <c r="W5938" s="18" t="str">
        <f>IF(V5938="","",VLOOKUP(L5938,日射量と図３!$A$4:$C$368,3,TRUE)*238.85/100)</f>
        <v/>
      </c>
      <c r="X5938" s="4" t="str">
        <f t="shared" si="1125"/>
        <v/>
      </c>
      <c r="Y5938" s="4" t="str">
        <f t="shared" si="1126"/>
        <v/>
      </c>
      <c r="Z5938" s="4" t="str">
        <f t="shared" si="1127"/>
        <v/>
      </c>
      <c r="AA5938" s="4" t="str">
        <f>IF($V5938="","",IF(Y5938&lt;36,0,IF(AND(36&lt;=Y5938,Y5938&lt;71),VLOOKUP($W5938,日射量と図３!$E$6:$F$34,2,TRUE),IF(AND(71&lt;=Y5938,Y5938&lt;107),VLOOKUP($W5938,日射量と図３!$E$6:$G$34,3,TRUE),IF(AND(107&lt;=Y5938,Y5938&lt;143),VLOOKUP($W5938,日射量と図３!$E$6:$H$34,4,TRUE),VLOOKUP($W5938,日射量と図３!$E$6:$I$34,5,TRUE))))))</f>
        <v/>
      </c>
      <c r="AB5938" s="4" t="str">
        <f>IF($V5938="","",IF(Z5938&lt;36,0,IF(AND(36&lt;=Z5938,Z5938&lt;71),VLOOKUP($W5938,日射量と図３!$E$6:$F$34,2,TRUE),IF(AND(71&lt;=Z5938,Z5938&lt;107),VLOOKUP($W5938,日射量と図３!$E$6:$G$34,3,TRUE),IF(AND(107&lt;=Z5938,Z5938&lt;143),VLOOKUP($W5938,日射量と図３!$E$6:$H$34,4,TRUE),VLOOKUP($W5938,日射量と図３!$E$6:$I$34,5,TRUE))))))</f>
        <v/>
      </c>
      <c r="AC5938" s="382" t="str">
        <f t="shared" si="1119"/>
        <v/>
      </c>
      <c r="AD5938" s="382" t="str">
        <f t="shared" si="1120"/>
        <v/>
      </c>
    </row>
    <row r="5939" spans="11:30">
      <c r="K5939" s="4">
        <f t="shared" si="1116"/>
        <v>2</v>
      </c>
      <c r="L5939" s="34">
        <v>43499</v>
      </c>
      <c r="M5939" s="4">
        <v>248</v>
      </c>
      <c r="N5939" s="4">
        <v>8</v>
      </c>
      <c r="O5939" s="31">
        <v>0.29166666666666669</v>
      </c>
      <c r="P5939" s="35">
        <v>1.7899999999999998</v>
      </c>
      <c r="Q5939" s="36">
        <f t="shared" si="1117"/>
        <v>12</v>
      </c>
      <c r="R5939" s="4">
        <f t="shared" si="1118"/>
        <v>10.210000000000001</v>
      </c>
      <c r="S5939" s="31">
        <f t="shared" si="1121"/>
        <v>0.28591435185185182</v>
      </c>
      <c r="T5939" s="31">
        <f t="shared" si="1122"/>
        <v>0.72222222222222221</v>
      </c>
      <c r="U5939" s="4">
        <f t="shared" si="1123"/>
        <v>10.210000000000001</v>
      </c>
      <c r="V5939" s="4" t="str">
        <f t="shared" si="1124"/>
        <v/>
      </c>
      <c r="W5939" s="18" t="str">
        <f>IF(V5939="","",VLOOKUP(L5939,日射量と図３!$A$4:$C$368,3,TRUE)*238.85/100)</f>
        <v/>
      </c>
      <c r="X5939" s="4" t="str">
        <f t="shared" si="1125"/>
        <v/>
      </c>
      <c r="Y5939" s="4" t="str">
        <f t="shared" si="1126"/>
        <v/>
      </c>
      <c r="Z5939" s="4" t="str">
        <f t="shared" si="1127"/>
        <v/>
      </c>
      <c r="AA5939" s="4" t="str">
        <f>IF($V5939="","",IF(Y5939&lt;36,0,IF(AND(36&lt;=Y5939,Y5939&lt;71),VLOOKUP($W5939,日射量と図３!$E$6:$F$34,2,TRUE),IF(AND(71&lt;=Y5939,Y5939&lt;107),VLOOKUP($W5939,日射量と図３!$E$6:$G$34,3,TRUE),IF(AND(107&lt;=Y5939,Y5939&lt;143),VLOOKUP($W5939,日射量と図３!$E$6:$H$34,4,TRUE),VLOOKUP($W5939,日射量と図３!$E$6:$I$34,5,TRUE))))))</f>
        <v/>
      </c>
      <c r="AB5939" s="4" t="str">
        <f>IF($V5939="","",IF(Z5939&lt;36,0,IF(AND(36&lt;=Z5939,Z5939&lt;71),VLOOKUP($W5939,日射量と図３!$E$6:$F$34,2,TRUE),IF(AND(71&lt;=Z5939,Z5939&lt;107),VLOOKUP($W5939,日射量と図３!$E$6:$G$34,3,TRUE),IF(AND(107&lt;=Z5939,Z5939&lt;143),VLOOKUP($W5939,日射量と図３!$E$6:$H$34,4,TRUE),VLOOKUP($W5939,日射量と図３!$E$6:$I$34,5,TRUE))))))</f>
        <v/>
      </c>
      <c r="AC5939" s="382" t="str">
        <f t="shared" si="1119"/>
        <v/>
      </c>
      <c r="AD5939" s="382" t="str">
        <f t="shared" si="1120"/>
        <v/>
      </c>
    </row>
    <row r="5940" spans="11:30">
      <c r="K5940" s="4">
        <f t="shared" si="1116"/>
        <v>2</v>
      </c>
      <c r="L5940" s="34">
        <v>43499</v>
      </c>
      <c r="M5940" s="4">
        <v>248</v>
      </c>
      <c r="N5940" s="4">
        <v>9</v>
      </c>
      <c r="O5940" s="31">
        <v>0.33333333333333331</v>
      </c>
      <c r="P5940" s="35">
        <v>2.78</v>
      </c>
      <c r="Q5940" s="36">
        <f t="shared" si="1117"/>
        <v>12</v>
      </c>
      <c r="R5940" s="4">
        <f t="shared" si="1118"/>
        <v>9.2200000000000006</v>
      </c>
      <c r="S5940" s="31">
        <f t="shared" si="1121"/>
        <v>0.28591435185185182</v>
      </c>
      <c r="T5940" s="31">
        <f t="shared" si="1122"/>
        <v>0.72222222222222221</v>
      </c>
      <c r="U5940" s="4">
        <f t="shared" si="1123"/>
        <v>9.2200000000000006</v>
      </c>
      <c r="V5940" s="4" t="str">
        <f t="shared" si="1124"/>
        <v/>
      </c>
      <c r="W5940" s="18" t="str">
        <f>IF(V5940="","",VLOOKUP(L5940,日射量と図３!$A$4:$C$368,3,TRUE)*238.85/100)</f>
        <v/>
      </c>
      <c r="X5940" s="4" t="str">
        <f t="shared" si="1125"/>
        <v/>
      </c>
      <c r="Y5940" s="4" t="str">
        <f t="shared" si="1126"/>
        <v/>
      </c>
      <c r="Z5940" s="4" t="str">
        <f t="shared" si="1127"/>
        <v/>
      </c>
      <c r="AA5940" s="4" t="str">
        <f>IF($V5940="","",IF(Y5940&lt;36,0,IF(AND(36&lt;=Y5940,Y5940&lt;71),VLOOKUP($W5940,日射量と図３!$E$6:$F$34,2,TRUE),IF(AND(71&lt;=Y5940,Y5940&lt;107),VLOOKUP($W5940,日射量と図３!$E$6:$G$34,3,TRUE),IF(AND(107&lt;=Y5940,Y5940&lt;143),VLOOKUP($W5940,日射量と図３!$E$6:$H$34,4,TRUE),VLOOKUP($W5940,日射量と図３!$E$6:$I$34,5,TRUE))))))</f>
        <v/>
      </c>
      <c r="AB5940" s="4" t="str">
        <f>IF($V5940="","",IF(Z5940&lt;36,0,IF(AND(36&lt;=Z5940,Z5940&lt;71),VLOOKUP($W5940,日射量と図３!$E$6:$F$34,2,TRUE),IF(AND(71&lt;=Z5940,Z5940&lt;107),VLOOKUP($W5940,日射量と図３!$E$6:$G$34,3,TRUE),IF(AND(107&lt;=Z5940,Z5940&lt;143),VLOOKUP($W5940,日射量と図３!$E$6:$H$34,4,TRUE),VLOOKUP($W5940,日射量と図３!$E$6:$I$34,5,TRUE))))))</f>
        <v/>
      </c>
      <c r="AC5940" s="382" t="str">
        <f t="shared" si="1119"/>
        <v/>
      </c>
      <c r="AD5940" s="382" t="str">
        <f t="shared" si="1120"/>
        <v/>
      </c>
    </row>
    <row r="5941" spans="11:30">
      <c r="K5941" s="4">
        <f t="shared" si="1116"/>
        <v>2</v>
      </c>
      <c r="L5941" s="34">
        <v>43499</v>
      </c>
      <c r="M5941" s="4">
        <v>248</v>
      </c>
      <c r="N5941" s="4">
        <v>10</v>
      </c>
      <c r="O5941" s="31">
        <v>0.375</v>
      </c>
      <c r="P5941" s="35">
        <v>4.4599999999999991</v>
      </c>
      <c r="Q5941" s="36">
        <f t="shared" si="1117"/>
        <v>12</v>
      </c>
      <c r="R5941" s="4">
        <f t="shared" si="1118"/>
        <v>7.5400000000000009</v>
      </c>
      <c r="S5941" s="31">
        <f t="shared" si="1121"/>
        <v>0.28591435185185182</v>
      </c>
      <c r="T5941" s="31">
        <f t="shared" si="1122"/>
        <v>0.72222222222222221</v>
      </c>
      <c r="U5941" s="4">
        <f t="shared" si="1123"/>
        <v>7.5400000000000009</v>
      </c>
      <c r="V5941" s="4" t="str">
        <f t="shared" si="1124"/>
        <v/>
      </c>
      <c r="W5941" s="18" t="str">
        <f>IF(V5941="","",VLOOKUP(L5941,日射量と図３!$A$4:$C$368,3,TRUE)*238.85/100)</f>
        <v/>
      </c>
      <c r="X5941" s="4" t="str">
        <f t="shared" si="1125"/>
        <v/>
      </c>
      <c r="Y5941" s="4" t="str">
        <f t="shared" si="1126"/>
        <v/>
      </c>
      <c r="Z5941" s="4" t="str">
        <f t="shared" si="1127"/>
        <v/>
      </c>
      <c r="AA5941" s="4" t="str">
        <f>IF($V5941="","",IF(Y5941&lt;36,0,IF(AND(36&lt;=Y5941,Y5941&lt;71),VLOOKUP($W5941,日射量と図３!$E$6:$F$34,2,TRUE),IF(AND(71&lt;=Y5941,Y5941&lt;107),VLOOKUP($W5941,日射量と図３!$E$6:$G$34,3,TRUE),IF(AND(107&lt;=Y5941,Y5941&lt;143),VLOOKUP($W5941,日射量と図３!$E$6:$H$34,4,TRUE),VLOOKUP($W5941,日射量と図３!$E$6:$I$34,5,TRUE))))))</f>
        <v/>
      </c>
      <c r="AB5941" s="4" t="str">
        <f>IF($V5941="","",IF(Z5941&lt;36,0,IF(AND(36&lt;=Z5941,Z5941&lt;71),VLOOKUP($W5941,日射量と図３!$E$6:$F$34,2,TRUE),IF(AND(71&lt;=Z5941,Z5941&lt;107),VLOOKUP($W5941,日射量と図３!$E$6:$G$34,3,TRUE),IF(AND(107&lt;=Z5941,Z5941&lt;143),VLOOKUP($W5941,日射量と図３!$E$6:$H$34,4,TRUE),VLOOKUP($W5941,日射量と図３!$E$6:$I$34,5,TRUE))))))</f>
        <v/>
      </c>
      <c r="AC5941" s="382" t="str">
        <f t="shared" si="1119"/>
        <v/>
      </c>
      <c r="AD5941" s="382" t="str">
        <f t="shared" si="1120"/>
        <v/>
      </c>
    </row>
    <row r="5942" spans="11:30">
      <c r="K5942" s="4">
        <f t="shared" si="1116"/>
        <v>2</v>
      </c>
      <c r="L5942" s="34">
        <v>43499</v>
      </c>
      <c r="M5942" s="4">
        <v>248</v>
      </c>
      <c r="N5942" s="4">
        <v>11</v>
      </c>
      <c r="O5942" s="31">
        <v>0.41666666666666669</v>
      </c>
      <c r="P5942" s="35">
        <v>6.56</v>
      </c>
      <c r="Q5942" s="36">
        <f t="shared" si="1117"/>
        <v>12</v>
      </c>
      <c r="R5942" s="4">
        <f t="shared" si="1118"/>
        <v>5.44</v>
      </c>
      <c r="S5942" s="31">
        <f t="shared" si="1121"/>
        <v>0.28591435185185182</v>
      </c>
      <c r="T5942" s="31">
        <f t="shared" si="1122"/>
        <v>0.72222222222222221</v>
      </c>
      <c r="U5942" s="4">
        <f t="shared" si="1123"/>
        <v>5.44</v>
      </c>
      <c r="V5942" s="4" t="str">
        <f t="shared" si="1124"/>
        <v/>
      </c>
      <c r="W5942" s="18" t="str">
        <f>IF(V5942="","",VLOOKUP(L5942,日射量と図３!$A$4:$C$368,3,TRUE)*238.85/100)</f>
        <v/>
      </c>
      <c r="X5942" s="4" t="str">
        <f t="shared" si="1125"/>
        <v/>
      </c>
      <c r="Y5942" s="4" t="str">
        <f t="shared" si="1126"/>
        <v/>
      </c>
      <c r="Z5942" s="4" t="str">
        <f t="shared" si="1127"/>
        <v/>
      </c>
      <c r="AA5942" s="4" t="str">
        <f>IF($V5942="","",IF(Y5942&lt;36,0,IF(AND(36&lt;=Y5942,Y5942&lt;71),VLOOKUP($W5942,日射量と図３!$E$6:$F$34,2,TRUE),IF(AND(71&lt;=Y5942,Y5942&lt;107),VLOOKUP($W5942,日射量と図３!$E$6:$G$34,3,TRUE),IF(AND(107&lt;=Y5942,Y5942&lt;143),VLOOKUP($W5942,日射量と図３!$E$6:$H$34,4,TRUE),VLOOKUP($W5942,日射量と図３!$E$6:$I$34,5,TRUE))))))</f>
        <v/>
      </c>
      <c r="AB5942" s="4" t="str">
        <f>IF($V5942="","",IF(Z5942&lt;36,0,IF(AND(36&lt;=Z5942,Z5942&lt;71),VLOOKUP($W5942,日射量と図３!$E$6:$F$34,2,TRUE),IF(AND(71&lt;=Z5942,Z5942&lt;107),VLOOKUP($W5942,日射量と図３!$E$6:$G$34,3,TRUE),IF(AND(107&lt;=Z5942,Z5942&lt;143),VLOOKUP($W5942,日射量と図３!$E$6:$H$34,4,TRUE),VLOOKUP($W5942,日射量と図３!$E$6:$I$34,5,TRUE))))))</f>
        <v/>
      </c>
      <c r="AC5942" s="382" t="str">
        <f t="shared" si="1119"/>
        <v/>
      </c>
      <c r="AD5942" s="382" t="str">
        <f t="shared" si="1120"/>
        <v/>
      </c>
    </row>
    <row r="5943" spans="11:30">
      <c r="K5943" s="4">
        <f t="shared" si="1116"/>
        <v>2</v>
      </c>
      <c r="L5943" s="34">
        <v>43499</v>
      </c>
      <c r="M5943" s="4">
        <v>248</v>
      </c>
      <c r="N5943" s="4">
        <v>12</v>
      </c>
      <c r="O5943" s="31">
        <v>0.45833333333333331</v>
      </c>
      <c r="P5943" s="35">
        <v>7.660000000000001</v>
      </c>
      <c r="Q5943" s="36">
        <f t="shared" si="1117"/>
        <v>12</v>
      </c>
      <c r="R5943" s="4">
        <f t="shared" si="1118"/>
        <v>4.339999999999999</v>
      </c>
      <c r="S5943" s="31">
        <f t="shared" si="1121"/>
        <v>0.28591435185185182</v>
      </c>
      <c r="T5943" s="31">
        <f t="shared" si="1122"/>
        <v>0.72222222222222221</v>
      </c>
      <c r="U5943" s="4">
        <f t="shared" si="1123"/>
        <v>4.339999999999999</v>
      </c>
      <c r="V5943" s="4" t="str">
        <f t="shared" si="1124"/>
        <v/>
      </c>
      <c r="W5943" s="18" t="str">
        <f>IF(V5943="","",VLOOKUP(L5943,日射量と図３!$A$4:$C$368,3,TRUE)*238.85/100)</f>
        <v/>
      </c>
      <c r="X5943" s="4" t="str">
        <f t="shared" si="1125"/>
        <v/>
      </c>
      <c r="Y5943" s="4" t="str">
        <f t="shared" si="1126"/>
        <v/>
      </c>
      <c r="Z5943" s="4" t="str">
        <f t="shared" si="1127"/>
        <v/>
      </c>
      <c r="AA5943" s="4" t="str">
        <f>IF($V5943="","",IF(Y5943&lt;36,0,IF(AND(36&lt;=Y5943,Y5943&lt;71),VLOOKUP($W5943,日射量と図３!$E$6:$F$34,2,TRUE),IF(AND(71&lt;=Y5943,Y5943&lt;107),VLOOKUP($W5943,日射量と図３!$E$6:$G$34,3,TRUE),IF(AND(107&lt;=Y5943,Y5943&lt;143),VLOOKUP($W5943,日射量と図３!$E$6:$H$34,4,TRUE),VLOOKUP($W5943,日射量と図３!$E$6:$I$34,5,TRUE))))))</f>
        <v/>
      </c>
      <c r="AB5943" s="4" t="str">
        <f>IF($V5943="","",IF(Z5943&lt;36,0,IF(AND(36&lt;=Z5943,Z5943&lt;71),VLOOKUP($W5943,日射量と図３!$E$6:$F$34,2,TRUE),IF(AND(71&lt;=Z5943,Z5943&lt;107),VLOOKUP($W5943,日射量と図３!$E$6:$G$34,3,TRUE),IF(AND(107&lt;=Z5943,Z5943&lt;143),VLOOKUP($W5943,日射量と図３!$E$6:$H$34,4,TRUE),VLOOKUP($W5943,日射量と図３!$E$6:$I$34,5,TRUE))))))</f>
        <v/>
      </c>
      <c r="AC5943" s="382" t="str">
        <f t="shared" si="1119"/>
        <v/>
      </c>
      <c r="AD5943" s="382" t="str">
        <f t="shared" si="1120"/>
        <v/>
      </c>
    </row>
    <row r="5944" spans="11:30">
      <c r="K5944" s="4">
        <f t="shared" si="1116"/>
        <v>2</v>
      </c>
      <c r="L5944" s="34">
        <v>43499</v>
      </c>
      <c r="M5944" s="4">
        <v>248</v>
      </c>
      <c r="N5944" s="4">
        <v>13</v>
      </c>
      <c r="O5944" s="31">
        <v>0.5</v>
      </c>
      <c r="P5944" s="35">
        <v>8.379999999999999</v>
      </c>
      <c r="Q5944" s="36">
        <f t="shared" si="1117"/>
        <v>12</v>
      </c>
      <c r="R5944" s="4">
        <f t="shared" si="1118"/>
        <v>3.620000000000001</v>
      </c>
      <c r="S5944" s="31">
        <f t="shared" si="1121"/>
        <v>0.28591435185185182</v>
      </c>
      <c r="T5944" s="31">
        <f t="shared" si="1122"/>
        <v>0.72222222222222221</v>
      </c>
      <c r="U5944" s="4">
        <f t="shared" si="1123"/>
        <v>3.620000000000001</v>
      </c>
      <c r="V5944" s="4" t="str">
        <f t="shared" si="1124"/>
        <v/>
      </c>
      <c r="W5944" s="18" t="str">
        <f>IF(V5944="","",VLOOKUP(L5944,日射量と図３!$A$4:$C$368,3,TRUE)*238.85/100)</f>
        <v/>
      </c>
      <c r="X5944" s="4" t="str">
        <f t="shared" si="1125"/>
        <v/>
      </c>
      <c r="Y5944" s="4" t="str">
        <f t="shared" si="1126"/>
        <v/>
      </c>
      <c r="Z5944" s="4" t="str">
        <f t="shared" si="1127"/>
        <v/>
      </c>
      <c r="AA5944" s="4" t="str">
        <f>IF($V5944="","",IF(Y5944&lt;36,0,IF(AND(36&lt;=Y5944,Y5944&lt;71),VLOOKUP($W5944,日射量と図３!$E$6:$F$34,2,TRUE),IF(AND(71&lt;=Y5944,Y5944&lt;107),VLOOKUP($W5944,日射量と図３!$E$6:$G$34,3,TRUE),IF(AND(107&lt;=Y5944,Y5944&lt;143),VLOOKUP($W5944,日射量と図３!$E$6:$H$34,4,TRUE),VLOOKUP($W5944,日射量と図３!$E$6:$I$34,5,TRUE))))))</f>
        <v/>
      </c>
      <c r="AB5944" s="4" t="str">
        <f>IF($V5944="","",IF(Z5944&lt;36,0,IF(AND(36&lt;=Z5944,Z5944&lt;71),VLOOKUP($W5944,日射量と図３!$E$6:$F$34,2,TRUE),IF(AND(71&lt;=Z5944,Z5944&lt;107),VLOOKUP($W5944,日射量と図３!$E$6:$G$34,3,TRUE),IF(AND(107&lt;=Z5944,Z5944&lt;143),VLOOKUP($W5944,日射量と図３!$E$6:$H$34,4,TRUE),VLOOKUP($W5944,日射量と図３!$E$6:$I$34,5,TRUE))))))</f>
        <v/>
      </c>
      <c r="AC5944" s="382" t="str">
        <f t="shared" si="1119"/>
        <v/>
      </c>
      <c r="AD5944" s="382" t="str">
        <f t="shared" si="1120"/>
        <v/>
      </c>
    </row>
    <row r="5945" spans="11:30">
      <c r="K5945" s="4">
        <f t="shared" si="1116"/>
        <v>2</v>
      </c>
      <c r="L5945" s="34">
        <v>43499</v>
      </c>
      <c r="M5945" s="4">
        <v>248</v>
      </c>
      <c r="N5945" s="4">
        <v>14</v>
      </c>
      <c r="O5945" s="31">
        <v>0.54166666666666663</v>
      </c>
      <c r="P5945" s="35">
        <v>9.2199999999999989</v>
      </c>
      <c r="Q5945" s="36">
        <f t="shared" si="1117"/>
        <v>12</v>
      </c>
      <c r="R5945" s="4">
        <f t="shared" si="1118"/>
        <v>2.7800000000000011</v>
      </c>
      <c r="S5945" s="31">
        <f t="shared" si="1121"/>
        <v>0.28591435185185182</v>
      </c>
      <c r="T5945" s="31">
        <f t="shared" si="1122"/>
        <v>0.72222222222222221</v>
      </c>
      <c r="U5945" s="4">
        <f t="shared" si="1123"/>
        <v>2.7800000000000011</v>
      </c>
      <c r="V5945" s="4" t="str">
        <f t="shared" si="1124"/>
        <v/>
      </c>
      <c r="W5945" s="18" t="str">
        <f>IF(V5945="","",VLOOKUP(L5945,日射量と図３!$A$4:$C$368,3,TRUE)*238.85/100)</f>
        <v/>
      </c>
      <c r="X5945" s="4" t="str">
        <f t="shared" si="1125"/>
        <v/>
      </c>
      <c r="Y5945" s="4" t="str">
        <f t="shared" si="1126"/>
        <v/>
      </c>
      <c r="Z5945" s="4" t="str">
        <f t="shared" si="1127"/>
        <v/>
      </c>
      <c r="AA5945" s="4" t="str">
        <f>IF($V5945="","",IF(Y5945&lt;36,0,IF(AND(36&lt;=Y5945,Y5945&lt;71),VLOOKUP($W5945,日射量と図３!$E$6:$F$34,2,TRUE),IF(AND(71&lt;=Y5945,Y5945&lt;107),VLOOKUP($W5945,日射量と図３!$E$6:$G$34,3,TRUE),IF(AND(107&lt;=Y5945,Y5945&lt;143),VLOOKUP($W5945,日射量と図３!$E$6:$H$34,4,TRUE),VLOOKUP($W5945,日射量と図３!$E$6:$I$34,5,TRUE))))))</f>
        <v/>
      </c>
      <c r="AB5945" s="4" t="str">
        <f>IF($V5945="","",IF(Z5945&lt;36,0,IF(AND(36&lt;=Z5945,Z5945&lt;71),VLOOKUP($W5945,日射量と図３!$E$6:$F$34,2,TRUE),IF(AND(71&lt;=Z5945,Z5945&lt;107),VLOOKUP($W5945,日射量と図３!$E$6:$G$34,3,TRUE),IF(AND(107&lt;=Z5945,Z5945&lt;143),VLOOKUP($W5945,日射量と図３!$E$6:$H$34,4,TRUE),VLOOKUP($W5945,日射量と図３!$E$6:$I$34,5,TRUE))))))</f>
        <v/>
      </c>
      <c r="AC5945" s="382" t="str">
        <f t="shared" si="1119"/>
        <v/>
      </c>
      <c r="AD5945" s="382" t="str">
        <f t="shared" si="1120"/>
        <v/>
      </c>
    </row>
    <row r="5946" spans="11:30">
      <c r="K5946" s="4">
        <f t="shared" si="1116"/>
        <v>2</v>
      </c>
      <c r="L5946" s="34">
        <v>43499</v>
      </c>
      <c r="M5946" s="4">
        <v>248</v>
      </c>
      <c r="N5946" s="4">
        <v>15</v>
      </c>
      <c r="O5946" s="31">
        <v>0.58333333333333337</v>
      </c>
      <c r="P5946" s="35">
        <v>9.629999999999999</v>
      </c>
      <c r="Q5946" s="36">
        <f t="shared" si="1117"/>
        <v>12</v>
      </c>
      <c r="R5946" s="4">
        <f t="shared" si="1118"/>
        <v>2.370000000000001</v>
      </c>
      <c r="S5946" s="31">
        <f t="shared" si="1121"/>
        <v>0.28591435185185182</v>
      </c>
      <c r="T5946" s="31">
        <f t="shared" si="1122"/>
        <v>0.72222222222222221</v>
      </c>
      <c r="U5946" s="4">
        <f t="shared" si="1123"/>
        <v>2.370000000000001</v>
      </c>
      <c r="V5946" s="4" t="str">
        <f t="shared" si="1124"/>
        <v/>
      </c>
      <c r="W5946" s="18" t="str">
        <f>IF(V5946="","",VLOOKUP(L5946,日射量と図３!$A$4:$C$368,3,TRUE)*238.85/100)</f>
        <v/>
      </c>
      <c r="X5946" s="4" t="str">
        <f t="shared" si="1125"/>
        <v/>
      </c>
      <c r="Y5946" s="4" t="str">
        <f t="shared" si="1126"/>
        <v/>
      </c>
      <c r="Z5946" s="4" t="str">
        <f t="shared" si="1127"/>
        <v/>
      </c>
      <c r="AA5946" s="4" t="str">
        <f>IF($V5946="","",IF(Y5946&lt;36,0,IF(AND(36&lt;=Y5946,Y5946&lt;71),VLOOKUP($W5946,日射量と図３!$E$6:$F$34,2,TRUE),IF(AND(71&lt;=Y5946,Y5946&lt;107),VLOOKUP($W5946,日射量と図３!$E$6:$G$34,3,TRUE),IF(AND(107&lt;=Y5946,Y5946&lt;143),VLOOKUP($W5946,日射量と図３!$E$6:$H$34,4,TRUE),VLOOKUP($W5946,日射量と図３!$E$6:$I$34,5,TRUE))))))</f>
        <v/>
      </c>
      <c r="AB5946" s="4" t="str">
        <f>IF($V5946="","",IF(Z5946&lt;36,0,IF(AND(36&lt;=Z5946,Z5946&lt;71),VLOOKUP($W5946,日射量と図３!$E$6:$F$34,2,TRUE),IF(AND(71&lt;=Z5946,Z5946&lt;107),VLOOKUP($W5946,日射量と図３!$E$6:$G$34,3,TRUE),IF(AND(107&lt;=Z5946,Z5946&lt;143),VLOOKUP($W5946,日射量と図３!$E$6:$H$34,4,TRUE),VLOOKUP($W5946,日射量と図３!$E$6:$I$34,5,TRUE))))))</f>
        <v/>
      </c>
      <c r="AC5946" s="382" t="str">
        <f t="shared" si="1119"/>
        <v/>
      </c>
      <c r="AD5946" s="382" t="str">
        <f t="shared" si="1120"/>
        <v/>
      </c>
    </row>
    <row r="5947" spans="11:30">
      <c r="K5947" s="4">
        <f t="shared" si="1116"/>
        <v>2</v>
      </c>
      <c r="L5947" s="34">
        <v>43499</v>
      </c>
      <c r="M5947" s="4">
        <v>248</v>
      </c>
      <c r="N5947" s="4">
        <v>16</v>
      </c>
      <c r="O5947" s="31">
        <v>0.625</v>
      </c>
      <c r="P5947" s="35">
        <v>9.4</v>
      </c>
      <c r="Q5947" s="36">
        <f t="shared" si="1117"/>
        <v>16</v>
      </c>
      <c r="R5947" s="4">
        <f t="shared" si="1118"/>
        <v>6.6</v>
      </c>
      <c r="S5947" s="31">
        <f t="shared" si="1121"/>
        <v>0.28591435185185182</v>
      </c>
      <c r="T5947" s="31">
        <f t="shared" si="1122"/>
        <v>0.72222222222222221</v>
      </c>
      <c r="U5947" s="4">
        <f t="shared" si="1123"/>
        <v>6.6</v>
      </c>
      <c r="V5947" s="4" t="str">
        <f t="shared" si="1124"/>
        <v/>
      </c>
      <c r="W5947" s="18" t="str">
        <f>IF(V5947="","",VLOOKUP(L5947,日射量と図３!$A$4:$C$368,3,TRUE)*238.85/100)</f>
        <v/>
      </c>
      <c r="X5947" s="4" t="str">
        <f t="shared" si="1125"/>
        <v/>
      </c>
      <c r="Y5947" s="4" t="str">
        <f t="shared" si="1126"/>
        <v/>
      </c>
      <c r="Z5947" s="4" t="str">
        <f t="shared" si="1127"/>
        <v/>
      </c>
      <c r="AA5947" s="4" t="str">
        <f>IF($V5947="","",IF(Y5947&lt;36,0,IF(AND(36&lt;=Y5947,Y5947&lt;71),VLOOKUP($W5947,日射量と図３!$E$6:$F$34,2,TRUE),IF(AND(71&lt;=Y5947,Y5947&lt;107),VLOOKUP($W5947,日射量と図３!$E$6:$G$34,3,TRUE),IF(AND(107&lt;=Y5947,Y5947&lt;143),VLOOKUP($W5947,日射量と図３!$E$6:$H$34,4,TRUE),VLOOKUP($W5947,日射量と図３!$E$6:$I$34,5,TRUE))))))</f>
        <v/>
      </c>
      <c r="AB5947" s="4" t="str">
        <f>IF($V5947="","",IF(Z5947&lt;36,0,IF(AND(36&lt;=Z5947,Z5947&lt;71),VLOOKUP($W5947,日射量と図３!$E$6:$F$34,2,TRUE),IF(AND(71&lt;=Z5947,Z5947&lt;107),VLOOKUP($W5947,日射量と図３!$E$6:$G$34,3,TRUE),IF(AND(107&lt;=Z5947,Z5947&lt;143),VLOOKUP($W5947,日射量と図３!$E$6:$H$34,4,TRUE),VLOOKUP($W5947,日射量と図３!$E$6:$I$34,5,TRUE))))))</f>
        <v/>
      </c>
      <c r="AC5947" s="382" t="str">
        <f t="shared" si="1119"/>
        <v/>
      </c>
      <c r="AD5947" s="382" t="str">
        <f t="shared" si="1120"/>
        <v/>
      </c>
    </row>
    <row r="5948" spans="11:30">
      <c r="K5948" s="4">
        <f t="shared" si="1116"/>
        <v>2</v>
      </c>
      <c r="L5948" s="34">
        <v>43499</v>
      </c>
      <c r="M5948" s="4">
        <v>248</v>
      </c>
      <c r="N5948" s="4">
        <v>17</v>
      </c>
      <c r="O5948" s="31">
        <v>0.66666666666666663</v>
      </c>
      <c r="P5948" s="35">
        <v>8.91</v>
      </c>
      <c r="Q5948" s="36">
        <f t="shared" si="1117"/>
        <v>16</v>
      </c>
      <c r="R5948" s="4">
        <f t="shared" si="1118"/>
        <v>7.09</v>
      </c>
      <c r="S5948" s="31">
        <f t="shared" si="1121"/>
        <v>0.28591435185185182</v>
      </c>
      <c r="T5948" s="31">
        <f t="shared" si="1122"/>
        <v>0.72222222222222221</v>
      </c>
      <c r="U5948" s="4">
        <f t="shared" si="1123"/>
        <v>7.09</v>
      </c>
      <c r="V5948" s="4" t="str">
        <f t="shared" si="1124"/>
        <v/>
      </c>
      <c r="W5948" s="18" t="str">
        <f>IF(V5948="","",VLOOKUP(L5948,日射量と図３!$A$4:$C$368,3,TRUE)*238.85/100)</f>
        <v/>
      </c>
      <c r="X5948" s="4" t="str">
        <f t="shared" si="1125"/>
        <v/>
      </c>
      <c r="Y5948" s="4" t="str">
        <f t="shared" si="1126"/>
        <v/>
      </c>
      <c r="Z5948" s="4" t="str">
        <f t="shared" si="1127"/>
        <v/>
      </c>
      <c r="AA5948" s="4" t="str">
        <f>IF($V5948="","",IF(Y5948&lt;36,0,IF(AND(36&lt;=Y5948,Y5948&lt;71),VLOOKUP($W5948,日射量と図３!$E$6:$F$34,2,TRUE),IF(AND(71&lt;=Y5948,Y5948&lt;107),VLOOKUP($W5948,日射量と図３!$E$6:$G$34,3,TRUE),IF(AND(107&lt;=Y5948,Y5948&lt;143),VLOOKUP($W5948,日射量と図３!$E$6:$H$34,4,TRUE),VLOOKUP($W5948,日射量と図３!$E$6:$I$34,5,TRUE))))))</f>
        <v/>
      </c>
      <c r="AB5948" s="4" t="str">
        <f>IF($V5948="","",IF(Z5948&lt;36,0,IF(AND(36&lt;=Z5948,Z5948&lt;71),VLOOKUP($W5948,日射量と図３!$E$6:$F$34,2,TRUE),IF(AND(71&lt;=Z5948,Z5948&lt;107),VLOOKUP($W5948,日射量と図３!$E$6:$G$34,3,TRUE),IF(AND(107&lt;=Z5948,Z5948&lt;143),VLOOKUP($W5948,日射量と図３!$E$6:$H$34,4,TRUE),VLOOKUP($W5948,日射量と図３!$E$6:$I$34,5,TRUE))))))</f>
        <v/>
      </c>
      <c r="AC5948" s="382" t="str">
        <f t="shared" si="1119"/>
        <v/>
      </c>
      <c r="AD5948" s="382" t="str">
        <f t="shared" si="1120"/>
        <v/>
      </c>
    </row>
    <row r="5949" spans="11:30">
      <c r="K5949" s="4">
        <f t="shared" si="1116"/>
        <v>2</v>
      </c>
      <c r="L5949" s="34">
        <v>43499</v>
      </c>
      <c r="M5949" s="4">
        <v>248</v>
      </c>
      <c r="N5949" s="4">
        <v>18</v>
      </c>
      <c r="O5949" s="31">
        <v>0.70833333333333337</v>
      </c>
      <c r="P5949" s="35">
        <v>7.7700000000000005</v>
      </c>
      <c r="Q5949" s="36">
        <f t="shared" si="1117"/>
        <v>16</v>
      </c>
      <c r="R5949" s="4">
        <f t="shared" si="1118"/>
        <v>8.23</v>
      </c>
      <c r="S5949" s="31">
        <f t="shared" si="1121"/>
        <v>0.28591435185185182</v>
      </c>
      <c r="T5949" s="31">
        <f t="shared" si="1122"/>
        <v>0.72222222222222221</v>
      </c>
      <c r="U5949" s="4">
        <f t="shared" si="1123"/>
        <v>8.23</v>
      </c>
      <c r="V5949" s="4" t="str">
        <f t="shared" si="1124"/>
        <v/>
      </c>
      <c r="W5949" s="18" t="str">
        <f>IF(V5949="","",VLOOKUP(L5949,日射量と図３!$A$4:$C$368,3,TRUE)*238.85/100)</f>
        <v/>
      </c>
      <c r="X5949" s="4" t="str">
        <f t="shared" si="1125"/>
        <v/>
      </c>
      <c r="Y5949" s="4" t="str">
        <f t="shared" si="1126"/>
        <v/>
      </c>
      <c r="Z5949" s="4" t="str">
        <f t="shared" si="1127"/>
        <v/>
      </c>
      <c r="AA5949" s="4" t="str">
        <f>IF($V5949="","",IF(Y5949&lt;36,0,IF(AND(36&lt;=Y5949,Y5949&lt;71),VLOOKUP($W5949,日射量と図３!$E$6:$F$34,2,TRUE),IF(AND(71&lt;=Y5949,Y5949&lt;107),VLOOKUP($W5949,日射量と図３!$E$6:$G$34,3,TRUE),IF(AND(107&lt;=Y5949,Y5949&lt;143),VLOOKUP($W5949,日射量と図３!$E$6:$H$34,4,TRUE),VLOOKUP($W5949,日射量と図３!$E$6:$I$34,5,TRUE))))))</f>
        <v/>
      </c>
      <c r="AB5949" s="4" t="str">
        <f>IF($V5949="","",IF(Z5949&lt;36,0,IF(AND(36&lt;=Z5949,Z5949&lt;71),VLOOKUP($W5949,日射量と図３!$E$6:$F$34,2,TRUE),IF(AND(71&lt;=Z5949,Z5949&lt;107),VLOOKUP($W5949,日射量と図３!$E$6:$G$34,3,TRUE),IF(AND(107&lt;=Z5949,Z5949&lt;143),VLOOKUP($W5949,日射量と図３!$E$6:$H$34,4,TRUE),VLOOKUP($W5949,日射量と図３!$E$6:$I$34,5,TRUE))))))</f>
        <v/>
      </c>
      <c r="AC5949" s="382" t="str">
        <f t="shared" si="1119"/>
        <v/>
      </c>
      <c r="AD5949" s="382" t="str">
        <f t="shared" si="1120"/>
        <v/>
      </c>
    </row>
    <row r="5950" spans="11:30">
      <c r="K5950" s="4">
        <f t="shared" si="1116"/>
        <v>2</v>
      </c>
      <c r="L5950" s="34">
        <v>43499</v>
      </c>
      <c r="M5950" s="4">
        <v>248</v>
      </c>
      <c r="N5950" s="4">
        <v>19</v>
      </c>
      <c r="O5950" s="31">
        <v>0.75</v>
      </c>
      <c r="P5950" s="35">
        <v>6.7799999999999994</v>
      </c>
      <c r="Q5950" s="36">
        <f t="shared" si="1117"/>
        <v>16</v>
      </c>
      <c r="R5950" s="4">
        <f t="shared" si="1118"/>
        <v>9.2200000000000006</v>
      </c>
      <c r="S5950" s="31">
        <f t="shared" si="1121"/>
        <v>0.28591435185185182</v>
      </c>
      <c r="T5950" s="31">
        <f t="shared" si="1122"/>
        <v>0.72222222222222221</v>
      </c>
      <c r="U5950" s="4">
        <f t="shared" si="1123"/>
        <v>0</v>
      </c>
      <c r="V5950" s="4" t="str">
        <f t="shared" si="1124"/>
        <v/>
      </c>
      <c r="W5950" s="18" t="str">
        <f>IF(V5950="","",VLOOKUP(L5950,日射量と図３!$A$4:$C$368,3,TRUE)*238.85/100)</f>
        <v/>
      </c>
      <c r="X5950" s="4" t="str">
        <f t="shared" si="1125"/>
        <v/>
      </c>
      <c r="Y5950" s="4" t="str">
        <f t="shared" si="1126"/>
        <v/>
      </c>
      <c r="Z5950" s="4" t="str">
        <f t="shared" si="1127"/>
        <v/>
      </c>
      <c r="AA5950" s="4" t="str">
        <f>IF($V5950="","",IF(Y5950&lt;36,0,IF(AND(36&lt;=Y5950,Y5950&lt;71),VLOOKUP($W5950,日射量と図３!$E$6:$F$34,2,TRUE),IF(AND(71&lt;=Y5950,Y5950&lt;107),VLOOKUP($W5950,日射量と図３!$E$6:$G$34,3,TRUE),IF(AND(107&lt;=Y5950,Y5950&lt;143),VLOOKUP($W5950,日射量と図３!$E$6:$H$34,4,TRUE),VLOOKUP($W5950,日射量と図３!$E$6:$I$34,5,TRUE))))))</f>
        <v/>
      </c>
      <c r="AB5950" s="4" t="str">
        <f>IF($V5950="","",IF(Z5950&lt;36,0,IF(AND(36&lt;=Z5950,Z5950&lt;71),VLOOKUP($W5950,日射量と図３!$E$6:$F$34,2,TRUE),IF(AND(71&lt;=Z5950,Z5950&lt;107),VLOOKUP($W5950,日射量と図３!$E$6:$G$34,3,TRUE),IF(AND(107&lt;=Z5950,Z5950&lt;143),VLOOKUP($W5950,日射量と図３!$E$6:$H$34,4,TRUE),VLOOKUP($W5950,日射量と図３!$E$6:$I$34,5,TRUE))))))</f>
        <v/>
      </c>
      <c r="AC5950" s="382" t="str">
        <f t="shared" si="1119"/>
        <v/>
      </c>
      <c r="AD5950" s="382" t="str">
        <f t="shared" si="1120"/>
        <v/>
      </c>
    </row>
    <row r="5951" spans="11:30">
      <c r="K5951" s="4">
        <f t="shared" si="1116"/>
        <v>2</v>
      </c>
      <c r="L5951" s="34">
        <v>43499</v>
      </c>
      <c r="M5951" s="4">
        <v>248</v>
      </c>
      <c r="N5951" s="4">
        <v>20</v>
      </c>
      <c r="O5951" s="31">
        <v>0.79166666666666663</v>
      </c>
      <c r="P5951" s="35">
        <v>5.9500000000000011</v>
      </c>
      <c r="Q5951" s="36">
        <f t="shared" si="1117"/>
        <v>16</v>
      </c>
      <c r="R5951" s="4">
        <f t="shared" si="1118"/>
        <v>10.049999999999999</v>
      </c>
      <c r="S5951" s="31">
        <f t="shared" si="1121"/>
        <v>0.28591435185185182</v>
      </c>
      <c r="T5951" s="31">
        <f t="shared" si="1122"/>
        <v>0.72222222222222221</v>
      </c>
      <c r="U5951" s="4">
        <f t="shared" si="1123"/>
        <v>0</v>
      </c>
      <c r="V5951" s="4" t="str">
        <f t="shared" si="1124"/>
        <v/>
      </c>
      <c r="W5951" s="18" t="str">
        <f>IF(V5951="","",VLOOKUP(L5951,日射量と図３!$A$4:$C$368,3,TRUE)*238.85/100)</f>
        <v/>
      </c>
      <c r="X5951" s="4" t="str">
        <f t="shared" si="1125"/>
        <v/>
      </c>
      <c r="Y5951" s="4" t="str">
        <f t="shared" si="1126"/>
        <v/>
      </c>
      <c r="Z5951" s="4" t="str">
        <f t="shared" si="1127"/>
        <v/>
      </c>
      <c r="AA5951" s="4" t="str">
        <f>IF($V5951="","",IF(Y5951&lt;36,0,IF(AND(36&lt;=Y5951,Y5951&lt;71),VLOOKUP($W5951,日射量と図３!$E$6:$F$34,2,TRUE),IF(AND(71&lt;=Y5951,Y5951&lt;107),VLOOKUP($W5951,日射量と図３!$E$6:$G$34,3,TRUE),IF(AND(107&lt;=Y5951,Y5951&lt;143),VLOOKUP($W5951,日射量と図３!$E$6:$H$34,4,TRUE),VLOOKUP($W5951,日射量と図３!$E$6:$I$34,5,TRUE))))))</f>
        <v/>
      </c>
      <c r="AB5951" s="4" t="str">
        <f>IF($V5951="","",IF(Z5951&lt;36,0,IF(AND(36&lt;=Z5951,Z5951&lt;71),VLOOKUP($W5951,日射量と図３!$E$6:$F$34,2,TRUE),IF(AND(71&lt;=Z5951,Z5951&lt;107),VLOOKUP($W5951,日射量と図３!$E$6:$G$34,3,TRUE),IF(AND(107&lt;=Z5951,Z5951&lt;143),VLOOKUP($W5951,日射量と図３!$E$6:$H$34,4,TRUE),VLOOKUP($W5951,日射量と図３!$E$6:$I$34,5,TRUE))))))</f>
        <v/>
      </c>
      <c r="AC5951" s="382" t="str">
        <f t="shared" si="1119"/>
        <v/>
      </c>
      <c r="AD5951" s="382" t="str">
        <f t="shared" si="1120"/>
        <v/>
      </c>
    </row>
    <row r="5952" spans="11:30">
      <c r="K5952" s="4">
        <f t="shared" si="1116"/>
        <v>2</v>
      </c>
      <c r="L5952" s="34">
        <v>43499</v>
      </c>
      <c r="M5952" s="4">
        <v>248</v>
      </c>
      <c r="N5952" s="4">
        <v>21</v>
      </c>
      <c r="O5952" s="31">
        <v>0.83333333333333337</v>
      </c>
      <c r="P5952" s="35">
        <v>5.47</v>
      </c>
      <c r="Q5952" s="36">
        <f t="shared" si="1117"/>
        <v>16</v>
      </c>
      <c r="R5952" s="4">
        <f t="shared" si="1118"/>
        <v>10.530000000000001</v>
      </c>
      <c r="S5952" s="31">
        <f t="shared" si="1121"/>
        <v>0.28591435185185182</v>
      </c>
      <c r="T5952" s="31">
        <f t="shared" si="1122"/>
        <v>0.72222222222222221</v>
      </c>
      <c r="U5952" s="4">
        <f t="shared" si="1123"/>
        <v>0</v>
      </c>
      <c r="V5952" s="4" t="str">
        <f t="shared" si="1124"/>
        <v/>
      </c>
      <c r="W5952" s="18" t="str">
        <f>IF(V5952="","",VLOOKUP(L5952,日射量と図３!$A$4:$C$368,3,TRUE)*238.85/100)</f>
        <v/>
      </c>
      <c r="X5952" s="4" t="str">
        <f t="shared" si="1125"/>
        <v/>
      </c>
      <c r="Y5952" s="4" t="str">
        <f t="shared" si="1126"/>
        <v/>
      </c>
      <c r="Z5952" s="4" t="str">
        <f t="shared" si="1127"/>
        <v/>
      </c>
      <c r="AA5952" s="4" t="str">
        <f>IF($V5952="","",IF(Y5952&lt;36,0,IF(AND(36&lt;=Y5952,Y5952&lt;71),VLOOKUP($W5952,日射量と図３!$E$6:$F$34,2,TRUE),IF(AND(71&lt;=Y5952,Y5952&lt;107),VLOOKUP($W5952,日射量と図３!$E$6:$G$34,3,TRUE),IF(AND(107&lt;=Y5952,Y5952&lt;143),VLOOKUP($W5952,日射量と図３!$E$6:$H$34,4,TRUE),VLOOKUP($W5952,日射量と図３!$E$6:$I$34,5,TRUE))))))</f>
        <v/>
      </c>
      <c r="AB5952" s="4" t="str">
        <f>IF($V5952="","",IF(Z5952&lt;36,0,IF(AND(36&lt;=Z5952,Z5952&lt;71),VLOOKUP($W5952,日射量と図３!$E$6:$F$34,2,TRUE),IF(AND(71&lt;=Z5952,Z5952&lt;107),VLOOKUP($W5952,日射量と図３!$E$6:$G$34,3,TRUE),IF(AND(107&lt;=Z5952,Z5952&lt;143),VLOOKUP($W5952,日射量と図３!$E$6:$H$34,4,TRUE),VLOOKUP($W5952,日射量と図３!$E$6:$I$34,5,TRUE))))))</f>
        <v/>
      </c>
      <c r="AC5952" s="382" t="str">
        <f t="shared" si="1119"/>
        <v/>
      </c>
      <c r="AD5952" s="382" t="str">
        <f t="shared" si="1120"/>
        <v/>
      </c>
    </row>
    <row r="5953" spans="11:30">
      <c r="K5953" s="4">
        <f t="shared" si="1116"/>
        <v>2</v>
      </c>
      <c r="L5953" s="34">
        <v>43499</v>
      </c>
      <c r="M5953" s="4">
        <v>248</v>
      </c>
      <c r="N5953" s="4">
        <v>22</v>
      </c>
      <c r="O5953" s="31">
        <v>0.875</v>
      </c>
      <c r="P5953" s="35">
        <v>5.19</v>
      </c>
      <c r="Q5953" s="36">
        <f t="shared" si="1117"/>
        <v>16</v>
      </c>
      <c r="R5953" s="4">
        <f t="shared" si="1118"/>
        <v>10.809999999999999</v>
      </c>
      <c r="S5953" s="31">
        <f t="shared" si="1121"/>
        <v>0.28591435185185182</v>
      </c>
      <c r="T5953" s="31">
        <f t="shared" si="1122"/>
        <v>0.72222222222222221</v>
      </c>
      <c r="U5953" s="4">
        <f t="shared" si="1123"/>
        <v>0</v>
      </c>
      <c r="V5953" s="4" t="str">
        <f t="shared" si="1124"/>
        <v/>
      </c>
      <c r="W5953" s="18" t="str">
        <f>IF(V5953="","",VLOOKUP(L5953,日射量と図３!$A$4:$C$368,3,TRUE)*238.85/100)</f>
        <v/>
      </c>
      <c r="X5953" s="4" t="str">
        <f t="shared" si="1125"/>
        <v/>
      </c>
      <c r="Y5953" s="4" t="str">
        <f t="shared" si="1126"/>
        <v/>
      </c>
      <c r="Z5953" s="4" t="str">
        <f t="shared" si="1127"/>
        <v/>
      </c>
      <c r="AA5953" s="4" t="str">
        <f>IF($V5953="","",IF(Y5953&lt;36,0,IF(AND(36&lt;=Y5953,Y5953&lt;71),VLOOKUP($W5953,日射量と図３!$E$6:$F$34,2,TRUE),IF(AND(71&lt;=Y5953,Y5953&lt;107),VLOOKUP($W5953,日射量と図３!$E$6:$G$34,3,TRUE),IF(AND(107&lt;=Y5953,Y5953&lt;143),VLOOKUP($W5953,日射量と図３!$E$6:$H$34,4,TRUE),VLOOKUP($W5953,日射量と図３!$E$6:$I$34,5,TRUE))))))</f>
        <v/>
      </c>
      <c r="AB5953" s="4" t="str">
        <f>IF($V5953="","",IF(Z5953&lt;36,0,IF(AND(36&lt;=Z5953,Z5953&lt;71),VLOOKUP($W5953,日射量と図３!$E$6:$F$34,2,TRUE),IF(AND(71&lt;=Z5953,Z5953&lt;107),VLOOKUP($W5953,日射量と図３!$E$6:$G$34,3,TRUE),IF(AND(107&lt;=Z5953,Z5953&lt;143),VLOOKUP($W5953,日射量と図３!$E$6:$H$34,4,TRUE),VLOOKUP($W5953,日射量と図３!$E$6:$I$34,5,TRUE))))))</f>
        <v/>
      </c>
      <c r="AC5953" s="382" t="str">
        <f t="shared" si="1119"/>
        <v/>
      </c>
      <c r="AD5953" s="382" t="str">
        <f t="shared" si="1120"/>
        <v/>
      </c>
    </row>
    <row r="5954" spans="11:30">
      <c r="K5954" s="4">
        <f t="shared" si="1116"/>
        <v>2</v>
      </c>
      <c r="L5954" s="34">
        <v>43499</v>
      </c>
      <c r="M5954" s="4">
        <v>248</v>
      </c>
      <c r="N5954" s="4">
        <v>23</v>
      </c>
      <c r="O5954" s="31">
        <v>0.91666666666666663</v>
      </c>
      <c r="P5954" s="35">
        <v>4.6800000000000006</v>
      </c>
      <c r="Q5954" s="36">
        <f t="shared" si="1117"/>
        <v>13</v>
      </c>
      <c r="R5954" s="4">
        <f t="shared" si="1118"/>
        <v>8.32</v>
      </c>
      <c r="S5954" s="31">
        <f t="shared" si="1121"/>
        <v>0.28591435185185182</v>
      </c>
      <c r="T5954" s="31">
        <f t="shared" si="1122"/>
        <v>0.72222222222222221</v>
      </c>
      <c r="U5954" s="4">
        <f t="shared" si="1123"/>
        <v>0</v>
      </c>
      <c r="V5954" s="4" t="str">
        <f t="shared" si="1124"/>
        <v/>
      </c>
      <c r="W5954" s="18" t="str">
        <f>IF(V5954="","",VLOOKUP(L5954,日射量と図３!$A$4:$C$368,3,TRUE)*238.85/100)</f>
        <v/>
      </c>
      <c r="X5954" s="4" t="str">
        <f t="shared" si="1125"/>
        <v/>
      </c>
      <c r="Y5954" s="4" t="str">
        <f t="shared" si="1126"/>
        <v/>
      </c>
      <c r="Z5954" s="4" t="str">
        <f t="shared" si="1127"/>
        <v/>
      </c>
      <c r="AA5954" s="4" t="str">
        <f>IF($V5954="","",IF(Y5954&lt;36,0,IF(AND(36&lt;=Y5954,Y5954&lt;71),VLOOKUP($W5954,日射量と図３!$E$6:$F$34,2,TRUE),IF(AND(71&lt;=Y5954,Y5954&lt;107),VLOOKUP($W5954,日射量と図３!$E$6:$G$34,3,TRUE),IF(AND(107&lt;=Y5954,Y5954&lt;143),VLOOKUP($W5954,日射量と図３!$E$6:$H$34,4,TRUE),VLOOKUP($W5954,日射量と図３!$E$6:$I$34,5,TRUE))))))</f>
        <v/>
      </c>
      <c r="AB5954" s="4" t="str">
        <f>IF($V5954="","",IF(Z5954&lt;36,0,IF(AND(36&lt;=Z5954,Z5954&lt;71),VLOOKUP($W5954,日射量と図３!$E$6:$F$34,2,TRUE),IF(AND(71&lt;=Z5954,Z5954&lt;107),VLOOKUP($W5954,日射量と図３!$E$6:$G$34,3,TRUE),IF(AND(107&lt;=Z5954,Z5954&lt;143),VLOOKUP($W5954,日射量と図３!$E$6:$H$34,4,TRUE),VLOOKUP($W5954,日射量と図３!$E$6:$I$34,5,TRUE))))))</f>
        <v/>
      </c>
      <c r="AC5954" s="382" t="str">
        <f t="shared" si="1119"/>
        <v/>
      </c>
      <c r="AD5954" s="382" t="str">
        <f t="shared" si="1120"/>
        <v/>
      </c>
    </row>
    <row r="5955" spans="11:30">
      <c r="K5955" s="4">
        <f t="shared" si="1116"/>
        <v>2</v>
      </c>
      <c r="L5955" s="34">
        <v>43499</v>
      </c>
      <c r="M5955" s="4">
        <v>248</v>
      </c>
      <c r="N5955" s="4">
        <v>24</v>
      </c>
      <c r="O5955" s="31">
        <v>0.95833333333333337</v>
      </c>
      <c r="P5955" s="35">
        <v>4.43</v>
      </c>
      <c r="Q5955" s="36">
        <f t="shared" si="1117"/>
        <v>13</v>
      </c>
      <c r="R5955" s="4">
        <f t="shared" si="1118"/>
        <v>8.57</v>
      </c>
      <c r="S5955" s="31">
        <f t="shared" si="1121"/>
        <v>0.28591435185185182</v>
      </c>
      <c r="T5955" s="31">
        <f t="shared" si="1122"/>
        <v>0.72222222222222221</v>
      </c>
      <c r="U5955" s="4">
        <f t="shared" si="1123"/>
        <v>0</v>
      </c>
      <c r="V5955" s="4" t="str">
        <f t="shared" si="1124"/>
        <v/>
      </c>
      <c r="W5955" s="18" t="str">
        <f>IF(V5955="","",VLOOKUP(L5955,日射量と図３!$A$4:$C$368,3,TRUE)*238.85/100)</f>
        <v/>
      </c>
      <c r="X5955" s="4" t="str">
        <f t="shared" si="1125"/>
        <v/>
      </c>
      <c r="Y5955" s="4" t="str">
        <f t="shared" si="1126"/>
        <v/>
      </c>
      <c r="Z5955" s="4" t="str">
        <f t="shared" si="1127"/>
        <v/>
      </c>
      <c r="AA5955" s="4" t="str">
        <f>IF($V5955="","",IF(Y5955&lt;36,0,IF(AND(36&lt;=Y5955,Y5955&lt;71),VLOOKUP($W5955,日射量と図３!$E$6:$F$34,2,TRUE),IF(AND(71&lt;=Y5955,Y5955&lt;107),VLOOKUP($W5955,日射量と図３!$E$6:$G$34,3,TRUE),IF(AND(107&lt;=Y5955,Y5955&lt;143),VLOOKUP($W5955,日射量と図３!$E$6:$H$34,4,TRUE),VLOOKUP($W5955,日射量と図３!$E$6:$I$34,5,TRUE))))))</f>
        <v/>
      </c>
      <c r="AB5955" s="4" t="str">
        <f>IF($V5955="","",IF(Z5955&lt;36,0,IF(AND(36&lt;=Z5955,Z5955&lt;71),VLOOKUP($W5955,日射量と図３!$E$6:$F$34,2,TRUE),IF(AND(71&lt;=Z5955,Z5955&lt;107),VLOOKUP($W5955,日射量と図３!$E$6:$G$34,3,TRUE),IF(AND(107&lt;=Z5955,Z5955&lt;143),VLOOKUP($W5955,日射量と図３!$E$6:$H$34,4,TRUE),VLOOKUP($W5955,日射量と図３!$E$6:$I$34,5,TRUE))))))</f>
        <v/>
      </c>
      <c r="AC5955" s="382" t="str">
        <f t="shared" si="1119"/>
        <v/>
      </c>
      <c r="AD5955" s="382" t="str">
        <f t="shared" si="1120"/>
        <v/>
      </c>
    </row>
    <row r="5956" spans="11:30">
      <c r="K5956" s="4">
        <f t="shared" si="1116"/>
        <v>2</v>
      </c>
      <c r="L5956" s="34">
        <v>43500</v>
      </c>
      <c r="M5956" s="4">
        <v>249</v>
      </c>
      <c r="N5956" s="4">
        <v>1</v>
      </c>
      <c r="O5956" s="31">
        <v>0</v>
      </c>
      <c r="P5956" s="35">
        <v>4.26</v>
      </c>
      <c r="Q5956" s="36">
        <f t="shared" si="1117"/>
        <v>13</v>
      </c>
      <c r="R5956" s="4">
        <f t="shared" si="1118"/>
        <v>8.74</v>
      </c>
      <c r="S5956" s="31">
        <f t="shared" si="1121"/>
        <v>0.28591435185185182</v>
      </c>
      <c r="T5956" s="31">
        <f t="shared" si="1122"/>
        <v>0.72222222222222221</v>
      </c>
      <c r="U5956" s="4">
        <f t="shared" si="1123"/>
        <v>0</v>
      </c>
      <c r="V5956" s="4">
        <f t="shared" si="1124"/>
        <v>71.98</v>
      </c>
      <c r="W5956" s="18">
        <f>IF(V5956="","",VLOOKUP(L5956,日射量と図３!$A$4:$C$368,3,TRUE)*238.85/100)</f>
        <v>31.050499999999996</v>
      </c>
      <c r="X5956" s="4">
        <f t="shared" si="1125"/>
        <v>10</v>
      </c>
      <c r="Y5956" s="4">
        <f t="shared" si="1126"/>
        <v>45.000816299999997</v>
      </c>
      <c r="Z5956" s="4">
        <f t="shared" si="1127"/>
        <v>50.728192919999998</v>
      </c>
      <c r="AA5956" s="4">
        <f>IF($V5956="","",IF(Y5956&lt;36,0,IF(AND(36&lt;=Y5956,Y5956&lt;71),VLOOKUP($W5956,日射量と図３!$E$6:$F$34,2,TRUE),IF(AND(71&lt;=Y5956,Y5956&lt;107),VLOOKUP($W5956,日射量と図３!$E$6:$G$34,3,TRUE),IF(AND(107&lt;=Y5956,Y5956&lt;143),VLOOKUP($W5956,日射量と図３!$E$6:$H$34,4,TRUE),VLOOKUP($W5956,日射量と図３!$E$6:$I$34,5,TRUE))))))</f>
        <v>36</v>
      </c>
      <c r="AB5956" s="4">
        <f>IF($V5956="","",IF(Z5956&lt;36,0,IF(AND(36&lt;=Z5956,Z5956&lt;71),VLOOKUP($W5956,日射量と図３!$E$6:$F$34,2,TRUE),IF(AND(71&lt;=Z5956,Z5956&lt;107),VLOOKUP($W5956,日射量と図３!$E$6:$G$34,3,TRUE),IF(AND(107&lt;=Z5956,Z5956&lt;143),VLOOKUP($W5956,日射量と図３!$E$6:$H$34,4,TRUE),VLOOKUP($W5956,日射量と図３!$E$6:$I$34,5,TRUE))))))</f>
        <v>36</v>
      </c>
      <c r="AC5956" s="382">
        <f t="shared" si="1119"/>
        <v>1.5072480000000001</v>
      </c>
      <c r="AD5956" s="382">
        <f t="shared" si="1120"/>
        <v>1.5072480000000001</v>
      </c>
    </row>
    <row r="5957" spans="11:30">
      <c r="K5957" s="4">
        <f t="shared" ref="K5957:K6020" si="1128">MONTH(L5957)</f>
        <v>2</v>
      </c>
      <c r="L5957" s="34">
        <v>43500</v>
      </c>
      <c r="M5957" s="4">
        <v>249</v>
      </c>
      <c r="N5957" s="4">
        <v>2</v>
      </c>
      <c r="O5957" s="31">
        <v>4.1666666666666664E-2</v>
      </c>
      <c r="P5957" s="35">
        <v>3.8299999999999996</v>
      </c>
      <c r="Q5957" s="36">
        <f t="shared" ref="Q5957:Q6020" si="1129">IF(O5957&lt;$B$15,$D$14,IF(O5957&lt;$B$16,$D$15,IF(O5957&lt;$B$17,$D$16,IF(O5957&lt;$B$18,$D$17,IF(O5957&lt;$B$19,$D$18,$D$19)))))</f>
        <v>13</v>
      </c>
      <c r="R5957" s="4">
        <f t="shared" ref="R5957:R6020" si="1130">IF(Q5957-P5957&gt;0,Q5957-P5957,0)</f>
        <v>9.17</v>
      </c>
      <c r="S5957" s="31">
        <f t="shared" si="1121"/>
        <v>0.28591435185185182</v>
      </c>
      <c r="T5957" s="31">
        <f t="shared" si="1122"/>
        <v>0.72222222222222221</v>
      </c>
      <c r="U5957" s="4">
        <f t="shared" si="1123"/>
        <v>0</v>
      </c>
      <c r="V5957" s="4" t="str">
        <f t="shared" si="1124"/>
        <v/>
      </c>
      <c r="W5957" s="18" t="str">
        <f>IF(V5957="","",VLOOKUP(L5957,日射量と図３!$A$4:$C$368,3,TRUE)*238.85/100)</f>
        <v/>
      </c>
      <c r="X5957" s="4" t="str">
        <f t="shared" si="1125"/>
        <v/>
      </c>
      <c r="Y5957" s="4" t="str">
        <f t="shared" si="1126"/>
        <v/>
      </c>
      <c r="Z5957" s="4" t="str">
        <f t="shared" si="1127"/>
        <v/>
      </c>
      <c r="AA5957" s="4" t="str">
        <f>IF($V5957="","",IF(Y5957&lt;36,0,IF(AND(36&lt;=Y5957,Y5957&lt;71),VLOOKUP($W5957,日射量と図３!$E$6:$F$34,2,TRUE),IF(AND(71&lt;=Y5957,Y5957&lt;107),VLOOKUP($W5957,日射量と図３!$E$6:$G$34,3,TRUE),IF(AND(107&lt;=Y5957,Y5957&lt;143),VLOOKUP($W5957,日射量と図３!$E$6:$H$34,4,TRUE),VLOOKUP($W5957,日射量と図３!$E$6:$I$34,5,TRUE))))))</f>
        <v/>
      </c>
      <c r="AB5957" s="4" t="str">
        <f>IF($V5957="","",IF(Z5957&lt;36,0,IF(AND(36&lt;=Z5957,Z5957&lt;71),VLOOKUP($W5957,日射量と図３!$E$6:$F$34,2,TRUE),IF(AND(71&lt;=Z5957,Z5957&lt;107),VLOOKUP($W5957,日射量と図３!$E$6:$G$34,3,TRUE),IF(AND(107&lt;=Z5957,Z5957&lt;143),VLOOKUP($W5957,日射量と図３!$E$6:$H$34,4,TRUE),VLOOKUP($W5957,日射量と図３!$E$6:$I$34,5,TRUE))))))</f>
        <v/>
      </c>
      <c r="AC5957" s="382" t="str">
        <f t="shared" si="1119"/>
        <v/>
      </c>
      <c r="AD5957" s="382" t="str">
        <f t="shared" si="1120"/>
        <v/>
      </c>
    </row>
    <row r="5958" spans="11:30">
      <c r="K5958" s="4">
        <f t="shared" si="1128"/>
        <v>2</v>
      </c>
      <c r="L5958" s="34">
        <v>43500</v>
      </c>
      <c r="M5958" s="4">
        <v>249</v>
      </c>
      <c r="N5958" s="4">
        <v>3</v>
      </c>
      <c r="O5958" s="31">
        <v>8.3333333333333329E-2</v>
      </c>
      <c r="P5958" s="35">
        <v>3.3900000000000006</v>
      </c>
      <c r="Q5958" s="36">
        <f t="shared" si="1129"/>
        <v>13</v>
      </c>
      <c r="R5958" s="4">
        <f t="shared" si="1130"/>
        <v>9.61</v>
      </c>
      <c r="S5958" s="31">
        <f t="shared" si="1121"/>
        <v>0.28591435185185182</v>
      </c>
      <c r="T5958" s="31">
        <f t="shared" si="1122"/>
        <v>0.72222222222222221</v>
      </c>
      <c r="U5958" s="4">
        <f t="shared" si="1123"/>
        <v>0</v>
      </c>
      <c r="V5958" s="4" t="str">
        <f t="shared" si="1124"/>
        <v/>
      </c>
      <c r="W5958" s="18" t="str">
        <f>IF(V5958="","",VLOOKUP(L5958,日射量と図３!$A$4:$C$368,3,TRUE)*238.85/100)</f>
        <v/>
      </c>
      <c r="X5958" s="4" t="str">
        <f t="shared" si="1125"/>
        <v/>
      </c>
      <c r="Y5958" s="4" t="str">
        <f t="shared" si="1126"/>
        <v/>
      </c>
      <c r="Z5958" s="4" t="str">
        <f t="shared" si="1127"/>
        <v/>
      </c>
      <c r="AA5958" s="4" t="str">
        <f>IF($V5958="","",IF(Y5958&lt;36,0,IF(AND(36&lt;=Y5958,Y5958&lt;71),VLOOKUP($W5958,日射量と図３!$E$6:$F$34,2,TRUE),IF(AND(71&lt;=Y5958,Y5958&lt;107),VLOOKUP($W5958,日射量と図３!$E$6:$G$34,3,TRUE),IF(AND(107&lt;=Y5958,Y5958&lt;143),VLOOKUP($W5958,日射量と図３!$E$6:$H$34,4,TRUE),VLOOKUP($W5958,日射量と図３!$E$6:$I$34,5,TRUE))))))</f>
        <v/>
      </c>
      <c r="AB5958" s="4" t="str">
        <f>IF($V5958="","",IF(Z5958&lt;36,0,IF(AND(36&lt;=Z5958,Z5958&lt;71),VLOOKUP($W5958,日射量と図３!$E$6:$F$34,2,TRUE),IF(AND(71&lt;=Z5958,Z5958&lt;107),VLOOKUP($W5958,日射量と図３!$E$6:$G$34,3,TRUE),IF(AND(107&lt;=Z5958,Z5958&lt;143),VLOOKUP($W5958,日射量と図３!$E$6:$H$34,4,TRUE),VLOOKUP($W5958,日射量と図３!$E$6:$I$34,5,TRUE))))))</f>
        <v/>
      </c>
      <c r="AC5958" s="382" t="str">
        <f t="shared" si="1119"/>
        <v/>
      </c>
      <c r="AD5958" s="382" t="str">
        <f t="shared" si="1120"/>
        <v/>
      </c>
    </row>
    <row r="5959" spans="11:30">
      <c r="K5959" s="4">
        <f t="shared" si="1128"/>
        <v>2</v>
      </c>
      <c r="L5959" s="34">
        <v>43500</v>
      </c>
      <c r="M5959" s="4">
        <v>249</v>
      </c>
      <c r="N5959" s="4">
        <v>4</v>
      </c>
      <c r="O5959" s="31">
        <v>0.125</v>
      </c>
      <c r="P5959" s="35">
        <v>3.1399999999999997</v>
      </c>
      <c r="Q5959" s="36">
        <f t="shared" si="1129"/>
        <v>13</v>
      </c>
      <c r="R5959" s="4">
        <f t="shared" si="1130"/>
        <v>9.86</v>
      </c>
      <c r="S5959" s="31">
        <f t="shared" si="1121"/>
        <v>0.28591435185185182</v>
      </c>
      <c r="T5959" s="31">
        <f t="shared" si="1122"/>
        <v>0.72222222222222221</v>
      </c>
      <c r="U5959" s="4">
        <f t="shared" si="1123"/>
        <v>0</v>
      </c>
      <c r="V5959" s="4" t="str">
        <f t="shared" si="1124"/>
        <v/>
      </c>
      <c r="W5959" s="18" t="str">
        <f>IF(V5959="","",VLOOKUP(L5959,日射量と図３!$A$4:$C$368,3,TRUE)*238.85/100)</f>
        <v/>
      </c>
      <c r="X5959" s="4" t="str">
        <f t="shared" si="1125"/>
        <v/>
      </c>
      <c r="Y5959" s="4" t="str">
        <f t="shared" si="1126"/>
        <v/>
      </c>
      <c r="Z5959" s="4" t="str">
        <f t="shared" si="1127"/>
        <v/>
      </c>
      <c r="AA5959" s="4" t="str">
        <f>IF($V5959="","",IF(Y5959&lt;36,0,IF(AND(36&lt;=Y5959,Y5959&lt;71),VLOOKUP($W5959,日射量と図３!$E$6:$F$34,2,TRUE),IF(AND(71&lt;=Y5959,Y5959&lt;107),VLOOKUP($W5959,日射量と図３!$E$6:$G$34,3,TRUE),IF(AND(107&lt;=Y5959,Y5959&lt;143),VLOOKUP($W5959,日射量と図３!$E$6:$H$34,4,TRUE),VLOOKUP($W5959,日射量と図３!$E$6:$I$34,5,TRUE))))))</f>
        <v/>
      </c>
      <c r="AB5959" s="4" t="str">
        <f>IF($V5959="","",IF(Z5959&lt;36,0,IF(AND(36&lt;=Z5959,Z5959&lt;71),VLOOKUP($W5959,日射量と図３!$E$6:$F$34,2,TRUE),IF(AND(71&lt;=Z5959,Z5959&lt;107),VLOOKUP($W5959,日射量と図３!$E$6:$G$34,3,TRUE),IF(AND(107&lt;=Z5959,Z5959&lt;143),VLOOKUP($W5959,日射量と図３!$E$6:$H$34,4,TRUE),VLOOKUP($W5959,日射量と図３!$E$6:$I$34,5,TRUE))))))</f>
        <v/>
      </c>
      <c r="AC5959" s="382" t="str">
        <f t="shared" si="1119"/>
        <v/>
      </c>
      <c r="AD5959" s="382" t="str">
        <f t="shared" si="1120"/>
        <v/>
      </c>
    </row>
    <row r="5960" spans="11:30">
      <c r="K5960" s="4">
        <f t="shared" si="1128"/>
        <v>2</v>
      </c>
      <c r="L5960" s="34">
        <v>43500</v>
      </c>
      <c r="M5960" s="4">
        <v>249</v>
      </c>
      <c r="N5960" s="4">
        <v>5</v>
      </c>
      <c r="O5960" s="31">
        <v>0.16666666666666666</v>
      </c>
      <c r="P5960" s="35">
        <v>2.5</v>
      </c>
      <c r="Q5960" s="36">
        <f t="shared" si="1129"/>
        <v>15</v>
      </c>
      <c r="R5960" s="4">
        <f t="shared" si="1130"/>
        <v>12.5</v>
      </c>
      <c r="S5960" s="31">
        <f t="shared" si="1121"/>
        <v>0.28591435185185182</v>
      </c>
      <c r="T5960" s="31">
        <f t="shared" si="1122"/>
        <v>0.72222222222222221</v>
      </c>
      <c r="U5960" s="4">
        <f t="shared" si="1123"/>
        <v>0</v>
      </c>
      <c r="V5960" s="4" t="str">
        <f t="shared" si="1124"/>
        <v/>
      </c>
      <c r="W5960" s="18" t="str">
        <f>IF(V5960="","",VLOOKUP(L5960,日射量と図３!$A$4:$C$368,3,TRUE)*238.85/100)</f>
        <v/>
      </c>
      <c r="X5960" s="4" t="str">
        <f t="shared" si="1125"/>
        <v/>
      </c>
      <c r="Y5960" s="4" t="str">
        <f t="shared" si="1126"/>
        <v/>
      </c>
      <c r="Z5960" s="4" t="str">
        <f t="shared" si="1127"/>
        <v/>
      </c>
      <c r="AA5960" s="4" t="str">
        <f>IF($V5960="","",IF(Y5960&lt;36,0,IF(AND(36&lt;=Y5960,Y5960&lt;71),VLOOKUP($W5960,日射量と図３!$E$6:$F$34,2,TRUE),IF(AND(71&lt;=Y5960,Y5960&lt;107),VLOOKUP($W5960,日射量と図３!$E$6:$G$34,3,TRUE),IF(AND(107&lt;=Y5960,Y5960&lt;143),VLOOKUP($W5960,日射量と図３!$E$6:$H$34,4,TRUE),VLOOKUP($W5960,日射量と図３!$E$6:$I$34,5,TRUE))))))</f>
        <v/>
      </c>
      <c r="AB5960" s="4" t="str">
        <f>IF($V5960="","",IF(Z5960&lt;36,0,IF(AND(36&lt;=Z5960,Z5960&lt;71),VLOOKUP($W5960,日射量と図３!$E$6:$F$34,2,TRUE),IF(AND(71&lt;=Z5960,Z5960&lt;107),VLOOKUP($W5960,日射量と図３!$E$6:$G$34,3,TRUE),IF(AND(107&lt;=Z5960,Z5960&lt;143),VLOOKUP($W5960,日射量と図３!$E$6:$H$34,4,TRUE),VLOOKUP($W5960,日射量と図３!$E$6:$I$34,5,TRUE))))))</f>
        <v/>
      </c>
      <c r="AC5960" s="382" t="str">
        <f t="shared" si="1119"/>
        <v/>
      </c>
      <c r="AD5960" s="382" t="str">
        <f t="shared" si="1120"/>
        <v/>
      </c>
    </row>
    <row r="5961" spans="11:30">
      <c r="K5961" s="4">
        <f t="shared" si="1128"/>
        <v>2</v>
      </c>
      <c r="L5961" s="34">
        <v>43500</v>
      </c>
      <c r="M5961" s="4">
        <v>249</v>
      </c>
      <c r="N5961" s="4">
        <v>6</v>
      </c>
      <c r="O5961" s="31">
        <v>0.20833333333333334</v>
      </c>
      <c r="P5961" s="35">
        <v>1.9799999999999998</v>
      </c>
      <c r="Q5961" s="36">
        <f t="shared" si="1129"/>
        <v>15</v>
      </c>
      <c r="R5961" s="4">
        <f t="shared" si="1130"/>
        <v>13.02</v>
      </c>
      <c r="S5961" s="31">
        <f t="shared" si="1121"/>
        <v>0.28591435185185182</v>
      </c>
      <c r="T5961" s="31">
        <f t="shared" si="1122"/>
        <v>0.72222222222222221</v>
      </c>
      <c r="U5961" s="4">
        <f t="shared" si="1123"/>
        <v>0</v>
      </c>
      <c r="V5961" s="4" t="str">
        <f t="shared" si="1124"/>
        <v/>
      </c>
      <c r="W5961" s="18" t="str">
        <f>IF(V5961="","",VLOOKUP(L5961,日射量と図３!$A$4:$C$368,3,TRUE)*238.85/100)</f>
        <v/>
      </c>
      <c r="X5961" s="4" t="str">
        <f t="shared" si="1125"/>
        <v/>
      </c>
      <c r="Y5961" s="4" t="str">
        <f t="shared" si="1126"/>
        <v/>
      </c>
      <c r="Z5961" s="4" t="str">
        <f t="shared" si="1127"/>
        <v/>
      </c>
      <c r="AA5961" s="4" t="str">
        <f>IF($V5961="","",IF(Y5961&lt;36,0,IF(AND(36&lt;=Y5961,Y5961&lt;71),VLOOKUP($W5961,日射量と図３!$E$6:$F$34,2,TRUE),IF(AND(71&lt;=Y5961,Y5961&lt;107),VLOOKUP($W5961,日射量と図３!$E$6:$G$34,3,TRUE),IF(AND(107&lt;=Y5961,Y5961&lt;143),VLOOKUP($W5961,日射量と図３!$E$6:$H$34,4,TRUE),VLOOKUP($W5961,日射量と図３!$E$6:$I$34,5,TRUE))))))</f>
        <v/>
      </c>
      <c r="AB5961" s="4" t="str">
        <f>IF($V5961="","",IF(Z5961&lt;36,0,IF(AND(36&lt;=Z5961,Z5961&lt;71),VLOOKUP($W5961,日射量と図３!$E$6:$F$34,2,TRUE),IF(AND(71&lt;=Z5961,Z5961&lt;107),VLOOKUP($W5961,日射量と図３!$E$6:$G$34,3,TRUE),IF(AND(107&lt;=Z5961,Z5961&lt;143),VLOOKUP($W5961,日射量と図３!$E$6:$H$34,4,TRUE),VLOOKUP($W5961,日射量と図３!$E$6:$I$34,5,TRUE))))))</f>
        <v/>
      </c>
      <c r="AC5961" s="382" t="str">
        <f t="shared" si="1119"/>
        <v/>
      </c>
      <c r="AD5961" s="382" t="str">
        <f t="shared" si="1120"/>
        <v/>
      </c>
    </row>
    <row r="5962" spans="11:30">
      <c r="K5962" s="4">
        <f t="shared" si="1128"/>
        <v>2</v>
      </c>
      <c r="L5962" s="34">
        <v>43500</v>
      </c>
      <c r="M5962" s="4">
        <v>249</v>
      </c>
      <c r="N5962" s="4">
        <v>7</v>
      </c>
      <c r="O5962" s="31">
        <v>0.25</v>
      </c>
      <c r="P5962" s="35">
        <v>1.61</v>
      </c>
      <c r="Q5962" s="36">
        <f t="shared" si="1129"/>
        <v>15</v>
      </c>
      <c r="R5962" s="4">
        <f t="shared" si="1130"/>
        <v>13.39</v>
      </c>
      <c r="S5962" s="31">
        <f t="shared" si="1121"/>
        <v>0.28591435185185182</v>
      </c>
      <c r="T5962" s="31">
        <f t="shared" si="1122"/>
        <v>0.72222222222222221</v>
      </c>
      <c r="U5962" s="4">
        <f t="shared" si="1123"/>
        <v>0</v>
      </c>
      <c r="V5962" s="4" t="str">
        <f t="shared" si="1124"/>
        <v/>
      </c>
      <c r="W5962" s="18" t="str">
        <f>IF(V5962="","",VLOOKUP(L5962,日射量と図３!$A$4:$C$368,3,TRUE)*238.85/100)</f>
        <v/>
      </c>
      <c r="X5962" s="4" t="str">
        <f t="shared" si="1125"/>
        <v/>
      </c>
      <c r="Y5962" s="4" t="str">
        <f t="shared" si="1126"/>
        <v/>
      </c>
      <c r="Z5962" s="4" t="str">
        <f t="shared" si="1127"/>
        <v/>
      </c>
      <c r="AA5962" s="4" t="str">
        <f>IF($V5962="","",IF(Y5962&lt;36,0,IF(AND(36&lt;=Y5962,Y5962&lt;71),VLOOKUP($W5962,日射量と図３!$E$6:$F$34,2,TRUE),IF(AND(71&lt;=Y5962,Y5962&lt;107),VLOOKUP($W5962,日射量と図３!$E$6:$G$34,3,TRUE),IF(AND(107&lt;=Y5962,Y5962&lt;143),VLOOKUP($W5962,日射量と図３!$E$6:$H$34,4,TRUE),VLOOKUP($W5962,日射量と図３!$E$6:$I$34,5,TRUE))))))</f>
        <v/>
      </c>
      <c r="AB5962" s="4" t="str">
        <f>IF($V5962="","",IF(Z5962&lt;36,0,IF(AND(36&lt;=Z5962,Z5962&lt;71),VLOOKUP($W5962,日射量と図３!$E$6:$F$34,2,TRUE),IF(AND(71&lt;=Z5962,Z5962&lt;107),VLOOKUP($W5962,日射量と図３!$E$6:$G$34,3,TRUE),IF(AND(107&lt;=Z5962,Z5962&lt;143),VLOOKUP($W5962,日射量と図３!$E$6:$H$34,4,TRUE),VLOOKUP($W5962,日射量と図３!$E$6:$I$34,5,TRUE))))))</f>
        <v/>
      </c>
      <c r="AC5962" s="382" t="str">
        <f t="shared" si="1119"/>
        <v/>
      </c>
      <c r="AD5962" s="382" t="str">
        <f t="shared" si="1120"/>
        <v/>
      </c>
    </row>
    <row r="5963" spans="11:30">
      <c r="K5963" s="4">
        <f t="shared" si="1128"/>
        <v>2</v>
      </c>
      <c r="L5963" s="34">
        <v>43500</v>
      </c>
      <c r="M5963" s="4">
        <v>249</v>
      </c>
      <c r="N5963" s="4">
        <v>8</v>
      </c>
      <c r="O5963" s="31">
        <v>0.29166666666666669</v>
      </c>
      <c r="P5963" s="35">
        <v>1.52</v>
      </c>
      <c r="Q5963" s="36">
        <f t="shared" si="1129"/>
        <v>12</v>
      </c>
      <c r="R5963" s="4">
        <f t="shared" si="1130"/>
        <v>10.48</v>
      </c>
      <c r="S5963" s="31">
        <f t="shared" si="1121"/>
        <v>0.28591435185185182</v>
      </c>
      <c r="T5963" s="31">
        <f t="shared" si="1122"/>
        <v>0.72222222222222221</v>
      </c>
      <c r="U5963" s="4">
        <f t="shared" si="1123"/>
        <v>10.48</v>
      </c>
      <c r="V5963" s="4" t="str">
        <f t="shared" si="1124"/>
        <v/>
      </c>
      <c r="W5963" s="18" t="str">
        <f>IF(V5963="","",VLOOKUP(L5963,日射量と図３!$A$4:$C$368,3,TRUE)*238.85/100)</f>
        <v/>
      </c>
      <c r="X5963" s="4" t="str">
        <f t="shared" si="1125"/>
        <v/>
      </c>
      <c r="Y5963" s="4" t="str">
        <f t="shared" si="1126"/>
        <v/>
      </c>
      <c r="Z5963" s="4" t="str">
        <f t="shared" si="1127"/>
        <v/>
      </c>
      <c r="AA5963" s="4" t="str">
        <f>IF($V5963="","",IF(Y5963&lt;36,0,IF(AND(36&lt;=Y5963,Y5963&lt;71),VLOOKUP($W5963,日射量と図３!$E$6:$F$34,2,TRUE),IF(AND(71&lt;=Y5963,Y5963&lt;107),VLOOKUP($W5963,日射量と図３!$E$6:$G$34,3,TRUE),IF(AND(107&lt;=Y5963,Y5963&lt;143),VLOOKUP($W5963,日射量と図３!$E$6:$H$34,4,TRUE),VLOOKUP($W5963,日射量と図３!$E$6:$I$34,5,TRUE))))))</f>
        <v/>
      </c>
      <c r="AB5963" s="4" t="str">
        <f>IF($V5963="","",IF(Z5963&lt;36,0,IF(AND(36&lt;=Z5963,Z5963&lt;71),VLOOKUP($W5963,日射量と図３!$E$6:$F$34,2,TRUE),IF(AND(71&lt;=Z5963,Z5963&lt;107),VLOOKUP($W5963,日射量と図３!$E$6:$G$34,3,TRUE),IF(AND(107&lt;=Z5963,Z5963&lt;143),VLOOKUP($W5963,日射量と図３!$E$6:$H$34,4,TRUE),VLOOKUP($W5963,日射量と図３!$E$6:$I$34,5,TRUE))))))</f>
        <v/>
      </c>
      <c r="AC5963" s="382" t="str">
        <f t="shared" si="1119"/>
        <v/>
      </c>
      <c r="AD5963" s="382" t="str">
        <f t="shared" si="1120"/>
        <v/>
      </c>
    </row>
    <row r="5964" spans="11:30">
      <c r="K5964" s="4">
        <f t="shared" si="1128"/>
        <v>2</v>
      </c>
      <c r="L5964" s="34">
        <v>43500</v>
      </c>
      <c r="M5964" s="4">
        <v>249</v>
      </c>
      <c r="N5964" s="4">
        <v>9</v>
      </c>
      <c r="O5964" s="31">
        <v>0.33333333333333331</v>
      </c>
      <c r="P5964" s="35">
        <v>2.54</v>
      </c>
      <c r="Q5964" s="36">
        <f t="shared" si="1129"/>
        <v>12</v>
      </c>
      <c r="R5964" s="4">
        <f t="shared" si="1130"/>
        <v>9.4600000000000009</v>
      </c>
      <c r="S5964" s="31">
        <f t="shared" si="1121"/>
        <v>0.28591435185185182</v>
      </c>
      <c r="T5964" s="31">
        <f t="shared" si="1122"/>
        <v>0.72222222222222221</v>
      </c>
      <c r="U5964" s="4">
        <f t="shared" si="1123"/>
        <v>9.4600000000000009</v>
      </c>
      <c r="V5964" s="4" t="str">
        <f t="shared" si="1124"/>
        <v/>
      </c>
      <c r="W5964" s="18" t="str">
        <f>IF(V5964="","",VLOOKUP(L5964,日射量と図３!$A$4:$C$368,3,TRUE)*238.85/100)</f>
        <v/>
      </c>
      <c r="X5964" s="4" t="str">
        <f t="shared" si="1125"/>
        <v/>
      </c>
      <c r="Y5964" s="4" t="str">
        <f t="shared" si="1126"/>
        <v/>
      </c>
      <c r="Z5964" s="4" t="str">
        <f t="shared" si="1127"/>
        <v/>
      </c>
      <c r="AA5964" s="4" t="str">
        <f>IF($V5964="","",IF(Y5964&lt;36,0,IF(AND(36&lt;=Y5964,Y5964&lt;71),VLOOKUP($W5964,日射量と図３!$E$6:$F$34,2,TRUE),IF(AND(71&lt;=Y5964,Y5964&lt;107),VLOOKUP($W5964,日射量と図３!$E$6:$G$34,3,TRUE),IF(AND(107&lt;=Y5964,Y5964&lt;143),VLOOKUP($W5964,日射量と図３!$E$6:$H$34,4,TRUE),VLOOKUP($W5964,日射量と図３!$E$6:$I$34,5,TRUE))))))</f>
        <v/>
      </c>
      <c r="AB5964" s="4" t="str">
        <f>IF($V5964="","",IF(Z5964&lt;36,0,IF(AND(36&lt;=Z5964,Z5964&lt;71),VLOOKUP($W5964,日射量と図３!$E$6:$F$34,2,TRUE),IF(AND(71&lt;=Z5964,Z5964&lt;107),VLOOKUP($W5964,日射量と図３!$E$6:$G$34,3,TRUE),IF(AND(107&lt;=Z5964,Z5964&lt;143),VLOOKUP($W5964,日射量と図３!$E$6:$H$34,4,TRUE),VLOOKUP($W5964,日射量と図３!$E$6:$I$34,5,TRUE))))))</f>
        <v/>
      </c>
      <c r="AC5964" s="382" t="str">
        <f t="shared" si="1119"/>
        <v/>
      </c>
      <c r="AD5964" s="382" t="str">
        <f t="shared" si="1120"/>
        <v/>
      </c>
    </row>
    <row r="5965" spans="11:30">
      <c r="K5965" s="4">
        <f t="shared" si="1128"/>
        <v>2</v>
      </c>
      <c r="L5965" s="34">
        <v>43500</v>
      </c>
      <c r="M5965" s="4">
        <v>249</v>
      </c>
      <c r="N5965" s="4">
        <v>10</v>
      </c>
      <c r="O5965" s="31">
        <v>0.375</v>
      </c>
      <c r="P5965" s="35">
        <v>4.2500000000000009</v>
      </c>
      <c r="Q5965" s="36">
        <f t="shared" si="1129"/>
        <v>12</v>
      </c>
      <c r="R5965" s="4">
        <f t="shared" si="1130"/>
        <v>7.7499999999999991</v>
      </c>
      <c r="S5965" s="31">
        <f t="shared" si="1121"/>
        <v>0.28591435185185182</v>
      </c>
      <c r="T5965" s="31">
        <f t="shared" si="1122"/>
        <v>0.72222222222222221</v>
      </c>
      <c r="U5965" s="4">
        <f t="shared" si="1123"/>
        <v>7.7499999999999991</v>
      </c>
      <c r="V5965" s="4" t="str">
        <f t="shared" si="1124"/>
        <v/>
      </c>
      <c r="W5965" s="18" t="str">
        <f>IF(V5965="","",VLOOKUP(L5965,日射量と図３!$A$4:$C$368,3,TRUE)*238.85/100)</f>
        <v/>
      </c>
      <c r="X5965" s="4" t="str">
        <f t="shared" si="1125"/>
        <v/>
      </c>
      <c r="Y5965" s="4" t="str">
        <f t="shared" si="1126"/>
        <v/>
      </c>
      <c r="Z5965" s="4" t="str">
        <f t="shared" si="1127"/>
        <v/>
      </c>
      <c r="AA5965" s="4" t="str">
        <f>IF($V5965="","",IF(Y5965&lt;36,0,IF(AND(36&lt;=Y5965,Y5965&lt;71),VLOOKUP($W5965,日射量と図３!$E$6:$F$34,2,TRUE),IF(AND(71&lt;=Y5965,Y5965&lt;107),VLOOKUP($W5965,日射量と図３!$E$6:$G$34,3,TRUE),IF(AND(107&lt;=Y5965,Y5965&lt;143),VLOOKUP($W5965,日射量と図３!$E$6:$H$34,4,TRUE),VLOOKUP($W5965,日射量と図３!$E$6:$I$34,5,TRUE))))))</f>
        <v/>
      </c>
      <c r="AB5965" s="4" t="str">
        <f>IF($V5965="","",IF(Z5965&lt;36,0,IF(AND(36&lt;=Z5965,Z5965&lt;71),VLOOKUP($W5965,日射量と図３!$E$6:$F$34,2,TRUE),IF(AND(71&lt;=Z5965,Z5965&lt;107),VLOOKUP($W5965,日射量と図３!$E$6:$G$34,3,TRUE),IF(AND(107&lt;=Z5965,Z5965&lt;143),VLOOKUP($W5965,日射量と図３!$E$6:$H$34,4,TRUE),VLOOKUP($W5965,日射量と図３!$E$6:$I$34,5,TRUE))))))</f>
        <v/>
      </c>
      <c r="AC5965" s="382" t="str">
        <f t="shared" si="1119"/>
        <v/>
      </c>
      <c r="AD5965" s="382" t="str">
        <f t="shared" si="1120"/>
        <v/>
      </c>
    </row>
    <row r="5966" spans="11:30">
      <c r="K5966" s="4">
        <f t="shared" si="1128"/>
        <v>2</v>
      </c>
      <c r="L5966" s="34">
        <v>43500</v>
      </c>
      <c r="M5966" s="4">
        <v>249</v>
      </c>
      <c r="N5966" s="4">
        <v>11</v>
      </c>
      <c r="O5966" s="31">
        <v>0.41666666666666669</v>
      </c>
      <c r="P5966" s="35">
        <v>6.01</v>
      </c>
      <c r="Q5966" s="36">
        <f t="shared" si="1129"/>
        <v>12</v>
      </c>
      <c r="R5966" s="4">
        <f t="shared" si="1130"/>
        <v>5.99</v>
      </c>
      <c r="S5966" s="31">
        <f t="shared" si="1121"/>
        <v>0.28591435185185182</v>
      </c>
      <c r="T5966" s="31">
        <f t="shared" si="1122"/>
        <v>0.72222222222222221</v>
      </c>
      <c r="U5966" s="4">
        <f t="shared" si="1123"/>
        <v>5.99</v>
      </c>
      <c r="V5966" s="4" t="str">
        <f t="shared" si="1124"/>
        <v/>
      </c>
      <c r="W5966" s="18" t="str">
        <f>IF(V5966="","",VLOOKUP(L5966,日射量と図３!$A$4:$C$368,3,TRUE)*238.85/100)</f>
        <v/>
      </c>
      <c r="X5966" s="4" t="str">
        <f t="shared" si="1125"/>
        <v/>
      </c>
      <c r="Y5966" s="4" t="str">
        <f t="shared" si="1126"/>
        <v/>
      </c>
      <c r="Z5966" s="4" t="str">
        <f t="shared" si="1127"/>
        <v/>
      </c>
      <c r="AA5966" s="4" t="str">
        <f>IF($V5966="","",IF(Y5966&lt;36,0,IF(AND(36&lt;=Y5966,Y5966&lt;71),VLOOKUP($W5966,日射量と図３!$E$6:$F$34,2,TRUE),IF(AND(71&lt;=Y5966,Y5966&lt;107),VLOOKUP($W5966,日射量と図３!$E$6:$G$34,3,TRUE),IF(AND(107&lt;=Y5966,Y5966&lt;143),VLOOKUP($W5966,日射量と図３!$E$6:$H$34,4,TRUE),VLOOKUP($W5966,日射量と図３!$E$6:$I$34,5,TRUE))))))</f>
        <v/>
      </c>
      <c r="AB5966" s="4" t="str">
        <f>IF($V5966="","",IF(Z5966&lt;36,0,IF(AND(36&lt;=Z5966,Z5966&lt;71),VLOOKUP($W5966,日射量と図３!$E$6:$F$34,2,TRUE),IF(AND(71&lt;=Z5966,Z5966&lt;107),VLOOKUP($W5966,日射量と図３!$E$6:$G$34,3,TRUE),IF(AND(107&lt;=Z5966,Z5966&lt;143),VLOOKUP($W5966,日射量と図３!$E$6:$H$34,4,TRUE),VLOOKUP($W5966,日射量と図３!$E$6:$I$34,5,TRUE))))))</f>
        <v/>
      </c>
      <c r="AC5966" s="382" t="str">
        <f t="shared" si="1119"/>
        <v/>
      </c>
      <c r="AD5966" s="382" t="str">
        <f t="shared" si="1120"/>
        <v/>
      </c>
    </row>
    <row r="5967" spans="11:30">
      <c r="K5967" s="4">
        <f t="shared" si="1128"/>
        <v>2</v>
      </c>
      <c r="L5967" s="34">
        <v>43500</v>
      </c>
      <c r="M5967" s="4">
        <v>249</v>
      </c>
      <c r="N5967" s="4">
        <v>12</v>
      </c>
      <c r="O5967" s="31">
        <v>0.45833333333333331</v>
      </c>
      <c r="P5967" s="35">
        <v>7.1099999999999994</v>
      </c>
      <c r="Q5967" s="36">
        <f t="shared" si="1129"/>
        <v>12</v>
      </c>
      <c r="R5967" s="4">
        <f t="shared" si="1130"/>
        <v>4.8900000000000006</v>
      </c>
      <c r="S5967" s="31">
        <f t="shared" si="1121"/>
        <v>0.28591435185185182</v>
      </c>
      <c r="T5967" s="31">
        <f t="shared" si="1122"/>
        <v>0.72222222222222221</v>
      </c>
      <c r="U5967" s="4">
        <f t="shared" si="1123"/>
        <v>4.8900000000000006</v>
      </c>
      <c r="V5967" s="4" t="str">
        <f t="shared" si="1124"/>
        <v/>
      </c>
      <c r="W5967" s="18" t="str">
        <f>IF(V5967="","",VLOOKUP(L5967,日射量と図３!$A$4:$C$368,3,TRUE)*238.85/100)</f>
        <v/>
      </c>
      <c r="X5967" s="4" t="str">
        <f t="shared" si="1125"/>
        <v/>
      </c>
      <c r="Y5967" s="4" t="str">
        <f t="shared" si="1126"/>
        <v/>
      </c>
      <c r="Z5967" s="4" t="str">
        <f t="shared" si="1127"/>
        <v/>
      </c>
      <c r="AA5967" s="4" t="str">
        <f>IF($V5967="","",IF(Y5967&lt;36,0,IF(AND(36&lt;=Y5967,Y5967&lt;71),VLOOKUP($W5967,日射量と図３!$E$6:$F$34,2,TRUE),IF(AND(71&lt;=Y5967,Y5967&lt;107),VLOOKUP($W5967,日射量と図３!$E$6:$G$34,3,TRUE),IF(AND(107&lt;=Y5967,Y5967&lt;143),VLOOKUP($W5967,日射量と図３!$E$6:$H$34,4,TRUE),VLOOKUP($W5967,日射量と図３!$E$6:$I$34,5,TRUE))))))</f>
        <v/>
      </c>
      <c r="AB5967" s="4" t="str">
        <f>IF($V5967="","",IF(Z5967&lt;36,0,IF(AND(36&lt;=Z5967,Z5967&lt;71),VLOOKUP($W5967,日射量と図３!$E$6:$F$34,2,TRUE),IF(AND(71&lt;=Z5967,Z5967&lt;107),VLOOKUP($W5967,日射量と図３!$E$6:$G$34,3,TRUE),IF(AND(107&lt;=Z5967,Z5967&lt;143),VLOOKUP($W5967,日射量と図３!$E$6:$H$34,4,TRUE),VLOOKUP($W5967,日射量と図３!$E$6:$I$34,5,TRUE))))))</f>
        <v/>
      </c>
      <c r="AC5967" s="382" t="str">
        <f t="shared" ref="AC5967:AC6030" si="1131">IF(V5967="","",IF((($AH$18*$AH$30*V5967*3600/1000000)/1000-AA5967*$AG$18*10*0.0000041868)&lt;=0,0,AA5967*$AG$18*10*0.0000041868))</f>
        <v/>
      </c>
      <c r="AD5967" s="382" t="str">
        <f t="shared" ref="AD5967:AD6030" si="1132">IF(V5967="","",IF((($AH$19*$AH$30*V5967*3600/1000000)/1000-AB5967*$AG$19*10*0.0000041868)&lt;=0,0,AB5967*$AG$19*10*0.0000041868))</f>
        <v/>
      </c>
    </row>
    <row r="5968" spans="11:30">
      <c r="K5968" s="4">
        <f t="shared" si="1128"/>
        <v>2</v>
      </c>
      <c r="L5968" s="34">
        <v>43500</v>
      </c>
      <c r="M5968" s="4">
        <v>249</v>
      </c>
      <c r="N5968" s="4">
        <v>13</v>
      </c>
      <c r="O5968" s="31">
        <v>0.5</v>
      </c>
      <c r="P5968" s="35">
        <v>8.34</v>
      </c>
      <c r="Q5968" s="36">
        <f t="shared" si="1129"/>
        <v>12</v>
      </c>
      <c r="R5968" s="4">
        <f t="shared" si="1130"/>
        <v>3.66</v>
      </c>
      <c r="S5968" s="31">
        <f t="shared" si="1121"/>
        <v>0.28591435185185182</v>
      </c>
      <c r="T5968" s="31">
        <f t="shared" si="1122"/>
        <v>0.72222222222222221</v>
      </c>
      <c r="U5968" s="4">
        <f t="shared" si="1123"/>
        <v>3.66</v>
      </c>
      <c r="V5968" s="4" t="str">
        <f t="shared" si="1124"/>
        <v/>
      </c>
      <c r="W5968" s="18" t="str">
        <f>IF(V5968="","",VLOOKUP(L5968,日射量と図３!$A$4:$C$368,3,TRUE)*238.85/100)</f>
        <v/>
      </c>
      <c r="X5968" s="4" t="str">
        <f t="shared" si="1125"/>
        <v/>
      </c>
      <c r="Y5968" s="4" t="str">
        <f t="shared" si="1126"/>
        <v/>
      </c>
      <c r="Z5968" s="4" t="str">
        <f t="shared" si="1127"/>
        <v/>
      </c>
      <c r="AA5968" s="4" t="str">
        <f>IF($V5968="","",IF(Y5968&lt;36,0,IF(AND(36&lt;=Y5968,Y5968&lt;71),VLOOKUP($W5968,日射量と図３!$E$6:$F$34,2,TRUE),IF(AND(71&lt;=Y5968,Y5968&lt;107),VLOOKUP($W5968,日射量と図３!$E$6:$G$34,3,TRUE),IF(AND(107&lt;=Y5968,Y5968&lt;143),VLOOKUP($W5968,日射量と図３!$E$6:$H$34,4,TRUE),VLOOKUP($W5968,日射量と図３!$E$6:$I$34,5,TRUE))))))</f>
        <v/>
      </c>
      <c r="AB5968" s="4" t="str">
        <f>IF($V5968="","",IF(Z5968&lt;36,0,IF(AND(36&lt;=Z5968,Z5968&lt;71),VLOOKUP($W5968,日射量と図３!$E$6:$F$34,2,TRUE),IF(AND(71&lt;=Z5968,Z5968&lt;107),VLOOKUP($W5968,日射量と図３!$E$6:$G$34,3,TRUE),IF(AND(107&lt;=Z5968,Z5968&lt;143),VLOOKUP($W5968,日射量と図３!$E$6:$H$34,4,TRUE),VLOOKUP($W5968,日射量と図３!$E$6:$I$34,5,TRUE))))))</f>
        <v/>
      </c>
      <c r="AC5968" s="382" t="str">
        <f t="shared" si="1131"/>
        <v/>
      </c>
      <c r="AD5968" s="382" t="str">
        <f t="shared" si="1132"/>
        <v/>
      </c>
    </row>
    <row r="5969" spans="11:30">
      <c r="K5969" s="4">
        <f t="shared" si="1128"/>
        <v>2</v>
      </c>
      <c r="L5969" s="34">
        <v>43500</v>
      </c>
      <c r="M5969" s="4">
        <v>249</v>
      </c>
      <c r="N5969" s="4">
        <v>14</v>
      </c>
      <c r="O5969" s="31">
        <v>0.54166666666666663</v>
      </c>
      <c r="P5969" s="35">
        <v>8.57</v>
      </c>
      <c r="Q5969" s="36">
        <f t="shared" si="1129"/>
        <v>12</v>
      </c>
      <c r="R5969" s="4">
        <f t="shared" si="1130"/>
        <v>3.4299999999999997</v>
      </c>
      <c r="S5969" s="31">
        <f t="shared" si="1121"/>
        <v>0.28591435185185182</v>
      </c>
      <c r="T5969" s="31">
        <f t="shared" si="1122"/>
        <v>0.72222222222222221</v>
      </c>
      <c r="U5969" s="4">
        <f t="shared" si="1123"/>
        <v>3.4299999999999997</v>
      </c>
      <c r="V5969" s="4" t="str">
        <f t="shared" si="1124"/>
        <v/>
      </c>
      <c r="W5969" s="18" t="str">
        <f>IF(V5969="","",VLOOKUP(L5969,日射量と図３!$A$4:$C$368,3,TRUE)*238.85/100)</f>
        <v/>
      </c>
      <c r="X5969" s="4" t="str">
        <f t="shared" si="1125"/>
        <v/>
      </c>
      <c r="Y5969" s="4" t="str">
        <f t="shared" si="1126"/>
        <v/>
      </c>
      <c r="Z5969" s="4" t="str">
        <f t="shared" si="1127"/>
        <v/>
      </c>
      <c r="AA5969" s="4" t="str">
        <f>IF($V5969="","",IF(Y5969&lt;36,0,IF(AND(36&lt;=Y5969,Y5969&lt;71),VLOOKUP($W5969,日射量と図３!$E$6:$F$34,2,TRUE),IF(AND(71&lt;=Y5969,Y5969&lt;107),VLOOKUP($W5969,日射量と図３!$E$6:$G$34,3,TRUE),IF(AND(107&lt;=Y5969,Y5969&lt;143),VLOOKUP($W5969,日射量と図３!$E$6:$H$34,4,TRUE),VLOOKUP($W5969,日射量と図３!$E$6:$I$34,5,TRUE))))))</f>
        <v/>
      </c>
      <c r="AB5969" s="4" t="str">
        <f>IF($V5969="","",IF(Z5969&lt;36,0,IF(AND(36&lt;=Z5969,Z5969&lt;71),VLOOKUP($W5969,日射量と図３!$E$6:$F$34,2,TRUE),IF(AND(71&lt;=Z5969,Z5969&lt;107),VLOOKUP($W5969,日射量と図３!$E$6:$G$34,3,TRUE),IF(AND(107&lt;=Z5969,Z5969&lt;143),VLOOKUP($W5969,日射量と図３!$E$6:$H$34,4,TRUE),VLOOKUP($W5969,日射量と図３!$E$6:$I$34,5,TRUE))))))</f>
        <v/>
      </c>
      <c r="AC5969" s="382" t="str">
        <f t="shared" si="1131"/>
        <v/>
      </c>
      <c r="AD5969" s="382" t="str">
        <f t="shared" si="1132"/>
        <v/>
      </c>
    </row>
    <row r="5970" spans="11:30">
      <c r="K5970" s="4">
        <f t="shared" si="1128"/>
        <v>2</v>
      </c>
      <c r="L5970" s="34">
        <v>43500</v>
      </c>
      <c r="M5970" s="4">
        <v>249</v>
      </c>
      <c r="N5970" s="4">
        <v>15</v>
      </c>
      <c r="O5970" s="31">
        <v>0.58333333333333337</v>
      </c>
      <c r="P5970" s="35">
        <v>8.7800000000000011</v>
      </c>
      <c r="Q5970" s="36">
        <f t="shared" si="1129"/>
        <v>12</v>
      </c>
      <c r="R5970" s="4">
        <f t="shared" si="1130"/>
        <v>3.2199999999999989</v>
      </c>
      <c r="S5970" s="31">
        <f t="shared" si="1121"/>
        <v>0.28591435185185182</v>
      </c>
      <c r="T5970" s="31">
        <f t="shared" si="1122"/>
        <v>0.72222222222222221</v>
      </c>
      <c r="U5970" s="4">
        <f t="shared" si="1123"/>
        <v>3.2199999999999989</v>
      </c>
      <c r="V5970" s="4" t="str">
        <f t="shared" si="1124"/>
        <v/>
      </c>
      <c r="W5970" s="18" t="str">
        <f>IF(V5970="","",VLOOKUP(L5970,日射量と図３!$A$4:$C$368,3,TRUE)*238.85/100)</f>
        <v/>
      </c>
      <c r="X5970" s="4" t="str">
        <f t="shared" si="1125"/>
        <v/>
      </c>
      <c r="Y5970" s="4" t="str">
        <f t="shared" si="1126"/>
        <v/>
      </c>
      <c r="Z5970" s="4" t="str">
        <f t="shared" si="1127"/>
        <v/>
      </c>
      <c r="AA5970" s="4" t="str">
        <f>IF($V5970="","",IF(Y5970&lt;36,0,IF(AND(36&lt;=Y5970,Y5970&lt;71),VLOOKUP($W5970,日射量と図３!$E$6:$F$34,2,TRUE),IF(AND(71&lt;=Y5970,Y5970&lt;107),VLOOKUP($W5970,日射量と図３!$E$6:$G$34,3,TRUE),IF(AND(107&lt;=Y5970,Y5970&lt;143),VLOOKUP($W5970,日射量と図３!$E$6:$H$34,4,TRUE),VLOOKUP($W5970,日射量と図３!$E$6:$I$34,5,TRUE))))))</f>
        <v/>
      </c>
      <c r="AB5970" s="4" t="str">
        <f>IF($V5970="","",IF(Z5970&lt;36,0,IF(AND(36&lt;=Z5970,Z5970&lt;71),VLOOKUP($W5970,日射量と図３!$E$6:$F$34,2,TRUE),IF(AND(71&lt;=Z5970,Z5970&lt;107),VLOOKUP($W5970,日射量と図３!$E$6:$G$34,3,TRUE),IF(AND(107&lt;=Z5970,Z5970&lt;143),VLOOKUP($W5970,日射量と図３!$E$6:$H$34,4,TRUE),VLOOKUP($W5970,日射量と図３!$E$6:$I$34,5,TRUE))))))</f>
        <v/>
      </c>
      <c r="AC5970" s="382" t="str">
        <f t="shared" si="1131"/>
        <v/>
      </c>
      <c r="AD5970" s="382" t="str">
        <f t="shared" si="1132"/>
        <v/>
      </c>
    </row>
    <row r="5971" spans="11:30">
      <c r="K5971" s="4">
        <f t="shared" si="1128"/>
        <v>2</v>
      </c>
      <c r="L5971" s="34">
        <v>43500</v>
      </c>
      <c r="M5971" s="4">
        <v>249</v>
      </c>
      <c r="N5971" s="4">
        <v>16</v>
      </c>
      <c r="O5971" s="31">
        <v>0.625</v>
      </c>
      <c r="P5971" s="35">
        <v>8.98</v>
      </c>
      <c r="Q5971" s="36">
        <f t="shared" si="1129"/>
        <v>16</v>
      </c>
      <c r="R5971" s="4">
        <f t="shared" si="1130"/>
        <v>7.02</v>
      </c>
      <c r="S5971" s="31">
        <f t="shared" si="1121"/>
        <v>0.28591435185185182</v>
      </c>
      <c r="T5971" s="31">
        <f t="shared" si="1122"/>
        <v>0.72222222222222221</v>
      </c>
      <c r="U5971" s="4">
        <f t="shared" si="1123"/>
        <v>7.02</v>
      </c>
      <c r="V5971" s="4" t="str">
        <f t="shared" si="1124"/>
        <v/>
      </c>
      <c r="W5971" s="18" t="str">
        <f>IF(V5971="","",VLOOKUP(L5971,日射量と図３!$A$4:$C$368,3,TRUE)*238.85/100)</f>
        <v/>
      </c>
      <c r="X5971" s="4" t="str">
        <f t="shared" si="1125"/>
        <v/>
      </c>
      <c r="Y5971" s="4" t="str">
        <f t="shared" si="1126"/>
        <v/>
      </c>
      <c r="Z5971" s="4" t="str">
        <f t="shared" si="1127"/>
        <v/>
      </c>
      <c r="AA5971" s="4" t="str">
        <f>IF($V5971="","",IF(Y5971&lt;36,0,IF(AND(36&lt;=Y5971,Y5971&lt;71),VLOOKUP($W5971,日射量と図３!$E$6:$F$34,2,TRUE),IF(AND(71&lt;=Y5971,Y5971&lt;107),VLOOKUP($W5971,日射量と図３!$E$6:$G$34,3,TRUE),IF(AND(107&lt;=Y5971,Y5971&lt;143),VLOOKUP($W5971,日射量と図３!$E$6:$H$34,4,TRUE),VLOOKUP($W5971,日射量と図３!$E$6:$I$34,5,TRUE))))))</f>
        <v/>
      </c>
      <c r="AB5971" s="4" t="str">
        <f>IF($V5971="","",IF(Z5971&lt;36,0,IF(AND(36&lt;=Z5971,Z5971&lt;71),VLOOKUP($W5971,日射量と図３!$E$6:$F$34,2,TRUE),IF(AND(71&lt;=Z5971,Z5971&lt;107),VLOOKUP($W5971,日射量と図３!$E$6:$G$34,3,TRUE),IF(AND(107&lt;=Z5971,Z5971&lt;143),VLOOKUP($W5971,日射量と図３!$E$6:$H$34,4,TRUE),VLOOKUP($W5971,日射量と図３!$E$6:$I$34,5,TRUE))))))</f>
        <v/>
      </c>
      <c r="AC5971" s="382" t="str">
        <f t="shared" si="1131"/>
        <v/>
      </c>
      <c r="AD5971" s="382" t="str">
        <f t="shared" si="1132"/>
        <v/>
      </c>
    </row>
    <row r="5972" spans="11:30">
      <c r="K5972" s="4">
        <f t="shared" si="1128"/>
        <v>2</v>
      </c>
      <c r="L5972" s="34">
        <v>43500</v>
      </c>
      <c r="M5972" s="4">
        <v>249</v>
      </c>
      <c r="N5972" s="4">
        <v>17</v>
      </c>
      <c r="O5972" s="31">
        <v>0.66666666666666663</v>
      </c>
      <c r="P5972" s="35">
        <v>8.43</v>
      </c>
      <c r="Q5972" s="36">
        <f t="shared" si="1129"/>
        <v>16</v>
      </c>
      <c r="R5972" s="4">
        <f t="shared" si="1130"/>
        <v>7.57</v>
      </c>
      <c r="S5972" s="31">
        <f t="shared" si="1121"/>
        <v>0.28591435185185182</v>
      </c>
      <c r="T5972" s="31">
        <f t="shared" si="1122"/>
        <v>0.72222222222222221</v>
      </c>
      <c r="U5972" s="4">
        <f t="shared" si="1123"/>
        <v>7.57</v>
      </c>
      <c r="V5972" s="4" t="str">
        <f t="shared" si="1124"/>
        <v/>
      </c>
      <c r="W5972" s="18" t="str">
        <f>IF(V5972="","",VLOOKUP(L5972,日射量と図３!$A$4:$C$368,3,TRUE)*238.85/100)</f>
        <v/>
      </c>
      <c r="X5972" s="4" t="str">
        <f t="shared" si="1125"/>
        <v/>
      </c>
      <c r="Y5972" s="4" t="str">
        <f t="shared" si="1126"/>
        <v/>
      </c>
      <c r="Z5972" s="4" t="str">
        <f t="shared" si="1127"/>
        <v/>
      </c>
      <c r="AA5972" s="4" t="str">
        <f>IF($V5972="","",IF(Y5972&lt;36,0,IF(AND(36&lt;=Y5972,Y5972&lt;71),VLOOKUP($W5972,日射量と図３!$E$6:$F$34,2,TRUE),IF(AND(71&lt;=Y5972,Y5972&lt;107),VLOOKUP($W5972,日射量と図３!$E$6:$G$34,3,TRUE),IF(AND(107&lt;=Y5972,Y5972&lt;143),VLOOKUP($W5972,日射量と図３!$E$6:$H$34,4,TRUE),VLOOKUP($W5972,日射量と図３!$E$6:$I$34,5,TRUE))))))</f>
        <v/>
      </c>
      <c r="AB5972" s="4" t="str">
        <f>IF($V5972="","",IF(Z5972&lt;36,0,IF(AND(36&lt;=Z5972,Z5972&lt;71),VLOOKUP($W5972,日射量と図３!$E$6:$F$34,2,TRUE),IF(AND(71&lt;=Z5972,Z5972&lt;107),VLOOKUP($W5972,日射量と図３!$E$6:$G$34,3,TRUE),IF(AND(107&lt;=Z5972,Z5972&lt;143),VLOOKUP($W5972,日射量と図３!$E$6:$H$34,4,TRUE),VLOOKUP($W5972,日射量と図３!$E$6:$I$34,5,TRUE))))))</f>
        <v/>
      </c>
      <c r="AC5972" s="382" t="str">
        <f t="shared" si="1131"/>
        <v/>
      </c>
      <c r="AD5972" s="382" t="str">
        <f t="shared" si="1132"/>
        <v/>
      </c>
    </row>
    <row r="5973" spans="11:30">
      <c r="K5973" s="4">
        <f t="shared" si="1128"/>
        <v>2</v>
      </c>
      <c r="L5973" s="34">
        <v>43500</v>
      </c>
      <c r="M5973" s="4">
        <v>249</v>
      </c>
      <c r="N5973" s="4">
        <v>18</v>
      </c>
      <c r="O5973" s="31">
        <v>0.70833333333333337</v>
      </c>
      <c r="P5973" s="35">
        <v>7.49</v>
      </c>
      <c r="Q5973" s="36">
        <f t="shared" si="1129"/>
        <v>16</v>
      </c>
      <c r="R5973" s="4">
        <f t="shared" si="1130"/>
        <v>8.51</v>
      </c>
      <c r="S5973" s="31">
        <f t="shared" ref="S5973:S6036" si="1133">VLOOKUP(K5973,$AF$45:$AH$49,2,TRUE)</f>
        <v>0.28591435185185182</v>
      </c>
      <c r="T5973" s="31">
        <f t="shared" ref="T5973:T6036" si="1134">VLOOKUP(K5973,$AF$45:$AH$49,3,TRUE)</f>
        <v>0.72222222222222221</v>
      </c>
      <c r="U5973" s="4">
        <f t="shared" ref="U5973:U6036" si="1135">IF(AND(S5973&lt;O5973,O5973&lt;T5973),R5973,0)</f>
        <v>8.51</v>
      </c>
      <c r="V5973" s="4" t="str">
        <f t="shared" ref="V5973:V6036" si="1136">IF(N5973=1,SUM(U5973:U5996),"")</f>
        <v/>
      </c>
      <c r="W5973" s="18" t="str">
        <f>IF(V5973="","",VLOOKUP(L5973,日射量と図３!$A$4:$C$368,3,TRUE)*238.85/100)</f>
        <v/>
      </c>
      <c r="X5973" s="4" t="str">
        <f t="shared" ref="X5973:X6036" si="1137">IF(V5973="","",VLOOKUP(K5973,$AF$45:$AJ$49,5,TRUE))</f>
        <v/>
      </c>
      <c r="Y5973" s="4" t="str">
        <f t="shared" si="1126"/>
        <v/>
      </c>
      <c r="Z5973" s="4" t="str">
        <f t="shared" si="1127"/>
        <v/>
      </c>
      <c r="AA5973" s="4" t="str">
        <f>IF($V5973="","",IF(Y5973&lt;36,0,IF(AND(36&lt;=Y5973,Y5973&lt;71),VLOOKUP($W5973,日射量と図３!$E$6:$F$34,2,TRUE),IF(AND(71&lt;=Y5973,Y5973&lt;107),VLOOKUP($W5973,日射量と図３!$E$6:$G$34,3,TRUE),IF(AND(107&lt;=Y5973,Y5973&lt;143),VLOOKUP($W5973,日射量と図３!$E$6:$H$34,4,TRUE),VLOOKUP($W5973,日射量と図３!$E$6:$I$34,5,TRUE))))))</f>
        <v/>
      </c>
      <c r="AB5973" s="4" t="str">
        <f>IF($V5973="","",IF(Z5973&lt;36,0,IF(AND(36&lt;=Z5973,Z5973&lt;71),VLOOKUP($W5973,日射量と図３!$E$6:$F$34,2,TRUE),IF(AND(71&lt;=Z5973,Z5973&lt;107),VLOOKUP($W5973,日射量と図３!$E$6:$G$34,3,TRUE),IF(AND(107&lt;=Z5973,Z5973&lt;143),VLOOKUP($W5973,日射量と図３!$E$6:$H$34,4,TRUE),VLOOKUP($W5973,日射量と図３!$E$6:$I$34,5,TRUE))))))</f>
        <v/>
      </c>
      <c r="AC5973" s="382" t="str">
        <f t="shared" si="1131"/>
        <v/>
      </c>
      <c r="AD5973" s="382" t="str">
        <f t="shared" si="1132"/>
        <v/>
      </c>
    </row>
    <row r="5974" spans="11:30">
      <c r="K5974" s="4">
        <f t="shared" si="1128"/>
        <v>2</v>
      </c>
      <c r="L5974" s="34">
        <v>43500</v>
      </c>
      <c r="M5974" s="4">
        <v>249</v>
      </c>
      <c r="N5974" s="4">
        <v>19</v>
      </c>
      <c r="O5974" s="31">
        <v>0.75</v>
      </c>
      <c r="P5974" s="35">
        <v>6.31</v>
      </c>
      <c r="Q5974" s="36">
        <f t="shared" si="1129"/>
        <v>16</v>
      </c>
      <c r="R5974" s="4">
        <f t="shared" si="1130"/>
        <v>9.6900000000000013</v>
      </c>
      <c r="S5974" s="31">
        <f t="shared" si="1133"/>
        <v>0.28591435185185182</v>
      </c>
      <c r="T5974" s="31">
        <f t="shared" si="1134"/>
        <v>0.72222222222222221</v>
      </c>
      <c r="U5974" s="4">
        <f t="shared" si="1135"/>
        <v>0</v>
      </c>
      <c r="V5974" s="4" t="str">
        <f t="shared" si="1136"/>
        <v/>
      </c>
      <c r="W5974" s="18" t="str">
        <f>IF(V5974="","",VLOOKUP(L5974,日射量と図３!$A$4:$C$368,3,TRUE)*238.85/100)</f>
        <v/>
      </c>
      <c r="X5974" s="4" t="str">
        <f t="shared" si="1137"/>
        <v/>
      </c>
      <c r="Y5974" s="4" t="str">
        <f t="shared" si="1126"/>
        <v/>
      </c>
      <c r="Z5974" s="4" t="str">
        <f t="shared" si="1127"/>
        <v/>
      </c>
      <c r="AA5974" s="4" t="str">
        <f>IF($V5974="","",IF(Y5974&lt;36,0,IF(AND(36&lt;=Y5974,Y5974&lt;71),VLOOKUP($W5974,日射量と図３!$E$6:$F$34,2,TRUE),IF(AND(71&lt;=Y5974,Y5974&lt;107),VLOOKUP($W5974,日射量と図３!$E$6:$G$34,3,TRUE),IF(AND(107&lt;=Y5974,Y5974&lt;143),VLOOKUP($W5974,日射量と図３!$E$6:$H$34,4,TRUE),VLOOKUP($W5974,日射量と図３!$E$6:$I$34,5,TRUE))))))</f>
        <v/>
      </c>
      <c r="AB5974" s="4" t="str">
        <f>IF($V5974="","",IF(Z5974&lt;36,0,IF(AND(36&lt;=Z5974,Z5974&lt;71),VLOOKUP($W5974,日射量と図３!$E$6:$F$34,2,TRUE),IF(AND(71&lt;=Z5974,Z5974&lt;107),VLOOKUP($W5974,日射量と図３!$E$6:$G$34,3,TRUE),IF(AND(107&lt;=Z5974,Z5974&lt;143),VLOOKUP($W5974,日射量と図３!$E$6:$H$34,4,TRUE),VLOOKUP($W5974,日射量と図３!$E$6:$I$34,5,TRUE))))))</f>
        <v/>
      </c>
      <c r="AC5974" s="382" t="str">
        <f t="shared" si="1131"/>
        <v/>
      </c>
      <c r="AD5974" s="382" t="str">
        <f t="shared" si="1132"/>
        <v/>
      </c>
    </row>
    <row r="5975" spans="11:30">
      <c r="K5975" s="4">
        <f t="shared" si="1128"/>
        <v>2</v>
      </c>
      <c r="L5975" s="34">
        <v>43500</v>
      </c>
      <c r="M5975" s="4">
        <v>249</v>
      </c>
      <c r="N5975" s="4">
        <v>20</v>
      </c>
      <c r="O5975" s="31">
        <v>0.79166666666666663</v>
      </c>
      <c r="P5975" s="35">
        <v>5.7799999999999994</v>
      </c>
      <c r="Q5975" s="36">
        <f t="shared" si="1129"/>
        <v>16</v>
      </c>
      <c r="R5975" s="4">
        <f t="shared" si="1130"/>
        <v>10.220000000000001</v>
      </c>
      <c r="S5975" s="31">
        <f t="shared" si="1133"/>
        <v>0.28591435185185182</v>
      </c>
      <c r="T5975" s="31">
        <f t="shared" si="1134"/>
        <v>0.72222222222222221</v>
      </c>
      <c r="U5975" s="4">
        <f t="shared" si="1135"/>
        <v>0</v>
      </c>
      <c r="V5975" s="4" t="str">
        <f t="shared" si="1136"/>
        <v/>
      </c>
      <c r="W5975" s="18" t="str">
        <f>IF(V5975="","",VLOOKUP(L5975,日射量と図３!$A$4:$C$368,3,TRUE)*238.85/100)</f>
        <v/>
      </c>
      <c r="X5975" s="4" t="str">
        <f t="shared" si="1137"/>
        <v/>
      </c>
      <c r="Y5975" s="4" t="str">
        <f t="shared" si="1126"/>
        <v/>
      </c>
      <c r="Z5975" s="4" t="str">
        <f t="shared" si="1127"/>
        <v/>
      </c>
      <c r="AA5975" s="4" t="str">
        <f>IF($V5975="","",IF(Y5975&lt;36,0,IF(AND(36&lt;=Y5975,Y5975&lt;71),VLOOKUP($W5975,日射量と図３!$E$6:$F$34,2,TRUE),IF(AND(71&lt;=Y5975,Y5975&lt;107),VLOOKUP($W5975,日射量と図３!$E$6:$G$34,3,TRUE),IF(AND(107&lt;=Y5975,Y5975&lt;143),VLOOKUP($W5975,日射量と図３!$E$6:$H$34,4,TRUE),VLOOKUP($W5975,日射量と図３!$E$6:$I$34,5,TRUE))))))</f>
        <v/>
      </c>
      <c r="AB5975" s="4" t="str">
        <f>IF($V5975="","",IF(Z5975&lt;36,0,IF(AND(36&lt;=Z5975,Z5975&lt;71),VLOOKUP($W5975,日射量と図３!$E$6:$F$34,2,TRUE),IF(AND(71&lt;=Z5975,Z5975&lt;107),VLOOKUP($W5975,日射量と図３!$E$6:$G$34,3,TRUE),IF(AND(107&lt;=Z5975,Z5975&lt;143),VLOOKUP($W5975,日射量と図３!$E$6:$H$34,4,TRUE),VLOOKUP($W5975,日射量と図３!$E$6:$I$34,5,TRUE))))))</f>
        <v/>
      </c>
      <c r="AC5975" s="382" t="str">
        <f t="shared" si="1131"/>
        <v/>
      </c>
      <c r="AD5975" s="382" t="str">
        <f t="shared" si="1132"/>
        <v/>
      </c>
    </row>
    <row r="5976" spans="11:30">
      <c r="K5976" s="4">
        <f t="shared" si="1128"/>
        <v>2</v>
      </c>
      <c r="L5976" s="34">
        <v>43500</v>
      </c>
      <c r="M5976" s="4">
        <v>249</v>
      </c>
      <c r="N5976" s="4">
        <v>21</v>
      </c>
      <c r="O5976" s="31">
        <v>0.83333333333333337</v>
      </c>
      <c r="P5976" s="35">
        <v>5.1100000000000003</v>
      </c>
      <c r="Q5976" s="36">
        <f t="shared" si="1129"/>
        <v>16</v>
      </c>
      <c r="R5976" s="4">
        <f t="shared" si="1130"/>
        <v>10.89</v>
      </c>
      <c r="S5976" s="31">
        <f t="shared" si="1133"/>
        <v>0.28591435185185182</v>
      </c>
      <c r="T5976" s="31">
        <f t="shared" si="1134"/>
        <v>0.72222222222222221</v>
      </c>
      <c r="U5976" s="4">
        <f t="shared" si="1135"/>
        <v>0</v>
      </c>
      <c r="V5976" s="4" t="str">
        <f t="shared" si="1136"/>
        <v/>
      </c>
      <c r="W5976" s="18" t="str">
        <f>IF(V5976="","",VLOOKUP(L5976,日射量と図３!$A$4:$C$368,3,TRUE)*238.85/100)</f>
        <v/>
      </c>
      <c r="X5976" s="4" t="str">
        <f t="shared" si="1137"/>
        <v/>
      </c>
      <c r="Y5976" s="4" t="str">
        <f t="shared" si="1126"/>
        <v/>
      </c>
      <c r="Z5976" s="4" t="str">
        <f t="shared" si="1127"/>
        <v/>
      </c>
      <c r="AA5976" s="4" t="str">
        <f>IF($V5976="","",IF(Y5976&lt;36,0,IF(AND(36&lt;=Y5976,Y5976&lt;71),VLOOKUP($W5976,日射量と図３!$E$6:$F$34,2,TRUE),IF(AND(71&lt;=Y5976,Y5976&lt;107),VLOOKUP($W5976,日射量と図３!$E$6:$G$34,3,TRUE),IF(AND(107&lt;=Y5976,Y5976&lt;143),VLOOKUP($W5976,日射量と図３!$E$6:$H$34,4,TRUE),VLOOKUP($W5976,日射量と図３!$E$6:$I$34,5,TRUE))))))</f>
        <v/>
      </c>
      <c r="AB5976" s="4" t="str">
        <f>IF($V5976="","",IF(Z5976&lt;36,0,IF(AND(36&lt;=Z5976,Z5976&lt;71),VLOOKUP($W5976,日射量と図３!$E$6:$F$34,2,TRUE),IF(AND(71&lt;=Z5976,Z5976&lt;107),VLOOKUP($W5976,日射量と図３!$E$6:$G$34,3,TRUE),IF(AND(107&lt;=Z5976,Z5976&lt;143),VLOOKUP($W5976,日射量と図３!$E$6:$H$34,4,TRUE),VLOOKUP($W5976,日射量と図３!$E$6:$I$34,5,TRUE))))))</f>
        <v/>
      </c>
      <c r="AC5976" s="382" t="str">
        <f t="shared" si="1131"/>
        <v/>
      </c>
      <c r="AD5976" s="382" t="str">
        <f t="shared" si="1132"/>
        <v/>
      </c>
    </row>
    <row r="5977" spans="11:30">
      <c r="K5977" s="4">
        <f t="shared" si="1128"/>
        <v>2</v>
      </c>
      <c r="L5977" s="34">
        <v>43500</v>
      </c>
      <c r="M5977" s="4">
        <v>249</v>
      </c>
      <c r="N5977" s="4">
        <v>22</v>
      </c>
      <c r="O5977" s="31">
        <v>0.875</v>
      </c>
      <c r="P5977" s="35">
        <v>4.4799999999999995</v>
      </c>
      <c r="Q5977" s="36">
        <f t="shared" si="1129"/>
        <v>16</v>
      </c>
      <c r="R5977" s="4">
        <f t="shared" si="1130"/>
        <v>11.52</v>
      </c>
      <c r="S5977" s="31">
        <f t="shared" si="1133"/>
        <v>0.28591435185185182</v>
      </c>
      <c r="T5977" s="31">
        <f t="shared" si="1134"/>
        <v>0.72222222222222221</v>
      </c>
      <c r="U5977" s="4">
        <f t="shared" si="1135"/>
        <v>0</v>
      </c>
      <c r="V5977" s="4" t="str">
        <f t="shared" si="1136"/>
        <v/>
      </c>
      <c r="W5977" s="18" t="str">
        <f>IF(V5977="","",VLOOKUP(L5977,日射量と図３!$A$4:$C$368,3,TRUE)*238.85/100)</f>
        <v/>
      </c>
      <c r="X5977" s="4" t="str">
        <f t="shared" si="1137"/>
        <v/>
      </c>
      <c r="Y5977" s="4" t="str">
        <f t="shared" si="1126"/>
        <v/>
      </c>
      <c r="Z5977" s="4" t="str">
        <f t="shared" si="1127"/>
        <v/>
      </c>
      <c r="AA5977" s="4" t="str">
        <f>IF($V5977="","",IF(Y5977&lt;36,0,IF(AND(36&lt;=Y5977,Y5977&lt;71),VLOOKUP($W5977,日射量と図３!$E$6:$F$34,2,TRUE),IF(AND(71&lt;=Y5977,Y5977&lt;107),VLOOKUP($W5977,日射量と図３!$E$6:$G$34,3,TRUE),IF(AND(107&lt;=Y5977,Y5977&lt;143),VLOOKUP($W5977,日射量と図３!$E$6:$H$34,4,TRUE),VLOOKUP($W5977,日射量と図３!$E$6:$I$34,5,TRUE))))))</f>
        <v/>
      </c>
      <c r="AB5977" s="4" t="str">
        <f>IF($V5977="","",IF(Z5977&lt;36,0,IF(AND(36&lt;=Z5977,Z5977&lt;71),VLOOKUP($W5977,日射量と図３!$E$6:$F$34,2,TRUE),IF(AND(71&lt;=Z5977,Z5977&lt;107),VLOOKUP($W5977,日射量と図３!$E$6:$G$34,3,TRUE),IF(AND(107&lt;=Z5977,Z5977&lt;143),VLOOKUP($W5977,日射量と図３!$E$6:$H$34,4,TRUE),VLOOKUP($W5977,日射量と図３!$E$6:$I$34,5,TRUE))))))</f>
        <v/>
      </c>
      <c r="AC5977" s="382" t="str">
        <f t="shared" si="1131"/>
        <v/>
      </c>
      <c r="AD5977" s="382" t="str">
        <f t="shared" si="1132"/>
        <v/>
      </c>
    </row>
    <row r="5978" spans="11:30">
      <c r="K5978" s="4">
        <f t="shared" si="1128"/>
        <v>2</v>
      </c>
      <c r="L5978" s="34">
        <v>43500</v>
      </c>
      <c r="M5978" s="4">
        <v>249</v>
      </c>
      <c r="N5978" s="4">
        <v>23</v>
      </c>
      <c r="O5978" s="31">
        <v>0.91666666666666663</v>
      </c>
      <c r="P5978" s="35">
        <v>4.42</v>
      </c>
      <c r="Q5978" s="36">
        <f t="shared" si="1129"/>
        <v>13</v>
      </c>
      <c r="R5978" s="4">
        <f t="shared" si="1130"/>
        <v>8.58</v>
      </c>
      <c r="S5978" s="31">
        <f t="shared" si="1133"/>
        <v>0.28591435185185182</v>
      </c>
      <c r="T5978" s="31">
        <f t="shared" si="1134"/>
        <v>0.72222222222222221</v>
      </c>
      <c r="U5978" s="4">
        <f t="shared" si="1135"/>
        <v>0</v>
      </c>
      <c r="V5978" s="4" t="str">
        <f t="shared" si="1136"/>
        <v/>
      </c>
      <c r="W5978" s="18" t="str">
        <f>IF(V5978="","",VLOOKUP(L5978,日射量と図３!$A$4:$C$368,3,TRUE)*238.85/100)</f>
        <v/>
      </c>
      <c r="X5978" s="4" t="str">
        <f t="shared" si="1137"/>
        <v/>
      </c>
      <c r="Y5978" s="4" t="str">
        <f t="shared" si="1126"/>
        <v/>
      </c>
      <c r="Z5978" s="4" t="str">
        <f t="shared" si="1127"/>
        <v/>
      </c>
      <c r="AA5978" s="4" t="str">
        <f>IF($V5978="","",IF(Y5978&lt;36,0,IF(AND(36&lt;=Y5978,Y5978&lt;71),VLOOKUP($W5978,日射量と図３!$E$6:$F$34,2,TRUE),IF(AND(71&lt;=Y5978,Y5978&lt;107),VLOOKUP($W5978,日射量と図３!$E$6:$G$34,3,TRUE),IF(AND(107&lt;=Y5978,Y5978&lt;143),VLOOKUP($W5978,日射量と図３!$E$6:$H$34,4,TRUE),VLOOKUP($W5978,日射量と図３!$E$6:$I$34,5,TRUE))))))</f>
        <v/>
      </c>
      <c r="AB5978" s="4" t="str">
        <f>IF($V5978="","",IF(Z5978&lt;36,0,IF(AND(36&lt;=Z5978,Z5978&lt;71),VLOOKUP($W5978,日射量と図３!$E$6:$F$34,2,TRUE),IF(AND(71&lt;=Z5978,Z5978&lt;107),VLOOKUP($W5978,日射量と図３!$E$6:$G$34,3,TRUE),IF(AND(107&lt;=Z5978,Z5978&lt;143),VLOOKUP($W5978,日射量と図３!$E$6:$H$34,4,TRUE),VLOOKUP($W5978,日射量と図３!$E$6:$I$34,5,TRUE))))))</f>
        <v/>
      </c>
      <c r="AC5978" s="382" t="str">
        <f t="shared" si="1131"/>
        <v/>
      </c>
      <c r="AD5978" s="382" t="str">
        <f t="shared" si="1132"/>
        <v/>
      </c>
    </row>
    <row r="5979" spans="11:30">
      <c r="K5979" s="4">
        <f t="shared" si="1128"/>
        <v>2</v>
      </c>
      <c r="L5979" s="34">
        <v>43500</v>
      </c>
      <c r="M5979" s="4">
        <v>249</v>
      </c>
      <c r="N5979" s="4">
        <v>24</v>
      </c>
      <c r="O5979" s="31">
        <v>0.95833333333333337</v>
      </c>
      <c r="P5979" s="35">
        <v>3.9799999999999995</v>
      </c>
      <c r="Q5979" s="36">
        <f t="shared" si="1129"/>
        <v>13</v>
      </c>
      <c r="R5979" s="4">
        <f t="shared" si="1130"/>
        <v>9.02</v>
      </c>
      <c r="S5979" s="31">
        <f t="shared" si="1133"/>
        <v>0.28591435185185182</v>
      </c>
      <c r="T5979" s="31">
        <f t="shared" si="1134"/>
        <v>0.72222222222222221</v>
      </c>
      <c r="U5979" s="4">
        <f t="shared" si="1135"/>
        <v>0</v>
      </c>
      <c r="V5979" s="4" t="str">
        <f t="shared" si="1136"/>
        <v/>
      </c>
      <c r="W5979" s="18" t="str">
        <f>IF(V5979="","",VLOOKUP(L5979,日射量と図３!$A$4:$C$368,3,TRUE)*238.85/100)</f>
        <v/>
      </c>
      <c r="X5979" s="4" t="str">
        <f t="shared" si="1137"/>
        <v/>
      </c>
      <c r="Y5979" s="4" t="str">
        <f t="shared" si="1126"/>
        <v/>
      </c>
      <c r="Z5979" s="4" t="str">
        <f t="shared" si="1127"/>
        <v/>
      </c>
      <c r="AA5979" s="4" t="str">
        <f>IF($V5979="","",IF(Y5979&lt;36,0,IF(AND(36&lt;=Y5979,Y5979&lt;71),VLOOKUP($W5979,日射量と図３!$E$6:$F$34,2,TRUE),IF(AND(71&lt;=Y5979,Y5979&lt;107),VLOOKUP($W5979,日射量と図３!$E$6:$G$34,3,TRUE),IF(AND(107&lt;=Y5979,Y5979&lt;143),VLOOKUP($W5979,日射量と図３!$E$6:$H$34,4,TRUE),VLOOKUP($W5979,日射量と図３!$E$6:$I$34,5,TRUE))))))</f>
        <v/>
      </c>
      <c r="AB5979" s="4" t="str">
        <f>IF($V5979="","",IF(Z5979&lt;36,0,IF(AND(36&lt;=Z5979,Z5979&lt;71),VLOOKUP($W5979,日射量と図３!$E$6:$F$34,2,TRUE),IF(AND(71&lt;=Z5979,Z5979&lt;107),VLOOKUP($W5979,日射量と図３!$E$6:$G$34,3,TRUE),IF(AND(107&lt;=Z5979,Z5979&lt;143),VLOOKUP($W5979,日射量と図３!$E$6:$H$34,4,TRUE),VLOOKUP($W5979,日射量と図３!$E$6:$I$34,5,TRUE))))))</f>
        <v/>
      </c>
      <c r="AC5979" s="382" t="str">
        <f t="shared" si="1131"/>
        <v/>
      </c>
      <c r="AD5979" s="382" t="str">
        <f t="shared" si="1132"/>
        <v/>
      </c>
    </row>
    <row r="5980" spans="11:30">
      <c r="K5980" s="4">
        <f t="shared" si="1128"/>
        <v>2</v>
      </c>
      <c r="L5980" s="34">
        <v>43501</v>
      </c>
      <c r="M5980" s="4">
        <v>250</v>
      </c>
      <c r="N5980" s="4">
        <v>1</v>
      </c>
      <c r="O5980" s="31">
        <v>0</v>
      </c>
      <c r="P5980" s="35">
        <v>3.6</v>
      </c>
      <c r="Q5980" s="36">
        <f t="shared" si="1129"/>
        <v>13</v>
      </c>
      <c r="R5980" s="4">
        <f t="shared" si="1130"/>
        <v>9.4</v>
      </c>
      <c r="S5980" s="31">
        <f t="shared" si="1133"/>
        <v>0.28591435185185182</v>
      </c>
      <c r="T5980" s="31">
        <f t="shared" si="1134"/>
        <v>0.72222222222222221</v>
      </c>
      <c r="U5980" s="4">
        <f t="shared" si="1135"/>
        <v>0</v>
      </c>
      <c r="V5980" s="4">
        <f t="shared" si="1136"/>
        <v>76.820000000000007</v>
      </c>
      <c r="W5980" s="18">
        <f>IF(V5980="","",VLOOKUP(L5980,日射量と図３!$A$4:$C$368,3,TRUE)*238.85/100)</f>
        <v>26.273499999999999</v>
      </c>
      <c r="X5980" s="4">
        <f t="shared" si="1137"/>
        <v>10</v>
      </c>
      <c r="Y5980" s="4">
        <f t="shared" si="1126"/>
        <v>48.026711699999993</v>
      </c>
      <c r="Z5980" s="4">
        <f t="shared" si="1127"/>
        <v>54.139202279999999</v>
      </c>
      <c r="AA5980" s="4">
        <f>IF($V5980="","",IF(Y5980&lt;36,0,IF(AND(36&lt;=Y5980,Y5980&lt;71),VLOOKUP($W5980,日射量と図３!$E$6:$F$34,2,TRUE),IF(AND(71&lt;=Y5980,Y5980&lt;107),VLOOKUP($W5980,日射量と図３!$E$6:$G$34,3,TRUE),IF(AND(107&lt;=Y5980,Y5980&lt;143),VLOOKUP($W5980,日射量と図３!$E$6:$H$34,4,TRUE),VLOOKUP($W5980,日射量と図３!$E$6:$I$34,5,TRUE))))))</f>
        <v>35</v>
      </c>
      <c r="AB5980" s="4">
        <f>IF($V5980="","",IF(Z5980&lt;36,0,IF(AND(36&lt;=Z5980,Z5980&lt;71),VLOOKUP($W5980,日射量と図３!$E$6:$F$34,2,TRUE),IF(AND(71&lt;=Z5980,Z5980&lt;107),VLOOKUP($W5980,日射量と図３!$E$6:$G$34,3,TRUE),IF(AND(107&lt;=Z5980,Z5980&lt;143),VLOOKUP($W5980,日射量と図３!$E$6:$H$34,4,TRUE),VLOOKUP($W5980,日射量と図３!$E$6:$I$34,5,TRUE))))))</f>
        <v>35</v>
      </c>
      <c r="AC5980" s="382">
        <f t="shared" si="1131"/>
        <v>1.4653800000000001</v>
      </c>
      <c r="AD5980" s="382">
        <f t="shared" si="1132"/>
        <v>1.4653800000000001</v>
      </c>
    </row>
    <row r="5981" spans="11:30">
      <c r="K5981" s="4">
        <f t="shared" si="1128"/>
        <v>2</v>
      </c>
      <c r="L5981" s="34">
        <v>43501</v>
      </c>
      <c r="M5981" s="4">
        <v>250</v>
      </c>
      <c r="N5981" s="4">
        <v>2</v>
      </c>
      <c r="O5981" s="31">
        <v>4.1666666666666664E-2</v>
      </c>
      <c r="P5981" s="35">
        <v>3.28</v>
      </c>
      <c r="Q5981" s="36">
        <f t="shared" si="1129"/>
        <v>13</v>
      </c>
      <c r="R5981" s="4">
        <f t="shared" si="1130"/>
        <v>9.7200000000000006</v>
      </c>
      <c r="S5981" s="31">
        <f t="shared" si="1133"/>
        <v>0.28591435185185182</v>
      </c>
      <c r="T5981" s="31">
        <f t="shared" si="1134"/>
        <v>0.72222222222222221</v>
      </c>
      <c r="U5981" s="4">
        <f t="shared" si="1135"/>
        <v>0</v>
      </c>
      <c r="V5981" s="4" t="str">
        <f t="shared" si="1136"/>
        <v/>
      </c>
      <c r="W5981" s="18" t="str">
        <f>IF(V5981="","",VLOOKUP(L5981,日射量と図３!$A$4:$C$368,3,TRUE)*238.85/100)</f>
        <v/>
      </c>
      <c r="X5981" s="4" t="str">
        <f t="shared" si="1137"/>
        <v/>
      </c>
      <c r="Y5981" s="4" t="str">
        <f t="shared" si="1126"/>
        <v/>
      </c>
      <c r="Z5981" s="4" t="str">
        <f t="shared" si="1127"/>
        <v/>
      </c>
      <c r="AA5981" s="4" t="str">
        <f>IF($V5981="","",IF(Y5981&lt;36,0,IF(AND(36&lt;=Y5981,Y5981&lt;71),VLOOKUP($W5981,日射量と図３!$E$6:$F$34,2,TRUE),IF(AND(71&lt;=Y5981,Y5981&lt;107),VLOOKUP($W5981,日射量と図３!$E$6:$G$34,3,TRUE),IF(AND(107&lt;=Y5981,Y5981&lt;143),VLOOKUP($W5981,日射量と図３!$E$6:$H$34,4,TRUE),VLOOKUP($W5981,日射量と図３!$E$6:$I$34,5,TRUE))))))</f>
        <v/>
      </c>
      <c r="AB5981" s="4" t="str">
        <f>IF($V5981="","",IF(Z5981&lt;36,0,IF(AND(36&lt;=Z5981,Z5981&lt;71),VLOOKUP($W5981,日射量と図３!$E$6:$F$34,2,TRUE),IF(AND(71&lt;=Z5981,Z5981&lt;107),VLOOKUP($W5981,日射量と図３!$E$6:$G$34,3,TRUE),IF(AND(107&lt;=Z5981,Z5981&lt;143),VLOOKUP($W5981,日射量と図３!$E$6:$H$34,4,TRUE),VLOOKUP($W5981,日射量と図３!$E$6:$I$34,5,TRUE))))))</f>
        <v/>
      </c>
      <c r="AC5981" s="382" t="str">
        <f t="shared" si="1131"/>
        <v/>
      </c>
      <c r="AD5981" s="382" t="str">
        <f t="shared" si="1132"/>
        <v/>
      </c>
    </row>
    <row r="5982" spans="11:30">
      <c r="K5982" s="4">
        <f t="shared" si="1128"/>
        <v>2</v>
      </c>
      <c r="L5982" s="34">
        <v>43501</v>
      </c>
      <c r="M5982" s="4">
        <v>250</v>
      </c>
      <c r="N5982" s="4">
        <v>3</v>
      </c>
      <c r="O5982" s="31">
        <v>8.3333333333333329E-2</v>
      </c>
      <c r="P5982" s="35">
        <v>2.84</v>
      </c>
      <c r="Q5982" s="36">
        <f t="shared" si="1129"/>
        <v>13</v>
      </c>
      <c r="R5982" s="4">
        <f t="shared" si="1130"/>
        <v>10.16</v>
      </c>
      <c r="S5982" s="31">
        <f t="shared" si="1133"/>
        <v>0.28591435185185182</v>
      </c>
      <c r="T5982" s="31">
        <f t="shared" si="1134"/>
        <v>0.72222222222222221</v>
      </c>
      <c r="U5982" s="4">
        <f t="shared" si="1135"/>
        <v>0</v>
      </c>
      <c r="V5982" s="4" t="str">
        <f t="shared" si="1136"/>
        <v/>
      </c>
      <c r="W5982" s="18" t="str">
        <f>IF(V5982="","",VLOOKUP(L5982,日射量と図３!$A$4:$C$368,3,TRUE)*238.85/100)</f>
        <v/>
      </c>
      <c r="X5982" s="4" t="str">
        <f t="shared" si="1137"/>
        <v/>
      </c>
      <c r="Y5982" s="4" t="str">
        <f t="shared" si="1126"/>
        <v/>
      </c>
      <c r="Z5982" s="4" t="str">
        <f t="shared" si="1127"/>
        <v/>
      </c>
      <c r="AA5982" s="4" t="str">
        <f>IF($V5982="","",IF(Y5982&lt;36,0,IF(AND(36&lt;=Y5982,Y5982&lt;71),VLOOKUP($W5982,日射量と図３!$E$6:$F$34,2,TRUE),IF(AND(71&lt;=Y5982,Y5982&lt;107),VLOOKUP($W5982,日射量と図３!$E$6:$G$34,3,TRUE),IF(AND(107&lt;=Y5982,Y5982&lt;143),VLOOKUP($W5982,日射量と図３!$E$6:$H$34,4,TRUE),VLOOKUP($W5982,日射量と図３!$E$6:$I$34,5,TRUE))))))</f>
        <v/>
      </c>
      <c r="AB5982" s="4" t="str">
        <f>IF($V5982="","",IF(Z5982&lt;36,0,IF(AND(36&lt;=Z5982,Z5982&lt;71),VLOOKUP($W5982,日射量と図３!$E$6:$F$34,2,TRUE),IF(AND(71&lt;=Z5982,Z5982&lt;107),VLOOKUP($W5982,日射量と図３!$E$6:$G$34,3,TRUE),IF(AND(107&lt;=Z5982,Z5982&lt;143),VLOOKUP($W5982,日射量と図３!$E$6:$H$34,4,TRUE),VLOOKUP($W5982,日射量と図３!$E$6:$I$34,5,TRUE))))))</f>
        <v/>
      </c>
      <c r="AC5982" s="382" t="str">
        <f t="shared" si="1131"/>
        <v/>
      </c>
      <c r="AD5982" s="382" t="str">
        <f t="shared" si="1132"/>
        <v/>
      </c>
    </row>
    <row r="5983" spans="11:30">
      <c r="K5983" s="4">
        <f t="shared" si="1128"/>
        <v>2</v>
      </c>
      <c r="L5983" s="34">
        <v>43501</v>
      </c>
      <c r="M5983" s="4">
        <v>250</v>
      </c>
      <c r="N5983" s="4">
        <v>4</v>
      </c>
      <c r="O5983" s="31">
        <v>0.125</v>
      </c>
      <c r="P5983" s="35">
        <v>2.57</v>
      </c>
      <c r="Q5983" s="36">
        <f t="shared" si="1129"/>
        <v>13</v>
      </c>
      <c r="R5983" s="4">
        <f t="shared" si="1130"/>
        <v>10.43</v>
      </c>
      <c r="S5983" s="31">
        <f t="shared" si="1133"/>
        <v>0.28591435185185182</v>
      </c>
      <c r="T5983" s="31">
        <f t="shared" si="1134"/>
        <v>0.72222222222222221</v>
      </c>
      <c r="U5983" s="4">
        <f t="shared" si="1135"/>
        <v>0</v>
      </c>
      <c r="V5983" s="4" t="str">
        <f t="shared" si="1136"/>
        <v/>
      </c>
      <c r="W5983" s="18" t="str">
        <f>IF(V5983="","",VLOOKUP(L5983,日射量と図３!$A$4:$C$368,3,TRUE)*238.85/100)</f>
        <v/>
      </c>
      <c r="X5983" s="4" t="str">
        <f t="shared" si="1137"/>
        <v/>
      </c>
      <c r="Y5983" s="4" t="str">
        <f t="shared" ref="Y5983:Y6046" si="1138">IF(V5983="","",$AH$30*V5983/(($AG$18/$AH$18)*X5983))</f>
        <v/>
      </c>
      <c r="Z5983" s="4" t="str">
        <f t="shared" ref="Z5983:Z6046" si="1139">IF(V5983="","",$AH$30*V5983/(($AG$19/$AH$19)*X5983))</f>
        <v/>
      </c>
      <c r="AA5983" s="4" t="str">
        <f>IF($V5983="","",IF(Y5983&lt;36,0,IF(AND(36&lt;=Y5983,Y5983&lt;71),VLOOKUP($W5983,日射量と図３!$E$6:$F$34,2,TRUE),IF(AND(71&lt;=Y5983,Y5983&lt;107),VLOOKUP($W5983,日射量と図３!$E$6:$G$34,3,TRUE),IF(AND(107&lt;=Y5983,Y5983&lt;143),VLOOKUP($W5983,日射量と図３!$E$6:$H$34,4,TRUE),VLOOKUP($W5983,日射量と図３!$E$6:$I$34,5,TRUE))))))</f>
        <v/>
      </c>
      <c r="AB5983" s="4" t="str">
        <f>IF($V5983="","",IF(Z5983&lt;36,0,IF(AND(36&lt;=Z5983,Z5983&lt;71),VLOOKUP($W5983,日射量と図３!$E$6:$F$34,2,TRUE),IF(AND(71&lt;=Z5983,Z5983&lt;107),VLOOKUP($W5983,日射量と図３!$E$6:$G$34,3,TRUE),IF(AND(107&lt;=Z5983,Z5983&lt;143),VLOOKUP($W5983,日射量と図３!$E$6:$H$34,4,TRUE),VLOOKUP($W5983,日射量と図３!$E$6:$I$34,5,TRUE))))))</f>
        <v/>
      </c>
      <c r="AC5983" s="382" t="str">
        <f t="shared" si="1131"/>
        <v/>
      </c>
      <c r="AD5983" s="382" t="str">
        <f t="shared" si="1132"/>
        <v/>
      </c>
    </row>
    <row r="5984" spans="11:30">
      <c r="K5984" s="4">
        <f t="shared" si="1128"/>
        <v>2</v>
      </c>
      <c r="L5984" s="34">
        <v>43501</v>
      </c>
      <c r="M5984" s="4">
        <v>250</v>
      </c>
      <c r="N5984" s="4">
        <v>5</v>
      </c>
      <c r="O5984" s="31">
        <v>0.16666666666666666</v>
      </c>
      <c r="P5984" s="35">
        <v>2.1800000000000002</v>
      </c>
      <c r="Q5984" s="36">
        <f t="shared" si="1129"/>
        <v>15</v>
      </c>
      <c r="R5984" s="4">
        <f t="shared" si="1130"/>
        <v>12.82</v>
      </c>
      <c r="S5984" s="31">
        <f t="shared" si="1133"/>
        <v>0.28591435185185182</v>
      </c>
      <c r="T5984" s="31">
        <f t="shared" si="1134"/>
        <v>0.72222222222222221</v>
      </c>
      <c r="U5984" s="4">
        <f t="shared" si="1135"/>
        <v>0</v>
      </c>
      <c r="V5984" s="4" t="str">
        <f t="shared" si="1136"/>
        <v/>
      </c>
      <c r="W5984" s="18" t="str">
        <f>IF(V5984="","",VLOOKUP(L5984,日射量と図３!$A$4:$C$368,3,TRUE)*238.85/100)</f>
        <v/>
      </c>
      <c r="X5984" s="4" t="str">
        <f t="shared" si="1137"/>
        <v/>
      </c>
      <c r="Y5984" s="4" t="str">
        <f t="shared" si="1138"/>
        <v/>
      </c>
      <c r="Z5984" s="4" t="str">
        <f t="shared" si="1139"/>
        <v/>
      </c>
      <c r="AA5984" s="4" t="str">
        <f>IF($V5984="","",IF(Y5984&lt;36,0,IF(AND(36&lt;=Y5984,Y5984&lt;71),VLOOKUP($W5984,日射量と図３!$E$6:$F$34,2,TRUE),IF(AND(71&lt;=Y5984,Y5984&lt;107),VLOOKUP($W5984,日射量と図３!$E$6:$G$34,3,TRUE),IF(AND(107&lt;=Y5984,Y5984&lt;143),VLOOKUP($W5984,日射量と図３!$E$6:$H$34,4,TRUE),VLOOKUP($W5984,日射量と図３!$E$6:$I$34,5,TRUE))))))</f>
        <v/>
      </c>
      <c r="AB5984" s="4" t="str">
        <f>IF($V5984="","",IF(Z5984&lt;36,0,IF(AND(36&lt;=Z5984,Z5984&lt;71),VLOOKUP($W5984,日射量と図３!$E$6:$F$34,2,TRUE),IF(AND(71&lt;=Z5984,Z5984&lt;107),VLOOKUP($W5984,日射量と図３!$E$6:$G$34,3,TRUE),IF(AND(107&lt;=Z5984,Z5984&lt;143),VLOOKUP($W5984,日射量と図３!$E$6:$H$34,4,TRUE),VLOOKUP($W5984,日射量と図３!$E$6:$I$34,5,TRUE))))))</f>
        <v/>
      </c>
      <c r="AC5984" s="382" t="str">
        <f t="shared" si="1131"/>
        <v/>
      </c>
      <c r="AD5984" s="382" t="str">
        <f t="shared" si="1132"/>
        <v/>
      </c>
    </row>
    <row r="5985" spans="11:30">
      <c r="K5985" s="4">
        <f t="shared" si="1128"/>
        <v>2</v>
      </c>
      <c r="L5985" s="34">
        <v>43501</v>
      </c>
      <c r="M5985" s="4">
        <v>250</v>
      </c>
      <c r="N5985" s="4">
        <v>6</v>
      </c>
      <c r="O5985" s="31">
        <v>0.20833333333333334</v>
      </c>
      <c r="P5985" s="35">
        <v>2.04</v>
      </c>
      <c r="Q5985" s="36">
        <f t="shared" si="1129"/>
        <v>15</v>
      </c>
      <c r="R5985" s="4">
        <f t="shared" si="1130"/>
        <v>12.96</v>
      </c>
      <c r="S5985" s="31">
        <f t="shared" si="1133"/>
        <v>0.28591435185185182</v>
      </c>
      <c r="T5985" s="31">
        <f t="shared" si="1134"/>
        <v>0.72222222222222221</v>
      </c>
      <c r="U5985" s="4">
        <f t="shared" si="1135"/>
        <v>0</v>
      </c>
      <c r="V5985" s="4" t="str">
        <f t="shared" si="1136"/>
        <v/>
      </c>
      <c r="W5985" s="18" t="str">
        <f>IF(V5985="","",VLOOKUP(L5985,日射量と図３!$A$4:$C$368,3,TRUE)*238.85/100)</f>
        <v/>
      </c>
      <c r="X5985" s="4" t="str">
        <f t="shared" si="1137"/>
        <v/>
      </c>
      <c r="Y5985" s="4" t="str">
        <f t="shared" si="1138"/>
        <v/>
      </c>
      <c r="Z5985" s="4" t="str">
        <f t="shared" si="1139"/>
        <v/>
      </c>
      <c r="AA5985" s="4" t="str">
        <f>IF($V5985="","",IF(Y5985&lt;36,0,IF(AND(36&lt;=Y5985,Y5985&lt;71),VLOOKUP($W5985,日射量と図３!$E$6:$F$34,2,TRUE),IF(AND(71&lt;=Y5985,Y5985&lt;107),VLOOKUP($W5985,日射量と図３!$E$6:$G$34,3,TRUE),IF(AND(107&lt;=Y5985,Y5985&lt;143),VLOOKUP($W5985,日射量と図３!$E$6:$H$34,4,TRUE),VLOOKUP($W5985,日射量と図３!$E$6:$I$34,5,TRUE))))))</f>
        <v/>
      </c>
      <c r="AB5985" s="4" t="str">
        <f>IF($V5985="","",IF(Z5985&lt;36,0,IF(AND(36&lt;=Z5985,Z5985&lt;71),VLOOKUP($W5985,日射量と図３!$E$6:$F$34,2,TRUE),IF(AND(71&lt;=Z5985,Z5985&lt;107),VLOOKUP($W5985,日射量と図３!$E$6:$G$34,3,TRUE),IF(AND(107&lt;=Z5985,Z5985&lt;143),VLOOKUP($W5985,日射量と図３!$E$6:$H$34,4,TRUE),VLOOKUP($W5985,日射量と図３!$E$6:$I$34,5,TRUE))))))</f>
        <v/>
      </c>
      <c r="AC5985" s="382" t="str">
        <f t="shared" si="1131"/>
        <v/>
      </c>
      <c r="AD5985" s="382" t="str">
        <f t="shared" si="1132"/>
        <v/>
      </c>
    </row>
    <row r="5986" spans="11:30">
      <c r="K5986" s="4">
        <f t="shared" si="1128"/>
        <v>2</v>
      </c>
      <c r="L5986" s="34">
        <v>43501</v>
      </c>
      <c r="M5986" s="4">
        <v>250</v>
      </c>
      <c r="N5986" s="4">
        <v>7</v>
      </c>
      <c r="O5986" s="31">
        <v>0.25</v>
      </c>
      <c r="P5986" s="35">
        <v>1.9899999999999998</v>
      </c>
      <c r="Q5986" s="36">
        <f t="shared" si="1129"/>
        <v>15</v>
      </c>
      <c r="R5986" s="4">
        <f t="shared" si="1130"/>
        <v>13.01</v>
      </c>
      <c r="S5986" s="31">
        <f t="shared" si="1133"/>
        <v>0.28591435185185182</v>
      </c>
      <c r="T5986" s="31">
        <f t="shared" si="1134"/>
        <v>0.72222222222222221</v>
      </c>
      <c r="U5986" s="4">
        <f t="shared" si="1135"/>
        <v>0</v>
      </c>
      <c r="V5986" s="4" t="str">
        <f t="shared" si="1136"/>
        <v/>
      </c>
      <c r="W5986" s="18" t="str">
        <f>IF(V5986="","",VLOOKUP(L5986,日射量と図３!$A$4:$C$368,3,TRUE)*238.85/100)</f>
        <v/>
      </c>
      <c r="X5986" s="4" t="str">
        <f t="shared" si="1137"/>
        <v/>
      </c>
      <c r="Y5986" s="4" t="str">
        <f t="shared" si="1138"/>
        <v/>
      </c>
      <c r="Z5986" s="4" t="str">
        <f t="shared" si="1139"/>
        <v/>
      </c>
      <c r="AA5986" s="4" t="str">
        <f>IF($V5986="","",IF(Y5986&lt;36,0,IF(AND(36&lt;=Y5986,Y5986&lt;71),VLOOKUP($W5986,日射量と図３!$E$6:$F$34,2,TRUE),IF(AND(71&lt;=Y5986,Y5986&lt;107),VLOOKUP($W5986,日射量と図３!$E$6:$G$34,3,TRUE),IF(AND(107&lt;=Y5986,Y5986&lt;143),VLOOKUP($W5986,日射量と図３!$E$6:$H$34,4,TRUE),VLOOKUP($W5986,日射量と図３!$E$6:$I$34,5,TRUE))))))</f>
        <v/>
      </c>
      <c r="AB5986" s="4" t="str">
        <f>IF($V5986="","",IF(Z5986&lt;36,0,IF(AND(36&lt;=Z5986,Z5986&lt;71),VLOOKUP($W5986,日射量と図３!$E$6:$F$34,2,TRUE),IF(AND(71&lt;=Z5986,Z5986&lt;107),VLOOKUP($W5986,日射量と図３!$E$6:$G$34,3,TRUE),IF(AND(107&lt;=Z5986,Z5986&lt;143),VLOOKUP($W5986,日射量と図３!$E$6:$H$34,4,TRUE),VLOOKUP($W5986,日射量と図３!$E$6:$I$34,5,TRUE))))))</f>
        <v/>
      </c>
      <c r="AC5986" s="382" t="str">
        <f t="shared" si="1131"/>
        <v/>
      </c>
      <c r="AD5986" s="382" t="str">
        <f t="shared" si="1132"/>
        <v/>
      </c>
    </row>
    <row r="5987" spans="11:30">
      <c r="K5987" s="4">
        <f t="shared" si="1128"/>
        <v>2</v>
      </c>
      <c r="L5987" s="34">
        <v>43501</v>
      </c>
      <c r="M5987" s="4">
        <v>250</v>
      </c>
      <c r="N5987" s="4">
        <v>8</v>
      </c>
      <c r="O5987" s="31">
        <v>0.29166666666666669</v>
      </c>
      <c r="P5987" s="35">
        <v>1.8300000000000005</v>
      </c>
      <c r="Q5987" s="36">
        <f t="shared" si="1129"/>
        <v>12</v>
      </c>
      <c r="R5987" s="4">
        <f t="shared" si="1130"/>
        <v>10.17</v>
      </c>
      <c r="S5987" s="31">
        <f t="shared" si="1133"/>
        <v>0.28591435185185182</v>
      </c>
      <c r="T5987" s="31">
        <f t="shared" si="1134"/>
        <v>0.72222222222222221</v>
      </c>
      <c r="U5987" s="4">
        <f t="shared" si="1135"/>
        <v>10.17</v>
      </c>
      <c r="V5987" s="4" t="str">
        <f t="shared" si="1136"/>
        <v/>
      </c>
      <c r="W5987" s="18" t="str">
        <f>IF(V5987="","",VLOOKUP(L5987,日射量と図３!$A$4:$C$368,3,TRUE)*238.85/100)</f>
        <v/>
      </c>
      <c r="X5987" s="4" t="str">
        <f t="shared" si="1137"/>
        <v/>
      </c>
      <c r="Y5987" s="4" t="str">
        <f t="shared" si="1138"/>
        <v/>
      </c>
      <c r="Z5987" s="4" t="str">
        <f t="shared" si="1139"/>
        <v/>
      </c>
      <c r="AA5987" s="4" t="str">
        <f>IF($V5987="","",IF(Y5987&lt;36,0,IF(AND(36&lt;=Y5987,Y5987&lt;71),VLOOKUP($W5987,日射量と図３!$E$6:$F$34,2,TRUE),IF(AND(71&lt;=Y5987,Y5987&lt;107),VLOOKUP($W5987,日射量と図３!$E$6:$G$34,3,TRUE),IF(AND(107&lt;=Y5987,Y5987&lt;143),VLOOKUP($W5987,日射量と図３!$E$6:$H$34,4,TRUE),VLOOKUP($W5987,日射量と図３!$E$6:$I$34,5,TRUE))))))</f>
        <v/>
      </c>
      <c r="AB5987" s="4" t="str">
        <f>IF($V5987="","",IF(Z5987&lt;36,0,IF(AND(36&lt;=Z5987,Z5987&lt;71),VLOOKUP($W5987,日射量と図３!$E$6:$F$34,2,TRUE),IF(AND(71&lt;=Z5987,Z5987&lt;107),VLOOKUP($W5987,日射量と図３!$E$6:$G$34,3,TRUE),IF(AND(107&lt;=Z5987,Z5987&lt;143),VLOOKUP($W5987,日射量と図３!$E$6:$H$34,4,TRUE),VLOOKUP($W5987,日射量と図３!$E$6:$I$34,5,TRUE))))))</f>
        <v/>
      </c>
      <c r="AC5987" s="382" t="str">
        <f t="shared" si="1131"/>
        <v/>
      </c>
      <c r="AD5987" s="382" t="str">
        <f t="shared" si="1132"/>
        <v/>
      </c>
    </row>
    <row r="5988" spans="11:30">
      <c r="K5988" s="4">
        <f t="shared" si="1128"/>
        <v>2</v>
      </c>
      <c r="L5988" s="34">
        <v>43501</v>
      </c>
      <c r="M5988" s="4">
        <v>250</v>
      </c>
      <c r="N5988" s="4">
        <v>9</v>
      </c>
      <c r="O5988" s="31">
        <v>0.33333333333333331</v>
      </c>
      <c r="P5988" s="35">
        <v>2.6300000000000003</v>
      </c>
      <c r="Q5988" s="36">
        <f t="shared" si="1129"/>
        <v>12</v>
      </c>
      <c r="R5988" s="4">
        <f t="shared" si="1130"/>
        <v>9.3699999999999992</v>
      </c>
      <c r="S5988" s="31">
        <f t="shared" si="1133"/>
        <v>0.28591435185185182</v>
      </c>
      <c r="T5988" s="31">
        <f t="shared" si="1134"/>
        <v>0.72222222222222221</v>
      </c>
      <c r="U5988" s="4">
        <f t="shared" si="1135"/>
        <v>9.3699999999999992</v>
      </c>
      <c r="V5988" s="4" t="str">
        <f t="shared" si="1136"/>
        <v/>
      </c>
      <c r="W5988" s="18" t="str">
        <f>IF(V5988="","",VLOOKUP(L5988,日射量と図３!$A$4:$C$368,3,TRUE)*238.85/100)</f>
        <v/>
      </c>
      <c r="X5988" s="4" t="str">
        <f t="shared" si="1137"/>
        <v/>
      </c>
      <c r="Y5988" s="4" t="str">
        <f t="shared" si="1138"/>
        <v/>
      </c>
      <c r="Z5988" s="4" t="str">
        <f t="shared" si="1139"/>
        <v/>
      </c>
      <c r="AA5988" s="4" t="str">
        <f>IF($V5988="","",IF(Y5988&lt;36,0,IF(AND(36&lt;=Y5988,Y5988&lt;71),VLOOKUP($W5988,日射量と図３!$E$6:$F$34,2,TRUE),IF(AND(71&lt;=Y5988,Y5988&lt;107),VLOOKUP($W5988,日射量と図３!$E$6:$G$34,3,TRUE),IF(AND(107&lt;=Y5988,Y5988&lt;143),VLOOKUP($W5988,日射量と図３!$E$6:$H$34,4,TRUE),VLOOKUP($W5988,日射量と図３!$E$6:$I$34,5,TRUE))))))</f>
        <v/>
      </c>
      <c r="AB5988" s="4" t="str">
        <f>IF($V5988="","",IF(Z5988&lt;36,0,IF(AND(36&lt;=Z5988,Z5988&lt;71),VLOOKUP($W5988,日射量と図３!$E$6:$F$34,2,TRUE),IF(AND(71&lt;=Z5988,Z5988&lt;107),VLOOKUP($W5988,日射量と図３!$E$6:$G$34,3,TRUE),IF(AND(107&lt;=Z5988,Z5988&lt;143),VLOOKUP($W5988,日射量と図３!$E$6:$H$34,4,TRUE),VLOOKUP($W5988,日射量と図３!$E$6:$I$34,5,TRUE))))))</f>
        <v/>
      </c>
      <c r="AC5988" s="382" t="str">
        <f t="shared" si="1131"/>
        <v/>
      </c>
      <c r="AD5988" s="382" t="str">
        <f t="shared" si="1132"/>
        <v/>
      </c>
    </row>
    <row r="5989" spans="11:30">
      <c r="K5989" s="4">
        <f t="shared" si="1128"/>
        <v>2</v>
      </c>
      <c r="L5989" s="34">
        <v>43501</v>
      </c>
      <c r="M5989" s="4">
        <v>250</v>
      </c>
      <c r="N5989" s="4">
        <v>10</v>
      </c>
      <c r="O5989" s="31">
        <v>0.375</v>
      </c>
      <c r="P5989" s="35">
        <v>4.1399999999999997</v>
      </c>
      <c r="Q5989" s="36">
        <f t="shared" si="1129"/>
        <v>12</v>
      </c>
      <c r="R5989" s="4">
        <f t="shared" si="1130"/>
        <v>7.86</v>
      </c>
      <c r="S5989" s="31">
        <f t="shared" si="1133"/>
        <v>0.28591435185185182</v>
      </c>
      <c r="T5989" s="31">
        <f t="shared" si="1134"/>
        <v>0.72222222222222221</v>
      </c>
      <c r="U5989" s="4">
        <f t="shared" si="1135"/>
        <v>7.86</v>
      </c>
      <c r="V5989" s="4" t="str">
        <f t="shared" si="1136"/>
        <v/>
      </c>
      <c r="W5989" s="18" t="str">
        <f>IF(V5989="","",VLOOKUP(L5989,日射量と図３!$A$4:$C$368,3,TRUE)*238.85/100)</f>
        <v/>
      </c>
      <c r="X5989" s="4" t="str">
        <f t="shared" si="1137"/>
        <v/>
      </c>
      <c r="Y5989" s="4" t="str">
        <f t="shared" si="1138"/>
        <v/>
      </c>
      <c r="Z5989" s="4" t="str">
        <f t="shared" si="1139"/>
        <v/>
      </c>
      <c r="AA5989" s="4" t="str">
        <f>IF($V5989="","",IF(Y5989&lt;36,0,IF(AND(36&lt;=Y5989,Y5989&lt;71),VLOOKUP($W5989,日射量と図３!$E$6:$F$34,2,TRUE),IF(AND(71&lt;=Y5989,Y5989&lt;107),VLOOKUP($W5989,日射量と図３!$E$6:$G$34,3,TRUE),IF(AND(107&lt;=Y5989,Y5989&lt;143),VLOOKUP($W5989,日射量と図３!$E$6:$H$34,4,TRUE),VLOOKUP($W5989,日射量と図３!$E$6:$I$34,5,TRUE))))))</f>
        <v/>
      </c>
      <c r="AB5989" s="4" t="str">
        <f>IF($V5989="","",IF(Z5989&lt;36,0,IF(AND(36&lt;=Z5989,Z5989&lt;71),VLOOKUP($W5989,日射量と図３!$E$6:$F$34,2,TRUE),IF(AND(71&lt;=Z5989,Z5989&lt;107),VLOOKUP($W5989,日射量と図３!$E$6:$G$34,3,TRUE),IF(AND(107&lt;=Z5989,Z5989&lt;143),VLOOKUP($W5989,日射量と図３!$E$6:$H$34,4,TRUE),VLOOKUP($W5989,日射量と図３!$E$6:$I$34,5,TRUE))))))</f>
        <v/>
      </c>
      <c r="AC5989" s="382" t="str">
        <f t="shared" si="1131"/>
        <v/>
      </c>
      <c r="AD5989" s="382" t="str">
        <f t="shared" si="1132"/>
        <v/>
      </c>
    </row>
    <row r="5990" spans="11:30">
      <c r="K5990" s="4">
        <f t="shared" si="1128"/>
        <v>2</v>
      </c>
      <c r="L5990" s="34">
        <v>43501</v>
      </c>
      <c r="M5990" s="4">
        <v>250</v>
      </c>
      <c r="N5990" s="4">
        <v>11</v>
      </c>
      <c r="O5990" s="31">
        <v>0.41666666666666669</v>
      </c>
      <c r="P5990" s="35">
        <v>5.6199999999999992</v>
      </c>
      <c r="Q5990" s="36">
        <f t="shared" si="1129"/>
        <v>12</v>
      </c>
      <c r="R5990" s="4">
        <f t="shared" si="1130"/>
        <v>6.3800000000000008</v>
      </c>
      <c r="S5990" s="31">
        <f t="shared" si="1133"/>
        <v>0.28591435185185182</v>
      </c>
      <c r="T5990" s="31">
        <f t="shared" si="1134"/>
        <v>0.72222222222222221</v>
      </c>
      <c r="U5990" s="4">
        <f t="shared" si="1135"/>
        <v>6.3800000000000008</v>
      </c>
      <c r="V5990" s="4" t="str">
        <f t="shared" si="1136"/>
        <v/>
      </c>
      <c r="W5990" s="18" t="str">
        <f>IF(V5990="","",VLOOKUP(L5990,日射量と図３!$A$4:$C$368,3,TRUE)*238.85/100)</f>
        <v/>
      </c>
      <c r="X5990" s="4" t="str">
        <f t="shared" si="1137"/>
        <v/>
      </c>
      <c r="Y5990" s="4" t="str">
        <f t="shared" si="1138"/>
        <v/>
      </c>
      <c r="Z5990" s="4" t="str">
        <f t="shared" si="1139"/>
        <v/>
      </c>
      <c r="AA5990" s="4" t="str">
        <f>IF($V5990="","",IF(Y5990&lt;36,0,IF(AND(36&lt;=Y5990,Y5990&lt;71),VLOOKUP($W5990,日射量と図３!$E$6:$F$34,2,TRUE),IF(AND(71&lt;=Y5990,Y5990&lt;107),VLOOKUP($W5990,日射量と図３!$E$6:$G$34,3,TRUE),IF(AND(107&lt;=Y5990,Y5990&lt;143),VLOOKUP($W5990,日射量と図３!$E$6:$H$34,4,TRUE),VLOOKUP($W5990,日射量と図３!$E$6:$I$34,5,TRUE))))))</f>
        <v/>
      </c>
      <c r="AB5990" s="4" t="str">
        <f>IF($V5990="","",IF(Z5990&lt;36,0,IF(AND(36&lt;=Z5990,Z5990&lt;71),VLOOKUP($W5990,日射量と図３!$E$6:$F$34,2,TRUE),IF(AND(71&lt;=Z5990,Z5990&lt;107),VLOOKUP($W5990,日射量と図３!$E$6:$G$34,3,TRUE),IF(AND(107&lt;=Z5990,Z5990&lt;143),VLOOKUP($W5990,日射量と図３!$E$6:$H$34,4,TRUE),VLOOKUP($W5990,日射量と図３!$E$6:$I$34,5,TRUE))))))</f>
        <v/>
      </c>
      <c r="AC5990" s="382" t="str">
        <f t="shared" si="1131"/>
        <v/>
      </c>
      <c r="AD5990" s="382" t="str">
        <f t="shared" si="1132"/>
        <v/>
      </c>
    </row>
    <row r="5991" spans="11:30">
      <c r="K5991" s="4">
        <f t="shared" si="1128"/>
        <v>2</v>
      </c>
      <c r="L5991" s="34">
        <v>43501</v>
      </c>
      <c r="M5991" s="4">
        <v>250</v>
      </c>
      <c r="N5991" s="4">
        <v>12</v>
      </c>
      <c r="O5991" s="31">
        <v>0.45833333333333331</v>
      </c>
      <c r="P5991" s="35">
        <v>6.8599999999999994</v>
      </c>
      <c r="Q5991" s="36">
        <f t="shared" si="1129"/>
        <v>12</v>
      </c>
      <c r="R5991" s="4">
        <f t="shared" si="1130"/>
        <v>5.1400000000000006</v>
      </c>
      <c r="S5991" s="31">
        <f t="shared" si="1133"/>
        <v>0.28591435185185182</v>
      </c>
      <c r="T5991" s="31">
        <f t="shared" si="1134"/>
        <v>0.72222222222222221</v>
      </c>
      <c r="U5991" s="4">
        <f t="shared" si="1135"/>
        <v>5.1400000000000006</v>
      </c>
      <c r="V5991" s="4" t="str">
        <f t="shared" si="1136"/>
        <v/>
      </c>
      <c r="W5991" s="18" t="str">
        <f>IF(V5991="","",VLOOKUP(L5991,日射量と図３!$A$4:$C$368,3,TRUE)*238.85/100)</f>
        <v/>
      </c>
      <c r="X5991" s="4" t="str">
        <f t="shared" si="1137"/>
        <v/>
      </c>
      <c r="Y5991" s="4" t="str">
        <f t="shared" si="1138"/>
        <v/>
      </c>
      <c r="Z5991" s="4" t="str">
        <f t="shared" si="1139"/>
        <v/>
      </c>
      <c r="AA5991" s="4" t="str">
        <f>IF($V5991="","",IF(Y5991&lt;36,0,IF(AND(36&lt;=Y5991,Y5991&lt;71),VLOOKUP($W5991,日射量と図３!$E$6:$F$34,2,TRUE),IF(AND(71&lt;=Y5991,Y5991&lt;107),VLOOKUP($W5991,日射量と図３!$E$6:$G$34,3,TRUE),IF(AND(107&lt;=Y5991,Y5991&lt;143),VLOOKUP($W5991,日射量と図３!$E$6:$H$34,4,TRUE),VLOOKUP($W5991,日射量と図３!$E$6:$I$34,5,TRUE))))))</f>
        <v/>
      </c>
      <c r="AB5991" s="4" t="str">
        <f>IF($V5991="","",IF(Z5991&lt;36,0,IF(AND(36&lt;=Z5991,Z5991&lt;71),VLOOKUP($W5991,日射量と図３!$E$6:$F$34,2,TRUE),IF(AND(71&lt;=Z5991,Z5991&lt;107),VLOOKUP($W5991,日射量と図３!$E$6:$G$34,3,TRUE),IF(AND(107&lt;=Z5991,Z5991&lt;143),VLOOKUP($W5991,日射量と図３!$E$6:$H$34,4,TRUE),VLOOKUP($W5991,日射量と図３!$E$6:$I$34,5,TRUE))))))</f>
        <v/>
      </c>
      <c r="AC5991" s="382" t="str">
        <f t="shared" si="1131"/>
        <v/>
      </c>
      <c r="AD5991" s="382" t="str">
        <f t="shared" si="1132"/>
        <v/>
      </c>
    </row>
    <row r="5992" spans="11:30">
      <c r="K5992" s="4">
        <f t="shared" si="1128"/>
        <v>2</v>
      </c>
      <c r="L5992" s="34">
        <v>43501</v>
      </c>
      <c r="M5992" s="4">
        <v>250</v>
      </c>
      <c r="N5992" s="4">
        <v>13</v>
      </c>
      <c r="O5992" s="31">
        <v>0.5</v>
      </c>
      <c r="P5992" s="35">
        <v>7.88</v>
      </c>
      <c r="Q5992" s="36">
        <f t="shared" si="1129"/>
        <v>12</v>
      </c>
      <c r="R5992" s="4">
        <f t="shared" si="1130"/>
        <v>4.12</v>
      </c>
      <c r="S5992" s="31">
        <f t="shared" si="1133"/>
        <v>0.28591435185185182</v>
      </c>
      <c r="T5992" s="31">
        <f t="shared" si="1134"/>
        <v>0.72222222222222221</v>
      </c>
      <c r="U5992" s="4">
        <f t="shared" si="1135"/>
        <v>4.12</v>
      </c>
      <c r="V5992" s="4" t="str">
        <f t="shared" si="1136"/>
        <v/>
      </c>
      <c r="W5992" s="18" t="str">
        <f>IF(V5992="","",VLOOKUP(L5992,日射量と図３!$A$4:$C$368,3,TRUE)*238.85/100)</f>
        <v/>
      </c>
      <c r="X5992" s="4" t="str">
        <f t="shared" si="1137"/>
        <v/>
      </c>
      <c r="Y5992" s="4" t="str">
        <f t="shared" si="1138"/>
        <v/>
      </c>
      <c r="Z5992" s="4" t="str">
        <f t="shared" si="1139"/>
        <v/>
      </c>
      <c r="AA5992" s="4" t="str">
        <f>IF($V5992="","",IF(Y5992&lt;36,0,IF(AND(36&lt;=Y5992,Y5992&lt;71),VLOOKUP($W5992,日射量と図３!$E$6:$F$34,2,TRUE),IF(AND(71&lt;=Y5992,Y5992&lt;107),VLOOKUP($W5992,日射量と図３!$E$6:$G$34,3,TRUE),IF(AND(107&lt;=Y5992,Y5992&lt;143),VLOOKUP($W5992,日射量と図３!$E$6:$H$34,4,TRUE),VLOOKUP($W5992,日射量と図３!$E$6:$I$34,5,TRUE))))))</f>
        <v/>
      </c>
      <c r="AB5992" s="4" t="str">
        <f>IF($V5992="","",IF(Z5992&lt;36,0,IF(AND(36&lt;=Z5992,Z5992&lt;71),VLOOKUP($W5992,日射量と図３!$E$6:$F$34,2,TRUE),IF(AND(71&lt;=Z5992,Z5992&lt;107),VLOOKUP($W5992,日射量と図３!$E$6:$G$34,3,TRUE),IF(AND(107&lt;=Z5992,Z5992&lt;143),VLOOKUP($W5992,日射量と図３!$E$6:$H$34,4,TRUE),VLOOKUP($W5992,日射量と図３!$E$6:$I$34,5,TRUE))))))</f>
        <v/>
      </c>
      <c r="AC5992" s="382" t="str">
        <f t="shared" si="1131"/>
        <v/>
      </c>
      <c r="AD5992" s="382" t="str">
        <f t="shared" si="1132"/>
        <v/>
      </c>
    </row>
    <row r="5993" spans="11:30">
      <c r="K5993" s="4">
        <f t="shared" si="1128"/>
        <v>2</v>
      </c>
      <c r="L5993" s="34">
        <v>43501</v>
      </c>
      <c r="M5993" s="4">
        <v>250</v>
      </c>
      <c r="N5993" s="4">
        <v>14</v>
      </c>
      <c r="O5993" s="31">
        <v>0.54166666666666663</v>
      </c>
      <c r="P5993" s="35">
        <v>8.09</v>
      </c>
      <c r="Q5993" s="36">
        <f t="shared" si="1129"/>
        <v>12</v>
      </c>
      <c r="R5993" s="4">
        <f t="shared" si="1130"/>
        <v>3.91</v>
      </c>
      <c r="S5993" s="31">
        <f t="shared" si="1133"/>
        <v>0.28591435185185182</v>
      </c>
      <c r="T5993" s="31">
        <f t="shared" si="1134"/>
        <v>0.72222222222222221</v>
      </c>
      <c r="U5993" s="4">
        <f t="shared" si="1135"/>
        <v>3.91</v>
      </c>
      <c r="V5993" s="4" t="str">
        <f t="shared" si="1136"/>
        <v/>
      </c>
      <c r="W5993" s="18" t="str">
        <f>IF(V5993="","",VLOOKUP(L5993,日射量と図３!$A$4:$C$368,3,TRUE)*238.85/100)</f>
        <v/>
      </c>
      <c r="X5993" s="4" t="str">
        <f t="shared" si="1137"/>
        <v/>
      </c>
      <c r="Y5993" s="4" t="str">
        <f t="shared" si="1138"/>
        <v/>
      </c>
      <c r="Z5993" s="4" t="str">
        <f t="shared" si="1139"/>
        <v/>
      </c>
      <c r="AA5993" s="4" t="str">
        <f>IF($V5993="","",IF(Y5993&lt;36,0,IF(AND(36&lt;=Y5993,Y5993&lt;71),VLOOKUP($W5993,日射量と図３!$E$6:$F$34,2,TRUE),IF(AND(71&lt;=Y5993,Y5993&lt;107),VLOOKUP($W5993,日射量と図３!$E$6:$G$34,3,TRUE),IF(AND(107&lt;=Y5993,Y5993&lt;143),VLOOKUP($W5993,日射量と図３!$E$6:$H$34,4,TRUE),VLOOKUP($W5993,日射量と図３!$E$6:$I$34,5,TRUE))))))</f>
        <v/>
      </c>
      <c r="AB5993" s="4" t="str">
        <f>IF($V5993="","",IF(Z5993&lt;36,0,IF(AND(36&lt;=Z5993,Z5993&lt;71),VLOOKUP($W5993,日射量と図３!$E$6:$F$34,2,TRUE),IF(AND(71&lt;=Z5993,Z5993&lt;107),VLOOKUP($W5993,日射量と図３!$E$6:$G$34,3,TRUE),IF(AND(107&lt;=Z5993,Z5993&lt;143),VLOOKUP($W5993,日射量と図３!$E$6:$H$34,4,TRUE),VLOOKUP($W5993,日射量と図３!$E$6:$I$34,5,TRUE))))))</f>
        <v/>
      </c>
      <c r="AC5993" s="382" t="str">
        <f t="shared" si="1131"/>
        <v/>
      </c>
      <c r="AD5993" s="382" t="str">
        <f t="shared" si="1132"/>
        <v/>
      </c>
    </row>
    <row r="5994" spans="11:30">
      <c r="K5994" s="4">
        <f t="shared" si="1128"/>
        <v>2</v>
      </c>
      <c r="L5994" s="34">
        <v>43501</v>
      </c>
      <c r="M5994" s="4">
        <v>250</v>
      </c>
      <c r="N5994" s="4">
        <v>15</v>
      </c>
      <c r="O5994" s="31">
        <v>0.58333333333333337</v>
      </c>
      <c r="P5994" s="35">
        <v>7.9700000000000015</v>
      </c>
      <c r="Q5994" s="36">
        <f t="shared" si="1129"/>
        <v>12</v>
      </c>
      <c r="R5994" s="4">
        <f t="shared" si="1130"/>
        <v>4.0299999999999985</v>
      </c>
      <c r="S5994" s="31">
        <f t="shared" si="1133"/>
        <v>0.28591435185185182</v>
      </c>
      <c r="T5994" s="31">
        <f t="shared" si="1134"/>
        <v>0.72222222222222221</v>
      </c>
      <c r="U5994" s="4">
        <f t="shared" si="1135"/>
        <v>4.0299999999999985</v>
      </c>
      <c r="V5994" s="4" t="str">
        <f t="shared" si="1136"/>
        <v/>
      </c>
      <c r="W5994" s="18" t="str">
        <f>IF(V5994="","",VLOOKUP(L5994,日射量と図３!$A$4:$C$368,3,TRUE)*238.85/100)</f>
        <v/>
      </c>
      <c r="X5994" s="4" t="str">
        <f t="shared" si="1137"/>
        <v/>
      </c>
      <c r="Y5994" s="4" t="str">
        <f t="shared" si="1138"/>
        <v/>
      </c>
      <c r="Z5994" s="4" t="str">
        <f t="shared" si="1139"/>
        <v/>
      </c>
      <c r="AA5994" s="4" t="str">
        <f>IF($V5994="","",IF(Y5994&lt;36,0,IF(AND(36&lt;=Y5994,Y5994&lt;71),VLOOKUP($W5994,日射量と図３!$E$6:$F$34,2,TRUE),IF(AND(71&lt;=Y5994,Y5994&lt;107),VLOOKUP($W5994,日射量と図３!$E$6:$G$34,3,TRUE),IF(AND(107&lt;=Y5994,Y5994&lt;143),VLOOKUP($W5994,日射量と図３!$E$6:$H$34,4,TRUE),VLOOKUP($W5994,日射量と図３!$E$6:$I$34,5,TRUE))))))</f>
        <v/>
      </c>
      <c r="AB5994" s="4" t="str">
        <f>IF($V5994="","",IF(Z5994&lt;36,0,IF(AND(36&lt;=Z5994,Z5994&lt;71),VLOOKUP($W5994,日射量と図３!$E$6:$F$34,2,TRUE),IF(AND(71&lt;=Z5994,Z5994&lt;107),VLOOKUP($W5994,日射量と図３!$E$6:$G$34,3,TRUE),IF(AND(107&lt;=Z5994,Z5994&lt;143),VLOOKUP($W5994,日射量と図３!$E$6:$H$34,4,TRUE),VLOOKUP($W5994,日射量と図３!$E$6:$I$34,5,TRUE))))))</f>
        <v/>
      </c>
      <c r="AC5994" s="382" t="str">
        <f t="shared" si="1131"/>
        <v/>
      </c>
      <c r="AD5994" s="382" t="str">
        <f t="shared" si="1132"/>
        <v/>
      </c>
    </row>
    <row r="5995" spans="11:30">
      <c r="K5995" s="4">
        <f t="shared" si="1128"/>
        <v>2</v>
      </c>
      <c r="L5995" s="34">
        <v>43501</v>
      </c>
      <c r="M5995" s="4">
        <v>250</v>
      </c>
      <c r="N5995" s="4">
        <v>16</v>
      </c>
      <c r="O5995" s="31">
        <v>0.625</v>
      </c>
      <c r="P5995" s="35">
        <v>8</v>
      </c>
      <c r="Q5995" s="36">
        <f t="shared" si="1129"/>
        <v>16</v>
      </c>
      <c r="R5995" s="4">
        <f t="shared" si="1130"/>
        <v>8</v>
      </c>
      <c r="S5995" s="31">
        <f t="shared" si="1133"/>
        <v>0.28591435185185182</v>
      </c>
      <c r="T5995" s="31">
        <f t="shared" si="1134"/>
        <v>0.72222222222222221</v>
      </c>
      <c r="U5995" s="4">
        <f t="shared" si="1135"/>
        <v>8</v>
      </c>
      <c r="V5995" s="4" t="str">
        <f t="shared" si="1136"/>
        <v/>
      </c>
      <c r="W5995" s="18" t="str">
        <f>IF(V5995="","",VLOOKUP(L5995,日射量と図３!$A$4:$C$368,3,TRUE)*238.85/100)</f>
        <v/>
      </c>
      <c r="X5995" s="4" t="str">
        <f t="shared" si="1137"/>
        <v/>
      </c>
      <c r="Y5995" s="4" t="str">
        <f t="shared" si="1138"/>
        <v/>
      </c>
      <c r="Z5995" s="4" t="str">
        <f t="shared" si="1139"/>
        <v/>
      </c>
      <c r="AA5995" s="4" t="str">
        <f>IF($V5995="","",IF(Y5995&lt;36,0,IF(AND(36&lt;=Y5995,Y5995&lt;71),VLOOKUP($W5995,日射量と図３!$E$6:$F$34,2,TRUE),IF(AND(71&lt;=Y5995,Y5995&lt;107),VLOOKUP($W5995,日射量と図３!$E$6:$G$34,3,TRUE),IF(AND(107&lt;=Y5995,Y5995&lt;143),VLOOKUP($W5995,日射量と図３!$E$6:$H$34,4,TRUE),VLOOKUP($W5995,日射量と図３!$E$6:$I$34,5,TRUE))))))</f>
        <v/>
      </c>
      <c r="AB5995" s="4" t="str">
        <f>IF($V5995="","",IF(Z5995&lt;36,0,IF(AND(36&lt;=Z5995,Z5995&lt;71),VLOOKUP($W5995,日射量と図３!$E$6:$F$34,2,TRUE),IF(AND(71&lt;=Z5995,Z5995&lt;107),VLOOKUP($W5995,日射量と図３!$E$6:$G$34,3,TRUE),IF(AND(107&lt;=Z5995,Z5995&lt;143),VLOOKUP($W5995,日射量と図３!$E$6:$H$34,4,TRUE),VLOOKUP($W5995,日射量と図３!$E$6:$I$34,5,TRUE))))))</f>
        <v/>
      </c>
      <c r="AC5995" s="382" t="str">
        <f t="shared" si="1131"/>
        <v/>
      </c>
      <c r="AD5995" s="382" t="str">
        <f t="shared" si="1132"/>
        <v/>
      </c>
    </row>
    <row r="5996" spans="11:30">
      <c r="K5996" s="4">
        <f t="shared" si="1128"/>
        <v>2</v>
      </c>
      <c r="L5996" s="34">
        <v>43501</v>
      </c>
      <c r="M5996" s="4">
        <v>250</v>
      </c>
      <c r="N5996" s="4">
        <v>17</v>
      </c>
      <c r="O5996" s="31">
        <v>0.66666666666666663</v>
      </c>
      <c r="P5996" s="35">
        <v>7.5199999999999987</v>
      </c>
      <c r="Q5996" s="36">
        <f t="shared" si="1129"/>
        <v>16</v>
      </c>
      <c r="R5996" s="4">
        <f t="shared" si="1130"/>
        <v>8.48</v>
      </c>
      <c r="S5996" s="31">
        <f t="shared" si="1133"/>
        <v>0.28591435185185182</v>
      </c>
      <c r="T5996" s="31">
        <f t="shared" si="1134"/>
        <v>0.72222222222222221</v>
      </c>
      <c r="U5996" s="4">
        <f t="shared" si="1135"/>
        <v>8.48</v>
      </c>
      <c r="V5996" s="4" t="str">
        <f t="shared" si="1136"/>
        <v/>
      </c>
      <c r="W5996" s="18" t="str">
        <f>IF(V5996="","",VLOOKUP(L5996,日射量と図３!$A$4:$C$368,3,TRUE)*238.85/100)</f>
        <v/>
      </c>
      <c r="X5996" s="4" t="str">
        <f t="shared" si="1137"/>
        <v/>
      </c>
      <c r="Y5996" s="4" t="str">
        <f t="shared" si="1138"/>
        <v/>
      </c>
      <c r="Z5996" s="4" t="str">
        <f t="shared" si="1139"/>
        <v/>
      </c>
      <c r="AA5996" s="4" t="str">
        <f>IF($V5996="","",IF(Y5996&lt;36,0,IF(AND(36&lt;=Y5996,Y5996&lt;71),VLOOKUP($W5996,日射量と図３!$E$6:$F$34,2,TRUE),IF(AND(71&lt;=Y5996,Y5996&lt;107),VLOOKUP($W5996,日射量と図３!$E$6:$G$34,3,TRUE),IF(AND(107&lt;=Y5996,Y5996&lt;143),VLOOKUP($W5996,日射量と図３!$E$6:$H$34,4,TRUE),VLOOKUP($W5996,日射量と図３!$E$6:$I$34,5,TRUE))))))</f>
        <v/>
      </c>
      <c r="AB5996" s="4" t="str">
        <f>IF($V5996="","",IF(Z5996&lt;36,0,IF(AND(36&lt;=Z5996,Z5996&lt;71),VLOOKUP($W5996,日射量と図３!$E$6:$F$34,2,TRUE),IF(AND(71&lt;=Z5996,Z5996&lt;107),VLOOKUP($W5996,日射量と図３!$E$6:$G$34,3,TRUE),IF(AND(107&lt;=Z5996,Z5996&lt;143),VLOOKUP($W5996,日射量と図３!$E$6:$H$34,4,TRUE),VLOOKUP($W5996,日射量と図３!$E$6:$I$34,5,TRUE))))))</f>
        <v/>
      </c>
      <c r="AC5996" s="382" t="str">
        <f t="shared" si="1131"/>
        <v/>
      </c>
      <c r="AD5996" s="382" t="str">
        <f t="shared" si="1132"/>
        <v/>
      </c>
    </row>
    <row r="5997" spans="11:30">
      <c r="K5997" s="4">
        <f t="shared" si="1128"/>
        <v>2</v>
      </c>
      <c r="L5997" s="34">
        <v>43501</v>
      </c>
      <c r="M5997" s="4">
        <v>250</v>
      </c>
      <c r="N5997" s="4">
        <v>18</v>
      </c>
      <c r="O5997" s="31">
        <v>0.70833333333333337</v>
      </c>
      <c r="P5997" s="35">
        <v>6.6400000000000006</v>
      </c>
      <c r="Q5997" s="36">
        <f t="shared" si="1129"/>
        <v>16</v>
      </c>
      <c r="R5997" s="4">
        <f t="shared" si="1130"/>
        <v>9.36</v>
      </c>
      <c r="S5997" s="31">
        <f t="shared" si="1133"/>
        <v>0.28591435185185182</v>
      </c>
      <c r="T5997" s="31">
        <f t="shared" si="1134"/>
        <v>0.72222222222222221</v>
      </c>
      <c r="U5997" s="4">
        <f t="shared" si="1135"/>
        <v>9.36</v>
      </c>
      <c r="V5997" s="4" t="str">
        <f t="shared" si="1136"/>
        <v/>
      </c>
      <c r="W5997" s="18" t="str">
        <f>IF(V5997="","",VLOOKUP(L5997,日射量と図３!$A$4:$C$368,3,TRUE)*238.85/100)</f>
        <v/>
      </c>
      <c r="X5997" s="4" t="str">
        <f t="shared" si="1137"/>
        <v/>
      </c>
      <c r="Y5997" s="4" t="str">
        <f t="shared" si="1138"/>
        <v/>
      </c>
      <c r="Z5997" s="4" t="str">
        <f t="shared" si="1139"/>
        <v/>
      </c>
      <c r="AA5997" s="4" t="str">
        <f>IF($V5997="","",IF(Y5997&lt;36,0,IF(AND(36&lt;=Y5997,Y5997&lt;71),VLOOKUP($W5997,日射量と図３!$E$6:$F$34,2,TRUE),IF(AND(71&lt;=Y5997,Y5997&lt;107),VLOOKUP($W5997,日射量と図３!$E$6:$G$34,3,TRUE),IF(AND(107&lt;=Y5997,Y5997&lt;143),VLOOKUP($W5997,日射量と図３!$E$6:$H$34,4,TRUE),VLOOKUP($W5997,日射量と図３!$E$6:$I$34,5,TRUE))))))</f>
        <v/>
      </c>
      <c r="AB5997" s="4" t="str">
        <f>IF($V5997="","",IF(Z5997&lt;36,0,IF(AND(36&lt;=Z5997,Z5997&lt;71),VLOOKUP($W5997,日射量と図３!$E$6:$F$34,2,TRUE),IF(AND(71&lt;=Z5997,Z5997&lt;107),VLOOKUP($W5997,日射量と図３!$E$6:$G$34,3,TRUE),IF(AND(107&lt;=Z5997,Z5997&lt;143),VLOOKUP($W5997,日射量と図３!$E$6:$H$34,4,TRUE),VLOOKUP($W5997,日射量と図３!$E$6:$I$34,5,TRUE))))))</f>
        <v/>
      </c>
      <c r="AC5997" s="382" t="str">
        <f t="shared" si="1131"/>
        <v/>
      </c>
      <c r="AD5997" s="382" t="str">
        <f t="shared" si="1132"/>
        <v/>
      </c>
    </row>
    <row r="5998" spans="11:30">
      <c r="K5998" s="4">
        <f t="shared" si="1128"/>
        <v>2</v>
      </c>
      <c r="L5998" s="34">
        <v>43501</v>
      </c>
      <c r="M5998" s="4">
        <v>250</v>
      </c>
      <c r="N5998" s="4">
        <v>19</v>
      </c>
      <c r="O5998" s="31">
        <v>0.75</v>
      </c>
      <c r="P5998" s="35">
        <v>5.9300000000000006</v>
      </c>
      <c r="Q5998" s="36">
        <f t="shared" si="1129"/>
        <v>16</v>
      </c>
      <c r="R5998" s="4">
        <f t="shared" si="1130"/>
        <v>10.07</v>
      </c>
      <c r="S5998" s="31">
        <f t="shared" si="1133"/>
        <v>0.28591435185185182</v>
      </c>
      <c r="T5998" s="31">
        <f t="shared" si="1134"/>
        <v>0.72222222222222221</v>
      </c>
      <c r="U5998" s="4">
        <f t="shared" si="1135"/>
        <v>0</v>
      </c>
      <c r="V5998" s="4" t="str">
        <f t="shared" si="1136"/>
        <v/>
      </c>
      <c r="W5998" s="18" t="str">
        <f>IF(V5998="","",VLOOKUP(L5998,日射量と図３!$A$4:$C$368,3,TRUE)*238.85/100)</f>
        <v/>
      </c>
      <c r="X5998" s="4" t="str">
        <f t="shared" si="1137"/>
        <v/>
      </c>
      <c r="Y5998" s="4" t="str">
        <f t="shared" si="1138"/>
        <v/>
      </c>
      <c r="Z5998" s="4" t="str">
        <f t="shared" si="1139"/>
        <v/>
      </c>
      <c r="AA5998" s="4" t="str">
        <f>IF($V5998="","",IF(Y5998&lt;36,0,IF(AND(36&lt;=Y5998,Y5998&lt;71),VLOOKUP($W5998,日射量と図３!$E$6:$F$34,2,TRUE),IF(AND(71&lt;=Y5998,Y5998&lt;107),VLOOKUP($W5998,日射量と図３!$E$6:$G$34,3,TRUE),IF(AND(107&lt;=Y5998,Y5998&lt;143),VLOOKUP($W5998,日射量と図３!$E$6:$H$34,4,TRUE),VLOOKUP($W5998,日射量と図３!$E$6:$I$34,5,TRUE))))))</f>
        <v/>
      </c>
      <c r="AB5998" s="4" t="str">
        <f>IF($V5998="","",IF(Z5998&lt;36,0,IF(AND(36&lt;=Z5998,Z5998&lt;71),VLOOKUP($W5998,日射量と図３!$E$6:$F$34,2,TRUE),IF(AND(71&lt;=Z5998,Z5998&lt;107),VLOOKUP($W5998,日射量と図３!$E$6:$G$34,3,TRUE),IF(AND(107&lt;=Z5998,Z5998&lt;143),VLOOKUP($W5998,日射量と図３!$E$6:$H$34,4,TRUE),VLOOKUP($W5998,日射量と図３!$E$6:$I$34,5,TRUE))))))</f>
        <v/>
      </c>
      <c r="AC5998" s="382" t="str">
        <f t="shared" si="1131"/>
        <v/>
      </c>
      <c r="AD5998" s="382" t="str">
        <f t="shared" si="1132"/>
        <v/>
      </c>
    </row>
    <row r="5999" spans="11:30">
      <c r="K5999" s="4">
        <f t="shared" si="1128"/>
        <v>2</v>
      </c>
      <c r="L5999" s="34">
        <v>43501</v>
      </c>
      <c r="M5999" s="4">
        <v>250</v>
      </c>
      <c r="N5999" s="4">
        <v>20</v>
      </c>
      <c r="O5999" s="31">
        <v>0.79166666666666663</v>
      </c>
      <c r="P5999" s="35">
        <v>5.54</v>
      </c>
      <c r="Q5999" s="36">
        <f t="shared" si="1129"/>
        <v>16</v>
      </c>
      <c r="R5999" s="4">
        <f t="shared" si="1130"/>
        <v>10.46</v>
      </c>
      <c r="S5999" s="31">
        <f t="shared" si="1133"/>
        <v>0.28591435185185182</v>
      </c>
      <c r="T5999" s="31">
        <f t="shared" si="1134"/>
        <v>0.72222222222222221</v>
      </c>
      <c r="U5999" s="4">
        <f t="shared" si="1135"/>
        <v>0</v>
      </c>
      <c r="V5999" s="4" t="str">
        <f t="shared" si="1136"/>
        <v/>
      </c>
      <c r="W5999" s="18" t="str">
        <f>IF(V5999="","",VLOOKUP(L5999,日射量と図３!$A$4:$C$368,3,TRUE)*238.85/100)</f>
        <v/>
      </c>
      <c r="X5999" s="4" t="str">
        <f t="shared" si="1137"/>
        <v/>
      </c>
      <c r="Y5999" s="4" t="str">
        <f t="shared" si="1138"/>
        <v/>
      </c>
      <c r="Z5999" s="4" t="str">
        <f t="shared" si="1139"/>
        <v/>
      </c>
      <c r="AA5999" s="4" t="str">
        <f>IF($V5999="","",IF(Y5999&lt;36,0,IF(AND(36&lt;=Y5999,Y5999&lt;71),VLOOKUP($W5999,日射量と図３!$E$6:$F$34,2,TRUE),IF(AND(71&lt;=Y5999,Y5999&lt;107),VLOOKUP($W5999,日射量と図３!$E$6:$G$34,3,TRUE),IF(AND(107&lt;=Y5999,Y5999&lt;143),VLOOKUP($W5999,日射量と図３!$E$6:$H$34,4,TRUE),VLOOKUP($W5999,日射量と図３!$E$6:$I$34,5,TRUE))))))</f>
        <v/>
      </c>
      <c r="AB5999" s="4" t="str">
        <f>IF($V5999="","",IF(Z5999&lt;36,0,IF(AND(36&lt;=Z5999,Z5999&lt;71),VLOOKUP($W5999,日射量と図３!$E$6:$F$34,2,TRUE),IF(AND(71&lt;=Z5999,Z5999&lt;107),VLOOKUP($W5999,日射量と図３!$E$6:$G$34,3,TRUE),IF(AND(107&lt;=Z5999,Z5999&lt;143),VLOOKUP($W5999,日射量と図３!$E$6:$H$34,4,TRUE),VLOOKUP($W5999,日射量と図３!$E$6:$I$34,5,TRUE))))))</f>
        <v/>
      </c>
      <c r="AC5999" s="382" t="str">
        <f t="shared" si="1131"/>
        <v/>
      </c>
      <c r="AD5999" s="382" t="str">
        <f t="shared" si="1132"/>
        <v/>
      </c>
    </row>
    <row r="6000" spans="11:30">
      <c r="K6000" s="4">
        <f t="shared" si="1128"/>
        <v>2</v>
      </c>
      <c r="L6000" s="34">
        <v>43501</v>
      </c>
      <c r="M6000" s="4">
        <v>250</v>
      </c>
      <c r="N6000" s="4">
        <v>21</v>
      </c>
      <c r="O6000" s="31">
        <v>0.83333333333333337</v>
      </c>
      <c r="P6000" s="35">
        <v>5.16</v>
      </c>
      <c r="Q6000" s="36">
        <f t="shared" si="1129"/>
        <v>16</v>
      </c>
      <c r="R6000" s="4">
        <f t="shared" si="1130"/>
        <v>10.84</v>
      </c>
      <c r="S6000" s="31">
        <f t="shared" si="1133"/>
        <v>0.28591435185185182</v>
      </c>
      <c r="T6000" s="31">
        <f t="shared" si="1134"/>
        <v>0.72222222222222221</v>
      </c>
      <c r="U6000" s="4">
        <f t="shared" si="1135"/>
        <v>0</v>
      </c>
      <c r="V6000" s="4" t="str">
        <f t="shared" si="1136"/>
        <v/>
      </c>
      <c r="W6000" s="18" t="str">
        <f>IF(V6000="","",VLOOKUP(L6000,日射量と図３!$A$4:$C$368,3,TRUE)*238.85/100)</f>
        <v/>
      </c>
      <c r="X6000" s="4" t="str">
        <f t="shared" si="1137"/>
        <v/>
      </c>
      <c r="Y6000" s="4" t="str">
        <f t="shared" si="1138"/>
        <v/>
      </c>
      <c r="Z6000" s="4" t="str">
        <f t="shared" si="1139"/>
        <v/>
      </c>
      <c r="AA6000" s="4" t="str">
        <f>IF($V6000="","",IF(Y6000&lt;36,0,IF(AND(36&lt;=Y6000,Y6000&lt;71),VLOOKUP($W6000,日射量と図３!$E$6:$F$34,2,TRUE),IF(AND(71&lt;=Y6000,Y6000&lt;107),VLOOKUP($W6000,日射量と図３!$E$6:$G$34,3,TRUE),IF(AND(107&lt;=Y6000,Y6000&lt;143),VLOOKUP($W6000,日射量と図３!$E$6:$H$34,4,TRUE),VLOOKUP($W6000,日射量と図３!$E$6:$I$34,5,TRUE))))))</f>
        <v/>
      </c>
      <c r="AB6000" s="4" t="str">
        <f>IF($V6000="","",IF(Z6000&lt;36,0,IF(AND(36&lt;=Z6000,Z6000&lt;71),VLOOKUP($W6000,日射量と図３!$E$6:$F$34,2,TRUE),IF(AND(71&lt;=Z6000,Z6000&lt;107),VLOOKUP($W6000,日射量と図３!$E$6:$G$34,3,TRUE),IF(AND(107&lt;=Z6000,Z6000&lt;143),VLOOKUP($W6000,日射量と図３!$E$6:$H$34,4,TRUE),VLOOKUP($W6000,日射量と図３!$E$6:$I$34,5,TRUE))))))</f>
        <v/>
      </c>
      <c r="AC6000" s="382" t="str">
        <f t="shared" si="1131"/>
        <v/>
      </c>
      <c r="AD6000" s="382" t="str">
        <f t="shared" si="1132"/>
        <v/>
      </c>
    </row>
    <row r="6001" spans="11:30">
      <c r="K6001" s="4">
        <f t="shared" si="1128"/>
        <v>2</v>
      </c>
      <c r="L6001" s="34">
        <v>43501</v>
      </c>
      <c r="M6001" s="4">
        <v>250</v>
      </c>
      <c r="N6001" s="4">
        <v>22</v>
      </c>
      <c r="O6001" s="31">
        <v>0.875</v>
      </c>
      <c r="P6001" s="35">
        <v>4.83</v>
      </c>
      <c r="Q6001" s="36">
        <f t="shared" si="1129"/>
        <v>16</v>
      </c>
      <c r="R6001" s="4">
        <f t="shared" si="1130"/>
        <v>11.17</v>
      </c>
      <c r="S6001" s="31">
        <f t="shared" si="1133"/>
        <v>0.28591435185185182</v>
      </c>
      <c r="T6001" s="31">
        <f t="shared" si="1134"/>
        <v>0.72222222222222221</v>
      </c>
      <c r="U6001" s="4">
        <f t="shared" si="1135"/>
        <v>0</v>
      </c>
      <c r="V6001" s="4" t="str">
        <f t="shared" si="1136"/>
        <v/>
      </c>
      <c r="W6001" s="18" t="str">
        <f>IF(V6001="","",VLOOKUP(L6001,日射量と図３!$A$4:$C$368,3,TRUE)*238.85/100)</f>
        <v/>
      </c>
      <c r="X6001" s="4" t="str">
        <f t="shared" si="1137"/>
        <v/>
      </c>
      <c r="Y6001" s="4" t="str">
        <f t="shared" si="1138"/>
        <v/>
      </c>
      <c r="Z6001" s="4" t="str">
        <f t="shared" si="1139"/>
        <v/>
      </c>
      <c r="AA6001" s="4" t="str">
        <f>IF($V6001="","",IF(Y6001&lt;36,0,IF(AND(36&lt;=Y6001,Y6001&lt;71),VLOOKUP($W6001,日射量と図３!$E$6:$F$34,2,TRUE),IF(AND(71&lt;=Y6001,Y6001&lt;107),VLOOKUP($W6001,日射量と図３!$E$6:$G$34,3,TRUE),IF(AND(107&lt;=Y6001,Y6001&lt;143),VLOOKUP($W6001,日射量と図３!$E$6:$H$34,4,TRUE),VLOOKUP($W6001,日射量と図３!$E$6:$I$34,5,TRUE))))))</f>
        <v/>
      </c>
      <c r="AB6001" s="4" t="str">
        <f>IF($V6001="","",IF(Z6001&lt;36,0,IF(AND(36&lt;=Z6001,Z6001&lt;71),VLOOKUP($W6001,日射量と図３!$E$6:$F$34,2,TRUE),IF(AND(71&lt;=Z6001,Z6001&lt;107),VLOOKUP($W6001,日射量と図３!$E$6:$G$34,3,TRUE),IF(AND(107&lt;=Z6001,Z6001&lt;143),VLOOKUP($W6001,日射量と図３!$E$6:$H$34,4,TRUE),VLOOKUP($W6001,日射量と図３!$E$6:$I$34,5,TRUE))))))</f>
        <v/>
      </c>
      <c r="AC6001" s="382" t="str">
        <f t="shared" si="1131"/>
        <v/>
      </c>
      <c r="AD6001" s="382" t="str">
        <f t="shared" si="1132"/>
        <v/>
      </c>
    </row>
    <row r="6002" spans="11:30">
      <c r="K6002" s="4">
        <f t="shared" si="1128"/>
        <v>2</v>
      </c>
      <c r="L6002" s="34">
        <v>43501</v>
      </c>
      <c r="M6002" s="4">
        <v>250</v>
      </c>
      <c r="N6002" s="4">
        <v>23</v>
      </c>
      <c r="O6002" s="31">
        <v>0.91666666666666663</v>
      </c>
      <c r="P6002" s="35">
        <v>4.5299999999999994</v>
      </c>
      <c r="Q6002" s="36">
        <f t="shared" si="1129"/>
        <v>13</v>
      </c>
      <c r="R6002" s="4">
        <f t="shared" si="1130"/>
        <v>8.4700000000000006</v>
      </c>
      <c r="S6002" s="31">
        <f t="shared" si="1133"/>
        <v>0.28591435185185182</v>
      </c>
      <c r="T6002" s="31">
        <f t="shared" si="1134"/>
        <v>0.72222222222222221</v>
      </c>
      <c r="U6002" s="4">
        <f t="shared" si="1135"/>
        <v>0</v>
      </c>
      <c r="V6002" s="4" t="str">
        <f t="shared" si="1136"/>
        <v/>
      </c>
      <c r="W6002" s="18" t="str">
        <f>IF(V6002="","",VLOOKUP(L6002,日射量と図３!$A$4:$C$368,3,TRUE)*238.85/100)</f>
        <v/>
      </c>
      <c r="X6002" s="4" t="str">
        <f t="shared" si="1137"/>
        <v/>
      </c>
      <c r="Y6002" s="4" t="str">
        <f t="shared" si="1138"/>
        <v/>
      </c>
      <c r="Z6002" s="4" t="str">
        <f t="shared" si="1139"/>
        <v/>
      </c>
      <c r="AA6002" s="4" t="str">
        <f>IF($V6002="","",IF(Y6002&lt;36,0,IF(AND(36&lt;=Y6002,Y6002&lt;71),VLOOKUP($W6002,日射量と図３!$E$6:$F$34,2,TRUE),IF(AND(71&lt;=Y6002,Y6002&lt;107),VLOOKUP($W6002,日射量と図３!$E$6:$G$34,3,TRUE),IF(AND(107&lt;=Y6002,Y6002&lt;143),VLOOKUP($W6002,日射量と図３!$E$6:$H$34,4,TRUE),VLOOKUP($W6002,日射量と図３!$E$6:$I$34,5,TRUE))))))</f>
        <v/>
      </c>
      <c r="AB6002" s="4" t="str">
        <f>IF($V6002="","",IF(Z6002&lt;36,0,IF(AND(36&lt;=Z6002,Z6002&lt;71),VLOOKUP($W6002,日射量と図３!$E$6:$F$34,2,TRUE),IF(AND(71&lt;=Z6002,Z6002&lt;107),VLOOKUP($W6002,日射量と図３!$E$6:$G$34,3,TRUE),IF(AND(107&lt;=Z6002,Z6002&lt;143),VLOOKUP($W6002,日射量と図３!$E$6:$H$34,4,TRUE),VLOOKUP($W6002,日射量と図３!$E$6:$I$34,5,TRUE))))))</f>
        <v/>
      </c>
      <c r="AC6002" s="382" t="str">
        <f t="shared" si="1131"/>
        <v/>
      </c>
      <c r="AD6002" s="382" t="str">
        <f t="shared" si="1132"/>
        <v/>
      </c>
    </row>
    <row r="6003" spans="11:30">
      <c r="K6003" s="4">
        <f t="shared" si="1128"/>
        <v>2</v>
      </c>
      <c r="L6003" s="34">
        <v>43501</v>
      </c>
      <c r="M6003" s="4">
        <v>250</v>
      </c>
      <c r="N6003" s="4">
        <v>24</v>
      </c>
      <c r="O6003" s="31">
        <v>0.95833333333333337</v>
      </c>
      <c r="P6003" s="35">
        <v>4.07</v>
      </c>
      <c r="Q6003" s="36">
        <f t="shared" si="1129"/>
        <v>13</v>
      </c>
      <c r="R6003" s="4">
        <f t="shared" si="1130"/>
        <v>8.93</v>
      </c>
      <c r="S6003" s="31">
        <f t="shared" si="1133"/>
        <v>0.28591435185185182</v>
      </c>
      <c r="T6003" s="31">
        <f t="shared" si="1134"/>
        <v>0.72222222222222221</v>
      </c>
      <c r="U6003" s="4">
        <f t="shared" si="1135"/>
        <v>0</v>
      </c>
      <c r="V6003" s="4" t="str">
        <f t="shared" si="1136"/>
        <v/>
      </c>
      <c r="W6003" s="18" t="str">
        <f>IF(V6003="","",VLOOKUP(L6003,日射量と図３!$A$4:$C$368,3,TRUE)*238.85/100)</f>
        <v/>
      </c>
      <c r="X6003" s="4" t="str">
        <f t="shared" si="1137"/>
        <v/>
      </c>
      <c r="Y6003" s="4" t="str">
        <f t="shared" si="1138"/>
        <v/>
      </c>
      <c r="Z6003" s="4" t="str">
        <f t="shared" si="1139"/>
        <v/>
      </c>
      <c r="AA6003" s="4" t="str">
        <f>IF($V6003="","",IF(Y6003&lt;36,0,IF(AND(36&lt;=Y6003,Y6003&lt;71),VLOOKUP($W6003,日射量と図３!$E$6:$F$34,2,TRUE),IF(AND(71&lt;=Y6003,Y6003&lt;107),VLOOKUP($W6003,日射量と図３!$E$6:$G$34,3,TRUE),IF(AND(107&lt;=Y6003,Y6003&lt;143),VLOOKUP($W6003,日射量と図３!$E$6:$H$34,4,TRUE),VLOOKUP($W6003,日射量と図３!$E$6:$I$34,5,TRUE))))))</f>
        <v/>
      </c>
      <c r="AB6003" s="4" t="str">
        <f>IF($V6003="","",IF(Z6003&lt;36,0,IF(AND(36&lt;=Z6003,Z6003&lt;71),VLOOKUP($W6003,日射量と図３!$E$6:$F$34,2,TRUE),IF(AND(71&lt;=Z6003,Z6003&lt;107),VLOOKUP($W6003,日射量と図３!$E$6:$G$34,3,TRUE),IF(AND(107&lt;=Z6003,Z6003&lt;143),VLOOKUP($W6003,日射量と図３!$E$6:$H$34,4,TRUE),VLOOKUP($W6003,日射量と図３!$E$6:$I$34,5,TRUE))))))</f>
        <v/>
      </c>
      <c r="AC6003" s="382" t="str">
        <f t="shared" si="1131"/>
        <v/>
      </c>
      <c r="AD6003" s="382" t="str">
        <f t="shared" si="1132"/>
        <v/>
      </c>
    </row>
    <row r="6004" spans="11:30">
      <c r="K6004" s="4">
        <f t="shared" si="1128"/>
        <v>2</v>
      </c>
      <c r="L6004" s="34">
        <v>43502</v>
      </c>
      <c r="M6004" s="4">
        <v>251</v>
      </c>
      <c r="N6004" s="4">
        <v>1</v>
      </c>
      <c r="O6004" s="31">
        <v>0</v>
      </c>
      <c r="P6004" s="35">
        <v>3.7199999999999998</v>
      </c>
      <c r="Q6004" s="36">
        <f t="shared" si="1129"/>
        <v>13</v>
      </c>
      <c r="R6004" s="4">
        <f t="shared" si="1130"/>
        <v>9.2800000000000011</v>
      </c>
      <c r="S6004" s="31">
        <f t="shared" si="1133"/>
        <v>0.28591435185185182</v>
      </c>
      <c r="T6004" s="31">
        <f t="shared" si="1134"/>
        <v>0.72222222222222221</v>
      </c>
      <c r="U6004" s="4">
        <f t="shared" si="1135"/>
        <v>0</v>
      </c>
      <c r="V6004" s="4">
        <f t="shared" si="1136"/>
        <v>82.68</v>
      </c>
      <c r="W6004" s="18">
        <f>IF(V6004="","",VLOOKUP(L6004,日射量と図３!$A$4:$C$368,3,TRUE)*238.85/100)</f>
        <v>26.273499999999999</v>
      </c>
      <c r="X6004" s="4">
        <f t="shared" si="1137"/>
        <v>10</v>
      </c>
      <c r="Y6004" s="4">
        <f t="shared" si="1138"/>
        <v>51.690295799999987</v>
      </c>
      <c r="Z6004" s="4">
        <f t="shared" si="1139"/>
        <v>58.269060719999992</v>
      </c>
      <c r="AA6004" s="4">
        <f>IF($V6004="","",IF(Y6004&lt;36,0,IF(AND(36&lt;=Y6004,Y6004&lt;71),VLOOKUP($W6004,日射量と図３!$E$6:$F$34,2,TRUE),IF(AND(71&lt;=Y6004,Y6004&lt;107),VLOOKUP($W6004,日射量と図３!$E$6:$G$34,3,TRUE),IF(AND(107&lt;=Y6004,Y6004&lt;143),VLOOKUP($W6004,日射量と図３!$E$6:$H$34,4,TRUE),VLOOKUP($W6004,日射量と図３!$E$6:$I$34,5,TRUE))))))</f>
        <v>35</v>
      </c>
      <c r="AB6004" s="4">
        <f>IF($V6004="","",IF(Z6004&lt;36,0,IF(AND(36&lt;=Z6004,Z6004&lt;71),VLOOKUP($W6004,日射量と図３!$E$6:$F$34,2,TRUE),IF(AND(71&lt;=Z6004,Z6004&lt;107),VLOOKUP($W6004,日射量と図３!$E$6:$G$34,3,TRUE),IF(AND(107&lt;=Z6004,Z6004&lt;143),VLOOKUP($W6004,日射量と図３!$E$6:$H$34,4,TRUE),VLOOKUP($W6004,日射量と図３!$E$6:$I$34,5,TRUE))))))</f>
        <v>35</v>
      </c>
      <c r="AC6004" s="382">
        <f t="shared" si="1131"/>
        <v>1.4653800000000001</v>
      </c>
      <c r="AD6004" s="382">
        <f t="shared" si="1132"/>
        <v>1.4653800000000001</v>
      </c>
    </row>
    <row r="6005" spans="11:30">
      <c r="K6005" s="4">
        <f t="shared" si="1128"/>
        <v>2</v>
      </c>
      <c r="L6005" s="34">
        <v>43502</v>
      </c>
      <c r="M6005" s="4">
        <v>251</v>
      </c>
      <c r="N6005" s="4">
        <v>2</v>
      </c>
      <c r="O6005" s="31">
        <v>4.1666666666666664E-2</v>
      </c>
      <c r="P6005" s="35">
        <v>3.2600000000000002</v>
      </c>
      <c r="Q6005" s="36">
        <f t="shared" si="1129"/>
        <v>13</v>
      </c>
      <c r="R6005" s="4">
        <f t="shared" si="1130"/>
        <v>9.74</v>
      </c>
      <c r="S6005" s="31">
        <f t="shared" si="1133"/>
        <v>0.28591435185185182</v>
      </c>
      <c r="T6005" s="31">
        <f t="shared" si="1134"/>
        <v>0.72222222222222221</v>
      </c>
      <c r="U6005" s="4">
        <f t="shared" si="1135"/>
        <v>0</v>
      </c>
      <c r="V6005" s="4" t="str">
        <f t="shared" si="1136"/>
        <v/>
      </c>
      <c r="W6005" s="18" t="str">
        <f>IF(V6005="","",VLOOKUP(L6005,日射量と図３!$A$4:$C$368,3,TRUE)*238.85/100)</f>
        <v/>
      </c>
      <c r="X6005" s="4" t="str">
        <f t="shared" si="1137"/>
        <v/>
      </c>
      <c r="Y6005" s="4" t="str">
        <f t="shared" si="1138"/>
        <v/>
      </c>
      <c r="Z6005" s="4" t="str">
        <f t="shared" si="1139"/>
        <v/>
      </c>
      <c r="AA6005" s="4" t="str">
        <f>IF($V6005="","",IF(Y6005&lt;36,0,IF(AND(36&lt;=Y6005,Y6005&lt;71),VLOOKUP($W6005,日射量と図３!$E$6:$F$34,2,TRUE),IF(AND(71&lt;=Y6005,Y6005&lt;107),VLOOKUP($W6005,日射量と図３!$E$6:$G$34,3,TRUE),IF(AND(107&lt;=Y6005,Y6005&lt;143),VLOOKUP($W6005,日射量と図３!$E$6:$H$34,4,TRUE),VLOOKUP($W6005,日射量と図３!$E$6:$I$34,5,TRUE))))))</f>
        <v/>
      </c>
      <c r="AB6005" s="4" t="str">
        <f>IF($V6005="","",IF(Z6005&lt;36,0,IF(AND(36&lt;=Z6005,Z6005&lt;71),VLOOKUP($W6005,日射量と図３!$E$6:$F$34,2,TRUE),IF(AND(71&lt;=Z6005,Z6005&lt;107),VLOOKUP($W6005,日射量と図３!$E$6:$G$34,3,TRUE),IF(AND(107&lt;=Z6005,Z6005&lt;143),VLOOKUP($W6005,日射量と図３!$E$6:$H$34,4,TRUE),VLOOKUP($W6005,日射量と図３!$E$6:$I$34,5,TRUE))))))</f>
        <v/>
      </c>
      <c r="AC6005" s="382" t="str">
        <f t="shared" si="1131"/>
        <v/>
      </c>
      <c r="AD6005" s="382" t="str">
        <f t="shared" si="1132"/>
        <v/>
      </c>
    </row>
    <row r="6006" spans="11:30">
      <c r="K6006" s="4">
        <f t="shared" si="1128"/>
        <v>2</v>
      </c>
      <c r="L6006" s="34">
        <v>43502</v>
      </c>
      <c r="M6006" s="4">
        <v>251</v>
      </c>
      <c r="N6006" s="4">
        <v>3</v>
      </c>
      <c r="O6006" s="31">
        <v>8.3333333333333329E-2</v>
      </c>
      <c r="P6006" s="35">
        <v>3.07</v>
      </c>
      <c r="Q6006" s="36">
        <f t="shared" si="1129"/>
        <v>13</v>
      </c>
      <c r="R6006" s="4">
        <f t="shared" si="1130"/>
        <v>9.93</v>
      </c>
      <c r="S6006" s="31">
        <f t="shared" si="1133"/>
        <v>0.28591435185185182</v>
      </c>
      <c r="T6006" s="31">
        <f t="shared" si="1134"/>
        <v>0.72222222222222221</v>
      </c>
      <c r="U6006" s="4">
        <f t="shared" si="1135"/>
        <v>0</v>
      </c>
      <c r="V6006" s="4" t="str">
        <f t="shared" si="1136"/>
        <v/>
      </c>
      <c r="W6006" s="18" t="str">
        <f>IF(V6006="","",VLOOKUP(L6006,日射量と図３!$A$4:$C$368,3,TRUE)*238.85/100)</f>
        <v/>
      </c>
      <c r="X6006" s="4" t="str">
        <f t="shared" si="1137"/>
        <v/>
      </c>
      <c r="Y6006" s="4" t="str">
        <f t="shared" si="1138"/>
        <v/>
      </c>
      <c r="Z6006" s="4" t="str">
        <f t="shared" si="1139"/>
        <v/>
      </c>
      <c r="AA6006" s="4" t="str">
        <f>IF($V6006="","",IF(Y6006&lt;36,0,IF(AND(36&lt;=Y6006,Y6006&lt;71),VLOOKUP($W6006,日射量と図３!$E$6:$F$34,2,TRUE),IF(AND(71&lt;=Y6006,Y6006&lt;107),VLOOKUP($W6006,日射量と図３!$E$6:$G$34,3,TRUE),IF(AND(107&lt;=Y6006,Y6006&lt;143),VLOOKUP($W6006,日射量と図３!$E$6:$H$34,4,TRUE),VLOOKUP($W6006,日射量と図３!$E$6:$I$34,5,TRUE))))))</f>
        <v/>
      </c>
      <c r="AB6006" s="4" t="str">
        <f>IF($V6006="","",IF(Z6006&lt;36,0,IF(AND(36&lt;=Z6006,Z6006&lt;71),VLOOKUP($W6006,日射量と図３!$E$6:$F$34,2,TRUE),IF(AND(71&lt;=Z6006,Z6006&lt;107),VLOOKUP($W6006,日射量と図３!$E$6:$G$34,3,TRUE),IF(AND(107&lt;=Z6006,Z6006&lt;143),VLOOKUP($W6006,日射量と図３!$E$6:$H$34,4,TRUE),VLOOKUP($W6006,日射量と図３!$E$6:$I$34,5,TRUE))))))</f>
        <v/>
      </c>
      <c r="AC6006" s="382" t="str">
        <f t="shared" si="1131"/>
        <v/>
      </c>
      <c r="AD6006" s="382" t="str">
        <f t="shared" si="1132"/>
        <v/>
      </c>
    </row>
    <row r="6007" spans="11:30">
      <c r="K6007" s="4">
        <f t="shared" si="1128"/>
        <v>2</v>
      </c>
      <c r="L6007" s="34">
        <v>43502</v>
      </c>
      <c r="M6007" s="4">
        <v>251</v>
      </c>
      <c r="N6007" s="4">
        <v>4</v>
      </c>
      <c r="O6007" s="31">
        <v>0.125</v>
      </c>
      <c r="P6007" s="35">
        <v>2.7</v>
      </c>
      <c r="Q6007" s="36">
        <f t="shared" si="1129"/>
        <v>13</v>
      </c>
      <c r="R6007" s="4">
        <f t="shared" si="1130"/>
        <v>10.3</v>
      </c>
      <c r="S6007" s="31">
        <f t="shared" si="1133"/>
        <v>0.28591435185185182</v>
      </c>
      <c r="T6007" s="31">
        <f t="shared" si="1134"/>
        <v>0.72222222222222221</v>
      </c>
      <c r="U6007" s="4">
        <f t="shared" si="1135"/>
        <v>0</v>
      </c>
      <c r="V6007" s="4" t="str">
        <f t="shared" si="1136"/>
        <v/>
      </c>
      <c r="W6007" s="18" t="str">
        <f>IF(V6007="","",VLOOKUP(L6007,日射量と図３!$A$4:$C$368,3,TRUE)*238.85/100)</f>
        <v/>
      </c>
      <c r="X6007" s="4" t="str">
        <f t="shared" si="1137"/>
        <v/>
      </c>
      <c r="Y6007" s="4" t="str">
        <f t="shared" si="1138"/>
        <v/>
      </c>
      <c r="Z6007" s="4" t="str">
        <f t="shared" si="1139"/>
        <v/>
      </c>
      <c r="AA6007" s="4" t="str">
        <f>IF($V6007="","",IF(Y6007&lt;36,0,IF(AND(36&lt;=Y6007,Y6007&lt;71),VLOOKUP($W6007,日射量と図３!$E$6:$F$34,2,TRUE),IF(AND(71&lt;=Y6007,Y6007&lt;107),VLOOKUP($W6007,日射量と図３!$E$6:$G$34,3,TRUE),IF(AND(107&lt;=Y6007,Y6007&lt;143),VLOOKUP($W6007,日射量と図３!$E$6:$H$34,4,TRUE),VLOOKUP($W6007,日射量と図３!$E$6:$I$34,5,TRUE))))))</f>
        <v/>
      </c>
      <c r="AB6007" s="4" t="str">
        <f>IF($V6007="","",IF(Z6007&lt;36,0,IF(AND(36&lt;=Z6007,Z6007&lt;71),VLOOKUP($W6007,日射量と図３!$E$6:$F$34,2,TRUE),IF(AND(71&lt;=Z6007,Z6007&lt;107),VLOOKUP($W6007,日射量と図３!$E$6:$G$34,3,TRUE),IF(AND(107&lt;=Z6007,Z6007&lt;143),VLOOKUP($W6007,日射量と図３!$E$6:$H$34,4,TRUE),VLOOKUP($W6007,日射量と図３!$E$6:$I$34,5,TRUE))))))</f>
        <v/>
      </c>
      <c r="AC6007" s="382" t="str">
        <f t="shared" si="1131"/>
        <v/>
      </c>
      <c r="AD6007" s="382" t="str">
        <f t="shared" si="1132"/>
        <v/>
      </c>
    </row>
    <row r="6008" spans="11:30">
      <c r="K6008" s="4">
        <f t="shared" si="1128"/>
        <v>2</v>
      </c>
      <c r="L6008" s="34">
        <v>43502</v>
      </c>
      <c r="M6008" s="4">
        <v>251</v>
      </c>
      <c r="N6008" s="4">
        <v>5</v>
      </c>
      <c r="O6008" s="31">
        <v>0.16666666666666666</v>
      </c>
      <c r="P6008" s="35">
        <v>2.68</v>
      </c>
      <c r="Q6008" s="36">
        <f t="shared" si="1129"/>
        <v>15</v>
      </c>
      <c r="R6008" s="4">
        <f t="shared" si="1130"/>
        <v>12.32</v>
      </c>
      <c r="S6008" s="31">
        <f t="shared" si="1133"/>
        <v>0.28591435185185182</v>
      </c>
      <c r="T6008" s="31">
        <f t="shared" si="1134"/>
        <v>0.72222222222222221</v>
      </c>
      <c r="U6008" s="4">
        <f t="shared" si="1135"/>
        <v>0</v>
      </c>
      <c r="V6008" s="4" t="str">
        <f t="shared" si="1136"/>
        <v/>
      </c>
      <c r="W6008" s="18" t="str">
        <f>IF(V6008="","",VLOOKUP(L6008,日射量と図３!$A$4:$C$368,3,TRUE)*238.85/100)</f>
        <v/>
      </c>
      <c r="X6008" s="4" t="str">
        <f t="shared" si="1137"/>
        <v/>
      </c>
      <c r="Y6008" s="4" t="str">
        <f t="shared" si="1138"/>
        <v/>
      </c>
      <c r="Z6008" s="4" t="str">
        <f t="shared" si="1139"/>
        <v/>
      </c>
      <c r="AA6008" s="4" t="str">
        <f>IF($V6008="","",IF(Y6008&lt;36,0,IF(AND(36&lt;=Y6008,Y6008&lt;71),VLOOKUP($W6008,日射量と図３!$E$6:$F$34,2,TRUE),IF(AND(71&lt;=Y6008,Y6008&lt;107),VLOOKUP($W6008,日射量と図３!$E$6:$G$34,3,TRUE),IF(AND(107&lt;=Y6008,Y6008&lt;143),VLOOKUP($W6008,日射量と図３!$E$6:$H$34,4,TRUE),VLOOKUP($W6008,日射量と図３!$E$6:$I$34,5,TRUE))))))</f>
        <v/>
      </c>
      <c r="AB6008" s="4" t="str">
        <f>IF($V6008="","",IF(Z6008&lt;36,0,IF(AND(36&lt;=Z6008,Z6008&lt;71),VLOOKUP($W6008,日射量と図３!$E$6:$F$34,2,TRUE),IF(AND(71&lt;=Z6008,Z6008&lt;107),VLOOKUP($W6008,日射量と図３!$E$6:$G$34,3,TRUE),IF(AND(107&lt;=Z6008,Z6008&lt;143),VLOOKUP($W6008,日射量と図３!$E$6:$H$34,4,TRUE),VLOOKUP($W6008,日射量と図３!$E$6:$I$34,5,TRUE))))))</f>
        <v/>
      </c>
      <c r="AC6008" s="382" t="str">
        <f t="shared" si="1131"/>
        <v/>
      </c>
      <c r="AD6008" s="382" t="str">
        <f t="shared" si="1132"/>
        <v/>
      </c>
    </row>
    <row r="6009" spans="11:30">
      <c r="K6009" s="4">
        <f t="shared" si="1128"/>
        <v>2</v>
      </c>
      <c r="L6009" s="34">
        <v>43502</v>
      </c>
      <c r="M6009" s="4">
        <v>251</v>
      </c>
      <c r="N6009" s="4">
        <v>6</v>
      </c>
      <c r="O6009" s="31">
        <v>0.20833333333333334</v>
      </c>
      <c r="P6009" s="35">
        <v>2.62</v>
      </c>
      <c r="Q6009" s="36">
        <f t="shared" si="1129"/>
        <v>15</v>
      </c>
      <c r="R6009" s="4">
        <f t="shared" si="1130"/>
        <v>12.379999999999999</v>
      </c>
      <c r="S6009" s="31">
        <f t="shared" si="1133"/>
        <v>0.28591435185185182</v>
      </c>
      <c r="T6009" s="31">
        <f t="shared" si="1134"/>
        <v>0.72222222222222221</v>
      </c>
      <c r="U6009" s="4">
        <f t="shared" si="1135"/>
        <v>0</v>
      </c>
      <c r="V6009" s="4" t="str">
        <f t="shared" si="1136"/>
        <v/>
      </c>
      <c r="W6009" s="18" t="str">
        <f>IF(V6009="","",VLOOKUP(L6009,日射量と図３!$A$4:$C$368,3,TRUE)*238.85/100)</f>
        <v/>
      </c>
      <c r="X6009" s="4" t="str">
        <f t="shared" si="1137"/>
        <v/>
      </c>
      <c r="Y6009" s="4" t="str">
        <f t="shared" si="1138"/>
        <v/>
      </c>
      <c r="Z6009" s="4" t="str">
        <f t="shared" si="1139"/>
        <v/>
      </c>
      <c r="AA6009" s="4" t="str">
        <f>IF($V6009="","",IF(Y6009&lt;36,0,IF(AND(36&lt;=Y6009,Y6009&lt;71),VLOOKUP($W6009,日射量と図３!$E$6:$F$34,2,TRUE),IF(AND(71&lt;=Y6009,Y6009&lt;107),VLOOKUP($W6009,日射量と図３!$E$6:$G$34,3,TRUE),IF(AND(107&lt;=Y6009,Y6009&lt;143),VLOOKUP($W6009,日射量と図３!$E$6:$H$34,4,TRUE),VLOOKUP($W6009,日射量と図３!$E$6:$I$34,5,TRUE))))))</f>
        <v/>
      </c>
      <c r="AB6009" s="4" t="str">
        <f>IF($V6009="","",IF(Z6009&lt;36,0,IF(AND(36&lt;=Z6009,Z6009&lt;71),VLOOKUP($W6009,日射量と図３!$E$6:$F$34,2,TRUE),IF(AND(71&lt;=Z6009,Z6009&lt;107),VLOOKUP($W6009,日射量と図３!$E$6:$G$34,3,TRUE),IF(AND(107&lt;=Z6009,Z6009&lt;143),VLOOKUP($W6009,日射量と図３!$E$6:$H$34,4,TRUE),VLOOKUP($W6009,日射量と図３!$E$6:$I$34,5,TRUE))))))</f>
        <v/>
      </c>
      <c r="AC6009" s="382" t="str">
        <f t="shared" si="1131"/>
        <v/>
      </c>
      <c r="AD6009" s="382" t="str">
        <f t="shared" si="1132"/>
        <v/>
      </c>
    </row>
    <row r="6010" spans="11:30">
      <c r="K6010" s="4">
        <f t="shared" si="1128"/>
        <v>2</v>
      </c>
      <c r="L6010" s="34">
        <v>43502</v>
      </c>
      <c r="M6010" s="4">
        <v>251</v>
      </c>
      <c r="N6010" s="4">
        <v>7</v>
      </c>
      <c r="O6010" s="31">
        <v>0.25</v>
      </c>
      <c r="P6010" s="35">
        <v>2.2799999999999998</v>
      </c>
      <c r="Q6010" s="36">
        <f t="shared" si="1129"/>
        <v>15</v>
      </c>
      <c r="R6010" s="4">
        <f t="shared" si="1130"/>
        <v>12.72</v>
      </c>
      <c r="S6010" s="31">
        <f t="shared" si="1133"/>
        <v>0.28591435185185182</v>
      </c>
      <c r="T6010" s="31">
        <f t="shared" si="1134"/>
        <v>0.72222222222222221</v>
      </c>
      <c r="U6010" s="4">
        <f t="shared" si="1135"/>
        <v>0</v>
      </c>
      <c r="V6010" s="4" t="str">
        <f t="shared" si="1136"/>
        <v/>
      </c>
      <c r="W6010" s="18" t="str">
        <f>IF(V6010="","",VLOOKUP(L6010,日射量と図３!$A$4:$C$368,3,TRUE)*238.85/100)</f>
        <v/>
      </c>
      <c r="X6010" s="4" t="str">
        <f t="shared" si="1137"/>
        <v/>
      </c>
      <c r="Y6010" s="4" t="str">
        <f t="shared" si="1138"/>
        <v/>
      </c>
      <c r="Z6010" s="4" t="str">
        <f t="shared" si="1139"/>
        <v/>
      </c>
      <c r="AA6010" s="4" t="str">
        <f>IF($V6010="","",IF(Y6010&lt;36,0,IF(AND(36&lt;=Y6010,Y6010&lt;71),VLOOKUP($W6010,日射量と図３!$E$6:$F$34,2,TRUE),IF(AND(71&lt;=Y6010,Y6010&lt;107),VLOOKUP($W6010,日射量と図３!$E$6:$G$34,3,TRUE),IF(AND(107&lt;=Y6010,Y6010&lt;143),VLOOKUP($W6010,日射量と図３!$E$6:$H$34,4,TRUE),VLOOKUP($W6010,日射量と図３!$E$6:$I$34,5,TRUE))))))</f>
        <v/>
      </c>
      <c r="AB6010" s="4" t="str">
        <f>IF($V6010="","",IF(Z6010&lt;36,0,IF(AND(36&lt;=Z6010,Z6010&lt;71),VLOOKUP($W6010,日射量と図３!$E$6:$F$34,2,TRUE),IF(AND(71&lt;=Z6010,Z6010&lt;107),VLOOKUP($W6010,日射量と図３!$E$6:$G$34,3,TRUE),IF(AND(107&lt;=Z6010,Z6010&lt;143),VLOOKUP($W6010,日射量と図３!$E$6:$H$34,4,TRUE),VLOOKUP($W6010,日射量と図３!$E$6:$I$34,5,TRUE))))))</f>
        <v/>
      </c>
      <c r="AC6010" s="382" t="str">
        <f t="shared" si="1131"/>
        <v/>
      </c>
      <c r="AD6010" s="382" t="str">
        <f t="shared" si="1132"/>
        <v/>
      </c>
    </row>
    <row r="6011" spans="11:30">
      <c r="K6011" s="4">
        <f t="shared" si="1128"/>
        <v>2</v>
      </c>
      <c r="L6011" s="34">
        <v>43502</v>
      </c>
      <c r="M6011" s="4">
        <v>251</v>
      </c>
      <c r="N6011" s="4">
        <v>8</v>
      </c>
      <c r="O6011" s="31">
        <v>0.29166666666666669</v>
      </c>
      <c r="P6011" s="35">
        <v>2.23</v>
      </c>
      <c r="Q6011" s="36">
        <f t="shared" si="1129"/>
        <v>12</v>
      </c>
      <c r="R6011" s="4">
        <f t="shared" si="1130"/>
        <v>9.77</v>
      </c>
      <c r="S6011" s="31">
        <f t="shared" si="1133"/>
        <v>0.28591435185185182</v>
      </c>
      <c r="T6011" s="31">
        <f t="shared" si="1134"/>
        <v>0.72222222222222221</v>
      </c>
      <c r="U6011" s="4">
        <f t="shared" si="1135"/>
        <v>9.77</v>
      </c>
      <c r="V6011" s="4" t="str">
        <f t="shared" si="1136"/>
        <v/>
      </c>
      <c r="W6011" s="18" t="str">
        <f>IF(V6011="","",VLOOKUP(L6011,日射量と図３!$A$4:$C$368,3,TRUE)*238.85/100)</f>
        <v/>
      </c>
      <c r="X6011" s="4" t="str">
        <f t="shared" si="1137"/>
        <v/>
      </c>
      <c r="Y6011" s="4" t="str">
        <f t="shared" si="1138"/>
        <v/>
      </c>
      <c r="Z6011" s="4" t="str">
        <f t="shared" si="1139"/>
        <v/>
      </c>
      <c r="AA6011" s="4" t="str">
        <f>IF($V6011="","",IF(Y6011&lt;36,0,IF(AND(36&lt;=Y6011,Y6011&lt;71),VLOOKUP($W6011,日射量と図３!$E$6:$F$34,2,TRUE),IF(AND(71&lt;=Y6011,Y6011&lt;107),VLOOKUP($W6011,日射量と図３!$E$6:$G$34,3,TRUE),IF(AND(107&lt;=Y6011,Y6011&lt;143),VLOOKUP($W6011,日射量と図３!$E$6:$H$34,4,TRUE),VLOOKUP($W6011,日射量と図３!$E$6:$I$34,5,TRUE))))))</f>
        <v/>
      </c>
      <c r="AB6011" s="4" t="str">
        <f>IF($V6011="","",IF(Z6011&lt;36,0,IF(AND(36&lt;=Z6011,Z6011&lt;71),VLOOKUP($W6011,日射量と図３!$E$6:$F$34,2,TRUE),IF(AND(71&lt;=Z6011,Z6011&lt;107),VLOOKUP($W6011,日射量と図３!$E$6:$G$34,3,TRUE),IF(AND(107&lt;=Z6011,Z6011&lt;143),VLOOKUP($W6011,日射量と図３!$E$6:$H$34,4,TRUE),VLOOKUP($W6011,日射量と図３!$E$6:$I$34,5,TRUE))))))</f>
        <v/>
      </c>
      <c r="AC6011" s="382" t="str">
        <f t="shared" si="1131"/>
        <v/>
      </c>
      <c r="AD6011" s="382" t="str">
        <f t="shared" si="1132"/>
        <v/>
      </c>
    </row>
    <row r="6012" spans="11:30">
      <c r="K6012" s="4">
        <f t="shared" si="1128"/>
        <v>2</v>
      </c>
      <c r="L6012" s="34">
        <v>43502</v>
      </c>
      <c r="M6012" s="4">
        <v>251</v>
      </c>
      <c r="N6012" s="4">
        <v>9</v>
      </c>
      <c r="O6012" s="31">
        <v>0.33333333333333331</v>
      </c>
      <c r="P6012" s="35">
        <v>3.0300000000000002</v>
      </c>
      <c r="Q6012" s="36">
        <f t="shared" si="1129"/>
        <v>12</v>
      </c>
      <c r="R6012" s="4">
        <f t="shared" si="1130"/>
        <v>8.9699999999999989</v>
      </c>
      <c r="S6012" s="31">
        <f t="shared" si="1133"/>
        <v>0.28591435185185182</v>
      </c>
      <c r="T6012" s="31">
        <f t="shared" si="1134"/>
        <v>0.72222222222222221</v>
      </c>
      <c r="U6012" s="4">
        <f t="shared" si="1135"/>
        <v>8.9699999999999989</v>
      </c>
      <c r="V6012" s="4" t="str">
        <f t="shared" si="1136"/>
        <v/>
      </c>
      <c r="W6012" s="18" t="str">
        <f>IF(V6012="","",VLOOKUP(L6012,日射量と図３!$A$4:$C$368,3,TRUE)*238.85/100)</f>
        <v/>
      </c>
      <c r="X6012" s="4" t="str">
        <f t="shared" si="1137"/>
        <v/>
      </c>
      <c r="Y6012" s="4" t="str">
        <f t="shared" si="1138"/>
        <v/>
      </c>
      <c r="Z6012" s="4" t="str">
        <f t="shared" si="1139"/>
        <v/>
      </c>
      <c r="AA6012" s="4" t="str">
        <f>IF($V6012="","",IF(Y6012&lt;36,0,IF(AND(36&lt;=Y6012,Y6012&lt;71),VLOOKUP($W6012,日射量と図３!$E$6:$F$34,2,TRUE),IF(AND(71&lt;=Y6012,Y6012&lt;107),VLOOKUP($W6012,日射量と図３!$E$6:$G$34,3,TRUE),IF(AND(107&lt;=Y6012,Y6012&lt;143),VLOOKUP($W6012,日射量と図３!$E$6:$H$34,4,TRUE),VLOOKUP($W6012,日射量と図３!$E$6:$I$34,5,TRUE))))))</f>
        <v/>
      </c>
      <c r="AB6012" s="4" t="str">
        <f>IF($V6012="","",IF(Z6012&lt;36,0,IF(AND(36&lt;=Z6012,Z6012&lt;71),VLOOKUP($W6012,日射量と図３!$E$6:$F$34,2,TRUE),IF(AND(71&lt;=Z6012,Z6012&lt;107),VLOOKUP($W6012,日射量と図３!$E$6:$G$34,3,TRUE),IF(AND(107&lt;=Z6012,Z6012&lt;143),VLOOKUP($W6012,日射量と図３!$E$6:$H$34,4,TRUE),VLOOKUP($W6012,日射量と図３!$E$6:$I$34,5,TRUE))))))</f>
        <v/>
      </c>
      <c r="AC6012" s="382" t="str">
        <f t="shared" si="1131"/>
        <v/>
      </c>
      <c r="AD6012" s="382" t="str">
        <f t="shared" si="1132"/>
        <v/>
      </c>
    </row>
    <row r="6013" spans="11:30">
      <c r="K6013" s="4">
        <f t="shared" si="1128"/>
        <v>2</v>
      </c>
      <c r="L6013" s="34">
        <v>43502</v>
      </c>
      <c r="M6013" s="4">
        <v>251</v>
      </c>
      <c r="N6013" s="4">
        <v>10</v>
      </c>
      <c r="O6013" s="31">
        <v>0.375</v>
      </c>
      <c r="P6013" s="35">
        <v>4.04</v>
      </c>
      <c r="Q6013" s="36">
        <f t="shared" si="1129"/>
        <v>12</v>
      </c>
      <c r="R6013" s="4">
        <f t="shared" si="1130"/>
        <v>7.96</v>
      </c>
      <c r="S6013" s="31">
        <f t="shared" si="1133"/>
        <v>0.28591435185185182</v>
      </c>
      <c r="T6013" s="31">
        <f t="shared" si="1134"/>
        <v>0.72222222222222221</v>
      </c>
      <c r="U6013" s="4">
        <f t="shared" si="1135"/>
        <v>7.96</v>
      </c>
      <c r="V6013" s="4" t="str">
        <f t="shared" si="1136"/>
        <v/>
      </c>
      <c r="W6013" s="18" t="str">
        <f>IF(V6013="","",VLOOKUP(L6013,日射量と図３!$A$4:$C$368,3,TRUE)*238.85/100)</f>
        <v/>
      </c>
      <c r="X6013" s="4" t="str">
        <f t="shared" si="1137"/>
        <v/>
      </c>
      <c r="Y6013" s="4" t="str">
        <f t="shared" si="1138"/>
        <v/>
      </c>
      <c r="Z6013" s="4" t="str">
        <f t="shared" si="1139"/>
        <v/>
      </c>
      <c r="AA6013" s="4" t="str">
        <f>IF($V6013="","",IF(Y6013&lt;36,0,IF(AND(36&lt;=Y6013,Y6013&lt;71),VLOOKUP($W6013,日射量と図３!$E$6:$F$34,2,TRUE),IF(AND(71&lt;=Y6013,Y6013&lt;107),VLOOKUP($W6013,日射量と図３!$E$6:$G$34,3,TRUE),IF(AND(107&lt;=Y6013,Y6013&lt;143),VLOOKUP($W6013,日射量と図３!$E$6:$H$34,4,TRUE),VLOOKUP($W6013,日射量と図３!$E$6:$I$34,5,TRUE))))))</f>
        <v/>
      </c>
      <c r="AB6013" s="4" t="str">
        <f>IF($V6013="","",IF(Z6013&lt;36,0,IF(AND(36&lt;=Z6013,Z6013&lt;71),VLOOKUP($W6013,日射量と図３!$E$6:$F$34,2,TRUE),IF(AND(71&lt;=Z6013,Z6013&lt;107),VLOOKUP($W6013,日射量と図３!$E$6:$G$34,3,TRUE),IF(AND(107&lt;=Z6013,Z6013&lt;143),VLOOKUP($W6013,日射量と図３!$E$6:$H$34,4,TRUE),VLOOKUP($W6013,日射量と図３!$E$6:$I$34,5,TRUE))))))</f>
        <v/>
      </c>
      <c r="AC6013" s="382" t="str">
        <f t="shared" si="1131"/>
        <v/>
      </c>
      <c r="AD6013" s="382" t="str">
        <f t="shared" si="1132"/>
        <v/>
      </c>
    </row>
    <row r="6014" spans="11:30">
      <c r="K6014" s="4">
        <f t="shared" si="1128"/>
        <v>2</v>
      </c>
      <c r="L6014" s="34">
        <v>43502</v>
      </c>
      <c r="M6014" s="4">
        <v>251</v>
      </c>
      <c r="N6014" s="4">
        <v>11</v>
      </c>
      <c r="O6014" s="31">
        <v>0.41666666666666669</v>
      </c>
      <c r="P6014" s="35">
        <v>4.9999999999999991</v>
      </c>
      <c r="Q6014" s="36">
        <f t="shared" si="1129"/>
        <v>12</v>
      </c>
      <c r="R6014" s="4">
        <f t="shared" si="1130"/>
        <v>7.0000000000000009</v>
      </c>
      <c r="S6014" s="31">
        <f t="shared" si="1133"/>
        <v>0.28591435185185182</v>
      </c>
      <c r="T6014" s="31">
        <f t="shared" si="1134"/>
        <v>0.72222222222222221</v>
      </c>
      <c r="U6014" s="4">
        <f t="shared" si="1135"/>
        <v>7.0000000000000009</v>
      </c>
      <c r="V6014" s="4" t="str">
        <f t="shared" si="1136"/>
        <v/>
      </c>
      <c r="W6014" s="18" t="str">
        <f>IF(V6014="","",VLOOKUP(L6014,日射量と図３!$A$4:$C$368,3,TRUE)*238.85/100)</f>
        <v/>
      </c>
      <c r="X6014" s="4" t="str">
        <f t="shared" si="1137"/>
        <v/>
      </c>
      <c r="Y6014" s="4" t="str">
        <f t="shared" si="1138"/>
        <v/>
      </c>
      <c r="Z6014" s="4" t="str">
        <f t="shared" si="1139"/>
        <v/>
      </c>
      <c r="AA6014" s="4" t="str">
        <f>IF($V6014="","",IF(Y6014&lt;36,0,IF(AND(36&lt;=Y6014,Y6014&lt;71),VLOOKUP($W6014,日射量と図３!$E$6:$F$34,2,TRUE),IF(AND(71&lt;=Y6014,Y6014&lt;107),VLOOKUP($W6014,日射量と図３!$E$6:$G$34,3,TRUE),IF(AND(107&lt;=Y6014,Y6014&lt;143),VLOOKUP($W6014,日射量と図３!$E$6:$H$34,4,TRUE),VLOOKUP($W6014,日射量と図３!$E$6:$I$34,5,TRUE))))))</f>
        <v/>
      </c>
      <c r="AB6014" s="4" t="str">
        <f>IF($V6014="","",IF(Z6014&lt;36,0,IF(AND(36&lt;=Z6014,Z6014&lt;71),VLOOKUP($W6014,日射量と図３!$E$6:$F$34,2,TRUE),IF(AND(71&lt;=Z6014,Z6014&lt;107),VLOOKUP($W6014,日射量と図３!$E$6:$G$34,3,TRUE),IF(AND(107&lt;=Z6014,Z6014&lt;143),VLOOKUP($W6014,日射量と図３!$E$6:$H$34,4,TRUE),VLOOKUP($W6014,日射量と図３!$E$6:$I$34,5,TRUE))))))</f>
        <v/>
      </c>
      <c r="AC6014" s="382" t="str">
        <f t="shared" si="1131"/>
        <v/>
      </c>
      <c r="AD6014" s="382" t="str">
        <f t="shared" si="1132"/>
        <v/>
      </c>
    </row>
    <row r="6015" spans="11:30">
      <c r="K6015" s="4">
        <f t="shared" si="1128"/>
        <v>2</v>
      </c>
      <c r="L6015" s="34">
        <v>43502</v>
      </c>
      <c r="M6015" s="4">
        <v>251</v>
      </c>
      <c r="N6015" s="4">
        <v>12</v>
      </c>
      <c r="O6015" s="31">
        <v>0.45833333333333331</v>
      </c>
      <c r="P6015" s="35">
        <v>5.8900000000000006</v>
      </c>
      <c r="Q6015" s="36">
        <f t="shared" si="1129"/>
        <v>12</v>
      </c>
      <c r="R6015" s="4">
        <f t="shared" si="1130"/>
        <v>6.1099999999999994</v>
      </c>
      <c r="S6015" s="31">
        <f t="shared" si="1133"/>
        <v>0.28591435185185182</v>
      </c>
      <c r="T6015" s="31">
        <f t="shared" si="1134"/>
        <v>0.72222222222222221</v>
      </c>
      <c r="U6015" s="4">
        <f t="shared" si="1135"/>
        <v>6.1099999999999994</v>
      </c>
      <c r="V6015" s="4" t="str">
        <f t="shared" si="1136"/>
        <v/>
      </c>
      <c r="W6015" s="18" t="str">
        <f>IF(V6015="","",VLOOKUP(L6015,日射量と図３!$A$4:$C$368,3,TRUE)*238.85/100)</f>
        <v/>
      </c>
      <c r="X6015" s="4" t="str">
        <f t="shared" si="1137"/>
        <v/>
      </c>
      <c r="Y6015" s="4" t="str">
        <f t="shared" si="1138"/>
        <v/>
      </c>
      <c r="Z6015" s="4" t="str">
        <f t="shared" si="1139"/>
        <v/>
      </c>
      <c r="AA6015" s="4" t="str">
        <f>IF($V6015="","",IF(Y6015&lt;36,0,IF(AND(36&lt;=Y6015,Y6015&lt;71),VLOOKUP($W6015,日射量と図３!$E$6:$F$34,2,TRUE),IF(AND(71&lt;=Y6015,Y6015&lt;107),VLOOKUP($W6015,日射量と図３!$E$6:$G$34,3,TRUE),IF(AND(107&lt;=Y6015,Y6015&lt;143),VLOOKUP($W6015,日射量と図３!$E$6:$H$34,4,TRUE),VLOOKUP($W6015,日射量と図３!$E$6:$I$34,5,TRUE))))))</f>
        <v/>
      </c>
      <c r="AB6015" s="4" t="str">
        <f>IF($V6015="","",IF(Z6015&lt;36,0,IF(AND(36&lt;=Z6015,Z6015&lt;71),VLOOKUP($W6015,日射量と図３!$E$6:$F$34,2,TRUE),IF(AND(71&lt;=Z6015,Z6015&lt;107),VLOOKUP($W6015,日射量と図３!$E$6:$G$34,3,TRUE),IF(AND(107&lt;=Z6015,Z6015&lt;143),VLOOKUP($W6015,日射量と図３!$E$6:$H$34,4,TRUE),VLOOKUP($W6015,日射量と図３!$E$6:$I$34,5,TRUE))))))</f>
        <v/>
      </c>
      <c r="AC6015" s="382" t="str">
        <f t="shared" si="1131"/>
        <v/>
      </c>
      <c r="AD6015" s="382" t="str">
        <f t="shared" si="1132"/>
        <v/>
      </c>
    </row>
    <row r="6016" spans="11:30">
      <c r="K6016" s="4">
        <f t="shared" si="1128"/>
        <v>2</v>
      </c>
      <c r="L6016" s="34">
        <v>43502</v>
      </c>
      <c r="M6016" s="4">
        <v>251</v>
      </c>
      <c r="N6016" s="4">
        <v>13</v>
      </c>
      <c r="O6016" s="31">
        <v>0.5</v>
      </c>
      <c r="P6016" s="35">
        <v>6.62</v>
      </c>
      <c r="Q6016" s="36">
        <f t="shared" si="1129"/>
        <v>12</v>
      </c>
      <c r="R6016" s="4">
        <f t="shared" si="1130"/>
        <v>5.38</v>
      </c>
      <c r="S6016" s="31">
        <f t="shared" si="1133"/>
        <v>0.28591435185185182</v>
      </c>
      <c r="T6016" s="31">
        <f t="shared" si="1134"/>
        <v>0.72222222222222221</v>
      </c>
      <c r="U6016" s="4">
        <f t="shared" si="1135"/>
        <v>5.38</v>
      </c>
      <c r="V6016" s="4" t="str">
        <f t="shared" si="1136"/>
        <v/>
      </c>
      <c r="W6016" s="18" t="str">
        <f>IF(V6016="","",VLOOKUP(L6016,日射量と図３!$A$4:$C$368,3,TRUE)*238.85/100)</f>
        <v/>
      </c>
      <c r="X6016" s="4" t="str">
        <f t="shared" si="1137"/>
        <v/>
      </c>
      <c r="Y6016" s="4" t="str">
        <f t="shared" si="1138"/>
        <v/>
      </c>
      <c r="Z6016" s="4" t="str">
        <f t="shared" si="1139"/>
        <v/>
      </c>
      <c r="AA6016" s="4" t="str">
        <f>IF($V6016="","",IF(Y6016&lt;36,0,IF(AND(36&lt;=Y6016,Y6016&lt;71),VLOOKUP($W6016,日射量と図３!$E$6:$F$34,2,TRUE),IF(AND(71&lt;=Y6016,Y6016&lt;107),VLOOKUP($W6016,日射量と図３!$E$6:$G$34,3,TRUE),IF(AND(107&lt;=Y6016,Y6016&lt;143),VLOOKUP($W6016,日射量と図３!$E$6:$H$34,4,TRUE),VLOOKUP($W6016,日射量と図３!$E$6:$I$34,5,TRUE))))))</f>
        <v/>
      </c>
      <c r="AB6016" s="4" t="str">
        <f>IF($V6016="","",IF(Z6016&lt;36,0,IF(AND(36&lt;=Z6016,Z6016&lt;71),VLOOKUP($W6016,日射量と図３!$E$6:$F$34,2,TRUE),IF(AND(71&lt;=Z6016,Z6016&lt;107),VLOOKUP($W6016,日射量と図３!$E$6:$G$34,3,TRUE),IF(AND(107&lt;=Z6016,Z6016&lt;143),VLOOKUP($W6016,日射量と図３!$E$6:$H$34,4,TRUE),VLOOKUP($W6016,日射量と図３!$E$6:$I$34,5,TRUE))))))</f>
        <v/>
      </c>
      <c r="AC6016" s="382" t="str">
        <f t="shared" si="1131"/>
        <v/>
      </c>
      <c r="AD6016" s="382" t="str">
        <f t="shared" si="1132"/>
        <v/>
      </c>
    </row>
    <row r="6017" spans="11:30">
      <c r="K6017" s="4">
        <f t="shared" si="1128"/>
        <v>2</v>
      </c>
      <c r="L6017" s="34">
        <v>43502</v>
      </c>
      <c r="M6017" s="4">
        <v>251</v>
      </c>
      <c r="N6017" s="4">
        <v>14</v>
      </c>
      <c r="O6017" s="31">
        <v>0.54166666666666663</v>
      </c>
      <c r="P6017" s="35">
        <v>7.3400000000000007</v>
      </c>
      <c r="Q6017" s="36">
        <f t="shared" si="1129"/>
        <v>12</v>
      </c>
      <c r="R6017" s="4">
        <f t="shared" si="1130"/>
        <v>4.6599999999999993</v>
      </c>
      <c r="S6017" s="31">
        <f t="shared" si="1133"/>
        <v>0.28591435185185182</v>
      </c>
      <c r="T6017" s="31">
        <f t="shared" si="1134"/>
        <v>0.72222222222222221</v>
      </c>
      <c r="U6017" s="4">
        <f t="shared" si="1135"/>
        <v>4.6599999999999993</v>
      </c>
      <c r="V6017" s="4" t="str">
        <f t="shared" si="1136"/>
        <v/>
      </c>
      <c r="W6017" s="18" t="str">
        <f>IF(V6017="","",VLOOKUP(L6017,日射量と図３!$A$4:$C$368,3,TRUE)*238.85/100)</f>
        <v/>
      </c>
      <c r="X6017" s="4" t="str">
        <f t="shared" si="1137"/>
        <v/>
      </c>
      <c r="Y6017" s="4" t="str">
        <f t="shared" si="1138"/>
        <v/>
      </c>
      <c r="Z6017" s="4" t="str">
        <f t="shared" si="1139"/>
        <v/>
      </c>
      <c r="AA6017" s="4" t="str">
        <f>IF($V6017="","",IF(Y6017&lt;36,0,IF(AND(36&lt;=Y6017,Y6017&lt;71),VLOOKUP($W6017,日射量と図３!$E$6:$F$34,2,TRUE),IF(AND(71&lt;=Y6017,Y6017&lt;107),VLOOKUP($W6017,日射量と図３!$E$6:$G$34,3,TRUE),IF(AND(107&lt;=Y6017,Y6017&lt;143),VLOOKUP($W6017,日射量と図３!$E$6:$H$34,4,TRUE),VLOOKUP($W6017,日射量と図３!$E$6:$I$34,5,TRUE))))))</f>
        <v/>
      </c>
      <c r="AB6017" s="4" t="str">
        <f>IF($V6017="","",IF(Z6017&lt;36,0,IF(AND(36&lt;=Z6017,Z6017&lt;71),VLOOKUP($W6017,日射量と図３!$E$6:$F$34,2,TRUE),IF(AND(71&lt;=Z6017,Z6017&lt;107),VLOOKUP($W6017,日射量と図３!$E$6:$G$34,3,TRUE),IF(AND(107&lt;=Z6017,Z6017&lt;143),VLOOKUP($W6017,日射量と図３!$E$6:$H$34,4,TRUE),VLOOKUP($W6017,日射量と図３!$E$6:$I$34,5,TRUE))))))</f>
        <v/>
      </c>
      <c r="AC6017" s="382" t="str">
        <f t="shared" si="1131"/>
        <v/>
      </c>
      <c r="AD6017" s="382" t="str">
        <f t="shared" si="1132"/>
        <v/>
      </c>
    </row>
    <row r="6018" spans="11:30">
      <c r="K6018" s="4">
        <f t="shared" si="1128"/>
        <v>2</v>
      </c>
      <c r="L6018" s="34">
        <v>43502</v>
      </c>
      <c r="M6018" s="4">
        <v>251</v>
      </c>
      <c r="N6018" s="4">
        <v>15</v>
      </c>
      <c r="O6018" s="31">
        <v>0.58333333333333337</v>
      </c>
      <c r="P6018" s="35">
        <v>7.12</v>
      </c>
      <c r="Q6018" s="36">
        <f t="shared" si="1129"/>
        <v>12</v>
      </c>
      <c r="R6018" s="4">
        <f t="shared" si="1130"/>
        <v>4.88</v>
      </c>
      <c r="S6018" s="31">
        <f t="shared" si="1133"/>
        <v>0.28591435185185182</v>
      </c>
      <c r="T6018" s="31">
        <f t="shared" si="1134"/>
        <v>0.72222222222222221</v>
      </c>
      <c r="U6018" s="4">
        <f t="shared" si="1135"/>
        <v>4.88</v>
      </c>
      <c r="V6018" s="4" t="str">
        <f t="shared" si="1136"/>
        <v/>
      </c>
      <c r="W6018" s="18" t="str">
        <f>IF(V6018="","",VLOOKUP(L6018,日射量と図３!$A$4:$C$368,3,TRUE)*238.85/100)</f>
        <v/>
      </c>
      <c r="X6018" s="4" t="str">
        <f t="shared" si="1137"/>
        <v/>
      </c>
      <c r="Y6018" s="4" t="str">
        <f t="shared" si="1138"/>
        <v/>
      </c>
      <c r="Z6018" s="4" t="str">
        <f t="shared" si="1139"/>
        <v/>
      </c>
      <c r="AA6018" s="4" t="str">
        <f>IF($V6018="","",IF(Y6018&lt;36,0,IF(AND(36&lt;=Y6018,Y6018&lt;71),VLOOKUP($W6018,日射量と図３!$E$6:$F$34,2,TRUE),IF(AND(71&lt;=Y6018,Y6018&lt;107),VLOOKUP($W6018,日射量と図３!$E$6:$G$34,3,TRUE),IF(AND(107&lt;=Y6018,Y6018&lt;143),VLOOKUP($W6018,日射量と図３!$E$6:$H$34,4,TRUE),VLOOKUP($W6018,日射量と図３!$E$6:$I$34,5,TRUE))))))</f>
        <v/>
      </c>
      <c r="AB6018" s="4" t="str">
        <f>IF($V6018="","",IF(Z6018&lt;36,0,IF(AND(36&lt;=Z6018,Z6018&lt;71),VLOOKUP($W6018,日射量と図３!$E$6:$F$34,2,TRUE),IF(AND(71&lt;=Z6018,Z6018&lt;107),VLOOKUP($W6018,日射量と図３!$E$6:$G$34,3,TRUE),IF(AND(107&lt;=Z6018,Z6018&lt;143),VLOOKUP($W6018,日射量と図３!$E$6:$H$34,4,TRUE),VLOOKUP($W6018,日射量と図３!$E$6:$I$34,5,TRUE))))))</f>
        <v/>
      </c>
      <c r="AC6018" s="382" t="str">
        <f t="shared" si="1131"/>
        <v/>
      </c>
      <c r="AD6018" s="382" t="str">
        <f t="shared" si="1132"/>
        <v/>
      </c>
    </row>
    <row r="6019" spans="11:30">
      <c r="K6019" s="4">
        <f t="shared" si="1128"/>
        <v>2</v>
      </c>
      <c r="L6019" s="34">
        <v>43502</v>
      </c>
      <c r="M6019" s="4">
        <v>251</v>
      </c>
      <c r="N6019" s="4">
        <v>16</v>
      </c>
      <c r="O6019" s="31">
        <v>0.625</v>
      </c>
      <c r="P6019" s="35">
        <v>7.45</v>
      </c>
      <c r="Q6019" s="36">
        <f t="shared" si="1129"/>
        <v>16</v>
      </c>
      <c r="R6019" s="4">
        <f t="shared" si="1130"/>
        <v>8.5500000000000007</v>
      </c>
      <c r="S6019" s="31">
        <f t="shared" si="1133"/>
        <v>0.28591435185185182</v>
      </c>
      <c r="T6019" s="31">
        <f t="shared" si="1134"/>
        <v>0.72222222222222221</v>
      </c>
      <c r="U6019" s="4">
        <f t="shared" si="1135"/>
        <v>8.5500000000000007</v>
      </c>
      <c r="V6019" s="4" t="str">
        <f t="shared" si="1136"/>
        <v/>
      </c>
      <c r="W6019" s="18" t="str">
        <f>IF(V6019="","",VLOOKUP(L6019,日射量と図３!$A$4:$C$368,3,TRUE)*238.85/100)</f>
        <v/>
      </c>
      <c r="X6019" s="4" t="str">
        <f t="shared" si="1137"/>
        <v/>
      </c>
      <c r="Y6019" s="4" t="str">
        <f t="shared" si="1138"/>
        <v/>
      </c>
      <c r="Z6019" s="4" t="str">
        <f t="shared" si="1139"/>
        <v/>
      </c>
      <c r="AA6019" s="4" t="str">
        <f>IF($V6019="","",IF(Y6019&lt;36,0,IF(AND(36&lt;=Y6019,Y6019&lt;71),VLOOKUP($W6019,日射量と図３!$E$6:$F$34,2,TRUE),IF(AND(71&lt;=Y6019,Y6019&lt;107),VLOOKUP($W6019,日射量と図３!$E$6:$G$34,3,TRUE),IF(AND(107&lt;=Y6019,Y6019&lt;143),VLOOKUP($W6019,日射量と図３!$E$6:$H$34,4,TRUE),VLOOKUP($W6019,日射量と図３!$E$6:$I$34,5,TRUE))))))</f>
        <v/>
      </c>
      <c r="AB6019" s="4" t="str">
        <f>IF($V6019="","",IF(Z6019&lt;36,0,IF(AND(36&lt;=Z6019,Z6019&lt;71),VLOOKUP($W6019,日射量と図３!$E$6:$F$34,2,TRUE),IF(AND(71&lt;=Z6019,Z6019&lt;107),VLOOKUP($W6019,日射量と図３!$E$6:$G$34,3,TRUE),IF(AND(107&lt;=Z6019,Z6019&lt;143),VLOOKUP($W6019,日射量と図３!$E$6:$H$34,4,TRUE),VLOOKUP($W6019,日射量と図３!$E$6:$I$34,5,TRUE))))))</f>
        <v/>
      </c>
      <c r="AC6019" s="382" t="str">
        <f t="shared" si="1131"/>
        <v/>
      </c>
      <c r="AD6019" s="382" t="str">
        <f t="shared" si="1132"/>
        <v/>
      </c>
    </row>
    <row r="6020" spans="11:30">
      <c r="K6020" s="4">
        <f t="shared" si="1128"/>
        <v>2</v>
      </c>
      <c r="L6020" s="34">
        <v>43502</v>
      </c>
      <c r="M6020" s="4">
        <v>251</v>
      </c>
      <c r="N6020" s="4">
        <v>17</v>
      </c>
      <c r="O6020" s="31">
        <v>0.66666666666666663</v>
      </c>
      <c r="P6020" s="35">
        <v>6.67</v>
      </c>
      <c r="Q6020" s="36">
        <f t="shared" si="1129"/>
        <v>16</v>
      </c>
      <c r="R6020" s="4">
        <f t="shared" si="1130"/>
        <v>9.33</v>
      </c>
      <c r="S6020" s="31">
        <f t="shared" si="1133"/>
        <v>0.28591435185185182</v>
      </c>
      <c r="T6020" s="31">
        <f t="shared" si="1134"/>
        <v>0.72222222222222221</v>
      </c>
      <c r="U6020" s="4">
        <f t="shared" si="1135"/>
        <v>9.33</v>
      </c>
      <c r="V6020" s="4" t="str">
        <f t="shared" si="1136"/>
        <v/>
      </c>
      <c r="W6020" s="18" t="str">
        <f>IF(V6020="","",VLOOKUP(L6020,日射量と図３!$A$4:$C$368,3,TRUE)*238.85/100)</f>
        <v/>
      </c>
      <c r="X6020" s="4" t="str">
        <f t="shared" si="1137"/>
        <v/>
      </c>
      <c r="Y6020" s="4" t="str">
        <f t="shared" si="1138"/>
        <v/>
      </c>
      <c r="Z6020" s="4" t="str">
        <f t="shared" si="1139"/>
        <v/>
      </c>
      <c r="AA6020" s="4" t="str">
        <f>IF($V6020="","",IF(Y6020&lt;36,0,IF(AND(36&lt;=Y6020,Y6020&lt;71),VLOOKUP($W6020,日射量と図３!$E$6:$F$34,2,TRUE),IF(AND(71&lt;=Y6020,Y6020&lt;107),VLOOKUP($W6020,日射量と図３!$E$6:$G$34,3,TRUE),IF(AND(107&lt;=Y6020,Y6020&lt;143),VLOOKUP($W6020,日射量と図３!$E$6:$H$34,4,TRUE),VLOOKUP($W6020,日射量と図３!$E$6:$I$34,5,TRUE))))))</f>
        <v/>
      </c>
      <c r="AB6020" s="4" t="str">
        <f>IF($V6020="","",IF(Z6020&lt;36,0,IF(AND(36&lt;=Z6020,Z6020&lt;71),VLOOKUP($W6020,日射量と図３!$E$6:$F$34,2,TRUE),IF(AND(71&lt;=Z6020,Z6020&lt;107),VLOOKUP($W6020,日射量と図３!$E$6:$G$34,3,TRUE),IF(AND(107&lt;=Z6020,Z6020&lt;143),VLOOKUP($W6020,日射量と図３!$E$6:$H$34,4,TRUE),VLOOKUP($W6020,日射量と図３!$E$6:$I$34,5,TRUE))))))</f>
        <v/>
      </c>
      <c r="AC6020" s="382" t="str">
        <f t="shared" si="1131"/>
        <v/>
      </c>
      <c r="AD6020" s="382" t="str">
        <f t="shared" si="1132"/>
        <v/>
      </c>
    </row>
    <row r="6021" spans="11:30">
      <c r="K6021" s="4">
        <f t="shared" ref="K6021:K6084" si="1140">MONTH(L6021)</f>
        <v>2</v>
      </c>
      <c r="L6021" s="34">
        <v>43502</v>
      </c>
      <c r="M6021" s="4">
        <v>251</v>
      </c>
      <c r="N6021" s="4">
        <v>18</v>
      </c>
      <c r="O6021" s="31">
        <v>0.70833333333333337</v>
      </c>
      <c r="P6021" s="35">
        <v>5.9300000000000006</v>
      </c>
      <c r="Q6021" s="36">
        <f t="shared" ref="Q6021:Q6084" si="1141">IF(O6021&lt;$B$15,$D$14,IF(O6021&lt;$B$16,$D$15,IF(O6021&lt;$B$17,$D$16,IF(O6021&lt;$B$18,$D$17,IF(O6021&lt;$B$19,$D$18,$D$19)))))</f>
        <v>16</v>
      </c>
      <c r="R6021" s="4">
        <f t="shared" ref="R6021:R6084" si="1142">IF(Q6021-P6021&gt;0,Q6021-P6021,0)</f>
        <v>10.07</v>
      </c>
      <c r="S6021" s="31">
        <f t="shared" si="1133"/>
        <v>0.28591435185185182</v>
      </c>
      <c r="T6021" s="31">
        <f t="shared" si="1134"/>
        <v>0.72222222222222221</v>
      </c>
      <c r="U6021" s="4">
        <f t="shared" si="1135"/>
        <v>10.07</v>
      </c>
      <c r="V6021" s="4" t="str">
        <f t="shared" si="1136"/>
        <v/>
      </c>
      <c r="W6021" s="18" t="str">
        <f>IF(V6021="","",VLOOKUP(L6021,日射量と図３!$A$4:$C$368,3,TRUE)*238.85/100)</f>
        <v/>
      </c>
      <c r="X6021" s="4" t="str">
        <f t="shared" si="1137"/>
        <v/>
      </c>
      <c r="Y6021" s="4" t="str">
        <f t="shared" si="1138"/>
        <v/>
      </c>
      <c r="Z6021" s="4" t="str">
        <f t="shared" si="1139"/>
        <v/>
      </c>
      <c r="AA6021" s="4" t="str">
        <f>IF($V6021="","",IF(Y6021&lt;36,0,IF(AND(36&lt;=Y6021,Y6021&lt;71),VLOOKUP($W6021,日射量と図３!$E$6:$F$34,2,TRUE),IF(AND(71&lt;=Y6021,Y6021&lt;107),VLOOKUP($W6021,日射量と図３!$E$6:$G$34,3,TRUE),IF(AND(107&lt;=Y6021,Y6021&lt;143),VLOOKUP($W6021,日射量と図３!$E$6:$H$34,4,TRUE),VLOOKUP($W6021,日射量と図３!$E$6:$I$34,5,TRUE))))))</f>
        <v/>
      </c>
      <c r="AB6021" s="4" t="str">
        <f>IF($V6021="","",IF(Z6021&lt;36,0,IF(AND(36&lt;=Z6021,Z6021&lt;71),VLOOKUP($W6021,日射量と図３!$E$6:$F$34,2,TRUE),IF(AND(71&lt;=Z6021,Z6021&lt;107),VLOOKUP($W6021,日射量と図３!$E$6:$G$34,3,TRUE),IF(AND(107&lt;=Z6021,Z6021&lt;143),VLOOKUP($W6021,日射量と図３!$E$6:$H$34,4,TRUE),VLOOKUP($W6021,日射量と図３!$E$6:$I$34,5,TRUE))))))</f>
        <v/>
      </c>
      <c r="AC6021" s="382" t="str">
        <f t="shared" si="1131"/>
        <v/>
      </c>
      <c r="AD6021" s="382" t="str">
        <f t="shared" si="1132"/>
        <v/>
      </c>
    </row>
    <row r="6022" spans="11:30">
      <c r="K6022" s="4">
        <f t="shared" si="1140"/>
        <v>2</v>
      </c>
      <c r="L6022" s="34">
        <v>43502</v>
      </c>
      <c r="M6022" s="4">
        <v>251</v>
      </c>
      <c r="N6022" s="4">
        <v>19</v>
      </c>
      <c r="O6022" s="31">
        <v>0.75</v>
      </c>
      <c r="P6022" s="35">
        <v>5.0999999999999996</v>
      </c>
      <c r="Q6022" s="36">
        <f t="shared" si="1141"/>
        <v>16</v>
      </c>
      <c r="R6022" s="4">
        <f t="shared" si="1142"/>
        <v>10.9</v>
      </c>
      <c r="S6022" s="31">
        <f t="shared" si="1133"/>
        <v>0.28591435185185182</v>
      </c>
      <c r="T6022" s="31">
        <f t="shared" si="1134"/>
        <v>0.72222222222222221</v>
      </c>
      <c r="U6022" s="4">
        <f t="shared" si="1135"/>
        <v>0</v>
      </c>
      <c r="V6022" s="4" t="str">
        <f t="shared" si="1136"/>
        <v/>
      </c>
      <c r="W6022" s="18" t="str">
        <f>IF(V6022="","",VLOOKUP(L6022,日射量と図３!$A$4:$C$368,3,TRUE)*238.85/100)</f>
        <v/>
      </c>
      <c r="X6022" s="4" t="str">
        <f t="shared" si="1137"/>
        <v/>
      </c>
      <c r="Y6022" s="4" t="str">
        <f t="shared" si="1138"/>
        <v/>
      </c>
      <c r="Z6022" s="4" t="str">
        <f t="shared" si="1139"/>
        <v/>
      </c>
      <c r="AA6022" s="4" t="str">
        <f>IF($V6022="","",IF(Y6022&lt;36,0,IF(AND(36&lt;=Y6022,Y6022&lt;71),VLOOKUP($W6022,日射量と図３!$E$6:$F$34,2,TRUE),IF(AND(71&lt;=Y6022,Y6022&lt;107),VLOOKUP($W6022,日射量と図３!$E$6:$G$34,3,TRUE),IF(AND(107&lt;=Y6022,Y6022&lt;143),VLOOKUP($W6022,日射量と図３!$E$6:$H$34,4,TRUE),VLOOKUP($W6022,日射量と図３!$E$6:$I$34,5,TRUE))))))</f>
        <v/>
      </c>
      <c r="AB6022" s="4" t="str">
        <f>IF($V6022="","",IF(Z6022&lt;36,0,IF(AND(36&lt;=Z6022,Z6022&lt;71),VLOOKUP($W6022,日射量と図３!$E$6:$F$34,2,TRUE),IF(AND(71&lt;=Z6022,Z6022&lt;107),VLOOKUP($W6022,日射量と図３!$E$6:$G$34,3,TRUE),IF(AND(107&lt;=Z6022,Z6022&lt;143),VLOOKUP($W6022,日射量と図３!$E$6:$H$34,4,TRUE),VLOOKUP($W6022,日射量と図３!$E$6:$I$34,5,TRUE))))))</f>
        <v/>
      </c>
      <c r="AC6022" s="382" t="str">
        <f t="shared" si="1131"/>
        <v/>
      </c>
      <c r="AD6022" s="382" t="str">
        <f t="shared" si="1132"/>
        <v/>
      </c>
    </row>
    <row r="6023" spans="11:30">
      <c r="K6023" s="4">
        <f t="shared" si="1140"/>
        <v>2</v>
      </c>
      <c r="L6023" s="34">
        <v>43502</v>
      </c>
      <c r="M6023" s="4">
        <v>251</v>
      </c>
      <c r="N6023" s="4">
        <v>20</v>
      </c>
      <c r="O6023" s="31">
        <v>0.79166666666666663</v>
      </c>
      <c r="P6023" s="35">
        <v>4.7299999999999995</v>
      </c>
      <c r="Q6023" s="36">
        <f t="shared" si="1141"/>
        <v>16</v>
      </c>
      <c r="R6023" s="4">
        <f t="shared" si="1142"/>
        <v>11.27</v>
      </c>
      <c r="S6023" s="31">
        <f t="shared" si="1133"/>
        <v>0.28591435185185182</v>
      </c>
      <c r="T6023" s="31">
        <f t="shared" si="1134"/>
        <v>0.72222222222222221</v>
      </c>
      <c r="U6023" s="4">
        <f t="shared" si="1135"/>
        <v>0</v>
      </c>
      <c r="V6023" s="4" t="str">
        <f t="shared" si="1136"/>
        <v/>
      </c>
      <c r="W6023" s="18" t="str">
        <f>IF(V6023="","",VLOOKUP(L6023,日射量と図３!$A$4:$C$368,3,TRUE)*238.85/100)</f>
        <v/>
      </c>
      <c r="X6023" s="4" t="str">
        <f t="shared" si="1137"/>
        <v/>
      </c>
      <c r="Y6023" s="4" t="str">
        <f t="shared" si="1138"/>
        <v/>
      </c>
      <c r="Z6023" s="4" t="str">
        <f t="shared" si="1139"/>
        <v/>
      </c>
      <c r="AA6023" s="4" t="str">
        <f>IF($V6023="","",IF(Y6023&lt;36,0,IF(AND(36&lt;=Y6023,Y6023&lt;71),VLOOKUP($W6023,日射量と図３!$E$6:$F$34,2,TRUE),IF(AND(71&lt;=Y6023,Y6023&lt;107),VLOOKUP($W6023,日射量と図３!$E$6:$G$34,3,TRUE),IF(AND(107&lt;=Y6023,Y6023&lt;143),VLOOKUP($W6023,日射量と図３!$E$6:$H$34,4,TRUE),VLOOKUP($W6023,日射量と図３!$E$6:$I$34,5,TRUE))))))</f>
        <v/>
      </c>
      <c r="AB6023" s="4" t="str">
        <f>IF($V6023="","",IF(Z6023&lt;36,0,IF(AND(36&lt;=Z6023,Z6023&lt;71),VLOOKUP($W6023,日射量と図３!$E$6:$F$34,2,TRUE),IF(AND(71&lt;=Z6023,Z6023&lt;107),VLOOKUP($W6023,日射量と図３!$E$6:$G$34,3,TRUE),IF(AND(107&lt;=Z6023,Z6023&lt;143),VLOOKUP($W6023,日射量と図３!$E$6:$H$34,4,TRUE),VLOOKUP($W6023,日射量と図３!$E$6:$I$34,5,TRUE))))))</f>
        <v/>
      </c>
      <c r="AC6023" s="382" t="str">
        <f t="shared" si="1131"/>
        <v/>
      </c>
      <c r="AD6023" s="382" t="str">
        <f t="shared" si="1132"/>
        <v/>
      </c>
    </row>
    <row r="6024" spans="11:30">
      <c r="K6024" s="4">
        <f t="shared" si="1140"/>
        <v>2</v>
      </c>
      <c r="L6024" s="34">
        <v>43502</v>
      </c>
      <c r="M6024" s="4">
        <v>251</v>
      </c>
      <c r="N6024" s="4">
        <v>21</v>
      </c>
      <c r="O6024" s="31">
        <v>0.83333333333333337</v>
      </c>
      <c r="P6024" s="35">
        <v>4.3600000000000003</v>
      </c>
      <c r="Q6024" s="36">
        <f t="shared" si="1141"/>
        <v>16</v>
      </c>
      <c r="R6024" s="4">
        <f t="shared" si="1142"/>
        <v>11.64</v>
      </c>
      <c r="S6024" s="31">
        <f t="shared" si="1133"/>
        <v>0.28591435185185182</v>
      </c>
      <c r="T6024" s="31">
        <f t="shared" si="1134"/>
        <v>0.72222222222222221</v>
      </c>
      <c r="U6024" s="4">
        <f t="shared" si="1135"/>
        <v>0</v>
      </c>
      <c r="V6024" s="4" t="str">
        <f t="shared" si="1136"/>
        <v/>
      </c>
      <c r="W6024" s="18" t="str">
        <f>IF(V6024="","",VLOOKUP(L6024,日射量と図３!$A$4:$C$368,3,TRUE)*238.85/100)</f>
        <v/>
      </c>
      <c r="X6024" s="4" t="str">
        <f t="shared" si="1137"/>
        <v/>
      </c>
      <c r="Y6024" s="4" t="str">
        <f t="shared" si="1138"/>
        <v/>
      </c>
      <c r="Z6024" s="4" t="str">
        <f t="shared" si="1139"/>
        <v/>
      </c>
      <c r="AA6024" s="4" t="str">
        <f>IF($V6024="","",IF(Y6024&lt;36,0,IF(AND(36&lt;=Y6024,Y6024&lt;71),VLOOKUP($W6024,日射量と図３!$E$6:$F$34,2,TRUE),IF(AND(71&lt;=Y6024,Y6024&lt;107),VLOOKUP($W6024,日射量と図３!$E$6:$G$34,3,TRUE),IF(AND(107&lt;=Y6024,Y6024&lt;143),VLOOKUP($W6024,日射量と図３!$E$6:$H$34,4,TRUE),VLOOKUP($W6024,日射量と図３!$E$6:$I$34,5,TRUE))))))</f>
        <v/>
      </c>
      <c r="AB6024" s="4" t="str">
        <f>IF($V6024="","",IF(Z6024&lt;36,0,IF(AND(36&lt;=Z6024,Z6024&lt;71),VLOOKUP($W6024,日射量と図３!$E$6:$F$34,2,TRUE),IF(AND(71&lt;=Z6024,Z6024&lt;107),VLOOKUP($W6024,日射量と図３!$E$6:$G$34,3,TRUE),IF(AND(107&lt;=Z6024,Z6024&lt;143),VLOOKUP($W6024,日射量と図３!$E$6:$H$34,4,TRUE),VLOOKUP($W6024,日射量と図３!$E$6:$I$34,5,TRUE))))))</f>
        <v/>
      </c>
      <c r="AC6024" s="382" t="str">
        <f t="shared" si="1131"/>
        <v/>
      </c>
      <c r="AD6024" s="382" t="str">
        <f t="shared" si="1132"/>
        <v/>
      </c>
    </row>
    <row r="6025" spans="11:30">
      <c r="K6025" s="4">
        <f t="shared" si="1140"/>
        <v>2</v>
      </c>
      <c r="L6025" s="34">
        <v>43502</v>
      </c>
      <c r="M6025" s="4">
        <v>251</v>
      </c>
      <c r="N6025" s="4">
        <v>22</v>
      </c>
      <c r="O6025" s="31">
        <v>0.875</v>
      </c>
      <c r="P6025" s="35">
        <v>3.9500000000000006</v>
      </c>
      <c r="Q6025" s="36">
        <f t="shared" si="1141"/>
        <v>16</v>
      </c>
      <c r="R6025" s="4">
        <f t="shared" si="1142"/>
        <v>12.049999999999999</v>
      </c>
      <c r="S6025" s="31">
        <f t="shared" si="1133"/>
        <v>0.28591435185185182</v>
      </c>
      <c r="T6025" s="31">
        <f t="shared" si="1134"/>
        <v>0.72222222222222221</v>
      </c>
      <c r="U6025" s="4">
        <f t="shared" si="1135"/>
        <v>0</v>
      </c>
      <c r="V6025" s="4" t="str">
        <f t="shared" si="1136"/>
        <v/>
      </c>
      <c r="W6025" s="18" t="str">
        <f>IF(V6025="","",VLOOKUP(L6025,日射量と図３!$A$4:$C$368,3,TRUE)*238.85/100)</f>
        <v/>
      </c>
      <c r="X6025" s="4" t="str">
        <f t="shared" si="1137"/>
        <v/>
      </c>
      <c r="Y6025" s="4" t="str">
        <f t="shared" si="1138"/>
        <v/>
      </c>
      <c r="Z6025" s="4" t="str">
        <f t="shared" si="1139"/>
        <v/>
      </c>
      <c r="AA6025" s="4" t="str">
        <f>IF($V6025="","",IF(Y6025&lt;36,0,IF(AND(36&lt;=Y6025,Y6025&lt;71),VLOOKUP($W6025,日射量と図３!$E$6:$F$34,2,TRUE),IF(AND(71&lt;=Y6025,Y6025&lt;107),VLOOKUP($W6025,日射量と図３!$E$6:$G$34,3,TRUE),IF(AND(107&lt;=Y6025,Y6025&lt;143),VLOOKUP($W6025,日射量と図３!$E$6:$H$34,4,TRUE),VLOOKUP($W6025,日射量と図３!$E$6:$I$34,5,TRUE))))))</f>
        <v/>
      </c>
      <c r="AB6025" s="4" t="str">
        <f>IF($V6025="","",IF(Z6025&lt;36,0,IF(AND(36&lt;=Z6025,Z6025&lt;71),VLOOKUP($W6025,日射量と図３!$E$6:$F$34,2,TRUE),IF(AND(71&lt;=Z6025,Z6025&lt;107),VLOOKUP($W6025,日射量と図３!$E$6:$G$34,3,TRUE),IF(AND(107&lt;=Z6025,Z6025&lt;143),VLOOKUP($W6025,日射量と図３!$E$6:$H$34,4,TRUE),VLOOKUP($W6025,日射量と図３!$E$6:$I$34,5,TRUE))))))</f>
        <v/>
      </c>
      <c r="AC6025" s="382" t="str">
        <f t="shared" si="1131"/>
        <v/>
      </c>
      <c r="AD6025" s="382" t="str">
        <f t="shared" si="1132"/>
        <v/>
      </c>
    </row>
    <row r="6026" spans="11:30">
      <c r="K6026" s="4">
        <f t="shared" si="1140"/>
        <v>2</v>
      </c>
      <c r="L6026" s="34">
        <v>43502</v>
      </c>
      <c r="M6026" s="4">
        <v>251</v>
      </c>
      <c r="N6026" s="4">
        <v>23</v>
      </c>
      <c r="O6026" s="31">
        <v>0.91666666666666663</v>
      </c>
      <c r="P6026" s="35">
        <v>3.5799999999999996</v>
      </c>
      <c r="Q6026" s="36">
        <f t="shared" si="1141"/>
        <v>13</v>
      </c>
      <c r="R6026" s="4">
        <f t="shared" si="1142"/>
        <v>9.42</v>
      </c>
      <c r="S6026" s="31">
        <f t="shared" si="1133"/>
        <v>0.28591435185185182</v>
      </c>
      <c r="T6026" s="31">
        <f t="shared" si="1134"/>
        <v>0.72222222222222221</v>
      </c>
      <c r="U6026" s="4">
        <f t="shared" si="1135"/>
        <v>0</v>
      </c>
      <c r="V6026" s="4" t="str">
        <f t="shared" si="1136"/>
        <v/>
      </c>
      <c r="W6026" s="18" t="str">
        <f>IF(V6026="","",VLOOKUP(L6026,日射量と図３!$A$4:$C$368,3,TRUE)*238.85/100)</f>
        <v/>
      </c>
      <c r="X6026" s="4" t="str">
        <f t="shared" si="1137"/>
        <v/>
      </c>
      <c r="Y6026" s="4" t="str">
        <f t="shared" si="1138"/>
        <v/>
      </c>
      <c r="Z6026" s="4" t="str">
        <f t="shared" si="1139"/>
        <v/>
      </c>
      <c r="AA6026" s="4" t="str">
        <f>IF($V6026="","",IF(Y6026&lt;36,0,IF(AND(36&lt;=Y6026,Y6026&lt;71),VLOOKUP($W6026,日射量と図３!$E$6:$F$34,2,TRUE),IF(AND(71&lt;=Y6026,Y6026&lt;107),VLOOKUP($W6026,日射量と図３!$E$6:$G$34,3,TRUE),IF(AND(107&lt;=Y6026,Y6026&lt;143),VLOOKUP($W6026,日射量と図３!$E$6:$H$34,4,TRUE),VLOOKUP($W6026,日射量と図３!$E$6:$I$34,5,TRUE))))))</f>
        <v/>
      </c>
      <c r="AB6026" s="4" t="str">
        <f>IF($V6026="","",IF(Z6026&lt;36,0,IF(AND(36&lt;=Z6026,Z6026&lt;71),VLOOKUP($W6026,日射量と図３!$E$6:$F$34,2,TRUE),IF(AND(71&lt;=Z6026,Z6026&lt;107),VLOOKUP($W6026,日射量と図３!$E$6:$G$34,3,TRUE),IF(AND(107&lt;=Z6026,Z6026&lt;143),VLOOKUP($W6026,日射量と図３!$E$6:$H$34,4,TRUE),VLOOKUP($W6026,日射量と図３!$E$6:$I$34,5,TRUE))))))</f>
        <v/>
      </c>
      <c r="AC6026" s="382" t="str">
        <f t="shared" si="1131"/>
        <v/>
      </c>
      <c r="AD6026" s="382" t="str">
        <f t="shared" si="1132"/>
        <v/>
      </c>
    </row>
    <row r="6027" spans="11:30">
      <c r="K6027" s="4">
        <f t="shared" si="1140"/>
        <v>2</v>
      </c>
      <c r="L6027" s="34">
        <v>43502</v>
      </c>
      <c r="M6027" s="4">
        <v>251</v>
      </c>
      <c r="N6027" s="4">
        <v>24</v>
      </c>
      <c r="O6027" s="31">
        <v>0.95833333333333337</v>
      </c>
      <c r="P6027" s="35">
        <v>3.29</v>
      </c>
      <c r="Q6027" s="36">
        <f t="shared" si="1141"/>
        <v>13</v>
      </c>
      <c r="R6027" s="4">
        <f t="shared" si="1142"/>
        <v>9.7100000000000009</v>
      </c>
      <c r="S6027" s="31">
        <f t="shared" si="1133"/>
        <v>0.28591435185185182</v>
      </c>
      <c r="T6027" s="31">
        <f t="shared" si="1134"/>
        <v>0.72222222222222221</v>
      </c>
      <c r="U6027" s="4">
        <f t="shared" si="1135"/>
        <v>0</v>
      </c>
      <c r="V6027" s="4" t="str">
        <f t="shared" si="1136"/>
        <v/>
      </c>
      <c r="W6027" s="18" t="str">
        <f>IF(V6027="","",VLOOKUP(L6027,日射量と図３!$A$4:$C$368,3,TRUE)*238.85/100)</f>
        <v/>
      </c>
      <c r="X6027" s="4" t="str">
        <f t="shared" si="1137"/>
        <v/>
      </c>
      <c r="Y6027" s="4" t="str">
        <f t="shared" si="1138"/>
        <v/>
      </c>
      <c r="Z6027" s="4" t="str">
        <f t="shared" si="1139"/>
        <v/>
      </c>
      <c r="AA6027" s="4" t="str">
        <f>IF($V6027="","",IF(Y6027&lt;36,0,IF(AND(36&lt;=Y6027,Y6027&lt;71),VLOOKUP($W6027,日射量と図３!$E$6:$F$34,2,TRUE),IF(AND(71&lt;=Y6027,Y6027&lt;107),VLOOKUP($W6027,日射量と図３!$E$6:$G$34,3,TRUE),IF(AND(107&lt;=Y6027,Y6027&lt;143),VLOOKUP($W6027,日射量と図３!$E$6:$H$34,4,TRUE),VLOOKUP($W6027,日射量と図３!$E$6:$I$34,5,TRUE))))))</f>
        <v/>
      </c>
      <c r="AB6027" s="4" t="str">
        <f>IF($V6027="","",IF(Z6027&lt;36,0,IF(AND(36&lt;=Z6027,Z6027&lt;71),VLOOKUP($W6027,日射量と図３!$E$6:$F$34,2,TRUE),IF(AND(71&lt;=Z6027,Z6027&lt;107),VLOOKUP($W6027,日射量と図３!$E$6:$G$34,3,TRUE),IF(AND(107&lt;=Z6027,Z6027&lt;143),VLOOKUP($W6027,日射量と図３!$E$6:$H$34,4,TRUE),VLOOKUP($W6027,日射量と図３!$E$6:$I$34,5,TRUE))))))</f>
        <v/>
      </c>
      <c r="AC6027" s="382" t="str">
        <f t="shared" si="1131"/>
        <v/>
      </c>
      <c r="AD6027" s="382" t="str">
        <f t="shared" si="1132"/>
        <v/>
      </c>
    </row>
    <row r="6028" spans="11:30">
      <c r="K6028" s="4">
        <f t="shared" si="1140"/>
        <v>2</v>
      </c>
      <c r="L6028" s="34">
        <v>43503</v>
      </c>
      <c r="M6028" s="4">
        <v>252</v>
      </c>
      <c r="N6028" s="4">
        <v>1</v>
      </c>
      <c r="O6028" s="31">
        <v>0</v>
      </c>
      <c r="P6028" s="35">
        <v>2.94</v>
      </c>
      <c r="Q6028" s="36">
        <f t="shared" si="1141"/>
        <v>13</v>
      </c>
      <c r="R6028" s="4">
        <f t="shared" si="1142"/>
        <v>10.06</v>
      </c>
      <c r="S6028" s="31">
        <f t="shared" si="1133"/>
        <v>0.28591435185185182</v>
      </c>
      <c r="T6028" s="31">
        <f t="shared" si="1134"/>
        <v>0.72222222222222221</v>
      </c>
      <c r="U6028" s="4">
        <f t="shared" si="1135"/>
        <v>0</v>
      </c>
      <c r="V6028" s="4">
        <f t="shared" si="1136"/>
        <v>74.56</v>
      </c>
      <c r="W6028" s="18">
        <f>IF(V6028="","",VLOOKUP(L6028,日射量と図３!$A$4:$C$368,3,TRUE)*238.85/100)</f>
        <v>31.050499999999996</v>
      </c>
      <c r="X6028" s="4">
        <f t="shared" si="1137"/>
        <v>10</v>
      </c>
      <c r="Y6028" s="4">
        <f t="shared" si="1138"/>
        <v>46.613793599999987</v>
      </c>
      <c r="Z6028" s="4">
        <f t="shared" si="1139"/>
        <v>52.546458239999993</v>
      </c>
      <c r="AA6028" s="4">
        <f>IF($V6028="","",IF(Y6028&lt;36,0,IF(AND(36&lt;=Y6028,Y6028&lt;71),VLOOKUP($W6028,日射量と図３!$E$6:$F$34,2,TRUE),IF(AND(71&lt;=Y6028,Y6028&lt;107),VLOOKUP($W6028,日射量と図３!$E$6:$G$34,3,TRUE),IF(AND(107&lt;=Y6028,Y6028&lt;143),VLOOKUP($W6028,日射量と図３!$E$6:$H$34,4,TRUE),VLOOKUP($W6028,日射量と図３!$E$6:$I$34,5,TRUE))))))</f>
        <v>36</v>
      </c>
      <c r="AB6028" s="4">
        <f>IF($V6028="","",IF(Z6028&lt;36,0,IF(AND(36&lt;=Z6028,Z6028&lt;71),VLOOKUP($W6028,日射量と図３!$E$6:$F$34,2,TRUE),IF(AND(71&lt;=Z6028,Z6028&lt;107),VLOOKUP($W6028,日射量と図３!$E$6:$G$34,3,TRUE),IF(AND(107&lt;=Z6028,Z6028&lt;143),VLOOKUP($W6028,日射量と図３!$E$6:$H$34,4,TRUE),VLOOKUP($W6028,日射量と図３!$E$6:$I$34,5,TRUE))))))</f>
        <v>36</v>
      </c>
      <c r="AC6028" s="382">
        <f t="shared" si="1131"/>
        <v>1.5072480000000001</v>
      </c>
      <c r="AD6028" s="382">
        <f t="shared" si="1132"/>
        <v>1.5072480000000001</v>
      </c>
    </row>
    <row r="6029" spans="11:30">
      <c r="K6029" s="4">
        <f t="shared" si="1140"/>
        <v>2</v>
      </c>
      <c r="L6029" s="34">
        <v>43503</v>
      </c>
      <c r="M6029" s="4">
        <v>252</v>
      </c>
      <c r="N6029" s="4">
        <v>2</v>
      </c>
      <c r="O6029" s="31">
        <v>4.1666666666666664E-2</v>
      </c>
      <c r="P6029" s="35">
        <v>2.48</v>
      </c>
      <c r="Q6029" s="36">
        <f t="shared" si="1141"/>
        <v>13</v>
      </c>
      <c r="R6029" s="4">
        <f t="shared" si="1142"/>
        <v>10.52</v>
      </c>
      <c r="S6029" s="31">
        <f t="shared" si="1133"/>
        <v>0.28591435185185182</v>
      </c>
      <c r="T6029" s="31">
        <f t="shared" si="1134"/>
        <v>0.72222222222222221</v>
      </c>
      <c r="U6029" s="4">
        <f t="shared" si="1135"/>
        <v>0</v>
      </c>
      <c r="V6029" s="4" t="str">
        <f t="shared" si="1136"/>
        <v/>
      </c>
      <c r="W6029" s="18" t="str">
        <f>IF(V6029="","",VLOOKUP(L6029,日射量と図３!$A$4:$C$368,3,TRUE)*238.85/100)</f>
        <v/>
      </c>
      <c r="X6029" s="4" t="str">
        <f t="shared" si="1137"/>
        <v/>
      </c>
      <c r="Y6029" s="4" t="str">
        <f t="shared" si="1138"/>
        <v/>
      </c>
      <c r="Z6029" s="4" t="str">
        <f t="shared" si="1139"/>
        <v/>
      </c>
      <c r="AA6029" s="4" t="str">
        <f>IF($V6029="","",IF(Y6029&lt;36,0,IF(AND(36&lt;=Y6029,Y6029&lt;71),VLOOKUP($W6029,日射量と図３!$E$6:$F$34,2,TRUE),IF(AND(71&lt;=Y6029,Y6029&lt;107),VLOOKUP($W6029,日射量と図３!$E$6:$G$34,3,TRUE),IF(AND(107&lt;=Y6029,Y6029&lt;143),VLOOKUP($W6029,日射量と図３!$E$6:$H$34,4,TRUE),VLOOKUP($W6029,日射量と図３!$E$6:$I$34,5,TRUE))))))</f>
        <v/>
      </c>
      <c r="AB6029" s="4" t="str">
        <f>IF($V6029="","",IF(Z6029&lt;36,0,IF(AND(36&lt;=Z6029,Z6029&lt;71),VLOOKUP($W6029,日射量と図３!$E$6:$F$34,2,TRUE),IF(AND(71&lt;=Z6029,Z6029&lt;107),VLOOKUP($W6029,日射量と図３!$E$6:$G$34,3,TRUE),IF(AND(107&lt;=Z6029,Z6029&lt;143),VLOOKUP($W6029,日射量と図３!$E$6:$H$34,4,TRUE),VLOOKUP($W6029,日射量と図３!$E$6:$I$34,5,TRUE))))))</f>
        <v/>
      </c>
      <c r="AC6029" s="382" t="str">
        <f t="shared" si="1131"/>
        <v/>
      </c>
      <c r="AD6029" s="382" t="str">
        <f t="shared" si="1132"/>
        <v/>
      </c>
    </row>
    <row r="6030" spans="11:30">
      <c r="K6030" s="4">
        <f t="shared" si="1140"/>
        <v>2</v>
      </c>
      <c r="L6030" s="34">
        <v>43503</v>
      </c>
      <c r="M6030" s="4">
        <v>252</v>
      </c>
      <c r="N6030" s="4">
        <v>3</v>
      </c>
      <c r="O6030" s="31">
        <v>8.3333333333333329E-2</v>
      </c>
      <c r="P6030" s="35">
        <v>2.37</v>
      </c>
      <c r="Q6030" s="36">
        <f t="shared" si="1141"/>
        <v>13</v>
      </c>
      <c r="R6030" s="4">
        <f t="shared" si="1142"/>
        <v>10.629999999999999</v>
      </c>
      <c r="S6030" s="31">
        <f t="shared" si="1133"/>
        <v>0.28591435185185182</v>
      </c>
      <c r="T6030" s="31">
        <f t="shared" si="1134"/>
        <v>0.72222222222222221</v>
      </c>
      <c r="U6030" s="4">
        <f t="shared" si="1135"/>
        <v>0</v>
      </c>
      <c r="V6030" s="4" t="str">
        <f t="shared" si="1136"/>
        <v/>
      </c>
      <c r="W6030" s="18" t="str">
        <f>IF(V6030="","",VLOOKUP(L6030,日射量と図３!$A$4:$C$368,3,TRUE)*238.85/100)</f>
        <v/>
      </c>
      <c r="X6030" s="4" t="str">
        <f t="shared" si="1137"/>
        <v/>
      </c>
      <c r="Y6030" s="4" t="str">
        <f t="shared" si="1138"/>
        <v/>
      </c>
      <c r="Z6030" s="4" t="str">
        <f t="shared" si="1139"/>
        <v/>
      </c>
      <c r="AA6030" s="4" t="str">
        <f>IF($V6030="","",IF(Y6030&lt;36,0,IF(AND(36&lt;=Y6030,Y6030&lt;71),VLOOKUP($W6030,日射量と図３!$E$6:$F$34,2,TRUE),IF(AND(71&lt;=Y6030,Y6030&lt;107),VLOOKUP($W6030,日射量と図３!$E$6:$G$34,3,TRUE),IF(AND(107&lt;=Y6030,Y6030&lt;143),VLOOKUP($W6030,日射量と図３!$E$6:$H$34,4,TRUE),VLOOKUP($W6030,日射量と図３!$E$6:$I$34,5,TRUE))))))</f>
        <v/>
      </c>
      <c r="AB6030" s="4" t="str">
        <f>IF($V6030="","",IF(Z6030&lt;36,0,IF(AND(36&lt;=Z6030,Z6030&lt;71),VLOOKUP($W6030,日射量と図３!$E$6:$F$34,2,TRUE),IF(AND(71&lt;=Z6030,Z6030&lt;107),VLOOKUP($W6030,日射量と図３!$E$6:$G$34,3,TRUE),IF(AND(107&lt;=Z6030,Z6030&lt;143),VLOOKUP($W6030,日射量と図３!$E$6:$H$34,4,TRUE),VLOOKUP($W6030,日射量と図３!$E$6:$I$34,5,TRUE))))))</f>
        <v/>
      </c>
      <c r="AC6030" s="382" t="str">
        <f t="shared" si="1131"/>
        <v/>
      </c>
      <c r="AD6030" s="382" t="str">
        <f t="shared" si="1132"/>
        <v/>
      </c>
    </row>
    <row r="6031" spans="11:30">
      <c r="K6031" s="4">
        <f t="shared" si="1140"/>
        <v>2</v>
      </c>
      <c r="L6031" s="34">
        <v>43503</v>
      </c>
      <c r="M6031" s="4">
        <v>252</v>
      </c>
      <c r="N6031" s="4">
        <v>4</v>
      </c>
      <c r="O6031" s="31">
        <v>0.125</v>
      </c>
      <c r="P6031" s="35">
        <v>2.1</v>
      </c>
      <c r="Q6031" s="36">
        <f t="shared" si="1141"/>
        <v>13</v>
      </c>
      <c r="R6031" s="4">
        <f t="shared" si="1142"/>
        <v>10.9</v>
      </c>
      <c r="S6031" s="31">
        <f t="shared" si="1133"/>
        <v>0.28591435185185182</v>
      </c>
      <c r="T6031" s="31">
        <f t="shared" si="1134"/>
        <v>0.72222222222222221</v>
      </c>
      <c r="U6031" s="4">
        <f t="shared" si="1135"/>
        <v>0</v>
      </c>
      <c r="V6031" s="4" t="str">
        <f t="shared" si="1136"/>
        <v/>
      </c>
      <c r="W6031" s="18" t="str">
        <f>IF(V6031="","",VLOOKUP(L6031,日射量と図３!$A$4:$C$368,3,TRUE)*238.85/100)</f>
        <v/>
      </c>
      <c r="X6031" s="4" t="str">
        <f t="shared" si="1137"/>
        <v/>
      </c>
      <c r="Y6031" s="4" t="str">
        <f t="shared" si="1138"/>
        <v/>
      </c>
      <c r="Z6031" s="4" t="str">
        <f t="shared" si="1139"/>
        <v/>
      </c>
      <c r="AA6031" s="4" t="str">
        <f>IF($V6031="","",IF(Y6031&lt;36,0,IF(AND(36&lt;=Y6031,Y6031&lt;71),VLOOKUP($W6031,日射量と図３!$E$6:$F$34,2,TRUE),IF(AND(71&lt;=Y6031,Y6031&lt;107),VLOOKUP($W6031,日射量と図３!$E$6:$G$34,3,TRUE),IF(AND(107&lt;=Y6031,Y6031&lt;143),VLOOKUP($W6031,日射量と図３!$E$6:$H$34,4,TRUE),VLOOKUP($W6031,日射量と図３!$E$6:$I$34,5,TRUE))))))</f>
        <v/>
      </c>
      <c r="AB6031" s="4" t="str">
        <f>IF($V6031="","",IF(Z6031&lt;36,0,IF(AND(36&lt;=Z6031,Z6031&lt;71),VLOOKUP($W6031,日射量と図３!$E$6:$F$34,2,TRUE),IF(AND(71&lt;=Z6031,Z6031&lt;107),VLOOKUP($W6031,日射量と図３!$E$6:$G$34,3,TRUE),IF(AND(107&lt;=Z6031,Z6031&lt;143),VLOOKUP($W6031,日射量と図３!$E$6:$H$34,4,TRUE),VLOOKUP($W6031,日射量と図３!$E$6:$I$34,5,TRUE))))))</f>
        <v/>
      </c>
      <c r="AC6031" s="382" t="str">
        <f t="shared" ref="AC6031:AC6094" si="1143">IF(V6031="","",IF((($AH$18*$AH$30*V6031*3600/1000000)/1000-AA6031*$AG$18*10*0.0000041868)&lt;=0,0,AA6031*$AG$18*10*0.0000041868))</f>
        <v/>
      </c>
      <c r="AD6031" s="382" t="str">
        <f t="shared" ref="AD6031:AD6094" si="1144">IF(V6031="","",IF((($AH$19*$AH$30*V6031*3600/1000000)/1000-AB6031*$AG$19*10*0.0000041868)&lt;=0,0,AB6031*$AG$19*10*0.0000041868))</f>
        <v/>
      </c>
    </row>
    <row r="6032" spans="11:30">
      <c r="K6032" s="4">
        <f t="shared" si="1140"/>
        <v>2</v>
      </c>
      <c r="L6032" s="34">
        <v>43503</v>
      </c>
      <c r="M6032" s="4">
        <v>252</v>
      </c>
      <c r="N6032" s="4">
        <v>5</v>
      </c>
      <c r="O6032" s="31">
        <v>0.16666666666666666</v>
      </c>
      <c r="P6032" s="35">
        <v>1.8399999999999999</v>
      </c>
      <c r="Q6032" s="36">
        <f t="shared" si="1141"/>
        <v>15</v>
      </c>
      <c r="R6032" s="4">
        <f t="shared" si="1142"/>
        <v>13.16</v>
      </c>
      <c r="S6032" s="31">
        <f t="shared" si="1133"/>
        <v>0.28591435185185182</v>
      </c>
      <c r="T6032" s="31">
        <f t="shared" si="1134"/>
        <v>0.72222222222222221</v>
      </c>
      <c r="U6032" s="4">
        <f t="shared" si="1135"/>
        <v>0</v>
      </c>
      <c r="V6032" s="4" t="str">
        <f t="shared" si="1136"/>
        <v/>
      </c>
      <c r="W6032" s="18" t="str">
        <f>IF(V6032="","",VLOOKUP(L6032,日射量と図３!$A$4:$C$368,3,TRUE)*238.85/100)</f>
        <v/>
      </c>
      <c r="X6032" s="4" t="str">
        <f t="shared" si="1137"/>
        <v/>
      </c>
      <c r="Y6032" s="4" t="str">
        <f t="shared" si="1138"/>
        <v/>
      </c>
      <c r="Z6032" s="4" t="str">
        <f t="shared" si="1139"/>
        <v/>
      </c>
      <c r="AA6032" s="4" t="str">
        <f>IF($V6032="","",IF(Y6032&lt;36,0,IF(AND(36&lt;=Y6032,Y6032&lt;71),VLOOKUP($W6032,日射量と図３!$E$6:$F$34,2,TRUE),IF(AND(71&lt;=Y6032,Y6032&lt;107),VLOOKUP($W6032,日射量と図３!$E$6:$G$34,3,TRUE),IF(AND(107&lt;=Y6032,Y6032&lt;143),VLOOKUP($W6032,日射量と図３!$E$6:$H$34,4,TRUE),VLOOKUP($W6032,日射量と図３!$E$6:$I$34,5,TRUE))))))</f>
        <v/>
      </c>
      <c r="AB6032" s="4" t="str">
        <f>IF($V6032="","",IF(Z6032&lt;36,0,IF(AND(36&lt;=Z6032,Z6032&lt;71),VLOOKUP($W6032,日射量と図３!$E$6:$F$34,2,TRUE),IF(AND(71&lt;=Z6032,Z6032&lt;107),VLOOKUP($W6032,日射量と図３!$E$6:$G$34,3,TRUE),IF(AND(107&lt;=Z6032,Z6032&lt;143),VLOOKUP($W6032,日射量と図３!$E$6:$H$34,4,TRUE),VLOOKUP($W6032,日射量と図３!$E$6:$I$34,5,TRUE))))))</f>
        <v/>
      </c>
      <c r="AC6032" s="382" t="str">
        <f t="shared" si="1143"/>
        <v/>
      </c>
      <c r="AD6032" s="382" t="str">
        <f t="shared" si="1144"/>
        <v/>
      </c>
    </row>
    <row r="6033" spans="11:30">
      <c r="K6033" s="4">
        <f t="shared" si="1140"/>
        <v>2</v>
      </c>
      <c r="L6033" s="34">
        <v>43503</v>
      </c>
      <c r="M6033" s="4">
        <v>252</v>
      </c>
      <c r="N6033" s="4">
        <v>6</v>
      </c>
      <c r="O6033" s="31">
        <v>0.20833333333333334</v>
      </c>
      <c r="P6033" s="35">
        <v>1.58</v>
      </c>
      <c r="Q6033" s="36">
        <f t="shared" si="1141"/>
        <v>15</v>
      </c>
      <c r="R6033" s="4">
        <f t="shared" si="1142"/>
        <v>13.42</v>
      </c>
      <c r="S6033" s="31">
        <f t="shared" si="1133"/>
        <v>0.28591435185185182</v>
      </c>
      <c r="T6033" s="31">
        <f t="shared" si="1134"/>
        <v>0.72222222222222221</v>
      </c>
      <c r="U6033" s="4">
        <f t="shared" si="1135"/>
        <v>0</v>
      </c>
      <c r="V6033" s="4" t="str">
        <f t="shared" si="1136"/>
        <v/>
      </c>
      <c r="W6033" s="18" t="str">
        <f>IF(V6033="","",VLOOKUP(L6033,日射量と図３!$A$4:$C$368,3,TRUE)*238.85/100)</f>
        <v/>
      </c>
      <c r="X6033" s="4" t="str">
        <f t="shared" si="1137"/>
        <v/>
      </c>
      <c r="Y6033" s="4" t="str">
        <f t="shared" si="1138"/>
        <v/>
      </c>
      <c r="Z6033" s="4" t="str">
        <f t="shared" si="1139"/>
        <v/>
      </c>
      <c r="AA6033" s="4" t="str">
        <f>IF($V6033="","",IF(Y6033&lt;36,0,IF(AND(36&lt;=Y6033,Y6033&lt;71),VLOOKUP($W6033,日射量と図３!$E$6:$F$34,2,TRUE),IF(AND(71&lt;=Y6033,Y6033&lt;107),VLOOKUP($W6033,日射量と図３!$E$6:$G$34,3,TRUE),IF(AND(107&lt;=Y6033,Y6033&lt;143),VLOOKUP($W6033,日射量と図３!$E$6:$H$34,4,TRUE),VLOOKUP($W6033,日射量と図３!$E$6:$I$34,5,TRUE))))))</f>
        <v/>
      </c>
      <c r="AB6033" s="4" t="str">
        <f>IF($V6033="","",IF(Z6033&lt;36,0,IF(AND(36&lt;=Z6033,Z6033&lt;71),VLOOKUP($W6033,日射量と図３!$E$6:$F$34,2,TRUE),IF(AND(71&lt;=Z6033,Z6033&lt;107),VLOOKUP($W6033,日射量と図３!$E$6:$G$34,3,TRUE),IF(AND(107&lt;=Z6033,Z6033&lt;143),VLOOKUP($W6033,日射量と図３!$E$6:$H$34,4,TRUE),VLOOKUP($W6033,日射量と図３!$E$6:$I$34,5,TRUE))))))</f>
        <v/>
      </c>
      <c r="AC6033" s="382" t="str">
        <f t="shared" si="1143"/>
        <v/>
      </c>
      <c r="AD6033" s="382" t="str">
        <f t="shared" si="1144"/>
        <v/>
      </c>
    </row>
    <row r="6034" spans="11:30">
      <c r="K6034" s="4">
        <f t="shared" si="1140"/>
        <v>2</v>
      </c>
      <c r="L6034" s="34">
        <v>43503</v>
      </c>
      <c r="M6034" s="4">
        <v>252</v>
      </c>
      <c r="N6034" s="4">
        <v>7</v>
      </c>
      <c r="O6034" s="31">
        <v>0.25</v>
      </c>
      <c r="P6034" s="35">
        <v>1.4500000000000002</v>
      </c>
      <c r="Q6034" s="36">
        <f t="shared" si="1141"/>
        <v>15</v>
      </c>
      <c r="R6034" s="4">
        <f t="shared" si="1142"/>
        <v>13.55</v>
      </c>
      <c r="S6034" s="31">
        <f t="shared" si="1133"/>
        <v>0.28591435185185182</v>
      </c>
      <c r="T6034" s="31">
        <f t="shared" si="1134"/>
        <v>0.72222222222222221</v>
      </c>
      <c r="U6034" s="4">
        <f t="shared" si="1135"/>
        <v>0</v>
      </c>
      <c r="V6034" s="4" t="str">
        <f t="shared" si="1136"/>
        <v/>
      </c>
      <c r="W6034" s="18" t="str">
        <f>IF(V6034="","",VLOOKUP(L6034,日射量と図３!$A$4:$C$368,3,TRUE)*238.85/100)</f>
        <v/>
      </c>
      <c r="X6034" s="4" t="str">
        <f t="shared" si="1137"/>
        <v/>
      </c>
      <c r="Y6034" s="4" t="str">
        <f t="shared" si="1138"/>
        <v/>
      </c>
      <c r="Z6034" s="4" t="str">
        <f t="shared" si="1139"/>
        <v/>
      </c>
      <c r="AA6034" s="4" t="str">
        <f>IF($V6034="","",IF(Y6034&lt;36,0,IF(AND(36&lt;=Y6034,Y6034&lt;71),VLOOKUP($W6034,日射量と図３!$E$6:$F$34,2,TRUE),IF(AND(71&lt;=Y6034,Y6034&lt;107),VLOOKUP($W6034,日射量と図３!$E$6:$G$34,3,TRUE),IF(AND(107&lt;=Y6034,Y6034&lt;143),VLOOKUP($W6034,日射量と図３!$E$6:$H$34,4,TRUE),VLOOKUP($W6034,日射量と図３!$E$6:$I$34,5,TRUE))))))</f>
        <v/>
      </c>
      <c r="AB6034" s="4" t="str">
        <f>IF($V6034="","",IF(Z6034&lt;36,0,IF(AND(36&lt;=Z6034,Z6034&lt;71),VLOOKUP($W6034,日射量と図３!$E$6:$F$34,2,TRUE),IF(AND(71&lt;=Z6034,Z6034&lt;107),VLOOKUP($W6034,日射量と図３!$E$6:$G$34,3,TRUE),IF(AND(107&lt;=Z6034,Z6034&lt;143),VLOOKUP($W6034,日射量と図３!$E$6:$H$34,4,TRUE),VLOOKUP($W6034,日射量と図３!$E$6:$I$34,5,TRUE))))))</f>
        <v/>
      </c>
      <c r="AC6034" s="382" t="str">
        <f t="shared" si="1143"/>
        <v/>
      </c>
      <c r="AD6034" s="382" t="str">
        <f t="shared" si="1144"/>
        <v/>
      </c>
    </row>
    <row r="6035" spans="11:30">
      <c r="K6035" s="4">
        <f t="shared" si="1140"/>
        <v>2</v>
      </c>
      <c r="L6035" s="34">
        <v>43503</v>
      </c>
      <c r="M6035" s="4">
        <v>252</v>
      </c>
      <c r="N6035" s="4">
        <v>8</v>
      </c>
      <c r="O6035" s="31">
        <v>0.29166666666666669</v>
      </c>
      <c r="P6035" s="35">
        <v>1.44</v>
      </c>
      <c r="Q6035" s="36">
        <f t="shared" si="1141"/>
        <v>12</v>
      </c>
      <c r="R6035" s="4">
        <f t="shared" si="1142"/>
        <v>10.56</v>
      </c>
      <c r="S6035" s="31">
        <f t="shared" si="1133"/>
        <v>0.28591435185185182</v>
      </c>
      <c r="T6035" s="31">
        <f t="shared" si="1134"/>
        <v>0.72222222222222221</v>
      </c>
      <c r="U6035" s="4">
        <f t="shared" si="1135"/>
        <v>10.56</v>
      </c>
      <c r="V6035" s="4" t="str">
        <f t="shared" si="1136"/>
        <v/>
      </c>
      <c r="W6035" s="18" t="str">
        <f>IF(V6035="","",VLOOKUP(L6035,日射量と図３!$A$4:$C$368,3,TRUE)*238.85/100)</f>
        <v/>
      </c>
      <c r="X6035" s="4" t="str">
        <f t="shared" si="1137"/>
        <v/>
      </c>
      <c r="Y6035" s="4" t="str">
        <f t="shared" si="1138"/>
        <v/>
      </c>
      <c r="Z6035" s="4" t="str">
        <f t="shared" si="1139"/>
        <v/>
      </c>
      <c r="AA6035" s="4" t="str">
        <f>IF($V6035="","",IF(Y6035&lt;36,0,IF(AND(36&lt;=Y6035,Y6035&lt;71),VLOOKUP($W6035,日射量と図３!$E$6:$F$34,2,TRUE),IF(AND(71&lt;=Y6035,Y6035&lt;107),VLOOKUP($W6035,日射量と図３!$E$6:$G$34,3,TRUE),IF(AND(107&lt;=Y6035,Y6035&lt;143),VLOOKUP($W6035,日射量と図３!$E$6:$H$34,4,TRUE),VLOOKUP($W6035,日射量と図３!$E$6:$I$34,5,TRUE))))))</f>
        <v/>
      </c>
      <c r="AB6035" s="4" t="str">
        <f>IF($V6035="","",IF(Z6035&lt;36,0,IF(AND(36&lt;=Z6035,Z6035&lt;71),VLOOKUP($W6035,日射量と図３!$E$6:$F$34,2,TRUE),IF(AND(71&lt;=Z6035,Z6035&lt;107),VLOOKUP($W6035,日射量と図３!$E$6:$G$34,3,TRUE),IF(AND(107&lt;=Z6035,Z6035&lt;143),VLOOKUP($W6035,日射量と図３!$E$6:$H$34,4,TRUE),VLOOKUP($W6035,日射量と図３!$E$6:$I$34,5,TRUE))))))</f>
        <v/>
      </c>
      <c r="AC6035" s="382" t="str">
        <f t="shared" si="1143"/>
        <v/>
      </c>
      <c r="AD6035" s="382" t="str">
        <f t="shared" si="1144"/>
        <v/>
      </c>
    </row>
    <row r="6036" spans="11:30">
      <c r="K6036" s="4">
        <f t="shared" si="1140"/>
        <v>2</v>
      </c>
      <c r="L6036" s="34">
        <v>43503</v>
      </c>
      <c r="M6036" s="4">
        <v>252</v>
      </c>
      <c r="N6036" s="4">
        <v>9</v>
      </c>
      <c r="O6036" s="31">
        <v>0.33333333333333331</v>
      </c>
      <c r="P6036" s="35">
        <v>2.41</v>
      </c>
      <c r="Q6036" s="36">
        <f t="shared" si="1141"/>
        <v>12</v>
      </c>
      <c r="R6036" s="4">
        <f t="shared" si="1142"/>
        <v>9.59</v>
      </c>
      <c r="S6036" s="31">
        <f t="shared" si="1133"/>
        <v>0.28591435185185182</v>
      </c>
      <c r="T6036" s="31">
        <f t="shared" si="1134"/>
        <v>0.72222222222222221</v>
      </c>
      <c r="U6036" s="4">
        <f t="shared" si="1135"/>
        <v>9.59</v>
      </c>
      <c r="V6036" s="4" t="str">
        <f t="shared" si="1136"/>
        <v/>
      </c>
      <c r="W6036" s="18" t="str">
        <f>IF(V6036="","",VLOOKUP(L6036,日射量と図３!$A$4:$C$368,3,TRUE)*238.85/100)</f>
        <v/>
      </c>
      <c r="X6036" s="4" t="str">
        <f t="shared" si="1137"/>
        <v/>
      </c>
      <c r="Y6036" s="4" t="str">
        <f t="shared" si="1138"/>
        <v/>
      </c>
      <c r="Z6036" s="4" t="str">
        <f t="shared" si="1139"/>
        <v/>
      </c>
      <c r="AA6036" s="4" t="str">
        <f>IF($V6036="","",IF(Y6036&lt;36,0,IF(AND(36&lt;=Y6036,Y6036&lt;71),VLOOKUP($W6036,日射量と図３!$E$6:$F$34,2,TRUE),IF(AND(71&lt;=Y6036,Y6036&lt;107),VLOOKUP($W6036,日射量と図３!$E$6:$G$34,3,TRUE),IF(AND(107&lt;=Y6036,Y6036&lt;143),VLOOKUP($W6036,日射量と図３!$E$6:$H$34,4,TRUE),VLOOKUP($W6036,日射量と図３!$E$6:$I$34,5,TRUE))))))</f>
        <v/>
      </c>
      <c r="AB6036" s="4" t="str">
        <f>IF($V6036="","",IF(Z6036&lt;36,0,IF(AND(36&lt;=Z6036,Z6036&lt;71),VLOOKUP($W6036,日射量と図３!$E$6:$F$34,2,TRUE),IF(AND(71&lt;=Z6036,Z6036&lt;107),VLOOKUP($W6036,日射量と図３!$E$6:$G$34,3,TRUE),IF(AND(107&lt;=Z6036,Z6036&lt;143),VLOOKUP($W6036,日射量と図３!$E$6:$H$34,4,TRUE),VLOOKUP($W6036,日射量と図３!$E$6:$I$34,5,TRUE))))))</f>
        <v/>
      </c>
      <c r="AC6036" s="382" t="str">
        <f t="shared" si="1143"/>
        <v/>
      </c>
      <c r="AD6036" s="382" t="str">
        <f t="shared" si="1144"/>
        <v/>
      </c>
    </row>
    <row r="6037" spans="11:30">
      <c r="K6037" s="4">
        <f t="shared" si="1140"/>
        <v>2</v>
      </c>
      <c r="L6037" s="34">
        <v>43503</v>
      </c>
      <c r="M6037" s="4">
        <v>252</v>
      </c>
      <c r="N6037" s="4">
        <v>10</v>
      </c>
      <c r="O6037" s="31">
        <v>0.375</v>
      </c>
      <c r="P6037" s="35">
        <v>3.9699999999999998</v>
      </c>
      <c r="Q6037" s="36">
        <f t="shared" si="1141"/>
        <v>12</v>
      </c>
      <c r="R6037" s="4">
        <f t="shared" si="1142"/>
        <v>8.0300000000000011</v>
      </c>
      <c r="S6037" s="31">
        <f t="shared" ref="S6037:S6100" si="1145">VLOOKUP(K6037,$AF$45:$AH$49,2,TRUE)</f>
        <v>0.28591435185185182</v>
      </c>
      <c r="T6037" s="31">
        <f t="shared" ref="T6037:T6100" si="1146">VLOOKUP(K6037,$AF$45:$AH$49,3,TRUE)</f>
        <v>0.72222222222222221</v>
      </c>
      <c r="U6037" s="4">
        <f t="shared" ref="U6037:U6100" si="1147">IF(AND(S6037&lt;O6037,O6037&lt;T6037),R6037,0)</f>
        <v>8.0300000000000011</v>
      </c>
      <c r="V6037" s="4" t="str">
        <f t="shared" ref="V6037:V6100" si="1148">IF(N6037=1,SUM(U6037:U6060),"")</f>
        <v/>
      </c>
      <c r="W6037" s="18" t="str">
        <f>IF(V6037="","",VLOOKUP(L6037,日射量と図３!$A$4:$C$368,3,TRUE)*238.85/100)</f>
        <v/>
      </c>
      <c r="X6037" s="4" t="str">
        <f t="shared" ref="X6037:X6100" si="1149">IF(V6037="","",VLOOKUP(K6037,$AF$45:$AJ$49,5,TRUE))</f>
        <v/>
      </c>
      <c r="Y6037" s="4" t="str">
        <f t="shared" si="1138"/>
        <v/>
      </c>
      <c r="Z6037" s="4" t="str">
        <f t="shared" si="1139"/>
        <v/>
      </c>
      <c r="AA6037" s="4" t="str">
        <f>IF($V6037="","",IF(Y6037&lt;36,0,IF(AND(36&lt;=Y6037,Y6037&lt;71),VLOOKUP($W6037,日射量と図３!$E$6:$F$34,2,TRUE),IF(AND(71&lt;=Y6037,Y6037&lt;107),VLOOKUP($W6037,日射量と図３!$E$6:$G$34,3,TRUE),IF(AND(107&lt;=Y6037,Y6037&lt;143),VLOOKUP($W6037,日射量と図３!$E$6:$H$34,4,TRUE),VLOOKUP($W6037,日射量と図３!$E$6:$I$34,5,TRUE))))))</f>
        <v/>
      </c>
      <c r="AB6037" s="4" t="str">
        <f>IF($V6037="","",IF(Z6037&lt;36,0,IF(AND(36&lt;=Z6037,Z6037&lt;71),VLOOKUP($W6037,日射量と図３!$E$6:$F$34,2,TRUE),IF(AND(71&lt;=Z6037,Z6037&lt;107),VLOOKUP($W6037,日射量と図３!$E$6:$G$34,3,TRUE),IF(AND(107&lt;=Z6037,Z6037&lt;143),VLOOKUP($W6037,日射量と図３!$E$6:$H$34,4,TRUE),VLOOKUP($W6037,日射量と図３!$E$6:$I$34,5,TRUE))))))</f>
        <v/>
      </c>
      <c r="AC6037" s="382" t="str">
        <f t="shared" si="1143"/>
        <v/>
      </c>
      <c r="AD6037" s="382" t="str">
        <f t="shared" si="1144"/>
        <v/>
      </c>
    </row>
    <row r="6038" spans="11:30">
      <c r="K6038" s="4">
        <f t="shared" si="1140"/>
        <v>2</v>
      </c>
      <c r="L6038" s="34">
        <v>43503</v>
      </c>
      <c r="M6038" s="4">
        <v>252</v>
      </c>
      <c r="N6038" s="4">
        <v>11</v>
      </c>
      <c r="O6038" s="31">
        <v>0.41666666666666669</v>
      </c>
      <c r="P6038" s="35">
        <v>5.6300000000000008</v>
      </c>
      <c r="Q6038" s="36">
        <f t="shared" si="1141"/>
        <v>12</v>
      </c>
      <c r="R6038" s="4">
        <f t="shared" si="1142"/>
        <v>6.3699999999999992</v>
      </c>
      <c r="S6038" s="31">
        <f t="shared" si="1145"/>
        <v>0.28591435185185182</v>
      </c>
      <c r="T6038" s="31">
        <f t="shared" si="1146"/>
        <v>0.72222222222222221</v>
      </c>
      <c r="U6038" s="4">
        <f t="shared" si="1147"/>
        <v>6.3699999999999992</v>
      </c>
      <c r="V6038" s="4" t="str">
        <f t="shared" si="1148"/>
        <v/>
      </c>
      <c r="W6038" s="18" t="str">
        <f>IF(V6038="","",VLOOKUP(L6038,日射量と図３!$A$4:$C$368,3,TRUE)*238.85/100)</f>
        <v/>
      </c>
      <c r="X6038" s="4" t="str">
        <f t="shared" si="1149"/>
        <v/>
      </c>
      <c r="Y6038" s="4" t="str">
        <f t="shared" si="1138"/>
        <v/>
      </c>
      <c r="Z6038" s="4" t="str">
        <f t="shared" si="1139"/>
        <v/>
      </c>
      <c r="AA6038" s="4" t="str">
        <f>IF($V6038="","",IF(Y6038&lt;36,0,IF(AND(36&lt;=Y6038,Y6038&lt;71),VLOOKUP($W6038,日射量と図３!$E$6:$F$34,2,TRUE),IF(AND(71&lt;=Y6038,Y6038&lt;107),VLOOKUP($W6038,日射量と図３!$E$6:$G$34,3,TRUE),IF(AND(107&lt;=Y6038,Y6038&lt;143),VLOOKUP($W6038,日射量と図３!$E$6:$H$34,4,TRUE),VLOOKUP($W6038,日射量と図３!$E$6:$I$34,5,TRUE))))))</f>
        <v/>
      </c>
      <c r="AB6038" s="4" t="str">
        <f>IF($V6038="","",IF(Z6038&lt;36,0,IF(AND(36&lt;=Z6038,Z6038&lt;71),VLOOKUP($W6038,日射量と図３!$E$6:$F$34,2,TRUE),IF(AND(71&lt;=Z6038,Z6038&lt;107),VLOOKUP($W6038,日射量と図３!$E$6:$G$34,3,TRUE),IF(AND(107&lt;=Z6038,Z6038&lt;143),VLOOKUP($W6038,日射量と図３!$E$6:$H$34,4,TRUE),VLOOKUP($W6038,日射量と図３!$E$6:$I$34,5,TRUE))))))</f>
        <v/>
      </c>
      <c r="AC6038" s="382" t="str">
        <f t="shared" si="1143"/>
        <v/>
      </c>
      <c r="AD6038" s="382" t="str">
        <f t="shared" si="1144"/>
        <v/>
      </c>
    </row>
    <row r="6039" spans="11:30">
      <c r="K6039" s="4">
        <f t="shared" si="1140"/>
        <v>2</v>
      </c>
      <c r="L6039" s="34">
        <v>43503</v>
      </c>
      <c r="M6039" s="4">
        <v>252</v>
      </c>
      <c r="N6039" s="4">
        <v>12</v>
      </c>
      <c r="O6039" s="31">
        <v>0.45833333333333331</v>
      </c>
      <c r="P6039" s="35">
        <v>6.93</v>
      </c>
      <c r="Q6039" s="36">
        <f t="shared" si="1141"/>
        <v>12</v>
      </c>
      <c r="R6039" s="4">
        <f t="shared" si="1142"/>
        <v>5.07</v>
      </c>
      <c r="S6039" s="31">
        <f t="shared" si="1145"/>
        <v>0.28591435185185182</v>
      </c>
      <c r="T6039" s="31">
        <f t="shared" si="1146"/>
        <v>0.72222222222222221</v>
      </c>
      <c r="U6039" s="4">
        <f t="shared" si="1147"/>
        <v>5.07</v>
      </c>
      <c r="V6039" s="4" t="str">
        <f t="shared" si="1148"/>
        <v/>
      </c>
      <c r="W6039" s="18" t="str">
        <f>IF(V6039="","",VLOOKUP(L6039,日射量と図３!$A$4:$C$368,3,TRUE)*238.85/100)</f>
        <v/>
      </c>
      <c r="X6039" s="4" t="str">
        <f t="shared" si="1149"/>
        <v/>
      </c>
      <c r="Y6039" s="4" t="str">
        <f t="shared" si="1138"/>
        <v/>
      </c>
      <c r="Z6039" s="4" t="str">
        <f t="shared" si="1139"/>
        <v/>
      </c>
      <c r="AA6039" s="4" t="str">
        <f>IF($V6039="","",IF(Y6039&lt;36,0,IF(AND(36&lt;=Y6039,Y6039&lt;71),VLOOKUP($W6039,日射量と図３!$E$6:$F$34,2,TRUE),IF(AND(71&lt;=Y6039,Y6039&lt;107),VLOOKUP($W6039,日射量と図３!$E$6:$G$34,3,TRUE),IF(AND(107&lt;=Y6039,Y6039&lt;143),VLOOKUP($W6039,日射量と図３!$E$6:$H$34,4,TRUE),VLOOKUP($W6039,日射量と図３!$E$6:$I$34,5,TRUE))))))</f>
        <v/>
      </c>
      <c r="AB6039" s="4" t="str">
        <f>IF($V6039="","",IF(Z6039&lt;36,0,IF(AND(36&lt;=Z6039,Z6039&lt;71),VLOOKUP($W6039,日射量と図３!$E$6:$F$34,2,TRUE),IF(AND(71&lt;=Z6039,Z6039&lt;107),VLOOKUP($W6039,日射量と図３!$E$6:$G$34,3,TRUE),IF(AND(107&lt;=Z6039,Z6039&lt;143),VLOOKUP($W6039,日射量と図３!$E$6:$H$34,4,TRUE),VLOOKUP($W6039,日射量と図３!$E$6:$I$34,5,TRUE))))))</f>
        <v/>
      </c>
      <c r="AC6039" s="382" t="str">
        <f t="shared" si="1143"/>
        <v/>
      </c>
      <c r="AD6039" s="382" t="str">
        <f t="shared" si="1144"/>
        <v/>
      </c>
    </row>
    <row r="6040" spans="11:30">
      <c r="K6040" s="4">
        <f t="shared" si="1140"/>
        <v>2</v>
      </c>
      <c r="L6040" s="34">
        <v>43503</v>
      </c>
      <c r="M6040" s="4">
        <v>252</v>
      </c>
      <c r="N6040" s="4">
        <v>13</v>
      </c>
      <c r="O6040" s="31">
        <v>0.5</v>
      </c>
      <c r="P6040" s="35">
        <v>8.16</v>
      </c>
      <c r="Q6040" s="36">
        <f t="shared" si="1141"/>
        <v>12</v>
      </c>
      <c r="R6040" s="4">
        <f t="shared" si="1142"/>
        <v>3.84</v>
      </c>
      <c r="S6040" s="31">
        <f t="shared" si="1145"/>
        <v>0.28591435185185182</v>
      </c>
      <c r="T6040" s="31">
        <f t="shared" si="1146"/>
        <v>0.72222222222222221</v>
      </c>
      <c r="U6040" s="4">
        <f t="shared" si="1147"/>
        <v>3.84</v>
      </c>
      <c r="V6040" s="4" t="str">
        <f t="shared" si="1148"/>
        <v/>
      </c>
      <c r="W6040" s="18" t="str">
        <f>IF(V6040="","",VLOOKUP(L6040,日射量と図３!$A$4:$C$368,3,TRUE)*238.85/100)</f>
        <v/>
      </c>
      <c r="X6040" s="4" t="str">
        <f t="shared" si="1149"/>
        <v/>
      </c>
      <c r="Y6040" s="4" t="str">
        <f t="shared" si="1138"/>
        <v/>
      </c>
      <c r="Z6040" s="4" t="str">
        <f t="shared" si="1139"/>
        <v/>
      </c>
      <c r="AA6040" s="4" t="str">
        <f>IF($V6040="","",IF(Y6040&lt;36,0,IF(AND(36&lt;=Y6040,Y6040&lt;71),VLOOKUP($W6040,日射量と図３!$E$6:$F$34,2,TRUE),IF(AND(71&lt;=Y6040,Y6040&lt;107),VLOOKUP($W6040,日射量と図３!$E$6:$G$34,3,TRUE),IF(AND(107&lt;=Y6040,Y6040&lt;143),VLOOKUP($W6040,日射量と図３!$E$6:$H$34,4,TRUE),VLOOKUP($W6040,日射量と図３!$E$6:$I$34,5,TRUE))))))</f>
        <v/>
      </c>
      <c r="AB6040" s="4" t="str">
        <f>IF($V6040="","",IF(Z6040&lt;36,0,IF(AND(36&lt;=Z6040,Z6040&lt;71),VLOOKUP($W6040,日射量と図３!$E$6:$F$34,2,TRUE),IF(AND(71&lt;=Z6040,Z6040&lt;107),VLOOKUP($W6040,日射量と図３!$E$6:$G$34,3,TRUE),IF(AND(107&lt;=Z6040,Z6040&lt;143),VLOOKUP($W6040,日射量と図３!$E$6:$H$34,4,TRUE),VLOOKUP($W6040,日射量と図３!$E$6:$I$34,5,TRUE))))))</f>
        <v/>
      </c>
      <c r="AC6040" s="382" t="str">
        <f t="shared" si="1143"/>
        <v/>
      </c>
      <c r="AD6040" s="382" t="str">
        <f t="shared" si="1144"/>
        <v/>
      </c>
    </row>
    <row r="6041" spans="11:30">
      <c r="K6041" s="4">
        <f t="shared" si="1140"/>
        <v>2</v>
      </c>
      <c r="L6041" s="34">
        <v>43503</v>
      </c>
      <c r="M6041" s="4">
        <v>252</v>
      </c>
      <c r="N6041" s="4">
        <v>14</v>
      </c>
      <c r="O6041" s="31">
        <v>0.54166666666666663</v>
      </c>
      <c r="P6041" s="35">
        <v>8.52</v>
      </c>
      <c r="Q6041" s="36">
        <f t="shared" si="1141"/>
        <v>12</v>
      </c>
      <c r="R6041" s="4">
        <f t="shared" si="1142"/>
        <v>3.4800000000000004</v>
      </c>
      <c r="S6041" s="31">
        <f t="shared" si="1145"/>
        <v>0.28591435185185182</v>
      </c>
      <c r="T6041" s="31">
        <f t="shared" si="1146"/>
        <v>0.72222222222222221</v>
      </c>
      <c r="U6041" s="4">
        <f t="shared" si="1147"/>
        <v>3.4800000000000004</v>
      </c>
      <c r="V6041" s="4" t="str">
        <f t="shared" si="1148"/>
        <v/>
      </c>
      <c r="W6041" s="18" t="str">
        <f>IF(V6041="","",VLOOKUP(L6041,日射量と図３!$A$4:$C$368,3,TRUE)*238.85/100)</f>
        <v/>
      </c>
      <c r="X6041" s="4" t="str">
        <f t="shared" si="1149"/>
        <v/>
      </c>
      <c r="Y6041" s="4" t="str">
        <f t="shared" si="1138"/>
        <v/>
      </c>
      <c r="Z6041" s="4" t="str">
        <f t="shared" si="1139"/>
        <v/>
      </c>
      <c r="AA6041" s="4" t="str">
        <f>IF($V6041="","",IF(Y6041&lt;36,0,IF(AND(36&lt;=Y6041,Y6041&lt;71),VLOOKUP($W6041,日射量と図３!$E$6:$F$34,2,TRUE),IF(AND(71&lt;=Y6041,Y6041&lt;107),VLOOKUP($W6041,日射量と図３!$E$6:$G$34,3,TRUE),IF(AND(107&lt;=Y6041,Y6041&lt;143),VLOOKUP($W6041,日射量と図３!$E$6:$H$34,4,TRUE),VLOOKUP($W6041,日射量と図３!$E$6:$I$34,5,TRUE))))))</f>
        <v/>
      </c>
      <c r="AB6041" s="4" t="str">
        <f>IF($V6041="","",IF(Z6041&lt;36,0,IF(AND(36&lt;=Z6041,Z6041&lt;71),VLOOKUP($W6041,日射量と図３!$E$6:$F$34,2,TRUE),IF(AND(71&lt;=Z6041,Z6041&lt;107),VLOOKUP($W6041,日射量と図３!$E$6:$G$34,3,TRUE),IF(AND(107&lt;=Z6041,Z6041&lt;143),VLOOKUP($W6041,日射量と図３!$E$6:$H$34,4,TRUE),VLOOKUP($W6041,日射量と図３!$E$6:$I$34,5,TRUE))))))</f>
        <v/>
      </c>
      <c r="AC6041" s="382" t="str">
        <f t="shared" si="1143"/>
        <v/>
      </c>
      <c r="AD6041" s="382" t="str">
        <f t="shared" si="1144"/>
        <v/>
      </c>
    </row>
    <row r="6042" spans="11:30">
      <c r="K6042" s="4">
        <f t="shared" si="1140"/>
        <v>2</v>
      </c>
      <c r="L6042" s="34">
        <v>43503</v>
      </c>
      <c r="M6042" s="4">
        <v>252</v>
      </c>
      <c r="N6042" s="4">
        <v>15</v>
      </c>
      <c r="O6042" s="31">
        <v>0.58333333333333337</v>
      </c>
      <c r="P6042" s="35">
        <v>9.0400000000000009</v>
      </c>
      <c r="Q6042" s="36">
        <f t="shared" si="1141"/>
        <v>12</v>
      </c>
      <c r="R6042" s="4">
        <f t="shared" si="1142"/>
        <v>2.9599999999999991</v>
      </c>
      <c r="S6042" s="31">
        <f t="shared" si="1145"/>
        <v>0.28591435185185182</v>
      </c>
      <c r="T6042" s="31">
        <f t="shared" si="1146"/>
        <v>0.72222222222222221</v>
      </c>
      <c r="U6042" s="4">
        <f t="shared" si="1147"/>
        <v>2.9599999999999991</v>
      </c>
      <c r="V6042" s="4" t="str">
        <f t="shared" si="1148"/>
        <v/>
      </c>
      <c r="W6042" s="18" t="str">
        <f>IF(V6042="","",VLOOKUP(L6042,日射量と図３!$A$4:$C$368,3,TRUE)*238.85/100)</f>
        <v/>
      </c>
      <c r="X6042" s="4" t="str">
        <f t="shared" si="1149"/>
        <v/>
      </c>
      <c r="Y6042" s="4" t="str">
        <f t="shared" si="1138"/>
        <v/>
      </c>
      <c r="Z6042" s="4" t="str">
        <f t="shared" si="1139"/>
        <v/>
      </c>
      <c r="AA6042" s="4" t="str">
        <f>IF($V6042="","",IF(Y6042&lt;36,0,IF(AND(36&lt;=Y6042,Y6042&lt;71),VLOOKUP($W6042,日射量と図３!$E$6:$F$34,2,TRUE),IF(AND(71&lt;=Y6042,Y6042&lt;107),VLOOKUP($W6042,日射量と図３!$E$6:$G$34,3,TRUE),IF(AND(107&lt;=Y6042,Y6042&lt;143),VLOOKUP($W6042,日射量と図３!$E$6:$H$34,4,TRUE),VLOOKUP($W6042,日射量と図３!$E$6:$I$34,5,TRUE))))))</f>
        <v/>
      </c>
      <c r="AB6042" s="4" t="str">
        <f>IF($V6042="","",IF(Z6042&lt;36,0,IF(AND(36&lt;=Z6042,Z6042&lt;71),VLOOKUP($W6042,日射量と図３!$E$6:$F$34,2,TRUE),IF(AND(71&lt;=Z6042,Z6042&lt;107),VLOOKUP($W6042,日射量と図３!$E$6:$G$34,3,TRUE),IF(AND(107&lt;=Z6042,Z6042&lt;143),VLOOKUP($W6042,日射量と図３!$E$6:$H$34,4,TRUE),VLOOKUP($W6042,日射量と図３!$E$6:$I$34,5,TRUE))))))</f>
        <v/>
      </c>
      <c r="AC6042" s="382" t="str">
        <f t="shared" si="1143"/>
        <v/>
      </c>
      <c r="AD6042" s="382" t="str">
        <f t="shared" si="1144"/>
        <v/>
      </c>
    </row>
    <row r="6043" spans="11:30">
      <c r="K6043" s="4">
        <f t="shared" si="1140"/>
        <v>2</v>
      </c>
      <c r="L6043" s="34">
        <v>43503</v>
      </c>
      <c r="M6043" s="4">
        <v>252</v>
      </c>
      <c r="N6043" s="4">
        <v>16</v>
      </c>
      <c r="O6043" s="31">
        <v>0.625</v>
      </c>
      <c r="P6043" s="35">
        <v>8.65</v>
      </c>
      <c r="Q6043" s="36">
        <f t="shared" si="1141"/>
        <v>16</v>
      </c>
      <c r="R6043" s="4">
        <f t="shared" si="1142"/>
        <v>7.35</v>
      </c>
      <c r="S6043" s="31">
        <f t="shared" si="1145"/>
        <v>0.28591435185185182</v>
      </c>
      <c r="T6043" s="31">
        <f t="shared" si="1146"/>
        <v>0.72222222222222221</v>
      </c>
      <c r="U6043" s="4">
        <f t="shared" si="1147"/>
        <v>7.35</v>
      </c>
      <c r="V6043" s="4" t="str">
        <f t="shared" si="1148"/>
        <v/>
      </c>
      <c r="W6043" s="18" t="str">
        <f>IF(V6043="","",VLOOKUP(L6043,日射量と図３!$A$4:$C$368,3,TRUE)*238.85/100)</f>
        <v/>
      </c>
      <c r="X6043" s="4" t="str">
        <f t="shared" si="1149"/>
        <v/>
      </c>
      <c r="Y6043" s="4" t="str">
        <f t="shared" si="1138"/>
        <v/>
      </c>
      <c r="Z6043" s="4" t="str">
        <f t="shared" si="1139"/>
        <v/>
      </c>
      <c r="AA6043" s="4" t="str">
        <f>IF($V6043="","",IF(Y6043&lt;36,0,IF(AND(36&lt;=Y6043,Y6043&lt;71),VLOOKUP($W6043,日射量と図３!$E$6:$F$34,2,TRUE),IF(AND(71&lt;=Y6043,Y6043&lt;107),VLOOKUP($W6043,日射量と図３!$E$6:$G$34,3,TRUE),IF(AND(107&lt;=Y6043,Y6043&lt;143),VLOOKUP($W6043,日射量と図３!$E$6:$H$34,4,TRUE),VLOOKUP($W6043,日射量と図３!$E$6:$I$34,5,TRUE))))))</f>
        <v/>
      </c>
      <c r="AB6043" s="4" t="str">
        <f>IF($V6043="","",IF(Z6043&lt;36,0,IF(AND(36&lt;=Z6043,Z6043&lt;71),VLOOKUP($W6043,日射量と図３!$E$6:$F$34,2,TRUE),IF(AND(71&lt;=Z6043,Z6043&lt;107),VLOOKUP($W6043,日射量と図３!$E$6:$G$34,3,TRUE),IF(AND(107&lt;=Z6043,Z6043&lt;143),VLOOKUP($W6043,日射量と図３!$E$6:$H$34,4,TRUE),VLOOKUP($W6043,日射量と図３!$E$6:$I$34,5,TRUE))))))</f>
        <v/>
      </c>
      <c r="AC6043" s="382" t="str">
        <f t="shared" si="1143"/>
        <v/>
      </c>
      <c r="AD6043" s="382" t="str">
        <f t="shared" si="1144"/>
        <v/>
      </c>
    </row>
    <row r="6044" spans="11:30">
      <c r="K6044" s="4">
        <f t="shared" si="1140"/>
        <v>2</v>
      </c>
      <c r="L6044" s="34">
        <v>43503</v>
      </c>
      <c r="M6044" s="4">
        <v>252</v>
      </c>
      <c r="N6044" s="4">
        <v>17</v>
      </c>
      <c r="O6044" s="31">
        <v>0.66666666666666663</v>
      </c>
      <c r="P6044" s="35">
        <v>7.76</v>
      </c>
      <c r="Q6044" s="36">
        <f t="shared" si="1141"/>
        <v>16</v>
      </c>
      <c r="R6044" s="4">
        <f t="shared" si="1142"/>
        <v>8.24</v>
      </c>
      <c r="S6044" s="31">
        <f t="shared" si="1145"/>
        <v>0.28591435185185182</v>
      </c>
      <c r="T6044" s="31">
        <f t="shared" si="1146"/>
        <v>0.72222222222222221</v>
      </c>
      <c r="U6044" s="4">
        <f t="shared" si="1147"/>
        <v>8.24</v>
      </c>
      <c r="V6044" s="4" t="str">
        <f t="shared" si="1148"/>
        <v/>
      </c>
      <c r="W6044" s="18" t="str">
        <f>IF(V6044="","",VLOOKUP(L6044,日射量と図３!$A$4:$C$368,3,TRUE)*238.85/100)</f>
        <v/>
      </c>
      <c r="X6044" s="4" t="str">
        <f t="shared" si="1149"/>
        <v/>
      </c>
      <c r="Y6044" s="4" t="str">
        <f t="shared" si="1138"/>
        <v/>
      </c>
      <c r="Z6044" s="4" t="str">
        <f t="shared" si="1139"/>
        <v/>
      </c>
      <c r="AA6044" s="4" t="str">
        <f>IF($V6044="","",IF(Y6044&lt;36,0,IF(AND(36&lt;=Y6044,Y6044&lt;71),VLOOKUP($W6044,日射量と図３!$E$6:$F$34,2,TRUE),IF(AND(71&lt;=Y6044,Y6044&lt;107),VLOOKUP($W6044,日射量と図３!$E$6:$G$34,3,TRUE),IF(AND(107&lt;=Y6044,Y6044&lt;143),VLOOKUP($W6044,日射量と図３!$E$6:$H$34,4,TRUE),VLOOKUP($W6044,日射量と図３!$E$6:$I$34,5,TRUE))))))</f>
        <v/>
      </c>
      <c r="AB6044" s="4" t="str">
        <f>IF($V6044="","",IF(Z6044&lt;36,0,IF(AND(36&lt;=Z6044,Z6044&lt;71),VLOOKUP($W6044,日射量と図３!$E$6:$F$34,2,TRUE),IF(AND(71&lt;=Z6044,Z6044&lt;107),VLOOKUP($W6044,日射量と図３!$E$6:$G$34,3,TRUE),IF(AND(107&lt;=Z6044,Z6044&lt;143),VLOOKUP($W6044,日射量と図３!$E$6:$H$34,4,TRUE),VLOOKUP($W6044,日射量と図３!$E$6:$I$34,5,TRUE))))))</f>
        <v/>
      </c>
      <c r="AC6044" s="382" t="str">
        <f t="shared" si="1143"/>
        <v/>
      </c>
      <c r="AD6044" s="382" t="str">
        <f t="shared" si="1144"/>
        <v/>
      </c>
    </row>
    <row r="6045" spans="11:30">
      <c r="K6045" s="4">
        <f t="shared" si="1140"/>
        <v>2</v>
      </c>
      <c r="L6045" s="34">
        <v>43503</v>
      </c>
      <c r="M6045" s="4">
        <v>252</v>
      </c>
      <c r="N6045" s="4">
        <v>18</v>
      </c>
      <c r="O6045" s="31">
        <v>0.70833333333333337</v>
      </c>
      <c r="P6045" s="35">
        <v>6.93</v>
      </c>
      <c r="Q6045" s="36">
        <f t="shared" si="1141"/>
        <v>16</v>
      </c>
      <c r="R6045" s="4">
        <f t="shared" si="1142"/>
        <v>9.07</v>
      </c>
      <c r="S6045" s="31">
        <f t="shared" si="1145"/>
        <v>0.28591435185185182</v>
      </c>
      <c r="T6045" s="31">
        <f t="shared" si="1146"/>
        <v>0.72222222222222221</v>
      </c>
      <c r="U6045" s="4">
        <f t="shared" si="1147"/>
        <v>9.07</v>
      </c>
      <c r="V6045" s="4" t="str">
        <f t="shared" si="1148"/>
        <v/>
      </c>
      <c r="W6045" s="18" t="str">
        <f>IF(V6045="","",VLOOKUP(L6045,日射量と図３!$A$4:$C$368,3,TRUE)*238.85/100)</f>
        <v/>
      </c>
      <c r="X6045" s="4" t="str">
        <f t="shared" si="1149"/>
        <v/>
      </c>
      <c r="Y6045" s="4" t="str">
        <f t="shared" si="1138"/>
        <v/>
      </c>
      <c r="Z6045" s="4" t="str">
        <f t="shared" si="1139"/>
        <v/>
      </c>
      <c r="AA6045" s="4" t="str">
        <f>IF($V6045="","",IF(Y6045&lt;36,0,IF(AND(36&lt;=Y6045,Y6045&lt;71),VLOOKUP($W6045,日射量と図３!$E$6:$F$34,2,TRUE),IF(AND(71&lt;=Y6045,Y6045&lt;107),VLOOKUP($W6045,日射量と図３!$E$6:$G$34,3,TRUE),IF(AND(107&lt;=Y6045,Y6045&lt;143),VLOOKUP($W6045,日射量と図３!$E$6:$H$34,4,TRUE),VLOOKUP($W6045,日射量と図３!$E$6:$I$34,5,TRUE))))))</f>
        <v/>
      </c>
      <c r="AB6045" s="4" t="str">
        <f>IF($V6045="","",IF(Z6045&lt;36,0,IF(AND(36&lt;=Z6045,Z6045&lt;71),VLOOKUP($W6045,日射量と図３!$E$6:$F$34,2,TRUE),IF(AND(71&lt;=Z6045,Z6045&lt;107),VLOOKUP($W6045,日射量と図３!$E$6:$G$34,3,TRUE),IF(AND(107&lt;=Z6045,Z6045&lt;143),VLOOKUP($W6045,日射量と図３!$E$6:$H$34,4,TRUE),VLOOKUP($W6045,日射量と図３!$E$6:$I$34,5,TRUE))))))</f>
        <v/>
      </c>
      <c r="AC6045" s="382" t="str">
        <f t="shared" si="1143"/>
        <v/>
      </c>
      <c r="AD6045" s="382" t="str">
        <f t="shared" si="1144"/>
        <v/>
      </c>
    </row>
    <row r="6046" spans="11:30">
      <c r="K6046" s="4">
        <f t="shared" si="1140"/>
        <v>2</v>
      </c>
      <c r="L6046" s="34">
        <v>43503</v>
      </c>
      <c r="M6046" s="4">
        <v>252</v>
      </c>
      <c r="N6046" s="4">
        <v>19</v>
      </c>
      <c r="O6046" s="31">
        <v>0.75</v>
      </c>
      <c r="P6046" s="35">
        <v>6.07</v>
      </c>
      <c r="Q6046" s="36">
        <f t="shared" si="1141"/>
        <v>16</v>
      </c>
      <c r="R6046" s="4">
        <f t="shared" si="1142"/>
        <v>9.93</v>
      </c>
      <c r="S6046" s="31">
        <f t="shared" si="1145"/>
        <v>0.28591435185185182</v>
      </c>
      <c r="T6046" s="31">
        <f t="shared" si="1146"/>
        <v>0.72222222222222221</v>
      </c>
      <c r="U6046" s="4">
        <f t="shared" si="1147"/>
        <v>0</v>
      </c>
      <c r="V6046" s="4" t="str">
        <f t="shared" si="1148"/>
        <v/>
      </c>
      <c r="W6046" s="18" t="str">
        <f>IF(V6046="","",VLOOKUP(L6046,日射量と図３!$A$4:$C$368,3,TRUE)*238.85/100)</f>
        <v/>
      </c>
      <c r="X6046" s="4" t="str">
        <f t="shared" si="1149"/>
        <v/>
      </c>
      <c r="Y6046" s="4" t="str">
        <f t="shared" si="1138"/>
        <v/>
      </c>
      <c r="Z6046" s="4" t="str">
        <f t="shared" si="1139"/>
        <v/>
      </c>
      <c r="AA6046" s="4" t="str">
        <f>IF($V6046="","",IF(Y6046&lt;36,0,IF(AND(36&lt;=Y6046,Y6046&lt;71),VLOOKUP($W6046,日射量と図３!$E$6:$F$34,2,TRUE),IF(AND(71&lt;=Y6046,Y6046&lt;107),VLOOKUP($W6046,日射量と図３!$E$6:$G$34,3,TRUE),IF(AND(107&lt;=Y6046,Y6046&lt;143),VLOOKUP($W6046,日射量と図３!$E$6:$H$34,4,TRUE),VLOOKUP($W6046,日射量と図３!$E$6:$I$34,5,TRUE))))))</f>
        <v/>
      </c>
      <c r="AB6046" s="4" t="str">
        <f>IF($V6046="","",IF(Z6046&lt;36,0,IF(AND(36&lt;=Z6046,Z6046&lt;71),VLOOKUP($W6046,日射量と図３!$E$6:$F$34,2,TRUE),IF(AND(71&lt;=Z6046,Z6046&lt;107),VLOOKUP($W6046,日射量と図３!$E$6:$G$34,3,TRUE),IF(AND(107&lt;=Z6046,Z6046&lt;143),VLOOKUP($W6046,日射量と図３!$E$6:$H$34,4,TRUE),VLOOKUP($W6046,日射量と図３!$E$6:$I$34,5,TRUE))))))</f>
        <v/>
      </c>
      <c r="AC6046" s="382" t="str">
        <f t="shared" si="1143"/>
        <v/>
      </c>
      <c r="AD6046" s="382" t="str">
        <f t="shared" si="1144"/>
        <v/>
      </c>
    </row>
    <row r="6047" spans="11:30">
      <c r="K6047" s="4">
        <f t="shared" si="1140"/>
        <v>2</v>
      </c>
      <c r="L6047" s="34">
        <v>43503</v>
      </c>
      <c r="M6047" s="4">
        <v>252</v>
      </c>
      <c r="N6047" s="4">
        <v>20</v>
      </c>
      <c r="O6047" s="31">
        <v>0.79166666666666663</v>
      </c>
      <c r="P6047" s="35">
        <v>5.59</v>
      </c>
      <c r="Q6047" s="36">
        <f t="shared" si="1141"/>
        <v>16</v>
      </c>
      <c r="R6047" s="4">
        <f t="shared" si="1142"/>
        <v>10.41</v>
      </c>
      <c r="S6047" s="31">
        <f t="shared" si="1145"/>
        <v>0.28591435185185182</v>
      </c>
      <c r="T6047" s="31">
        <f t="shared" si="1146"/>
        <v>0.72222222222222221</v>
      </c>
      <c r="U6047" s="4">
        <f t="shared" si="1147"/>
        <v>0</v>
      </c>
      <c r="V6047" s="4" t="str">
        <f t="shared" si="1148"/>
        <v/>
      </c>
      <c r="W6047" s="18" t="str">
        <f>IF(V6047="","",VLOOKUP(L6047,日射量と図３!$A$4:$C$368,3,TRUE)*238.85/100)</f>
        <v/>
      </c>
      <c r="X6047" s="4" t="str">
        <f t="shared" si="1149"/>
        <v/>
      </c>
      <c r="Y6047" s="4" t="str">
        <f t="shared" ref="Y6047:Y6110" si="1150">IF(V6047="","",$AH$30*V6047/(($AG$18/$AH$18)*X6047))</f>
        <v/>
      </c>
      <c r="Z6047" s="4" t="str">
        <f t="shared" ref="Z6047:Z6110" si="1151">IF(V6047="","",$AH$30*V6047/(($AG$19/$AH$19)*X6047))</f>
        <v/>
      </c>
      <c r="AA6047" s="4" t="str">
        <f>IF($V6047="","",IF(Y6047&lt;36,0,IF(AND(36&lt;=Y6047,Y6047&lt;71),VLOOKUP($W6047,日射量と図３!$E$6:$F$34,2,TRUE),IF(AND(71&lt;=Y6047,Y6047&lt;107),VLOOKUP($W6047,日射量と図３!$E$6:$G$34,3,TRUE),IF(AND(107&lt;=Y6047,Y6047&lt;143),VLOOKUP($W6047,日射量と図３!$E$6:$H$34,4,TRUE),VLOOKUP($W6047,日射量と図３!$E$6:$I$34,5,TRUE))))))</f>
        <v/>
      </c>
      <c r="AB6047" s="4" t="str">
        <f>IF($V6047="","",IF(Z6047&lt;36,0,IF(AND(36&lt;=Z6047,Z6047&lt;71),VLOOKUP($W6047,日射量と図３!$E$6:$F$34,2,TRUE),IF(AND(71&lt;=Z6047,Z6047&lt;107),VLOOKUP($W6047,日射量と図３!$E$6:$G$34,3,TRUE),IF(AND(107&lt;=Z6047,Z6047&lt;143),VLOOKUP($W6047,日射量と図３!$E$6:$H$34,4,TRUE),VLOOKUP($W6047,日射量と図３!$E$6:$I$34,5,TRUE))))))</f>
        <v/>
      </c>
      <c r="AC6047" s="382" t="str">
        <f t="shared" si="1143"/>
        <v/>
      </c>
      <c r="AD6047" s="382" t="str">
        <f t="shared" si="1144"/>
        <v/>
      </c>
    </row>
    <row r="6048" spans="11:30">
      <c r="K6048" s="4">
        <f t="shared" si="1140"/>
        <v>2</v>
      </c>
      <c r="L6048" s="34">
        <v>43503</v>
      </c>
      <c r="M6048" s="4">
        <v>252</v>
      </c>
      <c r="N6048" s="4">
        <v>21</v>
      </c>
      <c r="O6048" s="31">
        <v>0.83333333333333337</v>
      </c>
      <c r="P6048" s="35">
        <v>4.9200000000000008</v>
      </c>
      <c r="Q6048" s="36">
        <f t="shared" si="1141"/>
        <v>16</v>
      </c>
      <c r="R6048" s="4">
        <f t="shared" si="1142"/>
        <v>11.079999999999998</v>
      </c>
      <c r="S6048" s="31">
        <f t="shared" si="1145"/>
        <v>0.28591435185185182</v>
      </c>
      <c r="T6048" s="31">
        <f t="shared" si="1146"/>
        <v>0.72222222222222221</v>
      </c>
      <c r="U6048" s="4">
        <f t="shared" si="1147"/>
        <v>0</v>
      </c>
      <c r="V6048" s="4" t="str">
        <f t="shared" si="1148"/>
        <v/>
      </c>
      <c r="W6048" s="18" t="str">
        <f>IF(V6048="","",VLOOKUP(L6048,日射量と図３!$A$4:$C$368,3,TRUE)*238.85/100)</f>
        <v/>
      </c>
      <c r="X6048" s="4" t="str">
        <f t="shared" si="1149"/>
        <v/>
      </c>
      <c r="Y6048" s="4" t="str">
        <f t="shared" si="1150"/>
        <v/>
      </c>
      <c r="Z6048" s="4" t="str">
        <f t="shared" si="1151"/>
        <v/>
      </c>
      <c r="AA6048" s="4" t="str">
        <f>IF($V6048="","",IF(Y6048&lt;36,0,IF(AND(36&lt;=Y6048,Y6048&lt;71),VLOOKUP($W6048,日射量と図３!$E$6:$F$34,2,TRUE),IF(AND(71&lt;=Y6048,Y6048&lt;107),VLOOKUP($W6048,日射量と図３!$E$6:$G$34,3,TRUE),IF(AND(107&lt;=Y6048,Y6048&lt;143),VLOOKUP($W6048,日射量と図３!$E$6:$H$34,4,TRUE),VLOOKUP($W6048,日射量と図３!$E$6:$I$34,5,TRUE))))))</f>
        <v/>
      </c>
      <c r="AB6048" s="4" t="str">
        <f>IF($V6048="","",IF(Z6048&lt;36,0,IF(AND(36&lt;=Z6048,Z6048&lt;71),VLOOKUP($W6048,日射量と図３!$E$6:$F$34,2,TRUE),IF(AND(71&lt;=Z6048,Z6048&lt;107),VLOOKUP($W6048,日射量と図３!$E$6:$G$34,3,TRUE),IF(AND(107&lt;=Z6048,Z6048&lt;143),VLOOKUP($W6048,日射量と図３!$E$6:$H$34,4,TRUE),VLOOKUP($W6048,日射量と図３!$E$6:$I$34,5,TRUE))))))</f>
        <v/>
      </c>
      <c r="AC6048" s="382" t="str">
        <f t="shared" si="1143"/>
        <v/>
      </c>
      <c r="AD6048" s="382" t="str">
        <f t="shared" si="1144"/>
        <v/>
      </c>
    </row>
    <row r="6049" spans="11:30">
      <c r="K6049" s="4">
        <f t="shared" si="1140"/>
        <v>2</v>
      </c>
      <c r="L6049" s="34">
        <v>43503</v>
      </c>
      <c r="M6049" s="4">
        <v>252</v>
      </c>
      <c r="N6049" s="4">
        <v>22</v>
      </c>
      <c r="O6049" s="31">
        <v>0.875</v>
      </c>
      <c r="P6049" s="35">
        <v>4.6899999999999995</v>
      </c>
      <c r="Q6049" s="36">
        <f t="shared" si="1141"/>
        <v>16</v>
      </c>
      <c r="R6049" s="4">
        <f t="shared" si="1142"/>
        <v>11.31</v>
      </c>
      <c r="S6049" s="31">
        <f t="shared" si="1145"/>
        <v>0.28591435185185182</v>
      </c>
      <c r="T6049" s="31">
        <f t="shared" si="1146"/>
        <v>0.72222222222222221</v>
      </c>
      <c r="U6049" s="4">
        <f t="shared" si="1147"/>
        <v>0</v>
      </c>
      <c r="V6049" s="4" t="str">
        <f t="shared" si="1148"/>
        <v/>
      </c>
      <c r="W6049" s="18" t="str">
        <f>IF(V6049="","",VLOOKUP(L6049,日射量と図３!$A$4:$C$368,3,TRUE)*238.85/100)</f>
        <v/>
      </c>
      <c r="X6049" s="4" t="str">
        <f t="shared" si="1149"/>
        <v/>
      </c>
      <c r="Y6049" s="4" t="str">
        <f t="shared" si="1150"/>
        <v/>
      </c>
      <c r="Z6049" s="4" t="str">
        <f t="shared" si="1151"/>
        <v/>
      </c>
      <c r="AA6049" s="4" t="str">
        <f>IF($V6049="","",IF(Y6049&lt;36,0,IF(AND(36&lt;=Y6049,Y6049&lt;71),VLOOKUP($W6049,日射量と図３!$E$6:$F$34,2,TRUE),IF(AND(71&lt;=Y6049,Y6049&lt;107),VLOOKUP($W6049,日射量と図３!$E$6:$G$34,3,TRUE),IF(AND(107&lt;=Y6049,Y6049&lt;143),VLOOKUP($W6049,日射量と図３!$E$6:$H$34,4,TRUE),VLOOKUP($W6049,日射量と図３!$E$6:$I$34,5,TRUE))))))</f>
        <v/>
      </c>
      <c r="AB6049" s="4" t="str">
        <f>IF($V6049="","",IF(Z6049&lt;36,0,IF(AND(36&lt;=Z6049,Z6049&lt;71),VLOOKUP($W6049,日射量と図３!$E$6:$F$34,2,TRUE),IF(AND(71&lt;=Z6049,Z6049&lt;107),VLOOKUP($W6049,日射量と図３!$E$6:$G$34,3,TRUE),IF(AND(107&lt;=Z6049,Z6049&lt;143),VLOOKUP($W6049,日射量と図３!$E$6:$H$34,4,TRUE),VLOOKUP($W6049,日射量と図３!$E$6:$I$34,5,TRUE))))))</f>
        <v/>
      </c>
      <c r="AC6049" s="382" t="str">
        <f t="shared" si="1143"/>
        <v/>
      </c>
      <c r="AD6049" s="382" t="str">
        <f t="shared" si="1144"/>
        <v/>
      </c>
    </row>
    <row r="6050" spans="11:30">
      <c r="K6050" s="4">
        <f t="shared" si="1140"/>
        <v>2</v>
      </c>
      <c r="L6050" s="34">
        <v>43503</v>
      </c>
      <c r="M6050" s="4">
        <v>252</v>
      </c>
      <c r="N6050" s="4">
        <v>23</v>
      </c>
      <c r="O6050" s="31">
        <v>0.91666666666666663</v>
      </c>
      <c r="P6050" s="35">
        <v>4.419999999999999</v>
      </c>
      <c r="Q6050" s="36">
        <f t="shared" si="1141"/>
        <v>13</v>
      </c>
      <c r="R6050" s="4">
        <f t="shared" si="1142"/>
        <v>8.5800000000000018</v>
      </c>
      <c r="S6050" s="31">
        <f t="shared" si="1145"/>
        <v>0.28591435185185182</v>
      </c>
      <c r="T6050" s="31">
        <f t="shared" si="1146"/>
        <v>0.72222222222222221</v>
      </c>
      <c r="U6050" s="4">
        <f t="shared" si="1147"/>
        <v>0</v>
      </c>
      <c r="V6050" s="4" t="str">
        <f t="shared" si="1148"/>
        <v/>
      </c>
      <c r="W6050" s="18" t="str">
        <f>IF(V6050="","",VLOOKUP(L6050,日射量と図３!$A$4:$C$368,3,TRUE)*238.85/100)</f>
        <v/>
      </c>
      <c r="X6050" s="4" t="str">
        <f t="shared" si="1149"/>
        <v/>
      </c>
      <c r="Y6050" s="4" t="str">
        <f t="shared" si="1150"/>
        <v/>
      </c>
      <c r="Z6050" s="4" t="str">
        <f t="shared" si="1151"/>
        <v/>
      </c>
      <c r="AA6050" s="4" t="str">
        <f>IF($V6050="","",IF(Y6050&lt;36,0,IF(AND(36&lt;=Y6050,Y6050&lt;71),VLOOKUP($W6050,日射量と図３!$E$6:$F$34,2,TRUE),IF(AND(71&lt;=Y6050,Y6050&lt;107),VLOOKUP($W6050,日射量と図３!$E$6:$G$34,3,TRUE),IF(AND(107&lt;=Y6050,Y6050&lt;143),VLOOKUP($W6050,日射量と図３!$E$6:$H$34,4,TRUE),VLOOKUP($W6050,日射量と図３!$E$6:$I$34,5,TRUE))))))</f>
        <v/>
      </c>
      <c r="AB6050" s="4" t="str">
        <f>IF($V6050="","",IF(Z6050&lt;36,0,IF(AND(36&lt;=Z6050,Z6050&lt;71),VLOOKUP($W6050,日射量と図３!$E$6:$F$34,2,TRUE),IF(AND(71&lt;=Z6050,Z6050&lt;107),VLOOKUP($W6050,日射量と図３!$E$6:$G$34,3,TRUE),IF(AND(107&lt;=Z6050,Z6050&lt;143),VLOOKUP($W6050,日射量と図３!$E$6:$H$34,4,TRUE),VLOOKUP($W6050,日射量と図３!$E$6:$I$34,5,TRUE))))))</f>
        <v/>
      </c>
      <c r="AC6050" s="382" t="str">
        <f t="shared" si="1143"/>
        <v/>
      </c>
      <c r="AD6050" s="382" t="str">
        <f t="shared" si="1144"/>
        <v/>
      </c>
    </row>
    <row r="6051" spans="11:30">
      <c r="K6051" s="4">
        <f t="shared" si="1140"/>
        <v>2</v>
      </c>
      <c r="L6051" s="34">
        <v>43503</v>
      </c>
      <c r="M6051" s="4">
        <v>252</v>
      </c>
      <c r="N6051" s="4">
        <v>24</v>
      </c>
      <c r="O6051" s="31">
        <v>0.95833333333333337</v>
      </c>
      <c r="P6051" s="35">
        <v>3.9</v>
      </c>
      <c r="Q6051" s="36">
        <f t="shared" si="1141"/>
        <v>13</v>
      </c>
      <c r="R6051" s="4">
        <f t="shared" si="1142"/>
        <v>9.1</v>
      </c>
      <c r="S6051" s="31">
        <f t="shared" si="1145"/>
        <v>0.28591435185185182</v>
      </c>
      <c r="T6051" s="31">
        <f t="shared" si="1146"/>
        <v>0.72222222222222221</v>
      </c>
      <c r="U6051" s="4">
        <f t="shared" si="1147"/>
        <v>0</v>
      </c>
      <c r="V6051" s="4" t="str">
        <f t="shared" si="1148"/>
        <v/>
      </c>
      <c r="W6051" s="18" t="str">
        <f>IF(V6051="","",VLOOKUP(L6051,日射量と図３!$A$4:$C$368,3,TRUE)*238.85/100)</f>
        <v/>
      </c>
      <c r="X6051" s="4" t="str">
        <f t="shared" si="1149"/>
        <v/>
      </c>
      <c r="Y6051" s="4" t="str">
        <f t="shared" si="1150"/>
        <v/>
      </c>
      <c r="Z6051" s="4" t="str">
        <f t="shared" si="1151"/>
        <v/>
      </c>
      <c r="AA6051" s="4" t="str">
        <f>IF($V6051="","",IF(Y6051&lt;36,0,IF(AND(36&lt;=Y6051,Y6051&lt;71),VLOOKUP($W6051,日射量と図３!$E$6:$F$34,2,TRUE),IF(AND(71&lt;=Y6051,Y6051&lt;107),VLOOKUP($W6051,日射量と図３!$E$6:$G$34,3,TRUE),IF(AND(107&lt;=Y6051,Y6051&lt;143),VLOOKUP($W6051,日射量と図３!$E$6:$H$34,4,TRUE),VLOOKUP($W6051,日射量と図３!$E$6:$I$34,5,TRUE))))))</f>
        <v/>
      </c>
      <c r="AB6051" s="4" t="str">
        <f>IF($V6051="","",IF(Z6051&lt;36,0,IF(AND(36&lt;=Z6051,Z6051&lt;71),VLOOKUP($W6051,日射量と図３!$E$6:$F$34,2,TRUE),IF(AND(71&lt;=Z6051,Z6051&lt;107),VLOOKUP($W6051,日射量と図３!$E$6:$G$34,3,TRUE),IF(AND(107&lt;=Z6051,Z6051&lt;143),VLOOKUP($W6051,日射量と図３!$E$6:$H$34,4,TRUE),VLOOKUP($W6051,日射量と図３!$E$6:$I$34,5,TRUE))))))</f>
        <v/>
      </c>
      <c r="AC6051" s="382" t="str">
        <f t="shared" si="1143"/>
        <v/>
      </c>
      <c r="AD6051" s="382" t="str">
        <f t="shared" si="1144"/>
        <v/>
      </c>
    </row>
    <row r="6052" spans="11:30">
      <c r="K6052" s="4">
        <f t="shared" si="1140"/>
        <v>2</v>
      </c>
      <c r="L6052" s="34">
        <v>43504</v>
      </c>
      <c r="M6052" s="4">
        <v>253</v>
      </c>
      <c r="N6052" s="4">
        <v>1</v>
      </c>
      <c r="O6052" s="31">
        <v>0</v>
      </c>
      <c r="P6052" s="35">
        <v>3.5399999999999991</v>
      </c>
      <c r="Q6052" s="36">
        <f t="shared" si="1141"/>
        <v>13</v>
      </c>
      <c r="R6052" s="4">
        <f t="shared" si="1142"/>
        <v>9.4600000000000009</v>
      </c>
      <c r="S6052" s="31">
        <f t="shared" si="1145"/>
        <v>0.28591435185185182</v>
      </c>
      <c r="T6052" s="31">
        <f t="shared" si="1146"/>
        <v>0.72222222222222221</v>
      </c>
      <c r="U6052" s="4">
        <f t="shared" si="1147"/>
        <v>0</v>
      </c>
      <c r="V6052" s="4">
        <f t="shared" si="1148"/>
        <v>89.71</v>
      </c>
      <c r="W6052" s="18">
        <f>IF(V6052="","",VLOOKUP(L6052,日射量と図３!$A$4:$C$368,3,TRUE)*238.85/100)</f>
        <v>26.273499999999999</v>
      </c>
      <c r="X6052" s="4">
        <f t="shared" si="1149"/>
        <v>10</v>
      </c>
      <c r="Y6052" s="4">
        <f t="shared" si="1150"/>
        <v>56.085346349999988</v>
      </c>
      <c r="Z6052" s="4">
        <f t="shared" si="1151"/>
        <v>63.223481339999992</v>
      </c>
      <c r="AA6052" s="4">
        <f>IF($V6052="","",IF(Y6052&lt;36,0,IF(AND(36&lt;=Y6052,Y6052&lt;71),VLOOKUP($W6052,日射量と図３!$E$6:$F$34,2,TRUE),IF(AND(71&lt;=Y6052,Y6052&lt;107),VLOOKUP($W6052,日射量と図３!$E$6:$G$34,3,TRUE),IF(AND(107&lt;=Y6052,Y6052&lt;143),VLOOKUP($W6052,日射量と図３!$E$6:$H$34,4,TRUE),VLOOKUP($W6052,日射量と図３!$E$6:$I$34,5,TRUE))))))</f>
        <v>35</v>
      </c>
      <c r="AB6052" s="4">
        <f>IF($V6052="","",IF(Z6052&lt;36,0,IF(AND(36&lt;=Z6052,Z6052&lt;71),VLOOKUP($W6052,日射量と図３!$E$6:$F$34,2,TRUE),IF(AND(71&lt;=Z6052,Z6052&lt;107),VLOOKUP($W6052,日射量と図３!$E$6:$G$34,3,TRUE),IF(AND(107&lt;=Z6052,Z6052&lt;143),VLOOKUP($W6052,日射量と図３!$E$6:$H$34,4,TRUE),VLOOKUP($W6052,日射量と図３!$E$6:$I$34,5,TRUE))))))</f>
        <v>35</v>
      </c>
      <c r="AC6052" s="382">
        <f t="shared" si="1143"/>
        <v>1.4653800000000001</v>
      </c>
      <c r="AD6052" s="382">
        <f t="shared" si="1144"/>
        <v>1.4653800000000001</v>
      </c>
    </row>
    <row r="6053" spans="11:30">
      <c r="K6053" s="4">
        <f t="shared" si="1140"/>
        <v>2</v>
      </c>
      <c r="L6053" s="34">
        <v>43504</v>
      </c>
      <c r="M6053" s="4">
        <v>253</v>
      </c>
      <c r="N6053" s="4">
        <v>2</v>
      </c>
      <c r="O6053" s="31">
        <v>4.1666666666666664E-2</v>
      </c>
      <c r="P6053" s="35">
        <v>2.8200000000000003</v>
      </c>
      <c r="Q6053" s="36">
        <f t="shared" si="1141"/>
        <v>13</v>
      </c>
      <c r="R6053" s="4">
        <f t="shared" si="1142"/>
        <v>10.18</v>
      </c>
      <c r="S6053" s="31">
        <f t="shared" si="1145"/>
        <v>0.28591435185185182</v>
      </c>
      <c r="T6053" s="31">
        <f t="shared" si="1146"/>
        <v>0.72222222222222221</v>
      </c>
      <c r="U6053" s="4">
        <f t="shared" si="1147"/>
        <v>0</v>
      </c>
      <c r="V6053" s="4" t="str">
        <f t="shared" si="1148"/>
        <v/>
      </c>
      <c r="W6053" s="18" t="str">
        <f>IF(V6053="","",VLOOKUP(L6053,日射量と図３!$A$4:$C$368,3,TRUE)*238.85/100)</f>
        <v/>
      </c>
      <c r="X6053" s="4" t="str">
        <f t="shared" si="1149"/>
        <v/>
      </c>
      <c r="Y6053" s="4" t="str">
        <f t="shared" si="1150"/>
        <v/>
      </c>
      <c r="Z6053" s="4" t="str">
        <f t="shared" si="1151"/>
        <v/>
      </c>
      <c r="AA6053" s="4" t="str">
        <f>IF($V6053="","",IF(Y6053&lt;36,0,IF(AND(36&lt;=Y6053,Y6053&lt;71),VLOOKUP($W6053,日射量と図３!$E$6:$F$34,2,TRUE),IF(AND(71&lt;=Y6053,Y6053&lt;107),VLOOKUP($W6053,日射量と図３!$E$6:$G$34,3,TRUE),IF(AND(107&lt;=Y6053,Y6053&lt;143),VLOOKUP($W6053,日射量と図３!$E$6:$H$34,4,TRUE),VLOOKUP($W6053,日射量と図３!$E$6:$I$34,5,TRUE))))))</f>
        <v/>
      </c>
      <c r="AB6053" s="4" t="str">
        <f>IF($V6053="","",IF(Z6053&lt;36,0,IF(AND(36&lt;=Z6053,Z6053&lt;71),VLOOKUP($W6053,日射量と図３!$E$6:$F$34,2,TRUE),IF(AND(71&lt;=Z6053,Z6053&lt;107),VLOOKUP($W6053,日射量と図３!$E$6:$G$34,3,TRUE),IF(AND(107&lt;=Z6053,Z6053&lt;143),VLOOKUP($W6053,日射量と図３!$E$6:$H$34,4,TRUE),VLOOKUP($W6053,日射量と図３!$E$6:$I$34,5,TRUE))))))</f>
        <v/>
      </c>
      <c r="AC6053" s="382" t="str">
        <f t="shared" si="1143"/>
        <v/>
      </c>
      <c r="AD6053" s="382" t="str">
        <f t="shared" si="1144"/>
        <v/>
      </c>
    </row>
    <row r="6054" spans="11:30">
      <c r="K6054" s="4">
        <f t="shared" si="1140"/>
        <v>2</v>
      </c>
      <c r="L6054" s="34">
        <v>43504</v>
      </c>
      <c r="M6054" s="4">
        <v>253</v>
      </c>
      <c r="N6054" s="4">
        <v>3</v>
      </c>
      <c r="O6054" s="31">
        <v>8.3333333333333329E-2</v>
      </c>
      <c r="P6054" s="35">
        <v>2.3099999999999996</v>
      </c>
      <c r="Q6054" s="36">
        <f t="shared" si="1141"/>
        <v>13</v>
      </c>
      <c r="R6054" s="4">
        <f t="shared" si="1142"/>
        <v>10.690000000000001</v>
      </c>
      <c r="S6054" s="31">
        <f t="shared" si="1145"/>
        <v>0.28591435185185182</v>
      </c>
      <c r="T6054" s="31">
        <f t="shared" si="1146"/>
        <v>0.72222222222222221</v>
      </c>
      <c r="U6054" s="4">
        <f t="shared" si="1147"/>
        <v>0</v>
      </c>
      <c r="V6054" s="4" t="str">
        <f t="shared" si="1148"/>
        <v/>
      </c>
      <c r="W6054" s="18" t="str">
        <f>IF(V6054="","",VLOOKUP(L6054,日射量と図３!$A$4:$C$368,3,TRUE)*238.85/100)</f>
        <v/>
      </c>
      <c r="X6054" s="4" t="str">
        <f t="shared" si="1149"/>
        <v/>
      </c>
      <c r="Y6054" s="4" t="str">
        <f t="shared" si="1150"/>
        <v/>
      </c>
      <c r="Z6054" s="4" t="str">
        <f t="shared" si="1151"/>
        <v/>
      </c>
      <c r="AA6054" s="4" t="str">
        <f>IF($V6054="","",IF(Y6054&lt;36,0,IF(AND(36&lt;=Y6054,Y6054&lt;71),VLOOKUP($W6054,日射量と図３!$E$6:$F$34,2,TRUE),IF(AND(71&lt;=Y6054,Y6054&lt;107),VLOOKUP($W6054,日射量と図３!$E$6:$G$34,3,TRUE),IF(AND(107&lt;=Y6054,Y6054&lt;143),VLOOKUP($W6054,日射量と図３!$E$6:$H$34,4,TRUE),VLOOKUP($W6054,日射量と図３!$E$6:$I$34,5,TRUE))))))</f>
        <v/>
      </c>
      <c r="AB6054" s="4" t="str">
        <f>IF($V6054="","",IF(Z6054&lt;36,0,IF(AND(36&lt;=Z6054,Z6054&lt;71),VLOOKUP($W6054,日射量と図３!$E$6:$F$34,2,TRUE),IF(AND(71&lt;=Z6054,Z6054&lt;107),VLOOKUP($W6054,日射量と図３!$E$6:$G$34,3,TRUE),IF(AND(107&lt;=Z6054,Z6054&lt;143),VLOOKUP($W6054,日射量と図３!$E$6:$H$34,4,TRUE),VLOOKUP($W6054,日射量と図３!$E$6:$I$34,5,TRUE))))))</f>
        <v/>
      </c>
      <c r="AC6054" s="382" t="str">
        <f t="shared" si="1143"/>
        <v/>
      </c>
      <c r="AD6054" s="382" t="str">
        <f t="shared" si="1144"/>
        <v/>
      </c>
    </row>
    <row r="6055" spans="11:30">
      <c r="K6055" s="4">
        <f t="shared" si="1140"/>
        <v>2</v>
      </c>
      <c r="L6055" s="34">
        <v>43504</v>
      </c>
      <c r="M6055" s="4">
        <v>253</v>
      </c>
      <c r="N6055" s="4">
        <v>4</v>
      </c>
      <c r="O6055" s="31">
        <v>0.125</v>
      </c>
      <c r="P6055" s="35">
        <v>1.9300000000000004</v>
      </c>
      <c r="Q6055" s="36">
        <f t="shared" si="1141"/>
        <v>13</v>
      </c>
      <c r="R6055" s="4">
        <f t="shared" si="1142"/>
        <v>11.07</v>
      </c>
      <c r="S6055" s="31">
        <f t="shared" si="1145"/>
        <v>0.28591435185185182</v>
      </c>
      <c r="T6055" s="31">
        <f t="shared" si="1146"/>
        <v>0.72222222222222221</v>
      </c>
      <c r="U6055" s="4">
        <f t="shared" si="1147"/>
        <v>0</v>
      </c>
      <c r="V6055" s="4" t="str">
        <f t="shared" si="1148"/>
        <v/>
      </c>
      <c r="W6055" s="18" t="str">
        <f>IF(V6055="","",VLOOKUP(L6055,日射量と図３!$A$4:$C$368,3,TRUE)*238.85/100)</f>
        <v/>
      </c>
      <c r="X6055" s="4" t="str">
        <f t="shared" si="1149"/>
        <v/>
      </c>
      <c r="Y6055" s="4" t="str">
        <f t="shared" si="1150"/>
        <v/>
      </c>
      <c r="Z6055" s="4" t="str">
        <f t="shared" si="1151"/>
        <v/>
      </c>
      <c r="AA6055" s="4" t="str">
        <f>IF($V6055="","",IF(Y6055&lt;36,0,IF(AND(36&lt;=Y6055,Y6055&lt;71),VLOOKUP($W6055,日射量と図３!$E$6:$F$34,2,TRUE),IF(AND(71&lt;=Y6055,Y6055&lt;107),VLOOKUP($W6055,日射量と図３!$E$6:$G$34,3,TRUE),IF(AND(107&lt;=Y6055,Y6055&lt;143),VLOOKUP($W6055,日射量と図３!$E$6:$H$34,4,TRUE),VLOOKUP($W6055,日射量と図３!$E$6:$I$34,5,TRUE))))))</f>
        <v/>
      </c>
      <c r="AB6055" s="4" t="str">
        <f>IF($V6055="","",IF(Z6055&lt;36,0,IF(AND(36&lt;=Z6055,Z6055&lt;71),VLOOKUP($W6055,日射量と図３!$E$6:$F$34,2,TRUE),IF(AND(71&lt;=Z6055,Z6055&lt;107),VLOOKUP($W6055,日射量と図３!$E$6:$G$34,3,TRUE),IF(AND(107&lt;=Z6055,Z6055&lt;143),VLOOKUP($W6055,日射量と図３!$E$6:$H$34,4,TRUE),VLOOKUP($W6055,日射量と図３!$E$6:$I$34,5,TRUE))))))</f>
        <v/>
      </c>
      <c r="AC6055" s="382" t="str">
        <f t="shared" si="1143"/>
        <v/>
      </c>
      <c r="AD6055" s="382" t="str">
        <f t="shared" si="1144"/>
        <v/>
      </c>
    </row>
    <row r="6056" spans="11:30">
      <c r="K6056" s="4">
        <f t="shared" si="1140"/>
        <v>2</v>
      </c>
      <c r="L6056" s="34">
        <v>43504</v>
      </c>
      <c r="M6056" s="4">
        <v>253</v>
      </c>
      <c r="N6056" s="4">
        <v>5</v>
      </c>
      <c r="O6056" s="31">
        <v>0.16666666666666666</v>
      </c>
      <c r="P6056" s="35">
        <v>1.77</v>
      </c>
      <c r="Q6056" s="36">
        <f t="shared" si="1141"/>
        <v>15</v>
      </c>
      <c r="R6056" s="4">
        <f t="shared" si="1142"/>
        <v>13.23</v>
      </c>
      <c r="S6056" s="31">
        <f t="shared" si="1145"/>
        <v>0.28591435185185182</v>
      </c>
      <c r="T6056" s="31">
        <f t="shared" si="1146"/>
        <v>0.72222222222222221</v>
      </c>
      <c r="U6056" s="4">
        <f t="shared" si="1147"/>
        <v>0</v>
      </c>
      <c r="V6056" s="4" t="str">
        <f t="shared" si="1148"/>
        <v/>
      </c>
      <c r="W6056" s="18" t="str">
        <f>IF(V6056="","",VLOOKUP(L6056,日射量と図３!$A$4:$C$368,3,TRUE)*238.85/100)</f>
        <v/>
      </c>
      <c r="X6056" s="4" t="str">
        <f t="shared" si="1149"/>
        <v/>
      </c>
      <c r="Y6056" s="4" t="str">
        <f t="shared" si="1150"/>
        <v/>
      </c>
      <c r="Z6056" s="4" t="str">
        <f t="shared" si="1151"/>
        <v/>
      </c>
      <c r="AA6056" s="4" t="str">
        <f>IF($V6056="","",IF(Y6056&lt;36,0,IF(AND(36&lt;=Y6056,Y6056&lt;71),VLOOKUP($W6056,日射量と図３!$E$6:$F$34,2,TRUE),IF(AND(71&lt;=Y6056,Y6056&lt;107),VLOOKUP($W6056,日射量と図３!$E$6:$G$34,3,TRUE),IF(AND(107&lt;=Y6056,Y6056&lt;143),VLOOKUP($W6056,日射量と図３!$E$6:$H$34,4,TRUE),VLOOKUP($W6056,日射量と図３!$E$6:$I$34,5,TRUE))))))</f>
        <v/>
      </c>
      <c r="AB6056" s="4" t="str">
        <f>IF($V6056="","",IF(Z6056&lt;36,0,IF(AND(36&lt;=Z6056,Z6056&lt;71),VLOOKUP($W6056,日射量と図３!$E$6:$F$34,2,TRUE),IF(AND(71&lt;=Z6056,Z6056&lt;107),VLOOKUP($W6056,日射量と図３!$E$6:$G$34,3,TRUE),IF(AND(107&lt;=Z6056,Z6056&lt;143),VLOOKUP($W6056,日射量と図３!$E$6:$H$34,4,TRUE),VLOOKUP($W6056,日射量と図３!$E$6:$I$34,5,TRUE))))))</f>
        <v/>
      </c>
      <c r="AC6056" s="382" t="str">
        <f t="shared" si="1143"/>
        <v/>
      </c>
      <c r="AD6056" s="382" t="str">
        <f t="shared" si="1144"/>
        <v/>
      </c>
    </row>
    <row r="6057" spans="11:30">
      <c r="K6057" s="4">
        <f t="shared" si="1140"/>
        <v>2</v>
      </c>
      <c r="L6057" s="34">
        <v>43504</v>
      </c>
      <c r="M6057" s="4">
        <v>253</v>
      </c>
      <c r="N6057" s="4">
        <v>6</v>
      </c>
      <c r="O6057" s="31">
        <v>0.20833333333333334</v>
      </c>
      <c r="P6057" s="35">
        <v>1.3200000000000003</v>
      </c>
      <c r="Q6057" s="36">
        <f t="shared" si="1141"/>
        <v>15</v>
      </c>
      <c r="R6057" s="4">
        <f t="shared" si="1142"/>
        <v>13.68</v>
      </c>
      <c r="S6057" s="31">
        <f t="shared" si="1145"/>
        <v>0.28591435185185182</v>
      </c>
      <c r="T6057" s="31">
        <f t="shared" si="1146"/>
        <v>0.72222222222222221</v>
      </c>
      <c r="U6057" s="4">
        <f t="shared" si="1147"/>
        <v>0</v>
      </c>
      <c r="V6057" s="4" t="str">
        <f t="shared" si="1148"/>
        <v/>
      </c>
      <c r="W6057" s="18" t="str">
        <f>IF(V6057="","",VLOOKUP(L6057,日射量と図３!$A$4:$C$368,3,TRUE)*238.85/100)</f>
        <v/>
      </c>
      <c r="X6057" s="4" t="str">
        <f t="shared" si="1149"/>
        <v/>
      </c>
      <c r="Y6057" s="4" t="str">
        <f t="shared" si="1150"/>
        <v/>
      </c>
      <c r="Z6057" s="4" t="str">
        <f t="shared" si="1151"/>
        <v/>
      </c>
      <c r="AA6057" s="4" t="str">
        <f>IF($V6057="","",IF(Y6057&lt;36,0,IF(AND(36&lt;=Y6057,Y6057&lt;71),VLOOKUP($W6057,日射量と図３!$E$6:$F$34,2,TRUE),IF(AND(71&lt;=Y6057,Y6057&lt;107),VLOOKUP($W6057,日射量と図３!$E$6:$G$34,3,TRUE),IF(AND(107&lt;=Y6057,Y6057&lt;143),VLOOKUP($W6057,日射量と図３!$E$6:$H$34,4,TRUE),VLOOKUP($W6057,日射量と図３!$E$6:$I$34,5,TRUE))))))</f>
        <v/>
      </c>
      <c r="AB6057" s="4" t="str">
        <f>IF($V6057="","",IF(Z6057&lt;36,0,IF(AND(36&lt;=Z6057,Z6057&lt;71),VLOOKUP($W6057,日射量と図３!$E$6:$F$34,2,TRUE),IF(AND(71&lt;=Z6057,Z6057&lt;107),VLOOKUP($W6057,日射量と図３!$E$6:$G$34,3,TRUE),IF(AND(107&lt;=Z6057,Z6057&lt;143),VLOOKUP($W6057,日射量と図３!$E$6:$H$34,4,TRUE),VLOOKUP($W6057,日射量と図３!$E$6:$I$34,5,TRUE))))))</f>
        <v/>
      </c>
      <c r="AC6057" s="382" t="str">
        <f t="shared" si="1143"/>
        <v/>
      </c>
      <c r="AD6057" s="382" t="str">
        <f t="shared" si="1144"/>
        <v/>
      </c>
    </row>
    <row r="6058" spans="11:30">
      <c r="K6058" s="4">
        <f t="shared" si="1140"/>
        <v>2</v>
      </c>
      <c r="L6058" s="34">
        <v>43504</v>
      </c>
      <c r="M6058" s="4">
        <v>253</v>
      </c>
      <c r="N6058" s="4">
        <v>7</v>
      </c>
      <c r="O6058" s="31">
        <v>0.25</v>
      </c>
      <c r="P6058" s="35">
        <v>0.98000000000000009</v>
      </c>
      <c r="Q6058" s="36">
        <f t="shared" si="1141"/>
        <v>15</v>
      </c>
      <c r="R6058" s="4">
        <f t="shared" si="1142"/>
        <v>14.02</v>
      </c>
      <c r="S6058" s="31">
        <f t="shared" si="1145"/>
        <v>0.28591435185185182</v>
      </c>
      <c r="T6058" s="31">
        <f t="shared" si="1146"/>
        <v>0.72222222222222221</v>
      </c>
      <c r="U6058" s="4">
        <f t="shared" si="1147"/>
        <v>0</v>
      </c>
      <c r="V6058" s="4" t="str">
        <f t="shared" si="1148"/>
        <v/>
      </c>
      <c r="W6058" s="18" t="str">
        <f>IF(V6058="","",VLOOKUP(L6058,日射量と図３!$A$4:$C$368,3,TRUE)*238.85/100)</f>
        <v/>
      </c>
      <c r="X6058" s="4" t="str">
        <f t="shared" si="1149"/>
        <v/>
      </c>
      <c r="Y6058" s="4" t="str">
        <f t="shared" si="1150"/>
        <v/>
      </c>
      <c r="Z6058" s="4" t="str">
        <f t="shared" si="1151"/>
        <v/>
      </c>
      <c r="AA6058" s="4" t="str">
        <f>IF($V6058="","",IF(Y6058&lt;36,0,IF(AND(36&lt;=Y6058,Y6058&lt;71),VLOOKUP($W6058,日射量と図３!$E$6:$F$34,2,TRUE),IF(AND(71&lt;=Y6058,Y6058&lt;107),VLOOKUP($W6058,日射量と図３!$E$6:$G$34,3,TRUE),IF(AND(107&lt;=Y6058,Y6058&lt;143),VLOOKUP($W6058,日射量と図３!$E$6:$H$34,4,TRUE),VLOOKUP($W6058,日射量と図３!$E$6:$I$34,5,TRUE))))))</f>
        <v/>
      </c>
      <c r="AB6058" s="4" t="str">
        <f>IF($V6058="","",IF(Z6058&lt;36,0,IF(AND(36&lt;=Z6058,Z6058&lt;71),VLOOKUP($W6058,日射量と図３!$E$6:$F$34,2,TRUE),IF(AND(71&lt;=Z6058,Z6058&lt;107),VLOOKUP($W6058,日射量と図３!$E$6:$G$34,3,TRUE),IF(AND(107&lt;=Z6058,Z6058&lt;143),VLOOKUP($W6058,日射量と図３!$E$6:$H$34,4,TRUE),VLOOKUP($W6058,日射量と図３!$E$6:$I$34,5,TRUE))))))</f>
        <v/>
      </c>
      <c r="AC6058" s="382" t="str">
        <f t="shared" si="1143"/>
        <v/>
      </c>
      <c r="AD6058" s="382" t="str">
        <f t="shared" si="1144"/>
        <v/>
      </c>
    </row>
    <row r="6059" spans="11:30">
      <c r="K6059" s="4">
        <f t="shared" si="1140"/>
        <v>2</v>
      </c>
      <c r="L6059" s="34">
        <v>43504</v>
      </c>
      <c r="M6059" s="4">
        <v>253</v>
      </c>
      <c r="N6059" s="4">
        <v>8</v>
      </c>
      <c r="O6059" s="31">
        <v>0.29166666666666669</v>
      </c>
      <c r="P6059" s="35">
        <v>0.9</v>
      </c>
      <c r="Q6059" s="36">
        <f t="shared" si="1141"/>
        <v>12</v>
      </c>
      <c r="R6059" s="4">
        <f t="shared" si="1142"/>
        <v>11.1</v>
      </c>
      <c r="S6059" s="31">
        <f t="shared" si="1145"/>
        <v>0.28591435185185182</v>
      </c>
      <c r="T6059" s="31">
        <f t="shared" si="1146"/>
        <v>0.72222222222222221</v>
      </c>
      <c r="U6059" s="4">
        <f t="shared" si="1147"/>
        <v>11.1</v>
      </c>
      <c r="V6059" s="4" t="str">
        <f t="shared" si="1148"/>
        <v/>
      </c>
      <c r="W6059" s="18" t="str">
        <f>IF(V6059="","",VLOOKUP(L6059,日射量と図３!$A$4:$C$368,3,TRUE)*238.85/100)</f>
        <v/>
      </c>
      <c r="X6059" s="4" t="str">
        <f t="shared" si="1149"/>
        <v/>
      </c>
      <c r="Y6059" s="4" t="str">
        <f t="shared" si="1150"/>
        <v/>
      </c>
      <c r="Z6059" s="4" t="str">
        <f t="shared" si="1151"/>
        <v/>
      </c>
      <c r="AA6059" s="4" t="str">
        <f>IF($V6059="","",IF(Y6059&lt;36,0,IF(AND(36&lt;=Y6059,Y6059&lt;71),VLOOKUP($W6059,日射量と図３!$E$6:$F$34,2,TRUE),IF(AND(71&lt;=Y6059,Y6059&lt;107),VLOOKUP($W6059,日射量と図３!$E$6:$G$34,3,TRUE),IF(AND(107&lt;=Y6059,Y6059&lt;143),VLOOKUP($W6059,日射量と図３!$E$6:$H$34,4,TRUE),VLOOKUP($W6059,日射量と図３!$E$6:$I$34,5,TRUE))))))</f>
        <v/>
      </c>
      <c r="AB6059" s="4" t="str">
        <f>IF($V6059="","",IF(Z6059&lt;36,0,IF(AND(36&lt;=Z6059,Z6059&lt;71),VLOOKUP($W6059,日射量と図３!$E$6:$F$34,2,TRUE),IF(AND(71&lt;=Z6059,Z6059&lt;107),VLOOKUP($W6059,日射量と図３!$E$6:$G$34,3,TRUE),IF(AND(107&lt;=Z6059,Z6059&lt;143),VLOOKUP($W6059,日射量と図３!$E$6:$H$34,4,TRUE),VLOOKUP($W6059,日射量と図３!$E$6:$I$34,5,TRUE))))))</f>
        <v/>
      </c>
      <c r="AC6059" s="382" t="str">
        <f t="shared" si="1143"/>
        <v/>
      </c>
      <c r="AD6059" s="382" t="str">
        <f t="shared" si="1144"/>
        <v/>
      </c>
    </row>
    <row r="6060" spans="11:30">
      <c r="K6060" s="4">
        <f t="shared" si="1140"/>
        <v>2</v>
      </c>
      <c r="L6060" s="34">
        <v>43504</v>
      </c>
      <c r="M6060" s="4">
        <v>253</v>
      </c>
      <c r="N6060" s="4">
        <v>9</v>
      </c>
      <c r="O6060" s="31">
        <v>0.33333333333333331</v>
      </c>
      <c r="P6060" s="35">
        <v>1.78</v>
      </c>
      <c r="Q6060" s="36">
        <f t="shared" si="1141"/>
        <v>12</v>
      </c>
      <c r="R6060" s="4">
        <f t="shared" si="1142"/>
        <v>10.220000000000001</v>
      </c>
      <c r="S6060" s="31">
        <f t="shared" si="1145"/>
        <v>0.28591435185185182</v>
      </c>
      <c r="T6060" s="31">
        <f t="shared" si="1146"/>
        <v>0.72222222222222221</v>
      </c>
      <c r="U6060" s="4">
        <f t="shared" si="1147"/>
        <v>10.220000000000001</v>
      </c>
      <c r="V6060" s="4" t="str">
        <f t="shared" si="1148"/>
        <v/>
      </c>
      <c r="W6060" s="18" t="str">
        <f>IF(V6060="","",VLOOKUP(L6060,日射量と図３!$A$4:$C$368,3,TRUE)*238.85/100)</f>
        <v/>
      </c>
      <c r="X6060" s="4" t="str">
        <f t="shared" si="1149"/>
        <v/>
      </c>
      <c r="Y6060" s="4" t="str">
        <f t="shared" si="1150"/>
        <v/>
      </c>
      <c r="Z6060" s="4" t="str">
        <f t="shared" si="1151"/>
        <v/>
      </c>
      <c r="AA6060" s="4" t="str">
        <f>IF($V6060="","",IF(Y6060&lt;36,0,IF(AND(36&lt;=Y6060,Y6060&lt;71),VLOOKUP($W6060,日射量と図３!$E$6:$F$34,2,TRUE),IF(AND(71&lt;=Y6060,Y6060&lt;107),VLOOKUP($W6060,日射量と図３!$E$6:$G$34,3,TRUE),IF(AND(107&lt;=Y6060,Y6060&lt;143),VLOOKUP($W6060,日射量と図３!$E$6:$H$34,4,TRUE),VLOOKUP($W6060,日射量と図３!$E$6:$I$34,5,TRUE))))))</f>
        <v/>
      </c>
      <c r="AB6060" s="4" t="str">
        <f>IF($V6060="","",IF(Z6060&lt;36,0,IF(AND(36&lt;=Z6060,Z6060&lt;71),VLOOKUP($W6060,日射量と図３!$E$6:$F$34,2,TRUE),IF(AND(71&lt;=Z6060,Z6060&lt;107),VLOOKUP($W6060,日射量と図３!$E$6:$G$34,3,TRUE),IF(AND(107&lt;=Z6060,Z6060&lt;143),VLOOKUP($W6060,日射量と図３!$E$6:$H$34,4,TRUE),VLOOKUP($W6060,日射量と図３!$E$6:$I$34,5,TRUE))))))</f>
        <v/>
      </c>
      <c r="AC6060" s="382" t="str">
        <f t="shared" si="1143"/>
        <v/>
      </c>
      <c r="AD6060" s="382" t="str">
        <f t="shared" si="1144"/>
        <v/>
      </c>
    </row>
    <row r="6061" spans="11:30">
      <c r="K6061" s="4">
        <f t="shared" si="1140"/>
        <v>2</v>
      </c>
      <c r="L6061" s="34">
        <v>43504</v>
      </c>
      <c r="M6061" s="4">
        <v>253</v>
      </c>
      <c r="N6061" s="4">
        <v>10</v>
      </c>
      <c r="O6061" s="31">
        <v>0.375</v>
      </c>
      <c r="P6061" s="35">
        <v>3.1099999999999994</v>
      </c>
      <c r="Q6061" s="36">
        <f t="shared" si="1141"/>
        <v>12</v>
      </c>
      <c r="R6061" s="4">
        <f t="shared" si="1142"/>
        <v>8.89</v>
      </c>
      <c r="S6061" s="31">
        <f t="shared" si="1145"/>
        <v>0.28591435185185182</v>
      </c>
      <c r="T6061" s="31">
        <f t="shared" si="1146"/>
        <v>0.72222222222222221</v>
      </c>
      <c r="U6061" s="4">
        <f t="shared" si="1147"/>
        <v>8.89</v>
      </c>
      <c r="V6061" s="4" t="str">
        <f t="shared" si="1148"/>
        <v/>
      </c>
      <c r="W6061" s="18" t="str">
        <f>IF(V6061="","",VLOOKUP(L6061,日射量と図３!$A$4:$C$368,3,TRUE)*238.85/100)</f>
        <v/>
      </c>
      <c r="X6061" s="4" t="str">
        <f t="shared" si="1149"/>
        <v/>
      </c>
      <c r="Y6061" s="4" t="str">
        <f t="shared" si="1150"/>
        <v/>
      </c>
      <c r="Z6061" s="4" t="str">
        <f t="shared" si="1151"/>
        <v/>
      </c>
      <c r="AA6061" s="4" t="str">
        <f>IF($V6061="","",IF(Y6061&lt;36,0,IF(AND(36&lt;=Y6061,Y6061&lt;71),VLOOKUP($W6061,日射量と図３!$E$6:$F$34,2,TRUE),IF(AND(71&lt;=Y6061,Y6061&lt;107),VLOOKUP($W6061,日射量と図３!$E$6:$G$34,3,TRUE),IF(AND(107&lt;=Y6061,Y6061&lt;143),VLOOKUP($W6061,日射量と図３!$E$6:$H$34,4,TRUE),VLOOKUP($W6061,日射量と図３!$E$6:$I$34,5,TRUE))))))</f>
        <v/>
      </c>
      <c r="AB6061" s="4" t="str">
        <f>IF($V6061="","",IF(Z6061&lt;36,0,IF(AND(36&lt;=Z6061,Z6061&lt;71),VLOOKUP($W6061,日射量と図３!$E$6:$F$34,2,TRUE),IF(AND(71&lt;=Z6061,Z6061&lt;107),VLOOKUP($W6061,日射量と図３!$E$6:$G$34,3,TRUE),IF(AND(107&lt;=Z6061,Z6061&lt;143),VLOOKUP($W6061,日射量と図３!$E$6:$H$34,4,TRUE),VLOOKUP($W6061,日射量と図３!$E$6:$I$34,5,TRUE))))))</f>
        <v/>
      </c>
      <c r="AC6061" s="382" t="str">
        <f t="shared" si="1143"/>
        <v/>
      </c>
      <c r="AD6061" s="382" t="str">
        <f t="shared" si="1144"/>
        <v/>
      </c>
    </row>
    <row r="6062" spans="11:30">
      <c r="K6062" s="4">
        <f t="shared" si="1140"/>
        <v>2</v>
      </c>
      <c r="L6062" s="34">
        <v>43504</v>
      </c>
      <c r="M6062" s="4">
        <v>253</v>
      </c>
      <c r="N6062" s="4">
        <v>11</v>
      </c>
      <c r="O6062" s="31">
        <v>0.41666666666666669</v>
      </c>
      <c r="P6062" s="35">
        <v>4.3100000000000005</v>
      </c>
      <c r="Q6062" s="36">
        <f t="shared" si="1141"/>
        <v>12</v>
      </c>
      <c r="R6062" s="4">
        <f t="shared" si="1142"/>
        <v>7.6899999999999995</v>
      </c>
      <c r="S6062" s="31">
        <f t="shared" si="1145"/>
        <v>0.28591435185185182</v>
      </c>
      <c r="T6062" s="31">
        <f t="shared" si="1146"/>
        <v>0.72222222222222221</v>
      </c>
      <c r="U6062" s="4">
        <f t="shared" si="1147"/>
        <v>7.6899999999999995</v>
      </c>
      <c r="V6062" s="4" t="str">
        <f t="shared" si="1148"/>
        <v/>
      </c>
      <c r="W6062" s="18" t="str">
        <f>IF(V6062="","",VLOOKUP(L6062,日射量と図３!$A$4:$C$368,3,TRUE)*238.85/100)</f>
        <v/>
      </c>
      <c r="X6062" s="4" t="str">
        <f t="shared" si="1149"/>
        <v/>
      </c>
      <c r="Y6062" s="4" t="str">
        <f t="shared" si="1150"/>
        <v/>
      </c>
      <c r="Z6062" s="4" t="str">
        <f t="shared" si="1151"/>
        <v/>
      </c>
      <c r="AA6062" s="4" t="str">
        <f>IF($V6062="","",IF(Y6062&lt;36,0,IF(AND(36&lt;=Y6062,Y6062&lt;71),VLOOKUP($W6062,日射量と図３!$E$6:$F$34,2,TRUE),IF(AND(71&lt;=Y6062,Y6062&lt;107),VLOOKUP($W6062,日射量と図３!$E$6:$G$34,3,TRUE),IF(AND(107&lt;=Y6062,Y6062&lt;143),VLOOKUP($W6062,日射量と図３!$E$6:$H$34,4,TRUE),VLOOKUP($W6062,日射量と図３!$E$6:$I$34,5,TRUE))))))</f>
        <v/>
      </c>
      <c r="AB6062" s="4" t="str">
        <f>IF($V6062="","",IF(Z6062&lt;36,0,IF(AND(36&lt;=Z6062,Z6062&lt;71),VLOOKUP($W6062,日射量と図３!$E$6:$F$34,2,TRUE),IF(AND(71&lt;=Z6062,Z6062&lt;107),VLOOKUP($W6062,日射量と図３!$E$6:$G$34,3,TRUE),IF(AND(107&lt;=Z6062,Z6062&lt;143),VLOOKUP($W6062,日射量と図３!$E$6:$H$34,4,TRUE),VLOOKUP($W6062,日射量と図３!$E$6:$I$34,5,TRUE))))))</f>
        <v/>
      </c>
      <c r="AC6062" s="382" t="str">
        <f t="shared" si="1143"/>
        <v/>
      </c>
      <c r="AD6062" s="382" t="str">
        <f t="shared" si="1144"/>
        <v/>
      </c>
    </row>
    <row r="6063" spans="11:30">
      <c r="K6063" s="4">
        <f t="shared" si="1140"/>
        <v>2</v>
      </c>
      <c r="L6063" s="34">
        <v>43504</v>
      </c>
      <c r="M6063" s="4">
        <v>253</v>
      </c>
      <c r="N6063" s="4">
        <v>12</v>
      </c>
      <c r="O6063" s="31">
        <v>0.45833333333333331</v>
      </c>
      <c r="P6063" s="35">
        <v>5.19</v>
      </c>
      <c r="Q6063" s="36">
        <f t="shared" si="1141"/>
        <v>12</v>
      </c>
      <c r="R6063" s="4">
        <f t="shared" si="1142"/>
        <v>6.81</v>
      </c>
      <c r="S6063" s="31">
        <f t="shared" si="1145"/>
        <v>0.28591435185185182</v>
      </c>
      <c r="T6063" s="31">
        <f t="shared" si="1146"/>
        <v>0.72222222222222221</v>
      </c>
      <c r="U6063" s="4">
        <f t="shared" si="1147"/>
        <v>6.81</v>
      </c>
      <c r="V6063" s="4" t="str">
        <f t="shared" si="1148"/>
        <v/>
      </c>
      <c r="W6063" s="18" t="str">
        <f>IF(V6063="","",VLOOKUP(L6063,日射量と図３!$A$4:$C$368,3,TRUE)*238.85/100)</f>
        <v/>
      </c>
      <c r="X6063" s="4" t="str">
        <f t="shared" si="1149"/>
        <v/>
      </c>
      <c r="Y6063" s="4" t="str">
        <f t="shared" si="1150"/>
        <v/>
      </c>
      <c r="Z6063" s="4" t="str">
        <f t="shared" si="1151"/>
        <v/>
      </c>
      <c r="AA6063" s="4" t="str">
        <f>IF($V6063="","",IF(Y6063&lt;36,0,IF(AND(36&lt;=Y6063,Y6063&lt;71),VLOOKUP($W6063,日射量と図３!$E$6:$F$34,2,TRUE),IF(AND(71&lt;=Y6063,Y6063&lt;107),VLOOKUP($W6063,日射量と図３!$E$6:$G$34,3,TRUE),IF(AND(107&lt;=Y6063,Y6063&lt;143),VLOOKUP($W6063,日射量と図３!$E$6:$H$34,4,TRUE),VLOOKUP($W6063,日射量と図３!$E$6:$I$34,5,TRUE))))))</f>
        <v/>
      </c>
      <c r="AB6063" s="4" t="str">
        <f>IF($V6063="","",IF(Z6063&lt;36,0,IF(AND(36&lt;=Z6063,Z6063&lt;71),VLOOKUP($W6063,日射量と図３!$E$6:$F$34,2,TRUE),IF(AND(71&lt;=Z6063,Z6063&lt;107),VLOOKUP($W6063,日射量と図３!$E$6:$G$34,3,TRUE),IF(AND(107&lt;=Z6063,Z6063&lt;143),VLOOKUP($W6063,日射量と図３!$E$6:$H$34,4,TRUE),VLOOKUP($W6063,日射量と図３!$E$6:$I$34,5,TRUE))))))</f>
        <v/>
      </c>
      <c r="AC6063" s="382" t="str">
        <f t="shared" si="1143"/>
        <v/>
      </c>
      <c r="AD6063" s="382" t="str">
        <f t="shared" si="1144"/>
        <v/>
      </c>
    </row>
    <row r="6064" spans="11:30">
      <c r="K6064" s="4">
        <f t="shared" si="1140"/>
        <v>2</v>
      </c>
      <c r="L6064" s="34">
        <v>43504</v>
      </c>
      <c r="M6064" s="4">
        <v>253</v>
      </c>
      <c r="N6064" s="4">
        <v>13</v>
      </c>
      <c r="O6064" s="31">
        <v>0.5</v>
      </c>
      <c r="P6064" s="35">
        <v>5.67</v>
      </c>
      <c r="Q6064" s="36">
        <f t="shared" si="1141"/>
        <v>12</v>
      </c>
      <c r="R6064" s="4">
        <f t="shared" si="1142"/>
        <v>6.33</v>
      </c>
      <c r="S6064" s="31">
        <f t="shared" si="1145"/>
        <v>0.28591435185185182</v>
      </c>
      <c r="T6064" s="31">
        <f t="shared" si="1146"/>
        <v>0.72222222222222221</v>
      </c>
      <c r="U6064" s="4">
        <f t="shared" si="1147"/>
        <v>6.33</v>
      </c>
      <c r="V6064" s="4" t="str">
        <f t="shared" si="1148"/>
        <v/>
      </c>
      <c r="W6064" s="18" t="str">
        <f>IF(V6064="","",VLOOKUP(L6064,日射量と図３!$A$4:$C$368,3,TRUE)*238.85/100)</f>
        <v/>
      </c>
      <c r="X6064" s="4" t="str">
        <f t="shared" si="1149"/>
        <v/>
      </c>
      <c r="Y6064" s="4" t="str">
        <f t="shared" si="1150"/>
        <v/>
      </c>
      <c r="Z6064" s="4" t="str">
        <f t="shared" si="1151"/>
        <v/>
      </c>
      <c r="AA6064" s="4" t="str">
        <f>IF($V6064="","",IF(Y6064&lt;36,0,IF(AND(36&lt;=Y6064,Y6064&lt;71),VLOOKUP($W6064,日射量と図３!$E$6:$F$34,2,TRUE),IF(AND(71&lt;=Y6064,Y6064&lt;107),VLOOKUP($W6064,日射量と図３!$E$6:$G$34,3,TRUE),IF(AND(107&lt;=Y6064,Y6064&lt;143),VLOOKUP($W6064,日射量と図３!$E$6:$H$34,4,TRUE),VLOOKUP($W6064,日射量と図３!$E$6:$I$34,5,TRUE))))))</f>
        <v/>
      </c>
      <c r="AB6064" s="4" t="str">
        <f>IF($V6064="","",IF(Z6064&lt;36,0,IF(AND(36&lt;=Z6064,Z6064&lt;71),VLOOKUP($W6064,日射量と図３!$E$6:$F$34,2,TRUE),IF(AND(71&lt;=Z6064,Z6064&lt;107),VLOOKUP($W6064,日射量と図３!$E$6:$G$34,3,TRUE),IF(AND(107&lt;=Z6064,Z6064&lt;143),VLOOKUP($W6064,日射量と図３!$E$6:$H$34,4,TRUE),VLOOKUP($W6064,日射量と図３!$E$6:$I$34,5,TRUE))))))</f>
        <v/>
      </c>
      <c r="AC6064" s="382" t="str">
        <f t="shared" si="1143"/>
        <v/>
      </c>
      <c r="AD6064" s="382" t="str">
        <f t="shared" si="1144"/>
        <v/>
      </c>
    </row>
    <row r="6065" spans="11:30">
      <c r="K6065" s="4">
        <f t="shared" si="1140"/>
        <v>2</v>
      </c>
      <c r="L6065" s="34">
        <v>43504</v>
      </c>
      <c r="M6065" s="4">
        <v>253</v>
      </c>
      <c r="N6065" s="4">
        <v>14</v>
      </c>
      <c r="O6065" s="31">
        <v>0.54166666666666663</v>
      </c>
      <c r="P6065" s="35">
        <v>6.4700000000000006</v>
      </c>
      <c r="Q6065" s="36">
        <f t="shared" si="1141"/>
        <v>12</v>
      </c>
      <c r="R6065" s="4">
        <f t="shared" si="1142"/>
        <v>5.5299999999999994</v>
      </c>
      <c r="S6065" s="31">
        <f t="shared" si="1145"/>
        <v>0.28591435185185182</v>
      </c>
      <c r="T6065" s="31">
        <f t="shared" si="1146"/>
        <v>0.72222222222222221</v>
      </c>
      <c r="U6065" s="4">
        <f t="shared" si="1147"/>
        <v>5.5299999999999994</v>
      </c>
      <c r="V6065" s="4" t="str">
        <f t="shared" si="1148"/>
        <v/>
      </c>
      <c r="W6065" s="18" t="str">
        <f>IF(V6065="","",VLOOKUP(L6065,日射量と図３!$A$4:$C$368,3,TRUE)*238.85/100)</f>
        <v/>
      </c>
      <c r="X6065" s="4" t="str">
        <f t="shared" si="1149"/>
        <v/>
      </c>
      <c r="Y6065" s="4" t="str">
        <f t="shared" si="1150"/>
        <v/>
      </c>
      <c r="Z6065" s="4" t="str">
        <f t="shared" si="1151"/>
        <v/>
      </c>
      <c r="AA6065" s="4" t="str">
        <f>IF($V6065="","",IF(Y6065&lt;36,0,IF(AND(36&lt;=Y6065,Y6065&lt;71),VLOOKUP($W6065,日射量と図３!$E$6:$F$34,2,TRUE),IF(AND(71&lt;=Y6065,Y6065&lt;107),VLOOKUP($W6065,日射量と図３!$E$6:$G$34,3,TRUE),IF(AND(107&lt;=Y6065,Y6065&lt;143),VLOOKUP($W6065,日射量と図３!$E$6:$H$34,4,TRUE),VLOOKUP($W6065,日射量と図３!$E$6:$I$34,5,TRUE))))))</f>
        <v/>
      </c>
      <c r="AB6065" s="4" t="str">
        <f>IF($V6065="","",IF(Z6065&lt;36,0,IF(AND(36&lt;=Z6065,Z6065&lt;71),VLOOKUP($W6065,日射量と図３!$E$6:$F$34,2,TRUE),IF(AND(71&lt;=Z6065,Z6065&lt;107),VLOOKUP($W6065,日射量と図３!$E$6:$G$34,3,TRUE),IF(AND(107&lt;=Z6065,Z6065&lt;143),VLOOKUP($W6065,日射量と図３!$E$6:$H$34,4,TRUE),VLOOKUP($W6065,日射量と図３!$E$6:$I$34,5,TRUE))))))</f>
        <v/>
      </c>
      <c r="AC6065" s="382" t="str">
        <f t="shared" si="1143"/>
        <v/>
      </c>
      <c r="AD6065" s="382" t="str">
        <f t="shared" si="1144"/>
        <v/>
      </c>
    </row>
    <row r="6066" spans="11:30">
      <c r="K6066" s="4">
        <f t="shared" si="1140"/>
        <v>2</v>
      </c>
      <c r="L6066" s="34">
        <v>43504</v>
      </c>
      <c r="M6066" s="4">
        <v>253</v>
      </c>
      <c r="N6066" s="4">
        <v>15</v>
      </c>
      <c r="O6066" s="31">
        <v>0.58333333333333337</v>
      </c>
      <c r="P6066" s="35">
        <v>6.83</v>
      </c>
      <c r="Q6066" s="36">
        <f t="shared" si="1141"/>
        <v>12</v>
      </c>
      <c r="R6066" s="4">
        <f t="shared" si="1142"/>
        <v>5.17</v>
      </c>
      <c r="S6066" s="31">
        <f t="shared" si="1145"/>
        <v>0.28591435185185182</v>
      </c>
      <c r="T6066" s="31">
        <f t="shared" si="1146"/>
        <v>0.72222222222222221</v>
      </c>
      <c r="U6066" s="4">
        <f t="shared" si="1147"/>
        <v>5.17</v>
      </c>
      <c r="V6066" s="4" t="str">
        <f t="shared" si="1148"/>
        <v/>
      </c>
      <c r="W6066" s="18" t="str">
        <f>IF(V6066="","",VLOOKUP(L6066,日射量と図３!$A$4:$C$368,3,TRUE)*238.85/100)</f>
        <v/>
      </c>
      <c r="X6066" s="4" t="str">
        <f t="shared" si="1149"/>
        <v/>
      </c>
      <c r="Y6066" s="4" t="str">
        <f t="shared" si="1150"/>
        <v/>
      </c>
      <c r="Z6066" s="4" t="str">
        <f t="shared" si="1151"/>
        <v/>
      </c>
      <c r="AA6066" s="4" t="str">
        <f>IF($V6066="","",IF(Y6066&lt;36,0,IF(AND(36&lt;=Y6066,Y6066&lt;71),VLOOKUP($W6066,日射量と図３!$E$6:$F$34,2,TRUE),IF(AND(71&lt;=Y6066,Y6066&lt;107),VLOOKUP($W6066,日射量と図３!$E$6:$G$34,3,TRUE),IF(AND(107&lt;=Y6066,Y6066&lt;143),VLOOKUP($W6066,日射量と図３!$E$6:$H$34,4,TRUE),VLOOKUP($W6066,日射量と図３!$E$6:$I$34,5,TRUE))))))</f>
        <v/>
      </c>
      <c r="AB6066" s="4" t="str">
        <f>IF($V6066="","",IF(Z6066&lt;36,0,IF(AND(36&lt;=Z6066,Z6066&lt;71),VLOOKUP($W6066,日射量と図３!$E$6:$F$34,2,TRUE),IF(AND(71&lt;=Z6066,Z6066&lt;107),VLOOKUP($W6066,日射量と図３!$E$6:$G$34,3,TRUE),IF(AND(107&lt;=Z6066,Z6066&lt;143),VLOOKUP($W6066,日射量と図３!$E$6:$H$34,4,TRUE),VLOOKUP($W6066,日射量と図３!$E$6:$I$34,5,TRUE))))))</f>
        <v/>
      </c>
      <c r="AC6066" s="382" t="str">
        <f t="shared" si="1143"/>
        <v/>
      </c>
      <c r="AD6066" s="382" t="str">
        <f t="shared" si="1144"/>
        <v/>
      </c>
    </row>
    <row r="6067" spans="11:30">
      <c r="K6067" s="4">
        <f t="shared" si="1140"/>
        <v>2</v>
      </c>
      <c r="L6067" s="34">
        <v>43504</v>
      </c>
      <c r="M6067" s="4">
        <v>253</v>
      </c>
      <c r="N6067" s="4">
        <v>16</v>
      </c>
      <c r="O6067" s="31">
        <v>0.625</v>
      </c>
      <c r="P6067" s="35">
        <v>7.24</v>
      </c>
      <c r="Q6067" s="36">
        <f t="shared" si="1141"/>
        <v>16</v>
      </c>
      <c r="R6067" s="4">
        <f t="shared" si="1142"/>
        <v>8.76</v>
      </c>
      <c r="S6067" s="31">
        <f t="shared" si="1145"/>
        <v>0.28591435185185182</v>
      </c>
      <c r="T6067" s="31">
        <f t="shared" si="1146"/>
        <v>0.72222222222222221</v>
      </c>
      <c r="U6067" s="4">
        <f t="shared" si="1147"/>
        <v>8.76</v>
      </c>
      <c r="V6067" s="4" t="str">
        <f t="shared" si="1148"/>
        <v/>
      </c>
      <c r="W6067" s="18" t="str">
        <f>IF(V6067="","",VLOOKUP(L6067,日射量と図３!$A$4:$C$368,3,TRUE)*238.85/100)</f>
        <v/>
      </c>
      <c r="X6067" s="4" t="str">
        <f t="shared" si="1149"/>
        <v/>
      </c>
      <c r="Y6067" s="4" t="str">
        <f t="shared" si="1150"/>
        <v/>
      </c>
      <c r="Z6067" s="4" t="str">
        <f t="shared" si="1151"/>
        <v/>
      </c>
      <c r="AA6067" s="4" t="str">
        <f>IF($V6067="","",IF(Y6067&lt;36,0,IF(AND(36&lt;=Y6067,Y6067&lt;71),VLOOKUP($W6067,日射量と図３!$E$6:$F$34,2,TRUE),IF(AND(71&lt;=Y6067,Y6067&lt;107),VLOOKUP($W6067,日射量と図３!$E$6:$G$34,3,TRUE),IF(AND(107&lt;=Y6067,Y6067&lt;143),VLOOKUP($W6067,日射量と図３!$E$6:$H$34,4,TRUE),VLOOKUP($W6067,日射量と図３!$E$6:$I$34,5,TRUE))))))</f>
        <v/>
      </c>
      <c r="AB6067" s="4" t="str">
        <f>IF($V6067="","",IF(Z6067&lt;36,0,IF(AND(36&lt;=Z6067,Z6067&lt;71),VLOOKUP($W6067,日射量と図３!$E$6:$F$34,2,TRUE),IF(AND(71&lt;=Z6067,Z6067&lt;107),VLOOKUP($W6067,日射量と図３!$E$6:$G$34,3,TRUE),IF(AND(107&lt;=Z6067,Z6067&lt;143),VLOOKUP($W6067,日射量と図３!$E$6:$H$34,4,TRUE),VLOOKUP($W6067,日射量と図３!$E$6:$I$34,5,TRUE))))))</f>
        <v/>
      </c>
      <c r="AC6067" s="382" t="str">
        <f t="shared" si="1143"/>
        <v/>
      </c>
      <c r="AD6067" s="382" t="str">
        <f t="shared" si="1144"/>
        <v/>
      </c>
    </row>
    <row r="6068" spans="11:30">
      <c r="K6068" s="4">
        <f t="shared" si="1140"/>
        <v>2</v>
      </c>
      <c r="L6068" s="34">
        <v>43504</v>
      </c>
      <c r="M6068" s="4">
        <v>253</v>
      </c>
      <c r="N6068" s="4">
        <v>17</v>
      </c>
      <c r="O6068" s="31">
        <v>0.66666666666666663</v>
      </c>
      <c r="P6068" s="35">
        <v>6.7300000000000013</v>
      </c>
      <c r="Q6068" s="36">
        <f t="shared" si="1141"/>
        <v>16</v>
      </c>
      <c r="R6068" s="4">
        <f t="shared" si="1142"/>
        <v>9.27</v>
      </c>
      <c r="S6068" s="31">
        <f t="shared" si="1145"/>
        <v>0.28591435185185182</v>
      </c>
      <c r="T6068" s="31">
        <f t="shared" si="1146"/>
        <v>0.72222222222222221</v>
      </c>
      <c r="U6068" s="4">
        <f t="shared" si="1147"/>
        <v>9.27</v>
      </c>
      <c r="V6068" s="4" t="str">
        <f t="shared" si="1148"/>
        <v/>
      </c>
      <c r="W6068" s="18" t="str">
        <f>IF(V6068="","",VLOOKUP(L6068,日射量と図３!$A$4:$C$368,3,TRUE)*238.85/100)</f>
        <v/>
      </c>
      <c r="X6068" s="4" t="str">
        <f t="shared" si="1149"/>
        <v/>
      </c>
      <c r="Y6068" s="4" t="str">
        <f t="shared" si="1150"/>
        <v/>
      </c>
      <c r="Z6068" s="4" t="str">
        <f t="shared" si="1151"/>
        <v/>
      </c>
      <c r="AA6068" s="4" t="str">
        <f>IF($V6068="","",IF(Y6068&lt;36,0,IF(AND(36&lt;=Y6068,Y6068&lt;71),VLOOKUP($W6068,日射量と図３!$E$6:$F$34,2,TRUE),IF(AND(71&lt;=Y6068,Y6068&lt;107),VLOOKUP($W6068,日射量と図３!$E$6:$G$34,3,TRUE),IF(AND(107&lt;=Y6068,Y6068&lt;143),VLOOKUP($W6068,日射量と図３!$E$6:$H$34,4,TRUE),VLOOKUP($W6068,日射量と図３!$E$6:$I$34,5,TRUE))))))</f>
        <v/>
      </c>
      <c r="AB6068" s="4" t="str">
        <f>IF($V6068="","",IF(Z6068&lt;36,0,IF(AND(36&lt;=Z6068,Z6068&lt;71),VLOOKUP($W6068,日射量と図３!$E$6:$F$34,2,TRUE),IF(AND(71&lt;=Z6068,Z6068&lt;107),VLOOKUP($W6068,日射量と図３!$E$6:$G$34,3,TRUE),IF(AND(107&lt;=Z6068,Z6068&lt;143),VLOOKUP($W6068,日射量と図３!$E$6:$H$34,4,TRUE),VLOOKUP($W6068,日射量と図３!$E$6:$I$34,5,TRUE))))))</f>
        <v/>
      </c>
      <c r="AC6068" s="382" t="str">
        <f t="shared" si="1143"/>
        <v/>
      </c>
      <c r="AD6068" s="382" t="str">
        <f t="shared" si="1144"/>
        <v/>
      </c>
    </row>
    <row r="6069" spans="11:30">
      <c r="K6069" s="4">
        <f t="shared" si="1140"/>
        <v>2</v>
      </c>
      <c r="L6069" s="34">
        <v>43504</v>
      </c>
      <c r="M6069" s="4">
        <v>253</v>
      </c>
      <c r="N6069" s="4">
        <v>18</v>
      </c>
      <c r="O6069" s="31">
        <v>0.70833333333333337</v>
      </c>
      <c r="P6069" s="35">
        <v>6.06</v>
      </c>
      <c r="Q6069" s="36">
        <f t="shared" si="1141"/>
        <v>16</v>
      </c>
      <c r="R6069" s="4">
        <f t="shared" si="1142"/>
        <v>9.9400000000000013</v>
      </c>
      <c r="S6069" s="31">
        <f t="shared" si="1145"/>
        <v>0.28591435185185182</v>
      </c>
      <c r="T6069" s="31">
        <f t="shared" si="1146"/>
        <v>0.72222222222222221</v>
      </c>
      <c r="U6069" s="4">
        <f t="shared" si="1147"/>
        <v>9.9400000000000013</v>
      </c>
      <c r="V6069" s="4" t="str">
        <f t="shared" si="1148"/>
        <v/>
      </c>
      <c r="W6069" s="18" t="str">
        <f>IF(V6069="","",VLOOKUP(L6069,日射量と図３!$A$4:$C$368,3,TRUE)*238.85/100)</f>
        <v/>
      </c>
      <c r="X6069" s="4" t="str">
        <f t="shared" si="1149"/>
        <v/>
      </c>
      <c r="Y6069" s="4" t="str">
        <f t="shared" si="1150"/>
        <v/>
      </c>
      <c r="Z6069" s="4" t="str">
        <f t="shared" si="1151"/>
        <v/>
      </c>
      <c r="AA6069" s="4" t="str">
        <f>IF($V6069="","",IF(Y6069&lt;36,0,IF(AND(36&lt;=Y6069,Y6069&lt;71),VLOOKUP($W6069,日射量と図３!$E$6:$F$34,2,TRUE),IF(AND(71&lt;=Y6069,Y6069&lt;107),VLOOKUP($W6069,日射量と図３!$E$6:$G$34,3,TRUE),IF(AND(107&lt;=Y6069,Y6069&lt;143),VLOOKUP($W6069,日射量と図３!$E$6:$H$34,4,TRUE),VLOOKUP($W6069,日射量と図３!$E$6:$I$34,5,TRUE))))))</f>
        <v/>
      </c>
      <c r="AB6069" s="4" t="str">
        <f>IF($V6069="","",IF(Z6069&lt;36,0,IF(AND(36&lt;=Z6069,Z6069&lt;71),VLOOKUP($W6069,日射量と図３!$E$6:$F$34,2,TRUE),IF(AND(71&lt;=Z6069,Z6069&lt;107),VLOOKUP($W6069,日射量と図３!$E$6:$G$34,3,TRUE),IF(AND(107&lt;=Z6069,Z6069&lt;143),VLOOKUP($W6069,日射量と図３!$E$6:$H$34,4,TRUE),VLOOKUP($W6069,日射量と図３!$E$6:$I$34,5,TRUE))))))</f>
        <v/>
      </c>
      <c r="AC6069" s="382" t="str">
        <f t="shared" si="1143"/>
        <v/>
      </c>
      <c r="AD6069" s="382" t="str">
        <f t="shared" si="1144"/>
        <v/>
      </c>
    </row>
    <row r="6070" spans="11:30">
      <c r="K6070" s="4">
        <f t="shared" si="1140"/>
        <v>2</v>
      </c>
      <c r="L6070" s="34">
        <v>43504</v>
      </c>
      <c r="M6070" s="4">
        <v>253</v>
      </c>
      <c r="N6070" s="4">
        <v>19</v>
      </c>
      <c r="O6070" s="31">
        <v>0.75</v>
      </c>
      <c r="P6070" s="35">
        <v>5</v>
      </c>
      <c r="Q6070" s="36">
        <f t="shared" si="1141"/>
        <v>16</v>
      </c>
      <c r="R6070" s="4">
        <f t="shared" si="1142"/>
        <v>11</v>
      </c>
      <c r="S6070" s="31">
        <f t="shared" si="1145"/>
        <v>0.28591435185185182</v>
      </c>
      <c r="T6070" s="31">
        <f t="shared" si="1146"/>
        <v>0.72222222222222221</v>
      </c>
      <c r="U6070" s="4">
        <f t="shared" si="1147"/>
        <v>0</v>
      </c>
      <c r="V6070" s="4" t="str">
        <f t="shared" si="1148"/>
        <v/>
      </c>
      <c r="W6070" s="18" t="str">
        <f>IF(V6070="","",VLOOKUP(L6070,日射量と図３!$A$4:$C$368,3,TRUE)*238.85/100)</f>
        <v/>
      </c>
      <c r="X6070" s="4" t="str">
        <f t="shared" si="1149"/>
        <v/>
      </c>
      <c r="Y6070" s="4" t="str">
        <f t="shared" si="1150"/>
        <v/>
      </c>
      <c r="Z6070" s="4" t="str">
        <f t="shared" si="1151"/>
        <v/>
      </c>
      <c r="AA6070" s="4" t="str">
        <f>IF($V6070="","",IF(Y6070&lt;36,0,IF(AND(36&lt;=Y6070,Y6070&lt;71),VLOOKUP($W6070,日射量と図３!$E$6:$F$34,2,TRUE),IF(AND(71&lt;=Y6070,Y6070&lt;107),VLOOKUP($W6070,日射量と図３!$E$6:$G$34,3,TRUE),IF(AND(107&lt;=Y6070,Y6070&lt;143),VLOOKUP($W6070,日射量と図３!$E$6:$H$34,4,TRUE),VLOOKUP($W6070,日射量と図３!$E$6:$I$34,5,TRUE))))))</f>
        <v/>
      </c>
      <c r="AB6070" s="4" t="str">
        <f>IF($V6070="","",IF(Z6070&lt;36,0,IF(AND(36&lt;=Z6070,Z6070&lt;71),VLOOKUP($W6070,日射量と図３!$E$6:$F$34,2,TRUE),IF(AND(71&lt;=Z6070,Z6070&lt;107),VLOOKUP($W6070,日射量と図３!$E$6:$G$34,3,TRUE),IF(AND(107&lt;=Z6070,Z6070&lt;143),VLOOKUP($W6070,日射量と図３!$E$6:$H$34,4,TRUE),VLOOKUP($W6070,日射量と図３!$E$6:$I$34,5,TRUE))))))</f>
        <v/>
      </c>
      <c r="AC6070" s="382" t="str">
        <f t="shared" si="1143"/>
        <v/>
      </c>
      <c r="AD6070" s="382" t="str">
        <f t="shared" si="1144"/>
        <v/>
      </c>
    </row>
    <row r="6071" spans="11:30">
      <c r="K6071" s="4">
        <f t="shared" si="1140"/>
        <v>2</v>
      </c>
      <c r="L6071" s="34">
        <v>43504</v>
      </c>
      <c r="M6071" s="4">
        <v>253</v>
      </c>
      <c r="N6071" s="4">
        <v>20</v>
      </c>
      <c r="O6071" s="31">
        <v>0.79166666666666663</v>
      </c>
      <c r="P6071" s="35">
        <v>4.5499999999999989</v>
      </c>
      <c r="Q6071" s="36">
        <f t="shared" si="1141"/>
        <v>16</v>
      </c>
      <c r="R6071" s="4">
        <f t="shared" si="1142"/>
        <v>11.450000000000001</v>
      </c>
      <c r="S6071" s="31">
        <f t="shared" si="1145"/>
        <v>0.28591435185185182</v>
      </c>
      <c r="T6071" s="31">
        <f t="shared" si="1146"/>
        <v>0.72222222222222221</v>
      </c>
      <c r="U6071" s="4">
        <f t="shared" si="1147"/>
        <v>0</v>
      </c>
      <c r="V6071" s="4" t="str">
        <f t="shared" si="1148"/>
        <v/>
      </c>
      <c r="W6071" s="18" t="str">
        <f>IF(V6071="","",VLOOKUP(L6071,日射量と図３!$A$4:$C$368,3,TRUE)*238.85/100)</f>
        <v/>
      </c>
      <c r="X6071" s="4" t="str">
        <f t="shared" si="1149"/>
        <v/>
      </c>
      <c r="Y6071" s="4" t="str">
        <f t="shared" si="1150"/>
        <v/>
      </c>
      <c r="Z6071" s="4" t="str">
        <f t="shared" si="1151"/>
        <v/>
      </c>
      <c r="AA6071" s="4" t="str">
        <f>IF($V6071="","",IF(Y6071&lt;36,0,IF(AND(36&lt;=Y6071,Y6071&lt;71),VLOOKUP($W6071,日射量と図３!$E$6:$F$34,2,TRUE),IF(AND(71&lt;=Y6071,Y6071&lt;107),VLOOKUP($W6071,日射量と図３!$E$6:$G$34,3,TRUE),IF(AND(107&lt;=Y6071,Y6071&lt;143),VLOOKUP($W6071,日射量と図３!$E$6:$H$34,4,TRUE),VLOOKUP($W6071,日射量と図３!$E$6:$I$34,5,TRUE))))))</f>
        <v/>
      </c>
      <c r="AB6071" s="4" t="str">
        <f>IF($V6071="","",IF(Z6071&lt;36,0,IF(AND(36&lt;=Z6071,Z6071&lt;71),VLOOKUP($W6071,日射量と図３!$E$6:$F$34,2,TRUE),IF(AND(71&lt;=Z6071,Z6071&lt;107),VLOOKUP($W6071,日射量と図３!$E$6:$G$34,3,TRUE),IF(AND(107&lt;=Z6071,Z6071&lt;143),VLOOKUP($W6071,日射量と図３!$E$6:$H$34,4,TRUE),VLOOKUP($W6071,日射量と図３!$E$6:$I$34,5,TRUE))))))</f>
        <v/>
      </c>
      <c r="AC6071" s="382" t="str">
        <f t="shared" si="1143"/>
        <v/>
      </c>
      <c r="AD6071" s="382" t="str">
        <f t="shared" si="1144"/>
        <v/>
      </c>
    </row>
    <row r="6072" spans="11:30">
      <c r="K6072" s="4">
        <f t="shared" si="1140"/>
        <v>2</v>
      </c>
      <c r="L6072" s="34">
        <v>43504</v>
      </c>
      <c r="M6072" s="4">
        <v>253</v>
      </c>
      <c r="N6072" s="4">
        <v>21</v>
      </c>
      <c r="O6072" s="31">
        <v>0.83333333333333337</v>
      </c>
      <c r="P6072" s="35">
        <v>4.1100000000000012</v>
      </c>
      <c r="Q6072" s="36">
        <f t="shared" si="1141"/>
        <v>16</v>
      </c>
      <c r="R6072" s="4">
        <f t="shared" si="1142"/>
        <v>11.889999999999999</v>
      </c>
      <c r="S6072" s="31">
        <f t="shared" si="1145"/>
        <v>0.28591435185185182</v>
      </c>
      <c r="T6072" s="31">
        <f t="shared" si="1146"/>
        <v>0.72222222222222221</v>
      </c>
      <c r="U6072" s="4">
        <f t="shared" si="1147"/>
        <v>0</v>
      </c>
      <c r="V6072" s="4" t="str">
        <f t="shared" si="1148"/>
        <v/>
      </c>
      <c r="W6072" s="18" t="str">
        <f>IF(V6072="","",VLOOKUP(L6072,日射量と図３!$A$4:$C$368,3,TRUE)*238.85/100)</f>
        <v/>
      </c>
      <c r="X6072" s="4" t="str">
        <f t="shared" si="1149"/>
        <v/>
      </c>
      <c r="Y6072" s="4" t="str">
        <f t="shared" si="1150"/>
        <v/>
      </c>
      <c r="Z6072" s="4" t="str">
        <f t="shared" si="1151"/>
        <v/>
      </c>
      <c r="AA6072" s="4" t="str">
        <f>IF($V6072="","",IF(Y6072&lt;36,0,IF(AND(36&lt;=Y6072,Y6072&lt;71),VLOOKUP($W6072,日射量と図３!$E$6:$F$34,2,TRUE),IF(AND(71&lt;=Y6072,Y6072&lt;107),VLOOKUP($W6072,日射量と図３!$E$6:$G$34,3,TRUE),IF(AND(107&lt;=Y6072,Y6072&lt;143),VLOOKUP($W6072,日射量と図３!$E$6:$H$34,4,TRUE),VLOOKUP($W6072,日射量と図３!$E$6:$I$34,5,TRUE))))))</f>
        <v/>
      </c>
      <c r="AB6072" s="4" t="str">
        <f>IF($V6072="","",IF(Z6072&lt;36,0,IF(AND(36&lt;=Z6072,Z6072&lt;71),VLOOKUP($W6072,日射量と図３!$E$6:$F$34,2,TRUE),IF(AND(71&lt;=Z6072,Z6072&lt;107),VLOOKUP($W6072,日射量と図３!$E$6:$G$34,3,TRUE),IF(AND(107&lt;=Z6072,Z6072&lt;143),VLOOKUP($W6072,日射量と図３!$E$6:$H$34,4,TRUE),VLOOKUP($W6072,日射量と図３!$E$6:$I$34,5,TRUE))))))</f>
        <v/>
      </c>
      <c r="AC6072" s="382" t="str">
        <f t="shared" si="1143"/>
        <v/>
      </c>
      <c r="AD6072" s="382" t="str">
        <f t="shared" si="1144"/>
        <v/>
      </c>
    </row>
    <row r="6073" spans="11:30">
      <c r="K6073" s="4">
        <f t="shared" si="1140"/>
        <v>2</v>
      </c>
      <c r="L6073" s="34">
        <v>43504</v>
      </c>
      <c r="M6073" s="4">
        <v>253</v>
      </c>
      <c r="N6073" s="4">
        <v>22</v>
      </c>
      <c r="O6073" s="31">
        <v>0.875</v>
      </c>
      <c r="P6073" s="35">
        <v>3.7700000000000005</v>
      </c>
      <c r="Q6073" s="36">
        <f t="shared" si="1141"/>
        <v>16</v>
      </c>
      <c r="R6073" s="4">
        <f t="shared" si="1142"/>
        <v>12.23</v>
      </c>
      <c r="S6073" s="31">
        <f t="shared" si="1145"/>
        <v>0.28591435185185182</v>
      </c>
      <c r="T6073" s="31">
        <f t="shared" si="1146"/>
        <v>0.72222222222222221</v>
      </c>
      <c r="U6073" s="4">
        <f t="shared" si="1147"/>
        <v>0</v>
      </c>
      <c r="V6073" s="4" t="str">
        <f t="shared" si="1148"/>
        <v/>
      </c>
      <c r="W6073" s="18" t="str">
        <f>IF(V6073="","",VLOOKUP(L6073,日射量と図３!$A$4:$C$368,3,TRUE)*238.85/100)</f>
        <v/>
      </c>
      <c r="X6073" s="4" t="str">
        <f t="shared" si="1149"/>
        <v/>
      </c>
      <c r="Y6073" s="4" t="str">
        <f t="shared" si="1150"/>
        <v/>
      </c>
      <c r="Z6073" s="4" t="str">
        <f t="shared" si="1151"/>
        <v/>
      </c>
      <c r="AA6073" s="4" t="str">
        <f>IF($V6073="","",IF(Y6073&lt;36,0,IF(AND(36&lt;=Y6073,Y6073&lt;71),VLOOKUP($W6073,日射量と図３!$E$6:$F$34,2,TRUE),IF(AND(71&lt;=Y6073,Y6073&lt;107),VLOOKUP($W6073,日射量と図３!$E$6:$G$34,3,TRUE),IF(AND(107&lt;=Y6073,Y6073&lt;143),VLOOKUP($W6073,日射量と図３!$E$6:$H$34,4,TRUE),VLOOKUP($W6073,日射量と図３!$E$6:$I$34,5,TRUE))))))</f>
        <v/>
      </c>
      <c r="AB6073" s="4" t="str">
        <f>IF($V6073="","",IF(Z6073&lt;36,0,IF(AND(36&lt;=Z6073,Z6073&lt;71),VLOOKUP($W6073,日射量と図３!$E$6:$F$34,2,TRUE),IF(AND(71&lt;=Z6073,Z6073&lt;107),VLOOKUP($W6073,日射量と図３!$E$6:$G$34,3,TRUE),IF(AND(107&lt;=Z6073,Z6073&lt;143),VLOOKUP($W6073,日射量と図３!$E$6:$H$34,4,TRUE),VLOOKUP($W6073,日射量と図３!$E$6:$I$34,5,TRUE))))))</f>
        <v/>
      </c>
      <c r="AC6073" s="382" t="str">
        <f t="shared" si="1143"/>
        <v/>
      </c>
      <c r="AD6073" s="382" t="str">
        <f t="shared" si="1144"/>
        <v/>
      </c>
    </row>
    <row r="6074" spans="11:30">
      <c r="K6074" s="4">
        <f t="shared" si="1140"/>
        <v>2</v>
      </c>
      <c r="L6074" s="34">
        <v>43504</v>
      </c>
      <c r="M6074" s="4">
        <v>253</v>
      </c>
      <c r="N6074" s="4">
        <v>23</v>
      </c>
      <c r="O6074" s="31">
        <v>0.91666666666666663</v>
      </c>
      <c r="P6074" s="35">
        <v>3.56</v>
      </c>
      <c r="Q6074" s="36">
        <f t="shared" si="1141"/>
        <v>13</v>
      </c>
      <c r="R6074" s="4">
        <f t="shared" si="1142"/>
        <v>9.44</v>
      </c>
      <c r="S6074" s="31">
        <f t="shared" si="1145"/>
        <v>0.28591435185185182</v>
      </c>
      <c r="T6074" s="31">
        <f t="shared" si="1146"/>
        <v>0.72222222222222221</v>
      </c>
      <c r="U6074" s="4">
        <f t="shared" si="1147"/>
        <v>0</v>
      </c>
      <c r="V6074" s="4" t="str">
        <f t="shared" si="1148"/>
        <v/>
      </c>
      <c r="W6074" s="18" t="str">
        <f>IF(V6074="","",VLOOKUP(L6074,日射量と図３!$A$4:$C$368,3,TRUE)*238.85/100)</f>
        <v/>
      </c>
      <c r="X6074" s="4" t="str">
        <f t="shared" si="1149"/>
        <v/>
      </c>
      <c r="Y6074" s="4" t="str">
        <f t="shared" si="1150"/>
        <v/>
      </c>
      <c r="Z6074" s="4" t="str">
        <f t="shared" si="1151"/>
        <v/>
      </c>
      <c r="AA6074" s="4" t="str">
        <f>IF($V6074="","",IF(Y6074&lt;36,0,IF(AND(36&lt;=Y6074,Y6074&lt;71),VLOOKUP($W6074,日射量と図３!$E$6:$F$34,2,TRUE),IF(AND(71&lt;=Y6074,Y6074&lt;107),VLOOKUP($W6074,日射量と図３!$E$6:$G$34,3,TRUE),IF(AND(107&lt;=Y6074,Y6074&lt;143),VLOOKUP($W6074,日射量と図３!$E$6:$H$34,4,TRUE),VLOOKUP($W6074,日射量と図３!$E$6:$I$34,5,TRUE))))))</f>
        <v/>
      </c>
      <c r="AB6074" s="4" t="str">
        <f>IF($V6074="","",IF(Z6074&lt;36,0,IF(AND(36&lt;=Z6074,Z6074&lt;71),VLOOKUP($W6074,日射量と図３!$E$6:$F$34,2,TRUE),IF(AND(71&lt;=Z6074,Z6074&lt;107),VLOOKUP($W6074,日射量と図３!$E$6:$G$34,3,TRUE),IF(AND(107&lt;=Z6074,Z6074&lt;143),VLOOKUP($W6074,日射量と図３!$E$6:$H$34,4,TRUE),VLOOKUP($W6074,日射量と図３!$E$6:$I$34,5,TRUE))))))</f>
        <v/>
      </c>
      <c r="AC6074" s="382" t="str">
        <f t="shared" si="1143"/>
        <v/>
      </c>
      <c r="AD6074" s="382" t="str">
        <f t="shared" si="1144"/>
        <v/>
      </c>
    </row>
    <row r="6075" spans="11:30">
      <c r="K6075" s="4">
        <f t="shared" si="1140"/>
        <v>2</v>
      </c>
      <c r="L6075" s="34">
        <v>43504</v>
      </c>
      <c r="M6075" s="4">
        <v>253</v>
      </c>
      <c r="N6075" s="4">
        <v>24</v>
      </c>
      <c r="O6075" s="31">
        <v>0.95833333333333337</v>
      </c>
      <c r="P6075" s="35">
        <v>3.0799999999999996</v>
      </c>
      <c r="Q6075" s="36">
        <f t="shared" si="1141"/>
        <v>13</v>
      </c>
      <c r="R6075" s="4">
        <f t="shared" si="1142"/>
        <v>9.92</v>
      </c>
      <c r="S6075" s="31">
        <f t="shared" si="1145"/>
        <v>0.28591435185185182</v>
      </c>
      <c r="T6075" s="31">
        <f t="shared" si="1146"/>
        <v>0.72222222222222221</v>
      </c>
      <c r="U6075" s="4">
        <f t="shared" si="1147"/>
        <v>0</v>
      </c>
      <c r="V6075" s="4" t="str">
        <f t="shared" si="1148"/>
        <v/>
      </c>
      <c r="W6075" s="18" t="str">
        <f>IF(V6075="","",VLOOKUP(L6075,日射量と図３!$A$4:$C$368,3,TRUE)*238.85/100)</f>
        <v/>
      </c>
      <c r="X6075" s="4" t="str">
        <f t="shared" si="1149"/>
        <v/>
      </c>
      <c r="Y6075" s="4" t="str">
        <f t="shared" si="1150"/>
        <v/>
      </c>
      <c r="Z6075" s="4" t="str">
        <f t="shared" si="1151"/>
        <v/>
      </c>
      <c r="AA6075" s="4" t="str">
        <f>IF($V6075="","",IF(Y6075&lt;36,0,IF(AND(36&lt;=Y6075,Y6075&lt;71),VLOOKUP($W6075,日射量と図３!$E$6:$F$34,2,TRUE),IF(AND(71&lt;=Y6075,Y6075&lt;107),VLOOKUP($W6075,日射量と図３!$E$6:$G$34,3,TRUE),IF(AND(107&lt;=Y6075,Y6075&lt;143),VLOOKUP($W6075,日射量と図３!$E$6:$H$34,4,TRUE),VLOOKUP($W6075,日射量と図３!$E$6:$I$34,5,TRUE))))))</f>
        <v/>
      </c>
      <c r="AB6075" s="4" t="str">
        <f>IF($V6075="","",IF(Z6075&lt;36,0,IF(AND(36&lt;=Z6075,Z6075&lt;71),VLOOKUP($W6075,日射量と図３!$E$6:$F$34,2,TRUE),IF(AND(71&lt;=Z6075,Z6075&lt;107),VLOOKUP($W6075,日射量と図３!$E$6:$G$34,3,TRUE),IF(AND(107&lt;=Z6075,Z6075&lt;143),VLOOKUP($W6075,日射量と図３!$E$6:$H$34,4,TRUE),VLOOKUP($W6075,日射量と図３!$E$6:$I$34,5,TRUE))))))</f>
        <v/>
      </c>
      <c r="AC6075" s="382" t="str">
        <f t="shared" si="1143"/>
        <v/>
      </c>
      <c r="AD6075" s="382" t="str">
        <f t="shared" si="1144"/>
        <v/>
      </c>
    </row>
    <row r="6076" spans="11:30">
      <c r="K6076" s="4">
        <f t="shared" si="1140"/>
        <v>2</v>
      </c>
      <c r="L6076" s="34">
        <v>43505</v>
      </c>
      <c r="M6076" s="4">
        <v>254</v>
      </c>
      <c r="N6076" s="4">
        <v>1</v>
      </c>
      <c r="O6076" s="31">
        <v>0</v>
      </c>
      <c r="P6076" s="35">
        <v>2.8</v>
      </c>
      <c r="Q6076" s="36">
        <f t="shared" si="1141"/>
        <v>13</v>
      </c>
      <c r="R6076" s="4">
        <f t="shared" si="1142"/>
        <v>10.199999999999999</v>
      </c>
      <c r="S6076" s="31">
        <f t="shared" si="1145"/>
        <v>0.28591435185185182</v>
      </c>
      <c r="T6076" s="31">
        <f t="shared" si="1146"/>
        <v>0.72222222222222221</v>
      </c>
      <c r="U6076" s="4">
        <f t="shared" si="1147"/>
        <v>0</v>
      </c>
      <c r="V6076" s="4">
        <f t="shared" si="1148"/>
        <v>86.210000000000008</v>
      </c>
      <c r="W6076" s="18">
        <f>IF(V6076="","",VLOOKUP(L6076,日射量と図３!$A$4:$C$368,3,TRUE)*238.85/100)</f>
        <v>23.885000000000002</v>
      </c>
      <c r="X6076" s="4">
        <f t="shared" si="1149"/>
        <v>10</v>
      </c>
      <c r="Y6076" s="4">
        <f t="shared" si="1150"/>
        <v>53.897198849999995</v>
      </c>
      <c r="Z6076" s="4">
        <f t="shared" si="1151"/>
        <v>60.756842339999999</v>
      </c>
      <c r="AA6076" s="4">
        <f>IF($V6076="","",IF(Y6076&lt;36,0,IF(AND(36&lt;=Y6076,Y6076&lt;71),VLOOKUP($W6076,日射量と図３!$E$6:$F$34,2,TRUE),IF(AND(71&lt;=Y6076,Y6076&lt;107),VLOOKUP($W6076,日射量と図３!$E$6:$G$34,3,TRUE),IF(AND(107&lt;=Y6076,Y6076&lt;143),VLOOKUP($W6076,日射量と図３!$E$6:$H$34,4,TRUE),VLOOKUP($W6076,日射量と図３!$E$6:$I$34,5,TRUE))))))</f>
        <v>35</v>
      </c>
      <c r="AB6076" s="4">
        <f>IF($V6076="","",IF(Z6076&lt;36,0,IF(AND(36&lt;=Z6076,Z6076&lt;71),VLOOKUP($W6076,日射量と図３!$E$6:$F$34,2,TRUE),IF(AND(71&lt;=Z6076,Z6076&lt;107),VLOOKUP($W6076,日射量と図３!$E$6:$G$34,3,TRUE),IF(AND(107&lt;=Z6076,Z6076&lt;143),VLOOKUP($W6076,日射量と図３!$E$6:$H$34,4,TRUE),VLOOKUP($W6076,日射量と図３!$E$6:$I$34,5,TRUE))))))</f>
        <v>35</v>
      </c>
      <c r="AC6076" s="382">
        <f t="shared" si="1143"/>
        <v>1.4653800000000001</v>
      </c>
      <c r="AD6076" s="382">
        <f t="shared" si="1144"/>
        <v>1.4653800000000001</v>
      </c>
    </row>
    <row r="6077" spans="11:30">
      <c r="K6077" s="4">
        <f t="shared" si="1140"/>
        <v>2</v>
      </c>
      <c r="L6077" s="34">
        <v>43505</v>
      </c>
      <c r="M6077" s="4">
        <v>254</v>
      </c>
      <c r="N6077" s="4">
        <v>2</v>
      </c>
      <c r="O6077" s="31">
        <v>4.1666666666666664E-2</v>
      </c>
      <c r="P6077" s="35">
        <v>2.3400000000000003</v>
      </c>
      <c r="Q6077" s="36">
        <f t="shared" si="1141"/>
        <v>13</v>
      </c>
      <c r="R6077" s="4">
        <f t="shared" si="1142"/>
        <v>10.66</v>
      </c>
      <c r="S6077" s="31">
        <f t="shared" si="1145"/>
        <v>0.28591435185185182</v>
      </c>
      <c r="T6077" s="31">
        <f t="shared" si="1146"/>
        <v>0.72222222222222221</v>
      </c>
      <c r="U6077" s="4">
        <f t="shared" si="1147"/>
        <v>0</v>
      </c>
      <c r="V6077" s="4" t="str">
        <f t="shared" si="1148"/>
        <v/>
      </c>
      <c r="W6077" s="18" t="str">
        <f>IF(V6077="","",VLOOKUP(L6077,日射量と図３!$A$4:$C$368,3,TRUE)*238.85/100)</f>
        <v/>
      </c>
      <c r="X6077" s="4" t="str">
        <f t="shared" si="1149"/>
        <v/>
      </c>
      <c r="Y6077" s="4" t="str">
        <f t="shared" si="1150"/>
        <v/>
      </c>
      <c r="Z6077" s="4" t="str">
        <f t="shared" si="1151"/>
        <v/>
      </c>
      <c r="AA6077" s="4" t="str">
        <f>IF($V6077="","",IF(Y6077&lt;36,0,IF(AND(36&lt;=Y6077,Y6077&lt;71),VLOOKUP($W6077,日射量と図３!$E$6:$F$34,2,TRUE),IF(AND(71&lt;=Y6077,Y6077&lt;107),VLOOKUP($W6077,日射量と図３!$E$6:$G$34,3,TRUE),IF(AND(107&lt;=Y6077,Y6077&lt;143),VLOOKUP($W6077,日射量と図３!$E$6:$H$34,4,TRUE),VLOOKUP($W6077,日射量と図３!$E$6:$I$34,5,TRUE))))))</f>
        <v/>
      </c>
      <c r="AB6077" s="4" t="str">
        <f>IF($V6077="","",IF(Z6077&lt;36,0,IF(AND(36&lt;=Z6077,Z6077&lt;71),VLOOKUP($W6077,日射量と図３!$E$6:$F$34,2,TRUE),IF(AND(71&lt;=Z6077,Z6077&lt;107),VLOOKUP($W6077,日射量と図３!$E$6:$G$34,3,TRUE),IF(AND(107&lt;=Z6077,Z6077&lt;143),VLOOKUP($W6077,日射量と図３!$E$6:$H$34,4,TRUE),VLOOKUP($W6077,日射量と図３!$E$6:$I$34,5,TRUE))))))</f>
        <v/>
      </c>
      <c r="AC6077" s="382" t="str">
        <f t="shared" si="1143"/>
        <v/>
      </c>
      <c r="AD6077" s="382" t="str">
        <f t="shared" si="1144"/>
        <v/>
      </c>
    </row>
    <row r="6078" spans="11:30">
      <c r="K6078" s="4">
        <f t="shared" si="1140"/>
        <v>2</v>
      </c>
      <c r="L6078" s="34">
        <v>43505</v>
      </c>
      <c r="M6078" s="4">
        <v>254</v>
      </c>
      <c r="N6078" s="4">
        <v>3</v>
      </c>
      <c r="O6078" s="31">
        <v>8.3333333333333329E-2</v>
      </c>
      <c r="P6078" s="35">
        <v>2.2599999999999998</v>
      </c>
      <c r="Q6078" s="36">
        <f t="shared" si="1141"/>
        <v>13</v>
      </c>
      <c r="R6078" s="4">
        <f t="shared" si="1142"/>
        <v>10.74</v>
      </c>
      <c r="S6078" s="31">
        <f t="shared" si="1145"/>
        <v>0.28591435185185182</v>
      </c>
      <c r="T6078" s="31">
        <f t="shared" si="1146"/>
        <v>0.72222222222222221</v>
      </c>
      <c r="U6078" s="4">
        <f t="shared" si="1147"/>
        <v>0</v>
      </c>
      <c r="V6078" s="4" t="str">
        <f t="shared" si="1148"/>
        <v/>
      </c>
      <c r="W6078" s="18" t="str">
        <f>IF(V6078="","",VLOOKUP(L6078,日射量と図３!$A$4:$C$368,3,TRUE)*238.85/100)</f>
        <v/>
      </c>
      <c r="X6078" s="4" t="str">
        <f t="shared" si="1149"/>
        <v/>
      </c>
      <c r="Y6078" s="4" t="str">
        <f t="shared" si="1150"/>
        <v/>
      </c>
      <c r="Z6078" s="4" t="str">
        <f t="shared" si="1151"/>
        <v/>
      </c>
      <c r="AA6078" s="4" t="str">
        <f>IF($V6078="","",IF(Y6078&lt;36,0,IF(AND(36&lt;=Y6078,Y6078&lt;71),VLOOKUP($W6078,日射量と図３!$E$6:$F$34,2,TRUE),IF(AND(71&lt;=Y6078,Y6078&lt;107),VLOOKUP($W6078,日射量と図３!$E$6:$G$34,3,TRUE),IF(AND(107&lt;=Y6078,Y6078&lt;143),VLOOKUP($W6078,日射量と図３!$E$6:$H$34,4,TRUE),VLOOKUP($W6078,日射量と図３!$E$6:$I$34,5,TRUE))))))</f>
        <v/>
      </c>
      <c r="AB6078" s="4" t="str">
        <f>IF($V6078="","",IF(Z6078&lt;36,0,IF(AND(36&lt;=Z6078,Z6078&lt;71),VLOOKUP($W6078,日射量と図３!$E$6:$F$34,2,TRUE),IF(AND(71&lt;=Z6078,Z6078&lt;107),VLOOKUP($W6078,日射量と図３!$E$6:$G$34,3,TRUE),IF(AND(107&lt;=Z6078,Z6078&lt;143),VLOOKUP($W6078,日射量と図３!$E$6:$H$34,4,TRUE),VLOOKUP($W6078,日射量と図３!$E$6:$I$34,5,TRUE))))))</f>
        <v/>
      </c>
      <c r="AC6078" s="382" t="str">
        <f t="shared" si="1143"/>
        <v/>
      </c>
      <c r="AD6078" s="382" t="str">
        <f t="shared" si="1144"/>
        <v/>
      </c>
    </row>
    <row r="6079" spans="11:30">
      <c r="K6079" s="4">
        <f t="shared" si="1140"/>
        <v>2</v>
      </c>
      <c r="L6079" s="34">
        <v>43505</v>
      </c>
      <c r="M6079" s="4">
        <v>254</v>
      </c>
      <c r="N6079" s="4">
        <v>4</v>
      </c>
      <c r="O6079" s="31">
        <v>0.125</v>
      </c>
      <c r="P6079" s="35">
        <v>1.98</v>
      </c>
      <c r="Q6079" s="36">
        <f t="shared" si="1141"/>
        <v>13</v>
      </c>
      <c r="R6079" s="4">
        <f t="shared" si="1142"/>
        <v>11.02</v>
      </c>
      <c r="S6079" s="31">
        <f t="shared" si="1145"/>
        <v>0.28591435185185182</v>
      </c>
      <c r="T6079" s="31">
        <f t="shared" si="1146"/>
        <v>0.72222222222222221</v>
      </c>
      <c r="U6079" s="4">
        <f t="shared" si="1147"/>
        <v>0</v>
      </c>
      <c r="V6079" s="4" t="str">
        <f t="shared" si="1148"/>
        <v/>
      </c>
      <c r="W6079" s="18" t="str">
        <f>IF(V6079="","",VLOOKUP(L6079,日射量と図３!$A$4:$C$368,3,TRUE)*238.85/100)</f>
        <v/>
      </c>
      <c r="X6079" s="4" t="str">
        <f t="shared" si="1149"/>
        <v/>
      </c>
      <c r="Y6079" s="4" t="str">
        <f t="shared" si="1150"/>
        <v/>
      </c>
      <c r="Z6079" s="4" t="str">
        <f t="shared" si="1151"/>
        <v/>
      </c>
      <c r="AA6079" s="4" t="str">
        <f>IF($V6079="","",IF(Y6079&lt;36,0,IF(AND(36&lt;=Y6079,Y6079&lt;71),VLOOKUP($W6079,日射量と図３!$E$6:$F$34,2,TRUE),IF(AND(71&lt;=Y6079,Y6079&lt;107),VLOOKUP($W6079,日射量と図３!$E$6:$G$34,3,TRUE),IF(AND(107&lt;=Y6079,Y6079&lt;143),VLOOKUP($W6079,日射量と図３!$E$6:$H$34,4,TRUE),VLOOKUP($W6079,日射量と図３!$E$6:$I$34,5,TRUE))))))</f>
        <v/>
      </c>
      <c r="AB6079" s="4" t="str">
        <f>IF($V6079="","",IF(Z6079&lt;36,0,IF(AND(36&lt;=Z6079,Z6079&lt;71),VLOOKUP($W6079,日射量と図３!$E$6:$F$34,2,TRUE),IF(AND(71&lt;=Z6079,Z6079&lt;107),VLOOKUP($W6079,日射量と図３!$E$6:$G$34,3,TRUE),IF(AND(107&lt;=Z6079,Z6079&lt;143),VLOOKUP($W6079,日射量と図３!$E$6:$H$34,4,TRUE),VLOOKUP($W6079,日射量と図３!$E$6:$I$34,5,TRUE))))))</f>
        <v/>
      </c>
      <c r="AC6079" s="382" t="str">
        <f t="shared" si="1143"/>
        <v/>
      </c>
      <c r="AD6079" s="382" t="str">
        <f t="shared" si="1144"/>
        <v/>
      </c>
    </row>
    <row r="6080" spans="11:30">
      <c r="K6080" s="4">
        <f t="shared" si="1140"/>
        <v>2</v>
      </c>
      <c r="L6080" s="34">
        <v>43505</v>
      </c>
      <c r="M6080" s="4">
        <v>254</v>
      </c>
      <c r="N6080" s="4">
        <v>5</v>
      </c>
      <c r="O6080" s="31">
        <v>0.16666666666666666</v>
      </c>
      <c r="P6080" s="35">
        <v>1.7400000000000002</v>
      </c>
      <c r="Q6080" s="36">
        <f t="shared" si="1141"/>
        <v>15</v>
      </c>
      <c r="R6080" s="4">
        <f t="shared" si="1142"/>
        <v>13.26</v>
      </c>
      <c r="S6080" s="31">
        <f t="shared" si="1145"/>
        <v>0.28591435185185182</v>
      </c>
      <c r="T6080" s="31">
        <f t="shared" si="1146"/>
        <v>0.72222222222222221</v>
      </c>
      <c r="U6080" s="4">
        <f t="shared" si="1147"/>
        <v>0</v>
      </c>
      <c r="V6080" s="4" t="str">
        <f t="shared" si="1148"/>
        <v/>
      </c>
      <c r="W6080" s="18" t="str">
        <f>IF(V6080="","",VLOOKUP(L6080,日射量と図３!$A$4:$C$368,3,TRUE)*238.85/100)</f>
        <v/>
      </c>
      <c r="X6080" s="4" t="str">
        <f t="shared" si="1149"/>
        <v/>
      </c>
      <c r="Y6080" s="4" t="str">
        <f t="shared" si="1150"/>
        <v/>
      </c>
      <c r="Z6080" s="4" t="str">
        <f t="shared" si="1151"/>
        <v/>
      </c>
      <c r="AA6080" s="4" t="str">
        <f>IF($V6080="","",IF(Y6080&lt;36,0,IF(AND(36&lt;=Y6080,Y6080&lt;71),VLOOKUP($W6080,日射量と図３!$E$6:$F$34,2,TRUE),IF(AND(71&lt;=Y6080,Y6080&lt;107),VLOOKUP($W6080,日射量と図３!$E$6:$G$34,3,TRUE),IF(AND(107&lt;=Y6080,Y6080&lt;143),VLOOKUP($W6080,日射量と図３!$E$6:$H$34,4,TRUE),VLOOKUP($W6080,日射量と図３!$E$6:$I$34,5,TRUE))))))</f>
        <v/>
      </c>
      <c r="AB6080" s="4" t="str">
        <f>IF($V6080="","",IF(Z6080&lt;36,0,IF(AND(36&lt;=Z6080,Z6080&lt;71),VLOOKUP($W6080,日射量と図３!$E$6:$F$34,2,TRUE),IF(AND(71&lt;=Z6080,Z6080&lt;107),VLOOKUP($W6080,日射量と図３!$E$6:$G$34,3,TRUE),IF(AND(107&lt;=Z6080,Z6080&lt;143),VLOOKUP($W6080,日射量と図３!$E$6:$H$34,4,TRUE),VLOOKUP($W6080,日射量と図３!$E$6:$I$34,5,TRUE))))))</f>
        <v/>
      </c>
      <c r="AC6080" s="382" t="str">
        <f t="shared" si="1143"/>
        <v/>
      </c>
      <c r="AD6080" s="382" t="str">
        <f t="shared" si="1144"/>
        <v/>
      </c>
    </row>
    <row r="6081" spans="11:30">
      <c r="K6081" s="4">
        <f t="shared" si="1140"/>
        <v>2</v>
      </c>
      <c r="L6081" s="34">
        <v>43505</v>
      </c>
      <c r="M6081" s="4">
        <v>254</v>
      </c>
      <c r="N6081" s="4">
        <v>6</v>
      </c>
      <c r="O6081" s="31">
        <v>0.20833333333333334</v>
      </c>
      <c r="P6081" s="35">
        <v>1.5499999999999996</v>
      </c>
      <c r="Q6081" s="36">
        <f t="shared" si="1141"/>
        <v>15</v>
      </c>
      <c r="R6081" s="4">
        <f t="shared" si="1142"/>
        <v>13.450000000000001</v>
      </c>
      <c r="S6081" s="31">
        <f t="shared" si="1145"/>
        <v>0.28591435185185182</v>
      </c>
      <c r="T6081" s="31">
        <f t="shared" si="1146"/>
        <v>0.72222222222222221</v>
      </c>
      <c r="U6081" s="4">
        <f t="shared" si="1147"/>
        <v>0</v>
      </c>
      <c r="V6081" s="4" t="str">
        <f t="shared" si="1148"/>
        <v/>
      </c>
      <c r="W6081" s="18" t="str">
        <f>IF(V6081="","",VLOOKUP(L6081,日射量と図３!$A$4:$C$368,3,TRUE)*238.85/100)</f>
        <v/>
      </c>
      <c r="X6081" s="4" t="str">
        <f t="shared" si="1149"/>
        <v/>
      </c>
      <c r="Y6081" s="4" t="str">
        <f t="shared" si="1150"/>
        <v/>
      </c>
      <c r="Z6081" s="4" t="str">
        <f t="shared" si="1151"/>
        <v/>
      </c>
      <c r="AA6081" s="4" t="str">
        <f>IF($V6081="","",IF(Y6081&lt;36,0,IF(AND(36&lt;=Y6081,Y6081&lt;71),VLOOKUP($W6081,日射量と図３!$E$6:$F$34,2,TRUE),IF(AND(71&lt;=Y6081,Y6081&lt;107),VLOOKUP($W6081,日射量と図３!$E$6:$G$34,3,TRUE),IF(AND(107&lt;=Y6081,Y6081&lt;143),VLOOKUP($W6081,日射量と図３!$E$6:$H$34,4,TRUE),VLOOKUP($W6081,日射量と図３!$E$6:$I$34,5,TRUE))))))</f>
        <v/>
      </c>
      <c r="AB6081" s="4" t="str">
        <f>IF($V6081="","",IF(Z6081&lt;36,0,IF(AND(36&lt;=Z6081,Z6081&lt;71),VLOOKUP($W6081,日射量と図３!$E$6:$F$34,2,TRUE),IF(AND(71&lt;=Z6081,Z6081&lt;107),VLOOKUP($W6081,日射量と図３!$E$6:$G$34,3,TRUE),IF(AND(107&lt;=Z6081,Z6081&lt;143),VLOOKUP($W6081,日射量と図３!$E$6:$H$34,4,TRUE),VLOOKUP($W6081,日射量と図３!$E$6:$I$34,5,TRUE))))))</f>
        <v/>
      </c>
      <c r="AC6081" s="382" t="str">
        <f t="shared" si="1143"/>
        <v/>
      </c>
      <c r="AD6081" s="382" t="str">
        <f t="shared" si="1144"/>
        <v/>
      </c>
    </row>
    <row r="6082" spans="11:30">
      <c r="K6082" s="4">
        <f t="shared" si="1140"/>
        <v>2</v>
      </c>
      <c r="L6082" s="34">
        <v>43505</v>
      </c>
      <c r="M6082" s="4">
        <v>254</v>
      </c>
      <c r="N6082" s="4">
        <v>7</v>
      </c>
      <c r="O6082" s="31">
        <v>0.25</v>
      </c>
      <c r="P6082" s="35">
        <v>1.28</v>
      </c>
      <c r="Q6082" s="36">
        <f t="shared" si="1141"/>
        <v>15</v>
      </c>
      <c r="R6082" s="4">
        <f t="shared" si="1142"/>
        <v>13.72</v>
      </c>
      <c r="S6082" s="31">
        <f t="shared" si="1145"/>
        <v>0.28591435185185182</v>
      </c>
      <c r="T6082" s="31">
        <f t="shared" si="1146"/>
        <v>0.72222222222222221</v>
      </c>
      <c r="U6082" s="4">
        <f t="shared" si="1147"/>
        <v>0</v>
      </c>
      <c r="V6082" s="4" t="str">
        <f t="shared" si="1148"/>
        <v/>
      </c>
      <c r="W6082" s="18" t="str">
        <f>IF(V6082="","",VLOOKUP(L6082,日射量と図３!$A$4:$C$368,3,TRUE)*238.85/100)</f>
        <v/>
      </c>
      <c r="X6082" s="4" t="str">
        <f t="shared" si="1149"/>
        <v/>
      </c>
      <c r="Y6082" s="4" t="str">
        <f t="shared" si="1150"/>
        <v/>
      </c>
      <c r="Z6082" s="4" t="str">
        <f t="shared" si="1151"/>
        <v/>
      </c>
      <c r="AA6082" s="4" t="str">
        <f>IF($V6082="","",IF(Y6082&lt;36,0,IF(AND(36&lt;=Y6082,Y6082&lt;71),VLOOKUP($W6082,日射量と図３!$E$6:$F$34,2,TRUE),IF(AND(71&lt;=Y6082,Y6082&lt;107),VLOOKUP($W6082,日射量と図３!$E$6:$G$34,3,TRUE),IF(AND(107&lt;=Y6082,Y6082&lt;143),VLOOKUP($W6082,日射量と図３!$E$6:$H$34,4,TRUE),VLOOKUP($W6082,日射量と図３!$E$6:$I$34,5,TRUE))))))</f>
        <v/>
      </c>
      <c r="AB6082" s="4" t="str">
        <f>IF($V6082="","",IF(Z6082&lt;36,0,IF(AND(36&lt;=Z6082,Z6082&lt;71),VLOOKUP($W6082,日射量と図３!$E$6:$F$34,2,TRUE),IF(AND(71&lt;=Z6082,Z6082&lt;107),VLOOKUP($W6082,日射量と図３!$E$6:$G$34,3,TRUE),IF(AND(107&lt;=Z6082,Z6082&lt;143),VLOOKUP($W6082,日射量と図３!$E$6:$H$34,4,TRUE),VLOOKUP($W6082,日射量と図３!$E$6:$I$34,5,TRUE))))))</f>
        <v/>
      </c>
      <c r="AC6082" s="382" t="str">
        <f t="shared" si="1143"/>
        <v/>
      </c>
      <c r="AD6082" s="382" t="str">
        <f t="shared" si="1144"/>
        <v/>
      </c>
    </row>
    <row r="6083" spans="11:30">
      <c r="K6083" s="4">
        <f t="shared" si="1140"/>
        <v>2</v>
      </c>
      <c r="L6083" s="34">
        <v>43505</v>
      </c>
      <c r="M6083" s="4">
        <v>254</v>
      </c>
      <c r="N6083" s="4">
        <v>8</v>
      </c>
      <c r="O6083" s="31">
        <v>0.29166666666666669</v>
      </c>
      <c r="P6083" s="35">
        <v>1.43</v>
      </c>
      <c r="Q6083" s="36">
        <f t="shared" si="1141"/>
        <v>12</v>
      </c>
      <c r="R6083" s="4">
        <f t="shared" si="1142"/>
        <v>10.57</v>
      </c>
      <c r="S6083" s="31">
        <f t="shared" si="1145"/>
        <v>0.28591435185185182</v>
      </c>
      <c r="T6083" s="31">
        <f t="shared" si="1146"/>
        <v>0.72222222222222221</v>
      </c>
      <c r="U6083" s="4">
        <f t="shared" si="1147"/>
        <v>10.57</v>
      </c>
      <c r="V6083" s="4" t="str">
        <f t="shared" si="1148"/>
        <v/>
      </c>
      <c r="W6083" s="18" t="str">
        <f>IF(V6083="","",VLOOKUP(L6083,日射量と図３!$A$4:$C$368,3,TRUE)*238.85/100)</f>
        <v/>
      </c>
      <c r="X6083" s="4" t="str">
        <f t="shared" si="1149"/>
        <v/>
      </c>
      <c r="Y6083" s="4" t="str">
        <f t="shared" si="1150"/>
        <v/>
      </c>
      <c r="Z6083" s="4" t="str">
        <f t="shared" si="1151"/>
        <v/>
      </c>
      <c r="AA6083" s="4" t="str">
        <f>IF($V6083="","",IF(Y6083&lt;36,0,IF(AND(36&lt;=Y6083,Y6083&lt;71),VLOOKUP($W6083,日射量と図３!$E$6:$F$34,2,TRUE),IF(AND(71&lt;=Y6083,Y6083&lt;107),VLOOKUP($W6083,日射量と図３!$E$6:$G$34,3,TRUE),IF(AND(107&lt;=Y6083,Y6083&lt;143),VLOOKUP($W6083,日射量と図３!$E$6:$H$34,4,TRUE),VLOOKUP($W6083,日射量と図３!$E$6:$I$34,5,TRUE))))))</f>
        <v/>
      </c>
      <c r="AB6083" s="4" t="str">
        <f>IF($V6083="","",IF(Z6083&lt;36,0,IF(AND(36&lt;=Z6083,Z6083&lt;71),VLOOKUP($W6083,日射量と図３!$E$6:$F$34,2,TRUE),IF(AND(71&lt;=Z6083,Z6083&lt;107),VLOOKUP($W6083,日射量と図３!$E$6:$G$34,3,TRUE),IF(AND(107&lt;=Z6083,Z6083&lt;143),VLOOKUP($W6083,日射量と図３!$E$6:$H$34,4,TRUE),VLOOKUP($W6083,日射量と図３!$E$6:$I$34,5,TRUE))))))</f>
        <v/>
      </c>
      <c r="AC6083" s="382" t="str">
        <f t="shared" si="1143"/>
        <v/>
      </c>
      <c r="AD6083" s="382" t="str">
        <f t="shared" si="1144"/>
        <v/>
      </c>
    </row>
    <row r="6084" spans="11:30">
      <c r="K6084" s="4">
        <f t="shared" si="1140"/>
        <v>2</v>
      </c>
      <c r="L6084" s="34">
        <v>43505</v>
      </c>
      <c r="M6084" s="4">
        <v>254</v>
      </c>
      <c r="N6084" s="4">
        <v>9</v>
      </c>
      <c r="O6084" s="31">
        <v>0.33333333333333331</v>
      </c>
      <c r="P6084" s="35">
        <v>2.4000000000000004</v>
      </c>
      <c r="Q6084" s="36">
        <f t="shared" si="1141"/>
        <v>12</v>
      </c>
      <c r="R6084" s="4">
        <f t="shared" si="1142"/>
        <v>9.6</v>
      </c>
      <c r="S6084" s="31">
        <f t="shared" si="1145"/>
        <v>0.28591435185185182</v>
      </c>
      <c r="T6084" s="31">
        <f t="shared" si="1146"/>
        <v>0.72222222222222221</v>
      </c>
      <c r="U6084" s="4">
        <f t="shared" si="1147"/>
        <v>9.6</v>
      </c>
      <c r="V6084" s="4" t="str">
        <f t="shared" si="1148"/>
        <v/>
      </c>
      <c r="W6084" s="18" t="str">
        <f>IF(V6084="","",VLOOKUP(L6084,日射量と図３!$A$4:$C$368,3,TRUE)*238.85/100)</f>
        <v/>
      </c>
      <c r="X6084" s="4" t="str">
        <f t="shared" si="1149"/>
        <v/>
      </c>
      <c r="Y6084" s="4" t="str">
        <f t="shared" si="1150"/>
        <v/>
      </c>
      <c r="Z6084" s="4" t="str">
        <f t="shared" si="1151"/>
        <v/>
      </c>
      <c r="AA6084" s="4" t="str">
        <f>IF($V6084="","",IF(Y6084&lt;36,0,IF(AND(36&lt;=Y6084,Y6084&lt;71),VLOOKUP($W6084,日射量と図３!$E$6:$F$34,2,TRUE),IF(AND(71&lt;=Y6084,Y6084&lt;107),VLOOKUP($W6084,日射量と図３!$E$6:$G$34,3,TRUE),IF(AND(107&lt;=Y6084,Y6084&lt;143),VLOOKUP($W6084,日射量と図３!$E$6:$H$34,4,TRUE),VLOOKUP($W6084,日射量と図３!$E$6:$I$34,5,TRUE))))))</f>
        <v/>
      </c>
      <c r="AB6084" s="4" t="str">
        <f>IF($V6084="","",IF(Z6084&lt;36,0,IF(AND(36&lt;=Z6084,Z6084&lt;71),VLOOKUP($W6084,日射量と図３!$E$6:$F$34,2,TRUE),IF(AND(71&lt;=Z6084,Z6084&lt;107),VLOOKUP($W6084,日射量と図３!$E$6:$G$34,3,TRUE),IF(AND(107&lt;=Z6084,Z6084&lt;143),VLOOKUP($W6084,日射量と図３!$E$6:$H$34,4,TRUE),VLOOKUP($W6084,日射量と図３!$E$6:$I$34,5,TRUE))))))</f>
        <v/>
      </c>
      <c r="AC6084" s="382" t="str">
        <f t="shared" si="1143"/>
        <v/>
      </c>
      <c r="AD6084" s="382" t="str">
        <f t="shared" si="1144"/>
        <v/>
      </c>
    </row>
    <row r="6085" spans="11:30">
      <c r="K6085" s="4">
        <f t="shared" ref="K6085:K6148" si="1152">MONTH(L6085)</f>
        <v>2</v>
      </c>
      <c r="L6085" s="34">
        <v>43505</v>
      </c>
      <c r="M6085" s="4">
        <v>254</v>
      </c>
      <c r="N6085" s="4">
        <v>10</v>
      </c>
      <c r="O6085" s="31">
        <v>0.375</v>
      </c>
      <c r="P6085" s="35">
        <v>3.7399999999999998</v>
      </c>
      <c r="Q6085" s="36">
        <f t="shared" ref="Q6085:Q6148" si="1153">IF(O6085&lt;$B$15,$D$14,IF(O6085&lt;$B$16,$D$15,IF(O6085&lt;$B$17,$D$16,IF(O6085&lt;$B$18,$D$17,IF(O6085&lt;$B$19,$D$18,$D$19)))))</f>
        <v>12</v>
      </c>
      <c r="R6085" s="4">
        <f t="shared" ref="R6085:R6148" si="1154">IF(Q6085-P6085&gt;0,Q6085-P6085,0)</f>
        <v>8.26</v>
      </c>
      <c r="S6085" s="31">
        <f t="shared" si="1145"/>
        <v>0.28591435185185182</v>
      </c>
      <c r="T6085" s="31">
        <f t="shared" si="1146"/>
        <v>0.72222222222222221</v>
      </c>
      <c r="U6085" s="4">
        <f t="shared" si="1147"/>
        <v>8.26</v>
      </c>
      <c r="V6085" s="4" t="str">
        <f t="shared" si="1148"/>
        <v/>
      </c>
      <c r="W6085" s="18" t="str">
        <f>IF(V6085="","",VLOOKUP(L6085,日射量と図３!$A$4:$C$368,3,TRUE)*238.85/100)</f>
        <v/>
      </c>
      <c r="X6085" s="4" t="str">
        <f t="shared" si="1149"/>
        <v/>
      </c>
      <c r="Y6085" s="4" t="str">
        <f t="shared" si="1150"/>
        <v/>
      </c>
      <c r="Z6085" s="4" t="str">
        <f t="shared" si="1151"/>
        <v/>
      </c>
      <c r="AA6085" s="4" t="str">
        <f>IF($V6085="","",IF(Y6085&lt;36,0,IF(AND(36&lt;=Y6085,Y6085&lt;71),VLOOKUP($W6085,日射量と図３!$E$6:$F$34,2,TRUE),IF(AND(71&lt;=Y6085,Y6085&lt;107),VLOOKUP($W6085,日射量と図３!$E$6:$G$34,3,TRUE),IF(AND(107&lt;=Y6085,Y6085&lt;143),VLOOKUP($W6085,日射量と図３!$E$6:$H$34,4,TRUE),VLOOKUP($W6085,日射量と図３!$E$6:$I$34,5,TRUE))))))</f>
        <v/>
      </c>
      <c r="AB6085" s="4" t="str">
        <f>IF($V6085="","",IF(Z6085&lt;36,0,IF(AND(36&lt;=Z6085,Z6085&lt;71),VLOOKUP($W6085,日射量と図３!$E$6:$F$34,2,TRUE),IF(AND(71&lt;=Z6085,Z6085&lt;107),VLOOKUP($W6085,日射量と図３!$E$6:$G$34,3,TRUE),IF(AND(107&lt;=Z6085,Z6085&lt;143),VLOOKUP($W6085,日射量と図３!$E$6:$H$34,4,TRUE),VLOOKUP($W6085,日射量と図３!$E$6:$I$34,5,TRUE))))))</f>
        <v/>
      </c>
      <c r="AC6085" s="382" t="str">
        <f t="shared" si="1143"/>
        <v/>
      </c>
      <c r="AD6085" s="382" t="str">
        <f t="shared" si="1144"/>
        <v/>
      </c>
    </row>
    <row r="6086" spans="11:30">
      <c r="K6086" s="4">
        <f t="shared" si="1152"/>
        <v>2</v>
      </c>
      <c r="L6086" s="34">
        <v>43505</v>
      </c>
      <c r="M6086" s="4">
        <v>254</v>
      </c>
      <c r="N6086" s="4">
        <v>11</v>
      </c>
      <c r="O6086" s="31">
        <v>0.41666666666666669</v>
      </c>
      <c r="P6086" s="35">
        <v>4.3499999999999996</v>
      </c>
      <c r="Q6086" s="36">
        <f t="shared" si="1153"/>
        <v>12</v>
      </c>
      <c r="R6086" s="4">
        <f t="shared" si="1154"/>
        <v>7.65</v>
      </c>
      <c r="S6086" s="31">
        <f t="shared" si="1145"/>
        <v>0.28591435185185182</v>
      </c>
      <c r="T6086" s="31">
        <f t="shared" si="1146"/>
        <v>0.72222222222222221</v>
      </c>
      <c r="U6086" s="4">
        <f t="shared" si="1147"/>
        <v>7.65</v>
      </c>
      <c r="V6086" s="4" t="str">
        <f t="shared" si="1148"/>
        <v/>
      </c>
      <c r="W6086" s="18" t="str">
        <f>IF(V6086="","",VLOOKUP(L6086,日射量と図３!$A$4:$C$368,3,TRUE)*238.85/100)</f>
        <v/>
      </c>
      <c r="X6086" s="4" t="str">
        <f t="shared" si="1149"/>
        <v/>
      </c>
      <c r="Y6086" s="4" t="str">
        <f t="shared" si="1150"/>
        <v/>
      </c>
      <c r="Z6086" s="4" t="str">
        <f t="shared" si="1151"/>
        <v/>
      </c>
      <c r="AA6086" s="4" t="str">
        <f>IF($V6086="","",IF(Y6086&lt;36,0,IF(AND(36&lt;=Y6086,Y6086&lt;71),VLOOKUP($W6086,日射量と図３!$E$6:$F$34,2,TRUE),IF(AND(71&lt;=Y6086,Y6086&lt;107),VLOOKUP($W6086,日射量と図３!$E$6:$G$34,3,TRUE),IF(AND(107&lt;=Y6086,Y6086&lt;143),VLOOKUP($W6086,日射量と図３!$E$6:$H$34,4,TRUE),VLOOKUP($W6086,日射量と図３!$E$6:$I$34,5,TRUE))))))</f>
        <v/>
      </c>
      <c r="AB6086" s="4" t="str">
        <f>IF($V6086="","",IF(Z6086&lt;36,0,IF(AND(36&lt;=Z6086,Z6086&lt;71),VLOOKUP($W6086,日射量と図３!$E$6:$F$34,2,TRUE),IF(AND(71&lt;=Z6086,Z6086&lt;107),VLOOKUP($W6086,日射量と図３!$E$6:$G$34,3,TRUE),IF(AND(107&lt;=Z6086,Z6086&lt;143),VLOOKUP($W6086,日射量と図３!$E$6:$H$34,4,TRUE),VLOOKUP($W6086,日射量と図３!$E$6:$I$34,5,TRUE))))))</f>
        <v/>
      </c>
      <c r="AC6086" s="382" t="str">
        <f t="shared" si="1143"/>
        <v/>
      </c>
      <c r="AD6086" s="382" t="str">
        <f t="shared" si="1144"/>
        <v/>
      </c>
    </row>
    <row r="6087" spans="11:30">
      <c r="K6087" s="4">
        <f t="shared" si="1152"/>
        <v>2</v>
      </c>
      <c r="L6087" s="34">
        <v>43505</v>
      </c>
      <c r="M6087" s="4">
        <v>254</v>
      </c>
      <c r="N6087" s="4">
        <v>12</v>
      </c>
      <c r="O6087" s="31">
        <v>0.45833333333333331</v>
      </c>
      <c r="P6087" s="35">
        <v>5.43</v>
      </c>
      <c r="Q6087" s="36">
        <f t="shared" si="1153"/>
        <v>12</v>
      </c>
      <c r="R6087" s="4">
        <f t="shared" si="1154"/>
        <v>6.57</v>
      </c>
      <c r="S6087" s="31">
        <f t="shared" si="1145"/>
        <v>0.28591435185185182</v>
      </c>
      <c r="T6087" s="31">
        <f t="shared" si="1146"/>
        <v>0.72222222222222221</v>
      </c>
      <c r="U6087" s="4">
        <f t="shared" si="1147"/>
        <v>6.57</v>
      </c>
      <c r="V6087" s="4" t="str">
        <f t="shared" si="1148"/>
        <v/>
      </c>
      <c r="W6087" s="18" t="str">
        <f>IF(V6087="","",VLOOKUP(L6087,日射量と図３!$A$4:$C$368,3,TRUE)*238.85/100)</f>
        <v/>
      </c>
      <c r="X6087" s="4" t="str">
        <f t="shared" si="1149"/>
        <v/>
      </c>
      <c r="Y6087" s="4" t="str">
        <f t="shared" si="1150"/>
        <v/>
      </c>
      <c r="Z6087" s="4" t="str">
        <f t="shared" si="1151"/>
        <v/>
      </c>
      <c r="AA6087" s="4" t="str">
        <f>IF($V6087="","",IF(Y6087&lt;36,0,IF(AND(36&lt;=Y6087,Y6087&lt;71),VLOOKUP($W6087,日射量と図３!$E$6:$F$34,2,TRUE),IF(AND(71&lt;=Y6087,Y6087&lt;107),VLOOKUP($W6087,日射量と図３!$E$6:$G$34,3,TRUE),IF(AND(107&lt;=Y6087,Y6087&lt;143),VLOOKUP($W6087,日射量と図３!$E$6:$H$34,4,TRUE),VLOOKUP($W6087,日射量と図３!$E$6:$I$34,5,TRUE))))))</f>
        <v/>
      </c>
      <c r="AB6087" s="4" t="str">
        <f>IF($V6087="","",IF(Z6087&lt;36,0,IF(AND(36&lt;=Z6087,Z6087&lt;71),VLOOKUP($W6087,日射量と図３!$E$6:$F$34,2,TRUE),IF(AND(71&lt;=Z6087,Z6087&lt;107),VLOOKUP($W6087,日射量と図３!$E$6:$G$34,3,TRUE),IF(AND(107&lt;=Z6087,Z6087&lt;143),VLOOKUP($W6087,日射量と図３!$E$6:$H$34,4,TRUE),VLOOKUP($W6087,日射量と図３!$E$6:$I$34,5,TRUE))))))</f>
        <v/>
      </c>
      <c r="AC6087" s="382" t="str">
        <f t="shared" si="1143"/>
        <v/>
      </c>
      <c r="AD6087" s="382" t="str">
        <f t="shared" si="1144"/>
        <v/>
      </c>
    </row>
    <row r="6088" spans="11:30">
      <c r="K6088" s="4">
        <f t="shared" si="1152"/>
        <v>2</v>
      </c>
      <c r="L6088" s="34">
        <v>43505</v>
      </c>
      <c r="M6088" s="4">
        <v>254</v>
      </c>
      <c r="N6088" s="4">
        <v>13</v>
      </c>
      <c r="O6088" s="31">
        <v>0.5</v>
      </c>
      <c r="P6088" s="35">
        <v>6.5300000000000011</v>
      </c>
      <c r="Q6088" s="36">
        <f t="shared" si="1153"/>
        <v>12</v>
      </c>
      <c r="R6088" s="4">
        <f t="shared" si="1154"/>
        <v>5.4699999999999989</v>
      </c>
      <c r="S6088" s="31">
        <f t="shared" si="1145"/>
        <v>0.28591435185185182</v>
      </c>
      <c r="T6088" s="31">
        <f t="shared" si="1146"/>
        <v>0.72222222222222221</v>
      </c>
      <c r="U6088" s="4">
        <f t="shared" si="1147"/>
        <v>5.4699999999999989</v>
      </c>
      <c r="V6088" s="4" t="str">
        <f t="shared" si="1148"/>
        <v/>
      </c>
      <c r="W6088" s="18" t="str">
        <f>IF(V6088="","",VLOOKUP(L6088,日射量と図３!$A$4:$C$368,3,TRUE)*238.85/100)</f>
        <v/>
      </c>
      <c r="X6088" s="4" t="str">
        <f t="shared" si="1149"/>
        <v/>
      </c>
      <c r="Y6088" s="4" t="str">
        <f t="shared" si="1150"/>
        <v/>
      </c>
      <c r="Z6088" s="4" t="str">
        <f t="shared" si="1151"/>
        <v/>
      </c>
      <c r="AA6088" s="4" t="str">
        <f>IF($V6088="","",IF(Y6088&lt;36,0,IF(AND(36&lt;=Y6088,Y6088&lt;71),VLOOKUP($W6088,日射量と図３!$E$6:$F$34,2,TRUE),IF(AND(71&lt;=Y6088,Y6088&lt;107),VLOOKUP($W6088,日射量と図３!$E$6:$G$34,3,TRUE),IF(AND(107&lt;=Y6088,Y6088&lt;143),VLOOKUP($W6088,日射量と図３!$E$6:$H$34,4,TRUE),VLOOKUP($W6088,日射量と図３!$E$6:$I$34,5,TRUE))))))</f>
        <v/>
      </c>
      <c r="AB6088" s="4" t="str">
        <f>IF($V6088="","",IF(Z6088&lt;36,0,IF(AND(36&lt;=Z6088,Z6088&lt;71),VLOOKUP($W6088,日射量と図３!$E$6:$F$34,2,TRUE),IF(AND(71&lt;=Z6088,Z6088&lt;107),VLOOKUP($W6088,日射量と図３!$E$6:$G$34,3,TRUE),IF(AND(107&lt;=Z6088,Z6088&lt;143),VLOOKUP($W6088,日射量と図３!$E$6:$H$34,4,TRUE),VLOOKUP($W6088,日射量と図３!$E$6:$I$34,5,TRUE))))))</f>
        <v/>
      </c>
      <c r="AC6088" s="382" t="str">
        <f t="shared" si="1143"/>
        <v/>
      </c>
      <c r="AD6088" s="382" t="str">
        <f t="shared" si="1144"/>
        <v/>
      </c>
    </row>
    <row r="6089" spans="11:30">
      <c r="K6089" s="4">
        <f t="shared" si="1152"/>
        <v>2</v>
      </c>
      <c r="L6089" s="34">
        <v>43505</v>
      </c>
      <c r="M6089" s="4">
        <v>254</v>
      </c>
      <c r="N6089" s="4">
        <v>14</v>
      </c>
      <c r="O6089" s="31">
        <v>0.54166666666666663</v>
      </c>
      <c r="P6089" s="35">
        <v>6.83</v>
      </c>
      <c r="Q6089" s="36">
        <f t="shared" si="1153"/>
        <v>12</v>
      </c>
      <c r="R6089" s="4">
        <f t="shared" si="1154"/>
        <v>5.17</v>
      </c>
      <c r="S6089" s="31">
        <f t="shared" si="1145"/>
        <v>0.28591435185185182</v>
      </c>
      <c r="T6089" s="31">
        <f t="shared" si="1146"/>
        <v>0.72222222222222221</v>
      </c>
      <c r="U6089" s="4">
        <f t="shared" si="1147"/>
        <v>5.17</v>
      </c>
      <c r="V6089" s="4" t="str">
        <f t="shared" si="1148"/>
        <v/>
      </c>
      <c r="W6089" s="18" t="str">
        <f>IF(V6089="","",VLOOKUP(L6089,日射量と図３!$A$4:$C$368,3,TRUE)*238.85/100)</f>
        <v/>
      </c>
      <c r="X6089" s="4" t="str">
        <f t="shared" si="1149"/>
        <v/>
      </c>
      <c r="Y6089" s="4" t="str">
        <f t="shared" si="1150"/>
        <v/>
      </c>
      <c r="Z6089" s="4" t="str">
        <f t="shared" si="1151"/>
        <v/>
      </c>
      <c r="AA6089" s="4" t="str">
        <f>IF($V6089="","",IF(Y6089&lt;36,0,IF(AND(36&lt;=Y6089,Y6089&lt;71),VLOOKUP($W6089,日射量と図３!$E$6:$F$34,2,TRUE),IF(AND(71&lt;=Y6089,Y6089&lt;107),VLOOKUP($W6089,日射量と図３!$E$6:$G$34,3,TRUE),IF(AND(107&lt;=Y6089,Y6089&lt;143),VLOOKUP($W6089,日射量と図３!$E$6:$H$34,4,TRUE),VLOOKUP($W6089,日射量と図３!$E$6:$I$34,5,TRUE))))))</f>
        <v/>
      </c>
      <c r="AB6089" s="4" t="str">
        <f>IF($V6089="","",IF(Z6089&lt;36,0,IF(AND(36&lt;=Z6089,Z6089&lt;71),VLOOKUP($W6089,日射量と図３!$E$6:$F$34,2,TRUE),IF(AND(71&lt;=Z6089,Z6089&lt;107),VLOOKUP($W6089,日射量と図３!$E$6:$G$34,3,TRUE),IF(AND(107&lt;=Z6089,Z6089&lt;143),VLOOKUP($W6089,日射量と図３!$E$6:$H$34,4,TRUE),VLOOKUP($W6089,日射量と図３!$E$6:$I$34,5,TRUE))))))</f>
        <v/>
      </c>
      <c r="AC6089" s="382" t="str">
        <f t="shared" si="1143"/>
        <v/>
      </c>
      <c r="AD6089" s="382" t="str">
        <f t="shared" si="1144"/>
        <v/>
      </c>
    </row>
    <row r="6090" spans="11:30">
      <c r="K6090" s="4">
        <f t="shared" si="1152"/>
        <v>2</v>
      </c>
      <c r="L6090" s="34">
        <v>43505</v>
      </c>
      <c r="M6090" s="4">
        <v>254</v>
      </c>
      <c r="N6090" s="4">
        <v>15</v>
      </c>
      <c r="O6090" s="31">
        <v>0.58333333333333337</v>
      </c>
      <c r="P6090" s="35">
        <v>7.2800000000000011</v>
      </c>
      <c r="Q6090" s="36">
        <f t="shared" si="1153"/>
        <v>12</v>
      </c>
      <c r="R6090" s="4">
        <f t="shared" si="1154"/>
        <v>4.7199999999999989</v>
      </c>
      <c r="S6090" s="31">
        <f t="shared" si="1145"/>
        <v>0.28591435185185182</v>
      </c>
      <c r="T6090" s="31">
        <f t="shared" si="1146"/>
        <v>0.72222222222222221</v>
      </c>
      <c r="U6090" s="4">
        <f t="shared" si="1147"/>
        <v>4.7199999999999989</v>
      </c>
      <c r="V6090" s="4" t="str">
        <f t="shared" si="1148"/>
        <v/>
      </c>
      <c r="W6090" s="18" t="str">
        <f>IF(V6090="","",VLOOKUP(L6090,日射量と図３!$A$4:$C$368,3,TRUE)*238.85/100)</f>
        <v/>
      </c>
      <c r="X6090" s="4" t="str">
        <f t="shared" si="1149"/>
        <v/>
      </c>
      <c r="Y6090" s="4" t="str">
        <f t="shared" si="1150"/>
        <v/>
      </c>
      <c r="Z6090" s="4" t="str">
        <f t="shared" si="1151"/>
        <v/>
      </c>
      <c r="AA6090" s="4" t="str">
        <f>IF($V6090="","",IF(Y6090&lt;36,0,IF(AND(36&lt;=Y6090,Y6090&lt;71),VLOOKUP($W6090,日射量と図３!$E$6:$F$34,2,TRUE),IF(AND(71&lt;=Y6090,Y6090&lt;107),VLOOKUP($W6090,日射量と図３!$E$6:$G$34,3,TRUE),IF(AND(107&lt;=Y6090,Y6090&lt;143),VLOOKUP($W6090,日射量と図３!$E$6:$H$34,4,TRUE),VLOOKUP($W6090,日射量と図３!$E$6:$I$34,5,TRUE))))))</f>
        <v/>
      </c>
      <c r="AB6090" s="4" t="str">
        <f>IF($V6090="","",IF(Z6090&lt;36,0,IF(AND(36&lt;=Z6090,Z6090&lt;71),VLOOKUP($W6090,日射量と図３!$E$6:$F$34,2,TRUE),IF(AND(71&lt;=Z6090,Z6090&lt;107),VLOOKUP($W6090,日射量と図３!$E$6:$G$34,3,TRUE),IF(AND(107&lt;=Z6090,Z6090&lt;143),VLOOKUP($W6090,日射量と図３!$E$6:$H$34,4,TRUE),VLOOKUP($W6090,日射量と図３!$E$6:$I$34,5,TRUE))))))</f>
        <v/>
      </c>
      <c r="AC6090" s="382" t="str">
        <f t="shared" si="1143"/>
        <v/>
      </c>
      <c r="AD6090" s="382" t="str">
        <f t="shared" si="1144"/>
        <v/>
      </c>
    </row>
    <row r="6091" spans="11:30">
      <c r="K6091" s="4">
        <f t="shared" si="1152"/>
        <v>2</v>
      </c>
      <c r="L6091" s="34">
        <v>43505</v>
      </c>
      <c r="M6091" s="4">
        <v>254</v>
      </c>
      <c r="N6091" s="4">
        <v>16</v>
      </c>
      <c r="O6091" s="31">
        <v>0.625</v>
      </c>
      <c r="P6091" s="35">
        <v>7.0699999999999985</v>
      </c>
      <c r="Q6091" s="36">
        <f t="shared" si="1153"/>
        <v>16</v>
      </c>
      <c r="R6091" s="4">
        <f t="shared" si="1154"/>
        <v>8.9300000000000015</v>
      </c>
      <c r="S6091" s="31">
        <f t="shared" si="1145"/>
        <v>0.28591435185185182</v>
      </c>
      <c r="T6091" s="31">
        <f t="shared" si="1146"/>
        <v>0.72222222222222221</v>
      </c>
      <c r="U6091" s="4">
        <f t="shared" si="1147"/>
        <v>8.9300000000000015</v>
      </c>
      <c r="V6091" s="4" t="str">
        <f t="shared" si="1148"/>
        <v/>
      </c>
      <c r="W6091" s="18" t="str">
        <f>IF(V6091="","",VLOOKUP(L6091,日射量と図３!$A$4:$C$368,3,TRUE)*238.85/100)</f>
        <v/>
      </c>
      <c r="X6091" s="4" t="str">
        <f t="shared" si="1149"/>
        <v/>
      </c>
      <c r="Y6091" s="4" t="str">
        <f t="shared" si="1150"/>
        <v/>
      </c>
      <c r="Z6091" s="4" t="str">
        <f t="shared" si="1151"/>
        <v/>
      </c>
      <c r="AA6091" s="4" t="str">
        <f>IF($V6091="","",IF(Y6091&lt;36,0,IF(AND(36&lt;=Y6091,Y6091&lt;71),VLOOKUP($W6091,日射量と図３!$E$6:$F$34,2,TRUE),IF(AND(71&lt;=Y6091,Y6091&lt;107),VLOOKUP($W6091,日射量と図３!$E$6:$G$34,3,TRUE),IF(AND(107&lt;=Y6091,Y6091&lt;143),VLOOKUP($W6091,日射量と図３!$E$6:$H$34,4,TRUE),VLOOKUP($W6091,日射量と図３!$E$6:$I$34,5,TRUE))))))</f>
        <v/>
      </c>
      <c r="AB6091" s="4" t="str">
        <f>IF($V6091="","",IF(Z6091&lt;36,0,IF(AND(36&lt;=Z6091,Z6091&lt;71),VLOOKUP($W6091,日射量と図３!$E$6:$F$34,2,TRUE),IF(AND(71&lt;=Z6091,Z6091&lt;107),VLOOKUP($W6091,日射量と図３!$E$6:$G$34,3,TRUE),IF(AND(107&lt;=Z6091,Z6091&lt;143),VLOOKUP($W6091,日射量と図３!$E$6:$H$34,4,TRUE),VLOOKUP($W6091,日射量と図３!$E$6:$I$34,5,TRUE))))))</f>
        <v/>
      </c>
      <c r="AC6091" s="382" t="str">
        <f t="shared" si="1143"/>
        <v/>
      </c>
      <c r="AD6091" s="382" t="str">
        <f t="shared" si="1144"/>
        <v/>
      </c>
    </row>
    <row r="6092" spans="11:30">
      <c r="K6092" s="4">
        <f t="shared" si="1152"/>
        <v>2</v>
      </c>
      <c r="L6092" s="34">
        <v>43505</v>
      </c>
      <c r="M6092" s="4">
        <v>254</v>
      </c>
      <c r="N6092" s="4">
        <v>17</v>
      </c>
      <c r="O6092" s="31">
        <v>0.66666666666666663</v>
      </c>
      <c r="P6092" s="35">
        <v>6.8</v>
      </c>
      <c r="Q6092" s="36">
        <f t="shared" si="1153"/>
        <v>16</v>
      </c>
      <c r="R6092" s="4">
        <f t="shared" si="1154"/>
        <v>9.1999999999999993</v>
      </c>
      <c r="S6092" s="31">
        <f t="shared" si="1145"/>
        <v>0.28591435185185182</v>
      </c>
      <c r="T6092" s="31">
        <f t="shared" si="1146"/>
        <v>0.72222222222222221</v>
      </c>
      <c r="U6092" s="4">
        <f t="shared" si="1147"/>
        <v>9.1999999999999993</v>
      </c>
      <c r="V6092" s="4" t="str">
        <f t="shared" si="1148"/>
        <v/>
      </c>
      <c r="W6092" s="18" t="str">
        <f>IF(V6092="","",VLOOKUP(L6092,日射量と図３!$A$4:$C$368,3,TRUE)*238.85/100)</f>
        <v/>
      </c>
      <c r="X6092" s="4" t="str">
        <f t="shared" si="1149"/>
        <v/>
      </c>
      <c r="Y6092" s="4" t="str">
        <f t="shared" si="1150"/>
        <v/>
      </c>
      <c r="Z6092" s="4" t="str">
        <f t="shared" si="1151"/>
        <v/>
      </c>
      <c r="AA6092" s="4" t="str">
        <f>IF($V6092="","",IF(Y6092&lt;36,0,IF(AND(36&lt;=Y6092,Y6092&lt;71),VLOOKUP($W6092,日射量と図３!$E$6:$F$34,2,TRUE),IF(AND(71&lt;=Y6092,Y6092&lt;107),VLOOKUP($W6092,日射量と図３!$E$6:$G$34,3,TRUE),IF(AND(107&lt;=Y6092,Y6092&lt;143),VLOOKUP($W6092,日射量と図３!$E$6:$H$34,4,TRUE),VLOOKUP($W6092,日射量と図３!$E$6:$I$34,5,TRUE))))))</f>
        <v/>
      </c>
      <c r="AB6092" s="4" t="str">
        <f>IF($V6092="","",IF(Z6092&lt;36,0,IF(AND(36&lt;=Z6092,Z6092&lt;71),VLOOKUP($W6092,日射量と図３!$E$6:$F$34,2,TRUE),IF(AND(71&lt;=Z6092,Z6092&lt;107),VLOOKUP($W6092,日射量と図３!$E$6:$G$34,3,TRUE),IF(AND(107&lt;=Z6092,Z6092&lt;143),VLOOKUP($W6092,日射量と図３!$E$6:$H$34,4,TRUE),VLOOKUP($W6092,日射量と図３!$E$6:$I$34,5,TRUE))))))</f>
        <v/>
      </c>
      <c r="AC6092" s="382" t="str">
        <f t="shared" si="1143"/>
        <v/>
      </c>
      <c r="AD6092" s="382" t="str">
        <f t="shared" si="1144"/>
        <v/>
      </c>
    </row>
    <row r="6093" spans="11:30">
      <c r="K6093" s="4">
        <f t="shared" si="1152"/>
        <v>2</v>
      </c>
      <c r="L6093" s="34">
        <v>43505</v>
      </c>
      <c r="M6093" s="4">
        <v>254</v>
      </c>
      <c r="N6093" s="4">
        <v>18</v>
      </c>
      <c r="O6093" s="31">
        <v>0.70833333333333337</v>
      </c>
      <c r="P6093" s="35">
        <v>5.9300000000000006</v>
      </c>
      <c r="Q6093" s="36">
        <f t="shared" si="1153"/>
        <v>16</v>
      </c>
      <c r="R6093" s="4">
        <f t="shared" si="1154"/>
        <v>10.07</v>
      </c>
      <c r="S6093" s="31">
        <f t="shared" si="1145"/>
        <v>0.28591435185185182</v>
      </c>
      <c r="T6093" s="31">
        <f t="shared" si="1146"/>
        <v>0.72222222222222221</v>
      </c>
      <c r="U6093" s="4">
        <f t="shared" si="1147"/>
        <v>10.07</v>
      </c>
      <c r="V6093" s="4" t="str">
        <f t="shared" si="1148"/>
        <v/>
      </c>
      <c r="W6093" s="18" t="str">
        <f>IF(V6093="","",VLOOKUP(L6093,日射量と図３!$A$4:$C$368,3,TRUE)*238.85/100)</f>
        <v/>
      </c>
      <c r="X6093" s="4" t="str">
        <f t="shared" si="1149"/>
        <v/>
      </c>
      <c r="Y6093" s="4" t="str">
        <f t="shared" si="1150"/>
        <v/>
      </c>
      <c r="Z6093" s="4" t="str">
        <f t="shared" si="1151"/>
        <v/>
      </c>
      <c r="AA6093" s="4" t="str">
        <f>IF($V6093="","",IF(Y6093&lt;36,0,IF(AND(36&lt;=Y6093,Y6093&lt;71),VLOOKUP($W6093,日射量と図３!$E$6:$F$34,2,TRUE),IF(AND(71&lt;=Y6093,Y6093&lt;107),VLOOKUP($W6093,日射量と図３!$E$6:$G$34,3,TRUE),IF(AND(107&lt;=Y6093,Y6093&lt;143),VLOOKUP($W6093,日射量と図３!$E$6:$H$34,4,TRUE),VLOOKUP($W6093,日射量と図３!$E$6:$I$34,5,TRUE))))))</f>
        <v/>
      </c>
      <c r="AB6093" s="4" t="str">
        <f>IF($V6093="","",IF(Z6093&lt;36,0,IF(AND(36&lt;=Z6093,Z6093&lt;71),VLOOKUP($W6093,日射量と図３!$E$6:$F$34,2,TRUE),IF(AND(71&lt;=Z6093,Z6093&lt;107),VLOOKUP($W6093,日射量と図３!$E$6:$G$34,3,TRUE),IF(AND(107&lt;=Z6093,Z6093&lt;143),VLOOKUP($W6093,日射量と図３!$E$6:$H$34,4,TRUE),VLOOKUP($W6093,日射量と図３!$E$6:$I$34,5,TRUE))))))</f>
        <v/>
      </c>
      <c r="AC6093" s="382" t="str">
        <f t="shared" si="1143"/>
        <v/>
      </c>
      <c r="AD6093" s="382" t="str">
        <f t="shared" si="1144"/>
        <v/>
      </c>
    </row>
    <row r="6094" spans="11:30">
      <c r="K6094" s="4">
        <f t="shared" si="1152"/>
        <v>2</v>
      </c>
      <c r="L6094" s="34">
        <v>43505</v>
      </c>
      <c r="M6094" s="4">
        <v>254</v>
      </c>
      <c r="N6094" s="4">
        <v>19</v>
      </c>
      <c r="O6094" s="31">
        <v>0.75</v>
      </c>
      <c r="P6094" s="35">
        <v>5.29</v>
      </c>
      <c r="Q6094" s="36">
        <f t="shared" si="1153"/>
        <v>16</v>
      </c>
      <c r="R6094" s="4">
        <f t="shared" si="1154"/>
        <v>10.71</v>
      </c>
      <c r="S6094" s="31">
        <f t="shared" si="1145"/>
        <v>0.28591435185185182</v>
      </c>
      <c r="T6094" s="31">
        <f t="shared" si="1146"/>
        <v>0.72222222222222221</v>
      </c>
      <c r="U6094" s="4">
        <f t="shared" si="1147"/>
        <v>0</v>
      </c>
      <c r="V6094" s="4" t="str">
        <f t="shared" si="1148"/>
        <v/>
      </c>
      <c r="W6094" s="18" t="str">
        <f>IF(V6094="","",VLOOKUP(L6094,日射量と図３!$A$4:$C$368,3,TRUE)*238.85/100)</f>
        <v/>
      </c>
      <c r="X6094" s="4" t="str">
        <f t="shared" si="1149"/>
        <v/>
      </c>
      <c r="Y6094" s="4" t="str">
        <f t="shared" si="1150"/>
        <v/>
      </c>
      <c r="Z6094" s="4" t="str">
        <f t="shared" si="1151"/>
        <v/>
      </c>
      <c r="AA6094" s="4" t="str">
        <f>IF($V6094="","",IF(Y6094&lt;36,0,IF(AND(36&lt;=Y6094,Y6094&lt;71),VLOOKUP($W6094,日射量と図３!$E$6:$F$34,2,TRUE),IF(AND(71&lt;=Y6094,Y6094&lt;107),VLOOKUP($W6094,日射量と図３!$E$6:$G$34,3,TRUE),IF(AND(107&lt;=Y6094,Y6094&lt;143),VLOOKUP($W6094,日射量と図３!$E$6:$H$34,4,TRUE),VLOOKUP($W6094,日射量と図３!$E$6:$I$34,5,TRUE))))))</f>
        <v/>
      </c>
      <c r="AB6094" s="4" t="str">
        <f>IF($V6094="","",IF(Z6094&lt;36,0,IF(AND(36&lt;=Z6094,Z6094&lt;71),VLOOKUP($W6094,日射量と図３!$E$6:$F$34,2,TRUE),IF(AND(71&lt;=Z6094,Z6094&lt;107),VLOOKUP($W6094,日射量と図３!$E$6:$G$34,3,TRUE),IF(AND(107&lt;=Z6094,Z6094&lt;143),VLOOKUP($W6094,日射量と図３!$E$6:$H$34,4,TRUE),VLOOKUP($W6094,日射量と図３!$E$6:$I$34,5,TRUE))))))</f>
        <v/>
      </c>
      <c r="AC6094" s="382" t="str">
        <f t="shared" si="1143"/>
        <v/>
      </c>
      <c r="AD6094" s="382" t="str">
        <f t="shared" si="1144"/>
        <v/>
      </c>
    </row>
    <row r="6095" spans="11:30">
      <c r="K6095" s="4">
        <f t="shared" si="1152"/>
        <v>2</v>
      </c>
      <c r="L6095" s="34">
        <v>43505</v>
      </c>
      <c r="M6095" s="4">
        <v>254</v>
      </c>
      <c r="N6095" s="4">
        <v>20</v>
      </c>
      <c r="O6095" s="31">
        <v>0.79166666666666663</v>
      </c>
      <c r="P6095" s="35">
        <v>4.6400000000000006</v>
      </c>
      <c r="Q6095" s="36">
        <f t="shared" si="1153"/>
        <v>16</v>
      </c>
      <c r="R6095" s="4">
        <f t="shared" si="1154"/>
        <v>11.36</v>
      </c>
      <c r="S6095" s="31">
        <f t="shared" si="1145"/>
        <v>0.28591435185185182</v>
      </c>
      <c r="T6095" s="31">
        <f t="shared" si="1146"/>
        <v>0.72222222222222221</v>
      </c>
      <c r="U6095" s="4">
        <f t="shared" si="1147"/>
        <v>0</v>
      </c>
      <c r="V6095" s="4" t="str">
        <f t="shared" si="1148"/>
        <v/>
      </c>
      <c r="W6095" s="18" t="str">
        <f>IF(V6095="","",VLOOKUP(L6095,日射量と図３!$A$4:$C$368,3,TRUE)*238.85/100)</f>
        <v/>
      </c>
      <c r="X6095" s="4" t="str">
        <f t="shared" si="1149"/>
        <v/>
      </c>
      <c r="Y6095" s="4" t="str">
        <f t="shared" si="1150"/>
        <v/>
      </c>
      <c r="Z6095" s="4" t="str">
        <f t="shared" si="1151"/>
        <v/>
      </c>
      <c r="AA6095" s="4" t="str">
        <f>IF($V6095="","",IF(Y6095&lt;36,0,IF(AND(36&lt;=Y6095,Y6095&lt;71),VLOOKUP($W6095,日射量と図３!$E$6:$F$34,2,TRUE),IF(AND(71&lt;=Y6095,Y6095&lt;107),VLOOKUP($W6095,日射量と図３!$E$6:$G$34,3,TRUE),IF(AND(107&lt;=Y6095,Y6095&lt;143),VLOOKUP($W6095,日射量と図３!$E$6:$H$34,4,TRUE),VLOOKUP($W6095,日射量と図３!$E$6:$I$34,5,TRUE))))))</f>
        <v/>
      </c>
      <c r="AB6095" s="4" t="str">
        <f>IF($V6095="","",IF(Z6095&lt;36,0,IF(AND(36&lt;=Z6095,Z6095&lt;71),VLOOKUP($W6095,日射量と図３!$E$6:$F$34,2,TRUE),IF(AND(71&lt;=Z6095,Z6095&lt;107),VLOOKUP($W6095,日射量と図３!$E$6:$G$34,3,TRUE),IF(AND(107&lt;=Z6095,Z6095&lt;143),VLOOKUP($W6095,日射量と図３!$E$6:$H$34,4,TRUE),VLOOKUP($W6095,日射量と図３!$E$6:$I$34,5,TRUE))))))</f>
        <v/>
      </c>
      <c r="AC6095" s="382" t="str">
        <f t="shared" ref="AC6095:AC6158" si="1155">IF(V6095="","",IF((($AH$18*$AH$30*V6095*3600/1000000)/1000-AA6095*$AG$18*10*0.0000041868)&lt;=0,0,AA6095*$AG$18*10*0.0000041868))</f>
        <v/>
      </c>
      <c r="AD6095" s="382" t="str">
        <f t="shared" ref="AD6095:AD6158" si="1156">IF(V6095="","",IF((($AH$19*$AH$30*V6095*3600/1000000)/1000-AB6095*$AG$19*10*0.0000041868)&lt;=0,0,AB6095*$AG$19*10*0.0000041868))</f>
        <v/>
      </c>
    </row>
    <row r="6096" spans="11:30">
      <c r="K6096" s="4">
        <f t="shared" si="1152"/>
        <v>2</v>
      </c>
      <c r="L6096" s="34">
        <v>43505</v>
      </c>
      <c r="M6096" s="4">
        <v>254</v>
      </c>
      <c r="N6096" s="4">
        <v>21</v>
      </c>
      <c r="O6096" s="31">
        <v>0.83333333333333337</v>
      </c>
      <c r="P6096" s="35">
        <v>4.410000000000001</v>
      </c>
      <c r="Q6096" s="36">
        <f t="shared" si="1153"/>
        <v>16</v>
      </c>
      <c r="R6096" s="4">
        <f t="shared" si="1154"/>
        <v>11.59</v>
      </c>
      <c r="S6096" s="31">
        <f t="shared" si="1145"/>
        <v>0.28591435185185182</v>
      </c>
      <c r="T6096" s="31">
        <f t="shared" si="1146"/>
        <v>0.72222222222222221</v>
      </c>
      <c r="U6096" s="4">
        <f t="shared" si="1147"/>
        <v>0</v>
      </c>
      <c r="V6096" s="4" t="str">
        <f t="shared" si="1148"/>
        <v/>
      </c>
      <c r="W6096" s="18" t="str">
        <f>IF(V6096="","",VLOOKUP(L6096,日射量と図３!$A$4:$C$368,3,TRUE)*238.85/100)</f>
        <v/>
      </c>
      <c r="X6096" s="4" t="str">
        <f t="shared" si="1149"/>
        <v/>
      </c>
      <c r="Y6096" s="4" t="str">
        <f t="shared" si="1150"/>
        <v/>
      </c>
      <c r="Z6096" s="4" t="str">
        <f t="shared" si="1151"/>
        <v/>
      </c>
      <c r="AA6096" s="4" t="str">
        <f>IF($V6096="","",IF(Y6096&lt;36,0,IF(AND(36&lt;=Y6096,Y6096&lt;71),VLOOKUP($W6096,日射量と図３!$E$6:$F$34,2,TRUE),IF(AND(71&lt;=Y6096,Y6096&lt;107),VLOOKUP($W6096,日射量と図３!$E$6:$G$34,3,TRUE),IF(AND(107&lt;=Y6096,Y6096&lt;143),VLOOKUP($W6096,日射量と図３!$E$6:$H$34,4,TRUE),VLOOKUP($W6096,日射量と図３!$E$6:$I$34,5,TRUE))))))</f>
        <v/>
      </c>
      <c r="AB6096" s="4" t="str">
        <f>IF($V6096="","",IF(Z6096&lt;36,0,IF(AND(36&lt;=Z6096,Z6096&lt;71),VLOOKUP($W6096,日射量と図３!$E$6:$F$34,2,TRUE),IF(AND(71&lt;=Z6096,Z6096&lt;107),VLOOKUP($W6096,日射量と図３!$E$6:$G$34,3,TRUE),IF(AND(107&lt;=Z6096,Z6096&lt;143),VLOOKUP($W6096,日射量と図３!$E$6:$H$34,4,TRUE),VLOOKUP($W6096,日射量と図３!$E$6:$I$34,5,TRUE))))))</f>
        <v/>
      </c>
      <c r="AC6096" s="382" t="str">
        <f t="shared" si="1155"/>
        <v/>
      </c>
      <c r="AD6096" s="382" t="str">
        <f t="shared" si="1156"/>
        <v/>
      </c>
    </row>
    <row r="6097" spans="11:30">
      <c r="K6097" s="4">
        <f t="shared" si="1152"/>
        <v>2</v>
      </c>
      <c r="L6097" s="34">
        <v>43505</v>
      </c>
      <c r="M6097" s="4">
        <v>254</v>
      </c>
      <c r="N6097" s="4">
        <v>22</v>
      </c>
      <c r="O6097" s="31">
        <v>0.875</v>
      </c>
      <c r="P6097" s="35">
        <v>4.1400000000000006</v>
      </c>
      <c r="Q6097" s="36">
        <f t="shared" si="1153"/>
        <v>16</v>
      </c>
      <c r="R6097" s="4">
        <f t="shared" si="1154"/>
        <v>11.86</v>
      </c>
      <c r="S6097" s="31">
        <f t="shared" si="1145"/>
        <v>0.28591435185185182</v>
      </c>
      <c r="T6097" s="31">
        <f t="shared" si="1146"/>
        <v>0.72222222222222221</v>
      </c>
      <c r="U6097" s="4">
        <f t="shared" si="1147"/>
        <v>0</v>
      </c>
      <c r="V6097" s="4" t="str">
        <f t="shared" si="1148"/>
        <v/>
      </c>
      <c r="W6097" s="18" t="str">
        <f>IF(V6097="","",VLOOKUP(L6097,日射量と図３!$A$4:$C$368,3,TRUE)*238.85/100)</f>
        <v/>
      </c>
      <c r="X6097" s="4" t="str">
        <f t="shared" si="1149"/>
        <v/>
      </c>
      <c r="Y6097" s="4" t="str">
        <f t="shared" si="1150"/>
        <v/>
      </c>
      <c r="Z6097" s="4" t="str">
        <f t="shared" si="1151"/>
        <v/>
      </c>
      <c r="AA6097" s="4" t="str">
        <f>IF($V6097="","",IF(Y6097&lt;36,0,IF(AND(36&lt;=Y6097,Y6097&lt;71),VLOOKUP($W6097,日射量と図３!$E$6:$F$34,2,TRUE),IF(AND(71&lt;=Y6097,Y6097&lt;107),VLOOKUP($W6097,日射量と図３!$E$6:$G$34,3,TRUE),IF(AND(107&lt;=Y6097,Y6097&lt;143),VLOOKUP($W6097,日射量と図３!$E$6:$H$34,4,TRUE),VLOOKUP($W6097,日射量と図３!$E$6:$I$34,5,TRUE))))))</f>
        <v/>
      </c>
      <c r="AB6097" s="4" t="str">
        <f>IF($V6097="","",IF(Z6097&lt;36,0,IF(AND(36&lt;=Z6097,Z6097&lt;71),VLOOKUP($W6097,日射量と図３!$E$6:$F$34,2,TRUE),IF(AND(71&lt;=Z6097,Z6097&lt;107),VLOOKUP($W6097,日射量と図３!$E$6:$G$34,3,TRUE),IF(AND(107&lt;=Z6097,Z6097&lt;143),VLOOKUP($W6097,日射量と図３!$E$6:$H$34,4,TRUE),VLOOKUP($W6097,日射量と図３!$E$6:$I$34,5,TRUE))))))</f>
        <v/>
      </c>
      <c r="AC6097" s="382" t="str">
        <f t="shared" si="1155"/>
        <v/>
      </c>
      <c r="AD6097" s="382" t="str">
        <f t="shared" si="1156"/>
        <v/>
      </c>
    </row>
    <row r="6098" spans="11:30">
      <c r="K6098" s="4">
        <f t="shared" si="1152"/>
        <v>2</v>
      </c>
      <c r="L6098" s="34">
        <v>43505</v>
      </c>
      <c r="M6098" s="4">
        <v>254</v>
      </c>
      <c r="N6098" s="4">
        <v>23</v>
      </c>
      <c r="O6098" s="31">
        <v>0.91666666666666663</v>
      </c>
      <c r="P6098" s="35">
        <v>3.85</v>
      </c>
      <c r="Q6098" s="36">
        <f t="shared" si="1153"/>
        <v>13</v>
      </c>
      <c r="R6098" s="4">
        <f t="shared" si="1154"/>
        <v>9.15</v>
      </c>
      <c r="S6098" s="31">
        <f t="shared" si="1145"/>
        <v>0.28591435185185182</v>
      </c>
      <c r="T6098" s="31">
        <f t="shared" si="1146"/>
        <v>0.72222222222222221</v>
      </c>
      <c r="U6098" s="4">
        <f t="shared" si="1147"/>
        <v>0</v>
      </c>
      <c r="V6098" s="4" t="str">
        <f t="shared" si="1148"/>
        <v/>
      </c>
      <c r="W6098" s="18" t="str">
        <f>IF(V6098="","",VLOOKUP(L6098,日射量と図３!$A$4:$C$368,3,TRUE)*238.85/100)</f>
        <v/>
      </c>
      <c r="X6098" s="4" t="str">
        <f t="shared" si="1149"/>
        <v/>
      </c>
      <c r="Y6098" s="4" t="str">
        <f t="shared" si="1150"/>
        <v/>
      </c>
      <c r="Z6098" s="4" t="str">
        <f t="shared" si="1151"/>
        <v/>
      </c>
      <c r="AA6098" s="4" t="str">
        <f>IF($V6098="","",IF(Y6098&lt;36,0,IF(AND(36&lt;=Y6098,Y6098&lt;71),VLOOKUP($W6098,日射量と図３!$E$6:$F$34,2,TRUE),IF(AND(71&lt;=Y6098,Y6098&lt;107),VLOOKUP($W6098,日射量と図３!$E$6:$G$34,3,TRUE),IF(AND(107&lt;=Y6098,Y6098&lt;143),VLOOKUP($W6098,日射量と図３!$E$6:$H$34,4,TRUE),VLOOKUP($W6098,日射量と図３!$E$6:$I$34,5,TRUE))))))</f>
        <v/>
      </c>
      <c r="AB6098" s="4" t="str">
        <f>IF($V6098="","",IF(Z6098&lt;36,0,IF(AND(36&lt;=Z6098,Z6098&lt;71),VLOOKUP($W6098,日射量と図３!$E$6:$F$34,2,TRUE),IF(AND(71&lt;=Z6098,Z6098&lt;107),VLOOKUP($W6098,日射量と図３!$E$6:$G$34,3,TRUE),IF(AND(107&lt;=Z6098,Z6098&lt;143),VLOOKUP($W6098,日射量と図３!$E$6:$H$34,4,TRUE),VLOOKUP($W6098,日射量と図３!$E$6:$I$34,5,TRUE))))))</f>
        <v/>
      </c>
      <c r="AC6098" s="382" t="str">
        <f t="shared" si="1155"/>
        <v/>
      </c>
      <c r="AD6098" s="382" t="str">
        <f t="shared" si="1156"/>
        <v/>
      </c>
    </row>
    <row r="6099" spans="11:30">
      <c r="K6099" s="4">
        <f t="shared" si="1152"/>
        <v>2</v>
      </c>
      <c r="L6099" s="34">
        <v>43505</v>
      </c>
      <c r="M6099" s="4">
        <v>254</v>
      </c>
      <c r="N6099" s="4">
        <v>24</v>
      </c>
      <c r="O6099" s="31">
        <v>0.95833333333333337</v>
      </c>
      <c r="P6099" s="35">
        <v>3.54</v>
      </c>
      <c r="Q6099" s="36">
        <f t="shared" si="1153"/>
        <v>13</v>
      </c>
      <c r="R6099" s="4">
        <f t="shared" si="1154"/>
        <v>9.4600000000000009</v>
      </c>
      <c r="S6099" s="31">
        <f t="shared" si="1145"/>
        <v>0.28591435185185182</v>
      </c>
      <c r="T6099" s="31">
        <f t="shared" si="1146"/>
        <v>0.72222222222222221</v>
      </c>
      <c r="U6099" s="4">
        <f t="shared" si="1147"/>
        <v>0</v>
      </c>
      <c r="V6099" s="4" t="str">
        <f t="shared" si="1148"/>
        <v/>
      </c>
      <c r="W6099" s="18" t="str">
        <f>IF(V6099="","",VLOOKUP(L6099,日射量と図３!$A$4:$C$368,3,TRUE)*238.85/100)</f>
        <v/>
      </c>
      <c r="X6099" s="4" t="str">
        <f t="shared" si="1149"/>
        <v/>
      </c>
      <c r="Y6099" s="4" t="str">
        <f t="shared" si="1150"/>
        <v/>
      </c>
      <c r="Z6099" s="4" t="str">
        <f t="shared" si="1151"/>
        <v/>
      </c>
      <c r="AA6099" s="4" t="str">
        <f>IF($V6099="","",IF(Y6099&lt;36,0,IF(AND(36&lt;=Y6099,Y6099&lt;71),VLOOKUP($W6099,日射量と図３!$E$6:$F$34,2,TRUE),IF(AND(71&lt;=Y6099,Y6099&lt;107),VLOOKUP($W6099,日射量と図３!$E$6:$G$34,3,TRUE),IF(AND(107&lt;=Y6099,Y6099&lt;143),VLOOKUP($W6099,日射量と図３!$E$6:$H$34,4,TRUE),VLOOKUP($W6099,日射量と図３!$E$6:$I$34,5,TRUE))))))</f>
        <v/>
      </c>
      <c r="AB6099" s="4" t="str">
        <f>IF($V6099="","",IF(Z6099&lt;36,0,IF(AND(36&lt;=Z6099,Z6099&lt;71),VLOOKUP($W6099,日射量と図３!$E$6:$F$34,2,TRUE),IF(AND(71&lt;=Z6099,Z6099&lt;107),VLOOKUP($W6099,日射量と図３!$E$6:$G$34,3,TRUE),IF(AND(107&lt;=Z6099,Z6099&lt;143),VLOOKUP($W6099,日射量と図３!$E$6:$H$34,4,TRUE),VLOOKUP($W6099,日射量と図３!$E$6:$I$34,5,TRUE))))))</f>
        <v/>
      </c>
      <c r="AC6099" s="382" t="str">
        <f t="shared" si="1155"/>
        <v/>
      </c>
      <c r="AD6099" s="382" t="str">
        <f t="shared" si="1156"/>
        <v/>
      </c>
    </row>
    <row r="6100" spans="11:30">
      <c r="K6100" s="4">
        <f t="shared" si="1152"/>
        <v>2</v>
      </c>
      <c r="L6100" s="34">
        <v>43506</v>
      </c>
      <c r="M6100" s="4">
        <v>255</v>
      </c>
      <c r="N6100" s="4">
        <v>1</v>
      </c>
      <c r="O6100" s="31">
        <v>0</v>
      </c>
      <c r="P6100" s="35">
        <v>3.1699999999999995</v>
      </c>
      <c r="Q6100" s="36">
        <f t="shared" si="1153"/>
        <v>13</v>
      </c>
      <c r="R6100" s="4">
        <f t="shared" si="1154"/>
        <v>9.83</v>
      </c>
      <c r="S6100" s="31">
        <f t="shared" si="1145"/>
        <v>0.28591435185185182</v>
      </c>
      <c r="T6100" s="31">
        <f t="shared" si="1146"/>
        <v>0.72222222222222221</v>
      </c>
      <c r="U6100" s="4">
        <f t="shared" si="1147"/>
        <v>0</v>
      </c>
      <c r="V6100" s="4">
        <f t="shared" si="1148"/>
        <v>75.34</v>
      </c>
      <c r="W6100" s="18">
        <f>IF(V6100="","",VLOOKUP(L6100,日射量と図３!$A$4:$C$368,3,TRUE)*238.85/100)</f>
        <v>28.661999999999999</v>
      </c>
      <c r="X6100" s="4">
        <f t="shared" si="1149"/>
        <v>10</v>
      </c>
      <c r="Y6100" s="4">
        <f t="shared" si="1150"/>
        <v>47.101437899999986</v>
      </c>
      <c r="Z6100" s="4">
        <f t="shared" si="1151"/>
        <v>53.096166359999991</v>
      </c>
      <c r="AA6100" s="4">
        <f>IF($V6100="","",IF(Y6100&lt;36,0,IF(AND(36&lt;=Y6100,Y6100&lt;71),VLOOKUP($W6100,日射量と図３!$E$6:$F$34,2,TRUE),IF(AND(71&lt;=Y6100,Y6100&lt;107),VLOOKUP($W6100,日射量と図３!$E$6:$G$34,3,TRUE),IF(AND(107&lt;=Y6100,Y6100&lt;143),VLOOKUP($W6100,日射量と図３!$E$6:$H$34,4,TRUE),VLOOKUP($W6100,日射量と図３!$E$6:$I$34,5,TRUE))))))</f>
        <v>36</v>
      </c>
      <c r="AB6100" s="4">
        <f>IF($V6100="","",IF(Z6100&lt;36,0,IF(AND(36&lt;=Z6100,Z6100&lt;71),VLOOKUP($W6100,日射量と図３!$E$6:$F$34,2,TRUE),IF(AND(71&lt;=Z6100,Z6100&lt;107),VLOOKUP($W6100,日射量と図３!$E$6:$G$34,3,TRUE),IF(AND(107&lt;=Z6100,Z6100&lt;143),VLOOKUP($W6100,日射量と図３!$E$6:$H$34,4,TRUE),VLOOKUP($W6100,日射量と図３!$E$6:$I$34,5,TRUE))))))</f>
        <v>36</v>
      </c>
      <c r="AC6100" s="382">
        <f t="shared" si="1155"/>
        <v>1.5072480000000001</v>
      </c>
      <c r="AD6100" s="382">
        <f t="shared" si="1156"/>
        <v>1.5072480000000001</v>
      </c>
    </row>
    <row r="6101" spans="11:30">
      <c r="K6101" s="4">
        <f t="shared" si="1152"/>
        <v>2</v>
      </c>
      <c r="L6101" s="34">
        <v>43506</v>
      </c>
      <c r="M6101" s="4">
        <v>255</v>
      </c>
      <c r="N6101" s="4">
        <v>2</v>
      </c>
      <c r="O6101" s="31">
        <v>4.1666666666666664E-2</v>
      </c>
      <c r="P6101" s="35">
        <v>3.05</v>
      </c>
      <c r="Q6101" s="36">
        <f t="shared" si="1153"/>
        <v>13</v>
      </c>
      <c r="R6101" s="4">
        <f t="shared" si="1154"/>
        <v>9.9499999999999993</v>
      </c>
      <c r="S6101" s="31">
        <f t="shared" ref="S6101:S6164" si="1157">VLOOKUP(K6101,$AF$45:$AH$49,2,TRUE)</f>
        <v>0.28591435185185182</v>
      </c>
      <c r="T6101" s="31">
        <f t="shared" ref="T6101:T6164" si="1158">VLOOKUP(K6101,$AF$45:$AH$49,3,TRUE)</f>
        <v>0.72222222222222221</v>
      </c>
      <c r="U6101" s="4">
        <f t="shared" ref="U6101:U6164" si="1159">IF(AND(S6101&lt;O6101,O6101&lt;T6101),R6101,0)</f>
        <v>0</v>
      </c>
      <c r="V6101" s="4" t="str">
        <f t="shared" ref="V6101:V6164" si="1160">IF(N6101=1,SUM(U6101:U6124),"")</f>
        <v/>
      </c>
      <c r="W6101" s="18" t="str">
        <f>IF(V6101="","",VLOOKUP(L6101,日射量と図３!$A$4:$C$368,3,TRUE)*238.85/100)</f>
        <v/>
      </c>
      <c r="X6101" s="4" t="str">
        <f t="shared" ref="X6101:X6164" si="1161">IF(V6101="","",VLOOKUP(K6101,$AF$45:$AJ$49,5,TRUE))</f>
        <v/>
      </c>
      <c r="Y6101" s="4" t="str">
        <f t="shared" si="1150"/>
        <v/>
      </c>
      <c r="Z6101" s="4" t="str">
        <f t="shared" si="1151"/>
        <v/>
      </c>
      <c r="AA6101" s="4" t="str">
        <f>IF($V6101="","",IF(Y6101&lt;36,0,IF(AND(36&lt;=Y6101,Y6101&lt;71),VLOOKUP($W6101,日射量と図３!$E$6:$F$34,2,TRUE),IF(AND(71&lt;=Y6101,Y6101&lt;107),VLOOKUP($W6101,日射量と図３!$E$6:$G$34,3,TRUE),IF(AND(107&lt;=Y6101,Y6101&lt;143),VLOOKUP($W6101,日射量と図３!$E$6:$H$34,4,TRUE),VLOOKUP($W6101,日射量と図３!$E$6:$I$34,5,TRUE))))))</f>
        <v/>
      </c>
      <c r="AB6101" s="4" t="str">
        <f>IF($V6101="","",IF(Z6101&lt;36,0,IF(AND(36&lt;=Z6101,Z6101&lt;71),VLOOKUP($W6101,日射量と図３!$E$6:$F$34,2,TRUE),IF(AND(71&lt;=Z6101,Z6101&lt;107),VLOOKUP($W6101,日射量と図３!$E$6:$G$34,3,TRUE),IF(AND(107&lt;=Z6101,Z6101&lt;143),VLOOKUP($W6101,日射量と図３!$E$6:$H$34,4,TRUE),VLOOKUP($W6101,日射量と図３!$E$6:$I$34,5,TRUE))))))</f>
        <v/>
      </c>
      <c r="AC6101" s="382" t="str">
        <f t="shared" si="1155"/>
        <v/>
      </c>
      <c r="AD6101" s="382" t="str">
        <f t="shared" si="1156"/>
        <v/>
      </c>
    </row>
    <row r="6102" spans="11:30">
      <c r="K6102" s="4">
        <f t="shared" si="1152"/>
        <v>2</v>
      </c>
      <c r="L6102" s="34">
        <v>43506</v>
      </c>
      <c r="M6102" s="4">
        <v>255</v>
      </c>
      <c r="N6102" s="4">
        <v>3</v>
      </c>
      <c r="O6102" s="31">
        <v>8.3333333333333329E-2</v>
      </c>
      <c r="P6102" s="35">
        <v>2.81</v>
      </c>
      <c r="Q6102" s="36">
        <f t="shared" si="1153"/>
        <v>13</v>
      </c>
      <c r="R6102" s="4">
        <f t="shared" si="1154"/>
        <v>10.19</v>
      </c>
      <c r="S6102" s="31">
        <f t="shared" si="1157"/>
        <v>0.28591435185185182</v>
      </c>
      <c r="T6102" s="31">
        <f t="shared" si="1158"/>
        <v>0.72222222222222221</v>
      </c>
      <c r="U6102" s="4">
        <f t="shared" si="1159"/>
        <v>0</v>
      </c>
      <c r="V6102" s="4" t="str">
        <f t="shared" si="1160"/>
        <v/>
      </c>
      <c r="W6102" s="18" t="str">
        <f>IF(V6102="","",VLOOKUP(L6102,日射量と図３!$A$4:$C$368,3,TRUE)*238.85/100)</f>
        <v/>
      </c>
      <c r="X6102" s="4" t="str">
        <f t="shared" si="1161"/>
        <v/>
      </c>
      <c r="Y6102" s="4" t="str">
        <f t="shared" si="1150"/>
        <v/>
      </c>
      <c r="Z6102" s="4" t="str">
        <f t="shared" si="1151"/>
        <v/>
      </c>
      <c r="AA6102" s="4" t="str">
        <f>IF($V6102="","",IF(Y6102&lt;36,0,IF(AND(36&lt;=Y6102,Y6102&lt;71),VLOOKUP($W6102,日射量と図３!$E$6:$F$34,2,TRUE),IF(AND(71&lt;=Y6102,Y6102&lt;107),VLOOKUP($W6102,日射量と図３!$E$6:$G$34,3,TRUE),IF(AND(107&lt;=Y6102,Y6102&lt;143),VLOOKUP($W6102,日射量と図３!$E$6:$H$34,4,TRUE),VLOOKUP($W6102,日射量と図３!$E$6:$I$34,5,TRUE))))))</f>
        <v/>
      </c>
      <c r="AB6102" s="4" t="str">
        <f>IF($V6102="","",IF(Z6102&lt;36,0,IF(AND(36&lt;=Z6102,Z6102&lt;71),VLOOKUP($W6102,日射量と図３!$E$6:$F$34,2,TRUE),IF(AND(71&lt;=Z6102,Z6102&lt;107),VLOOKUP($W6102,日射量と図３!$E$6:$G$34,3,TRUE),IF(AND(107&lt;=Z6102,Z6102&lt;143),VLOOKUP($W6102,日射量と図３!$E$6:$H$34,4,TRUE),VLOOKUP($W6102,日射量と図３!$E$6:$I$34,5,TRUE))))))</f>
        <v/>
      </c>
      <c r="AC6102" s="382" t="str">
        <f t="shared" si="1155"/>
        <v/>
      </c>
      <c r="AD6102" s="382" t="str">
        <f t="shared" si="1156"/>
        <v/>
      </c>
    </row>
    <row r="6103" spans="11:30">
      <c r="K6103" s="4">
        <f t="shared" si="1152"/>
        <v>2</v>
      </c>
      <c r="L6103" s="34">
        <v>43506</v>
      </c>
      <c r="M6103" s="4">
        <v>255</v>
      </c>
      <c r="N6103" s="4">
        <v>4</v>
      </c>
      <c r="O6103" s="31">
        <v>0.125</v>
      </c>
      <c r="P6103" s="35">
        <v>2.6799999999999997</v>
      </c>
      <c r="Q6103" s="36">
        <f t="shared" si="1153"/>
        <v>13</v>
      </c>
      <c r="R6103" s="4">
        <f t="shared" si="1154"/>
        <v>10.32</v>
      </c>
      <c r="S6103" s="31">
        <f t="shared" si="1157"/>
        <v>0.28591435185185182</v>
      </c>
      <c r="T6103" s="31">
        <f t="shared" si="1158"/>
        <v>0.72222222222222221</v>
      </c>
      <c r="U6103" s="4">
        <f t="shared" si="1159"/>
        <v>0</v>
      </c>
      <c r="V6103" s="4" t="str">
        <f t="shared" si="1160"/>
        <v/>
      </c>
      <c r="W6103" s="18" t="str">
        <f>IF(V6103="","",VLOOKUP(L6103,日射量と図３!$A$4:$C$368,3,TRUE)*238.85/100)</f>
        <v/>
      </c>
      <c r="X6103" s="4" t="str">
        <f t="shared" si="1161"/>
        <v/>
      </c>
      <c r="Y6103" s="4" t="str">
        <f t="shared" si="1150"/>
        <v/>
      </c>
      <c r="Z6103" s="4" t="str">
        <f t="shared" si="1151"/>
        <v/>
      </c>
      <c r="AA6103" s="4" t="str">
        <f>IF($V6103="","",IF(Y6103&lt;36,0,IF(AND(36&lt;=Y6103,Y6103&lt;71),VLOOKUP($W6103,日射量と図３!$E$6:$F$34,2,TRUE),IF(AND(71&lt;=Y6103,Y6103&lt;107),VLOOKUP($W6103,日射量と図３!$E$6:$G$34,3,TRUE),IF(AND(107&lt;=Y6103,Y6103&lt;143),VLOOKUP($W6103,日射量と図３!$E$6:$H$34,4,TRUE),VLOOKUP($W6103,日射量と図３!$E$6:$I$34,5,TRUE))))))</f>
        <v/>
      </c>
      <c r="AB6103" s="4" t="str">
        <f>IF($V6103="","",IF(Z6103&lt;36,0,IF(AND(36&lt;=Z6103,Z6103&lt;71),VLOOKUP($W6103,日射量と図３!$E$6:$F$34,2,TRUE),IF(AND(71&lt;=Z6103,Z6103&lt;107),VLOOKUP($W6103,日射量と図３!$E$6:$G$34,3,TRUE),IF(AND(107&lt;=Z6103,Z6103&lt;143),VLOOKUP($W6103,日射量と図３!$E$6:$H$34,4,TRUE),VLOOKUP($W6103,日射量と図３!$E$6:$I$34,5,TRUE))))))</f>
        <v/>
      </c>
      <c r="AC6103" s="382" t="str">
        <f t="shared" si="1155"/>
        <v/>
      </c>
      <c r="AD6103" s="382" t="str">
        <f t="shared" si="1156"/>
        <v/>
      </c>
    </row>
    <row r="6104" spans="11:30">
      <c r="K6104" s="4">
        <f t="shared" si="1152"/>
        <v>2</v>
      </c>
      <c r="L6104" s="34">
        <v>43506</v>
      </c>
      <c r="M6104" s="4">
        <v>255</v>
      </c>
      <c r="N6104" s="4">
        <v>5</v>
      </c>
      <c r="O6104" s="31">
        <v>0.16666666666666666</v>
      </c>
      <c r="P6104" s="35">
        <v>2.3199999999999998</v>
      </c>
      <c r="Q6104" s="36">
        <f t="shared" si="1153"/>
        <v>15</v>
      </c>
      <c r="R6104" s="4">
        <f t="shared" si="1154"/>
        <v>12.68</v>
      </c>
      <c r="S6104" s="31">
        <f t="shared" si="1157"/>
        <v>0.28591435185185182</v>
      </c>
      <c r="T6104" s="31">
        <f t="shared" si="1158"/>
        <v>0.72222222222222221</v>
      </c>
      <c r="U6104" s="4">
        <f t="shared" si="1159"/>
        <v>0</v>
      </c>
      <c r="V6104" s="4" t="str">
        <f t="shared" si="1160"/>
        <v/>
      </c>
      <c r="W6104" s="18" t="str">
        <f>IF(V6104="","",VLOOKUP(L6104,日射量と図３!$A$4:$C$368,3,TRUE)*238.85/100)</f>
        <v/>
      </c>
      <c r="X6104" s="4" t="str">
        <f t="shared" si="1161"/>
        <v/>
      </c>
      <c r="Y6104" s="4" t="str">
        <f t="shared" si="1150"/>
        <v/>
      </c>
      <c r="Z6104" s="4" t="str">
        <f t="shared" si="1151"/>
        <v/>
      </c>
      <c r="AA6104" s="4" t="str">
        <f>IF($V6104="","",IF(Y6104&lt;36,0,IF(AND(36&lt;=Y6104,Y6104&lt;71),VLOOKUP($W6104,日射量と図３!$E$6:$F$34,2,TRUE),IF(AND(71&lt;=Y6104,Y6104&lt;107),VLOOKUP($W6104,日射量と図３!$E$6:$G$34,3,TRUE),IF(AND(107&lt;=Y6104,Y6104&lt;143),VLOOKUP($W6104,日射量と図３!$E$6:$H$34,4,TRUE),VLOOKUP($W6104,日射量と図３!$E$6:$I$34,5,TRUE))))))</f>
        <v/>
      </c>
      <c r="AB6104" s="4" t="str">
        <f>IF($V6104="","",IF(Z6104&lt;36,0,IF(AND(36&lt;=Z6104,Z6104&lt;71),VLOOKUP($W6104,日射量と図３!$E$6:$F$34,2,TRUE),IF(AND(71&lt;=Z6104,Z6104&lt;107),VLOOKUP($W6104,日射量と図３!$E$6:$G$34,3,TRUE),IF(AND(107&lt;=Z6104,Z6104&lt;143),VLOOKUP($W6104,日射量と図３!$E$6:$H$34,4,TRUE),VLOOKUP($W6104,日射量と図３!$E$6:$I$34,5,TRUE))))))</f>
        <v/>
      </c>
      <c r="AC6104" s="382" t="str">
        <f t="shared" si="1155"/>
        <v/>
      </c>
      <c r="AD6104" s="382" t="str">
        <f t="shared" si="1156"/>
        <v/>
      </c>
    </row>
    <row r="6105" spans="11:30">
      <c r="K6105" s="4">
        <f t="shared" si="1152"/>
        <v>2</v>
      </c>
      <c r="L6105" s="34">
        <v>43506</v>
      </c>
      <c r="M6105" s="4">
        <v>255</v>
      </c>
      <c r="N6105" s="4">
        <v>6</v>
      </c>
      <c r="O6105" s="31">
        <v>0.20833333333333334</v>
      </c>
      <c r="P6105" s="35">
        <v>2.0900000000000003</v>
      </c>
      <c r="Q6105" s="36">
        <f t="shared" si="1153"/>
        <v>15</v>
      </c>
      <c r="R6105" s="4">
        <f t="shared" si="1154"/>
        <v>12.91</v>
      </c>
      <c r="S6105" s="31">
        <f t="shared" si="1157"/>
        <v>0.28591435185185182</v>
      </c>
      <c r="T6105" s="31">
        <f t="shared" si="1158"/>
        <v>0.72222222222222221</v>
      </c>
      <c r="U6105" s="4">
        <f t="shared" si="1159"/>
        <v>0</v>
      </c>
      <c r="V6105" s="4" t="str">
        <f t="shared" si="1160"/>
        <v/>
      </c>
      <c r="W6105" s="18" t="str">
        <f>IF(V6105="","",VLOOKUP(L6105,日射量と図３!$A$4:$C$368,3,TRUE)*238.85/100)</f>
        <v/>
      </c>
      <c r="X6105" s="4" t="str">
        <f t="shared" si="1161"/>
        <v/>
      </c>
      <c r="Y6105" s="4" t="str">
        <f t="shared" si="1150"/>
        <v/>
      </c>
      <c r="Z6105" s="4" t="str">
        <f t="shared" si="1151"/>
        <v/>
      </c>
      <c r="AA6105" s="4" t="str">
        <f>IF($V6105="","",IF(Y6105&lt;36,0,IF(AND(36&lt;=Y6105,Y6105&lt;71),VLOOKUP($W6105,日射量と図３!$E$6:$F$34,2,TRUE),IF(AND(71&lt;=Y6105,Y6105&lt;107),VLOOKUP($W6105,日射量と図３!$E$6:$G$34,3,TRUE),IF(AND(107&lt;=Y6105,Y6105&lt;143),VLOOKUP($W6105,日射量と図３!$E$6:$H$34,4,TRUE),VLOOKUP($W6105,日射量と図３!$E$6:$I$34,5,TRUE))))))</f>
        <v/>
      </c>
      <c r="AB6105" s="4" t="str">
        <f>IF($V6105="","",IF(Z6105&lt;36,0,IF(AND(36&lt;=Z6105,Z6105&lt;71),VLOOKUP($W6105,日射量と図３!$E$6:$F$34,2,TRUE),IF(AND(71&lt;=Z6105,Z6105&lt;107),VLOOKUP($W6105,日射量と図３!$E$6:$G$34,3,TRUE),IF(AND(107&lt;=Z6105,Z6105&lt;143),VLOOKUP($W6105,日射量と図３!$E$6:$H$34,4,TRUE),VLOOKUP($W6105,日射量と図３!$E$6:$I$34,5,TRUE))))))</f>
        <v/>
      </c>
      <c r="AC6105" s="382" t="str">
        <f t="shared" si="1155"/>
        <v/>
      </c>
      <c r="AD6105" s="382" t="str">
        <f t="shared" si="1156"/>
        <v/>
      </c>
    </row>
    <row r="6106" spans="11:30">
      <c r="K6106" s="4">
        <f t="shared" si="1152"/>
        <v>2</v>
      </c>
      <c r="L6106" s="34">
        <v>43506</v>
      </c>
      <c r="M6106" s="4">
        <v>255</v>
      </c>
      <c r="N6106" s="4">
        <v>7</v>
      </c>
      <c r="O6106" s="31">
        <v>0.25</v>
      </c>
      <c r="P6106" s="35">
        <v>1.8400000000000005</v>
      </c>
      <c r="Q6106" s="36">
        <f t="shared" si="1153"/>
        <v>15</v>
      </c>
      <c r="R6106" s="4">
        <f t="shared" si="1154"/>
        <v>13.16</v>
      </c>
      <c r="S6106" s="31">
        <f t="shared" si="1157"/>
        <v>0.28591435185185182</v>
      </c>
      <c r="T6106" s="31">
        <f t="shared" si="1158"/>
        <v>0.72222222222222221</v>
      </c>
      <c r="U6106" s="4">
        <f t="shared" si="1159"/>
        <v>0</v>
      </c>
      <c r="V6106" s="4" t="str">
        <f t="shared" si="1160"/>
        <v/>
      </c>
      <c r="W6106" s="18" t="str">
        <f>IF(V6106="","",VLOOKUP(L6106,日射量と図３!$A$4:$C$368,3,TRUE)*238.85/100)</f>
        <v/>
      </c>
      <c r="X6106" s="4" t="str">
        <f t="shared" si="1161"/>
        <v/>
      </c>
      <c r="Y6106" s="4" t="str">
        <f t="shared" si="1150"/>
        <v/>
      </c>
      <c r="Z6106" s="4" t="str">
        <f t="shared" si="1151"/>
        <v/>
      </c>
      <c r="AA6106" s="4" t="str">
        <f>IF($V6106="","",IF(Y6106&lt;36,0,IF(AND(36&lt;=Y6106,Y6106&lt;71),VLOOKUP($W6106,日射量と図３!$E$6:$F$34,2,TRUE),IF(AND(71&lt;=Y6106,Y6106&lt;107),VLOOKUP($W6106,日射量と図３!$E$6:$G$34,3,TRUE),IF(AND(107&lt;=Y6106,Y6106&lt;143),VLOOKUP($W6106,日射量と図３!$E$6:$H$34,4,TRUE),VLOOKUP($W6106,日射量と図３!$E$6:$I$34,5,TRUE))))))</f>
        <v/>
      </c>
      <c r="AB6106" s="4" t="str">
        <f>IF($V6106="","",IF(Z6106&lt;36,0,IF(AND(36&lt;=Z6106,Z6106&lt;71),VLOOKUP($W6106,日射量と図３!$E$6:$F$34,2,TRUE),IF(AND(71&lt;=Z6106,Z6106&lt;107),VLOOKUP($W6106,日射量と図３!$E$6:$G$34,3,TRUE),IF(AND(107&lt;=Z6106,Z6106&lt;143),VLOOKUP($W6106,日射量と図３!$E$6:$H$34,4,TRUE),VLOOKUP($W6106,日射量と図３!$E$6:$I$34,5,TRUE))))))</f>
        <v/>
      </c>
      <c r="AC6106" s="382" t="str">
        <f t="shared" si="1155"/>
        <v/>
      </c>
      <c r="AD6106" s="382" t="str">
        <f t="shared" si="1156"/>
        <v/>
      </c>
    </row>
    <row r="6107" spans="11:30">
      <c r="K6107" s="4">
        <f t="shared" si="1152"/>
        <v>2</v>
      </c>
      <c r="L6107" s="34">
        <v>43506</v>
      </c>
      <c r="M6107" s="4">
        <v>255</v>
      </c>
      <c r="N6107" s="4">
        <v>8</v>
      </c>
      <c r="O6107" s="31">
        <v>0.29166666666666669</v>
      </c>
      <c r="P6107" s="35">
        <v>1.92</v>
      </c>
      <c r="Q6107" s="36">
        <f t="shared" si="1153"/>
        <v>12</v>
      </c>
      <c r="R6107" s="4">
        <f t="shared" si="1154"/>
        <v>10.08</v>
      </c>
      <c r="S6107" s="31">
        <f t="shared" si="1157"/>
        <v>0.28591435185185182</v>
      </c>
      <c r="T6107" s="31">
        <f t="shared" si="1158"/>
        <v>0.72222222222222221</v>
      </c>
      <c r="U6107" s="4">
        <f t="shared" si="1159"/>
        <v>10.08</v>
      </c>
      <c r="V6107" s="4" t="str">
        <f t="shared" si="1160"/>
        <v/>
      </c>
      <c r="W6107" s="18" t="str">
        <f>IF(V6107="","",VLOOKUP(L6107,日射量と図３!$A$4:$C$368,3,TRUE)*238.85/100)</f>
        <v/>
      </c>
      <c r="X6107" s="4" t="str">
        <f t="shared" si="1161"/>
        <v/>
      </c>
      <c r="Y6107" s="4" t="str">
        <f t="shared" si="1150"/>
        <v/>
      </c>
      <c r="Z6107" s="4" t="str">
        <f t="shared" si="1151"/>
        <v/>
      </c>
      <c r="AA6107" s="4" t="str">
        <f>IF($V6107="","",IF(Y6107&lt;36,0,IF(AND(36&lt;=Y6107,Y6107&lt;71),VLOOKUP($W6107,日射量と図３!$E$6:$F$34,2,TRUE),IF(AND(71&lt;=Y6107,Y6107&lt;107),VLOOKUP($W6107,日射量と図３!$E$6:$G$34,3,TRUE),IF(AND(107&lt;=Y6107,Y6107&lt;143),VLOOKUP($W6107,日射量と図３!$E$6:$H$34,4,TRUE),VLOOKUP($W6107,日射量と図３!$E$6:$I$34,5,TRUE))))))</f>
        <v/>
      </c>
      <c r="AB6107" s="4" t="str">
        <f>IF($V6107="","",IF(Z6107&lt;36,0,IF(AND(36&lt;=Z6107,Z6107&lt;71),VLOOKUP($W6107,日射量と図３!$E$6:$F$34,2,TRUE),IF(AND(71&lt;=Z6107,Z6107&lt;107),VLOOKUP($W6107,日射量と図３!$E$6:$G$34,3,TRUE),IF(AND(107&lt;=Z6107,Z6107&lt;143),VLOOKUP($W6107,日射量と図３!$E$6:$H$34,4,TRUE),VLOOKUP($W6107,日射量と図３!$E$6:$I$34,5,TRUE))))))</f>
        <v/>
      </c>
      <c r="AC6107" s="382" t="str">
        <f t="shared" si="1155"/>
        <v/>
      </c>
      <c r="AD6107" s="382" t="str">
        <f t="shared" si="1156"/>
        <v/>
      </c>
    </row>
    <row r="6108" spans="11:30">
      <c r="K6108" s="4">
        <f t="shared" si="1152"/>
        <v>2</v>
      </c>
      <c r="L6108" s="34">
        <v>43506</v>
      </c>
      <c r="M6108" s="4">
        <v>255</v>
      </c>
      <c r="N6108" s="4">
        <v>9</v>
      </c>
      <c r="O6108" s="31">
        <v>0.33333333333333331</v>
      </c>
      <c r="P6108" s="35">
        <v>2.6799999999999997</v>
      </c>
      <c r="Q6108" s="36">
        <f t="shared" si="1153"/>
        <v>12</v>
      </c>
      <c r="R6108" s="4">
        <f t="shared" si="1154"/>
        <v>9.32</v>
      </c>
      <c r="S6108" s="31">
        <f t="shared" si="1157"/>
        <v>0.28591435185185182</v>
      </c>
      <c r="T6108" s="31">
        <f t="shared" si="1158"/>
        <v>0.72222222222222221</v>
      </c>
      <c r="U6108" s="4">
        <f t="shared" si="1159"/>
        <v>9.32</v>
      </c>
      <c r="V6108" s="4" t="str">
        <f t="shared" si="1160"/>
        <v/>
      </c>
      <c r="W6108" s="18" t="str">
        <f>IF(V6108="","",VLOOKUP(L6108,日射量と図３!$A$4:$C$368,3,TRUE)*238.85/100)</f>
        <v/>
      </c>
      <c r="X6108" s="4" t="str">
        <f t="shared" si="1161"/>
        <v/>
      </c>
      <c r="Y6108" s="4" t="str">
        <f t="shared" si="1150"/>
        <v/>
      </c>
      <c r="Z6108" s="4" t="str">
        <f t="shared" si="1151"/>
        <v/>
      </c>
      <c r="AA6108" s="4" t="str">
        <f>IF($V6108="","",IF(Y6108&lt;36,0,IF(AND(36&lt;=Y6108,Y6108&lt;71),VLOOKUP($W6108,日射量と図３!$E$6:$F$34,2,TRUE),IF(AND(71&lt;=Y6108,Y6108&lt;107),VLOOKUP($W6108,日射量と図３!$E$6:$G$34,3,TRUE),IF(AND(107&lt;=Y6108,Y6108&lt;143),VLOOKUP($W6108,日射量と図３!$E$6:$H$34,4,TRUE),VLOOKUP($W6108,日射量と図３!$E$6:$I$34,5,TRUE))))))</f>
        <v/>
      </c>
      <c r="AB6108" s="4" t="str">
        <f>IF($V6108="","",IF(Z6108&lt;36,0,IF(AND(36&lt;=Z6108,Z6108&lt;71),VLOOKUP($W6108,日射量と図３!$E$6:$F$34,2,TRUE),IF(AND(71&lt;=Z6108,Z6108&lt;107),VLOOKUP($W6108,日射量と図３!$E$6:$G$34,3,TRUE),IF(AND(107&lt;=Z6108,Z6108&lt;143),VLOOKUP($W6108,日射量と図３!$E$6:$H$34,4,TRUE),VLOOKUP($W6108,日射量と図３!$E$6:$I$34,5,TRUE))))))</f>
        <v/>
      </c>
      <c r="AC6108" s="382" t="str">
        <f t="shared" si="1155"/>
        <v/>
      </c>
      <c r="AD6108" s="382" t="str">
        <f t="shared" si="1156"/>
        <v/>
      </c>
    </row>
    <row r="6109" spans="11:30">
      <c r="K6109" s="4">
        <f t="shared" si="1152"/>
        <v>2</v>
      </c>
      <c r="L6109" s="34">
        <v>43506</v>
      </c>
      <c r="M6109" s="4">
        <v>255</v>
      </c>
      <c r="N6109" s="4">
        <v>10</v>
      </c>
      <c r="O6109" s="31">
        <v>0.375</v>
      </c>
      <c r="P6109" s="35">
        <v>4.37</v>
      </c>
      <c r="Q6109" s="36">
        <f t="shared" si="1153"/>
        <v>12</v>
      </c>
      <c r="R6109" s="4">
        <f t="shared" si="1154"/>
        <v>7.63</v>
      </c>
      <c r="S6109" s="31">
        <f t="shared" si="1157"/>
        <v>0.28591435185185182</v>
      </c>
      <c r="T6109" s="31">
        <f t="shared" si="1158"/>
        <v>0.72222222222222221</v>
      </c>
      <c r="U6109" s="4">
        <f t="shared" si="1159"/>
        <v>7.63</v>
      </c>
      <c r="V6109" s="4" t="str">
        <f t="shared" si="1160"/>
        <v/>
      </c>
      <c r="W6109" s="18" t="str">
        <f>IF(V6109="","",VLOOKUP(L6109,日射量と図３!$A$4:$C$368,3,TRUE)*238.85/100)</f>
        <v/>
      </c>
      <c r="X6109" s="4" t="str">
        <f t="shared" si="1161"/>
        <v/>
      </c>
      <c r="Y6109" s="4" t="str">
        <f t="shared" si="1150"/>
        <v/>
      </c>
      <c r="Z6109" s="4" t="str">
        <f t="shared" si="1151"/>
        <v/>
      </c>
      <c r="AA6109" s="4" t="str">
        <f>IF($V6109="","",IF(Y6109&lt;36,0,IF(AND(36&lt;=Y6109,Y6109&lt;71),VLOOKUP($W6109,日射量と図３!$E$6:$F$34,2,TRUE),IF(AND(71&lt;=Y6109,Y6109&lt;107),VLOOKUP($W6109,日射量と図３!$E$6:$G$34,3,TRUE),IF(AND(107&lt;=Y6109,Y6109&lt;143),VLOOKUP($W6109,日射量と図３!$E$6:$H$34,4,TRUE),VLOOKUP($W6109,日射量と図３!$E$6:$I$34,5,TRUE))))))</f>
        <v/>
      </c>
      <c r="AB6109" s="4" t="str">
        <f>IF($V6109="","",IF(Z6109&lt;36,0,IF(AND(36&lt;=Z6109,Z6109&lt;71),VLOOKUP($W6109,日射量と図３!$E$6:$F$34,2,TRUE),IF(AND(71&lt;=Z6109,Z6109&lt;107),VLOOKUP($W6109,日射量と図３!$E$6:$G$34,3,TRUE),IF(AND(107&lt;=Z6109,Z6109&lt;143),VLOOKUP($W6109,日射量と図３!$E$6:$H$34,4,TRUE),VLOOKUP($W6109,日射量と図３!$E$6:$I$34,5,TRUE))))))</f>
        <v/>
      </c>
      <c r="AC6109" s="382" t="str">
        <f t="shared" si="1155"/>
        <v/>
      </c>
      <c r="AD6109" s="382" t="str">
        <f t="shared" si="1156"/>
        <v/>
      </c>
    </row>
    <row r="6110" spans="11:30">
      <c r="K6110" s="4">
        <f t="shared" si="1152"/>
        <v>2</v>
      </c>
      <c r="L6110" s="34">
        <v>43506</v>
      </c>
      <c r="M6110" s="4">
        <v>255</v>
      </c>
      <c r="N6110" s="4">
        <v>11</v>
      </c>
      <c r="O6110" s="31">
        <v>0.41666666666666669</v>
      </c>
      <c r="P6110" s="35">
        <v>6.08</v>
      </c>
      <c r="Q6110" s="36">
        <f t="shared" si="1153"/>
        <v>12</v>
      </c>
      <c r="R6110" s="4">
        <f t="shared" si="1154"/>
        <v>5.92</v>
      </c>
      <c r="S6110" s="31">
        <f t="shared" si="1157"/>
        <v>0.28591435185185182</v>
      </c>
      <c r="T6110" s="31">
        <f t="shared" si="1158"/>
        <v>0.72222222222222221</v>
      </c>
      <c r="U6110" s="4">
        <f t="shared" si="1159"/>
        <v>5.92</v>
      </c>
      <c r="V6110" s="4" t="str">
        <f t="shared" si="1160"/>
        <v/>
      </c>
      <c r="W6110" s="18" t="str">
        <f>IF(V6110="","",VLOOKUP(L6110,日射量と図３!$A$4:$C$368,3,TRUE)*238.85/100)</f>
        <v/>
      </c>
      <c r="X6110" s="4" t="str">
        <f t="shared" si="1161"/>
        <v/>
      </c>
      <c r="Y6110" s="4" t="str">
        <f t="shared" si="1150"/>
        <v/>
      </c>
      <c r="Z6110" s="4" t="str">
        <f t="shared" si="1151"/>
        <v/>
      </c>
      <c r="AA6110" s="4" t="str">
        <f>IF($V6110="","",IF(Y6110&lt;36,0,IF(AND(36&lt;=Y6110,Y6110&lt;71),VLOOKUP($W6110,日射量と図３!$E$6:$F$34,2,TRUE),IF(AND(71&lt;=Y6110,Y6110&lt;107),VLOOKUP($W6110,日射量と図３!$E$6:$G$34,3,TRUE),IF(AND(107&lt;=Y6110,Y6110&lt;143),VLOOKUP($W6110,日射量と図３!$E$6:$H$34,4,TRUE),VLOOKUP($W6110,日射量と図３!$E$6:$I$34,5,TRUE))))))</f>
        <v/>
      </c>
      <c r="AB6110" s="4" t="str">
        <f>IF($V6110="","",IF(Z6110&lt;36,0,IF(AND(36&lt;=Z6110,Z6110&lt;71),VLOOKUP($W6110,日射量と図３!$E$6:$F$34,2,TRUE),IF(AND(71&lt;=Z6110,Z6110&lt;107),VLOOKUP($W6110,日射量と図３!$E$6:$G$34,3,TRUE),IF(AND(107&lt;=Z6110,Z6110&lt;143),VLOOKUP($W6110,日射量と図３!$E$6:$H$34,4,TRUE),VLOOKUP($W6110,日射量と図３!$E$6:$I$34,5,TRUE))))))</f>
        <v/>
      </c>
      <c r="AC6110" s="382" t="str">
        <f t="shared" si="1155"/>
        <v/>
      </c>
      <c r="AD6110" s="382" t="str">
        <f t="shared" si="1156"/>
        <v/>
      </c>
    </row>
    <row r="6111" spans="11:30">
      <c r="K6111" s="4">
        <f t="shared" si="1152"/>
        <v>2</v>
      </c>
      <c r="L6111" s="34">
        <v>43506</v>
      </c>
      <c r="M6111" s="4">
        <v>255</v>
      </c>
      <c r="N6111" s="4">
        <v>12</v>
      </c>
      <c r="O6111" s="31">
        <v>0.45833333333333331</v>
      </c>
      <c r="P6111" s="35">
        <v>7.2299999999999995</v>
      </c>
      <c r="Q6111" s="36">
        <f t="shared" si="1153"/>
        <v>12</v>
      </c>
      <c r="R6111" s="4">
        <f t="shared" si="1154"/>
        <v>4.7700000000000005</v>
      </c>
      <c r="S6111" s="31">
        <f t="shared" si="1157"/>
        <v>0.28591435185185182</v>
      </c>
      <c r="T6111" s="31">
        <f t="shared" si="1158"/>
        <v>0.72222222222222221</v>
      </c>
      <c r="U6111" s="4">
        <f t="shared" si="1159"/>
        <v>4.7700000000000005</v>
      </c>
      <c r="V6111" s="4" t="str">
        <f t="shared" si="1160"/>
        <v/>
      </c>
      <c r="W6111" s="18" t="str">
        <f>IF(V6111="","",VLOOKUP(L6111,日射量と図３!$A$4:$C$368,3,TRUE)*238.85/100)</f>
        <v/>
      </c>
      <c r="X6111" s="4" t="str">
        <f t="shared" si="1161"/>
        <v/>
      </c>
      <c r="Y6111" s="4" t="str">
        <f t="shared" ref="Y6111:Y6174" si="1162">IF(V6111="","",$AH$30*V6111/(($AG$18/$AH$18)*X6111))</f>
        <v/>
      </c>
      <c r="Z6111" s="4" t="str">
        <f t="shared" ref="Z6111:Z6174" si="1163">IF(V6111="","",$AH$30*V6111/(($AG$19/$AH$19)*X6111))</f>
        <v/>
      </c>
      <c r="AA6111" s="4" t="str">
        <f>IF($V6111="","",IF(Y6111&lt;36,0,IF(AND(36&lt;=Y6111,Y6111&lt;71),VLOOKUP($W6111,日射量と図３!$E$6:$F$34,2,TRUE),IF(AND(71&lt;=Y6111,Y6111&lt;107),VLOOKUP($W6111,日射量と図３!$E$6:$G$34,3,TRUE),IF(AND(107&lt;=Y6111,Y6111&lt;143),VLOOKUP($W6111,日射量と図３!$E$6:$H$34,4,TRUE),VLOOKUP($W6111,日射量と図３!$E$6:$I$34,5,TRUE))))))</f>
        <v/>
      </c>
      <c r="AB6111" s="4" t="str">
        <f>IF($V6111="","",IF(Z6111&lt;36,0,IF(AND(36&lt;=Z6111,Z6111&lt;71),VLOOKUP($W6111,日射量と図３!$E$6:$F$34,2,TRUE),IF(AND(71&lt;=Z6111,Z6111&lt;107),VLOOKUP($W6111,日射量と図３!$E$6:$G$34,3,TRUE),IF(AND(107&lt;=Z6111,Z6111&lt;143),VLOOKUP($W6111,日射量と図３!$E$6:$H$34,4,TRUE),VLOOKUP($W6111,日射量と図３!$E$6:$I$34,5,TRUE))))))</f>
        <v/>
      </c>
      <c r="AC6111" s="382" t="str">
        <f t="shared" si="1155"/>
        <v/>
      </c>
      <c r="AD6111" s="382" t="str">
        <f t="shared" si="1156"/>
        <v/>
      </c>
    </row>
    <row r="6112" spans="11:30">
      <c r="K6112" s="4">
        <f t="shared" si="1152"/>
        <v>2</v>
      </c>
      <c r="L6112" s="34">
        <v>43506</v>
      </c>
      <c r="M6112" s="4">
        <v>255</v>
      </c>
      <c r="N6112" s="4">
        <v>13</v>
      </c>
      <c r="O6112" s="31">
        <v>0.5</v>
      </c>
      <c r="P6112" s="35">
        <v>8.16</v>
      </c>
      <c r="Q6112" s="36">
        <f t="shared" si="1153"/>
        <v>12</v>
      </c>
      <c r="R6112" s="4">
        <f t="shared" si="1154"/>
        <v>3.84</v>
      </c>
      <c r="S6112" s="31">
        <f t="shared" si="1157"/>
        <v>0.28591435185185182</v>
      </c>
      <c r="T6112" s="31">
        <f t="shared" si="1158"/>
        <v>0.72222222222222221</v>
      </c>
      <c r="U6112" s="4">
        <f t="shared" si="1159"/>
        <v>3.84</v>
      </c>
      <c r="V6112" s="4" t="str">
        <f t="shared" si="1160"/>
        <v/>
      </c>
      <c r="W6112" s="18" t="str">
        <f>IF(V6112="","",VLOOKUP(L6112,日射量と図３!$A$4:$C$368,3,TRUE)*238.85/100)</f>
        <v/>
      </c>
      <c r="X6112" s="4" t="str">
        <f t="shared" si="1161"/>
        <v/>
      </c>
      <c r="Y6112" s="4" t="str">
        <f t="shared" si="1162"/>
        <v/>
      </c>
      <c r="Z6112" s="4" t="str">
        <f t="shared" si="1163"/>
        <v/>
      </c>
      <c r="AA6112" s="4" t="str">
        <f>IF($V6112="","",IF(Y6112&lt;36,0,IF(AND(36&lt;=Y6112,Y6112&lt;71),VLOOKUP($W6112,日射量と図３!$E$6:$F$34,2,TRUE),IF(AND(71&lt;=Y6112,Y6112&lt;107),VLOOKUP($W6112,日射量と図３!$E$6:$G$34,3,TRUE),IF(AND(107&lt;=Y6112,Y6112&lt;143),VLOOKUP($W6112,日射量と図３!$E$6:$H$34,4,TRUE),VLOOKUP($W6112,日射量と図３!$E$6:$I$34,5,TRUE))))))</f>
        <v/>
      </c>
      <c r="AB6112" s="4" t="str">
        <f>IF($V6112="","",IF(Z6112&lt;36,0,IF(AND(36&lt;=Z6112,Z6112&lt;71),VLOOKUP($W6112,日射量と図３!$E$6:$F$34,2,TRUE),IF(AND(71&lt;=Z6112,Z6112&lt;107),VLOOKUP($W6112,日射量と図３!$E$6:$G$34,3,TRUE),IF(AND(107&lt;=Z6112,Z6112&lt;143),VLOOKUP($W6112,日射量と図３!$E$6:$H$34,4,TRUE),VLOOKUP($W6112,日射量と図３!$E$6:$I$34,5,TRUE))))))</f>
        <v/>
      </c>
      <c r="AC6112" s="382" t="str">
        <f t="shared" si="1155"/>
        <v/>
      </c>
      <c r="AD6112" s="382" t="str">
        <f t="shared" si="1156"/>
        <v/>
      </c>
    </row>
    <row r="6113" spans="11:30">
      <c r="K6113" s="4">
        <f t="shared" si="1152"/>
        <v>2</v>
      </c>
      <c r="L6113" s="34">
        <v>43506</v>
      </c>
      <c r="M6113" s="4">
        <v>255</v>
      </c>
      <c r="N6113" s="4">
        <v>14</v>
      </c>
      <c r="O6113" s="31">
        <v>0.54166666666666663</v>
      </c>
      <c r="P6113" s="35">
        <v>8.1900000000000013</v>
      </c>
      <c r="Q6113" s="36">
        <f t="shared" si="1153"/>
        <v>12</v>
      </c>
      <c r="R6113" s="4">
        <f t="shared" si="1154"/>
        <v>3.8099999999999987</v>
      </c>
      <c r="S6113" s="31">
        <f t="shared" si="1157"/>
        <v>0.28591435185185182</v>
      </c>
      <c r="T6113" s="31">
        <f t="shared" si="1158"/>
        <v>0.72222222222222221</v>
      </c>
      <c r="U6113" s="4">
        <f t="shared" si="1159"/>
        <v>3.8099999999999987</v>
      </c>
      <c r="V6113" s="4" t="str">
        <f t="shared" si="1160"/>
        <v/>
      </c>
      <c r="W6113" s="18" t="str">
        <f>IF(V6113="","",VLOOKUP(L6113,日射量と図３!$A$4:$C$368,3,TRUE)*238.85/100)</f>
        <v/>
      </c>
      <c r="X6113" s="4" t="str">
        <f t="shared" si="1161"/>
        <v/>
      </c>
      <c r="Y6113" s="4" t="str">
        <f t="shared" si="1162"/>
        <v/>
      </c>
      <c r="Z6113" s="4" t="str">
        <f t="shared" si="1163"/>
        <v/>
      </c>
      <c r="AA6113" s="4" t="str">
        <f>IF($V6113="","",IF(Y6113&lt;36,0,IF(AND(36&lt;=Y6113,Y6113&lt;71),VLOOKUP($W6113,日射量と図３!$E$6:$F$34,2,TRUE),IF(AND(71&lt;=Y6113,Y6113&lt;107),VLOOKUP($W6113,日射量と図３!$E$6:$G$34,3,TRUE),IF(AND(107&lt;=Y6113,Y6113&lt;143),VLOOKUP($W6113,日射量と図３!$E$6:$H$34,4,TRUE),VLOOKUP($W6113,日射量と図３!$E$6:$I$34,5,TRUE))))))</f>
        <v/>
      </c>
      <c r="AB6113" s="4" t="str">
        <f>IF($V6113="","",IF(Z6113&lt;36,0,IF(AND(36&lt;=Z6113,Z6113&lt;71),VLOOKUP($W6113,日射量と図３!$E$6:$F$34,2,TRUE),IF(AND(71&lt;=Z6113,Z6113&lt;107),VLOOKUP($W6113,日射量と図３!$E$6:$G$34,3,TRUE),IF(AND(107&lt;=Z6113,Z6113&lt;143),VLOOKUP($W6113,日射量と図３!$E$6:$H$34,4,TRUE),VLOOKUP($W6113,日射量と図３!$E$6:$I$34,5,TRUE))))))</f>
        <v/>
      </c>
      <c r="AC6113" s="382" t="str">
        <f t="shared" si="1155"/>
        <v/>
      </c>
      <c r="AD6113" s="382" t="str">
        <f t="shared" si="1156"/>
        <v/>
      </c>
    </row>
    <row r="6114" spans="11:30">
      <c r="K6114" s="4">
        <f t="shared" si="1152"/>
        <v>2</v>
      </c>
      <c r="L6114" s="34">
        <v>43506</v>
      </c>
      <c r="M6114" s="4">
        <v>255</v>
      </c>
      <c r="N6114" s="4">
        <v>15</v>
      </c>
      <c r="O6114" s="31">
        <v>0.58333333333333337</v>
      </c>
      <c r="P6114" s="35">
        <v>8.3600000000000012</v>
      </c>
      <c r="Q6114" s="36">
        <f t="shared" si="1153"/>
        <v>12</v>
      </c>
      <c r="R6114" s="4">
        <f t="shared" si="1154"/>
        <v>3.6399999999999988</v>
      </c>
      <c r="S6114" s="31">
        <f t="shared" si="1157"/>
        <v>0.28591435185185182</v>
      </c>
      <c r="T6114" s="31">
        <f t="shared" si="1158"/>
        <v>0.72222222222222221</v>
      </c>
      <c r="U6114" s="4">
        <f t="shared" si="1159"/>
        <v>3.6399999999999988</v>
      </c>
      <c r="V6114" s="4" t="str">
        <f t="shared" si="1160"/>
        <v/>
      </c>
      <c r="W6114" s="18" t="str">
        <f>IF(V6114="","",VLOOKUP(L6114,日射量と図３!$A$4:$C$368,3,TRUE)*238.85/100)</f>
        <v/>
      </c>
      <c r="X6114" s="4" t="str">
        <f t="shared" si="1161"/>
        <v/>
      </c>
      <c r="Y6114" s="4" t="str">
        <f t="shared" si="1162"/>
        <v/>
      </c>
      <c r="Z6114" s="4" t="str">
        <f t="shared" si="1163"/>
        <v/>
      </c>
      <c r="AA6114" s="4" t="str">
        <f>IF($V6114="","",IF(Y6114&lt;36,0,IF(AND(36&lt;=Y6114,Y6114&lt;71),VLOOKUP($W6114,日射量と図３!$E$6:$F$34,2,TRUE),IF(AND(71&lt;=Y6114,Y6114&lt;107),VLOOKUP($W6114,日射量と図３!$E$6:$G$34,3,TRUE),IF(AND(107&lt;=Y6114,Y6114&lt;143),VLOOKUP($W6114,日射量と図３!$E$6:$H$34,4,TRUE),VLOOKUP($W6114,日射量と図３!$E$6:$I$34,5,TRUE))))))</f>
        <v/>
      </c>
      <c r="AB6114" s="4" t="str">
        <f>IF($V6114="","",IF(Z6114&lt;36,0,IF(AND(36&lt;=Z6114,Z6114&lt;71),VLOOKUP($W6114,日射量と図３!$E$6:$F$34,2,TRUE),IF(AND(71&lt;=Z6114,Z6114&lt;107),VLOOKUP($W6114,日射量と図３!$E$6:$G$34,3,TRUE),IF(AND(107&lt;=Z6114,Z6114&lt;143),VLOOKUP($W6114,日射量と図３!$E$6:$H$34,4,TRUE),VLOOKUP($W6114,日射量と図３!$E$6:$I$34,5,TRUE))))))</f>
        <v/>
      </c>
      <c r="AC6114" s="382" t="str">
        <f t="shared" si="1155"/>
        <v/>
      </c>
      <c r="AD6114" s="382" t="str">
        <f t="shared" si="1156"/>
        <v/>
      </c>
    </row>
    <row r="6115" spans="11:30">
      <c r="K6115" s="4">
        <f t="shared" si="1152"/>
        <v>2</v>
      </c>
      <c r="L6115" s="34">
        <v>43506</v>
      </c>
      <c r="M6115" s="4">
        <v>255</v>
      </c>
      <c r="N6115" s="4">
        <v>16</v>
      </c>
      <c r="O6115" s="31">
        <v>0.625</v>
      </c>
      <c r="P6115" s="35">
        <v>8.14</v>
      </c>
      <c r="Q6115" s="36">
        <f t="shared" si="1153"/>
        <v>16</v>
      </c>
      <c r="R6115" s="4">
        <f t="shared" si="1154"/>
        <v>7.8599999999999994</v>
      </c>
      <c r="S6115" s="31">
        <f t="shared" si="1157"/>
        <v>0.28591435185185182</v>
      </c>
      <c r="T6115" s="31">
        <f t="shared" si="1158"/>
        <v>0.72222222222222221</v>
      </c>
      <c r="U6115" s="4">
        <f t="shared" si="1159"/>
        <v>7.8599999999999994</v>
      </c>
      <c r="V6115" s="4" t="str">
        <f t="shared" si="1160"/>
        <v/>
      </c>
      <c r="W6115" s="18" t="str">
        <f>IF(V6115="","",VLOOKUP(L6115,日射量と図３!$A$4:$C$368,3,TRUE)*238.85/100)</f>
        <v/>
      </c>
      <c r="X6115" s="4" t="str">
        <f t="shared" si="1161"/>
        <v/>
      </c>
      <c r="Y6115" s="4" t="str">
        <f t="shared" si="1162"/>
        <v/>
      </c>
      <c r="Z6115" s="4" t="str">
        <f t="shared" si="1163"/>
        <v/>
      </c>
      <c r="AA6115" s="4" t="str">
        <f>IF($V6115="","",IF(Y6115&lt;36,0,IF(AND(36&lt;=Y6115,Y6115&lt;71),VLOOKUP($W6115,日射量と図３!$E$6:$F$34,2,TRUE),IF(AND(71&lt;=Y6115,Y6115&lt;107),VLOOKUP($W6115,日射量と図３!$E$6:$G$34,3,TRUE),IF(AND(107&lt;=Y6115,Y6115&lt;143),VLOOKUP($W6115,日射量と図３!$E$6:$H$34,4,TRUE),VLOOKUP($W6115,日射量と図３!$E$6:$I$34,5,TRUE))))))</f>
        <v/>
      </c>
      <c r="AB6115" s="4" t="str">
        <f>IF($V6115="","",IF(Z6115&lt;36,0,IF(AND(36&lt;=Z6115,Z6115&lt;71),VLOOKUP($W6115,日射量と図３!$E$6:$F$34,2,TRUE),IF(AND(71&lt;=Z6115,Z6115&lt;107),VLOOKUP($W6115,日射量と図３!$E$6:$G$34,3,TRUE),IF(AND(107&lt;=Z6115,Z6115&lt;143),VLOOKUP($W6115,日射量と図３!$E$6:$H$34,4,TRUE),VLOOKUP($W6115,日射量と図３!$E$6:$I$34,5,TRUE))))))</f>
        <v/>
      </c>
      <c r="AC6115" s="382" t="str">
        <f t="shared" si="1155"/>
        <v/>
      </c>
      <c r="AD6115" s="382" t="str">
        <f t="shared" si="1156"/>
        <v/>
      </c>
    </row>
    <row r="6116" spans="11:30">
      <c r="K6116" s="4">
        <f t="shared" si="1152"/>
        <v>2</v>
      </c>
      <c r="L6116" s="34">
        <v>43506</v>
      </c>
      <c r="M6116" s="4">
        <v>255</v>
      </c>
      <c r="N6116" s="4">
        <v>17</v>
      </c>
      <c r="O6116" s="31">
        <v>0.66666666666666663</v>
      </c>
      <c r="P6116" s="35">
        <v>7.2</v>
      </c>
      <c r="Q6116" s="36">
        <f t="shared" si="1153"/>
        <v>16</v>
      </c>
      <c r="R6116" s="4">
        <f t="shared" si="1154"/>
        <v>8.8000000000000007</v>
      </c>
      <c r="S6116" s="31">
        <f t="shared" si="1157"/>
        <v>0.28591435185185182</v>
      </c>
      <c r="T6116" s="31">
        <f t="shared" si="1158"/>
        <v>0.72222222222222221</v>
      </c>
      <c r="U6116" s="4">
        <f t="shared" si="1159"/>
        <v>8.8000000000000007</v>
      </c>
      <c r="V6116" s="4" t="str">
        <f t="shared" si="1160"/>
        <v/>
      </c>
      <c r="W6116" s="18" t="str">
        <f>IF(V6116="","",VLOOKUP(L6116,日射量と図３!$A$4:$C$368,3,TRUE)*238.85/100)</f>
        <v/>
      </c>
      <c r="X6116" s="4" t="str">
        <f t="shared" si="1161"/>
        <v/>
      </c>
      <c r="Y6116" s="4" t="str">
        <f t="shared" si="1162"/>
        <v/>
      </c>
      <c r="Z6116" s="4" t="str">
        <f t="shared" si="1163"/>
        <v/>
      </c>
      <c r="AA6116" s="4" t="str">
        <f>IF($V6116="","",IF(Y6116&lt;36,0,IF(AND(36&lt;=Y6116,Y6116&lt;71),VLOOKUP($W6116,日射量と図３!$E$6:$F$34,2,TRUE),IF(AND(71&lt;=Y6116,Y6116&lt;107),VLOOKUP($W6116,日射量と図３!$E$6:$G$34,3,TRUE),IF(AND(107&lt;=Y6116,Y6116&lt;143),VLOOKUP($W6116,日射量と図３!$E$6:$H$34,4,TRUE),VLOOKUP($W6116,日射量と図３!$E$6:$I$34,5,TRUE))))))</f>
        <v/>
      </c>
      <c r="AB6116" s="4" t="str">
        <f>IF($V6116="","",IF(Z6116&lt;36,0,IF(AND(36&lt;=Z6116,Z6116&lt;71),VLOOKUP($W6116,日射量と図３!$E$6:$F$34,2,TRUE),IF(AND(71&lt;=Z6116,Z6116&lt;107),VLOOKUP($W6116,日射量と図３!$E$6:$G$34,3,TRUE),IF(AND(107&lt;=Z6116,Z6116&lt;143),VLOOKUP($W6116,日射量と図３!$E$6:$H$34,4,TRUE),VLOOKUP($W6116,日射量と図３!$E$6:$I$34,5,TRUE))))))</f>
        <v/>
      </c>
      <c r="AC6116" s="382" t="str">
        <f t="shared" si="1155"/>
        <v/>
      </c>
      <c r="AD6116" s="382" t="str">
        <f t="shared" si="1156"/>
        <v/>
      </c>
    </row>
    <row r="6117" spans="11:30">
      <c r="K6117" s="4">
        <f t="shared" si="1152"/>
        <v>2</v>
      </c>
      <c r="L6117" s="34">
        <v>43506</v>
      </c>
      <c r="M6117" s="4">
        <v>255</v>
      </c>
      <c r="N6117" s="4">
        <v>18</v>
      </c>
      <c r="O6117" s="31">
        <v>0.70833333333333337</v>
      </c>
      <c r="P6117" s="35">
        <v>6.33</v>
      </c>
      <c r="Q6117" s="36">
        <f t="shared" si="1153"/>
        <v>16</v>
      </c>
      <c r="R6117" s="4">
        <f t="shared" si="1154"/>
        <v>9.67</v>
      </c>
      <c r="S6117" s="31">
        <f t="shared" si="1157"/>
        <v>0.28591435185185182</v>
      </c>
      <c r="T6117" s="31">
        <f t="shared" si="1158"/>
        <v>0.72222222222222221</v>
      </c>
      <c r="U6117" s="4">
        <f t="shared" si="1159"/>
        <v>9.67</v>
      </c>
      <c r="V6117" s="4" t="str">
        <f t="shared" si="1160"/>
        <v/>
      </c>
      <c r="W6117" s="18" t="str">
        <f>IF(V6117="","",VLOOKUP(L6117,日射量と図３!$A$4:$C$368,3,TRUE)*238.85/100)</f>
        <v/>
      </c>
      <c r="X6117" s="4" t="str">
        <f t="shared" si="1161"/>
        <v/>
      </c>
      <c r="Y6117" s="4" t="str">
        <f t="shared" si="1162"/>
        <v/>
      </c>
      <c r="Z6117" s="4" t="str">
        <f t="shared" si="1163"/>
        <v/>
      </c>
      <c r="AA6117" s="4" t="str">
        <f>IF($V6117="","",IF(Y6117&lt;36,0,IF(AND(36&lt;=Y6117,Y6117&lt;71),VLOOKUP($W6117,日射量と図３!$E$6:$F$34,2,TRUE),IF(AND(71&lt;=Y6117,Y6117&lt;107),VLOOKUP($W6117,日射量と図３!$E$6:$G$34,3,TRUE),IF(AND(107&lt;=Y6117,Y6117&lt;143),VLOOKUP($W6117,日射量と図３!$E$6:$H$34,4,TRUE),VLOOKUP($W6117,日射量と図３!$E$6:$I$34,5,TRUE))))))</f>
        <v/>
      </c>
      <c r="AB6117" s="4" t="str">
        <f>IF($V6117="","",IF(Z6117&lt;36,0,IF(AND(36&lt;=Z6117,Z6117&lt;71),VLOOKUP($W6117,日射量と図３!$E$6:$F$34,2,TRUE),IF(AND(71&lt;=Z6117,Z6117&lt;107),VLOOKUP($W6117,日射量と図３!$E$6:$G$34,3,TRUE),IF(AND(107&lt;=Z6117,Z6117&lt;143),VLOOKUP($W6117,日射量と図３!$E$6:$H$34,4,TRUE),VLOOKUP($W6117,日射量と図３!$E$6:$I$34,5,TRUE))))))</f>
        <v/>
      </c>
      <c r="AC6117" s="382" t="str">
        <f t="shared" si="1155"/>
        <v/>
      </c>
      <c r="AD6117" s="382" t="str">
        <f t="shared" si="1156"/>
        <v/>
      </c>
    </row>
    <row r="6118" spans="11:30">
      <c r="K6118" s="4">
        <f t="shared" si="1152"/>
        <v>2</v>
      </c>
      <c r="L6118" s="34">
        <v>43506</v>
      </c>
      <c r="M6118" s="4">
        <v>255</v>
      </c>
      <c r="N6118" s="4">
        <v>19</v>
      </c>
      <c r="O6118" s="31">
        <v>0.75</v>
      </c>
      <c r="P6118" s="35">
        <v>5.6599999999999993</v>
      </c>
      <c r="Q6118" s="36">
        <f t="shared" si="1153"/>
        <v>16</v>
      </c>
      <c r="R6118" s="4">
        <f t="shared" si="1154"/>
        <v>10.34</v>
      </c>
      <c r="S6118" s="31">
        <f t="shared" si="1157"/>
        <v>0.28591435185185182</v>
      </c>
      <c r="T6118" s="31">
        <f t="shared" si="1158"/>
        <v>0.72222222222222221</v>
      </c>
      <c r="U6118" s="4">
        <f t="shared" si="1159"/>
        <v>0</v>
      </c>
      <c r="V6118" s="4" t="str">
        <f t="shared" si="1160"/>
        <v/>
      </c>
      <c r="W6118" s="18" t="str">
        <f>IF(V6118="","",VLOOKUP(L6118,日射量と図３!$A$4:$C$368,3,TRUE)*238.85/100)</f>
        <v/>
      </c>
      <c r="X6118" s="4" t="str">
        <f t="shared" si="1161"/>
        <v/>
      </c>
      <c r="Y6118" s="4" t="str">
        <f t="shared" si="1162"/>
        <v/>
      </c>
      <c r="Z6118" s="4" t="str">
        <f t="shared" si="1163"/>
        <v/>
      </c>
      <c r="AA6118" s="4" t="str">
        <f>IF($V6118="","",IF(Y6118&lt;36,0,IF(AND(36&lt;=Y6118,Y6118&lt;71),VLOOKUP($W6118,日射量と図３!$E$6:$F$34,2,TRUE),IF(AND(71&lt;=Y6118,Y6118&lt;107),VLOOKUP($W6118,日射量と図３!$E$6:$G$34,3,TRUE),IF(AND(107&lt;=Y6118,Y6118&lt;143),VLOOKUP($W6118,日射量と図３!$E$6:$H$34,4,TRUE),VLOOKUP($W6118,日射量と図３!$E$6:$I$34,5,TRUE))))))</f>
        <v/>
      </c>
      <c r="AB6118" s="4" t="str">
        <f>IF($V6118="","",IF(Z6118&lt;36,0,IF(AND(36&lt;=Z6118,Z6118&lt;71),VLOOKUP($W6118,日射量と図３!$E$6:$F$34,2,TRUE),IF(AND(71&lt;=Z6118,Z6118&lt;107),VLOOKUP($W6118,日射量と図３!$E$6:$G$34,3,TRUE),IF(AND(107&lt;=Z6118,Z6118&lt;143),VLOOKUP($W6118,日射量と図３!$E$6:$H$34,4,TRUE),VLOOKUP($W6118,日射量と図３!$E$6:$I$34,5,TRUE))))))</f>
        <v/>
      </c>
      <c r="AC6118" s="382" t="str">
        <f t="shared" si="1155"/>
        <v/>
      </c>
      <c r="AD6118" s="382" t="str">
        <f t="shared" si="1156"/>
        <v/>
      </c>
    </row>
    <row r="6119" spans="11:30">
      <c r="K6119" s="4">
        <f t="shared" si="1152"/>
        <v>2</v>
      </c>
      <c r="L6119" s="34">
        <v>43506</v>
      </c>
      <c r="M6119" s="4">
        <v>255</v>
      </c>
      <c r="N6119" s="4">
        <v>20</v>
      </c>
      <c r="O6119" s="31">
        <v>0.79166666666666663</v>
      </c>
      <c r="P6119" s="35">
        <v>5.1599999999999993</v>
      </c>
      <c r="Q6119" s="36">
        <f t="shared" si="1153"/>
        <v>16</v>
      </c>
      <c r="R6119" s="4">
        <f t="shared" si="1154"/>
        <v>10.84</v>
      </c>
      <c r="S6119" s="31">
        <f t="shared" si="1157"/>
        <v>0.28591435185185182</v>
      </c>
      <c r="T6119" s="31">
        <f t="shared" si="1158"/>
        <v>0.72222222222222221</v>
      </c>
      <c r="U6119" s="4">
        <f t="shared" si="1159"/>
        <v>0</v>
      </c>
      <c r="V6119" s="4" t="str">
        <f t="shared" si="1160"/>
        <v/>
      </c>
      <c r="W6119" s="18" t="str">
        <f>IF(V6119="","",VLOOKUP(L6119,日射量と図３!$A$4:$C$368,3,TRUE)*238.85/100)</f>
        <v/>
      </c>
      <c r="X6119" s="4" t="str">
        <f t="shared" si="1161"/>
        <v/>
      </c>
      <c r="Y6119" s="4" t="str">
        <f t="shared" si="1162"/>
        <v/>
      </c>
      <c r="Z6119" s="4" t="str">
        <f t="shared" si="1163"/>
        <v/>
      </c>
      <c r="AA6119" s="4" t="str">
        <f>IF($V6119="","",IF(Y6119&lt;36,0,IF(AND(36&lt;=Y6119,Y6119&lt;71),VLOOKUP($W6119,日射量と図３!$E$6:$F$34,2,TRUE),IF(AND(71&lt;=Y6119,Y6119&lt;107),VLOOKUP($W6119,日射量と図３!$E$6:$G$34,3,TRUE),IF(AND(107&lt;=Y6119,Y6119&lt;143),VLOOKUP($W6119,日射量と図３!$E$6:$H$34,4,TRUE),VLOOKUP($W6119,日射量と図３!$E$6:$I$34,5,TRUE))))))</f>
        <v/>
      </c>
      <c r="AB6119" s="4" t="str">
        <f>IF($V6119="","",IF(Z6119&lt;36,0,IF(AND(36&lt;=Z6119,Z6119&lt;71),VLOOKUP($W6119,日射量と図３!$E$6:$F$34,2,TRUE),IF(AND(71&lt;=Z6119,Z6119&lt;107),VLOOKUP($W6119,日射量と図３!$E$6:$G$34,3,TRUE),IF(AND(107&lt;=Z6119,Z6119&lt;143),VLOOKUP($W6119,日射量と図３!$E$6:$H$34,4,TRUE),VLOOKUP($W6119,日射量と図３!$E$6:$I$34,5,TRUE))))))</f>
        <v/>
      </c>
      <c r="AC6119" s="382" t="str">
        <f t="shared" si="1155"/>
        <v/>
      </c>
      <c r="AD6119" s="382" t="str">
        <f t="shared" si="1156"/>
        <v/>
      </c>
    </row>
    <row r="6120" spans="11:30">
      <c r="K6120" s="4">
        <f t="shared" si="1152"/>
        <v>2</v>
      </c>
      <c r="L6120" s="34">
        <v>43506</v>
      </c>
      <c r="M6120" s="4">
        <v>255</v>
      </c>
      <c r="N6120" s="4">
        <v>21</v>
      </c>
      <c r="O6120" s="31">
        <v>0.83333333333333337</v>
      </c>
      <c r="P6120" s="35">
        <v>4.6399999999999997</v>
      </c>
      <c r="Q6120" s="36">
        <f t="shared" si="1153"/>
        <v>16</v>
      </c>
      <c r="R6120" s="4">
        <f t="shared" si="1154"/>
        <v>11.36</v>
      </c>
      <c r="S6120" s="31">
        <f t="shared" si="1157"/>
        <v>0.28591435185185182</v>
      </c>
      <c r="T6120" s="31">
        <f t="shared" si="1158"/>
        <v>0.72222222222222221</v>
      </c>
      <c r="U6120" s="4">
        <f t="shared" si="1159"/>
        <v>0</v>
      </c>
      <c r="V6120" s="4" t="str">
        <f t="shared" si="1160"/>
        <v/>
      </c>
      <c r="W6120" s="18" t="str">
        <f>IF(V6120="","",VLOOKUP(L6120,日射量と図３!$A$4:$C$368,3,TRUE)*238.85/100)</f>
        <v/>
      </c>
      <c r="X6120" s="4" t="str">
        <f t="shared" si="1161"/>
        <v/>
      </c>
      <c r="Y6120" s="4" t="str">
        <f t="shared" si="1162"/>
        <v/>
      </c>
      <c r="Z6120" s="4" t="str">
        <f t="shared" si="1163"/>
        <v/>
      </c>
      <c r="AA6120" s="4" t="str">
        <f>IF($V6120="","",IF(Y6120&lt;36,0,IF(AND(36&lt;=Y6120,Y6120&lt;71),VLOOKUP($W6120,日射量と図３!$E$6:$F$34,2,TRUE),IF(AND(71&lt;=Y6120,Y6120&lt;107),VLOOKUP($W6120,日射量と図３!$E$6:$G$34,3,TRUE),IF(AND(107&lt;=Y6120,Y6120&lt;143),VLOOKUP($W6120,日射量と図３!$E$6:$H$34,4,TRUE),VLOOKUP($W6120,日射量と図３!$E$6:$I$34,5,TRUE))))))</f>
        <v/>
      </c>
      <c r="AB6120" s="4" t="str">
        <f>IF($V6120="","",IF(Z6120&lt;36,0,IF(AND(36&lt;=Z6120,Z6120&lt;71),VLOOKUP($W6120,日射量と図３!$E$6:$F$34,2,TRUE),IF(AND(71&lt;=Z6120,Z6120&lt;107),VLOOKUP($W6120,日射量と図３!$E$6:$G$34,3,TRUE),IF(AND(107&lt;=Z6120,Z6120&lt;143),VLOOKUP($W6120,日射量と図３!$E$6:$H$34,4,TRUE),VLOOKUP($W6120,日射量と図３!$E$6:$I$34,5,TRUE))))))</f>
        <v/>
      </c>
      <c r="AC6120" s="382" t="str">
        <f t="shared" si="1155"/>
        <v/>
      </c>
      <c r="AD6120" s="382" t="str">
        <f t="shared" si="1156"/>
        <v/>
      </c>
    </row>
    <row r="6121" spans="11:30">
      <c r="K6121" s="4">
        <f t="shared" si="1152"/>
        <v>2</v>
      </c>
      <c r="L6121" s="34">
        <v>43506</v>
      </c>
      <c r="M6121" s="4">
        <v>255</v>
      </c>
      <c r="N6121" s="4">
        <v>22</v>
      </c>
      <c r="O6121" s="31">
        <v>0.875</v>
      </c>
      <c r="P6121" s="35">
        <v>4.38</v>
      </c>
      <c r="Q6121" s="36">
        <f t="shared" si="1153"/>
        <v>16</v>
      </c>
      <c r="R6121" s="4">
        <f t="shared" si="1154"/>
        <v>11.620000000000001</v>
      </c>
      <c r="S6121" s="31">
        <f t="shared" si="1157"/>
        <v>0.28591435185185182</v>
      </c>
      <c r="T6121" s="31">
        <f t="shared" si="1158"/>
        <v>0.72222222222222221</v>
      </c>
      <c r="U6121" s="4">
        <f t="shared" si="1159"/>
        <v>0</v>
      </c>
      <c r="V6121" s="4" t="str">
        <f t="shared" si="1160"/>
        <v/>
      </c>
      <c r="W6121" s="18" t="str">
        <f>IF(V6121="","",VLOOKUP(L6121,日射量と図３!$A$4:$C$368,3,TRUE)*238.85/100)</f>
        <v/>
      </c>
      <c r="X6121" s="4" t="str">
        <f t="shared" si="1161"/>
        <v/>
      </c>
      <c r="Y6121" s="4" t="str">
        <f t="shared" si="1162"/>
        <v/>
      </c>
      <c r="Z6121" s="4" t="str">
        <f t="shared" si="1163"/>
        <v/>
      </c>
      <c r="AA6121" s="4" t="str">
        <f>IF($V6121="","",IF(Y6121&lt;36,0,IF(AND(36&lt;=Y6121,Y6121&lt;71),VLOOKUP($W6121,日射量と図３!$E$6:$F$34,2,TRUE),IF(AND(71&lt;=Y6121,Y6121&lt;107),VLOOKUP($W6121,日射量と図３!$E$6:$G$34,3,TRUE),IF(AND(107&lt;=Y6121,Y6121&lt;143),VLOOKUP($W6121,日射量と図３!$E$6:$H$34,4,TRUE),VLOOKUP($W6121,日射量と図３!$E$6:$I$34,5,TRUE))))))</f>
        <v/>
      </c>
      <c r="AB6121" s="4" t="str">
        <f>IF($V6121="","",IF(Z6121&lt;36,0,IF(AND(36&lt;=Z6121,Z6121&lt;71),VLOOKUP($W6121,日射量と図３!$E$6:$F$34,2,TRUE),IF(AND(71&lt;=Z6121,Z6121&lt;107),VLOOKUP($W6121,日射量と図３!$E$6:$G$34,3,TRUE),IF(AND(107&lt;=Z6121,Z6121&lt;143),VLOOKUP($W6121,日射量と図３!$E$6:$H$34,4,TRUE),VLOOKUP($W6121,日射量と図３!$E$6:$I$34,5,TRUE))))))</f>
        <v/>
      </c>
      <c r="AC6121" s="382" t="str">
        <f t="shared" si="1155"/>
        <v/>
      </c>
      <c r="AD6121" s="382" t="str">
        <f t="shared" si="1156"/>
        <v/>
      </c>
    </row>
    <row r="6122" spans="11:30">
      <c r="K6122" s="4">
        <f t="shared" si="1152"/>
        <v>2</v>
      </c>
      <c r="L6122" s="34">
        <v>43506</v>
      </c>
      <c r="M6122" s="4">
        <v>255</v>
      </c>
      <c r="N6122" s="4">
        <v>23</v>
      </c>
      <c r="O6122" s="31">
        <v>0.91666666666666663</v>
      </c>
      <c r="P6122" s="35">
        <v>4.1100000000000003</v>
      </c>
      <c r="Q6122" s="36">
        <f t="shared" si="1153"/>
        <v>13</v>
      </c>
      <c r="R6122" s="4">
        <f t="shared" si="1154"/>
        <v>8.89</v>
      </c>
      <c r="S6122" s="31">
        <f t="shared" si="1157"/>
        <v>0.28591435185185182</v>
      </c>
      <c r="T6122" s="31">
        <f t="shared" si="1158"/>
        <v>0.72222222222222221</v>
      </c>
      <c r="U6122" s="4">
        <f t="shared" si="1159"/>
        <v>0</v>
      </c>
      <c r="V6122" s="4" t="str">
        <f t="shared" si="1160"/>
        <v/>
      </c>
      <c r="W6122" s="18" t="str">
        <f>IF(V6122="","",VLOOKUP(L6122,日射量と図３!$A$4:$C$368,3,TRUE)*238.85/100)</f>
        <v/>
      </c>
      <c r="X6122" s="4" t="str">
        <f t="shared" si="1161"/>
        <v/>
      </c>
      <c r="Y6122" s="4" t="str">
        <f t="shared" si="1162"/>
        <v/>
      </c>
      <c r="Z6122" s="4" t="str">
        <f t="shared" si="1163"/>
        <v/>
      </c>
      <c r="AA6122" s="4" t="str">
        <f>IF($V6122="","",IF(Y6122&lt;36,0,IF(AND(36&lt;=Y6122,Y6122&lt;71),VLOOKUP($W6122,日射量と図３!$E$6:$F$34,2,TRUE),IF(AND(71&lt;=Y6122,Y6122&lt;107),VLOOKUP($W6122,日射量と図３!$E$6:$G$34,3,TRUE),IF(AND(107&lt;=Y6122,Y6122&lt;143),VLOOKUP($W6122,日射量と図３!$E$6:$H$34,4,TRUE),VLOOKUP($W6122,日射量と図３!$E$6:$I$34,5,TRUE))))))</f>
        <v/>
      </c>
      <c r="AB6122" s="4" t="str">
        <f>IF($V6122="","",IF(Z6122&lt;36,0,IF(AND(36&lt;=Z6122,Z6122&lt;71),VLOOKUP($W6122,日射量と図３!$E$6:$F$34,2,TRUE),IF(AND(71&lt;=Z6122,Z6122&lt;107),VLOOKUP($W6122,日射量と図３!$E$6:$G$34,3,TRUE),IF(AND(107&lt;=Z6122,Z6122&lt;143),VLOOKUP($W6122,日射量と図３!$E$6:$H$34,4,TRUE),VLOOKUP($W6122,日射量と図３!$E$6:$I$34,5,TRUE))))))</f>
        <v/>
      </c>
      <c r="AC6122" s="382" t="str">
        <f t="shared" si="1155"/>
        <v/>
      </c>
      <c r="AD6122" s="382" t="str">
        <f t="shared" si="1156"/>
        <v/>
      </c>
    </row>
    <row r="6123" spans="11:30">
      <c r="K6123" s="4">
        <f t="shared" si="1152"/>
        <v>2</v>
      </c>
      <c r="L6123" s="34">
        <v>43506</v>
      </c>
      <c r="M6123" s="4">
        <v>255</v>
      </c>
      <c r="N6123" s="4">
        <v>24</v>
      </c>
      <c r="O6123" s="31">
        <v>0.95833333333333337</v>
      </c>
      <c r="P6123" s="35">
        <v>3.7399999999999993</v>
      </c>
      <c r="Q6123" s="36">
        <f t="shared" si="1153"/>
        <v>13</v>
      </c>
      <c r="R6123" s="4">
        <f t="shared" si="1154"/>
        <v>9.2600000000000016</v>
      </c>
      <c r="S6123" s="31">
        <f t="shared" si="1157"/>
        <v>0.28591435185185182</v>
      </c>
      <c r="T6123" s="31">
        <f t="shared" si="1158"/>
        <v>0.72222222222222221</v>
      </c>
      <c r="U6123" s="4">
        <f t="shared" si="1159"/>
        <v>0</v>
      </c>
      <c r="V6123" s="4" t="str">
        <f t="shared" si="1160"/>
        <v/>
      </c>
      <c r="W6123" s="18" t="str">
        <f>IF(V6123="","",VLOOKUP(L6123,日射量と図３!$A$4:$C$368,3,TRUE)*238.85/100)</f>
        <v/>
      </c>
      <c r="X6123" s="4" t="str">
        <f t="shared" si="1161"/>
        <v/>
      </c>
      <c r="Y6123" s="4" t="str">
        <f t="shared" si="1162"/>
        <v/>
      </c>
      <c r="Z6123" s="4" t="str">
        <f t="shared" si="1163"/>
        <v/>
      </c>
      <c r="AA6123" s="4" t="str">
        <f>IF($V6123="","",IF(Y6123&lt;36,0,IF(AND(36&lt;=Y6123,Y6123&lt;71),VLOOKUP($W6123,日射量と図３!$E$6:$F$34,2,TRUE),IF(AND(71&lt;=Y6123,Y6123&lt;107),VLOOKUP($W6123,日射量と図３!$E$6:$G$34,3,TRUE),IF(AND(107&lt;=Y6123,Y6123&lt;143),VLOOKUP($W6123,日射量と図３!$E$6:$H$34,4,TRUE),VLOOKUP($W6123,日射量と図３!$E$6:$I$34,5,TRUE))))))</f>
        <v/>
      </c>
      <c r="AB6123" s="4" t="str">
        <f>IF($V6123="","",IF(Z6123&lt;36,0,IF(AND(36&lt;=Z6123,Z6123&lt;71),VLOOKUP($W6123,日射量と図３!$E$6:$F$34,2,TRUE),IF(AND(71&lt;=Z6123,Z6123&lt;107),VLOOKUP($W6123,日射量と図３!$E$6:$G$34,3,TRUE),IF(AND(107&lt;=Z6123,Z6123&lt;143),VLOOKUP($W6123,日射量と図３!$E$6:$H$34,4,TRUE),VLOOKUP($W6123,日射量と図３!$E$6:$I$34,5,TRUE))))))</f>
        <v/>
      </c>
      <c r="AC6123" s="382" t="str">
        <f t="shared" si="1155"/>
        <v/>
      </c>
      <c r="AD6123" s="382" t="str">
        <f t="shared" si="1156"/>
        <v/>
      </c>
    </row>
    <row r="6124" spans="11:30">
      <c r="K6124" s="4">
        <f t="shared" si="1152"/>
        <v>2</v>
      </c>
      <c r="L6124" s="34">
        <v>43507</v>
      </c>
      <c r="M6124" s="4">
        <v>256</v>
      </c>
      <c r="N6124" s="4">
        <v>1</v>
      </c>
      <c r="O6124" s="31">
        <v>0</v>
      </c>
      <c r="P6124" s="35">
        <v>3.44</v>
      </c>
      <c r="Q6124" s="36">
        <f t="shared" si="1153"/>
        <v>13</v>
      </c>
      <c r="R6124" s="4">
        <f t="shared" si="1154"/>
        <v>9.56</v>
      </c>
      <c r="S6124" s="31">
        <f t="shared" si="1157"/>
        <v>0.28591435185185182</v>
      </c>
      <c r="T6124" s="31">
        <f t="shared" si="1158"/>
        <v>0.72222222222222221</v>
      </c>
      <c r="U6124" s="4">
        <f t="shared" si="1159"/>
        <v>0</v>
      </c>
      <c r="V6124" s="4">
        <f t="shared" si="1160"/>
        <v>85.249999999999972</v>
      </c>
      <c r="W6124" s="18">
        <f>IF(V6124="","",VLOOKUP(L6124,日射量と図３!$A$4:$C$368,3,TRUE)*238.85/100)</f>
        <v>26.273499999999999</v>
      </c>
      <c r="X6124" s="4">
        <f t="shared" si="1161"/>
        <v>10</v>
      </c>
      <c r="Y6124" s="4">
        <f t="shared" si="1162"/>
        <v>53.297021249999972</v>
      </c>
      <c r="Z6124" s="4">
        <f t="shared" si="1163"/>
        <v>60.08027849999997</v>
      </c>
      <c r="AA6124" s="4">
        <f>IF($V6124="","",IF(Y6124&lt;36,0,IF(AND(36&lt;=Y6124,Y6124&lt;71),VLOOKUP($W6124,日射量と図３!$E$6:$F$34,2,TRUE),IF(AND(71&lt;=Y6124,Y6124&lt;107),VLOOKUP($W6124,日射量と図３!$E$6:$G$34,3,TRUE),IF(AND(107&lt;=Y6124,Y6124&lt;143),VLOOKUP($W6124,日射量と図３!$E$6:$H$34,4,TRUE),VLOOKUP($W6124,日射量と図３!$E$6:$I$34,5,TRUE))))))</f>
        <v>35</v>
      </c>
      <c r="AB6124" s="4">
        <f>IF($V6124="","",IF(Z6124&lt;36,0,IF(AND(36&lt;=Z6124,Z6124&lt;71),VLOOKUP($W6124,日射量と図３!$E$6:$F$34,2,TRUE),IF(AND(71&lt;=Z6124,Z6124&lt;107),VLOOKUP($W6124,日射量と図３!$E$6:$G$34,3,TRUE),IF(AND(107&lt;=Z6124,Z6124&lt;143),VLOOKUP($W6124,日射量と図３!$E$6:$H$34,4,TRUE),VLOOKUP($W6124,日射量と図３!$E$6:$I$34,5,TRUE))))))</f>
        <v>35</v>
      </c>
      <c r="AC6124" s="382">
        <f t="shared" si="1155"/>
        <v>1.4653800000000001</v>
      </c>
      <c r="AD6124" s="382">
        <f t="shared" si="1156"/>
        <v>1.4653800000000001</v>
      </c>
    </row>
    <row r="6125" spans="11:30">
      <c r="K6125" s="4">
        <f t="shared" si="1152"/>
        <v>2</v>
      </c>
      <c r="L6125" s="34">
        <v>43507</v>
      </c>
      <c r="M6125" s="4">
        <v>256</v>
      </c>
      <c r="N6125" s="4">
        <v>2</v>
      </c>
      <c r="O6125" s="31">
        <v>4.1666666666666664E-2</v>
      </c>
      <c r="P6125" s="35">
        <v>3.16</v>
      </c>
      <c r="Q6125" s="36">
        <f t="shared" si="1153"/>
        <v>13</v>
      </c>
      <c r="R6125" s="4">
        <f t="shared" si="1154"/>
        <v>9.84</v>
      </c>
      <c r="S6125" s="31">
        <f t="shared" si="1157"/>
        <v>0.28591435185185182</v>
      </c>
      <c r="T6125" s="31">
        <f t="shared" si="1158"/>
        <v>0.72222222222222221</v>
      </c>
      <c r="U6125" s="4">
        <f t="shared" si="1159"/>
        <v>0</v>
      </c>
      <c r="V6125" s="4" t="str">
        <f t="shared" si="1160"/>
        <v/>
      </c>
      <c r="W6125" s="18" t="str">
        <f>IF(V6125="","",VLOOKUP(L6125,日射量と図３!$A$4:$C$368,3,TRUE)*238.85/100)</f>
        <v/>
      </c>
      <c r="X6125" s="4" t="str">
        <f t="shared" si="1161"/>
        <v/>
      </c>
      <c r="Y6125" s="4" t="str">
        <f t="shared" si="1162"/>
        <v/>
      </c>
      <c r="Z6125" s="4" t="str">
        <f t="shared" si="1163"/>
        <v/>
      </c>
      <c r="AA6125" s="4" t="str">
        <f>IF($V6125="","",IF(Y6125&lt;36,0,IF(AND(36&lt;=Y6125,Y6125&lt;71),VLOOKUP($W6125,日射量と図３!$E$6:$F$34,2,TRUE),IF(AND(71&lt;=Y6125,Y6125&lt;107),VLOOKUP($W6125,日射量と図３!$E$6:$G$34,3,TRUE),IF(AND(107&lt;=Y6125,Y6125&lt;143),VLOOKUP($W6125,日射量と図３!$E$6:$H$34,4,TRUE),VLOOKUP($W6125,日射量と図３!$E$6:$I$34,5,TRUE))))))</f>
        <v/>
      </c>
      <c r="AB6125" s="4" t="str">
        <f>IF($V6125="","",IF(Z6125&lt;36,0,IF(AND(36&lt;=Z6125,Z6125&lt;71),VLOOKUP($W6125,日射量と図３!$E$6:$F$34,2,TRUE),IF(AND(71&lt;=Z6125,Z6125&lt;107),VLOOKUP($W6125,日射量と図３!$E$6:$G$34,3,TRUE),IF(AND(107&lt;=Z6125,Z6125&lt;143),VLOOKUP($W6125,日射量と図３!$E$6:$H$34,4,TRUE),VLOOKUP($W6125,日射量と図３!$E$6:$I$34,5,TRUE))))))</f>
        <v/>
      </c>
      <c r="AC6125" s="382" t="str">
        <f t="shared" si="1155"/>
        <v/>
      </c>
      <c r="AD6125" s="382" t="str">
        <f t="shared" si="1156"/>
        <v/>
      </c>
    </row>
    <row r="6126" spans="11:30">
      <c r="K6126" s="4">
        <f t="shared" si="1152"/>
        <v>2</v>
      </c>
      <c r="L6126" s="34">
        <v>43507</v>
      </c>
      <c r="M6126" s="4">
        <v>256</v>
      </c>
      <c r="N6126" s="4">
        <v>3</v>
      </c>
      <c r="O6126" s="31">
        <v>8.3333333333333329E-2</v>
      </c>
      <c r="P6126" s="35">
        <v>3.06</v>
      </c>
      <c r="Q6126" s="36">
        <f t="shared" si="1153"/>
        <v>13</v>
      </c>
      <c r="R6126" s="4">
        <f t="shared" si="1154"/>
        <v>9.94</v>
      </c>
      <c r="S6126" s="31">
        <f t="shared" si="1157"/>
        <v>0.28591435185185182</v>
      </c>
      <c r="T6126" s="31">
        <f t="shared" si="1158"/>
        <v>0.72222222222222221</v>
      </c>
      <c r="U6126" s="4">
        <f t="shared" si="1159"/>
        <v>0</v>
      </c>
      <c r="V6126" s="4" t="str">
        <f t="shared" si="1160"/>
        <v/>
      </c>
      <c r="W6126" s="18" t="str">
        <f>IF(V6126="","",VLOOKUP(L6126,日射量と図３!$A$4:$C$368,3,TRUE)*238.85/100)</f>
        <v/>
      </c>
      <c r="X6126" s="4" t="str">
        <f t="shared" si="1161"/>
        <v/>
      </c>
      <c r="Y6126" s="4" t="str">
        <f t="shared" si="1162"/>
        <v/>
      </c>
      <c r="Z6126" s="4" t="str">
        <f t="shared" si="1163"/>
        <v/>
      </c>
      <c r="AA6126" s="4" t="str">
        <f>IF($V6126="","",IF(Y6126&lt;36,0,IF(AND(36&lt;=Y6126,Y6126&lt;71),VLOOKUP($W6126,日射量と図３!$E$6:$F$34,2,TRUE),IF(AND(71&lt;=Y6126,Y6126&lt;107),VLOOKUP($W6126,日射量と図３!$E$6:$G$34,3,TRUE),IF(AND(107&lt;=Y6126,Y6126&lt;143),VLOOKUP($W6126,日射量と図３!$E$6:$H$34,4,TRUE),VLOOKUP($W6126,日射量と図３!$E$6:$I$34,5,TRUE))))))</f>
        <v/>
      </c>
      <c r="AB6126" s="4" t="str">
        <f>IF($V6126="","",IF(Z6126&lt;36,0,IF(AND(36&lt;=Z6126,Z6126&lt;71),VLOOKUP($W6126,日射量と図３!$E$6:$F$34,2,TRUE),IF(AND(71&lt;=Z6126,Z6126&lt;107),VLOOKUP($W6126,日射量と図３!$E$6:$G$34,3,TRUE),IF(AND(107&lt;=Z6126,Z6126&lt;143),VLOOKUP($W6126,日射量と図３!$E$6:$H$34,4,TRUE),VLOOKUP($W6126,日射量と図３!$E$6:$I$34,5,TRUE))))))</f>
        <v/>
      </c>
      <c r="AC6126" s="382" t="str">
        <f t="shared" si="1155"/>
        <v/>
      </c>
      <c r="AD6126" s="382" t="str">
        <f t="shared" si="1156"/>
        <v/>
      </c>
    </row>
    <row r="6127" spans="11:30">
      <c r="K6127" s="4">
        <f t="shared" si="1152"/>
        <v>2</v>
      </c>
      <c r="L6127" s="34">
        <v>43507</v>
      </c>
      <c r="M6127" s="4">
        <v>256</v>
      </c>
      <c r="N6127" s="4">
        <v>4</v>
      </c>
      <c r="O6127" s="31">
        <v>0.125</v>
      </c>
      <c r="P6127" s="35">
        <v>2.66</v>
      </c>
      <c r="Q6127" s="36">
        <f t="shared" si="1153"/>
        <v>13</v>
      </c>
      <c r="R6127" s="4">
        <f t="shared" si="1154"/>
        <v>10.34</v>
      </c>
      <c r="S6127" s="31">
        <f t="shared" si="1157"/>
        <v>0.28591435185185182</v>
      </c>
      <c r="T6127" s="31">
        <f t="shared" si="1158"/>
        <v>0.72222222222222221</v>
      </c>
      <c r="U6127" s="4">
        <f t="shared" si="1159"/>
        <v>0</v>
      </c>
      <c r="V6127" s="4" t="str">
        <f t="shared" si="1160"/>
        <v/>
      </c>
      <c r="W6127" s="18" t="str">
        <f>IF(V6127="","",VLOOKUP(L6127,日射量と図３!$A$4:$C$368,3,TRUE)*238.85/100)</f>
        <v/>
      </c>
      <c r="X6127" s="4" t="str">
        <f t="shared" si="1161"/>
        <v/>
      </c>
      <c r="Y6127" s="4" t="str">
        <f t="shared" si="1162"/>
        <v/>
      </c>
      <c r="Z6127" s="4" t="str">
        <f t="shared" si="1163"/>
        <v/>
      </c>
      <c r="AA6127" s="4" t="str">
        <f>IF($V6127="","",IF(Y6127&lt;36,0,IF(AND(36&lt;=Y6127,Y6127&lt;71),VLOOKUP($W6127,日射量と図３!$E$6:$F$34,2,TRUE),IF(AND(71&lt;=Y6127,Y6127&lt;107),VLOOKUP($W6127,日射量と図３!$E$6:$G$34,3,TRUE),IF(AND(107&lt;=Y6127,Y6127&lt;143),VLOOKUP($W6127,日射量と図３!$E$6:$H$34,4,TRUE),VLOOKUP($W6127,日射量と図３!$E$6:$I$34,5,TRUE))))))</f>
        <v/>
      </c>
      <c r="AB6127" s="4" t="str">
        <f>IF($V6127="","",IF(Z6127&lt;36,0,IF(AND(36&lt;=Z6127,Z6127&lt;71),VLOOKUP($W6127,日射量と図３!$E$6:$F$34,2,TRUE),IF(AND(71&lt;=Z6127,Z6127&lt;107),VLOOKUP($W6127,日射量と図３!$E$6:$G$34,3,TRUE),IF(AND(107&lt;=Z6127,Z6127&lt;143),VLOOKUP($W6127,日射量と図３!$E$6:$H$34,4,TRUE),VLOOKUP($W6127,日射量と図３!$E$6:$I$34,5,TRUE))))))</f>
        <v/>
      </c>
      <c r="AC6127" s="382" t="str">
        <f t="shared" si="1155"/>
        <v/>
      </c>
      <c r="AD6127" s="382" t="str">
        <f t="shared" si="1156"/>
        <v/>
      </c>
    </row>
    <row r="6128" spans="11:30">
      <c r="K6128" s="4">
        <f t="shared" si="1152"/>
        <v>2</v>
      </c>
      <c r="L6128" s="34">
        <v>43507</v>
      </c>
      <c r="M6128" s="4">
        <v>256</v>
      </c>
      <c r="N6128" s="4">
        <v>5</v>
      </c>
      <c r="O6128" s="31">
        <v>0.16666666666666666</v>
      </c>
      <c r="P6128" s="35">
        <v>2.4200000000000004</v>
      </c>
      <c r="Q6128" s="36">
        <f t="shared" si="1153"/>
        <v>15</v>
      </c>
      <c r="R6128" s="4">
        <f t="shared" si="1154"/>
        <v>12.58</v>
      </c>
      <c r="S6128" s="31">
        <f t="shared" si="1157"/>
        <v>0.28591435185185182</v>
      </c>
      <c r="T6128" s="31">
        <f t="shared" si="1158"/>
        <v>0.72222222222222221</v>
      </c>
      <c r="U6128" s="4">
        <f t="shared" si="1159"/>
        <v>0</v>
      </c>
      <c r="V6128" s="4" t="str">
        <f t="shared" si="1160"/>
        <v/>
      </c>
      <c r="W6128" s="18" t="str">
        <f>IF(V6128="","",VLOOKUP(L6128,日射量と図３!$A$4:$C$368,3,TRUE)*238.85/100)</f>
        <v/>
      </c>
      <c r="X6128" s="4" t="str">
        <f t="shared" si="1161"/>
        <v/>
      </c>
      <c r="Y6128" s="4" t="str">
        <f t="shared" si="1162"/>
        <v/>
      </c>
      <c r="Z6128" s="4" t="str">
        <f t="shared" si="1163"/>
        <v/>
      </c>
      <c r="AA6128" s="4" t="str">
        <f>IF($V6128="","",IF(Y6128&lt;36,0,IF(AND(36&lt;=Y6128,Y6128&lt;71),VLOOKUP($W6128,日射量と図３!$E$6:$F$34,2,TRUE),IF(AND(71&lt;=Y6128,Y6128&lt;107),VLOOKUP($W6128,日射量と図３!$E$6:$G$34,3,TRUE),IF(AND(107&lt;=Y6128,Y6128&lt;143),VLOOKUP($W6128,日射量と図３!$E$6:$H$34,4,TRUE),VLOOKUP($W6128,日射量と図３!$E$6:$I$34,5,TRUE))))))</f>
        <v/>
      </c>
      <c r="AB6128" s="4" t="str">
        <f>IF($V6128="","",IF(Z6128&lt;36,0,IF(AND(36&lt;=Z6128,Z6128&lt;71),VLOOKUP($W6128,日射量と図３!$E$6:$F$34,2,TRUE),IF(AND(71&lt;=Z6128,Z6128&lt;107),VLOOKUP($W6128,日射量と図３!$E$6:$G$34,3,TRUE),IF(AND(107&lt;=Z6128,Z6128&lt;143),VLOOKUP($W6128,日射量と図３!$E$6:$H$34,4,TRUE),VLOOKUP($W6128,日射量と図３!$E$6:$I$34,5,TRUE))))))</f>
        <v/>
      </c>
      <c r="AC6128" s="382" t="str">
        <f t="shared" si="1155"/>
        <v/>
      </c>
      <c r="AD6128" s="382" t="str">
        <f t="shared" si="1156"/>
        <v/>
      </c>
    </row>
    <row r="6129" spans="11:30">
      <c r="K6129" s="4">
        <f t="shared" si="1152"/>
        <v>2</v>
      </c>
      <c r="L6129" s="34">
        <v>43507</v>
      </c>
      <c r="M6129" s="4">
        <v>256</v>
      </c>
      <c r="N6129" s="4">
        <v>6</v>
      </c>
      <c r="O6129" s="31">
        <v>0.20833333333333334</v>
      </c>
      <c r="P6129" s="35">
        <v>2.1700000000000004</v>
      </c>
      <c r="Q6129" s="36">
        <f t="shared" si="1153"/>
        <v>15</v>
      </c>
      <c r="R6129" s="4">
        <f t="shared" si="1154"/>
        <v>12.83</v>
      </c>
      <c r="S6129" s="31">
        <f t="shared" si="1157"/>
        <v>0.28591435185185182</v>
      </c>
      <c r="T6129" s="31">
        <f t="shared" si="1158"/>
        <v>0.72222222222222221</v>
      </c>
      <c r="U6129" s="4">
        <f t="shared" si="1159"/>
        <v>0</v>
      </c>
      <c r="V6129" s="4" t="str">
        <f t="shared" si="1160"/>
        <v/>
      </c>
      <c r="W6129" s="18" t="str">
        <f>IF(V6129="","",VLOOKUP(L6129,日射量と図３!$A$4:$C$368,3,TRUE)*238.85/100)</f>
        <v/>
      </c>
      <c r="X6129" s="4" t="str">
        <f t="shared" si="1161"/>
        <v/>
      </c>
      <c r="Y6129" s="4" t="str">
        <f t="shared" si="1162"/>
        <v/>
      </c>
      <c r="Z6129" s="4" t="str">
        <f t="shared" si="1163"/>
        <v/>
      </c>
      <c r="AA6129" s="4" t="str">
        <f>IF($V6129="","",IF(Y6129&lt;36,0,IF(AND(36&lt;=Y6129,Y6129&lt;71),VLOOKUP($W6129,日射量と図３!$E$6:$F$34,2,TRUE),IF(AND(71&lt;=Y6129,Y6129&lt;107),VLOOKUP($W6129,日射量と図３!$E$6:$G$34,3,TRUE),IF(AND(107&lt;=Y6129,Y6129&lt;143),VLOOKUP($W6129,日射量と図３!$E$6:$H$34,4,TRUE),VLOOKUP($W6129,日射量と図３!$E$6:$I$34,5,TRUE))))))</f>
        <v/>
      </c>
      <c r="AB6129" s="4" t="str">
        <f>IF($V6129="","",IF(Z6129&lt;36,0,IF(AND(36&lt;=Z6129,Z6129&lt;71),VLOOKUP($W6129,日射量と図３!$E$6:$F$34,2,TRUE),IF(AND(71&lt;=Z6129,Z6129&lt;107),VLOOKUP($W6129,日射量と図３!$E$6:$G$34,3,TRUE),IF(AND(107&lt;=Z6129,Z6129&lt;143),VLOOKUP($W6129,日射量と図３!$E$6:$H$34,4,TRUE),VLOOKUP($W6129,日射量と図３!$E$6:$I$34,5,TRUE))))))</f>
        <v/>
      </c>
      <c r="AC6129" s="382" t="str">
        <f t="shared" si="1155"/>
        <v/>
      </c>
      <c r="AD6129" s="382" t="str">
        <f t="shared" si="1156"/>
        <v/>
      </c>
    </row>
    <row r="6130" spans="11:30">
      <c r="K6130" s="4">
        <f t="shared" si="1152"/>
        <v>2</v>
      </c>
      <c r="L6130" s="34">
        <v>43507</v>
      </c>
      <c r="M6130" s="4">
        <v>256</v>
      </c>
      <c r="N6130" s="4">
        <v>7</v>
      </c>
      <c r="O6130" s="31">
        <v>0.25</v>
      </c>
      <c r="P6130" s="35">
        <v>2.0200000000000005</v>
      </c>
      <c r="Q6130" s="36">
        <f t="shared" si="1153"/>
        <v>15</v>
      </c>
      <c r="R6130" s="4">
        <f t="shared" si="1154"/>
        <v>12.98</v>
      </c>
      <c r="S6130" s="31">
        <f t="shared" si="1157"/>
        <v>0.28591435185185182</v>
      </c>
      <c r="T6130" s="31">
        <f t="shared" si="1158"/>
        <v>0.72222222222222221</v>
      </c>
      <c r="U6130" s="4">
        <f t="shared" si="1159"/>
        <v>0</v>
      </c>
      <c r="V6130" s="4" t="str">
        <f t="shared" si="1160"/>
        <v/>
      </c>
      <c r="W6130" s="18" t="str">
        <f>IF(V6130="","",VLOOKUP(L6130,日射量と図３!$A$4:$C$368,3,TRUE)*238.85/100)</f>
        <v/>
      </c>
      <c r="X6130" s="4" t="str">
        <f t="shared" si="1161"/>
        <v/>
      </c>
      <c r="Y6130" s="4" t="str">
        <f t="shared" si="1162"/>
        <v/>
      </c>
      <c r="Z6130" s="4" t="str">
        <f t="shared" si="1163"/>
        <v/>
      </c>
      <c r="AA6130" s="4" t="str">
        <f>IF($V6130="","",IF(Y6130&lt;36,0,IF(AND(36&lt;=Y6130,Y6130&lt;71),VLOOKUP($W6130,日射量と図３!$E$6:$F$34,2,TRUE),IF(AND(71&lt;=Y6130,Y6130&lt;107),VLOOKUP($W6130,日射量と図３!$E$6:$G$34,3,TRUE),IF(AND(107&lt;=Y6130,Y6130&lt;143),VLOOKUP($W6130,日射量と図３!$E$6:$H$34,4,TRUE),VLOOKUP($W6130,日射量と図３!$E$6:$I$34,5,TRUE))))))</f>
        <v/>
      </c>
      <c r="AB6130" s="4" t="str">
        <f>IF($V6130="","",IF(Z6130&lt;36,0,IF(AND(36&lt;=Z6130,Z6130&lt;71),VLOOKUP($W6130,日射量と図３!$E$6:$F$34,2,TRUE),IF(AND(71&lt;=Z6130,Z6130&lt;107),VLOOKUP($W6130,日射量と図３!$E$6:$G$34,3,TRUE),IF(AND(107&lt;=Z6130,Z6130&lt;143),VLOOKUP($W6130,日射量と図３!$E$6:$H$34,4,TRUE),VLOOKUP($W6130,日射量と図３!$E$6:$I$34,5,TRUE))))))</f>
        <v/>
      </c>
      <c r="AC6130" s="382" t="str">
        <f t="shared" si="1155"/>
        <v/>
      </c>
      <c r="AD6130" s="382" t="str">
        <f t="shared" si="1156"/>
        <v/>
      </c>
    </row>
    <row r="6131" spans="11:30">
      <c r="K6131" s="4">
        <f t="shared" si="1152"/>
        <v>2</v>
      </c>
      <c r="L6131" s="34">
        <v>43507</v>
      </c>
      <c r="M6131" s="4">
        <v>256</v>
      </c>
      <c r="N6131" s="4">
        <v>8</v>
      </c>
      <c r="O6131" s="31">
        <v>0.29166666666666669</v>
      </c>
      <c r="P6131" s="35">
        <v>1.8699999999999997</v>
      </c>
      <c r="Q6131" s="36">
        <f t="shared" si="1153"/>
        <v>12</v>
      </c>
      <c r="R6131" s="4">
        <f t="shared" si="1154"/>
        <v>10.130000000000001</v>
      </c>
      <c r="S6131" s="31">
        <f t="shared" si="1157"/>
        <v>0.28591435185185182</v>
      </c>
      <c r="T6131" s="31">
        <f t="shared" si="1158"/>
        <v>0.72222222222222221</v>
      </c>
      <c r="U6131" s="4">
        <f t="shared" si="1159"/>
        <v>10.130000000000001</v>
      </c>
      <c r="V6131" s="4" t="str">
        <f t="shared" si="1160"/>
        <v/>
      </c>
      <c r="W6131" s="18" t="str">
        <f>IF(V6131="","",VLOOKUP(L6131,日射量と図３!$A$4:$C$368,3,TRUE)*238.85/100)</f>
        <v/>
      </c>
      <c r="X6131" s="4" t="str">
        <f t="shared" si="1161"/>
        <v/>
      </c>
      <c r="Y6131" s="4" t="str">
        <f t="shared" si="1162"/>
        <v/>
      </c>
      <c r="Z6131" s="4" t="str">
        <f t="shared" si="1163"/>
        <v/>
      </c>
      <c r="AA6131" s="4" t="str">
        <f>IF($V6131="","",IF(Y6131&lt;36,0,IF(AND(36&lt;=Y6131,Y6131&lt;71),VLOOKUP($W6131,日射量と図３!$E$6:$F$34,2,TRUE),IF(AND(71&lt;=Y6131,Y6131&lt;107),VLOOKUP($W6131,日射量と図３!$E$6:$G$34,3,TRUE),IF(AND(107&lt;=Y6131,Y6131&lt;143),VLOOKUP($W6131,日射量と図３!$E$6:$H$34,4,TRUE),VLOOKUP($W6131,日射量と図３!$E$6:$I$34,5,TRUE))))))</f>
        <v/>
      </c>
      <c r="AB6131" s="4" t="str">
        <f>IF($V6131="","",IF(Z6131&lt;36,0,IF(AND(36&lt;=Z6131,Z6131&lt;71),VLOOKUP($W6131,日射量と図３!$E$6:$F$34,2,TRUE),IF(AND(71&lt;=Z6131,Z6131&lt;107),VLOOKUP($W6131,日射量と図３!$E$6:$G$34,3,TRUE),IF(AND(107&lt;=Z6131,Z6131&lt;143),VLOOKUP($W6131,日射量と図３!$E$6:$H$34,4,TRUE),VLOOKUP($W6131,日射量と図３!$E$6:$I$34,5,TRUE))))))</f>
        <v/>
      </c>
      <c r="AC6131" s="382" t="str">
        <f t="shared" si="1155"/>
        <v/>
      </c>
      <c r="AD6131" s="382" t="str">
        <f t="shared" si="1156"/>
        <v/>
      </c>
    </row>
    <row r="6132" spans="11:30">
      <c r="K6132" s="4">
        <f t="shared" si="1152"/>
        <v>2</v>
      </c>
      <c r="L6132" s="34">
        <v>43507</v>
      </c>
      <c r="M6132" s="4">
        <v>256</v>
      </c>
      <c r="N6132" s="4">
        <v>9</v>
      </c>
      <c r="O6132" s="31">
        <v>0.33333333333333331</v>
      </c>
      <c r="P6132" s="35">
        <v>2.46</v>
      </c>
      <c r="Q6132" s="36">
        <f t="shared" si="1153"/>
        <v>12</v>
      </c>
      <c r="R6132" s="4">
        <f t="shared" si="1154"/>
        <v>9.5399999999999991</v>
      </c>
      <c r="S6132" s="31">
        <f t="shared" si="1157"/>
        <v>0.28591435185185182</v>
      </c>
      <c r="T6132" s="31">
        <f t="shared" si="1158"/>
        <v>0.72222222222222221</v>
      </c>
      <c r="U6132" s="4">
        <f t="shared" si="1159"/>
        <v>9.5399999999999991</v>
      </c>
      <c r="V6132" s="4" t="str">
        <f t="shared" si="1160"/>
        <v/>
      </c>
      <c r="W6132" s="18" t="str">
        <f>IF(V6132="","",VLOOKUP(L6132,日射量と図３!$A$4:$C$368,3,TRUE)*238.85/100)</f>
        <v/>
      </c>
      <c r="X6132" s="4" t="str">
        <f t="shared" si="1161"/>
        <v/>
      </c>
      <c r="Y6132" s="4" t="str">
        <f t="shared" si="1162"/>
        <v/>
      </c>
      <c r="Z6132" s="4" t="str">
        <f t="shared" si="1163"/>
        <v/>
      </c>
      <c r="AA6132" s="4" t="str">
        <f>IF($V6132="","",IF(Y6132&lt;36,0,IF(AND(36&lt;=Y6132,Y6132&lt;71),VLOOKUP($W6132,日射量と図３!$E$6:$F$34,2,TRUE),IF(AND(71&lt;=Y6132,Y6132&lt;107),VLOOKUP($W6132,日射量と図３!$E$6:$G$34,3,TRUE),IF(AND(107&lt;=Y6132,Y6132&lt;143),VLOOKUP($W6132,日射量と図３!$E$6:$H$34,4,TRUE),VLOOKUP($W6132,日射量と図３!$E$6:$I$34,5,TRUE))))))</f>
        <v/>
      </c>
      <c r="AB6132" s="4" t="str">
        <f>IF($V6132="","",IF(Z6132&lt;36,0,IF(AND(36&lt;=Z6132,Z6132&lt;71),VLOOKUP($W6132,日射量と図３!$E$6:$F$34,2,TRUE),IF(AND(71&lt;=Z6132,Z6132&lt;107),VLOOKUP($W6132,日射量と図３!$E$6:$G$34,3,TRUE),IF(AND(107&lt;=Z6132,Z6132&lt;143),VLOOKUP($W6132,日射量と図３!$E$6:$H$34,4,TRUE),VLOOKUP($W6132,日射量と図３!$E$6:$I$34,5,TRUE))))))</f>
        <v/>
      </c>
      <c r="AC6132" s="382" t="str">
        <f t="shared" si="1155"/>
        <v/>
      </c>
      <c r="AD6132" s="382" t="str">
        <f t="shared" si="1156"/>
        <v/>
      </c>
    </row>
    <row r="6133" spans="11:30">
      <c r="K6133" s="4">
        <f t="shared" si="1152"/>
        <v>2</v>
      </c>
      <c r="L6133" s="34">
        <v>43507</v>
      </c>
      <c r="M6133" s="4">
        <v>256</v>
      </c>
      <c r="N6133" s="4">
        <v>10</v>
      </c>
      <c r="O6133" s="31">
        <v>0.375</v>
      </c>
      <c r="P6133" s="35">
        <v>3.63</v>
      </c>
      <c r="Q6133" s="36">
        <f t="shared" si="1153"/>
        <v>12</v>
      </c>
      <c r="R6133" s="4">
        <f t="shared" si="1154"/>
        <v>8.370000000000001</v>
      </c>
      <c r="S6133" s="31">
        <f t="shared" si="1157"/>
        <v>0.28591435185185182</v>
      </c>
      <c r="T6133" s="31">
        <f t="shared" si="1158"/>
        <v>0.72222222222222221</v>
      </c>
      <c r="U6133" s="4">
        <f t="shared" si="1159"/>
        <v>8.370000000000001</v>
      </c>
      <c r="V6133" s="4" t="str">
        <f t="shared" si="1160"/>
        <v/>
      </c>
      <c r="W6133" s="18" t="str">
        <f>IF(V6133="","",VLOOKUP(L6133,日射量と図３!$A$4:$C$368,3,TRUE)*238.85/100)</f>
        <v/>
      </c>
      <c r="X6133" s="4" t="str">
        <f t="shared" si="1161"/>
        <v/>
      </c>
      <c r="Y6133" s="4" t="str">
        <f t="shared" si="1162"/>
        <v/>
      </c>
      <c r="Z6133" s="4" t="str">
        <f t="shared" si="1163"/>
        <v/>
      </c>
      <c r="AA6133" s="4" t="str">
        <f>IF($V6133="","",IF(Y6133&lt;36,0,IF(AND(36&lt;=Y6133,Y6133&lt;71),VLOOKUP($W6133,日射量と図３!$E$6:$F$34,2,TRUE),IF(AND(71&lt;=Y6133,Y6133&lt;107),VLOOKUP($W6133,日射量と図３!$E$6:$G$34,3,TRUE),IF(AND(107&lt;=Y6133,Y6133&lt;143),VLOOKUP($W6133,日射量と図３!$E$6:$H$34,4,TRUE),VLOOKUP($W6133,日射量と図３!$E$6:$I$34,5,TRUE))))))</f>
        <v/>
      </c>
      <c r="AB6133" s="4" t="str">
        <f>IF($V6133="","",IF(Z6133&lt;36,0,IF(AND(36&lt;=Z6133,Z6133&lt;71),VLOOKUP($W6133,日射量と図３!$E$6:$F$34,2,TRUE),IF(AND(71&lt;=Z6133,Z6133&lt;107),VLOOKUP($W6133,日射量と図３!$E$6:$G$34,3,TRUE),IF(AND(107&lt;=Z6133,Z6133&lt;143),VLOOKUP($W6133,日射量と図３!$E$6:$H$34,4,TRUE),VLOOKUP($W6133,日射量と図３!$E$6:$I$34,5,TRUE))))))</f>
        <v/>
      </c>
      <c r="AC6133" s="382" t="str">
        <f t="shared" si="1155"/>
        <v/>
      </c>
      <c r="AD6133" s="382" t="str">
        <f t="shared" si="1156"/>
        <v/>
      </c>
    </row>
    <row r="6134" spans="11:30">
      <c r="K6134" s="4">
        <f t="shared" si="1152"/>
        <v>2</v>
      </c>
      <c r="L6134" s="34">
        <v>43507</v>
      </c>
      <c r="M6134" s="4">
        <v>256</v>
      </c>
      <c r="N6134" s="4">
        <v>11</v>
      </c>
      <c r="O6134" s="31">
        <v>0.41666666666666669</v>
      </c>
      <c r="P6134" s="35">
        <v>4.82</v>
      </c>
      <c r="Q6134" s="36">
        <f t="shared" si="1153"/>
        <v>12</v>
      </c>
      <c r="R6134" s="4">
        <f t="shared" si="1154"/>
        <v>7.18</v>
      </c>
      <c r="S6134" s="31">
        <f t="shared" si="1157"/>
        <v>0.28591435185185182</v>
      </c>
      <c r="T6134" s="31">
        <f t="shared" si="1158"/>
        <v>0.72222222222222221</v>
      </c>
      <c r="U6134" s="4">
        <f t="shared" si="1159"/>
        <v>7.18</v>
      </c>
      <c r="V6134" s="4" t="str">
        <f t="shared" si="1160"/>
        <v/>
      </c>
      <c r="W6134" s="18" t="str">
        <f>IF(V6134="","",VLOOKUP(L6134,日射量と図３!$A$4:$C$368,3,TRUE)*238.85/100)</f>
        <v/>
      </c>
      <c r="X6134" s="4" t="str">
        <f t="shared" si="1161"/>
        <v/>
      </c>
      <c r="Y6134" s="4" t="str">
        <f t="shared" si="1162"/>
        <v/>
      </c>
      <c r="Z6134" s="4" t="str">
        <f t="shared" si="1163"/>
        <v/>
      </c>
      <c r="AA6134" s="4" t="str">
        <f>IF($V6134="","",IF(Y6134&lt;36,0,IF(AND(36&lt;=Y6134,Y6134&lt;71),VLOOKUP($W6134,日射量と図３!$E$6:$F$34,2,TRUE),IF(AND(71&lt;=Y6134,Y6134&lt;107),VLOOKUP($W6134,日射量と図３!$E$6:$G$34,3,TRUE),IF(AND(107&lt;=Y6134,Y6134&lt;143),VLOOKUP($W6134,日射量と図３!$E$6:$H$34,4,TRUE),VLOOKUP($W6134,日射量と図３!$E$6:$I$34,5,TRUE))))))</f>
        <v/>
      </c>
      <c r="AB6134" s="4" t="str">
        <f>IF($V6134="","",IF(Z6134&lt;36,0,IF(AND(36&lt;=Z6134,Z6134&lt;71),VLOOKUP($W6134,日射量と図３!$E$6:$F$34,2,TRUE),IF(AND(71&lt;=Z6134,Z6134&lt;107),VLOOKUP($W6134,日射量と図３!$E$6:$G$34,3,TRUE),IF(AND(107&lt;=Z6134,Z6134&lt;143),VLOOKUP($W6134,日射量と図３!$E$6:$H$34,4,TRUE),VLOOKUP($W6134,日射量と図３!$E$6:$I$34,5,TRUE))))))</f>
        <v/>
      </c>
      <c r="AC6134" s="382" t="str">
        <f t="shared" si="1155"/>
        <v/>
      </c>
      <c r="AD6134" s="382" t="str">
        <f t="shared" si="1156"/>
        <v/>
      </c>
    </row>
    <row r="6135" spans="11:30">
      <c r="K6135" s="4">
        <f t="shared" si="1152"/>
        <v>2</v>
      </c>
      <c r="L6135" s="34">
        <v>43507</v>
      </c>
      <c r="M6135" s="4">
        <v>256</v>
      </c>
      <c r="N6135" s="4">
        <v>12</v>
      </c>
      <c r="O6135" s="31">
        <v>0.45833333333333331</v>
      </c>
      <c r="P6135" s="35">
        <v>5.8599999999999994</v>
      </c>
      <c r="Q6135" s="36">
        <f t="shared" si="1153"/>
        <v>12</v>
      </c>
      <c r="R6135" s="4">
        <f t="shared" si="1154"/>
        <v>6.1400000000000006</v>
      </c>
      <c r="S6135" s="31">
        <f t="shared" si="1157"/>
        <v>0.28591435185185182</v>
      </c>
      <c r="T6135" s="31">
        <f t="shared" si="1158"/>
        <v>0.72222222222222221</v>
      </c>
      <c r="U6135" s="4">
        <f t="shared" si="1159"/>
        <v>6.1400000000000006</v>
      </c>
      <c r="V6135" s="4" t="str">
        <f t="shared" si="1160"/>
        <v/>
      </c>
      <c r="W6135" s="18" t="str">
        <f>IF(V6135="","",VLOOKUP(L6135,日射量と図３!$A$4:$C$368,3,TRUE)*238.85/100)</f>
        <v/>
      </c>
      <c r="X6135" s="4" t="str">
        <f t="shared" si="1161"/>
        <v/>
      </c>
      <c r="Y6135" s="4" t="str">
        <f t="shared" si="1162"/>
        <v/>
      </c>
      <c r="Z6135" s="4" t="str">
        <f t="shared" si="1163"/>
        <v/>
      </c>
      <c r="AA6135" s="4" t="str">
        <f>IF($V6135="","",IF(Y6135&lt;36,0,IF(AND(36&lt;=Y6135,Y6135&lt;71),VLOOKUP($W6135,日射量と図３!$E$6:$F$34,2,TRUE),IF(AND(71&lt;=Y6135,Y6135&lt;107),VLOOKUP($W6135,日射量と図３!$E$6:$G$34,3,TRUE),IF(AND(107&lt;=Y6135,Y6135&lt;143),VLOOKUP($W6135,日射量と図３!$E$6:$H$34,4,TRUE),VLOOKUP($W6135,日射量と図３!$E$6:$I$34,5,TRUE))))))</f>
        <v/>
      </c>
      <c r="AB6135" s="4" t="str">
        <f>IF($V6135="","",IF(Z6135&lt;36,0,IF(AND(36&lt;=Z6135,Z6135&lt;71),VLOOKUP($W6135,日射量と図３!$E$6:$F$34,2,TRUE),IF(AND(71&lt;=Z6135,Z6135&lt;107),VLOOKUP($W6135,日射量と図３!$E$6:$G$34,3,TRUE),IF(AND(107&lt;=Z6135,Z6135&lt;143),VLOOKUP($W6135,日射量と図３!$E$6:$H$34,4,TRUE),VLOOKUP($W6135,日射量と図３!$E$6:$I$34,5,TRUE))))))</f>
        <v/>
      </c>
      <c r="AC6135" s="382" t="str">
        <f t="shared" si="1155"/>
        <v/>
      </c>
      <c r="AD6135" s="382" t="str">
        <f t="shared" si="1156"/>
        <v/>
      </c>
    </row>
    <row r="6136" spans="11:30">
      <c r="K6136" s="4">
        <f t="shared" si="1152"/>
        <v>2</v>
      </c>
      <c r="L6136" s="34">
        <v>43507</v>
      </c>
      <c r="M6136" s="4">
        <v>256</v>
      </c>
      <c r="N6136" s="4">
        <v>13</v>
      </c>
      <c r="O6136" s="31">
        <v>0.5</v>
      </c>
      <c r="P6136" s="35">
        <v>6.910000000000001</v>
      </c>
      <c r="Q6136" s="36">
        <f t="shared" si="1153"/>
        <v>12</v>
      </c>
      <c r="R6136" s="4">
        <f t="shared" si="1154"/>
        <v>5.089999999999999</v>
      </c>
      <c r="S6136" s="31">
        <f t="shared" si="1157"/>
        <v>0.28591435185185182</v>
      </c>
      <c r="T6136" s="31">
        <f t="shared" si="1158"/>
        <v>0.72222222222222221</v>
      </c>
      <c r="U6136" s="4">
        <f t="shared" si="1159"/>
        <v>5.089999999999999</v>
      </c>
      <c r="V6136" s="4" t="str">
        <f t="shared" si="1160"/>
        <v/>
      </c>
      <c r="W6136" s="18" t="str">
        <f>IF(V6136="","",VLOOKUP(L6136,日射量と図３!$A$4:$C$368,3,TRUE)*238.85/100)</f>
        <v/>
      </c>
      <c r="X6136" s="4" t="str">
        <f t="shared" si="1161"/>
        <v/>
      </c>
      <c r="Y6136" s="4" t="str">
        <f t="shared" si="1162"/>
        <v/>
      </c>
      <c r="Z6136" s="4" t="str">
        <f t="shared" si="1163"/>
        <v/>
      </c>
      <c r="AA6136" s="4" t="str">
        <f>IF($V6136="","",IF(Y6136&lt;36,0,IF(AND(36&lt;=Y6136,Y6136&lt;71),VLOOKUP($W6136,日射量と図３!$E$6:$F$34,2,TRUE),IF(AND(71&lt;=Y6136,Y6136&lt;107),VLOOKUP($W6136,日射量と図３!$E$6:$G$34,3,TRUE),IF(AND(107&lt;=Y6136,Y6136&lt;143),VLOOKUP($W6136,日射量と図３!$E$6:$H$34,4,TRUE),VLOOKUP($W6136,日射量と図３!$E$6:$I$34,5,TRUE))))))</f>
        <v/>
      </c>
      <c r="AB6136" s="4" t="str">
        <f>IF($V6136="","",IF(Z6136&lt;36,0,IF(AND(36&lt;=Z6136,Z6136&lt;71),VLOOKUP($W6136,日射量と図３!$E$6:$F$34,2,TRUE),IF(AND(71&lt;=Z6136,Z6136&lt;107),VLOOKUP($W6136,日射量と図３!$E$6:$G$34,3,TRUE),IF(AND(107&lt;=Z6136,Z6136&lt;143),VLOOKUP($W6136,日射量と図３!$E$6:$H$34,4,TRUE),VLOOKUP($W6136,日射量と図３!$E$6:$I$34,5,TRUE))))))</f>
        <v/>
      </c>
      <c r="AC6136" s="382" t="str">
        <f t="shared" si="1155"/>
        <v/>
      </c>
      <c r="AD6136" s="382" t="str">
        <f t="shared" si="1156"/>
        <v/>
      </c>
    </row>
    <row r="6137" spans="11:30">
      <c r="K6137" s="4">
        <f t="shared" si="1152"/>
        <v>2</v>
      </c>
      <c r="L6137" s="34">
        <v>43507</v>
      </c>
      <c r="M6137" s="4">
        <v>256</v>
      </c>
      <c r="N6137" s="4">
        <v>14</v>
      </c>
      <c r="O6137" s="31">
        <v>0.54166666666666663</v>
      </c>
      <c r="P6137" s="35">
        <v>6.81</v>
      </c>
      <c r="Q6137" s="36">
        <f t="shared" si="1153"/>
        <v>12</v>
      </c>
      <c r="R6137" s="4">
        <f t="shared" si="1154"/>
        <v>5.19</v>
      </c>
      <c r="S6137" s="31">
        <f t="shared" si="1157"/>
        <v>0.28591435185185182</v>
      </c>
      <c r="T6137" s="31">
        <f t="shared" si="1158"/>
        <v>0.72222222222222221</v>
      </c>
      <c r="U6137" s="4">
        <f t="shared" si="1159"/>
        <v>5.19</v>
      </c>
      <c r="V6137" s="4" t="str">
        <f t="shared" si="1160"/>
        <v/>
      </c>
      <c r="W6137" s="18" t="str">
        <f>IF(V6137="","",VLOOKUP(L6137,日射量と図３!$A$4:$C$368,3,TRUE)*238.85/100)</f>
        <v/>
      </c>
      <c r="X6137" s="4" t="str">
        <f t="shared" si="1161"/>
        <v/>
      </c>
      <c r="Y6137" s="4" t="str">
        <f t="shared" si="1162"/>
        <v/>
      </c>
      <c r="Z6137" s="4" t="str">
        <f t="shared" si="1163"/>
        <v/>
      </c>
      <c r="AA6137" s="4" t="str">
        <f>IF($V6137="","",IF(Y6137&lt;36,0,IF(AND(36&lt;=Y6137,Y6137&lt;71),VLOOKUP($W6137,日射量と図３!$E$6:$F$34,2,TRUE),IF(AND(71&lt;=Y6137,Y6137&lt;107),VLOOKUP($W6137,日射量と図３!$E$6:$G$34,3,TRUE),IF(AND(107&lt;=Y6137,Y6137&lt;143),VLOOKUP($W6137,日射量と図３!$E$6:$H$34,4,TRUE),VLOOKUP($W6137,日射量と図３!$E$6:$I$34,5,TRUE))))))</f>
        <v/>
      </c>
      <c r="AB6137" s="4" t="str">
        <f>IF($V6137="","",IF(Z6137&lt;36,0,IF(AND(36&lt;=Z6137,Z6137&lt;71),VLOOKUP($W6137,日射量と図３!$E$6:$F$34,2,TRUE),IF(AND(71&lt;=Z6137,Z6137&lt;107),VLOOKUP($W6137,日射量と図３!$E$6:$G$34,3,TRUE),IF(AND(107&lt;=Z6137,Z6137&lt;143),VLOOKUP($W6137,日射量と図３!$E$6:$H$34,4,TRUE),VLOOKUP($W6137,日射量と図３!$E$6:$I$34,5,TRUE))))))</f>
        <v/>
      </c>
      <c r="AC6137" s="382" t="str">
        <f t="shared" si="1155"/>
        <v/>
      </c>
      <c r="AD6137" s="382" t="str">
        <f t="shared" si="1156"/>
        <v/>
      </c>
    </row>
    <row r="6138" spans="11:30">
      <c r="K6138" s="4">
        <f t="shared" si="1152"/>
        <v>2</v>
      </c>
      <c r="L6138" s="34">
        <v>43507</v>
      </c>
      <c r="M6138" s="4">
        <v>256</v>
      </c>
      <c r="N6138" s="4">
        <v>15</v>
      </c>
      <c r="O6138" s="31">
        <v>0.58333333333333337</v>
      </c>
      <c r="P6138" s="35">
        <v>6.919999999999999</v>
      </c>
      <c r="Q6138" s="36">
        <f t="shared" si="1153"/>
        <v>12</v>
      </c>
      <c r="R6138" s="4">
        <f t="shared" si="1154"/>
        <v>5.080000000000001</v>
      </c>
      <c r="S6138" s="31">
        <f t="shared" si="1157"/>
        <v>0.28591435185185182</v>
      </c>
      <c r="T6138" s="31">
        <f t="shared" si="1158"/>
        <v>0.72222222222222221</v>
      </c>
      <c r="U6138" s="4">
        <f t="shared" si="1159"/>
        <v>5.080000000000001</v>
      </c>
      <c r="V6138" s="4" t="str">
        <f t="shared" si="1160"/>
        <v/>
      </c>
      <c r="W6138" s="18" t="str">
        <f>IF(V6138="","",VLOOKUP(L6138,日射量と図３!$A$4:$C$368,3,TRUE)*238.85/100)</f>
        <v/>
      </c>
      <c r="X6138" s="4" t="str">
        <f t="shared" si="1161"/>
        <v/>
      </c>
      <c r="Y6138" s="4" t="str">
        <f t="shared" si="1162"/>
        <v/>
      </c>
      <c r="Z6138" s="4" t="str">
        <f t="shared" si="1163"/>
        <v/>
      </c>
      <c r="AA6138" s="4" t="str">
        <f>IF($V6138="","",IF(Y6138&lt;36,0,IF(AND(36&lt;=Y6138,Y6138&lt;71),VLOOKUP($W6138,日射量と図３!$E$6:$F$34,2,TRUE),IF(AND(71&lt;=Y6138,Y6138&lt;107),VLOOKUP($W6138,日射量と図３!$E$6:$G$34,3,TRUE),IF(AND(107&lt;=Y6138,Y6138&lt;143),VLOOKUP($W6138,日射量と図３!$E$6:$H$34,4,TRUE),VLOOKUP($W6138,日射量と図３!$E$6:$I$34,5,TRUE))))))</f>
        <v/>
      </c>
      <c r="AB6138" s="4" t="str">
        <f>IF($V6138="","",IF(Z6138&lt;36,0,IF(AND(36&lt;=Z6138,Z6138&lt;71),VLOOKUP($W6138,日射量と図３!$E$6:$F$34,2,TRUE),IF(AND(71&lt;=Z6138,Z6138&lt;107),VLOOKUP($W6138,日射量と図３!$E$6:$G$34,3,TRUE),IF(AND(107&lt;=Z6138,Z6138&lt;143),VLOOKUP($W6138,日射量と図３!$E$6:$H$34,4,TRUE),VLOOKUP($W6138,日射量と図３!$E$6:$I$34,5,TRUE))))))</f>
        <v/>
      </c>
      <c r="AC6138" s="382" t="str">
        <f t="shared" si="1155"/>
        <v/>
      </c>
      <c r="AD6138" s="382" t="str">
        <f t="shared" si="1156"/>
        <v/>
      </c>
    </row>
    <row r="6139" spans="11:30">
      <c r="K6139" s="4">
        <f t="shared" si="1152"/>
        <v>2</v>
      </c>
      <c r="L6139" s="34">
        <v>43507</v>
      </c>
      <c r="M6139" s="4">
        <v>256</v>
      </c>
      <c r="N6139" s="4">
        <v>16</v>
      </c>
      <c r="O6139" s="31">
        <v>0.625</v>
      </c>
      <c r="P6139" s="35">
        <v>6.9700000000000006</v>
      </c>
      <c r="Q6139" s="36">
        <f t="shared" si="1153"/>
        <v>16</v>
      </c>
      <c r="R6139" s="4">
        <f t="shared" si="1154"/>
        <v>9.0299999999999994</v>
      </c>
      <c r="S6139" s="31">
        <f t="shared" si="1157"/>
        <v>0.28591435185185182</v>
      </c>
      <c r="T6139" s="31">
        <f t="shared" si="1158"/>
        <v>0.72222222222222221</v>
      </c>
      <c r="U6139" s="4">
        <f t="shared" si="1159"/>
        <v>9.0299999999999994</v>
      </c>
      <c r="V6139" s="4" t="str">
        <f t="shared" si="1160"/>
        <v/>
      </c>
      <c r="W6139" s="18" t="str">
        <f>IF(V6139="","",VLOOKUP(L6139,日射量と図３!$A$4:$C$368,3,TRUE)*238.85/100)</f>
        <v/>
      </c>
      <c r="X6139" s="4" t="str">
        <f t="shared" si="1161"/>
        <v/>
      </c>
      <c r="Y6139" s="4" t="str">
        <f t="shared" si="1162"/>
        <v/>
      </c>
      <c r="Z6139" s="4" t="str">
        <f t="shared" si="1163"/>
        <v/>
      </c>
      <c r="AA6139" s="4" t="str">
        <f>IF($V6139="","",IF(Y6139&lt;36,0,IF(AND(36&lt;=Y6139,Y6139&lt;71),VLOOKUP($W6139,日射量と図３!$E$6:$F$34,2,TRUE),IF(AND(71&lt;=Y6139,Y6139&lt;107),VLOOKUP($W6139,日射量と図３!$E$6:$G$34,3,TRUE),IF(AND(107&lt;=Y6139,Y6139&lt;143),VLOOKUP($W6139,日射量と図３!$E$6:$H$34,4,TRUE),VLOOKUP($W6139,日射量と図３!$E$6:$I$34,5,TRUE))))))</f>
        <v/>
      </c>
      <c r="AB6139" s="4" t="str">
        <f>IF($V6139="","",IF(Z6139&lt;36,0,IF(AND(36&lt;=Z6139,Z6139&lt;71),VLOOKUP($W6139,日射量と図３!$E$6:$F$34,2,TRUE),IF(AND(71&lt;=Z6139,Z6139&lt;107),VLOOKUP($W6139,日射量と図３!$E$6:$G$34,3,TRUE),IF(AND(107&lt;=Z6139,Z6139&lt;143),VLOOKUP($W6139,日射量と図３!$E$6:$H$34,4,TRUE),VLOOKUP($W6139,日射量と図３!$E$6:$I$34,5,TRUE))))))</f>
        <v/>
      </c>
      <c r="AC6139" s="382" t="str">
        <f t="shared" si="1155"/>
        <v/>
      </c>
      <c r="AD6139" s="382" t="str">
        <f t="shared" si="1156"/>
        <v/>
      </c>
    </row>
    <row r="6140" spans="11:30">
      <c r="K6140" s="4">
        <f t="shared" si="1152"/>
        <v>2</v>
      </c>
      <c r="L6140" s="34">
        <v>43507</v>
      </c>
      <c r="M6140" s="4">
        <v>256</v>
      </c>
      <c r="N6140" s="4">
        <v>17</v>
      </c>
      <c r="O6140" s="31">
        <v>0.66666666666666663</v>
      </c>
      <c r="P6140" s="35">
        <v>6.57</v>
      </c>
      <c r="Q6140" s="36">
        <f t="shared" si="1153"/>
        <v>16</v>
      </c>
      <c r="R6140" s="4">
        <f t="shared" si="1154"/>
        <v>9.43</v>
      </c>
      <c r="S6140" s="31">
        <f t="shared" si="1157"/>
        <v>0.28591435185185182</v>
      </c>
      <c r="T6140" s="31">
        <f t="shared" si="1158"/>
        <v>0.72222222222222221</v>
      </c>
      <c r="U6140" s="4">
        <f t="shared" si="1159"/>
        <v>9.43</v>
      </c>
      <c r="V6140" s="4" t="str">
        <f t="shared" si="1160"/>
        <v/>
      </c>
      <c r="W6140" s="18" t="str">
        <f>IF(V6140="","",VLOOKUP(L6140,日射量と図３!$A$4:$C$368,3,TRUE)*238.85/100)</f>
        <v/>
      </c>
      <c r="X6140" s="4" t="str">
        <f t="shared" si="1161"/>
        <v/>
      </c>
      <c r="Y6140" s="4" t="str">
        <f t="shared" si="1162"/>
        <v/>
      </c>
      <c r="Z6140" s="4" t="str">
        <f t="shared" si="1163"/>
        <v/>
      </c>
      <c r="AA6140" s="4" t="str">
        <f>IF($V6140="","",IF(Y6140&lt;36,0,IF(AND(36&lt;=Y6140,Y6140&lt;71),VLOOKUP($W6140,日射量と図３!$E$6:$F$34,2,TRUE),IF(AND(71&lt;=Y6140,Y6140&lt;107),VLOOKUP($W6140,日射量と図３!$E$6:$G$34,3,TRUE),IF(AND(107&lt;=Y6140,Y6140&lt;143),VLOOKUP($W6140,日射量と図３!$E$6:$H$34,4,TRUE),VLOOKUP($W6140,日射量と図３!$E$6:$I$34,5,TRUE))))))</f>
        <v/>
      </c>
      <c r="AB6140" s="4" t="str">
        <f>IF($V6140="","",IF(Z6140&lt;36,0,IF(AND(36&lt;=Z6140,Z6140&lt;71),VLOOKUP($W6140,日射量と図３!$E$6:$F$34,2,TRUE),IF(AND(71&lt;=Z6140,Z6140&lt;107),VLOOKUP($W6140,日射量と図３!$E$6:$G$34,3,TRUE),IF(AND(107&lt;=Z6140,Z6140&lt;143),VLOOKUP($W6140,日射量と図３!$E$6:$H$34,4,TRUE),VLOOKUP($W6140,日射量と図３!$E$6:$I$34,5,TRUE))))))</f>
        <v/>
      </c>
      <c r="AC6140" s="382" t="str">
        <f t="shared" si="1155"/>
        <v/>
      </c>
      <c r="AD6140" s="382" t="str">
        <f t="shared" si="1156"/>
        <v/>
      </c>
    </row>
    <row r="6141" spans="11:30">
      <c r="K6141" s="4">
        <f t="shared" si="1152"/>
        <v>2</v>
      </c>
      <c r="L6141" s="34">
        <v>43507</v>
      </c>
      <c r="M6141" s="4">
        <v>256</v>
      </c>
      <c r="N6141" s="4">
        <v>18</v>
      </c>
      <c r="O6141" s="31">
        <v>0.70833333333333337</v>
      </c>
      <c r="P6141" s="35">
        <v>5.9300000000000006</v>
      </c>
      <c r="Q6141" s="36">
        <f t="shared" si="1153"/>
        <v>16</v>
      </c>
      <c r="R6141" s="4">
        <f t="shared" si="1154"/>
        <v>10.07</v>
      </c>
      <c r="S6141" s="31">
        <f t="shared" si="1157"/>
        <v>0.28591435185185182</v>
      </c>
      <c r="T6141" s="31">
        <f t="shared" si="1158"/>
        <v>0.72222222222222221</v>
      </c>
      <c r="U6141" s="4">
        <f t="shared" si="1159"/>
        <v>10.07</v>
      </c>
      <c r="V6141" s="4" t="str">
        <f t="shared" si="1160"/>
        <v/>
      </c>
      <c r="W6141" s="18" t="str">
        <f>IF(V6141="","",VLOOKUP(L6141,日射量と図３!$A$4:$C$368,3,TRUE)*238.85/100)</f>
        <v/>
      </c>
      <c r="X6141" s="4" t="str">
        <f t="shared" si="1161"/>
        <v/>
      </c>
      <c r="Y6141" s="4" t="str">
        <f t="shared" si="1162"/>
        <v/>
      </c>
      <c r="Z6141" s="4" t="str">
        <f t="shared" si="1163"/>
        <v/>
      </c>
      <c r="AA6141" s="4" t="str">
        <f>IF($V6141="","",IF(Y6141&lt;36,0,IF(AND(36&lt;=Y6141,Y6141&lt;71),VLOOKUP($W6141,日射量と図３!$E$6:$F$34,2,TRUE),IF(AND(71&lt;=Y6141,Y6141&lt;107),VLOOKUP($W6141,日射量と図３!$E$6:$G$34,3,TRUE),IF(AND(107&lt;=Y6141,Y6141&lt;143),VLOOKUP($W6141,日射量と図３!$E$6:$H$34,4,TRUE),VLOOKUP($W6141,日射量と図３!$E$6:$I$34,5,TRUE))))))</f>
        <v/>
      </c>
      <c r="AB6141" s="4" t="str">
        <f>IF($V6141="","",IF(Z6141&lt;36,0,IF(AND(36&lt;=Z6141,Z6141&lt;71),VLOOKUP($W6141,日射量と図３!$E$6:$F$34,2,TRUE),IF(AND(71&lt;=Z6141,Z6141&lt;107),VLOOKUP($W6141,日射量と図３!$E$6:$G$34,3,TRUE),IF(AND(107&lt;=Z6141,Z6141&lt;143),VLOOKUP($W6141,日射量と図３!$E$6:$H$34,4,TRUE),VLOOKUP($W6141,日射量と図３!$E$6:$I$34,5,TRUE))))))</f>
        <v/>
      </c>
      <c r="AC6141" s="382" t="str">
        <f t="shared" si="1155"/>
        <v/>
      </c>
      <c r="AD6141" s="382" t="str">
        <f t="shared" si="1156"/>
        <v/>
      </c>
    </row>
    <row r="6142" spans="11:30">
      <c r="K6142" s="4">
        <f t="shared" si="1152"/>
        <v>2</v>
      </c>
      <c r="L6142" s="34">
        <v>43507</v>
      </c>
      <c r="M6142" s="4">
        <v>256</v>
      </c>
      <c r="N6142" s="4">
        <v>19</v>
      </c>
      <c r="O6142" s="31">
        <v>0.75</v>
      </c>
      <c r="P6142" s="35">
        <v>5.0199999999999987</v>
      </c>
      <c r="Q6142" s="36">
        <f t="shared" si="1153"/>
        <v>16</v>
      </c>
      <c r="R6142" s="4">
        <f t="shared" si="1154"/>
        <v>10.98</v>
      </c>
      <c r="S6142" s="31">
        <f t="shared" si="1157"/>
        <v>0.28591435185185182</v>
      </c>
      <c r="T6142" s="31">
        <f t="shared" si="1158"/>
        <v>0.72222222222222221</v>
      </c>
      <c r="U6142" s="4">
        <f t="shared" si="1159"/>
        <v>0</v>
      </c>
      <c r="V6142" s="4" t="str">
        <f t="shared" si="1160"/>
        <v/>
      </c>
      <c r="W6142" s="18" t="str">
        <f>IF(V6142="","",VLOOKUP(L6142,日射量と図３!$A$4:$C$368,3,TRUE)*238.85/100)</f>
        <v/>
      </c>
      <c r="X6142" s="4" t="str">
        <f t="shared" si="1161"/>
        <v/>
      </c>
      <c r="Y6142" s="4" t="str">
        <f t="shared" si="1162"/>
        <v/>
      </c>
      <c r="Z6142" s="4" t="str">
        <f t="shared" si="1163"/>
        <v/>
      </c>
      <c r="AA6142" s="4" t="str">
        <f>IF($V6142="","",IF(Y6142&lt;36,0,IF(AND(36&lt;=Y6142,Y6142&lt;71),VLOOKUP($W6142,日射量と図３!$E$6:$F$34,2,TRUE),IF(AND(71&lt;=Y6142,Y6142&lt;107),VLOOKUP($W6142,日射量と図３!$E$6:$G$34,3,TRUE),IF(AND(107&lt;=Y6142,Y6142&lt;143),VLOOKUP($W6142,日射量と図３!$E$6:$H$34,4,TRUE),VLOOKUP($W6142,日射量と図３!$E$6:$I$34,5,TRUE))))))</f>
        <v/>
      </c>
      <c r="AB6142" s="4" t="str">
        <f>IF($V6142="","",IF(Z6142&lt;36,0,IF(AND(36&lt;=Z6142,Z6142&lt;71),VLOOKUP($W6142,日射量と図３!$E$6:$F$34,2,TRUE),IF(AND(71&lt;=Z6142,Z6142&lt;107),VLOOKUP($W6142,日射量と図３!$E$6:$G$34,3,TRUE),IF(AND(107&lt;=Z6142,Z6142&lt;143),VLOOKUP($W6142,日射量と図３!$E$6:$H$34,4,TRUE),VLOOKUP($W6142,日射量と図３!$E$6:$I$34,5,TRUE))))))</f>
        <v/>
      </c>
      <c r="AC6142" s="382" t="str">
        <f t="shared" si="1155"/>
        <v/>
      </c>
      <c r="AD6142" s="382" t="str">
        <f t="shared" si="1156"/>
        <v/>
      </c>
    </row>
    <row r="6143" spans="11:30">
      <c r="K6143" s="4">
        <f t="shared" si="1152"/>
        <v>2</v>
      </c>
      <c r="L6143" s="34">
        <v>43507</v>
      </c>
      <c r="M6143" s="4">
        <v>256</v>
      </c>
      <c r="N6143" s="4">
        <v>20</v>
      </c>
      <c r="O6143" s="31">
        <v>0.79166666666666663</v>
      </c>
      <c r="P6143" s="35">
        <v>4.5499999999999989</v>
      </c>
      <c r="Q6143" s="36">
        <f t="shared" si="1153"/>
        <v>16</v>
      </c>
      <c r="R6143" s="4">
        <f t="shared" si="1154"/>
        <v>11.450000000000001</v>
      </c>
      <c r="S6143" s="31">
        <f t="shared" si="1157"/>
        <v>0.28591435185185182</v>
      </c>
      <c r="T6143" s="31">
        <f t="shared" si="1158"/>
        <v>0.72222222222222221</v>
      </c>
      <c r="U6143" s="4">
        <f t="shared" si="1159"/>
        <v>0</v>
      </c>
      <c r="V6143" s="4" t="str">
        <f t="shared" si="1160"/>
        <v/>
      </c>
      <c r="W6143" s="18" t="str">
        <f>IF(V6143="","",VLOOKUP(L6143,日射量と図３!$A$4:$C$368,3,TRUE)*238.85/100)</f>
        <v/>
      </c>
      <c r="X6143" s="4" t="str">
        <f t="shared" si="1161"/>
        <v/>
      </c>
      <c r="Y6143" s="4" t="str">
        <f t="shared" si="1162"/>
        <v/>
      </c>
      <c r="Z6143" s="4" t="str">
        <f t="shared" si="1163"/>
        <v/>
      </c>
      <c r="AA6143" s="4" t="str">
        <f>IF($V6143="","",IF(Y6143&lt;36,0,IF(AND(36&lt;=Y6143,Y6143&lt;71),VLOOKUP($W6143,日射量と図３!$E$6:$F$34,2,TRUE),IF(AND(71&lt;=Y6143,Y6143&lt;107),VLOOKUP($W6143,日射量と図３!$E$6:$G$34,3,TRUE),IF(AND(107&lt;=Y6143,Y6143&lt;143),VLOOKUP($W6143,日射量と図３!$E$6:$H$34,4,TRUE),VLOOKUP($W6143,日射量と図３!$E$6:$I$34,5,TRUE))))))</f>
        <v/>
      </c>
      <c r="AB6143" s="4" t="str">
        <f>IF($V6143="","",IF(Z6143&lt;36,0,IF(AND(36&lt;=Z6143,Z6143&lt;71),VLOOKUP($W6143,日射量と図３!$E$6:$F$34,2,TRUE),IF(AND(71&lt;=Z6143,Z6143&lt;107),VLOOKUP($W6143,日射量と図３!$E$6:$G$34,3,TRUE),IF(AND(107&lt;=Z6143,Z6143&lt;143),VLOOKUP($W6143,日射量と図３!$E$6:$H$34,4,TRUE),VLOOKUP($W6143,日射量と図３!$E$6:$I$34,5,TRUE))))))</f>
        <v/>
      </c>
      <c r="AC6143" s="382" t="str">
        <f t="shared" si="1155"/>
        <v/>
      </c>
      <c r="AD6143" s="382" t="str">
        <f t="shared" si="1156"/>
        <v/>
      </c>
    </row>
    <row r="6144" spans="11:30">
      <c r="K6144" s="4">
        <f t="shared" si="1152"/>
        <v>2</v>
      </c>
      <c r="L6144" s="34">
        <v>43507</v>
      </c>
      <c r="M6144" s="4">
        <v>256</v>
      </c>
      <c r="N6144" s="4">
        <v>21</v>
      </c>
      <c r="O6144" s="31">
        <v>0.83333333333333337</v>
      </c>
      <c r="P6144" s="35">
        <v>4.0600000000000005</v>
      </c>
      <c r="Q6144" s="36">
        <f t="shared" si="1153"/>
        <v>16</v>
      </c>
      <c r="R6144" s="4">
        <f t="shared" si="1154"/>
        <v>11.94</v>
      </c>
      <c r="S6144" s="31">
        <f t="shared" si="1157"/>
        <v>0.28591435185185182</v>
      </c>
      <c r="T6144" s="31">
        <f t="shared" si="1158"/>
        <v>0.72222222222222221</v>
      </c>
      <c r="U6144" s="4">
        <f t="shared" si="1159"/>
        <v>0</v>
      </c>
      <c r="V6144" s="4" t="str">
        <f t="shared" si="1160"/>
        <v/>
      </c>
      <c r="W6144" s="18" t="str">
        <f>IF(V6144="","",VLOOKUP(L6144,日射量と図３!$A$4:$C$368,3,TRUE)*238.85/100)</f>
        <v/>
      </c>
      <c r="X6144" s="4" t="str">
        <f t="shared" si="1161"/>
        <v/>
      </c>
      <c r="Y6144" s="4" t="str">
        <f t="shared" si="1162"/>
        <v/>
      </c>
      <c r="Z6144" s="4" t="str">
        <f t="shared" si="1163"/>
        <v/>
      </c>
      <c r="AA6144" s="4" t="str">
        <f>IF($V6144="","",IF(Y6144&lt;36,0,IF(AND(36&lt;=Y6144,Y6144&lt;71),VLOOKUP($W6144,日射量と図３!$E$6:$F$34,2,TRUE),IF(AND(71&lt;=Y6144,Y6144&lt;107),VLOOKUP($W6144,日射量と図３!$E$6:$G$34,3,TRUE),IF(AND(107&lt;=Y6144,Y6144&lt;143),VLOOKUP($W6144,日射量と図３!$E$6:$H$34,4,TRUE),VLOOKUP($W6144,日射量と図３!$E$6:$I$34,5,TRUE))))))</f>
        <v/>
      </c>
      <c r="AB6144" s="4" t="str">
        <f>IF($V6144="","",IF(Z6144&lt;36,0,IF(AND(36&lt;=Z6144,Z6144&lt;71),VLOOKUP($W6144,日射量と図３!$E$6:$F$34,2,TRUE),IF(AND(71&lt;=Z6144,Z6144&lt;107),VLOOKUP($W6144,日射量と図３!$E$6:$G$34,3,TRUE),IF(AND(107&lt;=Z6144,Z6144&lt;143),VLOOKUP($W6144,日射量と図３!$E$6:$H$34,4,TRUE),VLOOKUP($W6144,日射量と図３!$E$6:$I$34,5,TRUE))))))</f>
        <v/>
      </c>
      <c r="AC6144" s="382" t="str">
        <f t="shared" si="1155"/>
        <v/>
      </c>
      <c r="AD6144" s="382" t="str">
        <f t="shared" si="1156"/>
        <v/>
      </c>
    </row>
    <row r="6145" spans="11:30">
      <c r="K6145" s="4">
        <f t="shared" si="1152"/>
        <v>2</v>
      </c>
      <c r="L6145" s="34">
        <v>43507</v>
      </c>
      <c r="M6145" s="4">
        <v>256</v>
      </c>
      <c r="N6145" s="4">
        <v>22</v>
      </c>
      <c r="O6145" s="31">
        <v>0.875</v>
      </c>
      <c r="P6145" s="35">
        <v>3.8699999999999988</v>
      </c>
      <c r="Q6145" s="36">
        <f t="shared" si="1153"/>
        <v>16</v>
      </c>
      <c r="R6145" s="4">
        <f t="shared" si="1154"/>
        <v>12.13</v>
      </c>
      <c r="S6145" s="31">
        <f t="shared" si="1157"/>
        <v>0.28591435185185182</v>
      </c>
      <c r="T6145" s="31">
        <f t="shared" si="1158"/>
        <v>0.72222222222222221</v>
      </c>
      <c r="U6145" s="4">
        <f t="shared" si="1159"/>
        <v>0</v>
      </c>
      <c r="V6145" s="4" t="str">
        <f t="shared" si="1160"/>
        <v/>
      </c>
      <c r="W6145" s="18" t="str">
        <f>IF(V6145="","",VLOOKUP(L6145,日射量と図３!$A$4:$C$368,3,TRUE)*238.85/100)</f>
        <v/>
      </c>
      <c r="X6145" s="4" t="str">
        <f t="shared" si="1161"/>
        <v/>
      </c>
      <c r="Y6145" s="4" t="str">
        <f t="shared" si="1162"/>
        <v/>
      </c>
      <c r="Z6145" s="4" t="str">
        <f t="shared" si="1163"/>
        <v/>
      </c>
      <c r="AA6145" s="4" t="str">
        <f>IF($V6145="","",IF(Y6145&lt;36,0,IF(AND(36&lt;=Y6145,Y6145&lt;71),VLOOKUP($W6145,日射量と図３!$E$6:$F$34,2,TRUE),IF(AND(71&lt;=Y6145,Y6145&lt;107),VLOOKUP($W6145,日射量と図３!$E$6:$G$34,3,TRUE),IF(AND(107&lt;=Y6145,Y6145&lt;143),VLOOKUP($W6145,日射量と図３!$E$6:$H$34,4,TRUE),VLOOKUP($W6145,日射量と図３!$E$6:$I$34,5,TRUE))))))</f>
        <v/>
      </c>
      <c r="AB6145" s="4" t="str">
        <f>IF($V6145="","",IF(Z6145&lt;36,0,IF(AND(36&lt;=Z6145,Z6145&lt;71),VLOOKUP($W6145,日射量と図３!$E$6:$F$34,2,TRUE),IF(AND(71&lt;=Z6145,Z6145&lt;107),VLOOKUP($W6145,日射量と図３!$E$6:$G$34,3,TRUE),IF(AND(107&lt;=Z6145,Z6145&lt;143),VLOOKUP($W6145,日射量と図３!$E$6:$H$34,4,TRUE),VLOOKUP($W6145,日射量と図３!$E$6:$I$34,5,TRUE))))))</f>
        <v/>
      </c>
      <c r="AC6145" s="382" t="str">
        <f t="shared" si="1155"/>
        <v/>
      </c>
      <c r="AD6145" s="382" t="str">
        <f t="shared" si="1156"/>
        <v/>
      </c>
    </row>
    <row r="6146" spans="11:30">
      <c r="K6146" s="4">
        <f t="shared" si="1152"/>
        <v>2</v>
      </c>
      <c r="L6146" s="34">
        <v>43507</v>
      </c>
      <c r="M6146" s="4">
        <v>256</v>
      </c>
      <c r="N6146" s="4">
        <v>23</v>
      </c>
      <c r="O6146" s="31">
        <v>0.91666666666666663</v>
      </c>
      <c r="P6146" s="35">
        <v>3.4099999999999993</v>
      </c>
      <c r="Q6146" s="36">
        <f t="shared" si="1153"/>
        <v>13</v>
      </c>
      <c r="R6146" s="4">
        <f t="shared" si="1154"/>
        <v>9.59</v>
      </c>
      <c r="S6146" s="31">
        <f t="shared" si="1157"/>
        <v>0.28591435185185182</v>
      </c>
      <c r="T6146" s="31">
        <f t="shared" si="1158"/>
        <v>0.72222222222222221</v>
      </c>
      <c r="U6146" s="4">
        <f t="shared" si="1159"/>
        <v>0</v>
      </c>
      <c r="V6146" s="4" t="str">
        <f t="shared" si="1160"/>
        <v/>
      </c>
      <c r="W6146" s="18" t="str">
        <f>IF(V6146="","",VLOOKUP(L6146,日射量と図３!$A$4:$C$368,3,TRUE)*238.85/100)</f>
        <v/>
      </c>
      <c r="X6146" s="4" t="str">
        <f t="shared" si="1161"/>
        <v/>
      </c>
      <c r="Y6146" s="4" t="str">
        <f t="shared" si="1162"/>
        <v/>
      </c>
      <c r="Z6146" s="4" t="str">
        <f t="shared" si="1163"/>
        <v/>
      </c>
      <c r="AA6146" s="4" t="str">
        <f>IF($V6146="","",IF(Y6146&lt;36,0,IF(AND(36&lt;=Y6146,Y6146&lt;71),VLOOKUP($W6146,日射量と図３!$E$6:$F$34,2,TRUE),IF(AND(71&lt;=Y6146,Y6146&lt;107),VLOOKUP($W6146,日射量と図３!$E$6:$G$34,3,TRUE),IF(AND(107&lt;=Y6146,Y6146&lt;143),VLOOKUP($W6146,日射量と図３!$E$6:$H$34,4,TRUE),VLOOKUP($W6146,日射量と図３!$E$6:$I$34,5,TRUE))))))</f>
        <v/>
      </c>
      <c r="AB6146" s="4" t="str">
        <f>IF($V6146="","",IF(Z6146&lt;36,0,IF(AND(36&lt;=Z6146,Z6146&lt;71),VLOOKUP($W6146,日射量と図３!$E$6:$F$34,2,TRUE),IF(AND(71&lt;=Z6146,Z6146&lt;107),VLOOKUP($W6146,日射量と図３!$E$6:$G$34,3,TRUE),IF(AND(107&lt;=Z6146,Z6146&lt;143),VLOOKUP($W6146,日射量と図３!$E$6:$H$34,4,TRUE),VLOOKUP($W6146,日射量と図３!$E$6:$I$34,5,TRUE))))))</f>
        <v/>
      </c>
      <c r="AC6146" s="382" t="str">
        <f t="shared" si="1155"/>
        <v/>
      </c>
      <c r="AD6146" s="382" t="str">
        <f t="shared" si="1156"/>
        <v/>
      </c>
    </row>
    <row r="6147" spans="11:30">
      <c r="K6147" s="4">
        <f t="shared" si="1152"/>
        <v>2</v>
      </c>
      <c r="L6147" s="34">
        <v>43507</v>
      </c>
      <c r="M6147" s="4">
        <v>256</v>
      </c>
      <c r="N6147" s="4">
        <v>24</v>
      </c>
      <c r="O6147" s="31">
        <v>0.95833333333333337</v>
      </c>
      <c r="P6147" s="35">
        <v>3</v>
      </c>
      <c r="Q6147" s="36">
        <f t="shared" si="1153"/>
        <v>13</v>
      </c>
      <c r="R6147" s="4">
        <f t="shared" si="1154"/>
        <v>10</v>
      </c>
      <c r="S6147" s="31">
        <f t="shared" si="1157"/>
        <v>0.28591435185185182</v>
      </c>
      <c r="T6147" s="31">
        <f t="shared" si="1158"/>
        <v>0.72222222222222221</v>
      </c>
      <c r="U6147" s="4">
        <f t="shared" si="1159"/>
        <v>0</v>
      </c>
      <c r="V6147" s="4" t="str">
        <f t="shared" si="1160"/>
        <v/>
      </c>
      <c r="W6147" s="18" t="str">
        <f>IF(V6147="","",VLOOKUP(L6147,日射量と図３!$A$4:$C$368,3,TRUE)*238.85/100)</f>
        <v/>
      </c>
      <c r="X6147" s="4" t="str">
        <f t="shared" si="1161"/>
        <v/>
      </c>
      <c r="Y6147" s="4" t="str">
        <f t="shared" si="1162"/>
        <v/>
      </c>
      <c r="Z6147" s="4" t="str">
        <f t="shared" si="1163"/>
        <v/>
      </c>
      <c r="AA6147" s="4" t="str">
        <f>IF($V6147="","",IF(Y6147&lt;36,0,IF(AND(36&lt;=Y6147,Y6147&lt;71),VLOOKUP($W6147,日射量と図３!$E$6:$F$34,2,TRUE),IF(AND(71&lt;=Y6147,Y6147&lt;107),VLOOKUP($W6147,日射量と図３!$E$6:$G$34,3,TRUE),IF(AND(107&lt;=Y6147,Y6147&lt;143),VLOOKUP($W6147,日射量と図３!$E$6:$H$34,4,TRUE),VLOOKUP($W6147,日射量と図３!$E$6:$I$34,5,TRUE))))))</f>
        <v/>
      </c>
      <c r="AB6147" s="4" t="str">
        <f>IF($V6147="","",IF(Z6147&lt;36,0,IF(AND(36&lt;=Z6147,Z6147&lt;71),VLOOKUP($W6147,日射量と図３!$E$6:$F$34,2,TRUE),IF(AND(71&lt;=Z6147,Z6147&lt;107),VLOOKUP($W6147,日射量と図３!$E$6:$G$34,3,TRUE),IF(AND(107&lt;=Z6147,Z6147&lt;143),VLOOKUP($W6147,日射量と図３!$E$6:$H$34,4,TRUE),VLOOKUP($W6147,日射量と図３!$E$6:$I$34,5,TRUE))))))</f>
        <v/>
      </c>
      <c r="AC6147" s="382" t="str">
        <f t="shared" si="1155"/>
        <v/>
      </c>
      <c r="AD6147" s="382" t="str">
        <f t="shared" si="1156"/>
        <v/>
      </c>
    </row>
    <row r="6148" spans="11:30">
      <c r="K6148" s="4">
        <f t="shared" si="1152"/>
        <v>2</v>
      </c>
      <c r="L6148" s="34">
        <v>43508</v>
      </c>
      <c r="M6148" s="4">
        <v>257</v>
      </c>
      <c r="N6148" s="4">
        <v>1</v>
      </c>
      <c r="O6148" s="31">
        <v>0</v>
      </c>
      <c r="P6148" s="35">
        <v>2.8300000000000005</v>
      </c>
      <c r="Q6148" s="36">
        <f t="shared" si="1153"/>
        <v>13</v>
      </c>
      <c r="R6148" s="4">
        <f t="shared" si="1154"/>
        <v>10.17</v>
      </c>
      <c r="S6148" s="31">
        <f t="shared" si="1157"/>
        <v>0.28591435185185182</v>
      </c>
      <c r="T6148" s="31">
        <f t="shared" si="1158"/>
        <v>0.72222222222222221</v>
      </c>
      <c r="U6148" s="4">
        <f t="shared" si="1159"/>
        <v>0</v>
      </c>
      <c r="V6148" s="4">
        <f t="shared" si="1160"/>
        <v>76.12</v>
      </c>
      <c r="W6148" s="18">
        <f>IF(V6148="","",VLOOKUP(L6148,日射量と図３!$A$4:$C$368,3,TRUE)*238.85/100)</f>
        <v>28.661999999999999</v>
      </c>
      <c r="X6148" s="4">
        <f t="shared" si="1161"/>
        <v>10</v>
      </c>
      <c r="Y6148" s="4">
        <f t="shared" si="1162"/>
        <v>47.589082199999993</v>
      </c>
      <c r="Z6148" s="4">
        <f t="shared" si="1163"/>
        <v>53.645874479999989</v>
      </c>
      <c r="AA6148" s="4">
        <f>IF($V6148="","",IF(Y6148&lt;36,0,IF(AND(36&lt;=Y6148,Y6148&lt;71),VLOOKUP($W6148,日射量と図３!$E$6:$F$34,2,TRUE),IF(AND(71&lt;=Y6148,Y6148&lt;107),VLOOKUP($W6148,日射量と図３!$E$6:$G$34,3,TRUE),IF(AND(107&lt;=Y6148,Y6148&lt;143),VLOOKUP($W6148,日射量と図３!$E$6:$H$34,4,TRUE),VLOOKUP($W6148,日射量と図３!$E$6:$I$34,5,TRUE))))))</f>
        <v>36</v>
      </c>
      <c r="AB6148" s="4">
        <f>IF($V6148="","",IF(Z6148&lt;36,0,IF(AND(36&lt;=Z6148,Z6148&lt;71),VLOOKUP($W6148,日射量と図３!$E$6:$F$34,2,TRUE),IF(AND(71&lt;=Z6148,Z6148&lt;107),VLOOKUP($W6148,日射量と図３!$E$6:$G$34,3,TRUE),IF(AND(107&lt;=Z6148,Z6148&lt;143),VLOOKUP($W6148,日射量と図３!$E$6:$H$34,4,TRUE),VLOOKUP($W6148,日射量と図３!$E$6:$I$34,5,TRUE))))))</f>
        <v>36</v>
      </c>
      <c r="AC6148" s="382">
        <f t="shared" si="1155"/>
        <v>1.5072480000000001</v>
      </c>
      <c r="AD6148" s="382">
        <f t="shared" si="1156"/>
        <v>1.5072480000000001</v>
      </c>
    </row>
    <row r="6149" spans="11:30">
      <c r="K6149" s="4">
        <f t="shared" ref="K6149:K6212" si="1164">MONTH(L6149)</f>
        <v>2</v>
      </c>
      <c r="L6149" s="34">
        <v>43508</v>
      </c>
      <c r="M6149" s="4">
        <v>257</v>
      </c>
      <c r="N6149" s="4">
        <v>2</v>
      </c>
      <c r="O6149" s="31">
        <v>4.1666666666666664E-2</v>
      </c>
      <c r="P6149" s="35">
        <v>2.52</v>
      </c>
      <c r="Q6149" s="36">
        <f t="shared" ref="Q6149:Q6212" si="1165">IF(O6149&lt;$B$15,$D$14,IF(O6149&lt;$B$16,$D$15,IF(O6149&lt;$B$17,$D$16,IF(O6149&lt;$B$18,$D$17,IF(O6149&lt;$B$19,$D$18,$D$19)))))</f>
        <v>13</v>
      </c>
      <c r="R6149" s="4">
        <f t="shared" ref="R6149:R6212" si="1166">IF(Q6149-P6149&gt;0,Q6149-P6149,0)</f>
        <v>10.48</v>
      </c>
      <c r="S6149" s="31">
        <f t="shared" si="1157"/>
        <v>0.28591435185185182</v>
      </c>
      <c r="T6149" s="31">
        <f t="shared" si="1158"/>
        <v>0.72222222222222221</v>
      </c>
      <c r="U6149" s="4">
        <f t="shared" si="1159"/>
        <v>0</v>
      </c>
      <c r="V6149" s="4" t="str">
        <f t="shared" si="1160"/>
        <v/>
      </c>
      <c r="W6149" s="18" t="str">
        <f>IF(V6149="","",VLOOKUP(L6149,日射量と図３!$A$4:$C$368,3,TRUE)*238.85/100)</f>
        <v/>
      </c>
      <c r="X6149" s="4" t="str">
        <f t="shared" si="1161"/>
        <v/>
      </c>
      <c r="Y6149" s="4" t="str">
        <f t="shared" si="1162"/>
        <v/>
      </c>
      <c r="Z6149" s="4" t="str">
        <f t="shared" si="1163"/>
        <v/>
      </c>
      <c r="AA6149" s="4" t="str">
        <f>IF($V6149="","",IF(Y6149&lt;36,0,IF(AND(36&lt;=Y6149,Y6149&lt;71),VLOOKUP($W6149,日射量と図３!$E$6:$F$34,2,TRUE),IF(AND(71&lt;=Y6149,Y6149&lt;107),VLOOKUP($W6149,日射量と図３!$E$6:$G$34,3,TRUE),IF(AND(107&lt;=Y6149,Y6149&lt;143),VLOOKUP($W6149,日射量と図３!$E$6:$H$34,4,TRUE),VLOOKUP($W6149,日射量と図３!$E$6:$I$34,5,TRUE))))))</f>
        <v/>
      </c>
      <c r="AB6149" s="4" t="str">
        <f>IF($V6149="","",IF(Z6149&lt;36,0,IF(AND(36&lt;=Z6149,Z6149&lt;71),VLOOKUP($W6149,日射量と図３!$E$6:$F$34,2,TRUE),IF(AND(71&lt;=Z6149,Z6149&lt;107),VLOOKUP($W6149,日射量と図３!$E$6:$G$34,3,TRUE),IF(AND(107&lt;=Z6149,Z6149&lt;143),VLOOKUP($W6149,日射量と図３!$E$6:$H$34,4,TRUE),VLOOKUP($W6149,日射量と図３!$E$6:$I$34,5,TRUE))))))</f>
        <v/>
      </c>
      <c r="AC6149" s="382" t="str">
        <f t="shared" si="1155"/>
        <v/>
      </c>
      <c r="AD6149" s="382" t="str">
        <f t="shared" si="1156"/>
        <v/>
      </c>
    </row>
    <row r="6150" spans="11:30">
      <c r="K6150" s="4">
        <f t="shared" si="1164"/>
        <v>2</v>
      </c>
      <c r="L6150" s="34">
        <v>43508</v>
      </c>
      <c r="M6150" s="4">
        <v>257</v>
      </c>
      <c r="N6150" s="4">
        <v>3</v>
      </c>
      <c r="O6150" s="31">
        <v>8.3333333333333329E-2</v>
      </c>
      <c r="P6150" s="35">
        <v>2.1599999999999997</v>
      </c>
      <c r="Q6150" s="36">
        <f t="shared" si="1165"/>
        <v>13</v>
      </c>
      <c r="R6150" s="4">
        <f t="shared" si="1166"/>
        <v>10.84</v>
      </c>
      <c r="S6150" s="31">
        <f t="shared" si="1157"/>
        <v>0.28591435185185182</v>
      </c>
      <c r="T6150" s="31">
        <f t="shared" si="1158"/>
        <v>0.72222222222222221</v>
      </c>
      <c r="U6150" s="4">
        <f t="shared" si="1159"/>
        <v>0</v>
      </c>
      <c r="V6150" s="4" t="str">
        <f t="shared" si="1160"/>
        <v/>
      </c>
      <c r="W6150" s="18" t="str">
        <f>IF(V6150="","",VLOOKUP(L6150,日射量と図３!$A$4:$C$368,3,TRUE)*238.85/100)</f>
        <v/>
      </c>
      <c r="X6150" s="4" t="str">
        <f t="shared" si="1161"/>
        <v/>
      </c>
      <c r="Y6150" s="4" t="str">
        <f t="shared" si="1162"/>
        <v/>
      </c>
      <c r="Z6150" s="4" t="str">
        <f t="shared" si="1163"/>
        <v/>
      </c>
      <c r="AA6150" s="4" t="str">
        <f>IF($V6150="","",IF(Y6150&lt;36,0,IF(AND(36&lt;=Y6150,Y6150&lt;71),VLOOKUP($W6150,日射量と図３!$E$6:$F$34,2,TRUE),IF(AND(71&lt;=Y6150,Y6150&lt;107),VLOOKUP($W6150,日射量と図３!$E$6:$G$34,3,TRUE),IF(AND(107&lt;=Y6150,Y6150&lt;143),VLOOKUP($W6150,日射量と図３!$E$6:$H$34,4,TRUE),VLOOKUP($W6150,日射量と図３!$E$6:$I$34,5,TRUE))))))</f>
        <v/>
      </c>
      <c r="AB6150" s="4" t="str">
        <f>IF($V6150="","",IF(Z6150&lt;36,0,IF(AND(36&lt;=Z6150,Z6150&lt;71),VLOOKUP($W6150,日射量と図３!$E$6:$F$34,2,TRUE),IF(AND(71&lt;=Z6150,Z6150&lt;107),VLOOKUP($W6150,日射量と図３!$E$6:$G$34,3,TRUE),IF(AND(107&lt;=Z6150,Z6150&lt;143),VLOOKUP($W6150,日射量と図３!$E$6:$H$34,4,TRUE),VLOOKUP($W6150,日射量と図３!$E$6:$I$34,5,TRUE))))))</f>
        <v/>
      </c>
      <c r="AC6150" s="382" t="str">
        <f t="shared" si="1155"/>
        <v/>
      </c>
      <c r="AD6150" s="382" t="str">
        <f t="shared" si="1156"/>
        <v/>
      </c>
    </row>
    <row r="6151" spans="11:30">
      <c r="K6151" s="4">
        <f t="shared" si="1164"/>
        <v>2</v>
      </c>
      <c r="L6151" s="34">
        <v>43508</v>
      </c>
      <c r="M6151" s="4">
        <v>257</v>
      </c>
      <c r="N6151" s="4">
        <v>4</v>
      </c>
      <c r="O6151" s="31">
        <v>0.125</v>
      </c>
      <c r="P6151" s="35">
        <v>1.8499999999999996</v>
      </c>
      <c r="Q6151" s="36">
        <f t="shared" si="1165"/>
        <v>13</v>
      </c>
      <c r="R6151" s="4">
        <f t="shared" si="1166"/>
        <v>11.15</v>
      </c>
      <c r="S6151" s="31">
        <f t="shared" si="1157"/>
        <v>0.28591435185185182</v>
      </c>
      <c r="T6151" s="31">
        <f t="shared" si="1158"/>
        <v>0.72222222222222221</v>
      </c>
      <c r="U6151" s="4">
        <f t="shared" si="1159"/>
        <v>0</v>
      </c>
      <c r="V6151" s="4" t="str">
        <f t="shared" si="1160"/>
        <v/>
      </c>
      <c r="W6151" s="18" t="str">
        <f>IF(V6151="","",VLOOKUP(L6151,日射量と図３!$A$4:$C$368,3,TRUE)*238.85/100)</f>
        <v/>
      </c>
      <c r="X6151" s="4" t="str">
        <f t="shared" si="1161"/>
        <v/>
      </c>
      <c r="Y6151" s="4" t="str">
        <f t="shared" si="1162"/>
        <v/>
      </c>
      <c r="Z6151" s="4" t="str">
        <f t="shared" si="1163"/>
        <v/>
      </c>
      <c r="AA6151" s="4" t="str">
        <f>IF($V6151="","",IF(Y6151&lt;36,0,IF(AND(36&lt;=Y6151,Y6151&lt;71),VLOOKUP($W6151,日射量と図３!$E$6:$F$34,2,TRUE),IF(AND(71&lt;=Y6151,Y6151&lt;107),VLOOKUP($W6151,日射量と図３!$E$6:$G$34,3,TRUE),IF(AND(107&lt;=Y6151,Y6151&lt;143),VLOOKUP($W6151,日射量と図３!$E$6:$H$34,4,TRUE),VLOOKUP($W6151,日射量と図３!$E$6:$I$34,5,TRUE))))))</f>
        <v/>
      </c>
      <c r="AB6151" s="4" t="str">
        <f>IF($V6151="","",IF(Z6151&lt;36,0,IF(AND(36&lt;=Z6151,Z6151&lt;71),VLOOKUP($W6151,日射量と図３!$E$6:$F$34,2,TRUE),IF(AND(71&lt;=Z6151,Z6151&lt;107),VLOOKUP($W6151,日射量と図３!$E$6:$G$34,3,TRUE),IF(AND(107&lt;=Z6151,Z6151&lt;143),VLOOKUP($W6151,日射量と図３!$E$6:$H$34,4,TRUE),VLOOKUP($W6151,日射量と図３!$E$6:$I$34,5,TRUE))))))</f>
        <v/>
      </c>
      <c r="AC6151" s="382" t="str">
        <f t="shared" si="1155"/>
        <v/>
      </c>
      <c r="AD6151" s="382" t="str">
        <f t="shared" si="1156"/>
        <v/>
      </c>
    </row>
    <row r="6152" spans="11:30">
      <c r="K6152" s="4">
        <f t="shared" si="1164"/>
        <v>2</v>
      </c>
      <c r="L6152" s="34">
        <v>43508</v>
      </c>
      <c r="M6152" s="4">
        <v>257</v>
      </c>
      <c r="N6152" s="4">
        <v>5</v>
      </c>
      <c r="O6152" s="31">
        <v>0.16666666666666666</v>
      </c>
      <c r="P6152" s="35">
        <v>1.4899999999999998</v>
      </c>
      <c r="Q6152" s="36">
        <f t="shared" si="1165"/>
        <v>15</v>
      </c>
      <c r="R6152" s="4">
        <f t="shared" si="1166"/>
        <v>13.51</v>
      </c>
      <c r="S6152" s="31">
        <f t="shared" si="1157"/>
        <v>0.28591435185185182</v>
      </c>
      <c r="T6152" s="31">
        <f t="shared" si="1158"/>
        <v>0.72222222222222221</v>
      </c>
      <c r="U6152" s="4">
        <f t="shared" si="1159"/>
        <v>0</v>
      </c>
      <c r="V6152" s="4" t="str">
        <f t="shared" si="1160"/>
        <v/>
      </c>
      <c r="W6152" s="18" t="str">
        <f>IF(V6152="","",VLOOKUP(L6152,日射量と図３!$A$4:$C$368,3,TRUE)*238.85/100)</f>
        <v/>
      </c>
      <c r="X6152" s="4" t="str">
        <f t="shared" si="1161"/>
        <v/>
      </c>
      <c r="Y6152" s="4" t="str">
        <f t="shared" si="1162"/>
        <v/>
      </c>
      <c r="Z6152" s="4" t="str">
        <f t="shared" si="1163"/>
        <v/>
      </c>
      <c r="AA6152" s="4" t="str">
        <f>IF($V6152="","",IF(Y6152&lt;36,0,IF(AND(36&lt;=Y6152,Y6152&lt;71),VLOOKUP($W6152,日射量と図３!$E$6:$F$34,2,TRUE),IF(AND(71&lt;=Y6152,Y6152&lt;107),VLOOKUP($W6152,日射量と図３!$E$6:$G$34,3,TRUE),IF(AND(107&lt;=Y6152,Y6152&lt;143),VLOOKUP($W6152,日射量と図３!$E$6:$H$34,4,TRUE),VLOOKUP($W6152,日射量と図３!$E$6:$I$34,5,TRUE))))))</f>
        <v/>
      </c>
      <c r="AB6152" s="4" t="str">
        <f>IF($V6152="","",IF(Z6152&lt;36,0,IF(AND(36&lt;=Z6152,Z6152&lt;71),VLOOKUP($W6152,日射量と図３!$E$6:$F$34,2,TRUE),IF(AND(71&lt;=Z6152,Z6152&lt;107),VLOOKUP($W6152,日射量と図３!$E$6:$G$34,3,TRUE),IF(AND(107&lt;=Z6152,Z6152&lt;143),VLOOKUP($W6152,日射量と図３!$E$6:$H$34,4,TRUE),VLOOKUP($W6152,日射量と図３!$E$6:$I$34,5,TRUE))))))</f>
        <v/>
      </c>
      <c r="AC6152" s="382" t="str">
        <f t="shared" si="1155"/>
        <v/>
      </c>
      <c r="AD6152" s="382" t="str">
        <f t="shared" si="1156"/>
        <v/>
      </c>
    </row>
    <row r="6153" spans="11:30">
      <c r="K6153" s="4">
        <f t="shared" si="1164"/>
        <v>2</v>
      </c>
      <c r="L6153" s="34">
        <v>43508</v>
      </c>
      <c r="M6153" s="4">
        <v>257</v>
      </c>
      <c r="N6153" s="4">
        <v>6</v>
      </c>
      <c r="O6153" s="31">
        <v>0.20833333333333334</v>
      </c>
      <c r="P6153" s="35">
        <v>1.43</v>
      </c>
      <c r="Q6153" s="36">
        <f t="shared" si="1165"/>
        <v>15</v>
      </c>
      <c r="R6153" s="4">
        <f t="shared" si="1166"/>
        <v>13.57</v>
      </c>
      <c r="S6153" s="31">
        <f t="shared" si="1157"/>
        <v>0.28591435185185182</v>
      </c>
      <c r="T6153" s="31">
        <f t="shared" si="1158"/>
        <v>0.72222222222222221</v>
      </c>
      <c r="U6153" s="4">
        <f t="shared" si="1159"/>
        <v>0</v>
      </c>
      <c r="V6153" s="4" t="str">
        <f t="shared" si="1160"/>
        <v/>
      </c>
      <c r="W6153" s="18" t="str">
        <f>IF(V6153="","",VLOOKUP(L6153,日射量と図３!$A$4:$C$368,3,TRUE)*238.85/100)</f>
        <v/>
      </c>
      <c r="X6153" s="4" t="str">
        <f t="shared" si="1161"/>
        <v/>
      </c>
      <c r="Y6153" s="4" t="str">
        <f t="shared" si="1162"/>
        <v/>
      </c>
      <c r="Z6153" s="4" t="str">
        <f t="shared" si="1163"/>
        <v/>
      </c>
      <c r="AA6153" s="4" t="str">
        <f>IF($V6153="","",IF(Y6153&lt;36,0,IF(AND(36&lt;=Y6153,Y6153&lt;71),VLOOKUP($W6153,日射量と図３!$E$6:$F$34,2,TRUE),IF(AND(71&lt;=Y6153,Y6153&lt;107),VLOOKUP($W6153,日射量と図３!$E$6:$G$34,3,TRUE),IF(AND(107&lt;=Y6153,Y6153&lt;143),VLOOKUP($W6153,日射量と図３!$E$6:$H$34,4,TRUE),VLOOKUP($W6153,日射量と図３!$E$6:$I$34,5,TRUE))))))</f>
        <v/>
      </c>
      <c r="AB6153" s="4" t="str">
        <f>IF($V6153="","",IF(Z6153&lt;36,0,IF(AND(36&lt;=Z6153,Z6153&lt;71),VLOOKUP($W6153,日射量と図３!$E$6:$F$34,2,TRUE),IF(AND(71&lt;=Z6153,Z6153&lt;107),VLOOKUP($W6153,日射量と図３!$E$6:$G$34,3,TRUE),IF(AND(107&lt;=Z6153,Z6153&lt;143),VLOOKUP($W6153,日射量と図３!$E$6:$H$34,4,TRUE),VLOOKUP($W6153,日射量と図３!$E$6:$I$34,5,TRUE))))))</f>
        <v/>
      </c>
      <c r="AC6153" s="382" t="str">
        <f t="shared" si="1155"/>
        <v/>
      </c>
      <c r="AD6153" s="382" t="str">
        <f t="shared" si="1156"/>
        <v/>
      </c>
    </row>
    <row r="6154" spans="11:30">
      <c r="K6154" s="4">
        <f t="shared" si="1164"/>
        <v>2</v>
      </c>
      <c r="L6154" s="34">
        <v>43508</v>
      </c>
      <c r="M6154" s="4">
        <v>257</v>
      </c>
      <c r="N6154" s="4">
        <v>7</v>
      </c>
      <c r="O6154" s="31">
        <v>0.25</v>
      </c>
      <c r="P6154" s="35">
        <v>1.5099999999999998</v>
      </c>
      <c r="Q6154" s="36">
        <f t="shared" si="1165"/>
        <v>15</v>
      </c>
      <c r="R6154" s="4">
        <f t="shared" si="1166"/>
        <v>13.49</v>
      </c>
      <c r="S6154" s="31">
        <f t="shared" si="1157"/>
        <v>0.28591435185185182</v>
      </c>
      <c r="T6154" s="31">
        <f t="shared" si="1158"/>
        <v>0.72222222222222221</v>
      </c>
      <c r="U6154" s="4">
        <f t="shared" si="1159"/>
        <v>0</v>
      </c>
      <c r="V6154" s="4" t="str">
        <f t="shared" si="1160"/>
        <v/>
      </c>
      <c r="W6154" s="18" t="str">
        <f>IF(V6154="","",VLOOKUP(L6154,日射量と図３!$A$4:$C$368,3,TRUE)*238.85/100)</f>
        <v/>
      </c>
      <c r="X6154" s="4" t="str">
        <f t="shared" si="1161"/>
        <v/>
      </c>
      <c r="Y6154" s="4" t="str">
        <f t="shared" si="1162"/>
        <v/>
      </c>
      <c r="Z6154" s="4" t="str">
        <f t="shared" si="1163"/>
        <v/>
      </c>
      <c r="AA6154" s="4" t="str">
        <f>IF($V6154="","",IF(Y6154&lt;36,0,IF(AND(36&lt;=Y6154,Y6154&lt;71),VLOOKUP($W6154,日射量と図３!$E$6:$F$34,2,TRUE),IF(AND(71&lt;=Y6154,Y6154&lt;107),VLOOKUP($W6154,日射量と図３!$E$6:$G$34,3,TRUE),IF(AND(107&lt;=Y6154,Y6154&lt;143),VLOOKUP($W6154,日射量と図３!$E$6:$H$34,4,TRUE),VLOOKUP($W6154,日射量と図３!$E$6:$I$34,5,TRUE))))))</f>
        <v/>
      </c>
      <c r="AB6154" s="4" t="str">
        <f>IF($V6154="","",IF(Z6154&lt;36,0,IF(AND(36&lt;=Z6154,Z6154&lt;71),VLOOKUP($W6154,日射量と図３!$E$6:$F$34,2,TRUE),IF(AND(71&lt;=Z6154,Z6154&lt;107),VLOOKUP($W6154,日射量と図３!$E$6:$G$34,3,TRUE),IF(AND(107&lt;=Z6154,Z6154&lt;143),VLOOKUP($W6154,日射量と図３!$E$6:$H$34,4,TRUE),VLOOKUP($W6154,日射量と図３!$E$6:$I$34,5,TRUE))))))</f>
        <v/>
      </c>
      <c r="AC6154" s="382" t="str">
        <f t="shared" si="1155"/>
        <v/>
      </c>
      <c r="AD6154" s="382" t="str">
        <f t="shared" si="1156"/>
        <v/>
      </c>
    </row>
    <row r="6155" spans="11:30">
      <c r="K6155" s="4">
        <f t="shared" si="1164"/>
        <v>2</v>
      </c>
      <c r="L6155" s="34">
        <v>43508</v>
      </c>
      <c r="M6155" s="4">
        <v>257</v>
      </c>
      <c r="N6155" s="4">
        <v>8</v>
      </c>
      <c r="O6155" s="31">
        <v>0.29166666666666669</v>
      </c>
      <c r="P6155" s="35">
        <v>1.48</v>
      </c>
      <c r="Q6155" s="36">
        <f t="shared" si="1165"/>
        <v>12</v>
      </c>
      <c r="R6155" s="4">
        <f t="shared" si="1166"/>
        <v>10.52</v>
      </c>
      <c r="S6155" s="31">
        <f t="shared" si="1157"/>
        <v>0.28591435185185182</v>
      </c>
      <c r="T6155" s="31">
        <f t="shared" si="1158"/>
        <v>0.72222222222222221</v>
      </c>
      <c r="U6155" s="4">
        <f t="shared" si="1159"/>
        <v>10.52</v>
      </c>
      <c r="V6155" s="4" t="str">
        <f t="shared" si="1160"/>
        <v/>
      </c>
      <c r="W6155" s="18" t="str">
        <f>IF(V6155="","",VLOOKUP(L6155,日射量と図３!$A$4:$C$368,3,TRUE)*238.85/100)</f>
        <v/>
      </c>
      <c r="X6155" s="4" t="str">
        <f t="shared" si="1161"/>
        <v/>
      </c>
      <c r="Y6155" s="4" t="str">
        <f t="shared" si="1162"/>
        <v/>
      </c>
      <c r="Z6155" s="4" t="str">
        <f t="shared" si="1163"/>
        <v/>
      </c>
      <c r="AA6155" s="4" t="str">
        <f>IF($V6155="","",IF(Y6155&lt;36,0,IF(AND(36&lt;=Y6155,Y6155&lt;71),VLOOKUP($W6155,日射量と図３!$E$6:$F$34,2,TRUE),IF(AND(71&lt;=Y6155,Y6155&lt;107),VLOOKUP($W6155,日射量と図３!$E$6:$G$34,3,TRUE),IF(AND(107&lt;=Y6155,Y6155&lt;143),VLOOKUP($W6155,日射量と図３!$E$6:$H$34,4,TRUE),VLOOKUP($W6155,日射量と図３!$E$6:$I$34,5,TRUE))))))</f>
        <v/>
      </c>
      <c r="AB6155" s="4" t="str">
        <f>IF($V6155="","",IF(Z6155&lt;36,0,IF(AND(36&lt;=Z6155,Z6155&lt;71),VLOOKUP($W6155,日射量と図３!$E$6:$F$34,2,TRUE),IF(AND(71&lt;=Z6155,Z6155&lt;107),VLOOKUP($W6155,日射量と図３!$E$6:$G$34,3,TRUE),IF(AND(107&lt;=Z6155,Z6155&lt;143),VLOOKUP($W6155,日射量と図３!$E$6:$H$34,4,TRUE),VLOOKUP($W6155,日射量と図３!$E$6:$I$34,5,TRUE))))))</f>
        <v/>
      </c>
      <c r="AC6155" s="382" t="str">
        <f t="shared" si="1155"/>
        <v/>
      </c>
      <c r="AD6155" s="382" t="str">
        <f t="shared" si="1156"/>
        <v/>
      </c>
    </row>
    <row r="6156" spans="11:30">
      <c r="K6156" s="4">
        <f t="shared" si="1164"/>
        <v>2</v>
      </c>
      <c r="L6156" s="34">
        <v>43508</v>
      </c>
      <c r="M6156" s="4">
        <v>257</v>
      </c>
      <c r="N6156" s="4">
        <v>9</v>
      </c>
      <c r="O6156" s="31">
        <v>0.33333333333333331</v>
      </c>
      <c r="P6156" s="35">
        <v>2.2000000000000002</v>
      </c>
      <c r="Q6156" s="36">
        <f t="shared" si="1165"/>
        <v>12</v>
      </c>
      <c r="R6156" s="4">
        <f t="shared" si="1166"/>
        <v>9.8000000000000007</v>
      </c>
      <c r="S6156" s="31">
        <f t="shared" si="1157"/>
        <v>0.28591435185185182</v>
      </c>
      <c r="T6156" s="31">
        <f t="shared" si="1158"/>
        <v>0.72222222222222221</v>
      </c>
      <c r="U6156" s="4">
        <f t="shared" si="1159"/>
        <v>9.8000000000000007</v>
      </c>
      <c r="V6156" s="4" t="str">
        <f t="shared" si="1160"/>
        <v/>
      </c>
      <c r="W6156" s="18" t="str">
        <f>IF(V6156="","",VLOOKUP(L6156,日射量と図３!$A$4:$C$368,3,TRUE)*238.85/100)</f>
        <v/>
      </c>
      <c r="X6156" s="4" t="str">
        <f t="shared" si="1161"/>
        <v/>
      </c>
      <c r="Y6156" s="4" t="str">
        <f t="shared" si="1162"/>
        <v/>
      </c>
      <c r="Z6156" s="4" t="str">
        <f t="shared" si="1163"/>
        <v/>
      </c>
      <c r="AA6156" s="4" t="str">
        <f>IF($V6156="","",IF(Y6156&lt;36,0,IF(AND(36&lt;=Y6156,Y6156&lt;71),VLOOKUP($W6156,日射量と図３!$E$6:$F$34,2,TRUE),IF(AND(71&lt;=Y6156,Y6156&lt;107),VLOOKUP($W6156,日射量と図３!$E$6:$G$34,3,TRUE),IF(AND(107&lt;=Y6156,Y6156&lt;143),VLOOKUP($W6156,日射量と図３!$E$6:$H$34,4,TRUE),VLOOKUP($W6156,日射量と図３!$E$6:$I$34,5,TRUE))))))</f>
        <v/>
      </c>
      <c r="AB6156" s="4" t="str">
        <f>IF($V6156="","",IF(Z6156&lt;36,0,IF(AND(36&lt;=Z6156,Z6156&lt;71),VLOOKUP($W6156,日射量と図３!$E$6:$F$34,2,TRUE),IF(AND(71&lt;=Z6156,Z6156&lt;107),VLOOKUP($W6156,日射量と図３!$E$6:$G$34,3,TRUE),IF(AND(107&lt;=Z6156,Z6156&lt;143),VLOOKUP($W6156,日射量と図３!$E$6:$H$34,4,TRUE),VLOOKUP($W6156,日射量と図３!$E$6:$I$34,5,TRUE))))))</f>
        <v/>
      </c>
      <c r="AC6156" s="382" t="str">
        <f t="shared" si="1155"/>
        <v/>
      </c>
      <c r="AD6156" s="382" t="str">
        <f t="shared" si="1156"/>
        <v/>
      </c>
    </row>
    <row r="6157" spans="11:30">
      <c r="K6157" s="4">
        <f t="shared" si="1164"/>
        <v>2</v>
      </c>
      <c r="L6157" s="34">
        <v>43508</v>
      </c>
      <c r="M6157" s="4">
        <v>257</v>
      </c>
      <c r="N6157" s="4">
        <v>10</v>
      </c>
      <c r="O6157" s="31">
        <v>0.375</v>
      </c>
      <c r="P6157" s="35">
        <v>3.75</v>
      </c>
      <c r="Q6157" s="36">
        <f t="shared" si="1165"/>
        <v>12</v>
      </c>
      <c r="R6157" s="4">
        <f t="shared" si="1166"/>
        <v>8.25</v>
      </c>
      <c r="S6157" s="31">
        <f t="shared" si="1157"/>
        <v>0.28591435185185182</v>
      </c>
      <c r="T6157" s="31">
        <f t="shared" si="1158"/>
        <v>0.72222222222222221</v>
      </c>
      <c r="U6157" s="4">
        <f t="shared" si="1159"/>
        <v>8.25</v>
      </c>
      <c r="V6157" s="4" t="str">
        <f t="shared" si="1160"/>
        <v/>
      </c>
      <c r="W6157" s="18" t="str">
        <f>IF(V6157="","",VLOOKUP(L6157,日射量と図３!$A$4:$C$368,3,TRUE)*238.85/100)</f>
        <v/>
      </c>
      <c r="X6157" s="4" t="str">
        <f t="shared" si="1161"/>
        <v/>
      </c>
      <c r="Y6157" s="4" t="str">
        <f t="shared" si="1162"/>
        <v/>
      </c>
      <c r="Z6157" s="4" t="str">
        <f t="shared" si="1163"/>
        <v/>
      </c>
      <c r="AA6157" s="4" t="str">
        <f>IF($V6157="","",IF(Y6157&lt;36,0,IF(AND(36&lt;=Y6157,Y6157&lt;71),VLOOKUP($W6157,日射量と図３!$E$6:$F$34,2,TRUE),IF(AND(71&lt;=Y6157,Y6157&lt;107),VLOOKUP($W6157,日射量と図３!$E$6:$G$34,3,TRUE),IF(AND(107&lt;=Y6157,Y6157&lt;143),VLOOKUP($W6157,日射量と図３!$E$6:$H$34,4,TRUE),VLOOKUP($W6157,日射量と図３!$E$6:$I$34,5,TRUE))))))</f>
        <v/>
      </c>
      <c r="AB6157" s="4" t="str">
        <f>IF($V6157="","",IF(Z6157&lt;36,0,IF(AND(36&lt;=Z6157,Z6157&lt;71),VLOOKUP($W6157,日射量と図３!$E$6:$F$34,2,TRUE),IF(AND(71&lt;=Z6157,Z6157&lt;107),VLOOKUP($W6157,日射量と図３!$E$6:$G$34,3,TRUE),IF(AND(107&lt;=Z6157,Z6157&lt;143),VLOOKUP($W6157,日射量と図３!$E$6:$H$34,4,TRUE),VLOOKUP($W6157,日射量と図３!$E$6:$I$34,5,TRUE))))))</f>
        <v/>
      </c>
      <c r="AC6157" s="382" t="str">
        <f t="shared" si="1155"/>
        <v/>
      </c>
      <c r="AD6157" s="382" t="str">
        <f t="shared" si="1156"/>
        <v/>
      </c>
    </row>
    <row r="6158" spans="11:30">
      <c r="K6158" s="4">
        <f t="shared" si="1164"/>
        <v>2</v>
      </c>
      <c r="L6158" s="34">
        <v>43508</v>
      </c>
      <c r="M6158" s="4">
        <v>257</v>
      </c>
      <c r="N6158" s="4">
        <v>11</v>
      </c>
      <c r="O6158" s="31">
        <v>0.41666666666666669</v>
      </c>
      <c r="P6158" s="35">
        <v>5.1100000000000003</v>
      </c>
      <c r="Q6158" s="36">
        <f t="shared" si="1165"/>
        <v>12</v>
      </c>
      <c r="R6158" s="4">
        <f t="shared" si="1166"/>
        <v>6.89</v>
      </c>
      <c r="S6158" s="31">
        <f t="shared" si="1157"/>
        <v>0.28591435185185182</v>
      </c>
      <c r="T6158" s="31">
        <f t="shared" si="1158"/>
        <v>0.72222222222222221</v>
      </c>
      <c r="U6158" s="4">
        <f t="shared" si="1159"/>
        <v>6.89</v>
      </c>
      <c r="V6158" s="4" t="str">
        <f t="shared" si="1160"/>
        <v/>
      </c>
      <c r="W6158" s="18" t="str">
        <f>IF(V6158="","",VLOOKUP(L6158,日射量と図３!$A$4:$C$368,3,TRUE)*238.85/100)</f>
        <v/>
      </c>
      <c r="X6158" s="4" t="str">
        <f t="shared" si="1161"/>
        <v/>
      </c>
      <c r="Y6158" s="4" t="str">
        <f t="shared" si="1162"/>
        <v/>
      </c>
      <c r="Z6158" s="4" t="str">
        <f t="shared" si="1163"/>
        <v/>
      </c>
      <c r="AA6158" s="4" t="str">
        <f>IF($V6158="","",IF(Y6158&lt;36,0,IF(AND(36&lt;=Y6158,Y6158&lt;71),VLOOKUP($W6158,日射量と図３!$E$6:$F$34,2,TRUE),IF(AND(71&lt;=Y6158,Y6158&lt;107),VLOOKUP($W6158,日射量と図３!$E$6:$G$34,3,TRUE),IF(AND(107&lt;=Y6158,Y6158&lt;143),VLOOKUP($W6158,日射量と図３!$E$6:$H$34,4,TRUE),VLOOKUP($W6158,日射量と図３!$E$6:$I$34,5,TRUE))))))</f>
        <v/>
      </c>
      <c r="AB6158" s="4" t="str">
        <f>IF($V6158="","",IF(Z6158&lt;36,0,IF(AND(36&lt;=Z6158,Z6158&lt;71),VLOOKUP($W6158,日射量と図３!$E$6:$F$34,2,TRUE),IF(AND(71&lt;=Z6158,Z6158&lt;107),VLOOKUP($W6158,日射量と図３!$E$6:$G$34,3,TRUE),IF(AND(107&lt;=Z6158,Z6158&lt;143),VLOOKUP($W6158,日射量と図３!$E$6:$H$34,4,TRUE),VLOOKUP($W6158,日射量と図３!$E$6:$I$34,5,TRUE))))))</f>
        <v/>
      </c>
      <c r="AC6158" s="382" t="str">
        <f t="shared" si="1155"/>
        <v/>
      </c>
      <c r="AD6158" s="382" t="str">
        <f t="shared" si="1156"/>
        <v/>
      </c>
    </row>
    <row r="6159" spans="11:30">
      <c r="K6159" s="4">
        <f t="shared" si="1164"/>
        <v>2</v>
      </c>
      <c r="L6159" s="34">
        <v>43508</v>
      </c>
      <c r="M6159" s="4">
        <v>257</v>
      </c>
      <c r="N6159" s="4">
        <v>12</v>
      </c>
      <c r="O6159" s="31">
        <v>0.45833333333333331</v>
      </c>
      <c r="P6159" s="35">
        <v>6.7399999999999993</v>
      </c>
      <c r="Q6159" s="36">
        <f t="shared" si="1165"/>
        <v>12</v>
      </c>
      <c r="R6159" s="4">
        <f t="shared" si="1166"/>
        <v>5.2600000000000007</v>
      </c>
      <c r="S6159" s="31">
        <f t="shared" si="1157"/>
        <v>0.28591435185185182</v>
      </c>
      <c r="T6159" s="31">
        <f t="shared" si="1158"/>
        <v>0.72222222222222221</v>
      </c>
      <c r="U6159" s="4">
        <f t="shared" si="1159"/>
        <v>5.2600000000000007</v>
      </c>
      <c r="V6159" s="4" t="str">
        <f t="shared" si="1160"/>
        <v/>
      </c>
      <c r="W6159" s="18" t="str">
        <f>IF(V6159="","",VLOOKUP(L6159,日射量と図３!$A$4:$C$368,3,TRUE)*238.85/100)</f>
        <v/>
      </c>
      <c r="X6159" s="4" t="str">
        <f t="shared" si="1161"/>
        <v/>
      </c>
      <c r="Y6159" s="4" t="str">
        <f t="shared" si="1162"/>
        <v/>
      </c>
      <c r="Z6159" s="4" t="str">
        <f t="shared" si="1163"/>
        <v/>
      </c>
      <c r="AA6159" s="4" t="str">
        <f>IF($V6159="","",IF(Y6159&lt;36,0,IF(AND(36&lt;=Y6159,Y6159&lt;71),VLOOKUP($W6159,日射量と図３!$E$6:$F$34,2,TRUE),IF(AND(71&lt;=Y6159,Y6159&lt;107),VLOOKUP($W6159,日射量と図３!$E$6:$G$34,3,TRUE),IF(AND(107&lt;=Y6159,Y6159&lt;143),VLOOKUP($W6159,日射量と図３!$E$6:$H$34,4,TRUE),VLOOKUP($W6159,日射量と図３!$E$6:$I$34,5,TRUE))))))</f>
        <v/>
      </c>
      <c r="AB6159" s="4" t="str">
        <f>IF($V6159="","",IF(Z6159&lt;36,0,IF(AND(36&lt;=Z6159,Z6159&lt;71),VLOOKUP($W6159,日射量と図３!$E$6:$F$34,2,TRUE),IF(AND(71&lt;=Z6159,Z6159&lt;107),VLOOKUP($W6159,日射量と図３!$E$6:$G$34,3,TRUE),IF(AND(107&lt;=Z6159,Z6159&lt;143),VLOOKUP($W6159,日射量と図３!$E$6:$H$34,4,TRUE),VLOOKUP($W6159,日射量と図３!$E$6:$I$34,5,TRUE))))))</f>
        <v/>
      </c>
      <c r="AC6159" s="382" t="str">
        <f t="shared" ref="AC6159:AC6222" si="1167">IF(V6159="","",IF((($AH$18*$AH$30*V6159*3600/1000000)/1000-AA6159*$AG$18*10*0.0000041868)&lt;=0,0,AA6159*$AG$18*10*0.0000041868))</f>
        <v/>
      </c>
      <c r="AD6159" s="382" t="str">
        <f t="shared" ref="AD6159:AD6222" si="1168">IF(V6159="","",IF((($AH$19*$AH$30*V6159*3600/1000000)/1000-AB6159*$AG$19*10*0.0000041868)&lt;=0,0,AB6159*$AG$19*10*0.0000041868))</f>
        <v/>
      </c>
    </row>
    <row r="6160" spans="11:30">
      <c r="K6160" s="4">
        <f t="shared" si="1164"/>
        <v>2</v>
      </c>
      <c r="L6160" s="34">
        <v>43508</v>
      </c>
      <c r="M6160" s="4">
        <v>257</v>
      </c>
      <c r="N6160" s="4">
        <v>13</v>
      </c>
      <c r="O6160" s="31">
        <v>0.5</v>
      </c>
      <c r="P6160" s="35">
        <v>7.4799999999999986</v>
      </c>
      <c r="Q6160" s="36">
        <f t="shared" si="1165"/>
        <v>12</v>
      </c>
      <c r="R6160" s="4">
        <f t="shared" si="1166"/>
        <v>4.5200000000000014</v>
      </c>
      <c r="S6160" s="31">
        <f t="shared" si="1157"/>
        <v>0.28591435185185182</v>
      </c>
      <c r="T6160" s="31">
        <f t="shared" si="1158"/>
        <v>0.72222222222222221</v>
      </c>
      <c r="U6160" s="4">
        <f t="shared" si="1159"/>
        <v>4.5200000000000014</v>
      </c>
      <c r="V6160" s="4" t="str">
        <f t="shared" si="1160"/>
        <v/>
      </c>
      <c r="W6160" s="18" t="str">
        <f>IF(V6160="","",VLOOKUP(L6160,日射量と図３!$A$4:$C$368,3,TRUE)*238.85/100)</f>
        <v/>
      </c>
      <c r="X6160" s="4" t="str">
        <f t="shared" si="1161"/>
        <v/>
      </c>
      <c r="Y6160" s="4" t="str">
        <f t="shared" si="1162"/>
        <v/>
      </c>
      <c r="Z6160" s="4" t="str">
        <f t="shared" si="1163"/>
        <v/>
      </c>
      <c r="AA6160" s="4" t="str">
        <f>IF($V6160="","",IF(Y6160&lt;36,0,IF(AND(36&lt;=Y6160,Y6160&lt;71),VLOOKUP($W6160,日射量と図３!$E$6:$F$34,2,TRUE),IF(AND(71&lt;=Y6160,Y6160&lt;107),VLOOKUP($W6160,日射量と図３!$E$6:$G$34,3,TRUE),IF(AND(107&lt;=Y6160,Y6160&lt;143),VLOOKUP($W6160,日射量と図３!$E$6:$H$34,4,TRUE),VLOOKUP($W6160,日射量と図３!$E$6:$I$34,5,TRUE))))))</f>
        <v/>
      </c>
      <c r="AB6160" s="4" t="str">
        <f>IF($V6160="","",IF(Z6160&lt;36,0,IF(AND(36&lt;=Z6160,Z6160&lt;71),VLOOKUP($W6160,日射量と図３!$E$6:$F$34,2,TRUE),IF(AND(71&lt;=Z6160,Z6160&lt;107),VLOOKUP($W6160,日射量と図３!$E$6:$G$34,3,TRUE),IF(AND(107&lt;=Z6160,Z6160&lt;143),VLOOKUP($W6160,日射量と図３!$E$6:$H$34,4,TRUE),VLOOKUP($W6160,日射量と図３!$E$6:$I$34,5,TRUE))))))</f>
        <v/>
      </c>
      <c r="AC6160" s="382" t="str">
        <f t="shared" si="1167"/>
        <v/>
      </c>
      <c r="AD6160" s="382" t="str">
        <f t="shared" si="1168"/>
        <v/>
      </c>
    </row>
    <row r="6161" spans="11:30">
      <c r="K6161" s="4">
        <f t="shared" si="1164"/>
        <v>2</v>
      </c>
      <c r="L6161" s="34">
        <v>43508</v>
      </c>
      <c r="M6161" s="4">
        <v>257</v>
      </c>
      <c r="N6161" s="4">
        <v>14</v>
      </c>
      <c r="O6161" s="31">
        <v>0.54166666666666663</v>
      </c>
      <c r="P6161" s="35">
        <v>8.1999999999999993</v>
      </c>
      <c r="Q6161" s="36">
        <f t="shared" si="1165"/>
        <v>12</v>
      </c>
      <c r="R6161" s="4">
        <f t="shared" si="1166"/>
        <v>3.8000000000000007</v>
      </c>
      <c r="S6161" s="31">
        <f t="shared" si="1157"/>
        <v>0.28591435185185182</v>
      </c>
      <c r="T6161" s="31">
        <f t="shared" si="1158"/>
        <v>0.72222222222222221</v>
      </c>
      <c r="U6161" s="4">
        <f t="shared" si="1159"/>
        <v>3.8000000000000007</v>
      </c>
      <c r="V6161" s="4" t="str">
        <f t="shared" si="1160"/>
        <v/>
      </c>
      <c r="W6161" s="18" t="str">
        <f>IF(V6161="","",VLOOKUP(L6161,日射量と図３!$A$4:$C$368,3,TRUE)*238.85/100)</f>
        <v/>
      </c>
      <c r="X6161" s="4" t="str">
        <f t="shared" si="1161"/>
        <v/>
      </c>
      <c r="Y6161" s="4" t="str">
        <f t="shared" si="1162"/>
        <v/>
      </c>
      <c r="Z6161" s="4" t="str">
        <f t="shared" si="1163"/>
        <v/>
      </c>
      <c r="AA6161" s="4" t="str">
        <f>IF($V6161="","",IF(Y6161&lt;36,0,IF(AND(36&lt;=Y6161,Y6161&lt;71),VLOOKUP($W6161,日射量と図３!$E$6:$F$34,2,TRUE),IF(AND(71&lt;=Y6161,Y6161&lt;107),VLOOKUP($W6161,日射量と図３!$E$6:$G$34,3,TRUE),IF(AND(107&lt;=Y6161,Y6161&lt;143),VLOOKUP($W6161,日射量と図３!$E$6:$H$34,4,TRUE),VLOOKUP($W6161,日射量と図３!$E$6:$I$34,5,TRUE))))))</f>
        <v/>
      </c>
      <c r="AB6161" s="4" t="str">
        <f>IF($V6161="","",IF(Z6161&lt;36,0,IF(AND(36&lt;=Z6161,Z6161&lt;71),VLOOKUP($W6161,日射量と図３!$E$6:$F$34,2,TRUE),IF(AND(71&lt;=Z6161,Z6161&lt;107),VLOOKUP($W6161,日射量と図３!$E$6:$G$34,3,TRUE),IF(AND(107&lt;=Z6161,Z6161&lt;143),VLOOKUP($W6161,日射量と図３!$E$6:$H$34,4,TRUE),VLOOKUP($W6161,日射量と図３!$E$6:$I$34,5,TRUE))))))</f>
        <v/>
      </c>
      <c r="AC6161" s="382" t="str">
        <f t="shared" si="1167"/>
        <v/>
      </c>
      <c r="AD6161" s="382" t="str">
        <f t="shared" si="1168"/>
        <v/>
      </c>
    </row>
    <row r="6162" spans="11:30">
      <c r="K6162" s="4">
        <f t="shared" si="1164"/>
        <v>2</v>
      </c>
      <c r="L6162" s="34">
        <v>43508</v>
      </c>
      <c r="M6162" s="4">
        <v>257</v>
      </c>
      <c r="N6162" s="4">
        <v>15</v>
      </c>
      <c r="O6162" s="31">
        <v>0.58333333333333337</v>
      </c>
      <c r="P6162" s="35">
        <v>8.6100000000000012</v>
      </c>
      <c r="Q6162" s="36">
        <f t="shared" si="1165"/>
        <v>12</v>
      </c>
      <c r="R6162" s="4">
        <f t="shared" si="1166"/>
        <v>3.3899999999999988</v>
      </c>
      <c r="S6162" s="31">
        <f t="shared" si="1157"/>
        <v>0.28591435185185182</v>
      </c>
      <c r="T6162" s="31">
        <f t="shared" si="1158"/>
        <v>0.72222222222222221</v>
      </c>
      <c r="U6162" s="4">
        <f t="shared" si="1159"/>
        <v>3.3899999999999988</v>
      </c>
      <c r="V6162" s="4" t="str">
        <f t="shared" si="1160"/>
        <v/>
      </c>
      <c r="W6162" s="18" t="str">
        <f>IF(V6162="","",VLOOKUP(L6162,日射量と図３!$A$4:$C$368,3,TRUE)*238.85/100)</f>
        <v/>
      </c>
      <c r="X6162" s="4" t="str">
        <f t="shared" si="1161"/>
        <v/>
      </c>
      <c r="Y6162" s="4" t="str">
        <f t="shared" si="1162"/>
        <v/>
      </c>
      <c r="Z6162" s="4" t="str">
        <f t="shared" si="1163"/>
        <v/>
      </c>
      <c r="AA6162" s="4" t="str">
        <f>IF($V6162="","",IF(Y6162&lt;36,0,IF(AND(36&lt;=Y6162,Y6162&lt;71),VLOOKUP($W6162,日射量と図３!$E$6:$F$34,2,TRUE),IF(AND(71&lt;=Y6162,Y6162&lt;107),VLOOKUP($W6162,日射量と図３!$E$6:$G$34,3,TRUE),IF(AND(107&lt;=Y6162,Y6162&lt;143),VLOOKUP($W6162,日射量と図３!$E$6:$H$34,4,TRUE),VLOOKUP($W6162,日射量と図３!$E$6:$I$34,5,TRUE))))))</f>
        <v/>
      </c>
      <c r="AB6162" s="4" t="str">
        <f>IF($V6162="","",IF(Z6162&lt;36,0,IF(AND(36&lt;=Z6162,Z6162&lt;71),VLOOKUP($W6162,日射量と図３!$E$6:$F$34,2,TRUE),IF(AND(71&lt;=Z6162,Z6162&lt;107),VLOOKUP($W6162,日射量と図３!$E$6:$G$34,3,TRUE),IF(AND(107&lt;=Z6162,Z6162&lt;143),VLOOKUP($W6162,日射量と図３!$E$6:$H$34,4,TRUE),VLOOKUP($W6162,日射量と図３!$E$6:$I$34,5,TRUE))))))</f>
        <v/>
      </c>
      <c r="AC6162" s="382" t="str">
        <f t="shared" si="1167"/>
        <v/>
      </c>
      <c r="AD6162" s="382" t="str">
        <f t="shared" si="1168"/>
        <v/>
      </c>
    </row>
    <row r="6163" spans="11:30">
      <c r="K6163" s="4">
        <f t="shared" si="1164"/>
        <v>2</v>
      </c>
      <c r="L6163" s="34">
        <v>43508</v>
      </c>
      <c r="M6163" s="4">
        <v>257</v>
      </c>
      <c r="N6163" s="4">
        <v>16</v>
      </c>
      <c r="O6163" s="31">
        <v>0.625</v>
      </c>
      <c r="P6163" s="35">
        <v>8.84</v>
      </c>
      <c r="Q6163" s="36">
        <f t="shared" si="1165"/>
        <v>16</v>
      </c>
      <c r="R6163" s="4">
        <f t="shared" si="1166"/>
        <v>7.16</v>
      </c>
      <c r="S6163" s="31">
        <f t="shared" si="1157"/>
        <v>0.28591435185185182</v>
      </c>
      <c r="T6163" s="31">
        <f t="shared" si="1158"/>
        <v>0.72222222222222221</v>
      </c>
      <c r="U6163" s="4">
        <f t="shared" si="1159"/>
        <v>7.16</v>
      </c>
      <c r="V6163" s="4" t="str">
        <f t="shared" si="1160"/>
        <v/>
      </c>
      <c r="W6163" s="18" t="str">
        <f>IF(V6163="","",VLOOKUP(L6163,日射量と図３!$A$4:$C$368,3,TRUE)*238.85/100)</f>
        <v/>
      </c>
      <c r="X6163" s="4" t="str">
        <f t="shared" si="1161"/>
        <v/>
      </c>
      <c r="Y6163" s="4" t="str">
        <f t="shared" si="1162"/>
        <v/>
      </c>
      <c r="Z6163" s="4" t="str">
        <f t="shared" si="1163"/>
        <v/>
      </c>
      <c r="AA6163" s="4" t="str">
        <f>IF($V6163="","",IF(Y6163&lt;36,0,IF(AND(36&lt;=Y6163,Y6163&lt;71),VLOOKUP($W6163,日射量と図３!$E$6:$F$34,2,TRUE),IF(AND(71&lt;=Y6163,Y6163&lt;107),VLOOKUP($W6163,日射量と図３!$E$6:$G$34,3,TRUE),IF(AND(107&lt;=Y6163,Y6163&lt;143),VLOOKUP($W6163,日射量と図３!$E$6:$H$34,4,TRUE),VLOOKUP($W6163,日射量と図３!$E$6:$I$34,5,TRUE))))))</f>
        <v/>
      </c>
      <c r="AB6163" s="4" t="str">
        <f>IF($V6163="","",IF(Z6163&lt;36,0,IF(AND(36&lt;=Z6163,Z6163&lt;71),VLOOKUP($W6163,日射量と図３!$E$6:$F$34,2,TRUE),IF(AND(71&lt;=Z6163,Z6163&lt;107),VLOOKUP($W6163,日射量と図３!$E$6:$G$34,3,TRUE),IF(AND(107&lt;=Z6163,Z6163&lt;143),VLOOKUP($W6163,日射量と図３!$E$6:$H$34,4,TRUE),VLOOKUP($W6163,日射量と図３!$E$6:$I$34,5,TRUE))))))</f>
        <v/>
      </c>
      <c r="AC6163" s="382" t="str">
        <f t="shared" si="1167"/>
        <v/>
      </c>
      <c r="AD6163" s="382" t="str">
        <f t="shared" si="1168"/>
        <v/>
      </c>
    </row>
    <row r="6164" spans="11:30">
      <c r="K6164" s="4">
        <f t="shared" si="1164"/>
        <v>2</v>
      </c>
      <c r="L6164" s="34">
        <v>43508</v>
      </c>
      <c r="M6164" s="4">
        <v>257</v>
      </c>
      <c r="N6164" s="4">
        <v>17</v>
      </c>
      <c r="O6164" s="31">
        <v>0.66666666666666663</v>
      </c>
      <c r="P6164" s="35">
        <v>8.14</v>
      </c>
      <c r="Q6164" s="36">
        <f t="shared" si="1165"/>
        <v>16</v>
      </c>
      <c r="R6164" s="4">
        <f t="shared" si="1166"/>
        <v>7.8599999999999994</v>
      </c>
      <c r="S6164" s="31">
        <f t="shared" si="1157"/>
        <v>0.28591435185185182</v>
      </c>
      <c r="T6164" s="31">
        <f t="shared" si="1158"/>
        <v>0.72222222222222221</v>
      </c>
      <c r="U6164" s="4">
        <f t="shared" si="1159"/>
        <v>7.8599999999999994</v>
      </c>
      <c r="V6164" s="4" t="str">
        <f t="shared" si="1160"/>
        <v/>
      </c>
      <c r="W6164" s="18" t="str">
        <f>IF(V6164="","",VLOOKUP(L6164,日射量と図３!$A$4:$C$368,3,TRUE)*238.85/100)</f>
        <v/>
      </c>
      <c r="X6164" s="4" t="str">
        <f t="shared" si="1161"/>
        <v/>
      </c>
      <c r="Y6164" s="4" t="str">
        <f t="shared" si="1162"/>
        <v/>
      </c>
      <c r="Z6164" s="4" t="str">
        <f t="shared" si="1163"/>
        <v/>
      </c>
      <c r="AA6164" s="4" t="str">
        <f>IF($V6164="","",IF(Y6164&lt;36,0,IF(AND(36&lt;=Y6164,Y6164&lt;71),VLOOKUP($W6164,日射量と図３!$E$6:$F$34,2,TRUE),IF(AND(71&lt;=Y6164,Y6164&lt;107),VLOOKUP($W6164,日射量と図３!$E$6:$G$34,3,TRUE),IF(AND(107&lt;=Y6164,Y6164&lt;143),VLOOKUP($W6164,日射量と図３!$E$6:$H$34,4,TRUE),VLOOKUP($W6164,日射量と図３!$E$6:$I$34,5,TRUE))))))</f>
        <v/>
      </c>
      <c r="AB6164" s="4" t="str">
        <f>IF($V6164="","",IF(Z6164&lt;36,0,IF(AND(36&lt;=Z6164,Z6164&lt;71),VLOOKUP($W6164,日射量と図３!$E$6:$F$34,2,TRUE),IF(AND(71&lt;=Z6164,Z6164&lt;107),VLOOKUP($W6164,日射量と図３!$E$6:$G$34,3,TRUE),IF(AND(107&lt;=Z6164,Z6164&lt;143),VLOOKUP($W6164,日射量と図３!$E$6:$H$34,4,TRUE),VLOOKUP($W6164,日射量と図３!$E$6:$I$34,5,TRUE))))))</f>
        <v/>
      </c>
      <c r="AC6164" s="382" t="str">
        <f t="shared" si="1167"/>
        <v/>
      </c>
      <c r="AD6164" s="382" t="str">
        <f t="shared" si="1168"/>
        <v/>
      </c>
    </row>
    <row r="6165" spans="11:30">
      <c r="K6165" s="4">
        <f t="shared" si="1164"/>
        <v>2</v>
      </c>
      <c r="L6165" s="34">
        <v>43508</v>
      </c>
      <c r="M6165" s="4">
        <v>257</v>
      </c>
      <c r="N6165" s="4">
        <v>18</v>
      </c>
      <c r="O6165" s="31">
        <v>0.70833333333333337</v>
      </c>
      <c r="P6165" s="35">
        <v>7.33</v>
      </c>
      <c r="Q6165" s="36">
        <f t="shared" si="1165"/>
        <v>16</v>
      </c>
      <c r="R6165" s="4">
        <f t="shared" si="1166"/>
        <v>8.67</v>
      </c>
      <c r="S6165" s="31">
        <f t="shared" ref="S6165:S6228" si="1169">VLOOKUP(K6165,$AF$45:$AH$49,2,TRUE)</f>
        <v>0.28591435185185182</v>
      </c>
      <c r="T6165" s="31">
        <f t="shared" ref="T6165:T6228" si="1170">VLOOKUP(K6165,$AF$45:$AH$49,3,TRUE)</f>
        <v>0.72222222222222221</v>
      </c>
      <c r="U6165" s="4">
        <f t="shared" ref="U6165:U6228" si="1171">IF(AND(S6165&lt;O6165,O6165&lt;T6165),R6165,0)</f>
        <v>8.67</v>
      </c>
      <c r="V6165" s="4" t="str">
        <f t="shared" ref="V6165:V6228" si="1172">IF(N6165=1,SUM(U6165:U6188),"")</f>
        <v/>
      </c>
      <c r="W6165" s="18" t="str">
        <f>IF(V6165="","",VLOOKUP(L6165,日射量と図３!$A$4:$C$368,3,TRUE)*238.85/100)</f>
        <v/>
      </c>
      <c r="X6165" s="4" t="str">
        <f t="shared" ref="X6165:X6228" si="1173">IF(V6165="","",VLOOKUP(K6165,$AF$45:$AJ$49,5,TRUE))</f>
        <v/>
      </c>
      <c r="Y6165" s="4" t="str">
        <f t="shared" si="1162"/>
        <v/>
      </c>
      <c r="Z6165" s="4" t="str">
        <f t="shared" si="1163"/>
        <v/>
      </c>
      <c r="AA6165" s="4" t="str">
        <f>IF($V6165="","",IF(Y6165&lt;36,0,IF(AND(36&lt;=Y6165,Y6165&lt;71),VLOOKUP($W6165,日射量と図３!$E$6:$F$34,2,TRUE),IF(AND(71&lt;=Y6165,Y6165&lt;107),VLOOKUP($W6165,日射量と図３!$E$6:$G$34,3,TRUE),IF(AND(107&lt;=Y6165,Y6165&lt;143),VLOOKUP($W6165,日射量と図３!$E$6:$H$34,4,TRUE),VLOOKUP($W6165,日射量と図３!$E$6:$I$34,5,TRUE))))))</f>
        <v/>
      </c>
      <c r="AB6165" s="4" t="str">
        <f>IF($V6165="","",IF(Z6165&lt;36,0,IF(AND(36&lt;=Z6165,Z6165&lt;71),VLOOKUP($W6165,日射量と図３!$E$6:$F$34,2,TRUE),IF(AND(71&lt;=Z6165,Z6165&lt;107),VLOOKUP($W6165,日射量と図３!$E$6:$G$34,3,TRUE),IF(AND(107&lt;=Z6165,Z6165&lt;143),VLOOKUP($W6165,日射量と図３!$E$6:$H$34,4,TRUE),VLOOKUP($W6165,日射量と図３!$E$6:$I$34,5,TRUE))))))</f>
        <v/>
      </c>
      <c r="AC6165" s="382" t="str">
        <f t="shared" si="1167"/>
        <v/>
      </c>
      <c r="AD6165" s="382" t="str">
        <f t="shared" si="1168"/>
        <v/>
      </c>
    </row>
    <row r="6166" spans="11:30">
      <c r="K6166" s="4">
        <f t="shared" si="1164"/>
        <v>2</v>
      </c>
      <c r="L6166" s="34">
        <v>43508</v>
      </c>
      <c r="M6166" s="4">
        <v>257</v>
      </c>
      <c r="N6166" s="4">
        <v>19</v>
      </c>
      <c r="O6166" s="31">
        <v>0.75</v>
      </c>
      <c r="P6166" s="35">
        <v>6.160000000000001</v>
      </c>
      <c r="Q6166" s="36">
        <f t="shared" si="1165"/>
        <v>16</v>
      </c>
      <c r="R6166" s="4">
        <f t="shared" si="1166"/>
        <v>9.84</v>
      </c>
      <c r="S6166" s="31">
        <f t="shared" si="1169"/>
        <v>0.28591435185185182</v>
      </c>
      <c r="T6166" s="31">
        <f t="shared" si="1170"/>
        <v>0.72222222222222221</v>
      </c>
      <c r="U6166" s="4">
        <f t="shared" si="1171"/>
        <v>0</v>
      </c>
      <c r="V6166" s="4" t="str">
        <f t="shared" si="1172"/>
        <v/>
      </c>
      <c r="W6166" s="18" t="str">
        <f>IF(V6166="","",VLOOKUP(L6166,日射量と図３!$A$4:$C$368,3,TRUE)*238.85/100)</f>
        <v/>
      </c>
      <c r="X6166" s="4" t="str">
        <f t="shared" si="1173"/>
        <v/>
      </c>
      <c r="Y6166" s="4" t="str">
        <f t="shared" si="1162"/>
        <v/>
      </c>
      <c r="Z6166" s="4" t="str">
        <f t="shared" si="1163"/>
        <v/>
      </c>
      <c r="AA6166" s="4" t="str">
        <f>IF($V6166="","",IF(Y6166&lt;36,0,IF(AND(36&lt;=Y6166,Y6166&lt;71),VLOOKUP($W6166,日射量と図３!$E$6:$F$34,2,TRUE),IF(AND(71&lt;=Y6166,Y6166&lt;107),VLOOKUP($W6166,日射量と図３!$E$6:$G$34,3,TRUE),IF(AND(107&lt;=Y6166,Y6166&lt;143),VLOOKUP($W6166,日射量と図３!$E$6:$H$34,4,TRUE),VLOOKUP($W6166,日射量と図３!$E$6:$I$34,5,TRUE))))))</f>
        <v/>
      </c>
      <c r="AB6166" s="4" t="str">
        <f>IF($V6166="","",IF(Z6166&lt;36,0,IF(AND(36&lt;=Z6166,Z6166&lt;71),VLOOKUP($W6166,日射量と図３!$E$6:$F$34,2,TRUE),IF(AND(71&lt;=Z6166,Z6166&lt;107),VLOOKUP($W6166,日射量と図３!$E$6:$G$34,3,TRUE),IF(AND(107&lt;=Z6166,Z6166&lt;143),VLOOKUP($W6166,日射量と図３!$E$6:$H$34,4,TRUE),VLOOKUP($W6166,日射量と図３!$E$6:$I$34,5,TRUE))))))</f>
        <v/>
      </c>
      <c r="AC6166" s="382" t="str">
        <f t="shared" si="1167"/>
        <v/>
      </c>
      <c r="AD6166" s="382" t="str">
        <f t="shared" si="1168"/>
        <v/>
      </c>
    </row>
    <row r="6167" spans="11:30">
      <c r="K6167" s="4">
        <f t="shared" si="1164"/>
        <v>2</v>
      </c>
      <c r="L6167" s="34">
        <v>43508</v>
      </c>
      <c r="M6167" s="4">
        <v>257</v>
      </c>
      <c r="N6167" s="4">
        <v>20</v>
      </c>
      <c r="O6167" s="31">
        <v>0.79166666666666663</v>
      </c>
      <c r="P6167" s="35">
        <v>5.4700000000000006</v>
      </c>
      <c r="Q6167" s="36">
        <f t="shared" si="1165"/>
        <v>16</v>
      </c>
      <c r="R6167" s="4">
        <f t="shared" si="1166"/>
        <v>10.53</v>
      </c>
      <c r="S6167" s="31">
        <f t="shared" si="1169"/>
        <v>0.28591435185185182</v>
      </c>
      <c r="T6167" s="31">
        <f t="shared" si="1170"/>
        <v>0.72222222222222221</v>
      </c>
      <c r="U6167" s="4">
        <f t="shared" si="1171"/>
        <v>0</v>
      </c>
      <c r="V6167" s="4" t="str">
        <f t="shared" si="1172"/>
        <v/>
      </c>
      <c r="W6167" s="18" t="str">
        <f>IF(V6167="","",VLOOKUP(L6167,日射量と図３!$A$4:$C$368,3,TRUE)*238.85/100)</f>
        <v/>
      </c>
      <c r="X6167" s="4" t="str">
        <f t="shared" si="1173"/>
        <v/>
      </c>
      <c r="Y6167" s="4" t="str">
        <f t="shared" si="1162"/>
        <v/>
      </c>
      <c r="Z6167" s="4" t="str">
        <f t="shared" si="1163"/>
        <v/>
      </c>
      <c r="AA6167" s="4" t="str">
        <f>IF($V6167="","",IF(Y6167&lt;36,0,IF(AND(36&lt;=Y6167,Y6167&lt;71),VLOOKUP($W6167,日射量と図３!$E$6:$F$34,2,TRUE),IF(AND(71&lt;=Y6167,Y6167&lt;107),VLOOKUP($W6167,日射量と図３!$E$6:$G$34,3,TRUE),IF(AND(107&lt;=Y6167,Y6167&lt;143),VLOOKUP($W6167,日射量と図３!$E$6:$H$34,4,TRUE),VLOOKUP($W6167,日射量と図３!$E$6:$I$34,5,TRUE))))))</f>
        <v/>
      </c>
      <c r="AB6167" s="4" t="str">
        <f>IF($V6167="","",IF(Z6167&lt;36,0,IF(AND(36&lt;=Z6167,Z6167&lt;71),VLOOKUP($W6167,日射量と図３!$E$6:$F$34,2,TRUE),IF(AND(71&lt;=Z6167,Z6167&lt;107),VLOOKUP($W6167,日射量と図３!$E$6:$G$34,3,TRUE),IF(AND(107&lt;=Z6167,Z6167&lt;143),VLOOKUP($W6167,日射量と図３!$E$6:$H$34,4,TRUE),VLOOKUP($W6167,日射量と図３!$E$6:$I$34,5,TRUE))))))</f>
        <v/>
      </c>
      <c r="AC6167" s="382" t="str">
        <f t="shared" si="1167"/>
        <v/>
      </c>
      <c r="AD6167" s="382" t="str">
        <f t="shared" si="1168"/>
        <v/>
      </c>
    </row>
    <row r="6168" spans="11:30">
      <c r="K6168" s="4">
        <f t="shared" si="1164"/>
        <v>2</v>
      </c>
      <c r="L6168" s="34">
        <v>43508</v>
      </c>
      <c r="M6168" s="4">
        <v>257</v>
      </c>
      <c r="N6168" s="4">
        <v>21</v>
      </c>
      <c r="O6168" s="31">
        <v>0.83333333333333337</v>
      </c>
      <c r="P6168" s="35">
        <v>5.0600000000000005</v>
      </c>
      <c r="Q6168" s="36">
        <f t="shared" si="1165"/>
        <v>16</v>
      </c>
      <c r="R6168" s="4">
        <f t="shared" si="1166"/>
        <v>10.94</v>
      </c>
      <c r="S6168" s="31">
        <f t="shared" si="1169"/>
        <v>0.28591435185185182</v>
      </c>
      <c r="T6168" s="31">
        <f t="shared" si="1170"/>
        <v>0.72222222222222221</v>
      </c>
      <c r="U6168" s="4">
        <f t="shared" si="1171"/>
        <v>0</v>
      </c>
      <c r="V6168" s="4" t="str">
        <f t="shared" si="1172"/>
        <v/>
      </c>
      <c r="W6168" s="18" t="str">
        <f>IF(V6168="","",VLOOKUP(L6168,日射量と図３!$A$4:$C$368,3,TRUE)*238.85/100)</f>
        <v/>
      </c>
      <c r="X6168" s="4" t="str">
        <f t="shared" si="1173"/>
        <v/>
      </c>
      <c r="Y6168" s="4" t="str">
        <f t="shared" si="1162"/>
        <v/>
      </c>
      <c r="Z6168" s="4" t="str">
        <f t="shared" si="1163"/>
        <v/>
      </c>
      <c r="AA6168" s="4" t="str">
        <f>IF($V6168="","",IF(Y6168&lt;36,0,IF(AND(36&lt;=Y6168,Y6168&lt;71),VLOOKUP($W6168,日射量と図３!$E$6:$F$34,2,TRUE),IF(AND(71&lt;=Y6168,Y6168&lt;107),VLOOKUP($W6168,日射量と図３!$E$6:$G$34,3,TRUE),IF(AND(107&lt;=Y6168,Y6168&lt;143),VLOOKUP($W6168,日射量と図３!$E$6:$H$34,4,TRUE),VLOOKUP($W6168,日射量と図３!$E$6:$I$34,5,TRUE))))))</f>
        <v/>
      </c>
      <c r="AB6168" s="4" t="str">
        <f>IF($V6168="","",IF(Z6168&lt;36,0,IF(AND(36&lt;=Z6168,Z6168&lt;71),VLOOKUP($W6168,日射量と図３!$E$6:$F$34,2,TRUE),IF(AND(71&lt;=Z6168,Z6168&lt;107),VLOOKUP($W6168,日射量と図３!$E$6:$G$34,3,TRUE),IF(AND(107&lt;=Z6168,Z6168&lt;143),VLOOKUP($W6168,日射量と図３!$E$6:$H$34,4,TRUE),VLOOKUP($W6168,日射量と図３!$E$6:$I$34,5,TRUE))))))</f>
        <v/>
      </c>
      <c r="AC6168" s="382" t="str">
        <f t="shared" si="1167"/>
        <v/>
      </c>
      <c r="AD6168" s="382" t="str">
        <f t="shared" si="1168"/>
        <v/>
      </c>
    </row>
    <row r="6169" spans="11:30">
      <c r="K6169" s="4">
        <f t="shared" si="1164"/>
        <v>2</v>
      </c>
      <c r="L6169" s="34">
        <v>43508</v>
      </c>
      <c r="M6169" s="4">
        <v>257</v>
      </c>
      <c r="N6169" s="4">
        <v>22</v>
      </c>
      <c r="O6169" s="31">
        <v>0.875</v>
      </c>
      <c r="P6169" s="35">
        <v>4.5299999999999994</v>
      </c>
      <c r="Q6169" s="36">
        <f t="shared" si="1165"/>
        <v>16</v>
      </c>
      <c r="R6169" s="4">
        <f t="shared" si="1166"/>
        <v>11.47</v>
      </c>
      <c r="S6169" s="31">
        <f t="shared" si="1169"/>
        <v>0.28591435185185182</v>
      </c>
      <c r="T6169" s="31">
        <f t="shared" si="1170"/>
        <v>0.72222222222222221</v>
      </c>
      <c r="U6169" s="4">
        <f t="shared" si="1171"/>
        <v>0</v>
      </c>
      <c r="V6169" s="4" t="str">
        <f t="shared" si="1172"/>
        <v/>
      </c>
      <c r="W6169" s="18" t="str">
        <f>IF(V6169="","",VLOOKUP(L6169,日射量と図３!$A$4:$C$368,3,TRUE)*238.85/100)</f>
        <v/>
      </c>
      <c r="X6169" s="4" t="str">
        <f t="shared" si="1173"/>
        <v/>
      </c>
      <c r="Y6169" s="4" t="str">
        <f t="shared" si="1162"/>
        <v/>
      </c>
      <c r="Z6169" s="4" t="str">
        <f t="shared" si="1163"/>
        <v/>
      </c>
      <c r="AA6169" s="4" t="str">
        <f>IF($V6169="","",IF(Y6169&lt;36,0,IF(AND(36&lt;=Y6169,Y6169&lt;71),VLOOKUP($W6169,日射量と図３!$E$6:$F$34,2,TRUE),IF(AND(71&lt;=Y6169,Y6169&lt;107),VLOOKUP($W6169,日射量と図３!$E$6:$G$34,3,TRUE),IF(AND(107&lt;=Y6169,Y6169&lt;143),VLOOKUP($W6169,日射量と図３!$E$6:$H$34,4,TRUE),VLOOKUP($W6169,日射量と図３!$E$6:$I$34,5,TRUE))))))</f>
        <v/>
      </c>
      <c r="AB6169" s="4" t="str">
        <f>IF($V6169="","",IF(Z6169&lt;36,0,IF(AND(36&lt;=Z6169,Z6169&lt;71),VLOOKUP($W6169,日射量と図３!$E$6:$F$34,2,TRUE),IF(AND(71&lt;=Z6169,Z6169&lt;107),VLOOKUP($W6169,日射量と図３!$E$6:$G$34,3,TRUE),IF(AND(107&lt;=Z6169,Z6169&lt;143),VLOOKUP($W6169,日射量と図３!$E$6:$H$34,4,TRUE),VLOOKUP($W6169,日射量と図３!$E$6:$I$34,5,TRUE))))))</f>
        <v/>
      </c>
      <c r="AC6169" s="382" t="str">
        <f t="shared" si="1167"/>
        <v/>
      </c>
      <c r="AD6169" s="382" t="str">
        <f t="shared" si="1168"/>
        <v/>
      </c>
    </row>
    <row r="6170" spans="11:30">
      <c r="K6170" s="4">
        <f t="shared" si="1164"/>
        <v>2</v>
      </c>
      <c r="L6170" s="34">
        <v>43508</v>
      </c>
      <c r="M6170" s="4">
        <v>257</v>
      </c>
      <c r="N6170" s="4">
        <v>23</v>
      </c>
      <c r="O6170" s="31">
        <v>0.91666666666666663</v>
      </c>
      <c r="P6170" s="35">
        <v>4.1399999999999997</v>
      </c>
      <c r="Q6170" s="36">
        <f t="shared" si="1165"/>
        <v>13</v>
      </c>
      <c r="R6170" s="4">
        <f t="shared" si="1166"/>
        <v>8.86</v>
      </c>
      <c r="S6170" s="31">
        <f t="shared" si="1169"/>
        <v>0.28591435185185182</v>
      </c>
      <c r="T6170" s="31">
        <f t="shared" si="1170"/>
        <v>0.72222222222222221</v>
      </c>
      <c r="U6170" s="4">
        <f t="shared" si="1171"/>
        <v>0</v>
      </c>
      <c r="V6170" s="4" t="str">
        <f t="shared" si="1172"/>
        <v/>
      </c>
      <c r="W6170" s="18" t="str">
        <f>IF(V6170="","",VLOOKUP(L6170,日射量と図３!$A$4:$C$368,3,TRUE)*238.85/100)</f>
        <v/>
      </c>
      <c r="X6170" s="4" t="str">
        <f t="shared" si="1173"/>
        <v/>
      </c>
      <c r="Y6170" s="4" t="str">
        <f t="shared" si="1162"/>
        <v/>
      </c>
      <c r="Z6170" s="4" t="str">
        <f t="shared" si="1163"/>
        <v/>
      </c>
      <c r="AA6170" s="4" t="str">
        <f>IF($V6170="","",IF(Y6170&lt;36,0,IF(AND(36&lt;=Y6170,Y6170&lt;71),VLOOKUP($W6170,日射量と図３!$E$6:$F$34,2,TRUE),IF(AND(71&lt;=Y6170,Y6170&lt;107),VLOOKUP($W6170,日射量と図３!$E$6:$G$34,3,TRUE),IF(AND(107&lt;=Y6170,Y6170&lt;143),VLOOKUP($W6170,日射量と図３!$E$6:$H$34,4,TRUE),VLOOKUP($W6170,日射量と図３!$E$6:$I$34,5,TRUE))))))</f>
        <v/>
      </c>
      <c r="AB6170" s="4" t="str">
        <f>IF($V6170="","",IF(Z6170&lt;36,0,IF(AND(36&lt;=Z6170,Z6170&lt;71),VLOOKUP($W6170,日射量と図３!$E$6:$F$34,2,TRUE),IF(AND(71&lt;=Z6170,Z6170&lt;107),VLOOKUP($W6170,日射量と図３!$E$6:$G$34,3,TRUE),IF(AND(107&lt;=Z6170,Z6170&lt;143),VLOOKUP($W6170,日射量と図３!$E$6:$H$34,4,TRUE),VLOOKUP($W6170,日射量と図３!$E$6:$I$34,5,TRUE))))))</f>
        <v/>
      </c>
      <c r="AC6170" s="382" t="str">
        <f t="shared" si="1167"/>
        <v/>
      </c>
      <c r="AD6170" s="382" t="str">
        <f t="shared" si="1168"/>
        <v/>
      </c>
    </row>
    <row r="6171" spans="11:30">
      <c r="K6171" s="4">
        <f t="shared" si="1164"/>
        <v>2</v>
      </c>
      <c r="L6171" s="34">
        <v>43508</v>
      </c>
      <c r="M6171" s="4">
        <v>257</v>
      </c>
      <c r="N6171" s="4">
        <v>24</v>
      </c>
      <c r="O6171" s="31">
        <v>0.95833333333333337</v>
      </c>
      <c r="P6171" s="35">
        <v>3.5699999999999994</v>
      </c>
      <c r="Q6171" s="36">
        <f t="shared" si="1165"/>
        <v>13</v>
      </c>
      <c r="R6171" s="4">
        <f t="shared" si="1166"/>
        <v>9.43</v>
      </c>
      <c r="S6171" s="31">
        <f t="shared" si="1169"/>
        <v>0.28591435185185182</v>
      </c>
      <c r="T6171" s="31">
        <f t="shared" si="1170"/>
        <v>0.72222222222222221</v>
      </c>
      <c r="U6171" s="4">
        <f t="shared" si="1171"/>
        <v>0</v>
      </c>
      <c r="V6171" s="4" t="str">
        <f t="shared" si="1172"/>
        <v/>
      </c>
      <c r="W6171" s="18" t="str">
        <f>IF(V6171="","",VLOOKUP(L6171,日射量と図３!$A$4:$C$368,3,TRUE)*238.85/100)</f>
        <v/>
      </c>
      <c r="X6171" s="4" t="str">
        <f t="shared" si="1173"/>
        <v/>
      </c>
      <c r="Y6171" s="4" t="str">
        <f t="shared" si="1162"/>
        <v/>
      </c>
      <c r="Z6171" s="4" t="str">
        <f t="shared" si="1163"/>
        <v/>
      </c>
      <c r="AA6171" s="4" t="str">
        <f>IF($V6171="","",IF(Y6171&lt;36,0,IF(AND(36&lt;=Y6171,Y6171&lt;71),VLOOKUP($W6171,日射量と図３!$E$6:$F$34,2,TRUE),IF(AND(71&lt;=Y6171,Y6171&lt;107),VLOOKUP($W6171,日射量と図３!$E$6:$G$34,3,TRUE),IF(AND(107&lt;=Y6171,Y6171&lt;143),VLOOKUP($W6171,日射量と図３!$E$6:$H$34,4,TRUE),VLOOKUP($W6171,日射量と図３!$E$6:$I$34,5,TRUE))))))</f>
        <v/>
      </c>
      <c r="AB6171" s="4" t="str">
        <f>IF($V6171="","",IF(Z6171&lt;36,0,IF(AND(36&lt;=Z6171,Z6171&lt;71),VLOOKUP($W6171,日射量と図３!$E$6:$F$34,2,TRUE),IF(AND(71&lt;=Z6171,Z6171&lt;107),VLOOKUP($W6171,日射量と図３!$E$6:$G$34,3,TRUE),IF(AND(107&lt;=Z6171,Z6171&lt;143),VLOOKUP($W6171,日射量と図３!$E$6:$H$34,4,TRUE),VLOOKUP($W6171,日射量と図３!$E$6:$I$34,5,TRUE))))))</f>
        <v/>
      </c>
      <c r="AC6171" s="382" t="str">
        <f t="shared" si="1167"/>
        <v/>
      </c>
      <c r="AD6171" s="382" t="str">
        <f t="shared" si="1168"/>
        <v/>
      </c>
    </row>
    <row r="6172" spans="11:30">
      <c r="K6172" s="4">
        <f t="shared" si="1164"/>
        <v>2</v>
      </c>
      <c r="L6172" s="34">
        <v>43509</v>
      </c>
      <c r="M6172" s="4">
        <v>258</v>
      </c>
      <c r="N6172" s="4">
        <v>1</v>
      </c>
      <c r="O6172" s="31">
        <v>0</v>
      </c>
      <c r="P6172" s="35">
        <v>3.37</v>
      </c>
      <c r="Q6172" s="36">
        <f t="shared" si="1165"/>
        <v>13</v>
      </c>
      <c r="R6172" s="4">
        <f t="shared" si="1166"/>
        <v>9.629999999999999</v>
      </c>
      <c r="S6172" s="31">
        <f t="shared" si="1169"/>
        <v>0.28591435185185182</v>
      </c>
      <c r="T6172" s="31">
        <f t="shared" si="1170"/>
        <v>0.72222222222222221</v>
      </c>
      <c r="U6172" s="4">
        <f t="shared" si="1171"/>
        <v>0</v>
      </c>
      <c r="V6172" s="4">
        <f t="shared" si="1172"/>
        <v>77.2</v>
      </c>
      <c r="W6172" s="18">
        <f>IF(V6172="","",VLOOKUP(L6172,日射量と図３!$A$4:$C$368,3,TRUE)*238.85/100)</f>
        <v>26.273499999999999</v>
      </c>
      <c r="X6172" s="4">
        <f t="shared" si="1173"/>
        <v>10</v>
      </c>
      <c r="Y6172" s="4">
        <f t="shared" si="1162"/>
        <v>48.264281999999994</v>
      </c>
      <c r="Z6172" s="4">
        <f t="shared" si="1163"/>
        <v>54.407008799999993</v>
      </c>
      <c r="AA6172" s="4">
        <f>IF($V6172="","",IF(Y6172&lt;36,0,IF(AND(36&lt;=Y6172,Y6172&lt;71),VLOOKUP($W6172,日射量と図３!$E$6:$F$34,2,TRUE),IF(AND(71&lt;=Y6172,Y6172&lt;107),VLOOKUP($W6172,日射量と図３!$E$6:$G$34,3,TRUE),IF(AND(107&lt;=Y6172,Y6172&lt;143),VLOOKUP($W6172,日射量と図３!$E$6:$H$34,4,TRUE),VLOOKUP($W6172,日射量と図３!$E$6:$I$34,5,TRUE))))))</f>
        <v>35</v>
      </c>
      <c r="AB6172" s="4">
        <f>IF($V6172="","",IF(Z6172&lt;36,0,IF(AND(36&lt;=Z6172,Z6172&lt;71),VLOOKUP($W6172,日射量と図３!$E$6:$F$34,2,TRUE),IF(AND(71&lt;=Z6172,Z6172&lt;107),VLOOKUP($W6172,日射量と図３!$E$6:$G$34,3,TRUE),IF(AND(107&lt;=Z6172,Z6172&lt;143),VLOOKUP($W6172,日射量と図３!$E$6:$H$34,4,TRUE),VLOOKUP($W6172,日射量と図３!$E$6:$I$34,5,TRUE))))))</f>
        <v>35</v>
      </c>
      <c r="AC6172" s="382">
        <f t="shared" si="1167"/>
        <v>1.4653800000000001</v>
      </c>
      <c r="AD6172" s="382">
        <f t="shared" si="1168"/>
        <v>1.4653800000000001</v>
      </c>
    </row>
    <row r="6173" spans="11:30">
      <c r="K6173" s="4">
        <f t="shared" si="1164"/>
        <v>2</v>
      </c>
      <c r="L6173" s="34">
        <v>43509</v>
      </c>
      <c r="M6173" s="4">
        <v>258</v>
      </c>
      <c r="N6173" s="4">
        <v>2</v>
      </c>
      <c r="O6173" s="31">
        <v>4.1666666666666664E-2</v>
      </c>
      <c r="P6173" s="35">
        <v>2.85</v>
      </c>
      <c r="Q6173" s="36">
        <f t="shared" si="1165"/>
        <v>13</v>
      </c>
      <c r="R6173" s="4">
        <f t="shared" si="1166"/>
        <v>10.15</v>
      </c>
      <c r="S6173" s="31">
        <f t="shared" si="1169"/>
        <v>0.28591435185185182</v>
      </c>
      <c r="T6173" s="31">
        <f t="shared" si="1170"/>
        <v>0.72222222222222221</v>
      </c>
      <c r="U6173" s="4">
        <f t="shared" si="1171"/>
        <v>0</v>
      </c>
      <c r="V6173" s="4" t="str">
        <f t="shared" si="1172"/>
        <v/>
      </c>
      <c r="W6173" s="18" t="str">
        <f>IF(V6173="","",VLOOKUP(L6173,日射量と図３!$A$4:$C$368,3,TRUE)*238.85/100)</f>
        <v/>
      </c>
      <c r="X6173" s="4" t="str">
        <f t="shared" si="1173"/>
        <v/>
      </c>
      <c r="Y6173" s="4" t="str">
        <f t="shared" si="1162"/>
        <v/>
      </c>
      <c r="Z6173" s="4" t="str">
        <f t="shared" si="1163"/>
        <v/>
      </c>
      <c r="AA6173" s="4" t="str">
        <f>IF($V6173="","",IF(Y6173&lt;36,0,IF(AND(36&lt;=Y6173,Y6173&lt;71),VLOOKUP($W6173,日射量と図３!$E$6:$F$34,2,TRUE),IF(AND(71&lt;=Y6173,Y6173&lt;107),VLOOKUP($W6173,日射量と図３!$E$6:$G$34,3,TRUE),IF(AND(107&lt;=Y6173,Y6173&lt;143),VLOOKUP($W6173,日射量と図３!$E$6:$H$34,4,TRUE),VLOOKUP($W6173,日射量と図３!$E$6:$I$34,5,TRUE))))))</f>
        <v/>
      </c>
      <c r="AB6173" s="4" t="str">
        <f>IF($V6173="","",IF(Z6173&lt;36,0,IF(AND(36&lt;=Z6173,Z6173&lt;71),VLOOKUP($W6173,日射量と図３!$E$6:$F$34,2,TRUE),IF(AND(71&lt;=Z6173,Z6173&lt;107),VLOOKUP($W6173,日射量と図３!$E$6:$G$34,3,TRUE),IF(AND(107&lt;=Z6173,Z6173&lt;143),VLOOKUP($W6173,日射量と図３!$E$6:$H$34,4,TRUE),VLOOKUP($W6173,日射量と図３!$E$6:$I$34,5,TRUE))))))</f>
        <v/>
      </c>
      <c r="AC6173" s="382" t="str">
        <f t="shared" si="1167"/>
        <v/>
      </c>
      <c r="AD6173" s="382" t="str">
        <f t="shared" si="1168"/>
        <v/>
      </c>
    </row>
    <row r="6174" spans="11:30">
      <c r="K6174" s="4">
        <f t="shared" si="1164"/>
        <v>2</v>
      </c>
      <c r="L6174" s="34">
        <v>43509</v>
      </c>
      <c r="M6174" s="4">
        <v>258</v>
      </c>
      <c r="N6174" s="4">
        <v>3</v>
      </c>
      <c r="O6174" s="31">
        <v>8.3333333333333329E-2</v>
      </c>
      <c r="P6174" s="35">
        <v>2.67</v>
      </c>
      <c r="Q6174" s="36">
        <f t="shared" si="1165"/>
        <v>13</v>
      </c>
      <c r="R6174" s="4">
        <f t="shared" si="1166"/>
        <v>10.33</v>
      </c>
      <c r="S6174" s="31">
        <f t="shared" si="1169"/>
        <v>0.28591435185185182</v>
      </c>
      <c r="T6174" s="31">
        <f t="shared" si="1170"/>
        <v>0.72222222222222221</v>
      </c>
      <c r="U6174" s="4">
        <f t="shared" si="1171"/>
        <v>0</v>
      </c>
      <c r="V6174" s="4" t="str">
        <f t="shared" si="1172"/>
        <v/>
      </c>
      <c r="W6174" s="18" t="str">
        <f>IF(V6174="","",VLOOKUP(L6174,日射量と図３!$A$4:$C$368,3,TRUE)*238.85/100)</f>
        <v/>
      </c>
      <c r="X6174" s="4" t="str">
        <f t="shared" si="1173"/>
        <v/>
      </c>
      <c r="Y6174" s="4" t="str">
        <f t="shared" si="1162"/>
        <v/>
      </c>
      <c r="Z6174" s="4" t="str">
        <f t="shared" si="1163"/>
        <v/>
      </c>
      <c r="AA6174" s="4" t="str">
        <f>IF($V6174="","",IF(Y6174&lt;36,0,IF(AND(36&lt;=Y6174,Y6174&lt;71),VLOOKUP($W6174,日射量と図３!$E$6:$F$34,2,TRUE),IF(AND(71&lt;=Y6174,Y6174&lt;107),VLOOKUP($W6174,日射量と図３!$E$6:$G$34,3,TRUE),IF(AND(107&lt;=Y6174,Y6174&lt;143),VLOOKUP($W6174,日射量と図３!$E$6:$H$34,4,TRUE),VLOOKUP($W6174,日射量と図３!$E$6:$I$34,5,TRUE))))))</f>
        <v/>
      </c>
      <c r="AB6174" s="4" t="str">
        <f>IF($V6174="","",IF(Z6174&lt;36,0,IF(AND(36&lt;=Z6174,Z6174&lt;71),VLOOKUP($W6174,日射量と図３!$E$6:$F$34,2,TRUE),IF(AND(71&lt;=Z6174,Z6174&lt;107),VLOOKUP($W6174,日射量と図３!$E$6:$G$34,3,TRUE),IF(AND(107&lt;=Z6174,Z6174&lt;143),VLOOKUP($W6174,日射量と図３!$E$6:$H$34,4,TRUE),VLOOKUP($W6174,日射量と図３!$E$6:$I$34,5,TRUE))))))</f>
        <v/>
      </c>
      <c r="AC6174" s="382" t="str">
        <f t="shared" si="1167"/>
        <v/>
      </c>
      <c r="AD6174" s="382" t="str">
        <f t="shared" si="1168"/>
        <v/>
      </c>
    </row>
    <row r="6175" spans="11:30">
      <c r="K6175" s="4">
        <f t="shared" si="1164"/>
        <v>2</v>
      </c>
      <c r="L6175" s="34">
        <v>43509</v>
      </c>
      <c r="M6175" s="4">
        <v>258</v>
      </c>
      <c r="N6175" s="4">
        <v>4</v>
      </c>
      <c r="O6175" s="31">
        <v>0.125</v>
      </c>
      <c r="P6175" s="35">
        <v>2.4700000000000002</v>
      </c>
      <c r="Q6175" s="36">
        <f t="shared" si="1165"/>
        <v>13</v>
      </c>
      <c r="R6175" s="4">
        <f t="shared" si="1166"/>
        <v>10.53</v>
      </c>
      <c r="S6175" s="31">
        <f t="shared" si="1169"/>
        <v>0.28591435185185182</v>
      </c>
      <c r="T6175" s="31">
        <f t="shared" si="1170"/>
        <v>0.72222222222222221</v>
      </c>
      <c r="U6175" s="4">
        <f t="shared" si="1171"/>
        <v>0</v>
      </c>
      <c r="V6175" s="4" t="str">
        <f t="shared" si="1172"/>
        <v/>
      </c>
      <c r="W6175" s="18" t="str">
        <f>IF(V6175="","",VLOOKUP(L6175,日射量と図３!$A$4:$C$368,3,TRUE)*238.85/100)</f>
        <v/>
      </c>
      <c r="X6175" s="4" t="str">
        <f t="shared" si="1173"/>
        <v/>
      </c>
      <c r="Y6175" s="4" t="str">
        <f t="shared" ref="Y6175:Y6238" si="1174">IF(V6175="","",$AH$30*V6175/(($AG$18/$AH$18)*X6175))</f>
        <v/>
      </c>
      <c r="Z6175" s="4" t="str">
        <f t="shared" ref="Z6175:Z6238" si="1175">IF(V6175="","",$AH$30*V6175/(($AG$19/$AH$19)*X6175))</f>
        <v/>
      </c>
      <c r="AA6175" s="4" t="str">
        <f>IF($V6175="","",IF(Y6175&lt;36,0,IF(AND(36&lt;=Y6175,Y6175&lt;71),VLOOKUP($W6175,日射量と図３!$E$6:$F$34,2,TRUE),IF(AND(71&lt;=Y6175,Y6175&lt;107),VLOOKUP($W6175,日射量と図３!$E$6:$G$34,3,TRUE),IF(AND(107&lt;=Y6175,Y6175&lt;143),VLOOKUP($W6175,日射量と図３!$E$6:$H$34,4,TRUE),VLOOKUP($W6175,日射量と図３!$E$6:$I$34,5,TRUE))))))</f>
        <v/>
      </c>
      <c r="AB6175" s="4" t="str">
        <f>IF($V6175="","",IF(Z6175&lt;36,0,IF(AND(36&lt;=Z6175,Z6175&lt;71),VLOOKUP($W6175,日射量と図３!$E$6:$F$34,2,TRUE),IF(AND(71&lt;=Z6175,Z6175&lt;107),VLOOKUP($W6175,日射量と図３!$E$6:$G$34,3,TRUE),IF(AND(107&lt;=Z6175,Z6175&lt;143),VLOOKUP($W6175,日射量と図３!$E$6:$H$34,4,TRUE),VLOOKUP($W6175,日射量と図３!$E$6:$I$34,5,TRUE))))))</f>
        <v/>
      </c>
      <c r="AC6175" s="382" t="str">
        <f t="shared" si="1167"/>
        <v/>
      </c>
      <c r="AD6175" s="382" t="str">
        <f t="shared" si="1168"/>
        <v/>
      </c>
    </row>
    <row r="6176" spans="11:30">
      <c r="K6176" s="4">
        <f t="shared" si="1164"/>
        <v>2</v>
      </c>
      <c r="L6176" s="34">
        <v>43509</v>
      </c>
      <c r="M6176" s="4">
        <v>258</v>
      </c>
      <c r="N6176" s="4">
        <v>5</v>
      </c>
      <c r="O6176" s="31">
        <v>0.16666666666666666</v>
      </c>
      <c r="P6176" s="35">
        <v>2.2800000000000002</v>
      </c>
      <c r="Q6176" s="36">
        <f t="shared" si="1165"/>
        <v>15</v>
      </c>
      <c r="R6176" s="4">
        <f t="shared" si="1166"/>
        <v>12.719999999999999</v>
      </c>
      <c r="S6176" s="31">
        <f t="shared" si="1169"/>
        <v>0.28591435185185182</v>
      </c>
      <c r="T6176" s="31">
        <f t="shared" si="1170"/>
        <v>0.72222222222222221</v>
      </c>
      <c r="U6176" s="4">
        <f t="shared" si="1171"/>
        <v>0</v>
      </c>
      <c r="V6176" s="4" t="str">
        <f t="shared" si="1172"/>
        <v/>
      </c>
      <c r="W6176" s="18" t="str">
        <f>IF(V6176="","",VLOOKUP(L6176,日射量と図３!$A$4:$C$368,3,TRUE)*238.85/100)</f>
        <v/>
      </c>
      <c r="X6176" s="4" t="str">
        <f t="shared" si="1173"/>
        <v/>
      </c>
      <c r="Y6176" s="4" t="str">
        <f t="shared" si="1174"/>
        <v/>
      </c>
      <c r="Z6176" s="4" t="str">
        <f t="shared" si="1175"/>
        <v/>
      </c>
      <c r="AA6176" s="4" t="str">
        <f>IF($V6176="","",IF(Y6176&lt;36,0,IF(AND(36&lt;=Y6176,Y6176&lt;71),VLOOKUP($W6176,日射量と図３!$E$6:$F$34,2,TRUE),IF(AND(71&lt;=Y6176,Y6176&lt;107),VLOOKUP($W6176,日射量と図３!$E$6:$G$34,3,TRUE),IF(AND(107&lt;=Y6176,Y6176&lt;143),VLOOKUP($W6176,日射量と図３!$E$6:$H$34,4,TRUE),VLOOKUP($W6176,日射量と図３!$E$6:$I$34,5,TRUE))))))</f>
        <v/>
      </c>
      <c r="AB6176" s="4" t="str">
        <f>IF($V6176="","",IF(Z6176&lt;36,0,IF(AND(36&lt;=Z6176,Z6176&lt;71),VLOOKUP($W6176,日射量と図３!$E$6:$F$34,2,TRUE),IF(AND(71&lt;=Z6176,Z6176&lt;107),VLOOKUP($W6176,日射量と図３!$E$6:$G$34,3,TRUE),IF(AND(107&lt;=Z6176,Z6176&lt;143),VLOOKUP($W6176,日射量と図３!$E$6:$H$34,4,TRUE),VLOOKUP($W6176,日射量と図３!$E$6:$I$34,5,TRUE))))))</f>
        <v/>
      </c>
      <c r="AC6176" s="382" t="str">
        <f t="shared" si="1167"/>
        <v/>
      </c>
      <c r="AD6176" s="382" t="str">
        <f t="shared" si="1168"/>
        <v/>
      </c>
    </row>
    <row r="6177" spans="11:30">
      <c r="K6177" s="4">
        <f t="shared" si="1164"/>
        <v>2</v>
      </c>
      <c r="L6177" s="34">
        <v>43509</v>
      </c>
      <c r="M6177" s="4">
        <v>258</v>
      </c>
      <c r="N6177" s="4">
        <v>6</v>
      </c>
      <c r="O6177" s="31">
        <v>0.20833333333333334</v>
      </c>
      <c r="P6177" s="35">
        <v>2.25</v>
      </c>
      <c r="Q6177" s="36">
        <f t="shared" si="1165"/>
        <v>15</v>
      </c>
      <c r="R6177" s="4">
        <f t="shared" si="1166"/>
        <v>12.75</v>
      </c>
      <c r="S6177" s="31">
        <f t="shared" si="1169"/>
        <v>0.28591435185185182</v>
      </c>
      <c r="T6177" s="31">
        <f t="shared" si="1170"/>
        <v>0.72222222222222221</v>
      </c>
      <c r="U6177" s="4">
        <f t="shared" si="1171"/>
        <v>0</v>
      </c>
      <c r="V6177" s="4" t="str">
        <f t="shared" si="1172"/>
        <v/>
      </c>
      <c r="W6177" s="18" t="str">
        <f>IF(V6177="","",VLOOKUP(L6177,日射量と図３!$A$4:$C$368,3,TRUE)*238.85/100)</f>
        <v/>
      </c>
      <c r="X6177" s="4" t="str">
        <f t="shared" si="1173"/>
        <v/>
      </c>
      <c r="Y6177" s="4" t="str">
        <f t="shared" si="1174"/>
        <v/>
      </c>
      <c r="Z6177" s="4" t="str">
        <f t="shared" si="1175"/>
        <v/>
      </c>
      <c r="AA6177" s="4" t="str">
        <f>IF($V6177="","",IF(Y6177&lt;36,0,IF(AND(36&lt;=Y6177,Y6177&lt;71),VLOOKUP($W6177,日射量と図３!$E$6:$F$34,2,TRUE),IF(AND(71&lt;=Y6177,Y6177&lt;107),VLOOKUP($W6177,日射量と図３!$E$6:$G$34,3,TRUE),IF(AND(107&lt;=Y6177,Y6177&lt;143),VLOOKUP($W6177,日射量と図３!$E$6:$H$34,4,TRUE),VLOOKUP($W6177,日射量と図３!$E$6:$I$34,5,TRUE))))))</f>
        <v/>
      </c>
      <c r="AB6177" s="4" t="str">
        <f>IF($V6177="","",IF(Z6177&lt;36,0,IF(AND(36&lt;=Z6177,Z6177&lt;71),VLOOKUP($W6177,日射量と図３!$E$6:$F$34,2,TRUE),IF(AND(71&lt;=Z6177,Z6177&lt;107),VLOOKUP($W6177,日射量と図３!$E$6:$G$34,3,TRUE),IF(AND(107&lt;=Z6177,Z6177&lt;143),VLOOKUP($W6177,日射量と図３!$E$6:$H$34,4,TRUE),VLOOKUP($W6177,日射量と図３!$E$6:$I$34,5,TRUE))))))</f>
        <v/>
      </c>
      <c r="AC6177" s="382" t="str">
        <f t="shared" si="1167"/>
        <v/>
      </c>
      <c r="AD6177" s="382" t="str">
        <f t="shared" si="1168"/>
        <v/>
      </c>
    </row>
    <row r="6178" spans="11:30">
      <c r="K6178" s="4">
        <f t="shared" si="1164"/>
        <v>2</v>
      </c>
      <c r="L6178" s="34">
        <v>43509</v>
      </c>
      <c r="M6178" s="4">
        <v>258</v>
      </c>
      <c r="N6178" s="4">
        <v>7</v>
      </c>
      <c r="O6178" s="31">
        <v>0.25</v>
      </c>
      <c r="P6178" s="35">
        <v>2.3199999999999994</v>
      </c>
      <c r="Q6178" s="36">
        <f t="shared" si="1165"/>
        <v>15</v>
      </c>
      <c r="R6178" s="4">
        <f t="shared" si="1166"/>
        <v>12.68</v>
      </c>
      <c r="S6178" s="31">
        <f t="shared" si="1169"/>
        <v>0.28591435185185182</v>
      </c>
      <c r="T6178" s="31">
        <f t="shared" si="1170"/>
        <v>0.72222222222222221</v>
      </c>
      <c r="U6178" s="4">
        <f t="shared" si="1171"/>
        <v>0</v>
      </c>
      <c r="V6178" s="4" t="str">
        <f t="shared" si="1172"/>
        <v/>
      </c>
      <c r="W6178" s="18" t="str">
        <f>IF(V6178="","",VLOOKUP(L6178,日射量と図３!$A$4:$C$368,3,TRUE)*238.85/100)</f>
        <v/>
      </c>
      <c r="X6178" s="4" t="str">
        <f t="shared" si="1173"/>
        <v/>
      </c>
      <c r="Y6178" s="4" t="str">
        <f t="shared" si="1174"/>
        <v/>
      </c>
      <c r="Z6178" s="4" t="str">
        <f t="shared" si="1175"/>
        <v/>
      </c>
      <c r="AA6178" s="4" t="str">
        <f>IF($V6178="","",IF(Y6178&lt;36,0,IF(AND(36&lt;=Y6178,Y6178&lt;71),VLOOKUP($W6178,日射量と図３!$E$6:$F$34,2,TRUE),IF(AND(71&lt;=Y6178,Y6178&lt;107),VLOOKUP($W6178,日射量と図３!$E$6:$G$34,3,TRUE),IF(AND(107&lt;=Y6178,Y6178&lt;143),VLOOKUP($W6178,日射量と図３!$E$6:$H$34,4,TRUE),VLOOKUP($W6178,日射量と図３!$E$6:$I$34,5,TRUE))))))</f>
        <v/>
      </c>
      <c r="AB6178" s="4" t="str">
        <f>IF($V6178="","",IF(Z6178&lt;36,0,IF(AND(36&lt;=Z6178,Z6178&lt;71),VLOOKUP($W6178,日射量と図３!$E$6:$F$34,2,TRUE),IF(AND(71&lt;=Z6178,Z6178&lt;107),VLOOKUP($W6178,日射量と図３!$E$6:$G$34,3,TRUE),IF(AND(107&lt;=Z6178,Z6178&lt;143),VLOOKUP($W6178,日射量と図３!$E$6:$H$34,4,TRUE),VLOOKUP($W6178,日射量と図３!$E$6:$I$34,5,TRUE))))))</f>
        <v/>
      </c>
      <c r="AC6178" s="382" t="str">
        <f t="shared" si="1167"/>
        <v/>
      </c>
      <c r="AD6178" s="382" t="str">
        <f t="shared" si="1168"/>
        <v/>
      </c>
    </row>
    <row r="6179" spans="11:30">
      <c r="K6179" s="4">
        <f t="shared" si="1164"/>
        <v>2</v>
      </c>
      <c r="L6179" s="34">
        <v>43509</v>
      </c>
      <c r="M6179" s="4">
        <v>258</v>
      </c>
      <c r="N6179" s="4">
        <v>8</v>
      </c>
      <c r="O6179" s="31">
        <v>0.29166666666666669</v>
      </c>
      <c r="P6179" s="35">
        <v>2.19</v>
      </c>
      <c r="Q6179" s="36">
        <f t="shared" si="1165"/>
        <v>12</v>
      </c>
      <c r="R6179" s="4">
        <f t="shared" si="1166"/>
        <v>9.81</v>
      </c>
      <c r="S6179" s="31">
        <f t="shared" si="1169"/>
        <v>0.28591435185185182</v>
      </c>
      <c r="T6179" s="31">
        <f t="shared" si="1170"/>
        <v>0.72222222222222221</v>
      </c>
      <c r="U6179" s="4">
        <f t="shared" si="1171"/>
        <v>9.81</v>
      </c>
      <c r="V6179" s="4" t="str">
        <f t="shared" si="1172"/>
        <v/>
      </c>
      <c r="W6179" s="18" t="str">
        <f>IF(V6179="","",VLOOKUP(L6179,日射量と図３!$A$4:$C$368,3,TRUE)*238.85/100)</f>
        <v/>
      </c>
      <c r="X6179" s="4" t="str">
        <f t="shared" si="1173"/>
        <v/>
      </c>
      <c r="Y6179" s="4" t="str">
        <f t="shared" si="1174"/>
        <v/>
      </c>
      <c r="Z6179" s="4" t="str">
        <f t="shared" si="1175"/>
        <v/>
      </c>
      <c r="AA6179" s="4" t="str">
        <f>IF($V6179="","",IF(Y6179&lt;36,0,IF(AND(36&lt;=Y6179,Y6179&lt;71),VLOOKUP($W6179,日射量と図３!$E$6:$F$34,2,TRUE),IF(AND(71&lt;=Y6179,Y6179&lt;107),VLOOKUP($W6179,日射量と図３!$E$6:$G$34,3,TRUE),IF(AND(107&lt;=Y6179,Y6179&lt;143),VLOOKUP($W6179,日射量と図３!$E$6:$H$34,4,TRUE),VLOOKUP($W6179,日射量と図３!$E$6:$I$34,5,TRUE))))))</f>
        <v/>
      </c>
      <c r="AB6179" s="4" t="str">
        <f>IF($V6179="","",IF(Z6179&lt;36,0,IF(AND(36&lt;=Z6179,Z6179&lt;71),VLOOKUP($W6179,日射量と図３!$E$6:$F$34,2,TRUE),IF(AND(71&lt;=Z6179,Z6179&lt;107),VLOOKUP($W6179,日射量と図３!$E$6:$G$34,3,TRUE),IF(AND(107&lt;=Z6179,Z6179&lt;143),VLOOKUP($W6179,日射量と図３!$E$6:$H$34,4,TRUE),VLOOKUP($W6179,日射量と図３!$E$6:$I$34,5,TRUE))))))</f>
        <v/>
      </c>
      <c r="AC6179" s="382" t="str">
        <f t="shared" si="1167"/>
        <v/>
      </c>
      <c r="AD6179" s="382" t="str">
        <f t="shared" si="1168"/>
        <v/>
      </c>
    </row>
    <row r="6180" spans="11:30">
      <c r="K6180" s="4">
        <f t="shared" si="1164"/>
        <v>2</v>
      </c>
      <c r="L6180" s="34">
        <v>43509</v>
      </c>
      <c r="M6180" s="4">
        <v>258</v>
      </c>
      <c r="N6180" s="4">
        <v>9</v>
      </c>
      <c r="O6180" s="31">
        <v>0.33333333333333331</v>
      </c>
      <c r="P6180" s="35">
        <v>3.05</v>
      </c>
      <c r="Q6180" s="36">
        <f t="shared" si="1165"/>
        <v>12</v>
      </c>
      <c r="R6180" s="4">
        <f t="shared" si="1166"/>
        <v>8.9499999999999993</v>
      </c>
      <c r="S6180" s="31">
        <f t="shared" si="1169"/>
        <v>0.28591435185185182</v>
      </c>
      <c r="T6180" s="31">
        <f t="shared" si="1170"/>
        <v>0.72222222222222221</v>
      </c>
      <c r="U6180" s="4">
        <f t="shared" si="1171"/>
        <v>8.9499999999999993</v>
      </c>
      <c r="V6180" s="4" t="str">
        <f t="shared" si="1172"/>
        <v/>
      </c>
      <c r="W6180" s="18" t="str">
        <f>IF(V6180="","",VLOOKUP(L6180,日射量と図３!$A$4:$C$368,3,TRUE)*238.85/100)</f>
        <v/>
      </c>
      <c r="X6180" s="4" t="str">
        <f t="shared" si="1173"/>
        <v/>
      </c>
      <c r="Y6180" s="4" t="str">
        <f t="shared" si="1174"/>
        <v/>
      </c>
      <c r="Z6180" s="4" t="str">
        <f t="shared" si="1175"/>
        <v/>
      </c>
      <c r="AA6180" s="4" t="str">
        <f>IF($V6180="","",IF(Y6180&lt;36,0,IF(AND(36&lt;=Y6180,Y6180&lt;71),VLOOKUP($W6180,日射量と図３!$E$6:$F$34,2,TRUE),IF(AND(71&lt;=Y6180,Y6180&lt;107),VLOOKUP($W6180,日射量と図３!$E$6:$G$34,3,TRUE),IF(AND(107&lt;=Y6180,Y6180&lt;143),VLOOKUP($W6180,日射量と図３!$E$6:$H$34,4,TRUE),VLOOKUP($W6180,日射量と図３!$E$6:$I$34,5,TRUE))))))</f>
        <v/>
      </c>
      <c r="AB6180" s="4" t="str">
        <f>IF($V6180="","",IF(Z6180&lt;36,0,IF(AND(36&lt;=Z6180,Z6180&lt;71),VLOOKUP($W6180,日射量と図３!$E$6:$F$34,2,TRUE),IF(AND(71&lt;=Z6180,Z6180&lt;107),VLOOKUP($W6180,日射量と図３!$E$6:$G$34,3,TRUE),IF(AND(107&lt;=Z6180,Z6180&lt;143),VLOOKUP($W6180,日射量と図３!$E$6:$H$34,4,TRUE),VLOOKUP($W6180,日射量と図３!$E$6:$I$34,5,TRUE))))))</f>
        <v/>
      </c>
      <c r="AC6180" s="382" t="str">
        <f t="shared" si="1167"/>
        <v/>
      </c>
      <c r="AD6180" s="382" t="str">
        <f t="shared" si="1168"/>
        <v/>
      </c>
    </row>
    <row r="6181" spans="11:30">
      <c r="K6181" s="4">
        <f t="shared" si="1164"/>
        <v>2</v>
      </c>
      <c r="L6181" s="34">
        <v>43509</v>
      </c>
      <c r="M6181" s="4">
        <v>258</v>
      </c>
      <c r="N6181" s="4">
        <v>10</v>
      </c>
      <c r="O6181" s="31">
        <v>0.375</v>
      </c>
      <c r="P6181" s="35">
        <v>4.4300000000000006</v>
      </c>
      <c r="Q6181" s="36">
        <f t="shared" si="1165"/>
        <v>12</v>
      </c>
      <c r="R6181" s="4">
        <f t="shared" si="1166"/>
        <v>7.5699999999999994</v>
      </c>
      <c r="S6181" s="31">
        <f t="shared" si="1169"/>
        <v>0.28591435185185182</v>
      </c>
      <c r="T6181" s="31">
        <f t="shared" si="1170"/>
        <v>0.72222222222222221</v>
      </c>
      <c r="U6181" s="4">
        <f t="shared" si="1171"/>
        <v>7.5699999999999994</v>
      </c>
      <c r="V6181" s="4" t="str">
        <f t="shared" si="1172"/>
        <v/>
      </c>
      <c r="W6181" s="18" t="str">
        <f>IF(V6181="","",VLOOKUP(L6181,日射量と図３!$A$4:$C$368,3,TRUE)*238.85/100)</f>
        <v/>
      </c>
      <c r="X6181" s="4" t="str">
        <f t="shared" si="1173"/>
        <v/>
      </c>
      <c r="Y6181" s="4" t="str">
        <f t="shared" si="1174"/>
        <v/>
      </c>
      <c r="Z6181" s="4" t="str">
        <f t="shared" si="1175"/>
        <v/>
      </c>
      <c r="AA6181" s="4" t="str">
        <f>IF($V6181="","",IF(Y6181&lt;36,0,IF(AND(36&lt;=Y6181,Y6181&lt;71),VLOOKUP($W6181,日射量と図３!$E$6:$F$34,2,TRUE),IF(AND(71&lt;=Y6181,Y6181&lt;107),VLOOKUP($W6181,日射量と図３!$E$6:$G$34,3,TRUE),IF(AND(107&lt;=Y6181,Y6181&lt;143),VLOOKUP($W6181,日射量と図３!$E$6:$H$34,4,TRUE),VLOOKUP($W6181,日射量と図３!$E$6:$I$34,5,TRUE))))))</f>
        <v/>
      </c>
      <c r="AB6181" s="4" t="str">
        <f>IF($V6181="","",IF(Z6181&lt;36,0,IF(AND(36&lt;=Z6181,Z6181&lt;71),VLOOKUP($W6181,日射量と図３!$E$6:$F$34,2,TRUE),IF(AND(71&lt;=Z6181,Z6181&lt;107),VLOOKUP($W6181,日射量と図３!$E$6:$G$34,3,TRUE),IF(AND(107&lt;=Z6181,Z6181&lt;143),VLOOKUP($W6181,日射量と図３!$E$6:$H$34,4,TRUE),VLOOKUP($W6181,日射量と図３!$E$6:$I$34,5,TRUE))))))</f>
        <v/>
      </c>
      <c r="AC6181" s="382" t="str">
        <f t="shared" si="1167"/>
        <v/>
      </c>
      <c r="AD6181" s="382" t="str">
        <f t="shared" si="1168"/>
        <v/>
      </c>
    </row>
    <row r="6182" spans="11:30">
      <c r="K6182" s="4">
        <f t="shared" si="1164"/>
        <v>2</v>
      </c>
      <c r="L6182" s="34">
        <v>43509</v>
      </c>
      <c r="M6182" s="4">
        <v>258</v>
      </c>
      <c r="N6182" s="4">
        <v>11</v>
      </c>
      <c r="O6182" s="31">
        <v>0.41666666666666669</v>
      </c>
      <c r="P6182" s="35">
        <v>5.49</v>
      </c>
      <c r="Q6182" s="36">
        <f t="shared" si="1165"/>
        <v>12</v>
      </c>
      <c r="R6182" s="4">
        <f t="shared" si="1166"/>
        <v>6.51</v>
      </c>
      <c r="S6182" s="31">
        <f t="shared" si="1169"/>
        <v>0.28591435185185182</v>
      </c>
      <c r="T6182" s="31">
        <f t="shared" si="1170"/>
        <v>0.72222222222222221</v>
      </c>
      <c r="U6182" s="4">
        <f t="shared" si="1171"/>
        <v>6.51</v>
      </c>
      <c r="V6182" s="4" t="str">
        <f t="shared" si="1172"/>
        <v/>
      </c>
      <c r="W6182" s="18" t="str">
        <f>IF(V6182="","",VLOOKUP(L6182,日射量と図３!$A$4:$C$368,3,TRUE)*238.85/100)</f>
        <v/>
      </c>
      <c r="X6182" s="4" t="str">
        <f t="shared" si="1173"/>
        <v/>
      </c>
      <c r="Y6182" s="4" t="str">
        <f t="shared" si="1174"/>
        <v/>
      </c>
      <c r="Z6182" s="4" t="str">
        <f t="shared" si="1175"/>
        <v/>
      </c>
      <c r="AA6182" s="4" t="str">
        <f>IF($V6182="","",IF(Y6182&lt;36,0,IF(AND(36&lt;=Y6182,Y6182&lt;71),VLOOKUP($W6182,日射量と図３!$E$6:$F$34,2,TRUE),IF(AND(71&lt;=Y6182,Y6182&lt;107),VLOOKUP($W6182,日射量と図３!$E$6:$G$34,3,TRUE),IF(AND(107&lt;=Y6182,Y6182&lt;143),VLOOKUP($W6182,日射量と図３!$E$6:$H$34,4,TRUE),VLOOKUP($W6182,日射量と図３!$E$6:$I$34,5,TRUE))))))</f>
        <v/>
      </c>
      <c r="AB6182" s="4" t="str">
        <f>IF($V6182="","",IF(Z6182&lt;36,0,IF(AND(36&lt;=Z6182,Z6182&lt;71),VLOOKUP($W6182,日射量と図３!$E$6:$F$34,2,TRUE),IF(AND(71&lt;=Z6182,Z6182&lt;107),VLOOKUP($W6182,日射量と図３!$E$6:$G$34,3,TRUE),IF(AND(107&lt;=Z6182,Z6182&lt;143),VLOOKUP($W6182,日射量と図３!$E$6:$H$34,4,TRUE),VLOOKUP($W6182,日射量と図３!$E$6:$I$34,5,TRUE))))))</f>
        <v/>
      </c>
      <c r="AC6182" s="382" t="str">
        <f t="shared" si="1167"/>
        <v/>
      </c>
      <c r="AD6182" s="382" t="str">
        <f t="shared" si="1168"/>
        <v/>
      </c>
    </row>
    <row r="6183" spans="11:30">
      <c r="K6183" s="4">
        <f t="shared" si="1164"/>
        <v>2</v>
      </c>
      <c r="L6183" s="34">
        <v>43509</v>
      </c>
      <c r="M6183" s="4">
        <v>258</v>
      </c>
      <c r="N6183" s="4">
        <v>12</v>
      </c>
      <c r="O6183" s="31">
        <v>0.45833333333333331</v>
      </c>
      <c r="P6183" s="35">
        <v>6.589999999999999</v>
      </c>
      <c r="Q6183" s="36">
        <f t="shared" si="1165"/>
        <v>12</v>
      </c>
      <c r="R6183" s="4">
        <f t="shared" si="1166"/>
        <v>5.410000000000001</v>
      </c>
      <c r="S6183" s="31">
        <f t="shared" si="1169"/>
        <v>0.28591435185185182</v>
      </c>
      <c r="T6183" s="31">
        <f t="shared" si="1170"/>
        <v>0.72222222222222221</v>
      </c>
      <c r="U6183" s="4">
        <f t="shared" si="1171"/>
        <v>5.410000000000001</v>
      </c>
      <c r="V6183" s="4" t="str">
        <f t="shared" si="1172"/>
        <v/>
      </c>
      <c r="W6183" s="18" t="str">
        <f>IF(V6183="","",VLOOKUP(L6183,日射量と図３!$A$4:$C$368,3,TRUE)*238.85/100)</f>
        <v/>
      </c>
      <c r="X6183" s="4" t="str">
        <f t="shared" si="1173"/>
        <v/>
      </c>
      <c r="Y6183" s="4" t="str">
        <f t="shared" si="1174"/>
        <v/>
      </c>
      <c r="Z6183" s="4" t="str">
        <f t="shared" si="1175"/>
        <v/>
      </c>
      <c r="AA6183" s="4" t="str">
        <f>IF($V6183="","",IF(Y6183&lt;36,0,IF(AND(36&lt;=Y6183,Y6183&lt;71),VLOOKUP($W6183,日射量と図３!$E$6:$F$34,2,TRUE),IF(AND(71&lt;=Y6183,Y6183&lt;107),VLOOKUP($W6183,日射量と図３!$E$6:$G$34,3,TRUE),IF(AND(107&lt;=Y6183,Y6183&lt;143),VLOOKUP($W6183,日射量と図３!$E$6:$H$34,4,TRUE),VLOOKUP($W6183,日射量と図３!$E$6:$I$34,5,TRUE))))))</f>
        <v/>
      </c>
      <c r="AB6183" s="4" t="str">
        <f>IF($V6183="","",IF(Z6183&lt;36,0,IF(AND(36&lt;=Z6183,Z6183&lt;71),VLOOKUP($W6183,日射量と図３!$E$6:$F$34,2,TRUE),IF(AND(71&lt;=Z6183,Z6183&lt;107),VLOOKUP($W6183,日射量と図３!$E$6:$G$34,3,TRUE),IF(AND(107&lt;=Z6183,Z6183&lt;143),VLOOKUP($W6183,日射量と図３!$E$6:$H$34,4,TRUE),VLOOKUP($W6183,日射量と図３!$E$6:$I$34,5,TRUE))))))</f>
        <v/>
      </c>
      <c r="AC6183" s="382" t="str">
        <f t="shared" si="1167"/>
        <v/>
      </c>
      <c r="AD6183" s="382" t="str">
        <f t="shared" si="1168"/>
        <v/>
      </c>
    </row>
    <row r="6184" spans="11:30">
      <c r="K6184" s="4">
        <f t="shared" si="1164"/>
        <v>2</v>
      </c>
      <c r="L6184" s="34">
        <v>43509</v>
      </c>
      <c r="M6184" s="4">
        <v>258</v>
      </c>
      <c r="N6184" s="4">
        <v>13</v>
      </c>
      <c r="O6184" s="31">
        <v>0.5</v>
      </c>
      <c r="P6184" s="35">
        <v>7.65</v>
      </c>
      <c r="Q6184" s="36">
        <f t="shared" si="1165"/>
        <v>12</v>
      </c>
      <c r="R6184" s="4">
        <f t="shared" si="1166"/>
        <v>4.3499999999999996</v>
      </c>
      <c r="S6184" s="31">
        <f t="shared" si="1169"/>
        <v>0.28591435185185182</v>
      </c>
      <c r="T6184" s="31">
        <f t="shared" si="1170"/>
        <v>0.72222222222222221</v>
      </c>
      <c r="U6184" s="4">
        <f t="shared" si="1171"/>
        <v>4.3499999999999996</v>
      </c>
      <c r="V6184" s="4" t="str">
        <f t="shared" si="1172"/>
        <v/>
      </c>
      <c r="W6184" s="18" t="str">
        <f>IF(V6184="","",VLOOKUP(L6184,日射量と図３!$A$4:$C$368,3,TRUE)*238.85/100)</f>
        <v/>
      </c>
      <c r="X6184" s="4" t="str">
        <f t="shared" si="1173"/>
        <v/>
      </c>
      <c r="Y6184" s="4" t="str">
        <f t="shared" si="1174"/>
        <v/>
      </c>
      <c r="Z6184" s="4" t="str">
        <f t="shared" si="1175"/>
        <v/>
      </c>
      <c r="AA6184" s="4" t="str">
        <f>IF($V6184="","",IF(Y6184&lt;36,0,IF(AND(36&lt;=Y6184,Y6184&lt;71),VLOOKUP($W6184,日射量と図３!$E$6:$F$34,2,TRUE),IF(AND(71&lt;=Y6184,Y6184&lt;107),VLOOKUP($W6184,日射量と図３!$E$6:$G$34,3,TRUE),IF(AND(107&lt;=Y6184,Y6184&lt;143),VLOOKUP($W6184,日射量と図３!$E$6:$H$34,4,TRUE),VLOOKUP($W6184,日射量と図３!$E$6:$I$34,5,TRUE))))))</f>
        <v/>
      </c>
      <c r="AB6184" s="4" t="str">
        <f>IF($V6184="","",IF(Z6184&lt;36,0,IF(AND(36&lt;=Z6184,Z6184&lt;71),VLOOKUP($W6184,日射量と図３!$E$6:$F$34,2,TRUE),IF(AND(71&lt;=Z6184,Z6184&lt;107),VLOOKUP($W6184,日射量と図３!$E$6:$G$34,3,TRUE),IF(AND(107&lt;=Z6184,Z6184&lt;143),VLOOKUP($W6184,日射量と図３!$E$6:$H$34,4,TRUE),VLOOKUP($W6184,日射量と図３!$E$6:$I$34,5,TRUE))))))</f>
        <v/>
      </c>
      <c r="AC6184" s="382" t="str">
        <f t="shared" si="1167"/>
        <v/>
      </c>
      <c r="AD6184" s="382" t="str">
        <f t="shared" si="1168"/>
        <v/>
      </c>
    </row>
    <row r="6185" spans="11:30">
      <c r="K6185" s="4">
        <f t="shared" si="1164"/>
        <v>2</v>
      </c>
      <c r="L6185" s="34">
        <v>43509</v>
      </c>
      <c r="M6185" s="4">
        <v>258</v>
      </c>
      <c r="N6185" s="4">
        <v>14</v>
      </c>
      <c r="O6185" s="31">
        <v>0.54166666666666663</v>
      </c>
      <c r="P6185" s="35">
        <v>8.26</v>
      </c>
      <c r="Q6185" s="36">
        <f t="shared" si="1165"/>
        <v>12</v>
      </c>
      <c r="R6185" s="4">
        <f t="shared" si="1166"/>
        <v>3.74</v>
      </c>
      <c r="S6185" s="31">
        <f t="shared" si="1169"/>
        <v>0.28591435185185182</v>
      </c>
      <c r="T6185" s="31">
        <f t="shared" si="1170"/>
        <v>0.72222222222222221</v>
      </c>
      <c r="U6185" s="4">
        <f t="shared" si="1171"/>
        <v>3.74</v>
      </c>
      <c r="V6185" s="4" t="str">
        <f t="shared" si="1172"/>
        <v/>
      </c>
      <c r="W6185" s="18" t="str">
        <f>IF(V6185="","",VLOOKUP(L6185,日射量と図３!$A$4:$C$368,3,TRUE)*238.85/100)</f>
        <v/>
      </c>
      <c r="X6185" s="4" t="str">
        <f t="shared" si="1173"/>
        <v/>
      </c>
      <c r="Y6185" s="4" t="str">
        <f t="shared" si="1174"/>
        <v/>
      </c>
      <c r="Z6185" s="4" t="str">
        <f t="shared" si="1175"/>
        <v/>
      </c>
      <c r="AA6185" s="4" t="str">
        <f>IF($V6185="","",IF(Y6185&lt;36,0,IF(AND(36&lt;=Y6185,Y6185&lt;71),VLOOKUP($W6185,日射量と図３!$E$6:$F$34,2,TRUE),IF(AND(71&lt;=Y6185,Y6185&lt;107),VLOOKUP($W6185,日射量と図３!$E$6:$G$34,3,TRUE),IF(AND(107&lt;=Y6185,Y6185&lt;143),VLOOKUP($W6185,日射量と図３!$E$6:$H$34,4,TRUE),VLOOKUP($W6185,日射量と図３!$E$6:$I$34,5,TRUE))))))</f>
        <v/>
      </c>
      <c r="AB6185" s="4" t="str">
        <f>IF($V6185="","",IF(Z6185&lt;36,0,IF(AND(36&lt;=Z6185,Z6185&lt;71),VLOOKUP($W6185,日射量と図３!$E$6:$F$34,2,TRUE),IF(AND(71&lt;=Z6185,Z6185&lt;107),VLOOKUP($W6185,日射量と図３!$E$6:$G$34,3,TRUE),IF(AND(107&lt;=Z6185,Z6185&lt;143),VLOOKUP($W6185,日射量と図３!$E$6:$H$34,4,TRUE),VLOOKUP($W6185,日射量と図３!$E$6:$I$34,5,TRUE))))))</f>
        <v/>
      </c>
      <c r="AC6185" s="382" t="str">
        <f t="shared" si="1167"/>
        <v/>
      </c>
      <c r="AD6185" s="382" t="str">
        <f t="shared" si="1168"/>
        <v/>
      </c>
    </row>
    <row r="6186" spans="11:30">
      <c r="K6186" s="4">
        <f t="shared" si="1164"/>
        <v>2</v>
      </c>
      <c r="L6186" s="34">
        <v>43509</v>
      </c>
      <c r="M6186" s="4">
        <v>258</v>
      </c>
      <c r="N6186" s="4">
        <v>15</v>
      </c>
      <c r="O6186" s="31">
        <v>0.58333333333333337</v>
      </c>
      <c r="P6186" s="35">
        <v>8.16</v>
      </c>
      <c r="Q6186" s="36">
        <f t="shared" si="1165"/>
        <v>12</v>
      </c>
      <c r="R6186" s="4">
        <f t="shared" si="1166"/>
        <v>3.84</v>
      </c>
      <c r="S6186" s="31">
        <f t="shared" si="1169"/>
        <v>0.28591435185185182</v>
      </c>
      <c r="T6186" s="31">
        <f t="shared" si="1170"/>
        <v>0.72222222222222221</v>
      </c>
      <c r="U6186" s="4">
        <f t="shared" si="1171"/>
        <v>3.84</v>
      </c>
      <c r="V6186" s="4" t="str">
        <f t="shared" si="1172"/>
        <v/>
      </c>
      <c r="W6186" s="18" t="str">
        <f>IF(V6186="","",VLOOKUP(L6186,日射量と図３!$A$4:$C$368,3,TRUE)*238.85/100)</f>
        <v/>
      </c>
      <c r="X6186" s="4" t="str">
        <f t="shared" si="1173"/>
        <v/>
      </c>
      <c r="Y6186" s="4" t="str">
        <f t="shared" si="1174"/>
        <v/>
      </c>
      <c r="Z6186" s="4" t="str">
        <f t="shared" si="1175"/>
        <v/>
      </c>
      <c r="AA6186" s="4" t="str">
        <f>IF($V6186="","",IF(Y6186&lt;36,0,IF(AND(36&lt;=Y6186,Y6186&lt;71),VLOOKUP($W6186,日射量と図３!$E$6:$F$34,2,TRUE),IF(AND(71&lt;=Y6186,Y6186&lt;107),VLOOKUP($W6186,日射量と図３!$E$6:$G$34,3,TRUE),IF(AND(107&lt;=Y6186,Y6186&lt;143),VLOOKUP($W6186,日射量と図３!$E$6:$H$34,4,TRUE),VLOOKUP($W6186,日射量と図３!$E$6:$I$34,5,TRUE))))))</f>
        <v/>
      </c>
      <c r="AB6186" s="4" t="str">
        <f>IF($V6186="","",IF(Z6186&lt;36,0,IF(AND(36&lt;=Z6186,Z6186&lt;71),VLOOKUP($W6186,日射量と図３!$E$6:$F$34,2,TRUE),IF(AND(71&lt;=Z6186,Z6186&lt;107),VLOOKUP($W6186,日射量と図３!$E$6:$G$34,3,TRUE),IF(AND(107&lt;=Z6186,Z6186&lt;143),VLOOKUP($W6186,日射量と図３!$E$6:$H$34,4,TRUE),VLOOKUP($W6186,日射量と図３!$E$6:$I$34,5,TRUE))))))</f>
        <v/>
      </c>
      <c r="AC6186" s="382" t="str">
        <f t="shared" si="1167"/>
        <v/>
      </c>
      <c r="AD6186" s="382" t="str">
        <f t="shared" si="1168"/>
        <v/>
      </c>
    </row>
    <row r="6187" spans="11:30">
      <c r="K6187" s="4">
        <f t="shared" si="1164"/>
        <v>2</v>
      </c>
      <c r="L6187" s="34">
        <v>43509</v>
      </c>
      <c r="M6187" s="4">
        <v>258</v>
      </c>
      <c r="N6187" s="4">
        <v>16</v>
      </c>
      <c r="O6187" s="31">
        <v>0.625</v>
      </c>
      <c r="P6187" s="35">
        <v>7.65</v>
      </c>
      <c r="Q6187" s="36">
        <f t="shared" si="1165"/>
        <v>16</v>
      </c>
      <c r="R6187" s="4">
        <f t="shared" si="1166"/>
        <v>8.35</v>
      </c>
      <c r="S6187" s="31">
        <f t="shared" si="1169"/>
        <v>0.28591435185185182</v>
      </c>
      <c r="T6187" s="31">
        <f t="shared" si="1170"/>
        <v>0.72222222222222221</v>
      </c>
      <c r="U6187" s="4">
        <f t="shared" si="1171"/>
        <v>8.35</v>
      </c>
      <c r="V6187" s="4" t="str">
        <f t="shared" si="1172"/>
        <v/>
      </c>
      <c r="W6187" s="18" t="str">
        <f>IF(V6187="","",VLOOKUP(L6187,日射量と図３!$A$4:$C$368,3,TRUE)*238.85/100)</f>
        <v/>
      </c>
      <c r="X6187" s="4" t="str">
        <f t="shared" si="1173"/>
        <v/>
      </c>
      <c r="Y6187" s="4" t="str">
        <f t="shared" si="1174"/>
        <v/>
      </c>
      <c r="Z6187" s="4" t="str">
        <f t="shared" si="1175"/>
        <v/>
      </c>
      <c r="AA6187" s="4" t="str">
        <f>IF($V6187="","",IF(Y6187&lt;36,0,IF(AND(36&lt;=Y6187,Y6187&lt;71),VLOOKUP($W6187,日射量と図３!$E$6:$F$34,2,TRUE),IF(AND(71&lt;=Y6187,Y6187&lt;107),VLOOKUP($W6187,日射量と図３!$E$6:$G$34,3,TRUE),IF(AND(107&lt;=Y6187,Y6187&lt;143),VLOOKUP($W6187,日射量と図３!$E$6:$H$34,4,TRUE),VLOOKUP($W6187,日射量と図３!$E$6:$I$34,5,TRUE))))))</f>
        <v/>
      </c>
      <c r="AB6187" s="4" t="str">
        <f>IF($V6187="","",IF(Z6187&lt;36,0,IF(AND(36&lt;=Z6187,Z6187&lt;71),VLOOKUP($W6187,日射量と図３!$E$6:$F$34,2,TRUE),IF(AND(71&lt;=Z6187,Z6187&lt;107),VLOOKUP($W6187,日射量と図３!$E$6:$G$34,3,TRUE),IF(AND(107&lt;=Z6187,Z6187&lt;143),VLOOKUP($W6187,日射量と図３!$E$6:$H$34,4,TRUE),VLOOKUP($W6187,日射量と図３!$E$6:$I$34,5,TRUE))))))</f>
        <v/>
      </c>
      <c r="AC6187" s="382" t="str">
        <f t="shared" si="1167"/>
        <v/>
      </c>
      <c r="AD6187" s="382" t="str">
        <f t="shared" si="1168"/>
        <v/>
      </c>
    </row>
    <row r="6188" spans="11:30">
      <c r="K6188" s="4">
        <f t="shared" si="1164"/>
        <v>2</v>
      </c>
      <c r="L6188" s="34">
        <v>43509</v>
      </c>
      <c r="M6188" s="4">
        <v>258</v>
      </c>
      <c r="N6188" s="4">
        <v>17</v>
      </c>
      <c r="O6188" s="31">
        <v>0.66666666666666663</v>
      </c>
      <c r="P6188" s="35">
        <v>7.13</v>
      </c>
      <c r="Q6188" s="36">
        <f t="shared" si="1165"/>
        <v>16</v>
      </c>
      <c r="R6188" s="4">
        <f t="shared" si="1166"/>
        <v>8.870000000000001</v>
      </c>
      <c r="S6188" s="31">
        <f t="shared" si="1169"/>
        <v>0.28591435185185182</v>
      </c>
      <c r="T6188" s="31">
        <f t="shared" si="1170"/>
        <v>0.72222222222222221</v>
      </c>
      <c r="U6188" s="4">
        <f t="shared" si="1171"/>
        <v>8.870000000000001</v>
      </c>
      <c r="V6188" s="4" t="str">
        <f t="shared" si="1172"/>
        <v/>
      </c>
      <c r="W6188" s="18" t="str">
        <f>IF(V6188="","",VLOOKUP(L6188,日射量と図３!$A$4:$C$368,3,TRUE)*238.85/100)</f>
        <v/>
      </c>
      <c r="X6188" s="4" t="str">
        <f t="shared" si="1173"/>
        <v/>
      </c>
      <c r="Y6188" s="4" t="str">
        <f t="shared" si="1174"/>
        <v/>
      </c>
      <c r="Z6188" s="4" t="str">
        <f t="shared" si="1175"/>
        <v/>
      </c>
      <c r="AA6188" s="4" t="str">
        <f>IF($V6188="","",IF(Y6188&lt;36,0,IF(AND(36&lt;=Y6188,Y6188&lt;71),VLOOKUP($W6188,日射量と図３!$E$6:$F$34,2,TRUE),IF(AND(71&lt;=Y6188,Y6188&lt;107),VLOOKUP($W6188,日射量と図３!$E$6:$G$34,3,TRUE),IF(AND(107&lt;=Y6188,Y6188&lt;143),VLOOKUP($W6188,日射量と図３!$E$6:$H$34,4,TRUE),VLOOKUP($W6188,日射量と図３!$E$6:$I$34,5,TRUE))))))</f>
        <v/>
      </c>
      <c r="AB6188" s="4" t="str">
        <f>IF($V6188="","",IF(Z6188&lt;36,0,IF(AND(36&lt;=Z6188,Z6188&lt;71),VLOOKUP($W6188,日射量と図３!$E$6:$F$34,2,TRUE),IF(AND(71&lt;=Z6188,Z6188&lt;107),VLOOKUP($W6188,日射量と図３!$E$6:$G$34,3,TRUE),IF(AND(107&lt;=Z6188,Z6188&lt;143),VLOOKUP($W6188,日射量と図３!$E$6:$H$34,4,TRUE),VLOOKUP($W6188,日射量と図３!$E$6:$I$34,5,TRUE))))))</f>
        <v/>
      </c>
      <c r="AC6188" s="382" t="str">
        <f t="shared" si="1167"/>
        <v/>
      </c>
      <c r="AD6188" s="382" t="str">
        <f t="shared" si="1168"/>
        <v/>
      </c>
    </row>
    <row r="6189" spans="11:30">
      <c r="K6189" s="4">
        <f t="shared" si="1164"/>
        <v>2</v>
      </c>
      <c r="L6189" s="34">
        <v>43509</v>
      </c>
      <c r="M6189" s="4">
        <v>258</v>
      </c>
      <c r="N6189" s="4">
        <v>18</v>
      </c>
      <c r="O6189" s="31">
        <v>0.70833333333333337</v>
      </c>
      <c r="P6189" s="35">
        <v>6.2</v>
      </c>
      <c r="Q6189" s="36">
        <f t="shared" si="1165"/>
        <v>16</v>
      </c>
      <c r="R6189" s="4">
        <f t="shared" si="1166"/>
        <v>9.8000000000000007</v>
      </c>
      <c r="S6189" s="31">
        <f t="shared" si="1169"/>
        <v>0.28591435185185182</v>
      </c>
      <c r="T6189" s="31">
        <f t="shared" si="1170"/>
        <v>0.72222222222222221</v>
      </c>
      <c r="U6189" s="4">
        <f t="shared" si="1171"/>
        <v>9.8000000000000007</v>
      </c>
      <c r="V6189" s="4" t="str">
        <f t="shared" si="1172"/>
        <v/>
      </c>
      <c r="W6189" s="18" t="str">
        <f>IF(V6189="","",VLOOKUP(L6189,日射量と図３!$A$4:$C$368,3,TRUE)*238.85/100)</f>
        <v/>
      </c>
      <c r="X6189" s="4" t="str">
        <f t="shared" si="1173"/>
        <v/>
      </c>
      <c r="Y6189" s="4" t="str">
        <f t="shared" si="1174"/>
        <v/>
      </c>
      <c r="Z6189" s="4" t="str">
        <f t="shared" si="1175"/>
        <v/>
      </c>
      <c r="AA6189" s="4" t="str">
        <f>IF($V6189="","",IF(Y6189&lt;36,0,IF(AND(36&lt;=Y6189,Y6189&lt;71),VLOOKUP($W6189,日射量と図３!$E$6:$F$34,2,TRUE),IF(AND(71&lt;=Y6189,Y6189&lt;107),VLOOKUP($W6189,日射量と図３!$E$6:$G$34,3,TRUE),IF(AND(107&lt;=Y6189,Y6189&lt;143),VLOOKUP($W6189,日射量と図３!$E$6:$H$34,4,TRUE),VLOOKUP($W6189,日射量と図３!$E$6:$I$34,5,TRUE))))))</f>
        <v/>
      </c>
      <c r="AB6189" s="4" t="str">
        <f>IF($V6189="","",IF(Z6189&lt;36,0,IF(AND(36&lt;=Z6189,Z6189&lt;71),VLOOKUP($W6189,日射量と図３!$E$6:$F$34,2,TRUE),IF(AND(71&lt;=Z6189,Z6189&lt;107),VLOOKUP($W6189,日射量と図３!$E$6:$G$34,3,TRUE),IF(AND(107&lt;=Z6189,Z6189&lt;143),VLOOKUP($W6189,日射量と図３!$E$6:$H$34,4,TRUE),VLOOKUP($W6189,日射量と図３!$E$6:$I$34,5,TRUE))))))</f>
        <v/>
      </c>
      <c r="AC6189" s="382" t="str">
        <f t="shared" si="1167"/>
        <v/>
      </c>
      <c r="AD6189" s="382" t="str">
        <f t="shared" si="1168"/>
        <v/>
      </c>
    </row>
    <row r="6190" spans="11:30">
      <c r="K6190" s="4">
        <f t="shared" si="1164"/>
        <v>2</v>
      </c>
      <c r="L6190" s="34">
        <v>43509</v>
      </c>
      <c r="M6190" s="4">
        <v>258</v>
      </c>
      <c r="N6190" s="4">
        <v>19</v>
      </c>
      <c r="O6190" s="31">
        <v>0.75</v>
      </c>
      <c r="P6190" s="35">
        <v>5.4</v>
      </c>
      <c r="Q6190" s="36">
        <f t="shared" si="1165"/>
        <v>16</v>
      </c>
      <c r="R6190" s="4">
        <f t="shared" si="1166"/>
        <v>10.6</v>
      </c>
      <c r="S6190" s="31">
        <f t="shared" si="1169"/>
        <v>0.28591435185185182</v>
      </c>
      <c r="T6190" s="31">
        <f t="shared" si="1170"/>
        <v>0.72222222222222221</v>
      </c>
      <c r="U6190" s="4">
        <f t="shared" si="1171"/>
        <v>0</v>
      </c>
      <c r="V6190" s="4" t="str">
        <f t="shared" si="1172"/>
        <v/>
      </c>
      <c r="W6190" s="18" t="str">
        <f>IF(V6190="","",VLOOKUP(L6190,日射量と図３!$A$4:$C$368,3,TRUE)*238.85/100)</f>
        <v/>
      </c>
      <c r="X6190" s="4" t="str">
        <f t="shared" si="1173"/>
        <v/>
      </c>
      <c r="Y6190" s="4" t="str">
        <f t="shared" si="1174"/>
        <v/>
      </c>
      <c r="Z6190" s="4" t="str">
        <f t="shared" si="1175"/>
        <v/>
      </c>
      <c r="AA6190" s="4" t="str">
        <f>IF($V6190="","",IF(Y6190&lt;36,0,IF(AND(36&lt;=Y6190,Y6190&lt;71),VLOOKUP($W6190,日射量と図３!$E$6:$F$34,2,TRUE),IF(AND(71&lt;=Y6190,Y6190&lt;107),VLOOKUP($W6190,日射量と図３!$E$6:$G$34,3,TRUE),IF(AND(107&lt;=Y6190,Y6190&lt;143),VLOOKUP($W6190,日射量と図３!$E$6:$H$34,4,TRUE),VLOOKUP($W6190,日射量と図３!$E$6:$I$34,5,TRUE))))))</f>
        <v/>
      </c>
      <c r="AB6190" s="4" t="str">
        <f>IF($V6190="","",IF(Z6190&lt;36,0,IF(AND(36&lt;=Z6190,Z6190&lt;71),VLOOKUP($W6190,日射量と図３!$E$6:$F$34,2,TRUE),IF(AND(71&lt;=Z6190,Z6190&lt;107),VLOOKUP($W6190,日射量と図３!$E$6:$G$34,3,TRUE),IF(AND(107&lt;=Z6190,Z6190&lt;143),VLOOKUP($W6190,日射量と図３!$E$6:$H$34,4,TRUE),VLOOKUP($W6190,日射量と図３!$E$6:$I$34,5,TRUE))))))</f>
        <v/>
      </c>
      <c r="AC6190" s="382" t="str">
        <f t="shared" si="1167"/>
        <v/>
      </c>
      <c r="AD6190" s="382" t="str">
        <f t="shared" si="1168"/>
        <v/>
      </c>
    </row>
    <row r="6191" spans="11:30">
      <c r="K6191" s="4">
        <f t="shared" si="1164"/>
        <v>2</v>
      </c>
      <c r="L6191" s="34">
        <v>43509</v>
      </c>
      <c r="M6191" s="4">
        <v>258</v>
      </c>
      <c r="N6191" s="4">
        <v>20</v>
      </c>
      <c r="O6191" s="31">
        <v>0.79166666666666663</v>
      </c>
      <c r="P6191" s="35">
        <v>4.92</v>
      </c>
      <c r="Q6191" s="36">
        <f t="shared" si="1165"/>
        <v>16</v>
      </c>
      <c r="R6191" s="4">
        <f t="shared" si="1166"/>
        <v>11.08</v>
      </c>
      <c r="S6191" s="31">
        <f t="shared" si="1169"/>
        <v>0.28591435185185182</v>
      </c>
      <c r="T6191" s="31">
        <f t="shared" si="1170"/>
        <v>0.72222222222222221</v>
      </c>
      <c r="U6191" s="4">
        <f t="shared" si="1171"/>
        <v>0</v>
      </c>
      <c r="V6191" s="4" t="str">
        <f t="shared" si="1172"/>
        <v/>
      </c>
      <c r="W6191" s="18" t="str">
        <f>IF(V6191="","",VLOOKUP(L6191,日射量と図３!$A$4:$C$368,3,TRUE)*238.85/100)</f>
        <v/>
      </c>
      <c r="X6191" s="4" t="str">
        <f t="shared" si="1173"/>
        <v/>
      </c>
      <c r="Y6191" s="4" t="str">
        <f t="shared" si="1174"/>
        <v/>
      </c>
      <c r="Z6191" s="4" t="str">
        <f t="shared" si="1175"/>
        <v/>
      </c>
      <c r="AA6191" s="4" t="str">
        <f>IF($V6191="","",IF(Y6191&lt;36,0,IF(AND(36&lt;=Y6191,Y6191&lt;71),VLOOKUP($W6191,日射量と図３!$E$6:$F$34,2,TRUE),IF(AND(71&lt;=Y6191,Y6191&lt;107),VLOOKUP($W6191,日射量と図３!$E$6:$G$34,3,TRUE),IF(AND(107&lt;=Y6191,Y6191&lt;143),VLOOKUP($W6191,日射量と図３!$E$6:$H$34,4,TRUE),VLOOKUP($W6191,日射量と図３!$E$6:$I$34,5,TRUE))))))</f>
        <v/>
      </c>
      <c r="AB6191" s="4" t="str">
        <f>IF($V6191="","",IF(Z6191&lt;36,0,IF(AND(36&lt;=Z6191,Z6191&lt;71),VLOOKUP($W6191,日射量と図３!$E$6:$F$34,2,TRUE),IF(AND(71&lt;=Z6191,Z6191&lt;107),VLOOKUP($W6191,日射量と図３!$E$6:$G$34,3,TRUE),IF(AND(107&lt;=Z6191,Z6191&lt;143),VLOOKUP($W6191,日射量と図３!$E$6:$H$34,4,TRUE),VLOOKUP($W6191,日射量と図３!$E$6:$I$34,5,TRUE))))))</f>
        <v/>
      </c>
      <c r="AC6191" s="382" t="str">
        <f t="shared" si="1167"/>
        <v/>
      </c>
      <c r="AD6191" s="382" t="str">
        <f t="shared" si="1168"/>
        <v/>
      </c>
    </row>
    <row r="6192" spans="11:30">
      <c r="K6192" s="4">
        <f t="shared" si="1164"/>
        <v>2</v>
      </c>
      <c r="L6192" s="34">
        <v>43509</v>
      </c>
      <c r="M6192" s="4">
        <v>258</v>
      </c>
      <c r="N6192" s="4">
        <v>21</v>
      </c>
      <c r="O6192" s="31">
        <v>0.83333333333333337</v>
      </c>
      <c r="P6192" s="35">
        <v>4.58</v>
      </c>
      <c r="Q6192" s="36">
        <f t="shared" si="1165"/>
        <v>16</v>
      </c>
      <c r="R6192" s="4">
        <f t="shared" si="1166"/>
        <v>11.42</v>
      </c>
      <c r="S6192" s="31">
        <f t="shared" si="1169"/>
        <v>0.28591435185185182</v>
      </c>
      <c r="T6192" s="31">
        <f t="shared" si="1170"/>
        <v>0.72222222222222221</v>
      </c>
      <c r="U6192" s="4">
        <f t="shared" si="1171"/>
        <v>0</v>
      </c>
      <c r="V6192" s="4" t="str">
        <f t="shared" si="1172"/>
        <v/>
      </c>
      <c r="W6192" s="18" t="str">
        <f>IF(V6192="","",VLOOKUP(L6192,日射量と図３!$A$4:$C$368,3,TRUE)*238.85/100)</f>
        <v/>
      </c>
      <c r="X6192" s="4" t="str">
        <f t="shared" si="1173"/>
        <v/>
      </c>
      <c r="Y6192" s="4" t="str">
        <f t="shared" si="1174"/>
        <v/>
      </c>
      <c r="Z6192" s="4" t="str">
        <f t="shared" si="1175"/>
        <v/>
      </c>
      <c r="AA6192" s="4" t="str">
        <f>IF($V6192="","",IF(Y6192&lt;36,0,IF(AND(36&lt;=Y6192,Y6192&lt;71),VLOOKUP($W6192,日射量と図３!$E$6:$F$34,2,TRUE),IF(AND(71&lt;=Y6192,Y6192&lt;107),VLOOKUP($W6192,日射量と図３!$E$6:$G$34,3,TRUE),IF(AND(107&lt;=Y6192,Y6192&lt;143),VLOOKUP($W6192,日射量と図３!$E$6:$H$34,4,TRUE),VLOOKUP($W6192,日射量と図３!$E$6:$I$34,5,TRUE))))))</f>
        <v/>
      </c>
      <c r="AB6192" s="4" t="str">
        <f>IF($V6192="","",IF(Z6192&lt;36,0,IF(AND(36&lt;=Z6192,Z6192&lt;71),VLOOKUP($W6192,日射量と図３!$E$6:$F$34,2,TRUE),IF(AND(71&lt;=Z6192,Z6192&lt;107),VLOOKUP($W6192,日射量と図３!$E$6:$G$34,3,TRUE),IF(AND(107&lt;=Z6192,Z6192&lt;143),VLOOKUP($W6192,日射量と図３!$E$6:$H$34,4,TRUE),VLOOKUP($W6192,日射量と図３!$E$6:$I$34,5,TRUE))))))</f>
        <v/>
      </c>
      <c r="AC6192" s="382" t="str">
        <f t="shared" si="1167"/>
        <v/>
      </c>
      <c r="AD6192" s="382" t="str">
        <f t="shared" si="1168"/>
        <v/>
      </c>
    </row>
    <row r="6193" spans="11:30">
      <c r="K6193" s="4">
        <f t="shared" si="1164"/>
        <v>2</v>
      </c>
      <c r="L6193" s="34">
        <v>43509</v>
      </c>
      <c r="M6193" s="4">
        <v>258</v>
      </c>
      <c r="N6193" s="4">
        <v>22</v>
      </c>
      <c r="O6193" s="31">
        <v>0.875</v>
      </c>
      <c r="P6193" s="35">
        <v>4.2</v>
      </c>
      <c r="Q6193" s="36">
        <f t="shared" si="1165"/>
        <v>16</v>
      </c>
      <c r="R6193" s="4">
        <f t="shared" si="1166"/>
        <v>11.8</v>
      </c>
      <c r="S6193" s="31">
        <f t="shared" si="1169"/>
        <v>0.28591435185185182</v>
      </c>
      <c r="T6193" s="31">
        <f t="shared" si="1170"/>
        <v>0.72222222222222221</v>
      </c>
      <c r="U6193" s="4">
        <f t="shared" si="1171"/>
        <v>0</v>
      </c>
      <c r="V6193" s="4" t="str">
        <f t="shared" si="1172"/>
        <v/>
      </c>
      <c r="W6193" s="18" t="str">
        <f>IF(V6193="","",VLOOKUP(L6193,日射量と図３!$A$4:$C$368,3,TRUE)*238.85/100)</f>
        <v/>
      </c>
      <c r="X6193" s="4" t="str">
        <f t="shared" si="1173"/>
        <v/>
      </c>
      <c r="Y6193" s="4" t="str">
        <f t="shared" si="1174"/>
        <v/>
      </c>
      <c r="Z6193" s="4" t="str">
        <f t="shared" si="1175"/>
        <v/>
      </c>
      <c r="AA6193" s="4" t="str">
        <f>IF($V6193="","",IF(Y6193&lt;36,0,IF(AND(36&lt;=Y6193,Y6193&lt;71),VLOOKUP($W6193,日射量と図３!$E$6:$F$34,2,TRUE),IF(AND(71&lt;=Y6193,Y6193&lt;107),VLOOKUP($W6193,日射量と図３!$E$6:$G$34,3,TRUE),IF(AND(107&lt;=Y6193,Y6193&lt;143),VLOOKUP($W6193,日射量と図３!$E$6:$H$34,4,TRUE),VLOOKUP($W6193,日射量と図３!$E$6:$I$34,5,TRUE))))))</f>
        <v/>
      </c>
      <c r="AB6193" s="4" t="str">
        <f>IF($V6193="","",IF(Z6193&lt;36,0,IF(AND(36&lt;=Z6193,Z6193&lt;71),VLOOKUP($W6193,日射量と図３!$E$6:$F$34,2,TRUE),IF(AND(71&lt;=Z6193,Z6193&lt;107),VLOOKUP($W6193,日射量と図３!$E$6:$G$34,3,TRUE),IF(AND(107&lt;=Z6193,Z6193&lt;143),VLOOKUP($W6193,日射量と図３!$E$6:$H$34,4,TRUE),VLOOKUP($W6193,日射量と図３!$E$6:$I$34,5,TRUE))))))</f>
        <v/>
      </c>
      <c r="AC6193" s="382" t="str">
        <f t="shared" si="1167"/>
        <v/>
      </c>
      <c r="AD6193" s="382" t="str">
        <f t="shared" si="1168"/>
        <v/>
      </c>
    </row>
    <row r="6194" spans="11:30">
      <c r="K6194" s="4">
        <f t="shared" si="1164"/>
        <v>2</v>
      </c>
      <c r="L6194" s="34">
        <v>43509</v>
      </c>
      <c r="M6194" s="4">
        <v>258</v>
      </c>
      <c r="N6194" s="4">
        <v>23</v>
      </c>
      <c r="O6194" s="31">
        <v>0.91666666666666663</v>
      </c>
      <c r="P6194" s="35">
        <v>4.0199999999999996</v>
      </c>
      <c r="Q6194" s="36">
        <f t="shared" si="1165"/>
        <v>13</v>
      </c>
      <c r="R6194" s="4">
        <f t="shared" si="1166"/>
        <v>8.98</v>
      </c>
      <c r="S6194" s="31">
        <f t="shared" si="1169"/>
        <v>0.28591435185185182</v>
      </c>
      <c r="T6194" s="31">
        <f t="shared" si="1170"/>
        <v>0.72222222222222221</v>
      </c>
      <c r="U6194" s="4">
        <f t="shared" si="1171"/>
        <v>0</v>
      </c>
      <c r="V6194" s="4" t="str">
        <f t="shared" si="1172"/>
        <v/>
      </c>
      <c r="W6194" s="18" t="str">
        <f>IF(V6194="","",VLOOKUP(L6194,日射量と図３!$A$4:$C$368,3,TRUE)*238.85/100)</f>
        <v/>
      </c>
      <c r="X6194" s="4" t="str">
        <f t="shared" si="1173"/>
        <v/>
      </c>
      <c r="Y6194" s="4" t="str">
        <f t="shared" si="1174"/>
        <v/>
      </c>
      <c r="Z6194" s="4" t="str">
        <f t="shared" si="1175"/>
        <v/>
      </c>
      <c r="AA6194" s="4" t="str">
        <f>IF($V6194="","",IF(Y6194&lt;36,0,IF(AND(36&lt;=Y6194,Y6194&lt;71),VLOOKUP($W6194,日射量と図３!$E$6:$F$34,2,TRUE),IF(AND(71&lt;=Y6194,Y6194&lt;107),VLOOKUP($W6194,日射量と図３!$E$6:$G$34,3,TRUE),IF(AND(107&lt;=Y6194,Y6194&lt;143),VLOOKUP($W6194,日射量と図３!$E$6:$H$34,4,TRUE),VLOOKUP($W6194,日射量と図３!$E$6:$I$34,5,TRUE))))))</f>
        <v/>
      </c>
      <c r="AB6194" s="4" t="str">
        <f>IF($V6194="","",IF(Z6194&lt;36,0,IF(AND(36&lt;=Z6194,Z6194&lt;71),VLOOKUP($W6194,日射量と図３!$E$6:$F$34,2,TRUE),IF(AND(71&lt;=Z6194,Z6194&lt;107),VLOOKUP($W6194,日射量と図３!$E$6:$G$34,3,TRUE),IF(AND(107&lt;=Z6194,Z6194&lt;143),VLOOKUP($W6194,日射量と図３!$E$6:$H$34,4,TRUE),VLOOKUP($W6194,日射量と図３!$E$6:$I$34,5,TRUE))))))</f>
        <v/>
      </c>
      <c r="AC6194" s="382" t="str">
        <f t="shared" si="1167"/>
        <v/>
      </c>
      <c r="AD6194" s="382" t="str">
        <f t="shared" si="1168"/>
        <v/>
      </c>
    </row>
    <row r="6195" spans="11:30">
      <c r="K6195" s="4">
        <f t="shared" si="1164"/>
        <v>2</v>
      </c>
      <c r="L6195" s="34">
        <v>43509</v>
      </c>
      <c r="M6195" s="4">
        <v>258</v>
      </c>
      <c r="N6195" s="4">
        <v>24</v>
      </c>
      <c r="O6195" s="31">
        <v>0.95833333333333337</v>
      </c>
      <c r="P6195" s="35">
        <v>3.8299999999999992</v>
      </c>
      <c r="Q6195" s="36">
        <f t="shared" si="1165"/>
        <v>13</v>
      </c>
      <c r="R6195" s="4">
        <f t="shared" si="1166"/>
        <v>9.1700000000000017</v>
      </c>
      <c r="S6195" s="31">
        <f t="shared" si="1169"/>
        <v>0.28591435185185182</v>
      </c>
      <c r="T6195" s="31">
        <f t="shared" si="1170"/>
        <v>0.72222222222222221</v>
      </c>
      <c r="U6195" s="4">
        <f t="shared" si="1171"/>
        <v>0</v>
      </c>
      <c r="V6195" s="4" t="str">
        <f t="shared" si="1172"/>
        <v/>
      </c>
      <c r="W6195" s="18" t="str">
        <f>IF(V6195="","",VLOOKUP(L6195,日射量と図３!$A$4:$C$368,3,TRUE)*238.85/100)</f>
        <v/>
      </c>
      <c r="X6195" s="4" t="str">
        <f t="shared" si="1173"/>
        <v/>
      </c>
      <c r="Y6195" s="4" t="str">
        <f t="shared" si="1174"/>
        <v/>
      </c>
      <c r="Z6195" s="4" t="str">
        <f t="shared" si="1175"/>
        <v/>
      </c>
      <c r="AA6195" s="4" t="str">
        <f>IF($V6195="","",IF(Y6195&lt;36,0,IF(AND(36&lt;=Y6195,Y6195&lt;71),VLOOKUP($W6195,日射量と図３!$E$6:$F$34,2,TRUE),IF(AND(71&lt;=Y6195,Y6195&lt;107),VLOOKUP($W6195,日射量と図３!$E$6:$G$34,3,TRUE),IF(AND(107&lt;=Y6195,Y6195&lt;143),VLOOKUP($W6195,日射量と図３!$E$6:$H$34,4,TRUE),VLOOKUP($W6195,日射量と図３!$E$6:$I$34,5,TRUE))))))</f>
        <v/>
      </c>
      <c r="AB6195" s="4" t="str">
        <f>IF($V6195="","",IF(Z6195&lt;36,0,IF(AND(36&lt;=Z6195,Z6195&lt;71),VLOOKUP($W6195,日射量と図３!$E$6:$F$34,2,TRUE),IF(AND(71&lt;=Z6195,Z6195&lt;107),VLOOKUP($W6195,日射量と図３!$E$6:$G$34,3,TRUE),IF(AND(107&lt;=Z6195,Z6195&lt;143),VLOOKUP($W6195,日射量と図３!$E$6:$H$34,4,TRUE),VLOOKUP($W6195,日射量と図３!$E$6:$I$34,5,TRUE))))))</f>
        <v/>
      </c>
      <c r="AC6195" s="382" t="str">
        <f t="shared" si="1167"/>
        <v/>
      </c>
      <c r="AD6195" s="382" t="str">
        <f t="shared" si="1168"/>
        <v/>
      </c>
    </row>
    <row r="6196" spans="11:30">
      <c r="K6196" s="4">
        <f t="shared" si="1164"/>
        <v>2</v>
      </c>
      <c r="L6196" s="34">
        <v>43510</v>
      </c>
      <c r="M6196" s="4">
        <v>259</v>
      </c>
      <c r="N6196" s="4">
        <v>1</v>
      </c>
      <c r="O6196" s="31">
        <v>0</v>
      </c>
      <c r="P6196" s="35">
        <v>3.9299999999999988</v>
      </c>
      <c r="Q6196" s="36">
        <f t="shared" si="1165"/>
        <v>13</v>
      </c>
      <c r="R6196" s="4">
        <f t="shared" si="1166"/>
        <v>9.07</v>
      </c>
      <c r="S6196" s="31">
        <f t="shared" si="1169"/>
        <v>0.28591435185185182</v>
      </c>
      <c r="T6196" s="31">
        <f t="shared" si="1170"/>
        <v>0.72222222222222221</v>
      </c>
      <c r="U6196" s="4">
        <f t="shared" si="1171"/>
        <v>0</v>
      </c>
      <c r="V6196" s="4">
        <f t="shared" si="1172"/>
        <v>66.029999999999987</v>
      </c>
      <c r="W6196" s="18">
        <f>IF(V6196="","",VLOOKUP(L6196,日射量と図３!$A$4:$C$368,3,TRUE)*238.85/100)</f>
        <v>23.885000000000002</v>
      </c>
      <c r="X6196" s="4">
        <f t="shared" si="1173"/>
        <v>10</v>
      </c>
      <c r="Y6196" s="4">
        <f t="shared" si="1174"/>
        <v>41.280965549999983</v>
      </c>
      <c r="Z6196" s="4">
        <f t="shared" si="1175"/>
        <v>46.534906619999987</v>
      </c>
      <c r="AA6196" s="4">
        <f>IF($V6196="","",IF(Y6196&lt;36,0,IF(AND(36&lt;=Y6196,Y6196&lt;71),VLOOKUP($W6196,日射量と図３!$E$6:$F$34,2,TRUE),IF(AND(71&lt;=Y6196,Y6196&lt;107),VLOOKUP($W6196,日射量と図３!$E$6:$G$34,3,TRUE),IF(AND(107&lt;=Y6196,Y6196&lt;143),VLOOKUP($W6196,日射量と図３!$E$6:$H$34,4,TRUE),VLOOKUP($W6196,日射量と図３!$E$6:$I$34,5,TRUE))))))</f>
        <v>35</v>
      </c>
      <c r="AB6196" s="4">
        <f>IF($V6196="","",IF(Z6196&lt;36,0,IF(AND(36&lt;=Z6196,Z6196&lt;71),VLOOKUP($W6196,日射量と図３!$E$6:$F$34,2,TRUE),IF(AND(71&lt;=Z6196,Z6196&lt;107),VLOOKUP($W6196,日射量と図３!$E$6:$G$34,3,TRUE),IF(AND(107&lt;=Z6196,Z6196&lt;143),VLOOKUP($W6196,日射量と図３!$E$6:$H$34,4,TRUE),VLOOKUP($W6196,日射量と図３!$E$6:$I$34,5,TRUE))))))</f>
        <v>35</v>
      </c>
      <c r="AC6196" s="382">
        <f t="shared" si="1167"/>
        <v>1.4653800000000001</v>
      </c>
      <c r="AD6196" s="382">
        <f t="shared" si="1168"/>
        <v>1.4653800000000001</v>
      </c>
    </row>
    <row r="6197" spans="11:30">
      <c r="K6197" s="4">
        <f t="shared" si="1164"/>
        <v>2</v>
      </c>
      <c r="L6197" s="34">
        <v>43510</v>
      </c>
      <c r="M6197" s="4">
        <v>259</v>
      </c>
      <c r="N6197" s="4">
        <v>2</v>
      </c>
      <c r="O6197" s="31">
        <v>4.1666666666666664E-2</v>
      </c>
      <c r="P6197" s="35">
        <v>3.75</v>
      </c>
      <c r="Q6197" s="36">
        <f t="shared" si="1165"/>
        <v>13</v>
      </c>
      <c r="R6197" s="4">
        <f t="shared" si="1166"/>
        <v>9.25</v>
      </c>
      <c r="S6197" s="31">
        <f t="shared" si="1169"/>
        <v>0.28591435185185182</v>
      </c>
      <c r="T6197" s="31">
        <f t="shared" si="1170"/>
        <v>0.72222222222222221</v>
      </c>
      <c r="U6197" s="4">
        <f t="shared" si="1171"/>
        <v>0</v>
      </c>
      <c r="V6197" s="4" t="str">
        <f t="shared" si="1172"/>
        <v/>
      </c>
      <c r="W6197" s="18" t="str">
        <f>IF(V6197="","",VLOOKUP(L6197,日射量と図３!$A$4:$C$368,3,TRUE)*238.85/100)</f>
        <v/>
      </c>
      <c r="X6197" s="4" t="str">
        <f t="shared" si="1173"/>
        <v/>
      </c>
      <c r="Y6197" s="4" t="str">
        <f t="shared" si="1174"/>
        <v/>
      </c>
      <c r="Z6197" s="4" t="str">
        <f t="shared" si="1175"/>
        <v/>
      </c>
      <c r="AA6197" s="4" t="str">
        <f>IF($V6197="","",IF(Y6197&lt;36,0,IF(AND(36&lt;=Y6197,Y6197&lt;71),VLOOKUP($W6197,日射量と図３!$E$6:$F$34,2,TRUE),IF(AND(71&lt;=Y6197,Y6197&lt;107),VLOOKUP($W6197,日射量と図３!$E$6:$G$34,3,TRUE),IF(AND(107&lt;=Y6197,Y6197&lt;143),VLOOKUP($W6197,日射量と図３!$E$6:$H$34,4,TRUE),VLOOKUP($W6197,日射量と図３!$E$6:$I$34,5,TRUE))))))</f>
        <v/>
      </c>
      <c r="AB6197" s="4" t="str">
        <f>IF($V6197="","",IF(Z6197&lt;36,0,IF(AND(36&lt;=Z6197,Z6197&lt;71),VLOOKUP($W6197,日射量と図３!$E$6:$F$34,2,TRUE),IF(AND(71&lt;=Z6197,Z6197&lt;107),VLOOKUP($W6197,日射量と図３!$E$6:$G$34,3,TRUE),IF(AND(107&lt;=Z6197,Z6197&lt;143),VLOOKUP($W6197,日射量と図３!$E$6:$H$34,4,TRUE),VLOOKUP($W6197,日射量と図３!$E$6:$I$34,5,TRUE))))))</f>
        <v/>
      </c>
      <c r="AC6197" s="382" t="str">
        <f t="shared" si="1167"/>
        <v/>
      </c>
      <c r="AD6197" s="382" t="str">
        <f t="shared" si="1168"/>
        <v/>
      </c>
    </row>
    <row r="6198" spans="11:30">
      <c r="K6198" s="4">
        <f t="shared" si="1164"/>
        <v>2</v>
      </c>
      <c r="L6198" s="34">
        <v>43510</v>
      </c>
      <c r="M6198" s="4">
        <v>259</v>
      </c>
      <c r="N6198" s="4">
        <v>3</v>
      </c>
      <c r="O6198" s="31">
        <v>8.3333333333333329E-2</v>
      </c>
      <c r="P6198" s="35">
        <v>3.72</v>
      </c>
      <c r="Q6198" s="36">
        <f t="shared" si="1165"/>
        <v>13</v>
      </c>
      <c r="R6198" s="4">
        <f t="shared" si="1166"/>
        <v>9.2799999999999994</v>
      </c>
      <c r="S6198" s="31">
        <f t="shared" si="1169"/>
        <v>0.28591435185185182</v>
      </c>
      <c r="T6198" s="31">
        <f t="shared" si="1170"/>
        <v>0.72222222222222221</v>
      </c>
      <c r="U6198" s="4">
        <f t="shared" si="1171"/>
        <v>0</v>
      </c>
      <c r="V6198" s="4" t="str">
        <f t="shared" si="1172"/>
        <v/>
      </c>
      <c r="W6198" s="18" t="str">
        <f>IF(V6198="","",VLOOKUP(L6198,日射量と図３!$A$4:$C$368,3,TRUE)*238.85/100)</f>
        <v/>
      </c>
      <c r="X6198" s="4" t="str">
        <f t="shared" si="1173"/>
        <v/>
      </c>
      <c r="Y6198" s="4" t="str">
        <f t="shared" si="1174"/>
        <v/>
      </c>
      <c r="Z6198" s="4" t="str">
        <f t="shared" si="1175"/>
        <v/>
      </c>
      <c r="AA6198" s="4" t="str">
        <f>IF($V6198="","",IF(Y6198&lt;36,0,IF(AND(36&lt;=Y6198,Y6198&lt;71),VLOOKUP($W6198,日射量と図３!$E$6:$F$34,2,TRUE),IF(AND(71&lt;=Y6198,Y6198&lt;107),VLOOKUP($W6198,日射量と図３!$E$6:$G$34,3,TRUE),IF(AND(107&lt;=Y6198,Y6198&lt;143),VLOOKUP($W6198,日射量と図３!$E$6:$H$34,4,TRUE),VLOOKUP($W6198,日射量と図３!$E$6:$I$34,5,TRUE))))))</f>
        <v/>
      </c>
      <c r="AB6198" s="4" t="str">
        <f>IF($V6198="","",IF(Z6198&lt;36,0,IF(AND(36&lt;=Z6198,Z6198&lt;71),VLOOKUP($W6198,日射量と図３!$E$6:$F$34,2,TRUE),IF(AND(71&lt;=Z6198,Z6198&lt;107),VLOOKUP($W6198,日射量と図３!$E$6:$G$34,3,TRUE),IF(AND(107&lt;=Z6198,Z6198&lt;143),VLOOKUP($W6198,日射量と図３!$E$6:$H$34,4,TRUE),VLOOKUP($W6198,日射量と図３!$E$6:$I$34,5,TRUE))))))</f>
        <v/>
      </c>
      <c r="AC6198" s="382" t="str">
        <f t="shared" si="1167"/>
        <v/>
      </c>
      <c r="AD6198" s="382" t="str">
        <f t="shared" si="1168"/>
        <v/>
      </c>
    </row>
    <row r="6199" spans="11:30">
      <c r="K6199" s="4">
        <f t="shared" si="1164"/>
        <v>2</v>
      </c>
      <c r="L6199" s="34">
        <v>43510</v>
      </c>
      <c r="M6199" s="4">
        <v>259</v>
      </c>
      <c r="N6199" s="4">
        <v>4</v>
      </c>
      <c r="O6199" s="31">
        <v>0.125</v>
      </c>
      <c r="P6199" s="35">
        <v>3.8000000000000007</v>
      </c>
      <c r="Q6199" s="36">
        <f t="shared" si="1165"/>
        <v>13</v>
      </c>
      <c r="R6199" s="4">
        <f t="shared" si="1166"/>
        <v>9.1999999999999993</v>
      </c>
      <c r="S6199" s="31">
        <f t="shared" si="1169"/>
        <v>0.28591435185185182</v>
      </c>
      <c r="T6199" s="31">
        <f t="shared" si="1170"/>
        <v>0.72222222222222221</v>
      </c>
      <c r="U6199" s="4">
        <f t="shared" si="1171"/>
        <v>0</v>
      </c>
      <c r="V6199" s="4" t="str">
        <f t="shared" si="1172"/>
        <v/>
      </c>
      <c r="W6199" s="18" t="str">
        <f>IF(V6199="","",VLOOKUP(L6199,日射量と図３!$A$4:$C$368,3,TRUE)*238.85/100)</f>
        <v/>
      </c>
      <c r="X6199" s="4" t="str">
        <f t="shared" si="1173"/>
        <v/>
      </c>
      <c r="Y6199" s="4" t="str">
        <f t="shared" si="1174"/>
        <v/>
      </c>
      <c r="Z6199" s="4" t="str">
        <f t="shared" si="1175"/>
        <v/>
      </c>
      <c r="AA6199" s="4" t="str">
        <f>IF($V6199="","",IF(Y6199&lt;36,0,IF(AND(36&lt;=Y6199,Y6199&lt;71),VLOOKUP($W6199,日射量と図３!$E$6:$F$34,2,TRUE),IF(AND(71&lt;=Y6199,Y6199&lt;107),VLOOKUP($W6199,日射量と図３!$E$6:$G$34,3,TRUE),IF(AND(107&lt;=Y6199,Y6199&lt;143),VLOOKUP($W6199,日射量と図３!$E$6:$H$34,4,TRUE),VLOOKUP($W6199,日射量と図３!$E$6:$I$34,5,TRUE))))))</f>
        <v/>
      </c>
      <c r="AB6199" s="4" t="str">
        <f>IF($V6199="","",IF(Z6199&lt;36,0,IF(AND(36&lt;=Z6199,Z6199&lt;71),VLOOKUP($W6199,日射量と図３!$E$6:$F$34,2,TRUE),IF(AND(71&lt;=Z6199,Z6199&lt;107),VLOOKUP($W6199,日射量と図３!$E$6:$G$34,3,TRUE),IF(AND(107&lt;=Z6199,Z6199&lt;143),VLOOKUP($W6199,日射量と図３!$E$6:$H$34,4,TRUE),VLOOKUP($W6199,日射量と図３!$E$6:$I$34,5,TRUE))))))</f>
        <v/>
      </c>
      <c r="AC6199" s="382" t="str">
        <f t="shared" si="1167"/>
        <v/>
      </c>
      <c r="AD6199" s="382" t="str">
        <f t="shared" si="1168"/>
        <v/>
      </c>
    </row>
    <row r="6200" spans="11:30">
      <c r="K6200" s="4">
        <f t="shared" si="1164"/>
        <v>2</v>
      </c>
      <c r="L6200" s="34">
        <v>43510</v>
      </c>
      <c r="M6200" s="4">
        <v>259</v>
      </c>
      <c r="N6200" s="4">
        <v>5</v>
      </c>
      <c r="O6200" s="31">
        <v>0.16666666666666666</v>
      </c>
      <c r="P6200" s="35">
        <v>3.4800000000000004</v>
      </c>
      <c r="Q6200" s="36">
        <f t="shared" si="1165"/>
        <v>15</v>
      </c>
      <c r="R6200" s="4">
        <f t="shared" si="1166"/>
        <v>11.52</v>
      </c>
      <c r="S6200" s="31">
        <f t="shared" si="1169"/>
        <v>0.28591435185185182</v>
      </c>
      <c r="T6200" s="31">
        <f t="shared" si="1170"/>
        <v>0.72222222222222221</v>
      </c>
      <c r="U6200" s="4">
        <f t="shared" si="1171"/>
        <v>0</v>
      </c>
      <c r="V6200" s="4" t="str">
        <f t="shared" si="1172"/>
        <v/>
      </c>
      <c r="W6200" s="18" t="str">
        <f>IF(V6200="","",VLOOKUP(L6200,日射量と図３!$A$4:$C$368,3,TRUE)*238.85/100)</f>
        <v/>
      </c>
      <c r="X6200" s="4" t="str">
        <f t="shared" si="1173"/>
        <v/>
      </c>
      <c r="Y6200" s="4" t="str">
        <f t="shared" si="1174"/>
        <v/>
      </c>
      <c r="Z6200" s="4" t="str">
        <f t="shared" si="1175"/>
        <v/>
      </c>
      <c r="AA6200" s="4" t="str">
        <f>IF($V6200="","",IF(Y6200&lt;36,0,IF(AND(36&lt;=Y6200,Y6200&lt;71),VLOOKUP($W6200,日射量と図３!$E$6:$F$34,2,TRUE),IF(AND(71&lt;=Y6200,Y6200&lt;107),VLOOKUP($W6200,日射量と図３!$E$6:$G$34,3,TRUE),IF(AND(107&lt;=Y6200,Y6200&lt;143),VLOOKUP($W6200,日射量と図３!$E$6:$H$34,4,TRUE),VLOOKUP($W6200,日射量と図３!$E$6:$I$34,5,TRUE))))))</f>
        <v/>
      </c>
      <c r="AB6200" s="4" t="str">
        <f>IF($V6200="","",IF(Z6200&lt;36,0,IF(AND(36&lt;=Z6200,Z6200&lt;71),VLOOKUP($W6200,日射量と図３!$E$6:$F$34,2,TRUE),IF(AND(71&lt;=Z6200,Z6200&lt;107),VLOOKUP($W6200,日射量と図３!$E$6:$G$34,3,TRUE),IF(AND(107&lt;=Z6200,Z6200&lt;143),VLOOKUP($W6200,日射量と図３!$E$6:$H$34,4,TRUE),VLOOKUP($W6200,日射量と図３!$E$6:$I$34,5,TRUE))))))</f>
        <v/>
      </c>
      <c r="AC6200" s="382" t="str">
        <f t="shared" si="1167"/>
        <v/>
      </c>
      <c r="AD6200" s="382" t="str">
        <f t="shared" si="1168"/>
        <v/>
      </c>
    </row>
    <row r="6201" spans="11:30">
      <c r="K6201" s="4">
        <f t="shared" si="1164"/>
        <v>2</v>
      </c>
      <c r="L6201" s="34">
        <v>43510</v>
      </c>
      <c r="M6201" s="4">
        <v>259</v>
      </c>
      <c r="N6201" s="4">
        <v>6</v>
      </c>
      <c r="O6201" s="31">
        <v>0.20833333333333334</v>
      </c>
      <c r="P6201" s="35">
        <v>3.1399999999999997</v>
      </c>
      <c r="Q6201" s="36">
        <f t="shared" si="1165"/>
        <v>15</v>
      </c>
      <c r="R6201" s="4">
        <f t="shared" si="1166"/>
        <v>11.86</v>
      </c>
      <c r="S6201" s="31">
        <f t="shared" si="1169"/>
        <v>0.28591435185185182</v>
      </c>
      <c r="T6201" s="31">
        <f t="shared" si="1170"/>
        <v>0.72222222222222221</v>
      </c>
      <c r="U6201" s="4">
        <f t="shared" si="1171"/>
        <v>0</v>
      </c>
      <c r="V6201" s="4" t="str">
        <f t="shared" si="1172"/>
        <v/>
      </c>
      <c r="W6201" s="18" t="str">
        <f>IF(V6201="","",VLOOKUP(L6201,日射量と図３!$A$4:$C$368,3,TRUE)*238.85/100)</f>
        <v/>
      </c>
      <c r="X6201" s="4" t="str">
        <f t="shared" si="1173"/>
        <v/>
      </c>
      <c r="Y6201" s="4" t="str">
        <f t="shared" si="1174"/>
        <v/>
      </c>
      <c r="Z6201" s="4" t="str">
        <f t="shared" si="1175"/>
        <v/>
      </c>
      <c r="AA6201" s="4" t="str">
        <f>IF($V6201="","",IF(Y6201&lt;36,0,IF(AND(36&lt;=Y6201,Y6201&lt;71),VLOOKUP($W6201,日射量と図３!$E$6:$F$34,2,TRUE),IF(AND(71&lt;=Y6201,Y6201&lt;107),VLOOKUP($W6201,日射量と図３!$E$6:$G$34,3,TRUE),IF(AND(107&lt;=Y6201,Y6201&lt;143),VLOOKUP($W6201,日射量と図３!$E$6:$H$34,4,TRUE),VLOOKUP($W6201,日射量と図３!$E$6:$I$34,5,TRUE))))))</f>
        <v/>
      </c>
      <c r="AB6201" s="4" t="str">
        <f>IF($V6201="","",IF(Z6201&lt;36,0,IF(AND(36&lt;=Z6201,Z6201&lt;71),VLOOKUP($W6201,日射量と図３!$E$6:$F$34,2,TRUE),IF(AND(71&lt;=Z6201,Z6201&lt;107),VLOOKUP($W6201,日射量と図３!$E$6:$G$34,3,TRUE),IF(AND(107&lt;=Z6201,Z6201&lt;143),VLOOKUP($W6201,日射量と図３!$E$6:$H$34,4,TRUE),VLOOKUP($W6201,日射量と図３!$E$6:$I$34,5,TRUE))))))</f>
        <v/>
      </c>
      <c r="AC6201" s="382" t="str">
        <f t="shared" si="1167"/>
        <v/>
      </c>
      <c r="AD6201" s="382" t="str">
        <f t="shared" si="1168"/>
        <v/>
      </c>
    </row>
    <row r="6202" spans="11:30">
      <c r="K6202" s="4">
        <f t="shared" si="1164"/>
        <v>2</v>
      </c>
      <c r="L6202" s="34">
        <v>43510</v>
      </c>
      <c r="M6202" s="4">
        <v>259</v>
      </c>
      <c r="N6202" s="4">
        <v>7</v>
      </c>
      <c r="O6202" s="31">
        <v>0.25</v>
      </c>
      <c r="P6202" s="35">
        <v>2.97</v>
      </c>
      <c r="Q6202" s="36">
        <f t="shared" si="1165"/>
        <v>15</v>
      </c>
      <c r="R6202" s="4">
        <f t="shared" si="1166"/>
        <v>12.03</v>
      </c>
      <c r="S6202" s="31">
        <f t="shared" si="1169"/>
        <v>0.28591435185185182</v>
      </c>
      <c r="T6202" s="31">
        <f t="shared" si="1170"/>
        <v>0.72222222222222221</v>
      </c>
      <c r="U6202" s="4">
        <f t="shared" si="1171"/>
        <v>0</v>
      </c>
      <c r="V6202" s="4" t="str">
        <f t="shared" si="1172"/>
        <v/>
      </c>
      <c r="W6202" s="18" t="str">
        <f>IF(V6202="","",VLOOKUP(L6202,日射量と図３!$A$4:$C$368,3,TRUE)*238.85/100)</f>
        <v/>
      </c>
      <c r="X6202" s="4" t="str">
        <f t="shared" si="1173"/>
        <v/>
      </c>
      <c r="Y6202" s="4" t="str">
        <f t="shared" si="1174"/>
        <v/>
      </c>
      <c r="Z6202" s="4" t="str">
        <f t="shared" si="1175"/>
        <v/>
      </c>
      <c r="AA6202" s="4" t="str">
        <f>IF($V6202="","",IF(Y6202&lt;36,0,IF(AND(36&lt;=Y6202,Y6202&lt;71),VLOOKUP($W6202,日射量と図３!$E$6:$F$34,2,TRUE),IF(AND(71&lt;=Y6202,Y6202&lt;107),VLOOKUP($W6202,日射量と図３!$E$6:$G$34,3,TRUE),IF(AND(107&lt;=Y6202,Y6202&lt;143),VLOOKUP($W6202,日射量と図３!$E$6:$H$34,4,TRUE),VLOOKUP($W6202,日射量と図３!$E$6:$I$34,5,TRUE))))))</f>
        <v/>
      </c>
      <c r="AB6202" s="4" t="str">
        <f>IF($V6202="","",IF(Z6202&lt;36,0,IF(AND(36&lt;=Z6202,Z6202&lt;71),VLOOKUP($W6202,日射量と図３!$E$6:$F$34,2,TRUE),IF(AND(71&lt;=Z6202,Z6202&lt;107),VLOOKUP($W6202,日射量と図３!$E$6:$G$34,3,TRUE),IF(AND(107&lt;=Z6202,Z6202&lt;143),VLOOKUP($W6202,日射量と図３!$E$6:$H$34,4,TRUE),VLOOKUP($W6202,日射量と図３!$E$6:$I$34,5,TRUE))))))</f>
        <v/>
      </c>
      <c r="AC6202" s="382" t="str">
        <f t="shared" si="1167"/>
        <v/>
      </c>
      <c r="AD6202" s="382" t="str">
        <f t="shared" si="1168"/>
        <v/>
      </c>
    </row>
    <row r="6203" spans="11:30">
      <c r="K6203" s="4">
        <f t="shared" si="1164"/>
        <v>2</v>
      </c>
      <c r="L6203" s="34">
        <v>43510</v>
      </c>
      <c r="M6203" s="4">
        <v>259</v>
      </c>
      <c r="N6203" s="4">
        <v>8</v>
      </c>
      <c r="O6203" s="31">
        <v>0.29166666666666669</v>
      </c>
      <c r="P6203" s="35">
        <v>2.91</v>
      </c>
      <c r="Q6203" s="36">
        <f t="shared" si="1165"/>
        <v>12</v>
      </c>
      <c r="R6203" s="4">
        <f t="shared" si="1166"/>
        <v>9.09</v>
      </c>
      <c r="S6203" s="31">
        <f t="shared" si="1169"/>
        <v>0.28591435185185182</v>
      </c>
      <c r="T6203" s="31">
        <f t="shared" si="1170"/>
        <v>0.72222222222222221</v>
      </c>
      <c r="U6203" s="4">
        <f t="shared" si="1171"/>
        <v>9.09</v>
      </c>
      <c r="V6203" s="4" t="str">
        <f t="shared" si="1172"/>
        <v/>
      </c>
      <c r="W6203" s="18" t="str">
        <f>IF(V6203="","",VLOOKUP(L6203,日射量と図３!$A$4:$C$368,3,TRUE)*238.85/100)</f>
        <v/>
      </c>
      <c r="X6203" s="4" t="str">
        <f t="shared" si="1173"/>
        <v/>
      </c>
      <c r="Y6203" s="4" t="str">
        <f t="shared" si="1174"/>
        <v/>
      </c>
      <c r="Z6203" s="4" t="str">
        <f t="shared" si="1175"/>
        <v/>
      </c>
      <c r="AA6203" s="4" t="str">
        <f>IF($V6203="","",IF(Y6203&lt;36,0,IF(AND(36&lt;=Y6203,Y6203&lt;71),VLOOKUP($W6203,日射量と図３!$E$6:$F$34,2,TRUE),IF(AND(71&lt;=Y6203,Y6203&lt;107),VLOOKUP($W6203,日射量と図３!$E$6:$G$34,3,TRUE),IF(AND(107&lt;=Y6203,Y6203&lt;143),VLOOKUP($W6203,日射量と図３!$E$6:$H$34,4,TRUE),VLOOKUP($W6203,日射量と図３!$E$6:$I$34,5,TRUE))))))</f>
        <v/>
      </c>
      <c r="AB6203" s="4" t="str">
        <f>IF($V6203="","",IF(Z6203&lt;36,0,IF(AND(36&lt;=Z6203,Z6203&lt;71),VLOOKUP($W6203,日射量と図３!$E$6:$F$34,2,TRUE),IF(AND(71&lt;=Z6203,Z6203&lt;107),VLOOKUP($W6203,日射量と図３!$E$6:$G$34,3,TRUE),IF(AND(107&lt;=Z6203,Z6203&lt;143),VLOOKUP($W6203,日射量と図３!$E$6:$H$34,4,TRUE),VLOOKUP($W6203,日射量と図３!$E$6:$I$34,5,TRUE))))))</f>
        <v/>
      </c>
      <c r="AC6203" s="382" t="str">
        <f t="shared" si="1167"/>
        <v/>
      </c>
      <c r="AD6203" s="382" t="str">
        <f t="shared" si="1168"/>
        <v/>
      </c>
    </row>
    <row r="6204" spans="11:30">
      <c r="K6204" s="4">
        <f t="shared" si="1164"/>
        <v>2</v>
      </c>
      <c r="L6204" s="34">
        <v>43510</v>
      </c>
      <c r="M6204" s="4">
        <v>259</v>
      </c>
      <c r="N6204" s="4">
        <v>9</v>
      </c>
      <c r="O6204" s="31">
        <v>0.33333333333333331</v>
      </c>
      <c r="P6204" s="35">
        <v>3.91</v>
      </c>
      <c r="Q6204" s="36">
        <f t="shared" si="1165"/>
        <v>12</v>
      </c>
      <c r="R6204" s="4">
        <f t="shared" si="1166"/>
        <v>8.09</v>
      </c>
      <c r="S6204" s="31">
        <f t="shared" si="1169"/>
        <v>0.28591435185185182</v>
      </c>
      <c r="T6204" s="31">
        <f t="shared" si="1170"/>
        <v>0.72222222222222221</v>
      </c>
      <c r="U6204" s="4">
        <f t="shared" si="1171"/>
        <v>8.09</v>
      </c>
      <c r="V6204" s="4" t="str">
        <f t="shared" si="1172"/>
        <v/>
      </c>
      <c r="W6204" s="18" t="str">
        <f>IF(V6204="","",VLOOKUP(L6204,日射量と図３!$A$4:$C$368,3,TRUE)*238.85/100)</f>
        <v/>
      </c>
      <c r="X6204" s="4" t="str">
        <f t="shared" si="1173"/>
        <v/>
      </c>
      <c r="Y6204" s="4" t="str">
        <f t="shared" si="1174"/>
        <v/>
      </c>
      <c r="Z6204" s="4" t="str">
        <f t="shared" si="1175"/>
        <v/>
      </c>
      <c r="AA6204" s="4" t="str">
        <f>IF($V6204="","",IF(Y6204&lt;36,0,IF(AND(36&lt;=Y6204,Y6204&lt;71),VLOOKUP($W6204,日射量と図３!$E$6:$F$34,2,TRUE),IF(AND(71&lt;=Y6204,Y6204&lt;107),VLOOKUP($W6204,日射量と図３!$E$6:$G$34,3,TRUE),IF(AND(107&lt;=Y6204,Y6204&lt;143),VLOOKUP($W6204,日射量と図３!$E$6:$H$34,4,TRUE),VLOOKUP($W6204,日射量と図３!$E$6:$I$34,5,TRUE))))))</f>
        <v/>
      </c>
      <c r="AB6204" s="4" t="str">
        <f>IF($V6204="","",IF(Z6204&lt;36,0,IF(AND(36&lt;=Z6204,Z6204&lt;71),VLOOKUP($W6204,日射量と図３!$E$6:$F$34,2,TRUE),IF(AND(71&lt;=Z6204,Z6204&lt;107),VLOOKUP($W6204,日射量と図３!$E$6:$G$34,3,TRUE),IF(AND(107&lt;=Z6204,Z6204&lt;143),VLOOKUP($W6204,日射量と図３!$E$6:$H$34,4,TRUE),VLOOKUP($W6204,日射量と図３!$E$6:$I$34,5,TRUE))))))</f>
        <v/>
      </c>
      <c r="AC6204" s="382" t="str">
        <f t="shared" si="1167"/>
        <v/>
      </c>
      <c r="AD6204" s="382" t="str">
        <f t="shared" si="1168"/>
        <v/>
      </c>
    </row>
    <row r="6205" spans="11:30">
      <c r="K6205" s="4">
        <f t="shared" si="1164"/>
        <v>2</v>
      </c>
      <c r="L6205" s="34">
        <v>43510</v>
      </c>
      <c r="M6205" s="4">
        <v>259</v>
      </c>
      <c r="N6205" s="4">
        <v>10</v>
      </c>
      <c r="O6205" s="31">
        <v>0.375</v>
      </c>
      <c r="P6205" s="35">
        <v>5.04</v>
      </c>
      <c r="Q6205" s="36">
        <f t="shared" si="1165"/>
        <v>12</v>
      </c>
      <c r="R6205" s="4">
        <f t="shared" si="1166"/>
        <v>6.96</v>
      </c>
      <c r="S6205" s="31">
        <f t="shared" si="1169"/>
        <v>0.28591435185185182</v>
      </c>
      <c r="T6205" s="31">
        <f t="shared" si="1170"/>
        <v>0.72222222222222221</v>
      </c>
      <c r="U6205" s="4">
        <f t="shared" si="1171"/>
        <v>6.96</v>
      </c>
      <c r="V6205" s="4" t="str">
        <f t="shared" si="1172"/>
        <v/>
      </c>
      <c r="W6205" s="18" t="str">
        <f>IF(V6205="","",VLOOKUP(L6205,日射量と図３!$A$4:$C$368,3,TRUE)*238.85/100)</f>
        <v/>
      </c>
      <c r="X6205" s="4" t="str">
        <f t="shared" si="1173"/>
        <v/>
      </c>
      <c r="Y6205" s="4" t="str">
        <f t="shared" si="1174"/>
        <v/>
      </c>
      <c r="Z6205" s="4" t="str">
        <f t="shared" si="1175"/>
        <v/>
      </c>
      <c r="AA6205" s="4" t="str">
        <f>IF($V6205="","",IF(Y6205&lt;36,0,IF(AND(36&lt;=Y6205,Y6205&lt;71),VLOOKUP($W6205,日射量と図３!$E$6:$F$34,2,TRUE),IF(AND(71&lt;=Y6205,Y6205&lt;107),VLOOKUP($W6205,日射量と図３!$E$6:$G$34,3,TRUE),IF(AND(107&lt;=Y6205,Y6205&lt;143),VLOOKUP($W6205,日射量と図３!$E$6:$H$34,4,TRUE),VLOOKUP($W6205,日射量と図３!$E$6:$I$34,5,TRUE))))))</f>
        <v/>
      </c>
      <c r="AB6205" s="4" t="str">
        <f>IF($V6205="","",IF(Z6205&lt;36,0,IF(AND(36&lt;=Z6205,Z6205&lt;71),VLOOKUP($W6205,日射量と図３!$E$6:$F$34,2,TRUE),IF(AND(71&lt;=Z6205,Z6205&lt;107),VLOOKUP($W6205,日射量と図３!$E$6:$G$34,3,TRUE),IF(AND(107&lt;=Z6205,Z6205&lt;143),VLOOKUP($W6205,日射量と図３!$E$6:$H$34,4,TRUE),VLOOKUP($W6205,日射量と図３!$E$6:$I$34,5,TRUE))))))</f>
        <v/>
      </c>
      <c r="AC6205" s="382" t="str">
        <f t="shared" si="1167"/>
        <v/>
      </c>
      <c r="AD6205" s="382" t="str">
        <f t="shared" si="1168"/>
        <v/>
      </c>
    </row>
    <row r="6206" spans="11:30">
      <c r="K6206" s="4">
        <f t="shared" si="1164"/>
        <v>2</v>
      </c>
      <c r="L6206" s="34">
        <v>43510</v>
      </c>
      <c r="M6206" s="4">
        <v>259</v>
      </c>
      <c r="N6206" s="4">
        <v>11</v>
      </c>
      <c r="O6206" s="31">
        <v>0.41666666666666669</v>
      </c>
      <c r="P6206" s="35">
        <v>6.62</v>
      </c>
      <c r="Q6206" s="36">
        <f t="shared" si="1165"/>
        <v>12</v>
      </c>
      <c r="R6206" s="4">
        <f t="shared" si="1166"/>
        <v>5.38</v>
      </c>
      <c r="S6206" s="31">
        <f t="shared" si="1169"/>
        <v>0.28591435185185182</v>
      </c>
      <c r="T6206" s="31">
        <f t="shared" si="1170"/>
        <v>0.72222222222222221</v>
      </c>
      <c r="U6206" s="4">
        <f t="shared" si="1171"/>
        <v>5.38</v>
      </c>
      <c r="V6206" s="4" t="str">
        <f t="shared" si="1172"/>
        <v/>
      </c>
      <c r="W6206" s="18" t="str">
        <f>IF(V6206="","",VLOOKUP(L6206,日射量と図３!$A$4:$C$368,3,TRUE)*238.85/100)</f>
        <v/>
      </c>
      <c r="X6206" s="4" t="str">
        <f t="shared" si="1173"/>
        <v/>
      </c>
      <c r="Y6206" s="4" t="str">
        <f t="shared" si="1174"/>
        <v/>
      </c>
      <c r="Z6206" s="4" t="str">
        <f t="shared" si="1175"/>
        <v/>
      </c>
      <c r="AA6206" s="4" t="str">
        <f>IF($V6206="","",IF(Y6206&lt;36,0,IF(AND(36&lt;=Y6206,Y6206&lt;71),VLOOKUP($W6206,日射量と図３!$E$6:$F$34,2,TRUE),IF(AND(71&lt;=Y6206,Y6206&lt;107),VLOOKUP($W6206,日射量と図３!$E$6:$G$34,3,TRUE),IF(AND(107&lt;=Y6206,Y6206&lt;143),VLOOKUP($W6206,日射量と図３!$E$6:$H$34,4,TRUE),VLOOKUP($W6206,日射量と図３!$E$6:$I$34,5,TRUE))))))</f>
        <v/>
      </c>
      <c r="AB6206" s="4" t="str">
        <f>IF($V6206="","",IF(Z6206&lt;36,0,IF(AND(36&lt;=Z6206,Z6206&lt;71),VLOOKUP($W6206,日射量と図３!$E$6:$F$34,2,TRUE),IF(AND(71&lt;=Z6206,Z6206&lt;107),VLOOKUP($W6206,日射量と図３!$E$6:$G$34,3,TRUE),IF(AND(107&lt;=Z6206,Z6206&lt;143),VLOOKUP($W6206,日射量と図３!$E$6:$H$34,4,TRUE),VLOOKUP($W6206,日射量と図３!$E$6:$I$34,5,TRUE))))))</f>
        <v/>
      </c>
      <c r="AC6206" s="382" t="str">
        <f t="shared" si="1167"/>
        <v/>
      </c>
      <c r="AD6206" s="382" t="str">
        <f t="shared" si="1168"/>
        <v/>
      </c>
    </row>
    <row r="6207" spans="11:30">
      <c r="K6207" s="4">
        <f t="shared" si="1164"/>
        <v>2</v>
      </c>
      <c r="L6207" s="34">
        <v>43510</v>
      </c>
      <c r="M6207" s="4">
        <v>259</v>
      </c>
      <c r="N6207" s="4">
        <v>12</v>
      </c>
      <c r="O6207" s="31">
        <v>0.45833333333333331</v>
      </c>
      <c r="P6207" s="35">
        <v>7.4300000000000015</v>
      </c>
      <c r="Q6207" s="36">
        <f t="shared" si="1165"/>
        <v>12</v>
      </c>
      <c r="R6207" s="4">
        <f t="shared" si="1166"/>
        <v>4.5699999999999985</v>
      </c>
      <c r="S6207" s="31">
        <f t="shared" si="1169"/>
        <v>0.28591435185185182</v>
      </c>
      <c r="T6207" s="31">
        <f t="shared" si="1170"/>
        <v>0.72222222222222221</v>
      </c>
      <c r="U6207" s="4">
        <f t="shared" si="1171"/>
        <v>4.5699999999999985</v>
      </c>
      <c r="V6207" s="4" t="str">
        <f t="shared" si="1172"/>
        <v/>
      </c>
      <c r="W6207" s="18" t="str">
        <f>IF(V6207="","",VLOOKUP(L6207,日射量と図３!$A$4:$C$368,3,TRUE)*238.85/100)</f>
        <v/>
      </c>
      <c r="X6207" s="4" t="str">
        <f t="shared" si="1173"/>
        <v/>
      </c>
      <c r="Y6207" s="4" t="str">
        <f t="shared" si="1174"/>
        <v/>
      </c>
      <c r="Z6207" s="4" t="str">
        <f t="shared" si="1175"/>
        <v/>
      </c>
      <c r="AA6207" s="4" t="str">
        <f>IF($V6207="","",IF(Y6207&lt;36,0,IF(AND(36&lt;=Y6207,Y6207&lt;71),VLOOKUP($W6207,日射量と図３!$E$6:$F$34,2,TRUE),IF(AND(71&lt;=Y6207,Y6207&lt;107),VLOOKUP($W6207,日射量と図３!$E$6:$G$34,3,TRUE),IF(AND(107&lt;=Y6207,Y6207&lt;143),VLOOKUP($W6207,日射量と図３!$E$6:$H$34,4,TRUE),VLOOKUP($W6207,日射量と図３!$E$6:$I$34,5,TRUE))))))</f>
        <v/>
      </c>
      <c r="AB6207" s="4" t="str">
        <f>IF($V6207="","",IF(Z6207&lt;36,0,IF(AND(36&lt;=Z6207,Z6207&lt;71),VLOOKUP($W6207,日射量と図３!$E$6:$F$34,2,TRUE),IF(AND(71&lt;=Z6207,Z6207&lt;107),VLOOKUP($W6207,日射量と図３!$E$6:$G$34,3,TRUE),IF(AND(107&lt;=Z6207,Z6207&lt;143),VLOOKUP($W6207,日射量と図３!$E$6:$H$34,4,TRUE),VLOOKUP($W6207,日射量と図３!$E$6:$I$34,5,TRUE))))))</f>
        <v/>
      </c>
      <c r="AC6207" s="382" t="str">
        <f t="shared" si="1167"/>
        <v/>
      </c>
      <c r="AD6207" s="382" t="str">
        <f t="shared" si="1168"/>
        <v/>
      </c>
    </row>
    <row r="6208" spans="11:30">
      <c r="K6208" s="4">
        <f t="shared" si="1164"/>
        <v>2</v>
      </c>
      <c r="L6208" s="34">
        <v>43510</v>
      </c>
      <c r="M6208" s="4">
        <v>259</v>
      </c>
      <c r="N6208" s="4">
        <v>13</v>
      </c>
      <c r="O6208" s="31">
        <v>0.5</v>
      </c>
      <c r="P6208" s="35">
        <v>8.9</v>
      </c>
      <c r="Q6208" s="36">
        <f t="shared" si="1165"/>
        <v>12</v>
      </c>
      <c r="R6208" s="4">
        <f t="shared" si="1166"/>
        <v>3.0999999999999996</v>
      </c>
      <c r="S6208" s="31">
        <f t="shared" si="1169"/>
        <v>0.28591435185185182</v>
      </c>
      <c r="T6208" s="31">
        <f t="shared" si="1170"/>
        <v>0.72222222222222221</v>
      </c>
      <c r="U6208" s="4">
        <f t="shared" si="1171"/>
        <v>3.0999999999999996</v>
      </c>
      <c r="V6208" s="4" t="str">
        <f t="shared" si="1172"/>
        <v/>
      </c>
      <c r="W6208" s="18" t="str">
        <f>IF(V6208="","",VLOOKUP(L6208,日射量と図３!$A$4:$C$368,3,TRUE)*238.85/100)</f>
        <v/>
      </c>
      <c r="X6208" s="4" t="str">
        <f t="shared" si="1173"/>
        <v/>
      </c>
      <c r="Y6208" s="4" t="str">
        <f t="shared" si="1174"/>
        <v/>
      </c>
      <c r="Z6208" s="4" t="str">
        <f t="shared" si="1175"/>
        <v/>
      </c>
      <c r="AA6208" s="4" t="str">
        <f>IF($V6208="","",IF(Y6208&lt;36,0,IF(AND(36&lt;=Y6208,Y6208&lt;71),VLOOKUP($W6208,日射量と図３!$E$6:$F$34,2,TRUE),IF(AND(71&lt;=Y6208,Y6208&lt;107),VLOOKUP($W6208,日射量と図３!$E$6:$G$34,3,TRUE),IF(AND(107&lt;=Y6208,Y6208&lt;143),VLOOKUP($W6208,日射量と図３!$E$6:$H$34,4,TRUE),VLOOKUP($W6208,日射量と図３!$E$6:$I$34,5,TRUE))))))</f>
        <v/>
      </c>
      <c r="AB6208" s="4" t="str">
        <f>IF($V6208="","",IF(Z6208&lt;36,0,IF(AND(36&lt;=Z6208,Z6208&lt;71),VLOOKUP($W6208,日射量と図３!$E$6:$F$34,2,TRUE),IF(AND(71&lt;=Z6208,Z6208&lt;107),VLOOKUP($W6208,日射量と図３!$E$6:$G$34,3,TRUE),IF(AND(107&lt;=Z6208,Z6208&lt;143),VLOOKUP($W6208,日射量と図３!$E$6:$H$34,4,TRUE),VLOOKUP($W6208,日射量と図３!$E$6:$I$34,5,TRUE))))))</f>
        <v/>
      </c>
      <c r="AC6208" s="382" t="str">
        <f t="shared" si="1167"/>
        <v/>
      </c>
      <c r="AD6208" s="382" t="str">
        <f t="shared" si="1168"/>
        <v/>
      </c>
    </row>
    <row r="6209" spans="11:30">
      <c r="K6209" s="4">
        <f t="shared" si="1164"/>
        <v>2</v>
      </c>
      <c r="L6209" s="34">
        <v>43510</v>
      </c>
      <c r="M6209" s="4">
        <v>259</v>
      </c>
      <c r="N6209" s="4">
        <v>14</v>
      </c>
      <c r="O6209" s="31">
        <v>0.54166666666666663</v>
      </c>
      <c r="P6209" s="35">
        <v>9.23</v>
      </c>
      <c r="Q6209" s="36">
        <f t="shared" si="1165"/>
        <v>12</v>
      </c>
      <c r="R6209" s="4">
        <f t="shared" si="1166"/>
        <v>2.7699999999999996</v>
      </c>
      <c r="S6209" s="31">
        <f t="shared" si="1169"/>
        <v>0.28591435185185182</v>
      </c>
      <c r="T6209" s="31">
        <f t="shared" si="1170"/>
        <v>0.72222222222222221</v>
      </c>
      <c r="U6209" s="4">
        <f t="shared" si="1171"/>
        <v>2.7699999999999996</v>
      </c>
      <c r="V6209" s="4" t="str">
        <f t="shared" si="1172"/>
        <v/>
      </c>
      <c r="W6209" s="18" t="str">
        <f>IF(V6209="","",VLOOKUP(L6209,日射量と図３!$A$4:$C$368,3,TRUE)*238.85/100)</f>
        <v/>
      </c>
      <c r="X6209" s="4" t="str">
        <f t="shared" si="1173"/>
        <v/>
      </c>
      <c r="Y6209" s="4" t="str">
        <f t="shared" si="1174"/>
        <v/>
      </c>
      <c r="Z6209" s="4" t="str">
        <f t="shared" si="1175"/>
        <v/>
      </c>
      <c r="AA6209" s="4" t="str">
        <f>IF($V6209="","",IF(Y6209&lt;36,0,IF(AND(36&lt;=Y6209,Y6209&lt;71),VLOOKUP($W6209,日射量と図３!$E$6:$F$34,2,TRUE),IF(AND(71&lt;=Y6209,Y6209&lt;107),VLOOKUP($W6209,日射量と図３!$E$6:$G$34,3,TRUE),IF(AND(107&lt;=Y6209,Y6209&lt;143),VLOOKUP($W6209,日射量と図３!$E$6:$H$34,4,TRUE),VLOOKUP($W6209,日射量と図３!$E$6:$I$34,5,TRUE))))))</f>
        <v/>
      </c>
      <c r="AB6209" s="4" t="str">
        <f>IF($V6209="","",IF(Z6209&lt;36,0,IF(AND(36&lt;=Z6209,Z6209&lt;71),VLOOKUP($W6209,日射量と図３!$E$6:$F$34,2,TRUE),IF(AND(71&lt;=Z6209,Z6209&lt;107),VLOOKUP($W6209,日射量と図３!$E$6:$G$34,3,TRUE),IF(AND(107&lt;=Z6209,Z6209&lt;143),VLOOKUP($W6209,日射量と図３!$E$6:$H$34,4,TRUE),VLOOKUP($W6209,日射量と図３!$E$6:$I$34,5,TRUE))))))</f>
        <v/>
      </c>
      <c r="AC6209" s="382" t="str">
        <f t="shared" si="1167"/>
        <v/>
      </c>
      <c r="AD6209" s="382" t="str">
        <f t="shared" si="1168"/>
        <v/>
      </c>
    </row>
    <row r="6210" spans="11:30">
      <c r="K6210" s="4">
        <f t="shared" si="1164"/>
        <v>2</v>
      </c>
      <c r="L6210" s="34">
        <v>43510</v>
      </c>
      <c r="M6210" s="4">
        <v>259</v>
      </c>
      <c r="N6210" s="4">
        <v>15</v>
      </c>
      <c r="O6210" s="31">
        <v>0.58333333333333337</v>
      </c>
      <c r="P6210" s="35">
        <v>9.57</v>
      </c>
      <c r="Q6210" s="36">
        <f t="shared" si="1165"/>
        <v>12</v>
      </c>
      <c r="R6210" s="4">
        <f t="shared" si="1166"/>
        <v>2.4299999999999997</v>
      </c>
      <c r="S6210" s="31">
        <f t="shared" si="1169"/>
        <v>0.28591435185185182</v>
      </c>
      <c r="T6210" s="31">
        <f t="shared" si="1170"/>
        <v>0.72222222222222221</v>
      </c>
      <c r="U6210" s="4">
        <f t="shared" si="1171"/>
        <v>2.4299999999999997</v>
      </c>
      <c r="V6210" s="4" t="str">
        <f t="shared" si="1172"/>
        <v/>
      </c>
      <c r="W6210" s="18" t="str">
        <f>IF(V6210="","",VLOOKUP(L6210,日射量と図３!$A$4:$C$368,3,TRUE)*238.85/100)</f>
        <v/>
      </c>
      <c r="X6210" s="4" t="str">
        <f t="shared" si="1173"/>
        <v/>
      </c>
      <c r="Y6210" s="4" t="str">
        <f t="shared" si="1174"/>
        <v/>
      </c>
      <c r="Z6210" s="4" t="str">
        <f t="shared" si="1175"/>
        <v/>
      </c>
      <c r="AA6210" s="4" t="str">
        <f>IF($V6210="","",IF(Y6210&lt;36,0,IF(AND(36&lt;=Y6210,Y6210&lt;71),VLOOKUP($W6210,日射量と図３!$E$6:$F$34,2,TRUE),IF(AND(71&lt;=Y6210,Y6210&lt;107),VLOOKUP($W6210,日射量と図３!$E$6:$G$34,3,TRUE),IF(AND(107&lt;=Y6210,Y6210&lt;143),VLOOKUP($W6210,日射量と図３!$E$6:$H$34,4,TRUE),VLOOKUP($W6210,日射量と図３!$E$6:$I$34,5,TRUE))))))</f>
        <v/>
      </c>
      <c r="AB6210" s="4" t="str">
        <f>IF($V6210="","",IF(Z6210&lt;36,0,IF(AND(36&lt;=Z6210,Z6210&lt;71),VLOOKUP($W6210,日射量と図３!$E$6:$F$34,2,TRUE),IF(AND(71&lt;=Z6210,Z6210&lt;107),VLOOKUP($W6210,日射量と図３!$E$6:$G$34,3,TRUE),IF(AND(107&lt;=Z6210,Z6210&lt;143),VLOOKUP($W6210,日射量と図３!$E$6:$H$34,4,TRUE),VLOOKUP($W6210,日射量と図３!$E$6:$I$34,5,TRUE))))))</f>
        <v/>
      </c>
      <c r="AC6210" s="382" t="str">
        <f t="shared" si="1167"/>
        <v/>
      </c>
      <c r="AD6210" s="382" t="str">
        <f t="shared" si="1168"/>
        <v/>
      </c>
    </row>
    <row r="6211" spans="11:30">
      <c r="K6211" s="4">
        <f t="shared" si="1164"/>
        <v>2</v>
      </c>
      <c r="L6211" s="34">
        <v>43510</v>
      </c>
      <c r="M6211" s="4">
        <v>259</v>
      </c>
      <c r="N6211" s="4">
        <v>16</v>
      </c>
      <c r="O6211" s="31">
        <v>0.625</v>
      </c>
      <c r="P6211" s="35">
        <v>8.6</v>
      </c>
      <c r="Q6211" s="36">
        <f t="shared" si="1165"/>
        <v>16</v>
      </c>
      <c r="R6211" s="4">
        <f t="shared" si="1166"/>
        <v>7.4</v>
      </c>
      <c r="S6211" s="31">
        <f t="shared" si="1169"/>
        <v>0.28591435185185182</v>
      </c>
      <c r="T6211" s="31">
        <f t="shared" si="1170"/>
        <v>0.72222222222222221</v>
      </c>
      <c r="U6211" s="4">
        <f t="shared" si="1171"/>
        <v>7.4</v>
      </c>
      <c r="V6211" s="4" t="str">
        <f t="shared" si="1172"/>
        <v/>
      </c>
      <c r="W6211" s="18" t="str">
        <f>IF(V6211="","",VLOOKUP(L6211,日射量と図３!$A$4:$C$368,3,TRUE)*238.85/100)</f>
        <v/>
      </c>
      <c r="X6211" s="4" t="str">
        <f t="shared" si="1173"/>
        <v/>
      </c>
      <c r="Y6211" s="4" t="str">
        <f t="shared" si="1174"/>
        <v/>
      </c>
      <c r="Z6211" s="4" t="str">
        <f t="shared" si="1175"/>
        <v/>
      </c>
      <c r="AA6211" s="4" t="str">
        <f>IF($V6211="","",IF(Y6211&lt;36,0,IF(AND(36&lt;=Y6211,Y6211&lt;71),VLOOKUP($W6211,日射量と図３!$E$6:$F$34,2,TRUE),IF(AND(71&lt;=Y6211,Y6211&lt;107),VLOOKUP($W6211,日射量と図３!$E$6:$G$34,3,TRUE),IF(AND(107&lt;=Y6211,Y6211&lt;143),VLOOKUP($W6211,日射量と図３!$E$6:$H$34,4,TRUE),VLOOKUP($W6211,日射量と図３!$E$6:$I$34,5,TRUE))))))</f>
        <v/>
      </c>
      <c r="AB6211" s="4" t="str">
        <f>IF($V6211="","",IF(Z6211&lt;36,0,IF(AND(36&lt;=Z6211,Z6211&lt;71),VLOOKUP($W6211,日射量と図３!$E$6:$F$34,2,TRUE),IF(AND(71&lt;=Z6211,Z6211&lt;107),VLOOKUP($W6211,日射量と図３!$E$6:$G$34,3,TRUE),IF(AND(107&lt;=Z6211,Z6211&lt;143),VLOOKUP($W6211,日射量と図３!$E$6:$H$34,4,TRUE),VLOOKUP($W6211,日射量と図３!$E$6:$I$34,5,TRUE))))))</f>
        <v/>
      </c>
      <c r="AC6211" s="382" t="str">
        <f t="shared" si="1167"/>
        <v/>
      </c>
      <c r="AD6211" s="382" t="str">
        <f t="shared" si="1168"/>
        <v/>
      </c>
    </row>
    <row r="6212" spans="11:30">
      <c r="K6212" s="4">
        <f t="shared" si="1164"/>
        <v>2</v>
      </c>
      <c r="L6212" s="34">
        <v>43510</v>
      </c>
      <c r="M6212" s="4">
        <v>259</v>
      </c>
      <c r="N6212" s="4">
        <v>17</v>
      </c>
      <c r="O6212" s="31">
        <v>0.66666666666666663</v>
      </c>
      <c r="P6212" s="35">
        <v>8.1999999999999993</v>
      </c>
      <c r="Q6212" s="36">
        <f t="shared" si="1165"/>
        <v>16</v>
      </c>
      <c r="R6212" s="4">
        <f t="shared" si="1166"/>
        <v>7.8000000000000007</v>
      </c>
      <c r="S6212" s="31">
        <f t="shared" si="1169"/>
        <v>0.28591435185185182</v>
      </c>
      <c r="T6212" s="31">
        <f t="shared" si="1170"/>
        <v>0.72222222222222221</v>
      </c>
      <c r="U6212" s="4">
        <f t="shared" si="1171"/>
        <v>7.8000000000000007</v>
      </c>
      <c r="V6212" s="4" t="str">
        <f t="shared" si="1172"/>
        <v/>
      </c>
      <c r="W6212" s="18" t="str">
        <f>IF(V6212="","",VLOOKUP(L6212,日射量と図３!$A$4:$C$368,3,TRUE)*238.85/100)</f>
        <v/>
      </c>
      <c r="X6212" s="4" t="str">
        <f t="shared" si="1173"/>
        <v/>
      </c>
      <c r="Y6212" s="4" t="str">
        <f t="shared" si="1174"/>
        <v/>
      </c>
      <c r="Z6212" s="4" t="str">
        <f t="shared" si="1175"/>
        <v/>
      </c>
      <c r="AA6212" s="4" t="str">
        <f>IF($V6212="","",IF(Y6212&lt;36,0,IF(AND(36&lt;=Y6212,Y6212&lt;71),VLOOKUP($W6212,日射量と図３!$E$6:$F$34,2,TRUE),IF(AND(71&lt;=Y6212,Y6212&lt;107),VLOOKUP($W6212,日射量と図３!$E$6:$G$34,3,TRUE),IF(AND(107&lt;=Y6212,Y6212&lt;143),VLOOKUP($W6212,日射量と図３!$E$6:$H$34,4,TRUE),VLOOKUP($W6212,日射量と図３!$E$6:$I$34,5,TRUE))))))</f>
        <v/>
      </c>
      <c r="AB6212" s="4" t="str">
        <f>IF($V6212="","",IF(Z6212&lt;36,0,IF(AND(36&lt;=Z6212,Z6212&lt;71),VLOOKUP($W6212,日射量と図３!$E$6:$F$34,2,TRUE),IF(AND(71&lt;=Z6212,Z6212&lt;107),VLOOKUP($W6212,日射量と図３!$E$6:$G$34,3,TRUE),IF(AND(107&lt;=Z6212,Z6212&lt;143),VLOOKUP($W6212,日射量と図３!$E$6:$H$34,4,TRUE),VLOOKUP($W6212,日射量と図３!$E$6:$I$34,5,TRUE))))))</f>
        <v/>
      </c>
      <c r="AC6212" s="382" t="str">
        <f t="shared" si="1167"/>
        <v/>
      </c>
      <c r="AD6212" s="382" t="str">
        <f t="shared" si="1168"/>
        <v/>
      </c>
    </row>
    <row r="6213" spans="11:30">
      <c r="K6213" s="4">
        <f t="shared" ref="K6213:K6276" si="1176">MONTH(L6213)</f>
        <v>2</v>
      </c>
      <c r="L6213" s="34">
        <v>43510</v>
      </c>
      <c r="M6213" s="4">
        <v>259</v>
      </c>
      <c r="N6213" s="4">
        <v>18</v>
      </c>
      <c r="O6213" s="31">
        <v>0.70833333333333337</v>
      </c>
      <c r="P6213" s="35">
        <v>7.5600000000000005</v>
      </c>
      <c r="Q6213" s="36">
        <f t="shared" ref="Q6213:Q6276" si="1177">IF(O6213&lt;$B$15,$D$14,IF(O6213&lt;$B$16,$D$15,IF(O6213&lt;$B$17,$D$16,IF(O6213&lt;$B$18,$D$17,IF(O6213&lt;$B$19,$D$18,$D$19)))))</f>
        <v>16</v>
      </c>
      <c r="R6213" s="4">
        <f t="shared" ref="R6213:R6276" si="1178">IF(Q6213-P6213&gt;0,Q6213-P6213,0)</f>
        <v>8.44</v>
      </c>
      <c r="S6213" s="31">
        <f t="shared" si="1169"/>
        <v>0.28591435185185182</v>
      </c>
      <c r="T6213" s="31">
        <f t="shared" si="1170"/>
        <v>0.72222222222222221</v>
      </c>
      <c r="U6213" s="4">
        <f t="shared" si="1171"/>
        <v>8.44</v>
      </c>
      <c r="V6213" s="4" t="str">
        <f t="shared" si="1172"/>
        <v/>
      </c>
      <c r="W6213" s="18" t="str">
        <f>IF(V6213="","",VLOOKUP(L6213,日射量と図３!$A$4:$C$368,3,TRUE)*238.85/100)</f>
        <v/>
      </c>
      <c r="X6213" s="4" t="str">
        <f t="shared" si="1173"/>
        <v/>
      </c>
      <c r="Y6213" s="4" t="str">
        <f t="shared" si="1174"/>
        <v/>
      </c>
      <c r="Z6213" s="4" t="str">
        <f t="shared" si="1175"/>
        <v/>
      </c>
      <c r="AA6213" s="4" t="str">
        <f>IF($V6213="","",IF(Y6213&lt;36,0,IF(AND(36&lt;=Y6213,Y6213&lt;71),VLOOKUP($W6213,日射量と図３!$E$6:$F$34,2,TRUE),IF(AND(71&lt;=Y6213,Y6213&lt;107),VLOOKUP($W6213,日射量と図３!$E$6:$G$34,3,TRUE),IF(AND(107&lt;=Y6213,Y6213&lt;143),VLOOKUP($W6213,日射量と図３!$E$6:$H$34,4,TRUE),VLOOKUP($W6213,日射量と図３!$E$6:$I$34,5,TRUE))))))</f>
        <v/>
      </c>
      <c r="AB6213" s="4" t="str">
        <f>IF($V6213="","",IF(Z6213&lt;36,0,IF(AND(36&lt;=Z6213,Z6213&lt;71),VLOOKUP($W6213,日射量と図３!$E$6:$F$34,2,TRUE),IF(AND(71&lt;=Z6213,Z6213&lt;107),VLOOKUP($W6213,日射量と図３!$E$6:$G$34,3,TRUE),IF(AND(107&lt;=Z6213,Z6213&lt;143),VLOOKUP($W6213,日射量と図３!$E$6:$H$34,4,TRUE),VLOOKUP($W6213,日射量と図３!$E$6:$I$34,5,TRUE))))))</f>
        <v/>
      </c>
      <c r="AC6213" s="382" t="str">
        <f t="shared" si="1167"/>
        <v/>
      </c>
      <c r="AD6213" s="382" t="str">
        <f t="shared" si="1168"/>
        <v/>
      </c>
    </row>
    <row r="6214" spans="11:30">
      <c r="K6214" s="4">
        <f t="shared" si="1176"/>
        <v>2</v>
      </c>
      <c r="L6214" s="34">
        <v>43510</v>
      </c>
      <c r="M6214" s="4">
        <v>259</v>
      </c>
      <c r="N6214" s="4">
        <v>19</v>
      </c>
      <c r="O6214" s="31">
        <v>0.75</v>
      </c>
      <c r="P6214" s="35">
        <v>6.87</v>
      </c>
      <c r="Q6214" s="36">
        <f t="shared" si="1177"/>
        <v>16</v>
      </c>
      <c r="R6214" s="4">
        <f t="shared" si="1178"/>
        <v>9.129999999999999</v>
      </c>
      <c r="S6214" s="31">
        <f t="shared" si="1169"/>
        <v>0.28591435185185182</v>
      </c>
      <c r="T6214" s="31">
        <f t="shared" si="1170"/>
        <v>0.72222222222222221</v>
      </c>
      <c r="U6214" s="4">
        <f t="shared" si="1171"/>
        <v>0</v>
      </c>
      <c r="V6214" s="4" t="str">
        <f t="shared" si="1172"/>
        <v/>
      </c>
      <c r="W6214" s="18" t="str">
        <f>IF(V6214="","",VLOOKUP(L6214,日射量と図３!$A$4:$C$368,3,TRUE)*238.85/100)</f>
        <v/>
      </c>
      <c r="X6214" s="4" t="str">
        <f t="shared" si="1173"/>
        <v/>
      </c>
      <c r="Y6214" s="4" t="str">
        <f t="shared" si="1174"/>
        <v/>
      </c>
      <c r="Z6214" s="4" t="str">
        <f t="shared" si="1175"/>
        <v/>
      </c>
      <c r="AA6214" s="4" t="str">
        <f>IF($V6214="","",IF(Y6214&lt;36,0,IF(AND(36&lt;=Y6214,Y6214&lt;71),VLOOKUP($W6214,日射量と図３!$E$6:$F$34,2,TRUE),IF(AND(71&lt;=Y6214,Y6214&lt;107),VLOOKUP($W6214,日射量と図３!$E$6:$G$34,3,TRUE),IF(AND(107&lt;=Y6214,Y6214&lt;143),VLOOKUP($W6214,日射量と図３!$E$6:$H$34,4,TRUE),VLOOKUP($W6214,日射量と図３!$E$6:$I$34,5,TRUE))))))</f>
        <v/>
      </c>
      <c r="AB6214" s="4" t="str">
        <f>IF($V6214="","",IF(Z6214&lt;36,0,IF(AND(36&lt;=Z6214,Z6214&lt;71),VLOOKUP($W6214,日射量と図３!$E$6:$F$34,2,TRUE),IF(AND(71&lt;=Z6214,Z6214&lt;107),VLOOKUP($W6214,日射量と図３!$E$6:$G$34,3,TRUE),IF(AND(107&lt;=Z6214,Z6214&lt;143),VLOOKUP($W6214,日射量と図３!$E$6:$H$34,4,TRUE),VLOOKUP($W6214,日射量と図３!$E$6:$I$34,5,TRUE))))))</f>
        <v/>
      </c>
      <c r="AC6214" s="382" t="str">
        <f t="shared" si="1167"/>
        <v/>
      </c>
      <c r="AD6214" s="382" t="str">
        <f t="shared" si="1168"/>
        <v/>
      </c>
    </row>
    <row r="6215" spans="11:30">
      <c r="K6215" s="4">
        <f t="shared" si="1176"/>
        <v>2</v>
      </c>
      <c r="L6215" s="34">
        <v>43510</v>
      </c>
      <c r="M6215" s="4">
        <v>259</v>
      </c>
      <c r="N6215" s="4">
        <v>20</v>
      </c>
      <c r="O6215" s="31">
        <v>0.79166666666666663</v>
      </c>
      <c r="P6215" s="35">
        <v>6.26</v>
      </c>
      <c r="Q6215" s="36">
        <f t="shared" si="1177"/>
        <v>16</v>
      </c>
      <c r="R6215" s="4">
        <f t="shared" si="1178"/>
        <v>9.74</v>
      </c>
      <c r="S6215" s="31">
        <f t="shared" si="1169"/>
        <v>0.28591435185185182</v>
      </c>
      <c r="T6215" s="31">
        <f t="shared" si="1170"/>
        <v>0.72222222222222221</v>
      </c>
      <c r="U6215" s="4">
        <f t="shared" si="1171"/>
        <v>0</v>
      </c>
      <c r="V6215" s="4" t="str">
        <f t="shared" si="1172"/>
        <v/>
      </c>
      <c r="W6215" s="18" t="str">
        <f>IF(V6215="","",VLOOKUP(L6215,日射量と図３!$A$4:$C$368,3,TRUE)*238.85/100)</f>
        <v/>
      </c>
      <c r="X6215" s="4" t="str">
        <f t="shared" si="1173"/>
        <v/>
      </c>
      <c r="Y6215" s="4" t="str">
        <f t="shared" si="1174"/>
        <v/>
      </c>
      <c r="Z6215" s="4" t="str">
        <f t="shared" si="1175"/>
        <v/>
      </c>
      <c r="AA6215" s="4" t="str">
        <f>IF($V6215="","",IF(Y6215&lt;36,0,IF(AND(36&lt;=Y6215,Y6215&lt;71),VLOOKUP($W6215,日射量と図３!$E$6:$F$34,2,TRUE),IF(AND(71&lt;=Y6215,Y6215&lt;107),VLOOKUP($W6215,日射量と図３!$E$6:$G$34,3,TRUE),IF(AND(107&lt;=Y6215,Y6215&lt;143),VLOOKUP($W6215,日射量と図３!$E$6:$H$34,4,TRUE),VLOOKUP($W6215,日射量と図３!$E$6:$I$34,5,TRUE))))))</f>
        <v/>
      </c>
      <c r="AB6215" s="4" t="str">
        <f>IF($V6215="","",IF(Z6215&lt;36,0,IF(AND(36&lt;=Z6215,Z6215&lt;71),VLOOKUP($W6215,日射量と図３!$E$6:$F$34,2,TRUE),IF(AND(71&lt;=Z6215,Z6215&lt;107),VLOOKUP($W6215,日射量と図３!$E$6:$G$34,3,TRUE),IF(AND(107&lt;=Z6215,Z6215&lt;143),VLOOKUP($W6215,日射量と図３!$E$6:$H$34,4,TRUE),VLOOKUP($W6215,日射量と図３!$E$6:$I$34,5,TRUE))))))</f>
        <v/>
      </c>
      <c r="AC6215" s="382" t="str">
        <f t="shared" si="1167"/>
        <v/>
      </c>
      <c r="AD6215" s="382" t="str">
        <f t="shared" si="1168"/>
        <v/>
      </c>
    </row>
    <row r="6216" spans="11:30">
      <c r="K6216" s="4">
        <f t="shared" si="1176"/>
        <v>2</v>
      </c>
      <c r="L6216" s="34">
        <v>43510</v>
      </c>
      <c r="M6216" s="4">
        <v>259</v>
      </c>
      <c r="N6216" s="4">
        <v>21</v>
      </c>
      <c r="O6216" s="31">
        <v>0.83333333333333337</v>
      </c>
      <c r="P6216" s="35">
        <v>5.8100000000000005</v>
      </c>
      <c r="Q6216" s="36">
        <f t="shared" si="1177"/>
        <v>16</v>
      </c>
      <c r="R6216" s="4">
        <f t="shared" si="1178"/>
        <v>10.19</v>
      </c>
      <c r="S6216" s="31">
        <f t="shared" si="1169"/>
        <v>0.28591435185185182</v>
      </c>
      <c r="T6216" s="31">
        <f t="shared" si="1170"/>
        <v>0.72222222222222221</v>
      </c>
      <c r="U6216" s="4">
        <f t="shared" si="1171"/>
        <v>0</v>
      </c>
      <c r="V6216" s="4" t="str">
        <f t="shared" si="1172"/>
        <v/>
      </c>
      <c r="W6216" s="18" t="str">
        <f>IF(V6216="","",VLOOKUP(L6216,日射量と図３!$A$4:$C$368,3,TRUE)*238.85/100)</f>
        <v/>
      </c>
      <c r="X6216" s="4" t="str">
        <f t="shared" si="1173"/>
        <v/>
      </c>
      <c r="Y6216" s="4" t="str">
        <f t="shared" si="1174"/>
        <v/>
      </c>
      <c r="Z6216" s="4" t="str">
        <f t="shared" si="1175"/>
        <v/>
      </c>
      <c r="AA6216" s="4" t="str">
        <f>IF($V6216="","",IF(Y6216&lt;36,0,IF(AND(36&lt;=Y6216,Y6216&lt;71),VLOOKUP($W6216,日射量と図３!$E$6:$F$34,2,TRUE),IF(AND(71&lt;=Y6216,Y6216&lt;107),VLOOKUP($W6216,日射量と図３!$E$6:$G$34,3,TRUE),IF(AND(107&lt;=Y6216,Y6216&lt;143),VLOOKUP($W6216,日射量と図３!$E$6:$H$34,4,TRUE),VLOOKUP($W6216,日射量と図３!$E$6:$I$34,5,TRUE))))))</f>
        <v/>
      </c>
      <c r="AB6216" s="4" t="str">
        <f>IF($V6216="","",IF(Z6216&lt;36,0,IF(AND(36&lt;=Z6216,Z6216&lt;71),VLOOKUP($W6216,日射量と図３!$E$6:$F$34,2,TRUE),IF(AND(71&lt;=Z6216,Z6216&lt;107),VLOOKUP($W6216,日射量と図３!$E$6:$G$34,3,TRUE),IF(AND(107&lt;=Z6216,Z6216&lt;143),VLOOKUP($W6216,日射量と図３!$E$6:$H$34,4,TRUE),VLOOKUP($W6216,日射量と図３!$E$6:$I$34,5,TRUE))))))</f>
        <v/>
      </c>
      <c r="AC6216" s="382" t="str">
        <f t="shared" si="1167"/>
        <v/>
      </c>
      <c r="AD6216" s="382" t="str">
        <f t="shared" si="1168"/>
        <v/>
      </c>
    </row>
    <row r="6217" spans="11:30">
      <c r="K6217" s="4">
        <f t="shared" si="1176"/>
        <v>2</v>
      </c>
      <c r="L6217" s="34">
        <v>43510</v>
      </c>
      <c r="M6217" s="4">
        <v>259</v>
      </c>
      <c r="N6217" s="4">
        <v>22</v>
      </c>
      <c r="O6217" s="31">
        <v>0.875</v>
      </c>
      <c r="P6217" s="35">
        <v>5.69</v>
      </c>
      <c r="Q6217" s="36">
        <f t="shared" si="1177"/>
        <v>16</v>
      </c>
      <c r="R6217" s="4">
        <f t="shared" si="1178"/>
        <v>10.309999999999999</v>
      </c>
      <c r="S6217" s="31">
        <f t="shared" si="1169"/>
        <v>0.28591435185185182</v>
      </c>
      <c r="T6217" s="31">
        <f t="shared" si="1170"/>
        <v>0.72222222222222221</v>
      </c>
      <c r="U6217" s="4">
        <f t="shared" si="1171"/>
        <v>0</v>
      </c>
      <c r="V6217" s="4" t="str">
        <f t="shared" si="1172"/>
        <v/>
      </c>
      <c r="W6217" s="18" t="str">
        <f>IF(V6217="","",VLOOKUP(L6217,日射量と図３!$A$4:$C$368,3,TRUE)*238.85/100)</f>
        <v/>
      </c>
      <c r="X6217" s="4" t="str">
        <f t="shared" si="1173"/>
        <v/>
      </c>
      <c r="Y6217" s="4" t="str">
        <f t="shared" si="1174"/>
        <v/>
      </c>
      <c r="Z6217" s="4" t="str">
        <f t="shared" si="1175"/>
        <v/>
      </c>
      <c r="AA6217" s="4" t="str">
        <f>IF($V6217="","",IF(Y6217&lt;36,0,IF(AND(36&lt;=Y6217,Y6217&lt;71),VLOOKUP($W6217,日射量と図３!$E$6:$F$34,2,TRUE),IF(AND(71&lt;=Y6217,Y6217&lt;107),VLOOKUP($W6217,日射量と図３!$E$6:$G$34,3,TRUE),IF(AND(107&lt;=Y6217,Y6217&lt;143),VLOOKUP($W6217,日射量と図３!$E$6:$H$34,4,TRUE),VLOOKUP($W6217,日射量と図３!$E$6:$I$34,5,TRUE))))))</f>
        <v/>
      </c>
      <c r="AB6217" s="4" t="str">
        <f>IF($V6217="","",IF(Z6217&lt;36,0,IF(AND(36&lt;=Z6217,Z6217&lt;71),VLOOKUP($W6217,日射量と図３!$E$6:$F$34,2,TRUE),IF(AND(71&lt;=Z6217,Z6217&lt;107),VLOOKUP($W6217,日射量と図３!$E$6:$G$34,3,TRUE),IF(AND(107&lt;=Z6217,Z6217&lt;143),VLOOKUP($W6217,日射量と図３!$E$6:$H$34,4,TRUE),VLOOKUP($W6217,日射量と図３!$E$6:$I$34,5,TRUE))))))</f>
        <v/>
      </c>
      <c r="AC6217" s="382" t="str">
        <f t="shared" si="1167"/>
        <v/>
      </c>
      <c r="AD6217" s="382" t="str">
        <f t="shared" si="1168"/>
        <v/>
      </c>
    </row>
    <row r="6218" spans="11:30">
      <c r="K6218" s="4">
        <f t="shared" si="1176"/>
        <v>2</v>
      </c>
      <c r="L6218" s="34">
        <v>43510</v>
      </c>
      <c r="M6218" s="4">
        <v>259</v>
      </c>
      <c r="N6218" s="4">
        <v>23</v>
      </c>
      <c r="O6218" s="31">
        <v>0.91666666666666663</v>
      </c>
      <c r="P6218" s="35">
        <v>5.3900000000000006</v>
      </c>
      <c r="Q6218" s="36">
        <f t="shared" si="1177"/>
        <v>13</v>
      </c>
      <c r="R6218" s="4">
        <f t="shared" si="1178"/>
        <v>7.6099999999999994</v>
      </c>
      <c r="S6218" s="31">
        <f t="shared" si="1169"/>
        <v>0.28591435185185182</v>
      </c>
      <c r="T6218" s="31">
        <f t="shared" si="1170"/>
        <v>0.72222222222222221</v>
      </c>
      <c r="U6218" s="4">
        <f t="shared" si="1171"/>
        <v>0</v>
      </c>
      <c r="V6218" s="4" t="str">
        <f t="shared" si="1172"/>
        <v/>
      </c>
      <c r="W6218" s="18" t="str">
        <f>IF(V6218="","",VLOOKUP(L6218,日射量と図３!$A$4:$C$368,3,TRUE)*238.85/100)</f>
        <v/>
      </c>
      <c r="X6218" s="4" t="str">
        <f t="shared" si="1173"/>
        <v/>
      </c>
      <c r="Y6218" s="4" t="str">
        <f t="shared" si="1174"/>
        <v/>
      </c>
      <c r="Z6218" s="4" t="str">
        <f t="shared" si="1175"/>
        <v/>
      </c>
      <c r="AA6218" s="4" t="str">
        <f>IF($V6218="","",IF(Y6218&lt;36,0,IF(AND(36&lt;=Y6218,Y6218&lt;71),VLOOKUP($W6218,日射量と図３!$E$6:$F$34,2,TRUE),IF(AND(71&lt;=Y6218,Y6218&lt;107),VLOOKUP($W6218,日射量と図３!$E$6:$G$34,3,TRUE),IF(AND(107&lt;=Y6218,Y6218&lt;143),VLOOKUP($W6218,日射量と図３!$E$6:$H$34,4,TRUE),VLOOKUP($W6218,日射量と図３!$E$6:$I$34,5,TRUE))))))</f>
        <v/>
      </c>
      <c r="AB6218" s="4" t="str">
        <f>IF($V6218="","",IF(Z6218&lt;36,0,IF(AND(36&lt;=Z6218,Z6218&lt;71),VLOOKUP($W6218,日射量と図３!$E$6:$F$34,2,TRUE),IF(AND(71&lt;=Z6218,Z6218&lt;107),VLOOKUP($W6218,日射量と図３!$E$6:$G$34,3,TRUE),IF(AND(107&lt;=Z6218,Z6218&lt;143),VLOOKUP($W6218,日射量と図３!$E$6:$H$34,4,TRUE),VLOOKUP($W6218,日射量と図３!$E$6:$I$34,5,TRUE))))))</f>
        <v/>
      </c>
      <c r="AC6218" s="382" t="str">
        <f t="shared" si="1167"/>
        <v/>
      </c>
      <c r="AD6218" s="382" t="str">
        <f t="shared" si="1168"/>
        <v/>
      </c>
    </row>
    <row r="6219" spans="11:30">
      <c r="K6219" s="4">
        <f t="shared" si="1176"/>
        <v>2</v>
      </c>
      <c r="L6219" s="34">
        <v>43510</v>
      </c>
      <c r="M6219" s="4">
        <v>259</v>
      </c>
      <c r="N6219" s="4">
        <v>24</v>
      </c>
      <c r="O6219" s="31">
        <v>0.95833333333333337</v>
      </c>
      <c r="P6219" s="35">
        <v>5.1099999999999994</v>
      </c>
      <c r="Q6219" s="36">
        <f t="shared" si="1177"/>
        <v>13</v>
      </c>
      <c r="R6219" s="4">
        <f t="shared" si="1178"/>
        <v>7.8900000000000006</v>
      </c>
      <c r="S6219" s="31">
        <f t="shared" si="1169"/>
        <v>0.28591435185185182</v>
      </c>
      <c r="T6219" s="31">
        <f t="shared" si="1170"/>
        <v>0.72222222222222221</v>
      </c>
      <c r="U6219" s="4">
        <f t="shared" si="1171"/>
        <v>0</v>
      </c>
      <c r="V6219" s="4" t="str">
        <f t="shared" si="1172"/>
        <v/>
      </c>
      <c r="W6219" s="18" t="str">
        <f>IF(V6219="","",VLOOKUP(L6219,日射量と図３!$A$4:$C$368,3,TRUE)*238.85/100)</f>
        <v/>
      </c>
      <c r="X6219" s="4" t="str">
        <f t="shared" si="1173"/>
        <v/>
      </c>
      <c r="Y6219" s="4" t="str">
        <f t="shared" si="1174"/>
        <v/>
      </c>
      <c r="Z6219" s="4" t="str">
        <f t="shared" si="1175"/>
        <v/>
      </c>
      <c r="AA6219" s="4" t="str">
        <f>IF($V6219="","",IF(Y6219&lt;36,0,IF(AND(36&lt;=Y6219,Y6219&lt;71),VLOOKUP($W6219,日射量と図３!$E$6:$F$34,2,TRUE),IF(AND(71&lt;=Y6219,Y6219&lt;107),VLOOKUP($W6219,日射量と図３!$E$6:$G$34,3,TRUE),IF(AND(107&lt;=Y6219,Y6219&lt;143),VLOOKUP($W6219,日射量と図３!$E$6:$H$34,4,TRUE),VLOOKUP($W6219,日射量と図３!$E$6:$I$34,5,TRUE))))))</f>
        <v/>
      </c>
      <c r="AB6219" s="4" t="str">
        <f>IF($V6219="","",IF(Z6219&lt;36,0,IF(AND(36&lt;=Z6219,Z6219&lt;71),VLOOKUP($W6219,日射量と図３!$E$6:$F$34,2,TRUE),IF(AND(71&lt;=Z6219,Z6219&lt;107),VLOOKUP($W6219,日射量と図３!$E$6:$G$34,3,TRUE),IF(AND(107&lt;=Z6219,Z6219&lt;143),VLOOKUP($W6219,日射量と図３!$E$6:$H$34,4,TRUE),VLOOKUP($W6219,日射量と図３!$E$6:$I$34,5,TRUE))))))</f>
        <v/>
      </c>
      <c r="AC6219" s="382" t="str">
        <f t="shared" si="1167"/>
        <v/>
      </c>
      <c r="AD6219" s="382" t="str">
        <f t="shared" si="1168"/>
        <v/>
      </c>
    </row>
    <row r="6220" spans="11:30">
      <c r="K6220" s="4">
        <f t="shared" si="1176"/>
        <v>2</v>
      </c>
      <c r="L6220" s="34">
        <v>43511</v>
      </c>
      <c r="M6220" s="4">
        <v>260</v>
      </c>
      <c r="N6220" s="4">
        <v>1</v>
      </c>
      <c r="O6220" s="31">
        <v>0</v>
      </c>
      <c r="P6220" s="35">
        <v>4.87</v>
      </c>
      <c r="Q6220" s="36">
        <f t="shared" si="1177"/>
        <v>13</v>
      </c>
      <c r="R6220" s="4">
        <f t="shared" si="1178"/>
        <v>8.129999999999999</v>
      </c>
      <c r="S6220" s="31">
        <f t="shared" si="1169"/>
        <v>0.28591435185185182</v>
      </c>
      <c r="T6220" s="31">
        <f t="shared" si="1170"/>
        <v>0.72222222222222221</v>
      </c>
      <c r="U6220" s="4">
        <f t="shared" si="1171"/>
        <v>0</v>
      </c>
      <c r="V6220" s="4">
        <f t="shared" si="1172"/>
        <v>62.109999999999992</v>
      </c>
      <c r="W6220" s="18">
        <f>IF(V6220="","",VLOOKUP(L6220,日射量と図３!$A$4:$C$368,3,TRUE)*238.85/100)</f>
        <v>23.885000000000002</v>
      </c>
      <c r="X6220" s="4">
        <f t="shared" si="1173"/>
        <v>10</v>
      </c>
      <c r="Y6220" s="4">
        <f t="shared" si="1174"/>
        <v>38.830240349999983</v>
      </c>
      <c r="Z6220" s="4">
        <f t="shared" si="1175"/>
        <v>43.772270939999984</v>
      </c>
      <c r="AA6220" s="4">
        <f>IF($V6220="","",IF(Y6220&lt;36,0,IF(AND(36&lt;=Y6220,Y6220&lt;71),VLOOKUP($W6220,日射量と図３!$E$6:$F$34,2,TRUE),IF(AND(71&lt;=Y6220,Y6220&lt;107),VLOOKUP($W6220,日射量と図３!$E$6:$G$34,3,TRUE),IF(AND(107&lt;=Y6220,Y6220&lt;143),VLOOKUP($W6220,日射量と図３!$E$6:$H$34,4,TRUE),VLOOKUP($W6220,日射量と図３!$E$6:$I$34,5,TRUE))))))</f>
        <v>35</v>
      </c>
      <c r="AB6220" s="4">
        <f>IF($V6220="","",IF(Z6220&lt;36,0,IF(AND(36&lt;=Z6220,Z6220&lt;71),VLOOKUP($W6220,日射量と図３!$E$6:$F$34,2,TRUE),IF(AND(71&lt;=Z6220,Z6220&lt;107),VLOOKUP($W6220,日射量と図３!$E$6:$G$34,3,TRUE),IF(AND(107&lt;=Z6220,Z6220&lt;143),VLOOKUP($W6220,日射量と図３!$E$6:$H$34,4,TRUE),VLOOKUP($W6220,日射量と図３!$E$6:$I$34,5,TRUE))))))</f>
        <v>35</v>
      </c>
      <c r="AC6220" s="382">
        <f t="shared" si="1167"/>
        <v>0</v>
      </c>
      <c r="AD6220" s="382">
        <f t="shared" si="1168"/>
        <v>1.4653800000000001</v>
      </c>
    </row>
    <row r="6221" spans="11:30">
      <c r="K6221" s="4">
        <f t="shared" si="1176"/>
        <v>2</v>
      </c>
      <c r="L6221" s="34">
        <v>43511</v>
      </c>
      <c r="M6221" s="4">
        <v>260</v>
      </c>
      <c r="N6221" s="4">
        <v>2</v>
      </c>
      <c r="O6221" s="31">
        <v>4.1666666666666664E-2</v>
      </c>
      <c r="P6221" s="35">
        <v>4.58</v>
      </c>
      <c r="Q6221" s="36">
        <f t="shared" si="1177"/>
        <v>13</v>
      </c>
      <c r="R6221" s="4">
        <f t="shared" si="1178"/>
        <v>8.42</v>
      </c>
      <c r="S6221" s="31">
        <f t="shared" si="1169"/>
        <v>0.28591435185185182</v>
      </c>
      <c r="T6221" s="31">
        <f t="shared" si="1170"/>
        <v>0.72222222222222221</v>
      </c>
      <c r="U6221" s="4">
        <f t="shared" si="1171"/>
        <v>0</v>
      </c>
      <c r="V6221" s="4" t="str">
        <f t="shared" si="1172"/>
        <v/>
      </c>
      <c r="W6221" s="18" t="str">
        <f>IF(V6221="","",VLOOKUP(L6221,日射量と図３!$A$4:$C$368,3,TRUE)*238.85/100)</f>
        <v/>
      </c>
      <c r="X6221" s="4" t="str">
        <f t="shared" si="1173"/>
        <v/>
      </c>
      <c r="Y6221" s="4" t="str">
        <f t="shared" si="1174"/>
        <v/>
      </c>
      <c r="Z6221" s="4" t="str">
        <f t="shared" si="1175"/>
        <v/>
      </c>
      <c r="AA6221" s="4" t="str">
        <f>IF($V6221="","",IF(Y6221&lt;36,0,IF(AND(36&lt;=Y6221,Y6221&lt;71),VLOOKUP($W6221,日射量と図３!$E$6:$F$34,2,TRUE),IF(AND(71&lt;=Y6221,Y6221&lt;107),VLOOKUP($W6221,日射量と図３!$E$6:$G$34,3,TRUE),IF(AND(107&lt;=Y6221,Y6221&lt;143),VLOOKUP($W6221,日射量と図３!$E$6:$H$34,4,TRUE),VLOOKUP($W6221,日射量と図３!$E$6:$I$34,5,TRUE))))))</f>
        <v/>
      </c>
      <c r="AB6221" s="4" t="str">
        <f>IF($V6221="","",IF(Z6221&lt;36,0,IF(AND(36&lt;=Z6221,Z6221&lt;71),VLOOKUP($W6221,日射量と図３!$E$6:$F$34,2,TRUE),IF(AND(71&lt;=Z6221,Z6221&lt;107),VLOOKUP($W6221,日射量と図３!$E$6:$G$34,3,TRUE),IF(AND(107&lt;=Z6221,Z6221&lt;143),VLOOKUP($W6221,日射量と図３!$E$6:$H$34,4,TRUE),VLOOKUP($W6221,日射量と図３!$E$6:$I$34,5,TRUE))))))</f>
        <v/>
      </c>
      <c r="AC6221" s="382" t="str">
        <f t="shared" si="1167"/>
        <v/>
      </c>
      <c r="AD6221" s="382" t="str">
        <f t="shared" si="1168"/>
        <v/>
      </c>
    </row>
    <row r="6222" spans="11:30">
      <c r="K6222" s="4">
        <f t="shared" si="1176"/>
        <v>2</v>
      </c>
      <c r="L6222" s="34">
        <v>43511</v>
      </c>
      <c r="M6222" s="4">
        <v>260</v>
      </c>
      <c r="N6222" s="4">
        <v>3</v>
      </c>
      <c r="O6222" s="31">
        <v>8.3333333333333329E-2</v>
      </c>
      <c r="P6222" s="35">
        <v>4.3899999999999997</v>
      </c>
      <c r="Q6222" s="36">
        <f t="shared" si="1177"/>
        <v>13</v>
      </c>
      <c r="R6222" s="4">
        <f t="shared" si="1178"/>
        <v>8.61</v>
      </c>
      <c r="S6222" s="31">
        <f t="shared" si="1169"/>
        <v>0.28591435185185182</v>
      </c>
      <c r="T6222" s="31">
        <f t="shared" si="1170"/>
        <v>0.72222222222222221</v>
      </c>
      <c r="U6222" s="4">
        <f t="shared" si="1171"/>
        <v>0</v>
      </c>
      <c r="V6222" s="4" t="str">
        <f t="shared" si="1172"/>
        <v/>
      </c>
      <c r="W6222" s="18" t="str">
        <f>IF(V6222="","",VLOOKUP(L6222,日射量と図３!$A$4:$C$368,3,TRUE)*238.85/100)</f>
        <v/>
      </c>
      <c r="X6222" s="4" t="str">
        <f t="shared" si="1173"/>
        <v/>
      </c>
      <c r="Y6222" s="4" t="str">
        <f t="shared" si="1174"/>
        <v/>
      </c>
      <c r="Z6222" s="4" t="str">
        <f t="shared" si="1175"/>
        <v/>
      </c>
      <c r="AA6222" s="4" t="str">
        <f>IF($V6222="","",IF(Y6222&lt;36,0,IF(AND(36&lt;=Y6222,Y6222&lt;71),VLOOKUP($W6222,日射量と図３!$E$6:$F$34,2,TRUE),IF(AND(71&lt;=Y6222,Y6222&lt;107),VLOOKUP($W6222,日射量と図３!$E$6:$G$34,3,TRUE),IF(AND(107&lt;=Y6222,Y6222&lt;143),VLOOKUP($W6222,日射量と図３!$E$6:$H$34,4,TRUE),VLOOKUP($W6222,日射量と図３!$E$6:$I$34,5,TRUE))))))</f>
        <v/>
      </c>
      <c r="AB6222" s="4" t="str">
        <f>IF($V6222="","",IF(Z6222&lt;36,0,IF(AND(36&lt;=Z6222,Z6222&lt;71),VLOOKUP($W6222,日射量と図３!$E$6:$F$34,2,TRUE),IF(AND(71&lt;=Z6222,Z6222&lt;107),VLOOKUP($W6222,日射量と図３!$E$6:$G$34,3,TRUE),IF(AND(107&lt;=Z6222,Z6222&lt;143),VLOOKUP($W6222,日射量と図３!$E$6:$H$34,4,TRUE),VLOOKUP($W6222,日射量と図３!$E$6:$I$34,5,TRUE))))))</f>
        <v/>
      </c>
      <c r="AC6222" s="382" t="str">
        <f t="shared" si="1167"/>
        <v/>
      </c>
      <c r="AD6222" s="382" t="str">
        <f t="shared" si="1168"/>
        <v/>
      </c>
    </row>
    <row r="6223" spans="11:30">
      <c r="K6223" s="4">
        <f t="shared" si="1176"/>
        <v>2</v>
      </c>
      <c r="L6223" s="34">
        <v>43511</v>
      </c>
      <c r="M6223" s="4">
        <v>260</v>
      </c>
      <c r="N6223" s="4">
        <v>4</v>
      </c>
      <c r="O6223" s="31">
        <v>0.125</v>
      </c>
      <c r="P6223" s="35">
        <v>4.1300000000000008</v>
      </c>
      <c r="Q6223" s="36">
        <f t="shared" si="1177"/>
        <v>13</v>
      </c>
      <c r="R6223" s="4">
        <f t="shared" si="1178"/>
        <v>8.8699999999999992</v>
      </c>
      <c r="S6223" s="31">
        <f t="shared" si="1169"/>
        <v>0.28591435185185182</v>
      </c>
      <c r="T6223" s="31">
        <f t="shared" si="1170"/>
        <v>0.72222222222222221</v>
      </c>
      <c r="U6223" s="4">
        <f t="shared" si="1171"/>
        <v>0</v>
      </c>
      <c r="V6223" s="4" t="str">
        <f t="shared" si="1172"/>
        <v/>
      </c>
      <c r="W6223" s="18" t="str">
        <f>IF(V6223="","",VLOOKUP(L6223,日射量と図３!$A$4:$C$368,3,TRUE)*238.85/100)</f>
        <v/>
      </c>
      <c r="X6223" s="4" t="str">
        <f t="shared" si="1173"/>
        <v/>
      </c>
      <c r="Y6223" s="4" t="str">
        <f t="shared" si="1174"/>
        <v/>
      </c>
      <c r="Z6223" s="4" t="str">
        <f t="shared" si="1175"/>
        <v/>
      </c>
      <c r="AA6223" s="4" t="str">
        <f>IF($V6223="","",IF(Y6223&lt;36,0,IF(AND(36&lt;=Y6223,Y6223&lt;71),VLOOKUP($W6223,日射量と図３!$E$6:$F$34,2,TRUE),IF(AND(71&lt;=Y6223,Y6223&lt;107),VLOOKUP($W6223,日射量と図３!$E$6:$G$34,3,TRUE),IF(AND(107&lt;=Y6223,Y6223&lt;143),VLOOKUP($W6223,日射量と図３!$E$6:$H$34,4,TRUE),VLOOKUP($W6223,日射量と図３!$E$6:$I$34,5,TRUE))))))</f>
        <v/>
      </c>
      <c r="AB6223" s="4" t="str">
        <f>IF($V6223="","",IF(Z6223&lt;36,0,IF(AND(36&lt;=Z6223,Z6223&lt;71),VLOOKUP($W6223,日射量と図３!$E$6:$F$34,2,TRUE),IF(AND(71&lt;=Z6223,Z6223&lt;107),VLOOKUP($W6223,日射量と図３!$E$6:$G$34,3,TRUE),IF(AND(107&lt;=Z6223,Z6223&lt;143),VLOOKUP($W6223,日射量と図３!$E$6:$H$34,4,TRUE),VLOOKUP($W6223,日射量と図３!$E$6:$I$34,5,TRUE))))))</f>
        <v/>
      </c>
      <c r="AC6223" s="382" t="str">
        <f t="shared" ref="AC6223:AC6286" si="1179">IF(V6223="","",IF((($AH$18*$AH$30*V6223*3600/1000000)/1000-AA6223*$AG$18*10*0.0000041868)&lt;=0,0,AA6223*$AG$18*10*0.0000041868))</f>
        <v/>
      </c>
      <c r="AD6223" s="382" t="str">
        <f t="shared" ref="AD6223:AD6286" si="1180">IF(V6223="","",IF((($AH$19*$AH$30*V6223*3600/1000000)/1000-AB6223*$AG$19*10*0.0000041868)&lt;=0,0,AB6223*$AG$19*10*0.0000041868))</f>
        <v/>
      </c>
    </row>
    <row r="6224" spans="11:30">
      <c r="K6224" s="4">
        <f t="shared" si="1176"/>
        <v>2</v>
      </c>
      <c r="L6224" s="34">
        <v>43511</v>
      </c>
      <c r="M6224" s="4">
        <v>260</v>
      </c>
      <c r="N6224" s="4">
        <v>5</v>
      </c>
      <c r="O6224" s="31">
        <v>0.16666666666666666</v>
      </c>
      <c r="P6224" s="35">
        <v>3.9800000000000004</v>
      </c>
      <c r="Q6224" s="36">
        <f t="shared" si="1177"/>
        <v>15</v>
      </c>
      <c r="R6224" s="4">
        <f t="shared" si="1178"/>
        <v>11.02</v>
      </c>
      <c r="S6224" s="31">
        <f t="shared" si="1169"/>
        <v>0.28591435185185182</v>
      </c>
      <c r="T6224" s="31">
        <f t="shared" si="1170"/>
        <v>0.72222222222222221</v>
      </c>
      <c r="U6224" s="4">
        <f t="shared" si="1171"/>
        <v>0</v>
      </c>
      <c r="V6224" s="4" t="str">
        <f t="shared" si="1172"/>
        <v/>
      </c>
      <c r="W6224" s="18" t="str">
        <f>IF(V6224="","",VLOOKUP(L6224,日射量と図３!$A$4:$C$368,3,TRUE)*238.85/100)</f>
        <v/>
      </c>
      <c r="X6224" s="4" t="str">
        <f t="shared" si="1173"/>
        <v/>
      </c>
      <c r="Y6224" s="4" t="str">
        <f t="shared" si="1174"/>
        <v/>
      </c>
      <c r="Z6224" s="4" t="str">
        <f t="shared" si="1175"/>
        <v/>
      </c>
      <c r="AA6224" s="4" t="str">
        <f>IF($V6224="","",IF(Y6224&lt;36,0,IF(AND(36&lt;=Y6224,Y6224&lt;71),VLOOKUP($W6224,日射量と図３!$E$6:$F$34,2,TRUE),IF(AND(71&lt;=Y6224,Y6224&lt;107),VLOOKUP($W6224,日射量と図３!$E$6:$G$34,3,TRUE),IF(AND(107&lt;=Y6224,Y6224&lt;143),VLOOKUP($W6224,日射量と図３!$E$6:$H$34,4,TRUE),VLOOKUP($W6224,日射量と図３!$E$6:$I$34,5,TRUE))))))</f>
        <v/>
      </c>
      <c r="AB6224" s="4" t="str">
        <f>IF($V6224="","",IF(Z6224&lt;36,0,IF(AND(36&lt;=Z6224,Z6224&lt;71),VLOOKUP($W6224,日射量と図３!$E$6:$F$34,2,TRUE),IF(AND(71&lt;=Z6224,Z6224&lt;107),VLOOKUP($W6224,日射量と図３!$E$6:$G$34,3,TRUE),IF(AND(107&lt;=Z6224,Z6224&lt;143),VLOOKUP($W6224,日射量と図３!$E$6:$H$34,4,TRUE),VLOOKUP($W6224,日射量と図３!$E$6:$I$34,5,TRUE))))))</f>
        <v/>
      </c>
      <c r="AC6224" s="382" t="str">
        <f t="shared" si="1179"/>
        <v/>
      </c>
      <c r="AD6224" s="382" t="str">
        <f t="shared" si="1180"/>
        <v/>
      </c>
    </row>
    <row r="6225" spans="11:30">
      <c r="K6225" s="4">
        <f t="shared" si="1176"/>
        <v>2</v>
      </c>
      <c r="L6225" s="34">
        <v>43511</v>
      </c>
      <c r="M6225" s="4">
        <v>260</v>
      </c>
      <c r="N6225" s="4">
        <v>6</v>
      </c>
      <c r="O6225" s="31">
        <v>0.20833333333333334</v>
      </c>
      <c r="P6225" s="35">
        <v>3.8</v>
      </c>
      <c r="Q6225" s="36">
        <f t="shared" si="1177"/>
        <v>15</v>
      </c>
      <c r="R6225" s="4">
        <f t="shared" si="1178"/>
        <v>11.2</v>
      </c>
      <c r="S6225" s="31">
        <f t="shared" si="1169"/>
        <v>0.28591435185185182</v>
      </c>
      <c r="T6225" s="31">
        <f t="shared" si="1170"/>
        <v>0.72222222222222221</v>
      </c>
      <c r="U6225" s="4">
        <f t="shared" si="1171"/>
        <v>0</v>
      </c>
      <c r="V6225" s="4" t="str">
        <f t="shared" si="1172"/>
        <v/>
      </c>
      <c r="W6225" s="18" t="str">
        <f>IF(V6225="","",VLOOKUP(L6225,日射量と図３!$A$4:$C$368,3,TRUE)*238.85/100)</f>
        <v/>
      </c>
      <c r="X6225" s="4" t="str">
        <f t="shared" si="1173"/>
        <v/>
      </c>
      <c r="Y6225" s="4" t="str">
        <f t="shared" si="1174"/>
        <v/>
      </c>
      <c r="Z6225" s="4" t="str">
        <f t="shared" si="1175"/>
        <v/>
      </c>
      <c r="AA6225" s="4" t="str">
        <f>IF($V6225="","",IF(Y6225&lt;36,0,IF(AND(36&lt;=Y6225,Y6225&lt;71),VLOOKUP($W6225,日射量と図３!$E$6:$F$34,2,TRUE),IF(AND(71&lt;=Y6225,Y6225&lt;107),VLOOKUP($W6225,日射量と図３!$E$6:$G$34,3,TRUE),IF(AND(107&lt;=Y6225,Y6225&lt;143),VLOOKUP($W6225,日射量と図３!$E$6:$H$34,4,TRUE),VLOOKUP($W6225,日射量と図３!$E$6:$I$34,5,TRUE))))))</f>
        <v/>
      </c>
      <c r="AB6225" s="4" t="str">
        <f>IF($V6225="","",IF(Z6225&lt;36,0,IF(AND(36&lt;=Z6225,Z6225&lt;71),VLOOKUP($W6225,日射量と図３!$E$6:$F$34,2,TRUE),IF(AND(71&lt;=Z6225,Z6225&lt;107),VLOOKUP($W6225,日射量と図３!$E$6:$G$34,3,TRUE),IF(AND(107&lt;=Z6225,Z6225&lt;143),VLOOKUP($W6225,日射量と図３!$E$6:$H$34,4,TRUE),VLOOKUP($W6225,日射量と図３!$E$6:$I$34,5,TRUE))))))</f>
        <v/>
      </c>
      <c r="AC6225" s="382" t="str">
        <f t="shared" si="1179"/>
        <v/>
      </c>
      <c r="AD6225" s="382" t="str">
        <f t="shared" si="1180"/>
        <v/>
      </c>
    </row>
    <row r="6226" spans="11:30">
      <c r="K6226" s="4">
        <f t="shared" si="1176"/>
        <v>2</v>
      </c>
      <c r="L6226" s="34">
        <v>43511</v>
      </c>
      <c r="M6226" s="4">
        <v>260</v>
      </c>
      <c r="N6226" s="4">
        <v>7</v>
      </c>
      <c r="O6226" s="31">
        <v>0.25</v>
      </c>
      <c r="P6226" s="35">
        <v>3.5800000000000005</v>
      </c>
      <c r="Q6226" s="36">
        <f t="shared" si="1177"/>
        <v>15</v>
      </c>
      <c r="R6226" s="4">
        <f t="shared" si="1178"/>
        <v>11.42</v>
      </c>
      <c r="S6226" s="31">
        <f t="shared" si="1169"/>
        <v>0.28591435185185182</v>
      </c>
      <c r="T6226" s="31">
        <f t="shared" si="1170"/>
        <v>0.72222222222222221</v>
      </c>
      <c r="U6226" s="4">
        <f t="shared" si="1171"/>
        <v>0</v>
      </c>
      <c r="V6226" s="4" t="str">
        <f t="shared" si="1172"/>
        <v/>
      </c>
      <c r="W6226" s="18" t="str">
        <f>IF(V6226="","",VLOOKUP(L6226,日射量と図３!$A$4:$C$368,3,TRUE)*238.85/100)</f>
        <v/>
      </c>
      <c r="X6226" s="4" t="str">
        <f t="shared" si="1173"/>
        <v/>
      </c>
      <c r="Y6226" s="4" t="str">
        <f t="shared" si="1174"/>
        <v/>
      </c>
      <c r="Z6226" s="4" t="str">
        <f t="shared" si="1175"/>
        <v/>
      </c>
      <c r="AA6226" s="4" t="str">
        <f>IF($V6226="","",IF(Y6226&lt;36,0,IF(AND(36&lt;=Y6226,Y6226&lt;71),VLOOKUP($W6226,日射量と図３!$E$6:$F$34,2,TRUE),IF(AND(71&lt;=Y6226,Y6226&lt;107),VLOOKUP($W6226,日射量と図３!$E$6:$G$34,3,TRUE),IF(AND(107&lt;=Y6226,Y6226&lt;143),VLOOKUP($W6226,日射量と図３!$E$6:$H$34,4,TRUE),VLOOKUP($W6226,日射量と図３!$E$6:$I$34,5,TRUE))))))</f>
        <v/>
      </c>
      <c r="AB6226" s="4" t="str">
        <f>IF($V6226="","",IF(Z6226&lt;36,0,IF(AND(36&lt;=Z6226,Z6226&lt;71),VLOOKUP($W6226,日射量と図３!$E$6:$F$34,2,TRUE),IF(AND(71&lt;=Z6226,Z6226&lt;107),VLOOKUP($W6226,日射量と図３!$E$6:$G$34,3,TRUE),IF(AND(107&lt;=Z6226,Z6226&lt;143),VLOOKUP($W6226,日射量と図３!$E$6:$H$34,4,TRUE),VLOOKUP($W6226,日射量と図３!$E$6:$I$34,5,TRUE))))))</f>
        <v/>
      </c>
      <c r="AC6226" s="382" t="str">
        <f t="shared" si="1179"/>
        <v/>
      </c>
      <c r="AD6226" s="382" t="str">
        <f t="shared" si="1180"/>
        <v/>
      </c>
    </row>
    <row r="6227" spans="11:30">
      <c r="K6227" s="4">
        <f t="shared" si="1176"/>
        <v>2</v>
      </c>
      <c r="L6227" s="34">
        <v>43511</v>
      </c>
      <c r="M6227" s="4">
        <v>260</v>
      </c>
      <c r="N6227" s="4">
        <v>8</v>
      </c>
      <c r="O6227" s="31">
        <v>0.29166666666666669</v>
      </c>
      <c r="P6227" s="35">
        <v>3.54</v>
      </c>
      <c r="Q6227" s="36">
        <f t="shared" si="1177"/>
        <v>12</v>
      </c>
      <c r="R6227" s="4">
        <f t="shared" si="1178"/>
        <v>8.4600000000000009</v>
      </c>
      <c r="S6227" s="31">
        <f t="shared" si="1169"/>
        <v>0.28591435185185182</v>
      </c>
      <c r="T6227" s="31">
        <f t="shared" si="1170"/>
        <v>0.72222222222222221</v>
      </c>
      <c r="U6227" s="4">
        <f t="shared" si="1171"/>
        <v>8.4600000000000009</v>
      </c>
      <c r="V6227" s="4" t="str">
        <f t="shared" si="1172"/>
        <v/>
      </c>
      <c r="W6227" s="18" t="str">
        <f>IF(V6227="","",VLOOKUP(L6227,日射量と図３!$A$4:$C$368,3,TRUE)*238.85/100)</f>
        <v/>
      </c>
      <c r="X6227" s="4" t="str">
        <f t="shared" si="1173"/>
        <v/>
      </c>
      <c r="Y6227" s="4" t="str">
        <f t="shared" si="1174"/>
        <v/>
      </c>
      <c r="Z6227" s="4" t="str">
        <f t="shared" si="1175"/>
        <v/>
      </c>
      <c r="AA6227" s="4" t="str">
        <f>IF($V6227="","",IF(Y6227&lt;36,0,IF(AND(36&lt;=Y6227,Y6227&lt;71),VLOOKUP($W6227,日射量と図３!$E$6:$F$34,2,TRUE),IF(AND(71&lt;=Y6227,Y6227&lt;107),VLOOKUP($W6227,日射量と図３!$E$6:$G$34,3,TRUE),IF(AND(107&lt;=Y6227,Y6227&lt;143),VLOOKUP($W6227,日射量と図３!$E$6:$H$34,4,TRUE),VLOOKUP($W6227,日射量と図３!$E$6:$I$34,5,TRUE))))))</f>
        <v/>
      </c>
      <c r="AB6227" s="4" t="str">
        <f>IF($V6227="","",IF(Z6227&lt;36,0,IF(AND(36&lt;=Z6227,Z6227&lt;71),VLOOKUP($W6227,日射量と図３!$E$6:$F$34,2,TRUE),IF(AND(71&lt;=Z6227,Z6227&lt;107),VLOOKUP($W6227,日射量と図３!$E$6:$G$34,3,TRUE),IF(AND(107&lt;=Z6227,Z6227&lt;143),VLOOKUP($W6227,日射量と図３!$E$6:$H$34,4,TRUE),VLOOKUP($W6227,日射量と図３!$E$6:$I$34,5,TRUE))))))</f>
        <v/>
      </c>
      <c r="AC6227" s="382" t="str">
        <f t="shared" si="1179"/>
        <v/>
      </c>
      <c r="AD6227" s="382" t="str">
        <f t="shared" si="1180"/>
        <v/>
      </c>
    </row>
    <row r="6228" spans="11:30">
      <c r="K6228" s="4">
        <f t="shared" si="1176"/>
        <v>2</v>
      </c>
      <c r="L6228" s="34">
        <v>43511</v>
      </c>
      <c r="M6228" s="4">
        <v>260</v>
      </c>
      <c r="N6228" s="4">
        <v>9</v>
      </c>
      <c r="O6228" s="31">
        <v>0.33333333333333331</v>
      </c>
      <c r="P6228" s="35">
        <v>4.16</v>
      </c>
      <c r="Q6228" s="36">
        <f t="shared" si="1177"/>
        <v>12</v>
      </c>
      <c r="R6228" s="4">
        <f t="shared" si="1178"/>
        <v>7.84</v>
      </c>
      <c r="S6228" s="31">
        <f t="shared" si="1169"/>
        <v>0.28591435185185182</v>
      </c>
      <c r="T6228" s="31">
        <f t="shared" si="1170"/>
        <v>0.72222222222222221</v>
      </c>
      <c r="U6228" s="4">
        <f t="shared" si="1171"/>
        <v>7.84</v>
      </c>
      <c r="V6228" s="4" t="str">
        <f t="shared" si="1172"/>
        <v/>
      </c>
      <c r="W6228" s="18" t="str">
        <f>IF(V6228="","",VLOOKUP(L6228,日射量と図３!$A$4:$C$368,3,TRUE)*238.85/100)</f>
        <v/>
      </c>
      <c r="X6228" s="4" t="str">
        <f t="shared" si="1173"/>
        <v/>
      </c>
      <c r="Y6228" s="4" t="str">
        <f t="shared" si="1174"/>
        <v/>
      </c>
      <c r="Z6228" s="4" t="str">
        <f t="shared" si="1175"/>
        <v/>
      </c>
      <c r="AA6228" s="4" t="str">
        <f>IF($V6228="","",IF(Y6228&lt;36,0,IF(AND(36&lt;=Y6228,Y6228&lt;71),VLOOKUP($W6228,日射量と図３!$E$6:$F$34,2,TRUE),IF(AND(71&lt;=Y6228,Y6228&lt;107),VLOOKUP($W6228,日射量と図３!$E$6:$G$34,3,TRUE),IF(AND(107&lt;=Y6228,Y6228&lt;143),VLOOKUP($W6228,日射量と図３!$E$6:$H$34,4,TRUE),VLOOKUP($W6228,日射量と図３!$E$6:$I$34,5,TRUE))))))</f>
        <v/>
      </c>
      <c r="AB6228" s="4" t="str">
        <f>IF($V6228="","",IF(Z6228&lt;36,0,IF(AND(36&lt;=Z6228,Z6228&lt;71),VLOOKUP($W6228,日射量と図３!$E$6:$F$34,2,TRUE),IF(AND(71&lt;=Z6228,Z6228&lt;107),VLOOKUP($W6228,日射量と図３!$E$6:$G$34,3,TRUE),IF(AND(107&lt;=Z6228,Z6228&lt;143),VLOOKUP($W6228,日射量と図３!$E$6:$H$34,4,TRUE),VLOOKUP($W6228,日射量と図３!$E$6:$I$34,5,TRUE))))))</f>
        <v/>
      </c>
      <c r="AC6228" s="382" t="str">
        <f t="shared" si="1179"/>
        <v/>
      </c>
      <c r="AD6228" s="382" t="str">
        <f t="shared" si="1180"/>
        <v/>
      </c>
    </row>
    <row r="6229" spans="11:30">
      <c r="K6229" s="4">
        <f t="shared" si="1176"/>
        <v>2</v>
      </c>
      <c r="L6229" s="34">
        <v>43511</v>
      </c>
      <c r="M6229" s="4">
        <v>260</v>
      </c>
      <c r="N6229" s="4">
        <v>10</v>
      </c>
      <c r="O6229" s="31">
        <v>0.375</v>
      </c>
      <c r="P6229" s="35">
        <v>5.24</v>
      </c>
      <c r="Q6229" s="36">
        <f t="shared" si="1177"/>
        <v>12</v>
      </c>
      <c r="R6229" s="4">
        <f t="shared" si="1178"/>
        <v>6.76</v>
      </c>
      <c r="S6229" s="31">
        <f t="shared" ref="S6229:S6292" si="1181">VLOOKUP(K6229,$AF$45:$AH$49,2,TRUE)</f>
        <v>0.28591435185185182</v>
      </c>
      <c r="T6229" s="31">
        <f t="shared" ref="T6229:T6292" si="1182">VLOOKUP(K6229,$AF$45:$AH$49,3,TRUE)</f>
        <v>0.72222222222222221</v>
      </c>
      <c r="U6229" s="4">
        <f t="shared" ref="U6229:U6292" si="1183">IF(AND(S6229&lt;O6229,O6229&lt;T6229),R6229,0)</f>
        <v>6.76</v>
      </c>
      <c r="V6229" s="4" t="str">
        <f t="shared" ref="V6229:V6292" si="1184">IF(N6229=1,SUM(U6229:U6252),"")</f>
        <v/>
      </c>
      <c r="W6229" s="18" t="str">
        <f>IF(V6229="","",VLOOKUP(L6229,日射量と図３!$A$4:$C$368,3,TRUE)*238.85/100)</f>
        <v/>
      </c>
      <c r="X6229" s="4" t="str">
        <f t="shared" ref="X6229:X6292" si="1185">IF(V6229="","",VLOOKUP(K6229,$AF$45:$AJ$49,5,TRUE))</f>
        <v/>
      </c>
      <c r="Y6229" s="4" t="str">
        <f t="shared" si="1174"/>
        <v/>
      </c>
      <c r="Z6229" s="4" t="str">
        <f t="shared" si="1175"/>
        <v/>
      </c>
      <c r="AA6229" s="4" t="str">
        <f>IF($V6229="","",IF(Y6229&lt;36,0,IF(AND(36&lt;=Y6229,Y6229&lt;71),VLOOKUP($W6229,日射量と図３!$E$6:$F$34,2,TRUE),IF(AND(71&lt;=Y6229,Y6229&lt;107),VLOOKUP($W6229,日射量と図３!$E$6:$G$34,3,TRUE),IF(AND(107&lt;=Y6229,Y6229&lt;143),VLOOKUP($W6229,日射量と図３!$E$6:$H$34,4,TRUE),VLOOKUP($W6229,日射量と図３!$E$6:$I$34,5,TRUE))))))</f>
        <v/>
      </c>
      <c r="AB6229" s="4" t="str">
        <f>IF($V6229="","",IF(Z6229&lt;36,0,IF(AND(36&lt;=Z6229,Z6229&lt;71),VLOOKUP($W6229,日射量と図３!$E$6:$F$34,2,TRUE),IF(AND(71&lt;=Z6229,Z6229&lt;107),VLOOKUP($W6229,日射量と図３!$E$6:$G$34,3,TRUE),IF(AND(107&lt;=Z6229,Z6229&lt;143),VLOOKUP($W6229,日射量と図３!$E$6:$H$34,4,TRUE),VLOOKUP($W6229,日射量と図３!$E$6:$I$34,5,TRUE))))))</f>
        <v/>
      </c>
      <c r="AC6229" s="382" t="str">
        <f t="shared" si="1179"/>
        <v/>
      </c>
      <c r="AD6229" s="382" t="str">
        <f t="shared" si="1180"/>
        <v/>
      </c>
    </row>
    <row r="6230" spans="11:30">
      <c r="K6230" s="4">
        <f t="shared" si="1176"/>
        <v>2</v>
      </c>
      <c r="L6230" s="34">
        <v>43511</v>
      </c>
      <c r="M6230" s="4">
        <v>260</v>
      </c>
      <c r="N6230" s="4">
        <v>11</v>
      </c>
      <c r="O6230" s="31">
        <v>0.41666666666666669</v>
      </c>
      <c r="P6230" s="35">
        <v>6.5399999999999991</v>
      </c>
      <c r="Q6230" s="36">
        <f t="shared" si="1177"/>
        <v>12</v>
      </c>
      <c r="R6230" s="4">
        <f t="shared" si="1178"/>
        <v>5.4600000000000009</v>
      </c>
      <c r="S6230" s="31">
        <f t="shared" si="1181"/>
        <v>0.28591435185185182</v>
      </c>
      <c r="T6230" s="31">
        <f t="shared" si="1182"/>
        <v>0.72222222222222221</v>
      </c>
      <c r="U6230" s="4">
        <f t="shared" si="1183"/>
        <v>5.4600000000000009</v>
      </c>
      <c r="V6230" s="4" t="str">
        <f t="shared" si="1184"/>
        <v/>
      </c>
      <c r="W6230" s="18" t="str">
        <f>IF(V6230="","",VLOOKUP(L6230,日射量と図３!$A$4:$C$368,3,TRUE)*238.85/100)</f>
        <v/>
      </c>
      <c r="X6230" s="4" t="str">
        <f t="shared" si="1185"/>
        <v/>
      </c>
      <c r="Y6230" s="4" t="str">
        <f t="shared" si="1174"/>
        <v/>
      </c>
      <c r="Z6230" s="4" t="str">
        <f t="shared" si="1175"/>
        <v/>
      </c>
      <c r="AA6230" s="4" t="str">
        <f>IF($V6230="","",IF(Y6230&lt;36,0,IF(AND(36&lt;=Y6230,Y6230&lt;71),VLOOKUP($W6230,日射量と図３!$E$6:$F$34,2,TRUE),IF(AND(71&lt;=Y6230,Y6230&lt;107),VLOOKUP($W6230,日射量と図３!$E$6:$G$34,3,TRUE),IF(AND(107&lt;=Y6230,Y6230&lt;143),VLOOKUP($W6230,日射量と図３!$E$6:$H$34,4,TRUE),VLOOKUP($W6230,日射量と図３!$E$6:$I$34,5,TRUE))))))</f>
        <v/>
      </c>
      <c r="AB6230" s="4" t="str">
        <f>IF($V6230="","",IF(Z6230&lt;36,0,IF(AND(36&lt;=Z6230,Z6230&lt;71),VLOOKUP($W6230,日射量と図３!$E$6:$F$34,2,TRUE),IF(AND(71&lt;=Z6230,Z6230&lt;107),VLOOKUP($W6230,日射量と図３!$E$6:$G$34,3,TRUE),IF(AND(107&lt;=Z6230,Z6230&lt;143),VLOOKUP($W6230,日射量と図３!$E$6:$H$34,4,TRUE),VLOOKUP($W6230,日射量と図３!$E$6:$I$34,5,TRUE))))))</f>
        <v/>
      </c>
      <c r="AC6230" s="382" t="str">
        <f t="shared" si="1179"/>
        <v/>
      </c>
      <c r="AD6230" s="382" t="str">
        <f t="shared" si="1180"/>
        <v/>
      </c>
    </row>
    <row r="6231" spans="11:30">
      <c r="K6231" s="4">
        <f t="shared" si="1176"/>
        <v>2</v>
      </c>
      <c r="L6231" s="34">
        <v>43511</v>
      </c>
      <c r="M6231" s="4">
        <v>260</v>
      </c>
      <c r="N6231" s="4">
        <v>12</v>
      </c>
      <c r="O6231" s="31">
        <v>0.45833333333333331</v>
      </c>
      <c r="P6231" s="35">
        <v>7.6400000000000006</v>
      </c>
      <c r="Q6231" s="36">
        <f t="shared" si="1177"/>
        <v>12</v>
      </c>
      <c r="R6231" s="4">
        <f t="shared" si="1178"/>
        <v>4.3599999999999994</v>
      </c>
      <c r="S6231" s="31">
        <f t="shared" si="1181"/>
        <v>0.28591435185185182</v>
      </c>
      <c r="T6231" s="31">
        <f t="shared" si="1182"/>
        <v>0.72222222222222221</v>
      </c>
      <c r="U6231" s="4">
        <f t="shared" si="1183"/>
        <v>4.3599999999999994</v>
      </c>
      <c r="V6231" s="4" t="str">
        <f t="shared" si="1184"/>
        <v/>
      </c>
      <c r="W6231" s="18" t="str">
        <f>IF(V6231="","",VLOOKUP(L6231,日射量と図３!$A$4:$C$368,3,TRUE)*238.85/100)</f>
        <v/>
      </c>
      <c r="X6231" s="4" t="str">
        <f t="shared" si="1185"/>
        <v/>
      </c>
      <c r="Y6231" s="4" t="str">
        <f t="shared" si="1174"/>
        <v/>
      </c>
      <c r="Z6231" s="4" t="str">
        <f t="shared" si="1175"/>
        <v/>
      </c>
      <c r="AA6231" s="4" t="str">
        <f>IF($V6231="","",IF(Y6231&lt;36,0,IF(AND(36&lt;=Y6231,Y6231&lt;71),VLOOKUP($W6231,日射量と図３!$E$6:$F$34,2,TRUE),IF(AND(71&lt;=Y6231,Y6231&lt;107),VLOOKUP($W6231,日射量と図３!$E$6:$G$34,3,TRUE),IF(AND(107&lt;=Y6231,Y6231&lt;143),VLOOKUP($W6231,日射量と図３!$E$6:$H$34,4,TRUE),VLOOKUP($W6231,日射量と図３!$E$6:$I$34,5,TRUE))))))</f>
        <v/>
      </c>
      <c r="AB6231" s="4" t="str">
        <f>IF($V6231="","",IF(Z6231&lt;36,0,IF(AND(36&lt;=Z6231,Z6231&lt;71),VLOOKUP($W6231,日射量と図３!$E$6:$F$34,2,TRUE),IF(AND(71&lt;=Z6231,Z6231&lt;107),VLOOKUP($W6231,日射量と図３!$E$6:$G$34,3,TRUE),IF(AND(107&lt;=Z6231,Z6231&lt;143),VLOOKUP($W6231,日射量と図３!$E$6:$H$34,4,TRUE),VLOOKUP($W6231,日射量と図３!$E$6:$I$34,5,TRUE))))))</f>
        <v/>
      </c>
      <c r="AC6231" s="382" t="str">
        <f t="shared" si="1179"/>
        <v/>
      </c>
      <c r="AD6231" s="382" t="str">
        <f t="shared" si="1180"/>
        <v/>
      </c>
    </row>
    <row r="6232" spans="11:30">
      <c r="K6232" s="4">
        <f t="shared" si="1176"/>
        <v>2</v>
      </c>
      <c r="L6232" s="34">
        <v>43511</v>
      </c>
      <c r="M6232" s="4">
        <v>260</v>
      </c>
      <c r="N6232" s="4">
        <v>13</v>
      </c>
      <c r="O6232" s="31">
        <v>0.5</v>
      </c>
      <c r="P6232" s="35">
        <v>8.66</v>
      </c>
      <c r="Q6232" s="36">
        <f t="shared" si="1177"/>
        <v>12</v>
      </c>
      <c r="R6232" s="4">
        <f t="shared" si="1178"/>
        <v>3.34</v>
      </c>
      <c r="S6232" s="31">
        <f t="shared" si="1181"/>
        <v>0.28591435185185182</v>
      </c>
      <c r="T6232" s="31">
        <f t="shared" si="1182"/>
        <v>0.72222222222222221</v>
      </c>
      <c r="U6232" s="4">
        <f t="shared" si="1183"/>
        <v>3.34</v>
      </c>
      <c r="V6232" s="4" t="str">
        <f t="shared" si="1184"/>
        <v/>
      </c>
      <c r="W6232" s="18" t="str">
        <f>IF(V6232="","",VLOOKUP(L6232,日射量と図３!$A$4:$C$368,3,TRUE)*238.85/100)</f>
        <v/>
      </c>
      <c r="X6232" s="4" t="str">
        <f t="shared" si="1185"/>
        <v/>
      </c>
      <c r="Y6232" s="4" t="str">
        <f t="shared" si="1174"/>
        <v/>
      </c>
      <c r="Z6232" s="4" t="str">
        <f t="shared" si="1175"/>
        <v/>
      </c>
      <c r="AA6232" s="4" t="str">
        <f>IF($V6232="","",IF(Y6232&lt;36,0,IF(AND(36&lt;=Y6232,Y6232&lt;71),VLOOKUP($W6232,日射量と図３!$E$6:$F$34,2,TRUE),IF(AND(71&lt;=Y6232,Y6232&lt;107),VLOOKUP($W6232,日射量と図３!$E$6:$G$34,3,TRUE),IF(AND(107&lt;=Y6232,Y6232&lt;143),VLOOKUP($W6232,日射量と図３!$E$6:$H$34,4,TRUE),VLOOKUP($W6232,日射量と図３!$E$6:$I$34,5,TRUE))))))</f>
        <v/>
      </c>
      <c r="AB6232" s="4" t="str">
        <f>IF($V6232="","",IF(Z6232&lt;36,0,IF(AND(36&lt;=Z6232,Z6232&lt;71),VLOOKUP($W6232,日射量と図３!$E$6:$F$34,2,TRUE),IF(AND(71&lt;=Z6232,Z6232&lt;107),VLOOKUP($W6232,日射量と図３!$E$6:$G$34,3,TRUE),IF(AND(107&lt;=Z6232,Z6232&lt;143),VLOOKUP($W6232,日射量と図３!$E$6:$H$34,4,TRUE),VLOOKUP($W6232,日射量と図３!$E$6:$I$34,5,TRUE))))))</f>
        <v/>
      </c>
      <c r="AC6232" s="382" t="str">
        <f t="shared" si="1179"/>
        <v/>
      </c>
      <c r="AD6232" s="382" t="str">
        <f t="shared" si="1180"/>
        <v/>
      </c>
    </row>
    <row r="6233" spans="11:30">
      <c r="K6233" s="4">
        <f t="shared" si="1176"/>
        <v>2</v>
      </c>
      <c r="L6233" s="34">
        <v>43511</v>
      </c>
      <c r="M6233" s="4">
        <v>260</v>
      </c>
      <c r="N6233" s="4">
        <v>14</v>
      </c>
      <c r="O6233" s="31">
        <v>0.54166666666666663</v>
      </c>
      <c r="P6233" s="35">
        <v>9.2899999999999991</v>
      </c>
      <c r="Q6233" s="36">
        <f t="shared" si="1177"/>
        <v>12</v>
      </c>
      <c r="R6233" s="4">
        <f t="shared" si="1178"/>
        <v>2.7100000000000009</v>
      </c>
      <c r="S6233" s="31">
        <f t="shared" si="1181"/>
        <v>0.28591435185185182</v>
      </c>
      <c r="T6233" s="31">
        <f t="shared" si="1182"/>
        <v>0.72222222222222221</v>
      </c>
      <c r="U6233" s="4">
        <f t="shared" si="1183"/>
        <v>2.7100000000000009</v>
      </c>
      <c r="V6233" s="4" t="str">
        <f t="shared" si="1184"/>
        <v/>
      </c>
      <c r="W6233" s="18" t="str">
        <f>IF(V6233="","",VLOOKUP(L6233,日射量と図３!$A$4:$C$368,3,TRUE)*238.85/100)</f>
        <v/>
      </c>
      <c r="X6233" s="4" t="str">
        <f t="shared" si="1185"/>
        <v/>
      </c>
      <c r="Y6233" s="4" t="str">
        <f t="shared" si="1174"/>
        <v/>
      </c>
      <c r="Z6233" s="4" t="str">
        <f t="shared" si="1175"/>
        <v/>
      </c>
      <c r="AA6233" s="4" t="str">
        <f>IF($V6233="","",IF(Y6233&lt;36,0,IF(AND(36&lt;=Y6233,Y6233&lt;71),VLOOKUP($W6233,日射量と図３!$E$6:$F$34,2,TRUE),IF(AND(71&lt;=Y6233,Y6233&lt;107),VLOOKUP($W6233,日射量と図３!$E$6:$G$34,3,TRUE),IF(AND(107&lt;=Y6233,Y6233&lt;143),VLOOKUP($W6233,日射量と図３!$E$6:$H$34,4,TRUE),VLOOKUP($W6233,日射量と図３!$E$6:$I$34,5,TRUE))))))</f>
        <v/>
      </c>
      <c r="AB6233" s="4" t="str">
        <f>IF($V6233="","",IF(Z6233&lt;36,0,IF(AND(36&lt;=Z6233,Z6233&lt;71),VLOOKUP($W6233,日射量と図３!$E$6:$F$34,2,TRUE),IF(AND(71&lt;=Z6233,Z6233&lt;107),VLOOKUP($W6233,日射量と図３!$E$6:$G$34,3,TRUE),IF(AND(107&lt;=Z6233,Z6233&lt;143),VLOOKUP($W6233,日射量と図３!$E$6:$H$34,4,TRUE),VLOOKUP($W6233,日射量と図３!$E$6:$I$34,5,TRUE))))))</f>
        <v/>
      </c>
      <c r="AC6233" s="382" t="str">
        <f t="shared" si="1179"/>
        <v/>
      </c>
      <c r="AD6233" s="382" t="str">
        <f t="shared" si="1180"/>
        <v/>
      </c>
    </row>
    <row r="6234" spans="11:30">
      <c r="K6234" s="4">
        <f t="shared" si="1176"/>
        <v>2</v>
      </c>
      <c r="L6234" s="34">
        <v>43511</v>
      </c>
      <c r="M6234" s="4">
        <v>260</v>
      </c>
      <c r="N6234" s="4">
        <v>15</v>
      </c>
      <c r="O6234" s="31">
        <v>0.58333333333333337</v>
      </c>
      <c r="P6234" s="35">
        <v>9.6300000000000026</v>
      </c>
      <c r="Q6234" s="36">
        <f t="shared" si="1177"/>
        <v>12</v>
      </c>
      <c r="R6234" s="4">
        <f t="shared" si="1178"/>
        <v>2.3699999999999974</v>
      </c>
      <c r="S6234" s="31">
        <f t="shared" si="1181"/>
        <v>0.28591435185185182</v>
      </c>
      <c r="T6234" s="31">
        <f t="shared" si="1182"/>
        <v>0.72222222222222221</v>
      </c>
      <c r="U6234" s="4">
        <f t="shared" si="1183"/>
        <v>2.3699999999999974</v>
      </c>
      <c r="V6234" s="4" t="str">
        <f t="shared" si="1184"/>
        <v/>
      </c>
      <c r="W6234" s="18" t="str">
        <f>IF(V6234="","",VLOOKUP(L6234,日射量と図３!$A$4:$C$368,3,TRUE)*238.85/100)</f>
        <v/>
      </c>
      <c r="X6234" s="4" t="str">
        <f t="shared" si="1185"/>
        <v/>
      </c>
      <c r="Y6234" s="4" t="str">
        <f t="shared" si="1174"/>
        <v/>
      </c>
      <c r="Z6234" s="4" t="str">
        <f t="shared" si="1175"/>
        <v/>
      </c>
      <c r="AA6234" s="4" t="str">
        <f>IF($V6234="","",IF(Y6234&lt;36,0,IF(AND(36&lt;=Y6234,Y6234&lt;71),VLOOKUP($W6234,日射量と図３!$E$6:$F$34,2,TRUE),IF(AND(71&lt;=Y6234,Y6234&lt;107),VLOOKUP($W6234,日射量と図３!$E$6:$G$34,3,TRUE),IF(AND(107&lt;=Y6234,Y6234&lt;143),VLOOKUP($W6234,日射量と図３!$E$6:$H$34,4,TRUE),VLOOKUP($W6234,日射量と図３!$E$6:$I$34,5,TRUE))))))</f>
        <v/>
      </c>
      <c r="AB6234" s="4" t="str">
        <f>IF($V6234="","",IF(Z6234&lt;36,0,IF(AND(36&lt;=Z6234,Z6234&lt;71),VLOOKUP($W6234,日射量と図３!$E$6:$F$34,2,TRUE),IF(AND(71&lt;=Z6234,Z6234&lt;107),VLOOKUP($W6234,日射量と図３!$E$6:$G$34,3,TRUE),IF(AND(107&lt;=Z6234,Z6234&lt;143),VLOOKUP($W6234,日射量と図３!$E$6:$H$34,4,TRUE),VLOOKUP($W6234,日射量と図３!$E$6:$I$34,5,TRUE))))))</f>
        <v/>
      </c>
      <c r="AC6234" s="382" t="str">
        <f t="shared" si="1179"/>
        <v/>
      </c>
      <c r="AD6234" s="382" t="str">
        <f t="shared" si="1180"/>
        <v/>
      </c>
    </row>
    <row r="6235" spans="11:30">
      <c r="K6235" s="4">
        <f t="shared" si="1176"/>
        <v>2</v>
      </c>
      <c r="L6235" s="34">
        <v>43511</v>
      </c>
      <c r="M6235" s="4">
        <v>260</v>
      </c>
      <c r="N6235" s="4">
        <v>16</v>
      </c>
      <c r="O6235" s="31">
        <v>0.625</v>
      </c>
      <c r="P6235" s="35">
        <v>9.74</v>
      </c>
      <c r="Q6235" s="36">
        <f t="shared" si="1177"/>
        <v>16</v>
      </c>
      <c r="R6235" s="4">
        <f t="shared" si="1178"/>
        <v>6.26</v>
      </c>
      <c r="S6235" s="31">
        <f t="shared" si="1181"/>
        <v>0.28591435185185182</v>
      </c>
      <c r="T6235" s="31">
        <f t="shared" si="1182"/>
        <v>0.72222222222222221</v>
      </c>
      <c r="U6235" s="4">
        <f t="shared" si="1183"/>
        <v>6.26</v>
      </c>
      <c r="V6235" s="4" t="str">
        <f t="shared" si="1184"/>
        <v/>
      </c>
      <c r="W6235" s="18" t="str">
        <f>IF(V6235="","",VLOOKUP(L6235,日射量と図３!$A$4:$C$368,3,TRUE)*238.85/100)</f>
        <v/>
      </c>
      <c r="X6235" s="4" t="str">
        <f t="shared" si="1185"/>
        <v/>
      </c>
      <c r="Y6235" s="4" t="str">
        <f t="shared" si="1174"/>
        <v/>
      </c>
      <c r="Z6235" s="4" t="str">
        <f t="shared" si="1175"/>
        <v/>
      </c>
      <c r="AA6235" s="4" t="str">
        <f>IF($V6235="","",IF(Y6235&lt;36,0,IF(AND(36&lt;=Y6235,Y6235&lt;71),VLOOKUP($W6235,日射量と図３!$E$6:$F$34,2,TRUE),IF(AND(71&lt;=Y6235,Y6235&lt;107),VLOOKUP($W6235,日射量と図３!$E$6:$G$34,3,TRUE),IF(AND(107&lt;=Y6235,Y6235&lt;143),VLOOKUP($W6235,日射量と図３!$E$6:$H$34,4,TRUE),VLOOKUP($W6235,日射量と図３!$E$6:$I$34,5,TRUE))))))</f>
        <v/>
      </c>
      <c r="AB6235" s="4" t="str">
        <f>IF($V6235="","",IF(Z6235&lt;36,0,IF(AND(36&lt;=Z6235,Z6235&lt;71),VLOOKUP($W6235,日射量と図３!$E$6:$F$34,2,TRUE),IF(AND(71&lt;=Z6235,Z6235&lt;107),VLOOKUP($W6235,日射量と図３!$E$6:$G$34,3,TRUE),IF(AND(107&lt;=Z6235,Z6235&lt;143),VLOOKUP($W6235,日射量と図３!$E$6:$H$34,4,TRUE),VLOOKUP($W6235,日射量と図３!$E$6:$I$34,5,TRUE))))))</f>
        <v/>
      </c>
      <c r="AC6235" s="382" t="str">
        <f t="shared" si="1179"/>
        <v/>
      </c>
      <c r="AD6235" s="382" t="str">
        <f t="shared" si="1180"/>
        <v/>
      </c>
    </row>
    <row r="6236" spans="11:30">
      <c r="K6236" s="4">
        <f t="shared" si="1176"/>
        <v>2</v>
      </c>
      <c r="L6236" s="34">
        <v>43511</v>
      </c>
      <c r="M6236" s="4">
        <v>260</v>
      </c>
      <c r="N6236" s="4">
        <v>17</v>
      </c>
      <c r="O6236" s="31">
        <v>0.66666666666666663</v>
      </c>
      <c r="P6236" s="35">
        <v>9.16</v>
      </c>
      <c r="Q6236" s="36">
        <f t="shared" si="1177"/>
        <v>16</v>
      </c>
      <c r="R6236" s="4">
        <f t="shared" si="1178"/>
        <v>6.84</v>
      </c>
      <c r="S6236" s="31">
        <f t="shared" si="1181"/>
        <v>0.28591435185185182</v>
      </c>
      <c r="T6236" s="31">
        <f t="shared" si="1182"/>
        <v>0.72222222222222221</v>
      </c>
      <c r="U6236" s="4">
        <f t="shared" si="1183"/>
        <v>6.84</v>
      </c>
      <c r="V6236" s="4" t="str">
        <f t="shared" si="1184"/>
        <v/>
      </c>
      <c r="W6236" s="18" t="str">
        <f>IF(V6236="","",VLOOKUP(L6236,日射量と図３!$A$4:$C$368,3,TRUE)*238.85/100)</f>
        <v/>
      </c>
      <c r="X6236" s="4" t="str">
        <f t="shared" si="1185"/>
        <v/>
      </c>
      <c r="Y6236" s="4" t="str">
        <f t="shared" si="1174"/>
        <v/>
      </c>
      <c r="Z6236" s="4" t="str">
        <f t="shared" si="1175"/>
        <v/>
      </c>
      <c r="AA6236" s="4" t="str">
        <f>IF($V6236="","",IF(Y6236&lt;36,0,IF(AND(36&lt;=Y6236,Y6236&lt;71),VLOOKUP($W6236,日射量と図３!$E$6:$F$34,2,TRUE),IF(AND(71&lt;=Y6236,Y6236&lt;107),VLOOKUP($W6236,日射量と図３!$E$6:$G$34,3,TRUE),IF(AND(107&lt;=Y6236,Y6236&lt;143),VLOOKUP($W6236,日射量と図３!$E$6:$H$34,4,TRUE),VLOOKUP($W6236,日射量と図３!$E$6:$I$34,5,TRUE))))))</f>
        <v/>
      </c>
      <c r="AB6236" s="4" t="str">
        <f>IF($V6236="","",IF(Z6236&lt;36,0,IF(AND(36&lt;=Z6236,Z6236&lt;71),VLOOKUP($W6236,日射量と図３!$E$6:$F$34,2,TRUE),IF(AND(71&lt;=Z6236,Z6236&lt;107),VLOOKUP($W6236,日射量と図３!$E$6:$G$34,3,TRUE),IF(AND(107&lt;=Z6236,Z6236&lt;143),VLOOKUP($W6236,日射量と図３!$E$6:$H$34,4,TRUE),VLOOKUP($W6236,日射量と図３!$E$6:$I$34,5,TRUE))))))</f>
        <v/>
      </c>
      <c r="AC6236" s="382" t="str">
        <f t="shared" si="1179"/>
        <v/>
      </c>
      <c r="AD6236" s="382" t="str">
        <f t="shared" si="1180"/>
        <v/>
      </c>
    </row>
    <row r="6237" spans="11:30">
      <c r="K6237" s="4">
        <f t="shared" si="1176"/>
        <v>2</v>
      </c>
      <c r="L6237" s="34">
        <v>43511</v>
      </c>
      <c r="M6237" s="4">
        <v>260</v>
      </c>
      <c r="N6237" s="4">
        <v>18</v>
      </c>
      <c r="O6237" s="31">
        <v>0.70833333333333337</v>
      </c>
      <c r="P6237" s="35">
        <v>8.2900000000000009</v>
      </c>
      <c r="Q6237" s="36">
        <f t="shared" si="1177"/>
        <v>16</v>
      </c>
      <c r="R6237" s="4">
        <f t="shared" si="1178"/>
        <v>7.7099999999999991</v>
      </c>
      <c r="S6237" s="31">
        <f t="shared" si="1181"/>
        <v>0.28591435185185182</v>
      </c>
      <c r="T6237" s="31">
        <f t="shared" si="1182"/>
        <v>0.72222222222222221</v>
      </c>
      <c r="U6237" s="4">
        <f t="shared" si="1183"/>
        <v>7.7099999999999991</v>
      </c>
      <c r="V6237" s="4" t="str">
        <f t="shared" si="1184"/>
        <v/>
      </c>
      <c r="W6237" s="18" t="str">
        <f>IF(V6237="","",VLOOKUP(L6237,日射量と図３!$A$4:$C$368,3,TRUE)*238.85/100)</f>
        <v/>
      </c>
      <c r="X6237" s="4" t="str">
        <f t="shared" si="1185"/>
        <v/>
      </c>
      <c r="Y6237" s="4" t="str">
        <f t="shared" si="1174"/>
        <v/>
      </c>
      <c r="Z6237" s="4" t="str">
        <f t="shared" si="1175"/>
        <v/>
      </c>
      <c r="AA6237" s="4" t="str">
        <f>IF($V6237="","",IF(Y6237&lt;36,0,IF(AND(36&lt;=Y6237,Y6237&lt;71),VLOOKUP($W6237,日射量と図３!$E$6:$F$34,2,TRUE),IF(AND(71&lt;=Y6237,Y6237&lt;107),VLOOKUP($W6237,日射量と図３!$E$6:$G$34,3,TRUE),IF(AND(107&lt;=Y6237,Y6237&lt;143),VLOOKUP($W6237,日射量と図３!$E$6:$H$34,4,TRUE),VLOOKUP($W6237,日射量と図３!$E$6:$I$34,5,TRUE))))))</f>
        <v/>
      </c>
      <c r="AB6237" s="4" t="str">
        <f>IF($V6237="","",IF(Z6237&lt;36,0,IF(AND(36&lt;=Z6237,Z6237&lt;71),VLOOKUP($W6237,日射量と図３!$E$6:$F$34,2,TRUE),IF(AND(71&lt;=Z6237,Z6237&lt;107),VLOOKUP($W6237,日射量と図３!$E$6:$G$34,3,TRUE),IF(AND(107&lt;=Z6237,Z6237&lt;143),VLOOKUP($W6237,日射量と図３!$E$6:$H$34,4,TRUE),VLOOKUP($W6237,日射量と図３!$E$6:$I$34,5,TRUE))))))</f>
        <v/>
      </c>
      <c r="AC6237" s="382" t="str">
        <f t="shared" si="1179"/>
        <v/>
      </c>
      <c r="AD6237" s="382" t="str">
        <f t="shared" si="1180"/>
        <v/>
      </c>
    </row>
    <row r="6238" spans="11:30">
      <c r="K6238" s="4">
        <f t="shared" si="1176"/>
        <v>2</v>
      </c>
      <c r="L6238" s="34">
        <v>43511</v>
      </c>
      <c r="M6238" s="4">
        <v>260</v>
      </c>
      <c r="N6238" s="4">
        <v>19</v>
      </c>
      <c r="O6238" s="31">
        <v>0.75</v>
      </c>
      <c r="P6238" s="35">
        <v>7.44</v>
      </c>
      <c r="Q6238" s="36">
        <f t="shared" si="1177"/>
        <v>16</v>
      </c>
      <c r="R6238" s="4">
        <f t="shared" si="1178"/>
        <v>8.5599999999999987</v>
      </c>
      <c r="S6238" s="31">
        <f t="shared" si="1181"/>
        <v>0.28591435185185182</v>
      </c>
      <c r="T6238" s="31">
        <f t="shared" si="1182"/>
        <v>0.72222222222222221</v>
      </c>
      <c r="U6238" s="4">
        <f t="shared" si="1183"/>
        <v>0</v>
      </c>
      <c r="V6238" s="4" t="str">
        <f t="shared" si="1184"/>
        <v/>
      </c>
      <c r="W6238" s="18" t="str">
        <f>IF(V6238="","",VLOOKUP(L6238,日射量と図３!$A$4:$C$368,3,TRUE)*238.85/100)</f>
        <v/>
      </c>
      <c r="X6238" s="4" t="str">
        <f t="shared" si="1185"/>
        <v/>
      </c>
      <c r="Y6238" s="4" t="str">
        <f t="shared" si="1174"/>
        <v/>
      </c>
      <c r="Z6238" s="4" t="str">
        <f t="shared" si="1175"/>
        <v/>
      </c>
      <c r="AA6238" s="4" t="str">
        <f>IF($V6238="","",IF(Y6238&lt;36,0,IF(AND(36&lt;=Y6238,Y6238&lt;71),VLOOKUP($W6238,日射量と図３!$E$6:$F$34,2,TRUE),IF(AND(71&lt;=Y6238,Y6238&lt;107),VLOOKUP($W6238,日射量と図３!$E$6:$G$34,3,TRUE),IF(AND(107&lt;=Y6238,Y6238&lt;143),VLOOKUP($W6238,日射量と図３!$E$6:$H$34,4,TRUE),VLOOKUP($W6238,日射量と図３!$E$6:$I$34,5,TRUE))))))</f>
        <v/>
      </c>
      <c r="AB6238" s="4" t="str">
        <f>IF($V6238="","",IF(Z6238&lt;36,0,IF(AND(36&lt;=Z6238,Z6238&lt;71),VLOOKUP($W6238,日射量と図３!$E$6:$F$34,2,TRUE),IF(AND(71&lt;=Z6238,Z6238&lt;107),VLOOKUP($W6238,日射量と図３!$E$6:$G$34,3,TRUE),IF(AND(107&lt;=Z6238,Z6238&lt;143),VLOOKUP($W6238,日射量と図３!$E$6:$H$34,4,TRUE),VLOOKUP($W6238,日射量と図３!$E$6:$I$34,5,TRUE))))))</f>
        <v/>
      </c>
      <c r="AC6238" s="382" t="str">
        <f t="shared" si="1179"/>
        <v/>
      </c>
      <c r="AD6238" s="382" t="str">
        <f t="shared" si="1180"/>
        <v/>
      </c>
    </row>
    <row r="6239" spans="11:30">
      <c r="K6239" s="4">
        <f t="shared" si="1176"/>
        <v>2</v>
      </c>
      <c r="L6239" s="34">
        <v>43511</v>
      </c>
      <c r="M6239" s="4">
        <v>260</v>
      </c>
      <c r="N6239" s="4">
        <v>20</v>
      </c>
      <c r="O6239" s="31">
        <v>0.79166666666666663</v>
      </c>
      <c r="P6239" s="35">
        <v>6.5399999999999991</v>
      </c>
      <c r="Q6239" s="36">
        <f t="shared" si="1177"/>
        <v>16</v>
      </c>
      <c r="R6239" s="4">
        <f t="shared" si="1178"/>
        <v>9.4600000000000009</v>
      </c>
      <c r="S6239" s="31">
        <f t="shared" si="1181"/>
        <v>0.28591435185185182</v>
      </c>
      <c r="T6239" s="31">
        <f t="shared" si="1182"/>
        <v>0.72222222222222221</v>
      </c>
      <c r="U6239" s="4">
        <f t="shared" si="1183"/>
        <v>0</v>
      </c>
      <c r="V6239" s="4" t="str">
        <f t="shared" si="1184"/>
        <v/>
      </c>
      <c r="W6239" s="18" t="str">
        <f>IF(V6239="","",VLOOKUP(L6239,日射量と図３!$A$4:$C$368,3,TRUE)*238.85/100)</f>
        <v/>
      </c>
      <c r="X6239" s="4" t="str">
        <f t="shared" si="1185"/>
        <v/>
      </c>
      <c r="Y6239" s="4" t="str">
        <f t="shared" ref="Y6239:Y6302" si="1186">IF(V6239="","",$AH$30*V6239/(($AG$18/$AH$18)*X6239))</f>
        <v/>
      </c>
      <c r="Z6239" s="4" t="str">
        <f t="shared" ref="Z6239:Z6302" si="1187">IF(V6239="","",$AH$30*V6239/(($AG$19/$AH$19)*X6239))</f>
        <v/>
      </c>
      <c r="AA6239" s="4" t="str">
        <f>IF($V6239="","",IF(Y6239&lt;36,0,IF(AND(36&lt;=Y6239,Y6239&lt;71),VLOOKUP($W6239,日射量と図３!$E$6:$F$34,2,TRUE),IF(AND(71&lt;=Y6239,Y6239&lt;107),VLOOKUP($W6239,日射量と図３!$E$6:$G$34,3,TRUE),IF(AND(107&lt;=Y6239,Y6239&lt;143),VLOOKUP($W6239,日射量と図３!$E$6:$H$34,4,TRUE),VLOOKUP($W6239,日射量と図３!$E$6:$I$34,5,TRUE))))))</f>
        <v/>
      </c>
      <c r="AB6239" s="4" t="str">
        <f>IF($V6239="","",IF(Z6239&lt;36,0,IF(AND(36&lt;=Z6239,Z6239&lt;71),VLOOKUP($W6239,日射量と図３!$E$6:$F$34,2,TRUE),IF(AND(71&lt;=Z6239,Z6239&lt;107),VLOOKUP($W6239,日射量と図３!$E$6:$G$34,3,TRUE),IF(AND(107&lt;=Z6239,Z6239&lt;143),VLOOKUP($W6239,日射量と図３!$E$6:$H$34,4,TRUE),VLOOKUP($W6239,日射量と図３!$E$6:$I$34,5,TRUE))))))</f>
        <v/>
      </c>
      <c r="AC6239" s="382" t="str">
        <f t="shared" si="1179"/>
        <v/>
      </c>
      <c r="AD6239" s="382" t="str">
        <f t="shared" si="1180"/>
        <v/>
      </c>
    </row>
    <row r="6240" spans="11:30">
      <c r="K6240" s="4">
        <f t="shared" si="1176"/>
        <v>2</v>
      </c>
      <c r="L6240" s="34">
        <v>43511</v>
      </c>
      <c r="M6240" s="4">
        <v>260</v>
      </c>
      <c r="N6240" s="4">
        <v>21</v>
      </c>
      <c r="O6240" s="31">
        <v>0.83333333333333337</v>
      </c>
      <c r="P6240" s="35">
        <v>5.97</v>
      </c>
      <c r="Q6240" s="36">
        <f t="shared" si="1177"/>
        <v>16</v>
      </c>
      <c r="R6240" s="4">
        <f t="shared" si="1178"/>
        <v>10.030000000000001</v>
      </c>
      <c r="S6240" s="31">
        <f t="shared" si="1181"/>
        <v>0.28591435185185182</v>
      </c>
      <c r="T6240" s="31">
        <f t="shared" si="1182"/>
        <v>0.72222222222222221</v>
      </c>
      <c r="U6240" s="4">
        <f t="shared" si="1183"/>
        <v>0</v>
      </c>
      <c r="V6240" s="4" t="str">
        <f t="shared" si="1184"/>
        <v/>
      </c>
      <c r="W6240" s="18" t="str">
        <f>IF(V6240="","",VLOOKUP(L6240,日射量と図３!$A$4:$C$368,3,TRUE)*238.85/100)</f>
        <v/>
      </c>
      <c r="X6240" s="4" t="str">
        <f t="shared" si="1185"/>
        <v/>
      </c>
      <c r="Y6240" s="4" t="str">
        <f t="shared" si="1186"/>
        <v/>
      </c>
      <c r="Z6240" s="4" t="str">
        <f t="shared" si="1187"/>
        <v/>
      </c>
      <c r="AA6240" s="4" t="str">
        <f>IF($V6240="","",IF(Y6240&lt;36,0,IF(AND(36&lt;=Y6240,Y6240&lt;71),VLOOKUP($W6240,日射量と図３!$E$6:$F$34,2,TRUE),IF(AND(71&lt;=Y6240,Y6240&lt;107),VLOOKUP($W6240,日射量と図３!$E$6:$G$34,3,TRUE),IF(AND(107&lt;=Y6240,Y6240&lt;143),VLOOKUP($W6240,日射量と図３!$E$6:$H$34,4,TRUE),VLOOKUP($W6240,日射量と図３!$E$6:$I$34,5,TRUE))))))</f>
        <v/>
      </c>
      <c r="AB6240" s="4" t="str">
        <f>IF($V6240="","",IF(Z6240&lt;36,0,IF(AND(36&lt;=Z6240,Z6240&lt;71),VLOOKUP($W6240,日射量と図３!$E$6:$F$34,2,TRUE),IF(AND(71&lt;=Z6240,Z6240&lt;107),VLOOKUP($W6240,日射量と図３!$E$6:$G$34,3,TRUE),IF(AND(107&lt;=Z6240,Z6240&lt;143),VLOOKUP($W6240,日射量と図３!$E$6:$H$34,4,TRUE),VLOOKUP($W6240,日射量と図３!$E$6:$I$34,5,TRUE))))))</f>
        <v/>
      </c>
      <c r="AC6240" s="382" t="str">
        <f t="shared" si="1179"/>
        <v/>
      </c>
      <c r="AD6240" s="382" t="str">
        <f t="shared" si="1180"/>
        <v/>
      </c>
    </row>
    <row r="6241" spans="11:30">
      <c r="K6241" s="4">
        <f t="shared" si="1176"/>
        <v>2</v>
      </c>
      <c r="L6241" s="34">
        <v>43511</v>
      </c>
      <c r="M6241" s="4">
        <v>260</v>
      </c>
      <c r="N6241" s="4">
        <v>22</v>
      </c>
      <c r="O6241" s="31">
        <v>0.875</v>
      </c>
      <c r="P6241" s="35">
        <v>5.42</v>
      </c>
      <c r="Q6241" s="36">
        <f t="shared" si="1177"/>
        <v>16</v>
      </c>
      <c r="R6241" s="4">
        <f t="shared" si="1178"/>
        <v>10.58</v>
      </c>
      <c r="S6241" s="31">
        <f t="shared" si="1181"/>
        <v>0.28591435185185182</v>
      </c>
      <c r="T6241" s="31">
        <f t="shared" si="1182"/>
        <v>0.72222222222222221</v>
      </c>
      <c r="U6241" s="4">
        <f t="shared" si="1183"/>
        <v>0</v>
      </c>
      <c r="V6241" s="4" t="str">
        <f t="shared" si="1184"/>
        <v/>
      </c>
      <c r="W6241" s="18" t="str">
        <f>IF(V6241="","",VLOOKUP(L6241,日射量と図３!$A$4:$C$368,3,TRUE)*238.85/100)</f>
        <v/>
      </c>
      <c r="X6241" s="4" t="str">
        <f t="shared" si="1185"/>
        <v/>
      </c>
      <c r="Y6241" s="4" t="str">
        <f t="shared" si="1186"/>
        <v/>
      </c>
      <c r="Z6241" s="4" t="str">
        <f t="shared" si="1187"/>
        <v/>
      </c>
      <c r="AA6241" s="4" t="str">
        <f>IF($V6241="","",IF(Y6241&lt;36,0,IF(AND(36&lt;=Y6241,Y6241&lt;71),VLOOKUP($W6241,日射量と図３!$E$6:$F$34,2,TRUE),IF(AND(71&lt;=Y6241,Y6241&lt;107),VLOOKUP($W6241,日射量と図３!$E$6:$G$34,3,TRUE),IF(AND(107&lt;=Y6241,Y6241&lt;143),VLOOKUP($W6241,日射量と図３!$E$6:$H$34,4,TRUE),VLOOKUP($W6241,日射量と図３!$E$6:$I$34,5,TRUE))))))</f>
        <v/>
      </c>
      <c r="AB6241" s="4" t="str">
        <f>IF($V6241="","",IF(Z6241&lt;36,0,IF(AND(36&lt;=Z6241,Z6241&lt;71),VLOOKUP($W6241,日射量と図３!$E$6:$F$34,2,TRUE),IF(AND(71&lt;=Z6241,Z6241&lt;107),VLOOKUP($W6241,日射量と図３!$E$6:$G$34,3,TRUE),IF(AND(107&lt;=Z6241,Z6241&lt;143),VLOOKUP($W6241,日射量と図３!$E$6:$H$34,4,TRUE),VLOOKUP($W6241,日射量と図３!$E$6:$I$34,5,TRUE))))))</f>
        <v/>
      </c>
      <c r="AC6241" s="382" t="str">
        <f t="shared" si="1179"/>
        <v/>
      </c>
      <c r="AD6241" s="382" t="str">
        <f t="shared" si="1180"/>
        <v/>
      </c>
    </row>
    <row r="6242" spans="11:30">
      <c r="K6242" s="4">
        <f t="shared" si="1176"/>
        <v>2</v>
      </c>
      <c r="L6242" s="34">
        <v>43511</v>
      </c>
      <c r="M6242" s="4">
        <v>260</v>
      </c>
      <c r="N6242" s="4">
        <v>23</v>
      </c>
      <c r="O6242" s="31">
        <v>0.91666666666666663</v>
      </c>
      <c r="P6242" s="35">
        <v>4.9499999999999993</v>
      </c>
      <c r="Q6242" s="36">
        <f t="shared" si="1177"/>
        <v>13</v>
      </c>
      <c r="R6242" s="4">
        <f t="shared" si="1178"/>
        <v>8.0500000000000007</v>
      </c>
      <c r="S6242" s="31">
        <f t="shared" si="1181"/>
        <v>0.28591435185185182</v>
      </c>
      <c r="T6242" s="31">
        <f t="shared" si="1182"/>
        <v>0.72222222222222221</v>
      </c>
      <c r="U6242" s="4">
        <f t="shared" si="1183"/>
        <v>0</v>
      </c>
      <c r="V6242" s="4" t="str">
        <f t="shared" si="1184"/>
        <v/>
      </c>
      <c r="W6242" s="18" t="str">
        <f>IF(V6242="","",VLOOKUP(L6242,日射量と図３!$A$4:$C$368,3,TRUE)*238.85/100)</f>
        <v/>
      </c>
      <c r="X6242" s="4" t="str">
        <f t="shared" si="1185"/>
        <v/>
      </c>
      <c r="Y6242" s="4" t="str">
        <f t="shared" si="1186"/>
        <v/>
      </c>
      <c r="Z6242" s="4" t="str">
        <f t="shared" si="1187"/>
        <v/>
      </c>
      <c r="AA6242" s="4" t="str">
        <f>IF($V6242="","",IF(Y6242&lt;36,0,IF(AND(36&lt;=Y6242,Y6242&lt;71),VLOOKUP($W6242,日射量と図３!$E$6:$F$34,2,TRUE),IF(AND(71&lt;=Y6242,Y6242&lt;107),VLOOKUP($W6242,日射量と図３!$E$6:$G$34,3,TRUE),IF(AND(107&lt;=Y6242,Y6242&lt;143),VLOOKUP($W6242,日射量と図３!$E$6:$H$34,4,TRUE),VLOOKUP($W6242,日射量と図３!$E$6:$I$34,5,TRUE))))))</f>
        <v/>
      </c>
      <c r="AB6242" s="4" t="str">
        <f>IF($V6242="","",IF(Z6242&lt;36,0,IF(AND(36&lt;=Z6242,Z6242&lt;71),VLOOKUP($W6242,日射量と図３!$E$6:$F$34,2,TRUE),IF(AND(71&lt;=Z6242,Z6242&lt;107),VLOOKUP($W6242,日射量と図３!$E$6:$G$34,3,TRUE),IF(AND(107&lt;=Z6242,Z6242&lt;143),VLOOKUP($W6242,日射量と図３!$E$6:$H$34,4,TRUE),VLOOKUP($W6242,日射量と図３!$E$6:$I$34,5,TRUE))))))</f>
        <v/>
      </c>
      <c r="AC6242" s="382" t="str">
        <f t="shared" si="1179"/>
        <v/>
      </c>
      <c r="AD6242" s="382" t="str">
        <f t="shared" si="1180"/>
        <v/>
      </c>
    </row>
    <row r="6243" spans="11:30">
      <c r="K6243" s="4">
        <f t="shared" si="1176"/>
        <v>2</v>
      </c>
      <c r="L6243" s="34">
        <v>43511</v>
      </c>
      <c r="M6243" s="4">
        <v>260</v>
      </c>
      <c r="N6243" s="4">
        <v>24</v>
      </c>
      <c r="O6243" s="31">
        <v>0.95833333333333337</v>
      </c>
      <c r="P6243" s="35">
        <v>4.5400000000000009</v>
      </c>
      <c r="Q6243" s="36">
        <f t="shared" si="1177"/>
        <v>13</v>
      </c>
      <c r="R6243" s="4">
        <f t="shared" si="1178"/>
        <v>8.4599999999999991</v>
      </c>
      <c r="S6243" s="31">
        <f t="shared" si="1181"/>
        <v>0.28591435185185182</v>
      </c>
      <c r="T6243" s="31">
        <f t="shared" si="1182"/>
        <v>0.72222222222222221</v>
      </c>
      <c r="U6243" s="4">
        <f t="shared" si="1183"/>
        <v>0</v>
      </c>
      <c r="V6243" s="4" t="str">
        <f t="shared" si="1184"/>
        <v/>
      </c>
      <c r="W6243" s="18" t="str">
        <f>IF(V6243="","",VLOOKUP(L6243,日射量と図３!$A$4:$C$368,3,TRUE)*238.85/100)</f>
        <v/>
      </c>
      <c r="X6243" s="4" t="str">
        <f t="shared" si="1185"/>
        <v/>
      </c>
      <c r="Y6243" s="4" t="str">
        <f t="shared" si="1186"/>
        <v/>
      </c>
      <c r="Z6243" s="4" t="str">
        <f t="shared" si="1187"/>
        <v/>
      </c>
      <c r="AA6243" s="4" t="str">
        <f>IF($V6243="","",IF(Y6243&lt;36,0,IF(AND(36&lt;=Y6243,Y6243&lt;71),VLOOKUP($W6243,日射量と図３!$E$6:$F$34,2,TRUE),IF(AND(71&lt;=Y6243,Y6243&lt;107),VLOOKUP($W6243,日射量と図３!$E$6:$G$34,3,TRUE),IF(AND(107&lt;=Y6243,Y6243&lt;143),VLOOKUP($W6243,日射量と図３!$E$6:$H$34,4,TRUE),VLOOKUP($W6243,日射量と図３!$E$6:$I$34,5,TRUE))))))</f>
        <v/>
      </c>
      <c r="AB6243" s="4" t="str">
        <f>IF($V6243="","",IF(Z6243&lt;36,0,IF(AND(36&lt;=Z6243,Z6243&lt;71),VLOOKUP($W6243,日射量と図３!$E$6:$F$34,2,TRUE),IF(AND(71&lt;=Z6243,Z6243&lt;107),VLOOKUP($W6243,日射量と図３!$E$6:$G$34,3,TRUE),IF(AND(107&lt;=Z6243,Z6243&lt;143),VLOOKUP($W6243,日射量と図３!$E$6:$H$34,4,TRUE),VLOOKUP($W6243,日射量と図３!$E$6:$I$34,5,TRUE))))))</f>
        <v/>
      </c>
      <c r="AC6243" s="382" t="str">
        <f t="shared" si="1179"/>
        <v/>
      </c>
      <c r="AD6243" s="382" t="str">
        <f t="shared" si="1180"/>
        <v/>
      </c>
    </row>
    <row r="6244" spans="11:30">
      <c r="K6244" s="4">
        <f t="shared" si="1176"/>
        <v>2</v>
      </c>
      <c r="L6244" s="34">
        <v>43512</v>
      </c>
      <c r="M6244" s="4">
        <v>261</v>
      </c>
      <c r="N6244" s="4">
        <v>1</v>
      </c>
      <c r="O6244" s="31">
        <v>0</v>
      </c>
      <c r="P6244" s="35">
        <v>4.1599999999999993</v>
      </c>
      <c r="Q6244" s="36">
        <f t="shared" si="1177"/>
        <v>13</v>
      </c>
      <c r="R6244" s="4">
        <f t="shared" si="1178"/>
        <v>8.84</v>
      </c>
      <c r="S6244" s="31">
        <f t="shared" si="1181"/>
        <v>0.28591435185185182</v>
      </c>
      <c r="T6244" s="31">
        <f t="shared" si="1182"/>
        <v>0.72222222222222221</v>
      </c>
      <c r="U6244" s="4">
        <f t="shared" si="1183"/>
        <v>0</v>
      </c>
      <c r="V6244" s="4">
        <f t="shared" si="1184"/>
        <v>70.359999999999985</v>
      </c>
      <c r="W6244" s="18">
        <f>IF(V6244="","",VLOOKUP(L6244,日射量と図３!$A$4:$C$368,3,TRUE)*238.85/100)</f>
        <v>33.439</v>
      </c>
      <c r="X6244" s="4">
        <f t="shared" si="1185"/>
        <v>10</v>
      </c>
      <c r="Y6244" s="4">
        <f t="shared" si="1186"/>
        <v>43.98801659999998</v>
      </c>
      <c r="Z6244" s="4">
        <f t="shared" si="1187"/>
        <v>49.586491439999982</v>
      </c>
      <c r="AA6244" s="4">
        <f>IF($V6244="","",IF(Y6244&lt;36,0,IF(AND(36&lt;=Y6244,Y6244&lt;71),VLOOKUP($W6244,日射量と図３!$E$6:$F$34,2,TRUE),IF(AND(71&lt;=Y6244,Y6244&lt;107),VLOOKUP($W6244,日射量と図３!$E$6:$G$34,3,TRUE),IF(AND(107&lt;=Y6244,Y6244&lt;143),VLOOKUP($W6244,日射量と図３!$E$6:$H$34,4,TRUE),VLOOKUP($W6244,日射量と図３!$E$6:$I$34,5,TRUE))))))</f>
        <v>36</v>
      </c>
      <c r="AB6244" s="4">
        <f>IF($V6244="","",IF(Z6244&lt;36,0,IF(AND(36&lt;=Z6244,Z6244&lt;71),VLOOKUP($W6244,日射量と図３!$E$6:$F$34,2,TRUE),IF(AND(71&lt;=Z6244,Z6244&lt;107),VLOOKUP($W6244,日射量と図３!$E$6:$G$34,3,TRUE),IF(AND(107&lt;=Z6244,Z6244&lt;143),VLOOKUP($W6244,日射量と図３!$E$6:$H$34,4,TRUE),VLOOKUP($W6244,日射量と図３!$E$6:$I$34,5,TRUE))))))</f>
        <v>36</v>
      </c>
      <c r="AC6244" s="382">
        <f t="shared" si="1179"/>
        <v>1.5072480000000001</v>
      </c>
      <c r="AD6244" s="382">
        <f t="shared" si="1180"/>
        <v>1.5072480000000001</v>
      </c>
    </row>
    <row r="6245" spans="11:30">
      <c r="K6245" s="4">
        <f t="shared" si="1176"/>
        <v>2</v>
      </c>
      <c r="L6245" s="34">
        <v>43512</v>
      </c>
      <c r="M6245" s="4">
        <v>261</v>
      </c>
      <c r="N6245" s="4">
        <v>2</v>
      </c>
      <c r="O6245" s="31">
        <v>4.1666666666666664E-2</v>
      </c>
      <c r="P6245" s="35">
        <v>3.7199999999999998</v>
      </c>
      <c r="Q6245" s="36">
        <f t="shared" si="1177"/>
        <v>13</v>
      </c>
      <c r="R6245" s="4">
        <f t="shared" si="1178"/>
        <v>9.2800000000000011</v>
      </c>
      <c r="S6245" s="31">
        <f t="shared" si="1181"/>
        <v>0.28591435185185182</v>
      </c>
      <c r="T6245" s="31">
        <f t="shared" si="1182"/>
        <v>0.72222222222222221</v>
      </c>
      <c r="U6245" s="4">
        <f t="shared" si="1183"/>
        <v>0</v>
      </c>
      <c r="V6245" s="4" t="str">
        <f t="shared" si="1184"/>
        <v/>
      </c>
      <c r="W6245" s="18" t="str">
        <f>IF(V6245="","",VLOOKUP(L6245,日射量と図３!$A$4:$C$368,3,TRUE)*238.85/100)</f>
        <v/>
      </c>
      <c r="X6245" s="4" t="str">
        <f t="shared" si="1185"/>
        <v/>
      </c>
      <c r="Y6245" s="4" t="str">
        <f t="shared" si="1186"/>
        <v/>
      </c>
      <c r="Z6245" s="4" t="str">
        <f t="shared" si="1187"/>
        <v/>
      </c>
      <c r="AA6245" s="4" t="str">
        <f>IF($V6245="","",IF(Y6245&lt;36,0,IF(AND(36&lt;=Y6245,Y6245&lt;71),VLOOKUP($W6245,日射量と図３!$E$6:$F$34,2,TRUE),IF(AND(71&lt;=Y6245,Y6245&lt;107),VLOOKUP($W6245,日射量と図３!$E$6:$G$34,3,TRUE),IF(AND(107&lt;=Y6245,Y6245&lt;143),VLOOKUP($W6245,日射量と図３!$E$6:$H$34,4,TRUE),VLOOKUP($W6245,日射量と図３!$E$6:$I$34,5,TRUE))))))</f>
        <v/>
      </c>
      <c r="AB6245" s="4" t="str">
        <f>IF($V6245="","",IF(Z6245&lt;36,0,IF(AND(36&lt;=Z6245,Z6245&lt;71),VLOOKUP($W6245,日射量と図３!$E$6:$F$34,2,TRUE),IF(AND(71&lt;=Z6245,Z6245&lt;107),VLOOKUP($W6245,日射量と図３!$E$6:$G$34,3,TRUE),IF(AND(107&lt;=Z6245,Z6245&lt;143),VLOOKUP($W6245,日射量と図３!$E$6:$H$34,4,TRUE),VLOOKUP($W6245,日射量と図３!$E$6:$I$34,5,TRUE))))))</f>
        <v/>
      </c>
      <c r="AC6245" s="382" t="str">
        <f t="shared" si="1179"/>
        <v/>
      </c>
      <c r="AD6245" s="382" t="str">
        <f t="shared" si="1180"/>
        <v/>
      </c>
    </row>
    <row r="6246" spans="11:30">
      <c r="K6246" s="4">
        <f t="shared" si="1176"/>
        <v>2</v>
      </c>
      <c r="L6246" s="34">
        <v>43512</v>
      </c>
      <c r="M6246" s="4">
        <v>261</v>
      </c>
      <c r="N6246" s="4">
        <v>3</v>
      </c>
      <c r="O6246" s="31">
        <v>8.3333333333333329E-2</v>
      </c>
      <c r="P6246" s="35">
        <v>3.45</v>
      </c>
      <c r="Q6246" s="36">
        <f t="shared" si="1177"/>
        <v>13</v>
      </c>
      <c r="R6246" s="4">
        <f t="shared" si="1178"/>
        <v>9.5500000000000007</v>
      </c>
      <c r="S6246" s="31">
        <f t="shared" si="1181"/>
        <v>0.28591435185185182</v>
      </c>
      <c r="T6246" s="31">
        <f t="shared" si="1182"/>
        <v>0.72222222222222221</v>
      </c>
      <c r="U6246" s="4">
        <f t="shared" si="1183"/>
        <v>0</v>
      </c>
      <c r="V6246" s="4" t="str">
        <f t="shared" si="1184"/>
        <v/>
      </c>
      <c r="W6246" s="18" t="str">
        <f>IF(V6246="","",VLOOKUP(L6246,日射量と図３!$A$4:$C$368,3,TRUE)*238.85/100)</f>
        <v/>
      </c>
      <c r="X6246" s="4" t="str">
        <f t="shared" si="1185"/>
        <v/>
      </c>
      <c r="Y6246" s="4" t="str">
        <f t="shared" si="1186"/>
        <v/>
      </c>
      <c r="Z6246" s="4" t="str">
        <f t="shared" si="1187"/>
        <v/>
      </c>
      <c r="AA6246" s="4" t="str">
        <f>IF($V6246="","",IF(Y6246&lt;36,0,IF(AND(36&lt;=Y6246,Y6246&lt;71),VLOOKUP($W6246,日射量と図３!$E$6:$F$34,2,TRUE),IF(AND(71&lt;=Y6246,Y6246&lt;107),VLOOKUP($W6246,日射量と図３!$E$6:$G$34,3,TRUE),IF(AND(107&lt;=Y6246,Y6246&lt;143),VLOOKUP($W6246,日射量と図３!$E$6:$H$34,4,TRUE),VLOOKUP($W6246,日射量と図３!$E$6:$I$34,5,TRUE))))))</f>
        <v/>
      </c>
      <c r="AB6246" s="4" t="str">
        <f>IF($V6246="","",IF(Z6246&lt;36,0,IF(AND(36&lt;=Z6246,Z6246&lt;71),VLOOKUP($W6246,日射量と図３!$E$6:$F$34,2,TRUE),IF(AND(71&lt;=Z6246,Z6246&lt;107),VLOOKUP($W6246,日射量と図３!$E$6:$G$34,3,TRUE),IF(AND(107&lt;=Z6246,Z6246&lt;143),VLOOKUP($W6246,日射量と図３!$E$6:$H$34,4,TRUE),VLOOKUP($W6246,日射量と図３!$E$6:$I$34,5,TRUE))))))</f>
        <v/>
      </c>
      <c r="AC6246" s="382" t="str">
        <f t="shared" si="1179"/>
        <v/>
      </c>
      <c r="AD6246" s="382" t="str">
        <f t="shared" si="1180"/>
        <v/>
      </c>
    </row>
    <row r="6247" spans="11:30">
      <c r="K6247" s="4">
        <f t="shared" si="1176"/>
        <v>2</v>
      </c>
      <c r="L6247" s="34">
        <v>43512</v>
      </c>
      <c r="M6247" s="4">
        <v>261</v>
      </c>
      <c r="N6247" s="4">
        <v>4</v>
      </c>
      <c r="O6247" s="31">
        <v>0.125</v>
      </c>
      <c r="P6247" s="35">
        <v>3.0999999999999996</v>
      </c>
      <c r="Q6247" s="36">
        <f t="shared" si="1177"/>
        <v>13</v>
      </c>
      <c r="R6247" s="4">
        <f t="shared" si="1178"/>
        <v>9.9</v>
      </c>
      <c r="S6247" s="31">
        <f t="shared" si="1181"/>
        <v>0.28591435185185182</v>
      </c>
      <c r="T6247" s="31">
        <f t="shared" si="1182"/>
        <v>0.72222222222222221</v>
      </c>
      <c r="U6247" s="4">
        <f t="shared" si="1183"/>
        <v>0</v>
      </c>
      <c r="V6247" s="4" t="str">
        <f t="shared" si="1184"/>
        <v/>
      </c>
      <c r="W6247" s="18" t="str">
        <f>IF(V6247="","",VLOOKUP(L6247,日射量と図３!$A$4:$C$368,3,TRUE)*238.85/100)</f>
        <v/>
      </c>
      <c r="X6247" s="4" t="str">
        <f t="shared" si="1185"/>
        <v/>
      </c>
      <c r="Y6247" s="4" t="str">
        <f t="shared" si="1186"/>
        <v/>
      </c>
      <c r="Z6247" s="4" t="str">
        <f t="shared" si="1187"/>
        <v/>
      </c>
      <c r="AA6247" s="4" t="str">
        <f>IF($V6247="","",IF(Y6247&lt;36,0,IF(AND(36&lt;=Y6247,Y6247&lt;71),VLOOKUP($W6247,日射量と図３!$E$6:$F$34,2,TRUE),IF(AND(71&lt;=Y6247,Y6247&lt;107),VLOOKUP($W6247,日射量と図３!$E$6:$G$34,3,TRUE),IF(AND(107&lt;=Y6247,Y6247&lt;143),VLOOKUP($W6247,日射量と図３!$E$6:$H$34,4,TRUE),VLOOKUP($W6247,日射量と図３!$E$6:$I$34,5,TRUE))))))</f>
        <v/>
      </c>
      <c r="AB6247" s="4" t="str">
        <f>IF($V6247="","",IF(Z6247&lt;36,0,IF(AND(36&lt;=Z6247,Z6247&lt;71),VLOOKUP($W6247,日射量と図３!$E$6:$F$34,2,TRUE),IF(AND(71&lt;=Z6247,Z6247&lt;107),VLOOKUP($W6247,日射量と図３!$E$6:$G$34,3,TRUE),IF(AND(107&lt;=Z6247,Z6247&lt;143),VLOOKUP($W6247,日射量と図３!$E$6:$H$34,4,TRUE),VLOOKUP($W6247,日射量と図３!$E$6:$I$34,5,TRUE))))))</f>
        <v/>
      </c>
      <c r="AC6247" s="382" t="str">
        <f t="shared" si="1179"/>
        <v/>
      </c>
      <c r="AD6247" s="382" t="str">
        <f t="shared" si="1180"/>
        <v/>
      </c>
    </row>
    <row r="6248" spans="11:30">
      <c r="K6248" s="4">
        <f t="shared" si="1176"/>
        <v>2</v>
      </c>
      <c r="L6248" s="34">
        <v>43512</v>
      </c>
      <c r="M6248" s="4">
        <v>261</v>
      </c>
      <c r="N6248" s="4">
        <v>5</v>
      </c>
      <c r="O6248" s="31">
        <v>0.16666666666666666</v>
      </c>
      <c r="P6248" s="35">
        <v>3.0100000000000002</v>
      </c>
      <c r="Q6248" s="36">
        <f t="shared" si="1177"/>
        <v>15</v>
      </c>
      <c r="R6248" s="4">
        <f t="shared" si="1178"/>
        <v>11.99</v>
      </c>
      <c r="S6248" s="31">
        <f t="shared" si="1181"/>
        <v>0.28591435185185182</v>
      </c>
      <c r="T6248" s="31">
        <f t="shared" si="1182"/>
        <v>0.72222222222222221</v>
      </c>
      <c r="U6248" s="4">
        <f t="shared" si="1183"/>
        <v>0</v>
      </c>
      <c r="V6248" s="4" t="str">
        <f t="shared" si="1184"/>
        <v/>
      </c>
      <c r="W6248" s="18" t="str">
        <f>IF(V6248="","",VLOOKUP(L6248,日射量と図３!$A$4:$C$368,3,TRUE)*238.85/100)</f>
        <v/>
      </c>
      <c r="X6248" s="4" t="str">
        <f t="shared" si="1185"/>
        <v/>
      </c>
      <c r="Y6248" s="4" t="str">
        <f t="shared" si="1186"/>
        <v/>
      </c>
      <c r="Z6248" s="4" t="str">
        <f t="shared" si="1187"/>
        <v/>
      </c>
      <c r="AA6248" s="4" t="str">
        <f>IF($V6248="","",IF(Y6248&lt;36,0,IF(AND(36&lt;=Y6248,Y6248&lt;71),VLOOKUP($W6248,日射量と図３!$E$6:$F$34,2,TRUE),IF(AND(71&lt;=Y6248,Y6248&lt;107),VLOOKUP($W6248,日射量と図３!$E$6:$G$34,3,TRUE),IF(AND(107&lt;=Y6248,Y6248&lt;143),VLOOKUP($W6248,日射量と図３!$E$6:$H$34,4,TRUE),VLOOKUP($W6248,日射量と図３!$E$6:$I$34,5,TRUE))))))</f>
        <v/>
      </c>
      <c r="AB6248" s="4" t="str">
        <f>IF($V6248="","",IF(Z6248&lt;36,0,IF(AND(36&lt;=Z6248,Z6248&lt;71),VLOOKUP($W6248,日射量と図３!$E$6:$F$34,2,TRUE),IF(AND(71&lt;=Z6248,Z6248&lt;107),VLOOKUP($W6248,日射量と図３!$E$6:$G$34,3,TRUE),IF(AND(107&lt;=Z6248,Z6248&lt;143),VLOOKUP($W6248,日射量と図３!$E$6:$H$34,4,TRUE),VLOOKUP($W6248,日射量と図３!$E$6:$I$34,5,TRUE))))))</f>
        <v/>
      </c>
      <c r="AC6248" s="382" t="str">
        <f t="shared" si="1179"/>
        <v/>
      </c>
      <c r="AD6248" s="382" t="str">
        <f t="shared" si="1180"/>
        <v/>
      </c>
    </row>
    <row r="6249" spans="11:30">
      <c r="K6249" s="4">
        <f t="shared" si="1176"/>
        <v>2</v>
      </c>
      <c r="L6249" s="34">
        <v>43512</v>
      </c>
      <c r="M6249" s="4">
        <v>261</v>
      </c>
      <c r="N6249" s="4">
        <v>6</v>
      </c>
      <c r="O6249" s="31">
        <v>0.20833333333333334</v>
      </c>
      <c r="P6249" s="35">
        <v>2.63</v>
      </c>
      <c r="Q6249" s="36">
        <f t="shared" si="1177"/>
        <v>15</v>
      </c>
      <c r="R6249" s="4">
        <f t="shared" si="1178"/>
        <v>12.370000000000001</v>
      </c>
      <c r="S6249" s="31">
        <f t="shared" si="1181"/>
        <v>0.28591435185185182</v>
      </c>
      <c r="T6249" s="31">
        <f t="shared" si="1182"/>
        <v>0.72222222222222221</v>
      </c>
      <c r="U6249" s="4">
        <f t="shared" si="1183"/>
        <v>0</v>
      </c>
      <c r="V6249" s="4" t="str">
        <f t="shared" si="1184"/>
        <v/>
      </c>
      <c r="W6249" s="18" t="str">
        <f>IF(V6249="","",VLOOKUP(L6249,日射量と図３!$A$4:$C$368,3,TRUE)*238.85/100)</f>
        <v/>
      </c>
      <c r="X6249" s="4" t="str">
        <f t="shared" si="1185"/>
        <v/>
      </c>
      <c r="Y6249" s="4" t="str">
        <f t="shared" si="1186"/>
        <v/>
      </c>
      <c r="Z6249" s="4" t="str">
        <f t="shared" si="1187"/>
        <v/>
      </c>
      <c r="AA6249" s="4" t="str">
        <f>IF($V6249="","",IF(Y6249&lt;36,0,IF(AND(36&lt;=Y6249,Y6249&lt;71),VLOOKUP($W6249,日射量と図３!$E$6:$F$34,2,TRUE),IF(AND(71&lt;=Y6249,Y6249&lt;107),VLOOKUP($W6249,日射量と図３!$E$6:$G$34,3,TRUE),IF(AND(107&lt;=Y6249,Y6249&lt;143),VLOOKUP($W6249,日射量と図３!$E$6:$H$34,4,TRUE),VLOOKUP($W6249,日射量と図３!$E$6:$I$34,5,TRUE))))))</f>
        <v/>
      </c>
      <c r="AB6249" s="4" t="str">
        <f>IF($V6249="","",IF(Z6249&lt;36,0,IF(AND(36&lt;=Z6249,Z6249&lt;71),VLOOKUP($W6249,日射量と図３!$E$6:$F$34,2,TRUE),IF(AND(71&lt;=Z6249,Z6249&lt;107),VLOOKUP($W6249,日射量と図３!$E$6:$G$34,3,TRUE),IF(AND(107&lt;=Z6249,Z6249&lt;143),VLOOKUP($W6249,日射量と図３!$E$6:$H$34,4,TRUE),VLOOKUP($W6249,日射量と図３!$E$6:$I$34,5,TRUE))))))</f>
        <v/>
      </c>
      <c r="AC6249" s="382" t="str">
        <f t="shared" si="1179"/>
        <v/>
      </c>
      <c r="AD6249" s="382" t="str">
        <f t="shared" si="1180"/>
        <v/>
      </c>
    </row>
    <row r="6250" spans="11:30">
      <c r="K6250" s="4">
        <f t="shared" si="1176"/>
        <v>2</v>
      </c>
      <c r="L6250" s="34">
        <v>43512</v>
      </c>
      <c r="M6250" s="4">
        <v>261</v>
      </c>
      <c r="N6250" s="4">
        <v>7</v>
      </c>
      <c r="O6250" s="31">
        <v>0.25</v>
      </c>
      <c r="P6250" s="35">
        <v>2.29</v>
      </c>
      <c r="Q6250" s="36">
        <f t="shared" si="1177"/>
        <v>15</v>
      </c>
      <c r="R6250" s="4">
        <f t="shared" si="1178"/>
        <v>12.71</v>
      </c>
      <c r="S6250" s="31">
        <f t="shared" si="1181"/>
        <v>0.28591435185185182</v>
      </c>
      <c r="T6250" s="31">
        <f t="shared" si="1182"/>
        <v>0.72222222222222221</v>
      </c>
      <c r="U6250" s="4">
        <f t="shared" si="1183"/>
        <v>0</v>
      </c>
      <c r="V6250" s="4" t="str">
        <f t="shared" si="1184"/>
        <v/>
      </c>
      <c r="W6250" s="18" t="str">
        <f>IF(V6250="","",VLOOKUP(L6250,日射量と図３!$A$4:$C$368,3,TRUE)*238.85/100)</f>
        <v/>
      </c>
      <c r="X6250" s="4" t="str">
        <f t="shared" si="1185"/>
        <v/>
      </c>
      <c r="Y6250" s="4" t="str">
        <f t="shared" si="1186"/>
        <v/>
      </c>
      <c r="Z6250" s="4" t="str">
        <f t="shared" si="1187"/>
        <v/>
      </c>
      <c r="AA6250" s="4" t="str">
        <f>IF($V6250="","",IF(Y6250&lt;36,0,IF(AND(36&lt;=Y6250,Y6250&lt;71),VLOOKUP($W6250,日射量と図３!$E$6:$F$34,2,TRUE),IF(AND(71&lt;=Y6250,Y6250&lt;107),VLOOKUP($W6250,日射量と図３!$E$6:$G$34,3,TRUE),IF(AND(107&lt;=Y6250,Y6250&lt;143),VLOOKUP($W6250,日射量と図３!$E$6:$H$34,4,TRUE),VLOOKUP($W6250,日射量と図３!$E$6:$I$34,5,TRUE))))))</f>
        <v/>
      </c>
      <c r="AB6250" s="4" t="str">
        <f>IF($V6250="","",IF(Z6250&lt;36,0,IF(AND(36&lt;=Z6250,Z6250&lt;71),VLOOKUP($W6250,日射量と図３!$E$6:$F$34,2,TRUE),IF(AND(71&lt;=Z6250,Z6250&lt;107),VLOOKUP($W6250,日射量と図３!$E$6:$G$34,3,TRUE),IF(AND(107&lt;=Z6250,Z6250&lt;143),VLOOKUP($W6250,日射量と図３!$E$6:$H$34,4,TRUE),VLOOKUP($W6250,日射量と図３!$E$6:$I$34,5,TRUE))))))</f>
        <v/>
      </c>
      <c r="AC6250" s="382" t="str">
        <f t="shared" si="1179"/>
        <v/>
      </c>
      <c r="AD6250" s="382" t="str">
        <f t="shared" si="1180"/>
        <v/>
      </c>
    </row>
    <row r="6251" spans="11:30">
      <c r="K6251" s="4">
        <f t="shared" si="1176"/>
        <v>2</v>
      </c>
      <c r="L6251" s="34">
        <v>43512</v>
      </c>
      <c r="M6251" s="4">
        <v>261</v>
      </c>
      <c r="N6251" s="4">
        <v>8</v>
      </c>
      <c r="O6251" s="31">
        <v>0.29166666666666669</v>
      </c>
      <c r="P6251" s="35">
        <v>2.2100000000000004</v>
      </c>
      <c r="Q6251" s="36">
        <f t="shared" si="1177"/>
        <v>12</v>
      </c>
      <c r="R6251" s="4">
        <f t="shared" si="1178"/>
        <v>9.7899999999999991</v>
      </c>
      <c r="S6251" s="31">
        <f t="shared" si="1181"/>
        <v>0.28591435185185182</v>
      </c>
      <c r="T6251" s="31">
        <f t="shared" si="1182"/>
        <v>0.72222222222222221</v>
      </c>
      <c r="U6251" s="4">
        <f t="shared" si="1183"/>
        <v>9.7899999999999991</v>
      </c>
      <c r="V6251" s="4" t="str">
        <f t="shared" si="1184"/>
        <v/>
      </c>
      <c r="W6251" s="18" t="str">
        <f>IF(V6251="","",VLOOKUP(L6251,日射量と図３!$A$4:$C$368,3,TRUE)*238.85/100)</f>
        <v/>
      </c>
      <c r="X6251" s="4" t="str">
        <f t="shared" si="1185"/>
        <v/>
      </c>
      <c r="Y6251" s="4" t="str">
        <f t="shared" si="1186"/>
        <v/>
      </c>
      <c r="Z6251" s="4" t="str">
        <f t="shared" si="1187"/>
        <v/>
      </c>
      <c r="AA6251" s="4" t="str">
        <f>IF($V6251="","",IF(Y6251&lt;36,0,IF(AND(36&lt;=Y6251,Y6251&lt;71),VLOOKUP($W6251,日射量と図３!$E$6:$F$34,2,TRUE),IF(AND(71&lt;=Y6251,Y6251&lt;107),VLOOKUP($W6251,日射量と図３!$E$6:$G$34,3,TRUE),IF(AND(107&lt;=Y6251,Y6251&lt;143),VLOOKUP($W6251,日射量と図３!$E$6:$H$34,4,TRUE),VLOOKUP($W6251,日射量と図３!$E$6:$I$34,5,TRUE))))))</f>
        <v/>
      </c>
      <c r="AB6251" s="4" t="str">
        <f>IF($V6251="","",IF(Z6251&lt;36,0,IF(AND(36&lt;=Z6251,Z6251&lt;71),VLOOKUP($W6251,日射量と図３!$E$6:$F$34,2,TRUE),IF(AND(71&lt;=Z6251,Z6251&lt;107),VLOOKUP($W6251,日射量と図３!$E$6:$G$34,3,TRUE),IF(AND(107&lt;=Z6251,Z6251&lt;143),VLOOKUP($W6251,日射量と図３!$E$6:$H$34,4,TRUE),VLOOKUP($W6251,日射量と図３!$E$6:$I$34,5,TRUE))))))</f>
        <v/>
      </c>
      <c r="AC6251" s="382" t="str">
        <f t="shared" si="1179"/>
        <v/>
      </c>
      <c r="AD6251" s="382" t="str">
        <f t="shared" si="1180"/>
        <v/>
      </c>
    </row>
    <row r="6252" spans="11:30">
      <c r="K6252" s="4">
        <f t="shared" si="1176"/>
        <v>2</v>
      </c>
      <c r="L6252" s="34">
        <v>43512</v>
      </c>
      <c r="M6252" s="4">
        <v>261</v>
      </c>
      <c r="N6252" s="4">
        <v>9</v>
      </c>
      <c r="O6252" s="31">
        <v>0.33333333333333331</v>
      </c>
      <c r="P6252" s="35">
        <v>3.1500000000000004</v>
      </c>
      <c r="Q6252" s="36">
        <f t="shared" si="1177"/>
        <v>12</v>
      </c>
      <c r="R6252" s="4">
        <f t="shared" si="1178"/>
        <v>8.85</v>
      </c>
      <c r="S6252" s="31">
        <f t="shared" si="1181"/>
        <v>0.28591435185185182</v>
      </c>
      <c r="T6252" s="31">
        <f t="shared" si="1182"/>
        <v>0.72222222222222221</v>
      </c>
      <c r="U6252" s="4">
        <f t="shared" si="1183"/>
        <v>8.85</v>
      </c>
      <c r="V6252" s="4" t="str">
        <f t="shared" si="1184"/>
        <v/>
      </c>
      <c r="W6252" s="18" t="str">
        <f>IF(V6252="","",VLOOKUP(L6252,日射量と図３!$A$4:$C$368,3,TRUE)*238.85/100)</f>
        <v/>
      </c>
      <c r="X6252" s="4" t="str">
        <f t="shared" si="1185"/>
        <v/>
      </c>
      <c r="Y6252" s="4" t="str">
        <f t="shared" si="1186"/>
        <v/>
      </c>
      <c r="Z6252" s="4" t="str">
        <f t="shared" si="1187"/>
        <v/>
      </c>
      <c r="AA6252" s="4" t="str">
        <f>IF($V6252="","",IF(Y6252&lt;36,0,IF(AND(36&lt;=Y6252,Y6252&lt;71),VLOOKUP($W6252,日射量と図３!$E$6:$F$34,2,TRUE),IF(AND(71&lt;=Y6252,Y6252&lt;107),VLOOKUP($W6252,日射量と図３!$E$6:$G$34,3,TRUE),IF(AND(107&lt;=Y6252,Y6252&lt;143),VLOOKUP($W6252,日射量と図３!$E$6:$H$34,4,TRUE),VLOOKUP($W6252,日射量と図３!$E$6:$I$34,5,TRUE))))))</f>
        <v/>
      </c>
      <c r="AB6252" s="4" t="str">
        <f>IF($V6252="","",IF(Z6252&lt;36,0,IF(AND(36&lt;=Z6252,Z6252&lt;71),VLOOKUP($W6252,日射量と図３!$E$6:$F$34,2,TRUE),IF(AND(71&lt;=Z6252,Z6252&lt;107),VLOOKUP($W6252,日射量と図３!$E$6:$G$34,3,TRUE),IF(AND(107&lt;=Z6252,Z6252&lt;143),VLOOKUP($W6252,日射量と図３!$E$6:$H$34,4,TRUE),VLOOKUP($W6252,日射量と図３!$E$6:$I$34,5,TRUE))))))</f>
        <v/>
      </c>
      <c r="AC6252" s="382" t="str">
        <f t="shared" si="1179"/>
        <v/>
      </c>
      <c r="AD6252" s="382" t="str">
        <f t="shared" si="1180"/>
        <v/>
      </c>
    </row>
    <row r="6253" spans="11:30">
      <c r="K6253" s="4">
        <f t="shared" si="1176"/>
        <v>2</v>
      </c>
      <c r="L6253" s="34">
        <v>43512</v>
      </c>
      <c r="M6253" s="4">
        <v>261</v>
      </c>
      <c r="N6253" s="4">
        <v>10</v>
      </c>
      <c r="O6253" s="31">
        <v>0.375</v>
      </c>
      <c r="P6253" s="35">
        <v>4.42</v>
      </c>
      <c r="Q6253" s="36">
        <f t="shared" si="1177"/>
        <v>12</v>
      </c>
      <c r="R6253" s="4">
        <f t="shared" si="1178"/>
        <v>7.58</v>
      </c>
      <c r="S6253" s="31">
        <f t="shared" si="1181"/>
        <v>0.28591435185185182</v>
      </c>
      <c r="T6253" s="31">
        <f t="shared" si="1182"/>
        <v>0.72222222222222221</v>
      </c>
      <c r="U6253" s="4">
        <f t="shared" si="1183"/>
        <v>7.58</v>
      </c>
      <c r="V6253" s="4" t="str">
        <f t="shared" si="1184"/>
        <v/>
      </c>
      <c r="W6253" s="18" t="str">
        <f>IF(V6253="","",VLOOKUP(L6253,日射量と図３!$A$4:$C$368,3,TRUE)*238.85/100)</f>
        <v/>
      </c>
      <c r="X6253" s="4" t="str">
        <f t="shared" si="1185"/>
        <v/>
      </c>
      <c r="Y6253" s="4" t="str">
        <f t="shared" si="1186"/>
        <v/>
      </c>
      <c r="Z6253" s="4" t="str">
        <f t="shared" si="1187"/>
        <v/>
      </c>
      <c r="AA6253" s="4" t="str">
        <f>IF($V6253="","",IF(Y6253&lt;36,0,IF(AND(36&lt;=Y6253,Y6253&lt;71),VLOOKUP($W6253,日射量と図３!$E$6:$F$34,2,TRUE),IF(AND(71&lt;=Y6253,Y6253&lt;107),VLOOKUP($W6253,日射量と図３!$E$6:$G$34,3,TRUE),IF(AND(107&lt;=Y6253,Y6253&lt;143),VLOOKUP($W6253,日射量と図３!$E$6:$H$34,4,TRUE),VLOOKUP($W6253,日射量と図３!$E$6:$I$34,5,TRUE))))))</f>
        <v/>
      </c>
      <c r="AB6253" s="4" t="str">
        <f>IF($V6253="","",IF(Z6253&lt;36,0,IF(AND(36&lt;=Z6253,Z6253&lt;71),VLOOKUP($W6253,日射量と図３!$E$6:$F$34,2,TRUE),IF(AND(71&lt;=Z6253,Z6253&lt;107),VLOOKUP($W6253,日射量と図３!$E$6:$G$34,3,TRUE),IF(AND(107&lt;=Z6253,Z6253&lt;143),VLOOKUP($W6253,日射量と図３!$E$6:$H$34,4,TRUE),VLOOKUP($W6253,日射量と図３!$E$6:$I$34,5,TRUE))))))</f>
        <v/>
      </c>
      <c r="AC6253" s="382" t="str">
        <f t="shared" si="1179"/>
        <v/>
      </c>
      <c r="AD6253" s="382" t="str">
        <f t="shared" si="1180"/>
        <v/>
      </c>
    </row>
    <row r="6254" spans="11:30">
      <c r="K6254" s="4">
        <f t="shared" si="1176"/>
        <v>2</v>
      </c>
      <c r="L6254" s="34">
        <v>43512</v>
      </c>
      <c r="M6254" s="4">
        <v>261</v>
      </c>
      <c r="N6254" s="4">
        <v>11</v>
      </c>
      <c r="O6254" s="31">
        <v>0.41666666666666669</v>
      </c>
      <c r="P6254" s="35">
        <v>5.6999999999999993</v>
      </c>
      <c r="Q6254" s="36">
        <f t="shared" si="1177"/>
        <v>12</v>
      </c>
      <c r="R6254" s="4">
        <f t="shared" si="1178"/>
        <v>6.3000000000000007</v>
      </c>
      <c r="S6254" s="31">
        <f t="shared" si="1181"/>
        <v>0.28591435185185182</v>
      </c>
      <c r="T6254" s="31">
        <f t="shared" si="1182"/>
        <v>0.72222222222222221</v>
      </c>
      <c r="U6254" s="4">
        <f t="shared" si="1183"/>
        <v>6.3000000000000007</v>
      </c>
      <c r="V6254" s="4" t="str">
        <f t="shared" si="1184"/>
        <v/>
      </c>
      <c r="W6254" s="18" t="str">
        <f>IF(V6254="","",VLOOKUP(L6254,日射量と図３!$A$4:$C$368,3,TRUE)*238.85/100)</f>
        <v/>
      </c>
      <c r="X6254" s="4" t="str">
        <f t="shared" si="1185"/>
        <v/>
      </c>
      <c r="Y6254" s="4" t="str">
        <f t="shared" si="1186"/>
        <v/>
      </c>
      <c r="Z6254" s="4" t="str">
        <f t="shared" si="1187"/>
        <v/>
      </c>
      <c r="AA6254" s="4" t="str">
        <f>IF($V6254="","",IF(Y6254&lt;36,0,IF(AND(36&lt;=Y6254,Y6254&lt;71),VLOOKUP($W6254,日射量と図３!$E$6:$F$34,2,TRUE),IF(AND(71&lt;=Y6254,Y6254&lt;107),VLOOKUP($W6254,日射量と図３!$E$6:$G$34,3,TRUE),IF(AND(107&lt;=Y6254,Y6254&lt;143),VLOOKUP($W6254,日射量と図３!$E$6:$H$34,4,TRUE),VLOOKUP($W6254,日射量と図３!$E$6:$I$34,5,TRUE))))))</f>
        <v/>
      </c>
      <c r="AB6254" s="4" t="str">
        <f>IF($V6254="","",IF(Z6254&lt;36,0,IF(AND(36&lt;=Z6254,Z6254&lt;71),VLOOKUP($W6254,日射量と図３!$E$6:$F$34,2,TRUE),IF(AND(71&lt;=Z6254,Z6254&lt;107),VLOOKUP($W6254,日射量と図３!$E$6:$G$34,3,TRUE),IF(AND(107&lt;=Z6254,Z6254&lt;143),VLOOKUP($W6254,日射量と図３!$E$6:$H$34,4,TRUE),VLOOKUP($W6254,日射量と図３!$E$6:$I$34,5,TRUE))))))</f>
        <v/>
      </c>
      <c r="AC6254" s="382" t="str">
        <f t="shared" si="1179"/>
        <v/>
      </c>
      <c r="AD6254" s="382" t="str">
        <f t="shared" si="1180"/>
        <v/>
      </c>
    </row>
    <row r="6255" spans="11:30">
      <c r="K6255" s="4">
        <f t="shared" si="1176"/>
        <v>2</v>
      </c>
      <c r="L6255" s="34">
        <v>43512</v>
      </c>
      <c r="M6255" s="4">
        <v>261</v>
      </c>
      <c r="N6255" s="4">
        <v>12</v>
      </c>
      <c r="O6255" s="31">
        <v>0.45833333333333331</v>
      </c>
      <c r="P6255" s="35">
        <v>6.55</v>
      </c>
      <c r="Q6255" s="36">
        <f t="shared" si="1177"/>
        <v>12</v>
      </c>
      <c r="R6255" s="4">
        <f t="shared" si="1178"/>
        <v>5.45</v>
      </c>
      <c r="S6255" s="31">
        <f t="shared" si="1181"/>
        <v>0.28591435185185182</v>
      </c>
      <c r="T6255" s="31">
        <f t="shared" si="1182"/>
        <v>0.72222222222222221</v>
      </c>
      <c r="U6255" s="4">
        <f t="shared" si="1183"/>
        <v>5.45</v>
      </c>
      <c r="V6255" s="4" t="str">
        <f t="shared" si="1184"/>
        <v/>
      </c>
      <c r="W6255" s="18" t="str">
        <f>IF(V6255="","",VLOOKUP(L6255,日射量と図３!$A$4:$C$368,3,TRUE)*238.85/100)</f>
        <v/>
      </c>
      <c r="X6255" s="4" t="str">
        <f t="shared" si="1185"/>
        <v/>
      </c>
      <c r="Y6255" s="4" t="str">
        <f t="shared" si="1186"/>
        <v/>
      </c>
      <c r="Z6255" s="4" t="str">
        <f t="shared" si="1187"/>
        <v/>
      </c>
      <c r="AA6255" s="4" t="str">
        <f>IF($V6255="","",IF(Y6255&lt;36,0,IF(AND(36&lt;=Y6255,Y6255&lt;71),VLOOKUP($W6255,日射量と図３!$E$6:$F$34,2,TRUE),IF(AND(71&lt;=Y6255,Y6255&lt;107),VLOOKUP($W6255,日射量と図３!$E$6:$G$34,3,TRUE),IF(AND(107&lt;=Y6255,Y6255&lt;143),VLOOKUP($W6255,日射量と図３!$E$6:$H$34,4,TRUE),VLOOKUP($W6255,日射量と図３!$E$6:$I$34,5,TRUE))))))</f>
        <v/>
      </c>
      <c r="AB6255" s="4" t="str">
        <f>IF($V6255="","",IF(Z6255&lt;36,0,IF(AND(36&lt;=Z6255,Z6255&lt;71),VLOOKUP($W6255,日射量と図３!$E$6:$F$34,2,TRUE),IF(AND(71&lt;=Z6255,Z6255&lt;107),VLOOKUP($W6255,日射量と図３!$E$6:$G$34,3,TRUE),IF(AND(107&lt;=Z6255,Z6255&lt;143),VLOOKUP($W6255,日射量と図３!$E$6:$H$34,4,TRUE),VLOOKUP($W6255,日射量と図３!$E$6:$I$34,5,TRUE))))))</f>
        <v/>
      </c>
      <c r="AC6255" s="382" t="str">
        <f t="shared" si="1179"/>
        <v/>
      </c>
      <c r="AD6255" s="382" t="str">
        <f t="shared" si="1180"/>
        <v/>
      </c>
    </row>
    <row r="6256" spans="11:30">
      <c r="K6256" s="4">
        <f t="shared" si="1176"/>
        <v>2</v>
      </c>
      <c r="L6256" s="34">
        <v>43512</v>
      </c>
      <c r="M6256" s="4">
        <v>261</v>
      </c>
      <c r="N6256" s="4">
        <v>13</v>
      </c>
      <c r="O6256" s="31">
        <v>0.5</v>
      </c>
      <c r="P6256" s="35">
        <v>7.63</v>
      </c>
      <c r="Q6256" s="36">
        <f t="shared" si="1177"/>
        <v>12</v>
      </c>
      <c r="R6256" s="4">
        <f t="shared" si="1178"/>
        <v>4.37</v>
      </c>
      <c r="S6256" s="31">
        <f t="shared" si="1181"/>
        <v>0.28591435185185182</v>
      </c>
      <c r="T6256" s="31">
        <f t="shared" si="1182"/>
        <v>0.72222222222222221</v>
      </c>
      <c r="U6256" s="4">
        <f t="shared" si="1183"/>
        <v>4.37</v>
      </c>
      <c r="V6256" s="4" t="str">
        <f t="shared" si="1184"/>
        <v/>
      </c>
      <c r="W6256" s="18" t="str">
        <f>IF(V6256="","",VLOOKUP(L6256,日射量と図３!$A$4:$C$368,3,TRUE)*238.85/100)</f>
        <v/>
      </c>
      <c r="X6256" s="4" t="str">
        <f t="shared" si="1185"/>
        <v/>
      </c>
      <c r="Y6256" s="4" t="str">
        <f t="shared" si="1186"/>
        <v/>
      </c>
      <c r="Z6256" s="4" t="str">
        <f t="shared" si="1187"/>
        <v/>
      </c>
      <c r="AA6256" s="4" t="str">
        <f>IF($V6256="","",IF(Y6256&lt;36,0,IF(AND(36&lt;=Y6256,Y6256&lt;71),VLOOKUP($W6256,日射量と図３!$E$6:$F$34,2,TRUE),IF(AND(71&lt;=Y6256,Y6256&lt;107),VLOOKUP($W6256,日射量と図３!$E$6:$G$34,3,TRUE),IF(AND(107&lt;=Y6256,Y6256&lt;143),VLOOKUP($W6256,日射量と図３!$E$6:$H$34,4,TRUE),VLOOKUP($W6256,日射量と図３!$E$6:$I$34,5,TRUE))))))</f>
        <v/>
      </c>
      <c r="AB6256" s="4" t="str">
        <f>IF($V6256="","",IF(Z6256&lt;36,0,IF(AND(36&lt;=Z6256,Z6256&lt;71),VLOOKUP($W6256,日射量と図３!$E$6:$F$34,2,TRUE),IF(AND(71&lt;=Z6256,Z6256&lt;107),VLOOKUP($W6256,日射量と図３!$E$6:$G$34,3,TRUE),IF(AND(107&lt;=Z6256,Z6256&lt;143),VLOOKUP($W6256,日射量と図３!$E$6:$H$34,4,TRUE),VLOOKUP($W6256,日射量と図３!$E$6:$I$34,5,TRUE))))))</f>
        <v/>
      </c>
      <c r="AC6256" s="382" t="str">
        <f t="shared" si="1179"/>
        <v/>
      </c>
      <c r="AD6256" s="382" t="str">
        <f t="shared" si="1180"/>
        <v/>
      </c>
    </row>
    <row r="6257" spans="11:30">
      <c r="K6257" s="4">
        <f t="shared" si="1176"/>
        <v>2</v>
      </c>
      <c r="L6257" s="34">
        <v>43512</v>
      </c>
      <c r="M6257" s="4">
        <v>261</v>
      </c>
      <c r="N6257" s="4">
        <v>14</v>
      </c>
      <c r="O6257" s="31">
        <v>0.54166666666666663</v>
      </c>
      <c r="P6257" s="35">
        <v>8.5500000000000007</v>
      </c>
      <c r="Q6257" s="36">
        <f t="shared" si="1177"/>
        <v>12</v>
      </c>
      <c r="R6257" s="4">
        <f t="shared" si="1178"/>
        <v>3.4499999999999993</v>
      </c>
      <c r="S6257" s="31">
        <f t="shared" si="1181"/>
        <v>0.28591435185185182</v>
      </c>
      <c r="T6257" s="31">
        <f t="shared" si="1182"/>
        <v>0.72222222222222221</v>
      </c>
      <c r="U6257" s="4">
        <f t="shared" si="1183"/>
        <v>3.4499999999999993</v>
      </c>
      <c r="V6257" s="4" t="str">
        <f t="shared" si="1184"/>
        <v/>
      </c>
      <c r="W6257" s="18" t="str">
        <f>IF(V6257="","",VLOOKUP(L6257,日射量と図３!$A$4:$C$368,3,TRUE)*238.85/100)</f>
        <v/>
      </c>
      <c r="X6257" s="4" t="str">
        <f t="shared" si="1185"/>
        <v/>
      </c>
      <c r="Y6257" s="4" t="str">
        <f t="shared" si="1186"/>
        <v/>
      </c>
      <c r="Z6257" s="4" t="str">
        <f t="shared" si="1187"/>
        <v/>
      </c>
      <c r="AA6257" s="4" t="str">
        <f>IF($V6257="","",IF(Y6257&lt;36,0,IF(AND(36&lt;=Y6257,Y6257&lt;71),VLOOKUP($W6257,日射量と図３!$E$6:$F$34,2,TRUE),IF(AND(71&lt;=Y6257,Y6257&lt;107),VLOOKUP($W6257,日射量と図３!$E$6:$G$34,3,TRUE),IF(AND(107&lt;=Y6257,Y6257&lt;143),VLOOKUP($W6257,日射量と図３!$E$6:$H$34,4,TRUE),VLOOKUP($W6257,日射量と図３!$E$6:$I$34,5,TRUE))))))</f>
        <v/>
      </c>
      <c r="AB6257" s="4" t="str">
        <f>IF($V6257="","",IF(Z6257&lt;36,0,IF(AND(36&lt;=Z6257,Z6257&lt;71),VLOOKUP($W6257,日射量と図３!$E$6:$F$34,2,TRUE),IF(AND(71&lt;=Z6257,Z6257&lt;107),VLOOKUP($W6257,日射量と図３!$E$6:$G$34,3,TRUE),IF(AND(107&lt;=Z6257,Z6257&lt;143),VLOOKUP($W6257,日射量と図３!$E$6:$H$34,4,TRUE),VLOOKUP($W6257,日射量と図３!$E$6:$I$34,5,TRUE))))))</f>
        <v/>
      </c>
      <c r="AC6257" s="382" t="str">
        <f t="shared" si="1179"/>
        <v/>
      </c>
      <c r="AD6257" s="382" t="str">
        <f t="shared" si="1180"/>
        <v/>
      </c>
    </row>
    <row r="6258" spans="11:30">
      <c r="K6258" s="4">
        <f t="shared" si="1176"/>
        <v>2</v>
      </c>
      <c r="L6258" s="34">
        <v>43512</v>
      </c>
      <c r="M6258" s="4">
        <v>261</v>
      </c>
      <c r="N6258" s="4">
        <v>15</v>
      </c>
      <c r="O6258" s="31">
        <v>0.58333333333333337</v>
      </c>
      <c r="P6258" s="35">
        <v>9.24</v>
      </c>
      <c r="Q6258" s="36">
        <f t="shared" si="1177"/>
        <v>12</v>
      </c>
      <c r="R6258" s="4">
        <f t="shared" si="1178"/>
        <v>2.76</v>
      </c>
      <c r="S6258" s="31">
        <f t="shared" si="1181"/>
        <v>0.28591435185185182</v>
      </c>
      <c r="T6258" s="31">
        <f t="shared" si="1182"/>
        <v>0.72222222222222221</v>
      </c>
      <c r="U6258" s="4">
        <f t="shared" si="1183"/>
        <v>2.76</v>
      </c>
      <c r="V6258" s="4" t="str">
        <f t="shared" si="1184"/>
        <v/>
      </c>
      <c r="W6258" s="18" t="str">
        <f>IF(V6258="","",VLOOKUP(L6258,日射量と図３!$A$4:$C$368,3,TRUE)*238.85/100)</f>
        <v/>
      </c>
      <c r="X6258" s="4" t="str">
        <f t="shared" si="1185"/>
        <v/>
      </c>
      <c r="Y6258" s="4" t="str">
        <f t="shared" si="1186"/>
        <v/>
      </c>
      <c r="Z6258" s="4" t="str">
        <f t="shared" si="1187"/>
        <v/>
      </c>
      <c r="AA6258" s="4" t="str">
        <f>IF($V6258="","",IF(Y6258&lt;36,0,IF(AND(36&lt;=Y6258,Y6258&lt;71),VLOOKUP($W6258,日射量と図３!$E$6:$F$34,2,TRUE),IF(AND(71&lt;=Y6258,Y6258&lt;107),VLOOKUP($W6258,日射量と図３!$E$6:$G$34,3,TRUE),IF(AND(107&lt;=Y6258,Y6258&lt;143),VLOOKUP($W6258,日射量と図３!$E$6:$H$34,4,TRUE),VLOOKUP($W6258,日射量と図３!$E$6:$I$34,5,TRUE))))))</f>
        <v/>
      </c>
      <c r="AB6258" s="4" t="str">
        <f>IF($V6258="","",IF(Z6258&lt;36,0,IF(AND(36&lt;=Z6258,Z6258&lt;71),VLOOKUP($W6258,日射量と図３!$E$6:$F$34,2,TRUE),IF(AND(71&lt;=Z6258,Z6258&lt;107),VLOOKUP($W6258,日射量と図３!$E$6:$G$34,3,TRUE),IF(AND(107&lt;=Z6258,Z6258&lt;143),VLOOKUP($W6258,日射量と図３!$E$6:$H$34,4,TRUE),VLOOKUP($W6258,日射量と図３!$E$6:$I$34,5,TRUE))))))</f>
        <v/>
      </c>
      <c r="AC6258" s="382" t="str">
        <f t="shared" si="1179"/>
        <v/>
      </c>
      <c r="AD6258" s="382" t="str">
        <f t="shared" si="1180"/>
        <v/>
      </c>
    </row>
    <row r="6259" spans="11:30">
      <c r="K6259" s="4">
        <f t="shared" si="1176"/>
        <v>2</v>
      </c>
      <c r="L6259" s="34">
        <v>43512</v>
      </c>
      <c r="M6259" s="4">
        <v>261</v>
      </c>
      <c r="N6259" s="4">
        <v>16</v>
      </c>
      <c r="O6259" s="31">
        <v>0.625</v>
      </c>
      <c r="P6259" s="35">
        <v>9.27</v>
      </c>
      <c r="Q6259" s="36">
        <f t="shared" si="1177"/>
        <v>16</v>
      </c>
      <c r="R6259" s="4">
        <f t="shared" si="1178"/>
        <v>6.73</v>
      </c>
      <c r="S6259" s="31">
        <f t="shared" si="1181"/>
        <v>0.28591435185185182</v>
      </c>
      <c r="T6259" s="31">
        <f t="shared" si="1182"/>
        <v>0.72222222222222221</v>
      </c>
      <c r="U6259" s="4">
        <f t="shared" si="1183"/>
        <v>6.73</v>
      </c>
      <c r="V6259" s="4" t="str">
        <f t="shared" si="1184"/>
        <v/>
      </c>
      <c r="W6259" s="18" t="str">
        <f>IF(V6259="","",VLOOKUP(L6259,日射量と図３!$A$4:$C$368,3,TRUE)*238.85/100)</f>
        <v/>
      </c>
      <c r="X6259" s="4" t="str">
        <f t="shared" si="1185"/>
        <v/>
      </c>
      <c r="Y6259" s="4" t="str">
        <f t="shared" si="1186"/>
        <v/>
      </c>
      <c r="Z6259" s="4" t="str">
        <f t="shared" si="1187"/>
        <v/>
      </c>
      <c r="AA6259" s="4" t="str">
        <f>IF($V6259="","",IF(Y6259&lt;36,0,IF(AND(36&lt;=Y6259,Y6259&lt;71),VLOOKUP($W6259,日射量と図３!$E$6:$F$34,2,TRUE),IF(AND(71&lt;=Y6259,Y6259&lt;107),VLOOKUP($W6259,日射量と図３!$E$6:$G$34,3,TRUE),IF(AND(107&lt;=Y6259,Y6259&lt;143),VLOOKUP($W6259,日射量と図３!$E$6:$H$34,4,TRUE),VLOOKUP($W6259,日射量と図３!$E$6:$I$34,5,TRUE))))))</f>
        <v/>
      </c>
      <c r="AB6259" s="4" t="str">
        <f>IF($V6259="","",IF(Z6259&lt;36,0,IF(AND(36&lt;=Z6259,Z6259&lt;71),VLOOKUP($W6259,日射量と図３!$E$6:$F$34,2,TRUE),IF(AND(71&lt;=Z6259,Z6259&lt;107),VLOOKUP($W6259,日射量と図３!$E$6:$G$34,3,TRUE),IF(AND(107&lt;=Z6259,Z6259&lt;143),VLOOKUP($W6259,日射量と図３!$E$6:$H$34,4,TRUE),VLOOKUP($W6259,日射量と図３!$E$6:$I$34,5,TRUE))))))</f>
        <v/>
      </c>
      <c r="AC6259" s="382" t="str">
        <f t="shared" si="1179"/>
        <v/>
      </c>
      <c r="AD6259" s="382" t="str">
        <f t="shared" si="1180"/>
        <v/>
      </c>
    </row>
    <row r="6260" spans="11:30">
      <c r="K6260" s="4">
        <f t="shared" si="1176"/>
        <v>2</v>
      </c>
      <c r="L6260" s="34">
        <v>43512</v>
      </c>
      <c r="M6260" s="4">
        <v>261</v>
      </c>
      <c r="N6260" s="4">
        <v>17</v>
      </c>
      <c r="O6260" s="31">
        <v>0.66666666666666663</v>
      </c>
      <c r="P6260" s="35">
        <v>8.8699999999999992</v>
      </c>
      <c r="Q6260" s="36">
        <f t="shared" si="1177"/>
        <v>16</v>
      </c>
      <c r="R6260" s="4">
        <f t="shared" si="1178"/>
        <v>7.1300000000000008</v>
      </c>
      <c r="S6260" s="31">
        <f t="shared" si="1181"/>
        <v>0.28591435185185182</v>
      </c>
      <c r="T6260" s="31">
        <f t="shared" si="1182"/>
        <v>0.72222222222222221</v>
      </c>
      <c r="U6260" s="4">
        <f t="shared" si="1183"/>
        <v>7.1300000000000008</v>
      </c>
      <c r="V6260" s="4" t="str">
        <f t="shared" si="1184"/>
        <v/>
      </c>
      <c r="W6260" s="18" t="str">
        <f>IF(V6260="","",VLOOKUP(L6260,日射量と図３!$A$4:$C$368,3,TRUE)*238.85/100)</f>
        <v/>
      </c>
      <c r="X6260" s="4" t="str">
        <f t="shared" si="1185"/>
        <v/>
      </c>
      <c r="Y6260" s="4" t="str">
        <f t="shared" si="1186"/>
        <v/>
      </c>
      <c r="Z6260" s="4" t="str">
        <f t="shared" si="1187"/>
        <v/>
      </c>
      <c r="AA6260" s="4" t="str">
        <f>IF($V6260="","",IF(Y6260&lt;36,0,IF(AND(36&lt;=Y6260,Y6260&lt;71),VLOOKUP($W6260,日射量と図３!$E$6:$F$34,2,TRUE),IF(AND(71&lt;=Y6260,Y6260&lt;107),VLOOKUP($W6260,日射量と図３!$E$6:$G$34,3,TRUE),IF(AND(107&lt;=Y6260,Y6260&lt;143),VLOOKUP($W6260,日射量と図３!$E$6:$H$34,4,TRUE),VLOOKUP($W6260,日射量と図３!$E$6:$I$34,5,TRUE))))))</f>
        <v/>
      </c>
      <c r="AB6260" s="4" t="str">
        <f>IF($V6260="","",IF(Z6260&lt;36,0,IF(AND(36&lt;=Z6260,Z6260&lt;71),VLOOKUP($W6260,日射量と図３!$E$6:$F$34,2,TRUE),IF(AND(71&lt;=Z6260,Z6260&lt;107),VLOOKUP($W6260,日射量と図３!$E$6:$G$34,3,TRUE),IF(AND(107&lt;=Z6260,Z6260&lt;143),VLOOKUP($W6260,日射量と図３!$E$6:$H$34,4,TRUE),VLOOKUP($W6260,日射量と図３!$E$6:$I$34,5,TRUE))))))</f>
        <v/>
      </c>
      <c r="AC6260" s="382" t="str">
        <f t="shared" si="1179"/>
        <v/>
      </c>
      <c r="AD6260" s="382" t="str">
        <f t="shared" si="1180"/>
        <v/>
      </c>
    </row>
    <row r="6261" spans="11:30">
      <c r="K6261" s="4">
        <f t="shared" si="1176"/>
        <v>2</v>
      </c>
      <c r="L6261" s="34">
        <v>43512</v>
      </c>
      <c r="M6261" s="4">
        <v>261</v>
      </c>
      <c r="N6261" s="4">
        <v>18</v>
      </c>
      <c r="O6261" s="31">
        <v>0.70833333333333337</v>
      </c>
      <c r="P6261" s="35">
        <v>8.0500000000000007</v>
      </c>
      <c r="Q6261" s="36">
        <f t="shared" si="1177"/>
        <v>16</v>
      </c>
      <c r="R6261" s="4">
        <f t="shared" si="1178"/>
        <v>7.9499999999999993</v>
      </c>
      <c r="S6261" s="31">
        <f t="shared" si="1181"/>
        <v>0.28591435185185182</v>
      </c>
      <c r="T6261" s="31">
        <f t="shared" si="1182"/>
        <v>0.72222222222222221</v>
      </c>
      <c r="U6261" s="4">
        <f t="shared" si="1183"/>
        <v>7.9499999999999993</v>
      </c>
      <c r="V6261" s="4" t="str">
        <f t="shared" si="1184"/>
        <v/>
      </c>
      <c r="W6261" s="18" t="str">
        <f>IF(V6261="","",VLOOKUP(L6261,日射量と図３!$A$4:$C$368,3,TRUE)*238.85/100)</f>
        <v/>
      </c>
      <c r="X6261" s="4" t="str">
        <f t="shared" si="1185"/>
        <v/>
      </c>
      <c r="Y6261" s="4" t="str">
        <f t="shared" si="1186"/>
        <v/>
      </c>
      <c r="Z6261" s="4" t="str">
        <f t="shared" si="1187"/>
        <v/>
      </c>
      <c r="AA6261" s="4" t="str">
        <f>IF($V6261="","",IF(Y6261&lt;36,0,IF(AND(36&lt;=Y6261,Y6261&lt;71),VLOOKUP($W6261,日射量と図３!$E$6:$F$34,2,TRUE),IF(AND(71&lt;=Y6261,Y6261&lt;107),VLOOKUP($W6261,日射量と図３!$E$6:$G$34,3,TRUE),IF(AND(107&lt;=Y6261,Y6261&lt;143),VLOOKUP($W6261,日射量と図３!$E$6:$H$34,4,TRUE),VLOOKUP($W6261,日射量と図３!$E$6:$I$34,5,TRUE))))))</f>
        <v/>
      </c>
      <c r="AB6261" s="4" t="str">
        <f>IF($V6261="","",IF(Z6261&lt;36,0,IF(AND(36&lt;=Z6261,Z6261&lt;71),VLOOKUP($W6261,日射量と図３!$E$6:$F$34,2,TRUE),IF(AND(71&lt;=Z6261,Z6261&lt;107),VLOOKUP($W6261,日射量と図３!$E$6:$G$34,3,TRUE),IF(AND(107&lt;=Z6261,Z6261&lt;143),VLOOKUP($W6261,日射量と図３!$E$6:$H$34,4,TRUE),VLOOKUP($W6261,日射量と図３!$E$6:$I$34,5,TRUE))))))</f>
        <v/>
      </c>
      <c r="AC6261" s="382" t="str">
        <f t="shared" si="1179"/>
        <v/>
      </c>
      <c r="AD6261" s="382" t="str">
        <f t="shared" si="1180"/>
        <v/>
      </c>
    </row>
    <row r="6262" spans="11:30">
      <c r="K6262" s="4">
        <f t="shared" si="1176"/>
        <v>2</v>
      </c>
      <c r="L6262" s="34">
        <v>43512</v>
      </c>
      <c r="M6262" s="4">
        <v>261</v>
      </c>
      <c r="N6262" s="4">
        <v>19</v>
      </c>
      <c r="O6262" s="31">
        <v>0.75</v>
      </c>
      <c r="P6262" s="35">
        <v>6.87</v>
      </c>
      <c r="Q6262" s="36">
        <f t="shared" si="1177"/>
        <v>16</v>
      </c>
      <c r="R6262" s="4">
        <f t="shared" si="1178"/>
        <v>9.129999999999999</v>
      </c>
      <c r="S6262" s="31">
        <f t="shared" si="1181"/>
        <v>0.28591435185185182</v>
      </c>
      <c r="T6262" s="31">
        <f t="shared" si="1182"/>
        <v>0.72222222222222221</v>
      </c>
      <c r="U6262" s="4">
        <f t="shared" si="1183"/>
        <v>0</v>
      </c>
      <c r="V6262" s="4" t="str">
        <f t="shared" si="1184"/>
        <v/>
      </c>
      <c r="W6262" s="18" t="str">
        <f>IF(V6262="","",VLOOKUP(L6262,日射量と図３!$A$4:$C$368,3,TRUE)*238.85/100)</f>
        <v/>
      </c>
      <c r="X6262" s="4" t="str">
        <f t="shared" si="1185"/>
        <v/>
      </c>
      <c r="Y6262" s="4" t="str">
        <f t="shared" si="1186"/>
        <v/>
      </c>
      <c r="Z6262" s="4" t="str">
        <f t="shared" si="1187"/>
        <v/>
      </c>
      <c r="AA6262" s="4" t="str">
        <f>IF($V6262="","",IF(Y6262&lt;36,0,IF(AND(36&lt;=Y6262,Y6262&lt;71),VLOOKUP($W6262,日射量と図３!$E$6:$F$34,2,TRUE),IF(AND(71&lt;=Y6262,Y6262&lt;107),VLOOKUP($W6262,日射量と図３!$E$6:$G$34,3,TRUE),IF(AND(107&lt;=Y6262,Y6262&lt;143),VLOOKUP($W6262,日射量と図３!$E$6:$H$34,4,TRUE),VLOOKUP($W6262,日射量と図３!$E$6:$I$34,5,TRUE))))))</f>
        <v/>
      </c>
      <c r="AB6262" s="4" t="str">
        <f>IF($V6262="","",IF(Z6262&lt;36,0,IF(AND(36&lt;=Z6262,Z6262&lt;71),VLOOKUP($W6262,日射量と図３!$E$6:$F$34,2,TRUE),IF(AND(71&lt;=Z6262,Z6262&lt;107),VLOOKUP($W6262,日射量と図３!$E$6:$G$34,3,TRUE),IF(AND(107&lt;=Z6262,Z6262&lt;143),VLOOKUP($W6262,日射量と図３!$E$6:$H$34,4,TRUE),VLOOKUP($W6262,日射量と図３!$E$6:$I$34,5,TRUE))))))</f>
        <v/>
      </c>
      <c r="AC6262" s="382" t="str">
        <f t="shared" si="1179"/>
        <v/>
      </c>
      <c r="AD6262" s="382" t="str">
        <f t="shared" si="1180"/>
        <v/>
      </c>
    </row>
    <row r="6263" spans="11:30">
      <c r="K6263" s="4">
        <f t="shared" si="1176"/>
        <v>2</v>
      </c>
      <c r="L6263" s="34">
        <v>43512</v>
      </c>
      <c r="M6263" s="4">
        <v>261</v>
      </c>
      <c r="N6263" s="4">
        <v>20</v>
      </c>
      <c r="O6263" s="31">
        <v>0.79166666666666663</v>
      </c>
      <c r="P6263" s="35">
        <v>6.2200000000000006</v>
      </c>
      <c r="Q6263" s="36">
        <f t="shared" si="1177"/>
        <v>16</v>
      </c>
      <c r="R6263" s="4">
        <f t="shared" si="1178"/>
        <v>9.7799999999999994</v>
      </c>
      <c r="S6263" s="31">
        <f t="shared" si="1181"/>
        <v>0.28591435185185182</v>
      </c>
      <c r="T6263" s="31">
        <f t="shared" si="1182"/>
        <v>0.72222222222222221</v>
      </c>
      <c r="U6263" s="4">
        <f t="shared" si="1183"/>
        <v>0</v>
      </c>
      <c r="V6263" s="4" t="str">
        <f t="shared" si="1184"/>
        <v/>
      </c>
      <c r="W6263" s="18" t="str">
        <f>IF(V6263="","",VLOOKUP(L6263,日射量と図３!$A$4:$C$368,3,TRUE)*238.85/100)</f>
        <v/>
      </c>
      <c r="X6263" s="4" t="str">
        <f t="shared" si="1185"/>
        <v/>
      </c>
      <c r="Y6263" s="4" t="str">
        <f t="shared" si="1186"/>
        <v/>
      </c>
      <c r="Z6263" s="4" t="str">
        <f t="shared" si="1187"/>
        <v/>
      </c>
      <c r="AA6263" s="4" t="str">
        <f>IF($V6263="","",IF(Y6263&lt;36,0,IF(AND(36&lt;=Y6263,Y6263&lt;71),VLOOKUP($W6263,日射量と図３!$E$6:$F$34,2,TRUE),IF(AND(71&lt;=Y6263,Y6263&lt;107),VLOOKUP($W6263,日射量と図３!$E$6:$G$34,3,TRUE),IF(AND(107&lt;=Y6263,Y6263&lt;143),VLOOKUP($W6263,日射量と図３!$E$6:$H$34,4,TRUE),VLOOKUP($W6263,日射量と図３!$E$6:$I$34,5,TRUE))))))</f>
        <v/>
      </c>
      <c r="AB6263" s="4" t="str">
        <f>IF($V6263="","",IF(Z6263&lt;36,0,IF(AND(36&lt;=Z6263,Z6263&lt;71),VLOOKUP($W6263,日射量と図３!$E$6:$F$34,2,TRUE),IF(AND(71&lt;=Z6263,Z6263&lt;107),VLOOKUP($W6263,日射量と図３!$E$6:$G$34,3,TRUE),IF(AND(107&lt;=Z6263,Z6263&lt;143),VLOOKUP($W6263,日射量と図３!$E$6:$H$34,4,TRUE),VLOOKUP($W6263,日射量と図３!$E$6:$I$34,5,TRUE))))))</f>
        <v/>
      </c>
      <c r="AC6263" s="382" t="str">
        <f t="shared" si="1179"/>
        <v/>
      </c>
      <c r="AD6263" s="382" t="str">
        <f t="shared" si="1180"/>
        <v/>
      </c>
    </row>
    <row r="6264" spans="11:30">
      <c r="K6264" s="4">
        <f t="shared" si="1176"/>
        <v>2</v>
      </c>
      <c r="L6264" s="34">
        <v>43512</v>
      </c>
      <c r="M6264" s="4">
        <v>261</v>
      </c>
      <c r="N6264" s="4">
        <v>21</v>
      </c>
      <c r="O6264" s="31">
        <v>0.83333333333333337</v>
      </c>
      <c r="P6264" s="35">
        <v>5.5</v>
      </c>
      <c r="Q6264" s="36">
        <f t="shared" si="1177"/>
        <v>16</v>
      </c>
      <c r="R6264" s="4">
        <f t="shared" si="1178"/>
        <v>10.5</v>
      </c>
      <c r="S6264" s="31">
        <f t="shared" si="1181"/>
        <v>0.28591435185185182</v>
      </c>
      <c r="T6264" s="31">
        <f t="shared" si="1182"/>
        <v>0.72222222222222221</v>
      </c>
      <c r="U6264" s="4">
        <f t="shared" si="1183"/>
        <v>0</v>
      </c>
      <c r="V6264" s="4" t="str">
        <f t="shared" si="1184"/>
        <v/>
      </c>
      <c r="W6264" s="18" t="str">
        <f>IF(V6264="","",VLOOKUP(L6264,日射量と図３!$A$4:$C$368,3,TRUE)*238.85/100)</f>
        <v/>
      </c>
      <c r="X6264" s="4" t="str">
        <f t="shared" si="1185"/>
        <v/>
      </c>
      <c r="Y6264" s="4" t="str">
        <f t="shared" si="1186"/>
        <v/>
      </c>
      <c r="Z6264" s="4" t="str">
        <f t="shared" si="1187"/>
        <v/>
      </c>
      <c r="AA6264" s="4" t="str">
        <f>IF($V6264="","",IF(Y6264&lt;36,0,IF(AND(36&lt;=Y6264,Y6264&lt;71),VLOOKUP($W6264,日射量と図３!$E$6:$F$34,2,TRUE),IF(AND(71&lt;=Y6264,Y6264&lt;107),VLOOKUP($W6264,日射量と図３!$E$6:$G$34,3,TRUE),IF(AND(107&lt;=Y6264,Y6264&lt;143),VLOOKUP($W6264,日射量と図３!$E$6:$H$34,4,TRUE),VLOOKUP($W6264,日射量と図３!$E$6:$I$34,5,TRUE))))))</f>
        <v/>
      </c>
      <c r="AB6264" s="4" t="str">
        <f>IF($V6264="","",IF(Z6264&lt;36,0,IF(AND(36&lt;=Z6264,Z6264&lt;71),VLOOKUP($W6264,日射量と図３!$E$6:$F$34,2,TRUE),IF(AND(71&lt;=Z6264,Z6264&lt;107),VLOOKUP($W6264,日射量と図３!$E$6:$G$34,3,TRUE),IF(AND(107&lt;=Z6264,Z6264&lt;143),VLOOKUP($W6264,日射量と図３!$E$6:$H$34,4,TRUE),VLOOKUP($W6264,日射量と図３!$E$6:$I$34,5,TRUE))))))</f>
        <v/>
      </c>
      <c r="AC6264" s="382" t="str">
        <f t="shared" si="1179"/>
        <v/>
      </c>
      <c r="AD6264" s="382" t="str">
        <f t="shared" si="1180"/>
        <v/>
      </c>
    </row>
    <row r="6265" spans="11:30">
      <c r="K6265" s="4">
        <f t="shared" si="1176"/>
        <v>2</v>
      </c>
      <c r="L6265" s="34">
        <v>43512</v>
      </c>
      <c r="M6265" s="4">
        <v>261</v>
      </c>
      <c r="N6265" s="4">
        <v>22</v>
      </c>
      <c r="O6265" s="31">
        <v>0.875</v>
      </c>
      <c r="P6265" s="35">
        <v>4.84</v>
      </c>
      <c r="Q6265" s="36">
        <f t="shared" si="1177"/>
        <v>16</v>
      </c>
      <c r="R6265" s="4">
        <f t="shared" si="1178"/>
        <v>11.16</v>
      </c>
      <c r="S6265" s="31">
        <f t="shared" si="1181"/>
        <v>0.28591435185185182</v>
      </c>
      <c r="T6265" s="31">
        <f t="shared" si="1182"/>
        <v>0.72222222222222221</v>
      </c>
      <c r="U6265" s="4">
        <f t="shared" si="1183"/>
        <v>0</v>
      </c>
      <c r="V6265" s="4" t="str">
        <f t="shared" si="1184"/>
        <v/>
      </c>
      <c r="W6265" s="18" t="str">
        <f>IF(V6265="","",VLOOKUP(L6265,日射量と図３!$A$4:$C$368,3,TRUE)*238.85/100)</f>
        <v/>
      </c>
      <c r="X6265" s="4" t="str">
        <f t="shared" si="1185"/>
        <v/>
      </c>
      <c r="Y6265" s="4" t="str">
        <f t="shared" si="1186"/>
        <v/>
      </c>
      <c r="Z6265" s="4" t="str">
        <f t="shared" si="1187"/>
        <v/>
      </c>
      <c r="AA6265" s="4" t="str">
        <f>IF($V6265="","",IF(Y6265&lt;36,0,IF(AND(36&lt;=Y6265,Y6265&lt;71),VLOOKUP($W6265,日射量と図３!$E$6:$F$34,2,TRUE),IF(AND(71&lt;=Y6265,Y6265&lt;107),VLOOKUP($W6265,日射量と図３!$E$6:$G$34,3,TRUE),IF(AND(107&lt;=Y6265,Y6265&lt;143),VLOOKUP($W6265,日射量と図３!$E$6:$H$34,4,TRUE),VLOOKUP($W6265,日射量と図３!$E$6:$I$34,5,TRUE))))))</f>
        <v/>
      </c>
      <c r="AB6265" s="4" t="str">
        <f>IF($V6265="","",IF(Z6265&lt;36,0,IF(AND(36&lt;=Z6265,Z6265&lt;71),VLOOKUP($W6265,日射量と図３!$E$6:$F$34,2,TRUE),IF(AND(71&lt;=Z6265,Z6265&lt;107),VLOOKUP($W6265,日射量と図３!$E$6:$G$34,3,TRUE),IF(AND(107&lt;=Z6265,Z6265&lt;143),VLOOKUP($W6265,日射量と図３!$E$6:$H$34,4,TRUE),VLOOKUP($W6265,日射量と図３!$E$6:$I$34,5,TRUE))))))</f>
        <v/>
      </c>
      <c r="AC6265" s="382" t="str">
        <f t="shared" si="1179"/>
        <v/>
      </c>
      <c r="AD6265" s="382" t="str">
        <f t="shared" si="1180"/>
        <v/>
      </c>
    </row>
    <row r="6266" spans="11:30">
      <c r="K6266" s="4">
        <f t="shared" si="1176"/>
        <v>2</v>
      </c>
      <c r="L6266" s="34">
        <v>43512</v>
      </c>
      <c r="M6266" s="4">
        <v>261</v>
      </c>
      <c r="N6266" s="4">
        <v>23</v>
      </c>
      <c r="O6266" s="31">
        <v>0.91666666666666663</v>
      </c>
      <c r="P6266" s="35">
        <v>4.46</v>
      </c>
      <c r="Q6266" s="36">
        <f t="shared" si="1177"/>
        <v>13</v>
      </c>
      <c r="R6266" s="4">
        <f t="shared" si="1178"/>
        <v>8.5399999999999991</v>
      </c>
      <c r="S6266" s="31">
        <f t="shared" si="1181"/>
        <v>0.28591435185185182</v>
      </c>
      <c r="T6266" s="31">
        <f t="shared" si="1182"/>
        <v>0.72222222222222221</v>
      </c>
      <c r="U6266" s="4">
        <f t="shared" si="1183"/>
        <v>0</v>
      </c>
      <c r="V6266" s="4" t="str">
        <f t="shared" si="1184"/>
        <v/>
      </c>
      <c r="W6266" s="18" t="str">
        <f>IF(V6266="","",VLOOKUP(L6266,日射量と図３!$A$4:$C$368,3,TRUE)*238.85/100)</f>
        <v/>
      </c>
      <c r="X6266" s="4" t="str">
        <f t="shared" si="1185"/>
        <v/>
      </c>
      <c r="Y6266" s="4" t="str">
        <f t="shared" si="1186"/>
        <v/>
      </c>
      <c r="Z6266" s="4" t="str">
        <f t="shared" si="1187"/>
        <v/>
      </c>
      <c r="AA6266" s="4" t="str">
        <f>IF($V6266="","",IF(Y6266&lt;36,0,IF(AND(36&lt;=Y6266,Y6266&lt;71),VLOOKUP($W6266,日射量と図３!$E$6:$F$34,2,TRUE),IF(AND(71&lt;=Y6266,Y6266&lt;107),VLOOKUP($W6266,日射量と図３!$E$6:$G$34,3,TRUE),IF(AND(107&lt;=Y6266,Y6266&lt;143),VLOOKUP($W6266,日射量と図３!$E$6:$H$34,4,TRUE),VLOOKUP($W6266,日射量と図３!$E$6:$I$34,5,TRUE))))))</f>
        <v/>
      </c>
      <c r="AB6266" s="4" t="str">
        <f>IF($V6266="","",IF(Z6266&lt;36,0,IF(AND(36&lt;=Z6266,Z6266&lt;71),VLOOKUP($W6266,日射量と図３!$E$6:$F$34,2,TRUE),IF(AND(71&lt;=Z6266,Z6266&lt;107),VLOOKUP($W6266,日射量と図３!$E$6:$G$34,3,TRUE),IF(AND(107&lt;=Z6266,Z6266&lt;143),VLOOKUP($W6266,日射量と図３!$E$6:$H$34,4,TRUE),VLOOKUP($W6266,日射量と図３!$E$6:$I$34,5,TRUE))))))</f>
        <v/>
      </c>
      <c r="AC6266" s="382" t="str">
        <f t="shared" si="1179"/>
        <v/>
      </c>
      <c r="AD6266" s="382" t="str">
        <f t="shared" si="1180"/>
        <v/>
      </c>
    </row>
    <row r="6267" spans="11:30">
      <c r="K6267" s="4">
        <f t="shared" si="1176"/>
        <v>2</v>
      </c>
      <c r="L6267" s="34">
        <v>43512</v>
      </c>
      <c r="M6267" s="4">
        <v>261</v>
      </c>
      <c r="N6267" s="4">
        <v>24</v>
      </c>
      <c r="O6267" s="31">
        <v>0.95833333333333337</v>
      </c>
      <c r="P6267" s="35">
        <v>4.09</v>
      </c>
      <c r="Q6267" s="36">
        <f t="shared" si="1177"/>
        <v>13</v>
      </c>
      <c r="R6267" s="4">
        <f t="shared" si="1178"/>
        <v>8.91</v>
      </c>
      <c r="S6267" s="31">
        <f t="shared" si="1181"/>
        <v>0.28591435185185182</v>
      </c>
      <c r="T6267" s="31">
        <f t="shared" si="1182"/>
        <v>0.72222222222222221</v>
      </c>
      <c r="U6267" s="4">
        <f t="shared" si="1183"/>
        <v>0</v>
      </c>
      <c r="V6267" s="4" t="str">
        <f t="shared" si="1184"/>
        <v/>
      </c>
      <c r="W6267" s="18" t="str">
        <f>IF(V6267="","",VLOOKUP(L6267,日射量と図３!$A$4:$C$368,3,TRUE)*238.85/100)</f>
        <v/>
      </c>
      <c r="X6267" s="4" t="str">
        <f t="shared" si="1185"/>
        <v/>
      </c>
      <c r="Y6267" s="4" t="str">
        <f t="shared" si="1186"/>
        <v/>
      </c>
      <c r="Z6267" s="4" t="str">
        <f t="shared" si="1187"/>
        <v/>
      </c>
      <c r="AA6267" s="4" t="str">
        <f>IF($V6267="","",IF(Y6267&lt;36,0,IF(AND(36&lt;=Y6267,Y6267&lt;71),VLOOKUP($W6267,日射量と図３!$E$6:$F$34,2,TRUE),IF(AND(71&lt;=Y6267,Y6267&lt;107),VLOOKUP($W6267,日射量と図３!$E$6:$G$34,3,TRUE),IF(AND(107&lt;=Y6267,Y6267&lt;143),VLOOKUP($W6267,日射量と図３!$E$6:$H$34,4,TRUE),VLOOKUP($W6267,日射量と図３!$E$6:$I$34,5,TRUE))))))</f>
        <v/>
      </c>
      <c r="AB6267" s="4" t="str">
        <f>IF($V6267="","",IF(Z6267&lt;36,0,IF(AND(36&lt;=Z6267,Z6267&lt;71),VLOOKUP($W6267,日射量と図３!$E$6:$F$34,2,TRUE),IF(AND(71&lt;=Z6267,Z6267&lt;107),VLOOKUP($W6267,日射量と図３!$E$6:$G$34,3,TRUE),IF(AND(107&lt;=Z6267,Z6267&lt;143),VLOOKUP($W6267,日射量と図３!$E$6:$H$34,4,TRUE),VLOOKUP($W6267,日射量と図３!$E$6:$I$34,5,TRUE))))))</f>
        <v/>
      </c>
      <c r="AC6267" s="382" t="str">
        <f t="shared" si="1179"/>
        <v/>
      </c>
      <c r="AD6267" s="382" t="str">
        <f t="shared" si="1180"/>
        <v/>
      </c>
    </row>
    <row r="6268" spans="11:30">
      <c r="K6268" s="4">
        <f t="shared" si="1176"/>
        <v>2</v>
      </c>
      <c r="L6268" s="34">
        <v>43513</v>
      </c>
      <c r="M6268" s="4">
        <v>262</v>
      </c>
      <c r="N6268" s="4">
        <v>1</v>
      </c>
      <c r="O6268" s="31">
        <v>0</v>
      </c>
      <c r="P6268" s="35">
        <v>3.4699999999999998</v>
      </c>
      <c r="Q6268" s="36">
        <f t="shared" si="1177"/>
        <v>13</v>
      </c>
      <c r="R6268" s="4">
        <f t="shared" si="1178"/>
        <v>9.5300000000000011</v>
      </c>
      <c r="S6268" s="31">
        <f t="shared" si="1181"/>
        <v>0.28591435185185182</v>
      </c>
      <c r="T6268" s="31">
        <f t="shared" si="1182"/>
        <v>0.72222222222222221</v>
      </c>
      <c r="U6268" s="4">
        <f t="shared" si="1183"/>
        <v>0</v>
      </c>
      <c r="V6268" s="4">
        <f t="shared" si="1184"/>
        <v>79.789999999999992</v>
      </c>
      <c r="W6268" s="18">
        <f>IF(V6268="","",VLOOKUP(L6268,日射量と図３!$A$4:$C$368,3,TRUE)*238.85/100)</f>
        <v>26.273499999999999</v>
      </c>
      <c r="X6268" s="4">
        <f t="shared" si="1185"/>
        <v>10</v>
      </c>
      <c r="Y6268" s="4">
        <f t="shared" si="1186"/>
        <v>49.883511149999983</v>
      </c>
      <c r="Z6268" s="4">
        <f t="shared" si="1187"/>
        <v>56.23232165999999</v>
      </c>
      <c r="AA6268" s="4">
        <f>IF($V6268="","",IF(Y6268&lt;36,0,IF(AND(36&lt;=Y6268,Y6268&lt;71),VLOOKUP($W6268,日射量と図３!$E$6:$F$34,2,TRUE),IF(AND(71&lt;=Y6268,Y6268&lt;107),VLOOKUP($W6268,日射量と図３!$E$6:$G$34,3,TRUE),IF(AND(107&lt;=Y6268,Y6268&lt;143),VLOOKUP($W6268,日射量と図３!$E$6:$H$34,4,TRUE),VLOOKUP($W6268,日射量と図３!$E$6:$I$34,5,TRUE))))))</f>
        <v>35</v>
      </c>
      <c r="AB6268" s="4">
        <f>IF($V6268="","",IF(Z6268&lt;36,0,IF(AND(36&lt;=Z6268,Z6268&lt;71),VLOOKUP($W6268,日射量と図３!$E$6:$F$34,2,TRUE),IF(AND(71&lt;=Z6268,Z6268&lt;107),VLOOKUP($W6268,日射量と図３!$E$6:$G$34,3,TRUE),IF(AND(107&lt;=Z6268,Z6268&lt;143),VLOOKUP($W6268,日射量と図３!$E$6:$H$34,4,TRUE),VLOOKUP($W6268,日射量と図３!$E$6:$I$34,5,TRUE))))))</f>
        <v>35</v>
      </c>
      <c r="AC6268" s="382">
        <f t="shared" si="1179"/>
        <v>1.4653800000000001</v>
      </c>
      <c r="AD6268" s="382">
        <f t="shared" si="1180"/>
        <v>1.4653800000000001</v>
      </c>
    </row>
    <row r="6269" spans="11:30">
      <c r="K6269" s="4">
        <f t="shared" si="1176"/>
        <v>2</v>
      </c>
      <c r="L6269" s="34">
        <v>43513</v>
      </c>
      <c r="M6269" s="4">
        <v>262</v>
      </c>
      <c r="N6269" s="4">
        <v>2</v>
      </c>
      <c r="O6269" s="31">
        <v>4.1666666666666664E-2</v>
      </c>
      <c r="P6269" s="35">
        <v>3.2</v>
      </c>
      <c r="Q6269" s="36">
        <f t="shared" si="1177"/>
        <v>13</v>
      </c>
      <c r="R6269" s="4">
        <f t="shared" si="1178"/>
        <v>9.8000000000000007</v>
      </c>
      <c r="S6269" s="31">
        <f t="shared" si="1181"/>
        <v>0.28591435185185182</v>
      </c>
      <c r="T6269" s="31">
        <f t="shared" si="1182"/>
        <v>0.72222222222222221</v>
      </c>
      <c r="U6269" s="4">
        <f t="shared" si="1183"/>
        <v>0</v>
      </c>
      <c r="V6269" s="4" t="str">
        <f t="shared" si="1184"/>
        <v/>
      </c>
      <c r="W6269" s="18" t="str">
        <f>IF(V6269="","",VLOOKUP(L6269,日射量と図３!$A$4:$C$368,3,TRUE)*238.85/100)</f>
        <v/>
      </c>
      <c r="X6269" s="4" t="str">
        <f t="shared" si="1185"/>
        <v/>
      </c>
      <c r="Y6269" s="4" t="str">
        <f t="shared" si="1186"/>
        <v/>
      </c>
      <c r="Z6269" s="4" t="str">
        <f t="shared" si="1187"/>
        <v/>
      </c>
      <c r="AA6269" s="4" t="str">
        <f>IF($V6269="","",IF(Y6269&lt;36,0,IF(AND(36&lt;=Y6269,Y6269&lt;71),VLOOKUP($W6269,日射量と図３!$E$6:$F$34,2,TRUE),IF(AND(71&lt;=Y6269,Y6269&lt;107),VLOOKUP($W6269,日射量と図３!$E$6:$G$34,3,TRUE),IF(AND(107&lt;=Y6269,Y6269&lt;143),VLOOKUP($W6269,日射量と図３!$E$6:$H$34,4,TRUE),VLOOKUP($W6269,日射量と図３!$E$6:$I$34,5,TRUE))))))</f>
        <v/>
      </c>
      <c r="AB6269" s="4" t="str">
        <f>IF($V6269="","",IF(Z6269&lt;36,0,IF(AND(36&lt;=Z6269,Z6269&lt;71),VLOOKUP($W6269,日射量と図３!$E$6:$F$34,2,TRUE),IF(AND(71&lt;=Z6269,Z6269&lt;107),VLOOKUP($W6269,日射量と図３!$E$6:$G$34,3,TRUE),IF(AND(107&lt;=Z6269,Z6269&lt;143),VLOOKUP($W6269,日射量と図３!$E$6:$H$34,4,TRUE),VLOOKUP($W6269,日射量と図３!$E$6:$I$34,5,TRUE))))))</f>
        <v/>
      </c>
      <c r="AC6269" s="382" t="str">
        <f t="shared" si="1179"/>
        <v/>
      </c>
      <c r="AD6269" s="382" t="str">
        <f t="shared" si="1180"/>
        <v/>
      </c>
    </row>
    <row r="6270" spans="11:30">
      <c r="K6270" s="4">
        <f t="shared" si="1176"/>
        <v>2</v>
      </c>
      <c r="L6270" s="34">
        <v>43513</v>
      </c>
      <c r="M6270" s="4">
        <v>262</v>
      </c>
      <c r="N6270" s="4">
        <v>3</v>
      </c>
      <c r="O6270" s="31">
        <v>8.3333333333333329E-2</v>
      </c>
      <c r="P6270" s="35">
        <v>2.77</v>
      </c>
      <c r="Q6270" s="36">
        <f t="shared" si="1177"/>
        <v>13</v>
      </c>
      <c r="R6270" s="4">
        <f t="shared" si="1178"/>
        <v>10.23</v>
      </c>
      <c r="S6270" s="31">
        <f t="shared" si="1181"/>
        <v>0.28591435185185182</v>
      </c>
      <c r="T6270" s="31">
        <f t="shared" si="1182"/>
        <v>0.72222222222222221</v>
      </c>
      <c r="U6270" s="4">
        <f t="shared" si="1183"/>
        <v>0</v>
      </c>
      <c r="V6270" s="4" t="str">
        <f t="shared" si="1184"/>
        <v/>
      </c>
      <c r="W6270" s="18" t="str">
        <f>IF(V6270="","",VLOOKUP(L6270,日射量と図３!$A$4:$C$368,3,TRUE)*238.85/100)</f>
        <v/>
      </c>
      <c r="X6270" s="4" t="str">
        <f t="shared" si="1185"/>
        <v/>
      </c>
      <c r="Y6270" s="4" t="str">
        <f t="shared" si="1186"/>
        <v/>
      </c>
      <c r="Z6270" s="4" t="str">
        <f t="shared" si="1187"/>
        <v/>
      </c>
      <c r="AA6270" s="4" t="str">
        <f>IF($V6270="","",IF(Y6270&lt;36,0,IF(AND(36&lt;=Y6270,Y6270&lt;71),VLOOKUP($W6270,日射量と図３!$E$6:$F$34,2,TRUE),IF(AND(71&lt;=Y6270,Y6270&lt;107),VLOOKUP($W6270,日射量と図３!$E$6:$G$34,3,TRUE),IF(AND(107&lt;=Y6270,Y6270&lt;143),VLOOKUP($W6270,日射量と図３!$E$6:$H$34,4,TRUE),VLOOKUP($W6270,日射量と図３!$E$6:$I$34,5,TRUE))))))</f>
        <v/>
      </c>
      <c r="AB6270" s="4" t="str">
        <f>IF($V6270="","",IF(Z6270&lt;36,0,IF(AND(36&lt;=Z6270,Z6270&lt;71),VLOOKUP($W6270,日射量と図３!$E$6:$F$34,2,TRUE),IF(AND(71&lt;=Z6270,Z6270&lt;107),VLOOKUP($W6270,日射量と図３!$E$6:$G$34,3,TRUE),IF(AND(107&lt;=Z6270,Z6270&lt;143),VLOOKUP($W6270,日射量と図３!$E$6:$H$34,4,TRUE),VLOOKUP($W6270,日射量と図３!$E$6:$I$34,5,TRUE))))))</f>
        <v/>
      </c>
      <c r="AC6270" s="382" t="str">
        <f t="shared" si="1179"/>
        <v/>
      </c>
      <c r="AD6270" s="382" t="str">
        <f t="shared" si="1180"/>
        <v/>
      </c>
    </row>
    <row r="6271" spans="11:30">
      <c r="K6271" s="4">
        <f t="shared" si="1176"/>
        <v>2</v>
      </c>
      <c r="L6271" s="34">
        <v>43513</v>
      </c>
      <c r="M6271" s="4">
        <v>262</v>
      </c>
      <c r="N6271" s="4">
        <v>4</v>
      </c>
      <c r="O6271" s="31">
        <v>0.125</v>
      </c>
      <c r="P6271" s="35">
        <v>2.3600000000000003</v>
      </c>
      <c r="Q6271" s="36">
        <f t="shared" si="1177"/>
        <v>13</v>
      </c>
      <c r="R6271" s="4">
        <f t="shared" si="1178"/>
        <v>10.64</v>
      </c>
      <c r="S6271" s="31">
        <f t="shared" si="1181"/>
        <v>0.28591435185185182</v>
      </c>
      <c r="T6271" s="31">
        <f t="shared" si="1182"/>
        <v>0.72222222222222221</v>
      </c>
      <c r="U6271" s="4">
        <f t="shared" si="1183"/>
        <v>0</v>
      </c>
      <c r="V6271" s="4" t="str">
        <f t="shared" si="1184"/>
        <v/>
      </c>
      <c r="W6271" s="18" t="str">
        <f>IF(V6271="","",VLOOKUP(L6271,日射量と図３!$A$4:$C$368,3,TRUE)*238.85/100)</f>
        <v/>
      </c>
      <c r="X6271" s="4" t="str">
        <f t="shared" si="1185"/>
        <v/>
      </c>
      <c r="Y6271" s="4" t="str">
        <f t="shared" si="1186"/>
        <v/>
      </c>
      <c r="Z6271" s="4" t="str">
        <f t="shared" si="1187"/>
        <v/>
      </c>
      <c r="AA6271" s="4" t="str">
        <f>IF($V6271="","",IF(Y6271&lt;36,0,IF(AND(36&lt;=Y6271,Y6271&lt;71),VLOOKUP($W6271,日射量と図３!$E$6:$F$34,2,TRUE),IF(AND(71&lt;=Y6271,Y6271&lt;107),VLOOKUP($W6271,日射量と図３!$E$6:$G$34,3,TRUE),IF(AND(107&lt;=Y6271,Y6271&lt;143),VLOOKUP($W6271,日射量と図３!$E$6:$H$34,4,TRUE),VLOOKUP($W6271,日射量と図３!$E$6:$I$34,5,TRUE))))))</f>
        <v/>
      </c>
      <c r="AB6271" s="4" t="str">
        <f>IF($V6271="","",IF(Z6271&lt;36,0,IF(AND(36&lt;=Z6271,Z6271&lt;71),VLOOKUP($W6271,日射量と図３!$E$6:$F$34,2,TRUE),IF(AND(71&lt;=Z6271,Z6271&lt;107),VLOOKUP($W6271,日射量と図３!$E$6:$G$34,3,TRUE),IF(AND(107&lt;=Z6271,Z6271&lt;143),VLOOKUP($W6271,日射量と図３!$E$6:$H$34,4,TRUE),VLOOKUP($W6271,日射量と図３!$E$6:$I$34,5,TRUE))))))</f>
        <v/>
      </c>
      <c r="AC6271" s="382" t="str">
        <f t="shared" si="1179"/>
        <v/>
      </c>
      <c r="AD6271" s="382" t="str">
        <f t="shared" si="1180"/>
        <v/>
      </c>
    </row>
    <row r="6272" spans="11:30">
      <c r="K6272" s="4">
        <f t="shared" si="1176"/>
        <v>2</v>
      </c>
      <c r="L6272" s="34">
        <v>43513</v>
      </c>
      <c r="M6272" s="4">
        <v>262</v>
      </c>
      <c r="N6272" s="4">
        <v>5</v>
      </c>
      <c r="O6272" s="31">
        <v>0.16666666666666666</v>
      </c>
      <c r="P6272" s="35">
        <v>2.2400000000000002</v>
      </c>
      <c r="Q6272" s="36">
        <f t="shared" si="1177"/>
        <v>15</v>
      </c>
      <c r="R6272" s="4">
        <f t="shared" si="1178"/>
        <v>12.76</v>
      </c>
      <c r="S6272" s="31">
        <f t="shared" si="1181"/>
        <v>0.28591435185185182</v>
      </c>
      <c r="T6272" s="31">
        <f t="shared" si="1182"/>
        <v>0.72222222222222221</v>
      </c>
      <c r="U6272" s="4">
        <f t="shared" si="1183"/>
        <v>0</v>
      </c>
      <c r="V6272" s="4" t="str">
        <f t="shared" si="1184"/>
        <v/>
      </c>
      <c r="W6272" s="18" t="str">
        <f>IF(V6272="","",VLOOKUP(L6272,日射量と図３!$A$4:$C$368,3,TRUE)*238.85/100)</f>
        <v/>
      </c>
      <c r="X6272" s="4" t="str">
        <f t="shared" si="1185"/>
        <v/>
      </c>
      <c r="Y6272" s="4" t="str">
        <f t="shared" si="1186"/>
        <v/>
      </c>
      <c r="Z6272" s="4" t="str">
        <f t="shared" si="1187"/>
        <v/>
      </c>
      <c r="AA6272" s="4" t="str">
        <f>IF($V6272="","",IF(Y6272&lt;36,0,IF(AND(36&lt;=Y6272,Y6272&lt;71),VLOOKUP($W6272,日射量と図３!$E$6:$F$34,2,TRUE),IF(AND(71&lt;=Y6272,Y6272&lt;107),VLOOKUP($W6272,日射量と図３!$E$6:$G$34,3,TRUE),IF(AND(107&lt;=Y6272,Y6272&lt;143),VLOOKUP($W6272,日射量と図３!$E$6:$H$34,4,TRUE),VLOOKUP($W6272,日射量と図３!$E$6:$I$34,5,TRUE))))))</f>
        <v/>
      </c>
      <c r="AB6272" s="4" t="str">
        <f>IF($V6272="","",IF(Z6272&lt;36,0,IF(AND(36&lt;=Z6272,Z6272&lt;71),VLOOKUP($W6272,日射量と図３!$E$6:$F$34,2,TRUE),IF(AND(71&lt;=Z6272,Z6272&lt;107),VLOOKUP($W6272,日射量と図３!$E$6:$G$34,3,TRUE),IF(AND(107&lt;=Z6272,Z6272&lt;143),VLOOKUP($W6272,日射量と図３!$E$6:$H$34,4,TRUE),VLOOKUP($W6272,日射量と図３!$E$6:$I$34,5,TRUE))))))</f>
        <v/>
      </c>
      <c r="AC6272" s="382" t="str">
        <f t="shared" si="1179"/>
        <v/>
      </c>
      <c r="AD6272" s="382" t="str">
        <f t="shared" si="1180"/>
        <v/>
      </c>
    </row>
    <row r="6273" spans="11:30">
      <c r="K6273" s="4">
        <f t="shared" si="1176"/>
        <v>2</v>
      </c>
      <c r="L6273" s="34">
        <v>43513</v>
      </c>
      <c r="M6273" s="4">
        <v>262</v>
      </c>
      <c r="N6273" s="4">
        <v>6</v>
      </c>
      <c r="O6273" s="31">
        <v>0.20833333333333334</v>
      </c>
      <c r="P6273" s="35">
        <v>2.17</v>
      </c>
      <c r="Q6273" s="36">
        <f t="shared" si="1177"/>
        <v>15</v>
      </c>
      <c r="R6273" s="4">
        <f t="shared" si="1178"/>
        <v>12.83</v>
      </c>
      <c r="S6273" s="31">
        <f t="shared" si="1181"/>
        <v>0.28591435185185182</v>
      </c>
      <c r="T6273" s="31">
        <f t="shared" si="1182"/>
        <v>0.72222222222222221</v>
      </c>
      <c r="U6273" s="4">
        <f t="shared" si="1183"/>
        <v>0</v>
      </c>
      <c r="V6273" s="4" t="str">
        <f t="shared" si="1184"/>
        <v/>
      </c>
      <c r="W6273" s="18" t="str">
        <f>IF(V6273="","",VLOOKUP(L6273,日射量と図３!$A$4:$C$368,3,TRUE)*238.85/100)</f>
        <v/>
      </c>
      <c r="X6273" s="4" t="str">
        <f t="shared" si="1185"/>
        <v/>
      </c>
      <c r="Y6273" s="4" t="str">
        <f t="shared" si="1186"/>
        <v/>
      </c>
      <c r="Z6273" s="4" t="str">
        <f t="shared" si="1187"/>
        <v/>
      </c>
      <c r="AA6273" s="4" t="str">
        <f>IF($V6273="","",IF(Y6273&lt;36,0,IF(AND(36&lt;=Y6273,Y6273&lt;71),VLOOKUP($W6273,日射量と図３!$E$6:$F$34,2,TRUE),IF(AND(71&lt;=Y6273,Y6273&lt;107),VLOOKUP($W6273,日射量と図３!$E$6:$G$34,3,TRUE),IF(AND(107&lt;=Y6273,Y6273&lt;143),VLOOKUP($W6273,日射量と図３!$E$6:$H$34,4,TRUE),VLOOKUP($W6273,日射量と図３!$E$6:$I$34,5,TRUE))))))</f>
        <v/>
      </c>
      <c r="AB6273" s="4" t="str">
        <f>IF($V6273="","",IF(Z6273&lt;36,0,IF(AND(36&lt;=Z6273,Z6273&lt;71),VLOOKUP($W6273,日射量と図３!$E$6:$F$34,2,TRUE),IF(AND(71&lt;=Z6273,Z6273&lt;107),VLOOKUP($W6273,日射量と図３!$E$6:$G$34,3,TRUE),IF(AND(107&lt;=Z6273,Z6273&lt;143),VLOOKUP($W6273,日射量と図３!$E$6:$H$34,4,TRUE),VLOOKUP($W6273,日射量と図３!$E$6:$I$34,5,TRUE))))))</f>
        <v/>
      </c>
      <c r="AC6273" s="382" t="str">
        <f t="shared" si="1179"/>
        <v/>
      </c>
      <c r="AD6273" s="382" t="str">
        <f t="shared" si="1180"/>
        <v/>
      </c>
    </row>
    <row r="6274" spans="11:30">
      <c r="K6274" s="4">
        <f t="shared" si="1176"/>
        <v>2</v>
      </c>
      <c r="L6274" s="34">
        <v>43513</v>
      </c>
      <c r="M6274" s="4">
        <v>262</v>
      </c>
      <c r="N6274" s="4">
        <v>7</v>
      </c>
      <c r="O6274" s="31">
        <v>0.25</v>
      </c>
      <c r="P6274" s="35">
        <v>1.9</v>
      </c>
      <c r="Q6274" s="36">
        <f t="shared" si="1177"/>
        <v>15</v>
      </c>
      <c r="R6274" s="4">
        <f t="shared" si="1178"/>
        <v>13.1</v>
      </c>
      <c r="S6274" s="31">
        <f t="shared" si="1181"/>
        <v>0.28591435185185182</v>
      </c>
      <c r="T6274" s="31">
        <f t="shared" si="1182"/>
        <v>0.72222222222222221</v>
      </c>
      <c r="U6274" s="4">
        <f t="shared" si="1183"/>
        <v>0</v>
      </c>
      <c r="V6274" s="4" t="str">
        <f t="shared" si="1184"/>
        <v/>
      </c>
      <c r="W6274" s="18" t="str">
        <f>IF(V6274="","",VLOOKUP(L6274,日射量と図３!$A$4:$C$368,3,TRUE)*238.85/100)</f>
        <v/>
      </c>
      <c r="X6274" s="4" t="str">
        <f t="shared" si="1185"/>
        <v/>
      </c>
      <c r="Y6274" s="4" t="str">
        <f t="shared" si="1186"/>
        <v/>
      </c>
      <c r="Z6274" s="4" t="str">
        <f t="shared" si="1187"/>
        <v/>
      </c>
      <c r="AA6274" s="4" t="str">
        <f>IF($V6274="","",IF(Y6274&lt;36,0,IF(AND(36&lt;=Y6274,Y6274&lt;71),VLOOKUP($W6274,日射量と図３!$E$6:$F$34,2,TRUE),IF(AND(71&lt;=Y6274,Y6274&lt;107),VLOOKUP($W6274,日射量と図３!$E$6:$G$34,3,TRUE),IF(AND(107&lt;=Y6274,Y6274&lt;143),VLOOKUP($W6274,日射量と図３!$E$6:$H$34,4,TRUE),VLOOKUP($W6274,日射量と図３!$E$6:$I$34,5,TRUE))))))</f>
        <v/>
      </c>
      <c r="AB6274" s="4" t="str">
        <f>IF($V6274="","",IF(Z6274&lt;36,0,IF(AND(36&lt;=Z6274,Z6274&lt;71),VLOOKUP($W6274,日射量と図３!$E$6:$F$34,2,TRUE),IF(AND(71&lt;=Z6274,Z6274&lt;107),VLOOKUP($W6274,日射量と図３!$E$6:$G$34,3,TRUE),IF(AND(107&lt;=Z6274,Z6274&lt;143),VLOOKUP($W6274,日射量と図３!$E$6:$H$34,4,TRUE),VLOOKUP($W6274,日射量と図３!$E$6:$I$34,5,TRUE))))))</f>
        <v/>
      </c>
      <c r="AC6274" s="382" t="str">
        <f t="shared" si="1179"/>
        <v/>
      </c>
      <c r="AD6274" s="382" t="str">
        <f t="shared" si="1180"/>
        <v/>
      </c>
    </row>
    <row r="6275" spans="11:30">
      <c r="K6275" s="4">
        <f t="shared" si="1176"/>
        <v>2</v>
      </c>
      <c r="L6275" s="34">
        <v>43513</v>
      </c>
      <c r="M6275" s="4">
        <v>262</v>
      </c>
      <c r="N6275" s="4">
        <v>8</v>
      </c>
      <c r="O6275" s="31">
        <v>0.29166666666666669</v>
      </c>
      <c r="P6275" s="35">
        <v>2.0300000000000002</v>
      </c>
      <c r="Q6275" s="36">
        <f t="shared" si="1177"/>
        <v>12</v>
      </c>
      <c r="R6275" s="4">
        <f t="shared" si="1178"/>
        <v>9.9699999999999989</v>
      </c>
      <c r="S6275" s="31">
        <f t="shared" si="1181"/>
        <v>0.28591435185185182</v>
      </c>
      <c r="T6275" s="31">
        <f t="shared" si="1182"/>
        <v>0.72222222222222221</v>
      </c>
      <c r="U6275" s="4">
        <f t="shared" si="1183"/>
        <v>9.9699999999999989</v>
      </c>
      <c r="V6275" s="4" t="str">
        <f t="shared" si="1184"/>
        <v/>
      </c>
      <c r="W6275" s="18" t="str">
        <f>IF(V6275="","",VLOOKUP(L6275,日射量と図３!$A$4:$C$368,3,TRUE)*238.85/100)</f>
        <v/>
      </c>
      <c r="X6275" s="4" t="str">
        <f t="shared" si="1185"/>
        <v/>
      </c>
      <c r="Y6275" s="4" t="str">
        <f t="shared" si="1186"/>
        <v/>
      </c>
      <c r="Z6275" s="4" t="str">
        <f t="shared" si="1187"/>
        <v/>
      </c>
      <c r="AA6275" s="4" t="str">
        <f>IF($V6275="","",IF(Y6275&lt;36,0,IF(AND(36&lt;=Y6275,Y6275&lt;71),VLOOKUP($W6275,日射量と図３!$E$6:$F$34,2,TRUE),IF(AND(71&lt;=Y6275,Y6275&lt;107),VLOOKUP($W6275,日射量と図３!$E$6:$G$34,3,TRUE),IF(AND(107&lt;=Y6275,Y6275&lt;143),VLOOKUP($W6275,日射量と図３!$E$6:$H$34,4,TRUE),VLOOKUP($W6275,日射量と図３!$E$6:$I$34,5,TRUE))))))</f>
        <v/>
      </c>
      <c r="AB6275" s="4" t="str">
        <f>IF($V6275="","",IF(Z6275&lt;36,0,IF(AND(36&lt;=Z6275,Z6275&lt;71),VLOOKUP($W6275,日射量と図３!$E$6:$F$34,2,TRUE),IF(AND(71&lt;=Z6275,Z6275&lt;107),VLOOKUP($W6275,日射量と図３!$E$6:$G$34,3,TRUE),IF(AND(107&lt;=Z6275,Z6275&lt;143),VLOOKUP($W6275,日射量と図３!$E$6:$H$34,4,TRUE),VLOOKUP($W6275,日射量と図３!$E$6:$I$34,5,TRUE))))))</f>
        <v/>
      </c>
      <c r="AC6275" s="382" t="str">
        <f t="shared" si="1179"/>
        <v/>
      </c>
      <c r="AD6275" s="382" t="str">
        <f t="shared" si="1180"/>
        <v/>
      </c>
    </row>
    <row r="6276" spans="11:30">
      <c r="K6276" s="4">
        <f t="shared" si="1176"/>
        <v>2</v>
      </c>
      <c r="L6276" s="34">
        <v>43513</v>
      </c>
      <c r="M6276" s="4">
        <v>262</v>
      </c>
      <c r="N6276" s="4">
        <v>9</v>
      </c>
      <c r="O6276" s="31">
        <v>0.33333333333333331</v>
      </c>
      <c r="P6276" s="35">
        <v>2.9299999999999997</v>
      </c>
      <c r="Q6276" s="36">
        <f t="shared" si="1177"/>
        <v>12</v>
      </c>
      <c r="R6276" s="4">
        <f t="shared" si="1178"/>
        <v>9.07</v>
      </c>
      <c r="S6276" s="31">
        <f t="shared" si="1181"/>
        <v>0.28591435185185182</v>
      </c>
      <c r="T6276" s="31">
        <f t="shared" si="1182"/>
        <v>0.72222222222222221</v>
      </c>
      <c r="U6276" s="4">
        <f t="shared" si="1183"/>
        <v>9.07</v>
      </c>
      <c r="V6276" s="4" t="str">
        <f t="shared" si="1184"/>
        <v/>
      </c>
      <c r="W6276" s="18" t="str">
        <f>IF(V6276="","",VLOOKUP(L6276,日射量と図３!$A$4:$C$368,3,TRUE)*238.85/100)</f>
        <v/>
      </c>
      <c r="X6276" s="4" t="str">
        <f t="shared" si="1185"/>
        <v/>
      </c>
      <c r="Y6276" s="4" t="str">
        <f t="shared" si="1186"/>
        <v/>
      </c>
      <c r="Z6276" s="4" t="str">
        <f t="shared" si="1187"/>
        <v/>
      </c>
      <c r="AA6276" s="4" t="str">
        <f>IF($V6276="","",IF(Y6276&lt;36,0,IF(AND(36&lt;=Y6276,Y6276&lt;71),VLOOKUP($W6276,日射量と図３!$E$6:$F$34,2,TRUE),IF(AND(71&lt;=Y6276,Y6276&lt;107),VLOOKUP($W6276,日射量と図３!$E$6:$G$34,3,TRUE),IF(AND(107&lt;=Y6276,Y6276&lt;143),VLOOKUP($W6276,日射量と図３!$E$6:$H$34,4,TRUE),VLOOKUP($W6276,日射量と図３!$E$6:$I$34,5,TRUE))))))</f>
        <v/>
      </c>
      <c r="AB6276" s="4" t="str">
        <f>IF($V6276="","",IF(Z6276&lt;36,0,IF(AND(36&lt;=Z6276,Z6276&lt;71),VLOOKUP($W6276,日射量と図３!$E$6:$F$34,2,TRUE),IF(AND(71&lt;=Z6276,Z6276&lt;107),VLOOKUP($W6276,日射量と図３!$E$6:$G$34,3,TRUE),IF(AND(107&lt;=Z6276,Z6276&lt;143),VLOOKUP($W6276,日射量と図３!$E$6:$H$34,4,TRUE),VLOOKUP($W6276,日射量と図３!$E$6:$I$34,5,TRUE))))))</f>
        <v/>
      </c>
      <c r="AC6276" s="382" t="str">
        <f t="shared" si="1179"/>
        <v/>
      </c>
      <c r="AD6276" s="382" t="str">
        <f t="shared" si="1180"/>
        <v/>
      </c>
    </row>
    <row r="6277" spans="11:30">
      <c r="K6277" s="4">
        <f t="shared" ref="K6277:K6340" si="1188">MONTH(L6277)</f>
        <v>2</v>
      </c>
      <c r="L6277" s="34">
        <v>43513</v>
      </c>
      <c r="M6277" s="4">
        <v>262</v>
      </c>
      <c r="N6277" s="4">
        <v>10</v>
      </c>
      <c r="O6277" s="31">
        <v>0.375</v>
      </c>
      <c r="P6277" s="35">
        <v>4.21</v>
      </c>
      <c r="Q6277" s="36">
        <f t="shared" ref="Q6277:Q6340" si="1189">IF(O6277&lt;$B$15,$D$14,IF(O6277&lt;$B$16,$D$15,IF(O6277&lt;$B$17,$D$16,IF(O6277&lt;$B$18,$D$17,IF(O6277&lt;$B$19,$D$18,$D$19)))))</f>
        <v>12</v>
      </c>
      <c r="R6277" s="4">
        <f t="shared" ref="R6277:R6340" si="1190">IF(Q6277-P6277&gt;0,Q6277-P6277,0)</f>
        <v>7.79</v>
      </c>
      <c r="S6277" s="31">
        <f t="shared" si="1181"/>
        <v>0.28591435185185182</v>
      </c>
      <c r="T6277" s="31">
        <f t="shared" si="1182"/>
        <v>0.72222222222222221</v>
      </c>
      <c r="U6277" s="4">
        <f t="shared" si="1183"/>
        <v>7.79</v>
      </c>
      <c r="V6277" s="4" t="str">
        <f t="shared" si="1184"/>
        <v/>
      </c>
      <c r="W6277" s="18" t="str">
        <f>IF(V6277="","",VLOOKUP(L6277,日射量と図３!$A$4:$C$368,3,TRUE)*238.85/100)</f>
        <v/>
      </c>
      <c r="X6277" s="4" t="str">
        <f t="shared" si="1185"/>
        <v/>
      </c>
      <c r="Y6277" s="4" t="str">
        <f t="shared" si="1186"/>
        <v/>
      </c>
      <c r="Z6277" s="4" t="str">
        <f t="shared" si="1187"/>
        <v/>
      </c>
      <c r="AA6277" s="4" t="str">
        <f>IF($V6277="","",IF(Y6277&lt;36,0,IF(AND(36&lt;=Y6277,Y6277&lt;71),VLOOKUP($W6277,日射量と図３!$E$6:$F$34,2,TRUE),IF(AND(71&lt;=Y6277,Y6277&lt;107),VLOOKUP($W6277,日射量と図３!$E$6:$G$34,3,TRUE),IF(AND(107&lt;=Y6277,Y6277&lt;143),VLOOKUP($W6277,日射量と図３!$E$6:$H$34,4,TRUE),VLOOKUP($W6277,日射量と図３!$E$6:$I$34,5,TRUE))))))</f>
        <v/>
      </c>
      <c r="AB6277" s="4" t="str">
        <f>IF($V6277="","",IF(Z6277&lt;36,0,IF(AND(36&lt;=Z6277,Z6277&lt;71),VLOOKUP($W6277,日射量と図３!$E$6:$F$34,2,TRUE),IF(AND(71&lt;=Z6277,Z6277&lt;107),VLOOKUP($W6277,日射量と図３!$E$6:$G$34,3,TRUE),IF(AND(107&lt;=Z6277,Z6277&lt;143),VLOOKUP($W6277,日射量と図３!$E$6:$H$34,4,TRUE),VLOOKUP($W6277,日射量と図３!$E$6:$I$34,5,TRUE))))))</f>
        <v/>
      </c>
      <c r="AC6277" s="382" t="str">
        <f t="shared" si="1179"/>
        <v/>
      </c>
      <c r="AD6277" s="382" t="str">
        <f t="shared" si="1180"/>
        <v/>
      </c>
    </row>
    <row r="6278" spans="11:30">
      <c r="K6278" s="4">
        <f t="shared" si="1188"/>
        <v>2</v>
      </c>
      <c r="L6278" s="34">
        <v>43513</v>
      </c>
      <c r="M6278" s="4">
        <v>262</v>
      </c>
      <c r="N6278" s="4">
        <v>11</v>
      </c>
      <c r="O6278" s="31">
        <v>0.41666666666666669</v>
      </c>
      <c r="P6278" s="35">
        <v>5.56</v>
      </c>
      <c r="Q6278" s="36">
        <f t="shared" si="1189"/>
        <v>12</v>
      </c>
      <c r="R6278" s="4">
        <f t="shared" si="1190"/>
        <v>6.44</v>
      </c>
      <c r="S6278" s="31">
        <f t="shared" si="1181"/>
        <v>0.28591435185185182</v>
      </c>
      <c r="T6278" s="31">
        <f t="shared" si="1182"/>
        <v>0.72222222222222221</v>
      </c>
      <c r="U6278" s="4">
        <f t="shared" si="1183"/>
        <v>6.44</v>
      </c>
      <c r="V6278" s="4" t="str">
        <f t="shared" si="1184"/>
        <v/>
      </c>
      <c r="W6278" s="18" t="str">
        <f>IF(V6278="","",VLOOKUP(L6278,日射量と図３!$A$4:$C$368,3,TRUE)*238.85/100)</f>
        <v/>
      </c>
      <c r="X6278" s="4" t="str">
        <f t="shared" si="1185"/>
        <v/>
      </c>
      <c r="Y6278" s="4" t="str">
        <f t="shared" si="1186"/>
        <v/>
      </c>
      <c r="Z6278" s="4" t="str">
        <f t="shared" si="1187"/>
        <v/>
      </c>
      <c r="AA6278" s="4" t="str">
        <f>IF($V6278="","",IF(Y6278&lt;36,0,IF(AND(36&lt;=Y6278,Y6278&lt;71),VLOOKUP($W6278,日射量と図３!$E$6:$F$34,2,TRUE),IF(AND(71&lt;=Y6278,Y6278&lt;107),VLOOKUP($W6278,日射量と図３!$E$6:$G$34,3,TRUE),IF(AND(107&lt;=Y6278,Y6278&lt;143),VLOOKUP($W6278,日射量と図３!$E$6:$H$34,4,TRUE),VLOOKUP($W6278,日射量と図３!$E$6:$I$34,5,TRUE))))))</f>
        <v/>
      </c>
      <c r="AB6278" s="4" t="str">
        <f>IF($V6278="","",IF(Z6278&lt;36,0,IF(AND(36&lt;=Z6278,Z6278&lt;71),VLOOKUP($W6278,日射量と図３!$E$6:$F$34,2,TRUE),IF(AND(71&lt;=Z6278,Z6278&lt;107),VLOOKUP($W6278,日射量と図３!$E$6:$G$34,3,TRUE),IF(AND(107&lt;=Z6278,Z6278&lt;143),VLOOKUP($W6278,日射量と図３!$E$6:$H$34,4,TRUE),VLOOKUP($W6278,日射量と図３!$E$6:$I$34,5,TRUE))))))</f>
        <v/>
      </c>
      <c r="AC6278" s="382" t="str">
        <f t="shared" si="1179"/>
        <v/>
      </c>
      <c r="AD6278" s="382" t="str">
        <f t="shared" si="1180"/>
        <v/>
      </c>
    </row>
    <row r="6279" spans="11:30">
      <c r="K6279" s="4">
        <f t="shared" si="1188"/>
        <v>2</v>
      </c>
      <c r="L6279" s="34">
        <v>43513</v>
      </c>
      <c r="M6279" s="4">
        <v>262</v>
      </c>
      <c r="N6279" s="4">
        <v>12</v>
      </c>
      <c r="O6279" s="31">
        <v>0.45833333333333331</v>
      </c>
      <c r="P6279" s="35">
        <v>6.6</v>
      </c>
      <c r="Q6279" s="36">
        <f t="shared" si="1189"/>
        <v>12</v>
      </c>
      <c r="R6279" s="4">
        <f t="shared" si="1190"/>
        <v>5.4</v>
      </c>
      <c r="S6279" s="31">
        <f t="shared" si="1181"/>
        <v>0.28591435185185182</v>
      </c>
      <c r="T6279" s="31">
        <f t="shared" si="1182"/>
        <v>0.72222222222222221</v>
      </c>
      <c r="U6279" s="4">
        <f t="shared" si="1183"/>
        <v>5.4</v>
      </c>
      <c r="V6279" s="4" t="str">
        <f t="shared" si="1184"/>
        <v/>
      </c>
      <c r="W6279" s="18" t="str">
        <f>IF(V6279="","",VLOOKUP(L6279,日射量と図３!$A$4:$C$368,3,TRUE)*238.85/100)</f>
        <v/>
      </c>
      <c r="X6279" s="4" t="str">
        <f t="shared" si="1185"/>
        <v/>
      </c>
      <c r="Y6279" s="4" t="str">
        <f t="shared" si="1186"/>
        <v/>
      </c>
      <c r="Z6279" s="4" t="str">
        <f t="shared" si="1187"/>
        <v/>
      </c>
      <c r="AA6279" s="4" t="str">
        <f>IF($V6279="","",IF(Y6279&lt;36,0,IF(AND(36&lt;=Y6279,Y6279&lt;71),VLOOKUP($W6279,日射量と図３!$E$6:$F$34,2,TRUE),IF(AND(71&lt;=Y6279,Y6279&lt;107),VLOOKUP($W6279,日射量と図３!$E$6:$G$34,3,TRUE),IF(AND(107&lt;=Y6279,Y6279&lt;143),VLOOKUP($W6279,日射量と図３!$E$6:$H$34,4,TRUE),VLOOKUP($W6279,日射量と図３!$E$6:$I$34,5,TRUE))))))</f>
        <v/>
      </c>
      <c r="AB6279" s="4" t="str">
        <f>IF($V6279="","",IF(Z6279&lt;36,0,IF(AND(36&lt;=Z6279,Z6279&lt;71),VLOOKUP($W6279,日射量と図３!$E$6:$F$34,2,TRUE),IF(AND(71&lt;=Z6279,Z6279&lt;107),VLOOKUP($W6279,日射量と図３!$E$6:$G$34,3,TRUE),IF(AND(107&lt;=Z6279,Z6279&lt;143),VLOOKUP($W6279,日射量と図３!$E$6:$H$34,4,TRUE),VLOOKUP($W6279,日射量と図３!$E$6:$I$34,5,TRUE))))))</f>
        <v/>
      </c>
      <c r="AC6279" s="382" t="str">
        <f t="shared" si="1179"/>
        <v/>
      </c>
      <c r="AD6279" s="382" t="str">
        <f t="shared" si="1180"/>
        <v/>
      </c>
    </row>
    <row r="6280" spans="11:30">
      <c r="K6280" s="4">
        <f t="shared" si="1188"/>
        <v>2</v>
      </c>
      <c r="L6280" s="34">
        <v>43513</v>
      </c>
      <c r="M6280" s="4">
        <v>262</v>
      </c>
      <c r="N6280" s="4">
        <v>13</v>
      </c>
      <c r="O6280" s="31">
        <v>0.5</v>
      </c>
      <c r="P6280" s="35">
        <v>6.67</v>
      </c>
      <c r="Q6280" s="36">
        <f t="shared" si="1189"/>
        <v>12</v>
      </c>
      <c r="R6280" s="4">
        <f t="shared" si="1190"/>
        <v>5.33</v>
      </c>
      <c r="S6280" s="31">
        <f t="shared" si="1181"/>
        <v>0.28591435185185182</v>
      </c>
      <c r="T6280" s="31">
        <f t="shared" si="1182"/>
        <v>0.72222222222222221</v>
      </c>
      <c r="U6280" s="4">
        <f t="shared" si="1183"/>
        <v>5.33</v>
      </c>
      <c r="V6280" s="4" t="str">
        <f t="shared" si="1184"/>
        <v/>
      </c>
      <c r="W6280" s="18" t="str">
        <f>IF(V6280="","",VLOOKUP(L6280,日射量と図３!$A$4:$C$368,3,TRUE)*238.85/100)</f>
        <v/>
      </c>
      <c r="X6280" s="4" t="str">
        <f t="shared" si="1185"/>
        <v/>
      </c>
      <c r="Y6280" s="4" t="str">
        <f t="shared" si="1186"/>
        <v/>
      </c>
      <c r="Z6280" s="4" t="str">
        <f t="shared" si="1187"/>
        <v/>
      </c>
      <c r="AA6280" s="4" t="str">
        <f>IF($V6280="","",IF(Y6280&lt;36,0,IF(AND(36&lt;=Y6280,Y6280&lt;71),VLOOKUP($W6280,日射量と図３!$E$6:$F$34,2,TRUE),IF(AND(71&lt;=Y6280,Y6280&lt;107),VLOOKUP($W6280,日射量と図３!$E$6:$G$34,3,TRUE),IF(AND(107&lt;=Y6280,Y6280&lt;143),VLOOKUP($W6280,日射量と図３!$E$6:$H$34,4,TRUE),VLOOKUP($W6280,日射量と図３!$E$6:$I$34,5,TRUE))))))</f>
        <v/>
      </c>
      <c r="AB6280" s="4" t="str">
        <f>IF($V6280="","",IF(Z6280&lt;36,0,IF(AND(36&lt;=Z6280,Z6280&lt;71),VLOOKUP($W6280,日射量と図３!$E$6:$F$34,2,TRUE),IF(AND(71&lt;=Z6280,Z6280&lt;107),VLOOKUP($W6280,日射量と図３!$E$6:$G$34,3,TRUE),IF(AND(107&lt;=Z6280,Z6280&lt;143),VLOOKUP($W6280,日射量と図３!$E$6:$H$34,4,TRUE),VLOOKUP($W6280,日射量と図３!$E$6:$I$34,5,TRUE))))))</f>
        <v/>
      </c>
      <c r="AC6280" s="382" t="str">
        <f t="shared" si="1179"/>
        <v/>
      </c>
      <c r="AD6280" s="382" t="str">
        <f t="shared" si="1180"/>
        <v/>
      </c>
    </row>
    <row r="6281" spans="11:30">
      <c r="K6281" s="4">
        <f t="shared" si="1188"/>
        <v>2</v>
      </c>
      <c r="L6281" s="34">
        <v>43513</v>
      </c>
      <c r="M6281" s="4">
        <v>262</v>
      </c>
      <c r="N6281" s="4">
        <v>14</v>
      </c>
      <c r="O6281" s="31">
        <v>0.54166666666666663</v>
      </c>
      <c r="P6281" s="35">
        <v>7.3899999999999988</v>
      </c>
      <c r="Q6281" s="36">
        <f t="shared" si="1189"/>
        <v>12</v>
      </c>
      <c r="R6281" s="4">
        <f t="shared" si="1190"/>
        <v>4.6100000000000012</v>
      </c>
      <c r="S6281" s="31">
        <f t="shared" si="1181"/>
        <v>0.28591435185185182</v>
      </c>
      <c r="T6281" s="31">
        <f t="shared" si="1182"/>
        <v>0.72222222222222221</v>
      </c>
      <c r="U6281" s="4">
        <f t="shared" si="1183"/>
        <v>4.6100000000000012</v>
      </c>
      <c r="V6281" s="4" t="str">
        <f t="shared" si="1184"/>
        <v/>
      </c>
      <c r="W6281" s="18" t="str">
        <f>IF(V6281="","",VLOOKUP(L6281,日射量と図３!$A$4:$C$368,3,TRUE)*238.85/100)</f>
        <v/>
      </c>
      <c r="X6281" s="4" t="str">
        <f t="shared" si="1185"/>
        <v/>
      </c>
      <c r="Y6281" s="4" t="str">
        <f t="shared" si="1186"/>
        <v/>
      </c>
      <c r="Z6281" s="4" t="str">
        <f t="shared" si="1187"/>
        <v/>
      </c>
      <c r="AA6281" s="4" t="str">
        <f>IF($V6281="","",IF(Y6281&lt;36,0,IF(AND(36&lt;=Y6281,Y6281&lt;71),VLOOKUP($W6281,日射量と図３!$E$6:$F$34,2,TRUE),IF(AND(71&lt;=Y6281,Y6281&lt;107),VLOOKUP($W6281,日射量と図３!$E$6:$G$34,3,TRUE),IF(AND(107&lt;=Y6281,Y6281&lt;143),VLOOKUP($W6281,日射量と図３!$E$6:$H$34,4,TRUE),VLOOKUP($W6281,日射量と図３!$E$6:$I$34,5,TRUE))))))</f>
        <v/>
      </c>
      <c r="AB6281" s="4" t="str">
        <f>IF($V6281="","",IF(Z6281&lt;36,0,IF(AND(36&lt;=Z6281,Z6281&lt;71),VLOOKUP($W6281,日射量と図３!$E$6:$F$34,2,TRUE),IF(AND(71&lt;=Z6281,Z6281&lt;107),VLOOKUP($W6281,日射量と図３!$E$6:$G$34,3,TRUE),IF(AND(107&lt;=Z6281,Z6281&lt;143),VLOOKUP($W6281,日射量と図３!$E$6:$H$34,4,TRUE),VLOOKUP($W6281,日射量と図３!$E$6:$I$34,5,TRUE))))))</f>
        <v/>
      </c>
      <c r="AC6281" s="382" t="str">
        <f t="shared" si="1179"/>
        <v/>
      </c>
      <c r="AD6281" s="382" t="str">
        <f t="shared" si="1180"/>
        <v/>
      </c>
    </row>
    <row r="6282" spans="11:30">
      <c r="K6282" s="4">
        <f t="shared" si="1188"/>
        <v>2</v>
      </c>
      <c r="L6282" s="34">
        <v>43513</v>
      </c>
      <c r="M6282" s="4">
        <v>262</v>
      </c>
      <c r="N6282" s="4">
        <v>15</v>
      </c>
      <c r="O6282" s="31">
        <v>0.58333333333333337</v>
      </c>
      <c r="P6282" s="35">
        <v>7.65</v>
      </c>
      <c r="Q6282" s="36">
        <f t="shared" si="1189"/>
        <v>12</v>
      </c>
      <c r="R6282" s="4">
        <f t="shared" si="1190"/>
        <v>4.3499999999999996</v>
      </c>
      <c r="S6282" s="31">
        <f t="shared" si="1181"/>
        <v>0.28591435185185182</v>
      </c>
      <c r="T6282" s="31">
        <f t="shared" si="1182"/>
        <v>0.72222222222222221</v>
      </c>
      <c r="U6282" s="4">
        <f t="shared" si="1183"/>
        <v>4.3499999999999996</v>
      </c>
      <c r="V6282" s="4" t="str">
        <f t="shared" si="1184"/>
        <v/>
      </c>
      <c r="W6282" s="18" t="str">
        <f>IF(V6282="","",VLOOKUP(L6282,日射量と図３!$A$4:$C$368,3,TRUE)*238.85/100)</f>
        <v/>
      </c>
      <c r="X6282" s="4" t="str">
        <f t="shared" si="1185"/>
        <v/>
      </c>
      <c r="Y6282" s="4" t="str">
        <f t="shared" si="1186"/>
        <v/>
      </c>
      <c r="Z6282" s="4" t="str">
        <f t="shared" si="1187"/>
        <v/>
      </c>
      <c r="AA6282" s="4" t="str">
        <f>IF($V6282="","",IF(Y6282&lt;36,0,IF(AND(36&lt;=Y6282,Y6282&lt;71),VLOOKUP($W6282,日射量と図３!$E$6:$F$34,2,TRUE),IF(AND(71&lt;=Y6282,Y6282&lt;107),VLOOKUP($W6282,日射量と図３!$E$6:$G$34,3,TRUE),IF(AND(107&lt;=Y6282,Y6282&lt;143),VLOOKUP($W6282,日射量と図３!$E$6:$H$34,4,TRUE),VLOOKUP($W6282,日射量と図３!$E$6:$I$34,5,TRUE))))))</f>
        <v/>
      </c>
      <c r="AB6282" s="4" t="str">
        <f>IF($V6282="","",IF(Z6282&lt;36,0,IF(AND(36&lt;=Z6282,Z6282&lt;71),VLOOKUP($W6282,日射量と図３!$E$6:$F$34,2,TRUE),IF(AND(71&lt;=Z6282,Z6282&lt;107),VLOOKUP($W6282,日射量と図３!$E$6:$G$34,3,TRUE),IF(AND(107&lt;=Z6282,Z6282&lt;143),VLOOKUP($W6282,日射量と図３!$E$6:$H$34,4,TRUE),VLOOKUP($W6282,日射量と図３!$E$6:$I$34,5,TRUE))))))</f>
        <v/>
      </c>
      <c r="AC6282" s="382" t="str">
        <f t="shared" si="1179"/>
        <v/>
      </c>
      <c r="AD6282" s="382" t="str">
        <f t="shared" si="1180"/>
        <v/>
      </c>
    </row>
    <row r="6283" spans="11:30">
      <c r="K6283" s="4">
        <f t="shared" si="1188"/>
        <v>2</v>
      </c>
      <c r="L6283" s="34">
        <v>43513</v>
      </c>
      <c r="M6283" s="4">
        <v>262</v>
      </c>
      <c r="N6283" s="4">
        <v>16</v>
      </c>
      <c r="O6283" s="31">
        <v>0.625</v>
      </c>
      <c r="P6283" s="35">
        <v>7.74</v>
      </c>
      <c r="Q6283" s="36">
        <f t="shared" si="1189"/>
        <v>16</v>
      </c>
      <c r="R6283" s="4">
        <f t="shared" si="1190"/>
        <v>8.26</v>
      </c>
      <c r="S6283" s="31">
        <f t="shared" si="1181"/>
        <v>0.28591435185185182</v>
      </c>
      <c r="T6283" s="31">
        <f t="shared" si="1182"/>
        <v>0.72222222222222221</v>
      </c>
      <c r="U6283" s="4">
        <f t="shared" si="1183"/>
        <v>8.26</v>
      </c>
      <c r="V6283" s="4" t="str">
        <f t="shared" si="1184"/>
        <v/>
      </c>
      <c r="W6283" s="18" t="str">
        <f>IF(V6283="","",VLOOKUP(L6283,日射量と図３!$A$4:$C$368,3,TRUE)*238.85/100)</f>
        <v/>
      </c>
      <c r="X6283" s="4" t="str">
        <f t="shared" si="1185"/>
        <v/>
      </c>
      <c r="Y6283" s="4" t="str">
        <f t="shared" si="1186"/>
        <v/>
      </c>
      <c r="Z6283" s="4" t="str">
        <f t="shared" si="1187"/>
        <v/>
      </c>
      <c r="AA6283" s="4" t="str">
        <f>IF($V6283="","",IF(Y6283&lt;36,0,IF(AND(36&lt;=Y6283,Y6283&lt;71),VLOOKUP($W6283,日射量と図３!$E$6:$F$34,2,TRUE),IF(AND(71&lt;=Y6283,Y6283&lt;107),VLOOKUP($W6283,日射量と図３!$E$6:$G$34,3,TRUE),IF(AND(107&lt;=Y6283,Y6283&lt;143),VLOOKUP($W6283,日射量と図３!$E$6:$H$34,4,TRUE),VLOOKUP($W6283,日射量と図３!$E$6:$I$34,5,TRUE))))))</f>
        <v/>
      </c>
      <c r="AB6283" s="4" t="str">
        <f>IF($V6283="","",IF(Z6283&lt;36,0,IF(AND(36&lt;=Z6283,Z6283&lt;71),VLOOKUP($W6283,日射量と図３!$E$6:$F$34,2,TRUE),IF(AND(71&lt;=Z6283,Z6283&lt;107),VLOOKUP($W6283,日射量と図３!$E$6:$G$34,3,TRUE),IF(AND(107&lt;=Z6283,Z6283&lt;143),VLOOKUP($W6283,日射量と図３!$E$6:$H$34,4,TRUE),VLOOKUP($W6283,日射量と図３!$E$6:$I$34,5,TRUE))))))</f>
        <v/>
      </c>
      <c r="AC6283" s="382" t="str">
        <f t="shared" si="1179"/>
        <v/>
      </c>
      <c r="AD6283" s="382" t="str">
        <f t="shared" si="1180"/>
        <v/>
      </c>
    </row>
    <row r="6284" spans="11:30">
      <c r="K6284" s="4">
        <f t="shared" si="1188"/>
        <v>2</v>
      </c>
      <c r="L6284" s="34">
        <v>43513</v>
      </c>
      <c r="M6284" s="4">
        <v>262</v>
      </c>
      <c r="N6284" s="4">
        <v>17</v>
      </c>
      <c r="O6284" s="31">
        <v>0.66666666666666663</v>
      </c>
      <c r="P6284" s="35">
        <v>7.1399999999999988</v>
      </c>
      <c r="Q6284" s="36">
        <f t="shared" si="1189"/>
        <v>16</v>
      </c>
      <c r="R6284" s="4">
        <f t="shared" si="1190"/>
        <v>8.8600000000000012</v>
      </c>
      <c r="S6284" s="31">
        <f t="shared" si="1181"/>
        <v>0.28591435185185182</v>
      </c>
      <c r="T6284" s="31">
        <f t="shared" si="1182"/>
        <v>0.72222222222222221</v>
      </c>
      <c r="U6284" s="4">
        <f t="shared" si="1183"/>
        <v>8.8600000000000012</v>
      </c>
      <c r="V6284" s="4" t="str">
        <f t="shared" si="1184"/>
        <v/>
      </c>
      <c r="W6284" s="18" t="str">
        <f>IF(V6284="","",VLOOKUP(L6284,日射量と図３!$A$4:$C$368,3,TRUE)*238.85/100)</f>
        <v/>
      </c>
      <c r="X6284" s="4" t="str">
        <f t="shared" si="1185"/>
        <v/>
      </c>
      <c r="Y6284" s="4" t="str">
        <f t="shared" si="1186"/>
        <v/>
      </c>
      <c r="Z6284" s="4" t="str">
        <f t="shared" si="1187"/>
        <v/>
      </c>
      <c r="AA6284" s="4" t="str">
        <f>IF($V6284="","",IF(Y6284&lt;36,0,IF(AND(36&lt;=Y6284,Y6284&lt;71),VLOOKUP($W6284,日射量と図３!$E$6:$F$34,2,TRUE),IF(AND(71&lt;=Y6284,Y6284&lt;107),VLOOKUP($W6284,日射量と図３!$E$6:$G$34,3,TRUE),IF(AND(107&lt;=Y6284,Y6284&lt;143),VLOOKUP($W6284,日射量と図３!$E$6:$H$34,4,TRUE),VLOOKUP($W6284,日射量と図３!$E$6:$I$34,5,TRUE))))))</f>
        <v/>
      </c>
      <c r="AB6284" s="4" t="str">
        <f>IF($V6284="","",IF(Z6284&lt;36,0,IF(AND(36&lt;=Z6284,Z6284&lt;71),VLOOKUP($W6284,日射量と図３!$E$6:$F$34,2,TRUE),IF(AND(71&lt;=Z6284,Z6284&lt;107),VLOOKUP($W6284,日射量と図３!$E$6:$G$34,3,TRUE),IF(AND(107&lt;=Z6284,Z6284&lt;143),VLOOKUP($W6284,日射量と図３!$E$6:$H$34,4,TRUE),VLOOKUP($W6284,日射量と図３!$E$6:$I$34,5,TRUE))))))</f>
        <v/>
      </c>
      <c r="AC6284" s="382" t="str">
        <f t="shared" si="1179"/>
        <v/>
      </c>
      <c r="AD6284" s="382" t="str">
        <f t="shared" si="1180"/>
        <v/>
      </c>
    </row>
    <row r="6285" spans="11:30">
      <c r="K6285" s="4">
        <f t="shared" si="1188"/>
        <v>2</v>
      </c>
      <c r="L6285" s="34">
        <v>43513</v>
      </c>
      <c r="M6285" s="4">
        <v>262</v>
      </c>
      <c r="N6285" s="4">
        <v>18</v>
      </c>
      <c r="O6285" s="31">
        <v>0.70833333333333337</v>
      </c>
      <c r="P6285" s="35">
        <v>6.2899999999999991</v>
      </c>
      <c r="Q6285" s="36">
        <f t="shared" si="1189"/>
        <v>16</v>
      </c>
      <c r="R6285" s="4">
        <f t="shared" si="1190"/>
        <v>9.7100000000000009</v>
      </c>
      <c r="S6285" s="31">
        <f t="shared" si="1181"/>
        <v>0.28591435185185182</v>
      </c>
      <c r="T6285" s="31">
        <f t="shared" si="1182"/>
        <v>0.72222222222222221</v>
      </c>
      <c r="U6285" s="4">
        <f t="shared" si="1183"/>
        <v>9.7100000000000009</v>
      </c>
      <c r="V6285" s="4" t="str">
        <f t="shared" si="1184"/>
        <v/>
      </c>
      <c r="W6285" s="18" t="str">
        <f>IF(V6285="","",VLOOKUP(L6285,日射量と図３!$A$4:$C$368,3,TRUE)*238.85/100)</f>
        <v/>
      </c>
      <c r="X6285" s="4" t="str">
        <f t="shared" si="1185"/>
        <v/>
      </c>
      <c r="Y6285" s="4" t="str">
        <f t="shared" si="1186"/>
        <v/>
      </c>
      <c r="Z6285" s="4" t="str">
        <f t="shared" si="1187"/>
        <v/>
      </c>
      <c r="AA6285" s="4" t="str">
        <f>IF($V6285="","",IF(Y6285&lt;36,0,IF(AND(36&lt;=Y6285,Y6285&lt;71),VLOOKUP($W6285,日射量と図３!$E$6:$F$34,2,TRUE),IF(AND(71&lt;=Y6285,Y6285&lt;107),VLOOKUP($W6285,日射量と図３!$E$6:$G$34,3,TRUE),IF(AND(107&lt;=Y6285,Y6285&lt;143),VLOOKUP($W6285,日射量と図３!$E$6:$H$34,4,TRUE),VLOOKUP($W6285,日射量と図３!$E$6:$I$34,5,TRUE))))))</f>
        <v/>
      </c>
      <c r="AB6285" s="4" t="str">
        <f>IF($V6285="","",IF(Z6285&lt;36,0,IF(AND(36&lt;=Z6285,Z6285&lt;71),VLOOKUP($W6285,日射量と図３!$E$6:$F$34,2,TRUE),IF(AND(71&lt;=Z6285,Z6285&lt;107),VLOOKUP($W6285,日射量と図３!$E$6:$G$34,3,TRUE),IF(AND(107&lt;=Z6285,Z6285&lt;143),VLOOKUP($W6285,日射量と図３!$E$6:$H$34,4,TRUE),VLOOKUP($W6285,日射量と図３!$E$6:$I$34,5,TRUE))))))</f>
        <v/>
      </c>
      <c r="AC6285" s="382" t="str">
        <f t="shared" si="1179"/>
        <v/>
      </c>
      <c r="AD6285" s="382" t="str">
        <f t="shared" si="1180"/>
        <v/>
      </c>
    </row>
    <row r="6286" spans="11:30">
      <c r="K6286" s="4">
        <f t="shared" si="1188"/>
        <v>2</v>
      </c>
      <c r="L6286" s="34">
        <v>43513</v>
      </c>
      <c r="M6286" s="4">
        <v>262</v>
      </c>
      <c r="N6286" s="4">
        <v>19</v>
      </c>
      <c r="O6286" s="31">
        <v>0.75</v>
      </c>
      <c r="P6286" s="35">
        <v>5.61</v>
      </c>
      <c r="Q6286" s="36">
        <f t="shared" si="1189"/>
        <v>16</v>
      </c>
      <c r="R6286" s="4">
        <f t="shared" si="1190"/>
        <v>10.39</v>
      </c>
      <c r="S6286" s="31">
        <f t="shared" si="1181"/>
        <v>0.28591435185185182</v>
      </c>
      <c r="T6286" s="31">
        <f t="shared" si="1182"/>
        <v>0.72222222222222221</v>
      </c>
      <c r="U6286" s="4">
        <f t="shared" si="1183"/>
        <v>0</v>
      </c>
      <c r="V6286" s="4" t="str">
        <f t="shared" si="1184"/>
        <v/>
      </c>
      <c r="W6286" s="18" t="str">
        <f>IF(V6286="","",VLOOKUP(L6286,日射量と図３!$A$4:$C$368,3,TRUE)*238.85/100)</f>
        <v/>
      </c>
      <c r="X6286" s="4" t="str">
        <f t="shared" si="1185"/>
        <v/>
      </c>
      <c r="Y6286" s="4" t="str">
        <f t="shared" si="1186"/>
        <v/>
      </c>
      <c r="Z6286" s="4" t="str">
        <f t="shared" si="1187"/>
        <v/>
      </c>
      <c r="AA6286" s="4" t="str">
        <f>IF($V6286="","",IF(Y6286&lt;36,0,IF(AND(36&lt;=Y6286,Y6286&lt;71),VLOOKUP($W6286,日射量と図３!$E$6:$F$34,2,TRUE),IF(AND(71&lt;=Y6286,Y6286&lt;107),VLOOKUP($W6286,日射量と図３!$E$6:$G$34,3,TRUE),IF(AND(107&lt;=Y6286,Y6286&lt;143),VLOOKUP($W6286,日射量と図３!$E$6:$H$34,4,TRUE),VLOOKUP($W6286,日射量と図３!$E$6:$I$34,5,TRUE))))))</f>
        <v/>
      </c>
      <c r="AB6286" s="4" t="str">
        <f>IF($V6286="","",IF(Z6286&lt;36,0,IF(AND(36&lt;=Z6286,Z6286&lt;71),VLOOKUP($W6286,日射量と図３!$E$6:$F$34,2,TRUE),IF(AND(71&lt;=Z6286,Z6286&lt;107),VLOOKUP($W6286,日射量と図３!$E$6:$G$34,3,TRUE),IF(AND(107&lt;=Z6286,Z6286&lt;143),VLOOKUP($W6286,日射量と図３!$E$6:$H$34,4,TRUE),VLOOKUP($W6286,日射量と図３!$E$6:$I$34,5,TRUE))))))</f>
        <v/>
      </c>
      <c r="AC6286" s="382" t="str">
        <f t="shared" si="1179"/>
        <v/>
      </c>
      <c r="AD6286" s="382" t="str">
        <f t="shared" si="1180"/>
        <v/>
      </c>
    </row>
    <row r="6287" spans="11:30">
      <c r="K6287" s="4">
        <f t="shared" si="1188"/>
        <v>2</v>
      </c>
      <c r="L6287" s="34">
        <v>43513</v>
      </c>
      <c r="M6287" s="4">
        <v>262</v>
      </c>
      <c r="N6287" s="4">
        <v>20</v>
      </c>
      <c r="O6287" s="31">
        <v>0.79166666666666663</v>
      </c>
      <c r="P6287" s="35">
        <v>5.1099999999999994</v>
      </c>
      <c r="Q6287" s="36">
        <f t="shared" si="1189"/>
        <v>16</v>
      </c>
      <c r="R6287" s="4">
        <f t="shared" si="1190"/>
        <v>10.89</v>
      </c>
      <c r="S6287" s="31">
        <f t="shared" si="1181"/>
        <v>0.28591435185185182</v>
      </c>
      <c r="T6287" s="31">
        <f t="shared" si="1182"/>
        <v>0.72222222222222221</v>
      </c>
      <c r="U6287" s="4">
        <f t="shared" si="1183"/>
        <v>0</v>
      </c>
      <c r="V6287" s="4" t="str">
        <f t="shared" si="1184"/>
        <v/>
      </c>
      <c r="W6287" s="18" t="str">
        <f>IF(V6287="","",VLOOKUP(L6287,日射量と図３!$A$4:$C$368,3,TRUE)*238.85/100)</f>
        <v/>
      </c>
      <c r="X6287" s="4" t="str">
        <f t="shared" si="1185"/>
        <v/>
      </c>
      <c r="Y6287" s="4" t="str">
        <f t="shared" si="1186"/>
        <v/>
      </c>
      <c r="Z6287" s="4" t="str">
        <f t="shared" si="1187"/>
        <v/>
      </c>
      <c r="AA6287" s="4" t="str">
        <f>IF($V6287="","",IF(Y6287&lt;36,0,IF(AND(36&lt;=Y6287,Y6287&lt;71),VLOOKUP($W6287,日射量と図３!$E$6:$F$34,2,TRUE),IF(AND(71&lt;=Y6287,Y6287&lt;107),VLOOKUP($W6287,日射量と図３!$E$6:$G$34,3,TRUE),IF(AND(107&lt;=Y6287,Y6287&lt;143),VLOOKUP($W6287,日射量と図３!$E$6:$H$34,4,TRUE),VLOOKUP($W6287,日射量と図３!$E$6:$I$34,5,TRUE))))))</f>
        <v/>
      </c>
      <c r="AB6287" s="4" t="str">
        <f>IF($V6287="","",IF(Z6287&lt;36,0,IF(AND(36&lt;=Z6287,Z6287&lt;71),VLOOKUP($W6287,日射量と図３!$E$6:$F$34,2,TRUE),IF(AND(71&lt;=Z6287,Z6287&lt;107),VLOOKUP($W6287,日射量と図３!$E$6:$G$34,3,TRUE),IF(AND(107&lt;=Z6287,Z6287&lt;143),VLOOKUP($W6287,日射量と図３!$E$6:$H$34,4,TRUE),VLOOKUP($W6287,日射量と図３!$E$6:$I$34,5,TRUE))))))</f>
        <v/>
      </c>
      <c r="AC6287" s="382" t="str">
        <f t="shared" ref="AC6287:AC6350" si="1191">IF(V6287="","",IF((($AH$18*$AH$30*V6287*3600/1000000)/1000-AA6287*$AG$18*10*0.0000041868)&lt;=0,0,AA6287*$AG$18*10*0.0000041868))</f>
        <v/>
      </c>
      <c r="AD6287" s="382" t="str">
        <f t="shared" ref="AD6287:AD6350" si="1192">IF(V6287="","",IF((($AH$19*$AH$30*V6287*3600/1000000)/1000-AB6287*$AG$19*10*0.0000041868)&lt;=0,0,AB6287*$AG$19*10*0.0000041868))</f>
        <v/>
      </c>
    </row>
    <row r="6288" spans="11:30">
      <c r="K6288" s="4">
        <f t="shared" si="1188"/>
        <v>2</v>
      </c>
      <c r="L6288" s="34">
        <v>43513</v>
      </c>
      <c r="M6288" s="4">
        <v>262</v>
      </c>
      <c r="N6288" s="4">
        <v>21</v>
      </c>
      <c r="O6288" s="31">
        <v>0.83333333333333337</v>
      </c>
      <c r="P6288" s="35">
        <v>4.7799999999999994</v>
      </c>
      <c r="Q6288" s="36">
        <f t="shared" si="1189"/>
        <v>16</v>
      </c>
      <c r="R6288" s="4">
        <f t="shared" si="1190"/>
        <v>11.22</v>
      </c>
      <c r="S6288" s="31">
        <f t="shared" si="1181"/>
        <v>0.28591435185185182</v>
      </c>
      <c r="T6288" s="31">
        <f t="shared" si="1182"/>
        <v>0.72222222222222221</v>
      </c>
      <c r="U6288" s="4">
        <f t="shared" si="1183"/>
        <v>0</v>
      </c>
      <c r="V6288" s="4" t="str">
        <f t="shared" si="1184"/>
        <v/>
      </c>
      <c r="W6288" s="18" t="str">
        <f>IF(V6288="","",VLOOKUP(L6288,日射量と図３!$A$4:$C$368,3,TRUE)*238.85/100)</f>
        <v/>
      </c>
      <c r="X6288" s="4" t="str">
        <f t="shared" si="1185"/>
        <v/>
      </c>
      <c r="Y6288" s="4" t="str">
        <f t="shared" si="1186"/>
        <v/>
      </c>
      <c r="Z6288" s="4" t="str">
        <f t="shared" si="1187"/>
        <v/>
      </c>
      <c r="AA6288" s="4" t="str">
        <f>IF($V6288="","",IF(Y6288&lt;36,0,IF(AND(36&lt;=Y6288,Y6288&lt;71),VLOOKUP($W6288,日射量と図３!$E$6:$F$34,2,TRUE),IF(AND(71&lt;=Y6288,Y6288&lt;107),VLOOKUP($W6288,日射量と図３!$E$6:$G$34,3,TRUE),IF(AND(107&lt;=Y6288,Y6288&lt;143),VLOOKUP($W6288,日射量と図３!$E$6:$H$34,4,TRUE),VLOOKUP($W6288,日射量と図３!$E$6:$I$34,5,TRUE))))))</f>
        <v/>
      </c>
      <c r="AB6288" s="4" t="str">
        <f>IF($V6288="","",IF(Z6288&lt;36,0,IF(AND(36&lt;=Z6288,Z6288&lt;71),VLOOKUP($W6288,日射量と図３!$E$6:$F$34,2,TRUE),IF(AND(71&lt;=Z6288,Z6288&lt;107),VLOOKUP($W6288,日射量と図３!$E$6:$G$34,3,TRUE),IF(AND(107&lt;=Z6288,Z6288&lt;143),VLOOKUP($W6288,日射量と図３!$E$6:$H$34,4,TRUE),VLOOKUP($W6288,日射量と図３!$E$6:$I$34,5,TRUE))))))</f>
        <v/>
      </c>
      <c r="AC6288" s="382" t="str">
        <f t="shared" si="1191"/>
        <v/>
      </c>
      <c r="AD6288" s="382" t="str">
        <f t="shared" si="1192"/>
        <v/>
      </c>
    </row>
    <row r="6289" spans="11:30">
      <c r="K6289" s="4">
        <f t="shared" si="1188"/>
        <v>2</v>
      </c>
      <c r="L6289" s="34">
        <v>43513</v>
      </c>
      <c r="M6289" s="4">
        <v>262</v>
      </c>
      <c r="N6289" s="4">
        <v>22</v>
      </c>
      <c r="O6289" s="31">
        <v>0.875</v>
      </c>
      <c r="P6289" s="35">
        <v>4.42</v>
      </c>
      <c r="Q6289" s="36">
        <f t="shared" si="1189"/>
        <v>16</v>
      </c>
      <c r="R6289" s="4">
        <f t="shared" si="1190"/>
        <v>11.58</v>
      </c>
      <c r="S6289" s="31">
        <f t="shared" si="1181"/>
        <v>0.28591435185185182</v>
      </c>
      <c r="T6289" s="31">
        <f t="shared" si="1182"/>
        <v>0.72222222222222221</v>
      </c>
      <c r="U6289" s="4">
        <f t="shared" si="1183"/>
        <v>0</v>
      </c>
      <c r="V6289" s="4" t="str">
        <f t="shared" si="1184"/>
        <v/>
      </c>
      <c r="W6289" s="18" t="str">
        <f>IF(V6289="","",VLOOKUP(L6289,日射量と図３!$A$4:$C$368,3,TRUE)*238.85/100)</f>
        <v/>
      </c>
      <c r="X6289" s="4" t="str">
        <f t="shared" si="1185"/>
        <v/>
      </c>
      <c r="Y6289" s="4" t="str">
        <f t="shared" si="1186"/>
        <v/>
      </c>
      <c r="Z6289" s="4" t="str">
        <f t="shared" si="1187"/>
        <v/>
      </c>
      <c r="AA6289" s="4" t="str">
        <f>IF($V6289="","",IF(Y6289&lt;36,0,IF(AND(36&lt;=Y6289,Y6289&lt;71),VLOOKUP($W6289,日射量と図３!$E$6:$F$34,2,TRUE),IF(AND(71&lt;=Y6289,Y6289&lt;107),VLOOKUP($W6289,日射量と図３!$E$6:$G$34,3,TRUE),IF(AND(107&lt;=Y6289,Y6289&lt;143),VLOOKUP($W6289,日射量と図３!$E$6:$H$34,4,TRUE),VLOOKUP($W6289,日射量と図３!$E$6:$I$34,5,TRUE))))))</f>
        <v/>
      </c>
      <c r="AB6289" s="4" t="str">
        <f>IF($V6289="","",IF(Z6289&lt;36,0,IF(AND(36&lt;=Z6289,Z6289&lt;71),VLOOKUP($W6289,日射量と図３!$E$6:$F$34,2,TRUE),IF(AND(71&lt;=Z6289,Z6289&lt;107),VLOOKUP($W6289,日射量と図３!$E$6:$G$34,3,TRUE),IF(AND(107&lt;=Z6289,Z6289&lt;143),VLOOKUP($W6289,日射量と図３!$E$6:$H$34,4,TRUE),VLOOKUP($W6289,日射量と図３!$E$6:$I$34,5,TRUE))))))</f>
        <v/>
      </c>
      <c r="AC6289" s="382" t="str">
        <f t="shared" si="1191"/>
        <v/>
      </c>
      <c r="AD6289" s="382" t="str">
        <f t="shared" si="1192"/>
        <v/>
      </c>
    </row>
    <row r="6290" spans="11:30">
      <c r="K6290" s="4">
        <f t="shared" si="1188"/>
        <v>2</v>
      </c>
      <c r="L6290" s="34">
        <v>43513</v>
      </c>
      <c r="M6290" s="4">
        <v>262</v>
      </c>
      <c r="N6290" s="4">
        <v>23</v>
      </c>
      <c r="O6290" s="31">
        <v>0.91666666666666663</v>
      </c>
      <c r="P6290" s="35">
        <v>4.0600000000000005</v>
      </c>
      <c r="Q6290" s="36">
        <f t="shared" si="1189"/>
        <v>13</v>
      </c>
      <c r="R6290" s="4">
        <f t="shared" si="1190"/>
        <v>8.94</v>
      </c>
      <c r="S6290" s="31">
        <f t="shared" si="1181"/>
        <v>0.28591435185185182</v>
      </c>
      <c r="T6290" s="31">
        <f t="shared" si="1182"/>
        <v>0.72222222222222221</v>
      </c>
      <c r="U6290" s="4">
        <f t="shared" si="1183"/>
        <v>0</v>
      </c>
      <c r="V6290" s="4" t="str">
        <f t="shared" si="1184"/>
        <v/>
      </c>
      <c r="W6290" s="18" t="str">
        <f>IF(V6290="","",VLOOKUP(L6290,日射量と図３!$A$4:$C$368,3,TRUE)*238.85/100)</f>
        <v/>
      </c>
      <c r="X6290" s="4" t="str">
        <f t="shared" si="1185"/>
        <v/>
      </c>
      <c r="Y6290" s="4" t="str">
        <f t="shared" si="1186"/>
        <v/>
      </c>
      <c r="Z6290" s="4" t="str">
        <f t="shared" si="1187"/>
        <v/>
      </c>
      <c r="AA6290" s="4" t="str">
        <f>IF($V6290="","",IF(Y6290&lt;36,0,IF(AND(36&lt;=Y6290,Y6290&lt;71),VLOOKUP($W6290,日射量と図３!$E$6:$F$34,2,TRUE),IF(AND(71&lt;=Y6290,Y6290&lt;107),VLOOKUP($W6290,日射量と図３!$E$6:$G$34,3,TRUE),IF(AND(107&lt;=Y6290,Y6290&lt;143),VLOOKUP($W6290,日射量と図３!$E$6:$H$34,4,TRUE),VLOOKUP($W6290,日射量と図３!$E$6:$I$34,5,TRUE))))))</f>
        <v/>
      </c>
      <c r="AB6290" s="4" t="str">
        <f>IF($V6290="","",IF(Z6290&lt;36,0,IF(AND(36&lt;=Z6290,Z6290&lt;71),VLOOKUP($W6290,日射量と図３!$E$6:$F$34,2,TRUE),IF(AND(71&lt;=Z6290,Z6290&lt;107),VLOOKUP($W6290,日射量と図３!$E$6:$G$34,3,TRUE),IF(AND(107&lt;=Z6290,Z6290&lt;143),VLOOKUP($W6290,日射量と図３!$E$6:$H$34,4,TRUE),VLOOKUP($W6290,日射量と図３!$E$6:$I$34,5,TRUE))))))</f>
        <v/>
      </c>
      <c r="AC6290" s="382" t="str">
        <f t="shared" si="1191"/>
        <v/>
      </c>
      <c r="AD6290" s="382" t="str">
        <f t="shared" si="1192"/>
        <v/>
      </c>
    </row>
    <row r="6291" spans="11:30">
      <c r="K6291" s="4">
        <f t="shared" si="1188"/>
        <v>2</v>
      </c>
      <c r="L6291" s="34">
        <v>43513</v>
      </c>
      <c r="M6291" s="4">
        <v>262</v>
      </c>
      <c r="N6291" s="4">
        <v>24</v>
      </c>
      <c r="O6291" s="31">
        <v>0.95833333333333337</v>
      </c>
      <c r="P6291" s="35">
        <v>3.8</v>
      </c>
      <c r="Q6291" s="36">
        <f t="shared" si="1189"/>
        <v>13</v>
      </c>
      <c r="R6291" s="4">
        <f t="shared" si="1190"/>
        <v>9.1999999999999993</v>
      </c>
      <c r="S6291" s="31">
        <f t="shared" si="1181"/>
        <v>0.28591435185185182</v>
      </c>
      <c r="T6291" s="31">
        <f t="shared" si="1182"/>
        <v>0.72222222222222221</v>
      </c>
      <c r="U6291" s="4">
        <f t="shared" si="1183"/>
        <v>0</v>
      </c>
      <c r="V6291" s="4" t="str">
        <f t="shared" si="1184"/>
        <v/>
      </c>
      <c r="W6291" s="18" t="str">
        <f>IF(V6291="","",VLOOKUP(L6291,日射量と図３!$A$4:$C$368,3,TRUE)*238.85/100)</f>
        <v/>
      </c>
      <c r="X6291" s="4" t="str">
        <f t="shared" si="1185"/>
        <v/>
      </c>
      <c r="Y6291" s="4" t="str">
        <f t="shared" si="1186"/>
        <v/>
      </c>
      <c r="Z6291" s="4" t="str">
        <f t="shared" si="1187"/>
        <v/>
      </c>
      <c r="AA6291" s="4" t="str">
        <f>IF($V6291="","",IF(Y6291&lt;36,0,IF(AND(36&lt;=Y6291,Y6291&lt;71),VLOOKUP($W6291,日射量と図３!$E$6:$F$34,2,TRUE),IF(AND(71&lt;=Y6291,Y6291&lt;107),VLOOKUP($W6291,日射量と図３!$E$6:$G$34,3,TRUE),IF(AND(107&lt;=Y6291,Y6291&lt;143),VLOOKUP($W6291,日射量と図３!$E$6:$H$34,4,TRUE),VLOOKUP($W6291,日射量と図３!$E$6:$I$34,5,TRUE))))))</f>
        <v/>
      </c>
      <c r="AB6291" s="4" t="str">
        <f>IF($V6291="","",IF(Z6291&lt;36,0,IF(AND(36&lt;=Z6291,Z6291&lt;71),VLOOKUP($W6291,日射量と図３!$E$6:$F$34,2,TRUE),IF(AND(71&lt;=Z6291,Z6291&lt;107),VLOOKUP($W6291,日射量と図３!$E$6:$G$34,3,TRUE),IF(AND(107&lt;=Z6291,Z6291&lt;143),VLOOKUP($W6291,日射量と図３!$E$6:$H$34,4,TRUE),VLOOKUP($W6291,日射量と図３!$E$6:$I$34,5,TRUE))))))</f>
        <v/>
      </c>
      <c r="AC6291" s="382" t="str">
        <f t="shared" si="1191"/>
        <v/>
      </c>
      <c r="AD6291" s="382" t="str">
        <f t="shared" si="1192"/>
        <v/>
      </c>
    </row>
    <row r="6292" spans="11:30">
      <c r="K6292" s="4">
        <f t="shared" si="1188"/>
        <v>2</v>
      </c>
      <c r="L6292" s="34">
        <v>43514</v>
      </c>
      <c r="M6292" s="4">
        <v>263</v>
      </c>
      <c r="N6292" s="4">
        <v>1</v>
      </c>
      <c r="O6292" s="31">
        <v>0</v>
      </c>
      <c r="P6292" s="35">
        <v>3.55</v>
      </c>
      <c r="Q6292" s="36">
        <f t="shared" si="1189"/>
        <v>13</v>
      </c>
      <c r="R6292" s="4">
        <f t="shared" si="1190"/>
        <v>9.4499999999999993</v>
      </c>
      <c r="S6292" s="31">
        <f t="shared" si="1181"/>
        <v>0.28591435185185182</v>
      </c>
      <c r="T6292" s="31">
        <f t="shared" si="1182"/>
        <v>0.72222222222222221</v>
      </c>
      <c r="U6292" s="4">
        <f t="shared" si="1183"/>
        <v>0</v>
      </c>
      <c r="V6292" s="4">
        <f t="shared" si="1184"/>
        <v>75.679999999999993</v>
      </c>
      <c r="W6292" s="18">
        <f>IF(V6292="","",VLOOKUP(L6292,日射量と図３!$A$4:$C$368,3,TRUE)*238.85/100)</f>
        <v>35.827500000000001</v>
      </c>
      <c r="X6292" s="4">
        <f t="shared" si="1185"/>
        <v>10</v>
      </c>
      <c r="Y6292" s="4">
        <f t="shared" si="1186"/>
        <v>47.314000799999988</v>
      </c>
      <c r="Z6292" s="4">
        <f t="shared" si="1187"/>
        <v>53.33578271999999</v>
      </c>
      <c r="AA6292" s="4">
        <f>IF($V6292="","",IF(Y6292&lt;36,0,IF(AND(36&lt;=Y6292,Y6292&lt;71),VLOOKUP($W6292,日射量と図３!$E$6:$F$34,2,TRUE),IF(AND(71&lt;=Y6292,Y6292&lt;107),VLOOKUP($W6292,日射量と図３!$E$6:$G$34,3,TRUE),IF(AND(107&lt;=Y6292,Y6292&lt;143),VLOOKUP($W6292,日射量と図３!$E$6:$H$34,4,TRUE),VLOOKUP($W6292,日射量と図３!$E$6:$I$34,5,TRUE))))))</f>
        <v>36</v>
      </c>
      <c r="AB6292" s="4">
        <f>IF($V6292="","",IF(Z6292&lt;36,0,IF(AND(36&lt;=Z6292,Z6292&lt;71),VLOOKUP($W6292,日射量と図３!$E$6:$F$34,2,TRUE),IF(AND(71&lt;=Z6292,Z6292&lt;107),VLOOKUP($W6292,日射量と図３!$E$6:$G$34,3,TRUE),IF(AND(107&lt;=Z6292,Z6292&lt;143),VLOOKUP($W6292,日射量と図３!$E$6:$H$34,4,TRUE),VLOOKUP($W6292,日射量と図３!$E$6:$I$34,5,TRUE))))))</f>
        <v>36</v>
      </c>
      <c r="AC6292" s="382">
        <f t="shared" si="1191"/>
        <v>1.5072480000000001</v>
      </c>
      <c r="AD6292" s="382">
        <f t="shared" si="1192"/>
        <v>1.5072480000000001</v>
      </c>
    </row>
    <row r="6293" spans="11:30">
      <c r="K6293" s="4">
        <f t="shared" si="1188"/>
        <v>2</v>
      </c>
      <c r="L6293" s="34">
        <v>43514</v>
      </c>
      <c r="M6293" s="4">
        <v>263</v>
      </c>
      <c r="N6293" s="4">
        <v>2</v>
      </c>
      <c r="O6293" s="31">
        <v>4.1666666666666664E-2</v>
      </c>
      <c r="P6293" s="35">
        <v>3.56</v>
      </c>
      <c r="Q6293" s="36">
        <f t="shared" si="1189"/>
        <v>13</v>
      </c>
      <c r="R6293" s="4">
        <f t="shared" si="1190"/>
        <v>9.44</v>
      </c>
      <c r="S6293" s="31">
        <f t="shared" ref="S6293:S6356" si="1193">VLOOKUP(K6293,$AF$45:$AH$49,2,TRUE)</f>
        <v>0.28591435185185182</v>
      </c>
      <c r="T6293" s="31">
        <f t="shared" ref="T6293:T6356" si="1194">VLOOKUP(K6293,$AF$45:$AH$49,3,TRUE)</f>
        <v>0.72222222222222221</v>
      </c>
      <c r="U6293" s="4">
        <f t="shared" ref="U6293:U6356" si="1195">IF(AND(S6293&lt;O6293,O6293&lt;T6293),R6293,0)</f>
        <v>0</v>
      </c>
      <c r="V6293" s="4" t="str">
        <f t="shared" ref="V6293:V6356" si="1196">IF(N6293=1,SUM(U6293:U6316),"")</f>
        <v/>
      </c>
      <c r="W6293" s="18" t="str">
        <f>IF(V6293="","",VLOOKUP(L6293,日射量と図３!$A$4:$C$368,3,TRUE)*238.85/100)</f>
        <v/>
      </c>
      <c r="X6293" s="4" t="str">
        <f t="shared" ref="X6293:X6356" si="1197">IF(V6293="","",VLOOKUP(K6293,$AF$45:$AJ$49,5,TRUE))</f>
        <v/>
      </c>
      <c r="Y6293" s="4" t="str">
        <f t="shared" si="1186"/>
        <v/>
      </c>
      <c r="Z6293" s="4" t="str">
        <f t="shared" si="1187"/>
        <v/>
      </c>
      <c r="AA6293" s="4" t="str">
        <f>IF($V6293="","",IF(Y6293&lt;36,0,IF(AND(36&lt;=Y6293,Y6293&lt;71),VLOOKUP($W6293,日射量と図３!$E$6:$F$34,2,TRUE),IF(AND(71&lt;=Y6293,Y6293&lt;107),VLOOKUP($W6293,日射量と図３!$E$6:$G$34,3,TRUE),IF(AND(107&lt;=Y6293,Y6293&lt;143),VLOOKUP($W6293,日射量と図３!$E$6:$H$34,4,TRUE),VLOOKUP($W6293,日射量と図３!$E$6:$I$34,5,TRUE))))))</f>
        <v/>
      </c>
      <c r="AB6293" s="4" t="str">
        <f>IF($V6293="","",IF(Z6293&lt;36,0,IF(AND(36&lt;=Z6293,Z6293&lt;71),VLOOKUP($W6293,日射量と図３!$E$6:$F$34,2,TRUE),IF(AND(71&lt;=Z6293,Z6293&lt;107),VLOOKUP($W6293,日射量と図３!$E$6:$G$34,3,TRUE),IF(AND(107&lt;=Z6293,Z6293&lt;143),VLOOKUP($W6293,日射量と図３!$E$6:$H$34,4,TRUE),VLOOKUP($W6293,日射量と図３!$E$6:$I$34,5,TRUE))))))</f>
        <v/>
      </c>
      <c r="AC6293" s="382" t="str">
        <f t="shared" si="1191"/>
        <v/>
      </c>
      <c r="AD6293" s="382" t="str">
        <f t="shared" si="1192"/>
        <v/>
      </c>
    </row>
    <row r="6294" spans="11:30">
      <c r="K6294" s="4">
        <f t="shared" si="1188"/>
        <v>2</v>
      </c>
      <c r="L6294" s="34">
        <v>43514</v>
      </c>
      <c r="M6294" s="4">
        <v>263</v>
      </c>
      <c r="N6294" s="4">
        <v>3</v>
      </c>
      <c r="O6294" s="31">
        <v>8.3333333333333329E-2</v>
      </c>
      <c r="P6294" s="35">
        <v>3.44</v>
      </c>
      <c r="Q6294" s="36">
        <f t="shared" si="1189"/>
        <v>13</v>
      </c>
      <c r="R6294" s="4">
        <f t="shared" si="1190"/>
        <v>9.56</v>
      </c>
      <c r="S6294" s="31">
        <f t="shared" si="1193"/>
        <v>0.28591435185185182</v>
      </c>
      <c r="T6294" s="31">
        <f t="shared" si="1194"/>
        <v>0.72222222222222221</v>
      </c>
      <c r="U6294" s="4">
        <f t="shared" si="1195"/>
        <v>0</v>
      </c>
      <c r="V6294" s="4" t="str">
        <f t="shared" si="1196"/>
        <v/>
      </c>
      <c r="W6294" s="18" t="str">
        <f>IF(V6294="","",VLOOKUP(L6294,日射量と図３!$A$4:$C$368,3,TRUE)*238.85/100)</f>
        <v/>
      </c>
      <c r="X6294" s="4" t="str">
        <f t="shared" si="1197"/>
        <v/>
      </c>
      <c r="Y6294" s="4" t="str">
        <f t="shared" si="1186"/>
        <v/>
      </c>
      <c r="Z6294" s="4" t="str">
        <f t="shared" si="1187"/>
        <v/>
      </c>
      <c r="AA6294" s="4" t="str">
        <f>IF($V6294="","",IF(Y6294&lt;36,0,IF(AND(36&lt;=Y6294,Y6294&lt;71),VLOOKUP($W6294,日射量と図３!$E$6:$F$34,2,TRUE),IF(AND(71&lt;=Y6294,Y6294&lt;107),VLOOKUP($W6294,日射量と図３!$E$6:$G$34,3,TRUE),IF(AND(107&lt;=Y6294,Y6294&lt;143),VLOOKUP($W6294,日射量と図３!$E$6:$H$34,4,TRUE),VLOOKUP($W6294,日射量と図３!$E$6:$I$34,5,TRUE))))))</f>
        <v/>
      </c>
      <c r="AB6294" s="4" t="str">
        <f>IF($V6294="","",IF(Z6294&lt;36,0,IF(AND(36&lt;=Z6294,Z6294&lt;71),VLOOKUP($W6294,日射量と図３!$E$6:$F$34,2,TRUE),IF(AND(71&lt;=Z6294,Z6294&lt;107),VLOOKUP($W6294,日射量と図３!$E$6:$G$34,3,TRUE),IF(AND(107&lt;=Z6294,Z6294&lt;143),VLOOKUP($W6294,日射量と図３!$E$6:$H$34,4,TRUE),VLOOKUP($W6294,日射量と図３!$E$6:$I$34,5,TRUE))))))</f>
        <v/>
      </c>
      <c r="AC6294" s="382" t="str">
        <f t="shared" si="1191"/>
        <v/>
      </c>
      <c r="AD6294" s="382" t="str">
        <f t="shared" si="1192"/>
        <v/>
      </c>
    </row>
    <row r="6295" spans="11:30">
      <c r="K6295" s="4">
        <f t="shared" si="1188"/>
        <v>2</v>
      </c>
      <c r="L6295" s="34">
        <v>43514</v>
      </c>
      <c r="M6295" s="4">
        <v>263</v>
      </c>
      <c r="N6295" s="4">
        <v>4</v>
      </c>
      <c r="O6295" s="31">
        <v>0.125</v>
      </c>
      <c r="P6295" s="35">
        <v>2.9699999999999998</v>
      </c>
      <c r="Q6295" s="36">
        <f t="shared" si="1189"/>
        <v>13</v>
      </c>
      <c r="R6295" s="4">
        <f t="shared" si="1190"/>
        <v>10.030000000000001</v>
      </c>
      <c r="S6295" s="31">
        <f t="shared" si="1193"/>
        <v>0.28591435185185182</v>
      </c>
      <c r="T6295" s="31">
        <f t="shared" si="1194"/>
        <v>0.72222222222222221</v>
      </c>
      <c r="U6295" s="4">
        <f t="shared" si="1195"/>
        <v>0</v>
      </c>
      <c r="V6295" s="4" t="str">
        <f t="shared" si="1196"/>
        <v/>
      </c>
      <c r="W6295" s="18" t="str">
        <f>IF(V6295="","",VLOOKUP(L6295,日射量と図３!$A$4:$C$368,3,TRUE)*238.85/100)</f>
        <v/>
      </c>
      <c r="X6295" s="4" t="str">
        <f t="shared" si="1197"/>
        <v/>
      </c>
      <c r="Y6295" s="4" t="str">
        <f t="shared" si="1186"/>
        <v/>
      </c>
      <c r="Z6295" s="4" t="str">
        <f t="shared" si="1187"/>
        <v/>
      </c>
      <c r="AA6295" s="4" t="str">
        <f>IF($V6295="","",IF(Y6295&lt;36,0,IF(AND(36&lt;=Y6295,Y6295&lt;71),VLOOKUP($W6295,日射量と図３!$E$6:$F$34,2,TRUE),IF(AND(71&lt;=Y6295,Y6295&lt;107),VLOOKUP($W6295,日射量と図３!$E$6:$G$34,3,TRUE),IF(AND(107&lt;=Y6295,Y6295&lt;143),VLOOKUP($W6295,日射量と図３!$E$6:$H$34,4,TRUE),VLOOKUP($W6295,日射量と図３!$E$6:$I$34,5,TRUE))))))</f>
        <v/>
      </c>
      <c r="AB6295" s="4" t="str">
        <f>IF($V6295="","",IF(Z6295&lt;36,0,IF(AND(36&lt;=Z6295,Z6295&lt;71),VLOOKUP($W6295,日射量と図３!$E$6:$F$34,2,TRUE),IF(AND(71&lt;=Z6295,Z6295&lt;107),VLOOKUP($W6295,日射量と図３!$E$6:$G$34,3,TRUE),IF(AND(107&lt;=Z6295,Z6295&lt;143),VLOOKUP($W6295,日射量と図３!$E$6:$H$34,4,TRUE),VLOOKUP($W6295,日射量と図３!$E$6:$I$34,5,TRUE))))))</f>
        <v/>
      </c>
      <c r="AC6295" s="382" t="str">
        <f t="shared" si="1191"/>
        <v/>
      </c>
      <c r="AD6295" s="382" t="str">
        <f t="shared" si="1192"/>
        <v/>
      </c>
    </row>
    <row r="6296" spans="11:30">
      <c r="K6296" s="4">
        <f t="shared" si="1188"/>
        <v>2</v>
      </c>
      <c r="L6296" s="34">
        <v>43514</v>
      </c>
      <c r="M6296" s="4">
        <v>263</v>
      </c>
      <c r="N6296" s="4">
        <v>5</v>
      </c>
      <c r="O6296" s="31">
        <v>0.16666666666666666</v>
      </c>
      <c r="P6296" s="35">
        <v>2.6100000000000003</v>
      </c>
      <c r="Q6296" s="36">
        <f t="shared" si="1189"/>
        <v>15</v>
      </c>
      <c r="R6296" s="4">
        <f t="shared" si="1190"/>
        <v>12.39</v>
      </c>
      <c r="S6296" s="31">
        <f t="shared" si="1193"/>
        <v>0.28591435185185182</v>
      </c>
      <c r="T6296" s="31">
        <f t="shared" si="1194"/>
        <v>0.72222222222222221</v>
      </c>
      <c r="U6296" s="4">
        <f t="shared" si="1195"/>
        <v>0</v>
      </c>
      <c r="V6296" s="4" t="str">
        <f t="shared" si="1196"/>
        <v/>
      </c>
      <c r="W6296" s="18" t="str">
        <f>IF(V6296="","",VLOOKUP(L6296,日射量と図３!$A$4:$C$368,3,TRUE)*238.85/100)</f>
        <v/>
      </c>
      <c r="X6296" s="4" t="str">
        <f t="shared" si="1197"/>
        <v/>
      </c>
      <c r="Y6296" s="4" t="str">
        <f t="shared" si="1186"/>
        <v/>
      </c>
      <c r="Z6296" s="4" t="str">
        <f t="shared" si="1187"/>
        <v/>
      </c>
      <c r="AA6296" s="4" t="str">
        <f>IF($V6296="","",IF(Y6296&lt;36,0,IF(AND(36&lt;=Y6296,Y6296&lt;71),VLOOKUP($W6296,日射量と図３!$E$6:$F$34,2,TRUE),IF(AND(71&lt;=Y6296,Y6296&lt;107),VLOOKUP($W6296,日射量と図３!$E$6:$G$34,3,TRUE),IF(AND(107&lt;=Y6296,Y6296&lt;143),VLOOKUP($W6296,日射量と図３!$E$6:$H$34,4,TRUE),VLOOKUP($W6296,日射量と図３!$E$6:$I$34,5,TRUE))))))</f>
        <v/>
      </c>
      <c r="AB6296" s="4" t="str">
        <f>IF($V6296="","",IF(Z6296&lt;36,0,IF(AND(36&lt;=Z6296,Z6296&lt;71),VLOOKUP($W6296,日射量と図３!$E$6:$F$34,2,TRUE),IF(AND(71&lt;=Z6296,Z6296&lt;107),VLOOKUP($W6296,日射量と図３!$E$6:$G$34,3,TRUE),IF(AND(107&lt;=Z6296,Z6296&lt;143),VLOOKUP($W6296,日射量と図３!$E$6:$H$34,4,TRUE),VLOOKUP($W6296,日射量と図３!$E$6:$I$34,5,TRUE))))))</f>
        <v/>
      </c>
      <c r="AC6296" s="382" t="str">
        <f t="shared" si="1191"/>
        <v/>
      </c>
      <c r="AD6296" s="382" t="str">
        <f t="shared" si="1192"/>
        <v/>
      </c>
    </row>
    <row r="6297" spans="11:30">
      <c r="K6297" s="4">
        <f t="shared" si="1188"/>
        <v>2</v>
      </c>
      <c r="L6297" s="34">
        <v>43514</v>
      </c>
      <c r="M6297" s="4">
        <v>263</v>
      </c>
      <c r="N6297" s="4">
        <v>6</v>
      </c>
      <c r="O6297" s="31">
        <v>0.20833333333333334</v>
      </c>
      <c r="P6297" s="35">
        <v>2.39</v>
      </c>
      <c r="Q6297" s="36">
        <f t="shared" si="1189"/>
        <v>15</v>
      </c>
      <c r="R6297" s="4">
        <f t="shared" si="1190"/>
        <v>12.61</v>
      </c>
      <c r="S6297" s="31">
        <f t="shared" si="1193"/>
        <v>0.28591435185185182</v>
      </c>
      <c r="T6297" s="31">
        <f t="shared" si="1194"/>
        <v>0.72222222222222221</v>
      </c>
      <c r="U6297" s="4">
        <f t="shared" si="1195"/>
        <v>0</v>
      </c>
      <c r="V6297" s="4" t="str">
        <f t="shared" si="1196"/>
        <v/>
      </c>
      <c r="W6297" s="18" t="str">
        <f>IF(V6297="","",VLOOKUP(L6297,日射量と図３!$A$4:$C$368,3,TRUE)*238.85/100)</f>
        <v/>
      </c>
      <c r="X6297" s="4" t="str">
        <f t="shared" si="1197"/>
        <v/>
      </c>
      <c r="Y6297" s="4" t="str">
        <f t="shared" si="1186"/>
        <v/>
      </c>
      <c r="Z6297" s="4" t="str">
        <f t="shared" si="1187"/>
        <v/>
      </c>
      <c r="AA6297" s="4" t="str">
        <f>IF($V6297="","",IF(Y6297&lt;36,0,IF(AND(36&lt;=Y6297,Y6297&lt;71),VLOOKUP($W6297,日射量と図３!$E$6:$F$34,2,TRUE),IF(AND(71&lt;=Y6297,Y6297&lt;107),VLOOKUP($W6297,日射量と図３!$E$6:$G$34,3,TRUE),IF(AND(107&lt;=Y6297,Y6297&lt;143),VLOOKUP($W6297,日射量と図３!$E$6:$H$34,4,TRUE),VLOOKUP($W6297,日射量と図３!$E$6:$I$34,5,TRUE))))))</f>
        <v/>
      </c>
      <c r="AB6297" s="4" t="str">
        <f>IF($V6297="","",IF(Z6297&lt;36,0,IF(AND(36&lt;=Z6297,Z6297&lt;71),VLOOKUP($W6297,日射量と図３!$E$6:$F$34,2,TRUE),IF(AND(71&lt;=Z6297,Z6297&lt;107),VLOOKUP($W6297,日射量と図３!$E$6:$G$34,3,TRUE),IF(AND(107&lt;=Z6297,Z6297&lt;143),VLOOKUP($W6297,日射量と図３!$E$6:$H$34,4,TRUE),VLOOKUP($W6297,日射量と図３!$E$6:$I$34,5,TRUE))))))</f>
        <v/>
      </c>
      <c r="AC6297" s="382" t="str">
        <f t="shared" si="1191"/>
        <v/>
      </c>
      <c r="AD6297" s="382" t="str">
        <f t="shared" si="1192"/>
        <v/>
      </c>
    </row>
    <row r="6298" spans="11:30">
      <c r="K6298" s="4">
        <f t="shared" si="1188"/>
        <v>2</v>
      </c>
      <c r="L6298" s="34">
        <v>43514</v>
      </c>
      <c r="M6298" s="4">
        <v>263</v>
      </c>
      <c r="N6298" s="4">
        <v>7</v>
      </c>
      <c r="O6298" s="31">
        <v>0.25</v>
      </c>
      <c r="P6298" s="35">
        <v>1.9200000000000004</v>
      </c>
      <c r="Q6298" s="36">
        <f t="shared" si="1189"/>
        <v>15</v>
      </c>
      <c r="R6298" s="4">
        <f t="shared" si="1190"/>
        <v>13.08</v>
      </c>
      <c r="S6298" s="31">
        <f t="shared" si="1193"/>
        <v>0.28591435185185182</v>
      </c>
      <c r="T6298" s="31">
        <f t="shared" si="1194"/>
        <v>0.72222222222222221</v>
      </c>
      <c r="U6298" s="4">
        <f t="shared" si="1195"/>
        <v>0</v>
      </c>
      <c r="V6298" s="4" t="str">
        <f t="shared" si="1196"/>
        <v/>
      </c>
      <c r="W6298" s="18" t="str">
        <f>IF(V6298="","",VLOOKUP(L6298,日射量と図３!$A$4:$C$368,3,TRUE)*238.85/100)</f>
        <v/>
      </c>
      <c r="X6298" s="4" t="str">
        <f t="shared" si="1197"/>
        <v/>
      </c>
      <c r="Y6298" s="4" t="str">
        <f t="shared" si="1186"/>
        <v/>
      </c>
      <c r="Z6298" s="4" t="str">
        <f t="shared" si="1187"/>
        <v/>
      </c>
      <c r="AA6298" s="4" t="str">
        <f>IF($V6298="","",IF(Y6298&lt;36,0,IF(AND(36&lt;=Y6298,Y6298&lt;71),VLOOKUP($W6298,日射量と図３!$E$6:$F$34,2,TRUE),IF(AND(71&lt;=Y6298,Y6298&lt;107),VLOOKUP($W6298,日射量と図３!$E$6:$G$34,3,TRUE),IF(AND(107&lt;=Y6298,Y6298&lt;143),VLOOKUP($W6298,日射量と図３!$E$6:$H$34,4,TRUE),VLOOKUP($W6298,日射量と図３!$E$6:$I$34,5,TRUE))))))</f>
        <v/>
      </c>
      <c r="AB6298" s="4" t="str">
        <f>IF($V6298="","",IF(Z6298&lt;36,0,IF(AND(36&lt;=Z6298,Z6298&lt;71),VLOOKUP($W6298,日射量と図３!$E$6:$F$34,2,TRUE),IF(AND(71&lt;=Z6298,Z6298&lt;107),VLOOKUP($W6298,日射量と図３!$E$6:$G$34,3,TRUE),IF(AND(107&lt;=Z6298,Z6298&lt;143),VLOOKUP($W6298,日射量と図３!$E$6:$H$34,4,TRUE),VLOOKUP($W6298,日射量と図３!$E$6:$I$34,5,TRUE))))))</f>
        <v/>
      </c>
      <c r="AC6298" s="382" t="str">
        <f t="shared" si="1191"/>
        <v/>
      </c>
      <c r="AD6298" s="382" t="str">
        <f t="shared" si="1192"/>
        <v/>
      </c>
    </row>
    <row r="6299" spans="11:30">
      <c r="K6299" s="4">
        <f t="shared" si="1188"/>
        <v>2</v>
      </c>
      <c r="L6299" s="34">
        <v>43514</v>
      </c>
      <c r="M6299" s="4">
        <v>263</v>
      </c>
      <c r="N6299" s="4">
        <v>8</v>
      </c>
      <c r="O6299" s="31">
        <v>0.29166666666666669</v>
      </c>
      <c r="P6299" s="35">
        <v>1.9899999999999998</v>
      </c>
      <c r="Q6299" s="36">
        <f t="shared" si="1189"/>
        <v>12</v>
      </c>
      <c r="R6299" s="4">
        <f t="shared" si="1190"/>
        <v>10.01</v>
      </c>
      <c r="S6299" s="31">
        <f t="shared" si="1193"/>
        <v>0.28591435185185182</v>
      </c>
      <c r="T6299" s="31">
        <f t="shared" si="1194"/>
        <v>0.72222222222222221</v>
      </c>
      <c r="U6299" s="4">
        <f t="shared" si="1195"/>
        <v>10.01</v>
      </c>
      <c r="V6299" s="4" t="str">
        <f t="shared" si="1196"/>
        <v/>
      </c>
      <c r="W6299" s="18" t="str">
        <f>IF(V6299="","",VLOOKUP(L6299,日射量と図３!$A$4:$C$368,3,TRUE)*238.85/100)</f>
        <v/>
      </c>
      <c r="X6299" s="4" t="str">
        <f t="shared" si="1197"/>
        <v/>
      </c>
      <c r="Y6299" s="4" t="str">
        <f t="shared" si="1186"/>
        <v/>
      </c>
      <c r="Z6299" s="4" t="str">
        <f t="shared" si="1187"/>
        <v/>
      </c>
      <c r="AA6299" s="4" t="str">
        <f>IF($V6299="","",IF(Y6299&lt;36,0,IF(AND(36&lt;=Y6299,Y6299&lt;71),VLOOKUP($W6299,日射量と図３!$E$6:$F$34,2,TRUE),IF(AND(71&lt;=Y6299,Y6299&lt;107),VLOOKUP($W6299,日射量と図３!$E$6:$G$34,3,TRUE),IF(AND(107&lt;=Y6299,Y6299&lt;143),VLOOKUP($W6299,日射量と図３!$E$6:$H$34,4,TRUE),VLOOKUP($W6299,日射量と図３!$E$6:$I$34,5,TRUE))))))</f>
        <v/>
      </c>
      <c r="AB6299" s="4" t="str">
        <f>IF($V6299="","",IF(Z6299&lt;36,0,IF(AND(36&lt;=Z6299,Z6299&lt;71),VLOOKUP($W6299,日射量と図３!$E$6:$F$34,2,TRUE),IF(AND(71&lt;=Z6299,Z6299&lt;107),VLOOKUP($W6299,日射量と図３!$E$6:$G$34,3,TRUE),IF(AND(107&lt;=Z6299,Z6299&lt;143),VLOOKUP($W6299,日射量と図３!$E$6:$H$34,4,TRUE),VLOOKUP($W6299,日射量と図３!$E$6:$I$34,5,TRUE))))))</f>
        <v/>
      </c>
      <c r="AC6299" s="382" t="str">
        <f t="shared" si="1191"/>
        <v/>
      </c>
      <c r="AD6299" s="382" t="str">
        <f t="shared" si="1192"/>
        <v/>
      </c>
    </row>
    <row r="6300" spans="11:30">
      <c r="K6300" s="4">
        <f t="shared" si="1188"/>
        <v>2</v>
      </c>
      <c r="L6300" s="34">
        <v>43514</v>
      </c>
      <c r="M6300" s="4">
        <v>263</v>
      </c>
      <c r="N6300" s="4">
        <v>9</v>
      </c>
      <c r="O6300" s="31">
        <v>0.33333333333333331</v>
      </c>
      <c r="P6300" s="35">
        <v>2.87</v>
      </c>
      <c r="Q6300" s="36">
        <f t="shared" si="1189"/>
        <v>12</v>
      </c>
      <c r="R6300" s="4">
        <f t="shared" si="1190"/>
        <v>9.129999999999999</v>
      </c>
      <c r="S6300" s="31">
        <f t="shared" si="1193"/>
        <v>0.28591435185185182</v>
      </c>
      <c r="T6300" s="31">
        <f t="shared" si="1194"/>
        <v>0.72222222222222221</v>
      </c>
      <c r="U6300" s="4">
        <f t="shared" si="1195"/>
        <v>9.129999999999999</v>
      </c>
      <c r="V6300" s="4" t="str">
        <f t="shared" si="1196"/>
        <v/>
      </c>
      <c r="W6300" s="18" t="str">
        <f>IF(V6300="","",VLOOKUP(L6300,日射量と図３!$A$4:$C$368,3,TRUE)*238.85/100)</f>
        <v/>
      </c>
      <c r="X6300" s="4" t="str">
        <f t="shared" si="1197"/>
        <v/>
      </c>
      <c r="Y6300" s="4" t="str">
        <f t="shared" si="1186"/>
        <v/>
      </c>
      <c r="Z6300" s="4" t="str">
        <f t="shared" si="1187"/>
        <v/>
      </c>
      <c r="AA6300" s="4" t="str">
        <f>IF($V6300="","",IF(Y6300&lt;36,0,IF(AND(36&lt;=Y6300,Y6300&lt;71),VLOOKUP($W6300,日射量と図３!$E$6:$F$34,2,TRUE),IF(AND(71&lt;=Y6300,Y6300&lt;107),VLOOKUP($W6300,日射量と図３!$E$6:$G$34,3,TRUE),IF(AND(107&lt;=Y6300,Y6300&lt;143),VLOOKUP($W6300,日射量と図３!$E$6:$H$34,4,TRUE),VLOOKUP($W6300,日射量と図３!$E$6:$I$34,5,TRUE))))))</f>
        <v/>
      </c>
      <c r="AB6300" s="4" t="str">
        <f>IF($V6300="","",IF(Z6300&lt;36,0,IF(AND(36&lt;=Z6300,Z6300&lt;71),VLOOKUP($W6300,日射量と図３!$E$6:$F$34,2,TRUE),IF(AND(71&lt;=Z6300,Z6300&lt;107),VLOOKUP($W6300,日射量と図３!$E$6:$G$34,3,TRUE),IF(AND(107&lt;=Z6300,Z6300&lt;143),VLOOKUP($W6300,日射量と図３!$E$6:$H$34,4,TRUE),VLOOKUP($W6300,日射量と図３!$E$6:$I$34,5,TRUE))))))</f>
        <v/>
      </c>
      <c r="AC6300" s="382" t="str">
        <f t="shared" si="1191"/>
        <v/>
      </c>
      <c r="AD6300" s="382" t="str">
        <f t="shared" si="1192"/>
        <v/>
      </c>
    </row>
    <row r="6301" spans="11:30">
      <c r="K6301" s="4">
        <f t="shared" si="1188"/>
        <v>2</v>
      </c>
      <c r="L6301" s="34">
        <v>43514</v>
      </c>
      <c r="M6301" s="4">
        <v>263</v>
      </c>
      <c r="N6301" s="4">
        <v>10</v>
      </c>
      <c r="O6301" s="31">
        <v>0.375</v>
      </c>
      <c r="P6301" s="35">
        <v>4.3499999999999996</v>
      </c>
      <c r="Q6301" s="36">
        <f t="shared" si="1189"/>
        <v>12</v>
      </c>
      <c r="R6301" s="4">
        <f t="shared" si="1190"/>
        <v>7.65</v>
      </c>
      <c r="S6301" s="31">
        <f t="shared" si="1193"/>
        <v>0.28591435185185182</v>
      </c>
      <c r="T6301" s="31">
        <f t="shared" si="1194"/>
        <v>0.72222222222222221</v>
      </c>
      <c r="U6301" s="4">
        <f t="shared" si="1195"/>
        <v>7.65</v>
      </c>
      <c r="V6301" s="4" t="str">
        <f t="shared" si="1196"/>
        <v/>
      </c>
      <c r="W6301" s="18" t="str">
        <f>IF(V6301="","",VLOOKUP(L6301,日射量と図３!$A$4:$C$368,3,TRUE)*238.85/100)</f>
        <v/>
      </c>
      <c r="X6301" s="4" t="str">
        <f t="shared" si="1197"/>
        <v/>
      </c>
      <c r="Y6301" s="4" t="str">
        <f t="shared" si="1186"/>
        <v/>
      </c>
      <c r="Z6301" s="4" t="str">
        <f t="shared" si="1187"/>
        <v/>
      </c>
      <c r="AA6301" s="4" t="str">
        <f>IF($V6301="","",IF(Y6301&lt;36,0,IF(AND(36&lt;=Y6301,Y6301&lt;71),VLOOKUP($W6301,日射量と図３!$E$6:$F$34,2,TRUE),IF(AND(71&lt;=Y6301,Y6301&lt;107),VLOOKUP($W6301,日射量と図３!$E$6:$G$34,3,TRUE),IF(AND(107&lt;=Y6301,Y6301&lt;143),VLOOKUP($W6301,日射量と図３!$E$6:$H$34,4,TRUE),VLOOKUP($W6301,日射量と図３!$E$6:$I$34,5,TRUE))))))</f>
        <v/>
      </c>
      <c r="AB6301" s="4" t="str">
        <f>IF($V6301="","",IF(Z6301&lt;36,0,IF(AND(36&lt;=Z6301,Z6301&lt;71),VLOOKUP($W6301,日射量と図３!$E$6:$F$34,2,TRUE),IF(AND(71&lt;=Z6301,Z6301&lt;107),VLOOKUP($W6301,日射量と図３!$E$6:$G$34,3,TRUE),IF(AND(107&lt;=Z6301,Z6301&lt;143),VLOOKUP($W6301,日射量と図３!$E$6:$H$34,4,TRUE),VLOOKUP($W6301,日射量と図３!$E$6:$I$34,5,TRUE))))))</f>
        <v/>
      </c>
      <c r="AC6301" s="382" t="str">
        <f t="shared" si="1191"/>
        <v/>
      </c>
      <c r="AD6301" s="382" t="str">
        <f t="shared" si="1192"/>
        <v/>
      </c>
    </row>
    <row r="6302" spans="11:30">
      <c r="K6302" s="4">
        <f t="shared" si="1188"/>
        <v>2</v>
      </c>
      <c r="L6302" s="34">
        <v>43514</v>
      </c>
      <c r="M6302" s="4">
        <v>263</v>
      </c>
      <c r="N6302" s="4">
        <v>11</v>
      </c>
      <c r="O6302" s="31">
        <v>0.41666666666666669</v>
      </c>
      <c r="P6302" s="35">
        <v>5.86</v>
      </c>
      <c r="Q6302" s="36">
        <f t="shared" si="1189"/>
        <v>12</v>
      </c>
      <c r="R6302" s="4">
        <f t="shared" si="1190"/>
        <v>6.14</v>
      </c>
      <c r="S6302" s="31">
        <f t="shared" si="1193"/>
        <v>0.28591435185185182</v>
      </c>
      <c r="T6302" s="31">
        <f t="shared" si="1194"/>
        <v>0.72222222222222221</v>
      </c>
      <c r="U6302" s="4">
        <f t="shared" si="1195"/>
        <v>6.14</v>
      </c>
      <c r="V6302" s="4" t="str">
        <f t="shared" si="1196"/>
        <v/>
      </c>
      <c r="W6302" s="18" t="str">
        <f>IF(V6302="","",VLOOKUP(L6302,日射量と図３!$A$4:$C$368,3,TRUE)*238.85/100)</f>
        <v/>
      </c>
      <c r="X6302" s="4" t="str">
        <f t="shared" si="1197"/>
        <v/>
      </c>
      <c r="Y6302" s="4" t="str">
        <f t="shared" si="1186"/>
        <v/>
      </c>
      <c r="Z6302" s="4" t="str">
        <f t="shared" si="1187"/>
        <v/>
      </c>
      <c r="AA6302" s="4" t="str">
        <f>IF($V6302="","",IF(Y6302&lt;36,0,IF(AND(36&lt;=Y6302,Y6302&lt;71),VLOOKUP($W6302,日射量と図３!$E$6:$F$34,2,TRUE),IF(AND(71&lt;=Y6302,Y6302&lt;107),VLOOKUP($W6302,日射量と図３!$E$6:$G$34,3,TRUE),IF(AND(107&lt;=Y6302,Y6302&lt;143),VLOOKUP($W6302,日射量と図３!$E$6:$H$34,4,TRUE),VLOOKUP($W6302,日射量と図３!$E$6:$I$34,5,TRUE))))))</f>
        <v/>
      </c>
      <c r="AB6302" s="4" t="str">
        <f>IF($V6302="","",IF(Z6302&lt;36,0,IF(AND(36&lt;=Z6302,Z6302&lt;71),VLOOKUP($W6302,日射量と図３!$E$6:$F$34,2,TRUE),IF(AND(71&lt;=Z6302,Z6302&lt;107),VLOOKUP($W6302,日射量と図３!$E$6:$G$34,3,TRUE),IF(AND(107&lt;=Z6302,Z6302&lt;143),VLOOKUP($W6302,日射量と図３!$E$6:$H$34,4,TRUE),VLOOKUP($W6302,日射量と図３!$E$6:$I$34,5,TRUE))))))</f>
        <v/>
      </c>
      <c r="AC6302" s="382" t="str">
        <f t="shared" si="1191"/>
        <v/>
      </c>
      <c r="AD6302" s="382" t="str">
        <f t="shared" si="1192"/>
        <v/>
      </c>
    </row>
    <row r="6303" spans="11:30">
      <c r="K6303" s="4">
        <f t="shared" si="1188"/>
        <v>2</v>
      </c>
      <c r="L6303" s="34">
        <v>43514</v>
      </c>
      <c r="M6303" s="4">
        <v>263</v>
      </c>
      <c r="N6303" s="4">
        <v>12</v>
      </c>
      <c r="O6303" s="31">
        <v>0.45833333333333331</v>
      </c>
      <c r="P6303" s="35">
        <v>6.5</v>
      </c>
      <c r="Q6303" s="36">
        <f t="shared" si="1189"/>
        <v>12</v>
      </c>
      <c r="R6303" s="4">
        <f t="shared" si="1190"/>
        <v>5.5</v>
      </c>
      <c r="S6303" s="31">
        <f t="shared" si="1193"/>
        <v>0.28591435185185182</v>
      </c>
      <c r="T6303" s="31">
        <f t="shared" si="1194"/>
        <v>0.72222222222222221</v>
      </c>
      <c r="U6303" s="4">
        <f t="shared" si="1195"/>
        <v>5.5</v>
      </c>
      <c r="V6303" s="4" t="str">
        <f t="shared" si="1196"/>
        <v/>
      </c>
      <c r="W6303" s="18" t="str">
        <f>IF(V6303="","",VLOOKUP(L6303,日射量と図３!$A$4:$C$368,3,TRUE)*238.85/100)</f>
        <v/>
      </c>
      <c r="X6303" s="4" t="str">
        <f t="shared" si="1197"/>
        <v/>
      </c>
      <c r="Y6303" s="4" t="str">
        <f t="shared" ref="Y6303:Y6366" si="1198">IF(V6303="","",$AH$30*V6303/(($AG$18/$AH$18)*X6303))</f>
        <v/>
      </c>
      <c r="Z6303" s="4" t="str">
        <f t="shared" ref="Z6303:Z6366" si="1199">IF(V6303="","",$AH$30*V6303/(($AG$19/$AH$19)*X6303))</f>
        <v/>
      </c>
      <c r="AA6303" s="4" t="str">
        <f>IF($V6303="","",IF(Y6303&lt;36,0,IF(AND(36&lt;=Y6303,Y6303&lt;71),VLOOKUP($W6303,日射量と図３!$E$6:$F$34,2,TRUE),IF(AND(71&lt;=Y6303,Y6303&lt;107),VLOOKUP($W6303,日射量と図３!$E$6:$G$34,3,TRUE),IF(AND(107&lt;=Y6303,Y6303&lt;143),VLOOKUP($W6303,日射量と図３!$E$6:$H$34,4,TRUE),VLOOKUP($W6303,日射量と図３!$E$6:$I$34,5,TRUE))))))</f>
        <v/>
      </c>
      <c r="AB6303" s="4" t="str">
        <f>IF($V6303="","",IF(Z6303&lt;36,0,IF(AND(36&lt;=Z6303,Z6303&lt;71),VLOOKUP($W6303,日射量と図３!$E$6:$F$34,2,TRUE),IF(AND(71&lt;=Z6303,Z6303&lt;107),VLOOKUP($W6303,日射量と図３!$E$6:$G$34,3,TRUE),IF(AND(107&lt;=Z6303,Z6303&lt;143),VLOOKUP($W6303,日射量と図３!$E$6:$H$34,4,TRUE),VLOOKUP($W6303,日射量と図３!$E$6:$I$34,5,TRUE))))))</f>
        <v/>
      </c>
      <c r="AC6303" s="382" t="str">
        <f t="shared" si="1191"/>
        <v/>
      </c>
      <c r="AD6303" s="382" t="str">
        <f t="shared" si="1192"/>
        <v/>
      </c>
    </row>
    <row r="6304" spans="11:30">
      <c r="K6304" s="4">
        <f t="shared" si="1188"/>
        <v>2</v>
      </c>
      <c r="L6304" s="34">
        <v>43514</v>
      </c>
      <c r="M6304" s="4">
        <v>263</v>
      </c>
      <c r="N6304" s="4">
        <v>13</v>
      </c>
      <c r="O6304" s="31">
        <v>0.5</v>
      </c>
      <c r="P6304" s="35">
        <v>7.7200000000000006</v>
      </c>
      <c r="Q6304" s="36">
        <f t="shared" si="1189"/>
        <v>12</v>
      </c>
      <c r="R6304" s="4">
        <f t="shared" si="1190"/>
        <v>4.2799999999999994</v>
      </c>
      <c r="S6304" s="31">
        <f t="shared" si="1193"/>
        <v>0.28591435185185182</v>
      </c>
      <c r="T6304" s="31">
        <f t="shared" si="1194"/>
        <v>0.72222222222222221</v>
      </c>
      <c r="U6304" s="4">
        <f t="shared" si="1195"/>
        <v>4.2799999999999994</v>
      </c>
      <c r="V6304" s="4" t="str">
        <f t="shared" si="1196"/>
        <v/>
      </c>
      <c r="W6304" s="18" t="str">
        <f>IF(V6304="","",VLOOKUP(L6304,日射量と図３!$A$4:$C$368,3,TRUE)*238.85/100)</f>
        <v/>
      </c>
      <c r="X6304" s="4" t="str">
        <f t="shared" si="1197"/>
        <v/>
      </c>
      <c r="Y6304" s="4" t="str">
        <f t="shared" si="1198"/>
        <v/>
      </c>
      <c r="Z6304" s="4" t="str">
        <f t="shared" si="1199"/>
        <v/>
      </c>
      <c r="AA6304" s="4" t="str">
        <f>IF($V6304="","",IF(Y6304&lt;36,0,IF(AND(36&lt;=Y6304,Y6304&lt;71),VLOOKUP($W6304,日射量と図３!$E$6:$F$34,2,TRUE),IF(AND(71&lt;=Y6304,Y6304&lt;107),VLOOKUP($W6304,日射量と図３!$E$6:$G$34,3,TRUE),IF(AND(107&lt;=Y6304,Y6304&lt;143),VLOOKUP($W6304,日射量と図３!$E$6:$H$34,4,TRUE),VLOOKUP($W6304,日射量と図３!$E$6:$I$34,5,TRUE))))))</f>
        <v/>
      </c>
      <c r="AB6304" s="4" t="str">
        <f>IF($V6304="","",IF(Z6304&lt;36,0,IF(AND(36&lt;=Z6304,Z6304&lt;71),VLOOKUP($W6304,日射量と図３!$E$6:$F$34,2,TRUE),IF(AND(71&lt;=Z6304,Z6304&lt;107),VLOOKUP($W6304,日射量と図３!$E$6:$G$34,3,TRUE),IF(AND(107&lt;=Z6304,Z6304&lt;143),VLOOKUP($W6304,日射量と図３!$E$6:$H$34,4,TRUE),VLOOKUP($W6304,日射量と図３!$E$6:$I$34,5,TRUE))))))</f>
        <v/>
      </c>
      <c r="AC6304" s="382" t="str">
        <f t="shared" si="1191"/>
        <v/>
      </c>
      <c r="AD6304" s="382" t="str">
        <f t="shared" si="1192"/>
        <v/>
      </c>
    </row>
    <row r="6305" spans="11:30">
      <c r="K6305" s="4">
        <f t="shared" si="1188"/>
        <v>2</v>
      </c>
      <c r="L6305" s="34">
        <v>43514</v>
      </c>
      <c r="M6305" s="4">
        <v>263</v>
      </c>
      <c r="N6305" s="4">
        <v>14</v>
      </c>
      <c r="O6305" s="31">
        <v>0.54166666666666663</v>
      </c>
      <c r="P6305" s="35">
        <v>7.9599999999999991</v>
      </c>
      <c r="Q6305" s="36">
        <f t="shared" si="1189"/>
        <v>12</v>
      </c>
      <c r="R6305" s="4">
        <f t="shared" si="1190"/>
        <v>4.0400000000000009</v>
      </c>
      <c r="S6305" s="31">
        <f t="shared" si="1193"/>
        <v>0.28591435185185182</v>
      </c>
      <c r="T6305" s="31">
        <f t="shared" si="1194"/>
        <v>0.72222222222222221</v>
      </c>
      <c r="U6305" s="4">
        <f t="shared" si="1195"/>
        <v>4.0400000000000009</v>
      </c>
      <c r="V6305" s="4" t="str">
        <f t="shared" si="1196"/>
        <v/>
      </c>
      <c r="W6305" s="18" t="str">
        <f>IF(V6305="","",VLOOKUP(L6305,日射量と図３!$A$4:$C$368,3,TRUE)*238.85/100)</f>
        <v/>
      </c>
      <c r="X6305" s="4" t="str">
        <f t="shared" si="1197"/>
        <v/>
      </c>
      <c r="Y6305" s="4" t="str">
        <f t="shared" si="1198"/>
        <v/>
      </c>
      <c r="Z6305" s="4" t="str">
        <f t="shared" si="1199"/>
        <v/>
      </c>
      <c r="AA6305" s="4" t="str">
        <f>IF($V6305="","",IF(Y6305&lt;36,0,IF(AND(36&lt;=Y6305,Y6305&lt;71),VLOOKUP($W6305,日射量と図３!$E$6:$F$34,2,TRUE),IF(AND(71&lt;=Y6305,Y6305&lt;107),VLOOKUP($W6305,日射量と図３!$E$6:$G$34,3,TRUE),IF(AND(107&lt;=Y6305,Y6305&lt;143),VLOOKUP($W6305,日射量と図３!$E$6:$H$34,4,TRUE),VLOOKUP($W6305,日射量と図３!$E$6:$I$34,5,TRUE))))))</f>
        <v/>
      </c>
      <c r="AB6305" s="4" t="str">
        <f>IF($V6305="","",IF(Z6305&lt;36,0,IF(AND(36&lt;=Z6305,Z6305&lt;71),VLOOKUP($W6305,日射量と図３!$E$6:$F$34,2,TRUE),IF(AND(71&lt;=Z6305,Z6305&lt;107),VLOOKUP($W6305,日射量と図３!$E$6:$G$34,3,TRUE),IF(AND(107&lt;=Z6305,Z6305&lt;143),VLOOKUP($W6305,日射量と図３!$E$6:$H$34,4,TRUE),VLOOKUP($W6305,日射量と図３!$E$6:$I$34,5,TRUE))))))</f>
        <v/>
      </c>
      <c r="AC6305" s="382" t="str">
        <f t="shared" si="1191"/>
        <v/>
      </c>
      <c r="AD6305" s="382" t="str">
        <f t="shared" si="1192"/>
        <v/>
      </c>
    </row>
    <row r="6306" spans="11:30">
      <c r="K6306" s="4">
        <f t="shared" si="1188"/>
        <v>2</v>
      </c>
      <c r="L6306" s="34">
        <v>43514</v>
      </c>
      <c r="M6306" s="4">
        <v>263</v>
      </c>
      <c r="N6306" s="4">
        <v>15</v>
      </c>
      <c r="O6306" s="31">
        <v>0.58333333333333337</v>
      </c>
      <c r="P6306" s="35">
        <v>8.5299999999999994</v>
      </c>
      <c r="Q6306" s="36">
        <f t="shared" si="1189"/>
        <v>12</v>
      </c>
      <c r="R6306" s="4">
        <f t="shared" si="1190"/>
        <v>3.4700000000000006</v>
      </c>
      <c r="S6306" s="31">
        <f t="shared" si="1193"/>
        <v>0.28591435185185182</v>
      </c>
      <c r="T6306" s="31">
        <f t="shared" si="1194"/>
        <v>0.72222222222222221</v>
      </c>
      <c r="U6306" s="4">
        <f t="shared" si="1195"/>
        <v>3.4700000000000006</v>
      </c>
      <c r="V6306" s="4" t="str">
        <f t="shared" si="1196"/>
        <v/>
      </c>
      <c r="W6306" s="18" t="str">
        <f>IF(V6306="","",VLOOKUP(L6306,日射量と図３!$A$4:$C$368,3,TRUE)*238.85/100)</f>
        <v/>
      </c>
      <c r="X6306" s="4" t="str">
        <f t="shared" si="1197"/>
        <v/>
      </c>
      <c r="Y6306" s="4" t="str">
        <f t="shared" si="1198"/>
        <v/>
      </c>
      <c r="Z6306" s="4" t="str">
        <f t="shared" si="1199"/>
        <v/>
      </c>
      <c r="AA6306" s="4" t="str">
        <f>IF($V6306="","",IF(Y6306&lt;36,0,IF(AND(36&lt;=Y6306,Y6306&lt;71),VLOOKUP($W6306,日射量と図３!$E$6:$F$34,2,TRUE),IF(AND(71&lt;=Y6306,Y6306&lt;107),VLOOKUP($W6306,日射量と図３!$E$6:$G$34,3,TRUE),IF(AND(107&lt;=Y6306,Y6306&lt;143),VLOOKUP($W6306,日射量と図３!$E$6:$H$34,4,TRUE),VLOOKUP($W6306,日射量と図３!$E$6:$I$34,5,TRUE))))))</f>
        <v/>
      </c>
      <c r="AB6306" s="4" t="str">
        <f>IF($V6306="","",IF(Z6306&lt;36,0,IF(AND(36&lt;=Z6306,Z6306&lt;71),VLOOKUP($W6306,日射量と図３!$E$6:$F$34,2,TRUE),IF(AND(71&lt;=Z6306,Z6306&lt;107),VLOOKUP($W6306,日射量と図３!$E$6:$G$34,3,TRUE),IF(AND(107&lt;=Z6306,Z6306&lt;143),VLOOKUP($W6306,日射量と図３!$E$6:$H$34,4,TRUE),VLOOKUP($W6306,日射量と図３!$E$6:$I$34,5,TRUE))))))</f>
        <v/>
      </c>
      <c r="AC6306" s="382" t="str">
        <f t="shared" si="1191"/>
        <v/>
      </c>
      <c r="AD6306" s="382" t="str">
        <f t="shared" si="1192"/>
        <v/>
      </c>
    </row>
    <row r="6307" spans="11:30">
      <c r="K6307" s="4">
        <f t="shared" si="1188"/>
        <v>2</v>
      </c>
      <c r="L6307" s="34">
        <v>43514</v>
      </c>
      <c r="M6307" s="4">
        <v>263</v>
      </c>
      <c r="N6307" s="4">
        <v>16</v>
      </c>
      <c r="O6307" s="31">
        <v>0.625</v>
      </c>
      <c r="P6307" s="35">
        <v>8.39</v>
      </c>
      <c r="Q6307" s="36">
        <f t="shared" si="1189"/>
        <v>16</v>
      </c>
      <c r="R6307" s="4">
        <f t="shared" si="1190"/>
        <v>7.6099999999999994</v>
      </c>
      <c r="S6307" s="31">
        <f t="shared" si="1193"/>
        <v>0.28591435185185182</v>
      </c>
      <c r="T6307" s="31">
        <f t="shared" si="1194"/>
        <v>0.72222222222222221</v>
      </c>
      <c r="U6307" s="4">
        <f t="shared" si="1195"/>
        <v>7.6099999999999994</v>
      </c>
      <c r="V6307" s="4" t="str">
        <f t="shared" si="1196"/>
        <v/>
      </c>
      <c r="W6307" s="18" t="str">
        <f>IF(V6307="","",VLOOKUP(L6307,日射量と図３!$A$4:$C$368,3,TRUE)*238.85/100)</f>
        <v/>
      </c>
      <c r="X6307" s="4" t="str">
        <f t="shared" si="1197"/>
        <v/>
      </c>
      <c r="Y6307" s="4" t="str">
        <f t="shared" si="1198"/>
        <v/>
      </c>
      <c r="Z6307" s="4" t="str">
        <f t="shared" si="1199"/>
        <v/>
      </c>
      <c r="AA6307" s="4" t="str">
        <f>IF($V6307="","",IF(Y6307&lt;36,0,IF(AND(36&lt;=Y6307,Y6307&lt;71),VLOOKUP($W6307,日射量と図３!$E$6:$F$34,2,TRUE),IF(AND(71&lt;=Y6307,Y6307&lt;107),VLOOKUP($W6307,日射量と図３!$E$6:$G$34,3,TRUE),IF(AND(107&lt;=Y6307,Y6307&lt;143),VLOOKUP($W6307,日射量と図３!$E$6:$H$34,4,TRUE),VLOOKUP($W6307,日射量と図３!$E$6:$I$34,5,TRUE))))))</f>
        <v/>
      </c>
      <c r="AB6307" s="4" t="str">
        <f>IF($V6307="","",IF(Z6307&lt;36,0,IF(AND(36&lt;=Z6307,Z6307&lt;71),VLOOKUP($W6307,日射量と図３!$E$6:$F$34,2,TRUE),IF(AND(71&lt;=Z6307,Z6307&lt;107),VLOOKUP($W6307,日射量と図３!$E$6:$G$34,3,TRUE),IF(AND(107&lt;=Z6307,Z6307&lt;143),VLOOKUP($W6307,日射量と図３!$E$6:$H$34,4,TRUE),VLOOKUP($W6307,日射量と図３!$E$6:$I$34,5,TRUE))))))</f>
        <v/>
      </c>
      <c r="AC6307" s="382" t="str">
        <f t="shared" si="1191"/>
        <v/>
      </c>
      <c r="AD6307" s="382" t="str">
        <f t="shared" si="1192"/>
        <v/>
      </c>
    </row>
    <row r="6308" spans="11:30">
      <c r="K6308" s="4">
        <f t="shared" si="1188"/>
        <v>2</v>
      </c>
      <c r="L6308" s="34">
        <v>43514</v>
      </c>
      <c r="M6308" s="4">
        <v>263</v>
      </c>
      <c r="N6308" s="4">
        <v>17</v>
      </c>
      <c r="O6308" s="31">
        <v>0.66666666666666663</v>
      </c>
      <c r="P6308" s="35">
        <v>7.5</v>
      </c>
      <c r="Q6308" s="36">
        <f t="shared" si="1189"/>
        <v>16</v>
      </c>
      <c r="R6308" s="4">
        <f t="shared" si="1190"/>
        <v>8.5</v>
      </c>
      <c r="S6308" s="31">
        <f t="shared" si="1193"/>
        <v>0.28591435185185182</v>
      </c>
      <c r="T6308" s="31">
        <f t="shared" si="1194"/>
        <v>0.72222222222222221</v>
      </c>
      <c r="U6308" s="4">
        <f t="shared" si="1195"/>
        <v>8.5</v>
      </c>
      <c r="V6308" s="4" t="str">
        <f t="shared" si="1196"/>
        <v/>
      </c>
      <c r="W6308" s="18" t="str">
        <f>IF(V6308="","",VLOOKUP(L6308,日射量と図３!$A$4:$C$368,3,TRUE)*238.85/100)</f>
        <v/>
      </c>
      <c r="X6308" s="4" t="str">
        <f t="shared" si="1197"/>
        <v/>
      </c>
      <c r="Y6308" s="4" t="str">
        <f t="shared" si="1198"/>
        <v/>
      </c>
      <c r="Z6308" s="4" t="str">
        <f t="shared" si="1199"/>
        <v/>
      </c>
      <c r="AA6308" s="4" t="str">
        <f>IF($V6308="","",IF(Y6308&lt;36,0,IF(AND(36&lt;=Y6308,Y6308&lt;71),VLOOKUP($W6308,日射量と図３!$E$6:$F$34,2,TRUE),IF(AND(71&lt;=Y6308,Y6308&lt;107),VLOOKUP($W6308,日射量と図３!$E$6:$G$34,3,TRUE),IF(AND(107&lt;=Y6308,Y6308&lt;143),VLOOKUP($W6308,日射量と図３!$E$6:$H$34,4,TRUE),VLOOKUP($W6308,日射量と図３!$E$6:$I$34,5,TRUE))))))</f>
        <v/>
      </c>
      <c r="AB6308" s="4" t="str">
        <f>IF($V6308="","",IF(Z6308&lt;36,0,IF(AND(36&lt;=Z6308,Z6308&lt;71),VLOOKUP($W6308,日射量と図３!$E$6:$F$34,2,TRUE),IF(AND(71&lt;=Z6308,Z6308&lt;107),VLOOKUP($W6308,日射量と図３!$E$6:$G$34,3,TRUE),IF(AND(107&lt;=Z6308,Z6308&lt;143),VLOOKUP($W6308,日射量と図３!$E$6:$H$34,4,TRUE),VLOOKUP($W6308,日射量と図３!$E$6:$I$34,5,TRUE))))))</f>
        <v/>
      </c>
      <c r="AC6308" s="382" t="str">
        <f t="shared" si="1191"/>
        <v/>
      </c>
      <c r="AD6308" s="382" t="str">
        <f t="shared" si="1192"/>
        <v/>
      </c>
    </row>
    <row r="6309" spans="11:30">
      <c r="K6309" s="4">
        <f t="shared" si="1188"/>
        <v>2</v>
      </c>
      <c r="L6309" s="34">
        <v>43514</v>
      </c>
      <c r="M6309" s="4">
        <v>263</v>
      </c>
      <c r="N6309" s="4">
        <v>18</v>
      </c>
      <c r="O6309" s="31">
        <v>0.70833333333333337</v>
      </c>
      <c r="P6309" s="35">
        <v>6.65</v>
      </c>
      <c r="Q6309" s="36">
        <f t="shared" si="1189"/>
        <v>16</v>
      </c>
      <c r="R6309" s="4">
        <f t="shared" si="1190"/>
        <v>9.35</v>
      </c>
      <c r="S6309" s="31">
        <f t="shared" si="1193"/>
        <v>0.28591435185185182</v>
      </c>
      <c r="T6309" s="31">
        <f t="shared" si="1194"/>
        <v>0.72222222222222221</v>
      </c>
      <c r="U6309" s="4">
        <f t="shared" si="1195"/>
        <v>9.35</v>
      </c>
      <c r="V6309" s="4" t="str">
        <f t="shared" si="1196"/>
        <v/>
      </c>
      <c r="W6309" s="18" t="str">
        <f>IF(V6309="","",VLOOKUP(L6309,日射量と図３!$A$4:$C$368,3,TRUE)*238.85/100)</f>
        <v/>
      </c>
      <c r="X6309" s="4" t="str">
        <f t="shared" si="1197"/>
        <v/>
      </c>
      <c r="Y6309" s="4" t="str">
        <f t="shared" si="1198"/>
        <v/>
      </c>
      <c r="Z6309" s="4" t="str">
        <f t="shared" si="1199"/>
        <v/>
      </c>
      <c r="AA6309" s="4" t="str">
        <f>IF($V6309="","",IF(Y6309&lt;36,0,IF(AND(36&lt;=Y6309,Y6309&lt;71),VLOOKUP($W6309,日射量と図３!$E$6:$F$34,2,TRUE),IF(AND(71&lt;=Y6309,Y6309&lt;107),VLOOKUP($W6309,日射量と図３!$E$6:$G$34,3,TRUE),IF(AND(107&lt;=Y6309,Y6309&lt;143),VLOOKUP($W6309,日射量と図３!$E$6:$H$34,4,TRUE),VLOOKUP($W6309,日射量と図３!$E$6:$I$34,5,TRUE))))))</f>
        <v/>
      </c>
      <c r="AB6309" s="4" t="str">
        <f>IF($V6309="","",IF(Z6309&lt;36,0,IF(AND(36&lt;=Z6309,Z6309&lt;71),VLOOKUP($W6309,日射量と図３!$E$6:$F$34,2,TRUE),IF(AND(71&lt;=Z6309,Z6309&lt;107),VLOOKUP($W6309,日射量と図３!$E$6:$G$34,3,TRUE),IF(AND(107&lt;=Z6309,Z6309&lt;143),VLOOKUP($W6309,日射量と図３!$E$6:$H$34,4,TRUE),VLOOKUP($W6309,日射量と図３!$E$6:$I$34,5,TRUE))))))</f>
        <v/>
      </c>
      <c r="AC6309" s="382" t="str">
        <f t="shared" si="1191"/>
        <v/>
      </c>
      <c r="AD6309" s="382" t="str">
        <f t="shared" si="1192"/>
        <v/>
      </c>
    </row>
    <row r="6310" spans="11:30">
      <c r="K6310" s="4">
        <f t="shared" si="1188"/>
        <v>2</v>
      </c>
      <c r="L6310" s="34">
        <v>43514</v>
      </c>
      <c r="M6310" s="4">
        <v>263</v>
      </c>
      <c r="N6310" s="4">
        <v>19</v>
      </c>
      <c r="O6310" s="31">
        <v>0.75</v>
      </c>
      <c r="P6310" s="35">
        <v>5.65</v>
      </c>
      <c r="Q6310" s="36">
        <f t="shared" si="1189"/>
        <v>16</v>
      </c>
      <c r="R6310" s="4">
        <f t="shared" si="1190"/>
        <v>10.35</v>
      </c>
      <c r="S6310" s="31">
        <f t="shared" si="1193"/>
        <v>0.28591435185185182</v>
      </c>
      <c r="T6310" s="31">
        <f t="shared" si="1194"/>
        <v>0.72222222222222221</v>
      </c>
      <c r="U6310" s="4">
        <f t="shared" si="1195"/>
        <v>0</v>
      </c>
      <c r="V6310" s="4" t="str">
        <f t="shared" si="1196"/>
        <v/>
      </c>
      <c r="W6310" s="18" t="str">
        <f>IF(V6310="","",VLOOKUP(L6310,日射量と図３!$A$4:$C$368,3,TRUE)*238.85/100)</f>
        <v/>
      </c>
      <c r="X6310" s="4" t="str">
        <f t="shared" si="1197"/>
        <v/>
      </c>
      <c r="Y6310" s="4" t="str">
        <f t="shared" si="1198"/>
        <v/>
      </c>
      <c r="Z6310" s="4" t="str">
        <f t="shared" si="1199"/>
        <v/>
      </c>
      <c r="AA6310" s="4" t="str">
        <f>IF($V6310="","",IF(Y6310&lt;36,0,IF(AND(36&lt;=Y6310,Y6310&lt;71),VLOOKUP($W6310,日射量と図３!$E$6:$F$34,2,TRUE),IF(AND(71&lt;=Y6310,Y6310&lt;107),VLOOKUP($W6310,日射量と図３!$E$6:$G$34,3,TRUE),IF(AND(107&lt;=Y6310,Y6310&lt;143),VLOOKUP($W6310,日射量と図３!$E$6:$H$34,4,TRUE),VLOOKUP($W6310,日射量と図３!$E$6:$I$34,5,TRUE))))))</f>
        <v/>
      </c>
      <c r="AB6310" s="4" t="str">
        <f>IF($V6310="","",IF(Z6310&lt;36,0,IF(AND(36&lt;=Z6310,Z6310&lt;71),VLOOKUP($W6310,日射量と図３!$E$6:$F$34,2,TRUE),IF(AND(71&lt;=Z6310,Z6310&lt;107),VLOOKUP($W6310,日射量と図３!$E$6:$G$34,3,TRUE),IF(AND(107&lt;=Z6310,Z6310&lt;143),VLOOKUP($W6310,日射量と図３!$E$6:$H$34,4,TRUE),VLOOKUP($W6310,日射量と図３!$E$6:$I$34,5,TRUE))))))</f>
        <v/>
      </c>
      <c r="AC6310" s="382" t="str">
        <f t="shared" si="1191"/>
        <v/>
      </c>
      <c r="AD6310" s="382" t="str">
        <f t="shared" si="1192"/>
        <v/>
      </c>
    </row>
    <row r="6311" spans="11:30">
      <c r="K6311" s="4">
        <f t="shared" si="1188"/>
        <v>2</v>
      </c>
      <c r="L6311" s="34">
        <v>43514</v>
      </c>
      <c r="M6311" s="4">
        <v>263</v>
      </c>
      <c r="N6311" s="4">
        <v>20</v>
      </c>
      <c r="O6311" s="31">
        <v>0.79166666666666663</v>
      </c>
      <c r="P6311" s="35">
        <v>5.01</v>
      </c>
      <c r="Q6311" s="36">
        <f t="shared" si="1189"/>
        <v>16</v>
      </c>
      <c r="R6311" s="4">
        <f t="shared" si="1190"/>
        <v>10.99</v>
      </c>
      <c r="S6311" s="31">
        <f t="shared" si="1193"/>
        <v>0.28591435185185182</v>
      </c>
      <c r="T6311" s="31">
        <f t="shared" si="1194"/>
        <v>0.72222222222222221</v>
      </c>
      <c r="U6311" s="4">
        <f t="shared" si="1195"/>
        <v>0</v>
      </c>
      <c r="V6311" s="4" t="str">
        <f t="shared" si="1196"/>
        <v/>
      </c>
      <c r="W6311" s="18" t="str">
        <f>IF(V6311="","",VLOOKUP(L6311,日射量と図３!$A$4:$C$368,3,TRUE)*238.85/100)</f>
        <v/>
      </c>
      <c r="X6311" s="4" t="str">
        <f t="shared" si="1197"/>
        <v/>
      </c>
      <c r="Y6311" s="4" t="str">
        <f t="shared" si="1198"/>
        <v/>
      </c>
      <c r="Z6311" s="4" t="str">
        <f t="shared" si="1199"/>
        <v/>
      </c>
      <c r="AA6311" s="4" t="str">
        <f>IF($V6311="","",IF(Y6311&lt;36,0,IF(AND(36&lt;=Y6311,Y6311&lt;71),VLOOKUP($W6311,日射量と図３!$E$6:$F$34,2,TRUE),IF(AND(71&lt;=Y6311,Y6311&lt;107),VLOOKUP($W6311,日射量と図３!$E$6:$G$34,3,TRUE),IF(AND(107&lt;=Y6311,Y6311&lt;143),VLOOKUP($W6311,日射量と図３!$E$6:$H$34,4,TRUE),VLOOKUP($W6311,日射量と図３!$E$6:$I$34,5,TRUE))))))</f>
        <v/>
      </c>
      <c r="AB6311" s="4" t="str">
        <f>IF($V6311="","",IF(Z6311&lt;36,0,IF(AND(36&lt;=Z6311,Z6311&lt;71),VLOOKUP($W6311,日射量と図３!$E$6:$F$34,2,TRUE),IF(AND(71&lt;=Z6311,Z6311&lt;107),VLOOKUP($W6311,日射量と図３!$E$6:$G$34,3,TRUE),IF(AND(107&lt;=Z6311,Z6311&lt;143),VLOOKUP($W6311,日射量と図３!$E$6:$H$34,4,TRUE),VLOOKUP($W6311,日射量と図３!$E$6:$I$34,5,TRUE))))))</f>
        <v/>
      </c>
      <c r="AC6311" s="382" t="str">
        <f t="shared" si="1191"/>
        <v/>
      </c>
      <c r="AD6311" s="382" t="str">
        <f t="shared" si="1192"/>
        <v/>
      </c>
    </row>
    <row r="6312" spans="11:30">
      <c r="K6312" s="4">
        <f t="shared" si="1188"/>
        <v>2</v>
      </c>
      <c r="L6312" s="34">
        <v>43514</v>
      </c>
      <c r="M6312" s="4">
        <v>263</v>
      </c>
      <c r="N6312" s="4">
        <v>21</v>
      </c>
      <c r="O6312" s="31">
        <v>0.83333333333333337</v>
      </c>
      <c r="P6312" s="35">
        <v>4.4599999999999991</v>
      </c>
      <c r="Q6312" s="36">
        <f t="shared" si="1189"/>
        <v>16</v>
      </c>
      <c r="R6312" s="4">
        <f t="shared" si="1190"/>
        <v>11.540000000000001</v>
      </c>
      <c r="S6312" s="31">
        <f t="shared" si="1193"/>
        <v>0.28591435185185182</v>
      </c>
      <c r="T6312" s="31">
        <f t="shared" si="1194"/>
        <v>0.72222222222222221</v>
      </c>
      <c r="U6312" s="4">
        <f t="shared" si="1195"/>
        <v>0</v>
      </c>
      <c r="V6312" s="4" t="str">
        <f t="shared" si="1196"/>
        <v/>
      </c>
      <c r="W6312" s="18" t="str">
        <f>IF(V6312="","",VLOOKUP(L6312,日射量と図３!$A$4:$C$368,3,TRUE)*238.85/100)</f>
        <v/>
      </c>
      <c r="X6312" s="4" t="str">
        <f t="shared" si="1197"/>
        <v/>
      </c>
      <c r="Y6312" s="4" t="str">
        <f t="shared" si="1198"/>
        <v/>
      </c>
      <c r="Z6312" s="4" t="str">
        <f t="shared" si="1199"/>
        <v/>
      </c>
      <c r="AA6312" s="4" t="str">
        <f>IF($V6312="","",IF(Y6312&lt;36,0,IF(AND(36&lt;=Y6312,Y6312&lt;71),VLOOKUP($W6312,日射量と図３!$E$6:$F$34,2,TRUE),IF(AND(71&lt;=Y6312,Y6312&lt;107),VLOOKUP($W6312,日射量と図３!$E$6:$G$34,3,TRUE),IF(AND(107&lt;=Y6312,Y6312&lt;143),VLOOKUP($W6312,日射量と図３!$E$6:$H$34,4,TRUE),VLOOKUP($W6312,日射量と図３!$E$6:$I$34,5,TRUE))))))</f>
        <v/>
      </c>
      <c r="AB6312" s="4" t="str">
        <f>IF($V6312="","",IF(Z6312&lt;36,0,IF(AND(36&lt;=Z6312,Z6312&lt;71),VLOOKUP($W6312,日射量と図３!$E$6:$F$34,2,TRUE),IF(AND(71&lt;=Z6312,Z6312&lt;107),VLOOKUP($W6312,日射量と図３!$E$6:$G$34,3,TRUE),IF(AND(107&lt;=Z6312,Z6312&lt;143),VLOOKUP($W6312,日射量と図３!$E$6:$H$34,4,TRUE),VLOOKUP($W6312,日射量と図３!$E$6:$I$34,5,TRUE))))))</f>
        <v/>
      </c>
      <c r="AC6312" s="382" t="str">
        <f t="shared" si="1191"/>
        <v/>
      </c>
      <c r="AD6312" s="382" t="str">
        <f t="shared" si="1192"/>
        <v/>
      </c>
    </row>
    <row r="6313" spans="11:30">
      <c r="K6313" s="4">
        <f t="shared" si="1188"/>
        <v>2</v>
      </c>
      <c r="L6313" s="34">
        <v>43514</v>
      </c>
      <c r="M6313" s="4">
        <v>263</v>
      </c>
      <c r="N6313" s="4">
        <v>22</v>
      </c>
      <c r="O6313" s="31">
        <v>0.875</v>
      </c>
      <c r="P6313" s="35">
        <v>4.1100000000000003</v>
      </c>
      <c r="Q6313" s="36">
        <f t="shared" si="1189"/>
        <v>16</v>
      </c>
      <c r="R6313" s="4">
        <f t="shared" si="1190"/>
        <v>11.89</v>
      </c>
      <c r="S6313" s="31">
        <f t="shared" si="1193"/>
        <v>0.28591435185185182</v>
      </c>
      <c r="T6313" s="31">
        <f t="shared" si="1194"/>
        <v>0.72222222222222221</v>
      </c>
      <c r="U6313" s="4">
        <f t="shared" si="1195"/>
        <v>0</v>
      </c>
      <c r="V6313" s="4" t="str">
        <f t="shared" si="1196"/>
        <v/>
      </c>
      <c r="W6313" s="18" t="str">
        <f>IF(V6313="","",VLOOKUP(L6313,日射量と図３!$A$4:$C$368,3,TRUE)*238.85/100)</f>
        <v/>
      </c>
      <c r="X6313" s="4" t="str">
        <f t="shared" si="1197"/>
        <v/>
      </c>
      <c r="Y6313" s="4" t="str">
        <f t="shared" si="1198"/>
        <v/>
      </c>
      <c r="Z6313" s="4" t="str">
        <f t="shared" si="1199"/>
        <v/>
      </c>
      <c r="AA6313" s="4" t="str">
        <f>IF($V6313="","",IF(Y6313&lt;36,0,IF(AND(36&lt;=Y6313,Y6313&lt;71),VLOOKUP($W6313,日射量と図３!$E$6:$F$34,2,TRUE),IF(AND(71&lt;=Y6313,Y6313&lt;107),VLOOKUP($W6313,日射量と図３!$E$6:$G$34,3,TRUE),IF(AND(107&lt;=Y6313,Y6313&lt;143),VLOOKUP($W6313,日射量と図３!$E$6:$H$34,4,TRUE),VLOOKUP($W6313,日射量と図３!$E$6:$I$34,5,TRUE))))))</f>
        <v/>
      </c>
      <c r="AB6313" s="4" t="str">
        <f>IF($V6313="","",IF(Z6313&lt;36,0,IF(AND(36&lt;=Z6313,Z6313&lt;71),VLOOKUP($W6313,日射量と図３!$E$6:$F$34,2,TRUE),IF(AND(71&lt;=Z6313,Z6313&lt;107),VLOOKUP($W6313,日射量と図３!$E$6:$G$34,3,TRUE),IF(AND(107&lt;=Z6313,Z6313&lt;143),VLOOKUP($W6313,日射量と図３!$E$6:$H$34,4,TRUE),VLOOKUP($W6313,日射量と図３!$E$6:$I$34,5,TRUE))))))</f>
        <v/>
      </c>
      <c r="AC6313" s="382" t="str">
        <f t="shared" si="1191"/>
        <v/>
      </c>
      <c r="AD6313" s="382" t="str">
        <f t="shared" si="1192"/>
        <v/>
      </c>
    </row>
    <row r="6314" spans="11:30">
      <c r="K6314" s="4">
        <f t="shared" si="1188"/>
        <v>2</v>
      </c>
      <c r="L6314" s="34">
        <v>43514</v>
      </c>
      <c r="M6314" s="4">
        <v>263</v>
      </c>
      <c r="N6314" s="4">
        <v>23</v>
      </c>
      <c r="O6314" s="31">
        <v>0.91666666666666663</v>
      </c>
      <c r="P6314" s="35">
        <v>3.8200000000000003</v>
      </c>
      <c r="Q6314" s="36">
        <f t="shared" si="1189"/>
        <v>13</v>
      </c>
      <c r="R6314" s="4">
        <f t="shared" si="1190"/>
        <v>9.18</v>
      </c>
      <c r="S6314" s="31">
        <f t="shared" si="1193"/>
        <v>0.28591435185185182</v>
      </c>
      <c r="T6314" s="31">
        <f t="shared" si="1194"/>
        <v>0.72222222222222221</v>
      </c>
      <c r="U6314" s="4">
        <f t="shared" si="1195"/>
        <v>0</v>
      </c>
      <c r="V6314" s="4" t="str">
        <f t="shared" si="1196"/>
        <v/>
      </c>
      <c r="W6314" s="18" t="str">
        <f>IF(V6314="","",VLOOKUP(L6314,日射量と図３!$A$4:$C$368,3,TRUE)*238.85/100)</f>
        <v/>
      </c>
      <c r="X6314" s="4" t="str">
        <f t="shared" si="1197"/>
        <v/>
      </c>
      <c r="Y6314" s="4" t="str">
        <f t="shared" si="1198"/>
        <v/>
      </c>
      <c r="Z6314" s="4" t="str">
        <f t="shared" si="1199"/>
        <v/>
      </c>
      <c r="AA6314" s="4" t="str">
        <f>IF($V6314="","",IF(Y6314&lt;36,0,IF(AND(36&lt;=Y6314,Y6314&lt;71),VLOOKUP($W6314,日射量と図３!$E$6:$F$34,2,TRUE),IF(AND(71&lt;=Y6314,Y6314&lt;107),VLOOKUP($W6314,日射量と図３!$E$6:$G$34,3,TRUE),IF(AND(107&lt;=Y6314,Y6314&lt;143),VLOOKUP($W6314,日射量と図３!$E$6:$H$34,4,TRUE),VLOOKUP($W6314,日射量と図３!$E$6:$I$34,5,TRUE))))))</f>
        <v/>
      </c>
      <c r="AB6314" s="4" t="str">
        <f>IF($V6314="","",IF(Z6314&lt;36,0,IF(AND(36&lt;=Z6314,Z6314&lt;71),VLOOKUP($W6314,日射量と図３!$E$6:$F$34,2,TRUE),IF(AND(71&lt;=Z6314,Z6314&lt;107),VLOOKUP($W6314,日射量と図３!$E$6:$G$34,3,TRUE),IF(AND(107&lt;=Z6314,Z6314&lt;143),VLOOKUP($W6314,日射量と図３!$E$6:$H$34,4,TRUE),VLOOKUP($W6314,日射量と図３!$E$6:$I$34,5,TRUE))))))</f>
        <v/>
      </c>
      <c r="AC6314" s="382" t="str">
        <f t="shared" si="1191"/>
        <v/>
      </c>
      <c r="AD6314" s="382" t="str">
        <f t="shared" si="1192"/>
        <v/>
      </c>
    </row>
    <row r="6315" spans="11:30">
      <c r="K6315" s="4">
        <f t="shared" si="1188"/>
        <v>2</v>
      </c>
      <c r="L6315" s="34">
        <v>43514</v>
      </c>
      <c r="M6315" s="4">
        <v>263</v>
      </c>
      <c r="N6315" s="4">
        <v>24</v>
      </c>
      <c r="O6315" s="31">
        <v>0.95833333333333337</v>
      </c>
      <c r="P6315" s="35">
        <v>3.5100000000000002</v>
      </c>
      <c r="Q6315" s="36">
        <f t="shared" si="1189"/>
        <v>13</v>
      </c>
      <c r="R6315" s="4">
        <f t="shared" si="1190"/>
        <v>9.49</v>
      </c>
      <c r="S6315" s="31">
        <f t="shared" si="1193"/>
        <v>0.28591435185185182</v>
      </c>
      <c r="T6315" s="31">
        <f t="shared" si="1194"/>
        <v>0.72222222222222221</v>
      </c>
      <c r="U6315" s="4">
        <f t="shared" si="1195"/>
        <v>0</v>
      </c>
      <c r="V6315" s="4" t="str">
        <f t="shared" si="1196"/>
        <v/>
      </c>
      <c r="W6315" s="18" t="str">
        <f>IF(V6315="","",VLOOKUP(L6315,日射量と図３!$A$4:$C$368,3,TRUE)*238.85/100)</f>
        <v/>
      </c>
      <c r="X6315" s="4" t="str">
        <f t="shared" si="1197"/>
        <v/>
      </c>
      <c r="Y6315" s="4" t="str">
        <f t="shared" si="1198"/>
        <v/>
      </c>
      <c r="Z6315" s="4" t="str">
        <f t="shared" si="1199"/>
        <v/>
      </c>
      <c r="AA6315" s="4" t="str">
        <f>IF($V6315="","",IF(Y6315&lt;36,0,IF(AND(36&lt;=Y6315,Y6315&lt;71),VLOOKUP($W6315,日射量と図３!$E$6:$F$34,2,TRUE),IF(AND(71&lt;=Y6315,Y6315&lt;107),VLOOKUP($W6315,日射量と図３!$E$6:$G$34,3,TRUE),IF(AND(107&lt;=Y6315,Y6315&lt;143),VLOOKUP($W6315,日射量と図３!$E$6:$H$34,4,TRUE),VLOOKUP($W6315,日射量と図３!$E$6:$I$34,5,TRUE))))))</f>
        <v/>
      </c>
      <c r="AB6315" s="4" t="str">
        <f>IF($V6315="","",IF(Z6315&lt;36,0,IF(AND(36&lt;=Z6315,Z6315&lt;71),VLOOKUP($W6315,日射量と図３!$E$6:$F$34,2,TRUE),IF(AND(71&lt;=Z6315,Z6315&lt;107),VLOOKUP($W6315,日射量と図３!$E$6:$G$34,3,TRUE),IF(AND(107&lt;=Z6315,Z6315&lt;143),VLOOKUP($W6315,日射量と図３!$E$6:$H$34,4,TRUE),VLOOKUP($W6315,日射量と図３!$E$6:$I$34,5,TRUE))))))</f>
        <v/>
      </c>
      <c r="AC6315" s="382" t="str">
        <f t="shared" si="1191"/>
        <v/>
      </c>
      <c r="AD6315" s="382" t="str">
        <f t="shared" si="1192"/>
        <v/>
      </c>
    </row>
    <row r="6316" spans="11:30">
      <c r="K6316" s="4">
        <f t="shared" si="1188"/>
        <v>2</v>
      </c>
      <c r="L6316" s="34">
        <v>43515</v>
      </c>
      <c r="M6316" s="4">
        <v>264</v>
      </c>
      <c r="N6316" s="4">
        <v>1</v>
      </c>
      <c r="O6316" s="31">
        <v>0</v>
      </c>
      <c r="P6316" s="35">
        <v>3.2199999999999998</v>
      </c>
      <c r="Q6316" s="36">
        <f t="shared" si="1189"/>
        <v>13</v>
      </c>
      <c r="R6316" s="4">
        <f t="shared" si="1190"/>
        <v>9.7800000000000011</v>
      </c>
      <c r="S6316" s="31">
        <f t="shared" si="1193"/>
        <v>0.28591435185185182</v>
      </c>
      <c r="T6316" s="31">
        <f t="shared" si="1194"/>
        <v>0.72222222222222221</v>
      </c>
      <c r="U6316" s="4">
        <f t="shared" si="1195"/>
        <v>0</v>
      </c>
      <c r="V6316" s="4">
        <f t="shared" si="1196"/>
        <v>71.53</v>
      </c>
      <c r="W6316" s="18">
        <f>IF(V6316="","",VLOOKUP(L6316,日射量と図３!$A$4:$C$368,3,TRUE)*238.85/100)</f>
        <v>33.439</v>
      </c>
      <c r="X6316" s="4">
        <f t="shared" si="1197"/>
        <v>10</v>
      </c>
      <c r="Y6316" s="4">
        <f t="shared" si="1198"/>
        <v>44.719483049999994</v>
      </c>
      <c r="Z6316" s="4">
        <f t="shared" si="1199"/>
        <v>50.411053619999997</v>
      </c>
      <c r="AA6316" s="4">
        <f>IF($V6316="","",IF(Y6316&lt;36,0,IF(AND(36&lt;=Y6316,Y6316&lt;71),VLOOKUP($W6316,日射量と図３!$E$6:$F$34,2,TRUE),IF(AND(71&lt;=Y6316,Y6316&lt;107),VLOOKUP($W6316,日射量と図３!$E$6:$G$34,3,TRUE),IF(AND(107&lt;=Y6316,Y6316&lt;143),VLOOKUP($W6316,日射量と図３!$E$6:$H$34,4,TRUE),VLOOKUP($W6316,日射量と図３!$E$6:$I$34,5,TRUE))))))</f>
        <v>36</v>
      </c>
      <c r="AB6316" s="4">
        <f>IF($V6316="","",IF(Z6316&lt;36,0,IF(AND(36&lt;=Z6316,Z6316&lt;71),VLOOKUP($W6316,日射量と図３!$E$6:$F$34,2,TRUE),IF(AND(71&lt;=Z6316,Z6316&lt;107),VLOOKUP($W6316,日射量と図３!$E$6:$G$34,3,TRUE),IF(AND(107&lt;=Z6316,Z6316&lt;143),VLOOKUP($W6316,日射量と図３!$E$6:$H$34,4,TRUE),VLOOKUP($W6316,日射量と図３!$E$6:$I$34,5,TRUE))))))</f>
        <v>36</v>
      </c>
      <c r="AC6316" s="382">
        <f t="shared" si="1191"/>
        <v>1.5072480000000001</v>
      </c>
      <c r="AD6316" s="382">
        <f t="shared" si="1192"/>
        <v>1.5072480000000001</v>
      </c>
    </row>
    <row r="6317" spans="11:30">
      <c r="K6317" s="4">
        <f t="shared" si="1188"/>
        <v>2</v>
      </c>
      <c r="L6317" s="34">
        <v>43515</v>
      </c>
      <c r="M6317" s="4">
        <v>264</v>
      </c>
      <c r="N6317" s="4">
        <v>2</v>
      </c>
      <c r="O6317" s="31">
        <v>4.1666666666666664E-2</v>
      </c>
      <c r="P6317" s="35">
        <v>3.04</v>
      </c>
      <c r="Q6317" s="36">
        <f t="shared" si="1189"/>
        <v>13</v>
      </c>
      <c r="R6317" s="4">
        <f t="shared" si="1190"/>
        <v>9.9600000000000009</v>
      </c>
      <c r="S6317" s="31">
        <f t="shared" si="1193"/>
        <v>0.28591435185185182</v>
      </c>
      <c r="T6317" s="31">
        <f t="shared" si="1194"/>
        <v>0.72222222222222221</v>
      </c>
      <c r="U6317" s="4">
        <f t="shared" si="1195"/>
        <v>0</v>
      </c>
      <c r="V6317" s="4" t="str">
        <f t="shared" si="1196"/>
        <v/>
      </c>
      <c r="W6317" s="18" t="str">
        <f>IF(V6317="","",VLOOKUP(L6317,日射量と図３!$A$4:$C$368,3,TRUE)*238.85/100)</f>
        <v/>
      </c>
      <c r="X6317" s="4" t="str">
        <f t="shared" si="1197"/>
        <v/>
      </c>
      <c r="Y6317" s="4" t="str">
        <f t="shared" si="1198"/>
        <v/>
      </c>
      <c r="Z6317" s="4" t="str">
        <f t="shared" si="1199"/>
        <v/>
      </c>
      <c r="AA6317" s="4" t="str">
        <f>IF($V6317="","",IF(Y6317&lt;36,0,IF(AND(36&lt;=Y6317,Y6317&lt;71),VLOOKUP($W6317,日射量と図３!$E$6:$F$34,2,TRUE),IF(AND(71&lt;=Y6317,Y6317&lt;107),VLOOKUP($W6317,日射量と図３!$E$6:$G$34,3,TRUE),IF(AND(107&lt;=Y6317,Y6317&lt;143),VLOOKUP($W6317,日射量と図３!$E$6:$H$34,4,TRUE),VLOOKUP($W6317,日射量と図３!$E$6:$I$34,5,TRUE))))))</f>
        <v/>
      </c>
      <c r="AB6317" s="4" t="str">
        <f>IF($V6317="","",IF(Z6317&lt;36,0,IF(AND(36&lt;=Z6317,Z6317&lt;71),VLOOKUP($W6317,日射量と図３!$E$6:$F$34,2,TRUE),IF(AND(71&lt;=Z6317,Z6317&lt;107),VLOOKUP($W6317,日射量と図３!$E$6:$G$34,3,TRUE),IF(AND(107&lt;=Z6317,Z6317&lt;143),VLOOKUP($W6317,日射量と図３!$E$6:$H$34,4,TRUE),VLOOKUP($W6317,日射量と図３!$E$6:$I$34,5,TRUE))))))</f>
        <v/>
      </c>
      <c r="AC6317" s="382" t="str">
        <f t="shared" si="1191"/>
        <v/>
      </c>
      <c r="AD6317" s="382" t="str">
        <f t="shared" si="1192"/>
        <v/>
      </c>
    </row>
    <row r="6318" spans="11:30">
      <c r="K6318" s="4">
        <f t="shared" si="1188"/>
        <v>2</v>
      </c>
      <c r="L6318" s="34">
        <v>43515</v>
      </c>
      <c r="M6318" s="4">
        <v>264</v>
      </c>
      <c r="N6318" s="4">
        <v>3</v>
      </c>
      <c r="O6318" s="31">
        <v>8.3333333333333329E-2</v>
      </c>
      <c r="P6318" s="35">
        <v>2.7199999999999998</v>
      </c>
      <c r="Q6318" s="36">
        <f t="shared" si="1189"/>
        <v>13</v>
      </c>
      <c r="R6318" s="4">
        <f t="shared" si="1190"/>
        <v>10.280000000000001</v>
      </c>
      <c r="S6318" s="31">
        <f t="shared" si="1193"/>
        <v>0.28591435185185182</v>
      </c>
      <c r="T6318" s="31">
        <f t="shared" si="1194"/>
        <v>0.72222222222222221</v>
      </c>
      <c r="U6318" s="4">
        <f t="shared" si="1195"/>
        <v>0</v>
      </c>
      <c r="V6318" s="4" t="str">
        <f t="shared" si="1196"/>
        <v/>
      </c>
      <c r="W6318" s="18" t="str">
        <f>IF(V6318="","",VLOOKUP(L6318,日射量と図３!$A$4:$C$368,3,TRUE)*238.85/100)</f>
        <v/>
      </c>
      <c r="X6318" s="4" t="str">
        <f t="shared" si="1197"/>
        <v/>
      </c>
      <c r="Y6318" s="4" t="str">
        <f t="shared" si="1198"/>
        <v/>
      </c>
      <c r="Z6318" s="4" t="str">
        <f t="shared" si="1199"/>
        <v/>
      </c>
      <c r="AA6318" s="4" t="str">
        <f>IF($V6318="","",IF(Y6318&lt;36,0,IF(AND(36&lt;=Y6318,Y6318&lt;71),VLOOKUP($W6318,日射量と図３!$E$6:$F$34,2,TRUE),IF(AND(71&lt;=Y6318,Y6318&lt;107),VLOOKUP($W6318,日射量と図３!$E$6:$G$34,3,TRUE),IF(AND(107&lt;=Y6318,Y6318&lt;143),VLOOKUP($W6318,日射量と図３!$E$6:$H$34,4,TRUE),VLOOKUP($W6318,日射量と図３!$E$6:$I$34,5,TRUE))))))</f>
        <v/>
      </c>
      <c r="AB6318" s="4" t="str">
        <f>IF($V6318="","",IF(Z6318&lt;36,0,IF(AND(36&lt;=Z6318,Z6318&lt;71),VLOOKUP($W6318,日射量と図３!$E$6:$F$34,2,TRUE),IF(AND(71&lt;=Z6318,Z6318&lt;107),VLOOKUP($W6318,日射量と図３!$E$6:$G$34,3,TRUE),IF(AND(107&lt;=Z6318,Z6318&lt;143),VLOOKUP($W6318,日射量と図３!$E$6:$H$34,4,TRUE),VLOOKUP($W6318,日射量と図３!$E$6:$I$34,5,TRUE))))))</f>
        <v/>
      </c>
      <c r="AC6318" s="382" t="str">
        <f t="shared" si="1191"/>
        <v/>
      </c>
      <c r="AD6318" s="382" t="str">
        <f t="shared" si="1192"/>
        <v/>
      </c>
    </row>
    <row r="6319" spans="11:30">
      <c r="K6319" s="4">
        <f t="shared" si="1188"/>
        <v>2</v>
      </c>
      <c r="L6319" s="34">
        <v>43515</v>
      </c>
      <c r="M6319" s="4">
        <v>264</v>
      </c>
      <c r="N6319" s="4">
        <v>4</v>
      </c>
      <c r="O6319" s="31">
        <v>0.125</v>
      </c>
      <c r="P6319" s="35">
        <v>2.3099999999999996</v>
      </c>
      <c r="Q6319" s="36">
        <f t="shared" si="1189"/>
        <v>13</v>
      </c>
      <c r="R6319" s="4">
        <f t="shared" si="1190"/>
        <v>10.690000000000001</v>
      </c>
      <c r="S6319" s="31">
        <f t="shared" si="1193"/>
        <v>0.28591435185185182</v>
      </c>
      <c r="T6319" s="31">
        <f t="shared" si="1194"/>
        <v>0.72222222222222221</v>
      </c>
      <c r="U6319" s="4">
        <f t="shared" si="1195"/>
        <v>0</v>
      </c>
      <c r="V6319" s="4" t="str">
        <f t="shared" si="1196"/>
        <v/>
      </c>
      <c r="W6319" s="18" t="str">
        <f>IF(V6319="","",VLOOKUP(L6319,日射量と図３!$A$4:$C$368,3,TRUE)*238.85/100)</f>
        <v/>
      </c>
      <c r="X6319" s="4" t="str">
        <f t="shared" si="1197"/>
        <v/>
      </c>
      <c r="Y6319" s="4" t="str">
        <f t="shared" si="1198"/>
        <v/>
      </c>
      <c r="Z6319" s="4" t="str">
        <f t="shared" si="1199"/>
        <v/>
      </c>
      <c r="AA6319" s="4" t="str">
        <f>IF($V6319="","",IF(Y6319&lt;36,0,IF(AND(36&lt;=Y6319,Y6319&lt;71),VLOOKUP($W6319,日射量と図３!$E$6:$F$34,2,TRUE),IF(AND(71&lt;=Y6319,Y6319&lt;107),VLOOKUP($W6319,日射量と図３!$E$6:$G$34,3,TRUE),IF(AND(107&lt;=Y6319,Y6319&lt;143),VLOOKUP($W6319,日射量と図３!$E$6:$H$34,4,TRUE),VLOOKUP($W6319,日射量と図３!$E$6:$I$34,5,TRUE))))))</f>
        <v/>
      </c>
      <c r="AB6319" s="4" t="str">
        <f>IF($V6319="","",IF(Z6319&lt;36,0,IF(AND(36&lt;=Z6319,Z6319&lt;71),VLOOKUP($W6319,日射量と図３!$E$6:$F$34,2,TRUE),IF(AND(71&lt;=Z6319,Z6319&lt;107),VLOOKUP($W6319,日射量と図３!$E$6:$G$34,3,TRUE),IF(AND(107&lt;=Z6319,Z6319&lt;143),VLOOKUP($W6319,日射量と図３!$E$6:$H$34,4,TRUE),VLOOKUP($W6319,日射量と図３!$E$6:$I$34,5,TRUE))))))</f>
        <v/>
      </c>
      <c r="AC6319" s="382" t="str">
        <f t="shared" si="1191"/>
        <v/>
      </c>
      <c r="AD6319" s="382" t="str">
        <f t="shared" si="1192"/>
        <v/>
      </c>
    </row>
    <row r="6320" spans="11:30">
      <c r="K6320" s="4">
        <f t="shared" si="1188"/>
        <v>2</v>
      </c>
      <c r="L6320" s="34">
        <v>43515</v>
      </c>
      <c r="M6320" s="4">
        <v>264</v>
      </c>
      <c r="N6320" s="4">
        <v>5</v>
      </c>
      <c r="O6320" s="31">
        <v>0.16666666666666666</v>
      </c>
      <c r="P6320" s="35">
        <v>1.7999999999999996</v>
      </c>
      <c r="Q6320" s="36">
        <f t="shared" si="1189"/>
        <v>15</v>
      </c>
      <c r="R6320" s="4">
        <f t="shared" si="1190"/>
        <v>13.200000000000001</v>
      </c>
      <c r="S6320" s="31">
        <f t="shared" si="1193"/>
        <v>0.28591435185185182</v>
      </c>
      <c r="T6320" s="31">
        <f t="shared" si="1194"/>
        <v>0.72222222222222221</v>
      </c>
      <c r="U6320" s="4">
        <f t="shared" si="1195"/>
        <v>0</v>
      </c>
      <c r="V6320" s="4" t="str">
        <f t="shared" si="1196"/>
        <v/>
      </c>
      <c r="W6320" s="18" t="str">
        <f>IF(V6320="","",VLOOKUP(L6320,日射量と図３!$A$4:$C$368,3,TRUE)*238.85/100)</f>
        <v/>
      </c>
      <c r="X6320" s="4" t="str">
        <f t="shared" si="1197"/>
        <v/>
      </c>
      <c r="Y6320" s="4" t="str">
        <f t="shared" si="1198"/>
        <v/>
      </c>
      <c r="Z6320" s="4" t="str">
        <f t="shared" si="1199"/>
        <v/>
      </c>
      <c r="AA6320" s="4" t="str">
        <f>IF($V6320="","",IF(Y6320&lt;36,0,IF(AND(36&lt;=Y6320,Y6320&lt;71),VLOOKUP($W6320,日射量と図３!$E$6:$F$34,2,TRUE),IF(AND(71&lt;=Y6320,Y6320&lt;107),VLOOKUP($W6320,日射量と図３!$E$6:$G$34,3,TRUE),IF(AND(107&lt;=Y6320,Y6320&lt;143),VLOOKUP($W6320,日射量と図３!$E$6:$H$34,4,TRUE),VLOOKUP($W6320,日射量と図３!$E$6:$I$34,5,TRUE))))))</f>
        <v/>
      </c>
      <c r="AB6320" s="4" t="str">
        <f>IF($V6320="","",IF(Z6320&lt;36,0,IF(AND(36&lt;=Z6320,Z6320&lt;71),VLOOKUP($W6320,日射量と図３!$E$6:$F$34,2,TRUE),IF(AND(71&lt;=Z6320,Z6320&lt;107),VLOOKUP($W6320,日射量と図３!$E$6:$G$34,3,TRUE),IF(AND(107&lt;=Z6320,Z6320&lt;143),VLOOKUP($W6320,日射量と図３!$E$6:$H$34,4,TRUE),VLOOKUP($W6320,日射量と図３!$E$6:$I$34,5,TRUE))))))</f>
        <v/>
      </c>
      <c r="AC6320" s="382" t="str">
        <f t="shared" si="1191"/>
        <v/>
      </c>
      <c r="AD6320" s="382" t="str">
        <f t="shared" si="1192"/>
        <v/>
      </c>
    </row>
    <row r="6321" spans="11:30">
      <c r="K6321" s="4">
        <f t="shared" si="1188"/>
        <v>2</v>
      </c>
      <c r="L6321" s="34">
        <v>43515</v>
      </c>
      <c r="M6321" s="4">
        <v>264</v>
      </c>
      <c r="N6321" s="4">
        <v>6</v>
      </c>
      <c r="O6321" s="31">
        <v>0.20833333333333334</v>
      </c>
      <c r="P6321" s="35">
        <v>1.56</v>
      </c>
      <c r="Q6321" s="36">
        <f t="shared" si="1189"/>
        <v>15</v>
      </c>
      <c r="R6321" s="4">
        <f t="shared" si="1190"/>
        <v>13.44</v>
      </c>
      <c r="S6321" s="31">
        <f t="shared" si="1193"/>
        <v>0.28591435185185182</v>
      </c>
      <c r="T6321" s="31">
        <f t="shared" si="1194"/>
        <v>0.72222222222222221</v>
      </c>
      <c r="U6321" s="4">
        <f t="shared" si="1195"/>
        <v>0</v>
      </c>
      <c r="V6321" s="4" t="str">
        <f t="shared" si="1196"/>
        <v/>
      </c>
      <c r="W6321" s="18" t="str">
        <f>IF(V6321="","",VLOOKUP(L6321,日射量と図３!$A$4:$C$368,3,TRUE)*238.85/100)</f>
        <v/>
      </c>
      <c r="X6321" s="4" t="str">
        <f t="shared" si="1197"/>
        <v/>
      </c>
      <c r="Y6321" s="4" t="str">
        <f t="shared" si="1198"/>
        <v/>
      </c>
      <c r="Z6321" s="4" t="str">
        <f t="shared" si="1199"/>
        <v/>
      </c>
      <c r="AA6321" s="4" t="str">
        <f>IF($V6321="","",IF(Y6321&lt;36,0,IF(AND(36&lt;=Y6321,Y6321&lt;71),VLOOKUP($W6321,日射量と図３!$E$6:$F$34,2,TRUE),IF(AND(71&lt;=Y6321,Y6321&lt;107),VLOOKUP($W6321,日射量と図３!$E$6:$G$34,3,TRUE),IF(AND(107&lt;=Y6321,Y6321&lt;143),VLOOKUP($W6321,日射量と図３!$E$6:$H$34,4,TRUE),VLOOKUP($W6321,日射量と図３!$E$6:$I$34,5,TRUE))))))</f>
        <v/>
      </c>
      <c r="AB6321" s="4" t="str">
        <f>IF($V6321="","",IF(Z6321&lt;36,0,IF(AND(36&lt;=Z6321,Z6321&lt;71),VLOOKUP($W6321,日射量と図３!$E$6:$F$34,2,TRUE),IF(AND(71&lt;=Z6321,Z6321&lt;107),VLOOKUP($W6321,日射量と図３!$E$6:$G$34,3,TRUE),IF(AND(107&lt;=Z6321,Z6321&lt;143),VLOOKUP($W6321,日射量と図３!$E$6:$H$34,4,TRUE),VLOOKUP($W6321,日射量と図３!$E$6:$I$34,5,TRUE))))))</f>
        <v/>
      </c>
      <c r="AC6321" s="382" t="str">
        <f t="shared" si="1191"/>
        <v/>
      </c>
      <c r="AD6321" s="382" t="str">
        <f t="shared" si="1192"/>
        <v/>
      </c>
    </row>
    <row r="6322" spans="11:30">
      <c r="K6322" s="4">
        <f t="shared" si="1188"/>
        <v>2</v>
      </c>
      <c r="L6322" s="34">
        <v>43515</v>
      </c>
      <c r="M6322" s="4">
        <v>264</v>
      </c>
      <c r="N6322" s="4">
        <v>7</v>
      </c>
      <c r="O6322" s="31">
        <v>0.25</v>
      </c>
      <c r="P6322" s="35">
        <v>1.44</v>
      </c>
      <c r="Q6322" s="36">
        <f t="shared" si="1189"/>
        <v>15</v>
      </c>
      <c r="R6322" s="4">
        <f t="shared" si="1190"/>
        <v>13.56</v>
      </c>
      <c r="S6322" s="31">
        <f t="shared" si="1193"/>
        <v>0.28591435185185182</v>
      </c>
      <c r="T6322" s="31">
        <f t="shared" si="1194"/>
        <v>0.72222222222222221</v>
      </c>
      <c r="U6322" s="4">
        <f t="shared" si="1195"/>
        <v>0</v>
      </c>
      <c r="V6322" s="4" t="str">
        <f t="shared" si="1196"/>
        <v/>
      </c>
      <c r="W6322" s="18" t="str">
        <f>IF(V6322="","",VLOOKUP(L6322,日射量と図３!$A$4:$C$368,3,TRUE)*238.85/100)</f>
        <v/>
      </c>
      <c r="X6322" s="4" t="str">
        <f t="shared" si="1197"/>
        <v/>
      </c>
      <c r="Y6322" s="4" t="str">
        <f t="shared" si="1198"/>
        <v/>
      </c>
      <c r="Z6322" s="4" t="str">
        <f t="shared" si="1199"/>
        <v/>
      </c>
      <c r="AA6322" s="4" t="str">
        <f>IF($V6322="","",IF(Y6322&lt;36,0,IF(AND(36&lt;=Y6322,Y6322&lt;71),VLOOKUP($W6322,日射量と図３!$E$6:$F$34,2,TRUE),IF(AND(71&lt;=Y6322,Y6322&lt;107),VLOOKUP($W6322,日射量と図３!$E$6:$G$34,3,TRUE),IF(AND(107&lt;=Y6322,Y6322&lt;143),VLOOKUP($W6322,日射量と図３!$E$6:$H$34,4,TRUE),VLOOKUP($W6322,日射量と図３!$E$6:$I$34,5,TRUE))))))</f>
        <v/>
      </c>
      <c r="AB6322" s="4" t="str">
        <f>IF($V6322="","",IF(Z6322&lt;36,0,IF(AND(36&lt;=Z6322,Z6322&lt;71),VLOOKUP($W6322,日射量と図３!$E$6:$F$34,2,TRUE),IF(AND(71&lt;=Z6322,Z6322&lt;107),VLOOKUP($W6322,日射量と図３!$E$6:$G$34,3,TRUE),IF(AND(107&lt;=Z6322,Z6322&lt;143),VLOOKUP($W6322,日射量と図３!$E$6:$H$34,4,TRUE),VLOOKUP($W6322,日射量と図３!$E$6:$I$34,5,TRUE))))))</f>
        <v/>
      </c>
      <c r="AC6322" s="382" t="str">
        <f t="shared" si="1191"/>
        <v/>
      </c>
      <c r="AD6322" s="382" t="str">
        <f t="shared" si="1192"/>
        <v/>
      </c>
    </row>
    <row r="6323" spans="11:30">
      <c r="K6323" s="4">
        <f t="shared" si="1188"/>
        <v>2</v>
      </c>
      <c r="L6323" s="34">
        <v>43515</v>
      </c>
      <c r="M6323" s="4">
        <v>264</v>
      </c>
      <c r="N6323" s="4">
        <v>8</v>
      </c>
      <c r="O6323" s="31">
        <v>0.29166666666666669</v>
      </c>
      <c r="P6323" s="35">
        <v>1.2900000000000003</v>
      </c>
      <c r="Q6323" s="36">
        <f t="shared" si="1189"/>
        <v>12</v>
      </c>
      <c r="R6323" s="4">
        <f t="shared" si="1190"/>
        <v>10.709999999999999</v>
      </c>
      <c r="S6323" s="31">
        <f t="shared" si="1193"/>
        <v>0.28591435185185182</v>
      </c>
      <c r="T6323" s="31">
        <f t="shared" si="1194"/>
        <v>0.72222222222222221</v>
      </c>
      <c r="U6323" s="4">
        <f t="shared" si="1195"/>
        <v>10.709999999999999</v>
      </c>
      <c r="V6323" s="4" t="str">
        <f t="shared" si="1196"/>
        <v/>
      </c>
      <c r="W6323" s="18" t="str">
        <f>IF(V6323="","",VLOOKUP(L6323,日射量と図３!$A$4:$C$368,3,TRUE)*238.85/100)</f>
        <v/>
      </c>
      <c r="X6323" s="4" t="str">
        <f t="shared" si="1197"/>
        <v/>
      </c>
      <c r="Y6323" s="4" t="str">
        <f t="shared" si="1198"/>
        <v/>
      </c>
      <c r="Z6323" s="4" t="str">
        <f t="shared" si="1199"/>
        <v/>
      </c>
      <c r="AA6323" s="4" t="str">
        <f>IF($V6323="","",IF(Y6323&lt;36,0,IF(AND(36&lt;=Y6323,Y6323&lt;71),VLOOKUP($W6323,日射量と図３!$E$6:$F$34,2,TRUE),IF(AND(71&lt;=Y6323,Y6323&lt;107),VLOOKUP($W6323,日射量と図３!$E$6:$G$34,3,TRUE),IF(AND(107&lt;=Y6323,Y6323&lt;143),VLOOKUP($W6323,日射量と図３!$E$6:$H$34,4,TRUE),VLOOKUP($W6323,日射量と図３!$E$6:$I$34,5,TRUE))))))</f>
        <v/>
      </c>
      <c r="AB6323" s="4" t="str">
        <f>IF($V6323="","",IF(Z6323&lt;36,0,IF(AND(36&lt;=Z6323,Z6323&lt;71),VLOOKUP($W6323,日射量と図３!$E$6:$F$34,2,TRUE),IF(AND(71&lt;=Z6323,Z6323&lt;107),VLOOKUP($W6323,日射量と図３!$E$6:$G$34,3,TRUE),IF(AND(107&lt;=Z6323,Z6323&lt;143),VLOOKUP($W6323,日射量と図３!$E$6:$H$34,4,TRUE),VLOOKUP($W6323,日射量と図３!$E$6:$I$34,5,TRUE))))))</f>
        <v/>
      </c>
      <c r="AC6323" s="382" t="str">
        <f t="shared" si="1191"/>
        <v/>
      </c>
      <c r="AD6323" s="382" t="str">
        <f t="shared" si="1192"/>
        <v/>
      </c>
    </row>
    <row r="6324" spans="11:30">
      <c r="K6324" s="4">
        <f t="shared" si="1188"/>
        <v>2</v>
      </c>
      <c r="L6324" s="34">
        <v>43515</v>
      </c>
      <c r="M6324" s="4">
        <v>264</v>
      </c>
      <c r="N6324" s="4">
        <v>9</v>
      </c>
      <c r="O6324" s="31">
        <v>0.33333333333333331</v>
      </c>
      <c r="P6324" s="35">
        <v>2.4699999999999998</v>
      </c>
      <c r="Q6324" s="36">
        <f t="shared" si="1189"/>
        <v>12</v>
      </c>
      <c r="R6324" s="4">
        <f t="shared" si="1190"/>
        <v>9.5300000000000011</v>
      </c>
      <c r="S6324" s="31">
        <f t="shared" si="1193"/>
        <v>0.28591435185185182</v>
      </c>
      <c r="T6324" s="31">
        <f t="shared" si="1194"/>
        <v>0.72222222222222221</v>
      </c>
      <c r="U6324" s="4">
        <f t="shared" si="1195"/>
        <v>9.5300000000000011</v>
      </c>
      <c r="V6324" s="4" t="str">
        <f t="shared" si="1196"/>
        <v/>
      </c>
      <c r="W6324" s="18" t="str">
        <f>IF(V6324="","",VLOOKUP(L6324,日射量と図３!$A$4:$C$368,3,TRUE)*238.85/100)</f>
        <v/>
      </c>
      <c r="X6324" s="4" t="str">
        <f t="shared" si="1197"/>
        <v/>
      </c>
      <c r="Y6324" s="4" t="str">
        <f t="shared" si="1198"/>
        <v/>
      </c>
      <c r="Z6324" s="4" t="str">
        <f t="shared" si="1199"/>
        <v/>
      </c>
      <c r="AA6324" s="4" t="str">
        <f>IF($V6324="","",IF(Y6324&lt;36,0,IF(AND(36&lt;=Y6324,Y6324&lt;71),VLOOKUP($W6324,日射量と図３!$E$6:$F$34,2,TRUE),IF(AND(71&lt;=Y6324,Y6324&lt;107),VLOOKUP($W6324,日射量と図３!$E$6:$G$34,3,TRUE),IF(AND(107&lt;=Y6324,Y6324&lt;143),VLOOKUP($W6324,日射量と図３!$E$6:$H$34,4,TRUE),VLOOKUP($W6324,日射量と図３!$E$6:$I$34,5,TRUE))))))</f>
        <v/>
      </c>
      <c r="AB6324" s="4" t="str">
        <f>IF($V6324="","",IF(Z6324&lt;36,0,IF(AND(36&lt;=Z6324,Z6324&lt;71),VLOOKUP($W6324,日射量と図３!$E$6:$F$34,2,TRUE),IF(AND(71&lt;=Z6324,Z6324&lt;107),VLOOKUP($W6324,日射量と図３!$E$6:$G$34,3,TRUE),IF(AND(107&lt;=Z6324,Z6324&lt;143),VLOOKUP($W6324,日射量と図３!$E$6:$H$34,4,TRUE),VLOOKUP($W6324,日射量と図３!$E$6:$I$34,5,TRUE))))))</f>
        <v/>
      </c>
      <c r="AC6324" s="382" t="str">
        <f t="shared" si="1191"/>
        <v/>
      </c>
      <c r="AD6324" s="382" t="str">
        <f t="shared" si="1192"/>
        <v/>
      </c>
    </row>
    <row r="6325" spans="11:30">
      <c r="K6325" s="4">
        <f t="shared" si="1188"/>
        <v>2</v>
      </c>
      <c r="L6325" s="34">
        <v>43515</v>
      </c>
      <c r="M6325" s="4">
        <v>264</v>
      </c>
      <c r="N6325" s="4">
        <v>10</v>
      </c>
      <c r="O6325" s="31">
        <v>0.375</v>
      </c>
      <c r="P6325" s="35">
        <v>3.96</v>
      </c>
      <c r="Q6325" s="36">
        <f t="shared" si="1189"/>
        <v>12</v>
      </c>
      <c r="R6325" s="4">
        <f t="shared" si="1190"/>
        <v>8.0399999999999991</v>
      </c>
      <c r="S6325" s="31">
        <f t="shared" si="1193"/>
        <v>0.28591435185185182</v>
      </c>
      <c r="T6325" s="31">
        <f t="shared" si="1194"/>
        <v>0.72222222222222221</v>
      </c>
      <c r="U6325" s="4">
        <f t="shared" si="1195"/>
        <v>8.0399999999999991</v>
      </c>
      <c r="V6325" s="4" t="str">
        <f t="shared" si="1196"/>
        <v/>
      </c>
      <c r="W6325" s="18" t="str">
        <f>IF(V6325="","",VLOOKUP(L6325,日射量と図３!$A$4:$C$368,3,TRUE)*238.85/100)</f>
        <v/>
      </c>
      <c r="X6325" s="4" t="str">
        <f t="shared" si="1197"/>
        <v/>
      </c>
      <c r="Y6325" s="4" t="str">
        <f t="shared" si="1198"/>
        <v/>
      </c>
      <c r="Z6325" s="4" t="str">
        <f t="shared" si="1199"/>
        <v/>
      </c>
      <c r="AA6325" s="4" t="str">
        <f>IF($V6325="","",IF(Y6325&lt;36,0,IF(AND(36&lt;=Y6325,Y6325&lt;71),VLOOKUP($W6325,日射量と図３!$E$6:$F$34,2,TRUE),IF(AND(71&lt;=Y6325,Y6325&lt;107),VLOOKUP($W6325,日射量と図３!$E$6:$G$34,3,TRUE),IF(AND(107&lt;=Y6325,Y6325&lt;143),VLOOKUP($W6325,日射量と図３!$E$6:$H$34,4,TRUE),VLOOKUP($W6325,日射量と図３!$E$6:$I$34,5,TRUE))))))</f>
        <v/>
      </c>
      <c r="AB6325" s="4" t="str">
        <f>IF($V6325="","",IF(Z6325&lt;36,0,IF(AND(36&lt;=Z6325,Z6325&lt;71),VLOOKUP($W6325,日射量と図３!$E$6:$F$34,2,TRUE),IF(AND(71&lt;=Z6325,Z6325&lt;107),VLOOKUP($W6325,日射量と図３!$E$6:$G$34,3,TRUE),IF(AND(107&lt;=Z6325,Z6325&lt;143),VLOOKUP($W6325,日射量と図３!$E$6:$H$34,4,TRUE),VLOOKUP($W6325,日射量と図３!$E$6:$I$34,5,TRUE))))))</f>
        <v/>
      </c>
      <c r="AC6325" s="382" t="str">
        <f t="shared" si="1191"/>
        <v/>
      </c>
      <c r="AD6325" s="382" t="str">
        <f t="shared" si="1192"/>
        <v/>
      </c>
    </row>
    <row r="6326" spans="11:30">
      <c r="K6326" s="4">
        <f t="shared" si="1188"/>
        <v>2</v>
      </c>
      <c r="L6326" s="34">
        <v>43515</v>
      </c>
      <c r="M6326" s="4">
        <v>264</v>
      </c>
      <c r="N6326" s="4">
        <v>11</v>
      </c>
      <c r="O6326" s="31">
        <v>0.41666666666666669</v>
      </c>
      <c r="P6326" s="35">
        <v>5.3599999999999985</v>
      </c>
      <c r="Q6326" s="36">
        <f t="shared" si="1189"/>
        <v>12</v>
      </c>
      <c r="R6326" s="4">
        <f t="shared" si="1190"/>
        <v>6.6400000000000015</v>
      </c>
      <c r="S6326" s="31">
        <f t="shared" si="1193"/>
        <v>0.28591435185185182</v>
      </c>
      <c r="T6326" s="31">
        <f t="shared" si="1194"/>
        <v>0.72222222222222221</v>
      </c>
      <c r="U6326" s="4">
        <f t="shared" si="1195"/>
        <v>6.6400000000000015</v>
      </c>
      <c r="V6326" s="4" t="str">
        <f t="shared" si="1196"/>
        <v/>
      </c>
      <c r="W6326" s="18" t="str">
        <f>IF(V6326="","",VLOOKUP(L6326,日射量と図３!$A$4:$C$368,3,TRUE)*238.85/100)</f>
        <v/>
      </c>
      <c r="X6326" s="4" t="str">
        <f t="shared" si="1197"/>
        <v/>
      </c>
      <c r="Y6326" s="4" t="str">
        <f t="shared" si="1198"/>
        <v/>
      </c>
      <c r="Z6326" s="4" t="str">
        <f t="shared" si="1199"/>
        <v/>
      </c>
      <c r="AA6326" s="4" t="str">
        <f>IF($V6326="","",IF(Y6326&lt;36,0,IF(AND(36&lt;=Y6326,Y6326&lt;71),VLOOKUP($W6326,日射量と図３!$E$6:$F$34,2,TRUE),IF(AND(71&lt;=Y6326,Y6326&lt;107),VLOOKUP($W6326,日射量と図３!$E$6:$G$34,3,TRUE),IF(AND(107&lt;=Y6326,Y6326&lt;143),VLOOKUP($W6326,日射量と図３!$E$6:$H$34,4,TRUE),VLOOKUP($W6326,日射量と図３!$E$6:$I$34,5,TRUE))))))</f>
        <v/>
      </c>
      <c r="AB6326" s="4" t="str">
        <f>IF($V6326="","",IF(Z6326&lt;36,0,IF(AND(36&lt;=Z6326,Z6326&lt;71),VLOOKUP($W6326,日射量と図３!$E$6:$F$34,2,TRUE),IF(AND(71&lt;=Z6326,Z6326&lt;107),VLOOKUP($W6326,日射量と図３!$E$6:$G$34,3,TRUE),IF(AND(107&lt;=Z6326,Z6326&lt;143),VLOOKUP($W6326,日射量と図３!$E$6:$H$34,4,TRUE),VLOOKUP($W6326,日射量と図３!$E$6:$I$34,5,TRUE))))))</f>
        <v/>
      </c>
      <c r="AC6326" s="382" t="str">
        <f t="shared" si="1191"/>
        <v/>
      </c>
      <c r="AD6326" s="382" t="str">
        <f t="shared" si="1192"/>
        <v/>
      </c>
    </row>
    <row r="6327" spans="11:30">
      <c r="K6327" s="4">
        <f t="shared" si="1188"/>
        <v>2</v>
      </c>
      <c r="L6327" s="34">
        <v>43515</v>
      </c>
      <c r="M6327" s="4">
        <v>264</v>
      </c>
      <c r="N6327" s="4">
        <v>12</v>
      </c>
      <c r="O6327" s="31">
        <v>0.45833333333333331</v>
      </c>
      <c r="P6327" s="35">
        <v>6.65</v>
      </c>
      <c r="Q6327" s="36">
        <f t="shared" si="1189"/>
        <v>12</v>
      </c>
      <c r="R6327" s="4">
        <f t="shared" si="1190"/>
        <v>5.35</v>
      </c>
      <c r="S6327" s="31">
        <f t="shared" si="1193"/>
        <v>0.28591435185185182</v>
      </c>
      <c r="T6327" s="31">
        <f t="shared" si="1194"/>
        <v>0.72222222222222221</v>
      </c>
      <c r="U6327" s="4">
        <f t="shared" si="1195"/>
        <v>5.35</v>
      </c>
      <c r="V6327" s="4" t="str">
        <f t="shared" si="1196"/>
        <v/>
      </c>
      <c r="W6327" s="18" t="str">
        <f>IF(V6327="","",VLOOKUP(L6327,日射量と図３!$A$4:$C$368,3,TRUE)*238.85/100)</f>
        <v/>
      </c>
      <c r="X6327" s="4" t="str">
        <f t="shared" si="1197"/>
        <v/>
      </c>
      <c r="Y6327" s="4" t="str">
        <f t="shared" si="1198"/>
        <v/>
      </c>
      <c r="Z6327" s="4" t="str">
        <f t="shared" si="1199"/>
        <v/>
      </c>
      <c r="AA6327" s="4" t="str">
        <f>IF($V6327="","",IF(Y6327&lt;36,0,IF(AND(36&lt;=Y6327,Y6327&lt;71),VLOOKUP($W6327,日射量と図３!$E$6:$F$34,2,TRUE),IF(AND(71&lt;=Y6327,Y6327&lt;107),VLOOKUP($W6327,日射量と図３!$E$6:$G$34,3,TRUE),IF(AND(107&lt;=Y6327,Y6327&lt;143),VLOOKUP($W6327,日射量と図３!$E$6:$H$34,4,TRUE),VLOOKUP($W6327,日射量と図３!$E$6:$I$34,5,TRUE))))))</f>
        <v/>
      </c>
      <c r="AB6327" s="4" t="str">
        <f>IF($V6327="","",IF(Z6327&lt;36,0,IF(AND(36&lt;=Z6327,Z6327&lt;71),VLOOKUP($W6327,日射量と図３!$E$6:$F$34,2,TRUE),IF(AND(71&lt;=Z6327,Z6327&lt;107),VLOOKUP($W6327,日射量と図３!$E$6:$G$34,3,TRUE),IF(AND(107&lt;=Z6327,Z6327&lt;143),VLOOKUP($W6327,日射量と図３!$E$6:$H$34,4,TRUE),VLOOKUP($W6327,日射量と図３!$E$6:$I$34,5,TRUE))))))</f>
        <v/>
      </c>
      <c r="AC6327" s="382" t="str">
        <f t="shared" si="1191"/>
        <v/>
      </c>
      <c r="AD6327" s="382" t="str">
        <f t="shared" si="1192"/>
        <v/>
      </c>
    </row>
    <row r="6328" spans="11:30">
      <c r="K6328" s="4">
        <f t="shared" si="1188"/>
        <v>2</v>
      </c>
      <c r="L6328" s="34">
        <v>43515</v>
      </c>
      <c r="M6328" s="4">
        <v>264</v>
      </c>
      <c r="N6328" s="4">
        <v>13</v>
      </c>
      <c r="O6328" s="31">
        <v>0.5</v>
      </c>
      <c r="P6328" s="35">
        <v>8.379999999999999</v>
      </c>
      <c r="Q6328" s="36">
        <f t="shared" si="1189"/>
        <v>12</v>
      </c>
      <c r="R6328" s="4">
        <f t="shared" si="1190"/>
        <v>3.620000000000001</v>
      </c>
      <c r="S6328" s="31">
        <f t="shared" si="1193"/>
        <v>0.28591435185185182</v>
      </c>
      <c r="T6328" s="31">
        <f t="shared" si="1194"/>
        <v>0.72222222222222221</v>
      </c>
      <c r="U6328" s="4">
        <f t="shared" si="1195"/>
        <v>3.620000000000001</v>
      </c>
      <c r="V6328" s="4" t="str">
        <f t="shared" si="1196"/>
        <v/>
      </c>
      <c r="W6328" s="18" t="str">
        <f>IF(V6328="","",VLOOKUP(L6328,日射量と図３!$A$4:$C$368,3,TRUE)*238.85/100)</f>
        <v/>
      </c>
      <c r="X6328" s="4" t="str">
        <f t="shared" si="1197"/>
        <v/>
      </c>
      <c r="Y6328" s="4" t="str">
        <f t="shared" si="1198"/>
        <v/>
      </c>
      <c r="Z6328" s="4" t="str">
        <f t="shared" si="1199"/>
        <v/>
      </c>
      <c r="AA6328" s="4" t="str">
        <f>IF($V6328="","",IF(Y6328&lt;36,0,IF(AND(36&lt;=Y6328,Y6328&lt;71),VLOOKUP($W6328,日射量と図３!$E$6:$F$34,2,TRUE),IF(AND(71&lt;=Y6328,Y6328&lt;107),VLOOKUP($W6328,日射量と図３!$E$6:$G$34,3,TRUE),IF(AND(107&lt;=Y6328,Y6328&lt;143),VLOOKUP($W6328,日射量と図３!$E$6:$H$34,4,TRUE),VLOOKUP($W6328,日射量と図３!$E$6:$I$34,5,TRUE))))))</f>
        <v/>
      </c>
      <c r="AB6328" s="4" t="str">
        <f>IF($V6328="","",IF(Z6328&lt;36,0,IF(AND(36&lt;=Z6328,Z6328&lt;71),VLOOKUP($W6328,日射量と図３!$E$6:$F$34,2,TRUE),IF(AND(71&lt;=Z6328,Z6328&lt;107),VLOOKUP($W6328,日射量と図３!$E$6:$G$34,3,TRUE),IF(AND(107&lt;=Z6328,Z6328&lt;143),VLOOKUP($W6328,日射量と図３!$E$6:$H$34,4,TRUE),VLOOKUP($W6328,日射量と図３!$E$6:$I$34,5,TRUE))))))</f>
        <v/>
      </c>
      <c r="AC6328" s="382" t="str">
        <f t="shared" si="1191"/>
        <v/>
      </c>
      <c r="AD6328" s="382" t="str">
        <f t="shared" si="1192"/>
        <v/>
      </c>
    </row>
    <row r="6329" spans="11:30">
      <c r="K6329" s="4">
        <f t="shared" si="1188"/>
        <v>2</v>
      </c>
      <c r="L6329" s="34">
        <v>43515</v>
      </c>
      <c r="M6329" s="4">
        <v>264</v>
      </c>
      <c r="N6329" s="4">
        <v>14</v>
      </c>
      <c r="O6329" s="31">
        <v>0.54166666666666663</v>
      </c>
      <c r="P6329" s="35">
        <v>9.19</v>
      </c>
      <c r="Q6329" s="36">
        <f t="shared" si="1189"/>
        <v>12</v>
      </c>
      <c r="R6329" s="4">
        <f t="shared" si="1190"/>
        <v>2.8100000000000005</v>
      </c>
      <c r="S6329" s="31">
        <f t="shared" si="1193"/>
        <v>0.28591435185185182</v>
      </c>
      <c r="T6329" s="31">
        <f t="shared" si="1194"/>
        <v>0.72222222222222221</v>
      </c>
      <c r="U6329" s="4">
        <f t="shared" si="1195"/>
        <v>2.8100000000000005</v>
      </c>
      <c r="V6329" s="4" t="str">
        <f t="shared" si="1196"/>
        <v/>
      </c>
      <c r="W6329" s="18" t="str">
        <f>IF(V6329="","",VLOOKUP(L6329,日射量と図３!$A$4:$C$368,3,TRUE)*238.85/100)</f>
        <v/>
      </c>
      <c r="X6329" s="4" t="str">
        <f t="shared" si="1197"/>
        <v/>
      </c>
      <c r="Y6329" s="4" t="str">
        <f t="shared" si="1198"/>
        <v/>
      </c>
      <c r="Z6329" s="4" t="str">
        <f t="shared" si="1199"/>
        <v/>
      </c>
      <c r="AA6329" s="4" t="str">
        <f>IF($V6329="","",IF(Y6329&lt;36,0,IF(AND(36&lt;=Y6329,Y6329&lt;71),VLOOKUP($W6329,日射量と図３!$E$6:$F$34,2,TRUE),IF(AND(71&lt;=Y6329,Y6329&lt;107),VLOOKUP($W6329,日射量と図３!$E$6:$G$34,3,TRUE),IF(AND(107&lt;=Y6329,Y6329&lt;143),VLOOKUP($W6329,日射量と図３!$E$6:$H$34,4,TRUE),VLOOKUP($W6329,日射量と図３!$E$6:$I$34,5,TRUE))))))</f>
        <v/>
      </c>
      <c r="AB6329" s="4" t="str">
        <f>IF($V6329="","",IF(Z6329&lt;36,0,IF(AND(36&lt;=Z6329,Z6329&lt;71),VLOOKUP($W6329,日射量と図３!$E$6:$F$34,2,TRUE),IF(AND(71&lt;=Z6329,Z6329&lt;107),VLOOKUP($W6329,日射量と図３!$E$6:$G$34,3,TRUE),IF(AND(107&lt;=Z6329,Z6329&lt;143),VLOOKUP($W6329,日射量と図３!$E$6:$H$34,4,TRUE),VLOOKUP($W6329,日射量と図３!$E$6:$I$34,5,TRUE))))))</f>
        <v/>
      </c>
      <c r="AC6329" s="382" t="str">
        <f t="shared" si="1191"/>
        <v/>
      </c>
      <c r="AD6329" s="382" t="str">
        <f t="shared" si="1192"/>
        <v/>
      </c>
    </row>
    <row r="6330" spans="11:30">
      <c r="K6330" s="4">
        <f t="shared" si="1188"/>
        <v>2</v>
      </c>
      <c r="L6330" s="34">
        <v>43515</v>
      </c>
      <c r="M6330" s="4">
        <v>264</v>
      </c>
      <c r="N6330" s="4">
        <v>15</v>
      </c>
      <c r="O6330" s="31">
        <v>0.58333333333333337</v>
      </c>
      <c r="P6330" s="35">
        <v>9.4700000000000006</v>
      </c>
      <c r="Q6330" s="36">
        <f t="shared" si="1189"/>
        <v>12</v>
      </c>
      <c r="R6330" s="4">
        <f t="shared" si="1190"/>
        <v>2.5299999999999994</v>
      </c>
      <c r="S6330" s="31">
        <f t="shared" si="1193"/>
        <v>0.28591435185185182</v>
      </c>
      <c r="T6330" s="31">
        <f t="shared" si="1194"/>
        <v>0.72222222222222221</v>
      </c>
      <c r="U6330" s="4">
        <f t="shared" si="1195"/>
        <v>2.5299999999999994</v>
      </c>
      <c r="V6330" s="4" t="str">
        <f t="shared" si="1196"/>
        <v/>
      </c>
      <c r="W6330" s="18" t="str">
        <f>IF(V6330="","",VLOOKUP(L6330,日射量と図３!$A$4:$C$368,3,TRUE)*238.85/100)</f>
        <v/>
      </c>
      <c r="X6330" s="4" t="str">
        <f t="shared" si="1197"/>
        <v/>
      </c>
      <c r="Y6330" s="4" t="str">
        <f t="shared" si="1198"/>
        <v/>
      </c>
      <c r="Z6330" s="4" t="str">
        <f t="shared" si="1199"/>
        <v/>
      </c>
      <c r="AA6330" s="4" t="str">
        <f>IF($V6330="","",IF(Y6330&lt;36,0,IF(AND(36&lt;=Y6330,Y6330&lt;71),VLOOKUP($W6330,日射量と図３!$E$6:$F$34,2,TRUE),IF(AND(71&lt;=Y6330,Y6330&lt;107),VLOOKUP($W6330,日射量と図３!$E$6:$G$34,3,TRUE),IF(AND(107&lt;=Y6330,Y6330&lt;143),VLOOKUP($W6330,日射量と図３!$E$6:$H$34,4,TRUE),VLOOKUP($W6330,日射量と図３!$E$6:$I$34,5,TRUE))))))</f>
        <v/>
      </c>
      <c r="AB6330" s="4" t="str">
        <f>IF($V6330="","",IF(Z6330&lt;36,0,IF(AND(36&lt;=Z6330,Z6330&lt;71),VLOOKUP($W6330,日射量と図３!$E$6:$F$34,2,TRUE),IF(AND(71&lt;=Z6330,Z6330&lt;107),VLOOKUP($W6330,日射量と図３!$E$6:$G$34,3,TRUE),IF(AND(107&lt;=Z6330,Z6330&lt;143),VLOOKUP($W6330,日射量と図３!$E$6:$H$34,4,TRUE),VLOOKUP($W6330,日射量と図３!$E$6:$I$34,5,TRUE))))))</f>
        <v/>
      </c>
      <c r="AC6330" s="382" t="str">
        <f t="shared" si="1191"/>
        <v/>
      </c>
      <c r="AD6330" s="382" t="str">
        <f t="shared" si="1192"/>
        <v/>
      </c>
    </row>
    <row r="6331" spans="11:30">
      <c r="K6331" s="4">
        <f t="shared" si="1188"/>
        <v>2</v>
      </c>
      <c r="L6331" s="34">
        <v>43515</v>
      </c>
      <c r="M6331" s="4">
        <v>264</v>
      </c>
      <c r="N6331" s="4">
        <v>16</v>
      </c>
      <c r="O6331" s="31">
        <v>0.625</v>
      </c>
      <c r="P6331" s="35">
        <v>9.3099999999999987</v>
      </c>
      <c r="Q6331" s="36">
        <f t="shared" si="1189"/>
        <v>16</v>
      </c>
      <c r="R6331" s="4">
        <f t="shared" si="1190"/>
        <v>6.6900000000000013</v>
      </c>
      <c r="S6331" s="31">
        <f t="shared" si="1193"/>
        <v>0.28591435185185182</v>
      </c>
      <c r="T6331" s="31">
        <f t="shared" si="1194"/>
        <v>0.72222222222222221</v>
      </c>
      <c r="U6331" s="4">
        <f t="shared" si="1195"/>
        <v>6.6900000000000013</v>
      </c>
      <c r="V6331" s="4" t="str">
        <f t="shared" si="1196"/>
        <v/>
      </c>
      <c r="W6331" s="18" t="str">
        <f>IF(V6331="","",VLOOKUP(L6331,日射量と図３!$A$4:$C$368,3,TRUE)*238.85/100)</f>
        <v/>
      </c>
      <c r="X6331" s="4" t="str">
        <f t="shared" si="1197"/>
        <v/>
      </c>
      <c r="Y6331" s="4" t="str">
        <f t="shared" si="1198"/>
        <v/>
      </c>
      <c r="Z6331" s="4" t="str">
        <f t="shared" si="1199"/>
        <v/>
      </c>
      <c r="AA6331" s="4" t="str">
        <f>IF($V6331="","",IF(Y6331&lt;36,0,IF(AND(36&lt;=Y6331,Y6331&lt;71),VLOOKUP($W6331,日射量と図３!$E$6:$F$34,2,TRUE),IF(AND(71&lt;=Y6331,Y6331&lt;107),VLOOKUP($W6331,日射量と図３!$E$6:$G$34,3,TRUE),IF(AND(107&lt;=Y6331,Y6331&lt;143),VLOOKUP($W6331,日射量と図３!$E$6:$H$34,4,TRUE),VLOOKUP($W6331,日射量と図３!$E$6:$I$34,5,TRUE))))))</f>
        <v/>
      </c>
      <c r="AB6331" s="4" t="str">
        <f>IF($V6331="","",IF(Z6331&lt;36,0,IF(AND(36&lt;=Z6331,Z6331&lt;71),VLOOKUP($W6331,日射量と図３!$E$6:$F$34,2,TRUE),IF(AND(71&lt;=Z6331,Z6331&lt;107),VLOOKUP($W6331,日射量と図３!$E$6:$G$34,3,TRUE),IF(AND(107&lt;=Z6331,Z6331&lt;143),VLOOKUP($W6331,日射量と図３!$E$6:$H$34,4,TRUE),VLOOKUP($W6331,日射量と図３!$E$6:$I$34,5,TRUE))))))</f>
        <v/>
      </c>
      <c r="AC6331" s="382" t="str">
        <f t="shared" si="1191"/>
        <v/>
      </c>
      <c r="AD6331" s="382" t="str">
        <f t="shared" si="1192"/>
        <v/>
      </c>
    </row>
    <row r="6332" spans="11:30">
      <c r="K6332" s="4">
        <f t="shared" si="1188"/>
        <v>2</v>
      </c>
      <c r="L6332" s="34">
        <v>43515</v>
      </c>
      <c r="M6332" s="4">
        <v>264</v>
      </c>
      <c r="N6332" s="4">
        <v>17</v>
      </c>
      <c r="O6332" s="31">
        <v>0.66666666666666663</v>
      </c>
      <c r="P6332" s="35">
        <v>8.57</v>
      </c>
      <c r="Q6332" s="36">
        <f t="shared" si="1189"/>
        <v>16</v>
      </c>
      <c r="R6332" s="4">
        <f t="shared" si="1190"/>
        <v>7.43</v>
      </c>
      <c r="S6332" s="31">
        <f t="shared" si="1193"/>
        <v>0.28591435185185182</v>
      </c>
      <c r="T6332" s="31">
        <f t="shared" si="1194"/>
        <v>0.72222222222222221</v>
      </c>
      <c r="U6332" s="4">
        <f t="shared" si="1195"/>
        <v>7.43</v>
      </c>
      <c r="V6332" s="4" t="str">
        <f t="shared" si="1196"/>
        <v/>
      </c>
      <c r="W6332" s="18" t="str">
        <f>IF(V6332="","",VLOOKUP(L6332,日射量と図３!$A$4:$C$368,3,TRUE)*238.85/100)</f>
        <v/>
      </c>
      <c r="X6332" s="4" t="str">
        <f t="shared" si="1197"/>
        <v/>
      </c>
      <c r="Y6332" s="4" t="str">
        <f t="shared" si="1198"/>
        <v/>
      </c>
      <c r="Z6332" s="4" t="str">
        <f t="shared" si="1199"/>
        <v/>
      </c>
      <c r="AA6332" s="4" t="str">
        <f>IF($V6332="","",IF(Y6332&lt;36,0,IF(AND(36&lt;=Y6332,Y6332&lt;71),VLOOKUP($W6332,日射量と図３!$E$6:$F$34,2,TRUE),IF(AND(71&lt;=Y6332,Y6332&lt;107),VLOOKUP($W6332,日射量と図３!$E$6:$G$34,3,TRUE),IF(AND(107&lt;=Y6332,Y6332&lt;143),VLOOKUP($W6332,日射量と図３!$E$6:$H$34,4,TRUE),VLOOKUP($W6332,日射量と図３!$E$6:$I$34,5,TRUE))))))</f>
        <v/>
      </c>
      <c r="AB6332" s="4" t="str">
        <f>IF($V6332="","",IF(Z6332&lt;36,0,IF(AND(36&lt;=Z6332,Z6332&lt;71),VLOOKUP($W6332,日射量と図３!$E$6:$F$34,2,TRUE),IF(AND(71&lt;=Z6332,Z6332&lt;107),VLOOKUP($W6332,日射量と図３!$E$6:$G$34,3,TRUE),IF(AND(107&lt;=Z6332,Z6332&lt;143),VLOOKUP($W6332,日射量と図３!$E$6:$H$34,4,TRUE),VLOOKUP($W6332,日射量と図３!$E$6:$I$34,5,TRUE))))))</f>
        <v/>
      </c>
      <c r="AC6332" s="382" t="str">
        <f t="shared" si="1191"/>
        <v/>
      </c>
      <c r="AD6332" s="382" t="str">
        <f t="shared" si="1192"/>
        <v/>
      </c>
    </row>
    <row r="6333" spans="11:30">
      <c r="K6333" s="4">
        <f t="shared" si="1188"/>
        <v>2</v>
      </c>
      <c r="L6333" s="34">
        <v>43515</v>
      </c>
      <c r="M6333" s="4">
        <v>264</v>
      </c>
      <c r="N6333" s="4">
        <v>18</v>
      </c>
      <c r="O6333" s="31">
        <v>0.70833333333333337</v>
      </c>
      <c r="P6333" s="35">
        <v>7.8199999999999985</v>
      </c>
      <c r="Q6333" s="36">
        <f t="shared" si="1189"/>
        <v>16</v>
      </c>
      <c r="R6333" s="4">
        <f t="shared" si="1190"/>
        <v>8.1800000000000015</v>
      </c>
      <c r="S6333" s="31">
        <f t="shared" si="1193"/>
        <v>0.28591435185185182</v>
      </c>
      <c r="T6333" s="31">
        <f t="shared" si="1194"/>
        <v>0.72222222222222221</v>
      </c>
      <c r="U6333" s="4">
        <f t="shared" si="1195"/>
        <v>8.1800000000000015</v>
      </c>
      <c r="V6333" s="4" t="str">
        <f t="shared" si="1196"/>
        <v/>
      </c>
      <c r="W6333" s="18" t="str">
        <f>IF(V6333="","",VLOOKUP(L6333,日射量と図３!$A$4:$C$368,3,TRUE)*238.85/100)</f>
        <v/>
      </c>
      <c r="X6333" s="4" t="str">
        <f t="shared" si="1197"/>
        <v/>
      </c>
      <c r="Y6333" s="4" t="str">
        <f t="shared" si="1198"/>
        <v/>
      </c>
      <c r="Z6333" s="4" t="str">
        <f t="shared" si="1199"/>
        <v/>
      </c>
      <c r="AA6333" s="4" t="str">
        <f>IF($V6333="","",IF(Y6333&lt;36,0,IF(AND(36&lt;=Y6333,Y6333&lt;71),VLOOKUP($W6333,日射量と図３!$E$6:$F$34,2,TRUE),IF(AND(71&lt;=Y6333,Y6333&lt;107),VLOOKUP($W6333,日射量と図３!$E$6:$G$34,3,TRUE),IF(AND(107&lt;=Y6333,Y6333&lt;143),VLOOKUP($W6333,日射量と図３!$E$6:$H$34,4,TRUE),VLOOKUP($W6333,日射量と図３!$E$6:$I$34,5,TRUE))))))</f>
        <v/>
      </c>
      <c r="AB6333" s="4" t="str">
        <f>IF($V6333="","",IF(Z6333&lt;36,0,IF(AND(36&lt;=Z6333,Z6333&lt;71),VLOOKUP($W6333,日射量と図３!$E$6:$F$34,2,TRUE),IF(AND(71&lt;=Z6333,Z6333&lt;107),VLOOKUP($W6333,日射量と図３!$E$6:$G$34,3,TRUE),IF(AND(107&lt;=Z6333,Z6333&lt;143),VLOOKUP($W6333,日射量と図３!$E$6:$H$34,4,TRUE),VLOOKUP($W6333,日射量と図３!$E$6:$I$34,5,TRUE))))))</f>
        <v/>
      </c>
      <c r="AC6333" s="382" t="str">
        <f t="shared" si="1191"/>
        <v/>
      </c>
      <c r="AD6333" s="382" t="str">
        <f t="shared" si="1192"/>
        <v/>
      </c>
    </row>
    <row r="6334" spans="11:30">
      <c r="K6334" s="4">
        <f t="shared" si="1188"/>
        <v>2</v>
      </c>
      <c r="L6334" s="34">
        <v>43515</v>
      </c>
      <c r="M6334" s="4">
        <v>264</v>
      </c>
      <c r="N6334" s="4">
        <v>19</v>
      </c>
      <c r="O6334" s="31">
        <v>0.75</v>
      </c>
      <c r="P6334" s="35">
        <v>6.88</v>
      </c>
      <c r="Q6334" s="36">
        <f t="shared" si="1189"/>
        <v>16</v>
      </c>
      <c r="R6334" s="4">
        <f t="shared" si="1190"/>
        <v>9.120000000000001</v>
      </c>
      <c r="S6334" s="31">
        <f t="shared" si="1193"/>
        <v>0.28591435185185182</v>
      </c>
      <c r="T6334" s="31">
        <f t="shared" si="1194"/>
        <v>0.72222222222222221</v>
      </c>
      <c r="U6334" s="4">
        <f t="shared" si="1195"/>
        <v>0</v>
      </c>
      <c r="V6334" s="4" t="str">
        <f t="shared" si="1196"/>
        <v/>
      </c>
      <c r="W6334" s="18" t="str">
        <f>IF(V6334="","",VLOOKUP(L6334,日射量と図３!$A$4:$C$368,3,TRUE)*238.85/100)</f>
        <v/>
      </c>
      <c r="X6334" s="4" t="str">
        <f t="shared" si="1197"/>
        <v/>
      </c>
      <c r="Y6334" s="4" t="str">
        <f t="shared" si="1198"/>
        <v/>
      </c>
      <c r="Z6334" s="4" t="str">
        <f t="shared" si="1199"/>
        <v/>
      </c>
      <c r="AA6334" s="4" t="str">
        <f>IF($V6334="","",IF(Y6334&lt;36,0,IF(AND(36&lt;=Y6334,Y6334&lt;71),VLOOKUP($W6334,日射量と図３!$E$6:$F$34,2,TRUE),IF(AND(71&lt;=Y6334,Y6334&lt;107),VLOOKUP($W6334,日射量と図３!$E$6:$G$34,3,TRUE),IF(AND(107&lt;=Y6334,Y6334&lt;143),VLOOKUP($W6334,日射量と図３!$E$6:$H$34,4,TRUE),VLOOKUP($W6334,日射量と図３!$E$6:$I$34,5,TRUE))))))</f>
        <v/>
      </c>
      <c r="AB6334" s="4" t="str">
        <f>IF($V6334="","",IF(Z6334&lt;36,0,IF(AND(36&lt;=Z6334,Z6334&lt;71),VLOOKUP($W6334,日射量と図３!$E$6:$F$34,2,TRUE),IF(AND(71&lt;=Z6334,Z6334&lt;107),VLOOKUP($W6334,日射量と図３!$E$6:$G$34,3,TRUE),IF(AND(107&lt;=Z6334,Z6334&lt;143),VLOOKUP($W6334,日射量と図３!$E$6:$H$34,4,TRUE),VLOOKUP($W6334,日射量と図３!$E$6:$I$34,5,TRUE))))))</f>
        <v/>
      </c>
      <c r="AC6334" s="382" t="str">
        <f t="shared" si="1191"/>
        <v/>
      </c>
      <c r="AD6334" s="382" t="str">
        <f t="shared" si="1192"/>
        <v/>
      </c>
    </row>
    <row r="6335" spans="11:30">
      <c r="K6335" s="4">
        <f t="shared" si="1188"/>
        <v>2</v>
      </c>
      <c r="L6335" s="34">
        <v>43515</v>
      </c>
      <c r="M6335" s="4">
        <v>264</v>
      </c>
      <c r="N6335" s="4">
        <v>20</v>
      </c>
      <c r="O6335" s="31">
        <v>0.79166666666666663</v>
      </c>
      <c r="P6335" s="35">
        <v>6.1899999999999995</v>
      </c>
      <c r="Q6335" s="36">
        <f t="shared" si="1189"/>
        <v>16</v>
      </c>
      <c r="R6335" s="4">
        <f t="shared" si="1190"/>
        <v>9.81</v>
      </c>
      <c r="S6335" s="31">
        <f t="shared" si="1193"/>
        <v>0.28591435185185182</v>
      </c>
      <c r="T6335" s="31">
        <f t="shared" si="1194"/>
        <v>0.72222222222222221</v>
      </c>
      <c r="U6335" s="4">
        <f t="shared" si="1195"/>
        <v>0</v>
      </c>
      <c r="V6335" s="4" t="str">
        <f t="shared" si="1196"/>
        <v/>
      </c>
      <c r="W6335" s="18" t="str">
        <f>IF(V6335="","",VLOOKUP(L6335,日射量と図３!$A$4:$C$368,3,TRUE)*238.85/100)</f>
        <v/>
      </c>
      <c r="X6335" s="4" t="str">
        <f t="shared" si="1197"/>
        <v/>
      </c>
      <c r="Y6335" s="4" t="str">
        <f t="shared" si="1198"/>
        <v/>
      </c>
      <c r="Z6335" s="4" t="str">
        <f t="shared" si="1199"/>
        <v/>
      </c>
      <c r="AA6335" s="4" t="str">
        <f>IF($V6335="","",IF(Y6335&lt;36,0,IF(AND(36&lt;=Y6335,Y6335&lt;71),VLOOKUP($W6335,日射量と図３!$E$6:$F$34,2,TRUE),IF(AND(71&lt;=Y6335,Y6335&lt;107),VLOOKUP($W6335,日射量と図３!$E$6:$G$34,3,TRUE),IF(AND(107&lt;=Y6335,Y6335&lt;143),VLOOKUP($W6335,日射量と図３!$E$6:$H$34,4,TRUE),VLOOKUP($W6335,日射量と図３!$E$6:$I$34,5,TRUE))))))</f>
        <v/>
      </c>
      <c r="AB6335" s="4" t="str">
        <f>IF($V6335="","",IF(Z6335&lt;36,0,IF(AND(36&lt;=Z6335,Z6335&lt;71),VLOOKUP($W6335,日射量と図３!$E$6:$F$34,2,TRUE),IF(AND(71&lt;=Z6335,Z6335&lt;107),VLOOKUP($W6335,日射量と図３!$E$6:$G$34,3,TRUE),IF(AND(107&lt;=Z6335,Z6335&lt;143),VLOOKUP($W6335,日射量と図３!$E$6:$H$34,4,TRUE),VLOOKUP($W6335,日射量と図３!$E$6:$I$34,5,TRUE))))))</f>
        <v/>
      </c>
      <c r="AC6335" s="382" t="str">
        <f t="shared" si="1191"/>
        <v/>
      </c>
      <c r="AD6335" s="382" t="str">
        <f t="shared" si="1192"/>
        <v/>
      </c>
    </row>
    <row r="6336" spans="11:30">
      <c r="K6336" s="4">
        <f t="shared" si="1188"/>
        <v>2</v>
      </c>
      <c r="L6336" s="34">
        <v>43515</v>
      </c>
      <c r="M6336" s="4">
        <v>264</v>
      </c>
      <c r="N6336" s="4">
        <v>21</v>
      </c>
      <c r="O6336" s="31">
        <v>0.83333333333333337</v>
      </c>
      <c r="P6336" s="35">
        <v>5.6199999999999992</v>
      </c>
      <c r="Q6336" s="36">
        <f t="shared" si="1189"/>
        <v>16</v>
      </c>
      <c r="R6336" s="4">
        <f t="shared" si="1190"/>
        <v>10.38</v>
      </c>
      <c r="S6336" s="31">
        <f t="shared" si="1193"/>
        <v>0.28591435185185182</v>
      </c>
      <c r="T6336" s="31">
        <f t="shared" si="1194"/>
        <v>0.72222222222222221</v>
      </c>
      <c r="U6336" s="4">
        <f t="shared" si="1195"/>
        <v>0</v>
      </c>
      <c r="V6336" s="4" t="str">
        <f t="shared" si="1196"/>
        <v/>
      </c>
      <c r="W6336" s="18" t="str">
        <f>IF(V6336="","",VLOOKUP(L6336,日射量と図３!$A$4:$C$368,3,TRUE)*238.85/100)</f>
        <v/>
      </c>
      <c r="X6336" s="4" t="str">
        <f t="shared" si="1197"/>
        <v/>
      </c>
      <c r="Y6336" s="4" t="str">
        <f t="shared" si="1198"/>
        <v/>
      </c>
      <c r="Z6336" s="4" t="str">
        <f t="shared" si="1199"/>
        <v/>
      </c>
      <c r="AA6336" s="4" t="str">
        <f>IF($V6336="","",IF(Y6336&lt;36,0,IF(AND(36&lt;=Y6336,Y6336&lt;71),VLOOKUP($W6336,日射量と図３!$E$6:$F$34,2,TRUE),IF(AND(71&lt;=Y6336,Y6336&lt;107),VLOOKUP($W6336,日射量と図３!$E$6:$G$34,3,TRUE),IF(AND(107&lt;=Y6336,Y6336&lt;143),VLOOKUP($W6336,日射量と図３!$E$6:$H$34,4,TRUE),VLOOKUP($W6336,日射量と図３!$E$6:$I$34,5,TRUE))))))</f>
        <v/>
      </c>
      <c r="AB6336" s="4" t="str">
        <f>IF($V6336="","",IF(Z6336&lt;36,0,IF(AND(36&lt;=Z6336,Z6336&lt;71),VLOOKUP($W6336,日射量と図３!$E$6:$F$34,2,TRUE),IF(AND(71&lt;=Z6336,Z6336&lt;107),VLOOKUP($W6336,日射量と図３!$E$6:$G$34,3,TRUE),IF(AND(107&lt;=Z6336,Z6336&lt;143),VLOOKUP($W6336,日射量と図３!$E$6:$H$34,4,TRUE),VLOOKUP($W6336,日射量と図３!$E$6:$I$34,5,TRUE))))))</f>
        <v/>
      </c>
      <c r="AC6336" s="382" t="str">
        <f t="shared" si="1191"/>
        <v/>
      </c>
      <c r="AD6336" s="382" t="str">
        <f t="shared" si="1192"/>
        <v/>
      </c>
    </row>
    <row r="6337" spans="11:30">
      <c r="K6337" s="4">
        <f t="shared" si="1188"/>
        <v>2</v>
      </c>
      <c r="L6337" s="34">
        <v>43515</v>
      </c>
      <c r="M6337" s="4">
        <v>264</v>
      </c>
      <c r="N6337" s="4">
        <v>22</v>
      </c>
      <c r="O6337" s="31">
        <v>0.875</v>
      </c>
      <c r="P6337" s="35">
        <v>5.28</v>
      </c>
      <c r="Q6337" s="36">
        <f t="shared" si="1189"/>
        <v>16</v>
      </c>
      <c r="R6337" s="4">
        <f t="shared" si="1190"/>
        <v>10.719999999999999</v>
      </c>
      <c r="S6337" s="31">
        <f t="shared" si="1193"/>
        <v>0.28591435185185182</v>
      </c>
      <c r="T6337" s="31">
        <f t="shared" si="1194"/>
        <v>0.72222222222222221</v>
      </c>
      <c r="U6337" s="4">
        <f t="shared" si="1195"/>
        <v>0</v>
      </c>
      <c r="V6337" s="4" t="str">
        <f t="shared" si="1196"/>
        <v/>
      </c>
      <c r="W6337" s="18" t="str">
        <f>IF(V6337="","",VLOOKUP(L6337,日射量と図３!$A$4:$C$368,3,TRUE)*238.85/100)</f>
        <v/>
      </c>
      <c r="X6337" s="4" t="str">
        <f t="shared" si="1197"/>
        <v/>
      </c>
      <c r="Y6337" s="4" t="str">
        <f t="shared" si="1198"/>
        <v/>
      </c>
      <c r="Z6337" s="4" t="str">
        <f t="shared" si="1199"/>
        <v/>
      </c>
      <c r="AA6337" s="4" t="str">
        <f>IF($V6337="","",IF(Y6337&lt;36,0,IF(AND(36&lt;=Y6337,Y6337&lt;71),VLOOKUP($W6337,日射量と図３!$E$6:$F$34,2,TRUE),IF(AND(71&lt;=Y6337,Y6337&lt;107),VLOOKUP($W6337,日射量と図３!$E$6:$G$34,3,TRUE),IF(AND(107&lt;=Y6337,Y6337&lt;143),VLOOKUP($W6337,日射量と図３!$E$6:$H$34,4,TRUE),VLOOKUP($W6337,日射量と図３!$E$6:$I$34,5,TRUE))))))</f>
        <v/>
      </c>
      <c r="AB6337" s="4" t="str">
        <f>IF($V6337="","",IF(Z6337&lt;36,0,IF(AND(36&lt;=Z6337,Z6337&lt;71),VLOOKUP($W6337,日射量と図３!$E$6:$F$34,2,TRUE),IF(AND(71&lt;=Z6337,Z6337&lt;107),VLOOKUP($W6337,日射量と図３!$E$6:$G$34,3,TRUE),IF(AND(107&lt;=Z6337,Z6337&lt;143),VLOOKUP($W6337,日射量と図３!$E$6:$H$34,4,TRUE),VLOOKUP($W6337,日射量と図３!$E$6:$I$34,5,TRUE))))))</f>
        <v/>
      </c>
      <c r="AC6337" s="382" t="str">
        <f t="shared" si="1191"/>
        <v/>
      </c>
      <c r="AD6337" s="382" t="str">
        <f t="shared" si="1192"/>
        <v/>
      </c>
    </row>
    <row r="6338" spans="11:30">
      <c r="K6338" s="4">
        <f t="shared" si="1188"/>
        <v>2</v>
      </c>
      <c r="L6338" s="34">
        <v>43515</v>
      </c>
      <c r="M6338" s="4">
        <v>264</v>
      </c>
      <c r="N6338" s="4">
        <v>23</v>
      </c>
      <c r="O6338" s="31">
        <v>0.91666666666666663</v>
      </c>
      <c r="P6338" s="35">
        <v>4.8400000000000007</v>
      </c>
      <c r="Q6338" s="36">
        <f t="shared" si="1189"/>
        <v>13</v>
      </c>
      <c r="R6338" s="4">
        <f t="shared" si="1190"/>
        <v>8.16</v>
      </c>
      <c r="S6338" s="31">
        <f t="shared" si="1193"/>
        <v>0.28591435185185182</v>
      </c>
      <c r="T6338" s="31">
        <f t="shared" si="1194"/>
        <v>0.72222222222222221</v>
      </c>
      <c r="U6338" s="4">
        <f t="shared" si="1195"/>
        <v>0</v>
      </c>
      <c r="V6338" s="4" t="str">
        <f t="shared" si="1196"/>
        <v/>
      </c>
      <c r="W6338" s="18" t="str">
        <f>IF(V6338="","",VLOOKUP(L6338,日射量と図３!$A$4:$C$368,3,TRUE)*238.85/100)</f>
        <v/>
      </c>
      <c r="X6338" s="4" t="str">
        <f t="shared" si="1197"/>
        <v/>
      </c>
      <c r="Y6338" s="4" t="str">
        <f t="shared" si="1198"/>
        <v/>
      </c>
      <c r="Z6338" s="4" t="str">
        <f t="shared" si="1199"/>
        <v/>
      </c>
      <c r="AA6338" s="4" t="str">
        <f>IF($V6338="","",IF(Y6338&lt;36,0,IF(AND(36&lt;=Y6338,Y6338&lt;71),VLOOKUP($W6338,日射量と図３!$E$6:$F$34,2,TRUE),IF(AND(71&lt;=Y6338,Y6338&lt;107),VLOOKUP($W6338,日射量と図３!$E$6:$G$34,3,TRUE),IF(AND(107&lt;=Y6338,Y6338&lt;143),VLOOKUP($W6338,日射量と図３!$E$6:$H$34,4,TRUE),VLOOKUP($W6338,日射量と図３!$E$6:$I$34,5,TRUE))))))</f>
        <v/>
      </c>
      <c r="AB6338" s="4" t="str">
        <f>IF($V6338="","",IF(Z6338&lt;36,0,IF(AND(36&lt;=Z6338,Z6338&lt;71),VLOOKUP($W6338,日射量と図３!$E$6:$F$34,2,TRUE),IF(AND(71&lt;=Z6338,Z6338&lt;107),VLOOKUP($W6338,日射量と図３!$E$6:$G$34,3,TRUE),IF(AND(107&lt;=Z6338,Z6338&lt;143),VLOOKUP($W6338,日射量と図３!$E$6:$H$34,4,TRUE),VLOOKUP($W6338,日射量と図３!$E$6:$I$34,5,TRUE))))))</f>
        <v/>
      </c>
      <c r="AC6338" s="382" t="str">
        <f t="shared" si="1191"/>
        <v/>
      </c>
      <c r="AD6338" s="382" t="str">
        <f t="shared" si="1192"/>
        <v/>
      </c>
    </row>
    <row r="6339" spans="11:30">
      <c r="K6339" s="4">
        <f t="shared" si="1188"/>
        <v>2</v>
      </c>
      <c r="L6339" s="34">
        <v>43515</v>
      </c>
      <c r="M6339" s="4">
        <v>264</v>
      </c>
      <c r="N6339" s="4">
        <v>24</v>
      </c>
      <c r="O6339" s="31">
        <v>0.95833333333333337</v>
      </c>
      <c r="P6339" s="35">
        <v>4.26</v>
      </c>
      <c r="Q6339" s="36">
        <f t="shared" si="1189"/>
        <v>13</v>
      </c>
      <c r="R6339" s="4">
        <f t="shared" si="1190"/>
        <v>8.74</v>
      </c>
      <c r="S6339" s="31">
        <f t="shared" si="1193"/>
        <v>0.28591435185185182</v>
      </c>
      <c r="T6339" s="31">
        <f t="shared" si="1194"/>
        <v>0.72222222222222221</v>
      </c>
      <c r="U6339" s="4">
        <f t="shared" si="1195"/>
        <v>0</v>
      </c>
      <c r="V6339" s="4" t="str">
        <f t="shared" si="1196"/>
        <v/>
      </c>
      <c r="W6339" s="18" t="str">
        <f>IF(V6339="","",VLOOKUP(L6339,日射量と図３!$A$4:$C$368,3,TRUE)*238.85/100)</f>
        <v/>
      </c>
      <c r="X6339" s="4" t="str">
        <f t="shared" si="1197"/>
        <v/>
      </c>
      <c r="Y6339" s="4" t="str">
        <f t="shared" si="1198"/>
        <v/>
      </c>
      <c r="Z6339" s="4" t="str">
        <f t="shared" si="1199"/>
        <v/>
      </c>
      <c r="AA6339" s="4" t="str">
        <f>IF($V6339="","",IF(Y6339&lt;36,0,IF(AND(36&lt;=Y6339,Y6339&lt;71),VLOOKUP($W6339,日射量と図３!$E$6:$F$34,2,TRUE),IF(AND(71&lt;=Y6339,Y6339&lt;107),VLOOKUP($W6339,日射量と図３!$E$6:$G$34,3,TRUE),IF(AND(107&lt;=Y6339,Y6339&lt;143),VLOOKUP($W6339,日射量と図３!$E$6:$H$34,4,TRUE),VLOOKUP($W6339,日射量と図３!$E$6:$I$34,5,TRUE))))))</f>
        <v/>
      </c>
      <c r="AB6339" s="4" t="str">
        <f>IF($V6339="","",IF(Z6339&lt;36,0,IF(AND(36&lt;=Z6339,Z6339&lt;71),VLOOKUP($W6339,日射量と図３!$E$6:$F$34,2,TRUE),IF(AND(71&lt;=Z6339,Z6339&lt;107),VLOOKUP($W6339,日射量と図３!$E$6:$G$34,3,TRUE),IF(AND(107&lt;=Z6339,Z6339&lt;143),VLOOKUP($W6339,日射量と図３!$E$6:$H$34,4,TRUE),VLOOKUP($W6339,日射量と図３!$E$6:$I$34,5,TRUE))))))</f>
        <v/>
      </c>
      <c r="AC6339" s="382" t="str">
        <f t="shared" si="1191"/>
        <v/>
      </c>
      <c r="AD6339" s="382" t="str">
        <f t="shared" si="1192"/>
        <v/>
      </c>
    </row>
    <row r="6340" spans="11:30">
      <c r="K6340" s="4">
        <f t="shared" si="1188"/>
        <v>2</v>
      </c>
      <c r="L6340" s="34">
        <v>43516</v>
      </c>
      <c r="M6340" s="4">
        <v>265</v>
      </c>
      <c r="N6340" s="4">
        <v>1</v>
      </c>
      <c r="O6340" s="31">
        <v>0</v>
      </c>
      <c r="P6340" s="35">
        <v>3.96</v>
      </c>
      <c r="Q6340" s="36">
        <f t="shared" si="1189"/>
        <v>13</v>
      </c>
      <c r="R6340" s="4">
        <f t="shared" si="1190"/>
        <v>9.0399999999999991</v>
      </c>
      <c r="S6340" s="31">
        <f t="shared" si="1193"/>
        <v>0.28591435185185182</v>
      </c>
      <c r="T6340" s="31">
        <f t="shared" si="1194"/>
        <v>0.72222222222222221</v>
      </c>
      <c r="U6340" s="4">
        <f t="shared" si="1195"/>
        <v>0</v>
      </c>
      <c r="V6340" s="4">
        <f t="shared" si="1196"/>
        <v>64.44</v>
      </c>
      <c r="W6340" s="18">
        <f>IF(V6340="","",VLOOKUP(L6340,日射量と図３!$A$4:$C$368,3,TRUE)*238.85/100)</f>
        <v>31.050499999999996</v>
      </c>
      <c r="X6340" s="4">
        <f t="shared" si="1197"/>
        <v>10</v>
      </c>
      <c r="Y6340" s="4">
        <f t="shared" si="1198"/>
        <v>40.28692139999999</v>
      </c>
      <c r="Z6340" s="4">
        <f t="shared" si="1199"/>
        <v>45.414347759999991</v>
      </c>
      <c r="AA6340" s="4">
        <f>IF($V6340="","",IF(Y6340&lt;36,0,IF(AND(36&lt;=Y6340,Y6340&lt;71),VLOOKUP($W6340,日射量と図３!$E$6:$F$34,2,TRUE),IF(AND(71&lt;=Y6340,Y6340&lt;107),VLOOKUP($W6340,日射量と図３!$E$6:$G$34,3,TRUE),IF(AND(107&lt;=Y6340,Y6340&lt;143),VLOOKUP($W6340,日射量と図３!$E$6:$H$34,4,TRUE),VLOOKUP($W6340,日射量と図３!$E$6:$I$34,5,TRUE))))))</f>
        <v>36</v>
      </c>
      <c r="AB6340" s="4">
        <f>IF($V6340="","",IF(Z6340&lt;36,0,IF(AND(36&lt;=Z6340,Z6340&lt;71),VLOOKUP($W6340,日射量と図３!$E$6:$F$34,2,TRUE),IF(AND(71&lt;=Z6340,Z6340&lt;107),VLOOKUP($W6340,日射量と図３!$E$6:$G$34,3,TRUE),IF(AND(107&lt;=Z6340,Z6340&lt;143),VLOOKUP($W6340,日射量と図３!$E$6:$H$34,4,TRUE),VLOOKUP($W6340,日射量と図３!$E$6:$I$34,5,TRUE))))))</f>
        <v>36</v>
      </c>
      <c r="AC6340" s="382">
        <f t="shared" si="1191"/>
        <v>0</v>
      </c>
      <c r="AD6340" s="382">
        <f t="shared" si="1192"/>
        <v>1.5072480000000001</v>
      </c>
    </row>
    <row r="6341" spans="11:30">
      <c r="K6341" s="4">
        <f t="shared" ref="K6341:K6404" si="1200">MONTH(L6341)</f>
        <v>2</v>
      </c>
      <c r="L6341" s="34">
        <v>43516</v>
      </c>
      <c r="M6341" s="4">
        <v>265</v>
      </c>
      <c r="N6341" s="4">
        <v>2</v>
      </c>
      <c r="O6341" s="31">
        <v>4.1666666666666664E-2</v>
      </c>
      <c r="P6341" s="35">
        <v>3.75</v>
      </c>
      <c r="Q6341" s="36">
        <f t="shared" ref="Q6341:Q6404" si="1201">IF(O6341&lt;$B$15,$D$14,IF(O6341&lt;$B$16,$D$15,IF(O6341&lt;$B$17,$D$16,IF(O6341&lt;$B$18,$D$17,IF(O6341&lt;$B$19,$D$18,$D$19)))))</f>
        <v>13</v>
      </c>
      <c r="R6341" s="4">
        <f t="shared" ref="R6341:R6404" si="1202">IF(Q6341-P6341&gt;0,Q6341-P6341,0)</f>
        <v>9.25</v>
      </c>
      <c r="S6341" s="31">
        <f t="shared" si="1193"/>
        <v>0.28591435185185182</v>
      </c>
      <c r="T6341" s="31">
        <f t="shared" si="1194"/>
        <v>0.72222222222222221</v>
      </c>
      <c r="U6341" s="4">
        <f t="shared" si="1195"/>
        <v>0</v>
      </c>
      <c r="V6341" s="4" t="str">
        <f t="shared" si="1196"/>
        <v/>
      </c>
      <c r="W6341" s="18" t="str">
        <f>IF(V6341="","",VLOOKUP(L6341,日射量と図３!$A$4:$C$368,3,TRUE)*238.85/100)</f>
        <v/>
      </c>
      <c r="X6341" s="4" t="str">
        <f t="shared" si="1197"/>
        <v/>
      </c>
      <c r="Y6341" s="4" t="str">
        <f t="shared" si="1198"/>
        <v/>
      </c>
      <c r="Z6341" s="4" t="str">
        <f t="shared" si="1199"/>
        <v/>
      </c>
      <c r="AA6341" s="4" t="str">
        <f>IF($V6341="","",IF(Y6341&lt;36,0,IF(AND(36&lt;=Y6341,Y6341&lt;71),VLOOKUP($W6341,日射量と図３!$E$6:$F$34,2,TRUE),IF(AND(71&lt;=Y6341,Y6341&lt;107),VLOOKUP($W6341,日射量と図３!$E$6:$G$34,3,TRUE),IF(AND(107&lt;=Y6341,Y6341&lt;143),VLOOKUP($W6341,日射量と図３!$E$6:$H$34,4,TRUE),VLOOKUP($W6341,日射量と図３!$E$6:$I$34,5,TRUE))))))</f>
        <v/>
      </c>
      <c r="AB6341" s="4" t="str">
        <f>IF($V6341="","",IF(Z6341&lt;36,0,IF(AND(36&lt;=Z6341,Z6341&lt;71),VLOOKUP($W6341,日射量と図３!$E$6:$F$34,2,TRUE),IF(AND(71&lt;=Z6341,Z6341&lt;107),VLOOKUP($W6341,日射量と図３!$E$6:$G$34,3,TRUE),IF(AND(107&lt;=Z6341,Z6341&lt;143),VLOOKUP($W6341,日射量と図３!$E$6:$H$34,4,TRUE),VLOOKUP($W6341,日射量と図３!$E$6:$I$34,5,TRUE))))))</f>
        <v/>
      </c>
      <c r="AC6341" s="382" t="str">
        <f t="shared" si="1191"/>
        <v/>
      </c>
      <c r="AD6341" s="382" t="str">
        <f t="shared" si="1192"/>
        <v/>
      </c>
    </row>
    <row r="6342" spans="11:30">
      <c r="K6342" s="4">
        <f t="shared" si="1200"/>
        <v>2</v>
      </c>
      <c r="L6342" s="34">
        <v>43516</v>
      </c>
      <c r="M6342" s="4">
        <v>265</v>
      </c>
      <c r="N6342" s="4">
        <v>3</v>
      </c>
      <c r="O6342" s="31">
        <v>8.3333333333333329E-2</v>
      </c>
      <c r="P6342" s="35">
        <v>3.45</v>
      </c>
      <c r="Q6342" s="36">
        <f t="shared" si="1201"/>
        <v>13</v>
      </c>
      <c r="R6342" s="4">
        <f t="shared" si="1202"/>
        <v>9.5500000000000007</v>
      </c>
      <c r="S6342" s="31">
        <f t="shared" si="1193"/>
        <v>0.28591435185185182</v>
      </c>
      <c r="T6342" s="31">
        <f t="shared" si="1194"/>
        <v>0.72222222222222221</v>
      </c>
      <c r="U6342" s="4">
        <f t="shared" si="1195"/>
        <v>0</v>
      </c>
      <c r="V6342" s="4" t="str">
        <f t="shared" si="1196"/>
        <v/>
      </c>
      <c r="W6342" s="18" t="str">
        <f>IF(V6342="","",VLOOKUP(L6342,日射量と図３!$A$4:$C$368,3,TRUE)*238.85/100)</f>
        <v/>
      </c>
      <c r="X6342" s="4" t="str">
        <f t="shared" si="1197"/>
        <v/>
      </c>
      <c r="Y6342" s="4" t="str">
        <f t="shared" si="1198"/>
        <v/>
      </c>
      <c r="Z6342" s="4" t="str">
        <f t="shared" si="1199"/>
        <v/>
      </c>
      <c r="AA6342" s="4" t="str">
        <f>IF($V6342="","",IF(Y6342&lt;36,0,IF(AND(36&lt;=Y6342,Y6342&lt;71),VLOOKUP($W6342,日射量と図３!$E$6:$F$34,2,TRUE),IF(AND(71&lt;=Y6342,Y6342&lt;107),VLOOKUP($W6342,日射量と図３!$E$6:$G$34,3,TRUE),IF(AND(107&lt;=Y6342,Y6342&lt;143),VLOOKUP($W6342,日射量と図３!$E$6:$H$34,4,TRUE),VLOOKUP($W6342,日射量と図３!$E$6:$I$34,5,TRUE))))))</f>
        <v/>
      </c>
      <c r="AB6342" s="4" t="str">
        <f>IF($V6342="","",IF(Z6342&lt;36,0,IF(AND(36&lt;=Z6342,Z6342&lt;71),VLOOKUP($W6342,日射量と図３!$E$6:$F$34,2,TRUE),IF(AND(71&lt;=Z6342,Z6342&lt;107),VLOOKUP($W6342,日射量と図３!$E$6:$G$34,3,TRUE),IF(AND(107&lt;=Z6342,Z6342&lt;143),VLOOKUP($W6342,日射量と図３!$E$6:$H$34,4,TRUE),VLOOKUP($W6342,日射量と図３!$E$6:$I$34,5,TRUE))))))</f>
        <v/>
      </c>
      <c r="AC6342" s="382" t="str">
        <f t="shared" si="1191"/>
        <v/>
      </c>
      <c r="AD6342" s="382" t="str">
        <f t="shared" si="1192"/>
        <v/>
      </c>
    </row>
    <row r="6343" spans="11:30">
      <c r="K6343" s="4">
        <f t="shared" si="1200"/>
        <v>2</v>
      </c>
      <c r="L6343" s="34">
        <v>43516</v>
      </c>
      <c r="M6343" s="4">
        <v>265</v>
      </c>
      <c r="N6343" s="4">
        <v>4</v>
      </c>
      <c r="O6343" s="31">
        <v>0.125</v>
      </c>
      <c r="P6343" s="35">
        <v>3.1399999999999997</v>
      </c>
      <c r="Q6343" s="36">
        <f t="shared" si="1201"/>
        <v>13</v>
      </c>
      <c r="R6343" s="4">
        <f t="shared" si="1202"/>
        <v>9.86</v>
      </c>
      <c r="S6343" s="31">
        <f t="shared" si="1193"/>
        <v>0.28591435185185182</v>
      </c>
      <c r="T6343" s="31">
        <f t="shared" si="1194"/>
        <v>0.72222222222222221</v>
      </c>
      <c r="U6343" s="4">
        <f t="shared" si="1195"/>
        <v>0</v>
      </c>
      <c r="V6343" s="4" t="str">
        <f t="shared" si="1196"/>
        <v/>
      </c>
      <c r="W6343" s="18" t="str">
        <f>IF(V6343="","",VLOOKUP(L6343,日射量と図３!$A$4:$C$368,3,TRUE)*238.85/100)</f>
        <v/>
      </c>
      <c r="X6343" s="4" t="str">
        <f t="shared" si="1197"/>
        <v/>
      </c>
      <c r="Y6343" s="4" t="str">
        <f t="shared" si="1198"/>
        <v/>
      </c>
      <c r="Z6343" s="4" t="str">
        <f t="shared" si="1199"/>
        <v/>
      </c>
      <c r="AA6343" s="4" t="str">
        <f>IF($V6343="","",IF(Y6343&lt;36,0,IF(AND(36&lt;=Y6343,Y6343&lt;71),VLOOKUP($W6343,日射量と図３!$E$6:$F$34,2,TRUE),IF(AND(71&lt;=Y6343,Y6343&lt;107),VLOOKUP($W6343,日射量と図３!$E$6:$G$34,3,TRUE),IF(AND(107&lt;=Y6343,Y6343&lt;143),VLOOKUP($W6343,日射量と図３!$E$6:$H$34,4,TRUE),VLOOKUP($W6343,日射量と図３!$E$6:$I$34,5,TRUE))))))</f>
        <v/>
      </c>
      <c r="AB6343" s="4" t="str">
        <f>IF($V6343="","",IF(Z6343&lt;36,0,IF(AND(36&lt;=Z6343,Z6343&lt;71),VLOOKUP($W6343,日射量と図３!$E$6:$F$34,2,TRUE),IF(AND(71&lt;=Z6343,Z6343&lt;107),VLOOKUP($W6343,日射量と図３!$E$6:$G$34,3,TRUE),IF(AND(107&lt;=Z6343,Z6343&lt;143),VLOOKUP($W6343,日射量と図３!$E$6:$H$34,4,TRUE),VLOOKUP($W6343,日射量と図３!$E$6:$I$34,5,TRUE))))))</f>
        <v/>
      </c>
      <c r="AC6343" s="382" t="str">
        <f t="shared" si="1191"/>
        <v/>
      </c>
      <c r="AD6343" s="382" t="str">
        <f t="shared" si="1192"/>
        <v/>
      </c>
    </row>
    <row r="6344" spans="11:30">
      <c r="K6344" s="4">
        <f t="shared" si="1200"/>
        <v>2</v>
      </c>
      <c r="L6344" s="34">
        <v>43516</v>
      </c>
      <c r="M6344" s="4">
        <v>265</v>
      </c>
      <c r="N6344" s="4">
        <v>5</v>
      </c>
      <c r="O6344" s="31">
        <v>0.16666666666666666</v>
      </c>
      <c r="P6344" s="35">
        <v>2.7400000000000007</v>
      </c>
      <c r="Q6344" s="36">
        <f t="shared" si="1201"/>
        <v>15</v>
      </c>
      <c r="R6344" s="4">
        <f t="shared" si="1202"/>
        <v>12.26</v>
      </c>
      <c r="S6344" s="31">
        <f t="shared" si="1193"/>
        <v>0.28591435185185182</v>
      </c>
      <c r="T6344" s="31">
        <f t="shared" si="1194"/>
        <v>0.72222222222222221</v>
      </c>
      <c r="U6344" s="4">
        <f t="shared" si="1195"/>
        <v>0</v>
      </c>
      <c r="V6344" s="4" t="str">
        <f t="shared" si="1196"/>
        <v/>
      </c>
      <c r="W6344" s="18" t="str">
        <f>IF(V6344="","",VLOOKUP(L6344,日射量と図３!$A$4:$C$368,3,TRUE)*238.85/100)</f>
        <v/>
      </c>
      <c r="X6344" s="4" t="str">
        <f t="shared" si="1197"/>
        <v/>
      </c>
      <c r="Y6344" s="4" t="str">
        <f t="shared" si="1198"/>
        <v/>
      </c>
      <c r="Z6344" s="4" t="str">
        <f t="shared" si="1199"/>
        <v/>
      </c>
      <c r="AA6344" s="4" t="str">
        <f>IF($V6344="","",IF(Y6344&lt;36,0,IF(AND(36&lt;=Y6344,Y6344&lt;71),VLOOKUP($W6344,日射量と図３!$E$6:$F$34,2,TRUE),IF(AND(71&lt;=Y6344,Y6344&lt;107),VLOOKUP($W6344,日射量と図３!$E$6:$G$34,3,TRUE),IF(AND(107&lt;=Y6344,Y6344&lt;143),VLOOKUP($W6344,日射量と図３!$E$6:$H$34,4,TRUE),VLOOKUP($W6344,日射量と図３!$E$6:$I$34,5,TRUE))))))</f>
        <v/>
      </c>
      <c r="AB6344" s="4" t="str">
        <f>IF($V6344="","",IF(Z6344&lt;36,0,IF(AND(36&lt;=Z6344,Z6344&lt;71),VLOOKUP($W6344,日射量と図３!$E$6:$F$34,2,TRUE),IF(AND(71&lt;=Z6344,Z6344&lt;107),VLOOKUP($W6344,日射量と図３!$E$6:$G$34,3,TRUE),IF(AND(107&lt;=Z6344,Z6344&lt;143),VLOOKUP($W6344,日射量と図３!$E$6:$H$34,4,TRUE),VLOOKUP($W6344,日射量と図３!$E$6:$I$34,5,TRUE))))))</f>
        <v/>
      </c>
      <c r="AC6344" s="382" t="str">
        <f t="shared" si="1191"/>
        <v/>
      </c>
      <c r="AD6344" s="382" t="str">
        <f t="shared" si="1192"/>
        <v/>
      </c>
    </row>
    <row r="6345" spans="11:30">
      <c r="K6345" s="4">
        <f t="shared" si="1200"/>
        <v>2</v>
      </c>
      <c r="L6345" s="34">
        <v>43516</v>
      </c>
      <c r="M6345" s="4">
        <v>265</v>
      </c>
      <c r="N6345" s="4">
        <v>6</v>
      </c>
      <c r="O6345" s="31">
        <v>0.20833333333333334</v>
      </c>
      <c r="P6345" s="35">
        <v>2.5200000000000005</v>
      </c>
      <c r="Q6345" s="36">
        <f t="shared" si="1201"/>
        <v>15</v>
      </c>
      <c r="R6345" s="4">
        <f t="shared" si="1202"/>
        <v>12.48</v>
      </c>
      <c r="S6345" s="31">
        <f t="shared" si="1193"/>
        <v>0.28591435185185182</v>
      </c>
      <c r="T6345" s="31">
        <f t="shared" si="1194"/>
        <v>0.72222222222222221</v>
      </c>
      <c r="U6345" s="4">
        <f t="shared" si="1195"/>
        <v>0</v>
      </c>
      <c r="V6345" s="4" t="str">
        <f t="shared" si="1196"/>
        <v/>
      </c>
      <c r="W6345" s="18" t="str">
        <f>IF(V6345="","",VLOOKUP(L6345,日射量と図３!$A$4:$C$368,3,TRUE)*238.85/100)</f>
        <v/>
      </c>
      <c r="X6345" s="4" t="str">
        <f t="shared" si="1197"/>
        <v/>
      </c>
      <c r="Y6345" s="4" t="str">
        <f t="shared" si="1198"/>
        <v/>
      </c>
      <c r="Z6345" s="4" t="str">
        <f t="shared" si="1199"/>
        <v/>
      </c>
      <c r="AA6345" s="4" t="str">
        <f>IF($V6345="","",IF(Y6345&lt;36,0,IF(AND(36&lt;=Y6345,Y6345&lt;71),VLOOKUP($W6345,日射量と図３!$E$6:$F$34,2,TRUE),IF(AND(71&lt;=Y6345,Y6345&lt;107),VLOOKUP($W6345,日射量と図３!$E$6:$G$34,3,TRUE),IF(AND(107&lt;=Y6345,Y6345&lt;143),VLOOKUP($W6345,日射量と図３!$E$6:$H$34,4,TRUE),VLOOKUP($W6345,日射量と図３!$E$6:$I$34,5,TRUE))))))</f>
        <v/>
      </c>
      <c r="AB6345" s="4" t="str">
        <f>IF($V6345="","",IF(Z6345&lt;36,0,IF(AND(36&lt;=Z6345,Z6345&lt;71),VLOOKUP($W6345,日射量と図３!$E$6:$F$34,2,TRUE),IF(AND(71&lt;=Z6345,Z6345&lt;107),VLOOKUP($W6345,日射量と図３!$E$6:$G$34,3,TRUE),IF(AND(107&lt;=Z6345,Z6345&lt;143),VLOOKUP($W6345,日射量と図３!$E$6:$H$34,4,TRUE),VLOOKUP($W6345,日射量と図３!$E$6:$I$34,5,TRUE))))))</f>
        <v/>
      </c>
      <c r="AC6345" s="382" t="str">
        <f t="shared" si="1191"/>
        <v/>
      </c>
      <c r="AD6345" s="382" t="str">
        <f t="shared" si="1192"/>
        <v/>
      </c>
    </row>
    <row r="6346" spans="11:30">
      <c r="K6346" s="4">
        <f t="shared" si="1200"/>
        <v>2</v>
      </c>
      <c r="L6346" s="34">
        <v>43516</v>
      </c>
      <c r="M6346" s="4">
        <v>265</v>
      </c>
      <c r="N6346" s="4">
        <v>7</v>
      </c>
      <c r="O6346" s="31">
        <v>0.25</v>
      </c>
      <c r="P6346" s="35">
        <v>2.57</v>
      </c>
      <c r="Q6346" s="36">
        <f t="shared" si="1201"/>
        <v>15</v>
      </c>
      <c r="R6346" s="4">
        <f t="shared" si="1202"/>
        <v>12.43</v>
      </c>
      <c r="S6346" s="31">
        <f t="shared" si="1193"/>
        <v>0.28591435185185182</v>
      </c>
      <c r="T6346" s="31">
        <f t="shared" si="1194"/>
        <v>0.72222222222222221</v>
      </c>
      <c r="U6346" s="4">
        <f t="shared" si="1195"/>
        <v>0</v>
      </c>
      <c r="V6346" s="4" t="str">
        <f t="shared" si="1196"/>
        <v/>
      </c>
      <c r="W6346" s="18" t="str">
        <f>IF(V6346="","",VLOOKUP(L6346,日射量と図３!$A$4:$C$368,3,TRUE)*238.85/100)</f>
        <v/>
      </c>
      <c r="X6346" s="4" t="str">
        <f t="shared" si="1197"/>
        <v/>
      </c>
      <c r="Y6346" s="4" t="str">
        <f t="shared" si="1198"/>
        <v/>
      </c>
      <c r="Z6346" s="4" t="str">
        <f t="shared" si="1199"/>
        <v/>
      </c>
      <c r="AA6346" s="4" t="str">
        <f>IF($V6346="","",IF(Y6346&lt;36,0,IF(AND(36&lt;=Y6346,Y6346&lt;71),VLOOKUP($W6346,日射量と図３!$E$6:$F$34,2,TRUE),IF(AND(71&lt;=Y6346,Y6346&lt;107),VLOOKUP($W6346,日射量と図３!$E$6:$G$34,3,TRUE),IF(AND(107&lt;=Y6346,Y6346&lt;143),VLOOKUP($W6346,日射量と図３!$E$6:$H$34,4,TRUE),VLOOKUP($W6346,日射量と図３!$E$6:$I$34,5,TRUE))))))</f>
        <v/>
      </c>
      <c r="AB6346" s="4" t="str">
        <f>IF($V6346="","",IF(Z6346&lt;36,0,IF(AND(36&lt;=Z6346,Z6346&lt;71),VLOOKUP($W6346,日射量と図３!$E$6:$F$34,2,TRUE),IF(AND(71&lt;=Z6346,Z6346&lt;107),VLOOKUP($W6346,日射量と図３!$E$6:$G$34,3,TRUE),IF(AND(107&lt;=Z6346,Z6346&lt;143),VLOOKUP($W6346,日射量と図３!$E$6:$H$34,4,TRUE),VLOOKUP($W6346,日射量と図３!$E$6:$I$34,5,TRUE))))))</f>
        <v/>
      </c>
      <c r="AC6346" s="382" t="str">
        <f t="shared" si="1191"/>
        <v/>
      </c>
      <c r="AD6346" s="382" t="str">
        <f t="shared" si="1192"/>
        <v/>
      </c>
    </row>
    <row r="6347" spans="11:30">
      <c r="K6347" s="4">
        <f t="shared" si="1200"/>
        <v>2</v>
      </c>
      <c r="L6347" s="34">
        <v>43516</v>
      </c>
      <c r="M6347" s="4">
        <v>265</v>
      </c>
      <c r="N6347" s="4">
        <v>8</v>
      </c>
      <c r="O6347" s="31">
        <v>0.29166666666666669</v>
      </c>
      <c r="P6347" s="35">
        <v>2.4199999999999995</v>
      </c>
      <c r="Q6347" s="36">
        <f t="shared" si="1201"/>
        <v>12</v>
      </c>
      <c r="R6347" s="4">
        <f t="shared" si="1202"/>
        <v>9.58</v>
      </c>
      <c r="S6347" s="31">
        <f t="shared" si="1193"/>
        <v>0.28591435185185182</v>
      </c>
      <c r="T6347" s="31">
        <f t="shared" si="1194"/>
        <v>0.72222222222222221</v>
      </c>
      <c r="U6347" s="4">
        <f t="shared" si="1195"/>
        <v>9.58</v>
      </c>
      <c r="V6347" s="4" t="str">
        <f t="shared" si="1196"/>
        <v/>
      </c>
      <c r="W6347" s="18" t="str">
        <f>IF(V6347="","",VLOOKUP(L6347,日射量と図３!$A$4:$C$368,3,TRUE)*238.85/100)</f>
        <v/>
      </c>
      <c r="X6347" s="4" t="str">
        <f t="shared" si="1197"/>
        <v/>
      </c>
      <c r="Y6347" s="4" t="str">
        <f t="shared" si="1198"/>
        <v/>
      </c>
      <c r="Z6347" s="4" t="str">
        <f t="shared" si="1199"/>
        <v/>
      </c>
      <c r="AA6347" s="4" t="str">
        <f>IF($V6347="","",IF(Y6347&lt;36,0,IF(AND(36&lt;=Y6347,Y6347&lt;71),VLOOKUP($W6347,日射量と図３!$E$6:$F$34,2,TRUE),IF(AND(71&lt;=Y6347,Y6347&lt;107),VLOOKUP($W6347,日射量と図３!$E$6:$G$34,3,TRUE),IF(AND(107&lt;=Y6347,Y6347&lt;143),VLOOKUP($W6347,日射量と図３!$E$6:$H$34,4,TRUE),VLOOKUP($W6347,日射量と図３!$E$6:$I$34,5,TRUE))))))</f>
        <v/>
      </c>
      <c r="AB6347" s="4" t="str">
        <f>IF($V6347="","",IF(Z6347&lt;36,0,IF(AND(36&lt;=Z6347,Z6347&lt;71),VLOOKUP($W6347,日射量と図３!$E$6:$F$34,2,TRUE),IF(AND(71&lt;=Z6347,Z6347&lt;107),VLOOKUP($W6347,日射量と図３!$E$6:$G$34,3,TRUE),IF(AND(107&lt;=Z6347,Z6347&lt;143),VLOOKUP($W6347,日射量と図３!$E$6:$H$34,4,TRUE),VLOOKUP($W6347,日射量と図３!$E$6:$I$34,5,TRUE))))))</f>
        <v/>
      </c>
      <c r="AC6347" s="382" t="str">
        <f t="shared" si="1191"/>
        <v/>
      </c>
      <c r="AD6347" s="382" t="str">
        <f t="shared" si="1192"/>
        <v/>
      </c>
    </row>
    <row r="6348" spans="11:30">
      <c r="K6348" s="4">
        <f t="shared" si="1200"/>
        <v>2</v>
      </c>
      <c r="L6348" s="34">
        <v>43516</v>
      </c>
      <c r="M6348" s="4">
        <v>265</v>
      </c>
      <c r="N6348" s="4">
        <v>9</v>
      </c>
      <c r="O6348" s="31">
        <v>0.33333333333333331</v>
      </c>
      <c r="P6348" s="35">
        <v>3.4200000000000004</v>
      </c>
      <c r="Q6348" s="36">
        <f t="shared" si="1201"/>
        <v>12</v>
      </c>
      <c r="R6348" s="4">
        <f t="shared" si="1202"/>
        <v>8.58</v>
      </c>
      <c r="S6348" s="31">
        <f t="shared" si="1193"/>
        <v>0.28591435185185182</v>
      </c>
      <c r="T6348" s="31">
        <f t="shared" si="1194"/>
        <v>0.72222222222222221</v>
      </c>
      <c r="U6348" s="4">
        <f t="shared" si="1195"/>
        <v>8.58</v>
      </c>
      <c r="V6348" s="4" t="str">
        <f t="shared" si="1196"/>
        <v/>
      </c>
      <c r="W6348" s="18" t="str">
        <f>IF(V6348="","",VLOOKUP(L6348,日射量と図３!$A$4:$C$368,3,TRUE)*238.85/100)</f>
        <v/>
      </c>
      <c r="X6348" s="4" t="str">
        <f t="shared" si="1197"/>
        <v/>
      </c>
      <c r="Y6348" s="4" t="str">
        <f t="shared" si="1198"/>
        <v/>
      </c>
      <c r="Z6348" s="4" t="str">
        <f t="shared" si="1199"/>
        <v/>
      </c>
      <c r="AA6348" s="4" t="str">
        <f>IF($V6348="","",IF(Y6348&lt;36,0,IF(AND(36&lt;=Y6348,Y6348&lt;71),VLOOKUP($W6348,日射量と図３!$E$6:$F$34,2,TRUE),IF(AND(71&lt;=Y6348,Y6348&lt;107),VLOOKUP($W6348,日射量と図３!$E$6:$G$34,3,TRUE),IF(AND(107&lt;=Y6348,Y6348&lt;143),VLOOKUP($W6348,日射量と図３!$E$6:$H$34,4,TRUE),VLOOKUP($W6348,日射量と図３!$E$6:$I$34,5,TRUE))))))</f>
        <v/>
      </c>
      <c r="AB6348" s="4" t="str">
        <f>IF($V6348="","",IF(Z6348&lt;36,0,IF(AND(36&lt;=Z6348,Z6348&lt;71),VLOOKUP($W6348,日射量と図３!$E$6:$F$34,2,TRUE),IF(AND(71&lt;=Z6348,Z6348&lt;107),VLOOKUP($W6348,日射量と図３!$E$6:$G$34,3,TRUE),IF(AND(107&lt;=Z6348,Z6348&lt;143),VLOOKUP($W6348,日射量と図３!$E$6:$H$34,4,TRUE),VLOOKUP($W6348,日射量と図３!$E$6:$I$34,5,TRUE))))))</f>
        <v/>
      </c>
      <c r="AC6348" s="382" t="str">
        <f t="shared" si="1191"/>
        <v/>
      </c>
      <c r="AD6348" s="382" t="str">
        <f t="shared" si="1192"/>
        <v/>
      </c>
    </row>
    <row r="6349" spans="11:30">
      <c r="K6349" s="4">
        <f t="shared" si="1200"/>
        <v>2</v>
      </c>
      <c r="L6349" s="34">
        <v>43516</v>
      </c>
      <c r="M6349" s="4">
        <v>265</v>
      </c>
      <c r="N6349" s="4">
        <v>10</v>
      </c>
      <c r="O6349" s="31">
        <v>0.375</v>
      </c>
      <c r="P6349" s="35">
        <v>4.92</v>
      </c>
      <c r="Q6349" s="36">
        <f t="shared" si="1201"/>
        <v>12</v>
      </c>
      <c r="R6349" s="4">
        <f t="shared" si="1202"/>
        <v>7.08</v>
      </c>
      <c r="S6349" s="31">
        <f t="shared" si="1193"/>
        <v>0.28591435185185182</v>
      </c>
      <c r="T6349" s="31">
        <f t="shared" si="1194"/>
        <v>0.72222222222222221</v>
      </c>
      <c r="U6349" s="4">
        <f t="shared" si="1195"/>
        <v>7.08</v>
      </c>
      <c r="V6349" s="4" t="str">
        <f t="shared" si="1196"/>
        <v/>
      </c>
      <c r="W6349" s="18" t="str">
        <f>IF(V6349="","",VLOOKUP(L6349,日射量と図３!$A$4:$C$368,3,TRUE)*238.85/100)</f>
        <v/>
      </c>
      <c r="X6349" s="4" t="str">
        <f t="shared" si="1197"/>
        <v/>
      </c>
      <c r="Y6349" s="4" t="str">
        <f t="shared" si="1198"/>
        <v/>
      </c>
      <c r="Z6349" s="4" t="str">
        <f t="shared" si="1199"/>
        <v/>
      </c>
      <c r="AA6349" s="4" t="str">
        <f>IF($V6349="","",IF(Y6349&lt;36,0,IF(AND(36&lt;=Y6349,Y6349&lt;71),VLOOKUP($W6349,日射量と図３!$E$6:$F$34,2,TRUE),IF(AND(71&lt;=Y6349,Y6349&lt;107),VLOOKUP($W6349,日射量と図３!$E$6:$G$34,3,TRUE),IF(AND(107&lt;=Y6349,Y6349&lt;143),VLOOKUP($W6349,日射量と図３!$E$6:$H$34,4,TRUE),VLOOKUP($W6349,日射量と図３!$E$6:$I$34,5,TRUE))))))</f>
        <v/>
      </c>
      <c r="AB6349" s="4" t="str">
        <f>IF($V6349="","",IF(Z6349&lt;36,0,IF(AND(36&lt;=Z6349,Z6349&lt;71),VLOOKUP($W6349,日射量と図３!$E$6:$F$34,2,TRUE),IF(AND(71&lt;=Z6349,Z6349&lt;107),VLOOKUP($W6349,日射量と図３!$E$6:$G$34,3,TRUE),IF(AND(107&lt;=Z6349,Z6349&lt;143),VLOOKUP($W6349,日射量と図３!$E$6:$H$34,4,TRUE),VLOOKUP($W6349,日射量と図３!$E$6:$I$34,5,TRUE))))))</f>
        <v/>
      </c>
      <c r="AC6349" s="382" t="str">
        <f t="shared" si="1191"/>
        <v/>
      </c>
      <c r="AD6349" s="382" t="str">
        <f t="shared" si="1192"/>
        <v/>
      </c>
    </row>
    <row r="6350" spans="11:30">
      <c r="K6350" s="4">
        <f t="shared" si="1200"/>
        <v>2</v>
      </c>
      <c r="L6350" s="34">
        <v>43516</v>
      </c>
      <c r="M6350" s="4">
        <v>265</v>
      </c>
      <c r="N6350" s="4">
        <v>11</v>
      </c>
      <c r="O6350" s="31">
        <v>0.41666666666666669</v>
      </c>
      <c r="P6350" s="35">
        <v>6.51</v>
      </c>
      <c r="Q6350" s="36">
        <f t="shared" si="1201"/>
        <v>12</v>
      </c>
      <c r="R6350" s="4">
        <f t="shared" si="1202"/>
        <v>5.49</v>
      </c>
      <c r="S6350" s="31">
        <f t="shared" si="1193"/>
        <v>0.28591435185185182</v>
      </c>
      <c r="T6350" s="31">
        <f t="shared" si="1194"/>
        <v>0.72222222222222221</v>
      </c>
      <c r="U6350" s="4">
        <f t="shared" si="1195"/>
        <v>5.49</v>
      </c>
      <c r="V6350" s="4" t="str">
        <f t="shared" si="1196"/>
        <v/>
      </c>
      <c r="W6350" s="18" t="str">
        <f>IF(V6350="","",VLOOKUP(L6350,日射量と図３!$A$4:$C$368,3,TRUE)*238.85/100)</f>
        <v/>
      </c>
      <c r="X6350" s="4" t="str">
        <f t="shared" si="1197"/>
        <v/>
      </c>
      <c r="Y6350" s="4" t="str">
        <f t="shared" si="1198"/>
        <v/>
      </c>
      <c r="Z6350" s="4" t="str">
        <f t="shared" si="1199"/>
        <v/>
      </c>
      <c r="AA6350" s="4" t="str">
        <f>IF($V6350="","",IF(Y6350&lt;36,0,IF(AND(36&lt;=Y6350,Y6350&lt;71),VLOOKUP($W6350,日射量と図３!$E$6:$F$34,2,TRUE),IF(AND(71&lt;=Y6350,Y6350&lt;107),VLOOKUP($W6350,日射量と図３!$E$6:$G$34,3,TRUE),IF(AND(107&lt;=Y6350,Y6350&lt;143),VLOOKUP($W6350,日射量と図３!$E$6:$H$34,4,TRUE),VLOOKUP($W6350,日射量と図３!$E$6:$I$34,5,TRUE))))))</f>
        <v/>
      </c>
      <c r="AB6350" s="4" t="str">
        <f>IF($V6350="","",IF(Z6350&lt;36,0,IF(AND(36&lt;=Z6350,Z6350&lt;71),VLOOKUP($W6350,日射量と図３!$E$6:$F$34,2,TRUE),IF(AND(71&lt;=Z6350,Z6350&lt;107),VLOOKUP($W6350,日射量と図３!$E$6:$G$34,3,TRUE),IF(AND(107&lt;=Z6350,Z6350&lt;143),VLOOKUP($W6350,日射量と図３!$E$6:$H$34,4,TRUE),VLOOKUP($W6350,日射量と図３!$E$6:$I$34,5,TRUE))))))</f>
        <v/>
      </c>
      <c r="AC6350" s="382" t="str">
        <f t="shared" si="1191"/>
        <v/>
      </c>
      <c r="AD6350" s="382" t="str">
        <f t="shared" si="1192"/>
        <v/>
      </c>
    </row>
    <row r="6351" spans="11:30">
      <c r="K6351" s="4">
        <f t="shared" si="1200"/>
        <v>2</v>
      </c>
      <c r="L6351" s="34">
        <v>43516</v>
      </c>
      <c r="M6351" s="4">
        <v>265</v>
      </c>
      <c r="N6351" s="4">
        <v>12</v>
      </c>
      <c r="O6351" s="31">
        <v>0.45833333333333331</v>
      </c>
      <c r="P6351" s="35">
        <v>7.83</v>
      </c>
      <c r="Q6351" s="36">
        <f t="shared" si="1201"/>
        <v>12</v>
      </c>
      <c r="R6351" s="4">
        <f t="shared" si="1202"/>
        <v>4.17</v>
      </c>
      <c r="S6351" s="31">
        <f t="shared" si="1193"/>
        <v>0.28591435185185182</v>
      </c>
      <c r="T6351" s="31">
        <f t="shared" si="1194"/>
        <v>0.72222222222222221</v>
      </c>
      <c r="U6351" s="4">
        <f t="shared" si="1195"/>
        <v>4.17</v>
      </c>
      <c r="V6351" s="4" t="str">
        <f t="shared" si="1196"/>
        <v/>
      </c>
      <c r="W6351" s="18" t="str">
        <f>IF(V6351="","",VLOOKUP(L6351,日射量と図３!$A$4:$C$368,3,TRUE)*238.85/100)</f>
        <v/>
      </c>
      <c r="X6351" s="4" t="str">
        <f t="shared" si="1197"/>
        <v/>
      </c>
      <c r="Y6351" s="4" t="str">
        <f t="shared" si="1198"/>
        <v/>
      </c>
      <c r="Z6351" s="4" t="str">
        <f t="shared" si="1199"/>
        <v/>
      </c>
      <c r="AA6351" s="4" t="str">
        <f>IF($V6351="","",IF(Y6351&lt;36,0,IF(AND(36&lt;=Y6351,Y6351&lt;71),VLOOKUP($W6351,日射量と図３!$E$6:$F$34,2,TRUE),IF(AND(71&lt;=Y6351,Y6351&lt;107),VLOOKUP($W6351,日射量と図３!$E$6:$G$34,3,TRUE),IF(AND(107&lt;=Y6351,Y6351&lt;143),VLOOKUP($W6351,日射量と図３!$E$6:$H$34,4,TRUE),VLOOKUP($W6351,日射量と図３!$E$6:$I$34,5,TRUE))))))</f>
        <v/>
      </c>
      <c r="AB6351" s="4" t="str">
        <f>IF($V6351="","",IF(Z6351&lt;36,0,IF(AND(36&lt;=Z6351,Z6351&lt;71),VLOOKUP($W6351,日射量と図３!$E$6:$F$34,2,TRUE),IF(AND(71&lt;=Z6351,Z6351&lt;107),VLOOKUP($W6351,日射量と図３!$E$6:$G$34,3,TRUE),IF(AND(107&lt;=Z6351,Z6351&lt;143),VLOOKUP($W6351,日射量と図３!$E$6:$H$34,4,TRUE),VLOOKUP($W6351,日射量と図３!$E$6:$I$34,5,TRUE))))))</f>
        <v/>
      </c>
      <c r="AC6351" s="382" t="str">
        <f t="shared" ref="AC6351:AC6414" si="1203">IF(V6351="","",IF((($AH$18*$AH$30*V6351*3600/1000000)/1000-AA6351*$AG$18*10*0.0000041868)&lt;=0,0,AA6351*$AG$18*10*0.0000041868))</f>
        <v/>
      </c>
      <c r="AD6351" s="382" t="str">
        <f t="shared" ref="AD6351:AD6414" si="1204">IF(V6351="","",IF((($AH$19*$AH$30*V6351*3600/1000000)/1000-AB6351*$AG$19*10*0.0000041868)&lt;=0,0,AB6351*$AG$19*10*0.0000041868))</f>
        <v/>
      </c>
    </row>
    <row r="6352" spans="11:30">
      <c r="K6352" s="4">
        <f t="shared" si="1200"/>
        <v>2</v>
      </c>
      <c r="L6352" s="34">
        <v>43516</v>
      </c>
      <c r="M6352" s="4">
        <v>265</v>
      </c>
      <c r="N6352" s="4">
        <v>13</v>
      </c>
      <c r="O6352" s="31">
        <v>0.5</v>
      </c>
      <c r="P6352" s="35">
        <v>8.9000000000000021</v>
      </c>
      <c r="Q6352" s="36">
        <f t="shared" si="1201"/>
        <v>12</v>
      </c>
      <c r="R6352" s="4">
        <f t="shared" si="1202"/>
        <v>3.0999999999999979</v>
      </c>
      <c r="S6352" s="31">
        <f t="shared" si="1193"/>
        <v>0.28591435185185182</v>
      </c>
      <c r="T6352" s="31">
        <f t="shared" si="1194"/>
        <v>0.72222222222222221</v>
      </c>
      <c r="U6352" s="4">
        <f t="shared" si="1195"/>
        <v>3.0999999999999979</v>
      </c>
      <c r="V6352" s="4" t="str">
        <f t="shared" si="1196"/>
        <v/>
      </c>
      <c r="W6352" s="18" t="str">
        <f>IF(V6352="","",VLOOKUP(L6352,日射量と図３!$A$4:$C$368,3,TRUE)*238.85/100)</f>
        <v/>
      </c>
      <c r="X6352" s="4" t="str">
        <f t="shared" si="1197"/>
        <v/>
      </c>
      <c r="Y6352" s="4" t="str">
        <f t="shared" si="1198"/>
        <v/>
      </c>
      <c r="Z6352" s="4" t="str">
        <f t="shared" si="1199"/>
        <v/>
      </c>
      <c r="AA6352" s="4" t="str">
        <f>IF($V6352="","",IF(Y6352&lt;36,0,IF(AND(36&lt;=Y6352,Y6352&lt;71),VLOOKUP($W6352,日射量と図３!$E$6:$F$34,2,TRUE),IF(AND(71&lt;=Y6352,Y6352&lt;107),VLOOKUP($W6352,日射量と図３!$E$6:$G$34,3,TRUE),IF(AND(107&lt;=Y6352,Y6352&lt;143),VLOOKUP($W6352,日射量と図３!$E$6:$H$34,4,TRUE),VLOOKUP($W6352,日射量と図３!$E$6:$I$34,5,TRUE))))))</f>
        <v/>
      </c>
      <c r="AB6352" s="4" t="str">
        <f>IF($V6352="","",IF(Z6352&lt;36,0,IF(AND(36&lt;=Z6352,Z6352&lt;71),VLOOKUP($W6352,日射量と図３!$E$6:$F$34,2,TRUE),IF(AND(71&lt;=Z6352,Z6352&lt;107),VLOOKUP($W6352,日射量と図３!$E$6:$G$34,3,TRUE),IF(AND(107&lt;=Z6352,Z6352&lt;143),VLOOKUP($W6352,日射量と図３!$E$6:$H$34,4,TRUE),VLOOKUP($W6352,日射量と図３!$E$6:$I$34,5,TRUE))))))</f>
        <v/>
      </c>
      <c r="AC6352" s="382" t="str">
        <f t="shared" si="1203"/>
        <v/>
      </c>
      <c r="AD6352" s="382" t="str">
        <f t="shared" si="1204"/>
        <v/>
      </c>
    </row>
    <row r="6353" spans="11:30">
      <c r="K6353" s="4">
        <f t="shared" si="1200"/>
        <v>2</v>
      </c>
      <c r="L6353" s="34">
        <v>43516</v>
      </c>
      <c r="M6353" s="4">
        <v>265</v>
      </c>
      <c r="N6353" s="4">
        <v>14</v>
      </c>
      <c r="O6353" s="31">
        <v>0.54166666666666663</v>
      </c>
      <c r="P6353" s="35">
        <v>9.5699999999999985</v>
      </c>
      <c r="Q6353" s="36">
        <f t="shared" si="1201"/>
        <v>12</v>
      </c>
      <c r="R6353" s="4">
        <f t="shared" si="1202"/>
        <v>2.4300000000000015</v>
      </c>
      <c r="S6353" s="31">
        <f t="shared" si="1193"/>
        <v>0.28591435185185182</v>
      </c>
      <c r="T6353" s="31">
        <f t="shared" si="1194"/>
        <v>0.72222222222222221</v>
      </c>
      <c r="U6353" s="4">
        <f t="shared" si="1195"/>
        <v>2.4300000000000015</v>
      </c>
      <c r="V6353" s="4" t="str">
        <f t="shared" si="1196"/>
        <v/>
      </c>
      <c r="W6353" s="18" t="str">
        <f>IF(V6353="","",VLOOKUP(L6353,日射量と図３!$A$4:$C$368,3,TRUE)*238.85/100)</f>
        <v/>
      </c>
      <c r="X6353" s="4" t="str">
        <f t="shared" si="1197"/>
        <v/>
      </c>
      <c r="Y6353" s="4" t="str">
        <f t="shared" si="1198"/>
        <v/>
      </c>
      <c r="Z6353" s="4" t="str">
        <f t="shared" si="1199"/>
        <v/>
      </c>
      <c r="AA6353" s="4" t="str">
        <f>IF($V6353="","",IF(Y6353&lt;36,0,IF(AND(36&lt;=Y6353,Y6353&lt;71),VLOOKUP($W6353,日射量と図３!$E$6:$F$34,2,TRUE),IF(AND(71&lt;=Y6353,Y6353&lt;107),VLOOKUP($W6353,日射量と図３!$E$6:$G$34,3,TRUE),IF(AND(107&lt;=Y6353,Y6353&lt;143),VLOOKUP($W6353,日射量と図３!$E$6:$H$34,4,TRUE),VLOOKUP($W6353,日射量と図３!$E$6:$I$34,5,TRUE))))))</f>
        <v/>
      </c>
      <c r="AB6353" s="4" t="str">
        <f>IF($V6353="","",IF(Z6353&lt;36,0,IF(AND(36&lt;=Z6353,Z6353&lt;71),VLOOKUP($W6353,日射量と図３!$E$6:$F$34,2,TRUE),IF(AND(71&lt;=Z6353,Z6353&lt;107),VLOOKUP($W6353,日射量と図３!$E$6:$G$34,3,TRUE),IF(AND(107&lt;=Z6353,Z6353&lt;143),VLOOKUP($W6353,日射量と図３!$E$6:$H$34,4,TRUE),VLOOKUP($W6353,日射量と図３!$E$6:$I$34,5,TRUE))))))</f>
        <v/>
      </c>
      <c r="AC6353" s="382" t="str">
        <f t="shared" si="1203"/>
        <v/>
      </c>
      <c r="AD6353" s="382" t="str">
        <f t="shared" si="1204"/>
        <v/>
      </c>
    </row>
    <row r="6354" spans="11:30">
      <c r="K6354" s="4">
        <f t="shared" si="1200"/>
        <v>2</v>
      </c>
      <c r="L6354" s="34">
        <v>43516</v>
      </c>
      <c r="M6354" s="4">
        <v>265</v>
      </c>
      <c r="N6354" s="4">
        <v>15</v>
      </c>
      <c r="O6354" s="31">
        <v>0.58333333333333337</v>
      </c>
      <c r="P6354" s="35">
        <v>9.81</v>
      </c>
      <c r="Q6354" s="36">
        <f t="shared" si="1201"/>
        <v>12</v>
      </c>
      <c r="R6354" s="4">
        <f t="shared" si="1202"/>
        <v>2.1899999999999995</v>
      </c>
      <c r="S6354" s="31">
        <f t="shared" si="1193"/>
        <v>0.28591435185185182</v>
      </c>
      <c r="T6354" s="31">
        <f t="shared" si="1194"/>
        <v>0.72222222222222221</v>
      </c>
      <c r="U6354" s="4">
        <f t="shared" si="1195"/>
        <v>2.1899999999999995</v>
      </c>
      <c r="V6354" s="4" t="str">
        <f t="shared" si="1196"/>
        <v/>
      </c>
      <c r="W6354" s="18" t="str">
        <f>IF(V6354="","",VLOOKUP(L6354,日射量と図３!$A$4:$C$368,3,TRUE)*238.85/100)</f>
        <v/>
      </c>
      <c r="X6354" s="4" t="str">
        <f t="shared" si="1197"/>
        <v/>
      </c>
      <c r="Y6354" s="4" t="str">
        <f t="shared" si="1198"/>
        <v/>
      </c>
      <c r="Z6354" s="4" t="str">
        <f t="shared" si="1199"/>
        <v/>
      </c>
      <c r="AA6354" s="4" t="str">
        <f>IF($V6354="","",IF(Y6354&lt;36,0,IF(AND(36&lt;=Y6354,Y6354&lt;71),VLOOKUP($W6354,日射量と図３!$E$6:$F$34,2,TRUE),IF(AND(71&lt;=Y6354,Y6354&lt;107),VLOOKUP($W6354,日射量と図３!$E$6:$G$34,3,TRUE),IF(AND(107&lt;=Y6354,Y6354&lt;143),VLOOKUP($W6354,日射量と図３!$E$6:$H$34,4,TRUE),VLOOKUP($W6354,日射量と図３!$E$6:$I$34,5,TRUE))))))</f>
        <v/>
      </c>
      <c r="AB6354" s="4" t="str">
        <f>IF($V6354="","",IF(Z6354&lt;36,0,IF(AND(36&lt;=Z6354,Z6354&lt;71),VLOOKUP($W6354,日射量と図３!$E$6:$F$34,2,TRUE),IF(AND(71&lt;=Z6354,Z6354&lt;107),VLOOKUP($W6354,日射量と図３!$E$6:$G$34,3,TRUE),IF(AND(107&lt;=Z6354,Z6354&lt;143),VLOOKUP($W6354,日射量と図３!$E$6:$H$34,4,TRUE),VLOOKUP($W6354,日射量と図３!$E$6:$I$34,5,TRUE))))))</f>
        <v/>
      </c>
      <c r="AC6354" s="382" t="str">
        <f t="shared" si="1203"/>
        <v/>
      </c>
      <c r="AD6354" s="382" t="str">
        <f t="shared" si="1204"/>
        <v/>
      </c>
    </row>
    <row r="6355" spans="11:30">
      <c r="K6355" s="4">
        <f t="shared" si="1200"/>
        <v>2</v>
      </c>
      <c r="L6355" s="34">
        <v>43516</v>
      </c>
      <c r="M6355" s="4">
        <v>265</v>
      </c>
      <c r="N6355" s="4">
        <v>16</v>
      </c>
      <c r="O6355" s="31">
        <v>0.625</v>
      </c>
      <c r="P6355" s="35">
        <v>9.56</v>
      </c>
      <c r="Q6355" s="36">
        <f t="shared" si="1201"/>
        <v>16</v>
      </c>
      <c r="R6355" s="4">
        <f t="shared" si="1202"/>
        <v>6.4399999999999995</v>
      </c>
      <c r="S6355" s="31">
        <f t="shared" si="1193"/>
        <v>0.28591435185185182</v>
      </c>
      <c r="T6355" s="31">
        <f t="shared" si="1194"/>
        <v>0.72222222222222221</v>
      </c>
      <c r="U6355" s="4">
        <f t="shared" si="1195"/>
        <v>6.4399999999999995</v>
      </c>
      <c r="V6355" s="4" t="str">
        <f t="shared" si="1196"/>
        <v/>
      </c>
      <c r="W6355" s="18" t="str">
        <f>IF(V6355="","",VLOOKUP(L6355,日射量と図３!$A$4:$C$368,3,TRUE)*238.85/100)</f>
        <v/>
      </c>
      <c r="X6355" s="4" t="str">
        <f t="shared" si="1197"/>
        <v/>
      </c>
      <c r="Y6355" s="4" t="str">
        <f t="shared" si="1198"/>
        <v/>
      </c>
      <c r="Z6355" s="4" t="str">
        <f t="shared" si="1199"/>
        <v/>
      </c>
      <c r="AA6355" s="4" t="str">
        <f>IF($V6355="","",IF(Y6355&lt;36,0,IF(AND(36&lt;=Y6355,Y6355&lt;71),VLOOKUP($W6355,日射量と図３!$E$6:$F$34,2,TRUE),IF(AND(71&lt;=Y6355,Y6355&lt;107),VLOOKUP($W6355,日射量と図３!$E$6:$G$34,3,TRUE),IF(AND(107&lt;=Y6355,Y6355&lt;143),VLOOKUP($W6355,日射量と図３!$E$6:$H$34,4,TRUE),VLOOKUP($W6355,日射量と図３!$E$6:$I$34,5,TRUE))))))</f>
        <v/>
      </c>
      <c r="AB6355" s="4" t="str">
        <f>IF($V6355="","",IF(Z6355&lt;36,0,IF(AND(36&lt;=Z6355,Z6355&lt;71),VLOOKUP($W6355,日射量と図３!$E$6:$F$34,2,TRUE),IF(AND(71&lt;=Z6355,Z6355&lt;107),VLOOKUP($W6355,日射量と図３!$E$6:$G$34,3,TRUE),IF(AND(107&lt;=Z6355,Z6355&lt;143),VLOOKUP($W6355,日射量と図３!$E$6:$H$34,4,TRUE),VLOOKUP($W6355,日射量と図３!$E$6:$I$34,5,TRUE))))))</f>
        <v/>
      </c>
      <c r="AC6355" s="382" t="str">
        <f t="shared" si="1203"/>
        <v/>
      </c>
      <c r="AD6355" s="382" t="str">
        <f t="shared" si="1204"/>
        <v/>
      </c>
    </row>
    <row r="6356" spans="11:30">
      <c r="K6356" s="4">
        <f t="shared" si="1200"/>
        <v>2</v>
      </c>
      <c r="L6356" s="34">
        <v>43516</v>
      </c>
      <c r="M6356" s="4">
        <v>265</v>
      </c>
      <c r="N6356" s="4">
        <v>17</v>
      </c>
      <c r="O6356" s="31">
        <v>0.66666666666666663</v>
      </c>
      <c r="P6356" s="35">
        <v>8.84</v>
      </c>
      <c r="Q6356" s="36">
        <f t="shared" si="1201"/>
        <v>16</v>
      </c>
      <c r="R6356" s="4">
        <f t="shared" si="1202"/>
        <v>7.16</v>
      </c>
      <c r="S6356" s="31">
        <f t="shared" si="1193"/>
        <v>0.28591435185185182</v>
      </c>
      <c r="T6356" s="31">
        <f t="shared" si="1194"/>
        <v>0.72222222222222221</v>
      </c>
      <c r="U6356" s="4">
        <f t="shared" si="1195"/>
        <v>7.16</v>
      </c>
      <c r="V6356" s="4" t="str">
        <f t="shared" si="1196"/>
        <v/>
      </c>
      <c r="W6356" s="18" t="str">
        <f>IF(V6356="","",VLOOKUP(L6356,日射量と図３!$A$4:$C$368,3,TRUE)*238.85/100)</f>
        <v/>
      </c>
      <c r="X6356" s="4" t="str">
        <f t="shared" si="1197"/>
        <v/>
      </c>
      <c r="Y6356" s="4" t="str">
        <f t="shared" si="1198"/>
        <v/>
      </c>
      <c r="Z6356" s="4" t="str">
        <f t="shared" si="1199"/>
        <v/>
      </c>
      <c r="AA6356" s="4" t="str">
        <f>IF($V6356="","",IF(Y6356&lt;36,0,IF(AND(36&lt;=Y6356,Y6356&lt;71),VLOOKUP($W6356,日射量と図３!$E$6:$F$34,2,TRUE),IF(AND(71&lt;=Y6356,Y6356&lt;107),VLOOKUP($W6356,日射量と図３!$E$6:$G$34,3,TRUE),IF(AND(107&lt;=Y6356,Y6356&lt;143),VLOOKUP($W6356,日射量と図３!$E$6:$H$34,4,TRUE),VLOOKUP($W6356,日射量と図３!$E$6:$I$34,5,TRUE))))))</f>
        <v/>
      </c>
      <c r="AB6356" s="4" t="str">
        <f>IF($V6356="","",IF(Z6356&lt;36,0,IF(AND(36&lt;=Z6356,Z6356&lt;71),VLOOKUP($W6356,日射量と図３!$E$6:$F$34,2,TRUE),IF(AND(71&lt;=Z6356,Z6356&lt;107),VLOOKUP($W6356,日射量と図３!$E$6:$G$34,3,TRUE),IF(AND(107&lt;=Z6356,Z6356&lt;143),VLOOKUP($W6356,日射量と図３!$E$6:$H$34,4,TRUE),VLOOKUP($W6356,日射量と図３!$E$6:$I$34,5,TRUE))))))</f>
        <v/>
      </c>
      <c r="AC6356" s="382" t="str">
        <f t="shared" si="1203"/>
        <v/>
      </c>
      <c r="AD6356" s="382" t="str">
        <f t="shared" si="1204"/>
        <v/>
      </c>
    </row>
    <row r="6357" spans="11:30">
      <c r="K6357" s="4">
        <f t="shared" si="1200"/>
        <v>2</v>
      </c>
      <c r="L6357" s="34">
        <v>43516</v>
      </c>
      <c r="M6357" s="4">
        <v>265</v>
      </c>
      <c r="N6357" s="4">
        <v>18</v>
      </c>
      <c r="O6357" s="31">
        <v>0.70833333333333337</v>
      </c>
      <c r="P6357" s="35">
        <v>7.7799999999999994</v>
      </c>
      <c r="Q6357" s="36">
        <f t="shared" si="1201"/>
        <v>16</v>
      </c>
      <c r="R6357" s="4">
        <f t="shared" si="1202"/>
        <v>8.2200000000000006</v>
      </c>
      <c r="S6357" s="31">
        <f t="shared" ref="S6357:S6420" si="1205">VLOOKUP(K6357,$AF$45:$AH$49,2,TRUE)</f>
        <v>0.28591435185185182</v>
      </c>
      <c r="T6357" s="31">
        <f t="shared" ref="T6357:T6420" si="1206">VLOOKUP(K6357,$AF$45:$AH$49,3,TRUE)</f>
        <v>0.72222222222222221</v>
      </c>
      <c r="U6357" s="4">
        <f t="shared" ref="U6357:U6420" si="1207">IF(AND(S6357&lt;O6357,O6357&lt;T6357),R6357,0)</f>
        <v>8.2200000000000006</v>
      </c>
      <c r="V6357" s="4" t="str">
        <f t="shared" ref="V6357:V6420" si="1208">IF(N6357=1,SUM(U6357:U6380),"")</f>
        <v/>
      </c>
      <c r="W6357" s="18" t="str">
        <f>IF(V6357="","",VLOOKUP(L6357,日射量と図３!$A$4:$C$368,3,TRUE)*238.85/100)</f>
        <v/>
      </c>
      <c r="X6357" s="4" t="str">
        <f t="shared" ref="X6357:X6420" si="1209">IF(V6357="","",VLOOKUP(K6357,$AF$45:$AJ$49,5,TRUE))</f>
        <v/>
      </c>
      <c r="Y6357" s="4" t="str">
        <f t="shared" si="1198"/>
        <v/>
      </c>
      <c r="Z6357" s="4" t="str">
        <f t="shared" si="1199"/>
        <v/>
      </c>
      <c r="AA6357" s="4" t="str">
        <f>IF($V6357="","",IF(Y6357&lt;36,0,IF(AND(36&lt;=Y6357,Y6357&lt;71),VLOOKUP($W6357,日射量と図３!$E$6:$F$34,2,TRUE),IF(AND(71&lt;=Y6357,Y6357&lt;107),VLOOKUP($W6357,日射量と図３!$E$6:$G$34,3,TRUE),IF(AND(107&lt;=Y6357,Y6357&lt;143),VLOOKUP($W6357,日射量と図３!$E$6:$H$34,4,TRUE),VLOOKUP($W6357,日射量と図３!$E$6:$I$34,5,TRUE))))))</f>
        <v/>
      </c>
      <c r="AB6357" s="4" t="str">
        <f>IF($V6357="","",IF(Z6357&lt;36,0,IF(AND(36&lt;=Z6357,Z6357&lt;71),VLOOKUP($W6357,日射量と図３!$E$6:$F$34,2,TRUE),IF(AND(71&lt;=Z6357,Z6357&lt;107),VLOOKUP($W6357,日射量と図３!$E$6:$G$34,3,TRUE),IF(AND(107&lt;=Z6357,Z6357&lt;143),VLOOKUP($W6357,日射量と図３!$E$6:$H$34,4,TRUE),VLOOKUP($W6357,日射量と図３!$E$6:$I$34,5,TRUE))))))</f>
        <v/>
      </c>
      <c r="AC6357" s="382" t="str">
        <f t="shared" si="1203"/>
        <v/>
      </c>
      <c r="AD6357" s="382" t="str">
        <f t="shared" si="1204"/>
        <v/>
      </c>
    </row>
    <row r="6358" spans="11:30">
      <c r="K6358" s="4">
        <f t="shared" si="1200"/>
        <v>2</v>
      </c>
      <c r="L6358" s="34">
        <v>43516</v>
      </c>
      <c r="M6358" s="4">
        <v>265</v>
      </c>
      <c r="N6358" s="4">
        <v>19</v>
      </c>
      <c r="O6358" s="31">
        <v>0.75</v>
      </c>
      <c r="P6358" s="35">
        <v>6.9799999999999995</v>
      </c>
      <c r="Q6358" s="36">
        <f t="shared" si="1201"/>
        <v>16</v>
      </c>
      <c r="R6358" s="4">
        <f t="shared" si="1202"/>
        <v>9.02</v>
      </c>
      <c r="S6358" s="31">
        <f t="shared" si="1205"/>
        <v>0.28591435185185182</v>
      </c>
      <c r="T6358" s="31">
        <f t="shared" si="1206"/>
        <v>0.72222222222222221</v>
      </c>
      <c r="U6358" s="4">
        <f t="shared" si="1207"/>
        <v>0</v>
      </c>
      <c r="V6358" s="4" t="str">
        <f t="shared" si="1208"/>
        <v/>
      </c>
      <c r="W6358" s="18" t="str">
        <f>IF(V6358="","",VLOOKUP(L6358,日射量と図３!$A$4:$C$368,3,TRUE)*238.85/100)</f>
        <v/>
      </c>
      <c r="X6358" s="4" t="str">
        <f t="shared" si="1209"/>
        <v/>
      </c>
      <c r="Y6358" s="4" t="str">
        <f t="shared" si="1198"/>
        <v/>
      </c>
      <c r="Z6358" s="4" t="str">
        <f t="shared" si="1199"/>
        <v/>
      </c>
      <c r="AA6358" s="4" t="str">
        <f>IF($V6358="","",IF(Y6358&lt;36,0,IF(AND(36&lt;=Y6358,Y6358&lt;71),VLOOKUP($W6358,日射量と図３!$E$6:$F$34,2,TRUE),IF(AND(71&lt;=Y6358,Y6358&lt;107),VLOOKUP($W6358,日射量と図３!$E$6:$G$34,3,TRUE),IF(AND(107&lt;=Y6358,Y6358&lt;143),VLOOKUP($W6358,日射量と図３!$E$6:$H$34,4,TRUE),VLOOKUP($W6358,日射量と図３!$E$6:$I$34,5,TRUE))))))</f>
        <v/>
      </c>
      <c r="AB6358" s="4" t="str">
        <f>IF($V6358="","",IF(Z6358&lt;36,0,IF(AND(36&lt;=Z6358,Z6358&lt;71),VLOOKUP($W6358,日射量と図３!$E$6:$F$34,2,TRUE),IF(AND(71&lt;=Z6358,Z6358&lt;107),VLOOKUP($W6358,日射量と図３!$E$6:$G$34,3,TRUE),IF(AND(107&lt;=Z6358,Z6358&lt;143),VLOOKUP($W6358,日射量と図３!$E$6:$H$34,4,TRUE),VLOOKUP($W6358,日射量と図３!$E$6:$I$34,5,TRUE))))))</f>
        <v/>
      </c>
      <c r="AC6358" s="382" t="str">
        <f t="shared" si="1203"/>
        <v/>
      </c>
      <c r="AD6358" s="382" t="str">
        <f t="shared" si="1204"/>
        <v/>
      </c>
    </row>
    <row r="6359" spans="11:30">
      <c r="K6359" s="4">
        <f t="shared" si="1200"/>
        <v>2</v>
      </c>
      <c r="L6359" s="34">
        <v>43516</v>
      </c>
      <c r="M6359" s="4">
        <v>265</v>
      </c>
      <c r="N6359" s="4">
        <v>20</v>
      </c>
      <c r="O6359" s="31">
        <v>0.79166666666666663</v>
      </c>
      <c r="P6359" s="35">
        <v>6.3899999999999988</v>
      </c>
      <c r="Q6359" s="36">
        <f t="shared" si="1201"/>
        <v>16</v>
      </c>
      <c r="R6359" s="4">
        <f t="shared" si="1202"/>
        <v>9.6100000000000012</v>
      </c>
      <c r="S6359" s="31">
        <f t="shared" si="1205"/>
        <v>0.28591435185185182</v>
      </c>
      <c r="T6359" s="31">
        <f t="shared" si="1206"/>
        <v>0.72222222222222221</v>
      </c>
      <c r="U6359" s="4">
        <f t="shared" si="1207"/>
        <v>0</v>
      </c>
      <c r="V6359" s="4" t="str">
        <f t="shared" si="1208"/>
        <v/>
      </c>
      <c r="W6359" s="18" t="str">
        <f>IF(V6359="","",VLOOKUP(L6359,日射量と図３!$A$4:$C$368,3,TRUE)*238.85/100)</f>
        <v/>
      </c>
      <c r="X6359" s="4" t="str">
        <f t="shared" si="1209"/>
        <v/>
      </c>
      <c r="Y6359" s="4" t="str">
        <f t="shared" si="1198"/>
        <v/>
      </c>
      <c r="Z6359" s="4" t="str">
        <f t="shared" si="1199"/>
        <v/>
      </c>
      <c r="AA6359" s="4" t="str">
        <f>IF($V6359="","",IF(Y6359&lt;36,0,IF(AND(36&lt;=Y6359,Y6359&lt;71),VLOOKUP($W6359,日射量と図３!$E$6:$F$34,2,TRUE),IF(AND(71&lt;=Y6359,Y6359&lt;107),VLOOKUP($W6359,日射量と図３!$E$6:$G$34,3,TRUE),IF(AND(107&lt;=Y6359,Y6359&lt;143),VLOOKUP($W6359,日射量と図３!$E$6:$H$34,4,TRUE),VLOOKUP($W6359,日射量と図３!$E$6:$I$34,5,TRUE))))))</f>
        <v/>
      </c>
      <c r="AB6359" s="4" t="str">
        <f>IF($V6359="","",IF(Z6359&lt;36,0,IF(AND(36&lt;=Z6359,Z6359&lt;71),VLOOKUP($W6359,日射量と図３!$E$6:$F$34,2,TRUE),IF(AND(71&lt;=Z6359,Z6359&lt;107),VLOOKUP($W6359,日射量と図３!$E$6:$G$34,3,TRUE),IF(AND(107&lt;=Z6359,Z6359&lt;143),VLOOKUP($W6359,日射量と図３!$E$6:$H$34,4,TRUE),VLOOKUP($W6359,日射量と図３!$E$6:$I$34,5,TRUE))))))</f>
        <v/>
      </c>
      <c r="AC6359" s="382" t="str">
        <f t="shared" si="1203"/>
        <v/>
      </c>
      <c r="AD6359" s="382" t="str">
        <f t="shared" si="1204"/>
        <v/>
      </c>
    </row>
    <row r="6360" spans="11:30">
      <c r="K6360" s="4">
        <f t="shared" si="1200"/>
        <v>2</v>
      </c>
      <c r="L6360" s="34">
        <v>43516</v>
      </c>
      <c r="M6360" s="4">
        <v>265</v>
      </c>
      <c r="N6360" s="4">
        <v>21</v>
      </c>
      <c r="O6360" s="31">
        <v>0.83333333333333337</v>
      </c>
      <c r="P6360" s="35">
        <v>5.6799999999999988</v>
      </c>
      <c r="Q6360" s="36">
        <f t="shared" si="1201"/>
        <v>16</v>
      </c>
      <c r="R6360" s="4">
        <f t="shared" si="1202"/>
        <v>10.32</v>
      </c>
      <c r="S6360" s="31">
        <f t="shared" si="1205"/>
        <v>0.28591435185185182</v>
      </c>
      <c r="T6360" s="31">
        <f t="shared" si="1206"/>
        <v>0.72222222222222221</v>
      </c>
      <c r="U6360" s="4">
        <f t="shared" si="1207"/>
        <v>0</v>
      </c>
      <c r="V6360" s="4" t="str">
        <f t="shared" si="1208"/>
        <v/>
      </c>
      <c r="W6360" s="18" t="str">
        <f>IF(V6360="","",VLOOKUP(L6360,日射量と図３!$A$4:$C$368,3,TRUE)*238.85/100)</f>
        <v/>
      </c>
      <c r="X6360" s="4" t="str">
        <f t="shared" si="1209"/>
        <v/>
      </c>
      <c r="Y6360" s="4" t="str">
        <f t="shared" si="1198"/>
        <v/>
      </c>
      <c r="Z6360" s="4" t="str">
        <f t="shared" si="1199"/>
        <v/>
      </c>
      <c r="AA6360" s="4" t="str">
        <f>IF($V6360="","",IF(Y6360&lt;36,0,IF(AND(36&lt;=Y6360,Y6360&lt;71),VLOOKUP($W6360,日射量と図３!$E$6:$F$34,2,TRUE),IF(AND(71&lt;=Y6360,Y6360&lt;107),VLOOKUP($W6360,日射量と図３!$E$6:$G$34,3,TRUE),IF(AND(107&lt;=Y6360,Y6360&lt;143),VLOOKUP($W6360,日射量と図３!$E$6:$H$34,4,TRUE),VLOOKUP($W6360,日射量と図３!$E$6:$I$34,5,TRUE))))))</f>
        <v/>
      </c>
      <c r="AB6360" s="4" t="str">
        <f>IF($V6360="","",IF(Z6360&lt;36,0,IF(AND(36&lt;=Z6360,Z6360&lt;71),VLOOKUP($W6360,日射量と図３!$E$6:$F$34,2,TRUE),IF(AND(71&lt;=Z6360,Z6360&lt;107),VLOOKUP($W6360,日射量と図３!$E$6:$G$34,3,TRUE),IF(AND(107&lt;=Z6360,Z6360&lt;143),VLOOKUP($W6360,日射量と図３!$E$6:$H$34,4,TRUE),VLOOKUP($W6360,日射量と図３!$E$6:$I$34,5,TRUE))))))</f>
        <v/>
      </c>
      <c r="AC6360" s="382" t="str">
        <f t="shared" si="1203"/>
        <v/>
      </c>
      <c r="AD6360" s="382" t="str">
        <f t="shared" si="1204"/>
        <v/>
      </c>
    </row>
    <row r="6361" spans="11:30">
      <c r="K6361" s="4">
        <f t="shared" si="1200"/>
        <v>2</v>
      </c>
      <c r="L6361" s="34">
        <v>43516</v>
      </c>
      <c r="M6361" s="4">
        <v>265</v>
      </c>
      <c r="N6361" s="4">
        <v>22</v>
      </c>
      <c r="O6361" s="31">
        <v>0.875</v>
      </c>
      <c r="P6361" s="35">
        <v>5.39</v>
      </c>
      <c r="Q6361" s="36">
        <f t="shared" si="1201"/>
        <v>16</v>
      </c>
      <c r="R6361" s="4">
        <f t="shared" si="1202"/>
        <v>10.61</v>
      </c>
      <c r="S6361" s="31">
        <f t="shared" si="1205"/>
        <v>0.28591435185185182</v>
      </c>
      <c r="T6361" s="31">
        <f t="shared" si="1206"/>
        <v>0.72222222222222221</v>
      </c>
      <c r="U6361" s="4">
        <f t="shared" si="1207"/>
        <v>0</v>
      </c>
      <c r="V6361" s="4" t="str">
        <f t="shared" si="1208"/>
        <v/>
      </c>
      <c r="W6361" s="18" t="str">
        <f>IF(V6361="","",VLOOKUP(L6361,日射量と図３!$A$4:$C$368,3,TRUE)*238.85/100)</f>
        <v/>
      </c>
      <c r="X6361" s="4" t="str">
        <f t="shared" si="1209"/>
        <v/>
      </c>
      <c r="Y6361" s="4" t="str">
        <f t="shared" si="1198"/>
        <v/>
      </c>
      <c r="Z6361" s="4" t="str">
        <f t="shared" si="1199"/>
        <v/>
      </c>
      <c r="AA6361" s="4" t="str">
        <f>IF($V6361="","",IF(Y6361&lt;36,0,IF(AND(36&lt;=Y6361,Y6361&lt;71),VLOOKUP($W6361,日射量と図３!$E$6:$F$34,2,TRUE),IF(AND(71&lt;=Y6361,Y6361&lt;107),VLOOKUP($W6361,日射量と図３!$E$6:$G$34,3,TRUE),IF(AND(107&lt;=Y6361,Y6361&lt;143),VLOOKUP($W6361,日射量と図３!$E$6:$H$34,4,TRUE),VLOOKUP($W6361,日射量と図３!$E$6:$I$34,5,TRUE))))))</f>
        <v/>
      </c>
      <c r="AB6361" s="4" t="str">
        <f>IF($V6361="","",IF(Z6361&lt;36,0,IF(AND(36&lt;=Z6361,Z6361&lt;71),VLOOKUP($W6361,日射量と図３!$E$6:$F$34,2,TRUE),IF(AND(71&lt;=Z6361,Z6361&lt;107),VLOOKUP($W6361,日射量と図３!$E$6:$G$34,3,TRUE),IF(AND(107&lt;=Z6361,Z6361&lt;143),VLOOKUP($W6361,日射量と図３!$E$6:$H$34,4,TRUE),VLOOKUP($W6361,日射量と図３!$E$6:$I$34,5,TRUE))))))</f>
        <v/>
      </c>
      <c r="AC6361" s="382" t="str">
        <f t="shared" si="1203"/>
        <v/>
      </c>
      <c r="AD6361" s="382" t="str">
        <f t="shared" si="1204"/>
        <v/>
      </c>
    </row>
    <row r="6362" spans="11:30">
      <c r="K6362" s="4">
        <f t="shared" si="1200"/>
        <v>2</v>
      </c>
      <c r="L6362" s="34">
        <v>43516</v>
      </c>
      <c r="M6362" s="4">
        <v>265</v>
      </c>
      <c r="N6362" s="4">
        <v>23</v>
      </c>
      <c r="O6362" s="31">
        <v>0.91666666666666663</v>
      </c>
      <c r="P6362" s="35">
        <v>4.8199999999999985</v>
      </c>
      <c r="Q6362" s="36">
        <f t="shared" si="1201"/>
        <v>13</v>
      </c>
      <c r="R6362" s="4">
        <f t="shared" si="1202"/>
        <v>8.1800000000000015</v>
      </c>
      <c r="S6362" s="31">
        <f t="shared" si="1205"/>
        <v>0.28591435185185182</v>
      </c>
      <c r="T6362" s="31">
        <f t="shared" si="1206"/>
        <v>0.72222222222222221</v>
      </c>
      <c r="U6362" s="4">
        <f t="shared" si="1207"/>
        <v>0</v>
      </c>
      <c r="V6362" s="4" t="str">
        <f t="shared" si="1208"/>
        <v/>
      </c>
      <c r="W6362" s="18" t="str">
        <f>IF(V6362="","",VLOOKUP(L6362,日射量と図３!$A$4:$C$368,3,TRUE)*238.85/100)</f>
        <v/>
      </c>
      <c r="X6362" s="4" t="str">
        <f t="shared" si="1209"/>
        <v/>
      </c>
      <c r="Y6362" s="4" t="str">
        <f t="shared" si="1198"/>
        <v/>
      </c>
      <c r="Z6362" s="4" t="str">
        <f t="shared" si="1199"/>
        <v/>
      </c>
      <c r="AA6362" s="4" t="str">
        <f>IF($V6362="","",IF(Y6362&lt;36,0,IF(AND(36&lt;=Y6362,Y6362&lt;71),VLOOKUP($W6362,日射量と図３!$E$6:$F$34,2,TRUE),IF(AND(71&lt;=Y6362,Y6362&lt;107),VLOOKUP($W6362,日射量と図３!$E$6:$G$34,3,TRUE),IF(AND(107&lt;=Y6362,Y6362&lt;143),VLOOKUP($W6362,日射量と図３!$E$6:$H$34,4,TRUE),VLOOKUP($W6362,日射量と図３!$E$6:$I$34,5,TRUE))))))</f>
        <v/>
      </c>
      <c r="AB6362" s="4" t="str">
        <f>IF($V6362="","",IF(Z6362&lt;36,0,IF(AND(36&lt;=Z6362,Z6362&lt;71),VLOOKUP($W6362,日射量と図３!$E$6:$F$34,2,TRUE),IF(AND(71&lt;=Z6362,Z6362&lt;107),VLOOKUP($W6362,日射量と図３!$E$6:$G$34,3,TRUE),IF(AND(107&lt;=Z6362,Z6362&lt;143),VLOOKUP($W6362,日射量と図３!$E$6:$H$34,4,TRUE),VLOOKUP($W6362,日射量と図３!$E$6:$I$34,5,TRUE))))))</f>
        <v/>
      </c>
      <c r="AC6362" s="382" t="str">
        <f t="shared" si="1203"/>
        <v/>
      </c>
      <c r="AD6362" s="382" t="str">
        <f t="shared" si="1204"/>
        <v/>
      </c>
    </row>
    <row r="6363" spans="11:30">
      <c r="K6363" s="4">
        <f t="shared" si="1200"/>
        <v>2</v>
      </c>
      <c r="L6363" s="34">
        <v>43516</v>
      </c>
      <c r="M6363" s="4">
        <v>265</v>
      </c>
      <c r="N6363" s="4">
        <v>24</v>
      </c>
      <c r="O6363" s="31">
        <v>0.95833333333333337</v>
      </c>
      <c r="P6363" s="35">
        <v>4.26</v>
      </c>
      <c r="Q6363" s="36">
        <f t="shared" si="1201"/>
        <v>13</v>
      </c>
      <c r="R6363" s="4">
        <f t="shared" si="1202"/>
        <v>8.74</v>
      </c>
      <c r="S6363" s="31">
        <f t="shared" si="1205"/>
        <v>0.28591435185185182</v>
      </c>
      <c r="T6363" s="31">
        <f t="shared" si="1206"/>
        <v>0.72222222222222221</v>
      </c>
      <c r="U6363" s="4">
        <f t="shared" si="1207"/>
        <v>0</v>
      </c>
      <c r="V6363" s="4" t="str">
        <f t="shared" si="1208"/>
        <v/>
      </c>
      <c r="W6363" s="18" t="str">
        <f>IF(V6363="","",VLOOKUP(L6363,日射量と図３!$A$4:$C$368,3,TRUE)*238.85/100)</f>
        <v/>
      </c>
      <c r="X6363" s="4" t="str">
        <f t="shared" si="1209"/>
        <v/>
      </c>
      <c r="Y6363" s="4" t="str">
        <f t="shared" si="1198"/>
        <v/>
      </c>
      <c r="Z6363" s="4" t="str">
        <f t="shared" si="1199"/>
        <v/>
      </c>
      <c r="AA6363" s="4" t="str">
        <f>IF($V6363="","",IF(Y6363&lt;36,0,IF(AND(36&lt;=Y6363,Y6363&lt;71),VLOOKUP($W6363,日射量と図３!$E$6:$F$34,2,TRUE),IF(AND(71&lt;=Y6363,Y6363&lt;107),VLOOKUP($W6363,日射量と図３!$E$6:$G$34,3,TRUE),IF(AND(107&lt;=Y6363,Y6363&lt;143),VLOOKUP($W6363,日射量と図３!$E$6:$H$34,4,TRUE),VLOOKUP($W6363,日射量と図３!$E$6:$I$34,5,TRUE))))))</f>
        <v/>
      </c>
      <c r="AB6363" s="4" t="str">
        <f>IF($V6363="","",IF(Z6363&lt;36,0,IF(AND(36&lt;=Z6363,Z6363&lt;71),VLOOKUP($W6363,日射量と図３!$E$6:$F$34,2,TRUE),IF(AND(71&lt;=Z6363,Z6363&lt;107),VLOOKUP($W6363,日射量と図３!$E$6:$G$34,3,TRUE),IF(AND(107&lt;=Z6363,Z6363&lt;143),VLOOKUP($W6363,日射量と図３!$E$6:$H$34,4,TRUE),VLOOKUP($W6363,日射量と図３!$E$6:$I$34,5,TRUE))))))</f>
        <v/>
      </c>
      <c r="AC6363" s="382" t="str">
        <f t="shared" si="1203"/>
        <v/>
      </c>
      <c r="AD6363" s="382" t="str">
        <f t="shared" si="1204"/>
        <v/>
      </c>
    </row>
    <row r="6364" spans="11:30">
      <c r="K6364" s="4">
        <f t="shared" si="1200"/>
        <v>2</v>
      </c>
      <c r="L6364" s="34">
        <v>43517</v>
      </c>
      <c r="M6364" s="4">
        <v>266</v>
      </c>
      <c r="N6364" s="4">
        <v>1</v>
      </c>
      <c r="O6364" s="31">
        <v>0</v>
      </c>
      <c r="P6364" s="35">
        <v>3.8099999999999996</v>
      </c>
      <c r="Q6364" s="36">
        <f t="shared" si="1201"/>
        <v>13</v>
      </c>
      <c r="R6364" s="4">
        <f t="shared" si="1202"/>
        <v>9.1900000000000013</v>
      </c>
      <c r="S6364" s="31">
        <f t="shared" si="1205"/>
        <v>0.28591435185185182</v>
      </c>
      <c r="T6364" s="31">
        <f t="shared" si="1206"/>
        <v>0.72222222222222221</v>
      </c>
      <c r="U6364" s="4">
        <f t="shared" si="1207"/>
        <v>0</v>
      </c>
      <c r="V6364" s="4">
        <f t="shared" si="1208"/>
        <v>65.740000000000009</v>
      </c>
      <c r="W6364" s="18">
        <f>IF(V6364="","",VLOOKUP(L6364,日射量と図３!$A$4:$C$368,3,TRUE)*238.85/100)</f>
        <v>33.439</v>
      </c>
      <c r="X6364" s="4">
        <f t="shared" si="1209"/>
        <v>10</v>
      </c>
      <c r="Y6364" s="4">
        <f t="shared" si="1198"/>
        <v>41.099661900000001</v>
      </c>
      <c r="Z6364" s="4">
        <f t="shared" si="1199"/>
        <v>46.330527959999998</v>
      </c>
      <c r="AA6364" s="4">
        <f>IF($V6364="","",IF(Y6364&lt;36,0,IF(AND(36&lt;=Y6364,Y6364&lt;71),VLOOKUP($W6364,日射量と図３!$E$6:$F$34,2,TRUE),IF(AND(71&lt;=Y6364,Y6364&lt;107),VLOOKUP($W6364,日射量と図３!$E$6:$G$34,3,TRUE),IF(AND(107&lt;=Y6364,Y6364&lt;143),VLOOKUP($W6364,日射量と図３!$E$6:$H$34,4,TRUE),VLOOKUP($W6364,日射量と図３!$E$6:$I$34,5,TRUE))))))</f>
        <v>36</v>
      </c>
      <c r="AB6364" s="4">
        <f>IF($V6364="","",IF(Z6364&lt;36,0,IF(AND(36&lt;=Z6364,Z6364&lt;71),VLOOKUP($W6364,日射量と図３!$E$6:$F$34,2,TRUE),IF(AND(71&lt;=Z6364,Z6364&lt;107),VLOOKUP($W6364,日射量と図３!$E$6:$G$34,3,TRUE),IF(AND(107&lt;=Z6364,Z6364&lt;143),VLOOKUP($W6364,日射量と図３!$E$6:$H$34,4,TRUE),VLOOKUP($W6364,日射量と図３!$E$6:$I$34,5,TRUE))))))</f>
        <v>36</v>
      </c>
      <c r="AC6364" s="382">
        <f t="shared" si="1203"/>
        <v>0</v>
      </c>
      <c r="AD6364" s="382">
        <f t="shared" si="1204"/>
        <v>1.5072480000000001</v>
      </c>
    </row>
    <row r="6365" spans="11:30">
      <c r="K6365" s="4">
        <f t="shared" si="1200"/>
        <v>2</v>
      </c>
      <c r="L6365" s="34">
        <v>43517</v>
      </c>
      <c r="M6365" s="4">
        <v>266</v>
      </c>
      <c r="N6365" s="4">
        <v>2</v>
      </c>
      <c r="O6365" s="31">
        <v>4.1666666666666664E-2</v>
      </c>
      <c r="P6365" s="35">
        <v>3.5700000000000003</v>
      </c>
      <c r="Q6365" s="36">
        <f t="shared" si="1201"/>
        <v>13</v>
      </c>
      <c r="R6365" s="4">
        <f t="shared" si="1202"/>
        <v>9.43</v>
      </c>
      <c r="S6365" s="31">
        <f t="shared" si="1205"/>
        <v>0.28591435185185182</v>
      </c>
      <c r="T6365" s="31">
        <f t="shared" si="1206"/>
        <v>0.72222222222222221</v>
      </c>
      <c r="U6365" s="4">
        <f t="shared" si="1207"/>
        <v>0</v>
      </c>
      <c r="V6365" s="4" t="str">
        <f t="shared" si="1208"/>
        <v/>
      </c>
      <c r="W6365" s="18" t="str">
        <f>IF(V6365="","",VLOOKUP(L6365,日射量と図３!$A$4:$C$368,3,TRUE)*238.85/100)</f>
        <v/>
      </c>
      <c r="X6365" s="4" t="str">
        <f t="shared" si="1209"/>
        <v/>
      </c>
      <c r="Y6365" s="4" t="str">
        <f t="shared" si="1198"/>
        <v/>
      </c>
      <c r="Z6365" s="4" t="str">
        <f t="shared" si="1199"/>
        <v/>
      </c>
      <c r="AA6365" s="4" t="str">
        <f>IF($V6365="","",IF(Y6365&lt;36,0,IF(AND(36&lt;=Y6365,Y6365&lt;71),VLOOKUP($W6365,日射量と図３!$E$6:$F$34,2,TRUE),IF(AND(71&lt;=Y6365,Y6365&lt;107),VLOOKUP($W6365,日射量と図３!$E$6:$G$34,3,TRUE),IF(AND(107&lt;=Y6365,Y6365&lt;143),VLOOKUP($W6365,日射量と図３!$E$6:$H$34,4,TRUE),VLOOKUP($W6365,日射量と図３!$E$6:$I$34,5,TRUE))))))</f>
        <v/>
      </c>
      <c r="AB6365" s="4" t="str">
        <f>IF($V6365="","",IF(Z6365&lt;36,0,IF(AND(36&lt;=Z6365,Z6365&lt;71),VLOOKUP($W6365,日射量と図３!$E$6:$F$34,2,TRUE),IF(AND(71&lt;=Z6365,Z6365&lt;107),VLOOKUP($W6365,日射量と図３!$E$6:$G$34,3,TRUE),IF(AND(107&lt;=Z6365,Z6365&lt;143),VLOOKUP($W6365,日射量と図３!$E$6:$H$34,4,TRUE),VLOOKUP($W6365,日射量と図３!$E$6:$I$34,5,TRUE))))))</f>
        <v/>
      </c>
      <c r="AC6365" s="382" t="str">
        <f t="shared" si="1203"/>
        <v/>
      </c>
      <c r="AD6365" s="382" t="str">
        <f t="shared" si="1204"/>
        <v/>
      </c>
    </row>
    <row r="6366" spans="11:30">
      <c r="K6366" s="4">
        <f t="shared" si="1200"/>
        <v>2</v>
      </c>
      <c r="L6366" s="34">
        <v>43517</v>
      </c>
      <c r="M6366" s="4">
        <v>266</v>
      </c>
      <c r="N6366" s="4">
        <v>3</v>
      </c>
      <c r="O6366" s="31">
        <v>8.3333333333333329E-2</v>
      </c>
      <c r="P6366" s="35">
        <v>3.28</v>
      </c>
      <c r="Q6366" s="36">
        <f t="shared" si="1201"/>
        <v>13</v>
      </c>
      <c r="R6366" s="4">
        <f t="shared" si="1202"/>
        <v>9.7200000000000006</v>
      </c>
      <c r="S6366" s="31">
        <f t="shared" si="1205"/>
        <v>0.28591435185185182</v>
      </c>
      <c r="T6366" s="31">
        <f t="shared" si="1206"/>
        <v>0.72222222222222221</v>
      </c>
      <c r="U6366" s="4">
        <f t="shared" si="1207"/>
        <v>0</v>
      </c>
      <c r="V6366" s="4" t="str">
        <f t="shared" si="1208"/>
        <v/>
      </c>
      <c r="W6366" s="18" t="str">
        <f>IF(V6366="","",VLOOKUP(L6366,日射量と図３!$A$4:$C$368,3,TRUE)*238.85/100)</f>
        <v/>
      </c>
      <c r="X6366" s="4" t="str">
        <f t="shared" si="1209"/>
        <v/>
      </c>
      <c r="Y6366" s="4" t="str">
        <f t="shared" si="1198"/>
        <v/>
      </c>
      <c r="Z6366" s="4" t="str">
        <f t="shared" si="1199"/>
        <v/>
      </c>
      <c r="AA6366" s="4" t="str">
        <f>IF($V6366="","",IF(Y6366&lt;36,0,IF(AND(36&lt;=Y6366,Y6366&lt;71),VLOOKUP($W6366,日射量と図３!$E$6:$F$34,2,TRUE),IF(AND(71&lt;=Y6366,Y6366&lt;107),VLOOKUP($W6366,日射量と図３!$E$6:$G$34,3,TRUE),IF(AND(107&lt;=Y6366,Y6366&lt;143),VLOOKUP($W6366,日射量と図３!$E$6:$H$34,4,TRUE),VLOOKUP($W6366,日射量と図３!$E$6:$I$34,5,TRUE))))))</f>
        <v/>
      </c>
      <c r="AB6366" s="4" t="str">
        <f>IF($V6366="","",IF(Z6366&lt;36,0,IF(AND(36&lt;=Z6366,Z6366&lt;71),VLOOKUP($W6366,日射量と図３!$E$6:$F$34,2,TRUE),IF(AND(71&lt;=Z6366,Z6366&lt;107),VLOOKUP($W6366,日射量と図３!$E$6:$G$34,3,TRUE),IF(AND(107&lt;=Z6366,Z6366&lt;143),VLOOKUP($W6366,日射量と図３!$E$6:$H$34,4,TRUE),VLOOKUP($W6366,日射量と図３!$E$6:$I$34,5,TRUE))))))</f>
        <v/>
      </c>
      <c r="AC6366" s="382" t="str">
        <f t="shared" si="1203"/>
        <v/>
      </c>
      <c r="AD6366" s="382" t="str">
        <f t="shared" si="1204"/>
        <v/>
      </c>
    </row>
    <row r="6367" spans="11:30">
      <c r="K6367" s="4">
        <f t="shared" si="1200"/>
        <v>2</v>
      </c>
      <c r="L6367" s="34">
        <v>43517</v>
      </c>
      <c r="M6367" s="4">
        <v>266</v>
      </c>
      <c r="N6367" s="4">
        <v>4</v>
      </c>
      <c r="O6367" s="31">
        <v>0.125</v>
      </c>
      <c r="P6367" s="35">
        <v>3.05</v>
      </c>
      <c r="Q6367" s="36">
        <f t="shared" si="1201"/>
        <v>13</v>
      </c>
      <c r="R6367" s="4">
        <f t="shared" si="1202"/>
        <v>9.9499999999999993</v>
      </c>
      <c r="S6367" s="31">
        <f t="shared" si="1205"/>
        <v>0.28591435185185182</v>
      </c>
      <c r="T6367" s="31">
        <f t="shared" si="1206"/>
        <v>0.72222222222222221</v>
      </c>
      <c r="U6367" s="4">
        <f t="shared" si="1207"/>
        <v>0</v>
      </c>
      <c r="V6367" s="4" t="str">
        <f t="shared" si="1208"/>
        <v/>
      </c>
      <c r="W6367" s="18" t="str">
        <f>IF(V6367="","",VLOOKUP(L6367,日射量と図３!$A$4:$C$368,3,TRUE)*238.85/100)</f>
        <v/>
      </c>
      <c r="X6367" s="4" t="str">
        <f t="shared" si="1209"/>
        <v/>
      </c>
      <c r="Y6367" s="4" t="str">
        <f t="shared" ref="Y6367:Y6430" si="1210">IF(V6367="","",$AH$30*V6367/(($AG$18/$AH$18)*X6367))</f>
        <v/>
      </c>
      <c r="Z6367" s="4" t="str">
        <f t="shared" ref="Z6367:Z6430" si="1211">IF(V6367="","",$AH$30*V6367/(($AG$19/$AH$19)*X6367))</f>
        <v/>
      </c>
      <c r="AA6367" s="4" t="str">
        <f>IF($V6367="","",IF(Y6367&lt;36,0,IF(AND(36&lt;=Y6367,Y6367&lt;71),VLOOKUP($W6367,日射量と図３!$E$6:$F$34,2,TRUE),IF(AND(71&lt;=Y6367,Y6367&lt;107),VLOOKUP($W6367,日射量と図３!$E$6:$G$34,3,TRUE),IF(AND(107&lt;=Y6367,Y6367&lt;143),VLOOKUP($W6367,日射量と図３!$E$6:$H$34,4,TRUE),VLOOKUP($W6367,日射量と図３!$E$6:$I$34,5,TRUE))))))</f>
        <v/>
      </c>
      <c r="AB6367" s="4" t="str">
        <f>IF($V6367="","",IF(Z6367&lt;36,0,IF(AND(36&lt;=Z6367,Z6367&lt;71),VLOOKUP($W6367,日射量と図３!$E$6:$F$34,2,TRUE),IF(AND(71&lt;=Z6367,Z6367&lt;107),VLOOKUP($W6367,日射量と図３!$E$6:$G$34,3,TRUE),IF(AND(107&lt;=Z6367,Z6367&lt;143),VLOOKUP($W6367,日射量と図３!$E$6:$H$34,4,TRUE),VLOOKUP($W6367,日射量と図３!$E$6:$I$34,5,TRUE))))))</f>
        <v/>
      </c>
      <c r="AC6367" s="382" t="str">
        <f t="shared" si="1203"/>
        <v/>
      </c>
      <c r="AD6367" s="382" t="str">
        <f t="shared" si="1204"/>
        <v/>
      </c>
    </row>
    <row r="6368" spans="11:30">
      <c r="K6368" s="4">
        <f t="shared" si="1200"/>
        <v>2</v>
      </c>
      <c r="L6368" s="34">
        <v>43517</v>
      </c>
      <c r="M6368" s="4">
        <v>266</v>
      </c>
      <c r="N6368" s="4">
        <v>5</v>
      </c>
      <c r="O6368" s="31">
        <v>0.16666666666666666</v>
      </c>
      <c r="P6368" s="35">
        <v>2.6899999999999995</v>
      </c>
      <c r="Q6368" s="36">
        <f t="shared" si="1201"/>
        <v>15</v>
      </c>
      <c r="R6368" s="4">
        <f t="shared" si="1202"/>
        <v>12.31</v>
      </c>
      <c r="S6368" s="31">
        <f t="shared" si="1205"/>
        <v>0.28591435185185182</v>
      </c>
      <c r="T6368" s="31">
        <f t="shared" si="1206"/>
        <v>0.72222222222222221</v>
      </c>
      <c r="U6368" s="4">
        <f t="shared" si="1207"/>
        <v>0</v>
      </c>
      <c r="V6368" s="4" t="str">
        <f t="shared" si="1208"/>
        <v/>
      </c>
      <c r="W6368" s="18" t="str">
        <f>IF(V6368="","",VLOOKUP(L6368,日射量と図３!$A$4:$C$368,3,TRUE)*238.85/100)</f>
        <v/>
      </c>
      <c r="X6368" s="4" t="str">
        <f t="shared" si="1209"/>
        <v/>
      </c>
      <c r="Y6368" s="4" t="str">
        <f t="shared" si="1210"/>
        <v/>
      </c>
      <c r="Z6368" s="4" t="str">
        <f t="shared" si="1211"/>
        <v/>
      </c>
      <c r="AA6368" s="4" t="str">
        <f>IF($V6368="","",IF(Y6368&lt;36,0,IF(AND(36&lt;=Y6368,Y6368&lt;71),VLOOKUP($W6368,日射量と図３!$E$6:$F$34,2,TRUE),IF(AND(71&lt;=Y6368,Y6368&lt;107),VLOOKUP($W6368,日射量と図３!$E$6:$G$34,3,TRUE),IF(AND(107&lt;=Y6368,Y6368&lt;143),VLOOKUP($W6368,日射量と図３!$E$6:$H$34,4,TRUE),VLOOKUP($W6368,日射量と図３!$E$6:$I$34,5,TRUE))))))</f>
        <v/>
      </c>
      <c r="AB6368" s="4" t="str">
        <f>IF($V6368="","",IF(Z6368&lt;36,0,IF(AND(36&lt;=Z6368,Z6368&lt;71),VLOOKUP($W6368,日射量と図３!$E$6:$F$34,2,TRUE),IF(AND(71&lt;=Z6368,Z6368&lt;107),VLOOKUP($W6368,日射量と図３!$E$6:$G$34,3,TRUE),IF(AND(107&lt;=Z6368,Z6368&lt;143),VLOOKUP($W6368,日射量と図３!$E$6:$H$34,4,TRUE),VLOOKUP($W6368,日射量と図３!$E$6:$I$34,5,TRUE))))))</f>
        <v/>
      </c>
      <c r="AC6368" s="382" t="str">
        <f t="shared" si="1203"/>
        <v/>
      </c>
      <c r="AD6368" s="382" t="str">
        <f t="shared" si="1204"/>
        <v/>
      </c>
    </row>
    <row r="6369" spans="11:30">
      <c r="K6369" s="4">
        <f t="shared" si="1200"/>
        <v>2</v>
      </c>
      <c r="L6369" s="34">
        <v>43517</v>
      </c>
      <c r="M6369" s="4">
        <v>266</v>
      </c>
      <c r="N6369" s="4">
        <v>6</v>
      </c>
      <c r="O6369" s="31">
        <v>0.20833333333333334</v>
      </c>
      <c r="P6369" s="35">
        <v>2.5200000000000005</v>
      </c>
      <c r="Q6369" s="36">
        <f t="shared" si="1201"/>
        <v>15</v>
      </c>
      <c r="R6369" s="4">
        <f t="shared" si="1202"/>
        <v>12.48</v>
      </c>
      <c r="S6369" s="31">
        <f t="shared" si="1205"/>
        <v>0.28591435185185182</v>
      </c>
      <c r="T6369" s="31">
        <f t="shared" si="1206"/>
        <v>0.72222222222222221</v>
      </c>
      <c r="U6369" s="4">
        <f t="shared" si="1207"/>
        <v>0</v>
      </c>
      <c r="V6369" s="4" t="str">
        <f t="shared" si="1208"/>
        <v/>
      </c>
      <c r="W6369" s="18" t="str">
        <f>IF(V6369="","",VLOOKUP(L6369,日射量と図３!$A$4:$C$368,3,TRUE)*238.85/100)</f>
        <v/>
      </c>
      <c r="X6369" s="4" t="str">
        <f t="shared" si="1209"/>
        <v/>
      </c>
      <c r="Y6369" s="4" t="str">
        <f t="shared" si="1210"/>
        <v/>
      </c>
      <c r="Z6369" s="4" t="str">
        <f t="shared" si="1211"/>
        <v/>
      </c>
      <c r="AA6369" s="4" t="str">
        <f>IF($V6369="","",IF(Y6369&lt;36,0,IF(AND(36&lt;=Y6369,Y6369&lt;71),VLOOKUP($W6369,日射量と図３!$E$6:$F$34,2,TRUE),IF(AND(71&lt;=Y6369,Y6369&lt;107),VLOOKUP($W6369,日射量と図３!$E$6:$G$34,3,TRUE),IF(AND(107&lt;=Y6369,Y6369&lt;143),VLOOKUP($W6369,日射量と図３!$E$6:$H$34,4,TRUE),VLOOKUP($W6369,日射量と図３!$E$6:$I$34,5,TRUE))))))</f>
        <v/>
      </c>
      <c r="AB6369" s="4" t="str">
        <f>IF($V6369="","",IF(Z6369&lt;36,0,IF(AND(36&lt;=Z6369,Z6369&lt;71),VLOOKUP($W6369,日射量と図３!$E$6:$F$34,2,TRUE),IF(AND(71&lt;=Z6369,Z6369&lt;107),VLOOKUP($W6369,日射量と図３!$E$6:$G$34,3,TRUE),IF(AND(107&lt;=Z6369,Z6369&lt;143),VLOOKUP($W6369,日射量と図３!$E$6:$H$34,4,TRUE),VLOOKUP($W6369,日射量と図３!$E$6:$I$34,5,TRUE))))))</f>
        <v/>
      </c>
      <c r="AC6369" s="382" t="str">
        <f t="shared" si="1203"/>
        <v/>
      </c>
      <c r="AD6369" s="382" t="str">
        <f t="shared" si="1204"/>
        <v/>
      </c>
    </row>
    <row r="6370" spans="11:30">
      <c r="K6370" s="4">
        <f t="shared" si="1200"/>
        <v>2</v>
      </c>
      <c r="L6370" s="34">
        <v>43517</v>
      </c>
      <c r="M6370" s="4">
        <v>266</v>
      </c>
      <c r="N6370" s="4">
        <v>7</v>
      </c>
      <c r="O6370" s="31">
        <v>0.25</v>
      </c>
      <c r="P6370" s="35">
        <v>2.2799999999999998</v>
      </c>
      <c r="Q6370" s="36">
        <f t="shared" si="1201"/>
        <v>15</v>
      </c>
      <c r="R6370" s="4">
        <f t="shared" si="1202"/>
        <v>12.72</v>
      </c>
      <c r="S6370" s="31">
        <f t="shared" si="1205"/>
        <v>0.28591435185185182</v>
      </c>
      <c r="T6370" s="31">
        <f t="shared" si="1206"/>
        <v>0.72222222222222221</v>
      </c>
      <c r="U6370" s="4">
        <f t="shared" si="1207"/>
        <v>0</v>
      </c>
      <c r="V6370" s="4" t="str">
        <f t="shared" si="1208"/>
        <v/>
      </c>
      <c r="W6370" s="18" t="str">
        <f>IF(V6370="","",VLOOKUP(L6370,日射量と図３!$A$4:$C$368,3,TRUE)*238.85/100)</f>
        <v/>
      </c>
      <c r="X6370" s="4" t="str">
        <f t="shared" si="1209"/>
        <v/>
      </c>
      <c r="Y6370" s="4" t="str">
        <f t="shared" si="1210"/>
        <v/>
      </c>
      <c r="Z6370" s="4" t="str">
        <f t="shared" si="1211"/>
        <v/>
      </c>
      <c r="AA6370" s="4" t="str">
        <f>IF($V6370="","",IF(Y6370&lt;36,0,IF(AND(36&lt;=Y6370,Y6370&lt;71),VLOOKUP($W6370,日射量と図３!$E$6:$F$34,2,TRUE),IF(AND(71&lt;=Y6370,Y6370&lt;107),VLOOKUP($W6370,日射量と図３!$E$6:$G$34,3,TRUE),IF(AND(107&lt;=Y6370,Y6370&lt;143),VLOOKUP($W6370,日射量と図３!$E$6:$H$34,4,TRUE),VLOOKUP($W6370,日射量と図３!$E$6:$I$34,5,TRUE))))))</f>
        <v/>
      </c>
      <c r="AB6370" s="4" t="str">
        <f>IF($V6370="","",IF(Z6370&lt;36,0,IF(AND(36&lt;=Z6370,Z6370&lt;71),VLOOKUP($W6370,日射量と図３!$E$6:$F$34,2,TRUE),IF(AND(71&lt;=Z6370,Z6370&lt;107),VLOOKUP($W6370,日射量と図３!$E$6:$G$34,3,TRUE),IF(AND(107&lt;=Z6370,Z6370&lt;143),VLOOKUP($W6370,日射量と図３!$E$6:$H$34,4,TRUE),VLOOKUP($W6370,日射量と図３!$E$6:$I$34,5,TRUE))))))</f>
        <v/>
      </c>
      <c r="AC6370" s="382" t="str">
        <f t="shared" si="1203"/>
        <v/>
      </c>
      <c r="AD6370" s="382" t="str">
        <f t="shared" si="1204"/>
        <v/>
      </c>
    </row>
    <row r="6371" spans="11:30">
      <c r="K6371" s="4">
        <f t="shared" si="1200"/>
        <v>2</v>
      </c>
      <c r="L6371" s="34">
        <v>43517</v>
      </c>
      <c r="M6371" s="4">
        <v>266</v>
      </c>
      <c r="N6371" s="4">
        <v>8</v>
      </c>
      <c r="O6371" s="31">
        <v>0.29166666666666669</v>
      </c>
      <c r="P6371" s="35">
        <v>2.3699999999999997</v>
      </c>
      <c r="Q6371" s="36">
        <f t="shared" si="1201"/>
        <v>12</v>
      </c>
      <c r="R6371" s="4">
        <f t="shared" si="1202"/>
        <v>9.6300000000000008</v>
      </c>
      <c r="S6371" s="31">
        <f t="shared" si="1205"/>
        <v>0.28591435185185182</v>
      </c>
      <c r="T6371" s="31">
        <f t="shared" si="1206"/>
        <v>0.72222222222222221</v>
      </c>
      <c r="U6371" s="4">
        <f t="shared" si="1207"/>
        <v>9.6300000000000008</v>
      </c>
      <c r="V6371" s="4" t="str">
        <f t="shared" si="1208"/>
        <v/>
      </c>
      <c r="W6371" s="18" t="str">
        <f>IF(V6371="","",VLOOKUP(L6371,日射量と図３!$A$4:$C$368,3,TRUE)*238.85/100)</f>
        <v/>
      </c>
      <c r="X6371" s="4" t="str">
        <f t="shared" si="1209"/>
        <v/>
      </c>
      <c r="Y6371" s="4" t="str">
        <f t="shared" si="1210"/>
        <v/>
      </c>
      <c r="Z6371" s="4" t="str">
        <f t="shared" si="1211"/>
        <v/>
      </c>
      <c r="AA6371" s="4" t="str">
        <f>IF($V6371="","",IF(Y6371&lt;36,0,IF(AND(36&lt;=Y6371,Y6371&lt;71),VLOOKUP($W6371,日射量と図３!$E$6:$F$34,2,TRUE),IF(AND(71&lt;=Y6371,Y6371&lt;107),VLOOKUP($W6371,日射量と図３!$E$6:$G$34,3,TRUE),IF(AND(107&lt;=Y6371,Y6371&lt;143),VLOOKUP($W6371,日射量と図３!$E$6:$H$34,4,TRUE),VLOOKUP($W6371,日射量と図３!$E$6:$I$34,5,TRUE))))))</f>
        <v/>
      </c>
      <c r="AB6371" s="4" t="str">
        <f>IF($V6371="","",IF(Z6371&lt;36,0,IF(AND(36&lt;=Z6371,Z6371&lt;71),VLOOKUP($W6371,日射量と図３!$E$6:$F$34,2,TRUE),IF(AND(71&lt;=Z6371,Z6371&lt;107),VLOOKUP($W6371,日射量と図３!$E$6:$G$34,3,TRUE),IF(AND(107&lt;=Z6371,Z6371&lt;143),VLOOKUP($W6371,日射量と図３!$E$6:$H$34,4,TRUE),VLOOKUP($W6371,日射量と図３!$E$6:$I$34,5,TRUE))))))</f>
        <v/>
      </c>
      <c r="AC6371" s="382" t="str">
        <f t="shared" si="1203"/>
        <v/>
      </c>
      <c r="AD6371" s="382" t="str">
        <f t="shared" si="1204"/>
        <v/>
      </c>
    </row>
    <row r="6372" spans="11:30">
      <c r="K6372" s="4">
        <f t="shared" si="1200"/>
        <v>2</v>
      </c>
      <c r="L6372" s="34">
        <v>43517</v>
      </c>
      <c r="M6372" s="4">
        <v>266</v>
      </c>
      <c r="N6372" s="4">
        <v>9</v>
      </c>
      <c r="O6372" s="31">
        <v>0.33333333333333331</v>
      </c>
      <c r="P6372" s="35">
        <v>3.45</v>
      </c>
      <c r="Q6372" s="36">
        <f t="shared" si="1201"/>
        <v>12</v>
      </c>
      <c r="R6372" s="4">
        <f t="shared" si="1202"/>
        <v>8.5500000000000007</v>
      </c>
      <c r="S6372" s="31">
        <f t="shared" si="1205"/>
        <v>0.28591435185185182</v>
      </c>
      <c r="T6372" s="31">
        <f t="shared" si="1206"/>
        <v>0.72222222222222221</v>
      </c>
      <c r="U6372" s="4">
        <f t="shared" si="1207"/>
        <v>8.5500000000000007</v>
      </c>
      <c r="V6372" s="4" t="str">
        <f t="shared" si="1208"/>
        <v/>
      </c>
      <c r="W6372" s="18" t="str">
        <f>IF(V6372="","",VLOOKUP(L6372,日射量と図３!$A$4:$C$368,3,TRUE)*238.85/100)</f>
        <v/>
      </c>
      <c r="X6372" s="4" t="str">
        <f t="shared" si="1209"/>
        <v/>
      </c>
      <c r="Y6372" s="4" t="str">
        <f t="shared" si="1210"/>
        <v/>
      </c>
      <c r="Z6372" s="4" t="str">
        <f t="shared" si="1211"/>
        <v/>
      </c>
      <c r="AA6372" s="4" t="str">
        <f>IF($V6372="","",IF(Y6372&lt;36,0,IF(AND(36&lt;=Y6372,Y6372&lt;71),VLOOKUP($W6372,日射量と図３!$E$6:$F$34,2,TRUE),IF(AND(71&lt;=Y6372,Y6372&lt;107),VLOOKUP($W6372,日射量と図３!$E$6:$G$34,3,TRUE),IF(AND(107&lt;=Y6372,Y6372&lt;143),VLOOKUP($W6372,日射量と図３!$E$6:$H$34,4,TRUE),VLOOKUP($W6372,日射量と図３!$E$6:$I$34,5,TRUE))))))</f>
        <v/>
      </c>
      <c r="AB6372" s="4" t="str">
        <f>IF($V6372="","",IF(Z6372&lt;36,0,IF(AND(36&lt;=Z6372,Z6372&lt;71),VLOOKUP($W6372,日射量と図３!$E$6:$F$34,2,TRUE),IF(AND(71&lt;=Z6372,Z6372&lt;107),VLOOKUP($W6372,日射量と図３!$E$6:$G$34,3,TRUE),IF(AND(107&lt;=Z6372,Z6372&lt;143),VLOOKUP($W6372,日射量と図３!$E$6:$H$34,4,TRUE),VLOOKUP($W6372,日射量と図３!$E$6:$I$34,5,TRUE))))))</f>
        <v/>
      </c>
      <c r="AC6372" s="382" t="str">
        <f t="shared" si="1203"/>
        <v/>
      </c>
      <c r="AD6372" s="382" t="str">
        <f t="shared" si="1204"/>
        <v/>
      </c>
    </row>
    <row r="6373" spans="11:30">
      <c r="K6373" s="4">
        <f t="shared" si="1200"/>
        <v>2</v>
      </c>
      <c r="L6373" s="34">
        <v>43517</v>
      </c>
      <c r="M6373" s="4">
        <v>266</v>
      </c>
      <c r="N6373" s="4">
        <v>10</v>
      </c>
      <c r="O6373" s="31">
        <v>0.375</v>
      </c>
      <c r="P6373" s="35">
        <v>5.1899999999999995</v>
      </c>
      <c r="Q6373" s="36">
        <f t="shared" si="1201"/>
        <v>12</v>
      </c>
      <c r="R6373" s="4">
        <f t="shared" si="1202"/>
        <v>6.8100000000000005</v>
      </c>
      <c r="S6373" s="31">
        <f t="shared" si="1205"/>
        <v>0.28591435185185182</v>
      </c>
      <c r="T6373" s="31">
        <f t="shared" si="1206"/>
        <v>0.72222222222222221</v>
      </c>
      <c r="U6373" s="4">
        <f t="shared" si="1207"/>
        <v>6.8100000000000005</v>
      </c>
      <c r="V6373" s="4" t="str">
        <f t="shared" si="1208"/>
        <v/>
      </c>
      <c r="W6373" s="18" t="str">
        <f>IF(V6373="","",VLOOKUP(L6373,日射量と図３!$A$4:$C$368,3,TRUE)*238.85/100)</f>
        <v/>
      </c>
      <c r="X6373" s="4" t="str">
        <f t="shared" si="1209"/>
        <v/>
      </c>
      <c r="Y6373" s="4" t="str">
        <f t="shared" si="1210"/>
        <v/>
      </c>
      <c r="Z6373" s="4" t="str">
        <f t="shared" si="1211"/>
        <v/>
      </c>
      <c r="AA6373" s="4" t="str">
        <f>IF($V6373="","",IF(Y6373&lt;36,0,IF(AND(36&lt;=Y6373,Y6373&lt;71),VLOOKUP($W6373,日射量と図３!$E$6:$F$34,2,TRUE),IF(AND(71&lt;=Y6373,Y6373&lt;107),VLOOKUP($W6373,日射量と図３!$E$6:$G$34,3,TRUE),IF(AND(107&lt;=Y6373,Y6373&lt;143),VLOOKUP($W6373,日射量と図３!$E$6:$H$34,4,TRUE),VLOOKUP($W6373,日射量と図３!$E$6:$I$34,5,TRUE))))))</f>
        <v/>
      </c>
      <c r="AB6373" s="4" t="str">
        <f>IF($V6373="","",IF(Z6373&lt;36,0,IF(AND(36&lt;=Z6373,Z6373&lt;71),VLOOKUP($W6373,日射量と図３!$E$6:$F$34,2,TRUE),IF(AND(71&lt;=Z6373,Z6373&lt;107),VLOOKUP($W6373,日射量と図３!$E$6:$G$34,3,TRUE),IF(AND(107&lt;=Z6373,Z6373&lt;143),VLOOKUP($W6373,日射量と図３!$E$6:$H$34,4,TRUE),VLOOKUP($W6373,日射量と図３!$E$6:$I$34,5,TRUE))))))</f>
        <v/>
      </c>
      <c r="AC6373" s="382" t="str">
        <f t="shared" si="1203"/>
        <v/>
      </c>
      <c r="AD6373" s="382" t="str">
        <f t="shared" si="1204"/>
        <v/>
      </c>
    </row>
    <row r="6374" spans="11:30">
      <c r="K6374" s="4">
        <f t="shared" si="1200"/>
        <v>2</v>
      </c>
      <c r="L6374" s="34">
        <v>43517</v>
      </c>
      <c r="M6374" s="4">
        <v>266</v>
      </c>
      <c r="N6374" s="4">
        <v>11</v>
      </c>
      <c r="O6374" s="31">
        <v>0.41666666666666669</v>
      </c>
      <c r="P6374" s="35">
        <v>6.68</v>
      </c>
      <c r="Q6374" s="36">
        <f t="shared" si="1201"/>
        <v>12</v>
      </c>
      <c r="R6374" s="4">
        <f t="shared" si="1202"/>
        <v>5.32</v>
      </c>
      <c r="S6374" s="31">
        <f t="shared" si="1205"/>
        <v>0.28591435185185182</v>
      </c>
      <c r="T6374" s="31">
        <f t="shared" si="1206"/>
        <v>0.72222222222222221</v>
      </c>
      <c r="U6374" s="4">
        <f t="shared" si="1207"/>
        <v>5.32</v>
      </c>
      <c r="V6374" s="4" t="str">
        <f t="shared" si="1208"/>
        <v/>
      </c>
      <c r="W6374" s="18" t="str">
        <f>IF(V6374="","",VLOOKUP(L6374,日射量と図３!$A$4:$C$368,3,TRUE)*238.85/100)</f>
        <v/>
      </c>
      <c r="X6374" s="4" t="str">
        <f t="shared" si="1209"/>
        <v/>
      </c>
      <c r="Y6374" s="4" t="str">
        <f t="shared" si="1210"/>
        <v/>
      </c>
      <c r="Z6374" s="4" t="str">
        <f t="shared" si="1211"/>
        <v/>
      </c>
      <c r="AA6374" s="4" t="str">
        <f>IF($V6374="","",IF(Y6374&lt;36,0,IF(AND(36&lt;=Y6374,Y6374&lt;71),VLOOKUP($W6374,日射量と図３!$E$6:$F$34,2,TRUE),IF(AND(71&lt;=Y6374,Y6374&lt;107),VLOOKUP($W6374,日射量と図３!$E$6:$G$34,3,TRUE),IF(AND(107&lt;=Y6374,Y6374&lt;143),VLOOKUP($W6374,日射量と図３!$E$6:$H$34,4,TRUE),VLOOKUP($W6374,日射量と図３!$E$6:$I$34,5,TRUE))))))</f>
        <v/>
      </c>
      <c r="AB6374" s="4" t="str">
        <f>IF($V6374="","",IF(Z6374&lt;36,0,IF(AND(36&lt;=Z6374,Z6374&lt;71),VLOOKUP($W6374,日射量と図３!$E$6:$F$34,2,TRUE),IF(AND(71&lt;=Z6374,Z6374&lt;107),VLOOKUP($W6374,日射量と図３!$E$6:$G$34,3,TRUE),IF(AND(107&lt;=Z6374,Z6374&lt;143),VLOOKUP($W6374,日射量と図３!$E$6:$H$34,4,TRUE),VLOOKUP($W6374,日射量と図３!$E$6:$I$34,5,TRUE))))))</f>
        <v/>
      </c>
      <c r="AC6374" s="382" t="str">
        <f t="shared" si="1203"/>
        <v/>
      </c>
      <c r="AD6374" s="382" t="str">
        <f t="shared" si="1204"/>
        <v/>
      </c>
    </row>
    <row r="6375" spans="11:30">
      <c r="K6375" s="4">
        <f t="shared" si="1200"/>
        <v>2</v>
      </c>
      <c r="L6375" s="34">
        <v>43517</v>
      </c>
      <c r="M6375" s="4">
        <v>266</v>
      </c>
      <c r="N6375" s="4">
        <v>12</v>
      </c>
      <c r="O6375" s="31">
        <v>0.45833333333333331</v>
      </c>
      <c r="P6375" s="35">
        <v>7.43</v>
      </c>
      <c r="Q6375" s="36">
        <f t="shared" si="1201"/>
        <v>12</v>
      </c>
      <c r="R6375" s="4">
        <f t="shared" si="1202"/>
        <v>4.57</v>
      </c>
      <c r="S6375" s="31">
        <f t="shared" si="1205"/>
        <v>0.28591435185185182</v>
      </c>
      <c r="T6375" s="31">
        <f t="shared" si="1206"/>
        <v>0.72222222222222221</v>
      </c>
      <c r="U6375" s="4">
        <f t="shared" si="1207"/>
        <v>4.57</v>
      </c>
      <c r="V6375" s="4" t="str">
        <f t="shared" si="1208"/>
        <v/>
      </c>
      <c r="W6375" s="18" t="str">
        <f>IF(V6375="","",VLOOKUP(L6375,日射量と図３!$A$4:$C$368,3,TRUE)*238.85/100)</f>
        <v/>
      </c>
      <c r="X6375" s="4" t="str">
        <f t="shared" si="1209"/>
        <v/>
      </c>
      <c r="Y6375" s="4" t="str">
        <f t="shared" si="1210"/>
        <v/>
      </c>
      <c r="Z6375" s="4" t="str">
        <f t="shared" si="1211"/>
        <v/>
      </c>
      <c r="AA6375" s="4" t="str">
        <f>IF($V6375="","",IF(Y6375&lt;36,0,IF(AND(36&lt;=Y6375,Y6375&lt;71),VLOOKUP($W6375,日射量と図３!$E$6:$F$34,2,TRUE),IF(AND(71&lt;=Y6375,Y6375&lt;107),VLOOKUP($W6375,日射量と図３!$E$6:$G$34,3,TRUE),IF(AND(107&lt;=Y6375,Y6375&lt;143),VLOOKUP($W6375,日射量と図３!$E$6:$H$34,4,TRUE),VLOOKUP($W6375,日射量と図３!$E$6:$I$34,5,TRUE))))))</f>
        <v/>
      </c>
      <c r="AB6375" s="4" t="str">
        <f>IF($V6375="","",IF(Z6375&lt;36,0,IF(AND(36&lt;=Z6375,Z6375&lt;71),VLOOKUP($W6375,日射量と図３!$E$6:$F$34,2,TRUE),IF(AND(71&lt;=Z6375,Z6375&lt;107),VLOOKUP($W6375,日射量と図３!$E$6:$G$34,3,TRUE),IF(AND(107&lt;=Z6375,Z6375&lt;143),VLOOKUP($W6375,日射量と図３!$E$6:$H$34,4,TRUE),VLOOKUP($W6375,日射量と図３!$E$6:$I$34,5,TRUE))))))</f>
        <v/>
      </c>
      <c r="AC6375" s="382" t="str">
        <f t="shared" si="1203"/>
        <v/>
      </c>
      <c r="AD6375" s="382" t="str">
        <f t="shared" si="1204"/>
        <v/>
      </c>
    </row>
    <row r="6376" spans="11:30">
      <c r="K6376" s="4">
        <f t="shared" si="1200"/>
        <v>2</v>
      </c>
      <c r="L6376" s="34">
        <v>43517</v>
      </c>
      <c r="M6376" s="4">
        <v>266</v>
      </c>
      <c r="N6376" s="4">
        <v>13</v>
      </c>
      <c r="O6376" s="31">
        <v>0.5</v>
      </c>
      <c r="P6376" s="35">
        <v>8.66</v>
      </c>
      <c r="Q6376" s="36">
        <f t="shared" si="1201"/>
        <v>12</v>
      </c>
      <c r="R6376" s="4">
        <f t="shared" si="1202"/>
        <v>3.34</v>
      </c>
      <c r="S6376" s="31">
        <f t="shared" si="1205"/>
        <v>0.28591435185185182</v>
      </c>
      <c r="T6376" s="31">
        <f t="shared" si="1206"/>
        <v>0.72222222222222221</v>
      </c>
      <c r="U6376" s="4">
        <f t="shared" si="1207"/>
        <v>3.34</v>
      </c>
      <c r="V6376" s="4" t="str">
        <f t="shared" si="1208"/>
        <v/>
      </c>
      <c r="W6376" s="18" t="str">
        <f>IF(V6376="","",VLOOKUP(L6376,日射量と図３!$A$4:$C$368,3,TRUE)*238.85/100)</f>
        <v/>
      </c>
      <c r="X6376" s="4" t="str">
        <f t="shared" si="1209"/>
        <v/>
      </c>
      <c r="Y6376" s="4" t="str">
        <f t="shared" si="1210"/>
        <v/>
      </c>
      <c r="Z6376" s="4" t="str">
        <f t="shared" si="1211"/>
        <v/>
      </c>
      <c r="AA6376" s="4" t="str">
        <f>IF($V6376="","",IF(Y6376&lt;36,0,IF(AND(36&lt;=Y6376,Y6376&lt;71),VLOOKUP($W6376,日射量と図３!$E$6:$F$34,2,TRUE),IF(AND(71&lt;=Y6376,Y6376&lt;107),VLOOKUP($W6376,日射量と図３!$E$6:$G$34,3,TRUE),IF(AND(107&lt;=Y6376,Y6376&lt;143),VLOOKUP($W6376,日射量と図３!$E$6:$H$34,4,TRUE),VLOOKUP($W6376,日射量と図３!$E$6:$I$34,5,TRUE))))))</f>
        <v/>
      </c>
      <c r="AB6376" s="4" t="str">
        <f>IF($V6376="","",IF(Z6376&lt;36,0,IF(AND(36&lt;=Z6376,Z6376&lt;71),VLOOKUP($W6376,日射量と図３!$E$6:$F$34,2,TRUE),IF(AND(71&lt;=Z6376,Z6376&lt;107),VLOOKUP($W6376,日射量と図３!$E$6:$G$34,3,TRUE),IF(AND(107&lt;=Z6376,Z6376&lt;143),VLOOKUP($W6376,日射量と図３!$E$6:$H$34,4,TRUE),VLOOKUP($W6376,日射量と図３!$E$6:$I$34,5,TRUE))))))</f>
        <v/>
      </c>
      <c r="AC6376" s="382" t="str">
        <f t="shared" si="1203"/>
        <v/>
      </c>
      <c r="AD6376" s="382" t="str">
        <f t="shared" si="1204"/>
        <v/>
      </c>
    </row>
    <row r="6377" spans="11:30">
      <c r="K6377" s="4">
        <f t="shared" si="1200"/>
        <v>2</v>
      </c>
      <c r="L6377" s="34">
        <v>43517</v>
      </c>
      <c r="M6377" s="4">
        <v>266</v>
      </c>
      <c r="N6377" s="4">
        <v>14</v>
      </c>
      <c r="O6377" s="31">
        <v>0.54166666666666663</v>
      </c>
      <c r="P6377" s="35">
        <v>8.879999999999999</v>
      </c>
      <c r="Q6377" s="36">
        <f t="shared" si="1201"/>
        <v>12</v>
      </c>
      <c r="R6377" s="4">
        <f t="shared" si="1202"/>
        <v>3.120000000000001</v>
      </c>
      <c r="S6377" s="31">
        <f t="shared" si="1205"/>
        <v>0.28591435185185182</v>
      </c>
      <c r="T6377" s="31">
        <f t="shared" si="1206"/>
        <v>0.72222222222222221</v>
      </c>
      <c r="U6377" s="4">
        <f t="shared" si="1207"/>
        <v>3.120000000000001</v>
      </c>
      <c r="V6377" s="4" t="str">
        <f t="shared" si="1208"/>
        <v/>
      </c>
      <c r="W6377" s="18" t="str">
        <f>IF(V6377="","",VLOOKUP(L6377,日射量と図３!$A$4:$C$368,3,TRUE)*238.85/100)</f>
        <v/>
      </c>
      <c r="X6377" s="4" t="str">
        <f t="shared" si="1209"/>
        <v/>
      </c>
      <c r="Y6377" s="4" t="str">
        <f t="shared" si="1210"/>
        <v/>
      </c>
      <c r="Z6377" s="4" t="str">
        <f t="shared" si="1211"/>
        <v/>
      </c>
      <c r="AA6377" s="4" t="str">
        <f>IF($V6377="","",IF(Y6377&lt;36,0,IF(AND(36&lt;=Y6377,Y6377&lt;71),VLOOKUP($W6377,日射量と図３!$E$6:$F$34,2,TRUE),IF(AND(71&lt;=Y6377,Y6377&lt;107),VLOOKUP($W6377,日射量と図３!$E$6:$G$34,3,TRUE),IF(AND(107&lt;=Y6377,Y6377&lt;143),VLOOKUP($W6377,日射量と図３!$E$6:$H$34,4,TRUE),VLOOKUP($W6377,日射量と図３!$E$6:$I$34,5,TRUE))))))</f>
        <v/>
      </c>
      <c r="AB6377" s="4" t="str">
        <f>IF($V6377="","",IF(Z6377&lt;36,0,IF(AND(36&lt;=Z6377,Z6377&lt;71),VLOOKUP($W6377,日射量と図３!$E$6:$F$34,2,TRUE),IF(AND(71&lt;=Z6377,Z6377&lt;107),VLOOKUP($W6377,日射量と図３!$E$6:$G$34,3,TRUE),IF(AND(107&lt;=Z6377,Z6377&lt;143),VLOOKUP($W6377,日射量と図３!$E$6:$H$34,4,TRUE),VLOOKUP($W6377,日射量と図３!$E$6:$I$34,5,TRUE))))))</f>
        <v/>
      </c>
      <c r="AC6377" s="382" t="str">
        <f t="shared" si="1203"/>
        <v/>
      </c>
      <c r="AD6377" s="382" t="str">
        <f t="shared" si="1204"/>
        <v/>
      </c>
    </row>
    <row r="6378" spans="11:30">
      <c r="K6378" s="4">
        <f t="shared" si="1200"/>
        <v>2</v>
      </c>
      <c r="L6378" s="34">
        <v>43517</v>
      </c>
      <c r="M6378" s="4">
        <v>266</v>
      </c>
      <c r="N6378" s="4">
        <v>15</v>
      </c>
      <c r="O6378" s="31">
        <v>0.58333333333333337</v>
      </c>
      <c r="P6378" s="35">
        <v>9.2999999999999989</v>
      </c>
      <c r="Q6378" s="36">
        <f t="shared" si="1201"/>
        <v>12</v>
      </c>
      <c r="R6378" s="4">
        <f t="shared" si="1202"/>
        <v>2.7000000000000011</v>
      </c>
      <c r="S6378" s="31">
        <f t="shared" si="1205"/>
        <v>0.28591435185185182</v>
      </c>
      <c r="T6378" s="31">
        <f t="shared" si="1206"/>
        <v>0.72222222222222221</v>
      </c>
      <c r="U6378" s="4">
        <f t="shared" si="1207"/>
        <v>2.7000000000000011</v>
      </c>
      <c r="V6378" s="4" t="str">
        <f t="shared" si="1208"/>
        <v/>
      </c>
      <c r="W6378" s="18" t="str">
        <f>IF(V6378="","",VLOOKUP(L6378,日射量と図３!$A$4:$C$368,3,TRUE)*238.85/100)</f>
        <v/>
      </c>
      <c r="X6378" s="4" t="str">
        <f t="shared" si="1209"/>
        <v/>
      </c>
      <c r="Y6378" s="4" t="str">
        <f t="shared" si="1210"/>
        <v/>
      </c>
      <c r="Z6378" s="4" t="str">
        <f t="shared" si="1211"/>
        <v/>
      </c>
      <c r="AA6378" s="4" t="str">
        <f>IF($V6378="","",IF(Y6378&lt;36,0,IF(AND(36&lt;=Y6378,Y6378&lt;71),VLOOKUP($W6378,日射量と図３!$E$6:$F$34,2,TRUE),IF(AND(71&lt;=Y6378,Y6378&lt;107),VLOOKUP($W6378,日射量と図３!$E$6:$G$34,3,TRUE),IF(AND(107&lt;=Y6378,Y6378&lt;143),VLOOKUP($W6378,日射量と図３!$E$6:$H$34,4,TRUE),VLOOKUP($W6378,日射量と図３!$E$6:$I$34,5,TRUE))))))</f>
        <v/>
      </c>
      <c r="AB6378" s="4" t="str">
        <f>IF($V6378="","",IF(Z6378&lt;36,0,IF(AND(36&lt;=Z6378,Z6378&lt;71),VLOOKUP($W6378,日射量と図３!$E$6:$F$34,2,TRUE),IF(AND(71&lt;=Z6378,Z6378&lt;107),VLOOKUP($W6378,日射量と図３!$E$6:$G$34,3,TRUE),IF(AND(107&lt;=Z6378,Z6378&lt;143),VLOOKUP($W6378,日射量と図３!$E$6:$H$34,4,TRUE),VLOOKUP($W6378,日射量と図３!$E$6:$I$34,5,TRUE))))))</f>
        <v/>
      </c>
      <c r="AC6378" s="382" t="str">
        <f t="shared" si="1203"/>
        <v/>
      </c>
      <c r="AD6378" s="382" t="str">
        <f t="shared" si="1204"/>
        <v/>
      </c>
    </row>
    <row r="6379" spans="11:30">
      <c r="K6379" s="4">
        <f t="shared" si="1200"/>
        <v>2</v>
      </c>
      <c r="L6379" s="34">
        <v>43517</v>
      </c>
      <c r="M6379" s="4">
        <v>266</v>
      </c>
      <c r="N6379" s="4">
        <v>16</v>
      </c>
      <c r="O6379" s="31">
        <v>0.625</v>
      </c>
      <c r="P6379" s="35">
        <v>9.5499999999999989</v>
      </c>
      <c r="Q6379" s="36">
        <f t="shared" si="1201"/>
        <v>16</v>
      </c>
      <c r="R6379" s="4">
        <f t="shared" si="1202"/>
        <v>6.4500000000000011</v>
      </c>
      <c r="S6379" s="31">
        <f t="shared" si="1205"/>
        <v>0.28591435185185182</v>
      </c>
      <c r="T6379" s="31">
        <f t="shared" si="1206"/>
        <v>0.72222222222222221</v>
      </c>
      <c r="U6379" s="4">
        <f t="shared" si="1207"/>
        <v>6.4500000000000011</v>
      </c>
      <c r="V6379" s="4" t="str">
        <f t="shared" si="1208"/>
        <v/>
      </c>
      <c r="W6379" s="18" t="str">
        <f>IF(V6379="","",VLOOKUP(L6379,日射量と図３!$A$4:$C$368,3,TRUE)*238.85/100)</f>
        <v/>
      </c>
      <c r="X6379" s="4" t="str">
        <f t="shared" si="1209"/>
        <v/>
      </c>
      <c r="Y6379" s="4" t="str">
        <f t="shared" si="1210"/>
        <v/>
      </c>
      <c r="Z6379" s="4" t="str">
        <f t="shared" si="1211"/>
        <v/>
      </c>
      <c r="AA6379" s="4" t="str">
        <f>IF($V6379="","",IF(Y6379&lt;36,0,IF(AND(36&lt;=Y6379,Y6379&lt;71),VLOOKUP($W6379,日射量と図３!$E$6:$F$34,2,TRUE),IF(AND(71&lt;=Y6379,Y6379&lt;107),VLOOKUP($W6379,日射量と図３!$E$6:$G$34,3,TRUE),IF(AND(107&lt;=Y6379,Y6379&lt;143),VLOOKUP($W6379,日射量と図３!$E$6:$H$34,4,TRUE),VLOOKUP($W6379,日射量と図３!$E$6:$I$34,5,TRUE))))))</f>
        <v/>
      </c>
      <c r="AB6379" s="4" t="str">
        <f>IF($V6379="","",IF(Z6379&lt;36,0,IF(AND(36&lt;=Z6379,Z6379&lt;71),VLOOKUP($W6379,日射量と図３!$E$6:$F$34,2,TRUE),IF(AND(71&lt;=Z6379,Z6379&lt;107),VLOOKUP($W6379,日射量と図３!$E$6:$G$34,3,TRUE),IF(AND(107&lt;=Z6379,Z6379&lt;143),VLOOKUP($W6379,日射量と図３!$E$6:$H$34,4,TRUE),VLOOKUP($W6379,日射量と図３!$E$6:$I$34,5,TRUE))))))</f>
        <v/>
      </c>
      <c r="AC6379" s="382" t="str">
        <f t="shared" si="1203"/>
        <v/>
      </c>
      <c r="AD6379" s="382" t="str">
        <f t="shared" si="1204"/>
        <v/>
      </c>
    </row>
    <row r="6380" spans="11:30">
      <c r="K6380" s="4">
        <f t="shared" si="1200"/>
        <v>2</v>
      </c>
      <c r="L6380" s="34">
        <v>43517</v>
      </c>
      <c r="M6380" s="4">
        <v>266</v>
      </c>
      <c r="N6380" s="4">
        <v>17</v>
      </c>
      <c r="O6380" s="31">
        <v>0.66666666666666663</v>
      </c>
      <c r="P6380" s="35">
        <v>8.8699999999999992</v>
      </c>
      <c r="Q6380" s="36">
        <f t="shared" si="1201"/>
        <v>16</v>
      </c>
      <c r="R6380" s="4">
        <f t="shared" si="1202"/>
        <v>7.1300000000000008</v>
      </c>
      <c r="S6380" s="31">
        <f t="shared" si="1205"/>
        <v>0.28591435185185182</v>
      </c>
      <c r="T6380" s="31">
        <f t="shared" si="1206"/>
        <v>0.72222222222222221</v>
      </c>
      <c r="U6380" s="4">
        <f t="shared" si="1207"/>
        <v>7.1300000000000008</v>
      </c>
      <c r="V6380" s="4" t="str">
        <f t="shared" si="1208"/>
        <v/>
      </c>
      <c r="W6380" s="18" t="str">
        <f>IF(V6380="","",VLOOKUP(L6380,日射量と図３!$A$4:$C$368,3,TRUE)*238.85/100)</f>
        <v/>
      </c>
      <c r="X6380" s="4" t="str">
        <f t="shared" si="1209"/>
        <v/>
      </c>
      <c r="Y6380" s="4" t="str">
        <f t="shared" si="1210"/>
        <v/>
      </c>
      <c r="Z6380" s="4" t="str">
        <f t="shared" si="1211"/>
        <v/>
      </c>
      <c r="AA6380" s="4" t="str">
        <f>IF($V6380="","",IF(Y6380&lt;36,0,IF(AND(36&lt;=Y6380,Y6380&lt;71),VLOOKUP($W6380,日射量と図３!$E$6:$F$34,2,TRUE),IF(AND(71&lt;=Y6380,Y6380&lt;107),VLOOKUP($W6380,日射量と図３!$E$6:$G$34,3,TRUE),IF(AND(107&lt;=Y6380,Y6380&lt;143),VLOOKUP($W6380,日射量と図３!$E$6:$H$34,4,TRUE),VLOOKUP($W6380,日射量と図３!$E$6:$I$34,5,TRUE))))))</f>
        <v/>
      </c>
      <c r="AB6380" s="4" t="str">
        <f>IF($V6380="","",IF(Z6380&lt;36,0,IF(AND(36&lt;=Z6380,Z6380&lt;71),VLOOKUP($W6380,日射量と図３!$E$6:$F$34,2,TRUE),IF(AND(71&lt;=Z6380,Z6380&lt;107),VLOOKUP($W6380,日射量と図３!$E$6:$G$34,3,TRUE),IF(AND(107&lt;=Z6380,Z6380&lt;143),VLOOKUP($W6380,日射量と図３!$E$6:$H$34,4,TRUE),VLOOKUP($W6380,日射量と図３!$E$6:$I$34,5,TRUE))))))</f>
        <v/>
      </c>
      <c r="AC6380" s="382" t="str">
        <f t="shared" si="1203"/>
        <v/>
      </c>
      <c r="AD6380" s="382" t="str">
        <f t="shared" si="1204"/>
        <v/>
      </c>
    </row>
    <row r="6381" spans="11:30">
      <c r="K6381" s="4">
        <f t="shared" si="1200"/>
        <v>2</v>
      </c>
      <c r="L6381" s="34">
        <v>43517</v>
      </c>
      <c r="M6381" s="4">
        <v>266</v>
      </c>
      <c r="N6381" s="4">
        <v>18</v>
      </c>
      <c r="O6381" s="31">
        <v>0.70833333333333337</v>
      </c>
      <c r="P6381" s="35">
        <v>7.88</v>
      </c>
      <c r="Q6381" s="36">
        <f t="shared" si="1201"/>
        <v>16</v>
      </c>
      <c r="R6381" s="4">
        <f t="shared" si="1202"/>
        <v>8.120000000000001</v>
      </c>
      <c r="S6381" s="31">
        <f t="shared" si="1205"/>
        <v>0.28591435185185182</v>
      </c>
      <c r="T6381" s="31">
        <f t="shared" si="1206"/>
        <v>0.72222222222222221</v>
      </c>
      <c r="U6381" s="4">
        <f t="shared" si="1207"/>
        <v>8.120000000000001</v>
      </c>
      <c r="V6381" s="4" t="str">
        <f t="shared" si="1208"/>
        <v/>
      </c>
      <c r="W6381" s="18" t="str">
        <f>IF(V6381="","",VLOOKUP(L6381,日射量と図３!$A$4:$C$368,3,TRUE)*238.85/100)</f>
        <v/>
      </c>
      <c r="X6381" s="4" t="str">
        <f t="shared" si="1209"/>
        <v/>
      </c>
      <c r="Y6381" s="4" t="str">
        <f t="shared" si="1210"/>
        <v/>
      </c>
      <c r="Z6381" s="4" t="str">
        <f t="shared" si="1211"/>
        <v/>
      </c>
      <c r="AA6381" s="4" t="str">
        <f>IF($V6381="","",IF(Y6381&lt;36,0,IF(AND(36&lt;=Y6381,Y6381&lt;71),VLOOKUP($W6381,日射量と図３!$E$6:$F$34,2,TRUE),IF(AND(71&lt;=Y6381,Y6381&lt;107),VLOOKUP($W6381,日射量と図３!$E$6:$G$34,3,TRUE),IF(AND(107&lt;=Y6381,Y6381&lt;143),VLOOKUP($W6381,日射量と図３!$E$6:$H$34,4,TRUE),VLOOKUP($W6381,日射量と図３!$E$6:$I$34,5,TRUE))))))</f>
        <v/>
      </c>
      <c r="AB6381" s="4" t="str">
        <f>IF($V6381="","",IF(Z6381&lt;36,0,IF(AND(36&lt;=Z6381,Z6381&lt;71),VLOOKUP($W6381,日射量と図３!$E$6:$F$34,2,TRUE),IF(AND(71&lt;=Z6381,Z6381&lt;107),VLOOKUP($W6381,日射量と図３!$E$6:$G$34,3,TRUE),IF(AND(107&lt;=Z6381,Z6381&lt;143),VLOOKUP($W6381,日射量と図３!$E$6:$H$34,4,TRUE),VLOOKUP($W6381,日射量と図３!$E$6:$I$34,5,TRUE))))))</f>
        <v/>
      </c>
      <c r="AC6381" s="382" t="str">
        <f t="shared" si="1203"/>
        <v/>
      </c>
      <c r="AD6381" s="382" t="str">
        <f t="shared" si="1204"/>
        <v/>
      </c>
    </row>
    <row r="6382" spans="11:30">
      <c r="K6382" s="4">
        <f t="shared" si="1200"/>
        <v>2</v>
      </c>
      <c r="L6382" s="34">
        <v>43517</v>
      </c>
      <c r="M6382" s="4">
        <v>266</v>
      </c>
      <c r="N6382" s="4">
        <v>19</v>
      </c>
      <c r="O6382" s="31">
        <v>0.75</v>
      </c>
      <c r="P6382" s="35">
        <v>6.81</v>
      </c>
      <c r="Q6382" s="36">
        <f t="shared" si="1201"/>
        <v>16</v>
      </c>
      <c r="R6382" s="4">
        <f t="shared" si="1202"/>
        <v>9.1900000000000013</v>
      </c>
      <c r="S6382" s="31">
        <f t="shared" si="1205"/>
        <v>0.28591435185185182</v>
      </c>
      <c r="T6382" s="31">
        <f t="shared" si="1206"/>
        <v>0.72222222222222221</v>
      </c>
      <c r="U6382" s="4">
        <f t="shared" si="1207"/>
        <v>0</v>
      </c>
      <c r="V6382" s="4" t="str">
        <f t="shared" si="1208"/>
        <v/>
      </c>
      <c r="W6382" s="18" t="str">
        <f>IF(V6382="","",VLOOKUP(L6382,日射量と図３!$A$4:$C$368,3,TRUE)*238.85/100)</f>
        <v/>
      </c>
      <c r="X6382" s="4" t="str">
        <f t="shared" si="1209"/>
        <v/>
      </c>
      <c r="Y6382" s="4" t="str">
        <f t="shared" si="1210"/>
        <v/>
      </c>
      <c r="Z6382" s="4" t="str">
        <f t="shared" si="1211"/>
        <v/>
      </c>
      <c r="AA6382" s="4" t="str">
        <f>IF($V6382="","",IF(Y6382&lt;36,0,IF(AND(36&lt;=Y6382,Y6382&lt;71),VLOOKUP($W6382,日射量と図３!$E$6:$F$34,2,TRUE),IF(AND(71&lt;=Y6382,Y6382&lt;107),VLOOKUP($W6382,日射量と図３!$E$6:$G$34,3,TRUE),IF(AND(107&lt;=Y6382,Y6382&lt;143),VLOOKUP($W6382,日射量と図３!$E$6:$H$34,4,TRUE),VLOOKUP($W6382,日射量と図３!$E$6:$I$34,5,TRUE))))))</f>
        <v/>
      </c>
      <c r="AB6382" s="4" t="str">
        <f>IF($V6382="","",IF(Z6382&lt;36,0,IF(AND(36&lt;=Z6382,Z6382&lt;71),VLOOKUP($W6382,日射量と図３!$E$6:$F$34,2,TRUE),IF(AND(71&lt;=Z6382,Z6382&lt;107),VLOOKUP($W6382,日射量と図３!$E$6:$G$34,3,TRUE),IF(AND(107&lt;=Z6382,Z6382&lt;143),VLOOKUP($W6382,日射量と図３!$E$6:$H$34,4,TRUE),VLOOKUP($W6382,日射量と図３!$E$6:$I$34,5,TRUE))))))</f>
        <v/>
      </c>
      <c r="AC6382" s="382" t="str">
        <f t="shared" si="1203"/>
        <v/>
      </c>
      <c r="AD6382" s="382" t="str">
        <f t="shared" si="1204"/>
        <v/>
      </c>
    </row>
    <row r="6383" spans="11:30">
      <c r="K6383" s="4">
        <f t="shared" si="1200"/>
        <v>2</v>
      </c>
      <c r="L6383" s="34">
        <v>43517</v>
      </c>
      <c r="M6383" s="4">
        <v>266</v>
      </c>
      <c r="N6383" s="4">
        <v>20</v>
      </c>
      <c r="O6383" s="31">
        <v>0.79166666666666663</v>
      </c>
      <c r="P6383" s="35">
        <v>6.01</v>
      </c>
      <c r="Q6383" s="36">
        <f t="shared" si="1201"/>
        <v>16</v>
      </c>
      <c r="R6383" s="4">
        <f t="shared" si="1202"/>
        <v>9.99</v>
      </c>
      <c r="S6383" s="31">
        <f t="shared" si="1205"/>
        <v>0.28591435185185182</v>
      </c>
      <c r="T6383" s="31">
        <f t="shared" si="1206"/>
        <v>0.72222222222222221</v>
      </c>
      <c r="U6383" s="4">
        <f t="shared" si="1207"/>
        <v>0</v>
      </c>
      <c r="V6383" s="4" t="str">
        <f t="shared" si="1208"/>
        <v/>
      </c>
      <c r="W6383" s="18" t="str">
        <f>IF(V6383="","",VLOOKUP(L6383,日射量と図３!$A$4:$C$368,3,TRUE)*238.85/100)</f>
        <v/>
      </c>
      <c r="X6383" s="4" t="str">
        <f t="shared" si="1209"/>
        <v/>
      </c>
      <c r="Y6383" s="4" t="str">
        <f t="shared" si="1210"/>
        <v/>
      </c>
      <c r="Z6383" s="4" t="str">
        <f t="shared" si="1211"/>
        <v/>
      </c>
      <c r="AA6383" s="4" t="str">
        <f>IF($V6383="","",IF(Y6383&lt;36,0,IF(AND(36&lt;=Y6383,Y6383&lt;71),VLOOKUP($W6383,日射量と図３!$E$6:$F$34,2,TRUE),IF(AND(71&lt;=Y6383,Y6383&lt;107),VLOOKUP($W6383,日射量と図３!$E$6:$G$34,3,TRUE),IF(AND(107&lt;=Y6383,Y6383&lt;143),VLOOKUP($W6383,日射量と図３!$E$6:$H$34,4,TRUE),VLOOKUP($W6383,日射量と図３!$E$6:$I$34,5,TRUE))))))</f>
        <v/>
      </c>
      <c r="AB6383" s="4" t="str">
        <f>IF($V6383="","",IF(Z6383&lt;36,0,IF(AND(36&lt;=Z6383,Z6383&lt;71),VLOOKUP($W6383,日射量と図３!$E$6:$F$34,2,TRUE),IF(AND(71&lt;=Z6383,Z6383&lt;107),VLOOKUP($W6383,日射量と図３!$E$6:$G$34,3,TRUE),IF(AND(107&lt;=Z6383,Z6383&lt;143),VLOOKUP($W6383,日射量と図３!$E$6:$H$34,4,TRUE),VLOOKUP($W6383,日射量と図３!$E$6:$I$34,5,TRUE))))))</f>
        <v/>
      </c>
      <c r="AC6383" s="382" t="str">
        <f t="shared" si="1203"/>
        <v/>
      </c>
      <c r="AD6383" s="382" t="str">
        <f t="shared" si="1204"/>
        <v/>
      </c>
    </row>
    <row r="6384" spans="11:30">
      <c r="K6384" s="4">
        <f t="shared" si="1200"/>
        <v>2</v>
      </c>
      <c r="L6384" s="34">
        <v>43517</v>
      </c>
      <c r="M6384" s="4">
        <v>266</v>
      </c>
      <c r="N6384" s="4">
        <v>21</v>
      </c>
      <c r="O6384" s="31">
        <v>0.83333333333333337</v>
      </c>
      <c r="P6384" s="35">
        <v>5.46</v>
      </c>
      <c r="Q6384" s="36">
        <f t="shared" si="1201"/>
        <v>16</v>
      </c>
      <c r="R6384" s="4">
        <f t="shared" si="1202"/>
        <v>10.54</v>
      </c>
      <c r="S6384" s="31">
        <f t="shared" si="1205"/>
        <v>0.28591435185185182</v>
      </c>
      <c r="T6384" s="31">
        <f t="shared" si="1206"/>
        <v>0.72222222222222221</v>
      </c>
      <c r="U6384" s="4">
        <f t="shared" si="1207"/>
        <v>0</v>
      </c>
      <c r="V6384" s="4" t="str">
        <f t="shared" si="1208"/>
        <v/>
      </c>
      <c r="W6384" s="18" t="str">
        <f>IF(V6384="","",VLOOKUP(L6384,日射量と図３!$A$4:$C$368,3,TRUE)*238.85/100)</f>
        <v/>
      </c>
      <c r="X6384" s="4" t="str">
        <f t="shared" si="1209"/>
        <v/>
      </c>
      <c r="Y6384" s="4" t="str">
        <f t="shared" si="1210"/>
        <v/>
      </c>
      <c r="Z6384" s="4" t="str">
        <f t="shared" si="1211"/>
        <v/>
      </c>
      <c r="AA6384" s="4" t="str">
        <f>IF($V6384="","",IF(Y6384&lt;36,0,IF(AND(36&lt;=Y6384,Y6384&lt;71),VLOOKUP($W6384,日射量と図３!$E$6:$F$34,2,TRUE),IF(AND(71&lt;=Y6384,Y6384&lt;107),VLOOKUP($W6384,日射量と図３!$E$6:$G$34,3,TRUE),IF(AND(107&lt;=Y6384,Y6384&lt;143),VLOOKUP($W6384,日射量と図３!$E$6:$H$34,4,TRUE),VLOOKUP($W6384,日射量と図３!$E$6:$I$34,5,TRUE))))))</f>
        <v/>
      </c>
      <c r="AB6384" s="4" t="str">
        <f>IF($V6384="","",IF(Z6384&lt;36,0,IF(AND(36&lt;=Z6384,Z6384&lt;71),VLOOKUP($W6384,日射量と図３!$E$6:$F$34,2,TRUE),IF(AND(71&lt;=Z6384,Z6384&lt;107),VLOOKUP($W6384,日射量と図３!$E$6:$G$34,3,TRUE),IF(AND(107&lt;=Z6384,Z6384&lt;143),VLOOKUP($W6384,日射量と図３!$E$6:$H$34,4,TRUE),VLOOKUP($W6384,日射量と図３!$E$6:$I$34,5,TRUE))))))</f>
        <v/>
      </c>
      <c r="AC6384" s="382" t="str">
        <f t="shared" si="1203"/>
        <v/>
      </c>
      <c r="AD6384" s="382" t="str">
        <f t="shared" si="1204"/>
        <v/>
      </c>
    </row>
    <row r="6385" spans="11:30">
      <c r="K6385" s="4">
        <f t="shared" si="1200"/>
        <v>2</v>
      </c>
      <c r="L6385" s="34">
        <v>43517</v>
      </c>
      <c r="M6385" s="4">
        <v>266</v>
      </c>
      <c r="N6385" s="4">
        <v>22</v>
      </c>
      <c r="O6385" s="31">
        <v>0.875</v>
      </c>
      <c r="P6385" s="35">
        <v>5.08</v>
      </c>
      <c r="Q6385" s="36">
        <f t="shared" si="1201"/>
        <v>16</v>
      </c>
      <c r="R6385" s="4">
        <f t="shared" si="1202"/>
        <v>10.92</v>
      </c>
      <c r="S6385" s="31">
        <f t="shared" si="1205"/>
        <v>0.28591435185185182</v>
      </c>
      <c r="T6385" s="31">
        <f t="shared" si="1206"/>
        <v>0.72222222222222221</v>
      </c>
      <c r="U6385" s="4">
        <f t="shared" si="1207"/>
        <v>0</v>
      </c>
      <c r="V6385" s="4" t="str">
        <f t="shared" si="1208"/>
        <v/>
      </c>
      <c r="W6385" s="18" t="str">
        <f>IF(V6385="","",VLOOKUP(L6385,日射量と図３!$A$4:$C$368,3,TRUE)*238.85/100)</f>
        <v/>
      </c>
      <c r="X6385" s="4" t="str">
        <f t="shared" si="1209"/>
        <v/>
      </c>
      <c r="Y6385" s="4" t="str">
        <f t="shared" si="1210"/>
        <v/>
      </c>
      <c r="Z6385" s="4" t="str">
        <f t="shared" si="1211"/>
        <v/>
      </c>
      <c r="AA6385" s="4" t="str">
        <f>IF($V6385="","",IF(Y6385&lt;36,0,IF(AND(36&lt;=Y6385,Y6385&lt;71),VLOOKUP($W6385,日射量と図３!$E$6:$F$34,2,TRUE),IF(AND(71&lt;=Y6385,Y6385&lt;107),VLOOKUP($W6385,日射量と図３!$E$6:$G$34,3,TRUE),IF(AND(107&lt;=Y6385,Y6385&lt;143),VLOOKUP($W6385,日射量と図３!$E$6:$H$34,4,TRUE),VLOOKUP($W6385,日射量と図３!$E$6:$I$34,5,TRUE))))))</f>
        <v/>
      </c>
      <c r="AB6385" s="4" t="str">
        <f>IF($V6385="","",IF(Z6385&lt;36,0,IF(AND(36&lt;=Z6385,Z6385&lt;71),VLOOKUP($W6385,日射量と図３!$E$6:$F$34,2,TRUE),IF(AND(71&lt;=Z6385,Z6385&lt;107),VLOOKUP($W6385,日射量と図３!$E$6:$G$34,3,TRUE),IF(AND(107&lt;=Z6385,Z6385&lt;143),VLOOKUP($W6385,日射量と図３!$E$6:$H$34,4,TRUE),VLOOKUP($W6385,日射量と図３!$E$6:$I$34,5,TRUE))))))</f>
        <v/>
      </c>
      <c r="AC6385" s="382" t="str">
        <f t="shared" si="1203"/>
        <v/>
      </c>
      <c r="AD6385" s="382" t="str">
        <f t="shared" si="1204"/>
        <v/>
      </c>
    </row>
    <row r="6386" spans="11:30">
      <c r="K6386" s="4">
        <f t="shared" si="1200"/>
        <v>2</v>
      </c>
      <c r="L6386" s="34">
        <v>43517</v>
      </c>
      <c r="M6386" s="4">
        <v>266</v>
      </c>
      <c r="N6386" s="4">
        <v>23</v>
      </c>
      <c r="O6386" s="31">
        <v>0.91666666666666663</v>
      </c>
      <c r="P6386" s="35">
        <v>4.67</v>
      </c>
      <c r="Q6386" s="36">
        <f t="shared" si="1201"/>
        <v>13</v>
      </c>
      <c r="R6386" s="4">
        <f t="shared" si="1202"/>
        <v>8.33</v>
      </c>
      <c r="S6386" s="31">
        <f t="shared" si="1205"/>
        <v>0.28591435185185182</v>
      </c>
      <c r="T6386" s="31">
        <f t="shared" si="1206"/>
        <v>0.72222222222222221</v>
      </c>
      <c r="U6386" s="4">
        <f t="shared" si="1207"/>
        <v>0</v>
      </c>
      <c r="V6386" s="4" t="str">
        <f t="shared" si="1208"/>
        <v/>
      </c>
      <c r="W6386" s="18" t="str">
        <f>IF(V6386="","",VLOOKUP(L6386,日射量と図３!$A$4:$C$368,3,TRUE)*238.85/100)</f>
        <v/>
      </c>
      <c r="X6386" s="4" t="str">
        <f t="shared" si="1209"/>
        <v/>
      </c>
      <c r="Y6386" s="4" t="str">
        <f t="shared" si="1210"/>
        <v/>
      </c>
      <c r="Z6386" s="4" t="str">
        <f t="shared" si="1211"/>
        <v/>
      </c>
      <c r="AA6386" s="4" t="str">
        <f>IF($V6386="","",IF(Y6386&lt;36,0,IF(AND(36&lt;=Y6386,Y6386&lt;71),VLOOKUP($W6386,日射量と図３!$E$6:$F$34,2,TRUE),IF(AND(71&lt;=Y6386,Y6386&lt;107),VLOOKUP($W6386,日射量と図３!$E$6:$G$34,3,TRUE),IF(AND(107&lt;=Y6386,Y6386&lt;143),VLOOKUP($W6386,日射量と図３!$E$6:$H$34,4,TRUE),VLOOKUP($W6386,日射量と図３!$E$6:$I$34,5,TRUE))))))</f>
        <v/>
      </c>
      <c r="AB6386" s="4" t="str">
        <f>IF($V6386="","",IF(Z6386&lt;36,0,IF(AND(36&lt;=Z6386,Z6386&lt;71),VLOOKUP($W6386,日射量と図３!$E$6:$F$34,2,TRUE),IF(AND(71&lt;=Z6386,Z6386&lt;107),VLOOKUP($W6386,日射量と図３!$E$6:$G$34,3,TRUE),IF(AND(107&lt;=Z6386,Z6386&lt;143),VLOOKUP($W6386,日射量と図３!$E$6:$H$34,4,TRUE),VLOOKUP($W6386,日射量と図３!$E$6:$I$34,5,TRUE))))))</f>
        <v/>
      </c>
      <c r="AC6386" s="382" t="str">
        <f t="shared" si="1203"/>
        <v/>
      </c>
      <c r="AD6386" s="382" t="str">
        <f t="shared" si="1204"/>
        <v/>
      </c>
    </row>
    <row r="6387" spans="11:30">
      <c r="K6387" s="4">
        <f t="shared" si="1200"/>
        <v>2</v>
      </c>
      <c r="L6387" s="34">
        <v>43517</v>
      </c>
      <c r="M6387" s="4">
        <v>266</v>
      </c>
      <c r="N6387" s="4">
        <v>24</v>
      </c>
      <c r="O6387" s="31">
        <v>0.95833333333333337</v>
      </c>
      <c r="P6387" s="35">
        <v>4.2799999999999994</v>
      </c>
      <c r="Q6387" s="36">
        <f t="shared" si="1201"/>
        <v>13</v>
      </c>
      <c r="R6387" s="4">
        <f t="shared" si="1202"/>
        <v>8.7200000000000006</v>
      </c>
      <c r="S6387" s="31">
        <f t="shared" si="1205"/>
        <v>0.28591435185185182</v>
      </c>
      <c r="T6387" s="31">
        <f t="shared" si="1206"/>
        <v>0.72222222222222221</v>
      </c>
      <c r="U6387" s="4">
        <f t="shared" si="1207"/>
        <v>0</v>
      </c>
      <c r="V6387" s="4" t="str">
        <f t="shared" si="1208"/>
        <v/>
      </c>
      <c r="W6387" s="18" t="str">
        <f>IF(V6387="","",VLOOKUP(L6387,日射量と図３!$A$4:$C$368,3,TRUE)*238.85/100)</f>
        <v/>
      </c>
      <c r="X6387" s="4" t="str">
        <f t="shared" si="1209"/>
        <v/>
      </c>
      <c r="Y6387" s="4" t="str">
        <f t="shared" si="1210"/>
        <v/>
      </c>
      <c r="Z6387" s="4" t="str">
        <f t="shared" si="1211"/>
        <v/>
      </c>
      <c r="AA6387" s="4" t="str">
        <f>IF($V6387="","",IF(Y6387&lt;36,0,IF(AND(36&lt;=Y6387,Y6387&lt;71),VLOOKUP($W6387,日射量と図３!$E$6:$F$34,2,TRUE),IF(AND(71&lt;=Y6387,Y6387&lt;107),VLOOKUP($W6387,日射量と図３!$E$6:$G$34,3,TRUE),IF(AND(107&lt;=Y6387,Y6387&lt;143),VLOOKUP($W6387,日射量と図３!$E$6:$H$34,4,TRUE),VLOOKUP($W6387,日射量と図３!$E$6:$I$34,5,TRUE))))))</f>
        <v/>
      </c>
      <c r="AB6387" s="4" t="str">
        <f>IF($V6387="","",IF(Z6387&lt;36,0,IF(AND(36&lt;=Z6387,Z6387&lt;71),VLOOKUP($W6387,日射量と図３!$E$6:$F$34,2,TRUE),IF(AND(71&lt;=Z6387,Z6387&lt;107),VLOOKUP($W6387,日射量と図３!$E$6:$G$34,3,TRUE),IF(AND(107&lt;=Z6387,Z6387&lt;143),VLOOKUP($W6387,日射量と図３!$E$6:$H$34,4,TRUE),VLOOKUP($W6387,日射量と図３!$E$6:$I$34,5,TRUE))))))</f>
        <v/>
      </c>
      <c r="AC6387" s="382" t="str">
        <f t="shared" si="1203"/>
        <v/>
      </c>
      <c r="AD6387" s="382" t="str">
        <f t="shared" si="1204"/>
        <v/>
      </c>
    </row>
    <row r="6388" spans="11:30">
      <c r="K6388" s="4">
        <f t="shared" si="1200"/>
        <v>2</v>
      </c>
      <c r="L6388" s="34">
        <v>43518</v>
      </c>
      <c r="M6388" s="4">
        <v>267</v>
      </c>
      <c r="N6388" s="4">
        <v>1</v>
      </c>
      <c r="O6388" s="31">
        <v>0</v>
      </c>
      <c r="P6388" s="35">
        <v>3.9199999999999995</v>
      </c>
      <c r="Q6388" s="36">
        <f t="shared" si="1201"/>
        <v>13</v>
      </c>
      <c r="R6388" s="4">
        <f t="shared" si="1202"/>
        <v>9.08</v>
      </c>
      <c r="S6388" s="31">
        <f t="shared" si="1205"/>
        <v>0.28591435185185182</v>
      </c>
      <c r="T6388" s="31">
        <f t="shared" si="1206"/>
        <v>0.72222222222222221</v>
      </c>
      <c r="U6388" s="4">
        <f t="shared" si="1207"/>
        <v>0</v>
      </c>
      <c r="V6388" s="4">
        <f t="shared" si="1208"/>
        <v>55.329999999999984</v>
      </c>
      <c r="W6388" s="18">
        <f>IF(V6388="","",VLOOKUP(L6388,日射量と図３!$A$4:$C$368,3,TRUE)*238.85/100)</f>
        <v>31.050499999999996</v>
      </c>
      <c r="X6388" s="4">
        <f t="shared" si="1209"/>
        <v>10</v>
      </c>
      <c r="Y6388" s="4">
        <f t="shared" si="1210"/>
        <v>34.591486049999986</v>
      </c>
      <c r="Z6388" s="4">
        <f t="shared" si="1211"/>
        <v>38.994038819999986</v>
      </c>
      <c r="AA6388" s="4">
        <f>IF($V6388="","",IF(Y6388&lt;36,0,IF(AND(36&lt;=Y6388,Y6388&lt;71),VLOOKUP($W6388,日射量と図３!$E$6:$F$34,2,TRUE),IF(AND(71&lt;=Y6388,Y6388&lt;107),VLOOKUP($W6388,日射量と図３!$E$6:$G$34,3,TRUE),IF(AND(107&lt;=Y6388,Y6388&lt;143),VLOOKUP($W6388,日射量と図３!$E$6:$H$34,4,TRUE),VLOOKUP($W6388,日射量と図３!$E$6:$I$34,5,TRUE))))))</f>
        <v>0</v>
      </c>
      <c r="AB6388" s="4">
        <f>IF($V6388="","",IF(Z6388&lt;36,0,IF(AND(36&lt;=Z6388,Z6388&lt;71),VLOOKUP($W6388,日射量と図３!$E$6:$F$34,2,TRUE),IF(AND(71&lt;=Z6388,Z6388&lt;107),VLOOKUP($W6388,日射量と図３!$E$6:$G$34,3,TRUE),IF(AND(107&lt;=Z6388,Z6388&lt;143),VLOOKUP($W6388,日射量と図３!$E$6:$H$34,4,TRUE),VLOOKUP($W6388,日射量と図３!$E$6:$I$34,5,TRUE))))))</f>
        <v>36</v>
      </c>
      <c r="AC6388" s="382">
        <f t="shared" si="1203"/>
        <v>0</v>
      </c>
      <c r="AD6388" s="382">
        <f t="shared" si="1204"/>
        <v>0</v>
      </c>
    </row>
    <row r="6389" spans="11:30">
      <c r="K6389" s="4">
        <f t="shared" si="1200"/>
        <v>2</v>
      </c>
      <c r="L6389" s="34">
        <v>43518</v>
      </c>
      <c r="M6389" s="4">
        <v>267</v>
      </c>
      <c r="N6389" s="4">
        <v>2</v>
      </c>
      <c r="O6389" s="31">
        <v>4.1666666666666664E-2</v>
      </c>
      <c r="P6389" s="35">
        <v>3.53</v>
      </c>
      <c r="Q6389" s="36">
        <f t="shared" si="1201"/>
        <v>13</v>
      </c>
      <c r="R6389" s="4">
        <f t="shared" si="1202"/>
        <v>9.4700000000000006</v>
      </c>
      <c r="S6389" s="31">
        <f t="shared" si="1205"/>
        <v>0.28591435185185182</v>
      </c>
      <c r="T6389" s="31">
        <f t="shared" si="1206"/>
        <v>0.72222222222222221</v>
      </c>
      <c r="U6389" s="4">
        <f t="shared" si="1207"/>
        <v>0</v>
      </c>
      <c r="V6389" s="4" t="str">
        <f t="shared" si="1208"/>
        <v/>
      </c>
      <c r="W6389" s="18" t="str">
        <f>IF(V6389="","",VLOOKUP(L6389,日射量と図３!$A$4:$C$368,3,TRUE)*238.85/100)</f>
        <v/>
      </c>
      <c r="X6389" s="4" t="str">
        <f t="shared" si="1209"/>
        <v/>
      </c>
      <c r="Y6389" s="4" t="str">
        <f t="shared" si="1210"/>
        <v/>
      </c>
      <c r="Z6389" s="4" t="str">
        <f t="shared" si="1211"/>
        <v/>
      </c>
      <c r="AA6389" s="4" t="str">
        <f>IF($V6389="","",IF(Y6389&lt;36,0,IF(AND(36&lt;=Y6389,Y6389&lt;71),VLOOKUP($W6389,日射量と図３!$E$6:$F$34,2,TRUE),IF(AND(71&lt;=Y6389,Y6389&lt;107),VLOOKUP($W6389,日射量と図３!$E$6:$G$34,3,TRUE),IF(AND(107&lt;=Y6389,Y6389&lt;143),VLOOKUP($W6389,日射量と図３!$E$6:$H$34,4,TRUE),VLOOKUP($W6389,日射量と図３!$E$6:$I$34,5,TRUE))))))</f>
        <v/>
      </c>
      <c r="AB6389" s="4" t="str">
        <f>IF($V6389="","",IF(Z6389&lt;36,0,IF(AND(36&lt;=Z6389,Z6389&lt;71),VLOOKUP($W6389,日射量と図３!$E$6:$F$34,2,TRUE),IF(AND(71&lt;=Z6389,Z6389&lt;107),VLOOKUP($W6389,日射量と図３!$E$6:$G$34,3,TRUE),IF(AND(107&lt;=Z6389,Z6389&lt;143),VLOOKUP($W6389,日射量と図３!$E$6:$H$34,4,TRUE),VLOOKUP($W6389,日射量と図３!$E$6:$I$34,5,TRUE))))))</f>
        <v/>
      </c>
      <c r="AC6389" s="382" t="str">
        <f t="shared" si="1203"/>
        <v/>
      </c>
      <c r="AD6389" s="382" t="str">
        <f t="shared" si="1204"/>
        <v/>
      </c>
    </row>
    <row r="6390" spans="11:30">
      <c r="K6390" s="4">
        <f t="shared" si="1200"/>
        <v>2</v>
      </c>
      <c r="L6390" s="34">
        <v>43518</v>
      </c>
      <c r="M6390" s="4">
        <v>267</v>
      </c>
      <c r="N6390" s="4">
        <v>3</v>
      </c>
      <c r="O6390" s="31">
        <v>8.3333333333333329E-2</v>
      </c>
      <c r="P6390" s="35">
        <v>3.2299999999999995</v>
      </c>
      <c r="Q6390" s="36">
        <f t="shared" si="1201"/>
        <v>13</v>
      </c>
      <c r="R6390" s="4">
        <f t="shared" si="1202"/>
        <v>9.77</v>
      </c>
      <c r="S6390" s="31">
        <f t="shared" si="1205"/>
        <v>0.28591435185185182</v>
      </c>
      <c r="T6390" s="31">
        <f t="shared" si="1206"/>
        <v>0.72222222222222221</v>
      </c>
      <c r="U6390" s="4">
        <f t="shared" si="1207"/>
        <v>0</v>
      </c>
      <c r="V6390" s="4" t="str">
        <f t="shared" si="1208"/>
        <v/>
      </c>
      <c r="W6390" s="18" t="str">
        <f>IF(V6390="","",VLOOKUP(L6390,日射量と図３!$A$4:$C$368,3,TRUE)*238.85/100)</f>
        <v/>
      </c>
      <c r="X6390" s="4" t="str">
        <f t="shared" si="1209"/>
        <v/>
      </c>
      <c r="Y6390" s="4" t="str">
        <f t="shared" si="1210"/>
        <v/>
      </c>
      <c r="Z6390" s="4" t="str">
        <f t="shared" si="1211"/>
        <v/>
      </c>
      <c r="AA6390" s="4" t="str">
        <f>IF($V6390="","",IF(Y6390&lt;36,0,IF(AND(36&lt;=Y6390,Y6390&lt;71),VLOOKUP($W6390,日射量と図３!$E$6:$F$34,2,TRUE),IF(AND(71&lt;=Y6390,Y6390&lt;107),VLOOKUP($W6390,日射量と図３!$E$6:$G$34,3,TRUE),IF(AND(107&lt;=Y6390,Y6390&lt;143),VLOOKUP($W6390,日射量と図３!$E$6:$H$34,4,TRUE),VLOOKUP($W6390,日射量と図３!$E$6:$I$34,5,TRUE))))))</f>
        <v/>
      </c>
      <c r="AB6390" s="4" t="str">
        <f>IF($V6390="","",IF(Z6390&lt;36,0,IF(AND(36&lt;=Z6390,Z6390&lt;71),VLOOKUP($W6390,日射量と図３!$E$6:$F$34,2,TRUE),IF(AND(71&lt;=Z6390,Z6390&lt;107),VLOOKUP($W6390,日射量と図３!$E$6:$G$34,3,TRUE),IF(AND(107&lt;=Z6390,Z6390&lt;143),VLOOKUP($W6390,日射量と図３!$E$6:$H$34,4,TRUE),VLOOKUP($W6390,日射量と図３!$E$6:$I$34,5,TRUE))))))</f>
        <v/>
      </c>
      <c r="AC6390" s="382" t="str">
        <f t="shared" si="1203"/>
        <v/>
      </c>
      <c r="AD6390" s="382" t="str">
        <f t="shared" si="1204"/>
        <v/>
      </c>
    </row>
    <row r="6391" spans="11:30">
      <c r="K6391" s="4">
        <f t="shared" si="1200"/>
        <v>2</v>
      </c>
      <c r="L6391" s="34">
        <v>43518</v>
      </c>
      <c r="M6391" s="4">
        <v>267</v>
      </c>
      <c r="N6391" s="4">
        <v>4</v>
      </c>
      <c r="O6391" s="31">
        <v>0.125</v>
      </c>
      <c r="P6391" s="35">
        <v>2.9299999999999997</v>
      </c>
      <c r="Q6391" s="36">
        <f t="shared" si="1201"/>
        <v>13</v>
      </c>
      <c r="R6391" s="4">
        <f t="shared" si="1202"/>
        <v>10.07</v>
      </c>
      <c r="S6391" s="31">
        <f t="shared" si="1205"/>
        <v>0.28591435185185182</v>
      </c>
      <c r="T6391" s="31">
        <f t="shared" si="1206"/>
        <v>0.72222222222222221</v>
      </c>
      <c r="U6391" s="4">
        <f t="shared" si="1207"/>
        <v>0</v>
      </c>
      <c r="V6391" s="4" t="str">
        <f t="shared" si="1208"/>
        <v/>
      </c>
      <c r="W6391" s="18" t="str">
        <f>IF(V6391="","",VLOOKUP(L6391,日射量と図３!$A$4:$C$368,3,TRUE)*238.85/100)</f>
        <v/>
      </c>
      <c r="X6391" s="4" t="str">
        <f t="shared" si="1209"/>
        <v/>
      </c>
      <c r="Y6391" s="4" t="str">
        <f t="shared" si="1210"/>
        <v/>
      </c>
      <c r="Z6391" s="4" t="str">
        <f t="shared" si="1211"/>
        <v/>
      </c>
      <c r="AA6391" s="4" t="str">
        <f>IF($V6391="","",IF(Y6391&lt;36,0,IF(AND(36&lt;=Y6391,Y6391&lt;71),VLOOKUP($W6391,日射量と図３!$E$6:$F$34,2,TRUE),IF(AND(71&lt;=Y6391,Y6391&lt;107),VLOOKUP($W6391,日射量と図３!$E$6:$G$34,3,TRUE),IF(AND(107&lt;=Y6391,Y6391&lt;143),VLOOKUP($W6391,日射量と図３!$E$6:$H$34,4,TRUE),VLOOKUP($W6391,日射量と図３!$E$6:$I$34,5,TRUE))))))</f>
        <v/>
      </c>
      <c r="AB6391" s="4" t="str">
        <f>IF($V6391="","",IF(Z6391&lt;36,0,IF(AND(36&lt;=Z6391,Z6391&lt;71),VLOOKUP($W6391,日射量と図３!$E$6:$F$34,2,TRUE),IF(AND(71&lt;=Z6391,Z6391&lt;107),VLOOKUP($W6391,日射量と図３!$E$6:$G$34,3,TRUE),IF(AND(107&lt;=Z6391,Z6391&lt;143),VLOOKUP($W6391,日射量と図３!$E$6:$H$34,4,TRUE),VLOOKUP($W6391,日射量と図３!$E$6:$I$34,5,TRUE))))))</f>
        <v/>
      </c>
      <c r="AC6391" s="382" t="str">
        <f t="shared" si="1203"/>
        <v/>
      </c>
      <c r="AD6391" s="382" t="str">
        <f t="shared" si="1204"/>
        <v/>
      </c>
    </row>
    <row r="6392" spans="11:30">
      <c r="K6392" s="4">
        <f t="shared" si="1200"/>
        <v>2</v>
      </c>
      <c r="L6392" s="34">
        <v>43518</v>
      </c>
      <c r="M6392" s="4">
        <v>267</v>
      </c>
      <c r="N6392" s="4">
        <v>5</v>
      </c>
      <c r="O6392" s="31">
        <v>0.16666666666666666</v>
      </c>
      <c r="P6392" s="35">
        <v>2.57</v>
      </c>
      <c r="Q6392" s="36">
        <f t="shared" si="1201"/>
        <v>15</v>
      </c>
      <c r="R6392" s="4">
        <f t="shared" si="1202"/>
        <v>12.43</v>
      </c>
      <c r="S6392" s="31">
        <f t="shared" si="1205"/>
        <v>0.28591435185185182</v>
      </c>
      <c r="T6392" s="31">
        <f t="shared" si="1206"/>
        <v>0.72222222222222221</v>
      </c>
      <c r="U6392" s="4">
        <f t="shared" si="1207"/>
        <v>0</v>
      </c>
      <c r="V6392" s="4" t="str">
        <f t="shared" si="1208"/>
        <v/>
      </c>
      <c r="W6392" s="18" t="str">
        <f>IF(V6392="","",VLOOKUP(L6392,日射量と図３!$A$4:$C$368,3,TRUE)*238.85/100)</f>
        <v/>
      </c>
      <c r="X6392" s="4" t="str">
        <f t="shared" si="1209"/>
        <v/>
      </c>
      <c r="Y6392" s="4" t="str">
        <f t="shared" si="1210"/>
        <v/>
      </c>
      <c r="Z6392" s="4" t="str">
        <f t="shared" si="1211"/>
        <v/>
      </c>
      <c r="AA6392" s="4" t="str">
        <f>IF($V6392="","",IF(Y6392&lt;36,0,IF(AND(36&lt;=Y6392,Y6392&lt;71),VLOOKUP($W6392,日射量と図３!$E$6:$F$34,2,TRUE),IF(AND(71&lt;=Y6392,Y6392&lt;107),VLOOKUP($W6392,日射量と図３!$E$6:$G$34,3,TRUE),IF(AND(107&lt;=Y6392,Y6392&lt;143),VLOOKUP($W6392,日射量と図３!$E$6:$H$34,4,TRUE),VLOOKUP($W6392,日射量と図３!$E$6:$I$34,5,TRUE))))))</f>
        <v/>
      </c>
      <c r="AB6392" s="4" t="str">
        <f>IF($V6392="","",IF(Z6392&lt;36,0,IF(AND(36&lt;=Z6392,Z6392&lt;71),VLOOKUP($W6392,日射量と図３!$E$6:$F$34,2,TRUE),IF(AND(71&lt;=Z6392,Z6392&lt;107),VLOOKUP($W6392,日射量と図３!$E$6:$G$34,3,TRUE),IF(AND(107&lt;=Z6392,Z6392&lt;143),VLOOKUP($W6392,日射量と図３!$E$6:$H$34,4,TRUE),VLOOKUP($W6392,日射量と図３!$E$6:$I$34,5,TRUE))))))</f>
        <v/>
      </c>
      <c r="AC6392" s="382" t="str">
        <f t="shared" si="1203"/>
        <v/>
      </c>
      <c r="AD6392" s="382" t="str">
        <f t="shared" si="1204"/>
        <v/>
      </c>
    </row>
    <row r="6393" spans="11:30">
      <c r="K6393" s="4">
        <f t="shared" si="1200"/>
        <v>2</v>
      </c>
      <c r="L6393" s="34">
        <v>43518</v>
      </c>
      <c r="M6393" s="4">
        <v>267</v>
      </c>
      <c r="N6393" s="4">
        <v>6</v>
      </c>
      <c r="O6393" s="31">
        <v>0.20833333333333334</v>
      </c>
      <c r="P6393" s="35">
        <v>2.1500000000000004</v>
      </c>
      <c r="Q6393" s="36">
        <f t="shared" si="1201"/>
        <v>15</v>
      </c>
      <c r="R6393" s="4">
        <f t="shared" si="1202"/>
        <v>12.85</v>
      </c>
      <c r="S6393" s="31">
        <f t="shared" si="1205"/>
        <v>0.28591435185185182</v>
      </c>
      <c r="T6393" s="31">
        <f t="shared" si="1206"/>
        <v>0.72222222222222221</v>
      </c>
      <c r="U6393" s="4">
        <f t="shared" si="1207"/>
        <v>0</v>
      </c>
      <c r="V6393" s="4" t="str">
        <f t="shared" si="1208"/>
        <v/>
      </c>
      <c r="W6393" s="18" t="str">
        <f>IF(V6393="","",VLOOKUP(L6393,日射量と図３!$A$4:$C$368,3,TRUE)*238.85/100)</f>
        <v/>
      </c>
      <c r="X6393" s="4" t="str">
        <f t="shared" si="1209"/>
        <v/>
      </c>
      <c r="Y6393" s="4" t="str">
        <f t="shared" si="1210"/>
        <v/>
      </c>
      <c r="Z6393" s="4" t="str">
        <f t="shared" si="1211"/>
        <v/>
      </c>
      <c r="AA6393" s="4" t="str">
        <f>IF($V6393="","",IF(Y6393&lt;36,0,IF(AND(36&lt;=Y6393,Y6393&lt;71),VLOOKUP($W6393,日射量と図３!$E$6:$F$34,2,TRUE),IF(AND(71&lt;=Y6393,Y6393&lt;107),VLOOKUP($W6393,日射量と図３!$E$6:$G$34,3,TRUE),IF(AND(107&lt;=Y6393,Y6393&lt;143),VLOOKUP($W6393,日射量と図３!$E$6:$H$34,4,TRUE),VLOOKUP($W6393,日射量と図３!$E$6:$I$34,5,TRUE))))))</f>
        <v/>
      </c>
      <c r="AB6393" s="4" t="str">
        <f>IF($V6393="","",IF(Z6393&lt;36,0,IF(AND(36&lt;=Z6393,Z6393&lt;71),VLOOKUP($W6393,日射量と図３!$E$6:$F$34,2,TRUE),IF(AND(71&lt;=Z6393,Z6393&lt;107),VLOOKUP($W6393,日射量と図３!$E$6:$G$34,3,TRUE),IF(AND(107&lt;=Z6393,Z6393&lt;143),VLOOKUP($W6393,日射量と図３!$E$6:$H$34,4,TRUE),VLOOKUP($W6393,日射量と図３!$E$6:$I$34,5,TRUE))))))</f>
        <v/>
      </c>
      <c r="AC6393" s="382" t="str">
        <f t="shared" si="1203"/>
        <v/>
      </c>
      <c r="AD6393" s="382" t="str">
        <f t="shared" si="1204"/>
        <v/>
      </c>
    </row>
    <row r="6394" spans="11:30">
      <c r="K6394" s="4">
        <f t="shared" si="1200"/>
        <v>2</v>
      </c>
      <c r="L6394" s="34">
        <v>43518</v>
      </c>
      <c r="M6394" s="4">
        <v>267</v>
      </c>
      <c r="N6394" s="4">
        <v>7</v>
      </c>
      <c r="O6394" s="31">
        <v>0.25</v>
      </c>
      <c r="P6394" s="35">
        <v>1.9900000000000002</v>
      </c>
      <c r="Q6394" s="36">
        <f t="shared" si="1201"/>
        <v>15</v>
      </c>
      <c r="R6394" s="4">
        <f t="shared" si="1202"/>
        <v>13.01</v>
      </c>
      <c r="S6394" s="31">
        <f t="shared" si="1205"/>
        <v>0.28591435185185182</v>
      </c>
      <c r="T6394" s="31">
        <f t="shared" si="1206"/>
        <v>0.72222222222222221</v>
      </c>
      <c r="U6394" s="4">
        <f t="shared" si="1207"/>
        <v>0</v>
      </c>
      <c r="V6394" s="4" t="str">
        <f t="shared" si="1208"/>
        <v/>
      </c>
      <c r="W6394" s="18" t="str">
        <f>IF(V6394="","",VLOOKUP(L6394,日射量と図３!$A$4:$C$368,3,TRUE)*238.85/100)</f>
        <v/>
      </c>
      <c r="X6394" s="4" t="str">
        <f t="shared" si="1209"/>
        <v/>
      </c>
      <c r="Y6394" s="4" t="str">
        <f t="shared" si="1210"/>
        <v/>
      </c>
      <c r="Z6394" s="4" t="str">
        <f t="shared" si="1211"/>
        <v/>
      </c>
      <c r="AA6394" s="4" t="str">
        <f>IF($V6394="","",IF(Y6394&lt;36,0,IF(AND(36&lt;=Y6394,Y6394&lt;71),VLOOKUP($W6394,日射量と図３!$E$6:$F$34,2,TRUE),IF(AND(71&lt;=Y6394,Y6394&lt;107),VLOOKUP($W6394,日射量と図３!$E$6:$G$34,3,TRUE),IF(AND(107&lt;=Y6394,Y6394&lt;143),VLOOKUP($W6394,日射量と図３!$E$6:$H$34,4,TRUE),VLOOKUP($W6394,日射量と図３!$E$6:$I$34,5,TRUE))))))</f>
        <v/>
      </c>
      <c r="AB6394" s="4" t="str">
        <f>IF($V6394="","",IF(Z6394&lt;36,0,IF(AND(36&lt;=Z6394,Z6394&lt;71),VLOOKUP($W6394,日射量と図３!$E$6:$F$34,2,TRUE),IF(AND(71&lt;=Z6394,Z6394&lt;107),VLOOKUP($W6394,日射量と図３!$E$6:$G$34,3,TRUE),IF(AND(107&lt;=Z6394,Z6394&lt;143),VLOOKUP($W6394,日射量と図３!$E$6:$H$34,4,TRUE),VLOOKUP($W6394,日射量と図３!$E$6:$I$34,5,TRUE))))))</f>
        <v/>
      </c>
      <c r="AC6394" s="382" t="str">
        <f t="shared" si="1203"/>
        <v/>
      </c>
      <c r="AD6394" s="382" t="str">
        <f t="shared" si="1204"/>
        <v/>
      </c>
    </row>
    <row r="6395" spans="11:30">
      <c r="K6395" s="4">
        <f t="shared" si="1200"/>
        <v>2</v>
      </c>
      <c r="L6395" s="34">
        <v>43518</v>
      </c>
      <c r="M6395" s="4">
        <v>267</v>
      </c>
      <c r="N6395" s="4">
        <v>8</v>
      </c>
      <c r="O6395" s="31">
        <v>0.29166666666666669</v>
      </c>
      <c r="P6395" s="35">
        <v>2.1100000000000003</v>
      </c>
      <c r="Q6395" s="36">
        <f t="shared" si="1201"/>
        <v>12</v>
      </c>
      <c r="R6395" s="4">
        <f t="shared" si="1202"/>
        <v>9.89</v>
      </c>
      <c r="S6395" s="31">
        <f t="shared" si="1205"/>
        <v>0.28591435185185182</v>
      </c>
      <c r="T6395" s="31">
        <f t="shared" si="1206"/>
        <v>0.72222222222222221</v>
      </c>
      <c r="U6395" s="4">
        <f t="shared" si="1207"/>
        <v>9.89</v>
      </c>
      <c r="V6395" s="4" t="str">
        <f t="shared" si="1208"/>
        <v/>
      </c>
      <c r="W6395" s="18" t="str">
        <f>IF(V6395="","",VLOOKUP(L6395,日射量と図３!$A$4:$C$368,3,TRUE)*238.85/100)</f>
        <v/>
      </c>
      <c r="X6395" s="4" t="str">
        <f t="shared" si="1209"/>
        <v/>
      </c>
      <c r="Y6395" s="4" t="str">
        <f t="shared" si="1210"/>
        <v/>
      </c>
      <c r="Z6395" s="4" t="str">
        <f t="shared" si="1211"/>
        <v/>
      </c>
      <c r="AA6395" s="4" t="str">
        <f>IF($V6395="","",IF(Y6395&lt;36,0,IF(AND(36&lt;=Y6395,Y6395&lt;71),VLOOKUP($W6395,日射量と図３!$E$6:$F$34,2,TRUE),IF(AND(71&lt;=Y6395,Y6395&lt;107),VLOOKUP($W6395,日射量と図３!$E$6:$G$34,3,TRUE),IF(AND(107&lt;=Y6395,Y6395&lt;143),VLOOKUP($W6395,日射量と図３!$E$6:$H$34,4,TRUE),VLOOKUP($W6395,日射量と図３!$E$6:$I$34,5,TRUE))))))</f>
        <v/>
      </c>
      <c r="AB6395" s="4" t="str">
        <f>IF($V6395="","",IF(Z6395&lt;36,0,IF(AND(36&lt;=Z6395,Z6395&lt;71),VLOOKUP($W6395,日射量と図３!$E$6:$F$34,2,TRUE),IF(AND(71&lt;=Z6395,Z6395&lt;107),VLOOKUP($W6395,日射量と図３!$E$6:$G$34,3,TRUE),IF(AND(107&lt;=Z6395,Z6395&lt;143),VLOOKUP($W6395,日射量と図３!$E$6:$H$34,4,TRUE),VLOOKUP($W6395,日射量と図３!$E$6:$I$34,5,TRUE))))))</f>
        <v/>
      </c>
      <c r="AC6395" s="382" t="str">
        <f t="shared" si="1203"/>
        <v/>
      </c>
      <c r="AD6395" s="382" t="str">
        <f t="shared" si="1204"/>
        <v/>
      </c>
    </row>
    <row r="6396" spans="11:30">
      <c r="K6396" s="4">
        <f t="shared" si="1200"/>
        <v>2</v>
      </c>
      <c r="L6396" s="34">
        <v>43518</v>
      </c>
      <c r="M6396" s="4">
        <v>267</v>
      </c>
      <c r="N6396" s="4">
        <v>9</v>
      </c>
      <c r="O6396" s="31">
        <v>0.33333333333333331</v>
      </c>
      <c r="P6396" s="35">
        <v>3.35</v>
      </c>
      <c r="Q6396" s="36">
        <f t="shared" si="1201"/>
        <v>12</v>
      </c>
      <c r="R6396" s="4">
        <f t="shared" si="1202"/>
        <v>8.65</v>
      </c>
      <c r="S6396" s="31">
        <f t="shared" si="1205"/>
        <v>0.28591435185185182</v>
      </c>
      <c r="T6396" s="31">
        <f t="shared" si="1206"/>
        <v>0.72222222222222221</v>
      </c>
      <c r="U6396" s="4">
        <f t="shared" si="1207"/>
        <v>8.65</v>
      </c>
      <c r="V6396" s="4" t="str">
        <f t="shared" si="1208"/>
        <v/>
      </c>
      <c r="W6396" s="18" t="str">
        <f>IF(V6396="","",VLOOKUP(L6396,日射量と図３!$A$4:$C$368,3,TRUE)*238.85/100)</f>
        <v/>
      </c>
      <c r="X6396" s="4" t="str">
        <f t="shared" si="1209"/>
        <v/>
      </c>
      <c r="Y6396" s="4" t="str">
        <f t="shared" si="1210"/>
        <v/>
      </c>
      <c r="Z6396" s="4" t="str">
        <f t="shared" si="1211"/>
        <v/>
      </c>
      <c r="AA6396" s="4" t="str">
        <f>IF($V6396="","",IF(Y6396&lt;36,0,IF(AND(36&lt;=Y6396,Y6396&lt;71),VLOOKUP($W6396,日射量と図３!$E$6:$F$34,2,TRUE),IF(AND(71&lt;=Y6396,Y6396&lt;107),VLOOKUP($W6396,日射量と図３!$E$6:$G$34,3,TRUE),IF(AND(107&lt;=Y6396,Y6396&lt;143),VLOOKUP($W6396,日射量と図３!$E$6:$H$34,4,TRUE),VLOOKUP($W6396,日射量と図３!$E$6:$I$34,5,TRUE))))))</f>
        <v/>
      </c>
      <c r="AB6396" s="4" t="str">
        <f>IF($V6396="","",IF(Z6396&lt;36,0,IF(AND(36&lt;=Z6396,Z6396&lt;71),VLOOKUP($W6396,日射量と図３!$E$6:$F$34,2,TRUE),IF(AND(71&lt;=Z6396,Z6396&lt;107),VLOOKUP($W6396,日射量と図３!$E$6:$G$34,3,TRUE),IF(AND(107&lt;=Z6396,Z6396&lt;143),VLOOKUP($W6396,日射量と図３!$E$6:$H$34,4,TRUE),VLOOKUP($W6396,日射量と図３!$E$6:$I$34,5,TRUE))))))</f>
        <v/>
      </c>
      <c r="AC6396" s="382" t="str">
        <f t="shared" si="1203"/>
        <v/>
      </c>
      <c r="AD6396" s="382" t="str">
        <f t="shared" si="1204"/>
        <v/>
      </c>
    </row>
    <row r="6397" spans="11:30">
      <c r="K6397" s="4">
        <f t="shared" si="1200"/>
        <v>2</v>
      </c>
      <c r="L6397" s="34">
        <v>43518</v>
      </c>
      <c r="M6397" s="4">
        <v>267</v>
      </c>
      <c r="N6397" s="4">
        <v>10</v>
      </c>
      <c r="O6397" s="31">
        <v>0.375</v>
      </c>
      <c r="P6397" s="35">
        <v>5.07</v>
      </c>
      <c r="Q6397" s="36">
        <f t="shared" si="1201"/>
        <v>12</v>
      </c>
      <c r="R6397" s="4">
        <f t="shared" si="1202"/>
        <v>6.93</v>
      </c>
      <c r="S6397" s="31">
        <f t="shared" si="1205"/>
        <v>0.28591435185185182</v>
      </c>
      <c r="T6397" s="31">
        <f t="shared" si="1206"/>
        <v>0.72222222222222221</v>
      </c>
      <c r="U6397" s="4">
        <f t="shared" si="1207"/>
        <v>6.93</v>
      </c>
      <c r="V6397" s="4" t="str">
        <f t="shared" si="1208"/>
        <v/>
      </c>
      <c r="W6397" s="18" t="str">
        <f>IF(V6397="","",VLOOKUP(L6397,日射量と図３!$A$4:$C$368,3,TRUE)*238.85/100)</f>
        <v/>
      </c>
      <c r="X6397" s="4" t="str">
        <f t="shared" si="1209"/>
        <v/>
      </c>
      <c r="Y6397" s="4" t="str">
        <f t="shared" si="1210"/>
        <v/>
      </c>
      <c r="Z6397" s="4" t="str">
        <f t="shared" si="1211"/>
        <v/>
      </c>
      <c r="AA6397" s="4" t="str">
        <f>IF($V6397="","",IF(Y6397&lt;36,0,IF(AND(36&lt;=Y6397,Y6397&lt;71),VLOOKUP($W6397,日射量と図３!$E$6:$F$34,2,TRUE),IF(AND(71&lt;=Y6397,Y6397&lt;107),VLOOKUP($W6397,日射量と図３!$E$6:$G$34,3,TRUE),IF(AND(107&lt;=Y6397,Y6397&lt;143),VLOOKUP($W6397,日射量と図３!$E$6:$H$34,4,TRUE),VLOOKUP($W6397,日射量と図３!$E$6:$I$34,5,TRUE))))))</f>
        <v/>
      </c>
      <c r="AB6397" s="4" t="str">
        <f>IF($V6397="","",IF(Z6397&lt;36,0,IF(AND(36&lt;=Z6397,Z6397&lt;71),VLOOKUP($W6397,日射量と図３!$E$6:$F$34,2,TRUE),IF(AND(71&lt;=Z6397,Z6397&lt;107),VLOOKUP($W6397,日射量と図３!$E$6:$G$34,3,TRUE),IF(AND(107&lt;=Z6397,Z6397&lt;143),VLOOKUP($W6397,日射量と図３!$E$6:$H$34,4,TRUE),VLOOKUP($W6397,日射量と図３!$E$6:$I$34,5,TRUE))))))</f>
        <v/>
      </c>
      <c r="AC6397" s="382" t="str">
        <f t="shared" si="1203"/>
        <v/>
      </c>
      <c r="AD6397" s="382" t="str">
        <f t="shared" si="1204"/>
        <v/>
      </c>
    </row>
    <row r="6398" spans="11:30">
      <c r="K6398" s="4">
        <f t="shared" si="1200"/>
        <v>2</v>
      </c>
      <c r="L6398" s="34">
        <v>43518</v>
      </c>
      <c r="M6398" s="4">
        <v>267</v>
      </c>
      <c r="N6398" s="4">
        <v>11</v>
      </c>
      <c r="O6398" s="31">
        <v>0.41666666666666669</v>
      </c>
      <c r="P6398" s="35">
        <v>7.1400000000000006</v>
      </c>
      <c r="Q6398" s="36">
        <f t="shared" si="1201"/>
        <v>12</v>
      </c>
      <c r="R6398" s="4">
        <f t="shared" si="1202"/>
        <v>4.8599999999999994</v>
      </c>
      <c r="S6398" s="31">
        <f t="shared" si="1205"/>
        <v>0.28591435185185182</v>
      </c>
      <c r="T6398" s="31">
        <f t="shared" si="1206"/>
        <v>0.72222222222222221</v>
      </c>
      <c r="U6398" s="4">
        <f t="shared" si="1207"/>
        <v>4.8599999999999994</v>
      </c>
      <c r="V6398" s="4" t="str">
        <f t="shared" si="1208"/>
        <v/>
      </c>
      <c r="W6398" s="18" t="str">
        <f>IF(V6398="","",VLOOKUP(L6398,日射量と図３!$A$4:$C$368,3,TRUE)*238.85/100)</f>
        <v/>
      </c>
      <c r="X6398" s="4" t="str">
        <f t="shared" si="1209"/>
        <v/>
      </c>
      <c r="Y6398" s="4" t="str">
        <f t="shared" si="1210"/>
        <v/>
      </c>
      <c r="Z6398" s="4" t="str">
        <f t="shared" si="1211"/>
        <v/>
      </c>
      <c r="AA6398" s="4" t="str">
        <f>IF($V6398="","",IF(Y6398&lt;36,0,IF(AND(36&lt;=Y6398,Y6398&lt;71),VLOOKUP($W6398,日射量と図３!$E$6:$F$34,2,TRUE),IF(AND(71&lt;=Y6398,Y6398&lt;107),VLOOKUP($W6398,日射量と図３!$E$6:$G$34,3,TRUE),IF(AND(107&lt;=Y6398,Y6398&lt;143),VLOOKUP($W6398,日射量と図３!$E$6:$H$34,4,TRUE),VLOOKUP($W6398,日射量と図３!$E$6:$I$34,5,TRUE))))))</f>
        <v/>
      </c>
      <c r="AB6398" s="4" t="str">
        <f>IF($V6398="","",IF(Z6398&lt;36,0,IF(AND(36&lt;=Z6398,Z6398&lt;71),VLOOKUP($W6398,日射量と図３!$E$6:$F$34,2,TRUE),IF(AND(71&lt;=Z6398,Z6398&lt;107),VLOOKUP($W6398,日射量と図３!$E$6:$G$34,3,TRUE),IF(AND(107&lt;=Z6398,Z6398&lt;143),VLOOKUP($W6398,日射量と図３!$E$6:$H$34,4,TRUE),VLOOKUP($W6398,日射量と図３!$E$6:$I$34,5,TRUE))))))</f>
        <v/>
      </c>
      <c r="AC6398" s="382" t="str">
        <f t="shared" si="1203"/>
        <v/>
      </c>
      <c r="AD6398" s="382" t="str">
        <f t="shared" si="1204"/>
        <v/>
      </c>
    </row>
    <row r="6399" spans="11:30">
      <c r="K6399" s="4">
        <f t="shared" si="1200"/>
        <v>2</v>
      </c>
      <c r="L6399" s="34">
        <v>43518</v>
      </c>
      <c r="M6399" s="4">
        <v>267</v>
      </c>
      <c r="N6399" s="4">
        <v>12</v>
      </c>
      <c r="O6399" s="31">
        <v>0.45833333333333331</v>
      </c>
      <c r="P6399" s="35">
        <v>8.76</v>
      </c>
      <c r="Q6399" s="36">
        <f t="shared" si="1201"/>
        <v>12</v>
      </c>
      <c r="R6399" s="4">
        <f t="shared" si="1202"/>
        <v>3.24</v>
      </c>
      <c r="S6399" s="31">
        <f t="shared" si="1205"/>
        <v>0.28591435185185182</v>
      </c>
      <c r="T6399" s="31">
        <f t="shared" si="1206"/>
        <v>0.72222222222222221</v>
      </c>
      <c r="U6399" s="4">
        <f t="shared" si="1207"/>
        <v>3.24</v>
      </c>
      <c r="V6399" s="4" t="str">
        <f t="shared" si="1208"/>
        <v/>
      </c>
      <c r="W6399" s="18" t="str">
        <f>IF(V6399="","",VLOOKUP(L6399,日射量と図３!$A$4:$C$368,3,TRUE)*238.85/100)</f>
        <v/>
      </c>
      <c r="X6399" s="4" t="str">
        <f t="shared" si="1209"/>
        <v/>
      </c>
      <c r="Y6399" s="4" t="str">
        <f t="shared" si="1210"/>
        <v/>
      </c>
      <c r="Z6399" s="4" t="str">
        <f t="shared" si="1211"/>
        <v/>
      </c>
      <c r="AA6399" s="4" t="str">
        <f>IF($V6399="","",IF(Y6399&lt;36,0,IF(AND(36&lt;=Y6399,Y6399&lt;71),VLOOKUP($W6399,日射量と図３!$E$6:$F$34,2,TRUE),IF(AND(71&lt;=Y6399,Y6399&lt;107),VLOOKUP($W6399,日射量と図３!$E$6:$G$34,3,TRUE),IF(AND(107&lt;=Y6399,Y6399&lt;143),VLOOKUP($W6399,日射量と図３!$E$6:$H$34,4,TRUE),VLOOKUP($W6399,日射量と図３!$E$6:$I$34,5,TRUE))))))</f>
        <v/>
      </c>
      <c r="AB6399" s="4" t="str">
        <f>IF($V6399="","",IF(Z6399&lt;36,0,IF(AND(36&lt;=Z6399,Z6399&lt;71),VLOOKUP($W6399,日射量と図３!$E$6:$F$34,2,TRUE),IF(AND(71&lt;=Z6399,Z6399&lt;107),VLOOKUP($W6399,日射量と図３!$E$6:$G$34,3,TRUE),IF(AND(107&lt;=Z6399,Z6399&lt;143),VLOOKUP($W6399,日射量と図３!$E$6:$H$34,4,TRUE),VLOOKUP($W6399,日射量と図３!$E$6:$I$34,5,TRUE))))))</f>
        <v/>
      </c>
      <c r="AC6399" s="382" t="str">
        <f t="shared" si="1203"/>
        <v/>
      </c>
      <c r="AD6399" s="382" t="str">
        <f t="shared" si="1204"/>
        <v/>
      </c>
    </row>
    <row r="6400" spans="11:30">
      <c r="K6400" s="4">
        <f t="shared" si="1200"/>
        <v>2</v>
      </c>
      <c r="L6400" s="34">
        <v>43518</v>
      </c>
      <c r="M6400" s="4">
        <v>267</v>
      </c>
      <c r="N6400" s="4">
        <v>13</v>
      </c>
      <c r="O6400" s="31">
        <v>0.5</v>
      </c>
      <c r="P6400" s="35">
        <v>10.02</v>
      </c>
      <c r="Q6400" s="36">
        <f t="shared" si="1201"/>
        <v>12</v>
      </c>
      <c r="R6400" s="4">
        <f t="shared" si="1202"/>
        <v>1.9800000000000004</v>
      </c>
      <c r="S6400" s="31">
        <f t="shared" si="1205"/>
        <v>0.28591435185185182</v>
      </c>
      <c r="T6400" s="31">
        <f t="shared" si="1206"/>
        <v>0.72222222222222221</v>
      </c>
      <c r="U6400" s="4">
        <f t="shared" si="1207"/>
        <v>1.9800000000000004</v>
      </c>
      <c r="V6400" s="4" t="str">
        <f t="shared" si="1208"/>
        <v/>
      </c>
      <c r="W6400" s="18" t="str">
        <f>IF(V6400="","",VLOOKUP(L6400,日射量と図３!$A$4:$C$368,3,TRUE)*238.85/100)</f>
        <v/>
      </c>
      <c r="X6400" s="4" t="str">
        <f t="shared" si="1209"/>
        <v/>
      </c>
      <c r="Y6400" s="4" t="str">
        <f t="shared" si="1210"/>
        <v/>
      </c>
      <c r="Z6400" s="4" t="str">
        <f t="shared" si="1211"/>
        <v/>
      </c>
      <c r="AA6400" s="4" t="str">
        <f>IF($V6400="","",IF(Y6400&lt;36,0,IF(AND(36&lt;=Y6400,Y6400&lt;71),VLOOKUP($W6400,日射量と図３!$E$6:$F$34,2,TRUE),IF(AND(71&lt;=Y6400,Y6400&lt;107),VLOOKUP($W6400,日射量と図３!$E$6:$G$34,3,TRUE),IF(AND(107&lt;=Y6400,Y6400&lt;143),VLOOKUP($W6400,日射量と図３!$E$6:$H$34,4,TRUE),VLOOKUP($W6400,日射量と図３!$E$6:$I$34,5,TRUE))))))</f>
        <v/>
      </c>
      <c r="AB6400" s="4" t="str">
        <f>IF($V6400="","",IF(Z6400&lt;36,0,IF(AND(36&lt;=Z6400,Z6400&lt;71),VLOOKUP($W6400,日射量と図３!$E$6:$F$34,2,TRUE),IF(AND(71&lt;=Z6400,Z6400&lt;107),VLOOKUP($W6400,日射量と図３!$E$6:$G$34,3,TRUE),IF(AND(107&lt;=Z6400,Z6400&lt;143),VLOOKUP($W6400,日射量と図３!$E$6:$H$34,4,TRUE),VLOOKUP($W6400,日射量と図３!$E$6:$I$34,5,TRUE))))))</f>
        <v/>
      </c>
      <c r="AC6400" s="382" t="str">
        <f t="shared" si="1203"/>
        <v/>
      </c>
      <c r="AD6400" s="382" t="str">
        <f t="shared" si="1204"/>
        <v/>
      </c>
    </row>
    <row r="6401" spans="11:30">
      <c r="K6401" s="4">
        <f t="shared" si="1200"/>
        <v>2</v>
      </c>
      <c r="L6401" s="34">
        <v>43518</v>
      </c>
      <c r="M6401" s="4">
        <v>267</v>
      </c>
      <c r="N6401" s="4">
        <v>14</v>
      </c>
      <c r="O6401" s="31">
        <v>0.54166666666666663</v>
      </c>
      <c r="P6401" s="35">
        <v>10.620000000000001</v>
      </c>
      <c r="Q6401" s="36">
        <f t="shared" si="1201"/>
        <v>12</v>
      </c>
      <c r="R6401" s="4">
        <f t="shared" si="1202"/>
        <v>1.379999999999999</v>
      </c>
      <c r="S6401" s="31">
        <f t="shared" si="1205"/>
        <v>0.28591435185185182</v>
      </c>
      <c r="T6401" s="31">
        <f t="shared" si="1206"/>
        <v>0.72222222222222221</v>
      </c>
      <c r="U6401" s="4">
        <f t="shared" si="1207"/>
        <v>1.379999999999999</v>
      </c>
      <c r="V6401" s="4" t="str">
        <f t="shared" si="1208"/>
        <v/>
      </c>
      <c r="W6401" s="18" t="str">
        <f>IF(V6401="","",VLOOKUP(L6401,日射量と図３!$A$4:$C$368,3,TRUE)*238.85/100)</f>
        <v/>
      </c>
      <c r="X6401" s="4" t="str">
        <f t="shared" si="1209"/>
        <v/>
      </c>
      <c r="Y6401" s="4" t="str">
        <f t="shared" si="1210"/>
        <v/>
      </c>
      <c r="Z6401" s="4" t="str">
        <f t="shared" si="1211"/>
        <v/>
      </c>
      <c r="AA6401" s="4" t="str">
        <f>IF($V6401="","",IF(Y6401&lt;36,0,IF(AND(36&lt;=Y6401,Y6401&lt;71),VLOOKUP($W6401,日射量と図３!$E$6:$F$34,2,TRUE),IF(AND(71&lt;=Y6401,Y6401&lt;107),VLOOKUP($W6401,日射量と図３!$E$6:$G$34,3,TRUE),IF(AND(107&lt;=Y6401,Y6401&lt;143),VLOOKUP($W6401,日射量と図３!$E$6:$H$34,4,TRUE),VLOOKUP($W6401,日射量と図３!$E$6:$I$34,5,TRUE))))))</f>
        <v/>
      </c>
      <c r="AB6401" s="4" t="str">
        <f>IF($V6401="","",IF(Z6401&lt;36,0,IF(AND(36&lt;=Z6401,Z6401&lt;71),VLOOKUP($W6401,日射量と図３!$E$6:$F$34,2,TRUE),IF(AND(71&lt;=Z6401,Z6401&lt;107),VLOOKUP($W6401,日射量と図３!$E$6:$G$34,3,TRUE),IF(AND(107&lt;=Z6401,Z6401&lt;143),VLOOKUP($W6401,日射量と図３!$E$6:$H$34,4,TRUE),VLOOKUP($W6401,日射量と図３!$E$6:$I$34,5,TRUE))))))</f>
        <v/>
      </c>
      <c r="AC6401" s="382" t="str">
        <f t="shared" si="1203"/>
        <v/>
      </c>
      <c r="AD6401" s="382" t="str">
        <f t="shared" si="1204"/>
        <v/>
      </c>
    </row>
    <row r="6402" spans="11:30">
      <c r="K6402" s="4">
        <f t="shared" si="1200"/>
        <v>2</v>
      </c>
      <c r="L6402" s="34">
        <v>43518</v>
      </c>
      <c r="M6402" s="4">
        <v>267</v>
      </c>
      <c r="N6402" s="4">
        <v>15</v>
      </c>
      <c r="O6402" s="31">
        <v>0.58333333333333337</v>
      </c>
      <c r="P6402" s="35">
        <v>10.670000000000002</v>
      </c>
      <c r="Q6402" s="36">
        <f t="shared" si="1201"/>
        <v>12</v>
      </c>
      <c r="R6402" s="4">
        <f t="shared" si="1202"/>
        <v>1.3299999999999983</v>
      </c>
      <c r="S6402" s="31">
        <f t="shared" si="1205"/>
        <v>0.28591435185185182</v>
      </c>
      <c r="T6402" s="31">
        <f t="shared" si="1206"/>
        <v>0.72222222222222221</v>
      </c>
      <c r="U6402" s="4">
        <f t="shared" si="1207"/>
        <v>1.3299999999999983</v>
      </c>
      <c r="V6402" s="4" t="str">
        <f t="shared" si="1208"/>
        <v/>
      </c>
      <c r="W6402" s="18" t="str">
        <f>IF(V6402="","",VLOOKUP(L6402,日射量と図３!$A$4:$C$368,3,TRUE)*238.85/100)</f>
        <v/>
      </c>
      <c r="X6402" s="4" t="str">
        <f t="shared" si="1209"/>
        <v/>
      </c>
      <c r="Y6402" s="4" t="str">
        <f t="shared" si="1210"/>
        <v/>
      </c>
      <c r="Z6402" s="4" t="str">
        <f t="shared" si="1211"/>
        <v/>
      </c>
      <c r="AA6402" s="4" t="str">
        <f>IF($V6402="","",IF(Y6402&lt;36,0,IF(AND(36&lt;=Y6402,Y6402&lt;71),VLOOKUP($W6402,日射量と図３!$E$6:$F$34,2,TRUE),IF(AND(71&lt;=Y6402,Y6402&lt;107),VLOOKUP($W6402,日射量と図３!$E$6:$G$34,3,TRUE),IF(AND(107&lt;=Y6402,Y6402&lt;143),VLOOKUP($W6402,日射量と図３!$E$6:$H$34,4,TRUE),VLOOKUP($W6402,日射量と図３!$E$6:$I$34,5,TRUE))))))</f>
        <v/>
      </c>
      <c r="AB6402" s="4" t="str">
        <f>IF($V6402="","",IF(Z6402&lt;36,0,IF(AND(36&lt;=Z6402,Z6402&lt;71),VLOOKUP($W6402,日射量と図３!$E$6:$F$34,2,TRUE),IF(AND(71&lt;=Z6402,Z6402&lt;107),VLOOKUP($W6402,日射量と図３!$E$6:$G$34,3,TRUE),IF(AND(107&lt;=Z6402,Z6402&lt;143),VLOOKUP($W6402,日射量と図３!$E$6:$H$34,4,TRUE),VLOOKUP($W6402,日射量と図３!$E$6:$I$34,5,TRUE))))))</f>
        <v/>
      </c>
      <c r="AC6402" s="382" t="str">
        <f t="shared" si="1203"/>
        <v/>
      </c>
      <c r="AD6402" s="382" t="str">
        <f t="shared" si="1204"/>
        <v/>
      </c>
    </row>
    <row r="6403" spans="11:30">
      <c r="K6403" s="4">
        <f t="shared" si="1200"/>
        <v>2</v>
      </c>
      <c r="L6403" s="34">
        <v>43518</v>
      </c>
      <c r="M6403" s="4">
        <v>267</v>
      </c>
      <c r="N6403" s="4">
        <v>16</v>
      </c>
      <c r="O6403" s="31">
        <v>0.625</v>
      </c>
      <c r="P6403" s="35">
        <v>10.67</v>
      </c>
      <c r="Q6403" s="36">
        <f t="shared" si="1201"/>
        <v>16</v>
      </c>
      <c r="R6403" s="4">
        <f t="shared" si="1202"/>
        <v>5.33</v>
      </c>
      <c r="S6403" s="31">
        <f t="shared" si="1205"/>
        <v>0.28591435185185182</v>
      </c>
      <c r="T6403" s="31">
        <f t="shared" si="1206"/>
        <v>0.72222222222222221</v>
      </c>
      <c r="U6403" s="4">
        <f t="shared" si="1207"/>
        <v>5.33</v>
      </c>
      <c r="V6403" s="4" t="str">
        <f t="shared" si="1208"/>
        <v/>
      </c>
      <c r="W6403" s="18" t="str">
        <f>IF(V6403="","",VLOOKUP(L6403,日射量と図３!$A$4:$C$368,3,TRUE)*238.85/100)</f>
        <v/>
      </c>
      <c r="X6403" s="4" t="str">
        <f t="shared" si="1209"/>
        <v/>
      </c>
      <c r="Y6403" s="4" t="str">
        <f t="shared" si="1210"/>
        <v/>
      </c>
      <c r="Z6403" s="4" t="str">
        <f t="shared" si="1211"/>
        <v/>
      </c>
      <c r="AA6403" s="4" t="str">
        <f>IF($V6403="","",IF(Y6403&lt;36,0,IF(AND(36&lt;=Y6403,Y6403&lt;71),VLOOKUP($W6403,日射量と図３!$E$6:$F$34,2,TRUE),IF(AND(71&lt;=Y6403,Y6403&lt;107),VLOOKUP($W6403,日射量と図３!$E$6:$G$34,3,TRUE),IF(AND(107&lt;=Y6403,Y6403&lt;143),VLOOKUP($W6403,日射量と図３!$E$6:$H$34,4,TRUE),VLOOKUP($W6403,日射量と図３!$E$6:$I$34,5,TRUE))))))</f>
        <v/>
      </c>
      <c r="AB6403" s="4" t="str">
        <f>IF($V6403="","",IF(Z6403&lt;36,0,IF(AND(36&lt;=Z6403,Z6403&lt;71),VLOOKUP($W6403,日射量と図３!$E$6:$F$34,2,TRUE),IF(AND(71&lt;=Z6403,Z6403&lt;107),VLOOKUP($W6403,日射量と図３!$E$6:$G$34,3,TRUE),IF(AND(107&lt;=Z6403,Z6403&lt;143),VLOOKUP($W6403,日射量と図３!$E$6:$H$34,4,TRUE),VLOOKUP($W6403,日射量と図３!$E$6:$I$34,5,TRUE))))))</f>
        <v/>
      </c>
      <c r="AC6403" s="382" t="str">
        <f t="shared" si="1203"/>
        <v/>
      </c>
      <c r="AD6403" s="382" t="str">
        <f t="shared" si="1204"/>
        <v/>
      </c>
    </row>
    <row r="6404" spans="11:30">
      <c r="K6404" s="4">
        <f t="shared" si="1200"/>
        <v>2</v>
      </c>
      <c r="L6404" s="34">
        <v>43518</v>
      </c>
      <c r="M6404" s="4">
        <v>267</v>
      </c>
      <c r="N6404" s="4">
        <v>17</v>
      </c>
      <c r="O6404" s="31">
        <v>0.66666666666666663</v>
      </c>
      <c r="P6404" s="35">
        <v>10.390000000000002</v>
      </c>
      <c r="Q6404" s="36">
        <f t="shared" si="1201"/>
        <v>16</v>
      </c>
      <c r="R6404" s="4">
        <f t="shared" si="1202"/>
        <v>5.6099999999999977</v>
      </c>
      <c r="S6404" s="31">
        <f t="shared" si="1205"/>
        <v>0.28591435185185182</v>
      </c>
      <c r="T6404" s="31">
        <f t="shared" si="1206"/>
        <v>0.72222222222222221</v>
      </c>
      <c r="U6404" s="4">
        <f t="shared" si="1207"/>
        <v>5.6099999999999977</v>
      </c>
      <c r="V6404" s="4" t="str">
        <f t="shared" si="1208"/>
        <v/>
      </c>
      <c r="W6404" s="18" t="str">
        <f>IF(V6404="","",VLOOKUP(L6404,日射量と図３!$A$4:$C$368,3,TRUE)*238.85/100)</f>
        <v/>
      </c>
      <c r="X6404" s="4" t="str">
        <f t="shared" si="1209"/>
        <v/>
      </c>
      <c r="Y6404" s="4" t="str">
        <f t="shared" si="1210"/>
        <v/>
      </c>
      <c r="Z6404" s="4" t="str">
        <f t="shared" si="1211"/>
        <v/>
      </c>
      <c r="AA6404" s="4" t="str">
        <f>IF($V6404="","",IF(Y6404&lt;36,0,IF(AND(36&lt;=Y6404,Y6404&lt;71),VLOOKUP($W6404,日射量と図３!$E$6:$F$34,2,TRUE),IF(AND(71&lt;=Y6404,Y6404&lt;107),VLOOKUP($W6404,日射量と図３!$E$6:$G$34,3,TRUE),IF(AND(107&lt;=Y6404,Y6404&lt;143),VLOOKUP($W6404,日射量と図３!$E$6:$H$34,4,TRUE),VLOOKUP($W6404,日射量と図３!$E$6:$I$34,5,TRUE))))))</f>
        <v/>
      </c>
      <c r="AB6404" s="4" t="str">
        <f>IF($V6404="","",IF(Z6404&lt;36,0,IF(AND(36&lt;=Z6404,Z6404&lt;71),VLOOKUP($W6404,日射量と図３!$E$6:$F$34,2,TRUE),IF(AND(71&lt;=Z6404,Z6404&lt;107),VLOOKUP($W6404,日射量と図３!$E$6:$G$34,3,TRUE),IF(AND(107&lt;=Z6404,Z6404&lt;143),VLOOKUP($W6404,日射量と図３!$E$6:$H$34,4,TRUE),VLOOKUP($W6404,日射量と図３!$E$6:$I$34,5,TRUE))))))</f>
        <v/>
      </c>
      <c r="AC6404" s="382" t="str">
        <f t="shared" si="1203"/>
        <v/>
      </c>
      <c r="AD6404" s="382" t="str">
        <f t="shared" si="1204"/>
        <v/>
      </c>
    </row>
    <row r="6405" spans="11:30">
      <c r="K6405" s="4">
        <f t="shared" ref="K6405:K6468" si="1212">MONTH(L6405)</f>
        <v>2</v>
      </c>
      <c r="L6405" s="34">
        <v>43518</v>
      </c>
      <c r="M6405" s="4">
        <v>267</v>
      </c>
      <c r="N6405" s="4">
        <v>18</v>
      </c>
      <c r="O6405" s="31">
        <v>0.70833333333333337</v>
      </c>
      <c r="P6405" s="35">
        <v>9.870000000000001</v>
      </c>
      <c r="Q6405" s="36">
        <f t="shared" ref="Q6405:Q6468" si="1213">IF(O6405&lt;$B$15,$D$14,IF(O6405&lt;$B$16,$D$15,IF(O6405&lt;$B$17,$D$16,IF(O6405&lt;$B$18,$D$17,IF(O6405&lt;$B$19,$D$18,$D$19)))))</f>
        <v>16</v>
      </c>
      <c r="R6405" s="4">
        <f t="shared" ref="R6405:R6468" si="1214">IF(Q6405-P6405&gt;0,Q6405-P6405,0)</f>
        <v>6.129999999999999</v>
      </c>
      <c r="S6405" s="31">
        <f t="shared" si="1205"/>
        <v>0.28591435185185182</v>
      </c>
      <c r="T6405" s="31">
        <f t="shared" si="1206"/>
        <v>0.72222222222222221</v>
      </c>
      <c r="U6405" s="4">
        <f t="shared" si="1207"/>
        <v>6.129999999999999</v>
      </c>
      <c r="V6405" s="4" t="str">
        <f t="shared" si="1208"/>
        <v/>
      </c>
      <c r="W6405" s="18" t="str">
        <f>IF(V6405="","",VLOOKUP(L6405,日射量と図３!$A$4:$C$368,3,TRUE)*238.85/100)</f>
        <v/>
      </c>
      <c r="X6405" s="4" t="str">
        <f t="shared" si="1209"/>
        <v/>
      </c>
      <c r="Y6405" s="4" t="str">
        <f t="shared" si="1210"/>
        <v/>
      </c>
      <c r="Z6405" s="4" t="str">
        <f t="shared" si="1211"/>
        <v/>
      </c>
      <c r="AA6405" s="4" t="str">
        <f>IF($V6405="","",IF(Y6405&lt;36,0,IF(AND(36&lt;=Y6405,Y6405&lt;71),VLOOKUP($W6405,日射量と図３!$E$6:$F$34,2,TRUE),IF(AND(71&lt;=Y6405,Y6405&lt;107),VLOOKUP($W6405,日射量と図３!$E$6:$G$34,3,TRUE),IF(AND(107&lt;=Y6405,Y6405&lt;143),VLOOKUP($W6405,日射量と図３!$E$6:$H$34,4,TRUE),VLOOKUP($W6405,日射量と図３!$E$6:$I$34,5,TRUE))))))</f>
        <v/>
      </c>
      <c r="AB6405" s="4" t="str">
        <f>IF($V6405="","",IF(Z6405&lt;36,0,IF(AND(36&lt;=Z6405,Z6405&lt;71),VLOOKUP($W6405,日射量と図３!$E$6:$F$34,2,TRUE),IF(AND(71&lt;=Z6405,Z6405&lt;107),VLOOKUP($W6405,日射量と図３!$E$6:$G$34,3,TRUE),IF(AND(107&lt;=Z6405,Z6405&lt;143),VLOOKUP($W6405,日射量と図３!$E$6:$H$34,4,TRUE),VLOOKUP($W6405,日射量と図３!$E$6:$I$34,5,TRUE))))))</f>
        <v/>
      </c>
      <c r="AC6405" s="382" t="str">
        <f t="shared" si="1203"/>
        <v/>
      </c>
      <c r="AD6405" s="382" t="str">
        <f t="shared" si="1204"/>
        <v/>
      </c>
    </row>
    <row r="6406" spans="11:30">
      <c r="K6406" s="4">
        <f t="shared" si="1212"/>
        <v>2</v>
      </c>
      <c r="L6406" s="34">
        <v>43518</v>
      </c>
      <c r="M6406" s="4">
        <v>267</v>
      </c>
      <c r="N6406" s="4">
        <v>19</v>
      </c>
      <c r="O6406" s="31">
        <v>0.75</v>
      </c>
      <c r="P6406" s="35">
        <v>9.3000000000000007</v>
      </c>
      <c r="Q6406" s="36">
        <f t="shared" si="1213"/>
        <v>16</v>
      </c>
      <c r="R6406" s="4">
        <f t="shared" si="1214"/>
        <v>6.6999999999999993</v>
      </c>
      <c r="S6406" s="31">
        <f t="shared" si="1205"/>
        <v>0.28591435185185182</v>
      </c>
      <c r="T6406" s="31">
        <f t="shared" si="1206"/>
        <v>0.72222222222222221</v>
      </c>
      <c r="U6406" s="4">
        <f t="shared" si="1207"/>
        <v>0</v>
      </c>
      <c r="V6406" s="4" t="str">
        <f t="shared" si="1208"/>
        <v/>
      </c>
      <c r="W6406" s="18" t="str">
        <f>IF(V6406="","",VLOOKUP(L6406,日射量と図３!$A$4:$C$368,3,TRUE)*238.85/100)</f>
        <v/>
      </c>
      <c r="X6406" s="4" t="str">
        <f t="shared" si="1209"/>
        <v/>
      </c>
      <c r="Y6406" s="4" t="str">
        <f t="shared" si="1210"/>
        <v/>
      </c>
      <c r="Z6406" s="4" t="str">
        <f t="shared" si="1211"/>
        <v/>
      </c>
      <c r="AA6406" s="4" t="str">
        <f>IF($V6406="","",IF(Y6406&lt;36,0,IF(AND(36&lt;=Y6406,Y6406&lt;71),VLOOKUP($W6406,日射量と図３!$E$6:$F$34,2,TRUE),IF(AND(71&lt;=Y6406,Y6406&lt;107),VLOOKUP($W6406,日射量と図３!$E$6:$G$34,3,TRUE),IF(AND(107&lt;=Y6406,Y6406&lt;143),VLOOKUP($W6406,日射量と図３!$E$6:$H$34,4,TRUE),VLOOKUP($W6406,日射量と図３!$E$6:$I$34,5,TRUE))))))</f>
        <v/>
      </c>
      <c r="AB6406" s="4" t="str">
        <f>IF($V6406="","",IF(Z6406&lt;36,0,IF(AND(36&lt;=Z6406,Z6406&lt;71),VLOOKUP($W6406,日射量と図３!$E$6:$F$34,2,TRUE),IF(AND(71&lt;=Z6406,Z6406&lt;107),VLOOKUP($W6406,日射量と図３!$E$6:$G$34,3,TRUE),IF(AND(107&lt;=Z6406,Z6406&lt;143),VLOOKUP($W6406,日射量と図３!$E$6:$H$34,4,TRUE),VLOOKUP($W6406,日射量と図３!$E$6:$I$34,5,TRUE))))))</f>
        <v/>
      </c>
      <c r="AC6406" s="382" t="str">
        <f t="shared" si="1203"/>
        <v/>
      </c>
      <c r="AD6406" s="382" t="str">
        <f t="shared" si="1204"/>
        <v/>
      </c>
    </row>
    <row r="6407" spans="11:30">
      <c r="K6407" s="4">
        <f t="shared" si="1212"/>
        <v>2</v>
      </c>
      <c r="L6407" s="34">
        <v>43518</v>
      </c>
      <c r="M6407" s="4">
        <v>267</v>
      </c>
      <c r="N6407" s="4">
        <v>20</v>
      </c>
      <c r="O6407" s="31">
        <v>0.79166666666666663</v>
      </c>
      <c r="P6407" s="35">
        <v>8.5799999999999983</v>
      </c>
      <c r="Q6407" s="36">
        <f t="shared" si="1213"/>
        <v>16</v>
      </c>
      <c r="R6407" s="4">
        <f t="shared" si="1214"/>
        <v>7.4200000000000017</v>
      </c>
      <c r="S6407" s="31">
        <f t="shared" si="1205"/>
        <v>0.28591435185185182</v>
      </c>
      <c r="T6407" s="31">
        <f t="shared" si="1206"/>
        <v>0.72222222222222221</v>
      </c>
      <c r="U6407" s="4">
        <f t="shared" si="1207"/>
        <v>0</v>
      </c>
      <c r="V6407" s="4" t="str">
        <f t="shared" si="1208"/>
        <v/>
      </c>
      <c r="W6407" s="18" t="str">
        <f>IF(V6407="","",VLOOKUP(L6407,日射量と図３!$A$4:$C$368,3,TRUE)*238.85/100)</f>
        <v/>
      </c>
      <c r="X6407" s="4" t="str">
        <f t="shared" si="1209"/>
        <v/>
      </c>
      <c r="Y6407" s="4" t="str">
        <f t="shared" si="1210"/>
        <v/>
      </c>
      <c r="Z6407" s="4" t="str">
        <f t="shared" si="1211"/>
        <v/>
      </c>
      <c r="AA6407" s="4" t="str">
        <f>IF($V6407="","",IF(Y6407&lt;36,0,IF(AND(36&lt;=Y6407,Y6407&lt;71),VLOOKUP($W6407,日射量と図３!$E$6:$F$34,2,TRUE),IF(AND(71&lt;=Y6407,Y6407&lt;107),VLOOKUP($W6407,日射量と図３!$E$6:$G$34,3,TRUE),IF(AND(107&lt;=Y6407,Y6407&lt;143),VLOOKUP($W6407,日射量と図３!$E$6:$H$34,4,TRUE),VLOOKUP($W6407,日射量と図３!$E$6:$I$34,5,TRUE))))))</f>
        <v/>
      </c>
      <c r="AB6407" s="4" t="str">
        <f>IF($V6407="","",IF(Z6407&lt;36,0,IF(AND(36&lt;=Z6407,Z6407&lt;71),VLOOKUP($W6407,日射量と図３!$E$6:$F$34,2,TRUE),IF(AND(71&lt;=Z6407,Z6407&lt;107),VLOOKUP($W6407,日射量と図３!$E$6:$G$34,3,TRUE),IF(AND(107&lt;=Z6407,Z6407&lt;143),VLOOKUP($W6407,日射量と図３!$E$6:$H$34,4,TRUE),VLOOKUP($W6407,日射量と図３!$E$6:$I$34,5,TRUE))))))</f>
        <v/>
      </c>
      <c r="AC6407" s="382" t="str">
        <f t="shared" si="1203"/>
        <v/>
      </c>
      <c r="AD6407" s="382" t="str">
        <f t="shared" si="1204"/>
        <v/>
      </c>
    </row>
    <row r="6408" spans="11:30">
      <c r="K6408" s="4">
        <f t="shared" si="1212"/>
        <v>2</v>
      </c>
      <c r="L6408" s="34">
        <v>43518</v>
      </c>
      <c r="M6408" s="4">
        <v>267</v>
      </c>
      <c r="N6408" s="4">
        <v>21</v>
      </c>
      <c r="O6408" s="31">
        <v>0.83333333333333337</v>
      </c>
      <c r="P6408" s="35">
        <v>8.2899999999999991</v>
      </c>
      <c r="Q6408" s="36">
        <f t="shared" si="1213"/>
        <v>16</v>
      </c>
      <c r="R6408" s="4">
        <f t="shared" si="1214"/>
        <v>7.7100000000000009</v>
      </c>
      <c r="S6408" s="31">
        <f t="shared" si="1205"/>
        <v>0.28591435185185182</v>
      </c>
      <c r="T6408" s="31">
        <f t="shared" si="1206"/>
        <v>0.72222222222222221</v>
      </c>
      <c r="U6408" s="4">
        <f t="shared" si="1207"/>
        <v>0</v>
      </c>
      <c r="V6408" s="4" t="str">
        <f t="shared" si="1208"/>
        <v/>
      </c>
      <c r="W6408" s="18" t="str">
        <f>IF(V6408="","",VLOOKUP(L6408,日射量と図３!$A$4:$C$368,3,TRUE)*238.85/100)</f>
        <v/>
      </c>
      <c r="X6408" s="4" t="str">
        <f t="shared" si="1209"/>
        <v/>
      </c>
      <c r="Y6408" s="4" t="str">
        <f t="shared" si="1210"/>
        <v/>
      </c>
      <c r="Z6408" s="4" t="str">
        <f t="shared" si="1211"/>
        <v/>
      </c>
      <c r="AA6408" s="4" t="str">
        <f>IF($V6408="","",IF(Y6408&lt;36,0,IF(AND(36&lt;=Y6408,Y6408&lt;71),VLOOKUP($W6408,日射量と図３!$E$6:$F$34,2,TRUE),IF(AND(71&lt;=Y6408,Y6408&lt;107),VLOOKUP($W6408,日射量と図３!$E$6:$G$34,3,TRUE),IF(AND(107&lt;=Y6408,Y6408&lt;143),VLOOKUP($W6408,日射量と図３!$E$6:$H$34,4,TRUE),VLOOKUP($W6408,日射量と図３!$E$6:$I$34,5,TRUE))))))</f>
        <v/>
      </c>
      <c r="AB6408" s="4" t="str">
        <f>IF($V6408="","",IF(Z6408&lt;36,0,IF(AND(36&lt;=Z6408,Z6408&lt;71),VLOOKUP($W6408,日射量と図３!$E$6:$F$34,2,TRUE),IF(AND(71&lt;=Z6408,Z6408&lt;107),VLOOKUP($W6408,日射量と図３!$E$6:$G$34,3,TRUE),IF(AND(107&lt;=Z6408,Z6408&lt;143),VLOOKUP($W6408,日射量と図３!$E$6:$H$34,4,TRUE),VLOOKUP($W6408,日射量と図３!$E$6:$I$34,5,TRUE))))))</f>
        <v/>
      </c>
      <c r="AC6408" s="382" t="str">
        <f t="shared" si="1203"/>
        <v/>
      </c>
      <c r="AD6408" s="382" t="str">
        <f t="shared" si="1204"/>
        <v/>
      </c>
    </row>
    <row r="6409" spans="11:30">
      <c r="K6409" s="4">
        <f t="shared" si="1212"/>
        <v>2</v>
      </c>
      <c r="L6409" s="34">
        <v>43518</v>
      </c>
      <c r="M6409" s="4">
        <v>267</v>
      </c>
      <c r="N6409" s="4">
        <v>22</v>
      </c>
      <c r="O6409" s="31">
        <v>0.875</v>
      </c>
      <c r="P6409" s="35">
        <v>7.92</v>
      </c>
      <c r="Q6409" s="36">
        <f t="shared" si="1213"/>
        <v>16</v>
      </c>
      <c r="R6409" s="4">
        <f t="shared" si="1214"/>
        <v>8.08</v>
      </c>
      <c r="S6409" s="31">
        <f t="shared" si="1205"/>
        <v>0.28591435185185182</v>
      </c>
      <c r="T6409" s="31">
        <f t="shared" si="1206"/>
        <v>0.72222222222222221</v>
      </c>
      <c r="U6409" s="4">
        <f t="shared" si="1207"/>
        <v>0</v>
      </c>
      <c r="V6409" s="4" t="str">
        <f t="shared" si="1208"/>
        <v/>
      </c>
      <c r="W6409" s="18" t="str">
        <f>IF(V6409="","",VLOOKUP(L6409,日射量と図３!$A$4:$C$368,3,TRUE)*238.85/100)</f>
        <v/>
      </c>
      <c r="X6409" s="4" t="str">
        <f t="shared" si="1209"/>
        <v/>
      </c>
      <c r="Y6409" s="4" t="str">
        <f t="shared" si="1210"/>
        <v/>
      </c>
      <c r="Z6409" s="4" t="str">
        <f t="shared" si="1211"/>
        <v/>
      </c>
      <c r="AA6409" s="4" t="str">
        <f>IF($V6409="","",IF(Y6409&lt;36,0,IF(AND(36&lt;=Y6409,Y6409&lt;71),VLOOKUP($W6409,日射量と図３!$E$6:$F$34,2,TRUE),IF(AND(71&lt;=Y6409,Y6409&lt;107),VLOOKUP($W6409,日射量と図３!$E$6:$G$34,3,TRUE),IF(AND(107&lt;=Y6409,Y6409&lt;143),VLOOKUP($W6409,日射量と図３!$E$6:$H$34,4,TRUE),VLOOKUP($W6409,日射量と図３!$E$6:$I$34,5,TRUE))))))</f>
        <v/>
      </c>
      <c r="AB6409" s="4" t="str">
        <f>IF($V6409="","",IF(Z6409&lt;36,0,IF(AND(36&lt;=Z6409,Z6409&lt;71),VLOOKUP($W6409,日射量と図３!$E$6:$F$34,2,TRUE),IF(AND(71&lt;=Z6409,Z6409&lt;107),VLOOKUP($W6409,日射量と図３!$E$6:$G$34,3,TRUE),IF(AND(107&lt;=Z6409,Z6409&lt;143),VLOOKUP($W6409,日射量と図３!$E$6:$H$34,4,TRUE),VLOOKUP($W6409,日射量と図３!$E$6:$I$34,5,TRUE))))))</f>
        <v/>
      </c>
      <c r="AC6409" s="382" t="str">
        <f t="shared" si="1203"/>
        <v/>
      </c>
      <c r="AD6409" s="382" t="str">
        <f t="shared" si="1204"/>
        <v/>
      </c>
    </row>
    <row r="6410" spans="11:30">
      <c r="K6410" s="4">
        <f t="shared" si="1212"/>
        <v>2</v>
      </c>
      <c r="L6410" s="34">
        <v>43518</v>
      </c>
      <c r="M6410" s="4">
        <v>267</v>
      </c>
      <c r="N6410" s="4">
        <v>23</v>
      </c>
      <c r="O6410" s="31">
        <v>0.91666666666666663</v>
      </c>
      <c r="P6410" s="35">
        <v>7.4699999999999989</v>
      </c>
      <c r="Q6410" s="36">
        <f t="shared" si="1213"/>
        <v>13</v>
      </c>
      <c r="R6410" s="4">
        <f t="shared" si="1214"/>
        <v>5.5300000000000011</v>
      </c>
      <c r="S6410" s="31">
        <f t="shared" si="1205"/>
        <v>0.28591435185185182</v>
      </c>
      <c r="T6410" s="31">
        <f t="shared" si="1206"/>
        <v>0.72222222222222221</v>
      </c>
      <c r="U6410" s="4">
        <f t="shared" si="1207"/>
        <v>0</v>
      </c>
      <c r="V6410" s="4" t="str">
        <f t="shared" si="1208"/>
        <v/>
      </c>
      <c r="W6410" s="18" t="str">
        <f>IF(V6410="","",VLOOKUP(L6410,日射量と図３!$A$4:$C$368,3,TRUE)*238.85/100)</f>
        <v/>
      </c>
      <c r="X6410" s="4" t="str">
        <f t="shared" si="1209"/>
        <v/>
      </c>
      <c r="Y6410" s="4" t="str">
        <f t="shared" si="1210"/>
        <v/>
      </c>
      <c r="Z6410" s="4" t="str">
        <f t="shared" si="1211"/>
        <v/>
      </c>
      <c r="AA6410" s="4" t="str">
        <f>IF($V6410="","",IF(Y6410&lt;36,0,IF(AND(36&lt;=Y6410,Y6410&lt;71),VLOOKUP($W6410,日射量と図３!$E$6:$F$34,2,TRUE),IF(AND(71&lt;=Y6410,Y6410&lt;107),VLOOKUP($W6410,日射量と図３!$E$6:$G$34,3,TRUE),IF(AND(107&lt;=Y6410,Y6410&lt;143),VLOOKUP($W6410,日射量と図３!$E$6:$H$34,4,TRUE),VLOOKUP($W6410,日射量と図３!$E$6:$I$34,5,TRUE))))))</f>
        <v/>
      </c>
      <c r="AB6410" s="4" t="str">
        <f>IF($V6410="","",IF(Z6410&lt;36,0,IF(AND(36&lt;=Z6410,Z6410&lt;71),VLOOKUP($W6410,日射量と図３!$E$6:$F$34,2,TRUE),IF(AND(71&lt;=Z6410,Z6410&lt;107),VLOOKUP($W6410,日射量と図３!$E$6:$G$34,3,TRUE),IF(AND(107&lt;=Z6410,Z6410&lt;143),VLOOKUP($W6410,日射量と図３!$E$6:$H$34,4,TRUE),VLOOKUP($W6410,日射量と図３!$E$6:$I$34,5,TRUE))))))</f>
        <v/>
      </c>
      <c r="AC6410" s="382" t="str">
        <f t="shared" si="1203"/>
        <v/>
      </c>
      <c r="AD6410" s="382" t="str">
        <f t="shared" si="1204"/>
        <v/>
      </c>
    </row>
    <row r="6411" spans="11:30">
      <c r="K6411" s="4">
        <f t="shared" si="1212"/>
        <v>2</v>
      </c>
      <c r="L6411" s="34">
        <v>43518</v>
      </c>
      <c r="M6411" s="4">
        <v>267</v>
      </c>
      <c r="N6411" s="4">
        <v>24</v>
      </c>
      <c r="O6411" s="31">
        <v>0.95833333333333337</v>
      </c>
      <c r="P6411" s="35">
        <v>7.0200000000000005</v>
      </c>
      <c r="Q6411" s="36">
        <f t="shared" si="1213"/>
        <v>13</v>
      </c>
      <c r="R6411" s="4">
        <f t="shared" si="1214"/>
        <v>5.9799999999999995</v>
      </c>
      <c r="S6411" s="31">
        <f t="shared" si="1205"/>
        <v>0.28591435185185182</v>
      </c>
      <c r="T6411" s="31">
        <f t="shared" si="1206"/>
        <v>0.72222222222222221</v>
      </c>
      <c r="U6411" s="4">
        <f t="shared" si="1207"/>
        <v>0</v>
      </c>
      <c r="V6411" s="4" t="str">
        <f t="shared" si="1208"/>
        <v/>
      </c>
      <c r="W6411" s="18" t="str">
        <f>IF(V6411="","",VLOOKUP(L6411,日射量と図３!$A$4:$C$368,3,TRUE)*238.85/100)</f>
        <v/>
      </c>
      <c r="X6411" s="4" t="str">
        <f t="shared" si="1209"/>
        <v/>
      </c>
      <c r="Y6411" s="4" t="str">
        <f t="shared" si="1210"/>
        <v/>
      </c>
      <c r="Z6411" s="4" t="str">
        <f t="shared" si="1211"/>
        <v/>
      </c>
      <c r="AA6411" s="4" t="str">
        <f>IF($V6411="","",IF(Y6411&lt;36,0,IF(AND(36&lt;=Y6411,Y6411&lt;71),VLOOKUP($W6411,日射量と図３!$E$6:$F$34,2,TRUE),IF(AND(71&lt;=Y6411,Y6411&lt;107),VLOOKUP($W6411,日射量と図３!$E$6:$G$34,3,TRUE),IF(AND(107&lt;=Y6411,Y6411&lt;143),VLOOKUP($W6411,日射量と図３!$E$6:$H$34,4,TRUE),VLOOKUP($W6411,日射量と図３!$E$6:$I$34,5,TRUE))))))</f>
        <v/>
      </c>
      <c r="AB6411" s="4" t="str">
        <f>IF($V6411="","",IF(Z6411&lt;36,0,IF(AND(36&lt;=Z6411,Z6411&lt;71),VLOOKUP($W6411,日射量と図３!$E$6:$F$34,2,TRUE),IF(AND(71&lt;=Z6411,Z6411&lt;107),VLOOKUP($W6411,日射量と図３!$E$6:$G$34,3,TRUE),IF(AND(107&lt;=Z6411,Z6411&lt;143),VLOOKUP($W6411,日射量と図３!$E$6:$H$34,4,TRUE),VLOOKUP($W6411,日射量と図３!$E$6:$I$34,5,TRUE))))))</f>
        <v/>
      </c>
      <c r="AC6411" s="382" t="str">
        <f t="shared" si="1203"/>
        <v/>
      </c>
      <c r="AD6411" s="382" t="str">
        <f t="shared" si="1204"/>
        <v/>
      </c>
    </row>
    <row r="6412" spans="11:30">
      <c r="K6412" s="4">
        <f t="shared" si="1212"/>
        <v>2</v>
      </c>
      <c r="L6412" s="34">
        <v>43519</v>
      </c>
      <c r="M6412" s="4">
        <v>268</v>
      </c>
      <c r="N6412" s="4">
        <v>1</v>
      </c>
      <c r="O6412" s="31">
        <v>0</v>
      </c>
      <c r="P6412" s="35">
        <v>6.95</v>
      </c>
      <c r="Q6412" s="36">
        <f t="shared" si="1213"/>
        <v>13</v>
      </c>
      <c r="R6412" s="4">
        <f t="shared" si="1214"/>
        <v>6.05</v>
      </c>
      <c r="S6412" s="31">
        <f t="shared" si="1205"/>
        <v>0.28591435185185182</v>
      </c>
      <c r="T6412" s="31">
        <f t="shared" si="1206"/>
        <v>0.72222222222222221</v>
      </c>
      <c r="U6412" s="4">
        <f t="shared" si="1207"/>
        <v>0</v>
      </c>
      <c r="V6412" s="4">
        <f t="shared" si="1208"/>
        <v>33.489999999999995</v>
      </c>
      <c r="W6412" s="18">
        <f>IF(V6412="","",VLOOKUP(L6412,日射量と図３!$A$4:$C$368,3,TRUE)*238.85/100)</f>
        <v>28.661999999999999</v>
      </c>
      <c r="X6412" s="4">
        <f t="shared" si="1209"/>
        <v>10</v>
      </c>
      <c r="Y6412" s="4">
        <f t="shared" si="1210"/>
        <v>20.937445649999994</v>
      </c>
      <c r="Z6412" s="4">
        <f t="shared" si="1211"/>
        <v>23.602211459999992</v>
      </c>
      <c r="AA6412" s="4">
        <f>IF($V6412="","",IF(Y6412&lt;36,0,IF(AND(36&lt;=Y6412,Y6412&lt;71),VLOOKUP($W6412,日射量と図３!$E$6:$F$34,2,TRUE),IF(AND(71&lt;=Y6412,Y6412&lt;107),VLOOKUP($W6412,日射量と図３!$E$6:$G$34,3,TRUE),IF(AND(107&lt;=Y6412,Y6412&lt;143),VLOOKUP($W6412,日射量と図３!$E$6:$H$34,4,TRUE),VLOOKUP($W6412,日射量と図３!$E$6:$I$34,5,TRUE))))))</f>
        <v>0</v>
      </c>
      <c r="AB6412" s="4">
        <f>IF($V6412="","",IF(Z6412&lt;36,0,IF(AND(36&lt;=Z6412,Z6412&lt;71),VLOOKUP($W6412,日射量と図３!$E$6:$F$34,2,TRUE),IF(AND(71&lt;=Z6412,Z6412&lt;107),VLOOKUP($W6412,日射量と図３!$E$6:$G$34,3,TRUE),IF(AND(107&lt;=Z6412,Z6412&lt;143),VLOOKUP($W6412,日射量と図３!$E$6:$H$34,4,TRUE),VLOOKUP($W6412,日射量と図３!$E$6:$I$34,5,TRUE))))))</f>
        <v>0</v>
      </c>
      <c r="AC6412" s="382">
        <f t="shared" si="1203"/>
        <v>0</v>
      </c>
      <c r="AD6412" s="382">
        <f t="shared" si="1204"/>
        <v>0</v>
      </c>
    </row>
    <row r="6413" spans="11:30">
      <c r="K6413" s="4">
        <f t="shared" si="1212"/>
        <v>2</v>
      </c>
      <c r="L6413" s="34">
        <v>43519</v>
      </c>
      <c r="M6413" s="4">
        <v>268</v>
      </c>
      <c r="N6413" s="4">
        <v>2</v>
      </c>
      <c r="O6413" s="31">
        <v>4.1666666666666664E-2</v>
      </c>
      <c r="P6413" s="35">
        <v>6.33</v>
      </c>
      <c r="Q6413" s="36">
        <f t="shared" si="1213"/>
        <v>13</v>
      </c>
      <c r="R6413" s="4">
        <f t="shared" si="1214"/>
        <v>6.67</v>
      </c>
      <c r="S6413" s="31">
        <f t="shared" si="1205"/>
        <v>0.28591435185185182</v>
      </c>
      <c r="T6413" s="31">
        <f t="shared" si="1206"/>
        <v>0.72222222222222221</v>
      </c>
      <c r="U6413" s="4">
        <f t="shared" si="1207"/>
        <v>0</v>
      </c>
      <c r="V6413" s="4" t="str">
        <f t="shared" si="1208"/>
        <v/>
      </c>
      <c r="W6413" s="18" t="str">
        <f>IF(V6413="","",VLOOKUP(L6413,日射量と図３!$A$4:$C$368,3,TRUE)*238.85/100)</f>
        <v/>
      </c>
      <c r="X6413" s="4" t="str">
        <f t="shared" si="1209"/>
        <v/>
      </c>
      <c r="Y6413" s="4" t="str">
        <f t="shared" si="1210"/>
        <v/>
      </c>
      <c r="Z6413" s="4" t="str">
        <f t="shared" si="1211"/>
        <v/>
      </c>
      <c r="AA6413" s="4" t="str">
        <f>IF($V6413="","",IF(Y6413&lt;36,0,IF(AND(36&lt;=Y6413,Y6413&lt;71),VLOOKUP($W6413,日射量と図３!$E$6:$F$34,2,TRUE),IF(AND(71&lt;=Y6413,Y6413&lt;107),VLOOKUP($W6413,日射量と図３!$E$6:$G$34,3,TRUE),IF(AND(107&lt;=Y6413,Y6413&lt;143),VLOOKUP($W6413,日射量と図３!$E$6:$H$34,4,TRUE),VLOOKUP($W6413,日射量と図３!$E$6:$I$34,5,TRUE))))))</f>
        <v/>
      </c>
      <c r="AB6413" s="4" t="str">
        <f>IF($V6413="","",IF(Z6413&lt;36,0,IF(AND(36&lt;=Z6413,Z6413&lt;71),VLOOKUP($W6413,日射量と図３!$E$6:$F$34,2,TRUE),IF(AND(71&lt;=Z6413,Z6413&lt;107),VLOOKUP($W6413,日射量と図３!$E$6:$G$34,3,TRUE),IF(AND(107&lt;=Z6413,Z6413&lt;143),VLOOKUP($W6413,日射量と図３!$E$6:$H$34,4,TRUE),VLOOKUP($W6413,日射量と図３!$E$6:$I$34,5,TRUE))))))</f>
        <v/>
      </c>
      <c r="AC6413" s="382" t="str">
        <f t="shared" si="1203"/>
        <v/>
      </c>
      <c r="AD6413" s="382" t="str">
        <f t="shared" si="1204"/>
        <v/>
      </c>
    </row>
    <row r="6414" spans="11:30">
      <c r="K6414" s="4">
        <f t="shared" si="1212"/>
        <v>2</v>
      </c>
      <c r="L6414" s="34">
        <v>43519</v>
      </c>
      <c r="M6414" s="4">
        <v>268</v>
      </c>
      <c r="N6414" s="4">
        <v>3</v>
      </c>
      <c r="O6414" s="31">
        <v>8.3333333333333329E-2</v>
      </c>
      <c r="P6414" s="35">
        <v>5.879999999999999</v>
      </c>
      <c r="Q6414" s="36">
        <f t="shared" si="1213"/>
        <v>13</v>
      </c>
      <c r="R6414" s="4">
        <f t="shared" si="1214"/>
        <v>7.120000000000001</v>
      </c>
      <c r="S6414" s="31">
        <f t="shared" si="1205"/>
        <v>0.28591435185185182</v>
      </c>
      <c r="T6414" s="31">
        <f t="shared" si="1206"/>
        <v>0.72222222222222221</v>
      </c>
      <c r="U6414" s="4">
        <f t="shared" si="1207"/>
        <v>0</v>
      </c>
      <c r="V6414" s="4" t="str">
        <f t="shared" si="1208"/>
        <v/>
      </c>
      <c r="W6414" s="18" t="str">
        <f>IF(V6414="","",VLOOKUP(L6414,日射量と図３!$A$4:$C$368,3,TRUE)*238.85/100)</f>
        <v/>
      </c>
      <c r="X6414" s="4" t="str">
        <f t="shared" si="1209"/>
        <v/>
      </c>
      <c r="Y6414" s="4" t="str">
        <f t="shared" si="1210"/>
        <v/>
      </c>
      <c r="Z6414" s="4" t="str">
        <f t="shared" si="1211"/>
        <v/>
      </c>
      <c r="AA6414" s="4" t="str">
        <f>IF($V6414="","",IF(Y6414&lt;36,0,IF(AND(36&lt;=Y6414,Y6414&lt;71),VLOOKUP($W6414,日射量と図３!$E$6:$F$34,2,TRUE),IF(AND(71&lt;=Y6414,Y6414&lt;107),VLOOKUP($W6414,日射量と図３!$E$6:$G$34,3,TRUE),IF(AND(107&lt;=Y6414,Y6414&lt;143),VLOOKUP($W6414,日射量と図３!$E$6:$H$34,4,TRUE),VLOOKUP($W6414,日射量と図３!$E$6:$I$34,5,TRUE))))))</f>
        <v/>
      </c>
      <c r="AB6414" s="4" t="str">
        <f>IF($V6414="","",IF(Z6414&lt;36,0,IF(AND(36&lt;=Z6414,Z6414&lt;71),VLOOKUP($W6414,日射量と図３!$E$6:$F$34,2,TRUE),IF(AND(71&lt;=Z6414,Z6414&lt;107),VLOOKUP($W6414,日射量と図３!$E$6:$G$34,3,TRUE),IF(AND(107&lt;=Z6414,Z6414&lt;143),VLOOKUP($W6414,日射量と図３!$E$6:$H$34,4,TRUE),VLOOKUP($W6414,日射量と図３!$E$6:$I$34,5,TRUE))))))</f>
        <v/>
      </c>
      <c r="AC6414" s="382" t="str">
        <f t="shared" si="1203"/>
        <v/>
      </c>
      <c r="AD6414" s="382" t="str">
        <f t="shared" si="1204"/>
        <v/>
      </c>
    </row>
    <row r="6415" spans="11:30">
      <c r="K6415" s="4">
        <f t="shared" si="1212"/>
        <v>2</v>
      </c>
      <c r="L6415" s="34">
        <v>43519</v>
      </c>
      <c r="M6415" s="4">
        <v>268</v>
      </c>
      <c r="N6415" s="4">
        <v>4</v>
      </c>
      <c r="O6415" s="31">
        <v>0.125</v>
      </c>
      <c r="P6415" s="35">
        <v>5.6400000000000006</v>
      </c>
      <c r="Q6415" s="36">
        <f t="shared" si="1213"/>
        <v>13</v>
      </c>
      <c r="R6415" s="4">
        <f t="shared" si="1214"/>
        <v>7.3599999999999994</v>
      </c>
      <c r="S6415" s="31">
        <f t="shared" si="1205"/>
        <v>0.28591435185185182</v>
      </c>
      <c r="T6415" s="31">
        <f t="shared" si="1206"/>
        <v>0.72222222222222221</v>
      </c>
      <c r="U6415" s="4">
        <f t="shared" si="1207"/>
        <v>0</v>
      </c>
      <c r="V6415" s="4" t="str">
        <f t="shared" si="1208"/>
        <v/>
      </c>
      <c r="W6415" s="18" t="str">
        <f>IF(V6415="","",VLOOKUP(L6415,日射量と図３!$A$4:$C$368,3,TRUE)*238.85/100)</f>
        <v/>
      </c>
      <c r="X6415" s="4" t="str">
        <f t="shared" si="1209"/>
        <v/>
      </c>
      <c r="Y6415" s="4" t="str">
        <f t="shared" si="1210"/>
        <v/>
      </c>
      <c r="Z6415" s="4" t="str">
        <f t="shared" si="1211"/>
        <v/>
      </c>
      <c r="AA6415" s="4" t="str">
        <f>IF($V6415="","",IF(Y6415&lt;36,0,IF(AND(36&lt;=Y6415,Y6415&lt;71),VLOOKUP($W6415,日射量と図３!$E$6:$F$34,2,TRUE),IF(AND(71&lt;=Y6415,Y6415&lt;107),VLOOKUP($W6415,日射量と図３!$E$6:$G$34,3,TRUE),IF(AND(107&lt;=Y6415,Y6415&lt;143),VLOOKUP($W6415,日射量と図３!$E$6:$H$34,4,TRUE),VLOOKUP($W6415,日射量と図３!$E$6:$I$34,5,TRUE))))))</f>
        <v/>
      </c>
      <c r="AB6415" s="4" t="str">
        <f>IF($V6415="","",IF(Z6415&lt;36,0,IF(AND(36&lt;=Z6415,Z6415&lt;71),VLOOKUP($W6415,日射量と図３!$E$6:$F$34,2,TRUE),IF(AND(71&lt;=Z6415,Z6415&lt;107),VLOOKUP($W6415,日射量と図３!$E$6:$G$34,3,TRUE),IF(AND(107&lt;=Z6415,Z6415&lt;143),VLOOKUP($W6415,日射量と図３!$E$6:$H$34,4,TRUE),VLOOKUP($W6415,日射量と図３!$E$6:$I$34,5,TRUE))))))</f>
        <v/>
      </c>
      <c r="AC6415" s="382" t="str">
        <f t="shared" ref="AC6415:AC6478" si="1215">IF(V6415="","",IF((($AH$18*$AH$30*V6415*3600/1000000)/1000-AA6415*$AG$18*10*0.0000041868)&lt;=0,0,AA6415*$AG$18*10*0.0000041868))</f>
        <v/>
      </c>
      <c r="AD6415" s="382" t="str">
        <f t="shared" ref="AD6415:AD6478" si="1216">IF(V6415="","",IF((($AH$19*$AH$30*V6415*3600/1000000)/1000-AB6415*$AG$19*10*0.0000041868)&lt;=0,0,AB6415*$AG$19*10*0.0000041868))</f>
        <v/>
      </c>
    </row>
    <row r="6416" spans="11:30">
      <c r="K6416" s="4">
        <f t="shared" si="1212"/>
        <v>2</v>
      </c>
      <c r="L6416" s="34">
        <v>43519</v>
      </c>
      <c r="M6416" s="4">
        <v>268</v>
      </c>
      <c r="N6416" s="4">
        <v>5</v>
      </c>
      <c r="O6416" s="31">
        <v>0.16666666666666666</v>
      </c>
      <c r="P6416" s="35">
        <v>5.4</v>
      </c>
      <c r="Q6416" s="36">
        <f t="shared" si="1213"/>
        <v>15</v>
      </c>
      <c r="R6416" s="4">
        <f t="shared" si="1214"/>
        <v>9.6</v>
      </c>
      <c r="S6416" s="31">
        <f t="shared" si="1205"/>
        <v>0.28591435185185182</v>
      </c>
      <c r="T6416" s="31">
        <f t="shared" si="1206"/>
        <v>0.72222222222222221</v>
      </c>
      <c r="U6416" s="4">
        <f t="shared" si="1207"/>
        <v>0</v>
      </c>
      <c r="V6416" s="4" t="str">
        <f t="shared" si="1208"/>
        <v/>
      </c>
      <c r="W6416" s="18" t="str">
        <f>IF(V6416="","",VLOOKUP(L6416,日射量と図３!$A$4:$C$368,3,TRUE)*238.85/100)</f>
        <v/>
      </c>
      <c r="X6416" s="4" t="str">
        <f t="shared" si="1209"/>
        <v/>
      </c>
      <c r="Y6416" s="4" t="str">
        <f t="shared" si="1210"/>
        <v/>
      </c>
      <c r="Z6416" s="4" t="str">
        <f t="shared" si="1211"/>
        <v/>
      </c>
      <c r="AA6416" s="4" t="str">
        <f>IF($V6416="","",IF(Y6416&lt;36,0,IF(AND(36&lt;=Y6416,Y6416&lt;71),VLOOKUP($W6416,日射量と図３!$E$6:$F$34,2,TRUE),IF(AND(71&lt;=Y6416,Y6416&lt;107),VLOOKUP($W6416,日射量と図３!$E$6:$G$34,3,TRUE),IF(AND(107&lt;=Y6416,Y6416&lt;143),VLOOKUP($W6416,日射量と図３!$E$6:$H$34,4,TRUE),VLOOKUP($W6416,日射量と図３!$E$6:$I$34,5,TRUE))))))</f>
        <v/>
      </c>
      <c r="AB6416" s="4" t="str">
        <f>IF($V6416="","",IF(Z6416&lt;36,0,IF(AND(36&lt;=Z6416,Z6416&lt;71),VLOOKUP($W6416,日射量と図３!$E$6:$F$34,2,TRUE),IF(AND(71&lt;=Z6416,Z6416&lt;107),VLOOKUP($W6416,日射量と図３!$E$6:$G$34,3,TRUE),IF(AND(107&lt;=Z6416,Z6416&lt;143),VLOOKUP($W6416,日射量と図３!$E$6:$H$34,4,TRUE),VLOOKUP($W6416,日射量と図３!$E$6:$I$34,5,TRUE))))))</f>
        <v/>
      </c>
      <c r="AC6416" s="382" t="str">
        <f t="shared" si="1215"/>
        <v/>
      </c>
      <c r="AD6416" s="382" t="str">
        <f t="shared" si="1216"/>
        <v/>
      </c>
    </row>
    <row r="6417" spans="11:30">
      <c r="K6417" s="4">
        <f t="shared" si="1212"/>
        <v>2</v>
      </c>
      <c r="L6417" s="34">
        <v>43519</v>
      </c>
      <c r="M6417" s="4">
        <v>268</v>
      </c>
      <c r="N6417" s="4">
        <v>6</v>
      </c>
      <c r="O6417" s="31">
        <v>0.20833333333333334</v>
      </c>
      <c r="P6417" s="35">
        <v>5.0500000000000007</v>
      </c>
      <c r="Q6417" s="36">
        <f t="shared" si="1213"/>
        <v>15</v>
      </c>
      <c r="R6417" s="4">
        <f t="shared" si="1214"/>
        <v>9.9499999999999993</v>
      </c>
      <c r="S6417" s="31">
        <f t="shared" si="1205"/>
        <v>0.28591435185185182</v>
      </c>
      <c r="T6417" s="31">
        <f t="shared" si="1206"/>
        <v>0.72222222222222221</v>
      </c>
      <c r="U6417" s="4">
        <f t="shared" si="1207"/>
        <v>0</v>
      </c>
      <c r="V6417" s="4" t="str">
        <f t="shared" si="1208"/>
        <v/>
      </c>
      <c r="W6417" s="18" t="str">
        <f>IF(V6417="","",VLOOKUP(L6417,日射量と図３!$A$4:$C$368,3,TRUE)*238.85/100)</f>
        <v/>
      </c>
      <c r="X6417" s="4" t="str">
        <f t="shared" si="1209"/>
        <v/>
      </c>
      <c r="Y6417" s="4" t="str">
        <f t="shared" si="1210"/>
        <v/>
      </c>
      <c r="Z6417" s="4" t="str">
        <f t="shared" si="1211"/>
        <v/>
      </c>
      <c r="AA6417" s="4" t="str">
        <f>IF($V6417="","",IF(Y6417&lt;36,0,IF(AND(36&lt;=Y6417,Y6417&lt;71),VLOOKUP($W6417,日射量と図３!$E$6:$F$34,2,TRUE),IF(AND(71&lt;=Y6417,Y6417&lt;107),VLOOKUP($W6417,日射量と図３!$E$6:$G$34,3,TRUE),IF(AND(107&lt;=Y6417,Y6417&lt;143),VLOOKUP($W6417,日射量と図３!$E$6:$H$34,4,TRUE),VLOOKUP($W6417,日射量と図３!$E$6:$I$34,5,TRUE))))))</f>
        <v/>
      </c>
      <c r="AB6417" s="4" t="str">
        <f>IF($V6417="","",IF(Z6417&lt;36,0,IF(AND(36&lt;=Z6417,Z6417&lt;71),VLOOKUP($W6417,日射量と図３!$E$6:$F$34,2,TRUE),IF(AND(71&lt;=Z6417,Z6417&lt;107),VLOOKUP($W6417,日射量と図３!$E$6:$G$34,3,TRUE),IF(AND(107&lt;=Z6417,Z6417&lt;143),VLOOKUP($W6417,日射量と図３!$E$6:$H$34,4,TRUE),VLOOKUP($W6417,日射量と図３!$E$6:$I$34,5,TRUE))))))</f>
        <v/>
      </c>
      <c r="AC6417" s="382" t="str">
        <f t="shared" si="1215"/>
        <v/>
      </c>
      <c r="AD6417" s="382" t="str">
        <f t="shared" si="1216"/>
        <v/>
      </c>
    </row>
    <row r="6418" spans="11:30">
      <c r="K6418" s="4">
        <f t="shared" si="1212"/>
        <v>2</v>
      </c>
      <c r="L6418" s="34">
        <v>43519</v>
      </c>
      <c r="M6418" s="4">
        <v>268</v>
      </c>
      <c r="N6418" s="4">
        <v>7</v>
      </c>
      <c r="O6418" s="31">
        <v>0.25</v>
      </c>
      <c r="P6418" s="35">
        <v>5</v>
      </c>
      <c r="Q6418" s="36">
        <f t="shared" si="1213"/>
        <v>15</v>
      </c>
      <c r="R6418" s="4">
        <f t="shared" si="1214"/>
        <v>10</v>
      </c>
      <c r="S6418" s="31">
        <f t="shared" si="1205"/>
        <v>0.28591435185185182</v>
      </c>
      <c r="T6418" s="31">
        <f t="shared" si="1206"/>
        <v>0.72222222222222221</v>
      </c>
      <c r="U6418" s="4">
        <f t="shared" si="1207"/>
        <v>0</v>
      </c>
      <c r="V6418" s="4" t="str">
        <f t="shared" si="1208"/>
        <v/>
      </c>
      <c r="W6418" s="18" t="str">
        <f>IF(V6418="","",VLOOKUP(L6418,日射量と図３!$A$4:$C$368,3,TRUE)*238.85/100)</f>
        <v/>
      </c>
      <c r="X6418" s="4" t="str">
        <f t="shared" si="1209"/>
        <v/>
      </c>
      <c r="Y6418" s="4" t="str">
        <f t="shared" si="1210"/>
        <v/>
      </c>
      <c r="Z6418" s="4" t="str">
        <f t="shared" si="1211"/>
        <v/>
      </c>
      <c r="AA6418" s="4" t="str">
        <f>IF($V6418="","",IF(Y6418&lt;36,0,IF(AND(36&lt;=Y6418,Y6418&lt;71),VLOOKUP($W6418,日射量と図３!$E$6:$F$34,2,TRUE),IF(AND(71&lt;=Y6418,Y6418&lt;107),VLOOKUP($W6418,日射量と図３!$E$6:$G$34,3,TRUE),IF(AND(107&lt;=Y6418,Y6418&lt;143),VLOOKUP($W6418,日射量と図３!$E$6:$H$34,4,TRUE),VLOOKUP($W6418,日射量と図３!$E$6:$I$34,5,TRUE))))))</f>
        <v/>
      </c>
      <c r="AB6418" s="4" t="str">
        <f>IF($V6418="","",IF(Z6418&lt;36,0,IF(AND(36&lt;=Z6418,Z6418&lt;71),VLOOKUP($W6418,日射量と図３!$E$6:$F$34,2,TRUE),IF(AND(71&lt;=Z6418,Z6418&lt;107),VLOOKUP($W6418,日射量と図３!$E$6:$G$34,3,TRUE),IF(AND(107&lt;=Z6418,Z6418&lt;143),VLOOKUP($W6418,日射量と図３!$E$6:$H$34,4,TRUE),VLOOKUP($W6418,日射量と図３!$E$6:$I$34,5,TRUE))))))</f>
        <v/>
      </c>
      <c r="AC6418" s="382" t="str">
        <f t="shared" si="1215"/>
        <v/>
      </c>
      <c r="AD6418" s="382" t="str">
        <f t="shared" si="1216"/>
        <v/>
      </c>
    </row>
    <row r="6419" spans="11:30">
      <c r="K6419" s="4">
        <f t="shared" si="1212"/>
        <v>2</v>
      </c>
      <c r="L6419" s="34">
        <v>43519</v>
      </c>
      <c r="M6419" s="4">
        <v>268</v>
      </c>
      <c r="N6419" s="4">
        <v>8</v>
      </c>
      <c r="O6419" s="31">
        <v>0.29166666666666669</v>
      </c>
      <c r="P6419" s="35">
        <v>5.0399999999999991</v>
      </c>
      <c r="Q6419" s="36">
        <f t="shared" si="1213"/>
        <v>12</v>
      </c>
      <c r="R6419" s="4">
        <f t="shared" si="1214"/>
        <v>6.9600000000000009</v>
      </c>
      <c r="S6419" s="31">
        <f t="shared" si="1205"/>
        <v>0.28591435185185182</v>
      </c>
      <c r="T6419" s="31">
        <f t="shared" si="1206"/>
        <v>0.72222222222222221</v>
      </c>
      <c r="U6419" s="4">
        <f t="shared" si="1207"/>
        <v>6.9600000000000009</v>
      </c>
      <c r="V6419" s="4" t="str">
        <f t="shared" si="1208"/>
        <v/>
      </c>
      <c r="W6419" s="18" t="str">
        <f>IF(V6419="","",VLOOKUP(L6419,日射量と図３!$A$4:$C$368,3,TRUE)*238.85/100)</f>
        <v/>
      </c>
      <c r="X6419" s="4" t="str">
        <f t="shared" si="1209"/>
        <v/>
      </c>
      <c r="Y6419" s="4" t="str">
        <f t="shared" si="1210"/>
        <v/>
      </c>
      <c r="Z6419" s="4" t="str">
        <f t="shared" si="1211"/>
        <v/>
      </c>
      <c r="AA6419" s="4" t="str">
        <f>IF($V6419="","",IF(Y6419&lt;36,0,IF(AND(36&lt;=Y6419,Y6419&lt;71),VLOOKUP($W6419,日射量と図３!$E$6:$F$34,2,TRUE),IF(AND(71&lt;=Y6419,Y6419&lt;107),VLOOKUP($W6419,日射量と図３!$E$6:$G$34,3,TRUE),IF(AND(107&lt;=Y6419,Y6419&lt;143),VLOOKUP($W6419,日射量と図３!$E$6:$H$34,4,TRUE),VLOOKUP($W6419,日射量と図３!$E$6:$I$34,5,TRUE))))))</f>
        <v/>
      </c>
      <c r="AB6419" s="4" t="str">
        <f>IF($V6419="","",IF(Z6419&lt;36,0,IF(AND(36&lt;=Z6419,Z6419&lt;71),VLOOKUP($W6419,日射量と図３!$E$6:$F$34,2,TRUE),IF(AND(71&lt;=Z6419,Z6419&lt;107),VLOOKUP($W6419,日射量と図３!$E$6:$G$34,3,TRUE),IF(AND(107&lt;=Z6419,Z6419&lt;143),VLOOKUP($W6419,日射量と図３!$E$6:$H$34,4,TRUE),VLOOKUP($W6419,日射量と図３!$E$6:$I$34,5,TRUE))))))</f>
        <v/>
      </c>
      <c r="AC6419" s="382" t="str">
        <f t="shared" si="1215"/>
        <v/>
      </c>
      <c r="AD6419" s="382" t="str">
        <f t="shared" si="1216"/>
        <v/>
      </c>
    </row>
    <row r="6420" spans="11:30">
      <c r="K6420" s="4">
        <f t="shared" si="1212"/>
        <v>2</v>
      </c>
      <c r="L6420" s="34">
        <v>43519</v>
      </c>
      <c r="M6420" s="4">
        <v>268</v>
      </c>
      <c r="N6420" s="4">
        <v>9</v>
      </c>
      <c r="O6420" s="31">
        <v>0.33333333333333331</v>
      </c>
      <c r="P6420" s="35">
        <v>6.0900000000000007</v>
      </c>
      <c r="Q6420" s="36">
        <f t="shared" si="1213"/>
        <v>12</v>
      </c>
      <c r="R6420" s="4">
        <f t="shared" si="1214"/>
        <v>5.9099999999999993</v>
      </c>
      <c r="S6420" s="31">
        <f t="shared" si="1205"/>
        <v>0.28591435185185182</v>
      </c>
      <c r="T6420" s="31">
        <f t="shared" si="1206"/>
        <v>0.72222222222222221</v>
      </c>
      <c r="U6420" s="4">
        <f t="shared" si="1207"/>
        <v>5.9099999999999993</v>
      </c>
      <c r="V6420" s="4" t="str">
        <f t="shared" si="1208"/>
        <v/>
      </c>
      <c r="W6420" s="18" t="str">
        <f>IF(V6420="","",VLOOKUP(L6420,日射量と図３!$A$4:$C$368,3,TRUE)*238.85/100)</f>
        <v/>
      </c>
      <c r="X6420" s="4" t="str">
        <f t="shared" si="1209"/>
        <v/>
      </c>
      <c r="Y6420" s="4" t="str">
        <f t="shared" si="1210"/>
        <v/>
      </c>
      <c r="Z6420" s="4" t="str">
        <f t="shared" si="1211"/>
        <v/>
      </c>
      <c r="AA6420" s="4" t="str">
        <f>IF($V6420="","",IF(Y6420&lt;36,0,IF(AND(36&lt;=Y6420,Y6420&lt;71),VLOOKUP($W6420,日射量と図３!$E$6:$F$34,2,TRUE),IF(AND(71&lt;=Y6420,Y6420&lt;107),VLOOKUP($W6420,日射量と図３!$E$6:$G$34,3,TRUE),IF(AND(107&lt;=Y6420,Y6420&lt;143),VLOOKUP($W6420,日射量と図３!$E$6:$H$34,4,TRUE),VLOOKUP($W6420,日射量と図３!$E$6:$I$34,5,TRUE))))))</f>
        <v/>
      </c>
      <c r="AB6420" s="4" t="str">
        <f>IF($V6420="","",IF(Z6420&lt;36,0,IF(AND(36&lt;=Z6420,Z6420&lt;71),VLOOKUP($W6420,日射量と図３!$E$6:$F$34,2,TRUE),IF(AND(71&lt;=Z6420,Z6420&lt;107),VLOOKUP($W6420,日射量と図３!$E$6:$G$34,3,TRUE),IF(AND(107&lt;=Z6420,Z6420&lt;143),VLOOKUP($W6420,日射量と図３!$E$6:$H$34,4,TRUE),VLOOKUP($W6420,日射量と図３!$E$6:$I$34,5,TRUE))))))</f>
        <v/>
      </c>
      <c r="AC6420" s="382" t="str">
        <f t="shared" si="1215"/>
        <v/>
      </c>
      <c r="AD6420" s="382" t="str">
        <f t="shared" si="1216"/>
        <v/>
      </c>
    </row>
    <row r="6421" spans="11:30">
      <c r="K6421" s="4">
        <f t="shared" si="1212"/>
        <v>2</v>
      </c>
      <c r="L6421" s="34">
        <v>43519</v>
      </c>
      <c r="M6421" s="4">
        <v>268</v>
      </c>
      <c r="N6421" s="4">
        <v>10</v>
      </c>
      <c r="O6421" s="31">
        <v>0.375</v>
      </c>
      <c r="P6421" s="35">
        <v>7.589999999999999</v>
      </c>
      <c r="Q6421" s="36">
        <f t="shared" si="1213"/>
        <v>12</v>
      </c>
      <c r="R6421" s="4">
        <f t="shared" si="1214"/>
        <v>4.410000000000001</v>
      </c>
      <c r="S6421" s="31">
        <f t="shared" ref="S6421:S6484" si="1217">VLOOKUP(K6421,$AF$45:$AH$49,2,TRUE)</f>
        <v>0.28591435185185182</v>
      </c>
      <c r="T6421" s="31">
        <f t="shared" ref="T6421:T6484" si="1218">VLOOKUP(K6421,$AF$45:$AH$49,3,TRUE)</f>
        <v>0.72222222222222221</v>
      </c>
      <c r="U6421" s="4">
        <f t="shared" ref="U6421:U6484" si="1219">IF(AND(S6421&lt;O6421,O6421&lt;T6421),R6421,0)</f>
        <v>4.410000000000001</v>
      </c>
      <c r="V6421" s="4" t="str">
        <f t="shared" ref="V6421:V6484" si="1220">IF(N6421=1,SUM(U6421:U6444),"")</f>
        <v/>
      </c>
      <c r="W6421" s="18" t="str">
        <f>IF(V6421="","",VLOOKUP(L6421,日射量と図３!$A$4:$C$368,3,TRUE)*238.85/100)</f>
        <v/>
      </c>
      <c r="X6421" s="4" t="str">
        <f t="shared" ref="X6421:X6484" si="1221">IF(V6421="","",VLOOKUP(K6421,$AF$45:$AJ$49,5,TRUE))</f>
        <v/>
      </c>
      <c r="Y6421" s="4" t="str">
        <f t="shared" si="1210"/>
        <v/>
      </c>
      <c r="Z6421" s="4" t="str">
        <f t="shared" si="1211"/>
        <v/>
      </c>
      <c r="AA6421" s="4" t="str">
        <f>IF($V6421="","",IF(Y6421&lt;36,0,IF(AND(36&lt;=Y6421,Y6421&lt;71),VLOOKUP($W6421,日射量と図３!$E$6:$F$34,2,TRUE),IF(AND(71&lt;=Y6421,Y6421&lt;107),VLOOKUP($W6421,日射量と図３!$E$6:$G$34,3,TRUE),IF(AND(107&lt;=Y6421,Y6421&lt;143),VLOOKUP($W6421,日射量と図３!$E$6:$H$34,4,TRUE),VLOOKUP($W6421,日射量と図３!$E$6:$I$34,5,TRUE))))))</f>
        <v/>
      </c>
      <c r="AB6421" s="4" t="str">
        <f>IF($V6421="","",IF(Z6421&lt;36,0,IF(AND(36&lt;=Z6421,Z6421&lt;71),VLOOKUP($W6421,日射量と図３!$E$6:$F$34,2,TRUE),IF(AND(71&lt;=Z6421,Z6421&lt;107),VLOOKUP($W6421,日射量と図３!$E$6:$G$34,3,TRUE),IF(AND(107&lt;=Z6421,Z6421&lt;143),VLOOKUP($W6421,日射量と図３!$E$6:$H$34,4,TRUE),VLOOKUP($W6421,日射量と図３!$E$6:$I$34,5,TRUE))))))</f>
        <v/>
      </c>
      <c r="AC6421" s="382" t="str">
        <f t="shared" si="1215"/>
        <v/>
      </c>
      <c r="AD6421" s="382" t="str">
        <f t="shared" si="1216"/>
        <v/>
      </c>
    </row>
    <row r="6422" spans="11:30">
      <c r="K6422" s="4">
        <f t="shared" si="1212"/>
        <v>2</v>
      </c>
      <c r="L6422" s="34">
        <v>43519</v>
      </c>
      <c r="M6422" s="4">
        <v>268</v>
      </c>
      <c r="N6422" s="4">
        <v>11</v>
      </c>
      <c r="O6422" s="31">
        <v>0.41666666666666669</v>
      </c>
      <c r="P6422" s="35">
        <v>9.2800000000000029</v>
      </c>
      <c r="Q6422" s="36">
        <f t="shared" si="1213"/>
        <v>12</v>
      </c>
      <c r="R6422" s="4">
        <f t="shared" si="1214"/>
        <v>2.7199999999999971</v>
      </c>
      <c r="S6422" s="31">
        <f t="shared" si="1217"/>
        <v>0.28591435185185182</v>
      </c>
      <c r="T6422" s="31">
        <f t="shared" si="1218"/>
        <v>0.72222222222222221</v>
      </c>
      <c r="U6422" s="4">
        <f t="shared" si="1219"/>
        <v>2.7199999999999971</v>
      </c>
      <c r="V6422" s="4" t="str">
        <f t="shared" si="1220"/>
        <v/>
      </c>
      <c r="W6422" s="18" t="str">
        <f>IF(V6422="","",VLOOKUP(L6422,日射量と図３!$A$4:$C$368,3,TRUE)*238.85/100)</f>
        <v/>
      </c>
      <c r="X6422" s="4" t="str">
        <f t="shared" si="1221"/>
        <v/>
      </c>
      <c r="Y6422" s="4" t="str">
        <f t="shared" si="1210"/>
        <v/>
      </c>
      <c r="Z6422" s="4" t="str">
        <f t="shared" si="1211"/>
        <v/>
      </c>
      <c r="AA6422" s="4" t="str">
        <f>IF($V6422="","",IF(Y6422&lt;36,0,IF(AND(36&lt;=Y6422,Y6422&lt;71),VLOOKUP($W6422,日射量と図３!$E$6:$F$34,2,TRUE),IF(AND(71&lt;=Y6422,Y6422&lt;107),VLOOKUP($W6422,日射量と図３!$E$6:$G$34,3,TRUE),IF(AND(107&lt;=Y6422,Y6422&lt;143),VLOOKUP($W6422,日射量と図３!$E$6:$H$34,4,TRUE),VLOOKUP($W6422,日射量と図３!$E$6:$I$34,5,TRUE))))))</f>
        <v/>
      </c>
      <c r="AB6422" s="4" t="str">
        <f>IF($V6422="","",IF(Z6422&lt;36,0,IF(AND(36&lt;=Z6422,Z6422&lt;71),VLOOKUP($W6422,日射量と図３!$E$6:$F$34,2,TRUE),IF(AND(71&lt;=Z6422,Z6422&lt;107),VLOOKUP($W6422,日射量と図３!$E$6:$G$34,3,TRUE),IF(AND(107&lt;=Z6422,Z6422&lt;143),VLOOKUP($W6422,日射量と図３!$E$6:$H$34,4,TRUE),VLOOKUP($W6422,日射量と図３!$E$6:$I$34,5,TRUE))))))</f>
        <v/>
      </c>
      <c r="AC6422" s="382" t="str">
        <f t="shared" si="1215"/>
        <v/>
      </c>
      <c r="AD6422" s="382" t="str">
        <f t="shared" si="1216"/>
        <v/>
      </c>
    </row>
    <row r="6423" spans="11:30">
      <c r="K6423" s="4">
        <f t="shared" si="1212"/>
        <v>2</v>
      </c>
      <c r="L6423" s="34">
        <v>43519</v>
      </c>
      <c r="M6423" s="4">
        <v>268</v>
      </c>
      <c r="N6423" s="4">
        <v>12</v>
      </c>
      <c r="O6423" s="31">
        <v>0.45833333333333331</v>
      </c>
      <c r="P6423" s="35">
        <v>10.440000000000001</v>
      </c>
      <c r="Q6423" s="36">
        <f t="shared" si="1213"/>
        <v>12</v>
      </c>
      <c r="R6423" s="4">
        <f t="shared" si="1214"/>
        <v>1.5599999999999987</v>
      </c>
      <c r="S6423" s="31">
        <f t="shared" si="1217"/>
        <v>0.28591435185185182</v>
      </c>
      <c r="T6423" s="31">
        <f t="shared" si="1218"/>
        <v>0.72222222222222221</v>
      </c>
      <c r="U6423" s="4">
        <f t="shared" si="1219"/>
        <v>1.5599999999999987</v>
      </c>
      <c r="V6423" s="4" t="str">
        <f t="shared" si="1220"/>
        <v/>
      </c>
      <c r="W6423" s="18" t="str">
        <f>IF(V6423="","",VLOOKUP(L6423,日射量と図３!$A$4:$C$368,3,TRUE)*238.85/100)</f>
        <v/>
      </c>
      <c r="X6423" s="4" t="str">
        <f t="shared" si="1221"/>
        <v/>
      </c>
      <c r="Y6423" s="4" t="str">
        <f t="shared" si="1210"/>
        <v/>
      </c>
      <c r="Z6423" s="4" t="str">
        <f t="shared" si="1211"/>
        <v/>
      </c>
      <c r="AA6423" s="4" t="str">
        <f>IF($V6423="","",IF(Y6423&lt;36,0,IF(AND(36&lt;=Y6423,Y6423&lt;71),VLOOKUP($W6423,日射量と図３!$E$6:$F$34,2,TRUE),IF(AND(71&lt;=Y6423,Y6423&lt;107),VLOOKUP($W6423,日射量と図３!$E$6:$G$34,3,TRUE),IF(AND(107&lt;=Y6423,Y6423&lt;143),VLOOKUP($W6423,日射量と図３!$E$6:$H$34,4,TRUE),VLOOKUP($W6423,日射量と図３!$E$6:$I$34,5,TRUE))))))</f>
        <v/>
      </c>
      <c r="AB6423" s="4" t="str">
        <f>IF($V6423="","",IF(Z6423&lt;36,0,IF(AND(36&lt;=Z6423,Z6423&lt;71),VLOOKUP($W6423,日射量と図３!$E$6:$F$34,2,TRUE),IF(AND(71&lt;=Z6423,Z6423&lt;107),VLOOKUP($W6423,日射量と図３!$E$6:$G$34,3,TRUE),IF(AND(107&lt;=Z6423,Z6423&lt;143),VLOOKUP($W6423,日射量と図３!$E$6:$H$34,4,TRUE),VLOOKUP($W6423,日射量と図３!$E$6:$I$34,5,TRUE))))))</f>
        <v/>
      </c>
      <c r="AC6423" s="382" t="str">
        <f t="shared" si="1215"/>
        <v/>
      </c>
      <c r="AD6423" s="382" t="str">
        <f t="shared" si="1216"/>
        <v/>
      </c>
    </row>
    <row r="6424" spans="11:30">
      <c r="K6424" s="4">
        <f t="shared" si="1212"/>
        <v>2</v>
      </c>
      <c r="L6424" s="34">
        <v>43519</v>
      </c>
      <c r="M6424" s="4">
        <v>268</v>
      </c>
      <c r="N6424" s="4">
        <v>13</v>
      </c>
      <c r="O6424" s="31">
        <v>0.5</v>
      </c>
      <c r="P6424" s="35">
        <v>11.25</v>
      </c>
      <c r="Q6424" s="36">
        <f t="shared" si="1213"/>
        <v>12</v>
      </c>
      <c r="R6424" s="4">
        <f t="shared" si="1214"/>
        <v>0.75</v>
      </c>
      <c r="S6424" s="31">
        <f t="shared" si="1217"/>
        <v>0.28591435185185182</v>
      </c>
      <c r="T6424" s="31">
        <f t="shared" si="1218"/>
        <v>0.72222222222222221</v>
      </c>
      <c r="U6424" s="4">
        <f t="shared" si="1219"/>
        <v>0.75</v>
      </c>
      <c r="V6424" s="4" t="str">
        <f t="shared" si="1220"/>
        <v/>
      </c>
      <c r="W6424" s="18" t="str">
        <f>IF(V6424="","",VLOOKUP(L6424,日射量と図３!$A$4:$C$368,3,TRUE)*238.85/100)</f>
        <v/>
      </c>
      <c r="X6424" s="4" t="str">
        <f t="shared" si="1221"/>
        <v/>
      </c>
      <c r="Y6424" s="4" t="str">
        <f t="shared" si="1210"/>
        <v/>
      </c>
      <c r="Z6424" s="4" t="str">
        <f t="shared" si="1211"/>
        <v/>
      </c>
      <c r="AA6424" s="4" t="str">
        <f>IF($V6424="","",IF(Y6424&lt;36,0,IF(AND(36&lt;=Y6424,Y6424&lt;71),VLOOKUP($W6424,日射量と図３!$E$6:$F$34,2,TRUE),IF(AND(71&lt;=Y6424,Y6424&lt;107),VLOOKUP($W6424,日射量と図３!$E$6:$G$34,3,TRUE),IF(AND(107&lt;=Y6424,Y6424&lt;143),VLOOKUP($W6424,日射量と図３!$E$6:$H$34,4,TRUE),VLOOKUP($W6424,日射量と図３!$E$6:$I$34,5,TRUE))))))</f>
        <v/>
      </c>
      <c r="AB6424" s="4" t="str">
        <f>IF($V6424="","",IF(Z6424&lt;36,0,IF(AND(36&lt;=Z6424,Z6424&lt;71),VLOOKUP($W6424,日射量と図３!$E$6:$F$34,2,TRUE),IF(AND(71&lt;=Z6424,Z6424&lt;107),VLOOKUP($W6424,日射量と図３!$E$6:$G$34,3,TRUE),IF(AND(107&lt;=Z6424,Z6424&lt;143),VLOOKUP($W6424,日射量と図３!$E$6:$H$34,4,TRUE),VLOOKUP($W6424,日射量と図３!$E$6:$I$34,5,TRUE))))))</f>
        <v/>
      </c>
      <c r="AC6424" s="382" t="str">
        <f t="shared" si="1215"/>
        <v/>
      </c>
      <c r="AD6424" s="382" t="str">
        <f t="shared" si="1216"/>
        <v/>
      </c>
    </row>
    <row r="6425" spans="11:30">
      <c r="K6425" s="4">
        <f t="shared" si="1212"/>
        <v>2</v>
      </c>
      <c r="L6425" s="34">
        <v>43519</v>
      </c>
      <c r="M6425" s="4">
        <v>268</v>
      </c>
      <c r="N6425" s="4">
        <v>14</v>
      </c>
      <c r="O6425" s="31">
        <v>0.54166666666666663</v>
      </c>
      <c r="P6425" s="35">
        <v>12.440000000000001</v>
      </c>
      <c r="Q6425" s="36">
        <f t="shared" si="1213"/>
        <v>12</v>
      </c>
      <c r="R6425" s="4">
        <f t="shared" si="1214"/>
        <v>0</v>
      </c>
      <c r="S6425" s="31">
        <f t="shared" si="1217"/>
        <v>0.28591435185185182</v>
      </c>
      <c r="T6425" s="31">
        <f t="shared" si="1218"/>
        <v>0.72222222222222221</v>
      </c>
      <c r="U6425" s="4">
        <f t="shared" si="1219"/>
        <v>0</v>
      </c>
      <c r="V6425" s="4" t="str">
        <f t="shared" si="1220"/>
        <v/>
      </c>
      <c r="W6425" s="18" t="str">
        <f>IF(V6425="","",VLOOKUP(L6425,日射量と図３!$A$4:$C$368,3,TRUE)*238.85/100)</f>
        <v/>
      </c>
      <c r="X6425" s="4" t="str">
        <f t="shared" si="1221"/>
        <v/>
      </c>
      <c r="Y6425" s="4" t="str">
        <f t="shared" si="1210"/>
        <v/>
      </c>
      <c r="Z6425" s="4" t="str">
        <f t="shared" si="1211"/>
        <v/>
      </c>
      <c r="AA6425" s="4" t="str">
        <f>IF($V6425="","",IF(Y6425&lt;36,0,IF(AND(36&lt;=Y6425,Y6425&lt;71),VLOOKUP($W6425,日射量と図３!$E$6:$F$34,2,TRUE),IF(AND(71&lt;=Y6425,Y6425&lt;107),VLOOKUP($W6425,日射量と図３!$E$6:$G$34,3,TRUE),IF(AND(107&lt;=Y6425,Y6425&lt;143),VLOOKUP($W6425,日射量と図３!$E$6:$H$34,4,TRUE),VLOOKUP($W6425,日射量と図３!$E$6:$I$34,5,TRUE))))))</f>
        <v/>
      </c>
      <c r="AB6425" s="4" t="str">
        <f>IF($V6425="","",IF(Z6425&lt;36,0,IF(AND(36&lt;=Z6425,Z6425&lt;71),VLOOKUP($W6425,日射量と図３!$E$6:$F$34,2,TRUE),IF(AND(71&lt;=Z6425,Z6425&lt;107),VLOOKUP($W6425,日射量と図３!$E$6:$G$34,3,TRUE),IF(AND(107&lt;=Z6425,Z6425&lt;143),VLOOKUP($W6425,日射量と図３!$E$6:$H$34,4,TRUE),VLOOKUP($W6425,日射量と図３!$E$6:$I$34,5,TRUE))))))</f>
        <v/>
      </c>
      <c r="AC6425" s="382" t="str">
        <f t="shared" si="1215"/>
        <v/>
      </c>
      <c r="AD6425" s="382" t="str">
        <f t="shared" si="1216"/>
        <v/>
      </c>
    </row>
    <row r="6426" spans="11:30">
      <c r="K6426" s="4">
        <f t="shared" si="1212"/>
        <v>2</v>
      </c>
      <c r="L6426" s="34">
        <v>43519</v>
      </c>
      <c r="M6426" s="4">
        <v>268</v>
      </c>
      <c r="N6426" s="4">
        <v>15</v>
      </c>
      <c r="O6426" s="31">
        <v>0.58333333333333337</v>
      </c>
      <c r="P6426" s="35">
        <v>12.669999999999998</v>
      </c>
      <c r="Q6426" s="36">
        <f t="shared" si="1213"/>
        <v>12</v>
      </c>
      <c r="R6426" s="4">
        <f t="shared" si="1214"/>
        <v>0</v>
      </c>
      <c r="S6426" s="31">
        <f t="shared" si="1217"/>
        <v>0.28591435185185182</v>
      </c>
      <c r="T6426" s="31">
        <f t="shared" si="1218"/>
        <v>0.72222222222222221</v>
      </c>
      <c r="U6426" s="4">
        <f t="shared" si="1219"/>
        <v>0</v>
      </c>
      <c r="V6426" s="4" t="str">
        <f t="shared" si="1220"/>
        <v/>
      </c>
      <c r="W6426" s="18" t="str">
        <f>IF(V6426="","",VLOOKUP(L6426,日射量と図３!$A$4:$C$368,3,TRUE)*238.85/100)</f>
        <v/>
      </c>
      <c r="X6426" s="4" t="str">
        <f t="shared" si="1221"/>
        <v/>
      </c>
      <c r="Y6426" s="4" t="str">
        <f t="shared" si="1210"/>
        <v/>
      </c>
      <c r="Z6426" s="4" t="str">
        <f t="shared" si="1211"/>
        <v/>
      </c>
      <c r="AA6426" s="4" t="str">
        <f>IF($V6426="","",IF(Y6426&lt;36,0,IF(AND(36&lt;=Y6426,Y6426&lt;71),VLOOKUP($W6426,日射量と図３!$E$6:$F$34,2,TRUE),IF(AND(71&lt;=Y6426,Y6426&lt;107),VLOOKUP($W6426,日射量と図３!$E$6:$G$34,3,TRUE),IF(AND(107&lt;=Y6426,Y6426&lt;143),VLOOKUP($W6426,日射量と図３!$E$6:$H$34,4,TRUE),VLOOKUP($W6426,日射量と図３!$E$6:$I$34,5,TRUE))))))</f>
        <v/>
      </c>
      <c r="AB6426" s="4" t="str">
        <f>IF($V6426="","",IF(Z6426&lt;36,0,IF(AND(36&lt;=Z6426,Z6426&lt;71),VLOOKUP($W6426,日射量と図３!$E$6:$F$34,2,TRUE),IF(AND(71&lt;=Z6426,Z6426&lt;107),VLOOKUP($W6426,日射量と図３!$E$6:$G$34,3,TRUE),IF(AND(107&lt;=Z6426,Z6426&lt;143),VLOOKUP($W6426,日射量と図３!$E$6:$H$34,4,TRUE),VLOOKUP($W6426,日射量と図３!$E$6:$I$34,5,TRUE))))))</f>
        <v/>
      </c>
      <c r="AC6426" s="382" t="str">
        <f t="shared" si="1215"/>
        <v/>
      </c>
      <c r="AD6426" s="382" t="str">
        <f t="shared" si="1216"/>
        <v/>
      </c>
    </row>
    <row r="6427" spans="11:30">
      <c r="K6427" s="4">
        <f t="shared" si="1212"/>
        <v>2</v>
      </c>
      <c r="L6427" s="34">
        <v>43519</v>
      </c>
      <c r="M6427" s="4">
        <v>268</v>
      </c>
      <c r="N6427" s="4">
        <v>16</v>
      </c>
      <c r="O6427" s="31">
        <v>0.625</v>
      </c>
      <c r="P6427" s="35">
        <v>12.930000000000001</v>
      </c>
      <c r="Q6427" s="36">
        <f t="shared" si="1213"/>
        <v>16</v>
      </c>
      <c r="R6427" s="4">
        <f t="shared" si="1214"/>
        <v>3.0699999999999985</v>
      </c>
      <c r="S6427" s="31">
        <f t="shared" si="1217"/>
        <v>0.28591435185185182</v>
      </c>
      <c r="T6427" s="31">
        <f t="shared" si="1218"/>
        <v>0.72222222222222221</v>
      </c>
      <c r="U6427" s="4">
        <f t="shared" si="1219"/>
        <v>3.0699999999999985</v>
      </c>
      <c r="V6427" s="4" t="str">
        <f t="shared" si="1220"/>
        <v/>
      </c>
      <c r="W6427" s="18" t="str">
        <f>IF(V6427="","",VLOOKUP(L6427,日射量と図３!$A$4:$C$368,3,TRUE)*238.85/100)</f>
        <v/>
      </c>
      <c r="X6427" s="4" t="str">
        <f t="shared" si="1221"/>
        <v/>
      </c>
      <c r="Y6427" s="4" t="str">
        <f t="shared" si="1210"/>
        <v/>
      </c>
      <c r="Z6427" s="4" t="str">
        <f t="shared" si="1211"/>
        <v/>
      </c>
      <c r="AA6427" s="4" t="str">
        <f>IF($V6427="","",IF(Y6427&lt;36,0,IF(AND(36&lt;=Y6427,Y6427&lt;71),VLOOKUP($W6427,日射量と図３!$E$6:$F$34,2,TRUE),IF(AND(71&lt;=Y6427,Y6427&lt;107),VLOOKUP($W6427,日射量と図３!$E$6:$G$34,3,TRUE),IF(AND(107&lt;=Y6427,Y6427&lt;143),VLOOKUP($W6427,日射量と図３!$E$6:$H$34,4,TRUE),VLOOKUP($W6427,日射量と図３!$E$6:$I$34,5,TRUE))))))</f>
        <v/>
      </c>
      <c r="AB6427" s="4" t="str">
        <f>IF($V6427="","",IF(Z6427&lt;36,0,IF(AND(36&lt;=Z6427,Z6427&lt;71),VLOOKUP($W6427,日射量と図３!$E$6:$F$34,2,TRUE),IF(AND(71&lt;=Z6427,Z6427&lt;107),VLOOKUP($W6427,日射量と図３!$E$6:$G$34,3,TRUE),IF(AND(107&lt;=Z6427,Z6427&lt;143),VLOOKUP($W6427,日射量と図３!$E$6:$H$34,4,TRUE),VLOOKUP($W6427,日射量と図３!$E$6:$I$34,5,TRUE))))))</f>
        <v/>
      </c>
      <c r="AC6427" s="382" t="str">
        <f t="shared" si="1215"/>
        <v/>
      </c>
      <c r="AD6427" s="382" t="str">
        <f t="shared" si="1216"/>
        <v/>
      </c>
    </row>
    <row r="6428" spans="11:30">
      <c r="K6428" s="4">
        <f t="shared" si="1212"/>
        <v>2</v>
      </c>
      <c r="L6428" s="34">
        <v>43519</v>
      </c>
      <c r="M6428" s="4">
        <v>268</v>
      </c>
      <c r="N6428" s="4">
        <v>17</v>
      </c>
      <c r="O6428" s="31">
        <v>0.66666666666666663</v>
      </c>
      <c r="P6428" s="35">
        <v>12.52</v>
      </c>
      <c r="Q6428" s="36">
        <f t="shared" si="1213"/>
        <v>16</v>
      </c>
      <c r="R6428" s="4">
        <f t="shared" si="1214"/>
        <v>3.4800000000000004</v>
      </c>
      <c r="S6428" s="31">
        <f t="shared" si="1217"/>
        <v>0.28591435185185182</v>
      </c>
      <c r="T6428" s="31">
        <f t="shared" si="1218"/>
        <v>0.72222222222222221</v>
      </c>
      <c r="U6428" s="4">
        <f t="shared" si="1219"/>
        <v>3.4800000000000004</v>
      </c>
      <c r="V6428" s="4" t="str">
        <f t="shared" si="1220"/>
        <v/>
      </c>
      <c r="W6428" s="18" t="str">
        <f>IF(V6428="","",VLOOKUP(L6428,日射量と図３!$A$4:$C$368,3,TRUE)*238.85/100)</f>
        <v/>
      </c>
      <c r="X6428" s="4" t="str">
        <f t="shared" si="1221"/>
        <v/>
      </c>
      <c r="Y6428" s="4" t="str">
        <f t="shared" si="1210"/>
        <v/>
      </c>
      <c r="Z6428" s="4" t="str">
        <f t="shared" si="1211"/>
        <v/>
      </c>
      <c r="AA6428" s="4" t="str">
        <f>IF($V6428="","",IF(Y6428&lt;36,0,IF(AND(36&lt;=Y6428,Y6428&lt;71),VLOOKUP($W6428,日射量と図３!$E$6:$F$34,2,TRUE),IF(AND(71&lt;=Y6428,Y6428&lt;107),VLOOKUP($W6428,日射量と図３!$E$6:$G$34,3,TRUE),IF(AND(107&lt;=Y6428,Y6428&lt;143),VLOOKUP($W6428,日射量と図３!$E$6:$H$34,4,TRUE),VLOOKUP($W6428,日射量と図３!$E$6:$I$34,5,TRUE))))))</f>
        <v/>
      </c>
      <c r="AB6428" s="4" t="str">
        <f>IF($V6428="","",IF(Z6428&lt;36,0,IF(AND(36&lt;=Z6428,Z6428&lt;71),VLOOKUP($W6428,日射量と図３!$E$6:$F$34,2,TRUE),IF(AND(71&lt;=Z6428,Z6428&lt;107),VLOOKUP($W6428,日射量と図３!$E$6:$G$34,3,TRUE),IF(AND(107&lt;=Z6428,Z6428&lt;143),VLOOKUP($W6428,日射量と図３!$E$6:$H$34,4,TRUE),VLOOKUP($W6428,日射量と図３!$E$6:$I$34,5,TRUE))))))</f>
        <v/>
      </c>
      <c r="AC6428" s="382" t="str">
        <f t="shared" si="1215"/>
        <v/>
      </c>
      <c r="AD6428" s="382" t="str">
        <f t="shared" si="1216"/>
        <v/>
      </c>
    </row>
    <row r="6429" spans="11:30">
      <c r="K6429" s="4">
        <f t="shared" si="1212"/>
        <v>2</v>
      </c>
      <c r="L6429" s="34">
        <v>43519</v>
      </c>
      <c r="M6429" s="4">
        <v>268</v>
      </c>
      <c r="N6429" s="4">
        <v>18</v>
      </c>
      <c r="O6429" s="31">
        <v>0.70833333333333337</v>
      </c>
      <c r="P6429" s="35">
        <v>11.370000000000001</v>
      </c>
      <c r="Q6429" s="36">
        <f t="shared" si="1213"/>
        <v>16</v>
      </c>
      <c r="R6429" s="4">
        <f t="shared" si="1214"/>
        <v>4.629999999999999</v>
      </c>
      <c r="S6429" s="31">
        <f t="shared" si="1217"/>
        <v>0.28591435185185182</v>
      </c>
      <c r="T6429" s="31">
        <f t="shared" si="1218"/>
        <v>0.72222222222222221</v>
      </c>
      <c r="U6429" s="4">
        <f t="shared" si="1219"/>
        <v>4.629999999999999</v>
      </c>
      <c r="V6429" s="4" t="str">
        <f t="shared" si="1220"/>
        <v/>
      </c>
      <c r="W6429" s="18" t="str">
        <f>IF(V6429="","",VLOOKUP(L6429,日射量と図３!$A$4:$C$368,3,TRUE)*238.85/100)</f>
        <v/>
      </c>
      <c r="X6429" s="4" t="str">
        <f t="shared" si="1221"/>
        <v/>
      </c>
      <c r="Y6429" s="4" t="str">
        <f t="shared" si="1210"/>
        <v/>
      </c>
      <c r="Z6429" s="4" t="str">
        <f t="shared" si="1211"/>
        <v/>
      </c>
      <c r="AA6429" s="4" t="str">
        <f>IF($V6429="","",IF(Y6429&lt;36,0,IF(AND(36&lt;=Y6429,Y6429&lt;71),VLOOKUP($W6429,日射量と図３!$E$6:$F$34,2,TRUE),IF(AND(71&lt;=Y6429,Y6429&lt;107),VLOOKUP($W6429,日射量と図３!$E$6:$G$34,3,TRUE),IF(AND(107&lt;=Y6429,Y6429&lt;143),VLOOKUP($W6429,日射量と図３!$E$6:$H$34,4,TRUE),VLOOKUP($W6429,日射量と図３!$E$6:$I$34,5,TRUE))))))</f>
        <v/>
      </c>
      <c r="AB6429" s="4" t="str">
        <f>IF($V6429="","",IF(Z6429&lt;36,0,IF(AND(36&lt;=Z6429,Z6429&lt;71),VLOOKUP($W6429,日射量と図３!$E$6:$F$34,2,TRUE),IF(AND(71&lt;=Z6429,Z6429&lt;107),VLOOKUP($W6429,日射量と図３!$E$6:$G$34,3,TRUE),IF(AND(107&lt;=Z6429,Z6429&lt;143),VLOOKUP($W6429,日射量と図３!$E$6:$H$34,4,TRUE),VLOOKUP($W6429,日射量と図３!$E$6:$I$34,5,TRUE))))))</f>
        <v/>
      </c>
      <c r="AC6429" s="382" t="str">
        <f t="shared" si="1215"/>
        <v/>
      </c>
      <c r="AD6429" s="382" t="str">
        <f t="shared" si="1216"/>
        <v/>
      </c>
    </row>
    <row r="6430" spans="11:30">
      <c r="K6430" s="4">
        <f t="shared" si="1212"/>
        <v>2</v>
      </c>
      <c r="L6430" s="34">
        <v>43519</v>
      </c>
      <c r="M6430" s="4">
        <v>268</v>
      </c>
      <c r="N6430" s="4">
        <v>19</v>
      </c>
      <c r="O6430" s="31">
        <v>0.75</v>
      </c>
      <c r="P6430" s="35">
        <v>9.9600000000000026</v>
      </c>
      <c r="Q6430" s="36">
        <f t="shared" si="1213"/>
        <v>16</v>
      </c>
      <c r="R6430" s="4">
        <f t="shared" si="1214"/>
        <v>6.0399999999999974</v>
      </c>
      <c r="S6430" s="31">
        <f t="shared" si="1217"/>
        <v>0.28591435185185182</v>
      </c>
      <c r="T6430" s="31">
        <f t="shared" si="1218"/>
        <v>0.72222222222222221</v>
      </c>
      <c r="U6430" s="4">
        <f t="shared" si="1219"/>
        <v>0</v>
      </c>
      <c r="V6430" s="4" t="str">
        <f t="shared" si="1220"/>
        <v/>
      </c>
      <c r="W6430" s="18" t="str">
        <f>IF(V6430="","",VLOOKUP(L6430,日射量と図３!$A$4:$C$368,3,TRUE)*238.85/100)</f>
        <v/>
      </c>
      <c r="X6430" s="4" t="str">
        <f t="shared" si="1221"/>
        <v/>
      </c>
      <c r="Y6430" s="4" t="str">
        <f t="shared" si="1210"/>
        <v/>
      </c>
      <c r="Z6430" s="4" t="str">
        <f t="shared" si="1211"/>
        <v/>
      </c>
      <c r="AA6430" s="4" t="str">
        <f>IF($V6430="","",IF(Y6430&lt;36,0,IF(AND(36&lt;=Y6430,Y6430&lt;71),VLOOKUP($W6430,日射量と図３!$E$6:$F$34,2,TRUE),IF(AND(71&lt;=Y6430,Y6430&lt;107),VLOOKUP($W6430,日射量と図３!$E$6:$G$34,3,TRUE),IF(AND(107&lt;=Y6430,Y6430&lt;143),VLOOKUP($W6430,日射量と図３!$E$6:$H$34,4,TRUE),VLOOKUP($W6430,日射量と図３!$E$6:$I$34,5,TRUE))))))</f>
        <v/>
      </c>
      <c r="AB6430" s="4" t="str">
        <f>IF($V6430="","",IF(Z6430&lt;36,0,IF(AND(36&lt;=Z6430,Z6430&lt;71),VLOOKUP($W6430,日射量と図３!$E$6:$F$34,2,TRUE),IF(AND(71&lt;=Z6430,Z6430&lt;107),VLOOKUP($W6430,日射量と図３!$E$6:$G$34,3,TRUE),IF(AND(107&lt;=Z6430,Z6430&lt;143),VLOOKUP($W6430,日射量と図３!$E$6:$H$34,4,TRUE),VLOOKUP($W6430,日射量と図３!$E$6:$I$34,5,TRUE))))))</f>
        <v/>
      </c>
      <c r="AC6430" s="382" t="str">
        <f t="shared" si="1215"/>
        <v/>
      </c>
      <c r="AD6430" s="382" t="str">
        <f t="shared" si="1216"/>
        <v/>
      </c>
    </row>
    <row r="6431" spans="11:30">
      <c r="K6431" s="4">
        <f t="shared" si="1212"/>
        <v>2</v>
      </c>
      <c r="L6431" s="34">
        <v>43519</v>
      </c>
      <c r="M6431" s="4">
        <v>268</v>
      </c>
      <c r="N6431" s="4">
        <v>20</v>
      </c>
      <c r="O6431" s="31">
        <v>0.79166666666666663</v>
      </c>
      <c r="P6431" s="35">
        <v>9.23</v>
      </c>
      <c r="Q6431" s="36">
        <f t="shared" si="1213"/>
        <v>16</v>
      </c>
      <c r="R6431" s="4">
        <f t="shared" si="1214"/>
        <v>6.77</v>
      </c>
      <c r="S6431" s="31">
        <f t="shared" si="1217"/>
        <v>0.28591435185185182</v>
      </c>
      <c r="T6431" s="31">
        <f t="shared" si="1218"/>
        <v>0.72222222222222221</v>
      </c>
      <c r="U6431" s="4">
        <f t="shared" si="1219"/>
        <v>0</v>
      </c>
      <c r="V6431" s="4" t="str">
        <f t="shared" si="1220"/>
        <v/>
      </c>
      <c r="W6431" s="18" t="str">
        <f>IF(V6431="","",VLOOKUP(L6431,日射量と図３!$A$4:$C$368,3,TRUE)*238.85/100)</f>
        <v/>
      </c>
      <c r="X6431" s="4" t="str">
        <f t="shared" si="1221"/>
        <v/>
      </c>
      <c r="Y6431" s="4" t="str">
        <f t="shared" ref="Y6431:Y6494" si="1222">IF(V6431="","",$AH$30*V6431/(($AG$18/$AH$18)*X6431))</f>
        <v/>
      </c>
      <c r="Z6431" s="4" t="str">
        <f t="shared" ref="Z6431:Z6494" si="1223">IF(V6431="","",$AH$30*V6431/(($AG$19/$AH$19)*X6431))</f>
        <v/>
      </c>
      <c r="AA6431" s="4" t="str">
        <f>IF($V6431="","",IF(Y6431&lt;36,0,IF(AND(36&lt;=Y6431,Y6431&lt;71),VLOOKUP($W6431,日射量と図３!$E$6:$F$34,2,TRUE),IF(AND(71&lt;=Y6431,Y6431&lt;107),VLOOKUP($W6431,日射量と図３!$E$6:$G$34,3,TRUE),IF(AND(107&lt;=Y6431,Y6431&lt;143),VLOOKUP($W6431,日射量と図３!$E$6:$H$34,4,TRUE),VLOOKUP($W6431,日射量と図３!$E$6:$I$34,5,TRUE))))))</f>
        <v/>
      </c>
      <c r="AB6431" s="4" t="str">
        <f>IF($V6431="","",IF(Z6431&lt;36,0,IF(AND(36&lt;=Z6431,Z6431&lt;71),VLOOKUP($W6431,日射量と図３!$E$6:$F$34,2,TRUE),IF(AND(71&lt;=Z6431,Z6431&lt;107),VLOOKUP($W6431,日射量と図３!$E$6:$G$34,3,TRUE),IF(AND(107&lt;=Z6431,Z6431&lt;143),VLOOKUP($W6431,日射量と図３!$E$6:$H$34,4,TRUE),VLOOKUP($W6431,日射量と図３!$E$6:$I$34,5,TRUE))))))</f>
        <v/>
      </c>
      <c r="AC6431" s="382" t="str">
        <f t="shared" si="1215"/>
        <v/>
      </c>
      <c r="AD6431" s="382" t="str">
        <f t="shared" si="1216"/>
        <v/>
      </c>
    </row>
    <row r="6432" spans="11:30">
      <c r="K6432" s="4">
        <f t="shared" si="1212"/>
        <v>2</v>
      </c>
      <c r="L6432" s="34">
        <v>43519</v>
      </c>
      <c r="M6432" s="4">
        <v>268</v>
      </c>
      <c r="N6432" s="4">
        <v>21</v>
      </c>
      <c r="O6432" s="31">
        <v>0.83333333333333337</v>
      </c>
      <c r="P6432" s="35">
        <v>8.5399999999999991</v>
      </c>
      <c r="Q6432" s="36">
        <f t="shared" si="1213"/>
        <v>16</v>
      </c>
      <c r="R6432" s="4">
        <f t="shared" si="1214"/>
        <v>7.4600000000000009</v>
      </c>
      <c r="S6432" s="31">
        <f t="shared" si="1217"/>
        <v>0.28591435185185182</v>
      </c>
      <c r="T6432" s="31">
        <f t="shared" si="1218"/>
        <v>0.72222222222222221</v>
      </c>
      <c r="U6432" s="4">
        <f t="shared" si="1219"/>
        <v>0</v>
      </c>
      <c r="V6432" s="4" t="str">
        <f t="shared" si="1220"/>
        <v/>
      </c>
      <c r="W6432" s="18" t="str">
        <f>IF(V6432="","",VLOOKUP(L6432,日射量と図３!$A$4:$C$368,3,TRUE)*238.85/100)</f>
        <v/>
      </c>
      <c r="X6432" s="4" t="str">
        <f t="shared" si="1221"/>
        <v/>
      </c>
      <c r="Y6432" s="4" t="str">
        <f t="shared" si="1222"/>
        <v/>
      </c>
      <c r="Z6432" s="4" t="str">
        <f t="shared" si="1223"/>
        <v/>
      </c>
      <c r="AA6432" s="4" t="str">
        <f>IF($V6432="","",IF(Y6432&lt;36,0,IF(AND(36&lt;=Y6432,Y6432&lt;71),VLOOKUP($W6432,日射量と図３!$E$6:$F$34,2,TRUE),IF(AND(71&lt;=Y6432,Y6432&lt;107),VLOOKUP($W6432,日射量と図３!$E$6:$G$34,3,TRUE),IF(AND(107&lt;=Y6432,Y6432&lt;143),VLOOKUP($W6432,日射量と図３!$E$6:$H$34,4,TRUE),VLOOKUP($W6432,日射量と図３!$E$6:$I$34,5,TRUE))))))</f>
        <v/>
      </c>
      <c r="AB6432" s="4" t="str">
        <f>IF($V6432="","",IF(Z6432&lt;36,0,IF(AND(36&lt;=Z6432,Z6432&lt;71),VLOOKUP($W6432,日射量と図３!$E$6:$F$34,2,TRUE),IF(AND(71&lt;=Z6432,Z6432&lt;107),VLOOKUP($W6432,日射量と図３!$E$6:$G$34,3,TRUE),IF(AND(107&lt;=Z6432,Z6432&lt;143),VLOOKUP($W6432,日射量と図３!$E$6:$H$34,4,TRUE),VLOOKUP($W6432,日射量と図３!$E$6:$I$34,5,TRUE))))))</f>
        <v/>
      </c>
      <c r="AC6432" s="382" t="str">
        <f t="shared" si="1215"/>
        <v/>
      </c>
      <c r="AD6432" s="382" t="str">
        <f t="shared" si="1216"/>
        <v/>
      </c>
    </row>
    <row r="6433" spans="11:30">
      <c r="K6433" s="4">
        <f t="shared" si="1212"/>
        <v>2</v>
      </c>
      <c r="L6433" s="34">
        <v>43519</v>
      </c>
      <c r="M6433" s="4">
        <v>268</v>
      </c>
      <c r="N6433" s="4">
        <v>22</v>
      </c>
      <c r="O6433" s="31">
        <v>0.875</v>
      </c>
      <c r="P6433" s="35">
        <v>7.88</v>
      </c>
      <c r="Q6433" s="36">
        <f t="shared" si="1213"/>
        <v>16</v>
      </c>
      <c r="R6433" s="4">
        <f t="shared" si="1214"/>
        <v>8.120000000000001</v>
      </c>
      <c r="S6433" s="31">
        <f t="shared" si="1217"/>
        <v>0.28591435185185182</v>
      </c>
      <c r="T6433" s="31">
        <f t="shared" si="1218"/>
        <v>0.72222222222222221</v>
      </c>
      <c r="U6433" s="4">
        <f t="shared" si="1219"/>
        <v>0</v>
      </c>
      <c r="V6433" s="4" t="str">
        <f t="shared" si="1220"/>
        <v/>
      </c>
      <c r="W6433" s="18" t="str">
        <f>IF(V6433="","",VLOOKUP(L6433,日射量と図３!$A$4:$C$368,3,TRUE)*238.85/100)</f>
        <v/>
      </c>
      <c r="X6433" s="4" t="str">
        <f t="shared" si="1221"/>
        <v/>
      </c>
      <c r="Y6433" s="4" t="str">
        <f t="shared" si="1222"/>
        <v/>
      </c>
      <c r="Z6433" s="4" t="str">
        <f t="shared" si="1223"/>
        <v/>
      </c>
      <c r="AA6433" s="4" t="str">
        <f>IF($V6433="","",IF(Y6433&lt;36,0,IF(AND(36&lt;=Y6433,Y6433&lt;71),VLOOKUP($W6433,日射量と図３!$E$6:$F$34,2,TRUE),IF(AND(71&lt;=Y6433,Y6433&lt;107),VLOOKUP($W6433,日射量と図３!$E$6:$G$34,3,TRUE),IF(AND(107&lt;=Y6433,Y6433&lt;143),VLOOKUP($W6433,日射量と図３!$E$6:$H$34,4,TRUE),VLOOKUP($W6433,日射量と図３!$E$6:$I$34,5,TRUE))))))</f>
        <v/>
      </c>
      <c r="AB6433" s="4" t="str">
        <f>IF($V6433="","",IF(Z6433&lt;36,0,IF(AND(36&lt;=Z6433,Z6433&lt;71),VLOOKUP($W6433,日射量と図３!$E$6:$F$34,2,TRUE),IF(AND(71&lt;=Z6433,Z6433&lt;107),VLOOKUP($W6433,日射量と図３!$E$6:$G$34,3,TRUE),IF(AND(107&lt;=Z6433,Z6433&lt;143),VLOOKUP($W6433,日射量と図３!$E$6:$H$34,4,TRUE),VLOOKUP($W6433,日射量と図３!$E$6:$I$34,5,TRUE))))))</f>
        <v/>
      </c>
      <c r="AC6433" s="382" t="str">
        <f t="shared" si="1215"/>
        <v/>
      </c>
      <c r="AD6433" s="382" t="str">
        <f t="shared" si="1216"/>
        <v/>
      </c>
    </row>
    <row r="6434" spans="11:30">
      <c r="K6434" s="4">
        <f t="shared" si="1212"/>
        <v>2</v>
      </c>
      <c r="L6434" s="34">
        <v>43519</v>
      </c>
      <c r="M6434" s="4">
        <v>268</v>
      </c>
      <c r="N6434" s="4">
        <v>23</v>
      </c>
      <c r="O6434" s="31">
        <v>0.91666666666666663</v>
      </c>
      <c r="P6434" s="35">
        <v>7.4099999999999993</v>
      </c>
      <c r="Q6434" s="36">
        <f t="shared" si="1213"/>
        <v>13</v>
      </c>
      <c r="R6434" s="4">
        <f t="shared" si="1214"/>
        <v>5.5900000000000007</v>
      </c>
      <c r="S6434" s="31">
        <f t="shared" si="1217"/>
        <v>0.28591435185185182</v>
      </c>
      <c r="T6434" s="31">
        <f t="shared" si="1218"/>
        <v>0.72222222222222221</v>
      </c>
      <c r="U6434" s="4">
        <f t="shared" si="1219"/>
        <v>0</v>
      </c>
      <c r="V6434" s="4" t="str">
        <f t="shared" si="1220"/>
        <v/>
      </c>
      <c r="W6434" s="18" t="str">
        <f>IF(V6434="","",VLOOKUP(L6434,日射量と図３!$A$4:$C$368,3,TRUE)*238.85/100)</f>
        <v/>
      </c>
      <c r="X6434" s="4" t="str">
        <f t="shared" si="1221"/>
        <v/>
      </c>
      <c r="Y6434" s="4" t="str">
        <f t="shared" si="1222"/>
        <v/>
      </c>
      <c r="Z6434" s="4" t="str">
        <f t="shared" si="1223"/>
        <v/>
      </c>
      <c r="AA6434" s="4" t="str">
        <f>IF($V6434="","",IF(Y6434&lt;36,0,IF(AND(36&lt;=Y6434,Y6434&lt;71),VLOOKUP($W6434,日射量と図３!$E$6:$F$34,2,TRUE),IF(AND(71&lt;=Y6434,Y6434&lt;107),VLOOKUP($W6434,日射量と図３!$E$6:$G$34,3,TRUE),IF(AND(107&lt;=Y6434,Y6434&lt;143),VLOOKUP($W6434,日射量と図３!$E$6:$H$34,4,TRUE),VLOOKUP($W6434,日射量と図３!$E$6:$I$34,5,TRUE))))))</f>
        <v/>
      </c>
      <c r="AB6434" s="4" t="str">
        <f>IF($V6434="","",IF(Z6434&lt;36,0,IF(AND(36&lt;=Z6434,Z6434&lt;71),VLOOKUP($W6434,日射量と図３!$E$6:$F$34,2,TRUE),IF(AND(71&lt;=Z6434,Z6434&lt;107),VLOOKUP($W6434,日射量と図３!$E$6:$G$34,3,TRUE),IF(AND(107&lt;=Z6434,Z6434&lt;143),VLOOKUP($W6434,日射量と図３!$E$6:$H$34,4,TRUE),VLOOKUP($W6434,日射量と図３!$E$6:$I$34,5,TRUE))))))</f>
        <v/>
      </c>
      <c r="AC6434" s="382" t="str">
        <f t="shared" si="1215"/>
        <v/>
      </c>
      <c r="AD6434" s="382" t="str">
        <f t="shared" si="1216"/>
        <v/>
      </c>
    </row>
    <row r="6435" spans="11:30">
      <c r="K6435" s="4">
        <f t="shared" si="1212"/>
        <v>2</v>
      </c>
      <c r="L6435" s="34">
        <v>43519</v>
      </c>
      <c r="M6435" s="4">
        <v>268</v>
      </c>
      <c r="N6435" s="4">
        <v>24</v>
      </c>
      <c r="O6435" s="31">
        <v>0.95833333333333337</v>
      </c>
      <c r="P6435" s="35">
        <v>7.0500000000000016</v>
      </c>
      <c r="Q6435" s="36">
        <f t="shared" si="1213"/>
        <v>13</v>
      </c>
      <c r="R6435" s="4">
        <f t="shared" si="1214"/>
        <v>5.9499999999999984</v>
      </c>
      <c r="S6435" s="31">
        <f t="shared" si="1217"/>
        <v>0.28591435185185182</v>
      </c>
      <c r="T6435" s="31">
        <f t="shared" si="1218"/>
        <v>0.72222222222222221</v>
      </c>
      <c r="U6435" s="4">
        <f t="shared" si="1219"/>
        <v>0</v>
      </c>
      <c r="V6435" s="4" t="str">
        <f t="shared" si="1220"/>
        <v/>
      </c>
      <c r="W6435" s="18" t="str">
        <f>IF(V6435="","",VLOOKUP(L6435,日射量と図３!$A$4:$C$368,3,TRUE)*238.85/100)</f>
        <v/>
      </c>
      <c r="X6435" s="4" t="str">
        <f t="shared" si="1221"/>
        <v/>
      </c>
      <c r="Y6435" s="4" t="str">
        <f t="shared" si="1222"/>
        <v/>
      </c>
      <c r="Z6435" s="4" t="str">
        <f t="shared" si="1223"/>
        <v/>
      </c>
      <c r="AA6435" s="4" t="str">
        <f>IF($V6435="","",IF(Y6435&lt;36,0,IF(AND(36&lt;=Y6435,Y6435&lt;71),VLOOKUP($W6435,日射量と図３!$E$6:$F$34,2,TRUE),IF(AND(71&lt;=Y6435,Y6435&lt;107),VLOOKUP($W6435,日射量と図３!$E$6:$G$34,3,TRUE),IF(AND(107&lt;=Y6435,Y6435&lt;143),VLOOKUP($W6435,日射量と図３!$E$6:$H$34,4,TRUE),VLOOKUP($W6435,日射量と図３!$E$6:$I$34,5,TRUE))))))</f>
        <v/>
      </c>
      <c r="AB6435" s="4" t="str">
        <f>IF($V6435="","",IF(Z6435&lt;36,0,IF(AND(36&lt;=Z6435,Z6435&lt;71),VLOOKUP($W6435,日射量と図３!$E$6:$F$34,2,TRUE),IF(AND(71&lt;=Z6435,Z6435&lt;107),VLOOKUP($W6435,日射量と図３!$E$6:$G$34,3,TRUE),IF(AND(107&lt;=Z6435,Z6435&lt;143),VLOOKUP($W6435,日射量と図３!$E$6:$H$34,4,TRUE),VLOOKUP($W6435,日射量と図３!$E$6:$I$34,5,TRUE))))))</f>
        <v/>
      </c>
      <c r="AC6435" s="382" t="str">
        <f t="shared" si="1215"/>
        <v/>
      </c>
      <c r="AD6435" s="382" t="str">
        <f t="shared" si="1216"/>
        <v/>
      </c>
    </row>
    <row r="6436" spans="11:30">
      <c r="K6436" s="4">
        <f t="shared" si="1212"/>
        <v>2</v>
      </c>
      <c r="L6436" s="34">
        <v>43520</v>
      </c>
      <c r="M6436" s="4">
        <v>269</v>
      </c>
      <c r="N6436" s="4">
        <v>1</v>
      </c>
      <c r="O6436" s="31">
        <v>0</v>
      </c>
      <c r="P6436" s="35">
        <v>6.7399999999999993</v>
      </c>
      <c r="Q6436" s="36">
        <f t="shared" si="1213"/>
        <v>13</v>
      </c>
      <c r="R6436" s="4">
        <f t="shared" si="1214"/>
        <v>6.2600000000000007</v>
      </c>
      <c r="S6436" s="31">
        <f t="shared" si="1217"/>
        <v>0.28591435185185182</v>
      </c>
      <c r="T6436" s="31">
        <f t="shared" si="1218"/>
        <v>0.72222222222222221</v>
      </c>
      <c r="U6436" s="4">
        <f t="shared" si="1219"/>
        <v>0</v>
      </c>
      <c r="V6436" s="4">
        <f t="shared" si="1220"/>
        <v>46.509999999999991</v>
      </c>
      <c r="W6436" s="18">
        <f>IF(V6436="","",VLOOKUP(L6436,日射量と図３!$A$4:$C$368,3,TRUE)*238.85/100)</f>
        <v>33.439</v>
      </c>
      <c r="X6436" s="4">
        <f t="shared" si="1221"/>
        <v>10</v>
      </c>
      <c r="Y6436" s="4">
        <f t="shared" si="1222"/>
        <v>29.077354349999986</v>
      </c>
      <c r="Z6436" s="4">
        <f t="shared" si="1223"/>
        <v>32.778108539999991</v>
      </c>
      <c r="AA6436" s="4">
        <f>IF($V6436="","",IF(Y6436&lt;36,0,IF(AND(36&lt;=Y6436,Y6436&lt;71),VLOOKUP($W6436,日射量と図３!$E$6:$F$34,2,TRUE),IF(AND(71&lt;=Y6436,Y6436&lt;107),VLOOKUP($W6436,日射量と図３!$E$6:$G$34,3,TRUE),IF(AND(107&lt;=Y6436,Y6436&lt;143),VLOOKUP($W6436,日射量と図３!$E$6:$H$34,4,TRUE),VLOOKUP($W6436,日射量と図３!$E$6:$I$34,5,TRUE))))))</f>
        <v>0</v>
      </c>
      <c r="AB6436" s="4">
        <f>IF($V6436="","",IF(Z6436&lt;36,0,IF(AND(36&lt;=Z6436,Z6436&lt;71),VLOOKUP($W6436,日射量と図３!$E$6:$F$34,2,TRUE),IF(AND(71&lt;=Z6436,Z6436&lt;107),VLOOKUP($W6436,日射量と図３!$E$6:$G$34,3,TRUE),IF(AND(107&lt;=Z6436,Z6436&lt;143),VLOOKUP($W6436,日射量と図３!$E$6:$H$34,4,TRUE),VLOOKUP($W6436,日射量と図３!$E$6:$I$34,5,TRUE))))))</f>
        <v>0</v>
      </c>
      <c r="AC6436" s="382">
        <f t="shared" si="1215"/>
        <v>0</v>
      </c>
      <c r="AD6436" s="382">
        <f t="shared" si="1216"/>
        <v>0</v>
      </c>
    </row>
    <row r="6437" spans="11:30">
      <c r="K6437" s="4">
        <f t="shared" si="1212"/>
        <v>2</v>
      </c>
      <c r="L6437" s="34">
        <v>43520</v>
      </c>
      <c r="M6437" s="4">
        <v>269</v>
      </c>
      <c r="N6437" s="4">
        <v>2</v>
      </c>
      <c r="O6437" s="31">
        <v>4.1666666666666664E-2</v>
      </c>
      <c r="P6437" s="35">
        <v>6.33</v>
      </c>
      <c r="Q6437" s="36">
        <f t="shared" si="1213"/>
        <v>13</v>
      </c>
      <c r="R6437" s="4">
        <f t="shared" si="1214"/>
        <v>6.67</v>
      </c>
      <c r="S6437" s="31">
        <f t="shared" si="1217"/>
        <v>0.28591435185185182</v>
      </c>
      <c r="T6437" s="31">
        <f t="shared" si="1218"/>
        <v>0.72222222222222221</v>
      </c>
      <c r="U6437" s="4">
        <f t="shared" si="1219"/>
        <v>0</v>
      </c>
      <c r="V6437" s="4" t="str">
        <f t="shared" si="1220"/>
        <v/>
      </c>
      <c r="W6437" s="18" t="str">
        <f>IF(V6437="","",VLOOKUP(L6437,日射量と図３!$A$4:$C$368,3,TRUE)*238.85/100)</f>
        <v/>
      </c>
      <c r="X6437" s="4" t="str">
        <f t="shared" si="1221"/>
        <v/>
      </c>
      <c r="Y6437" s="4" t="str">
        <f t="shared" si="1222"/>
        <v/>
      </c>
      <c r="Z6437" s="4" t="str">
        <f t="shared" si="1223"/>
        <v/>
      </c>
      <c r="AA6437" s="4" t="str">
        <f>IF($V6437="","",IF(Y6437&lt;36,0,IF(AND(36&lt;=Y6437,Y6437&lt;71),VLOOKUP($W6437,日射量と図３!$E$6:$F$34,2,TRUE),IF(AND(71&lt;=Y6437,Y6437&lt;107),VLOOKUP($W6437,日射量と図３!$E$6:$G$34,3,TRUE),IF(AND(107&lt;=Y6437,Y6437&lt;143),VLOOKUP($W6437,日射量と図３!$E$6:$H$34,4,TRUE),VLOOKUP($W6437,日射量と図３!$E$6:$I$34,5,TRUE))))))</f>
        <v/>
      </c>
      <c r="AB6437" s="4" t="str">
        <f>IF($V6437="","",IF(Z6437&lt;36,0,IF(AND(36&lt;=Z6437,Z6437&lt;71),VLOOKUP($W6437,日射量と図３!$E$6:$F$34,2,TRUE),IF(AND(71&lt;=Z6437,Z6437&lt;107),VLOOKUP($W6437,日射量と図３!$E$6:$G$34,3,TRUE),IF(AND(107&lt;=Z6437,Z6437&lt;143),VLOOKUP($W6437,日射量と図３!$E$6:$H$34,4,TRUE),VLOOKUP($W6437,日射量と図３!$E$6:$I$34,5,TRUE))))))</f>
        <v/>
      </c>
      <c r="AC6437" s="382" t="str">
        <f t="shared" si="1215"/>
        <v/>
      </c>
      <c r="AD6437" s="382" t="str">
        <f t="shared" si="1216"/>
        <v/>
      </c>
    </row>
    <row r="6438" spans="11:30">
      <c r="K6438" s="4">
        <f t="shared" si="1212"/>
        <v>2</v>
      </c>
      <c r="L6438" s="34">
        <v>43520</v>
      </c>
      <c r="M6438" s="4">
        <v>269</v>
      </c>
      <c r="N6438" s="4">
        <v>3</v>
      </c>
      <c r="O6438" s="31">
        <v>8.3333333333333329E-2</v>
      </c>
      <c r="P6438" s="35">
        <v>5.919999999999999</v>
      </c>
      <c r="Q6438" s="36">
        <f t="shared" si="1213"/>
        <v>13</v>
      </c>
      <c r="R6438" s="4">
        <f t="shared" si="1214"/>
        <v>7.080000000000001</v>
      </c>
      <c r="S6438" s="31">
        <f t="shared" si="1217"/>
        <v>0.28591435185185182</v>
      </c>
      <c r="T6438" s="31">
        <f t="shared" si="1218"/>
        <v>0.72222222222222221</v>
      </c>
      <c r="U6438" s="4">
        <f t="shared" si="1219"/>
        <v>0</v>
      </c>
      <c r="V6438" s="4" t="str">
        <f t="shared" si="1220"/>
        <v/>
      </c>
      <c r="W6438" s="18" t="str">
        <f>IF(V6438="","",VLOOKUP(L6438,日射量と図３!$A$4:$C$368,3,TRUE)*238.85/100)</f>
        <v/>
      </c>
      <c r="X6438" s="4" t="str">
        <f t="shared" si="1221"/>
        <v/>
      </c>
      <c r="Y6438" s="4" t="str">
        <f t="shared" si="1222"/>
        <v/>
      </c>
      <c r="Z6438" s="4" t="str">
        <f t="shared" si="1223"/>
        <v/>
      </c>
      <c r="AA6438" s="4" t="str">
        <f>IF($V6438="","",IF(Y6438&lt;36,0,IF(AND(36&lt;=Y6438,Y6438&lt;71),VLOOKUP($W6438,日射量と図３!$E$6:$F$34,2,TRUE),IF(AND(71&lt;=Y6438,Y6438&lt;107),VLOOKUP($W6438,日射量と図３!$E$6:$G$34,3,TRUE),IF(AND(107&lt;=Y6438,Y6438&lt;143),VLOOKUP($W6438,日射量と図３!$E$6:$H$34,4,TRUE),VLOOKUP($W6438,日射量と図３!$E$6:$I$34,5,TRUE))))))</f>
        <v/>
      </c>
      <c r="AB6438" s="4" t="str">
        <f>IF($V6438="","",IF(Z6438&lt;36,0,IF(AND(36&lt;=Z6438,Z6438&lt;71),VLOOKUP($W6438,日射量と図３!$E$6:$F$34,2,TRUE),IF(AND(71&lt;=Z6438,Z6438&lt;107),VLOOKUP($W6438,日射量と図３!$E$6:$G$34,3,TRUE),IF(AND(107&lt;=Z6438,Z6438&lt;143),VLOOKUP($W6438,日射量と図３!$E$6:$H$34,4,TRUE),VLOOKUP($W6438,日射量と図３!$E$6:$I$34,5,TRUE))))))</f>
        <v/>
      </c>
      <c r="AC6438" s="382" t="str">
        <f t="shared" si="1215"/>
        <v/>
      </c>
      <c r="AD6438" s="382" t="str">
        <f t="shared" si="1216"/>
        <v/>
      </c>
    </row>
    <row r="6439" spans="11:30">
      <c r="K6439" s="4">
        <f t="shared" si="1212"/>
        <v>2</v>
      </c>
      <c r="L6439" s="34">
        <v>43520</v>
      </c>
      <c r="M6439" s="4">
        <v>269</v>
      </c>
      <c r="N6439" s="4">
        <v>4</v>
      </c>
      <c r="O6439" s="31">
        <v>0.125</v>
      </c>
      <c r="P6439" s="35">
        <v>5.46</v>
      </c>
      <c r="Q6439" s="36">
        <f t="shared" si="1213"/>
        <v>13</v>
      </c>
      <c r="R6439" s="4">
        <f t="shared" si="1214"/>
        <v>7.54</v>
      </c>
      <c r="S6439" s="31">
        <f t="shared" si="1217"/>
        <v>0.28591435185185182</v>
      </c>
      <c r="T6439" s="31">
        <f t="shared" si="1218"/>
        <v>0.72222222222222221</v>
      </c>
      <c r="U6439" s="4">
        <f t="shared" si="1219"/>
        <v>0</v>
      </c>
      <c r="V6439" s="4" t="str">
        <f t="shared" si="1220"/>
        <v/>
      </c>
      <c r="W6439" s="18" t="str">
        <f>IF(V6439="","",VLOOKUP(L6439,日射量と図３!$A$4:$C$368,3,TRUE)*238.85/100)</f>
        <v/>
      </c>
      <c r="X6439" s="4" t="str">
        <f t="shared" si="1221"/>
        <v/>
      </c>
      <c r="Y6439" s="4" t="str">
        <f t="shared" si="1222"/>
        <v/>
      </c>
      <c r="Z6439" s="4" t="str">
        <f t="shared" si="1223"/>
        <v/>
      </c>
      <c r="AA6439" s="4" t="str">
        <f>IF($V6439="","",IF(Y6439&lt;36,0,IF(AND(36&lt;=Y6439,Y6439&lt;71),VLOOKUP($W6439,日射量と図３!$E$6:$F$34,2,TRUE),IF(AND(71&lt;=Y6439,Y6439&lt;107),VLOOKUP($W6439,日射量と図３!$E$6:$G$34,3,TRUE),IF(AND(107&lt;=Y6439,Y6439&lt;143),VLOOKUP($W6439,日射量と図３!$E$6:$H$34,4,TRUE),VLOOKUP($W6439,日射量と図３!$E$6:$I$34,5,TRUE))))))</f>
        <v/>
      </c>
      <c r="AB6439" s="4" t="str">
        <f>IF($V6439="","",IF(Z6439&lt;36,0,IF(AND(36&lt;=Z6439,Z6439&lt;71),VLOOKUP($W6439,日射量と図３!$E$6:$F$34,2,TRUE),IF(AND(71&lt;=Z6439,Z6439&lt;107),VLOOKUP($W6439,日射量と図３!$E$6:$G$34,3,TRUE),IF(AND(107&lt;=Z6439,Z6439&lt;143),VLOOKUP($W6439,日射量と図３!$E$6:$H$34,4,TRUE),VLOOKUP($W6439,日射量と図３!$E$6:$I$34,5,TRUE))))))</f>
        <v/>
      </c>
      <c r="AC6439" s="382" t="str">
        <f t="shared" si="1215"/>
        <v/>
      </c>
      <c r="AD6439" s="382" t="str">
        <f t="shared" si="1216"/>
        <v/>
      </c>
    </row>
    <row r="6440" spans="11:30">
      <c r="K6440" s="4">
        <f t="shared" si="1212"/>
        <v>2</v>
      </c>
      <c r="L6440" s="34">
        <v>43520</v>
      </c>
      <c r="M6440" s="4">
        <v>269</v>
      </c>
      <c r="N6440" s="4">
        <v>5</v>
      </c>
      <c r="O6440" s="31">
        <v>0.16666666666666666</v>
      </c>
      <c r="P6440" s="35">
        <v>5.03</v>
      </c>
      <c r="Q6440" s="36">
        <f t="shared" si="1213"/>
        <v>15</v>
      </c>
      <c r="R6440" s="4">
        <f t="shared" si="1214"/>
        <v>9.9699999999999989</v>
      </c>
      <c r="S6440" s="31">
        <f t="shared" si="1217"/>
        <v>0.28591435185185182</v>
      </c>
      <c r="T6440" s="31">
        <f t="shared" si="1218"/>
        <v>0.72222222222222221</v>
      </c>
      <c r="U6440" s="4">
        <f t="shared" si="1219"/>
        <v>0</v>
      </c>
      <c r="V6440" s="4" t="str">
        <f t="shared" si="1220"/>
        <v/>
      </c>
      <c r="W6440" s="18" t="str">
        <f>IF(V6440="","",VLOOKUP(L6440,日射量と図３!$A$4:$C$368,3,TRUE)*238.85/100)</f>
        <v/>
      </c>
      <c r="X6440" s="4" t="str">
        <f t="shared" si="1221"/>
        <v/>
      </c>
      <c r="Y6440" s="4" t="str">
        <f t="shared" si="1222"/>
        <v/>
      </c>
      <c r="Z6440" s="4" t="str">
        <f t="shared" si="1223"/>
        <v/>
      </c>
      <c r="AA6440" s="4" t="str">
        <f>IF($V6440="","",IF(Y6440&lt;36,0,IF(AND(36&lt;=Y6440,Y6440&lt;71),VLOOKUP($W6440,日射量と図３!$E$6:$F$34,2,TRUE),IF(AND(71&lt;=Y6440,Y6440&lt;107),VLOOKUP($W6440,日射量と図３!$E$6:$G$34,3,TRUE),IF(AND(107&lt;=Y6440,Y6440&lt;143),VLOOKUP($W6440,日射量と図３!$E$6:$H$34,4,TRUE),VLOOKUP($W6440,日射量と図３!$E$6:$I$34,5,TRUE))))))</f>
        <v/>
      </c>
      <c r="AB6440" s="4" t="str">
        <f>IF($V6440="","",IF(Z6440&lt;36,0,IF(AND(36&lt;=Z6440,Z6440&lt;71),VLOOKUP($W6440,日射量と図３!$E$6:$F$34,2,TRUE),IF(AND(71&lt;=Z6440,Z6440&lt;107),VLOOKUP($W6440,日射量と図３!$E$6:$G$34,3,TRUE),IF(AND(107&lt;=Z6440,Z6440&lt;143),VLOOKUP($W6440,日射量と図３!$E$6:$H$34,4,TRUE),VLOOKUP($W6440,日射量と図３!$E$6:$I$34,5,TRUE))))))</f>
        <v/>
      </c>
      <c r="AC6440" s="382" t="str">
        <f t="shared" si="1215"/>
        <v/>
      </c>
      <c r="AD6440" s="382" t="str">
        <f t="shared" si="1216"/>
        <v/>
      </c>
    </row>
    <row r="6441" spans="11:30">
      <c r="K6441" s="4">
        <f t="shared" si="1212"/>
        <v>2</v>
      </c>
      <c r="L6441" s="34">
        <v>43520</v>
      </c>
      <c r="M6441" s="4">
        <v>269</v>
      </c>
      <c r="N6441" s="4">
        <v>6</v>
      </c>
      <c r="O6441" s="31">
        <v>0.20833333333333334</v>
      </c>
      <c r="P6441" s="35">
        <v>4.7499999999999991</v>
      </c>
      <c r="Q6441" s="36">
        <f t="shared" si="1213"/>
        <v>15</v>
      </c>
      <c r="R6441" s="4">
        <f t="shared" si="1214"/>
        <v>10.25</v>
      </c>
      <c r="S6441" s="31">
        <f t="shared" si="1217"/>
        <v>0.28591435185185182</v>
      </c>
      <c r="T6441" s="31">
        <f t="shared" si="1218"/>
        <v>0.72222222222222221</v>
      </c>
      <c r="U6441" s="4">
        <f t="shared" si="1219"/>
        <v>0</v>
      </c>
      <c r="V6441" s="4" t="str">
        <f t="shared" si="1220"/>
        <v/>
      </c>
      <c r="W6441" s="18" t="str">
        <f>IF(V6441="","",VLOOKUP(L6441,日射量と図３!$A$4:$C$368,3,TRUE)*238.85/100)</f>
        <v/>
      </c>
      <c r="X6441" s="4" t="str">
        <f t="shared" si="1221"/>
        <v/>
      </c>
      <c r="Y6441" s="4" t="str">
        <f t="shared" si="1222"/>
        <v/>
      </c>
      <c r="Z6441" s="4" t="str">
        <f t="shared" si="1223"/>
        <v/>
      </c>
      <c r="AA6441" s="4" t="str">
        <f>IF($V6441="","",IF(Y6441&lt;36,0,IF(AND(36&lt;=Y6441,Y6441&lt;71),VLOOKUP($W6441,日射量と図３!$E$6:$F$34,2,TRUE),IF(AND(71&lt;=Y6441,Y6441&lt;107),VLOOKUP($W6441,日射量と図３!$E$6:$G$34,3,TRUE),IF(AND(107&lt;=Y6441,Y6441&lt;143),VLOOKUP($W6441,日射量と図３!$E$6:$H$34,4,TRUE),VLOOKUP($W6441,日射量と図３!$E$6:$I$34,5,TRUE))))))</f>
        <v/>
      </c>
      <c r="AB6441" s="4" t="str">
        <f>IF($V6441="","",IF(Z6441&lt;36,0,IF(AND(36&lt;=Z6441,Z6441&lt;71),VLOOKUP($W6441,日射量と図３!$E$6:$F$34,2,TRUE),IF(AND(71&lt;=Z6441,Z6441&lt;107),VLOOKUP($W6441,日射量と図３!$E$6:$G$34,3,TRUE),IF(AND(107&lt;=Z6441,Z6441&lt;143),VLOOKUP($W6441,日射量と図３!$E$6:$H$34,4,TRUE),VLOOKUP($W6441,日射量と図３!$E$6:$I$34,5,TRUE))))))</f>
        <v/>
      </c>
      <c r="AC6441" s="382" t="str">
        <f t="shared" si="1215"/>
        <v/>
      </c>
      <c r="AD6441" s="382" t="str">
        <f t="shared" si="1216"/>
        <v/>
      </c>
    </row>
    <row r="6442" spans="11:30">
      <c r="K6442" s="4">
        <f t="shared" si="1212"/>
        <v>2</v>
      </c>
      <c r="L6442" s="34">
        <v>43520</v>
      </c>
      <c r="M6442" s="4">
        <v>269</v>
      </c>
      <c r="N6442" s="4">
        <v>7</v>
      </c>
      <c r="O6442" s="31">
        <v>0.25</v>
      </c>
      <c r="P6442" s="35">
        <v>4.38</v>
      </c>
      <c r="Q6442" s="36">
        <f t="shared" si="1213"/>
        <v>15</v>
      </c>
      <c r="R6442" s="4">
        <f t="shared" si="1214"/>
        <v>10.620000000000001</v>
      </c>
      <c r="S6442" s="31">
        <f t="shared" si="1217"/>
        <v>0.28591435185185182</v>
      </c>
      <c r="T6442" s="31">
        <f t="shared" si="1218"/>
        <v>0.72222222222222221</v>
      </c>
      <c r="U6442" s="4">
        <f t="shared" si="1219"/>
        <v>0</v>
      </c>
      <c r="V6442" s="4" t="str">
        <f t="shared" si="1220"/>
        <v/>
      </c>
      <c r="W6442" s="18" t="str">
        <f>IF(V6442="","",VLOOKUP(L6442,日射量と図３!$A$4:$C$368,3,TRUE)*238.85/100)</f>
        <v/>
      </c>
      <c r="X6442" s="4" t="str">
        <f t="shared" si="1221"/>
        <v/>
      </c>
      <c r="Y6442" s="4" t="str">
        <f t="shared" si="1222"/>
        <v/>
      </c>
      <c r="Z6442" s="4" t="str">
        <f t="shared" si="1223"/>
        <v/>
      </c>
      <c r="AA6442" s="4" t="str">
        <f>IF($V6442="","",IF(Y6442&lt;36,0,IF(AND(36&lt;=Y6442,Y6442&lt;71),VLOOKUP($W6442,日射量と図３!$E$6:$F$34,2,TRUE),IF(AND(71&lt;=Y6442,Y6442&lt;107),VLOOKUP($W6442,日射量と図３!$E$6:$G$34,3,TRUE),IF(AND(107&lt;=Y6442,Y6442&lt;143),VLOOKUP($W6442,日射量と図３!$E$6:$H$34,4,TRUE),VLOOKUP($W6442,日射量と図３!$E$6:$I$34,5,TRUE))))))</f>
        <v/>
      </c>
      <c r="AB6442" s="4" t="str">
        <f>IF($V6442="","",IF(Z6442&lt;36,0,IF(AND(36&lt;=Z6442,Z6442&lt;71),VLOOKUP($W6442,日射量と図３!$E$6:$F$34,2,TRUE),IF(AND(71&lt;=Z6442,Z6442&lt;107),VLOOKUP($W6442,日射量と図３!$E$6:$G$34,3,TRUE),IF(AND(107&lt;=Z6442,Z6442&lt;143),VLOOKUP($W6442,日射量と図３!$E$6:$H$34,4,TRUE),VLOOKUP($W6442,日射量と図３!$E$6:$I$34,5,TRUE))))))</f>
        <v/>
      </c>
      <c r="AC6442" s="382" t="str">
        <f t="shared" si="1215"/>
        <v/>
      </c>
      <c r="AD6442" s="382" t="str">
        <f t="shared" si="1216"/>
        <v/>
      </c>
    </row>
    <row r="6443" spans="11:30">
      <c r="K6443" s="4">
        <f t="shared" si="1212"/>
        <v>2</v>
      </c>
      <c r="L6443" s="34">
        <v>43520</v>
      </c>
      <c r="M6443" s="4">
        <v>269</v>
      </c>
      <c r="N6443" s="4">
        <v>8</v>
      </c>
      <c r="O6443" s="31">
        <v>0.29166666666666669</v>
      </c>
      <c r="P6443" s="35">
        <v>4.3100000000000005</v>
      </c>
      <c r="Q6443" s="36">
        <f t="shared" si="1213"/>
        <v>12</v>
      </c>
      <c r="R6443" s="4">
        <f t="shared" si="1214"/>
        <v>7.6899999999999995</v>
      </c>
      <c r="S6443" s="31">
        <f t="shared" si="1217"/>
        <v>0.28591435185185182</v>
      </c>
      <c r="T6443" s="31">
        <f t="shared" si="1218"/>
        <v>0.72222222222222221</v>
      </c>
      <c r="U6443" s="4">
        <f t="shared" si="1219"/>
        <v>7.6899999999999995</v>
      </c>
      <c r="V6443" s="4" t="str">
        <f t="shared" si="1220"/>
        <v/>
      </c>
      <c r="W6443" s="18" t="str">
        <f>IF(V6443="","",VLOOKUP(L6443,日射量と図３!$A$4:$C$368,3,TRUE)*238.85/100)</f>
        <v/>
      </c>
      <c r="X6443" s="4" t="str">
        <f t="shared" si="1221"/>
        <v/>
      </c>
      <c r="Y6443" s="4" t="str">
        <f t="shared" si="1222"/>
        <v/>
      </c>
      <c r="Z6443" s="4" t="str">
        <f t="shared" si="1223"/>
        <v/>
      </c>
      <c r="AA6443" s="4" t="str">
        <f>IF($V6443="","",IF(Y6443&lt;36,0,IF(AND(36&lt;=Y6443,Y6443&lt;71),VLOOKUP($W6443,日射量と図３!$E$6:$F$34,2,TRUE),IF(AND(71&lt;=Y6443,Y6443&lt;107),VLOOKUP($W6443,日射量と図３!$E$6:$G$34,3,TRUE),IF(AND(107&lt;=Y6443,Y6443&lt;143),VLOOKUP($W6443,日射量と図３!$E$6:$H$34,4,TRUE),VLOOKUP($W6443,日射量と図３!$E$6:$I$34,5,TRUE))))))</f>
        <v/>
      </c>
      <c r="AB6443" s="4" t="str">
        <f>IF($V6443="","",IF(Z6443&lt;36,0,IF(AND(36&lt;=Z6443,Z6443&lt;71),VLOOKUP($W6443,日射量と図３!$E$6:$F$34,2,TRUE),IF(AND(71&lt;=Z6443,Z6443&lt;107),VLOOKUP($W6443,日射量と図３!$E$6:$G$34,3,TRUE),IF(AND(107&lt;=Z6443,Z6443&lt;143),VLOOKUP($W6443,日射量と図３!$E$6:$H$34,4,TRUE),VLOOKUP($W6443,日射量と図３!$E$6:$I$34,5,TRUE))))))</f>
        <v/>
      </c>
      <c r="AC6443" s="382" t="str">
        <f t="shared" si="1215"/>
        <v/>
      </c>
      <c r="AD6443" s="382" t="str">
        <f t="shared" si="1216"/>
        <v/>
      </c>
    </row>
    <row r="6444" spans="11:30">
      <c r="K6444" s="4">
        <f t="shared" si="1212"/>
        <v>2</v>
      </c>
      <c r="L6444" s="34">
        <v>43520</v>
      </c>
      <c r="M6444" s="4">
        <v>269</v>
      </c>
      <c r="N6444" s="4">
        <v>9</v>
      </c>
      <c r="O6444" s="31">
        <v>0.33333333333333331</v>
      </c>
      <c r="P6444" s="35">
        <v>5.2799999999999994</v>
      </c>
      <c r="Q6444" s="36">
        <f t="shared" si="1213"/>
        <v>12</v>
      </c>
      <c r="R6444" s="4">
        <f t="shared" si="1214"/>
        <v>6.7200000000000006</v>
      </c>
      <c r="S6444" s="31">
        <f t="shared" si="1217"/>
        <v>0.28591435185185182</v>
      </c>
      <c r="T6444" s="31">
        <f t="shared" si="1218"/>
        <v>0.72222222222222221</v>
      </c>
      <c r="U6444" s="4">
        <f t="shared" si="1219"/>
        <v>6.7200000000000006</v>
      </c>
      <c r="V6444" s="4" t="str">
        <f t="shared" si="1220"/>
        <v/>
      </c>
      <c r="W6444" s="18" t="str">
        <f>IF(V6444="","",VLOOKUP(L6444,日射量と図３!$A$4:$C$368,3,TRUE)*238.85/100)</f>
        <v/>
      </c>
      <c r="X6444" s="4" t="str">
        <f t="shared" si="1221"/>
        <v/>
      </c>
      <c r="Y6444" s="4" t="str">
        <f t="shared" si="1222"/>
        <v/>
      </c>
      <c r="Z6444" s="4" t="str">
        <f t="shared" si="1223"/>
        <v/>
      </c>
      <c r="AA6444" s="4" t="str">
        <f>IF($V6444="","",IF(Y6444&lt;36,0,IF(AND(36&lt;=Y6444,Y6444&lt;71),VLOOKUP($W6444,日射量と図３!$E$6:$F$34,2,TRUE),IF(AND(71&lt;=Y6444,Y6444&lt;107),VLOOKUP($W6444,日射量と図３!$E$6:$G$34,3,TRUE),IF(AND(107&lt;=Y6444,Y6444&lt;143),VLOOKUP($W6444,日射量と図３!$E$6:$H$34,4,TRUE),VLOOKUP($W6444,日射量と図３!$E$6:$I$34,5,TRUE))))))</f>
        <v/>
      </c>
      <c r="AB6444" s="4" t="str">
        <f>IF($V6444="","",IF(Z6444&lt;36,0,IF(AND(36&lt;=Z6444,Z6444&lt;71),VLOOKUP($W6444,日射量と図３!$E$6:$F$34,2,TRUE),IF(AND(71&lt;=Z6444,Z6444&lt;107),VLOOKUP($W6444,日射量と図３!$E$6:$G$34,3,TRUE),IF(AND(107&lt;=Z6444,Z6444&lt;143),VLOOKUP($W6444,日射量と図３!$E$6:$H$34,4,TRUE),VLOOKUP($W6444,日射量と図３!$E$6:$I$34,5,TRUE))))))</f>
        <v/>
      </c>
      <c r="AC6444" s="382" t="str">
        <f t="shared" si="1215"/>
        <v/>
      </c>
      <c r="AD6444" s="382" t="str">
        <f t="shared" si="1216"/>
        <v/>
      </c>
    </row>
    <row r="6445" spans="11:30">
      <c r="K6445" s="4">
        <f t="shared" si="1212"/>
        <v>2</v>
      </c>
      <c r="L6445" s="34">
        <v>43520</v>
      </c>
      <c r="M6445" s="4">
        <v>269</v>
      </c>
      <c r="N6445" s="4">
        <v>10</v>
      </c>
      <c r="O6445" s="31">
        <v>0.375</v>
      </c>
      <c r="P6445" s="35">
        <v>6.7700000000000005</v>
      </c>
      <c r="Q6445" s="36">
        <f t="shared" si="1213"/>
        <v>12</v>
      </c>
      <c r="R6445" s="4">
        <f t="shared" si="1214"/>
        <v>5.2299999999999995</v>
      </c>
      <c r="S6445" s="31">
        <f t="shared" si="1217"/>
        <v>0.28591435185185182</v>
      </c>
      <c r="T6445" s="31">
        <f t="shared" si="1218"/>
        <v>0.72222222222222221</v>
      </c>
      <c r="U6445" s="4">
        <f t="shared" si="1219"/>
        <v>5.2299999999999995</v>
      </c>
      <c r="V6445" s="4" t="str">
        <f t="shared" si="1220"/>
        <v/>
      </c>
      <c r="W6445" s="18" t="str">
        <f>IF(V6445="","",VLOOKUP(L6445,日射量と図３!$A$4:$C$368,3,TRUE)*238.85/100)</f>
        <v/>
      </c>
      <c r="X6445" s="4" t="str">
        <f t="shared" si="1221"/>
        <v/>
      </c>
      <c r="Y6445" s="4" t="str">
        <f t="shared" si="1222"/>
        <v/>
      </c>
      <c r="Z6445" s="4" t="str">
        <f t="shared" si="1223"/>
        <v/>
      </c>
      <c r="AA6445" s="4" t="str">
        <f>IF($V6445="","",IF(Y6445&lt;36,0,IF(AND(36&lt;=Y6445,Y6445&lt;71),VLOOKUP($W6445,日射量と図３!$E$6:$F$34,2,TRUE),IF(AND(71&lt;=Y6445,Y6445&lt;107),VLOOKUP($W6445,日射量と図３!$E$6:$G$34,3,TRUE),IF(AND(107&lt;=Y6445,Y6445&lt;143),VLOOKUP($W6445,日射量と図３!$E$6:$H$34,4,TRUE),VLOOKUP($W6445,日射量と図３!$E$6:$I$34,5,TRUE))))))</f>
        <v/>
      </c>
      <c r="AB6445" s="4" t="str">
        <f>IF($V6445="","",IF(Z6445&lt;36,0,IF(AND(36&lt;=Z6445,Z6445&lt;71),VLOOKUP($W6445,日射量と図３!$E$6:$F$34,2,TRUE),IF(AND(71&lt;=Z6445,Z6445&lt;107),VLOOKUP($W6445,日射量と図３!$E$6:$G$34,3,TRUE),IF(AND(107&lt;=Z6445,Z6445&lt;143),VLOOKUP($W6445,日射量と図３!$E$6:$H$34,4,TRUE),VLOOKUP($W6445,日射量と図３!$E$6:$I$34,5,TRUE))))))</f>
        <v/>
      </c>
      <c r="AC6445" s="382" t="str">
        <f t="shared" si="1215"/>
        <v/>
      </c>
      <c r="AD6445" s="382" t="str">
        <f t="shared" si="1216"/>
        <v/>
      </c>
    </row>
    <row r="6446" spans="11:30">
      <c r="K6446" s="4">
        <f t="shared" si="1212"/>
        <v>2</v>
      </c>
      <c r="L6446" s="34">
        <v>43520</v>
      </c>
      <c r="M6446" s="4">
        <v>269</v>
      </c>
      <c r="N6446" s="4">
        <v>11</v>
      </c>
      <c r="O6446" s="31">
        <v>0.41666666666666669</v>
      </c>
      <c r="P6446" s="35">
        <v>8.0800000000000018</v>
      </c>
      <c r="Q6446" s="36">
        <f t="shared" si="1213"/>
        <v>12</v>
      </c>
      <c r="R6446" s="4">
        <f t="shared" si="1214"/>
        <v>3.9199999999999982</v>
      </c>
      <c r="S6446" s="31">
        <f t="shared" si="1217"/>
        <v>0.28591435185185182</v>
      </c>
      <c r="T6446" s="31">
        <f t="shared" si="1218"/>
        <v>0.72222222222222221</v>
      </c>
      <c r="U6446" s="4">
        <f t="shared" si="1219"/>
        <v>3.9199999999999982</v>
      </c>
      <c r="V6446" s="4" t="str">
        <f t="shared" si="1220"/>
        <v/>
      </c>
      <c r="W6446" s="18" t="str">
        <f>IF(V6446="","",VLOOKUP(L6446,日射量と図３!$A$4:$C$368,3,TRUE)*238.85/100)</f>
        <v/>
      </c>
      <c r="X6446" s="4" t="str">
        <f t="shared" si="1221"/>
        <v/>
      </c>
      <c r="Y6446" s="4" t="str">
        <f t="shared" si="1222"/>
        <v/>
      </c>
      <c r="Z6446" s="4" t="str">
        <f t="shared" si="1223"/>
        <v/>
      </c>
      <c r="AA6446" s="4" t="str">
        <f>IF($V6446="","",IF(Y6446&lt;36,0,IF(AND(36&lt;=Y6446,Y6446&lt;71),VLOOKUP($W6446,日射量と図３!$E$6:$F$34,2,TRUE),IF(AND(71&lt;=Y6446,Y6446&lt;107),VLOOKUP($W6446,日射量と図３!$E$6:$G$34,3,TRUE),IF(AND(107&lt;=Y6446,Y6446&lt;143),VLOOKUP($W6446,日射量と図３!$E$6:$H$34,4,TRUE),VLOOKUP($W6446,日射量と図３!$E$6:$I$34,5,TRUE))))))</f>
        <v/>
      </c>
      <c r="AB6446" s="4" t="str">
        <f>IF($V6446="","",IF(Z6446&lt;36,0,IF(AND(36&lt;=Z6446,Z6446&lt;71),VLOOKUP($W6446,日射量と図３!$E$6:$F$34,2,TRUE),IF(AND(71&lt;=Z6446,Z6446&lt;107),VLOOKUP($W6446,日射量と図３!$E$6:$G$34,3,TRUE),IF(AND(107&lt;=Z6446,Z6446&lt;143),VLOOKUP($W6446,日射量と図３!$E$6:$H$34,4,TRUE),VLOOKUP($W6446,日射量と図３!$E$6:$I$34,5,TRUE))))))</f>
        <v/>
      </c>
      <c r="AC6446" s="382" t="str">
        <f t="shared" si="1215"/>
        <v/>
      </c>
      <c r="AD6446" s="382" t="str">
        <f t="shared" si="1216"/>
        <v/>
      </c>
    </row>
    <row r="6447" spans="11:30">
      <c r="K6447" s="4">
        <f t="shared" si="1212"/>
        <v>2</v>
      </c>
      <c r="L6447" s="34">
        <v>43520</v>
      </c>
      <c r="M6447" s="4">
        <v>269</v>
      </c>
      <c r="N6447" s="4">
        <v>12</v>
      </c>
      <c r="O6447" s="31">
        <v>0.45833333333333331</v>
      </c>
      <c r="P6447" s="35">
        <v>9.34</v>
      </c>
      <c r="Q6447" s="36">
        <f t="shared" si="1213"/>
        <v>12</v>
      </c>
      <c r="R6447" s="4">
        <f t="shared" si="1214"/>
        <v>2.66</v>
      </c>
      <c r="S6447" s="31">
        <f t="shared" si="1217"/>
        <v>0.28591435185185182</v>
      </c>
      <c r="T6447" s="31">
        <f t="shared" si="1218"/>
        <v>0.72222222222222221</v>
      </c>
      <c r="U6447" s="4">
        <f t="shared" si="1219"/>
        <v>2.66</v>
      </c>
      <c r="V6447" s="4" t="str">
        <f t="shared" si="1220"/>
        <v/>
      </c>
      <c r="W6447" s="18" t="str">
        <f>IF(V6447="","",VLOOKUP(L6447,日射量と図３!$A$4:$C$368,3,TRUE)*238.85/100)</f>
        <v/>
      </c>
      <c r="X6447" s="4" t="str">
        <f t="shared" si="1221"/>
        <v/>
      </c>
      <c r="Y6447" s="4" t="str">
        <f t="shared" si="1222"/>
        <v/>
      </c>
      <c r="Z6447" s="4" t="str">
        <f t="shared" si="1223"/>
        <v/>
      </c>
      <c r="AA6447" s="4" t="str">
        <f>IF($V6447="","",IF(Y6447&lt;36,0,IF(AND(36&lt;=Y6447,Y6447&lt;71),VLOOKUP($W6447,日射量と図３!$E$6:$F$34,2,TRUE),IF(AND(71&lt;=Y6447,Y6447&lt;107),VLOOKUP($W6447,日射量と図３!$E$6:$G$34,3,TRUE),IF(AND(107&lt;=Y6447,Y6447&lt;143),VLOOKUP($W6447,日射量と図３!$E$6:$H$34,4,TRUE),VLOOKUP($W6447,日射量と図３!$E$6:$I$34,5,TRUE))))))</f>
        <v/>
      </c>
      <c r="AB6447" s="4" t="str">
        <f>IF($V6447="","",IF(Z6447&lt;36,0,IF(AND(36&lt;=Z6447,Z6447&lt;71),VLOOKUP($W6447,日射量と図３!$E$6:$F$34,2,TRUE),IF(AND(71&lt;=Z6447,Z6447&lt;107),VLOOKUP($W6447,日射量と図３!$E$6:$G$34,3,TRUE),IF(AND(107&lt;=Z6447,Z6447&lt;143),VLOOKUP($W6447,日射量と図３!$E$6:$H$34,4,TRUE),VLOOKUP($W6447,日射量と図３!$E$6:$I$34,5,TRUE))))))</f>
        <v/>
      </c>
      <c r="AC6447" s="382" t="str">
        <f t="shared" si="1215"/>
        <v/>
      </c>
      <c r="AD6447" s="382" t="str">
        <f t="shared" si="1216"/>
        <v/>
      </c>
    </row>
    <row r="6448" spans="11:30">
      <c r="K6448" s="4">
        <f t="shared" si="1212"/>
        <v>2</v>
      </c>
      <c r="L6448" s="34">
        <v>43520</v>
      </c>
      <c r="M6448" s="4">
        <v>269</v>
      </c>
      <c r="N6448" s="4">
        <v>13</v>
      </c>
      <c r="O6448" s="31">
        <v>0.5</v>
      </c>
      <c r="P6448" s="35">
        <v>10.11</v>
      </c>
      <c r="Q6448" s="36">
        <f t="shared" si="1213"/>
        <v>12</v>
      </c>
      <c r="R6448" s="4">
        <f t="shared" si="1214"/>
        <v>1.8900000000000006</v>
      </c>
      <c r="S6448" s="31">
        <f t="shared" si="1217"/>
        <v>0.28591435185185182</v>
      </c>
      <c r="T6448" s="31">
        <f t="shared" si="1218"/>
        <v>0.72222222222222221</v>
      </c>
      <c r="U6448" s="4">
        <f t="shared" si="1219"/>
        <v>1.8900000000000006</v>
      </c>
      <c r="V6448" s="4" t="str">
        <f t="shared" si="1220"/>
        <v/>
      </c>
      <c r="W6448" s="18" t="str">
        <f>IF(V6448="","",VLOOKUP(L6448,日射量と図３!$A$4:$C$368,3,TRUE)*238.85/100)</f>
        <v/>
      </c>
      <c r="X6448" s="4" t="str">
        <f t="shared" si="1221"/>
        <v/>
      </c>
      <c r="Y6448" s="4" t="str">
        <f t="shared" si="1222"/>
        <v/>
      </c>
      <c r="Z6448" s="4" t="str">
        <f t="shared" si="1223"/>
        <v/>
      </c>
      <c r="AA6448" s="4" t="str">
        <f>IF($V6448="","",IF(Y6448&lt;36,0,IF(AND(36&lt;=Y6448,Y6448&lt;71),VLOOKUP($W6448,日射量と図３!$E$6:$F$34,2,TRUE),IF(AND(71&lt;=Y6448,Y6448&lt;107),VLOOKUP($W6448,日射量と図３!$E$6:$G$34,3,TRUE),IF(AND(107&lt;=Y6448,Y6448&lt;143),VLOOKUP($W6448,日射量と図３!$E$6:$H$34,4,TRUE),VLOOKUP($W6448,日射量と図３!$E$6:$I$34,5,TRUE))))))</f>
        <v/>
      </c>
      <c r="AB6448" s="4" t="str">
        <f>IF($V6448="","",IF(Z6448&lt;36,0,IF(AND(36&lt;=Z6448,Z6448&lt;71),VLOOKUP($W6448,日射量と図３!$E$6:$F$34,2,TRUE),IF(AND(71&lt;=Z6448,Z6448&lt;107),VLOOKUP($W6448,日射量と図３!$E$6:$G$34,3,TRUE),IF(AND(107&lt;=Z6448,Z6448&lt;143),VLOOKUP($W6448,日射量と図３!$E$6:$H$34,4,TRUE),VLOOKUP($W6448,日射量と図３!$E$6:$I$34,5,TRUE))))))</f>
        <v/>
      </c>
      <c r="AC6448" s="382" t="str">
        <f t="shared" si="1215"/>
        <v/>
      </c>
      <c r="AD6448" s="382" t="str">
        <f t="shared" si="1216"/>
        <v/>
      </c>
    </row>
    <row r="6449" spans="11:30">
      <c r="K6449" s="4">
        <f t="shared" si="1212"/>
        <v>2</v>
      </c>
      <c r="L6449" s="34">
        <v>43520</v>
      </c>
      <c r="M6449" s="4">
        <v>269</v>
      </c>
      <c r="N6449" s="4">
        <v>14</v>
      </c>
      <c r="O6449" s="31">
        <v>0.54166666666666663</v>
      </c>
      <c r="P6449" s="35">
        <v>10.81</v>
      </c>
      <c r="Q6449" s="36">
        <f t="shared" si="1213"/>
        <v>12</v>
      </c>
      <c r="R6449" s="4">
        <f t="shared" si="1214"/>
        <v>1.1899999999999995</v>
      </c>
      <c r="S6449" s="31">
        <f t="shared" si="1217"/>
        <v>0.28591435185185182</v>
      </c>
      <c r="T6449" s="31">
        <f t="shared" si="1218"/>
        <v>0.72222222222222221</v>
      </c>
      <c r="U6449" s="4">
        <f t="shared" si="1219"/>
        <v>1.1899999999999995</v>
      </c>
      <c r="V6449" s="4" t="str">
        <f t="shared" si="1220"/>
        <v/>
      </c>
      <c r="W6449" s="18" t="str">
        <f>IF(V6449="","",VLOOKUP(L6449,日射量と図３!$A$4:$C$368,3,TRUE)*238.85/100)</f>
        <v/>
      </c>
      <c r="X6449" s="4" t="str">
        <f t="shared" si="1221"/>
        <v/>
      </c>
      <c r="Y6449" s="4" t="str">
        <f t="shared" si="1222"/>
        <v/>
      </c>
      <c r="Z6449" s="4" t="str">
        <f t="shared" si="1223"/>
        <v/>
      </c>
      <c r="AA6449" s="4" t="str">
        <f>IF($V6449="","",IF(Y6449&lt;36,0,IF(AND(36&lt;=Y6449,Y6449&lt;71),VLOOKUP($W6449,日射量と図３!$E$6:$F$34,2,TRUE),IF(AND(71&lt;=Y6449,Y6449&lt;107),VLOOKUP($W6449,日射量と図３!$E$6:$G$34,3,TRUE),IF(AND(107&lt;=Y6449,Y6449&lt;143),VLOOKUP($W6449,日射量と図３!$E$6:$H$34,4,TRUE),VLOOKUP($W6449,日射量と図３!$E$6:$I$34,5,TRUE))))))</f>
        <v/>
      </c>
      <c r="AB6449" s="4" t="str">
        <f>IF($V6449="","",IF(Z6449&lt;36,0,IF(AND(36&lt;=Z6449,Z6449&lt;71),VLOOKUP($W6449,日射量と図３!$E$6:$F$34,2,TRUE),IF(AND(71&lt;=Z6449,Z6449&lt;107),VLOOKUP($W6449,日射量と図３!$E$6:$G$34,3,TRUE),IF(AND(107&lt;=Z6449,Z6449&lt;143),VLOOKUP($W6449,日射量と図３!$E$6:$H$34,4,TRUE),VLOOKUP($W6449,日射量と図３!$E$6:$I$34,5,TRUE))))))</f>
        <v/>
      </c>
      <c r="AC6449" s="382" t="str">
        <f t="shared" si="1215"/>
        <v/>
      </c>
      <c r="AD6449" s="382" t="str">
        <f t="shared" si="1216"/>
        <v/>
      </c>
    </row>
    <row r="6450" spans="11:30">
      <c r="K6450" s="4">
        <f t="shared" si="1212"/>
        <v>2</v>
      </c>
      <c r="L6450" s="34">
        <v>43520</v>
      </c>
      <c r="M6450" s="4">
        <v>269</v>
      </c>
      <c r="N6450" s="4">
        <v>15</v>
      </c>
      <c r="O6450" s="31">
        <v>0.58333333333333337</v>
      </c>
      <c r="P6450" s="35">
        <v>11.32</v>
      </c>
      <c r="Q6450" s="36">
        <f t="shared" si="1213"/>
        <v>12</v>
      </c>
      <c r="R6450" s="4">
        <f t="shared" si="1214"/>
        <v>0.67999999999999972</v>
      </c>
      <c r="S6450" s="31">
        <f t="shared" si="1217"/>
        <v>0.28591435185185182</v>
      </c>
      <c r="T6450" s="31">
        <f t="shared" si="1218"/>
        <v>0.72222222222222221</v>
      </c>
      <c r="U6450" s="4">
        <f t="shared" si="1219"/>
        <v>0.67999999999999972</v>
      </c>
      <c r="V6450" s="4" t="str">
        <f t="shared" si="1220"/>
        <v/>
      </c>
      <c r="W6450" s="18" t="str">
        <f>IF(V6450="","",VLOOKUP(L6450,日射量と図３!$A$4:$C$368,3,TRUE)*238.85/100)</f>
        <v/>
      </c>
      <c r="X6450" s="4" t="str">
        <f t="shared" si="1221"/>
        <v/>
      </c>
      <c r="Y6450" s="4" t="str">
        <f t="shared" si="1222"/>
        <v/>
      </c>
      <c r="Z6450" s="4" t="str">
        <f t="shared" si="1223"/>
        <v/>
      </c>
      <c r="AA6450" s="4" t="str">
        <f>IF($V6450="","",IF(Y6450&lt;36,0,IF(AND(36&lt;=Y6450,Y6450&lt;71),VLOOKUP($W6450,日射量と図３!$E$6:$F$34,2,TRUE),IF(AND(71&lt;=Y6450,Y6450&lt;107),VLOOKUP($W6450,日射量と図３!$E$6:$G$34,3,TRUE),IF(AND(107&lt;=Y6450,Y6450&lt;143),VLOOKUP($W6450,日射量と図３!$E$6:$H$34,4,TRUE),VLOOKUP($W6450,日射量と図３!$E$6:$I$34,5,TRUE))))))</f>
        <v/>
      </c>
      <c r="AB6450" s="4" t="str">
        <f>IF($V6450="","",IF(Z6450&lt;36,0,IF(AND(36&lt;=Z6450,Z6450&lt;71),VLOOKUP($W6450,日射量と図３!$E$6:$F$34,2,TRUE),IF(AND(71&lt;=Z6450,Z6450&lt;107),VLOOKUP($W6450,日射量と図３!$E$6:$G$34,3,TRUE),IF(AND(107&lt;=Z6450,Z6450&lt;143),VLOOKUP($W6450,日射量と図３!$E$6:$H$34,4,TRUE),VLOOKUP($W6450,日射量と図３!$E$6:$I$34,5,TRUE))))))</f>
        <v/>
      </c>
      <c r="AC6450" s="382" t="str">
        <f t="shared" si="1215"/>
        <v/>
      </c>
      <c r="AD6450" s="382" t="str">
        <f t="shared" si="1216"/>
        <v/>
      </c>
    </row>
    <row r="6451" spans="11:30">
      <c r="K6451" s="4">
        <f t="shared" si="1212"/>
        <v>2</v>
      </c>
      <c r="L6451" s="34">
        <v>43520</v>
      </c>
      <c r="M6451" s="4">
        <v>269</v>
      </c>
      <c r="N6451" s="4">
        <v>16</v>
      </c>
      <c r="O6451" s="31">
        <v>0.625</v>
      </c>
      <c r="P6451" s="35">
        <v>11.060000000000002</v>
      </c>
      <c r="Q6451" s="36">
        <f t="shared" si="1213"/>
        <v>16</v>
      </c>
      <c r="R6451" s="4">
        <f t="shared" si="1214"/>
        <v>4.9399999999999977</v>
      </c>
      <c r="S6451" s="31">
        <f t="shared" si="1217"/>
        <v>0.28591435185185182</v>
      </c>
      <c r="T6451" s="31">
        <f t="shared" si="1218"/>
        <v>0.72222222222222221</v>
      </c>
      <c r="U6451" s="4">
        <f t="shared" si="1219"/>
        <v>4.9399999999999977</v>
      </c>
      <c r="V6451" s="4" t="str">
        <f t="shared" si="1220"/>
        <v/>
      </c>
      <c r="W6451" s="18" t="str">
        <f>IF(V6451="","",VLOOKUP(L6451,日射量と図３!$A$4:$C$368,3,TRUE)*238.85/100)</f>
        <v/>
      </c>
      <c r="X6451" s="4" t="str">
        <f t="shared" si="1221"/>
        <v/>
      </c>
      <c r="Y6451" s="4" t="str">
        <f t="shared" si="1222"/>
        <v/>
      </c>
      <c r="Z6451" s="4" t="str">
        <f t="shared" si="1223"/>
        <v/>
      </c>
      <c r="AA6451" s="4" t="str">
        <f>IF($V6451="","",IF(Y6451&lt;36,0,IF(AND(36&lt;=Y6451,Y6451&lt;71),VLOOKUP($W6451,日射量と図３!$E$6:$F$34,2,TRUE),IF(AND(71&lt;=Y6451,Y6451&lt;107),VLOOKUP($W6451,日射量と図３!$E$6:$G$34,3,TRUE),IF(AND(107&lt;=Y6451,Y6451&lt;143),VLOOKUP($W6451,日射量と図３!$E$6:$H$34,4,TRUE),VLOOKUP($W6451,日射量と図３!$E$6:$I$34,5,TRUE))))))</f>
        <v/>
      </c>
      <c r="AB6451" s="4" t="str">
        <f>IF($V6451="","",IF(Z6451&lt;36,0,IF(AND(36&lt;=Z6451,Z6451&lt;71),VLOOKUP($W6451,日射量と図３!$E$6:$F$34,2,TRUE),IF(AND(71&lt;=Z6451,Z6451&lt;107),VLOOKUP($W6451,日射量と図３!$E$6:$G$34,3,TRUE),IF(AND(107&lt;=Z6451,Z6451&lt;143),VLOOKUP($W6451,日射量と図３!$E$6:$H$34,4,TRUE),VLOOKUP($W6451,日射量と図３!$E$6:$I$34,5,TRUE))))))</f>
        <v/>
      </c>
      <c r="AC6451" s="382" t="str">
        <f t="shared" si="1215"/>
        <v/>
      </c>
      <c r="AD6451" s="382" t="str">
        <f t="shared" si="1216"/>
        <v/>
      </c>
    </row>
    <row r="6452" spans="11:30">
      <c r="K6452" s="4">
        <f t="shared" si="1212"/>
        <v>2</v>
      </c>
      <c r="L6452" s="34">
        <v>43520</v>
      </c>
      <c r="M6452" s="4">
        <v>269</v>
      </c>
      <c r="N6452" s="4">
        <v>17</v>
      </c>
      <c r="O6452" s="31">
        <v>0.66666666666666663</v>
      </c>
      <c r="P6452" s="35">
        <v>10.66</v>
      </c>
      <c r="Q6452" s="36">
        <f t="shared" si="1213"/>
        <v>16</v>
      </c>
      <c r="R6452" s="4">
        <f t="shared" si="1214"/>
        <v>5.34</v>
      </c>
      <c r="S6452" s="31">
        <f t="shared" si="1217"/>
        <v>0.28591435185185182</v>
      </c>
      <c r="T6452" s="31">
        <f t="shared" si="1218"/>
        <v>0.72222222222222221</v>
      </c>
      <c r="U6452" s="4">
        <f t="shared" si="1219"/>
        <v>5.34</v>
      </c>
      <c r="V6452" s="4" t="str">
        <f t="shared" si="1220"/>
        <v/>
      </c>
      <c r="W6452" s="18" t="str">
        <f>IF(V6452="","",VLOOKUP(L6452,日射量と図３!$A$4:$C$368,3,TRUE)*238.85/100)</f>
        <v/>
      </c>
      <c r="X6452" s="4" t="str">
        <f t="shared" si="1221"/>
        <v/>
      </c>
      <c r="Y6452" s="4" t="str">
        <f t="shared" si="1222"/>
        <v/>
      </c>
      <c r="Z6452" s="4" t="str">
        <f t="shared" si="1223"/>
        <v/>
      </c>
      <c r="AA6452" s="4" t="str">
        <f>IF($V6452="","",IF(Y6452&lt;36,0,IF(AND(36&lt;=Y6452,Y6452&lt;71),VLOOKUP($W6452,日射量と図３!$E$6:$F$34,2,TRUE),IF(AND(71&lt;=Y6452,Y6452&lt;107),VLOOKUP($W6452,日射量と図３!$E$6:$G$34,3,TRUE),IF(AND(107&lt;=Y6452,Y6452&lt;143),VLOOKUP($W6452,日射量と図３!$E$6:$H$34,4,TRUE),VLOOKUP($W6452,日射量と図３!$E$6:$I$34,5,TRUE))))))</f>
        <v/>
      </c>
      <c r="AB6452" s="4" t="str">
        <f>IF($V6452="","",IF(Z6452&lt;36,0,IF(AND(36&lt;=Z6452,Z6452&lt;71),VLOOKUP($W6452,日射量と図３!$E$6:$F$34,2,TRUE),IF(AND(71&lt;=Z6452,Z6452&lt;107),VLOOKUP($W6452,日射量と図３!$E$6:$G$34,3,TRUE),IF(AND(107&lt;=Z6452,Z6452&lt;143),VLOOKUP($W6452,日射量と図３!$E$6:$H$34,4,TRUE),VLOOKUP($W6452,日射量と図３!$E$6:$I$34,5,TRUE))))))</f>
        <v/>
      </c>
      <c r="AC6452" s="382" t="str">
        <f t="shared" si="1215"/>
        <v/>
      </c>
      <c r="AD6452" s="382" t="str">
        <f t="shared" si="1216"/>
        <v/>
      </c>
    </row>
    <row r="6453" spans="11:30">
      <c r="K6453" s="4">
        <f t="shared" si="1212"/>
        <v>2</v>
      </c>
      <c r="L6453" s="34">
        <v>43520</v>
      </c>
      <c r="M6453" s="4">
        <v>269</v>
      </c>
      <c r="N6453" s="4">
        <v>18</v>
      </c>
      <c r="O6453" s="31">
        <v>0.70833333333333337</v>
      </c>
      <c r="P6453" s="35">
        <v>9.7499999999999982</v>
      </c>
      <c r="Q6453" s="36">
        <f t="shared" si="1213"/>
        <v>16</v>
      </c>
      <c r="R6453" s="4">
        <f t="shared" si="1214"/>
        <v>6.2500000000000018</v>
      </c>
      <c r="S6453" s="31">
        <f t="shared" si="1217"/>
        <v>0.28591435185185182</v>
      </c>
      <c r="T6453" s="31">
        <f t="shared" si="1218"/>
        <v>0.72222222222222221</v>
      </c>
      <c r="U6453" s="4">
        <f t="shared" si="1219"/>
        <v>6.2500000000000018</v>
      </c>
      <c r="V6453" s="4" t="str">
        <f t="shared" si="1220"/>
        <v/>
      </c>
      <c r="W6453" s="18" t="str">
        <f>IF(V6453="","",VLOOKUP(L6453,日射量と図３!$A$4:$C$368,3,TRUE)*238.85/100)</f>
        <v/>
      </c>
      <c r="X6453" s="4" t="str">
        <f t="shared" si="1221"/>
        <v/>
      </c>
      <c r="Y6453" s="4" t="str">
        <f t="shared" si="1222"/>
        <v/>
      </c>
      <c r="Z6453" s="4" t="str">
        <f t="shared" si="1223"/>
        <v/>
      </c>
      <c r="AA6453" s="4" t="str">
        <f>IF($V6453="","",IF(Y6453&lt;36,0,IF(AND(36&lt;=Y6453,Y6453&lt;71),VLOOKUP($W6453,日射量と図３!$E$6:$F$34,2,TRUE),IF(AND(71&lt;=Y6453,Y6453&lt;107),VLOOKUP($W6453,日射量と図３!$E$6:$G$34,3,TRUE),IF(AND(107&lt;=Y6453,Y6453&lt;143),VLOOKUP($W6453,日射量と図３!$E$6:$H$34,4,TRUE),VLOOKUP($W6453,日射量と図３!$E$6:$I$34,5,TRUE))))))</f>
        <v/>
      </c>
      <c r="AB6453" s="4" t="str">
        <f>IF($V6453="","",IF(Z6453&lt;36,0,IF(AND(36&lt;=Z6453,Z6453&lt;71),VLOOKUP($W6453,日射量と図３!$E$6:$F$34,2,TRUE),IF(AND(71&lt;=Z6453,Z6453&lt;107),VLOOKUP($W6453,日射量と図３!$E$6:$G$34,3,TRUE),IF(AND(107&lt;=Z6453,Z6453&lt;143),VLOOKUP($W6453,日射量と図３!$E$6:$H$34,4,TRUE),VLOOKUP($W6453,日射量と図３!$E$6:$I$34,5,TRUE))))))</f>
        <v/>
      </c>
      <c r="AC6453" s="382" t="str">
        <f t="shared" si="1215"/>
        <v/>
      </c>
      <c r="AD6453" s="382" t="str">
        <f t="shared" si="1216"/>
        <v/>
      </c>
    </row>
    <row r="6454" spans="11:30">
      <c r="K6454" s="4">
        <f t="shared" si="1212"/>
        <v>2</v>
      </c>
      <c r="L6454" s="34">
        <v>43520</v>
      </c>
      <c r="M6454" s="4">
        <v>269</v>
      </c>
      <c r="N6454" s="4">
        <v>19</v>
      </c>
      <c r="O6454" s="31">
        <v>0.75</v>
      </c>
      <c r="P6454" s="35">
        <v>8.7800000000000011</v>
      </c>
      <c r="Q6454" s="36">
        <f t="shared" si="1213"/>
        <v>16</v>
      </c>
      <c r="R6454" s="4">
        <f t="shared" si="1214"/>
        <v>7.2199999999999989</v>
      </c>
      <c r="S6454" s="31">
        <f t="shared" si="1217"/>
        <v>0.28591435185185182</v>
      </c>
      <c r="T6454" s="31">
        <f t="shared" si="1218"/>
        <v>0.72222222222222221</v>
      </c>
      <c r="U6454" s="4">
        <f t="shared" si="1219"/>
        <v>0</v>
      </c>
      <c r="V6454" s="4" t="str">
        <f t="shared" si="1220"/>
        <v/>
      </c>
      <c r="W6454" s="18" t="str">
        <f>IF(V6454="","",VLOOKUP(L6454,日射量と図３!$A$4:$C$368,3,TRUE)*238.85/100)</f>
        <v/>
      </c>
      <c r="X6454" s="4" t="str">
        <f t="shared" si="1221"/>
        <v/>
      </c>
      <c r="Y6454" s="4" t="str">
        <f t="shared" si="1222"/>
        <v/>
      </c>
      <c r="Z6454" s="4" t="str">
        <f t="shared" si="1223"/>
        <v/>
      </c>
      <c r="AA6454" s="4" t="str">
        <f>IF($V6454="","",IF(Y6454&lt;36,0,IF(AND(36&lt;=Y6454,Y6454&lt;71),VLOOKUP($W6454,日射量と図３!$E$6:$F$34,2,TRUE),IF(AND(71&lt;=Y6454,Y6454&lt;107),VLOOKUP($W6454,日射量と図３!$E$6:$G$34,3,TRUE),IF(AND(107&lt;=Y6454,Y6454&lt;143),VLOOKUP($W6454,日射量と図３!$E$6:$H$34,4,TRUE),VLOOKUP($W6454,日射量と図３!$E$6:$I$34,5,TRUE))))))</f>
        <v/>
      </c>
      <c r="AB6454" s="4" t="str">
        <f>IF($V6454="","",IF(Z6454&lt;36,0,IF(AND(36&lt;=Z6454,Z6454&lt;71),VLOOKUP($W6454,日射量と図３!$E$6:$F$34,2,TRUE),IF(AND(71&lt;=Z6454,Z6454&lt;107),VLOOKUP($W6454,日射量と図３!$E$6:$G$34,3,TRUE),IF(AND(107&lt;=Z6454,Z6454&lt;143),VLOOKUP($W6454,日射量と図３!$E$6:$H$34,4,TRUE),VLOOKUP($W6454,日射量と図３!$E$6:$I$34,5,TRUE))))))</f>
        <v/>
      </c>
      <c r="AC6454" s="382" t="str">
        <f t="shared" si="1215"/>
        <v/>
      </c>
      <c r="AD6454" s="382" t="str">
        <f t="shared" si="1216"/>
        <v/>
      </c>
    </row>
    <row r="6455" spans="11:30">
      <c r="K6455" s="4">
        <f t="shared" si="1212"/>
        <v>2</v>
      </c>
      <c r="L6455" s="34">
        <v>43520</v>
      </c>
      <c r="M6455" s="4">
        <v>269</v>
      </c>
      <c r="N6455" s="4">
        <v>20</v>
      </c>
      <c r="O6455" s="31">
        <v>0.79166666666666663</v>
      </c>
      <c r="P6455" s="35">
        <v>8.1399999999999988</v>
      </c>
      <c r="Q6455" s="36">
        <f t="shared" si="1213"/>
        <v>16</v>
      </c>
      <c r="R6455" s="4">
        <f t="shared" si="1214"/>
        <v>7.8600000000000012</v>
      </c>
      <c r="S6455" s="31">
        <f t="shared" si="1217"/>
        <v>0.28591435185185182</v>
      </c>
      <c r="T6455" s="31">
        <f t="shared" si="1218"/>
        <v>0.72222222222222221</v>
      </c>
      <c r="U6455" s="4">
        <f t="shared" si="1219"/>
        <v>0</v>
      </c>
      <c r="V6455" s="4" t="str">
        <f t="shared" si="1220"/>
        <v/>
      </c>
      <c r="W6455" s="18" t="str">
        <f>IF(V6455="","",VLOOKUP(L6455,日射量と図３!$A$4:$C$368,3,TRUE)*238.85/100)</f>
        <v/>
      </c>
      <c r="X6455" s="4" t="str">
        <f t="shared" si="1221"/>
        <v/>
      </c>
      <c r="Y6455" s="4" t="str">
        <f t="shared" si="1222"/>
        <v/>
      </c>
      <c r="Z6455" s="4" t="str">
        <f t="shared" si="1223"/>
        <v/>
      </c>
      <c r="AA6455" s="4" t="str">
        <f>IF($V6455="","",IF(Y6455&lt;36,0,IF(AND(36&lt;=Y6455,Y6455&lt;71),VLOOKUP($W6455,日射量と図３!$E$6:$F$34,2,TRUE),IF(AND(71&lt;=Y6455,Y6455&lt;107),VLOOKUP($W6455,日射量と図３!$E$6:$G$34,3,TRUE),IF(AND(107&lt;=Y6455,Y6455&lt;143),VLOOKUP($W6455,日射量と図３!$E$6:$H$34,4,TRUE),VLOOKUP($W6455,日射量と図３!$E$6:$I$34,5,TRUE))))))</f>
        <v/>
      </c>
      <c r="AB6455" s="4" t="str">
        <f>IF($V6455="","",IF(Z6455&lt;36,0,IF(AND(36&lt;=Z6455,Z6455&lt;71),VLOOKUP($W6455,日射量と図３!$E$6:$F$34,2,TRUE),IF(AND(71&lt;=Z6455,Z6455&lt;107),VLOOKUP($W6455,日射量と図３!$E$6:$G$34,3,TRUE),IF(AND(107&lt;=Z6455,Z6455&lt;143),VLOOKUP($W6455,日射量と図３!$E$6:$H$34,4,TRUE),VLOOKUP($W6455,日射量と図３!$E$6:$I$34,5,TRUE))))))</f>
        <v/>
      </c>
      <c r="AC6455" s="382" t="str">
        <f t="shared" si="1215"/>
        <v/>
      </c>
      <c r="AD6455" s="382" t="str">
        <f t="shared" si="1216"/>
        <v/>
      </c>
    </row>
    <row r="6456" spans="11:30">
      <c r="K6456" s="4">
        <f t="shared" si="1212"/>
        <v>2</v>
      </c>
      <c r="L6456" s="34">
        <v>43520</v>
      </c>
      <c r="M6456" s="4">
        <v>269</v>
      </c>
      <c r="N6456" s="4">
        <v>21</v>
      </c>
      <c r="O6456" s="31">
        <v>0.83333333333333337</v>
      </c>
      <c r="P6456" s="35">
        <v>7.6</v>
      </c>
      <c r="Q6456" s="36">
        <f t="shared" si="1213"/>
        <v>16</v>
      </c>
      <c r="R6456" s="4">
        <f t="shared" si="1214"/>
        <v>8.4</v>
      </c>
      <c r="S6456" s="31">
        <f t="shared" si="1217"/>
        <v>0.28591435185185182</v>
      </c>
      <c r="T6456" s="31">
        <f t="shared" si="1218"/>
        <v>0.72222222222222221</v>
      </c>
      <c r="U6456" s="4">
        <f t="shared" si="1219"/>
        <v>0</v>
      </c>
      <c r="V6456" s="4" t="str">
        <f t="shared" si="1220"/>
        <v/>
      </c>
      <c r="W6456" s="18" t="str">
        <f>IF(V6456="","",VLOOKUP(L6456,日射量と図３!$A$4:$C$368,3,TRUE)*238.85/100)</f>
        <v/>
      </c>
      <c r="X6456" s="4" t="str">
        <f t="shared" si="1221"/>
        <v/>
      </c>
      <c r="Y6456" s="4" t="str">
        <f t="shared" si="1222"/>
        <v/>
      </c>
      <c r="Z6456" s="4" t="str">
        <f t="shared" si="1223"/>
        <v/>
      </c>
      <c r="AA6456" s="4" t="str">
        <f>IF($V6456="","",IF(Y6456&lt;36,0,IF(AND(36&lt;=Y6456,Y6456&lt;71),VLOOKUP($W6456,日射量と図３!$E$6:$F$34,2,TRUE),IF(AND(71&lt;=Y6456,Y6456&lt;107),VLOOKUP($W6456,日射量と図３!$E$6:$G$34,3,TRUE),IF(AND(107&lt;=Y6456,Y6456&lt;143),VLOOKUP($W6456,日射量と図３!$E$6:$H$34,4,TRUE),VLOOKUP($W6456,日射量と図３!$E$6:$I$34,5,TRUE))))))</f>
        <v/>
      </c>
      <c r="AB6456" s="4" t="str">
        <f>IF($V6456="","",IF(Z6456&lt;36,0,IF(AND(36&lt;=Z6456,Z6456&lt;71),VLOOKUP($W6456,日射量と図３!$E$6:$F$34,2,TRUE),IF(AND(71&lt;=Z6456,Z6456&lt;107),VLOOKUP($W6456,日射量と図３!$E$6:$G$34,3,TRUE),IF(AND(107&lt;=Z6456,Z6456&lt;143),VLOOKUP($W6456,日射量と図３!$E$6:$H$34,4,TRUE),VLOOKUP($W6456,日射量と図３!$E$6:$I$34,5,TRUE))))))</f>
        <v/>
      </c>
      <c r="AC6456" s="382" t="str">
        <f t="shared" si="1215"/>
        <v/>
      </c>
      <c r="AD6456" s="382" t="str">
        <f t="shared" si="1216"/>
        <v/>
      </c>
    </row>
    <row r="6457" spans="11:30">
      <c r="K6457" s="4">
        <f t="shared" si="1212"/>
        <v>2</v>
      </c>
      <c r="L6457" s="34">
        <v>43520</v>
      </c>
      <c r="M6457" s="4">
        <v>269</v>
      </c>
      <c r="N6457" s="4">
        <v>22</v>
      </c>
      <c r="O6457" s="31">
        <v>0.875</v>
      </c>
      <c r="P6457" s="35">
        <v>7.06</v>
      </c>
      <c r="Q6457" s="36">
        <f t="shared" si="1213"/>
        <v>16</v>
      </c>
      <c r="R6457" s="4">
        <f t="shared" si="1214"/>
        <v>8.9400000000000013</v>
      </c>
      <c r="S6457" s="31">
        <f t="shared" si="1217"/>
        <v>0.28591435185185182</v>
      </c>
      <c r="T6457" s="31">
        <f t="shared" si="1218"/>
        <v>0.72222222222222221</v>
      </c>
      <c r="U6457" s="4">
        <f t="shared" si="1219"/>
        <v>0</v>
      </c>
      <c r="V6457" s="4" t="str">
        <f t="shared" si="1220"/>
        <v/>
      </c>
      <c r="W6457" s="18" t="str">
        <f>IF(V6457="","",VLOOKUP(L6457,日射量と図３!$A$4:$C$368,3,TRUE)*238.85/100)</f>
        <v/>
      </c>
      <c r="X6457" s="4" t="str">
        <f t="shared" si="1221"/>
        <v/>
      </c>
      <c r="Y6457" s="4" t="str">
        <f t="shared" si="1222"/>
        <v/>
      </c>
      <c r="Z6457" s="4" t="str">
        <f t="shared" si="1223"/>
        <v/>
      </c>
      <c r="AA6457" s="4" t="str">
        <f>IF($V6457="","",IF(Y6457&lt;36,0,IF(AND(36&lt;=Y6457,Y6457&lt;71),VLOOKUP($W6457,日射量と図３!$E$6:$F$34,2,TRUE),IF(AND(71&lt;=Y6457,Y6457&lt;107),VLOOKUP($W6457,日射量と図３!$E$6:$G$34,3,TRUE),IF(AND(107&lt;=Y6457,Y6457&lt;143),VLOOKUP($W6457,日射量と図３!$E$6:$H$34,4,TRUE),VLOOKUP($W6457,日射量と図３!$E$6:$I$34,5,TRUE))))))</f>
        <v/>
      </c>
      <c r="AB6457" s="4" t="str">
        <f>IF($V6457="","",IF(Z6457&lt;36,0,IF(AND(36&lt;=Z6457,Z6457&lt;71),VLOOKUP($W6457,日射量と図３!$E$6:$F$34,2,TRUE),IF(AND(71&lt;=Z6457,Z6457&lt;107),VLOOKUP($W6457,日射量と図３!$E$6:$G$34,3,TRUE),IF(AND(107&lt;=Z6457,Z6457&lt;143),VLOOKUP($W6457,日射量と図３!$E$6:$H$34,4,TRUE),VLOOKUP($W6457,日射量と図３!$E$6:$I$34,5,TRUE))))))</f>
        <v/>
      </c>
      <c r="AC6457" s="382" t="str">
        <f t="shared" si="1215"/>
        <v/>
      </c>
      <c r="AD6457" s="382" t="str">
        <f t="shared" si="1216"/>
        <v/>
      </c>
    </row>
    <row r="6458" spans="11:30">
      <c r="K6458" s="4">
        <f t="shared" si="1212"/>
        <v>2</v>
      </c>
      <c r="L6458" s="34">
        <v>43520</v>
      </c>
      <c r="M6458" s="4">
        <v>269</v>
      </c>
      <c r="N6458" s="4">
        <v>23</v>
      </c>
      <c r="O6458" s="31">
        <v>0.91666666666666663</v>
      </c>
      <c r="P6458" s="35">
        <v>6.67</v>
      </c>
      <c r="Q6458" s="36">
        <f t="shared" si="1213"/>
        <v>13</v>
      </c>
      <c r="R6458" s="4">
        <f t="shared" si="1214"/>
        <v>6.33</v>
      </c>
      <c r="S6458" s="31">
        <f t="shared" si="1217"/>
        <v>0.28591435185185182</v>
      </c>
      <c r="T6458" s="31">
        <f t="shared" si="1218"/>
        <v>0.72222222222222221</v>
      </c>
      <c r="U6458" s="4">
        <f t="shared" si="1219"/>
        <v>0</v>
      </c>
      <c r="V6458" s="4" t="str">
        <f t="shared" si="1220"/>
        <v/>
      </c>
      <c r="W6458" s="18" t="str">
        <f>IF(V6458="","",VLOOKUP(L6458,日射量と図３!$A$4:$C$368,3,TRUE)*238.85/100)</f>
        <v/>
      </c>
      <c r="X6458" s="4" t="str">
        <f t="shared" si="1221"/>
        <v/>
      </c>
      <c r="Y6458" s="4" t="str">
        <f t="shared" si="1222"/>
        <v/>
      </c>
      <c r="Z6458" s="4" t="str">
        <f t="shared" si="1223"/>
        <v/>
      </c>
      <c r="AA6458" s="4" t="str">
        <f>IF($V6458="","",IF(Y6458&lt;36,0,IF(AND(36&lt;=Y6458,Y6458&lt;71),VLOOKUP($W6458,日射量と図３!$E$6:$F$34,2,TRUE),IF(AND(71&lt;=Y6458,Y6458&lt;107),VLOOKUP($W6458,日射量と図３!$E$6:$G$34,3,TRUE),IF(AND(107&lt;=Y6458,Y6458&lt;143),VLOOKUP($W6458,日射量と図３!$E$6:$H$34,4,TRUE),VLOOKUP($W6458,日射量と図３!$E$6:$I$34,5,TRUE))))))</f>
        <v/>
      </c>
      <c r="AB6458" s="4" t="str">
        <f>IF($V6458="","",IF(Z6458&lt;36,0,IF(AND(36&lt;=Z6458,Z6458&lt;71),VLOOKUP($W6458,日射量と図３!$E$6:$F$34,2,TRUE),IF(AND(71&lt;=Z6458,Z6458&lt;107),VLOOKUP($W6458,日射量と図３!$E$6:$G$34,3,TRUE),IF(AND(107&lt;=Z6458,Z6458&lt;143),VLOOKUP($W6458,日射量と図３!$E$6:$H$34,4,TRUE),VLOOKUP($W6458,日射量と図３!$E$6:$I$34,5,TRUE))))))</f>
        <v/>
      </c>
      <c r="AC6458" s="382" t="str">
        <f t="shared" si="1215"/>
        <v/>
      </c>
      <c r="AD6458" s="382" t="str">
        <f t="shared" si="1216"/>
        <v/>
      </c>
    </row>
    <row r="6459" spans="11:30">
      <c r="K6459" s="4">
        <f t="shared" si="1212"/>
        <v>2</v>
      </c>
      <c r="L6459" s="34">
        <v>43520</v>
      </c>
      <c r="M6459" s="4">
        <v>269</v>
      </c>
      <c r="N6459" s="4">
        <v>24</v>
      </c>
      <c r="O6459" s="31">
        <v>0.95833333333333337</v>
      </c>
      <c r="P6459" s="35">
        <v>6.3199999999999994</v>
      </c>
      <c r="Q6459" s="36">
        <f t="shared" si="1213"/>
        <v>13</v>
      </c>
      <c r="R6459" s="4">
        <f t="shared" si="1214"/>
        <v>6.6800000000000006</v>
      </c>
      <c r="S6459" s="31">
        <f t="shared" si="1217"/>
        <v>0.28591435185185182</v>
      </c>
      <c r="T6459" s="31">
        <f t="shared" si="1218"/>
        <v>0.72222222222222221</v>
      </c>
      <c r="U6459" s="4">
        <f t="shared" si="1219"/>
        <v>0</v>
      </c>
      <c r="V6459" s="4" t="str">
        <f t="shared" si="1220"/>
        <v/>
      </c>
      <c r="W6459" s="18" t="str">
        <f>IF(V6459="","",VLOOKUP(L6459,日射量と図３!$A$4:$C$368,3,TRUE)*238.85/100)</f>
        <v/>
      </c>
      <c r="X6459" s="4" t="str">
        <f t="shared" si="1221"/>
        <v/>
      </c>
      <c r="Y6459" s="4" t="str">
        <f t="shared" si="1222"/>
        <v/>
      </c>
      <c r="Z6459" s="4" t="str">
        <f t="shared" si="1223"/>
        <v/>
      </c>
      <c r="AA6459" s="4" t="str">
        <f>IF($V6459="","",IF(Y6459&lt;36,0,IF(AND(36&lt;=Y6459,Y6459&lt;71),VLOOKUP($W6459,日射量と図３!$E$6:$F$34,2,TRUE),IF(AND(71&lt;=Y6459,Y6459&lt;107),VLOOKUP($W6459,日射量と図３!$E$6:$G$34,3,TRUE),IF(AND(107&lt;=Y6459,Y6459&lt;143),VLOOKUP($W6459,日射量と図３!$E$6:$H$34,4,TRUE),VLOOKUP($W6459,日射量と図３!$E$6:$I$34,5,TRUE))))))</f>
        <v/>
      </c>
      <c r="AB6459" s="4" t="str">
        <f>IF($V6459="","",IF(Z6459&lt;36,0,IF(AND(36&lt;=Z6459,Z6459&lt;71),VLOOKUP($W6459,日射量と図３!$E$6:$F$34,2,TRUE),IF(AND(71&lt;=Z6459,Z6459&lt;107),VLOOKUP($W6459,日射量と図３!$E$6:$G$34,3,TRUE),IF(AND(107&lt;=Z6459,Z6459&lt;143),VLOOKUP($W6459,日射量と図３!$E$6:$H$34,4,TRUE),VLOOKUP($W6459,日射量と図３!$E$6:$I$34,5,TRUE))))))</f>
        <v/>
      </c>
      <c r="AC6459" s="382" t="str">
        <f t="shared" si="1215"/>
        <v/>
      </c>
      <c r="AD6459" s="382" t="str">
        <f t="shared" si="1216"/>
        <v/>
      </c>
    </row>
    <row r="6460" spans="11:30">
      <c r="K6460" s="4">
        <f t="shared" si="1212"/>
        <v>2</v>
      </c>
      <c r="L6460" s="34">
        <v>43521</v>
      </c>
      <c r="M6460" s="4">
        <v>270</v>
      </c>
      <c r="N6460" s="4">
        <v>1</v>
      </c>
      <c r="O6460" s="31">
        <v>0</v>
      </c>
      <c r="P6460" s="35">
        <v>5.99</v>
      </c>
      <c r="Q6460" s="36">
        <f t="shared" si="1213"/>
        <v>13</v>
      </c>
      <c r="R6460" s="4">
        <f t="shared" si="1214"/>
        <v>7.01</v>
      </c>
      <c r="S6460" s="31">
        <f t="shared" si="1217"/>
        <v>0.28591435185185182</v>
      </c>
      <c r="T6460" s="31">
        <f t="shared" si="1218"/>
        <v>0.72222222222222221</v>
      </c>
      <c r="U6460" s="4">
        <f t="shared" si="1219"/>
        <v>0</v>
      </c>
      <c r="V6460" s="4">
        <f t="shared" si="1220"/>
        <v>41.430000000000007</v>
      </c>
      <c r="W6460" s="18">
        <f>IF(V6460="","",VLOOKUP(L6460,日射量と図３!$A$4:$C$368,3,TRUE)*238.85/100)</f>
        <v>28.661999999999999</v>
      </c>
      <c r="X6460" s="4">
        <f t="shared" si="1221"/>
        <v>10</v>
      </c>
      <c r="Y6460" s="4">
        <f t="shared" si="1222"/>
        <v>25.901414550000002</v>
      </c>
      <c r="Z6460" s="4">
        <f t="shared" si="1223"/>
        <v>29.197958220000004</v>
      </c>
      <c r="AA6460" s="4">
        <f>IF($V6460="","",IF(Y6460&lt;36,0,IF(AND(36&lt;=Y6460,Y6460&lt;71),VLOOKUP($W6460,日射量と図３!$E$6:$F$34,2,TRUE),IF(AND(71&lt;=Y6460,Y6460&lt;107),VLOOKUP($W6460,日射量と図３!$E$6:$G$34,3,TRUE),IF(AND(107&lt;=Y6460,Y6460&lt;143),VLOOKUP($W6460,日射量と図３!$E$6:$H$34,4,TRUE),VLOOKUP($W6460,日射量と図３!$E$6:$I$34,5,TRUE))))))</f>
        <v>0</v>
      </c>
      <c r="AB6460" s="4">
        <f>IF($V6460="","",IF(Z6460&lt;36,0,IF(AND(36&lt;=Z6460,Z6460&lt;71),VLOOKUP($W6460,日射量と図３!$E$6:$F$34,2,TRUE),IF(AND(71&lt;=Z6460,Z6460&lt;107),VLOOKUP($W6460,日射量と図３!$E$6:$G$34,3,TRUE),IF(AND(107&lt;=Z6460,Z6460&lt;143),VLOOKUP($W6460,日射量と図３!$E$6:$H$34,4,TRUE),VLOOKUP($W6460,日射量と図３!$E$6:$I$34,5,TRUE))))))</f>
        <v>0</v>
      </c>
      <c r="AC6460" s="382">
        <f t="shared" si="1215"/>
        <v>0</v>
      </c>
      <c r="AD6460" s="382">
        <f t="shared" si="1216"/>
        <v>0</v>
      </c>
    </row>
    <row r="6461" spans="11:30">
      <c r="K6461" s="4">
        <f t="shared" si="1212"/>
        <v>2</v>
      </c>
      <c r="L6461" s="34">
        <v>43521</v>
      </c>
      <c r="M6461" s="4">
        <v>270</v>
      </c>
      <c r="N6461" s="4">
        <v>2</v>
      </c>
      <c r="O6461" s="31">
        <v>4.1666666666666664E-2</v>
      </c>
      <c r="P6461" s="35">
        <v>5.589999999999999</v>
      </c>
      <c r="Q6461" s="36">
        <f t="shared" si="1213"/>
        <v>13</v>
      </c>
      <c r="R6461" s="4">
        <f t="shared" si="1214"/>
        <v>7.410000000000001</v>
      </c>
      <c r="S6461" s="31">
        <f t="shared" si="1217"/>
        <v>0.28591435185185182</v>
      </c>
      <c r="T6461" s="31">
        <f t="shared" si="1218"/>
        <v>0.72222222222222221</v>
      </c>
      <c r="U6461" s="4">
        <f t="shared" si="1219"/>
        <v>0</v>
      </c>
      <c r="V6461" s="4" t="str">
        <f t="shared" si="1220"/>
        <v/>
      </c>
      <c r="W6461" s="18" t="str">
        <f>IF(V6461="","",VLOOKUP(L6461,日射量と図３!$A$4:$C$368,3,TRUE)*238.85/100)</f>
        <v/>
      </c>
      <c r="X6461" s="4" t="str">
        <f t="shared" si="1221"/>
        <v/>
      </c>
      <c r="Y6461" s="4" t="str">
        <f t="shared" si="1222"/>
        <v/>
      </c>
      <c r="Z6461" s="4" t="str">
        <f t="shared" si="1223"/>
        <v/>
      </c>
      <c r="AA6461" s="4" t="str">
        <f>IF($V6461="","",IF(Y6461&lt;36,0,IF(AND(36&lt;=Y6461,Y6461&lt;71),VLOOKUP($W6461,日射量と図３!$E$6:$F$34,2,TRUE),IF(AND(71&lt;=Y6461,Y6461&lt;107),VLOOKUP($W6461,日射量と図３!$E$6:$G$34,3,TRUE),IF(AND(107&lt;=Y6461,Y6461&lt;143),VLOOKUP($W6461,日射量と図３!$E$6:$H$34,4,TRUE),VLOOKUP($W6461,日射量と図３!$E$6:$I$34,5,TRUE))))))</f>
        <v/>
      </c>
      <c r="AB6461" s="4" t="str">
        <f>IF($V6461="","",IF(Z6461&lt;36,0,IF(AND(36&lt;=Z6461,Z6461&lt;71),VLOOKUP($W6461,日射量と図３!$E$6:$F$34,2,TRUE),IF(AND(71&lt;=Z6461,Z6461&lt;107),VLOOKUP($W6461,日射量と図３!$E$6:$G$34,3,TRUE),IF(AND(107&lt;=Z6461,Z6461&lt;143),VLOOKUP($W6461,日射量と図３!$E$6:$H$34,4,TRUE),VLOOKUP($W6461,日射量と図３!$E$6:$I$34,5,TRUE))))))</f>
        <v/>
      </c>
      <c r="AC6461" s="382" t="str">
        <f t="shared" si="1215"/>
        <v/>
      </c>
      <c r="AD6461" s="382" t="str">
        <f t="shared" si="1216"/>
        <v/>
      </c>
    </row>
    <row r="6462" spans="11:30">
      <c r="K6462" s="4">
        <f t="shared" si="1212"/>
        <v>2</v>
      </c>
      <c r="L6462" s="34">
        <v>43521</v>
      </c>
      <c r="M6462" s="4">
        <v>270</v>
      </c>
      <c r="N6462" s="4">
        <v>3</v>
      </c>
      <c r="O6462" s="31">
        <v>8.3333333333333329E-2</v>
      </c>
      <c r="P6462" s="35">
        <v>5.39</v>
      </c>
      <c r="Q6462" s="36">
        <f t="shared" si="1213"/>
        <v>13</v>
      </c>
      <c r="R6462" s="4">
        <f t="shared" si="1214"/>
        <v>7.61</v>
      </c>
      <c r="S6462" s="31">
        <f t="shared" si="1217"/>
        <v>0.28591435185185182</v>
      </c>
      <c r="T6462" s="31">
        <f t="shared" si="1218"/>
        <v>0.72222222222222221</v>
      </c>
      <c r="U6462" s="4">
        <f t="shared" si="1219"/>
        <v>0</v>
      </c>
      <c r="V6462" s="4" t="str">
        <f t="shared" si="1220"/>
        <v/>
      </c>
      <c r="W6462" s="18" t="str">
        <f>IF(V6462="","",VLOOKUP(L6462,日射量と図３!$A$4:$C$368,3,TRUE)*238.85/100)</f>
        <v/>
      </c>
      <c r="X6462" s="4" t="str">
        <f t="shared" si="1221"/>
        <v/>
      </c>
      <c r="Y6462" s="4" t="str">
        <f t="shared" si="1222"/>
        <v/>
      </c>
      <c r="Z6462" s="4" t="str">
        <f t="shared" si="1223"/>
        <v/>
      </c>
      <c r="AA6462" s="4" t="str">
        <f>IF($V6462="","",IF(Y6462&lt;36,0,IF(AND(36&lt;=Y6462,Y6462&lt;71),VLOOKUP($W6462,日射量と図３!$E$6:$F$34,2,TRUE),IF(AND(71&lt;=Y6462,Y6462&lt;107),VLOOKUP($W6462,日射量と図３!$E$6:$G$34,3,TRUE),IF(AND(107&lt;=Y6462,Y6462&lt;143),VLOOKUP($W6462,日射量と図３!$E$6:$H$34,4,TRUE),VLOOKUP($W6462,日射量と図３!$E$6:$I$34,5,TRUE))))))</f>
        <v/>
      </c>
      <c r="AB6462" s="4" t="str">
        <f>IF($V6462="","",IF(Z6462&lt;36,0,IF(AND(36&lt;=Z6462,Z6462&lt;71),VLOOKUP($W6462,日射量と図３!$E$6:$F$34,2,TRUE),IF(AND(71&lt;=Z6462,Z6462&lt;107),VLOOKUP($W6462,日射量と図３!$E$6:$G$34,3,TRUE),IF(AND(107&lt;=Z6462,Z6462&lt;143),VLOOKUP($W6462,日射量と図３!$E$6:$H$34,4,TRUE),VLOOKUP($W6462,日射量と図３!$E$6:$I$34,5,TRUE))))))</f>
        <v/>
      </c>
      <c r="AC6462" s="382" t="str">
        <f t="shared" si="1215"/>
        <v/>
      </c>
      <c r="AD6462" s="382" t="str">
        <f t="shared" si="1216"/>
        <v/>
      </c>
    </row>
    <row r="6463" spans="11:30">
      <c r="K6463" s="4">
        <f t="shared" si="1212"/>
        <v>2</v>
      </c>
      <c r="L6463" s="34">
        <v>43521</v>
      </c>
      <c r="M6463" s="4">
        <v>270</v>
      </c>
      <c r="N6463" s="4">
        <v>4</v>
      </c>
      <c r="O6463" s="31">
        <v>0.125</v>
      </c>
      <c r="P6463" s="35">
        <v>5.05</v>
      </c>
      <c r="Q6463" s="36">
        <f t="shared" si="1213"/>
        <v>13</v>
      </c>
      <c r="R6463" s="4">
        <f t="shared" si="1214"/>
        <v>7.95</v>
      </c>
      <c r="S6463" s="31">
        <f t="shared" si="1217"/>
        <v>0.28591435185185182</v>
      </c>
      <c r="T6463" s="31">
        <f t="shared" si="1218"/>
        <v>0.72222222222222221</v>
      </c>
      <c r="U6463" s="4">
        <f t="shared" si="1219"/>
        <v>0</v>
      </c>
      <c r="V6463" s="4" t="str">
        <f t="shared" si="1220"/>
        <v/>
      </c>
      <c r="W6463" s="18" t="str">
        <f>IF(V6463="","",VLOOKUP(L6463,日射量と図３!$A$4:$C$368,3,TRUE)*238.85/100)</f>
        <v/>
      </c>
      <c r="X6463" s="4" t="str">
        <f t="shared" si="1221"/>
        <v/>
      </c>
      <c r="Y6463" s="4" t="str">
        <f t="shared" si="1222"/>
        <v/>
      </c>
      <c r="Z6463" s="4" t="str">
        <f t="shared" si="1223"/>
        <v/>
      </c>
      <c r="AA6463" s="4" t="str">
        <f>IF($V6463="","",IF(Y6463&lt;36,0,IF(AND(36&lt;=Y6463,Y6463&lt;71),VLOOKUP($W6463,日射量と図３!$E$6:$F$34,2,TRUE),IF(AND(71&lt;=Y6463,Y6463&lt;107),VLOOKUP($W6463,日射量と図３!$E$6:$G$34,3,TRUE),IF(AND(107&lt;=Y6463,Y6463&lt;143),VLOOKUP($W6463,日射量と図３!$E$6:$H$34,4,TRUE),VLOOKUP($W6463,日射量と図３!$E$6:$I$34,5,TRUE))))))</f>
        <v/>
      </c>
      <c r="AB6463" s="4" t="str">
        <f>IF($V6463="","",IF(Z6463&lt;36,0,IF(AND(36&lt;=Z6463,Z6463&lt;71),VLOOKUP($W6463,日射量と図３!$E$6:$F$34,2,TRUE),IF(AND(71&lt;=Z6463,Z6463&lt;107),VLOOKUP($W6463,日射量と図３!$E$6:$G$34,3,TRUE),IF(AND(107&lt;=Z6463,Z6463&lt;143),VLOOKUP($W6463,日射量と図３!$E$6:$H$34,4,TRUE),VLOOKUP($W6463,日射量と図３!$E$6:$I$34,5,TRUE))))))</f>
        <v/>
      </c>
      <c r="AC6463" s="382" t="str">
        <f t="shared" si="1215"/>
        <v/>
      </c>
      <c r="AD6463" s="382" t="str">
        <f t="shared" si="1216"/>
        <v/>
      </c>
    </row>
    <row r="6464" spans="11:30">
      <c r="K6464" s="4">
        <f t="shared" si="1212"/>
        <v>2</v>
      </c>
      <c r="L6464" s="34">
        <v>43521</v>
      </c>
      <c r="M6464" s="4">
        <v>270</v>
      </c>
      <c r="N6464" s="4">
        <v>5</v>
      </c>
      <c r="O6464" s="31">
        <v>0.16666666666666666</v>
      </c>
      <c r="P6464" s="35">
        <v>4.8600000000000003</v>
      </c>
      <c r="Q6464" s="36">
        <f t="shared" si="1213"/>
        <v>15</v>
      </c>
      <c r="R6464" s="4">
        <f t="shared" si="1214"/>
        <v>10.14</v>
      </c>
      <c r="S6464" s="31">
        <f t="shared" si="1217"/>
        <v>0.28591435185185182</v>
      </c>
      <c r="T6464" s="31">
        <f t="shared" si="1218"/>
        <v>0.72222222222222221</v>
      </c>
      <c r="U6464" s="4">
        <f t="shared" si="1219"/>
        <v>0</v>
      </c>
      <c r="V6464" s="4" t="str">
        <f t="shared" si="1220"/>
        <v/>
      </c>
      <c r="W6464" s="18" t="str">
        <f>IF(V6464="","",VLOOKUP(L6464,日射量と図３!$A$4:$C$368,3,TRUE)*238.85/100)</f>
        <v/>
      </c>
      <c r="X6464" s="4" t="str">
        <f t="shared" si="1221"/>
        <v/>
      </c>
      <c r="Y6464" s="4" t="str">
        <f t="shared" si="1222"/>
        <v/>
      </c>
      <c r="Z6464" s="4" t="str">
        <f t="shared" si="1223"/>
        <v/>
      </c>
      <c r="AA6464" s="4" t="str">
        <f>IF($V6464="","",IF(Y6464&lt;36,0,IF(AND(36&lt;=Y6464,Y6464&lt;71),VLOOKUP($W6464,日射量と図３!$E$6:$F$34,2,TRUE),IF(AND(71&lt;=Y6464,Y6464&lt;107),VLOOKUP($W6464,日射量と図３!$E$6:$G$34,3,TRUE),IF(AND(107&lt;=Y6464,Y6464&lt;143),VLOOKUP($W6464,日射量と図３!$E$6:$H$34,4,TRUE),VLOOKUP($W6464,日射量と図３!$E$6:$I$34,5,TRUE))))))</f>
        <v/>
      </c>
      <c r="AB6464" s="4" t="str">
        <f>IF($V6464="","",IF(Z6464&lt;36,0,IF(AND(36&lt;=Z6464,Z6464&lt;71),VLOOKUP($W6464,日射量と図３!$E$6:$F$34,2,TRUE),IF(AND(71&lt;=Z6464,Z6464&lt;107),VLOOKUP($W6464,日射量と図３!$E$6:$G$34,3,TRUE),IF(AND(107&lt;=Z6464,Z6464&lt;143),VLOOKUP($W6464,日射量と図３!$E$6:$H$34,4,TRUE),VLOOKUP($W6464,日射量と図３!$E$6:$I$34,5,TRUE))))))</f>
        <v/>
      </c>
      <c r="AC6464" s="382" t="str">
        <f t="shared" si="1215"/>
        <v/>
      </c>
      <c r="AD6464" s="382" t="str">
        <f t="shared" si="1216"/>
        <v/>
      </c>
    </row>
    <row r="6465" spans="11:30">
      <c r="K6465" s="4">
        <f t="shared" si="1212"/>
        <v>2</v>
      </c>
      <c r="L6465" s="34">
        <v>43521</v>
      </c>
      <c r="M6465" s="4">
        <v>270</v>
      </c>
      <c r="N6465" s="4">
        <v>6</v>
      </c>
      <c r="O6465" s="31">
        <v>0.20833333333333334</v>
      </c>
      <c r="P6465" s="35">
        <v>4.51</v>
      </c>
      <c r="Q6465" s="36">
        <f t="shared" si="1213"/>
        <v>15</v>
      </c>
      <c r="R6465" s="4">
        <f t="shared" si="1214"/>
        <v>10.49</v>
      </c>
      <c r="S6465" s="31">
        <f t="shared" si="1217"/>
        <v>0.28591435185185182</v>
      </c>
      <c r="T6465" s="31">
        <f t="shared" si="1218"/>
        <v>0.72222222222222221</v>
      </c>
      <c r="U6465" s="4">
        <f t="shared" si="1219"/>
        <v>0</v>
      </c>
      <c r="V6465" s="4" t="str">
        <f t="shared" si="1220"/>
        <v/>
      </c>
      <c r="W6465" s="18" t="str">
        <f>IF(V6465="","",VLOOKUP(L6465,日射量と図３!$A$4:$C$368,3,TRUE)*238.85/100)</f>
        <v/>
      </c>
      <c r="X6465" s="4" t="str">
        <f t="shared" si="1221"/>
        <v/>
      </c>
      <c r="Y6465" s="4" t="str">
        <f t="shared" si="1222"/>
        <v/>
      </c>
      <c r="Z6465" s="4" t="str">
        <f t="shared" si="1223"/>
        <v/>
      </c>
      <c r="AA6465" s="4" t="str">
        <f>IF($V6465="","",IF(Y6465&lt;36,0,IF(AND(36&lt;=Y6465,Y6465&lt;71),VLOOKUP($W6465,日射量と図３!$E$6:$F$34,2,TRUE),IF(AND(71&lt;=Y6465,Y6465&lt;107),VLOOKUP($W6465,日射量と図３!$E$6:$G$34,3,TRUE),IF(AND(107&lt;=Y6465,Y6465&lt;143),VLOOKUP($W6465,日射量と図３!$E$6:$H$34,4,TRUE),VLOOKUP($W6465,日射量と図３!$E$6:$I$34,5,TRUE))))))</f>
        <v/>
      </c>
      <c r="AB6465" s="4" t="str">
        <f>IF($V6465="","",IF(Z6465&lt;36,0,IF(AND(36&lt;=Z6465,Z6465&lt;71),VLOOKUP($W6465,日射量と図３!$E$6:$F$34,2,TRUE),IF(AND(71&lt;=Z6465,Z6465&lt;107),VLOOKUP($W6465,日射量と図３!$E$6:$G$34,3,TRUE),IF(AND(107&lt;=Z6465,Z6465&lt;143),VLOOKUP($W6465,日射量と図３!$E$6:$H$34,4,TRUE),VLOOKUP($W6465,日射量と図３!$E$6:$I$34,5,TRUE))))))</f>
        <v/>
      </c>
      <c r="AC6465" s="382" t="str">
        <f t="shared" si="1215"/>
        <v/>
      </c>
      <c r="AD6465" s="382" t="str">
        <f t="shared" si="1216"/>
        <v/>
      </c>
    </row>
    <row r="6466" spans="11:30">
      <c r="K6466" s="4">
        <f t="shared" si="1212"/>
        <v>2</v>
      </c>
      <c r="L6466" s="34">
        <v>43521</v>
      </c>
      <c r="M6466" s="4">
        <v>270</v>
      </c>
      <c r="N6466" s="4">
        <v>7</v>
      </c>
      <c r="O6466" s="31">
        <v>0.25</v>
      </c>
      <c r="P6466" s="35">
        <v>4.42</v>
      </c>
      <c r="Q6466" s="36">
        <f t="shared" si="1213"/>
        <v>15</v>
      </c>
      <c r="R6466" s="4">
        <f t="shared" si="1214"/>
        <v>10.58</v>
      </c>
      <c r="S6466" s="31">
        <f t="shared" si="1217"/>
        <v>0.28591435185185182</v>
      </c>
      <c r="T6466" s="31">
        <f t="shared" si="1218"/>
        <v>0.72222222222222221</v>
      </c>
      <c r="U6466" s="4">
        <f t="shared" si="1219"/>
        <v>0</v>
      </c>
      <c r="V6466" s="4" t="str">
        <f t="shared" si="1220"/>
        <v/>
      </c>
      <c r="W6466" s="18" t="str">
        <f>IF(V6466="","",VLOOKUP(L6466,日射量と図３!$A$4:$C$368,3,TRUE)*238.85/100)</f>
        <v/>
      </c>
      <c r="X6466" s="4" t="str">
        <f t="shared" si="1221"/>
        <v/>
      </c>
      <c r="Y6466" s="4" t="str">
        <f t="shared" si="1222"/>
        <v/>
      </c>
      <c r="Z6466" s="4" t="str">
        <f t="shared" si="1223"/>
        <v/>
      </c>
      <c r="AA6466" s="4" t="str">
        <f>IF($V6466="","",IF(Y6466&lt;36,0,IF(AND(36&lt;=Y6466,Y6466&lt;71),VLOOKUP($W6466,日射量と図３!$E$6:$F$34,2,TRUE),IF(AND(71&lt;=Y6466,Y6466&lt;107),VLOOKUP($W6466,日射量と図３!$E$6:$G$34,3,TRUE),IF(AND(107&lt;=Y6466,Y6466&lt;143),VLOOKUP($W6466,日射量と図３!$E$6:$H$34,4,TRUE),VLOOKUP($W6466,日射量と図３!$E$6:$I$34,5,TRUE))))))</f>
        <v/>
      </c>
      <c r="AB6466" s="4" t="str">
        <f>IF($V6466="","",IF(Z6466&lt;36,0,IF(AND(36&lt;=Z6466,Z6466&lt;71),VLOOKUP($W6466,日射量と図３!$E$6:$F$34,2,TRUE),IF(AND(71&lt;=Z6466,Z6466&lt;107),VLOOKUP($W6466,日射量と図３!$E$6:$G$34,3,TRUE),IF(AND(107&lt;=Z6466,Z6466&lt;143),VLOOKUP($W6466,日射量と図３!$E$6:$H$34,4,TRUE),VLOOKUP($W6466,日射量と図３!$E$6:$I$34,5,TRUE))))))</f>
        <v/>
      </c>
      <c r="AC6466" s="382" t="str">
        <f t="shared" si="1215"/>
        <v/>
      </c>
      <c r="AD6466" s="382" t="str">
        <f t="shared" si="1216"/>
        <v/>
      </c>
    </row>
    <row r="6467" spans="11:30">
      <c r="K6467" s="4">
        <f t="shared" si="1212"/>
        <v>2</v>
      </c>
      <c r="L6467" s="34">
        <v>43521</v>
      </c>
      <c r="M6467" s="4">
        <v>270</v>
      </c>
      <c r="N6467" s="4">
        <v>8</v>
      </c>
      <c r="O6467" s="31">
        <v>0.29166666666666669</v>
      </c>
      <c r="P6467" s="35">
        <v>4.6500000000000004</v>
      </c>
      <c r="Q6467" s="36">
        <f t="shared" si="1213"/>
        <v>12</v>
      </c>
      <c r="R6467" s="4">
        <f t="shared" si="1214"/>
        <v>7.35</v>
      </c>
      <c r="S6467" s="31">
        <f t="shared" si="1217"/>
        <v>0.28591435185185182</v>
      </c>
      <c r="T6467" s="31">
        <f t="shared" si="1218"/>
        <v>0.72222222222222221</v>
      </c>
      <c r="U6467" s="4">
        <f t="shared" si="1219"/>
        <v>7.35</v>
      </c>
      <c r="V6467" s="4" t="str">
        <f t="shared" si="1220"/>
        <v/>
      </c>
      <c r="W6467" s="18" t="str">
        <f>IF(V6467="","",VLOOKUP(L6467,日射量と図３!$A$4:$C$368,3,TRUE)*238.85/100)</f>
        <v/>
      </c>
      <c r="X6467" s="4" t="str">
        <f t="shared" si="1221"/>
        <v/>
      </c>
      <c r="Y6467" s="4" t="str">
        <f t="shared" si="1222"/>
        <v/>
      </c>
      <c r="Z6467" s="4" t="str">
        <f t="shared" si="1223"/>
        <v/>
      </c>
      <c r="AA6467" s="4" t="str">
        <f>IF($V6467="","",IF(Y6467&lt;36,0,IF(AND(36&lt;=Y6467,Y6467&lt;71),VLOOKUP($W6467,日射量と図３!$E$6:$F$34,2,TRUE),IF(AND(71&lt;=Y6467,Y6467&lt;107),VLOOKUP($W6467,日射量と図３!$E$6:$G$34,3,TRUE),IF(AND(107&lt;=Y6467,Y6467&lt;143),VLOOKUP($W6467,日射量と図３!$E$6:$H$34,4,TRUE),VLOOKUP($W6467,日射量と図３!$E$6:$I$34,5,TRUE))))))</f>
        <v/>
      </c>
      <c r="AB6467" s="4" t="str">
        <f>IF($V6467="","",IF(Z6467&lt;36,0,IF(AND(36&lt;=Z6467,Z6467&lt;71),VLOOKUP($W6467,日射量と図３!$E$6:$F$34,2,TRUE),IF(AND(71&lt;=Z6467,Z6467&lt;107),VLOOKUP($W6467,日射量と図３!$E$6:$G$34,3,TRUE),IF(AND(107&lt;=Z6467,Z6467&lt;143),VLOOKUP($W6467,日射量と図３!$E$6:$H$34,4,TRUE),VLOOKUP($W6467,日射量と図３!$E$6:$I$34,5,TRUE))))))</f>
        <v/>
      </c>
      <c r="AC6467" s="382" t="str">
        <f t="shared" si="1215"/>
        <v/>
      </c>
      <c r="AD6467" s="382" t="str">
        <f t="shared" si="1216"/>
        <v/>
      </c>
    </row>
    <row r="6468" spans="11:30">
      <c r="K6468" s="4">
        <f t="shared" si="1212"/>
        <v>2</v>
      </c>
      <c r="L6468" s="34">
        <v>43521</v>
      </c>
      <c r="M6468" s="4">
        <v>270</v>
      </c>
      <c r="N6468" s="4">
        <v>9</v>
      </c>
      <c r="O6468" s="31">
        <v>0.33333333333333331</v>
      </c>
      <c r="P6468" s="35">
        <v>5.76</v>
      </c>
      <c r="Q6468" s="36">
        <f t="shared" si="1213"/>
        <v>12</v>
      </c>
      <c r="R6468" s="4">
        <f t="shared" si="1214"/>
        <v>6.24</v>
      </c>
      <c r="S6468" s="31">
        <f t="shared" si="1217"/>
        <v>0.28591435185185182</v>
      </c>
      <c r="T6468" s="31">
        <f t="shared" si="1218"/>
        <v>0.72222222222222221</v>
      </c>
      <c r="U6468" s="4">
        <f t="shared" si="1219"/>
        <v>6.24</v>
      </c>
      <c r="V6468" s="4" t="str">
        <f t="shared" si="1220"/>
        <v/>
      </c>
      <c r="W6468" s="18" t="str">
        <f>IF(V6468="","",VLOOKUP(L6468,日射量と図３!$A$4:$C$368,3,TRUE)*238.85/100)</f>
        <v/>
      </c>
      <c r="X6468" s="4" t="str">
        <f t="shared" si="1221"/>
        <v/>
      </c>
      <c r="Y6468" s="4" t="str">
        <f t="shared" si="1222"/>
        <v/>
      </c>
      <c r="Z6468" s="4" t="str">
        <f t="shared" si="1223"/>
        <v/>
      </c>
      <c r="AA6468" s="4" t="str">
        <f>IF($V6468="","",IF(Y6468&lt;36,0,IF(AND(36&lt;=Y6468,Y6468&lt;71),VLOOKUP($W6468,日射量と図３!$E$6:$F$34,2,TRUE),IF(AND(71&lt;=Y6468,Y6468&lt;107),VLOOKUP($W6468,日射量と図３!$E$6:$G$34,3,TRUE),IF(AND(107&lt;=Y6468,Y6468&lt;143),VLOOKUP($W6468,日射量と図３!$E$6:$H$34,4,TRUE),VLOOKUP($W6468,日射量と図３!$E$6:$I$34,5,TRUE))))))</f>
        <v/>
      </c>
      <c r="AB6468" s="4" t="str">
        <f>IF($V6468="","",IF(Z6468&lt;36,0,IF(AND(36&lt;=Z6468,Z6468&lt;71),VLOOKUP($W6468,日射量と図３!$E$6:$F$34,2,TRUE),IF(AND(71&lt;=Z6468,Z6468&lt;107),VLOOKUP($W6468,日射量と図３!$E$6:$G$34,3,TRUE),IF(AND(107&lt;=Z6468,Z6468&lt;143),VLOOKUP($W6468,日射量と図３!$E$6:$H$34,4,TRUE),VLOOKUP($W6468,日射量と図３!$E$6:$I$34,5,TRUE))))))</f>
        <v/>
      </c>
      <c r="AC6468" s="382" t="str">
        <f t="shared" si="1215"/>
        <v/>
      </c>
      <c r="AD6468" s="382" t="str">
        <f t="shared" si="1216"/>
        <v/>
      </c>
    </row>
    <row r="6469" spans="11:30">
      <c r="K6469" s="4">
        <f t="shared" ref="K6469:K6532" si="1224">MONTH(L6469)</f>
        <v>2</v>
      </c>
      <c r="L6469" s="34">
        <v>43521</v>
      </c>
      <c r="M6469" s="4">
        <v>270</v>
      </c>
      <c r="N6469" s="4">
        <v>10</v>
      </c>
      <c r="O6469" s="31">
        <v>0.375</v>
      </c>
      <c r="P6469" s="35">
        <v>6.8999999999999986</v>
      </c>
      <c r="Q6469" s="36">
        <f t="shared" ref="Q6469:Q6532" si="1225">IF(O6469&lt;$B$15,$D$14,IF(O6469&lt;$B$16,$D$15,IF(O6469&lt;$B$17,$D$16,IF(O6469&lt;$B$18,$D$17,IF(O6469&lt;$B$19,$D$18,$D$19)))))</f>
        <v>12</v>
      </c>
      <c r="R6469" s="4">
        <f t="shared" ref="R6469:R6532" si="1226">IF(Q6469-P6469&gt;0,Q6469-P6469,0)</f>
        <v>5.1000000000000014</v>
      </c>
      <c r="S6469" s="31">
        <f t="shared" si="1217"/>
        <v>0.28591435185185182</v>
      </c>
      <c r="T6469" s="31">
        <f t="shared" si="1218"/>
        <v>0.72222222222222221</v>
      </c>
      <c r="U6469" s="4">
        <f t="shared" si="1219"/>
        <v>5.1000000000000014</v>
      </c>
      <c r="V6469" s="4" t="str">
        <f t="shared" si="1220"/>
        <v/>
      </c>
      <c r="W6469" s="18" t="str">
        <f>IF(V6469="","",VLOOKUP(L6469,日射量と図３!$A$4:$C$368,3,TRUE)*238.85/100)</f>
        <v/>
      </c>
      <c r="X6469" s="4" t="str">
        <f t="shared" si="1221"/>
        <v/>
      </c>
      <c r="Y6469" s="4" t="str">
        <f t="shared" si="1222"/>
        <v/>
      </c>
      <c r="Z6469" s="4" t="str">
        <f t="shared" si="1223"/>
        <v/>
      </c>
      <c r="AA6469" s="4" t="str">
        <f>IF($V6469="","",IF(Y6469&lt;36,0,IF(AND(36&lt;=Y6469,Y6469&lt;71),VLOOKUP($W6469,日射量と図３!$E$6:$F$34,2,TRUE),IF(AND(71&lt;=Y6469,Y6469&lt;107),VLOOKUP($W6469,日射量と図３!$E$6:$G$34,3,TRUE),IF(AND(107&lt;=Y6469,Y6469&lt;143),VLOOKUP($W6469,日射量と図３!$E$6:$H$34,4,TRUE),VLOOKUP($W6469,日射量と図３!$E$6:$I$34,5,TRUE))))))</f>
        <v/>
      </c>
      <c r="AB6469" s="4" t="str">
        <f>IF($V6469="","",IF(Z6469&lt;36,0,IF(AND(36&lt;=Z6469,Z6469&lt;71),VLOOKUP($W6469,日射量と図３!$E$6:$F$34,2,TRUE),IF(AND(71&lt;=Z6469,Z6469&lt;107),VLOOKUP($W6469,日射量と図３!$E$6:$G$34,3,TRUE),IF(AND(107&lt;=Z6469,Z6469&lt;143),VLOOKUP($W6469,日射量と図３!$E$6:$H$34,4,TRUE),VLOOKUP($W6469,日射量と図３!$E$6:$I$34,5,TRUE))))))</f>
        <v/>
      </c>
      <c r="AC6469" s="382" t="str">
        <f t="shared" si="1215"/>
        <v/>
      </c>
      <c r="AD6469" s="382" t="str">
        <f t="shared" si="1216"/>
        <v/>
      </c>
    </row>
    <row r="6470" spans="11:30">
      <c r="K6470" s="4">
        <f t="shared" si="1224"/>
        <v>2</v>
      </c>
      <c r="L6470" s="34">
        <v>43521</v>
      </c>
      <c r="M6470" s="4">
        <v>270</v>
      </c>
      <c r="N6470" s="4">
        <v>11</v>
      </c>
      <c r="O6470" s="31">
        <v>0.41666666666666669</v>
      </c>
      <c r="P6470" s="35">
        <v>8.1900000000000013</v>
      </c>
      <c r="Q6470" s="36">
        <f t="shared" si="1225"/>
        <v>12</v>
      </c>
      <c r="R6470" s="4">
        <f t="shared" si="1226"/>
        <v>3.8099999999999987</v>
      </c>
      <c r="S6470" s="31">
        <f t="shared" si="1217"/>
        <v>0.28591435185185182</v>
      </c>
      <c r="T6470" s="31">
        <f t="shared" si="1218"/>
        <v>0.72222222222222221</v>
      </c>
      <c r="U6470" s="4">
        <f t="shared" si="1219"/>
        <v>3.8099999999999987</v>
      </c>
      <c r="V6470" s="4" t="str">
        <f t="shared" si="1220"/>
        <v/>
      </c>
      <c r="W6470" s="18" t="str">
        <f>IF(V6470="","",VLOOKUP(L6470,日射量と図３!$A$4:$C$368,3,TRUE)*238.85/100)</f>
        <v/>
      </c>
      <c r="X6470" s="4" t="str">
        <f t="shared" si="1221"/>
        <v/>
      </c>
      <c r="Y6470" s="4" t="str">
        <f t="shared" si="1222"/>
        <v/>
      </c>
      <c r="Z6470" s="4" t="str">
        <f t="shared" si="1223"/>
        <v/>
      </c>
      <c r="AA6470" s="4" t="str">
        <f>IF($V6470="","",IF(Y6470&lt;36,0,IF(AND(36&lt;=Y6470,Y6470&lt;71),VLOOKUP($W6470,日射量と図３!$E$6:$F$34,2,TRUE),IF(AND(71&lt;=Y6470,Y6470&lt;107),VLOOKUP($W6470,日射量と図３!$E$6:$G$34,3,TRUE),IF(AND(107&lt;=Y6470,Y6470&lt;143),VLOOKUP($W6470,日射量と図３!$E$6:$H$34,4,TRUE),VLOOKUP($W6470,日射量と図３!$E$6:$I$34,5,TRUE))))))</f>
        <v/>
      </c>
      <c r="AB6470" s="4" t="str">
        <f>IF($V6470="","",IF(Z6470&lt;36,0,IF(AND(36&lt;=Z6470,Z6470&lt;71),VLOOKUP($W6470,日射量と図３!$E$6:$F$34,2,TRUE),IF(AND(71&lt;=Z6470,Z6470&lt;107),VLOOKUP($W6470,日射量と図３!$E$6:$G$34,3,TRUE),IF(AND(107&lt;=Z6470,Z6470&lt;143),VLOOKUP($W6470,日射量と図３!$E$6:$H$34,4,TRUE),VLOOKUP($W6470,日射量と図３!$E$6:$I$34,5,TRUE))))))</f>
        <v/>
      </c>
      <c r="AC6470" s="382" t="str">
        <f t="shared" si="1215"/>
        <v/>
      </c>
      <c r="AD6470" s="382" t="str">
        <f t="shared" si="1216"/>
        <v/>
      </c>
    </row>
    <row r="6471" spans="11:30">
      <c r="K6471" s="4">
        <f t="shared" si="1224"/>
        <v>2</v>
      </c>
      <c r="L6471" s="34">
        <v>43521</v>
      </c>
      <c r="M6471" s="4">
        <v>270</v>
      </c>
      <c r="N6471" s="4">
        <v>12</v>
      </c>
      <c r="O6471" s="31">
        <v>0.45833333333333331</v>
      </c>
      <c r="P6471" s="35">
        <v>9.61</v>
      </c>
      <c r="Q6471" s="36">
        <f t="shared" si="1225"/>
        <v>12</v>
      </c>
      <c r="R6471" s="4">
        <f t="shared" si="1226"/>
        <v>2.3900000000000006</v>
      </c>
      <c r="S6471" s="31">
        <f t="shared" si="1217"/>
        <v>0.28591435185185182</v>
      </c>
      <c r="T6471" s="31">
        <f t="shared" si="1218"/>
        <v>0.72222222222222221</v>
      </c>
      <c r="U6471" s="4">
        <f t="shared" si="1219"/>
        <v>2.3900000000000006</v>
      </c>
      <c r="V6471" s="4" t="str">
        <f t="shared" si="1220"/>
        <v/>
      </c>
      <c r="W6471" s="18" t="str">
        <f>IF(V6471="","",VLOOKUP(L6471,日射量と図３!$A$4:$C$368,3,TRUE)*238.85/100)</f>
        <v/>
      </c>
      <c r="X6471" s="4" t="str">
        <f t="shared" si="1221"/>
        <v/>
      </c>
      <c r="Y6471" s="4" t="str">
        <f t="shared" si="1222"/>
        <v/>
      </c>
      <c r="Z6471" s="4" t="str">
        <f t="shared" si="1223"/>
        <v/>
      </c>
      <c r="AA6471" s="4" t="str">
        <f>IF($V6471="","",IF(Y6471&lt;36,0,IF(AND(36&lt;=Y6471,Y6471&lt;71),VLOOKUP($W6471,日射量と図３!$E$6:$F$34,2,TRUE),IF(AND(71&lt;=Y6471,Y6471&lt;107),VLOOKUP($W6471,日射量と図３!$E$6:$G$34,3,TRUE),IF(AND(107&lt;=Y6471,Y6471&lt;143),VLOOKUP($W6471,日射量と図３!$E$6:$H$34,4,TRUE),VLOOKUP($W6471,日射量と図３!$E$6:$I$34,5,TRUE))))))</f>
        <v/>
      </c>
      <c r="AB6471" s="4" t="str">
        <f>IF($V6471="","",IF(Z6471&lt;36,0,IF(AND(36&lt;=Z6471,Z6471&lt;71),VLOOKUP($W6471,日射量と図３!$E$6:$F$34,2,TRUE),IF(AND(71&lt;=Z6471,Z6471&lt;107),VLOOKUP($W6471,日射量と図３!$E$6:$G$34,3,TRUE),IF(AND(107&lt;=Z6471,Z6471&lt;143),VLOOKUP($W6471,日射量と図３!$E$6:$H$34,4,TRUE),VLOOKUP($W6471,日射量と図３!$E$6:$I$34,5,TRUE))))))</f>
        <v/>
      </c>
      <c r="AC6471" s="382" t="str">
        <f t="shared" si="1215"/>
        <v/>
      </c>
      <c r="AD6471" s="382" t="str">
        <f t="shared" si="1216"/>
        <v/>
      </c>
    </row>
    <row r="6472" spans="11:30">
      <c r="K6472" s="4">
        <f t="shared" si="1224"/>
        <v>2</v>
      </c>
      <c r="L6472" s="34">
        <v>43521</v>
      </c>
      <c r="M6472" s="4">
        <v>270</v>
      </c>
      <c r="N6472" s="4">
        <v>13</v>
      </c>
      <c r="O6472" s="31">
        <v>0.5</v>
      </c>
      <c r="P6472" s="35">
        <v>10.75</v>
      </c>
      <c r="Q6472" s="36">
        <f t="shared" si="1225"/>
        <v>12</v>
      </c>
      <c r="R6472" s="4">
        <f t="shared" si="1226"/>
        <v>1.25</v>
      </c>
      <c r="S6472" s="31">
        <f t="shared" si="1217"/>
        <v>0.28591435185185182</v>
      </c>
      <c r="T6472" s="31">
        <f t="shared" si="1218"/>
        <v>0.72222222222222221</v>
      </c>
      <c r="U6472" s="4">
        <f t="shared" si="1219"/>
        <v>1.25</v>
      </c>
      <c r="V6472" s="4" t="str">
        <f t="shared" si="1220"/>
        <v/>
      </c>
      <c r="W6472" s="18" t="str">
        <f>IF(V6472="","",VLOOKUP(L6472,日射量と図３!$A$4:$C$368,3,TRUE)*238.85/100)</f>
        <v/>
      </c>
      <c r="X6472" s="4" t="str">
        <f t="shared" si="1221"/>
        <v/>
      </c>
      <c r="Y6472" s="4" t="str">
        <f t="shared" si="1222"/>
        <v/>
      </c>
      <c r="Z6472" s="4" t="str">
        <f t="shared" si="1223"/>
        <v/>
      </c>
      <c r="AA6472" s="4" t="str">
        <f>IF($V6472="","",IF(Y6472&lt;36,0,IF(AND(36&lt;=Y6472,Y6472&lt;71),VLOOKUP($W6472,日射量と図３!$E$6:$F$34,2,TRUE),IF(AND(71&lt;=Y6472,Y6472&lt;107),VLOOKUP($W6472,日射量と図３!$E$6:$G$34,3,TRUE),IF(AND(107&lt;=Y6472,Y6472&lt;143),VLOOKUP($W6472,日射量と図３!$E$6:$H$34,4,TRUE),VLOOKUP($W6472,日射量と図３!$E$6:$I$34,5,TRUE))))))</f>
        <v/>
      </c>
      <c r="AB6472" s="4" t="str">
        <f>IF($V6472="","",IF(Z6472&lt;36,0,IF(AND(36&lt;=Z6472,Z6472&lt;71),VLOOKUP($W6472,日射量と図３!$E$6:$F$34,2,TRUE),IF(AND(71&lt;=Z6472,Z6472&lt;107),VLOOKUP($W6472,日射量と図３!$E$6:$G$34,3,TRUE),IF(AND(107&lt;=Z6472,Z6472&lt;143),VLOOKUP($W6472,日射量と図３!$E$6:$H$34,4,TRUE),VLOOKUP($W6472,日射量と図３!$E$6:$I$34,5,TRUE))))))</f>
        <v/>
      </c>
      <c r="AC6472" s="382" t="str">
        <f t="shared" si="1215"/>
        <v/>
      </c>
      <c r="AD6472" s="382" t="str">
        <f t="shared" si="1216"/>
        <v/>
      </c>
    </row>
    <row r="6473" spans="11:30">
      <c r="K6473" s="4">
        <f t="shared" si="1224"/>
        <v>2</v>
      </c>
      <c r="L6473" s="34">
        <v>43521</v>
      </c>
      <c r="M6473" s="4">
        <v>270</v>
      </c>
      <c r="N6473" s="4">
        <v>14</v>
      </c>
      <c r="O6473" s="31">
        <v>0.54166666666666663</v>
      </c>
      <c r="P6473" s="35">
        <v>11.239999999999998</v>
      </c>
      <c r="Q6473" s="36">
        <f t="shared" si="1225"/>
        <v>12</v>
      </c>
      <c r="R6473" s="4">
        <f t="shared" si="1226"/>
        <v>0.76000000000000156</v>
      </c>
      <c r="S6473" s="31">
        <f t="shared" si="1217"/>
        <v>0.28591435185185182</v>
      </c>
      <c r="T6473" s="31">
        <f t="shared" si="1218"/>
        <v>0.72222222222222221</v>
      </c>
      <c r="U6473" s="4">
        <f t="shared" si="1219"/>
        <v>0.76000000000000156</v>
      </c>
      <c r="V6473" s="4" t="str">
        <f t="shared" si="1220"/>
        <v/>
      </c>
      <c r="W6473" s="18" t="str">
        <f>IF(V6473="","",VLOOKUP(L6473,日射量と図３!$A$4:$C$368,3,TRUE)*238.85/100)</f>
        <v/>
      </c>
      <c r="X6473" s="4" t="str">
        <f t="shared" si="1221"/>
        <v/>
      </c>
      <c r="Y6473" s="4" t="str">
        <f t="shared" si="1222"/>
        <v/>
      </c>
      <c r="Z6473" s="4" t="str">
        <f t="shared" si="1223"/>
        <v/>
      </c>
      <c r="AA6473" s="4" t="str">
        <f>IF($V6473="","",IF(Y6473&lt;36,0,IF(AND(36&lt;=Y6473,Y6473&lt;71),VLOOKUP($W6473,日射量と図３!$E$6:$F$34,2,TRUE),IF(AND(71&lt;=Y6473,Y6473&lt;107),VLOOKUP($W6473,日射量と図３!$E$6:$G$34,3,TRUE),IF(AND(107&lt;=Y6473,Y6473&lt;143),VLOOKUP($W6473,日射量と図３!$E$6:$H$34,4,TRUE),VLOOKUP($W6473,日射量と図３!$E$6:$I$34,5,TRUE))))))</f>
        <v/>
      </c>
      <c r="AB6473" s="4" t="str">
        <f>IF($V6473="","",IF(Z6473&lt;36,0,IF(AND(36&lt;=Z6473,Z6473&lt;71),VLOOKUP($W6473,日射量と図３!$E$6:$F$34,2,TRUE),IF(AND(71&lt;=Z6473,Z6473&lt;107),VLOOKUP($W6473,日射量と図３!$E$6:$G$34,3,TRUE),IF(AND(107&lt;=Z6473,Z6473&lt;143),VLOOKUP($W6473,日射量と図３!$E$6:$H$34,4,TRUE),VLOOKUP($W6473,日射量と図３!$E$6:$I$34,5,TRUE))))))</f>
        <v/>
      </c>
      <c r="AC6473" s="382" t="str">
        <f t="shared" si="1215"/>
        <v/>
      </c>
      <c r="AD6473" s="382" t="str">
        <f t="shared" si="1216"/>
        <v/>
      </c>
    </row>
    <row r="6474" spans="11:30">
      <c r="K6474" s="4">
        <f t="shared" si="1224"/>
        <v>2</v>
      </c>
      <c r="L6474" s="34">
        <v>43521</v>
      </c>
      <c r="M6474" s="4">
        <v>270</v>
      </c>
      <c r="N6474" s="4">
        <v>15</v>
      </c>
      <c r="O6474" s="31">
        <v>0.58333333333333337</v>
      </c>
      <c r="P6474" s="35">
        <v>11.780000000000001</v>
      </c>
      <c r="Q6474" s="36">
        <f t="shared" si="1225"/>
        <v>12</v>
      </c>
      <c r="R6474" s="4">
        <f t="shared" si="1226"/>
        <v>0.21999999999999886</v>
      </c>
      <c r="S6474" s="31">
        <f t="shared" si="1217"/>
        <v>0.28591435185185182</v>
      </c>
      <c r="T6474" s="31">
        <f t="shared" si="1218"/>
        <v>0.72222222222222221</v>
      </c>
      <c r="U6474" s="4">
        <f t="shared" si="1219"/>
        <v>0.21999999999999886</v>
      </c>
      <c r="V6474" s="4" t="str">
        <f t="shared" si="1220"/>
        <v/>
      </c>
      <c r="W6474" s="18" t="str">
        <f>IF(V6474="","",VLOOKUP(L6474,日射量と図３!$A$4:$C$368,3,TRUE)*238.85/100)</f>
        <v/>
      </c>
      <c r="X6474" s="4" t="str">
        <f t="shared" si="1221"/>
        <v/>
      </c>
      <c r="Y6474" s="4" t="str">
        <f t="shared" si="1222"/>
        <v/>
      </c>
      <c r="Z6474" s="4" t="str">
        <f t="shared" si="1223"/>
        <v/>
      </c>
      <c r="AA6474" s="4" t="str">
        <f>IF($V6474="","",IF(Y6474&lt;36,0,IF(AND(36&lt;=Y6474,Y6474&lt;71),VLOOKUP($W6474,日射量と図３!$E$6:$F$34,2,TRUE),IF(AND(71&lt;=Y6474,Y6474&lt;107),VLOOKUP($W6474,日射量と図３!$E$6:$G$34,3,TRUE),IF(AND(107&lt;=Y6474,Y6474&lt;143),VLOOKUP($W6474,日射量と図３!$E$6:$H$34,4,TRUE),VLOOKUP($W6474,日射量と図３!$E$6:$I$34,5,TRUE))))))</f>
        <v/>
      </c>
      <c r="AB6474" s="4" t="str">
        <f>IF($V6474="","",IF(Z6474&lt;36,0,IF(AND(36&lt;=Z6474,Z6474&lt;71),VLOOKUP($W6474,日射量と図３!$E$6:$F$34,2,TRUE),IF(AND(71&lt;=Z6474,Z6474&lt;107),VLOOKUP($W6474,日射量と図３!$E$6:$G$34,3,TRUE),IF(AND(107&lt;=Z6474,Z6474&lt;143),VLOOKUP($W6474,日射量と図３!$E$6:$H$34,4,TRUE),VLOOKUP($W6474,日射量と図３!$E$6:$I$34,5,TRUE))))))</f>
        <v/>
      </c>
      <c r="AC6474" s="382" t="str">
        <f t="shared" si="1215"/>
        <v/>
      </c>
      <c r="AD6474" s="382" t="str">
        <f t="shared" si="1216"/>
        <v/>
      </c>
    </row>
    <row r="6475" spans="11:30">
      <c r="K6475" s="4">
        <f t="shared" si="1224"/>
        <v>2</v>
      </c>
      <c r="L6475" s="34">
        <v>43521</v>
      </c>
      <c r="M6475" s="4">
        <v>270</v>
      </c>
      <c r="N6475" s="4">
        <v>16</v>
      </c>
      <c r="O6475" s="31">
        <v>0.625</v>
      </c>
      <c r="P6475" s="35">
        <v>11.98</v>
      </c>
      <c r="Q6475" s="36">
        <f t="shared" si="1225"/>
        <v>16</v>
      </c>
      <c r="R6475" s="4">
        <f t="shared" si="1226"/>
        <v>4.0199999999999996</v>
      </c>
      <c r="S6475" s="31">
        <f t="shared" si="1217"/>
        <v>0.28591435185185182</v>
      </c>
      <c r="T6475" s="31">
        <f t="shared" si="1218"/>
        <v>0.72222222222222221</v>
      </c>
      <c r="U6475" s="4">
        <f t="shared" si="1219"/>
        <v>4.0199999999999996</v>
      </c>
      <c r="V6475" s="4" t="str">
        <f t="shared" si="1220"/>
        <v/>
      </c>
      <c r="W6475" s="18" t="str">
        <f>IF(V6475="","",VLOOKUP(L6475,日射量と図３!$A$4:$C$368,3,TRUE)*238.85/100)</f>
        <v/>
      </c>
      <c r="X6475" s="4" t="str">
        <f t="shared" si="1221"/>
        <v/>
      </c>
      <c r="Y6475" s="4" t="str">
        <f t="shared" si="1222"/>
        <v/>
      </c>
      <c r="Z6475" s="4" t="str">
        <f t="shared" si="1223"/>
        <v/>
      </c>
      <c r="AA6475" s="4" t="str">
        <f>IF($V6475="","",IF(Y6475&lt;36,0,IF(AND(36&lt;=Y6475,Y6475&lt;71),VLOOKUP($W6475,日射量と図３!$E$6:$F$34,2,TRUE),IF(AND(71&lt;=Y6475,Y6475&lt;107),VLOOKUP($W6475,日射量と図３!$E$6:$G$34,3,TRUE),IF(AND(107&lt;=Y6475,Y6475&lt;143),VLOOKUP($W6475,日射量と図３!$E$6:$H$34,4,TRUE),VLOOKUP($W6475,日射量と図３!$E$6:$I$34,5,TRUE))))))</f>
        <v/>
      </c>
      <c r="AB6475" s="4" t="str">
        <f>IF($V6475="","",IF(Z6475&lt;36,0,IF(AND(36&lt;=Z6475,Z6475&lt;71),VLOOKUP($W6475,日射量と図３!$E$6:$F$34,2,TRUE),IF(AND(71&lt;=Z6475,Z6475&lt;107),VLOOKUP($W6475,日射量と図３!$E$6:$G$34,3,TRUE),IF(AND(107&lt;=Z6475,Z6475&lt;143),VLOOKUP($W6475,日射量と図３!$E$6:$H$34,4,TRUE),VLOOKUP($W6475,日射量と図３!$E$6:$I$34,5,TRUE))))))</f>
        <v/>
      </c>
      <c r="AC6475" s="382" t="str">
        <f t="shared" si="1215"/>
        <v/>
      </c>
      <c r="AD6475" s="382" t="str">
        <f t="shared" si="1216"/>
        <v/>
      </c>
    </row>
    <row r="6476" spans="11:30">
      <c r="K6476" s="4">
        <f t="shared" si="1224"/>
        <v>2</v>
      </c>
      <c r="L6476" s="34">
        <v>43521</v>
      </c>
      <c r="M6476" s="4">
        <v>270</v>
      </c>
      <c r="N6476" s="4">
        <v>17</v>
      </c>
      <c r="O6476" s="31">
        <v>0.66666666666666663</v>
      </c>
      <c r="P6476" s="35">
        <v>11.239999999999998</v>
      </c>
      <c r="Q6476" s="36">
        <f t="shared" si="1225"/>
        <v>16</v>
      </c>
      <c r="R6476" s="4">
        <f t="shared" si="1226"/>
        <v>4.7600000000000016</v>
      </c>
      <c r="S6476" s="31">
        <f t="shared" si="1217"/>
        <v>0.28591435185185182</v>
      </c>
      <c r="T6476" s="31">
        <f t="shared" si="1218"/>
        <v>0.72222222222222221</v>
      </c>
      <c r="U6476" s="4">
        <f t="shared" si="1219"/>
        <v>4.7600000000000016</v>
      </c>
      <c r="V6476" s="4" t="str">
        <f t="shared" si="1220"/>
        <v/>
      </c>
      <c r="W6476" s="18" t="str">
        <f>IF(V6476="","",VLOOKUP(L6476,日射量と図３!$A$4:$C$368,3,TRUE)*238.85/100)</f>
        <v/>
      </c>
      <c r="X6476" s="4" t="str">
        <f t="shared" si="1221"/>
        <v/>
      </c>
      <c r="Y6476" s="4" t="str">
        <f t="shared" si="1222"/>
        <v/>
      </c>
      <c r="Z6476" s="4" t="str">
        <f t="shared" si="1223"/>
        <v/>
      </c>
      <c r="AA6476" s="4" t="str">
        <f>IF($V6476="","",IF(Y6476&lt;36,0,IF(AND(36&lt;=Y6476,Y6476&lt;71),VLOOKUP($W6476,日射量と図３!$E$6:$F$34,2,TRUE),IF(AND(71&lt;=Y6476,Y6476&lt;107),VLOOKUP($W6476,日射量と図３!$E$6:$G$34,3,TRUE),IF(AND(107&lt;=Y6476,Y6476&lt;143),VLOOKUP($W6476,日射量と図３!$E$6:$H$34,4,TRUE),VLOOKUP($W6476,日射量と図３!$E$6:$I$34,5,TRUE))))))</f>
        <v/>
      </c>
      <c r="AB6476" s="4" t="str">
        <f>IF($V6476="","",IF(Z6476&lt;36,0,IF(AND(36&lt;=Z6476,Z6476&lt;71),VLOOKUP($W6476,日射量と図３!$E$6:$F$34,2,TRUE),IF(AND(71&lt;=Z6476,Z6476&lt;107),VLOOKUP($W6476,日射量と図３!$E$6:$G$34,3,TRUE),IF(AND(107&lt;=Z6476,Z6476&lt;143),VLOOKUP($W6476,日射量と図３!$E$6:$H$34,4,TRUE),VLOOKUP($W6476,日射量と図３!$E$6:$I$34,5,TRUE))))))</f>
        <v/>
      </c>
      <c r="AC6476" s="382" t="str">
        <f t="shared" si="1215"/>
        <v/>
      </c>
      <c r="AD6476" s="382" t="str">
        <f t="shared" si="1216"/>
        <v/>
      </c>
    </row>
    <row r="6477" spans="11:30">
      <c r="K6477" s="4">
        <f t="shared" si="1224"/>
        <v>2</v>
      </c>
      <c r="L6477" s="34">
        <v>43521</v>
      </c>
      <c r="M6477" s="4">
        <v>270</v>
      </c>
      <c r="N6477" s="4">
        <v>18</v>
      </c>
      <c r="O6477" s="31">
        <v>0.70833333333333337</v>
      </c>
      <c r="P6477" s="35">
        <v>10.47</v>
      </c>
      <c r="Q6477" s="36">
        <f t="shared" si="1225"/>
        <v>16</v>
      </c>
      <c r="R6477" s="4">
        <f t="shared" si="1226"/>
        <v>5.5299999999999994</v>
      </c>
      <c r="S6477" s="31">
        <f t="shared" si="1217"/>
        <v>0.28591435185185182</v>
      </c>
      <c r="T6477" s="31">
        <f t="shared" si="1218"/>
        <v>0.72222222222222221</v>
      </c>
      <c r="U6477" s="4">
        <f t="shared" si="1219"/>
        <v>5.5299999999999994</v>
      </c>
      <c r="V6477" s="4" t="str">
        <f t="shared" si="1220"/>
        <v/>
      </c>
      <c r="W6477" s="18" t="str">
        <f>IF(V6477="","",VLOOKUP(L6477,日射量と図３!$A$4:$C$368,3,TRUE)*238.85/100)</f>
        <v/>
      </c>
      <c r="X6477" s="4" t="str">
        <f t="shared" si="1221"/>
        <v/>
      </c>
      <c r="Y6477" s="4" t="str">
        <f t="shared" si="1222"/>
        <v/>
      </c>
      <c r="Z6477" s="4" t="str">
        <f t="shared" si="1223"/>
        <v/>
      </c>
      <c r="AA6477" s="4" t="str">
        <f>IF($V6477="","",IF(Y6477&lt;36,0,IF(AND(36&lt;=Y6477,Y6477&lt;71),VLOOKUP($W6477,日射量と図３!$E$6:$F$34,2,TRUE),IF(AND(71&lt;=Y6477,Y6477&lt;107),VLOOKUP($W6477,日射量と図３!$E$6:$G$34,3,TRUE),IF(AND(107&lt;=Y6477,Y6477&lt;143),VLOOKUP($W6477,日射量と図３!$E$6:$H$34,4,TRUE),VLOOKUP($W6477,日射量と図３!$E$6:$I$34,5,TRUE))))))</f>
        <v/>
      </c>
      <c r="AB6477" s="4" t="str">
        <f>IF($V6477="","",IF(Z6477&lt;36,0,IF(AND(36&lt;=Z6477,Z6477&lt;71),VLOOKUP($W6477,日射量と図３!$E$6:$F$34,2,TRUE),IF(AND(71&lt;=Z6477,Z6477&lt;107),VLOOKUP($W6477,日射量と図３!$E$6:$G$34,3,TRUE),IF(AND(107&lt;=Z6477,Z6477&lt;143),VLOOKUP($W6477,日射量と図３!$E$6:$H$34,4,TRUE),VLOOKUP($W6477,日射量と図３!$E$6:$I$34,5,TRUE))))))</f>
        <v/>
      </c>
      <c r="AC6477" s="382" t="str">
        <f t="shared" si="1215"/>
        <v/>
      </c>
      <c r="AD6477" s="382" t="str">
        <f t="shared" si="1216"/>
        <v/>
      </c>
    </row>
    <row r="6478" spans="11:30">
      <c r="K6478" s="4">
        <f t="shared" si="1224"/>
        <v>2</v>
      </c>
      <c r="L6478" s="34">
        <v>43521</v>
      </c>
      <c r="M6478" s="4">
        <v>270</v>
      </c>
      <c r="N6478" s="4">
        <v>19</v>
      </c>
      <c r="O6478" s="31">
        <v>0.75</v>
      </c>
      <c r="P6478" s="35">
        <v>9.5500000000000007</v>
      </c>
      <c r="Q6478" s="36">
        <f t="shared" si="1225"/>
        <v>16</v>
      </c>
      <c r="R6478" s="4">
        <f t="shared" si="1226"/>
        <v>6.4499999999999993</v>
      </c>
      <c r="S6478" s="31">
        <f t="shared" si="1217"/>
        <v>0.28591435185185182</v>
      </c>
      <c r="T6478" s="31">
        <f t="shared" si="1218"/>
        <v>0.72222222222222221</v>
      </c>
      <c r="U6478" s="4">
        <f t="shared" si="1219"/>
        <v>0</v>
      </c>
      <c r="V6478" s="4" t="str">
        <f t="shared" si="1220"/>
        <v/>
      </c>
      <c r="W6478" s="18" t="str">
        <f>IF(V6478="","",VLOOKUP(L6478,日射量と図３!$A$4:$C$368,3,TRUE)*238.85/100)</f>
        <v/>
      </c>
      <c r="X6478" s="4" t="str">
        <f t="shared" si="1221"/>
        <v/>
      </c>
      <c r="Y6478" s="4" t="str">
        <f t="shared" si="1222"/>
        <v/>
      </c>
      <c r="Z6478" s="4" t="str">
        <f t="shared" si="1223"/>
        <v/>
      </c>
      <c r="AA6478" s="4" t="str">
        <f>IF($V6478="","",IF(Y6478&lt;36,0,IF(AND(36&lt;=Y6478,Y6478&lt;71),VLOOKUP($W6478,日射量と図３!$E$6:$F$34,2,TRUE),IF(AND(71&lt;=Y6478,Y6478&lt;107),VLOOKUP($W6478,日射量と図３!$E$6:$G$34,3,TRUE),IF(AND(107&lt;=Y6478,Y6478&lt;143),VLOOKUP($W6478,日射量と図３!$E$6:$H$34,4,TRUE),VLOOKUP($W6478,日射量と図３!$E$6:$I$34,5,TRUE))))))</f>
        <v/>
      </c>
      <c r="AB6478" s="4" t="str">
        <f>IF($V6478="","",IF(Z6478&lt;36,0,IF(AND(36&lt;=Z6478,Z6478&lt;71),VLOOKUP($W6478,日射量と図３!$E$6:$F$34,2,TRUE),IF(AND(71&lt;=Z6478,Z6478&lt;107),VLOOKUP($W6478,日射量と図３!$E$6:$G$34,3,TRUE),IF(AND(107&lt;=Z6478,Z6478&lt;143),VLOOKUP($W6478,日射量と図３!$E$6:$H$34,4,TRUE),VLOOKUP($W6478,日射量と図３!$E$6:$I$34,5,TRUE))))))</f>
        <v/>
      </c>
      <c r="AC6478" s="382" t="str">
        <f t="shared" si="1215"/>
        <v/>
      </c>
      <c r="AD6478" s="382" t="str">
        <f t="shared" si="1216"/>
        <v/>
      </c>
    </row>
    <row r="6479" spans="11:30">
      <c r="K6479" s="4">
        <f t="shared" si="1224"/>
        <v>2</v>
      </c>
      <c r="L6479" s="34">
        <v>43521</v>
      </c>
      <c r="M6479" s="4">
        <v>270</v>
      </c>
      <c r="N6479" s="4">
        <v>20</v>
      </c>
      <c r="O6479" s="31">
        <v>0.79166666666666663</v>
      </c>
      <c r="P6479" s="35">
        <v>9.0000000000000018</v>
      </c>
      <c r="Q6479" s="36">
        <f t="shared" si="1225"/>
        <v>16</v>
      </c>
      <c r="R6479" s="4">
        <f t="shared" si="1226"/>
        <v>6.9999999999999982</v>
      </c>
      <c r="S6479" s="31">
        <f t="shared" si="1217"/>
        <v>0.28591435185185182</v>
      </c>
      <c r="T6479" s="31">
        <f t="shared" si="1218"/>
        <v>0.72222222222222221</v>
      </c>
      <c r="U6479" s="4">
        <f t="shared" si="1219"/>
        <v>0</v>
      </c>
      <c r="V6479" s="4" t="str">
        <f t="shared" si="1220"/>
        <v/>
      </c>
      <c r="W6479" s="18" t="str">
        <f>IF(V6479="","",VLOOKUP(L6479,日射量と図３!$A$4:$C$368,3,TRUE)*238.85/100)</f>
        <v/>
      </c>
      <c r="X6479" s="4" t="str">
        <f t="shared" si="1221"/>
        <v/>
      </c>
      <c r="Y6479" s="4" t="str">
        <f t="shared" si="1222"/>
        <v/>
      </c>
      <c r="Z6479" s="4" t="str">
        <f t="shared" si="1223"/>
        <v/>
      </c>
      <c r="AA6479" s="4" t="str">
        <f>IF($V6479="","",IF(Y6479&lt;36,0,IF(AND(36&lt;=Y6479,Y6479&lt;71),VLOOKUP($W6479,日射量と図３!$E$6:$F$34,2,TRUE),IF(AND(71&lt;=Y6479,Y6479&lt;107),VLOOKUP($W6479,日射量と図３!$E$6:$G$34,3,TRUE),IF(AND(107&lt;=Y6479,Y6479&lt;143),VLOOKUP($W6479,日射量と図３!$E$6:$H$34,4,TRUE),VLOOKUP($W6479,日射量と図３!$E$6:$I$34,5,TRUE))))))</f>
        <v/>
      </c>
      <c r="AB6479" s="4" t="str">
        <f>IF($V6479="","",IF(Z6479&lt;36,0,IF(AND(36&lt;=Z6479,Z6479&lt;71),VLOOKUP($W6479,日射量と図３!$E$6:$F$34,2,TRUE),IF(AND(71&lt;=Z6479,Z6479&lt;107),VLOOKUP($W6479,日射量と図３!$E$6:$G$34,3,TRUE),IF(AND(107&lt;=Z6479,Z6479&lt;143),VLOOKUP($W6479,日射量と図３!$E$6:$H$34,4,TRUE),VLOOKUP($W6479,日射量と図３!$E$6:$I$34,5,TRUE))))))</f>
        <v/>
      </c>
      <c r="AC6479" s="382" t="str">
        <f t="shared" ref="AC6479:AC6542" si="1227">IF(V6479="","",IF((($AH$18*$AH$30*V6479*3600/1000000)/1000-AA6479*$AG$18*10*0.0000041868)&lt;=0,0,AA6479*$AG$18*10*0.0000041868))</f>
        <v/>
      </c>
      <c r="AD6479" s="382" t="str">
        <f t="shared" ref="AD6479:AD6542" si="1228">IF(V6479="","",IF((($AH$19*$AH$30*V6479*3600/1000000)/1000-AB6479*$AG$19*10*0.0000041868)&lt;=0,0,AB6479*$AG$19*10*0.0000041868))</f>
        <v/>
      </c>
    </row>
    <row r="6480" spans="11:30">
      <c r="K6480" s="4">
        <f t="shared" si="1224"/>
        <v>2</v>
      </c>
      <c r="L6480" s="34">
        <v>43521</v>
      </c>
      <c r="M6480" s="4">
        <v>270</v>
      </c>
      <c r="N6480" s="4">
        <v>21</v>
      </c>
      <c r="O6480" s="31">
        <v>0.83333333333333337</v>
      </c>
      <c r="P6480" s="35">
        <v>8.4499999999999993</v>
      </c>
      <c r="Q6480" s="36">
        <f t="shared" si="1225"/>
        <v>16</v>
      </c>
      <c r="R6480" s="4">
        <f t="shared" si="1226"/>
        <v>7.5500000000000007</v>
      </c>
      <c r="S6480" s="31">
        <f t="shared" si="1217"/>
        <v>0.28591435185185182</v>
      </c>
      <c r="T6480" s="31">
        <f t="shared" si="1218"/>
        <v>0.72222222222222221</v>
      </c>
      <c r="U6480" s="4">
        <f t="shared" si="1219"/>
        <v>0</v>
      </c>
      <c r="V6480" s="4" t="str">
        <f t="shared" si="1220"/>
        <v/>
      </c>
      <c r="W6480" s="18" t="str">
        <f>IF(V6480="","",VLOOKUP(L6480,日射量と図３!$A$4:$C$368,3,TRUE)*238.85/100)</f>
        <v/>
      </c>
      <c r="X6480" s="4" t="str">
        <f t="shared" si="1221"/>
        <v/>
      </c>
      <c r="Y6480" s="4" t="str">
        <f t="shared" si="1222"/>
        <v/>
      </c>
      <c r="Z6480" s="4" t="str">
        <f t="shared" si="1223"/>
        <v/>
      </c>
      <c r="AA6480" s="4" t="str">
        <f>IF($V6480="","",IF(Y6480&lt;36,0,IF(AND(36&lt;=Y6480,Y6480&lt;71),VLOOKUP($W6480,日射量と図３!$E$6:$F$34,2,TRUE),IF(AND(71&lt;=Y6480,Y6480&lt;107),VLOOKUP($W6480,日射量と図３!$E$6:$G$34,3,TRUE),IF(AND(107&lt;=Y6480,Y6480&lt;143),VLOOKUP($W6480,日射量と図３!$E$6:$H$34,4,TRUE),VLOOKUP($W6480,日射量と図３!$E$6:$I$34,5,TRUE))))))</f>
        <v/>
      </c>
      <c r="AB6480" s="4" t="str">
        <f>IF($V6480="","",IF(Z6480&lt;36,0,IF(AND(36&lt;=Z6480,Z6480&lt;71),VLOOKUP($W6480,日射量と図３!$E$6:$F$34,2,TRUE),IF(AND(71&lt;=Z6480,Z6480&lt;107),VLOOKUP($W6480,日射量と図３!$E$6:$G$34,3,TRUE),IF(AND(107&lt;=Z6480,Z6480&lt;143),VLOOKUP($W6480,日射量と図３!$E$6:$H$34,4,TRUE),VLOOKUP($W6480,日射量と図３!$E$6:$I$34,5,TRUE))))))</f>
        <v/>
      </c>
      <c r="AC6480" s="382" t="str">
        <f t="shared" si="1227"/>
        <v/>
      </c>
      <c r="AD6480" s="382" t="str">
        <f t="shared" si="1228"/>
        <v/>
      </c>
    </row>
    <row r="6481" spans="11:30">
      <c r="K6481" s="4">
        <f t="shared" si="1224"/>
        <v>2</v>
      </c>
      <c r="L6481" s="34">
        <v>43521</v>
      </c>
      <c r="M6481" s="4">
        <v>270</v>
      </c>
      <c r="N6481" s="4">
        <v>22</v>
      </c>
      <c r="O6481" s="31">
        <v>0.875</v>
      </c>
      <c r="P6481" s="35">
        <v>7.95</v>
      </c>
      <c r="Q6481" s="36">
        <f t="shared" si="1225"/>
        <v>16</v>
      </c>
      <c r="R6481" s="4">
        <f t="shared" si="1226"/>
        <v>8.0500000000000007</v>
      </c>
      <c r="S6481" s="31">
        <f t="shared" si="1217"/>
        <v>0.28591435185185182</v>
      </c>
      <c r="T6481" s="31">
        <f t="shared" si="1218"/>
        <v>0.72222222222222221</v>
      </c>
      <c r="U6481" s="4">
        <f t="shared" si="1219"/>
        <v>0</v>
      </c>
      <c r="V6481" s="4" t="str">
        <f t="shared" si="1220"/>
        <v/>
      </c>
      <c r="W6481" s="18" t="str">
        <f>IF(V6481="","",VLOOKUP(L6481,日射量と図３!$A$4:$C$368,3,TRUE)*238.85/100)</f>
        <v/>
      </c>
      <c r="X6481" s="4" t="str">
        <f t="shared" si="1221"/>
        <v/>
      </c>
      <c r="Y6481" s="4" t="str">
        <f t="shared" si="1222"/>
        <v/>
      </c>
      <c r="Z6481" s="4" t="str">
        <f t="shared" si="1223"/>
        <v/>
      </c>
      <c r="AA6481" s="4" t="str">
        <f>IF($V6481="","",IF(Y6481&lt;36,0,IF(AND(36&lt;=Y6481,Y6481&lt;71),VLOOKUP($W6481,日射量と図３!$E$6:$F$34,2,TRUE),IF(AND(71&lt;=Y6481,Y6481&lt;107),VLOOKUP($W6481,日射量と図３!$E$6:$G$34,3,TRUE),IF(AND(107&lt;=Y6481,Y6481&lt;143),VLOOKUP($W6481,日射量と図３!$E$6:$H$34,4,TRUE),VLOOKUP($W6481,日射量と図３!$E$6:$I$34,5,TRUE))))))</f>
        <v/>
      </c>
      <c r="AB6481" s="4" t="str">
        <f>IF($V6481="","",IF(Z6481&lt;36,0,IF(AND(36&lt;=Z6481,Z6481&lt;71),VLOOKUP($W6481,日射量と図３!$E$6:$F$34,2,TRUE),IF(AND(71&lt;=Z6481,Z6481&lt;107),VLOOKUP($W6481,日射量と図３!$E$6:$G$34,3,TRUE),IF(AND(107&lt;=Z6481,Z6481&lt;143),VLOOKUP($W6481,日射量と図３!$E$6:$H$34,4,TRUE),VLOOKUP($W6481,日射量と図３!$E$6:$I$34,5,TRUE))))))</f>
        <v/>
      </c>
      <c r="AC6481" s="382" t="str">
        <f t="shared" si="1227"/>
        <v/>
      </c>
      <c r="AD6481" s="382" t="str">
        <f t="shared" si="1228"/>
        <v/>
      </c>
    </row>
    <row r="6482" spans="11:30">
      <c r="K6482" s="4">
        <f t="shared" si="1224"/>
        <v>2</v>
      </c>
      <c r="L6482" s="34">
        <v>43521</v>
      </c>
      <c r="M6482" s="4">
        <v>270</v>
      </c>
      <c r="N6482" s="4">
        <v>23</v>
      </c>
      <c r="O6482" s="31">
        <v>0.91666666666666663</v>
      </c>
      <c r="P6482" s="35">
        <v>7.3599999999999994</v>
      </c>
      <c r="Q6482" s="36">
        <f t="shared" si="1225"/>
        <v>13</v>
      </c>
      <c r="R6482" s="4">
        <f t="shared" si="1226"/>
        <v>5.6400000000000006</v>
      </c>
      <c r="S6482" s="31">
        <f t="shared" si="1217"/>
        <v>0.28591435185185182</v>
      </c>
      <c r="T6482" s="31">
        <f t="shared" si="1218"/>
        <v>0.72222222222222221</v>
      </c>
      <c r="U6482" s="4">
        <f t="shared" si="1219"/>
        <v>0</v>
      </c>
      <c r="V6482" s="4" t="str">
        <f t="shared" si="1220"/>
        <v/>
      </c>
      <c r="W6482" s="18" t="str">
        <f>IF(V6482="","",VLOOKUP(L6482,日射量と図３!$A$4:$C$368,3,TRUE)*238.85/100)</f>
        <v/>
      </c>
      <c r="X6482" s="4" t="str">
        <f t="shared" si="1221"/>
        <v/>
      </c>
      <c r="Y6482" s="4" t="str">
        <f t="shared" si="1222"/>
        <v/>
      </c>
      <c r="Z6482" s="4" t="str">
        <f t="shared" si="1223"/>
        <v/>
      </c>
      <c r="AA6482" s="4" t="str">
        <f>IF($V6482="","",IF(Y6482&lt;36,0,IF(AND(36&lt;=Y6482,Y6482&lt;71),VLOOKUP($W6482,日射量と図３!$E$6:$F$34,2,TRUE),IF(AND(71&lt;=Y6482,Y6482&lt;107),VLOOKUP($W6482,日射量と図３!$E$6:$G$34,3,TRUE),IF(AND(107&lt;=Y6482,Y6482&lt;143),VLOOKUP($W6482,日射量と図３!$E$6:$H$34,4,TRUE),VLOOKUP($W6482,日射量と図３!$E$6:$I$34,5,TRUE))))))</f>
        <v/>
      </c>
      <c r="AB6482" s="4" t="str">
        <f>IF($V6482="","",IF(Z6482&lt;36,0,IF(AND(36&lt;=Z6482,Z6482&lt;71),VLOOKUP($W6482,日射量と図３!$E$6:$F$34,2,TRUE),IF(AND(71&lt;=Z6482,Z6482&lt;107),VLOOKUP($W6482,日射量と図３!$E$6:$G$34,3,TRUE),IF(AND(107&lt;=Z6482,Z6482&lt;143),VLOOKUP($W6482,日射量と図３!$E$6:$H$34,4,TRUE),VLOOKUP($W6482,日射量と図３!$E$6:$I$34,5,TRUE))))))</f>
        <v/>
      </c>
      <c r="AC6482" s="382" t="str">
        <f t="shared" si="1227"/>
        <v/>
      </c>
      <c r="AD6482" s="382" t="str">
        <f t="shared" si="1228"/>
        <v/>
      </c>
    </row>
    <row r="6483" spans="11:30">
      <c r="K6483" s="4">
        <f t="shared" si="1224"/>
        <v>2</v>
      </c>
      <c r="L6483" s="34">
        <v>43521</v>
      </c>
      <c r="M6483" s="4">
        <v>270</v>
      </c>
      <c r="N6483" s="4">
        <v>24</v>
      </c>
      <c r="O6483" s="31">
        <v>0.95833333333333337</v>
      </c>
      <c r="P6483" s="35">
        <v>6.9799999999999995</v>
      </c>
      <c r="Q6483" s="36">
        <f t="shared" si="1225"/>
        <v>13</v>
      </c>
      <c r="R6483" s="4">
        <f t="shared" si="1226"/>
        <v>6.0200000000000005</v>
      </c>
      <c r="S6483" s="31">
        <f t="shared" si="1217"/>
        <v>0.28591435185185182</v>
      </c>
      <c r="T6483" s="31">
        <f t="shared" si="1218"/>
        <v>0.72222222222222221</v>
      </c>
      <c r="U6483" s="4">
        <f t="shared" si="1219"/>
        <v>0</v>
      </c>
      <c r="V6483" s="4" t="str">
        <f t="shared" si="1220"/>
        <v/>
      </c>
      <c r="W6483" s="18" t="str">
        <f>IF(V6483="","",VLOOKUP(L6483,日射量と図３!$A$4:$C$368,3,TRUE)*238.85/100)</f>
        <v/>
      </c>
      <c r="X6483" s="4" t="str">
        <f t="shared" si="1221"/>
        <v/>
      </c>
      <c r="Y6483" s="4" t="str">
        <f t="shared" si="1222"/>
        <v/>
      </c>
      <c r="Z6483" s="4" t="str">
        <f t="shared" si="1223"/>
        <v/>
      </c>
      <c r="AA6483" s="4" t="str">
        <f>IF($V6483="","",IF(Y6483&lt;36,0,IF(AND(36&lt;=Y6483,Y6483&lt;71),VLOOKUP($W6483,日射量と図３!$E$6:$F$34,2,TRUE),IF(AND(71&lt;=Y6483,Y6483&lt;107),VLOOKUP($W6483,日射量と図３!$E$6:$G$34,3,TRUE),IF(AND(107&lt;=Y6483,Y6483&lt;143),VLOOKUP($W6483,日射量と図３!$E$6:$H$34,4,TRUE),VLOOKUP($W6483,日射量と図３!$E$6:$I$34,5,TRUE))))))</f>
        <v/>
      </c>
      <c r="AB6483" s="4" t="str">
        <f>IF($V6483="","",IF(Z6483&lt;36,0,IF(AND(36&lt;=Z6483,Z6483&lt;71),VLOOKUP($W6483,日射量と図３!$E$6:$F$34,2,TRUE),IF(AND(71&lt;=Z6483,Z6483&lt;107),VLOOKUP($W6483,日射量と図３!$E$6:$G$34,3,TRUE),IF(AND(107&lt;=Z6483,Z6483&lt;143),VLOOKUP($W6483,日射量と図３!$E$6:$H$34,4,TRUE),VLOOKUP($W6483,日射量と図３!$E$6:$I$34,5,TRUE))))))</f>
        <v/>
      </c>
      <c r="AC6483" s="382" t="str">
        <f t="shared" si="1227"/>
        <v/>
      </c>
      <c r="AD6483" s="382" t="str">
        <f t="shared" si="1228"/>
        <v/>
      </c>
    </row>
    <row r="6484" spans="11:30">
      <c r="K6484" s="4">
        <f t="shared" si="1224"/>
        <v>2</v>
      </c>
      <c r="L6484" s="34">
        <v>43522</v>
      </c>
      <c r="M6484" s="4">
        <v>271</v>
      </c>
      <c r="N6484" s="4">
        <v>1</v>
      </c>
      <c r="O6484" s="31">
        <v>0</v>
      </c>
      <c r="P6484" s="35">
        <v>6.6400000000000006</v>
      </c>
      <c r="Q6484" s="36">
        <f t="shared" si="1225"/>
        <v>13</v>
      </c>
      <c r="R6484" s="4">
        <f t="shared" si="1226"/>
        <v>6.3599999999999994</v>
      </c>
      <c r="S6484" s="31">
        <f t="shared" si="1217"/>
        <v>0.28591435185185182</v>
      </c>
      <c r="T6484" s="31">
        <f t="shared" si="1218"/>
        <v>0.72222222222222221</v>
      </c>
      <c r="U6484" s="4">
        <f t="shared" si="1219"/>
        <v>0</v>
      </c>
      <c r="V6484" s="4">
        <f t="shared" si="1220"/>
        <v>41.850000000000009</v>
      </c>
      <c r="W6484" s="18">
        <f>IF(V6484="","",VLOOKUP(L6484,日射量と図３!$A$4:$C$368,3,TRUE)*238.85/100)</f>
        <v>31.050499999999996</v>
      </c>
      <c r="X6484" s="4">
        <f t="shared" si="1221"/>
        <v>10</v>
      </c>
      <c r="Y6484" s="4">
        <f t="shared" si="1222"/>
        <v>26.16399225</v>
      </c>
      <c r="Z6484" s="4">
        <f t="shared" si="1223"/>
        <v>29.493954900000002</v>
      </c>
      <c r="AA6484" s="4">
        <f>IF($V6484="","",IF(Y6484&lt;36,0,IF(AND(36&lt;=Y6484,Y6484&lt;71),VLOOKUP($W6484,日射量と図３!$E$6:$F$34,2,TRUE),IF(AND(71&lt;=Y6484,Y6484&lt;107),VLOOKUP($W6484,日射量と図３!$E$6:$G$34,3,TRUE),IF(AND(107&lt;=Y6484,Y6484&lt;143),VLOOKUP($W6484,日射量と図３!$E$6:$H$34,4,TRUE),VLOOKUP($W6484,日射量と図３!$E$6:$I$34,5,TRUE))))))</f>
        <v>0</v>
      </c>
      <c r="AB6484" s="4">
        <f>IF($V6484="","",IF(Z6484&lt;36,0,IF(AND(36&lt;=Z6484,Z6484&lt;71),VLOOKUP($W6484,日射量と図３!$E$6:$F$34,2,TRUE),IF(AND(71&lt;=Z6484,Z6484&lt;107),VLOOKUP($W6484,日射量と図３!$E$6:$G$34,3,TRUE),IF(AND(107&lt;=Z6484,Z6484&lt;143),VLOOKUP($W6484,日射量と図３!$E$6:$H$34,4,TRUE),VLOOKUP($W6484,日射量と図３!$E$6:$I$34,5,TRUE))))))</f>
        <v>0</v>
      </c>
      <c r="AC6484" s="382">
        <f t="shared" si="1227"/>
        <v>0</v>
      </c>
      <c r="AD6484" s="382">
        <f t="shared" si="1228"/>
        <v>0</v>
      </c>
    </row>
    <row r="6485" spans="11:30">
      <c r="K6485" s="4">
        <f t="shared" si="1224"/>
        <v>2</v>
      </c>
      <c r="L6485" s="34">
        <v>43522</v>
      </c>
      <c r="M6485" s="4">
        <v>271</v>
      </c>
      <c r="N6485" s="4">
        <v>2</v>
      </c>
      <c r="O6485" s="31">
        <v>4.1666666666666664E-2</v>
      </c>
      <c r="P6485" s="35">
        <v>6.12</v>
      </c>
      <c r="Q6485" s="36">
        <f t="shared" si="1225"/>
        <v>13</v>
      </c>
      <c r="R6485" s="4">
        <f t="shared" si="1226"/>
        <v>6.88</v>
      </c>
      <c r="S6485" s="31">
        <f t="shared" ref="S6485:S6548" si="1229">VLOOKUP(K6485,$AF$45:$AH$49,2,TRUE)</f>
        <v>0.28591435185185182</v>
      </c>
      <c r="T6485" s="31">
        <f t="shared" ref="T6485:T6548" si="1230">VLOOKUP(K6485,$AF$45:$AH$49,3,TRUE)</f>
        <v>0.72222222222222221</v>
      </c>
      <c r="U6485" s="4">
        <f t="shared" ref="U6485:U6548" si="1231">IF(AND(S6485&lt;O6485,O6485&lt;T6485),R6485,0)</f>
        <v>0</v>
      </c>
      <c r="V6485" s="4" t="str">
        <f t="shared" ref="V6485:V6548" si="1232">IF(N6485=1,SUM(U6485:U6508),"")</f>
        <v/>
      </c>
      <c r="W6485" s="18" t="str">
        <f>IF(V6485="","",VLOOKUP(L6485,日射量と図３!$A$4:$C$368,3,TRUE)*238.85/100)</f>
        <v/>
      </c>
      <c r="X6485" s="4" t="str">
        <f t="shared" ref="X6485:X6548" si="1233">IF(V6485="","",VLOOKUP(K6485,$AF$45:$AJ$49,5,TRUE))</f>
        <v/>
      </c>
      <c r="Y6485" s="4" t="str">
        <f t="shared" si="1222"/>
        <v/>
      </c>
      <c r="Z6485" s="4" t="str">
        <f t="shared" si="1223"/>
        <v/>
      </c>
      <c r="AA6485" s="4" t="str">
        <f>IF($V6485="","",IF(Y6485&lt;36,0,IF(AND(36&lt;=Y6485,Y6485&lt;71),VLOOKUP($W6485,日射量と図３!$E$6:$F$34,2,TRUE),IF(AND(71&lt;=Y6485,Y6485&lt;107),VLOOKUP($W6485,日射量と図３!$E$6:$G$34,3,TRUE),IF(AND(107&lt;=Y6485,Y6485&lt;143),VLOOKUP($W6485,日射量と図３!$E$6:$H$34,4,TRUE),VLOOKUP($W6485,日射量と図３!$E$6:$I$34,5,TRUE))))))</f>
        <v/>
      </c>
      <c r="AB6485" s="4" t="str">
        <f>IF($V6485="","",IF(Z6485&lt;36,0,IF(AND(36&lt;=Z6485,Z6485&lt;71),VLOOKUP($W6485,日射量と図３!$E$6:$F$34,2,TRUE),IF(AND(71&lt;=Z6485,Z6485&lt;107),VLOOKUP($W6485,日射量と図３!$E$6:$G$34,3,TRUE),IF(AND(107&lt;=Z6485,Z6485&lt;143),VLOOKUP($W6485,日射量と図３!$E$6:$H$34,4,TRUE),VLOOKUP($W6485,日射量と図３!$E$6:$I$34,5,TRUE))))))</f>
        <v/>
      </c>
      <c r="AC6485" s="382" t="str">
        <f t="shared" si="1227"/>
        <v/>
      </c>
      <c r="AD6485" s="382" t="str">
        <f t="shared" si="1228"/>
        <v/>
      </c>
    </row>
    <row r="6486" spans="11:30">
      <c r="K6486" s="4">
        <f t="shared" si="1224"/>
        <v>2</v>
      </c>
      <c r="L6486" s="34">
        <v>43522</v>
      </c>
      <c r="M6486" s="4">
        <v>271</v>
      </c>
      <c r="N6486" s="4">
        <v>3</v>
      </c>
      <c r="O6486" s="31">
        <v>8.3333333333333329E-2</v>
      </c>
      <c r="P6486" s="35">
        <v>5.69</v>
      </c>
      <c r="Q6486" s="36">
        <f t="shared" si="1225"/>
        <v>13</v>
      </c>
      <c r="R6486" s="4">
        <f t="shared" si="1226"/>
        <v>7.31</v>
      </c>
      <c r="S6486" s="31">
        <f t="shared" si="1229"/>
        <v>0.28591435185185182</v>
      </c>
      <c r="T6486" s="31">
        <f t="shared" si="1230"/>
        <v>0.72222222222222221</v>
      </c>
      <c r="U6486" s="4">
        <f t="shared" si="1231"/>
        <v>0</v>
      </c>
      <c r="V6486" s="4" t="str">
        <f t="shared" si="1232"/>
        <v/>
      </c>
      <c r="W6486" s="18" t="str">
        <f>IF(V6486="","",VLOOKUP(L6486,日射量と図３!$A$4:$C$368,3,TRUE)*238.85/100)</f>
        <v/>
      </c>
      <c r="X6486" s="4" t="str">
        <f t="shared" si="1233"/>
        <v/>
      </c>
      <c r="Y6486" s="4" t="str">
        <f t="shared" si="1222"/>
        <v/>
      </c>
      <c r="Z6486" s="4" t="str">
        <f t="shared" si="1223"/>
        <v/>
      </c>
      <c r="AA6486" s="4" t="str">
        <f>IF($V6486="","",IF(Y6486&lt;36,0,IF(AND(36&lt;=Y6486,Y6486&lt;71),VLOOKUP($W6486,日射量と図３!$E$6:$F$34,2,TRUE),IF(AND(71&lt;=Y6486,Y6486&lt;107),VLOOKUP($W6486,日射量と図３!$E$6:$G$34,3,TRUE),IF(AND(107&lt;=Y6486,Y6486&lt;143),VLOOKUP($W6486,日射量と図３!$E$6:$H$34,4,TRUE),VLOOKUP($W6486,日射量と図３!$E$6:$I$34,5,TRUE))))))</f>
        <v/>
      </c>
      <c r="AB6486" s="4" t="str">
        <f>IF($V6486="","",IF(Z6486&lt;36,0,IF(AND(36&lt;=Z6486,Z6486&lt;71),VLOOKUP($W6486,日射量と図３!$E$6:$F$34,2,TRUE),IF(AND(71&lt;=Z6486,Z6486&lt;107),VLOOKUP($W6486,日射量と図３!$E$6:$G$34,3,TRUE),IF(AND(107&lt;=Z6486,Z6486&lt;143),VLOOKUP($W6486,日射量と図３!$E$6:$H$34,4,TRUE),VLOOKUP($W6486,日射量と図３!$E$6:$I$34,5,TRUE))))))</f>
        <v/>
      </c>
      <c r="AC6486" s="382" t="str">
        <f t="shared" si="1227"/>
        <v/>
      </c>
      <c r="AD6486" s="382" t="str">
        <f t="shared" si="1228"/>
        <v/>
      </c>
    </row>
    <row r="6487" spans="11:30">
      <c r="K6487" s="4">
        <f t="shared" si="1224"/>
        <v>2</v>
      </c>
      <c r="L6487" s="34">
        <v>43522</v>
      </c>
      <c r="M6487" s="4">
        <v>271</v>
      </c>
      <c r="N6487" s="4">
        <v>4</v>
      </c>
      <c r="O6487" s="31">
        <v>0.125</v>
      </c>
      <c r="P6487" s="35">
        <v>5.2099999999999991</v>
      </c>
      <c r="Q6487" s="36">
        <f t="shared" si="1225"/>
        <v>13</v>
      </c>
      <c r="R6487" s="4">
        <f t="shared" si="1226"/>
        <v>7.7900000000000009</v>
      </c>
      <c r="S6487" s="31">
        <f t="shared" si="1229"/>
        <v>0.28591435185185182</v>
      </c>
      <c r="T6487" s="31">
        <f t="shared" si="1230"/>
        <v>0.72222222222222221</v>
      </c>
      <c r="U6487" s="4">
        <f t="shared" si="1231"/>
        <v>0</v>
      </c>
      <c r="V6487" s="4" t="str">
        <f t="shared" si="1232"/>
        <v/>
      </c>
      <c r="W6487" s="18" t="str">
        <f>IF(V6487="","",VLOOKUP(L6487,日射量と図３!$A$4:$C$368,3,TRUE)*238.85/100)</f>
        <v/>
      </c>
      <c r="X6487" s="4" t="str">
        <f t="shared" si="1233"/>
        <v/>
      </c>
      <c r="Y6487" s="4" t="str">
        <f t="shared" si="1222"/>
        <v/>
      </c>
      <c r="Z6487" s="4" t="str">
        <f t="shared" si="1223"/>
        <v/>
      </c>
      <c r="AA6487" s="4" t="str">
        <f>IF($V6487="","",IF(Y6487&lt;36,0,IF(AND(36&lt;=Y6487,Y6487&lt;71),VLOOKUP($W6487,日射量と図３!$E$6:$F$34,2,TRUE),IF(AND(71&lt;=Y6487,Y6487&lt;107),VLOOKUP($W6487,日射量と図３!$E$6:$G$34,3,TRUE),IF(AND(107&lt;=Y6487,Y6487&lt;143),VLOOKUP($W6487,日射量と図３!$E$6:$H$34,4,TRUE),VLOOKUP($W6487,日射量と図３!$E$6:$I$34,5,TRUE))))))</f>
        <v/>
      </c>
      <c r="AB6487" s="4" t="str">
        <f>IF($V6487="","",IF(Z6487&lt;36,0,IF(AND(36&lt;=Z6487,Z6487&lt;71),VLOOKUP($W6487,日射量と図３!$E$6:$F$34,2,TRUE),IF(AND(71&lt;=Z6487,Z6487&lt;107),VLOOKUP($W6487,日射量と図３!$E$6:$G$34,3,TRUE),IF(AND(107&lt;=Z6487,Z6487&lt;143),VLOOKUP($W6487,日射量と図３!$E$6:$H$34,4,TRUE),VLOOKUP($W6487,日射量と図３!$E$6:$I$34,5,TRUE))))))</f>
        <v/>
      </c>
      <c r="AC6487" s="382" t="str">
        <f t="shared" si="1227"/>
        <v/>
      </c>
      <c r="AD6487" s="382" t="str">
        <f t="shared" si="1228"/>
        <v/>
      </c>
    </row>
    <row r="6488" spans="11:30">
      <c r="K6488" s="4">
        <f t="shared" si="1224"/>
        <v>2</v>
      </c>
      <c r="L6488" s="34">
        <v>43522</v>
      </c>
      <c r="M6488" s="4">
        <v>271</v>
      </c>
      <c r="N6488" s="4">
        <v>5</v>
      </c>
      <c r="O6488" s="31">
        <v>0.16666666666666666</v>
      </c>
      <c r="P6488" s="35">
        <v>5.13</v>
      </c>
      <c r="Q6488" s="36">
        <f t="shared" si="1225"/>
        <v>15</v>
      </c>
      <c r="R6488" s="4">
        <f t="shared" si="1226"/>
        <v>9.870000000000001</v>
      </c>
      <c r="S6488" s="31">
        <f t="shared" si="1229"/>
        <v>0.28591435185185182</v>
      </c>
      <c r="T6488" s="31">
        <f t="shared" si="1230"/>
        <v>0.72222222222222221</v>
      </c>
      <c r="U6488" s="4">
        <f t="shared" si="1231"/>
        <v>0</v>
      </c>
      <c r="V6488" s="4" t="str">
        <f t="shared" si="1232"/>
        <v/>
      </c>
      <c r="W6488" s="18" t="str">
        <f>IF(V6488="","",VLOOKUP(L6488,日射量と図３!$A$4:$C$368,3,TRUE)*238.85/100)</f>
        <v/>
      </c>
      <c r="X6488" s="4" t="str">
        <f t="shared" si="1233"/>
        <v/>
      </c>
      <c r="Y6488" s="4" t="str">
        <f t="shared" si="1222"/>
        <v/>
      </c>
      <c r="Z6488" s="4" t="str">
        <f t="shared" si="1223"/>
        <v/>
      </c>
      <c r="AA6488" s="4" t="str">
        <f>IF($V6488="","",IF(Y6488&lt;36,0,IF(AND(36&lt;=Y6488,Y6488&lt;71),VLOOKUP($W6488,日射量と図３!$E$6:$F$34,2,TRUE),IF(AND(71&lt;=Y6488,Y6488&lt;107),VLOOKUP($W6488,日射量と図３!$E$6:$G$34,3,TRUE),IF(AND(107&lt;=Y6488,Y6488&lt;143),VLOOKUP($W6488,日射量と図３!$E$6:$H$34,4,TRUE),VLOOKUP($W6488,日射量と図３!$E$6:$I$34,5,TRUE))))))</f>
        <v/>
      </c>
      <c r="AB6488" s="4" t="str">
        <f>IF($V6488="","",IF(Z6488&lt;36,0,IF(AND(36&lt;=Z6488,Z6488&lt;71),VLOOKUP($W6488,日射量と図３!$E$6:$F$34,2,TRUE),IF(AND(71&lt;=Z6488,Z6488&lt;107),VLOOKUP($W6488,日射量と図３!$E$6:$G$34,3,TRUE),IF(AND(107&lt;=Z6488,Z6488&lt;143),VLOOKUP($W6488,日射量と図３!$E$6:$H$34,4,TRUE),VLOOKUP($W6488,日射量と図３!$E$6:$I$34,5,TRUE))))))</f>
        <v/>
      </c>
      <c r="AC6488" s="382" t="str">
        <f t="shared" si="1227"/>
        <v/>
      </c>
      <c r="AD6488" s="382" t="str">
        <f t="shared" si="1228"/>
        <v/>
      </c>
    </row>
    <row r="6489" spans="11:30">
      <c r="K6489" s="4">
        <f t="shared" si="1224"/>
        <v>2</v>
      </c>
      <c r="L6489" s="34">
        <v>43522</v>
      </c>
      <c r="M6489" s="4">
        <v>271</v>
      </c>
      <c r="N6489" s="4">
        <v>6</v>
      </c>
      <c r="O6489" s="31">
        <v>0.20833333333333334</v>
      </c>
      <c r="P6489" s="35">
        <v>4.9099999999999993</v>
      </c>
      <c r="Q6489" s="36">
        <f t="shared" si="1225"/>
        <v>15</v>
      </c>
      <c r="R6489" s="4">
        <f t="shared" si="1226"/>
        <v>10.09</v>
      </c>
      <c r="S6489" s="31">
        <f t="shared" si="1229"/>
        <v>0.28591435185185182</v>
      </c>
      <c r="T6489" s="31">
        <f t="shared" si="1230"/>
        <v>0.72222222222222221</v>
      </c>
      <c r="U6489" s="4">
        <f t="shared" si="1231"/>
        <v>0</v>
      </c>
      <c r="V6489" s="4" t="str">
        <f t="shared" si="1232"/>
        <v/>
      </c>
      <c r="W6489" s="18" t="str">
        <f>IF(V6489="","",VLOOKUP(L6489,日射量と図３!$A$4:$C$368,3,TRUE)*238.85/100)</f>
        <v/>
      </c>
      <c r="X6489" s="4" t="str">
        <f t="shared" si="1233"/>
        <v/>
      </c>
      <c r="Y6489" s="4" t="str">
        <f t="shared" si="1222"/>
        <v/>
      </c>
      <c r="Z6489" s="4" t="str">
        <f t="shared" si="1223"/>
        <v/>
      </c>
      <c r="AA6489" s="4" t="str">
        <f>IF($V6489="","",IF(Y6489&lt;36,0,IF(AND(36&lt;=Y6489,Y6489&lt;71),VLOOKUP($W6489,日射量と図３!$E$6:$F$34,2,TRUE),IF(AND(71&lt;=Y6489,Y6489&lt;107),VLOOKUP($W6489,日射量と図３!$E$6:$G$34,3,TRUE),IF(AND(107&lt;=Y6489,Y6489&lt;143),VLOOKUP($W6489,日射量と図３!$E$6:$H$34,4,TRUE),VLOOKUP($W6489,日射量と図３!$E$6:$I$34,5,TRUE))))))</f>
        <v/>
      </c>
      <c r="AB6489" s="4" t="str">
        <f>IF($V6489="","",IF(Z6489&lt;36,0,IF(AND(36&lt;=Z6489,Z6489&lt;71),VLOOKUP($W6489,日射量と図３!$E$6:$F$34,2,TRUE),IF(AND(71&lt;=Z6489,Z6489&lt;107),VLOOKUP($W6489,日射量と図３!$E$6:$G$34,3,TRUE),IF(AND(107&lt;=Z6489,Z6489&lt;143),VLOOKUP($W6489,日射量と図３!$E$6:$H$34,4,TRUE),VLOOKUP($W6489,日射量と図３!$E$6:$I$34,5,TRUE))))))</f>
        <v/>
      </c>
      <c r="AC6489" s="382" t="str">
        <f t="shared" si="1227"/>
        <v/>
      </c>
      <c r="AD6489" s="382" t="str">
        <f t="shared" si="1228"/>
        <v/>
      </c>
    </row>
    <row r="6490" spans="11:30">
      <c r="K6490" s="4">
        <f t="shared" si="1224"/>
        <v>2</v>
      </c>
      <c r="L6490" s="34">
        <v>43522</v>
      </c>
      <c r="M6490" s="4">
        <v>271</v>
      </c>
      <c r="N6490" s="4">
        <v>7</v>
      </c>
      <c r="O6490" s="31">
        <v>0.25</v>
      </c>
      <c r="P6490" s="35">
        <v>4.46</v>
      </c>
      <c r="Q6490" s="36">
        <f t="shared" si="1225"/>
        <v>15</v>
      </c>
      <c r="R6490" s="4">
        <f t="shared" si="1226"/>
        <v>10.54</v>
      </c>
      <c r="S6490" s="31">
        <f t="shared" si="1229"/>
        <v>0.28591435185185182</v>
      </c>
      <c r="T6490" s="31">
        <f t="shared" si="1230"/>
        <v>0.72222222222222221</v>
      </c>
      <c r="U6490" s="4">
        <f t="shared" si="1231"/>
        <v>0</v>
      </c>
      <c r="V6490" s="4" t="str">
        <f t="shared" si="1232"/>
        <v/>
      </c>
      <c r="W6490" s="18" t="str">
        <f>IF(V6490="","",VLOOKUP(L6490,日射量と図３!$A$4:$C$368,3,TRUE)*238.85/100)</f>
        <v/>
      </c>
      <c r="X6490" s="4" t="str">
        <f t="shared" si="1233"/>
        <v/>
      </c>
      <c r="Y6490" s="4" t="str">
        <f t="shared" si="1222"/>
        <v/>
      </c>
      <c r="Z6490" s="4" t="str">
        <f t="shared" si="1223"/>
        <v/>
      </c>
      <c r="AA6490" s="4" t="str">
        <f>IF($V6490="","",IF(Y6490&lt;36,0,IF(AND(36&lt;=Y6490,Y6490&lt;71),VLOOKUP($W6490,日射量と図３!$E$6:$F$34,2,TRUE),IF(AND(71&lt;=Y6490,Y6490&lt;107),VLOOKUP($W6490,日射量と図３!$E$6:$G$34,3,TRUE),IF(AND(107&lt;=Y6490,Y6490&lt;143),VLOOKUP($W6490,日射量と図３!$E$6:$H$34,4,TRUE),VLOOKUP($W6490,日射量と図３!$E$6:$I$34,5,TRUE))))))</f>
        <v/>
      </c>
      <c r="AB6490" s="4" t="str">
        <f>IF($V6490="","",IF(Z6490&lt;36,0,IF(AND(36&lt;=Z6490,Z6490&lt;71),VLOOKUP($W6490,日射量と図３!$E$6:$F$34,2,TRUE),IF(AND(71&lt;=Z6490,Z6490&lt;107),VLOOKUP($W6490,日射量と図３!$E$6:$G$34,3,TRUE),IF(AND(107&lt;=Z6490,Z6490&lt;143),VLOOKUP($W6490,日射量と図３!$E$6:$H$34,4,TRUE),VLOOKUP($W6490,日射量と図３!$E$6:$I$34,5,TRUE))))))</f>
        <v/>
      </c>
      <c r="AC6490" s="382" t="str">
        <f t="shared" si="1227"/>
        <v/>
      </c>
      <c r="AD6490" s="382" t="str">
        <f t="shared" si="1228"/>
        <v/>
      </c>
    </row>
    <row r="6491" spans="11:30">
      <c r="K6491" s="4">
        <f t="shared" si="1224"/>
        <v>2</v>
      </c>
      <c r="L6491" s="34">
        <v>43522</v>
      </c>
      <c r="M6491" s="4">
        <v>271</v>
      </c>
      <c r="N6491" s="4">
        <v>8</v>
      </c>
      <c r="O6491" s="31">
        <v>0.29166666666666669</v>
      </c>
      <c r="P6491" s="35">
        <v>4.63</v>
      </c>
      <c r="Q6491" s="36">
        <f t="shared" si="1225"/>
        <v>12</v>
      </c>
      <c r="R6491" s="4">
        <f t="shared" si="1226"/>
        <v>7.37</v>
      </c>
      <c r="S6491" s="31">
        <f t="shared" si="1229"/>
        <v>0.28591435185185182</v>
      </c>
      <c r="T6491" s="31">
        <f t="shared" si="1230"/>
        <v>0.72222222222222221</v>
      </c>
      <c r="U6491" s="4">
        <f t="shared" si="1231"/>
        <v>7.37</v>
      </c>
      <c r="V6491" s="4" t="str">
        <f t="shared" si="1232"/>
        <v/>
      </c>
      <c r="W6491" s="18" t="str">
        <f>IF(V6491="","",VLOOKUP(L6491,日射量と図３!$A$4:$C$368,3,TRUE)*238.85/100)</f>
        <v/>
      </c>
      <c r="X6491" s="4" t="str">
        <f t="shared" si="1233"/>
        <v/>
      </c>
      <c r="Y6491" s="4" t="str">
        <f t="shared" si="1222"/>
        <v/>
      </c>
      <c r="Z6491" s="4" t="str">
        <f t="shared" si="1223"/>
        <v/>
      </c>
      <c r="AA6491" s="4" t="str">
        <f>IF($V6491="","",IF(Y6491&lt;36,0,IF(AND(36&lt;=Y6491,Y6491&lt;71),VLOOKUP($W6491,日射量と図３!$E$6:$F$34,2,TRUE),IF(AND(71&lt;=Y6491,Y6491&lt;107),VLOOKUP($W6491,日射量と図３!$E$6:$G$34,3,TRUE),IF(AND(107&lt;=Y6491,Y6491&lt;143),VLOOKUP($W6491,日射量と図３!$E$6:$H$34,4,TRUE),VLOOKUP($W6491,日射量と図３!$E$6:$I$34,5,TRUE))))))</f>
        <v/>
      </c>
      <c r="AB6491" s="4" t="str">
        <f>IF($V6491="","",IF(Z6491&lt;36,0,IF(AND(36&lt;=Z6491,Z6491&lt;71),VLOOKUP($W6491,日射量と図３!$E$6:$F$34,2,TRUE),IF(AND(71&lt;=Z6491,Z6491&lt;107),VLOOKUP($W6491,日射量と図３!$E$6:$G$34,3,TRUE),IF(AND(107&lt;=Z6491,Z6491&lt;143),VLOOKUP($W6491,日射量と図３!$E$6:$H$34,4,TRUE),VLOOKUP($W6491,日射量と図３!$E$6:$I$34,5,TRUE))))))</f>
        <v/>
      </c>
      <c r="AC6491" s="382" t="str">
        <f t="shared" si="1227"/>
        <v/>
      </c>
      <c r="AD6491" s="382" t="str">
        <f t="shared" si="1228"/>
        <v/>
      </c>
    </row>
    <row r="6492" spans="11:30">
      <c r="K6492" s="4">
        <f t="shared" si="1224"/>
        <v>2</v>
      </c>
      <c r="L6492" s="34">
        <v>43522</v>
      </c>
      <c r="M6492" s="4">
        <v>271</v>
      </c>
      <c r="N6492" s="4">
        <v>9</v>
      </c>
      <c r="O6492" s="31">
        <v>0.33333333333333331</v>
      </c>
      <c r="P6492" s="35">
        <v>5.67</v>
      </c>
      <c r="Q6492" s="36">
        <f t="shared" si="1225"/>
        <v>12</v>
      </c>
      <c r="R6492" s="4">
        <f t="shared" si="1226"/>
        <v>6.33</v>
      </c>
      <c r="S6492" s="31">
        <f t="shared" si="1229"/>
        <v>0.28591435185185182</v>
      </c>
      <c r="T6492" s="31">
        <f t="shared" si="1230"/>
        <v>0.72222222222222221</v>
      </c>
      <c r="U6492" s="4">
        <f t="shared" si="1231"/>
        <v>6.33</v>
      </c>
      <c r="V6492" s="4" t="str">
        <f t="shared" si="1232"/>
        <v/>
      </c>
      <c r="W6492" s="18" t="str">
        <f>IF(V6492="","",VLOOKUP(L6492,日射量と図３!$A$4:$C$368,3,TRUE)*238.85/100)</f>
        <v/>
      </c>
      <c r="X6492" s="4" t="str">
        <f t="shared" si="1233"/>
        <v/>
      </c>
      <c r="Y6492" s="4" t="str">
        <f t="shared" si="1222"/>
        <v/>
      </c>
      <c r="Z6492" s="4" t="str">
        <f t="shared" si="1223"/>
        <v/>
      </c>
      <c r="AA6492" s="4" t="str">
        <f>IF($V6492="","",IF(Y6492&lt;36,0,IF(AND(36&lt;=Y6492,Y6492&lt;71),VLOOKUP($W6492,日射量と図３!$E$6:$F$34,2,TRUE),IF(AND(71&lt;=Y6492,Y6492&lt;107),VLOOKUP($W6492,日射量と図３!$E$6:$G$34,3,TRUE),IF(AND(107&lt;=Y6492,Y6492&lt;143),VLOOKUP($W6492,日射量と図３!$E$6:$H$34,4,TRUE),VLOOKUP($W6492,日射量と図３!$E$6:$I$34,5,TRUE))))))</f>
        <v/>
      </c>
      <c r="AB6492" s="4" t="str">
        <f>IF($V6492="","",IF(Z6492&lt;36,0,IF(AND(36&lt;=Z6492,Z6492&lt;71),VLOOKUP($W6492,日射量と図３!$E$6:$F$34,2,TRUE),IF(AND(71&lt;=Z6492,Z6492&lt;107),VLOOKUP($W6492,日射量と図３!$E$6:$G$34,3,TRUE),IF(AND(107&lt;=Z6492,Z6492&lt;143),VLOOKUP($W6492,日射量と図３!$E$6:$H$34,4,TRUE),VLOOKUP($W6492,日射量と図３!$E$6:$I$34,5,TRUE))))))</f>
        <v/>
      </c>
      <c r="AC6492" s="382" t="str">
        <f t="shared" si="1227"/>
        <v/>
      </c>
      <c r="AD6492" s="382" t="str">
        <f t="shared" si="1228"/>
        <v/>
      </c>
    </row>
    <row r="6493" spans="11:30">
      <c r="K6493" s="4">
        <f t="shared" si="1224"/>
        <v>2</v>
      </c>
      <c r="L6493" s="34">
        <v>43522</v>
      </c>
      <c r="M6493" s="4">
        <v>271</v>
      </c>
      <c r="N6493" s="4">
        <v>10</v>
      </c>
      <c r="O6493" s="31">
        <v>0.375</v>
      </c>
      <c r="P6493" s="35">
        <v>7.0299999999999994</v>
      </c>
      <c r="Q6493" s="36">
        <f t="shared" si="1225"/>
        <v>12</v>
      </c>
      <c r="R6493" s="4">
        <f t="shared" si="1226"/>
        <v>4.9700000000000006</v>
      </c>
      <c r="S6493" s="31">
        <f t="shared" si="1229"/>
        <v>0.28591435185185182</v>
      </c>
      <c r="T6493" s="31">
        <f t="shared" si="1230"/>
        <v>0.72222222222222221</v>
      </c>
      <c r="U6493" s="4">
        <f t="shared" si="1231"/>
        <v>4.9700000000000006</v>
      </c>
      <c r="V6493" s="4" t="str">
        <f t="shared" si="1232"/>
        <v/>
      </c>
      <c r="W6493" s="18" t="str">
        <f>IF(V6493="","",VLOOKUP(L6493,日射量と図３!$A$4:$C$368,3,TRUE)*238.85/100)</f>
        <v/>
      </c>
      <c r="X6493" s="4" t="str">
        <f t="shared" si="1233"/>
        <v/>
      </c>
      <c r="Y6493" s="4" t="str">
        <f t="shared" si="1222"/>
        <v/>
      </c>
      <c r="Z6493" s="4" t="str">
        <f t="shared" si="1223"/>
        <v/>
      </c>
      <c r="AA6493" s="4" t="str">
        <f>IF($V6493="","",IF(Y6493&lt;36,0,IF(AND(36&lt;=Y6493,Y6493&lt;71),VLOOKUP($W6493,日射量と図３!$E$6:$F$34,2,TRUE),IF(AND(71&lt;=Y6493,Y6493&lt;107),VLOOKUP($W6493,日射量と図３!$E$6:$G$34,3,TRUE),IF(AND(107&lt;=Y6493,Y6493&lt;143),VLOOKUP($W6493,日射量と図３!$E$6:$H$34,4,TRUE),VLOOKUP($W6493,日射量と図３!$E$6:$I$34,5,TRUE))))))</f>
        <v/>
      </c>
      <c r="AB6493" s="4" t="str">
        <f>IF($V6493="","",IF(Z6493&lt;36,0,IF(AND(36&lt;=Z6493,Z6493&lt;71),VLOOKUP($W6493,日射量と図３!$E$6:$F$34,2,TRUE),IF(AND(71&lt;=Z6493,Z6493&lt;107),VLOOKUP($W6493,日射量と図３!$E$6:$G$34,3,TRUE),IF(AND(107&lt;=Z6493,Z6493&lt;143),VLOOKUP($W6493,日射量と図３!$E$6:$H$34,4,TRUE),VLOOKUP($W6493,日射量と図３!$E$6:$I$34,5,TRUE))))))</f>
        <v/>
      </c>
      <c r="AC6493" s="382" t="str">
        <f t="shared" si="1227"/>
        <v/>
      </c>
      <c r="AD6493" s="382" t="str">
        <f t="shared" si="1228"/>
        <v/>
      </c>
    </row>
    <row r="6494" spans="11:30">
      <c r="K6494" s="4">
        <f t="shared" si="1224"/>
        <v>2</v>
      </c>
      <c r="L6494" s="34">
        <v>43522</v>
      </c>
      <c r="M6494" s="4">
        <v>271</v>
      </c>
      <c r="N6494" s="4">
        <v>11</v>
      </c>
      <c r="O6494" s="31">
        <v>0.41666666666666669</v>
      </c>
      <c r="P6494" s="35">
        <v>8.3699999999999992</v>
      </c>
      <c r="Q6494" s="36">
        <f t="shared" si="1225"/>
        <v>12</v>
      </c>
      <c r="R6494" s="4">
        <f t="shared" si="1226"/>
        <v>3.6300000000000008</v>
      </c>
      <c r="S6494" s="31">
        <f t="shared" si="1229"/>
        <v>0.28591435185185182</v>
      </c>
      <c r="T6494" s="31">
        <f t="shared" si="1230"/>
        <v>0.72222222222222221</v>
      </c>
      <c r="U6494" s="4">
        <f t="shared" si="1231"/>
        <v>3.6300000000000008</v>
      </c>
      <c r="V6494" s="4" t="str">
        <f t="shared" si="1232"/>
        <v/>
      </c>
      <c r="W6494" s="18" t="str">
        <f>IF(V6494="","",VLOOKUP(L6494,日射量と図３!$A$4:$C$368,3,TRUE)*238.85/100)</f>
        <v/>
      </c>
      <c r="X6494" s="4" t="str">
        <f t="shared" si="1233"/>
        <v/>
      </c>
      <c r="Y6494" s="4" t="str">
        <f t="shared" si="1222"/>
        <v/>
      </c>
      <c r="Z6494" s="4" t="str">
        <f t="shared" si="1223"/>
        <v/>
      </c>
      <c r="AA6494" s="4" t="str">
        <f>IF($V6494="","",IF(Y6494&lt;36,0,IF(AND(36&lt;=Y6494,Y6494&lt;71),VLOOKUP($W6494,日射量と図３!$E$6:$F$34,2,TRUE),IF(AND(71&lt;=Y6494,Y6494&lt;107),VLOOKUP($W6494,日射量と図３!$E$6:$G$34,3,TRUE),IF(AND(107&lt;=Y6494,Y6494&lt;143),VLOOKUP($W6494,日射量と図３!$E$6:$H$34,4,TRUE),VLOOKUP($W6494,日射量と図３!$E$6:$I$34,5,TRUE))))))</f>
        <v/>
      </c>
      <c r="AB6494" s="4" t="str">
        <f>IF($V6494="","",IF(Z6494&lt;36,0,IF(AND(36&lt;=Z6494,Z6494&lt;71),VLOOKUP($W6494,日射量と図３!$E$6:$F$34,2,TRUE),IF(AND(71&lt;=Z6494,Z6494&lt;107),VLOOKUP($W6494,日射量と図３!$E$6:$G$34,3,TRUE),IF(AND(107&lt;=Z6494,Z6494&lt;143),VLOOKUP($W6494,日射量と図３!$E$6:$H$34,4,TRUE),VLOOKUP($W6494,日射量と図３!$E$6:$I$34,5,TRUE))))))</f>
        <v/>
      </c>
      <c r="AC6494" s="382" t="str">
        <f t="shared" si="1227"/>
        <v/>
      </c>
      <c r="AD6494" s="382" t="str">
        <f t="shared" si="1228"/>
        <v/>
      </c>
    </row>
    <row r="6495" spans="11:30">
      <c r="K6495" s="4">
        <f t="shared" si="1224"/>
        <v>2</v>
      </c>
      <c r="L6495" s="34">
        <v>43522</v>
      </c>
      <c r="M6495" s="4">
        <v>271</v>
      </c>
      <c r="N6495" s="4">
        <v>12</v>
      </c>
      <c r="O6495" s="31">
        <v>0.45833333333333331</v>
      </c>
      <c r="P6495" s="35">
        <v>9.629999999999999</v>
      </c>
      <c r="Q6495" s="36">
        <f t="shared" si="1225"/>
        <v>12</v>
      </c>
      <c r="R6495" s="4">
        <f t="shared" si="1226"/>
        <v>2.370000000000001</v>
      </c>
      <c r="S6495" s="31">
        <f t="shared" si="1229"/>
        <v>0.28591435185185182</v>
      </c>
      <c r="T6495" s="31">
        <f t="shared" si="1230"/>
        <v>0.72222222222222221</v>
      </c>
      <c r="U6495" s="4">
        <f t="shared" si="1231"/>
        <v>2.370000000000001</v>
      </c>
      <c r="V6495" s="4" t="str">
        <f t="shared" si="1232"/>
        <v/>
      </c>
      <c r="W6495" s="18" t="str">
        <f>IF(V6495="","",VLOOKUP(L6495,日射量と図３!$A$4:$C$368,3,TRUE)*238.85/100)</f>
        <v/>
      </c>
      <c r="X6495" s="4" t="str">
        <f t="shared" si="1233"/>
        <v/>
      </c>
      <c r="Y6495" s="4" t="str">
        <f t="shared" ref="Y6495:Y6558" si="1234">IF(V6495="","",$AH$30*V6495/(($AG$18/$AH$18)*X6495))</f>
        <v/>
      </c>
      <c r="Z6495" s="4" t="str">
        <f t="shared" ref="Z6495:Z6558" si="1235">IF(V6495="","",$AH$30*V6495/(($AG$19/$AH$19)*X6495))</f>
        <v/>
      </c>
      <c r="AA6495" s="4" t="str">
        <f>IF($V6495="","",IF(Y6495&lt;36,0,IF(AND(36&lt;=Y6495,Y6495&lt;71),VLOOKUP($W6495,日射量と図３!$E$6:$F$34,2,TRUE),IF(AND(71&lt;=Y6495,Y6495&lt;107),VLOOKUP($W6495,日射量と図３!$E$6:$G$34,3,TRUE),IF(AND(107&lt;=Y6495,Y6495&lt;143),VLOOKUP($W6495,日射量と図３!$E$6:$H$34,4,TRUE),VLOOKUP($W6495,日射量と図３!$E$6:$I$34,5,TRUE))))))</f>
        <v/>
      </c>
      <c r="AB6495" s="4" t="str">
        <f>IF($V6495="","",IF(Z6495&lt;36,0,IF(AND(36&lt;=Z6495,Z6495&lt;71),VLOOKUP($W6495,日射量と図３!$E$6:$F$34,2,TRUE),IF(AND(71&lt;=Z6495,Z6495&lt;107),VLOOKUP($W6495,日射量と図３!$E$6:$G$34,3,TRUE),IF(AND(107&lt;=Z6495,Z6495&lt;143),VLOOKUP($W6495,日射量と図３!$E$6:$H$34,4,TRUE),VLOOKUP($W6495,日射量と図３!$E$6:$I$34,5,TRUE))))))</f>
        <v/>
      </c>
      <c r="AC6495" s="382" t="str">
        <f t="shared" si="1227"/>
        <v/>
      </c>
      <c r="AD6495" s="382" t="str">
        <f t="shared" si="1228"/>
        <v/>
      </c>
    </row>
    <row r="6496" spans="11:30">
      <c r="K6496" s="4">
        <f t="shared" si="1224"/>
        <v>2</v>
      </c>
      <c r="L6496" s="34">
        <v>43522</v>
      </c>
      <c r="M6496" s="4">
        <v>271</v>
      </c>
      <c r="N6496" s="4">
        <v>13</v>
      </c>
      <c r="O6496" s="31">
        <v>0.5</v>
      </c>
      <c r="P6496" s="35">
        <v>10.51</v>
      </c>
      <c r="Q6496" s="36">
        <f t="shared" si="1225"/>
        <v>12</v>
      </c>
      <c r="R6496" s="4">
        <f t="shared" si="1226"/>
        <v>1.4900000000000002</v>
      </c>
      <c r="S6496" s="31">
        <f t="shared" si="1229"/>
        <v>0.28591435185185182</v>
      </c>
      <c r="T6496" s="31">
        <f t="shared" si="1230"/>
        <v>0.72222222222222221</v>
      </c>
      <c r="U6496" s="4">
        <f t="shared" si="1231"/>
        <v>1.4900000000000002</v>
      </c>
      <c r="V6496" s="4" t="str">
        <f t="shared" si="1232"/>
        <v/>
      </c>
      <c r="W6496" s="18" t="str">
        <f>IF(V6496="","",VLOOKUP(L6496,日射量と図３!$A$4:$C$368,3,TRUE)*238.85/100)</f>
        <v/>
      </c>
      <c r="X6496" s="4" t="str">
        <f t="shared" si="1233"/>
        <v/>
      </c>
      <c r="Y6496" s="4" t="str">
        <f t="shared" si="1234"/>
        <v/>
      </c>
      <c r="Z6496" s="4" t="str">
        <f t="shared" si="1235"/>
        <v/>
      </c>
      <c r="AA6496" s="4" t="str">
        <f>IF($V6496="","",IF(Y6496&lt;36,0,IF(AND(36&lt;=Y6496,Y6496&lt;71),VLOOKUP($W6496,日射量と図３!$E$6:$F$34,2,TRUE),IF(AND(71&lt;=Y6496,Y6496&lt;107),VLOOKUP($W6496,日射量と図３!$E$6:$G$34,3,TRUE),IF(AND(107&lt;=Y6496,Y6496&lt;143),VLOOKUP($W6496,日射量と図３!$E$6:$H$34,4,TRUE),VLOOKUP($W6496,日射量と図３!$E$6:$I$34,5,TRUE))))))</f>
        <v/>
      </c>
      <c r="AB6496" s="4" t="str">
        <f>IF($V6496="","",IF(Z6496&lt;36,0,IF(AND(36&lt;=Z6496,Z6496&lt;71),VLOOKUP($W6496,日射量と図３!$E$6:$F$34,2,TRUE),IF(AND(71&lt;=Z6496,Z6496&lt;107),VLOOKUP($W6496,日射量と図３!$E$6:$G$34,3,TRUE),IF(AND(107&lt;=Z6496,Z6496&lt;143),VLOOKUP($W6496,日射量と図３!$E$6:$H$34,4,TRUE),VLOOKUP($W6496,日射量と図３!$E$6:$I$34,5,TRUE))))))</f>
        <v/>
      </c>
      <c r="AC6496" s="382" t="str">
        <f t="shared" si="1227"/>
        <v/>
      </c>
      <c r="AD6496" s="382" t="str">
        <f t="shared" si="1228"/>
        <v/>
      </c>
    </row>
    <row r="6497" spans="11:30">
      <c r="K6497" s="4">
        <f t="shared" si="1224"/>
        <v>2</v>
      </c>
      <c r="L6497" s="34">
        <v>43522</v>
      </c>
      <c r="M6497" s="4">
        <v>271</v>
      </c>
      <c r="N6497" s="4">
        <v>14</v>
      </c>
      <c r="O6497" s="31">
        <v>0.54166666666666663</v>
      </c>
      <c r="P6497" s="35">
        <v>11.63</v>
      </c>
      <c r="Q6497" s="36">
        <f t="shared" si="1225"/>
        <v>12</v>
      </c>
      <c r="R6497" s="4">
        <f t="shared" si="1226"/>
        <v>0.36999999999999922</v>
      </c>
      <c r="S6497" s="31">
        <f t="shared" si="1229"/>
        <v>0.28591435185185182</v>
      </c>
      <c r="T6497" s="31">
        <f t="shared" si="1230"/>
        <v>0.72222222222222221</v>
      </c>
      <c r="U6497" s="4">
        <f t="shared" si="1231"/>
        <v>0.36999999999999922</v>
      </c>
      <c r="V6497" s="4" t="str">
        <f t="shared" si="1232"/>
        <v/>
      </c>
      <c r="W6497" s="18" t="str">
        <f>IF(V6497="","",VLOOKUP(L6497,日射量と図３!$A$4:$C$368,3,TRUE)*238.85/100)</f>
        <v/>
      </c>
      <c r="X6497" s="4" t="str">
        <f t="shared" si="1233"/>
        <v/>
      </c>
      <c r="Y6497" s="4" t="str">
        <f t="shared" si="1234"/>
        <v/>
      </c>
      <c r="Z6497" s="4" t="str">
        <f t="shared" si="1235"/>
        <v/>
      </c>
      <c r="AA6497" s="4" t="str">
        <f>IF($V6497="","",IF(Y6497&lt;36,0,IF(AND(36&lt;=Y6497,Y6497&lt;71),VLOOKUP($W6497,日射量と図３!$E$6:$F$34,2,TRUE),IF(AND(71&lt;=Y6497,Y6497&lt;107),VLOOKUP($W6497,日射量と図３!$E$6:$G$34,3,TRUE),IF(AND(107&lt;=Y6497,Y6497&lt;143),VLOOKUP($W6497,日射量と図３!$E$6:$H$34,4,TRUE),VLOOKUP($W6497,日射量と図３!$E$6:$I$34,5,TRUE))))))</f>
        <v/>
      </c>
      <c r="AB6497" s="4" t="str">
        <f>IF($V6497="","",IF(Z6497&lt;36,0,IF(AND(36&lt;=Z6497,Z6497&lt;71),VLOOKUP($W6497,日射量と図３!$E$6:$F$34,2,TRUE),IF(AND(71&lt;=Z6497,Z6497&lt;107),VLOOKUP($W6497,日射量と図３!$E$6:$G$34,3,TRUE),IF(AND(107&lt;=Z6497,Z6497&lt;143),VLOOKUP($W6497,日射量と図３!$E$6:$H$34,4,TRUE),VLOOKUP($W6497,日射量と図３!$E$6:$I$34,5,TRUE))))))</f>
        <v/>
      </c>
      <c r="AC6497" s="382" t="str">
        <f t="shared" si="1227"/>
        <v/>
      </c>
      <c r="AD6497" s="382" t="str">
        <f t="shared" si="1228"/>
        <v/>
      </c>
    </row>
    <row r="6498" spans="11:30">
      <c r="K6498" s="4">
        <f t="shared" si="1224"/>
        <v>2</v>
      </c>
      <c r="L6498" s="34">
        <v>43522</v>
      </c>
      <c r="M6498" s="4">
        <v>271</v>
      </c>
      <c r="N6498" s="4">
        <v>15</v>
      </c>
      <c r="O6498" s="31">
        <v>0.58333333333333337</v>
      </c>
      <c r="P6498" s="35">
        <v>11.790000000000001</v>
      </c>
      <c r="Q6498" s="36">
        <f t="shared" si="1225"/>
        <v>12</v>
      </c>
      <c r="R6498" s="4">
        <f t="shared" si="1226"/>
        <v>0.20999999999999908</v>
      </c>
      <c r="S6498" s="31">
        <f t="shared" si="1229"/>
        <v>0.28591435185185182</v>
      </c>
      <c r="T6498" s="31">
        <f t="shared" si="1230"/>
        <v>0.72222222222222221</v>
      </c>
      <c r="U6498" s="4">
        <f t="shared" si="1231"/>
        <v>0.20999999999999908</v>
      </c>
      <c r="V6498" s="4" t="str">
        <f t="shared" si="1232"/>
        <v/>
      </c>
      <c r="W6498" s="18" t="str">
        <f>IF(V6498="","",VLOOKUP(L6498,日射量と図３!$A$4:$C$368,3,TRUE)*238.85/100)</f>
        <v/>
      </c>
      <c r="X6498" s="4" t="str">
        <f t="shared" si="1233"/>
        <v/>
      </c>
      <c r="Y6498" s="4" t="str">
        <f t="shared" si="1234"/>
        <v/>
      </c>
      <c r="Z6498" s="4" t="str">
        <f t="shared" si="1235"/>
        <v/>
      </c>
      <c r="AA6498" s="4" t="str">
        <f>IF($V6498="","",IF(Y6498&lt;36,0,IF(AND(36&lt;=Y6498,Y6498&lt;71),VLOOKUP($W6498,日射量と図３!$E$6:$F$34,2,TRUE),IF(AND(71&lt;=Y6498,Y6498&lt;107),VLOOKUP($W6498,日射量と図３!$E$6:$G$34,3,TRUE),IF(AND(107&lt;=Y6498,Y6498&lt;143),VLOOKUP($W6498,日射量と図３!$E$6:$H$34,4,TRUE),VLOOKUP($W6498,日射量と図３!$E$6:$I$34,5,TRUE))))))</f>
        <v/>
      </c>
      <c r="AB6498" s="4" t="str">
        <f>IF($V6498="","",IF(Z6498&lt;36,0,IF(AND(36&lt;=Z6498,Z6498&lt;71),VLOOKUP($W6498,日射量と図３!$E$6:$F$34,2,TRUE),IF(AND(71&lt;=Z6498,Z6498&lt;107),VLOOKUP($W6498,日射量と図３!$E$6:$G$34,3,TRUE),IF(AND(107&lt;=Z6498,Z6498&lt;143),VLOOKUP($W6498,日射量と図３!$E$6:$H$34,4,TRUE),VLOOKUP($W6498,日射量と図３!$E$6:$I$34,5,TRUE))))))</f>
        <v/>
      </c>
      <c r="AC6498" s="382" t="str">
        <f t="shared" si="1227"/>
        <v/>
      </c>
      <c r="AD6498" s="382" t="str">
        <f t="shared" si="1228"/>
        <v/>
      </c>
    </row>
    <row r="6499" spans="11:30">
      <c r="K6499" s="4">
        <f t="shared" si="1224"/>
        <v>2</v>
      </c>
      <c r="L6499" s="34">
        <v>43522</v>
      </c>
      <c r="M6499" s="4">
        <v>271</v>
      </c>
      <c r="N6499" s="4">
        <v>16</v>
      </c>
      <c r="O6499" s="31">
        <v>0.625</v>
      </c>
      <c r="P6499" s="35">
        <v>11.639999999999997</v>
      </c>
      <c r="Q6499" s="36">
        <f t="shared" si="1225"/>
        <v>16</v>
      </c>
      <c r="R6499" s="4">
        <f t="shared" si="1226"/>
        <v>4.360000000000003</v>
      </c>
      <c r="S6499" s="31">
        <f t="shared" si="1229"/>
        <v>0.28591435185185182</v>
      </c>
      <c r="T6499" s="31">
        <f t="shared" si="1230"/>
        <v>0.72222222222222221</v>
      </c>
      <c r="U6499" s="4">
        <f t="shared" si="1231"/>
        <v>4.360000000000003</v>
      </c>
      <c r="V6499" s="4" t="str">
        <f t="shared" si="1232"/>
        <v/>
      </c>
      <c r="W6499" s="18" t="str">
        <f>IF(V6499="","",VLOOKUP(L6499,日射量と図３!$A$4:$C$368,3,TRUE)*238.85/100)</f>
        <v/>
      </c>
      <c r="X6499" s="4" t="str">
        <f t="shared" si="1233"/>
        <v/>
      </c>
      <c r="Y6499" s="4" t="str">
        <f t="shared" si="1234"/>
        <v/>
      </c>
      <c r="Z6499" s="4" t="str">
        <f t="shared" si="1235"/>
        <v/>
      </c>
      <c r="AA6499" s="4" t="str">
        <f>IF($V6499="","",IF(Y6499&lt;36,0,IF(AND(36&lt;=Y6499,Y6499&lt;71),VLOOKUP($W6499,日射量と図３!$E$6:$F$34,2,TRUE),IF(AND(71&lt;=Y6499,Y6499&lt;107),VLOOKUP($W6499,日射量と図３!$E$6:$G$34,3,TRUE),IF(AND(107&lt;=Y6499,Y6499&lt;143),VLOOKUP($W6499,日射量と図３!$E$6:$H$34,4,TRUE),VLOOKUP($W6499,日射量と図３!$E$6:$I$34,5,TRUE))))))</f>
        <v/>
      </c>
      <c r="AB6499" s="4" t="str">
        <f>IF($V6499="","",IF(Z6499&lt;36,0,IF(AND(36&lt;=Z6499,Z6499&lt;71),VLOOKUP($W6499,日射量と図３!$E$6:$F$34,2,TRUE),IF(AND(71&lt;=Z6499,Z6499&lt;107),VLOOKUP($W6499,日射量と図３!$E$6:$G$34,3,TRUE),IF(AND(107&lt;=Z6499,Z6499&lt;143),VLOOKUP($W6499,日射量と図３!$E$6:$H$34,4,TRUE),VLOOKUP($W6499,日射量と図３!$E$6:$I$34,5,TRUE))))))</f>
        <v/>
      </c>
      <c r="AC6499" s="382" t="str">
        <f t="shared" si="1227"/>
        <v/>
      </c>
      <c r="AD6499" s="382" t="str">
        <f t="shared" si="1228"/>
        <v/>
      </c>
    </row>
    <row r="6500" spans="11:30">
      <c r="K6500" s="4">
        <f t="shared" si="1224"/>
        <v>2</v>
      </c>
      <c r="L6500" s="34">
        <v>43522</v>
      </c>
      <c r="M6500" s="4">
        <v>271</v>
      </c>
      <c r="N6500" s="4">
        <v>17</v>
      </c>
      <c r="O6500" s="31">
        <v>0.66666666666666663</v>
      </c>
      <c r="P6500" s="35">
        <v>10.89</v>
      </c>
      <c r="Q6500" s="36">
        <f t="shared" si="1225"/>
        <v>16</v>
      </c>
      <c r="R6500" s="4">
        <f t="shared" si="1226"/>
        <v>5.1099999999999994</v>
      </c>
      <c r="S6500" s="31">
        <f t="shared" si="1229"/>
        <v>0.28591435185185182</v>
      </c>
      <c r="T6500" s="31">
        <f t="shared" si="1230"/>
        <v>0.72222222222222221</v>
      </c>
      <c r="U6500" s="4">
        <f t="shared" si="1231"/>
        <v>5.1099999999999994</v>
      </c>
      <c r="V6500" s="4" t="str">
        <f t="shared" si="1232"/>
        <v/>
      </c>
      <c r="W6500" s="18" t="str">
        <f>IF(V6500="","",VLOOKUP(L6500,日射量と図３!$A$4:$C$368,3,TRUE)*238.85/100)</f>
        <v/>
      </c>
      <c r="X6500" s="4" t="str">
        <f t="shared" si="1233"/>
        <v/>
      </c>
      <c r="Y6500" s="4" t="str">
        <f t="shared" si="1234"/>
        <v/>
      </c>
      <c r="Z6500" s="4" t="str">
        <f t="shared" si="1235"/>
        <v/>
      </c>
      <c r="AA6500" s="4" t="str">
        <f>IF($V6500="","",IF(Y6500&lt;36,0,IF(AND(36&lt;=Y6500,Y6500&lt;71),VLOOKUP($W6500,日射量と図３!$E$6:$F$34,2,TRUE),IF(AND(71&lt;=Y6500,Y6500&lt;107),VLOOKUP($W6500,日射量と図３!$E$6:$G$34,3,TRUE),IF(AND(107&lt;=Y6500,Y6500&lt;143),VLOOKUP($W6500,日射量と図３!$E$6:$H$34,4,TRUE),VLOOKUP($W6500,日射量と図３!$E$6:$I$34,5,TRUE))))))</f>
        <v/>
      </c>
      <c r="AB6500" s="4" t="str">
        <f>IF($V6500="","",IF(Z6500&lt;36,0,IF(AND(36&lt;=Z6500,Z6500&lt;71),VLOOKUP($W6500,日射量と図３!$E$6:$F$34,2,TRUE),IF(AND(71&lt;=Z6500,Z6500&lt;107),VLOOKUP($W6500,日射量と図３!$E$6:$G$34,3,TRUE),IF(AND(107&lt;=Z6500,Z6500&lt;143),VLOOKUP($W6500,日射量と図３!$E$6:$H$34,4,TRUE),VLOOKUP($W6500,日射量と図３!$E$6:$I$34,5,TRUE))))))</f>
        <v/>
      </c>
      <c r="AC6500" s="382" t="str">
        <f t="shared" si="1227"/>
        <v/>
      </c>
      <c r="AD6500" s="382" t="str">
        <f t="shared" si="1228"/>
        <v/>
      </c>
    </row>
    <row r="6501" spans="11:30">
      <c r="K6501" s="4">
        <f t="shared" si="1224"/>
        <v>2</v>
      </c>
      <c r="L6501" s="34">
        <v>43522</v>
      </c>
      <c r="M6501" s="4">
        <v>271</v>
      </c>
      <c r="N6501" s="4">
        <v>18</v>
      </c>
      <c r="O6501" s="31">
        <v>0.70833333333333337</v>
      </c>
      <c r="P6501" s="35">
        <v>10.360000000000001</v>
      </c>
      <c r="Q6501" s="36">
        <f t="shared" si="1225"/>
        <v>16</v>
      </c>
      <c r="R6501" s="4">
        <f t="shared" si="1226"/>
        <v>5.6399999999999988</v>
      </c>
      <c r="S6501" s="31">
        <f t="shared" si="1229"/>
        <v>0.28591435185185182</v>
      </c>
      <c r="T6501" s="31">
        <f t="shared" si="1230"/>
        <v>0.72222222222222221</v>
      </c>
      <c r="U6501" s="4">
        <f t="shared" si="1231"/>
        <v>5.6399999999999988</v>
      </c>
      <c r="V6501" s="4" t="str">
        <f t="shared" si="1232"/>
        <v/>
      </c>
      <c r="W6501" s="18" t="str">
        <f>IF(V6501="","",VLOOKUP(L6501,日射量と図３!$A$4:$C$368,3,TRUE)*238.85/100)</f>
        <v/>
      </c>
      <c r="X6501" s="4" t="str">
        <f t="shared" si="1233"/>
        <v/>
      </c>
      <c r="Y6501" s="4" t="str">
        <f t="shared" si="1234"/>
        <v/>
      </c>
      <c r="Z6501" s="4" t="str">
        <f t="shared" si="1235"/>
        <v/>
      </c>
      <c r="AA6501" s="4" t="str">
        <f>IF($V6501="","",IF(Y6501&lt;36,0,IF(AND(36&lt;=Y6501,Y6501&lt;71),VLOOKUP($W6501,日射量と図３!$E$6:$F$34,2,TRUE),IF(AND(71&lt;=Y6501,Y6501&lt;107),VLOOKUP($W6501,日射量と図３!$E$6:$G$34,3,TRUE),IF(AND(107&lt;=Y6501,Y6501&lt;143),VLOOKUP($W6501,日射量と図３!$E$6:$H$34,4,TRUE),VLOOKUP($W6501,日射量と図３!$E$6:$I$34,5,TRUE))))))</f>
        <v/>
      </c>
      <c r="AB6501" s="4" t="str">
        <f>IF($V6501="","",IF(Z6501&lt;36,0,IF(AND(36&lt;=Z6501,Z6501&lt;71),VLOOKUP($W6501,日射量と図３!$E$6:$F$34,2,TRUE),IF(AND(71&lt;=Z6501,Z6501&lt;107),VLOOKUP($W6501,日射量と図３!$E$6:$G$34,3,TRUE),IF(AND(107&lt;=Z6501,Z6501&lt;143),VLOOKUP($W6501,日射量と図３!$E$6:$H$34,4,TRUE),VLOOKUP($W6501,日射量と図３!$E$6:$I$34,5,TRUE))))))</f>
        <v/>
      </c>
      <c r="AC6501" s="382" t="str">
        <f t="shared" si="1227"/>
        <v/>
      </c>
      <c r="AD6501" s="382" t="str">
        <f t="shared" si="1228"/>
        <v/>
      </c>
    </row>
    <row r="6502" spans="11:30">
      <c r="K6502" s="4">
        <f t="shared" si="1224"/>
        <v>2</v>
      </c>
      <c r="L6502" s="34">
        <v>43522</v>
      </c>
      <c r="M6502" s="4">
        <v>271</v>
      </c>
      <c r="N6502" s="4">
        <v>19</v>
      </c>
      <c r="O6502" s="31">
        <v>0.75</v>
      </c>
      <c r="P6502" s="35">
        <v>9.5500000000000007</v>
      </c>
      <c r="Q6502" s="36">
        <f t="shared" si="1225"/>
        <v>16</v>
      </c>
      <c r="R6502" s="4">
        <f t="shared" si="1226"/>
        <v>6.4499999999999993</v>
      </c>
      <c r="S6502" s="31">
        <f t="shared" si="1229"/>
        <v>0.28591435185185182</v>
      </c>
      <c r="T6502" s="31">
        <f t="shared" si="1230"/>
        <v>0.72222222222222221</v>
      </c>
      <c r="U6502" s="4">
        <f t="shared" si="1231"/>
        <v>0</v>
      </c>
      <c r="V6502" s="4" t="str">
        <f t="shared" si="1232"/>
        <v/>
      </c>
      <c r="W6502" s="18" t="str">
        <f>IF(V6502="","",VLOOKUP(L6502,日射量と図３!$A$4:$C$368,3,TRUE)*238.85/100)</f>
        <v/>
      </c>
      <c r="X6502" s="4" t="str">
        <f t="shared" si="1233"/>
        <v/>
      </c>
      <c r="Y6502" s="4" t="str">
        <f t="shared" si="1234"/>
        <v/>
      </c>
      <c r="Z6502" s="4" t="str">
        <f t="shared" si="1235"/>
        <v/>
      </c>
      <c r="AA6502" s="4" t="str">
        <f>IF($V6502="","",IF(Y6502&lt;36,0,IF(AND(36&lt;=Y6502,Y6502&lt;71),VLOOKUP($W6502,日射量と図３!$E$6:$F$34,2,TRUE),IF(AND(71&lt;=Y6502,Y6502&lt;107),VLOOKUP($W6502,日射量と図３!$E$6:$G$34,3,TRUE),IF(AND(107&lt;=Y6502,Y6502&lt;143),VLOOKUP($W6502,日射量と図３!$E$6:$H$34,4,TRUE),VLOOKUP($W6502,日射量と図３!$E$6:$I$34,5,TRUE))))))</f>
        <v/>
      </c>
      <c r="AB6502" s="4" t="str">
        <f>IF($V6502="","",IF(Z6502&lt;36,0,IF(AND(36&lt;=Z6502,Z6502&lt;71),VLOOKUP($W6502,日射量と図３!$E$6:$F$34,2,TRUE),IF(AND(71&lt;=Z6502,Z6502&lt;107),VLOOKUP($W6502,日射量と図３!$E$6:$G$34,3,TRUE),IF(AND(107&lt;=Z6502,Z6502&lt;143),VLOOKUP($W6502,日射量と図３!$E$6:$H$34,4,TRUE),VLOOKUP($W6502,日射量と図３!$E$6:$I$34,5,TRUE))))))</f>
        <v/>
      </c>
      <c r="AC6502" s="382" t="str">
        <f t="shared" si="1227"/>
        <v/>
      </c>
      <c r="AD6502" s="382" t="str">
        <f t="shared" si="1228"/>
        <v/>
      </c>
    </row>
    <row r="6503" spans="11:30">
      <c r="K6503" s="4">
        <f t="shared" si="1224"/>
        <v>2</v>
      </c>
      <c r="L6503" s="34">
        <v>43522</v>
      </c>
      <c r="M6503" s="4">
        <v>271</v>
      </c>
      <c r="N6503" s="4">
        <v>20</v>
      </c>
      <c r="O6503" s="31">
        <v>0.79166666666666663</v>
      </c>
      <c r="P6503" s="35">
        <v>8.92</v>
      </c>
      <c r="Q6503" s="36">
        <f t="shared" si="1225"/>
        <v>16</v>
      </c>
      <c r="R6503" s="4">
        <f t="shared" si="1226"/>
        <v>7.08</v>
      </c>
      <c r="S6503" s="31">
        <f t="shared" si="1229"/>
        <v>0.28591435185185182</v>
      </c>
      <c r="T6503" s="31">
        <f t="shared" si="1230"/>
        <v>0.72222222222222221</v>
      </c>
      <c r="U6503" s="4">
        <f t="shared" si="1231"/>
        <v>0</v>
      </c>
      <c r="V6503" s="4" t="str">
        <f t="shared" si="1232"/>
        <v/>
      </c>
      <c r="W6503" s="18" t="str">
        <f>IF(V6503="","",VLOOKUP(L6503,日射量と図３!$A$4:$C$368,3,TRUE)*238.85/100)</f>
        <v/>
      </c>
      <c r="X6503" s="4" t="str">
        <f t="shared" si="1233"/>
        <v/>
      </c>
      <c r="Y6503" s="4" t="str">
        <f t="shared" si="1234"/>
        <v/>
      </c>
      <c r="Z6503" s="4" t="str">
        <f t="shared" si="1235"/>
        <v/>
      </c>
      <c r="AA6503" s="4" t="str">
        <f>IF($V6503="","",IF(Y6503&lt;36,0,IF(AND(36&lt;=Y6503,Y6503&lt;71),VLOOKUP($W6503,日射量と図３!$E$6:$F$34,2,TRUE),IF(AND(71&lt;=Y6503,Y6503&lt;107),VLOOKUP($W6503,日射量と図３!$E$6:$G$34,3,TRUE),IF(AND(107&lt;=Y6503,Y6503&lt;143),VLOOKUP($W6503,日射量と図３!$E$6:$H$34,4,TRUE),VLOOKUP($W6503,日射量と図３!$E$6:$I$34,5,TRUE))))))</f>
        <v/>
      </c>
      <c r="AB6503" s="4" t="str">
        <f>IF($V6503="","",IF(Z6503&lt;36,0,IF(AND(36&lt;=Z6503,Z6503&lt;71),VLOOKUP($W6503,日射量と図３!$E$6:$F$34,2,TRUE),IF(AND(71&lt;=Z6503,Z6503&lt;107),VLOOKUP($W6503,日射量と図３!$E$6:$G$34,3,TRUE),IF(AND(107&lt;=Z6503,Z6503&lt;143),VLOOKUP($W6503,日射量と図３!$E$6:$H$34,4,TRUE),VLOOKUP($W6503,日射量と図３!$E$6:$I$34,5,TRUE))))))</f>
        <v/>
      </c>
      <c r="AC6503" s="382" t="str">
        <f t="shared" si="1227"/>
        <v/>
      </c>
      <c r="AD6503" s="382" t="str">
        <f t="shared" si="1228"/>
        <v/>
      </c>
    </row>
    <row r="6504" spans="11:30">
      <c r="K6504" s="4">
        <f t="shared" si="1224"/>
        <v>2</v>
      </c>
      <c r="L6504" s="34">
        <v>43522</v>
      </c>
      <c r="M6504" s="4">
        <v>271</v>
      </c>
      <c r="N6504" s="4">
        <v>21</v>
      </c>
      <c r="O6504" s="31">
        <v>0.83333333333333337</v>
      </c>
      <c r="P6504" s="35">
        <v>8.3800000000000008</v>
      </c>
      <c r="Q6504" s="36">
        <f t="shared" si="1225"/>
        <v>16</v>
      </c>
      <c r="R6504" s="4">
        <f t="shared" si="1226"/>
        <v>7.6199999999999992</v>
      </c>
      <c r="S6504" s="31">
        <f t="shared" si="1229"/>
        <v>0.28591435185185182</v>
      </c>
      <c r="T6504" s="31">
        <f t="shared" si="1230"/>
        <v>0.72222222222222221</v>
      </c>
      <c r="U6504" s="4">
        <f t="shared" si="1231"/>
        <v>0</v>
      </c>
      <c r="V6504" s="4" t="str">
        <f t="shared" si="1232"/>
        <v/>
      </c>
      <c r="W6504" s="18" t="str">
        <f>IF(V6504="","",VLOOKUP(L6504,日射量と図３!$A$4:$C$368,3,TRUE)*238.85/100)</f>
        <v/>
      </c>
      <c r="X6504" s="4" t="str">
        <f t="shared" si="1233"/>
        <v/>
      </c>
      <c r="Y6504" s="4" t="str">
        <f t="shared" si="1234"/>
        <v/>
      </c>
      <c r="Z6504" s="4" t="str">
        <f t="shared" si="1235"/>
        <v/>
      </c>
      <c r="AA6504" s="4" t="str">
        <f>IF($V6504="","",IF(Y6504&lt;36,0,IF(AND(36&lt;=Y6504,Y6504&lt;71),VLOOKUP($W6504,日射量と図３!$E$6:$F$34,2,TRUE),IF(AND(71&lt;=Y6504,Y6504&lt;107),VLOOKUP($W6504,日射量と図３!$E$6:$G$34,3,TRUE),IF(AND(107&lt;=Y6504,Y6504&lt;143),VLOOKUP($W6504,日射量と図３!$E$6:$H$34,4,TRUE),VLOOKUP($W6504,日射量と図３!$E$6:$I$34,5,TRUE))))))</f>
        <v/>
      </c>
      <c r="AB6504" s="4" t="str">
        <f>IF($V6504="","",IF(Z6504&lt;36,0,IF(AND(36&lt;=Z6504,Z6504&lt;71),VLOOKUP($W6504,日射量と図３!$E$6:$F$34,2,TRUE),IF(AND(71&lt;=Z6504,Z6504&lt;107),VLOOKUP($W6504,日射量と図３!$E$6:$G$34,3,TRUE),IF(AND(107&lt;=Z6504,Z6504&lt;143),VLOOKUP($W6504,日射量と図３!$E$6:$H$34,4,TRUE),VLOOKUP($W6504,日射量と図３!$E$6:$I$34,5,TRUE))))))</f>
        <v/>
      </c>
      <c r="AC6504" s="382" t="str">
        <f t="shared" si="1227"/>
        <v/>
      </c>
      <c r="AD6504" s="382" t="str">
        <f t="shared" si="1228"/>
        <v/>
      </c>
    </row>
    <row r="6505" spans="11:30">
      <c r="K6505" s="4">
        <f t="shared" si="1224"/>
        <v>2</v>
      </c>
      <c r="L6505" s="34">
        <v>43522</v>
      </c>
      <c r="M6505" s="4">
        <v>271</v>
      </c>
      <c r="N6505" s="4">
        <v>22</v>
      </c>
      <c r="O6505" s="31">
        <v>0.875</v>
      </c>
      <c r="P6505" s="35">
        <v>7.8400000000000007</v>
      </c>
      <c r="Q6505" s="36">
        <f t="shared" si="1225"/>
        <v>16</v>
      </c>
      <c r="R6505" s="4">
        <f t="shared" si="1226"/>
        <v>8.16</v>
      </c>
      <c r="S6505" s="31">
        <f t="shared" si="1229"/>
        <v>0.28591435185185182</v>
      </c>
      <c r="T6505" s="31">
        <f t="shared" si="1230"/>
        <v>0.72222222222222221</v>
      </c>
      <c r="U6505" s="4">
        <f t="shared" si="1231"/>
        <v>0</v>
      </c>
      <c r="V6505" s="4" t="str">
        <f t="shared" si="1232"/>
        <v/>
      </c>
      <c r="W6505" s="18" t="str">
        <f>IF(V6505="","",VLOOKUP(L6505,日射量と図３!$A$4:$C$368,3,TRUE)*238.85/100)</f>
        <v/>
      </c>
      <c r="X6505" s="4" t="str">
        <f t="shared" si="1233"/>
        <v/>
      </c>
      <c r="Y6505" s="4" t="str">
        <f t="shared" si="1234"/>
        <v/>
      </c>
      <c r="Z6505" s="4" t="str">
        <f t="shared" si="1235"/>
        <v/>
      </c>
      <c r="AA6505" s="4" t="str">
        <f>IF($V6505="","",IF(Y6505&lt;36,0,IF(AND(36&lt;=Y6505,Y6505&lt;71),VLOOKUP($W6505,日射量と図３!$E$6:$F$34,2,TRUE),IF(AND(71&lt;=Y6505,Y6505&lt;107),VLOOKUP($W6505,日射量と図３!$E$6:$G$34,3,TRUE),IF(AND(107&lt;=Y6505,Y6505&lt;143),VLOOKUP($W6505,日射量と図３!$E$6:$H$34,4,TRUE),VLOOKUP($W6505,日射量と図３!$E$6:$I$34,5,TRUE))))))</f>
        <v/>
      </c>
      <c r="AB6505" s="4" t="str">
        <f>IF($V6505="","",IF(Z6505&lt;36,0,IF(AND(36&lt;=Z6505,Z6505&lt;71),VLOOKUP($W6505,日射量と図３!$E$6:$F$34,2,TRUE),IF(AND(71&lt;=Z6505,Z6505&lt;107),VLOOKUP($W6505,日射量と図３!$E$6:$G$34,3,TRUE),IF(AND(107&lt;=Z6505,Z6505&lt;143),VLOOKUP($W6505,日射量と図３!$E$6:$H$34,4,TRUE),VLOOKUP($W6505,日射量と図３!$E$6:$I$34,5,TRUE))))))</f>
        <v/>
      </c>
      <c r="AC6505" s="382" t="str">
        <f t="shared" si="1227"/>
        <v/>
      </c>
      <c r="AD6505" s="382" t="str">
        <f t="shared" si="1228"/>
        <v/>
      </c>
    </row>
    <row r="6506" spans="11:30">
      <c r="K6506" s="4">
        <f t="shared" si="1224"/>
        <v>2</v>
      </c>
      <c r="L6506" s="34">
        <v>43522</v>
      </c>
      <c r="M6506" s="4">
        <v>271</v>
      </c>
      <c r="N6506" s="4">
        <v>23</v>
      </c>
      <c r="O6506" s="31">
        <v>0.91666666666666663</v>
      </c>
      <c r="P6506" s="35">
        <v>7.5100000000000007</v>
      </c>
      <c r="Q6506" s="36">
        <f t="shared" si="1225"/>
        <v>13</v>
      </c>
      <c r="R6506" s="4">
        <f t="shared" si="1226"/>
        <v>5.4899999999999993</v>
      </c>
      <c r="S6506" s="31">
        <f t="shared" si="1229"/>
        <v>0.28591435185185182</v>
      </c>
      <c r="T6506" s="31">
        <f t="shared" si="1230"/>
        <v>0.72222222222222221</v>
      </c>
      <c r="U6506" s="4">
        <f t="shared" si="1231"/>
        <v>0</v>
      </c>
      <c r="V6506" s="4" t="str">
        <f t="shared" si="1232"/>
        <v/>
      </c>
      <c r="W6506" s="18" t="str">
        <f>IF(V6506="","",VLOOKUP(L6506,日射量と図３!$A$4:$C$368,3,TRUE)*238.85/100)</f>
        <v/>
      </c>
      <c r="X6506" s="4" t="str">
        <f t="shared" si="1233"/>
        <v/>
      </c>
      <c r="Y6506" s="4" t="str">
        <f t="shared" si="1234"/>
        <v/>
      </c>
      <c r="Z6506" s="4" t="str">
        <f t="shared" si="1235"/>
        <v/>
      </c>
      <c r="AA6506" s="4" t="str">
        <f>IF($V6506="","",IF(Y6506&lt;36,0,IF(AND(36&lt;=Y6506,Y6506&lt;71),VLOOKUP($W6506,日射量と図３!$E$6:$F$34,2,TRUE),IF(AND(71&lt;=Y6506,Y6506&lt;107),VLOOKUP($W6506,日射量と図３!$E$6:$G$34,3,TRUE),IF(AND(107&lt;=Y6506,Y6506&lt;143),VLOOKUP($W6506,日射量と図３!$E$6:$H$34,4,TRUE),VLOOKUP($W6506,日射量と図３!$E$6:$I$34,5,TRUE))))))</f>
        <v/>
      </c>
      <c r="AB6506" s="4" t="str">
        <f>IF($V6506="","",IF(Z6506&lt;36,0,IF(AND(36&lt;=Z6506,Z6506&lt;71),VLOOKUP($W6506,日射量と図３!$E$6:$F$34,2,TRUE),IF(AND(71&lt;=Z6506,Z6506&lt;107),VLOOKUP($W6506,日射量と図３!$E$6:$G$34,3,TRUE),IF(AND(107&lt;=Z6506,Z6506&lt;143),VLOOKUP($W6506,日射量と図３!$E$6:$H$34,4,TRUE),VLOOKUP($W6506,日射量と図３!$E$6:$I$34,5,TRUE))))))</f>
        <v/>
      </c>
      <c r="AC6506" s="382" t="str">
        <f t="shared" si="1227"/>
        <v/>
      </c>
      <c r="AD6506" s="382" t="str">
        <f t="shared" si="1228"/>
        <v/>
      </c>
    </row>
    <row r="6507" spans="11:30">
      <c r="K6507" s="4">
        <f t="shared" si="1224"/>
        <v>2</v>
      </c>
      <c r="L6507" s="34">
        <v>43522</v>
      </c>
      <c r="M6507" s="4">
        <v>271</v>
      </c>
      <c r="N6507" s="4">
        <v>24</v>
      </c>
      <c r="O6507" s="31">
        <v>0.95833333333333337</v>
      </c>
      <c r="P6507" s="35">
        <v>7.1599999999999993</v>
      </c>
      <c r="Q6507" s="36">
        <f t="shared" si="1225"/>
        <v>13</v>
      </c>
      <c r="R6507" s="4">
        <f t="shared" si="1226"/>
        <v>5.8400000000000007</v>
      </c>
      <c r="S6507" s="31">
        <f t="shared" si="1229"/>
        <v>0.28591435185185182</v>
      </c>
      <c r="T6507" s="31">
        <f t="shared" si="1230"/>
        <v>0.72222222222222221</v>
      </c>
      <c r="U6507" s="4">
        <f t="shared" si="1231"/>
        <v>0</v>
      </c>
      <c r="V6507" s="4" t="str">
        <f t="shared" si="1232"/>
        <v/>
      </c>
      <c r="W6507" s="18" t="str">
        <f>IF(V6507="","",VLOOKUP(L6507,日射量と図３!$A$4:$C$368,3,TRUE)*238.85/100)</f>
        <v/>
      </c>
      <c r="X6507" s="4" t="str">
        <f t="shared" si="1233"/>
        <v/>
      </c>
      <c r="Y6507" s="4" t="str">
        <f t="shared" si="1234"/>
        <v/>
      </c>
      <c r="Z6507" s="4" t="str">
        <f t="shared" si="1235"/>
        <v/>
      </c>
      <c r="AA6507" s="4" t="str">
        <f>IF($V6507="","",IF(Y6507&lt;36,0,IF(AND(36&lt;=Y6507,Y6507&lt;71),VLOOKUP($W6507,日射量と図３!$E$6:$F$34,2,TRUE),IF(AND(71&lt;=Y6507,Y6507&lt;107),VLOOKUP($W6507,日射量と図３!$E$6:$G$34,3,TRUE),IF(AND(107&lt;=Y6507,Y6507&lt;143),VLOOKUP($W6507,日射量と図３!$E$6:$H$34,4,TRUE),VLOOKUP($W6507,日射量と図３!$E$6:$I$34,5,TRUE))))))</f>
        <v/>
      </c>
      <c r="AB6507" s="4" t="str">
        <f>IF($V6507="","",IF(Z6507&lt;36,0,IF(AND(36&lt;=Z6507,Z6507&lt;71),VLOOKUP($W6507,日射量と図３!$E$6:$F$34,2,TRUE),IF(AND(71&lt;=Z6507,Z6507&lt;107),VLOOKUP($W6507,日射量と図３!$E$6:$G$34,3,TRUE),IF(AND(107&lt;=Z6507,Z6507&lt;143),VLOOKUP($W6507,日射量と図３!$E$6:$H$34,4,TRUE),VLOOKUP($W6507,日射量と図３!$E$6:$I$34,5,TRUE))))))</f>
        <v/>
      </c>
      <c r="AC6507" s="382" t="str">
        <f t="shared" si="1227"/>
        <v/>
      </c>
      <c r="AD6507" s="382" t="str">
        <f t="shared" si="1228"/>
        <v/>
      </c>
    </row>
    <row r="6508" spans="11:30">
      <c r="K6508" s="4">
        <f t="shared" si="1224"/>
        <v>2</v>
      </c>
      <c r="L6508" s="34">
        <v>43523</v>
      </c>
      <c r="M6508" s="4">
        <v>272</v>
      </c>
      <c r="N6508" s="4">
        <v>1</v>
      </c>
      <c r="O6508" s="31">
        <v>0</v>
      </c>
      <c r="P6508" s="35">
        <v>6.81</v>
      </c>
      <c r="Q6508" s="36">
        <f t="shared" si="1225"/>
        <v>13</v>
      </c>
      <c r="R6508" s="4">
        <f t="shared" si="1226"/>
        <v>6.19</v>
      </c>
      <c r="S6508" s="31">
        <f t="shared" si="1229"/>
        <v>0.28591435185185182</v>
      </c>
      <c r="T6508" s="31">
        <f t="shared" si="1230"/>
        <v>0.72222222222222221</v>
      </c>
      <c r="U6508" s="4">
        <f t="shared" si="1231"/>
        <v>0</v>
      </c>
      <c r="V6508" s="4">
        <f t="shared" si="1232"/>
        <v>39.08</v>
      </c>
      <c r="W6508" s="18">
        <f>IF(V6508="","",VLOOKUP(L6508,日射量と図３!$A$4:$C$368,3,TRUE)*238.85/100)</f>
        <v>31.050499999999996</v>
      </c>
      <c r="X6508" s="4">
        <f t="shared" si="1233"/>
        <v>10</v>
      </c>
      <c r="Y6508" s="4">
        <f t="shared" si="1234"/>
        <v>24.432229799999995</v>
      </c>
      <c r="Z6508" s="4">
        <f t="shared" si="1235"/>
        <v>27.541786319999996</v>
      </c>
      <c r="AA6508" s="4">
        <f>IF($V6508="","",IF(Y6508&lt;36,0,IF(AND(36&lt;=Y6508,Y6508&lt;71),VLOOKUP($W6508,日射量と図３!$E$6:$F$34,2,TRUE),IF(AND(71&lt;=Y6508,Y6508&lt;107),VLOOKUP($W6508,日射量と図３!$E$6:$G$34,3,TRUE),IF(AND(107&lt;=Y6508,Y6508&lt;143),VLOOKUP($W6508,日射量と図３!$E$6:$H$34,4,TRUE),VLOOKUP($W6508,日射量と図３!$E$6:$I$34,5,TRUE))))))</f>
        <v>0</v>
      </c>
      <c r="AB6508" s="4">
        <f>IF($V6508="","",IF(Z6508&lt;36,0,IF(AND(36&lt;=Z6508,Z6508&lt;71),VLOOKUP($W6508,日射量と図３!$E$6:$F$34,2,TRUE),IF(AND(71&lt;=Z6508,Z6508&lt;107),VLOOKUP($W6508,日射量と図３!$E$6:$G$34,3,TRUE),IF(AND(107&lt;=Z6508,Z6508&lt;143),VLOOKUP($W6508,日射量と図３!$E$6:$H$34,4,TRUE),VLOOKUP($W6508,日射量と図３!$E$6:$I$34,5,TRUE))))))</f>
        <v>0</v>
      </c>
      <c r="AC6508" s="382">
        <f t="shared" si="1227"/>
        <v>0</v>
      </c>
      <c r="AD6508" s="382">
        <f t="shared" si="1228"/>
        <v>0</v>
      </c>
    </row>
    <row r="6509" spans="11:30">
      <c r="K6509" s="4">
        <f t="shared" si="1224"/>
        <v>2</v>
      </c>
      <c r="L6509" s="34">
        <v>43523</v>
      </c>
      <c r="M6509" s="4">
        <v>272</v>
      </c>
      <c r="N6509" s="4">
        <v>2</v>
      </c>
      <c r="O6509" s="31">
        <v>4.1666666666666664E-2</v>
      </c>
      <c r="P6509" s="35">
        <v>6.42</v>
      </c>
      <c r="Q6509" s="36">
        <f t="shared" si="1225"/>
        <v>13</v>
      </c>
      <c r="R6509" s="4">
        <f t="shared" si="1226"/>
        <v>6.58</v>
      </c>
      <c r="S6509" s="31">
        <f t="shared" si="1229"/>
        <v>0.28591435185185182</v>
      </c>
      <c r="T6509" s="31">
        <f t="shared" si="1230"/>
        <v>0.72222222222222221</v>
      </c>
      <c r="U6509" s="4">
        <f t="shared" si="1231"/>
        <v>0</v>
      </c>
      <c r="V6509" s="4" t="str">
        <f t="shared" si="1232"/>
        <v/>
      </c>
      <c r="W6509" s="18" t="str">
        <f>IF(V6509="","",VLOOKUP(L6509,日射量と図３!$A$4:$C$368,3,TRUE)*238.85/100)</f>
        <v/>
      </c>
      <c r="X6509" s="4" t="str">
        <f t="shared" si="1233"/>
        <v/>
      </c>
      <c r="Y6509" s="4" t="str">
        <f t="shared" si="1234"/>
        <v/>
      </c>
      <c r="Z6509" s="4" t="str">
        <f t="shared" si="1235"/>
        <v/>
      </c>
      <c r="AA6509" s="4" t="str">
        <f>IF($V6509="","",IF(Y6509&lt;36,0,IF(AND(36&lt;=Y6509,Y6509&lt;71),VLOOKUP($W6509,日射量と図３!$E$6:$F$34,2,TRUE),IF(AND(71&lt;=Y6509,Y6509&lt;107),VLOOKUP($W6509,日射量と図３!$E$6:$G$34,3,TRUE),IF(AND(107&lt;=Y6509,Y6509&lt;143),VLOOKUP($W6509,日射量と図３!$E$6:$H$34,4,TRUE),VLOOKUP($W6509,日射量と図３!$E$6:$I$34,5,TRUE))))))</f>
        <v/>
      </c>
      <c r="AB6509" s="4" t="str">
        <f>IF($V6509="","",IF(Z6509&lt;36,0,IF(AND(36&lt;=Z6509,Z6509&lt;71),VLOOKUP($W6509,日射量と図３!$E$6:$F$34,2,TRUE),IF(AND(71&lt;=Z6509,Z6509&lt;107),VLOOKUP($W6509,日射量と図３!$E$6:$G$34,3,TRUE),IF(AND(107&lt;=Z6509,Z6509&lt;143),VLOOKUP($W6509,日射量と図３!$E$6:$H$34,4,TRUE),VLOOKUP($W6509,日射量と図３!$E$6:$I$34,5,TRUE))))))</f>
        <v/>
      </c>
      <c r="AC6509" s="382" t="str">
        <f t="shared" si="1227"/>
        <v/>
      </c>
      <c r="AD6509" s="382" t="str">
        <f t="shared" si="1228"/>
        <v/>
      </c>
    </row>
    <row r="6510" spans="11:30">
      <c r="K6510" s="4">
        <f t="shared" si="1224"/>
        <v>2</v>
      </c>
      <c r="L6510" s="34">
        <v>43523</v>
      </c>
      <c r="M6510" s="4">
        <v>272</v>
      </c>
      <c r="N6510" s="4">
        <v>3</v>
      </c>
      <c r="O6510" s="31">
        <v>8.3333333333333329E-2</v>
      </c>
      <c r="P6510" s="35">
        <v>6.28</v>
      </c>
      <c r="Q6510" s="36">
        <f t="shared" si="1225"/>
        <v>13</v>
      </c>
      <c r="R6510" s="4">
        <f t="shared" si="1226"/>
        <v>6.72</v>
      </c>
      <c r="S6510" s="31">
        <f t="shared" si="1229"/>
        <v>0.28591435185185182</v>
      </c>
      <c r="T6510" s="31">
        <f t="shared" si="1230"/>
        <v>0.72222222222222221</v>
      </c>
      <c r="U6510" s="4">
        <f t="shared" si="1231"/>
        <v>0</v>
      </c>
      <c r="V6510" s="4" t="str">
        <f t="shared" si="1232"/>
        <v/>
      </c>
      <c r="W6510" s="18" t="str">
        <f>IF(V6510="","",VLOOKUP(L6510,日射量と図３!$A$4:$C$368,3,TRUE)*238.85/100)</f>
        <v/>
      </c>
      <c r="X6510" s="4" t="str">
        <f t="shared" si="1233"/>
        <v/>
      </c>
      <c r="Y6510" s="4" t="str">
        <f t="shared" si="1234"/>
        <v/>
      </c>
      <c r="Z6510" s="4" t="str">
        <f t="shared" si="1235"/>
        <v/>
      </c>
      <c r="AA6510" s="4" t="str">
        <f>IF($V6510="","",IF(Y6510&lt;36,0,IF(AND(36&lt;=Y6510,Y6510&lt;71),VLOOKUP($W6510,日射量と図３!$E$6:$F$34,2,TRUE),IF(AND(71&lt;=Y6510,Y6510&lt;107),VLOOKUP($W6510,日射量と図３!$E$6:$G$34,3,TRUE),IF(AND(107&lt;=Y6510,Y6510&lt;143),VLOOKUP($W6510,日射量と図３!$E$6:$H$34,4,TRUE),VLOOKUP($W6510,日射量と図３!$E$6:$I$34,5,TRUE))))))</f>
        <v/>
      </c>
      <c r="AB6510" s="4" t="str">
        <f>IF($V6510="","",IF(Z6510&lt;36,0,IF(AND(36&lt;=Z6510,Z6510&lt;71),VLOOKUP($W6510,日射量と図３!$E$6:$F$34,2,TRUE),IF(AND(71&lt;=Z6510,Z6510&lt;107),VLOOKUP($W6510,日射量と図３!$E$6:$G$34,3,TRUE),IF(AND(107&lt;=Z6510,Z6510&lt;143),VLOOKUP($W6510,日射量と図３!$E$6:$H$34,4,TRUE),VLOOKUP($W6510,日射量と図３!$E$6:$I$34,5,TRUE))))))</f>
        <v/>
      </c>
      <c r="AC6510" s="382" t="str">
        <f t="shared" si="1227"/>
        <v/>
      </c>
      <c r="AD6510" s="382" t="str">
        <f t="shared" si="1228"/>
        <v/>
      </c>
    </row>
    <row r="6511" spans="11:30">
      <c r="K6511" s="4">
        <f t="shared" si="1224"/>
        <v>2</v>
      </c>
      <c r="L6511" s="34">
        <v>43523</v>
      </c>
      <c r="M6511" s="4">
        <v>272</v>
      </c>
      <c r="N6511" s="4">
        <v>4</v>
      </c>
      <c r="O6511" s="31">
        <v>0.125</v>
      </c>
      <c r="P6511" s="35">
        <v>5.85</v>
      </c>
      <c r="Q6511" s="36">
        <f t="shared" si="1225"/>
        <v>13</v>
      </c>
      <c r="R6511" s="4">
        <f t="shared" si="1226"/>
        <v>7.15</v>
      </c>
      <c r="S6511" s="31">
        <f t="shared" si="1229"/>
        <v>0.28591435185185182</v>
      </c>
      <c r="T6511" s="31">
        <f t="shared" si="1230"/>
        <v>0.72222222222222221</v>
      </c>
      <c r="U6511" s="4">
        <f t="shared" si="1231"/>
        <v>0</v>
      </c>
      <c r="V6511" s="4" t="str">
        <f t="shared" si="1232"/>
        <v/>
      </c>
      <c r="W6511" s="18" t="str">
        <f>IF(V6511="","",VLOOKUP(L6511,日射量と図３!$A$4:$C$368,3,TRUE)*238.85/100)</f>
        <v/>
      </c>
      <c r="X6511" s="4" t="str">
        <f t="shared" si="1233"/>
        <v/>
      </c>
      <c r="Y6511" s="4" t="str">
        <f t="shared" si="1234"/>
        <v/>
      </c>
      <c r="Z6511" s="4" t="str">
        <f t="shared" si="1235"/>
        <v/>
      </c>
      <c r="AA6511" s="4" t="str">
        <f>IF($V6511="","",IF(Y6511&lt;36,0,IF(AND(36&lt;=Y6511,Y6511&lt;71),VLOOKUP($W6511,日射量と図３!$E$6:$F$34,2,TRUE),IF(AND(71&lt;=Y6511,Y6511&lt;107),VLOOKUP($W6511,日射量と図３!$E$6:$G$34,3,TRUE),IF(AND(107&lt;=Y6511,Y6511&lt;143),VLOOKUP($W6511,日射量と図３!$E$6:$H$34,4,TRUE),VLOOKUP($W6511,日射量と図３!$E$6:$I$34,5,TRUE))))))</f>
        <v/>
      </c>
      <c r="AB6511" s="4" t="str">
        <f>IF($V6511="","",IF(Z6511&lt;36,0,IF(AND(36&lt;=Z6511,Z6511&lt;71),VLOOKUP($W6511,日射量と図３!$E$6:$F$34,2,TRUE),IF(AND(71&lt;=Z6511,Z6511&lt;107),VLOOKUP($W6511,日射量と図３!$E$6:$G$34,3,TRUE),IF(AND(107&lt;=Z6511,Z6511&lt;143),VLOOKUP($W6511,日射量と図３!$E$6:$H$34,4,TRUE),VLOOKUP($W6511,日射量と図３!$E$6:$I$34,5,TRUE))))))</f>
        <v/>
      </c>
      <c r="AC6511" s="382" t="str">
        <f t="shared" si="1227"/>
        <v/>
      </c>
      <c r="AD6511" s="382" t="str">
        <f t="shared" si="1228"/>
        <v/>
      </c>
    </row>
    <row r="6512" spans="11:30">
      <c r="K6512" s="4">
        <f t="shared" si="1224"/>
        <v>2</v>
      </c>
      <c r="L6512" s="34">
        <v>43523</v>
      </c>
      <c r="M6512" s="4">
        <v>272</v>
      </c>
      <c r="N6512" s="4">
        <v>5</v>
      </c>
      <c r="O6512" s="31">
        <v>0.16666666666666666</v>
      </c>
      <c r="P6512" s="35">
        <v>5.36</v>
      </c>
      <c r="Q6512" s="36">
        <f t="shared" si="1225"/>
        <v>15</v>
      </c>
      <c r="R6512" s="4">
        <f t="shared" si="1226"/>
        <v>9.64</v>
      </c>
      <c r="S6512" s="31">
        <f t="shared" si="1229"/>
        <v>0.28591435185185182</v>
      </c>
      <c r="T6512" s="31">
        <f t="shared" si="1230"/>
        <v>0.72222222222222221</v>
      </c>
      <c r="U6512" s="4">
        <f t="shared" si="1231"/>
        <v>0</v>
      </c>
      <c r="V6512" s="4" t="str">
        <f t="shared" si="1232"/>
        <v/>
      </c>
      <c r="W6512" s="18" t="str">
        <f>IF(V6512="","",VLOOKUP(L6512,日射量と図３!$A$4:$C$368,3,TRUE)*238.85/100)</f>
        <v/>
      </c>
      <c r="X6512" s="4" t="str">
        <f t="shared" si="1233"/>
        <v/>
      </c>
      <c r="Y6512" s="4" t="str">
        <f t="shared" si="1234"/>
        <v/>
      </c>
      <c r="Z6512" s="4" t="str">
        <f t="shared" si="1235"/>
        <v/>
      </c>
      <c r="AA6512" s="4" t="str">
        <f>IF($V6512="","",IF(Y6512&lt;36,0,IF(AND(36&lt;=Y6512,Y6512&lt;71),VLOOKUP($W6512,日射量と図３!$E$6:$F$34,2,TRUE),IF(AND(71&lt;=Y6512,Y6512&lt;107),VLOOKUP($W6512,日射量と図３!$E$6:$G$34,3,TRUE),IF(AND(107&lt;=Y6512,Y6512&lt;143),VLOOKUP($W6512,日射量と図３!$E$6:$H$34,4,TRUE),VLOOKUP($W6512,日射量と図３!$E$6:$I$34,5,TRUE))))))</f>
        <v/>
      </c>
      <c r="AB6512" s="4" t="str">
        <f>IF($V6512="","",IF(Z6512&lt;36,0,IF(AND(36&lt;=Z6512,Z6512&lt;71),VLOOKUP($W6512,日射量と図３!$E$6:$F$34,2,TRUE),IF(AND(71&lt;=Z6512,Z6512&lt;107),VLOOKUP($W6512,日射量と図３!$E$6:$G$34,3,TRUE),IF(AND(107&lt;=Z6512,Z6512&lt;143),VLOOKUP($W6512,日射量と図３!$E$6:$H$34,4,TRUE),VLOOKUP($W6512,日射量と図３!$E$6:$I$34,5,TRUE))))))</f>
        <v/>
      </c>
      <c r="AC6512" s="382" t="str">
        <f t="shared" si="1227"/>
        <v/>
      </c>
      <c r="AD6512" s="382" t="str">
        <f t="shared" si="1228"/>
        <v/>
      </c>
    </row>
    <row r="6513" spans="11:30">
      <c r="K6513" s="4">
        <f t="shared" si="1224"/>
        <v>2</v>
      </c>
      <c r="L6513" s="34">
        <v>43523</v>
      </c>
      <c r="M6513" s="4">
        <v>272</v>
      </c>
      <c r="N6513" s="4">
        <v>6</v>
      </c>
      <c r="O6513" s="31">
        <v>0.20833333333333334</v>
      </c>
      <c r="P6513" s="35">
        <v>5.1100000000000003</v>
      </c>
      <c r="Q6513" s="36">
        <f t="shared" si="1225"/>
        <v>15</v>
      </c>
      <c r="R6513" s="4">
        <f t="shared" si="1226"/>
        <v>9.89</v>
      </c>
      <c r="S6513" s="31">
        <f t="shared" si="1229"/>
        <v>0.28591435185185182</v>
      </c>
      <c r="T6513" s="31">
        <f t="shared" si="1230"/>
        <v>0.72222222222222221</v>
      </c>
      <c r="U6513" s="4">
        <f t="shared" si="1231"/>
        <v>0</v>
      </c>
      <c r="V6513" s="4" t="str">
        <f t="shared" si="1232"/>
        <v/>
      </c>
      <c r="W6513" s="18" t="str">
        <f>IF(V6513="","",VLOOKUP(L6513,日射量と図３!$A$4:$C$368,3,TRUE)*238.85/100)</f>
        <v/>
      </c>
      <c r="X6513" s="4" t="str">
        <f t="shared" si="1233"/>
        <v/>
      </c>
      <c r="Y6513" s="4" t="str">
        <f t="shared" si="1234"/>
        <v/>
      </c>
      <c r="Z6513" s="4" t="str">
        <f t="shared" si="1235"/>
        <v/>
      </c>
      <c r="AA6513" s="4" t="str">
        <f>IF($V6513="","",IF(Y6513&lt;36,0,IF(AND(36&lt;=Y6513,Y6513&lt;71),VLOOKUP($W6513,日射量と図３!$E$6:$F$34,2,TRUE),IF(AND(71&lt;=Y6513,Y6513&lt;107),VLOOKUP($W6513,日射量と図３!$E$6:$G$34,3,TRUE),IF(AND(107&lt;=Y6513,Y6513&lt;143),VLOOKUP($W6513,日射量と図３!$E$6:$H$34,4,TRUE),VLOOKUP($W6513,日射量と図３!$E$6:$I$34,5,TRUE))))))</f>
        <v/>
      </c>
      <c r="AB6513" s="4" t="str">
        <f>IF($V6513="","",IF(Z6513&lt;36,0,IF(AND(36&lt;=Z6513,Z6513&lt;71),VLOOKUP($W6513,日射量と図３!$E$6:$F$34,2,TRUE),IF(AND(71&lt;=Z6513,Z6513&lt;107),VLOOKUP($W6513,日射量と図３!$E$6:$G$34,3,TRUE),IF(AND(107&lt;=Z6513,Z6513&lt;143),VLOOKUP($W6513,日射量と図３!$E$6:$H$34,4,TRUE),VLOOKUP($W6513,日射量と図３!$E$6:$I$34,5,TRUE))))))</f>
        <v/>
      </c>
      <c r="AC6513" s="382" t="str">
        <f t="shared" si="1227"/>
        <v/>
      </c>
      <c r="AD6513" s="382" t="str">
        <f t="shared" si="1228"/>
        <v/>
      </c>
    </row>
    <row r="6514" spans="11:30">
      <c r="K6514" s="4">
        <f t="shared" si="1224"/>
        <v>2</v>
      </c>
      <c r="L6514" s="34">
        <v>43523</v>
      </c>
      <c r="M6514" s="4">
        <v>272</v>
      </c>
      <c r="N6514" s="4">
        <v>7</v>
      </c>
      <c r="O6514" s="31">
        <v>0.25</v>
      </c>
      <c r="P6514" s="35">
        <v>5.0099999999999989</v>
      </c>
      <c r="Q6514" s="36">
        <f t="shared" si="1225"/>
        <v>15</v>
      </c>
      <c r="R6514" s="4">
        <f t="shared" si="1226"/>
        <v>9.990000000000002</v>
      </c>
      <c r="S6514" s="31">
        <f t="shared" si="1229"/>
        <v>0.28591435185185182</v>
      </c>
      <c r="T6514" s="31">
        <f t="shared" si="1230"/>
        <v>0.72222222222222221</v>
      </c>
      <c r="U6514" s="4">
        <f t="shared" si="1231"/>
        <v>0</v>
      </c>
      <c r="V6514" s="4" t="str">
        <f t="shared" si="1232"/>
        <v/>
      </c>
      <c r="W6514" s="18" t="str">
        <f>IF(V6514="","",VLOOKUP(L6514,日射量と図３!$A$4:$C$368,3,TRUE)*238.85/100)</f>
        <v/>
      </c>
      <c r="X6514" s="4" t="str">
        <f t="shared" si="1233"/>
        <v/>
      </c>
      <c r="Y6514" s="4" t="str">
        <f t="shared" si="1234"/>
        <v/>
      </c>
      <c r="Z6514" s="4" t="str">
        <f t="shared" si="1235"/>
        <v/>
      </c>
      <c r="AA6514" s="4" t="str">
        <f>IF($V6514="","",IF(Y6514&lt;36,0,IF(AND(36&lt;=Y6514,Y6514&lt;71),VLOOKUP($W6514,日射量と図３!$E$6:$F$34,2,TRUE),IF(AND(71&lt;=Y6514,Y6514&lt;107),VLOOKUP($W6514,日射量と図３!$E$6:$G$34,3,TRUE),IF(AND(107&lt;=Y6514,Y6514&lt;143),VLOOKUP($W6514,日射量と図３!$E$6:$H$34,4,TRUE),VLOOKUP($W6514,日射量と図３!$E$6:$I$34,5,TRUE))))))</f>
        <v/>
      </c>
      <c r="AB6514" s="4" t="str">
        <f>IF($V6514="","",IF(Z6514&lt;36,0,IF(AND(36&lt;=Z6514,Z6514&lt;71),VLOOKUP($W6514,日射量と図３!$E$6:$F$34,2,TRUE),IF(AND(71&lt;=Z6514,Z6514&lt;107),VLOOKUP($W6514,日射量と図３!$E$6:$G$34,3,TRUE),IF(AND(107&lt;=Z6514,Z6514&lt;143),VLOOKUP($W6514,日射量と図３!$E$6:$H$34,4,TRUE),VLOOKUP($W6514,日射量と図３!$E$6:$I$34,5,TRUE))))))</f>
        <v/>
      </c>
      <c r="AC6514" s="382" t="str">
        <f t="shared" si="1227"/>
        <v/>
      </c>
      <c r="AD6514" s="382" t="str">
        <f t="shared" si="1228"/>
        <v/>
      </c>
    </row>
    <row r="6515" spans="11:30">
      <c r="K6515" s="4">
        <f t="shared" si="1224"/>
        <v>2</v>
      </c>
      <c r="L6515" s="34">
        <v>43523</v>
      </c>
      <c r="M6515" s="4">
        <v>272</v>
      </c>
      <c r="N6515" s="4">
        <v>8</v>
      </c>
      <c r="O6515" s="31">
        <v>0.29166666666666669</v>
      </c>
      <c r="P6515" s="35">
        <v>4.99</v>
      </c>
      <c r="Q6515" s="36">
        <f t="shared" si="1225"/>
        <v>12</v>
      </c>
      <c r="R6515" s="4">
        <f t="shared" si="1226"/>
        <v>7.01</v>
      </c>
      <c r="S6515" s="31">
        <f t="shared" si="1229"/>
        <v>0.28591435185185182</v>
      </c>
      <c r="T6515" s="31">
        <f t="shared" si="1230"/>
        <v>0.72222222222222221</v>
      </c>
      <c r="U6515" s="4">
        <f t="shared" si="1231"/>
        <v>7.01</v>
      </c>
      <c r="V6515" s="4" t="str">
        <f t="shared" si="1232"/>
        <v/>
      </c>
      <c r="W6515" s="18" t="str">
        <f>IF(V6515="","",VLOOKUP(L6515,日射量と図３!$A$4:$C$368,3,TRUE)*238.85/100)</f>
        <v/>
      </c>
      <c r="X6515" s="4" t="str">
        <f t="shared" si="1233"/>
        <v/>
      </c>
      <c r="Y6515" s="4" t="str">
        <f t="shared" si="1234"/>
        <v/>
      </c>
      <c r="Z6515" s="4" t="str">
        <f t="shared" si="1235"/>
        <v/>
      </c>
      <c r="AA6515" s="4" t="str">
        <f>IF($V6515="","",IF(Y6515&lt;36,0,IF(AND(36&lt;=Y6515,Y6515&lt;71),VLOOKUP($W6515,日射量と図３!$E$6:$F$34,2,TRUE),IF(AND(71&lt;=Y6515,Y6515&lt;107),VLOOKUP($W6515,日射量と図３!$E$6:$G$34,3,TRUE),IF(AND(107&lt;=Y6515,Y6515&lt;143),VLOOKUP($W6515,日射量と図３!$E$6:$H$34,4,TRUE),VLOOKUP($W6515,日射量と図３!$E$6:$I$34,5,TRUE))))))</f>
        <v/>
      </c>
      <c r="AB6515" s="4" t="str">
        <f>IF($V6515="","",IF(Z6515&lt;36,0,IF(AND(36&lt;=Z6515,Z6515&lt;71),VLOOKUP($W6515,日射量と図３!$E$6:$F$34,2,TRUE),IF(AND(71&lt;=Z6515,Z6515&lt;107),VLOOKUP($W6515,日射量と図３!$E$6:$G$34,3,TRUE),IF(AND(107&lt;=Z6515,Z6515&lt;143),VLOOKUP($W6515,日射量と図３!$E$6:$H$34,4,TRUE),VLOOKUP($W6515,日射量と図３!$E$6:$I$34,5,TRUE))))))</f>
        <v/>
      </c>
      <c r="AC6515" s="382" t="str">
        <f t="shared" si="1227"/>
        <v/>
      </c>
      <c r="AD6515" s="382" t="str">
        <f t="shared" si="1228"/>
        <v/>
      </c>
    </row>
    <row r="6516" spans="11:30">
      <c r="K6516" s="4">
        <f t="shared" si="1224"/>
        <v>2</v>
      </c>
      <c r="L6516" s="34">
        <v>43523</v>
      </c>
      <c r="M6516" s="4">
        <v>272</v>
      </c>
      <c r="N6516" s="4">
        <v>9</v>
      </c>
      <c r="O6516" s="31">
        <v>0.33333333333333331</v>
      </c>
      <c r="P6516" s="35">
        <v>5.9599999999999991</v>
      </c>
      <c r="Q6516" s="36">
        <f t="shared" si="1225"/>
        <v>12</v>
      </c>
      <c r="R6516" s="4">
        <f t="shared" si="1226"/>
        <v>6.0400000000000009</v>
      </c>
      <c r="S6516" s="31">
        <f t="shared" si="1229"/>
        <v>0.28591435185185182</v>
      </c>
      <c r="T6516" s="31">
        <f t="shared" si="1230"/>
        <v>0.72222222222222221</v>
      </c>
      <c r="U6516" s="4">
        <f t="shared" si="1231"/>
        <v>6.0400000000000009</v>
      </c>
      <c r="V6516" s="4" t="str">
        <f t="shared" si="1232"/>
        <v/>
      </c>
      <c r="W6516" s="18" t="str">
        <f>IF(V6516="","",VLOOKUP(L6516,日射量と図３!$A$4:$C$368,3,TRUE)*238.85/100)</f>
        <v/>
      </c>
      <c r="X6516" s="4" t="str">
        <f t="shared" si="1233"/>
        <v/>
      </c>
      <c r="Y6516" s="4" t="str">
        <f t="shared" si="1234"/>
        <v/>
      </c>
      <c r="Z6516" s="4" t="str">
        <f t="shared" si="1235"/>
        <v/>
      </c>
      <c r="AA6516" s="4" t="str">
        <f>IF($V6516="","",IF(Y6516&lt;36,0,IF(AND(36&lt;=Y6516,Y6516&lt;71),VLOOKUP($W6516,日射量と図３!$E$6:$F$34,2,TRUE),IF(AND(71&lt;=Y6516,Y6516&lt;107),VLOOKUP($W6516,日射量と図３!$E$6:$G$34,3,TRUE),IF(AND(107&lt;=Y6516,Y6516&lt;143),VLOOKUP($W6516,日射量と図３!$E$6:$H$34,4,TRUE),VLOOKUP($W6516,日射量と図３!$E$6:$I$34,5,TRUE))))))</f>
        <v/>
      </c>
      <c r="AB6516" s="4" t="str">
        <f>IF($V6516="","",IF(Z6516&lt;36,0,IF(AND(36&lt;=Z6516,Z6516&lt;71),VLOOKUP($W6516,日射量と図３!$E$6:$F$34,2,TRUE),IF(AND(71&lt;=Z6516,Z6516&lt;107),VLOOKUP($W6516,日射量と図３!$E$6:$G$34,3,TRUE),IF(AND(107&lt;=Z6516,Z6516&lt;143),VLOOKUP($W6516,日射量と図３!$E$6:$H$34,4,TRUE),VLOOKUP($W6516,日射量と図３!$E$6:$I$34,5,TRUE))))))</f>
        <v/>
      </c>
      <c r="AC6516" s="382" t="str">
        <f t="shared" si="1227"/>
        <v/>
      </c>
      <c r="AD6516" s="382" t="str">
        <f t="shared" si="1228"/>
        <v/>
      </c>
    </row>
    <row r="6517" spans="11:30">
      <c r="K6517" s="4">
        <f t="shared" si="1224"/>
        <v>2</v>
      </c>
      <c r="L6517" s="34">
        <v>43523</v>
      </c>
      <c r="M6517" s="4">
        <v>272</v>
      </c>
      <c r="N6517" s="4">
        <v>10</v>
      </c>
      <c r="O6517" s="31">
        <v>0.375</v>
      </c>
      <c r="P6517" s="35">
        <v>7.2099999999999991</v>
      </c>
      <c r="Q6517" s="36">
        <f t="shared" si="1225"/>
        <v>12</v>
      </c>
      <c r="R6517" s="4">
        <f t="shared" si="1226"/>
        <v>4.7900000000000009</v>
      </c>
      <c r="S6517" s="31">
        <f t="shared" si="1229"/>
        <v>0.28591435185185182</v>
      </c>
      <c r="T6517" s="31">
        <f t="shared" si="1230"/>
        <v>0.72222222222222221</v>
      </c>
      <c r="U6517" s="4">
        <f t="shared" si="1231"/>
        <v>4.7900000000000009</v>
      </c>
      <c r="V6517" s="4" t="str">
        <f t="shared" si="1232"/>
        <v/>
      </c>
      <c r="W6517" s="18" t="str">
        <f>IF(V6517="","",VLOOKUP(L6517,日射量と図３!$A$4:$C$368,3,TRUE)*238.85/100)</f>
        <v/>
      </c>
      <c r="X6517" s="4" t="str">
        <f t="shared" si="1233"/>
        <v/>
      </c>
      <c r="Y6517" s="4" t="str">
        <f t="shared" si="1234"/>
        <v/>
      </c>
      <c r="Z6517" s="4" t="str">
        <f t="shared" si="1235"/>
        <v/>
      </c>
      <c r="AA6517" s="4" t="str">
        <f>IF($V6517="","",IF(Y6517&lt;36,0,IF(AND(36&lt;=Y6517,Y6517&lt;71),VLOOKUP($W6517,日射量と図３!$E$6:$F$34,2,TRUE),IF(AND(71&lt;=Y6517,Y6517&lt;107),VLOOKUP($W6517,日射量と図３!$E$6:$G$34,3,TRUE),IF(AND(107&lt;=Y6517,Y6517&lt;143),VLOOKUP($W6517,日射量と図３!$E$6:$H$34,4,TRUE),VLOOKUP($W6517,日射量と図３!$E$6:$I$34,5,TRUE))))))</f>
        <v/>
      </c>
      <c r="AB6517" s="4" t="str">
        <f>IF($V6517="","",IF(Z6517&lt;36,0,IF(AND(36&lt;=Z6517,Z6517&lt;71),VLOOKUP($W6517,日射量と図３!$E$6:$F$34,2,TRUE),IF(AND(71&lt;=Z6517,Z6517&lt;107),VLOOKUP($W6517,日射量と図３!$E$6:$G$34,3,TRUE),IF(AND(107&lt;=Z6517,Z6517&lt;143),VLOOKUP($W6517,日射量と図３!$E$6:$H$34,4,TRUE),VLOOKUP($W6517,日射量と図３!$E$6:$I$34,5,TRUE))))))</f>
        <v/>
      </c>
      <c r="AC6517" s="382" t="str">
        <f t="shared" si="1227"/>
        <v/>
      </c>
      <c r="AD6517" s="382" t="str">
        <f t="shared" si="1228"/>
        <v/>
      </c>
    </row>
    <row r="6518" spans="11:30">
      <c r="K6518" s="4">
        <f t="shared" si="1224"/>
        <v>2</v>
      </c>
      <c r="L6518" s="34">
        <v>43523</v>
      </c>
      <c r="M6518" s="4">
        <v>272</v>
      </c>
      <c r="N6518" s="4">
        <v>11</v>
      </c>
      <c r="O6518" s="31">
        <v>0.41666666666666669</v>
      </c>
      <c r="P6518" s="35">
        <v>8.3899999999999988</v>
      </c>
      <c r="Q6518" s="36">
        <f t="shared" si="1225"/>
        <v>12</v>
      </c>
      <c r="R6518" s="4">
        <f t="shared" si="1226"/>
        <v>3.6100000000000012</v>
      </c>
      <c r="S6518" s="31">
        <f t="shared" si="1229"/>
        <v>0.28591435185185182</v>
      </c>
      <c r="T6518" s="31">
        <f t="shared" si="1230"/>
        <v>0.72222222222222221</v>
      </c>
      <c r="U6518" s="4">
        <f t="shared" si="1231"/>
        <v>3.6100000000000012</v>
      </c>
      <c r="V6518" s="4" t="str">
        <f t="shared" si="1232"/>
        <v/>
      </c>
      <c r="W6518" s="18" t="str">
        <f>IF(V6518="","",VLOOKUP(L6518,日射量と図３!$A$4:$C$368,3,TRUE)*238.85/100)</f>
        <v/>
      </c>
      <c r="X6518" s="4" t="str">
        <f t="shared" si="1233"/>
        <v/>
      </c>
      <c r="Y6518" s="4" t="str">
        <f t="shared" si="1234"/>
        <v/>
      </c>
      <c r="Z6518" s="4" t="str">
        <f t="shared" si="1235"/>
        <v/>
      </c>
      <c r="AA6518" s="4" t="str">
        <f>IF($V6518="","",IF(Y6518&lt;36,0,IF(AND(36&lt;=Y6518,Y6518&lt;71),VLOOKUP($W6518,日射量と図３!$E$6:$F$34,2,TRUE),IF(AND(71&lt;=Y6518,Y6518&lt;107),VLOOKUP($W6518,日射量と図３!$E$6:$G$34,3,TRUE),IF(AND(107&lt;=Y6518,Y6518&lt;143),VLOOKUP($W6518,日射量と図３!$E$6:$H$34,4,TRUE),VLOOKUP($W6518,日射量と図３!$E$6:$I$34,5,TRUE))))))</f>
        <v/>
      </c>
      <c r="AB6518" s="4" t="str">
        <f>IF($V6518="","",IF(Z6518&lt;36,0,IF(AND(36&lt;=Z6518,Z6518&lt;71),VLOOKUP($W6518,日射量と図３!$E$6:$F$34,2,TRUE),IF(AND(71&lt;=Z6518,Z6518&lt;107),VLOOKUP($W6518,日射量と図３!$E$6:$G$34,3,TRUE),IF(AND(107&lt;=Z6518,Z6518&lt;143),VLOOKUP($W6518,日射量と図３!$E$6:$H$34,4,TRUE),VLOOKUP($W6518,日射量と図３!$E$6:$I$34,5,TRUE))))))</f>
        <v/>
      </c>
      <c r="AC6518" s="382" t="str">
        <f t="shared" si="1227"/>
        <v/>
      </c>
      <c r="AD6518" s="382" t="str">
        <f t="shared" si="1228"/>
        <v/>
      </c>
    </row>
    <row r="6519" spans="11:30">
      <c r="K6519" s="4">
        <f t="shared" si="1224"/>
        <v>2</v>
      </c>
      <c r="L6519" s="34">
        <v>43523</v>
      </c>
      <c r="M6519" s="4">
        <v>272</v>
      </c>
      <c r="N6519" s="4">
        <v>12</v>
      </c>
      <c r="O6519" s="31">
        <v>0.45833333333333331</v>
      </c>
      <c r="P6519" s="35">
        <v>9.7100000000000026</v>
      </c>
      <c r="Q6519" s="36">
        <f t="shared" si="1225"/>
        <v>12</v>
      </c>
      <c r="R6519" s="4">
        <f t="shared" si="1226"/>
        <v>2.2899999999999974</v>
      </c>
      <c r="S6519" s="31">
        <f t="shared" si="1229"/>
        <v>0.28591435185185182</v>
      </c>
      <c r="T6519" s="31">
        <f t="shared" si="1230"/>
        <v>0.72222222222222221</v>
      </c>
      <c r="U6519" s="4">
        <f t="shared" si="1231"/>
        <v>2.2899999999999974</v>
      </c>
      <c r="V6519" s="4" t="str">
        <f t="shared" si="1232"/>
        <v/>
      </c>
      <c r="W6519" s="18" t="str">
        <f>IF(V6519="","",VLOOKUP(L6519,日射量と図３!$A$4:$C$368,3,TRUE)*238.85/100)</f>
        <v/>
      </c>
      <c r="X6519" s="4" t="str">
        <f t="shared" si="1233"/>
        <v/>
      </c>
      <c r="Y6519" s="4" t="str">
        <f t="shared" si="1234"/>
        <v/>
      </c>
      <c r="Z6519" s="4" t="str">
        <f t="shared" si="1235"/>
        <v/>
      </c>
      <c r="AA6519" s="4" t="str">
        <f>IF($V6519="","",IF(Y6519&lt;36,0,IF(AND(36&lt;=Y6519,Y6519&lt;71),VLOOKUP($W6519,日射量と図３!$E$6:$F$34,2,TRUE),IF(AND(71&lt;=Y6519,Y6519&lt;107),VLOOKUP($W6519,日射量と図３!$E$6:$G$34,3,TRUE),IF(AND(107&lt;=Y6519,Y6519&lt;143),VLOOKUP($W6519,日射量と図３!$E$6:$H$34,4,TRUE),VLOOKUP($W6519,日射量と図３!$E$6:$I$34,5,TRUE))))))</f>
        <v/>
      </c>
      <c r="AB6519" s="4" t="str">
        <f>IF($V6519="","",IF(Z6519&lt;36,0,IF(AND(36&lt;=Z6519,Z6519&lt;71),VLOOKUP($W6519,日射量と図３!$E$6:$F$34,2,TRUE),IF(AND(71&lt;=Z6519,Z6519&lt;107),VLOOKUP($W6519,日射量と図３!$E$6:$G$34,3,TRUE),IF(AND(107&lt;=Z6519,Z6519&lt;143),VLOOKUP($W6519,日射量と図３!$E$6:$H$34,4,TRUE),VLOOKUP($W6519,日射量と図３!$E$6:$I$34,5,TRUE))))))</f>
        <v/>
      </c>
      <c r="AC6519" s="382" t="str">
        <f t="shared" si="1227"/>
        <v/>
      </c>
      <c r="AD6519" s="382" t="str">
        <f t="shared" si="1228"/>
        <v/>
      </c>
    </row>
    <row r="6520" spans="11:30">
      <c r="K6520" s="4">
        <f t="shared" si="1224"/>
        <v>2</v>
      </c>
      <c r="L6520" s="34">
        <v>43523</v>
      </c>
      <c r="M6520" s="4">
        <v>272</v>
      </c>
      <c r="N6520" s="4">
        <v>13</v>
      </c>
      <c r="O6520" s="31">
        <v>0.5</v>
      </c>
      <c r="P6520" s="35">
        <v>10.64</v>
      </c>
      <c r="Q6520" s="36">
        <f t="shared" si="1225"/>
        <v>12</v>
      </c>
      <c r="R6520" s="4">
        <f t="shared" si="1226"/>
        <v>1.3599999999999994</v>
      </c>
      <c r="S6520" s="31">
        <f t="shared" si="1229"/>
        <v>0.28591435185185182</v>
      </c>
      <c r="T6520" s="31">
        <f t="shared" si="1230"/>
        <v>0.72222222222222221</v>
      </c>
      <c r="U6520" s="4">
        <f t="shared" si="1231"/>
        <v>1.3599999999999994</v>
      </c>
      <c r="V6520" s="4" t="str">
        <f t="shared" si="1232"/>
        <v/>
      </c>
      <c r="W6520" s="18" t="str">
        <f>IF(V6520="","",VLOOKUP(L6520,日射量と図３!$A$4:$C$368,3,TRUE)*238.85/100)</f>
        <v/>
      </c>
      <c r="X6520" s="4" t="str">
        <f t="shared" si="1233"/>
        <v/>
      </c>
      <c r="Y6520" s="4" t="str">
        <f t="shared" si="1234"/>
        <v/>
      </c>
      <c r="Z6520" s="4" t="str">
        <f t="shared" si="1235"/>
        <v/>
      </c>
      <c r="AA6520" s="4" t="str">
        <f>IF($V6520="","",IF(Y6520&lt;36,0,IF(AND(36&lt;=Y6520,Y6520&lt;71),VLOOKUP($W6520,日射量と図３!$E$6:$F$34,2,TRUE),IF(AND(71&lt;=Y6520,Y6520&lt;107),VLOOKUP($W6520,日射量と図３!$E$6:$G$34,3,TRUE),IF(AND(107&lt;=Y6520,Y6520&lt;143),VLOOKUP($W6520,日射量と図３!$E$6:$H$34,4,TRUE),VLOOKUP($W6520,日射量と図３!$E$6:$I$34,5,TRUE))))))</f>
        <v/>
      </c>
      <c r="AB6520" s="4" t="str">
        <f>IF($V6520="","",IF(Z6520&lt;36,0,IF(AND(36&lt;=Z6520,Z6520&lt;71),VLOOKUP($W6520,日射量と図３!$E$6:$F$34,2,TRUE),IF(AND(71&lt;=Z6520,Z6520&lt;107),VLOOKUP($W6520,日射量と図３!$E$6:$G$34,3,TRUE),IF(AND(107&lt;=Z6520,Z6520&lt;143),VLOOKUP($W6520,日射量と図３!$E$6:$H$34,4,TRUE),VLOOKUP($W6520,日射量と図３!$E$6:$I$34,5,TRUE))))))</f>
        <v/>
      </c>
      <c r="AC6520" s="382" t="str">
        <f t="shared" si="1227"/>
        <v/>
      </c>
      <c r="AD6520" s="382" t="str">
        <f t="shared" si="1228"/>
        <v/>
      </c>
    </row>
    <row r="6521" spans="11:30">
      <c r="K6521" s="4">
        <f t="shared" si="1224"/>
        <v>2</v>
      </c>
      <c r="L6521" s="34">
        <v>43523</v>
      </c>
      <c r="M6521" s="4">
        <v>272</v>
      </c>
      <c r="N6521" s="4">
        <v>14</v>
      </c>
      <c r="O6521" s="31">
        <v>0.54166666666666663</v>
      </c>
      <c r="P6521" s="35">
        <v>11.620000000000001</v>
      </c>
      <c r="Q6521" s="36">
        <f t="shared" si="1225"/>
        <v>12</v>
      </c>
      <c r="R6521" s="4">
        <f t="shared" si="1226"/>
        <v>0.37999999999999901</v>
      </c>
      <c r="S6521" s="31">
        <f t="shared" si="1229"/>
        <v>0.28591435185185182</v>
      </c>
      <c r="T6521" s="31">
        <f t="shared" si="1230"/>
        <v>0.72222222222222221</v>
      </c>
      <c r="U6521" s="4">
        <f t="shared" si="1231"/>
        <v>0.37999999999999901</v>
      </c>
      <c r="V6521" s="4" t="str">
        <f t="shared" si="1232"/>
        <v/>
      </c>
      <c r="W6521" s="18" t="str">
        <f>IF(V6521="","",VLOOKUP(L6521,日射量と図３!$A$4:$C$368,3,TRUE)*238.85/100)</f>
        <v/>
      </c>
      <c r="X6521" s="4" t="str">
        <f t="shared" si="1233"/>
        <v/>
      </c>
      <c r="Y6521" s="4" t="str">
        <f t="shared" si="1234"/>
        <v/>
      </c>
      <c r="Z6521" s="4" t="str">
        <f t="shared" si="1235"/>
        <v/>
      </c>
      <c r="AA6521" s="4" t="str">
        <f>IF($V6521="","",IF(Y6521&lt;36,0,IF(AND(36&lt;=Y6521,Y6521&lt;71),VLOOKUP($W6521,日射量と図３!$E$6:$F$34,2,TRUE),IF(AND(71&lt;=Y6521,Y6521&lt;107),VLOOKUP($W6521,日射量と図３!$E$6:$G$34,3,TRUE),IF(AND(107&lt;=Y6521,Y6521&lt;143),VLOOKUP($W6521,日射量と図３!$E$6:$H$34,4,TRUE),VLOOKUP($W6521,日射量と図３!$E$6:$I$34,5,TRUE))))))</f>
        <v/>
      </c>
      <c r="AB6521" s="4" t="str">
        <f>IF($V6521="","",IF(Z6521&lt;36,0,IF(AND(36&lt;=Z6521,Z6521&lt;71),VLOOKUP($W6521,日射量と図３!$E$6:$F$34,2,TRUE),IF(AND(71&lt;=Z6521,Z6521&lt;107),VLOOKUP($W6521,日射量と図３!$E$6:$G$34,3,TRUE),IF(AND(107&lt;=Z6521,Z6521&lt;143),VLOOKUP($W6521,日射量と図３!$E$6:$H$34,4,TRUE),VLOOKUP($W6521,日射量と図３!$E$6:$I$34,5,TRUE))))))</f>
        <v/>
      </c>
      <c r="AC6521" s="382" t="str">
        <f t="shared" si="1227"/>
        <v/>
      </c>
      <c r="AD6521" s="382" t="str">
        <f t="shared" si="1228"/>
        <v/>
      </c>
    </row>
    <row r="6522" spans="11:30">
      <c r="K6522" s="4">
        <f t="shared" si="1224"/>
        <v>2</v>
      </c>
      <c r="L6522" s="34">
        <v>43523</v>
      </c>
      <c r="M6522" s="4">
        <v>272</v>
      </c>
      <c r="N6522" s="4">
        <v>15</v>
      </c>
      <c r="O6522" s="31">
        <v>0.58333333333333337</v>
      </c>
      <c r="P6522" s="35">
        <v>11.879999999999999</v>
      </c>
      <c r="Q6522" s="36">
        <f t="shared" si="1225"/>
        <v>12</v>
      </c>
      <c r="R6522" s="4">
        <f t="shared" si="1226"/>
        <v>0.12000000000000099</v>
      </c>
      <c r="S6522" s="31">
        <f t="shared" si="1229"/>
        <v>0.28591435185185182</v>
      </c>
      <c r="T6522" s="31">
        <f t="shared" si="1230"/>
        <v>0.72222222222222221</v>
      </c>
      <c r="U6522" s="4">
        <f t="shared" si="1231"/>
        <v>0.12000000000000099</v>
      </c>
      <c r="V6522" s="4" t="str">
        <f t="shared" si="1232"/>
        <v/>
      </c>
      <c r="W6522" s="18" t="str">
        <f>IF(V6522="","",VLOOKUP(L6522,日射量と図３!$A$4:$C$368,3,TRUE)*238.85/100)</f>
        <v/>
      </c>
      <c r="X6522" s="4" t="str">
        <f t="shared" si="1233"/>
        <v/>
      </c>
      <c r="Y6522" s="4" t="str">
        <f t="shared" si="1234"/>
        <v/>
      </c>
      <c r="Z6522" s="4" t="str">
        <f t="shared" si="1235"/>
        <v/>
      </c>
      <c r="AA6522" s="4" t="str">
        <f>IF($V6522="","",IF(Y6522&lt;36,0,IF(AND(36&lt;=Y6522,Y6522&lt;71),VLOOKUP($W6522,日射量と図３!$E$6:$F$34,2,TRUE),IF(AND(71&lt;=Y6522,Y6522&lt;107),VLOOKUP($W6522,日射量と図３!$E$6:$G$34,3,TRUE),IF(AND(107&lt;=Y6522,Y6522&lt;143),VLOOKUP($W6522,日射量と図３!$E$6:$H$34,4,TRUE),VLOOKUP($W6522,日射量と図３!$E$6:$I$34,5,TRUE))))))</f>
        <v/>
      </c>
      <c r="AB6522" s="4" t="str">
        <f>IF($V6522="","",IF(Z6522&lt;36,0,IF(AND(36&lt;=Z6522,Z6522&lt;71),VLOOKUP($W6522,日射量と図３!$E$6:$F$34,2,TRUE),IF(AND(71&lt;=Z6522,Z6522&lt;107),VLOOKUP($W6522,日射量と図３!$E$6:$G$34,3,TRUE),IF(AND(107&lt;=Z6522,Z6522&lt;143),VLOOKUP($W6522,日射量と図３!$E$6:$H$34,4,TRUE),VLOOKUP($W6522,日射量と図３!$E$6:$I$34,5,TRUE))))))</f>
        <v/>
      </c>
      <c r="AC6522" s="382" t="str">
        <f t="shared" si="1227"/>
        <v/>
      </c>
      <c r="AD6522" s="382" t="str">
        <f t="shared" si="1228"/>
        <v/>
      </c>
    </row>
    <row r="6523" spans="11:30">
      <c r="K6523" s="4">
        <f t="shared" si="1224"/>
        <v>2</v>
      </c>
      <c r="L6523" s="34">
        <v>43523</v>
      </c>
      <c r="M6523" s="4">
        <v>272</v>
      </c>
      <c r="N6523" s="4">
        <v>16</v>
      </c>
      <c r="O6523" s="31">
        <v>0.625</v>
      </c>
      <c r="P6523" s="35">
        <v>12.02</v>
      </c>
      <c r="Q6523" s="36">
        <f t="shared" si="1225"/>
        <v>16</v>
      </c>
      <c r="R6523" s="4">
        <f t="shared" si="1226"/>
        <v>3.9800000000000004</v>
      </c>
      <c r="S6523" s="31">
        <f t="shared" si="1229"/>
        <v>0.28591435185185182</v>
      </c>
      <c r="T6523" s="31">
        <f t="shared" si="1230"/>
        <v>0.72222222222222221</v>
      </c>
      <c r="U6523" s="4">
        <f t="shared" si="1231"/>
        <v>3.9800000000000004</v>
      </c>
      <c r="V6523" s="4" t="str">
        <f t="shared" si="1232"/>
        <v/>
      </c>
      <c r="W6523" s="18" t="str">
        <f>IF(V6523="","",VLOOKUP(L6523,日射量と図３!$A$4:$C$368,3,TRUE)*238.85/100)</f>
        <v/>
      </c>
      <c r="X6523" s="4" t="str">
        <f t="shared" si="1233"/>
        <v/>
      </c>
      <c r="Y6523" s="4" t="str">
        <f t="shared" si="1234"/>
        <v/>
      </c>
      <c r="Z6523" s="4" t="str">
        <f t="shared" si="1235"/>
        <v/>
      </c>
      <c r="AA6523" s="4" t="str">
        <f>IF($V6523="","",IF(Y6523&lt;36,0,IF(AND(36&lt;=Y6523,Y6523&lt;71),VLOOKUP($W6523,日射量と図３!$E$6:$F$34,2,TRUE),IF(AND(71&lt;=Y6523,Y6523&lt;107),VLOOKUP($W6523,日射量と図３!$E$6:$G$34,3,TRUE),IF(AND(107&lt;=Y6523,Y6523&lt;143),VLOOKUP($W6523,日射量と図３!$E$6:$H$34,4,TRUE),VLOOKUP($W6523,日射量と図３!$E$6:$I$34,5,TRUE))))))</f>
        <v/>
      </c>
      <c r="AB6523" s="4" t="str">
        <f>IF($V6523="","",IF(Z6523&lt;36,0,IF(AND(36&lt;=Z6523,Z6523&lt;71),VLOOKUP($W6523,日射量と図３!$E$6:$F$34,2,TRUE),IF(AND(71&lt;=Z6523,Z6523&lt;107),VLOOKUP($W6523,日射量と図３!$E$6:$G$34,3,TRUE),IF(AND(107&lt;=Z6523,Z6523&lt;143),VLOOKUP($W6523,日射量と図３!$E$6:$H$34,4,TRUE),VLOOKUP($W6523,日射量と図３!$E$6:$I$34,5,TRUE))))))</f>
        <v/>
      </c>
      <c r="AC6523" s="382" t="str">
        <f t="shared" si="1227"/>
        <v/>
      </c>
      <c r="AD6523" s="382" t="str">
        <f t="shared" si="1228"/>
        <v/>
      </c>
    </row>
    <row r="6524" spans="11:30">
      <c r="K6524" s="4">
        <f t="shared" si="1224"/>
        <v>2</v>
      </c>
      <c r="L6524" s="34">
        <v>43523</v>
      </c>
      <c r="M6524" s="4">
        <v>272</v>
      </c>
      <c r="N6524" s="4">
        <v>17</v>
      </c>
      <c r="O6524" s="31">
        <v>0.66666666666666663</v>
      </c>
      <c r="P6524" s="35">
        <v>11.620000000000001</v>
      </c>
      <c r="Q6524" s="36">
        <f t="shared" si="1225"/>
        <v>16</v>
      </c>
      <c r="R6524" s="4">
        <f t="shared" si="1226"/>
        <v>4.379999999999999</v>
      </c>
      <c r="S6524" s="31">
        <f t="shared" si="1229"/>
        <v>0.28591435185185182</v>
      </c>
      <c r="T6524" s="31">
        <f t="shared" si="1230"/>
        <v>0.72222222222222221</v>
      </c>
      <c r="U6524" s="4">
        <f t="shared" si="1231"/>
        <v>4.379999999999999</v>
      </c>
      <c r="V6524" s="4" t="str">
        <f t="shared" si="1232"/>
        <v/>
      </c>
      <c r="W6524" s="18" t="str">
        <f>IF(V6524="","",VLOOKUP(L6524,日射量と図３!$A$4:$C$368,3,TRUE)*238.85/100)</f>
        <v/>
      </c>
      <c r="X6524" s="4" t="str">
        <f t="shared" si="1233"/>
        <v/>
      </c>
      <c r="Y6524" s="4" t="str">
        <f t="shared" si="1234"/>
        <v/>
      </c>
      <c r="Z6524" s="4" t="str">
        <f t="shared" si="1235"/>
        <v/>
      </c>
      <c r="AA6524" s="4" t="str">
        <f>IF($V6524="","",IF(Y6524&lt;36,0,IF(AND(36&lt;=Y6524,Y6524&lt;71),VLOOKUP($W6524,日射量と図３!$E$6:$F$34,2,TRUE),IF(AND(71&lt;=Y6524,Y6524&lt;107),VLOOKUP($W6524,日射量と図３!$E$6:$G$34,3,TRUE),IF(AND(107&lt;=Y6524,Y6524&lt;143),VLOOKUP($W6524,日射量と図３!$E$6:$H$34,4,TRUE),VLOOKUP($W6524,日射量と図３!$E$6:$I$34,5,TRUE))))))</f>
        <v/>
      </c>
      <c r="AB6524" s="4" t="str">
        <f>IF($V6524="","",IF(Z6524&lt;36,0,IF(AND(36&lt;=Z6524,Z6524&lt;71),VLOOKUP($W6524,日射量と図３!$E$6:$F$34,2,TRUE),IF(AND(71&lt;=Z6524,Z6524&lt;107),VLOOKUP($W6524,日射量と図３!$E$6:$G$34,3,TRUE),IF(AND(107&lt;=Z6524,Z6524&lt;143),VLOOKUP($W6524,日射量と図３!$E$6:$H$34,4,TRUE),VLOOKUP($W6524,日射量と図３!$E$6:$I$34,5,TRUE))))))</f>
        <v/>
      </c>
      <c r="AC6524" s="382" t="str">
        <f t="shared" si="1227"/>
        <v/>
      </c>
      <c r="AD6524" s="382" t="str">
        <f t="shared" si="1228"/>
        <v/>
      </c>
    </row>
    <row r="6525" spans="11:30">
      <c r="K6525" s="4">
        <f t="shared" si="1224"/>
        <v>2</v>
      </c>
      <c r="L6525" s="34">
        <v>43523</v>
      </c>
      <c r="M6525" s="4">
        <v>272</v>
      </c>
      <c r="N6525" s="4">
        <v>18</v>
      </c>
      <c r="O6525" s="31">
        <v>0.70833333333333337</v>
      </c>
      <c r="P6525" s="35">
        <v>10.879999999999999</v>
      </c>
      <c r="Q6525" s="36">
        <f t="shared" si="1225"/>
        <v>16</v>
      </c>
      <c r="R6525" s="4">
        <f t="shared" si="1226"/>
        <v>5.120000000000001</v>
      </c>
      <c r="S6525" s="31">
        <f t="shared" si="1229"/>
        <v>0.28591435185185182</v>
      </c>
      <c r="T6525" s="31">
        <f t="shared" si="1230"/>
        <v>0.72222222222222221</v>
      </c>
      <c r="U6525" s="4">
        <f t="shared" si="1231"/>
        <v>5.120000000000001</v>
      </c>
      <c r="V6525" s="4" t="str">
        <f t="shared" si="1232"/>
        <v/>
      </c>
      <c r="W6525" s="18" t="str">
        <f>IF(V6525="","",VLOOKUP(L6525,日射量と図３!$A$4:$C$368,3,TRUE)*238.85/100)</f>
        <v/>
      </c>
      <c r="X6525" s="4" t="str">
        <f t="shared" si="1233"/>
        <v/>
      </c>
      <c r="Y6525" s="4" t="str">
        <f t="shared" si="1234"/>
        <v/>
      </c>
      <c r="Z6525" s="4" t="str">
        <f t="shared" si="1235"/>
        <v/>
      </c>
      <c r="AA6525" s="4" t="str">
        <f>IF($V6525="","",IF(Y6525&lt;36,0,IF(AND(36&lt;=Y6525,Y6525&lt;71),VLOOKUP($W6525,日射量と図３!$E$6:$F$34,2,TRUE),IF(AND(71&lt;=Y6525,Y6525&lt;107),VLOOKUP($W6525,日射量と図３!$E$6:$G$34,3,TRUE),IF(AND(107&lt;=Y6525,Y6525&lt;143),VLOOKUP($W6525,日射量と図３!$E$6:$H$34,4,TRUE),VLOOKUP($W6525,日射量と図３!$E$6:$I$34,5,TRUE))))))</f>
        <v/>
      </c>
      <c r="AB6525" s="4" t="str">
        <f>IF($V6525="","",IF(Z6525&lt;36,0,IF(AND(36&lt;=Z6525,Z6525&lt;71),VLOOKUP($W6525,日射量と図３!$E$6:$F$34,2,TRUE),IF(AND(71&lt;=Z6525,Z6525&lt;107),VLOOKUP($W6525,日射量と図３!$E$6:$G$34,3,TRUE),IF(AND(107&lt;=Z6525,Z6525&lt;143),VLOOKUP($W6525,日射量と図３!$E$6:$H$34,4,TRUE),VLOOKUP($W6525,日射量と図３!$E$6:$I$34,5,TRUE))))))</f>
        <v/>
      </c>
      <c r="AC6525" s="382" t="str">
        <f t="shared" si="1227"/>
        <v/>
      </c>
      <c r="AD6525" s="382" t="str">
        <f t="shared" si="1228"/>
        <v/>
      </c>
    </row>
    <row r="6526" spans="11:30">
      <c r="K6526" s="4">
        <f t="shared" si="1224"/>
        <v>2</v>
      </c>
      <c r="L6526" s="34">
        <v>43523</v>
      </c>
      <c r="M6526" s="4">
        <v>272</v>
      </c>
      <c r="N6526" s="4">
        <v>19</v>
      </c>
      <c r="O6526" s="31">
        <v>0.75</v>
      </c>
      <c r="P6526" s="35">
        <v>10.039999999999999</v>
      </c>
      <c r="Q6526" s="36">
        <f t="shared" si="1225"/>
        <v>16</v>
      </c>
      <c r="R6526" s="4">
        <f t="shared" si="1226"/>
        <v>5.9600000000000009</v>
      </c>
      <c r="S6526" s="31">
        <f t="shared" si="1229"/>
        <v>0.28591435185185182</v>
      </c>
      <c r="T6526" s="31">
        <f t="shared" si="1230"/>
        <v>0.72222222222222221</v>
      </c>
      <c r="U6526" s="4">
        <f t="shared" si="1231"/>
        <v>0</v>
      </c>
      <c r="V6526" s="4" t="str">
        <f t="shared" si="1232"/>
        <v/>
      </c>
      <c r="W6526" s="18" t="str">
        <f>IF(V6526="","",VLOOKUP(L6526,日射量と図３!$A$4:$C$368,3,TRUE)*238.85/100)</f>
        <v/>
      </c>
      <c r="X6526" s="4" t="str">
        <f t="shared" si="1233"/>
        <v/>
      </c>
      <c r="Y6526" s="4" t="str">
        <f t="shared" si="1234"/>
        <v/>
      </c>
      <c r="Z6526" s="4" t="str">
        <f t="shared" si="1235"/>
        <v/>
      </c>
      <c r="AA6526" s="4" t="str">
        <f>IF($V6526="","",IF(Y6526&lt;36,0,IF(AND(36&lt;=Y6526,Y6526&lt;71),VLOOKUP($W6526,日射量と図３!$E$6:$F$34,2,TRUE),IF(AND(71&lt;=Y6526,Y6526&lt;107),VLOOKUP($W6526,日射量と図３!$E$6:$G$34,3,TRUE),IF(AND(107&lt;=Y6526,Y6526&lt;143),VLOOKUP($W6526,日射量と図３!$E$6:$H$34,4,TRUE),VLOOKUP($W6526,日射量と図３!$E$6:$I$34,5,TRUE))))))</f>
        <v/>
      </c>
      <c r="AB6526" s="4" t="str">
        <f>IF($V6526="","",IF(Z6526&lt;36,0,IF(AND(36&lt;=Z6526,Z6526&lt;71),VLOOKUP($W6526,日射量と図３!$E$6:$F$34,2,TRUE),IF(AND(71&lt;=Z6526,Z6526&lt;107),VLOOKUP($W6526,日射量と図３!$E$6:$G$34,3,TRUE),IF(AND(107&lt;=Z6526,Z6526&lt;143),VLOOKUP($W6526,日射量と図３!$E$6:$H$34,4,TRUE),VLOOKUP($W6526,日射量と図３!$E$6:$I$34,5,TRUE))))))</f>
        <v/>
      </c>
      <c r="AC6526" s="382" t="str">
        <f t="shared" si="1227"/>
        <v/>
      </c>
      <c r="AD6526" s="382" t="str">
        <f t="shared" si="1228"/>
        <v/>
      </c>
    </row>
    <row r="6527" spans="11:30">
      <c r="K6527" s="4">
        <f t="shared" si="1224"/>
        <v>2</v>
      </c>
      <c r="L6527" s="34">
        <v>43523</v>
      </c>
      <c r="M6527" s="4">
        <v>272</v>
      </c>
      <c r="N6527" s="4">
        <v>20</v>
      </c>
      <c r="O6527" s="31">
        <v>0.79166666666666663</v>
      </c>
      <c r="P6527" s="35">
        <v>9.4999999999999982</v>
      </c>
      <c r="Q6527" s="36">
        <f t="shared" si="1225"/>
        <v>16</v>
      </c>
      <c r="R6527" s="4">
        <f t="shared" si="1226"/>
        <v>6.5000000000000018</v>
      </c>
      <c r="S6527" s="31">
        <f t="shared" si="1229"/>
        <v>0.28591435185185182</v>
      </c>
      <c r="T6527" s="31">
        <f t="shared" si="1230"/>
        <v>0.72222222222222221</v>
      </c>
      <c r="U6527" s="4">
        <f t="shared" si="1231"/>
        <v>0</v>
      </c>
      <c r="V6527" s="4" t="str">
        <f t="shared" si="1232"/>
        <v/>
      </c>
      <c r="W6527" s="18" t="str">
        <f>IF(V6527="","",VLOOKUP(L6527,日射量と図３!$A$4:$C$368,3,TRUE)*238.85/100)</f>
        <v/>
      </c>
      <c r="X6527" s="4" t="str">
        <f t="shared" si="1233"/>
        <v/>
      </c>
      <c r="Y6527" s="4" t="str">
        <f t="shared" si="1234"/>
        <v/>
      </c>
      <c r="Z6527" s="4" t="str">
        <f t="shared" si="1235"/>
        <v/>
      </c>
      <c r="AA6527" s="4" t="str">
        <f>IF($V6527="","",IF(Y6527&lt;36,0,IF(AND(36&lt;=Y6527,Y6527&lt;71),VLOOKUP($W6527,日射量と図３!$E$6:$F$34,2,TRUE),IF(AND(71&lt;=Y6527,Y6527&lt;107),VLOOKUP($W6527,日射量と図３!$E$6:$G$34,3,TRUE),IF(AND(107&lt;=Y6527,Y6527&lt;143),VLOOKUP($W6527,日射量と図３!$E$6:$H$34,4,TRUE),VLOOKUP($W6527,日射量と図３!$E$6:$I$34,5,TRUE))))))</f>
        <v/>
      </c>
      <c r="AB6527" s="4" t="str">
        <f>IF($V6527="","",IF(Z6527&lt;36,0,IF(AND(36&lt;=Z6527,Z6527&lt;71),VLOOKUP($W6527,日射量と図３!$E$6:$F$34,2,TRUE),IF(AND(71&lt;=Z6527,Z6527&lt;107),VLOOKUP($W6527,日射量と図３!$E$6:$G$34,3,TRUE),IF(AND(107&lt;=Z6527,Z6527&lt;143),VLOOKUP($W6527,日射量と図３!$E$6:$H$34,4,TRUE),VLOOKUP($W6527,日射量と図３!$E$6:$I$34,5,TRUE))))))</f>
        <v/>
      </c>
      <c r="AC6527" s="382" t="str">
        <f t="shared" si="1227"/>
        <v/>
      </c>
      <c r="AD6527" s="382" t="str">
        <f t="shared" si="1228"/>
        <v/>
      </c>
    </row>
    <row r="6528" spans="11:30">
      <c r="K6528" s="4">
        <f t="shared" si="1224"/>
        <v>2</v>
      </c>
      <c r="L6528" s="34">
        <v>43523</v>
      </c>
      <c r="M6528" s="4">
        <v>272</v>
      </c>
      <c r="N6528" s="4">
        <v>21</v>
      </c>
      <c r="O6528" s="31">
        <v>0.83333333333333337</v>
      </c>
      <c r="P6528" s="35">
        <v>8.9400000000000013</v>
      </c>
      <c r="Q6528" s="36">
        <f t="shared" si="1225"/>
        <v>16</v>
      </c>
      <c r="R6528" s="4">
        <f t="shared" si="1226"/>
        <v>7.0599999999999987</v>
      </c>
      <c r="S6528" s="31">
        <f t="shared" si="1229"/>
        <v>0.28591435185185182</v>
      </c>
      <c r="T6528" s="31">
        <f t="shared" si="1230"/>
        <v>0.72222222222222221</v>
      </c>
      <c r="U6528" s="4">
        <f t="shared" si="1231"/>
        <v>0</v>
      </c>
      <c r="V6528" s="4" t="str">
        <f t="shared" si="1232"/>
        <v/>
      </c>
      <c r="W6528" s="18" t="str">
        <f>IF(V6528="","",VLOOKUP(L6528,日射量と図３!$A$4:$C$368,3,TRUE)*238.85/100)</f>
        <v/>
      </c>
      <c r="X6528" s="4" t="str">
        <f t="shared" si="1233"/>
        <v/>
      </c>
      <c r="Y6528" s="4" t="str">
        <f t="shared" si="1234"/>
        <v/>
      </c>
      <c r="Z6528" s="4" t="str">
        <f t="shared" si="1235"/>
        <v/>
      </c>
      <c r="AA6528" s="4" t="str">
        <f>IF($V6528="","",IF(Y6528&lt;36,0,IF(AND(36&lt;=Y6528,Y6528&lt;71),VLOOKUP($W6528,日射量と図３!$E$6:$F$34,2,TRUE),IF(AND(71&lt;=Y6528,Y6528&lt;107),VLOOKUP($W6528,日射量と図３!$E$6:$G$34,3,TRUE),IF(AND(107&lt;=Y6528,Y6528&lt;143),VLOOKUP($W6528,日射量と図３!$E$6:$H$34,4,TRUE),VLOOKUP($W6528,日射量と図３!$E$6:$I$34,5,TRUE))))))</f>
        <v/>
      </c>
      <c r="AB6528" s="4" t="str">
        <f>IF($V6528="","",IF(Z6528&lt;36,0,IF(AND(36&lt;=Z6528,Z6528&lt;71),VLOOKUP($W6528,日射量と図３!$E$6:$F$34,2,TRUE),IF(AND(71&lt;=Z6528,Z6528&lt;107),VLOOKUP($W6528,日射量と図３!$E$6:$G$34,3,TRUE),IF(AND(107&lt;=Z6528,Z6528&lt;143),VLOOKUP($W6528,日射量と図３!$E$6:$H$34,4,TRUE),VLOOKUP($W6528,日射量と図３!$E$6:$I$34,5,TRUE))))))</f>
        <v/>
      </c>
      <c r="AC6528" s="382" t="str">
        <f t="shared" si="1227"/>
        <v/>
      </c>
      <c r="AD6528" s="382" t="str">
        <f t="shared" si="1228"/>
        <v/>
      </c>
    </row>
    <row r="6529" spans="11:30">
      <c r="K6529" s="4">
        <f t="shared" si="1224"/>
        <v>2</v>
      </c>
      <c r="L6529" s="34">
        <v>43523</v>
      </c>
      <c r="M6529" s="4">
        <v>272</v>
      </c>
      <c r="N6529" s="4">
        <v>22</v>
      </c>
      <c r="O6529" s="31">
        <v>0.875</v>
      </c>
      <c r="P6529" s="35">
        <v>8.4499999999999993</v>
      </c>
      <c r="Q6529" s="36">
        <f t="shared" si="1225"/>
        <v>16</v>
      </c>
      <c r="R6529" s="4">
        <f t="shared" si="1226"/>
        <v>7.5500000000000007</v>
      </c>
      <c r="S6529" s="31">
        <f t="shared" si="1229"/>
        <v>0.28591435185185182</v>
      </c>
      <c r="T6529" s="31">
        <f t="shared" si="1230"/>
        <v>0.72222222222222221</v>
      </c>
      <c r="U6529" s="4">
        <f t="shared" si="1231"/>
        <v>0</v>
      </c>
      <c r="V6529" s="4" t="str">
        <f t="shared" si="1232"/>
        <v/>
      </c>
      <c r="W6529" s="18" t="str">
        <f>IF(V6529="","",VLOOKUP(L6529,日射量と図３!$A$4:$C$368,3,TRUE)*238.85/100)</f>
        <v/>
      </c>
      <c r="X6529" s="4" t="str">
        <f t="shared" si="1233"/>
        <v/>
      </c>
      <c r="Y6529" s="4" t="str">
        <f t="shared" si="1234"/>
        <v/>
      </c>
      <c r="Z6529" s="4" t="str">
        <f t="shared" si="1235"/>
        <v/>
      </c>
      <c r="AA6529" s="4" t="str">
        <f>IF($V6529="","",IF(Y6529&lt;36,0,IF(AND(36&lt;=Y6529,Y6529&lt;71),VLOOKUP($W6529,日射量と図３!$E$6:$F$34,2,TRUE),IF(AND(71&lt;=Y6529,Y6529&lt;107),VLOOKUP($W6529,日射量と図３!$E$6:$G$34,3,TRUE),IF(AND(107&lt;=Y6529,Y6529&lt;143),VLOOKUP($W6529,日射量と図３!$E$6:$H$34,4,TRUE),VLOOKUP($W6529,日射量と図３!$E$6:$I$34,5,TRUE))))))</f>
        <v/>
      </c>
      <c r="AB6529" s="4" t="str">
        <f>IF($V6529="","",IF(Z6529&lt;36,0,IF(AND(36&lt;=Z6529,Z6529&lt;71),VLOOKUP($W6529,日射量と図３!$E$6:$F$34,2,TRUE),IF(AND(71&lt;=Z6529,Z6529&lt;107),VLOOKUP($W6529,日射量と図３!$E$6:$G$34,3,TRUE),IF(AND(107&lt;=Z6529,Z6529&lt;143),VLOOKUP($W6529,日射量と図３!$E$6:$H$34,4,TRUE),VLOOKUP($W6529,日射量と図３!$E$6:$I$34,5,TRUE))))))</f>
        <v/>
      </c>
      <c r="AC6529" s="382" t="str">
        <f t="shared" si="1227"/>
        <v/>
      </c>
      <c r="AD6529" s="382" t="str">
        <f t="shared" si="1228"/>
        <v/>
      </c>
    </row>
    <row r="6530" spans="11:30">
      <c r="K6530" s="4">
        <f t="shared" si="1224"/>
        <v>2</v>
      </c>
      <c r="L6530" s="34">
        <v>43523</v>
      </c>
      <c r="M6530" s="4">
        <v>272</v>
      </c>
      <c r="N6530" s="4">
        <v>23</v>
      </c>
      <c r="O6530" s="31">
        <v>0.91666666666666663</v>
      </c>
      <c r="P6530" s="35">
        <v>7.9700000000000006</v>
      </c>
      <c r="Q6530" s="36">
        <f t="shared" si="1225"/>
        <v>13</v>
      </c>
      <c r="R6530" s="4">
        <f t="shared" si="1226"/>
        <v>5.0299999999999994</v>
      </c>
      <c r="S6530" s="31">
        <f t="shared" si="1229"/>
        <v>0.28591435185185182</v>
      </c>
      <c r="T6530" s="31">
        <f t="shared" si="1230"/>
        <v>0.72222222222222221</v>
      </c>
      <c r="U6530" s="4">
        <f t="shared" si="1231"/>
        <v>0</v>
      </c>
      <c r="V6530" s="4" t="str">
        <f t="shared" si="1232"/>
        <v/>
      </c>
      <c r="W6530" s="18" t="str">
        <f>IF(V6530="","",VLOOKUP(L6530,日射量と図３!$A$4:$C$368,3,TRUE)*238.85/100)</f>
        <v/>
      </c>
      <c r="X6530" s="4" t="str">
        <f t="shared" si="1233"/>
        <v/>
      </c>
      <c r="Y6530" s="4" t="str">
        <f t="shared" si="1234"/>
        <v/>
      </c>
      <c r="Z6530" s="4" t="str">
        <f t="shared" si="1235"/>
        <v/>
      </c>
      <c r="AA6530" s="4" t="str">
        <f>IF($V6530="","",IF(Y6530&lt;36,0,IF(AND(36&lt;=Y6530,Y6530&lt;71),VLOOKUP($W6530,日射量と図３!$E$6:$F$34,2,TRUE),IF(AND(71&lt;=Y6530,Y6530&lt;107),VLOOKUP($W6530,日射量と図３!$E$6:$G$34,3,TRUE),IF(AND(107&lt;=Y6530,Y6530&lt;143),VLOOKUP($W6530,日射量と図３!$E$6:$H$34,4,TRUE),VLOOKUP($W6530,日射量と図３!$E$6:$I$34,5,TRUE))))))</f>
        <v/>
      </c>
      <c r="AB6530" s="4" t="str">
        <f>IF($V6530="","",IF(Z6530&lt;36,0,IF(AND(36&lt;=Z6530,Z6530&lt;71),VLOOKUP($W6530,日射量と図３!$E$6:$F$34,2,TRUE),IF(AND(71&lt;=Z6530,Z6530&lt;107),VLOOKUP($W6530,日射量と図３!$E$6:$G$34,3,TRUE),IF(AND(107&lt;=Z6530,Z6530&lt;143),VLOOKUP($W6530,日射量と図３!$E$6:$H$34,4,TRUE),VLOOKUP($W6530,日射量と図３!$E$6:$I$34,5,TRUE))))))</f>
        <v/>
      </c>
      <c r="AC6530" s="382" t="str">
        <f t="shared" si="1227"/>
        <v/>
      </c>
      <c r="AD6530" s="382" t="str">
        <f t="shared" si="1228"/>
        <v/>
      </c>
    </row>
    <row r="6531" spans="11:30">
      <c r="K6531" s="4">
        <f t="shared" si="1224"/>
        <v>2</v>
      </c>
      <c r="L6531" s="34">
        <v>43523</v>
      </c>
      <c r="M6531" s="4">
        <v>272</v>
      </c>
      <c r="N6531" s="4">
        <v>24</v>
      </c>
      <c r="O6531" s="31">
        <v>0.95833333333333337</v>
      </c>
      <c r="P6531" s="35">
        <v>7.49</v>
      </c>
      <c r="Q6531" s="36">
        <f t="shared" si="1225"/>
        <v>13</v>
      </c>
      <c r="R6531" s="4">
        <f t="shared" si="1226"/>
        <v>5.51</v>
      </c>
      <c r="S6531" s="31">
        <f t="shared" si="1229"/>
        <v>0.28591435185185182</v>
      </c>
      <c r="T6531" s="31">
        <f t="shared" si="1230"/>
        <v>0.72222222222222221</v>
      </c>
      <c r="U6531" s="4">
        <f t="shared" si="1231"/>
        <v>0</v>
      </c>
      <c r="V6531" s="4" t="str">
        <f t="shared" si="1232"/>
        <v/>
      </c>
      <c r="W6531" s="18" t="str">
        <f>IF(V6531="","",VLOOKUP(L6531,日射量と図３!$A$4:$C$368,3,TRUE)*238.85/100)</f>
        <v/>
      </c>
      <c r="X6531" s="4" t="str">
        <f t="shared" si="1233"/>
        <v/>
      </c>
      <c r="Y6531" s="4" t="str">
        <f t="shared" si="1234"/>
        <v/>
      </c>
      <c r="Z6531" s="4" t="str">
        <f t="shared" si="1235"/>
        <v/>
      </c>
      <c r="AA6531" s="4" t="str">
        <f>IF($V6531="","",IF(Y6531&lt;36,0,IF(AND(36&lt;=Y6531,Y6531&lt;71),VLOOKUP($W6531,日射量と図３!$E$6:$F$34,2,TRUE),IF(AND(71&lt;=Y6531,Y6531&lt;107),VLOOKUP($W6531,日射量と図３!$E$6:$G$34,3,TRUE),IF(AND(107&lt;=Y6531,Y6531&lt;143),VLOOKUP($W6531,日射量と図３!$E$6:$H$34,4,TRUE),VLOOKUP($W6531,日射量と図３!$E$6:$I$34,5,TRUE))))))</f>
        <v/>
      </c>
      <c r="AB6531" s="4" t="str">
        <f>IF($V6531="","",IF(Z6531&lt;36,0,IF(AND(36&lt;=Z6531,Z6531&lt;71),VLOOKUP($W6531,日射量と図３!$E$6:$F$34,2,TRUE),IF(AND(71&lt;=Z6531,Z6531&lt;107),VLOOKUP($W6531,日射量と図３!$E$6:$G$34,3,TRUE),IF(AND(107&lt;=Z6531,Z6531&lt;143),VLOOKUP($W6531,日射量と図３!$E$6:$H$34,4,TRUE),VLOOKUP($W6531,日射量と図３!$E$6:$I$34,5,TRUE))))))</f>
        <v/>
      </c>
      <c r="AC6531" s="382" t="str">
        <f t="shared" si="1227"/>
        <v/>
      </c>
      <c r="AD6531" s="382" t="str">
        <f t="shared" si="1228"/>
        <v/>
      </c>
    </row>
    <row r="6532" spans="11:30">
      <c r="K6532" s="4">
        <f t="shared" si="1224"/>
        <v>2</v>
      </c>
      <c r="L6532" s="34">
        <v>43524</v>
      </c>
      <c r="M6532" s="4">
        <v>273</v>
      </c>
      <c r="N6532" s="4">
        <v>1</v>
      </c>
      <c r="O6532" s="31">
        <v>0</v>
      </c>
      <c r="P6532" s="35">
        <v>7.07</v>
      </c>
      <c r="Q6532" s="36">
        <f t="shared" si="1225"/>
        <v>13</v>
      </c>
      <c r="R6532" s="4">
        <f t="shared" si="1226"/>
        <v>5.93</v>
      </c>
      <c r="S6532" s="31">
        <f t="shared" si="1229"/>
        <v>0.28591435185185182</v>
      </c>
      <c r="T6532" s="31">
        <f t="shared" si="1230"/>
        <v>0.72222222222222221</v>
      </c>
      <c r="U6532" s="4">
        <f t="shared" si="1231"/>
        <v>0</v>
      </c>
      <c r="V6532" s="4">
        <f t="shared" si="1232"/>
        <v>31.119999999999997</v>
      </c>
      <c r="W6532" s="18">
        <f>IF(V6532="","",VLOOKUP(L6532,日射量と図３!$A$4:$C$368,3,TRUE)*238.85/100)</f>
        <v>35.827500000000001</v>
      </c>
      <c r="X6532" s="4">
        <f t="shared" si="1233"/>
        <v>10</v>
      </c>
      <c r="Y6532" s="4">
        <f t="shared" si="1234"/>
        <v>19.455757199999994</v>
      </c>
      <c r="Z6532" s="4">
        <f t="shared" si="1235"/>
        <v>21.931944479999995</v>
      </c>
      <c r="AA6532" s="4">
        <f>IF($V6532="","",IF(Y6532&lt;36,0,IF(AND(36&lt;=Y6532,Y6532&lt;71),VLOOKUP($W6532,日射量と図３!$E$6:$F$34,2,TRUE),IF(AND(71&lt;=Y6532,Y6532&lt;107),VLOOKUP($W6532,日射量と図３!$E$6:$G$34,3,TRUE),IF(AND(107&lt;=Y6532,Y6532&lt;143),VLOOKUP($W6532,日射量と図３!$E$6:$H$34,4,TRUE),VLOOKUP($W6532,日射量と図３!$E$6:$I$34,5,TRUE))))))</f>
        <v>0</v>
      </c>
      <c r="AB6532" s="4">
        <f>IF($V6532="","",IF(Z6532&lt;36,0,IF(AND(36&lt;=Z6532,Z6532&lt;71),VLOOKUP($W6532,日射量と図３!$E$6:$F$34,2,TRUE),IF(AND(71&lt;=Z6532,Z6532&lt;107),VLOOKUP($W6532,日射量と図３!$E$6:$G$34,3,TRUE),IF(AND(107&lt;=Z6532,Z6532&lt;143),VLOOKUP($W6532,日射量と図３!$E$6:$H$34,4,TRUE),VLOOKUP($W6532,日射量と図３!$E$6:$I$34,5,TRUE))))))</f>
        <v>0</v>
      </c>
      <c r="AC6532" s="382">
        <f t="shared" si="1227"/>
        <v>0</v>
      </c>
      <c r="AD6532" s="382">
        <f t="shared" si="1228"/>
        <v>0</v>
      </c>
    </row>
    <row r="6533" spans="11:30">
      <c r="K6533" s="4">
        <f t="shared" ref="K6533:K6596" si="1236">MONTH(L6533)</f>
        <v>2</v>
      </c>
      <c r="L6533" s="34">
        <v>43524</v>
      </c>
      <c r="M6533" s="4">
        <v>273</v>
      </c>
      <c r="N6533" s="4">
        <v>2</v>
      </c>
      <c r="O6533" s="31">
        <v>4.1666666666666664E-2</v>
      </c>
      <c r="P6533" s="35">
        <v>6.7299999999999995</v>
      </c>
      <c r="Q6533" s="36">
        <f t="shared" ref="Q6533:Q6596" si="1237">IF(O6533&lt;$B$15,$D$14,IF(O6533&lt;$B$16,$D$15,IF(O6533&lt;$B$17,$D$16,IF(O6533&lt;$B$18,$D$17,IF(O6533&lt;$B$19,$D$18,$D$19)))))</f>
        <v>13</v>
      </c>
      <c r="R6533" s="4">
        <f t="shared" ref="R6533:R6596" si="1238">IF(Q6533-P6533&gt;0,Q6533-P6533,0)</f>
        <v>6.2700000000000005</v>
      </c>
      <c r="S6533" s="31">
        <f t="shared" si="1229"/>
        <v>0.28591435185185182</v>
      </c>
      <c r="T6533" s="31">
        <f t="shared" si="1230"/>
        <v>0.72222222222222221</v>
      </c>
      <c r="U6533" s="4">
        <f t="shared" si="1231"/>
        <v>0</v>
      </c>
      <c r="V6533" s="4" t="str">
        <f t="shared" si="1232"/>
        <v/>
      </c>
      <c r="W6533" s="18" t="str">
        <f>IF(V6533="","",VLOOKUP(L6533,日射量と図３!$A$4:$C$368,3,TRUE)*238.85/100)</f>
        <v/>
      </c>
      <c r="X6533" s="4" t="str">
        <f t="shared" si="1233"/>
        <v/>
      </c>
      <c r="Y6533" s="4" t="str">
        <f t="shared" si="1234"/>
        <v/>
      </c>
      <c r="Z6533" s="4" t="str">
        <f t="shared" si="1235"/>
        <v/>
      </c>
      <c r="AA6533" s="4" t="str">
        <f>IF($V6533="","",IF(Y6533&lt;36,0,IF(AND(36&lt;=Y6533,Y6533&lt;71),VLOOKUP($W6533,日射量と図３!$E$6:$F$34,2,TRUE),IF(AND(71&lt;=Y6533,Y6533&lt;107),VLOOKUP($W6533,日射量と図３!$E$6:$G$34,3,TRUE),IF(AND(107&lt;=Y6533,Y6533&lt;143),VLOOKUP($W6533,日射量と図３!$E$6:$H$34,4,TRUE),VLOOKUP($W6533,日射量と図３!$E$6:$I$34,5,TRUE))))))</f>
        <v/>
      </c>
      <c r="AB6533" s="4" t="str">
        <f>IF($V6533="","",IF(Z6533&lt;36,0,IF(AND(36&lt;=Z6533,Z6533&lt;71),VLOOKUP($W6533,日射量と図３!$E$6:$F$34,2,TRUE),IF(AND(71&lt;=Z6533,Z6533&lt;107),VLOOKUP($W6533,日射量と図３!$E$6:$G$34,3,TRUE),IF(AND(107&lt;=Z6533,Z6533&lt;143),VLOOKUP($W6533,日射量と図３!$E$6:$H$34,4,TRUE),VLOOKUP($W6533,日射量と図３!$E$6:$I$34,5,TRUE))))))</f>
        <v/>
      </c>
      <c r="AC6533" s="382" t="str">
        <f t="shared" si="1227"/>
        <v/>
      </c>
      <c r="AD6533" s="382" t="str">
        <f t="shared" si="1228"/>
        <v/>
      </c>
    </row>
    <row r="6534" spans="11:30">
      <c r="K6534" s="4">
        <f t="shared" si="1236"/>
        <v>2</v>
      </c>
      <c r="L6534" s="34">
        <v>43524</v>
      </c>
      <c r="M6534" s="4">
        <v>273</v>
      </c>
      <c r="N6534" s="4">
        <v>3</v>
      </c>
      <c r="O6534" s="31">
        <v>8.3333333333333329E-2</v>
      </c>
      <c r="P6534" s="35">
        <v>6.3199999999999994</v>
      </c>
      <c r="Q6534" s="36">
        <f t="shared" si="1237"/>
        <v>13</v>
      </c>
      <c r="R6534" s="4">
        <f t="shared" si="1238"/>
        <v>6.6800000000000006</v>
      </c>
      <c r="S6534" s="31">
        <f t="shared" si="1229"/>
        <v>0.28591435185185182</v>
      </c>
      <c r="T6534" s="31">
        <f t="shared" si="1230"/>
        <v>0.72222222222222221</v>
      </c>
      <c r="U6534" s="4">
        <f t="shared" si="1231"/>
        <v>0</v>
      </c>
      <c r="V6534" s="4" t="str">
        <f t="shared" si="1232"/>
        <v/>
      </c>
      <c r="W6534" s="18" t="str">
        <f>IF(V6534="","",VLOOKUP(L6534,日射量と図３!$A$4:$C$368,3,TRUE)*238.85/100)</f>
        <v/>
      </c>
      <c r="X6534" s="4" t="str">
        <f t="shared" si="1233"/>
        <v/>
      </c>
      <c r="Y6534" s="4" t="str">
        <f t="shared" si="1234"/>
        <v/>
      </c>
      <c r="Z6534" s="4" t="str">
        <f t="shared" si="1235"/>
        <v/>
      </c>
      <c r="AA6534" s="4" t="str">
        <f>IF($V6534="","",IF(Y6534&lt;36,0,IF(AND(36&lt;=Y6534,Y6534&lt;71),VLOOKUP($W6534,日射量と図３!$E$6:$F$34,2,TRUE),IF(AND(71&lt;=Y6534,Y6534&lt;107),VLOOKUP($W6534,日射量と図３!$E$6:$G$34,3,TRUE),IF(AND(107&lt;=Y6534,Y6534&lt;143),VLOOKUP($W6534,日射量と図３!$E$6:$H$34,4,TRUE),VLOOKUP($W6534,日射量と図３!$E$6:$I$34,5,TRUE))))))</f>
        <v/>
      </c>
      <c r="AB6534" s="4" t="str">
        <f>IF($V6534="","",IF(Z6534&lt;36,0,IF(AND(36&lt;=Z6534,Z6534&lt;71),VLOOKUP($W6534,日射量と図３!$E$6:$F$34,2,TRUE),IF(AND(71&lt;=Z6534,Z6534&lt;107),VLOOKUP($W6534,日射量と図３!$E$6:$G$34,3,TRUE),IF(AND(107&lt;=Z6534,Z6534&lt;143),VLOOKUP($W6534,日射量と図３!$E$6:$H$34,4,TRUE),VLOOKUP($W6534,日射量と図３!$E$6:$I$34,5,TRUE))))))</f>
        <v/>
      </c>
      <c r="AC6534" s="382" t="str">
        <f t="shared" si="1227"/>
        <v/>
      </c>
      <c r="AD6534" s="382" t="str">
        <f t="shared" si="1228"/>
        <v/>
      </c>
    </row>
    <row r="6535" spans="11:30">
      <c r="K6535" s="4">
        <f t="shared" si="1236"/>
        <v>2</v>
      </c>
      <c r="L6535" s="34">
        <v>43524</v>
      </c>
      <c r="M6535" s="4">
        <v>273</v>
      </c>
      <c r="N6535" s="4">
        <v>4</v>
      </c>
      <c r="O6535" s="31">
        <v>0.125</v>
      </c>
      <c r="P6535" s="35">
        <v>5.96</v>
      </c>
      <c r="Q6535" s="36">
        <f t="shared" si="1237"/>
        <v>13</v>
      </c>
      <c r="R6535" s="4">
        <f t="shared" si="1238"/>
        <v>7.04</v>
      </c>
      <c r="S6535" s="31">
        <f t="shared" si="1229"/>
        <v>0.28591435185185182</v>
      </c>
      <c r="T6535" s="31">
        <f t="shared" si="1230"/>
        <v>0.72222222222222221</v>
      </c>
      <c r="U6535" s="4">
        <f t="shared" si="1231"/>
        <v>0</v>
      </c>
      <c r="V6535" s="4" t="str">
        <f t="shared" si="1232"/>
        <v/>
      </c>
      <c r="W6535" s="18" t="str">
        <f>IF(V6535="","",VLOOKUP(L6535,日射量と図３!$A$4:$C$368,3,TRUE)*238.85/100)</f>
        <v/>
      </c>
      <c r="X6535" s="4" t="str">
        <f t="shared" si="1233"/>
        <v/>
      </c>
      <c r="Y6535" s="4" t="str">
        <f t="shared" si="1234"/>
        <v/>
      </c>
      <c r="Z6535" s="4" t="str">
        <f t="shared" si="1235"/>
        <v/>
      </c>
      <c r="AA6535" s="4" t="str">
        <f>IF($V6535="","",IF(Y6535&lt;36,0,IF(AND(36&lt;=Y6535,Y6535&lt;71),VLOOKUP($W6535,日射量と図３!$E$6:$F$34,2,TRUE),IF(AND(71&lt;=Y6535,Y6535&lt;107),VLOOKUP($W6535,日射量と図３!$E$6:$G$34,3,TRUE),IF(AND(107&lt;=Y6535,Y6535&lt;143),VLOOKUP($W6535,日射量と図３!$E$6:$H$34,4,TRUE),VLOOKUP($W6535,日射量と図３!$E$6:$I$34,5,TRUE))))))</f>
        <v/>
      </c>
      <c r="AB6535" s="4" t="str">
        <f>IF($V6535="","",IF(Z6535&lt;36,0,IF(AND(36&lt;=Z6535,Z6535&lt;71),VLOOKUP($W6535,日射量と図３!$E$6:$F$34,2,TRUE),IF(AND(71&lt;=Z6535,Z6535&lt;107),VLOOKUP($W6535,日射量と図３!$E$6:$G$34,3,TRUE),IF(AND(107&lt;=Z6535,Z6535&lt;143),VLOOKUP($W6535,日射量と図３!$E$6:$H$34,4,TRUE),VLOOKUP($W6535,日射量と図３!$E$6:$I$34,5,TRUE))))))</f>
        <v/>
      </c>
      <c r="AC6535" s="382" t="str">
        <f t="shared" si="1227"/>
        <v/>
      </c>
      <c r="AD6535" s="382" t="str">
        <f t="shared" si="1228"/>
        <v/>
      </c>
    </row>
    <row r="6536" spans="11:30">
      <c r="K6536" s="4">
        <f t="shared" si="1236"/>
        <v>2</v>
      </c>
      <c r="L6536" s="34">
        <v>43524</v>
      </c>
      <c r="M6536" s="4">
        <v>273</v>
      </c>
      <c r="N6536" s="4">
        <v>5</v>
      </c>
      <c r="O6536" s="31">
        <v>0.16666666666666666</v>
      </c>
      <c r="P6536" s="35">
        <v>5.6899999999999995</v>
      </c>
      <c r="Q6536" s="36">
        <f t="shared" si="1237"/>
        <v>15</v>
      </c>
      <c r="R6536" s="4">
        <f t="shared" si="1238"/>
        <v>9.31</v>
      </c>
      <c r="S6536" s="31">
        <f t="shared" si="1229"/>
        <v>0.28591435185185182</v>
      </c>
      <c r="T6536" s="31">
        <f t="shared" si="1230"/>
        <v>0.72222222222222221</v>
      </c>
      <c r="U6536" s="4">
        <f t="shared" si="1231"/>
        <v>0</v>
      </c>
      <c r="V6536" s="4" t="str">
        <f t="shared" si="1232"/>
        <v/>
      </c>
      <c r="W6536" s="18" t="str">
        <f>IF(V6536="","",VLOOKUP(L6536,日射量と図３!$A$4:$C$368,3,TRUE)*238.85/100)</f>
        <v/>
      </c>
      <c r="X6536" s="4" t="str">
        <f t="shared" si="1233"/>
        <v/>
      </c>
      <c r="Y6536" s="4" t="str">
        <f t="shared" si="1234"/>
        <v/>
      </c>
      <c r="Z6536" s="4" t="str">
        <f t="shared" si="1235"/>
        <v/>
      </c>
      <c r="AA6536" s="4" t="str">
        <f>IF($V6536="","",IF(Y6536&lt;36,0,IF(AND(36&lt;=Y6536,Y6536&lt;71),VLOOKUP($W6536,日射量と図３!$E$6:$F$34,2,TRUE),IF(AND(71&lt;=Y6536,Y6536&lt;107),VLOOKUP($W6536,日射量と図３!$E$6:$G$34,3,TRUE),IF(AND(107&lt;=Y6536,Y6536&lt;143),VLOOKUP($W6536,日射量と図３!$E$6:$H$34,4,TRUE),VLOOKUP($W6536,日射量と図３!$E$6:$I$34,5,TRUE))))))</f>
        <v/>
      </c>
      <c r="AB6536" s="4" t="str">
        <f>IF($V6536="","",IF(Z6536&lt;36,0,IF(AND(36&lt;=Z6536,Z6536&lt;71),VLOOKUP($W6536,日射量と図３!$E$6:$F$34,2,TRUE),IF(AND(71&lt;=Z6536,Z6536&lt;107),VLOOKUP($W6536,日射量と図３!$E$6:$G$34,3,TRUE),IF(AND(107&lt;=Z6536,Z6536&lt;143),VLOOKUP($W6536,日射量と図３!$E$6:$H$34,4,TRUE),VLOOKUP($W6536,日射量と図３!$E$6:$I$34,5,TRUE))))))</f>
        <v/>
      </c>
      <c r="AC6536" s="382" t="str">
        <f t="shared" si="1227"/>
        <v/>
      </c>
      <c r="AD6536" s="382" t="str">
        <f t="shared" si="1228"/>
        <v/>
      </c>
    </row>
    <row r="6537" spans="11:30">
      <c r="K6537" s="4">
        <f t="shared" si="1236"/>
        <v>2</v>
      </c>
      <c r="L6537" s="34">
        <v>43524</v>
      </c>
      <c r="M6537" s="4">
        <v>273</v>
      </c>
      <c r="N6537" s="4">
        <v>6</v>
      </c>
      <c r="O6537" s="31">
        <v>0.20833333333333334</v>
      </c>
      <c r="P6537" s="35">
        <v>5.4999999999999991</v>
      </c>
      <c r="Q6537" s="36">
        <f t="shared" si="1237"/>
        <v>15</v>
      </c>
      <c r="R6537" s="4">
        <f t="shared" si="1238"/>
        <v>9.5</v>
      </c>
      <c r="S6537" s="31">
        <f t="shared" si="1229"/>
        <v>0.28591435185185182</v>
      </c>
      <c r="T6537" s="31">
        <f t="shared" si="1230"/>
        <v>0.72222222222222221</v>
      </c>
      <c r="U6537" s="4">
        <f t="shared" si="1231"/>
        <v>0</v>
      </c>
      <c r="V6537" s="4" t="str">
        <f t="shared" si="1232"/>
        <v/>
      </c>
      <c r="W6537" s="18" t="str">
        <f>IF(V6537="","",VLOOKUP(L6537,日射量と図３!$A$4:$C$368,3,TRUE)*238.85/100)</f>
        <v/>
      </c>
      <c r="X6537" s="4" t="str">
        <f t="shared" si="1233"/>
        <v/>
      </c>
      <c r="Y6537" s="4" t="str">
        <f t="shared" si="1234"/>
        <v/>
      </c>
      <c r="Z6537" s="4" t="str">
        <f t="shared" si="1235"/>
        <v/>
      </c>
      <c r="AA6537" s="4" t="str">
        <f>IF($V6537="","",IF(Y6537&lt;36,0,IF(AND(36&lt;=Y6537,Y6537&lt;71),VLOOKUP($W6537,日射量と図３!$E$6:$F$34,2,TRUE),IF(AND(71&lt;=Y6537,Y6537&lt;107),VLOOKUP($W6537,日射量と図３!$E$6:$G$34,3,TRUE),IF(AND(107&lt;=Y6537,Y6537&lt;143),VLOOKUP($W6537,日射量と図３!$E$6:$H$34,4,TRUE),VLOOKUP($W6537,日射量と図３!$E$6:$I$34,5,TRUE))))))</f>
        <v/>
      </c>
      <c r="AB6537" s="4" t="str">
        <f>IF($V6537="","",IF(Z6537&lt;36,0,IF(AND(36&lt;=Z6537,Z6537&lt;71),VLOOKUP($W6537,日射量と図３!$E$6:$F$34,2,TRUE),IF(AND(71&lt;=Z6537,Z6537&lt;107),VLOOKUP($W6537,日射量と図３!$E$6:$G$34,3,TRUE),IF(AND(107&lt;=Z6537,Z6537&lt;143),VLOOKUP($W6537,日射量と図３!$E$6:$H$34,4,TRUE),VLOOKUP($W6537,日射量と図３!$E$6:$I$34,5,TRUE))))))</f>
        <v/>
      </c>
      <c r="AC6537" s="382" t="str">
        <f t="shared" si="1227"/>
        <v/>
      </c>
      <c r="AD6537" s="382" t="str">
        <f t="shared" si="1228"/>
        <v/>
      </c>
    </row>
    <row r="6538" spans="11:30">
      <c r="K6538" s="4">
        <f t="shared" si="1236"/>
        <v>2</v>
      </c>
      <c r="L6538" s="34">
        <v>43524</v>
      </c>
      <c r="M6538" s="4">
        <v>273</v>
      </c>
      <c r="N6538" s="4">
        <v>7</v>
      </c>
      <c r="O6538" s="31">
        <v>0.25</v>
      </c>
      <c r="P6538" s="35">
        <v>5.09</v>
      </c>
      <c r="Q6538" s="36">
        <f t="shared" si="1237"/>
        <v>15</v>
      </c>
      <c r="R6538" s="4">
        <f t="shared" si="1238"/>
        <v>9.91</v>
      </c>
      <c r="S6538" s="31">
        <f t="shared" si="1229"/>
        <v>0.28591435185185182</v>
      </c>
      <c r="T6538" s="31">
        <f t="shared" si="1230"/>
        <v>0.72222222222222221</v>
      </c>
      <c r="U6538" s="4">
        <f t="shared" si="1231"/>
        <v>0</v>
      </c>
      <c r="V6538" s="4" t="str">
        <f t="shared" si="1232"/>
        <v/>
      </c>
      <c r="W6538" s="18" t="str">
        <f>IF(V6538="","",VLOOKUP(L6538,日射量と図３!$A$4:$C$368,3,TRUE)*238.85/100)</f>
        <v/>
      </c>
      <c r="X6538" s="4" t="str">
        <f t="shared" si="1233"/>
        <v/>
      </c>
      <c r="Y6538" s="4" t="str">
        <f t="shared" si="1234"/>
        <v/>
      </c>
      <c r="Z6538" s="4" t="str">
        <f t="shared" si="1235"/>
        <v/>
      </c>
      <c r="AA6538" s="4" t="str">
        <f>IF($V6538="","",IF(Y6538&lt;36,0,IF(AND(36&lt;=Y6538,Y6538&lt;71),VLOOKUP($W6538,日射量と図３!$E$6:$F$34,2,TRUE),IF(AND(71&lt;=Y6538,Y6538&lt;107),VLOOKUP($W6538,日射量と図３!$E$6:$G$34,3,TRUE),IF(AND(107&lt;=Y6538,Y6538&lt;143),VLOOKUP($W6538,日射量と図３!$E$6:$H$34,4,TRUE),VLOOKUP($W6538,日射量と図３!$E$6:$I$34,5,TRUE))))))</f>
        <v/>
      </c>
      <c r="AB6538" s="4" t="str">
        <f>IF($V6538="","",IF(Z6538&lt;36,0,IF(AND(36&lt;=Z6538,Z6538&lt;71),VLOOKUP($W6538,日射量と図３!$E$6:$F$34,2,TRUE),IF(AND(71&lt;=Z6538,Z6538&lt;107),VLOOKUP($W6538,日射量と図３!$E$6:$G$34,3,TRUE),IF(AND(107&lt;=Z6538,Z6538&lt;143),VLOOKUP($W6538,日射量と図３!$E$6:$H$34,4,TRUE),VLOOKUP($W6538,日射量と図３!$E$6:$I$34,5,TRUE))))))</f>
        <v/>
      </c>
      <c r="AC6538" s="382" t="str">
        <f t="shared" si="1227"/>
        <v/>
      </c>
      <c r="AD6538" s="382" t="str">
        <f t="shared" si="1228"/>
        <v/>
      </c>
    </row>
    <row r="6539" spans="11:30">
      <c r="K6539" s="4">
        <f t="shared" si="1236"/>
        <v>2</v>
      </c>
      <c r="L6539" s="34">
        <v>43524</v>
      </c>
      <c r="M6539" s="4">
        <v>273</v>
      </c>
      <c r="N6539" s="4">
        <v>8</v>
      </c>
      <c r="O6539" s="31">
        <v>0.29166666666666669</v>
      </c>
      <c r="P6539" s="35">
        <v>5</v>
      </c>
      <c r="Q6539" s="36">
        <f t="shared" si="1237"/>
        <v>12</v>
      </c>
      <c r="R6539" s="4">
        <f t="shared" si="1238"/>
        <v>7</v>
      </c>
      <c r="S6539" s="31">
        <f t="shared" si="1229"/>
        <v>0.28591435185185182</v>
      </c>
      <c r="T6539" s="31">
        <f t="shared" si="1230"/>
        <v>0.72222222222222221</v>
      </c>
      <c r="U6539" s="4">
        <f t="shared" si="1231"/>
        <v>7</v>
      </c>
      <c r="V6539" s="4" t="str">
        <f t="shared" si="1232"/>
        <v/>
      </c>
      <c r="W6539" s="18" t="str">
        <f>IF(V6539="","",VLOOKUP(L6539,日射量と図３!$A$4:$C$368,3,TRUE)*238.85/100)</f>
        <v/>
      </c>
      <c r="X6539" s="4" t="str">
        <f t="shared" si="1233"/>
        <v/>
      </c>
      <c r="Y6539" s="4" t="str">
        <f t="shared" si="1234"/>
        <v/>
      </c>
      <c r="Z6539" s="4" t="str">
        <f t="shared" si="1235"/>
        <v/>
      </c>
      <c r="AA6539" s="4" t="str">
        <f>IF($V6539="","",IF(Y6539&lt;36,0,IF(AND(36&lt;=Y6539,Y6539&lt;71),VLOOKUP($W6539,日射量と図３!$E$6:$F$34,2,TRUE),IF(AND(71&lt;=Y6539,Y6539&lt;107),VLOOKUP($W6539,日射量と図３!$E$6:$G$34,3,TRUE),IF(AND(107&lt;=Y6539,Y6539&lt;143),VLOOKUP($W6539,日射量と図３!$E$6:$H$34,4,TRUE),VLOOKUP($W6539,日射量と図３!$E$6:$I$34,5,TRUE))))))</f>
        <v/>
      </c>
      <c r="AB6539" s="4" t="str">
        <f>IF($V6539="","",IF(Z6539&lt;36,0,IF(AND(36&lt;=Z6539,Z6539&lt;71),VLOOKUP($W6539,日射量と図３!$E$6:$F$34,2,TRUE),IF(AND(71&lt;=Z6539,Z6539&lt;107),VLOOKUP($W6539,日射量と図３!$E$6:$G$34,3,TRUE),IF(AND(107&lt;=Z6539,Z6539&lt;143),VLOOKUP($W6539,日射量と図３!$E$6:$H$34,4,TRUE),VLOOKUP($W6539,日射量と図３!$E$6:$I$34,5,TRUE))))))</f>
        <v/>
      </c>
      <c r="AC6539" s="382" t="str">
        <f t="shared" si="1227"/>
        <v/>
      </c>
      <c r="AD6539" s="382" t="str">
        <f t="shared" si="1228"/>
        <v/>
      </c>
    </row>
    <row r="6540" spans="11:30">
      <c r="K6540" s="4">
        <f t="shared" si="1236"/>
        <v>2</v>
      </c>
      <c r="L6540" s="34">
        <v>43524</v>
      </c>
      <c r="M6540" s="4">
        <v>273</v>
      </c>
      <c r="N6540" s="4">
        <v>9</v>
      </c>
      <c r="O6540" s="31">
        <v>0.33333333333333331</v>
      </c>
      <c r="P6540" s="35">
        <v>5.99</v>
      </c>
      <c r="Q6540" s="36">
        <f t="shared" si="1237"/>
        <v>12</v>
      </c>
      <c r="R6540" s="4">
        <f t="shared" si="1238"/>
        <v>6.01</v>
      </c>
      <c r="S6540" s="31">
        <f t="shared" si="1229"/>
        <v>0.28591435185185182</v>
      </c>
      <c r="T6540" s="31">
        <f t="shared" si="1230"/>
        <v>0.72222222222222221</v>
      </c>
      <c r="U6540" s="4">
        <f t="shared" si="1231"/>
        <v>6.01</v>
      </c>
      <c r="V6540" s="4" t="str">
        <f t="shared" si="1232"/>
        <v/>
      </c>
      <c r="W6540" s="18" t="str">
        <f>IF(V6540="","",VLOOKUP(L6540,日射量と図３!$A$4:$C$368,3,TRUE)*238.85/100)</f>
        <v/>
      </c>
      <c r="X6540" s="4" t="str">
        <f t="shared" si="1233"/>
        <v/>
      </c>
      <c r="Y6540" s="4" t="str">
        <f t="shared" si="1234"/>
        <v/>
      </c>
      <c r="Z6540" s="4" t="str">
        <f t="shared" si="1235"/>
        <v/>
      </c>
      <c r="AA6540" s="4" t="str">
        <f>IF($V6540="","",IF(Y6540&lt;36,0,IF(AND(36&lt;=Y6540,Y6540&lt;71),VLOOKUP($W6540,日射量と図３!$E$6:$F$34,2,TRUE),IF(AND(71&lt;=Y6540,Y6540&lt;107),VLOOKUP($W6540,日射量と図３!$E$6:$G$34,3,TRUE),IF(AND(107&lt;=Y6540,Y6540&lt;143),VLOOKUP($W6540,日射量と図３!$E$6:$H$34,4,TRUE),VLOOKUP($W6540,日射量と図３!$E$6:$I$34,5,TRUE))))))</f>
        <v/>
      </c>
      <c r="AB6540" s="4" t="str">
        <f>IF($V6540="","",IF(Z6540&lt;36,0,IF(AND(36&lt;=Z6540,Z6540&lt;71),VLOOKUP($W6540,日射量と図３!$E$6:$F$34,2,TRUE),IF(AND(71&lt;=Z6540,Z6540&lt;107),VLOOKUP($W6540,日射量と図３!$E$6:$G$34,3,TRUE),IF(AND(107&lt;=Z6540,Z6540&lt;143),VLOOKUP($W6540,日射量と図３!$E$6:$H$34,4,TRUE),VLOOKUP($W6540,日射量と図３!$E$6:$I$34,5,TRUE))))))</f>
        <v/>
      </c>
      <c r="AC6540" s="382" t="str">
        <f t="shared" si="1227"/>
        <v/>
      </c>
      <c r="AD6540" s="382" t="str">
        <f t="shared" si="1228"/>
        <v/>
      </c>
    </row>
    <row r="6541" spans="11:30">
      <c r="K6541" s="4">
        <f t="shared" si="1236"/>
        <v>2</v>
      </c>
      <c r="L6541" s="34">
        <v>43524</v>
      </c>
      <c r="M6541" s="4">
        <v>273</v>
      </c>
      <c r="N6541" s="4">
        <v>10</v>
      </c>
      <c r="O6541" s="31">
        <v>0.375</v>
      </c>
      <c r="P6541" s="35">
        <v>7.410000000000001</v>
      </c>
      <c r="Q6541" s="36">
        <f t="shared" si="1237"/>
        <v>12</v>
      </c>
      <c r="R6541" s="4">
        <f t="shared" si="1238"/>
        <v>4.589999999999999</v>
      </c>
      <c r="S6541" s="31">
        <f t="shared" si="1229"/>
        <v>0.28591435185185182</v>
      </c>
      <c r="T6541" s="31">
        <f t="shared" si="1230"/>
        <v>0.72222222222222221</v>
      </c>
      <c r="U6541" s="4">
        <f t="shared" si="1231"/>
        <v>4.589999999999999</v>
      </c>
      <c r="V6541" s="4" t="str">
        <f t="shared" si="1232"/>
        <v/>
      </c>
      <c r="W6541" s="18" t="str">
        <f>IF(V6541="","",VLOOKUP(L6541,日射量と図３!$A$4:$C$368,3,TRUE)*238.85/100)</f>
        <v/>
      </c>
      <c r="X6541" s="4" t="str">
        <f t="shared" si="1233"/>
        <v/>
      </c>
      <c r="Y6541" s="4" t="str">
        <f t="shared" si="1234"/>
        <v/>
      </c>
      <c r="Z6541" s="4" t="str">
        <f t="shared" si="1235"/>
        <v/>
      </c>
      <c r="AA6541" s="4" t="str">
        <f>IF($V6541="","",IF(Y6541&lt;36,0,IF(AND(36&lt;=Y6541,Y6541&lt;71),VLOOKUP($W6541,日射量と図３!$E$6:$F$34,2,TRUE),IF(AND(71&lt;=Y6541,Y6541&lt;107),VLOOKUP($W6541,日射量と図３!$E$6:$G$34,3,TRUE),IF(AND(107&lt;=Y6541,Y6541&lt;143),VLOOKUP($W6541,日射量と図３!$E$6:$H$34,4,TRUE),VLOOKUP($W6541,日射量と図３!$E$6:$I$34,5,TRUE))))))</f>
        <v/>
      </c>
      <c r="AB6541" s="4" t="str">
        <f>IF($V6541="","",IF(Z6541&lt;36,0,IF(AND(36&lt;=Z6541,Z6541&lt;71),VLOOKUP($W6541,日射量と図３!$E$6:$F$34,2,TRUE),IF(AND(71&lt;=Z6541,Z6541&lt;107),VLOOKUP($W6541,日射量と図３!$E$6:$G$34,3,TRUE),IF(AND(107&lt;=Z6541,Z6541&lt;143),VLOOKUP($W6541,日射量と図３!$E$6:$H$34,4,TRUE),VLOOKUP($W6541,日射量と図３!$E$6:$I$34,5,TRUE))))))</f>
        <v/>
      </c>
      <c r="AC6541" s="382" t="str">
        <f t="shared" si="1227"/>
        <v/>
      </c>
      <c r="AD6541" s="382" t="str">
        <f t="shared" si="1228"/>
        <v/>
      </c>
    </row>
    <row r="6542" spans="11:30">
      <c r="K6542" s="4">
        <f t="shared" si="1236"/>
        <v>2</v>
      </c>
      <c r="L6542" s="34">
        <v>43524</v>
      </c>
      <c r="M6542" s="4">
        <v>273</v>
      </c>
      <c r="N6542" s="4">
        <v>11</v>
      </c>
      <c r="O6542" s="31">
        <v>0.41666666666666669</v>
      </c>
      <c r="P6542" s="35">
        <v>9.1999999999999993</v>
      </c>
      <c r="Q6542" s="36">
        <f t="shared" si="1237"/>
        <v>12</v>
      </c>
      <c r="R6542" s="4">
        <f t="shared" si="1238"/>
        <v>2.8000000000000007</v>
      </c>
      <c r="S6542" s="31">
        <f t="shared" si="1229"/>
        <v>0.28591435185185182</v>
      </c>
      <c r="T6542" s="31">
        <f t="shared" si="1230"/>
        <v>0.72222222222222221</v>
      </c>
      <c r="U6542" s="4">
        <f t="shared" si="1231"/>
        <v>2.8000000000000007</v>
      </c>
      <c r="V6542" s="4" t="str">
        <f t="shared" si="1232"/>
        <v/>
      </c>
      <c r="W6542" s="18" t="str">
        <f>IF(V6542="","",VLOOKUP(L6542,日射量と図３!$A$4:$C$368,3,TRUE)*238.85/100)</f>
        <v/>
      </c>
      <c r="X6542" s="4" t="str">
        <f t="shared" si="1233"/>
        <v/>
      </c>
      <c r="Y6542" s="4" t="str">
        <f t="shared" si="1234"/>
        <v/>
      </c>
      <c r="Z6542" s="4" t="str">
        <f t="shared" si="1235"/>
        <v/>
      </c>
      <c r="AA6542" s="4" t="str">
        <f>IF($V6542="","",IF(Y6542&lt;36,0,IF(AND(36&lt;=Y6542,Y6542&lt;71),VLOOKUP($W6542,日射量と図３!$E$6:$F$34,2,TRUE),IF(AND(71&lt;=Y6542,Y6542&lt;107),VLOOKUP($W6542,日射量と図３!$E$6:$G$34,3,TRUE),IF(AND(107&lt;=Y6542,Y6542&lt;143),VLOOKUP($W6542,日射量と図３!$E$6:$H$34,4,TRUE),VLOOKUP($W6542,日射量と図３!$E$6:$I$34,5,TRUE))))))</f>
        <v/>
      </c>
      <c r="AB6542" s="4" t="str">
        <f>IF($V6542="","",IF(Z6542&lt;36,0,IF(AND(36&lt;=Z6542,Z6542&lt;71),VLOOKUP($W6542,日射量と図３!$E$6:$F$34,2,TRUE),IF(AND(71&lt;=Z6542,Z6542&lt;107),VLOOKUP($W6542,日射量と図３!$E$6:$G$34,3,TRUE),IF(AND(107&lt;=Z6542,Z6542&lt;143),VLOOKUP($W6542,日射量と図３!$E$6:$H$34,4,TRUE),VLOOKUP($W6542,日射量と図３!$E$6:$I$34,5,TRUE))))))</f>
        <v/>
      </c>
      <c r="AC6542" s="382" t="str">
        <f t="shared" si="1227"/>
        <v/>
      </c>
      <c r="AD6542" s="382" t="str">
        <f t="shared" si="1228"/>
        <v/>
      </c>
    </row>
    <row r="6543" spans="11:30">
      <c r="K6543" s="4">
        <f t="shared" si="1236"/>
        <v>2</v>
      </c>
      <c r="L6543" s="34">
        <v>43524</v>
      </c>
      <c r="M6543" s="4">
        <v>273</v>
      </c>
      <c r="N6543" s="4">
        <v>12</v>
      </c>
      <c r="O6543" s="31">
        <v>0.45833333333333331</v>
      </c>
      <c r="P6543" s="35">
        <v>10.620000000000001</v>
      </c>
      <c r="Q6543" s="36">
        <f t="shared" si="1237"/>
        <v>12</v>
      </c>
      <c r="R6543" s="4">
        <f t="shared" si="1238"/>
        <v>1.379999999999999</v>
      </c>
      <c r="S6543" s="31">
        <f t="shared" si="1229"/>
        <v>0.28591435185185182</v>
      </c>
      <c r="T6543" s="31">
        <f t="shared" si="1230"/>
        <v>0.72222222222222221</v>
      </c>
      <c r="U6543" s="4">
        <f t="shared" si="1231"/>
        <v>1.379999999999999</v>
      </c>
      <c r="V6543" s="4" t="str">
        <f t="shared" si="1232"/>
        <v/>
      </c>
      <c r="W6543" s="18" t="str">
        <f>IF(V6543="","",VLOOKUP(L6543,日射量と図３!$A$4:$C$368,3,TRUE)*238.85/100)</f>
        <v/>
      </c>
      <c r="X6543" s="4" t="str">
        <f t="shared" si="1233"/>
        <v/>
      </c>
      <c r="Y6543" s="4" t="str">
        <f t="shared" si="1234"/>
        <v/>
      </c>
      <c r="Z6543" s="4" t="str">
        <f t="shared" si="1235"/>
        <v/>
      </c>
      <c r="AA6543" s="4" t="str">
        <f>IF($V6543="","",IF(Y6543&lt;36,0,IF(AND(36&lt;=Y6543,Y6543&lt;71),VLOOKUP($W6543,日射量と図３!$E$6:$F$34,2,TRUE),IF(AND(71&lt;=Y6543,Y6543&lt;107),VLOOKUP($W6543,日射量と図３!$E$6:$G$34,3,TRUE),IF(AND(107&lt;=Y6543,Y6543&lt;143),VLOOKUP($W6543,日射量と図３!$E$6:$H$34,4,TRUE),VLOOKUP($W6543,日射量と図３!$E$6:$I$34,5,TRUE))))))</f>
        <v/>
      </c>
      <c r="AB6543" s="4" t="str">
        <f>IF($V6543="","",IF(Z6543&lt;36,0,IF(AND(36&lt;=Z6543,Z6543&lt;71),VLOOKUP($W6543,日射量と図３!$E$6:$F$34,2,TRUE),IF(AND(71&lt;=Z6543,Z6543&lt;107),VLOOKUP($W6543,日射量と図３!$E$6:$G$34,3,TRUE),IF(AND(107&lt;=Z6543,Z6543&lt;143),VLOOKUP($W6543,日射量と図３!$E$6:$H$34,4,TRUE),VLOOKUP($W6543,日射量と図３!$E$6:$I$34,5,TRUE))))))</f>
        <v/>
      </c>
      <c r="AC6543" s="382" t="str">
        <f t="shared" ref="AC6543:AC6606" si="1239">IF(V6543="","",IF((($AH$18*$AH$30*V6543*3600/1000000)/1000-AA6543*$AG$18*10*0.0000041868)&lt;=0,0,AA6543*$AG$18*10*0.0000041868))</f>
        <v/>
      </c>
      <c r="AD6543" s="382" t="str">
        <f t="shared" ref="AD6543:AD6606" si="1240">IF(V6543="","",IF((($AH$19*$AH$30*V6543*3600/1000000)/1000-AB6543*$AG$19*10*0.0000041868)&lt;=0,0,AB6543*$AG$19*10*0.0000041868))</f>
        <v/>
      </c>
    </row>
    <row r="6544" spans="11:30">
      <c r="K6544" s="4">
        <f t="shared" si="1236"/>
        <v>2</v>
      </c>
      <c r="L6544" s="34">
        <v>43524</v>
      </c>
      <c r="M6544" s="4">
        <v>273</v>
      </c>
      <c r="N6544" s="4">
        <v>13</v>
      </c>
      <c r="O6544" s="31">
        <v>0.5</v>
      </c>
      <c r="P6544" s="35">
        <v>11.77</v>
      </c>
      <c r="Q6544" s="36">
        <f t="shared" si="1237"/>
        <v>12</v>
      </c>
      <c r="R6544" s="4">
        <f t="shared" si="1238"/>
        <v>0.23000000000000043</v>
      </c>
      <c r="S6544" s="31">
        <f t="shared" si="1229"/>
        <v>0.28591435185185182</v>
      </c>
      <c r="T6544" s="31">
        <f t="shared" si="1230"/>
        <v>0.72222222222222221</v>
      </c>
      <c r="U6544" s="4">
        <f t="shared" si="1231"/>
        <v>0.23000000000000043</v>
      </c>
      <c r="V6544" s="4" t="str">
        <f t="shared" si="1232"/>
        <v/>
      </c>
      <c r="W6544" s="18" t="str">
        <f>IF(V6544="","",VLOOKUP(L6544,日射量と図３!$A$4:$C$368,3,TRUE)*238.85/100)</f>
        <v/>
      </c>
      <c r="X6544" s="4" t="str">
        <f t="shared" si="1233"/>
        <v/>
      </c>
      <c r="Y6544" s="4" t="str">
        <f t="shared" si="1234"/>
        <v/>
      </c>
      <c r="Z6544" s="4" t="str">
        <f t="shared" si="1235"/>
        <v/>
      </c>
      <c r="AA6544" s="4" t="str">
        <f>IF($V6544="","",IF(Y6544&lt;36,0,IF(AND(36&lt;=Y6544,Y6544&lt;71),VLOOKUP($W6544,日射量と図３!$E$6:$F$34,2,TRUE),IF(AND(71&lt;=Y6544,Y6544&lt;107),VLOOKUP($W6544,日射量と図３!$E$6:$G$34,3,TRUE),IF(AND(107&lt;=Y6544,Y6544&lt;143),VLOOKUP($W6544,日射量と図３!$E$6:$H$34,4,TRUE),VLOOKUP($W6544,日射量と図３!$E$6:$I$34,5,TRUE))))))</f>
        <v/>
      </c>
      <c r="AB6544" s="4" t="str">
        <f>IF($V6544="","",IF(Z6544&lt;36,0,IF(AND(36&lt;=Z6544,Z6544&lt;71),VLOOKUP($W6544,日射量と図３!$E$6:$F$34,2,TRUE),IF(AND(71&lt;=Z6544,Z6544&lt;107),VLOOKUP($W6544,日射量と図３!$E$6:$G$34,3,TRUE),IF(AND(107&lt;=Z6544,Z6544&lt;143),VLOOKUP($W6544,日射量と図３!$E$6:$H$34,4,TRUE),VLOOKUP($W6544,日射量と図３!$E$6:$I$34,5,TRUE))))))</f>
        <v/>
      </c>
      <c r="AC6544" s="382" t="str">
        <f t="shared" si="1239"/>
        <v/>
      </c>
      <c r="AD6544" s="382" t="str">
        <f t="shared" si="1240"/>
        <v/>
      </c>
    </row>
    <row r="6545" spans="11:30">
      <c r="K6545" s="4">
        <f t="shared" si="1236"/>
        <v>2</v>
      </c>
      <c r="L6545" s="34">
        <v>43524</v>
      </c>
      <c r="M6545" s="4">
        <v>273</v>
      </c>
      <c r="N6545" s="4">
        <v>14</v>
      </c>
      <c r="O6545" s="31">
        <v>0.54166666666666663</v>
      </c>
      <c r="P6545" s="35">
        <v>12.74</v>
      </c>
      <c r="Q6545" s="36">
        <f t="shared" si="1237"/>
        <v>12</v>
      </c>
      <c r="R6545" s="4">
        <f t="shared" si="1238"/>
        <v>0</v>
      </c>
      <c r="S6545" s="31">
        <f t="shared" si="1229"/>
        <v>0.28591435185185182</v>
      </c>
      <c r="T6545" s="31">
        <f t="shared" si="1230"/>
        <v>0.72222222222222221</v>
      </c>
      <c r="U6545" s="4">
        <f t="shared" si="1231"/>
        <v>0</v>
      </c>
      <c r="V6545" s="4" t="str">
        <f t="shared" si="1232"/>
        <v/>
      </c>
      <c r="W6545" s="18" t="str">
        <f>IF(V6545="","",VLOOKUP(L6545,日射量と図３!$A$4:$C$368,3,TRUE)*238.85/100)</f>
        <v/>
      </c>
      <c r="X6545" s="4" t="str">
        <f t="shared" si="1233"/>
        <v/>
      </c>
      <c r="Y6545" s="4" t="str">
        <f t="shared" si="1234"/>
        <v/>
      </c>
      <c r="Z6545" s="4" t="str">
        <f t="shared" si="1235"/>
        <v/>
      </c>
      <c r="AA6545" s="4" t="str">
        <f>IF($V6545="","",IF(Y6545&lt;36,0,IF(AND(36&lt;=Y6545,Y6545&lt;71),VLOOKUP($W6545,日射量と図３!$E$6:$F$34,2,TRUE),IF(AND(71&lt;=Y6545,Y6545&lt;107),VLOOKUP($W6545,日射量と図３!$E$6:$G$34,3,TRUE),IF(AND(107&lt;=Y6545,Y6545&lt;143),VLOOKUP($W6545,日射量と図３!$E$6:$H$34,4,TRUE),VLOOKUP($W6545,日射量と図３!$E$6:$I$34,5,TRUE))))))</f>
        <v/>
      </c>
      <c r="AB6545" s="4" t="str">
        <f>IF($V6545="","",IF(Z6545&lt;36,0,IF(AND(36&lt;=Z6545,Z6545&lt;71),VLOOKUP($W6545,日射量と図３!$E$6:$F$34,2,TRUE),IF(AND(71&lt;=Z6545,Z6545&lt;107),VLOOKUP($W6545,日射量と図３!$E$6:$G$34,3,TRUE),IF(AND(107&lt;=Z6545,Z6545&lt;143),VLOOKUP($W6545,日射量と図３!$E$6:$H$34,4,TRUE),VLOOKUP($W6545,日射量と図３!$E$6:$I$34,5,TRUE))))))</f>
        <v/>
      </c>
      <c r="AC6545" s="382" t="str">
        <f t="shared" si="1239"/>
        <v/>
      </c>
      <c r="AD6545" s="382" t="str">
        <f t="shared" si="1240"/>
        <v/>
      </c>
    </row>
    <row r="6546" spans="11:30">
      <c r="K6546" s="4">
        <f t="shared" si="1236"/>
        <v>2</v>
      </c>
      <c r="L6546" s="34">
        <v>43524</v>
      </c>
      <c r="M6546" s="4">
        <v>273</v>
      </c>
      <c r="N6546" s="4">
        <v>15</v>
      </c>
      <c r="O6546" s="31">
        <v>0.58333333333333337</v>
      </c>
      <c r="P6546" s="35">
        <v>13.439999999999998</v>
      </c>
      <c r="Q6546" s="36">
        <f t="shared" si="1237"/>
        <v>12</v>
      </c>
      <c r="R6546" s="4">
        <f t="shared" si="1238"/>
        <v>0</v>
      </c>
      <c r="S6546" s="31">
        <f t="shared" si="1229"/>
        <v>0.28591435185185182</v>
      </c>
      <c r="T6546" s="31">
        <f t="shared" si="1230"/>
        <v>0.72222222222222221</v>
      </c>
      <c r="U6546" s="4">
        <f t="shared" si="1231"/>
        <v>0</v>
      </c>
      <c r="V6546" s="4" t="str">
        <f t="shared" si="1232"/>
        <v/>
      </c>
      <c r="W6546" s="18" t="str">
        <f>IF(V6546="","",VLOOKUP(L6546,日射量と図３!$A$4:$C$368,3,TRUE)*238.85/100)</f>
        <v/>
      </c>
      <c r="X6546" s="4" t="str">
        <f t="shared" si="1233"/>
        <v/>
      </c>
      <c r="Y6546" s="4" t="str">
        <f t="shared" si="1234"/>
        <v/>
      </c>
      <c r="Z6546" s="4" t="str">
        <f t="shared" si="1235"/>
        <v/>
      </c>
      <c r="AA6546" s="4" t="str">
        <f>IF($V6546="","",IF(Y6546&lt;36,0,IF(AND(36&lt;=Y6546,Y6546&lt;71),VLOOKUP($W6546,日射量と図３!$E$6:$F$34,2,TRUE),IF(AND(71&lt;=Y6546,Y6546&lt;107),VLOOKUP($W6546,日射量と図３!$E$6:$G$34,3,TRUE),IF(AND(107&lt;=Y6546,Y6546&lt;143),VLOOKUP($W6546,日射量と図３!$E$6:$H$34,4,TRUE),VLOOKUP($W6546,日射量と図３!$E$6:$I$34,5,TRUE))))))</f>
        <v/>
      </c>
      <c r="AB6546" s="4" t="str">
        <f>IF($V6546="","",IF(Z6546&lt;36,0,IF(AND(36&lt;=Z6546,Z6546&lt;71),VLOOKUP($W6546,日射量と図３!$E$6:$F$34,2,TRUE),IF(AND(71&lt;=Z6546,Z6546&lt;107),VLOOKUP($W6546,日射量と図３!$E$6:$G$34,3,TRUE),IF(AND(107&lt;=Z6546,Z6546&lt;143),VLOOKUP($W6546,日射量と図３!$E$6:$H$34,4,TRUE),VLOOKUP($W6546,日射量と図３!$E$6:$I$34,5,TRUE))))))</f>
        <v/>
      </c>
      <c r="AC6546" s="382" t="str">
        <f t="shared" si="1239"/>
        <v/>
      </c>
      <c r="AD6546" s="382" t="str">
        <f t="shared" si="1240"/>
        <v/>
      </c>
    </row>
    <row r="6547" spans="11:30">
      <c r="K6547" s="4">
        <f t="shared" si="1236"/>
        <v>2</v>
      </c>
      <c r="L6547" s="34">
        <v>43524</v>
      </c>
      <c r="M6547" s="4">
        <v>273</v>
      </c>
      <c r="N6547" s="4">
        <v>16</v>
      </c>
      <c r="O6547" s="31">
        <v>0.625</v>
      </c>
      <c r="P6547" s="35">
        <v>13.559999999999999</v>
      </c>
      <c r="Q6547" s="36">
        <f t="shared" si="1237"/>
        <v>16</v>
      </c>
      <c r="R6547" s="4">
        <f t="shared" si="1238"/>
        <v>2.4400000000000013</v>
      </c>
      <c r="S6547" s="31">
        <f t="shared" si="1229"/>
        <v>0.28591435185185182</v>
      </c>
      <c r="T6547" s="31">
        <f t="shared" si="1230"/>
        <v>0.72222222222222221</v>
      </c>
      <c r="U6547" s="4">
        <f t="shared" si="1231"/>
        <v>2.4400000000000013</v>
      </c>
      <c r="V6547" s="4" t="str">
        <f t="shared" si="1232"/>
        <v/>
      </c>
      <c r="W6547" s="18" t="str">
        <f>IF(V6547="","",VLOOKUP(L6547,日射量と図３!$A$4:$C$368,3,TRUE)*238.85/100)</f>
        <v/>
      </c>
      <c r="X6547" s="4" t="str">
        <f t="shared" si="1233"/>
        <v/>
      </c>
      <c r="Y6547" s="4" t="str">
        <f t="shared" si="1234"/>
        <v/>
      </c>
      <c r="Z6547" s="4" t="str">
        <f t="shared" si="1235"/>
        <v/>
      </c>
      <c r="AA6547" s="4" t="str">
        <f>IF($V6547="","",IF(Y6547&lt;36,0,IF(AND(36&lt;=Y6547,Y6547&lt;71),VLOOKUP($W6547,日射量と図３!$E$6:$F$34,2,TRUE),IF(AND(71&lt;=Y6547,Y6547&lt;107),VLOOKUP($W6547,日射量と図３!$E$6:$G$34,3,TRUE),IF(AND(107&lt;=Y6547,Y6547&lt;143),VLOOKUP($W6547,日射量と図３!$E$6:$H$34,4,TRUE),VLOOKUP($W6547,日射量と図３!$E$6:$I$34,5,TRUE))))))</f>
        <v/>
      </c>
      <c r="AB6547" s="4" t="str">
        <f>IF($V6547="","",IF(Z6547&lt;36,0,IF(AND(36&lt;=Z6547,Z6547&lt;71),VLOOKUP($W6547,日射量と図３!$E$6:$F$34,2,TRUE),IF(AND(71&lt;=Z6547,Z6547&lt;107),VLOOKUP($W6547,日射量と図３!$E$6:$G$34,3,TRUE),IF(AND(107&lt;=Z6547,Z6547&lt;143),VLOOKUP($W6547,日射量と図３!$E$6:$H$34,4,TRUE),VLOOKUP($W6547,日射量と図３!$E$6:$I$34,5,TRUE))))))</f>
        <v/>
      </c>
      <c r="AC6547" s="382" t="str">
        <f t="shared" si="1239"/>
        <v/>
      </c>
      <c r="AD6547" s="382" t="str">
        <f t="shared" si="1240"/>
        <v/>
      </c>
    </row>
    <row r="6548" spans="11:30">
      <c r="K6548" s="4">
        <f t="shared" si="1236"/>
        <v>2</v>
      </c>
      <c r="L6548" s="34">
        <v>43524</v>
      </c>
      <c r="M6548" s="4">
        <v>273</v>
      </c>
      <c r="N6548" s="4">
        <v>17</v>
      </c>
      <c r="O6548" s="31">
        <v>0.66666666666666663</v>
      </c>
      <c r="P6548" s="35">
        <v>13.060000000000002</v>
      </c>
      <c r="Q6548" s="36">
        <f t="shared" si="1237"/>
        <v>16</v>
      </c>
      <c r="R6548" s="4">
        <f t="shared" si="1238"/>
        <v>2.9399999999999977</v>
      </c>
      <c r="S6548" s="31">
        <f t="shared" si="1229"/>
        <v>0.28591435185185182</v>
      </c>
      <c r="T6548" s="31">
        <f t="shared" si="1230"/>
        <v>0.72222222222222221</v>
      </c>
      <c r="U6548" s="4">
        <f t="shared" si="1231"/>
        <v>2.9399999999999977</v>
      </c>
      <c r="V6548" s="4" t="str">
        <f t="shared" si="1232"/>
        <v/>
      </c>
      <c r="W6548" s="18" t="str">
        <f>IF(V6548="","",VLOOKUP(L6548,日射量と図３!$A$4:$C$368,3,TRUE)*238.85/100)</f>
        <v/>
      </c>
      <c r="X6548" s="4" t="str">
        <f t="shared" si="1233"/>
        <v/>
      </c>
      <c r="Y6548" s="4" t="str">
        <f t="shared" si="1234"/>
        <v/>
      </c>
      <c r="Z6548" s="4" t="str">
        <f t="shared" si="1235"/>
        <v/>
      </c>
      <c r="AA6548" s="4" t="str">
        <f>IF($V6548="","",IF(Y6548&lt;36,0,IF(AND(36&lt;=Y6548,Y6548&lt;71),VLOOKUP($W6548,日射量と図３!$E$6:$F$34,2,TRUE),IF(AND(71&lt;=Y6548,Y6548&lt;107),VLOOKUP($W6548,日射量と図３!$E$6:$G$34,3,TRUE),IF(AND(107&lt;=Y6548,Y6548&lt;143),VLOOKUP($W6548,日射量と図３!$E$6:$H$34,4,TRUE),VLOOKUP($W6548,日射量と図３!$E$6:$I$34,5,TRUE))))))</f>
        <v/>
      </c>
      <c r="AB6548" s="4" t="str">
        <f>IF($V6548="","",IF(Z6548&lt;36,0,IF(AND(36&lt;=Z6548,Z6548&lt;71),VLOOKUP($W6548,日射量と図３!$E$6:$F$34,2,TRUE),IF(AND(71&lt;=Z6548,Z6548&lt;107),VLOOKUP($W6548,日射量と図３!$E$6:$G$34,3,TRUE),IF(AND(107&lt;=Z6548,Z6548&lt;143),VLOOKUP($W6548,日射量と図３!$E$6:$H$34,4,TRUE),VLOOKUP($W6548,日射量と図３!$E$6:$I$34,5,TRUE))))))</f>
        <v/>
      </c>
      <c r="AC6548" s="382" t="str">
        <f t="shared" si="1239"/>
        <v/>
      </c>
      <c r="AD6548" s="382" t="str">
        <f t="shared" si="1240"/>
        <v/>
      </c>
    </row>
    <row r="6549" spans="11:30">
      <c r="K6549" s="4">
        <f t="shared" si="1236"/>
        <v>2</v>
      </c>
      <c r="L6549" s="34">
        <v>43524</v>
      </c>
      <c r="M6549" s="4">
        <v>273</v>
      </c>
      <c r="N6549" s="4">
        <v>18</v>
      </c>
      <c r="O6549" s="31">
        <v>0.70833333333333337</v>
      </c>
      <c r="P6549" s="35">
        <v>12.269999999999998</v>
      </c>
      <c r="Q6549" s="36">
        <f t="shared" si="1237"/>
        <v>16</v>
      </c>
      <c r="R6549" s="4">
        <f t="shared" si="1238"/>
        <v>3.7300000000000022</v>
      </c>
      <c r="S6549" s="31">
        <f t="shared" ref="S6549:S6612" si="1241">VLOOKUP(K6549,$AF$45:$AH$49,2,TRUE)</f>
        <v>0.28591435185185182</v>
      </c>
      <c r="T6549" s="31">
        <f t="shared" ref="T6549:T6612" si="1242">VLOOKUP(K6549,$AF$45:$AH$49,3,TRUE)</f>
        <v>0.72222222222222221</v>
      </c>
      <c r="U6549" s="4">
        <f t="shared" ref="U6549:U6612" si="1243">IF(AND(S6549&lt;O6549,O6549&lt;T6549),R6549,0)</f>
        <v>3.7300000000000022</v>
      </c>
      <c r="V6549" s="4" t="str">
        <f t="shared" ref="V6549:V6612" si="1244">IF(N6549=1,SUM(U6549:U6572),"")</f>
        <v/>
      </c>
      <c r="W6549" s="18" t="str">
        <f>IF(V6549="","",VLOOKUP(L6549,日射量と図３!$A$4:$C$368,3,TRUE)*238.85/100)</f>
        <v/>
      </c>
      <c r="X6549" s="4" t="str">
        <f t="shared" ref="X6549:X6612" si="1245">IF(V6549="","",VLOOKUP(K6549,$AF$45:$AJ$49,5,TRUE))</f>
        <v/>
      </c>
      <c r="Y6549" s="4" t="str">
        <f t="shared" si="1234"/>
        <v/>
      </c>
      <c r="Z6549" s="4" t="str">
        <f t="shared" si="1235"/>
        <v/>
      </c>
      <c r="AA6549" s="4" t="str">
        <f>IF($V6549="","",IF(Y6549&lt;36,0,IF(AND(36&lt;=Y6549,Y6549&lt;71),VLOOKUP($W6549,日射量と図３!$E$6:$F$34,2,TRUE),IF(AND(71&lt;=Y6549,Y6549&lt;107),VLOOKUP($W6549,日射量と図３!$E$6:$G$34,3,TRUE),IF(AND(107&lt;=Y6549,Y6549&lt;143),VLOOKUP($W6549,日射量と図３!$E$6:$H$34,4,TRUE),VLOOKUP($W6549,日射量と図３!$E$6:$I$34,5,TRUE))))))</f>
        <v/>
      </c>
      <c r="AB6549" s="4" t="str">
        <f>IF($V6549="","",IF(Z6549&lt;36,0,IF(AND(36&lt;=Z6549,Z6549&lt;71),VLOOKUP($W6549,日射量と図３!$E$6:$F$34,2,TRUE),IF(AND(71&lt;=Z6549,Z6549&lt;107),VLOOKUP($W6549,日射量と図３!$E$6:$G$34,3,TRUE),IF(AND(107&lt;=Z6549,Z6549&lt;143),VLOOKUP($W6549,日射量と図３!$E$6:$H$34,4,TRUE),VLOOKUP($W6549,日射量と図３!$E$6:$I$34,5,TRUE))))))</f>
        <v/>
      </c>
      <c r="AC6549" s="382" t="str">
        <f t="shared" si="1239"/>
        <v/>
      </c>
      <c r="AD6549" s="382" t="str">
        <f t="shared" si="1240"/>
        <v/>
      </c>
    </row>
    <row r="6550" spans="11:30">
      <c r="K6550" s="4">
        <f t="shared" si="1236"/>
        <v>2</v>
      </c>
      <c r="L6550" s="34">
        <v>43524</v>
      </c>
      <c r="M6550" s="4">
        <v>273</v>
      </c>
      <c r="N6550" s="4">
        <v>19</v>
      </c>
      <c r="O6550" s="31">
        <v>0.75</v>
      </c>
      <c r="P6550" s="35">
        <v>11.15</v>
      </c>
      <c r="Q6550" s="36">
        <f t="shared" si="1237"/>
        <v>16</v>
      </c>
      <c r="R6550" s="4">
        <f t="shared" si="1238"/>
        <v>4.8499999999999996</v>
      </c>
      <c r="S6550" s="31">
        <f t="shared" si="1241"/>
        <v>0.28591435185185182</v>
      </c>
      <c r="T6550" s="31">
        <f t="shared" si="1242"/>
        <v>0.72222222222222221</v>
      </c>
      <c r="U6550" s="4">
        <f t="shared" si="1243"/>
        <v>0</v>
      </c>
      <c r="V6550" s="4" t="str">
        <f t="shared" si="1244"/>
        <v/>
      </c>
      <c r="W6550" s="18" t="str">
        <f>IF(V6550="","",VLOOKUP(L6550,日射量と図３!$A$4:$C$368,3,TRUE)*238.85/100)</f>
        <v/>
      </c>
      <c r="X6550" s="4" t="str">
        <f t="shared" si="1245"/>
        <v/>
      </c>
      <c r="Y6550" s="4" t="str">
        <f t="shared" si="1234"/>
        <v/>
      </c>
      <c r="Z6550" s="4" t="str">
        <f t="shared" si="1235"/>
        <v/>
      </c>
      <c r="AA6550" s="4" t="str">
        <f>IF($V6550="","",IF(Y6550&lt;36,0,IF(AND(36&lt;=Y6550,Y6550&lt;71),VLOOKUP($W6550,日射量と図３!$E$6:$F$34,2,TRUE),IF(AND(71&lt;=Y6550,Y6550&lt;107),VLOOKUP($W6550,日射量と図３!$E$6:$G$34,3,TRUE),IF(AND(107&lt;=Y6550,Y6550&lt;143),VLOOKUP($W6550,日射量と図３!$E$6:$H$34,4,TRUE),VLOOKUP($W6550,日射量と図３!$E$6:$I$34,5,TRUE))))))</f>
        <v/>
      </c>
      <c r="AB6550" s="4" t="str">
        <f>IF($V6550="","",IF(Z6550&lt;36,0,IF(AND(36&lt;=Z6550,Z6550&lt;71),VLOOKUP($W6550,日射量と図３!$E$6:$F$34,2,TRUE),IF(AND(71&lt;=Z6550,Z6550&lt;107),VLOOKUP($W6550,日射量と図３!$E$6:$G$34,3,TRUE),IF(AND(107&lt;=Z6550,Z6550&lt;143),VLOOKUP($W6550,日射量と図３!$E$6:$H$34,4,TRUE),VLOOKUP($W6550,日射量と図３!$E$6:$I$34,5,TRUE))))))</f>
        <v/>
      </c>
      <c r="AC6550" s="382" t="str">
        <f t="shared" si="1239"/>
        <v/>
      </c>
      <c r="AD6550" s="382" t="str">
        <f t="shared" si="1240"/>
        <v/>
      </c>
    </row>
    <row r="6551" spans="11:30">
      <c r="K6551" s="4">
        <f t="shared" si="1236"/>
        <v>2</v>
      </c>
      <c r="L6551" s="34">
        <v>43524</v>
      </c>
      <c r="M6551" s="4">
        <v>273</v>
      </c>
      <c r="N6551" s="4">
        <v>20</v>
      </c>
      <c r="O6551" s="31">
        <v>0.79166666666666663</v>
      </c>
      <c r="P6551" s="35">
        <v>10.34</v>
      </c>
      <c r="Q6551" s="36">
        <f t="shared" si="1237"/>
        <v>16</v>
      </c>
      <c r="R6551" s="4">
        <f t="shared" si="1238"/>
        <v>5.66</v>
      </c>
      <c r="S6551" s="31">
        <f t="shared" si="1241"/>
        <v>0.28591435185185182</v>
      </c>
      <c r="T6551" s="31">
        <f t="shared" si="1242"/>
        <v>0.72222222222222221</v>
      </c>
      <c r="U6551" s="4">
        <f t="shared" si="1243"/>
        <v>0</v>
      </c>
      <c r="V6551" s="4" t="str">
        <f t="shared" si="1244"/>
        <v/>
      </c>
      <c r="W6551" s="18" t="str">
        <f>IF(V6551="","",VLOOKUP(L6551,日射量と図３!$A$4:$C$368,3,TRUE)*238.85/100)</f>
        <v/>
      </c>
      <c r="X6551" s="4" t="str">
        <f t="shared" si="1245"/>
        <v/>
      </c>
      <c r="Y6551" s="4" t="str">
        <f t="shared" si="1234"/>
        <v/>
      </c>
      <c r="Z6551" s="4" t="str">
        <f t="shared" si="1235"/>
        <v/>
      </c>
      <c r="AA6551" s="4" t="str">
        <f>IF($V6551="","",IF(Y6551&lt;36,0,IF(AND(36&lt;=Y6551,Y6551&lt;71),VLOOKUP($W6551,日射量と図３!$E$6:$F$34,2,TRUE),IF(AND(71&lt;=Y6551,Y6551&lt;107),VLOOKUP($W6551,日射量と図３!$E$6:$G$34,3,TRUE),IF(AND(107&lt;=Y6551,Y6551&lt;143),VLOOKUP($W6551,日射量と図３!$E$6:$H$34,4,TRUE),VLOOKUP($W6551,日射量と図３!$E$6:$I$34,5,TRUE))))))</f>
        <v/>
      </c>
      <c r="AB6551" s="4" t="str">
        <f>IF($V6551="","",IF(Z6551&lt;36,0,IF(AND(36&lt;=Z6551,Z6551&lt;71),VLOOKUP($W6551,日射量と図３!$E$6:$F$34,2,TRUE),IF(AND(71&lt;=Z6551,Z6551&lt;107),VLOOKUP($W6551,日射量と図３!$E$6:$G$34,3,TRUE),IF(AND(107&lt;=Z6551,Z6551&lt;143),VLOOKUP($W6551,日射量と図３!$E$6:$H$34,4,TRUE),VLOOKUP($W6551,日射量と図３!$E$6:$I$34,5,TRUE))))))</f>
        <v/>
      </c>
      <c r="AC6551" s="382" t="str">
        <f t="shared" si="1239"/>
        <v/>
      </c>
      <c r="AD6551" s="382" t="str">
        <f t="shared" si="1240"/>
        <v/>
      </c>
    </row>
    <row r="6552" spans="11:30">
      <c r="K6552" s="4">
        <f t="shared" si="1236"/>
        <v>2</v>
      </c>
      <c r="L6552" s="34">
        <v>43524</v>
      </c>
      <c r="M6552" s="4">
        <v>273</v>
      </c>
      <c r="N6552" s="4">
        <v>21</v>
      </c>
      <c r="O6552" s="31">
        <v>0.83333333333333337</v>
      </c>
      <c r="P6552" s="35">
        <v>9.8300000000000018</v>
      </c>
      <c r="Q6552" s="36">
        <f t="shared" si="1237"/>
        <v>16</v>
      </c>
      <c r="R6552" s="4">
        <f t="shared" si="1238"/>
        <v>6.1699999999999982</v>
      </c>
      <c r="S6552" s="31">
        <f t="shared" si="1241"/>
        <v>0.28591435185185182</v>
      </c>
      <c r="T6552" s="31">
        <f t="shared" si="1242"/>
        <v>0.72222222222222221</v>
      </c>
      <c r="U6552" s="4">
        <f t="shared" si="1243"/>
        <v>0</v>
      </c>
      <c r="V6552" s="4" t="str">
        <f t="shared" si="1244"/>
        <v/>
      </c>
      <c r="W6552" s="18" t="str">
        <f>IF(V6552="","",VLOOKUP(L6552,日射量と図３!$A$4:$C$368,3,TRUE)*238.85/100)</f>
        <v/>
      </c>
      <c r="X6552" s="4" t="str">
        <f t="shared" si="1245"/>
        <v/>
      </c>
      <c r="Y6552" s="4" t="str">
        <f t="shared" si="1234"/>
        <v/>
      </c>
      <c r="Z6552" s="4" t="str">
        <f t="shared" si="1235"/>
        <v/>
      </c>
      <c r="AA6552" s="4" t="str">
        <f>IF($V6552="","",IF(Y6552&lt;36,0,IF(AND(36&lt;=Y6552,Y6552&lt;71),VLOOKUP($W6552,日射量と図３!$E$6:$F$34,2,TRUE),IF(AND(71&lt;=Y6552,Y6552&lt;107),VLOOKUP($W6552,日射量と図３!$E$6:$G$34,3,TRUE),IF(AND(107&lt;=Y6552,Y6552&lt;143),VLOOKUP($W6552,日射量と図３!$E$6:$H$34,4,TRUE),VLOOKUP($W6552,日射量と図３!$E$6:$I$34,5,TRUE))))))</f>
        <v/>
      </c>
      <c r="AB6552" s="4" t="str">
        <f>IF($V6552="","",IF(Z6552&lt;36,0,IF(AND(36&lt;=Z6552,Z6552&lt;71),VLOOKUP($W6552,日射量と図３!$E$6:$F$34,2,TRUE),IF(AND(71&lt;=Z6552,Z6552&lt;107),VLOOKUP($W6552,日射量と図３!$E$6:$G$34,3,TRUE),IF(AND(107&lt;=Z6552,Z6552&lt;143),VLOOKUP($W6552,日射量と図３!$E$6:$H$34,4,TRUE),VLOOKUP($W6552,日射量と図３!$E$6:$I$34,5,TRUE))))))</f>
        <v/>
      </c>
      <c r="AC6552" s="382" t="str">
        <f t="shared" si="1239"/>
        <v/>
      </c>
      <c r="AD6552" s="382" t="str">
        <f t="shared" si="1240"/>
        <v/>
      </c>
    </row>
    <row r="6553" spans="11:30">
      <c r="K6553" s="4">
        <f t="shared" si="1236"/>
        <v>2</v>
      </c>
      <c r="L6553" s="34">
        <v>43524</v>
      </c>
      <c r="M6553" s="4">
        <v>273</v>
      </c>
      <c r="N6553" s="4">
        <v>22</v>
      </c>
      <c r="O6553" s="31">
        <v>0.875</v>
      </c>
      <c r="P6553" s="35">
        <v>9.2799999999999976</v>
      </c>
      <c r="Q6553" s="36">
        <f t="shared" si="1237"/>
        <v>16</v>
      </c>
      <c r="R6553" s="4">
        <f t="shared" si="1238"/>
        <v>6.7200000000000024</v>
      </c>
      <c r="S6553" s="31">
        <f t="shared" si="1241"/>
        <v>0.28591435185185182</v>
      </c>
      <c r="T6553" s="31">
        <f t="shared" si="1242"/>
        <v>0.72222222222222221</v>
      </c>
      <c r="U6553" s="4">
        <f t="shared" si="1243"/>
        <v>0</v>
      </c>
      <c r="V6553" s="4" t="str">
        <f t="shared" si="1244"/>
        <v/>
      </c>
      <c r="W6553" s="18" t="str">
        <f>IF(V6553="","",VLOOKUP(L6553,日射量と図３!$A$4:$C$368,3,TRUE)*238.85/100)</f>
        <v/>
      </c>
      <c r="X6553" s="4" t="str">
        <f t="shared" si="1245"/>
        <v/>
      </c>
      <c r="Y6553" s="4" t="str">
        <f t="shared" si="1234"/>
        <v/>
      </c>
      <c r="Z6553" s="4" t="str">
        <f t="shared" si="1235"/>
        <v/>
      </c>
      <c r="AA6553" s="4" t="str">
        <f>IF($V6553="","",IF(Y6553&lt;36,0,IF(AND(36&lt;=Y6553,Y6553&lt;71),VLOOKUP($W6553,日射量と図３!$E$6:$F$34,2,TRUE),IF(AND(71&lt;=Y6553,Y6553&lt;107),VLOOKUP($W6553,日射量と図３!$E$6:$G$34,3,TRUE),IF(AND(107&lt;=Y6553,Y6553&lt;143),VLOOKUP($W6553,日射量と図３!$E$6:$H$34,4,TRUE),VLOOKUP($W6553,日射量と図３!$E$6:$I$34,5,TRUE))))))</f>
        <v/>
      </c>
      <c r="AB6553" s="4" t="str">
        <f>IF($V6553="","",IF(Z6553&lt;36,0,IF(AND(36&lt;=Z6553,Z6553&lt;71),VLOOKUP($W6553,日射量と図３!$E$6:$F$34,2,TRUE),IF(AND(71&lt;=Z6553,Z6553&lt;107),VLOOKUP($W6553,日射量と図３!$E$6:$G$34,3,TRUE),IF(AND(107&lt;=Z6553,Z6553&lt;143),VLOOKUP($W6553,日射量と図３!$E$6:$H$34,4,TRUE),VLOOKUP($W6553,日射量と図３!$E$6:$I$34,5,TRUE))))))</f>
        <v/>
      </c>
      <c r="AC6553" s="382" t="str">
        <f t="shared" si="1239"/>
        <v/>
      </c>
      <c r="AD6553" s="382" t="str">
        <f t="shared" si="1240"/>
        <v/>
      </c>
    </row>
    <row r="6554" spans="11:30">
      <c r="K6554" s="4">
        <f t="shared" si="1236"/>
        <v>2</v>
      </c>
      <c r="L6554" s="34">
        <v>43524</v>
      </c>
      <c r="M6554" s="4">
        <v>273</v>
      </c>
      <c r="N6554" s="4">
        <v>23</v>
      </c>
      <c r="O6554" s="31">
        <v>0.91666666666666663</v>
      </c>
      <c r="P6554" s="35">
        <v>9.0400000000000009</v>
      </c>
      <c r="Q6554" s="36">
        <f t="shared" si="1237"/>
        <v>13</v>
      </c>
      <c r="R6554" s="4">
        <f t="shared" si="1238"/>
        <v>3.9599999999999991</v>
      </c>
      <c r="S6554" s="31">
        <f t="shared" si="1241"/>
        <v>0.28591435185185182</v>
      </c>
      <c r="T6554" s="31">
        <f t="shared" si="1242"/>
        <v>0.72222222222222221</v>
      </c>
      <c r="U6554" s="4">
        <f t="shared" si="1243"/>
        <v>0</v>
      </c>
      <c r="V6554" s="4" t="str">
        <f t="shared" si="1244"/>
        <v/>
      </c>
      <c r="W6554" s="18" t="str">
        <f>IF(V6554="","",VLOOKUP(L6554,日射量と図３!$A$4:$C$368,3,TRUE)*238.85/100)</f>
        <v/>
      </c>
      <c r="X6554" s="4" t="str">
        <f t="shared" si="1245"/>
        <v/>
      </c>
      <c r="Y6554" s="4" t="str">
        <f t="shared" si="1234"/>
        <v/>
      </c>
      <c r="Z6554" s="4" t="str">
        <f t="shared" si="1235"/>
        <v/>
      </c>
      <c r="AA6554" s="4" t="str">
        <f>IF($V6554="","",IF(Y6554&lt;36,0,IF(AND(36&lt;=Y6554,Y6554&lt;71),VLOOKUP($W6554,日射量と図３!$E$6:$F$34,2,TRUE),IF(AND(71&lt;=Y6554,Y6554&lt;107),VLOOKUP($W6554,日射量と図３!$E$6:$G$34,3,TRUE),IF(AND(107&lt;=Y6554,Y6554&lt;143),VLOOKUP($W6554,日射量と図３!$E$6:$H$34,4,TRUE),VLOOKUP($W6554,日射量と図３!$E$6:$I$34,5,TRUE))))))</f>
        <v/>
      </c>
      <c r="AB6554" s="4" t="str">
        <f>IF($V6554="","",IF(Z6554&lt;36,0,IF(AND(36&lt;=Z6554,Z6554&lt;71),VLOOKUP($W6554,日射量と図３!$E$6:$F$34,2,TRUE),IF(AND(71&lt;=Z6554,Z6554&lt;107),VLOOKUP($W6554,日射量と図３!$E$6:$G$34,3,TRUE),IF(AND(107&lt;=Z6554,Z6554&lt;143),VLOOKUP($W6554,日射量と図３!$E$6:$H$34,4,TRUE),VLOOKUP($W6554,日射量と図３!$E$6:$I$34,5,TRUE))))))</f>
        <v/>
      </c>
      <c r="AC6554" s="382" t="str">
        <f t="shared" si="1239"/>
        <v/>
      </c>
      <c r="AD6554" s="382" t="str">
        <f t="shared" si="1240"/>
        <v/>
      </c>
    </row>
    <row r="6555" spans="11:30">
      <c r="K6555" s="4">
        <f t="shared" si="1236"/>
        <v>2</v>
      </c>
      <c r="L6555" s="34">
        <v>43524</v>
      </c>
      <c r="M6555" s="4">
        <v>273</v>
      </c>
      <c r="N6555" s="4">
        <v>24</v>
      </c>
      <c r="O6555" s="31">
        <v>0.95833333333333337</v>
      </c>
      <c r="P6555" s="35">
        <v>8.59</v>
      </c>
      <c r="Q6555" s="36">
        <f t="shared" si="1237"/>
        <v>13</v>
      </c>
      <c r="R6555" s="4">
        <f t="shared" si="1238"/>
        <v>4.41</v>
      </c>
      <c r="S6555" s="31">
        <f t="shared" si="1241"/>
        <v>0.28591435185185182</v>
      </c>
      <c r="T6555" s="31">
        <f t="shared" si="1242"/>
        <v>0.72222222222222221</v>
      </c>
      <c r="U6555" s="4">
        <f t="shared" si="1243"/>
        <v>0</v>
      </c>
      <c r="V6555" s="4" t="str">
        <f t="shared" si="1244"/>
        <v/>
      </c>
      <c r="W6555" s="18" t="str">
        <f>IF(V6555="","",VLOOKUP(L6555,日射量と図３!$A$4:$C$368,3,TRUE)*238.85/100)</f>
        <v/>
      </c>
      <c r="X6555" s="4" t="str">
        <f t="shared" si="1245"/>
        <v/>
      </c>
      <c r="Y6555" s="4" t="str">
        <f t="shared" si="1234"/>
        <v/>
      </c>
      <c r="Z6555" s="4" t="str">
        <f t="shared" si="1235"/>
        <v/>
      </c>
      <c r="AA6555" s="4" t="str">
        <f>IF($V6555="","",IF(Y6555&lt;36,0,IF(AND(36&lt;=Y6555,Y6555&lt;71),VLOOKUP($W6555,日射量と図３!$E$6:$F$34,2,TRUE),IF(AND(71&lt;=Y6555,Y6555&lt;107),VLOOKUP($W6555,日射量と図３!$E$6:$G$34,3,TRUE),IF(AND(107&lt;=Y6555,Y6555&lt;143),VLOOKUP($W6555,日射量と図３!$E$6:$H$34,4,TRUE),VLOOKUP($W6555,日射量と図３!$E$6:$I$34,5,TRUE))))))</f>
        <v/>
      </c>
      <c r="AB6555" s="4" t="str">
        <f>IF($V6555="","",IF(Z6555&lt;36,0,IF(AND(36&lt;=Z6555,Z6555&lt;71),VLOOKUP($W6555,日射量と図３!$E$6:$F$34,2,TRUE),IF(AND(71&lt;=Z6555,Z6555&lt;107),VLOOKUP($W6555,日射量と図３!$E$6:$G$34,3,TRUE),IF(AND(107&lt;=Z6555,Z6555&lt;143),VLOOKUP($W6555,日射量と図３!$E$6:$H$34,4,TRUE),VLOOKUP($W6555,日射量と図３!$E$6:$I$34,5,TRUE))))))</f>
        <v/>
      </c>
      <c r="AC6555" s="382" t="str">
        <f t="shared" si="1239"/>
        <v/>
      </c>
      <c r="AD6555" s="382" t="str">
        <f t="shared" si="1240"/>
        <v/>
      </c>
    </row>
    <row r="6556" spans="11:30" ht="13.5" customHeight="1">
      <c r="K6556" s="4">
        <f t="shared" si="1236"/>
        <v>3</v>
      </c>
      <c r="L6556" s="34">
        <v>43525</v>
      </c>
      <c r="M6556" s="4">
        <v>274</v>
      </c>
      <c r="N6556" s="4">
        <v>1</v>
      </c>
      <c r="O6556" s="31">
        <v>0</v>
      </c>
      <c r="P6556" s="35">
        <v>7.4300000000000015</v>
      </c>
      <c r="Q6556" s="36">
        <f t="shared" si="1237"/>
        <v>13</v>
      </c>
      <c r="R6556" s="4">
        <f t="shared" si="1238"/>
        <v>5.5699999999999985</v>
      </c>
      <c r="S6556" s="31">
        <f t="shared" si="1241"/>
        <v>0.26555555555555554</v>
      </c>
      <c r="T6556" s="31">
        <f t="shared" si="1242"/>
        <v>0.74109953703703713</v>
      </c>
      <c r="U6556" s="4">
        <f t="shared" si="1243"/>
        <v>0</v>
      </c>
      <c r="V6556" s="4">
        <f t="shared" si="1244"/>
        <v>34.67</v>
      </c>
      <c r="W6556" s="18">
        <f>IF(V6556="","",VLOOKUP(L6556,日射量と図３!$A$4:$C$368,3,TRUE)*238.85/100)</f>
        <v>21.496500000000001</v>
      </c>
      <c r="X6556" s="4">
        <f t="shared" si="1245"/>
        <v>11</v>
      </c>
      <c r="Y6556" s="4">
        <f t="shared" si="1234"/>
        <v>19.704694499999995</v>
      </c>
      <c r="Z6556" s="4">
        <f t="shared" si="1235"/>
        <v>22.212564709090906</v>
      </c>
      <c r="AA6556" s="4">
        <f>IF($V6556="","",IF(Y6556&lt;36,0,IF(AND(36&lt;=Y6556,Y6556&lt;71),VLOOKUP($W6556,日射量と図３!$E$6:$F$34,2,TRUE),IF(AND(71&lt;=Y6556,Y6556&lt;107),VLOOKUP($W6556,日射量と図３!$E$6:$G$34,3,TRUE),IF(AND(107&lt;=Y6556,Y6556&lt;143),VLOOKUP($W6556,日射量と図３!$E$6:$H$34,4,TRUE),VLOOKUP($W6556,日射量と図３!$E$6:$I$34,5,TRUE))))))</f>
        <v>0</v>
      </c>
      <c r="AB6556" s="4">
        <f>IF($V6556="","",IF(Z6556&lt;36,0,IF(AND(36&lt;=Z6556,Z6556&lt;71),VLOOKUP($W6556,日射量と図３!$E$6:$F$34,2,TRUE),IF(AND(71&lt;=Z6556,Z6556&lt;107),VLOOKUP($W6556,日射量と図３!$E$6:$G$34,3,TRUE),IF(AND(107&lt;=Z6556,Z6556&lt;143),VLOOKUP($W6556,日射量と図３!$E$6:$H$34,4,TRUE),VLOOKUP($W6556,日射量と図３!$E$6:$I$34,5,TRUE))))))</f>
        <v>0</v>
      </c>
      <c r="AC6556" s="382">
        <f t="shared" si="1239"/>
        <v>0</v>
      </c>
      <c r="AD6556" s="382">
        <f t="shared" si="1240"/>
        <v>0</v>
      </c>
    </row>
    <row r="6557" spans="11:30" ht="13.5" customHeight="1">
      <c r="K6557" s="4">
        <f t="shared" si="1236"/>
        <v>3</v>
      </c>
      <c r="L6557" s="34">
        <v>43525</v>
      </c>
      <c r="M6557" s="4">
        <v>274</v>
      </c>
      <c r="N6557" s="4">
        <v>2</v>
      </c>
      <c r="O6557" s="31">
        <v>4.1666666666666664E-2</v>
      </c>
      <c r="P6557" s="35">
        <v>7.2799999999999994</v>
      </c>
      <c r="Q6557" s="36">
        <f t="shared" si="1237"/>
        <v>13</v>
      </c>
      <c r="R6557" s="4">
        <f t="shared" si="1238"/>
        <v>5.7200000000000006</v>
      </c>
      <c r="S6557" s="31">
        <f t="shared" si="1241"/>
        <v>0.26555555555555554</v>
      </c>
      <c r="T6557" s="31">
        <f t="shared" si="1242"/>
        <v>0.74109953703703713</v>
      </c>
      <c r="U6557" s="4">
        <f t="shared" si="1243"/>
        <v>0</v>
      </c>
      <c r="V6557" s="4" t="str">
        <f t="shared" si="1244"/>
        <v/>
      </c>
      <c r="W6557" s="18" t="str">
        <f>IF(V6557="","",VLOOKUP(L6557,日射量と図３!$A$4:$C$368,3,TRUE)*238.85/100)</f>
        <v/>
      </c>
      <c r="X6557" s="4" t="str">
        <f t="shared" si="1245"/>
        <v/>
      </c>
      <c r="Y6557" s="4" t="str">
        <f t="shared" si="1234"/>
        <v/>
      </c>
      <c r="Z6557" s="4" t="str">
        <f t="shared" si="1235"/>
        <v/>
      </c>
      <c r="AA6557" s="4" t="str">
        <f>IF($V6557="","",IF(Y6557&lt;36,0,IF(AND(36&lt;=Y6557,Y6557&lt;71),VLOOKUP($W6557,日射量と図３!$E$6:$F$34,2,TRUE),IF(AND(71&lt;=Y6557,Y6557&lt;107),VLOOKUP($W6557,日射量と図３!$E$6:$G$34,3,TRUE),IF(AND(107&lt;=Y6557,Y6557&lt;143),VLOOKUP($W6557,日射量と図３!$E$6:$H$34,4,TRUE),VLOOKUP($W6557,日射量と図３!$E$6:$I$34,5,TRUE))))))</f>
        <v/>
      </c>
      <c r="AB6557" s="4" t="str">
        <f>IF($V6557="","",IF(Z6557&lt;36,0,IF(AND(36&lt;=Z6557,Z6557&lt;71),VLOOKUP($W6557,日射量と図３!$E$6:$F$34,2,TRUE),IF(AND(71&lt;=Z6557,Z6557&lt;107),VLOOKUP($W6557,日射量と図３!$E$6:$G$34,3,TRUE),IF(AND(107&lt;=Z6557,Z6557&lt;143),VLOOKUP($W6557,日射量と図３!$E$6:$H$34,4,TRUE),VLOOKUP($W6557,日射量と図３!$E$6:$I$34,5,TRUE))))))</f>
        <v/>
      </c>
      <c r="AC6557" s="382" t="str">
        <f t="shared" si="1239"/>
        <v/>
      </c>
      <c r="AD6557" s="382" t="str">
        <f t="shared" si="1240"/>
        <v/>
      </c>
    </row>
    <row r="6558" spans="11:30" ht="13.5" customHeight="1">
      <c r="K6558" s="4">
        <f t="shared" si="1236"/>
        <v>3</v>
      </c>
      <c r="L6558" s="34">
        <v>43525</v>
      </c>
      <c r="M6558" s="4">
        <v>274</v>
      </c>
      <c r="N6558" s="4">
        <v>3</v>
      </c>
      <c r="O6558" s="31">
        <v>8.3333333333333329E-2</v>
      </c>
      <c r="P6558" s="35">
        <v>7.0200000000000005</v>
      </c>
      <c r="Q6558" s="36">
        <f t="shared" si="1237"/>
        <v>13</v>
      </c>
      <c r="R6558" s="4">
        <f t="shared" si="1238"/>
        <v>5.9799999999999995</v>
      </c>
      <c r="S6558" s="31">
        <f t="shared" si="1241"/>
        <v>0.26555555555555554</v>
      </c>
      <c r="T6558" s="31">
        <f t="shared" si="1242"/>
        <v>0.74109953703703713</v>
      </c>
      <c r="U6558" s="4">
        <f t="shared" si="1243"/>
        <v>0</v>
      </c>
      <c r="V6558" s="4" t="str">
        <f t="shared" si="1244"/>
        <v/>
      </c>
      <c r="W6558" s="18" t="str">
        <f>IF(V6558="","",VLOOKUP(L6558,日射量と図３!$A$4:$C$368,3,TRUE)*238.85/100)</f>
        <v/>
      </c>
      <c r="X6558" s="4" t="str">
        <f t="shared" si="1245"/>
        <v/>
      </c>
      <c r="Y6558" s="4" t="str">
        <f t="shared" si="1234"/>
        <v/>
      </c>
      <c r="Z6558" s="4" t="str">
        <f t="shared" si="1235"/>
        <v/>
      </c>
      <c r="AA6558" s="4" t="str">
        <f>IF($V6558="","",IF(Y6558&lt;36,0,IF(AND(36&lt;=Y6558,Y6558&lt;71),VLOOKUP($W6558,日射量と図３!$E$6:$F$34,2,TRUE),IF(AND(71&lt;=Y6558,Y6558&lt;107),VLOOKUP($W6558,日射量と図３!$E$6:$G$34,3,TRUE),IF(AND(107&lt;=Y6558,Y6558&lt;143),VLOOKUP($W6558,日射量と図３!$E$6:$H$34,4,TRUE),VLOOKUP($W6558,日射量と図３!$E$6:$I$34,5,TRUE))))))</f>
        <v/>
      </c>
      <c r="AB6558" s="4" t="str">
        <f>IF($V6558="","",IF(Z6558&lt;36,0,IF(AND(36&lt;=Z6558,Z6558&lt;71),VLOOKUP($W6558,日射量と図３!$E$6:$F$34,2,TRUE),IF(AND(71&lt;=Z6558,Z6558&lt;107),VLOOKUP($W6558,日射量と図３!$E$6:$G$34,3,TRUE),IF(AND(107&lt;=Z6558,Z6558&lt;143),VLOOKUP($W6558,日射量と図３!$E$6:$H$34,4,TRUE),VLOOKUP($W6558,日射量と図３!$E$6:$I$34,5,TRUE))))))</f>
        <v/>
      </c>
      <c r="AC6558" s="382" t="str">
        <f t="shared" si="1239"/>
        <v/>
      </c>
      <c r="AD6558" s="382" t="str">
        <f t="shared" si="1240"/>
        <v/>
      </c>
    </row>
    <row r="6559" spans="11:30" ht="13.5" customHeight="1">
      <c r="K6559" s="4">
        <f t="shared" si="1236"/>
        <v>3</v>
      </c>
      <c r="L6559" s="34">
        <v>43525</v>
      </c>
      <c r="M6559" s="4">
        <v>274</v>
      </c>
      <c r="N6559" s="4">
        <v>4</v>
      </c>
      <c r="O6559" s="31">
        <v>0.125</v>
      </c>
      <c r="P6559" s="35">
        <v>6.9800000000000013</v>
      </c>
      <c r="Q6559" s="36">
        <f t="shared" si="1237"/>
        <v>13</v>
      </c>
      <c r="R6559" s="4">
        <f t="shared" si="1238"/>
        <v>6.0199999999999987</v>
      </c>
      <c r="S6559" s="31">
        <f t="shared" si="1241"/>
        <v>0.26555555555555554</v>
      </c>
      <c r="T6559" s="31">
        <f t="shared" si="1242"/>
        <v>0.74109953703703713</v>
      </c>
      <c r="U6559" s="4">
        <f t="shared" si="1243"/>
        <v>0</v>
      </c>
      <c r="V6559" s="4" t="str">
        <f t="shared" si="1244"/>
        <v/>
      </c>
      <c r="W6559" s="18" t="str">
        <f>IF(V6559="","",VLOOKUP(L6559,日射量と図３!$A$4:$C$368,3,TRUE)*238.85/100)</f>
        <v/>
      </c>
      <c r="X6559" s="4" t="str">
        <f t="shared" si="1245"/>
        <v/>
      </c>
      <c r="Y6559" s="4" t="str">
        <f t="shared" ref="Y6559:Y6622" si="1246">IF(V6559="","",$AH$30*V6559/(($AG$18/$AH$18)*X6559))</f>
        <v/>
      </c>
      <c r="Z6559" s="4" t="str">
        <f t="shared" ref="Z6559:Z6622" si="1247">IF(V6559="","",$AH$30*V6559/(($AG$19/$AH$19)*X6559))</f>
        <v/>
      </c>
      <c r="AA6559" s="4" t="str">
        <f>IF($V6559="","",IF(Y6559&lt;36,0,IF(AND(36&lt;=Y6559,Y6559&lt;71),VLOOKUP($W6559,日射量と図３!$E$6:$F$34,2,TRUE),IF(AND(71&lt;=Y6559,Y6559&lt;107),VLOOKUP($W6559,日射量と図３!$E$6:$G$34,3,TRUE),IF(AND(107&lt;=Y6559,Y6559&lt;143),VLOOKUP($W6559,日射量と図３!$E$6:$H$34,4,TRUE),VLOOKUP($W6559,日射量と図３!$E$6:$I$34,5,TRUE))))))</f>
        <v/>
      </c>
      <c r="AB6559" s="4" t="str">
        <f>IF($V6559="","",IF(Z6559&lt;36,0,IF(AND(36&lt;=Z6559,Z6559&lt;71),VLOOKUP($W6559,日射量と図３!$E$6:$F$34,2,TRUE),IF(AND(71&lt;=Z6559,Z6559&lt;107),VLOOKUP($W6559,日射量と図３!$E$6:$G$34,3,TRUE),IF(AND(107&lt;=Z6559,Z6559&lt;143),VLOOKUP($W6559,日射量と図３!$E$6:$H$34,4,TRUE),VLOOKUP($W6559,日射量と図３!$E$6:$I$34,5,TRUE))))))</f>
        <v/>
      </c>
      <c r="AC6559" s="382" t="str">
        <f t="shared" si="1239"/>
        <v/>
      </c>
      <c r="AD6559" s="382" t="str">
        <f t="shared" si="1240"/>
        <v/>
      </c>
    </row>
    <row r="6560" spans="11:30" ht="13.5" customHeight="1">
      <c r="K6560" s="4">
        <f t="shared" si="1236"/>
        <v>3</v>
      </c>
      <c r="L6560" s="34">
        <v>43525</v>
      </c>
      <c r="M6560" s="4">
        <v>274</v>
      </c>
      <c r="N6560" s="4">
        <v>5</v>
      </c>
      <c r="O6560" s="31">
        <v>0.16666666666666666</v>
      </c>
      <c r="P6560" s="35">
        <v>6.7200000000000006</v>
      </c>
      <c r="Q6560" s="36">
        <f t="shared" si="1237"/>
        <v>15</v>
      </c>
      <c r="R6560" s="4">
        <f t="shared" si="1238"/>
        <v>8.2799999999999994</v>
      </c>
      <c r="S6560" s="31">
        <f t="shared" si="1241"/>
        <v>0.26555555555555554</v>
      </c>
      <c r="T6560" s="31">
        <f t="shared" si="1242"/>
        <v>0.74109953703703713</v>
      </c>
      <c r="U6560" s="4">
        <f t="shared" si="1243"/>
        <v>0</v>
      </c>
      <c r="V6560" s="4" t="str">
        <f t="shared" si="1244"/>
        <v/>
      </c>
      <c r="W6560" s="18" t="str">
        <f>IF(V6560="","",VLOOKUP(L6560,日射量と図３!$A$4:$C$368,3,TRUE)*238.85/100)</f>
        <v/>
      </c>
      <c r="X6560" s="4" t="str">
        <f t="shared" si="1245"/>
        <v/>
      </c>
      <c r="Y6560" s="4" t="str">
        <f t="shared" si="1246"/>
        <v/>
      </c>
      <c r="Z6560" s="4" t="str">
        <f t="shared" si="1247"/>
        <v/>
      </c>
      <c r="AA6560" s="4" t="str">
        <f>IF($V6560="","",IF(Y6560&lt;36,0,IF(AND(36&lt;=Y6560,Y6560&lt;71),VLOOKUP($W6560,日射量と図３!$E$6:$F$34,2,TRUE),IF(AND(71&lt;=Y6560,Y6560&lt;107),VLOOKUP($W6560,日射量と図３!$E$6:$G$34,3,TRUE),IF(AND(107&lt;=Y6560,Y6560&lt;143),VLOOKUP($W6560,日射量と図３!$E$6:$H$34,4,TRUE),VLOOKUP($W6560,日射量と図３!$E$6:$I$34,5,TRUE))))))</f>
        <v/>
      </c>
      <c r="AB6560" s="4" t="str">
        <f>IF($V6560="","",IF(Z6560&lt;36,0,IF(AND(36&lt;=Z6560,Z6560&lt;71),VLOOKUP($W6560,日射量と図３!$E$6:$F$34,2,TRUE),IF(AND(71&lt;=Z6560,Z6560&lt;107),VLOOKUP($W6560,日射量と図３!$E$6:$G$34,3,TRUE),IF(AND(107&lt;=Z6560,Z6560&lt;143),VLOOKUP($W6560,日射量と図３!$E$6:$H$34,4,TRUE),VLOOKUP($W6560,日射量と図３!$E$6:$I$34,5,TRUE))))))</f>
        <v/>
      </c>
      <c r="AC6560" s="382" t="str">
        <f t="shared" si="1239"/>
        <v/>
      </c>
      <c r="AD6560" s="382" t="str">
        <f t="shared" si="1240"/>
        <v/>
      </c>
    </row>
    <row r="6561" spans="11:30" ht="13.5" customHeight="1">
      <c r="K6561" s="4">
        <f t="shared" si="1236"/>
        <v>3</v>
      </c>
      <c r="L6561" s="34">
        <v>43525</v>
      </c>
      <c r="M6561" s="4">
        <v>274</v>
      </c>
      <c r="N6561" s="4">
        <v>6</v>
      </c>
      <c r="O6561" s="31">
        <v>0.20833333333333334</v>
      </c>
      <c r="P6561" s="35">
        <v>6.5300000000000011</v>
      </c>
      <c r="Q6561" s="36">
        <f t="shared" si="1237"/>
        <v>15</v>
      </c>
      <c r="R6561" s="4">
        <f t="shared" si="1238"/>
        <v>8.4699999999999989</v>
      </c>
      <c r="S6561" s="31">
        <f t="shared" si="1241"/>
        <v>0.26555555555555554</v>
      </c>
      <c r="T6561" s="31">
        <f t="shared" si="1242"/>
        <v>0.74109953703703713</v>
      </c>
      <c r="U6561" s="4">
        <f t="shared" si="1243"/>
        <v>0</v>
      </c>
      <c r="V6561" s="4" t="str">
        <f t="shared" si="1244"/>
        <v/>
      </c>
      <c r="W6561" s="18" t="str">
        <f>IF(V6561="","",VLOOKUP(L6561,日射量と図３!$A$4:$C$368,3,TRUE)*238.85/100)</f>
        <v/>
      </c>
      <c r="X6561" s="4" t="str">
        <f t="shared" si="1245"/>
        <v/>
      </c>
      <c r="Y6561" s="4" t="str">
        <f t="shared" si="1246"/>
        <v/>
      </c>
      <c r="Z6561" s="4" t="str">
        <f t="shared" si="1247"/>
        <v/>
      </c>
      <c r="AA6561" s="4" t="str">
        <f>IF($V6561="","",IF(Y6561&lt;36,0,IF(AND(36&lt;=Y6561,Y6561&lt;71),VLOOKUP($W6561,日射量と図３!$E$6:$F$34,2,TRUE),IF(AND(71&lt;=Y6561,Y6561&lt;107),VLOOKUP($W6561,日射量と図３!$E$6:$G$34,3,TRUE),IF(AND(107&lt;=Y6561,Y6561&lt;143),VLOOKUP($W6561,日射量と図３!$E$6:$H$34,4,TRUE),VLOOKUP($W6561,日射量と図３!$E$6:$I$34,5,TRUE))))))</f>
        <v/>
      </c>
      <c r="AB6561" s="4" t="str">
        <f>IF($V6561="","",IF(Z6561&lt;36,0,IF(AND(36&lt;=Z6561,Z6561&lt;71),VLOOKUP($W6561,日射量と図３!$E$6:$F$34,2,TRUE),IF(AND(71&lt;=Z6561,Z6561&lt;107),VLOOKUP($W6561,日射量と図３!$E$6:$G$34,3,TRUE),IF(AND(107&lt;=Z6561,Z6561&lt;143),VLOOKUP($W6561,日射量と図３!$E$6:$H$34,4,TRUE),VLOOKUP($W6561,日射量と図３!$E$6:$I$34,5,TRUE))))))</f>
        <v/>
      </c>
      <c r="AC6561" s="382" t="str">
        <f t="shared" si="1239"/>
        <v/>
      </c>
      <c r="AD6561" s="382" t="str">
        <f t="shared" si="1240"/>
        <v/>
      </c>
    </row>
    <row r="6562" spans="11:30" ht="13.5" customHeight="1">
      <c r="K6562" s="4">
        <f t="shared" si="1236"/>
        <v>3</v>
      </c>
      <c r="L6562" s="34">
        <v>43525</v>
      </c>
      <c r="M6562" s="4">
        <v>274</v>
      </c>
      <c r="N6562" s="4">
        <v>7</v>
      </c>
      <c r="O6562" s="31">
        <v>0.25</v>
      </c>
      <c r="P6562" s="35">
        <v>6.3</v>
      </c>
      <c r="Q6562" s="36">
        <f t="shared" si="1237"/>
        <v>15</v>
      </c>
      <c r="R6562" s="4">
        <f t="shared" si="1238"/>
        <v>8.6999999999999993</v>
      </c>
      <c r="S6562" s="31">
        <f t="shared" si="1241"/>
        <v>0.26555555555555554</v>
      </c>
      <c r="T6562" s="31">
        <f t="shared" si="1242"/>
        <v>0.74109953703703713</v>
      </c>
      <c r="U6562" s="4">
        <f t="shared" si="1243"/>
        <v>0</v>
      </c>
      <c r="V6562" s="4" t="str">
        <f t="shared" si="1244"/>
        <v/>
      </c>
      <c r="W6562" s="18" t="str">
        <f>IF(V6562="","",VLOOKUP(L6562,日射量と図３!$A$4:$C$368,3,TRUE)*238.85/100)</f>
        <v/>
      </c>
      <c r="X6562" s="4" t="str">
        <f t="shared" si="1245"/>
        <v/>
      </c>
      <c r="Y6562" s="4" t="str">
        <f t="shared" si="1246"/>
        <v/>
      </c>
      <c r="Z6562" s="4" t="str">
        <f t="shared" si="1247"/>
        <v/>
      </c>
      <c r="AA6562" s="4" t="str">
        <f>IF($V6562="","",IF(Y6562&lt;36,0,IF(AND(36&lt;=Y6562,Y6562&lt;71),VLOOKUP($W6562,日射量と図３!$E$6:$F$34,2,TRUE),IF(AND(71&lt;=Y6562,Y6562&lt;107),VLOOKUP($W6562,日射量と図３!$E$6:$G$34,3,TRUE),IF(AND(107&lt;=Y6562,Y6562&lt;143),VLOOKUP($W6562,日射量と図３!$E$6:$H$34,4,TRUE),VLOOKUP($W6562,日射量と図３!$E$6:$I$34,5,TRUE))))))</f>
        <v/>
      </c>
      <c r="AB6562" s="4" t="str">
        <f>IF($V6562="","",IF(Z6562&lt;36,0,IF(AND(36&lt;=Z6562,Z6562&lt;71),VLOOKUP($W6562,日射量と図３!$E$6:$F$34,2,TRUE),IF(AND(71&lt;=Z6562,Z6562&lt;107),VLOOKUP($W6562,日射量と図３!$E$6:$G$34,3,TRUE),IF(AND(107&lt;=Z6562,Z6562&lt;143),VLOOKUP($W6562,日射量と図３!$E$6:$H$34,4,TRUE),VLOOKUP($W6562,日射量と図３!$E$6:$I$34,5,TRUE))))))</f>
        <v/>
      </c>
      <c r="AC6562" s="382" t="str">
        <f t="shared" si="1239"/>
        <v/>
      </c>
      <c r="AD6562" s="382" t="str">
        <f t="shared" si="1240"/>
        <v/>
      </c>
    </row>
    <row r="6563" spans="11:30" ht="13.5" customHeight="1">
      <c r="K6563" s="4">
        <f t="shared" si="1236"/>
        <v>3</v>
      </c>
      <c r="L6563" s="34">
        <v>43525</v>
      </c>
      <c r="M6563" s="4">
        <v>274</v>
      </c>
      <c r="N6563" s="4">
        <v>8</v>
      </c>
      <c r="O6563" s="31">
        <v>0.29166666666666669</v>
      </c>
      <c r="P6563" s="35">
        <v>6.32</v>
      </c>
      <c r="Q6563" s="36">
        <f t="shared" si="1237"/>
        <v>12</v>
      </c>
      <c r="R6563" s="4">
        <f t="shared" si="1238"/>
        <v>5.68</v>
      </c>
      <c r="S6563" s="31">
        <f t="shared" si="1241"/>
        <v>0.26555555555555554</v>
      </c>
      <c r="T6563" s="31">
        <f t="shared" si="1242"/>
        <v>0.74109953703703713</v>
      </c>
      <c r="U6563" s="4">
        <f t="shared" si="1243"/>
        <v>5.68</v>
      </c>
      <c r="V6563" s="4" t="str">
        <f t="shared" si="1244"/>
        <v/>
      </c>
      <c r="W6563" s="18" t="str">
        <f>IF(V6563="","",VLOOKUP(L6563,日射量と図３!$A$4:$C$368,3,TRUE)*238.85/100)</f>
        <v/>
      </c>
      <c r="X6563" s="4" t="str">
        <f t="shared" si="1245"/>
        <v/>
      </c>
      <c r="Y6563" s="4" t="str">
        <f t="shared" si="1246"/>
        <v/>
      </c>
      <c r="Z6563" s="4" t="str">
        <f t="shared" si="1247"/>
        <v/>
      </c>
      <c r="AA6563" s="4" t="str">
        <f>IF($V6563="","",IF(Y6563&lt;36,0,IF(AND(36&lt;=Y6563,Y6563&lt;71),VLOOKUP($W6563,日射量と図３!$E$6:$F$34,2,TRUE),IF(AND(71&lt;=Y6563,Y6563&lt;107),VLOOKUP($W6563,日射量と図３!$E$6:$G$34,3,TRUE),IF(AND(107&lt;=Y6563,Y6563&lt;143),VLOOKUP($W6563,日射量と図３!$E$6:$H$34,4,TRUE),VLOOKUP($W6563,日射量と図３!$E$6:$I$34,5,TRUE))))))</f>
        <v/>
      </c>
      <c r="AB6563" s="4" t="str">
        <f>IF($V6563="","",IF(Z6563&lt;36,0,IF(AND(36&lt;=Z6563,Z6563&lt;71),VLOOKUP($W6563,日射量と図３!$E$6:$F$34,2,TRUE),IF(AND(71&lt;=Z6563,Z6563&lt;107),VLOOKUP($W6563,日射量と図３!$E$6:$G$34,3,TRUE),IF(AND(107&lt;=Z6563,Z6563&lt;143),VLOOKUP($W6563,日射量と図３!$E$6:$H$34,4,TRUE),VLOOKUP($W6563,日射量と図３!$E$6:$I$34,5,TRUE))))))</f>
        <v/>
      </c>
      <c r="AC6563" s="382" t="str">
        <f t="shared" si="1239"/>
        <v/>
      </c>
      <c r="AD6563" s="382" t="str">
        <f t="shared" si="1240"/>
        <v/>
      </c>
    </row>
    <row r="6564" spans="11:30" ht="13.5" customHeight="1">
      <c r="K6564" s="4">
        <f t="shared" si="1236"/>
        <v>3</v>
      </c>
      <c r="L6564" s="34">
        <v>43525</v>
      </c>
      <c r="M6564" s="4">
        <v>274</v>
      </c>
      <c r="N6564" s="4">
        <v>9</v>
      </c>
      <c r="O6564" s="31">
        <v>0.33333333333333331</v>
      </c>
      <c r="P6564" s="35">
        <v>7.06</v>
      </c>
      <c r="Q6564" s="36">
        <f t="shared" si="1237"/>
        <v>12</v>
      </c>
      <c r="R6564" s="4">
        <f t="shared" si="1238"/>
        <v>4.9400000000000004</v>
      </c>
      <c r="S6564" s="31">
        <f t="shared" si="1241"/>
        <v>0.26555555555555554</v>
      </c>
      <c r="T6564" s="31">
        <f t="shared" si="1242"/>
        <v>0.74109953703703713</v>
      </c>
      <c r="U6564" s="4">
        <f t="shared" si="1243"/>
        <v>4.9400000000000004</v>
      </c>
      <c r="V6564" s="4" t="str">
        <f t="shared" si="1244"/>
        <v/>
      </c>
      <c r="W6564" s="18" t="str">
        <f>IF(V6564="","",VLOOKUP(L6564,日射量と図３!$A$4:$C$368,3,TRUE)*238.85/100)</f>
        <v/>
      </c>
      <c r="X6564" s="4" t="str">
        <f t="shared" si="1245"/>
        <v/>
      </c>
      <c r="Y6564" s="4" t="str">
        <f t="shared" si="1246"/>
        <v/>
      </c>
      <c r="Z6564" s="4" t="str">
        <f t="shared" si="1247"/>
        <v/>
      </c>
      <c r="AA6564" s="4" t="str">
        <f>IF($V6564="","",IF(Y6564&lt;36,0,IF(AND(36&lt;=Y6564,Y6564&lt;71),VLOOKUP($W6564,日射量と図３!$E$6:$F$34,2,TRUE),IF(AND(71&lt;=Y6564,Y6564&lt;107),VLOOKUP($W6564,日射量と図３!$E$6:$G$34,3,TRUE),IF(AND(107&lt;=Y6564,Y6564&lt;143),VLOOKUP($W6564,日射量と図３!$E$6:$H$34,4,TRUE),VLOOKUP($W6564,日射量と図３!$E$6:$I$34,5,TRUE))))))</f>
        <v/>
      </c>
      <c r="AB6564" s="4" t="str">
        <f>IF($V6564="","",IF(Z6564&lt;36,0,IF(AND(36&lt;=Z6564,Z6564&lt;71),VLOOKUP($W6564,日射量と図３!$E$6:$F$34,2,TRUE),IF(AND(71&lt;=Z6564,Z6564&lt;107),VLOOKUP($W6564,日射量と図３!$E$6:$G$34,3,TRUE),IF(AND(107&lt;=Z6564,Z6564&lt;143),VLOOKUP($W6564,日射量と図３!$E$6:$H$34,4,TRUE),VLOOKUP($W6564,日射量と図３!$E$6:$I$34,5,TRUE))))))</f>
        <v/>
      </c>
      <c r="AC6564" s="382" t="str">
        <f t="shared" si="1239"/>
        <v/>
      </c>
      <c r="AD6564" s="382" t="str">
        <f t="shared" si="1240"/>
        <v/>
      </c>
    </row>
    <row r="6565" spans="11:30" ht="13.5" customHeight="1">
      <c r="K6565" s="4">
        <f t="shared" si="1236"/>
        <v>3</v>
      </c>
      <c r="L6565" s="34">
        <v>43525</v>
      </c>
      <c r="M6565" s="4">
        <v>274</v>
      </c>
      <c r="N6565" s="4">
        <v>10</v>
      </c>
      <c r="O6565" s="31">
        <v>0.375</v>
      </c>
      <c r="P6565" s="35">
        <v>8.18</v>
      </c>
      <c r="Q6565" s="36">
        <f t="shared" si="1237"/>
        <v>12</v>
      </c>
      <c r="R6565" s="4">
        <f t="shared" si="1238"/>
        <v>3.8200000000000003</v>
      </c>
      <c r="S6565" s="31">
        <f t="shared" si="1241"/>
        <v>0.26555555555555554</v>
      </c>
      <c r="T6565" s="31">
        <f t="shared" si="1242"/>
        <v>0.74109953703703713</v>
      </c>
      <c r="U6565" s="4">
        <f t="shared" si="1243"/>
        <v>3.8200000000000003</v>
      </c>
      <c r="V6565" s="4" t="str">
        <f t="shared" si="1244"/>
        <v/>
      </c>
      <c r="W6565" s="18" t="str">
        <f>IF(V6565="","",VLOOKUP(L6565,日射量と図３!$A$4:$C$368,3,TRUE)*238.85/100)</f>
        <v/>
      </c>
      <c r="X6565" s="4" t="str">
        <f t="shared" si="1245"/>
        <v/>
      </c>
      <c r="Y6565" s="4" t="str">
        <f t="shared" si="1246"/>
        <v/>
      </c>
      <c r="Z6565" s="4" t="str">
        <f t="shared" si="1247"/>
        <v/>
      </c>
      <c r="AA6565" s="4" t="str">
        <f>IF($V6565="","",IF(Y6565&lt;36,0,IF(AND(36&lt;=Y6565,Y6565&lt;71),VLOOKUP($W6565,日射量と図３!$E$6:$F$34,2,TRUE),IF(AND(71&lt;=Y6565,Y6565&lt;107),VLOOKUP($W6565,日射量と図３!$E$6:$G$34,3,TRUE),IF(AND(107&lt;=Y6565,Y6565&lt;143),VLOOKUP($W6565,日射量と図３!$E$6:$H$34,4,TRUE),VLOOKUP($W6565,日射量と図３!$E$6:$I$34,5,TRUE))))))</f>
        <v/>
      </c>
      <c r="AB6565" s="4" t="str">
        <f>IF($V6565="","",IF(Z6565&lt;36,0,IF(AND(36&lt;=Z6565,Z6565&lt;71),VLOOKUP($W6565,日射量と図３!$E$6:$F$34,2,TRUE),IF(AND(71&lt;=Z6565,Z6565&lt;107),VLOOKUP($W6565,日射量と図３!$E$6:$G$34,3,TRUE),IF(AND(107&lt;=Z6565,Z6565&lt;143),VLOOKUP($W6565,日射量と図３!$E$6:$H$34,4,TRUE),VLOOKUP($W6565,日射量と図３!$E$6:$I$34,5,TRUE))))))</f>
        <v/>
      </c>
      <c r="AC6565" s="382" t="str">
        <f t="shared" si="1239"/>
        <v/>
      </c>
      <c r="AD6565" s="382" t="str">
        <f t="shared" si="1240"/>
        <v/>
      </c>
    </row>
    <row r="6566" spans="11:30" ht="13.5" customHeight="1">
      <c r="K6566" s="4">
        <f t="shared" si="1236"/>
        <v>3</v>
      </c>
      <c r="L6566" s="34">
        <v>43525</v>
      </c>
      <c r="M6566" s="4">
        <v>274</v>
      </c>
      <c r="N6566" s="4">
        <v>11</v>
      </c>
      <c r="O6566" s="31">
        <v>0.41666666666666669</v>
      </c>
      <c r="P6566" s="35">
        <v>9.3600000000000012</v>
      </c>
      <c r="Q6566" s="36">
        <f t="shared" si="1237"/>
        <v>12</v>
      </c>
      <c r="R6566" s="4">
        <f t="shared" si="1238"/>
        <v>2.6399999999999988</v>
      </c>
      <c r="S6566" s="31">
        <f t="shared" si="1241"/>
        <v>0.26555555555555554</v>
      </c>
      <c r="T6566" s="31">
        <f t="shared" si="1242"/>
        <v>0.74109953703703713</v>
      </c>
      <c r="U6566" s="4">
        <f t="shared" si="1243"/>
        <v>2.6399999999999988</v>
      </c>
      <c r="V6566" s="4" t="str">
        <f t="shared" si="1244"/>
        <v/>
      </c>
      <c r="W6566" s="18" t="str">
        <f>IF(V6566="","",VLOOKUP(L6566,日射量と図３!$A$4:$C$368,3,TRUE)*238.85/100)</f>
        <v/>
      </c>
      <c r="X6566" s="4" t="str">
        <f t="shared" si="1245"/>
        <v/>
      </c>
      <c r="Y6566" s="4" t="str">
        <f t="shared" si="1246"/>
        <v/>
      </c>
      <c r="Z6566" s="4" t="str">
        <f t="shared" si="1247"/>
        <v/>
      </c>
      <c r="AA6566" s="4" t="str">
        <f>IF($V6566="","",IF(Y6566&lt;36,0,IF(AND(36&lt;=Y6566,Y6566&lt;71),VLOOKUP($W6566,日射量と図３!$E$6:$F$34,2,TRUE),IF(AND(71&lt;=Y6566,Y6566&lt;107),VLOOKUP($W6566,日射量と図３!$E$6:$G$34,3,TRUE),IF(AND(107&lt;=Y6566,Y6566&lt;143),VLOOKUP($W6566,日射量と図３!$E$6:$H$34,4,TRUE),VLOOKUP($W6566,日射量と図３!$E$6:$I$34,5,TRUE))))))</f>
        <v/>
      </c>
      <c r="AB6566" s="4" t="str">
        <f>IF($V6566="","",IF(Z6566&lt;36,0,IF(AND(36&lt;=Z6566,Z6566&lt;71),VLOOKUP($W6566,日射量と図３!$E$6:$F$34,2,TRUE),IF(AND(71&lt;=Z6566,Z6566&lt;107),VLOOKUP($W6566,日射量と図３!$E$6:$G$34,3,TRUE),IF(AND(107&lt;=Z6566,Z6566&lt;143),VLOOKUP($W6566,日射量と図３!$E$6:$H$34,4,TRUE),VLOOKUP($W6566,日射量と図３!$E$6:$I$34,5,TRUE))))))</f>
        <v/>
      </c>
      <c r="AC6566" s="382" t="str">
        <f t="shared" si="1239"/>
        <v/>
      </c>
      <c r="AD6566" s="382" t="str">
        <f t="shared" si="1240"/>
        <v/>
      </c>
    </row>
    <row r="6567" spans="11:30" ht="13.5" customHeight="1">
      <c r="K6567" s="4">
        <f t="shared" si="1236"/>
        <v>3</v>
      </c>
      <c r="L6567" s="34">
        <v>43525</v>
      </c>
      <c r="M6567" s="4">
        <v>274</v>
      </c>
      <c r="N6567" s="4">
        <v>12</v>
      </c>
      <c r="O6567" s="31">
        <v>0.45833333333333331</v>
      </c>
      <c r="P6567" s="35">
        <v>10.790000000000001</v>
      </c>
      <c r="Q6567" s="36">
        <f t="shared" si="1237"/>
        <v>12</v>
      </c>
      <c r="R6567" s="4">
        <f t="shared" si="1238"/>
        <v>1.2099999999999991</v>
      </c>
      <c r="S6567" s="31">
        <f t="shared" si="1241"/>
        <v>0.26555555555555554</v>
      </c>
      <c r="T6567" s="31">
        <f t="shared" si="1242"/>
        <v>0.74109953703703713</v>
      </c>
      <c r="U6567" s="4">
        <f t="shared" si="1243"/>
        <v>1.2099999999999991</v>
      </c>
      <c r="V6567" s="4" t="str">
        <f t="shared" si="1244"/>
        <v/>
      </c>
      <c r="W6567" s="18" t="str">
        <f>IF(V6567="","",VLOOKUP(L6567,日射量と図３!$A$4:$C$368,3,TRUE)*238.85/100)</f>
        <v/>
      </c>
      <c r="X6567" s="4" t="str">
        <f t="shared" si="1245"/>
        <v/>
      </c>
      <c r="Y6567" s="4" t="str">
        <f t="shared" si="1246"/>
        <v/>
      </c>
      <c r="Z6567" s="4" t="str">
        <f t="shared" si="1247"/>
        <v/>
      </c>
      <c r="AA6567" s="4" t="str">
        <f>IF($V6567="","",IF(Y6567&lt;36,0,IF(AND(36&lt;=Y6567,Y6567&lt;71),VLOOKUP($W6567,日射量と図３!$E$6:$F$34,2,TRUE),IF(AND(71&lt;=Y6567,Y6567&lt;107),VLOOKUP($W6567,日射量と図３!$E$6:$G$34,3,TRUE),IF(AND(107&lt;=Y6567,Y6567&lt;143),VLOOKUP($W6567,日射量と図３!$E$6:$H$34,4,TRUE),VLOOKUP($W6567,日射量と図３!$E$6:$I$34,5,TRUE))))))</f>
        <v/>
      </c>
      <c r="AB6567" s="4" t="str">
        <f>IF($V6567="","",IF(Z6567&lt;36,0,IF(AND(36&lt;=Z6567,Z6567&lt;71),VLOOKUP($W6567,日射量と図３!$E$6:$F$34,2,TRUE),IF(AND(71&lt;=Z6567,Z6567&lt;107),VLOOKUP($W6567,日射量と図３!$E$6:$G$34,3,TRUE),IF(AND(107&lt;=Z6567,Z6567&lt;143),VLOOKUP($W6567,日射量と図３!$E$6:$H$34,4,TRUE),VLOOKUP($W6567,日射量と図３!$E$6:$I$34,5,TRUE))))))</f>
        <v/>
      </c>
      <c r="AC6567" s="382" t="str">
        <f t="shared" si="1239"/>
        <v/>
      </c>
      <c r="AD6567" s="382" t="str">
        <f t="shared" si="1240"/>
        <v/>
      </c>
    </row>
    <row r="6568" spans="11:30" ht="13.5" customHeight="1">
      <c r="K6568" s="4">
        <f t="shared" si="1236"/>
        <v>3</v>
      </c>
      <c r="L6568" s="34">
        <v>43525</v>
      </c>
      <c r="M6568" s="4">
        <v>274</v>
      </c>
      <c r="N6568" s="4">
        <v>13</v>
      </c>
      <c r="O6568" s="31">
        <v>0.5</v>
      </c>
      <c r="P6568" s="35">
        <v>11.350000000000001</v>
      </c>
      <c r="Q6568" s="36">
        <f t="shared" si="1237"/>
        <v>12</v>
      </c>
      <c r="R6568" s="4">
        <f t="shared" si="1238"/>
        <v>0.64999999999999858</v>
      </c>
      <c r="S6568" s="31">
        <f t="shared" si="1241"/>
        <v>0.26555555555555554</v>
      </c>
      <c r="T6568" s="31">
        <f t="shared" si="1242"/>
        <v>0.74109953703703713</v>
      </c>
      <c r="U6568" s="4">
        <f t="shared" si="1243"/>
        <v>0.64999999999999858</v>
      </c>
      <c r="V6568" s="4" t="str">
        <f t="shared" si="1244"/>
        <v/>
      </c>
      <c r="W6568" s="18" t="str">
        <f>IF(V6568="","",VLOOKUP(L6568,日射量と図３!$A$4:$C$368,3,TRUE)*238.85/100)</f>
        <v/>
      </c>
      <c r="X6568" s="4" t="str">
        <f t="shared" si="1245"/>
        <v/>
      </c>
      <c r="Y6568" s="4" t="str">
        <f t="shared" si="1246"/>
        <v/>
      </c>
      <c r="Z6568" s="4" t="str">
        <f t="shared" si="1247"/>
        <v/>
      </c>
      <c r="AA6568" s="4" t="str">
        <f>IF($V6568="","",IF(Y6568&lt;36,0,IF(AND(36&lt;=Y6568,Y6568&lt;71),VLOOKUP($W6568,日射量と図３!$E$6:$F$34,2,TRUE),IF(AND(71&lt;=Y6568,Y6568&lt;107),VLOOKUP($W6568,日射量と図３!$E$6:$G$34,3,TRUE),IF(AND(107&lt;=Y6568,Y6568&lt;143),VLOOKUP($W6568,日射量と図３!$E$6:$H$34,4,TRUE),VLOOKUP($W6568,日射量と図３!$E$6:$I$34,5,TRUE))))))</f>
        <v/>
      </c>
      <c r="AB6568" s="4" t="str">
        <f>IF($V6568="","",IF(Z6568&lt;36,0,IF(AND(36&lt;=Z6568,Z6568&lt;71),VLOOKUP($W6568,日射量と図３!$E$6:$F$34,2,TRUE),IF(AND(71&lt;=Z6568,Z6568&lt;107),VLOOKUP($W6568,日射量と図３!$E$6:$G$34,3,TRUE),IF(AND(107&lt;=Z6568,Z6568&lt;143),VLOOKUP($W6568,日射量と図３!$E$6:$H$34,4,TRUE),VLOOKUP($W6568,日射量と図３!$E$6:$I$34,5,TRUE))))))</f>
        <v/>
      </c>
      <c r="AC6568" s="382" t="str">
        <f t="shared" si="1239"/>
        <v/>
      </c>
      <c r="AD6568" s="382" t="str">
        <f t="shared" si="1240"/>
        <v/>
      </c>
    </row>
    <row r="6569" spans="11:30" ht="13.5" customHeight="1">
      <c r="K6569" s="4">
        <f t="shared" si="1236"/>
        <v>3</v>
      </c>
      <c r="L6569" s="34">
        <v>43525</v>
      </c>
      <c r="M6569" s="4">
        <v>274</v>
      </c>
      <c r="N6569" s="4">
        <v>14</v>
      </c>
      <c r="O6569" s="31">
        <v>0.54166666666666663</v>
      </c>
      <c r="P6569" s="35">
        <v>12.15</v>
      </c>
      <c r="Q6569" s="36">
        <f t="shared" si="1237"/>
        <v>12</v>
      </c>
      <c r="R6569" s="4">
        <f t="shared" si="1238"/>
        <v>0</v>
      </c>
      <c r="S6569" s="31">
        <f t="shared" si="1241"/>
        <v>0.26555555555555554</v>
      </c>
      <c r="T6569" s="31">
        <f t="shared" si="1242"/>
        <v>0.74109953703703713</v>
      </c>
      <c r="U6569" s="4">
        <f t="shared" si="1243"/>
        <v>0</v>
      </c>
      <c r="V6569" s="4" t="str">
        <f t="shared" si="1244"/>
        <v/>
      </c>
      <c r="W6569" s="18" t="str">
        <f>IF(V6569="","",VLOOKUP(L6569,日射量と図３!$A$4:$C$368,3,TRUE)*238.85/100)</f>
        <v/>
      </c>
      <c r="X6569" s="4" t="str">
        <f t="shared" si="1245"/>
        <v/>
      </c>
      <c r="Y6569" s="4" t="str">
        <f t="shared" si="1246"/>
        <v/>
      </c>
      <c r="Z6569" s="4" t="str">
        <f t="shared" si="1247"/>
        <v/>
      </c>
      <c r="AA6569" s="4" t="str">
        <f>IF($V6569="","",IF(Y6569&lt;36,0,IF(AND(36&lt;=Y6569,Y6569&lt;71),VLOOKUP($W6569,日射量と図３!$E$6:$F$34,2,TRUE),IF(AND(71&lt;=Y6569,Y6569&lt;107),VLOOKUP($W6569,日射量と図３!$E$6:$G$34,3,TRUE),IF(AND(107&lt;=Y6569,Y6569&lt;143),VLOOKUP($W6569,日射量と図３!$E$6:$H$34,4,TRUE),VLOOKUP($W6569,日射量と図３!$E$6:$I$34,5,TRUE))))))</f>
        <v/>
      </c>
      <c r="AB6569" s="4" t="str">
        <f>IF($V6569="","",IF(Z6569&lt;36,0,IF(AND(36&lt;=Z6569,Z6569&lt;71),VLOOKUP($W6569,日射量と図３!$E$6:$F$34,2,TRUE),IF(AND(71&lt;=Z6569,Z6569&lt;107),VLOOKUP($W6569,日射量と図３!$E$6:$G$34,3,TRUE),IF(AND(107&lt;=Z6569,Z6569&lt;143),VLOOKUP($W6569,日射量と図３!$E$6:$H$34,4,TRUE),VLOOKUP($W6569,日射量と図３!$E$6:$I$34,5,TRUE))))))</f>
        <v/>
      </c>
      <c r="AC6569" s="382" t="str">
        <f t="shared" si="1239"/>
        <v/>
      </c>
      <c r="AD6569" s="382" t="str">
        <f t="shared" si="1240"/>
        <v/>
      </c>
    </row>
    <row r="6570" spans="11:30" ht="13.5" customHeight="1">
      <c r="K6570" s="4">
        <f t="shared" si="1236"/>
        <v>3</v>
      </c>
      <c r="L6570" s="34">
        <v>43525</v>
      </c>
      <c r="M6570" s="4">
        <v>274</v>
      </c>
      <c r="N6570" s="4">
        <v>15</v>
      </c>
      <c r="O6570" s="31">
        <v>0.58333333333333337</v>
      </c>
      <c r="P6570" s="35">
        <v>12.31</v>
      </c>
      <c r="Q6570" s="36">
        <f t="shared" si="1237"/>
        <v>12</v>
      </c>
      <c r="R6570" s="4">
        <f t="shared" si="1238"/>
        <v>0</v>
      </c>
      <c r="S6570" s="31">
        <f t="shared" si="1241"/>
        <v>0.26555555555555554</v>
      </c>
      <c r="T6570" s="31">
        <f t="shared" si="1242"/>
        <v>0.74109953703703713</v>
      </c>
      <c r="U6570" s="4">
        <f t="shared" si="1243"/>
        <v>0</v>
      </c>
      <c r="V6570" s="4" t="str">
        <f t="shared" si="1244"/>
        <v/>
      </c>
      <c r="W6570" s="18" t="str">
        <f>IF(V6570="","",VLOOKUP(L6570,日射量と図３!$A$4:$C$368,3,TRUE)*238.85/100)</f>
        <v/>
      </c>
      <c r="X6570" s="4" t="str">
        <f t="shared" si="1245"/>
        <v/>
      </c>
      <c r="Y6570" s="4" t="str">
        <f t="shared" si="1246"/>
        <v/>
      </c>
      <c r="Z6570" s="4" t="str">
        <f t="shared" si="1247"/>
        <v/>
      </c>
      <c r="AA6570" s="4" t="str">
        <f>IF($V6570="","",IF(Y6570&lt;36,0,IF(AND(36&lt;=Y6570,Y6570&lt;71),VLOOKUP($W6570,日射量と図３!$E$6:$F$34,2,TRUE),IF(AND(71&lt;=Y6570,Y6570&lt;107),VLOOKUP($W6570,日射量と図３!$E$6:$G$34,3,TRUE),IF(AND(107&lt;=Y6570,Y6570&lt;143),VLOOKUP($W6570,日射量と図３!$E$6:$H$34,4,TRUE),VLOOKUP($W6570,日射量と図３!$E$6:$I$34,5,TRUE))))))</f>
        <v/>
      </c>
      <c r="AB6570" s="4" t="str">
        <f>IF($V6570="","",IF(Z6570&lt;36,0,IF(AND(36&lt;=Z6570,Z6570&lt;71),VLOOKUP($W6570,日射量と図３!$E$6:$F$34,2,TRUE),IF(AND(71&lt;=Z6570,Z6570&lt;107),VLOOKUP($W6570,日射量と図３!$E$6:$G$34,3,TRUE),IF(AND(107&lt;=Z6570,Z6570&lt;143),VLOOKUP($W6570,日射量と図３!$E$6:$H$34,4,TRUE),VLOOKUP($W6570,日射量と図３!$E$6:$I$34,5,TRUE))))))</f>
        <v/>
      </c>
      <c r="AC6570" s="382" t="str">
        <f t="shared" si="1239"/>
        <v/>
      </c>
      <c r="AD6570" s="382" t="str">
        <f t="shared" si="1240"/>
        <v/>
      </c>
    </row>
    <row r="6571" spans="11:30" ht="13.5" customHeight="1">
      <c r="K6571" s="4">
        <f t="shared" si="1236"/>
        <v>3</v>
      </c>
      <c r="L6571" s="34">
        <v>43525</v>
      </c>
      <c r="M6571" s="4">
        <v>274</v>
      </c>
      <c r="N6571" s="4">
        <v>16</v>
      </c>
      <c r="O6571" s="31">
        <v>0.625</v>
      </c>
      <c r="P6571" s="35">
        <v>11.45</v>
      </c>
      <c r="Q6571" s="36">
        <f t="shared" si="1237"/>
        <v>16</v>
      </c>
      <c r="R6571" s="4">
        <f t="shared" si="1238"/>
        <v>4.5500000000000007</v>
      </c>
      <c r="S6571" s="31">
        <f t="shared" si="1241"/>
        <v>0.26555555555555554</v>
      </c>
      <c r="T6571" s="31">
        <f t="shared" si="1242"/>
        <v>0.74109953703703713</v>
      </c>
      <c r="U6571" s="4">
        <f t="shared" si="1243"/>
        <v>4.5500000000000007</v>
      </c>
      <c r="V6571" s="4" t="str">
        <f t="shared" si="1244"/>
        <v/>
      </c>
      <c r="W6571" s="18" t="str">
        <f>IF(V6571="","",VLOOKUP(L6571,日射量と図３!$A$4:$C$368,3,TRUE)*238.85/100)</f>
        <v/>
      </c>
      <c r="X6571" s="4" t="str">
        <f t="shared" si="1245"/>
        <v/>
      </c>
      <c r="Y6571" s="4" t="str">
        <f t="shared" si="1246"/>
        <v/>
      </c>
      <c r="Z6571" s="4" t="str">
        <f t="shared" si="1247"/>
        <v/>
      </c>
      <c r="AA6571" s="4" t="str">
        <f>IF($V6571="","",IF(Y6571&lt;36,0,IF(AND(36&lt;=Y6571,Y6571&lt;71),VLOOKUP($W6571,日射量と図３!$E$6:$F$34,2,TRUE),IF(AND(71&lt;=Y6571,Y6571&lt;107),VLOOKUP($W6571,日射量と図３!$E$6:$G$34,3,TRUE),IF(AND(107&lt;=Y6571,Y6571&lt;143),VLOOKUP($W6571,日射量と図３!$E$6:$H$34,4,TRUE),VLOOKUP($W6571,日射量と図３!$E$6:$I$34,5,TRUE))))))</f>
        <v/>
      </c>
      <c r="AB6571" s="4" t="str">
        <f>IF($V6571="","",IF(Z6571&lt;36,0,IF(AND(36&lt;=Z6571,Z6571&lt;71),VLOOKUP($W6571,日射量と図３!$E$6:$F$34,2,TRUE),IF(AND(71&lt;=Z6571,Z6571&lt;107),VLOOKUP($W6571,日射量と図３!$E$6:$G$34,3,TRUE),IF(AND(107&lt;=Z6571,Z6571&lt;143),VLOOKUP($W6571,日射量と図３!$E$6:$H$34,4,TRUE),VLOOKUP($W6571,日射量と図３!$E$6:$I$34,5,TRUE))))))</f>
        <v/>
      </c>
      <c r="AC6571" s="382" t="str">
        <f t="shared" si="1239"/>
        <v/>
      </c>
      <c r="AD6571" s="382" t="str">
        <f t="shared" si="1240"/>
        <v/>
      </c>
    </row>
    <row r="6572" spans="11:30" ht="13.5" customHeight="1">
      <c r="K6572" s="4">
        <f t="shared" si="1236"/>
        <v>3</v>
      </c>
      <c r="L6572" s="34">
        <v>43525</v>
      </c>
      <c r="M6572" s="4">
        <v>274</v>
      </c>
      <c r="N6572" s="4">
        <v>17</v>
      </c>
      <c r="O6572" s="31">
        <v>0.66666666666666663</v>
      </c>
      <c r="P6572" s="35">
        <v>10.790000000000001</v>
      </c>
      <c r="Q6572" s="36">
        <f t="shared" si="1237"/>
        <v>16</v>
      </c>
      <c r="R6572" s="4">
        <f t="shared" si="1238"/>
        <v>5.2099999999999991</v>
      </c>
      <c r="S6572" s="31">
        <f t="shared" si="1241"/>
        <v>0.26555555555555554</v>
      </c>
      <c r="T6572" s="31">
        <f t="shared" si="1242"/>
        <v>0.74109953703703713</v>
      </c>
      <c r="U6572" s="4">
        <f t="shared" si="1243"/>
        <v>5.2099999999999991</v>
      </c>
      <c r="V6572" s="4" t="str">
        <f t="shared" si="1244"/>
        <v/>
      </c>
      <c r="W6572" s="18" t="str">
        <f>IF(V6572="","",VLOOKUP(L6572,日射量と図３!$A$4:$C$368,3,TRUE)*238.85/100)</f>
        <v/>
      </c>
      <c r="X6572" s="4" t="str">
        <f t="shared" si="1245"/>
        <v/>
      </c>
      <c r="Y6572" s="4" t="str">
        <f t="shared" si="1246"/>
        <v/>
      </c>
      <c r="Z6572" s="4" t="str">
        <f t="shared" si="1247"/>
        <v/>
      </c>
      <c r="AA6572" s="4" t="str">
        <f>IF($V6572="","",IF(Y6572&lt;36,0,IF(AND(36&lt;=Y6572,Y6572&lt;71),VLOOKUP($W6572,日射量と図３!$E$6:$F$34,2,TRUE),IF(AND(71&lt;=Y6572,Y6572&lt;107),VLOOKUP($W6572,日射量と図３!$E$6:$G$34,3,TRUE),IF(AND(107&lt;=Y6572,Y6572&lt;143),VLOOKUP($W6572,日射量と図３!$E$6:$H$34,4,TRUE),VLOOKUP($W6572,日射量と図３!$E$6:$I$34,5,TRUE))))))</f>
        <v/>
      </c>
      <c r="AB6572" s="4" t="str">
        <f>IF($V6572="","",IF(Z6572&lt;36,0,IF(AND(36&lt;=Z6572,Z6572&lt;71),VLOOKUP($W6572,日射量と図３!$E$6:$F$34,2,TRUE),IF(AND(71&lt;=Z6572,Z6572&lt;107),VLOOKUP($W6572,日射量と図３!$E$6:$G$34,3,TRUE),IF(AND(107&lt;=Z6572,Z6572&lt;143),VLOOKUP($W6572,日射量と図３!$E$6:$H$34,4,TRUE),VLOOKUP($W6572,日射量と図３!$E$6:$I$34,5,TRUE))))))</f>
        <v/>
      </c>
      <c r="AC6572" s="382" t="str">
        <f t="shared" si="1239"/>
        <v/>
      </c>
      <c r="AD6572" s="382" t="str">
        <f t="shared" si="1240"/>
        <v/>
      </c>
    </row>
    <row r="6573" spans="11:30" ht="13.5" customHeight="1">
      <c r="K6573" s="4">
        <f t="shared" si="1236"/>
        <v>3</v>
      </c>
      <c r="L6573" s="34">
        <v>43525</v>
      </c>
      <c r="M6573" s="4">
        <v>274</v>
      </c>
      <c r="N6573" s="4">
        <v>18</v>
      </c>
      <c r="O6573" s="31">
        <v>0.70833333333333337</v>
      </c>
      <c r="P6573" s="35">
        <v>10.029999999999998</v>
      </c>
      <c r="Q6573" s="36">
        <f t="shared" si="1237"/>
        <v>16</v>
      </c>
      <c r="R6573" s="4">
        <f t="shared" si="1238"/>
        <v>5.9700000000000024</v>
      </c>
      <c r="S6573" s="31">
        <f t="shared" si="1241"/>
        <v>0.26555555555555554</v>
      </c>
      <c r="T6573" s="31">
        <f t="shared" si="1242"/>
        <v>0.74109953703703713</v>
      </c>
      <c r="U6573" s="4">
        <f t="shared" si="1243"/>
        <v>5.9700000000000024</v>
      </c>
      <c r="V6573" s="4" t="str">
        <f t="shared" si="1244"/>
        <v/>
      </c>
      <c r="W6573" s="18" t="str">
        <f>IF(V6573="","",VLOOKUP(L6573,日射量と図３!$A$4:$C$368,3,TRUE)*238.85/100)</f>
        <v/>
      </c>
      <c r="X6573" s="4" t="str">
        <f t="shared" si="1245"/>
        <v/>
      </c>
      <c r="Y6573" s="4" t="str">
        <f t="shared" si="1246"/>
        <v/>
      </c>
      <c r="Z6573" s="4" t="str">
        <f t="shared" si="1247"/>
        <v/>
      </c>
      <c r="AA6573" s="4" t="str">
        <f>IF($V6573="","",IF(Y6573&lt;36,0,IF(AND(36&lt;=Y6573,Y6573&lt;71),VLOOKUP($W6573,日射量と図３!$E$6:$F$34,2,TRUE),IF(AND(71&lt;=Y6573,Y6573&lt;107),VLOOKUP($W6573,日射量と図３!$E$6:$G$34,3,TRUE),IF(AND(107&lt;=Y6573,Y6573&lt;143),VLOOKUP($W6573,日射量と図３!$E$6:$H$34,4,TRUE),VLOOKUP($W6573,日射量と図３!$E$6:$I$34,5,TRUE))))))</f>
        <v/>
      </c>
      <c r="AB6573" s="4" t="str">
        <f>IF($V6573="","",IF(Z6573&lt;36,0,IF(AND(36&lt;=Z6573,Z6573&lt;71),VLOOKUP($W6573,日射量と図３!$E$6:$F$34,2,TRUE),IF(AND(71&lt;=Z6573,Z6573&lt;107),VLOOKUP($W6573,日射量と図３!$E$6:$G$34,3,TRUE),IF(AND(107&lt;=Z6573,Z6573&lt;143),VLOOKUP($W6573,日射量と図３!$E$6:$H$34,4,TRUE),VLOOKUP($W6573,日射量と図３!$E$6:$I$34,5,TRUE))))))</f>
        <v/>
      </c>
      <c r="AC6573" s="382" t="str">
        <f t="shared" si="1239"/>
        <v/>
      </c>
      <c r="AD6573" s="382" t="str">
        <f t="shared" si="1240"/>
        <v/>
      </c>
    </row>
    <row r="6574" spans="11:30" ht="13.5" customHeight="1">
      <c r="K6574" s="4">
        <f t="shared" si="1236"/>
        <v>3</v>
      </c>
      <c r="L6574" s="34">
        <v>43525</v>
      </c>
      <c r="M6574" s="4">
        <v>274</v>
      </c>
      <c r="N6574" s="4">
        <v>19</v>
      </c>
      <c r="O6574" s="31">
        <v>0.75</v>
      </c>
      <c r="P6574" s="35">
        <v>9.23</v>
      </c>
      <c r="Q6574" s="36">
        <f t="shared" si="1237"/>
        <v>16</v>
      </c>
      <c r="R6574" s="4">
        <f t="shared" si="1238"/>
        <v>6.77</v>
      </c>
      <c r="S6574" s="31">
        <f t="shared" si="1241"/>
        <v>0.26555555555555554</v>
      </c>
      <c r="T6574" s="31">
        <f t="shared" si="1242"/>
        <v>0.74109953703703713</v>
      </c>
      <c r="U6574" s="4">
        <f t="shared" si="1243"/>
        <v>0</v>
      </c>
      <c r="V6574" s="4" t="str">
        <f t="shared" si="1244"/>
        <v/>
      </c>
      <c r="W6574" s="18" t="str">
        <f>IF(V6574="","",VLOOKUP(L6574,日射量と図３!$A$4:$C$368,3,TRUE)*238.85/100)</f>
        <v/>
      </c>
      <c r="X6574" s="4" t="str">
        <f t="shared" si="1245"/>
        <v/>
      </c>
      <c r="Y6574" s="4" t="str">
        <f t="shared" si="1246"/>
        <v/>
      </c>
      <c r="Z6574" s="4" t="str">
        <f t="shared" si="1247"/>
        <v/>
      </c>
      <c r="AA6574" s="4" t="str">
        <f>IF($V6574="","",IF(Y6574&lt;36,0,IF(AND(36&lt;=Y6574,Y6574&lt;71),VLOOKUP($W6574,日射量と図３!$E$6:$F$34,2,TRUE),IF(AND(71&lt;=Y6574,Y6574&lt;107),VLOOKUP($W6574,日射量と図３!$E$6:$G$34,3,TRUE),IF(AND(107&lt;=Y6574,Y6574&lt;143),VLOOKUP($W6574,日射量と図３!$E$6:$H$34,4,TRUE),VLOOKUP($W6574,日射量と図３!$E$6:$I$34,5,TRUE))))))</f>
        <v/>
      </c>
      <c r="AB6574" s="4" t="str">
        <f>IF($V6574="","",IF(Z6574&lt;36,0,IF(AND(36&lt;=Z6574,Z6574&lt;71),VLOOKUP($W6574,日射量と図３!$E$6:$F$34,2,TRUE),IF(AND(71&lt;=Z6574,Z6574&lt;107),VLOOKUP($W6574,日射量と図３!$E$6:$G$34,3,TRUE),IF(AND(107&lt;=Z6574,Z6574&lt;143),VLOOKUP($W6574,日射量と図３!$E$6:$H$34,4,TRUE),VLOOKUP($W6574,日射量と図３!$E$6:$I$34,5,TRUE))))))</f>
        <v/>
      </c>
      <c r="AC6574" s="382" t="str">
        <f t="shared" si="1239"/>
        <v/>
      </c>
      <c r="AD6574" s="382" t="str">
        <f t="shared" si="1240"/>
        <v/>
      </c>
    </row>
    <row r="6575" spans="11:30" ht="13.5" customHeight="1">
      <c r="K6575" s="4">
        <f t="shared" si="1236"/>
        <v>3</v>
      </c>
      <c r="L6575" s="34">
        <v>43525</v>
      </c>
      <c r="M6575" s="4">
        <v>274</v>
      </c>
      <c r="N6575" s="4">
        <v>20</v>
      </c>
      <c r="O6575" s="31">
        <v>0.79166666666666663</v>
      </c>
      <c r="P6575" s="35">
        <v>8.9599999999999991</v>
      </c>
      <c r="Q6575" s="36">
        <f t="shared" si="1237"/>
        <v>16</v>
      </c>
      <c r="R6575" s="4">
        <f t="shared" si="1238"/>
        <v>7.0400000000000009</v>
      </c>
      <c r="S6575" s="31">
        <f t="shared" si="1241"/>
        <v>0.26555555555555554</v>
      </c>
      <c r="T6575" s="31">
        <f t="shared" si="1242"/>
        <v>0.74109953703703713</v>
      </c>
      <c r="U6575" s="4">
        <f t="shared" si="1243"/>
        <v>0</v>
      </c>
      <c r="V6575" s="4" t="str">
        <f t="shared" si="1244"/>
        <v/>
      </c>
      <c r="W6575" s="18" t="str">
        <f>IF(V6575="","",VLOOKUP(L6575,日射量と図３!$A$4:$C$368,3,TRUE)*238.85/100)</f>
        <v/>
      </c>
      <c r="X6575" s="4" t="str">
        <f t="shared" si="1245"/>
        <v/>
      </c>
      <c r="Y6575" s="4" t="str">
        <f t="shared" si="1246"/>
        <v/>
      </c>
      <c r="Z6575" s="4" t="str">
        <f t="shared" si="1247"/>
        <v/>
      </c>
      <c r="AA6575" s="4" t="str">
        <f>IF($V6575="","",IF(Y6575&lt;36,0,IF(AND(36&lt;=Y6575,Y6575&lt;71),VLOOKUP($W6575,日射量と図３!$E$6:$F$34,2,TRUE),IF(AND(71&lt;=Y6575,Y6575&lt;107),VLOOKUP($W6575,日射量と図３!$E$6:$G$34,3,TRUE),IF(AND(107&lt;=Y6575,Y6575&lt;143),VLOOKUP($W6575,日射量と図３!$E$6:$H$34,4,TRUE),VLOOKUP($W6575,日射量と図３!$E$6:$I$34,5,TRUE))))))</f>
        <v/>
      </c>
      <c r="AB6575" s="4" t="str">
        <f>IF($V6575="","",IF(Z6575&lt;36,0,IF(AND(36&lt;=Z6575,Z6575&lt;71),VLOOKUP($W6575,日射量と図３!$E$6:$F$34,2,TRUE),IF(AND(71&lt;=Z6575,Z6575&lt;107),VLOOKUP($W6575,日射量と図３!$E$6:$G$34,3,TRUE),IF(AND(107&lt;=Z6575,Z6575&lt;143),VLOOKUP($W6575,日射量と図３!$E$6:$H$34,4,TRUE),VLOOKUP($W6575,日射量と図３!$E$6:$I$34,5,TRUE))))))</f>
        <v/>
      </c>
      <c r="AC6575" s="382" t="str">
        <f t="shared" si="1239"/>
        <v/>
      </c>
      <c r="AD6575" s="382" t="str">
        <f t="shared" si="1240"/>
        <v/>
      </c>
    </row>
    <row r="6576" spans="11:30" ht="13.5" customHeight="1">
      <c r="K6576" s="4">
        <f t="shared" si="1236"/>
        <v>3</v>
      </c>
      <c r="L6576" s="34">
        <v>43525</v>
      </c>
      <c r="M6576" s="4">
        <v>274</v>
      </c>
      <c r="N6576" s="4">
        <v>21</v>
      </c>
      <c r="O6576" s="31">
        <v>0.83333333333333337</v>
      </c>
      <c r="P6576" s="35">
        <v>8.4499999999999993</v>
      </c>
      <c r="Q6576" s="36">
        <f t="shared" si="1237"/>
        <v>16</v>
      </c>
      <c r="R6576" s="4">
        <f t="shared" si="1238"/>
        <v>7.5500000000000007</v>
      </c>
      <c r="S6576" s="31">
        <f t="shared" si="1241"/>
        <v>0.26555555555555554</v>
      </c>
      <c r="T6576" s="31">
        <f t="shared" si="1242"/>
        <v>0.74109953703703713</v>
      </c>
      <c r="U6576" s="4">
        <f t="shared" si="1243"/>
        <v>0</v>
      </c>
      <c r="V6576" s="4" t="str">
        <f t="shared" si="1244"/>
        <v/>
      </c>
      <c r="W6576" s="18" t="str">
        <f>IF(V6576="","",VLOOKUP(L6576,日射量と図３!$A$4:$C$368,3,TRUE)*238.85/100)</f>
        <v/>
      </c>
      <c r="X6576" s="4" t="str">
        <f t="shared" si="1245"/>
        <v/>
      </c>
      <c r="Y6576" s="4" t="str">
        <f t="shared" si="1246"/>
        <v/>
      </c>
      <c r="Z6576" s="4" t="str">
        <f t="shared" si="1247"/>
        <v/>
      </c>
      <c r="AA6576" s="4" t="str">
        <f>IF($V6576="","",IF(Y6576&lt;36,0,IF(AND(36&lt;=Y6576,Y6576&lt;71),VLOOKUP($W6576,日射量と図３!$E$6:$F$34,2,TRUE),IF(AND(71&lt;=Y6576,Y6576&lt;107),VLOOKUP($W6576,日射量と図３!$E$6:$G$34,3,TRUE),IF(AND(107&lt;=Y6576,Y6576&lt;143),VLOOKUP($W6576,日射量と図３!$E$6:$H$34,4,TRUE),VLOOKUP($W6576,日射量と図３!$E$6:$I$34,5,TRUE))))))</f>
        <v/>
      </c>
      <c r="AB6576" s="4" t="str">
        <f>IF($V6576="","",IF(Z6576&lt;36,0,IF(AND(36&lt;=Z6576,Z6576&lt;71),VLOOKUP($W6576,日射量と図３!$E$6:$F$34,2,TRUE),IF(AND(71&lt;=Z6576,Z6576&lt;107),VLOOKUP($W6576,日射量と図３!$E$6:$G$34,3,TRUE),IF(AND(107&lt;=Z6576,Z6576&lt;143),VLOOKUP($W6576,日射量と図３!$E$6:$H$34,4,TRUE),VLOOKUP($W6576,日射量と図３!$E$6:$I$34,5,TRUE))))))</f>
        <v/>
      </c>
      <c r="AC6576" s="382" t="str">
        <f t="shared" si="1239"/>
        <v/>
      </c>
      <c r="AD6576" s="382" t="str">
        <f t="shared" si="1240"/>
        <v/>
      </c>
    </row>
    <row r="6577" spans="11:30" ht="13.5" customHeight="1">
      <c r="K6577" s="4">
        <f t="shared" si="1236"/>
        <v>3</v>
      </c>
      <c r="L6577" s="34">
        <v>43525</v>
      </c>
      <c r="M6577" s="4">
        <v>274</v>
      </c>
      <c r="N6577" s="4">
        <v>22</v>
      </c>
      <c r="O6577" s="31">
        <v>0.875</v>
      </c>
      <c r="P6577" s="35">
        <v>8.07</v>
      </c>
      <c r="Q6577" s="36">
        <f t="shared" si="1237"/>
        <v>16</v>
      </c>
      <c r="R6577" s="4">
        <f t="shared" si="1238"/>
        <v>7.93</v>
      </c>
      <c r="S6577" s="31">
        <f t="shared" si="1241"/>
        <v>0.26555555555555554</v>
      </c>
      <c r="T6577" s="31">
        <f t="shared" si="1242"/>
        <v>0.74109953703703713</v>
      </c>
      <c r="U6577" s="4">
        <f t="shared" si="1243"/>
        <v>0</v>
      </c>
      <c r="V6577" s="4" t="str">
        <f t="shared" si="1244"/>
        <v/>
      </c>
      <c r="W6577" s="18" t="str">
        <f>IF(V6577="","",VLOOKUP(L6577,日射量と図３!$A$4:$C$368,3,TRUE)*238.85/100)</f>
        <v/>
      </c>
      <c r="X6577" s="4" t="str">
        <f t="shared" si="1245"/>
        <v/>
      </c>
      <c r="Y6577" s="4" t="str">
        <f t="shared" si="1246"/>
        <v/>
      </c>
      <c r="Z6577" s="4" t="str">
        <f t="shared" si="1247"/>
        <v/>
      </c>
      <c r="AA6577" s="4" t="str">
        <f>IF($V6577="","",IF(Y6577&lt;36,0,IF(AND(36&lt;=Y6577,Y6577&lt;71),VLOOKUP($W6577,日射量と図３!$E$6:$F$34,2,TRUE),IF(AND(71&lt;=Y6577,Y6577&lt;107),VLOOKUP($W6577,日射量と図３!$E$6:$G$34,3,TRUE),IF(AND(107&lt;=Y6577,Y6577&lt;143),VLOOKUP($W6577,日射量と図３!$E$6:$H$34,4,TRUE),VLOOKUP($W6577,日射量と図３!$E$6:$I$34,5,TRUE))))))</f>
        <v/>
      </c>
      <c r="AB6577" s="4" t="str">
        <f>IF($V6577="","",IF(Z6577&lt;36,0,IF(AND(36&lt;=Z6577,Z6577&lt;71),VLOOKUP($W6577,日射量と図３!$E$6:$F$34,2,TRUE),IF(AND(71&lt;=Z6577,Z6577&lt;107),VLOOKUP($W6577,日射量と図３!$E$6:$G$34,3,TRUE),IF(AND(107&lt;=Z6577,Z6577&lt;143),VLOOKUP($W6577,日射量と図３!$E$6:$H$34,4,TRUE),VLOOKUP($W6577,日射量と図３!$E$6:$I$34,5,TRUE))))))</f>
        <v/>
      </c>
      <c r="AC6577" s="382" t="str">
        <f t="shared" si="1239"/>
        <v/>
      </c>
      <c r="AD6577" s="382" t="str">
        <f t="shared" si="1240"/>
        <v/>
      </c>
    </row>
    <row r="6578" spans="11:30" ht="13.5" customHeight="1">
      <c r="K6578" s="4">
        <f t="shared" si="1236"/>
        <v>3</v>
      </c>
      <c r="L6578" s="34">
        <v>43525</v>
      </c>
      <c r="M6578" s="4">
        <v>274</v>
      </c>
      <c r="N6578" s="4">
        <v>23</v>
      </c>
      <c r="O6578" s="31">
        <v>0.91666666666666663</v>
      </c>
      <c r="P6578" s="35">
        <v>7.92</v>
      </c>
      <c r="Q6578" s="36">
        <f t="shared" si="1237"/>
        <v>13</v>
      </c>
      <c r="R6578" s="4">
        <f t="shared" si="1238"/>
        <v>5.08</v>
      </c>
      <c r="S6578" s="31">
        <f t="shared" si="1241"/>
        <v>0.26555555555555554</v>
      </c>
      <c r="T6578" s="31">
        <f t="shared" si="1242"/>
        <v>0.74109953703703713</v>
      </c>
      <c r="U6578" s="4">
        <f t="shared" si="1243"/>
        <v>0</v>
      </c>
      <c r="V6578" s="4" t="str">
        <f t="shared" si="1244"/>
        <v/>
      </c>
      <c r="W6578" s="18" t="str">
        <f>IF(V6578="","",VLOOKUP(L6578,日射量と図３!$A$4:$C$368,3,TRUE)*238.85/100)</f>
        <v/>
      </c>
      <c r="X6578" s="4" t="str">
        <f t="shared" si="1245"/>
        <v/>
      </c>
      <c r="Y6578" s="4" t="str">
        <f t="shared" si="1246"/>
        <v/>
      </c>
      <c r="Z6578" s="4" t="str">
        <f t="shared" si="1247"/>
        <v/>
      </c>
      <c r="AA6578" s="4" t="str">
        <f>IF($V6578="","",IF(Y6578&lt;36,0,IF(AND(36&lt;=Y6578,Y6578&lt;71),VLOOKUP($W6578,日射量と図３!$E$6:$F$34,2,TRUE),IF(AND(71&lt;=Y6578,Y6578&lt;107),VLOOKUP($W6578,日射量と図３!$E$6:$G$34,3,TRUE),IF(AND(107&lt;=Y6578,Y6578&lt;143),VLOOKUP($W6578,日射量と図３!$E$6:$H$34,4,TRUE),VLOOKUP($W6578,日射量と図３!$E$6:$I$34,5,TRUE))))))</f>
        <v/>
      </c>
      <c r="AB6578" s="4" t="str">
        <f>IF($V6578="","",IF(Z6578&lt;36,0,IF(AND(36&lt;=Z6578,Z6578&lt;71),VLOOKUP($W6578,日射量と図３!$E$6:$F$34,2,TRUE),IF(AND(71&lt;=Z6578,Z6578&lt;107),VLOOKUP($W6578,日射量と図３!$E$6:$G$34,3,TRUE),IF(AND(107&lt;=Z6578,Z6578&lt;143),VLOOKUP($W6578,日射量と図３!$E$6:$H$34,4,TRUE),VLOOKUP($W6578,日射量と図３!$E$6:$I$34,5,TRUE))))))</f>
        <v/>
      </c>
      <c r="AC6578" s="382" t="str">
        <f t="shared" si="1239"/>
        <v/>
      </c>
      <c r="AD6578" s="382" t="str">
        <f t="shared" si="1240"/>
        <v/>
      </c>
    </row>
    <row r="6579" spans="11:30" ht="13.5" customHeight="1">
      <c r="K6579" s="4">
        <f t="shared" si="1236"/>
        <v>3</v>
      </c>
      <c r="L6579" s="34">
        <v>43525</v>
      </c>
      <c r="M6579" s="4">
        <v>274</v>
      </c>
      <c r="N6579" s="4">
        <v>24</v>
      </c>
      <c r="O6579" s="31">
        <v>0.95833333333333337</v>
      </c>
      <c r="P6579" s="35">
        <v>7.4600000000000009</v>
      </c>
      <c r="Q6579" s="36">
        <f t="shared" si="1237"/>
        <v>13</v>
      </c>
      <c r="R6579" s="4">
        <f t="shared" si="1238"/>
        <v>5.5399999999999991</v>
      </c>
      <c r="S6579" s="31">
        <f t="shared" si="1241"/>
        <v>0.26555555555555554</v>
      </c>
      <c r="T6579" s="31">
        <f t="shared" si="1242"/>
        <v>0.74109953703703713</v>
      </c>
      <c r="U6579" s="4">
        <f t="shared" si="1243"/>
        <v>0</v>
      </c>
      <c r="V6579" s="4" t="str">
        <f t="shared" si="1244"/>
        <v/>
      </c>
      <c r="W6579" s="18" t="str">
        <f>IF(V6579="","",VLOOKUP(L6579,日射量と図３!$A$4:$C$368,3,TRUE)*238.85/100)</f>
        <v/>
      </c>
      <c r="X6579" s="4" t="str">
        <f t="shared" si="1245"/>
        <v/>
      </c>
      <c r="Y6579" s="4" t="str">
        <f t="shared" si="1246"/>
        <v/>
      </c>
      <c r="Z6579" s="4" t="str">
        <f t="shared" si="1247"/>
        <v/>
      </c>
      <c r="AA6579" s="4" t="str">
        <f>IF($V6579="","",IF(Y6579&lt;36,0,IF(AND(36&lt;=Y6579,Y6579&lt;71),VLOOKUP($W6579,日射量と図３!$E$6:$F$34,2,TRUE),IF(AND(71&lt;=Y6579,Y6579&lt;107),VLOOKUP($W6579,日射量と図３!$E$6:$G$34,3,TRUE),IF(AND(107&lt;=Y6579,Y6579&lt;143),VLOOKUP($W6579,日射量と図３!$E$6:$H$34,4,TRUE),VLOOKUP($W6579,日射量と図３!$E$6:$I$34,5,TRUE))))))</f>
        <v/>
      </c>
      <c r="AB6579" s="4" t="str">
        <f>IF($V6579="","",IF(Z6579&lt;36,0,IF(AND(36&lt;=Z6579,Z6579&lt;71),VLOOKUP($W6579,日射量と図３!$E$6:$F$34,2,TRUE),IF(AND(71&lt;=Z6579,Z6579&lt;107),VLOOKUP($W6579,日射量と図３!$E$6:$G$34,3,TRUE),IF(AND(107&lt;=Z6579,Z6579&lt;143),VLOOKUP($W6579,日射量と図３!$E$6:$H$34,4,TRUE),VLOOKUP($W6579,日射量と図３!$E$6:$I$34,5,TRUE))))))</f>
        <v/>
      </c>
      <c r="AC6579" s="382" t="str">
        <f t="shared" si="1239"/>
        <v/>
      </c>
      <c r="AD6579" s="382" t="str">
        <f t="shared" si="1240"/>
        <v/>
      </c>
    </row>
    <row r="6580" spans="11:30" ht="13.5" customHeight="1">
      <c r="K6580" s="4">
        <f t="shared" si="1236"/>
        <v>3</v>
      </c>
      <c r="L6580" s="34">
        <v>43526</v>
      </c>
      <c r="M6580" s="4">
        <v>275</v>
      </c>
      <c r="N6580" s="4">
        <v>1</v>
      </c>
      <c r="O6580" s="31">
        <v>0</v>
      </c>
      <c r="P6580" s="35">
        <v>7.25</v>
      </c>
      <c r="Q6580" s="36">
        <f t="shared" si="1237"/>
        <v>13</v>
      </c>
      <c r="R6580" s="4">
        <f t="shared" si="1238"/>
        <v>5.75</v>
      </c>
      <c r="S6580" s="31">
        <f t="shared" si="1241"/>
        <v>0.26555555555555554</v>
      </c>
      <c r="T6580" s="31">
        <f t="shared" si="1242"/>
        <v>0.74109953703703713</v>
      </c>
      <c r="U6580" s="4">
        <f t="shared" si="1243"/>
        <v>0</v>
      </c>
      <c r="V6580" s="4">
        <f t="shared" si="1244"/>
        <v>43.440000000000012</v>
      </c>
      <c r="W6580" s="18">
        <f>IF(V6580="","",VLOOKUP(L6580,日射量と図３!$A$4:$C$368,3,TRUE)*238.85/100)</f>
        <v>33.439</v>
      </c>
      <c r="X6580" s="4">
        <f t="shared" si="1245"/>
        <v>11</v>
      </c>
      <c r="Y6580" s="4">
        <f t="shared" si="1246"/>
        <v>24.689124</v>
      </c>
      <c r="Z6580" s="4">
        <f t="shared" si="1247"/>
        <v>27.831376145454549</v>
      </c>
      <c r="AA6580" s="4">
        <f>IF($V6580="","",IF(Y6580&lt;36,0,IF(AND(36&lt;=Y6580,Y6580&lt;71),VLOOKUP($W6580,日射量と図３!$E$6:$F$34,2,TRUE),IF(AND(71&lt;=Y6580,Y6580&lt;107),VLOOKUP($W6580,日射量と図３!$E$6:$G$34,3,TRUE),IF(AND(107&lt;=Y6580,Y6580&lt;143),VLOOKUP($W6580,日射量と図３!$E$6:$H$34,4,TRUE),VLOOKUP($W6580,日射量と図３!$E$6:$I$34,5,TRUE))))))</f>
        <v>0</v>
      </c>
      <c r="AB6580" s="4">
        <f>IF($V6580="","",IF(Z6580&lt;36,0,IF(AND(36&lt;=Z6580,Z6580&lt;71),VLOOKUP($W6580,日射量と図３!$E$6:$F$34,2,TRUE),IF(AND(71&lt;=Z6580,Z6580&lt;107),VLOOKUP($W6580,日射量と図３!$E$6:$G$34,3,TRUE),IF(AND(107&lt;=Z6580,Z6580&lt;143),VLOOKUP($W6580,日射量と図３!$E$6:$H$34,4,TRUE),VLOOKUP($W6580,日射量と図３!$E$6:$I$34,5,TRUE))))))</f>
        <v>0</v>
      </c>
      <c r="AC6580" s="382">
        <f t="shared" si="1239"/>
        <v>0</v>
      </c>
      <c r="AD6580" s="382">
        <f t="shared" si="1240"/>
        <v>0</v>
      </c>
    </row>
    <row r="6581" spans="11:30" ht="13.5" customHeight="1">
      <c r="K6581" s="4">
        <f t="shared" si="1236"/>
        <v>3</v>
      </c>
      <c r="L6581" s="34">
        <v>43526</v>
      </c>
      <c r="M6581" s="4">
        <v>275</v>
      </c>
      <c r="N6581" s="4">
        <v>2</v>
      </c>
      <c r="O6581" s="31">
        <v>4.1666666666666664E-2</v>
      </c>
      <c r="P6581" s="35">
        <v>7.07</v>
      </c>
      <c r="Q6581" s="36">
        <f t="shared" si="1237"/>
        <v>13</v>
      </c>
      <c r="R6581" s="4">
        <f t="shared" si="1238"/>
        <v>5.93</v>
      </c>
      <c r="S6581" s="31">
        <f t="shared" si="1241"/>
        <v>0.26555555555555554</v>
      </c>
      <c r="T6581" s="31">
        <f t="shared" si="1242"/>
        <v>0.74109953703703713</v>
      </c>
      <c r="U6581" s="4">
        <f t="shared" si="1243"/>
        <v>0</v>
      </c>
      <c r="V6581" s="4" t="str">
        <f t="shared" si="1244"/>
        <v/>
      </c>
      <c r="W6581" s="18" t="str">
        <f>IF(V6581="","",VLOOKUP(L6581,日射量と図３!$A$4:$C$368,3,TRUE)*238.85/100)</f>
        <v/>
      </c>
      <c r="X6581" s="4" t="str">
        <f t="shared" si="1245"/>
        <v/>
      </c>
      <c r="Y6581" s="4" t="str">
        <f t="shared" si="1246"/>
        <v/>
      </c>
      <c r="Z6581" s="4" t="str">
        <f t="shared" si="1247"/>
        <v/>
      </c>
      <c r="AA6581" s="4" t="str">
        <f>IF($V6581="","",IF(Y6581&lt;36,0,IF(AND(36&lt;=Y6581,Y6581&lt;71),VLOOKUP($W6581,日射量と図３!$E$6:$F$34,2,TRUE),IF(AND(71&lt;=Y6581,Y6581&lt;107),VLOOKUP($W6581,日射量と図３!$E$6:$G$34,3,TRUE),IF(AND(107&lt;=Y6581,Y6581&lt;143),VLOOKUP($W6581,日射量と図３!$E$6:$H$34,4,TRUE),VLOOKUP($W6581,日射量と図３!$E$6:$I$34,5,TRUE))))))</f>
        <v/>
      </c>
      <c r="AB6581" s="4" t="str">
        <f>IF($V6581="","",IF(Z6581&lt;36,0,IF(AND(36&lt;=Z6581,Z6581&lt;71),VLOOKUP($W6581,日射量と図３!$E$6:$F$34,2,TRUE),IF(AND(71&lt;=Z6581,Z6581&lt;107),VLOOKUP($W6581,日射量と図３!$E$6:$G$34,3,TRUE),IF(AND(107&lt;=Z6581,Z6581&lt;143),VLOOKUP($W6581,日射量と図３!$E$6:$H$34,4,TRUE),VLOOKUP($W6581,日射量と図３!$E$6:$I$34,5,TRUE))))))</f>
        <v/>
      </c>
      <c r="AC6581" s="382" t="str">
        <f t="shared" si="1239"/>
        <v/>
      </c>
      <c r="AD6581" s="382" t="str">
        <f t="shared" si="1240"/>
        <v/>
      </c>
    </row>
    <row r="6582" spans="11:30" ht="13.5" customHeight="1">
      <c r="K6582" s="4">
        <f t="shared" si="1236"/>
        <v>3</v>
      </c>
      <c r="L6582" s="34">
        <v>43526</v>
      </c>
      <c r="M6582" s="4">
        <v>275</v>
      </c>
      <c r="N6582" s="4">
        <v>3</v>
      </c>
      <c r="O6582" s="31">
        <v>8.3333333333333329E-2</v>
      </c>
      <c r="P6582" s="35">
        <v>6.7099999999999991</v>
      </c>
      <c r="Q6582" s="36">
        <f t="shared" si="1237"/>
        <v>13</v>
      </c>
      <c r="R6582" s="4">
        <f t="shared" si="1238"/>
        <v>6.2900000000000009</v>
      </c>
      <c r="S6582" s="31">
        <f t="shared" si="1241"/>
        <v>0.26555555555555554</v>
      </c>
      <c r="T6582" s="31">
        <f t="shared" si="1242"/>
        <v>0.74109953703703713</v>
      </c>
      <c r="U6582" s="4">
        <f t="shared" si="1243"/>
        <v>0</v>
      </c>
      <c r="V6582" s="4" t="str">
        <f t="shared" si="1244"/>
        <v/>
      </c>
      <c r="W6582" s="18" t="str">
        <f>IF(V6582="","",VLOOKUP(L6582,日射量と図３!$A$4:$C$368,3,TRUE)*238.85/100)</f>
        <v/>
      </c>
      <c r="X6582" s="4" t="str">
        <f t="shared" si="1245"/>
        <v/>
      </c>
      <c r="Y6582" s="4" t="str">
        <f t="shared" si="1246"/>
        <v/>
      </c>
      <c r="Z6582" s="4" t="str">
        <f t="shared" si="1247"/>
        <v/>
      </c>
      <c r="AA6582" s="4" t="str">
        <f>IF($V6582="","",IF(Y6582&lt;36,0,IF(AND(36&lt;=Y6582,Y6582&lt;71),VLOOKUP($W6582,日射量と図３!$E$6:$F$34,2,TRUE),IF(AND(71&lt;=Y6582,Y6582&lt;107),VLOOKUP($W6582,日射量と図３!$E$6:$G$34,3,TRUE),IF(AND(107&lt;=Y6582,Y6582&lt;143),VLOOKUP($W6582,日射量と図３!$E$6:$H$34,4,TRUE),VLOOKUP($W6582,日射量と図３!$E$6:$I$34,5,TRUE))))))</f>
        <v/>
      </c>
      <c r="AB6582" s="4" t="str">
        <f>IF($V6582="","",IF(Z6582&lt;36,0,IF(AND(36&lt;=Z6582,Z6582&lt;71),VLOOKUP($W6582,日射量と図３!$E$6:$F$34,2,TRUE),IF(AND(71&lt;=Z6582,Z6582&lt;107),VLOOKUP($W6582,日射量と図３!$E$6:$G$34,3,TRUE),IF(AND(107&lt;=Z6582,Z6582&lt;143),VLOOKUP($W6582,日射量と図３!$E$6:$H$34,4,TRUE),VLOOKUP($W6582,日射量と図３!$E$6:$I$34,5,TRUE))))))</f>
        <v/>
      </c>
      <c r="AC6582" s="382" t="str">
        <f t="shared" si="1239"/>
        <v/>
      </c>
      <c r="AD6582" s="382" t="str">
        <f t="shared" si="1240"/>
        <v/>
      </c>
    </row>
    <row r="6583" spans="11:30" ht="13.5" customHeight="1">
      <c r="K6583" s="4">
        <f t="shared" si="1236"/>
        <v>3</v>
      </c>
      <c r="L6583" s="34">
        <v>43526</v>
      </c>
      <c r="M6583" s="4">
        <v>275</v>
      </c>
      <c r="N6583" s="4">
        <v>4</v>
      </c>
      <c r="O6583" s="31">
        <v>0.125</v>
      </c>
      <c r="P6583" s="35">
        <v>6.5200000000000005</v>
      </c>
      <c r="Q6583" s="36">
        <f t="shared" si="1237"/>
        <v>13</v>
      </c>
      <c r="R6583" s="4">
        <f t="shared" si="1238"/>
        <v>6.4799999999999995</v>
      </c>
      <c r="S6583" s="31">
        <f t="shared" si="1241"/>
        <v>0.26555555555555554</v>
      </c>
      <c r="T6583" s="31">
        <f t="shared" si="1242"/>
        <v>0.74109953703703713</v>
      </c>
      <c r="U6583" s="4">
        <f t="shared" si="1243"/>
        <v>0</v>
      </c>
      <c r="V6583" s="4" t="str">
        <f t="shared" si="1244"/>
        <v/>
      </c>
      <c r="W6583" s="18" t="str">
        <f>IF(V6583="","",VLOOKUP(L6583,日射量と図３!$A$4:$C$368,3,TRUE)*238.85/100)</f>
        <v/>
      </c>
      <c r="X6583" s="4" t="str">
        <f t="shared" si="1245"/>
        <v/>
      </c>
      <c r="Y6583" s="4" t="str">
        <f t="shared" si="1246"/>
        <v/>
      </c>
      <c r="Z6583" s="4" t="str">
        <f t="shared" si="1247"/>
        <v/>
      </c>
      <c r="AA6583" s="4" t="str">
        <f>IF($V6583="","",IF(Y6583&lt;36,0,IF(AND(36&lt;=Y6583,Y6583&lt;71),VLOOKUP($W6583,日射量と図３!$E$6:$F$34,2,TRUE),IF(AND(71&lt;=Y6583,Y6583&lt;107),VLOOKUP($W6583,日射量と図３!$E$6:$G$34,3,TRUE),IF(AND(107&lt;=Y6583,Y6583&lt;143),VLOOKUP($W6583,日射量と図３!$E$6:$H$34,4,TRUE),VLOOKUP($W6583,日射量と図３!$E$6:$I$34,5,TRUE))))))</f>
        <v/>
      </c>
      <c r="AB6583" s="4" t="str">
        <f>IF($V6583="","",IF(Z6583&lt;36,0,IF(AND(36&lt;=Z6583,Z6583&lt;71),VLOOKUP($W6583,日射量と図３!$E$6:$F$34,2,TRUE),IF(AND(71&lt;=Z6583,Z6583&lt;107),VLOOKUP($W6583,日射量と図３!$E$6:$G$34,3,TRUE),IF(AND(107&lt;=Z6583,Z6583&lt;143),VLOOKUP($W6583,日射量と図３!$E$6:$H$34,4,TRUE),VLOOKUP($W6583,日射量と図３!$E$6:$I$34,5,TRUE))))))</f>
        <v/>
      </c>
      <c r="AC6583" s="382" t="str">
        <f t="shared" si="1239"/>
        <v/>
      </c>
      <c r="AD6583" s="382" t="str">
        <f t="shared" si="1240"/>
        <v/>
      </c>
    </row>
    <row r="6584" spans="11:30" ht="13.5" customHeight="1">
      <c r="K6584" s="4">
        <f t="shared" si="1236"/>
        <v>3</v>
      </c>
      <c r="L6584" s="34">
        <v>43526</v>
      </c>
      <c r="M6584" s="4">
        <v>275</v>
      </c>
      <c r="N6584" s="4">
        <v>5</v>
      </c>
      <c r="O6584" s="31">
        <v>0.16666666666666666</v>
      </c>
      <c r="P6584" s="35">
        <v>6.43</v>
      </c>
      <c r="Q6584" s="36">
        <f t="shared" si="1237"/>
        <v>15</v>
      </c>
      <c r="R6584" s="4">
        <f t="shared" si="1238"/>
        <v>8.57</v>
      </c>
      <c r="S6584" s="31">
        <f t="shared" si="1241"/>
        <v>0.26555555555555554</v>
      </c>
      <c r="T6584" s="31">
        <f t="shared" si="1242"/>
        <v>0.74109953703703713</v>
      </c>
      <c r="U6584" s="4">
        <f t="shared" si="1243"/>
        <v>0</v>
      </c>
      <c r="V6584" s="4" t="str">
        <f t="shared" si="1244"/>
        <v/>
      </c>
      <c r="W6584" s="18" t="str">
        <f>IF(V6584="","",VLOOKUP(L6584,日射量と図３!$A$4:$C$368,3,TRUE)*238.85/100)</f>
        <v/>
      </c>
      <c r="X6584" s="4" t="str">
        <f t="shared" si="1245"/>
        <v/>
      </c>
      <c r="Y6584" s="4" t="str">
        <f t="shared" si="1246"/>
        <v/>
      </c>
      <c r="Z6584" s="4" t="str">
        <f t="shared" si="1247"/>
        <v/>
      </c>
      <c r="AA6584" s="4" t="str">
        <f>IF($V6584="","",IF(Y6584&lt;36,0,IF(AND(36&lt;=Y6584,Y6584&lt;71),VLOOKUP($W6584,日射量と図３!$E$6:$F$34,2,TRUE),IF(AND(71&lt;=Y6584,Y6584&lt;107),VLOOKUP($W6584,日射量と図３!$E$6:$G$34,3,TRUE),IF(AND(107&lt;=Y6584,Y6584&lt;143),VLOOKUP($W6584,日射量と図３!$E$6:$H$34,4,TRUE),VLOOKUP($W6584,日射量と図３!$E$6:$I$34,5,TRUE))))))</f>
        <v/>
      </c>
      <c r="AB6584" s="4" t="str">
        <f>IF($V6584="","",IF(Z6584&lt;36,0,IF(AND(36&lt;=Z6584,Z6584&lt;71),VLOOKUP($W6584,日射量と図３!$E$6:$F$34,2,TRUE),IF(AND(71&lt;=Z6584,Z6584&lt;107),VLOOKUP($W6584,日射量と図３!$E$6:$G$34,3,TRUE),IF(AND(107&lt;=Z6584,Z6584&lt;143),VLOOKUP($W6584,日射量と図３!$E$6:$H$34,4,TRUE),VLOOKUP($W6584,日射量と図３!$E$6:$I$34,5,TRUE))))))</f>
        <v/>
      </c>
      <c r="AC6584" s="382" t="str">
        <f t="shared" si="1239"/>
        <v/>
      </c>
      <c r="AD6584" s="382" t="str">
        <f t="shared" si="1240"/>
        <v/>
      </c>
    </row>
    <row r="6585" spans="11:30" ht="13.5" customHeight="1">
      <c r="K6585" s="4">
        <f t="shared" si="1236"/>
        <v>3</v>
      </c>
      <c r="L6585" s="34">
        <v>43526</v>
      </c>
      <c r="M6585" s="4">
        <v>275</v>
      </c>
      <c r="N6585" s="4">
        <v>6</v>
      </c>
      <c r="O6585" s="31">
        <v>0.20833333333333334</v>
      </c>
      <c r="P6585" s="35">
        <v>6.0600000000000005</v>
      </c>
      <c r="Q6585" s="36">
        <f t="shared" si="1237"/>
        <v>15</v>
      </c>
      <c r="R6585" s="4">
        <f t="shared" si="1238"/>
        <v>8.94</v>
      </c>
      <c r="S6585" s="31">
        <f t="shared" si="1241"/>
        <v>0.26555555555555554</v>
      </c>
      <c r="T6585" s="31">
        <f t="shared" si="1242"/>
        <v>0.74109953703703713</v>
      </c>
      <c r="U6585" s="4">
        <f t="shared" si="1243"/>
        <v>0</v>
      </c>
      <c r="V6585" s="4" t="str">
        <f t="shared" si="1244"/>
        <v/>
      </c>
      <c r="W6585" s="18" t="str">
        <f>IF(V6585="","",VLOOKUP(L6585,日射量と図３!$A$4:$C$368,3,TRUE)*238.85/100)</f>
        <v/>
      </c>
      <c r="X6585" s="4" t="str">
        <f t="shared" si="1245"/>
        <v/>
      </c>
      <c r="Y6585" s="4" t="str">
        <f t="shared" si="1246"/>
        <v/>
      </c>
      <c r="Z6585" s="4" t="str">
        <f t="shared" si="1247"/>
        <v/>
      </c>
      <c r="AA6585" s="4" t="str">
        <f>IF($V6585="","",IF(Y6585&lt;36,0,IF(AND(36&lt;=Y6585,Y6585&lt;71),VLOOKUP($W6585,日射量と図３!$E$6:$F$34,2,TRUE),IF(AND(71&lt;=Y6585,Y6585&lt;107),VLOOKUP($W6585,日射量と図３!$E$6:$G$34,3,TRUE),IF(AND(107&lt;=Y6585,Y6585&lt;143),VLOOKUP($W6585,日射量と図３!$E$6:$H$34,4,TRUE),VLOOKUP($W6585,日射量と図３!$E$6:$I$34,5,TRUE))))))</f>
        <v/>
      </c>
      <c r="AB6585" s="4" t="str">
        <f>IF($V6585="","",IF(Z6585&lt;36,0,IF(AND(36&lt;=Z6585,Z6585&lt;71),VLOOKUP($W6585,日射量と図３!$E$6:$F$34,2,TRUE),IF(AND(71&lt;=Z6585,Z6585&lt;107),VLOOKUP($W6585,日射量と図３!$E$6:$G$34,3,TRUE),IF(AND(107&lt;=Z6585,Z6585&lt;143),VLOOKUP($W6585,日射量と図３!$E$6:$H$34,4,TRUE),VLOOKUP($W6585,日射量と図３!$E$6:$I$34,5,TRUE))))))</f>
        <v/>
      </c>
      <c r="AC6585" s="382" t="str">
        <f t="shared" si="1239"/>
        <v/>
      </c>
      <c r="AD6585" s="382" t="str">
        <f t="shared" si="1240"/>
        <v/>
      </c>
    </row>
    <row r="6586" spans="11:30" ht="13.5" customHeight="1">
      <c r="K6586" s="4">
        <f t="shared" si="1236"/>
        <v>3</v>
      </c>
      <c r="L6586" s="34">
        <v>43526</v>
      </c>
      <c r="M6586" s="4">
        <v>275</v>
      </c>
      <c r="N6586" s="4">
        <v>7</v>
      </c>
      <c r="O6586" s="31">
        <v>0.25</v>
      </c>
      <c r="P6586" s="35">
        <v>5.830000000000001</v>
      </c>
      <c r="Q6586" s="36">
        <f t="shared" si="1237"/>
        <v>15</v>
      </c>
      <c r="R6586" s="4">
        <f t="shared" si="1238"/>
        <v>9.1699999999999982</v>
      </c>
      <c r="S6586" s="31">
        <f t="shared" si="1241"/>
        <v>0.26555555555555554</v>
      </c>
      <c r="T6586" s="31">
        <f t="shared" si="1242"/>
        <v>0.74109953703703713</v>
      </c>
      <c r="U6586" s="4">
        <f t="shared" si="1243"/>
        <v>0</v>
      </c>
      <c r="V6586" s="4" t="str">
        <f t="shared" si="1244"/>
        <v/>
      </c>
      <c r="W6586" s="18" t="str">
        <f>IF(V6586="","",VLOOKUP(L6586,日射量と図３!$A$4:$C$368,3,TRUE)*238.85/100)</f>
        <v/>
      </c>
      <c r="X6586" s="4" t="str">
        <f t="shared" si="1245"/>
        <v/>
      </c>
      <c r="Y6586" s="4" t="str">
        <f t="shared" si="1246"/>
        <v/>
      </c>
      <c r="Z6586" s="4" t="str">
        <f t="shared" si="1247"/>
        <v/>
      </c>
      <c r="AA6586" s="4" t="str">
        <f>IF($V6586="","",IF(Y6586&lt;36,0,IF(AND(36&lt;=Y6586,Y6586&lt;71),VLOOKUP($W6586,日射量と図３!$E$6:$F$34,2,TRUE),IF(AND(71&lt;=Y6586,Y6586&lt;107),VLOOKUP($W6586,日射量と図３!$E$6:$G$34,3,TRUE),IF(AND(107&lt;=Y6586,Y6586&lt;143),VLOOKUP($W6586,日射量と図３!$E$6:$H$34,4,TRUE),VLOOKUP($W6586,日射量と図３!$E$6:$I$34,5,TRUE))))))</f>
        <v/>
      </c>
      <c r="AB6586" s="4" t="str">
        <f>IF($V6586="","",IF(Z6586&lt;36,0,IF(AND(36&lt;=Z6586,Z6586&lt;71),VLOOKUP($W6586,日射量と図３!$E$6:$F$34,2,TRUE),IF(AND(71&lt;=Z6586,Z6586&lt;107),VLOOKUP($W6586,日射量と図３!$E$6:$G$34,3,TRUE),IF(AND(107&lt;=Z6586,Z6586&lt;143),VLOOKUP($W6586,日射量と図３!$E$6:$H$34,4,TRUE),VLOOKUP($W6586,日射量と図３!$E$6:$I$34,5,TRUE))))))</f>
        <v/>
      </c>
      <c r="AC6586" s="382" t="str">
        <f t="shared" si="1239"/>
        <v/>
      </c>
      <c r="AD6586" s="382" t="str">
        <f t="shared" si="1240"/>
        <v/>
      </c>
    </row>
    <row r="6587" spans="11:30" ht="13.5" customHeight="1">
      <c r="K6587" s="4">
        <f t="shared" si="1236"/>
        <v>3</v>
      </c>
      <c r="L6587" s="34">
        <v>43526</v>
      </c>
      <c r="M6587" s="4">
        <v>275</v>
      </c>
      <c r="N6587" s="4">
        <v>8</v>
      </c>
      <c r="O6587" s="31">
        <v>0.29166666666666669</v>
      </c>
      <c r="P6587" s="35">
        <v>5.8800000000000008</v>
      </c>
      <c r="Q6587" s="36">
        <f t="shared" si="1237"/>
        <v>12</v>
      </c>
      <c r="R6587" s="4">
        <f t="shared" si="1238"/>
        <v>6.1199999999999992</v>
      </c>
      <c r="S6587" s="31">
        <f t="shared" si="1241"/>
        <v>0.26555555555555554</v>
      </c>
      <c r="T6587" s="31">
        <f t="shared" si="1242"/>
        <v>0.74109953703703713</v>
      </c>
      <c r="U6587" s="4">
        <f t="shared" si="1243"/>
        <v>6.1199999999999992</v>
      </c>
      <c r="V6587" s="4" t="str">
        <f t="shared" si="1244"/>
        <v/>
      </c>
      <c r="W6587" s="18" t="str">
        <f>IF(V6587="","",VLOOKUP(L6587,日射量と図３!$A$4:$C$368,3,TRUE)*238.85/100)</f>
        <v/>
      </c>
      <c r="X6587" s="4" t="str">
        <f t="shared" si="1245"/>
        <v/>
      </c>
      <c r="Y6587" s="4" t="str">
        <f t="shared" si="1246"/>
        <v/>
      </c>
      <c r="Z6587" s="4" t="str">
        <f t="shared" si="1247"/>
        <v/>
      </c>
      <c r="AA6587" s="4" t="str">
        <f>IF($V6587="","",IF(Y6587&lt;36,0,IF(AND(36&lt;=Y6587,Y6587&lt;71),VLOOKUP($W6587,日射量と図３!$E$6:$F$34,2,TRUE),IF(AND(71&lt;=Y6587,Y6587&lt;107),VLOOKUP($W6587,日射量と図３!$E$6:$G$34,3,TRUE),IF(AND(107&lt;=Y6587,Y6587&lt;143),VLOOKUP($W6587,日射量と図３!$E$6:$H$34,4,TRUE),VLOOKUP($W6587,日射量と図３!$E$6:$I$34,5,TRUE))))))</f>
        <v/>
      </c>
      <c r="AB6587" s="4" t="str">
        <f>IF($V6587="","",IF(Z6587&lt;36,0,IF(AND(36&lt;=Z6587,Z6587&lt;71),VLOOKUP($W6587,日射量と図３!$E$6:$F$34,2,TRUE),IF(AND(71&lt;=Z6587,Z6587&lt;107),VLOOKUP($W6587,日射量と図３!$E$6:$G$34,3,TRUE),IF(AND(107&lt;=Z6587,Z6587&lt;143),VLOOKUP($W6587,日射量と図３!$E$6:$H$34,4,TRUE),VLOOKUP($W6587,日射量と図３!$E$6:$I$34,5,TRUE))))))</f>
        <v/>
      </c>
      <c r="AC6587" s="382" t="str">
        <f t="shared" si="1239"/>
        <v/>
      </c>
      <c r="AD6587" s="382" t="str">
        <f t="shared" si="1240"/>
        <v/>
      </c>
    </row>
    <row r="6588" spans="11:30" ht="13.5" customHeight="1">
      <c r="K6588" s="4">
        <f t="shared" si="1236"/>
        <v>3</v>
      </c>
      <c r="L6588" s="34">
        <v>43526</v>
      </c>
      <c r="M6588" s="4">
        <v>275</v>
      </c>
      <c r="N6588" s="4">
        <v>9</v>
      </c>
      <c r="O6588" s="31">
        <v>0.33333333333333331</v>
      </c>
      <c r="P6588" s="35">
        <v>6.8799999999999981</v>
      </c>
      <c r="Q6588" s="36">
        <f t="shared" si="1237"/>
        <v>12</v>
      </c>
      <c r="R6588" s="4">
        <f t="shared" si="1238"/>
        <v>5.1200000000000019</v>
      </c>
      <c r="S6588" s="31">
        <f t="shared" si="1241"/>
        <v>0.26555555555555554</v>
      </c>
      <c r="T6588" s="31">
        <f t="shared" si="1242"/>
        <v>0.74109953703703713</v>
      </c>
      <c r="U6588" s="4">
        <f t="shared" si="1243"/>
        <v>5.1200000000000019</v>
      </c>
      <c r="V6588" s="4" t="str">
        <f t="shared" si="1244"/>
        <v/>
      </c>
      <c r="W6588" s="18" t="str">
        <f>IF(V6588="","",VLOOKUP(L6588,日射量と図３!$A$4:$C$368,3,TRUE)*238.85/100)</f>
        <v/>
      </c>
      <c r="X6588" s="4" t="str">
        <f t="shared" si="1245"/>
        <v/>
      </c>
      <c r="Y6588" s="4" t="str">
        <f t="shared" si="1246"/>
        <v/>
      </c>
      <c r="Z6588" s="4" t="str">
        <f t="shared" si="1247"/>
        <v/>
      </c>
      <c r="AA6588" s="4" t="str">
        <f>IF($V6588="","",IF(Y6588&lt;36,0,IF(AND(36&lt;=Y6588,Y6588&lt;71),VLOOKUP($W6588,日射量と図３!$E$6:$F$34,2,TRUE),IF(AND(71&lt;=Y6588,Y6588&lt;107),VLOOKUP($W6588,日射量と図３!$E$6:$G$34,3,TRUE),IF(AND(107&lt;=Y6588,Y6588&lt;143),VLOOKUP($W6588,日射量と図３!$E$6:$H$34,4,TRUE),VLOOKUP($W6588,日射量と図３!$E$6:$I$34,5,TRUE))))))</f>
        <v/>
      </c>
      <c r="AB6588" s="4" t="str">
        <f>IF($V6588="","",IF(Z6588&lt;36,0,IF(AND(36&lt;=Z6588,Z6588&lt;71),VLOOKUP($W6588,日射量と図３!$E$6:$F$34,2,TRUE),IF(AND(71&lt;=Z6588,Z6588&lt;107),VLOOKUP($W6588,日射量と図３!$E$6:$G$34,3,TRUE),IF(AND(107&lt;=Z6588,Z6588&lt;143),VLOOKUP($W6588,日射量と図３!$E$6:$H$34,4,TRUE),VLOOKUP($W6588,日射量と図３!$E$6:$I$34,5,TRUE))))))</f>
        <v/>
      </c>
      <c r="AC6588" s="382" t="str">
        <f t="shared" si="1239"/>
        <v/>
      </c>
      <c r="AD6588" s="382" t="str">
        <f t="shared" si="1240"/>
        <v/>
      </c>
    </row>
    <row r="6589" spans="11:30" ht="13.5" customHeight="1">
      <c r="K6589" s="4">
        <f t="shared" si="1236"/>
        <v>3</v>
      </c>
      <c r="L6589" s="34">
        <v>43526</v>
      </c>
      <c r="M6589" s="4">
        <v>275</v>
      </c>
      <c r="N6589" s="4">
        <v>10</v>
      </c>
      <c r="O6589" s="31">
        <v>0.375</v>
      </c>
      <c r="P6589" s="35">
        <v>7.8100000000000005</v>
      </c>
      <c r="Q6589" s="36">
        <f t="shared" si="1237"/>
        <v>12</v>
      </c>
      <c r="R6589" s="4">
        <f t="shared" si="1238"/>
        <v>4.1899999999999995</v>
      </c>
      <c r="S6589" s="31">
        <f t="shared" si="1241"/>
        <v>0.26555555555555554</v>
      </c>
      <c r="T6589" s="31">
        <f t="shared" si="1242"/>
        <v>0.74109953703703713</v>
      </c>
      <c r="U6589" s="4">
        <f t="shared" si="1243"/>
        <v>4.1899999999999995</v>
      </c>
      <c r="V6589" s="4" t="str">
        <f t="shared" si="1244"/>
        <v/>
      </c>
      <c r="W6589" s="18" t="str">
        <f>IF(V6589="","",VLOOKUP(L6589,日射量と図３!$A$4:$C$368,3,TRUE)*238.85/100)</f>
        <v/>
      </c>
      <c r="X6589" s="4" t="str">
        <f t="shared" si="1245"/>
        <v/>
      </c>
      <c r="Y6589" s="4" t="str">
        <f t="shared" si="1246"/>
        <v/>
      </c>
      <c r="Z6589" s="4" t="str">
        <f t="shared" si="1247"/>
        <v/>
      </c>
      <c r="AA6589" s="4" t="str">
        <f>IF($V6589="","",IF(Y6589&lt;36,0,IF(AND(36&lt;=Y6589,Y6589&lt;71),VLOOKUP($W6589,日射量と図３!$E$6:$F$34,2,TRUE),IF(AND(71&lt;=Y6589,Y6589&lt;107),VLOOKUP($W6589,日射量と図３!$E$6:$G$34,3,TRUE),IF(AND(107&lt;=Y6589,Y6589&lt;143),VLOOKUP($W6589,日射量と図３!$E$6:$H$34,4,TRUE),VLOOKUP($W6589,日射量と図３!$E$6:$I$34,5,TRUE))))))</f>
        <v/>
      </c>
      <c r="AB6589" s="4" t="str">
        <f>IF($V6589="","",IF(Z6589&lt;36,0,IF(AND(36&lt;=Z6589,Z6589&lt;71),VLOOKUP($W6589,日射量と図３!$E$6:$F$34,2,TRUE),IF(AND(71&lt;=Z6589,Z6589&lt;107),VLOOKUP($W6589,日射量と図３!$E$6:$G$34,3,TRUE),IF(AND(107&lt;=Z6589,Z6589&lt;143),VLOOKUP($W6589,日射量と図３!$E$6:$H$34,4,TRUE),VLOOKUP($W6589,日射量と図３!$E$6:$I$34,5,TRUE))))))</f>
        <v/>
      </c>
      <c r="AC6589" s="382" t="str">
        <f t="shared" si="1239"/>
        <v/>
      </c>
      <c r="AD6589" s="382" t="str">
        <f t="shared" si="1240"/>
        <v/>
      </c>
    </row>
    <row r="6590" spans="11:30" ht="13.5" customHeight="1">
      <c r="K6590" s="4">
        <f t="shared" si="1236"/>
        <v>3</v>
      </c>
      <c r="L6590" s="34">
        <v>43526</v>
      </c>
      <c r="M6590" s="4">
        <v>275</v>
      </c>
      <c r="N6590" s="4">
        <v>11</v>
      </c>
      <c r="O6590" s="31">
        <v>0.41666666666666669</v>
      </c>
      <c r="P6590" s="35">
        <v>8.76</v>
      </c>
      <c r="Q6590" s="36">
        <f t="shared" si="1237"/>
        <v>12</v>
      </c>
      <c r="R6590" s="4">
        <f t="shared" si="1238"/>
        <v>3.24</v>
      </c>
      <c r="S6590" s="31">
        <f t="shared" si="1241"/>
        <v>0.26555555555555554</v>
      </c>
      <c r="T6590" s="31">
        <f t="shared" si="1242"/>
        <v>0.74109953703703713</v>
      </c>
      <c r="U6590" s="4">
        <f t="shared" si="1243"/>
        <v>3.24</v>
      </c>
      <c r="V6590" s="4" t="str">
        <f t="shared" si="1244"/>
        <v/>
      </c>
      <c r="W6590" s="18" t="str">
        <f>IF(V6590="","",VLOOKUP(L6590,日射量と図３!$A$4:$C$368,3,TRUE)*238.85/100)</f>
        <v/>
      </c>
      <c r="X6590" s="4" t="str">
        <f t="shared" si="1245"/>
        <v/>
      </c>
      <c r="Y6590" s="4" t="str">
        <f t="shared" si="1246"/>
        <v/>
      </c>
      <c r="Z6590" s="4" t="str">
        <f t="shared" si="1247"/>
        <v/>
      </c>
      <c r="AA6590" s="4" t="str">
        <f>IF($V6590="","",IF(Y6590&lt;36,0,IF(AND(36&lt;=Y6590,Y6590&lt;71),VLOOKUP($W6590,日射量と図３!$E$6:$F$34,2,TRUE),IF(AND(71&lt;=Y6590,Y6590&lt;107),VLOOKUP($W6590,日射量と図３!$E$6:$G$34,3,TRUE),IF(AND(107&lt;=Y6590,Y6590&lt;143),VLOOKUP($W6590,日射量と図３!$E$6:$H$34,4,TRUE),VLOOKUP($W6590,日射量と図３!$E$6:$I$34,5,TRUE))))))</f>
        <v/>
      </c>
      <c r="AB6590" s="4" t="str">
        <f>IF($V6590="","",IF(Z6590&lt;36,0,IF(AND(36&lt;=Z6590,Z6590&lt;71),VLOOKUP($W6590,日射量と図３!$E$6:$F$34,2,TRUE),IF(AND(71&lt;=Z6590,Z6590&lt;107),VLOOKUP($W6590,日射量と図３!$E$6:$G$34,3,TRUE),IF(AND(107&lt;=Z6590,Z6590&lt;143),VLOOKUP($W6590,日射量と図３!$E$6:$H$34,4,TRUE),VLOOKUP($W6590,日射量と図３!$E$6:$I$34,5,TRUE))))))</f>
        <v/>
      </c>
      <c r="AC6590" s="382" t="str">
        <f t="shared" si="1239"/>
        <v/>
      </c>
      <c r="AD6590" s="382" t="str">
        <f t="shared" si="1240"/>
        <v/>
      </c>
    </row>
    <row r="6591" spans="11:30" ht="13.5" customHeight="1">
      <c r="K6591" s="4">
        <f t="shared" si="1236"/>
        <v>3</v>
      </c>
      <c r="L6591" s="34">
        <v>43526</v>
      </c>
      <c r="M6591" s="4">
        <v>275</v>
      </c>
      <c r="N6591" s="4">
        <v>12</v>
      </c>
      <c r="O6591" s="31">
        <v>0.45833333333333331</v>
      </c>
      <c r="P6591" s="35">
        <v>9.7799999999999976</v>
      </c>
      <c r="Q6591" s="36">
        <f t="shared" si="1237"/>
        <v>12</v>
      </c>
      <c r="R6591" s="4">
        <f t="shared" si="1238"/>
        <v>2.2200000000000024</v>
      </c>
      <c r="S6591" s="31">
        <f t="shared" si="1241"/>
        <v>0.26555555555555554</v>
      </c>
      <c r="T6591" s="31">
        <f t="shared" si="1242"/>
        <v>0.74109953703703713</v>
      </c>
      <c r="U6591" s="4">
        <f t="shared" si="1243"/>
        <v>2.2200000000000024</v>
      </c>
      <c r="V6591" s="4" t="str">
        <f t="shared" si="1244"/>
        <v/>
      </c>
      <c r="W6591" s="18" t="str">
        <f>IF(V6591="","",VLOOKUP(L6591,日射量と図３!$A$4:$C$368,3,TRUE)*238.85/100)</f>
        <v/>
      </c>
      <c r="X6591" s="4" t="str">
        <f t="shared" si="1245"/>
        <v/>
      </c>
      <c r="Y6591" s="4" t="str">
        <f t="shared" si="1246"/>
        <v/>
      </c>
      <c r="Z6591" s="4" t="str">
        <f t="shared" si="1247"/>
        <v/>
      </c>
      <c r="AA6591" s="4" t="str">
        <f>IF($V6591="","",IF(Y6591&lt;36,0,IF(AND(36&lt;=Y6591,Y6591&lt;71),VLOOKUP($W6591,日射量と図３!$E$6:$F$34,2,TRUE),IF(AND(71&lt;=Y6591,Y6591&lt;107),VLOOKUP($W6591,日射量と図３!$E$6:$G$34,3,TRUE),IF(AND(107&lt;=Y6591,Y6591&lt;143),VLOOKUP($W6591,日射量と図３!$E$6:$H$34,4,TRUE),VLOOKUP($W6591,日射量と図３!$E$6:$I$34,5,TRUE))))))</f>
        <v/>
      </c>
      <c r="AB6591" s="4" t="str">
        <f>IF($V6591="","",IF(Z6591&lt;36,0,IF(AND(36&lt;=Z6591,Z6591&lt;71),VLOOKUP($W6591,日射量と図３!$E$6:$F$34,2,TRUE),IF(AND(71&lt;=Z6591,Z6591&lt;107),VLOOKUP($W6591,日射量と図３!$E$6:$G$34,3,TRUE),IF(AND(107&lt;=Z6591,Z6591&lt;143),VLOOKUP($W6591,日射量と図３!$E$6:$H$34,4,TRUE),VLOOKUP($W6591,日射量と図３!$E$6:$I$34,5,TRUE))))))</f>
        <v/>
      </c>
      <c r="AC6591" s="382" t="str">
        <f t="shared" si="1239"/>
        <v/>
      </c>
      <c r="AD6591" s="382" t="str">
        <f t="shared" si="1240"/>
        <v/>
      </c>
    </row>
    <row r="6592" spans="11:30" ht="13.5" customHeight="1">
      <c r="K6592" s="4">
        <f t="shared" si="1236"/>
        <v>3</v>
      </c>
      <c r="L6592" s="34">
        <v>43526</v>
      </c>
      <c r="M6592" s="4">
        <v>275</v>
      </c>
      <c r="N6592" s="4">
        <v>13</v>
      </c>
      <c r="O6592" s="31">
        <v>0.5</v>
      </c>
      <c r="P6592" s="35">
        <v>10.309999999999999</v>
      </c>
      <c r="Q6592" s="36">
        <f t="shared" si="1237"/>
        <v>12</v>
      </c>
      <c r="R6592" s="4">
        <f t="shared" si="1238"/>
        <v>1.6900000000000013</v>
      </c>
      <c r="S6592" s="31">
        <f t="shared" si="1241"/>
        <v>0.26555555555555554</v>
      </c>
      <c r="T6592" s="31">
        <f t="shared" si="1242"/>
        <v>0.74109953703703713</v>
      </c>
      <c r="U6592" s="4">
        <f t="shared" si="1243"/>
        <v>1.6900000000000013</v>
      </c>
      <c r="V6592" s="4" t="str">
        <f t="shared" si="1244"/>
        <v/>
      </c>
      <c r="W6592" s="18" t="str">
        <f>IF(V6592="","",VLOOKUP(L6592,日射量と図３!$A$4:$C$368,3,TRUE)*238.85/100)</f>
        <v/>
      </c>
      <c r="X6592" s="4" t="str">
        <f t="shared" si="1245"/>
        <v/>
      </c>
      <c r="Y6592" s="4" t="str">
        <f t="shared" si="1246"/>
        <v/>
      </c>
      <c r="Z6592" s="4" t="str">
        <f t="shared" si="1247"/>
        <v/>
      </c>
      <c r="AA6592" s="4" t="str">
        <f>IF($V6592="","",IF(Y6592&lt;36,0,IF(AND(36&lt;=Y6592,Y6592&lt;71),VLOOKUP($W6592,日射量と図３!$E$6:$F$34,2,TRUE),IF(AND(71&lt;=Y6592,Y6592&lt;107),VLOOKUP($W6592,日射量と図３!$E$6:$G$34,3,TRUE),IF(AND(107&lt;=Y6592,Y6592&lt;143),VLOOKUP($W6592,日射量と図３!$E$6:$H$34,4,TRUE),VLOOKUP($W6592,日射量と図３!$E$6:$I$34,5,TRUE))))))</f>
        <v/>
      </c>
      <c r="AB6592" s="4" t="str">
        <f>IF($V6592="","",IF(Z6592&lt;36,0,IF(AND(36&lt;=Z6592,Z6592&lt;71),VLOOKUP($W6592,日射量と図３!$E$6:$F$34,2,TRUE),IF(AND(71&lt;=Z6592,Z6592&lt;107),VLOOKUP($W6592,日射量と図３!$E$6:$G$34,3,TRUE),IF(AND(107&lt;=Z6592,Z6592&lt;143),VLOOKUP($W6592,日射量と図３!$E$6:$H$34,4,TRUE),VLOOKUP($W6592,日射量と図３!$E$6:$I$34,5,TRUE))))))</f>
        <v/>
      </c>
      <c r="AC6592" s="382" t="str">
        <f t="shared" si="1239"/>
        <v/>
      </c>
      <c r="AD6592" s="382" t="str">
        <f t="shared" si="1240"/>
        <v/>
      </c>
    </row>
    <row r="6593" spans="11:30" ht="13.5" customHeight="1">
      <c r="K6593" s="4">
        <f t="shared" si="1236"/>
        <v>3</v>
      </c>
      <c r="L6593" s="34">
        <v>43526</v>
      </c>
      <c r="M6593" s="4">
        <v>275</v>
      </c>
      <c r="N6593" s="4">
        <v>14</v>
      </c>
      <c r="O6593" s="31">
        <v>0.54166666666666663</v>
      </c>
      <c r="P6593" s="35">
        <v>10.890000000000002</v>
      </c>
      <c r="Q6593" s="36">
        <f t="shared" si="1237"/>
        <v>12</v>
      </c>
      <c r="R6593" s="4">
        <f t="shared" si="1238"/>
        <v>1.1099999999999977</v>
      </c>
      <c r="S6593" s="31">
        <f t="shared" si="1241"/>
        <v>0.26555555555555554</v>
      </c>
      <c r="T6593" s="31">
        <f t="shared" si="1242"/>
        <v>0.74109953703703713</v>
      </c>
      <c r="U6593" s="4">
        <f t="shared" si="1243"/>
        <v>1.1099999999999977</v>
      </c>
      <c r="V6593" s="4" t="str">
        <f t="shared" si="1244"/>
        <v/>
      </c>
      <c r="W6593" s="18" t="str">
        <f>IF(V6593="","",VLOOKUP(L6593,日射量と図３!$A$4:$C$368,3,TRUE)*238.85/100)</f>
        <v/>
      </c>
      <c r="X6593" s="4" t="str">
        <f t="shared" si="1245"/>
        <v/>
      </c>
      <c r="Y6593" s="4" t="str">
        <f t="shared" si="1246"/>
        <v/>
      </c>
      <c r="Z6593" s="4" t="str">
        <f t="shared" si="1247"/>
        <v/>
      </c>
      <c r="AA6593" s="4" t="str">
        <f>IF($V6593="","",IF(Y6593&lt;36,0,IF(AND(36&lt;=Y6593,Y6593&lt;71),VLOOKUP($W6593,日射量と図３!$E$6:$F$34,2,TRUE),IF(AND(71&lt;=Y6593,Y6593&lt;107),VLOOKUP($W6593,日射量と図３!$E$6:$G$34,3,TRUE),IF(AND(107&lt;=Y6593,Y6593&lt;143),VLOOKUP($W6593,日射量と図３!$E$6:$H$34,4,TRUE),VLOOKUP($W6593,日射量と図３!$E$6:$I$34,5,TRUE))))))</f>
        <v/>
      </c>
      <c r="AB6593" s="4" t="str">
        <f>IF($V6593="","",IF(Z6593&lt;36,0,IF(AND(36&lt;=Z6593,Z6593&lt;71),VLOOKUP($W6593,日射量と図３!$E$6:$F$34,2,TRUE),IF(AND(71&lt;=Z6593,Z6593&lt;107),VLOOKUP($W6593,日射量と図３!$E$6:$G$34,3,TRUE),IF(AND(107&lt;=Z6593,Z6593&lt;143),VLOOKUP($W6593,日射量と図３!$E$6:$H$34,4,TRUE),VLOOKUP($W6593,日射量と図３!$E$6:$I$34,5,TRUE))))))</f>
        <v/>
      </c>
      <c r="AC6593" s="382" t="str">
        <f t="shared" si="1239"/>
        <v/>
      </c>
      <c r="AD6593" s="382" t="str">
        <f t="shared" si="1240"/>
        <v/>
      </c>
    </row>
    <row r="6594" spans="11:30" ht="13.5" customHeight="1">
      <c r="K6594" s="4">
        <f t="shared" si="1236"/>
        <v>3</v>
      </c>
      <c r="L6594" s="34">
        <v>43526</v>
      </c>
      <c r="M6594" s="4">
        <v>275</v>
      </c>
      <c r="N6594" s="4">
        <v>15</v>
      </c>
      <c r="O6594" s="31">
        <v>0.58333333333333337</v>
      </c>
      <c r="P6594" s="35">
        <v>10.849999999999998</v>
      </c>
      <c r="Q6594" s="36">
        <f t="shared" si="1237"/>
        <v>12</v>
      </c>
      <c r="R6594" s="4">
        <f t="shared" si="1238"/>
        <v>1.1500000000000021</v>
      </c>
      <c r="S6594" s="31">
        <f t="shared" si="1241"/>
        <v>0.26555555555555554</v>
      </c>
      <c r="T6594" s="31">
        <f t="shared" si="1242"/>
        <v>0.74109953703703713</v>
      </c>
      <c r="U6594" s="4">
        <f t="shared" si="1243"/>
        <v>1.1500000000000021</v>
      </c>
      <c r="V6594" s="4" t="str">
        <f t="shared" si="1244"/>
        <v/>
      </c>
      <c r="W6594" s="18" t="str">
        <f>IF(V6594="","",VLOOKUP(L6594,日射量と図３!$A$4:$C$368,3,TRUE)*238.85/100)</f>
        <v/>
      </c>
      <c r="X6594" s="4" t="str">
        <f t="shared" si="1245"/>
        <v/>
      </c>
      <c r="Y6594" s="4" t="str">
        <f t="shared" si="1246"/>
        <v/>
      </c>
      <c r="Z6594" s="4" t="str">
        <f t="shared" si="1247"/>
        <v/>
      </c>
      <c r="AA6594" s="4" t="str">
        <f>IF($V6594="","",IF(Y6594&lt;36,0,IF(AND(36&lt;=Y6594,Y6594&lt;71),VLOOKUP($W6594,日射量と図３!$E$6:$F$34,2,TRUE),IF(AND(71&lt;=Y6594,Y6594&lt;107),VLOOKUP($W6594,日射量と図３!$E$6:$G$34,3,TRUE),IF(AND(107&lt;=Y6594,Y6594&lt;143),VLOOKUP($W6594,日射量と図３!$E$6:$H$34,4,TRUE),VLOOKUP($W6594,日射量と図３!$E$6:$I$34,5,TRUE))))))</f>
        <v/>
      </c>
      <c r="AB6594" s="4" t="str">
        <f>IF($V6594="","",IF(Z6594&lt;36,0,IF(AND(36&lt;=Z6594,Z6594&lt;71),VLOOKUP($W6594,日射量と図３!$E$6:$F$34,2,TRUE),IF(AND(71&lt;=Z6594,Z6594&lt;107),VLOOKUP($W6594,日射量と図３!$E$6:$G$34,3,TRUE),IF(AND(107&lt;=Z6594,Z6594&lt;143),VLOOKUP($W6594,日射量と図３!$E$6:$H$34,4,TRUE),VLOOKUP($W6594,日射量と図３!$E$6:$I$34,5,TRUE))))))</f>
        <v/>
      </c>
      <c r="AC6594" s="382" t="str">
        <f t="shared" si="1239"/>
        <v/>
      </c>
      <c r="AD6594" s="382" t="str">
        <f t="shared" si="1240"/>
        <v/>
      </c>
    </row>
    <row r="6595" spans="11:30" ht="13.5" customHeight="1">
      <c r="K6595" s="4">
        <f t="shared" si="1236"/>
        <v>3</v>
      </c>
      <c r="L6595" s="34">
        <v>43526</v>
      </c>
      <c r="M6595" s="4">
        <v>275</v>
      </c>
      <c r="N6595" s="4">
        <v>16</v>
      </c>
      <c r="O6595" s="31">
        <v>0.625</v>
      </c>
      <c r="P6595" s="35">
        <v>10.489999999999998</v>
      </c>
      <c r="Q6595" s="36">
        <f t="shared" si="1237"/>
        <v>16</v>
      </c>
      <c r="R6595" s="4">
        <f t="shared" si="1238"/>
        <v>5.5100000000000016</v>
      </c>
      <c r="S6595" s="31">
        <f t="shared" si="1241"/>
        <v>0.26555555555555554</v>
      </c>
      <c r="T6595" s="31">
        <f t="shared" si="1242"/>
        <v>0.74109953703703713</v>
      </c>
      <c r="U6595" s="4">
        <f t="shared" si="1243"/>
        <v>5.5100000000000016</v>
      </c>
      <c r="V6595" s="4" t="str">
        <f t="shared" si="1244"/>
        <v/>
      </c>
      <c r="W6595" s="18" t="str">
        <f>IF(V6595="","",VLOOKUP(L6595,日射量と図３!$A$4:$C$368,3,TRUE)*238.85/100)</f>
        <v/>
      </c>
      <c r="X6595" s="4" t="str">
        <f t="shared" si="1245"/>
        <v/>
      </c>
      <c r="Y6595" s="4" t="str">
        <f t="shared" si="1246"/>
        <v/>
      </c>
      <c r="Z6595" s="4" t="str">
        <f t="shared" si="1247"/>
        <v/>
      </c>
      <c r="AA6595" s="4" t="str">
        <f>IF($V6595="","",IF(Y6595&lt;36,0,IF(AND(36&lt;=Y6595,Y6595&lt;71),VLOOKUP($W6595,日射量と図３!$E$6:$F$34,2,TRUE),IF(AND(71&lt;=Y6595,Y6595&lt;107),VLOOKUP($W6595,日射量と図３!$E$6:$G$34,3,TRUE),IF(AND(107&lt;=Y6595,Y6595&lt;143),VLOOKUP($W6595,日射量と図３!$E$6:$H$34,4,TRUE),VLOOKUP($W6595,日射量と図３!$E$6:$I$34,5,TRUE))))))</f>
        <v/>
      </c>
      <c r="AB6595" s="4" t="str">
        <f>IF($V6595="","",IF(Z6595&lt;36,0,IF(AND(36&lt;=Z6595,Z6595&lt;71),VLOOKUP($W6595,日射量と図３!$E$6:$F$34,2,TRUE),IF(AND(71&lt;=Z6595,Z6595&lt;107),VLOOKUP($W6595,日射量と図３!$E$6:$G$34,3,TRUE),IF(AND(107&lt;=Z6595,Z6595&lt;143),VLOOKUP($W6595,日射量と図３!$E$6:$H$34,4,TRUE),VLOOKUP($W6595,日射量と図３!$E$6:$I$34,5,TRUE))))))</f>
        <v/>
      </c>
      <c r="AC6595" s="382" t="str">
        <f t="shared" si="1239"/>
        <v/>
      </c>
      <c r="AD6595" s="382" t="str">
        <f t="shared" si="1240"/>
        <v/>
      </c>
    </row>
    <row r="6596" spans="11:30" ht="13.5" customHeight="1">
      <c r="K6596" s="4">
        <f t="shared" si="1236"/>
        <v>3</v>
      </c>
      <c r="L6596" s="34">
        <v>43526</v>
      </c>
      <c r="M6596" s="4">
        <v>275</v>
      </c>
      <c r="N6596" s="4">
        <v>17</v>
      </c>
      <c r="O6596" s="31">
        <v>0.66666666666666663</v>
      </c>
      <c r="P6596" s="35">
        <v>9.86</v>
      </c>
      <c r="Q6596" s="36">
        <f t="shared" si="1237"/>
        <v>16</v>
      </c>
      <c r="R6596" s="4">
        <f t="shared" si="1238"/>
        <v>6.1400000000000006</v>
      </c>
      <c r="S6596" s="31">
        <f t="shared" si="1241"/>
        <v>0.26555555555555554</v>
      </c>
      <c r="T6596" s="31">
        <f t="shared" si="1242"/>
        <v>0.74109953703703713</v>
      </c>
      <c r="U6596" s="4">
        <f t="shared" si="1243"/>
        <v>6.1400000000000006</v>
      </c>
      <c r="V6596" s="4" t="str">
        <f t="shared" si="1244"/>
        <v/>
      </c>
      <c r="W6596" s="18" t="str">
        <f>IF(V6596="","",VLOOKUP(L6596,日射量と図３!$A$4:$C$368,3,TRUE)*238.85/100)</f>
        <v/>
      </c>
      <c r="X6596" s="4" t="str">
        <f t="shared" si="1245"/>
        <v/>
      </c>
      <c r="Y6596" s="4" t="str">
        <f t="shared" si="1246"/>
        <v/>
      </c>
      <c r="Z6596" s="4" t="str">
        <f t="shared" si="1247"/>
        <v/>
      </c>
      <c r="AA6596" s="4" t="str">
        <f>IF($V6596="","",IF(Y6596&lt;36,0,IF(AND(36&lt;=Y6596,Y6596&lt;71),VLOOKUP($W6596,日射量と図３!$E$6:$F$34,2,TRUE),IF(AND(71&lt;=Y6596,Y6596&lt;107),VLOOKUP($W6596,日射量と図３!$E$6:$G$34,3,TRUE),IF(AND(107&lt;=Y6596,Y6596&lt;143),VLOOKUP($W6596,日射量と図３!$E$6:$H$34,4,TRUE),VLOOKUP($W6596,日射量と図３!$E$6:$I$34,5,TRUE))))))</f>
        <v/>
      </c>
      <c r="AB6596" s="4" t="str">
        <f>IF($V6596="","",IF(Z6596&lt;36,0,IF(AND(36&lt;=Z6596,Z6596&lt;71),VLOOKUP($W6596,日射量と図３!$E$6:$F$34,2,TRUE),IF(AND(71&lt;=Z6596,Z6596&lt;107),VLOOKUP($W6596,日射量と図３!$E$6:$G$34,3,TRUE),IF(AND(107&lt;=Z6596,Z6596&lt;143),VLOOKUP($W6596,日射量と図３!$E$6:$H$34,4,TRUE),VLOOKUP($W6596,日射量と図３!$E$6:$I$34,5,TRUE))))))</f>
        <v/>
      </c>
      <c r="AC6596" s="382" t="str">
        <f t="shared" si="1239"/>
        <v/>
      </c>
      <c r="AD6596" s="382" t="str">
        <f t="shared" si="1240"/>
        <v/>
      </c>
    </row>
    <row r="6597" spans="11:30" ht="13.5" customHeight="1">
      <c r="K6597" s="4">
        <f t="shared" ref="K6597:K6660" si="1248">MONTH(L6597)</f>
        <v>3</v>
      </c>
      <c r="L6597" s="34">
        <v>43526</v>
      </c>
      <c r="M6597" s="4">
        <v>275</v>
      </c>
      <c r="N6597" s="4">
        <v>18</v>
      </c>
      <c r="O6597" s="31">
        <v>0.70833333333333337</v>
      </c>
      <c r="P6597" s="35">
        <v>9.0500000000000007</v>
      </c>
      <c r="Q6597" s="36">
        <f t="shared" ref="Q6597:Q6660" si="1249">IF(O6597&lt;$B$15,$D$14,IF(O6597&lt;$B$16,$D$15,IF(O6597&lt;$B$17,$D$16,IF(O6597&lt;$B$18,$D$17,IF(O6597&lt;$B$19,$D$18,$D$19)))))</f>
        <v>16</v>
      </c>
      <c r="R6597" s="4">
        <f t="shared" ref="R6597:R6660" si="1250">IF(Q6597-P6597&gt;0,Q6597-P6597,0)</f>
        <v>6.9499999999999993</v>
      </c>
      <c r="S6597" s="31">
        <f t="shared" si="1241"/>
        <v>0.26555555555555554</v>
      </c>
      <c r="T6597" s="31">
        <f t="shared" si="1242"/>
        <v>0.74109953703703713</v>
      </c>
      <c r="U6597" s="4">
        <f t="shared" si="1243"/>
        <v>6.9499999999999993</v>
      </c>
      <c r="V6597" s="4" t="str">
        <f t="shared" si="1244"/>
        <v/>
      </c>
      <c r="W6597" s="18" t="str">
        <f>IF(V6597="","",VLOOKUP(L6597,日射量と図３!$A$4:$C$368,3,TRUE)*238.85/100)</f>
        <v/>
      </c>
      <c r="X6597" s="4" t="str">
        <f t="shared" si="1245"/>
        <v/>
      </c>
      <c r="Y6597" s="4" t="str">
        <f t="shared" si="1246"/>
        <v/>
      </c>
      <c r="Z6597" s="4" t="str">
        <f t="shared" si="1247"/>
        <v/>
      </c>
      <c r="AA6597" s="4" t="str">
        <f>IF($V6597="","",IF(Y6597&lt;36,0,IF(AND(36&lt;=Y6597,Y6597&lt;71),VLOOKUP($W6597,日射量と図３!$E$6:$F$34,2,TRUE),IF(AND(71&lt;=Y6597,Y6597&lt;107),VLOOKUP($W6597,日射量と図３!$E$6:$G$34,3,TRUE),IF(AND(107&lt;=Y6597,Y6597&lt;143),VLOOKUP($W6597,日射量と図３!$E$6:$H$34,4,TRUE),VLOOKUP($W6597,日射量と図３!$E$6:$I$34,5,TRUE))))))</f>
        <v/>
      </c>
      <c r="AB6597" s="4" t="str">
        <f>IF($V6597="","",IF(Z6597&lt;36,0,IF(AND(36&lt;=Z6597,Z6597&lt;71),VLOOKUP($W6597,日射量と図３!$E$6:$F$34,2,TRUE),IF(AND(71&lt;=Z6597,Z6597&lt;107),VLOOKUP($W6597,日射量と図３!$E$6:$G$34,3,TRUE),IF(AND(107&lt;=Z6597,Z6597&lt;143),VLOOKUP($W6597,日射量と図３!$E$6:$H$34,4,TRUE),VLOOKUP($W6597,日射量と図３!$E$6:$I$34,5,TRUE))))))</f>
        <v/>
      </c>
      <c r="AC6597" s="382" t="str">
        <f t="shared" si="1239"/>
        <v/>
      </c>
      <c r="AD6597" s="382" t="str">
        <f t="shared" si="1240"/>
        <v/>
      </c>
    </row>
    <row r="6598" spans="11:30" ht="13.5" customHeight="1">
      <c r="K6598" s="4">
        <f t="shared" si="1248"/>
        <v>3</v>
      </c>
      <c r="L6598" s="34">
        <v>43526</v>
      </c>
      <c r="M6598" s="4">
        <v>275</v>
      </c>
      <c r="N6598" s="4">
        <v>19</v>
      </c>
      <c r="O6598" s="31">
        <v>0.75</v>
      </c>
      <c r="P6598" s="35">
        <v>8.02</v>
      </c>
      <c r="Q6598" s="36">
        <f t="shared" si="1249"/>
        <v>16</v>
      </c>
      <c r="R6598" s="4">
        <f t="shared" si="1250"/>
        <v>7.98</v>
      </c>
      <c r="S6598" s="31">
        <f t="shared" si="1241"/>
        <v>0.26555555555555554</v>
      </c>
      <c r="T6598" s="31">
        <f t="shared" si="1242"/>
        <v>0.74109953703703713</v>
      </c>
      <c r="U6598" s="4">
        <f t="shared" si="1243"/>
        <v>0</v>
      </c>
      <c r="V6598" s="4" t="str">
        <f t="shared" si="1244"/>
        <v/>
      </c>
      <c r="W6598" s="18" t="str">
        <f>IF(V6598="","",VLOOKUP(L6598,日射量と図３!$A$4:$C$368,3,TRUE)*238.85/100)</f>
        <v/>
      </c>
      <c r="X6598" s="4" t="str">
        <f t="shared" si="1245"/>
        <v/>
      </c>
      <c r="Y6598" s="4" t="str">
        <f t="shared" si="1246"/>
        <v/>
      </c>
      <c r="Z6598" s="4" t="str">
        <f t="shared" si="1247"/>
        <v/>
      </c>
      <c r="AA6598" s="4" t="str">
        <f>IF($V6598="","",IF(Y6598&lt;36,0,IF(AND(36&lt;=Y6598,Y6598&lt;71),VLOOKUP($W6598,日射量と図３!$E$6:$F$34,2,TRUE),IF(AND(71&lt;=Y6598,Y6598&lt;107),VLOOKUP($W6598,日射量と図３!$E$6:$G$34,3,TRUE),IF(AND(107&lt;=Y6598,Y6598&lt;143),VLOOKUP($W6598,日射量と図３!$E$6:$H$34,4,TRUE),VLOOKUP($W6598,日射量と図３!$E$6:$I$34,5,TRUE))))))</f>
        <v/>
      </c>
      <c r="AB6598" s="4" t="str">
        <f>IF($V6598="","",IF(Z6598&lt;36,0,IF(AND(36&lt;=Z6598,Z6598&lt;71),VLOOKUP($W6598,日射量と図３!$E$6:$F$34,2,TRUE),IF(AND(71&lt;=Z6598,Z6598&lt;107),VLOOKUP($W6598,日射量と図３!$E$6:$G$34,3,TRUE),IF(AND(107&lt;=Z6598,Z6598&lt;143),VLOOKUP($W6598,日射量と図３!$E$6:$H$34,4,TRUE),VLOOKUP($W6598,日射量と図３!$E$6:$I$34,5,TRUE))))))</f>
        <v/>
      </c>
      <c r="AC6598" s="382" t="str">
        <f t="shared" si="1239"/>
        <v/>
      </c>
      <c r="AD6598" s="382" t="str">
        <f t="shared" si="1240"/>
        <v/>
      </c>
    </row>
    <row r="6599" spans="11:30" ht="13.5" customHeight="1">
      <c r="K6599" s="4">
        <f t="shared" si="1248"/>
        <v>3</v>
      </c>
      <c r="L6599" s="34">
        <v>43526</v>
      </c>
      <c r="M6599" s="4">
        <v>275</v>
      </c>
      <c r="N6599" s="4">
        <v>20</v>
      </c>
      <c r="O6599" s="31">
        <v>0.79166666666666663</v>
      </c>
      <c r="P6599" s="35">
        <v>7.339999999999999</v>
      </c>
      <c r="Q6599" s="36">
        <f t="shared" si="1249"/>
        <v>16</v>
      </c>
      <c r="R6599" s="4">
        <f t="shared" si="1250"/>
        <v>8.66</v>
      </c>
      <c r="S6599" s="31">
        <f t="shared" si="1241"/>
        <v>0.26555555555555554</v>
      </c>
      <c r="T6599" s="31">
        <f t="shared" si="1242"/>
        <v>0.74109953703703713</v>
      </c>
      <c r="U6599" s="4">
        <f t="shared" si="1243"/>
        <v>0</v>
      </c>
      <c r="V6599" s="4" t="str">
        <f t="shared" si="1244"/>
        <v/>
      </c>
      <c r="W6599" s="18" t="str">
        <f>IF(V6599="","",VLOOKUP(L6599,日射量と図３!$A$4:$C$368,3,TRUE)*238.85/100)</f>
        <v/>
      </c>
      <c r="X6599" s="4" t="str">
        <f t="shared" si="1245"/>
        <v/>
      </c>
      <c r="Y6599" s="4" t="str">
        <f t="shared" si="1246"/>
        <v/>
      </c>
      <c r="Z6599" s="4" t="str">
        <f t="shared" si="1247"/>
        <v/>
      </c>
      <c r="AA6599" s="4" t="str">
        <f>IF($V6599="","",IF(Y6599&lt;36,0,IF(AND(36&lt;=Y6599,Y6599&lt;71),VLOOKUP($W6599,日射量と図３!$E$6:$F$34,2,TRUE),IF(AND(71&lt;=Y6599,Y6599&lt;107),VLOOKUP($W6599,日射量と図３!$E$6:$G$34,3,TRUE),IF(AND(107&lt;=Y6599,Y6599&lt;143),VLOOKUP($W6599,日射量と図３!$E$6:$H$34,4,TRUE),VLOOKUP($W6599,日射量と図３!$E$6:$I$34,5,TRUE))))))</f>
        <v/>
      </c>
      <c r="AB6599" s="4" t="str">
        <f>IF($V6599="","",IF(Z6599&lt;36,0,IF(AND(36&lt;=Z6599,Z6599&lt;71),VLOOKUP($W6599,日射量と図３!$E$6:$F$34,2,TRUE),IF(AND(71&lt;=Z6599,Z6599&lt;107),VLOOKUP($W6599,日射量と図３!$E$6:$G$34,3,TRUE),IF(AND(107&lt;=Z6599,Z6599&lt;143),VLOOKUP($W6599,日射量と図３!$E$6:$H$34,4,TRUE),VLOOKUP($W6599,日射量と図３!$E$6:$I$34,5,TRUE))))))</f>
        <v/>
      </c>
      <c r="AC6599" s="382" t="str">
        <f t="shared" si="1239"/>
        <v/>
      </c>
      <c r="AD6599" s="382" t="str">
        <f t="shared" si="1240"/>
        <v/>
      </c>
    </row>
    <row r="6600" spans="11:30" ht="13.5" customHeight="1">
      <c r="K6600" s="4">
        <f t="shared" si="1248"/>
        <v>3</v>
      </c>
      <c r="L6600" s="34">
        <v>43526</v>
      </c>
      <c r="M6600" s="4">
        <v>275</v>
      </c>
      <c r="N6600" s="4">
        <v>21</v>
      </c>
      <c r="O6600" s="31">
        <v>0.83333333333333337</v>
      </c>
      <c r="P6600" s="35">
        <v>6.88</v>
      </c>
      <c r="Q6600" s="36">
        <f t="shared" si="1249"/>
        <v>16</v>
      </c>
      <c r="R6600" s="4">
        <f t="shared" si="1250"/>
        <v>9.120000000000001</v>
      </c>
      <c r="S6600" s="31">
        <f t="shared" si="1241"/>
        <v>0.26555555555555554</v>
      </c>
      <c r="T6600" s="31">
        <f t="shared" si="1242"/>
        <v>0.74109953703703713</v>
      </c>
      <c r="U6600" s="4">
        <f t="shared" si="1243"/>
        <v>0</v>
      </c>
      <c r="V6600" s="4" t="str">
        <f t="shared" si="1244"/>
        <v/>
      </c>
      <c r="W6600" s="18" t="str">
        <f>IF(V6600="","",VLOOKUP(L6600,日射量と図３!$A$4:$C$368,3,TRUE)*238.85/100)</f>
        <v/>
      </c>
      <c r="X6600" s="4" t="str">
        <f t="shared" si="1245"/>
        <v/>
      </c>
      <c r="Y6600" s="4" t="str">
        <f t="shared" si="1246"/>
        <v/>
      </c>
      <c r="Z6600" s="4" t="str">
        <f t="shared" si="1247"/>
        <v/>
      </c>
      <c r="AA6600" s="4" t="str">
        <f>IF($V6600="","",IF(Y6600&lt;36,0,IF(AND(36&lt;=Y6600,Y6600&lt;71),VLOOKUP($W6600,日射量と図３!$E$6:$F$34,2,TRUE),IF(AND(71&lt;=Y6600,Y6600&lt;107),VLOOKUP($W6600,日射量と図３!$E$6:$G$34,3,TRUE),IF(AND(107&lt;=Y6600,Y6600&lt;143),VLOOKUP($W6600,日射量と図３!$E$6:$H$34,4,TRUE),VLOOKUP($W6600,日射量と図３!$E$6:$I$34,5,TRUE))))))</f>
        <v/>
      </c>
      <c r="AB6600" s="4" t="str">
        <f>IF($V6600="","",IF(Z6600&lt;36,0,IF(AND(36&lt;=Z6600,Z6600&lt;71),VLOOKUP($W6600,日射量と図３!$E$6:$F$34,2,TRUE),IF(AND(71&lt;=Z6600,Z6600&lt;107),VLOOKUP($W6600,日射量と図３!$E$6:$G$34,3,TRUE),IF(AND(107&lt;=Z6600,Z6600&lt;143),VLOOKUP($W6600,日射量と図３!$E$6:$H$34,4,TRUE),VLOOKUP($W6600,日射量と図３!$E$6:$I$34,5,TRUE))))))</f>
        <v/>
      </c>
      <c r="AC6600" s="382" t="str">
        <f t="shared" si="1239"/>
        <v/>
      </c>
      <c r="AD6600" s="382" t="str">
        <f t="shared" si="1240"/>
        <v/>
      </c>
    </row>
    <row r="6601" spans="11:30" ht="13.5" customHeight="1">
      <c r="K6601" s="4">
        <f t="shared" si="1248"/>
        <v>3</v>
      </c>
      <c r="L6601" s="34">
        <v>43526</v>
      </c>
      <c r="M6601" s="4">
        <v>275</v>
      </c>
      <c r="N6601" s="4">
        <v>22</v>
      </c>
      <c r="O6601" s="31">
        <v>0.875</v>
      </c>
      <c r="P6601" s="35">
        <v>6.37</v>
      </c>
      <c r="Q6601" s="36">
        <f t="shared" si="1249"/>
        <v>16</v>
      </c>
      <c r="R6601" s="4">
        <f t="shared" si="1250"/>
        <v>9.629999999999999</v>
      </c>
      <c r="S6601" s="31">
        <f t="shared" si="1241"/>
        <v>0.26555555555555554</v>
      </c>
      <c r="T6601" s="31">
        <f t="shared" si="1242"/>
        <v>0.74109953703703713</v>
      </c>
      <c r="U6601" s="4">
        <f t="shared" si="1243"/>
        <v>0</v>
      </c>
      <c r="V6601" s="4" t="str">
        <f t="shared" si="1244"/>
        <v/>
      </c>
      <c r="W6601" s="18" t="str">
        <f>IF(V6601="","",VLOOKUP(L6601,日射量と図３!$A$4:$C$368,3,TRUE)*238.85/100)</f>
        <v/>
      </c>
      <c r="X6601" s="4" t="str">
        <f t="shared" si="1245"/>
        <v/>
      </c>
      <c r="Y6601" s="4" t="str">
        <f t="shared" si="1246"/>
        <v/>
      </c>
      <c r="Z6601" s="4" t="str">
        <f t="shared" si="1247"/>
        <v/>
      </c>
      <c r="AA6601" s="4" t="str">
        <f>IF($V6601="","",IF(Y6601&lt;36,0,IF(AND(36&lt;=Y6601,Y6601&lt;71),VLOOKUP($W6601,日射量と図３!$E$6:$F$34,2,TRUE),IF(AND(71&lt;=Y6601,Y6601&lt;107),VLOOKUP($W6601,日射量と図３!$E$6:$G$34,3,TRUE),IF(AND(107&lt;=Y6601,Y6601&lt;143),VLOOKUP($W6601,日射量と図３!$E$6:$H$34,4,TRUE),VLOOKUP($W6601,日射量と図３!$E$6:$I$34,5,TRUE))))))</f>
        <v/>
      </c>
      <c r="AB6601" s="4" t="str">
        <f>IF($V6601="","",IF(Z6601&lt;36,0,IF(AND(36&lt;=Z6601,Z6601&lt;71),VLOOKUP($W6601,日射量と図３!$E$6:$F$34,2,TRUE),IF(AND(71&lt;=Z6601,Z6601&lt;107),VLOOKUP($W6601,日射量と図３!$E$6:$G$34,3,TRUE),IF(AND(107&lt;=Z6601,Z6601&lt;143),VLOOKUP($W6601,日射量と図３!$E$6:$H$34,4,TRUE),VLOOKUP($W6601,日射量と図３!$E$6:$I$34,5,TRUE))))))</f>
        <v/>
      </c>
      <c r="AC6601" s="382" t="str">
        <f t="shared" si="1239"/>
        <v/>
      </c>
      <c r="AD6601" s="382" t="str">
        <f t="shared" si="1240"/>
        <v/>
      </c>
    </row>
    <row r="6602" spans="11:30" ht="13.5" customHeight="1">
      <c r="K6602" s="4">
        <f t="shared" si="1248"/>
        <v>3</v>
      </c>
      <c r="L6602" s="34">
        <v>43526</v>
      </c>
      <c r="M6602" s="4">
        <v>275</v>
      </c>
      <c r="N6602" s="4">
        <v>23</v>
      </c>
      <c r="O6602" s="31">
        <v>0.91666666666666663</v>
      </c>
      <c r="P6602" s="35">
        <v>5.85</v>
      </c>
      <c r="Q6602" s="36">
        <f t="shared" si="1249"/>
        <v>13</v>
      </c>
      <c r="R6602" s="4">
        <f t="shared" si="1250"/>
        <v>7.15</v>
      </c>
      <c r="S6602" s="31">
        <f t="shared" si="1241"/>
        <v>0.26555555555555554</v>
      </c>
      <c r="T6602" s="31">
        <f t="shared" si="1242"/>
        <v>0.74109953703703713</v>
      </c>
      <c r="U6602" s="4">
        <f t="shared" si="1243"/>
        <v>0</v>
      </c>
      <c r="V6602" s="4" t="str">
        <f t="shared" si="1244"/>
        <v/>
      </c>
      <c r="W6602" s="18" t="str">
        <f>IF(V6602="","",VLOOKUP(L6602,日射量と図３!$A$4:$C$368,3,TRUE)*238.85/100)</f>
        <v/>
      </c>
      <c r="X6602" s="4" t="str">
        <f t="shared" si="1245"/>
        <v/>
      </c>
      <c r="Y6602" s="4" t="str">
        <f t="shared" si="1246"/>
        <v/>
      </c>
      <c r="Z6602" s="4" t="str">
        <f t="shared" si="1247"/>
        <v/>
      </c>
      <c r="AA6602" s="4" t="str">
        <f>IF($V6602="","",IF(Y6602&lt;36,0,IF(AND(36&lt;=Y6602,Y6602&lt;71),VLOOKUP($W6602,日射量と図３!$E$6:$F$34,2,TRUE),IF(AND(71&lt;=Y6602,Y6602&lt;107),VLOOKUP($W6602,日射量と図３!$E$6:$G$34,3,TRUE),IF(AND(107&lt;=Y6602,Y6602&lt;143),VLOOKUP($W6602,日射量と図３!$E$6:$H$34,4,TRUE),VLOOKUP($W6602,日射量と図３!$E$6:$I$34,5,TRUE))))))</f>
        <v/>
      </c>
      <c r="AB6602" s="4" t="str">
        <f>IF($V6602="","",IF(Z6602&lt;36,0,IF(AND(36&lt;=Z6602,Z6602&lt;71),VLOOKUP($W6602,日射量と図３!$E$6:$F$34,2,TRUE),IF(AND(71&lt;=Z6602,Z6602&lt;107),VLOOKUP($W6602,日射量と図３!$E$6:$G$34,3,TRUE),IF(AND(107&lt;=Z6602,Z6602&lt;143),VLOOKUP($W6602,日射量と図３!$E$6:$H$34,4,TRUE),VLOOKUP($W6602,日射量と図３!$E$6:$I$34,5,TRUE))))))</f>
        <v/>
      </c>
      <c r="AC6602" s="382" t="str">
        <f t="shared" si="1239"/>
        <v/>
      </c>
      <c r="AD6602" s="382" t="str">
        <f t="shared" si="1240"/>
        <v/>
      </c>
    </row>
    <row r="6603" spans="11:30" ht="13.5" customHeight="1">
      <c r="K6603" s="4">
        <f t="shared" si="1248"/>
        <v>3</v>
      </c>
      <c r="L6603" s="34">
        <v>43526</v>
      </c>
      <c r="M6603" s="4">
        <v>275</v>
      </c>
      <c r="N6603" s="4">
        <v>24</v>
      </c>
      <c r="O6603" s="31">
        <v>0.95833333333333337</v>
      </c>
      <c r="P6603" s="35">
        <v>5.4799999999999995</v>
      </c>
      <c r="Q6603" s="36">
        <f t="shared" si="1249"/>
        <v>13</v>
      </c>
      <c r="R6603" s="4">
        <f t="shared" si="1250"/>
        <v>7.5200000000000005</v>
      </c>
      <c r="S6603" s="31">
        <f t="shared" si="1241"/>
        <v>0.26555555555555554</v>
      </c>
      <c r="T6603" s="31">
        <f t="shared" si="1242"/>
        <v>0.74109953703703713</v>
      </c>
      <c r="U6603" s="4">
        <f t="shared" si="1243"/>
        <v>0</v>
      </c>
      <c r="V6603" s="4" t="str">
        <f t="shared" si="1244"/>
        <v/>
      </c>
      <c r="W6603" s="18" t="str">
        <f>IF(V6603="","",VLOOKUP(L6603,日射量と図３!$A$4:$C$368,3,TRUE)*238.85/100)</f>
        <v/>
      </c>
      <c r="X6603" s="4" t="str">
        <f t="shared" si="1245"/>
        <v/>
      </c>
      <c r="Y6603" s="4" t="str">
        <f t="shared" si="1246"/>
        <v/>
      </c>
      <c r="Z6603" s="4" t="str">
        <f t="shared" si="1247"/>
        <v/>
      </c>
      <c r="AA6603" s="4" t="str">
        <f>IF($V6603="","",IF(Y6603&lt;36,0,IF(AND(36&lt;=Y6603,Y6603&lt;71),VLOOKUP($W6603,日射量と図３!$E$6:$F$34,2,TRUE),IF(AND(71&lt;=Y6603,Y6603&lt;107),VLOOKUP($W6603,日射量と図３!$E$6:$G$34,3,TRUE),IF(AND(107&lt;=Y6603,Y6603&lt;143),VLOOKUP($W6603,日射量と図３!$E$6:$H$34,4,TRUE),VLOOKUP($W6603,日射量と図３!$E$6:$I$34,5,TRUE))))))</f>
        <v/>
      </c>
      <c r="AB6603" s="4" t="str">
        <f>IF($V6603="","",IF(Z6603&lt;36,0,IF(AND(36&lt;=Z6603,Z6603&lt;71),VLOOKUP($W6603,日射量と図３!$E$6:$F$34,2,TRUE),IF(AND(71&lt;=Z6603,Z6603&lt;107),VLOOKUP($W6603,日射量と図３!$E$6:$G$34,3,TRUE),IF(AND(107&lt;=Z6603,Z6603&lt;143),VLOOKUP($W6603,日射量と図３!$E$6:$H$34,4,TRUE),VLOOKUP($W6603,日射量と図３!$E$6:$I$34,5,TRUE))))))</f>
        <v/>
      </c>
      <c r="AC6603" s="382" t="str">
        <f t="shared" si="1239"/>
        <v/>
      </c>
      <c r="AD6603" s="382" t="str">
        <f t="shared" si="1240"/>
        <v/>
      </c>
    </row>
    <row r="6604" spans="11:30" ht="13.5" customHeight="1">
      <c r="K6604" s="4">
        <f t="shared" si="1248"/>
        <v>3</v>
      </c>
      <c r="L6604" s="34">
        <v>43527</v>
      </c>
      <c r="M6604" s="4">
        <v>276</v>
      </c>
      <c r="N6604" s="4">
        <v>1</v>
      </c>
      <c r="O6604" s="31">
        <v>0</v>
      </c>
      <c r="P6604" s="35">
        <v>5.1100000000000003</v>
      </c>
      <c r="Q6604" s="36">
        <f t="shared" si="1249"/>
        <v>13</v>
      </c>
      <c r="R6604" s="4">
        <f t="shared" si="1250"/>
        <v>7.89</v>
      </c>
      <c r="S6604" s="31">
        <f t="shared" si="1241"/>
        <v>0.26555555555555554</v>
      </c>
      <c r="T6604" s="31">
        <f t="shared" si="1242"/>
        <v>0.74109953703703713</v>
      </c>
      <c r="U6604" s="4">
        <f t="shared" si="1243"/>
        <v>0</v>
      </c>
      <c r="V6604" s="4">
        <f t="shared" si="1244"/>
        <v>45.679999999999993</v>
      </c>
      <c r="W6604" s="18">
        <f>IF(V6604="","",VLOOKUP(L6604,日射量と図３!$A$4:$C$368,3,TRUE)*238.85/100)</f>
        <v>38.216000000000001</v>
      </c>
      <c r="X6604" s="4">
        <f t="shared" si="1245"/>
        <v>11</v>
      </c>
      <c r="Y6604" s="4">
        <f t="shared" si="1246"/>
        <v>25.962227999999989</v>
      </c>
      <c r="Z6604" s="4">
        <f t="shared" si="1247"/>
        <v>29.26651156363635</v>
      </c>
      <c r="AA6604" s="4">
        <f>IF($V6604="","",IF(Y6604&lt;36,0,IF(AND(36&lt;=Y6604,Y6604&lt;71),VLOOKUP($W6604,日射量と図３!$E$6:$F$34,2,TRUE),IF(AND(71&lt;=Y6604,Y6604&lt;107),VLOOKUP($W6604,日射量と図３!$E$6:$G$34,3,TRUE),IF(AND(107&lt;=Y6604,Y6604&lt;143),VLOOKUP($W6604,日射量と図３!$E$6:$H$34,4,TRUE),VLOOKUP($W6604,日射量と図３!$E$6:$I$34,5,TRUE))))))</f>
        <v>0</v>
      </c>
      <c r="AB6604" s="4">
        <f>IF($V6604="","",IF(Z6604&lt;36,0,IF(AND(36&lt;=Z6604,Z6604&lt;71),VLOOKUP($W6604,日射量と図３!$E$6:$F$34,2,TRUE),IF(AND(71&lt;=Z6604,Z6604&lt;107),VLOOKUP($W6604,日射量と図３!$E$6:$G$34,3,TRUE),IF(AND(107&lt;=Z6604,Z6604&lt;143),VLOOKUP($W6604,日射量と図３!$E$6:$H$34,4,TRUE),VLOOKUP($W6604,日射量と図３!$E$6:$I$34,5,TRUE))))))</f>
        <v>0</v>
      </c>
      <c r="AC6604" s="382">
        <f t="shared" si="1239"/>
        <v>0</v>
      </c>
      <c r="AD6604" s="382">
        <f t="shared" si="1240"/>
        <v>0</v>
      </c>
    </row>
    <row r="6605" spans="11:30" ht="13.5" customHeight="1">
      <c r="K6605" s="4">
        <f t="shared" si="1248"/>
        <v>3</v>
      </c>
      <c r="L6605" s="34">
        <v>43527</v>
      </c>
      <c r="M6605" s="4">
        <v>276</v>
      </c>
      <c r="N6605" s="4">
        <v>2</v>
      </c>
      <c r="O6605" s="31">
        <v>4.1666666666666664E-2</v>
      </c>
      <c r="P6605" s="35">
        <v>4.78</v>
      </c>
      <c r="Q6605" s="36">
        <f t="shared" si="1249"/>
        <v>13</v>
      </c>
      <c r="R6605" s="4">
        <f t="shared" si="1250"/>
        <v>8.2199999999999989</v>
      </c>
      <c r="S6605" s="31">
        <f t="shared" si="1241"/>
        <v>0.26555555555555554</v>
      </c>
      <c r="T6605" s="31">
        <f t="shared" si="1242"/>
        <v>0.74109953703703713</v>
      </c>
      <c r="U6605" s="4">
        <f t="shared" si="1243"/>
        <v>0</v>
      </c>
      <c r="V6605" s="4" t="str">
        <f t="shared" si="1244"/>
        <v/>
      </c>
      <c r="W6605" s="18" t="str">
        <f>IF(V6605="","",VLOOKUP(L6605,日射量と図３!$A$4:$C$368,3,TRUE)*238.85/100)</f>
        <v/>
      </c>
      <c r="X6605" s="4" t="str">
        <f t="shared" si="1245"/>
        <v/>
      </c>
      <c r="Y6605" s="4" t="str">
        <f t="shared" si="1246"/>
        <v/>
      </c>
      <c r="Z6605" s="4" t="str">
        <f t="shared" si="1247"/>
        <v/>
      </c>
      <c r="AA6605" s="4" t="str">
        <f>IF($V6605="","",IF(Y6605&lt;36,0,IF(AND(36&lt;=Y6605,Y6605&lt;71),VLOOKUP($W6605,日射量と図３!$E$6:$F$34,2,TRUE),IF(AND(71&lt;=Y6605,Y6605&lt;107),VLOOKUP($W6605,日射量と図３!$E$6:$G$34,3,TRUE),IF(AND(107&lt;=Y6605,Y6605&lt;143),VLOOKUP($W6605,日射量と図３!$E$6:$H$34,4,TRUE),VLOOKUP($W6605,日射量と図３!$E$6:$I$34,5,TRUE))))))</f>
        <v/>
      </c>
      <c r="AB6605" s="4" t="str">
        <f>IF($V6605="","",IF(Z6605&lt;36,0,IF(AND(36&lt;=Z6605,Z6605&lt;71),VLOOKUP($W6605,日射量と図３!$E$6:$F$34,2,TRUE),IF(AND(71&lt;=Z6605,Z6605&lt;107),VLOOKUP($W6605,日射量と図３!$E$6:$G$34,3,TRUE),IF(AND(107&lt;=Z6605,Z6605&lt;143),VLOOKUP($W6605,日射量と図３!$E$6:$H$34,4,TRUE),VLOOKUP($W6605,日射量と図３!$E$6:$I$34,5,TRUE))))))</f>
        <v/>
      </c>
      <c r="AC6605" s="382" t="str">
        <f t="shared" si="1239"/>
        <v/>
      </c>
      <c r="AD6605" s="382" t="str">
        <f t="shared" si="1240"/>
        <v/>
      </c>
    </row>
    <row r="6606" spans="11:30" ht="13.5" customHeight="1">
      <c r="K6606" s="4">
        <f t="shared" si="1248"/>
        <v>3</v>
      </c>
      <c r="L6606" s="34">
        <v>43527</v>
      </c>
      <c r="M6606" s="4">
        <v>276</v>
      </c>
      <c r="N6606" s="4">
        <v>3</v>
      </c>
      <c r="O6606" s="31">
        <v>8.3333333333333329E-2</v>
      </c>
      <c r="P6606" s="35">
        <v>4.53</v>
      </c>
      <c r="Q6606" s="36">
        <f t="shared" si="1249"/>
        <v>13</v>
      </c>
      <c r="R6606" s="4">
        <f t="shared" si="1250"/>
        <v>8.4699999999999989</v>
      </c>
      <c r="S6606" s="31">
        <f t="shared" si="1241"/>
        <v>0.26555555555555554</v>
      </c>
      <c r="T6606" s="31">
        <f t="shared" si="1242"/>
        <v>0.74109953703703713</v>
      </c>
      <c r="U6606" s="4">
        <f t="shared" si="1243"/>
        <v>0</v>
      </c>
      <c r="V6606" s="4" t="str">
        <f t="shared" si="1244"/>
        <v/>
      </c>
      <c r="W6606" s="18" t="str">
        <f>IF(V6606="","",VLOOKUP(L6606,日射量と図３!$A$4:$C$368,3,TRUE)*238.85/100)</f>
        <v/>
      </c>
      <c r="X6606" s="4" t="str">
        <f t="shared" si="1245"/>
        <v/>
      </c>
      <c r="Y6606" s="4" t="str">
        <f t="shared" si="1246"/>
        <v/>
      </c>
      <c r="Z6606" s="4" t="str">
        <f t="shared" si="1247"/>
        <v/>
      </c>
      <c r="AA6606" s="4" t="str">
        <f>IF($V6606="","",IF(Y6606&lt;36,0,IF(AND(36&lt;=Y6606,Y6606&lt;71),VLOOKUP($W6606,日射量と図３!$E$6:$F$34,2,TRUE),IF(AND(71&lt;=Y6606,Y6606&lt;107),VLOOKUP($W6606,日射量と図３!$E$6:$G$34,3,TRUE),IF(AND(107&lt;=Y6606,Y6606&lt;143),VLOOKUP($W6606,日射量と図３!$E$6:$H$34,4,TRUE),VLOOKUP($W6606,日射量と図３!$E$6:$I$34,5,TRUE))))))</f>
        <v/>
      </c>
      <c r="AB6606" s="4" t="str">
        <f>IF($V6606="","",IF(Z6606&lt;36,0,IF(AND(36&lt;=Z6606,Z6606&lt;71),VLOOKUP($W6606,日射量と図３!$E$6:$F$34,2,TRUE),IF(AND(71&lt;=Z6606,Z6606&lt;107),VLOOKUP($W6606,日射量と図３!$E$6:$G$34,3,TRUE),IF(AND(107&lt;=Z6606,Z6606&lt;143),VLOOKUP($W6606,日射量と図３!$E$6:$H$34,4,TRUE),VLOOKUP($W6606,日射量と図３!$E$6:$I$34,5,TRUE))))))</f>
        <v/>
      </c>
      <c r="AC6606" s="382" t="str">
        <f t="shared" si="1239"/>
        <v/>
      </c>
      <c r="AD6606" s="382" t="str">
        <f t="shared" si="1240"/>
        <v/>
      </c>
    </row>
    <row r="6607" spans="11:30" ht="13.5" customHeight="1">
      <c r="K6607" s="4">
        <f t="shared" si="1248"/>
        <v>3</v>
      </c>
      <c r="L6607" s="34">
        <v>43527</v>
      </c>
      <c r="M6607" s="4">
        <v>276</v>
      </c>
      <c r="N6607" s="4">
        <v>4</v>
      </c>
      <c r="O6607" s="31">
        <v>0.125</v>
      </c>
      <c r="P6607" s="35">
        <v>4.32</v>
      </c>
      <c r="Q6607" s="36">
        <f t="shared" si="1249"/>
        <v>13</v>
      </c>
      <c r="R6607" s="4">
        <f t="shared" si="1250"/>
        <v>8.68</v>
      </c>
      <c r="S6607" s="31">
        <f t="shared" si="1241"/>
        <v>0.26555555555555554</v>
      </c>
      <c r="T6607" s="31">
        <f t="shared" si="1242"/>
        <v>0.74109953703703713</v>
      </c>
      <c r="U6607" s="4">
        <f t="shared" si="1243"/>
        <v>0</v>
      </c>
      <c r="V6607" s="4" t="str">
        <f t="shared" si="1244"/>
        <v/>
      </c>
      <c r="W6607" s="18" t="str">
        <f>IF(V6607="","",VLOOKUP(L6607,日射量と図３!$A$4:$C$368,3,TRUE)*238.85/100)</f>
        <v/>
      </c>
      <c r="X6607" s="4" t="str">
        <f t="shared" si="1245"/>
        <v/>
      </c>
      <c r="Y6607" s="4" t="str">
        <f t="shared" si="1246"/>
        <v/>
      </c>
      <c r="Z6607" s="4" t="str">
        <f t="shared" si="1247"/>
        <v/>
      </c>
      <c r="AA6607" s="4" t="str">
        <f>IF($V6607="","",IF(Y6607&lt;36,0,IF(AND(36&lt;=Y6607,Y6607&lt;71),VLOOKUP($W6607,日射量と図３!$E$6:$F$34,2,TRUE),IF(AND(71&lt;=Y6607,Y6607&lt;107),VLOOKUP($W6607,日射量と図３!$E$6:$G$34,3,TRUE),IF(AND(107&lt;=Y6607,Y6607&lt;143),VLOOKUP($W6607,日射量と図３!$E$6:$H$34,4,TRUE),VLOOKUP($W6607,日射量と図３!$E$6:$I$34,5,TRUE))))))</f>
        <v/>
      </c>
      <c r="AB6607" s="4" t="str">
        <f>IF($V6607="","",IF(Z6607&lt;36,0,IF(AND(36&lt;=Z6607,Z6607&lt;71),VLOOKUP($W6607,日射量と図３!$E$6:$F$34,2,TRUE),IF(AND(71&lt;=Z6607,Z6607&lt;107),VLOOKUP($W6607,日射量と図３!$E$6:$G$34,3,TRUE),IF(AND(107&lt;=Z6607,Z6607&lt;143),VLOOKUP($W6607,日射量と図３!$E$6:$H$34,4,TRUE),VLOOKUP($W6607,日射量と図３!$E$6:$I$34,5,TRUE))))))</f>
        <v/>
      </c>
      <c r="AC6607" s="382" t="str">
        <f t="shared" ref="AC6607:AC6670" si="1251">IF(V6607="","",IF((($AH$18*$AH$30*V6607*3600/1000000)/1000-AA6607*$AG$18*10*0.0000041868)&lt;=0,0,AA6607*$AG$18*10*0.0000041868))</f>
        <v/>
      </c>
      <c r="AD6607" s="382" t="str">
        <f t="shared" ref="AD6607:AD6670" si="1252">IF(V6607="","",IF((($AH$19*$AH$30*V6607*3600/1000000)/1000-AB6607*$AG$19*10*0.0000041868)&lt;=0,0,AB6607*$AG$19*10*0.0000041868))</f>
        <v/>
      </c>
    </row>
    <row r="6608" spans="11:30" ht="13.5" customHeight="1">
      <c r="K6608" s="4">
        <f t="shared" si="1248"/>
        <v>3</v>
      </c>
      <c r="L6608" s="34">
        <v>43527</v>
      </c>
      <c r="M6608" s="4">
        <v>276</v>
      </c>
      <c r="N6608" s="4">
        <v>5</v>
      </c>
      <c r="O6608" s="31">
        <v>0.16666666666666666</v>
      </c>
      <c r="P6608" s="35">
        <v>3.9999999999999991</v>
      </c>
      <c r="Q6608" s="36">
        <f t="shared" si="1249"/>
        <v>15</v>
      </c>
      <c r="R6608" s="4">
        <f t="shared" si="1250"/>
        <v>11</v>
      </c>
      <c r="S6608" s="31">
        <f t="shared" si="1241"/>
        <v>0.26555555555555554</v>
      </c>
      <c r="T6608" s="31">
        <f t="shared" si="1242"/>
        <v>0.74109953703703713</v>
      </c>
      <c r="U6608" s="4">
        <f t="shared" si="1243"/>
        <v>0</v>
      </c>
      <c r="V6608" s="4" t="str">
        <f t="shared" si="1244"/>
        <v/>
      </c>
      <c r="W6608" s="18" t="str">
        <f>IF(V6608="","",VLOOKUP(L6608,日射量と図３!$A$4:$C$368,3,TRUE)*238.85/100)</f>
        <v/>
      </c>
      <c r="X6608" s="4" t="str">
        <f t="shared" si="1245"/>
        <v/>
      </c>
      <c r="Y6608" s="4" t="str">
        <f t="shared" si="1246"/>
        <v/>
      </c>
      <c r="Z6608" s="4" t="str">
        <f t="shared" si="1247"/>
        <v/>
      </c>
      <c r="AA6608" s="4" t="str">
        <f>IF($V6608="","",IF(Y6608&lt;36,0,IF(AND(36&lt;=Y6608,Y6608&lt;71),VLOOKUP($W6608,日射量と図３!$E$6:$F$34,2,TRUE),IF(AND(71&lt;=Y6608,Y6608&lt;107),VLOOKUP($W6608,日射量と図３!$E$6:$G$34,3,TRUE),IF(AND(107&lt;=Y6608,Y6608&lt;143),VLOOKUP($W6608,日射量と図３!$E$6:$H$34,4,TRUE),VLOOKUP($W6608,日射量と図３!$E$6:$I$34,5,TRUE))))))</f>
        <v/>
      </c>
      <c r="AB6608" s="4" t="str">
        <f>IF($V6608="","",IF(Z6608&lt;36,0,IF(AND(36&lt;=Z6608,Z6608&lt;71),VLOOKUP($W6608,日射量と図３!$E$6:$F$34,2,TRUE),IF(AND(71&lt;=Z6608,Z6608&lt;107),VLOOKUP($W6608,日射量と図３!$E$6:$G$34,3,TRUE),IF(AND(107&lt;=Z6608,Z6608&lt;143),VLOOKUP($W6608,日射量と図３!$E$6:$H$34,4,TRUE),VLOOKUP($W6608,日射量と図３!$E$6:$I$34,5,TRUE))))))</f>
        <v/>
      </c>
      <c r="AC6608" s="382" t="str">
        <f t="shared" si="1251"/>
        <v/>
      </c>
      <c r="AD6608" s="382" t="str">
        <f t="shared" si="1252"/>
        <v/>
      </c>
    </row>
    <row r="6609" spans="11:30" ht="13.5" customHeight="1">
      <c r="K6609" s="4">
        <f t="shared" si="1248"/>
        <v>3</v>
      </c>
      <c r="L6609" s="34">
        <v>43527</v>
      </c>
      <c r="M6609" s="4">
        <v>276</v>
      </c>
      <c r="N6609" s="4">
        <v>6</v>
      </c>
      <c r="O6609" s="31">
        <v>0.20833333333333334</v>
      </c>
      <c r="P6609" s="35">
        <v>3.8200000000000003</v>
      </c>
      <c r="Q6609" s="36">
        <f t="shared" si="1249"/>
        <v>15</v>
      </c>
      <c r="R6609" s="4">
        <f t="shared" si="1250"/>
        <v>11.18</v>
      </c>
      <c r="S6609" s="31">
        <f t="shared" si="1241"/>
        <v>0.26555555555555554</v>
      </c>
      <c r="T6609" s="31">
        <f t="shared" si="1242"/>
        <v>0.74109953703703713</v>
      </c>
      <c r="U6609" s="4">
        <f t="shared" si="1243"/>
        <v>0</v>
      </c>
      <c r="V6609" s="4" t="str">
        <f t="shared" si="1244"/>
        <v/>
      </c>
      <c r="W6609" s="18" t="str">
        <f>IF(V6609="","",VLOOKUP(L6609,日射量と図３!$A$4:$C$368,3,TRUE)*238.85/100)</f>
        <v/>
      </c>
      <c r="X6609" s="4" t="str">
        <f t="shared" si="1245"/>
        <v/>
      </c>
      <c r="Y6609" s="4" t="str">
        <f t="shared" si="1246"/>
        <v/>
      </c>
      <c r="Z6609" s="4" t="str">
        <f t="shared" si="1247"/>
        <v/>
      </c>
      <c r="AA6609" s="4" t="str">
        <f>IF($V6609="","",IF(Y6609&lt;36,0,IF(AND(36&lt;=Y6609,Y6609&lt;71),VLOOKUP($W6609,日射量と図３!$E$6:$F$34,2,TRUE),IF(AND(71&lt;=Y6609,Y6609&lt;107),VLOOKUP($W6609,日射量と図３!$E$6:$G$34,3,TRUE),IF(AND(107&lt;=Y6609,Y6609&lt;143),VLOOKUP($W6609,日射量と図３!$E$6:$H$34,4,TRUE),VLOOKUP($W6609,日射量と図３!$E$6:$I$34,5,TRUE))))))</f>
        <v/>
      </c>
      <c r="AB6609" s="4" t="str">
        <f>IF($V6609="","",IF(Z6609&lt;36,0,IF(AND(36&lt;=Z6609,Z6609&lt;71),VLOOKUP($W6609,日射量と図３!$E$6:$F$34,2,TRUE),IF(AND(71&lt;=Z6609,Z6609&lt;107),VLOOKUP($W6609,日射量と図３!$E$6:$G$34,3,TRUE),IF(AND(107&lt;=Z6609,Z6609&lt;143),VLOOKUP($W6609,日射量と図３!$E$6:$H$34,4,TRUE),VLOOKUP($W6609,日射量と図３!$E$6:$I$34,5,TRUE))))))</f>
        <v/>
      </c>
      <c r="AC6609" s="382" t="str">
        <f t="shared" si="1251"/>
        <v/>
      </c>
      <c r="AD6609" s="382" t="str">
        <f t="shared" si="1252"/>
        <v/>
      </c>
    </row>
    <row r="6610" spans="11:30" ht="13.5" customHeight="1">
      <c r="K6610" s="4">
        <f t="shared" si="1248"/>
        <v>3</v>
      </c>
      <c r="L6610" s="34">
        <v>43527</v>
      </c>
      <c r="M6610" s="4">
        <v>276</v>
      </c>
      <c r="N6610" s="4">
        <v>7</v>
      </c>
      <c r="O6610" s="31">
        <v>0.25</v>
      </c>
      <c r="P6610" s="35">
        <v>3.59</v>
      </c>
      <c r="Q6610" s="36">
        <f t="shared" si="1249"/>
        <v>15</v>
      </c>
      <c r="R6610" s="4">
        <f t="shared" si="1250"/>
        <v>11.41</v>
      </c>
      <c r="S6610" s="31">
        <f t="shared" si="1241"/>
        <v>0.26555555555555554</v>
      </c>
      <c r="T6610" s="31">
        <f t="shared" si="1242"/>
        <v>0.74109953703703713</v>
      </c>
      <c r="U6610" s="4">
        <f t="shared" si="1243"/>
        <v>0</v>
      </c>
      <c r="V6610" s="4" t="str">
        <f t="shared" si="1244"/>
        <v/>
      </c>
      <c r="W6610" s="18" t="str">
        <f>IF(V6610="","",VLOOKUP(L6610,日射量と図３!$A$4:$C$368,3,TRUE)*238.85/100)</f>
        <v/>
      </c>
      <c r="X6610" s="4" t="str">
        <f t="shared" si="1245"/>
        <v/>
      </c>
      <c r="Y6610" s="4" t="str">
        <f t="shared" si="1246"/>
        <v/>
      </c>
      <c r="Z6610" s="4" t="str">
        <f t="shared" si="1247"/>
        <v/>
      </c>
      <c r="AA6610" s="4" t="str">
        <f>IF($V6610="","",IF(Y6610&lt;36,0,IF(AND(36&lt;=Y6610,Y6610&lt;71),VLOOKUP($W6610,日射量と図３!$E$6:$F$34,2,TRUE),IF(AND(71&lt;=Y6610,Y6610&lt;107),VLOOKUP($W6610,日射量と図３!$E$6:$G$34,3,TRUE),IF(AND(107&lt;=Y6610,Y6610&lt;143),VLOOKUP($W6610,日射量と図３!$E$6:$H$34,4,TRUE),VLOOKUP($W6610,日射量と図３!$E$6:$I$34,5,TRUE))))))</f>
        <v/>
      </c>
      <c r="AB6610" s="4" t="str">
        <f>IF($V6610="","",IF(Z6610&lt;36,0,IF(AND(36&lt;=Z6610,Z6610&lt;71),VLOOKUP($W6610,日射量と図３!$E$6:$F$34,2,TRUE),IF(AND(71&lt;=Z6610,Z6610&lt;107),VLOOKUP($W6610,日射量と図３!$E$6:$G$34,3,TRUE),IF(AND(107&lt;=Z6610,Z6610&lt;143),VLOOKUP($W6610,日射量と図３!$E$6:$H$34,4,TRUE),VLOOKUP($W6610,日射量と図３!$E$6:$I$34,5,TRUE))))))</f>
        <v/>
      </c>
      <c r="AC6610" s="382" t="str">
        <f t="shared" si="1251"/>
        <v/>
      </c>
      <c r="AD6610" s="382" t="str">
        <f t="shared" si="1252"/>
        <v/>
      </c>
    </row>
    <row r="6611" spans="11:30" ht="13.5" customHeight="1">
      <c r="K6611" s="4">
        <f t="shared" si="1248"/>
        <v>3</v>
      </c>
      <c r="L6611" s="34">
        <v>43527</v>
      </c>
      <c r="M6611" s="4">
        <v>276</v>
      </c>
      <c r="N6611" s="4">
        <v>8</v>
      </c>
      <c r="O6611" s="31">
        <v>0.29166666666666669</v>
      </c>
      <c r="P6611" s="35">
        <v>3.7800000000000002</v>
      </c>
      <c r="Q6611" s="36">
        <f t="shared" si="1249"/>
        <v>12</v>
      </c>
      <c r="R6611" s="4">
        <f t="shared" si="1250"/>
        <v>8.2199999999999989</v>
      </c>
      <c r="S6611" s="31">
        <f t="shared" si="1241"/>
        <v>0.26555555555555554</v>
      </c>
      <c r="T6611" s="31">
        <f t="shared" si="1242"/>
        <v>0.74109953703703713</v>
      </c>
      <c r="U6611" s="4">
        <f t="shared" si="1243"/>
        <v>8.2199999999999989</v>
      </c>
      <c r="V6611" s="4" t="str">
        <f t="shared" si="1244"/>
        <v/>
      </c>
      <c r="W6611" s="18" t="str">
        <f>IF(V6611="","",VLOOKUP(L6611,日射量と図３!$A$4:$C$368,3,TRUE)*238.85/100)</f>
        <v/>
      </c>
      <c r="X6611" s="4" t="str">
        <f t="shared" si="1245"/>
        <v/>
      </c>
      <c r="Y6611" s="4" t="str">
        <f t="shared" si="1246"/>
        <v/>
      </c>
      <c r="Z6611" s="4" t="str">
        <f t="shared" si="1247"/>
        <v/>
      </c>
      <c r="AA6611" s="4" t="str">
        <f>IF($V6611="","",IF(Y6611&lt;36,0,IF(AND(36&lt;=Y6611,Y6611&lt;71),VLOOKUP($W6611,日射量と図３!$E$6:$F$34,2,TRUE),IF(AND(71&lt;=Y6611,Y6611&lt;107),VLOOKUP($W6611,日射量と図３!$E$6:$G$34,3,TRUE),IF(AND(107&lt;=Y6611,Y6611&lt;143),VLOOKUP($W6611,日射量と図３!$E$6:$H$34,4,TRUE),VLOOKUP($W6611,日射量と図３!$E$6:$I$34,5,TRUE))))))</f>
        <v/>
      </c>
      <c r="AB6611" s="4" t="str">
        <f>IF($V6611="","",IF(Z6611&lt;36,0,IF(AND(36&lt;=Z6611,Z6611&lt;71),VLOOKUP($W6611,日射量と図３!$E$6:$F$34,2,TRUE),IF(AND(71&lt;=Z6611,Z6611&lt;107),VLOOKUP($W6611,日射量と図３!$E$6:$G$34,3,TRUE),IF(AND(107&lt;=Z6611,Z6611&lt;143),VLOOKUP($W6611,日射量と図３!$E$6:$H$34,4,TRUE),VLOOKUP($W6611,日射量と図３!$E$6:$I$34,5,TRUE))))))</f>
        <v/>
      </c>
      <c r="AC6611" s="382" t="str">
        <f t="shared" si="1251"/>
        <v/>
      </c>
      <c r="AD6611" s="382" t="str">
        <f t="shared" si="1252"/>
        <v/>
      </c>
    </row>
    <row r="6612" spans="11:30" ht="13.5" customHeight="1">
      <c r="K6612" s="4">
        <f t="shared" si="1248"/>
        <v>3</v>
      </c>
      <c r="L6612" s="34">
        <v>43527</v>
      </c>
      <c r="M6612" s="4">
        <v>276</v>
      </c>
      <c r="N6612" s="4">
        <v>9</v>
      </c>
      <c r="O6612" s="31">
        <v>0.33333333333333331</v>
      </c>
      <c r="P6612" s="35">
        <v>5.17</v>
      </c>
      <c r="Q6612" s="36">
        <f t="shared" si="1249"/>
        <v>12</v>
      </c>
      <c r="R6612" s="4">
        <f t="shared" si="1250"/>
        <v>6.83</v>
      </c>
      <c r="S6612" s="31">
        <f t="shared" si="1241"/>
        <v>0.26555555555555554</v>
      </c>
      <c r="T6612" s="31">
        <f t="shared" si="1242"/>
        <v>0.74109953703703713</v>
      </c>
      <c r="U6612" s="4">
        <f t="shared" si="1243"/>
        <v>6.83</v>
      </c>
      <c r="V6612" s="4" t="str">
        <f t="shared" si="1244"/>
        <v/>
      </c>
      <c r="W6612" s="18" t="str">
        <f>IF(V6612="","",VLOOKUP(L6612,日射量と図３!$A$4:$C$368,3,TRUE)*238.85/100)</f>
        <v/>
      </c>
      <c r="X6612" s="4" t="str">
        <f t="shared" si="1245"/>
        <v/>
      </c>
      <c r="Y6612" s="4" t="str">
        <f t="shared" si="1246"/>
        <v/>
      </c>
      <c r="Z6612" s="4" t="str">
        <f t="shared" si="1247"/>
        <v/>
      </c>
      <c r="AA6612" s="4" t="str">
        <f>IF($V6612="","",IF(Y6612&lt;36,0,IF(AND(36&lt;=Y6612,Y6612&lt;71),VLOOKUP($W6612,日射量と図３!$E$6:$F$34,2,TRUE),IF(AND(71&lt;=Y6612,Y6612&lt;107),VLOOKUP($W6612,日射量と図３!$E$6:$G$34,3,TRUE),IF(AND(107&lt;=Y6612,Y6612&lt;143),VLOOKUP($W6612,日射量と図３!$E$6:$H$34,4,TRUE),VLOOKUP($W6612,日射量と図３!$E$6:$I$34,5,TRUE))))))</f>
        <v/>
      </c>
      <c r="AB6612" s="4" t="str">
        <f>IF($V6612="","",IF(Z6612&lt;36,0,IF(AND(36&lt;=Z6612,Z6612&lt;71),VLOOKUP($W6612,日射量と図３!$E$6:$F$34,2,TRUE),IF(AND(71&lt;=Z6612,Z6612&lt;107),VLOOKUP($W6612,日射量と図３!$E$6:$G$34,3,TRUE),IF(AND(107&lt;=Z6612,Z6612&lt;143),VLOOKUP($W6612,日射量と図３!$E$6:$H$34,4,TRUE),VLOOKUP($W6612,日射量と図３!$E$6:$I$34,5,TRUE))))))</f>
        <v/>
      </c>
      <c r="AC6612" s="382" t="str">
        <f t="shared" si="1251"/>
        <v/>
      </c>
      <c r="AD6612" s="382" t="str">
        <f t="shared" si="1252"/>
        <v/>
      </c>
    </row>
    <row r="6613" spans="11:30" ht="13.5" customHeight="1">
      <c r="K6613" s="4">
        <f t="shared" si="1248"/>
        <v>3</v>
      </c>
      <c r="L6613" s="34">
        <v>43527</v>
      </c>
      <c r="M6613" s="4">
        <v>276</v>
      </c>
      <c r="N6613" s="4">
        <v>10</v>
      </c>
      <c r="O6613" s="31">
        <v>0.375</v>
      </c>
      <c r="P6613" s="35">
        <v>6.8400000000000007</v>
      </c>
      <c r="Q6613" s="36">
        <f t="shared" si="1249"/>
        <v>12</v>
      </c>
      <c r="R6613" s="4">
        <f t="shared" si="1250"/>
        <v>5.1599999999999993</v>
      </c>
      <c r="S6613" s="31">
        <f t="shared" ref="S6613:S6676" si="1253">VLOOKUP(K6613,$AF$45:$AH$49,2,TRUE)</f>
        <v>0.26555555555555554</v>
      </c>
      <c r="T6613" s="31">
        <f t="shared" ref="T6613:T6676" si="1254">VLOOKUP(K6613,$AF$45:$AH$49,3,TRUE)</f>
        <v>0.74109953703703713</v>
      </c>
      <c r="U6613" s="4">
        <f t="shared" ref="U6613:U6676" si="1255">IF(AND(S6613&lt;O6613,O6613&lt;T6613),R6613,0)</f>
        <v>5.1599999999999993</v>
      </c>
      <c r="V6613" s="4" t="str">
        <f t="shared" ref="V6613:V6676" si="1256">IF(N6613=1,SUM(U6613:U6636),"")</f>
        <v/>
      </c>
      <c r="W6613" s="18" t="str">
        <f>IF(V6613="","",VLOOKUP(L6613,日射量と図３!$A$4:$C$368,3,TRUE)*238.85/100)</f>
        <v/>
      </c>
      <c r="X6613" s="4" t="str">
        <f t="shared" ref="X6613:X6676" si="1257">IF(V6613="","",VLOOKUP(K6613,$AF$45:$AJ$49,5,TRUE))</f>
        <v/>
      </c>
      <c r="Y6613" s="4" t="str">
        <f t="shared" si="1246"/>
        <v/>
      </c>
      <c r="Z6613" s="4" t="str">
        <f t="shared" si="1247"/>
        <v/>
      </c>
      <c r="AA6613" s="4" t="str">
        <f>IF($V6613="","",IF(Y6613&lt;36,0,IF(AND(36&lt;=Y6613,Y6613&lt;71),VLOOKUP($W6613,日射量と図３!$E$6:$F$34,2,TRUE),IF(AND(71&lt;=Y6613,Y6613&lt;107),VLOOKUP($W6613,日射量と図３!$E$6:$G$34,3,TRUE),IF(AND(107&lt;=Y6613,Y6613&lt;143),VLOOKUP($W6613,日射量と図３!$E$6:$H$34,4,TRUE),VLOOKUP($W6613,日射量と図３!$E$6:$I$34,5,TRUE))))))</f>
        <v/>
      </c>
      <c r="AB6613" s="4" t="str">
        <f>IF($V6613="","",IF(Z6613&lt;36,0,IF(AND(36&lt;=Z6613,Z6613&lt;71),VLOOKUP($W6613,日射量と図３!$E$6:$F$34,2,TRUE),IF(AND(71&lt;=Z6613,Z6613&lt;107),VLOOKUP($W6613,日射量と図３!$E$6:$G$34,3,TRUE),IF(AND(107&lt;=Z6613,Z6613&lt;143),VLOOKUP($W6613,日射量と図３!$E$6:$H$34,4,TRUE),VLOOKUP($W6613,日射量と図３!$E$6:$I$34,5,TRUE))))))</f>
        <v/>
      </c>
      <c r="AC6613" s="382" t="str">
        <f t="shared" si="1251"/>
        <v/>
      </c>
      <c r="AD6613" s="382" t="str">
        <f t="shared" si="1252"/>
        <v/>
      </c>
    </row>
    <row r="6614" spans="11:30" ht="13.5" customHeight="1">
      <c r="K6614" s="4">
        <f t="shared" si="1248"/>
        <v>3</v>
      </c>
      <c r="L6614" s="34">
        <v>43527</v>
      </c>
      <c r="M6614" s="4">
        <v>276</v>
      </c>
      <c r="N6614" s="4">
        <v>11</v>
      </c>
      <c r="O6614" s="31">
        <v>0.41666666666666669</v>
      </c>
      <c r="P6614" s="35">
        <v>8.4199999999999982</v>
      </c>
      <c r="Q6614" s="36">
        <f t="shared" si="1249"/>
        <v>12</v>
      </c>
      <c r="R6614" s="4">
        <f t="shared" si="1250"/>
        <v>3.5800000000000018</v>
      </c>
      <c r="S6614" s="31">
        <f t="shared" si="1253"/>
        <v>0.26555555555555554</v>
      </c>
      <c r="T6614" s="31">
        <f t="shared" si="1254"/>
        <v>0.74109953703703713</v>
      </c>
      <c r="U6614" s="4">
        <f t="shared" si="1255"/>
        <v>3.5800000000000018</v>
      </c>
      <c r="V6614" s="4" t="str">
        <f t="shared" si="1256"/>
        <v/>
      </c>
      <c r="W6614" s="18" t="str">
        <f>IF(V6614="","",VLOOKUP(L6614,日射量と図３!$A$4:$C$368,3,TRUE)*238.85/100)</f>
        <v/>
      </c>
      <c r="X6614" s="4" t="str">
        <f t="shared" si="1257"/>
        <v/>
      </c>
      <c r="Y6614" s="4" t="str">
        <f t="shared" si="1246"/>
        <v/>
      </c>
      <c r="Z6614" s="4" t="str">
        <f t="shared" si="1247"/>
        <v/>
      </c>
      <c r="AA6614" s="4" t="str">
        <f>IF($V6614="","",IF(Y6614&lt;36,0,IF(AND(36&lt;=Y6614,Y6614&lt;71),VLOOKUP($W6614,日射量と図３!$E$6:$F$34,2,TRUE),IF(AND(71&lt;=Y6614,Y6614&lt;107),VLOOKUP($W6614,日射量と図３!$E$6:$G$34,3,TRUE),IF(AND(107&lt;=Y6614,Y6614&lt;143),VLOOKUP($W6614,日射量と図３!$E$6:$H$34,4,TRUE),VLOOKUP($W6614,日射量と図３!$E$6:$I$34,5,TRUE))))))</f>
        <v/>
      </c>
      <c r="AB6614" s="4" t="str">
        <f>IF($V6614="","",IF(Z6614&lt;36,0,IF(AND(36&lt;=Z6614,Z6614&lt;71),VLOOKUP($W6614,日射量と図３!$E$6:$F$34,2,TRUE),IF(AND(71&lt;=Z6614,Z6614&lt;107),VLOOKUP($W6614,日射量と図３!$E$6:$G$34,3,TRUE),IF(AND(107&lt;=Z6614,Z6614&lt;143),VLOOKUP($W6614,日射量と図３!$E$6:$H$34,4,TRUE),VLOOKUP($W6614,日射量と図３!$E$6:$I$34,5,TRUE))))))</f>
        <v/>
      </c>
      <c r="AC6614" s="382" t="str">
        <f t="shared" si="1251"/>
        <v/>
      </c>
      <c r="AD6614" s="382" t="str">
        <f t="shared" si="1252"/>
        <v/>
      </c>
    </row>
    <row r="6615" spans="11:30" ht="13.5" customHeight="1">
      <c r="K6615" s="4">
        <f t="shared" si="1248"/>
        <v>3</v>
      </c>
      <c r="L6615" s="34">
        <v>43527</v>
      </c>
      <c r="M6615" s="4">
        <v>276</v>
      </c>
      <c r="N6615" s="4">
        <v>12</v>
      </c>
      <c r="O6615" s="31">
        <v>0.45833333333333331</v>
      </c>
      <c r="P6615" s="35">
        <v>9.52</v>
      </c>
      <c r="Q6615" s="36">
        <f t="shared" si="1249"/>
        <v>12</v>
      </c>
      <c r="R6615" s="4">
        <f t="shared" si="1250"/>
        <v>2.4800000000000004</v>
      </c>
      <c r="S6615" s="31">
        <f t="shared" si="1253"/>
        <v>0.26555555555555554</v>
      </c>
      <c r="T6615" s="31">
        <f t="shared" si="1254"/>
        <v>0.74109953703703713</v>
      </c>
      <c r="U6615" s="4">
        <f t="shared" si="1255"/>
        <v>2.4800000000000004</v>
      </c>
      <c r="V6615" s="4" t="str">
        <f t="shared" si="1256"/>
        <v/>
      </c>
      <c r="W6615" s="18" t="str">
        <f>IF(V6615="","",VLOOKUP(L6615,日射量と図３!$A$4:$C$368,3,TRUE)*238.85/100)</f>
        <v/>
      </c>
      <c r="X6615" s="4" t="str">
        <f t="shared" si="1257"/>
        <v/>
      </c>
      <c r="Y6615" s="4" t="str">
        <f t="shared" si="1246"/>
        <v/>
      </c>
      <c r="Z6615" s="4" t="str">
        <f t="shared" si="1247"/>
        <v/>
      </c>
      <c r="AA6615" s="4" t="str">
        <f>IF($V6615="","",IF(Y6615&lt;36,0,IF(AND(36&lt;=Y6615,Y6615&lt;71),VLOOKUP($W6615,日射量と図３!$E$6:$F$34,2,TRUE),IF(AND(71&lt;=Y6615,Y6615&lt;107),VLOOKUP($W6615,日射量と図３!$E$6:$G$34,3,TRUE),IF(AND(107&lt;=Y6615,Y6615&lt;143),VLOOKUP($W6615,日射量と図３!$E$6:$H$34,4,TRUE),VLOOKUP($W6615,日射量と図３!$E$6:$I$34,5,TRUE))))))</f>
        <v/>
      </c>
      <c r="AB6615" s="4" t="str">
        <f>IF($V6615="","",IF(Z6615&lt;36,0,IF(AND(36&lt;=Z6615,Z6615&lt;71),VLOOKUP($W6615,日射量と図３!$E$6:$F$34,2,TRUE),IF(AND(71&lt;=Z6615,Z6615&lt;107),VLOOKUP($W6615,日射量と図３!$E$6:$G$34,3,TRUE),IF(AND(107&lt;=Z6615,Z6615&lt;143),VLOOKUP($W6615,日射量と図３!$E$6:$H$34,4,TRUE),VLOOKUP($W6615,日射量と図３!$E$6:$I$34,5,TRUE))))))</f>
        <v/>
      </c>
      <c r="AC6615" s="382" t="str">
        <f t="shared" si="1251"/>
        <v/>
      </c>
      <c r="AD6615" s="382" t="str">
        <f t="shared" si="1252"/>
        <v/>
      </c>
    </row>
    <row r="6616" spans="11:30" ht="13.5" customHeight="1">
      <c r="K6616" s="4">
        <f t="shared" si="1248"/>
        <v>3</v>
      </c>
      <c r="L6616" s="34">
        <v>43527</v>
      </c>
      <c r="M6616" s="4">
        <v>276</v>
      </c>
      <c r="N6616" s="4">
        <v>13</v>
      </c>
      <c r="O6616" s="31">
        <v>0.5</v>
      </c>
      <c r="P6616" s="35">
        <v>10.620000000000001</v>
      </c>
      <c r="Q6616" s="36">
        <f t="shared" si="1249"/>
        <v>12</v>
      </c>
      <c r="R6616" s="4">
        <f t="shared" si="1250"/>
        <v>1.379999999999999</v>
      </c>
      <c r="S6616" s="31">
        <f t="shared" si="1253"/>
        <v>0.26555555555555554</v>
      </c>
      <c r="T6616" s="31">
        <f t="shared" si="1254"/>
        <v>0.74109953703703713</v>
      </c>
      <c r="U6616" s="4">
        <f t="shared" si="1255"/>
        <v>1.379999999999999</v>
      </c>
      <c r="V6616" s="4" t="str">
        <f t="shared" si="1256"/>
        <v/>
      </c>
      <c r="W6616" s="18" t="str">
        <f>IF(V6616="","",VLOOKUP(L6616,日射量と図３!$A$4:$C$368,3,TRUE)*238.85/100)</f>
        <v/>
      </c>
      <c r="X6616" s="4" t="str">
        <f t="shared" si="1257"/>
        <v/>
      </c>
      <c r="Y6616" s="4" t="str">
        <f t="shared" si="1246"/>
        <v/>
      </c>
      <c r="Z6616" s="4" t="str">
        <f t="shared" si="1247"/>
        <v/>
      </c>
      <c r="AA6616" s="4" t="str">
        <f>IF($V6616="","",IF(Y6616&lt;36,0,IF(AND(36&lt;=Y6616,Y6616&lt;71),VLOOKUP($W6616,日射量と図３!$E$6:$F$34,2,TRUE),IF(AND(71&lt;=Y6616,Y6616&lt;107),VLOOKUP($W6616,日射量と図３!$E$6:$G$34,3,TRUE),IF(AND(107&lt;=Y6616,Y6616&lt;143),VLOOKUP($W6616,日射量と図３!$E$6:$H$34,4,TRUE),VLOOKUP($W6616,日射量と図３!$E$6:$I$34,5,TRUE))))))</f>
        <v/>
      </c>
      <c r="AB6616" s="4" t="str">
        <f>IF($V6616="","",IF(Z6616&lt;36,0,IF(AND(36&lt;=Z6616,Z6616&lt;71),VLOOKUP($W6616,日射量と図３!$E$6:$F$34,2,TRUE),IF(AND(71&lt;=Z6616,Z6616&lt;107),VLOOKUP($W6616,日射量と図３!$E$6:$G$34,3,TRUE),IF(AND(107&lt;=Z6616,Z6616&lt;143),VLOOKUP($W6616,日射量と図３!$E$6:$H$34,4,TRUE),VLOOKUP($W6616,日射量と図３!$E$6:$I$34,5,TRUE))))))</f>
        <v/>
      </c>
      <c r="AC6616" s="382" t="str">
        <f t="shared" si="1251"/>
        <v/>
      </c>
      <c r="AD6616" s="382" t="str">
        <f t="shared" si="1252"/>
        <v/>
      </c>
    </row>
    <row r="6617" spans="11:30" ht="13.5" customHeight="1">
      <c r="K6617" s="4">
        <f t="shared" si="1248"/>
        <v>3</v>
      </c>
      <c r="L6617" s="34">
        <v>43527</v>
      </c>
      <c r="M6617" s="4">
        <v>276</v>
      </c>
      <c r="N6617" s="4">
        <v>14</v>
      </c>
      <c r="O6617" s="31">
        <v>0.54166666666666663</v>
      </c>
      <c r="P6617" s="35">
        <v>11.35</v>
      </c>
      <c r="Q6617" s="36">
        <f t="shared" si="1249"/>
        <v>12</v>
      </c>
      <c r="R6617" s="4">
        <f t="shared" si="1250"/>
        <v>0.65000000000000036</v>
      </c>
      <c r="S6617" s="31">
        <f t="shared" si="1253"/>
        <v>0.26555555555555554</v>
      </c>
      <c r="T6617" s="31">
        <f t="shared" si="1254"/>
        <v>0.74109953703703713</v>
      </c>
      <c r="U6617" s="4">
        <f t="shared" si="1255"/>
        <v>0.65000000000000036</v>
      </c>
      <c r="V6617" s="4" t="str">
        <f t="shared" si="1256"/>
        <v/>
      </c>
      <c r="W6617" s="18" t="str">
        <f>IF(V6617="","",VLOOKUP(L6617,日射量と図３!$A$4:$C$368,3,TRUE)*238.85/100)</f>
        <v/>
      </c>
      <c r="X6617" s="4" t="str">
        <f t="shared" si="1257"/>
        <v/>
      </c>
      <c r="Y6617" s="4" t="str">
        <f t="shared" si="1246"/>
        <v/>
      </c>
      <c r="Z6617" s="4" t="str">
        <f t="shared" si="1247"/>
        <v/>
      </c>
      <c r="AA6617" s="4" t="str">
        <f>IF($V6617="","",IF(Y6617&lt;36,0,IF(AND(36&lt;=Y6617,Y6617&lt;71),VLOOKUP($W6617,日射量と図３!$E$6:$F$34,2,TRUE),IF(AND(71&lt;=Y6617,Y6617&lt;107),VLOOKUP($W6617,日射量と図３!$E$6:$G$34,3,TRUE),IF(AND(107&lt;=Y6617,Y6617&lt;143),VLOOKUP($W6617,日射量と図３!$E$6:$H$34,4,TRUE),VLOOKUP($W6617,日射量と図３!$E$6:$I$34,5,TRUE))))))</f>
        <v/>
      </c>
      <c r="AB6617" s="4" t="str">
        <f>IF($V6617="","",IF(Z6617&lt;36,0,IF(AND(36&lt;=Z6617,Z6617&lt;71),VLOOKUP($W6617,日射量と図３!$E$6:$F$34,2,TRUE),IF(AND(71&lt;=Z6617,Z6617&lt;107),VLOOKUP($W6617,日射量と図３!$E$6:$G$34,3,TRUE),IF(AND(107&lt;=Z6617,Z6617&lt;143),VLOOKUP($W6617,日射量と図３!$E$6:$H$34,4,TRUE),VLOOKUP($W6617,日射量と図３!$E$6:$I$34,5,TRUE))))))</f>
        <v/>
      </c>
      <c r="AC6617" s="382" t="str">
        <f t="shared" si="1251"/>
        <v/>
      </c>
      <c r="AD6617" s="382" t="str">
        <f t="shared" si="1252"/>
        <v/>
      </c>
    </row>
    <row r="6618" spans="11:30" ht="13.5" customHeight="1">
      <c r="K6618" s="4">
        <f t="shared" si="1248"/>
        <v>3</v>
      </c>
      <c r="L6618" s="34">
        <v>43527</v>
      </c>
      <c r="M6618" s="4">
        <v>276</v>
      </c>
      <c r="N6618" s="4">
        <v>15</v>
      </c>
      <c r="O6618" s="31">
        <v>0.58333333333333337</v>
      </c>
      <c r="P6618" s="35">
        <v>11.25</v>
      </c>
      <c r="Q6618" s="36">
        <f t="shared" si="1249"/>
        <v>12</v>
      </c>
      <c r="R6618" s="4">
        <f t="shared" si="1250"/>
        <v>0.75</v>
      </c>
      <c r="S6618" s="31">
        <f t="shared" si="1253"/>
        <v>0.26555555555555554</v>
      </c>
      <c r="T6618" s="31">
        <f t="shared" si="1254"/>
        <v>0.74109953703703713</v>
      </c>
      <c r="U6618" s="4">
        <f t="shared" si="1255"/>
        <v>0.75</v>
      </c>
      <c r="V6618" s="4" t="str">
        <f t="shared" si="1256"/>
        <v/>
      </c>
      <c r="W6618" s="18" t="str">
        <f>IF(V6618="","",VLOOKUP(L6618,日射量と図３!$A$4:$C$368,3,TRUE)*238.85/100)</f>
        <v/>
      </c>
      <c r="X6618" s="4" t="str">
        <f t="shared" si="1257"/>
        <v/>
      </c>
      <c r="Y6618" s="4" t="str">
        <f t="shared" si="1246"/>
        <v/>
      </c>
      <c r="Z6618" s="4" t="str">
        <f t="shared" si="1247"/>
        <v/>
      </c>
      <c r="AA6618" s="4" t="str">
        <f>IF($V6618="","",IF(Y6618&lt;36,0,IF(AND(36&lt;=Y6618,Y6618&lt;71),VLOOKUP($W6618,日射量と図３!$E$6:$F$34,2,TRUE),IF(AND(71&lt;=Y6618,Y6618&lt;107),VLOOKUP($W6618,日射量と図３!$E$6:$G$34,3,TRUE),IF(AND(107&lt;=Y6618,Y6618&lt;143),VLOOKUP($W6618,日射量と図３!$E$6:$H$34,4,TRUE),VLOOKUP($W6618,日射量と図３!$E$6:$I$34,5,TRUE))))))</f>
        <v/>
      </c>
      <c r="AB6618" s="4" t="str">
        <f>IF($V6618="","",IF(Z6618&lt;36,0,IF(AND(36&lt;=Z6618,Z6618&lt;71),VLOOKUP($W6618,日射量と図３!$E$6:$F$34,2,TRUE),IF(AND(71&lt;=Z6618,Z6618&lt;107),VLOOKUP($W6618,日射量と図３!$E$6:$G$34,3,TRUE),IF(AND(107&lt;=Z6618,Z6618&lt;143),VLOOKUP($W6618,日射量と図３!$E$6:$H$34,4,TRUE),VLOOKUP($W6618,日射量と図３!$E$6:$I$34,5,TRUE))))))</f>
        <v/>
      </c>
      <c r="AC6618" s="382" t="str">
        <f t="shared" si="1251"/>
        <v/>
      </c>
      <c r="AD6618" s="382" t="str">
        <f t="shared" si="1252"/>
        <v/>
      </c>
    </row>
    <row r="6619" spans="11:30" ht="13.5" customHeight="1">
      <c r="K6619" s="4">
        <f t="shared" si="1248"/>
        <v>3</v>
      </c>
      <c r="L6619" s="34">
        <v>43527</v>
      </c>
      <c r="M6619" s="4">
        <v>276</v>
      </c>
      <c r="N6619" s="4">
        <v>16</v>
      </c>
      <c r="O6619" s="31">
        <v>0.625</v>
      </c>
      <c r="P6619" s="35">
        <v>11.21</v>
      </c>
      <c r="Q6619" s="36">
        <f t="shared" si="1249"/>
        <v>16</v>
      </c>
      <c r="R6619" s="4">
        <f t="shared" si="1250"/>
        <v>4.7899999999999991</v>
      </c>
      <c r="S6619" s="31">
        <f t="shared" si="1253"/>
        <v>0.26555555555555554</v>
      </c>
      <c r="T6619" s="31">
        <f t="shared" si="1254"/>
        <v>0.74109953703703713</v>
      </c>
      <c r="U6619" s="4">
        <f t="shared" si="1255"/>
        <v>4.7899999999999991</v>
      </c>
      <c r="V6619" s="4" t="str">
        <f t="shared" si="1256"/>
        <v/>
      </c>
      <c r="W6619" s="18" t="str">
        <f>IF(V6619="","",VLOOKUP(L6619,日射量と図３!$A$4:$C$368,3,TRUE)*238.85/100)</f>
        <v/>
      </c>
      <c r="X6619" s="4" t="str">
        <f t="shared" si="1257"/>
        <v/>
      </c>
      <c r="Y6619" s="4" t="str">
        <f t="shared" si="1246"/>
        <v/>
      </c>
      <c r="Z6619" s="4" t="str">
        <f t="shared" si="1247"/>
        <v/>
      </c>
      <c r="AA6619" s="4" t="str">
        <f>IF($V6619="","",IF(Y6619&lt;36,0,IF(AND(36&lt;=Y6619,Y6619&lt;71),VLOOKUP($W6619,日射量と図３!$E$6:$F$34,2,TRUE),IF(AND(71&lt;=Y6619,Y6619&lt;107),VLOOKUP($W6619,日射量と図３!$E$6:$G$34,3,TRUE),IF(AND(107&lt;=Y6619,Y6619&lt;143),VLOOKUP($W6619,日射量と図３!$E$6:$H$34,4,TRUE),VLOOKUP($W6619,日射量と図３!$E$6:$I$34,5,TRUE))))))</f>
        <v/>
      </c>
      <c r="AB6619" s="4" t="str">
        <f>IF($V6619="","",IF(Z6619&lt;36,0,IF(AND(36&lt;=Z6619,Z6619&lt;71),VLOOKUP($W6619,日射量と図３!$E$6:$F$34,2,TRUE),IF(AND(71&lt;=Z6619,Z6619&lt;107),VLOOKUP($W6619,日射量と図３!$E$6:$G$34,3,TRUE),IF(AND(107&lt;=Z6619,Z6619&lt;143),VLOOKUP($W6619,日射量と図３!$E$6:$H$34,4,TRUE),VLOOKUP($W6619,日射量と図３!$E$6:$I$34,5,TRUE))))))</f>
        <v/>
      </c>
      <c r="AC6619" s="382" t="str">
        <f t="shared" si="1251"/>
        <v/>
      </c>
      <c r="AD6619" s="382" t="str">
        <f t="shared" si="1252"/>
        <v/>
      </c>
    </row>
    <row r="6620" spans="11:30" ht="13.5" customHeight="1">
      <c r="K6620" s="4">
        <f t="shared" si="1248"/>
        <v>3</v>
      </c>
      <c r="L6620" s="34">
        <v>43527</v>
      </c>
      <c r="M6620" s="4">
        <v>276</v>
      </c>
      <c r="N6620" s="4">
        <v>17</v>
      </c>
      <c r="O6620" s="31">
        <v>0.66666666666666663</v>
      </c>
      <c r="P6620" s="35">
        <v>10.53</v>
      </c>
      <c r="Q6620" s="36">
        <f t="shared" si="1249"/>
        <v>16</v>
      </c>
      <c r="R6620" s="4">
        <f t="shared" si="1250"/>
        <v>5.4700000000000006</v>
      </c>
      <c r="S6620" s="31">
        <f t="shared" si="1253"/>
        <v>0.26555555555555554</v>
      </c>
      <c r="T6620" s="31">
        <f t="shared" si="1254"/>
        <v>0.74109953703703713</v>
      </c>
      <c r="U6620" s="4">
        <f t="shared" si="1255"/>
        <v>5.4700000000000006</v>
      </c>
      <c r="V6620" s="4" t="str">
        <f t="shared" si="1256"/>
        <v/>
      </c>
      <c r="W6620" s="18" t="str">
        <f>IF(V6620="","",VLOOKUP(L6620,日射量と図３!$A$4:$C$368,3,TRUE)*238.85/100)</f>
        <v/>
      </c>
      <c r="X6620" s="4" t="str">
        <f t="shared" si="1257"/>
        <v/>
      </c>
      <c r="Y6620" s="4" t="str">
        <f t="shared" si="1246"/>
        <v/>
      </c>
      <c r="Z6620" s="4" t="str">
        <f t="shared" si="1247"/>
        <v/>
      </c>
      <c r="AA6620" s="4" t="str">
        <f>IF($V6620="","",IF(Y6620&lt;36,0,IF(AND(36&lt;=Y6620,Y6620&lt;71),VLOOKUP($W6620,日射量と図３!$E$6:$F$34,2,TRUE),IF(AND(71&lt;=Y6620,Y6620&lt;107),VLOOKUP($W6620,日射量と図３!$E$6:$G$34,3,TRUE),IF(AND(107&lt;=Y6620,Y6620&lt;143),VLOOKUP($W6620,日射量と図３!$E$6:$H$34,4,TRUE),VLOOKUP($W6620,日射量と図３!$E$6:$I$34,5,TRUE))))))</f>
        <v/>
      </c>
      <c r="AB6620" s="4" t="str">
        <f>IF($V6620="","",IF(Z6620&lt;36,0,IF(AND(36&lt;=Z6620,Z6620&lt;71),VLOOKUP($W6620,日射量と図３!$E$6:$F$34,2,TRUE),IF(AND(71&lt;=Z6620,Z6620&lt;107),VLOOKUP($W6620,日射量と図３!$E$6:$G$34,3,TRUE),IF(AND(107&lt;=Z6620,Z6620&lt;143),VLOOKUP($W6620,日射量と図３!$E$6:$H$34,4,TRUE),VLOOKUP($W6620,日射量と図３!$E$6:$I$34,5,TRUE))))))</f>
        <v/>
      </c>
      <c r="AC6620" s="382" t="str">
        <f t="shared" si="1251"/>
        <v/>
      </c>
      <c r="AD6620" s="382" t="str">
        <f t="shared" si="1252"/>
        <v/>
      </c>
    </row>
    <row r="6621" spans="11:30" ht="13.5" customHeight="1">
      <c r="K6621" s="4">
        <f t="shared" si="1248"/>
        <v>3</v>
      </c>
      <c r="L6621" s="34">
        <v>43527</v>
      </c>
      <c r="M6621" s="4">
        <v>276</v>
      </c>
      <c r="N6621" s="4">
        <v>18</v>
      </c>
      <c r="O6621" s="31">
        <v>0.70833333333333337</v>
      </c>
      <c r="P6621" s="35">
        <v>9.629999999999999</v>
      </c>
      <c r="Q6621" s="36">
        <f t="shared" si="1249"/>
        <v>16</v>
      </c>
      <c r="R6621" s="4">
        <f t="shared" si="1250"/>
        <v>6.370000000000001</v>
      </c>
      <c r="S6621" s="31">
        <f t="shared" si="1253"/>
        <v>0.26555555555555554</v>
      </c>
      <c r="T6621" s="31">
        <f t="shared" si="1254"/>
        <v>0.74109953703703713</v>
      </c>
      <c r="U6621" s="4">
        <f t="shared" si="1255"/>
        <v>6.370000000000001</v>
      </c>
      <c r="V6621" s="4" t="str">
        <f t="shared" si="1256"/>
        <v/>
      </c>
      <c r="W6621" s="18" t="str">
        <f>IF(V6621="","",VLOOKUP(L6621,日射量と図３!$A$4:$C$368,3,TRUE)*238.85/100)</f>
        <v/>
      </c>
      <c r="X6621" s="4" t="str">
        <f t="shared" si="1257"/>
        <v/>
      </c>
      <c r="Y6621" s="4" t="str">
        <f t="shared" si="1246"/>
        <v/>
      </c>
      <c r="Z6621" s="4" t="str">
        <f t="shared" si="1247"/>
        <v/>
      </c>
      <c r="AA6621" s="4" t="str">
        <f>IF($V6621="","",IF(Y6621&lt;36,0,IF(AND(36&lt;=Y6621,Y6621&lt;71),VLOOKUP($W6621,日射量と図３!$E$6:$F$34,2,TRUE),IF(AND(71&lt;=Y6621,Y6621&lt;107),VLOOKUP($W6621,日射量と図３!$E$6:$G$34,3,TRUE),IF(AND(107&lt;=Y6621,Y6621&lt;143),VLOOKUP($W6621,日射量と図３!$E$6:$H$34,4,TRUE),VLOOKUP($W6621,日射量と図３!$E$6:$I$34,5,TRUE))))))</f>
        <v/>
      </c>
      <c r="AB6621" s="4" t="str">
        <f>IF($V6621="","",IF(Z6621&lt;36,0,IF(AND(36&lt;=Z6621,Z6621&lt;71),VLOOKUP($W6621,日射量と図３!$E$6:$F$34,2,TRUE),IF(AND(71&lt;=Z6621,Z6621&lt;107),VLOOKUP($W6621,日射量と図３!$E$6:$G$34,3,TRUE),IF(AND(107&lt;=Z6621,Z6621&lt;143),VLOOKUP($W6621,日射量と図３!$E$6:$H$34,4,TRUE),VLOOKUP($W6621,日射量と図３!$E$6:$I$34,5,TRUE))))))</f>
        <v/>
      </c>
      <c r="AC6621" s="382" t="str">
        <f t="shared" si="1251"/>
        <v/>
      </c>
      <c r="AD6621" s="382" t="str">
        <f t="shared" si="1252"/>
        <v/>
      </c>
    </row>
    <row r="6622" spans="11:30" ht="13.5" customHeight="1">
      <c r="K6622" s="4">
        <f t="shared" si="1248"/>
        <v>3</v>
      </c>
      <c r="L6622" s="34">
        <v>43527</v>
      </c>
      <c r="M6622" s="4">
        <v>276</v>
      </c>
      <c r="N6622" s="4">
        <v>19</v>
      </c>
      <c r="O6622" s="31">
        <v>0.75</v>
      </c>
      <c r="P6622" s="35">
        <v>8.4700000000000006</v>
      </c>
      <c r="Q6622" s="36">
        <f t="shared" si="1249"/>
        <v>16</v>
      </c>
      <c r="R6622" s="4">
        <f t="shared" si="1250"/>
        <v>7.5299999999999994</v>
      </c>
      <c r="S6622" s="31">
        <f t="shared" si="1253"/>
        <v>0.26555555555555554</v>
      </c>
      <c r="T6622" s="31">
        <f t="shared" si="1254"/>
        <v>0.74109953703703713</v>
      </c>
      <c r="U6622" s="4">
        <f t="shared" si="1255"/>
        <v>0</v>
      </c>
      <c r="V6622" s="4" t="str">
        <f t="shared" si="1256"/>
        <v/>
      </c>
      <c r="W6622" s="18" t="str">
        <f>IF(V6622="","",VLOOKUP(L6622,日射量と図３!$A$4:$C$368,3,TRUE)*238.85/100)</f>
        <v/>
      </c>
      <c r="X6622" s="4" t="str">
        <f t="shared" si="1257"/>
        <v/>
      </c>
      <c r="Y6622" s="4" t="str">
        <f t="shared" si="1246"/>
        <v/>
      </c>
      <c r="Z6622" s="4" t="str">
        <f t="shared" si="1247"/>
        <v/>
      </c>
      <c r="AA6622" s="4" t="str">
        <f>IF($V6622="","",IF(Y6622&lt;36,0,IF(AND(36&lt;=Y6622,Y6622&lt;71),VLOOKUP($W6622,日射量と図３!$E$6:$F$34,2,TRUE),IF(AND(71&lt;=Y6622,Y6622&lt;107),VLOOKUP($W6622,日射量と図３!$E$6:$G$34,3,TRUE),IF(AND(107&lt;=Y6622,Y6622&lt;143),VLOOKUP($W6622,日射量と図３!$E$6:$H$34,4,TRUE),VLOOKUP($W6622,日射量と図３!$E$6:$I$34,5,TRUE))))))</f>
        <v/>
      </c>
      <c r="AB6622" s="4" t="str">
        <f>IF($V6622="","",IF(Z6622&lt;36,0,IF(AND(36&lt;=Z6622,Z6622&lt;71),VLOOKUP($W6622,日射量と図３!$E$6:$F$34,2,TRUE),IF(AND(71&lt;=Z6622,Z6622&lt;107),VLOOKUP($W6622,日射量と図３!$E$6:$G$34,3,TRUE),IF(AND(107&lt;=Z6622,Z6622&lt;143),VLOOKUP($W6622,日射量と図３!$E$6:$H$34,4,TRUE),VLOOKUP($W6622,日射量と図３!$E$6:$I$34,5,TRUE))))))</f>
        <v/>
      </c>
      <c r="AC6622" s="382" t="str">
        <f t="shared" si="1251"/>
        <v/>
      </c>
      <c r="AD6622" s="382" t="str">
        <f t="shared" si="1252"/>
        <v/>
      </c>
    </row>
    <row r="6623" spans="11:30" ht="13.5" customHeight="1">
      <c r="K6623" s="4">
        <f t="shared" si="1248"/>
        <v>3</v>
      </c>
      <c r="L6623" s="34">
        <v>43527</v>
      </c>
      <c r="M6623" s="4">
        <v>276</v>
      </c>
      <c r="N6623" s="4">
        <v>20</v>
      </c>
      <c r="O6623" s="31">
        <v>0.79166666666666663</v>
      </c>
      <c r="P6623" s="35">
        <v>7.6400000000000006</v>
      </c>
      <c r="Q6623" s="36">
        <f t="shared" si="1249"/>
        <v>16</v>
      </c>
      <c r="R6623" s="4">
        <f t="shared" si="1250"/>
        <v>8.36</v>
      </c>
      <c r="S6623" s="31">
        <f t="shared" si="1253"/>
        <v>0.26555555555555554</v>
      </c>
      <c r="T6623" s="31">
        <f t="shared" si="1254"/>
        <v>0.74109953703703713</v>
      </c>
      <c r="U6623" s="4">
        <f t="shared" si="1255"/>
        <v>0</v>
      </c>
      <c r="V6623" s="4" t="str">
        <f t="shared" si="1256"/>
        <v/>
      </c>
      <c r="W6623" s="18" t="str">
        <f>IF(V6623="","",VLOOKUP(L6623,日射量と図３!$A$4:$C$368,3,TRUE)*238.85/100)</f>
        <v/>
      </c>
      <c r="X6623" s="4" t="str">
        <f t="shared" si="1257"/>
        <v/>
      </c>
      <c r="Y6623" s="4" t="str">
        <f t="shared" ref="Y6623:Y6686" si="1258">IF(V6623="","",$AH$30*V6623/(($AG$18/$AH$18)*X6623))</f>
        <v/>
      </c>
      <c r="Z6623" s="4" t="str">
        <f t="shared" ref="Z6623:Z6686" si="1259">IF(V6623="","",$AH$30*V6623/(($AG$19/$AH$19)*X6623))</f>
        <v/>
      </c>
      <c r="AA6623" s="4" t="str">
        <f>IF($V6623="","",IF(Y6623&lt;36,0,IF(AND(36&lt;=Y6623,Y6623&lt;71),VLOOKUP($W6623,日射量と図３!$E$6:$F$34,2,TRUE),IF(AND(71&lt;=Y6623,Y6623&lt;107),VLOOKUP($W6623,日射量と図３!$E$6:$G$34,3,TRUE),IF(AND(107&lt;=Y6623,Y6623&lt;143),VLOOKUP($W6623,日射量と図３!$E$6:$H$34,4,TRUE),VLOOKUP($W6623,日射量と図３!$E$6:$I$34,5,TRUE))))))</f>
        <v/>
      </c>
      <c r="AB6623" s="4" t="str">
        <f>IF($V6623="","",IF(Z6623&lt;36,0,IF(AND(36&lt;=Z6623,Z6623&lt;71),VLOOKUP($W6623,日射量と図３!$E$6:$F$34,2,TRUE),IF(AND(71&lt;=Z6623,Z6623&lt;107),VLOOKUP($W6623,日射量と図３!$E$6:$G$34,3,TRUE),IF(AND(107&lt;=Z6623,Z6623&lt;143),VLOOKUP($W6623,日射量と図３!$E$6:$H$34,4,TRUE),VLOOKUP($W6623,日射量と図３!$E$6:$I$34,5,TRUE))))))</f>
        <v/>
      </c>
      <c r="AC6623" s="382" t="str">
        <f t="shared" si="1251"/>
        <v/>
      </c>
      <c r="AD6623" s="382" t="str">
        <f t="shared" si="1252"/>
        <v/>
      </c>
    </row>
    <row r="6624" spans="11:30" ht="13.5" customHeight="1">
      <c r="K6624" s="4">
        <f t="shared" si="1248"/>
        <v>3</v>
      </c>
      <c r="L6624" s="34">
        <v>43527</v>
      </c>
      <c r="M6624" s="4">
        <v>276</v>
      </c>
      <c r="N6624" s="4">
        <v>21</v>
      </c>
      <c r="O6624" s="31">
        <v>0.83333333333333337</v>
      </c>
      <c r="P6624" s="35">
        <v>7</v>
      </c>
      <c r="Q6624" s="36">
        <f t="shared" si="1249"/>
        <v>16</v>
      </c>
      <c r="R6624" s="4">
        <f t="shared" si="1250"/>
        <v>9</v>
      </c>
      <c r="S6624" s="31">
        <f t="shared" si="1253"/>
        <v>0.26555555555555554</v>
      </c>
      <c r="T6624" s="31">
        <f t="shared" si="1254"/>
        <v>0.74109953703703713</v>
      </c>
      <c r="U6624" s="4">
        <f t="shared" si="1255"/>
        <v>0</v>
      </c>
      <c r="V6624" s="4" t="str">
        <f t="shared" si="1256"/>
        <v/>
      </c>
      <c r="W6624" s="18" t="str">
        <f>IF(V6624="","",VLOOKUP(L6624,日射量と図３!$A$4:$C$368,3,TRUE)*238.85/100)</f>
        <v/>
      </c>
      <c r="X6624" s="4" t="str">
        <f t="shared" si="1257"/>
        <v/>
      </c>
      <c r="Y6624" s="4" t="str">
        <f t="shared" si="1258"/>
        <v/>
      </c>
      <c r="Z6624" s="4" t="str">
        <f t="shared" si="1259"/>
        <v/>
      </c>
      <c r="AA6624" s="4" t="str">
        <f>IF($V6624="","",IF(Y6624&lt;36,0,IF(AND(36&lt;=Y6624,Y6624&lt;71),VLOOKUP($W6624,日射量と図３!$E$6:$F$34,2,TRUE),IF(AND(71&lt;=Y6624,Y6624&lt;107),VLOOKUP($W6624,日射量と図３!$E$6:$G$34,3,TRUE),IF(AND(107&lt;=Y6624,Y6624&lt;143),VLOOKUP($W6624,日射量と図３!$E$6:$H$34,4,TRUE),VLOOKUP($W6624,日射量と図３!$E$6:$I$34,5,TRUE))))))</f>
        <v/>
      </c>
      <c r="AB6624" s="4" t="str">
        <f>IF($V6624="","",IF(Z6624&lt;36,0,IF(AND(36&lt;=Z6624,Z6624&lt;71),VLOOKUP($W6624,日射量と図３!$E$6:$F$34,2,TRUE),IF(AND(71&lt;=Z6624,Z6624&lt;107),VLOOKUP($W6624,日射量と図３!$E$6:$G$34,3,TRUE),IF(AND(107&lt;=Z6624,Z6624&lt;143),VLOOKUP($W6624,日射量と図３!$E$6:$H$34,4,TRUE),VLOOKUP($W6624,日射量と図３!$E$6:$I$34,5,TRUE))))))</f>
        <v/>
      </c>
      <c r="AC6624" s="382" t="str">
        <f t="shared" si="1251"/>
        <v/>
      </c>
      <c r="AD6624" s="382" t="str">
        <f t="shared" si="1252"/>
        <v/>
      </c>
    </row>
    <row r="6625" spans="11:30" ht="13.5" customHeight="1">
      <c r="K6625" s="4">
        <f t="shared" si="1248"/>
        <v>3</v>
      </c>
      <c r="L6625" s="34">
        <v>43527</v>
      </c>
      <c r="M6625" s="4">
        <v>276</v>
      </c>
      <c r="N6625" s="4">
        <v>22</v>
      </c>
      <c r="O6625" s="31">
        <v>0.875</v>
      </c>
      <c r="P6625" s="35">
        <v>6.4999999999999982</v>
      </c>
      <c r="Q6625" s="36">
        <f t="shared" si="1249"/>
        <v>16</v>
      </c>
      <c r="R6625" s="4">
        <f t="shared" si="1250"/>
        <v>9.5000000000000018</v>
      </c>
      <c r="S6625" s="31">
        <f t="shared" si="1253"/>
        <v>0.26555555555555554</v>
      </c>
      <c r="T6625" s="31">
        <f t="shared" si="1254"/>
        <v>0.74109953703703713</v>
      </c>
      <c r="U6625" s="4">
        <f t="shared" si="1255"/>
        <v>0</v>
      </c>
      <c r="V6625" s="4" t="str">
        <f t="shared" si="1256"/>
        <v/>
      </c>
      <c r="W6625" s="18" t="str">
        <f>IF(V6625="","",VLOOKUP(L6625,日射量と図３!$A$4:$C$368,3,TRUE)*238.85/100)</f>
        <v/>
      </c>
      <c r="X6625" s="4" t="str">
        <f t="shared" si="1257"/>
        <v/>
      </c>
      <c r="Y6625" s="4" t="str">
        <f t="shared" si="1258"/>
        <v/>
      </c>
      <c r="Z6625" s="4" t="str">
        <f t="shared" si="1259"/>
        <v/>
      </c>
      <c r="AA6625" s="4" t="str">
        <f>IF($V6625="","",IF(Y6625&lt;36,0,IF(AND(36&lt;=Y6625,Y6625&lt;71),VLOOKUP($W6625,日射量と図３!$E$6:$F$34,2,TRUE),IF(AND(71&lt;=Y6625,Y6625&lt;107),VLOOKUP($W6625,日射量と図３!$E$6:$G$34,3,TRUE),IF(AND(107&lt;=Y6625,Y6625&lt;143),VLOOKUP($W6625,日射量と図３!$E$6:$H$34,4,TRUE),VLOOKUP($W6625,日射量と図３!$E$6:$I$34,5,TRUE))))))</f>
        <v/>
      </c>
      <c r="AB6625" s="4" t="str">
        <f>IF($V6625="","",IF(Z6625&lt;36,0,IF(AND(36&lt;=Z6625,Z6625&lt;71),VLOOKUP($W6625,日射量と図３!$E$6:$F$34,2,TRUE),IF(AND(71&lt;=Z6625,Z6625&lt;107),VLOOKUP($W6625,日射量と図３!$E$6:$G$34,3,TRUE),IF(AND(107&lt;=Z6625,Z6625&lt;143),VLOOKUP($W6625,日射量と図３!$E$6:$H$34,4,TRUE),VLOOKUP($W6625,日射量と図３!$E$6:$I$34,5,TRUE))))))</f>
        <v/>
      </c>
      <c r="AC6625" s="382" t="str">
        <f t="shared" si="1251"/>
        <v/>
      </c>
      <c r="AD6625" s="382" t="str">
        <f t="shared" si="1252"/>
        <v/>
      </c>
    </row>
    <row r="6626" spans="11:30" ht="13.5" customHeight="1">
      <c r="K6626" s="4">
        <f t="shared" si="1248"/>
        <v>3</v>
      </c>
      <c r="L6626" s="34">
        <v>43527</v>
      </c>
      <c r="M6626" s="4">
        <v>276</v>
      </c>
      <c r="N6626" s="4">
        <v>23</v>
      </c>
      <c r="O6626" s="31">
        <v>0.91666666666666663</v>
      </c>
      <c r="P6626" s="35">
        <v>6.0799999999999992</v>
      </c>
      <c r="Q6626" s="36">
        <f t="shared" si="1249"/>
        <v>13</v>
      </c>
      <c r="R6626" s="4">
        <f t="shared" si="1250"/>
        <v>6.9200000000000008</v>
      </c>
      <c r="S6626" s="31">
        <f t="shared" si="1253"/>
        <v>0.26555555555555554</v>
      </c>
      <c r="T6626" s="31">
        <f t="shared" si="1254"/>
        <v>0.74109953703703713</v>
      </c>
      <c r="U6626" s="4">
        <f t="shared" si="1255"/>
        <v>0</v>
      </c>
      <c r="V6626" s="4" t="str">
        <f t="shared" si="1256"/>
        <v/>
      </c>
      <c r="W6626" s="18" t="str">
        <f>IF(V6626="","",VLOOKUP(L6626,日射量と図３!$A$4:$C$368,3,TRUE)*238.85/100)</f>
        <v/>
      </c>
      <c r="X6626" s="4" t="str">
        <f t="shared" si="1257"/>
        <v/>
      </c>
      <c r="Y6626" s="4" t="str">
        <f t="shared" si="1258"/>
        <v/>
      </c>
      <c r="Z6626" s="4" t="str">
        <f t="shared" si="1259"/>
        <v/>
      </c>
      <c r="AA6626" s="4" t="str">
        <f>IF($V6626="","",IF(Y6626&lt;36,0,IF(AND(36&lt;=Y6626,Y6626&lt;71),VLOOKUP($W6626,日射量と図３!$E$6:$F$34,2,TRUE),IF(AND(71&lt;=Y6626,Y6626&lt;107),VLOOKUP($W6626,日射量と図３!$E$6:$G$34,3,TRUE),IF(AND(107&lt;=Y6626,Y6626&lt;143),VLOOKUP($W6626,日射量と図３!$E$6:$H$34,4,TRUE),VLOOKUP($W6626,日射量と図３!$E$6:$I$34,5,TRUE))))))</f>
        <v/>
      </c>
      <c r="AB6626" s="4" t="str">
        <f>IF($V6626="","",IF(Z6626&lt;36,0,IF(AND(36&lt;=Z6626,Z6626&lt;71),VLOOKUP($W6626,日射量と図３!$E$6:$F$34,2,TRUE),IF(AND(71&lt;=Z6626,Z6626&lt;107),VLOOKUP($W6626,日射量と図３!$E$6:$G$34,3,TRUE),IF(AND(107&lt;=Z6626,Z6626&lt;143),VLOOKUP($W6626,日射量と図３!$E$6:$H$34,4,TRUE),VLOOKUP($W6626,日射量と図３!$E$6:$I$34,5,TRUE))))))</f>
        <v/>
      </c>
      <c r="AC6626" s="382" t="str">
        <f t="shared" si="1251"/>
        <v/>
      </c>
      <c r="AD6626" s="382" t="str">
        <f t="shared" si="1252"/>
        <v/>
      </c>
    </row>
    <row r="6627" spans="11:30" ht="13.5" customHeight="1">
      <c r="K6627" s="4">
        <f t="shared" si="1248"/>
        <v>3</v>
      </c>
      <c r="L6627" s="34">
        <v>43527</v>
      </c>
      <c r="M6627" s="4">
        <v>276</v>
      </c>
      <c r="N6627" s="4">
        <v>24</v>
      </c>
      <c r="O6627" s="31">
        <v>0.95833333333333337</v>
      </c>
      <c r="P6627" s="35">
        <v>5.6100000000000012</v>
      </c>
      <c r="Q6627" s="36">
        <f t="shared" si="1249"/>
        <v>13</v>
      </c>
      <c r="R6627" s="4">
        <f t="shared" si="1250"/>
        <v>7.3899999999999988</v>
      </c>
      <c r="S6627" s="31">
        <f t="shared" si="1253"/>
        <v>0.26555555555555554</v>
      </c>
      <c r="T6627" s="31">
        <f t="shared" si="1254"/>
        <v>0.74109953703703713</v>
      </c>
      <c r="U6627" s="4">
        <f t="shared" si="1255"/>
        <v>0</v>
      </c>
      <c r="V6627" s="4" t="str">
        <f t="shared" si="1256"/>
        <v/>
      </c>
      <c r="W6627" s="18" t="str">
        <f>IF(V6627="","",VLOOKUP(L6627,日射量と図３!$A$4:$C$368,3,TRUE)*238.85/100)</f>
        <v/>
      </c>
      <c r="X6627" s="4" t="str">
        <f t="shared" si="1257"/>
        <v/>
      </c>
      <c r="Y6627" s="4" t="str">
        <f t="shared" si="1258"/>
        <v/>
      </c>
      <c r="Z6627" s="4" t="str">
        <f t="shared" si="1259"/>
        <v/>
      </c>
      <c r="AA6627" s="4" t="str">
        <f>IF($V6627="","",IF(Y6627&lt;36,0,IF(AND(36&lt;=Y6627,Y6627&lt;71),VLOOKUP($W6627,日射量と図３!$E$6:$F$34,2,TRUE),IF(AND(71&lt;=Y6627,Y6627&lt;107),VLOOKUP($W6627,日射量と図３!$E$6:$G$34,3,TRUE),IF(AND(107&lt;=Y6627,Y6627&lt;143),VLOOKUP($W6627,日射量と図３!$E$6:$H$34,4,TRUE),VLOOKUP($W6627,日射量と図３!$E$6:$I$34,5,TRUE))))))</f>
        <v/>
      </c>
      <c r="AB6627" s="4" t="str">
        <f>IF($V6627="","",IF(Z6627&lt;36,0,IF(AND(36&lt;=Z6627,Z6627&lt;71),VLOOKUP($W6627,日射量と図３!$E$6:$F$34,2,TRUE),IF(AND(71&lt;=Z6627,Z6627&lt;107),VLOOKUP($W6627,日射量と図３!$E$6:$G$34,3,TRUE),IF(AND(107&lt;=Z6627,Z6627&lt;143),VLOOKUP($W6627,日射量と図３!$E$6:$H$34,4,TRUE),VLOOKUP($W6627,日射量と図３!$E$6:$I$34,5,TRUE))))))</f>
        <v/>
      </c>
      <c r="AC6627" s="382" t="str">
        <f t="shared" si="1251"/>
        <v/>
      </c>
      <c r="AD6627" s="382" t="str">
        <f t="shared" si="1252"/>
        <v/>
      </c>
    </row>
    <row r="6628" spans="11:30" ht="13.5" customHeight="1">
      <c r="K6628" s="4">
        <f t="shared" si="1248"/>
        <v>3</v>
      </c>
      <c r="L6628" s="34">
        <v>43528</v>
      </c>
      <c r="M6628" s="4">
        <v>277</v>
      </c>
      <c r="N6628" s="4">
        <v>1</v>
      </c>
      <c r="O6628" s="31">
        <v>0</v>
      </c>
      <c r="P6628" s="35">
        <v>5.12</v>
      </c>
      <c r="Q6628" s="36">
        <f t="shared" si="1249"/>
        <v>13</v>
      </c>
      <c r="R6628" s="4">
        <f t="shared" si="1250"/>
        <v>7.88</v>
      </c>
      <c r="S6628" s="31">
        <f t="shared" si="1253"/>
        <v>0.26555555555555554</v>
      </c>
      <c r="T6628" s="31">
        <f t="shared" si="1254"/>
        <v>0.74109953703703713</v>
      </c>
      <c r="U6628" s="4">
        <f t="shared" si="1255"/>
        <v>0</v>
      </c>
      <c r="V6628" s="4">
        <f t="shared" si="1256"/>
        <v>39.630000000000003</v>
      </c>
      <c r="W6628" s="18">
        <f>IF(V6628="","",VLOOKUP(L6628,日射量と図３!$A$4:$C$368,3,TRUE)*238.85/100)</f>
        <v>31.050499999999996</v>
      </c>
      <c r="X6628" s="4">
        <f t="shared" si="1257"/>
        <v>11</v>
      </c>
      <c r="Y6628" s="4">
        <f t="shared" si="1258"/>
        <v>22.523710499999996</v>
      </c>
      <c r="Z6628" s="4">
        <f t="shared" si="1259"/>
        <v>25.390364563636361</v>
      </c>
      <c r="AA6628" s="4">
        <f>IF($V6628="","",IF(Y6628&lt;36,0,IF(AND(36&lt;=Y6628,Y6628&lt;71),VLOOKUP($W6628,日射量と図３!$E$6:$F$34,2,TRUE),IF(AND(71&lt;=Y6628,Y6628&lt;107),VLOOKUP($W6628,日射量と図３!$E$6:$G$34,3,TRUE),IF(AND(107&lt;=Y6628,Y6628&lt;143),VLOOKUP($W6628,日射量と図３!$E$6:$H$34,4,TRUE),VLOOKUP($W6628,日射量と図３!$E$6:$I$34,5,TRUE))))))</f>
        <v>0</v>
      </c>
      <c r="AB6628" s="4">
        <f>IF($V6628="","",IF(Z6628&lt;36,0,IF(AND(36&lt;=Z6628,Z6628&lt;71),VLOOKUP($W6628,日射量と図３!$E$6:$F$34,2,TRUE),IF(AND(71&lt;=Z6628,Z6628&lt;107),VLOOKUP($W6628,日射量と図３!$E$6:$G$34,3,TRUE),IF(AND(107&lt;=Z6628,Z6628&lt;143),VLOOKUP($W6628,日射量と図３!$E$6:$H$34,4,TRUE),VLOOKUP($W6628,日射量と図３!$E$6:$I$34,5,TRUE))))))</f>
        <v>0</v>
      </c>
      <c r="AC6628" s="382">
        <f t="shared" si="1251"/>
        <v>0</v>
      </c>
      <c r="AD6628" s="382">
        <f t="shared" si="1252"/>
        <v>0</v>
      </c>
    </row>
    <row r="6629" spans="11:30" ht="13.5" customHeight="1">
      <c r="K6629" s="4">
        <f t="shared" si="1248"/>
        <v>3</v>
      </c>
      <c r="L6629" s="34">
        <v>43528</v>
      </c>
      <c r="M6629" s="4">
        <v>277</v>
      </c>
      <c r="N6629" s="4">
        <v>2</v>
      </c>
      <c r="O6629" s="31">
        <v>4.1666666666666664E-2</v>
      </c>
      <c r="P6629" s="35">
        <v>4.82</v>
      </c>
      <c r="Q6629" s="36">
        <f t="shared" si="1249"/>
        <v>13</v>
      </c>
      <c r="R6629" s="4">
        <f t="shared" si="1250"/>
        <v>8.18</v>
      </c>
      <c r="S6629" s="31">
        <f t="shared" si="1253"/>
        <v>0.26555555555555554</v>
      </c>
      <c r="T6629" s="31">
        <f t="shared" si="1254"/>
        <v>0.74109953703703713</v>
      </c>
      <c r="U6629" s="4">
        <f t="shared" si="1255"/>
        <v>0</v>
      </c>
      <c r="V6629" s="4" t="str">
        <f t="shared" si="1256"/>
        <v/>
      </c>
      <c r="W6629" s="18" t="str">
        <f>IF(V6629="","",VLOOKUP(L6629,日射量と図３!$A$4:$C$368,3,TRUE)*238.85/100)</f>
        <v/>
      </c>
      <c r="X6629" s="4" t="str">
        <f t="shared" si="1257"/>
        <v/>
      </c>
      <c r="Y6629" s="4" t="str">
        <f t="shared" si="1258"/>
        <v/>
      </c>
      <c r="Z6629" s="4" t="str">
        <f t="shared" si="1259"/>
        <v/>
      </c>
      <c r="AA6629" s="4" t="str">
        <f>IF($V6629="","",IF(Y6629&lt;36,0,IF(AND(36&lt;=Y6629,Y6629&lt;71),VLOOKUP($W6629,日射量と図３!$E$6:$F$34,2,TRUE),IF(AND(71&lt;=Y6629,Y6629&lt;107),VLOOKUP($W6629,日射量と図３!$E$6:$G$34,3,TRUE),IF(AND(107&lt;=Y6629,Y6629&lt;143),VLOOKUP($W6629,日射量と図３!$E$6:$H$34,4,TRUE),VLOOKUP($W6629,日射量と図３!$E$6:$I$34,5,TRUE))))))</f>
        <v/>
      </c>
      <c r="AB6629" s="4" t="str">
        <f>IF($V6629="","",IF(Z6629&lt;36,0,IF(AND(36&lt;=Z6629,Z6629&lt;71),VLOOKUP($W6629,日射量と図３!$E$6:$F$34,2,TRUE),IF(AND(71&lt;=Z6629,Z6629&lt;107),VLOOKUP($W6629,日射量と図３!$E$6:$G$34,3,TRUE),IF(AND(107&lt;=Z6629,Z6629&lt;143),VLOOKUP($W6629,日射量と図３!$E$6:$H$34,4,TRUE),VLOOKUP($W6629,日射量と図３!$E$6:$I$34,5,TRUE))))))</f>
        <v/>
      </c>
      <c r="AC6629" s="382" t="str">
        <f t="shared" si="1251"/>
        <v/>
      </c>
      <c r="AD6629" s="382" t="str">
        <f t="shared" si="1252"/>
        <v/>
      </c>
    </row>
    <row r="6630" spans="11:30" ht="13.5" customHeight="1">
      <c r="K6630" s="4">
        <f t="shared" si="1248"/>
        <v>3</v>
      </c>
      <c r="L6630" s="34">
        <v>43528</v>
      </c>
      <c r="M6630" s="4">
        <v>277</v>
      </c>
      <c r="N6630" s="4">
        <v>3</v>
      </c>
      <c r="O6630" s="31">
        <v>8.3333333333333329E-2</v>
      </c>
      <c r="P6630" s="35">
        <v>4.6100000000000003</v>
      </c>
      <c r="Q6630" s="36">
        <f t="shared" si="1249"/>
        <v>13</v>
      </c>
      <c r="R6630" s="4">
        <f t="shared" si="1250"/>
        <v>8.39</v>
      </c>
      <c r="S6630" s="31">
        <f t="shared" si="1253"/>
        <v>0.26555555555555554</v>
      </c>
      <c r="T6630" s="31">
        <f t="shared" si="1254"/>
        <v>0.74109953703703713</v>
      </c>
      <c r="U6630" s="4">
        <f t="shared" si="1255"/>
        <v>0</v>
      </c>
      <c r="V6630" s="4" t="str">
        <f t="shared" si="1256"/>
        <v/>
      </c>
      <c r="W6630" s="18" t="str">
        <f>IF(V6630="","",VLOOKUP(L6630,日射量と図３!$A$4:$C$368,3,TRUE)*238.85/100)</f>
        <v/>
      </c>
      <c r="X6630" s="4" t="str">
        <f t="shared" si="1257"/>
        <v/>
      </c>
      <c r="Y6630" s="4" t="str">
        <f t="shared" si="1258"/>
        <v/>
      </c>
      <c r="Z6630" s="4" t="str">
        <f t="shared" si="1259"/>
        <v/>
      </c>
      <c r="AA6630" s="4" t="str">
        <f>IF($V6630="","",IF(Y6630&lt;36,0,IF(AND(36&lt;=Y6630,Y6630&lt;71),VLOOKUP($W6630,日射量と図３!$E$6:$F$34,2,TRUE),IF(AND(71&lt;=Y6630,Y6630&lt;107),VLOOKUP($W6630,日射量と図３!$E$6:$G$34,3,TRUE),IF(AND(107&lt;=Y6630,Y6630&lt;143),VLOOKUP($W6630,日射量と図３!$E$6:$H$34,4,TRUE),VLOOKUP($W6630,日射量と図３!$E$6:$I$34,5,TRUE))))))</f>
        <v/>
      </c>
      <c r="AB6630" s="4" t="str">
        <f>IF($V6630="","",IF(Z6630&lt;36,0,IF(AND(36&lt;=Z6630,Z6630&lt;71),VLOOKUP($W6630,日射量と図３!$E$6:$F$34,2,TRUE),IF(AND(71&lt;=Z6630,Z6630&lt;107),VLOOKUP($W6630,日射量と図３!$E$6:$G$34,3,TRUE),IF(AND(107&lt;=Z6630,Z6630&lt;143),VLOOKUP($W6630,日射量と図３!$E$6:$H$34,4,TRUE),VLOOKUP($W6630,日射量と図３!$E$6:$I$34,5,TRUE))))))</f>
        <v/>
      </c>
      <c r="AC6630" s="382" t="str">
        <f t="shared" si="1251"/>
        <v/>
      </c>
      <c r="AD6630" s="382" t="str">
        <f t="shared" si="1252"/>
        <v/>
      </c>
    </row>
    <row r="6631" spans="11:30" ht="13.5" customHeight="1">
      <c r="K6631" s="4">
        <f t="shared" si="1248"/>
        <v>3</v>
      </c>
      <c r="L6631" s="34">
        <v>43528</v>
      </c>
      <c r="M6631" s="4">
        <v>277</v>
      </c>
      <c r="N6631" s="4">
        <v>4</v>
      </c>
      <c r="O6631" s="31">
        <v>0.125</v>
      </c>
      <c r="P6631" s="35">
        <v>4.3100000000000005</v>
      </c>
      <c r="Q6631" s="36">
        <f t="shared" si="1249"/>
        <v>13</v>
      </c>
      <c r="R6631" s="4">
        <f t="shared" si="1250"/>
        <v>8.69</v>
      </c>
      <c r="S6631" s="31">
        <f t="shared" si="1253"/>
        <v>0.26555555555555554</v>
      </c>
      <c r="T6631" s="31">
        <f t="shared" si="1254"/>
        <v>0.74109953703703713</v>
      </c>
      <c r="U6631" s="4">
        <f t="shared" si="1255"/>
        <v>0</v>
      </c>
      <c r="V6631" s="4" t="str">
        <f t="shared" si="1256"/>
        <v/>
      </c>
      <c r="W6631" s="18" t="str">
        <f>IF(V6631="","",VLOOKUP(L6631,日射量と図３!$A$4:$C$368,3,TRUE)*238.85/100)</f>
        <v/>
      </c>
      <c r="X6631" s="4" t="str">
        <f t="shared" si="1257"/>
        <v/>
      </c>
      <c r="Y6631" s="4" t="str">
        <f t="shared" si="1258"/>
        <v/>
      </c>
      <c r="Z6631" s="4" t="str">
        <f t="shared" si="1259"/>
        <v/>
      </c>
      <c r="AA6631" s="4" t="str">
        <f>IF($V6631="","",IF(Y6631&lt;36,0,IF(AND(36&lt;=Y6631,Y6631&lt;71),VLOOKUP($W6631,日射量と図３!$E$6:$F$34,2,TRUE),IF(AND(71&lt;=Y6631,Y6631&lt;107),VLOOKUP($W6631,日射量と図３!$E$6:$G$34,3,TRUE),IF(AND(107&lt;=Y6631,Y6631&lt;143),VLOOKUP($W6631,日射量と図３!$E$6:$H$34,4,TRUE),VLOOKUP($W6631,日射量と図３!$E$6:$I$34,5,TRUE))))))</f>
        <v/>
      </c>
      <c r="AB6631" s="4" t="str">
        <f>IF($V6631="","",IF(Z6631&lt;36,0,IF(AND(36&lt;=Z6631,Z6631&lt;71),VLOOKUP($W6631,日射量と図３!$E$6:$F$34,2,TRUE),IF(AND(71&lt;=Z6631,Z6631&lt;107),VLOOKUP($W6631,日射量と図３!$E$6:$G$34,3,TRUE),IF(AND(107&lt;=Z6631,Z6631&lt;143),VLOOKUP($W6631,日射量と図３!$E$6:$H$34,4,TRUE),VLOOKUP($W6631,日射量と図３!$E$6:$I$34,5,TRUE))))))</f>
        <v/>
      </c>
      <c r="AC6631" s="382" t="str">
        <f t="shared" si="1251"/>
        <v/>
      </c>
      <c r="AD6631" s="382" t="str">
        <f t="shared" si="1252"/>
        <v/>
      </c>
    </row>
    <row r="6632" spans="11:30" ht="13.5" customHeight="1">
      <c r="K6632" s="4">
        <f t="shared" si="1248"/>
        <v>3</v>
      </c>
      <c r="L6632" s="34">
        <v>43528</v>
      </c>
      <c r="M6632" s="4">
        <v>277</v>
      </c>
      <c r="N6632" s="4">
        <v>5</v>
      </c>
      <c r="O6632" s="31">
        <v>0.16666666666666666</v>
      </c>
      <c r="P6632" s="35">
        <v>4.2</v>
      </c>
      <c r="Q6632" s="36">
        <f t="shared" si="1249"/>
        <v>15</v>
      </c>
      <c r="R6632" s="4">
        <f t="shared" si="1250"/>
        <v>10.8</v>
      </c>
      <c r="S6632" s="31">
        <f t="shared" si="1253"/>
        <v>0.26555555555555554</v>
      </c>
      <c r="T6632" s="31">
        <f t="shared" si="1254"/>
        <v>0.74109953703703713</v>
      </c>
      <c r="U6632" s="4">
        <f t="shared" si="1255"/>
        <v>0</v>
      </c>
      <c r="V6632" s="4" t="str">
        <f t="shared" si="1256"/>
        <v/>
      </c>
      <c r="W6632" s="18" t="str">
        <f>IF(V6632="","",VLOOKUP(L6632,日射量と図３!$A$4:$C$368,3,TRUE)*238.85/100)</f>
        <v/>
      </c>
      <c r="X6632" s="4" t="str">
        <f t="shared" si="1257"/>
        <v/>
      </c>
      <c r="Y6632" s="4" t="str">
        <f t="shared" si="1258"/>
        <v/>
      </c>
      <c r="Z6632" s="4" t="str">
        <f t="shared" si="1259"/>
        <v/>
      </c>
      <c r="AA6632" s="4" t="str">
        <f>IF($V6632="","",IF(Y6632&lt;36,0,IF(AND(36&lt;=Y6632,Y6632&lt;71),VLOOKUP($W6632,日射量と図３!$E$6:$F$34,2,TRUE),IF(AND(71&lt;=Y6632,Y6632&lt;107),VLOOKUP($W6632,日射量と図３!$E$6:$G$34,3,TRUE),IF(AND(107&lt;=Y6632,Y6632&lt;143),VLOOKUP($W6632,日射量と図３!$E$6:$H$34,4,TRUE),VLOOKUP($W6632,日射量と図３!$E$6:$I$34,5,TRUE))))))</f>
        <v/>
      </c>
      <c r="AB6632" s="4" t="str">
        <f>IF($V6632="","",IF(Z6632&lt;36,0,IF(AND(36&lt;=Z6632,Z6632&lt;71),VLOOKUP($W6632,日射量と図３!$E$6:$F$34,2,TRUE),IF(AND(71&lt;=Z6632,Z6632&lt;107),VLOOKUP($W6632,日射量と図３!$E$6:$G$34,3,TRUE),IF(AND(107&lt;=Z6632,Z6632&lt;143),VLOOKUP($W6632,日射量と図３!$E$6:$H$34,4,TRUE),VLOOKUP($W6632,日射量と図３!$E$6:$I$34,5,TRUE))))))</f>
        <v/>
      </c>
      <c r="AC6632" s="382" t="str">
        <f t="shared" si="1251"/>
        <v/>
      </c>
      <c r="AD6632" s="382" t="str">
        <f t="shared" si="1252"/>
        <v/>
      </c>
    </row>
    <row r="6633" spans="11:30" ht="13.5" customHeight="1">
      <c r="K6633" s="4">
        <f t="shared" si="1248"/>
        <v>3</v>
      </c>
      <c r="L6633" s="34">
        <v>43528</v>
      </c>
      <c r="M6633" s="4">
        <v>277</v>
      </c>
      <c r="N6633" s="4">
        <v>6</v>
      </c>
      <c r="O6633" s="31">
        <v>0.20833333333333334</v>
      </c>
      <c r="P6633" s="35">
        <v>4.25</v>
      </c>
      <c r="Q6633" s="36">
        <f t="shared" si="1249"/>
        <v>15</v>
      </c>
      <c r="R6633" s="4">
        <f t="shared" si="1250"/>
        <v>10.75</v>
      </c>
      <c r="S6633" s="31">
        <f t="shared" si="1253"/>
        <v>0.26555555555555554</v>
      </c>
      <c r="T6633" s="31">
        <f t="shared" si="1254"/>
        <v>0.74109953703703713</v>
      </c>
      <c r="U6633" s="4">
        <f t="shared" si="1255"/>
        <v>0</v>
      </c>
      <c r="V6633" s="4" t="str">
        <f t="shared" si="1256"/>
        <v/>
      </c>
      <c r="W6633" s="18" t="str">
        <f>IF(V6633="","",VLOOKUP(L6633,日射量と図３!$A$4:$C$368,3,TRUE)*238.85/100)</f>
        <v/>
      </c>
      <c r="X6633" s="4" t="str">
        <f t="shared" si="1257"/>
        <v/>
      </c>
      <c r="Y6633" s="4" t="str">
        <f t="shared" si="1258"/>
        <v/>
      </c>
      <c r="Z6633" s="4" t="str">
        <f t="shared" si="1259"/>
        <v/>
      </c>
      <c r="AA6633" s="4" t="str">
        <f>IF($V6633="","",IF(Y6633&lt;36,0,IF(AND(36&lt;=Y6633,Y6633&lt;71),VLOOKUP($W6633,日射量と図３!$E$6:$F$34,2,TRUE),IF(AND(71&lt;=Y6633,Y6633&lt;107),VLOOKUP($W6633,日射量と図３!$E$6:$G$34,3,TRUE),IF(AND(107&lt;=Y6633,Y6633&lt;143),VLOOKUP($W6633,日射量と図３!$E$6:$H$34,4,TRUE),VLOOKUP($W6633,日射量と図３!$E$6:$I$34,5,TRUE))))))</f>
        <v/>
      </c>
      <c r="AB6633" s="4" t="str">
        <f>IF($V6633="","",IF(Z6633&lt;36,0,IF(AND(36&lt;=Z6633,Z6633&lt;71),VLOOKUP($W6633,日射量と図３!$E$6:$F$34,2,TRUE),IF(AND(71&lt;=Z6633,Z6633&lt;107),VLOOKUP($W6633,日射量と図３!$E$6:$G$34,3,TRUE),IF(AND(107&lt;=Z6633,Z6633&lt;143),VLOOKUP($W6633,日射量と図３!$E$6:$H$34,4,TRUE),VLOOKUP($W6633,日射量と図３!$E$6:$I$34,5,TRUE))))))</f>
        <v/>
      </c>
      <c r="AC6633" s="382" t="str">
        <f t="shared" si="1251"/>
        <v/>
      </c>
      <c r="AD6633" s="382" t="str">
        <f t="shared" si="1252"/>
        <v/>
      </c>
    </row>
    <row r="6634" spans="11:30" ht="13.5" customHeight="1">
      <c r="K6634" s="4">
        <f t="shared" si="1248"/>
        <v>3</v>
      </c>
      <c r="L6634" s="34">
        <v>43528</v>
      </c>
      <c r="M6634" s="4">
        <v>277</v>
      </c>
      <c r="N6634" s="4">
        <v>7</v>
      </c>
      <c r="O6634" s="31">
        <v>0.25</v>
      </c>
      <c r="P6634" s="35">
        <v>4.05</v>
      </c>
      <c r="Q6634" s="36">
        <f t="shared" si="1249"/>
        <v>15</v>
      </c>
      <c r="R6634" s="4">
        <f t="shared" si="1250"/>
        <v>10.95</v>
      </c>
      <c r="S6634" s="31">
        <f t="shared" si="1253"/>
        <v>0.26555555555555554</v>
      </c>
      <c r="T6634" s="31">
        <f t="shared" si="1254"/>
        <v>0.74109953703703713</v>
      </c>
      <c r="U6634" s="4">
        <f t="shared" si="1255"/>
        <v>0</v>
      </c>
      <c r="V6634" s="4" t="str">
        <f t="shared" si="1256"/>
        <v/>
      </c>
      <c r="W6634" s="18" t="str">
        <f>IF(V6634="","",VLOOKUP(L6634,日射量と図３!$A$4:$C$368,3,TRUE)*238.85/100)</f>
        <v/>
      </c>
      <c r="X6634" s="4" t="str">
        <f t="shared" si="1257"/>
        <v/>
      </c>
      <c r="Y6634" s="4" t="str">
        <f t="shared" si="1258"/>
        <v/>
      </c>
      <c r="Z6634" s="4" t="str">
        <f t="shared" si="1259"/>
        <v/>
      </c>
      <c r="AA6634" s="4" t="str">
        <f>IF($V6634="","",IF(Y6634&lt;36,0,IF(AND(36&lt;=Y6634,Y6634&lt;71),VLOOKUP($W6634,日射量と図３!$E$6:$F$34,2,TRUE),IF(AND(71&lt;=Y6634,Y6634&lt;107),VLOOKUP($W6634,日射量と図３!$E$6:$G$34,3,TRUE),IF(AND(107&lt;=Y6634,Y6634&lt;143),VLOOKUP($W6634,日射量と図３!$E$6:$H$34,4,TRUE),VLOOKUP($W6634,日射量と図３!$E$6:$I$34,5,TRUE))))))</f>
        <v/>
      </c>
      <c r="AB6634" s="4" t="str">
        <f>IF($V6634="","",IF(Z6634&lt;36,0,IF(AND(36&lt;=Z6634,Z6634&lt;71),VLOOKUP($W6634,日射量と図３!$E$6:$F$34,2,TRUE),IF(AND(71&lt;=Z6634,Z6634&lt;107),VLOOKUP($W6634,日射量と図３!$E$6:$G$34,3,TRUE),IF(AND(107&lt;=Z6634,Z6634&lt;143),VLOOKUP($W6634,日射量と図３!$E$6:$H$34,4,TRUE),VLOOKUP($W6634,日射量と図３!$E$6:$I$34,5,TRUE))))))</f>
        <v/>
      </c>
      <c r="AC6634" s="382" t="str">
        <f t="shared" si="1251"/>
        <v/>
      </c>
      <c r="AD6634" s="382" t="str">
        <f t="shared" si="1252"/>
        <v/>
      </c>
    </row>
    <row r="6635" spans="11:30" ht="13.5" customHeight="1">
      <c r="K6635" s="4">
        <f t="shared" si="1248"/>
        <v>3</v>
      </c>
      <c r="L6635" s="34">
        <v>43528</v>
      </c>
      <c r="M6635" s="4">
        <v>277</v>
      </c>
      <c r="N6635" s="4">
        <v>8</v>
      </c>
      <c r="O6635" s="31">
        <v>0.29166666666666669</v>
      </c>
      <c r="P6635" s="35">
        <v>4.3100000000000005</v>
      </c>
      <c r="Q6635" s="36">
        <f t="shared" si="1249"/>
        <v>12</v>
      </c>
      <c r="R6635" s="4">
        <f t="shared" si="1250"/>
        <v>7.6899999999999995</v>
      </c>
      <c r="S6635" s="31">
        <f t="shared" si="1253"/>
        <v>0.26555555555555554</v>
      </c>
      <c r="T6635" s="31">
        <f t="shared" si="1254"/>
        <v>0.74109953703703713</v>
      </c>
      <c r="U6635" s="4">
        <f t="shared" si="1255"/>
        <v>7.6899999999999995</v>
      </c>
      <c r="V6635" s="4" t="str">
        <f t="shared" si="1256"/>
        <v/>
      </c>
      <c r="W6635" s="18" t="str">
        <f>IF(V6635="","",VLOOKUP(L6635,日射量と図３!$A$4:$C$368,3,TRUE)*238.85/100)</f>
        <v/>
      </c>
      <c r="X6635" s="4" t="str">
        <f t="shared" si="1257"/>
        <v/>
      </c>
      <c r="Y6635" s="4" t="str">
        <f t="shared" si="1258"/>
        <v/>
      </c>
      <c r="Z6635" s="4" t="str">
        <f t="shared" si="1259"/>
        <v/>
      </c>
      <c r="AA6635" s="4" t="str">
        <f>IF($V6635="","",IF(Y6635&lt;36,0,IF(AND(36&lt;=Y6635,Y6635&lt;71),VLOOKUP($W6635,日射量と図３!$E$6:$F$34,2,TRUE),IF(AND(71&lt;=Y6635,Y6635&lt;107),VLOOKUP($W6635,日射量と図３!$E$6:$G$34,3,TRUE),IF(AND(107&lt;=Y6635,Y6635&lt;143),VLOOKUP($W6635,日射量と図３!$E$6:$H$34,4,TRUE),VLOOKUP($W6635,日射量と図３!$E$6:$I$34,5,TRUE))))))</f>
        <v/>
      </c>
      <c r="AB6635" s="4" t="str">
        <f>IF($V6635="","",IF(Z6635&lt;36,0,IF(AND(36&lt;=Z6635,Z6635&lt;71),VLOOKUP($W6635,日射量と図３!$E$6:$F$34,2,TRUE),IF(AND(71&lt;=Z6635,Z6635&lt;107),VLOOKUP($W6635,日射量と図３!$E$6:$G$34,3,TRUE),IF(AND(107&lt;=Z6635,Z6635&lt;143),VLOOKUP($W6635,日射量と図３!$E$6:$H$34,4,TRUE),VLOOKUP($W6635,日射量と図３!$E$6:$I$34,5,TRUE))))))</f>
        <v/>
      </c>
      <c r="AC6635" s="382" t="str">
        <f t="shared" si="1251"/>
        <v/>
      </c>
      <c r="AD6635" s="382" t="str">
        <f t="shared" si="1252"/>
        <v/>
      </c>
    </row>
    <row r="6636" spans="11:30" ht="13.5" customHeight="1">
      <c r="K6636" s="4">
        <f t="shared" si="1248"/>
        <v>3</v>
      </c>
      <c r="L6636" s="34">
        <v>43528</v>
      </c>
      <c r="M6636" s="4">
        <v>277</v>
      </c>
      <c r="N6636" s="4">
        <v>9</v>
      </c>
      <c r="O6636" s="31">
        <v>0.33333333333333331</v>
      </c>
      <c r="P6636" s="35">
        <v>5.46</v>
      </c>
      <c r="Q6636" s="36">
        <f t="shared" si="1249"/>
        <v>12</v>
      </c>
      <c r="R6636" s="4">
        <f t="shared" si="1250"/>
        <v>6.54</v>
      </c>
      <c r="S6636" s="31">
        <f t="shared" si="1253"/>
        <v>0.26555555555555554</v>
      </c>
      <c r="T6636" s="31">
        <f t="shared" si="1254"/>
        <v>0.74109953703703713</v>
      </c>
      <c r="U6636" s="4">
        <f t="shared" si="1255"/>
        <v>6.54</v>
      </c>
      <c r="V6636" s="4" t="str">
        <f t="shared" si="1256"/>
        <v/>
      </c>
      <c r="W6636" s="18" t="str">
        <f>IF(V6636="","",VLOOKUP(L6636,日射量と図３!$A$4:$C$368,3,TRUE)*238.85/100)</f>
        <v/>
      </c>
      <c r="X6636" s="4" t="str">
        <f t="shared" si="1257"/>
        <v/>
      </c>
      <c r="Y6636" s="4" t="str">
        <f t="shared" si="1258"/>
        <v/>
      </c>
      <c r="Z6636" s="4" t="str">
        <f t="shared" si="1259"/>
        <v/>
      </c>
      <c r="AA6636" s="4" t="str">
        <f>IF($V6636="","",IF(Y6636&lt;36,0,IF(AND(36&lt;=Y6636,Y6636&lt;71),VLOOKUP($W6636,日射量と図３!$E$6:$F$34,2,TRUE),IF(AND(71&lt;=Y6636,Y6636&lt;107),VLOOKUP($W6636,日射量と図３!$E$6:$G$34,3,TRUE),IF(AND(107&lt;=Y6636,Y6636&lt;143),VLOOKUP($W6636,日射量と図３!$E$6:$H$34,4,TRUE),VLOOKUP($W6636,日射量と図３!$E$6:$I$34,5,TRUE))))))</f>
        <v/>
      </c>
      <c r="AB6636" s="4" t="str">
        <f>IF($V6636="","",IF(Z6636&lt;36,0,IF(AND(36&lt;=Z6636,Z6636&lt;71),VLOOKUP($W6636,日射量と図３!$E$6:$F$34,2,TRUE),IF(AND(71&lt;=Z6636,Z6636&lt;107),VLOOKUP($W6636,日射量と図３!$E$6:$G$34,3,TRUE),IF(AND(107&lt;=Z6636,Z6636&lt;143),VLOOKUP($W6636,日射量と図３!$E$6:$H$34,4,TRUE),VLOOKUP($W6636,日射量と図３!$E$6:$I$34,5,TRUE))))))</f>
        <v/>
      </c>
      <c r="AC6636" s="382" t="str">
        <f t="shared" si="1251"/>
        <v/>
      </c>
      <c r="AD6636" s="382" t="str">
        <f t="shared" si="1252"/>
        <v/>
      </c>
    </row>
    <row r="6637" spans="11:30" ht="13.5" customHeight="1">
      <c r="K6637" s="4">
        <f t="shared" si="1248"/>
        <v>3</v>
      </c>
      <c r="L6637" s="34">
        <v>43528</v>
      </c>
      <c r="M6637" s="4">
        <v>277</v>
      </c>
      <c r="N6637" s="4">
        <v>10</v>
      </c>
      <c r="O6637" s="31">
        <v>0.375</v>
      </c>
      <c r="P6637" s="35">
        <v>6.92</v>
      </c>
      <c r="Q6637" s="36">
        <f t="shared" si="1249"/>
        <v>12</v>
      </c>
      <c r="R6637" s="4">
        <f t="shared" si="1250"/>
        <v>5.08</v>
      </c>
      <c r="S6637" s="31">
        <f t="shared" si="1253"/>
        <v>0.26555555555555554</v>
      </c>
      <c r="T6637" s="31">
        <f t="shared" si="1254"/>
        <v>0.74109953703703713</v>
      </c>
      <c r="U6637" s="4">
        <f t="shared" si="1255"/>
        <v>5.08</v>
      </c>
      <c r="V6637" s="4" t="str">
        <f t="shared" si="1256"/>
        <v/>
      </c>
      <c r="W6637" s="18" t="str">
        <f>IF(V6637="","",VLOOKUP(L6637,日射量と図３!$A$4:$C$368,3,TRUE)*238.85/100)</f>
        <v/>
      </c>
      <c r="X6637" s="4" t="str">
        <f t="shared" si="1257"/>
        <v/>
      </c>
      <c r="Y6637" s="4" t="str">
        <f t="shared" si="1258"/>
        <v/>
      </c>
      <c r="Z6637" s="4" t="str">
        <f t="shared" si="1259"/>
        <v/>
      </c>
      <c r="AA6637" s="4" t="str">
        <f>IF($V6637="","",IF(Y6637&lt;36,0,IF(AND(36&lt;=Y6637,Y6637&lt;71),VLOOKUP($W6637,日射量と図３!$E$6:$F$34,2,TRUE),IF(AND(71&lt;=Y6637,Y6637&lt;107),VLOOKUP($W6637,日射量と図３!$E$6:$G$34,3,TRUE),IF(AND(107&lt;=Y6637,Y6637&lt;143),VLOOKUP($W6637,日射量と図３!$E$6:$H$34,4,TRUE),VLOOKUP($W6637,日射量と図３!$E$6:$I$34,5,TRUE))))))</f>
        <v/>
      </c>
      <c r="AB6637" s="4" t="str">
        <f>IF($V6637="","",IF(Z6637&lt;36,0,IF(AND(36&lt;=Z6637,Z6637&lt;71),VLOOKUP($W6637,日射量と図３!$E$6:$F$34,2,TRUE),IF(AND(71&lt;=Z6637,Z6637&lt;107),VLOOKUP($W6637,日射量と図３!$E$6:$G$34,3,TRUE),IF(AND(107&lt;=Z6637,Z6637&lt;143),VLOOKUP($W6637,日射量と図３!$E$6:$H$34,4,TRUE),VLOOKUP($W6637,日射量と図３!$E$6:$I$34,5,TRUE))))))</f>
        <v/>
      </c>
      <c r="AC6637" s="382" t="str">
        <f t="shared" si="1251"/>
        <v/>
      </c>
      <c r="AD6637" s="382" t="str">
        <f t="shared" si="1252"/>
        <v/>
      </c>
    </row>
    <row r="6638" spans="11:30" ht="13.5" customHeight="1">
      <c r="K6638" s="4">
        <f t="shared" si="1248"/>
        <v>3</v>
      </c>
      <c r="L6638" s="34">
        <v>43528</v>
      </c>
      <c r="M6638" s="4">
        <v>277</v>
      </c>
      <c r="N6638" s="4">
        <v>11</v>
      </c>
      <c r="O6638" s="31">
        <v>0.41666666666666669</v>
      </c>
      <c r="P6638" s="35">
        <v>8.6300000000000008</v>
      </c>
      <c r="Q6638" s="36">
        <f t="shared" si="1249"/>
        <v>12</v>
      </c>
      <c r="R6638" s="4">
        <f t="shared" si="1250"/>
        <v>3.3699999999999992</v>
      </c>
      <c r="S6638" s="31">
        <f t="shared" si="1253"/>
        <v>0.26555555555555554</v>
      </c>
      <c r="T6638" s="31">
        <f t="shared" si="1254"/>
        <v>0.74109953703703713</v>
      </c>
      <c r="U6638" s="4">
        <f t="shared" si="1255"/>
        <v>3.3699999999999992</v>
      </c>
      <c r="V6638" s="4" t="str">
        <f t="shared" si="1256"/>
        <v/>
      </c>
      <c r="W6638" s="18" t="str">
        <f>IF(V6638="","",VLOOKUP(L6638,日射量と図３!$A$4:$C$368,3,TRUE)*238.85/100)</f>
        <v/>
      </c>
      <c r="X6638" s="4" t="str">
        <f t="shared" si="1257"/>
        <v/>
      </c>
      <c r="Y6638" s="4" t="str">
        <f t="shared" si="1258"/>
        <v/>
      </c>
      <c r="Z6638" s="4" t="str">
        <f t="shared" si="1259"/>
        <v/>
      </c>
      <c r="AA6638" s="4" t="str">
        <f>IF($V6638="","",IF(Y6638&lt;36,0,IF(AND(36&lt;=Y6638,Y6638&lt;71),VLOOKUP($W6638,日射量と図３!$E$6:$F$34,2,TRUE),IF(AND(71&lt;=Y6638,Y6638&lt;107),VLOOKUP($W6638,日射量と図３!$E$6:$G$34,3,TRUE),IF(AND(107&lt;=Y6638,Y6638&lt;143),VLOOKUP($W6638,日射量と図３!$E$6:$H$34,4,TRUE),VLOOKUP($W6638,日射量と図３!$E$6:$I$34,5,TRUE))))))</f>
        <v/>
      </c>
      <c r="AB6638" s="4" t="str">
        <f>IF($V6638="","",IF(Z6638&lt;36,0,IF(AND(36&lt;=Z6638,Z6638&lt;71),VLOOKUP($W6638,日射量と図３!$E$6:$F$34,2,TRUE),IF(AND(71&lt;=Z6638,Z6638&lt;107),VLOOKUP($W6638,日射量と図３!$E$6:$G$34,3,TRUE),IF(AND(107&lt;=Z6638,Z6638&lt;143),VLOOKUP($W6638,日射量と図３!$E$6:$H$34,4,TRUE),VLOOKUP($W6638,日射量と図３!$E$6:$I$34,5,TRUE))))))</f>
        <v/>
      </c>
      <c r="AC6638" s="382" t="str">
        <f t="shared" si="1251"/>
        <v/>
      </c>
      <c r="AD6638" s="382" t="str">
        <f t="shared" si="1252"/>
        <v/>
      </c>
    </row>
    <row r="6639" spans="11:30" ht="13.5" customHeight="1">
      <c r="K6639" s="4">
        <f t="shared" si="1248"/>
        <v>3</v>
      </c>
      <c r="L6639" s="34">
        <v>43528</v>
      </c>
      <c r="M6639" s="4">
        <v>277</v>
      </c>
      <c r="N6639" s="4">
        <v>12</v>
      </c>
      <c r="O6639" s="31">
        <v>0.45833333333333331</v>
      </c>
      <c r="P6639" s="35">
        <v>9.7099999999999991</v>
      </c>
      <c r="Q6639" s="36">
        <f t="shared" si="1249"/>
        <v>12</v>
      </c>
      <c r="R6639" s="4">
        <f t="shared" si="1250"/>
        <v>2.2900000000000009</v>
      </c>
      <c r="S6639" s="31">
        <f t="shared" si="1253"/>
        <v>0.26555555555555554</v>
      </c>
      <c r="T6639" s="31">
        <f t="shared" si="1254"/>
        <v>0.74109953703703713</v>
      </c>
      <c r="U6639" s="4">
        <f t="shared" si="1255"/>
        <v>2.2900000000000009</v>
      </c>
      <c r="V6639" s="4" t="str">
        <f t="shared" si="1256"/>
        <v/>
      </c>
      <c r="W6639" s="18" t="str">
        <f>IF(V6639="","",VLOOKUP(L6639,日射量と図３!$A$4:$C$368,3,TRUE)*238.85/100)</f>
        <v/>
      </c>
      <c r="X6639" s="4" t="str">
        <f t="shared" si="1257"/>
        <v/>
      </c>
      <c r="Y6639" s="4" t="str">
        <f t="shared" si="1258"/>
        <v/>
      </c>
      <c r="Z6639" s="4" t="str">
        <f t="shared" si="1259"/>
        <v/>
      </c>
      <c r="AA6639" s="4" t="str">
        <f>IF($V6639="","",IF(Y6639&lt;36,0,IF(AND(36&lt;=Y6639,Y6639&lt;71),VLOOKUP($W6639,日射量と図３!$E$6:$F$34,2,TRUE),IF(AND(71&lt;=Y6639,Y6639&lt;107),VLOOKUP($W6639,日射量と図３!$E$6:$G$34,3,TRUE),IF(AND(107&lt;=Y6639,Y6639&lt;143),VLOOKUP($W6639,日射量と図３!$E$6:$H$34,4,TRUE),VLOOKUP($W6639,日射量と図３!$E$6:$I$34,5,TRUE))))))</f>
        <v/>
      </c>
      <c r="AB6639" s="4" t="str">
        <f>IF($V6639="","",IF(Z6639&lt;36,0,IF(AND(36&lt;=Z6639,Z6639&lt;71),VLOOKUP($W6639,日射量と図３!$E$6:$F$34,2,TRUE),IF(AND(71&lt;=Z6639,Z6639&lt;107),VLOOKUP($W6639,日射量と図３!$E$6:$G$34,3,TRUE),IF(AND(107&lt;=Z6639,Z6639&lt;143),VLOOKUP($W6639,日射量と図３!$E$6:$H$34,4,TRUE),VLOOKUP($W6639,日射量と図３!$E$6:$I$34,5,TRUE))))))</f>
        <v/>
      </c>
      <c r="AC6639" s="382" t="str">
        <f t="shared" si="1251"/>
        <v/>
      </c>
      <c r="AD6639" s="382" t="str">
        <f t="shared" si="1252"/>
        <v/>
      </c>
    </row>
    <row r="6640" spans="11:30" ht="13.5" customHeight="1">
      <c r="K6640" s="4">
        <f t="shared" si="1248"/>
        <v>3</v>
      </c>
      <c r="L6640" s="34">
        <v>43528</v>
      </c>
      <c r="M6640" s="4">
        <v>277</v>
      </c>
      <c r="N6640" s="4">
        <v>13</v>
      </c>
      <c r="O6640" s="31">
        <v>0.5</v>
      </c>
      <c r="P6640" s="35">
        <v>10.51</v>
      </c>
      <c r="Q6640" s="36">
        <f t="shared" si="1249"/>
        <v>12</v>
      </c>
      <c r="R6640" s="4">
        <f t="shared" si="1250"/>
        <v>1.4900000000000002</v>
      </c>
      <c r="S6640" s="31">
        <f t="shared" si="1253"/>
        <v>0.26555555555555554</v>
      </c>
      <c r="T6640" s="31">
        <f t="shared" si="1254"/>
        <v>0.74109953703703713</v>
      </c>
      <c r="U6640" s="4">
        <f t="shared" si="1255"/>
        <v>1.4900000000000002</v>
      </c>
      <c r="V6640" s="4" t="str">
        <f t="shared" si="1256"/>
        <v/>
      </c>
      <c r="W6640" s="18" t="str">
        <f>IF(V6640="","",VLOOKUP(L6640,日射量と図３!$A$4:$C$368,3,TRUE)*238.85/100)</f>
        <v/>
      </c>
      <c r="X6640" s="4" t="str">
        <f t="shared" si="1257"/>
        <v/>
      </c>
      <c r="Y6640" s="4" t="str">
        <f t="shared" si="1258"/>
        <v/>
      </c>
      <c r="Z6640" s="4" t="str">
        <f t="shared" si="1259"/>
        <v/>
      </c>
      <c r="AA6640" s="4" t="str">
        <f>IF($V6640="","",IF(Y6640&lt;36,0,IF(AND(36&lt;=Y6640,Y6640&lt;71),VLOOKUP($W6640,日射量と図３!$E$6:$F$34,2,TRUE),IF(AND(71&lt;=Y6640,Y6640&lt;107),VLOOKUP($W6640,日射量と図３!$E$6:$G$34,3,TRUE),IF(AND(107&lt;=Y6640,Y6640&lt;143),VLOOKUP($W6640,日射量と図３!$E$6:$H$34,4,TRUE),VLOOKUP($W6640,日射量と図３!$E$6:$I$34,5,TRUE))))))</f>
        <v/>
      </c>
      <c r="AB6640" s="4" t="str">
        <f>IF($V6640="","",IF(Z6640&lt;36,0,IF(AND(36&lt;=Z6640,Z6640&lt;71),VLOOKUP($W6640,日射量と図３!$E$6:$F$34,2,TRUE),IF(AND(71&lt;=Z6640,Z6640&lt;107),VLOOKUP($W6640,日射量と図３!$E$6:$G$34,3,TRUE),IF(AND(107&lt;=Z6640,Z6640&lt;143),VLOOKUP($W6640,日射量と図３!$E$6:$H$34,4,TRUE),VLOOKUP($W6640,日射量と図３!$E$6:$I$34,5,TRUE))))))</f>
        <v/>
      </c>
      <c r="AC6640" s="382" t="str">
        <f t="shared" si="1251"/>
        <v/>
      </c>
      <c r="AD6640" s="382" t="str">
        <f t="shared" si="1252"/>
        <v/>
      </c>
    </row>
    <row r="6641" spans="11:30" ht="13.5" customHeight="1">
      <c r="K6641" s="4">
        <f t="shared" si="1248"/>
        <v>3</v>
      </c>
      <c r="L6641" s="34">
        <v>43528</v>
      </c>
      <c r="M6641" s="4">
        <v>277</v>
      </c>
      <c r="N6641" s="4">
        <v>14</v>
      </c>
      <c r="O6641" s="31">
        <v>0.54166666666666663</v>
      </c>
      <c r="P6641" s="35">
        <v>11.64</v>
      </c>
      <c r="Q6641" s="36">
        <f t="shared" si="1249"/>
        <v>12</v>
      </c>
      <c r="R6641" s="4">
        <f t="shared" si="1250"/>
        <v>0.35999999999999943</v>
      </c>
      <c r="S6641" s="31">
        <f t="shared" si="1253"/>
        <v>0.26555555555555554</v>
      </c>
      <c r="T6641" s="31">
        <f t="shared" si="1254"/>
        <v>0.74109953703703713</v>
      </c>
      <c r="U6641" s="4">
        <f t="shared" si="1255"/>
        <v>0.35999999999999943</v>
      </c>
      <c r="V6641" s="4" t="str">
        <f t="shared" si="1256"/>
        <v/>
      </c>
      <c r="W6641" s="18" t="str">
        <f>IF(V6641="","",VLOOKUP(L6641,日射量と図３!$A$4:$C$368,3,TRUE)*238.85/100)</f>
        <v/>
      </c>
      <c r="X6641" s="4" t="str">
        <f t="shared" si="1257"/>
        <v/>
      </c>
      <c r="Y6641" s="4" t="str">
        <f t="shared" si="1258"/>
        <v/>
      </c>
      <c r="Z6641" s="4" t="str">
        <f t="shared" si="1259"/>
        <v/>
      </c>
      <c r="AA6641" s="4" t="str">
        <f>IF($V6641="","",IF(Y6641&lt;36,0,IF(AND(36&lt;=Y6641,Y6641&lt;71),VLOOKUP($W6641,日射量と図３!$E$6:$F$34,2,TRUE),IF(AND(71&lt;=Y6641,Y6641&lt;107),VLOOKUP($W6641,日射量と図３!$E$6:$G$34,3,TRUE),IF(AND(107&lt;=Y6641,Y6641&lt;143),VLOOKUP($W6641,日射量と図３!$E$6:$H$34,4,TRUE),VLOOKUP($W6641,日射量と図３!$E$6:$I$34,5,TRUE))))))</f>
        <v/>
      </c>
      <c r="AB6641" s="4" t="str">
        <f>IF($V6641="","",IF(Z6641&lt;36,0,IF(AND(36&lt;=Z6641,Z6641&lt;71),VLOOKUP($W6641,日射量と図３!$E$6:$F$34,2,TRUE),IF(AND(71&lt;=Z6641,Z6641&lt;107),VLOOKUP($W6641,日射量と図３!$E$6:$G$34,3,TRUE),IF(AND(107&lt;=Z6641,Z6641&lt;143),VLOOKUP($W6641,日射量と図３!$E$6:$H$34,4,TRUE),VLOOKUP($W6641,日射量と図３!$E$6:$I$34,5,TRUE))))))</f>
        <v/>
      </c>
      <c r="AC6641" s="382" t="str">
        <f t="shared" si="1251"/>
        <v/>
      </c>
      <c r="AD6641" s="382" t="str">
        <f t="shared" si="1252"/>
        <v/>
      </c>
    </row>
    <row r="6642" spans="11:30" ht="13.5" customHeight="1">
      <c r="K6642" s="4">
        <f t="shared" si="1248"/>
        <v>3</v>
      </c>
      <c r="L6642" s="34">
        <v>43528</v>
      </c>
      <c r="M6642" s="4">
        <v>277</v>
      </c>
      <c r="N6642" s="4">
        <v>15</v>
      </c>
      <c r="O6642" s="31">
        <v>0.58333333333333337</v>
      </c>
      <c r="P6642" s="35">
        <v>12.02</v>
      </c>
      <c r="Q6642" s="36">
        <f t="shared" si="1249"/>
        <v>12</v>
      </c>
      <c r="R6642" s="4">
        <f t="shared" si="1250"/>
        <v>0</v>
      </c>
      <c r="S6642" s="31">
        <f t="shared" si="1253"/>
        <v>0.26555555555555554</v>
      </c>
      <c r="T6642" s="31">
        <f t="shared" si="1254"/>
        <v>0.74109953703703713</v>
      </c>
      <c r="U6642" s="4">
        <f t="shared" si="1255"/>
        <v>0</v>
      </c>
      <c r="V6642" s="4" t="str">
        <f t="shared" si="1256"/>
        <v/>
      </c>
      <c r="W6642" s="18" t="str">
        <f>IF(V6642="","",VLOOKUP(L6642,日射量と図３!$A$4:$C$368,3,TRUE)*238.85/100)</f>
        <v/>
      </c>
      <c r="X6642" s="4" t="str">
        <f t="shared" si="1257"/>
        <v/>
      </c>
      <c r="Y6642" s="4" t="str">
        <f t="shared" si="1258"/>
        <v/>
      </c>
      <c r="Z6642" s="4" t="str">
        <f t="shared" si="1259"/>
        <v/>
      </c>
      <c r="AA6642" s="4" t="str">
        <f>IF($V6642="","",IF(Y6642&lt;36,0,IF(AND(36&lt;=Y6642,Y6642&lt;71),VLOOKUP($W6642,日射量と図３!$E$6:$F$34,2,TRUE),IF(AND(71&lt;=Y6642,Y6642&lt;107),VLOOKUP($W6642,日射量と図３!$E$6:$G$34,3,TRUE),IF(AND(107&lt;=Y6642,Y6642&lt;143),VLOOKUP($W6642,日射量と図３!$E$6:$H$34,4,TRUE),VLOOKUP($W6642,日射量と図３!$E$6:$I$34,5,TRUE))))))</f>
        <v/>
      </c>
      <c r="AB6642" s="4" t="str">
        <f>IF($V6642="","",IF(Z6642&lt;36,0,IF(AND(36&lt;=Z6642,Z6642&lt;71),VLOOKUP($W6642,日射量と図３!$E$6:$F$34,2,TRUE),IF(AND(71&lt;=Z6642,Z6642&lt;107),VLOOKUP($W6642,日射量と図３!$E$6:$G$34,3,TRUE),IF(AND(107&lt;=Z6642,Z6642&lt;143),VLOOKUP($W6642,日射量と図３!$E$6:$H$34,4,TRUE),VLOOKUP($W6642,日射量と図３!$E$6:$I$34,5,TRUE))))))</f>
        <v/>
      </c>
      <c r="AC6642" s="382" t="str">
        <f t="shared" si="1251"/>
        <v/>
      </c>
      <c r="AD6642" s="382" t="str">
        <f t="shared" si="1252"/>
        <v/>
      </c>
    </row>
    <row r="6643" spans="11:30" ht="13.5" customHeight="1">
      <c r="K6643" s="4">
        <f t="shared" si="1248"/>
        <v>3</v>
      </c>
      <c r="L6643" s="34">
        <v>43528</v>
      </c>
      <c r="M6643" s="4">
        <v>277</v>
      </c>
      <c r="N6643" s="4">
        <v>16</v>
      </c>
      <c r="O6643" s="31">
        <v>0.625</v>
      </c>
      <c r="P6643" s="35">
        <v>12.040000000000001</v>
      </c>
      <c r="Q6643" s="36">
        <f t="shared" si="1249"/>
        <v>16</v>
      </c>
      <c r="R6643" s="4">
        <f t="shared" si="1250"/>
        <v>3.9599999999999991</v>
      </c>
      <c r="S6643" s="31">
        <f t="shared" si="1253"/>
        <v>0.26555555555555554</v>
      </c>
      <c r="T6643" s="31">
        <f t="shared" si="1254"/>
        <v>0.74109953703703713</v>
      </c>
      <c r="U6643" s="4">
        <f t="shared" si="1255"/>
        <v>3.9599999999999991</v>
      </c>
      <c r="V6643" s="4" t="str">
        <f t="shared" si="1256"/>
        <v/>
      </c>
      <c r="W6643" s="18" t="str">
        <f>IF(V6643="","",VLOOKUP(L6643,日射量と図３!$A$4:$C$368,3,TRUE)*238.85/100)</f>
        <v/>
      </c>
      <c r="X6643" s="4" t="str">
        <f t="shared" si="1257"/>
        <v/>
      </c>
      <c r="Y6643" s="4" t="str">
        <f t="shared" si="1258"/>
        <v/>
      </c>
      <c r="Z6643" s="4" t="str">
        <f t="shared" si="1259"/>
        <v/>
      </c>
      <c r="AA6643" s="4" t="str">
        <f>IF($V6643="","",IF(Y6643&lt;36,0,IF(AND(36&lt;=Y6643,Y6643&lt;71),VLOOKUP($W6643,日射量と図３!$E$6:$F$34,2,TRUE),IF(AND(71&lt;=Y6643,Y6643&lt;107),VLOOKUP($W6643,日射量と図３!$E$6:$G$34,3,TRUE),IF(AND(107&lt;=Y6643,Y6643&lt;143),VLOOKUP($W6643,日射量と図３!$E$6:$H$34,4,TRUE),VLOOKUP($W6643,日射量と図３!$E$6:$I$34,5,TRUE))))))</f>
        <v/>
      </c>
      <c r="AB6643" s="4" t="str">
        <f>IF($V6643="","",IF(Z6643&lt;36,0,IF(AND(36&lt;=Z6643,Z6643&lt;71),VLOOKUP($W6643,日射量と図３!$E$6:$F$34,2,TRUE),IF(AND(71&lt;=Z6643,Z6643&lt;107),VLOOKUP($W6643,日射量と図３!$E$6:$G$34,3,TRUE),IF(AND(107&lt;=Z6643,Z6643&lt;143),VLOOKUP($W6643,日射量と図３!$E$6:$H$34,4,TRUE),VLOOKUP($W6643,日射量と図３!$E$6:$I$34,5,TRUE))))))</f>
        <v/>
      </c>
      <c r="AC6643" s="382" t="str">
        <f t="shared" si="1251"/>
        <v/>
      </c>
      <c r="AD6643" s="382" t="str">
        <f t="shared" si="1252"/>
        <v/>
      </c>
    </row>
    <row r="6644" spans="11:30" ht="13.5" customHeight="1">
      <c r="K6644" s="4">
        <f t="shared" si="1248"/>
        <v>3</v>
      </c>
      <c r="L6644" s="34">
        <v>43528</v>
      </c>
      <c r="M6644" s="4">
        <v>277</v>
      </c>
      <c r="N6644" s="4">
        <v>17</v>
      </c>
      <c r="O6644" s="31">
        <v>0.66666666666666663</v>
      </c>
      <c r="P6644" s="35">
        <v>11.940000000000001</v>
      </c>
      <c r="Q6644" s="36">
        <f t="shared" si="1249"/>
        <v>16</v>
      </c>
      <c r="R6644" s="4">
        <f t="shared" si="1250"/>
        <v>4.0599999999999987</v>
      </c>
      <c r="S6644" s="31">
        <f t="shared" si="1253"/>
        <v>0.26555555555555554</v>
      </c>
      <c r="T6644" s="31">
        <f t="shared" si="1254"/>
        <v>0.74109953703703713</v>
      </c>
      <c r="U6644" s="4">
        <f t="shared" si="1255"/>
        <v>4.0599999999999987</v>
      </c>
      <c r="V6644" s="4" t="str">
        <f t="shared" si="1256"/>
        <v/>
      </c>
      <c r="W6644" s="18" t="str">
        <f>IF(V6644="","",VLOOKUP(L6644,日射量と図３!$A$4:$C$368,3,TRUE)*238.85/100)</f>
        <v/>
      </c>
      <c r="X6644" s="4" t="str">
        <f t="shared" si="1257"/>
        <v/>
      </c>
      <c r="Y6644" s="4" t="str">
        <f t="shared" si="1258"/>
        <v/>
      </c>
      <c r="Z6644" s="4" t="str">
        <f t="shared" si="1259"/>
        <v/>
      </c>
      <c r="AA6644" s="4" t="str">
        <f>IF($V6644="","",IF(Y6644&lt;36,0,IF(AND(36&lt;=Y6644,Y6644&lt;71),VLOOKUP($W6644,日射量と図３!$E$6:$F$34,2,TRUE),IF(AND(71&lt;=Y6644,Y6644&lt;107),VLOOKUP($W6644,日射量と図３!$E$6:$G$34,3,TRUE),IF(AND(107&lt;=Y6644,Y6644&lt;143),VLOOKUP($W6644,日射量と図３!$E$6:$H$34,4,TRUE),VLOOKUP($W6644,日射量と図３!$E$6:$I$34,5,TRUE))))))</f>
        <v/>
      </c>
      <c r="AB6644" s="4" t="str">
        <f>IF($V6644="","",IF(Z6644&lt;36,0,IF(AND(36&lt;=Z6644,Z6644&lt;71),VLOOKUP($W6644,日射量と図３!$E$6:$F$34,2,TRUE),IF(AND(71&lt;=Z6644,Z6644&lt;107),VLOOKUP($W6644,日射量と図３!$E$6:$G$34,3,TRUE),IF(AND(107&lt;=Z6644,Z6644&lt;143),VLOOKUP($W6644,日射量と図３!$E$6:$H$34,4,TRUE),VLOOKUP($W6644,日射量と図３!$E$6:$I$34,5,TRUE))))))</f>
        <v/>
      </c>
      <c r="AC6644" s="382" t="str">
        <f t="shared" si="1251"/>
        <v/>
      </c>
      <c r="AD6644" s="382" t="str">
        <f t="shared" si="1252"/>
        <v/>
      </c>
    </row>
    <row r="6645" spans="11:30" ht="13.5" customHeight="1">
      <c r="K6645" s="4">
        <f t="shared" si="1248"/>
        <v>3</v>
      </c>
      <c r="L6645" s="34">
        <v>43528</v>
      </c>
      <c r="M6645" s="4">
        <v>277</v>
      </c>
      <c r="N6645" s="4">
        <v>18</v>
      </c>
      <c r="O6645" s="31">
        <v>0.70833333333333337</v>
      </c>
      <c r="P6645" s="35">
        <v>11.209999999999999</v>
      </c>
      <c r="Q6645" s="36">
        <f t="shared" si="1249"/>
        <v>16</v>
      </c>
      <c r="R6645" s="4">
        <f t="shared" si="1250"/>
        <v>4.7900000000000009</v>
      </c>
      <c r="S6645" s="31">
        <f t="shared" si="1253"/>
        <v>0.26555555555555554</v>
      </c>
      <c r="T6645" s="31">
        <f t="shared" si="1254"/>
        <v>0.74109953703703713</v>
      </c>
      <c r="U6645" s="4">
        <f t="shared" si="1255"/>
        <v>4.7900000000000009</v>
      </c>
      <c r="V6645" s="4" t="str">
        <f t="shared" si="1256"/>
        <v/>
      </c>
      <c r="W6645" s="18" t="str">
        <f>IF(V6645="","",VLOOKUP(L6645,日射量と図３!$A$4:$C$368,3,TRUE)*238.85/100)</f>
        <v/>
      </c>
      <c r="X6645" s="4" t="str">
        <f t="shared" si="1257"/>
        <v/>
      </c>
      <c r="Y6645" s="4" t="str">
        <f t="shared" si="1258"/>
        <v/>
      </c>
      <c r="Z6645" s="4" t="str">
        <f t="shared" si="1259"/>
        <v/>
      </c>
      <c r="AA6645" s="4" t="str">
        <f>IF($V6645="","",IF(Y6645&lt;36,0,IF(AND(36&lt;=Y6645,Y6645&lt;71),VLOOKUP($W6645,日射量と図３!$E$6:$F$34,2,TRUE),IF(AND(71&lt;=Y6645,Y6645&lt;107),VLOOKUP($W6645,日射量と図３!$E$6:$G$34,3,TRUE),IF(AND(107&lt;=Y6645,Y6645&lt;143),VLOOKUP($W6645,日射量と図３!$E$6:$H$34,4,TRUE),VLOOKUP($W6645,日射量と図３!$E$6:$I$34,5,TRUE))))))</f>
        <v/>
      </c>
      <c r="AB6645" s="4" t="str">
        <f>IF($V6645="","",IF(Z6645&lt;36,0,IF(AND(36&lt;=Z6645,Z6645&lt;71),VLOOKUP($W6645,日射量と図３!$E$6:$F$34,2,TRUE),IF(AND(71&lt;=Z6645,Z6645&lt;107),VLOOKUP($W6645,日射量と図３!$E$6:$G$34,3,TRUE),IF(AND(107&lt;=Z6645,Z6645&lt;143),VLOOKUP($W6645,日射量と図３!$E$6:$H$34,4,TRUE),VLOOKUP($W6645,日射量と図３!$E$6:$I$34,5,TRUE))))))</f>
        <v/>
      </c>
      <c r="AC6645" s="382" t="str">
        <f t="shared" si="1251"/>
        <v/>
      </c>
      <c r="AD6645" s="382" t="str">
        <f t="shared" si="1252"/>
        <v/>
      </c>
    </row>
    <row r="6646" spans="11:30" ht="13.5" customHeight="1">
      <c r="K6646" s="4">
        <f t="shared" si="1248"/>
        <v>3</v>
      </c>
      <c r="L6646" s="34">
        <v>43528</v>
      </c>
      <c r="M6646" s="4">
        <v>277</v>
      </c>
      <c r="N6646" s="4">
        <v>19</v>
      </c>
      <c r="O6646" s="31">
        <v>0.75</v>
      </c>
      <c r="P6646" s="35">
        <v>10.220000000000001</v>
      </c>
      <c r="Q6646" s="36">
        <f t="shared" si="1249"/>
        <v>16</v>
      </c>
      <c r="R6646" s="4">
        <f t="shared" si="1250"/>
        <v>5.7799999999999994</v>
      </c>
      <c r="S6646" s="31">
        <f t="shared" si="1253"/>
        <v>0.26555555555555554</v>
      </c>
      <c r="T6646" s="31">
        <f t="shared" si="1254"/>
        <v>0.74109953703703713</v>
      </c>
      <c r="U6646" s="4">
        <f t="shared" si="1255"/>
        <v>0</v>
      </c>
      <c r="V6646" s="4" t="str">
        <f t="shared" si="1256"/>
        <v/>
      </c>
      <c r="W6646" s="18" t="str">
        <f>IF(V6646="","",VLOOKUP(L6646,日射量と図３!$A$4:$C$368,3,TRUE)*238.85/100)</f>
        <v/>
      </c>
      <c r="X6646" s="4" t="str">
        <f t="shared" si="1257"/>
        <v/>
      </c>
      <c r="Y6646" s="4" t="str">
        <f t="shared" si="1258"/>
        <v/>
      </c>
      <c r="Z6646" s="4" t="str">
        <f t="shared" si="1259"/>
        <v/>
      </c>
      <c r="AA6646" s="4" t="str">
        <f>IF($V6646="","",IF(Y6646&lt;36,0,IF(AND(36&lt;=Y6646,Y6646&lt;71),VLOOKUP($W6646,日射量と図３!$E$6:$F$34,2,TRUE),IF(AND(71&lt;=Y6646,Y6646&lt;107),VLOOKUP($W6646,日射量と図３!$E$6:$G$34,3,TRUE),IF(AND(107&lt;=Y6646,Y6646&lt;143),VLOOKUP($W6646,日射量と図３!$E$6:$H$34,4,TRUE),VLOOKUP($W6646,日射量と図３!$E$6:$I$34,5,TRUE))))))</f>
        <v/>
      </c>
      <c r="AB6646" s="4" t="str">
        <f>IF($V6646="","",IF(Z6646&lt;36,0,IF(AND(36&lt;=Z6646,Z6646&lt;71),VLOOKUP($W6646,日射量と図３!$E$6:$F$34,2,TRUE),IF(AND(71&lt;=Z6646,Z6646&lt;107),VLOOKUP($W6646,日射量と図３!$E$6:$G$34,3,TRUE),IF(AND(107&lt;=Z6646,Z6646&lt;143),VLOOKUP($W6646,日射量と図３!$E$6:$H$34,4,TRUE),VLOOKUP($W6646,日射量と図３!$E$6:$I$34,5,TRUE))))))</f>
        <v/>
      </c>
      <c r="AC6646" s="382" t="str">
        <f t="shared" si="1251"/>
        <v/>
      </c>
      <c r="AD6646" s="382" t="str">
        <f t="shared" si="1252"/>
        <v/>
      </c>
    </row>
    <row r="6647" spans="11:30" ht="13.5" customHeight="1">
      <c r="K6647" s="4">
        <f t="shared" si="1248"/>
        <v>3</v>
      </c>
      <c r="L6647" s="34">
        <v>43528</v>
      </c>
      <c r="M6647" s="4">
        <v>277</v>
      </c>
      <c r="N6647" s="4">
        <v>20</v>
      </c>
      <c r="O6647" s="31">
        <v>0.79166666666666663</v>
      </c>
      <c r="P6647" s="35">
        <v>9.64</v>
      </c>
      <c r="Q6647" s="36">
        <f t="shared" si="1249"/>
        <v>16</v>
      </c>
      <c r="R6647" s="4">
        <f t="shared" si="1250"/>
        <v>6.3599999999999994</v>
      </c>
      <c r="S6647" s="31">
        <f t="shared" si="1253"/>
        <v>0.26555555555555554</v>
      </c>
      <c r="T6647" s="31">
        <f t="shared" si="1254"/>
        <v>0.74109953703703713</v>
      </c>
      <c r="U6647" s="4">
        <f t="shared" si="1255"/>
        <v>0</v>
      </c>
      <c r="V6647" s="4" t="str">
        <f t="shared" si="1256"/>
        <v/>
      </c>
      <c r="W6647" s="18" t="str">
        <f>IF(V6647="","",VLOOKUP(L6647,日射量と図３!$A$4:$C$368,3,TRUE)*238.85/100)</f>
        <v/>
      </c>
      <c r="X6647" s="4" t="str">
        <f t="shared" si="1257"/>
        <v/>
      </c>
      <c r="Y6647" s="4" t="str">
        <f t="shared" si="1258"/>
        <v/>
      </c>
      <c r="Z6647" s="4" t="str">
        <f t="shared" si="1259"/>
        <v/>
      </c>
      <c r="AA6647" s="4" t="str">
        <f>IF($V6647="","",IF(Y6647&lt;36,0,IF(AND(36&lt;=Y6647,Y6647&lt;71),VLOOKUP($W6647,日射量と図３!$E$6:$F$34,2,TRUE),IF(AND(71&lt;=Y6647,Y6647&lt;107),VLOOKUP($W6647,日射量と図３!$E$6:$G$34,3,TRUE),IF(AND(107&lt;=Y6647,Y6647&lt;143),VLOOKUP($W6647,日射量と図３!$E$6:$H$34,4,TRUE),VLOOKUP($W6647,日射量と図３!$E$6:$I$34,5,TRUE))))))</f>
        <v/>
      </c>
      <c r="AB6647" s="4" t="str">
        <f>IF($V6647="","",IF(Z6647&lt;36,0,IF(AND(36&lt;=Z6647,Z6647&lt;71),VLOOKUP($W6647,日射量と図３!$E$6:$F$34,2,TRUE),IF(AND(71&lt;=Z6647,Z6647&lt;107),VLOOKUP($W6647,日射量と図３!$E$6:$G$34,3,TRUE),IF(AND(107&lt;=Z6647,Z6647&lt;143),VLOOKUP($W6647,日射量と図３!$E$6:$H$34,4,TRUE),VLOOKUP($W6647,日射量と図３!$E$6:$I$34,5,TRUE))))))</f>
        <v/>
      </c>
      <c r="AC6647" s="382" t="str">
        <f t="shared" si="1251"/>
        <v/>
      </c>
      <c r="AD6647" s="382" t="str">
        <f t="shared" si="1252"/>
        <v/>
      </c>
    </row>
    <row r="6648" spans="11:30" ht="13.5" customHeight="1">
      <c r="K6648" s="4">
        <f t="shared" si="1248"/>
        <v>3</v>
      </c>
      <c r="L6648" s="34">
        <v>43528</v>
      </c>
      <c r="M6648" s="4">
        <v>277</v>
      </c>
      <c r="N6648" s="4">
        <v>21</v>
      </c>
      <c r="O6648" s="31">
        <v>0.83333333333333337</v>
      </c>
      <c r="P6648" s="35">
        <v>8.5999999999999979</v>
      </c>
      <c r="Q6648" s="36">
        <f t="shared" si="1249"/>
        <v>16</v>
      </c>
      <c r="R6648" s="4">
        <f t="shared" si="1250"/>
        <v>7.4000000000000021</v>
      </c>
      <c r="S6648" s="31">
        <f t="shared" si="1253"/>
        <v>0.26555555555555554</v>
      </c>
      <c r="T6648" s="31">
        <f t="shared" si="1254"/>
        <v>0.74109953703703713</v>
      </c>
      <c r="U6648" s="4">
        <f t="shared" si="1255"/>
        <v>0</v>
      </c>
      <c r="V6648" s="4" t="str">
        <f t="shared" si="1256"/>
        <v/>
      </c>
      <c r="W6648" s="18" t="str">
        <f>IF(V6648="","",VLOOKUP(L6648,日射量と図３!$A$4:$C$368,3,TRUE)*238.85/100)</f>
        <v/>
      </c>
      <c r="X6648" s="4" t="str">
        <f t="shared" si="1257"/>
        <v/>
      </c>
      <c r="Y6648" s="4" t="str">
        <f t="shared" si="1258"/>
        <v/>
      </c>
      <c r="Z6648" s="4" t="str">
        <f t="shared" si="1259"/>
        <v/>
      </c>
      <c r="AA6648" s="4" t="str">
        <f>IF($V6648="","",IF(Y6648&lt;36,0,IF(AND(36&lt;=Y6648,Y6648&lt;71),VLOOKUP($W6648,日射量と図３!$E$6:$F$34,2,TRUE),IF(AND(71&lt;=Y6648,Y6648&lt;107),VLOOKUP($W6648,日射量と図３!$E$6:$G$34,3,TRUE),IF(AND(107&lt;=Y6648,Y6648&lt;143),VLOOKUP($W6648,日射量と図３!$E$6:$H$34,4,TRUE),VLOOKUP($W6648,日射量と図３!$E$6:$I$34,5,TRUE))))))</f>
        <v/>
      </c>
      <c r="AB6648" s="4" t="str">
        <f>IF($V6648="","",IF(Z6648&lt;36,0,IF(AND(36&lt;=Z6648,Z6648&lt;71),VLOOKUP($W6648,日射量と図３!$E$6:$F$34,2,TRUE),IF(AND(71&lt;=Z6648,Z6648&lt;107),VLOOKUP($W6648,日射量と図３!$E$6:$G$34,3,TRUE),IF(AND(107&lt;=Z6648,Z6648&lt;143),VLOOKUP($W6648,日射量と図３!$E$6:$H$34,4,TRUE),VLOOKUP($W6648,日射量と図３!$E$6:$I$34,5,TRUE))))))</f>
        <v/>
      </c>
      <c r="AC6648" s="382" t="str">
        <f t="shared" si="1251"/>
        <v/>
      </c>
      <c r="AD6648" s="382" t="str">
        <f t="shared" si="1252"/>
        <v/>
      </c>
    </row>
    <row r="6649" spans="11:30" ht="13.5" customHeight="1">
      <c r="K6649" s="4">
        <f t="shared" si="1248"/>
        <v>3</v>
      </c>
      <c r="L6649" s="34">
        <v>43528</v>
      </c>
      <c r="M6649" s="4">
        <v>277</v>
      </c>
      <c r="N6649" s="4">
        <v>22</v>
      </c>
      <c r="O6649" s="31">
        <v>0.875</v>
      </c>
      <c r="P6649" s="35">
        <v>8.01</v>
      </c>
      <c r="Q6649" s="36">
        <f t="shared" si="1249"/>
        <v>16</v>
      </c>
      <c r="R6649" s="4">
        <f t="shared" si="1250"/>
        <v>7.99</v>
      </c>
      <c r="S6649" s="31">
        <f t="shared" si="1253"/>
        <v>0.26555555555555554</v>
      </c>
      <c r="T6649" s="31">
        <f t="shared" si="1254"/>
        <v>0.74109953703703713</v>
      </c>
      <c r="U6649" s="4">
        <f t="shared" si="1255"/>
        <v>0</v>
      </c>
      <c r="V6649" s="4" t="str">
        <f t="shared" si="1256"/>
        <v/>
      </c>
      <c r="W6649" s="18" t="str">
        <f>IF(V6649="","",VLOOKUP(L6649,日射量と図３!$A$4:$C$368,3,TRUE)*238.85/100)</f>
        <v/>
      </c>
      <c r="X6649" s="4" t="str">
        <f t="shared" si="1257"/>
        <v/>
      </c>
      <c r="Y6649" s="4" t="str">
        <f t="shared" si="1258"/>
        <v/>
      </c>
      <c r="Z6649" s="4" t="str">
        <f t="shared" si="1259"/>
        <v/>
      </c>
      <c r="AA6649" s="4" t="str">
        <f>IF($V6649="","",IF(Y6649&lt;36,0,IF(AND(36&lt;=Y6649,Y6649&lt;71),VLOOKUP($W6649,日射量と図３!$E$6:$F$34,2,TRUE),IF(AND(71&lt;=Y6649,Y6649&lt;107),VLOOKUP($W6649,日射量と図３!$E$6:$G$34,3,TRUE),IF(AND(107&lt;=Y6649,Y6649&lt;143),VLOOKUP($W6649,日射量と図３!$E$6:$H$34,4,TRUE),VLOOKUP($W6649,日射量と図３!$E$6:$I$34,5,TRUE))))))</f>
        <v/>
      </c>
      <c r="AB6649" s="4" t="str">
        <f>IF($V6649="","",IF(Z6649&lt;36,0,IF(AND(36&lt;=Z6649,Z6649&lt;71),VLOOKUP($W6649,日射量と図３!$E$6:$F$34,2,TRUE),IF(AND(71&lt;=Z6649,Z6649&lt;107),VLOOKUP($W6649,日射量と図３!$E$6:$G$34,3,TRUE),IF(AND(107&lt;=Z6649,Z6649&lt;143),VLOOKUP($W6649,日射量と図３!$E$6:$H$34,4,TRUE),VLOOKUP($W6649,日射量と図３!$E$6:$I$34,5,TRUE))))))</f>
        <v/>
      </c>
      <c r="AC6649" s="382" t="str">
        <f t="shared" si="1251"/>
        <v/>
      </c>
      <c r="AD6649" s="382" t="str">
        <f t="shared" si="1252"/>
        <v/>
      </c>
    </row>
    <row r="6650" spans="11:30" ht="13.5" customHeight="1">
      <c r="K6650" s="4">
        <f t="shared" si="1248"/>
        <v>3</v>
      </c>
      <c r="L6650" s="34">
        <v>43528</v>
      </c>
      <c r="M6650" s="4">
        <v>277</v>
      </c>
      <c r="N6650" s="4">
        <v>23</v>
      </c>
      <c r="O6650" s="31">
        <v>0.91666666666666663</v>
      </c>
      <c r="P6650" s="35">
        <v>7.7100000000000009</v>
      </c>
      <c r="Q6650" s="36">
        <f t="shared" si="1249"/>
        <v>13</v>
      </c>
      <c r="R6650" s="4">
        <f t="shared" si="1250"/>
        <v>5.2899999999999991</v>
      </c>
      <c r="S6650" s="31">
        <f t="shared" si="1253"/>
        <v>0.26555555555555554</v>
      </c>
      <c r="T6650" s="31">
        <f t="shared" si="1254"/>
        <v>0.74109953703703713</v>
      </c>
      <c r="U6650" s="4">
        <f t="shared" si="1255"/>
        <v>0</v>
      </c>
      <c r="V6650" s="4" t="str">
        <f t="shared" si="1256"/>
        <v/>
      </c>
      <c r="W6650" s="18" t="str">
        <f>IF(V6650="","",VLOOKUP(L6650,日射量と図３!$A$4:$C$368,3,TRUE)*238.85/100)</f>
        <v/>
      </c>
      <c r="X6650" s="4" t="str">
        <f t="shared" si="1257"/>
        <v/>
      </c>
      <c r="Y6650" s="4" t="str">
        <f t="shared" si="1258"/>
        <v/>
      </c>
      <c r="Z6650" s="4" t="str">
        <f t="shared" si="1259"/>
        <v/>
      </c>
      <c r="AA6650" s="4" t="str">
        <f>IF($V6650="","",IF(Y6650&lt;36,0,IF(AND(36&lt;=Y6650,Y6650&lt;71),VLOOKUP($W6650,日射量と図３!$E$6:$F$34,2,TRUE),IF(AND(71&lt;=Y6650,Y6650&lt;107),VLOOKUP($W6650,日射量と図３!$E$6:$G$34,3,TRUE),IF(AND(107&lt;=Y6650,Y6650&lt;143),VLOOKUP($W6650,日射量と図３!$E$6:$H$34,4,TRUE),VLOOKUP($W6650,日射量と図３!$E$6:$I$34,5,TRUE))))))</f>
        <v/>
      </c>
      <c r="AB6650" s="4" t="str">
        <f>IF($V6650="","",IF(Z6650&lt;36,0,IF(AND(36&lt;=Z6650,Z6650&lt;71),VLOOKUP($W6650,日射量と図３!$E$6:$F$34,2,TRUE),IF(AND(71&lt;=Z6650,Z6650&lt;107),VLOOKUP($W6650,日射量と図３!$E$6:$G$34,3,TRUE),IF(AND(107&lt;=Z6650,Z6650&lt;143),VLOOKUP($W6650,日射量と図３!$E$6:$H$34,4,TRUE),VLOOKUP($W6650,日射量と図３!$E$6:$I$34,5,TRUE))))))</f>
        <v/>
      </c>
      <c r="AC6650" s="382" t="str">
        <f t="shared" si="1251"/>
        <v/>
      </c>
      <c r="AD6650" s="382" t="str">
        <f t="shared" si="1252"/>
        <v/>
      </c>
    </row>
    <row r="6651" spans="11:30" ht="13.5" customHeight="1">
      <c r="K6651" s="4">
        <f t="shared" si="1248"/>
        <v>3</v>
      </c>
      <c r="L6651" s="34">
        <v>43528</v>
      </c>
      <c r="M6651" s="4">
        <v>277</v>
      </c>
      <c r="N6651" s="4">
        <v>24</v>
      </c>
      <c r="O6651" s="31">
        <v>0.95833333333333337</v>
      </c>
      <c r="P6651" s="35">
        <v>7.37</v>
      </c>
      <c r="Q6651" s="36">
        <f t="shared" si="1249"/>
        <v>13</v>
      </c>
      <c r="R6651" s="4">
        <f t="shared" si="1250"/>
        <v>5.63</v>
      </c>
      <c r="S6651" s="31">
        <f t="shared" si="1253"/>
        <v>0.26555555555555554</v>
      </c>
      <c r="T6651" s="31">
        <f t="shared" si="1254"/>
        <v>0.74109953703703713</v>
      </c>
      <c r="U6651" s="4">
        <f t="shared" si="1255"/>
        <v>0</v>
      </c>
      <c r="V6651" s="4" t="str">
        <f t="shared" si="1256"/>
        <v/>
      </c>
      <c r="W6651" s="18" t="str">
        <f>IF(V6651="","",VLOOKUP(L6651,日射量と図３!$A$4:$C$368,3,TRUE)*238.85/100)</f>
        <v/>
      </c>
      <c r="X6651" s="4" t="str">
        <f t="shared" si="1257"/>
        <v/>
      </c>
      <c r="Y6651" s="4" t="str">
        <f t="shared" si="1258"/>
        <v/>
      </c>
      <c r="Z6651" s="4" t="str">
        <f t="shared" si="1259"/>
        <v/>
      </c>
      <c r="AA6651" s="4" t="str">
        <f>IF($V6651="","",IF(Y6651&lt;36,0,IF(AND(36&lt;=Y6651,Y6651&lt;71),VLOOKUP($W6651,日射量と図３!$E$6:$F$34,2,TRUE),IF(AND(71&lt;=Y6651,Y6651&lt;107),VLOOKUP($W6651,日射量と図３!$E$6:$G$34,3,TRUE),IF(AND(107&lt;=Y6651,Y6651&lt;143),VLOOKUP($W6651,日射量と図３!$E$6:$H$34,4,TRUE),VLOOKUP($W6651,日射量と図３!$E$6:$I$34,5,TRUE))))))</f>
        <v/>
      </c>
      <c r="AB6651" s="4" t="str">
        <f>IF($V6651="","",IF(Z6651&lt;36,0,IF(AND(36&lt;=Z6651,Z6651&lt;71),VLOOKUP($W6651,日射量と図３!$E$6:$F$34,2,TRUE),IF(AND(71&lt;=Z6651,Z6651&lt;107),VLOOKUP($W6651,日射量と図３!$E$6:$G$34,3,TRUE),IF(AND(107&lt;=Z6651,Z6651&lt;143),VLOOKUP($W6651,日射量と図３!$E$6:$H$34,4,TRUE),VLOOKUP($W6651,日射量と図３!$E$6:$I$34,5,TRUE))))))</f>
        <v/>
      </c>
      <c r="AC6651" s="382" t="str">
        <f t="shared" si="1251"/>
        <v/>
      </c>
      <c r="AD6651" s="382" t="str">
        <f t="shared" si="1252"/>
        <v/>
      </c>
    </row>
    <row r="6652" spans="11:30" ht="13.5" customHeight="1">
      <c r="K6652" s="4">
        <f t="shared" si="1248"/>
        <v>3</v>
      </c>
      <c r="L6652" s="34">
        <v>43529</v>
      </c>
      <c r="M6652" s="4">
        <v>278</v>
      </c>
      <c r="N6652" s="4">
        <v>1</v>
      </c>
      <c r="O6652" s="31">
        <v>0</v>
      </c>
      <c r="P6652" s="35">
        <v>7.0999999999999988</v>
      </c>
      <c r="Q6652" s="36">
        <f t="shared" si="1249"/>
        <v>13</v>
      </c>
      <c r="R6652" s="4">
        <f t="shared" si="1250"/>
        <v>5.9000000000000012</v>
      </c>
      <c r="S6652" s="31">
        <f t="shared" si="1253"/>
        <v>0.26555555555555554</v>
      </c>
      <c r="T6652" s="31">
        <f t="shared" si="1254"/>
        <v>0.74109953703703713</v>
      </c>
      <c r="U6652" s="4">
        <f t="shared" si="1255"/>
        <v>0</v>
      </c>
      <c r="V6652" s="4">
        <f t="shared" si="1256"/>
        <v>27.13</v>
      </c>
      <c r="W6652" s="18">
        <f>IF(V6652="","",VLOOKUP(L6652,日射量と図３!$A$4:$C$368,3,TRUE)*238.85/100)</f>
        <v>28.661999999999999</v>
      </c>
      <c r="X6652" s="4">
        <f t="shared" si="1257"/>
        <v>11</v>
      </c>
      <c r="Y6652" s="4">
        <f t="shared" si="1258"/>
        <v>15.419335499999995</v>
      </c>
      <c r="Z6652" s="4">
        <f t="shared" si="1259"/>
        <v>17.381796381818177</v>
      </c>
      <c r="AA6652" s="4">
        <f>IF($V6652="","",IF(Y6652&lt;36,0,IF(AND(36&lt;=Y6652,Y6652&lt;71),VLOOKUP($W6652,日射量と図３!$E$6:$F$34,2,TRUE),IF(AND(71&lt;=Y6652,Y6652&lt;107),VLOOKUP($W6652,日射量と図３!$E$6:$G$34,3,TRUE),IF(AND(107&lt;=Y6652,Y6652&lt;143),VLOOKUP($W6652,日射量と図３!$E$6:$H$34,4,TRUE),VLOOKUP($W6652,日射量と図３!$E$6:$I$34,5,TRUE))))))</f>
        <v>0</v>
      </c>
      <c r="AB6652" s="4">
        <f>IF($V6652="","",IF(Z6652&lt;36,0,IF(AND(36&lt;=Z6652,Z6652&lt;71),VLOOKUP($W6652,日射量と図３!$E$6:$F$34,2,TRUE),IF(AND(71&lt;=Z6652,Z6652&lt;107),VLOOKUP($W6652,日射量と図３!$E$6:$G$34,3,TRUE),IF(AND(107&lt;=Z6652,Z6652&lt;143),VLOOKUP($W6652,日射量と図３!$E$6:$H$34,4,TRUE),VLOOKUP($W6652,日射量と図３!$E$6:$I$34,5,TRUE))))))</f>
        <v>0</v>
      </c>
      <c r="AC6652" s="382">
        <f t="shared" si="1251"/>
        <v>0</v>
      </c>
      <c r="AD6652" s="382">
        <f t="shared" si="1252"/>
        <v>0</v>
      </c>
    </row>
    <row r="6653" spans="11:30" ht="13.5" customHeight="1">
      <c r="K6653" s="4">
        <f t="shared" si="1248"/>
        <v>3</v>
      </c>
      <c r="L6653" s="34">
        <v>43529</v>
      </c>
      <c r="M6653" s="4">
        <v>278</v>
      </c>
      <c r="N6653" s="4">
        <v>2</v>
      </c>
      <c r="O6653" s="31">
        <v>4.1666666666666664E-2</v>
      </c>
      <c r="P6653" s="35">
        <v>6.94</v>
      </c>
      <c r="Q6653" s="36">
        <f t="shared" si="1249"/>
        <v>13</v>
      </c>
      <c r="R6653" s="4">
        <f t="shared" si="1250"/>
        <v>6.06</v>
      </c>
      <c r="S6653" s="31">
        <f t="shared" si="1253"/>
        <v>0.26555555555555554</v>
      </c>
      <c r="T6653" s="31">
        <f t="shared" si="1254"/>
        <v>0.74109953703703713</v>
      </c>
      <c r="U6653" s="4">
        <f t="shared" si="1255"/>
        <v>0</v>
      </c>
      <c r="V6653" s="4" t="str">
        <f t="shared" si="1256"/>
        <v/>
      </c>
      <c r="W6653" s="18" t="str">
        <f>IF(V6653="","",VLOOKUP(L6653,日射量と図３!$A$4:$C$368,3,TRUE)*238.85/100)</f>
        <v/>
      </c>
      <c r="X6653" s="4" t="str">
        <f t="shared" si="1257"/>
        <v/>
      </c>
      <c r="Y6653" s="4" t="str">
        <f t="shared" si="1258"/>
        <v/>
      </c>
      <c r="Z6653" s="4" t="str">
        <f t="shared" si="1259"/>
        <v/>
      </c>
      <c r="AA6653" s="4" t="str">
        <f>IF($V6653="","",IF(Y6653&lt;36,0,IF(AND(36&lt;=Y6653,Y6653&lt;71),VLOOKUP($W6653,日射量と図３!$E$6:$F$34,2,TRUE),IF(AND(71&lt;=Y6653,Y6653&lt;107),VLOOKUP($W6653,日射量と図３!$E$6:$G$34,3,TRUE),IF(AND(107&lt;=Y6653,Y6653&lt;143),VLOOKUP($W6653,日射量と図３!$E$6:$H$34,4,TRUE),VLOOKUP($W6653,日射量と図３!$E$6:$I$34,5,TRUE))))))</f>
        <v/>
      </c>
      <c r="AB6653" s="4" t="str">
        <f>IF($V6653="","",IF(Z6653&lt;36,0,IF(AND(36&lt;=Z6653,Z6653&lt;71),VLOOKUP($W6653,日射量と図３!$E$6:$F$34,2,TRUE),IF(AND(71&lt;=Z6653,Z6653&lt;107),VLOOKUP($W6653,日射量と図３!$E$6:$G$34,3,TRUE),IF(AND(107&lt;=Z6653,Z6653&lt;143),VLOOKUP($W6653,日射量と図３!$E$6:$H$34,4,TRUE),VLOOKUP($W6653,日射量と図３!$E$6:$I$34,5,TRUE))))))</f>
        <v/>
      </c>
      <c r="AC6653" s="382" t="str">
        <f t="shared" si="1251"/>
        <v/>
      </c>
      <c r="AD6653" s="382" t="str">
        <f t="shared" si="1252"/>
        <v/>
      </c>
    </row>
    <row r="6654" spans="11:30" ht="13.5" customHeight="1">
      <c r="K6654" s="4">
        <f t="shared" si="1248"/>
        <v>3</v>
      </c>
      <c r="L6654" s="34">
        <v>43529</v>
      </c>
      <c r="M6654" s="4">
        <v>278</v>
      </c>
      <c r="N6654" s="4">
        <v>3</v>
      </c>
      <c r="O6654" s="31">
        <v>8.3333333333333329E-2</v>
      </c>
      <c r="P6654" s="35">
        <v>6.5</v>
      </c>
      <c r="Q6654" s="36">
        <f t="shared" si="1249"/>
        <v>13</v>
      </c>
      <c r="R6654" s="4">
        <f t="shared" si="1250"/>
        <v>6.5</v>
      </c>
      <c r="S6654" s="31">
        <f t="shared" si="1253"/>
        <v>0.26555555555555554</v>
      </c>
      <c r="T6654" s="31">
        <f t="shared" si="1254"/>
        <v>0.74109953703703713</v>
      </c>
      <c r="U6654" s="4">
        <f t="shared" si="1255"/>
        <v>0</v>
      </c>
      <c r="V6654" s="4" t="str">
        <f t="shared" si="1256"/>
        <v/>
      </c>
      <c r="W6654" s="18" t="str">
        <f>IF(V6654="","",VLOOKUP(L6654,日射量と図３!$A$4:$C$368,3,TRUE)*238.85/100)</f>
        <v/>
      </c>
      <c r="X6654" s="4" t="str">
        <f t="shared" si="1257"/>
        <v/>
      </c>
      <c r="Y6654" s="4" t="str">
        <f t="shared" si="1258"/>
        <v/>
      </c>
      <c r="Z6654" s="4" t="str">
        <f t="shared" si="1259"/>
        <v/>
      </c>
      <c r="AA6654" s="4" t="str">
        <f>IF($V6654="","",IF(Y6654&lt;36,0,IF(AND(36&lt;=Y6654,Y6654&lt;71),VLOOKUP($W6654,日射量と図３!$E$6:$F$34,2,TRUE),IF(AND(71&lt;=Y6654,Y6654&lt;107),VLOOKUP($W6654,日射量と図３!$E$6:$G$34,3,TRUE),IF(AND(107&lt;=Y6654,Y6654&lt;143),VLOOKUP($W6654,日射量と図３!$E$6:$H$34,4,TRUE),VLOOKUP($W6654,日射量と図３!$E$6:$I$34,5,TRUE))))))</f>
        <v/>
      </c>
      <c r="AB6654" s="4" t="str">
        <f>IF($V6654="","",IF(Z6654&lt;36,0,IF(AND(36&lt;=Z6654,Z6654&lt;71),VLOOKUP($W6654,日射量と図３!$E$6:$F$34,2,TRUE),IF(AND(71&lt;=Z6654,Z6654&lt;107),VLOOKUP($W6654,日射量と図３!$E$6:$G$34,3,TRUE),IF(AND(107&lt;=Z6654,Z6654&lt;143),VLOOKUP($W6654,日射量と図３!$E$6:$H$34,4,TRUE),VLOOKUP($W6654,日射量と図３!$E$6:$I$34,5,TRUE))))))</f>
        <v/>
      </c>
      <c r="AC6654" s="382" t="str">
        <f t="shared" si="1251"/>
        <v/>
      </c>
      <c r="AD6654" s="382" t="str">
        <f t="shared" si="1252"/>
        <v/>
      </c>
    </row>
    <row r="6655" spans="11:30" ht="13.5" customHeight="1">
      <c r="K6655" s="4">
        <f t="shared" si="1248"/>
        <v>3</v>
      </c>
      <c r="L6655" s="34">
        <v>43529</v>
      </c>
      <c r="M6655" s="4">
        <v>278</v>
      </c>
      <c r="N6655" s="4">
        <v>4</v>
      </c>
      <c r="O6655" s="31">
        <v>0.125</v>
      </c>
      <c r="P6655" s="35">
        <v>6.2899999999999991</v>
      </c>
      <c r="Q6655" s="36">
        <f t="shared" si="1249"/>
        <v>13</v>
      </c>
      <c r="R6655" s="4">
        <f t="shared" si="1250"/>
        <v>6.7100000000000009</v>
      </c>
      <c r="S6655" s="31">
        <f t="shared" si="1253"/>
        <v>0.26555555555555554</v>
      </c>
      <c r="T6655" s="31">
        <f t="shared" si="1254"/>
        <v>0.74109953703703713</v>
      </c>
      <c r="U6655" s="4">
        <f t="shared" si="1255"/>
        <v>0</v>
      </c>
      <c r="V6655" s="4" t="str">
        <f t="shared" si="1256"/>
        <v/>
      </c>
      <c r="W6655" s="18" t="str">
        <f>IF(V6655="","",VLOOKUP(L6655,日射量と図３!$A$4:$C$368,3,TRUE)*238.85/100)</f>
        <v/>
      </c>
      <c r="X6655" s="4" t="str">
        <f t="shared" si="1257"/>
        <v/>
      </c>
      <c r="Y6655" s="4" t="str">
        <f t="shared" si="1258"/>
        <v/>
      </c>
      <c r="Z6655" s="4" t="str">
        <f t="shared" si="1259"/>
        <v/>
      </c>
      <c r="AA6655" s="4" t="str">
        <f>IF($V6655="","",IF(Y6655&lt;36,0,IF(AND(36&lt;=Y6655,Y6655&lt;71),VLOOKUP($W6655,日射量と図３!$E$6:$F$34,2,TRUE),IF(AND(71&lt;=Y6655,Y6655&lt;107),VLOOKUP($W6655,日射量と図３!$E$6:$G$34,3,TRUE),IF(AND(107&lt;=Y6655,Y6655&lt;143),VLOOKUP($W6655,日射量と図３!$E$6:$H$34,4,TRUE),VLOOKUP($W6655,日射量と図３!$E$6:$I$34,5,TRUE))))))</f>
        <v/>
      </c>
      <c r="AB6655" s="4" t="str">
        <f>IF($V6655="","",IF(Z6655&lt;36,0,IF(AND(36&lt;=Z6655,Z6655&lt;71),VLOOKUP($W6655,日射量と図３!$E$6:$F$34,2,TRUE),IF(AND(71&lt;=Z6655,Z6655&lt;107),VLOOKUP($W6655,日射量と図３!$E$6:$G$34,3,TRUE),IF(AND(107&lt;=Z6655,Z6655&lt;143),VLOOKUP($W6655,日射量と図３!$E$6:$H$34,4,TRUE),VLOOKUP($W6655,日射量と図３!$E$6:$I$34,5,TRUE))))))</f>
        <v/>
      </c>
      <c r="AC6655" s="382" t="str">
        <f t="shared" si="1251"/>
        <v/>
      </c>
      <c r="AD6655" s="382" t="str">
        <f t="shared" si="1252"/>
        <v/>
      </c>
    </row>
    <row r="6656" spans="11:30" ht="13.5" customHeight="1">
      <c r="K6656" s="4">
        <f t="shared" si="1248"/>
        <v>3</v>
      </c>
      <c r="L6656" s="34">
        <v>43529</v>
      </c>
      <c r="M6656" s="4">
        <v>278</v>
      </c>
      <c r="N6656" s="4">
        <v>5</v>
      </c>
      <c r="O6656" s="31">
        <v>0.16666666666666666</v>
      </c>
      <c r="P6656" s="35">
        <v>6.09</v>
      </c>
      <c r="Q6656" s="36">
        <f t="shared" si="1249"/>
        <v>15</v>
      </c>
      <c r="R6656" s="4">
        <f t="shared" si="1250"/>
        <v>8.91</v>
      </c>
      <c r="S6656" s="31">
        <f t="shared" si="1253"/>
        <v>0.26555555555555554</v>
      </c>
      <c r="T6656" s="31">
        <f t="shared" si="1254"/>
        <v>0.74109953703703713</v>
      </c>
      <c r="U6656" s="4">
        <f t="shared" si="1255"/>
        <v>0</v>
      </c>
      <c r="V6656" s="4" t="str">
        <f t="shared" si="1256"/>
        <v/>
      </c>
      <c r="W6656" s="18" t="str">
        <f>IF(V6656="","",VLOOKUP(L6656,日射量と図３!$A$4:$C$368,3,TRUE)*238.85/100)</f>
        <v/>
      </c>
      <c r="X6656" s="4" t="str">
        <f t="shared" si="1257"/>
        <v/>
      </c>
      <c r="Y6656" s="4" t="str">
        <f t="shared" si="1258"/>
        <v/>
      </c>
      <c r="Z6656" s="4" t="str">
        <f t="shared" si="1259"/>
        <v/>
      </c>
      <c r="AA6656" s="4" t="str">
        <f>IF($V6656="","",IF(Y6656&lt;36,0,IF(AND(36&lt;=Y6656,Y6656&lt;71),VLOOKUP($W6656,日射量と図３!$E$6:$F$34,2,TRUE),IF(AND(71&lt;=Y6656,Y6656&lt;107),VLOOKUP($W6656,日射量と図３!$E$6:$G$34,3,TRUE),IF(AND(107&lt;=Y6656,Y6656&lt;143),VLOOKUP($W6656,日射量と図３!$E$6:$H$34,4,TRUE),VLOOKUP($W6656,日射量と図３!$E$6:$I$34,5,TRUE))))))</f>
        <v/>
      </c>
      <c r="AB6656" s="4" t="str">
        <f>IF($V6656="","",IF(Z6656&lt;36,0,IF(AND(36&lt;=Z6656,Z6656&lt;71),VLOOKUP($W6656,日射量と図３!$E$6:$F$34,2,TRUE),IF(AND(71&lt;=Z6656,Z6656&lt;107),VLOOKUP($W6656,日射量と図３!$E$6:$G$34,3,TRUE),IF(AND(107&lt;=Z6656,Z6656&lt;143),VLOOKUP($W6656,日射量と図３!$E$6:$H$34,4,TRUE),VLOOKUP($W6656,日射量と図３!$E$6:$I$34,5,TRUE))))))</f>
        <v/>
      </c>
      <c r="AC6656" s="382" t="str">
        <f t="shared" si="1251"/>
        <v/>
      </c>
      <c r="AD6656" s="382" t="str">
        <f t="shared" si="1252"/>
        <v/>
      </c>
    </row>
    <row r="6657" spans="11:30" ht="13.5" customHeight="1">
      <c r="K6657" s="4">
        <f t="shared" si="1248"/>
        <v>3</v>
      </c>
      <c r="L6657" s="34">
        <v>43529</v>
      </c>
      <c r="M6657" s="4">
        <v>278</v>
      </c>
      <c r="N6657" s="4">
        <v>6</v>
      </c>
      <c r="O6657" s="31">
        <v>0.20833333333333334</v>
      </c>
      <c r="P6657" s="35">
        <v>6.01</v>
      </c>
      <c r="Q6657" s="36">
        <f t="shared" si="1249"/>
        <v>15</v>
      </c>
      <c r="R6657" s="4">
        <f t="shared" si="1250"/>
        <v>8.99</v>
      </c>
      <c r="S6657" s="31">
        <f t="shared" si="1253"/>
        <v>0.26555555555555554</v>
      </c>
      <c r="T6657" s="31">
        <f t="shared" si="1254"/>
        <v>0.74109953703703713</v>
      </c>
      <c r="U6657" s="4">
        <f t="shared" si="1255"/>
        <v>0</v>
      </c>
      <c r="V6657" s="4" t="str">
        <f t="shared" si="1256"/>
        <v/>
      </c>
      <c r="W6657" s="18" t="str">
        <f>IF(V6657="","",VLOOKUP(L6657,日射量と図３!$A$4:$C$368,3,TRUE)*238.85/100)</f>
        <v/>
      </c>
      <c r="X6657" s="4" t="str">
        <f t="shared" si="1257"/>
        <v/>
      </c>
      <c r="Y6657" s="4" t="str">
        <f t="shared" si="1258"/>
        <v/>
      </c>
      <c r="Z6657" s="4" t="str">
        <f t="shared" si="1259"/>
        <v/>
      </c>
      <c r="AA6657" s="4" t="str">
        <f>IF($V6657="","",IF(Y6657&lt;36,0,IF(AND(36&lt;=Y6657,Y6657&lt;71),VLOOKUP($W6657,日射量と図３!$E$6:$F$34,2,TRUE),IF(AND(71&lt;=Y6657,Y6657&lt;107),VLOOKUP($W6657,日射量と図３!$E$6:$G$34,3,TRUE),IF(AND(107&lt;=Y6657,Y6657&lt;143),VLOOKUP($W6657,日射量と図３!$E$6:$H$34,4,TRUE),VLOOKUP($W6657,日射量と図３!$E$6:$I$34,5,TRUE))))))</f>
        <v/>
      </c>
      <c r="AB6657" s="4" t="str">
        <f>IF($V6657="","",IF(Z6657&lt;36,0,IF(AND(36&lt;=Z6657,Z6657&lt;71),VLOOKUP($W6657,日射量と図３!$E$6:$F$34,2,TRUE),IF(AND(71&lt;=Z6657,Z6657&lt;107),VLOOKUP($W6657,日射量と図３!$E$6:$G$34,3,TRUE),IF(AND(107&lt;=Z6657,Z6657&lt;143),VLOOKUP($W6657,日射量と図３!$E$6:$H$34,4,TRUE),VLOOKUP($W6657,日射量と図３!$E$6:$I$34,5,TRUE))))))</f>
        <v/>
      </c>
      <c r="AC6657" s="382" t="str">
        <f t="shared" si="1251"/>
        <v/>
      </c>
      <c r="AD6657" s="382" t="str">
        <f t="shared" si="1252"/>
        <v/>
      </c>
    </row>
    <row r="6658" spans="11:30" ht="13.5" customHeight="1">
      <c r="K6658" s="4">
        <f t="shared" si="1248"/>
        <v>3</v>
      </c>
      <c r="L6658" s="34">
        <v>43529</v>
      </c>
      <c r="M6658" s="4">
        <v>278</v>
      </c>
      <c r="N6658" s="4">
        <v>7</v>
      </c>
      <c r="O6658" s="31">
        <v>0.25</v>
      </c>
      <c r="P6658" s="35">
        <v>5.96</v>
      </c>
      <c r="Q6658" s="36">
        <f t="shared" si="1249"/>
        <v>15</v>
      </c>
      <c r="R6658" s="4">
        <f t="shared" si="1250"/>
        <v>9.0399999999999991</v>
      </c>
      <c r="S6658" s="31">
        <f t="shared" si="1253"/>
        <v>0.26555555555555554</v>
      </c>
      <c r="T6658" s="31">
        <f t="shared" si="1254"/>
        <v>0.74109953703703713</v>
      </c>
      <c r="U6658" s="4">
        <f t="shared" si="1255"/>
        <v>0</v>
      </c>
      <c r="V6658" s="4" t="str">
        <f t="shared" si="1256"/>
        <v/>
      </c>
      <c r="W6658" s="18" t="str">
        <f>IF(V6658="","",VLOOKUP(L6658,日射量と図３!$A$4:$C$368,3,TRUE)*238.85/100)</f>
        <v/>
      </c>
      <c r="X6658" s="4" t="str">
        <f t="shared" si="1257"/>
        <v/>
      </c>
      <c r="Y6658" s="4" t="str">
        <f t="shared" si="1258"/>
        <v/>
      </c>
      <c r="Z6658" s="4" t="str">
        <f t="shared" si="1259"/>
        <v/>
      </c>
      <c r="AA6658" s="4" t="str">
        <f>IF($V6658="","",IF(Y6658&lt;36,0,IF(AND(36&lt;=Y6658,Y6658&lt;71),VLOOKUP($W6658,日射量と図３!$E$6:$F$34,2,TRUE),IF(AND(71&lt;=Y6658,Y6658&lt;107),VLOOKUP($W6658,日射量と図３!$E$6:$G$34,3,TRUE),IF(AND(107&lt;=Y6658,Y6658&lt;143),VLOOKUP($W6658,日射量と図３!$E$6:$H$34,4,TRUE),VLOOKUP($W6658,日射量と図３!$E$6:$I$34,5,TRUE))))))</f>
        <v/>
      </c>
      <c r="AB6658" s="4" t="str">
        <f>IF($V6658="","",IF(Z6658&lt;36,0,IF(AND(36&lt;=Z6658,Z6658&lt;71),VLOOKUP($W6658,日射量と図３!$E$6:$F$34,2,TRUE),IF(AND(71&lt;=Z6658,Z6658&lt;107),VLOOKUP($W6658,日射量と図３!$E$6:$G$34,3,TRUE),IF(AND(107&lt;=Z6658,Z6658&lt;143),VLOOKUP($W6658,日射量と図３!$E$6:$H$34,4,TRUE),VLOOKUP($W6658,日射量と図３!$E$6:$I$34,5,TRUE))))))</f>
        <v/>
      </c>
      <c r="AC6658" s="382" t="str">
        <f t="shared" si="1251"/>
        <v/>
      </c>
      <c r="AD6658" s="382" t="str">
        <f t="shared" si="1252"/>
        <v/>
      </c>
    </row>
    <row r="6659" spans="11:30" ht="13.5" customHeight="1">
      <c r="K6659" s="4">
        <f t="shared" si="1248"/>
        <v>3</v>
      </c>
      <c r="L6659" s="34">
        <v>43529</v>
      </c>
      <c r="M6659" s="4">
        <v>278</v>
      </c>
      <c r="N6659" s="4">
        <v>8</v>
      </c>
      <c r="O6659" s="31">
        <v>0.29166666666666669</v>
      </c>
      <c r="P6659" s="35">
        <v>6.15</v>
      </c>
      <c r="Q6659" s="36">
        <f t="shared" si="1249"/>
        <v>12</v>
      </c>
      <c r="R6659" s="4">
        <f t="shared" si="1250"/>
        <v>5.85</v>
      </c>
      <c r="S6659" s="31">
        <f t="shared" si="1253"/>
        <v>0.26555555555555554</v>
      </c>
      <c r="T6659" s="31">
        <f t="shared" si="1254"/>
        <v>0.74109953703703713</v>
      </c>
      <c r="U6659" s="4">
        <f t="shared" si="1255"/>
        <v>5.85</v>
      </c>
      <c r="V6659" s="4" t="str">
        <f t="shared" si="1256"/>
        <v/>
      </c>
      <c r="W6659" s="18" t="str">
        <f>IF(V6659="","",VLOOKUP(L6659,日射量と図３!$A$4:$C$368,3,TRUE)*238.85/100)</f>
        <v/>
      </c>
      <c r="X6659" s="4" t="str">
        <f t="shared" si="1257"/>
        <v/>
      </c>
      <c r="Y6659" s="4" t="str">
        <f t="shared" si="1258"/>
        <v/>
      </c>
      <c r="Z6659" s="4" t="str">
        <f t="shared" si="1259"/>
        <v/>
      </c>
      <c r="AA6659" s="4" t="str">
        <f>IF($V6659="","",IF(Y6659&lt;36,0,IF(AND(36&lt;=Y6659,Y6659&lt;71),VLOOKUP($W6659,日射量と図３!$E$6:$F$34,2,TRUE),IF(AND(71&lt;=Y6659,Y6659&lt;107),VLOOKUP($W6659,日射量と図３!$E$6:$G$34,3,TRUE),IF(AND(107&lt;=Y6659,Y6659&lt;143),VLOOKUP($W6659,日射量と図３!$E$6:$H$34,4,TRUE),VLOOKUP($W6659,日射量と図３!$E$6:$I$34,5,TRUE))))))</f>
        <v/>
      </c>
      <c r="AB6659" s="4" t="str">
        <f>IF($V6659="","",IF(Z6659&lt;36,0,IF(AND(36&lt;=Z6659,Z6659&lt;71),VLOOKUP($W6659,日射量と図３!$E$6:$F$34,2,TRUE),IF(AND(71&lt;=Z6659,Z6659&lt;107),VLOOKUP($W6659,日射量と図３!$E$6:$G$34,3,TRUE),IF(AND(107&lt;=Z6659,Z6659&lt;143),VLOOKUP($W6659,日射量と図３!$E$6:$H$34,4,TRUE),VLOOKUP($W6659,日射量と図３!$E$6:$I$34,5,TRUE))))))</f>
        <v/>
      </c>
      <c r="AC6659" s="382" t="str">
        <f t="shared" si="1251"/>
        <v/>
      </c>
      <c r="AD6659" s="382" t="str">
        <f t="shared" si="1252"/>
        <v/>
      </c>
    </row>
    <row r="6660" spans="11:30" ht="13.5" customHeight="1">
      <c r="K6660" s="4">
        <f t="shared" si="1248"/>
        <v>3</v>
      </c>
      <c r="L6660" s="34">
        <v>43529</v>
      </c>
      <c r="M6660" s="4">
        <v>278</v>
      </c>
      <c r="N6660" s="4">
        <v>9</v>
      </c>
      <c r="O6660" s="31">
        <v>0.33333333333333331</v>
      </c>
      <c r="P6660" s="35">
        <v>7.08</v>
      </c>
      <c r="Q6660" s="36">
        <f t="shared" si="1249"/>
        <v>12</v>
      </c>
      <c r="R6660" s="4">
        <f t="shared" si="1250"/>
        <v>4.92</v>
      </c>
      <c r="S6660" s="31">
        <f t="shared" si="1253"/>
        <v>0.26555555555555554</v>
      </c>
      <c r="T6660" s="31">
        <f t="shared" si="1254"/>
        <v>0.74109953703703713</v>
      </c>
      <c r="U6660" s="4">
        <f t="shared" si="1255"/>
        <v>4.92</v>
      </c>
      <c r="V6660" s="4" t="str">
        <f t="shared" si="1256"/>
        <v/>
      </c>
      <c r="W6660" s="18" t="str">
        <f>IF(V6660="","",VLOOKUP(L6660,日射量と図３!$A$4:$C$368,3,TRUE)*238.85/100)</f>
        <v/>
      </c>
      <c r="X6660" s="4" t="str">
        <f t="shared" si="1257"/>
        <v/>
      </c>
      <c r="Y6660" s="4" t="str">
        <f t="shared" si="1258"/>
        <v/>
      </c>
      <c r="Z6660" s="4" t="str">
        <f t="shared" si="1259"/>
        <v/>
      </c>
      <c r="AA6660" s="4" t="str">
        <f>IF($V6660="","",IF(Y6660&lt;36,0,IF(AND(36&lt;=Y6660,Y6660&lt;71),VLOOKUP($W6660,日射量と図３!$E$6:$F$34,2,TRUE),IF(AND(71&lt;=Y6660,Y6660&lt;107),VLOOKUP($W6660,日射量と図３!$E$6:$G$34,3,TRUE),IF(AND(107&lt;=Y6660,Y6660&lt;143),VLOOKUP($W6660,日射量と図３!$E$6:$H$34,4,TRUE),VLOOKUP($W6660,日射量と図３!$E$6:$I$34,5,TRUE))))))</f>
        <v/>
      </c>
      <c r="AB6660" s="4" t="str">
        <f>IF($V6660="","",IF(Z6660&lt;36,0,IF(AND(36&lt;=Z6660,Z6660&lt;71),VLOOKUP($W6660,日射量と図３!$E$6:$F$34,2,TRUE),IF(AND(71&lt;=Z6660,Z6660&lt;107),VLOOKUP($W6660,日射量と図３!$E$6:$G$34,3,TRUE),IF(AND(107&lt;=Z6660,Z6660&lt;143),VLOOKUP($W6660,日射量と図３!$E$6:$H$34,4,TRUE),VLOOKUP($W6660,日射量と図３!$E$6:$I$34,5,TRUE))))))</f>
        <v/>
      </c>
      <c r="AC6660" s="382" t="str">
        <f t="shared" si="1251"/>
        <v/>
      </c>
      <c r="AD6660" s="382" t="str">
        <f t="shared" si="1252"/>
        <v/>
      </c>
    </row>
    <row r="6661" spans="11:30" ht="13.5" customHeight="1">
      <c r="K6661" s="4">
        <f t="shared" ref="K6661:K6724" si="1260">MONTH(L6661)</f>
        <v>3</v>
      </c>
      <c r="L6661" s="34">
        <v>43529</v>
      </c>
      <c r="M6661" s="4">
        <v>278</v>
      </c>
      <c r="N6661" s="4">
        <v>10</v>
      </c>
      <c r="O6661" s="31">
        <v>0.375</v>
      </c>
      <c r="P6661" s="35">
        <v>8.43</v>
      </c>
      <c r="Q6661" s="36">
        <f t="shared" ref="Q6661:Q6724" si="1261">IF(O6661&lt;$B$15,$D$14,IF(O6661&lt;$B$16,$D$15,IF(O6661&lt;$B$17,$D$16,IF(O6661&lt;$B$18,$D$17,IF(O6661&lt;$B$19,$D$18,$D$19)))))</f>
        <v>12</v>
      </c>
      <c r="R6661" s="4">
        <f t="shared" ref="R6661:R6724" si="1262">IF(Q6661-P6661&gt;0,Q6661-P6661,0)</f>
        <v>3.5700000000000003</v>
      </c>
      <c r="S6661" s="31">
        <f t="shared" si="1253"/>
        <v>0.26555555555555554</v>
      </c>
      <c r="T6661" s="31">
        <f t="shared" si="1254"/>
        <v>0.74109953703703713</v>
      </c>
      <c r="U6661" s="4">
        <f t="shared" si="1255"/>
        <v>3.5700000000000003</v>
      </c>
      <c r="V6661" s="4" t="str">
        <f t="shared" si="1256"/>
        <v/>
      </c>
      <c r="W6661" s="18" t="str">
        <f>IF(V6661="","",VLOOKUP(L6661,日射量と図３!$A$4:$C$368,3,TRUE)*238.85/100)</f>
        <v/>
      </c>
      <c r="X6661" s="4" t="str">
        <f t="shared" si="1257"/>
        <v/>
      </c>
      <c r="Y6661" s="4" t="str">
        <f t="shared" si="1258"/>
        <v/>
      </c>
      <c r="Z6661" s="4" t="str">
        <f t="shared" si="1259"/>
        <v/>
      </c>
      <c r="AA6661" s="4" t="str">
        <f>IF($V6661="","",IF(Y6661&lt;36,0,IF(AND(36&lt;=Y6661,Y6661&lt;71),VLOOKUP($W6661,日射量と図３!$E$6:$F$34,2,TRUE),IF(AND(71&lt;=Y6661,Y6661&lt;107),VLOOKUP($W6661,日射量と図３!$E$6:$G$34,3,TRUE),IF(AND(107&lt;=Y6661,Y6661&lt;143),VLOOKUP($W6661,日射量と図３!$E$6:$H$34,4,TRUE),VLOOKUP($W6661,日射量と図３!$E$6:$I$34,5,TRUE))))))</f>
        <v/>
      </c>
      <c r="AB6661" s="4" t="str">
        <f>IF($V6661="","",IF(Z6661&lt;36,0,IF(AND(36&lt;=Z6661,Z6661&lt;71),VLOOKUP($W6661,日射量と図３!$E$6:$F$34,2,TRUE),IF(AND(71&lt;=Z6661,Z6661&lt;107),VLOOKUP($W6661,日射量と図３!$E$6:$G$34,3,TRUE),IF(AND(107&lt;=Z6661,Z6661&lt;143),VLOOKUP($W6661,日射量と図３!$E$6:$H$34,4,TRUE),VLOOKUP($W6661,日射量と図３!$E$6:$I$34,5,TRUE))))))</f>
        <v/>
      </c>
      <c r="AC6661" s="382" t="str">
        <f t="shared" si="1251"/>
        <v/>
      </c>
      <c r="AD6661" s="382" t="str">
        <f t="shared" si="1252"/>
        <v/>
      </c>
    </row>
    <row r="6662" spans="11:30" ht="13.5" customHeight="1">
      <c r="K6662" s="4">
        <f t="shared" si="1260"/>
        <v>3</v>
      </c>
      <c r="L6662" s="34">
        <v>43529</v>
      </c>
      <c r="M6662" s="4">
        <v>278</v>
      </c>
      <c r="N6662" s="4">
        <v>11</v>
      </c>
      <c r="O6662" s="31">
        <v>0.41666666666666669</v>
      </c>
      <c r="P6662" s="35">
        <v>9.870000000000001</v>
      </c>
      <c r="Q6662" s="36">
        <f t="shared" si="1261"/>
        <v>12</v>
      </c>
      <c r="R6662" s="4">
        <f t="shared" si="1262"/>
        <v>2.129999999999999</v>
      </c>
      <c r="S6662" s="31">
        <f t="shared" si="1253"/>
        <v>0.26555555555555554</v>
      </c>
      <c r="T6662" s="31">
        <f t="shared" si="1254"/>
        <v>0.74109953703703713</v>
      </c>
      <c r="U6662" s="4">
        <f t="shared" si="1255"/>
        <v>2.129999999999999</v>
      </c>
      <c r="V6662" s="4" t="str">
        <f t="shared" si="1256"/>
        <v/>
      </c>
      <c r="W6662" s="18" t="str">
        <f>IF(V6662="","",VLOOKUP(L6662,日射量と図３!$A$4:$C$368,3,TRUE)*238.85/100)</f>
        <v/>
      </c>
      <c r="X6662" s="4" t="str">
        <f t="shared" si="1257"/>
        <v/>
      </c>
      <c r="Y6662" s="4" t="str">
        <f t="shared" si="1258"/>
        <v/>
      </c>
      <c r="Z6662" s="4" t="str">
        <f t="shared" si="1259"/>
        <v/>
      </c>
      <c r="AA6662" s="4" t="str">
        <f>IF($V6662="","",IF(Y6662&lt;36,0,IF(AND(36&lt;=Y6662,Y6662&lt;71),VLOOKUP($W6662,日射量と図３!$E$6:$F$34,2,TRUE),IF(AND(71&lt;=Y6662,Y6662&lt;107),VLOOKUP($W6662,日射量と図３!$E$6:$G$34,3,TRUE),IF(AND(107&lt;=Y6662,Y6662&lt;143),VLOOKUP($W6662,日射量と図３!$E$6:$H$34,4,TRUE),VLOOKUP($W6662,日射量と図３!$E$6:$I$34,5,TRUE))))))</f>
        <v/>
      </c>
      <c r="AB6662" s="4" t="str">
        <f>IF($V6662="","",IF(Z6662&lt;36,0,IF(AND(36&lt;=Z6662,Z6662&lt;71),VLOOKUP($W6662,日射量と図３!$E$6:$F$34,2,TRUE),IF(AND(71&lt;=Z6662,Z6662&lt;107),VLOOKUP($W6662,日射量と図３!$E$6:$G$34,3,TRUE),IF(AND(107&lt;=Z6662,Z6662&lt;143),VLOOKUP($W6662,日射量と図３!$E$6:$H$34,4,TRUE),VLOOKUP($W6662,日射量と図３!$E$6:$I$34,5,TRUE))))))</f>
        <v/>
      </c>
      <c r="AC6662" s="382" t="str">
        <f t="shared" si="1251"/>
        <v/>
      </c>
      <c r="AD6662" s="382" t="str">
        <f t="shared" si="1252"/>
        <v/>
      </c>
    </row>
    <row r="6663" spans="11:30" ht="13.5" customHeight="1">
      <c r="K6663" s="4">
        <f t="shared" si="1260"/>
        <v>3</v>
      </c>
      <c r="L6663" s="34">
        <v>43529</v>
      </c>
      <c r="M6663" s="4">
        <v>278</v>
      </c>
      <c r="N6663" s="4">
        <v>12</v>
      </c>
      <c r="O6663" s="31">
        <v>0.45833333333333331</v>
      </c>
      <c r="P6663" s="35">
        <v>11.309999999999999</v>
      </c>
      <c r="Q6663" s="36">
        <f t="shared" si="1261"/>
        <v>12</v>
      </c>
      <c r="R6663" s="4">
        <f t="shared" si="1262"/>
        <v>0.69000000000000128</v>
      </c>
      <c r="S6663" s="31">
        <f t="shared" si="1253"/>
        <v>0.26555555555555554</v>
      </c>
      <c r="T6663" s="31">
        <f t="shared" si="1254"/>
        <v>0.74109953703703713</v>
      </c>
      <c r="U6663" s="4">
        <f t="shared" si="1255"/>
        <v>0.69000000000000128</v>
      </c>
      <c r="V6663" s="4" t="str">
        <f t="shared" si="1256"/>
        <v/>
      </c>
      <c r="W6663" s="18" t="str">
        <f>IF(V6663="","",VLOOKUP(L6663,日射量と図３!$A$4:$C$368,3,TRUE)*238.85/100)</f>
        <v/>
      </c>
      <c r="X6663" s="4" t="str">
        <f t="shared" si="1257"/>
        <v/>
      </c>
      <c r="Y6663" s="4" t="str">
        <f t="shared" si="1258"/>
        <v/>
      </c>
      <c r="Z6663" s="4" t="str">
        <f t="shared" si="1259"/>
        <v/>
      </c>
      <c r="AA6663" s="4" t="str">
        <f>IF($V6663="","",IF(Y6663&lt;36,0,IF(AND(36&lt;=Y6663,Y6663&lt;71),VLOOKUP($W6663,日射量と図３!$E$6:$F$34,2,TRUE),IF(AND(71&lt;=Y6663,Y6663&lt;107),VLOOKUP($W6663,日射量と図３!$E$6:$G$34,3,TRUE),IF(AND(107&lt;=Y6663,Y6663&lt;143),VLOOKUP($W6663,日射量と図３!$E$6:$H$34,4,TRUE),VLOOKUP($W6663,日射量と図３!$E$6:$I$34,5,TRUE))))))</f>
        <v/>
      </c>
      <c r="AB6663" s="4" t="str">
        <f>IF($V6663="","",IF(Z6663&lt;36,0,IF(AND(36&lt;=Z6663,Z6663&lt;71),VLOOKUP($W6663,日射量と図３!$E$6:$F$34,2,TRUE),IF(AND(71&lt;=Z6663,Z6663&lt;107),VLOOKUP($W6663,日射量と図３!$E$6:$G$34,3,TRUE),IF(AND(107&lt;=Z6663,Z6663&lt;143),VLOOKUP($W6663,日射量と図３!$E$6:$H$34,4,TRUE),VLOOKUP($W6663,日射量と図３!$E$6:$I$34,5,TRUE))))))</f>
        <v/>
      </c>
      <c r="AC6663" s="382" t="str">
        <f t="shared" si="1251"/>
        <v/>
      </c>
      <c r="AD6663" s="382" t="str">
        <f t="shared" si="1252"/>
        <v/>
      </c>
    </row>
    <row r="6664" spans="11:30" ht="13.5" customHeight="1">
      <c r="K6664" s="4">
        <f t="shared" si="1260"/>
        <v>3</v>
      </c>
      <c r="L6664" s="34">
        <v>43529</v>
      </c>
      <c r="M6664" s="4">
        <v>278</v>
      </c>
      <c r="N6664" s="4">
        <v>13</v>
      </c>
      <c r="O6664" s="31">
        <v>0.5</v>
      </c>
      <c r="P6664" s="35">
        <v>12.48</v>
      </c>
      <c r="Q6664" s="36">
        <f t="shared" si="1261"/>
        <v>12</v>
      </c>
      <c r="R6664" s="4">
        <f t="shared" si="1262"/>
        <v>0</v>
      </c>
      <c r="S6664" s="31">
        <f t="shared" si="1253"/>
        <v>0.26555555555555554</v>
      </c>
      <c r="T6664" s="31">
        <f t="shared" si="1254"/>
        <v>0.74109953703703713</v>
      </c>
      <c r="U6664" s="4">
        <f t="shared" si="1255"/>
        <v>0</v>
      </c>
      <c r="V6664" s="4" t="str">
        <f t="shared" si="1256"/>
        <v/>
      </c>
      <c r="W6664" s="18" t="str">
        <f>IF(V6664="","",VLOOKUP(L6664,日射量と図３!$A$4:$C$368,3,TRUE)*238.85/100)</f>
        <v/>
      </c>
      <c r="X6664" s="4" t="str">
        <f t="shared" si="1257"/>
        <v/>
      </c>
      <c r="Y6664" s="4" t="str">
        <f t="shared" si="1258"/>
        <v/>
      </c>
      <c r="Z6664" s="4" t="str">
        <f t="shared" si="1259"/>
        <v/>
      </c>
      <c r="AA6664" s="4" t="str">
        <f>IF($V6664="","",IF(Y6664&lt;36,0,IF(AND(36&lt;=Y6664,Y6664&lt;71),VLOOKUP($W6664,日射量と図３!$E$6:$F$34,2,TRUE),IF(AND(71&lt;=Y6664,Y6664&lt;107),VLOOKUP($W6664,日射量と図３!$E$6:$G$34,3,TRUE),IF(AND(107&lt;=Y6664,Y6664&lt;143),VLOOKUP($W6664,日射量と図３!$E$6:$H$34,4,TRUE),VLOOKUP($W6664,日射量と図３!$E$6:$I$34,5,TRUE))))))</f>
        <v/>
      </c>
      <c r="AB6664" s="4" t="str">
        <f>IF($V6664="","",IF(Z6664&lt;36,0,IF(AND(36&lt;=Z6664,Z6664&lt;71),VLOOKUP($W6664,日射量と図３!$E$6:$F$34,2,TRUE),IF(AND(71&lt;=Z6664,Z6664&lt;107),VLOOKUP($W6664,日射量と図３!$E$6:$G$34,3,TRUE),IF(AND(107&lt;=Z6664,Z6664&lt;143),VLOOKUP($W6664,日射量と図３!$E$6:$H$34,4,TRUE),VLOOKUP($W6664,日射量と図３!$E$6:$I$34,5,TRUE))))))</f>
        <v/>
      </c>
      <c r="AC6664" s="382" t="str">
        <f t="shared" si="1251"/>
        <v/>
      </c>
      <c r="AD6664" s="382" t="str">
        <f t="shared" si="1252"/>
        <v/>
      </c>
    </row>
    <row r="6665" spans="11:30" ht="13.5" customHeight="1">
      <c r="K6665" s="4">
        <f t="shared" si="1260"/>
        <v>3</v>
      </c>
      <c r="L6665" s="34">
        <v>43529</v>
      </c>
      <c r="M6665" s="4">
        <v>278</v>
      </c>
      <c r="N6665" s="4">
        <v>14</v>
      </c>
      <c r="O6665" s="31">
        <v>0.54166666666666663</v>
      </c>
      <c r="P6665" s="35">
        <v>12.73</v>
      </c>
      <c r="Q6665" s="36">
        <f t="shared" si="1261"/>
        <v>12</v>
      </c>
      <c r="R6665" s="4">
        <f t="shared" si="1262"/>
        <v>0</v>
      </c>
      <c r="S6665" s="31">
        <f t="shared" si="1253"/>
        <v>0.26555555555555554</v>
      </c>
      <c r="T6665" s="31">
        <f t="shared" si="1254"/>
        <v>0.74109953703703713</v>
      </c>
      <c r="U6665" s="4">
        <f t="shared" si="1255"/>
        <v>0</v>
      </c>
      <c r="V6665" s="4" t="str">
        <f t="shared" si="1256"/>
        <v/>
      </c>
      <c r="W6665" s="18" t="str">
        <f>IF(V6665="","",VLOOKUP(L6665,日射量と図３!$A$4:$C$368,3,TRUE)*238.85/100)</f>
        <v/>
      </c>
      <c r="X6665" s="4" t="str">
        <f t="shared" si="1257"/>
        <v/>
      </c>
      <c r="Y6665" s="4" t="str">
        <f t="shared" si="1258"/>
        <v/>
      </c>
      <c r="Z6665" s="4" t="str">
        <f t="shared" si="1259"/>
        <v/>
      </c>
      <c r="AA6665" s="4" t="str">
        <f>IF($V6665="","",IF(Y6665&lt;36,0,IF(AND(36&lt;=Y6665,Y6665&lt;71),VLOOKUP($W6665,日射量と図３!$E$6:$F$34,2,TRUE),IF(AND(71&lt;=Y6665,Y6665&lt;107),VLOOKUP($W6665,日射量と図３!$E$6:$G$34,3,TRUE),IF(AND(107&lt;=Y6665,Y6665&lt;143),VLOOKUP($W6665,日射量と図３!$E$6:$H$34,4,TRUE),VLOOKUP($W6665,日射量と図３!$E$6:$I$34,5,TRUE))))))</f>
        <v/>
      </c>
      <c r="AB6665" s="4" t="str">
        <f>IF($V6665="","",IF(Z6665&lt;36,0,IF(AND(36&lt;=Z6665,Z6665&lt;71),VLOOKUP($W6665,日射量と図３!$E$6:$F$34,2,TRUE),IF(AND(71&lt;=Z6665,Z6665&lt;107),VLOOKUP($W6665,日射量と図３!$E$6:$G$34,3,TRUE),IF(AND(107&lt;=Z6665,Z6665&lt;143),VLOOKUP($W6665,日射量と図３!$E$6:$H$34,4,TRUE),VLOOKUP($W6665,日射量と図３!$E$6:$I$34,5,TRUE))))))</f>
        <v/>
      </c>
      <c r="AC6665" s="382" t="str">
        <f t="shared" si="1251"/>
        <v/>
      </c>
      <c r="AD6665" s="382" t="str">
        <f t="shared" si="1252"/>
        <v/>
      </c>
    </row>
    <row r="6666" spans="11:30" ht="13.5" customHeight="1">
      <c r="K6666" s="4">
        <f t="shared" si="1260"/>
        <v>3</v>
      </c>
      <c r="L6666" s="34">
        <v>43529</v>
      </c>
      <c r="M6666" s="4">
        <v>278</v>
      </c>
      <c r="N6666" s="4">
        <v>15</v>
      </c>
      <c r="O6666" s="31">
        <v>0.58333333333333337</v>
      </c>
      <c r="P6666" s="35">
        <v>13.190000000000001</v>
      </c>
      <c r="Q6666" s="36">
        <f t="shared" si="1261"/>
        <v>12</v>
      </c>
      <c r="R6666" s="4">
        <f t="shared" si="1262"/>
        <v>0</v>
      </c>
      <c r="S6666" s="31">
        <f t="shared" si="1253"/>
        <v>0.26555555555555554</v>
      </c>
      <c r="T6666" s="31">
        <f t="shared" si="1254"/>
        <v>0.74109953703703713</v>
      </c>
      <c r="U6666" s="4">
        <f t="shared" si="1255"/>
        <v>0</v>
      </c>
      <c r="V6666" s="4" t="str">
        <f t="shared" si="1256"/>
        <v/>
      </c>
      <c r="W6666" s="18" t="str">
        <f>IF(V6666="","",VLOOKUP(L6666,日射量と図３!$A$4:$C$368,3,TRUE)*238.85/100)</f>
        <v/>
      </c>
      <c r="X6666" s="4" t="str">
        <f t="shared" si="1257"/>
        <v/>
      </c>
      <c r="Y6666" s="4" t="str">
        <f t="shared" si="1258"/>
        <v/>
      </c>
      <c r="Z6666" s="4" t="str">
        <f t="shared" si="1259"/>
        <v/>
      </c>
      <c r="AA6666" s="4" t="str">
        <f>IF($V6666="","",IF(Y6666&lt;36,0,IF(AND(36&lt;=Y6666,Y6666&lt;71),VLOOKUP($W6666,日射量と図３!$E$6:$F$34,2,TRUE),IF(AND(71&lt;=Y6666,Y6666&lt;107),VLOOKUP($W6666,日射量と図３!$E$6:$G$34,3,TRUE),IF(AND(107&lt;=Y6666,Y6666&lt;143),VLOOKUP($W6666,日射量と図３!$E$6:$H$34,4,TRUE),VLOOKUP($W6666,日射量と図３!$E$6:$I$34,5,TRUE))))))</f>
        <v/>
      </c>
      <c r="AB6666" s="4" t="str">
        <f>IF($V6666="","",IF(Z6666&lt;36,0,IF(AND(36&lt;=Z6666,Z6666&lt;71),VLOOKUP($W6666,日射量と図３!$E$6:$F$34,2,TRUE),IF(AND(71&lt;=Z6666,Z6666&lt;107),VLOOKUP($W6666,日射量と図３!$E$6:$G$34,3,TRUE),IF(AND(107&lt;=Z6666,Z6666&lt;143),VLOOKUP($W6666,日射量と図３!$E$6:$H$34,4,TRUE),VLOOKUP($W6666,日射量と図３!$E$6:$I$34,5,TRUE))))))</f>
        <v/>
      </c>
      <c r="AC6666" s="382" t="str">
        <f t="shared" si="1251"/>
        <v/>
      </c>
      <c r="AD6666" s="382" t="str">
        <f t="shared" si="1252"/>
        <v/>
      </c>
    </row>
    <row r="6667" spans="11:30" ht="13.5" customHeight="1">
      <c r="K6667" s="4">
        <f t="shared" si="1260"/>
        <v>3</v>
      </c>
      <c r="L6667" s="34">
        <v>43529</v>
      </c>
      <c r="M6667" s="4">
        <v>278</v>
      </c>
      <c r="N6667" s="4">
        <v>16</v>
      </c>
      <c r="O6667" s="31">
        <v>0.625</v>
      </c>
      <c r="P6667" s="35">
        <v>13.15</v>
      </c>
      <c r="Q6667" s="36">
        <f t="shared" si="1261"/>
        <v>16</v>
      </c>
      <c r="R6667" s="4">
        <f t="shared" si="1262"/>
        <v>2.8499999999999996</v>
      </c>
      <c r="S6667" s="31">
        <f t="shared" si="1253"/>
        <v>0.26555555555555554</v>
      </c>
      <c r="T6667" s="31">
        <f t="shared" si="1254"/>
        <v>0.74109953703703713</v>
      </c>
      <c r="U6667" s="4">
        <f t="shared" si="1255"/>
        <v>2.8499999999999996</v>
      </c>
      <c r="V6667" s="4" t="str">
        <f t="shared" si="1256"/>
        <v/>
      </c>
      <c r="W6667" s="18" t="str">
        <f>IF(V6667="","",VLOOKUP(L6667,日射量と図３!$A$4:$C$368,3,TRUE)*238.85/100)</f>
        <v/>
      </c>
      <c r="X6667" s="4" t="str">
        <f t="shared" si="1257"/>
        <v/>
      </c>
      <c r="Y6667" s="4" t="str">
        <f t="shared" si="1258"/>
        <v/>
      </c>
      <c r="Z6667" s="4" t="str">
        <f t="shared" si="1259"/>
        <v/>
      </c>
      <c r="AA6667" s="4" t="str">
        <f>IF($V6667="","",IF(Y6667&lt;36,0,IF(AND(36&lt;=Y6667,Y6667&lt;71),VLOOKUP($W6667,日射量と図３!$E$6:$F$34,2,TRUE),IF(AND(71&lt;=Y6667,Y6667&lt;107),VLOOKUP($W6667,日射量と図３!$E$6:$G$34,3,TRUE),IF(AND(107&lt;=Y6667,Y6667&lt;143),VLOOKUP($W6667,日射量と図３!$E$6:$H$34,4,TRUE),VLOOKUP($W6667,日射量と図３!$E$6:$I$34,5,TRUE))))))</f>
        <v/>
      </c>
      <c r="AB6667" s="4" t="str">
        <f>IF($V6667="","",IF(Z6667&lt;36,0,IF(AND(36&lt;=Z6667,Z6667&lt;71),VLOOKUP($W6667,日射量と図３!$E$6:$F$34,2,TRUE),IF(AND(71&lt;=Z6667,Z6667&lt;107),VLOOKUP($W6667,日射量と図３!$E$6:$G$34,3,TRUE),IF(AND(107&lt;=Z6667,Z6667&lt;143),VLOOKUP($W6667,日射量と図３!$E$6:$H$34,4,TRUE),VLOOKUP($W6667,日射量と図３!$E$6:$I$34,5,TRUE))))))</f>
        <v/>
      </c>
      <c r="AC6667" s="382" t="str">
        <f t="shared" si="1251"/>
        <v/>
      </c>
      <c r="AD6667" s="382" t="str">
        <f t="shared" si="1252"/>
        <v/>
      </c>
    </row>
    <row r="6668" spans="11:30" ht="13.5" customHeight="1">
      <c r="K6668" s="4">
        <f t="shared" si="1260"/>
        <v>3</v>
      </c>
      <c r="L6668" s="34">
        <v>43529</v>
      </c>
      <c r="M6668" s="4">
        <v>278</v>
      </c>
      <c r="N6668" s="4">
        <v>17</v>
      </c>
      <c r="O6668" s="31">
        <v>0.66666666666666663</v>
      </c>
      <c r="P6668" s="35">
        <v>12.72</v>
      </c>
      <c r="Q6668" s="36">
        <f t="shared" si="1261"/>
        <v>16</v>
      </c>
      <c r="R6668" s="4">
        <f t="shared" si="1262"/>
        <v>3.2799999999999994</v>
      </c>
      <c r="S6668" s="31">
        <f t="shared" si="1253"/>
        <v>0.26555555555555554</v>
      </c>
      <c r="T6668" s="31">
        <f t="shared" si="1254"/>
        <v>0.74109953703703713</v>
      </c>
      <c r="U6668" s="4">
        <f t="shared" si="1255"/>
        <v>3.2799999999999994</v>
      </c>
      <c r="V6668" s="4" t="str">
        <f t="shared" si="1256"/>
        <v/>
      </c>
      <c r="W6668" s="18" t="str">
        <f>IF(V6668="","",VLOOKUP(L6668,日射量と図３!$A$4:$C$368,3,TRUE)*238.85/100)</f>
        <v/>
      </c>
      <c r="X6668" s="4" t="str">
        <f t="shared" si="1257"/>
        <v/>
      </c>
      <c r="Y6668" s="4" t="str">
        <f t="shared" si="1258"/>
        <v/>
      </c>
      <c r="Z6668" s="4" t="str">
        <f t="shared" si="1259"/>
        <v/>
      </c>
      <c r="AA6668" s="4" t="str">
        <f>IF($V6668="","",IF(Y6668&lt;36,0,IF(AND(36&lt;=Y6668,Y6668&lt;71),VLOOKUP($W6668,日射量と図３!$E$6:$F$34,2,TRUE),IF(AND(71&lt;=Y6668,Y6668&lt;107),VLOOKUP($W6668,日射量と図３!$E$6:$G$34,3,TRUE),IF(AND(107&lt;=Y6668,Y6668&lt;143),VLOOKUP($W6668,日射量と図３!$E$6:$H$34,4,TRUE),VLOOKUP($W6668,日射量と図３!$E$6:$I$34,5,TRUE))))))</f>
        <v/>
      </c>
      <c r="AB6668" s="4" t="str">
        <f>IF($V6668="","",IF(Z6668&lt;36,0,IF(AND(36&lt;=Z6668,Z6668&lt;71),VLOOKUP($W6668,日射量と図３!$E$6:$F$34,2,TRUE),IF(AND(71&lt;=Z6668,Z6668&lt;107),VLOOKUP($W6668,日射量と図３!$E$6:$G$34,3,TRUE),IF(AND(107&lt;=Z6668,Z6668&lt;143),VLOOKUP($W6668,日射量と図３!$E$6:$H$34,4,TRUE),VLOOKUP($W6668,日射量と図３!$E$6:$I$34,5,TRUE))))))</f>
        <v/>
      </c>
      <c r="AC6668" s="382" t="str">
        <f t="shared" si="1251"/>
        <v/>
      </c>
      <c r="AD6668" s="382" t="str">
        <f t="shared" si="1252"/>
        <v/>
      </c>
    </row>
    <row r="6669" spans="11:30" ht="13.5" customHeight="1">
      <c r="K6669" s="4">
        <f t="shared" si="1260"/>
        <v>3</v>
      </c>
      <c r="L6669" s="34">
        <v>43529</v>
      </c>
      <c r="M6669" s="4">
        <v>278</v>
      </c>
      <c r="N6669" s="4">
        <v>18</v>
      </c>
      <c r="O6669" s="31">
        <v>0.70833333333333337</v>
      </c>
      <c r="P6669" s="35">
        <v>12.16</v>
      </c>
      <c r="Q6669" s="36">
        <f t="shared" si="1261"/>
        <v>16</v>
      </c>
      <c r="R6669" s="4">
        <f t="shared" si="1262"/>
        <v>3.84</v>
      </c>
      <c r="S6669" s="31">
        <f t="shared" si="1253"/>
        <v>0.26555555555555554</v>
      </c>
      <c r="T6669" s="31">
        <f t="shared" si="1254"/>
        <v>0.74109953703703713</v>
      </c>
      <c r="U6669" s="4">
        <f t="shared" si="1255"/>
        <v>3.84</v>
      </c>
      <c r="V6669" s="4" t="str">
        <f t="shared" si="1256"/>
        <v/>
      </c>
      <c r="W6669" s="18" t="str">
        <f>IF(V6669="","",VLOOKUP(L6669,日射量と図３!$A$4:$C$368,3,TRUE)*238.85/100)</f>
        <v/>
      </c>
      <c r="X6669" s="4" t="str">
        <f t="shared" si="1257"/>
        <v/>
      </c>
      <c r="Y6669" s="4" t="str">
        <f t="shared" si="1258"/>
        <v/>
      </c>
      <c r="Z6669" s="4" t="str">
        <f t="shared" si="1259"/>
        <v/>
      </c>
      <c r="AA6669" s="4" t="str">
        <f>IF($V6669="","",IF(Y6669&lt;36,0,IF(AND(36&lt;=Y6669,Y6669&lt;71),VLOOKUP($W6669,日射量と図３!$E$6:$F$34,2,TRUE),IF(AND(71&lt;=Y6669,Y6669&lt;107),VLOOKUP($W6669,日射量と図３!$E$6:$G$34,3,TRUE),IF(AND(107&lt;=Y6669,Y6669&lt;143),VLOOKUP($W6669,日射量と図３!$E$6:$H$34,4,TRUE),VLOOKUP($W6669,日射量と図３!$E$6:$I$34,5,TRUE))))))</f>
        <v/>
      </c>
      <c r="AB6669" s="4" t="str">
        <f>IF($V6669="","",IF(Z6669&lt;36,0,IF(AND(36&lt;=Z6669,Z6669&lt;71),VLOOKUP($W6669,日射量と図３!$E$6:$F$34,2,TRUE),IF(AND(71&lt;=Z6669,Z6669&lt;107),VLOOKUP($W6669,日射量と図３!$E$6:$G$34,3,TRUE),IF(AND(107&lt;=Z6669,Z6669&lt;143),VLOOKUP($W6669,日射量と図３!$E$6:$H$34,4,TRUE),VLOOKUP($W6669,日射量と図３!$E$6:$I$34,5,TRUE))))))</f>
        <v/>
      </c>
      <c r="AC6669" s="382" t="str">
        <f t="shared" si="1251"/>
        <v/>
      </c>
      <c r="AD6669" s="382" t="str">
        <f t="shared" si="1252"/>
        <v/>
      </c>
    </row>
    <row r="6670" spans="11:30" ht="13.5" customHeight="1">
      <c r="K6670" s="4">
        <f t="shared" si="1260"/>
        <v>3</v>
      </c>
      <c r="L6670" s="34">
        <v>43529</v>
      </c>
      <c r="M6670" s="4">
        <v>278</v>
      </c>
      <c r="N6670" s="4">
        <v>19</v>
      </c>
      <c r="O6670" s="31">
        <v>0.75</v>
      </c>
      <c r="P6670" s="35">
        <v>11.329999999999998</v>
      </c>
      <c r="Q6670" s="36">
        <f t="shared" si="1261"/>
        <v>16</v>
      </c>
      <c r="R6670" s="4">
        <f t="shared" si="1262"/>
        <v>4.6700000000000017</v>
      </c>
      <c r="S6670" s="31">
        <f t="shared" si="1253"/>
        <v>0.26555555555555554</v>
      </c>
      <c r="T6670" s="31">
        <f t="shared" si="1254"/>
        <v>0.74109953703703713</v>
      </c>
      <c r="U6670" s="4">
        <f t="shared" si="1255"/>
        <v>0</v>
      </c>
      <c r="V6670" s="4" t="str">
        <f t="shared" si="1256"/>
        <v/>
      </c>
      <c r="W6670" s="18" t="str">
        <f>IF(V6670="","",VLOOKUP(L6670,日射量と図３!$A$4:$C$368,3,TRUE)*238.85/100)</f>
        <v/>
      </c>
      <c r="X6670" s="4" t="str">
        <f t="shared" si="1257"/>
        <v/>
      </c>
      <c r="Y6670" s="4" t="str">
        <f t="shared" si="1258"/>
        <v/>
      </c>
      <c r="Z6670" s="4" t="str">
        <f t="shared" si="1259"/>
        <v/>
      </c>
      <c r="AA6670" s="4" t="str">
        <f>IF($V6670="","",IF(Y6670&lt;36,0,IF(AND(36&lt;=Y6670,Y6670&lt;71),VLOOKUP($W6670,日射量と図３!$E$6:$F$34,2,TRUE),IF(AND(71&lt;=Y6670,Y6670&lt;107),VLOOKUP($W6670,日射量と図３!$E$6:$G$34,3,TRUE),IF(AND(107&lt;=Y6670,Y6670&lt;143),VLOOKUP($W6670,日射量と図３!$E$6:$H$34,4,TRUE),VLOOKUP($W6670,日射量と図３!$E$6:$I$34,5,TRUE))))))</f>
        <v/>
      </c>
      <c r="AB6670" s="4" t="str">
        <f>IF($V6670="","",IF(Z6670&lt;36,0,IF(AND(36&lt;=Z6670,Z6670&lt;71),VLOOKUP($W6670,日射量と図３!$E$6:$F$34,2,TRUE),IF(AND(71&lt;=Z6670,Z6670&lt;107),VLOOKUP($W6670,日射量と図３!$E$6:$G$34,3,TRUE),IF(AND(107&lt;=Z6670,Z6670&lt;143),VLOOKUP($W6670,日射量と図３!$E$6:$H$34,4,TRUE),VLOOKUP($W6670,日射量と図３!$E$6:$I$34,5,TRUE))))))</f>
        <v/>
      </c>
      <c r="AC6670" s="382" t="str">
        <f t="shared" si="1251"/>
        <v/>
      </c>
      <c r="AD6670" s="382" t="str">
        <f t="shared" si="1252"/>
        <v/>
      </c>
    </row>
    <row r="6671" spans="11:30" ht="13.5" customHeight="1">
      <c r="K6671" s="4">
        <f t="shared" si="1260"/>
        <v>3</v>
      </c>
      <c r="L6671" s="34">
        <v>43529</v>
      </c>
      <c r="M6671" s="4">
        <v>278</v>
      </c>
      <c r="N6671" s="4">
        <v>20</v>
      </c>
      <c r="O6671" s="31">
        <v>0.79166666666666663</v>
      </c>
      <c r="P6671" s="35">
        <v>10.59</v>
      </c>
      <c r="Q6671" s="36">
        <f t="shared" si="1261"/>
        <v>16</v>
      </c>
      <c r="R6671" s="4">
        <f t="shared" si="1262"/>
        <v>5.41</v>
      </c>
      <c r="S6671" s="31">
        <f t="shared" si="1253"/>
        <v>0.26555555555555554</v>
      </c>
      <c r="T6671" s="31">
        <f t="shared" si="1254"/>
        <v>0.74109953703703713</v>
      </c>
      <c r="U6671" s="4">
        <f t="shared" si="1255"/>
        <v>0</v>
      </c>
      <c r="V6671" s="4" t="str">
        <f t="shared" si="1256"/>
        <v/>
      </c>
      <c r="W6671" s="18" t="str">
        <f>IF(V6671="","",VLOOKUP(L6671,日射量と図３!$A$4:$C$368,3,TRUE)*238.85/100)</f>
        <v/>
      </c>
      <c r="X6671" s="4" t="str">
        <f t="shared" si="1257"/>
        <v/>
      </c>
      <c r="Y6671" s="4" t="str">
        <f t="shared" si="1258"/>
        <v/>
      </c>
      <c r="Z6671" s="4" t="str">
        <f t="shared" si="1259"/>
        <v/>
      </c>
      <c r="AA6671" s="4" t="str">
        <f>IF($V6671="","",IF(Y6671&lt;36,0,IF(AND(36&lt;=Y6671,Y6671&lt;71),VLOOKUP($W6671,日射量と図３!$E$6:$F$34,2,TRUE),IF(AND(71&lt;=Y6671,Y6671&lt;107),VLOOKUP($W6671,日射量と図３!$E$6:$G$34,3,TRUE),IF(AND(107&lt;=Y6671,Y6671&lt;143),VLOOKUP($W6671,日射量と図３!$E$6:$H$34,4,TRUE),VLOOKUP($W6671,日射量と図３!$E$6:$I$34,5,TRUE))))))</f>
        <v/>
      </c>
      <c r="AB6671" s="4" t="str">
        <f>IF($V6671="","",IF(Z6671&lt;36,0,IF(AND(36&lt;=Z6671,Z6671&lt;71),VLOOKUP($W6671,日射量と図３!$E$6:$F$34,2,TRUE),IF(AND(71&lt;=Z6671,Z6671&lt;107),VLOOKUP($W6671,日射量と図３!$E$6:$G$34,3,TRUE),IF(AND(107&lt;=Z6671,Z6671&lt;143),VLOOKUP($W6671,日射量と図３!$E$6:$H$34,4,TRUE),VLOOKUP($W6671,日射量と図３!$E$6:$I$34,5,TRUE))))))</f>
        <v/>
      </c>
      <c r="AC6671" s="382" t="str">
        <f t="shared" ref="AC6671:AC6734" si="1263">IF(V6671="","",IF((($AH$18*$AH$30*V6671*3600/1000000)/1000-AA6671*$AG$18*10*0.0000041868)&lt;=0,0,AA6671*$AG$18*10*0.0000041868))</f>
        <v/>
      </c>
      <c r="AD6671" s="382" t="str">
        <f t="shared" ref="AD6671:AD6734" si="1264">IF(V6671="","",IF((($AH$19*$AH$30*V6671*3600/1000000)/1000-AB6671*$AG$19*10*0.0000041868)&lt;=0,0,AB6671*$AG$19*10*0.0000041868))</f>
        <v/>
      </c>
    </row>
    <row r="6672" spans="11:30" ht="13.5" customHeight="1">
      <c r="K6672" s="4">
        <f t="shared" si="1260"/>
        <v>3</v>
      </c>
      <c r="L6672" s="34">
        <v>43529</v>
      </c>
      <c r="M6672" s="4">
        <v>278</v>
      </c>
      <c r="N6672" s="4">
        <v>21</v>
      </c>
      <c r="O6672" s="31">
        <v>0.83333333333333337</v>
      </c>
      <c r="P6672" s="35">
        <v>10.02</v>
      </c>
      <c r="Q6672" s="36">
        <f t="shared" si="1261"/>
        <v>16</v>
      </c>
      <c r="R6672" s="4">
        <f t="shared" si="1262"/>
        <v>5.98</v>
      </c>
      <c r="S6672" s="31">
        <f t="shared" si="1253"/>
        <v>0.26555555555555554</v>
      </c>
      <c r="T6672" s="31">
        <f t="shared" si="1254"/>
        <v>0.74109953703703713</v>
      </c>
      <c r="U6672" s="4">
        <f t="shared" si="1255"/>
        <v>0</v>
      </c>
      <c r="V6672" s="4" t="str">
        <f t="shared" si="1256"/>
        <v/>
      </c>
      <c r="W6672" s="18" t="str">
        <f>IF(V6672="","",VLOOKUP(L6672,日射量と図３!$A$4:$C$368,3,TRUE)*238.85/100)</f>
        <v/>
      </c>
      <c r="X6672" s="4" t="str">
        <f t="shared" si="1257"/>
        <v/>
      </c>
      <c r="Y6672" s="4" t="str">
        <f t="shared" si="1258"/>
        <v/>
      </c>
      <c r="Z6672" s="4" t="str">
        <f t="shared" si="1259"/>
        <v/>
      </c>
      <c r="AA6672" s="4" t="str">
        <f>IF($V6672="","",IF(Y6672&lt;36,0,IF(AND(36&lt;=Y6672,Y6672&lt;71),VLOOKUP($W6672,日射量と図３!$E$6:$F$34,2,TRUE),IF(AND(71&lt;=Y6672,Y6672&lt;107),VLOOKUP($W6672,日射量と図３!$E$6:$G$34,3,TRUE),IF(AND(107&lt;=Y6672,Y6672&lt;143),VLOOKUP($W6672,日射量と図３!$E$6:$H$34,4,TRUE),VLOOKUP($W6672,日射量と図３!$E$6:$I$34,5,TRUE))))))</f>
        <v/>
      </c>
      <c r="AB6672" s="4" t="str">
        <f>IF($V6672="","",IF(Z6672&lt;36,0,IF(AND(36&lt;=Z6672,Z6672&lt;71),VLOOKUP($W6672,日射量と図３!$E$6:$F$34,2,TRUE),IF(AND(71&lt;=Z6672,Z6672&lt;107),VLOOKUP($W6672,日射量と図３!$E$6:$G$34,3,TRUE),IF(AND(107&lt;=Z6672,Z6672&lt;143),VLOOKUP($W6672,日射量と図３!$E$6:$H$34,4,TRUE),VLOOKUP($W6672,日射量と図３!$E$6:$I$34,5,TRUE))))))</f>
        <v/>
      </c>
      <c r="AC6672" s="382" t="str">
        <f t="shared" si="1263"/>
        <v/>
      </c>
      <c r="AD6672" s="382" t="str">
        <f t="shared" si="1264"/>
        <v/>
      </c>
    </row>
    <row r="6673" spans="11:30" ht="13.5" customHeight="1">
      <c r="K6673" s="4">
        <f t="shared" si="1260"/>
        <v>3</v>
      </c>
      <c r="L6673" s="34">
        <v>43529</v>
      </c>
      <c r="M6673" s="4">
        <v>278</v>
      </c>
      <c r="N6673" s="4">
        <v>22</v>
      </c>
      <c r="O6673" s="31">
        <v>0.875</v>
      </c>
      <c r="P6673" s="35">
        <v>9.27</v>
      </c>
      <c r="Q6673" s="36">
        <f t="shared" si="1261"/>
        <v>16</v>
      </c>
      <c r="R6673" s="4">
        <f t="shared" si="1262"/>
        <v>6.73</v>
      </c>
      <c r="S6673" s="31">
        <f t="shared" si="1253"/>
        <v>0.26555555555555554</v>
      </c>
      <c r="T6673" s="31">
        <f t="shared" si="1254"/>
        <v>0.74109953703703713</v>
      </c>
      <c r="U6673" s="4">
        <f t="shared" si="1255"/>
        <v>0</v>
      </c>
      <c r="V6673" s="4" t="str">
        <f t="shared" si="1256"/>
        <v/>
      </c>
      <c r="W6673" s="18" t="str">
        <f>IF(V6673="","",VLOOKUP(L6673,日射量と図３!$A$4:$C$368,3,TRUE)*238.85/100)</f>
        <v/>
      </c>
      <c r="X6673" s="4" t="str">
        <f t="shared" si="1257"/>
        <v/>
      </c>
      <c r="Y6673" s="4" t="str">
        <f t="shared" si="1258"/>
        <v/>
      </c>
      <c r="Z6673" s="4" t="str">
        <f t="shared" si="1259"/>
        <v/>
      </c>
      <c r="AA6673" s="4" t="str">
        <f>IF($V6673="","",IF(Y6673&lt;36,0,IF(AND(36&lt;=Y6673,Y6673&lt;71),VLOOKUP($W6673,日射量と図３!$E$6:$F$34,2,TRUE),IF(AND(71&lt;=Y6673,Y6673&lt;107),VLOOKUP($W6673,日射量と図３!$E$6:$G$34,3,TRUE),IF(AND(107&lt;=Y6673,Y6673&lt;143),VLOOKUP($W6673,日射量と図３!$E$6:$H$34,4,TRUE),VLOOKUP($W6673,日射量と図３!$E$6:$I$34,5,TRUE))))))</f>
        <v/>
      </c>
      <c r="AB6673" s="4" t="str">
        <f>IF($V6673="","",IF(Z6673&lt;36,0,IF(AND(36&lt;=Z6673,Z6673&lt;71),VLOOKUP($W6673,日射量と図３!$E$6:$F$34,2,TRUE),IF(AND(71&lt;=Z6673,Z6673&lt;107),VLOOKUP($W6673,日射量と図３!$E$6:$G$34,3,TRUE),IF(AND(107&lt;=Z6673,Z6673&lt;143),VLOOKUP($W6673,日射量と図３!$E$6:$H$34,4,TRUE),VLOOKUP($W6673,日射量と図３!$E$6:$I$34,5,TRUE))))))</f>
        <v/>
      </c>
      <c r="AC6673" s="382" t="str">
        <f t="shared" si="1263"/>
        <v/>
      </c>
      <c r="AD6673" s="382" t="str">
        <f t="shared" si="1264"/>
        <v/>
      </c>
    </row>
    <row r="6674" spans="11:30" ht="13.5" customHeight="1">
      <c r="K6674" s="4">
        <f t="shared" si="1260"/>
        <v>3</v>
      </c>
      <c r="L6674" s="34">
        <v>43529</v>
      </c>
      <c r="M6674" s="4">
        <v>278</v>
      </c>
      <c r="N6674" s="4">
        <v>23</v>
      </c>
      <c r="O6674" s="31">
        <v>0.91666666666666663</v>
      </c>
      <c r="P6674" s="35">
        <v>8.7799999999999994</v>
      </c>
      <c r="Q6674" s="36">
        <f t="shared" si="1261"/>
        <v>13</v>
      </c>
      <c r="R6674" s="4">
        <f t="shared" si="1262"/>
        <v>4.2200000000000006</v>
      </c>
      <c r="S6674" s="31">
        <f t="shared" si="1253"/>
        <v>0.26555555555555554</v>
      </c>
      <c r="T6674" s="31">
        <f t="shared" si="1254"/>
        <v>0.74109953703703713</v>
      </c>
      <c r="U6674" s="4">
        <f t="shared" si="1255"/>
        <v>0</v>
      </c>
      <c r="V6674" s="4" t="str">
        <f t="shared" si="1256"/>
        <v/>
      </c>
      <c r="W6674" s="18" t="str">
        <f>IF(V6674="","",VLOOKUP(L6674,日射量と図３!$A$4:$C$368,3,TRUE)*238.85/100)</f>
        <v/>
      </c>
      <c r="X6674" s="4" t="str">
        <f t="shared" si="1257"/>
        <v/>
      </c>
      <c r="Y6674" s="4" t="str">
        <f t="shared" si="1258"/>
        <v/>
      </c>
      <c r="Z6674" s="4" t="str">
        <f t="shared" si="1259"/>
        <v/>
      </c>
      <c r="AA6674" s="4" t="str">
        <f>IF($V6674="","",IF(Y6674&lt;36,0,IF(AND(36&lt;=Y6674,Y6674&lt;71),VLOOKUP($W6674,日射量と図３!$E$6:$F$34,2,TRUE),IF(AND(71&lt;=Y6674,Y6674&lt;107),VLOOKUP($W6674,日射量と図３!$E$6:$G$34,3,TRUE),IF(AND(107&lt;=Y6674,Y6674&lt;143),VLOOKUP($W6674,日射量と図３!$E$6:$H$34,4,TRUE),VLOOKUP($W6674,日射量と図３!$E$6:$I$34,5,TRUE))))))</f>
        <v/>
      </c>
      <c r="AB6674" s="4" t="str">
        <f>IF($V6674="","",IF(Z6674&lt;36,0,IF(AND(36&lt;=Z6674,Z6674&lt;71),VLOOKUP($W6674,日射量と図３!$E$6:$F$34,2,TRUE),IF(AND(71&lt;=Z6674,Z6674&lt;107),VLOOKUP($W6674,日射量と図３!$E$6:$G$34,3,TRUE),IF(AND(107&lt;=Z6674,Z6674&lt;143),VLOOKUP($W6674,日射量と図３!$E$6:$H$34,4,TRUE),VLOOKUP($W6674,日射量と図３!$E$6:$I$34,5,TRUE))))))</f>
        <v/>
      </c>
      <c r="AC6674" s="382" t="str">
        <f t="shared" si="1263"/>
        <v/>
      </c>
      <c r="AD6674" s="382" t="str">
        <f t="shared" si="1264"/>
        <v/>
      </c>
    </row>
    <row r="6675" spans="11:30" ht="13.5" customHeight="1">
      <c r="K6675" s="4">
        <f t="shared" si="1260"/>
        <v>3</v>
      </c>
      <c r="L6675" s="34">
        <v>43529</v>
      </c>
      <c r="M6675" s="4">
        <v>278</v>
      </c>
      <c r="N6675" s="4">
        <v>24</v>
      </c>
      <c r="O6675" s="31">
        <v>0.95833333333333337</v>
      </c>
      <c r="P6675" s="35">
        <v>8.4400000000000013</v>
      </c>
      <c r="Q6675" s="36">
        <f t="shared" si="1261"/>
        <v>13</v>
      </c>
      <c r="R6675" s="4">
        <f t="shared" si="1262"/>
        <v>4.5599999999999987</v>
      </c>
      <c r="S6675" s="31">
        <f t="shared" si="1253"/>
        <v>0.26555555555555554</v>
      </c>
      <c r="T6675" s="31">
        <f t="shared" si="1254"/>
        <v>0.74109953703703713</v>
      </c>
      <c r="U6675" s="4">
        <f t="shared" si="1255"/>
        <v>0</v>
      </c>
      <c r="V6675" s="4" t="str">
        <f t="shared" si="1256"/>
        <v/>
      </c>
      <c r="W6675" s="18" t="str">
        <f>IF(V6675="","",VLOOKUP(L6675,日射量と図３!$A$4:$C$368,3,TRUE)*238.85/100)</f>
        <v/>
      </c>
      <c r="X6675" s="4" t="str">
        <f t="shared" si="1257"/>
        <v/>
      </c>
      <c r="Y6675" s="4" t="str">
        <f t="shared" si="1258"/>
        <v/>
      </c>
      <c r="Z6675" s="4" t="str">
        <f t="shared" si="1259"/>
        <v/>
      </c>
      <c r="AA6675" s="4" t="str">
        <f>IF($V6675="","",IF(Y6675&lt;36,0,IF(AND(36&lt;=Y6675,Y6675&lt;71),VLOOKUP($W6675,日射量と図３!$E$6:$F$34,2,TRUE),IF(AND(71&lt;=Y6675,Y6675&lt;107),VLOOKUP($W6675,日射量と図３!$E$6:$G$34,3,TRUE),IF(AND(107&lt;=Y6675,Y6675&lt;143),VLOOKUP($W6675,日射量と図３!$E$6:$H$34,4,TRUE),VLOOKUP($W6675,日射量と図３!$E$6:$I$34,5,TRUE))))))</f>
        <v/>
      </c>
      <c r="AB6675" s="4" t="str">
        <f>IF($V6675="","",IF(Z6675&lt;36,0,IF(AND(36&lt;=Z6675,Z6675&lt;71),VLOOKUP($W6675,日射量と図３!$E$6:$F$34,2,TRUE),IF(AND(71&lt;=Z6675,Z6675&lt;107),VLOOKUP($W6675,日射量と図３!$E$6:$G$34,3,TRUE),IF(AND(107&lt;=Z6675,Z6675&lt;143),VLOOKUP($W6675,日射量と図３!$E$6:$H$34,4,TRUE),VLOOKUP($W6675,日射量と図３!$E$6:$I$34,5,TRUE))))))</f>
        <v/>
      </c>
      <c r="AC6675" s="382" t="str">
        <f t="shared" si="1263"/>
        <v/>
      </c>
      <c r="AD6675" s="382" t="str">
        <f t="shared" si="1264"/>
        <v/>
      </c>
    </row>
    <row r="6676" spans="11:30" ht="13.5" customHeight="1">
      <c r="K6676" s="4">
        <f t="shared" si="1260"/>
        <v>3</v>
      </c>
      <c r="L6676" s="34">
        <v>43530</v>
      </c>
      <c r="M6676" s="4">
        <v>279</v>
      </c>
      <c r="N6676" s="4">
        <v>1</v>
      </c>
      <c r="O6676" s="31">
        <v>0</v>
      </c>
      <c r="P6676" s="35">
        <v>7.95</v>
      </c>
      <c r="Q6676" s="36">
        <f t="shared" si="1261"/>
        <v>13</v>
      </c>
      <c r="R6676" s="4">
        <f t="shared" si="1262"/>
        <v>5.05</v>
      </c>
      <c r="S6676" s="31">
        <f t="shared" si="1253"/>
        <v>0.26555555555555554</v>
      </c>
      <c r="T6676" s="31">
        <f t="shared" si="1254"/>
        <v>0.74109953703703713</v>
      </c>
      <c r="U6676" s="4">
        <f t="shared" si="1255"/>
        <v>0</v>
      </c>
      <c r="V6676" s="4">
        <f t="shared" si="1256"/>
        <v>25.26</v>
      </c>
      <c r="W6676" s="18">
        <f>IF(V6676="","",VLOOKUP(L6676,日射量と図３!$A$4:$C$368,3,TRUE)*238.85/100)</f>
        <v>26.273499999999999</v>
      </c>
      <c r="X6676" s="4">
        <f t="shared" si="1257"/>
        <v>11</v>
      </c>
      <c r="Y6676" s="4">
        <f t="shared" si="1258"/>
        <v>14.356520999999997</v>
      </c>
      <c r="Z6676" s="4">
        <f t="shared" si="1259"/>
        <v>16.18371458181818</v>
      </c>
      <c r="AA6676" s="4">
        <f>IF($V6676="","",IF(Y6676&lt;36,0,IF(AND(36&lt;=Y6676,Y6676&lt;71),VLOOKUP($W6676,日射量と図３!$E$6:$F$34,2,TRUE),IF(AND(71&lt;=Y6676,Y6676&lt;107),VLOOKUP($W6676,日射量と図３!$E$6:$G$34,3,TRUE),IF(AND(107&lt;=Y6676,Y6676&lt;143),VLOOKUP($W6676,日射量と図３!$E$6:$H$34,4,TRUE),VLOOKUP($W6676,日射量と図３!$E$6:$I$34,5,TRUE))))))</f>
        <v>0</v>
      </c>
      <c r="AB6676" s="4">
        <f>IF($V6676="","",IF(Z6676&lt;36,0,IF(AND(36&lt;=Z6676,Z6676&lt;71),VLOOKUP($W6676,日射量と図３!$E$6:$F$34,2,TRUE),IF(AND(71&lt;=Z6676,Z6676&lt;107),VLOOKUP($W6676,日射量と図３!$E$6:$G$34,3,TRUE),IF(AND(107&lt;=Z6676,Z6676&lt;143),VLOOKUP($W6676,日射量と図３!$E$6:$H$34,4,TRUE),VLOOKUP($W6676,日射量と図３!$E$6:$I$34,5,TRUE))))))</f>
        <v>0</v>
      </c>
      <c r="AC6676" s="382">
        <f t="shared" si="1263"/>
        <v>0</v>
      </c>
      <c r="AD6676" s="382">
        <f t="shared" si="1264"/>
        <v>0</v>
      </c>
    </row>
    <row r="6677" spans="11:30" ht="13.5" customHeight="1">
      <c r="K6677" s="4">
        <f t="shared" si="1260"/>
        <v>3</v>
      </c>
      <c r="L6677" s="34">
        <v>43530</v>
      </c>
      <c r="M6677" s="4">
        <v>279</v>
      </c>
      <c r="N6677" s="4">
        <v>2</v>
      </c>
      <c r="O6677" s="31">
        <v>4.1666666666666664E-2</v>
      </c>
      <c r="P6677" s="35">
        <v>7.6799999999999979</v>
      </c>
      <c r="Q6677" s="36">
        <f t="shared" si="1261"/>
        <v>13</v>
      </c>
      <c r="R6677" s="4">
        <f t="shared" si="1262"/>
        <v>5.3200000000000021</v>
      </c>
      <c r="S6677" s="31">
        <f t="shared" ref="S6677:S6740" si="1265">VLOOKUP(K6677,$AF$45:$AH$49,2,TRUE)</f>
        <v>0.26555555555555554</v>
      </c>
      <c r="T6677" s="31">
        <f t="shared" ref="T6677:T6740" si="1266">VLOOKUP(K6677,$AF$45:$AH$49,3,TRUE)</f>
        <v>0.74109953703703713</v>
      </c>
      <c r="U6677" s="4">
        <f t="shared" ref="U6677:U6740" si="1267">IF(AND(S6677&lt;O6677,O6677&lt;T6677),R6677,0)</f>
        <v>0</v>
      </c>
      <c r="V6677" s="4" t="str">
        <f t="shared" ref="V6677:V6740" si="1268">IF(N6677=1,SUM(U6677:U6700),"")</f>
        <v/>
      </c>
      <c r="W6677" s="18" t="str">
        <f>IF(V6677="","",VLOOKUP(L6677,日射量と図３!$A$4:$C$368,3,TRUE)*238.85/100)</f>
        <v/>
      </c>
      <c r="X6677" s="4" t="str">
        <f t="shared" ref="X6677:X6740" si="1269">IF(V6677="","",VLOOKUP(K6677,$AF$45:$AJ$49,5,TRUE))</f>
        <v/>
      </c>
      <c r="Y6677" s="4" t="str">
        <f t="shared" si="1258"/>
        <v/>
      </c>
      <c r="Z6677" s="4" t="str">
        <f t="shared" si="1259"/>
        <v/>
      </c>
      <c r="AA6677" s="4" t="str">
        <f>IF($V6677="","",IF(Y6677&lt;36,0,IF(AND(36&lt;=Y6677,Y6677&lt;71),VLOOKUP($W6677,日射量と図３!$E$6:$F$34,2,TRUE),IF(AND(71&lt;=Y6677,Y6677&lt;107),VLOOKUP($W6677,日射量と図３!$E$6:$G$34,3,TRUE),IF(AND(107&lt;=Y6677,Y6677&lt;143),VLOOKUP($W6677,日射量と図３!$E$6:$H$34,4,TRUE),VLOOKUP($W6677,日射量と図３!$E$6:$I$34,5,TRUE))))))</f>
        <v/>
      </c>
      <c r="AB6677" s="4" t="str">
        <f>IF($V6677="","",IF(Z6677&lt;36,0,IF(AND(36&lt;=Z6677,Z6677&lt;71),VLOOKUP($W6677,日射量と図３!$E$6:$F$34,2,TRUE),IF(AND(71&lt;=Z6677,Z6677&lt;107),VLOOKUP($W6677,日射量と図３!$E$6:$G$34,3,TRUE),IF(AND(107&lt;=Z6677,Z6677&lt;143),VLOOKUP($W6677,日射量と図３!$E$6:$H$34,4,TRUE),VLOOKUP($W6677,日射量と図３!$E$6:$I$34,5,TRUE))))))</f>
        <v/>
      </c>
      <c r="AC6677" s="382" t="str">
        <f t="shared" si="1263"/>
        <v/>
      </c>
      <c r="AD6677" s="382" t="str">
        <f t="shared" si="1264"/>
        <v/>
      </c>
    </row>
    <row r="6678" spans="11:30" ht="13.5" customHeight="1">
      <c r="K6678" s="4">
        <f t="shared" si="1260"/>
        <v>3</v>
      </c>
      <c r="L6678" s="34">
        <v>43530</v>
      </c>
      <c r="M6678" s="4">
        <v>279</v>
      </c>
      <c r="N6678" s="4">
        <v>3</v>
      </c>
      <c r="O6678" s="31">
        <v>8.3333333333333329E-2</v>
      </c>
      <c r="P6678" s="35">
        <v>7.3900000000000006</v>
      </c>
      <c r="Q6678" s="36">
        <f t="shared" si="1261"/>
        <v>13</v>
      </c>
      <c r="R6678" s="4">
        <f t="shared" si="1262"/>
        <v>5.6099999999999994</v>
      </c>
      <c r="S6678" s="31">
        <f t="shared" si="1265"/>
        <v>0.26555555555555554</v>
      </c>
      <c r="T6678" s="31">
        <f t="shared" si="1266"/>
        <v>0.74109953703703713</v>
      </c>
      <c r="U6678" s="4">
        <f t="shared" si="1267"/>
        <v>0</v>
      </c>
      <c r="V6678" s="4" t="str">
        <f t="shared" si="1268"/>
        <v/>
      </c>
      <c r="W6678" s="18" t="str">
        <f>IF(V6678="","",VLOOKUP(L6678,日射量と図３!$A$4:$C$368,3,TRUE)*238.85/100)</f>
        <v/>
      </c>
      <c r="X6678" s="4" t="str">
        <f t="shared" si="1269"/>
        <v/>
      </c>
      <c r="Y6678" s="4" t="str">
        <f t="shared" si="1258"/>
        <v/>
      </c>
      <c r="Z6678" s="4" t="str">
        <f t="shared" si="1259"/>
        <v/>
      </c>
      <c r="AA6678" s="4" t="str">
        <f>IF($V6678="","",IF(Y6678&lt;36,0,IF(AND(36&lt;=Y6678,Y6678&lt;71),VLOOKUP($W6678,日射量と図３!$E$6:$F$34,2,TRUE),IF(AND(71&lt;=Y6678,Y6678&lt;107),VLOOKUP($W6678,日射量と図３!$E$6:$G$34,3,TRUE),IF(AND(107&lt;=Y6678,Y6678&lt;143),VLOOKUP($W6678,日射量と図３!$E$6:$H$34,4,TRUE),VLOOKUP($W6678,日射量と図３!$E$6:$I$34,5,TRUE))))))</f>
        <v/>
      </c>
      <c r="AB6678" s="4" t="str">
        <f>IF($V6678="","",IF(Z6678&lt;36,0,IF(AND(36&lt;=Z6678,Z6678&lt;71),VLOOKUP($W6678,日射量と図３!$E$6:$F$34,2,TRUE),IF(AND(71&lt;=Z6678,Z6678&lt;107),VLOOKUP($W6678,日射量と図３!$E$6:$G$34,3,TRUE),IF(AND(107&lt;=Z6678,Z6678&lt;143),VLOOKUP($W6678,日射量と図３!$E$6:$H$34,4,TRUE),VLOOKUP($W6678,日射量と図３!$E$6:$I$34,5,TRUE))))))</f>
        <v/>
      </c>
      <c r="AC6678" s="382" t="str">
        <f t="shared" si="1263"/>
        <v/>
      </c>
      <c r="AD6678" s="382" t="str">
        <f t="shared" si="1264"/>
        <v/>
      </c>
    </row>
    <row r="6679" spans="11:30" ht="13.5" customHeight="1">
      <c r="K6679" s="4">
        <f t="shared" si="1260"/>
        <v>3</v>
      </c>
      <c r="L6679" s="34">
        <v>43530</v>
      </c>
      <c r="M6679" s="4">
        <v>279</v>
      </c>
      <c r="N6679" s="4">
        <v>4</v>
      </c>
      <c r="O6679" s="31">
        <v>0.125</v>
      </c>
      <c r="P6679" s="35">
        <v>7.0100000000000007</v>
      </c>
      <c r="Q6679" s="36">
        <f t="shared" si="1261"/>
        <v>13</v>
      </c>
      <c r="R6679" s="4">
        <f t="shared" si="1262"/>
        <v>5.9899999999999993</v>
      </c>
      <c r="S6679" s="31">
        <f t="shared" si="1265"/>
        <v>0.26555555555555554</v>
      </c>
      <c r="T6679" s="31">
        <f t="shared" si="1266"/>
        <v>0.74109953703703713</v>
      </c>
      <c r="U6679" s="4">
        <f t="shared" si="1267"/>
        <v>0</v>
      </c>
      <c r="V6679" s="4" t="str">
        <f t="shared" si="1268"/>
        <v/>
      </c>
      <c r="W6679" s="18" t="str">
        <f>IF(V6679="","",VLOOKUP(L6679,日射量と図３!$A$4:$C$368,3,TRUE)*238.85/100)</f>
        <v/>
      </c>
      <c r="X6679" s="4" t="str">
        <f t="shared" si="1269"/>
        <v/>
      </c>
      <c r="Y6679" s="4" t="str">
        <f t="shared" si="1258"/>
        <v/>
      </c>
      <c r="Z6679" s="4" t="str">
        <f t="shared" si="1259"/>
        <v/>
      </c>
      <c r="AA6679" s="4" t="str">
        <f>IF($V6679="","",IF(Y6679&lt;36,0,IF(AND(36&lt;=Y6679,Y6679&lt;71),VLOOKUP($W6679,日射量と図３!$E$6:$F$34,2,TRUE),IF(AND(71&lt;=Y6679,Y6679&lt;107),VLOOKUP($W6679,日射量と図３!$E$6:$G$34,3,TRUE),IF(AND(107&lt;=Y6679,Y6679&lt;143),VLOOKUP($W6679,日射量と図３!$E$6:$H$34,4,TRUE),VLOOKUP($W6679,日射量と図３!$E$6:$I$34,5,TRUE))))))</f>
        <v/>
      </c>
      <c r="AB6679" s="4" t="str">
        <f>IF($V6679="","",IF(Z6679&lt;36,0,IF(AND(36&lt;=Z6679,Z6679&lt;71),VLOOKUP($W6679,日射量と図３!$E$6:$F$34,2,TRUE),IF(AND(71&lt;=Z6679,Z6679&lt;107),VLOOKUP($W6679,日射量と図３!$E$6:$G$34,3,TRUE),IF(AND(107&lt;=Z6679,Z6679&lt;143),VLOOKUP($W6679,日射量と図３!$E$6:$H$34,4,TRUE),VLOOKUP($W6679,日射量と図３!$E$6:$I$34,5,TRUE))))))</f>
        <v/>
      </c>
      <c r="AC6679" s="382" t="str">
        <f t="shared" si="1263"/>
        <v/>
      </c>
      <c r="AD6679" s="382" t="str">
        <f t="shared" si="1264"/>
        <v/>
      </c>
    </row>
    <row r="6680" spans="11:30" ht="13.5" customHeight="1">
      <c r="K6680" s="4">
        <f t="shared" si="1260"/>
        <v>3</v>
      </c>
      <c r="L6680" s="34">
        <v>43530</v>
      </c>
      <c r="M6680" s="4">
        <v>279</v>
      </c>
      <c r="N6680" s="4">
        <v>5</v>
      </c>
      <c r="O6680" s="31">
        <v>0.16666666666666666</v>
      </c>
      <c r="P6680" s="35">
        <v>6.7800000000000011</v>
      </c>
      <c r="Q6680" s="36">
        <f t="shared" si="1261"/>
        <v>15</v>
      </c>
      <c r="R6680" s="4">
        <f t="shared" si="1262"/>
        <v>8.2199999999999989</v>
      </c>
      <c r="S6680" s="31">
        <f t="shared" si="1265"/>
        <v>0.26555555555555554</v>
      </c>
      <c r="T6680" s="31">
        <f t="shared" si="1266"/>
        <v>0.74109953703703713</v>
      </c>
      <c r="U6680" s="4">
        <f t="shared" si="1267"/>
        <v>0</v>
      </c>
      <c r="V6680" s="4" t="str">
        <f t="shared" si="1268"/>
        <v/>
      </c>
      <c r="W6680" s="18" t="str">
        <f>IF(V6680="","",VLOOKUP(L6680,日射量と図３!$A$4:$C$368,3,TRUE)*238.85/100)</f>
        <v/>
      </c>
      <c r="X6680" s="4" t="str">
        <f t="shared" si="1269"/>
        <v/>
      </c>
      <c r="Y6680" s="4" t="str">
        <f t="shared" si="1258"/>
        <v/>
      </c>
      <c r="Z6680" s="4" t="str">
        <f t="shared" si="1259"/>
        <v/>
      </c>
      <c r="AA6680" s="4" t="str">
        <f>IF($V6680="","",IF(Y6680&lt;36,0,IF(AND(36&lt;=Y6680,Y6680&lt;71),VLOOKUP($W6680,日射量と図３!$E$6:$F$34,2,TRUE),IF(AND(71&lt;=Y6680,Y6680&lt;107),VLOOKUP($W6680,日射量と図３!$E$6:$G$34,3,TRUE),IF(AND(107&lt;=Y6680,Y6680&lt;143),VLOOKUP($W6680,日射量と図３!$E$6:$H$34,4,TRUE),VLOOKUP($W6680,日射量と図３!$E$6:$I$34,5,TRUE))))))</f>
        <v/>
      </c>
      <c r="AB6680" s="4" t="str">
        <f>IF($V6680="","",IF(Z6680&lt;36,0,IF(AND(36&lt;=Z6680,Z6680&lt;71),VLOOKUP($W6680,日射量と図３!$E$6:$F$34,2,TRUE),IF(AND(71&lt;=Z6680,Z6680&lt;107),VLOOKUP($W6680,日射量と図３!$E$6:$G$34,3,TRUE),IF(AND(107&lt;=Z6680,Z6680&lt;143),VLOOKUP($W6680,日射量と図３!$E$6:$H$34,4,TRUE),VLOOKUP($W6680,日射量と図３!$E$6:$I$34,5,TRUE))))))</f>
        <v/>
      </c>
      <c r="AC6680" s="382" t="str">
        <f t="shared" si="1263"/>
        <v/>
      </c>
      <c r="AD6680" s="382" t="str">
        <f t="shared" si="1264"/>
        <v/>
      </c>
    </row>
    <row r="6681" spans="11:30" ht="13.5" customHeight="1">
      <c r="K6681" s="4">
        <f t="shared" si="1260"/>
        <v>3</v>
      </c>
      <c r="L6681" s="34">
        <v>43530</v>
      </c>
      <c r="M6681" s="4">
        <v>279</v>
      </c>
      <c r="N6681" s="4">
        <v>6</v>
      </c>
      <c r="O6681" s="31">
        <v>0.20833333333333334</v>
      </c>
      <c r="P6681" s="35">
        <v>6.62</v>
      </c>
      <c r="Q6681" s="36">
        <f t="shared" si="1261"/>
        <v>15</v>
      </c>
      <c r="R6681" s="4">
        <f t="shared" si="1262"/>
        <v>8.379999999999999</v>
      </c>
      <c r="S6681" s="31">
        <f t="shared" si="1265"/>
        <v>0.26555555555555554</v>
      </c>
      <c r="T6681" s="31">
        <f t="shared" si="1266"/>
        <v>0.74109953703703713</v>
      </c>
      <c r="U6681" s="4">
        <f t="shared" si="1267"/>
        <v>0</v>
      </c>
      <c r="V6681" s="4" t="str">
        <f t="shared" si="1268"/>
        <v/>
      </c>
      <c r="W6681" s="18" t="str">
        <f>IF(V6681="","",VLOOKUP(L6681,日射量と図３!$A$4:$C$368,3,TRUE)*238.85/100)</f>
        <v/>
      </c>
      <c r="X6681" s="4" t="str">
        <f t="shared" si="1269"/>
        <v/>
      </c>
      <c r="Y6681" s="4" t="str">
        <f t="shared" si="1258"/>
        <v/>
      </c>
      <c r="Z6681" s="4" t="str">
        <f t="shared" si="1259"/>
        <v/>
      </c>
      <c r="AA6681" s="4" t="str">
        <f>IF($V6681="","",IF(Y6681&lt;36,0,IF(AND(36&lt;=Y6681,Y6681&lt;71),VLOOKUP($W6681,日射量と図３!$E$6:$F$34,2,TRUE),IF(AND(71&lt;=Y6681,Y6681&lt;107),VLOOKUP($W6681,日射量と図３!$E$6:$G$34,3,TRUE),IF(AND(107&lt;=Y6681,Y6681&lt;143),VLOOKUP($W6681,日射量と図３!$E$6:$H$34,4,TRUE),VLOOKUP($W6681,日射量と図３!$E$6:$I$34,5,TRUE))))))</f>
        <v/>
      </c>
      <c r="AB6681" s="4" t="str">
        <f>IF($V6681="","",IF(Z6681&lt;36,0,IF(AND(36&lt;=Z6681,Z6681&lt;71),VLOOKUP($W6681,日射量と図３!$E$6:$F$34,2,TRUE),IF(AND(71&lt;=Z6681,Z6681&lt;107),VLOOKUP($W6681,日射量と図３!$E$6:$G$34,3,TRUE),IF(AND(107&lt;=Z6681,Z6681&lt;143),VLOOKUP($W6681,日射量と図３!$E$6:$H$34,4,TRUE),VLOOKUP($W6681,日射量と図３!$E$6:$I$34,5,TRUE))))))</f>
        <v/>
      </c>
      <c r="AC6681" s="382" t="str">
        <f t="shared" si="1263"/>
        <v/>
      </c>
      <c r="AD6681" s="382" t="str">
        <f t="shared" si="1264"/>
        <v/>
      </c>
    </row>
    <row r="6682" spans="11:30" ht="13.5" customHeight="1">
      <c r="K6682" s="4">
        <f t="shared" si="1260"/>
        <v>3</v>
      </c>
      <c r="L6682" s="34">
        <v>43530</v>
      </c>
      <c r="M6682" s="4">
        <v>279</v>
      </c>
      <c r="N6682" s="4">
        <v>7</v>
      </c>
      <c r="O6682" s="31">
        <v>0.25</v>
      </c>
      <c r="P6682" s="35">
        <v>6.4300000000000015</v>
      </c>
      <c r="Q6682" s="36">
        <f t="shared" si="1261"/>
        <v>15</v>
      </c>
      <c r="R6682" s="4">
        <f t="shared" si="1262"/>
        <v>8.5699999999999985</v>
      </c>
      <c r="S6682" s="31">
        <f t="shared" si="1265"/>
        <v>0.26555555555555554</v>
      </c>
      <c r="T6682" s="31">
        <f t="shared" si="1266"/>
        <v>0.74109953703703713</v>
      </c>
      <c r="U6682" s="4">
        <f t="shared" si="1267"/>
        <v>0</v>
      </c>
      <c r="V6682" s="4" t="str">
        <f t="shared" si="1268"/>
        <v/>
      </c>
      <c r="W6682" s="18" t="str">
        <f>IF(V6682="","",VLOOKUP(L6682,日射量と図３!$A$4:$C$368,3,TRUE)*238.85/100)</f>
        <v/>
      </c>
      <c r="X6682" s="4" t="str">
        <f t="shared" si="1269"/>
        <v/>
      </c>
      <c r="Y6682" s="4" t="str">
        <f t="shared" si="1258"/>
        <v/>
      </c>
      <c r="Z6682" s="4" t="str">
        <f t="shared" si="1259"/>
        <v/>
      </c>
      <c r="AA6682" s="4" t="str">
        <f>IF($V6682="","",IF(Y6682&lt;36,0,IF(AND(36&lt;=Y6682,Y6682&lt;71),VLOOKUP($W6682,日射量と図３!$E$6:$F$34,2,TRUE),IF(AND(71&lt;=Y6682,Y6682&lt;107),VLOOKUP($W6682,日射量と図３!$E$6:$G$34,3,TRUE),IF(AND(107&lt;=Y6682,Y6682&lt;143),VLOOKUP($W6682,日射量と図３!$E$6:$H$34,4,TRUE),VLOOKUP($W6682,日射量と図３!$E$6:$I$34,5,TRUE))))))</f>
        <v/>
      </c>
      <c r="AB6682" s="4" t="str">
        <f>IF($V6682="","",IF(Z6682&lt;36,0,IF(AND(36&lt;=Z6682,Z6682&lt;71),VLOOKUP($W6682,日射量と図３!$E$6:$F$34,2,TRUE),IF(AND(71&lt;=Z6682,Z6682&lt;107),VLOOKUP($W6682,日射量と図３!$E$6:$G$34,3,TRUE),IF(AND(107&lt;=Z6682,Z6682&lt;143),VLOOKUP($W6682,日射量と図３!$E$6:$H$34,4,TRUE),VLOOKUP($W6682,日射量と図３!$E$6:$I$34,5,TRUE))))))</f>
        <v/>
      </c>
      <c r="AC6682" s="382" t="str">
        <f t="shared" si="1263"/>
        <v/>
      </c>
      <c r="AD6682" s="382" t="str">
        <f t="shared" si="1264"/>
        <v/>
      </c>
    </row>
    <row r="6683" spans="11:30" ht="13.5" customHeight="1">
      <c r="K6683" s="4">
        <f t="shared" si="1260"/>
        <v>3</v>
      </c>
      <c r="L6683" s="34">
        <v>43530</v>
      </c>
      <c r="M6683" s="4">
        <v>279</v>
      </c>
      <c r="N6683" s="4">
        <v>8</v>
      </c>
      <c r="O6683" s="31">
        <v>0.29166666666666669</v>
      </c>
      <c r="P6683" s="35">
        <v>6.5900000000000007</v>
      </c>
      <c r="Q6683" s="36">
        <f t="shared" si="1261"/>
        <v>12</v>
      </c>
      <c r="R6683" s="4">
        <f t="shared" si="1262"/>
        <v>5.4099999999999993</v>
      </c>
      <c r="S6683" s="31">
        <f t="shared" si="1265"/>
        <v>0.26555555555555554</v>
      </c>
      <c r="T6683" s="31">
        <f t="shared" si="1266"/>
        <v>0.74109953703703713</v>
      </c>
      <c r="U6683" s="4">
        <f t="shared" si="1267"/>
        <v>5.4099999999999993</v>
      </c>
      <c r="V6683" s="4" t="str">
        <f t="shared" si="1268"/>
        <v/>
      </c>
      <c r="W6683" s="18" t="str">
        <f>IF(V6683="","",VLOOKUP(L6683,日射量と図３!$A$4:$C$368,3,TRUE)*238.85/100)</f>
        <v/>
      </c>
      <c r="X6683" s="4" t="str">
        <f t="shared" si="1269"/>
        <v/>
      </c>
      <c r="Y6683" s="4" t="str">
        <f t="shared" si="1258"/>
        <v/>
      </c>
      <c r="Z6683" s="4" t="str">
        <f t="shared" si="1259"/>
        <v/>
      </c>
      <c r="AA6683" s="4" t="str">
        <f>IF($V6683="","",IF(Y6683&lt;36,0,IF(AND(36&lt;=Y6683,Y6683&lt;71),VLOOKUP($W6683,日射量と図３!$E$6:$F$34,2,TRUE),IF(AND(71&lt;=Y6683,Y6683&lt;107),VLOOKUP($W6683,日射量と図３!$E$6:$G$34,3,TRUE),IF(AND(107&lt;=Y6683,Y6683&lt;143),VLOOKUP($W6683,日射量と図３!$E$6:$H$34,4,TRUE),VLOOKUP($W6683,日射量と図３!$E$6:$I$34,5,TRUE))))))</f>
        <v/>
      </c>
      <c r="AB6683" s="4" t="str">
        <f>IF($V6683="","",IF(Z6683&lt;36,0,IF(AND(36&lt;=Z6683,Z6683&lt;71),VLOOKUP($W6683,日射量と図３!$E$6:$F$34,2,TRUE),IF(AND(71&lt;=Z6683,Z6683&lt;107),VLOOKUP($W6683,日射量と図３!$E$6:$G$34,3,TRUE),IF(AND(107&lt;=Z6683,Z6683&lt;143),VLOOKUP($W6683,日射量と図３!$E$6:$H$34,4,TRUE),VLOOKUP($W6683,日射量と図３!$E$6:$I$34,5,TRUE))))))</f>
        <v/>
      </c>
      <c r="AC6683" s="382" t="str">
        <f t="shared" si="1263"/>
        <v/>
      </c>
      <c r="AD6683" s="382" t="str">
        <f t="shared" si="1264"/>
        <v/>
      </c>
    </row>
    <row r="6684" spans="11:30" ht="13.5" customHeight="1">
      <c r="K6684" s="4">
        <f t="shared" si="1260"/>
        <v>3</v>
      </c>
      <c r="L6684" s="34">
        <v>43530</v>
      </c>
      <c r="M6684" s="4">
        <v>279</v>
      </c>
      <c r="N6684" s="4">
        <v>9</v>
      </c>
      <c r="O6684" s="31">
        <v>0.33333333333333331</v>
      </c>
      <c r="P6684" s="35">
        <v>7.3999999999999986</v>
      </c>
      <c r="Q6684" s="36">
        <f t="shared" si="1261"/>
        <v>12</v>
      </c>
      <c r="R6684" s="4">
        <f t="shared" si="1262"/>
        <v>4.6000000000000014</v>
      </c>
      <c r="S6684" s="31">
        <f t="shared" si="1265"/>
        <v>0.26555555555555554</v>
      </c>
      <c r="T6684" s="31">
        <f t="shared" si="1266"/>
        <v>0.74109953703703713</v>
      </c>
      <c r="U6684" s="4">
        <f t="shared" si="1267"/>
        <v>4.6000000000000014</v>
      </c>
      <c r="V6684" s="4" t="str">
        <f t="shared" si="1268"/>
        <v/>
      </c>
      <c r="W6684" s="18" t="str">
        <f>IF(V6684="","",VLOOKUP(L6684,日射量と図３!$A$4:$C$368,3,TRUE)*238.85/100)</f>
        <v/>
      </c>
      <c r="X6684" s="4" t="str">
        <f t="shared" si="1269"/>
        <v/>
      </c>
      <c r="Y6684" s="4" t="str">
        <f t="shared" si="1258"/>
        <v/>
      </c>
      <c r="Z6684" s="4" t="str">
        <f t="shared" si="1259"/>
        <v/>
      </c>
      <c r="AA6684" s="4" t="str">
        <f>IF($V6684="","",IF(Y6684&lt;36,0,IF(AND(36&lt;=Y6684,Y6684&lt;71),VLOOKUP($W6684,日射量と図３!$E$6:$F$34,2,TRUE),IF(AND(71&lt;=Y6684,Y6684&lt;107),VLOOKUP($W6684,日射量と図３!$E$6:$G$34,3,TRUE),IF(AND(107&lt;=Y6684,Y6684&lt;143),VLOOKUP($W6684,日射量と図３!$E$6:$H$34,4,TRUE),VLOOKUP($W6684,日射量と図３!$E$6:$I$34,5,TRUE))))))</f>
        <v/>
      </c>
      <c r="AB6684" s="4" t="str">
        <f>IF($V6684="","",IF(Z6684&lt;36,0,IF(AND(36&lt;=Z6684,Z6684&lt;71),VLOOKUP($W6684,日射量と図３!$E$6:$F$34,2,TRUE),IF(AND(71&lt;=Z6684,Z6684&lt;107),VLOOKUP($W6684,日射量と図３!$E$6:$G$34,3,TRUE),IF(AND(107&lt;=Z6684,Z6684&lt;143),VLOOKUP($W6684,日射量と図３!$E$6:$H$34,4,TRUE),VLOOKUP($W6684,日射量と図３!$E$6:$I$34,5,TRUE))))))</f>
        <v/>
      </c>
      <c r="AC6684" s="382" t="str">
        <f t="shared" si="1263"/>
        <v/>
      </c>
      <c r="AD6684" s="382" t="str">
        <f t="shared" si="1264"/>
        <v/>
      </c>
    </row>
    <row r="6685" spans="11:30" ht="13.5" customHeight="1">
      <c r="K6685" s="4">
        <f t="shared" si="1260"/>
        <v>3</v>
      </c>
      <c r="L6685" s="34">
        <v>43530</v>
      </c>
      <c r="M6685" s="4">
        <v>279</v>
      </c>
      <c r="N6685" s="4">
        <v>10</v>
      </c>
      <c r="O6685" s="31">
        <v>0.375</v>
      </c>
      <c r="P6685" s="35">
        <v>8.66</v>
      </c>
      <c r="Q6685" s="36">
        <f t="shared" si="1261"/>
        <v>12</v>
      </c>
      <c r="R6685" s="4">
        <f t="shared" si="1262"/>
        <v>3.34</v>
      </c>
      <c r="S6685" s="31">
        <f t="shared" si="1265"/>
        <v>0.26555555555555554</v>
      </c>
      <c r="T6685" s="31">
        <f t="shared" si="1266"/>
        <v>0.74109953703703713</v>
      </c>
      <c r="U6685" s="4">
        <f t="shared" si="1267"/>
        <v>3.34</v>
      </c>
      <c r="V6685" s="4" t="str">
        <f t="shared" si="1268"/>
        <v/>
      </c>
      <c r="W6685" s="18" t="str">
        <f>IF(V6685="","",VLOOKUP(L6685,日射量と図３!$A$4:$C$368,3,TRUE)*238.85/100)</f>
        <v/>
      </c>
      <c r="X6685" s="4" t="str">
        <f t="shared" si="1269"/>
        <v/>
      </c>
      <c r="Y6685" s="4" t="str">
        <f t="shared" si="1258"/>
        <v/>
      </c>
      <c r="Z6685" s="4" t="str">
        <f t="shared" si="1259"/>
        <v/>
      </c>
      <c r="AA6685" s="4" t="str">
        <f>IF($V6685="","",IF(Y6685&lt;36,0,IF(AND(36&lt;=Y6685,Y6685&lt;71),VLOOKUP($W6685,日射量と図３!$E$6:$F$34,2,TRUE),IF(AND(71&lt;=Y6685,Y6685&lt;107),VLOOKUP($W6685,日射量と図３!$E$6:$G$34,3,TRUE),IF(AND(107&lt;=Y6685,Y6685&lt;143),VLOOKUP($W6685,日射量と図３!$E$6:$H$34,4,TRUE),VLOOKUP($W6685,日射量と図３!$E$6:$I$34,5,TRUE))))))</f>
        <v/>
      </c>
      <c r="AB6685" s="4" t="str">
        <f>IF($V6685="","",IF(Z6685&lt;36,0,IF(AND(36&lt;=Z6685,Z6685&lt;71),VLOOKUP($W6685,日射量と図３!$E$6:$F$34,2,TRUE),IF(AND(71&lt;=Z6685,Z6685&lt;107),VLOOKUP($W6685,日射量と図３!$E$6:$G$34,3,TRUE),IF(AND(107&lt;=Z6685,Z6685&lt;143),VLOOKUP($W6685,日射量と図３!$E$6:$H$34,4,TRUE),VLOOKUP($W6685,日射量と図３!$E$6:$I$34,5,TRUE))))))</f>
        <v/>
      </c>
      <c r="AC6685" s="382" t="str">
        <f t="shared" si="1263"/>
        <v/>
      </c>
      <c r="AD6685" s="382" t="str">
        <f t="shared" si="1264"/>
        <v/>
      </c>
    </row>
    <row r="6686" spans="11:30" ht="13.5" customHeight="1">
      <c r="K6686" s="4">
        <f t="shared" si="1260"/>
        <v>3</v>
      </c>
      <c r="L6686" s="34">
        <v>43530</v>
      </c>
      <c r="M6686" s="4">
        <v>279</v>
      </c>
      <c r="N6686" s="4">
        <v>11</v>
      </c>
      <c r="O6686" s="31">
        <v>0.41666666666666669</v>
      </c>
      <c r="P6686" s="35">
        <v>10.349999999999998</v>
      </c>
      <c r="Q6686" s="36">
        <f t="shared" si="1261"/>
        <v>12</v>
      </c>
      <c r="R6686" s="4">
        <f t="shared" si="1262"/>
        <v>1.6500000000000021</v>
      </c>
      <c r="S6686" s="31">
        <f t="shared" si="1265"/>
        <v>0.26555555555555554</v>
      </c>
      <c r="T6686" s="31">
        <f t="shared" si="1266"/>
        <v>0.74109953703703713</v>
      </c>
      <c r="U6686" s="4">
        <f t="shared" si="1267"/>
        <v>1.6500000000000021</v>
      </c>
      <c r="V6686" s="4" t="str">
        <f t="shared" si="1268"/>
        <v/>
      </c>
      <c r="W6686" s="18" t="str">
        <f>IF(V6686="","",VLOOKUP(L6686,日射量と図３!$A$4:$C$368,3,TRUE)*238.85/100)</f>
        <v/>
      </c>
      <c r="X6686" s="4" t="str">
        <f t="shared" si="1269"/>
        <v/>
      </c>
      <c r="Y6686" s="4" t="str">
        <f t="shared" si="1258"/>
        <v/>
      </c>
      <c r="Z6686" s="4" t="str">
        <f t="shared" si="1259"/>
        <v/>
      </c>
      <c r="AA6686" s="4" t="str">
        <f>IF($V6686="","",IF(Y6686&lt;36,0,IF(AND(36&lt;=Y6686,Y6686&lt;71),VLOOKUP($W6686,日射量と図３!$E$6:$F$34,2,TRUE),IF(AND(71&lt;=Y6686,Y6686&lt;107),VLOOKUP($W6686,日射量と図３!$E$6:$G$34,3,TRUE),IF(AND(107&lt;=Y6686,Y6686&lt;143),VLOOKUP($W6686,日射量と図３!$E$6:$H$34,4,TRUE),VLOOKUP($W6686,日射量と図３!$E$6:$I$34,5,TRUE))))))</f>
        <v/>
      </c>
      <c r="AB6686" s="4" t="str">
        <f>IF($V6686="","",IF(Z6686&lt;36,0,IF(AND(36&lt;=Z6686,Z6686&lt;71),VLOOKUP($W6686,日射量と図３!$E$6:$F$34,2,TRUE),IF(AND(71&lt;=Z6686,Z6686&lt;107),VLOOKUP($W6686,日射量と図３!$E$6:$G$34,3,TRUE),IF(AND(107&lt;=Z6686,Z6686&lt;143),VLOOKUP($W6686,日射量と図３!$E$6:$H$34,4,TRUE),VLOOKUP($W6686,日射量と図３!$E$6:$I$34,5,TRUE))))))</f>
        <v/>
      </c>
      <c r="AC6686" s="382" t="str">
        <f t="shared" si="1263"/>
        <v/>
      </c>
      <c r="AD6686" s="382" t="str">
        <f t="shared" si="1264"/>
        <v/>
      </c>
    </row>
    <row r="6687" spans="11:30" ht="13.5" customHeight="1">
      <c r="K6687" s="4">
        <f t="shared" si="1260"/>
        <v>3</v>
      </c>
      <c r="L6687" s="34">
        <v>43530</v>
      </c>
      <c r="M6687" s="4">
        <v>279</v>
      </c>
      <c r="N6687" s="4">
        <v>12</v>
      </c>
      <c r="O6687" s="31">
        <v>0.45833333333333331</v>
      </c>
      <c r="P6687" s="35">
        <v>11.510000000000002</v>
      </c>
      <c r="Q6687" s="36">
        <f t="shared" si="1261"/>
        <v>12</v>
      </c>
      <c r="R6687" s="4">
        <f t="shared" si="1262"/>
        <v>0.48999999999999844</v>
      </c>
      <c r="S6687" s="31">
        <f t="shared" si="1265"/>
        <v>0.26555555555555554</v>
      </c>
      <c r="T6687" s="31">
        <f t="shared" si="1266"/>
        <v>0.74109953703703713</v>
      </c>
      <c r="U6687" s="4">
        <f t="shared" si="1267"/>
        <v>0.48999999999999844</v>
      </c>
      <c r="V6687" s="4" t="str">
        <f t="shared" si="1268"/>
        <v/>
      </c>
      <c r="W6687" s="18" t="str">
        <f>IF(V6687="","",VLOOKUP(L6687,日射量と図３!$A$4:$C$368,3,TRUE)*238.85/100)</f>
        <v/>
      </c>
      <c r="X6687" s="4" t="str">
        <f t="shared" si="1269"/>
        <v/>
      </c>
      <c r="Y6687" s="4" t="str">
        <f t="shared" ref="Y6687:Y6750" si="1270">IF(V6687="","",$AH$30*V6687/(($AG$18/$AH$18)*X6687))</f>
        <v/>
      </c>
      <c r="Z6687" s="4" t="str">
        <f t="shared" ref="Z6687:Z6750" si="1271">IF(V6687="","",$AH$30*V6687/(($AG$19/$AH$19)*X6687))</f>
        <v/>
      </c>
      <c r="AA6687" s="4" t="str">
        <f>IF($V6687="","",IF(Y6687&lt;36,0,IF(AND(36&lt;=Y6687,Y6687&lt;71),VLOOKUP($W6687,日射量と図３!$E$6:$F$34,2,TRUE),IF(AND(71&lt;=Y6687,Y6687&lt;107),VLOOKUP($W6687,日射量と図３!$E$6:$G$34,3,TRUE),IF(AND(107&lt;=Y6687,Y6687&lt;143),VLOOKUP($W6687,日射量と図３!$E$6:$H$34,4,TRUE),VLOOKUP($W6687,日射量と図３!$E$6:$I$34,5,TRUE))))))</f>
        <v/>
      </c>
      <c r="AB6687" s="4" t="str">
        <f>IF($V6687="","",IF(Z6687&lt;36,0,IF(AND(36&lt;=Z6687,Z6687&lt;71),VLOOKUP($W6687,日射量と図３!$E$6:$F$34,2,TRUE),IF(AND(71&lt;=Z6687,Z6687&lt;107),VLOOKUP($W6687,日射量と図３!$E$6:$G$34,3,TRUE),IF(AND(107&lt;=Z6687,Z6687&lt;143),VLOOKUP($W6687,日射量と図３!$E$6:$H$34,4,TRUE),VLOOKUP($W6687,日射量と図３!$E$6:$I$34,5,TRUE))))))</f>
        <v/>
      </c>
      <c r="AC6687" s="382" t="str">
        <f t="shared" si="1263"/>
        <v/>
      </c>
      <c r="AD6687" s="382" t="str">
        <f t="shared" si="1264"/>
        <v/>
      </c>
    </row>
    <row r="6688" spans="11:30" ht="13.5" customHeight="1">
      <c r="K6688" s="4">
        <f t="shared" si="1260"/>
        <v>3</v>
      </c>
      <c r="L6688" s="34">
        <v>43530</v>
      </c>
      <c r="M6688" s="4">
        <v>279</v>
      </c>
      <c r="N6688" s="4">
        <v>13</v>
      </c>
      <c r="O6688" s="31">
        <v>0.5</v>
      </c>
      <c r="P6688" s="35">
        <v>12.309999999999997</v>
      </c>
      <c r="Q6688" s="36">
        <f t="shared" si="1261"/>
        <v>12</v>
      </c>
      <c r="R6688" s="4">
        <f t="shared" si="1262"/>
        <v>0</v>
      </c>
      <c r="S6688" s="31">
        <f t="shared" si="1265"/>
        <v>0.26555555555555554</v>
      </c>
      <c r="T6688" s="31">
        <f t="shared" si="1266"/>
        <v>0.74109953703703713</v>
      </c>
      <c r="U6688" s="4">
        <f t="shared" si="1267"/>
        <v>0</v>
      </c>
      <c r="V6688" s="4" t="str">
        <f t="shared" si="1268"/>
        <v/>
      </c>
      <c r="W6688" s="18" t="str">
        <f>IF(V6688="","",VLOOKUP(L6688,日射量と図３!$A$4:$C$368,3,TRUE)*238.85/100)</f>
        <v/>
      </c>
      <c r="X6688" s="4" t="str">
        <f t="shared" si="1269"/>
        <v/>
      </c>
      <c r="Y6688" s="4" t="str">
        <f t="shared" si="1270"/>
        <v/>
      </c>
      <c r="Z6688" s="4" t="str">
        <f t="shared" si="1271"/>
        <v/>
      </c>
      <c r="AA6688" s="4" t="str">
        <f>IF($V6688="","",IF(Y6688&lt;36,0,IF(AND(36&lt;=Y6688,Y6688&lt;71),VLOOKUP($W6688,日射量と図３!$E$6:$F$34,2,TRUE),IF(AND(71&lt;=Y6688,Y6688&lt;107),VLOOKUP($W6688,日射量と図３!$E$6:$G$34,3,TRUE),IF(AND(107&lt;=Y6688,Y6688&lt;143),VLOOKUP($W6688,日射量と図３!$E$6:$H$34,4,TRUE),VLOOKUP($W6688,日射量と図３!$E$6:$I$34,5,TRUE))))))</f>
        <v/>
      </c>
      <c r="AB6688" s="4" t="str">
        <f>IF($V6688="","",IF(Z6688&lt;36,0,IF(AND(36&lt;=Z6688,Z6688&lt;71),VLOOKUP($W6688,日射量と図３!$E$6:$F$34,2,TRUE),IF(AND(71&lt;=Z6688,Z6688&lt;107),VLOOKUP($W6688,日射量と図３!$E$6:$G$34,3,TRUE),IF(AND(107&lt;=Z6688,Z6688&lt;143),VLOOKUP($W6688,日射量と図３!$E$6:$H$34,4,TRUE),VLOOKUP($W6688,日射量と図３!$E$6:$I$34,5,TRUE))))))</f>
        <v/>
      </c>
      <c r="AC6688" s="382" t="str">
        <f t="shared" si="1263"/>
        <v/>
      </c>
      <c r="AD6688" s="382" t="str">
        <f t="shared" si="1264"/>
        <v/>
      </c>
    </row>
    <row r="6689" spans="11:30" ht="13.5" customHeight="1">
      <c r="K6689" s="4">
        <f t="shared" si="1260"/>
        <v>3</v>
      </c>
      <c r="L6689" s="34">
        <v>43530</v>
      </c>
      <c r="M6689" s="4">
        <v>279</v>
      </c>
      <c r="N6689" s="4">
        <v>14</v>
      </c>
      <c r="O6689" s="31">
        <v>0.54166666666666663</v>
      </c>
      <c r="P6689" s="35">
        <v>12.88</v>
      </c>
      <c r="Q6689" s="36">
        <f t="shared" si="1261"/>
        <v>12</v>
      </c>
      <c r="R6689" s="4">
        <f t="shared" si="1262"/>
        <v>0</v>
      </c>
      <c r="S6689" s="31">
        <f t="shared" si="1265"/>
        <v>0.26555555555555554</v>
      </c>
      <c r="T6689" s="31">
        <f t="shared" si="1266"/>
        <v>0.74109953703703713</v>
      </c>
      <c r="U6689" s="4">
        <f t="shared" si="1267"/>
        <v>0</v>
      </c>
      <c r="V6689" s="4" t="str">
        <f t="shared" si="1268"/>
        <v/>
      </c>
      <c r="W6689" s="18" t="str">
        <f>IF(V6689="","",VLOOKUP(L6689,日射量と図３!$A$4:$C$368,3,TRUE)*238.85/100)</f>
        <v/>
      </c>
      <c r="X6689" s="4" t="str">
        <f t="shared" si="1269"/>
        <v/>
      </c>
      <c r="Y6689" s="4" t="str">
        <f t="shared" si="1270"/>
        <v/>
      </c>
      <c r="Z6689" s="4" t="str">
        <f t="shared" si="1271"/>
        <v/>
      </c>
      <c r="AA6689" s="4" t="str">
        <f>IF($V6689="","",IF(Y6689&lt;36,0,IF(AND(36&lt;=Y6689,Y6689&lt;71),VLOOKUP($W6689,日射量と図３!$E$6:$F$34,2,TRUE),IF(AND(71&lt;=Y6689,Y6689&lt;107),VLOOKUP($W6689,日射量と図３!$E$6:$G$34,3,TRUE),IF(AND(107&lt;=Y6689,Y6689&lt;143),VLOOKUP($W6689,日射量と図３!$E$6:$H$34,4,TRUE),VLOOKUP($W6689,日射量と図３!$E$6:$I$34,5,TRUE))))))</f>
        <v/>
      </c>
      <c r="AB6689" s="4" t="str">
        <f>IF($V6689="","",IF(Z6689&lt;36,0,IF(AND(36&lt;=Z6689,Z6689&lt;71),VLOOKUP($W6689,日射量と図３!$E$6:$F$34,2,TRUE),IF(AND(71&lt;=Z6689,Z6689&lt;107),VLOOKUP($W6689,日射量と図３!$E$6:$G$34,3,TRUE),IF(AND(107&lt;=Z6689,Z6689&lt;143),VLOOKUP($W6689,日射量と図３!$E$6:$H$34,4,TRUE),VLOOKUP($W6689,日射量と図３!$E$6:$I$34,5,TRUE))))))</f>
        <v/>
      </c>
      <c r="AC6689" s="382" t="str">
        <f t="shared" si="1263"/>
        <v/>
      </c>
      <c r="AD6689" s="382" t="str">
        <f t="shared" si="1264"/>
        <v/>
      </c>
    </row>
    <row r="6690" spans="11:30" ht="13.5" customHeight="1">
      <c r="K6690" s="4">
        <f t="shared" si="1260"/>
        <v>3</v>
      </c>
      <c r="L6690" s="34">
        <v>43530</v>
      </c>
      <c r="M6690" s="4">
        <v>279</v>
      </c>
      <c r="N6690" s="4">
        <v>15</v>
      </c>
      <c r="O6690" s="31">
        <v>0.58333333333333337</v>
      </c>
      <c r="P6690" s="35">
        <v>12.739999999999998</v>
      </c>
      <c r="Q6690" s="36">
        <f t="shared" si="1261"/>
        <v>12</v>
      </c>
      <c r="R6690" s="4">
        <f t="shared" si="1262"/>
        <v>0</v>
      </c>
      <c r="S6690" s="31">
        <f t="shared" si="1265"/>
        <v>0.26555555555555554</v>
      </c>
      <c r="T6690" s="31">
        <f t="shared" si="1266"/>
        <v>0.74109953703703713</v>
      </c>
      <c r="U6690" s="4">
        <f t="shared" si="1267"/>
        <v>0</v>
      </c>
      <c r="V6690" s="4" t="str">
        <f t="shared" si="1268"/>
        <v/>
      </c>
      <c r="W6690" s="18" t="str">
        <f>IF(V6690="","",VLOOKUP(L6690,日射量と図３!$A$4:$C$368,3,TRUE)*238.85/100)</f>
        <v/>
      </c>
      <c r="X6690" s="4" t="str">
        <f t="shared" si="1269"/>
        <v/>
      </c>
      <c r="Y6690" s="4" t="str">
        <f t="shared" si="1270"/>
        <v/>
      </c>
      <c r="Z6690" s="4" t="str">
        <f t="shared" si="1271"/>
        <v/>
      </c>
      <c r="AA6690" s="4" t="str">
        <f>IF($V6690="","",IF(Y6690&lt;36,0,IF(AND(36&lt;=Y6690,Y6690&lt;71),VLOOKUP($W6690,日射量と図３!$E$6:$F$34,2,TRUE),IF(AND(71&lt;=Y6690,Y6690&lt;107),VLOOKUP($W6690,日射量と図３!$E$6:$G$34,3,TRUE),IF(AND(107&lt;=Y6690,Y6690&lt;143),VLOOKUP($W6690,日射量と図３!$E$6:$H$34,4,TRUE),VLOOKUP($W6690,日射量と図３!$E$6:$I$34,5,TRUE))))))</f>
        <v/>
      </c>
      <c r="AB6690" s="4" t="str">
        <f>IF($V6690="","",IF(Z6690&lt;36,0,IF(AND(36&lt;=Z6690,Z6690&lt;71),VLOOKUP($W6690,日射量と図３!$E$6:$F$34,2,TRUE),IF(AND(71&lt;=Z6690,Z6690&lt;107),VLOOKUP($W6690,日射量と図３!$E$6:$G$34,3,TRUE),IF(AND(107&lt;=Z6690,Z6690&lt;143),VLOOKUP($W6690,日射量と図３!$E$6:$H$34,4,TRUE),VLOOKUP($W6690,日射量と図３!$E$6:$I$34,5,TRUE))))))</f>
        <v/>
      </c>
      <c r="AC6690" s="382" t="str">
        <f t="shared" si="1263"/>
        <v/>
      </c>
      <c r="AD6690" s="382" t="str">
        <f t="shared" si="1264"/>
        <v/>
      </c>
    </row>
    <row r="6691" spans="11:30" ht="13.5" customHeight="1">
      <c r="K6691" s="4">
        <f t="shared" si="1260"/>
        <v>3</v>
      </c>
      <c r="L6691" s="34">
        <v>43530</v>
      </c>
      <c r="M6691" s="4">
        <v>279</v>
      </c>
      <c r="N6691" s="4">
        <v>16</v>
      </c>
      <c r="O6691" s="31">
        <v>0.625</v>
      </c>
      <c r="P6691" s="35">
        <v>13.05</v>
      </c>
      <c r="Q6691" s="36">
        <f t="shared" si="1261"/>
        <v>16</v>
      </c>
      <c r="R6691" s="4">
        <f t="shared" si="1262"/>
        <v>2.9499999999999993</v>
      </c>
      <c r="S6691" s="31">
        <f t="shared" si="1265"/>
        <v>0.26555555555555554</v>
      </c>
      <c r="T6691" s="31">
        <f t="shared" si="1266"/>
        <v>0.74109953703703713</v>
      </c>
      <c r="U6691" s="4">
        <f t="shared" si="1267"/>
        <v>2.9499999999999993</v>
      </c>
      <c r="V6691" s="4" t="str">
        <f t="shared" si="1268"/>
        <v/>
      </c>
      <c r="W6691" s="18" t="str">
        <f>IF(V6691="","",VLOOKUP(L6691,日射量と図３!$A$4:$C$368,3,TRUE)*238.85/100)</f>
        <v/>
      </c>
      <c r="X6691" s="4" t="str">
        <f t="shared" si="1269"/>
        <v/>
      </c>
      <c r="Y6691" s="4" t="str">
        <f t="shared" si="1270"/>
        <v/>
      </c>
      <c r="Z6691" s="4" t="str">
        <f t="shared" si="1271"/>
        <v/>
      </c>
      <c r="AA6691" s="4" t="str">
        <f>IF($V6691="","",IF(Y6691&lt;36,0,IF(AND(36&lt;=Y6691,Y6691&lt;71),VLOOKUP($W6691,日射量と図３!$E$6:$F$34,2,TRUE),IF(AND(71&lt;=Y6691,Y6691&lt;107),VLOOKUP($W6691,日射量と図３!$E$6:$G$34,3,TRUE),IF(AND(107&lt;=Y6691,Y6691&lt;143),VLOOKUP($W6691,日射量と図３!$E$6:$H$34,4,TRUE),VLOOKUP($W6691,日射量と図３!$E$6:$I$34,5,TRUE))))))</f>
        <v/>
      </c>
      <c r="AB6691" s="4" t="str">
        <f>IF($V6691="","",IF(Z6691&lt;36,0,IF(AND(36&lt;=Z6691,Z6691&lt;71),VLOOKUP($W6691,日射量と図３!$E$6:$F$34,2,TRUE),IF(AND(71&lt;=Z6691,Z6691&lt;107),VLOOKUP($W6691,日射量と図３!$E$6:$G$34,3,TRUE),IF(AND(107&lt;=Z6691,Z6691&lt;143),VLOOKUP($W6691,日射量と図３!$E$6:$H$34,4,TRUE),VLOOKUP($W6691,日射量と図３!$E$6:$I$34,5,TRUE))))))</f>
        <v/>
      </c>
      <c r="AC6691" s="382" t="str">
        <f t="shared" si="1263"/>
        <v/>
      </c>
      <c r="AD6691" s="382" t="str">
        <f t="shared" si="1264"/>
        <v/>
      </c>
    </row>
    <row r="6692" spans="11:30" ht="13.5" customHeight="1">
      <c r="K6692" s="4">
        <f t="shared" si="1260"/>
        <v>3</v>
      </c>
      <c r="L6692" s="34">
        <v>43530</v>
      </c>
      <c r="M6692" s="4">
        <v>279</v>
      </c>
      <c r="N6692" s="4">
        <v>17</v>
      </c>
      <c r="O6692" s="31">
        <v>0.66666666666666663</v>
      </c>
      <c r="P6692" s="35">
        <v>12.95</v>
      </c>
      <c r="Q6692" s="36">
        <f t="shared" si="1261"/>
        <v>16</v>
      </c>
      <c r="R6692" s="4">
        <f t="shared" si="1262"/>
        <v>3.0500000000000007</v>
      </c>
      <c r="S6692" s="31">
        <f t="shared" si="1265"/>
        <v>0.26555555555555554</v>
      </c>
      <c r="T6692" s="31">
        <f t="shared" si="1266"/>
        <v>0.74109953703703713</v>
      </c>
      <c r="U6692" s="4">
        <f t="shared" si="1267"/>
        <v>3.0500000000000007</v>
      </c>
      <c r="V6692" s="4" t="str">
        <f t="shared" si="1268"/>
        <v/>
      </c>
      <c r="W6692" s="18" t="str">
        <f>IF(V6692="","",VLOOKUP(L6692,日射量と図３!$A$4:$C$368,3,TRUE)*238.85/100)</f>
        <v/>
      </c>
      <c r="X6692" s="4" t="str">
        <f t="shared" si="1269"/>
        <v/>
      </c>
      <c r="Y6692" s="4" t="str">
        <f t="shared" si="1270"/>
        <v/>
      </c>
      <c r="Z6692" s="4" t="str">
        <f t="shared" si="1271"/>
        <v/>
      </c>
      <c r="AA6692" s="4" t="str">
        <f>IF($V6692="","",IF(Y6692&lt;36,0,IF(AND(36&lt;=Y6692,Y6692&lt;71),VLOOKUP($W6692,日射量と図３!$E$6:$F$34,2,TRUE),IF(AND(71&lt;=Y6692,Y6692&lt;107),VLOOKUP($W6692,日射量と図３!$E$6:$G$34,3,TRUE),IF(AND(107&lt;=Y6692,Y6692&lt;143),VLOOKUP($W6692,日射量と図３!$E$6:$H$34,4,TRUE),VLOOKUP($W6692,日射量と図３!$E$6:$I$34,5,TRUE))))))</f>
        <v/>
      </c>
      <c r="AB6692" s="4" t="str">
        <f>IF($V6692="","",IF(Z6692&lt;36,0,IF(AND(36&lt;=Z6692,Z6692&lt;71),VLOOKUP($W6692,日射量と図３!$E$6:$F$34,2,TRUE),IF(AND(71&lt;=Z6692,Z6692&lt;107),VLOOKUP($W6692,日射量と図３!$E$6:$G$34,3,TRUE),IF(AND(107&lt;=Z6692,Z6692&lt;143),VLOOKUP($W6692,日射量と図３!$E$6:$H$34,4,TRUE),VLOOKUP($W6692,日射量と図３!$E$6:$I$34,5,TRUE))))))</f>
        <v/>
      </c>
      <c r="AC6692" s="382" t="str">
        <f t="shared" si="1263"/>
        <v/>
      </c>
      <c r="AD6692" s="382" t="str">
        <f t="shared" si="1264"/>
        <v/>
      </c>
    </row>
    <row r="6693" spans="11:30" ht="13.5" customHeight="1">
      <c r="K6693" s="4">
        <f t="shared" si="1260"/>
        <v>3</v>
      </c>
      <c r="L6693" s="34">
        <v>43530</v>
      </c>
      <c r="M6693" s="4">
        <v>279</v>
      </c>
      <c r="N6693" s="4">
        <v>18</v>
      </c>
      <c r="O6693" s="31">
        <v>0.70833333333333337</v>
      </c>
      <c r="P6693" s="35">
        <v>12.23</v>
      </c>
      <c r="Q6693" s="36">
        <f t="shared" si="1261"/>
        <v>16</v>
      </c>
      <c r="R6693" s="4">
        <f t="shared" si="1262"/>
        <v>3.7699999999999996</v>
      </c>
      <c r="S6693" s="31">
        <f t="shared" si="1265"/>
        <v>0.26555555555555554</v>
      </c>
      <c r="T6693" s="31">
        <f t="shared" si="1266"/>
        <v>0.74109953703703713</v>
      </c>
      <c r="U6693" s="4">
        <f t="shared" si="1267"/>
        <v>3.7699999999999996</v>
      </c>
      <c r="V6693" s="4" t="str">
        <f t="shared" si="1268"/>
        <v/>
      </c>
      <c r="W6693" s="18" t="str">
        <f>IF(V6693="","",VLOOKUP(L6693,日射量と図３!$A$4:$C$368,3,TRUE)*238.85/100)</f>
        <v/>
      </c>
      <c r="X6693" s="4" t="str">
        <f t="shared" si="1269"/>
        <v/>
      </c>
      <c r="Y6693" s="4" t="str">
        <f t="shared" si="1270"/>
        <v/>
      </c>
      <c r="Z6693" s="4" t="str">
        <f t="shared" si="1271"/>
        <v/>
      </c>
      <c r="AA6693" s="4" t="str">
        <f>IF($V6693="","",IF(Y6693&lt;36,0,IF(AND(36&lt;=Y6693,Y6693&lt;71),VLOOKUP($W6693,日射量と図３!$E$6:$F$34,2,TRUE),IF(AND(71&lt;=Y6693,Y6693&lt;107),VLOOKUP($W6693,日射量と図３!$E$6:$G$34,3,TRUE),IF(AND(107&lt;=Y6693,Y6693&lt;143),VLOOKUP($W6693,日射量と図３!$E$6:$H$34,4,TRUE),VLOOKUP($W6693,日射量と図３!$E$6:$I$34,5,TRUE))))))</f>
        <v/>
      </c>
      <c r="AB6693" s="4" t="str">
        <f>IF($V6693="","",IF(Z6693&lt;36,0,IF(AND(36&lt;=Z6693,Z6693&lt;71),VLOOKUP($W6693,日射量と図３!$E$6:$F$34,2,TRUE),IF(AND(71&lt;=Z6693,Z6693&lt;107),VLOOKUP($W6693,日射量と図３!$E$6:$G$34,3,TRUE),IF(AND(107&lt;=Z6693,Z6693&lt;143),VLOOKUP($W6693,日射量と図３!$E$6:$H$34,4,TRUE),VLOOKUP($W6693,日射量と図３!$E$6:$I$34,5,TRUE))))))</f>
        <v/>
      </c>
      <c r="AC6693" s="382" t="str">
        <f t="shared" si="1263"/>
        <v/>
      </c>
      <c r="AD6693" s="382" t="str">
        <f t="shared" si="1264"/>
        <v/>
      </c>
    </row>
    <row r="6694" spans="11:30" ht="13.5" customHeight="1">
      <c r="K6694" s="4">
        <f t="shared" si="1260"/>
        <v>3</v>
      </c>
      <c r="L6694" s="34">
        <v>43530</v>
      </c>
      <c r="M6694" s="4">
        <v>279</v>
      </c>
      <c r="N6694" s="4">
        <v>19</v>
      </c>
      <c r="O6694" s="31">
        <v>0.75</v>
      </c>
      <c r="P6694" s="35">
        <v>11.44</v>
      </c>
      <c r="Q6694" s="36">
        <f t="shared" si="1261"/>
        <v>16</v>
      </c>
      <c r="R6694" s="4">
        <f t="shared" si="1262"/>
        <v>4.5600000000000005</v>
      </c>
      <c r="S6694" s="31">
        <f t="shared" si="1265"/>
        <v>0.26555555555555554</v>
      </c>
      <c r="T6694" s="31">
        <f t="shared" si="1266"/>
        <v>0.74109953703703713</v>
      </c>
      <c r="U6694" s="4">
        <f t="shared" si="1267"/>
        <v>0</v>
      </c>
      <c r="V6694" s="4" t="str">
        <f t="shared" si="1268"/>
        <v/>
      </c>
      <c r="W6694" s="18" t="str">
        <f>IF(V6694="","",VLOOKUP(L6694,日射量と図３!$A$4:$C$368,3,TRUE)*238.85/100)</f>
        <v/>
      </c>
      <c r="X6694" s="4" t="str">
        <f t="shared" si="1269"/>
        <v/>
      </c>
      <c r="Y6694" s="4" t="str">
        <f t="shared" si="1270"/>
        <v/>
      </c>
      <c r="Z6694" s="4" t="str">
        <f t="shared" si="1271"/>
        <v/>
      </c>
      <c r="AA6694" s="4" t="str">
        <f>IF($V6694="","",IF(Y6694&lt;36,0,IF(AND(36&lt;=Y6694,Y6694&lt;71),VLOOKUP($W6694,日射量と図３!$E$6:$F$34,2,TRUE),IF(AND(71&lt;=Y6694,Y6694&lt;107),VLOOKUP($W6694,日射量と図３!$E$6:$G$34,3,TRUE),IF(AND(107&lt;=Y6694,Y6694&lt;143),VLOOKUP($W6694,日射量と図３!$E$6:$H$34,4,TRUE),VLOOKUP($W6694,日射量と図３!$E$6:$I$34,5,TRUE))))))</f>
        <v/>
      </c>
      <c r="AB6694" s="4" t="str">
        <f>IF($V6694="","",IF(Z6694&lt;36,0,IF(AND(36&lt;=Z6694,Z6694&lt;71),VLOOKUP($W6694,日射量と図３!$E$6:$F$34,2,TRUE),IF(AND(71&lt;=Z6694,Z6694&lt;107),VLOOKUP($W6694,日射量と図３!$E$6:$G$34,3,TRUE),IF(AND(107&lt;=Z6694,Z6694&lt;143),VLOOKUP($W6694,日射量と図３!$E$6:$H$34,4,TRUE),VLOOKUP($W6694,日射量と図３!$E$6:$I$34,5,TRUE))))))</f>
        <v/>
      </c>
      <c r="AC6694" s="382" t="str">
        <f t="shared" si="1263"/>
        <v/>
      </c>
      <c r="AD6694" s="382" t="str">
        <f t="shared" si="1264"/>
        <v/>
      </c>
    </row>
    <row r="6695" spans="11:30" ht="13.5" customHeight="1">
      <c r="K6695" s="4">
        <f t="shared" si="1260"/>
        <v>3</v>
      </c>
      <c r="L6695" s="34">
        <v>43530</v>
      </c>
      <c r="M6695" s="4">
        <v>279</v>
      </c>
      <c r="N6695" s="4">
        <v>20</v>
      </c>
      <c r="O6695" s="31">
        <v>0.79166666666666663</v>
      </c>
      <c r="P6695" s="35">
        <v>10.71</v>
      </c>
      <c r="Q6695" s="36">
        <f t="shared" si="1261"/>
        <v>16</v>
      </c>
      <c r="R6695" s="4">
        <f t="shared" si="1262"/>
        <v>5.2899999999999991</v>
      </c>
      <c r="S6695" s="31">
        <f t="shared" si="1265"/>
        <v>0.26555555555555554</v>
      </c>
      <c r="T6695" s="31">
        <f t="shared" si="1266"/>
        <v>0.74109953703703713</v>
      </c>
      <c r="U6695" s="4">
        <f t="shared" si="1267"/>
        <v>0</v>
      </c>
      <c r="V6695" s="4" t="str">
        <f t="shared" si="1268"/>
        <v/>
      </c>
      <c r="W6695" s="18" t="str">
        <f>IF(V6695="","",VLOOKUP(L6695,日射量と図３!$A$4:$C$368,3,TRUE)*238.85/100)</f>
        <v/>
      </c>
      <c r="X6695" s="4" t="str">
        <f t="shared" si="1269"/>
        <v/>
      </c>
      <c r="Y6695" s="4" t="str">
        <f t="shared" si="1270"/>
        <v/>
      </c>
      <c r="Z6695" s="4" t="str">
        <f t="shared" si="1271"/>
        <v/>
      </c>
      <c r="AA6695" s="4" t="str">
        <f>IF($V6695="","",IF(Y6695&lt;36,0,IF(AND(36&lt;=Y6695,Y6695&lt;71),VLOOKUP($W6695,日射量と図３!$E$6:$F$34,2,TRUE),IF(AND(71&lt;=Y6695,Y6695&lt;107),VLOOKUP($W6695,日射量と図３!$E$6:$G$34,3,TRUE),IF(AND(107&lt;=Y6695,Y6695&lt;143),VLOOKUP($W6695,日射量と図３!$E$6:$H$34,4,TRUE),VLOOKUP($W6695,日射量と図３!$E$6:$I$34,5,TRUE))))))</f>
        <v/>
      </c>
      <c r="AB6695" s="4" t="str">
        <f>IF($V6695="","",IF(Z6695&lt;36,0,IF(AND(36&lt;=Z6695,Z6695&lt;71),VLOOKUP($W6695,日射量と図３!$E$6:$F$34,2,TRUE),IF(AND(71&lt;=Z6695,Z6695&lt;107),VLOOKUP($W6695,日射量と図３!$E$6:$G$34,3,TRUE),IF(AND(107&lt;=Z6695,Z6695&lt;143),VLOOKUP($W6695,日射量と図３!$E$6:$H$34,4,TRUE),VLOOKUP($W6695,日射量と図３!$E$6:$I$34,5,TRUE))))))</f>
        <v/>
      </c>
      <c r="AC6695" s="382" t="str">
        <f t="shared" si="1263"/>
        <v/>
      </c>
      <c r="AD6695" s="382" t="str">
        <f t="shared" si="1264"/>
        <v/>
      </c>
    </row>
    <row r="6696" spans="11:30" ht="13.5" customHeight="1">
      <c r="K6696" s="4">
        <f t="shared" si="1260"/>
        <v>3</v>
      </c>
      <c r="L6696" s="34">
        <v>43530</v>
      </c>
      <c r="M6696" s="4">
        <v>279</v>
      </c>
      <c r="N6696" s="4">
        <v>21</v>
      </c>
      <c r="O6696" s="31">
        <v>0.83333333333333337</v>
      </c>
      <c r="P6696" s="35">
        <v>10.139999999999999</v>
      </c>
      <c r="Q6696" s="36">
        <f t="shared" si="1261"/>
        <v>16</v>
      </c>
      <c r="R6696" s="4">
        <f t="shared" si="1262"/>
        <v>5.8600000000000012</v>
      </c>
      <c r="S6696" s="31">
        <f t="shared" si="1265"/>
        <v>0.26555555555555554</v>
      </c>
      <c r="T6696" s="31">
        <f t="shared" si="1266"/>
        <v>0.74109953703703713</v>
      </c>
      <c r="U6696" s="4">
        <f t="shared" si="1267"/>
        <v>0</v>
      </c>
      <c r="V6696" s="4" t="str">
        <f t="shared" si="1268"/>
        <v/>
      </c>
      <c r="W6696" s="18" t="str">
        <f>IF(V6696="","",VLOOKUP(L6696,日射量と図３!$A$4:$C$368,3,TRUE)*238.85/100)</f>
        <v/>
      </c>
      <c r="X6696" s="4" t="str">
        <f t="shared" si="1269"/>
        <v/>
      </c>
      <c r="Y6696" s="4" t="str">
        <f t="shared" si="1270"/>
        <v/>
      </c>
      <c r="Z6696" s="4" t="str">
        <f t="shared" si="1271"/>
        <v/>
      </c>
      <c r="AA6696" s="4" t="str">
        <f>IF($V6696="","",IF(Y6696&lt;36,0,IF(AND(36&lt;=Y6696,Y6696&lt;71),VLOOKUP($W6696,日射量と図３!$E$6:$F$34,2,TRUE),IF(AND(71&lt;=Y6696,Y6696&lt;107),VLOOKUP($W6696,日射量と図３!$E$6:$G$34,3,TRUE),IF(AND(107&lt;=Y6696,Y6696&lt;143),VLOOKUP($W6696,日射量と図３!$E$6:$H$34,4,TRUE),VLOOKUP($W6696,日射量と図３!$E$6:$I$34,5,TRUE))))))</f>
        <v/>
      </c>
      <c r="AB6696" s="4" t="str">
        <f>IF($V6696="","",IF(Z6696&lt;36,0,IF(AND(36&lt;=Z6696,Z6696&lt;71),VLOOKUP($W6696,日射量と図３!$E$6:$F$34,2,TRUE),IF(AND(71&lt;=Z6696,Z6696&lt;107),VLOOKUP($W6696,日射量と図３!$E$6:$G$34,3,TRUE),IF(AND(107&lt;=Z6696,Z6696&lt;143),VLOOKUP($W6696,日射量と図３!$E$6:$H$34,4,TRUE),VLOOKUP($W6696,日射量と図３!$E$6:$I$34,5,TRUE))))))</f>
        <v/>
      </c>
      <c r="AC6696" s="382" t="str">
        <f t="shared" si="1263"/>
        <v/>
      </c>
      <c r="AD6696" s="382" t="str">
        <f t="shared" si="1264"/>
        <v/>
      </c>
    </row>
    <row r="6697" spans="11:30" ht="13.5" customHeight="1">
      <c r="K6697" s="4">
        <f t="shared" si="1260"/>
        <v>3</v>
      </c>
      <c r="L6697" s="34">
        <v>43530</v>
      </c>
      <c r="M6697" s="4">
        <v>279</v>
      </c>
      <c r="N6697" s="4">
        <v>22</v>
      </c>
      <c r="O6697" s="31">
        <v>0.875</v>
      </c>
      <c r="P6697" s="35">
        <v>9.76</v>
      </c>
      <c r="Q6697" s="36">
        <f t="shared" si="1261"/>
        <v>16</v>
      </c>
      <c r="R6697" s="4">
        <f t="shared" si="1262"/>
        <v>6.24</v>
      </c>
      <c r="S6697" s="31">
        <f t="shared" si="1265"/>
        <v>0.26555555555555554</v>
      </c>
      <c r="T6697" s="31">
        <f t="shared" si="1266"/>
        <v>0.74109953703703713</v>
      </c>
      <c r="U6697" s="4">
        <f t="shared" si="1267"/>
        <v>0</v>
      </c>
      <c r="V6697" s="4" t="str">
        <f t="shared" si="1268"/>
        <v/>
      </c>
      <c r="W6697" s="18" t="str">
        <f>IF(V6697="","",VLOOKUP(L6697,日射量と図３!$A$4:$C$368,3,TRUE)*238.85/100)</f>
        <v/>
      </c>
      <c r="X6697" s="4" t="str">
        <f t="shared" si="1269"/>
        <v/>
      </c>
      <c r="Y6697" s="4" t="str">
        <f t="shared" si="1270"/>
        <v/>
      </c>
      <c r="Z6697" s="4" t="str">
        <f t="shared" si="1271"/>
        <v/>
      </c>
      <c r="AA6697" s="4" t="str">
        <f>IF($V6697="","",IF(Y6697&lt;36,0,IF(AND(36&lt;=Y6697,Y6697&lt;71),VLOOKUP($W6697,日射量と図３!$E$6:$F$34,2,TRUE),IF(AND(71&lt;=Y6697,Y6697&lt;107),VLOOKUP($W6697,日射量と図３!$E$6:$G$34,3,TRUE),IF(AND(107&lt;=Y6697,Y6697&lt;143),VLOOKUP($W6697,日射量と図３!$E$6:$H$34,4,TRUE),VLOOKUP($W6697,日射量と図３!$E$6:$I$34,5,TRUE))))))</f>
        <v/>
      </c>
      <c r="AB6697" s="4" t="str">
        <f>IF($V6697="","",IF(Z6697&lt;36,0,IF(AND(36&lt;=Z6697,Z6697&lt;71),VLOOKUP($W6697,日射量と図３!$E$6:$F$34,2,TRUE),IF(AND(71&lt;=Z6697,Z6697&lt;107),VLOOKUP($W6697,日射量と図３!$E$6:$G$34,3,TRUE),IF(AND(107&lt;=Z6697,Z6697&lt;143),VLOOKUP($W6697,日射量と図３!$E$6:$H$34,4,TRUE),VLOOKUP($W6697,日射量と図３!$E$6:$I$34,5,TRUE))))))</f>
        <v/>
      </c>
      <c r="AC6697" s="382" t="str">
        <f t="shared" si="1263"/>
        <v/>
      </c>
      <c r="AD6697" s="382" t="str">
        <f t="shared" si="1264"/>
        <v/>
      </c>
    </row>
    <row r="6698" spans="11:30" ht="13.5" customHeight="1">
      <c r="K6698" s="4">
        <f t="shared" si="1260"/>
        <v>3</v>
      </c>
      <c r="L6698" s="34">
        <v>43530</v>
      </c>
      <c r="M6698" s="4">
        <v>279</v>
      </c>
      <c r="N6698" s="4">
        <v>23</v>
      </c>
      <c r="O6698" s="31">
        <v>0.91666666666666663</v>
      </c>
      <c r="P6698" s="35">
        <v>9.1500000000000021</v>
      </c>
      <c r="Q6698" s="36">
        <f t="shared" si="1261"/>
        <v>13</v>
      </c>
      <c r="R6698" s="4">
        <f t="shared" si="1262"/>
        <v>3.8499999999999979</v>
      </c>
      <c r="S6698" s="31">
        <f t="shared" si="1265"/>
        <v>0.26555555555555554</v>
      </c>
      <c r="T6698" s="31">
        <f t="shared" si="1266"/>
        <v>0.74109953703703713</v>
      </c>
      <c r="U6698" s="4">
        <f t="shared" si="1267"/>
        <v>0</v>
      </c>
      <c r="V6698" s="4" t="str">
        <f t="shared" si="1268"/>
        <v/>
      </c>
      <c r="W6698" s="18" t="str">
        <f>IF(V6698="","",VLOOKUP(L6698,日射量と図３!$A$4:$C$368,3,TRUE)*238.85/100)</f>
        <v/>
      </c>
      <c r="X6698" s="4" t="str">
        <f t="shared" si="1269"/>
        <v/>
      </c>
      <c r="Y6698" s="4" t="str">
        <f t="shared" si="1270"/>
        <v/>
      </c>
      <c r="Z6698" s="4" t="str">
        <f t="shared" si="1271"/>
        <v/>
      </c>
      <c r="AA6698" s="4" t="str">
        <f>IF($V6698="","",IF(Y6698&lt;36,0,IF(AND(36&lt;=Y6698,Y6698&lt;71),VLOOKUP($W6698,日射量と図３!$E$6:$F$34,2,TRUE),IF(AND(71&lt;=Y6698,Y6698&lt;107),VLOOKUP($W6698,日射量と図３!$E$6:$G$34,3,TRUE),IF(AND(107&lt;=Y6698,Y6698&lt;143),VLOOKUP($W6698,日射量と図３!$E$6:$H$34,4,TRUE),VLOOKUP($W6698,日射量と図３!$E$6:$I$34,5,TRUE))))))</f>
        <v/>
      </c>
      <c r="AB6698" s="4" t="str">
        <f>IF($V6698="","",IF(Z6698&lt;36,0,IF(AND(36&lt;=Z6698,Z6698&lt;71),VLOOKUP($W6698,日射量と図３!$E$6:$F$34,2,TRUE),IF(AND(71&lt;=Z6698,Z6698&lt;107),VLOOKUP($W6698,日射量と図３!$E$6:$G$34,3,TRUE),IF(AND(107&lt;=Z6698,Z6698&lt;143),VLOOKUP($W6698,日射量と図３!$E$6:$H$34,4,TRUE),VLOOKUP($W6698,日射量と図３!$E$6:$I$34,5,TRUE))))))</f>
        <v/>
      </c>
      <c r="AC6698" s="382" t="str">
        <f t="shared" si="1263"/>
        <v/>
      </c>
      <c r="AD6698" s="382" t="str">
        <f t="shared" si="1264"/>
        <v/>
      </c>
    </row>
    <row r="6699" spans="11:30" ht="13.5" customHeight="1">
      <c r="K6699" s="4">
        <f t="shared" si="1260"/>
        <v>3</v>
      </c>
      <c r="L6699" s="34">
        <v>43530</v>
      </c>
      <c r="M6699" s="4">
        <v>279</v>
      </c>
      <c r="N6699" s="4">
        <v>24</v>
      </c>
      <c r="O6699" s="31">
        <v>0.95833333333333337</v>
      </c>
      <c r="P6699" s="35">
        <v>8.8099999999999987</v>
      </c>
      <c r="Q6699" s="36">
        <f t="shared" si="1261"/>
        <v>13</v>
      </c>
      <c r="R6699" s="4">
        <f t="shared" si="1262"/>
        <v>4.1900000000000013</v>
      </c>
      <c r="S6699" s="31">
        <f t="shared" si="1265"/>
        <v>0.26555555555555554</v>
      </c>
      <c r="T6699" s="31">
        <f t="shared" si="1266"/>
        <v>0.74109953703703713</v>
      </c>
      <c r="U6699" s="4">
        <f t="shared" si="1267"/>
        <v>0</v>
      </c>
      <c r="V6699" s="4" t="str">
        <f t="shared" si="1268"/>
        <v/>
      </c>
      <c r="W6699" s="18" t="str">
        <f>IF(V6699="","",VLOOKUP(L6699,日射量と図３!$A$4:$C$368,3,TRUE)*238.85/100)</f>
        <v/>
      </c>
      <c r="X6699" s="4" t="str">
        <f t="shared" si="1269"/>
        <v/>
      </c>
      <c r="Y6699" s="4" t="str">
        <f t="shared" si="1270"/>
        <v/>
      </c>
      <c r="Z6699" s="4" t="str">
        <f t="shared" si="1271"/>
        <v/>
      </c>
      <c r="AA6699" s="4" t="str">
        <f>IF($V6699="","",IF(Y6699&lt;36,0,IF(AND(36&lt;=Y6699,Y6699&lt;71),VLOOKUP($W6699,日射量と図３!$E$6:$F$34,2,TRUE),IF(AND(71&lt;=Y6699,Y6699&lt;107),VLOOKUP($W6699,日射量と図３!$E$6:$G$34,3,TRUE),IF(AND(107&lt;=Y6699,Y6699&lt;143),VLOOKUP($W6699,日射量と図３!$E$6:$H$34,4,TRUE),VLOOKUP($W6699,日射量と図３!$E$6:$I$34,5,TRUE))))))</f>
        <v/>
      </c>
      <c r="AB6699" s="4" t="str">
        <f>IF($V6699="","",IF(Z6699&lt;36,0,IF(AND(36&lt;=Z6699,Z6699&lt;71),VLOOKUP($W6699,日射量と図３!$E$6:$F$34,2,TRUE),IF(AND(71&lt;=Z6699,Z6699&lt;107),VLOOKUP($W6699,日射量と図３!$E$6:$G$34,3,TRUE),IF(AND(107&lt;=Z6699,Z6699&lt;143),VLOOKUP($W6699,日射量と図３!$E$6:$H$34,4,TRUE),VLOOKUP($W6699,日射量と図３!$E$6:$I$34,5,TRUE))))))</f>
        <v/>
      </c>
      <c r="AC6699" s="382" t="str">
        <f t="shared" si="1263"/>
        <v/>
      </c>
      <c r="AD6699" s="382" t="str">
        <f t="shared" si="1264"/>
        <v/>
      </c>
    </row>
    <row r="6700" spans="11:30" ht="13.5" customHeight="1">
      <c r="K6700" s="4">
        <f t="shared" si="1260"/>
        <v>3</v>
      </c>
      <c r="L6700" s="34">
        <v>43531</v>
      </c>
      <c r="M6700" s="4">
        <v>280</v>
      </c>
      <c r="N6700" s="4">
        <v>1</v>
      </c>
      <c r="O6700" s="31">
        <v>0</v>
      </c>
      <c r="P6700" s="35">
        <v>8.41</v>
      </c>
      <c r="Q6700" s="36">
        <f t="shared" si="1261"/>
        <v>13</v>
      </c>
      <c r="R6700" s="4">
        <f t="shared" si="1262"/>
        <v>4.59</v>
      </c>
      <c r="S6700" s="31">
        <f t="shared" si="1265"/>
        <v>0.26555555555555554</v>
      </c>
      <c r="T6700" s="31">
        <f t="shared" si="1266"/>
        <v>0.74109953703703713</v>
      </c>
      <c r="U6700" s="4">
        <f t="shared" si="1267"/>
        <v>0</v>
      </c>
      <c r="V6700" s="4">
        <f t="shared" si="1268"/>
        <v>37.709999999999994</v>
      </c>
      <c r="W6700" s="18">
        <f>IF(V6700="","",VLOOKUP(L6700,日射量と図３!$A$4:$C$368,3,TRUE)*238.85/100)</f>
        <v>26.273499999999999</v>
      </c>
      <c r="X6700" s="4">
        <f t="shared" si="1269"/>
        <v>11</v>
      </c>
      <c r="Y6700" s="4">
        <f t="shared" si="1270"/>
        <v>21.432478499999991</v>
      </c>
      <c r="Z6700" s="4">
        <f t="shared" si="1271"/>
        <v>24.160248490909083</v>
      </c>
      <c r="AA6700" s="4">
        <f>IF($V6700="","",IF(Y6700&lt;36,0,IF(AND(36&lt;=Y6700,Y6700&lt;71),VLOOKUP($W6700,日射量と図３!$E$6:$F$34,2,TRUE),IF(AND(71&lt;=Y6700,Y6700&lt;107),VLOOKUP($W6700,日射量と図３!$E$6:$G$34,3,TRUE),IF(AND(107&lt;=Y6700,Y6700&lt;143),VLOOKUP($W6700,日射量と図３!$E$6:$H$34,4,TRUE),VLOOKUP($W6700,日射量と図３!$E$6:$I$34,5,TRUE))))))</f>
        <v>0</v>
      </c>
      <c r="AB6700" s="4">
        <f>IF($V6700="","",IF(Z6700&lt;36,0,IF(AND(36&lt;=Z6700,Z6700&lt;71),VLOOKUP($W6700,日射量と図３!$E$6:$F$34,2,TRUE),IF(AND(71&lt;=Z6700,Z6700&lt;107),VLOOKUP($W6700,日射量と図３!$E$6:$G$34,3,TRUE),IF(AND(107&lt;=Z6700,Z6700&lt;143),VLOOKUP($W6700,日射量と図３!$E$6:$H$34,4,TRUE),VLOOKUP($W6700,日射量と図３!$E$6:$I$34,5,TRUE))))))</f>
        <v>0</v>
      </c>
      <c r="AC6700" s="382">
        <f t="shared" si="1263"/>
        <v>0</v>
      </c>
      <c r="AD6700" s="382">
        <f t="shared" si="1264"/>
        <v>0</v>
      </c>
    </row>
    <row r="6701" spans="11:30" ht="13.5" customHeight="1">
      <c r="K6701" s="4">
        <f t="shared" si="1260"/>
        <v>3</v>
      </c>
      <c r="L6701" s="34">
        <v>43531</v>
      </c>
      <c r="M6701" s="4">
        <v>280</v>
      </c>
      <c r="N6701" s="4">
        <v>2</v>
      </c>
      <c r="O6701" s="31">
        <v>4.1666666666666664E-2</v>
      </c>
      <c r="P6701" s="35">
        <v>8.0100000000000016</v>
      </c>
      <c r="Q6701" s="36">
        <f t="shared" si="1261"/>
        <v>13</v>
      </c>
      <c r="R6701" s="4">
        <f t="shared" si="1262"/>
        <v>4.9899999999999984</v>
      </c>
      <c r="S6701" s="31">
        <f t="shared" si="1265"/>
        <v>0.26555555555555554</v>
      </c>
      <c r="T6701" s="31">
        <f t="shared" si="1266"/>
        <v>0.74109953703703713</v>
      </c>
      <c r="U6701" s="4">
        <f t="shared" si="1267"/>
        <v>0</v>
      </c>
      <c r="V6701" s="4" t="str">
        <f t="shared" si="1268"/>
        <v/>
      </c>
      <c r="W6701" s="18" t="str">
        <f>IF(V6701="","",VLOOKUP(L6701,日射量と図３!$A$4:$C$368,3,TRUE)*238.85/100)</f>
        <v/>
      </c>
      <c r="X6701" s="4" t="str">
        <f t="shared" si="1269"/>
        <v/>
      </c>
      <c r="Y6701" s="4" t="str">
        <f t="shared" si="1270"/>
        <v/>
      </c>
      <c r="Z6701" s="4" t="str">
        <f t="shared" si="1271"/>
        <v/>
      </c>
      <c r="AA6701" s="4" t="str">
        <f>IF($V6701="","",IF(Y6701&lt;36,0,IF(AND(36&lt;=Y6701,Y6701&lt;71),VLOOKUP($W6701,日射量と図３!$E$6:$F$34,2,TRUE),IF(AND(71&lt;=Y6701,Y6701&lt;107),VLOOKUP($W6701,日射量と図３!$E$6:$G$34,3,TRUE),IF(AND(107&lt;=Y6701,Y6701&lt;143),VLOOKUP($W6701,日射量と図３!$E$6:$H$34,4,TRUE),VLOOKUP($W6701,日射量と図３!$E$6:$I$34,5,TRUE))))))</f>
        <v/>
      </c>
      <c r="AB6701" s="4" t="str">
        <f>IF($V6701="","",IF(Z6701&lt;36,0,IF(AND(36&lt;=Z6701,Z6701&lt;71),VLOOKUP($W6701,日射量と図３!$E$6:$F$34,2,TRUE),IF(AND(71&lt;=Z6701,Z6701&lt;107),VLOOKUP($W6701,日射量と図３!$E$6:$G$34,3,TRUE),IF(AND(107&lt;=Z6701,Z6701&lt;143),VLOOKUP($W6701,日射量と図３!$E$6:$H$34,4,TRUE),VLOOKUP($W6701,日射量と図３!$E$6:$I$34,5,TRUE))))))</f>
        <v/>
      </c>
      <c r="AC6701" s="382" t="str">
        <f t="shared" si="1263"/>
        <v/>
      </c>
      <c r="AD6701" s="382" t="str">
        <f t="shared" si="1264"/>
        <v/>
      </c>
    </row>
    <row r="6702" spans="11:30" ht="13.5" customHeight="1">
      <c r="K6702" s="4">
        <f t="shared" si="1260"/>
        <v>3</v>
      </c>
      <c r="L6702" s="34">
        <v>43531</v>
      </c>
      <c r="M6702" s="4">
        <v>280</v>
      </c>
      <c r="N6702" s="4">
        <v>3</v>
      </c>
      <c r="O6702" s="31">
        <v>8.3333333333333329E-2</v>
      </c>
      <c r="P6702" s="35">
        <v>7.7100000000000009</v>
      </c>
      <c r="Q6702" s="36">
        <f t="shared" si="1261"/>
        <v>13</v>
      </c>
      <c r="R6702" s="4">
        <f t="shared" si="1262"/>
        <v>5.2899999999999991</v>
      </c>
      <c r="S6702" s="31">
        <f t="shared" si="1265"/>
        <v>0.26555555555555554</v>
      </c>
      <c r="T6702" s="31">
        <f t="shared" si="1266"/>
        <v>0.74109953703703713</v>
      </c>
      <c r="U6702" s="4">
        <f t="shared" si="1267"/>
        <v>0</v>
      </c>
      <c r="V6702" s="4" t="str">
        <f t="shared" si="1268"/>
        <v/>
      </c>
      <c r="W6702" s="18" t="str">
        <f>IF(V6702="","",VLOOKUP(L6702,日射量と図３!$A$4:$C$368,3,TRUE)*238.85/100)</f>
        <v/>
      </c>
      <c r="X6702" s="4" t="str">
        <f t="shared" si="1269"/>
        <v/>
      </c>
      <c r="Y6702" s="4" t="str">
        <f t="shared" si="1270"/>
        <v/>
      </c>
      <c r="Z6702" s="4" t="str">
        <f t="shared" si="1271"/>
        <v/>
      </c>
      <c r="AA6702" s="4" t="str">
        <f>IF($V6702="","",IF(Y6702&lt;36,0,IF(AND(36&lt;=Y6702,Y6702&lt;71),VLOOKUP($W6702,日射量と図３!$E$6:$F$34,2,TRUE),IF(AND(71&lt;=Y6702,Y6702&lt;107),VLOOKUP($W6702,日射量と図３!$E$6:$G$34,3,TRUE),IF(AND(107&lt;=Y6702,Y6702&lt;143),VLOOKUP($W6702,日射量と図３!$E$6:$H$34,4,TRUE),VLOOKUP($W6702,日射量と図３!$E$6:$I$34,5,TRUE))))))</f>
        <v/>
      </c>
      <c r="AB6702" s="4" t="str">
        <f>IF($V6702="","",IF(Z6702&lt;36,0,IF(AND(36&lt;=Z6702,Z6702&lt;71),VLOOKUP($W6702,日射量と図３!$E$6:$F$34,2,TRUE),IF(AND(71&lt;=Z6702,Z6702&lt;107),VLOOKUP($W6702,日射量と図３!$E$6:$G$34,3,TRUE),IF(AND(107&lt;=Z6702,Z6702&lt;143),VLOOKUP($W6702,日射量と図３!$E$6:$H$34,4,TRUE),VLOOKUP($W6702,日射量と図３!$E$6:$I$34,5,TRUE))))))</f>
        <v/>
      </c>
      <c r="AC6702" s="382" t="str">
        <f t="shared" si="1263"/>
        <v/>
      </c>
      <c r="AD6702" s="382" t="str">
        <f t="shared" si="1264"/>
        <v/>
      </c>
    </row>
    <row r="6703" spans="11:30" ht="13.5" customHeight="1">
      <c r="K6703" s="4">
        <f t="shared" si="1260"/>
        <v>3</v>
      </c>
      <c r="L6703" s="34">
        <v>43531</v>
      </c>
      <c r="M6703" s="4">
        <v>280</v>
      </c>
      <c r="N6703" s="4">
        <v>4</v>
      </c>
      <c r="O6703" s="31">
        <v>0.125</v>
      </c>
      <c r="P6703" s="35">
        <v>7.4</v>
      </c>
      <c r="Q6703" s="36">
        <f t="shared" si="1261"/>
        <v>13</v>
      </c>
      <c r="R6703" s="4">
        <f t="shared" si="1262"/>
        <v>5.6</v>
      </c>
      <c r="S6703" s="31">
        <f t="shared" si="1265"/>
        <v>0.26555555555555554</v>
      </c>
      <c r="T6703" s="31">
        <f t="shared" si="1266"/>
        <v>0.74109953703703713</v>
      </c>
      <c r="U6703" s="4">
        <f t="shared" si="1267"/>
        <v>0</v>
      </c>
      <c r="V6703" s="4" t="str">
        <f t="shared" si="1268"/>
        <v/>
      </c>
      <c r="W6703" s="18" t="str">
        <f>IF(V6703="","",VLOOKUP(L6703,日射量と図３!$A$4:$C$368,3,TRUE)*238.85/100)</f>
        <v/>
      </c>
      <c r="X6703" s="4" t="str">
        <f t="shared" si="1269"/>
        <v/>
      </c>
      <c r="Y6703" s="4" t="str">
        <f t="shared" si="1270"/>
        <v/>
      </c>
      <c r="Z6703" s="4" t="str">
        <f t="shared" si="1271"/>
        <v/>
      </c>
      <c r="AA6703" s="4" t="str">
        <f>IF($V6703="","",IF(Y6703&lt;36,0,IF(AND(36&lt;=Y6703,Y6703&lt;71),VLOOKUP($W6703,日射量と図３!$E$6:$F$34,2,TRUE),IF(AND(71&lt;=Y6703,Y6703&lt;107),VLOOKUP($W6703,日射量と図３!$E$6:$G$34,3,TRUE),IF(AND(107&lt;=Y6703,Y6703&lt;143),VLOOKUP($W6703,日射量と図３!$E$6:$H$34,4,TRUE),VLOOKUP($W6703,日射量と図３!$E$6:$I$34,5,TRUE))))))</f>
        <v/>
      </c>
      <c r="AB6703" s="4" t="str">
        <f>IF($V6703="","",IF(Z6703&lt;36,0,IF(AND(36&lt;=Z6703,Z6703&lt;71),VLOOKUP($W6703,日射量と図３!$E$6:$F$34,2,TRUE),IF(AND(71&lt;=Z6703,Z6703&lt;107),VLOOKUP($W6703,日射量と図３!$E$6:$G$34,3,TRUE),IF(AND(107&lt;=Z6703,Z6703&lt;143),VLOOKUP($W6703,日射量と図３!$E$6:$H$34,4,TRUE),VLOOKUP($W6703,日射量と図３!$E$6:$I$34,5,TRUE))))))</f>
        <v/>
      </c>
      <c r="AC6703" s="382" t="str">
        <f t="shared" si="1263"/>
        <v/>
      </c>
      <c r="AD6703" s="382" t="str">
        <f t="shared" si="1264"/>
        <v/>
      </c>
    </row>
    <row r="6704" spans="11:30" ht="13.5" customHeight="1">
      <c r="K6704" s="4">
        <f t="shared" si="1260"/>
        <v>3</v>
      </c>
      <c r="L6704" s="34">
        <v>43531</v>
      </c>
      <c r="M6704" s="4">
        <v>280</v>
      </c>
      <c r="N6704" s="4">
        <v>5</v>
      </c>
      <c r="O6704" s="31">
        <v>0.16666666666666666</v>
      </c>
      <c r="P6704" s="35">
        <v>6.99</v>
      </c>
      <c r="Q6704" s="36">
        <f t="shared" si="1261"/>
        <v>15</v>
      </c>
      <c r="R6704" s="4">
        <f t="shared" si="1262"/>
        <v>8.01</v>
      </c>
      <c r="S6704" s="31">
        <f t="shared" si="1265"/>
        <v>0.26555555555555554</v>
      </c>
      <c r="T6704" s="31">
        <f t="shared" si="1266"/>
        <v>0.74109953703703713</v>
      </c>
      <c r="U6704" s="4">
        <f t="shared" si="1267"/>
        <v>0</v>
      </c>
      <c r="V6704" s="4" t="str">
        <f t="shared" si="1268"/>
        <v/>
      </c>
      <c r="W6704" s="18" t="str">
        <f>IF(V6704="","",VLOOKUP(L6704,日射量と図３!$A$4:$C$368,3,TRUE)*238.85/100)</f>
        <v/>
      </c>
      <c r="X6704" s="4" t="str">
        <f t="shared" si="1269"/>
        <v/>
      </c>
      <c r="Y6704" s="4" t="str">
        <f t="shared" si="1270"/>
        <v/>
      </c>
      <c r="Z6704" s="4" t="str">
        <f t="shared" si="1271"/>
        <v/>
      </c>
      <c r="AA6704" s="4" t="str">
        <f>IF($V6704="","",IF(Y6704&lt;36,0,IF(AND(36&lt;=Y6704,Y6704&lt;71),VLOOKUP($W6704,日射量と図３!$E$6:$F$34,2,TRUE),IF(AND(71&lt;=Y6704,Y6704&lt;107),VLOOKUP($W6704,日射量と図３!$E$6:$G$34,3,TRUE),IF(AND(107&lt;=Y6704,Y6704&lt;143),VLOOKUP($W6704,日射量と図３!$E$6:$H$34,4,TRUE),VLOOKUP($W6704,日射量と図３!$E$6:$I$34,5,TRUE))))))</f>
        <v/>
      </c>
      <c r="AB6704" s="4" t="str">
        <f>IF($V6704="","",IF(Z6704&lt;36,0,IF(AND(36&lt;=Z6704,Z6704&lt;71),VLOOKUP($W6704,日射量と図３!$E$6:$F$34,2,TRUE),IF(AND(71&lt;=Z6704,Z6704&lt;107),VLOOKUP($W6704,日射量と図３!$E$6:$G$34,3,TRUE),IF(AND(107&lt;=Z6704,Z6704&lt;143),VLOOKUP($W6704,日射量と図３!$E$6:$H$34,4,TRUE),VLOOKUP($W6704,日射量と図３!$E$6:$I$34,5,TRUE))))))</f>
        <v/>
      </c>
      <c r="AC6704" s="382" t="str">
        <f t="shared" si="1263"/>
        <v/>
      </c>
      <c r="AD6704" s="382" t="str">
        <f t="shared" si="1264"/>
        <v/>
      </c>
    </row>
    <row r="6705" spans="11:30" ht="13.5" customHeight="1">
      <c r="K6705" s="4">
        <f t="shared" si="1260"/>
        <v>3</v>
      </c>
      <c r="L6705" s="34">
        <v>43531</v>
      </c>
      <c r="M6705" s="4">
        <v>280</v>
      </c>
      <c r="N6705" s="4">
        <v>6</v>
      </c>
      <c r="O6705" s="31">
        <v>0.20833333333333334</v>
      </c>
      <c r="P6705" s="35">
        <v>6.69</v>
      </c>
      <c r="Q6705" s="36">
        <f t="shared" si="1261"/>
        <v>15</v>
      </c>
      <c r="R6705" s="4">
        <f t="shared" si="1262"/>
        <v>8.3099999999999987</v>
      </c>
      <c r="S6705" s="31">
        <f t="shared" si="1265"/>
        <v>0.26555555555555554</v>
      </c>
      <c r="T6705" s="31">
        <f t="shared" si="1266"/>
        <v>0.74109953703703713</v>
      </c>
      <c r="U6705" s="4">
        <f t="shared" si="1267"/>
        <v>0</v>
      </c>
      <c r="V6705" s="4" t="str">
        <f t="shared" si="1268"/>
        <v/>
      </c>
      <c r="W6705" s="18" t="str">
        <f>IF(V6705="","",VLOOKUP(L6705,日射量と図３!$A$4:$C$368,3,TRUE)*238.85/100)</f>
        <v/>
      </c>
      <c r="X6705" s="4" t="str">
        <f t="shared" si="1269"/>
        <v/>
      </c>
      <c r="Y6705" s="4" t="str">
        <f t="shared" si="1270"/>
        <v/>
      </c>
      <c r="Z6705" s="4" t="str">
        <f t="shared" si="1271"/>
        <v/>
      </c>
      <c r="AA6705" s="4" t="str">
        <f>IF($V6705="","",IF(Y6705&lt;36,0,IF(AND(36&lt;=Y6705,Y6705&lt;71),VLOOKUP($W6705,日射量と図３!$E$6:$F$34,2,TRUE),IF(AND(71&lt;=Y6705,Y6705&lt;107),VLOOKUP($W6705,日射量と図３!$E$6:$G$34,3,TRUE),IF(AND(107&lt;=Y6705,Y6705&lt;143),VLOOKUP($W6705,日射量と図３!$E$6:$H$34,4,TRUE),VLOOKUP($W6705,日射量と図３!$E$6:$I$34,5,TRUE))))))</f>
        <v/>
      </c>
      <c r="AB6705" s="4" t="str">
        <f>IF($V6705="","",IF(Z6705&lt;36,0,IF(AND(36&lt;=Z6705,Z6705&lt;71),VLOOKUP($W6705,日射量と図３!$E$6:$F$34,2,TRUE),IF(AND(71&lt;=Z6705,Z6705&lt;107),VLOOKUP($W6705,日射量と図３!$E$6:$G$34,3,TRUE),IF(AND(107&lt;=Z6705,Z6705&lt;143),VLOOKUP($W6705,日射量と図３!$E$6:$H$34,4,TRUE),VLOOKUP($W6705,日射量と図３!$E$6:$I$34,5,TRUE))))))</f>
        <v/>
      </c>
      <c r="AC6705" s="382" t="str">
        <f t="shared" si="1263"/>
        <v/>
      </c>
      <c r="AD6705" s="382" t="str">
        <f t="shared" si="1264"/>
        <v/>
      </c>
    </row>
    <row r="6706" spans="11:30" ht="13.5" customHeight="1">
      <c r="K6706" s="4">
        <f t="shared" si="1260"/>
        <v>3</v>
      </c>
      <c r="L6706" s="34">
        <v>43531</v>
      </c>
      <c r="M6706" s="4">
        <v>280</v>
      </c>
      <c r="N6706" s="4">
        <v>7</v>
      </c>
      <c r="O6706" s="31">
        <v>0.25</v>
      </c>
      <c r="P6706" s="35">
        <v>6.4599999999999991</v>
      </c>
      <c r="Q6706" s="36">
        <f t="shared" si="1261"/>
        <v>15</v>
      </c>
      <c r="R6706" s="4">
        <f t="shared" si="1262"/>
        <v>8.5400000000000009</v>
      </c>
      <c r="S6706" s="31">
        <f t="shared" si="1265"/>
        <v>0.26555555555555554</v>
      </c>
      <c r="T6706" s="31">
        <f t="shared" si="1266"/>
        <v>0.74109953703703713</v>
      </c>
      <c r="U6706" s="4">
        <f t="shared" si="1267"/>
        <v>0</v>
      </c>
      <c r="V6706" s="4" t="str">
        <f t="shared" si="1268"/>
        <v/>
      </c>
      <c r="W6706" s="18" t="str">
        <f>IF(V6706="","",VLOOKUP(L6706,日射量と図３!$A$4:$C$368,3,TRUE)*238.85/100)</f>
        <v/>
      </c>
      <c r="X6706" s="4" t="str">
        <f t="shared" si="1269"/>
        <v/>
      </c>
      <c r="Y6706" s="4" t="str">
        <f t="shared" si="1270"/>
        <v/>
      </c>
      <c r="Z6706" s="4" t="str">
        <f t="shared" si="1271"/>
        <v/>
      </c>
      <c r="AA6706" s="4" t="str">
        <f>IF($V6706="","",IF(Y6706&lt;36,0,IF(AND(36&lt;=Y6706,Y6706&lt;71),VLOOKUP($W6706,日射量と図３!$E$6:$F$34,2,TRUE),IF(AND(71&lt;=Y6706,Y6706&lt;107),VLOOKUP($W6706,日射量と図３!$E$6:$G$34,3,TRUE),IF(AND(107&lt;=Y6706,Y6706&lt;143),VLOOKUP($W6706,日射量と図３!$E$6:$H$34,4,TRUE),VLOOKUP($W6706,日射量と図３!$E$6:$I$34,5,TRUE))))))</f>
        <v/>
      </c>
      <c r="AB6706" s="4" t="str">
        <f>IF($V6706="","",IF(Z6706&lt;36,0,IF(AND(36&lt;=Z6706,Z6706&lt;71),VLOOKUP($W6706,日射量と図３!$E$6:$F$34,2,TRUE),IF(AND(71&lt;=Z6706,Z6706&lt;107),VLOOKUP($W6706,日射量と図３!$E$6:$G$34,3,TRUE),IF(AND(107&lt;=Z6706,Z6706&lt;143),VLOOKUP($W6706,日射量と図３!$E$6:$H$34,4,TRUE),VLOOKUP($W6706,日射量と図３!$E$6:$I$34,5,TRUE))))))</f>
        <v/>
      </c>
      <c r="AC6706" s="382" t="str">
        <f t="shared" si="1263"/>
        <v/>
      </c>
      <c r="AD6706" s="382" t="str">
        <f t="shared" si="1264"/>
        <v/>
      </c>
    </row>
    <row r="6707" spans="11:30" ht="13.5" customHeight="1">
      <c r="K6707" s="4">
        <f t="shared" si="1260"/>
        <v>3</v>
      </c>
      <c r="L6707" s="34">
        <v>43531</v>
      </c>
      <c r="M6707" s="4">
        <v>280</v>
      </c>
      <c r="N6707" s="4">
        <v>8</v>
      </c>
      <c r="O6707" s="31">
        <v>0.29166666666666669</v>
      </c>
      <c r="P6707" s="35">
        <v>6.49</v>
      </c>
      <c r="Q6707" s="36">
        <f t="shared" si="1261"/>
        <v>12</v>
      </c>
      <c r="R6707" s="4">
        <f t="shared" si="1262"/>
        <v>5.51</v>
      </c>
      <c r="S6707" s="31">
        <f t="shared" si="1265"/>
        <v>0.26555555555555554</v>
      </c>
      <c r="T6707" s="31">
        <f t="shared" si="1266"/>
        <v>0.74109953703703713</v>
      </c>
      <c r="U6707" s="4">
        <f t="shared" si="1267"/>
        <v>5.51</v>
      </c>
      <c r="V6707" s="4" t="str">
        <f t="shared" si="1268"/>
        <v/>
      </c>
      <c r="W6707" s="18" t="str">
        <f>IF(V6707="","",VLOOKUP(L6707,日射量と図３!$A$4:$C$368,3,TRUE)*238.85/100)</f>
        <v/>
      </c>
      <c r="X6707" s="4" t="str">
        <f t="shared" si="1269"/>
        <v/>
      </c>
      <c r="Y6707" s="4" t="str">
        <f t="shared" si="1270"/>
        <v/>
      </c>
      <c r="Z6707" s="4" t="str">
        <f t="shared" si="1271"/>
        <v/>
      </c>
      <c r="AA6707" s="4" t="str">
        <f>IF($V6707="","",IF(Y6707&lt;36,0,IF(AND(36&lt;=Y6707,Y6707&lt;71),VLOOKUP($W6707,日射量と図３!$E$6:$F$34,2,TRUE),IF(AND(71&lt;=Y6707,Y6707&lt;107),VLOOKUP($W6707,日射量と図３!$E$6:$G$34,3,TRUE),IF(AND(107&lt;=Y6707,Y6707&lt;143),VLOOKUP($W6707,日射量と図３!$E$6:$H$34,4,TRUE),VLOOKUP($W6707,日射量と図３!$E$6:$I$34,5,TRUE))))))</f>
        <v/>
      </c>
      <c r="AB6707" s="4" t="str">
        <f>IF($V6707="","",IF(Z6707&lt;36,0,IF(AND(36&lt;=Z6707,Z6707&lt;71),VLOOKUP($W6707,日射量と図３!$E$6:$F$34,2,TRUE),IF(AND(71&lt;=Z6707,Z6707&lt;107),VLOOKUP($W6707,日射量と図３!$E$6:$G$34,3,TRUE),IF(AND(107&lt;=Z6707,Z6707&lt;143),VLOOKUP($W6707,日射量と図３!$E$6:$H$34,4,TRUE),VLOOKUP($W6707,日射量と図３!$E$6:$I$34,5,TRUE))))))</f>
        <v/>
      </c>
      <c r="AC6707" s="382" t="str">
        <f t="shared" si="1263"/>
        <v/>
      </c>
      <c r="AD6707" s="382" t="str">
        <f t="shared" si="1264"/>
        <v/>
      </c>
    </row>
    <row r="6708" spans="11:30" ht="13.5" customHeight="1">
      <c r="K6708" s="4">
        <f t="shared" si="1260"/>
        <v>3</v>
      </c>
      <c r="L6708" s="34">
        <v>43531</v>
      </c>
      <c r="M6708" s="4">
        <v>280</v>
      </c>
      <c r="N6708" s="4">
        <v>9</v>
      </c>
      <c r="O6708" s="31">
        <v>0.33333333333333331</v>
      </c>
      <c r="P6708" s="35">
        <v>7.2700000000000005</v>
      </c>
      <c r="Q6708" s="36">
        <f t="shared" si="1261"/>
        <v>12</v>
      </c>
      <c r="R6708" s="4">
        <f t="shared" si="1262"/>
        <v>4.7299999999999995</v>
      </c>
      <c r="S6708" s="31">
        <f t="shared" si="1265"/>
        <v>0.26555555555555554</v>
      </c>
      <c r="T6708" s="31">
        <f t="shared" si="1266"/>
        <v>0.74109953703703713</v>
      </c>
      <c r="U6708" s="4">
        <f t="shared" si="1267"/>
        <v>4.7299999999999995</v>
      </c>
      <c r="V6708" s="4" t="str">
        <f t="shared" si="1268"/>
        <v/>
      </c>
      <c r="W6708" s="18" t="str">
        <f>IF(V6708="","",VLOOKUP(L6708,日射量と図３!$A$4:$C$368,3,TRUE)*238.85/100)</f>
        <v/>
      </c>
      <c r="X6708" s="4" t="str">
        <f t="shared" si="1269"/>
        <v/>
      </c>
      <c r="Y6708" s="4" t="str">
        <f t="shared" si="1270"/>
        <v/>
      </c>
      <c r="Z6708" s="4" t="str">
        <f t="shared" si="1271"/>
        <v/>
      </c>
      <c r="AA6708" s="4" t="str">
        <f>IF($V6708="","",IF(Y6708&lt;36,0,IF(AND(36&lt;=Y6708,Y6708&lt;71),VLOOKUP($W6708,日射量と図３!$E$6:$F$34,2,TRUE),IF(AND(71&lt;=Y6708,Y6708&lt;107),VLOOKUP($W6708,日射量と図３!$E$6:$G$34,3,TRUE),IF(AND(107&lt;=Y6708,Y6708&lt;143),VLOOKUP($W6708,日射量と図３!$E$6:$H$34,4,TRUE),VLOOKUP($W6708,日射量と図３!$E$6:$I$34,5,TRUE))))))</f>
        <v/>
      </c>
      <c r="AB6708" s="4" t="str">
        <f>IF($V6708="","",IF(Z6708&lt;36,0,IF(AND(36&lt;=Z6708,Z6708&lt;71),VLOOKUP($W6708,日射量と図３!$E$6:$F$34,2,TRUE),IF(AND(71&lt;=Z6708,Z6708&lt;107),VLOOKUP($W6708,日射量と図３!$E$6:$G$34,3,TRUE),IF(AND(107&lt;=Z6708,Z6708&lt;143),VLOOKUP($W6708,日射量と図３!$E$6:$H$34,4,TRUE),VLOOKUP($W6708,日射量と図３!$E$6:$I$34,5,TRUE))))))</f>
        <v/>
      </c>
      <c r="AC6708" s="382" t="str">
        <f t="shared" si="1263"/>
        <v/>
      </c>
      <c r="AD6708" s="382" t="str">
        <f t="shared" si="1264"/>
        <v/>
      </c>
    </row>
    <row r="6709" spans="11:30" ht="13.5" customHeight="1">
      <c r="K6709" s="4">
        <f t="shared" si="1260"/>
        <v>3</v>
      </c>
      <c r="L6709" s="34">
        <v>43531</v>
      </c>
      <c r="M6709" s="4">
        <v>280</v>
      </c>
      <c r="N6709" s="4">
        <v>10</v>
      </c>
      <c r="O6709" s="31">
        <v>0.375</v>
      </c>
      <c r="P6709" s="35">
        <v>8.1399999999999988</v>
      </c>
      <c r="Q6709" s="36">
        <f t="shared" si="1261"/>
        <v>12</v>
      </c>
      <c r="R6709" s="4">
        <f t="shared" si="1262"/>
        <v>3.8600000000000012</v>
      </c>
      <c r="S6709" s="31">
        <f t="shared" si="1265"/>
        <v>0.26555555555555554</v>
      </c>
      <c r="T6709" s="31">
        <f t="shared" si="1266"/>
        <v>0.74109953703703713</v>
      </c>
      <c r="U6709" s="4">
        <f t="shared" si="1267"/>
        <v>3.8600000000000012</v>
      </c>
      <c r="V6709" s="4" t="str">
        <f t="shared" si="1268"/>
        <v/>
      </c>
      <c r="W6709" s="18" t="str">
        <f>IF(V6709="","",VLOOKUP(L6709,日射量と図３!$A$4:$C$368,3,TRUE)*238.85/100)</f>
        <v/>
      </c>
      <c r="X6709" s="4" t="str">
        <f t="shared" si="1269"/>
        <v/>
      </c>
      <c r="Y6709" s="4" t="str">
        <f t="shared" si="1270"/>
        <v/>
      </c>
      <c r="Z6709" s="4" t="str">
        <f t="shared" si="1271"/>
        <v/>
      </c>
      <c r="AA6709" s="4" t="str">
        <f>IF($V6709="","",IF(Y6709&lt;36,0,IF(AND(36&lt;=Y6709,Y6709&lt;71),VLOOKUP($W6709,日射量と図３!$E$6:$F$34,2,TRUE),IF(AND(71&lt;=Y6709,Y6709&lt;107),VLOOKUP($W6709,日射量と図３!$E$6:$G$34,3,TRUE),IF(AND(107&lt;=Y6709,Y6709&lt;143),VLOOKUP($W6709,日射量と図３!$E$6:$H$34,4,TRUE),VLOOKUP($W6709,日射量と図３!$E$6:$I$34,5,TRUE))))))</f>
        <v/>
      </c>
      <c r="AB6709" s="4" t="str">
        <f>IF($V6709="","",IF(Z6709&lt;36,0,IF(AND(36&lt;=Z6709,Z6709&lt;71),VLOOKUP($W6709,日射量と図３!$E$6:$F$34,2,TRUE),IF(AND(71&lt;=Z6709,Z6709&lt;107),VLOOKUP($W6709,日射量と図３!$E$6:$G$34,3,TRUE),IF(AND(107&lt;=Z6709,Z6709&lt;143),VLOOKUP($W6709,日射量と図３!$E$6:$H$34,4,TRUE),VLOOKUP($W6709,日射量と図３!$E$6:$I$34,5,TRUE))))))</f>
        <v/>
      </c>
      <c r="AC6709" s="382" t="str">
        <f t="shared" si="1263"/>
        <v/>
      </c>
      <c r="AD6709" s="382" t="str">
        <f t="shared" si="1264"/>
        <v/>
      </c>
    </row>
    <row r="6710" spans="11:30" ht="13.5" customHeight="1">
      <c r="K6710" s="4">
        <f t="shared" si="1260"/>
        <v>3</v>
      </c>
      <c r="L6710" s="34">
        <v>43531</v>
      </c>
      <c r="M6710" s="4">
        <v>280</v>
      </c>
      <c r="N6710" s="4">
        <v>11</v>
      </c>
      <c r="O6710" s="31">
        <v>0.41666666666666669</v>
      </c>
      <c r="P6710" s="35">
        <v>8.98</v>
      </c>
      <c r="Q6710" s="36">
        <f t="shared" si="1261"/>
        <v>12</v>
      </c>
      <c r="R6710" s="4">
        <f t="shared" si="1262"/>
        <v>3.0199999999999996</v>
      </c>
      <c r="S6710" s="31">
        <f t="shared" si="1265"/>
        <v>0.26555555555555554</v>
      </c>
      <c r="T6710" s="31">
        <f t="shared" si="1266"/>
        <v>0.74109953703703713</v>
      </c>
      <c r="U6710" s="4">
        <f t="shared" si="1267"/>
        <v>3.0199999999999996</v>
      </c>
      <c r="V6710" s="4" t="str">
        <f t="shared" si="1268"/>
        <v/>
      </c>
      <c r="W6710" s="18" t="str">
        <f>IF(V6710="","",VLOOKUP(L6710,日射量と図３!$A$4:$C$368,3,TRUE)*238.85/100)</f>
        <v/>
      </c>
      <c r="X6710" s="4" t="str">
        <f t="shared" si="1269"/>
        <v/>
      </c>
      <c r="Y6710" s="4" t="str">
        <f t="shared" si="1270"/>
        <v/>
      </c>
      <c r="Z6710" s="4" t="str">
        <f t="shared" si="1271"/>
        <v/>
      </c>
      <c r="AA6710" s="4" t="str">
        <f>IF($V6710="","",IF(Y6710&lt;36,0,IF(AND(36&lt;=Y6710,Y6710&lt;71),VLOOKUP($W6710,日射量と図３!$E$6:$F$34,2,TRUE),IF(AND(71&lt;=Y6710,Y6710&lt;107),VLOOKUP($W6710,日射量と図３!$E$6:$G$34,3,TRUE),IF(AND(107&lt;=Y6710,Y6710&lt;143),VLOOKUP($W6710,日射量と図３!$E$6:$H$34,4,TRUE),VLOOKUP($W6710,日射量と図３!$E$6:$I$34,5,TRUE))))))</f>
        <v/>
      </c>
      <c r="AB6710" s="4" t="str">
        <f>IF($V6710="","",IF(Z6710&lt;36,0,IF(AND(36&lt;=Z6710,Z6710&lt;71),VLOOKUP($W6710,日射量と図３!$E$6:$F$34,2,TRUE),IF(AND(71&lt;=Z6710,Z6710&lt;107),VLOOKUP($W6710,日射量と図３!$E$6:$G$34,3,TRUE),IF(AND(107&lt;=Z6710,Z6710&lt;143),VLOOKUP($W6710,日射量と図３!$E$6:$H$34,4,TRUE),VLOOKUP($W6710,日射量と図３!$E$6:$I$34,5,TRUE))))))</f>
        <v/>
      </c>
      <c r="AC6710" s="382" t="str">
        <f t="shared" si="1263"/>
        <v/>
      </c>
      <c r="AD6710" s="382" t="str">
        <f t="shared" si="1264"/>
        <v/>
      </c>
    </row>
    <row r="6711" spans="11:30" ht="13.5" customHeight="1">
      <c r="K6711" s="4">
        <f t="shared" si="1260"/>
        <v>3</v>
      </c>
      <c r="L6711" s="34">
        <v>43531</v>
      </c>
      <c r="M6711" s="4">
        <v>280</v>
      </c>
      <c r="N6711" s="4">
        <v>12</v>
      </c>
      <c r="O6711" s="31">
        <v>0.45833333333333331</v>
      </c>
      <c r="P6711" s="35">
        <v>10.09</v>
      </c>
      <c r="Q6711" s="36">
        <f t="shared" si="1261"/>
        <v>12</v>
      </c>
      <c r="R6711" s="4">
        <f t="shared" si="1262"/>
        <v>1.9100000000000001</v>
      </c>
      <c r="S6711" s="31">
        <f t="shared" si="1265"/>
        <v>0.26555555555555554</v>
      </c>
      <c r="T6711" s="31">
        <f t="shared" si="1266"/>
        <v>0.74109953703703713</v>
      </c>
      <c r="U6711" s="4">
        <f t="shared" si="1267"/>
        <v>1.9100000000000001</v>
      </c>
      <c r="V6711" s="4" t="str">
        <f t="shared" si="1268"/>
        <v/>
      </c>
      <c r="W6711" s="18" t="str">
        <f>IF(V6711="","",VLOOKUP(L6711,日射量と図３!$A$4:$C$368,3,TRUE)*238.85/100)</f>
        <v/>
      </c>
      <c r="X6711" s="4" t="str">
        <f t="shared" si="1269"/>
        <v/>
      </c>
      <c r="Y6711" s="4" t="str">
        <f t="shared" si="1270"/>
        <v/>
      </c>
      <c r="Z6711" s="4" t="str">
        <f t="shared" si="1271"/>
        <v/>
      </c>
      <c r="AA6711" s="4" t="str">
        <f>IF($V6711="","",IF(Y6711&lt;36,0,IF(AND(36&lt;=Y6711,Y6711&lt;71),VLOOKUP($W6711,日射量と図３!$E$6:$F$34,2,TRUE),IF(AND(71&lt;=Y6711,Y6711&lt;107),VLOOKUP($W6711,日射量と図３!$E$6:$G$34,3,TRUE),IF(AND(107&lt;=Y6711,Y6711&lt;143),VLOOKUP($W6711,日射量と図３!$E$6:$H$34,4,TRUE),VLOOKUP($W6711,日射量と図３!$E$6:$I$34,5,TRUE))))))</f>
        <v/>
      </c>
      <c r="AB6711" s="4" t="str">
        <f>IF($V6711="","",IF(Z6711&lt;36,0,IF(AND(36&lt;=Z6711,Z6711&lt;71),VLOOKUP($W6711,日射量と図３!$E$6:$F$34,2,TRUE),IF(AND(71&lt;=Z6711,Z6711&lt;107),VLOOKUP($W6711,日射量と図３!$E$6:$G$34,3,TRUE),IF(AND(107&lt;=Z6711,Z6711&lt;143),VLOOKUP($W6711,日射量と図３!$E$6:$H$34,4,TRUE),VLOOKUP($W6711,日射量と図３!$E$6:$I$34,5,TRUE))))))</f>
        <v/>
      </c>
      <c r="AC6711" s="382" t="str">
        <f t="shared" si="1263"/>
        <v/>
      </c>
      <c r="AD6711" s="382" t="str">
        <f t="shared" si="1264"/>
        <v/>
      </c>
    </row>
    <row r="6712" spans="11:30" ht="13.5" customHeight="1">
      <c r="K6712" s="4">
        <f t="shared" si="1260"/>
        <v>3</v>
      </c>
      <c r="L6712" s="34">
        <v>43531</v>
      </c>
      <c r="M6712" s="4">
        <v>280</v>
      </c>
      <c r="N6712" s="4">
        <v>13</v>
      </c>
      <c r="O6712" s="31">
        <v>0.5</v>
      </c>
      <c r="P6712" s="35">
        <v>11.09</v>
      </c>
      <c r="Q6712" s="36">
        <f t="shared" si="1261"/>
        <v>12</v>
      </c>
      <c r="R6712" s="4">
        <f t="shared" si="1262"/>
        <v>0.91000000000000014</v>
      </c>
      <c r="S6712" s="31">
        <f t="shared" si="1265"/>
        <v>0.26555555555555554</v>
      </c>
      <c r="T6712" s="31">
        <f t="shared" si="1266"/>
        <v>0.74109953703703713</v>
      </c>
      <c r="U6712" s="4">
        <f t="shared" si="1267"/>
        <v>0.91000000000000014</v>
      </c>
      <c r="V6712" s="4" t="str">
        <f t="shared" si="1268"/>
        <v/>
      </c>
      <c r="W6712" s="18" t="str">
        <f>IF(V6712="","",VLOOKUP(L6712,日射量と図３!$A$4:$C$368,3,TRUE)*238.85/100)</f>
        <v/>
      </c>
      <c r="X6712" s="4" t="str">
        <f t="shared" si="1269"/>
        <v/>
      </c>
      <c r="Y6712" s="4" t="str">
        <f t="shared" si="1270"/>
        <v/>
      </c>
      <c r="Z6712" s="4" t="str">
        <f t="shared" si="1271"/>
        <v/>
      </c>
      <c r="AA6712" s="4" t="str">
        <f>IF($V6712="","",IF(Y6712&lt;36,0,IF(AND(36&lt;=Y6712,Y6712&lt;71),VLOOKUP($W6712,日射量と図３!$E$6:$F$34,2,TRUE),IF(AND(71&lt;=Y6712,Y6712&lt;107),VLOOKUP($W6712,日射量と図３!$E$6:$G$34,3,TRUE),IF(AND(107&lt;=Y6712,Y6712&lt;143),VLOOKUP($W6712,日射量と図３!$E$6:$H$34,4,TRUE),VLOOKUP($W6712,日射量と図３!$E$6:$I$34,5,TRUE))))))</f>
        <v/>
      </c>
      <c r="AB6712" s="4" t="str">
        <f>IF($V6712="","",IF(Z6712&lt;36,0,IF(AND(36&lt;=Z6712,Z6712&lt;71),VLOOKUP($W6712,日射量と図３!$E$6:$F$34,2,TRUE),IF(AND(71&lt;=Z6712,Z6712&lt;107),VLOOKUP($W6712,日射量と図３!$E$6:$G$34,3,TRUE),IF(AND(107&lt;=Z6712,Z6712&lt;143),VLOOKUP($W6712,日射量と図３!$E$6:$H$34,4,TRUE),VLOOKUP($W6712,日射量と図３!$E$6:$I$34,5,TRUE))))))</f>
        <v/>
      </c>
      <c r="AC6712" s="382" t="str">
        <f t="shared" si="1263"/>
        <v/>
      </c>
      <c r="AD6712" s="382" t="str">
        <f t="shared" si="1264"/>
        <v/>
      </c>
    </row>
    <row r="6713" spans="11:30" ht="13.5" customHeight="1">
      <c r="K6713" s="4">
        <f t="shared" si="1260"/>
        <v>3</v>
      </c>
      <c r="L6713" s="34">
        <v>43531</v>
      </c>
      <c r="M6713" s="4">
        <v>280</v>
      </c>
      <c r="N6713" s="4">
        <v>14</v>
      </c>
      <c r="O6713" s="31">
        <v>0.54166666666666663</v>
      </c>
      <c r="P6713" s="35">
        <v>11.440000000000001</v>
      </c>
      <c r="Q6713" s="36">
        <f t="shared" si="1261"/>
        <v>12</v>
      </c>
      <c r="R6713" s="4">
        <f t="shared" si="1262"/>
        <v>0.55999999999999872</v>
      </c>
      <c r="S6713" s="31">
        <f t="shared" si="1265"/>
        <v>0.26555555555555554</v>
      </c>
      <c r="T6713" s="31">
        <f t="shared" si="1266"/>
        <v>0.74109953703703713</v>
      </c>
      <c r="U6713" s="4">
        <f t="shared" si="1267"/>
        <v>0.55999999999999872</v>
      </c>
      <c r="V6713" s="4" t="str">
        <f t="shared" si="1268"/>
        <v/>
      </c>
      <c r="W6713" s="18" t="str">
        <f>IF(V6713="","",VLOOKUP(L6713,日射量と図３!$A$4:$C$368,3,TRUE)*238.85/100)</f>
        <v/>
      </c>
      <c r="X6713" s="4" t="str">
        <f t="shared" si="1269"/>
        <v/>
      </c>
      <c r="Y6713" s="4" t="str">
        <f t="shared" si="1270"/>
        <v/>
      </c>
      <c r="Z6713" s="4" t="str">
        <f t="shared" si="1271"/>
        <v/>
      </c>
      <c r="AA6713" s="4" t="str">
        <f>IF($V6713="","",IF(Y6713&lt;36,0,IF(AND(36&lt;=Y6713,Y6713&lt;71),VLOOKUP($W6713,日射量と図３!$E$6:$F$34,2,TRUE),IF(AND(71&lt;=Y6713,Y6713&lt;107),VLOOKUP($W6713,日射量と図３!$E$6:$G$34,3,TRUE),IF(AND(107&lt;=Y6713,Y6713&lt;143),VLOOKUP($W6713,日射量と図３!$E$6:$H$34,4,TRUE),VLOOKUP($W6713,日射量と図３!$E$6:$I$34,5,TRUE))))))</f>
        <v/>
      </c>
      <c r="AB6713" s="4" t="str">
        <f>IF($V6713="","",IF(Z6713&lt;36,0,IF(AND(36&lt;=Z6713,Z6713&lt;71),VLOOKUP($W6713,日射量と図３!$E$6:$F$34,2,TRUE),IF(AND(71&lt;=Z6713,Z6713&lt;107),VLOOKUP($W6713,日射量と図３!$E$6:$G$34,3,TRUE),IF(AND(107&lt;=Z6713,Z6713&lt;143),VLOOKUP($W6713,日射量と図３!$E$6:$H$34,4,TRUE),VLOOKUP($W6713,日射量と図３!$E$6:$I$34,5,TRUE))))))</f>
        <v/>
      </c>
      <c r="AC6713" s="382" t="str">
        <f t="shared" si="1263"/>
        <v/>
      </c>
      <c r="AD6713" s="382" t="str">
        <f t="shared" si="1264"/>
        <v/>
      </c>
    </row>
    <row r="6714" spans="11:30" ht="13.5" customHeight="1">
      <c r="K6714" s="4">
        <f t="shared" si="1260"/>
        <v>3</v>
      </c>
      <c r="L6714" s="34">
        <v>43531</v>
      </c>
      <c r="M6714" s="4">
        <v>280</v>
      </c>
      <c r="N6714" s="4">
        <v>15</v>
      </c>
      <c r="O6714" s="31">
        <v>0.58333333333333337</v>
      </c>
      <c r="P6714" s="35">
        <v>11.23</v>
      </c>
      <c r="Q6714" s="36">
        <f t="shared" si="1261"/>
        <v>12</v>
      </c>
      <c r="R6714" s="4">
        <f t="shared" si="1262"/>
        <v>0.76999999999999957</v>
      </c>
      <c r="S6714" s="31">
        <f t="shared" si="1265"/>
        <v>0.26555555555555554</v>
      </c>
      <c r="T6714" s="31">
        <f t="shared" si="1266"/>
        <v>0.74109953703703713</v>
      </c>
      <c r="U6714" s="4">
        <f t="shared" si="1267"/>
        <v>0.76999999999999957</v>
      </c>
      <c r="V6714" s="4" t="str">
        <f t="shared" si="1268"/>
        <v/>
      </c>
      <c r="W6714" s="18" t="str">
        <f>IF(V6714="","",VLOOKUP(L6714,日射量と図３!$A$4:$C$368,3,TRUE)*238.85/100)</f>
        <v/>
      </c>
      <c r="X6714" s="4" t="str">
        <f t="shared" si="1269"/>
        <v/>
      </c>
      <c r="Y6714" s="4" t="str">
        <f t="shared" si="1270"/>
        <v/>
      </c>
      <c r="Z6714" s="4" t="str">
        <f t="shared" si="1271"/>
        <v/>
      </c>
      <c r="AA6714" s="4" t="str">
        <f>IF($V6714="","",IF(Y6714&lt;36,0,IF(AND(36&lt;=Y6714,Y6714&lt;71),VLOOKUP($W6714,日射量と図３!$E$6:$F$34,2,TRUE),IF(AND(71&lt;=Y6714,Y6714&lt;107),VLOOKUP($W6714,日射量と図３!$E$6:$G$34,3,TRUE),IF(AND(107&lt;=Y6714,Y6714&lt;143),VLOOKUP($W6714,日射量と図３!$E$6:$H$34,4,TRUE),VLOOKUP($W6714,日射量と図３!$E$6:$I$34,5,TRUE))))))</f>
        <v/>
      </c>
      <c r="AB6714" s="4" t="str">
        <f>IF($V6714="","",IF(Z6714&lt;36,0,IF(AND(36&lt;=Z6714,Z6714&lt;71),VLOOKUP($W6714,日射量と図３!$E$6:$F$34,2,TRUE),IF(AND(71&lt;=Z6714,Z6714&lt;107),VLOOKUP($W6714,日射量と図３!$E$6:$G$34,3,TRUE),IF(AND(107&lt;=Z6714,Z6714&lt;143),VLOOKUP($W6714,日射量と図３!$E$6:$H$34,4,TRUE),VLOOKUP($W6714,日射量と図３!$E$6:$I$34,5,TRUE))))))</f>
        <v/>
      </c>
      <c r="AC6714" s="382" t="str">
        <f t="shared" si="1263"/>
        <v/>
      </c>
      <c r="AD6714" s="382" t="str">
        <f t="shared" si="1264"/>
        <v/>
      </c>
    </row>
    <row r="6715" spans="11:30" ht="13.5" customHeight="1">
      <c r="K6715" s="4">
        <f t="shared" si="1260"/>
        <v>3</v>
      </c>
      <c r="L6715" s="34">
        <v>43531</v>
      </c>
      <c r="M6715" s="4">
        <v>280</v>
      </c>
      <c r="N6715" s="4">
        <v>16</v>
      </c>
      <c r="O6715" s="31">
        <v>0.625</v>
      </c>
      <c r="P6715" s="35">
        <v>11.350000000000001</v>
      </c>
      <c r="Q6715" s="36">
        <f t="shared" si="1261"/>
        <v>16</v>
      </c>
      <c r="R6715" s="4">
        <f t="shared" si="1262"/>
        <v>4.6499999999999986</v>
      </c>
      <c r="S6715" s="31">
        <f t="shared" si="1265"/>
        <v>0.26555555555555554</v>
      </c>
      <c r="T6715" s="31">
        <f t="shared" si="1266"/>
        <v>0.74109953703703713</v>
      </c>
      <c r="U6715" s="4">
        <f t="shared" si="1267"/>
        <v>4.6499999999999986</v>
      </c>
      <c r="V6715" s="4" t="str">
        <f t="shared" si="1268"/>
        <v/>
      </c>
      <c r="W6715" s="18" t="str">
        <f>IF(V6715="","",VLOOKUP(L6715,日射量と図３!$A$4:$C$368,3,TRUE)*238.85/100)</f>
        <v/>
      </c>
      <c r="X6715" s="4" t="str">
        <f t="shared" si="1269"/>
        <v/>
      </c>
      <c r="Y6715" s="4" t="str">
        <f t="shared" si="1270"/>
        <v/>
      </c>
      <c r="Z6715" s="4" t="str">
        <f t="shared" si="1271"/>
        <v/>
      </c>
      <c r="AA6715" s="4" t="str">
        <f>IF($V6715="","",IF(Y6715&lt;36,0,IF(AND(36&lt;=Y6715,Y6715&lt;71),VLOOKUP($W6715,日射量と図３!$E$6:$F$34,2,TRUE),IF(AND(71&lt;=Y6715,Y6715&lt;107),VLOOKUP($W6715,日射量と図３!$E$6:$G$34,3,TRUE),IF(AND(107&lt;=Y6715,Y6715&lt;143),VLOOKUP($W6715,日射量と図３!$E$6:$H$34,4,TRUE),VLOOKUP($W6715,日射量と図３!$E$6:$I$34,5,TRUE))))))</f>
        <v/>
      </c>
      <c r="AB6715" s="4" t="str">
        <f>IF($V6715="","",IF(Z6715&lt;36,0,IF(AND(36&lt;=Z6715,Z6715&lt;71),VLOOKUP($W6715,日射量と図３!$E$6:$F$34,2,TRUE),IF(AND(71&lt;=Z6715,Z6715&lt;107),VLOOKUP($W6715,日射量と図３!$E$6:$G$34,3,TRUE),IF(AND(107&lt;=Z6715,Z6715&lt;143),VLOOKUP($W6715,日射量と図３!$E$6:$H$34,4,TRUE),VLOOKUP($W6715,日射量と図３!$E$6:$I$34,5,TRUE))))))</f>
        <v/>
      </c>
      <c r="AC6715" s="382" t="str">
        <f t="shared" si="1263"/>
        <v/>
      </c>
      <c r="AD6715" s="382" t="str">
        <f t="shared" si="1264"/>
        <v/>
      </c>
    </row>
    <row r="6716" spans="11:30" ht="13.5" customHeight="1">
      <c r="K6716" s="4">
        <f t="shared" si="1260"/>
        <v>3</v>
      </c>
      <c r="L6716" s="34">
        <v>43531</v>
      </c>
      <c r="M6716" s="4">
        <v>280</v>
      </c>
      <c r="N6716" s="4">
        <v>17</v>
      </c>
      <c r="O6716" s="31">
        <v>0.66666666666666663</v>
      </c>
      <c r="P6716" s="35">
        <v>10.55</v>
      </c>
      <c r="Q6716" s="36">
        <f t="shared" si="1261"/>
        <v>16</v>
      </c>
      <c r="R6716" s="4">
        <f t="shared" si="1262"/>
        <v>5.4499999999999993</v>
      </c>
      <c r="S6716" s="31">
        <f t="shared" si="1265"/>
        <v>0.26555555555555554</v>
      </c>
      <c r="T6716" s="31">
        <f t="shared" si="1266"/>
        <v>0.74109953703703713</v>
      </c>
      <c r="U6716" s="4">
        <f t="shared" si="1267"/>
        <v>5.4499999999999993</v>
      </c>
      <c r="V6716" s="4" t="str">
        <f t="shared" si="1268"/>
        <v/>
      </c>
      <c r="W6716" s="18" t="str">
        <f>IF(V6716="","",VLOOKUP(L6716,日射量と図３!$A$4:$C$368,3,TRUE)*238.85/100)</f>
        <v/>
      </c>
      <c r="X6716" s="4" t="str">
        <f t="shared" si="1269"/>
        <v/>
      </c>
      <c r="Y6716" s="4" t="str">
        <f t="shared" si="1270"/>
        <v/>
      </c>
      <c r="Z6716" s="4" t="str">
        <f t="shared" si="1271"/>
        <v/>
      </c>
      <c r="AA6716" s="4" t="str">
        <f>IF($V6716="","",IF(Y6716&lt;36,0,IF(AND(36&lt;=Y6716,Y6716&lt;71),VLOOKUP($W6716,日射量と図３!$E$6:$F$34,2,TRUE),IF(AND(71&lt;=Y6716,Y6716&lt;107),VLOOKUP($W6716,日射量と図３!$E$6:$G$34,3,TRUE),IF(AND(107&lt;=Y6716,Y6716&lt;143),VLOOKUP($W6716,日射量と図３!$E$6:$H$34,4,TRUE),VLOOKUP($W6716,日射量と図３!$E$6:$I$34,5,TRUE))))))</f>
        <v/>
      </c>
      <c r="AB6716" s="4" t="str">
        <f>IF($V6716="","",IF(Z6716&lt;36,0,IF(AND(36&lt;=Z6716,Z6716&lt;71),VLOOKUP($W6716,日射量と図３!$E$6:$F$34,2,TRUE),IF(AND(71&lt;=Z6716,Z6716&lt;107),VLOOKUP($W6716,日射量と図３!$E$6:$G$34,3,TRUE),IF(AND(107&lt;=Z6716,Z6716&lt;143),VLOOKUP($W6716,日射量と図３!$E$6:$H$34,4,TRUE),VLOOKUP($W6716,日射量と図３!$E$6:$I$34,5,TRUE))))))</f>
        <v/>
      </c>
      <c r="AC6716" s="382" t="str">
        <f t="shared" si="1263"/>
        <v/>
      </c>
      <c r="AD6716" s="382" t="str">
        <f t="shared" si="1264"/>
        <v/>
      </c>
    </row>
    <row r="6717" spans="11:30" ht="13.5" customHeight="1">
      <c r="K6717" s="4">
        <f t="shared" si="1260"/>
        <v>3</v>
      </c>
      <c r="L6717" s="34">
        <v>43531</v>
      </c>
      <c r="M6717" s="4">
        <v>280</v>
      </c>
      <c r="N6717" s="4">
        <v>18</v>
      </c>
      <c r="O6717" s="31">
        <v>0.70833333333333337</v>
      </c>
      <c r="P6717" s="35">
        <v>9.66</v>
      </c>
      <c r="Q6717" s="36">
        <f t="shared" si="1261"/>
        <v>16</v>
      </c>
      <c r="R6717" s="4">
        <f t="shared" si="1262"/>
        <v>6.34</v>
      </c>
      <c r="S6717" s="31">
        <f t="shared" si="1265"/>
        <v>0.26555555555555554</v>
      </c>
      <c r="T6717" s="31">
        <f t="shared" si="1266"/>
        <v>0.74109953703703713</v>
      </c>
      <c r="U6717" s="4">
        <f t="shared" si="1267"/>
        <v>6.34</v>
      </c>
      <c r="V6717" s="4" t="str">
        <f t="shared" si="1268"/>
        <v/>
      </c>
      <c r="W6717" s="18" t="str">
        <f>IF(V6717="","",VLOOKUP(L6717,日射量と図３!$A$4:$C$368,3,TRUE)*238.85/100)</f>
        <v/>
      </c>
      <c r="X6717" s="4" t="str">
        <f t="shared" si="1269"/>
        <v/>
      </c>
      <c r="Y6717" s="4" t="str">
        <f t="shared" si="1270"/>
        <v/>
      </c>
      <c r="Z6717" s="4" t="str">
        <f t="shared" si="1271"/>
        <v/>
      </c>
      <c r="AA6717" s="4" t="str">
        <f>IF($V6717="","",IF(Y6717&lt;36,0,IF(AND(36&lt;=Y6717,Y6717&lt;71),VLOOKUP($W6717,日射量と図３!$E$6:$F$34,2,TRUE),IF(AND(71&lt;=Y6717,Y6717&lt;107),VLOOKUP($W6717,日射量と図３!$E$6:$G$34,3,TRUE),IF(AND(107&lt;=Y6717,Y6717&lt;143),VLOOKUP($W6717,日射量と図３!$E$6:$H$34,4,TRUE),VLOOKUP($W6717,日射量と図３!$E$6:$I$34,5,TRUE))))))</f>
        <v/>
      </c>
      <c r="AB6717" s="4" t="str">
        <f>IF($V6717="","",IF(Z6717&lt;36,0,IF(AND(36&lt;=Z6717,Z6717&lt;71),VLOOKUP($W6717,日射量と図３!$E$6:$F$34,2,TRUE),IF(AND(71&lt;=Z6717,Z6717&lt;107),VLOOKUP($W6717,日射量と図３!$E$6:$G$34,3,TRUE),IF(AND(107&lt;=Z6717,Z6717&lt;143),VLOOKUP($W6717,日射量と図３!$E$6:$H$34,4,TRUE),VLOOKUP($W6717,日射量と図３!$E$6:$I$34,5,TRUE))))))</f>
        <v/>
      </c>
      <c r="AC6717" s="382" t="str">
        <f t="shared" si="1263"/>
        <v/>
      </c>
      <c r="AD6717" s="382" t="str">
        <f t="shared" si="1264"/>
        <v/>
      </c>
    </row>
    <row r="6718" spans="11:30" ht="13.5" customHeight="1">
      <c r="K6718" s="4">
        <f t="shared" si="1260"/>
        <v>3</v>
      </c>
      <c r="L6718" s="34">
        <v>43531</v>
      </c>
      <c r="M6718" s="4">
        <v>280</v>
      </c>
      <c r="N6718" s="4">
        <v>19</v>
      </c>
      <c r="O6718" s="31">
        <v>0.75</v>
      </c>
      <c r="P6718" s="35">
        <v>8.9499999999999993</v>
      </c>
      <c r="Q6718" s="36">
        <f t="shared" si="1261"/>
        <v>16</v>
      </c>
      <c r="R6718" s="4">
        <f t="shared" si="1262"/>
        <v>7.0500000000000007</v>
      </c>
      <c r="S6718" s="31">
        <f t="shared" si="1265"/>
        <v>0.26555555555555554</v>
      </c>
      <c r="T6718" s="31">
        <f t="shared" si="1266"/>
        <v>0.74109953703703713</v>
      </c>
      <c r="U6718" s="4">
        <f t="shared" si="1267"/>
        <v>0</v>
      </c>
      <c r="V6718" s="4" t="str">
        <f t="shared" si="1268"/>
        <v/>
      </c>
      <c r="W6718" s="18" t="str">
        <f>IF(V6718="","",VLOOKUP(L6718,日射量と図３!$A$4:$C$368,3,TRUE)*238.85/100)</f>
        <v/>
      </c>
      <c r="X6718" s="4" t="str">
        <f t="shared" si="1269"/>
        <v/>
      </c>
      <c r="Y6718" s="4" t="str">
        <f t="shared" si="1270"/>
        <v/>
      </c>
      <c r="Z6718" s="4" t="str">
        <f t="shared" si="1271"/>
        <v/>
      </c>
      <c r="AA6718" s="4" t="str">
        <f>IF($V6718="","",IF(Y6718&lt;36,0,IF(AND(36&lt;=Y6718,Y6718&lt;71),VLOOKUP($W6718,日射量と図３!$E$6:$F$34,2,TRUE),IF(AND(71&lt;=Y6718,Y6718&lt;107),VLOOKUP($W6718,日射量と図３!$E$6:$G$34,3,TRUE),IF(AND(107&lt;=Y6718,Y6718&lt;143),VLOOKUP($W6718,日射量と図３!$E$6:$H$34,4,TRUE),VLOOKUP($W6718,日射量と図３!$E$6:$I$34,5,TRUE))))))</f>
        <v/>
      </c>
      <c r="AB6718" s="4" t="str">
        <f>IF($V6718="","",IF(Z6718&lt;36,0,IF(AND(36&lt;=Z6718,Z6718&lt;71),VLOOKUP($W6718,日射量と図３!$E$6:$F$34,2,TRUE),IF(AND(71&lt;=Z6718,Z6718&lt;107),VLOOKUP($W6718,日射量と図３!$E$6:$G$34,3,TRUE),IF(AND(107&lt;=Z6718,Z6718&lt;143),VLOOKUP($W6718,日射量と図３!$E$6:$H$34,4,TRUE),VLOOKUP($W6718,日射量と図３!$E$6:$I$34,5,TRUE))))))</f>
        <v/>
      </c>
      <c r="AC6718" s="382" t="str">
        <f t="shared" si="1263"/>
        <v/>
      </c>
      <c r="AD6718" s="382" t="str">
        <f t="shared" si="1264"/>
        <v/>
      </c>
    </row>
    <row r="6719" spans="11:30" ht="13.5" customHeight="1">
      <c r="K6719" s="4">
        <f t="shared" si="1260"/>
        <v>3</v>
      </c>
      <c r="L6719" s="34">
        <v>43531</v>
      </c>
      <c r="M6719" s="4">
        <v>280</v>
      </c>
      <c r="N6719" s="4">
        <v>20</v>
      </c>
      <c r="O6719" s="31">
        <v>0.79166666666666663</v>
      </c>
      <c r="P6719" s="35">
        <v>8.4899999999999984</v>
      </c>
      <c r="Q6719" s="36">
        <f t="shared" si="1261"/>
        <v>16</v>
      </c>
      <c r="R6719" s="4">
        <f t="shared" si="1262"/>
        <v>7.5100000000000016</v>
      </c>
      <c r="S6719" s="31">
        <f t="shared" si="1265"/>
        <v>0.26555555555555554</v>
      </c>
      <c r="T6719" s="31">
        <f t="shared" si="1266"/>
        <v>0.74109953703703713</v>
      </c>
      <c r="U6719" s="4">
        <f t="shared" si="1267"/>
        <v>0</v>
      </c>
      <c r="V6719" s="4" t="str">
        <f t="shared" si="1268"/>
        <v/>
      </c>
      <c r="W6719" s="18" t="str">
        <f>IF(V6719="","",VLOOKUP(L6719,日射量と図３!$A$4:$C$368,3,TRUE)*238.85/100)</f>
        <v/>
      </c>
      <c r="X6719" s="4" t="str">
        <f t="shared" si="1269"/>
        <v/>
      </c>
      <c r="Y6719" s="4" t="str">
        <f t="shared" si="1270"/>
        <v/>
      </c>
      <c r="Z6719" s="4" t="str">
        <f t="shared" si="1271"/>
        <v/>
      </c>
      <c r="AA6719" s="4" t="str">
        <f>IF($V6719="","",IF(Y6719&lt;36,0,IF(AND(36&lt;=Y6719,Y6719&lt;71),VLOOKUP($W6719,日射量と図３!$E$6:$F$34,2,TRUE),IF(AND(71&lt;=Y6719,Y6719&lt;107),VLOOKUP($W6719,日射量と図３!$E$6:$G$34,3,TRUE),IF(AND(107&lt;=Y6719,Y6719&lt;143),VLOOKUP($W6719,日射量と図３!$E$6:$H$34,4,TRUE),VLOOKUP($W6719,日射量と図３!$E$6:$I$34,5,TRUE))))))</f>
        <v/>
      </c>
      <c r="AB6719" s="4" t="str">
        <f>IF($V6719="","",IF(Z6719&lt;36,0,IF(AND(36&lt;=Z6719,Z6719&lt;71),VLOOKUP($W6719,日射量と図３!$E$6:$F$34,2,TRUE),IF(AND(71&lt;=Z6719,Z6719&lt;107),VLOOKUP($W6719,日射量と図３!$E$6:$G$34,3,TRUE),IF(AND(107&lt;=Z6719,Z6719&lt;143),VLOOKUP($W6719,日射量と図３!$E$6:$H$34,4,TRUE),VLOOKUP($W6719,日射量と図３!$E$6:$I$34,5,TRUE))))))</f>
        <v/>
      </c>
      <c r="AC6719" s="382" t="str">
        <f t="shared" si="1263"/>
        <v/>
      </c>
      <c r="AD6719" s="382" t="str">
        <f t="shared" si="1264"/>
        <v/>
      </c>
    </row>
    <row r="6720" spans="11:30" ht="13.5" customHeight="1">
      <c r="K6720" s="4">
        <f t="shared" si="1260"/>
        <v>3</v>
      </c>
      <c r="L6720" s="34">
        <v>43531</v>
      </c>
      <c r="M6720" s="4">
        <v>280</v>
      </c>
      <c r="N6720" s="4">
        <v>21</v>
      </c>
      <c r="O6720" s="31">
        <v>0.83333333333333337</v>
      </c>
      <c r="P6720" s="35">
        <v>8.02</v>
      </c>
      <c r="Q6720" s="36">
        <f t="shared" si="1261"/>
        <v>16</v>
      </c>
      <c r="R6720" s="4">
        <f t="shared" si="1262"/>
        <v>7.98</v>
      </c>
      <c r="S6720" s="31">
        <f t="shared" si="1265"/>
        <v>0.26555555555555554</v>
      </c>
      <c r="T6720" s="31">
        <f t="shared" si="1266"/>
        <v>0.74109953703703713</v>
      </c>
      <c r="U6720" s="4">
        <f t="shared" si="1267"/>
        <v>0</v>
      </c>
      <c r="V6720" s="4" t="str">
        <f t="shared" si="1268"/>
        <v/>
      </c>
      <c r="W6720" s="18" t="str">
        <f>IF(V6720="","",VLOOKUP(L6720,日射量と図３!$A$4:$C$368,3,TRUE)*238.85/100)</f>
        <v/>
      </c>
      <c r="X6720" s="4" t="str">
        <f t="shared" si="1269"/>
        <v/>
      </c>
      <c r="Y6720" s="4" t="str">
        <f t="shared" si="1270"/>
        <v/>
      </c>
      <c r="Z6720" s="4" t="str">
        <f t="shared" si="1271"/>
        <v/>
      </c>
      <c r="AA6720" s="4" t="str">
        <f>IF($V6720="","",IF(Y6720&lt;36,0,IF(AND(36&lt;=Y6720,Y6720&lt;71),VLOOKUP($W6720,日射量と図３!$E$6:$F$34,2,TRUE),IF(AND(71&lt;=Y6720,Y6720&lt;107),VLOOKUP($W6720,日射量と図３!$E$6:$G$34,3,TRUE),IF(AND(107&lt;=Y6720,Y6720&lt;143),VLOOKUP($W6720,日射量と図３!$E$6:$H$34,4,TRUE),VLOOKUP($W6720,日射量と図３!$E$6:$I$34,5,TRUE))))))</f>
        <v/>
      </c>
      <c r="AB6720" s="4" t="str">
        <f>IF($V6720="","",IF(Z6720&lt;36,0,IF(AND(36&lt;=Z6720,Z6720&lt;71),VLOOKUP($W6720,日射量と図３!$E$6:$F$34,2,TRUE),IF(AND(71&lt;=Z6720,Z6720&lt;107),VLOOKUP($W6720,日射量と図３!$E$6:$G$34,3,TRUE),IF(AND(107&lt;=Z6720,Z6720&lt;143),VLOOKUP($W6720,日射量と図３!$E$6:$H$34,4,TRUE),VLOOKUP($W6720,日射量と図３!$E$6:$I$34,5,TRUE))))))</f>
        <v/>
      </c>
      <c r="AC6720" s="382" t="str">
        <f t="shared" si="1263"/>
        <v/>
      </c>
      <c r="AD6720" s="382" t="str">
        <f t="shared" si="1264"/>
        <v/>
      </c>
    </row>
    <row r="6721" spans="11:30" ht="13.5" customHeight="1">
      <c r="K6721" s="4">
        <f t="shared" si="1260"/>
        <v>3</v>
      </c>
      <c r="L6721" s="34">
        <v>43531</v>
      </c>
      <c r="M6721" s="4">
        <v>280</v>
      </c>
      <c r="N6721" s="4">
        <v>22</v>
      </c>
      <c r="O6721" s="31">
        <v>0.875</v>
      </c>
      <c r="P6721" s="35">
        <v>7.88</v>
      </c>
      <c r="Q6721" s="36">
        <f t="shared" si="1261"/>
        <v>16</v>
      </c>
      <c r="R6721" s="4">
        <f t="shared" si="1262"/>
        <v>8.120000000000001</v>
      </c>
      <c r="S6721" s="31">
        <f t="shared" si="1265"/>
        <v>0.26555555555555554</v>
      </c>
      <c r="T6721" s="31">
        <f t="shared" si="1266"/>
        <v>0.74109953703703713</v>
      </c>
      <c r="U6721" s="4">
        <f t="shared" si="1267"/>
        <v>0</v>
      </c>
      <c r="V6721" s="4" t="str">
        <f t="shared" si="1268"/>
        <v/>
      </c>
      <c r="W6721" s="18" t="str">
        <f>IF(V6721="","",VLOOKUP(L6721,日射量と図３!$A$4:$C$368,3,TRUE)*238.85/100)</f>
        <v/>
      </c>
      <c r="X6721" s="4" t="str">
        <f t="shared" si="1269"/>
        <v/>
      </c>
      <c r="Y6721" s="4" t="str">
        <f t="shared" si="1270"/>
        <v/>
      </c>
      <c r="Z6721" s="4" t="str">
        <f t="shared" si="1271"/>
        <v/>
      </c>
      <c r="AA6721" s="4" t="str">
        <f>IF($V6721="","",IF(Y6721&lt;36,0,IF(AND(36&lt;=Y6721,Y6721&lt;71),VLOOKUP($W6721,日射量と図３!$E$6:$F$34,2,TRUE),IF(AND(71&lt;=Y6721,Y6721&lt;107),VLOOKUP($W6721,日射量と図３!$E$6:$G$34,3,TRUE),IF(AND(107&lt;=Y6721,Y6721&lt;143),VLOOKUP($W6721,日射量と図３!$E$6:$H$34,4,TRUE),VLOOKUP($W6721,日射量と図３!$E$6:$I$34,5,TRUE))))))</f>
        <v/>
      </c>
      <c r="AB6721" s="4" t="str">
        <f>IF($V6721="","",IF(Z6721&lt;36,0,IF(AND(36&lt;=Z6721,Z6721&lt;71),VLOOKUP($W6721,日射量と図３!$E$6:$F$34,2,TRUE),IF(AND(71&lt;=Z6721,Z6721&lt;107),VLOOKUP($W6721,日射量と図３!$E$6:$G$34,3,TRUE),IF(AND(107&lt;=Z6721,Z6721&lt;143),VLOOKUP($W6721,日射量と図３!$E$6:$H$34,4,TRUE),VLOOKUP($W6721,日射量と図３!$E$6:$I$34,5,TRUE))))))</f>
        <v/>
      </c>
      <c r="AC6721" s="382" t="str">
        <f t="shared" si="1263"/>
        <v/>
      </c>
      <c r="AD6721" s="382" t="str">
        <f t="shared" si="1264"/>
        <v/>
      </c>
    </row>
    <row r="6722" spans="11:30" ht="13.5" customHeight="1">
      <c r="K6722" s="4">
        <f t="shared" si="1260"/>
        <v>3</v>
      </c>
      <c r="L6722" s="34">
        <v>43531</v>
      </c>
      <c r="M6722" s="4">
        <v>280</v>
      </c>
      <c r="N6722" s="4">
        <v>23</v>
      </c>
      <c r="O6722" s="31">
        <v>0.91666666666666663</v>
      </c>
      <c r="P6722" s="35">
        <v>7.6000000000000014</v>
      </c>
      <c r="Q6722" s="36">
        <f t="shared" si="1261"/>
        <v>13</v>
      </c>
      <c r="R6722" s="4">
        <f t="shared" si="1262"/>
        <v>5.3999999999999986</v>
      </c>
      <c r="S6722" s="31">
        <f t="shared" si="1265"/>
        <v>0.26555555555555554</v>
      </c>
      <c r="T6722" s="31">
        <f t="shared" si="1266"/>
        <v>0.74109953703703713</v>
      </c>
      <c r="U6722" s="4">
        <f t="shared" si="1267"/>
        <v>0</v>
      </c>
      <c r="V6722" s="4" t="str">
        <f t="shared" si="1268"/>
        <v/>
      </c>
      <c r="W6722" s="18" t="str">
        <f>IF(V6722="","",VLOOKUP(L6722,日射量と図３!$A$4:$C$368,3,TRUE)*238.85/100)</f>
        <v/>
      </c>
      <c r="X6722" s="4" t="str">
        <f t="shared" si="1269"/>
        <v/>
      </c>
      <c r="Y6722" s="4" t="str">
        <f t="shared" si="1270"/>
        <v/>
      </c>
      <c r="Z6722" s="4" t="str">
        <f t="shared" si="1271"/>
        <v/>
      </c>
      <c r="AA6722" s="4" t="str">
        <f>IF($V6722="","",IF(Y6722&lt;36,0,IF(AND(36&lt;=Y6722,Y6722&lt;71),VLOOKUP($W6722,日射量と図３!$E$6:$F$34,2,TRUE),IF(AND(71&lt;=Y6722,Y6722&lt;107),VLOOKUP($W6722,日射量と図３!$E$6:$G$34,3,TRUE),IF(AND(107&lt;=Y6722,Y6722&lt;143),VLOOKUP($W6722,日射量と図３!$E$6:$H$34,4,TRUE),VLOOKUP($W6722,日射量と図３!$E$6:$I$34,5,TRUE))))))</f>
        <v/>
      </c>
      <c r="AB6722" s="4" t="str">
        <f>IF($V6722="","",IF(Z6722&lt;36,0,IF(AND(36&lt;=Z6722,Z6722&lt;71),VLOOKUP($W6722,日射量と図３!$E$6:$F$34,2,TRUE),IF(AND(71&lt;=Z6722,Z6722&lt;107),VLOOKUP($W6722,日射量と図３!$E$6:$G$34,3,TRUE),IF(AND(107&lt;=Z6722,Z6722&lt;143),VLOOKUP($W6722,日射量と図３!$E$6:$H$34,4,TRUE),VLOOKUP($W6722,日射量と図３!$E$6:$I$34,5,TRUE))))))</f>
        <v/>
      </c>
      <c r="AC6722" s="382" t="str">
        <f t="shared" si="1263"/>
        <v/>
      </c>
      <c r="AD6722" s="382" t="str">
        <f t="shared" si="1264"/>
        <v/>
      </c>
    </row>
    <row r="6723" spans="11:30" ht="13.5" customHeight="1">
      <c r="K6723" s="4">
        <f t="shared" si="1260"/>
        <v>3</v>
      </c>
      <c r="L6723" s="34">
        <v>43531</v>
      </c>
      <c r="M6723" s="4">
        <v>280</v>
      </c>
      <c r="N6723" s="4">
        <v>24</v>
      </c>
      <c r="O6723" s="31">
        <v>0.95833333333333337</v>
      </c>
      <c r="P6723" s="35">
        <v>7.4800000000000013</v>
      </c>
      <c r="Q6723" s="36">
        <f t="shared" si="1261"/>
        <v>13</v>
      </c>
      <c r="R6723" s="4">
        <f t="shared" si="1262"/>
        <v>5.5199999999999987</v>
      </c>
      <c r="S6723" s="31">
        <f t="shared" si="1265"/>
        <v>0.26555555555555554</v>
      </c>
      <c r="T6723" s="31">
        <f t="shared" si="1266"/>
        <v>0.74109953703703713</v>
      </c>
      <c r="U6723" s="4">
        <f t="shared" si="1267"/>
        <v>0</v>
      </c>
      <c r="V6723" s="4" t="str">
        <f t="shared" si="1268"/>
        <v/>
      </c>
      <c r="W6723" s="18" t="str">
        <f>IF(V6723="","",VLOOKUP(L6723,日射量と図３!$A$4:$C$368,3,TRUE)*238.85/100)</f>
        <v/>
      </c>
      <c r="X6723" s="4" t="str">
        <f t="shared" si="1269"/>
        <v/>
      </c>
      <c r="Y6723" s="4" t="str">
        <f t="shared" si="1270"/>
        <v/>
      </c>
      <c r="Z6723" s="4" t="str">
        <f t="shared" si="1271"/>
        <v/>
      </c>
      <c r="AA6723" s="4" t="str">
        <f>IF($V6723="","",IF(Y6723&lt;36,0,IF(AND(36&lt;=Y6723,Y6723&lt;71),VLOOKUP($W6723,日射量と図３!$E$6:$F$34,2,TRUE),IF(AND(71&lt;=Y6723,Y6723&lt;107),VLOOKUP($W6723,日射量と図３!$E$6:$G$34,3,TRUE),IF(AND(107&lt;=Y6723,Y6723&lt;143),VLOOKUP($W6723,日射量と図３!$E$6:$H$34,4,TRUE),VLOOKUP($W6723,日射量と図３!$E$6:$I$34,5,TRUE))))))</f>
        <v/>
      </c>
      <c r="AB6723" s="4" t="str">
        <f>IF($V6723="","",IF(Z6723&lt;36,0,IF(AND(36&lt;=Z6723,Z6723&lt;71),VLOOKUP($W6723,日射量と図３!$E$6:$F$34,2,TRUE),IF(AND(71&lt;=Z6723,Z6723&lt;107),VLOOKUP($W6723,日射量と図３!$E$6:$G$34,3,TRUE),IF(AND(107&lt;=Z6723,Z6723&lt;143),VLOOKUP($W6723,日射量と図３!$E$6:$H$34,4,TRUE),VLOOKUP($W6723,日射量と図３!$E$6:$I$34,5,TRUE))))))</f>
        <v/>
      </c>
      <c r="AC6723" s="382" t="str">
        <f t="shared" si="1263"/>
        <v/>
      </c>
      <c r="AD6723" s="382" t="str">
        <f t="shared" si="1264"/>
        <v/>
      </c>
    </row>
    <row r="6724" spans="11:30" ht="13.5" customHeight="1">
      <c r="K6724" s="4">
        <f t="shared" si="1260"/>
        <v>3</v>
      </c>
      <c r="L6724" s="34">
        <v>43532</v>
      </c>
      <c r="M6724" s="4">
        <v>281</v>
      </c>
      <c r="N6724" s="4">
        <v>1</v>
      </c>
      <c r="O6724" s="31">
        <v>0</v>
      </c>
      <c r="P6724" s="35">
        <v>7.2299999999999995</v>
      </c>
      <c r="Q6724" s="36">
        <f t="shared" si="1261"/>
        <v>13</v>
      </c>
      <c r="R6724" s="4">
        <f t="shared" si="1262"/>
        <v>5.7700000000000005</v>
      </c>
      <c r="S6724" s="31">
        <f t="shared" si="1265"/>
        <v>0.26555555555555554</v>
      </c>
      <c r="T6724" s="31">
        <f t="shared" si="1266"/>
        <v>0.74109953703703713</v>
      </c>
      <c r="U6724" s="4">
        <f t="shared" si="1267"/>
        <v>0</v>
      </c>
      <c r="V6724" s="4">
        <f t="shared" si="1268"/>
        <v>25.980000000000004</v>
      </c>
      <c r="W6724" s="18">
        <f>IF(V6724="","",VLOOKUP(L6724,日射量と図３!$A$4:$C$368,3,TRUE)*238.85/100)</f>
        <v>35.827500000000001</v>
      </c>
      <c r="X6724" s="4">
        <f t="shared" si="1269"/>
        <v>11</v>
      </c>
      <c r="Y6724" s="4">
        <f t="shared" si="1270"/>
        <v>14.765732999999999</v>
      </c>
      <c r="Z6724" s="4">
        <f t="shared" si="1271"/>
        <v>16.645008109090909</v>
      </c>
      <c r="AA6724" s="4">
        <f>IF($V6724="","",IF(Y6724&lt;36,0,IF(AND(36&lt;=Y6724,Y6724&lt;71),VLOOKUP($W6724,日射量と図３!$E$6:$F$34,2,TRUE),IF(AND(71&lt;=Y6724,Y6724&lt;107),VLOOKUP($W6724,日射量と図３!$E$6:$G$34,3,TRUE),IF(AND(107&lt;=Y6724,Y6724&lt;143),VLOOKUP($W6724,日射量と図３!$E$6:$H$34,4,TRUE),VLOOKUP($W6724,日射量と図３!$E$6:$I$34,5,TRUE))))))</f>
        <v>0</v>
      </c>
      <c r="AB6724" s="4">
        <f>IF($V6724="","",IF(Z6724&lt;36,0,IF(AND(36&lt;=Z6724,Z6724&lt;71),VLOOKUP($W6724,日射量と図３!$E$6:$F$34,2,TRUE),IF(AND(71&lt;=Z6724,Z6724&lt;107),VLOOKUP($W6724,日射量と図３!$E$6:$G$34,3,TRUE),IF(AND(107&lt;=Z6724,Z6724&lt;143),VLOOKUP($W6724,日射量と図３!$E$6:$H$34,4,TRUE),VLOOKUP($W6724,日射量と図３!$E$6:$I$34,5,TRUE))))))</f>
        <v>0</v>
      </c>
      <c r="AC6724" s="382">
        <f t="shared" si="1263"/>
        <v>0</v>
      </c>
      <c r="AD6724" s="382">
        <f t="shared" si="1264"/>
        <v>0</v>
      </c>
    </row>
    <row r="6725" spans="11:30" ht="13.5" customHeight="1">
      <c r="K6725" s="4">
        <f t="shared" ref="K6725:K6788" si="1272">MONTH(L6725)</f>
        <v>3</v>
      </c>
      <c r="L6725" s="34">
        <v>43532</v>
      </c>
      <c r="M6725" s="4">
        <v>281</v>
      </c>
      <c r="N6725" s="4">
        <v>2</v>
      </c>
      <c r="O6725" s="31">
        <v>4.1666666666666664E-2</v>
      </c>
      <c r="P6725" s="35">
        <v>7.0900000000000007</v>
      </c>
      <c r="Q6725" s="36">
        <f t="shared" ref="Q6725:Q6788" si="1273">IF(O6725&lt;$B$15,$D$14,IF(O6725&lt;$B$16,$D$15,IF(O6725&lt;$B$17,$D$16,IF(O6725&lt;$B$18,$D$17,IF(O6725&lt;$B$19,$D$18,$D$19)))))</f>
        <v>13</v>
      </c>
      <c r="R6725" s="4">
        <f t="shared" ref="R6725:R6788" si="1274">IF(Q6725-P6725&gt;0,Q6725-P6725,0)</f>
        <v>5.9099999999999993</v>
      </c>
      <c r="S6725" s="31">
        <f t="shared" si="1265"/>
        <v>0.26555555555555554</v>
      </c>
      <c r="T6725" s="31">
        <f t="shared" si="1266"/>
        <v>0.74109953703703713</v>
      </c>
      <c r="U6725" s="4">
        <f t="shared" si="1267"/>
        <v>0</v>
      </c>
      <c r="V6725" s="4" t="str">
        <f t="shared" si="1268"/>
        <v/>
      </c>
      <c r="W6725" s="18" t="str">
        <f>IF(V6725="","",VLOOKUP(L6725,日射量と図３!$A$4:$C$368,3,TRUE)*238.85/100)</f>
        <v/>
      </c>
      <c r="X6725" s="4" t="str">
        <f t="shared" si="1269"/>
        <v/>
      </c>
      <c r="Y6725" s="4" t="str">
        <f t="shared" si="1270"/>
        <v/>
      </c>
      <c r="Z6725" s="4" t="str">
        <f t="shared" si="1271"/>
        <v/>
      </c>
      <c r="AA6725" s="4" t="str">
        <f>IF($V6725="","",IF(Y6725&lt;36,0,IF(AND(36&lt;=Y6725,Y6725&lt;71),VLOOKUP($W6725,日射量と図３!$E$6:$F$34,2,TRUE),IF(AND(71&lt;=Y6725,Y6725&lt;107),VLOOKUP($W6725,日射量と図３!$E$6:$G$34,3,TRUE),IF(AND(107&lt;=Y6725,Y6725&lt;143),VLOOKUP($W6725,日射量と図３!$E$6:$H$34,4,TRUE),VLOOKUP($W6725,日射量と図３!$E$6:$I$34,5,TRUE))))))</f>
        <v/>
      </c>
      <c r="AB6725" s="4" t="str">
        <f>IF($V6725="","",IF(Z6725&lt;36,0,IF(AND(36&lt;=Z6725,Z6725&lt;71),VLOOKUP($W6725,日射量と図３!$E$6:$F$34,2,TRUE),IF(AND(71&lt;=Z6725,Z6725&lt;107),VLOOKUP($W6725,日射量と図３!$E$6:$G$34,3,TRUE),IF(AND(107&lt;=Z6725,Z6725&lt;143),VLOOKUP($W6725,日射量と図３!$E$6:$H$34,4,TRUE),VLOOKUP($W6725,日射量と図３!$E$6:$I$34,5,TRUE))))))</f>
        <v/>
      </c>
      <c r="AC6725" s="382" t="str">
        <f t="shared" si="1263"/>
        <v/>
      </c>
      <c r="AD6725" s="382" t="str">
        <f t="shared" si="1264"/>
        <v/>
      </c>
    </row>
    <row r="6726" spans="11:30" ht="13.5" customHeight="1">
      <c r="K6726" s="4">
        <f t="shared" si="1272"/>
        <v>3</v>
      </c>
      <c r="L6726" s="34">
        <v>43532</v>
      </c>
      <c r="M6726" s="4">
        <v>281</v>
      </c>
      <c r="N6726" s="4">
        <v>3</v>
      </c>
      <c r="O6726" s="31">
        <v>8.3333333333333329E-2</v>
      </c>
      <c r="P6726" s="35">
        <v>6.8699999999999992</v>
      </c>
      <c r="Q6726" s="36">
        <f t="shared" si="1273"/>
        <v>13</v>
      </c>
      <c r="R6726" s="4">
        <f t="shared" si="1274"/>
        <v>6.1300000000000008</v>
      </c>
      <c r="S6726" s="31">
        <f t="shared" si="1265"/>
        <v>0.26555555555555554</v>
      </c>
      <c r="T6726" s="31">
        <f t="shared" si="1266"/>
        <v>0.74109953703703713</v>
      </c>
      <c r="U6726" s="4">
        <f t="shared" si="1267"/>
        <v>0</v>
      </c>
      <c r="V6726" s="4" t="str">
        <f t="shared" si="1268"/>
        <v/>
      </c>
      <c r="W6726" s="18" t="str">
        <f>IF(V6726="","",VLOOKUP(L6726,日射量と図３!$A$4:$C$368,3,TRUE)*238.85/100)</f>
        <v/>
      </c>
      <c r="X6726" s="4" t="str">
        <f t="shared" si="1269"/>
        <v/>
      </c>
      <c r="Y6726" s="4" t="str">
        <f t="shared" si="1270"/>
        <v/>
      </c>
      <c r="Z6726" s="4" t="str">
        <f t="shared" si="1271"/>
        <v/>
      </c>
      <c r="AA6726" s="4" t="str">
        <f>IF($V6726="","",IF(Y6726&lt;36,0,IF(AND(36&lt;=Y6726,Y6726&lt;71),VLOOKUP($W6726,日射量と図３!$E$6:$F$34,2,TRUE),IF(AND(71&lt;=Y6726,Y6726&lt;107),VLOOKUP($W6726,日射量と図３!$E$6:$G$34,3,TRUE),IF(AND(107&lt;=Y6726,Y6726&lt;143),VLOOKUP($W6726,日射量と図３!$E$6:$H$34,4,TRUE),VLOOKUP($W6726,日射量と図３!$E$6:$I$34,5,TRUE))))))</f>
        <v/>
      </c>
      <c r="AB6726" s="4" t="str">
        <f>IF($V6726="","",IF(Z6726&lt;36,0,IF(AND(36&lt;=Z6726,Z6726&lt;71),VLOOKUP($W6726,日射量と図３!$E$6:$F$34,2,TRUE),IF(AND(71&lt;=Z6726,Z6726&lt;107),VLOOKUP($W6726,日射量と図３!$E$6:$G$34,3,TRUE),IF(AND(107&lt;=Z6726,Z6726&lt;143),VLOOKUP($W6726,日射量と図３!$E$6:$H$34,4,TRUE),VLOOKUP($W6726,日射量と図３!$E$6:$I$34,5,TRUE))))))</f>
        <v/>
      </c>
      <c r="AC6726" s="382" t="str">
        <f t="shared" si="1263"/>
        <v/>
      </c>
      <c r="AD6726" s="382" t="str">
        <f t="shared" si="1264"/>
        <v/>
      </c>
    </row>
    <row r="6727" spans="11:30" ht="13.5" customHeight="1">
      <c r="K6727" s="4">
        <f t="shared" si="1272"/>
        <v>3</v>
      </c>
      <c r="L6727" s="34">
        <v>43532</v>
      </c>
      <c r="M6727" s="4">
        <v>281</v>
      </c>
      <c r="N6727" s="4">
        <v>4</v>
      </c>
      <c r="O6727" s="31">
        <v>0.125</v>
      </c>
      <c r="P6727" s="35">
        <v>6.57</v>
      </c>
      <c r="Q6727" s="36">
        <f t="shared" si="1273"/>
        <v>13</v>
      </c>
      <c r="R6727" s="4">
        <f t="shared" si="1274"/>
        <v>6.43</v>
      </c>
      <c r="S6727" s="31">
        <f t="shared" si="1265"/>
        <v>0.26555555555555554</v>
      </c>
      <c r="T6727" s="31">
        <f t="shared" si="1266"/>
        <v>0.74109953703703713</v>
      </c>
      <c r="U6727" s="4">
        <f t="shared" si="1267"/>
        <v>0</v>
      </c>
      <c r="V6727" s="4" t="str">
        <f t="shared" si="1268"/>
        <v/>
      </c>
      <c r="W6727" s="18" t="str">
        <f>IF(V6727="","",VLOOKUP(L6727,日射量と図３!$A$4:$C$368,3,TRUE)*238.85/100)</f>
        <v/>
      </c>
      <c r="X6727" s="4" t="str">
        <f t="shared" si="1269"/>
        <v/>
      </c>
      <c r="Y6727" s="4" t="str">
        <f t="shared" si="1270"/>
        <v/>
      </c>
      <c r="Z6727" s="4" t="str">
        <f t="shared" si="1271"/>
        <v/>
      </c>
      <c r="AA6727" s="4" t="str">
        <f>IF($V6727="","",IF(Y6727&lt;36,0,IF(AND(36&lt;=Y6727,Y6727&lt;71),VLOOKUP($W6727,日射量と図３!$E$6:$F$34,2,TRUE),IF(AND(71&lt;=Y6727,Y6727&lt;107),VLOOKUP($W6727,日射量と図３!$E$6:$G$34,3,TRUE),IF(AND(107&lt;=Y6727,Y6727&lt;143),VLOOKUP($W6727,日射量と図３!$E$6:$H$34,4,TRUE),VLOOKUP($W6727,日射量と図３!$E$6:$I$34,5,TRUE))))))</f>
        <v/>
      </c>
      <c r="AB6727" s="4" t="str">
        <f>IF($V6727="","",IF(Z6727&lt;36,0,IF(AND(36&lt;=Z6727,Z6727&lt;71),VLOOKUP($W6727,日射量と図３!$E$6:$F$34,2,TRUE),IF(AND(71&lt;=Z6727,Z6727&lt;107),VLOOKUP($W6727,日射量と図３!$E$6:$G$34,3,TRUE),IF(AND(107&lt;=Z6727,Z6727&lt;143),VLOOKUP($W6727,日射量と図３!$E$6:$H$34,4,TRUE),VLOOKUP($W6727,日射量と図３!$E$6:$I$34,5,TRUE))))))</f>
        <v/>
      </c>
      <c r="AC6727" s="382" t="str">
        <f t="shared" si="1263"/>
        <v/>
      </c>
      <c r="AD6727" s="382" t="str">
        <f t="shared" si="1264"/>
        <v/>
      </c>
    </row>
    <row r="6728" spans="11:30" ht="13.5" customHeight="1">
      <c r="K6728" s="4">
        <f t="shared" si="1272"/>
        <v>3</v>
      </c>
      <c r="L6728" s="34">
        <v>43532</v>
      </c>
      <c r="M6728" s="4">
        <v>281</v>
      </c>
      <c r="N6728" s="4">
        <v>5</v>
      </c>
      <c r="O6728" s="31">
        <v>0.16666666666666666</v>
      </c>
      <c r="P6728" s="35">
        <v>6.35</v>
      </c>
      <c r="Q6728" s="36">
        <f t="shared" si="1273"/>
        <v>15</v>
      </c>
      <c r="R6728" s="4">
        <f t="shared" si="1274"/>
        <v>8.65</v>
      </c>
      <c r="S6728" s="31">
        <f t="shared" si="1265"/>
        <v>0.26555555555555554</v>
      </c>
      <c r="T6728" s="31">
        <f t="shared" si="1266"/>
        <v>0.74109953703703713</v>
      </c>
      <c r="U6728" s="4">
        <f t="shared" si="1267"/>
        <v>0</v>
      </c>
      <c r="V6728" s="4" t="str">
        <f t="shared" si="1268"/>
        <v/>
      </c>
      <c r="W6728" s="18" t="str">
        <f>IF(V6728="","",VLOOKUP(L6728,日射量と図３!$A$4:$C$368,3,TRUE)*238.85/100)</f>
        <v/>
      </c>
      <c r="X6728" s="4" t="str">
        <f t="shared" si="1269"/>
        <v/>
      </c>
      <c r="Y6728" s="4" t="str">
        <f t="shared" si="1270"/>
        <v/>
      </c>
      <c r="Z6728" s="4" t="str">
        <f t="shared" si="1271"/>
        <v/>
      </c>
      <c r="AA6728" s="4" t="str">
        <f>IF($V6728="","",IF(Y6728&lt;36,0,IF(AND(36&lt;=Y6728,Y6728&lt;71),VLOOKUP($W6728,日射量と図３!$E$6:$F$34,2,TRUE),IF(AND(71&lt;=Y6728,Y6728&lt;107),VLOOKUP($W6728,日射量と図３!$E$6:$G$34,3,TRUE),IF(AND(107&lt;=Y6728,Y6728&lt;143),VLOOKUP($W6728,日射量と図３!$E$6:$H$34,4,TRUE),VLOOKUP($W6728,日射量と図３!$E$6:$I$34,5,TRUE))))))</f>
        <v/>
      </c>
      <c r="AB6728" s="4" t="str">
        <f>IF($V6728="","",IF(Z6728&lt;36,0,IF(AND(36&lt;=Z6728,Z6728&lt;71),VLOOKUP($W6728,日射量と図３!$E$6:$F$34,2,TRUE),IF(AND(71&lt;=Z6728,Z6728&lt;107),VLOOKUP($W6728,日射量と図３!$E$6:$G$34,3,TRUE),IF(AND(107&lt;=Z6728,Z6728&lt;143),VLOOKUP($W6728,日射量と図３!$E$6:$H$34,4,TRUE),VLOOKUP($W6728,日射量と図３!$E$6:$I$34,5,TRUE))))))</f>
        <v/>
      </c>
      <c r="AC6728" s="382" t="str">
        <f t="shared" si="1263"/>
        <v/>
      </c>
      <c r="AD6728" s="382" t="str">
        <f t="shared" si="1264"/>
        <v/>
      </c>
    </row>
    <row r="6729" spans="11:30" ht="13.5" customHeight="1">
      <c r="K6729" s="4">
        <f t="shared" si="1272"/>
        <v>3</v>
      </c>
      <c r="L6729" s="34">
        <v>43532</v>
      </c>
      <c r="M6729" s="4">
        <v>281</v>
      </c>
      <c r="N6729" s="4">
        <v>6</v>
      </c>
      <c r="O6729" s="31">
        <v>0.20833333333333334</v>
      </c>
      <c r="P6729" s="35">
        <v>6.24</v>
      </c>
      <c r="Q6729" s="36">
        <f t="shared" si="1273"/>
        <v>15</v>
      </c>
      <c r="R6729" s="4">
        <f t="shared" si="1274"/>
        <v>8.76</v>
      </c>
      <c r="S6729" s="31">
        <f t="shared" si="1265"/>
        <v>0.26555555555555554</v>
      </c>
      <c r="T6729" s="31">
        <f t="shared" si="1266"/>
        <v>0.74109953703703713</v>
      </c>
      <c r="U6729" s="4">
        <f t="shared" si="1267"/>
        <v>0</v>
      </c>
      <c r="V6729" s="4" t="str">
        <f t="shared" si="1268"/>
        <v/>
      </c>
      <c r="W6729" s="18" t="str">
        <f>IF(V6729="","",VLOOKUP(L6729,日射量と図３!$A$4:$C$368,3,TRUE)*238.85/100)</f>
        <v/>
      </c>
      <c r="X6729" s="4" t="str">
        <f t="shared" si="1269"/>
        <v/>
      </c>
      <c r="Y6729" s="4" t="str">
        <f t="shared" si="1270"/>
        <v/>
      </c>
      <c r="Z6729" s="4" t="str">
        <f t="shared" si="1271"/>
        <v/>
      </c>
      <c r="AA6729" s="4" t="str">
        <f>IF($V6729="","",IF(Y6729&lt;36,0,IF(AND(36&lt;=Y6729,Y6729&lt;71),VLOOKUP($W6729,日射量と図３!$E$6:$F$34,2,TRUE),IF(AND(71&lt;=Y6729,Y6729&lt;107),VLOOKUP($W6729,日射量と図３!$E$6:$G$34,3,TRUE),IF(AND(107&lt;=Y6729,Y6729&lt;143),VLOOKUP($W6729,日射量と図３!$E$6:$H$34,4,TRUE),VLOOKUP($W6729,日射量と図３!$E$6:$I$34,5,TRUE))))))</f>
        <v/>
      </c>
      <c r="AB6729" s="4" t="str">
        <f>IF($V6729="","",IF(Z6729&lt;36,0,IF(AND(36&lt;=Z6729,Z6729&lt;71),VLOOKUP($W6729,日射量と図３!$E$6:$F$34,2,TRUE),IF(AND(71&lt;=Z6729,Z6729&lt;107),VLOOKUP($W6729,日射量と図３!$E$6:$G$34,3,TRUE),IF(AND(107&lt;=Z6729,Z6729&lt;143),VLOOKUP($W6729,日射量と図３!$E$6:$H$34,4,TRUE),VLOOKUP($W6729,日射量と図３!$E$6:$I$34,5,TRUE))))))</f>
        <v/>
      </c>
      <c r="AC6729" s="382" t="str">
        <f t="shared" si="1263"/>
        <v/>
      </c>
      <c r="AD6729" s="382" t="str">
        <f t="shared" si="1264"/>
        <v/>
      </c>
    </row>
    <row r="6730" spans="11:30" ht="13.5" customHeight="1">
      <c r="K6730" s="4">
        <f t="shared" si="1272"/>
        <v>3</v>
      </c>
      <c r="L6730" s="34">
        <v>43532</v>
      </c>
      <c r="M6730" s="4">
        <v>281</v>
      </c>
      <c r="N6730" s="4">
        <v>7</v>
      </c>
      <c r="O6730" s="31">
        <v>0.25</v>
      </c>
      <c r="P6730" s="35">
        <v>6.02</v>
      </c>
      <c r="Q6730" s="36">
        <f t="shared" si="1273"/>
        <v>15</v>
      </c>
      <c r="R6730" s="4">
        <f t="shared" si="1274"/>
        <v>8.98</v>
      </c>
      <c r="S6730" s="31">
        <f t="shared" si="1265"/>
        <v>0.26555555555555554</v>
      </c>
      <c r="T6730" s="31">
        <f t="shared" si="1266"/>
        <v>0.74109953703703713</v>
      </c>
      <c r="U6730" s="4">
        <f t="shared" si="1267"/>
        <v>0</v>
      </c>
      <c r="V6730" s="4" t="str">
        <f t="shared" si="1268"/>
        <v/>
      </c>
      <c r="W6730" s="18" t="str">
        <f>IF(V6730="","",VLOOKUP(L6730,日射量と図３!$A$4:$C$368,3,TRUE)*238.85/100)</f>
        <v/>
      </c>
      <c r="X6730" s="4" t="str">
        <f t="shared" si="1269"/>
        <v/>
      </c>
      <c r="Y6730" s="4" t="str">
        <f t="shared" si="1270"/>
        <v/>
      </c>
      <c r="Z6730" s="4" t="str">
        <f t="shared" si="1271"/>
        <v/>
      </c>
      <c r="AA6730" s="4" t="str">
        <f>IF($V6730="","",IF(Y6730&lt;36,0,IF(AND(36&lt;=Y6730,Y6730&lt;71),VLOOKUP($W6730,日射量と図３!$E$6:$F$34,2,TRUE),IF(AND(71&lt;=Y6730,Y6730&lt;107),VLOOKUP($W6730,日射量と図３!$E$6:$G$34,3,TRUE),IF(AND(107&lt;=Y6730,Y6730&lt;143),VLOOKUP($W6730,日射量と図３!$E$6:$H$34,4,TRUE),VLOOKUP($W6730,日射量と図３!$E$6:$I$34,5,TRUE))))))</f>
        <v/>
      </c>
      <c r="AB6730" s="4" t="str">
        <f>IF($V6730="","",IF(Z6730&lt;36,0,IF(AND(36&lt;=Z6730,Z6730&lt;71),VLOOKUP($W6730,日射量と図３!$E$6:$F$34,2,TRUE),IF(AND(71&lt;=Z6730,Z6730&lt;107),VLOOKUP($W6730,日射量と図３!$E$6:$G$34,3,TRUE),IF(AND(107&lt;=Z6730,Z6730&lt;143),VLOOKUP($W6730,日射量と図３!$E$6:$H$34,4,TRUE),VLOOKUP($W6730,日射量と図３!$E$6:$I$34,5,TRUE))))))</f>
        <v/>
      </c>
      <c r="AC6730" s="382" t="str">
        <f t="shared" si="1263"/>
        <v/>
      </c>
      <c r="AD6730" s="382" t="str">
        <f t="shared" si="1264"/>
        <v/>
      </c>
    </row>
    <row r="6731" spans="11:30" ht="13.5" customHeight="1">
      <c r="K6731" s="4">
        <f t="shared" si="1272"/>
        <v>3</v>
      </c>
      <c r="L6731" s="34">
        <v>43532</v>
      </c>
      <c r="M6731" s="4">
        <v>281</v>
      </c>
      <c r="N6731" s="4">
        <v>8</v>
      </c>
      <c r="O6731" s="31">
        <v>0.29166666666666669</v>
      </c>
      <c r="P6731" s="35">
        <v>6.14</v>
      </c>
      <c r="Q6731" s="36">
        <f t="shared" si="1273"/>
        <v>12</v>
      </c>
      <c r="R6731" s="4">
        <f t="shared" si="1274"/>
        <v>5.86</v>
      </c>
      <c r="S6731" s="31">
        <f t="shared" si="1265"/>
        <v>0.26555555555555554</v>
      </c>
      <c r="T6731" s="31">
        <f t="shared" si="1266"/>
        <v>0.74109953703703713</v>
      </c>
      <c r="U6731" s="4">
        <f t="shared" si="1267"/>
        <v>5.86</v>
      </c>
      <c r="V6731" s="4" t="str">
        <f t="shared" si="1268"/>
        <v/>
      </c>
      <c r="W6731" s="18" t="str">
        <f>IF(V6731="","",VLOOKUP(L6731,日射量と図３!$A$4:$C$368,3,TRUE)*238.85/100)</f>
        <v/>
      </c>
      <c r="X6731" s="4" t="str">
        <f t="shared" si="1269"/>
        <v/>
      </c>
      <c r="Y6731" s="4" t="str">
        <f t="shared" si="1270"/>
        <v/>
      </c>
      <c r="Z6731" s="4" t="str">
        <f t="shared" si="1271"/>
        <v/>
      </c>
      <c r="AA6731" s="4" t="str">
        <f>IF($V6731="","",IF(Y6731&lt;36,0,IF(AND(36&lt;=Y6731,Y6731&lt;71),VLOOKUP($W6731,日射量と図３!$E$6:$F$34,2,TRUE),IF(AND(71&lt;=Y6731,Y6731&lt;107),VLOOKUP($W6731,日射量と図３!$E$6:$G$34,3,TRUE),IF(AND(107&lt;=Y6731,Y6731&lt;143),VLOOKUP($W6731,日射量と図３!$E$6:$H$34,4,TRUE),VLOOKUP($W6731,日射量と図３!$E$6:$I$34,5,TRUE))))))</f>
        <v/>
      </c>
      <c r="AB6731" s="4" t="str">
        <f>IF($V6731="","",IF(Z6731&lt;36,0,IF(AND(36&lt;=Z6731,Z6731&lt;71),VLOOKUP($W6731,日射量と図３!$E$6:$F$34,2,TRUE),IF(AND(71&lt;=Z6731,Z6731&lt;107),VLOOKUP($W6731,日射量と図３!$E$6:$G$34,3,TRUE),IF(AND(107&lt;=Z6731,Z6731&lt;143),VLOOKUP($W6731,日射量と図３!$E$6:$H$34,4,TRUE),VLOOKUP($W6731,日射量と図３!$E$6:$I$34,5,TRUE))))))</f>
        <v/>
      </c>
      <c r="AC6731" s="382" t="str">
        <f t="shared" si="1263"/>
        <v/>
      </c>
      <c r="AD6731" s="382" t="str">
        <f t="shared" si="1264"/>
        <v/>
      </c>
    </row>
    <row r="6732" spans="11:30" ht="13.5" customHeight="1">
      <c r="K6732" s="4">
        <f t="shared" si="1272"/>
        <v>3</v>
      </c>
      <c r="L6732" s="34">
        <v>43532</v>
      </c>
      <c r="M6732" s="4">
        <v>281</v>
      </c>
      <c r="N6732" s="4">
        <v>9</v>
      </c>
      <c r="O6732" s="31">
        <v>0.33333333333333331</v>
      </c>
      <c r="P6732" s="35">
        <v>7.2399999999999993</v>
      </c>
      <c r="Q6732" s="36">
        <f t="shared" si="1273"/>
        <v>12</v>
      </c>
      <c r="R6732" s="4">
        <f t="shared" si="1274"/>
        <v>4.7600000000000007</v>
      </c>
      <c r="S6732" s="31">
        <f t="shared" si="1265"/>
        <v>0.26555555555555554</v>
      </c>
      <c r="T6732" s="31">
        <f t="shared" si="1266"/>
        <v>0.74109953703703713</v>
      </c>
      <c r="U6732" s="4">
        <f t="shared" si="1267"/>
        <v>4.7600000000000007</v>
      </c>
      <c r="V6732" s="4" t="str">
        <f t="shared" si="1268"/>
        <v/>
      </c>
      <c r="W6732" s="18" t="str">
        <f>IF(V6732="","",VLOOKUP(L6732,日射量と図３!$A$4:$C$368,3,TRUE)*238.85/100)</f>
        <v/>
      </c>
      <c r="X6732" s="4" t="str">
        <f t="shared" si="1269"/>
        <v/>
      </c>
      <c r="Y6732" s="4" t="str">
        <f t="shared" si="1270"/>
        <v/>
      </c>
      <c r="Z6732" s="4" t="str">
        <f t="shared" si="1271"/>
        <v/>
      </c>
      <c r="AA6732" s="4" t="str">
        <f>IF($V6732="","",IF(Y6732&lt;36,0,IF(AND(36&lt;=Y6732,Y6732&lt;71),VLOOKUP($W6732,日射量と図３!$E$6:$F$34,2,TRUE),IF(AND(71&lt;=Y6732,Y6732&lt;107),VLOOKUP($W6732,日射量と図３!$E$6:$G$34,3,TRUE),IF(AND(107&lt;=Y6732,Y6732&lt;143),VLOOKUP($W6732,日射量と図３!$E$6:$H$34,4,TRUE),VLOOKUP($W6732,日射量と図３!$E$6:$I$34,5,TRUE))))))</f>
        <v/>
      </c>
      <c r="AB6732" s="4" t="str">
        <f>IF($V6732="","",IF(Z6732&lt;36,0,IF(AND(36&lt;=Z6732,Z6732&lt;71),VLOOKUP($W6732,日射量と図３!$E$6:$F$34,2,TRUE),IF(AND(71&lt;=Z6732,Z6732&lt;107),VLOOKUP($W6732,日射量と図３!$E$6:$G$34,3,TRUE),IF(AND(107&lt;=Z6732,Z6732&lt;143),VLOOKUP($W6732,日射量と図３!$E$6:$H$34,4,TRUE),VLOOKUP($W6732,日射量と図３!$E$6:$I$34,5,TRUE))))))</f>
        <v/>
      </c>
      <c r="AC6732" s="382" t="str">
        <f t="shared" si="1263"/>
        <v/>
      </c>
      <c r="AD6732" s="382" t="str">
        <f t="shared" si="1264"/>
        <v/>
      </c>
    </row>
    <row r="6733" spans="11:30" ht="13.5" customHeight="1">
      <c r="K6733" s="4">
        <f t="shared" si="1272"/>
        <v>3</v>
      </c>
      <c r="L6733" s="34">
        <v>43532</v>
      </c>
      <c r="M6733" s="4">
        <v>281</v>
      </c>
      <c r="N6733" s="4">
        <v>10</v>
      </c>
      <c r="O6733" s="31">
        <v>0.375</v>
      </c>
      <c r="P6733" s="35">
        <v>8.7799999999999976</v>
      </c>
      <c r="Q6733" s="36">
        <f t="shared" si="1273"/>
        <v>12</v>
      </c>
      <c r="R6733" s="4">
        <f t="shared" si="1274"/>
        <v>3.2200000000000024</v>
      </c>
      <c r="S6733" s="31">
        <f t="shared" si="1265"/>
        <v>0.26555555555555554</v>
      </c>
      <c r="T6733" s="31">
        <f t="shared" si="1266"/>
        <v>0.74109953703703713</v>
      </c>
      <c r="U6733" s="4">
        <f t="shared" si="1267"/>
        <v>3.2200000000000024</v>
      </c>
      <c r="V6733" s="4" t="str">
        <f t="shared" si="1268"/>
        <v/>
      </c>
      <c r="W6733" s="18" t="str">
        <f>IF(V6733="","",VLOOKUP(L6733,日射量と図３!$A$4:$C$368,3,TRUE)*238.85/100)</f>
        <v/>
      </c>
      <c r="X6733" s="4" t="str">
        <f t="shared" si="1269"/>
        <v/>
      </c>
      <c r="Y6733" s="4" t="str">
        <f t="shared" si="1270"/>
        <v/>
      </c>
      <c r="Z6733" s="4" t="str">
        <f t="shared" si="1271"/>
        <v/>
      </c>
      <c r="AA6733" s="4" t="str">
        <f>IF($V6733="","",IF(Y6733&lt;36,0,IF(AND(36&lt;=Y6733,Y6733&lt;71),VLOOKUP($W6733,日射量と図３!$E$6:$F$34,2,TRUE),IF(AND(71&lt;=Y6733,Y6733&lt;107),VLOOKUP($W6733,日射量と図３!$E$6:$G$34,3,TRUE),IF(AND(107&lt;=Y6733,Y6733&lt;143),VLOOKUP($W6733,日射量と図３!$E$6:$H$34,4,TRUE),VLOOKUP($W6733,日射量と図３!$E$6:$I$34,5,TRUE))))))</f>
        <v/>
      </c>
      <c r="AB6733" s="4" t="str">
        <f>IF($V6733="","",IF(Z6733&lt;36,0,IF(AND(36&lt;=Z6733,Z6733&lt;71),VLOOKUP($W6733,日射量と図３!$E$6:$F$34,2,TRUE),IF(AND(71&lt;=Z6733,Z6733&lt;107),VLOOKUP($W6733,日射量と図３!$E$6:$G$34,3,TRUE),IF(AND(107&lt;=Z6733,Z6733&lt;143),VLOOKUP($W6733,日射量と図３!$E$6:$H$34,4,TRUE),VLOOKUP($W6733,日射量と図３!$E$6:$I$34,5,TRUE))))))</f>
        <v/>
      </c>
      <c r="AC6733" s="382" t="str">
        <f t="shared" si="1263"/>
        <v/>
      </c>
      <c r="AD6733" s="382" t="str">
        <f t="shared" si="1264"/>
        <v/>
      </c>
    </row>
    <row r="6734" spans="11:30" ht="13.5" customHeight="1">
      <c r="K6734" s="4">
        <f t="shared" si="1272"/>
        <v>3</v>
      </c>
      <c r="L6734" s="34">
        <v>43532</v>
      </c>
      <c r="M6734" s="4">
        <v>281</v>
      </c>
      <c r="N6734" s="4">
        <v>11</v>
      </c>
      <c r="O6734" s="31">
        <v>0.41666666666666669</v>
      </c>
      <c r="P6734" s="35">
        <v>9.9400000000000013</v>
      </c>
      <c r="Q6734" s="36">
        <f t="shared" si="1273"/>
        <v>12</v>
      </c>
      <c r="R6734" s="4">
        <f t="shared" si="1274"/>
        <v>2.0599999999999987</v>
      </c>
      <c r="S6734" s="31">
        <f t="shared" si="1265"/>
        <v>0.26555555555555554</v>
      </c>
      <c r="T6734" s="31">
        <f t="shared" si="1266"/>
        <v>0.74109953703703713</v>
      </c>
      <c r="U6734" s="4">
        <f t="shared" si="1267"/>
        <v>2.0599999999999987</v>
      </c>
      <c r="V6734" s="4" t="str">
        <f t="shared" si="1268"/>
        <v/>
      </c>
      <c r="W6734" s="18" t="str">
        <f>IF(V6734="","",VLOOKUP(L6734,日射量と図３!$A$4:$C$368,3,TRUE)*238.85/100)</f>
        <v/>
      </c>
      <c r="X6734" s="4" t="str">
        <f t="shared" si="1269"/>
        <v/>
      </c>
      <c r="Y6734" s="4" t="str">
        <f t="shared" si="1270"/>
        <v/>
      </c>
      <c r="Z6734" s="4" t="str">
        <f t="shared" si="1271"/>
        <v/>
      </c>
      <c r="AA6734" s="4" t="str">
        <f>IF($V6734="","",IF(Y6734&lt;36,0,IF(AND(36&lt;=Y6734,Y6734&lt;71),VLOOKUP($W6734,日射量と図３!$E$6:$F$34,2,TRUE),IF(AND(71&lt;=Y6734,Y6734&lt;107),VLOOKUP($W6734,日射量と図３!$E$6:$G$34,3,TRUE),IF(AND(107&lt;=Y6734,Y6734&lt;143),VLOOKUP($W6734,日射量と図３!$E$6:$H$34,4,TRUE),VLOOKUP($W6734,日射量と図３!$E$6:$I$34,5,TRUE))))))</f>
        <v/>
      </c>
      <c r="AB6734" s="4" t="str">
        <f>IF($V6734="","",IF(Z6734&lt;36,0,IF(AND(36&lt;=Z6734,Z6734&lt;71),VLOOKUP($W6734,日射量と図３!$E$6:$F$34,2,TRUE),IF(AND(71&lt;=Z6734,Z6734&lt;107),VLOOKUP($W6734,日射量と図３!$E$6:$G$34,3,TRUE),IF(AND(107&lt;=Z6734,Z6734&lt;143),VLOOKUP($W6734,日射量と図３!$E$6:$H$34,4,TRUE),VLOOKUP($W6734,日射量と図３!$E$6:$I$34,5,TRUE))))))</f>
        <v/>
      </c>
      <c r="AC6734" s="382" t="str">
        <f t="shared" si="1263"/>
        <v/>
      </c>
      <c r="AD6734" s="382" t="str">
        <f t="shared" si="1264"/>
        <v/>
      </c>
    </row>
    <row r="6735" spans="11:30" ht="13.5" customHeight="1">
      <c r="K6735" s="4">
        <f t="shared" si="1272"/>
        <v>3</v>
      </c>
      <c r="L6735" s="34">
        <v>43532</v>
      </c>
      <c r="M6735" s="4">
        <v>281</v>
      </c>
      <c r="N6735" s="4">
        <v>12</v>
      </c>
      <c r="O6735" s="31">
        <v>0.45833333333333331</v>
      </c>
      <c r="P6735" s="35">
        <v>11.639999999999999</v>
      </c>
      <c r="Q6735" s="36">
        <f t="shared" si="1273"/>
        <v>12</v>
      </c>
      <c r="R6735" s="4">
        <f t="shared" si="1274"/>
        <v>0.36000000000000121</v>
      </c>
      <c r="S6735" s="31">
        <f t="shared" si="1265"/>
        <v>0.26555555555555554</v>
      </c>
      <c r="T6735" s="31">
        <f t="shared" si="1266"/>
        <v>0.74109953703703713</v>
      </c>
      <c r="U6735" s="4">
        <f t="shared" si="1267"/>
        <v>0.36000000000000121</v>
      </c>
      <c r="V6735" s="4" t="str">
        <f t="shared" si="1268"/>
        <v/>
      </c>
      <c r="W6735" s="18" t="str">
        <f>IF(V6735="","",VLOOKUP(L6735,日射量と図３!$A$4:$C$368,3,TRUE)*238.85/100)</f>
        <v/>
      </c>
      <c r="X6735" s="4" t="str">
        <f t="shared" si="1269"/>
        <v/>
      </c>
      <c r="Y6735" s="4" t="str">
        <f t="shared" si="1270"/>
        <v/>
      </c>
      <c r="Z6735" s="4" t="str">
        <f t="shared" si="1271"/>
        <v/>
      </c>
      <c r="AA6735" s="4" t="str">
        <f>IF($V6735="","",IF(Y6735&lt;36,0,IF(AND(36&lt;=Y6735,Y6735&lt;71),VLOOKUP($W6735,日射量と図３!$E$6:$F$34,2,TRUE),IF(AND(71&lt;=Y6735,Y6735&lt;107),VLOOKUP($W6735,日射量と図３!$E$6:$G$34,3,TRUE),IF(AND(107&lt;=Y6735,Y6735&lt;143),VLOOKUP($W6735,日射量と図３!$E$6:$H$34,4,TRUE),VLOOKUP($W6735,日射量と図３!$E$6:$I$34,5,TRUE))))))</f>
        <v/>
      </c>
      <c r="AB6735" s="4" t="str">
        <f>IF($V6735="","",IF(Z6735&lt;36,0,IF(AND(36&lt;=Z6735,Z6735&lt;71),VLOOKUP($W6735,日射量と図３!$E$6:$F$34,2,TRUE),IF(AND(71&lt;=Z6735,Z6735&lt;107),VLOOKUP($W6735,日射量と図３!$E$6:$G$34,3,TRUE),IF(AND(107&lt;=Z6735,Z6735&lt;143),VLOOKUP($W6735,日射量と図３!$E$6:$H$34,4,TRUE),VLOOKUP($W6735,日射量と図３!$E$6:$I$34,5,TRUE))))))</f>
        <v/>
      </c>
      <c r="AC6735" s="382" t="str">
        <f t="shared" ref="AC6735:AC6798" si="1275">IF(V6735="","",IF((($AH$18*$AH$30*V6735*3600/1000000)/1000-AA6735*$AG$18*10*0.0000041868)&lt;=0,0,AA6735*$AG$18*10*0.0000041868))</f>
        <v/>
      </c>
      <c r="AD6735" s="382" t="str">
        <f t="shared" ref="AD6735:AD6798" si="1276">IF(V6735="","",IF((($AH$19*$AH$30*V6735*3600/1000000)/1000-AB6735*$AG$19*10*0.0000041868)&lt;=0,0,AB6735*$AG$19*10*0.0000041868))</f>
        <v/>
      </c>
    </row>
    <row r="6736" spans="11:30" ht="13.5" customHeight="1">
      <c r="K6736" s="4">
        <f t="shared" si="1272"/>
        <v>3</v>
      </c>
      <c r="L6736" s="34">
        <v>43532</v>
      </c>
      <c r="M6736" s="4">
        <v>281</v>
      </c>
      <c r="N6736" s="4">
        <v>13</v>
      </c>
      <c r="O6736" s="31">
        <v>0.5</v>
      </c>
      <c r="P6736" s="35">
        <v>12.44</v>
      </c>
      <c r="Q6736" s="36">
        <f t="shared" si="1273"/>
        <v>12</v>
      </c>
      <c r="R6736" s="4">
        <f t="shared" si="1274"/>
        <v>0</v>
      </c>
      <c r="S6736" s="31">
        <f t="shared" si="1265"/>
        <v>0.26555555555555554</v>
      </c>
      <c r="T6736" s="31">
        <f t="shared" si="1266"/>
        <v>0.74109953703703713</v>
      </c>
      <c r="U6736" s="4">
        <f t="shared" si="1267"/>
        <v>0</v>
      </c>
      <c r="V6736" s="4" t="str">
        <f t="shared" si="1268"/>
        <v/>
      </c>
      <c r="W6736" s="18" t="str">
        <f>IF(V6736="","",VLOOKUP(L6736,日射量と図３!$A$4:$C$368,3,TRUE)*238.85/100)</f>
        <v/>
      </c>
      <c r="X6736" s="4" t="str">
        <f t="shared" si="1269"/>
        <v/>
      </c>
      <c r="Y6736" s="4" t="str">
        <f t="shared" si="1270"/>
        <v/>
      </c>
      <c r="Z6736" s="4" t="str">
        <f t="shared" si="1271"/>
        <v/>
      </c>
      <c r="AA6736" s="4" t="str">
        <f>IF($V6736="","",IF(Y6736&lt;36,0,IF(AND(36&lt;=Y6736,Y6736&lt;71),VLOOKUP($W6736,日射量と図３!$E$6:$F$34,2,TRUE),IF(AND(71&lt;=Y6736,Y6736&lt;107),VLOOKUP($W6736,日射量と図３!$E$6:$G$34,3,TRUE),IF(AND(107&lt;=Y6736,Y6736&lt;143),VLOOKUP($W6736,日射量と図３!$E$6:$H$34,4,TRUE),VLOOKUP($W6736,日射量と図３!$E$6:$I$34,5,TRUE))))))</f>
        <v/>
      </c>
      <c r="AB6736" s="4" t="str">
        <f>IF($V6736="","",IF(Z6736&lt;36,0,IF(AND(36&lt;=Z6736,Z6736&lt;71),VLOOKUP($W6736,日射量と図３!$E$6:$F$34,2,TRUE),IF(AND(71&lt;=Z6736,Z6736&lt;107),VLOOKUP($W6736,日射量と図３!$E$6:$G$34,3,TRUE),IF(AND(107&lt;=Z6736,Z6736&lt;143),VLOOKUP($W6736,日射量と図３!$E$6:$H$34,4,TRUE),VLOOKUP($W6736,日射量と図３!$E$6:$I$34,5,TRUE))))))</f>
        <v/>
      </c>
      <c r="AC6736" s="382" t="str">
        <f t="shared" si="1275"/>
        <v/>
      </c>
      <c r="AD6736" s="382" t="str">
        <f t="shared" si="1276"/>
        <v/>
      </c>
    </row>
    <row r="6737" spans="11:30" ht="13.5" customHeight="1">
      <c r="K6737" s="4">
        <f t="shared" si="1272"/>
        <v>3</v>
      </c>
      <c r="L6737" s="34">
        <v>43532</v>
      </c>
      <c r="M6737" s="4">
        <v>281</v>
      </c>
      <c r="N6737" s="4">
        <v>14</v>
      </c>
      <c r="O6737" s="31">
        <v>0.54166666666666663</v>
      </c>
      <c r="P6737" s="35">
        <v>12.930000000000001</v>
      </c>
      <c r="Q6737" s="36">
        <f t="shared" si="1273"/>
        <v>12</v>
      </c>
      <c r="R6737" s="4">
        <f t="shared" si="1274"/>
        <v>0</v>
      </c>
      <c r="S6737" s="31">
        <f t="shared" si="1265"/>
        <v>0.26555555555555554</v>
      </c>
      <c r="T6737" s="31">
        <f t="shared" si="1266"/>
        <v>0.74109953703703713</v>
      </c>
      <c r="U6737" s="4">
        <f t="shared" si="1267"/>
        <v>0</v>
      </c>
      <c r="V6737" s="4" t="str">
        <f t="shared" si="1268"/>
        <v/>
      </c>
      <c r="W6737" s="18" t="str">
        <f>IF(V6737="","",VLOOKUP(L6737,日射量と図３!$A$4:$C$368,3,TRUE)*238.85/100)</f>
        <v/>
      </c>
      <c r="X6737" s="4" t="str">
        <f t="shared" si="1269"/>
        <v/>
      </c>
      <c r="Y6737" s="4" t="str">
        <f t="shared" si="1270"/>
        <v/>
      </c>
      <c r="Z6737" s="4" t="str">
        <f t="shared" si="1271"/>
        <v/>
      </c>
      <c r="AA6737" s="4" t="str">
        <f>IF($V6737="","",IF(Y6737&lt;36,0,IF(AND(36&lt;=Y6737,Y6737&lt;71),VLOOKUP($W6737,日射量と図３!$E$6:$F$34,2,TRUE),IF(AND(71&lt;=Y6737,Y6737&lt;107),VLOOKUP($W6737,日射量と図３!$E$6:$G$34,3,TRUE),IF(AND(107&lt;=Y6737,Y6737&lt;143),VLOOKUP($W6737,日射量と図３!$E$6:$H$34,4,TRUE),VLOOKUP($W6737,日射量と図３!$E$6:$I$34,5,TRUE))))))</f>
        <v/>
      </c>
      <c r="AB6737" s="4" t="str">
        <f>IF($V6737="","",IF(Z6737&lt;36,0,IF(AND(36&lt;=Z6737,Z6737&lt;71),VLOOKUP($W6737,日射量と図３!$E$6:$F$34,2,TRUE),IF(AND(71&lt;=Z6737,Z6737&lt;107),VLOOKUP($W6737,日射量と図３!$E$6:$G$34,3,TRUE),IF(AND(107&lt;=Z6737,Z6737&lt;143),VLOOKUP($W6737,日射量と図３!$E$6:$H$34,4,TRUE),VLOOKUP($W6737,日射量と図３!$E$6:$I$34,5,TRUE))))))</f>
        <v/>
      </c>
      <c r="AC6737" s="382" t="str">
        <f t="shared" si="1275"/>
        <v/>
      </c>
      <c r="AD6737" s="382" t="str">
        <f t="shared" si="1276"/>
        <v/>
      </c>
    </row>
    <row r="6738" spans="11:30" ht="13.5" customHeight="1">
      <c r="K6738" s="4">
        <f t="shared" si="1272"/>
        <v>3</v>
      </c>
      <c r="L6738" s="34">
        <v>43532</v>
      </c>
      <c r="M6738" s="4">
        <v>281</v>
      </c>
      <c r="N6738" s="4">
        <v>15</v>
      </c>
      <c r="O6738" s="31">
        <v>0.58333333333333337</v>
      </c>
      <c r="P6738" s="35">
        <v>13.489999999999998</v>
      </c>
      <c r="Q6738" s="36">
        <f t="shared" si="1273"/>
        <v>12</v>
      </c>
      <c r="R6738" s="4">
        <f t="shared" si="1274"/>
        <v>0</v>
      </c>
      <c r="S6738" s="31">
        <f t="shared" si="1265"/>
        <v>0.26555555555555554</v>
      </c>
      <c r="T6738" s="31">
        <f t="shared" si="1266"/>
        <v>0.74109953703703713</v>
      </c>
      <c r="U6738" s="4">
        <f t="shared" si="1267"/>
        <v>0</v>
      </c>
      <c r="V6738" s="4" t="str">
        <f t="shared" si="1268"/>
        <v/>
      </c>
      <c r="W6738" s="18" t="str">
        <f>IF(V6738="","",VLOOKUP(L6738,日射量と図３!$A$4:$C$368,3,TRUE)*238.85/100)</f>
        <v/>
      </c>
      <c r="X6738" s="4" t="str">
        <f t="shared" si="1269"/>
        <v/>
      </c>
      <c r="Y6738" s="4" t="str">
        <f t="shared" si="1270"/>
        <v/>
      </c>
      <c r="Z6738" s="4" t="str">
        <f t="shared" si="1271"/>
        <v/>
      </c>
      <c r="AA6738" s="4" t="str">
        <f>IF($V6738="","",IF(Y6738&lt;36,0,IF(AND(36&lt;=Y6738,Y6738&lt;71),VLOOKUP($W6738,日射量と図３!$E$6:$F$34,2,TRUE),IF(AND(71&lt;=Y6738,Y6738&lt;107),VLOOKUP($W6738,日射量と図３!$E$6:$G$34,3,TRUE),IF(AND(107&lt;=Y6738,Y6738&lt;143),VLOOKUP($W6738,日射量と図３!$E$6:$H$34,4,TRUE),VLOOKUP($W6738,日射量と図３!$E$6:$I$34,5,TRUE))))))</f>
        <v/>
      </c>
      <c r="AB6738" s="4" t="str">
        <f>IF($V6738="","",IF(Z6738&lt;36,0,IF(AND(36&lt;=Z6738,Z6738&lt;71),VLOOKUP($W6738,日射量と図３!$E$6:$F$34,2,TRUE),IF(AND(71&lt;=Z6738,Z6738&lt;107),VLOOKUP($W6738,日射量と図３!$E$6:$G$34,3,TRUE),IF(AND(107&lt;=Z6738,Z6738&lt;143),VLOOKUP($W6738,日射量と図３!$E$6:$H$34,4,TRUE),VLOOKUP($W6738,日射量と図３!$E$6:$I$34,5,TRUE))))))</f>
        <v/>
      </c>
      <c r="AC6738" s="382" t="str">
        <f t="shared" si="1275"/>
        <v/>
      </c>
      <c r="AD6738" s="382" t="str">
        <f t="shared" si="1276"/>
        <v/>
      </c>
    </row>
    <row r="6739" spans="11:30" ht="13.5" customHeight="1">
      <c r="K6739" s="4">
        <f t="shared" si="1272"/>
        <v>3</v>
      </c>
      <c r="L6739" s="34">
        <v>43532</v>
      </c>
      <c r="M6739" s="4">
        <v>281</v>
      </c>
      <c r="N6739" s="4">
        <v>16</v>
      </c>
      <c r="O6739" s="31">
        <v>0.625</v>
      </c>
      <c r="P6739" s="35">
        <v>13.24</v>
      </c>
      <c r="Q6739" s="36">
        <f t="shared" si="1273"/>
        <v>16</v>
      </c>
      <c r="R6739" s="4">
        <f t="shared" si="1274"/>
        <v>2.76</v>
      </c>
      <c r="S6739" s="31">
        <f t="shared" si="1265"/>
        <v>0.26555555555555554</v>
      </c>
      <c r="T6739" s="31">
        <f t="shared" si="1266"/>
        <v>0.74109953703703713</v>
      </c>
      <c r="U6739" s="4">
        <f t="shared" si="1267"/>
        <v>2.76</v>
      </c>
      <c r="V6739" s="4" t="str">
        <f t="shared" si="1268"/>
        <v/>
      </c>
      <c r="W6739" s="18" t="str">
        <f>IF(V6739="","",VLOOKUP(L6739,日射量と図３!$A$4:$C$368,3,TRUE)*238.85/100)</f>
        <v/>
      </c>
      <c r="X6739" s="4" t="str">
        <f t="shared" si="1269"/>
        <v/>
      </c>
      <c r="Y6739" s="4" t="str">
        <f t="shared" si="1270"/>
        <v/>
      </c>
      <c r="Z6739" s="4" t="str">
        <f t="shared" si="1271"/>
        <v/>
      </c>
      <c r="AA6739" s="4" t="str">
        <f>IF($V6739="","",IF(Y6739&lt;36,0,IF(AND(36&lt;=Y6739,Y6739&lt;71),VLOOKUP($W6739,日射量と図３!$E$6:$F$34,2,TRUE),IF(AND(71&lt;=Y6739,Y6739&lt;107),VLOOKUP($W6739,日射量と図３!$E$6:$G$34,3,TRUE),IF(AND(107&lt;=Y6739,Y6739&lt;143),VLOOKUP($W6739,日射量と図３!$E$6:$H$34,4,TRUE),VLOOKUP($W6739,日射量と図３!$E$6:$I$34,5,TRUE))))))</f>
        <v/>
      </c>
      <c r="AB6739" s="4" t="str">
        <f>IF($V6739="","",IF(Z6739&lt;36,0,IF(AND(36&lt;=Z6739,Z6739&lt;71),VLOOKUP($W6739,日射量と図３!$E$6:$F$34,2,TRUE),IF(AND(71&lt;=Z6739,Z6739&lt;107),VLOOKUP($W6739,日射量と図３!$E$6:$G$34,3,TRUE),IF(AND(107&lt;=Z6739,Z6739&lt;143),VLOOKUP($W6739,日射量と図３!$E$6:$H$34,4,TRUE),VLOOKUP($W6739,日射量と図３!$E$6:$I$34,5,TRUE))))))</f>
        <v/>
      </c>
      <c r="AC6739" s="382" t="str">
        <f t="shared" si="1275"/>
        <v/>
      </c>
      <c r="AD6739" s="382" t="str">
        <f t="shared" si="1276"/>
        <v/>
      </c>
    </row>
    <row r="6740" spans="11:30" ht="13.5" customHeight="1">
      <c r="K6740" s="4">
        <f t="shared" si="1272"/>
        <v>3</v>
      </c>
      <c r="L6740" s="34">
        <v>43532</v>
      </c>
      <c r="M6740" s="4">
        <v>281</v>
      </c>
      <c r="N6740" s="4">
        <v>17</v>
      </c>
      <c r="O6740" s="31">
        <v>0.66666666666666663</v>
      </c>
      <c r="P6740" s="35">
        <v>12.879999999999999</v>
      </c>
      <c r="Q6740" s="36">
        <f t="shared" si="1273"/>
        <v>16</v>
      </c>
      <c r="R6740" s="4">
        <f t="shared" si="1274"/>
        <v>3.120000000000001</v>
      </c>
      <c r="S6740" s="31">
        <f t="shared" si="1265"/>
        <v>0.26555555555555554</v>
      </c>
      <c r="T6740" s="31">
        <f t="shared" si="1266"/>
        <v>0.74109953703703713</v>
      </c>
      <c r="U6740" s="4">
        <f t="shared" si="1267"/>
        <v>3.120000000000001</v>
      </c>
      <c r="V6740" s="4" t="str">
        <f t="shared" si="1268"/>
        <v/>
      </c>
      <c r="W6740" s="18" t="str">
        <f>IF(V6740="","",VLOOKUP(L6740,日射量と図３!$A$4:$C$368,3,TRUE)*238.85/100)</f>
        <v/>
      </c>
      <c r="X6740" s="4" t="str">
        <f t="shared" si="1269"/>
        <v/>
      </c>
      <c r="Y6740" s="4" t="str">
        <f t="shared" si="1270"/>
        <v/>
      </c>
      <c r="Z6740" s="4" t="str">
        <f t="shared" si="1271"/>
        <v/>
      </c>
      <c r="AA6740" s="4" t="str">
        <f>IF($V6740="","",IF(Y6740&lt;36,0,IF(AND(36&lt;=Y6740,Y6740&lt;71),VLOOKUP($W6740,日射量と図３!$E$6:$F$34,2,TRUE),IF(AND(71&lt;=Y6740,Y6740&lt;107),VLOOKUP($W6740,日射量と図３!$E$6:$G$34,3,TRUE),IF(AND(107&lt;=Y6740,Y6740&lt;143),VLOOKUP($W6740,日射量と図３!$E$6:$H$34,4,TRUE),VLOOKUP($W6740,日射量と図３!$E$6:$I$34,5,TRUE))))))</f>
        <v/>
      </c>
      <c r="AB6740" s="4" t="str">
        <f>IF($V6740="","",IF(Z6740&lt;36,0,IF(AND(36&lt;=Z6740,Z6740&lt;71),VLOOKUP($W6740,日射量と図３!$E$6:$F$34,2,TRUE),IF(AND(71&lt;=Z6740,Z6740&lt;107),VLOOKUP($W6740,日射量と図３!$E$6:$G$34,3,TRUE),IF(AND(107&lt;=Z6740,Z6740&lt;143),VLOOKUP($W6740,日射量と図３!$E$6:$H$34,4,TRUE),VLOOKUP($W6740,日射量と図３!$E$6:$I$34,5,TRUE))))))</f>
        <v/>
      </c>
      <c r="AC6740" s="382" t="str">
        <f t="shared" si="1275"/>
        <v/>
      </c>
      <c r="AD6740" s="382" t="str">
        <f t="shared" si="1276"/>
        <v/>
      </c>
    </row>
    <row r="6741" spans="11:30" ht="13.5" customHeight="1">
      <c r="K6741" s="4">
        <f t="shared" si="1272"/>
        <v>3</v>
      </c>
      <c r="L6741" s="34">
        <v>43532</v>
      </c>
      <c r="M6741" s="4">
        <v>281</v>
      </c>
      <c r="N6741" s="4">
        <v>18</v>
      </c>
      <c r="O6741" s="31">
        <v>0.70833333333333337</v>
      </c>
      <c r="P6741" s="35">
        <v>12.16</v>
      </c>
      <c r="Q6741" s="36">
        <f t="shared" si="1273"/>
        <v>16</v>
      </c>
      <c r="R6741" s="4">
        <f t="shared" si="1274"/>
        <v>3.84</v>
      </c>
      <c r="S6741" s="31">
        <f t="shared" ref="S6741:S6804" si="1277">VLOOKUP(K6741,$AF$45:$AH$49,2,TRUE)</f>
        <v>0.26555555555555554</v>
      </c>
      <c r="T6741" s="31">
        <f t="shared" ref="T6741:T6804" si="1278">VLOOKUP(K6741,$AF$45:$AH$49,3,TRUE)</f>
        <v>0.74109953703703713</v>
      </c>
      <c r="U6741" s="4">
        <f t="shared" ref="U6741:U6804" si="1279">IF(AND(S6741&lt;O6741,O6741&lt;T6741),R6741,0)</f>
        <v>3.84</v>
      </c>
      <c r="V6741" s="4" t="str">
        <f t="shared" ref="V6741:V6804" si="1280">IF(N6741=1,SUM(U6741:U6764),"")</f>
        <v/>
      </c>
      <c r="W6741" s="18" t="str">
        <f>IF(V6741="","",VLOOKUP(L6741,日射量と図３!$A$4:$C$368,3,TRUE)*238.85/100)</f>
        <v/>
      </c>
      <c r="X6741" s="4" t="str">
        <f t="shared" ref="X6741:X6804" si="1281">IF(V6741="","",VLOOKUP(K6741,$AF$45:$AJ$49,5,TRUE))</f>
        <v/>
      </c>
      <c r="Y6741" s="4" t="str">
        <f t="shared" si="1270"/>
        <v/>
      </c>
      <c r="Z6741" s="4" t="str">
        <f t="shared" si="1271"/>
        <v/>
      </c>
      <c r="AA6741" s="4" t="str">
        <f>IF($V6741="","",IF(Y6741&lt;36,0,IF(AND(36&lt;=Y6741,Y6741&lt;71),VLOOKUP($W6741,日射量と図３!$E$6:$F$34,2,TRUE),IF(AND(71&lt;=Y6741,Y6741&lt;107),VLOOKUP($W6741,日射量と図３!$E$6:$G$34,3,TRUE),IF(AND(107&lt;=Y6741,Y6741&lt;143),VLOOKUP($W6741,日射量と図３!$E$6:$H$34,4,TRUE),VLOOKUP($W6741,日射量と図３!$E$6:$I$34,5,TRUE))))))</f>
        <v/>
      </c>
      <c r="AB6741" s="4" t="str">
        <f>IF($V6741="","",IF(Z6741&lt;36,0,IF(AND(36&lt;=Z6741,Z6741&lt;71),VLOOKUP($W6741,日射量と図３!$E$6:$F$34,2,TRUE),IF(AND(71&lt;=Z6741,Z6741&lt;107),VLOOKUP($W6741,日射量と図３!$E$6:$G$34,3,TRUE),IF(AND(107&lt;=Z6741,Z6741&lt;143),VLOOKUP($W6741,日射量と図３!$E$6:$H$34,4,TRUE),VLOOKUP($W6741,日射量と図３!$E$6:$I$34,5,TRUE))))))</f>
        <v/>
      </c>
      <c r="AC6741" s="382" t="str">
        <f t="shared" si="1275"/>
        <v/>
      </c>
      <c r="AD6741" s="382" t="str">
        <f t="shared" si="1276"/>
        <v/>
      </c>
    </row>
    <row r="6742" spans="11:30" ht="13.5" customHeight="1">
      <c r="K6742" s="4">
        <f t="shared" si="1272"/>
        <v>3</v>
      </c>
      <c r="L6742" s="34">
        <v>43532</v>
      </c>
      <c r="M6742" s="4">
        <v>281</v>
      </c>
      <c r="N6742" s="4">
        <v>19</v>
      </c>
      <c r="O6742" s="31">
        <v>0.75</v>
      </c>
      <c r="P6742" s="35">
        <v>11.070000000000002</v>
      </c>
      <c r="Q6742" s="36">
        <f t="shared" si="1273"/>
        <v>16</v>
      </c>
      <c r="R6742" s="4">
        <f t="shared" si="1274"/>
        <v>4.9299999999999979</v>
      </c>
      <c r="S6742" s="31">
        <f t="shared" si="1277"/>
        <v>0.26555555555555554</v>
      </c>
      <c r="T6742" s="31">
        <f t="shared" si="1278"/>
        <v>0.74109953703703713</v>
      </c>
      <c r="U6742" s="4">
        <f t="shared" si="1279"/>
        <v>0</v>
      </c>
      <c r="V6742" s="4" t="str">
        <f t="shared" si="1280"/>
        <v/>
      </c>
      <c r="W6742" s="18" t="str">
        <f>IF(V6742="","",VLOOKUP(L6742,日射量と図３!$A$4:$C$368,3,TRUE)*238.85/100)</f>
        <v/>
      </c>
      <c r="X6742" s="4" t="str">
        <f t="shared" si="1281"/>
        <v/>
      </c>
      <c r="Y6742" s="4" t="str">
        <f t="shared" si="1270"/>
        <v/>
      </c>
      <c r="Z6742" s="4" t="str">
        <f t="shared" si="1271"/>
        <v/>
      </c>
      <c r="AA6742" s="4" t="str">
        <f>IF($V6742="","",IF(Y6742&lt;36,0,IF(AND(36&lt;=Y6742,Y6742&lt;71),VLOOKUP($W6742,日射量と図３!$E$6:$F$34,2,TRUE),IF(AND(71&lt;=Y6742,Y6742&lt;107),VLOOKUP($W6742,日射量と図３!$E$6:$G$34,3,TRUE),IF(AND(107&lt;=Y6742,Y6742&lt;143),VLOOKUP($W6742,日射量と図３!$E$6:$H$34,4,TRUE),VLOOKUP($W6742,日射量と図３!$E$6:$I$34,5,TRUE))))))</f>
        <v/>
      </c>
      <c r="AB6742" s="4" t="str">
        <f>IF($V6742="","",IF(Z6742&lt;36,0,IF(AND(36&lt;=Z6742,Z6742&lt;71),VLOOKUP($W6742,日射量と図３!$E$6:$F$34,2,TRUE),IF(AND(71&lt;=Z6742,Z6742&lt;107),VLOOKUP($W6742,日射量と図３!$E$6:$G$34,3,TRUE),IF(AND(107&lt;=Z6742,Z6742&lt;143),VLOOKUP($W6742,日射量と図３!$E$6:$H$34,4,TRUE),VLOOKUP($W6742,日射量と図３!$E$6:$I$34,5,TRUE))))))</f>
        <v/>
      </c>
      <c r="AC6742" s="382" t="str">
        <f t="shared" si="1275"/>
        <v/>
      </c>
      <c r="AD6742" s="382" t="str">
        <f t="shared" si="1276"/>
        <v/>
      </c>
    </row>
    <row r="6743" spans="11:30" ht="13.5" customHeight="1">
      <c r="K6743" s="4">
        <f t="shared" si="1272"/>
        <v>3</v>
      </c>
      <c r="L6743" s="34">
        <v>43532</v>
      </c>
      <c r="M6743" s="4">
        <v>281</v>
      </c>
      <c r="N6743" s="4">
        <v>20</v>
      </c>
      <c r="O6743" s="31">
        <v>0.79166666666666663</v>
      </c>
      <c r="P6743" s="35">
        <v>10.39</v>
      </c>
      <c r="Q6743" s="36">
        <f t="shared" si="1273"/>
        <v>16</v>
      </c>
      <c r="R6743" s="4">
        <f t="shared" si="1274"/>
        <v>5.6099999999999994</v>
      </c>
      <c r="S6743" s="31">
        <f t="shared" si="1277"/>
        <v>0.26555555555555554</v>
      </c>
      <c r="T6743" s="31">
        <f t="shared" si="1278"/>
        <v>0.74109953703703713</v>
      </c>
      <c r="U6743" s="4">
        <f t="shared" si="1279"/>
        <v>0</v>
      </c>
      <c r="V6743" s="4" t="str">
        <f t="shared" si="1280"/>
        <v/>
      </c>
      <c r="W6743" s="18" t="str">
        <f>IF(V6743="","",VLOOKUP(L6743,日射量と図３!$A$4:$C$368,3,TRUE)*238.85/100)</f>
        <v/>
      </c>
      <c r="X6743" s="4" t="str">
        <f t="shared" si="1281"/>
        <v/>
      </c>
      <c r="Y6743" s="4" t="str">
        <f t="shared" si="1270"/>
        <v/>
      </c>
      <c r="Z6743" s="4" t="str">
        <f t="shared" si="1271"/>
        <v/>
      </c>
      <c r="AA6743" s="4" t="str">
        <f>IF($V6743="","",IF(Y6743&lt;36,0,IF(AND(36&lt;=Y6743,Y6743&lt;71),VLOOKUP($W6743,日射量と図３!$E$6:$F$34,2,TRUE),IF(AND(71&lt;=Y6743,Y6743&lt;107),VLOOKUP($W6743,日射量と図３!$E$6:$G$34,3,TRUE),IF(AND(107&lt;=Y6743,Y6743&lt;143),VLOOKUP($W6743,日射量と図３!$E$6:$H$34,4,TRUE),VLOOKUP($W6743,日射量と図３!$E$6:$I$34,5,TRUE))))))</f>
        <v/>
      </c>
      <c r="AB6743" s="4" t="str">
        <f>IF($V6743="","",IF(Z6743&lt;36,0,IF(AND(36&lt;=Z6743,Z6743&lt;71),VLOOKUP($W6743,日射量と図３!$E$6:$F$34,2,TRUE),IF(AND(71&lt;=Z6743,Z6743&lt;107),VLOOKUP($W6743,日射量と図３!$E$6:$G$34,3,TRUE),IF(AND(107&lt;=Z6743,Z6743&lt;143),VLOOKUP($W6743,日射量と図３!$E$6:$H$34,4,TRUE),VLOOKUP($W6743,日射量と図３!$E$6:$I$34,5,TRUE))))))</f>
        <v/>
      </c>
      <c r="AC6743" s="382" t="str">
        <f t="shared" si="1275"/>
        <v/>
      </c>
      <c r="AD6743" s="382" t="str">
        <f t="shared" si="1276"/>
        <v/>
      </c>
    </row>
    <row r="6744" spans="11:30" ht="13.5" customHeight="1">
      <c r="K6744" s="4">
        <f t="shared" si="1272"/>
        <v>3</v>
      </c>
      <c r="L6744" s="34">
        <v>43532</v>
      </c>
      <c r="M6744" s="4">
        <v>281</v>
      </c>
      <c r="N6744" s="4">
        <v>21</v>
      </c>
      <c r="O6744" s="31">
        <v>0.83333333333333337</v>
      </c>
      <c r="P6744" s="35">
        <v>9.6100000000000012</v>
      </c>
      <c r="Q6744" s="36">
        <f t="shared" si="1273"/>
        <v>16</v>
      </c>
      <c r="R6744" s="4">
        <f t="shared" si="1274"/>
        <v>6.3899999999999988</v>
      </c>
      <c r="S6744" s="31">
        <f t="shared" si="1277"/>
        <v>0.26555555555555554</v>
      </c>
      <c r="T6744" s="31">
        <f t="shared" si="1278"/>
        <v>0.74109953703703713</v>
      </c>
      <c r="U6744" s="4">
        <f t="shared" si="1279"/>
        <v>0</v>
      </c>
      <c r="V6744" s="4" t="str">
        <f t="shared" si="1280"/>
        <v/>
      </c>
      <c r="W6744" s="18" t="str">
        <f>IF(V6744="","",VLOOKUP(L6744,日射量と図３!$A$4:$C$368,3,TRUE)*238.85/100)</f>
        <v/>
      </c>
      <c r="X6744" s="4" t="str">
        <f t="shared" si="1281"/>
        <v/>
      </c>
      <c r="Y6744" s="4" t="str">
        <f t="shared" si="1270"/>
        <v/>
      </c>
      <c r="Z6744" s="4" t="str">
        <f t="shared" si="1271"/>
        <v/>
      </c>
      <c r="AA6744" s="4" t="str">
        <f>IF($V6744="","",IF(Y6744&lt;36,0,IF(AND(36&lt;=Y6744,Y6744&lt;71),VLOOKUP($W6744,日射量と図３!$E$6:$F$34,2,TRUE),IF(AND(71&lt;=Y6744,Y6744&lt;107),VLOOKUP($W6744,日射量と図３!$E$6:$G$34,3,TRUE),IF(AND(107&lt;=Y6744,Y6744&lt;143),VLOOKUP($W6744,日射量と図３!$E$6:$H$34,4,TRUE),VLOOKUP($W6744,日射量と図３!$E$6:$I$34,5,TRUE))))))</f>
        <v/>
      </c>
      <c r="AB6744" s="4" t="str">
        <f>IF($V6744="","",IF(Z6744&lt;36,0,IF(AND(36&lt;=Z6744,Z6744&lt;71),VLOOKUP($W6744,日射量と図３!$E$6:$F$34,2,TRUE),IF(AND(71&lt;=Z6744,Z6744&lt;107),VLOOKUP($W6744,日射量と図３!$E$6:$G$34,3,TRUE),IF(AND(107&lt;=Z6744,Z6744&lt;143),VLOOKUP($W6744,日射量と図３!$E$6:$H$34,4,TRUE),VLOOKUP($W6744,日射量と図３!$E$6:$I$34,5,TRUE))))))</f>
        <v/>
      </c>
      <c r="AC6744" s="382" t="str">
        <f t="shared" si="1275"/>
        <v/>
      </c>
      <c r="AD6744" s="382" t="str">
        <f t="shared" si="1276"/>
        <v/>
      </c>
    </row>
    <row r="6745" spans="11:30" ht="13.5" customHeight="1">
      <c r="K6745" s="4">
        <f t="shared" si="1272"/>
        <v>3</v>
      </c>
      <c r="L6745" s="34">
        <v>43532</v>
      </c>
      <c r="M6745" s="4">
        <v>281</v>
      </c>
      <c r="N6745" s="4">
        <v>22</v>
      </c>
      <c r="O6745" s="31">
        <v>0.875</v>
      </c>
      <c r="P6745" s="35">
        <v>9.77</v>
      </c>
      <c r="Q6745" s="36">
        <f t="shared" si="1273"/>
        <v>16</v>
      </c>
      <c r="R6745" s="4">
        <f t="shared" si="1274"/>
        <v>6.23</v>
      </c>
      <c r="S6745" s="31">
        <f t="shared" si="1277"/>
        <v>0.26555555555555554</v>
      </c>
      <c r="T6745" s="31">
        <f t="shared" si="1278"/>
        <v>0.74109953703703713</v>
      </c>
      <c r="U6745" s="4">
        <f t="shared" si="1279"/>
        <v>0</v>
      </c>
      <c r="V6745" s="4" t="str">
        <f t="shared" si="1280"/>
        <v/>
      </c>
      <c r="W6745" s="18" t="str">
        <f>IF(V6745="","",VLOOKUP(L6745,日射量と図３!$A$4:$C$368,3,TRUE)*238.85/100)</f>
        <v/>
      </c>
      <c r="X6745" s="4" t="str">
        <f t="shared" si="1281"/>
        <v/>
      </c>
      <c r="Y6745" s="4" t="str">
        <f t="shared" si="1270"/>
        <v/>
      </c>
      <c r="Z6745" s="4" t="str">
        <f t="shared" si="1271"/>
        <v/>
      </c>
      <c r="AA6745" s="4" t="str">
        <f>IF($V6745="","",IF(Y6745&lt;36,0,IF(AND(36&lt;=Y6745,Y6745&lt;71),VLOOKUP($W6745,日射量と図３!$E$6:$F$34,2,TRUE),IF(AND(71&lt;=Y6745,Y6745&lt;107),VLOOKUP($W6745,日射量と図３!$E$6:$G$34,3,TRUE),IF(AND(107&lt;=Y6745,Y6745&lt;143),VLOOKUP($W6745,日射量と図３!$E$6:$H$34,4,TRUE),VLOOKUP($W6745,日射量と図３!$E$6:$I$34,5,TRUE))))))</f>
        <v/>
      </c>
      <c r="AB6745" s="4" t="str">
        <f>IF($V6745="","",IF(Z6745&lt;36,0,IF(AND(36&lt;=Z6745,Z6745&lt;71),VLOOKUP($W6745,日射量と図３!$E$6:$F$34,2,TRUE),IF(AND(71&lt;=Z6745,Z6745&lt;107),VLOOKUP($W6745,日射量と図３!$E$6:$G$34,3,TRUE),IF(AND(107&lt;=Z6745,Z6745&lt;143),VLOOKUP($W6745,日射量と図３!$E$6:$H$34,4,TRUE),VLOOKUP($W6745,日射量と図３!$E$6:$I$34,5,TRUE))))))</f>
        <v/>
      </c>
      <c r="AC6745" s="382" t="str">
        <f t="shared" si="1275"/>
        <v/>
      </c>
      <c r="AD6745" s="382" t="str">
        <f t="shared" si="1276"/>
        <v/>
      </c>
    </row>
    <row r="6746" spans="11:30" ht="13.5" customHeight="1">
      <c r="K6746" s="4">
        <f t="shared" si="1272"/>
        <v>3</v>
      </c>
      <c r="L6746" s="34">
        <v>43532</v>
      </c>
      <c r="M6746" s="4">
        <v>281</v>
      </c>
      <c r="N6746" s="4">
        <v>23</v>
      </c>
      <c r="O6746" s="31">
        <v>0.91666666666666663</v>
      </c>
      <c r="P6746" s="35">
        <v>9.17</v>
      </c>
      <c r="Q6746" s="36">
        <f t="shared" si="1273"/>
        <v>13</v>
      </c>
      <c r="R6746" s="4">
        <f t="shared" si="1274"/>
        <v>3.83</v>
      </c>
      <c r="S6746" s="31">
        <f t="shared" si="1277"/>
        <v>0.26555555555555554</v>
      </c>
      <c r="T6746" s="31">
        <f t="shared" si="1278"/>
        <v>0.74109953703703713</v>
      </c>
      <c r="U6746" s="4">
        <f t="shared" si="1279"/>
        <v>0</v>
      </c>
      <c r="V6746" s="4" t="str">
        <f t="shared" si="1280"/>
        <v/>
      </c>
      <c r="W6746" s="18" t="str">
        <f>IF(V6746="","",VLOOKUP(L6746,日射量と図３!$A$4:$C$368,3,TRUE)*238.85/100)</f>
        <v/>
      </c>
      <c r="X6746" s="4" t="str">
        <f t="shared" si="1281"/>
        <v/>
      </c>
      <c r="Y6746" s="4" t="str">
        <f t="shared" si="1270"/>
        <v/>
      </c>
      <c r="Z6746" s="4" t="str">
        <f t="shared" si="1271"/>
        <v/>
      </c>
      <c r="AA6746" s="4" t="str">
        <f>IF($V6746="","",IF(Y6746&lt;36,0,IF(AND(36&lt;=Y6746,Y6746&lt;71),VLOOKUP($W6746,日射量と図３!$E$6:$F$34,2,TRUE),IF(AND(71&lt;=Y6746,Y6746&lt;107),VLOOKUP($W6746,日射量と図３!$E$6:$G$34,3,TRUE),IF(AND(107&lt;=Y6746,Y6746&lt;143),VLOOKUP($W6746,日射量と図３!$E$6:$H$34,4,TRUE),VLOOKUP($W6746,日射量と図３!$E$6:$I$34,5,TRUE))))))</f>
        <v/>
      </c>
      <c r="AB6746" s="4" t="str">
        <f>IF($V6746="","",IF(Z6746&lt;36,0,IF(AND(36&lt;=Z6746,Z6746&lt;71),VLOOKUP($W6746,日射量と図３!$E$6:$F$34,2,TRUE),IF(AND(71&lt;=Z6746,Z6746&lt;107),VLOOKUP($W6746,日射量と図３!$E$6:$G$34,3,TRUE),IF(AND(107&lt;=Z6746,Z6746&lt;143),VLOOKUP($W6746,日射量と図３!$E$6:$H$34,4,TRUE),VLOOKUP($W6746,日射量と図３!$E$6:$I$34,5,TRUE))))))</f>
        <v/>
      </c>
      <c r="AC6746" s="382" t="str">
        <f t="shared" si="1275"/>
        <v/>
      </c>
      <c r="AD6746" s="382" t="str">
        <f t="shared" si="1276"/>
        <v/>
      </c>
    </row>
    <row r="6747" spans="11:30" ht="13.5" customHeight="1">
      <c r="K6747" s="4">
        <f t="shared" si="1272"/>
        <v>3</v>
      </c>
      <c r="L6747" s="34">
        <v>43532</v>
      </c>
      <c r="M6747" s="4">
        <v>281</v>
      </c>
      <c r="N6747" s="4">
        <v>24</v>
      </c>
      <c r="O6747" s="31">
        <v>0.95833333333333337</v>
      </c>
      <c r="P6747" s="35">
        <v>8.86</v>
      </c>
      <c r="Q6747" s="36">
        <f t="shared" si="1273"/>
        <v>13</v>
      </c>
      <c r="R6747" s="4">
        <f t="shared" si="1274"/>
        <v>4.1400000000000006</v>
      </c>
      <c r="S6747" s="31">
        <f t="shared" si="1277"/>
        <v>0.26555555555555554</v>
      </c>
      <c r="T6747" s="31">
        <f t="shared" si="1278"/>
        <v>0.74109953703703713</v>
      </c>
      <c r="U6747" s="4">
        <f t="shared" si="1279"/>
        <v>0</v>
      </c>
      <c r="V6747" s="4" t="str">
        <f t="shared" si="1280"/>
        <v/>
      </c>
      <c r="W6747" s="18" t="str">
        <f>IF(V6747="","",VLOOKUP(L6747,日射量と図３!$A$4:$C$368,3,TRUE)*238.85/100)</f>
        <v/>
      </c>
      <c r="X6747" s="4" t="str">
        <f t="shared" si="1281"/>
        <v/>
      </c>
      <c r="Y6747" s="4" t="str">
        <f t="shared" si="1270"/>
        <v/>
      </c>
      <c r="Z6747" s="4" t="str">
        <f t="shared" si="1271"/>
        <v/>
      </c>
      <c r="AA6747" s="4" t="str">
        <f>IF($V6747="","",IF(Y6747&lt;36,0,IF(AND(36&lt;=Y6747,Y6747&lt;71),VLOOKUP($W6747,日射量と図３!$E$6:$F$34,2,TRUE),IF(AND(71&lt;=Y6747,Y6747&lt;107),VLOOKUP($W6747,日射量と図３!$E$6:$G$34,3,TRUE),IF(AND(107&lt;=Y6747,Y6747&lt;143),VLOOKUP($W6747,日射量と図３!$E$6:$H$34,4,TRUE),VLOOKUP($W6747,日射量と図３!$E$6:$I$34,5,TRUE))))))</f>
        <v/>
      </c>
      <c r="AB6747" s="4" t="str">
        <f>IF($V6747="","",IF(Z6747&lt;36,0,IF(AND(36&lt;=Z6747,Z6747&lt;71),VLOOKUP($W6747,日射量と図３!$E$6:$F$34,2,TRUE),IF(AND(71&lt;=Z6747,Z6747&lt;107),VLOOKUP($W6747,日射量と図３!$E$6:$G$34,3,TRUE),IF(AND(107&lt;=Z6747,Z6747&lt;143),VLOOKUP($W6747,日射量と図３!$E$6:$H$34,4,TRUE),VLOOKUP($W6747,日射量と図３!$E$6:$I$34,5,TRUE))))))</f>
        <v/>
      </c>
      <c r="AC6747" s="382" t="str">
        <f t="shared" si="1275"/>
        <v/>
      </c>
      <c r="AD6747" s="382" t="str">
        <f t="shared" si="1276"/>
        <v/>
      </c>
    </row>
    <row r="6748" spans="11:30" ht="13.5" customHeight="1">
      <c r="K6748" s="4">
        <f t="shared" si="1272"/>
        <v>3</v>
      </c>
      <c r="L6748" s="34">
        <v>43533</v>
      </c>
      <c r="M6748" s="4">
        <v>282</v>
      </c>
      <c r="N6748" s="4">
        <v>1</v>
      </c>
      <c r="O6748" s="31">
        <v>0</v>
      </c>
      <c r="P6748" s="35">
        <v>8.6</v>
      </c>
      <c r="Q6748" s="36">
        <f t="shared" si="1273"/>
        <v>13</v>
      </c>
      <c r="R6748" s="4">
        <f t="shared" si="1274"/>
        <v>4.4000000000000004</v>
      </c>
      <c r="S6748" s="31">
        <f t="shared" si="1277"/>
        <v>0.26555555555555554</v>
      </c>
      <c r="T6748" s="31">
        <f t="shared" si="1278"/>
        <v>0.74109953703703713</v>
      </c>
      <c r="U6748" s="4">
        <f t="shared" si="1279"/>
        <v>0</v>
      </c>
      <c r="V6748" s="4">
        <f t="shared" si="1280"/>
        <v>35.480000000000004</v>
      </c>
      <c r="W6748" s="18">
        <f>IF(V6748="","",VLOOKUP(L6748,日射量と図３!$A$4:$C$368,3,TRUE)*238.85/100)</f>
        <v>23.885000000000002</v>
      </c>
      <c r="X6748" s="4">
        <f t="shared" si="1281"/>
        <v>11</v>
      </c>
      <c r="Y6748" s="4">
        <f t="shared" si="1270"/>
        <v>20.165057999999998</v>
      </c>
      <c r="Z6748" s="4">
        <f t="shared" si="1271"/>
        <v>22.731519927272725</v>
      </c>
      <c r="AA6748" s="4">
        <f>IF($V6748="","",IF(Y6748&lt;36,0,IF(AND(36&lt;=Y6748,Y6748&lt;71),VLOOKUP($W6748,日射量と図３!$E$6:$F$34,2,TRUE),IF(AND(71&lt;=Y6748,Y6748&lt;107),VLOOKUP($W6748,日射量と図３!$E$6:$G$34,3,TRUE),IF(AND(107&lt;=Y6748,Y6748&lt;143),VLOOKUP($W6748,日射量と図３!$E$6:$H$34,4,TRUE),VLOOKUP($W6748,日射量と図３!$E$6:$I$34,5,TRUE))))))</f>
        <v>0</v>
      </c>
      <c r="AB6748" s="4">
        <f>IF($V6748="","",IF(Z6748&lt;36,0,IF(AND(36&lt;=Z6748,Z6748&lt;71),VLOOKUP($W6748,日射量と図３!$E$6:$F$34,2,TRUE),IF(AND(71&lt;=Z6748,Z6748&lt;107),VLOOKUP($W6748,日射量と図３!$E$6:$G$34,3,TRUE),IF(AND(107&lt;=Z6748,Z6748&lt;143),VLOOKUP($W6748,日射量と図３!$E$6:$H$34,4,TRUE),VLOOKUP($W6748,日射量と図３!$E$6:$I$34,5,TRUE))))))</f>
        <v>0</v>
      </c>
      <c r="AC6748" s="382">
        <f t="shared" si="1275"/>
        <v>0</v>
      </c>
      <c r="AD6748" s="382">
        <f t="shared" si="1276"/>
        <v>0</v>
      </c>
    </row>
    <row r="6749" spans="11:30" ht="13.5" customHeight="1">
      <c r="K6749" s="4">
        <f t="shared" si="1272"/>
        <v>3</v>
      </c>
      <c r="L6749" s="34">
        <v>43533</v>
      </c>
      <c r="M6749" s="4">
        <v>282</v>
      </c>
      <c r="N6749" s="4">
        <v>2</v>
      </c>
      <c r="O6749" s="31">
        <v>4.1666666666666664E-2</v>
      </c>
      <c r="P6749" s="35">
        <v>8.66</v>
      </c>
      <c r="Q6749" s="36">
        <f t="shared" si="1273"/>
        <v>13</v>
      </c>
      <c r="R6749" s="4">
        <f t="shared" si="1274"/>
        <v>4.34</v>
      </c>
      <c r="S6749" s="31">
        <f t="shared" si="1277"/>
        <v>0.26555555555555554</v>
      </c>
      <c r="T6749" s="31">
        <f t="shared" si="1278"/>
        <v>0.74109953703703713</v>
      </c>
      <c r="U6749" s="4">
        <f t="shared" si="1279"/>
        <v>0</v>
      </c>
      <c r="V6749" s="4" t="str">
        <f t="shared" si="1280"/>
        <v/>
      </c>
      <c r="W6749" s="18" t="str">
        <f>IF(V6749="","",VLOOKUP(L6749,日射量と図３!$A$4:$C$368,3,TRUE)*238.85/100)</f>
        <v/>
      </c>
      <c r="X6749" s="4" t="str">
        <f t="shared" si="1281"/>
        <v/>
      </c>
      <c r="Y6749" s="4" t="str">
        <f t="shared" si="1270"/>
        <v/>
      </c>
      <c r="Z6749" s="4" t="str">
        <f t="shared" si="1271"/>
        <v/>
      </c>
      <c r="AA6749" s="4" t="str">
        <f>IF($V6749="","",IF(Y6749&lt;36,0,IF(AND(36&lt;=Y6749,Y6749&lt;71),VLOOKUP($W6749,日射量と図３!$E$6:$F$34,2,TRUE),IF(AND(71&lt;=Y6749,Y6749&lt;107),VLOOKUP($W6749,日射量と図３!$E$6:$G$34,3,TRUE),IF(AND(107&lt;=Y6749,Y6749&lt;143),VLOOKUP($W6749,日射量と図３!$E$6:$H$34,4,TRUE),VLOOKUP($W6749,日射量と図３!$E$6:$I$34,5,TRUE))))))</f>
        <v/>
      </c>
      <c r="AB6749" s="4" t="str">
        <f>IF($V6749="","",IF(Z6749&lt;36,0,IF(AND(36&lt;=Z6749,Z6749&lt;71),VLOOKUP($W6749,日射量と図３!$E$6:$F$34,2,TRUE),IF(AND(71&lt;=Z6749,Z6749&lt;107),VLOOKUP($W6749,日射量と図３!$E$6:$G$34,3,TRUE),IF(AND(107&lt;=Z6749,Z6749&lt;143),VLOOKUP($W6749,日射量と図３!$E$6:$H$34,4,TRUE),VLOOKUP($W6749,日射量と図３!$E$6:$I$34,5,TRUE))))))</f>
        <v/>
      </c>
      <c r="AC6749" s="382" t="str">
        <f t="shared" si="1275"/>
        <v/>
      </c>
      <c r="AD6749" s="382" t="str">
        <f t="shared" si="1276"/>
        <v/>
      </c>
    </row>
    <row r="6750" spans="11:30" ht="13.5" customHeight="1">
      <c r="K6750" s="4">
        <f t="shared" si="1272"/>
        <v>3</v>
      </c>
      <c r="L6750" s="34">
        <v>43533</v>
      </c>
      <c r="M6750" s="4">
        <v>282</v>
      </c>
      <c r="N6750" s="4">
        <v>3</v>
      </c>
      <c r="O6750" s="31">
        <v>8.3333333333333329E-2</v>
      </c>
      <c r="P6750" s="35">
        <v>8.1999999999999993</v>
      </c>
      <c r="Q6750" s="36">
        <f t="shared" si="1273"/>
        <v>13</v>
      </c>
      <c r="R6750" s="4">
        <f t="shared" si="1274"/>
        <v>4.8000000000000007</v>
      </c>
      <c r="S6750" s="31">
        <f t="shared" si="1277"/>
        <v>0.26555555555555554</v>
      </c>
      <c r="T6750" s="31">
        <f t="shared" si="1278"/>
        <v>0.74109953703703713</v>
      </c>
      <c r="U6750" s="4">
        <f t="shared" si="1279"/>
        <v>0</v>
      </c>
      <c r="V6750" s="4" t="str">
        <f t="shared" si="1280"/>
        <v/>
      </c>
      <c r="W6750" s="18" t="str">
        <f>IF(V6750="","",VLOOKUP(L6750,日射量と図３!$A$4:$C$368,3,TRUE)*238.85/100)</f>
        <v/>
      </c>
      <c r="X6750" s="4" t="str">
        <f t="shared" si="1281"/>
        <v/>
      </c>
      <c r="Y6750" s="4" t="str">
        <f t="shared" si="1270"/>
        <v/>
      </c>
      <c r="Z6750" s="4" t="str">
        <f t="shared" si="1271"/>
        <v/>
      </c>
      <c r="AA6750" s="4" t="str">
        <f>IF($V6750="","",IF(Y6750&lt;36,0,IF(AND(36&lt;=Y6750,Y6750&lt;71),VLOOKUP($W6750,日射量と図３!$E$6:$F$34,2,TRUE),IF(AND(71&lt;=Y6750,Y6750&lt;107),VLOOKUP($W6750,日射量と図３!$E$6:$G$34,3,TRUE),IF(AND(107&lt;=Y6750,Y6750&lt;143),VLOOKUP($W6750,日射量と図３!$E$6:$H$34,4,TRUE),VLOOKUP($W6750,日射量と図３!$E$6:$I$34,5,TRUE))))))</f>
        <v/>
      </c>
      <c r="AB6750" s="4" t="str">
        <f>IF($V6750="","",IF(Z6750&lt;36,0,IF(AND(36&lt;=Z6750,Z6750&lt;71),VLOOKUP($W6750,日射量と図３!$E$6:$F$34,2,TRUE),IF(AND(71&lt;=Z6750,Z6750&lt;107),VLOOKUP($W6750,日射量と図３!$E$6:$G$34,3,TRUE),IF(AND(107&lt;=Z6750,Z6750&lt;143),VLOOKUP($W6750,日射量と図３!$E$6:$H$34,4,TRUE),VLOOKUP($W6750,日射量と図３!$E$6:$I$34,5,TRUE))))))</f>
        <v/>
      </c>
      <c r="AC6750" s="382" t="str">
        <f t="shared" si="1275"/>
        <v/>
      </c>
      <c r="AD6750" s="382" t="str">
        <f t="shared" si="1276"/>
        <v/>
      </c>
    </row>
    <row r="6751" spans="11:30" ht="13.5" customHeight="1">
      <c r="K6751" s="4">
        <f t="shared" si="1272"/>
        <v>3</v>
      </c>
      <c r="L6751" s="34">
        <v>43533</v>
      </c>
      <c r="M6751" s="4">
        <v>282</v>
      </c>
      <c r="N6751" s="4">
        <v>4</v>
      </c>
      <c r="O6751" s="31">
        <v>0.125</v>
      </c>
      <c r="P6751" s="35">
        <v>7.7699999999999987</v>
      </c>
      <c r="Q6751" s="36">
        <f t="shared" si="1273"/>
        <v>13</v>
      </c>
      <c r="R6751" s="4">
        <f t="shared" si="1274"/>
        <v>5.2300000000000013</v>
      </c>
      <c r="S6751" s="31">
        <f t="shared" si="1277"/>
        <v>0.26555555555555554</v>
      </c>
      <c r="T6751" s="31">
        <f t="shared" si="1278"/>
        <v>0.74109953703703713</v>
      </c>
      <c r="U6751" s="4">
        <f t="shared" si="1279"/>
        <v>0</v>
      </c>
      <c r="V6751" s="4" t="str">
        <f t="shared" si="1280"/>
        <v/>
      </c>
      <c r="W6751" s="18" t="str">
        <f>IF(V6751="","",VLOOKUP(L6751,日射量と図３!$A$4:$C$368,3,TRUE)*238.85/100)</f>
        <v/>
      </c>
      <c r="X6751" s="4" t="str">
        <f t="shared" si="1281"/>
        <v/>
      </c>
      <c r="Y6751" s="4" t="str">
        <f t="shared" ref="Y6751:Y6814" si="1282">IF(V6751="","",$AH$30*V6751/(($AG$18/$AH$18)*X6751))</f>
        <v/>
      </c>
      <c r="Z6751" s="4" t="str">
        <f t="shared" ref="Z6751:Z6814" si="1283">IF(V6751="","",$AH$30*V6751/(($AG$19/$AH$19)*X6751))</f>
        <v/>
      </c>
      <c r="AA6751" s="4" t="str">
        <f>IF($V6751="","",IF(Y6751&lt;36,0,IF(AND(36&lt;=Y6751,Y6751&lt;71),VLOOKUP($W6751,日射量と図３!$E$6:$F$34,2,TRUE),IF(AND(71&lt;=Y6751,Y6751&lt;107),VLOOKUP($W6751,日射量と図３!$E$6:$G$34,3,TRUE),IF(AND(107&lt;=Y6751,Y6751&lt;143),VLOOKUP($W6751,日射量と図３!$E$6:$H$34,4,TRUE),VLOOKUP($W6751,日射量と図３!$E$6:$I$34,5,TRUE))))))</f>
        <v/>
      </c>
      <c r="AB6751" s="4" t="str">
        <f>IF($V6751="","",IF(Z6751&lt;36,0,IF(AND(36&lt;=Z6751,Z6751&lt;71),VLOOKUP($W6751,日射量と図３!$E$6:$F$34,2,TRUE),IF(AND(71&lt;=Z6751,Z6751&lt;107),VLOOKUP($W6751,日射量と図３!$E$6:$G$34,3,TRUE),IF(AND(107&lt;=Z6751,Z6751&lt;143),VLOOKUP($W6751,日射量と図３!$E$6:$H$34,4,TRUE),VLOOKUP($W6751,日射量と図３!$E$6:$I$34,5,TRUE))))))</f>
        <v/>
      </c>
      <c r="AC6751" s="382" t="str">
        <f t="shared" si="1275"/>
        <v/>
      </c>
      <c r="AD6751" s="382" t="str">
        <f t="shared" si="1276"/>
        <v/>
      </c>
    </row>
    <row r="6752" spans="11:30" ht="13.5" customHeight="1">
      <c r="K6752" s="4">
        <f t="shared" si="1272"/>
        <v>3</v>
      </c>
      <c r="L6752" s="34">
        <v>43533</v>
      </c>
      <c r="M6752" s="4">
        <v>282</v>
      </c>
      <c r="N6752" s="4">
        <v>5</v>
      </c>
      <c r="O6752" s="31">
        <v>0.16666666666666666</v>
      </c>
      <c r="P6752" s="35">
        <v>7.62</v>
      </c>
      <c r="Q6752" s="36">
        <f t="shared" si="1273"/>
        <v>15</v>
      </c>
      <c r="R6752" s="4">
        <f t="shared" si="1274"/>
        <v>7.38</v>
      </c>
      <c r="S6752" s="31">
        <f t="shared" si="1277"/>
        <v>0.26555555555555554</v>
      </c>
      <c r="T6752" s="31">
        <f t="shared" si="1278"/>
        <v>0.74109953703703713</v>
      </c>
      <c r="U6752" s="4">
        <f t="shared" si="1279"/>
        <v>0</v>
      </c>
      <c r="V6752" s="4" t="str">
        <f t="shared" si="1280"/>
        <v/>
      </c>
      <c r="W6752" s="18" t="str">
        <f>IF(V6752="","",VLOOKUP(L6752,日射量と図３!$A$4:$C$368,3,TRUE)*238.85/100)</f>
        <v/>
      </c>
      <c r="X6752" s="4" t="str">
        <f t="shared" si="1281"/>
        <v/>
      </c>
      <c r="Y6752" s="4" t="str">
        <f t="shared" si="1282"/>
        <v/>
      </c>
      <c r="Z6752" s="4" t="str">
        <f t="shared" si="1283"/>
        <v/>
      </c>
      <c r="AA6752" s="4" t="str">
        <f>IF($V6752="","",IF(Y6752&lt;36,0,IF(AND(36&lt;=Y6752,Y6752&lt;71),VLOOKUP($W6752,日射量と図３!$E$6:$F$34,2,TRUE),IF(AND(71&lt;=Y6752,Y6752&lt;107),VLOOKUP($W6752,日射量と図３!$E$6:$G$34,3,TRUE),IF(AND(107&lt;=Y6752,Y6752&lt;143),VLOOKUP($W6752,日射量と図３!$E$6:$H$34,4,TRUE),VLOOKUP($W6752,日射量と図３!$E$6:$I$34,5,TRUE))))))</f>
        <v/>
      </c>
      <c r="AB6752" s="4" t="str">
        <f>IF($V6752="","",IF(Z6752&lt;36,0,IF(AND(36&lt;=Z6752,Z6752&lt;71),VLOOKUP($W6752,日射量と図３!$E$6:$F$34,2,TRUE),IF(AND(71&lt;=Z6752,Z6752&lt;107),VLOOKUP($W6752,日射量と図３!$E$6:$G$34,3,TRUE),IF(AND(107&lt;=Z6752,Z6752&lt;143),VLOOKUP($W6752,日射量と図３!$E$6:$H$34,4,TRUE),VLOOKUP($W6752,日射量と図３!$E$6:$I$34,5,TRUE))))))</f>
        <v/>
      </c>
      <c r="AC6752" s="382" t="str">
        <f t="shared" si="1275"/>
        <v/>
      </c>
      <c r="AD6752" s="382" t="str">
        <f t="shared" si="1276"/>
        <v/>
      </c>
    </row>
    <row r="6753" spans="11:30" ht="13.5" customHeight="1">
      <c r="K6753" s="4">
        <f t="shared" si="1272"/>
        <v>3</v>
      </c>
      <c r="L6753" s="34">
        <v>43533</v>
      </c>
      <c r="M6753" s="4">
        <v>282</v>
      </c>
      <c r="N6753" s="4">
        <v>6</v>
      </c>
      <c r="O6753" s="31">
        <v>0.20833333333333334</v>
      </c>
      <c r="P6753" s="35">
        <v>7.3600000000000012</v>
      </c>
      <c r="Q6753" s="36">
        <f t="shared" si="1273"/>
        <v>15</v>
      </c>
      <c r="R6753" s="4">
        <f t="shared" si="1274"/>
        <v>7.6399999999999988</v>
      </c>
      <c r="S6753" s="31">
        <f t="shared" si="1277"/>
        <v>0.26555555555555554</v>
      </c>
      <c r="T6753" s="31">
        <f t="shared" si="1278"/>
        <v>0.74109953703703713</v>
      </c>
      <c r="U6753" s="4">
        <f t="shared" si="1279"/>
        <v>0</v>
      </c>
      <c r="V6753" s="4" t="str">
        <f t="shared" si="1280"/>
        <v/>
      </c>
      <c r="W6753" s="18" t="str">
        <f>IF(V6753="","",VLOOKUP(L6753,日射量と図３!$A$4:$C$368,3,TRUE)*238.85/100)</f>
        <v/>
      </c>
      <c r="X6753" s="4" t="str">
        <f t="shared" si="1281"/>
        <v/>
      </c>
      <c r="Y6753" s="4" t="str">
        <f t="shared" si="1282"/>
        <v/>
      </c>
      <c r="Z6753" s="4" t="str">
        <f t="shared" si="1283"/>
        <v/>
      </c>
      <c r="AA6753" s="4" t="str">
        <f>IF($V6753="","",IF(Y6753&lt;36,0,IF(AND(36&lt;=Y6753,Y6753&lt;71),VLOOKUP($W6753,日射量と図３!$E$6:$F$34,2,TRUE),IF(AND(71&lt;=Y6753,Y6753&lt;107),VLOOKUP($W6753,日射量と図３!$E$6:$G$34,3,TRUE),IF(AND(107&lt;=Y6753,Y6753&lt;143),VLOOKUP($W6753,日射量と図３!$E$6:$H$34,4,TRUE),VLOOKUP($W6753,日射量と図３!$E$6:$I$34,5,TRUE))))))</f>
        <v/>
      </c>
      <c r="AB6753" s="4" t="str">
        <f>IF($V6753="","",IF(Z6753&lt;36,0,IF(AND(36&lt;=Z6753,Z6753&lt;71),VLOOKUP($W6753,日射量と図３!$E$6:$F$34,2,TRUE),IF(AND(71&lt;=Z6753,Z6753&lt;107),VLOOKUP($W6753,日射量と図３!$E$6:$G$34,3,TRUE),IF(AND(107&lt;=Z6753,Z6753&lt;143),VLOOKUP($W6753,日射量と図３!$E$6:$H$34,4,TRUE),VLOOKUP($W6753,日射量と図３!$E$6:$I$34,5,TRUE))))))</f>
        <v/>
      </c>
      <c r="AC6753" s="382" t="str">
        <f t="shared" si="1275"/>
        <v/>
      </c>
      <c r="AD6753" s="382" t="str">
        <f t="shared" si="1276"/>
        <v/>
      </c>
    </row>
    <row r="6754" spans="11:30" ht="13.5" customHeight="1">
      <c r="K6754" s="4">
        <f t="shared" si="1272"/>
        <v>3</v>
      </c>
      <c r="L6754" s="34">
        <v>43533</v>
      </c>
      <c r="M6754" s="4">
        <v>282</v>
      </c>
      <c r="N6754" s="4">
        <v>7</v>
      </c>
      <c r="O6754" s="31">
        <v>0.25</v>
      </c>
      <c r="P6754" s="35">
        <v>6.8599999999999994</v>
      </c>
      <c r="Q6754" s="36">
        <f t="shared" si="1273"/>
        <v>15</v>
      </c>
      <c r="R6754" s="4">
        <f t="shared" si="1274"/>
        <v>8.14</v>
      </c>
      <c r="S6754" s="31">
        <f t="shared" si="1277"/>
        <v>0.26555555555555554</v>
      </c>
      <c r="T6754" s="31">
        <f t="shared" si="1278"/>
        <v>0.74109953703703713</v>
      </c>
      <c r="U6754" s="4">
        <f t="shared" si="1279"/>
        <v>0</v>
      </c>
      <c r="V6754" s="4" t="str">
        <f t="shared" si="1280"/>
        <v/>
      </c>
      <c r="W6754" s="18" t="str">
        <f>IF(V6754="","",VLOOKUP(L6754,日射量と図３!$A$4:$C$368,3,TRUE)*238.85/100)</f>
        <v/>
      </c>
      <c r="X6754" s="4" t="str">
        <f t="shared" si="1281"/>
        <v/>
      </c>
      <c r="Y6754" s="4" t="str">
        <f t="shared" si="1282"/>
        <v/>
      </c>
      <c r="Z6754" s="4" t="str">
        <f t="shared" si="1283"/>
        <v/>
      </c>
      <c r="AA6754" s="4" t="str">
        <f>IF($V6754="","",IF(Y6754&lt;36,0,IF(AND(36&lt;=Y6754,Y6754&lt;71),VLOOKUP($W6754,日射量と図３!$E$6:$F$34,2,TRUE),IF(AND(71&lt;=Y6754,Y6754&lt;107),VLOOKUP($W6754,日射量と図３!$E$6:$G$34,3,TRUE),IF(AND(107&lt;=Y6754,Y6754&lt;143),VLOOKUP($W6754,日射量と図３!$E$6:$H$34,4,TRUE),VLOOKUP($W6754,日射量と図３!$E$6:$I$34,5,TRUE))))))</f>
        <v/>
      </c>
      <c r="AB6754" s="4" t="str">
        <f>IF($V6754="","",IF(Z6754&lt;36,0,IF(AND(36&lt;=Z6754,Z6754&lt;71),VLOOKUP($W6754,日射量と図３!$E$6:$F$34,2,TRUE),IF(AND(71&lt;=Z6754,Z6754&lt;107),VLOOKUP($W6754,日射量と図３!$E$6:$G$34,3,TRUE),IF(AND(107&lt;=Z6754,Z6754&lt;143),VLOOKUP($W6754,日射量と図３!$E$6:$H$34,4,TRUE),VLOOKUP($W6754,日射量と図３!$E$6:$I$34,5,TRUE))))))</f>
        <v/>
      </c>
      <c r="AC6754" s="382" t="str">
        <f t="shared" si="1275"/>
        <v/>
      </c>
      <c r="AD6754" s="382" t="str">
        <f t="shared" si="1276"/>
        <v/>
      </c>
    </row>
    <row r="6755" spans="11:30" ht="13.5" customHeight="1">
      <c r="K6755" s="4">
        <f t="shared" si="1272"/>
        <v>3</v>
      </c>
      <c r="L6755" s="34">
        <v>43533</v>
      </c>
      <c r="M6755" s="4">
        <v>282</v>
      </c>
      <c r="N6755" s="4">
        <v>8</v>
      </c>
      <c r="O6755" s="31">
        <v>0.29166666666666669</v>
      </c>
      <c r="P6755" s="35">
        <v>6.85</v>
      </c>
      <c r="Q6755" s="36">
        <f t="shared" si="1273"/>
        <v>12</v>
      </c>
      <c r="R6755" s="4">
        <f t="shared" si="1274"/>
        <v>5.15</v>
      </c>
      <c r="S6755" s="31">
        <f t="shared" si="1277"/>
        <v>0.26555555555555554</v>
      </c>
      <c r="T6755" s="31">
        <f t="shared" si="1278"/>
        <v>0.74109953703703713</v>
      </c>
      <c r="U6755" s="4">
        <f t="shared" si="1279"/>
        <v>5.15</v>
      </c>
      <c r="V6755" s="4" t="str">
        <f t="shared" si="1280"/>
        <v/>
      </c>
      <c r="W6755" s="18" t="str">
        <f>IF(V6755="","",VLOOKUP(L6755,日射量と図３!$A$4:$C$368,3,TRUE)*238.85/100)</f>
        <v/>
      </c>
      <c r="X6755" s="4" t="str">
        <f t="shared" si="1281"/>
        <v/>
      </c>
      <c r="Y6755" s="4" t="str">
        <f t="shared" si="1282"/>
        <v/>
      </c>
      <c r="Z6755" s="4" t="str">
        <f t="shared" si="1283"/>
        <v/>
      </c>
      <c r="AA6755" s="4" t="str">
        <f>IF($V6755="","",IF(Y6755&lt;36,0,IF(AND(36&lt;=Y6755,Y6755&lt;71),VLOOKUP($W6755,日射量と図３!$E$6:$F$34,2,TRUE),IF(AND(71&lt;=Y6755,Y6755&lt;107),VLOOKUP($W6755,日射量と図３!$E$6:$G$34,3,TRUE),IF(AND(107&lt;=Y6755,Y6755&lt;143),VLOOKUP($W6755,日射量と図３!$E$6:$H$34,4,TRUE),VLOOKUP($W6755,日射量と図３!$E$6:$I$34,5,TRUE))))))</f>
        <v/>
      </c>
      <c r="AB6755" s="4" t="str">
        <f>IF($V6755="","",IF(Z6755&lt;36,0,IF(AND(36&lt;=Z6755,Z6755&lt;71),VLOOKUP($W6755,日射量と図３!$E$6:$F$34,2,TRUE),IF(AND(71&lt;=Z6755,Z6755&lt;107),VLOOKUP($W6755,日射量と図３!$E$6:$G$34,3,TRUE),IF(AND(107&lt;=Z6755,Z6755&lt;143),VLOOKUP($W6755,日射量と図３!$E$6:$H$34,4,TRUE),VLOOKUP($W6755,日射量と図３!$E$6:$I$34,5,TRUE))))))</f>
        <v/>
      </c>
      <c r="AC6755" s="382" t="str">
        <f t="shared" si="1275"/>
        <v/>
      </c>
      <c r="AD6755" s="382" t="str">
        <f t="shared" si="1276"/>
        <v/>
      </c>
    </row>
    <row r="6756" spans="11:30" ht="13.5" customHeight="1">
      <c r="K6756" s="4">
        <f t="shared" si="1272"/>
        <v>3</v>
      </c>
      <c r="L6756" s="34">
        <v>43533</v>
      </c>
      <c r="M6756" s="4">
        <v>282</v>
      </c>
      <c r="N6756" s="4">
        <v>9</v>
      </c>
      <c r="O6756" s="31">
        <v>0.33333333333333331</v>
      </c>
      <c r="P6756" s="35">
        <v>7.63</v>
      </c>
      <c r="Q6756" s="36">
        <f t="shared" si="1273"/>
        <v>12</v>
      </c>
      <c r="R6756" s="4">
        <f t="shared" si="1274"/>
        <v>4.37</v>
      </c>
      <c r="S6756" s="31">
        <f t="shared" si="1277"/>
        <v>0.26555555555555554</v>
      </c>
      <c r="T6756" s="31">
        <f t="shared" si="1278"/>
        <v>0.74109953703703713</v>
      </c>
      <c r="U6756" s="4">
        <f t="shared" si="1279"/>
        <v>4.37</v>
      </c>
      <c r="V6756" s="4" t="str">
        <f t="shared" si="1280"/>
        <v/>
      </c>
      <c r="W6756" s="18" t="str">
        <f>IF(V6756="","",VLOOKUP(L6756,日射量と図３!$A$4:$C$368,3,TRUE)*238.85/100)</f>
        <v/>
      </c>
      <c r="X6756" s="4" t="str">
        <f t="shared" si="1281"/>
        <v/>
      </c>
      <c r="Y6756" s="4" t="str">
        <f t="shared" si="1282"/>
        <v/>
      </c>
      <c r="Z6756" s="4" t="str">
        <f t="shared" si="1283"/>
        <v/>
      </c>
      <c r="AA6756" s="4" t="str">
        <f>IF($V6756="","",IF(Y6756&lt;36,0,IF(AND(36&lt;=Y6756,Y6756&lt;71),VLOOKUP($W6756,日射量と図３!$E$6:$F$34,2,TRUE),IF(AND(71&lt;=Y6756,Y6756&lt;107),VLOOKUP($W6756,日射量と図３!$E$6:$G$34,3,TRUE),IF(AND(107&lt;=Y6756,Y6756&lt;143),VLOOKUP($W6756,日射量と図３!$E$6:$H$34,4,TRUE),VLOOKUP($W6756,日射量と図３!$E$6:$I$34,5,TRUE))))))</f>
        <v/>
      </c>
      <c r="AB6756" s="4" t="str">
        <f>IF($V6756="","",IF(Z6756&lt;36,0,IF(AND(36&lt;=Z6756,Z6756&lt;71),VLOOKUP($W6756,日射量と図３!$E$6:$F$34,2,TRUE),IF(AND(71&lt;=Z6756,Z6756&lt;107),VLOOKUP($W6756,日射量と図３!$E$6:$G$34,3,TRUE),IF(AND(107&lt;=Z6756,Z6756&lt;143),VLOOKUP($W6756,日射量と図３!$E$6:$H$34,4,TRUE),VLOOKUP($W6756,日射量と図３!$E$6:$I$34,5,TRUE))))))</f>
        <v/>
      </c>
      <c r="AC6756" s="382" t="str">
        <f t="shared" si="1275"/>
        <v/>
      </c>
      <c r="AD6756" s="382" t="str">
        <f t="shared" si="1276"/>
        <v/>
      </c>
    </row>
    <row r="6757" spans="11:30" ht="13.5" customHeight="1">
      <c r="K6757" s="4">
        <f t="shared" si="1272"/>
        <v>3</v>
      </c>
      <c r="L6757" s="34">
        <v>43533</v>
      </c>
      <c r="M6757" s="4">
        <v>282</v>
      </c>
      <c r="N6757" s="4">
        <v>10</v>
      </c>
      <c r="O6757" s="31">
        <v>0.375</v>
      </c>
      <c r="P6757" s="35">
        <v>8.4700000000000006</v>
      </c>
      <c r="Q6757" s="36">
        <f t="shared" si="1273"/>
        <v>12</v>
      </c>
      <c r="R6757" s="4">
        <f t="shared" si="1274"/>
        <v>3.5299999999999994</v>
      </c>
      <c r="S6757" s="31">
        <f t="shared" si="1277"/>
        <v>0.26555555555555554</v>
      </c>
      <c r="T6757" s="31">
        <f t="shared" si="1278"/>
        <v>0.74109953703703713</v>
      </c>
      <c r="U6757" s="4">
        <f t="shared" si="1279"/>
        <v>3.5299999999999994</v>
      </c>
      <c r="V6757" s="4" t="str">
        <f t="shared" si="1280"/>
        <v/>
      </c>
      <c r="W6757" s="18" t="str">
        <f>IF(V6757="","",VLOOKUP(L6757,日射量と図３!$A$4:$C$368,3,TRUE)*238.85/100)</f>
        <v/>
      </c>
      <c r="X6757" s="4" t="str">
        <f t="shared" si="1281"/>
        <v/>
      </c>
      <c r="Y6757" s="4" t="str">
        <f t="shared" si="1282"/>
        <v/>
      </c>
      <c r="Z6757" s="4" t="str">
        <f t="shared" si="1283"/>
        <v/>
      </c>
      <c r="AA6757" s="4" t="str">
        <f>IF($V6757="","",IF(Y6757&lt;36,0,IF(AND(36&lt;=Y6757,Y6757&lt;71),VLOOKUP($W6757,日射量と図３!$E$6:$F$34,2,TRUE),IF(AND(71&lt;=Y6757,Y6757&lt;107),VLOOKUP($W6757,日射量と図３!$E$6:$G$34,3,TRUE),IF(AND(107&lt;=Y6757,Y6757&lt;143),VLOOKUP($W6757,日射量と図３!$E$6:$H$34,4,TRUE),VLOOKUP($W6757,日射量と図３!$E$6:$I$34,5,TRUE))))))</f>
        <v/>
      </c>
      <c r="AB6757" s="4" t="str">
        <f>IF($V6757="","",IF(Z6757&lt;36,0,IF(AND(36&lt;=Z6757,Z6757&lt;71),VLOOKUP($W6757,日射量と図３!$E$6:$F$34,2,TRUE),IF(AND(71&lt;=Z6757,Z6757&lt;107),VLOOKUP($W6757,日射量と図３!$E$6:$G$34,3,TRUE),IF(AND(107&lt;=Z6757,Z6757&lt;143),VLOOKUP($W6757,日射量と図３!$E$6:$H$34,4,TRUE),VLOOKUP($W6757,日射量と図３!$E$6:$I$34,5,TRUE))))))</f>
        <v/>
      </c>
      <c r="AC6757" s="382" t="str">
        <f t="shared" si="1275"/>
        <v/>
      </c>
      <c r="AD6757" s="382" t="str">
        <f t="shared" si="1276"/>
        <v/>
      </c>
    </row>
    <row r="6758" spans="11:30" ht="13.5" customHeight="1">
      <c r="K6758" s="4">
        <f t="shared" si="1272"/>
        <v>3</v>
      </c>
      <c r="L6758" s="34">
        <v>43533</v>
      </c>
      <c r="M6758" s="4">
        <v>282</v>
      </c>
      <c r="N6758" s="4">
        <v>11</v>
      </c>
      <c r="O6758" s="31">
        <v>0.41666666666666669</v>
      </c>
      <c r="P6758" s="35">
        <v>9.42</v>
      </c>
      <c r="Q6758" s="36">
        <f t="shared" si="1273"/>
        <v>12</v>
      </c>
      <c r="R6758" s="4">
        <f t="shared" si="1274"/>
        <v>2.58</v>
      </c>
      <c r="S6758" s="31">
        <f t="shared" si="1277"/>
        <v>0.26555555555555554</v>
      </c>
      <c r="T6758" s="31">
        <f t="shared" si="1278"/>
        <v>0.74109953703703713</v>
      </c>
      <c r="U6758" s="4">
        <f t="shared" si="1279"/>
        <v>2.58</v>
      </c>
      <c r="V6758" s="4" t="str">
        <f t="shared" si="1280"/>
        <v/>
      </c>
      <c r="W6758" s="18" t="str">
        <f>IF(V6758="","",VLOOKUP(L6758,日射量と図３!$A$4:$C$368,3,TRUE)*238.85/100)</f>
        <v/>
      </c>
      <c r="X6758" s="4" t="str">
        <f t="shared" si="1281"/>
        <v/>
      </c>
      <c r="Y6758" s="4" t="str">
        <f t="shared" si="1282"/>
        <v/>
      </c>
      <c r="Z6758" s="4" t="str">
        <f t="shared" si="1283"/>
        <v/>
      </c>
      <c r="AA6758" s="4" t="str">
        <f>IF($V6758="","",IF(Y6758&lt;36,0,IF(AND(36&lt;=Y6758,Y6758&lt;71),VLOOKUP($W6758,日射量と図３!$E$6:$F$34,2,TRUE),IF(AND(71&lt;=Y6758,Y6758&lt;107),VLOOKUP($W6758,日射量と図３!$E$6:$G$34,3,TRUE),IF(AND(107&lt;=Y6758,Y6758&lt;143),VLOOKUP($W6758,日射量と図３!$E$6:$H$34,4,TRUE),VLOOKUP($W6758,日射量と図３!$E$6:$I$34,5,TRUE))))))</f>
        <v/>
      </c>
      <c r="AB6758" s="4" t="str">
        <f>IF($V6758="","",IF(Z6758&lt;36,0,IF(AND(36&lt;=Z6758,Z6758&lt;71),VLOOKUP($W6758,日射量と図３!$E$6:$F$34,2,TRUE),IF(AND(71&lt;=Z6758,Z6758&lt;107),VLOOKUP($W6758,日射量と図３!$E$6:$G$34,3,TRUE),IF(AND(107&lt;=Z6758,Z6758&lt;143),VLOOKUP($W6758,日射量と図３!$E$6:$H$34,4,TRUE),VLOOKUP($W6758,日射量と図３!$E$6:$I$34,5,TRUE))))))</f>
        <v/>
      </c>
      <c r="AC6758" s="382" t="str">
        <f t="shared" si="1275"/>
        <v/>
      </c>
      <c r="AD6758" s="382" t="str">
        <f t="shared" si="1276"/>
        <v/>
      </c>
    </row>
    <row r="6759" spans="11:30" ht="13.5" customHeight="1">
      <c r="K6759" s="4">
        <f t="shared" si="1272"/>
        <v>3</v>
      </c>
      <c r="L6759" s="34">
        <v>43533</v>
      </c>
      <c r="M6759" s="4">
        <v>282</v>
      </c>
      <c r="N6759" s="4">
        <v>12</v>
      </c>
      <c r="O6759" s="31">
        <v>0.45833333333333331</v>
      </c>
      <c r="P6759" s="35">
        <v>10.27</v>
      </c>
      <c r="Q6759" s="36">
        <f t="shared" si="1273"/>
        <v>12</v>
      </c>
      <c r="R6759" s="4">
        <f t="shared" si="1274"/>
        <v>1.7300000000000004</v>
      </c>
      <c r="S6759" s="31">
        <f t="shared" si="1277"/>
        <v>0.26555555555555554</v>
      </c>
      <c r="T6759" s="31">
        <f t="shared" si="1278"/>
        <v>0.74109953703703713</v>
      </c>
      <c r="U6759" s="4">
        <f t="shared" si="1279"/>
        <v>1.7300000000000004</v>
      </c>
      <c r="V6759" s="4" t="str">
        <f t="shared" si="1280"/>
        <v/>
      </c>
      <c r="W6759" s="18" t="str">
        <f>IF(V6759="","",VLOOKUP(L6759,日射量と図３!$A$4:$C$368,3,TRUE)*238.85/100)</f>
        <v/>
      </c>
      <c r="X6759" s="4" t="str">
        <f t="shared" si="1281"/>
        <v/>
      </c>
      <c r="Y6759" s="4" t="str">
        <f t="shared" si="1282"/>
        <v/>
      </c>
      <c r="Z6759" s="4" t="str">
        <f t="shared" si="1283"/>
        <v/>
      </c>
      <c r="AA6759" s="4" t="str">
        <f>IF($V6759="","",IF(Y6759&lt;36,0,IF(AND(36&lt;=Y6759,Y6759&lt;71),VLOOKUP($W6759,日射量と図３!$E$6:$F$34,2,TRUE),IF(AND(71&lt;=Y6759,Y6759&lt;107),VLOOKUP($W6759,日射量と図３!$E$6:$G$34,3,TRUE),IF(AND(107&lt;=Y6759,Y6759&lt;143),VLOOKUP($W6759,日射量と図３!$E$6:$H$34,4,TRUE),VLOOKUP($W6759,日射量と図３!$E$6:$I$34,5,TRUE))))))</f>
        <v/>
      </c>
      <c r="AB6759" s="4" t="str">
        <f>IF($V6759="","",IF(Z6759&lt;36,0,IF(AND(36&lt;=Z6759,Z6759&lt;71),VLOOKUP($W6759,日射量と図３!$E$6:$F$34,2,TRUE),IF(AND(71&lt;=Z6759,Z6759&lt;107),VLOOKUP($W6759,日射量と図３!$E$6:$G$34,3,TRUE),IF(AND(107&lt;=Z6759,Z6759&lt;143),VLOOKUP($W6759,日射量と図３!$E$6:$H$34,4,TRUE),VLOOKUP($W6759,日射量と図３!$E$6:$I$34,5,TRUE))))))</f>
        <v/>
      </c>
      <c r="AC6759" s="382" t="str">
        <f t="shared" si="1275"/>
        <v/>
      </c>
      <c r="AD6759" s="382" t="str">
        <f t="shared" si="1276"/>
        <v/>
      </c>
    </row>
    <row r="6760" spans="11:30" ht="13.5" customHeight="1">
      <c r="K6760" s="4">
        <f t="shared" si="1272"/>
        <v>3</v>
      </c>
      <c r="L6760" s="34">
        <v>43533</v>
      </c>
      <c r="M6760" s="4">
        <v>282</v>
      </c>
      <c r="N6760" s="4">
        <v>13</v>
      </c>
      <c r="O6760" s="31">
        <v>0.5</v>
      </c>
      <c r="P6760" s="35">
        <v>10.790000000000001</v>
      </c>
      <c r="Q6760" s="36">
        <f t="shared" si="1273"/>
        <v>12</v>
      </c>
      <c r="R6760" s="4">
        <f t="shared" si="1274"/>
        <v>1.2099999999999991</v>
      </c>
      <c r="S6760" s="31">
        <f t="shared" si="1277"/>
        <v>0.26555555555555554</v>
      </c>
      <c r="T6760" s="31">
        <f t="shared" si="1278"/>
        <v>0.74109953703703713</v>
      </c>
      <c r="U6760" s="4">
        <f t="shared" si="1279"/>
        <v>1.2099999999999991</v>
      </c>
      <c r="V6760" s="4" t="str">
        <f t="shared" si="1280"/>
        <v/>
      </c>
      <c r="W6760" s="18" t="str">
        <f>IF(V6760="","",VLOOKUP(L6760,日射量と図３!$A$4:$C$368,3,TRUE)*238.85/100)</f>
        <v/>
      </c>
      <c r="X6760" s="4" t="str">
        <f t="shared" si="1281"/>
        <v/>
      </c>
      <c r="Y6760" s="4" t="str">
        <f t="shared" si="1282"/>
        <v/>
      </c>
      <c r="Z6760" s="4" t="str">
        <f t="shared" si="1283"/>
        <v/>
      </c>
      <c r="AA6760" s="4" t="str">
        <f>IF($V6760="","",IF(Y6760&lt;36,0,IF(AND(36&lt;=Y6760,Y6760&lt;71),VLOOKUP($W6760,日射量と図３!$E$6:$F$34,2,TRUE),IF(AND(71&lt;=Y6760,Y6760&lt;107),VLOOKUP($W6760,日射量と図３!$E$6:$G$34,3,TRUE),IF(AND(107&lt;=Y6760,Y6760&lt;143),VLOOKUP($W6760,日射量と図３!$E$6:$H$34,4,TRUE),VLOOKUP($W6760,日射量と図３!$E$6:$I$34,5,TRUE))))))</f>
        <v/>
      </c>
      <c r="AB6760" s="4" t="str">
        <f>IF($V6760="","",IF(Z6760&lt;36,0,IF(AND(36&lt;=Z6760,Z6760&lt;71),VLOOKUP($W6760,日射量と図３!$E$6:$F$34,2,TRUE),IF(AND(71&lt;=Z6760,Z6760&lt;107),VLOOKUP($W6760,日射量と図３!$E$6:$G$34,3,TRUE),IF(AND(107&lt;=Z6760,Z6760&lt;143),VLOOKUP($W6760,日射量と図３!$E$6:$H$34,4,TRUE),VLOOKUP($W6760,日射量と図３!$E$6:$I$34,5,TRUE))))))</f>
        <v/>
      </c>
      <c r="AC6760" s="382" t="str">
        <f t="shared" si="1275"/>
        <v/>
      </c>
      <c r="AD6760" s="382" t="str">
        <f t="shared" si="1276"/>
        <v/>
      </c>
    </row>
    <row r="6761" spans="11:30" ht="13.5" customHeight="1">
      <c r="K6761" s="4">
        <f t="shared" si="1272"/>
        <v>3</v>
      </c>
      <c r="L6761" s="34">
        <v>43533</v>
      </c>
      <c r="M6761" s="4">
        <v>282</v>
      </c>
      <c r="N6761" s="4">
        <v>14</v>
      </c>
      <c r="O6761" s="31">
        <v>0.54166666666666663</v>
      </c>
      <c r="P6761" s="35">
        <v>11.43</v>
      </c>
      <c r="Q6761" s="36">
        <f t="shared" si="1273"/>
        <v>12</v>
      </c>
      <c r="R6761" s="4">
        <f t="shared" si="1274"/>
        <v>0.57000000000000028</v>
      </c>
      <c r="S6761" s="31">
        <f t="shared" si="1277"/>
        <v>0.26555555555555554</v>
      </c>
      <c r="T6761" s="31">
        <f t="shared" si="1278"/>
        <v>0.74109953703703713</v>
      </c>
      <c r="U6761" s="4">
        <f t="shared" si="1279"/>
        <v>0.57000000000000028</v>
      </c>
      <c r="V6761" s="4" t="str">
        <f t="shared" si="1280"/>
        <v/>
      </c>
      <c r="W6761" s="18" t="str">
        <f>IF(V6761="","",VLOOKUP(L6761,日射量と図３!$A$4:$C$368,3,TRUE)*238.85/100)</f>
        <v/>
      </c>
      <c r="X6761" s="4" t="str">
        <f t="shared" si="1281"/>
        <v/>
      </c>
      <c r="Y6761" s="4" t="str">
        <f t="shared" si="1282"/>
        <v/>
      </c>
      <c r="Z6761" s="4" t="str">
        <f t="shared" si="1283"/>
        <v/>
      </c>
      <c r="AA6761" s="4" t="str">
        <f>IF($V6761="","",IF(Y6761&lt;36,0,IF(AND(36&lt;=Y6761,Y6761&lt;71),VLOOKUP($W6761,日射量と図３!$E$6:$F$34,2,TRUE),IF(AND(71&lt;=Y6761,Y6761&lt;107),VLOOKUP($W6761,日射量と図３!$E$6:$G$34,3,TRUE),IF(AND(107&lt;=Y6761,Y6761&lt;143),VLOOKUP($W6761,日射量と図３!$E$6:$H$34,4,TRUE),VLOOKUP($W6761,日射量と図３!$E$6:$I$34,5,TRUE))))))</f>
        <v/>
      </c>
      <c r="AB6761" s="4" t="str">
        <f>IF($V6761="","",IF(Z6761&lt;36,0,IF(AND(36&lt;=Z6761,Z6761&lt;71),VLOOKUP($W6761,日射量と図３!$E$6:$F$34,2,TRUE),IF(AND(71&lt;=Z6761,Z6761&lt;107),VLOOKUP($W6761,日射量と図３!$E$6:$G$34,3,TRUE),IF(AND(107&lt;=Z6761,Z6761&lt;143),VLOOKUP($W6761,日射量と図３!$E$6:$H$34,4,TRUE),VLOOKUP($W6761,日射量と図３!$E$6:$I$34,5,TRUE))))))</f>
        <v/>
      </c>
      <c r="AC6761" s="382" t="str">
        <f t="shared" si="1275"/>
        <v/>
      </c>
      <c r="AD6761" s="382" t="str">
        <f t="shared" si="1276"/>
        <v/>
      </c>
    </row>
    <row r="6762" spans="11:30" ht="13.5" customHeight="1">
      <c r="K6762" s="4">
        <f t="shared" si="1272"/>
        <v>3</v>
      </c>
      <c r="L6762" s="34">
        <v>43533</v>
      </c>
      <c r="M6762" s="4">
        <v>282</v>
      </c>
      <c r="N6762" s="4">
        <v>15</v>
      </c>
      <c r="O6762" s="31">
        <v>0.58333333333333337</v>
      </c>
      <c r="P6762" s="35">
        <v>11.489999999999998</v>
      </c>
      <c r="Q6762" s="36">
        <f t="shared" si="1273"/>
        <v>12</v>
      </c>
      <c r="R6762" s="4">
        <f t="shared" si="1274"/>
        <v>0.51000000000000156</v>
      </c>
      <c r="S6762" s="31">
        <f t="shared" si="1277"/>
        <v>0.26555555555555554</v>
      </c>
      <c r="T6762" s="31">
        <f t="shared" si="1278"/>
        <v>0.74109953703703713</v>
      </c>
      <c r="U6762" s="4">
        <f t="shared" si="1279"/>
        <v>0.51000000000000156</v>
      </c>
      <c r="V6762" s="4" t="str">
        <f t="shared" si="1280"/>
        <v/>
      </c>
      <c r="W6762" s="18" t="str">
        <f>IF(V6762="","",VLOOKUP(L6762,日射量と図３!$A$4:$C$368,3,TRUE)*238.85/100)</f>
        <v/>
      </c>
      <c r="X6762" s="4" t="str">
        <f t="shared" si="1281"/>
        <v/>
      </c>
      <c r="Y6762" s="4" t="str">
        <f t="shared" si="1282"/>
        <v/>
      </c>
      <c r="Z6762" s="4" t="str">
        <f t="shared" si="1283"/>
        <v/>
      </c>
      <c r="AA6762" s="4" t="str">
        <f>IF($V6762="","",IF(Y6762&lt;36,0,IF(AND(36&lt;=Y6762,Y6762&lt;71),VLOOKUP($W6762,日射量と図３!$E$6:$F$34,2,TRUE),IF(AND(71&lt;=Y6762,Y6762&lt;107),VLOOKUP($W6762,日射量と図３!$E$6:$G$34,3,TRUE),IF(AND(107&lt;=Y6762,Y6762&lt;143),VLOOKUP($W6762,日射量と図３!$E$6:$H$34,4,TRUE),VLOOKUP($W6762,日射量と図３!$E$6:$I$34,5,TRUE))))))</f>
        <v/>
      </c>
      <c r="AB6762" s="4" t="str">
        <f>IF($V6762="","",IF(Z6762&lt;36,0,IF(AND(36&lt;=Z6762,Z6762&lt;71),VLOOKUP($W6762,日射量と図３!$E$6:$F$34,2,TRUE),IF(AND(71&lt;=Z6762,Z6762&lt;107),VLOOKUP($W6762,日射量と図３!$E$6:$G$34,3,TRUE),IF(AND(107&lt;=Z6762,Z6762&lt;143),VLOOKUP($W6762,日射量と図３!$E$6:$H$34,4,TRUE),VLOOKUP($W6762,日射量と図３!$E$6:$I$34,5,TRUE))))))</f>
        <v/>
      </c>
      <c r="AC6762" s="382" t="str">
        <f t="shared" si="1275"/>
        <v/>
      </c>
      <c r="AD6762" s="382" t="str">
        <f t="shared" si="1276"/>
        <v/>
      </c>
    </row>
    <row r="6763" spans="11:30" ht="13.5" customHeight="1">
      <c r="K6763" s="4">
        <f t="shared" si="1272"/>
        <v>3</v>
      </c>
      <c r="L6763" s="34">
        <v>43533</v>
      </c>
      <c r="M6763" s="4">
        <v>282</v>
      </c>
      <c r="N6763" s="4">
        <v>16</v>
      </c>
      <c r="O6763" s="31">
        <v>0.625</v>
      </c>
      <c r="P6763" s="35">
        <v>11.13</v>
      </c>
      <c r="Q6763" s="36">
        <f t="shared" si="1273"/>
        <v>16</v>
      </c>
      <c r="R6763" s="4">
        <f t="shared" si="1274"/>
        <v>4.8699999999999992</v>
      </c>
      <c r="S6763" s="31">
        <f t="shared" si="1277"/>
        <v>0.26555555555555554</v>
      </c>
      <c r="T6763" s="31">
        <f t="shared" si="1278"/>
        <v>0.74109953703703713</v>
      </c>
      <c r="U6763" s="4">
        <f t="shared" si="1279"/>
        <v>4.8699999999999992</v>
      </c>
      <c r="V6763" s="4" t="str">
        <f t="shared" si="1280"/>
        <v/>
      </c>
      <c r="W6763" s="18" t="str">
        <f>IF(V6763="","",VLOOKUP(L6763,日射量と図３!$A$4:$C$368,3,TRUE)*238.85/100)</f>
        <v/>
      </c>
      <c r="X6763" s="4" t="str">
        <f t="shared" si="1281"/>
        <v/>
      </c>
      <c r="Y6763" s="4" t="str">
        <f t="shared" si="1282"/>
        <v/>
      </c>
      <c r="Z6763" s="4" t="str">
        <f t="shared" si="1283"/>
        <v/>
      </c>
      <c r="AA6763" s="4" t="str">
        <f>IF($V6763="","",IF(Y6763&lt;36,0,IF(AND(36&lt;=Y6763,Y6763&lt;71),VLOOKUP($W6763,日射量と図３!$E$6:$F$34,2,TRUE),IF(AND(71&lt;=Y6763,Y6763&lt;107),VLOOKUP($W6763,日射量と図３!$E$6:$G$34,3,TRUE),IF(AND(107&lt;=Y6763,Y6763&lt;143),VLOOKUP($W6763,日射量と図３!$E$6:$H$34,4,TRUE),VLOOKUP($W6763,日射量と図３!$E$6:$I$34,5,TRUE))))))</f>
        <v/>
      </c>
      <c r="AB6763" s="4" t="str">
        <f>IF($V6763="","",IF(Z6763&lt;36,0,IF(AND(36&lt;=Z6763,Z6763&lt;71),VLOOKUP($W6763,日射量と図３!$E$6:$F$34,2,TRUE),IF(AND(71&lt;=Z6763,Z6763&lt;107),VLOOKUP($W6763,日射量と図３!$E$6:$G$34,3,TRUE),IF(AND(107&lt;=Z6763,Z6763&lt;143),VLOOKUP($W6763,日射量と図３!$E$6:$H$34,4,TRUE),VLOOKUP($W6763,日射量と図３!$E$6:$I$34,5,TRUE))))))</f>
        <v/>
      </c>
      <c r="AC6763" s="382" t="str">
        <f t="shared" si="1275"/>
        <v/>
      </c>
      <c r="AD6763" s="382" t="str">
        <f t="shared" si="1276"/>
        <v/>
      </c>
    </row>
    <row r="6764" spans="11:30" ht="13.5" customHeight="1">
      <c r="K6764" s="4">
        <f t="shared" si="1272"/>
        <v>3</v>
      </c>
      <c r="L6764" s="34">
        <v>43533</v>
      </c>
      <c r="M6764" s="4">
        <v>282</v>
      </c>
      <c r="N6764" s="4">
        <v>17</v>
      </c>
      <c r="O6764" s="31">
        <v>0.66666666666666663</v>
      </c>
      <c r="P6764" s="35">
        <v>10.899999999999999</v>
      </c>
      <c r="Q6764" s="36">
        <f t="shared" si="1273"/>
        <v>16</v>
      </c>
      <c r="R6764" s="4">
        <f t="shared" si="1274"/>
        <v>5.1000000000000014</v>
      </c>
      <c r="S6764" s="31">
        <f t="shared" si="1277"/>
        <v>0.26555555555555554</v>
      </c>
      <c r="T6764" s="31">
        <f t="shared" si="1278"/>
        <v>0.74109953703703713</v>
      </c>
      <c r="U6764" s="4">
        <f t="shared" si="1279"/>
        <v>5.1000000000000014</v>
      </c>
      <c r="V6764" s="4" t="str">
        <f t="shared" si="1280"/>
        <v/>
      </c>
      <c r="W6764" s="18" t="str">
        <f>IF(V6764="","",VLOOKUP(L6764,日射量と図３!$A$4:$C$368,3,TRUE)*238.85/100)</f>
        <v/>
      </c>
      <c r="X6764" s="4" t="str">
        <f t="shared" si="1281"/>
        <v/>
      </c>
      <c r="Y6764" s="4" t="str">
        <f t="shared" si="1282"/>
        <v/>
      </c>
      <c r="Z6764" s="4" t="str">
        <f t="shared" si="1283"/>
        <v/>
      </c>
      <c r="AA6764" s="4" t="str">
        <f>IF($V6764="","",IF(Y6764&lt;36,0,IF(AND(36&lt;=Y6764,Y6764&lt;71),VLOOKUP($W6764,日射量と図３!$E$6:$F$34,2,TRUE),IF(AND(71&lt;=Y6764,Y6764&lt;107),VLOOKUP($W6764,日射量と図３!$E$6:$G$34,3,TRUE),IF(AND(107&lt;=Y6764,Y6764&lt;143),VLOOKUP($W6764,日射量と図３!$E$6:$H$34,4,TRUE),VLOOKUP($W6764,日射量と図３!$E$6:$I$34,5,TRUE))))))</f>
        <v/>
      </c>
      <c r="AB6764" s="4" t="str">
        <f>IF($V6764="","",IF(Z6764&lt;36,0,IF(AND(36&lt;=Z6764,Z6764&lt;71),VLOOKUP($W6764,日射量と図３!$E$6:$F$34,2,TRUE),IF(AND(71&lt;=Z6764,Z6764&lt;107),VLOOKUP($W6764,日射量と図３!$E$6:$G$34,3,TRUE),IF(AND(107&lt;=Z6764,Z6764&lt;143),VLOOKUP($W6764,日射量と図３!$E$6:$H$34,4,TRUE),VLOOKUP($W6764,日射量と図３!$E$6:$I$34,5,TRUE))))))</f>
        <v/>
      </c>
      <c r="AC6764" s="382" t="str">
        <f t="shared" si="1275"/>
        <v/>
      </c>
      <c r="AD6764" s="382" t="str">
        <f t="shared" si="1276"/>
        <v/>
      </c>
    </row>
    <row r="6765" spans="11:30" ht="13.5" customHeight="1">
      <c r="K6765" s="4">
        <f t="shared" si="1272"/>
        <v>3</v>
      </c>
      <c r="L6765" s="34">
        <v>43533</v>
      </c>
      <c r="M6765" s="4">
        <v>282</v>
      </c>
      <c r="N6765" s="4">
        <v>18</v>
      </c>
      <c r="O6765" s="31">
        <v>0.70833333333333337</v>
      </c>
      <c r="P6765" s="35">
        <v>10.14</v>
      </c>
      <c r="Q6765" s="36">
        <f t="shared" si="1273"/>
        <v>16</v>
      </c>
      <c r="R6765" s="4">
        <f t="shared" si="1274"/>
        <v>5.8599999999999994</v>
      </c>
      <c r="S6765" s="31">
        <f t="shared" si="1277"/>
        <v>0.26555555555555554</v>
      </c>
      <c r="T6765" s="31">
        <f t="shared" si="1278"/>
        <v>0.74109953703703713</v>
      </c>
      <c r="U6765" s="4">
        <f t="shared" si="1279"/>
        <v>5.8599999999999994</v>
      </c>
      <c r="V6765" s="4" t="str">
        <f t="shared" si="1280"/>
        <v/>
      </c>
      <c r="W6765" s="18" t="str">
        <f>IF(V6765="","",VLOOKUP(L6765,日射量と図３!$A$4:$C$368,3,TRUE)*238.85/100)</f>
        <v/>
      </c>
      <c r="X6765" s="4" t="str">
        <f t="shared" si="1281"/>
        <v/>
      </c>
      <c r="Y6765" s="4" t="str">
        <f t="shared" si="1282"/>
        <v/>
      </c>
      <c r="Z6765" s="4" t="str">
        <f t="shared" si="1283"/>
        <v/>
      </c>
      <c r="AA6765" s="4" t="str">
        <f>IF($V6765="","",IF(Y6765&lt;36,0,IF(AND(36&lt;=Y6765,Y6765&lt;71),VLOOKUP($W6765,日射量と図３!$E$6:$F$34,2,TRUE),IF(AND(71&lt;=Y6765,Y6765&lt;107),VLOOKUP($W6765,日射量と図３!$E$6:$G$34,3,TRUE),IF(AND(107&lt;=Y6765,Y6765&lt;143),VLOOKUP($W6765,日射量と図３!$E$6:$H$34,4,TRUE),VLOOKUP($W6765,日射量と図３!$E$6:$I$34,5,TRUE))))))</f>
        <v/>
      </c>
      <c r="AB6765" s="4" t="str">
        <f>IF($V6765="","",IF(Z6765&lt;36,0,IF(AND(36&lt;=Z6765,Z6765&lt;71),VLOOKUP($W6765,日射量と図３!$E$6:$F$34,2,TRUE),IF(AND(71&lt;=Z6765,Z6765&lt;107),VLOOKUP($W6765,日射量と図３!$E$6:$G$34,3,TRUE),IF(AND(107&lt;=Z6765,Z6765&lt;143),VLOOKUP($W6765,日射量と図３!$E$6:$H$34,4,TRUE),VLOOKUP($W6765,日射量と図３!$E$6:$I$34,5,TRUE))))))</f>
        <v/>
      </c>
      <c r="AC6765" s="382" t="str">
        <f t="shared" si="1275"/>
        <v/>
      </c>
      <c r="AD6765" s="382" t="str">
        <f t="shared" si="1276"/>
        <v/>
      </c>
    </row>
    <row r="6766" spans="11:30" ht="13.5" customHeight="1">
      <c r="K6766" s="4">
        <f t="shared" si="1272"/>
        <v>3</v>
      </c>
      <c r="L6766" s="34">
        <v>43533</v>
      </c>
      <c r="M6766" s="4">
        <v>282</v>
      </c>
      <c r="N6766" s="4">
        <v>19</v>
      </c>
      <c r="O6766" s="31">
        <v>0.75</v>
      </c>
      <c r="P6766" s="35">
        <v>9.48</v>
      </c>
      <c r="Q6766" s="36">
        <f t="shared" si="1273"/>
        <v>16</v>
      </c>
      <c r="R6766" s="4">
        <f t="shared" si="1274"/>
        <v>6.52</v>
      </c>
      <c r="S6766" s="31">
        <f t="shared" si="1277"/>
        <v>0.26555555555555554</v>
      </c>
      <c r="T6766" s="31">
        <f t="shared" si="1278"/>
        <v>0.74109953703703713</v>
      </c>
      <c r="U6766" s="4">
        <f t="shared" si="1279"/>
        <v>0</v>
      </c>
      <c r="V6766" s="4" t="str">
        <f t="shared" si="1280"/>
        <v/>
      </c>
      <c r="W6766" s="18" t="str">
        <f>IF(V6766="","",VLOOKUP(L6766,日射量と図３!$A$4:$C$368,3,TRUE)*238.85/100)</f>
        <v/>
      </c>
      <c r="X6766" s="4" t="str">
        <f t="shared" si="1281"/>
        <v/>
      </c>
      <c r="Y6766" s="4" t="str">
        <f t="shared" si="1282"/>
        <v/>
      </c>
      <c r="Z6766" s="4" t="str">
        <f t="shared" si="1283"/>
        <v/>
      </c>
      <c r="AA6766" s="4" t="str">
        <f>IF($V6766="","",IF(Y6766&lt;36,0,IF(AND(36&lt;=Y6766,Y6766&lt;71),VLOOKUP($W6766,日射量と図３!$E$6:$F$34,2,TRUE),IF(AND(71&lt;=Y6766,Y6766&lt;107),VLOOKUP($W6766,日射量と図３!$E$6:$G$34,3,TRUE),IF(AND(107&lt;=Y6766,Y6766&lt;143),VLOOKUP($W6766,日射量と図３!$E$6:$H$34,4,TRUE),VLOOKUP($W6766,日射量と図３!$E$6:$I$34,5,TRUE))))))</f>
        <v/>
      </c>
      <c r="AB6766" s="4" t="str">
        <f>IF($V6766="","",IF(Z6766&lt;36,0,IF(AND(36&lt;=Z6766,Z6766&lt;71),VLOOKUP($W6766,日射量と図３!$E$6:$F$34,2,TRUE),IF(AND(71&lt;=Z6766,Z6766&lt;107),VLOOKUP($W6766,日射量と図３!$E$6:$G$34,3,TRUE),IF(AND(107&lt;=Z6766,Z6766&lt;143),VLOOKUP($W6766,日射量と図３!$E$6:$H$34,4,TRUE),VLOOKUP($W6766,日射量と図３!$E$6:$I$34,5,TRUE))))))</f>
        <v/>
      </c>
      <c r="AC6766" s="382" t="str">
        <f t="shared" si="1275"/>
        <v/>
      </c>
      <c r="AD6766" s="382" t="str">
        <f t="shared" si="1276"/>
        <v/>
      </c>
    </row>
    <row r="6767" spans="11:30" ht="13.5" customHeight="1">
      <c r="K6767" s="4">
        <f t="shared" si="1272"/>
        <v>3</v>
      </c>
      <c r="L6767" s="34">
        <v>43533</v>
      </c>
      <c r="M6767" s="4">
        <v>282</v>
      </c>
      <c r="N6767" s="4">
        <v>20</v>
      </c>
      <c r="O6767" s="31">
        <v>0.79166666666666663</v>
      </c>
      <c r="P6767" s="35">
        <v>8.620000000000001</v>
      </c>
      <c r="Q6767" s="36">
        <f t="shared" si="1273"/>
        <v>16</v>
      </c>
      <c r="R6767" s="4">
        <f t="shared" si="1274"/>
        <v>7.379999999999999</v>
      </c>
      <c r="S6767" s="31">
        <f t="shared" si="1277"/>
        <v>0.26555555555555554</v>
      </c>
      <c r="T6767" s="31">
        <f t="shared" si="1278"/>
        <v>0.74109953703703713</v>
      </c>
      <c r="U6767" s="4">
        <f t="shared" si="1279"/>
        <v>0</v>
      </c>
      <c r="V6767" s="4" t="str">
        <f t="shared" si="1280"/>
        <v/>
      </c>
      <c r="W6767" s="18" t="str">
        <f>IF(V6767="","",VLOOKUP(L6767,日射量と図３!$A$4:$C$368,3,TRUE)*238.85/100)</f>
        <v/>
      </c>
      <c r="X6767" s="4" t="str">
        <f t="shared" si="1281"/>
        <v/>
      </c>
      <c r="Y6767" s="4" t="str">
        <f t="shared" si="1282"/>
        <v/>
      </c>
      <c r="Z6767" s="4" t="str">
        <f t="shared" si="1283"/>
        <v/>
      </c>
      <c r="AA6767" s="4" t="str">
        <f>IF($V6767="","",IF(Y6767&lt;36,0,IF(AND(36&lt;=Y6767,Y6767&lt;71),VLOOKUP($W6767,日射量と図３!$E$6:$F$34,2,TRUE),IF(AND(71&lt;=Y6767,Y6767&lt;107),VLOOKUP($W6767,日射量と図３!$E$6:$G$34,3,TRUE),IF(AND(107&lt;=Y6767,Y6767&lt;143),VLOOKUP($W6767,日射量と図３!$E$6:$H$34,4,TRUE),VLOOKUP($W6767,日射量と図３!$E$6:$I$34,5,TRUE))))))</f>
        <v/>
      </c>
      <c r="AB6767" s="4" t="str">
        <f>IF($V6767="","",IF(Z6767&lt;36,0,IF(AND(36&lt;=Z6767,Z6767&lt;71),VLOOKUP($W6767,日射量と図３!$E$6:$F$34,2,TRUE),IF(AND(71&lt;=Z6767,Z6767&lt;107),VLOOKUP($W6767,日射量と図３!$E$6:$G$34,3,TRUE),IF(AND(107&lt;=Z6767,Z6767&lt;143),VLOOKUP($W6767,日射量と図３!$E$6:$H$34,4,TRUE),VLOOKUP($W6767,日射量と図３!$E$6:$I$34,5,TRUE))))))</f>
        <v/>
      </c>
      <c r="AC6767" s="382" t="str">
        <f t="shared" si="1275"/>
        <v/>
      </c>
      <c r="AD6767" s="382" t="str">
        <f t="shared" si="1276"/>
        <v/>
      </c>
    </row>
    <row r="6768" spans="11:30" ht="13.5" customHeight="1">
      <c r="K6768" s="4">
        <f t="shared" si="1272"/>
        <v>3</v>
      </c>
      <c r="L6768" s="34">
        <v>43533</v>
      </c>
      <c r="M6768" s="4">
        <v>282</v>
      </c>
      <c r="N6768" s="4">
        <v>21</v>
      </c>
      <c r="O6768" s="31">
        <v>0.83333333333333337</v>
      </c>
      <c r="P6768" s="35">
        <v>8.14</v>
      </c>
      <c r="Q6768" s="36">
        <f t="shared" si="1273"/>
        <v>16</v>
      </c>
      <c r="R6768" s="4">
        <f t="shared" si="1274"/>
        <v>7.8599999999999994</v>
      </c>
      <c r="S6768" s="31">
        <f t="shared" si="1277"/>
        <v>0.26555555555555554</v>
      </c>
      <c r="T6768" s="31">
        <f t="shared" si="1278"/>
        <v>0.74109953703703713</v>
      </c>
      <c r="U6768" s="4">
        <f t="shared" si="1279"/>
        <v>0</v>
      </c>
      <c r="V6768" s="4" t="str">
        <f t="shared" si="1280"/>
        <v/>
      </c>
      <c r="W6768" s="18" t="str">
        <f>IF(V6768="","",VLOOKUP(L6768,日射量と図３!$A$4:$C$368,3,TRUE)*238.85/100)</f>
        <v/>
      </c>
      <c r="X6768" s="4" t="str">
        <f t="shared" si="1281"/>
        <v/>
      </c>
      <c r="Y6768" s="4" t="str">
        <f t="shared" si="1282"/>
        <v/>
      </c>
      <c r="Z6768" s="4" t="str">
        <f t="shared" si="1283"/>
        <v/>
      </c>
      <c r="AA6768" s="4" t="str">
        <f>IF($V6768="","",IF(Y6768&lt;36,0,IF(AND(36&lt;=Y6768,Y6768&lt;71),VLOOKUP($W6768,日射量と図３!$E$6:$F$34,2,TRUE),IF(AND(71&lt;=Y6768,Y6768&lt;107),VLOOKUP($W6768,日射量と図３!$E$6:$G$34,3,TRUE),IF(AND(107&lt;=Y6768,Y6768&lt;143),VLOOKUP($W6768,日射量と図３!$E$6:$H$34,4,TRUE),VLOOKUP($W6768,日射量と図３!$E$6:$I$34,5,TRUE))))))</f>
        <v/>
      </c>
      <c r="AB6768" s="4" t="str">
        <f>IF($V6768="","",IF(Z6768&lt;36,0,IF(AND(36&lt;=Z6768,Z6768&lt;71),VLOOKUP($W6768,日射量と図３!$E$6:$F$34,2,TRUE),IF(AND(71&lt;=Z6768,Z6768&lt;107),VLOOKUP($W6768,日射量と図３!$E$6:$G$34,3,TRUE),IF(AND(107&lt;=Z6768,Z6768&lt;143),VLOOKUP($W6768,日射量と図３!$E$6:$H$34,4,TRUE),VLOOKUP($W6768,日射量と図３!$E$6:$I$34,5,TRUE))))))</f>
        <v/>
      </c>
      <c r="AC6768" s="382" t="str">
        <f t="shared" si="1275"/>
        <v/>
      </c>
      <c r="AD6768" s="382" t="str">
        <f t="shared" si="1276"/>
        <v/>
      </c>
    </row>
    <row r="6769" spans="11:30" ht="13.5" customHeight="1">
      <c r="K6769" s="4">
        <f t="shared" si="1272"/>
        <v>3</v>
      </c>
      <c r="L6769" s="34">
        <v>43533</v>
      </c>
      <c r="M6769" s="4">
        <v>282</v>
      </c>
      <c r="N6769" s="4">
        <v>22</v>
      </c>
      <c r="O6769" s="31">
        <v>0.875</v>
      </c>
      <c r="P6769" s="35">
        <v>7.6099999999999994</v>
      </c>
      <c r="Q6769" s="36">
        <f t="shared" si="1273"/>
        <v>16</v>
      </c>
      <c r="R6769" s="4">
        <f t="shared" si="1274"/>
        <v>8.39</v>
      </c>
      <c r="S6769" s="31">
        <f t="shared" si="1277"/>
        <v>0.26555555555555554</v>
      </c>
      <c r="T6769" s="31">
        <f t="shared" si="1278"/>
        <v>0.74109953703703713</v>
      </c>
      <c r="U6769" s="4">
        <f t="shared" si="1279"/>
        <v>0</v>
      </c>
      <c r="V6769" s="4" t="str">
        <f t="shared" si="1280"/>
        <v/>
      </c>
      <c r="W6769" s="18" t="str">
        <f>IF(V6769="","",VLOOKUP(L6769,日射量と図３!$A$4:$C$368,3,TRUE)*238.85/100)</f>
        <v/>
      </c>
      <c r="X6769" s="4" t="str">
        <f t="shared" si="1281"/>
        <v/>
      </c>
      <c r="Y6769" s="4" t="str">
        <f t="shared" si="1282"/>
        <v/>
      </c>
      <c r="Z6769" s="4" t="str">
        <f t="shared" si="1283"/>
        <v/>
      </c>
      <c r="AA6769" s="4" t="str">
        <f>IF($V6769="","",IF(Y6769&lt;36,0,IF(AND(36&lt;=Y6769,Y6769&lt;71),VLOOKUP($W6769,日射量と図３!$E$6:$F$34,2,TRUE),IF(AND(71&lt;=Y6769,Y6769&lt;107),VLOOKUP($W6769,日射量と図３!$E$6:$G$34,3,TRUE),IF(AND(107&lt;=Y6769,Y6769&lt;143),VLOOKUP($W6769,日射量と図３!$E$6:$H$34,4,TRUE),VLOOKUP($W6769,日射量と図３!$E$6:$I$34,5,TRUE))))))</f>
        <v/>
      </c>
      <c r="AB6769" s="4" t="str">
        <f>IF($V6769="","",IF(Z6769&lt;36,0,IF(AND(36&lt;=Z6769,Z6769&lt;71),VLOOKUP($W6769,日射量と図３!$E$6:$F$34,2,TRUE),IF(AND(71&lt;=Z6769,Z6769&lt;107),VLOOKUP($W6769,日射量と図３!$E$6:$G$34,3,TRUE),IF(AND(107&lt;=Z6769,Z6769&lt;143),VLOOKUP($W6769,日射量と図３!$E$6:$H$34,4,TRUE),VLOOKUP($W6769,日射量と図３!$E$6:$I$34,5,TRUE))))))</f>
        <v/>
      </c>
      <c r="AC6769" s="382" t="str">
        <f t="shared" si="1275"/>
        <v/>
      </c>
      <c r="AD6769" s="382" t="str">
        <f t="shared" si="1276"/>
        <v/>
      </c>
    </row>
    <row r="6770" spans="11:30" ht="13.5" customHeight="1">
      <c r="K6770" s="4">
        <f t="shared" si="1272"/>
        <v>3</v>
      </c>
      <c r="L6770" s="34">
        <v>43533</v>
      </c>
      <c r="M6770" s="4">
        <v>282</v>
      </c>
      <c r="N6770" s="4">
        <v>23</v>
      </c>
      <c r="O6770" s="31">
        <v>0.91666666666666663</v>
      </c>
      <c r="P6770" s="35">
        <v>7.1599999999999993</v>
      </c>
      <c r="Q6770" s="36">
        <f t="shared" si="1273"/>
        <v>13</v>
      </c>
      <c r="R6770" s="4">
        <f t="shared" si="1274"/>
        <v>5.8400000000000007</v>
      </c>
      <c r="S6770" s="31">
        <f t="shared" si="1277"/>
        <v>0.26555555555555554</v>
      </c>
      <c r="T6770" s="31">
        <f t="shared" si="1278"/>
        <v>0.74109953703703713</v>
      </c>
      <c r="U6770" s="4">
        <f t="shared" si="1279"/>
        <v>0</v>
      </c>
      <c r="V6770" s="4" t="str">
        <f t="shared" si="1280"/>
        <v/>
      </c>
      <c r="W6770" s="18" t="str">
        <f>IF(V6770="","",VLOOKUP(L6770,日射量と図３!$A$4:$C$368,3,TRUE)*238.85/100)</f>
        <v/>
      </c>
      <c r="X6770" s="4" t="str">
        <f t="shared" si="1281"/>
        <v/>
      </c>
      <c r="Y6770" s="4" t="str">
        <f t="shared" si="1282"/>
        <v/>
      </c>
      <c r="Z6770" s="4" t="str">
        <f t="shared" si="1283"/>
        <v/>
      </c>
      <c r="AA6770" s="4" t="str">
        <f>IF($V6770="","",IF(Y6770&lt;36,0,IF(AND(36&lt;=Y6770,Y6770&lt;71),VLOOKUP($W6770,日射量と図３!$E$6:$F$34,2,TRUE),IF(AND(71&lt;=Y6770,Y6770&lt;107),VLOOKUP($W6770,日射量と図３!$E$6:$G$34,3,TRUE),IF(AND(107&lt;=Y6770,Y6770&lt;143),VLOOKUP($W6770,日射量と図３!$E$6:$H$34,4,TRUE),VLOOKUP($W6770,日射量と図３!$E$6:$I$34,5,TRUE))))))</f>
        <v/>
      </c>
      <c r="AB6770" s="4" t="str">
        <f>IF($V6770="","",IF(Z6770&lt;36,0,IF(AND(36&lt;=Z6770,Z6770&lt;71),VLOOKUP($W6770,日射量と図３!$E$6:$F$34,2,TRUE),IF(AND(71&lt;=Z6770,Z6770&lt;107),VLOOKUP($W6770,日射量と図３!$E$6:$G$34,3,TRUE),IF(AND(107&lt;=Z6770,Z6770&lt;143),VLOOKUP($W6770,日射量と図３!$E$6:$H$34,4,TRUE),VLOOKUP($W6770,日射量と図３!$E$6:$I$34,5,TRUE))))))</f>
        <v/>
      </c>
      <c r="AC6770" s="382" t="str">
        <f t="shared" si="1275"/>
        <v/>
      </c>
      <c r="AD6770" s="382" t="str">
        <f t="shared" si="1276"/>
        <v/>
      </c>
    </row>
    <row r="6771" spans="11:30" ht="13.5" customHeight="1">
      <c r="K6771" s="4">
        <f t="shared" si="1272"/>
        <v>3</v>
      </c>
      <c r="L6771" s="34">
        <v>43533</v>
      </c>
      <c r="M6771" s="4">
        <v>282</v>
      </c>
      <c r="N6771" s="4">
        <v>24</v>
      </c>
      <c r="O6771" s="31">
        <v>0.95833333333333337</v>
      </c>
      <c r="P6771" s="35">
        <v>6.910000000000001</v>
      </c>
      <c r="Q6771" s="36">
        <f t="shared" si="1273"/>
        <v>13</v>
      </c>
      <c r="R6771" s="4">
        <f t="shared" si="1274"/>
        <v>6.089999999999999</v>
      </c>
      <c r="S6771" s="31">
        <f t="shared" si="1277"/>
        <v>0.26555555555555554</v>
      </c>
      <c r="T6771" s="31">
        <f t="shared" si="1278"/>
        <v>0.74109953703703713</v>
      </c>
      <c r="U6771" s="4">
        <f t="shared" si="1279"/>
        <v>0</v>
      </c>
      <c r="V6771" s="4" t="str">
        <f t="shared" si="1280"/>
        <v/>
      </c>
      <c r="W6771" s="18" t="str">
        <f>IF(V6771="","",VLOOKUP(L6771,日射量と図３!$A$4:$C$368,3,TRUE)*238.85/100)</f>
        <v/>
      </c>
      <c r="X6771" s="4" t="str">
        <f t="shared" si="1281"/>
        <v/>
      </c>
      <c r="Y6771" s="4" t="str">
        <f t="shared" si="1282"/>
        <v/>
      </c>
      <c r="Z6771" s="4" t="str">
        <f t="shared" si="1283"/>
        <v/>
      </c>
      <c r="AA6771" s="4" t="str">
        <f>IF($V6771="","",IF(Y6771&lt;36,0,IF(AND(36&lt;=Y6771,Y6771&lt;71),VLOOKUP($W6771,日射量と図３!$E$6:$F$34,2,TRUE),IF(AND(71&lt;=Y6771,Y6771&lt;107),VLOOKUP($W6771,日射量と図３!$E$6:$G$34,3,TRUE),IF(AND(107&lt;=Y6771,Y6771&lt;143),VLOOKUP($W6771,日射量と図３!$E$6:$H$34,4,TRUE),VLOOKUP($W6771,日射量と図３!$E$6:$I$34,5,TRUE))))))</f>
        <v/>
      </c>
      <c r="AB6771" s="4" t="str">
        <f>IF($V6771="","",IF(Z6771&lt;36,0,IF(AND(36&lt;=Z6771,Z6771&lt;71),VLOOKUP($W6771,日射量と図３!$E$6:$F$34,2,TRUE),IF(AND(71&lt;=Z6771,Z6771&lt;107),VLOOKUP($W6771,日射量と図３!$E$6:$G$34,3,TRUE),IF(AND(107&lt;=Z6771,Z6771&lt;143),VLOOKUP($W6771,日射量と図３!$E$6:$H$34,4,TRUE),VLOOKUP($W6771,日射量と図３!$E$6:$I$34,5,TRUE))))))</f>
        <v/>
      </c>
      <c r="AC6771" s="382" t="str">
        <f t="shared" si="1275"/>
        <v/>
      </c>
      <c r="AD6771" s="382" t="str">
        <f t="shared" si="1276"/>
        <v/>
      </c>
    </row>
    <row r="6772" spans="11:30" ht="13.5" customHeight="1">
      <c r="K6772" s="4">
        <f t="shared" si="1272"/>
        <v>3</v>
      </c>
      <c r="L6772" s="34">
        <v>43534</v>
      </c>
      <c r="M6772" s="4">
        <v>283</v>
      </c>
      <c r="N6772" s="4">
        <v>1</v>
      </c>
      <c r="O6772" s="31">
        <v>0</v>
      </c>
      <c r="P6772" s="35">
        <v>6.3100000000000005</v>
      </c>
      <c r="Q6772" s="36">
        <f t="shared" si="1273"/>
        <v>13</v>
      </c>
      <c r="R6772" s="4">
        <f t="shared" si="1274"/>
        <v>6.6899999999999995</v>
      </c>
      <c r="S6772" s="31">
        <f t="shared" si="1277"/>
        <v>0.26555555555555554</v>
      </c>
      <c r="T6772" s="31">
        <f t="shared" si="1278"/>
        <v>0.74109953703703713</v>
      </c>
      <c r="U6772" s="4">
        <f t="shared" si="1279"/>
        <v>0</v>
      </c>
      <c r="V6772" s="4">
        <f t="shared" si="1280"/>
        <v>50.680000000000007</v>
      </c>
      <c r="W6772" s="18">
        <f>IF(V6772="","",VLOOKUP(L6772,日射量と図３!$A$4:$C$368,3,TRUE)*238.85/100)</f>
        <v>35.827500000000001</v>
      </c>
      <c r="X6772" s="4">
        <f t="shared" si="1281"/>
        <v>11</v>
      </c>
      <c r="Y6772" s="4">
        <f t="shared" si="1282"/>
        <v>28.803977999999994</v>
      </c>
      <c r="Z6772" s="4">
        <f t="shared" si="1283"/>
        <v>32.469938836363632</v>
      </c>
      <c r="AA6772" s="4">
        <f>IF($V6772="","",IF(Y6772&lt;36,0,IF(AND(36&lt;=Y6772,Y6772&lt;71),VLOOKUP($W6772,日射量と図３!$E$6:$F$34,2,TRUE),IF(AND(71&lt;=Y6772,Y6772&lt;107),VLOOKUP($W6772,日射量と図３!$E$6:$G$34,3,TRUE),IF(AND(107&lt;=Y6772,Y6772&lt;143),VLOOKUP($W6772,日射量と図３!$E$6:$H$34,4,TRUE),VLOOKUP($W6772,日射量と図３!$E$6:$I$34,5,TRUE))))))</f>
        <v>0</v>
      </c>
      <c r="AB6772" s="4">
        <f>IF($V6772="","",IF(Z6772&lt;36,0,IF(AND(36&lt;=Z6772,Z6772&lt;71),VLOOKUP($W6772,日射量と図３!$E$6:$F$34,2,TRUE),IF(AND(71&lt;=Z6772,Z6772&lt;107),VLOOKUP($W6772,日射量と図３!$E$6:$G$34,3,TRUE),IF(AND(107&lt;=Z6772,Z6772&lt;143),VLOOKUP($W6772,日射量と図３!$E$6:$H$34,4,TRUE),VLOOKUP($W6772,日射量と図３!$E$6:$I$34,5,TRUE))))))</f>
        <v>0</v>
      </c>
      <c r="AC6772" s="382">
        <f t="shared" si="1275"/>
        <v>0</v>
      </c>
      <c r="AD6772" s="382">
        <f t="shared" si="1276"/>
        <v>0</v>
      </c>
    </row>
    <row r="6773" spans="11:30" ht="13.5" customHeight="1">
      <c r="K6773" s="4">
        <f t="shared" si="1272"/>
        <v>3</v>
      </c>
      <c r="L6773" s="34">
        <v>43534</v>
      </c>
      <c r="M6773" s="4">
        <v>283</v>
      </c>
      <c r="N6773" s="4">
        <v>2</v>
      </c>
      <c r="O6773" s="31">
        <v>4.1666666666666664E-2</v>
      </c>
      <c r="P6773" s="35">
        <v>5.93</v>
      </c>
      <c r="Q6773" s="36">
        <f t="shared" si="1273"/>
        <v>13</v>
      </c>
      <c r="R6773" s="4">
        <f t="shared" si="1274"/>
        <v>7.07</v>
      </c>
      <c r="S6773" s="31">
        <f t="shared" si="1277"/>
        <v>0.26555555555555554</v>
      </c>
      <c r="T6773" s="31">
        <f t="shared" si="1278"/>
        <v>0.74109953703703713</v>
      </c>
      <c r="U6773" s="4">
        <f t="shared" si="1279"/>
        <v>0</v>
      </c>
      <c r="V6773" s="4" t="str">
        <f t="shared" si="1280"/>
        <v/>
      </c>
      <c r="W6773" s="18" t="str">
        <f>IF(V6773="","",VLOOKUP(L6773,日射量と図３!$A$4:$C$368,3,TRUE)*238.85/100)</f>
        <v/>
      </c>
      <c r="X6773" s="4" t="str">
        <f t="shared" si="1281"/>
        <v/>
      </c>
      <c r="Y6773" s="4" t="str">
        <f t="shared" si="1282"/>
        <v/>
      </c>
      <c r="Z6773" s="4" t="str">
        <f t="shared" si="1283"/>
        <v/>
      </c>
      <c r="AA6773" s="4" t="str">
        <f>IF($V6773="","",IF(Y6773&lt;36,0,IF(AND(36&lt;=Y6773,Y6773&lt;71),VLOOKUP($W6773,日射量と図３!$E$6:$F$34,2,TRUE),IF(AND(71&lt;=Y6773,Y6773&lt;107),VLOOKUP($W6773,日射量と図３!$E$6:$G$34,3,TRUE),IF(AND(107&lt;=Y6773,Y6773&lt;143),VLOOKUP($W6773,日射量と図３!$E$6:$H$34,4,TRUE),VLOOKUP($W6773,日射量と図３!$E$6:$I$34,5,TRUE))))))</f>
        <v/>
      </c>
      <c r="AB6773" s="4" t="str">
        <f>IF($V6773="","",IF(Z6773&lt;36,0,IF(AND(36&lt;=Z6773,Z6773&lt;71),VLOOKUP($W6773,日射量と図３!$E$6:$F$34,2,TRUE),IF(AND(71&lt;=Z6773,Z6773&lt;107),VLOOKUP($W6773,日射量と図３!$E$6:$G$34,3,TRUE),IF(AND(107&lt;=Z6773,Z6773&lt;143),VLOOKUP($W6773,日射量と図３!$E$6:$H$34,4,TRUE),VLOOKUP($W6773,日射量と図３!$E$6:$I$34,5,TRUE))))))</f>
        <v/>
      </c>
      <c r="AC6773" s="382" t="str">
        <f t="shared" si="1275"/>
        <v/>
      </c>
      <c r="AD6773" s="382" t="str">
        <f t="shared" si="1276"/>
        <v/>
      </c>
    </row>
    <row r="6774" spans="11:30" ht="13.5" customHeight="1">
      <c r="K6774" s="4">
        <f t="shared" si="1272"/>
        <v>3</v>
      </c>
      <c r="L6774" s="34">
        <v>43534</v>
      </c>
      <c r="M6774" s="4">
        <v>283</v>
      </c>
      <c r="N6774" s="4">
        <v>3</v>
      </c>
      <c r="O6774" s="31">
        <v>8.3333333333333329E-2</v>
      </c>
      <c r="P6774" s="35">
        <v>5.8199999999999994</v>
      </c>
      <c r="Q6774" s="36">
        <f t="shared" si="1273"/>
        <v>13</v>
      </c>
      <c r="R6774" s="4">
        <f t="shared" si="1274"/>
        <v>7.1800000000000006</v>
      </c>
      <c r="S6774" s="31">
        <f t="shared" si="1277"/>
        <v>0.26555555555555554</v>
      </c>
      <c r="T6774" s="31">
        <f t="shared" si="1278"/>
        <v>0.74109953703703713</v>
      </c>
      <c r="U6774" s="4">
        <f t="shared" si="1279"/>
        <v>0</v>
      </c>
      <c r="V6774" s="4" t="str">
        <f t="shared" si="1280"/>
        <v/>
      </c>
      <c r="W6774" s="18" t="str">
        <f>IF(V6774="","",VLOOKUP(L6774,日射量と図３!$A$4:$C$368,3,TRUE)*238.85/100)</f>
        <v/>
      </c>
      <c r="X6774" s="4" t="str">
        <f t="shared" si="1281"/>
        <v/>
      </c>
      <c r="Y6774" s="4" t="str">
        <f t="shared" si="1282"/>
        <v/>
      </c>
      <c r="Z6774" s="4" t="str">
        <f t="shared" si="1283"/>
        <v/>
      </c>
      <c r="AA6774" s="4" t="str">
        <f>IF($V6774="","",IF(Y6774&lt;36,0,IF(AND(36&lt;=Y6774,Y6774&lt;71),VLOOKUP($W6774,日射量と図３!$E$6:$F$34,2,TRUE),IF(AND(71&lt;=Y6774,Y6774&lt;107),VLOOKUP($W6774,日射量と図３!$E$6:$G$34,3,TRUE),IF(AND(107&lt;=Y6774,Y6774&lt;143),VLOOKUP($W6774,日射量と図３!$E$6:$H$34,4,TRUE),VLOOKUP($W6774,日射量と図３!$E$6:$I$34,5,TRUE))))))</f>
        <v/>
      </c>
      <c r="AB6774" s="4" t="str">
        <f>IF($V6774="","",IF(Z6774&lt;36,0,IF(AND(36&lt;=Z6774,Z6774&lt;71),VLOOKUP($W6774,日射量と図３!$E$6:$F$34,2,TRUE),IF(AND(71&lt;=Z6774,Z6774&lt;107),VLOOKUP($W6774,日射量と図３!$E$6:$G$34,3,TRUE),IF(AND(107&lt;=Z6774,Z6774&lt;143),VLOOKUP($W6774,日射量と図３!$E$6:$H$34,4,TRUE),VLOOKUP($W6774,日射量と図３!$E$6:$I$34,5,TRUE))))))</f>
        <v/>
      </c>
      <c r="AC6774" s="382" t="str">
        <f t="shared" si="1275"/>
        <v/>
      </c>
      <c r="AD6774" s="382" t="str">
        <f t="shared" si="1276"/>
        <v/>
      </c>
    </row>
    <row r="6775" spans="11:30" ht="13.5" customHeight="1">
      <c r="K6775" s="4">
        <f t="shared" si="1272"/>
        <v>3</v>
      </c>
      <c r="L6775" s="34">
        <v>43534</v>
      </c>
      <c r="M6775" s="4">
        <v>283</v>
      </c>
      <c r="N6775" s="4">
        <v>4</v>
      </c>
      <c r="O6775" s="31">
        <v>0.125</v>
      </c>
      <c r="P6775" s="35">
        <v>5.4500000000000011</v>
      </c>
      <c r="Q6775" s="36">
        <f t="shared" si="1273"/>
        <v>13</v>
      </c>
      <c r="R6775" s="4">
        <f t="shared" si="1274"/>
        <v>7.5499999999999989</v>
      </c>
      <c r="S6775" s="31">
        <f t="shared" si="1277"/>
        <v>0.26555555555555554</v>
      </c>
      <c r="T6775" s="31">
        <f t="shared" si="1278"/>
        <v>0.74109953703703713</v>
      </c>
      <c r="U6775" s="4">
        <f t="shared" si="1279"/>
        <v>0</v>
      </c>
      <c r="V6775" s="4" t="str">
        <f t="shared" si="1280"/>
        <v/>
      </c>
      <c r="W6775" s="18" t="str">
        <f>IF(V6775="","",VLOOKUP(L6775,日射量と図３!$A$4:$C$368,3,TRUE)*238.85/100)</f>
        <v/>
      </c>
      <c r="X6775" s="4" t="str">
        <f t="shared" si="1281"/>
        <v/>
      </c>
      <c r="Y6775" s="4" t="str">
        <f t="shared" si="1282"/>
        <v/>
      </c>
      <c r="Z6775" s="4" t="str">
        <f t="shared" si="1283"/>
        <v/>
      </c>
      <c r="AA6775" s="4" t="str">
        <f>IF($V6775="","",IF(Y6775&lt;36,0,IF(AND(36&lt;=Y6775,Y6775&lt;71),VLOOKUP($W6775,日射量と図３!$E$6:$F$34,2,TRUE),IF(AND(71&lt;=Y6775,Y6775&lt;107),VLOOKUP($W6775,日射量と図３!$E$6:$G$34,3,TRUE),IF(AND(107&lt;=Y6775,Y6775&lt;143),VLOOKUP($W6775,日射量と図３!$E$6:$H$34,4,TRUE),VLOOKUP($W6775,日射量と図３!$E$6:$I$34,5,TRUE))))))</f>
        <v/>
      </c>
      <c r="AB6775" s="4" t="str">
        <f>IF($V6775="","",IF(Z6775&lt;36,0,IF(AND(36&lt;=Z6775,Z6775&lt;71),VLOOKUP($W6775,日射量と図３!$E$6:$F$34,2,TRUE),IF(AND(71&lt;=Z6775,Z6775&lt;107),VLOOKUP($W6775,日射量と図３!$E$6:$G$34,3,TRUE),IF(AND(107&lt;=Z6775,Z6775&lt;143),VLOOKUP($W6775,日射量と図３!$E$6:$H$34,4,TRUE),VLOOKUP($W6775,日射量と図３!$E$6:$I$34,5,TRUE))))))</f>
        <v/>
      </c>
      <c r="AC6775" s="382" t="str">
        <f t="shared" si="1275"/>
        <v/>
      </c>
      <c r="AD6775" s="382" t="str">
        <f t="shared" si="1276"/>
        <v/>
      </c>
    </row>
    <row r="6776" spans="11:30" ht="13.5" customHeight="1">
      <c r="K6776" s="4">
        <f t="shared" si="1272"/>
        <v>3</v>
      </c>
      <c r="L6776" s="34">
        <v>43534</v>
      </c>
      <c r="M6776" s="4">
        <v>283</v>
      </c>
      <c r="N6776" s="4">
        <v>5</v>
      </c>
      <c r="O6776" s="31">
        <v>0.16666666666666666</v>
      </c>
      <c r="P6776" s="35">
        <v>5.22</v>
      </c>
      <c r="Q6776" s="36">
        <f t="shared" si="1273"/>
        <v>15</v>
      </c>
      <c r="R6776" s="4">
        <f t="shared" si="1274"/>
        <v>9.7800000000000011</v>
      </c>
      <c r="S6776" s="31">
        <f t="shared" si="1277"/>
        <v>0.26555555555555554</v>
      </c>
      <c r="T6776" s="31">
        <f t="shared" si="1278"/>
        <v>0.74109953703703713</v>
      </c>
      <c r="U6776" s="4">
        <f t="shared" si="1279"/>
        <v>0</v>
      </c>
      <c r="V6776" s="4" t="str">
        <f t="shared" si="1280"/>
        <v/>
      </c>
      <c r="W6776" s="18" t="str">
        <f>IF(V6776="","",VLOOKUP(L6776,日射量と図３!$A$4:$C$368,3,TRUE)*238.85/100)</f>
        <v/>
      </c>
      <c r="X6776" s="4" t="str">
        <f t="shared" si="1281"/>
        <v/>
      </c>
      <c r="Y6776" s="4" t="str">
        <f t="shared" si="1282"/>
        <v/>
      </c>
      <c r="Z6776" s="4" t="str">
        <f t="shared" si="1283"/>
        <v/>
      </c>
      <c r="AA6776" s="4" t="str">
        <f>IF($V6776="","",IF(Y6776&lt;36,0,IF(AND(36&lt;=Y6776,Y6776&lt;71),VLOOKUP($W6776,日射量と図３!$E$6:$F$34,2,TRUE),IF(AND(71&lt;=Y6776,Y6776&lt;107),VLOOKUP($W6776,日射量と図３!$E$6:$G$34,3,TRUE),IF(AND(107&lt;=Y6776,Y6776&lt;143),VLOOKUP($W6776,日射量と図３!$E$6:$H$34,4,TRUE),VLOOKUP($W6776,日射量と図３!$E$6:$I$34,5,TRUE))))))</f>
        <v/>
      </c>
      <c r="AB6776" s="4" t="str">
        <f>IF($V6776="","",IF(Z6776&lt;36,0,IF(AND(36&lt;=Z6776,Z6776&lt;71),VLOOKUP($W6776,日射量と図３!$E$6:$F$34,2,TRUE),IF(AND(71&lt;=Z6776,Z6776&lt;107),VLOOKUP($W6776,日射量と図３!$E$6:$G$34,3,TRUE),IF(AND(107&lt;=Z6776,Z6776&lt;143),VLOOKUP($W6776,日射量と図３!$E$6:$H$34,4,TRUE),VLOOKUP($W6776,日射量と図３!$E$6:$I$34,5,TRUE))))))</f>
        <v/>
      </c>
      <c r="AC6776" s="382" t="str">
        <f t="shared" si="1275"/>
        <v/>
      </c>
      <c r="AD6776" s="382" t="str">
        <f t="shared" si="1276"/>
        <v/>
      </c>
    </row>
    <row r="6777" spans="11:30" ht="13.5" customHeight="1">
      <c r="K6777" s="4">
        <f t="shared" si="1272"/>
        <v>3</v>
      </c>
      <c r="L6777" s="34">
        <v>43534</v>
      </c>
      <c r="M6777" s="4">
        <v>283</v>
      </c>
      <c r="N6777" s="4">
        <v>6</v>
      </c>
      <c r="O6777" s="31">
        <v>0.20833333333333334</v>
      </c>
      <c r="P6777" s="35">
        <v>5.1300000000000008</v>
      </c>
      <c r="Q6777" s="36">
        <f t="shared" si="1273"/>
        <v>15</v>
      </c>
      <c r="R6777" s="4">
        <f t="shared" si="1274"/>
        <v>9.8699999999999992</v>
      </c>
      <c r="S6777" s="31">
        <f t="shared" si="1277"/>
        <v>0.26555555555555554</v>
      </c>
      <c r="T6777" s="31">
        <f t="shared" si="1278"/>
        <v>0.74109953703703713</v>
      </c>
      <c r="U6777" s="4">
        <f t="shared" si="1279"/>
        <v>0</v>
      </c>
      <c r="V6777" s="4" t="str">
        <f t="shared" si="1280"/>
        <v/>
      </c>
      <c r="W6777" s="18" t="str">
        <f>IF(V6777="","",VLOOKUP(L6777,日射量と図３!$A$4:$C$368,3,TRUE)*238.85/100)</f>
        <v/>
      </c>
      <c r="X6777" s="4" t="str">
        <f t="shared" si="1281"/>
        <v/>
      </c>
      <c r="Y6777" s="4" t="str">
        <f t="shared" si="1282"/>
        <v/>
      </c>
      <c r="Z6777" s="4" t="str">
        <f t="shared" si="1283"/>
        <v/>
      </c>
      <c r="AA6777" s="4" t="str">
        <f>IF($V6777="","",IF(Y6777&lt;36,0,IF(AND(36&lt;=Y6777,Y6777&lt;71),VLOOKUP($W6777,日射量と図３!$E$6:$F$34,2,TRUE),IF(AND(71&lt;=Y6777,Y6777&lt;107),VLOOKUP($W6777,日射量と図３!$E$6:$G$34,3,TRUE),IF(AND(107&lt;=Y6777,Y6777&lt;143),VLOOKUP($W6777,日射量と図３!$E$6:$H$34,4,TRUE),VLOOKUP($W6777,日射量と図３!$E$6:$I$34,5,TRUE))))))</f>
        <v/>
      </c>
      <c r="AB6777" s="4" t="str">
        <f>IF($V6777="","",IF(Z6777&lt;36,0,IF(AND(36&lt;=Z6777,Z6777&lt;71),VLOOKUP($W6777,日射量と図３!$E$6:$F$34,2,TRUE),IF(AND(71&lt;=Z6777,Z6777&lt;107),VLOOKUP($W6777,日射量と図３!$E$6:$G$34,3,TRUE),IF(AND(107&lt;=Z6777,Z6777&lt;143),VLOOKUP($W6777,日射量と図３!$E$6:$H$34,4,TRUE),VLOOKUP($W6777,日射量と図３!$E$6:$I$34,5,TRUE))))))</f>
        <v/>
      </c>
      <c r="AC6777" s="382" t="str">
        <f t="shared" si="1275"/>
        <v/>
      </c>
      <c r="AD6777" s="382" t="str">
        <f t="shared" si="1276"/>
        <v/>
      </c>
    </row>
    <row r="6778" spans="11:30" ht="13.5" customHeight="1">
      <c r="K6778" s="4">
        <f t="shared" si="1272"/>
        <v>3</v>
      </c>
      <c r="L6778" s="34">
        <v>43534</v>
      </c>
      <c r="M6778" s="4">
        <v>283</v>
      </c>
      <c r="N6778" s="4">
        <v>7</v>
      </c>
      <c r="O6778" s="31">
        <v>0.25</v>
      </c>
      <c r="P6778" s="35">
        <v>4.71</v>
      </c>
      <c r="Q6778" s="36">
        <f t="shared" si="1273"/>
        <v>15</v>
      </c>
      <c r="R6778" s="4">
        <f t="shared" si="1274"/>
        <v>10.29</v>
      </c>
      <c r="S6778" s="31">
        <f t="shared" si="1277"/>
        <v>0.26555555555555554</v>
      </c>
      <c r="T6778" s="31">
        <f t="shared" si="1278"/>
        <v>0.74109953703703713</v>
      </c>
      <c r="U6778" s="4">
        <f t="shared" si="1279"/>
        <v>0</v>
      </c>
      <c r="V6778" s="4" t="str">
        <f t="shared" si="1280"/>
        <v/>
      </c>
      <c r="W6778" s="18" t="str">
        <f>IF(V6778="","",VLOOKUP(L6778,日射量と図３!$A$4:$C$368,3,TRUE)*238.85/100)</f>
        <v/>
      </c>
      <c r="X6778" s="4" t="str">
        <f t="shared" si="1281"/>
        <v/>
      </c>
      <c r="Y6778" s="4" t="str">
        <f t="shared" si="1282"/>
        <v/>
      </c>
      <c r="Z6778" s="4" t="str">
        <f t="shared" si="1283"/>
        <v/>
      </c>
      <c r="AA6778" s="4" t="str">
        <f>IF($V6778="","",IF(Y6778&lt;36,0,IF(AND(36&lt;=Y6778,Y6778&lt;71),VLOOKUP($W6778,日射量と図３!$E$6:$F$34,2,TRUE),IF(AND(71&lt;=Y6778,Y6778&lt;107),VLOOKUP($W6778,日射量と図３!$E$6:$G$34,3,TRUE),IF(AND(107&lt;=Y6778,Y6778&lt;143),VLOOKUP($W6778,日射量と図３!$E$6:$H$34,4,TRUE),VLOOKUP($W6778,日射量と図３!$E$6:$I$34,5,TRUE))))))</f>
        <v/>
      </c>
      <c r="AB6778" s="4" t="str">
        <f>IF($V6778="","",IF(Z6778&lt;36,0,IF(AND(36&lt;=Z6778,Z6778&lt;71),VLOOKUP($W6778,日射量と図３!$E$6:$F$34,2,TRUE),IF(AND(71&lt;=Z6778,Z6778&lt;107),VLOOKUP($W6778,日射量と図３!$E$6:$G$34,3,TRUE),IF(AND(107&lt;=Z6778,Z6778&lt;143),VLOOKUP($W6778,日射量と図３!$E$6:$H$34,4,TRUE),VLOOKUP($W6778,日射量と図３!$E$6:$I$34,5,TRUE))))))</f>
        <v/>
      </c>
      <c r="AC6778" s="382" t="str">
        <f t="shared" si="1275"/>
        <v/>
      </c>
      <c r="AD6778" s="382" t="str">
        <f t="shared" si="1276"/>
        <v/>
      </c>
    </row>
    <row r="6779" spans="11:30" ht="13.5" customHeight="1">
      <c r="K6779" s="4">
        <f t="shared" si="1272"/>
        <v>3</v>
      </c>
      <c r="L6779" s="34">
        <v>43534</v>
      </c>
      <c r="M6779" s="4">
        <v>283</v>
      </c>
      <c r="N6779" s="4">
        <v>8</v>
      </c>
      <c r="O6779" s="31">
        <v>0.29166666666666669</v>
      </c>
      <c r="P6779" s="35">
        <v>5.1300000000000008</v>
      </c>
      <c r="Q6779" s="36">
        <f t="shared" si="1273"/>
        <v>12</v>
      </c>
      <c r="R6779" s="4">
        <f t="shared" si="1274"/>
        <v>6.8699999999999992</v>
      </c>
      <c r="S6779" s="31">
        <f t="shared" si="1277"/>
        <v>0.26555555555555554</v>
      </c>
      <c r="T6779" s="31">
        <f t="shared" si="1278"/>
        <v>0.74109953703703713</v>
      </c>
      <c r="U6779" s="4">
        <f t="shared" si="1279"/>
        <v>6.8699999999999992</v>
      </c>
      <c r="V6779" s="4" t="str">
        <f t="shared" si="1280"/>
        <v/>
      </c>
      <c r="W6779" s="18" t="str">
        <f>IF(V6779="","",VLOOKUP(L6779,日射量と図３!$A$4:$C$368,3,TRUE)*238.85/100)</f>
        <v/>
      </c>
      <c r="X6779" s="4" t="str">
        <f t="shared" si="1281"/>
        <v/>
      </c>
      <c r="Y6779" s="4" t="str">
        <f t="shared" si="1282"/>
        <v/>
      </c>
      <c r="Z6779" s="4" t="str">
        <f t="shared" si="1283"/>
        <v/>
      </c>
      <c r="AA6779" s="4" t="str">
        <f>IF($V6779="","",IF(Y6779&lt;36,0,IF(AND(36&lt;=Y6779,Y6779&lt;71),VLOOKUP($W6779,日射量と図３!$E$6:$F$34,2,TRUE),IF(AND(71&lt;=Y6779,Y6779&lt;107),VLOOKUP($W6779,日射量と図３!$E$6:$G$34,3,TRUE),IF(AND(107&lt;=Y6779,Y6779&lt;143),VLOOKUP($W6779,日射量と図３!$E$6:$H$34,4,TRUE),VLOOKUP($W6779,日射量と図３!$E$6:$I$34,5,TRUE))))))</f>
        <v/>
      </c>
      <c r="AB6779" s="4" t="str">
        <f>IF($V6779="","",IF(Z6779&lt;36,0,IF(AND(36&lt;=Z6779,Z6779&lt;71),VLOOKUP($W6779,日射量と図３!$E$6:$F$34,2,TRUE),IF(AND(71&lt;=Z6779,Z6779&lt;107),VLOOKUP($W6779,日射量と図３!$E$6:$G$34,3,TRUE),IF(AND(107&lt;=Z6779,Z6779&lt;143),VLOOKUP($W6779,日射量と図３!$E$6:$H$34,4,TRUE),VLOOKUP($W6779,日射量と図３!$E$6:$I$34,5,TRUE))))))</f>
        <v/>
      </c>
      <c r="AC6779" s="382" t="str">
        <f t="shared" si="1275"/>
        <v/>
      </c>
      <c r="AD6779" s="382" t="str">
        <f t="shared" si="1276"/>
        <v/>
      </c>
    </row>
    <row r="6780" spans="11:30" ht="13.5" customHeight="1">
      <c r="K6780" s="4">
        <f t="shared" si="1272"/>
        <v>3</v>
      </c>
      <c r="L6780" s="34">
        <v>43534</v>
      </c>
      <c r="M6780" s="4">
        <v>283</v>
      </c>
      <c r="N6780" s="4">
        <v>9</v>
      </c>
      <c r="O6780" s="31">
        <v>0.33333333333333331</v>
      </c>
      <c r="P6780" s="35">
        <v>6.33</v>
      </c>
      <c r="Q6780" s="36">
        <f t="shared" si="1273"/>
        <v>12</v>
      </c>
      <c r="R6780" s="4">
        <f t="shared" si="1274"/>
        <v>5.67</v>
      </c>
      <c r="S6780" s="31">
        <f t="shared" si="1277"/>
        <v>0.26555555555555554</v>
      </c>
      <c r="T6780" s="31">
        <f t="shared" si="1278"/>
        <v>0.74109953703703713</v>
      </c>
      <c r="U6780" s="4">
        <f t="shared" si="1279"/>
        <v>5.67</v>
      </c>
      <c r="V6780" s="4" t="str">
        <f t="shared" si="1280"/>
        <v/>
      </c>
      <c r="W6780" s="18" t="str">
        <f>IF(V6780="","",VLOOKUP(L6780,日射量と図３!$A$4:$C$368,3,TRUE)*238.85/100)</f>
        <v/>
      </c>
      <c r="X6780" s="4" t="str">
        <f t="shared" si="1281"/>
        <v/>
      </c>
      <c r="Y6780" s="4" t="str">
        <f t="shared" si="1282"/>
        <v/>
      </c>
      <c r="Z6780" s="4" t="str">
        <f t="shared" si="1283"/>
        <v/>
      </c>
      <c r="AA6780" s="4" t="str">
        <f>IF($V6780="","",IF(Y6780&lt;36,0,IF(AND(36&lt;=Y6780,Y6780&lt;71),VLOOKUP($W6780,日射量と図３!$E$6:$F$34,2,TRUE),IF(AND(71&lt;=Y6780,Y6780&lt;107),VLOOKUP($W6780,日射量と図３!$E$6:$G$34,3,TRUE),IF(AND(107&lt;=Y6780,Y6780&lt;143),VLOOKUP($W6780,日射量と図３!$E$6:$H$34,4,TRUE),VLOOKUP($W6780,日射量と図３!$E$6:$I$34,5,TRUE))))))</f>
        <v/>
      </c>
      <c r="AB6780" s="4" t="str">
        <f>IF($V6780="","",IF(Z6780&lt;36,0,IF(AND(36&lt;=Z6780,Z6780&lt;71),VLOOKUP($W6780,日射量と図３!$E$6:$F$34,2,TRUE),IF(AND(71&lt;=Z6780,Z6780&lt;107),VLOOKUP($W6780,日射量と図３!$E$6:$G$34,3,TRUE),IF(AND(107&lt;=Z6780,Z6780&lt;143),VLOOKUP($W6780,日射量と図３!$E$6:$H$34,4,TRUE),VLOOKUP($W6780,日射量と図３!$E$6:$I$34,5,TRUE))))))</f>
        <v/>
      </c>
      <c r="AC6780" s="382" t="str">
        <f t="shared" si="1275"/>
        <v/>
      </c>
      <c r="AD6780" s="382" t="str">
        <f t="shared" si="1276"/>
        <v/>
      </c>
    </row>
    <row r="6781" spans="11:30" ht="13.5" customHeight="1">
      <c r="K6781" s="4">
        <f t="shared" si="1272"/>
        <v>3</v>
      </c>
      <c r="L6781" s="34">
        <v>43534</v>
      </c>
      <c r="M6781" s="4">
        <v>283</v>
      </c>
      <c r="N6781" s="4">
        <v>10</v>
      </c>
      <c r="O6781" s="31">
        <v>0.375</v>
      </c>
      <c r="P6781" s="35">
        <v>7.669999999999999</v>
      </c>
      <c r="Q6781" s="36">
        <f t="shared" si="1273"/>
        <v>12</v>
      </c>
      <c r="R6781" s="4">
        <f t="shared" si="1274"/>
        <v>4.330000000000001</v>
      </c>
      <c r="S6781" s="31">
        <f t="shared" si="1277"/>
        <v>0.26555555555555554</v>
      </c>
      <c r="T6781" s="31">
        <f t="shared" si="1278"/>
        <v>0.74109953703703713</v>
      </c>
      <c r="U6781" s="4">
        <f t="shared" si="1279"/>
        <v>4.330000000000001</v>
      </c>
      <c r="V6781" s="4" t="str">
        <f t="shared" si="1280"/>
        <v/>
      </c>
      <c r="W6781" s="18" t="str">
        <f>IF(V6781="","",VLOOKUP(L6781,日射量と図３!$A$4:$C$368,3,TRUE)*238.85/100)</f>
        <v/>
      </c>
      <c r="X6781" s="4" t="str">
        <f t="shared" si="1281"/>
        <v/>
      </c>
      <c r="Y6781" s="4" t="str">
        <f t="shared" si="1282"/>
        <v/>
      </c>
      <c r="Z6781" s="4" t="str">
        <f t="shared" si="1283"/>
        <v/>
      </c>
      <c r="AA6781" s="4" t="str">
        <f>IF($V6781="","",IF(Y6781&lt;36,0,IF(AND(36&lt;=Y6781,Y6781&lt;71),VLOOKUP($W6781,日射量と図３!$E$6:$F$34,2,TRUE),IF(AND(71&lt;=Y6781,Y6781&lt;107),VLOOKUP($W6781,日射量と図３!$E$6:$G$34,3,TRUE),IF(AND(107&lt;=Y6781,Y6781&lt;143),VLOOKUP($W6781,日射量と図３!$E$6:$H$34,4,TRUE),VLOOKUP($W6781,日射量と図３!$E$6:$I$34,5,TRUE))))))</f>
        <v/>
      </c>
      <c r="AB6781" s="4" t="str">
        <f>IF($V6781="","",IF(Z6781&lt;36,0,IF(AND(36&lt;=Z6781,Z6781&lt;71),VLOOKUP($W6781,日射量と図３!$E$6:$F$34,2,TRUE),IF(AND(71&lt;=Z6781,Z6781&lt;107),VLOOKUP($W6781,日射量と図３!$E$6:$G$34,3,TRUE),IF(AND(107&lt;=Z6781,Z6781&lt;143),VLOOKUP($W6781,日射量と図３!$E$6:$H$34,4,TRUE),VLOOKUP($W6781,日射量と図３!$E$6:$I$34,5,TRUE))))))</f>
        <v/>
      </c>
      <c r="AC6781" s="382" t="str">
        <f t="shared" si="1275"/>
        <v/>
      </c>
      <c r="AD6781" s="382" t="str">
        <f t="shared" si="1276"/>
        <v/>
      </c>
    </row>
    <row r="6782" spans="11:30" ht="13.5" customHeight="1">
      <c r="K6782" s="4">
        <f t="shared" si="1272"/>
        <v>3</v>
      </c>
      <c r="L6782" s="34">
        <v>43534</v>
      </c>
      <c r="M6782" s="4">
        <v>283</v>
      </c>
      <c r="N6782" s="4">
        <v>11</v>
      </c>
      <c r="O6782" s="31">
        <v>0.41666666666666669</v>
      </c>
      <c r="P6782" s="35">
        <v>9.1100000000000012</v>
      </c>
      <c r="Q6782" s="36">
        <f t="shared" si="1273"/>
        <v>12</v>
      </c>
      <c r="R6782" s="4">
        <f t="shared" si="1274"/>
        <v>2.8899999999999988</v>
      </c>
      <c r="S6782" s="31">
        <f t="shared" si="1277"/>
        <v>0.26555555555555554</v>
      </c>
      <c r="T6782" s="31">
        <f t="shared" si="1278"/>
        <v>0.74109953703703713</v>
      </c>
      <c r="U6782" s="4">
        <f t="shared" si="1279"/>
        <v>2.8899999999999988</v>
      </c>
      <c r="V6782" s="4" t="str">
        <f t="shared" si="1280"/>
        <v/>
      </c>
      <c r="W6782" s="18" t="str">
        <f>IF(V6782="","",VLOOKUP(L6782,日射量と図３!$A$4:$C$368,3,TRUE)*238.85/100)</f>
        <v/>
      </c>
      <c r="X6782" s="4" t="str">
        <f t="shared" si="1281"/>
        <v/>
      </c>
      <c r="Y6782" s="4" t="str">
        <f t="shared" si="1282"/>
        <v/>
      </c>
      <c r="Z6782" s="4" t="str">
        <f t="shared" si="1283"/>
        <v/>
      </c>
      <c r="AA6782" s="4" t="str">
        <f>IF($V6782="","",IF(Y6782&lt;36,0,IF(AND(36&lt;=Y6782,Y6782&lt;71),VLOOKUP($W6782,日射量と図３!$E$6:$F$34,2,TRUE),IF(AND(71&lt;=Y6782,Y6782&lt;107),VLOOKUP($W6782,日射量と図３!$E$6:$G$34,3,TRUE),IF(AND(107&lt;=Y6782,Y6782&lt;143),VLOOKUP($W6782,日射量と図３!$E$6:$H$34,4,TRUE),VLOOKUP($W6782,日射量と図３!$E$6:$I$34,5,TRUE))))))</f>
        <v/>
      </c>
      <c r="AB6782" s="4" t="str">
        <f>IF($V6782="","",IF(Z6782&lt;36,0,IF(AND(36&lt;=Z6782,Z6782&lt;71),VLOOKUP($W6782,日射量と図３!$E$6:$F$34,2,TRUE),IF(AND(71&lt;=Z6782,Z6782&lt;107),VLOOKUP($W6782,日射量と図３!$E$6:$G$34,3,TRUE),IF(AND(107&lt;=Z6782,Z6782&lt;143),VLOOKUP($W6782,日射量と図３!$E$6:$H$34,4,TRUE),VLOOKUP($W6782,日射量と図３!$E$6:$I$34,5,TRUE))))))</f>
        <v/>
      </c>
      <c r="AC6782" s="382" t="str">
        <f t="shared" si="1275"/>
        <v/>
      </c>
      <c r="AD6782" s="382" t="str">
        <f t="shared" si="1276"/>
        <v/>
      </c>
    </row>
    <row r="6783" spans="11:30" ht="13.5" customHeight="1">
      <c r="K6783" s="4">
        <f t="shared" si="1272"/>
        <v>3</v>
      </c>
      <c r="L6783" s="34">
        <v>43534</v>
      </c>
      <c r="M6783" s="4">
        <v>283</v>
      </c>
      <c r="N6783" s="4">
        <v>12</v>
      </c>
      <c r="O6783" s="31">
        <v>0.45833333333333331</v>
      </c>
      <c r="P6783" s="35">
        <v>9.76</v>
      </c>
      <c r="Q6783" s="36">
        <f t="shared" si="1273"/>
        <v>12</v>
      </c>
      <c r="R6783" s="4">
        <f t="shared" si="1274"/>
        <v>2.2400000000000002</v>
      </c>
      <c r="S6783" s="31">
        <f t="shared" si="1277"/>
        <v>0.26555555555555554</v>
      </c>
      <c r="T6783" s="31">
        <f t="shared" si="1278"/>
        <v>0.74109953703703713</v>
      </c>
      <c r="U6783" s="4">
        <f t="shared" si="1279"/>
        <v>2.2400000000000002</v>
      </c>
      <c r="V6783" s="4" t="str">
        <f t="shared" si="1280"/>
        <v/>
      </c>
      <c r="W6783" s="18" t="str">
        <f>IF(V6783="","",VLOOKUP(L6783,日射量と図３!$A$4:$C$368,3,TRUE)*238.85/100)</f>
        <v/>
      </c>
      <c r="X6783" s="4" t="str">
        <f t="shared" si="1281"/>
        <v/>
      </c>
      <c r="Y6783" s="4" t="str">
        <f t="shared" si="1282"/>
        <v/>
      </c>
      <c r="Z6783" s="4" t="str">
        <f t="shared" si="1283"/>
        <v/>
      </c>
      <c r="AA6783" s="4" t="str">
        <f>IF($V6783="","",IF(Y6783&lt;36,0,IF(AND(36&lt;=Y6783,Y6783&lt;71),VLOOKUP($W6783,日射量と図３!$E$6:$F$34,2,TRUE),IF(AND(71&lt;=Y6783,Y6783&lt;107),VLOOKUP($W6783,日射量と図３!$E$6:$G$34,3,TRUE),IF(AND(107&lt;=Y6783,Y6783&lt;143),VLOOKUP($W6783,日射量と図３!$E$6:$H$34,4,TRUE),VLOOKUP($W6783,日射量と図３!$E$6:$I$34,5,TRUE))))))</f>
        <v/>
      </c>
      <c r="AB6783" s="4" t="str">
        <f>IF($V6783="","",IF(Z6783&lt;36,0,IF(AND(36&lt;=Z6783,Z6783&lt;71),VLOOKUP($W6783,日射量と図３!$E$6:$F$34,2,TRUE),IF(AND(71&lt;=Z6783,Z6783&lt;107),VLOOKUP($W6783,日射量と図３!$E$6:$G$34,3,TRUE),IF(AND(107&lt;=Z6783,Z6783&lt;143),VLOOKUP($W6783,日射量と図３!$E$6:$H$34,4,TRUE),VLOOKUP($W6783,日射量と図３!$E$6:$I$34,5,TRUE))))))</f>
        <v/>
      </c>
      <c r="AC6783" s="382" t="str">
        <f t="shared" si="1275"/>
        <v/>
      </c>
      <c r="AD6783" s="382" t="str">
        <f t="shared" si="1276"/>
        <v/>
      </c>
    </row>
    <row r="6784" spans="11:30" ht="13.5" customHeight="1">
      <c r="K6784" s="4">
        <f t="shared" si="1272"/>
        <v>3</v>
      </c>
      <c r="L6784" s="34">
        <v>43534</v>
      </c>
      <c r="M6784" s="4">
        <v>283</v>
      </c>
      <c r="N6784" s="4">
        <v>13</v>
      </c>
      <c r="O6784" s="31">
        <v>0.5</v>
      </c>
      <c r="P6784" s="35">
        <v>9.870000000000001</v>
      </c>
      <c r="Q6784" s="36">
        <f t="shared" si="1273"/>
        <v>12</v>
      </c>
      <c r="R6784" s="4">
        <f t="shared" si="1274"/>
        <v>2.129999999999999</v>
      </c>
      <c r="S6784" s="31">
        <f t="shared" si="1277"/>
        <v>0.26555555555555554</v>
      </c>
      <c r="T6784" s="31">
        <f t="shared" si="1278"/>
        <v>0.74109953703703713</v>
      </c>
      <c r="U6784" s="4">
        <f t="shared" si="1279"/>
        <v>2.129999999999999</v>
      </c>
      <c r="V6784" s="4" t="str">
        <f t="shared" si="1280"/>
        <v/>
      </c>
      <c r="W6784" s="18" t="str">
        <f>IF(V6784="","",VLOOKUP(L6784,日射量と図３!$A$4:$C$368,3,TRUE)*238.85/100)</f>
        <v/>
      </c>
      <c r="X6784" s="4" t="str">
        <f t="shared" si="1281"/>
        <v/>
      </c>
      <c r="Y6784" s="4" t="str">
        <f t="shared" si="1282"/>
        <v/>
      </c>
      <c r="Z6784" s="4" t="str">
        <f t="shared" si="1283"/>
        <v/>
      </c>
      <c r="AA6784" s="4" t="str">
        <f>IF($V6784="","",IF(Y6784&lt;36,0,IF(AND(36&lt;=Y6784,Y6784&lt;71),VLOOKUP($W6784,日射量と図３!$E$6:$F$34,2,TRUE),IF(AND(71&lt;=Y6784,Y6784&lt;107),VLOOKUP($W6784,日射量と図３!$E$6:$G$34,3,TRUE),IF(AND(107&lt;=Y6784,Y6784&lt;143),VLOOKUP($W6784,日射量と図３!$E$6:$H$34,4,TRUE),VLOOKUP($W6784,日射量と図３!$E$6:$I$34,5,TRUE))))))</f>
        <v/>
      </c>
      <c r="AB6784" s="4" t="str">
        <f>IF($V6784="","",IF(Z6784&lt;36,0,IF(AND(36&lt;=Z6784,Z6784&lt;71),VLOOKUP($W6784,日射量と図３!$E$6:$F$34,2,TRUE),IF(AND(71&lt;=Z6784,Z6784&lt;107),VLOOKUP($W6784,日射量と図３!$E$6:$G$34,3,TRUE),IF(AND(107&lt;=Z6784,Z6784&lt;143),VLOOKUP($W6784,日射量と図３!$E$6:$H$34,4,TRUE),VLOOKUP($W6784,日射量と図３!$E$6:$I$34,5,TRUE))))))</f>
        <v/>
      </c>
      <c r="AC6784" s="382" t="str">
        <f t="shared" si="1275"/>
        <v/>
      </c>
      <c r="AD6784" s="382" t="str">
        <f t="shared" si="1276"/>
        <v/>
      </c>
    </row>
    <row r="6785" spans="11:30" ht="13.5" customHeight="1">
      <c r="K6785" s="4">
        <f t="shared" si="1272"/>
        <v>3</v>
      </c>
      <c r="L6785" s="34">
        <v>43534</v>
      </c>
      <c r="M6785" s="4">
        <v>283</v>
      </c>
      <c r="N6785" s="4">
        <v>14</v>
      </c>
      <c r="O6785" s="31">
        <v>0.54166666666666663</v>
      </c>
      <c r="P6785" s="35">
        <v>9.9699999999999989</v>
      </c>
      <c r="Q6785" s="36">
        <f t="shared" si="1273"/>
        <v>12</v>
      </c>
      <c r="R6785" s="4">
        <f t="shared" si="1274"/>
        <v>2.0300000000000011</v>
      </c>
      <c r="S6785" s="31">
        <f t="shared" si="1277"/>
        <v>0.26555555555555554</v>
      </c>
      <c r="T6785" s="31">
        <f t="shared" si="1278"/>
        <v>0.74109953703703713</v>
      </c>
      <c r="U6785" s="4">
        <f t="shared" si="1279"/>
        <v>2.0300000000000011</v>
      </c>
      <c r="V6785" s="4" t="str">
        <f t="shared" si="1280"/>
        <v/>
      </c>
      <c r="W6785" s="18" t="str">
        <f>IF(V6785="","",VLOOKUP(L6785,日射量と図３!$A$4:$C$368,3,TRUE)*238.85/100)</f>
        <v/>
      </c>
      <c r="X6785" s="4" t="str">
        <f t="shared" si="1281"/>
        <v/>
      </c>
      <c r="Y6785" s="4" t="str">
        <f t="shared" si="1282"/>
        <v/>
      </c>
      <c r="Z6785" s="4" t="str">
        <f t="shared" si="1283"/>
        <v/>
      </c>
      <c r="AA6785" s="4" t="str">
        <f>IF($V6785="","",IF(Y6785&lt;36,0,IF(AND(36&lt;=Y6785,Y6785&lt;71),VLOOKUP($W6785,日射量と図３!$E$6:$F$34,2,TRUE),IF(AND(71&lt;=Y6785,Y6785&lt;107),VLOOKUP($W6785,日射量と図３!$E$6:$G$34,3,TRUE),IF(AND(107&lt;=Y6785,Y6785&lt;143),VLOOKUP($W6785,日射量と図３!$E$6:$H$34,4,TRUE),VLOOKUP($W6785,日射量と図３!$E$6:$I$34,5,TRUE))))))</f>
        <v/>
      </c>
      <c r="AB6785" s="4" t="str">
        <f>IF($V6785="","",IF(Z6785&lt;36,0,IF(AND(36&lt;=Z6785,Z6785&lt;71),VLOOKUP($W6785,日射量と図３!$E$6:$F$34,2,TRUE),IF(AND(71&lt;=Z6785,Z6785&lt;107),VLOOKUP($W6785,日射量と図３!$E$6:$G$34,3,TRUE),IF(AND(107&lt;=Z6785,Z6785&lt;143),VLOOKUP($W6785,日射量と図３!$E$6:$H$34,4,TRUE),VLOOKUP($W6785,日射量と図３!$E$6:$I$34,5,TRUE))))))</f>
        <v/>
      </c>
      <c r="AC6785" s="382" t="str">
        <f t="shared" si="1275"/>
        <v/>
      </c>
      <c r="AD6785" s="382" t="str">
        <f t="shared" si="1276"/>
        <v/>
      </c>
    </row>
    <row r="6786" spans="11:30" ht="13.5" customHeight="1">
      <c r="K6786" s="4">
        <f t="shared" si="1272"/>
        <v>3</v>
      </c>
      <c r="L6786" s="34">
        <v>43534</v>
      </c>
      <c r="M6786" s="4">
        <v>283</v>
      </c>
      <c r="N6786" s="4">
        <v>15</v>
      </c>
      <c r="O6786" s="31">
        <v>0.58333333333333337</v>
      </c>
      <c r="P6786" s="35">
        <v>9.879999999999999</v>
      </c>
      <c r="Q6786" s="36">
        <f t="shared" si="1273"/>
        <v>12</v>
      </c>
      <c r="R6786" s="4">
        <f t="shared" si="1274"/>
        <v>2.120000000000001</v>
      </c>
      <c r="S6786" s="31">
        <f t="shared" si="1277"/>
        <v>0.26555555555555554</v>
      </c>
      <c r="T6786" s="31">
        <f t="shared" si="1278"/>
        <v>0.74109953703703713</v>
      </c>
      <c r="U6786" s="4">
        <f t="shared" si="1279"/>
        <v>2.120000000000001</v>
      </c>
      <c r="V6786" s="4" t="str">
        <f t="shared" si="1280"/>
        <v/>
      </c>
      <c r="W6786" s="18" t="str">
        <f>IF(V6786="","",VLOOKUP(L6786,日射量と図３!$A$4:$C$368,3,TRUE)*238.85/100)</f>
        <v/>
      </c>
      <c r="X6786" s="4" t="str">
        <f t="shared" si="1281"/>
        <v/>
      </c>
      <c r="Y6786" s="4" t="str">
        <f t="shared" si="1282"/>
        <v/>
      </c>
      <c r="Z6786" s="4" t="str">
        <f t="shared" si="1283"/>
        <v/>
      </c>
      <c r="AA6786" s="4" t="str">
        <f>IF($V6786="","",IF(Y6786&lt;36,0,IF(AND(36&lt;=Y6786,Y6786&lt;71),VLOOKUP($W6786,日射量と図３!$E$6:$F$34,2,TRUE),IF(AND(71&lt;=Y6786,Y6786&lt;107),VLOOKUP($W6786,日射量と図３!$E$6:$G$34,3,TRUE),IF(AND(107&lt;=Y6786,Y6786&lt;143),VLOOKUP($W6786,日射量と図３!$E$6:$H$34,4,TRUE),VLOOKUP($W6786,日射量と図３!$E$6:$I$34,5,TRUE))))))</f>
        <v/>
      </c>
      <c r="AB6786" s="4" t="str">
        <f>IF($V6786="","",IF(Z6786&lt;36,0,IF(AND(36&lt;=Z6786,Z6786&lt;71),VLOOKUP($W6786,日射量と図３!$E$6:$F$34,2,TRUE),IF(AND(71&lt;=Z6786,Z6786&lt;107),VLOOKUP($W6786,日射量と図３!$E$6:$G$34,3,TRUE),IF(AND(107&lt;=Z6786,Z6786&lt;143),VLOOKUP($W6786,日射量と図３!$E$6:$H$34,4,TRUE),VLOOKUP($W6786,日射量と図３!$E$6:$I$34,5,TRUE))))))</f>
        <v/>
      </c>
      <c r="AC6786" s="382" t="str">
        <f t="shared" si="1275"/>
        <v/>
      </c>
      <c r="AD6786" s="382" t="str">
        <f t="shared" si="1276"/>
        <v/>
      </c>
    </row>
    <row r="6787" spans="11:30" ht="13.5" customHeight="1">
      <c r="K6787" s="4">
        <f t="shared" si="1272"/>
        <v>3</v>
      </c>
      <c r="L6787" s="34">
        <v>43534</v>
      </c>
      <c r="M6787" s="4">
        <v>283</v>
      </c>
      <c r="N6787" s="4">
        <v>16</v>
      </c>
      <c r="O6787" s="31">
        <v>0.625</v>
      </c>
      <c r="P6787" s="35">
        <v>9.42</v>
      </c>
      <c r="Q6787" s="36">
        <f t="shared" si="1273"/>
        <v>16</v>
      </c>
      <c r="R6787" s="4">
        <f t="shared" si="1274"/>
        <v>6.58</v>
      </c>
      <c r="S6787" s="31">
        <f t="shared" si="1277"/>
        <v>0.26555555555555554</v>
      </c>
      <c r="T6787" s="31">
        <f t="shared" si="1278"/>
        <v>0.74109953703703713</v>
      </c>
      <c r="U6787" s="4">
        <f t="shared" si="1279"/>
        <v>6.58</v>
      </c>
      <c r="V6787" s="4" t="str">
        <f t="shared" si="1280"/>
        <v/>
      </c>
      <c r="W6787" s="18" t="str">
        <f>IF(V6787="","",VLOOKUP(L6787,日射量と図３!$A$4:$C$368,3,TRUE)*238.85/100)</f>
        <v/>
      </c>
      <c r="X6787" s="4" t="str">
        <f t="shared" si="1281"/>
        <v/>
      </c>
      <c r="Y6787" s="4" t="str">
        <f t="shared" si="1282"/>
        <v/>
      </c>
      <c r="Z6787" s="4" t="str">
        <f t="shared" si="1283"/>
        <v/>
      </c>
      <c r="AA6787" s="4" t="str">
        <f>IF($V6787="","",IF(Y6787&lt;36,0,IF(AND(36&lt;=Y6787,Y6787&lt;71),VLOOKUP($W6787,日射量と図３!$E$6:$F$34,2,TRUE),IF(AND(71&lt;=Y6787,Y6787&lt;107),VLOOKUP($W6787,日射量と図３!$E$6:$G$34,3,TRUE),IF(AND(107&lt;=Y6787,Y6787&lt;143),VLOOKUP($W6787,日射量と図３!$E$6:$H$34,4,TRUE),VLOOKUP($W6787,日射量と図３!$E$6:$I$34,5,TRUE))))))</f>
        <v/>
      </c>
      <c r="AB6787" s="4" t="str">
        <f>IF($V6787="","",IF(Z6787&lt;36,0,IF(AND(36&lt;=Z6787,Z6787&lt;71),VLOOKUP($W6787,日射量と図３!$E$6:$F$34,2,TRUE),IF(AND(71&lt;=Z6787,Z6787&lt;107),VLOOKUP($W6787,日射量と図３!$E$6:$G$34,3,TRUE),IF(AND(107&lt;=Z6787,Z6787&lt;143),VLOOKUP($W6787,日射量と図３!$E$6:$H$34,4,TRUE),VLOOKUP($W6787,日射量と図３!$E$6:$I$34,5,TRUE))))))</f>
        <v/>
      </c>
      <c r="AC6787" s="382" t="str">
        <f t="shared" si="1275"/>
        <v/>
      </c>
      <c r="AD6787" s="382" t="str">
        <f t="shared" si="1276"/>
        <v/>
      </c>
    </row>
    <row r="6788" spans="11:30" ht="13.5" customHeight="1">
      <c r="K6788" s="4">
        <f t="shared" si="1272"/>
        <v>3</v>
      </c>
      <c r="L6788" s="34">
        <v>43534</v>
      </c>
      <c r="M6788" s="4">
        <v>283</v>
      </c>
      <c r="N6788" s="4">
        <v>17</v>
      </c>
      <c r="O6788" s="31">
        <v>0.66666666666666663</v>
      </c>
      <c r="P6788" s="35">
        <v>8.629999999999999</v>
      </c>
      <c r="Q6788" s="36">
        <f t="shared" si="1273"/>
        <v>16</v>
      </c>
      <c r="R6788" s="4">
        <f t="shared" si="1274"/>
        <v>7.370000000000001</v>
      </c>
      <c r="S6788" s="31">
        <f t="shared" si="1277"/>
        <v>0.26555555555555554</v>
      </c>
      <c r="T6788" s="31">
        <f t="shared" si="1278"/>
        <v>0.74109953703703713</v>
      </c>
      <c r="U6788" s="4">
        <f t="shared" si="1279"/>
        <v>7.370000000000001</v>
      </c>
      <c r="V6788" s="4" t="str">
        <f t="shared" si="1280"/>
        <v/>
      </c>
      <c r="W6788" s="18" t="str">
        <f>IF(V6788="","",VLOOKUP(L6788,日射量と図３!$A$4:$C$368,3,TRUE)*238.85/100)</f>
        <v/>
      </c>
      <c r="X6788" s="4" t="str">
        <f t="shared" si="1281"/>
        <v/>
      </c>
      <c r="Y6788" s="4" t="str">
        <f t="shared" si="1282"/>
        <v/>
      </c>
      <c r="Z6788" s="4" t="str">
        <f t="shared" si="1283"/>
        <v/>
      </c>
      <c r="AA6788" s="4" t="str">
        <f>IF($V6788="","",IF(Y6788&lt;36,0,IF(AND(36&lt;=Y6788,Y6788&lt;71),VLOOKUP($W6788,日射量と図３!$E$6:$F$34,2,TRUE),IF(AND(71&lt;=Y6788,Y6788&lt;107),VLOOKUP($W6788,日射量と図３!$E$6:$G$34,3,TRUE),IF(AND(107&lt;=Y6788,Y6788&lt;143),VLOOKUP($W6788,日射量と図３!$E$6:$H$34,4,TRUE),VLOOKUP($W6788,日射量と図３!$E$6:$I$34,5,TRUE))))))</f>
        <v/>
      </c>
      <c r="AB6788" s="4" t="str">
        <f>IF($V6788="","",IF(Z6788&lt;36,0,IF(AND(36&lt;=Z6788,Z6788&lt;71),VLOOKUP($W6788,日射量と図３!$E$6:$F$34,2,TRUE),IF(AND(71&lt;=Z6788,Z6788&lt;107),VLOOKUP($W6788,日射量と図３!$E$6:$G$34,3,TRUE),IF(AND(107&lt;=Z6788,Z6788&lt;143),VLOOKUP($W6788,日射量と図３!$E$6:$H$34,4,TRUE),VLOOKUP($W6788,日射量と図３!$E$6:$I$34,5,TRUE))))))</f>
        <v/>
      </c>
      <c r="AC6788" s="382" t="str">
        <f t="shared" si="1275"/>
        <v/>
      </c>
      <c r="AD6788" s="382" t="str">
        <f t="shared" si="1276"/>
        <v/>
      </c>
    </row>
    <row r="6789" spans="11:30" ht="13.5" customHeight="1">
      <c r="K6789" s="4">
        <f t="shared" ref="K6789:K6852" si="1284">MONTH(L6789)</f>
        <v>3</v>
      </c>
      <c r="L6789" s="34">
        <v>43534</v>
      </c>
      <c r="M6789" s="4">
        <v>283</v>
      </c>
      <c r="N6789" s="4">
        <v>18</v>
      </c>
      <c r="O6789" s="31">
        <v>0.70833333333333337</v>
      </c>
      <c r="P6789" s="35">
        <v>7.55</v>
      </c>
      <c r="Q6789" s="36">
        <f t="shared" ref="Q6789:Q6852" si="1285">IF(O6789&lt;$B$15,$D$14,IF(O6789&lt;$B$16,$D$15,IF(O6789&lt;$B$17,$D$16,IF(O6789&lt;$B$18,$D$17,IF(O6789&lt;$B$19,$D$18,$D$19)))))</f>
        <v>16</v>
      </c>
      <c r="R6789" s="4">
        <f t="shared" ref="R6789:R6852" si="1286">IF(Q6789-P6789&gt;0,Q6789-P6789,0)</f>
        <v>8.4499999999999993</v>
      </c>
      <c r="S6789" s="31">
        <f t="shared" si="1277"/>
        <v>0.26555555555555554</v>
      </c>
      <c r="T6789" s="31">
        <f t="shared" si="1278"/>
        <v>0.74109953703703713</v>
      </c>
      <c r="U6789" s="4">
        <f t="shared" si="1279"/>
        <v>8.4499999999999993</v>
      </c>
      <c r="V6789" s="4" t="str">
        <f t="shared" si="1280"/>
        <v/>
      </c>
      <c r="W6789" s="18" t="str">
        <f>IF(V6789="","",VLOOKUP(L6789,日射量と図３!$A$4:$C$368,3,TRUE)*238.85/100)</f>
        <v/>
      </c>
      <c r="X6789" s="4" t="str">
        <f t="shared" si="1281"/>
        <v/>
      </c>
      <c r="Y6789" s="4" t="str">
        <f t="shared" si="1282"/>
        <v/>
      </c>
      <c r="Z6789" s="4" t="str">
        <f t="shared" si="1283"/>
        <v/>
      </c>
      <c r="AA6789" s="4" t="str">
        <f>IF($V6789="","",IF(Y6789&lt;36,0,IF(AND(36&lt;=Y6789,Y6789&lt;71),VLOOKUP($W6789,日射量と図３!$E$6:$F$34,2,TRUE),IF(AND(71&lt;=Y6789,Y6789&lt;107),VLOOKUP($W6789,日射量と図３!$E$6:$G$34,3,TRUE),IF(AND(107&lt;=Y6789,Y6789&lt;143),VLOOKUP($W6789,日射量と図３!$E$6:$H$34,4,TRUE),VLOOKUP($W6789,日射量と図３!$E$6:$I$34,5,TRUE))))))</f>
        <v/>
      </c>
      <c r="AB6789" s="4" t="str">
        <f>IF($V6789="","",IF(Z6789&lt;36,0,IF(AND(36&lt;=Z6789,Z6789&lt;71),VLOOKUP($W6789,日射量と図３!$E$6:$F$34,2,TRUE),IF(AND(71&lt;=Z6789,Z6789&lt;107),VLOOKUP($W6789,日射量と図３!$E$6:$G$34,3,TRUE),IF(AND(107&lt;=Z6789,Z6789&lt;143),VLOOKUP($W6789,日射量と図３!$E$6:$H$34,4,TRUE),VLOOKUP($W6789,日射量と図３!$E$6:$I$34,5,TRUE))))))</f>
        <v/>
      </c>
      <c r="AC6789" s="382" t="str">
        <f t="shared" si="1275"/>
        <v/>
      </c>
      <c r="AD6789" s="382" t="str">
        <f t="shared" si="1276"/>
        <v/>
      </c>
    </row>
    <row r="6790" spans="11:30" ht="13.5" customHeight="1">
      <c r="K6790" s="4">
        <f t="shared" si="1284"/>
        <v>3</v>
      </c>
      <c r="L6790" s="34">
        <v>43534</v>
      </c>
      <c r="M6790" s="4">
        <v>283</v>
      </c>
      <c r="N6790" s="4">
        <v>19</v>
      </c>
      <c r="O6790" s="31">
        <v>0.75</v>
      </c>
      <c r="P6790" s="35">
        <v>6.4700000000000006</v>
      </c>
      <c r="Q6790" s="36">
        <f t="shared" si="1285"/>
        <v>16</v>
      </c>
      <c r="R6790" s="4">
        <f t="shared" si="1286"/>
        <v>9.5299999999999994</v>
      </c>
      <c r="S6790" s="31">
        <f t="shared" si="1277"/>
        <v>0.26555555555555554</v>
      </c>
      <c r="T6790" s="31">
        <f t="shared" si="1278"/>
        <v>0.74109953703703713</v>
      </c>
      <c r="U6790" s="4">
        <f t="shared" si="1279"/>
        <v>0</v>
      </c>
      <c r="V6790" s="4" t="str">
        <f t="shared" si="1280"/>
        <v/>
      </c>
      <c r="W6790" s="18" t="str">
        <f>IF(V6790="","",VLOOKUP(L6790,日射量と図３!$A$4:$C$368,3,TRUE)*238.85/100)</f>
        <v/>
      </c>
      <c r="X6790" s="4" t="str">
        <f t="shared" si="1281"/>
        <v/>
      </c>
      <c r="Y6790" s="4" t="str">
        <f t="shared" si="1282"/>
        <v/>
      </c>
      <c r="Z6790" s="4" t="str">
        <f t="shared" si="1283"/>
        <v/>
      </c>
      <c r="AA6790" s="4" t="str">
        <f>IF($V6790="","",IF(Y6790&lt;36,0,IF(AND(36&lt;=Y6790,Y6790&lt;71),VLOOKUP($W6790,日射量と図３!$E$6:$F$34,2,TRUE),IF(AND(71&lt;=Y6790,Y6790&lt;107),VLOOKUP($W6790,日射量と図３!$E$6:$G$34,3,TRUE),IF(AND(107&lt;=Y6790,Y6790&lt;143),VLOOKUP($W6790,日射量と図３!$E$6:$H$34,4,TRUE),VLOOKUP($W6790,日射量と図３!$E$6:$I$34,5,TRUE))))))</f>
        <v/>
      </c>
      <c r="AB6790" s="4" t="str">
        <f>IF($V6790="","",IF(Z6790&lt;36,0,IF(AND(36&lt;=Z6790,Z6790&lt;71),VLOOKUP($W6790,日射量と図３!$E$6:$F$34,2,TRUE),IF(AND(71&lt;=Z6790,Z6790&lt;107),VLOOKUP($W6790,日射量と図３!$E$6:$G$34,3,TRUE),IF(AND(107&lt;=Z6790,Z6790&lt;143),VLOOKUP($W6790,日射量と図３!$E$6:$H$34,4,TRUE),VLOOKUP($W6790,日射量と図３!$E$6:$I$34,5,TRUE))))))</f>
        <v/>
      </c>
      <c r="AC6790" s="382" t="str">
        <f t="shared" si="1275"/>
        <v/>
      </c>
      <c r="AD6790" s="382" t="str">
        <f t="shared" si="1276"/>
        <v/>
      </c>
    </row>
    <row r="6791" spans="11:30" ht="13.5" customHeight="1">
      <c r="K6791" s="4">
        <f t="shared" si="1284"/>
        <v>3</v>
      </c>
      <c r="L6791" s="34">
        <v>43534</v>
      </c>
      <c r="M6791" s="4">
        <v>283</v>
      </c>
      <c r="N6791" s="4">
        <v>20</v>
      </c>
      <c r="O6791" s="31">
        <v>0.79166666666666663</v>
      </c>
      <c r="P6791" s="35">
        <v>5.65</v>
      </c>
      <c r="Q6791" s="36">
        <f t="shared" si="1285"/>
        <v>16</v>
      </c>
      <c r="R6791" s="4">
        <f t="shared" si="1286"/>
        <v>10.35</v>
      </c>
      <c r="S6791" s="31">
        <f t="shared" si="1277"/>
        <v>0.26555555555555554</v>
      </c>
      <c r="T6791" s="31">
        <f t="shared" si="1278"/>
        <v>0.74109953703703713</v>
      </c>
      <c r="U6791" s="4">
        <f t="shared" si="1279"/>
        <v>0</v>
      </c>
      <c r="V6791" s="4" t="str">
        <f t="shared" si="1280"/>
        <v/>
      </c>
      <c r="W6791" s="18" t="str">
        <f>IF(V6791="","",VLOOKUP(L6791,日射量と図３!$A$4:$C$368,3,TRUE)*238.85/100)</f>
        <v/>
      </c>
      <c r="X6791" s="4" t="str">
        <f t="shared" si="1281"/>
        <v/>
      </c>
      <c r="Y6791" s="4" t="str">
        <f t="shared" si="1282"/>
        <v/>
      </c>
      <c r="Z6791" s="4" t="str">
        <f t="shared" si="1283"/>
        <v/>
      </c>
      <c r="AA6791" s="4" t="str">
        <f>IF($V6791="","",IF(Y6791&lt;36,0,IF(AND(36&lt;=Y6791,Y6791&lt;71),VLOOKUP($W6791,日射量と図３!$E$6:$F$34,2,TRUE),IF(AND(71&lt;=Y6791,Y6791&lt;107),VLOOKUP($W6791,日射量と図３!$E$6:$G$34,3,TRUE),IF(AND(107&lt;=Y6791,Y6791&lt;143),VLOOKUP($W6791,日射量と図３!$E$6:$H$34,4,TRUE),VLOOKUP($W6791,日射量と図３!$E$6:$I$34,5,TRUE))))))</f>
        <v/>
      </c>
      <c r="AB6791" s="4" t="str">
        <f>IF($V6791="","",IF(Z6791&lt;36,0,IF(AND(36&lt;=Z6791,Z6791&lt;71),VLOOKUP($W6791,日射量と図３!$E$6:$F$34,2,TRUE),IF(AND(71&lt;=Z6791,Z6791&lt;107),VLOOKUP($W6791,日射量と図３!$E$6:$G$34,3,TRUE),IF(AND(107&lt;=Z6791,Z6791&lt;143),VLOOKUP($W6791,日射量と図３!$E$6:$H$34,4,TRUE),VLOOKUP($W6791,日射量と図３!$E$6:$I$34,5,TRUE))))))</f>
        <v/>
      </c>
      <c r="AC6791" s="382" t="str">
        <f t="shared" si="1275"/>
        <v/>
      </c>
      <c r="AD6791" s="382" t="str">
        <f t="shared" si="1276"/>
        <v/>
      </c>
    </row>
    <row r="6792" spans="11:30" ht="13.5" customHeight="1">
      <c r="K6792" s="4">
        <f t="shared" si="1284"/>
        <v>3</v>
      </c>
      <c r="L6792" s="34">
        <v>43534</v>
      </c>
      <c r="M6792" s="4">
        <v>283</v>
      </c>
      <c r="N6792" s="4">
        <v>21</v>
      </c>
      <c r="O6792" s="31">
        <v>0.83333333333333337</v>
      </c>
      <c r="P6792" s="35">
        <v>5.04</v>
      </c>
      <c r="Q6792" s="36">
        <f t="shared" si="1285"/>
        <v>16</v>
      </c>
      <c r="R6792" s="4">
        <f t="shared" si="1286"/>
        <v>10.96</v>
      </c>
      <c r="S6792" s="31">
        <f t="shared" si="1277"/>
        <v>0.26555555555555554</v>
      </c>
      <c r="T6792" s="31">
        <f t="shared" si="1278"/>
        <v>0.74109953703703713</v>
      </c>
      <c r="U6792" s="4">
        <f t="shared" si="1279"/>
        <v>0</v>
      </c>
      <c r="V6792" s="4" t="str">
        <f t="shared" si="1280"/>
        <v/>
      </c>
      <c r="W6792" s="18" t="str">
        <f>IF(V6792="","",VLOOKUP(L6792,日射量と図３!$A$4:$C$368,3,TRUE)*238.85/100)</f>
        <v/>
      </c>
      <c r="X6792" s="4" t="str">
        <f t="shared" si="1281"/>
        <v/>
      </c>
      <c r="Y6792" s="4" t="str">
        <f t="shared" si="1282"/>
        <v/>
      </c>
      <c r="Z6792" s="4" t="str">
        <f t="shared" si="1283"/>
        <v/>
      </c>
      <c r="AA6792" s="4" t="str">
        <f>IF($V6792="","",IF(Y6792&lt;36,0,IF(AND(36&lt;=Y6792,Y6792&lt;71),VLOOKUP($W6792,日射量と図３!$E$6:$F$34,2,TRUE),IF(AND(71&lt;=Y6792,Y6792&lt;107),VLOOKUP($W6792,日射量と図３!$E$6:$G$34,3,TRUE),IF(AND(107&lt;=Y6792,Y6792&lt;143),VLOOKUP($W6792,日射量と図３!$E$6:$H$34,4,TRUE),VLOOKUP($W6792,日射量と図３!$E$6:$I$34,5,TRUE))))))</f>
        <v/>
      </c>
      <c r="AB6792" s="4" t="str">
        <f>IF($V6792="","",IF(Z6792&lt;36,0,IF(AND(36&lt;=Z6792,Z6792&lt;71),VLOOKUP($W6792,日射量と図３!$E$6:$F$34,2,TRUE),IF(AND(71&lt;=Z6792,Z6792&lt;107),VLOOKUP($W6792,日射量と図３!$E$6:$G$34,3,TRUE),IF(AND(107&lt;=Z6792,Z6792&lt;143),VLOOKUP($W6792,日射量と図３!$E$6:$H$34,4,TRUE),VLOOKUP($W6792,日射量と図３!$E$6:$I$34,5,TRUE))))))</f>
        <v/>
      </c>
      <c r="AC6792" s="382" t="str">
        <f t="shared" si="1275"/>
        <v/>
      </c>
      <c r="AD6792" s="382" t="str">
        <f t="shared" si="1276"/>
        <v/>
      </c>
    </row>
    <row r="6793" spans="11:30" ht="13.5" customHeight="1">
      <c r="K6793" s="4">
        <f t="shared" si="1284"/>
        <v>3</v>
      </c>
      <c r="L6793" s="34">
        <v>43534</v>
      </c>
      <c r="M6793" s="4">
        <v>283</v>
      </c>
      <c r="N6793" s="4">
        <v>22</v>
      </c>
      <c r="O6793" s="31">
        <v>0.875</v>
      </c>
      <c r="P6793" s="35">
        <v>4.58</v>
      </c>
      <c r="Q6793" s="36">
        <f t="shared" si="1285"/>
        <v>16</v>
      </c>
      <c r="R6793" s="4">
        <f t="shared" si="1286"/>
        <v>11.42</v>
      </c>
      <c r="S6793" s="31">
        <f t="shared" si="1277"/>
        <v>0.26555555555555554</v>
      </c>
      <c r="T6793" s="31">
        <f t="shared" si="1278"/>
        <v>0.74109953703703713</v>
      </c>
      <c r="U6793" s="4">
        <f t="shared" si="1279"/>
        <v>0</v>
      </c>
      <c r="V6793" s="4" t="str">
        <f t="shared" si="1280"/>
        <v/>
      </c>
      <c r="W6793" s="18" t="str">
        <f>IF(V6793="","",VLOOKUP(L6793,日射量と図３!$A$4:$C$368,3,TRUE)*238.85/100)</f>
        <v/>
      </c>
      <c r="X6793" s="4" t="str">
        <f t="shared" si="1281"/>
        <v/>
      </c>
      <c r="Y6793" s="4" t="str">
        <f t="shared" si="1282"/>
        <v/>
      </c>
      <c r="Z6793" s="4" t="str">
        <f t="shared" si="1283"/>
        <v/>
      </c>
      <c r="AA6793" s="4" t="str">
        <f>IF($V6793="","",IF(Y6793&lt;36,0,IF(AND(36&lt;=Y6793,Y6793&lt;71),VLOOKUP($W6793,日射量と図３!$E$6:$F$34,2,TRUE),IF(AND(71&lt;=Y6793,Y6793&lt;107),VLOOKUP($W6793,日射量と図３!$E$6:$G$34,3,TRUE),IF(AND(107&lt;=Y6793,Y6793&lt;143),VLOOKUP($W6793,日射量と図３!$E$6:$H$34,4,TRUE),VLOOKUP($W6793,日射量と図３!$E$6:$I$34,5,TRUE))))))</f>
        <v/>
      </c>
      <c r="AB6793" s="4" t="str">
        <f>IF($V6793="","",IF(Z6793&lt;36,0,IF(AND(36&lt;=Z6793,Z6793&lt;71),VLOOKUP($W6793,日射量と図３!$E$6:$F$34,2,TRUE),IF(AND(71&lt;=Z6793,Z6793&lt;107),VLOOKUP($W6793,日射量と図３!$E$6:$G$34,3,TRUE),IF(AND(107&lt;=Z6793,Z6793&lt;143),VLOOKUP($W6793,日射量と図３!$E$6:$H$34,4,TRUE),VLOOKUP($W6793,日射量と図３!$E$6:$I$34,5,TRUE))))))</f>
        <v/>
      </c>
      <c r="AC6793" s="382" t="str">
        <f t="shared" si="1275"/>
        <v/>
      </c>
      <c r="AD6793" s="382" t="str">
        <f t="shared" si="1276"/>
        <v/>
      </c>
    </row>
    <row r="6794" spans="11:30" ht="13.5" customHeight="1">
      <c r="K6794" s="4">
        <f t="shared" si="1284"/>
        <v>3</v>
      </c>
      <c r="L6794" s="34">
        <v>43534</v>
      </c>
      <c r="M6794" s="4">
        <v>283</v>
      </c>
      <c r="N6794" s="4">
        <v>23</v>
      </c>
      <c r="O6794" s="31">
        <v>0.91666666666666663</v>
      </c>
      <c r="P6794" s="35">
        <v>4.26</v>
      </c>
      <c r="Q6794" s="36">
        <f t="shared" si="1285"/>
        <v>13</v>
      </c>
      <c r="R6794" s="4">
        <f t="shared" si="1286"/>
        <v>8.74</v>
      </c>
      <c r="S6794" s="31">
        <f t="shared" si="1277"/>
        <v>0.26555555555555554</v>
      </c>
      <c r="T6794" s="31">
        <f t="shared" si="1278"/>
        <v>0.74109953703703713</v>
      </c>
      <c r="U6794" s="4">
        <f t="shared" si="1279"/>
        <v>0</v>
      </c>
      <c r="V6794" s="4" t="str">
        <f t="shared" si="1280"/>
        <v/>
      </c>
      <c r="W6794" s="18" t="str">
        <f>IF(V6794="","",VLOOKUP(L6794,日射量と図３!$A$4:$C$368,3,TRUE)*238.85/100)</f>
        <v/>
      </c>
      <c r="X6794" s="4" t="str">
        <f t="shared" si="1281"/>
        <v/>
      </c>
      <c r="Y6794" s="4" t="str">
        <f t="shared" si="1282"/>
        <v/>
      </c>
      <c r="Z6794" s="4" t="str">
        <f t="shared" si="1283"/>
        <v/>
      </c>
      <c r="AA6794" s="4" t="str">
        <f>IF($V6794="","",IF(Y6794&lt;36,0,IF(AND(36&lt;=Y6794,Y6794&lt;71),VLOOKUP($W6794,日射量と図３!$E$6:$F$34,2,TRUE),IF(AND(71&lt;=Y6794,Y6794&lt;107),VLOOKUP($W6794,日射量と図３!$E$6:$G$34,3,TRUE),IF(AND(107&lt;=Y6794,Y6794&lt;143),VLOOKUP($W6794,日射量と図３!$E$6:$H$34,4,TRUE),VLOOKUP($W6794,日射量と図３!$E$6:$I$34,5,TRUE))))))</f>
        <v/>
      </c>
      <c r="AB6794" s="4" t="str">
        <f>IF($V6794="","",IF(Z6794&lt;36,0,IF(AND(36&lt;=Z6794,Z6794&lt;71),VLOOKUP($W6794,日射量と図３!$E$6:$F$34,2,TRUE),IF(AND(71&lt;=Z6794,Z6794&lt;107),VLOOKUP($W6794,日射量と図３!$E$6:$G$34,3,TRUE),IF(AND(107&lt;=Z6794,Z6794&lt;143),VLOOKUP($W6794,日射量と図３!$E$6:$H$34,4,TRUE),VLOOKUP($W6794,日射量と図３!$E$6:$I$34,5,TRUE))))))</f>
        <v/>
      </c>
      <c r="AC6794" s="382" t="str">
        <f t="shared" si="1275"/>
        <v/>
      </c>
      <c r="AD6794" s="382" t="str">
        <f t="shared" si="1276"/>
        <v/>
      </c>
    </row>
    <row r="6795" spans="11:30" ht="13.5" customHeight="1">
      <c r="K6795" s="4">
        <f t="shared" si="1284"/>
        <v>3</v>
      </c>
      <c r="L6795" s="34">
        <v>43534</v>
      </c>
      <c r="M6795" s="4">
        <v>283</v>
      </c>
      <c r="N6795" s="4">
        <v>24</v>
      </c>
      <c r="O6795" s="31">
        <v>0.95833333333333337</v>
      </c>
      <c r="P6795" s="35">
        <v>3.8599999999999994</v>
      </c>
      <c r="Q6795" s="36">
        <f t="shared" si="1285"/>
        <v>13</v>
      </c>
      <c r="R6795" s="4">
        <f t="shared" si="1286"/>
        <v>9.14</v>
      </c>
      <c r="S6795" s="31">
        <f t="shared" si="1277"/>
        <v>0.26555555555555554</v>
      </c>
      <c r="T6795" s="31">
        <f t="shared" si="1278"/>
        <v>0.74109953703703713</v>
      </c>
      <c r="U6795" s="4">
        <f t="shared" si="1279"/>
        <v>0</v>
      </c>
      <c r="V6795" s="4" t="str">
        <f t="shared" si="1280"/>
        <v/>
      </c>
      <c r="W6795" s="18" t="str">
        <f>IF(V6795="","",VLOOKUP(L6795,日射量と図３!$A$4:$C$368,3,TRUE)*238.85/100)</f>
        <v/>
      </c>
      <c r="X6795" s="4" t="str">
        <f t="shared" si="1281"/>
        <v/>
      </c>
      <c r="Y6795" s="4" t="str">
        <f t="shared" si="1282"/>
        <v/>
      </c>
      <c r="Z6795" s="4" t="str">
        <f t="shared" si="1283"/>
        <v/>
      </c>
      <c r="AA6795" s="4" t="str">
        <f>IF($V6795="","",IF(Y6795&lt;36,0,IF(AND(36&lt;=Y6795,Y6795&lt;71),VLOOKUP($W6795,日射量と図３!$E$6:$F$34,2,TRUE),IF(AND(71&lt;=Y6795,Y6795&lt;107),VLOOKUP($W6795,日射量と図３!$E$6:$G$34,3,TRUE),IF(AND(107&lt;=Y6795,Y6795&lt;143),VLOOKUP($W6795,日射量と図３!$E$6:$H$34,4,TRUE),VLOOKUP($W6795,日射量と図３!$E$6:$I$34,5,TRUE))))))</f>
        <v/>
      </c>
      <c r="AB6795" s="4" t="str">
        <f>IF($V6795="","",IF(Z6795&lt;36,0,IF(AND(36&lt;=Z6795,Z6795&lt;71),VLOOKUP($W6795,日射量と図３!$E$6:$F$34,2,TRUE),IF(AND(71&lt;=Z6795,Z6795&lt;107),VLOOKUP($W6795,日射量と図３!$E$6:$G$34,3,TRUE),IF(AND(107&lt;=Z6795,Z6795&lt;143),VLOOKUP($W6795,日射量と図３!$E$6:$H$34,4,TRUE),VLOOKUP($W6795,日射量と図３!$E$6:$I$34,5,TRUE))))))</f>
        <v/>
      </c>
      <c r="AC6795" s="382" t="str">
        <f t="shared" si="1275"/>
        <v/>
      </c>
      <c r="AD6795" s="382" t="str">
        <f t="shared" si="1276"/>
        <v/>
      </c>
    </row>
    <row r="6796" spans="11:30" ht="13.5" customHeight="1">
      <c r="K6796" s="4">
        <f t="shared" si="1284"/>
        <v>3</v>
      </c>
      <c r="L6796" s="34">
        <v>43535</v>
      </c>
      <c r="M6796" s="4">
        <v>284</v>
      </c>
      <c r="N6796" s="4">
        <v>1</v>
      </c>
      <c r="O6796" s="31">
        <v>0</v>
      </c>
      <c r="P6796" s="35">
        <v>3.589999999999999</v>
      </c>
      <c r="Q6796" s="36">
        <f t="shared" si="1285"/>
        <v>13</v>
      </c>
      <c r="R6796" s="4">
        <f t="shared" si="1286"/>
        <v>9.41</v>
      </c>
      <c r="S6796" s="31">
        <f t="shared" si="1277"/>
        <v>0.26555555555555554</v>
      </c>
      <c r="T6796" s="31">
        <f t="shared" si="1278"/>
        <v>0.74109953703703713</v>
      </c>
      <c r="U6796" s="4">
        <f t="shared" si="1279"/>
        <v>0</v>
      </c>
      <c r="V6796" s="4">
        <f t="shared" si="1280"/>
        <v>57.110000000000007</v>
      </c>
      <c r="W6796" s="18">
        <f>IF(V6796="","",VLOOKUP(L6796,日射量と図３!$A$4:$C$368,3,TRUE)*238.85/100)</f>
        <v>42.993000000000002</v>
      </c>
      <c r="X6796" s="4">
        <f t="shared" si="1281"/>
        <v>11</v>
      </c>
      <c r="Y6796" s="4">
        <f t="shared" si="1282"/>
        <v>32.458468499999995</v>
      </c>
      <c r="Z6796" s="4">
        <f t="shared" si="1283"/>
        <v>36.589546309090906</v>
      </c>
      <c r="AA6796" s="4">
        <f>IF($V6796="","",IF(Y6796&lt;36,0,IF(AND(36&lt;=Y6796,Y6796&lt;71),VLOOKUP($W6796,日射量と図３!$E$6:$F$34,2,TRUE),IF(AND(71&lt;=Y6796,Y6796&lt;107),VLOOKUP($W6796,日射量と図３!$E$6:$G$34,3,TRUE),IF(AND(107&lt;=Y6796,Y6796&lt;143),VLOOKUP($W6796,日射量と図３!$E$6:$H$34,4,TRUE),VLOOKUP($W6796,日射量と図３!$E$6:$I$34,5,TRUE))))))</f>
        <v>0</v>
      </c>
      <c r="AB6796" s="4">
        <f>IF($V6796="","",IF(Z6796&lt;36,0,IF(AND(36&lt;=Z6796,Z6796&lt;71),VLOOKUP($W6796,日射量と図３!$E$6:$F$34,2,TRUE),IF(AND(71&lt;=Z6796,Z6796&lt;107),VLOOKUP($W6796,日射量と図３!$E$6:$G$34,3,TRUE),IF(AND(107&lt;=Z6796,Z6796&lt;143),VLOOKUP($W6796,日射量と図３!$E$6:$H$34,4,TRUE),VLOOKUP($W6796,日射量と図３!$E$6:$I$34,5,TRUE))))))</f>
        <v>36</v>
      </c>
      <c r="AC6796" s="382">
        <f t="shared" si="1275"/>
        <v>0</v>
      </c>
      <c r="AD6796" s="382">
        <f t="shared" si="1276"/>
        <v>0</v>
      </c>
    </row>
    <row r="6797" spans="11:30" ht="13.5" customHeight="1">
      <c r="K6797" s="4">
        <f t="shared" si="1284"/>
        <v>3</v>
      </c>
      <c r="L6797" s="34">
        <v>43535</v>
      </c>
      <c r="M6797" s="4">
        <v>284</v>
      </c>
      <c r="N6797" s="4">
        <v>2</v>
      </c>
      <c r="O6797" s="31">
        <v>4.1666666666666664E-2</v>
      </c>
      <c r="P6797" s="35">
        <v>3.2399999999999998</v>
      </c>
      <c r="Q6797" s="36">
        <f t="shared" si="1285"/>
        <v>13</v>
      </c>
      <c r="R6797" s="4">
        <f t="shared" si="1286"/>
        <v>9.76</v>
      </c>
      <c r="S6797" s="31">
        <f t="shared" si="1277"/>
        <v>0.26555555555555554</v>
      </c>
      <c r="T6797" s="31">
        <f t="shared" si="1278"/>
        <v>0.74109953703703713</v>
      </c>
      <c r="U6797" s="4">
        <f t="shared" si="1279"/>
        <v>0</v>
      </c>
      <c r="V6797" s="4" t="str">
        <f t="shared" si="1280"/>
        <v/>
      </c>
      <c r="W6797" s="18" t="str">
        <f>IF(V6797="","",VLOOKUP(L6797,日射量と図３!$A$4:$C$368,3,TRUE)*238.85/100)</f>
        <v/>
      </c>
      <c r="X6797" s="4" t="str">
        <f t="shared" si="1281"/>
        <v/>
      </c>
      <c r="Y6797" s="4" t="str">
        <f t="shared" si="1282"/>
        <v/>
      </c>
      <c r="Z6797" s="4" t="str">
        <f t="shared" si="1283"/>
        <v/>
      </c>
      <c r="AA6797" s="4" t="str">
        <f>IF($V6797="","",IF(Y6797&lt;36,0,IF(AND(36&lt;=Y6797,Y6797&lt;71),VLOOKUP($W6797,日射量と図３!$E$6:$F$34,2,TRUE),IF(AND(71&lt;=Y6797,Y6797&lt;107),VLOOKUP($W6797,日射量と図３!$E$6:$G$34,3,TRUE),IF(AND(107&lt;=Y6797,Y6797&lt;143),VLOOKUP($W6797,日射量と図３!$E$6:$H$34,4,TRUE),VLOOKUP($W6797,日射量と図３!$E$6:$I$34,5,TRUE))))))</f>
        <v/>
      </c>
      <c r="AB6797" s="4" t="str">
        <f>IF($V6797="","",IF(Z6797&lt;36,0,IF(AND(36&lt;=Z6797,Z6797&lt;71),VLOOKUP($W6797,日射量と図３!$E$6:$F$34,2,TRUE),IF(AND(71&lt;=Z6797,Z6797&lt;107),VLOOKUP($W6797,日射量と図３!$E$6:$G$34,3,TRUE),IF(AND(107&lt;=Z6797,Z6797&lt;143),VLOOKUP($W6797,日射量と図３!$E$6:$H$34,4,TRUE),VLOOKUP($W6797,日射量と図３!$E$6:$I$34,5,TRUE))))))</f>
        <v/>
      </c>
      <c r="AC6797" s="382" t="str">
        <f t="shared" si="1275"/>
        <v/>
      </c>
      <c r="AD6797" s="382" t="str">
        <f t="shared" si="1276"/>
        <v/>
      </c>
    </row>
    <row r="6798" spans="11:30" ht="13.5" customHeight="1">
      <c r="K6798" s="4">
        <f t="shared" si="1284"/>
        <v>3</v>
      </c>
      <c r="L6798" s="34">
        <v>43535</v>
      </c>
      <c r="M6798" s="4">
        <v>284</v>
      </c>
      <c r="N6798" s="4">
        <v>3</v>
      </c>
      <c r="O6798" s="31">
        <v>8.3333333333333329E-2</v>
      </c>
      <c r="P6798" s="35">
        <v>2.86</v>
      </c>
      <c r="Q6798" s="36">
        <f t="shared" si="1285"/>
        <v>13</v>
      </c>
      <c r="R6798" s="4">
        <f t="shared" si="1286"/>
        <v>10.14</v>
      </c>
      <c r="S6798" s="31">
        <f t="shared" si="1277"/>
        <v>0.26555555555555554</v>
      </c>
      <c r="T6798" s="31">
        <f t="shared" si="1278"/>
        <v>0.74109953703703713</v>
      </c>
      <c r="U6798" s="4">
        <f t="shared" si="1279"/>
        <v>0</v>
      </c>
      <c r="V6798" s="4" t="str">
        <f t="shared" si="1280"/>
        <v/>
      </c>
      <c r="W6798" s="18" t="str">
        <f>IF(V6798="","",VLOOKUP(L6798,日射量と図３!$A$4:$C$368,3,TRUE)*238.85/100)</f>
        <v/>
      </c>
      <c r="X6798" s="4" t="str">
        <f t="shared" si="1281"/>
        <v/>
      </c>
      <c r="Y6798" s="4" t="str">
        <f t="shared" si="1282"/>
        <v/>
      </c>
      <c r="Z6798" s="4" t="str">
        <f t="shared" si="1283"/>
        <v/>
      </c>
      <c r="AA6798" s="4" t="str">
        <f>IF($V6798="","",IF(Y6798&lt;36,0,IF(AND(36&lt;=Y6798,Y6798&lt;71),VLOOKUP($W6798,日射量と図３!$E$6:$F$34,2,TRUE),IF(AND(71&lt;=Y6798,Y6798&lt;107),VLOOKUP($W6798,日射量と図３!$E$6:$G$34,3,TRUE),IF(AND(107&lt;=Y6798,Y6798&lt;143),VLOOKUP($W6798,日射量と図３!$E$6:$H$34,4,TRUE),VLOOKUP($W6798,日射量と図３!$E$6:$I$34,5,TRUE))))))</f>
        <v/>
      </c>
      <c r="AB6798" s="4" t="str">
        <f>IF($V6798="","",IF(Z6798&lt;36,0,IF(AND(36&lt;=Z6798,Z6798&lt;71),VLOOKUP($W6798,日射量と図３!$E$6:$F$34,2,TRUE),IF(AND(71&lt;=Z6798,Z6798&lt;107),VLOOKUP($W6798,日射量と図３!$E$6:$G$34,3,TRUE),IF(AND(107&lt;=Z6798,Z6798&lt;143),VLOOKUP($W6798,日射量と図３!$E$6:$H$34,4,TRUE),VLOOKUP($W6798,日射量と図３!$E$6:$I$34,5,TRUE))))))</f>
        <v/>
      </c>
      <c r="AC6798" s="382" t="str">
        <f t="shared" si="1275"/>
        <v/>
      </c>
      <c r="AD6798" s="382" t="str">
        <f t="shared" si="1276"/>
        <v/>
      </c>
    </row>
    <row r="6799" spans="11:30" ht="13.5" customHeight="1">
      <c r="K6799" s="4">
        <f t="shared" si="1284"/>
        <v>3</v>
      </c>
      <c r="L6799" s="34">
        <v>43535</v>
      </c>
      <c r="M6799" s="4">
        <v>284</v>
      </c>
      <c r="N6799" s="4">
        <v>4</v>
      </c>
      <c r="O6799" s="31">
        <v>0.125</v>
      </c>
      <c r="P6799" s="35">
        <v>2.5699999999999994</v>
      </c>
      <c r="Q6799" s="36">
        <f t="shared" si="1285"/>
        <v>13</v>
      </c>
      <c r="R6799" s="4">
        <f t="shared" si="1286"/>
        <v>10.43</v>
      </c>
      <c r="S6799" s="31">
        <f t="shared" si="1277"/>
        <v>0.26555555555555554</v>
      </c>
      <c r="T6799" s="31">
        <f t="shared" si="1278"/>
        <v>0.74109953703703713</v>
      </c>
      <c r="U6799" s="4">
        <f t="shared" si="1279"/>
        <v>0</v>
      </c>
      <c r="V6799" s="4" t="str">
        <f t="shared" si="1280"/>
        <v/>
      </c>
      <c r="W6799" s="18" t="str">
        <f>IF(V6799="","",VLOOKUP(L6799,日射量と図３!$A$4:$C$368,3,TRUE)*238.85/100)</f>
        <v/>
      </c>
      <c r="X6799" s="4" t="str">
        <f t="shared" si="1281"/>
        <v/>
      </c>
      <c r="Y6799" s="4" t="str">
        <f t="shared" si="1282"/>
        <v/>
      </c>
      <c r="Z6799" s="4" t="str">
        <f t="shared" si="1283"/>
        <v/>
      </c>
      <c r="AA6799" s="4" t="str">
        <f>IF($V6799="","",IF(Y6799&lt;36,0,IF(AND(36&lt;=Y6799,Y6799&lt;71),VLOOKUP($W6799,日射量と図３!$E$6:$F$34,2,TRUE),IF(AND(71&lt;=Y6799,Y6799&lt;107),VLOOKUP($W6799,日射量と図３!$E$6:$G$34,3,TRUE),IF(AND(107&lt;=Y6799,Y6799&lt;143),VLOOKUP($W6799,日射量と図３!$E$6:$H$34,4,TRUE),VLOOKUP($W6799,日射量と図３!$E$6:$I$34,5,TRUE))))))</f>
        <v/>
      </c>
      <c r="AB6799" s="4" t="str">
        <f>IF($V6799="","",IF(Z6799&lt;36,0,IF(AND(36&lt;=Z6799,Z6799&lt;71),VLOOKUP($W6799,日射量と図３!$E$6:$F$34,2,TRUE),IF(AND(71&lt;=Z6799,Z6799&lt;107),VLOOKUP($W6799,日射量と図３!$E$6:$G$34,3,TRUE),IF(AND(107&lt;=Z6799,Z6799&lt;143),VLOOKUP($W6799,日射量と図３!$E$6:$H$34,4,TRUE),VLOOKUP($W6799,日射量と図３!$E$6:$I$34,5,TRUE))))))</f>
        <v/>
      </c>
      <c r="AC6799" s="382" t="str">
        <f t="shared" ref="AC6799:AC6862" si="1287">IF(V6799="","",IF((($AH$18*$AH$30*V6799*3600/1000000)/1000-AA6799*$AG$18*10*0.0000041868)&lt;=0,0,AA6799*$AG$18*10*0.0000041868))</f>
        <v/>
      </c>
      <c r="AD6799" s="382" t="str">
        <f t="shared" ref="AD6799:AD6862" si="1288">IF(V6799="","",IF((($AH$19*$AH$30*V6799*3600/1000000)/1000-AB6799*$AG$19*10*0.0000041868)&lt;=0,0,AB6799*$AG$19*10*0.0000041868))</f>
        <v/>
      </c>
    </row>
    <row r="6800" spans="11:30" ht="13.5" customHeight="1">
      <c r="K6800" s="4">
        <f t="shared" si="1284"/>
        <v>3</v>
      </c>
      <c r="L6800" s="34">
        <v>43535</v>
      </c>
      <c r="M6800" s="4">
        <v>284</v>
      </c>
      <c r="N6800" s="4">
        <v>5</v>
      </c>
      <c r="O6800" s="31">
        <v>0.16666666666666666</v>
      </c>
      <c r="P6800" s="35">
        <v>2.3000000000000003</v>
      </c>
      <c r="Q6800" s="36">
        <f t="shared" si="1285"/>
        <v>15</v>
      </c>
      <c r="R6800" s="4">
        <f t="shared" si="1286"/>
        <v>12.7</v>
      </c>
      <c r="S6800" s="31">
        <f t="shared" si="1277"/>
        <v>0.26555555555555554</v>
      </c>
      <c r="T6800" s="31">
        <f t="shared" si="1278"/>
        <v>0.74109953703703713</v>
      </c>
      <c r="U6800" s="4">
        <f t="shared" si="1279"/>
        <v>0</v>
      </c>
      <c r="V6800" s="4" t="str">
        <f t="shared" si="1280"/>
        <v/>
      </c>
      <c r="W6800" s="18" t="str">
        <f>IF(V6800="","",VLOOKUP(L6800,日射量と図３!$A$4:$C$368,3,TRUE)*238.85/100)</f>
        <v/>
      </c>
      <c r="X6800" s="4" t="str">
        <f t="shared" si="1281"/>
        <v/>
      </c>
      <c r="Y6800" s="4" t="str">
        <f t="shared" si="1282"/>
        <v/>
      </c>
      <c r="Z6800" s="4" t="str">
        <f t="shared" si="1283"/>
        <v/>
      </c>
      <c r="AA6800" s="4" t="str">
        <f>IF($V6800="","",IF(Y6800&lt;36,0,IF(AND(36&lt;=Y6800,Y6800&lt;71),VLOOKUP($W6800,日射量と図３!$E$6:$F$34,2,TRUE),IF(AND(71&lt;=Y6800,Y6800&lt;107),VLOOKUP($W6800,日射量と図３!$E$6:$G$34,3,TRUE),IF(AND(107&lt;=Y6800,Y6800&lt;143),VLOOKUP($W6800,日射量と図３!$E$6:$H$34,4,TRUE),VLOOKUP($W6800,日射量と図３!$E$6:$I$34,5,TRUE))))))</f>
        <v/>
      </c>
      <c r="AB6800" s="4" t="str">
        <f>IF($V6800="","",IF(Z6800&lt;36,0,IF(AND(36&lt;=Z6800,Z6800&lt;71),VLOOKUP($W6800,日射量と図３!$E$6:$F$34,2,TRUE),IF(AND(71&lt;=Z6800,Z6800&lt;107),VLOOKUP($W6800,日射量と図３!$E$6:$G$34,3,TRUE),IF(AND(107&lt;=Z6800,Z6800&lt;143),VLOOKUP($W6800,日射量と図３!$E$6:$H$34,4,TRUE),VLOOKUP($W6800,日射量と図３!$E$6:$I$34,5,TRUE))))))</f>
        <v/>
      </c>
      <c r="AC6800" s="382" t="str">
        <f t="shared" si="1287"/>
        <v/>
      </c>
      <c r="AD6800" s="382" t="str">
        <f t="shared" si="1288"/>
        <v/>
      </c>
    </row>
    <row r="6801" spans="11:30" ht="13.5" customHeight="1">
      <c r="K6801" s="4">
        <f t="shared" si="1284"/>
        <v>3</v>
      </c>
      <c r="L6801" s="34">
        <v>43535</v>
      </c>
      <c r="M6801" s="4">
        <v>284</v>
      </c>
      <c r="N6801" s="4">
        <v>6</v>
      </c>
      <c r="O6801" s="31">
        <v>0.20833333333333334</v>
      </c>
      <c r="P6801" s="35">
        <v>2.0599999999999996</v>
      </c>
      <c r="Q6801" s="36">
        <f t="shared" si="1285"/>
        <v>15</v>
      </c>
      <c r="R6801" s="4">
        <f t="shared" si="1286"/>
        <v>12.940000000000001</v>
      </c>
      <c r="S6801" s="31">
        <f t="shared" si="1277"/>
        <v>0.26555555555555554</v>
      </c>
      <c r="T6801" s="31">
        <f t="shared" si="1278"/>
        <v>0.74109953703703713</v>
      </c>
      <c r="U6801" s="4">
        <f t="shared" si="1279"/>
        <v>0</v>
      </c>
      <c r="V6801" s="4" t="str">
        <f t="shared" si="1280"/>
        <v/>
      </c>
      <c r="W6801" s="18" t="str">
        <f>IF(V6801="","",VLOOKUP(L6801,日射量と図３!$A$4:$C$368,3,TRUE)*238.85/100)</f>
        <v/>
      </c>
      <c r="X6801" s="4" t="str">
        <f t="shared" si="1281"/>
        <v/>
      </c>
      <c r="Y6801" s="4" t="str">
        <f t="shared" si="1282"/>
        <v/>
      </c>
      <c r="Z6801" s="4" t="str">
        <f t="shared" si="1283"/>
        <v/>
      </c>
      <c r="AA6801" s="4" t="str">
        <f>IF($V6801="","",IF(Y6801&lt;36,0,IF(AND(36&lt;=Y6801,Y6801&lt;71),VLOOKUP($W6801,日射量と図３!$E$6:$F$34,2,TRUE),IF(AND(71&lt;=Y6801,Y6801&lt;107),VLOOKUP($W6801,日射量と図３!$E$6:$G$34,3,TRUE),IF(AND(107&lt;=Y6801,Y6801&lt;143),VLOOKUP($W6801,日射量と図３!$E$6:$H$34,4,TRUE),VLOOKUP($W6801,日射量と図３!$E$6:$I$34,5,TRUE))))))</f>
        <v/>
      </c>
      <c r="AB6801" s="4" t="str">
        <f>IF($V6801="","",IF(Z6801&lt;36,0,IF(AND(36&lt;=Z6801,Z6801&lt;71),VLOOKUP($W6801,日射量と図３!$E$6:$F$34,2,TRUE),IF(AND(71&lt;=Z6801,Z6801&lt;107),VLOOKUP($W6801,日射量と図３!$E$6:$G$34,3,TRUE),IF(AND(107&lt;=Z6801,Z6801&lt;143),VLOOKUP($W6801,日射量と図３!$E$6:$H$34,4,TRUE),VLOOKUP($W6801,日射量と図３!$E$6:$I$34,5,TRUE))))))</f>
        <v/>
      </c>
      <c r="AC6801" s="382" t="str">
        <f t="shared" si="1287"/>
        <v/>
      </c>
      <c r="AD6801" s="382" t="str">
        <f t="shared" si="1288"/>
        <v/>
      </c>
    </row>
    <row r="6802" spans="11:30" ht="13.5" customHeight="1">
      <c r="K6802" s="4">
        <f t="shared" si="1284"/>
        <v>3</v>
      </c>
      <c r="L6802" s="34">
        <v>43535</v>
      </c>
      <c r="M6802" s="4">
        <v>284</v>
      </c>
      <c r="N6802" s="4">
        <v>7</v>
      </c>
      <c r="O6802" s="31">
        <v>0.25</v>
      </c>
      <c r="P6802" s="35">
        <v>1.9400000000000002</v>
      </c>
      <c r="Q6802" s="36">
        <f t="shared" si="1285"/>
        <v>15</v>
      </c>
      <c r="R6802" s="4">
        <f t="shared" si="1286"/>
        <v>13.06</v>
      </c>
      <c r="S6802" s="31">
        <f t="shared" si="1277"/>
        <v>0.26555555555555554</v>
      </c>
      <c r="T6802" s="31">
        <f t="shared" si="1278"/>
        <v>0.74109953703703713</v>
      </c>
      <c r="U6802" s="4">
        <f t="shared" si="1279"/>
        <v>0</v>
      </c>
      <c r="V6802" s="4" t="str">
        <f t="shared" si="1280"/>
        <v/>
      </c>
      <c r="W6802" s="18" t="str">
        <f>IF(V6802="","",VLOOKUP(L6802,日射量と図３!$A$4:$C$368,3,TRUE)*238.85/100)</f>
        <v/>
      </c>
      <c r="X6802" s="4" t="str">
        <f t="shared" si="1281"/>
        <v/>
      </c>
      <c r="Y6802" s="4" t="str">
        <f t="shared" si="1282"/>
        <v/>
      </c>
      <c r="Z6802" s="4" t="str">
        <f t="shared" si="1283"/>
        <v/>
      </c>
      <c r="AA6802" s="4" t="str">
        <f>IF($V6802="","",IF(Y6802&lt;36,0,IF(AND(36&lt;=Y6802,Y6802&lt;71),VLOOKUP($W6802,日射量と図３!$E$6:$F$34,2,TRUE),IF(AND(71&lt;=Y6802,Y6802&lt;107),VLOOKUP($W6802,日射量と図３!$E$6:$G$34,3,TRUE),IF(AND(107&lt;=Y6802,Y6802&lt;143),VLOOKUP($W6802,日射量と図３!$E$6:$H$34,4,TRUE),VLOOKUP($W6802,日射量と図３!$E$6:$I$34,5,TRUE))))))</f>
        <v/>
      </c>
      <c r="AB6802" s="4" t="str">
        <f>IF($V6802="","",IF(Z6802&lt;36,0,IF(AND(36&lt;=Z6802,Z6802&lt;71),VLOOKUP($W6802,日射量と図３!$E$6:$F$34,2,TRUE),IF(AND(71&lt;=Z6802,Z6802&lt;107),VLOOKUP($W6802,日射量と図３!$E$6:$G$34,3,TRUE),IF(AND(107&lt;=Z6802,Z6802&lt;143),VLOOKUP($W6802,日射量と図３!$E$6:$H$34,4,TRUE),VLOOKUP($W6802,日射量と図３!$E$6:$I$34,5,TRUE))))))</f>
        <v/>
      </c>
      <c r="AC6802" s="382" t="str">
        <f t="shared" si="1287"/>
        <v/>
      </c>
      <c r="AD6802" s="382" t="str">
        <f t="shared" si="1288"/>
        <v/>
      </c>
    </row>
    <row r="6803" spans="11:30" ht="13.5" customHeight="1">
      <c r="K6803" s="4">
        <f t="shared" si="1284"/>
        <v>3</v>
      </c>
      <c r="L6803" s="34">
        <v>43535</v>
      </c>
      <c r="M6803" s="4">
        <v>284</v>
      </c>
      <c r="N6803" s="4">
        <v>8</v>
      </c>
      <c r="O6803" s="31">
        <v>0.29166666666666669</v>
      </c>
      <c r="P6803" s="35">
        <v>2.38</v>
      </c>
      <c r="Q6803" s="36">
        <f t="shared" si="1285"/>
        <v>12</v>
      </c>
      <c r="R6803" s="4">
        <f t="shared" si="1286"/>
        <v>9.620000000000001</v>
      </c>
      <c r="S6803" s="31">
        <f t="shared" si="1277"/>
        <v>0.26555555555555554</v>
      </c>
      <c r="T6803" s="31">
        <f t="shared" si="1278"/>
        <v>0.74109953703703713</v>
      </c>
      <c r="U6803" s="4">
        <f t="shared" si="1279"/>
        <v>9.620000000000001</v>
      </c>
      <c r="V6803" s="4" t="str">
        <f t="shared" si="1280"/>
        <v/>
      </c>
      <c r="W6803" s="18" t="str">
        <f>IF(V6803="","",VLOOKUP(L6803,日射量と図３!$A$4:$C$368,3,TRUE)*238.85/100)</f>
        <v/>
      </c>
      <c r="X6803" s="4" t="str">
        <f t="shared" si="1281"/>
        <v/>
      </c>
      <c r="Y6803" s="4" t="str">
        <f t="shared" si="1282"/>
        <v/>
      </c>
      <c r="Z6803" s="4" t="str">
        <f t="shared" si="1283"/>
        <v/>
      </c>
      <c r="AA6803" s="4" t="str">
        <f>IF($V6803="","",IF(Y6803&lt;36,0,IF(AND(36&lt;=Y6803,Y6803&lt;71),VLOOKUP($W6803,日射量と図３!$E$6:$F$34,2,TRUE),IF(AND(71&lt;=Y6803,Y6803&lt;107),VLOOKUP($W6803,日射量と図３!$E$6:$G$34,3,TRUE),IF(AND(107&lt;=Y6803,Y6803&lt;143),VLOOKUP($W6803,日射量と図３!$E$6:$H$34,4,TRUE),VLOOKUP($W6803,日射量と図３!$E$6:$I$34,5,TRUE))))))</f>
        <v/>
      </c>
      <c r="AB6803" s="4" t="str">
        <f>IF($V6803="","",IF(Z6803&lt;36,0,IF(AND(36&lt;=Z6803,Z6803&lt;71),VLOOKUP($W6803,日射量と図３!$E$6:$F$34,2,TRUE),IF(AND(71&lt;=Z6803,Z6803&lt;107),VLOOKUP($W6803,日射量と図３!$E$6:$G$34,3,TRUE),IF(AND(107&lt;=Z6803,Z6803&lt;143),VLOOKUP($W6803,日射量と図３!$E$6:$H$34,4,TRUE),VLOOKUP($W6803,日射量と図３!$E$6:$I$34,5,TRUE))))))</f>
        <v/>
      </c>
      <c r="AC6803" s="382" t="str">
        <f t="shared" si="1287"/>
        <v/>
      </c>
      <c r="AD6803" s="382" t="str">
        <f t="shared" si="1288"/>
        <v/>
      </c>
    </row>
    <row r="6804" spans="11:30" ht="13.5" customHeight="1">
      <c r="K6804" s="4">
        <f t="shared" si="1284"/>
        <v>3</v>
      </c>
      <c r="L6804" s="34">
        <v>43535</v>
      </c>
      <c r="M6804" s="4">
        <v>284</v>
      </c>
      <c r="N6804" s="4">
        <v>9</v>
      </c>
      <c r="O6804" s="31">
        <v>0.33333333333333331</v>
      </c>
      <c r="P6804" s="35">
        <v>3.9600000000000009</v>
      </c>
      <c r="Q6804" s="36">
        <f t="shared" si="1285"/>
        <v>12</v>
      </c>
      <c r="R6804" s="4">
        <f t="shared" si="1286"/>
        <v>8.0399999999999991</v>
      </c>
      <c r="S6804" s="31">
        <f t="shared" si="1277"/>
        <v>0.26555555555555554</v>
      </c>
      <c r="T6804" s="31">
        <f t="shared" si="1278"/>
        <v>0.74109953703703713</v>
      </c>
      <c r="U6804" s="4">
        <f t="shared" si="1279"/>
        <v>8.0399999999999991</v>
      </c>
      <c r="V6804" s="4" t="str">
        <f t="shared" si="1280"/>
        <v/>
      </c>
      <c r="W6804" s="18" t="str">
        <f>IF(V6804="","",VLOOKUP(L6804,日射量と図３!$A$4:$C$368,3,TRUE)*238.85/100)</f>
        <v/>
      </c>
      <c r="X6804" s="4" t="str">
        <f t="shared" si="1281"/>
        <v/>
      </c>
      <c r="Y6804" s="4" t="str">
        <f t="shared" si="1282"/>
        <v/>
      </c>
      <c r="Z6804" s="4" t="str">
        <f t="shared" si="1283"/>
        <v/>
      </c>
      <c r="AA6804" s="4" t="str">
        <f>IF($V6804="","",IF(Y6804&lt;36,0,IF(AND(36&lt;=Y6804,Y6804&lt;71),VLOOKUP($W6804,日射量と図３!$E$6:$F$34,2,TRUE),IF(AND(71&lt;=Y6804,Y6804&lt;107),VLOOKUP($W6804,日射量と図３!$E$6:$G$34,3,TRUE),IF(AND(107&lt;=Y6804,Y6804&lt;143),VLOOKUP($W6804,日射量と図３!$E$6:$H$34,4,TRUE),VLOOKUP($W6804,日射量と図３!$E$6:$I$34,5,TRUE))))))</f>
        <v/>
      </c>
      <c r="AB6804" s="4" t="str">
        <f>IF($V6804="","",IF(Z6804&lt;36,0,IF(AND(36&lt;=Z6804,Z6804&lt;71),VLOOKUP($W6804,日射量と図３!$E$6:$F$34,2,TRUE),IF(AND(71&lt;=Z6804,Z6804&lt;107),VLOOKUP($W6804,日射量と図３!$E$6:$G$34,3,TRUE),IF(AND(107&lt;=Z6804,Z6804&lt;143),VLOOKUP($W6804,日射量と図３!$E$6:$H$34,4,TRUE),VLOOKUP($W6804,日射量と図３!$E$6:$I$34,5,TRUE))))))</f>
        <v/>
      </c>
      <c r="AC6804" s="382" t="str">
        <f t="shared" si="1287"/>
        <v/>
      </c>
      <c r="AD6804" s="382" t="str">
        <f t="shared" si="1288"/>
        <v/>
      </c>
    </row>
    <row r="6805" spans="11:30" ht="13.5" customHeight="1">
      <c r="K6805" s="4">
        <f t="shared" si="1284"/>
        <v>3</v>
      </c>
      <c r="L6805" s="34">
        <v>43535</v>
      </c>
      <c r="M6805" s="4">
        <v>284</v>
      </c>
      <c r="N6805" s="4">
        <v>10</v>
      </c>
      <c r="O6805" s="31">
        <v>0.375</v>
      </c>
      <c r="P6805" s="35">
        <v>5.6599999999999993</v>
      </c>
      <c r="Q6805" s="36">
        <f t="shared" si="1285"/>
        <v>12</v>
      </c>
      <c r="R6805" s="4">
        <f t="shared" si="1286"/>
        <v>6.3400000000000007</v>
      </c>
      <c r="S6805" s="31">
        <f t="shared" ref="S6805:S6868" si="1289">VLOOKUP(K6805,$AF$45:$AH$49,2,TRUE)</f>
        <v>0.26555555555555554</v>
      </c>
      <c r="T6805" s="31">
        <f t="shared" ref="T6805:T6868" si="1290">VLOOKUP(K6805,$AF$45:$AH$49,3,TRUE)</f>
        <v>0.74109953703703713</v>
      </c>
      <c r="U6805" s="4">
        <f t="shared" ref="U6805:U6868" si="1291">IF(AND(S6805&lt;O6805,O6805&lt;T6805),R6805,0)</f>
        <v>6.3400000000000007</v>
      </c>
      <c r="V6805" s="4" t="str">
        <f t="shared" ref="V6805:V6868" si="1292">IF(N6805=1,SUM(U6805:U6828),"")</f>
        <v/>
      </c>
      <c r="W6805" s="18" t="str">
        <f>IF(V6805="","",VLOOKUP(L6805,日射量と図３!$A$4:$C$368,3,TRUE)*238.85/100)</f>
        <v/>
      </c>
      <c r="X6805" s="4" t="str">
        <f t="shared" ref="X6805:X6868" si="1293">IF(V6805="","",VLOOKUP(K6805,$AF$45:$AJ$49,5,TRUE))</f>
        <v/>
      </c>
      <c r="Y6805" s="4" t="str">
        <f t="shared" si="1282"/>
        <v/>
      </c>
      <c r="Z6805" s="4" t="str">
        <f t="shared" si="1283"/>
        <v/>
      </c>
      <c r="AA6805" s="4" t="str">
        <f>IF($V6805="","",IF(Y6805&lt;36,0,IF(AND(36&lt;=Y6805,Y6805&lt;71),VLOOKUP($W6805,日射量と図３!$E$6:$F$34,2,TRUE),IF(AND(71&lt;=Y6805,Y6805&lt;107),VLOOKUP($W6805,日射量と図３!$E$6:$G$34,3,TRUE),IF(AND(107&lt;=Y6805,Y6805&lt;143),VLOOKUP($W6805,日射量と図３!$E$6:$H$34,4,TRUE),VLOOKUP($W6805,日射量と図３!$E$6:$I$34,5,TRUE))))))</f>
        <v/>
      </c>
      <c r="AB6805" s="4" t="str">
        <f>IF($V6805="","",IF(Z6805&lt;36,0,IF(AND(36&lt;=Z6805,Z6805&lt;71),VLOOKUP($W6805,日射量と図３!$E$6:$F$34,2,TRUE),IF(AND(71&lt;=Z6805,Z6805&lt;107),VLOOKUP($W6805,日射量と図３!$E$6:$G$34,3,TRUE),IF(AND(107&lt;=Z6805,Z6805&lt;143),VLOOKUP($W6805,日射量と図３!$E$6:$H$34,4,TRUE),VLOOKUP($W6805,日射量と図３!$E$6:$I$34,5,TRUE))))))</f>
        <v/>
      </c>
      <c r="AC6805" s="382" t="str">
        <f t="shared" si="1287"/>
        <v/>
      </c>
      <c r="AD6805" s="382" t="str">
        <f t="shared" si="1288"/>
        <v/>
      </c>
    </row>
    <row r="6806" spans="11:30" ht="13.5" customHeight="1">
      <c r="K6806" s="4">
        <f t="shared" si="1284"/>
        <v>3</v>
      </c>
      <c r="L6806" s="34">
        <v>43535</v>
      </c>
      <c r="M6806" s="4">
        <v>284</v>
      </c>
      <c r="N6806" s="4">
        <v>11</v>
      </c>
      <c r="O6806" s="31">
        <v>0.41666666666666669</v>
      </c>
      <c r="P6806" s="35">
        <v>7.15</v>
      </c>
      <c r="Q6806" s="36">
        <f t="shared" si="1285"/>
        <v>12</v>
      </c>
      <c r="R6806" s="4">
        <f t="shared" si="1286"/>
        <v>4.8499999999999996</v>
      </c>
      <c r="S6806" s="31">
        <f t="shared" si="1289"/>
        <v>0.26555555555555554</v>
      </c>
      <c r="T6806" s="31">
        <f t="shared" si="1290"/>
        <v>0.74109953703703713</v>
      </c>
      <c r="U6806" s="4">
        <f t="shared" si="1291"/>
        <v>4.8499999999999996</v>
      </c>
      <c r="V6806" s="4" t="str">
        <f t="shared" si="1292"/>
        <v/>
      </c>
      <c r="W6806" s="18" t="str">
        <f>IF(V6806="","",VLOOKUP(L6806,日射量と図３!$A$4:$C$368,3,TRUE)*238.85/100)</f>
        <v/>
      </c>
      <c r="X6806" s="4" t="str">
        <f t="shared" si="1293"/>
        <v/>
      </c>
      <c r="Y6806" s="4" t="str">
        <f t="shared" si="1282"/>
        <v/>
      </c>
      <c r="Z6806" s="4" t="str">
        <f t="shared" si="1283"/>
        <v/>
      </c>
      <c r="AA6806" s="4" t="str">
        <f>IF($V6806="","",IF(Y6806&lt;36,0,IF(AND(36&lt;=Y6806,Y6806&lt;71),VLOOKUP($W6806,日射量と図３!$E$6:$F$34,2,TRUE),IF(AND(71&lt;=Y6806,Y6806&lt;107),VLOOKUP($W6806,日射量と図３!$E$6:$G$34,3,TRUE),IF(AND(107&lt;=Y6806,Y6806&lt;143),VLOOKUP($W6806,日射量と図３!$E$6:$H$34,4,TRUE),VLOOKUP($W6806,日射量と図３!$E$6:$I$34,5,TRUE))))))</f>
        <v/>
      </c>
      <c r="AB6806" s="4" t="str">
        <f>IF($V6806="","",IF(Z6806&lt;36,0,IF(AND(36&lt;=Z6806,Z6806&lt;71),VLOOKUP($W6806,日射量と図３!$E$6:$F$34,2,TRUE),IF(AND(71&lt;=Z6806,Z6806&lt;107),VLOOKUP($W6806,日射量と図３!$E$6:$G$34,3,TRUE),IF(AND(107&lt;=Z6806,Z6806&lt;143),VLOOKUP($W6806,日射量と図３!$E$6:$H$34,4,TRUE),VLOOKUP($W6806,日射量と図３!$E$6:$I$34,5,TRUE))))))</f>
        <v/>
      </c>
      <c r="AC6806" s="382" t="str">
        <f t="shared" si="1287"/>
        <v/>
      </c>
      <c r="AD6806" s="382" t="str">
        <f t="shared" si="1288"/>
        <v/>
      </c>
    </row>
    <row r="6807" spans="11:30" ht="13.5" customHeight="1">
      <c r="K6807" s="4">
        <f t="shared" si="1284"/>
        <v>3</v>
      </c>
      <c r="L6807" s="34">
        <v>43535</v>
      </c>
      <c r="M6807" s="4">
        <v>284</v>
      </c>
      <c r="N6807" s="4">
        <v>12</v>
      </c>
      <c r="O6807" s="31">
        <v>0.45833333333333331</v>
      </c>
      <c r="P6807" s="35">
        <v>8.2799999999999994</v>
      </c>
      <c r="Q6807" s="36">
        <f t="shared" si="1285"/>
        <v>12</v>
      </c>
      <c r="R6807" s="4">
        <f t="shared" si="1286"/>
        <v>3.7200000000000006</v>
      </c>
      <c r="S6807" s="31">
        <f t="shared" si="1289"/>
        <v>0.26555555555555554</v>
      </c>
      <c r="T6807" s="31">
        <f t="shared" si="1290"/>
        <v>0.74109953703703713</v>
      </c>
      <c r="U6807" s="4">
        <f t="shared" si="1291"/>
        <v>3.7200000000000006</v>
      </c>
      <c r="V6807" s="4" t="str">
        <f t="shared" si="1292"/>
        <v/>
      </c>
      <c r="W6807" s="18" t="str">
        <f>IF(V6807="","",VLOOKUP(L6807,日射量と図３!$A$4:$C$368,3,TRUE)*238.85/100)</f>
        <v/>
      </c>
      <c r="X6807" s="4" t="str">
        <f t="shared" si="1293"/>
        <v/>
      </c>
      <c r="Y6807" s="4" t="str">
        <f t="shared" si="1282"/>
        <v/>
      </c>
      <c r="Z6807" s="4" t="str">
        <f t="shared" si="1283"/>
        <v/>
      </c>
      <c r="AA6807" s="4" t="str">
        <f>IF($V6807="","",IF(Y6807&lt;36,0,IF(AND(36&lt;=Y6807,Y6807&lt;71),VLOOKUP($W6807,日射量と図３!$E$6:$F$34,2,TRUE),IF(AND(71&lt;=Y6807,Y6807&lt;107),VLOOKUP($W6807,日射量と図３!$E$6:$G$34,3,TRUE),IF(AND(107&lt;=Y6807,Y6807&lt;143),VLOOKUP($W6807,日射量と図３!$E$6:$H$34,4,TRUE),VLOOKUP($W6807,日射量と図３!$E$6:$I$34,5,TRUE))))))</f>
        <v/>
      </c>
      <c r="AB6807" s="4" t="str">
        <f>IF($V6807="","",IF(Z6807&lt;36,0,IF(AND(36&lt;=Z6807,Z6807&lt;71),VLOOKUP($W6807,日射量と図３!$E$6:$F$34,2,TRUE),IF(AND(71&lt;=Z6807,Z6807&lt;107),VLOOKUP($W6807,日射量と図３!$E$6:$G$34,3,TRUE),IF(AND(107&lt;=Z6807,Z6807&lt;143),VLOOKUP($W6807,日射量と図３!$E$6:$H$34,4,TRUE),VLOOKUP($W6807,日射量と図３!$E$6:$I$34,5,TRUE))))))</f>
        <v/>
      </c>
      <c r="AC6807" s="382" t="str">
        <f t="shared" si="1287"/>
        <v/>
      </c>
      <c r="AD6807" s="382" t="str">
        <f t="shared" si="1288"/>
        <v/>
      </c>
    </row>
    <row r="6808" spans="11:30" ht="13.5" customHeight="1">
      <c r="K6808" s="4">
        <f t="shared" si="1284"/>
        <v>3</v>
      </c>
      <c r="L6808" s="34">
        <v>43535</v>
      </c>
      <c r="M6808" s="4">
        <v>284</v>
      </c>
      <c r="N6808" s="4">
        <v>13</v>
      </c>
      <c r="O6808" s="31">
        <v>0.5</v>
      </c>
      <c r="P6808" s="35">
        <v>9.43</v>
      </c>
      <c r="Q6808" s="36">
        <f t="shared" si="1285"/>
        <v>12</v>
      </c>
      <c r="R6808" s="4">
        <f t="shared" si="1286"/>
        <v>2.5700000000000003</v>
      </c>
      <c r="S6808" s="31">
        <f t="shared" si="1289"/>
        <v>0.26555555555555554</v>
      </c>
      <c r="T6808" s="31">
        <f t="shared" si="1290"/>
        <v>0.74109953703703713</v>
      </c>
      <c r="U6808" s="4">
        <f t="shared" si="1291"/>
        <v>2.5700000000000003</v>
      </c>
      <c r="V6808" s="4" t="str">
        <f t="shared" si="1292"/>
        <v/>
      </c>
      <c r="W6808" s="18" t="str">
        <f>IF(V6808="","",VLOOKUP(L6808,日射量と図３!$A$4:$C$368,3,TRUE)*238.85/100)</f>
        <v/>
      </c>
      <c r="X6808" s="4" t="str">
        <f t="shared" si="1293"/>
        <v/>
      </c>
      <c r="Y6808" s="4" t="str">
        <f t="shared" si="1282"/>
        <v/>
      </c>
      <c r="Z6808" s="4" t="str">
        <f t="shared" si="1283"/>
        <v/>
      </c>
      <c r="AA6808" s="4" t="str">
        <f>IF($V6808="","",IF(Y6808&lt;36,0,IF(AND(36&lt;=Y6808,Y6808&lt;71),VLOOKUP($W6808,日射量と図３!$E$6:$F$34,2,TRUE),IF(AND(71&lt;=Y6808,Y6808&lt;107),VLOOKUP($W6808,日射量と図３!$E$6:$G$34,3,TRUE),IF(AND(107&lt;=Y6808,Y6808&lt;143),VLOOKUP($W6808,日射量と図３!$E$6:$H$34,4,TRUE),VLOOKUP($W6808,日射量と図３!$E$6:$I$34,5,TRUE))))))</f>
        <v/>
      </c>
      <c r="AB6808" s="4" t="str">
        <f>IF($V6808="","",IF(Z6808&lt;36,0,IF(AND(36&lt;=Z6808,Z6808&lt;71),VLOOKUP($W6808,日射量と図３!$E$6:$F$34,2,TRUE),IF(AND(71&lt;=Z6808,Z6808&lt;107),VLOOKUP($W6808,日射量と図３!$E$6:$G$34,3,TRUE),IF(AND(107&lt;=Z6808,Z6808&lt;143),VLOOKUP($W6808,日射量と図３!$E$6:$H$34,4,TRUE),VLOOKUP($W6808,日射量と図３!$E$6:$I$34,5,TRUE))))))</f>
        <v/>
      </c>
      <c r="AC6808" s="382" t="str">
        <f t="shared" si="1287"/>
        <v/>
      </c>
      <c r="AD6808" s="382" t="str">
        <f t="shared" si="1288"/>
        <v/>
      </c>
    </row>
    <row r="6809" spans="11:30" ht="13.5" customHeight="1">
      <c r="K6809" s="4">
        <f t="shared" si="1284"/>
        <v>3</v>
      </c>
      <c r="L6809" s="34">
        <v>43535</v>
      </c>
      <c r="M6809" s="4">
        <v>284</v>
      </c>
      <c r="N6809" s="4">
        <v>14</v>
      </c>
      <c r="O6809" s="31">
        <v>0.54166666666666663</v>
      </c>
      <c r="P6809" s="35">
        <v>10.27</v>
      </c>
      <c r="Q6809" s="36">
        <f t="shared" si="1285"/>
        <v>12</v>
      </c>
      <c r="R6809" s="4">
        <f t="shared" si="1286"/>
        <v>1.7300000000000004</v>
      </c>
      <c r="S6809" s="31">
        <f t="shared" si="1289"/>
        <v>0.26555555555555554</v>
      </c>
      <c r="T6809" s="31">
        <f t="shared" si="1290"/>
        <v>0.74109953703703713</v>
      </c>
      <c r="U6809" s="4">
        <f t="shared" si="1291"/>
        <v>1.7300000000000004</v>
      </c>
      <c r="V6809" s="4" t="str">
        <f t="shared" si="1292"/>
        <v/>
      </c>
      <c r="W6809" s="18" t="str">
        <f>IF(V6809="","",VLOOKUP(L6809,日射量と図３!$A$4:$C$368,3,TRUE)*238.85/100)</f>
        <v/>
      </c>
      <c r="X6809" s="4" t="str">
        <f t="shared" si="1293"/>
        <v/>
      </c>
      <c r="Y6809" s="4" t="str">
        <f t="shared" si="1282"/>
        <v/>
      </c>
      <c r="Z6809" s="4" t="str">
        <f t="shared" si="1283"/>
        <v/>
      </c>
      <c r="AA6809" s="4" t="str">
        <f>IF($V6809="","",IF(Y6809&lt;36,0,IF(AND(36&lt;=Y6809,Y6809&lt;71),VLOOKUP($W6809,日射量と図３!$E$6:$F$34,2,TRUE),IF(AND(71&lt;=Y6809,Y6809&lt;107),VLOOKUP($W6809,日射量と図３!$E$6:$G$34,3,TRUE),IF(AND(107&lt;=Y6809,Y6809&lt;143),VLOOKUP($W6809,日射量と図３!$E$6:$H$34,4,TRUE),VLOOKUP($W6809,日射量と図３!$E$6:$I$34,5,TRUE))))))</f>
        <v/>
      </c>
      <c r="AB6809" s="4" t="str">
        <f>IF($V6809="","",IF(Z6809&lt;36,0,IF(AND(36&lt;=Z6809,Z6809&lt;71),VLOOKUP($W6809,日射量と図３!$E$6:$F$34,2,TRUE),IF(AND(71&lt;=Z6809,Z6809&lt;107),VLOOKUP($W6809,日射量と図３!$E$6:$G$34,3,TRUE),IF(AND(107&lt;=Z6809,Z6809&lt;143),VLOOKUP($W6809,日射量と図３!$E$6:$H$34,4,TRUE),VLOOKUP($W6809,日射量と図３!$E$6:$I$34,5,TRUE))))))</f>
        <v/>
      </c>
      <c r="AC6809" s="382" t="str">
        <f t="shared" si="1287"/>
        <v/>
      </c>
      <c r="AD6809" s="382" t="str">
        <f t="shared" si="1288"/>
        <v/>
      </c>
    </row>
    <row r="6810" spans="11:30" ht="13.5" customHeight="1">
      <c r="K6810" s="4">
        <f t="shared" si="1284"/>
        <v>3</v>
      </c>
      <c r="L6810" s="34">
        <v>43535</v>
      </c>
      <c r="M6810" s="4">
        <v>284</v>
      </c>
      <c r="N6810" s="4">
        <v>15</v>
      </c>
      <c r="O6810" s="31">
        <v>0.58333333333333337</v>
      </c>
      <c r="P6810" s="35">
        <v>10.52</v>
      </c>
      <c r="Q6810" s="36">
        <f t="shared" si="1285"/>
        <v>12</v>
      </c>
      <c r="R6810" s="4">
        <f t="shared" si="1286"/>
        <v>1.4800000000000004</v>
      </c>
      <c r="S6810" s="31">
        <f t="shared" si="1289"/>
        <v>0.26555555555555554</v>
      </c>
      <c r="T6810" s="31">
        <f t="shared" si="1290"/>
        <v>0.74109953703703713</v>
      </c>
      <c r="U6810" s="4">
        <f t="shared" si="1291"/>
        <v>1.4800000000000004</v>
      </c>
      <c r="V6810" s="4" t="str">
        <f t="shared" si="1292"/>
        <v/>
      </c>
      <c r="W6810" s="18" t="str">
        <f>IF(V6810="","",VLOOKUP(L6810,日射量と図３!$A$4:$C$368,3,TRUE)*238.85/100)</f>
        <v/>
      </c>
      <c r="X6810" s="4" t="str">
        <f t="shared" si="1293"/>
        <v/>
      </c>
      <c r="Y6810" s="4" t="str">
        <f t="shared" si="1282"/>
        <v/>
      </c>
      <c r="Z6810" s="4" t="str">
        <f t="shared" si="1283"/>
        <v/>
      </c>
      <c r="AA6810" s="4" t="str">
        <f>IF($V6810="","",IF(Y6810&lt;36,0,IF(AND(36&lt;=Y6810,Y6810&lt;71),VLOOKUP($W6810,日射量と図３!$E$6:$F$34,2,TRUE),IF(AND(71&lt;=Y6810,Y6810&lt;107),VLOOKUP($W6810,日射量と図３!$E$6:$G$34,3,TRUE),IF(AND(107&lt;=Y6810,Y6810&lt;143),VLOOKUP($W6810,日射量と図３!$E$6:$H$34,4,TRUE),VLOOKUP($W6810,日射量と図３!$E$6:$I$34,5,TRUE))))))</f>
        <v/>
      </c>
      <c r="AB6810" s="4" t="str">
        <f>IF($V6810="","",IF(Z6810&lt;36,0,IF(AND(36&lt;=Z6810,Z6810&lt;71),VLOOKUP($W6810,日射量と図３!$E$6:$F$34,2,TRUE),IF(AND(71&lt;=Z6810,Z6810&lt;107),VLOOKUP($W6810,日射量と図３!$E$6:$G$34,3,TRUE),IF(AND(107&lt;=Z6810,Z6810&lt;143),VLOOKUP($W6810,日射量と図３!$E$6:$H$34,4,TRUE),VLOOKUP($W6810,日射量と図３!$E$6:$I$34,5,TRUE))))))</f>
        <v/>
      </c>
      <c r="AC6810" s="382" t="str">
        <f t="shared" si="1287"/>
        <v/>
      </c>
      <c r="AD6810" s="382" t="str">
        <f t="shared" si="1288"/>
        <v/>
      </c>
    </row>
    <row r="6811" spans="11:30" ht="13.5" customHeight="1">
      <c r="K6811" s="4">
        <f t="shared" si="1284"/>
        <v>3</v>
      </c>
      <c r="L6811" s="34">
        <v>43535</v>
      </c>
      <c r="M6811" s="4">
        <v>284</v>
      </c>
      <c r="N6811" s="4">
        <v>16</v>
      </c>
      <c r="O6811" s="31">
        <v>0.625</v>
      </c>
      <c r="P6811" s="35">
        <v>10.400000000000002</v>
      </c>
      <c r="Q6811" s="36">
        <f t="shared" si="1285"/>
        <v>16</v>
      </c>
      <c r="R6811" s="4">
        <f t="shared" si="1286"/>
        <v>5.5999999999999979</v>
      </c>
      <c r="S6811" s="31">
        <f t="shared" si="1289"/>
        <v>0.26555555555555554</v>
      </c>
      <c r="T6811" s="31">
        <f t="shared" si="1290"/>
        <v>0.74109953703703713</v>
      </c>
      <c r="U6811" s="4">
        <f t="shared" si="1291"/>
        <v>5.5999999999999979</v>
      </c>
      <c r="V6811" s="4" t="str">
        <f t="shared" si="1292"/>
        <v/>
      </c>
      <c r="W6811" s="18" t="str">
        <f>IF(V6811="","",VLOOKUP(L6811,日射量と図３!$A$4:$C$368,3,TRUE)*238.85/100)</f>
        <v/>
      </c>
      <c r="X6811" s="4" t="str">
        <f t="shared" si="1293"/>
        <v/>
      </c>
      <c r="Y6811" s="4" t="str">
        <f t="shared" si="1282"/>
        <v/>
      </c>
      <c r="Z6811" s="4" t="str">
        <f t="shared" si="1283"/>
        <v/>
      </c>
      <c r="AA6811" s="4" t="str">
        <f>IF($V6811="","",IF(Y6811&lt;36,0,IF(AND(36&lt;=Y6811,Y6811&lt;71),VLOOKUP($W6811,日射量と図３!$E$6:$F$34,2,TRUE),IF(AND(71&lt;=Y6811,Y6811&lt;107),VLOOKUP($W6811,日射量と図３!$E$6:$G$34,3,TRUE),IF(AND(107&lt;=Y6811,Y6811&lt;143),VLOOKUP($W6811,日射量と図３!$E$6:$H$34,4,TRUE),VLOOKUP($W6811,日射量と図３!$E$6:$I$34,5,TRUE))))))</f>
        <v/>
      </c>
      <c r="AB6811" s="4" t="str">
        <f>IF($V6811="","",IF(Z6811&lt;36,0,IF(AND(36&lt;=Z6811,Z6811&lt;71),VLOOKUP($W6811,日射量と図３!$E$6:$F$34,2,TRUE),IF(AND(71&lt;=Z6811,Z6811&lt;107),VLOOKUP($W6811,日射量と図３!$E$6:$G$34,3,TRUE),IF(AND(107&lt;=Z6811,Z6811&lt;143),VLOOKUP($W6811,日射量と図３!$E$6:$H$34,4,TRUE),VLOOKUP($W6811,日射量と図３!$E$6:$I$34,5,TRUE))))))</f>
        <v/>
      </c>
      <c r="AC6811" s="382" t="str">
        <f t="shared" si="1287"/>
        <v/>
      </c>
      <c r="AD6811" s="382" t="str">
        <f t="shared" si="1288"/>
        <v/>
      </c>
    </row>
    <row r="6812" spans="11:30" ht="13.5" customHeight="1">
      <c r="K6812" s="4">
        <f t="shared" si="1284"/>
        <v>3</v>
      </c>
      <c r="L6812" s="34">
        <v>43535</v>
      </c>
      <c r="M6812" s="4">
        <v>284</v>
      </c>
      <c r="N6812" s="4">
        <v>17</v>
      </c>
      <c r="O6812" s="31">
        <v>0.66666666666666663</v>
      </c>
      <c r="P6812" s="35">
        <v>9.94</v>
      </c>
      <c r="Q6812" s="36">
        <f t="shared" si="1285"/>
        <v>16</v>
      </c>
      <c r="R6812" s="4">
        <f t="shared" si="1286"/>
        <v>6.0600000000000005</v>
      </c>
      <c r="S6812" s="31">
        <f t="shared" si="1289"/>
        <v>0.26555555555555554</v>
      </c>
      <c r="T6812" s="31">
        <f t="shared" si="1290"/>
        <v>0.74109953703703713</v>
      </c>
      <c r="U6812" s="4">
        <f t="shared" si="1291"/>
        <v>6.0600000000000005</v>
      </c>
      <c r="V6812" s="4" t="str">
        <f t="shared" si="1292"/>
        <v/>
      </c>
      <c r="W6812" s="18" t="str">
        <f>IF(V6812="","",VLOOKUP(L6812,日射量と図３!$A$4:$C$368,3,TRUE)*238.85/100)</f>
        <v/>
      </c>
      <c r="X6812" s="4" t="str">
        <f t="shared" si="1293"/>
        <v/>
      </c>
      <c r="Y6812" s="4" t="str">
        <f t="shared" si="1282"/>
        <v/>
      </c>
      <c r="Z6812" s="4" t="str">
        <f t="shared" si="1283"/>
        <v/>
      </c>
      <c r="AA6812" s="4" t="str">
        <f>IF($V6812="","",IF(Y6812&lt;36,0,IF(AND(36&lt;=Y6812,Y6812&lt;71),VLOOKUP($W6812,日射量と図３!$E$6:$F$34,2,TRUE),IF(AND(71&lt;=Y6812,Y6812&lt;107),VLOOKUP($W6812,日射量と図３!$E$6:$G$34,3,TRUE),IF(AND(107&lt;=Y6812,Y6812&lt;143),VLOOKUP($W6812,日射量と図３!$E$6:$H$34,4,TRUE),VLOOKUP($W6812,日射量と図３!$E$6:$I$34,5,TRUE))))))</f>
        <v/>
      </c>
      <c r="AB6812" s="4" t="str">
        <f>IF($V6812="","",IF(Z6812&lt;36,0,IF(AND(36&lt;=Z6812,Z6812&lt;71),VLOOKUP($W6812,日射量と図３!$E$6:$F$34,2,TRUE),IF(AND(71&lt;=Z6812,Z6812&lt;107),VLOOKUP($W6812,日射量と図３!$E$6:$G$34,3,TRUE),IF(AND(107&lt;=Z6812,Z6812&lt;143),VLOOKUP($W6812,日射量と図３!$E$6:$H$34,4,TRUE),VLOOKUP($W6812,日射量と図３!$E$6:$I$34,5,TRUE))))))</f>
        <v/>
      </c>
      <c r="AC6812" s="382" t="str">
        <f t="shared" si="1287"/>
        <v/>
      </c>
      <c r="AD6812" s="382" t="str">
        <f t="shared" si="1288"/>
        <v/>
      </c>
    </row>
    <row r="6813" spans="11:30" ht="13.5" customHeight="1">
      <c r="K6813" s="4">
        <f t="shared" si="1284"/>
        <v>3</v>
      </c>
      <c r="L6813" s="34">
        <v>43535</v>
      </c>
      <c r="M6813" s="4">
        <v>284</v>
      </c>
      <c r="N6813" s="4">
        <v>18</v>
      </c>
      <c r="O6813" s="31">
        <v>0.70833333333333337</v>
      </c>
      <c r="P6813" s="35">
        <v>8.9</v>
      </c>
      <c r="Q6813" s="36">
        <f t="shared" si="1285"/>
        <v>16</v>
      </c>
      <c r="R6813" s="4">
        <f t="shared" si="1286"/>
        <v>7.1</v>
      </c>
      <c r="S6813" s="31">
        <f t="shared" si="1289"/>
        <v>0.26555555555555554</v>
      </c>
      <c r="T6813" s="31">
        <f t="shared" si="1290"/>
        <v>0.74109953703703713</v>
      </c>
      <c r="U6813" s="4">
        <f t="shared" si="1291"/>
        <v>7.1</v>
      </c>
      <c r="V6813" s="4" t="str">
        <f t="shared" si="1292"/>
        <v/>
      </c>
      <c r="W6813" s="18" t="str">
        <f>IF(V6813="","",VLOOKUP(L6813,日射量と図３!$A$4:$C$368,3,TRUE)*238.85/100)</f>
        <v/>
      </c>
      <c r="X6813" s="4" t="str">
        <f t="shared" si="1293"/>
        <v/>
      </c>
      <c r="Y6813" s="4" t="str">
        <f t="shared" si="1282"/>
        <v/>
      </c>
      <c r="Z6813" s="4" t="str">
        <f t="shared" si="1283"/>
        <v/>
      </c>
      <c r="AA6813" s="4" t="str">
        <f>IF($V6813="","",IF(Y6813&lt;36,0,IF(AND(36&lt;=Y6813,Y6813&lt;71),VLOOKUP($W6813,日射量と図３!$E$6:$F$34,2,TRUE),IF(AND(71&lt;=Y6813,Y6813&lt;107),VLOOKUP($W6813,日射量と図３!$E$6:$G$34,3,TRUE),IF(AND(107&lt;=Y6813,Y6813&lt;143),VLOOKUP($W6813,日射量と図３!$E$6:$H$34,4,TRUE),VLOOKUP($W6813,日射量と図３!$E$6:$I$34,5,TRUE))))))</f>
        <v/>
      </c>
      <c r="AB6813" s="4" t="str">
        <f>IF($V6813="","",IF(Z6813&lt;36,0,IF(AND(36&lt;=Z6813,Z6813&lt;71),VLOOKUP($W6813,日射量と図３!$E$6:$F$34,2,TRUE),IF(AND(71&lt;=Z6813,Z6813&lt;107),VLOOKUP($W6813,日射量と図３!$E$6:$G$34,3,TRUE),IF(AND(107&lt;=Z6813,Z6813&lt;143),VLOOKUP($W6813,日射量と図３!$E$6:$H$34,4,TRUE),VLOOKUP($W6813,日射量と図３!$E$6:$I$34,5,TRUE))))))</f>
        <v/>
      </c>
      <c r="AC6813" s="382" t="str">
        <f t="shared" si="1287"/>
        <v/>
      </c>
      <c r="AD6813" s="382" t="str">
        <f t="shared" si="1288"/>
        <v/>
      </c>
    </row>
    <row r="6814" spans="11:30" ht="13.5" customHeight="1">
      <c r="K6814" s="4">
        <f t="shared" si="1284"/>
        <v>3</v>
      </c>
      <c r="L6814" s="34">
        <v>43535</v>
      </c>
      <c r="M6814" s="4">
        <v>284</v>
      </c>
      <c r="N6814" s="4">
        <v>19</v>
      </c>
      <c r="O6814" s="31">
        <v>0.75</v>
      </c>
      <c r="P6814" s="35">
        <v>7.2799999999999994</v>
      </c>
      <c r="Q6814" s="36">
        <f t="shared" si="1285"/>
        <v>16</v>
      </c>
      <c r="R6814" s="4">
        <f t="shared" si="1286"/>
        <v>8.7200000000000006</v>
      </c>
      <c r="S6814" s="31">
        <f t="shared" si="1289"/>
        <v>0.26555555555555554</v>
      </c>
      <c r="T6814" s="31">
        <f t="shared" si="1290"/>
        <v>0.74109953703703713</v>
      </c>
      <c r="U6814" s="4">
        <f t="shared" si="1291"/>
        <v>0</v>
      </c>
      <c r="V6814" s="4" t="str">
        <f t="shared" si="1292"/>
        <v/>
      </c>
      <c r="W6814" s="18" t="str">
        <f>IF(V6814="","",VLOOKUP(L6814,日射量と図３!$A$4:$C$368,3,TRUE)*238.85/100)</f>
        <v/>
      </c>
      <c r="X6814" s="4" t="str">
        <f t="shared" si="1293"/>
        <v/>
      </c>
      <c r="Y6814" s="4" t="str">
        <f t="shared" si="1282"/>
        <v/>
      </c>
      <c r="Z6814" s="4" t="str">
        <f t="shared" si="1283"/>
        <v/>
      </c>
      <c r="AA6814" s="4" t="str">
        <f>IF($V6814="","",IF(Y6814&lt;36,0,IF(AND(36&lt;=Y6814,Y6814&lt;71),VLOOKUP($W6814,日射量と図３!$E$6:$F$34,2,TRUE),IF(AND(71&lt;=Y6814,Y6814&lt;107),VLOOKUP($W6814,日射量と図３!$E$6:$G$34,3,TRUE),IF(AND(107&lt;=Y6814,Y6814&lt;143),VLOOKUP($W6814,日射量と図３!$E$6:$H$34,4,TRUE),VLOOKUP($W6814,日射量と図３!$E$6:$I$34,5,TRUE))))))</f>
        <v/>
      </c>
      <c r="AB6814" s="4" t="str">
        <f>IF($V6814="","",IF(Z6814&lt;36,0,IF(AND(36&lt;=Z6814,Z6814&lt;71),VLOOKUP($W6814,日射量と図３!$E$6:$F$34,2,TRUE),IF(AND(71&lt;=Z6814,Z6814&lt;107),VLOOKUP($W6814,日射量と図３!$E$6:$G$34,3,TRUE),IF(AND(107&lt;=Z6814,Z6814&lt;143),VLOOKUP($W6814,日射量と図３!$E$6:$H$34,4,TRUE),VLOOKUP($W6814,日射量と図３!$E$6:$I$34,5,TRUE))))))</f>
        <v/>
      </c>
      <c r="AC6814" s="382" t="str">
        <f t="shared" si="1287"/>
        <v/>
      </c>
      <c r="AD6814" s="382" t="str">
        <f t="shared" si="1288"/>
        <v/>
      </c>
    </row>
    <row r="6815" spans="11:30" ht="13.5" customHeight="1">
      <c r="K6815" s="4">
        <f t="shared" si="1284"/>
        <v>3</v>
      </c>
      <c r="L6815" s="34">
        <v>43535</v>
      </c>
      <c r="M6815" s="4">
        <v>284</v>
      </c>
      <c r="N6815" s="4">
        <v>20</v>
      </c>
      <c r="O6815" s="31">
        <v>0.79166666666666663</v>
      </c>
      <c r="P6815" s="35">
        <v>6.4</v>
      </c>
      <c r="Q6815" s="36">
        <f t="shared" si="1285"/>
        <v>16</v>
      </c>
      <c r="R6815" s="4">
        <f t="shared" si="1286"/>
        <v>9.6</v>
      </c>
      <c r="S6815" s="31">
        <f t="shared" si="1289"/>
        <v>0.26555555555555554</v>
      </c>
      <c r="T6815" s="31">
        <f t="shared" si="1290"/>
        <v>0.74109953703703713</v>
      </c>
      <c r="U6815" s="4">
        <f t="shared" si="1291"/>
        <v>0</v>
      </c>
      <c r="V6815" s="4" t="str">
        <f t="shared" si="1292"/>
        <v/>
      </c>
      <c r="W6815" s="18" t="str">
        <f>IF(V6815="","",VLOOKUP(L6815,日射量と図３!$A$4:$C$368,3,TRUE)*238.85/100)</f>
        <v/>
      </c>
      <c r="X6815" s="4" t="str">
        <f t="shared" si="1293"/>
        <v/>
      </c>
      <c r="Y6815" s="4" t="str">
        <f t="shared" ref="Y6815:Y6878" si="1294">IF(V6815="","",$AH$30*V6815/(($AG$18/$AH$18)*X6815))</f>
        <v/>
      </c>
      <c r="Z6815" s="4" t="str">
        <f t="shared" ref="Z6815:Z6878" si="1295">IF(V6815="","",$AH$30*V6815/(($AG$19/$AH$19)*X6815))</f>
        <v/>
      </c>
      <c r="AA6815" s="4" t="str">
        <f>IF($V6815="","",IF(Y6815&lt;36,0,IF(AND(36&lt;=Y6815,Y6815&lt;71),VLOOKUP($W6815,日射量と図３!$E$6:$F$34,2,TRUE),IF(AND(71&lt;=Y6815,Y6815&lt;107),VLOOKUP($W6815,日射量と図３!$E$6:$G$34,3,TRUE),IF(AND(107&lt;=Y6815,Y6815&lt;143),VLOOKUP($W6815,日射量と図３!$E$6:$H$34,4,TRUE),VLOOKUP($W6815,日射量と図３!$E$6:$I$34,5,TRUE))))))</f>
        <v/>
      </c>
      <c r="AB6815" s="4" t="str">
        <f>IF($V6815="","",IF(Z6815&lt;36,0,IF(AND(36&lt;=Z6815,Z6815&lt;71),VLOOKUP($W6815,日射量と図３!$E$6:$F$34,2,TRUE),IF(AND(71&lt;=Z6815,Z6815&lt;107),VLOOKUP($W6815,日射量と図３!$E$6:$G$34,3,TRUE),IF(AND(107&lt;=Z6815,Z6815&lt;143),VLOOKUP($W6815,日射量と図３!$E$6:$H$34,4,TRUE),VLOOKUP($W6815,日射量と図３!$E$6:$I$34,5,TRUE))))))</f>
        <v/>
      </c>
      <c r="AC6815" s="382" t="str">
        <f t="shared" si="1287"/>
        <v/>
      </c>
      <c r="AD6815" s="382" t="str">
        <f t="shared" si="1288"/>
        <v/>
      </c>
    </row>
    <row r="6816" spans="11:30" ht="13.5" customHeight="1">
      <c r="K6816" s="4">
        <f t="shared" si="1284"/>
        <v>3</v>
      </c>
      <c r="L6816" s="34">
        <v>43535</v>
      </c>
      <c r="M6816" s="4">
        <v>284</v>
      </c>
      <c r="N6816" s="4">
        <v>21</v>
      </c>
      <c r="O6816" s="31">
        <v>0.83333333333333337</v>
      </c>
      <c r="P6816" s="35">
        <v>5.76</v>
      </c>
      <c r="Q6816" s="36">
        <f t="shared" si="1285"/>
        <v>16</v>
      </c>
      <c r="R6816" s="4">
        <f t="shared" si="1286"/>
        <v>10.24</v>
      </c>
      <c r="S6816" s="31">
        <f t="shared" si="1289"/>
        <v>0.26555555555555554</v>
      </c>
      <c r="T6816" s="31">
        <f t="shared" si="1290"/>
        <v>0.74109953703703713</v>
      </c>
      <c r="U6816" s="4">
        <f t="shared" si="1291"/>
        <v>0</v>
      </c>
      <c r="V6816" s="4" t="str">
        <f t="shared" si="1292"/>
        <v/>
      </c>
      <c r="W6816" s="18" t="str">
        <f>IF(V6816="","",VLOOKUP(L6816,日射量と図３!$A$4:$C$368,3,TRUE)*238.85/100)</f>
        <v/>
      </c>
      <c r="X6816" s="4" t="str">
        <f t="shared" si="1293"/>
        <v/>
      </c>
      <c r="Y6816" s="4" t="str">
        <f t="shared" si="1294"/>
        <v/>
      </c>
      <c r="Z6816" s="4" t="str">
        <f t="shared" si="1295"/>
        <v/>
      </c>
      <c r="AA6816" s="4" t="str">
        <f>IF($V6816="","",IF(Y6816&lt;36,0,IF(AND(36&lt;=Y6816,Y6816&lt;71),VLOOKUP($W6816,日射量と図３!$E$6:$F$34,2,TRUE),IF(AND(71&lt;=Y6816,Y6816&lt;107),VLOOKUP($W6816,日射量と図３!$E$6:$G$34,3,TRUE),IF(AND(107&lt;=Y6816,Y6816&lt;143),VLOOKUP($W6816,日射量と図３!$E$6:$H$34,4,TRUE),VLOOKUP($W6816,日射量と図３!$E$6:$I$34,5,TRUE))))))</f>
        <v/>
      </c>
      <c r="AB6816" s="4" t="str">
        <f>IF($V6816="","",IF(Z6816&lt;36,0,IF(AND(36&lt;=Z6816,Z6816&lt;71),VLOOKUP($W6816,日射量と図３!$E$6:$F$34,2,TRUE),IF(AND(71&lt;=Z6816,Z6816&lt;107),VLOOKUP($W6816,日射量と図３!$E$6:$G$34,3,TRUE),IF(AND(107&lt;=Z6816,Z6816&lt;143),VLOOKUP($W6816,日射量と図３!$E$6:$H$34,4,TRUE),VLOOKUP($W6816,日射量と図３!$E$6:$I$34,5,TRUE))))))</f>
        <v/>
      </c>
      <c r="AC6816" s="382" t="str">
        <f t="shared" si="1287"/>
        <v/>
      </c>
      <c r="AD6816" s="382" t="str">
        <f t="shared" si="1288"/>
        <v/>
      </c>
    </row>
    <row r="6817" spans="11:30" ht="13.5" customHeight="1">
      <c r="K6817" s="4">
        <f t="shared" si="1284"/>
        <v>3</v>
      </c>
      <c r="L6817" s="34">
        <v>43535</v>
      </c>
      <c r="M6817" s="4">
        <v>284</v>
      </c>
      <c r="N6817" s="4">
        <v>22</v>
      </c>
      <c r="O6817" s="31">
        <v>0.875</v>
      </c>
      <c r="P6817" s="35">
        <v>5.25</v>
      </c>
      <c r="Q6817" s="36">
        <f t="shared" si="1285"/>
        <v>16</v>
      </c>
      <c r="R6817" s="4">
        <f t="shared" si="1286"/>
        <v>10.75</v>
      </c>
      <c r="S6817" s="31">
        <f t="shared" si="1289"/>
        <v>0.26555555555555554</v>
      </c>
      <c r="T6817" s="31">
        <f t="shared" si="1290"/>
        <v>0.74109953703703713</v>
      </c>
      <c r="U6817" s="4">
        <f t="shared" si="1291"/>
        <v>0</v>
      </c>
      <c r="V6817" s="4" t="str">
        <f t="shared" si="1292"/>
        <v/>
      </c>
      <c r="W6817" s="18" t="str">
        <f>IF(V6817="","",VLOOKUP(L6817,日射量と図３!$A$4:$C$368,3,TRUE)*238.85/100)</f>
        <v/>
      </c>
      <c r="X6817" s="4" t="str">
        <f t="shared" si="1293"/>
        <v/>
      </c>
      <c r="Y6817" s="4" t="str">
        <f t="shared" si="1294"/>
        <v/>
      </c>
      <c r="Z6817" s="4" t="str">
        <f t="shared" si="1295"/>
        <v/>
      </c>
      <c r="AA6817" s="4" t="str">
        <f>IF($V6817="","",IF(Y6817&lt;36,0,IF(AND(36&lt;=Y6817,Y6817&lt;71),VLOOKUP($W6817,日射量と図３!$E$6:$F$34,2,TRUE),IF(AND(71&lt;=Y6817,Y6817&lt;107),VLOOKUP($W6817,日射量と図３!$E$6:$G$34,3,TRUE),IF(AND(107&lt;=Y6817,Y6817&lt;143),VLOOKUP($W6817,日射量と図３!$E$6:$H$34,4,TRUE),VLOOKUP($W6817,日射量と図３!$E$6:$I$34,5,TRUE))))))</f>
        <v/>
      </c>
      <c r="AB6817" s="4" t="str">
        <f>IF($V6817="","",IF(Z6817&lt;36,0,IF(AND(36&lt;=Z6817,Z6817&lt;71),VLOOKUP($W6817,日射量と図３!$E$6:$F$34,2,TRUE),IF(AND(71&lt;=Z6817,Z6817&lt;107),VLOOKUP($W6817,日射量と図３!$E$6:$G$34,3,TRUE),IF(AND(107&lt;=Z6817,Z6817&lt;143),VLOOKUP($W6817,日射量と図３!$E$6:$H$34,4,TRUE),VLOOKUP($W6817,日射量と図３!$E$6:$I$34,5,TRUE))))))</f>
        <v/>
      </c>
      <c r="AC6817" s="382" t="str">
        <f t="shared" si="1287"/>
        <v/>
      </c>
      <c r="AD6817" s="382" t="str">
        <f t="shared" si="1288"/>
        <v/>
      </c>
    </row>
    <row r="6818" spans="11:30" ht="13.5" customHeight="1">
      <c r="K6818" s="4">
        <f t="shared" si="1284"/>
        <v>3</v>
      </c>
      <c r="L6818" s="34">
        <v>43535</v>
      </c>
      <c r="M6818" s="4">
        <v>284</v>
      </c>
      <c r="N6818" s="4">
        <v>23</v>
      </c>
      <c r="O6818" s="31">
        <v>0.91666666666666663</v>
      </c>
      <c r="P6818" s="35">
        <v>4.8599999999999994</v>
      </c>
      <c r="Q6818" s="36">
        <f t="shared" si="1285"/>
        <v>13</v>
      </c>
      <c r="R6818" s="4">
        <f t="shared" si="1286"/>
        <v>8.14</v>
      </c>
      <c r="S6818" s="31">
        <f t="shared" si="1289"/>
        <v>0.26555555555555554</v>
      </c>
      <c r="T6818" s="31">
        <f t="shared" si="1290"/>
        <v>0.74109953703703713</v>
      </c>
      <c r="U6818" s="4">
        <f t="shared" si="1291"/>
        <v>0</v>
      </c>
      <c r="V6818" s="4" t="str">
        <f t="shared" si="1292"/>
        <v/>
      </c>
      <c r="W6818" s="18" t="str">
        <f>IF(V6818="","",VLOOKUP(L6818,日射量と図３!$A$4:$C$368,3,TRUE)*238.85/100)</f>
        <v/>
      </c>
      <c r="X6818" s="4" t="str">
        <f t="shared" si="1293"/>
        <v/>
      </c>
      <c r="Y6818" s="4" t="str">
        <f t="shared" si="1294"/>
        <v/>
      </c>
      <c r="Z6818" s="4" t="str">
        <f t="shared" si="1295"/>
        <v/>
      </c>
      <c r="AA6818" s="4" t="str">
        <f>IF($V6818="","",IF(Y6818&lt;36,0,IF(AND(36&lt;=Y6818,Y6818&lt;71),VLOOKUP($W6818,日射量と図３!$E$6:$F$34,2,TRUE),IF(AND(71&lt;=Y6818,Y6818&lt;107),VLOOKUP($W6818,日射量と図３!$E$6:$G$34,3,TRUE),IF(AND(107&lt;=Y6818,Y6818&lt;143),VLOOKUP($W6818,日射量と図３!$E$6:$H$34,4,TRUE),VLOOKUP($W6818,日射量と図３!$E$6:$I$34,5,TRUE))))))</f>
        <v/>
      </c>
      <c r="AB6818" s="4" t="str">
        <f>IF($V6818="","",IF(Z6818&lt;36,0,IF(AND(36&lt;=Z6818,Z6818&lt;71),VLOOKUP($W6818,日射量と図３!$E$6:$F$34,2,TRUE),IF(AND(71&lt;=Z6818,Z6818&lt;107),VLOOKUP($W6818,日射量と図３!$E$6:$G$34,3,TRUE),IF(AND(107&lt;=Z6818,Z6818&lt;143),VLOOKUP($W6818,日射量と図３!$E$6:$H$34,4,TRUE),VLOOKUP($W6818,日射量と図３!$E$6:$I$34,5,TRUE))))))</f>
        <v/>
      </c>
      <c r="AC6818" s="382" t="str">
        <f t="shared" si="1287"/>
        <v/>
      </c>
      <c r="AD6818" s="382" t="str">
        <f t="shared" si="1288"/>
        <v/>
      </c>
    </row>
    <row r="6819" spans="11:30" ht="13.5" customHeight="1">
      <c r="K6819" s="4">
        <f t="shared" si="1284"/>
        <v>3</v>
      </c>
      <c r="L6819" s="34">
        <v>43535</v>
      </c>
      <c r="M6819" s="4">
        <v>284</v>
      </c>
      <c r="N6819" s="4">
        <v>24</v>
      </c>
      <c r="O6819" s="31">
        <v>0.95833333333333337</v>
      </c>
      <c r="P6819" s="35">
        <v>4.25</v>
      </c>
      <c r="Q6819" s="36">
        <f t="shared" si="1285"/>
        <v>13</v>
      </c>
      <c r="R6819" s="4">
        <f t="shared" si="1286"/>
        <v>8.75</v>
      </c>
      <c r="S6819" s="31">
        <f t="shared" si="1289"/>
        <v>0.26555555555555554</v>
      </c>
      <c r="T6819" s="31">
        <f t="shared" si="1290"/>
        <v>0.74109953703703713</v>
      </c>
      <c r="U6819" s="4">
        <f t="shared" si="1291"/>
        <v>0</v>
      </c>
      <c r="V6819" s="4" t="str">
        <f t="shared" si="1292"/>
        <v/>
      </c>
      <c r="W6819" s="18" t="str">
        <f>IF(V6819="","",VLOOKUP(L6819,日射量と図３!$A$4:$C$368,3,TRUE)*238.85/100)</f>
        <v/>
      </c>
      <c r="X6819" s="4" t="str">
        <f t="shared" si="1293"/>
        <v/>
      </c>
      <c r="Y6819" s="4" t="str">
        <f t="shared" si="1294"/>
        <v/>
      </c>
      <c r="Z6819" s="4" t="str">
        <f t="shared" si="1295"/>
        <v/>
      </c>
      <c r="AA6819" s="4" t="str">
        <f>IF($V6819="","",IF(Y6819&lt;36,0,IF(AND(36&lt;=Y6819,Y6819&lt;71),VLOOKUP($W6819,日射量と図３!$E$6:$F$34,2,TRUE),IF(AND(71&lt;=Y6819,Y6819&lt;107),VLOOKUP($W6819,日射量と図３!$E$6:$G$34,3,TRUE),IF(AND(107&lt;=Y6819,Y6819&lt;143),VLOOKUP($W6819,日射量と図３!$E$6:$H$34,4,TRUE),VLOOKUP($W6819,日射量と図３!$E$6:$I$34,5,TRUE))))))</f>
        <v/>
      </c>
      <c r="AB6819" s="4" t="str">
        <f>IF($V6819="","",IF(Z6819&lt;36,0,IF(AND(36&lt;=Z6819,Z6819&lt;71),VLOOKUP($W6819,日射量と図３!$E$6:$F$34,2,TRUE),IF(AND(71&lt;=Z6819,Z6819&lt;107),VLOOKUP($W6819,日射量と図３!$E$6:$G$34,3,TRUE),IF(AND(107&lt;=Z6819,Z6819&lt;143),VLOOKUP($W6819,日射量と図３!$E$6:$H$34,4,TRUE),VLOOKUP($W6819,日射量と図３!$E$6:$I$34,5,TRUE))))))</f>
        <v/>
      </c>
      <c r="AC6819" s="382" t="str">
        <f t="shared" si="1287"/>
        <v/>
      </c>
      <c r="AD6819" s="382" t="str">
        <f t="shared" si="1288"/>
        <v/>
      </c>
    </row>
    <row r="6820" spans="11:30" ht="13.5" customHeight="1">
      <c r="K6820" s="4">
        <f t="shared" si="1284"/>
        <v>3</v>
      </c>
      <c r="L6820" s="34">
        <v>43536</v>
      </c>
      <c r="M6820" s="4">
        <v>285</v>
      </c>
      <c r="N6820" s="4">
        <v>1</v>
      </c>
      <c r="O6820" s="31">
        <v>0</v>
      </c>
      <c r="P6820" s="35">
        <v>3.72</v>
      </c>
      <c r="Q6820" s="36">
        <f t="shared" si="1285"/>
        <v>13</v>
      </c>
      <c r="R6820" s="4">
        <f t="shared" si="1286"/>
        <v>9.2799999999999994</v>
      </c>
      <c r="S6820" s="31">
        <f t="shared" si="1289"/>
        <v>0.26555555555555554</v>
      </c>
      <c r="T6820" s="31">
        <f t="shared" si="1290"/>
        <v>0.74109953703703713</v>
      </c>
      <c r="U6820" s="4">
        <f t="shared" si="1291"/>
        <v>0</v>
      </c>
      <c r="V6820" s="4">
        <f t="shared" si="1292"/>
        <v>41.140000000000008</v>
      </c>
      <c r="W6820" s="18">
        <f>IF(V6820="","",VLOOKUP(L6820,日射量と図３!$A$4:$C$368,3,TRUE)*238.85/100)</f>
        <v>47.77</v>
      </c>
      <c r="X6820" s="4">
        <f t="shared" si="1293"/>
        <v>11</v>
      </c>
      <c r="Y6820" s="4">
        <f t="shared" si="1294"/>
        <v>23.381919</v>
      </c>
      <c r="Z6820" s="4">
        <f t="shared" si="1295"/>
        <v>26.3577996</v>
      </c>
      <c r="AA6820" s="4">
        <f>IF($V6820="","",IF(Y6820&lt;36,0,IF(AND(36&lt;=Y6820,Y6820&lt;71),VLOOKUP($W6820,日射量と図３!$E$6:$F$34,2,TRUE),IF(AND(71&lt;=Y6820,Y6820&lt;107),VLOOKUP($W6820,日射量と図３!$E$6:$G$34,3,TRUE),IF(AND(107&lt;=Y6820,Y6820&lt;143),VLOOKUP($W6820,日射量と図３!$E$6:$H$34,4,TRUE),VLOOKUP($W6820,日射量と図３!$E$6:$I$34,5,TRUE))))))</f>
        <v>0</v>
      </c>
      <c r="AB6820" s="4">
        <f>IF($V6820="","",IF(Z6820&lt;36,0,IF(AND(36&lt;=Z6820,Z6820&lt;71),VLOOKUP($W6820,日射量と図３!$E$6:$F$34,2,TRUE),IF(AND(71&lt;=Z6820,Z6820&lt;107),VLOOKUP($W6820,日射量と図３!$E$6:$G$34,3,TRUE),IF(AND(107&lt;=Z6820,Z6820&lt;143),VLOOKUP($W6820,日射量と図３!$E$6:$H$34,4,TRUE),VLOOKUP($W6820,日射量と図３!$E$6:$I$34,5,TRUE))))))</f>
        <v>0</v>
      </c>
      <c r="AC6820" s="382">
        <f t="shared" si="1287"/>
        <v>0</v>
      </c>
      <c r="AD6820" s="382">
        <f t="shared" si="1288"/>
        <v>0</v>
      </c>
    </row>
    <row r="6821" spans="11:30" ht="13.5" customHeight="1">
      <c r="K6821" s="4">
        <f t="shared" si="1284"/>
        <v>3</v>
      </c>
      <c r="L6821" s="34">
        <v>43536</v>
      </c>
      <c r="M6821" s="4">
        <v>285</v>
      </c>
      <c r="N6821" s="4">
        <v>2</v>
      </c>
      <c r="O6821" s="31">
        <v>4.1666666666666664E-2</v>
      </c>
      <c r="P6821" s="35">
        <v>3.29</v>
      </c>
      <c r="Q6821" s="36">
        <f t="shared" si="1285"/>
        <v>13</v>
      </c>
      <c r="R6821" s="4">
        <f t="shared" si="1286"/>
        <v>9.7100000000000009</v>
      </c>
      <c r="S6821" s="31">
        <f t="shared" si="1289"/>
        <v>0.26555555555555554</v>
      </c>
      <c r="T6821" s="31">
        <f t="shared" si="1290"/>
        <v>0.74109953703703713</v>
      </c>
      <c r="U6821" s="4">
        <f t="shared" si="1291"/>
        <v>0</v>
      </c>
      <c r="V6821" s="4" t="str">
        <f t="shared" si="1292"/>
        <v/>
      </c>
      <c r="W6821" s="18" t="str">
        <f>IF(V6821="","",VLOOKUP(L6821,日射量と図３!$A$4:$C$368,3,TRUE)*238.85/100)</f>
        <v/>
      </c>
      <c r="X6821" s="4" t="str">
        <f t="shared" si="1293"/>
        <v/>
      </c>
      <c r="Y6821" s="4" t="str">
        <f t="shared" si="1294"/>
        <v/>
      </c>
      <c r="Z6821" s="4" t="str">
        <f t="shared" si="1295"/>
        <v/>
      </c>
      <c r="AA6821" s="4" t="str">
        <f>IF($V6821="","",IF(Y6821&lt;36,0,IF(AND(36&lt;=Y6821,Y6821&lt;71),VLOOKUP($W6821,日射量と図３!$E$6:$F$34,2,TRUE),IF(AND(71&lt;=Y6821,Y6821&lt;107),VLOOKUP($W6821,日射量と図３!$E$6:$G$34,3,TRUE),IF(AND(107&lt;=Y6821,Y6821&lt;143),VLOOKUP($W6821,日射量と図３!$E$6:$H$34,4,TRUE),VLOOKUP($W6821,日射量と図３!$E$6:$I$34,5,TRUE))))))</f>
        <v/>
      </c>
      <c r="AB6821" s="4" t="str">
        <f>IF($V6821="","",IF(Z6821&lt;36,0,IF(AND(36&lt;=Z6821,Z6821&lt;71),VLOOKUP($W6821,日射量と図３!$E$6:$F$34,2,TRUE),IF(AND(71&lt;=Z6821,Z6821&lt;107),VLOOKUP($W6821,日射量と図３!$E$6:$G$34,3,TRUE),IF(AND(107&lt;=Z6821,Z6821&lt;143),VLOOKUP($W6821,日射量と図３!$E$6:$H$34,4,TRUE),VLOOKUP($W6821,日射量と図３!$E$6:$I$34,5,TRUE))))))</f>
        <v/>
      </c>
      <c r="AC6821" s="382" t="str">
        <f t="shared" si="1287"/>
        <v/>
      </c>
      <c r="AD6821" s="382" t="str">
        <f t="shared" si="1288"/>
        <v/>
      </c>
    </row>
    <row r="6822" spans="11:30" ht="13.5" customHeight="1">
      <c r="K6822" s="4">
        <f t="shared" si="1284"/>
        <v>3</v>
      </c>
      <c r="L6822" s="34">
        <v>43536</v>
      </c>
      <c r="M6822" s="4">
        <v>285</v>
      </c>
      <c r="N6822" s="4">
        <v>3</v>
      </c>
      <c r="O6822" s="31">
        <v>8.3333333333333329E-2</v>
      </c>
      <c r="P6822" s="35">
        <v>2.81</v>
      </c>
      <c r="Q6822" s="36">
        <f t="shared" si="1285"/>
        <v>13</v>
      </c>
      <c r="R6822" s="4">
        <f t="shared" si="1286"/>
        <v>10.19</v>
      </c>
      <c r="S6822" s="31">
        <f t="shared" si="1289"/>
        <v>0.26555555555555554</v>
      </c>
      <c r="T6822" s="31">
        <f t="shared" si="1290"/>
        <v>0.74109953703703713</v>
      </c>
      <c r="U6822" s="4">
        <f t="shared" si="1291"/>
        <v>0</v>
      </c>
      <c r="V6822" s="4" t="str">
        <f t="shared" si="1292"/>
        <v/>
      </c>
      <c r="W6822" s="18" t="str">
        <f>IF(V6822="","",VLOOKUP(L6822,日射量と図３!$A$4:$C$368,3,TRUE)*238.85/100)</f>
        <v/>
      </c>
      <c r="X6822" s="4" t="str">
        <f t="shared" si="1293"/>
        <v/>
      </c>
      <c r="Y6822" s="4" t="str">
        <f t="shared" si="1294"/>
        <v/>
      </c>
      <c r="Z6822" s="4" t="str">
        <f t="shared" si="1295"/>
        <v/>
      </c>
      <c r="AA6822" s="4" t="str">
        <f>IF($V6822="","",IF(Y6822&lt;36,0,IF(AND(36&lt;=Y6822,Y6822&lt;71),VLOOKUP($W6822,日射量と図３!$E$6:$F$34,2,TRUE),IF(AND(71&lt;=Y6822,Y6822&lt;107),VLOOKUP($W6822,日射量と図３!$E$6:$G$34,3,TRUE),IF(AND(107&lt;=Y6822,Y6822&lt;143),VLOOKUP($W6822,日射量と図３!$E$6:$H$34,4,TRUE),VLOOKUP($W6822,日射量と図３!$E$6:$I$34,5,TRUE))))))</f>
        <v/>
      </c>
      <c r="AB6822" s="4" t="str">
        <f>IF($V6822="","",IF(Z6822&lt;36,0,IF(AND(36&lt;=Z6822,Z6822&lt;71),VLOOKUP($W6822,日射量と図３!$E$6:$F$34,2,TRUE),IF(AND(71&lt;=Z6822,Z6822&lt;107),VLOOKUP($W6822,日射量と図３!$E$6:$G$34,3,TRUE),IF(AND(107&lt;=Z6822,Z6822&lt;143),VLOOKUP($W6822,日射量と図３!$E$6:$H$34,4,TRUE),VLOOKUP($W6822,日射量と図３!$E$6:$I$34,5,TRUE))))))</f>
        <v/>
      </c>
      <c r="AC6822" s="382" t="str">
        <f t="shared" si="1287"/>
        <v/>
      </c>
      <c r="AD6822" s="382" t="str">
        <f t="shared" si="1288"/>
        <v/>
      </c>
    </row>
    <row r="6823" spans="11:30" ht="13.5" customHeight="1">
      <c r="K6823" s="4">
        <f t="shared" si="1284"/>
        <v>3</v>
      </c>
      <c r="L6823" s="34">
        <v>43536</v>
      </c>
      <c r="M6823" s="4">
        <v>285</v>
      </c>
      <c r="N6823" s="4">
        <v>4</v>
      </c>
      <c r="O6823" s="31">
        <v>0.125</v>
      </c>
      <c r="P6823" s="35">
        <v>2.5499999999999998</v>
      </c>
      <c r="Q6823" s="36">
        <f t="shared" si="1285"/>
        <v>13</v>
      </c>
      <c r="R6823" s="4">
        <f t="shared" si="1286"/>
        <v>10.45</v>
      </c>
      <c r="S6823" s="31">
        <f t="shared" si="1289"/>
        <v>0.26555555555555554</v>
      </c>
      <c r="T6823" s="31">
        <f t="shared" si="1290"/>
        <v>0.74109953703703713</v>
      </c>
      <c r="U6823" s="4">
        <f t="shared" si="1291"/>
        <v>0</v>
      </c>
      <c r="V6823" s="4" t="str">
        <f t="shared" si="1292"/>
        <v/>
      </c>
      <c r="W6823" s="18" t="str">
        <f>IF(V6823="","",VLOOKUP(L6823,日射量と図３!$A$4:$C$368,3,TRUE)*238.85/100)</f>
        <v/>
      </c>
      <c r="X6823" s="4" t="str">
        <f t="shared" si="1293"/>
        <v/>
      </c>
      <c r="Y6823" s="4" t="str">
        <f t="shared" si="1294"/>
        <v/>
      </c>
      <c r="Z6823" s="4" t="str">
        <f t="shared" si="1295"/>
        <v/>
      </c>
      <c r="AA6823" s="4" t="str">
        <f>IF($V6823="","",IF(Y6823&lt;36,0,IF(AND(36&lt;=Y6823,Y6823&lt;71),VLOOKUP($W6823,日射量と図３!$E$6:$F$34,2,TRUE),IF(AND(71&lt;=Y6823,Y6823&lt;107),VLOOKUP($W6823,日射量と図３!$E$6:$G$34,3,TRUE),IF(AND(107&lt;=Y6823,Y6823&lt;143),VLOOKUP($W6823,日射量と図３!$E$6:$H$34,4,TRUE),VLOOKUP($W6823,日射量と図３!$E$6:$I$34,5,TRUE))))))</f>
        <v/>
      </c>
      <c r="AB6823" s="4" t="str">
        <f>IF($V6823="","",IF(Z6823&lt;36,0,IF(AND(36&lt;=Z6823,Z6823&lt;71),VLOOKUP($W6823,日射量と図３!$E$6:$F$34,2,TRUE),IF(AND(71&lt;=Z6823,Z6823&lt;107),VLOOKUP($W6823,日射量と図３!$E$6:$G$34,3,TRUE),IF(AND(107&lt;=Z6823,Z6823&lt;143),VLOOKUP($W6823,日射量と図３!$E$6:$H$34,4,TRUE),VLOOKUP($W6823,日射量と図３!$E$6:$I$34,5,TRUE))))))</f>
        <v/>
      </c>
      <c r="AC6823" s="382" t="str">
        <f t="shared" si="1287"/>
        <v/>
      </c>
      <c r="AD6823" s="382" t="str">
        <f t="shared" si="1288"/>
        <v/>
      </c>
    </row>
    <row r="6824" spans="11:30" ht="13.5" customHeight="1">
      <c r="K6824" s="4">
        <f t="shared" si="1284"/>
        <v>3</v>
      </c>
      <c r="L6824" s="34">
        <v>43536</v>
      </c>
      <c r="M6824" s="4">
        <v>285</v>
      </c>
      <c r="N6824" s="4">
        <v>5</v>
      </c>
      <c r="O6824" s="31">
        <v>0.16666666666666666</v>
      </c>
      <c r="P6824" s="35">
        <v>2.2199999999999998</v>
      </c>
      <c r="Q6824" s="36">
        <f t="shared" si="1285"/>
        <v>15</v>
      </c>
      <c r="R6824" s="4">
        <f t="shared" si="1286"/>
        <v>12.780000000000001</v>
      </c>
      <c r="S6824" s="31">
        <f t="shared" si="1289"/>
        <v>0.26555555555555554</v>
      </c>
      <c r="T6824" s="31">
        <f t="shared" si="1290"/>
        <v>0.74109953703703713</v>
      </c>
      <c r="U6824" s="4">
        <f t="shared" si="1291"/>
        <v>0</v>
      </c>
      <c r="V6824" s="4" t="str">
        <f t="shared" si="1292"/>
        <v/>
      </c>
      <c r="W6824" s="18" t="str">
        <f>IF(V6824="","",VLOOKUP(L6824,日射量と図３!$A$4:$C$368,3,TRUE)*238.85/100)</f>
        <v/>
      </c>
      <c r="X6824" s="4" t="str">
        <f t="shared" si="1293"/>
        <v/>
      </c>
      <c r="Y6824" s="4" t="str">
        <f t="shared" si="1294"/>
        <v/>
      </c>
      <c r="Z6824" s="4" t="str">
        <f t="shared" si="1295"/>
        <v/>
      </c>
      <c r="AA6824" s="4" t="str">
        <f>IF($V6824="","",IF(Y6824&lt;36,0,IF(AND(36&lt;=Y6824,Y6824&lt;71),VLOOKUP($W6824,日射量と図３!$E$6:$F$34,2,TRUE),IF(AND(71&lt;=Y6824,Y6824&lt;107),VLOOKUP($W6824,日射量と図３!$E$6:$G$34,3,TRUE),IF(AND(107&lt;=Y6824,Y6824&lt;143),VLOOKUP($W6824,日射量と図３!$E$6:$H$34,4,TRUE),VLOOKUP($W6824,日射量と図３!$E$6:$I$34,5,TRUE))))))</f>
        <v/>
      </c>
      <c r="AB6824" s="4" t="str">
        <f>IF($V6824="","",IF(Z6824&lt;36,0,IF(AND(36&lt;=Z6824,Z6824&lt;71),VLOOKUP($W6824,日射量と図３!$E$6:$F$34,2,TRUE),IF(AND(71&lt;=Z6824,Z6824&lt;107),VLOOKUP($W6824,日射量と図３!$E$6:$G$34,3,TRUE),IF(AND(107&lt;=Z6824,Z6824&lt;143),VLOOKUP($W6824,日射量と図３!$E$6:$H$34,4,TRUE),VLOOKUP($W6824,日射量と図３!$E$6:$I$34,5,TRUE))))))</f>
        <v/>
      </c>
      <c r="AC6824" s="382" t="str">
        <f t="shared" si="1287"/>
        <v/>
      </c>
      <c r="AD6824" s="382" t="str">
        <f t="shared" si="1288"/>
        <v/>
      </c>
    </row>
    <row r="6825" spans="11:30" ht="13.5" customHeight="1">
      <c r="K6825" s="4">
        <f t="shared" si="1284"/>
        <v>3</v>
      </c>
      <c r="L6825" s="34">
        <v>43536</v>
      </c>
      <c r="M6825" s="4">
        <v>285</v>
      </c>
      <c r="N6825" s="4">
        <v>6</v>
      </c>
      <c r="O6825" s="31">
        <v>0.20833333333333334</v>
      </c>
      <c r="P6825" s="35">
        <v>2.0499999999999998</v>
      </c>
      <c r="Q6825" s="36">
        <f t="shared" si="1285"/>
        <v>15</v>
      </c>
      <c r="R6825" s="4">
        <f t="shared" si="1286"/>
        <v>12.95</v>
      </c>
      <c r="S6825" s="31">
        <f t="shared" si="1289"/>
        <v>0.26555555555555554</v>
      </c>
      <c r="T6825" s="31">
        <f t="shared" si="1290"/>
        <v>0.74109953703703713</v>
      </c>
      <c r="U6825" s="4">
        <f t="shared" si="1291"/>
        <v>0</v>
      </c>
      <c r="V6825" s="4" t="str">
        <f t="shared" si="1292"/>
        <v/>
      </c>
      <c r="W6825" s="18" t="str">
        <f>IF(V6825="","",VLOOKUP(L6825,日射量と図３!$A$4:$C$368,3,TRUE)*238.85/100)</f>
        <v/>
      </c>
      <c r="X6825" s="4" t="str">
        <f t="shared" si="1293"/>
        <v/>
      </c>
      <c r="Y6825" s="4" t="str">
        <f t="shared" si="1294"/>
        <v/>
      </c>
      <c r="Z6825" s="4" t="str">
        <f t="shared" si="1295"/>
        <v/>
      </c>
      <c r="AA6825" s="4" t="str">
        <f>IF($V6825="","",IF(Y6825&lt;36,0,IF(AND(36&lt;=Y6825,Y6825&lt;71),VLOOKUP($W6825,日射量と図３!$E$6:$F$34,2,TRUE),IF(AND(71&lt;=Y6825,Y6825&lt;107),VLOOKUP($W6825,日射量と図３!$E$6:$G$34,3,TRUE),IF(AND(107&lt;=Y6825,Y6825&lt;143),VLOOKUP($W6825,日射量と図３!$E$6:$H$34,4,TRUE),VLOOKUP($W6825,日射量と図３!$E$6:$I$34,5,TRUE))))))</f>
        <v/>
      </c>
      <c r="AB6825" s="4" t="str">
        <f>IF($V6825="","",IF(Z6825&lt;36,0,IF(AND(36&lt;=Z6825,Z6825&lt;71),VLOOKUP($W6825,日射量と図３!$E$6:$F$34,2,TRUE),IF(AND(71&lt;=Z6825,Z6825&lt;107),VLOOKUP($W6825,日射量と図３!$E$6:$G$34,3,TRUE),IF(AND(107&lt;=Z6825,Z6825&lt;143),VLOOKUP($W6825,日射量と図３!$E$6:$H$34,4,TRUE),VLOOKUP($W6825,日射量と図３!$E$6:$I$34,5,TRUE))))))</f>
        <v/>
      </c>
      <c r="AC6825" s="382" t="str">
        <f t="shared" si="1287"/>
        <v/>
      </c>
      <c r="AD6825" s="382" t="str">
        <f t="shared" si="1288"/>
        <v/>
      </c>
    </row>
    <row r="6826" spans="11:30" ht="13.5" customHeight="1">
      <c r="K6826" s="4">
        <f t="shared" si="1284"/>
        <v>3</v>
      </c>
      <c r="L6826" s="34">
        <v>43536</v>
      </c>
      <c r="M6826" s="4">
        <v>285</v>
      </c>
      <c r="N6826" s="4">
        <v>7</v>
      </c>
      <c r="O6826" s="31">
        <v>0.25</v>
      </c>
      <c r="P6826" s="35">
        <v>1.6800000000000002</v>
      </c>
      <c r="Q6826" s="36">
        <f t="shared" si="1285"/>
        <v>15</v>
      </c>
      <c r="R6826" s="4">
        <f t="shared" si="1286"/>
        <v>13.32</v>
      </c>
      <c r="S6826" s="31">
        <f t="shared" si="1289"/>
        <v>0.26555555555555554</v>
      </c>
      <c r="T6826" s="31">
        <f t="shared" si="1290"/>
        <v>0.74109953703703713</v>
      </c>
      <c r="U6826" s="4">
        <f t="shared" si="1291"/>
        <v>0</v>
      </c>
      <c r="V6826" s="4" t="str">
        <f t="shared" si="1292"/>
        <v/>
      </c>
      <c r="W6826" s="18" t="str">
        <f>IF(V6826="","",VLOOKUP(L6826,日射量と図３!$A$4:$C$368,3,TRUE)*238.85/100)</f>
        <v/>
      </c>
      <c r="X6826" s="4" t="str">
        <f t="shared" si="1293"/>
        <v/>
      </c>
      <c r="Y6826" s="4" t="str">
        <f t="shared" si="1294"/>
        <v/>
      </c>
      <c r="Z6826" s="4" t="str">
        <f t="shared" si="1295"/>
        <v/>
      </c>
      <c r="AA6826" s="4" t="str">
        <f>IF($V6826="","",IF(Y6826&lt;36,0,IF(AND(36&lt;=Y6826,Y6826&lt;71),VLOOKUP($W6826,日射量と図３!$E$6:$F$34,2,TRUE),IF(AND(71&lt;=Y6826,Y6826&lt;107),VLOOKUP($W6826,日射量と図３!$E$6:$G$34,3,TRUE),IF(AND(107&lt;=Y6826,Y6826&lt;143),VLOOKUP($W6826,日射量と図３!$E$6:$H$34,4,TRUE),VLOOKUP($W6826,日射量と図３!$E$6:$I$34,5,TRUE))))))</f>
        <v/>
      </c>
      <c r="AB6826" s="4" t="str">
        <f>IF($V6826="","",IF(Z6826&lt;36,0,IF(AND(36&lt;=Z6826,Z6826&lt;71),VLOOKUP($W6826,日射量と図３!$E$6:$F$34,2,TRUE),IF(AND(71&lt;=Z6826,Z6826&lt;107),VLOOKUP($W6826,日射量と図３!$E$6:$G$34,3,TRUE),IF(AND(107&lt;=Z6826,Z6826&lt;143),VLOOKUP($W6826,日射量と図３!$E$6:$H$34,4,TRUE),VLOOKUP($W6826,日射量と図３!$E$6:$I$34,5,TRUE))))))</f>
        <v/>
      </c>
      <c r="AC6826" s="382" t="str">
        <f t="shared" si="1287"/>
        <v/>
      </c>
      <c r="AD6826" s="382" t="str">
        <f t="shared" si="1288"/>
        <v/>
      </c>
    </row>
    <row r="6827" spans="11:30" ht="13.5" customHeight="1">
      <c r="K6827" s="4">
        <f t="shared" si="1284"/>
        <v>3</v>
      </c>
      <c r="L6827" s="34">
        <v>43536</v>
      </c>
      <c r="M6827" s="4">
        <v>285</v>
      </c>
      <c r="N6827" s="4">
        <v>8</v>
      </c>
      <c r="O6827" s="31">
        <v>0.29166666666666669</v>
      </c>
      <c r="P6827" s="35">
        <v>2.3600000000000003</v>
      </c>
      <c r="Q6827" s="36">
        <f t="shared" si="1285"/>
        <v>12</v>
      </c>
      <c r="R6827" s="4">
        <f t="shared" si="1286"/>
        <v>9.64</v>
      </c>
      <c r="S6827" s="31">
        <f t="shared" si="1289"/>
        <v>0.26555555555555554</v>
      </c>
      <c r="T6827" s="31">
        <f t="shared" si="1290"/>
        <v>0.74109953703703713</v>
      </c>
      <c r="U6827" s="4">
        <f t="shared" si="1291"/>
        <v>9.64</v>
      </c>
      <c r="V6827" s="4" t="str">
        <f t="shared" si="1292"/>
        <v/>
      </c>
      <c r="W6827" s="18" t="str">
        <f>IF(V6827="","",VLOOKUP(L6827,日射量と図３!$A$4:$C$368,3,TRUE)*238.85/100)</f>
        <v/>
      </c>
      <c r="X6827" s="4" t="str">
        <f t="shared" si="1293"/>
        <v/>
      </c>
      <c r="Y6827" s="4" t="str">
        <f t="shared" si="1294"/>
        <v/>
      </c>
      <c r="Z6827" s="4" t="str">
        <f t="shared" si="1295"/>
        <v/>
      </c>
      <c r="AA6827" s="4" t="str">
        <f>IF($V6827="","",IF(Y6827&lt;36,0,IF(AND(36&lt;=Y6827,Y6827&lt;71),VLOOKUP($W6827,日射量と図３!$E$6:$F$34,2,TRUE),IF(AND(71&lt;=Y6827,Y6827&lt;107),VLOOKUP($W6827,日射量と図３!$E$6:$G$34,3,TRUE),IF(AND(107&lt;=Y6827,Y6827&lt;143),VLOOKUP($W6827,日射量と図３!$E$6:$H$34,4,TRUE),VLOOKUP($W6827,日射量と図３!$E$6:$I$34,5,TRUE))))))</f>
        <v/>
      </c>
      <c r="AB6827" s="4" t="str">
        <f>IF($V6827="","",IF(Z6827&lt;36,0,IF(AND(36&lt;=Z6827,Z6827&lt;71),VLOOKUP($W6827,日射量と図３!$E$6:$F$34,2,TRUE),IF(AND(71&lt;=Z6827,Z6827&lt;107),VLOOKUP($W6827,日射量と図３!$E$6:$G$34,3,TRUE),IF(AND(107&lt;=Z6827,Z6827&lt;143),VLOOKUP($W6827,日射量と図３!$E$6:$H$34,4,TRUE),VLOOKUP($W6827,日射量と図３!$E$6:$I$34,5,TRUE))))))</f>
        <v/>
      </c>
      <c r="AC6827" s="382" t="str">
        <f t="shared" si="1287"/>
        <v/>
      </c>
      <c r="AD6827" s="382" t="str">
        <f t="shared" si="1288"/>
        <v/>
      </c>
    </row>
    <row r="6828" spans="11:30" ht="13.5" customHeight="1">
      <c r="K6828" s="4">
        <f t="shared" si="1284"/>
        <v>3</v>
      </c>
      <c r="L6828" s="34">
        <v>43536</v>
      </c>
      <c r="M6828" s="4">
        <v>285</v>
      </c>
      <c r="N6828" s="4">
        <v>9</v>
      </c>
      <c r="O6828" s="31">
        <v>0.33333333333333331</v>
      </c>
      <c r="P6828" s="35">
        <v>4.13</v>
      </c>
      <c r="Q6828" s="36">
        <f t="shared" si="1285"/>
        <v>12</v>
      </c>
      <c r="R6828" s="4">
        <f t="shared" si="1286"/>
        <v>7.87</v>
      </c>
      <c r="S6828" s="31">
        <f t="shared" si="1289"/>
        <v>0.26555555555555554</v>
      </c>
      <c r="T6828" s="31">
        <f t="shared" si="1290"/>
        <v>0.74109953703703713</v>
      </c>
      <c r="U6828" s="4">
        <f t="shared" si="1291"/>
        <v>7.87</v>
      </c>
      <c r="V6828" s="4" t="str">
        <f t="shared" si="1292"/>
        <v/>
      </c>
      <c r="W6828" s="18" t="str">
        <f>IF(V6828="","",VLOOKUP(L6828,日射量と図３!$A$4:$C$368,3,TRUE)*238.85/100)</f>
        <v/>
      </c>
      <c r="X6828" s="4" t="str">
        <f t="shared" si="1293"/>
        <v/>
      </c>
      <c r="Y6828" s="4" t="str">
        <f t="shared" si="1294"/>
        <v/>
      </c>
      <c r="Z6828" s="4" t="str">
        <f t="shared" si="1295"/>
        <v/>
      </c>
      <c r="AA6828" s="4" t="str">
        <f>IF($V6828="","",IF(Y6828&lt;36,0,IF(AND(36&lt;=Y6828,Y6828&lt;71),VLOOKUP($W6828,日射量と図３!$E$6:$F$34,2,TRUE),IF(AND(71&lt;=Y6828,Y6828&lt;107),VLOOKUP($W6828,日射量と図３!$E$6:$G$34,3,TRUE),IF(AND(107&lt;=Y6828,Y6828&lt;143),VLOOKUP($W6828,日射量と図３!$E$6:$H$34,4,TRUE),VLOOKUP($W6828,日射量と図３!$E$6:$I$34,5,TRUE))))))</f>
        <v/>
      </c>
      <c r="AB6828" s="4" t="str">
        <f>IF($V6828="","",IF(Z6828&lt;36,0,IF(AND(36&lt;=Z6828,Z6828&lt;71),VLOOKUP($W6828,日射量と図３!$E$6:$F$34,2,TRUE),IF(AND(71&lt;=Z6828,Z6828&lt;107),VLOOKUP($W6828,日射量と図３!$E$6:$G$34,3,TRUE),IF(AND(107&lt;=Z6828,Z6828&lt;143),VLOOKUP($W6828,日射量と図３!$E$6:$H$34,4,TRUE),VLOOKUP($W6828,日射量と図３!$E$6:$I$34,5,TRUE))))))</f>
        <v/>
      </c>
      <c r="AC6828" s="382" t="str">
        <f t="shared" si="1287"/>
        <v/>
      </c>
      <c r="AD6828" s="382" t="str">
        <f t="shared" si="1288"/>
        <v/>
      </c>
    </row>
    <row r="6829" spans="11:30" ht="13.5" customHeight="1">
      <c r="K6829" s="4">
        <f t="shared" si="1284"/>
        <v>3</v>
      </c>
      <c r="L6829" s="34">
        <v>43536</v>
      </c>
      <c r="M6829" s="4">
        <v>285</v>
      </c>
      <c r="N6829" s="4">
        <v>10</v>
      </c>
      <c r="O6829" s="31">
        <v>0.375</v>
      </c>
      <c r="P6829" s="35">
        <v>6.3100000000000005</v>
      </c>
      <c r="Q6829" s="36">
        <f t="shared" si="1285"/>
        <v>12</v>
      </c>
      <c r="R6829" s="4">
        <f t="shared" si="1286"/>
        <v>5.6899999999999995</v>
      </c>
      <c r="S6829" s="31">
        <f t="shared" si="1289"/>
        <v>0.26555555555555554</v>
      </c>
      <c r="T6829" s="31">
        <f t="shared" si="1290"/>
        <v>0.74109953703703713</v>
      </c>
      <c r="U6829" s="4">
        <f t="shared" si="1291"/>
        <v>5.6899999999999995</v>
      </c>
      <c r="V6829" s="4" t="str">
        <f t="shared" si="1292"/>
        <v/>
      </c>
      <c r="W6829" s="18" t="str">
        <f>IF(V6829="","",VLOOKUP(L6829,日射量と図３!$A$4:$C$368,3,TRUE)*238.85/100)</f>
        <v/>
      </c>
      <c r="X6829" s="4" t="str">
        <f t="shared" si="1293"/>
        <v/>
      </c>
      <c r="Y6829" s="4" t="str">
        <f t="shared" si="1294"/>
        <v/>
      </c>
      <c r="Z6829" s="4" t="str">
        <f t="shared" si="1295"/>
        <v/>
      </c>
      <c r="AA6829" s="4" t="str">
        <f>IF($V6829="","",IF(Y6829&lt;36,0,IF(AND(36&lt;=Y6829,Y6829&lt;71),VLOOKUP($W6829,日射量と図３!$E$6:$F$34,2,TRUE),IF(AND(71&lt;=Y6829,Y6829&lt;107),VLOOKUP($W6829,日射量と図３!$E$6:$G$34,3,TRUE),IF(AND(107&lt;=Y6829,Y6829&lt;143),VLOOKUP($W6829,日射量と図３!$E$6:$H$34,4,TRUE),VLOOKUP($W6829,日射量と図３!$E$6:$I$34,5,TRUE))))))</f>
        <v/>
      </c>
      <c r="AB6829" s="4" t="str">
        <f>IF($V6829="","",IF(Z6829&lt;36,0,IF(AND(36&lt;=Z6829,Z6829&lt;71),VLOOKUP($W6829,日射量と図３!$E$6:$F$34,2,TRUE),IF(AND(71&lt;=Z6829,Z6829&lt;107),VLOOKUP($W6829,日射量と図３!$E$6:$G$34,3,TRUE),IF(AND(107&lt;=Z6829,Z6829&lt;143),VLOOKUP($W6829,日射量と図３!$E$6:$H$34,4,TRUE),VLOOKUP($W6829,日射量と図３!$E$6:$I$34,5,TRUE))))))</f>
        <v/>
      </c>
      <c r="AC6829" s="382" t="str">
        <f t="shared" si="1287"/>
        <v/>
      </c>
      <c r="AD6829" s="382" t="str">
        <f t="shared" si="1288"/>
        <v/>
      </c>
    </row>
    <row r="6830" spans="11:30" ht="13.5" customHeight="1">
      <c r="K6830" s="4">
        <f t="shared" si="1284"/>
        <v>3</v>
      </c>
      <c r="L6830" s="34">
        <v>43536</v>
      </c>
      <c r="M6830" s="4">
        <v>285</v>
      </c>
      <c r="N6830" s="4">
        <v>11</v>
      </c>
      <c r="O6830" s="31">
        <v>0.41666666666666669</v>
      </c>
      <c r="P6830" s="35">
        <v>8.4499999999999993</v>
      </c>
      <c r="Q6830" s="36">
        <f t="shared" si="1285"/>
        <v>12</v>
      </c>
      <c r="R6830" s="4">
        <f t="shared" si="1286"/>
        <v>3.5500000000000007</v>
      </c>
      <c r="S6830" s="31">
        <f t="shared" si="1289"/>
        <v>0.26555555555555554</v>
      </c>
      <c r="T6830" s="31">
        <f t="shared" si="1290"/>
        <v>0.74109953703703713</v>
      </c>
      <c r="U6830" s="4">
        <f t="shared" si="1291"/>
        <v>3.5500000000000007</v>
      </c>
      <c r="V6830" s="4" t="str">
        <f t="shared" si="1292"/>
        <v/>
      </c>
      <c r="W6830" s="18" t="str">
        <f>IF(V6830="","",VLOOKUP(L6830,日射量と図３!$A$4:$C$368,3,TRUE)*238.85/100)</f>
        <v/>
      </c>
      <c r="X6830" s="4" t="str">
        <f t="shared" si="1293"/>
        <v/>
      </c>
      <c r="Y6830" s="4" t="str">
        <f t="shared" si="1294"/>
        <v/>
      </c>
      <c r="Z6830" s="4" t="str">
        <f t="shared" si="1295"/>
        <v/>
      </c>
      <c r="AA6830" s="4" t="str">
        <f>IF($V6830="","",IF(Y6830&lt;36,0,IF(AND(36&lt;=Y6830,Y6830&lt;71),VLOOKUP($W6830,日射量と図３!$E$6:$F$34,2,TRUE),IF(AND(71&lt;=Y6830,Y6830&lt;107),VLOOKUP($W6830,日射量と図３!$E$6:$G$34,3,TRUE),IF(AND(107&lt;=Y6830,Y6830&lt;143),VLOOKUP($W6830,日射量と図３!$E$6:$H$34,4,TRUE),VLOOKUP($W6830,日射量と図３!$E$6:$I$34,5,TRUE))))))</f>
        <v/>
      </c>
      <c r="AB6830" s="4" t="str">
        <f>IF($V6830="","",IF(Z6830&lt;36,0,IF(AND(36&lt;=Z6830,Z6830&lt;71),VLOOKUP($W6830,日射量と図３!$E$6:$F$34,2,TRUE),IF(AND(71&lt;=Z6830,Z6830&lt;107),VLOOKUP($W6830,日射量と図３!$E$6:$G$34,3,TRUE),IF(AND(107&lt;=Z6830,Z6830&lt;143),VLOOKUP($W6830,日射量と図３!$E$6:$H$34,4,TRUE),VLOOKUP($W6830,日射量と図３!$E$6:$I$34,5,TRUE))))))</f>
        <v/>
      </c>
      <c r="AC6830" s="382" t="str">
        <f t="shared" si="1287"/>
        <v/>
      </c>
      <c r="AD6830" s="382" t="str">
        <f t="shared" si="1288"/>
        <v/>
      </c>
    </row>
    <row r="6831" spans="11:30" ht="13.5" customHeight="1">
      <c r="K6831" s="4">
        <f t="shared" si="1284"/>
        <v>3</v>
      </c>
      <c r="L6831" s="34">
        <v>43536</v>
      </c>
      <c r="M6831" s="4">
        <v>285</v>
      </c>
      <c r="N6831" s="4">
        <v>12</v>
      </c>
      <c r="O6831" s="31">
        <v>0.45833333333333331</v>
      </c>
      <c r="P6831" s="35">
        <v>10.220000000000001</v>
      </c>
      <c r="Q6831" s="36">
        <f t="shared" si="1285"/>
        <v>12</v>
      </c>
      <c r="R6831" s="4">
        <f t="shared" si="1286"/>
        <v>1.7799999999999994</v>
      </c>
      <c r="S6831" s="31">
        <f t="shared" si="1289"/>
        <v>0.26555555555555554</v>
      </c>
      <c r="T6831" s="31">
        <f t="shared" si="1290"/>
        <v>0.74109953703703713</v>
      </c>
      <c r="U6831" s="4">
        <f t="shared" si="1291"/>
        <v>1.7799999999999994</v>
      </c>
      <c r="V6831" s="4" t="str">
        <f t="shared" si="1292"/>
        <v/>
      </c>
      <c r="W6831" s="18" t="str">
        <f>IF(V6831="","",VLOOKUP(L6831,日射量と図３!$A$4:$C$368,3,TRUE)*238.85/100)</f>
        <v/>
      </c>
      <c r="X6831" s="4" t="str">
        <f t="shared" si="1293"/>
        <v/>
      </c>
      <c r="Y6831" s="4" t="str">
        <f t="shared" si="1294"/>
        <v/>
      </c>
      <c r="Z6831" s="4" t="str">
        <f t="shared" si="1295"/>
        <v/>
      </c>
      <c r="AA6831" s="4" t="str">
        <f>IF($V6831="","",IF(Y6831&lt;36,0,IF(AND(36&lt;=Y6831,Y6831&lt;71),VLOOKUP($W6831,日射量と図３!$E$6:$F$34,2,TRUE),IF(AND(71&lt;=Y6831,Y6831&lt;107),VLOOKUP($W6831,日射量と図３!$E$6:$G$34,3,TRUE),IF(AND(107&lt;=Y6831,Y6831&lt;143),VLOOKUP($W6831,日射量と図３!$E$6:$H$34,4,TRUE),VLOOKUP($W6831,日射量と図３!$E$6:$I$34,5,TRUE))))))</f>
        <v/>
      </c>
      <c r="AB6831" s="4" t="str">
        <f>IF($V6831="","",IF(Z6831&lt;36,0,IF(AND(36&lt;=Z6831,Z6831&lt;71),VLOOKUP($W6831,日射量と図３!$E$6:$F$34,2,TRUE),IF(AND(71&lt;=Z6831,Z6831&lt;107),VLOOKUP($W6831,日射量と図３!$E$6:$G$34,3,TRUE),IF(AND(107&lt;=Z6831,Z6831&lt;143),VLOOKUP($W6831,日射量と図３!$E$6:$H$34,4,TRUE),VLOOKUP($W6831,日射量と図３!$E$6:$I$34,5,TRUE))))))</f>
        <v/>
      </c>
      <c r="AC6831" s="382" t="str">
        <f t="shared" si="1287"/>
        <v/>
      </c>
      <c r="AD6831" s="382" t="str">
        <f t="shared" si="1288"/>
        <v/>
      </c>
    </row>
    <row r="6832" spans="11:30" ht="13.5" customHeight="1">
      <c r="K6832" s="4">
        <f t="shared" si="1284"/>
        <v>3</v>
      </c>
      <c r="L6832" s="34">
        <v>43536</v>
      </c>
      <c r="M6832" s="4">
        <v>285</v>
      </c>
      <c r="N6832" s="4">
        <v>13</v>
      </c>
      <c r="O6832" s="31">
        <v>0.5</v>
      </c>
      <c r="P6832" s="35">
        <v>10.92</v>
      </c>
      <c r="Q6832" s="36">
        <f t="shared" si="1285"/>
        <v>12</v>
      </c>
      <c r="R6832" s="4">
        <f t="shared" si="1286"/>
        <v>1.08</v>
      </c>
      <c r="S6832" s="31">
        <f t="shared" si="1289"/>
        <v>0.26555555555555554</v>
      </c>
      <c r="T6832" s="31">
        <f t="shared" si="1290"/>
        <v>0.74109953703703713</v>
      </c>
      <c r="U6832" s="4">
        <f t="shared" si="1291"/>
        <v>1.08</v>
      </c>
      <c r="V6832" s="4" t="str">
        <f t="shared" si="1292"/>
        <v/>
      </c>
      <c r="W6832" s="18" t="str">
        <f>IF(V6832="","",VLOOKUP(L6832,日射量と図３!$A$4:$C$368,3,TRUE)*238.85/100)</f>
        <v/>
      </c>
      <c r="X6832" s="4" t="str">
        <f t="shared" si="1293"/>
        <v/>
      </c>
      <c r="Y6832" s="4" t="str">
        <f t="shared" si="1294"/>
        <v/>
      </c>
      <c r="Z6832" s="4" t="str">
        <f t="shared" si="1295"/>
        <v/>
      </c>
      <c r="AA6832" s="4" t="str">
        <f>IF($V6832="","",IF(Y6832&lt;36,0,IF(AND(36&lt;=Y6832,Y6832&lt;71),VLOOKUP($W6832,日射量と図３!$E$6:$F$34,2,TRUE),IF(AND(71&lt;=Y6832,Y6832&lt;107),VLOOKUP($W6832,日射量と図３!$E$6:$G$34,3,TRUE),IF(AND(107&lt;=Y6832,Y6832&lt;143),VLOOKUP($W6832,日射量と図３!$E$6:$H$34,4,TRUE),VLOOKUP($W6832,日射量と図３!$E$6:$I$34,5,TRUE))))))</f>
        <v/>
      </c>
      <c r="AB6832" s="4" t="str">
        <f>IF($V6832="","",IF(Z6832&lt;36,0,IF(AND(36&lt;=Z6832,Z6832&lt;71),VLOOKUP($W6832,日射量と図３!$E$6:$F$34,2,TRUE),IF(AND(71&lt;=Z6832,Z6832&lt;107),VLOOKUP($W6832,日射量と図３!$E$6:$G$34,3,TRUE),IF(AND(107&lt;=Z6832,Z6832&lt;143),VLOOKUP($W6832,日射量と図３!$E$6:$H$34,4,TRUE),VLOOKUP($W6832,日射量と図３!$E$6:$I$34,5,TRUE))))))</f>
        <v/>
      </c>
      <c r="AC6832" s="382" t="str">
        <f t="shared" si="1287"/>
        <v/>
      </c>
      <c r="AD6832" s="382" t="str">
        <f t="shared" si="1288"/>
        <v/>
      </c>
    </row>
    <row r="6833" spans="11:30" ht="13.5" customHeight="1">
      <c r="K6833" s="4">
        <f t="shared" si="1284"/>
        <v>3</v>
      </c>
      <c r="L6833" s="34">
        <v>43536</v>
      </c>
      <c r="M6833" s="4">
        <v>285</v>
      </c>
      <c r="N6833" s="4">
        <v>14</v>
      </c>
      <c r="O6833" s="31">
        <v>0.54166666666666663</v>
      </c>
      <c r="P6833" s="35">
        <v>12.44</v>
      </c>
      <c r="Q6833" s="36">
        <f t="shared" si="1285"/>
        <v>12</v>
      </c>
      <c r="R6833" s="4">
        <f t="shared" si="1286"/>
        <v>0</v>
      </c>
      <c r="S6833" s="31">
        <f t="shared" si="1289"/>
        <v>0.26555555555555554</v>
      </c>
      <c r="T6833" s="31">
        <f t="shared" si="1290"/>
        <v>0.74109953703703713</v>
      </c>
      <c r="U6833" s="4">
        <f t="shared" si="1291"/>
        <v>0</v>
      </c>
      <c r="V6833" s="4" t="str">
        <f t="shared" si="1292"/>
        <v/>
      </c>
      <c r="W6833" s="18" t="str">
        <f>IF(V6833="","",VLOOKUP(L6833,日射量と図３!$A$4:$C$368,3,TRUE)*238.85/100)</f>
        <v/>
      </c>
      <c r="X6833" s="4" t="str">
        <f t="shared" si="1293"/>
        <v/>
      </c>
      <c r="Y6833" s="4" t="str">
        <f t="shared" si="1294"/>
        <v/>
      </c>
      <c r="Z6833" s="4" t="str">
        <f t="shared" si="1295"/>
        <v/>
      </c>
      <c r="AA6833" s="4" t="str">
        <f>IF($V6833="","",IF(Y6833&lt;36,0,IF(AND(36&lt;=Y6833,Y6833&lt;71),VLOOKUP($W6833,日射量と図３!$E$6:$F$34,2,TRUE),IF(AND(71&lt;=Y6833,Y6833&lt;107),VLOOKUP($W6833,日射量と図３!$E$6:$G$34,3,TRUE),IF(AND(107&lt;=Y6833,Y6833&lt;143),VLOOKUP($W6833,日射量と図３!$E$6:$H$34,4,TRUE),VLOOKUP($W6833,日射量と図３!$E$6:$I$34,5,TRUE))))))</f>
        <v/>
      </c>
      <c r="AB6833" s="4" t="str">
        <f>IF($V6833="","",IF(Z6833&lt;36,0,IF(AND(36&lt;=Z6833,Z6833&lt;71),VLOOKUP($W6833,日射量と図３!$E$6:$F$34,2,TRUE),IF(AND(71&lt;=Z6833,Z6833&lt;107),VLOOKUP($W6833,日射量と図３!$E$6:$G$34,3,TRUE),IF(AND(107&lt;=Z6833,Z6833&lt;143),VLOOKUP($W6833,日射量と図３!$E$6:$H$34,4,TRUE),VLOOKUP($W6833,日射量と図３!$E$6:$I$34,5,TRUE))))))</f>
        <v/>
      </c>
      <c r="AC6833" s="382" t="str">
        <f t="shared" si="1287"/>
        <v/>
      </c>
      <c r="AD6833" s="382" t="str">
        <f t="shared" si="1288"/>
        <v/>
      </c>
    </row>
    <row r="6834" spans="11:30" ht="13.5" customHeight="1">
      <c r="K6834" s="4">
        <f t="shared" si="1284"/>
        <v>3</v>
      </c>
      <c r="L6834" s="34">
        <v>43536</v>
      </c>
      <c r="M6834" s="4">
        <v>285</v>
      </c>
      <c r="N6834" s="4">
        <v>15</v>
      </c>
      <c r="O6834" s="31">
        <v>0.58333333333333337</v>
      </c>
      <c r="P6834" s="35">
        <v>12.85</v>
      </c>
      <c r="Q6834" s="36">
        <f t="shared" si="1285"/>
        <v>12</v>
      </c>
      <c r="R6834" s="4">
        <f t="shared" si="1286"/>
        <v>0</v>
      </c>
      <c r="S6834" s="31">
        <f t="shared" si="1289"/>
        <v>0.26555555555555554</v>
      </c>
      <c r="T6834" s="31">
        <f t="shared" si="1290"/>
        <v>0.74109953703703713</v>
      </c>
      <c r="U6834" s="4">
        <f t="shared" si="1291"/>
        <v>0</v>
      </c>
      <c r="V6834" s="4" t="str">
        <f t="shared" si="1292"/>
        <v/>
      </c>
      <c r="W6834" s="18" t="str">
        <f>IF(V6834="","",VLOOKUP(L6834,日射量と図３!$A$4:$C$368,3,TRUE)*238.85/100)</f>
        <v/>
      </c>
      <c r="X6834" s="4" t="str">
        <f t="shared" si="1293"/>
        <v/>
      </c>
      <c r="Y6834" s="4" t="str">
        <f t="shared" si="1294"/>
        <v/>
      </c>
      <c r="Z6834" s="4" t="str">
        <f t="shared" si="1295"/>
        <v/>
      </c>
      <c r="AA6834" s="4" t="str">
        <f>IF($V6834="","",IF(Y6834&lt;36,0,IF(AND(36&lt;=Y6834,Y6834&lt;71),VLOOKUP($W6834,日射量と図３!$E$6:$F$34,2,TRUE),IF(AND(71&lt;=Y6834,Y6834&lt;107),VLOOKUP($W6834,日射量と図３!$E$6:$G$34,3,TRUE),IF(AND(107&lt;=Y6834,Y6834&lt;143),VLOOKUP($W6834,日射量と図３!$E$6:$H$34,4,TRUE),VLOOKUP($W6834,日射量と図３!$E$6:$I$34,5,TRUE))))))</f>
        <v/>
      </c>
      <c r="AB6834" s="4" t="str">
        <f>IF($V6834="","",IF(Z6834&lt;36,0,IF(AND(36&lt;=Z6834,Z6834&lt;71),VLOOKUP($W6834,日射量と図３!$E$6:$F$34,2,TRUE),IF(AND(71&lt;=Z6834,Z6834&lt;107),VLOOKUP($W6834,日射量と図３!$E$6:$G$34,3,TRUE),IF(AND(107&lt;=Z6834,Z6834&lt;143),VLOOKUP($W6834,日射量と図３!$E$6:$H$34,4,TRUE),VLOOKUP($W6834,日射量と図３!$E$6:$I$34,5,TRUE))))))</f>
        <v/>
      </c>
      <c r="AC6834" s="382" t="str">
        <f t="shared" si="1287"/>
        <v/>
      </c>
      <c r="AD6834" s="382" t="str">
        <f t="shared" si="1288"/>
        <v/>
      </c>
    </row>
    <row r="6835" spans="11:30" ht="13.5" customHeight="1">
      <c r="K6835" s="4">
        <f t="shared" si="1284"/>
        <v>3</v>
      </c>
      <c r="L6835" s="34">
        <v>43536</v>
      </c>
      <c r="M6835" s="4">
        <v>285</v>
      </c>
      <c r="N6835" s="4">
        <v>16</v>
      </c>
      <c r="O6835" s="31">
        <v>0.625</v>
      </c>
      <c r="P6835" s="35">
        <v>12.949999999999998</v>
      </c>
      <c r="Q6835" s="36">
        <f t="shared" si="1285"/>
        <v>16</v>
      </c>
      <c r="R6835" s="4">
        <f t="shared" si="1286"/>
        <v>3.0500000000000025</v>
      </c>
      <c r="S6835" s="31">
        <f t="shared" si="1289"/>
        <v>0.26555555555555554</v>
      </c>
      <c r="T6835" s="31">
        <f t="shared" si="1290"/>
        <v>0.74109953703703713</v>
      </c>
      <c r="U6835" s="4">
        <f t="shared" si="1291"/>
        <v>3.0500000000000025</v>
      </c>
      <c r="V6835" s="4" t="str">
        <f t="shared" si="1292"/>
        <v/>
      </c>
      <c r="W6835" s="18" t="str">
        <f>IF(V6835="","",VLOOKUP(L6835,日射量と図３!$A$4:$C$368,3,TRUE)*238.85/100)</f>
        <v/>
      </c>
      <c r="X6835" s="4" t="str">
        <f t="shared" si="1293"/>
        <v/>
      </c>
      <c r="Y6835" s="4" t="str">
        <f t="shared" si="1294"/>
        <v/>
      </c>
      <c r="Z6835" s="4" t="str">
        <f t="shared" si="1295"/>
        <v/>
      </c>
      <c r="AA6835" s="4" t="str">
        <f>IF($V6835="","",IF(Y6835&lt;36,0,IF(AND(36&lt;=Y6835,Y6835&lt;71),VLOOKUP($W6835,日射量と図３!$E$6:$F$34,2,TRUE),IF(AND(71&lt;=Y6835,Y6835&lt;107),VLOOKUP($W6835,日射量と図３!$E$6:$G$34,3,TRUE),IF(AND(107&lt;=Y6835,Y6835&lt;143),VLOOKUP($W6835,日射量と図３!$E$6:$H$34,4,TRUE),VLOOKUP($W6835,日射量と図３!$E$6:$I$34,5,TRUE))))))</f>
        <v/>
      </c>
      <c r="AB6835" s="4" t="str">
        <f>IF($V6835="","",IF(Z6835&lt;36,0,IF(AND(36&lt;=Z6835,Z6835&lt;71),VLOOKUP($W6835,日射量と図３!$E$6:$F$34,2,TRUE),IF(AND(71&lt;=Z6835,Z6835&lt;107),VLOOKUP($W6835,日射量と図３!$E$6:$G$34,3,TRUE),IF(AND(107&lt;=Z6835,Z6835&lt;143),VLOOKUP($W6835,日射量と図３!$E$6:$H$34,4,TRUE),VLOOKUP($W6835,日射量と図３!$E$6:$I$34,5,TRUE))))))</f>
        <v/>
      </c>
      <c r="AC6835" s="382" t="str">
        <f t="shared" si="1287"/>
        <v/>
      </c>
      <c r="AD6835" s="382" t="str">
        <f t="shared" si="1288"/>
        <v/>
      </c>
    </row>
    <row r="6836" spans="11:30" ht="13.5" customHeight="1">
      <c r="K6836" s="4">
        <f t="shared" si="1284"/>
        <v>3</v>
      </c>
      <c r="L6836" s="34">
        <v>43536</v>
      </c>
      <c r="M6836" s="4">
        <v>285</v>
      </c>
      <c r="N6836" s="4">
        <v>17</v>
      </c>
      <c r="O6836" s="31">
        <v>0.66666666666666663</v>
      </c>
      <c r="P6836" s="35">
        <v>12.279999999999998</v>
      </c>
      <c r="Q6836" s="36">
        <f t="shared" si="1285"/>
        <v>16</v>
      </c>
      <c r="R6836" s="4">
        <f t="shared" si="1286"/>
        <v>3.7200000000000024</v>
      </c>
      <c r="S6836" s="31">
        <f t="shared" si="1289"/>
        <v>0.26555555555555554</v>
      </c>
      <c r="T6836" s="31">
        <f t="shared" si="1290"/>
        <v>0.74109953703703713</v>
      </c>
      <c r="U6836" s="4">
        <f t="shared" si="1291"/>
        <v>3.7200000000000024</v>
      </c>
      <c r="V6836" s="4" t="str">
        <f t="shared" si="1292"/>
        <v/>
      </c>
      <c r="W6836" s="18" t="str">
        <f>IF(V6836="","",VLOOKUP(L6836,日射量と図３!$A$4:$C$368,3,TRUE)*238.85/100)</f>
        <v/>
      </c>
      <c r="X6836" s="4" t="str">
        <f t="shared" si="1293"/>
        <v/>
      </c>
      <c r="Y6836" s="4" t="str">
        <f t="shared" si="1294"/>
        <v/>
      </c>
      <c r="Z6836" s="4" t="str">
        <f t="shared" si="1295"/>
        <v/>
      </c>
      <c r="AA6836" s="4" t="str">
        <f>IF($V6836="","",IF(Y6836&lt;36,0,IF(AND(36&lt;=Y6836,Y6836&lt;71),VLOOKUP($W6836,日射量と図３!$E$6:$F$34,2,TRUE),IF(AND(71&lt;=Y6836,Y6836&lt;107),VLOOKUP($W6836,日射量と図３!$E$6:$G$34,3,TRUE),IF(AND(107&lt;=Y6836,Y6836&lt;143),VLOOKUP($W6836,日射量と図３!$E$6:$H$34,4,TRUE),VLOOKUP($W6836,日射量と図３!$E$6:$I$34,5,TRUE))))))</f>
        <v/>
      </c>
      <c r="AB6836" s="4" t="str">
        <f>IF($V6836="","",IF(Z6836&lt;36,0,IF(AND(36&lt;=Z6836,Z6836&lt;71),VLOOKUP($W6836,日射量と図３!$E$6:$F$34,2,TRUE),IF(AND(71&lt;=Z6836,Z6836&lt;107),VLOOKUP($W6836,日射量と図３!$E$6:$G$34,3,TRUE),IF(AND(107&lt;=Z6836,Z6836&lt;143),VLOOKUP($W6836,日射量と図３!$E$6:$H$34,4,TRUE),VLOOKUP($W6836,日射量と図３!$E$6:$I$34,5,TRUE))))))</f>
        <v/>
      </c>
      <c r="AC6836" s="382" t="str">
        <f t="shared" si="1287"/>
        <v/>
      </c>
      <c r="AD6836" s="382" t="str">
        <f t="shared" si="1288"/>
        <v/>
      </c>
    </row>
    <row r="6837" spans="11:30" ht="13.5" customHeight="1">
      <c r="K6837" s="4">
        <f t="shared" si="1284"/>
        <v>3</v>
      </c>
      <c r="L6837" s="34">
        <v>43536</v>
      </c>
      <c r="M6837" s="4">
        <v>285</v>
      </c>
      <c r="N6837" s="4">
        <v>18</v>
      </c>
      <c r="O6837" s="31">
        <v>0.70833333333333337</v>
      </c>
      <c r="P6837" s="35">
        <v>11.24</v>
      </c>
      <c r="Q6837" s="36">
        <f t="shared" si="1285"/>
        <v>16</v>
      </c>
      <c r="R6837" s="4">
        <f t="shared" si="1286"/>
        <v>4.76</v>
      </c>
      <c r="S6837" s="31">
        <f t="shared" si="1289"/>
        <v>0.26555555555555554</v>
      </c>
      <c r="T6837" s="31">
        <f t="shared" si="1290"/>
        <v>0.74109953703703713</v>
      </c>
      <c r="U6837" s="4">
        <f t="shared" si="1291"/>
        <v>4.76</v>
      </c>
      <c r="V6837" s="4" t="str">
        <f t="shared" si="1292"/>
        <v/>
      </c>
      <c r="W6837" s="18" t="str">
        <f>IF(V6837="","",VLOOKUP(L6837,日射量と図３!$A$4:$C$368,3,TRUE)*238.85/100)</f>
        <v/>
      </c>
      <c r="X6837" s="4" t="str">
        <f t="shared" si="1293"/>
        <v/>
      </c>
      <c r="Y6837" s="4" t="str">
        <f t="shared" si="1294"/>
        <v/>
      </c>
      <c r="Z6837" s="4" t="str">
        <f t="shared" si="1295"/>
        <v/>
      </c>
      <c r="AA6837" s="4" t="str">
        <f>IF($V6837="","",IF(Y6837&lt;36,0,IF(AND(36&lt;=Y6837,Y6837&lt;71),VLOOKUP($W6837,日射量と図３!$E$6:$F$34,2,TRUE),IF(AND(71&lt;=Y6837,Y6837&lt;107),VLOOKUP($W6837,日射量と図３!$E$6:$G$34,3,TRUE),IF(AND(107&lt;=Y6837,Y6837&lt;143),VLOOKUP($W6837,日射量と図３!$E$6:$H$34,4,TRUE),VLOOKUP($W6837,日射量と図３!$E$6:$I$34,5,TRUE))))))</f>
        <v/>
      </c>
      <c r="AB6837" s="4" t="str">
        <f>IF($V6837="","",IF(Z6837&lt;36,0,IF(AND(36&lt;=Z6837,Z6837&lt;71),VLOOKUP($W6837,日射量と図３!$E$6:$F$34,2,TRUE),IF(AND(71&lt;=Z6837,Z6837&lt;107),VLOOKUP($W6837,日射量と図３!$E$6:$G$34,3,TRUE),IF(AND(107&lt;=Z6837,Z6837&lt;143),VLOOKUP($W6837,日射量と図３!$E$6:$H$34,4,TRUE),VLOOKUP($W6837,日射量と図３!$E$6:$I$34,5,TRUE))))))</f>
        <v/>
      </c>
      <c r="AC6837" s="382" t="str">
        <f t="shared" si="1287"/>
        <v/>
      </c>
      <c r="AD6837" s="382" t="str">
        <f t="shared" si="1288"/>
        <v/>
      </c>
    </row>
    <row r="6838" spans="11:30" ht="13.5" customHeight="1">
      <c r="K6838" s="4">
        <f t="shared" si="1284"/>
        <v>3</v>
      </c>
      <c r="L6838" s="34">
        <v>43536</v>
      </c>
      <c r="M6838" s="4">
        <v>285</v>
      </c>
      <c r="N6838" s="4">
        <v>19</v>
      </c>
      <c r="O6838" s="31">
        <v>0.75</v>
      </c>
      <c r="P6838" s="35">
        <v>10.02</v>
      </c>
      <c r="Q6838" s="36">
        <f t="shared" si="1285"/>
        <v>16</v>
      </c>
      <c r="R6838" s="4">
        <f t="shared" si="1286"/>
        <v>5.98</v>
      </c>
      <c r="S6838" s="31">
        <f t="shared" si="1289"/>
        <v>0.26555555555555554</v>
      </c>
      <c r="T6838" s="31">
        <f t="shared" si="1290"/>
        <v>0.74109953703703713</v>
      </c>
      <c r="U6838" s="4">
        <f t="shared" si="1291"/>
        <v>0</v>
      </c>
      <c r="V6838" s="4" t="str">
        <f t="shared" si="1292"/>
        <v/>
      </c>
      <c r="W6838" s="18" t="str">
        <f>IF(V6838="","",VLOOKUP(L6838,日射量と図３!$A$4:$C$368,3,TRUE)*238.85/100)</f>
        <v/>
      </c>
      <c r="X6838" s="4" t="str">
        <f t="shared" si="1293"/>
        <v/>
      </c>
      <c r="Y6838" s="4" t="str">
        <f t="shared" si="1294"/>
        <v/>
      </c>
      <c r="Z6838" s="4" t="str">
        <f t="shared" si="1295"/>
        <v/>
      </c>
      <c r="AA6838" s="4" t="str">
        <f>IF($V6838="","",IF(Y6838&lt;36,0,IF(AND(36&lt;=Y6838,Y6838&lt;71),VLOOKUP($W6838,日射量と図３!$E$6:$F$34,2,TRUE),IF(AND(71&lt;=Y6838,Y6838&lt;107),VLOOKUP($W6838,日射量と図３!$E$6:$G$34,3,TRUE),IF(AND(107&lt;=Y6838,Y6838&lt;143),VLOOKUP($W6838,日射量と図３!$E$6:$H$34,4,TRUE),VLOOKUP($W6838,日射量と図３!$E$6:$I$34,5,TRUE))))))</f>
        <v/>
      </c>
      <c r="AB6838" s="4" t="str">
        <f>IF($V6838="","",IF(Z6838&lt;36,0,IF(AND(36&lt;=Z6838,Z6838&lt;71),VLOOKUP($W6838,日射量と図３!$E$6:$F$34,2,TRUE),IF(AND(71&lt;=Z6838,Z6838&lt;107),VLOOKUP($W6838,日射量と図３!$E$6:$G$34,3,TRUE),IF(AND(107&lt;=Z6838,Z6838&lt;143),VLOOKUP($W6838,日射量と図３!$E$6:$H$34,4,TRUE),VLOOKUP($W6838,日射量と図３!$E$6:$I$34,5,TRUE))))))</f>
        <v/>
      </c>
      <c r="AC6838" s="382" t="str">
        <f t="shared" si="1287"/>
        <v/>
      </c>
      <c r="AD6838" s="382" t="str">
        <f t="shared" si="1288"/>
        <v/>
      </c>
    </row>
    <row r="6839" spans="11:30" ht="13.5" customHeight="1">
      <c r="K6839" s="4">
        <f t="shared" si="1284"/>
        <v>3</v>
      </c>
      <c r="L6839" s="34">
        <v>43536</v>
      </c>
      <c r="M6839" s="4">
        <v>285</v>
      </c>
      <c r="N6839" s="4">
        <v>20</v>
      </c>
      <c r="O6839" s="31">
        <v>0.79166666666666663</v>
      </c>
      <c r="P6839" s="35">
        <v>9.09</v>
      </c>
      <c r="Q6839" s="36">
        <f t="shared" si="1285"/>
        <v>16</v>
      </c>
      <c r="R6839" s="4">
        <f t="shared" si="1286"/>
        <v>6.91</v>
      </c>
      <c r="S6839" s="31">
        <f t="shared" si="1289"/>
        <v>0.26555555555555554</v>
      </c>
      <c r="T6839" s="31">
        <f t="shared" si="1290"/>
        <v>0.74109953703703713</v>
      </c>
      <c r="U6839" s="4">
        <f t="shared" si="1291"/>
        <v>0</v>
      </c>
      <c r="V6839" s="4" t="str">
        <f t="shared" si="1292"/>
        <v/>
      </c>
      <c r="W6839" s="18" t="str">
        <f>IF(V6839="","",VLOOKUP(L6839,日射量と図３!$A$4:$C$368,3,TRUE)*238.85/100)</f>
        <v/>
      </c>
      <c r="X6839" s="4" t="str">
        <f t="shared" si="1293"/>
        <v/>
      </c>
      <c r="Y6839" s="4" t="str">
        <f t="shared" si="1294"/>
        <v/>
      </c>
      <c r="Z6839" s="4" t="str">
        <f t="shared" si="1295"/>
        <v/>
      </c>
      <c r="AA6839" s="4" t="str">
        <f>IF($V6839="","",IF(Y6839&lt;36,0,IF(AND(36&lt;=Y6839,Y6839&lt;71),VLOOKUP($W6839,日射量と図３!$E$6:$F$34,2,TRUE),IF(AND(71&lt;=Y6839,Y6839&lt;107),VLOOKUP($W6839,日射量と図３!$E$6:$G$34,3,TRUE),IF(AND(107&lt;=Y6839,Y6839&lt;143),VLOOKUP($W6839,日射量と図３!$E$6:$H$34,4,TRUE),VLOOKUP($W6839,日射量と図３!$E$6:$I$34,5,TRUE))))))</f>
        <v/>
      </c>
      <c r="AB6839" s="4" t="str">
        <f>IF($V6839="","",IF(Z6839&lt;36,0,IF(AND(36&lt;=Z6839,Z6839&lt;71),VLOOKUP($W6839,日射量と図３!$E$6:$F$34,2,TRUE),IF(AND(71&lt;=Z6839,Z6839&lt;107),VLOOKUP($W6839,日射量と図３!$E$6:$G$34,3,TRUE),IF(AND(107&lt;=Z6839,Z6839&lt;143),VLOOKUP($W6839,日射量と図３!$E$6:$H$34,4,TRUE),VLOOKUP($W6839,日射量と図３!$E$6:$I$34,5,TRUE))))))</f>
        <v/>
      </c>
      <c r="AC6839" s="382" t="str">
        <f t="shared" si="1287"/>
        <v/>
      </c>
      <c r="AD6839" s="382" t="str">
        <f t="shared" si="1288"/>
        <v/>
      </c>
    </row>
    <row r="6840" spans="11:30" ht="13.5" customHeight="1">
      <c r="K6840" s="4">
        <f t="shared" si="1284"/>
        <v>3</v>
      </c>
      <c r="L6840" s="34">
        <v>43536</v>
      </c>
      <c r="M6840" s="4">
        <v>285</v>
      </c>
      <c r="N6840" s="4">
        <v>21</v>
      </c>
      <c r="O6840" s="31">
        <v>0.83333333333333337</v>
      </c>
      <c r="P6840" s="35">
        <v>8.58</v>
      </c>
      <c r="Q6840" s="36">
        <f t="shared" si="1285"/>
        <v>16</v>
      </c>
      <c r="R6840" s="4">
        <f t="shared" si="1286"/>
        <v>7.42</v>
      </c>
      <c r="S6840" s="31">
        <f t="shared" si="1289"/>
        <v>0.26555555555555554</v>
      </c>
      <c r="T6840" s="31">
        <f t="shared" si="1290"/>
        <v>0.74109953703703713</v>
      </c>
      <c r="U6840" s="4">
        <f t="shared" si="1291"/>
        <v>0</v>
      </c>
      <c r="V6840" s="4" t="str">
        <f t="shared" si="1292"/>
        <v/>
      </c>
      <c r="W6840" s="18" t="str">
        <f>IF(V6840="","",VLOOKUP(L6840,日射量と図３!$A$4:$C$368,3,TRUE)*238.85/100)</f>
        <v/>
      </c>
      <c r="X6840" s="4" t="str">
        <f t="shared" si="1293"/>
        <v/>
      </c>
      <c r="Y6840" s="4" t="str">
        <f t="shared" si="1294"/>
        <v/>
      </c>
      <c r="Z6840" s="4" t="str">
        <f t="shared" si="1295"/>
        <v/>
      </c>
      <c r="AA6840" s="4" t="str">
        <f>IF($V6840="","",IF(Y6840&lt;36,0,IF(AND(36&lt;=Y6840,Y6840&lt;71),VLOOKUP($W6840,日射量と図３!$E$6:$F$34,2,TRUE),IF(AND(71&lt;=Y6840,Y6840&lt;107),VLOOKUP($W6840,日射量と図３!$E$6:$G$34,3,TRUE),IF(AND(107&lt;=Y6840,Y6840&lt;143),VLOOKUP($W6840,日射量と図３!$E$6:$H$34,4,TRUE),VLOOKUP($W6840,日射量と図３!$E$6:$I$34,5,TRUE))))))</f>
        <v/>
      </c>
      <c r="AB6840" s="4" t="str">
        <f>IF($V6840="","",IF(Z6840&lt;36,0,IF(AND(36&lt;=Z6840,Z6840&lt;71),VLOOKUP($W6840,日射量と図３!$E$6:$F$34,2,TRUE),IF(AND(71&lt;=Z6840,Z6840&lt;107),VLOOKUP($W6840,日射量と図３!$E$6:$G$34,3,TRUE),IF(AND(107&lt;=Z6840,Z6840&lt;143),VLOOKUP($W6840,日射量と図３!$E$6:$H$34,4,TRUE),VLOOKUP($W6840,日射量と図３!$E$6:$I$34,5,TRUE))))))</f>
        <v/>
      </c>
      <c r="AC6840" s="382" t="str">
        <f t="shared" si="1287"/>
        <v/>
      </c>
      <c r="AD6840" s="382" t="str">
        <f t="shared" si="1288"/>
        <v/>
      </c>
    </row>
    <row r="6841" spans="11:30" ht="13.5" customHeight="1">
      <c r="K6841" s="4">
        <f t="shared" si="1284"/>
        <v>3</v>
      </c>
      <c r="L6841" s="34">
        <v>43536</v>
      </c>
      <c r="M6841" s="4">
        <v>285</v>
      </c>
      <c r="N6841" s="4">
        <v>22</v>
      </c>
      <c r="O6841" s="31">
        <v>0.875</v>
      </c>
      <c r="P6841" s="35">
        <v>7.8500000000000014</v>
      </c>
      <c r="Q6841" s="36">
        <f t="shared" si="1285"/>
        <v>16</v>
      </c>
      <c r="R6841" s="4">
        <f t="shared" si="1286"/>
        <v>8.1499999999999986</v>
      </c>
      <c r="S6841" s="31">
        <f t="shared" si="1289"/>
        <v>0.26555555555555554</v>
      </c>
      <c r="T6841" s="31">
        <f t="shared" si="1290"/>
        <v>0.74109953703703713</v>
      </c>
      <c r="U6841" s="4">
        <f t="shared" si="1291"/>
        <v>0</v>
      </c>
      <c r="V6841" s="4" t="str">
        <f t="shared" si="1292"/>
        <v/>
      </c>
      <c r="W6841" s="18" t="str">
        <f>IF(V6841="","",VLOOKUP(L6841,日射量と図３!$A$4:$C$368,3,TRUE)*238.85/100)</f>
        <v/>
      </c>
      <c r="X6841" s="4" t="str">
        <f t="shared" si="1293"/>
        <v/>
      </c>
      <c r="Y6841" s="4" t="str">
        <f t="shared" si="1294"/>
        <v/>
      </c>
      <c r="Z6841" s="4" t="str">
        <f t="shared" si="1295"/>
        <v/>
      </c>
      <c r="AA6841" s="4" t="str">
        <f>IF($V6841="","",IF(Y6841&lt;36,0,IF(AND(36&lt;=Y6841,Y6841&lt;71),VLOOKUP($W6841,日射量と図３!$E$6:$F$34,2,TRUE),IF(AND(71&lt;=Y6841,Y6841&lt;107),VLOOKUP($W6841,日射量と図３!$E$6:$G$34,3,TRUE),IF(AND(107&lt;=Y6841,Y6841&lt;143),VLOOKUP($W6841,日射量と図３!$E$6:$H$34,4,TRUE),VLOOKUP($W6841,日射量と図３!$E$6:$I$34,5,TRUE))))))</f>
        <v/>
      </c>
      <c r="AB6841" s="4" t="str">
        <f>IF($V6841="","",IF(Z6841&lt;36,0,IF(AND(36&lt;=Z6841,Z6841&lt;71),VLOOKUP($W6841,日射量と図３!$E$6:$F$34,2,TRUE),IF(AND(71&lt;=Z6841,Z6841&lt;107),VLOOKUP($W6841,日射量と図３!$E$6:$G$34,3,TRUE),IF(AND(107&lt;=Z6841,Z6841&lt;143),VLOOKUP($W6841,日射量と図３!$E$6:$H$34,4,TRUE),VLOOKUP($W6841,日射量と図３!$E$6:$I$34,5,TRUE))))))</f>
        <v/>
      </c>
      <c r="AC6841" s="382" t="str">
        <f t="shared" si="1287"/>
        <v/>
      </c>
      <c r="AD6841" s="382" t="str">
        <f t="shared" si="1288"/>
        <v/>
      </c>
    </row>
    <row r="6842" spans="11:30" ht="13.5" customHeight="1">
      <c r="K6842" s="4">
        <f t="shared" si="1284"/>
        <v>3</v>
      </c>
      <c r="L6842" s="34">
        <v>43536</v>
      </c>
      <c r="M6842" s="4">
        <v>285</v>
      </c>
      <c r="N6842" s="4">
        <v>23</v>
      </c>
      <c r="O6842" s="31">
        <v>0.91666666666666663</v>
      </c>
      <c r="P6842" s="35">
        <v>7.2699999999999987</v>
      </c>
      <c r="Q6842" s="36">
        <f t="shared" si="1285"/>
        <v>13</v>
      </c>
      <c r="R6842" s="4">
        <f t="shared" si="1286"/>
        <v>5.7300000000000013</v>
      </c>
      <c r="S6842" s="31">
        <f t="shared" si="1289"/>
        <v>0.26555555555555554</v>
      </c>
      <c r="T6842" s="31">
        <f t="shared" si="1290"/>
        <v>0.74109953703703713</v>
      </c>
      <c r="U6842" s="4">
        <f t="shared" si="1291"/>
        <v>0</v>
      </c>
      <c r="V6842" s="4" t="str">
        <f t="shared" si="1292"/>
        <v/>
      </c>
      <c r="W6842" s="18" t="str">
        <f>IF(V6842="","",VLOOKUP(L6842,日射量と図３!$A$4:$C$368,3,TRUE)*238.85/100)</f>
        <v/>
      </c>
      <c r="X6842" s="4" t="str">
        <f t="shared" si="1293"/>
        <v/>
      </c>
      <c r="Y6842" s="4" t="str">
        <f t="shared" si="1294"/>
        <v/>
      </c>
      <c r="Z6842" s="4" t="str">
        <f t="shared" si="1295"/>
        <v/>
      </c>
      <c r="AA6842" s="4" t="str">
        <f>IF($V6842="","",IF(Y6842&lt;36,0,IF(AND(36&lt;=Y6842,Y6842&lt;71),VLOOKUP($W6842,日射量と図３!$E$6:$F$34,2,TRUE),IF(AND(71&lt;=Y6842,Y6842&lt;107),VLOOKUP($W6842,日射量と図３!$E$6:$G$34,3,TRUE),IF(AND(107&lt;=Y6842,Y6842&lt;143),VLOOKUP($W6842,日射量と図３!$E$6:$H$34,4,TRUE),VLOOKUP($W6842,日射量と図３!$E$6:$I$34,5,TRUE))))))</f>
        <v/>
      </c>
      <c r="AB6842" s="4" t="str">
        <f>IF($V6842="","",IF(Z6842&lt;36,0,IF(AND(36&lt;=Z6842,Z6842&lt;71),VLOOKUP($W6842,日射量と図３!$E$6:$F$34,2,TRUE),IF(AND(71&lt;=Z6842,Z6842&lt;107),VLOOKUP($W6842,日射量と図３!$E$6:$G$34,3,TRUE),IF(AND(107&lt;=Z6842,Z6842&lt;143),VLOOKUP($W6842,日射量と図３!$E$6:$H$34,4,TRUE),VLOOKUP($W6842,日射量と図３!$E$6:$I$34,5,TRUE))))))</f>
        <v/>
      </c>
      <c r="AC6842" s="382" t="str">
        <f t="shared" si="1287"/>
        <v/>
      </c>
      <c r="AD6842" s="382" t="str">
        <f t="shared" si="1288"/>
        <v/>
      </c>
    </row>
    <row r="6843" spans="11:30" ht="13.5" customHeight="1">
      <c r="K6843" s="4">
        <f t="shared" si="1284"/>
        <v>3</v>
      </c>
      <c r="L6843" s="34">
        <v>43536</v>
      </c>
      <c r="M6843" s="4">
        <v>285</v>
      </c>
      <c r="N6843" s="4">
        <v>24</v>
      </c>
      <c r="O6843" s="31">
        <v>0.95833333333333337</v>
      </c>
      <c r="P6843" s="35">
        <v>6.94</v>
      </c>
      <c r="Q6843" s="36">
        <f t="shared" si="1285"/>
        <v>13</v>
      </c>
      <c r="R6843" s="4">
        <f t="shared" si="1286"/>
        <v>6.06</v>
      </c>
      <c r="S6843" s="31">
        <f t="shared" si="1289"/>
        <v>0.26555555555555554</v>
      </c>
      <c r="T6843" s="31">
        <f t="shared" si="1290"/>
        <v>0.74109953703703713</v>
      </c>
      <c r="U6843" s="4">
        <f t="shared" si="1291"/>
        <v>0</v>
      </c>
      <c r="V6843" s="4" t="str">
        <f t="shared" si="1292"/>
        <v/>
      </c>
      <c r="W6843" s="18" t="str">
        <f>IF(V6843="","",VLOOKUP(L6843,日射量と図３!$A$4:$C$368,3,TRUE)*238.85/100)</f>
        <v/>
      </c>
      <c r="X6843" s="4" t="str">
        <f t="shared" si="1293"/>
        <v/>
      </c>
      <c r="Y6843" s="4" t="str">
        <f t="shared" si="1294"/>
        <v/>
      </c>
      <c r="Z6843" s="4" t="str">
        <f t="shared" si="1295"/>
        <v/>
      </c>
      <c r="AA6843" s="4" t="str">
        <f>IF($V6843="","",IF(Y6843&lt;36,0,IF(AND(36&lt;=Y6843,Y6843&lt;71),VLOOKUP($W6843,日射量と図３!$E$6:$F$34,2,TRUE),IF(AND(71&lt;=Y6843,Y6843&lt;107),VLOOKUP($W6843,日射量と図３!$E$6:$G$34,3,TRUE),IF(AND(107&lt;=Y6843,Y6843&lt;143),VLOOKUP($W6843,日射量と図３!$E$6:$H$34,4,TRUE),VLOOKUP($W6843,日射量と図３!$E$6:$I$34,5,TRUE))))))</f>
        <v/>
      </c>
      <c r="AB6843" s="4" t="str">
        <f>IF($V6843="","",IF(Z6843&lt;36,0,IF(AND(36&lt;=Z6843,Z6843&lt;71),VLOOKUP($W6843,日射量と図３!$E$6:$F$34,2,TRUE),IF(AND(71&lt;=Z6843,Z6843&lt;107),VLOOKUP($W6843,日射量と図３!$E$6:$G$34,3,TRUE),IF(AND(107&lt;=Z6843,Z6843&lt;143),VLOOKUP($W6843,日射量と図３!$E$6:$H$34,4,TRUE),VLOOKUP($W6843,日射量と図３!$E$6:$I$34,5,TRUE))))))</f>
        <v/>
      </c>
      <c r="AC6843" s="382" t="str">
        <f t="shared" si="1287"/>
        <v/>
      </c>
      <c r="AD6843" s="382" t="str">
        <f t="shared" si="1288"/>
        <v/>
      </c>
    </row>
    <row r="6844" spans="11:30" ht="13.5" customHeight="1">
      <c r="K6844" s="4">
        <f t="shared" si="1284"/>
        <v>3</v>
      </c>
      <c r="L6844" s="34">
        <v>43537</v>
      </c>
      <c r="M6844" s="4">
        <v>286</v>
      </c>
      <c r="N6844" s="4">
        <v>1</v>
      </c>
      <c r="O6844" s="31">
        <v>0</v>
      </c>
      <c r="P6844" s="35">
        <v>6.62</v>
      </c>
      <c r="Q6844" s="36">
        <f t="shared" si="1285"/>
        <v>13</v>
      </c>
      <c r="R6844" s="4">
        <f t="shared" si="1286"/>
        <v>6.38</v>
      </c>
      <c r="S6844" s="31">
        <f t="shared" si="1289"/>
        <v>0.26555555555555554</v>
      </c>
      <c r="T6844" s="31">
        <f t="shared" si="1290"/>
        <v>0.74109953703703713</v>
      </c>
      <c r="U6844" s="4">
        <f t="shared" si="1291"/>
        <v>0</v>
      </c>
      <c r="V6844" s="4">
        <f t="shared" si="1292"/>
        <v>28.71</v>
      </c>
      <c r="W6844" s="18">
        <f>IF(V6844="","",VLOOKUP(L6844,日射量と図３!$A$4:$C$368,3,TRUE)*238.85/100)</f>
        <v>28.661999999999999</v>
      </c>
      <c r="X6844" s="4">
        <f t="shared" si="1293"/>
        <v>11</v>
      </c>
      <c r="Y6844" s="4">
        <f t="shared" si="1294"/>
        <v>16.317328499999999</v>
      </c>
      <c r="Z6844" s="4">
        <f t="shared" si="1295"/>
        <v>18.394079399999999</v>
      </c>
      <c r="AA6844" s="4">
        <f>IF($V6844="","",IF(Y6844&lt;36,0,IF(AND(36&lt;=Y6844,Y6844&lt;71),VLOOKUP($W6844,日射量と図３!$E$6:$F$34,2,TRUE),IF(AND(71&lt;=Y6844,Y6844&lt;107),VLOOKUP($W6844,日射量と図３!$E$6:$G$34,3,TRUE),IF(AND(107&lt;=Y6844,Y6844&lt;143),VLOOKUP($W6844,日射量と図３!$E$6:$H$34,4,TRUE),VLOOKUP($W6844,日射量と図３!$E$6:$I$34,5,TRUE))))))</f>
        <v>0</v>
      </c>
      <c r="AB6844" s="4">
        <f>IF($V6844="","",IF(Z6844&lt;36,0,IF(AND(36&lt;=Z6844,Z6844&lt;71),VLOOKUP($W6844,日射量と図３!$E$6:$F$34,2,TRUE),IF(AND(71&lt;=Z6844,Z6844&lt;107),VLOOKUP($W6844,日射量と図３!$E$6:$G$34,3,TRUE),IF(AND(107&lt;=Z6844,Z6844&lt;143),VLOOKUP($W6844,日射量と図３!$E$6:$H$34,4,TRUE),VLOOKUP($W6844,日射量と図３!$E$6:$I$34,5,TRUE))))))</f>
        <v>0</v>
      </c>
      <c r="AC6844" s="382">
        <f t="shared" si="1287"/>
        <v>0</v>
      </c>
      <c r="AD6844" s="382">
        <f t="shared" si="1288"/>
        <v>0</v>
      </c>
    </row>
    <row r="6845" spans="11:30" ht="13.5" customHeight="1">
      <c r="K6845" s="4">
        <f t="shared" si="1284"/>
        <v>3</v>
      </c>
      <c r="L6845" s="34">
        <v>43537</v>
      </c>
      <c r="M6845" s="4">
        <v>286</v>
      </c>
      <c r="N6845" s="4">
        <v>2</v>
      </c>
      <c r="O6845" s="31">
        <v>4.1666666666666664E-2</v>
      </c>
      <c r="P6845" s="35">
        <v>6.1000000000000005</v>
      </c>
      <c r="Q6845" s="36">
        <f t="shared" si="1285"/>
        <v>13</v>
      </c>
      <c r="R6845" s="4">
        <f t="shared" si="1286"/>
        <v>6.8999999999999995</v>
      </c>
      <c r="S6845" s="31">
        <f t="shared" si="1289"/>
        <v>0.26555555555555554</v>
      </c>
      <c r="T6845" s="31">
        <f t="shared" si="1290"/>
        <v>0.74109953703703713</v>
      </c>
      <c r="U6845" s="4">
        <f t="shared" si="1291"/>
        <v>0</v>
      </c>
      <c r="V6845" s="4" t="str">
        <f t="shared" si="1292"/>
        <v/>
      </c>
      <c r="W6845" s="18" t="str">
        <f>IF(V6845="","",VLOOKUP(L6845,日射量と図３!$A$4:$C$368,3,TRUE)*238.85/100)</f>
        <v/>
      </c>
      <c r="X6845" s="4" t="str">
        <f t="shared" si="1293"/>
        <v/>
      </c>
      <c r="Y6845" s="4" t="str">
        <f t="shared" si="1294"/>
        <v/>
      </c>
      <c r="Z6845" s="4" t="str">
        <f t="shared" si="1295"/>
        <v/>
      </c>
      <c r="AA6845" s="4" t="str">
        <f>IF($V6845="","",IF(Y6845&lt;36,0,IF(AND(36&lt;=Y6845,Y6845&lt;71),VLOOKUP($W6845,日射量と図３!$E$6:$F$34,2,TRUE),IF(AND(71&lt;=Y6845,Y6845&lt;107),VLOOKUP($W6845,日射量と図３!$E$6:$G$34,3,TRUE),IF(AND(107&lt;=Y6845,Y6845&lt;143),VLOOKUP($W6845,日射量と図３!$E$6:$H$34,4,TRUE),VLOOKUP($W6845,日射量と図３!$E$6:$I$34,5,TRUE))))))</f>
        <v/>
      </c>
      <c r="AB6845" s="4" t="str">
        <f>IF($V6845="","",IF(Z6845&lt;36,0,IF(AND(36&lt;=Z6845,Z6845&lt;71),VLOOKUP($W6845,日射量と図３!$E$6:$F$34,2,TRUE),IF(AND(71&lt;=Z6845,Z6845&lt;107),VLOOKUP($W6845,日射量と図３!$E$6:$G$34,3,TRUE),IF(AND(107&lt;=Z6845,Z6845&lt;143),VLOOKUP($W6845,日射量と図３!$E$6:$H$34,4,TRUE),VLOOKUP($W6845,日射量と図３!$E$6:$I$34,5,TRUE))))))</f>
        <v/>
      </c>
      <c r="AC6845" s="382" t="str">
        <f t="shared" si="1287"/>
        <v/>
      </c>
      <c r="AD6845" s="382" t="str">
        <f t="shared" si="1288"/>
        <v/>
      </c>
    </row>
    <row r="6846" spans="11:30" ht="13.5" customHeight="1">
      <c r="K6846" s="4">
        <f t="shared" si="1284"/>
        <v>3</v>
      </c>
      <c r="L6846" s="34">
        <v>43537</v>
      </c>
      <c r="M6846" s="4">
        <v>286</v>
      </c>
      <c r="N6846" s="4">
        <v>3</v>
      </c>
      <c r="O6846" s="31">
        <v>8.3333333333333329E-2</v>
      </c>
      <c r="P6846" s="35">
        <v>5.7000000000000011</v>
      </c>
      <c r="Q6846" s="36">
        <f t="shared" si="1285"/>
        <v>13</v>
      </c>
      <c r="R6846" s="4">
        <f t="shared" si="1286"/>
        <v>7.2999999999999989</v>
      </c>
      <c r="S6846" s="31">
        <f t="shared" si="1289"/>
        <v>0.26555555555555554</v>
      </c>
      <c r="T6846" s="31">
        <f t="shared" si="1290"/>
        <v>0.74109953703703713</v>
      </c>
      <c r="U6846" s="4">
        <f t="shared" si="1291"/>
        <v>0</v>
      </c>
      <c r="V6846" s="4" t="str">
        <f t="shared" si="1292"/>
        <v/>
      </c>
      <c r="W6846" s="18" t="str">
        <f>IF(V6846="","",VLOOKUP(L6846,日射量と図３!$A$4:$C$368,3,TRUE)*238.85/100)</f>
        <v/>
      </c>
      <c r="X6846" s="4" t="str">
        <f t="shared" si="1293"/>
        <v/>
      </c>
      <c r="Y6846" s="4" t="str">
        <f t="shared" si="1294"/>
        <v/>
      </c>
      <c r="Z6846" s="4" t="str">
        <f t="shared" si="1295"/>
        <v/>
      </c>
      <c r="AA6846" s="4" t="str">
        <f>IF($V6846="","",IF(Y6846&lt;36,0,IF(AND(36&lt;=Y6846,Y6846&lt;71),VLOOKUP($W6846,日射量と図３!$E$6:$F$34,2,TRUE),IF(AND(71&lt;=Y6846,Y6846&lt;107),VLOOKUP($W6846,日射量と図３!$E$6:$G$34,3,TRUE),IF(AND(107&lt;=Y6846,Y6846&lt;143),VLOOKUP($W6846,日射量と図３!$E$6:$H$34,4,TRUE),VLOOKUP($W6846,日射量と図３!$E$6:$I$34,5,TRUE))))))</f>
        <v/>
      </c>
      <c r="AB6846" s="4" t="str">
        <f>IF($V6846="","",IF(Z6846&lt;36,0,IF(AND(36&lt;=Z6846,Z6846&lt;71),VLOOKUP($W6846,日射量と図３!$E$6:$F$34,2,TRUE),IF(AND(71&lt;=Z6846,Z6846&lt;107),VLOOKUP($W6846,日射量と図３!$E$6:$G$34,3,TRUE),IF(AND(107&lt;=Z6846,Z6846&lt;143),VLOOKUP($W6846,日射量と図３!$E$6:$H$34,4,TRUE),VLOOKUP($W6846,日射量と図３!$E$6:$I$34,5,TRUE))))))</f>
        <v/>
      </c>
      <c r="AC6846" s="382" t="str">
        <f t="shared" si="1287"/>
        <v/>
      </c>
      <c r="AD6846" s="382" t="str">
        <f t="shared" si="1288"/>
        <v/>
      </c>
    </row>
    <row r="6847" spans="11:30" ht="13.5" customHeight="1">
      <c r="K6847" s="4">
        <f t="shared" si="1284"/>
        <v>3</v>
      </c>
      <c r="L6847" s="34">
        <v>43537</v>
      </c>
      <c r="M6847" s="4">
        <v>286</v>
      </c>
      <c r="N6847" s="4">
        <v>4</v>
      </c>
      <c r="O6847" s="31">
        <v>0.125</v>
      </c>
      <c r="P6847" s="35">
        <v>5.4700000000000006</v>
      </c>
      <c r="Q6847" s="36">
        <f t="shared" si="1285"/>
        <v>13</v>
      </c>
      <c r="R6847" s="4">
        <f t="shared" si="1286"/>
        <v>7.5299999999999994</v>
      </c>
      <c r="S6847" s="31">
        <f t="shared" si="1289"/>
        <v>0.26555555555555554</v>
      </c>
      <c r="T6847" s="31">
        <f t="shared" si="1290"/>
        <v>0.74109953703703713</v>
      </c>
      <c r="U6847" s="4">
        <f t="shared" si="1291"/>
        <v>0</v>
      </c>
      <c r="V6847" s="4" t="str">
        <f t="shared" si="1292"/>
        <v/>
      </c>
      <c r="W6847" s="18" t="str">
        <f>IF(V6847="","",VLOOKUP(L6847,日射量と図３!$A$4:$C$368,3,TRUE)*238.85/100)</f>
        <v/>
      </c>
      <c r="X6847" s="4" t="str">
        <f t="shared" si="1293"/>
        <v/>
      </c>
      <c r="Y6847" s="4" t="str">
        <f t="shared" si="1294"/>
        <v/>
      </c>
      <c r="Z6847" s="4" t="str">
        <f t="shared" si="1295"/>
        <v/>
      </c>
      <c r="AA6847" s="4" t="str">
        <f>IF($V6847="","",IF(Y6847&lt;36,0,IF(AND(36&lt;=Y6847,Y6847&lt;71),VLOOKUP($W6847,日射量と図３!$E$6:$F$34,2,TRUE),IF(AND(71&lt;=Y6847,Y6847&lt;107),VLOOKUP($W6847,日射量と図３!$E$6:$G$34,3,TRUE),IF(AND(107&lt;=Y6847,Y6847&lt;143),VLOOKUP($W6847,日射量と図３!$E$6:$H$34,4,TRUE),VLOOKUP($W6847,日射量と図３!$E$6:$I$34,5,TRUE))))))</f>
        <v/>
      </c>
      <c r="AB6847" s="4" t="str">
        <f>IF($V6847="","",IF(Z6847&lt;36,0,IF(AND(36&lt;=Z6847,Z6847&lt;71),VLOOKUP($W6847,日射量と図３!$E$6:$F$34,2,TRUE),IF(AND(71&lt;=Z6847,Z6847&lt;107),VLOOKUP($W6847,日射量と図３!$E$6:$G$34,3,TRUE),IF(AND(107&lt;=Z6847,Z6847&lt;143),VLOOKUP($W6847,日射量と図３!$E$6:$H$34,4,TRUE),VLOOKUP($W6847,日射量と図３!$E$6:$I$34,5,TRUE))))))</f>
        <v/>
      </c>
      <c r="AC6847" s="382" t="str">
        <f t="shared" si="1287"/>
        <v/>
      </c>
      <c r="AD6847" s="382" t="str">
        <f t="shared" si="1288"/>
        <v/>
      </c>
    </row>
    <row r="6848" spans="11:30" ht="13.5" customHeight="1">
      <c r="K6848" s="4">
        <f t="shared" si="1284"/>
        <v>3</v>
      </c>
      <c r="L6848" s="34">
        <v>43537</v>
      </c>
      <c r="M6848" s="4">
        <v>286</v>
      </c>
      <c r="N6848" s="4">
        <v>5</v>
      </c>
      <c r="O6848" s="31">
        <v>0.16666666666666666</v>
      </c>
      <c r="P6848" s="35">
        <v>5.129999999999999</v>
      </c>
      <c r="Q6848" s="36">
        <f t="shared" si="1285"/>
        <v>15</v>
      </c>
      <c r="R6848" s="4">
        <f t="shared" si="1286"/>
        <v>9.870000000000001</v>
      </c>
      <c r="S6848" s="31">
        <f t="shared" si="1289"/>
        <v>0.26555555555555554</v>
      </c>
      <c r="T6848" s="31">
        <f t="shared" si="1290"/>
        <v>0.74109953703703713</v>
      </c>
      <c r="U6848" s="4">
        <f t="shared" si="1291"/>
        <v>0</v>
      </c>
      <c r="V6848" s="4" t="str">
        <f t="shared" si="1292"/>
        <v/>
      </c>
      <c r="W6848" s="18" t="str">
        <f>IF(V6848="","",VLOOKUP(L6848,日射量と図３!$A$4:$C$368,3,TRUE)*238.85/100)</f>
        <v/>
      </c>
      <c r="X6848" s="4" t="str">
        <f t="shared" si="1293"/>
        <v/>
      </c>
      <c r="Y6848" s="4" t="str">
        <f t="shared" si="1294"/>
        <v/>
      </c>
      <c r="Z6848" s="4" t="str">
        <f t="shared" si="1295"/>
        <v/>
      </c>
      <c r="AA6848" s="4" t="str">
        <f>IF($V6848="","",IF(Y6848&lt;36,0,IF(AND(36&lt;=Y6848,Y6848&lt;71),VLOOKUP($W6848,日射量と図３!$E$6:$F$34,2,TRUE),IF(AND(71&lt;=Y6848,Y6848&lt;107),VLOOKUP($W6848,日射量と図３!$E$6:$G$34,3,TRUE),IF(AND(107&lt;=Y6848,Y6848&lt;143),VLOOKUP($W6848,日射量と図３!$E$6:$H$34,4,TRUE),VLOOKUP($W6848,日射量と図３!$E$6:$I$34,5,TRUE))))))</f>
        <v/>
      </c>
      <c r="AB6848" s="4" t="str">
        <f>IF($V6848="","",IF(Z6848&lt;36,0,IF(AND(36&lt;=Z6848,Z6848&lt;71),VLOOKUP($W6848,日射量と図３!$E$6:$F$34,2,TRUE),IF(AND(71&lt;=Z6848,Z6848&lt;107),VLOOKUP($W6848,日射量と図３!$E$6:$G$34,3,TRUE),IF(AND(107&lt;=Z6848,Z6848&lt;143),VLOOKUP($W6848,日射量と図３!$E$6:$H$34,4,TRUE),VLOOKUP($W6848,日射量と図３!$E$6:$I$34,5,TRUE))))))</f>
        <v/>
      </c>
      <c r="AC6848" s="382" t="str">
        <f t="shared" si="1287"/>
        <v/>
      </c>
      <c r="AD6848" s="382" t="str">
        <f t="shared" si="1288"/>
        <v/>
      </c>
    </row>
    <row r="6849" spans="11:30" ht="13.5" customHeight="1">
      <c r="K6849" s="4">
        <f t="shared" si="1284"/>
        <v>3</v>
      </c>
      <c r="L6849" s="34">
        <v>43537</v>
      </c>
      <c r="M6849" s="4">
        <v>286</v>
      </c>
      <c r="N6849" s="4">
        <v>6</v>
      </c>
      <c r="O6849" s="31">
        <v>0.20833333333333334</v>
      </c>
      <c r="P6849" s="35">
        <v>4.84</v>
      </c>
      <c r="Q6849" s="36">
        <f t="shared" si="1285"/>
        <v>15</v>
      </c>
      <c r="R6849" s="4">
        <f t="shared" si="1286"/>
        <v>10.16</v>
      </c>
      <c r="S6849" s="31">
        <f t="shared" si="1289"/>
        <v>0.26555555555555554</v>
      </c>
      <c r="T6849" s="31">
        <f t="shared" si="1290"/>
        <v>0.74109953703703713</v>
      </c>
      <c r="U6849" s="4">
        <f t="shared" si="1291"/>
        <v>0</v>
      </c>
      <c r="V6849" s="4" t="str">
        <f t="shared" si="1292"/>
        <v/>
      </c>
      <c r="W6849" s="18" t="str">
        <f>IF(V6849="","",VLOOKUP(L6849,日射量と図３!$A$4:$C$368,3,TRUE)*238.85/100)</f>
        <v/>
      </c>
      <c r="X6849" s="4" t="str">
        <f t="shared" si="1293"/>
        <v/>
      </c>
      <c r="Y6849" s="4" t="str">
        <f t="shared" si="1294"/>
        <v/>
      </c>
      <c r="Z6849" s="4" t="str">
        <f t="shared" si="1295"/>
        <v/>
      </c>
      <c r="AA6849" s="4" t="str">
        <f>IF($V6849="","",IF(Y6849&lt;36,0,IF(AND(36&lt;=Y6849,Y6849&lt;71),VLOOKUP($W6849,日射量と図３!$E$6:$F$34,2,TRUE),IF(AND(71&lt;=Y6849,Y6849&lt;107),VLOOKUP($W6849,日射量と図３!$E$6:$G$34,3,TRUE),IF(AND(107&lt;=Y6849,Y6849&lt;143),VLOOKUP($W6849,日射量と図３!$E$6:$H$34,4,TRUE),VLOOKUP($W6849,日射量と図３!$E$6:$I$34,5,TRUE))))))</f>
        <v/>
      </c>
      <c r="AB6849" s="4" t="str">
        <f>IF($V6849="","",IF(Z6849&lt;36,0,IF(AND(36&lt;=Z6849,Z6849&lt;71),VLOOKUP($W6849,日射量と図３!$E$6:$F$34,2,TRUE),IF(AND(71&lt;=Z6849,Z6849&lt;107),VLOOKUP($W6849,日射量と図３!$E$6:$G$34,3,TRUE),IF(AND(107&lt;=Z6849,Z6849&lt;143),VLOOKUP($W6849,日射量と図３!$E$6:$H$34,4,TRUE),VLOOKUP($W6849,日射量と図３!$E$6:$I$34,5,TRUE))))))</f>
        <v/>
      </c>
      <c r="AC6849" s="382" t="str">
        <f t="shared" si="1287"/>
        <v/>
      </c>
      <c r="AD6849" s="382" t="str">
        <f t="shared" si="1288"/>
        <v/>
      </c>
    </row>
    <row r="6850" spans="11:30" ht="13.5" customHeight="1">
      <c r="K6850" s="4">
        <f t="shared" si="1284"/>
        <v>3</v>
      </c>
      <c r="L6850" s="34">
        <v>43537</v>
      </c>
      <c r="M6850" s="4">
        <v>286</v>
      </c>
      <c r="N6850" s="4">
        <v>7</v>
      </c>
      <c r="O6850" s="31">
        <v>0.25</v>
      </c>
      <c r="P6850" s="35">
        <v>4.6800000000000006</v>
      </c>
      <c r="Q6850" s="36">
        <f t="shared" si="1285"/>
        <v>15</v>
      </c>
      <c r="R6850" s="4">
        <f t="shared" si="1286"/>
        <v>10.32</v>
      </c>
      <c r="S6850" s="31">
        <f t="shared" si="1289"/>
        <v>0.26555555555555554</v>
      </c>
      <c r="T6850" s="31">
        <f t="shared" si="1290"/>
        <v>0.74109953703703713</v>
      </c>
      <c r="U6850" s="4">
        <f t="shared" si="1291"/>
        <v>0</v>
      </c>
      <c r="V6850" s="4" t="str">
        <f t="shared" si="1292"/>
        <v/>
      </c>
      <c r="W6850" s="18" t="str">
        <f>IF(V6850="","",VLOOKUP(L6850,日射量と図３!$A$4:$C$368,3,TRUE)*238.85/100)</f>
        <v/>
      </c>
      <c r="X6850" s="4" t="str">
        <f t="shared" si="1293"/>
        <v/>
      </c>
      <c r="Y6850" s="4" t="str">
        <f t="shared" si="1294"/>
        <v/>
      </c>
      <c r="Z6850" s="4" t="str">
        <f t="shared" si="1295"/>
        <v/>
      </c>
      <c r="AA6850" s="4" t="str">
        <f>IF($V6850="","",IF(Y6850&lt;36,0,IF(AND(36&lt;=Y6850,Y6850&lt;71),VLOOKUP($W6850,日射量と図３!$E$6:$F$34,2,TRUE),IF(AND(71&lt;=Y6850,Y6850&lt;107),VLOOKUP($W6850,日射量と図３!$E$6:$G$34,3,TRUE),IF(AND(107&lt;=Y6850,Y6850&lt;143),VLOOKUP($W6850,日射量と図３!$E$6:$H$34,4,TRUE),VLOOKUP($W6850,日射量と図３!$E$6:$I$34,5,TRUE))))))</f>
        <v/>
      </c>
      <c r="AB6850" s="4" t="str">
        <f>IF($V6850="","",IF(Z6850&lt;36,0,IF(AND(36&lt;=Z6850,Z6850&lt;71),VLOOKUP($W6850,日射量と図３!$E$6:$F$34,2,TRUE),IF(AND(71&lt;=Z6850,Z6850&lt;107),VLOOKUP($W6850,日射量と図３!$E$6:$G$34,3,TRUE),IF(AND(107&lt;=Z6850,Z6850&lt;143),VLOOKUP($W6850,日射量と図３!$E$6:$H$34,4,TRUE),VLOOKUP($W6850,日射量と図３!$E$6:$I$34,5,TRUE))))))</f>
        <v/>
      </c>
      <c r="AC6850" s="382" t="str">
        <f t="shared" si="1287"/>
        <v/>
      </c>
      <c r="AD6850" s="382" t="str">
        <f t="shared" si="1288"/>
        <v/>
      </c>
    </row>
    <row r="6851" spans="11:30" ht="13.5" customHeight="1">
      <c r="K6851" s="4">
        <f t="shared" si="1284"/>
        <v>3</v>
      </c>
      <c r="L6851" s="34">
        <v>43537</v>
      </c>
      <c r="M6851" s="4">
        <v>286</v>
      </c>
      <c r="N6851" s="4">
        <v>8</v>
      </c>
      <c r="O6851" s="31">
        <v>0.29166666666666669</v>
      </c>
      <c r="P6851" s="35">
        <v>5.14</v>
      </c>
      <c r="Q6851" s="36">
        <f t="shared" si="1285"/>
        <v>12</v>
      </c>
      <c r="R6851" s="4">
        <f t="shared" si="1286"/>
        <v>6.86</v>
      </c>
      <c r="S6851" s="31">
        <f t="shared" si="1289"/>
        <v>0.26555555555555554</v>
      </c>
      <c r="T6851" s="31">
        <f t="shared" si="1290"/>
        <v>0.74109953703703713</v>
      </c>
      <c r="U6851" s="4">
        <f t="shared" si="1291"/>
        <v>6.86</v>
      </c>
      <c r="V6851" s="4" t="str">
        <f t="shared" si="1292"/>
        <v/>
      </c>
      <c r="W6851" s="18" t="str">
        <f>IF(V6851="","",VLOOKUP(L6851,日射量と図３!$A$4:$C$368,3,TRUE)*238.85/100)</f>
        <v/>
      </c>
      <c r="X6851" s="4" t="str">
        <f t="shared" si="1293"/>
        <v/>
      </c>
      <c r="Y6851" s="4" t="str">
        <f t="shared" si="1294"/>
        <v/>
      </c>
      <c r="Z6851" s="4" t="str">
        <f t="shared" si="1295"/>
        <v/>
      </c>
      <c r="AA6851" s="4" t="str">
        <f>IF($V6851="","",IF(Y6851&lt;36,0,IF(AND(36&lt;=Y6851,Y6851&lt;71),VLOOKUP($W6851,日射量と図３!$E$6:$F$34,2,TRUE),IF(AND(71&lt;=Y6851,Y6851&lt;107),VLOOKUP($W6851,日射量と図３!$E$6:$G$34,3,TRUE),IF(AND(107&lt;=Y6851,Y6851&lt;143),VLOOKUP($W6851,日射量と図３!$E$6:$H$34,4,TRUE),VLOOKUP($W6851,日射量と図３!$E$6:$I$34,5,TRUE))))))</f>
        <v/>
      </c>
      <c r="AB6851" s="4" t="str">
        <f>IF($V6851="","",IF(Z6851&lt;36,0,IF(AND(36&lt;=Z6851,Z6851&lt;71),VLOOKUP($W6851,日射量と図３!$E$6:$F$34,2,TRUE),IF(AND(71&lt;=Z6851,Z6851&lt;107),VLOOKUP($W6851,日射量と図３!$E$6:$G$34,3,TRUE),IF(AND(107&lt;=Z6851,Z6851&lt;143),VLOOKUP($W6851,日射量と図３!$E$6:$H$34,4,TRUE),VLOOKUP($W6851,日射量と図３!$E$6:$I$34,5,TRUE))))))</f>
        <v/>
      </c>
      <c r="AC6851" s="382" t="str">
        <f t="shared" si="1287"/>
        <v/>
      </c>
      <c r="AD6851" s="382" t="str">
        <f t="shared" si="1288"/>
        <v/>
      </c>
    </row>
    <row r="6852" spans="11:30" ht="13.5" customHeight="1">
      <c r="K6852" s="4">
        <f t="shared" si="1284"/>
        <v>3</v>
      </c>
      <c r="L6852" s="34">
        <v>43537</v>
      </c>
      <c r="M6852" s="4">
        <v>286</v>
      </c>
      <c r="N6852" s="4">
        <v>9</v>
      </c>
      <c r="O6852" s="31">
        <v>0.33333333333333331</v>
      </c>
      <c r="P6852" s="35">
        <v>6.4700000000000006</v>
      </c>
      <c r="Q6852" s="36">
        <f t="shared" si="1285"/>
        <v>12</v>
      </c>
      <c r="R6852" s="4">
        <f t="shared" si="1286"/>
        <v>5.5299999999999994</v>
      </c>
      <c r="S6852" s="31">
        <f t="shared" si="1289"/>
        <v>0.26555555555555554</v>
      </c>
      <c r="T6852" s="31">
        <f t="shared" si="1290"/>
        <v>0.74109953703703713</v>
      </c>
      <c r="U6852" s="4">
        <f t="shared" si="1291"/>
        <v>5.5299999999999994</v>
      </c>
      <c r="V6852" s="4" t="str">
        <f t="shared" si="1292"/>
        <v/>
      </c>
      <c r="W6852" s="18" t="str">
        <f>IF(V6852="","",VLOOKUP(L6852,日射量と図３!$A$4:$C$368,3,TRUE)*238.85/100)</f>
        <v/>
      </c>
      <c r="X6852" s="4" t="str">
        <f t="shared" si="1293"/>
        <v/>
      </c>
      <c r="Y6852" s="4" t="str">
        <f t="shared" si="1294"/>
        <v/>
      </c>
      <c r="Z6852" s="4" t="str">
        <f t="shared" si="1295"/>
        <v/>
      </c>
      <c r="AA6852" s="4" t="str">
        <f>IF($V6852="","",IF(Y6852&lt;36,0,IF(AND(36&lt;=Y6852,Y6852&lt;71),VLOOKUP($W6852,日射量と図３!$E$6:$F$34,2,TRUE),IF(AND(71&lt;=Y6852,Y6852&lt;107),VLOOKUP($W6852,日射量と図３!$E$6:$G$34,3,TRUE),IF(AND(107&lt;=Y6852,Y6852&lt;143),VLOOKUP($W6852,日射量と図３!$E$6:$H$34,4,TRUE),VLOOKUP($W6852,日射量と図３!$E$6:$I$34,5,TRUE))))))</f>
        <v/>
      </c>
      <c r="AB6852" s="4" t="str">
        <f>IF($V6852="","",IF(Z6852&lt;36,0,IF(AND(36&lt;=Z6852,Z6852&lt;71),VLOOKUP($W6852,日射量と図３!$E$6:$F$34,2,TRUE),IF(AND(71&lt;=Z6852,Z6852&lt;107),VLOOKUP($W6852,日射量と図３!$E$6:$G$34,3,TRUE),IF(AND(107&lt;=Z6852,Z6852&lt;143),VLOOKUP($W6852,日射量と図３!$E$6:$H$34,4,TRUE),VLOOKUP($W6852,日射量と図３!$E$6:$I$34,5,TRUE))))))</f>
        <v/>
      </c>
      <c r="AC6852" s="382" t="str">
        <f t="shared" si="1287"/>
        <v/>
      </c>
      <c r="AD6852" s="382" t="str">
        <f t="shared" si="1288"/>
        <v/>
      </c>
    </row>
    <row r="6853" spans="11:30" ht="13.5" customHeight="1">
      <c r="K6853" s="4">
        <f t="shared" ref="K6853:K6916" si="1296">MONTH(L6853)</f>
        <v>3</v>
      </c>
      <c r="L6853" s="34">
        <v>43537</v>
      </c>
      <c r="M6853" s="4">
        <v>286</v>
      </c>
      <c r="N6853" s="4">
        <v>10</v>
      </c>
      <c r="O6853" s="31">
        <v>0.375</v>
      </c>
      <c r="P6853" s="35">
        <v>7.8400000000000007</v>
      </c>
      <c r="Q6853" s="36">
        <f t="shared" ref="Q6853:Q6916" si="1297">IF(O6853&lt;$B$15,$D$14,IF(O6853&lt;$B$16,$D$15,IF(O6853&lt;$B$17,$D$16,IF(O6853&lt;$B$18,$D$17,IF(O6853&lt;$B$19,$D$18,$D$19)))))</f>
        <v>12</v>
      </c>
      <c r="R6853" s="4">
        <f t="shared" ref="R6853:R6916" si="1298">IF(Q6853-P6853&gt;0,Q6853-P6853,0)</f>
        <v>4.1599999999999993</v>
      </c>
      <c r="S6853" s="31">
        <f t="shared" si="1289"/>
        <v>0.26555555555555554</v>
      </c>
      <c r="T6853" s="31">
        <f t="shared" si="1290"/>
        <v>0.74109953703703713</v>
      </c>
      <c r="U6853" s="4">
        <f t="shared" si="1291"/>
        <v>4.1599999999999993</v>
      </c>
      <c r="V6853" s="4" t="str">
        <f t="shared" si="1292"/>
        <v/>
      </c>
      <c r="W6853" s="18" t="str">
        <f>IF(V6853="","",VLOOKUP(L6853,日射量と図３!$A$4:$C$368,3,TRUE)*238.85/100)</f>
        <v/>
      </c>
      <c r="X6853" s="4" t="str">
        <f t="shared" si="1293"/>
        <v/>
      </c>
      <c r="Y6853" s="4" t="str">
        <f t="shared" si="1294"/>
        <v/>
      </c>
      <c r="Z6853" s="4" t="str">
        <f t="shared" si="1295"/>
        <v/>
      </c>
      <c r="AA6853" s="4" t="str">
        <f>IF($V6853="","",IF(Y6853&lt;36,0,IF(AND(36&lt;=Y6853,Y6853&lt;71),VLOOKUP($W6853,日射量と図３!$E$6:$F$34,2,TRUE),IF(AND(71&lt;=Y6853,Y6853&lt;107),VLOOKUP($W6853,日射量と図３!$E$6:$G$34,3,TRUE),IF(AND(107&lt;=Y6853,Y6853&lt;143),VLOOKUP($W6853,日射量と図３!$E$6:$H$34,4,TRUE),VLOOKUP($W6853,日射量と図３!$E$6:$I$34,5,TRUE))))))</f>
        <v/>
      </c>
      <c r="AB6853" s="4" t="str">
        <f>IF($V6853="","",IF(Z6853&lt;36,0,IF(AND(36&lt;=Z6853,Z6853&lt;71),VLOOKUP($W6853,日射量と図３!$E$6:$F$34,2,TRUE),IF(AND(71&lt;=Z6853,Z6853&lt;107),VLOOKUP($W6853,日射量と図３!$E$6:$G$34,3,TRUE),IF(AND(107&lt;=Z6853,Z6853&lt;143),VLOOKUP($W6853,日射量と図３!$E$6:$H$34,4,TRUE),VLOOKUP($W6853,日射量と図３!$E$6:$I$34,5,TRUE))))))</f>
        <v/>
      </c>
      <c r="AC6853" s="382" t="str">
        <f t="shared" si="1287"/>
        <v/>
      </c>
      <c r="AD6853" s="382" t="str">
        <f t="shared" si="1288"/>
        <v/>
      </c>
    </row>
    <row r="6854" spans="11:30" ht="13.5" customHeight="1">
      <c r="K6854" s="4">
        <f t="shared" si="1296"/>
        <v>3</v>
      </c>
      <c r="L6854" s="34">
        <v>43537</v>
      </c>
      <c r="M6854" s="4">
        <v>286</v>
      </c>
      <c r="N6854" s="4">
        <v>11</v>
      </c>
      <c r="O6854" s="31">
        <v>0.41666666666666669</v>
      </c>
      <c r="P6854" s="35">
        <v>9.3300000000000018</v>
      </c>
      <c r="Q6854" s="36">
        <f t="shared" si="1297"/>
        <v>12</v>
      </c>
      <c r="R6854" s="4">
        <f t="shared" si="1298"/>
        <v>2.6699999999999982</v>
      </c>
      <c r="S6854" s="31">
        <f t="shared" si="1289"/>
        <v>0.26555555555555554</v>
      </c>
      <c r="T6854" s="31">
        <f t="shared" si="1290"/>
        <v>0.74109953703703713</v>
      </c>
      <c r="U6854" s="4">
        <f t="shared" si="1291"/>
        <v>2.6699999999999982</v>
      </c>
      <c r="V6854" s="4" t="str">
        <f t="shared" si="1292"/>
        <v/>
      </c>
      <c r="W6854" s="18" t="str">
        <f>IF(V6854="","",VLOOKUP(L6854,日射量と図３!$A$4:$C$368,3,TRUE)*238.85/100)</f>
        <v/>
      </c>
      <c r="X6854" s="4" t="str">
        <f t="shared" si="1293"/>
        <v/>
      </c>
      <c r="Y6854" s="4" t="str">
        <f t="shared" si="1294"/>
        <v/>
      </c>
      <c r="Z6854" s="4" t="str">
        <f t="shared" si="1295"/>
        <v/>
      </c>
      <c r="AA6854" s="4" t="str">
        <f>IF($V6854="","",IF(Y6854&lt;36,0,IF(AND(36&lt;=Y6854,Y6854&lt;71),VLOOKUP($W6854,日射量と図３!$E$6:$F$34,2,TRUE),IF(AND(71&lt;=Y6854,Y6854&lt;107),VLOOKUP($W6854,日射量と図３!$E$6:$G$34,3,TRUE),IF(AND(107&lt;=Y6854,Y6854&lt;143),VLOOKUP($W6854,日射量と図３!$E$6:$H$34,4,TRUE),VLOOKUP($W6854,日射量と図３!$E$6:$I$34,5,TRUE))))))</f>
        <v/>
      </c>
      <c r="AB6854" s="4" t="str">
        <f>IF($V6854="","",IF(Z6854&lt;36,0,IF(AND(36&lt;=Z6854,Z6854&lt;71),VLOOKUP($W6854,日射量と図３!$E$6:$F$34,2,TRUE),IF(AND(71&lt;=Z6854,Z6854&lt;107),VLOOKUP($W6854,日射量と図３!$E$6:$G$34,3,TRUE),IF(AND(107&lt;=Z6854,Z6854&lt;143),VLOOKUP($W6854,日射量と図３!$E$6:$H$34,4,TRUE),VLOOKUP($W6854,日射量と図３!$E$6:$I$34,5,TRUE))))))</f>
        <v/>
      </c>
      <c r="AC6854" s="382" t="str">
        <f t="shared" si="1287"/>
        <v/>
      </c>
      <c r="AD6854" s="382" t="str">
        <f t="shared" si="1288"/>
        <v/>
      </c>
    </row>
    <row r="6855" spans="11:30" ht="13.5" customHeight="1">
      <c r="K6855" s="4">
        <f t="shared" si="1296"/>
        <v>3</v>
      </c>
      <c r="L6855" s="34">
        <v>43537</v>
      </c>
      <c r="M6855" s="4">
        <v>286</v>
      </c>
      <c r="N6855" s="4">
        <v>12</v>
      </c>
      <c r="O6855" s="31">
        <v>0.45833333333333331</v>
      </c>
      <c r="P6855" s="35">
        <v>11.180000000000001</v>
      </c>
      <c r="Q6855" s="36">
        <f t="shared" si="1297"/>
        <v>12</v>
      </c>
      <c r="R6855" s="4">
        <f t="shared" si="1298"/>
        <v>0.81999999999999851</v>
      </c>
      <c r="S6855" s="31">
        <f t="shared" si="1289"/>
        <v>0.26555555555555554</v>
      </c>
      <c r="T6855" s="31">
        <f t="shared" si="1290"/>
        <v>0.74109953703703713</v>
      </c>
      <c r="U6855" s="4">
        <f t="shared" si="1291"/>
        <v>0.81999999999999851</v>
      </c>
      <c r="V6855" s="4" t="str">
        <f t="shared" si="1292"/>
        <v/>
      </c>
      <c r="W6855" s="18" t="str">
        <f>IF(V6855="","",VLOOKUP(L6855,日射量と図３!$A$4:$C$368,3,TRUE)*238.85/100)</f>
        <v/>
      </c>
      <c r="X6855" s="4" t="str">
        <f t="shared" si="1293"/>
        <v/>
      </c>
      <c r="Y6855" s="4" t="str">
        <f t="shared" si="1294"/>
        <v/>
      </c>
      <c r="Z6855" s="4" t="str">
        <f t="shared" si="1295"/>
        <v/>
      </c>
      <c r="AA6855" s="4" t="str">
        <f>IF($V6855="","",IF(Y6855&lt;36,0,IF(AND(36&lt;=Y6855,Y6855&lt;71),VLOOKUP($W6855,日射量と図３!$E$6:$F$34,2,TRUE),IF(AND(71&lt;=Y6855,Y6855&lt;107),VLOOKUP($W6855,日射量と図３!$E$6:$G$34,3,TRUE),IF(AND(107&lt;=Y6855,Y6855&lt;143),VLOOKUP($W6855,日射量と図３!$E$6:$H$34,4,TRUE),VLOOKUP($W6855,日射量と図３!$E$6:$I$34,5,TRUE))))))</f>
        <v/>
      </c>
      <c r="AB6855" s="4" t="str">
        <f>IF($V6855="","",IF(Z6855&lt;36,0,IF(AND(36&lt;=Z6855,Z6855&lt;71),VLOOKUP($W6855,日射量と図３!$E$6:$F$34,2,TRUE),IF(AND(71&lt;=Z6855,Z6855&lt;107),VLOOKUP($W6855,日射量と図３!$E$6:$G$34,3,TRUE),IF(AND(107&lt;=Z6855,Z6855&lt;143),VLOOKUP($W6855,日射量と図３!$E$6:$H$34,4,TRUE),VLOOKUP($W6855,日射量と図３!$E$6:$I$34,5,TRUE))))))</f>
        <v/>
      </c>
      <c r="AC6855" s="382" t="str">
        <f t="shared" si="1287"/>
        <v/>
      </c>
      <c r="AD6855" s="382" t="str">
        <f t="shared" si="1288"/>
        <v/>
      </c>
    </row>
    <row r="6856" spans="11:30" ht="13.5" customHeight="1">
      <c r="K6856" s="4">
        <f t="shared" si="1296"/>
        <v>3</v>
      </c>
      <c r="L6856" s="34">
        <v>43537</v>
      </c>
      <c r="M6856" s="4">
        <v>286</v>
      </c>
      <c r="N6856" s="4">
        <v>13</v>
      </c>
      <c r="O6856" s="31">
        <v>0.5</v>
      </c>
      <c r="P6856" s="35">
        <v>12.410000000000002</v>
      </c>
      <c r="Q6856" s="36">
        <f t="shared" si="1297"/>
        <v>12</v>
      </c>
      <c r="R6856" s="4">
        <f t="shared" si="1298"/>
        <v>0</v>
      </c>
      <c r="S6856" s="31">
        <f t="shared" si="1289"/>
        <v>0.26555555555555554</v>
      </c>
      <c r="T6856" s="31">
        <f t="shared" si="1290"/>
        <v>0.74109953703703713</v>
      </c>
      <c r="U6856" s="4">
        <f t="shared" si="1291"/>
        <v>0</v>
      </c>
      <c r="V6856" s="4" t="str">
        <f t="shared" si="1292"/>
        <v/>
      </c>
      <c r="W6856" s="18" t="str">
        <f>IF(V6856="","",VLOOKUP(L6856,日射量と図３!$A$4:$C$368,3,TRUE)*238.85/100)</f>
        <v/>
      </c>
      <c r="X6856" s="4" t="str">
        <f t="shared" si="1293"/>
        <v/>
      </c>
      <c r="Y6856" s="4" t="str">
        <f t="shared" si="1294"/>
        <v/>
      </c>
      <c r="Z6856" s="4" t="str">
        <f t="shared" si="1295"/>
        <v/>
      </c>
      <c r="AA6856" s="4" t="str">
        <f>IF($V6856="","",IF(Y6856&lt;36,0,IF(AND(36&lt;=Y6856,Y6856&lt;71),VLOOKUP($W6856,日射量と図３!$E$6:$F$34,2,TRUE),IF(AND(71&lt;=Y6856,Y6856&lt;107),VLOOKUP($W6856,日射量と図３!$E$6:$G$34,3,TRUE),IF(AND(107&lt;=Y6856,Y6856&lt;143),VLOOKUP($W6856,日射量と図３!$E$6:$H$34,4,TRUE),VLOOKUP($W6856,日射量と図３!$E$6:$I$34,5,TRUE))))))</f>
        <v/>
      </c>
      <c r="AB6856" s="4" t="str">
        <f>IF($V6856="","",IF(Z6856&lt;36,0,IF(AND(36&lt;=Z6856,Z6856&lt;71),VLOOKUP($W6856,日射量と図３!$E$6:$F$34,2,TRUE),IF(AND(71&lt;=Z6856,Z6856&lt;107),VLOOKUP($W6856,日射量と図３!$E$6:$G$34,3,TRUE),IF(AND(107&lt;=Z6856,Z6856&lt;143),VLOOKUP($W6856,日射量と図３!$E$6:$H$34,4,TRUE),VLOOKUP($W6856,日射量と図３!$E$6:$I$34,5,TRUE))))))</f>
        <v/>
      </c>
      <c r="AC6856" s="382" t="str">
        <f t="shared" si="1287"/>
        <v/>
      </c>
      <c r="AD6856" s="382" t="str">
        <f t="shared" si="1288"/>
        <v/>
      </c>
    </row>
    <row r="6857" spans="11:30" ht="13.5" customHeight="1">
      <c r="K6857" s="4">
        <f t="shared" si="1296"/>
        <v>3</v>
      </c>
      <c r="L6857" s="34">
        <v>43537</v>
      </c>
      <c r="M6857" s="4">
        <v>286</v>
      </c>
      <c r="N6857" s="4">
        <v>14</v>
      </c>
      <c r="O6857" s="31">
        <v>0.54166666666666663</v>
      </c>
      <c r="P6857" s="35">
        <v>12.89</v>
      </c>
      <c r="Q6857" s="36">
        <f t="shared" si="1297"/>
        <v>12</v>
      </c>
      <c r="R6857" s="4">
        <f t="shared" si="1298"/>
        <v>0</v>
      </c>
      <c r="S6857" s="31">
        <f t="shared" si="1289"/>
        <v>0.26555555555555554</v>
      </c>
      <c r="T6857" s="31">
        <f t="shared" si="1290"/>
        <v>0.74109953703703713</v>
      </c>
      <c r="U6857" s="4">
        <f t="shared" si="1291"/>
        <v>0</v>
      </c>
      <c r="V6857" s="4" t="str">
        <f t="shared" si="1292"/>
        <v/>
      </c>
      <c r="W6857" s="18" t="str">
        <f>IF(V6857="","",VLOOKUP(L6857,日射量と図３!$A$4:$C$368,3,TRUE)*238.85/100)</f>
        <v/>
      </c>
      <c r="X6857" s="4" t="str">
        <f t="shared" si="1293"/>
        <v/>
      </c>
      <c r="Y6857" s="4" t="str">
        <f t="shared" si="1294"/>
        <v/>
      </c>
      <c r="Z6857" s="4" t="str">
        <f t="shared" si="1295"/>
        <v/>
      </c>
      <c r="AA6857" s="4" t="str">
        <f>IF($V6857="","",IF(Y6857&lt;36,0,IF(AND(36&lt;=Y6857,Y6857&lt;71),VLOOKUP($W6857,日射量と図３!$E$6:$F$34,2,TRUE),IF(AND(71&lt;=Y6857,Y6857&lt;107),VLOOKUP($W6857,日射量と図３!$E$6:$G$34,3,TRUE),IF(AND(107&lt;=Y6857,Y6857&lt;143),VLOOKUP($W6857,日射量と図３!$E$6:$H$34,4,TRUE),VLOOKUP($W6857,日射量と図３!$E$6:$I$34,5,TRUE))))))</f>
        <v/>
      </c>
      <c r="AB6857" s="4" t="str">
        <f>IF($V6857="","",IF(Z6857&lt;36,0,IF(AND(36&lt;=Z6857,Z6857&lt;71),VLOOKUP($W6857,日射量と図３!$E$6:$F$34,2,TRUE),IF(AND(71&lt;=Z6857,Z6857&lt;107),VLOOKUP($W6857,日射量と図３!$E$6:$G$34,3,TRUE),IF(AND(107&lt;=Z6857,Z6857&lt;143),VLOOKUP($W6857,日射量と図３!$E$6:$H$34,4,TRUE),VLOOKUP($W6857,日射量と図３!$E$6:$I$34,5,TRUE))))))</f>
        <v/>
      </c>
      <c r="AC6857" s="382" t="str">
        <f t="shared" si="1287"/>
        <v/>
      </c>
      <c r="AD6857" s="382" t="str">
        <f t="shared" si="1288"/>
        <v/>
      </c>
    </row>
    <row r="6858" spans="11:30" ht="13.5" customHeight="1">
      <c r="K6858" s="4">
        <f t="shared" si="1296"/>
        <v>3</v>
      </c>
      <c r="L6858" s="34">
        <v>43537</v>
      </c>
      <c r="M6858" s="4">
        <v>286</v>
      </c>
      <c r="N6858" s="4">
        <v>15</v>
      </c>
      <c r="O6858" s="31">
        <v>0.58333333333333337</v>
      </c>
      <c r="P6858" s="35">
        <v>13.27</v>
      </c>
      <c r="Q6858" s="36">
        <f t="shared" si="1297"/>
        <v>12</v>
      </c>
      <c r="R6858" s="4">
        <f t="shared" si="1298"/>
        <v>0</v>
      </c>
      <c r="S6858" s="31">
        <f t="shared" si="1289"/>
        <v>0.26555555555555554</v>
      </c>
      <c r="T6858" s="31">
        <f t="shared" si="1290"/>
        <v>0.74109953703703713</v>
      </c>
      <c r="U6858" s="4">
        <f t="shared" si="1291"/>
        <v>0</v>
      </c>
      <c r="V6858" s="4" t="str">
        <f t="shared" si="1292"/>
        <v/>
      </c>
      <c r="W6858" s="18" t="str">
        <f>IF(V6858="","",VLOOKUP(L6858,日射量と図３!$A$4:$C$368,3,TRUE)*238.85/100)</f>
        <v/>
      </c>
      <c r="X6858" s="4" t="str">
        <f t="shared" si="1293"/>
        <v/>
      </c>
      <c r="Y6858" s="4" t="str">
        <f t="shared" si="1294"/>
        <v/>
      </c>
      <c r="Z6858" s="4" t="str">
        <f t="shared" si="1295"/>
        <v/>
      </c>
      <c r="AA6858" s="4" t="str">
        <f>IF($V6858="","",IF(Y6858&lt;36,0,IF(AND(36&lt;=Y6858,Y6858&lt;71),VLOOKUP($W6858,日射量と図３!$E$6:$F$34,2,TRUE),IF(AND(71&lt;=Y6858,Y6858&lt;107),VLOOKUP($W6858,日射量と図３!$E$6:$G$34,3,TRUE),IF(AND(107&lt;=Y6858,Y6858&lt;143),VLOOKUP($W6858,日射量と図３!$E$6:$H$34,4,TRUE),VLOOKUP($W6858,日射量と図３!$E$6:$I$34,5,TRUE))))))</f>
        <v/>
      </c>
      <c r="AB6858" s="4" t="str">
        <f>IF($V6858="","",IF(Z6858&lt;36,0,IF(AND(36&lt;=Z6858,Z6858&lt;71),VLOOKUP($W6858,日射量と図３!$E$6:$F$34,2,TRUE),IF(AND(71&lt;=Z6858,Z6858&lt;107),VLOOKUP($W6858,日射量と図３!$E$6:$G$34,3,TRUE),IF(AND(107&lt;=Z6858,Z6858&lt;143),VLOOKUP($W6858,日射量と図３!$E$6:$H$34,4,TRUE),VLOOKUP($W6858,日射量と図３!$E$6:$I$34,5,TRUE))))))</f>
        <v/>
      </c>
      <c r="AC6858" s="382" t="str">
        <f t="shared" si="1287"/>
        <v/>
      </c>
      <c r="AD6858" s="382" t="str">
        <f t="shared" si="1288"/>
        <v/>
      </c>
    </row>
    <row r="6859" spans="11:30" ht="13.5" customHeight="1">
      <c r="K6859" s="4">
        <f t="shared" si="1296"/>
        <v>3</v>
      </c>
      <c r="L6859" s="34">
        <v>43537</v>
      </c>
      <c r="M6859" s="4">
        <v>286</v>
      </c>
      <c r="N6859" s="4">
        <v>16</v>
      </c>
      <c r="O6859" s="31">
        <v>0.625</v>
      </c>
      <c r="P6859" s="35">
        <v>13.370000000000001</v>
      </c>
      <c r="Q6859" s="36">
        <f t="shared" si="1297"/>
        <v>16</v>
      </c>
      <c r="R6859" s="4">
        <f t="shared" si="1298"/>
        <v>2.629999999999999</v>
      </c>
      <c r="S6859" s="31">
        <f t="shared" si="1289"/>
        <v>0.26555555555555554</v>
      </c>
      <c r="T6859" s="31">
        <f t="shared" si="1290"/>
        <v>0.74109953703703713</v>
      </c>
      <c r="U6859" s="4">
        <f t="shared" si="1291"/>
        <v>2.629999999999999</v>
      </c>
      <c r="V6859" s="4" t="str">
        <f t="shared" si="1292"/>
        <v/>
      </c>
      <c r="W6859" s="18" t="str">
        <f>IF(V6859="","",VLOOKUP(L6859,日射量と図３!$A$4:$C$368,3,TRUE)*238.85/100)</f>
        <v/>
      </c>
      <c r="X6859" s="4" t="str">
        <f t="shared" si="1293"/>
        <v/>
      </c>
      <c r="Y6859" s="4" t="str">
        <f t="shared" si="1294"/>
        <v/>
      </c>
      <c r="Z6859" s="4" t="str">
        <f t="shared" si="1295"/>
        <v/>
      </c>
      <c r="AA6859" s="4" t="str">
        <f>IF($V6859="","",IF(Y6859&lt;36,0,IF(AND(36&lt;=Y6859,Y6859&lt;71),VLOOKUP($W6859,日射量と図３!$E$6:$F$34,2,TRUE),IF(AND(71&lt;=Y6859,Y6859&lt;107),VLOOKUP($W6859,日射量と図３!$E$6:$G$34,3,TRUE),IF(AND(107&lt;=Y6859,Y6859&lt;143),VLOOKUP($W6859,日射量と図３!$E$6:$H$34,4,TRUE),VLOOKUP($W6859,日射量と図３!$E$6:$I$34,5,TRUE))))))</f>
        <v/>
      </c>
      <c r="AB6859" s="4" t="str">
        <f>IF($V6859="","",IF(Z6859&lt;36,0,IF(AND(36&lt;=Z6859,Z6859&lt;71),VLOOKUP($W6859,日射量と図３!$E$6:$F$34,2,TRUE),IF(AND(71&lt;=Z6859,Z6859&lt;107),VLOOKUP($W6859,日射量と図３!$E$6:$G$34,3,TRUE),IF(AND(107&lt;=Z6859,Z6859&lt;143),VLOOKUP($W6859,日射量と図３!$E$6:$H$34,4,TRUE),VLOOKUP($W6859,日射量と図３!$E$6:$I$34,5,TRUE))))))</f>
        <v/>
      </c>
      <c r="AC6859" s="382" t="str">
        <f t="shared" si="1287"/>
        <v/>
      </c>
      <c r="AD6859" s="382" t="str">
        <f t="shared" si="1288"/>
        <v/>
      </c>
    </row>
    <row r="6860" spans="11:30" ht="13.5" customHeight="1">
      <c r="K6860" s="4">
        <f t="shared" si="1296"/>
        <v>3</v>
      </c>
      <c r="L6860" s="34">
        <v>43537</v>
      </c>
      <c r="M6860" s="4">
        <v>286</v>
      </c>
      <c r="N6860" s="4">
        <v>17</v>
      </c>
      <c r="O6860" s="31">
        <v>0.66666666666666663</v>
      </c>
      <c r="P6860" s="35">
        <v>13.25</v>
      </c>
      <c r="Q6860" s="36">
        <f t="shared" si="1297"/>
        <v>16</v>
      </c>
      <c r="R6860" s="4">
        <f t="shared" si="1298"/>
        <v>2.75</v>
      </c>
      <c r="S6860" s="31">
        <f t="shared" si="1289"/>
        <v>0.26555555555555554</v>
      </c>
      <c r="T6860" s="31">
        <f t="shared" si="1290"/>
        <v>0.74109953703703713</v>
      </c>
      <c r="U6860" s="4">
        <f t="shared" si="1291"/>
        <v>2.75</v>
      </c>
      <c r="V6860" s="4" t="str">
        <f t="shared" si="1292"/>
        <v/>
      </c>
      <c r="W6860" s="18" t="str">
        <f>IF(V6860="","",VLOOKUP(L6860,日射量と図３!$A$4:$C$368,3,TRUE)*238.85/100)</f>
        <v/>
      </c>
      <c r="X6860" s="4" t="str">
        <f t="shared" si="1293"/>
        <v/>
      </c>
      <c r="Y6860" s="4" t="str">
        <f t="shared" si="1294"/>
        <v/>
      </c>
      <c r="Z6860" s="4" t="str">
        <f t="shared" si="1295"/>
        <v/>
      </c>
      <c r="AA6860" s="4" t="str">
        <f>IF($V6860="","",IF(Y6860&lt;36,0,IF(AND(36&lt;=Y6860,Y6860&lt;71),VLOOKUP($W6860,日射量と図３!$E$6:$F$34,2,TRUE),IF(AND(71&lt;=Y6860,Y6860&lt;107),VLOOKUP($W6860,日射量と図３!$E$6:$G$34,3,TRUE),IF(AND(107&lt;=Y6860,Y6860&lt;143),VLOOKUP($W6860,日射量と図３!$E$6:$H$34,4,TRUE),VLOOKUP($W6860,日射量と図３!$E$6:$I$34,5,TRUE))))))</f>
        <v/>
      </c>
      <c r="AB6860" s="4" t="str">
        <f>IF($V6860="","",IF(Z6860&lt;36,0,IF(AND(36&lt;=Z6860,Z6860&lt;71),VLOOKUP($W6860,日射量と図３!$E$6:$F$34,2,TRUE),IF(AND(71&lt;=Z6860,Z6860&lt;107),VLOOKUP($W6860,日射量と図３!$E$6:$G$34,3,TRUE),IF(AND(107&lt;=Z6860,Z6860&lt;143),VLOOKUP($W6860,日射量と図３!$E$6:$H$34,4,TRUE),VLOOKUP($W6860,日射量と図３!$E$6:$I$34,5,TRUE))))))</f>
        <v/>
      </c>
      <c r="AC6860" s="382" t="str">
        <f t="shared" si="1287"/>
        <v/>
      </c>
      <c r="AD6860" s="382" t="str">
        <f t="shared" si="1288"/>
        <v/>
      </c>
    </row>
    <row r="6861" spans="11:30" ht="13.5" customHeight="1">
      <c r="K6861" s="4">
        <f t="shared" si="1296"/>
        <v>3</v>
      </c>
      <c r="L6861" s="34">
        <v>43537</v>
      </c>
      <c r="M6861" s="4">
        <v>286</v>
      </c>
      <c r="N6861" s="4">
        <v>18</v>
      </c>
      <c r="O6861" s="31">
        <v>0.70833333333333337</v>
      </c>
      <c r="P6861" s="35">
        <v>12.709999999999999</v>
      </c>
      <c r="Q6861" s="36">
        <f t="shared" si="1297"/>
        <v>16</v>
      </c>
      <c r="R6861" s="4">
        <f t="shared" si="1298"/>
        <v>3.2900000000000009</v>
      </c>
      <c r="S6861" s="31">
        <f t="shared" si="1289"/>
        <v>0.26555555555555554</v>
      </c>
      <c r="T6861" s="31">
        <f t="shared" si="1290"/>
        <v>0.74109953703703713</v>
      </c>
      <c r="U6861" s="4">
        <f t="shared" si="1291"/>
        <v>3.2900000000000009</v>
      </c>
      <c r="V6861" s="4" t="str">
        <f t="shared" si="1292"/>
        <v/>
      </c>
      <c r="W6861" s="18" t="str">
        <f>IF(V6861="","",VLOOKUP(L6861,日射量と図３!$A$4:$C$368,3,TRUE)*238.85/100)</f>
        <v/>
      </c>
      <c r="X6861" s="4" t="str">
        <f t="shared" si="1293"/>
        <v/>
      </c>
      <c r="Y6861" s="4" t="str">
        <f t="shared" si="1294"/>
        <v/>
      </c>
      <c r="Z6861" s="4" t="str">
        <f t="shared" si="1295"/>
        <v/>
      </c>
      <c r="AA6861" s="4" t="str">
        <f>IF($V6861="","",IF(Y6861&lt;36,0,IF(AND(36&lt;=Y6861,Y6861&lt;71),VLOOKUP($W6861,日射量と図３!$E$6:$F$34,2,TRUE),IF(AND(71&lt;=Y6861,Y6861&lt;107),VLOOKUP($W6861,日射量と図３!$E$6:$G$34,3,TRUE),IF(AND(107&lt;=Y6861,Y6861&lt;143),VLOOKUP($W6861,日射量と図３!$E$6:$H$34,4,TRUE),VLOOKUP($W6861,日射量と図３!$E$6:$I$34,5,TRUE))))))</f>
        <v/>
      </c>
      <c r="AB6861" s="4" t="str">
        <f>IF($V6861="","",IF(Z6861&lt;36,0,IF(AND(36&lt;=Z6861,Z6861&lt;71),VLOOKUP($W6861,日射量と図３!$E$6:$F$34,2,TRUE),IF(AND(71&lt;=Z6861,Z6861&lt;107),VLOOKUP($W6861,日射量と図３!$E$6:$G$34,3,TRUE),IF(AND(107&lt;=Z6861,Z6861&lt;143),VLOOKUP($W6861,日射量と図３!$E$6:$H$34,4,TRUE),VLOOKUP($W6861,日射量と図３!$E$6:$I$34,5,TRUE))))))</f>
        <v/>
      </c>
      <c r="AC6861" s="382" t="str">
        <f t="shared" si="1287"/>
        <v/>
      </c>
      <c r="AD6861" s="382" t="str">
        <f t="shared" si="1288"/>
        <v/>
      </c>
    </row>
    <row r="6862" spans="11:30" ht="13.5" customHeight="1">
      <c r="K6862" s="4">
        <f t="shared" si="1296"/>
        <v>3</v>
      </c>
      <c r="L6862" s="34">
        <v>43537</v>
      </c>
      <c r="M6862" s="4">
        <v>286</v>
      </c>
      <c r="N6862" s="4">
        <v>19</v>
      </c>
      <c r="O6862" s="31">
        <v>0.75</v>
      </c>
      <c r="P6862" s="35">
        <v>11.790000000000003</v>
      </c>
      <c r="Q6862" s="36">
        <f t="shared" si="1297"/>
        <v>16</v>
      </c>
      <c r="R6862" s="4">
        <f t="shared" si="1298"/>
        <v>4.2099999999999973</v>
      </c>
      <c r="S6862" s="31">
        <f t="shared" si="1289"/>
        <v>0.26555555555555554</v>
      </c>
      <c r="T6862" s="31">
        <f t="shared" si="1290"/>
        <v>0.74109953703703713</v>
      </c>
      <c r="U6862" s="4">
        <f t="shared" si="1291"/>
        <v>0</v>
      </c>
      <c r="V6862" s="4" t="str">
        <f t="shared" si="1292"/>
        <v/>
      </c>
      <c r="W6862" s="18" t="str">
        <f>IF(V6862="","",VLOOKUP(L6862,日射量と図３!$A$4:$C$368,3,TRUE)*238.85/100)</f>
        <v/>
      </c>
      <c r="X6862" s="4" t="str">
        <f t="shared" si="1293"/>
        <v/>
      </c>
      <c r="Y6862" s="4" t="str">
        <f t="shared" si="1294"/>
        <v/>
      </c>
      <c r="Z6862" s="4" t="str">
        <f t="shared" si="1295"/>
        <v/>
      </c>
      <c r="AA6862" s="4" t="str">
        <f>IF($V6862="","",IF(Y6862&lt;36,0,IF(AND(36&lt;=Y6862,Y6862&lt;71),VLOOKUP($W6862,日射量と図３!$E$6:$F$34,2,TRUE),IF(AND(71&lt;=Y6862,Y6862&lt;107),VLOOKUP($W6862,日射量と図３!$E$6:$G$34,3,TRUE),IF(AND(107&lt;=Y6862,Y6862&lt;143),VLOOKUP($W6862,日射量と図３!$E$6:$H$34,4,TRUE),VLOOKUP($W6862,日射量と図３!$E$6:$I$34,5,TRUE))))))</f>
        <v/>
      </c>
      <c r="AB6862" s="4" t="str">
        <f>IF($V6862="","",IF(Z6862&lt;36,0,IF(AND(36&lt;=Z6862,Z6862&lt;71),VLOOKUP($W6862,日射量と図３!$E$6:$F$34,2,TRUE),IF(AND(71&lt;=Z6862,Z6862&lt;107),VLOOKUP($W6862,日射量と図３!$E$6:$G$34,3,TRUE),IF(AND(107&lt;=Z6862,Z6862&lt;143),VLOOKUP($W6862,日射量と図３!$E$6:$H$34,4,TRUE),VLOOKUP($W6862,日射量と図３!$E$6:$I$34,5,TRUE))))))</f>
        <v/>
      </c>
      <c r="AC6862" s="382" t="str">
        <f t="shared" si="1287"/>
        <v/>
      </c>
      <c r="AD6862" s="382" t="str">
        <f t="shared" si="1288"/>
        <v/>
      </c>
    </row>
    <row r="6863" spans="11:30" ht="13.5" customHeight="1">
      <c r="K6863" s="4">
        <f t="shared" si="1296"/>
        <v>3</v>
      </c>
      <c r="L6863" s="34">
        <v>43537</v>
      </c>
      <c r="M6863" s="4">
        <v>286</v>
      </c>
      <c r="N6863" s="4">
        <v>20</v>
      </c>
      <c r="O6863" s="31">
        <v>0.79166666666666663</v>
      </c>
      <c r="P6863" s="35">
        <v>10.929999999999998</v>
      </c>
      <c r="Q6863" s="36">
        <f t="shared" si="1297"/>
        <v>16</v>
      </c>
      <c r="R6863" s="4">
        <f t="shared" si="1298"/>
        <v>5.0700000000000021</v>
      </c>
      <c r="S6863" s="31">
        <f t="shared" si="1289"/>
        <v>0.26555555555555554</v>
      </c>
      <c r="T6863" s="31">
        <f t="shared" si="1290"/>
        <v>0.74109953703703713</v>
      </c>
      <c r="U6863" s="4">
        <f t="shared" si="1291"/>
        <v>0</v>
      </c>
      <c r="V6863" s="4" t="str">
        <f t="shared" si="1292"/>
        <v/>
      </c>
      <c r="W6863" s="18" t="str">
        <f>IF(V6863="","",VLOOKUP(L6863,日射量と図３!$A$4:$C$368,3,TRUE)*238.85/100)</f>
        <v/>
      </c>
      <c r="X6863" s="4" t="str">
        <f t="shared" si="1293"/>
        <v/>
      </c>
      <c r="Y6863" s="4" t="str">
        <f t="shared" si="1294"/>
        <v/>
      </c>
      <c r="Z6863" s="4" t="str">
        <f t="shared" si="1295"/>
        <v/>
      </c>
      <c r="AA6863" s="4" t="str">
        <f>IF($V6863="","",IF(Y6863&lt;36,0,IF(AND(36&lt;=Y6863,Y6863&lt;71),VLOOKUP($W6863,日射量と図３!$E$6:$F$34,2,TRUE),IF(AND(71&lt;=Y6863,Y6863&lt;107),VLOOKUP($W6863,日射量と図３!$E$6:$G$34,3,TRUE),IF(AND(107&lt;=Y6863,Y6863&lt;143),VLOOKUP($W6863,日射量と図３!$E$6:$H$34,4,TRUE),VLOOKUP($W6863,日射量と図３!$E$6:$I$34,5,TRUE))))))</f>
        <v/>
      </c>
      <c r="AB6863" s="4" t="str">
        <f>IF($V6863="","",IF(Z6863&lt;36,0,IF(AND(36&lt;=Z6863,Z6863&lt;71),VLOOKUP($W6863,日射量と図３!$E$6:$F$34,2,TRUE),IF(AND(71&lt;=Z6863,Z6863&lt;107),VLOOKUP($W6863,日射量と図３!$E$6:$G$34,3,TRUE),IF(AND(107&lt;=Z6863,Z6863&lt;143),VLOOKUP($W6863,日射量と図３!$E$6:$H$34,4,TRUE),VLOOKUP($W6863,日射量と図３!$E$6:$I$34,5,TRUE))))))</f>
        <v/>
      </c>
      <c r="AC6863" s="382" t="str">
        <f t="shared" ref="AC6863:AC6926" si="1299">IF(V6863="","",IF((($AH$18*$AH$30*V6863*3600/1000000)/1000-AA6863*$AG$18*10*0.0000041868)&lt;=0,0,AA6863*$AG$18*10*0.0000041868))</f>
        <v/>
      </c>
      <c r="AD6863" s="382" t="str">
        <f t="shared" ref="AD6863:AD6926" si="1300">IF(V6863="","",IF((($AH$19*$AH$30*V6863*3600/1000000)/1000-AB6863*$AG$19*10*0.0000041868)&lt;=0,0,AB6863*$AG$19*10*0.0000041868))</f>
        <v/>
      </c>
    </row>
    <row r="6864" spans="11:30" ht="13.5" customHeight="1">
      <c r="K6864" s="4">
        <f t="shared" si="1296"/>
        <v>3</v>
      </c>
      <c r="L6864" s="34">
        <v>43537</v>
      </c>
      <c r="M6864" s="4">
        <v>286</v>
      </c>
      <c r="N6864" s="4">
        <v>21</v>
      </c>
      <c r="O6864" s="31">
        <v>0.83333333333333337</v>
      </c>
      <c r="P6864" s="35">
        <v>10.23</v>
      </c>
      <c r="Q6864" s="36">
        <f t="shared" si="1297"/>
        <v>16</v>
      </c>
      <c r="R6864" s="4">
        <f t="shared" si="1298"/>
        <v>5.77</v>
      </c>
      <c r="S6864" s="31">
        <f t="shared" si="1289"/>
        <v>0.26555555555555554</v>
      </c>
      <c r="T6864" s="31">
        <f t="shared" si="1290"/>
        <v>0.74109953703703713</v>
      </c>
      <c r="U6864" s="4">
        <f t="shared" si="1291"/>
        <v>0</v>
      </c>
      <c r="V6864" s="4" t="str">
        <f t="shared" si="1292"/>
        <v/>
      </c>
      <c r="W6864" s="18" t="str">
        <f>IF(V6864="","",VLOOKUP(L6864,日射量と図３!$A$4:$C$368,3,TRUE)*238.85/100)</f>
        <v/>
      </c>
      <c r="X6864" s="4" t="str">
        <f t="shared" si="1293"/>
        <v/>
      </c>
      <c r="Y6864" s="4" t="str">
        <f t="shared" si="1294"/>
        <v/>
      </c>
      <c r="Z6864" s="4" t="str">
        <f t="shared" si="1295"/>
        <v/>
      </c>
      <c r="AA6864" s="4" t="str">
        <f>IF($V6864="","",IF(Y6864&lt;36,0,IF(AND(36&lt;=Y6864,Y6864&lt;71),VLOOKUP($W6864,日射量と図３!$E$6:$F$34,2,TRUE),IF(AND(71&lt;=Y6864,Y6864&lt;107),VLOOKUP($W6864,日射量と図３!$E$6:$G$34,3,TRUE),IF(AND(107&lt;=Y6864,Y6864&lt;143),VLOOKUP($W6864,日射量と図３!$E$6:$H$34,4,TRUE),VLOOKUP($W6864,日射量と図３!$E$6:$I$34,5,TRUE))))))</f>
        <v/>
      </c>
      <c r="AB6864" s="4" t="str">
        <f>IF($V6864="","",IF(Z6864&lt;36,0,IF(AND(36&lt;=Z6864,Z6864&lt;71),VLOOKUP($W6864,日射量と図３!$E$6:$F$34,2,TRUE),IF(AND(71&lt;=Z6864,Z6864&lt;107),VLOOKUP($W6864,日射量と図３!$E$6:$G$34,3,TRUE),IF(AND(107&lt;=Z6864,Z6864&lt;143),VLOOKUP($W6864,日射量と図３!$E$6:$H$34,4,TRUE),VLOOKUP($W6864,日射量と図３!$E$6:$I$34,5,TRUE))))))</f>
        <v/>
      </c>
      <c r="AC6864" s="382" t="str">
        <f t="shared" si="1299"/>
        <v/>
      </c>
      <c r="AD6864" s="382" t="str">
        <f t="shared" si="1300"/>
        <v/>
      </c>
    </row>
    <row r="6865" spans="11:30" ht="13.5" customHeight="1">
      <c r="K6865" s="4">
        <f t="shared" si="1296"/>
        <v>3</v>
      </c>
      <c r="L6865" s="34">
        <v>43537</v>
      </c>
      <c r="M6865" s="4">
        <v>286</v>
      </c>
      <c r="N6865" s="4">
        <v>22</v>
      </c>
      <c r="O6865" s="31">
        <v>0.875</v>
      </c>
      <c r="P6865" s="35">
        <v>9.6999999999999993</v>
      </c>
      <c r="Q6865" s="36">
        <f t="shared" si="1297"/>
        <v>16</v>
      </c>
      <c r="R6865" s="4">
        <f t="shared" si="1298"/>
        <v>6.3000000000000007</v>
      </c>
      <c r="S6865" s="31">
        <f t="shared" si="1289"/>
        <v>0.26555555555555554</v>
      </c>
      <c r="T6865" s="31">
        <f t="shared" si="1290"/>
        <v>0.74109953703703713</v>
      </c>
      <c r="U6865" s="4">
        <f t="shared" si="1291"/>
        <v>0</v>
      </c>
      <c r="V6865" s="4" t="str">
        <f t="shared" si="1292"/>
        <v/>
      </c>
      <c r="W6865" s="18" t="str">
        <f>IF(V6865="","",VLOOKUP(L6865,日射量と図３!$A$4:$C$368,3,TRUE)*238.85/100)</f>
        <v/>
      </c>
      <c r="X6865" s="4" t="str">
        <f t="shared" si="1293"/>
        <v/>
      </c>
      <c r="Y6865" s="4" t="str">
        <f t="shared" si="1294"/>
        <v/>
      </c>
      <c r="Z6865" s="4" t="str">
        <f t="shared" si="1295"/>
        <v/>
      </c>
      <c r="AA6865" s="4" t="str">
        <f>IF($V6865="","",IF(Y6865&lt;36,0,IF(AND(36&lt;=Y6865,Y6865&lt;71),VLOOKUP($W6865,日射量と図３!$E$6:$F$34,2,TRUE),IF(AND(71&lt;=Y6865,Y6865&lt;107),VLOOKUP($W6865,日射量と図３!$E$6:$G$34,3,TRUE),IF(AND(107&lt;=Y6865,Y6865&lt;143),VLOOKUP($W6865,日射量と図３!$E$6:$H$34,4,TRUE),VLOOKUP($W6865,日射量と図３!$E$6:$I$34,5,TRUE))))))</f>
        <v/>
      </c>
      <c r="AB6865" s="4" t="str">
        <f>IF($V6865="","",IF(Z6865&lt;36,0,IF(AND(36&lt;=Z6865,Z6865&lt;71),VLOOKUP($W6865,日射量と図３!$E$6:$F$34,2,TRUE),IF(AND(71&lt;=Z6865,Z6865&lt;107),VLOOKUP($W6865,日射量と図３!$E$6:$G$34,3,TRUE),IF(AND(107&lt;=Z6865,Z6865&lt;143),VLOOKUP($W6865,日射量と図３!$E$6:$H$34,4,TRUE),VLOOKUP($W6865,日射量と図３!$E$6:$I$34,5,TRUE))))))</f>
        <v/>
      </c>
      <c r="AC6865" s="382" t="str">
        <f t="shared" si="1299"/>
        <v/>
      </c>
      <c r="AD6865" s="382" t="str">
        <f t="shared" si="1300"/>
        <v/>
      </c>
    </row>
    <row r="6866" spans="11:30" ht="13.5" customHeight="1">
      <c r="K6866" s="4">
        <f t="shared" si="1296"/>
        <v>3</v>
      </c>
      <c r="L6866" s="34">
        <v>43537</v>
      </c>
      <c r="M6866" s="4">
        <v>286</v>
      </c>
      <c r="N6866" s="4">
        <v>23</v>
      </c>
      <c r="O6866" s="31">
        <v>0.91666666666666663</v>
      </c>
      <c r="P6866" s="35">
        <v>9.3000000000000007</v>
      </c>
      <c r="Q6866" s="36">
        <f t="shared" si="1297"/>
        <v>13</v>
      </c>
      <c r="R6866" s="4">
        <f t="shared" si="1298"/>
        <v>3.6999999999999993</v>
      </c>
      <c r="S6866" s="31">
        <f t="shared" si="1289"/>
        <v>0.26555555555555554</v>
      </c>
      <c r="T6866" s="31">
        <f t="shared" si="1290"/>
        <v>0.74109953703703713</v>
      </c>
      <c r="U6866" s="4">
        <f t="shared" si="1291"/>
        <v>0</v>
      </c>
      <c r="V6866" s="4" t="str">
        <f t="shared" si="1292"/>
        <v/>
      </c>
      <c r="W6866" s="18" t="str">
        <f>IF(V6866="","",VLOOKUP(L6866,日射量と図３!$A$4:$C$368,3,TRUE)*238.85/100)</f>
        <v/>
      </c>
      <c r="X6866" s="4" t="str">
        <f t="shared" si="1293"/>
        <v/>
      </c>
      <c r="Y6866" s="4" t="str">
        <f t="shared" si="1294"/>
        <v/>
      </c>
      <c r="Z6866" s="4" t="str">
        <f t="shared" si="1295"/>
        <v/>
      </c>
      <c r="AA6866" s="4" t="str">
        <f>IF($V6866="","",IF(Y6866&lt;36,0,IF(AND(36&lt;=Y6866,Y6866&lt;71),VLOOKUP($W6866,日射量と図３!$E$6:$F$34,2,TRUE),IF(AND(71&lt;=Y6866,Y6866&lt;107),VLOOKUP($W6866,日射量と図３!$E$6:$G$34,3,TRUE),IF(AND(107&lt;=Y6866,Y6866&lt;143),VLOOKUP($W6866,日射量と図３!$E$6:$H$34,4,TRUE),VLOOKUP($W6866,日射量と図３!$E$6:$I$34,5,TRUE))))))</f>
        <v/>
      </c>
      <c r="AB6866" s="4" t="str">
        <f>IF($V6866="","",IF(Z6866&lt;36,0,IF(AND(36&lt;=Z6866,Z6866&lt;71),VLOOKUP($W6866,日射量と図３!$E$6:$F$34,2,TRUE),IF(AND(71&lt;=Z6866,Z6866&lt;107),VLOOKUP($W6866,日射量と図３!$E$6:$G$34,3,TRUE),IF(AND(107&lt;=Z6866,Z6866&lt;143),VLOOKUP($W6866,日射量と図３!$E$6:$H$34,4,TRUE),VLOOKUP($W6866,日射量と図３!$E$6:$I$34,5,TRUE))))))</f>
        <v/>
      </c>
      <c r="AC6866" s="382" t="str">
        <f t="shared" si="1299"/>
        <v/>
      </c>
      <c r="AD6866" s="382" t="str">
        <f t="shared" si="1300"/>
        <v/>
      </c>
    </row>
    <row r="6867" spans="11:30" ht="13.5" customHeight="1">
      <c r="K6867" s="4">
        <f t="shared" si="1296"/>
        <v>3</v>
      </c>
      <c r="L6867" s="34">
        <v>43537</v>
      </c>
      <c r="M6867" s="4">
        <v>286</v>
      </c>
      <c r="N6867" s="4">
        <v>24</v>
      </c>
      <c r="O6867" s="31">
        <v>0.95833333333333337</v>
      </c>
      <c r="P6867" s="35">
        <v>8.7899999999999991</v>
      </c>
      <c r="Q6867" s="36">
        <f t="shared" si="1297"/>
        <v>13</v>
      </c>
      <c r="R6867" s="4">
        <f t="shared" si="1298"/>
        <v>4.2100000000000009</v>
      </c>
      <c r="S6867" s="31">
        <f t="shared" si="1289"/>
        <v>0.26555555555555554</v>
      </c>
      <c r="T6867" s="31">
        <f t="shared" si="1290"/>
        <v>0.74109953703703713</v>
      </c>
      <c r="U6867" s="4">
        <f t="shared" si="1291"/>
        <v>0</v>
      </c>
      <c r="V6867" s="4" t="str">
        <f t="shared" si="1292"/>
        <v/>
      </c>
      <c r="W6867" s="18" t="str">
        <f>IF(V6867="","",VLOOKUP(L6867,日射量と図３!$A$4:$C$368,3,TRUE)*238.85/100)</f>
        <v/>
      </c>
      <c r="X6867" s="4" t="str">
        <f t="shared" si="1293"/>
        <v/>
      </c>
      <c r="Y6867" s="4" t="str">
        <f t="shared" si="1294"/>
        <v/>
      </c>
      <c r="Z6867" s="4" t="str">
        <f t="shared" si="1295"/>
        <v/>
      </c>
      <c r="AA6867" s="4" t="str">
        <f>IF($V6867="","",IF(Y6867&lt;36,0,IF(AND(36&lt;=Y6867,Y6867&lt;71),VLOOKUP($W6867,日射量と図３!$E$6:$F$34,2,TRUE),IF(AND(71&lt;=Y6867,Y6867&lt;107),VLOOKUP($W6867,日射量と図３!$E$6:$G$34,3,TRUE),IF(AND(107&lt;=Y6867,Y6867&lt;143),VLOOKUP($W6867,日射量と図３!$E$6:$H$34,4,TRUE),VLOOKUP($W6867,日射量と図３!$E$6:$I$34,5,TRUE))))))</f>
        <v/>
      </c>
      <c r="AB6867" s="4" t="str">
        <f>IF($V6867="","",IF(Z6867&lt;36,0,IF(AND(36&lt;=Z6867,Z6867&lt;71),VLOOKUP($W6867,日射量と図３!$E$6:$F$34,2,TRUE),IF(AND(71&lt;=Z6867,Z6867&lt;107),VLOOKUP($W6867,日射量と図３!$E$6:$G$34,3,TRUE),IF(AND(107&lt;=Z6867,Z6867&lt;143),VLOOKUP($W6867,日射量と図３!$E$6:$H$34,4,TRUE),VLOOKUP($W6867,日射量と図３!$E$6:$I$34,5,TRUE))))))</f>
        <v/>
      </c>
      <c r="AC6867" s="382" t="str">
        <f t="shared" si="1299"/>
        <v/>
      </c>
      <c r="AD6867" s="382" t="str">
        <f t="shared" si="1300"/>
        <v/>
      </c>
    </row>
    <row r="6868" spans="11:30" ht="13.5" customHeight="1">
      <c r="K6868" s="4">
        <f t="shared" si="1296"/>
        <v>3</v>
      </c>
      <c r="L6868" s="34">
        <v>43538</v>
      </c>
      <c r="M6868" s="4">
        <v>287</v>
      </c>
      <c r="N6868" s="4">
        <v>1</v>
      </c>
      <c r="O6868" s="31">
        <v>0</v>
      </c>
      <c r="P6868" s="35">
        <v>8.2399999999999984</v>
      </c>
      <c r="Q6868" s="36">
        <f t="shared" si="1297"/>
        <v>13</v>
      </c>
      <c r="R6868" s="4">
        <f t="shared" si="1298"/>
        <v>4.7600000000000016</v>
      </c>
      <c r="S6868" s="31">
        <f t="shared" si="1289"/>
        <v>0.26555555555555554</v>
      </c>
      <c r="T6868" s="31">
        <f t="shared" si="1290"/>
        <v>0.74109953703703713</v>
      </c>
      <c r="U6868" s="4">
        <f t="shared" si="1291"/>
        <v>0</v>
      </c>
      <c r="V6868" s="4">
        <f t="shared" si="1292"/>
        <v>31.470000000000006</v>
      </c>
      <c r="W6868" s="18">
        <f>IF(V6868="","",VLOOKUP(L6868,日射量と図３!$A$4:$C$368,3,TRUE)*238.85/100)</f>
        <v>38.216000000000001</v>
      </c>
      <c r="X6868" s="4">
        <f t="shared" si="1293"/>
        <v>11</v>
      </c>
      <c r="Y6868" s="4">
        <f t="shared" si="1294"/>
        <v>17.8859745</v>
      </c>
      <c r="Z6868" s="4">
        <f t="shared" si="1295"/>
        <v>20.162371254545455</v>
      </c>
      <c r="AA6868" s="4">
        <f>IF($V6868="","",IF(Y6868&lt;36,0,IF(AND(36&lt;=Y6868,Y6868&lt;71),VLOOKUP($W6868,日射量と図３!$E$6:$F$34,2,TRUE),IF(AND(71&lt;=Y6868,Y6868&lt;107),VLOOKUP($W6868,日射量と図３!$E$6:$G$34,3,TRUE),IF(AND(107&lt;=Y6868,Y6868&lt;143),VLOOKUP($W6868,日射量と図３!$E$6:$H$34,4,TRUE),VLOOKUP($W6868,日射量と図３!$E$6:$I$34,5,TRUE))))))</f>
        <v>0</v>
      </c>
      <c r="AB6868" s="4">
        <f>IF($V6868="","",IF(Z6868&lt;36,0,IF(AND(36&lt;=Z6868,Z6868&lt;71),VLOOKUP($W6868,日射量と図３!$E$6:$F$34,2,TRUE),IF(AND(71&lt;=Z6868,Z6868&lt;107),VLOOKUP($W6868,日射量と図３!$E$6:$G$34,3,TRUE),IF(AND(107&lt;=Z6868,Z6868&lt;143),VLOOKUP($W6868,日射量と図３!$E$6:$H$34,4,TRUE),VLOOKUP($W6868,日射量と図３!$E$6:$I$34,5,TRUE))))))</f>
        <v>0</v>
      </c>
      <c r="AC6868" s="382">
        <f t="shared" si="1299"/>
        <v>0</v>
      </c>
      <c r="AD6868" s="382">
        <f t="shared" si="1300"/>
        <v>0</v>
      </c>
    </row>
    <row r="6869" spans="11:30" ht="13.5" customHeight="1">
      <c r="K6869" s="4">
        <f t="shared" si="1296"/>
        <v>3</v>
      </c>
      <c r="L6869" s="34">
        <v>43538</v>
      </c>
      <c r="M6869" s="4">
        <v>287</v>
      </c>
      <c r="N6869" s="4">
        <v>2</v>
      </c>
      <c r="O6869" s="31">
        <v>4.1666666666666664E-2</v>
      </c>
      <c r="P6869" s="35">
        <v>7.7100000000000009</v>
      </c>
      <c r="Q6869" s="36">
        <f t="shared" si="1297"/>
        <v>13</v>
      </c>
      <c r="R6869" s="4">
        <f t="shared" si="1298"/>
        <v>5.2899999999999991</v>
      </c>
      <c r="S6869" s="31">
        <f t="shared" ref="S6869:S6932" si="1301">VLOOKUP(K6869,$AF$45:$AH$49,2,TRUE)</f>
        <v>0.26555555555555554</v>
      </c>
      <c r="T6869" s="31">
        <f t="shared" ref="T6869:T6932" si="1302">VLOOKUP(K6869,$AF$45:$AH$49,3,TRUE)</f>
        <v>0.74109953703703713</v>
      </c>
      <c r="U6869" s="4">
        <f t="shared" ref="U6869:U6932" si="1303">IF(AND(S6869&lt;O6869,O6869&lt;T6869),R6869,0)</f>
        <v>0</v>
      </c>
      <c r="V6869" s="4" t="str">
        <f t="shared" ref="V6869:V6932" si="1304">IF(N6869=1,SUM(U6869:U6892),"")</f>
        <v/>
      </c>
      <c r="W6869" s="18" t="str">
        <f>IF(V6869="","",VLOOKUP(L6869,日射量と図３!$A$4:$C$368,3,TRUE)*238.85/100)</f>
        <v/>
      </c>
      <c r="X6869" s="4" t="str">
        <f t="shared" ref="X6869:X6932" si="1305">IF(V6869="","",VLOOKUP(K6869,$AF$45:$AJ$49,5,TRUE))</f>
        <v/>
      </c>
      <c r="Y6869" s="4" t="str">
        <f t="shared" si="1294"/>
        <v/>
      </c>
      <c r="Z6869" s="4" t="str">
        <f t="shared" si="1295"/>
        <v/>
      </c>
      <c r="AA6869" s="4" t="str">
        <f>IF($V6869="","",IF(Y6869&lt;36,0,IF(AND(36&lt;=Y6869,Y6869&lt;71),VLOOKUP($W6869,日射量と図３!$E$6:$F$34,2,TRUE),IF(AND(71&lt;=Y6869,Y6869&lt;107),VLOOKUP($W6869,日射量と図３!$E$6:$G$34,3,TRUE),IF(AND(107&lt;=Y6869,Y6869&lt;143),VLOOKUP($W6869,日射量と図３!$E$6:$H$34,4,TRUE),VLOOKUP($W6869,日射量と図３!$E$6:$I$34,5,TRUE))))))</f>
        <v/>
      </c>
      <c r="AB6869" s="4" t="str">
        <f>IF($V6869="","",IF(Z6869&lt;36,0,IF(AND(36&lt;=Z6869,Z6869&lt;71),VLOOKUP($W6869,日射量と図３!$E$6:$F$34,2,TRUE),IF(AND(71&lt;=Z6869,Z6869&lt;107),VLOOKUP($W6869,日射量と図３!$E$6:$G$34,3,TRUE),IF(AND(107&lt;=Z6869,Z6869&lt;143),VLOOKUP($W6869,日射量と図３!$E$6:$H$34,4,TRUE),VLOOKUP($W6869,日射量と図３!$E$6:$I$34,5,TRUE))))))</f>
        <v/>
      </c>
      <c r="AC6869" s="382" t="str">
        <f t="shared" si="1299"/>
        <v/>
      </c>
      <c r="AD6869" s="382" t="str">
        <f t="shared" si="1300"/>
        <v/>
      </c>
    </row>
    <row r="6870" spans="11:30" ht="13.5" customHeight="1">
      <c r="K6870" s="4">
        <f t="shared" si="1296"/>
        <v>3</v>
      </c>
      <c r="L6870" s="34">
        <v>43538</v>
      </c>
      <c r="M6870" s="4">
        <v>287</v>
      </c>
      <c r="N6870" s="4">
        <v>3</v>
      </c>
      <c r="O6870" s="31">
        <v>8.3333333333333329E-2</v>
      </c>
      <c r="P6870" s="35">
        <v>7.4700000000000006</v>
      </c>
      <c r="Q6870" s="36">
        <f t="shared" si="1297"/>
        <v>13</v>
      </c>
      <c r="R6870" s="4">
        <f t="shared" si="1298"/>
        <v>5.5299999999999994</v>
      </c>
      <c r="S6870" s="31">
        <f t="shared" si="1301"/>
        <v>0.26555555555555554</v>
      </c>
      <c r="T6870" s="31">
        <f t="shared" si="1302"/>
        <v>0.74109953703703713</v>
      </c>
      <c r="U6870" s="4">
        <f t="shared" si="1303"/>
        <v>0</v>
      </c>
      <c r="V6870" s="4" t="str">
        <f t="shared" si="1304"/>
        <v/>
      </c>
      <c r="W6870" s="18" t="str">
        <f>IF(V6870="","",VLOOKUP(L6870,日射量と図３!$A$4:$C$368,3,TRUE)*238.85/100)</f>
        <v/>
      </c>
      <c r="X6870" s="4" t="str">
        <f t="shared" si="1305"/>
        <v/>
      </c>
      <c r="Y6870" s="4" t="str">
        <f t="shared" si="1294"/>
        <v/>
      </c>
      <c r="Z6870" s="4" t="str">
        <f t="shared" si="1295"/>
        <v/>
      </c>
      <c r="AA6870" s="4" t="str">
        <f>IF($V6870="","",IF(Y6870&lt;36,0,IF(AND(36&lt;=Y6870,Y6870&lt;71),VLOOKUP($W6870,日射量と図３!$E$6:$F$34,2,TRUE),IF(AND(71&lt;=Y6870,Y6870&lt;107),VLOOKUP($W6870,日射量と図３!$E$6:$G$34,3,TRUE),IF(AND(107&lt;=Y6870,Y6870&lt;143),VLOOKUP($W6870,日射量と図３!$E$6:$H$34,4,TRUE),VLOOKUP($W6870,日射量と図３!$E$6:$I$34,5,TRUE))))))</f>
        <v/>
      </c>
      <c r="AB6870" s="4" t="str">
        <f>IF($V6870="","",IF(Z6870&lt;36,0,IF(AND(36&lt;=Z6870,Z6870&lt;71),VLOOKUP($W6870,日射量と図３!$E$6:$F$34,2,TRUE),IF(AND(71&lt;=Z6870,Z6870&lt;107),VLOOKUP($W6870,日射量と図３!$E$6:$G$34,3,TRUE),IF(AND(107&lt;=Z6870,Z6870&lt;143),VLOOKUP($W6870,日射量と図３!$E$6:$H$34,4,TRUE),VLOOKUP($W6870,日射量と図３!$E$6:$I$34,5,TRUE))))))</f>
        <v/>
      </c>
      <c r="AC6870" s="382" t="str">
        <f t="shared" si="1299"/>
        <v/>
      </c>
      <c r="AD6870" s="382" t="str">
        <f t="shared" si="1300"/>
        <v/>
      </c>
    </row>
    <row r="6871" spans="11:30" ht="13.5" customHeight="1">
      <c r="K6871" s="4">
        <f t="shared" si="1296"/>
        <v>3</v>
      </c>
      <c r="L6871" s="34">
        <v>43538</v>
      </c>
      <c r="M6871" s="4">
        <v>287</v>
      </c>
      <c r="N6871" s="4">
        <v>4</v>
      </c>
      <c r="O6871" s="31">
        <v>0.125</v>
      </c>
      <c r="P6871" s="35">
        <v>7.06</v>
      </c>
      <c r="Q6871" s="36">
        <f t="shared" si="1297"/>
        <v>13</v>
      </c>
      <c r="R6871" s="4">
        <f t="shared" si="1298"/>
        <v>5.94</v>
      </c>
      <c r="S6871" s="31">
        <f t="shared" si="1301"/>
        <v>0.26555555555555554</v>
      </c>
      <c r="T6871" s="31">
        <f t="shared" si="1302"/>
        <v>0.74109953703703713</v>
      </c>
      <c r="U6871" s="4">
        <f t="shared" si="1303"/>
        <v>0</v>
      </c>
      <c r="V6871" s="4" t="str">
        <f t="shared" si="1304"/>
        <v/>
      </c>
      <c r="W6871" s="18" t="str">
        <f>IF(V6871="","",VLOOKUP(L6871,日射量と図３!$A$4:$C$368,3,TRUE)*238.85/100)</f>
        <v/>
      </c>
      <c r="X6871" s="4" t="str">
        <f t="shared" si="1305"/>
        <v/>
      </c>
      <c r="Y6871" s="4" t="str">
        <f t="shared" si="1294"/>
        <v/>
      </c>
      <c r="Z6871" s="4" t="str">
        <f t="shared" si="1295"/>
        <v/>
      </c>
      <c r="AA6871" s="4" t="str">
        <f>IF($V6871="","",IF(Y6871&lt;36,0,IF(AND(36&lt;=Y6871,Y6871&lt;71),VLOOKUP($W6871,日射量と図３!$E$6:$F$34,2,TRUE),IF(AND(71&lt;=Y6871,Y6871&lt;107),VLOOKUP($W6871,日射量と図３!$E$6:$G$34,3,TRUE),IF(AND(107&lt;=Y6871,Y6871&lt;143),VLOOKUP($W6871,日射量と図３!$E$6:$H$34,4,TRUE),VLOOKUP($W6871,日射量と図３!$E$6:$I$34,5,TRUE))))))</f>
        <v/>
      </c>
      <c r="AB6871" s="4" t="str">
        <f>IF($V6871="","",IF(Z6871&lt;36,0,IF(AND(36&lt;=Z6871,Z6871&lt;71),VLOOKUP($W6871,日射量と図３!$E$6:$F$34,2,TRUE),IF(AND(71&lt;=Z6871,Z6871&lt;107),VLOOKUP($W6871,日射量と図３!$E$6:$G$34,3,TRUE),IF(AND(107&lt;=Z6871,Z6871&lt;143),VLOOKUP($W6871,日射量と図３!$E$6:$H$34,4,TRUE),VLOOKUP($W6871,日射量と図３!$E$6:$I$34,5,TRUE))))))</f>
        <v/>
      </c>
      <c r="AC6871" s="382" t="str">
        <f t="shared" si="1299"/>
        <v/>
      </c>
      <c r="AD6871" s="382" t="str">
        <f t="shared" si="1300"/>
        <v/>
      </c>
    </row>
    <row r="6872" spans="11:30" ht="13.5" customHeight="1">
      <c r="K6872" s="4">
        <f t="shared" si="1296"/>
        <v>3</v>
      </c>
      <c r="L6872" s="34">
        <v>43538</v>
      </c>
      <c r="M6872" s="4">
        <v>287</v>
      </c>
      <c r="N6872" s="4">
        <v>5</v>
      </c>
      <c r="O6872" s="31">
        <v>0.16666666666666666</v>
      </c>
      <c r="P6872" s="35">
        <v>6.83</v>
      </c>
      <c r="Q6872" s="36">
        <f t="shared" si="1297"/>
        <v>15</v>
      </c>
      <c r="R6872" s="4">
        <f t="shared" si="1298"/>
        <v>8.17</v>
      </c>
      <c r="S6872" s="31">
        <f t="shared" si="1301"/>
        <v>0.26555555555555554</v>
      </c>
      <c r="T6872" s="31">
        <f t="shared" si="1302"/>
        <v>0.74109953703703713</v>
      </c>
      <c r="U6872" s="4">
        <f t="shared" si="1303"/>
        <v>0</v>
      </c>
      <c r="V6872" s="4" t="str">
        <f t="shared" si="1304"/>
        <v/>
      </c>
      <c r="W6872" s="18" t="str">
        <f>IF(V6872="","",VLOOKUP(L6872,日射量と図３!$A$4:$C$368,3,TRUE)*238.85/100)</f>
        <v/>
      </c>
      <c r="X6872" s="4" t="str">
        <f t="shared" si="1305"/>
        <v/>
      </c>
      <c r="Y6872" s="4" t="str">
        <f t="shared" si="1294"/>
        <v/>
      </c>
      <c r="Z6872" s="4" t="str">
        <f t="shared" si="1295"/>
        <v/>
      </c>
      <c r="AA6872" s="4" t="str">
        <f>IF($V6872="","",IF(Y6872&lt;36,0,IF(AND(36&lt;=Y6872,Y6872&lt;71),VLOOKUP($W6872,日射量と図３!$E$6:$F$34,2,TRUE),IF(AND(71&lt;=Y6872,Y6872&lt;107),VLOOKUP($W6872,日射量と図３!$E$6:$G$34,3,TRUE),IF(AND(107&lt;=Y6872,Y6872&lt;143),VLOOKUP($W6872,日射量と図３!$E$6:$H$34,4,TRUE),VLOOKUP($W6872,日射量と図３!$E$6:$I$34,5,TRUE))))))</f>
        <v/>
      </c>
      <c r="AB6872" s="4" t="str">
        <f>IF($V6872="","",IF(Z6872&lt;36,0,IF(AND(36&lt;=Z6872,Z6872&lt;71),VLOOKUP($W6872,日射量と図３!$E$6:$F$34,2,TRUE),IF(AND(71&lt;=Z6872,Z6872&lt;107),VLOOKUP($W6872,日射量と図３!$E$6:$G$34,3,TRUE),IF(AND(107&lt;=Z6872,Z6872&lt;143),VLOOKUP($W6872,日射量と図３!$E$6:$H$34,4,TRUE),VLOOKUP($W6872,日射量と図３!$E$6:$I$34,5,TRUE))))))</f>
        <v/>
      </c>
      <c r="AC6872" s="382" t="str">
        <f t="shared" si="1299"/>
        <v/>
      </c>
      <c r="AD6872" s="382" t="str">
        <f t="shared" si="1300"/>
        <v/>
      </c>
    </row>
    <row r="6873" spans="11:30" ht="13.5" customHeight="1">
      <c r="K6873" s="4">
        <f t="shared" si="1296"/>
        <v>3</v>
      </c>
      <c r="L6873" s="34">
        <v>43538</v>
      </c>
      <c r="M6873" s="4">
        <v>287</v>
      </c>
      <c r="N6873" s="4">
        <v>6</v>
      </c>
      <c r="O6873" s="31">
        <v>0.20833333333333334</v>
      </c>
      <c r="P6873" s="35">
        <v>6.379999999999999</v>
      </c>
      <c r="Q6873" s="36">
        <f t="shared" si="1297"/>
        <v>15</v>
      </c>
      <c r="R6873" s="4">
        <f t="shared" si="1298"/>
        <v>8.620000000000001</v>
      </c>
      <c r="S6873" s="31">
        <f t="shared" si="1301"/>
        <v>0.26555555555555554</v>
      </c>
      <c r="T6873" s="31">
        <f t="shared" si="1302"/>
        <v>0.74109953703703713</v>
      </c>
      <c r="U6873" s="4">
        <f t="shared" si="1303"/>
        <v>0</v>
      </c>
      <c r="V6873" s="4" t="str">
        <f t="shared" si="1304"/>
        <v/>
      </c>
      <c r="W6873" s="18" t="str">
        <f>IF(V6873="","",VLOOKUP(L6873,日射量と図３!$A$4:$C$368,3,TRUE)*238.85/100)</f>
        <v/>
      </c>
      <c r="X6873" s="4" t="str">
        <f t="shared" si="1305"/>
        <v/>
      </c>
      <c r="Y6873" s="4" t="str">
        <f t="shared" si="1294"/>
        <v/>
      </c>
      <c r="Z6873" s="4" t="str">
        <f t="shared" si="1295"/>
        <v/>
      </c>
      <c r="AA6873" s="4" t="str">
        <f>IF($V6873="","",IF(Y6873&lt;36,0,IF(AND(36&lt;=Y6873,Y6873&lt;71),VLOOKUP($W6873,日射量と図３!$E$6:$F$34,2,TRUE),IF(AND(71&lt;=Y6873,Y6873&lt;107),VLOOKUP($W6873,日射量と図３!$E$6:$G$34,3,TRUE),IF(AND(107&lt;=Y6873,Y6873&lt;143),VLOOKUP($W6873,日射量と図３!$E$6:$H$34,4,TRUE),VLOOKUP($W6873,日射量と図３!$E$6:$I$34,5,TRUE))))))</f>
        <v/>
      </c>
      <c r="AB6873" s="4" t="str">
        <f>IF($V6873="","",IF(Z6873&lt;36,0,IF(AND(36&lt;=Z6873,Z6873&lt;71),VLOOKUP($W6873,日射量と図３!$E$6:$F$34,2,TRUE),IF(AND(71&lt;=Z6873,Z6873&lt;107),VLOOKUP($W6873,日射量と図３!$E$6:$G$34,3,TRUE),IF(AND(107&lt;=Z6873,Z6873&lt;143),VLOOKUP($W6873,日射量と図３!$E$6:$H$34,4,TRUE),VLOOKUP($W6873,日射量と図３!$E$6:$I$34,5,TRUE))))))</f>
        <v/>
      </c>
      <c r="AC6873" s="382" t="str">
        <f t="shared" si="1299"/>
        <v/>
      </c>
      <c r="AD6873" s="382" t="str">
        <f t="shared" si="1300"/>
        <v/>
      </c>
    </row>
    <row r="6874" spans="11:30" ht="13.5" customHeight="1">
      <c r="K6874" s="4">
        <f t="shared" si="1296"/>
        <v>3</v>
      </c>
      <c r="L6874" s="34">
        <v>43538</v>
      </c>
      <c r="M6874" s="4">
        <v>287</v>
      </c>
      <c r="N6874" s="4">
        <v>7</v>
      </c>
      <c r="O6874" s="31">
        <v>0.25</v>
      </c>
      <c r="P6874" s="35">
        <v>5.8400000000000007</v>
      </c>
      <c r="Q6874" s="36">
        <f t="shared" si="1297"/>
        <v>15</v>
      </c>
      <c r="R6874" s="4">
        <f t="shared" si="1298"/>
        <v>9.16</v>
      </c>
      <c r="S6874" s="31">
        <f t="shared" si="1301"/>
        <v>0.26555555555555554</v>
      </c>
      <c r="T6874" s="31">
        <f t="shared" si="1302"/>
        <v>0.74109953703703713</v>
      </c>
      <c r="U6874" s="4">
        <f t="shared" si="1303"/>
        <v>0</v>
      </c>
      <c r="V6874" s="4" t="str">
        <f t="shared" si="1304"/>
        <v/>
      </c>
      <c r="W6874" s="18" t="str">
        <f>IF(V6874="","",VLOOKUP(L6874,日射量と図３!$A$4:$C$368,3,TRUE)*238.85/100)</f>
        <v/>
      </c>
      <c r="X6874" s="4" t="str">
        <f t="shared" si="1305"/>
        <v/>
      </c>
      <c r="Y6874" s="4" t="str">
        <f t="shared" si="1294"/>
        <v/>
      </c>
      <c r="Z6874" s="4" t="str">
        <f t="shared" si="1295"/>
        <v/>
      </c>
      <c r="AA6874" s="4" t="str">
        <f>IF($V6874="","",IF(Y6874&lt;36,0,IF(AND(36&lt;=Y6874,Y6874&lt;71),VLOOKUP($W6874,日射量と図３!$E$6:$F$34,2,TRUE),IF(AND(71&lt;=Y6874,Y6874&lt;107),VLOOKUP($W6874,日射量と図３!$E$6:$G$34,3,TRUE),IF(AND(107&lt;=Y6874,Y6874&lt;143),VLOOKUP($W6874,日射量と図３!$E$6:$H$34,4,TRUE),VLOOKUP($W6874,日射量と図３!$E$6:$I$34,5,TRUE))))))</f>
        <v/>
      </c>
      <c r="AB6874" s="4" t="str">
        <f>IF($V6874="","",IF(Z6874&lt;36,0,IF(AND(36&lt;=Z6874,Z6874&lt;71),VLOOKUP($W6874,日射量と図３!$E$6:$F$34,2,TRUE),IF(AND(71&lt;=Z6874,Z6874&lt;107),VLOOKUP($W6874,日射量と図３!$E$6:$G$34,3,TRUE),IF(AND(107&lt;=Z6874,Z6874&lt;143),VLOOKUP($W6874,日射量と図３!$E$6:$H$34,4,TRUE),VLOOKUP($W6874,日射量と図３!$E$6:$I$34,5,TRUE))))))</f>
        <v/>
      </c>
      <c r="AC6874" s="382" t="str">
        <f t="shared" si="1299"/>
        <v/>
      </c>
      <c r="AD6874" s="382" t="str">
        <f t="shared" si="1300"/>
        <v/>
      </c>
    </row>
    <row r="6875" spans="11:30" ht="13.5" customHeight="1">
      <c r="K6875" s="4">
        <f t="shared" si="1296"/>
        <v>3</v>
      </c>
      <c r="L6875" s="34">
        <v>43538</v>
      </c>
      <c r="M6875" s="4">
        <v>287</v>
      </c>
      <c r="N6875" s="4">
        <v>8</v>
      </c>
      <c r="O6875" s="31">
        <v>0.29166666666666669</v>
      </c>
      <c r="P6875" s="35">
        <v>6.13</v>
      </c>
      <c r="Q6875" s="36">
        <f t="shared" si="1297"/>
        <v>12</v>
      </c>
      <c r="R6875" s="4">
        <f t="shared" si="1298"/>
        <v>5.87</v>
      </c>
      <c r="S6875" s="31">
        <f t="shared" si="1301"/>
        <v>0.26555555555555554</v>
      </c>
      <c r="T6875" s="31">
        <f t="shared" si="1302"/>
        <v>0.74109953703703713</v>
      </c>
      <c r="U6875" s="4">
        <f t="shared" si="1303"/>
        <v>5.87</v>
      </c>
      <c r="V6875" s="4" t="str">
        <f t="shared" si="1304"/>
        <v/>
      </c>
      <c r="W6875" s="18" t="str">
        <f>IF(V6875="","",VLOOKUP(L6875,日射量と図３!$A$4:$C$368,3,TRUE)*238.85/100)</f>
        <v/>
      </c>
      <c r="X6875" s="4" t="str">
        <f t="shared" si="1305"/>
        <v/>
      </c>
      <c r="Y6875" s="4" t="str">
        <f t="shared" si="1294"/>
        <v/>
      </c>
      <c r="Z6875" s="4" t="str">
        <f t="shared" si="1295"/>
        <v/>
      </c>
      <c r="AA6875" s="4" t="str">
        <f>IF($V6875="","",IF(Y6875&lt;36,0,IF(AND(36&lt;=Y6875,Y6875&lt;71),VLOOKUP($W6875,日射量と図３!$E$6:$F$34,2,TRUE),IF(AND(71&lt;=Y6875,Y6875&lt;107),VLOOKUP($W6875,日射量と図３!$E$6:$G$34,3,TRUE),IF(AND(107&lt;=Y6875,Y6875&lt;143),VLOOKUP($W6875,日射量と図３!$E$6:$H$34,4,TRUE),VLOOKUP($W6875,日射量と図３!$E$6:$I$34,5,TRUE))))))</f>
        <v/>
      </c>
      <c r="AB6875" s="4" t="str">
        <f>IF($V6875="","",IF(Z6875&lt;36,0,IF(AND(36&lt;=Z6875,Z6875&lt;71),VLOOKUP($W6875,日射量と図３!$E$6:$F$34,2,TRUE),IF(AND(71&lt;=Z6875,Z6875&lt;107),VLOOKUP($W6875,日射量と図３!$E$6:$G$34,3,TRUE),IF(AND(107&lt;=Z6875,Z6875&lt;143),VLOOKUP($W6875,日射量と図３!$E$6:$H$34,4,TRUE),VLOOKUP($W6875,日射量と図３!$E$6:$I$34,5,TRUE))))))</f>
        <v/>
      </c>
      <c r="AC6875" s="382" t="str">
        <f t="shared" si="1299"/>
        <v/>
      </c>
      <c r="AD6875" s="382" t="str">
        <f t="shared" si="1300"/>
        <v/>
      </c>
    </row>
    <row r="6876" spans="11:30" ht="13.5" customHeight="1">
      <c r="K6876" s="4">
        <f t="shared" si="1296"/>
        <v>3</v>
      </c>
      <c r="L6876" s="34">
        <v>43538</v>
      </c>
      <c r="M6876" s="4">
        <v>287</v>
      </c>
      <c r="N6876" s="4">
        <v>9</v>
      </c>
      <c r="O6876" s="31">
        <v>0.33333333333333331</v>
      </c>
      <c r="P6876" s="35">
        <v>7.1099999999999994</v>
      </c>
      <c r="Q6876" s="36">
        <f t="shared" si="1297"/>
        <v>12</v>
      </c>
      <c r="R6876" s="4">
        <f t="shared" si="1298"/>
        <v>4.8900000000000006</v>
      </c>
      <c r="S6876" s="31">
        <f t="shared" si="1301"/>
        <v>0.26555555555555554</v>
      </c>
      <c r="T6876" s="31">
        <f t="shared" si="1302"/>
        <v>0.74109953703703713</v>
      </c>
      <c r="U6876" s="4">
        <f t="shared" si="1303"/>
        <v>4.8900000000000006</v>
      </c>
      <c r="V6876" s="4" t="str">
        <f t="shared" si="1304"/>
        <v/>
      </c>
      <c r="W6876" s="18" t="str">
        <f>IF(V6876="","",VLOOKUP(L6876,日射量と図３!$A$4:$C$368,3,TRUE)*238.85/100)</f>
        <v/>
      </c>
      <c r="X6876" s="4" t="str">
        <f t="shared" si="1305"/>
        <v/>
      </c>
      <c r="Y6876" s="4" t="str">
        <f t="shared" si="1294"/>
        <v/>
      </c>
      <c r="Z6876" s="4" t="str">
        <f t="shared" si="1295"/>
        <v/>
      </c>
      <c r="AA6876" s="4" t="str">
        <f>IF($V6876="","",IF(Y6876&lt;36,0,IF(AND(36&lt;=Y6876,Y6876&lt;71),VLOOKUP($W6876,日射量と図３!$E$6:$F$34,2,TRUE),IF(AND(71&lt;=Y6876,Y6876&lt;107),VLOOKUP($W6876,日射量と図３!$E$6:$G$34,3,TRUE),IF(AND(107&lt;=Y6876,Y6876&lt;143),VLOOKUP($W6876,日射量と図３!$E$6:$H$34,4,TRUE),VLOOKUP($W6876,日射量と図３!$E$6:$I$34,5,TRUE))))))</f>
        <v/>
      </c>
      <c r="AB6876" s="4" t="str">
        <f>IF($V6876="","",IF(Z6876&lt;36,0,IF(AND(36&lt;=Z6876,Z6876&lt;71),VLOOKUP($W6876,日射量と図３!$E$6:$F$34,2,TRUE),IF(AND(71&lt;=Z6876,Z6876&lt;107),VLOOKUP($W6876,日射量と図３!$E$6:$G$34,3,TRUE),IF(AND(107&lt;=Z6876,Z6876&lt;143),VLOOKUP($W6876,日射量と図３!$E$6:$H$34,4,TRUE),VLOOKUP($W6876,日射量と図３!$E$6:$I$34,5,TRUE))))))</f>
        <v/>
      </c>
      <c r="AC6876" s="382" t="str">
        <f t="shared" si="1299"/>
        <v/>
      </c>
      <c r="AD6876" s="382" t="str">
        <f t="shared" si="1300"/>
        <v/>
      </c>
    </row>
    <row r="6877" spans="11:30" ht="13.5" customHeight="1">
      <c r="K6877" s="4">
        <f t="shared" si="1296"/>
        <v>3</v>
      </c>
      <c r="L6877" s="34">
        <v>43538</v>
      </c>
      <c r="M6877" s="4">
        <v>287</v>
      </c>
      <c r="N6877" s="4">
        <v>10</v>
      </c>
      <c r="O6877" s="31">
        <v>0.375</v>
      </c>
      <c r="P6877" s="35">
        <v>8.2200000000000006</v>
      </c>
      <c r="Q6877" s="36">
        <f t="shared" si="1297"/>
        <v>12</v>
      </c>
      <c r="R6877" s="4">
        <f t="shared" si="1298"/>
        <v>3.7799999999999994</v>
      </c>
      <c r="S6877" s="31">
        <f t="shared" si="1301"/>
        <v>0.26555555555555554</v>
      </c>
      <c r="T6877" s="31">
        <f t="shared" si="1302"/>
        <v>0.74109953703703713</v>
      </c>
      <c r="U6877" s="4">
        <f t="shared" si="1303"/>
        <v>3.7799999999999994</v>
      </c>
      <c r="V6877" s="4" t="str">
        <f t="shared" si="1304"/>
        <v/>
      </c>
      <c r="W6877" s="18" t="str">
        <f>IF(V6877="","",VLOOKUP(L6877,日射量と図３!$A$4:$C$368,3,TRUE)*238.85/100)</f>
        <v/>
      </c>
      <c r="X6877" s="4" t="str">
        <f t="shared" si="1305"/>
        <v/>
      </c>
      <c r="Y6877" s="4" t="str">
        <f t="shared" si="1294"/>
        <v/>
      </c>
      <c r="Z6877" s="4" t="str">
        <f t="shared" si="1295"/>
        <v/>
      </c>
      <c r="AA6877" s="4" t="str">
        <f>IF($V6877="","",IF(Y6877&lt;36,0,IF(AND(36&lt;=Y6877,Y6877&lt;71),VLOOKUP($W6877,日射量と図３!$E$6:$F$34,2,TRUE),IF(AND(71&lt;=Y6877,Y6877&lt;107),VLOOKUP($W6877,日射量と図３!$E$6:$G$34,3,TRUE),IF(AND(107&lt;=Y6877,Y6877&lt;143),VLOOKUP($W6877,日射量と図３!$E$6:$H$34,4,TRUE),VLOOKUP($W6877,日射量と図３!$E$6:$I$34,5,TRUE))))))</f>
        <v/>
      </c>
      <c r="AB6877" s="4" t="str">
        <f>IF($V6877="","",IF(Z6877&lt;36,0,IF(AND(36&lt;=Z6877,Z6877&lt;71),VLOOKUP($W6877,日射量と図３!$E$6:$F$34,2,TRUE),IF(AND(71&lt;=Z6877,Z6877&lt;107),VLOOKUP($W6877,日射量と図３!$E$6:$G$34,3,TRUE),IF(AND(107&lt;=Z6877,Z6877&lt;143),VLOOKUP($W6877,日射量と図３!$E$6:$H$34,4,TRUE),VLOOKUP($W6877,日射量と図３!$E$6:$I$34,5,TRUE))))))</f>
        <v/>
      </c>
      <c r="AC6877" s="382" t="str">
        <f t="shared" si="1299"/>
        <v/>
      </c>
      <c r="AD6877" s="382" t="str">
        <f t="shared" si="1300"/>
        <v/>
      </c>
    </row>
    <row r="6878" spans="11:30" ht="13.5" customHeight="1">
      <c r="K6878" s="4">
        <f t="shared" si="1296"/>
        <v>3</v>
      </c>
      <c r="L6878" s="34">
        <v>43538</v>
      </c>
      <c r="M6878" s="4">
        <v>287</v>
      </c>
      <c r="N6878" s="4">
        <v>11</v>
      </c>
      <c r="O6878" s="31">
        <v>0.41666666666666669</v>
      </c>
      <c r="P6878" s="35">
        <v>9.3000000000000007</v>
      </c>
      <c r="Q6878" s="36">
        <f t="shared" si="1297"/>
        <v>12</v>
      </c>
      <c r="R6878" s="4">
        <f t="shared" si="1298"/>
        <v>2.6999999999999993</v>
      </c>
      <c r="S6878" s="31">
        <f t="shared" si="1301"/>
        <v>0.26555555555555554</v>
      </c>
      <c r="T6878" s="31">
        <f t="shared" si="1302"/>
        <v>0.74109953703703713</v>
      </c>
      <c r="U6878" s="4">
        <f t="shared" si="1303"/>
        <v>2.6999999999999993</v>
      </c>
      <c r="V6878" s="4" t="str">
        <f t="shared" si="1304"/>
        <v/>
      </c>
      <c r="W6878" s="18" t="str">
        <f>IF(V6878="","",VLOOKUP(L6878,日射量と図３!$A$4:$C$368,3,TRUE)*238.85/100)</f>
        <v/>
      </c>
      <c r="X6878" s="4" t="str">
        <f t="shared" si="1305"/>
        <v/>
      </c>
      <c r="Y6878" s="4" t="str">
        <f t="shared" si="1294"/>
        <v/>
      </c>
      <c r="Z6878" s="4" t="str">
        <f t="shared" si="1295"/>
        <v/>
      </c>
      <c r="AA6878" s="4" t="str">
        <f>IF($V6878="","",IF(Y6878&lt;36,0,IF(AND(36&lt;=Y6878,Y6878&lt;71),VLOOKUP($W6878,日射量と図３!$E$6:$F$34,2,TRUE),IF(AND(71&lt;=Y6878,Y6878&lt;107),VLOOKUP($W6878,日射量と図３!$E$6:$G$34,3,TRUE),IF(AND(107&lt;=Y6878,Y6878&lt;143),VLOOKUP($W6878,日射量と図３!$E$6:$H$34,4,TRUE),VLOOKUP($W6878,日射量と図３!$E$6:$I$34,5,TRUE))))))</f>
        <v/>
      </c>
      <c r="AB6878" s="4" t="str">
        <f>IF($V6878="","",IF(Z6878&lt;36,0,IF(AND(36&lt;=Z6878,Z6878&lt;71),VLOOKUP($W6878,日射量と図３!$E$6:$F$34,2,TRUE),IF(AND(71&lt;=Z6878,Z6878&lt;107),VLOOKUP($W6878,日射量と図３!$E$6:$G$34,3,TRUE),IF(AND(107&lt;=Z6878,Z6878&lt;143),VLOOKUP($W6878,日射量と図３!$E$6:$H$34,4,TRUE),VLOOKUP($W6878,日射量と図３!$E$6:$I$34,5,TRUE))))))</f>
        <v/>
      </c>
      <c r="AC6878" s="382" t="str">
        <f t="shared" si="1299"/>
        <v/>
      </c>
      <c r="AD6878" s="382" t="str">
        <f t="shared" si="1300"/>
        <v/>
      </c>
    </row>
    <row r="6879" spans="11:30" ht="13.5" customHeight="1">
      <c r="K6879" s="4">
        <f t="shared" si="1296"/>
        <v>3</v>
      </c>
      <c r="L6879" s="34">
        <v>43538</v>
      </c>
      <c r="M6879" s="4">
        <v>287</v>
      </c>
      <c r="N6879" s="4">
        <v>12</v>
      </c>
      <c r="O6879" s="31">
        <v>0.45833333333333331</v>
      </c>
      <c r="P6879" s="35">
        <v>10.52</v>
      </c>
      <c r="Q6879" s="36">
        <f t="shared" si="1297"/>
        <v>12</v>
      </c>
      <c r="R6879" s="4">
        <f t="shared" si="1298"/>
        <v>1.4800000000000004</v>
      </c>
      <c r="S6879" s="31">
        <f t="shared" si="1301"/>
        <v>0.26555555555555554</v>
      </c>
      <c r="T6879" s="31">
        <f t="shared" si="1302"/>
        <v>0.74109953703703713</v>
      </c>
      <c r="U6879" s="4">
        <f t="shared" si="1303"/>
        <v>1.4800000000000004</v>
      </c>
      <c r="V6879" s="4" t="str">
        <f t="shared" si="1304"/>
        <v/>
      </c>
      <c r="W6879" s="18" t="str">
        <f>IF(V6879="","",VLOOKUP(L6879,日射量と図３!$A$4:$C$368,3,TRUE)*238.85/100)</f>
        <v/>
      </c>
      <c r="X6879" s="4" t="str">
        <f t="shared" si="1305"/>
        <v/>
      </c>
      <c r="Y6879" s="4" t="str">
        <f t="shared" ref="Y6879:Y6942" si="1306">IF(V6879="","",$AH$30*V6879/(($AG$18/$AH$18)*X6879))</f>
        <v/>
      </c>
      <c r="Z6879" s="4" t="str">
        <f t="shared" ref="Z6879:Z6942" si="1307">IF(V6879="","",$AH$30*V6879/(($AG$19/$AH$19)*X6879))</f>
        <v/>
      </c>
      <c r="AA6879" s="4" t="str">
        <f>IF($V6879="","",IF(Y6879&lt;36,0,IF(AND(36&lt;=Y6879,Y6879&lt;71),VLOOKUP($W6879,日射量と図３!$E$6:$F$34,2,TRUE),IF(AND(71&lt;=Y6879,Y6879&lt;107),VLOOKUP($W6879,日射量と図３!$E$6:$G$34,3,TRUE),IF(AND(107&lt;=Y6879,Y6879&lt;143),VLOOKUP($W6879,日射量と図３!$E$6:$H$34,4,TRUE),VLOOKUP($W6879,日射量と図３!$E$6:$I$34,5,TRUE))))))</f>
        <v/>
      </c>
      <c r="AB6879" s="4" t="str">
        <f>IF($V6879="","",IF(Z6879&lt;36,0,IF(AND(36&lt;=Z6879,Z6879&lt;71),VLOOKUP($W6879,日射量と図３!$E$6:$F$34,2,TRUE),IF(AND(71&lt;=Z6879,Z6879&lt;107),VLOOKUP($W6879,日射量と図３!$E$6:$G$34,3,TRUE),IF(AND(107&lt;=Z6879,Z6879&lt;143),VLOOKUP($W6879,日射量と図３!$E$6:$H$34,4,TRUE),VLOOKUP($W6879,日射量と図３!$E$6:$I$34,5,TRUE))))))</f>
        <v/>
      </c>
      <c r="AC6879" s="382" t="str">
        <f t="shared" si="1299"/>
        <v/>
      </c>
      <c r="AD6879" s="382" t="str">
        <f t="shared" si="1300"/>
        <v/>
      </c>
    </row>
    <row r="6880" spans="11:30" ht="13.5" customHeight="1">
      <c r="K6880" s="4">
        <f t="shared" si="1296"/>
        <v>3</v>
      </c>
      <c r="L6880" s="34">
        <v>43538</v>
      </c>
      <c r="M6880" s="4">
        <v>287</v>
      </c>
      <c r="N6880" s="4">
        <v>13</v>
      </c>
      <c r="O6880" s="31">
        <v>0.5</v>
      </c>
      <c r="P6880" s="35">
        <v>11.389999999999999</v>
      </c>
      <c r="Q6880" s="36">
        <f t="shared" si="1297"/>
        <v>12</v>
      </c>
      <c r="R6880" s="4">
        <f t="shared" si="1298"/>
        <v>0.61000000000000121</v>
      </c>
      <c r="S6880" s="31">
        <f t="shared" si="1301"/>
        <v>0.26555555555555554</v>
      </c>
      <c r="T6880" s="31">
        <f t="shared" si="1302"/>
        <v>0.74109953703703713</v>
      </c>
      <c r="U6880" s="4">
        <f t="shared" si="1303"/>
        <v>0.61000000000000121</v>
      </c>
      <c r="V6880" s="4" t="str">
        <f t="shared" si="1304"/>
        <v/>
      </c>
      <c r="W6880" s="18" t="str">
        <f>IF(V6880="","",VLOOKUP(L6880,日射量と図３!$A$4:$C$368,3,TRUE)*238.85/100)</f>
        <v/>
      </c>
      <c r="X6880" s="4" t="str">
        <f t="shared" si="1305"/>
        <v/>
      </c>
      <c r="Y6880" s="4" t="str">
        <f t="shared" si="1306"/>
        <v/>
      </c>
      <c r="Z6880" s="4" t="str">
        <f t="shared" si="1307"/>
        <v/>
      </c>
      <c r="AA6880" s="4" t="str">
        <f>IF($V6880="","",IF(Y6880&lt;36,0,IF(AND(36&lt;=Y6880,Y6880&lt;71),VLOOKUP($W6880,日射量と図３!$E$6:$F$34,2,TRUE),IF(AND(71&lt;=Y6880,Y6880&lt;107),VLOOKUP($W6880,日射量と図３!$E$6:$G$34,3,TRUE),IF(AND(107&lt;=Y6880,Y6880&lt;143),VLOOKUP($W6880,日射量と図３!$E$6:$H$34,4,TRUE),VLOOKUP($W6880,日射量と図３!$E$6:$I$34,5,TRUE))))))</f>
        <v/>
      </c>
      <c r="AB6880" s="4" t="str">
        <f>IF($V6880="","",IF(Z6880&lt;36,0,IF(AND(36&lt;=Z6880,Z6880&lt;71),VLOOKUP($W6880,日射量と図３!$E$6:$F$34,2,TRUE),IF(AND(71&lt;=Z6880,Z6880&lt;107),VLOOKUP($W6880,日射量と図３!$E$6:$G$34,3,TRUE),IF(AND(107&lt;=Z6880,Z6880&lt;143),VLOOKUP($W6880,日射量と図３!$E$6:$H$34,4,TRUE),VLOOKUP($W6880,日射量と図３!$E$6:$I$34,5,TRUE))))))</f>
        <v/>
      </c>
      <c r="AC6880" s="382" t="str">
        <f t="shared" si="1299"/>
        <v/>
      </c>
      <c r="AD6880" s="382" t="str">
        <f t="shared" si="1300"/>
        <v/>
      </c>
    </row>
    <row r="6881" spans="11:30" ht="13.5" customHeight="1">
      <c r="K6881" s="4">
        <f t="shared" si="1296"/>
        <v>3</v>
      </c>
      <c r="L6881" s="34">
        <v>43538</v>
      </c>
      <c r="M6881" s="4">
        <v>287</v>
      </c>
      <c r="N6881" s="4">
        <v>14</v>
      </c>
      <c r="O6881" s="31">
        <v>0.54166666666666663</v>
      </c>
      <c r="P6881" s="35">
        <v>12.389999999999999</v>
      </c>
      <c r="Q6881" s="36">
        <f t="shared" si="1297"/>
        <v>12</v>
      </c>
      <c r="R6881" s="4">
        <f t="shared" si="1298"/>
        <v>0</v>
      </c>
      <c r="S6881" s="31">
        <f t="shared" si="1301"/>
        <v>0.26555555555555554</v>
      </c>
      <c r="T6881" s="31">
        <f t="shared" si="1302"/>
        <v>0.74109953703703713</v>
      </c>
      <c r="U6881" s="4">
        <f t="shared" si="1303"/>
        <v>0</v>
      </c>
      <c r="V6881" s="4" t="str">
        <f t="shared" si="1304"/>
        <v/>
      </c>
      <c r="W6881" s="18" t="str">
        <f>IF(V6881="","",VLOOKUP(L6881,日射量と図３!$A$4:$C$368,3,TRUE)*238.85/100)</f>
        <v/>
      </c>
      <c r="X6881" s="4" t="str">
        <f t="shared" si="1305"/>
        <v/>
      </c>
      <c r="Y6881" s="4" t="str">
        <f t="shared" si="1306"/>
        <v/>
      </c>
      <c r="Z6881" s="4" t="str">
        <f t="shared" si="1307"/>
        <v/>
      </c>
      <c r="AA6881" s="4" t="str">
        <f>IF($V6881="","",IF(Y6881&lt;36,0,IF(AND(36&lt;=Y6881,Y6881&lt;71),VLOOKUP($W6881,日射量と図３!$E$6:$F$34,2,TRUE),IF(AND(71&lt;=Y6881,Y6881&lt;107),VLOOKUP($W6881,日射量と図３!$E$6:$G$34,3,TRUE),IF(AND(107&lt;=Y6881,Y6881&lt;143),VLOOKUP($W6881,日射量と図３!$E$6:$H$34,4,TRUE),VLOOKUP($W6881,日射量と図３!$E$6:$I$34,5,TRUE))))))</f>
        <v/>
      </c>
      <c r="AB6881" s="4" t="str">
        <f>IF($V6881="","",IF(Z6881&lt;36,0,IF(AND(36&lt;=Z6881,Z6881&lt;71),VLOOKUP($W6881,日射量と図３!$E$6:$F$34,2,TRUE),IF(AND(71&lt;=Z6881,Z6881&lt;107),VLOOKUP($W6881,日射量と図３!$E$6:$G$34,3,TRUE),IF(AND(107&lt;=Z6881,Z6881&lt;143),VLOOKUP($W6881,日射量と図３!$E$6:$H$34,4,TRUE),VLOOKUP($W6881,日射量と図３!$E$6:$I$34,5,TRUE))))))</f>
        <v/>
      </c>
      <c r="AC6881" s="382" t="str">
        <f t="shared" si="1299"/>
        <v/>
      </c>
      <c r="AD6881" s="382" t="str">
        <f t="shared" si="1300"/>
        <v/>
      </c>
    </row>
    <row r="6882" spans="11:30" ht="13.5" customHeight="1">
      <c r="K6882" s="4">
        <f t="shared" si="1296"/>
        <v>3</v>
      </c>
      <c r="L6882" s="34">
        <v>43538</v>
      </c>
      <c r="M6882" s="4">
        <v>287</v>
      </c>
      <c r="N6882" s="4">
        <v>15</v>
      </c>
      <c r="O6882" s="31">
        <v>0.58333333333333337</v>
      </c>
      <c r="P6882" s="35">
        <v>12.650000000000002</v>
      </c>
      <c r="Q6882" s="36">
        <f t="shared" si="1297"/>
        <v>12</v>
      </c>
      <c r="R6882" s="4">
        <f t="shared" si="1298"/>
        <v>0</v>
      </c>
      <c r="S6882" s="31">
        <f t="shared" si="1301"/>
        <v>0.26555555555555554</v>
      </c>
      <c r="T6882" s="31">
        <f t="shared" si="1302"/>
        <v>0.74109953703703713</v>
      </c>
      <c r="U6882" s="4">
        <f t="shared" si="1303"/>
        <v>0</v>
      </c>
      <c r="V6882" s="4" t="str">
        <f t="shared" si="1304"/>
        <v/>
      </c>
      <c r="W6882" s="18" t="str">
        <f>IF(V6882="","",VLOOKUP(L6882,日射量と図３!$A$4:$C$368,3,TRUE)*238.85/100)</f>
        <v/>
      </c>
      <c r="X6882" s="4" t="str">
        <f t="shared" si="1305"/>
        <v/>
      </c>
      <c r="Y6882" s="4" t="str">
        <f t="shared" si="1306"/>
        <v/>
      </c>
      <c r="Z6882" s="4" t="str">
        <f t="shared" si="1307"/>
        <v/>
      </c>
      <c r="AA6882" s="4" t="str">
        <f>IF($V6882="","",IF(Y6882&lt;36,0,IF(AND(36&lt;=Y6882,Y6882&lt;71),VLOOKUP($W6882,日射量と図３!$E$6:$F$34,2,TRUE),IF(AND(71&lt;=Y6882,Y6882&lt;107),VLOOKUP($W6882,日射量と図３!$E$6:$G$34,3,TRUE),IF(AND(107&lt;=Y6882,Y6882&lt;143),VLOOKUP($W6882,日射量と図３!$E$6:$H$34,4,TRUE),VLOOKUP($W6882,日射量と図３!$E$6:$I$34,5,TRUE))))))</f>
        <v/>
      </c>
      <c r="AB6882" s="4" t="str">
        <f>IF($V6882="","",IF(Z6882&lt;36,0,IF(AND(36&lt;=Z6882,Z6882&lt;71),VLOOKUP($W6882,日射量と図３!$E$6:$F$34,2,TRUE),IF(AND(71&lt;=Z6882,Z6882&lt;107),VLOOKUP($W6882,日射量と図３!$E$6:$G$34,3,TRUE),IF(AND(107&lt;=Z6882,Z6882&lt;143),VLOOKUP($W6882,日射量と図３!$E$6:$H$34,4,TRUE),VLOOKUP($W6882,日射量と図３!$E$6:$I$34,5,TRUE))))))</f>
        <v/>
      </c>
      <c r="AC6882" s="382" t="str">
        <f t="shared" si="1299"/>
        <v/>
      </c>
      <c r="AD6882" s="382" t="str">
        <f t="shared" si="1300"/>
        <v/>
      </c>
    </row>
    <row r="6883" spans="11:30" ht="13.5" customHeight="1">
      <c r="K6883" s="4">
        <f t="shared" si="1296"/>
        <v>3</v>
      </c>
      <c r="L6883" s="34">
        <v>43538</v>
      </c>
      <c r="M6883" s="4">
        <v>287</v>
      </c>
      <c r="N6883" s="4">
        <v>16</v>
      </c>
      <c r="O6883" s="31">
        <v>0.625</v>
      </c>
      <c r="P6883" s="35">
        <v>12.7</v>
      </c>
      <c r="Q6883" s="36">
        <f t="shared" si="1297"/>
        <v>16</v>
      </c>
      <c r="R6883" s="4">
        <f t="shared" si="1298"/>
        <v>3.3000000000000007</v>
      </c>
      <c r="S6883" s="31">
        <f t="shared" si="1301"/>
        <v>0.26555555555555554</v>
      </c>
      <c r="T6883" s="31">
        <f t="shared" si="1302"/>
        <v>0.74109953703703713</v>
      </c>
      <c r="U6883" s="4">
        <f t="shared" si="1303"/>
        <v>3.3000000000000007</v>
      </c>
      <c r="V6883" s="4" t="str">
        <f t="shared" si="1304"/>
        <v/>
      </c>
      <c r="W6883" s="18" t="str">
        <f>IF(V6883="","",VLOOKUP(L6883,日射量と図３!$A$4:$C$368,3,TRUE)*238.85/100)</f>
        <v/>
      </c>
      <c r="X6883" s="4" t="str">
        <f t="shared" si="1305"/>
        <v/>
      </c>
      <c r="Y6883" s="4" t="str">
        <f t="shared" si="1306"/>
        <v/>
      </c>
      <c r="Z6883" s="4" t="str">
        <f t="shared" si="1307"/>
        <v/>
      </c>
      <c r="AA6883" s="4" t="str">
        <f>IF($V6883="","",IF(Y6883&lt;36,0,IF(AND(36&lt;=Y6883,Y6883&lt;71),VLOOKUP($W6883,日射量と図３!$E$6:$F$34,2,TRUE),IF(AND(71&lt;=Y6883,Y6883&lt;107),VLOOKUP($W6883,日射量と図３!$E$6:$G$34,3,TRUE),IF(AND(107&lt;=Y6883,Y6883&lt;143),VLOOKUP($W6883,日射量と図３!$E$6:$H$34,4,TRUE),VLOOKUP($W6883,日射量と図３!$E$6:$I$34,5,TRUE))))))</f>
        <v/>
      </c>
      <c r="AB6883" s="4" t="str">
        <f>IF($V6883="","",IF(Z6883&lt;36,0,IF(AND(36&lt;=Z6883,Z6883&lt;71),VLOOKUP($W6883,日射量と図３!$E$6:$F$34,2,TRUE),IF(AND(71&lt;=Z6883,Z6883&lt;107),VLOOKUP($W6883,日射量と図３!$E$6:$G$34,3,TRUE),IF(AND(107&lt;=Z6883,Z6883&lt;143),VLOOKUP($W6883,日射量と図３!$E$6:$H$34,4,TRUE),VLOOKUP($W6883,日射量と図３!$E$6:$I$34,5,TRUE))))))</f>
        <v/>
      </c>
      <c r="AC6883" s="382" t="str">
        <f t="shared" si="1299"/>
        <v/>
      </c>
      <c r="AD6883" s="382" t="str">
        <f t="shared" si="1300"/>
        <v/>
      </c>
    </row>
    <row r="6884" spans="11:30" ht="13.5" customHeight="1">
      <c r="K6884" s="4">
        <f t="shared" si="1296"/>
        <v>3</v>
      </c>
      <c r="L6884" s="34">
        <v>43538</v>
      </c>
      <c r="M6884" s="4">
        <v>287</v>
      </c>
      <c r="N6884" s="4">
        <v>17</v>
      </c>
      <c r="O6884" s="31">
        <v>0.66666666666666663</v>
      </c>
      <c r="P6884" s="35">
        <v>12.059999999999999</v>
      </c>
      <c r="Q6884" s="36">
        <f t="shared" si="1297"/>
        <v>16</v>
      </c>
      <c r="R6884" s="4">
        <f t="shared" si="1298"/>
        <v>3.9400000000000013</v>
      </c>
      <c r="S6884" s="31">
        <f t="shared" si="1301"/>
        <v>0.26555555555555554</v>
      </c>
      <c r="T6884" s="31">
        <f t="shared" si="1302"/>
        <v>0.74109953703703713</v>
      </c>
      <c r="U6884" s="4">
        <f t="shared" si="1303"/>
        <v>3.9400000000000013</v>
      </c>
      <c r="V6884" s="4" t="str">
        <f t="shared" si="1304"/>
        <v/>
      </c>
      <c r="W6884" s="18" t="str">
        <f>IF(V6884="","",VLOOKUP(L6884,日射量と図３!$A$4:$C$368,3,TRUE)*238.85/100)</f>
        <v/>
      </c>
      <c r="X6884" s="4" t="str">
        <f t="shared" si="1305"/>
        <v/>
      </c>
      <c r="Y6884" s="4" t="str">
        <f t="shared" si="1306"/>
        <v/>
      </c>
      <c r="Z6884" s="4" t="str">
        <f t="shared" si="1307"/>
        <v/>
      </c>
      <c r="AA6884" s="4" t="str">
        <f>IF($V6884="","",IF(Y6884&lt;36,0,IF(AND(36&lt;=Y6884,Y6884&lt;71),VLOOKUP($W6884,日射量と図３!$E$6:$F$34,2,TRUE),IF(AND(71&lt;=Y6884,Y6884&lt;107),VLOOKUP($W6884,日射量と図３!$E$6:$G$34,3,TRUE),IF(AND(107&lt;=Y6884,Y6884&lt;143),VLOOKUP($W6884,日射量と図３!$E$6:$H$34,4,TRUE),VLOOKUP($W6884,日射量と図３!$E$6:$I$34,5,TRUE))))))</f>
        <v/>
      </c>
      <c r="AB6884" s="4" t="str">
        <f>IF($V6884="","",IF(Z6884&lt;36,0,IF(AND(36&lt;=Z6884,Z6884&lt;71),VLOOKUP($W6884,日射量と図３!$E$6:$F$34,2,TRUE),IF(AND(71&lt;=Z6884,Z6884&lt;107),VLOOKUP($W6884,日射量と図３!$E$6:$G$34,3,TRUE),IF(AND(107&lt;=Z6884,Z6884&lt;143),VLOOKUP($W6884,日射量と図３!$E$6:$H$34,4,TRUE),VLOOKUP($W6884,日射量と図３!$E$6:$I$34,5,TRUE))))))</f>
        <v/>
      </c>
      <c r="AC6884" s="382" t="str">
        <f t="shared" si="1299"/>
        <v/>
      </c>
      <c r="AD6884" s="382" t="str">
        <f t="shared" si="1300"/>
        <v/>
      </c>
    </row>
    <row r="6885" spans="11:30" ht="13.5" customHeight="1">
      <c r="K6885" s="4">
        <f t="shared" si="1296"/>
        <v>3</v>
      </c>
      <c r="L6885" s="34">
        <v>43538</v>
      </c>
      <c r="M6885" s="4">
        <v>287</v>
      </c>
      <c r="N6885" s="4">
        <v>18</v>
      </c>
      <c r="O6885" s="31">
        <v>0.70833333333333337</v>
      </c>
      <c r="P6885" s="35">
        <v>11.1</v>
      </c>
      <c r="Q6885" s="36">
        <f t="shared" si="1297"/>
        <v>16</v>
      </c>
      <c r="R6885" s="4">
        <f t="shared" si="1298"/>
        <v>4.9000000000000004</v>
      </c>
      <c r="S6885" s="31">
        <f t="shared" si="1301"/>
        <v>0.26555555555555554</v>
      </c>
      <c r="T6885" s="31">
        <f t="shared" si="1302"/>
        <v>0.74109953703703713</v>
      </c>
      <c r="U6885" s="4">
        <f t="shared" si="1303"/>
        <v>4.9000000000000004</v>
      </c>
      <c r="V6885" s="4" t="str">
        <f t="shared" si="1304"/>
        <v/>
      </c>
      <c r="W6885" s="18" t="str">
        <f>IF(V6885="","",VLOOKUP(L6885,日射量と図３!$A$4:$C$368,3,TRUE)*238.85/100)</f>
        <v/>
      </c>
      <c r="X6885" s="4" t="str">
        <f t="shared" si="1305"/>
        <v/>
      </c>
      <c r="Y6885" s="4" t="str">
        <f t="shared" si="1306"/>
        <v/>
      </c>
      <c r="Z6885" s="4" t="str">
        <f t="shared" si="1307"/>
        <v/>
      </c>
      <c r="AA6885" s="4" t="str">
        <f>IF($V6885="","",IF(Y6885&lt;36,0,IF(AND(36&lt;=Y6885,Y6885&lt;71),VLOOKUP($W6885,日射量と図３!$E$6:$F$34,2,TRUE),IF(AND(71&lt;=Y6885,Y6885&lt;107),VLOOKUP($W6885,日射量と図３!$E$6:$G$34,3,TRUE),IF(AND(107&lt;=Y6885,Y6885&lt;143),VLOOKUP($W6885,日射量と図３!$E$6:$H$34,4,TRUE),VLOOKUP($W6885,日射量と図３!$E$6:$I$34,5,TRUE))))))</f>
        <v/>
      </c>
      <c r="AB6885" s="4" t="str">
        <f>IF($V6885="","",IF(Z6885&lt;36,0,IF(AND(36&lt;=Z6885,Z6885&lt;71),VLOOKUP($W6885,日射量と図３!$E$6:$F$34,2,TRUE),IF(AND(71&lt;=Z6885,Z6885&lt;107),VLOOKUP($W6885,日射量と図３!$E$6:$G$34,3,TRUE),IF(AND(107&lt;=Z6885,Z6885&lt;143),VLOOKUP($W6885,日射量と図３!$E$6:$H$34,4,TRUE),VLOOKUP($W6885,日射量と図３!$E$6:$I$34,5,TRUE))))))</f>
        <v/>
      </c>
      <c r="AC6885" s="382" t="str">
        <f t="shared" si="1299"/>
        <v/>
      </c>
      <c r="AD6885" s="382" t="str">
        <f t="shared" si="1300"/>
        <v/>
      </c>
    </row>
    <row r="6886" spans="11:30" ht="13.5" customHeight="1">
      <c r="K6886" s="4">
        <f t="shared" si="1296"/>
        <v>3</v>
      </c>
      <c r="L6886" s="34">
        <v>43538</v>
      </c>
      <c r="M6886" s="4">
        <v>287</v>
      </c>
      <c r="N6886" s="4">
        <v>19</v>
      </c>
      <c r="O6886" s="31">
        <v>0.75</v>
      </c>
      <c r="P6886" s="35">
        <v>10.219999999999999</v>
      </c>
      <c r="Q6886" s="36">
        <f t="shared" si="1297"/>
        <v>16</v>
      </c>
      <c r="R6886" s="4">
        <f t="shared" si="1298"/>
        <v>5.7800000000000011</v>
      </c>
      <c r="S6886" s="31">
        <f t="shared" si="1301"/>
        <v>0.26555555555555554</v>
      </c>
      <c r="T6886" s="31">
        <f t="shared" si="1302"/>
        <v>0.74109953703703713</v>
      </c>
      <c r="U6886" s="4">
        <f t="shared" si="1303"/>
        <v>0</v>
      </c>
      <c r="V6886" s="4" t="str">
        <f t="shared" si="1304"/>
        <v/>
      </c>
      <c r="W6886" s="18" t="str">
        <f>IF(V6886="","",VLOOKUP(L6886,日射量と図３!$A$4:$C$368,3,TRUE)*238.85/100)</f>
        <v/>
      </c>
      <c r="X6886" s="4" t="str">
        <f t="shared" si="1305"/>
        <v/>
      </c>
      <c r="Y6886" s="4" t="str">
        <f t="shared" si="1306"/>
        <v/>
      </c>
      <c r="Z6886" s="4" t="str">
        <f t="shared" si="1307"/>
        <v/>
      </c>
      <c r="AA6886" s="4" t="str">
        <f>IF($V6886="","",IF(Y6886&lt;36,0,IF(AND(36&lt;=Y6886,Y6886&lt;71),VLOOKUP($W6886,日射量と図３!$E$6:$F$34,2,TRUE),IF(AND(71&lt;=Y6886,Y6886&lt;107),VLOOKUP($W6886,日射量と図３!$E$6:$G$34,3,TRUE),IF(AND(107&lt;=Y6886,Y6886&lt;143),VLOOKUP($W6886,日射量と図３!$E$6:$H$34,4,TRUE),VLOOKUP($W6886,日射量と図３!$E$6:$I$34,5,TRUE))))))</f>
        <v/>
      </c>
      <c r="AB6886" s="4" t="str">
        <f>IF($V6886="","",IF(Z6886&lt;36,0,IF(AND(36&lt;=Z6886,Z6886&lt;71),VLOOKUP($W6886,日射量と図３!$E$6:$F$34,2,TRUE),IF(AND(71&lt;=Z6886,Z6886&lt;107),VLOOKUP($W6886,日射量と図３!$E$6:$G$34,3,TRUE),IF(AND(107&lt;=Z6886,Z6886&lt;143),VLOOKUP($W6886,日射量と図３!$E$6:$H$34,4,TRUE),VLOOKUP($W6886,日射量と図３!$E$6:$I$34,5,TRUE))))))</f>
        <v/>
      </c>
      <c r="AC6886" s="382" t="str">
        <f t="shared" si="1299"/>
        <v/>
      </c>
      <c r="AD6886" s="382" t="str">
        <f t="shared" si="1300"/>
        <v/>
      </c>
    </row>
    <row r="6887" spans="11:30" ht="13.5" customHeight="1">
      <c r="K6887" s="4">
        <f t="shared" si="1296"/>
        <v>3</v>
      </c>
      <c r="L6887" s="34">
        <v>43538</v>
      </c>
      <c r="M6887" s="4">
        <v>287</v>
      </c>
      <c r="N6887" s="4">
        <v>20</v>
      </c>
      <c r="O6887" s="31">
        <v>0.79166666666666663</v>
      </c>
      <c r="P6887" s="35">
        <v>9.2800000000000011</v>
      </c>
      <c r="Q6887" s="36">
        <f t="shared" si="1297"/>
        <v>16</v>
      </c>
      <c r="R6887" s="4">
        <f t="shared" si="1298"/>
        <v>6.7199999999999989</v>
      </c>
      <c r="S6887" s="31">
        <f t="shared" si="1301"/>
        <v>0.26555555555555554</v>
      </c>
      <c r="T6887" s="31">
        <f t="shared" si="1302"/>
        <v>0.74109953703703713</v>
      </c>
      <c r="U6887" s="4">
        <f t="shared" si="1303"/>
        <v>0</v>
      </c>
      <c r="V6887" s="4" t="str">
        <f t="shared" si="1304"/>
        <v/>
      </c>
      <c r="W6887" s="18" t="str">
        <f>IF(V6887="","",VLOOKUP(L6887,日射量と図３!$A$4:$C$368,3,TRUE)*238.85/100)</f>
        <v/>
      </c>
      <c r="X6887" s="4" t="str">
        <f t="shared" si="1305"/>
        <v/>
      </c>
      <c r="Y6887" s="4" t="str">
        <f t="shared" si="1306"/>
        <v/>
      </c>
      <c r="Z6887" s="4" t="str">
        <f t="shared" si="1307"/>
        <v/>
      </c>
      <c r="AA6887" s="4" t="str">
        <f>IF($V6887="","",IF(Y6887&lt;36,0,IF(AND(36&lt;=Y6887,Y6887&lt;71),VLOOKUP($W6887,日射量と図３!$E$6:$F$34,2,TRUE),IF(AND(71&lt;=Y6887,Y6887&lt;107),VLOOKUP($W6887,日射量と図３!$E$6:$G$34,3,TRUE),IF(AND(107&lt;=Y6887,Y6887&lt;143),VLOOKUP($W6887,日射量と図３!$E$6:$H$34,4,TRUE),VLOOKUP($W6887,日射量と図３!$E$6:$I$34,5,TRUE))))))</f>
        <v/>
      </c>
      <c r="AB6887" s="4" t="str">
        <f>IF($V6887="","",IF(Z6887&lt;36,0,IF(AND(36&lt;=Z6887,Z6887&lt;71),VLOOKUP($W6887,日射量と図３!$E$6:$F$34,2,TRUE),IF(AND(71&lt;=Z6887,Z6887&lt;107),VLOOKUP($W6887,日射量と図３!$E$6:$G$34,3,TRUE),IF(AND(107&lt;=Z6887,Z6887&lt;143),VLOOKUP($W6887,日射量と図３!$E$6:$H$34,4,TRUE),VLOOKUP($W6887,日射量と図３!$E$6:$I$34,5,TRUE))))))</f>
        <v/>
      </c>
      <c r="AC6887" s="382" t="str">
        <f t="shared" si="1299"/>
        <v/>
      </c>
      <c r="AD6887" s="382" t="str">
        <f t="shared" si="1300"/>
        <v/>
      </c>
    </row>
    <row r="6888" spans="11:30" ht="13.5" customHeight="1">
      <c r="K6888" s="4">
        <f t="shared" si="1296"/>
        <v>3</v>
      </c>
      <c r="L6888" s="34">
        <v>43538</v>
      </c>
      <c r="M6888" s="4">
        <v>287</v>
      </c>
      <c r="N6888" s="4">
        <v>21</v>
      </c>
      <c r="O6888" s="31">
        <v>0.83333333333333337</v>
      </c>
      <c r="P6888" s="35">
        <v>8.5499999999999989</v>
      </c>
      <c r="Q6888" s="36">
        <f t="shared" si="1297"/>
        <v>16</v>
      </c>
      <c r="R6888" s="4">
        <f t="shared" si="1298"/>
        <v>7.4500000000000011</v>
      </c>
      <c r="S6888" s="31">
        <f t="shared" si="1301"/>
        <v>0.26555555555555554</v>
      </c>
      <c r="T6888" s="31">
        <f t="shared" si="1302"/>
        <v>0.74109953703703713</v>
      </c>
      <c r="U6888" s="4">
        <f t="shared" si="1303"/>
        <v>0</v>
      </c>
      <c r="V6888" s="4" t="str">
        <f t="shared" si="1304"/>
        <v/>
      </c>
      <c r="W6888" s="18" t="str">
        <f>IF(V6888="","",VLOOKUP(L6888,日射量と図３!$A$4:$C$368,3,TRUE)*238.85/100)</f>
        <v/>
      </c>
      <c r="X6888" s="4" t="str">
        <f t="shared" si="1305"/>
        <v/>
      </c>
      <c r="Y6888" s="4" t="str">
        <f t="shared" si="1306"/>
        <v/>
      </c>
      <c r="Z6888" s="4" t="str">
        <f t="shared" si="1307"/>
        <v/>
      </c>
      <c r="AA6888" s="4" t="str">
        <f>IF($V6888="","",IF(Y6888&lt;36,0,IF(AND(36&lt;=Y6888,Y6888&lt;71),VLOOKUP($W6888,日射量と図３!$E$6:$F$34,2,TRUE),IF(AND(71&lt;=Y6888,Y6888&lt;107),VLOOKUP($W6888,日射量と図３!$E$6:$G$34,3,TRUE),IF(AND(107&lt;=Y6888,Y6888&lt;143),VLOOKUP($W6888,日射量と図３!$E$6:$H$34,4,TRUE),VLOOKUP($W6888,日射量と図３!$E$6:$I$34,5,TRUE))))))</f>
        <v/>
      </c>
      <c r="AB6888" s="4" t="str">
        <f>IF($V6888="","",IF(Z6888&lt;36,0,IF(AND(36&lt;=Z6888,Z6888&lt;71),VLOOKUP($W6888,日射量と図３!$E$6:$F$34,2,TRUE),IF(AND(71&lt;=Z6888,Z6888&lt;107),VLOOKUP($W6888,日射量と図３!$E$6:$G$34,3,TRUE),IF(AND(107&lt;=Z6888,Z6888&lt;143),VLOOKUP($W6888,日射量と図３!$E$6:$H$34,4,TRUE),VLOOKUP($W6888,日射量と図３!$E$6:$I$34,5,TRUE))))))</f>
        <v/>
      </c>
      <c r="AC6888" s="382" t="str">
        <f t="shared" si="1299"/>
        <v/>
      </c>
      <c r="AD6888" s="382" t="str">
        <f t="shared" si="1300"/>
        <v/>
      </c>
    </row>
    <row r="6889" spans="11:30" ht="13.5" customHeight="1">
      <c r="K6889" s="4">
        <f t="shared" si="1296"/>
        <v>3</v>
      </c>
      <c r="L6889" s="34">
        <v>43538</v>
      </c>
      <c r="M6889" s="4">
        <v>287</v>
      </c>
      <c r="N6889" s="4">
        <v>22</v>
      </c>
      <c r="O6889" s="31">
        <v>0.875</v>
      </c>
      <c r="P6889" s="35">
        <v>7.93</v>
      </c>
      <c r="Q6889" s="36">
        <f t="shared" si="1297"/>
        <v>16</v>
      </c>
      <c r="R6889" s="4">
        <f t="shared" si="1298"/>
        <v>8.07</v>
      </c>
      <c r="S6889" s="31">
        <f t="shared" si="1301"/>
        <v>0.26555555555555554</v>
      </c>
      <c r="T6889" s="31">
        <f t="shared" si="1302"/>
        <v>0.74109953703703713</v>
      </c>
      <c r="U6889" s="4">
        <f t="shared" si="1303"/>
        <v>0</v>
      </c>
      <c r="V6889" s="4" t="str">
        <f t="shared" si="1304"/>
        <v/>
      </c>
      <c r="W6889" s="18" t="str">
        <f>IF(V6889="","",VLOOKUP(L6889,日射量と図３!$A$4:$C$368,3,TRUE)*238.85/100)</f>
        <v/>
      </c>
      <c r="X6889" s="4" t="str">
        <f t="shared" si="1305"/>
        <v/>
      </c>
      <c r="Y6889" s="4" t="str">
        <f t="shared" si="1306"/>
        <v/>
      </c>
      <c r="Z6889" s="4" t="str">
        <f t="shared" si="1307"/>
        <v/>
      </c>
      <c r="AA6889" s="4" t="str">
        <f>IF($V6889="","",IF(Y6889&lt;36,0,IF(AND(36&lt;=Y6889,Y6889&lt;71),VLOOKUP($W6889,日射量と図３!$E$6:$F$34,2,TRUE),IF(AND(71&lt;=Y6889,Y6889&lt;107),VLOOKUP($W6889,日射量と図３!$E$6:$G$34,3,TRUE),IF(AND(107&lt;=Y6889,Y6889&lt;143),VLOOKUP($W6889,日射量と図３!$E$6:$H$34,4,TRUE),VLOOKUP($W6889,日射量と図３!$E$6:$I$34,5,TRUE))))))</f>
        <v/>
      </c>
      <c r="AB6889" s="4" t="str">
        <f>IF($V6889="","",IF(Z6889&lt;36,0,IF(AND(36&lt;=Z6889,Z6889&lt;71),VLOOKUP($W6889,日射量と図３!$E$6:$F$34,2,TRUE),IF(AND(71&lt;=Z6889,Z6889&lt;107),VLOOKUP($W6889,日射量と図３!$E$6:$G$34,3,TRUE),IF(AND(107&lt;=Z6889,Z6889&lt;143),VLOOKUP($W6889,日射量と図３!$E$6:$H$34,4,TRUE),VLOOKUP($W6889,日射量と図３!$E$6:$I$34,5,TRUE))))))</f>
        <v/>
      </c>
      <c r="AC6889" s="382" t="str">
        <f t="shared" si="1299"/>
        <v/>
      </c>
      <c r="AD6889" s="382" t="str">
        <f t="shared" si="1300"/>
        <v/>
      </c>
    </row>
    <row r="6890" spans="11:30" ht="13.5" customHeight="1">
      <c r="K6890" s="4">
        <f t="shared" si="1296"/>
        <v>3</v>
      </c>
      <c r="L6890" s="34">
        <v>43538</v>
      </c>
      <c r="M6890" s="4">
        <v>287</v>
      </c>
      <c r="N6890" s="4">
        <v>23</v>
      </c>
      <c r="O6890" s="31">
        <v>0.91666666666666663</v>
      </c>
      <c r="P6890" s="35">
        <v>7.4</v>
      </c>
      <c r="Q6890" s="36">
        <f t="shared" si="1297"/>
        <v>13</v>
      </c>
      <c r="R6890" s="4">
        <f t="shared" si="1298"/>
        <v>5.6</v>
      </c>
      <c r="S6890" s="31">
        <f t="shared" si="1301"/>
        <v>0.26555555555555554</v>
      </c>
      <c r="T6890" s="31">
        <f t="shared" si="1302"/>
        <v>0.74109953703703713</v>
      </c>
      <c r="U6890" s="4">
        <f t="shared" si="1303"/>
        <v>0</v>
      </c>
      <c r="V6890" s="4" t="str">
        <f t="shared" si="1304"/>
        <v/>
      </c>
      <c r="W6890" s="18" t="str">
        <f>IF(V6890="","",VLOOKUP(L6890,日射量と図３!$A$4:$C$368,3,TRUE)*238.85/100)</f>
        <v/>
      </c>
      <c r="X6890" s="4" t="str">
        <f t="shared" si="1305"/>
        <v/>
      </c>
      <c r="Y6890" s="4" t="str">
        <f t="shared" si="1306"/>
        <v/>
      </c>
      <c r="Z6890" s="4" t="str">
        <f t="shared" si="1307"/>
        <v/>
      </c>
      <c r="AA6890" s="4" t="str">
        <f>IF($V6890="","",IF(Y6890&lt;36,0,IF(AND(36&lt;=Y6890,Y6890&lt;71),VLOOKUP($W6890,日射量と図３!$E$6:$F$34,2,TRUE),IF(AND(71&lt;=Y6890,Y6890&lt;107),VLOOKUP($W6890,日射量と図３!$E$6:$G$34,3,TRUE),IF(AND(107&lt;=Y6890,Y6890&lt;143),VLOOKUP($W6890,日射量と図３!$E$6:$H$34,4,TRUE),VLOOKUP($W6890,日射量と図３!$E$6:$I$34,5,TRUE))))))</f>
        <v/>
      </c>
      <c r="AB6890" s="4" t="str">
        <f>IF($V6890="","",IF(Z6890&lt;36,0,IF(AND(36&lt;=Z6890,Z6890&lt;71),VLOOKUP($W6890,日射量と図３!$E$6:$F$34,2,TRUE),IF(AND(71&lt;=Z6890,Z6890&lt;107),VLOOKUP($W6890,日射量と図３!$E$6:$G$34,3,TRUE),IF(AND(107&lt;=Z6890,Z6890&lt;143),VLOOKUP($W6890,日射量と図３!$E$6:$H$34,4,TRUE),VLOOKUP($W6890,日射量と図３!$E$6:$I$34,5,TRUE))))))</f>
        <v/>
      </c>
      <c r="AC6890" s="382" t="str">
        <f t="shared" si="1299"/>
        <v/>
      </c>
      <c r="AD6890" s="382" t="str">
        <f t="shared" si="1300"/>
        <v/>
      </c>
    </row>
    <row r="6891" spans="11:30" ht="13.5" customHeight="1">
      <c r="K6891" s="4">
        <f t="shared" si="1296"/>
        <v>3</v>
      </c>
      <c r="L6891" s="34">
        <v>43538</v>
      </c>
      <c r="M6891" s="4">
        <v>287</v>
      </c>
      <c r="N6891" s="4">
        <v>24</v>
      </c>
      <c r="O6891" s="31">
        <v>0.95833333333333337</v>
      </c>
      <c r="P6891" s="35">
        <v>6.94</v>
      </c>
      <c r="Q6891" s="36">
        <f t="shared" si="1297"/>
        <v>13</v>
      </c>
      <c r="R6891" s="4">
        <f t="shared" si="1298"/>
        <v>6.06</v>
      </c>
      <c r="S6891" s="31">
        <f t="shared" si="1301"/>
        <v>0.26555555555555554</v>
      </c>
      <c r="T6891" s="31">
        <f t="shared" si="1302"/>
        <v>0.74109953703703713</v>
      </c>
      <c r="U6891" s="4">
        <f t="shared" si="1303"/>
        <v>0</v>
      </c>
      <c r="V6891" s="4" t="str">
        <f t="shared" si="1304"/>
        <v/>
      </c>
      <c r="W6891" s="18" t="str">
        <f>IF(V6891="","",VLOOKUP(L6891,日射量と図３!$A$4:$C$368,3,TRUE)*238.85/100)</f>
        <v/>
      </c>
      <c r="X6891" s="4" t="str">
        <f t="shared" si="1305"/>
        <v/>
      </c>
      <c r="Y6891" s="4" t="str">
        <f t="shared" si="1306"/>
        <v/>
      </c>
      <c r="Z6891" s="4" t="str">
        <f t="shared" si="1307"/>
        <v/>
      </c>
      <c r="AA6891" s="4" t="str">
        <f>IF($V6891="","",IF(Y6891&lt;36,0,IF(AND(36&lt;=Y6891,Y6891&lt;71),VLOOKUP($W6891,日射量と図３!$E$6:$F$34,2,TRUE),IF(AND(71&lt;=Y6891,Y6891&lt;107),VLOOKUP($W6891,日射量と図３!$E$6:$G$34,3,TRUE),IF(AND(107&lt;=Y6891,Y6891&lt;143),VLOOKUP($W6891,日射量と図３!$E$6:$H$34,4,TRUE),VLOOKUP($W6891,日射量と図３!$E$6:$I$34,5,TRUE))))))</f>
        <v/>
      </c>
      <c r="AB6891" s="4" t="str">
        <f>IF($V6891="","",IF(Z6891&lt;36,0,IF(AND(36&lt;=Z6891,Z6891&lt;71),VLOOKUP($W6891,日射量と図３!$E$6:$F$34,2,TRUE),IF(AND(71&lt;=Z6891,Z6891&lt;107),VLOOKUP($W6891,日射量と図３!$E$6:$G$34,3,TRUE),IF(AND(107&lt;=Z6891,Z6891&lt;143),VLOOKUP($W6891,日射量と図３!$E$6:$H$34,4,TRUE),VLOOKUP($W6891,日射量と図３!$E$6:$I$34,5,TRUE))))))</f>
        <v/>
      </c>
      <c r="AC6891" s="382" t="str">
        <f t="shared" si="1299"/>
        <v/>
      </c>
      <c r="AD6891" s="382" t="str">
        <f t="shared" si="1300"/>
        <v/>
      </c>
    </row>
    <row r="6892" spans="11:30" ht="13.5" customHeight="1">
      <c r="K6892" s="4">
        <f t="shared" si="1296"/>
        <v>3</v>
      </c>
      <c r="L6892" s="34">
        <v>43539</v>
      </c>
      <c r="M6892" s="4">
        <v>288</v>
      </c>
      <c r="N6892" s="4">
        <v>1</v>
      </c>
      <c r="O6892" s="31">
        <v>0</v>
      </c>
      <c r="P6892" s="35">
        <v>6.4700000000000006</v>
      </c>
      <c r="Q6892" s="36">
        <f t="shared" si="1297"/>
        <v>13</v>
      </c>
      <c r="R6892" s="4">
        <f t="shared" si="1298"/>
        <v>6.5299999999999994</v>
      </c>
      <c r="S6892" s="31">
        <f t="shared" si="1301"/>
        <v>0.26555555555555554</v>
      </c>
      <c r="T6892" s="31">
        <f t="shared" si="1302"/>
        <v>0.74109953703703713</v>
      </c>
      <c r="U6892" s="4">
        <f t="shared" si="1303"/>
        <v>0</v>
      </c>
      <c r="V6892" s="4">
        <f t="shared" si="1304"/>
        <v>26.130000000000003</v>
      </c>
      <c r="W6892" s="18">
        <f>IF(V6892="","",VLOOKUP(L6892,日射量と図３!$A$4:$C$368,3,TRUE)*238.85/100)</f>
        <v>42.993000000000002</v>
      </c>
      <c r="X6892" s="4">
        <f t="shared" si="1305"/>
        <v>11</v>
      </c>
      <c r="Y6892" s="4">
        <f t="shared" si="1306"/>
        <v>14.850985499999998</v>
      </c>
      <c r="Z6892" s="4">
        <f t="shared" si="1307"/>
        <v>16.741110927272725</v>
      </c>
      <c r="AA6892" s="4">
        <f>IF($V6892="","",IF(Y6892&lt;36,0,IF(AND(36&lt;=Y6892,Y6892&lt;71),VLOOKUP($W6892,日射量と図３!$E$6:$F$34,2,TRUE),IF(AND(71&lt;=Y6892,Y6892&lt;107),VLOOKUP($W6892,日射量と図３!$E$6:$G$34,3,TRUE),IF(AND(107&lt;=Y6892,Y6892&lt;143),VLOOKUP($W6892,日射量と図３!$E$6:$H$34,4,TRUE),VLOOKUP($W6892,日射量と図３!$E$6:$I$34,5,TRUE))))))</f>
        <v>0</v>
      </c>
      <c r="AB6892" s="4">
        <f>IF($V6892="","",IF(Z6892&lt;36,0,IF(AND(36&lt;=Z6892,Z6892&lt;71),VLOOKUP($W6892,日射量と図３!$E$6:$F$34,2,TRUE),IF(AND(71&lt;=Z6892,Z6892&lt;107),VLOOKUP($W6892,日射量と図３!$E$6:$G$34,3,TRUE),IF(AND(107&lt;=Z6892,Z6892&lt;143),VLOOKUP($W6892,日射量と図３!$E$6:$H$34,4,TRUE),VLOOKUP($W6892,日射量と図３!$E$6:$I$34,5,TRUE))))))</f>
        <v>0</v>
      </c>
      <c r="AC6892" s="382">
        <f t="shared" si="1299"/>
        <v>0</v>
      </c>
      <c r="AD6892" s="382">
        <f t="shared" si="1300"/>
        <v>0</v>
      </c>
    </row>
    <row r="6893" spans="11:30" ht="13.5" customHeight="1">
      <c r="K6893" s="4">
        <f t="shared" si="1296"/>
        <v>3</v>
      </c>
      <c r="L6893" s="34">
        <v>43539</v>
      </c>
      <c r="M6893" s="4">
        <v>288</v>
      </c>
      <c r="N6893" s="4">
        <v>2</v>
      </c>
      <c r="O6893" s="31">
        <v>4.1666666666666664E-2</v>
      </c>
      <c r="P6893" s="35">
        <v>6.1099999999999994</v>
      </c>
      <c r="Q6893" s="36">
        <f t="shared" si="1297"/>
        <v>13</v>
      </c>
      <c r="R6893" s="4">
        <f t="shared" si="1298"/>
        <v>6.8900000000000006</v>
      </c>
      <c r="S6893" s="31">
        <f t="shared" si="1301"/>
        <v>0.26555555555555554</v>
      </c>
      <c r="T6893" s="31">
        <f t="shared" si="1302"/>
        <v>0.74109953703703713</v>
      </c>
      <c r="U6893" s="4">
        <f t="shared" si="1303"/>
        <v>0</v>
      </c>
      <c r="V6893" s="4" t="str">
        <f t="shared" si="1304"/>
        <v/>
      </c>
      <c r="W6893" s="18" t="str">
        <f>IF(V6893="","",VLOOKUP(L6893,日射量と図３!$A$4:$C$368,3,TRUE)*238.85/100)</f>
        <v/>
      </c>
      <c r="X6893" s="4" t="str">
        <f t="shared" si="1305"/>
        <v/>
      </c>
      <c r="Y6893" s="4" t="str">
        <f t="shared" si="1306"/>
        <v/>
      </c>
      <c r="Z6893" s="4" t="str">
        <f t="shared" si="1307"/>
        <v/>
      </c>
      <c r="AA6893" s="4" t="str">
        <f>IF($V6893="","",IF(Y6893&lt;36,0,IF(AND(36&lt;=Y6893,Y6893&lt;71),VLOOKUP($W6893,日射量と図３!$E$6:$F$34,2,TRUE),IF(AND(71&lt;=Y6893,Y6893&lt;107),VLOOKUP($W6893,日射量と図３!$E$6:$G$34,3,TRUE),IF(AND(107&lt;=Y6893,Y6893&lt;143),VLOOKUP($W6893,日射量と図３!$E$6:$H$34,4,TRUE),VLOOKUP($W6893,日射量と図３!$E$6:$I$34,5,TRUE))))))</f>
        <v/>
      </c>
      <c r="AB6893" s="4" t="str">
        <f>IF($V6893="","",IF(Z6893&lt;36,0,IF(AND(36&lt;=Z6893,Z6893&lt;71),VLOOKUP($W6893,日射量と図３!$E$6:$F$34,2,TRUE),IF(AND(71&lt;=Z6893,Z6893&lt;107),VLOOKUP($W6893,日射量と図３!$E$6:$G$34,3,TRUE),IF(AND(107&lt;=Z6893,Z6893&lt;143),VLOOKUP($W6893,日射量と図３!$E$6:$H$34,4,TRUE),VLOOKUP($W6893,日射量と図３!$E$6:$I$34,5,TRUE))))))</f>
        <v/>
      </c>
      <c r="AC6893" s="382" t="str">
        <f t="shared" si="1299"/>
        <v/>
      </c>
      <c r="AD6893" s="382" t="str">
        <f t="shared" si="1300"/>
        <v/>
      </c>
    </row>
    <row r="6894" spans="11:30" ht="13.5" customHeight="1">
      <c r="K6894" s="4">
        <f t="shared" si="1296"/>
        <v>3</v>
      </c>
      <c r="L6894" s="34">
        <v>43539</v>
      </c>
      <c r="M6894" s="4">
        <v>288</v>
      </c>
      <c r="N6894" s="4">
        <v>3</v>
      </c>
      <c r="O6894" s="31">
        <v>8.3333333333333329E-2</v>
      </c>
      <c r="P6894" s="35">
        <v>5.6000000000000005</v>
      </c>
      <c r="Q6894" s="36">
        <f t="shared" si="1297"/>
        <v>13</v>
      </c>
      <c r="R6894" s="4">
        <f t="shared" si="1298"/>
        <v>7.3999999999999995</v>
      </c>
      <c r="S6894" s="31">
        <f t="shared" si="1301"/>
        <v>0.26555555555555554</v>
      </c>
      <c r="T6894" s="31">
        <f t="shared" si="1302"/>
        <v>0.74109953703703713</v>
      </c>
      <c r="U6894" s="4">
        <f t="shared" si="1303"/>
        <v>0</v>
      </c>
      <c r="V6894" s="4" t="str">
        <f t="shared" si="1304"/>
        <v/>
      </c>
      <c r="W6894" s="18" t="str">
        <f>IF(V6894="","",VLOOKUP(L6894,日射量と図３!$A$4:$C$368,3,TRUE)*238.85/100)</f>
        <v/>
      </c>
      <c r="X6894" s="4" t="str">
        <f t="shared" si="1305"/>
        <v/>
      </c>
      <c r="Y6894" s="4" t="str">
        <f t="shared" si="1306"/>
        <v/>
      </c>
      <c r="Z6894" s="4" t="str">
        <f t="shared" si="1307"/>
        <v/>
      </c>
      <c r="AA6894" s="4" t="str">
        <f>IF($V6894="","",IF(Y6894&lt;36,0,IF(AND(36&lt;=Y6894,Y6894&lt;71),VLOOKUP($W6894,日射量と図３!$E$6:$F$34,2,TRUE),IF(AND(71&lt;=Y6894,Y6894&lt;107),VLOOKUP($W6894,日射量と図３!$E$6:$G$34,3,TRUE),IF(AND(107&lt;=Y6894,Y6894&lt;143),VLOOKUP($W6894,日射量と図３!$E$6:$H$34,4,TRUE),VLOOKUP($W6894,日射量と図３!$E$6:$I$34,5,TRUE))))))</f>
        <v/>
      </c>
      <c r="AB6894" s="4" t="str">
        <f>IF($V6894="","",IF(Z6894&lt;36,0,IF(AND(36&lt;=Z6894,Z6894&lt;71),VLOOKUP($W6894,日射量と図３!$E$6:$F$34,2,TRUE),IF(AND(71&lt;=Z6894,Z6894&lt;107),VLOOKUP($W6894,日射量と図３!$E$6:$G$34,3,TRUE),IF(AND(107&lt;=Z6894,Z6894&lt;143),VLOOKUP($W6894,日射量と図３!$E$6:$H$34,4,TRUE),VLOOKUP($W6894,日射量と図３!$E$6:$I$34,5,TRUE))))))</f>
        <v/>
      </c>
      <c r="AC6894" s="382" t="str">
        <f t="shared" si="1299"/>
        <v/>
      </c>
      <c r="AD6894" s="382" t="str">
        <f t="shared" si="1300"/>
        <v/>
      </c>
    </row>
    <row r="6895" spans="11:30" ht="13.5" customHeight="1">
      <c r="K6895" s="4">
        <f t="shared" si="1296"/>
        <v>3</v>
      </c>
      <c r="L6895" s="34">
        <v>43539</v>
      </c>
      <c r="M6895" s="4">
        <v>288</v>
      </c>
      <c r="N6895" s="4">
        <v>4</v>
      </c>
      <c r="O6895" s="31">
        <v>0.125</v>
      </c>
      <c r="P6895" s="35">
        <v>5.32</v>
      </c>
      <c r="Q6895" s="36">
        <f t="shared" si="1297"/>
        <v>13</v>
      </c>
      <c r="R6895" s="4">
        <f t="shared" si="1298"/>
        <v>7.68</v>
      </c>
      <c r="S6895" s="31">
        <f t="shared" si="1301"/>
        <v>0.26555555555555554</v>
      </c>
      <c r="T6895" s="31">
        <f t="shared" si="1302"/>
        <v>0.74109953703703713</v>
      </c>
      <c r="U6895" s="4">
        <f t="shared" si="1303"/>
        <v>0</v>
      </c>
      <c r="V6895" s="4" t="str">
        <f t="shared" si="1304"/>
        <v/>
      </c>
      <c r="W6895" s="18" t="str">
        <f>IF(V6895="","",VLOOKUP(L6895,日射量と図３!$A$4:$C$368,3,TRUE)*238.85/100)</f>
        <v/>
      </c>
      <c r="X6895" s="4" t="str">
        <f t="shared" si="1305"/>
        <v/>
      </c>
      <c r="Y6895" s="4" t="str">
        <f t="shared" si="1306"/>
        <v/>
      </c>
      <c r="Z6895" s="4" t="str">
        <f t="shared" si="1307"/>
        <v/>
      </c>
      <c r="AA6895" s="4" t="str">
        <f>IF($V6895="","",IF(Y6895&lt;36,0,IF(AND(36&lt;=Y6895,Y6895&lt;71),VLOOKUP($W6895,日射量と図３!$E$6:$F$34,2,TRUE),IF(AND(71&lt;=Y6895,Y6895&lt;107),VLOOKUP($W6895,日射量と図３!$E$6:$G$34,3,TRUE),IF(AND(107&lt;=Y6895,Y6895&lt;143),VLOOKUP($W6895,日射量と図３!$E$6:$H$34,4,TRUE),VLOOKUP($W6895,日射量と図３!$E$6:$I$34,5,TRUE))))))</f>
        <v/>
      </c>
      <c r="AB6895" s="4" t="str">
        <f>IF($V6895="","",IF(Z6895&lt;36,0,IF(AND(36&lt;=Z6895,Z6895&lt;71),VLOOKUP($W6895,日射量と図３!$E$6:$F$34,2,TRUE),IF(AND(71&lt;=Z6895,Z6895&lt;107),VLOOKUP($W6895,日射量と図３!$E$6:$G$34,3,TRUE),IF(AND(107&lt;=Z6895,Z6895&lt;143),VLOOKUP($W6895,日射量と図３!$E$6:$H$34,4,TRUE),VLOOKUP($W6895,日射量と図３!$E$6:$I$34,5,TRUE))))))</f>
        <v/>
      </c>
      <c r="AC6895" s="382" t="str">
        <f t="shared" si="1299"/>
        <v/>
      </c>
      <c r="AD6895" s="382" t="str">
        <f t="shared" si="1300"/>
        <v/>
      </c>
    </row>
    <row r="6896" spans="11:30" ht="13.5" customHeight="1">
      <c r="K6896" s="4">
        <f t="shared" si="1296"/>
        <v>3</v>
      </c>
      <c r="L6896" s="34">
        <v>43539</v>
      </c>
      <c r="M6896" s="4">
        <v>288</v>
      </c>
      <c r="N6896" s="4">
        <v>5</v>
      </c>
      <c r="O6896" s="31">
        <v>0.16666666666666666</v>
      </c>
      <c r="P6896" s="35">
        <v>4.7999999999999989</v>
      </c>
      <c r="Q6896" s="36">
        <f t="shared" si="1297"/>
        <v>15</v>
      </c>
      <c r="R6896" s="4">
        <f t="shared" si="1298"/>
        <v>10.200000000000001</v>
      </c>
      <c r="S6896" s="31">
        <f t="shared" si="1301"/>
        <v>0.26555555555555554</v>
      </c>
      <c r="T6896" s="31">
        <f t="shared" si="1302"/>
        <v>0.74109953703703713</v>
      </c>
      <c r="U6896" s="4">
        <f t="shared" si="1303"/>
        <v>0</v>
      </c>
      <c r="V6896" s="4" t="str">
        <f t="shared" si="1304"/>
        <v/>
      </c>
      <c r="W6896" s="18" t="str">
        <f>IF(V6896="","",VLOOKUP(L6896,日射量と図３!$A$4:$C$368,3,TRUE)*238.85/100)</f>
        <v/>
      </c>
      <c r="X6896" s="4" t="str">
        <f t="shared" si="1305"/>
        <v/>
      </c>
      <c r="Y6896" s="4" t="str">
        <f t="shared" si="1306"/>
        <v/>
      </c>
      <c r="Z6896" s="4" t="str">
        <f t="shared" si="1307"/>
        <v/>
      </c>
      <c r="AA6896" s="4" t="str">
        <f>IF($V6896="","",IF(Y6896&lt;36,0,IF(AND(36&lt;=Y6896,Y6896&lt;71),VLOOKUP($W6896,日射量と図３!$E$6:$F$34,2,TRUE),IF(AND(71&lt;=Y6896,Y6896&lt;107),VLOOKUP($W6896,日射量と図３!$E$6:$G$34,3,TRUE),IF(AND(107&lt;=Y6896,Y6896&lt;143),VLOOKUP($W6896,日射量と図３!$E$6:$H$34,4,TRUE),VLOOKUP($W6896,日射量と図３!$E$6:$I$34,5,TRUE))))))</f>
        <v/>
      </c>
      <c r="AB6896" s="4" t="str">
        <f>IF($V6896="","",IF(Z6896&lt;36,0,IF(AND(36&lt;=Z6896,Z6896&lt;71),VLOOKUP($W6896,日射量と図３!$E$6:$F$34,2,TRUE),IF(AND(71&lt;=Z6896,Z6896&lt;107),VLOOKUP($W6896,日射量と図３!$E$6:$G$34,3,TRUE),IF(AND(107&lt;=Z6896,Z6896&lt;143),VLOOKUP($W6896,日射量と図３!$E$6:$H$34,4,TRUE),VLOOKUP($W6896,日射量と図３!$E$6:$I$34,5,TRUE))))))</f>
        <v/>
      </c>
      <c r="AC6896" s="382" t="str">
        <f t="shared" si="1299"/>
        <v/>
      </c>
      <c r="AD6896" s="382" t="str">
        <f t="shared" si="1300"/>
        <v/>
      </c>
    </row>
    <row r="6897" spans="11:30" ht="13.5" customHeight="1">
      <c r="K6897" s="4">
        <f t="shared" si="1296"/>
        <v>3</v>
      </c>
      <c r="L6897" s="34">
        <v>43539</v>
      </c>
      <c r="M6897" s="4">
        <v>288</v>
      </c>
      <c r="N6897" s="4">
        <v>6</v>
      </c>
      <c r="O6897" s="31">
        <v>0.20833333333333334</v>
      </c>
      <c r="P6897" s="35">
        <v>4.7299999999999995</v>
      </c>
      <c r="Q6897" s="36">
        <f t="shared" si="1297"/>
        <v>15</v>
      </c>
      <c r="R6897" s="4">
        <f t="shared" si="1298"/>
        <v>10.27</v>
      </c>
      <c r="S6897" s="31">
        <f t="shared" si="1301"/>
        <v>0.26555555555555554</v>
      </c>
      <c r="T6897" s="31">
        <f t="shared" si="1302"/>
        <v>0.74109953703703713</v>
      </c>
      <c r="U6897" s="4">
        <f t="shared" si="1303"/>
        <v>0</v>
      </c>
      <c r="V6897" s="4" t="str">
        <f t="shared" si="1304"/>
        <v/>
      </c>
      <c r="W6897" s="18" t="str">
        <f>IF(V6897="","",VLOOKUP(L6897,日射量と図３!$A$4:$C$368,3,TRUE)*238.85/100)</f>
        <v/>
      </c>
      <c r="X6897" s="4" t="str">
        <f t="shared" si="1305"/>
        <v/>
      </c>
      <c r="Y6897" s="4" t="str">
        <f t="shared" si="1306"/>
        <v/>
      </c>
      <c r="Z6897" s="4" t="str">
        <f t="shared" si="1307"/>
        <v/>
      </c>
      <c r="AA6897" s="4" t="str">
        <f>IF($V6897="","",IF(Y6897&lt;36,0,IF(AND(36&lt;=Y6897,Y6897&lt;71),VLOOKUP($W6897,日射量と図３!$E$6:$F$34,2,TRUE),IF(AND(71&lt;=Y6897,Y6897&lt;107),VLOOKUP($W6897,日射量と図３!$E$6:$G$34,3,TRUE),IF(AND(107&lt;=Y6897,Y6897&lt;143),VLOOKUP($W6897,日射量と図３!$E$6:$H$34,4,TRUE),VLOOKUP($W6897,日射量と図３!$E$6:$I$34,5,TRUE))))))</f>
        <v/>
      </c>
      <c r="AB6897" s="4" t="str">
        <f>IF($V6897="","",IF(Z6897&lt;36,0,IF(AND(36&lt;=Z6897,Z6897&lt;71),VLOOKUP($W6897,日射量と図３!$E$6:$F$34,2,TRUE),IF(AND(71&lt;=Z6897,Z6897&lt;107),VLOOKUP($W6897,日射量と図３!$E$6:$G$34,3,TRUE),IF(AND(107&lt;=Z6897,Z6897&lt;143),VLOOKUP($W6897,日射量と図３!$E$6:$H$34,4,TRUE),VLOOKUP($W6897,日射量と図３!$E$6:$I$34,5,TRUE))))))</f>
        <v/>
      </c>
      <c r="AC6897" s="382" t="str">
        <f t="shared" si="1299"/>
        <v/>
      </c>
      <c r="AD6897" s="382" t="str">
        <f t="shared" si="1300"/>
        <v/>
      </c>
    </row>
    <row r="6898" spans="11:30" ht="13.5" customHeight="1">
      <c r="K6898" s="4">
        <f t="shared" si="1296"/>
        <v>3</v>
      </c>
      <c r="L6898" s="34">
        <v>43539</v>
      </c>
      <c r="M6898" s="4">
        <v>288</v>
      </c>
      <c r="N6898" s="4">
        <v>7</v>
      </c>
      <c r="O6898" s="31">
        <v>0.25</v>
      </c>
      <c r="P6898" s="35">
        <v>4.5999999999999996</v>
      </c>
      <c r="Q6898" s="36">
        <f t="shared" si="1297"/>
        <v>15</v>
      </c>
      <c r="R6898" s="4">
        <f t="shared" si="1298"/>
        <v>10.4</v>
      </c>
      <c r="S6898" s="31">
        <f t="shared" si="1301"/>
        <v>0.26555555555555554</v>
      </c>
      <c r="T6898" s="31">
        <f t="shared" si="1302"/>
        <v>0.74109953703703713</v>
      </c>
      <c r="U6898" s="4">
        <f t="shared" si="1303"/>
        <v>0</v>
      </c>
      <c r="V6898" s="4" t="str">
        <f t="shared" si="1304"/>
        <v/>
      </c>
      <c r="W6898" s="18" t="str">
        <f>IF(V6898="","",VLOOKUP(L6898,日射量と図３!$A$4:$C$368,3,TRUE)*238.85/100)</f>
        <v/>
      </c>
      <c r="X6898" s="4" t="str">
        <f t="shared" si="1305"/>
        <v/>
      </c>
      <c r="Y6898" s="4" t="str">
        <f t="shared" si="1306"/>
        <v/>
      </c>
      <c r="Z6898" s="4" t="str">
        <f t="shared" si="1307"/>
        <v/>
      </c>
      <c r="AA6898" s="4" t="str">
        <f>IF($V6898="","",IF(Y6898&lt;36,0,IF(AND(36&lt;=Y6898,Y6898&lt;71),VLOOKUP($W6898,日射量と図３!$E$6:$F$34,2,TRUE),IF(AND(71&lt;=Y6898,Y6898&lt;107),VLOOKUP($W6898,日射量と図３!$E$6:$G$34,3,TRUE),IF(AND(107&lt;=Y6898,Y6898&lt;143),VLOOKUP($W6898,日射量と図３!$E$6:$H$34,4,TRUE),VLOOKUP($W6898,日射量と図３!$E$6:$I$34,5,TRUE))))))</f>
        <v/>
      </c>
      <c r="AB6898" s="4" t="str">
        <f>IF($V6898="","",IF(Z6898&lt;36,0,IF(AND(36&lt;=Z6898,Z6898&lt;71),VLOOKUP($W6898,日射量と図３!$E$6:$F$34,2,TRUE),IF(AND(71&lt;=Z6898,Z6898&lt;107),VLOOKUP($W6898,日射量と図３!$E$6:$G$34,3,TRUE),IF(AND(107&lt;=Z6898,Z6898&lt;143),VLOOKUP($W6898,日射量と図３!$E$6:$H$34,4,TRUE),VLOOKUP($W6898,日射量と図３!$E$6:$I$34,5,TRUE))))))</f>
        <v/>
      </c>
      <c r="AC6898" s="382" t="str">
        <f t="shared" si="1299"/>
        <v/>
      </c>
      <c r="AD6898" s="382" t="str">
        <f t="shared" si="1300"/>
        <v/>
      </c>
    </row>
    <row r="6899" spans="11:30" ht="13.5" customHeight="1">
      <c r="K6899" s="4">
        <f t="shared" si="1296"/>
        <v>3</v>
      </c>
      <c r="L6899" s="34">
        <v>43539</v>
      </c>
      <c r="M6899" s="4">
        <v>288</v>
      </c>
      <c r="N6899" s="4">
        <v>8</v>
      </c>
      <c r="O6899" s="31">
        <v>0.29166666666666669</v>
      </c>
      <c r="P6899" s="35">
        <v>5.2900000000000009</v>
      </c>
      <c r="Q6899" s="36">
        <f t="shared" si="1297"/>
        <v>12</v>
      </c>
      <c r="R6899" s="4">
        <f t="shared" si="1298"/>
        <v>6.7099999999999991</v>
      </c>
      <c r="S6899" s="31">
        <f t="shared" si="1301"/>
        <v>0.26555555555555554</v>
      </c>
      <c r="T6899" s="31">
        <f t="shared" si="1302"/>
        <v>0.74109953703703713</v>
      </c>
      <c r="U6899" s="4">
        <f t="shared" si="1303"/>
        <v>6.7099999999999991</v>
      </c>
      <c r="V6899" s="4" t="str">
        <f t="shared" si="1304"/>
        <v/>
      </c>
      <c r="W6899" s="18" t="str">
        <f>IF(V6899="","",VLOOKUP(L6899,日射量と図３!$A$4:$C$368,3,TRUE)*238.85/100)</f>
        <v/>
      </c>
      <c r="X6899" s="4" t="str">
        <f t="shared" si="1305"/>
        <v/>
      </c>
      <c r="Y6899" s="4" t="str">
        <f t="shared" si="1306"/>
        <v/>
      </c>
      <c r="Z6899" s="4" t="str">
        <f t="shared" si="1307"/>
        <v/>
      </c>
      <c r="AA6899" s="4" t="str">
        <f>IF($V6899="","",IF(Y6899&lt;36,0,IF(AND(36&lt;=Y6899,Y6899&lt;71),VLOOKUP($W6899,日射量と図３!$E$6:$F$34,2,TRUE),IF(AND(71&lt;=Y6899,Y6899&lt;107),VLOOKUP($W6899,日射量と図３!$E$6:$G$34,3,TRUE),IF(AND(107&lt;=Y6899,Y6899&lt;143),VLOOKUP($W6899,日射量と図３!$E$6:$H$34,4,TRUE),VLOOKUP($W6899,日射量と図３!$E$6:$I$34,5,TRUE))))))</f>
        <v/>
      </c>
      <c r="AB6899" s="4" t="str">
        <f>IF($V6899="","",IF(Z6899&lt;36,0,IF(AND(36&lt;=Z6899,Z6899&lt;71),VLOOKUP($W6899,日射量と図３!$E$6:$F$34,2,TRUE),IF(AND(71&lt;=Z6899,Z6899&lt;107),VLOOKUP($W6899,日射量と図３!$E$6:$G$34,3,TRUE),IF(AND(107&lt;=Z6899,Z6899&lt;143),VLOOKUP($W6899,日射量と図３!$E$6:$H$34,4,TRUE),VLOOKUP($W6899,日射量と図３!$E$6:$I$34,5,TRUE))))))</f>
        <v/>
      </c>
      <c r="AC6899" s="382" t="str">
        <f t="shared" si="1299"/>
        <v/>
      </c>
      <c r="AD6899" s="382" t="str">
        <f t="shared" si="1300"/>
        <v/>
      </c>
    </row>
    <row r="6900" spans="11:30" ht="13.5" customHeight="1">
      <c r="K6900" s="4">
        <f t="shared" si="1296"/>
        <v>3</v>
      </c>
      <c r="L6900" s="34">
        <v>43539</v>
      </c>
      <c r="M6900" s="4">
        <v>288</v>
      </c>
      <c r="N6900" s="4">
        <v>9</v>
      </c>
      <c r="O6900" s="31">
        <v>0.33333333333333331</v>
      </c>
      <c r="P6900" s="35">
        <v>6.9699999999999989</v>
      </c>
      <c r="Q6900" s="36">
        <f t="shared" si="1297"/>
        <v>12</v>
      </c>
      <c r="R6900" s="4">
        <f t="shared" si="1298"/>
        <v>5.0300000000000011</v>
      </c>
      <c r="S6900" s="31">
        <f t="shared" si="1301"/>
        <v>0.26555555555555554</v>
      </c>
      <c r="T6900" s="31">
        <f t="shared" si="1302"/>
        <v>0.74109953703703713</v>
      </c>
      <c r="U6900" s="4">
        <f t="shared" si="1303"/>
        <v>5.0300000000000011</v>
      </c>
      <c r="V6900" s="4" t="str">
        <f t="shared" si="1304"/>
        <v/>
      </c>
      <c r="W6900" s="18" t="str">
        <f>IF(V6900="","",VLOOKUP(L6900,日射量と図３!$A$4:$C$368,3,TRUE)*238.85/100)</f>
        <v/>
      </c>
      <c r="X6900" s="4" t="str">
        <f t="shared" si="1305"/>
        <v/>
      </c>
      <c r="Y6900" s="4" t="str">
        <f t="shared" si="1306"/>
        <v/>
      </c>
      <c r="Z6900" s="4" t="str">
        <f t="shared" si="1307"/>
        <v/>
      </c>
      <c r="AA6900" s="4" t="str">
        <f>IF($V6900="","",IF(Y6900&lt;36,0,IF(AND(36&lt;=Y6900,Y6900&lt;71),VLOOKUP($W6900,日射量と図３!$E$6:$F$34,2,TRUE),IF(AND(71&lt;=Y6900,Y6900&lt;107),VLOOKUP($W6900,日射量と図３!$E$6:$G$34,3,TRUE),IF(AND(107&lt;=Y6900,Y6900&lt;143),VLOOKUP($W6900,日射量と図３!$E$6:$H$34,4,TRUE),VLOOKUP($W6900,日射量と図３!$E$6:$I$34,5,TRUE))))))</f>
        <v/>
      </c>
      <c r="AB6900" s="4" t="str">
        <f>IF($V6900="","",IF(Z6900&lt;36,0,IF(AND(36&lt;=Z6900,Z6900&lt;71),VLOOKUP($W6900,日射量と図３!$E$6:$F$34,2,TRUE),IF(AND(71&lt;=Z6900,Z6900&lt;107),VLOOKUP($W6900,日射量と図３!$E$6:$G$34,3,TRUE),IF(AND(107&lt;=Z6900,Z6900&lt;143),VLOOKUP($W6900,日射量と図３!$E$6:$H$34,4,TRUE),VLOOKUP($W6900,日射量と図３!$E$6:$I$34,5,TRUE))))))</f>
        <v/>
      </c>
      <c r="AC6900" s="382" t="str">
        <f t="shared" si="1299"/>
        <v/>
      </c>
      <c r="AD6900" s="382" t="str">
        <f t="shared" si="1300"/>
        <v/>
      </c>
    </row>
    <row r="6901" spans="11:30" ht="13.5" customHeight="1">
      <c r="K6901" s="4">
        <f t="shared" si="1296"/>
        <v>3</v>
      </c>
      <c r="L6901" s="34">
        <v>43539</v>
      </c>
      <c r="M6901" s="4">
        <v>288</v>
      </c>
      <c r="N6901" s="4">
        <v>10</v>
      </c>
      <c r="O6901" s="31">
        <v>0.375</v>
      </c>
      <c r="P6901" s="35">
        <v>8.870000000000001</v>
      </c>
      <c r="Q6901" s="36">
        <f t="shared" si="1297"/>
        <v>12</v>
      </c>
      <c r="R6901" s="4">
        <f t="shared" si="1298"/>
        <v>3.129999999999999</v>
      </c>
      <c r="S6901" s="31">
        <f t="shared" si="1301"/>
        <v>0.26555555555555554</v>
      </c>
      <c r="T6901" s="31">
        <f t="shared" si="1302"/>
        <v>0.74109953703703713</v>
      </c>
      <c r="U6901" s="4">
        <f t="shared" si="1303"/>
        <v>3.129999999999999</v>
      </c>
      <c r="V6901" s="4" t="str">
        <f t="shared" si="1304"/>
        <v/>
      </c>
      <c r="W6901" s="18" t="str">
        <f>IF(V6901="","",VLOOKUP(L6901,日射量と図３!$A$4:$C$368,3,TRUE)*238.85/100)</f>
        <v/>
      </c>
      <c r="X6901" s="4" t="str">
        <f t="shared" si="1305"/>
        <v/>
      </c>
      <c r="Y6901" s="4" t="str">
        <f t="shared" si="1306"/>
        <v/>
      </c>
      <c r="Z6901" s="4" t="str">
        <f t="shared" si="1307"/>
        <v/>
      </c>
      <c r="AA6901" s="4" t="str">
        <f>IF($V6901="","",IF(Y6901&lt;36,0,IF(AND(36&lt;=Y6901,Y6901&lt;71),VLOOKUP($W6901,日射量と図３!$E$6:$F$34,2,TRUE),IF(AND(71&lt;=Y6901,Y6901&lt;107),VLOOKUP($W6901,日射量と図３!$E$6:$G$34,3,TRUE),IF(AND(107&lt;=Y6901,Y6901&lt;143),VLOOKUP($W6901,日射量と図３!$E$6:$H$34,4,TRUE),VLOOKUP($W6901,日射量と図３!$E$6:$I$34,5,TRUE))))))</f>
        <v/>
      </c>
      <c r="AB6901" s="4" t="str">
        <f>IF($V6901="","",IF(Z6901&lt;36,0,IF(AND(36&lt;=Z6901,Z6901&lt;71),VLOOKUP($W6901,日射量と図３!$E$6:$F$34,2,TRUE),IF(AND(71&lt;=Z6901,Z6901&lt;107),VLOOKUP($W6901,日射量と図３!$E$6:$G$34,3,TRUE),IF(AND(107&lt;=Z6901,Z6901&lt;143),VLOOKUP($W6901,日射量と図３!$E$6:$H$34,4,TRUE),VLOOKUP($W6901,日射量と図３!$E$6:$I$34,5,TRUE))))))</f>
        <v/>
      </c>
      <c r="AC6901" s="382" t="str">
        <f t="shared" si="1299"/>
        <v/>
      </c>
      <c r="AD6901" s="382" t="str">
        <f t="shared" si="1300"/>
        <v/>
      </c>
    </row>
    <row r="6902" spans="11:30" ht="13.5" customHeight="1">
      <c r="K6902" s="4">
        <f t="shared" si="1296"/>
        <v>3</v>
      </c>
      <c r="L6902" s="34">
        <v>43539</v>
      </c>
      <c r="M6902" s="4">
        <v>288</v>
      </c>
      <c r="N6902" s="4">
        <v>11</v>
      </c>
      <c r="O6902" s="31">
        <v>0.41666666666666669</v>
      </c>
      <c r="P6902" s="35">
        <v>10.59</v>
      </c>
      <c r="Q6902" s="36">
        <f t="shared" si="1297"/>
        <v>12</v>
      </c>
      <c r="R6902" s="4">
        <f t="shared" si="1298"/>
        <v>1.4100000000000001</v>
      </c>
      <c r="S6902" s="31">
        <f t="shared" si="1301"/>
        <v>0.26555555555555554</v>
      </c>
      <c r="T6902" s="31">
        <f t="shared" si="1302"/>
        <v>0.74109953703703713</v>
      </c>
      <c r="U6902" s="4">
        <f t="shared" si="1303"/>
        <v>1.4100000000000001</v>
      </c>
      <c r="V6902" s="4" t="str">
        <f t="shared" si="1304"/>
        <v/>
      </c>
      <c r="W6902" s="18" t="str">
        <f>IF(V6902="","",VLOOKUP(L6902,日射量と図３!$A$4:$C$368,3,TRUE)*238.85/100)</f>
        <v/>
      </c>
      <c r="X6902" s="4" t="str">
        <f t="shared" si="1305"/>
        <v/>
      </c>
      <c r="Y6902" s="4" t="str">
        <f t="shared" si="1306"/>
        <v/>
      </c>
      <c r="Z6902" s="4" t="str">
        <f t="shared" si="1307"/>
        <v/>
      </c>
      <c r="AA6902" s="4" t="str">
        <f>IF($V6902="","",IF(Y6902&lt;36,0,IF(AND(36&lt;=Y6902,Y6902&lt;71),VLOOKUP($W6902,日射量と図３!$E$6:$F$34,2,TRUE),IF(AND(71&lt;=Y6902,Y6902&lt;107),VLOOKUP($W6902,日射量と図３!$E$6:$G$34,3,TRUE),IF(AND(107&lt;=Y6902,Y6902&lt;143),VLOOKUP($W6902,日射量と図３!$E$6:$H$34,4,TRUE),VLOOKUP($W6902,日射量と図３!$E$6:$I$34,5,TRUE))))))</f>
        <v/>
      </c>
      <c r="AB6902" s="4" t="str">
        <f>IF($V6902="","",IF(Z6902&lt;36,0,IF(AND(36&lt;=Z6902,Z6902&lt;71),VLOOKUP($W6902,日射量と図３!$E$6:$F$34,2,TRUE),IF(AND(71&lt;=Z6902,Z6902&lt;107),VLOOKUP($W6902,日射量と図３!$E$6:$G$34,3,TRUE),IF(AND(107&lt;=Z6902,Z6902&lt;143),VLOOKUP($W6902,日射量と図３!$E$6:$H$34,4,TRUE),VLOOKUP($W6902,日射量と図３!$E$6:$I$34,5,TRUE))))))</f>
        <v/>
      </c>
      <c r="AC6902" s="382" t="str">
        <f t="shared" si="1299"/>
        <v/>
      </c>
      <c r="AD6902" s="382" t="str">
        <f t="shared" si="1300"/>
        <v/>
      </c>
    </row>
    <row r="6903" spans="11:30" ht="13.5" customHeight="1">
      <c r="K6903" s="4">
        <f t="shared" si="1296"/>
        <v>3</v>
      </c>
      <c r="L6903" s="34">
        <v>43539</v>
      </c>
      <c r="M6903" s="4">
        <v>288</v>
      </c>
      <c r="N6903" s="4">
        <v>12</v>
      </c>
      <c r="O6903" s="31">
        <v>0.45833333333333331</v>
      </c>
      <c r="P6903" s="35">
        <v>11.879999999999999</v>
      </c>
      <c r="Q6903" s="36">
        <f t="shared" si="1297"/>
        <v>12</v>
      </c>
      <c r="R6903" s="4">
        <f t="shared" si="1298"/>
        <v>0.12000000000000099</v>
      </c>
      <c r="S6903" s="31">
        <f t="shared" si="1301"/>
        <v>0.26555555555555554</v>
      </c>
      <c r="T6903" s="31">
        <f t="shared" si="1302"/>
        <v>0.74109953703703713</v>
      </c>
      <c r="U6903" s="4">
        <f t="shared" si="1303"/>
        <v>0.12000000000000099</v>
      </c>
      <c r="V6903" s="4" t="str">
        <f t="shared" si="1304"/>
        <v/>
      </c>
      <c r="W6903" s="18" t="str">
        <f>IF(V6903="","",VLOOKUP(L6903,日射量と図３!$A$4:$C$368,3,TRUE)*238.85/100)</f>
        <v/>
      </c>
      <c r="X6903" s="4" t="str">
        <f t="shared" si="1305"/>
        <v/>
      </c>
      <c r="Y6903" s="4" t="str">
        <f t="shared" si="1306"/>
        <v/>
      </c>
      <c r="Z6903" s="4" t="str">
        <f t="shared" si="1307"/>
        <v/>
      </c>
      <c r="AA6903" s="4" t="str">
        <f>IF($V6903="","",IF(Y6903&lt;36,0,IF(AND(36&lt;=Y6903,Y6903&lt;71),VLOOKUP($W6903,日射量と図３!$E$6:$F$34,2,TRUE),IF(AND(71&lt;=Y6903,Y6903&lt;107),VLOOKUP($W6903,日射量と図３!$E$6:$G$34,3,TRUE),IF(AND(107&lt;=Y6903,Y6903&lt;143),VLOOKUP($W6903,日射量と図３!$E$6:$H$34,4,TRUE),VLOOKUP($W6903,日射量と図３!$E$6:$I$34,5,TRUE))))))</f>
        <v/>
      </c>
      <c r="AB6903" s="4" t="str">
        <f>IF($V6903="","",IF(Z6903&lt;36,0,IF(AND(36&lt;=Z6903,Z6903&lt;71),VLOOKUP($W6903,日射量と図３!$E$6:$F$34,2,TRUE),IF(AND(71&lt;=Z6903,Z6903&lt;107),VLOOKUP($W6903,日射量と図３!$E$6:$G$34,3,TRUE),IF(AND(107&lt;=Z6903,Z6903&lt;143),VLOOKUP($W6903,日射量と図３!$E$6:$H$34,4,TRUE),VLOOKUP($W6903,日射量と図３!$E$6:$I$34,5,TRUE))))))</f>
        <v/>
      </c>
      <c r="AC6903" s="382" t="str">
        <f t="shared" si="1299"/>
        <v/>
      </c>
      <c r="AD6903" s="382" t="str">
        <f t="shared" si="1300"/>
        <v/>
      </c>
    </row>
    <row r="6904" spans="11:30" ht="13.5" customHeight="1">
      <c r="K6904" s="4">
        <f t="shared" si="1296"/>
        <v>3</v>
      </c>
      <c r="L6904" s="34">
        <v>43539</v>
      </c>
      <c r="M6904" s="4">
        <v>288</v>
      </c>
      <c r="N6904" s="4">
        <v>13</v>
      </c>
      <c r="O6904" s="31">
        <v>0.5</v>
      </c>
      <c r="P6904" s="35">
        <v>13.079999999999998</v>
      </c>
      <c r="Q6904" s="36">
        <f t="shared" si="1297"/>
        <v>12</v>
      </c>
      <c r="R6904" s="4">
        <f t="shared" si="1298"/>
        <v>0</v>
      </c>
      <c r="S6904" s="31">
        <f t="shared" si="1301"/>
        <v>0.26555555555555554</v>
      </c>
      <c r="T6904" s="31">
        <f t="shared" si="1302"/>
        <v>0.74109953703703713</v>
      </c>
      <c r="U6904" s="4">
        <f t="shared" si="1303"/>
        <v>0</v>
      </c>
      <c r="V6904" s="4" t="str">
        <f t="shared" si="1304"/>
        <v/>
      </c>
      <c r="W6904" s="18" t="str">
        <f>IF(V6904="","",VLOOKUP(L6904,日射量と図３!$A$4:$C$368,3,TRUE)*238.85/100)</f>
        <v/>
      </c>
      <c r="X6904" s="4" t="str">
        <f t="shared" si="1305"/>
        <v/>
      </c>
      <c r="Y6904" s="4" t="str">
        <f t="shared" si="1306"/>
        <v/>
      </c>
      <c r="Z6904" s="4" t="str">
        <f t="shared" si="1307"/>
        <v/>
      </c>
      <c r="AA6904" s="4" t="str">
        <f>IF($V6904="","",IF(Y6904&lt;36,0,IF(AND(36&lt;=Y6904,Y6904&lt;71),VLOOKUP($W6904,日射量と図３!$E$6:$F$34,2,TRUE),IF(AND(71&lt;=Y6904,Y6904&lt;107),VLOOKUP($W6904,日射量と図３!$E$6:$G$34,3,TRUE),IF(AND(107&lt;=Y6904,Y6904&lt;143),VLOOKUP($W6904,日射量と図３!$E$6:$H$34,4,TRUE),VLOOKUP($W6904,日射量と図３!$E$6:$I$34,5,TRUE))))))</f>
        <v/>
      </c>
      <c r="AB6904" s="4" t="str">
        <f>IF($V6904="","",IF(Z6904&lt;36,0,IF(AND(36&lt;=Z6904,Z6904&lt;71),VLOOKUP($W6904,日射量と図３!$E$6:$F$34,2,TRUE),IF(AND(71&lt;=Z6904,Z6904&lt;107),VLOOKUP($W6904,日射量と図３!$E$6:$G$34,3,TRUE),IF(AND(107&lt;=Z6904,Z6904&lt;143),VLOOKUP($W6904,日射量と図３!$E$6:$H$34,4,TRUE),VLOOKUP($W6904,日射量と図３!$E$6:$I$34,5,TRUE))))))</f>
        <v/>
      </c>
      <c r="AC6904" s="382" t="str">
        <f t="shared" si="1299"/>
        <v/>
      </c>
      <c r="AD6904" s="382" t="str">
        <f t="shared" si="1300"/>
        <v/>
      </c>
    </row>
    <row r="6905" spans="11:30" ht="13.5" customHeight="1">
      <c r="K6905" s="4">
        <f t="shared" si="1296"/>
        <v>3</v>
      </c>
      <c r="L6905" s="34">
        <v>43539</v>
      </c>
      <c r="M6905" s="4">
        <v>288</v>
      </c>
      <c r="N6905" s="4">
        <v>14</v>
      </c>
      <c r="O6905" s="31">
        <v>0.54166666666666663</v>
      </c>
      <c r="P6905" s="35">
        <v>13.919999999999998</v>
      </c>
      <c r="Q6905" s="36">
        <f t="shared" si="1297"/>
        <v>12</v>
      </c>
      <c r="R6905" s="4">
        <f t="shared" si="1298"/>
        <v>0</v>
      </c>
      <c r="S6905" s="31">
        <f t="shared" si="1301"/>
        <v>0.26555555555555554</v>
      </c>
      <c r="T6905" s="31">
        <f t="shared" si="1302"/>
        <v>0.74109953703703713</v>
      </c>
      <c r="U6905" s="4">
        <f t="shared" si="1303"/>
        <v>0</v>
      </c>
      <c r="V6905" s="4" t="str">
        <f t="shared" si="1304"/>
        <v/>
      </c>
      <c r="W6905" s="18" t="str">
        <f>IF(V6905="","",VLOOKUP(L6905,日射量と図３!$A$4:$C$368,3,TRUE)*238.85/100)</f>
        <v/>
      </c>
      <c r="X6905" s="4" t="str">
        <f t="shared" si="1305"/>
        <v/>
      </c>
      <c r="Y6905" s="4" t="str">
        <f t="shared" si="1306"/>
        <v/>
      </c>
      <c r="Z6905" s="4" t="str">
        <f t="shared" si="1307"/>
        <v/>
      </c>
      <c r="AA6905" s="4" t="str">
        <f>IF($V6905="","",IF(Y6905&lt;36,0,IF(AND(36&lt;=Y6905,Y6905&lt;71),VLOOKUP($W6905,日射量と図３!$E$6:$F$34,2,TRUE),IF(AND(71&lt;=Y6905,Y6905&lt;107),VLOOKUP($W6905,日射量と図３!$E$6:$G$34,3,TRUE),IF(AND(107&lt;=Y6905,Y6905&lt;143),VLOOKUP($W6905,日射量と図３!$E$6:$H$34,4,TRUE),VLOOKUP($W6905,日射量と図３!$E$6:$I$34,5,TRUE))))))</f>
        <v/>
      </c>
      <c r="AB6905" s="4" t="str">
        <f>IF($V6905="","",IF(Z6905&lt;36,0,IF(AND(36&lt;=Z6905,Z6905&lt;71),VLOOKUP($W6905,日射量と図３!$E$6:$F$34,2,TRUE),IF(AND(71&lt;=Z6905,Z6905&lt;107),VLOOKUP($W6905,日射量と図３!$E$6:$G$34,3,TRUE),IF(AND(107&lt;=Z6905,Z6905&lt;143),VLOOKUP($W6905,日射量と図３!$E$6:$H$34,4,TRUE),VLOOKUP($W6905,日射量と図３!$E$6:$I$34,5,TRUE))))))</f>
        <v/>
      </c>
      <c r="AC6905" s="382" t="str">
        <f t="shared" si="1299"/>
        <v/>
      </c>
      <c r="AD6905" s="382" t="str">
        <f t="shared" si="1300"/>
        <v/>
      </c>
    </row>
    <row r="6906" spans="11:30" ht="13.5" customHeight="1">
      <c r="K6906" s="4">
        <f t="shared" si="1296"/>
        <v>3</v>
      </c>
      <c r="L6906" s="34">
        <v>43539</v>
      </c>
      <c r="M6906" s="4">
        <v>288</v>
      </c>
      <c r="N6906" s="4">
        <v>15</v>
      </c>
      <c r="O6906" s="31">
        <v>0.58333333333333337</v>
      </c>
      <c r="P6906" s="35">
        <v>13.75</v>
      </c>
      <c r="Q6906" s="36">
        <f t="shared" si="1297"/>
        <v>12</v>
      </c>
      <c r="R6906" s="4">
        <f t="shared" si="1298"/>
        <v>0</v>
      </c>
      <c r="S6906" s="31">
        <f t="shared" si="1301"/>
        <v>0.26555555555555554</v>
      </c>
      <c r="T6906" s="31">
        <f t="shared" si="1302"/>
        <v>0.74109953703703713</v>
      </c>
      <c r="U6906" s="4">
        <f t="shared" si="1303"/>
        <v>0</v>
      </c>
      <c r="V6906" s="4" t="str">
        <f t="shared" si="1304"/>
        <v/>
      </c>
      <c r="W6906" s="18" t="str">
        <f>IF(V6906="","",VLOOKUP(L6906,日射量と図３!$A$4:$C$368,3,TRUE)*238.85/100)</f>
        <v/>
      </c>
      <c r="X6906" s="4" t="str">
        <f t="shared" si="1305"/>
        <v/>
      </c>
      <c r="Y6906" s="4" t="str">
        <f t="shared" si="1306"/>
        <v/>
      </c>
      <c r="Z6906" s="4" t="str">
        <f t="shared" si="1307"/>
        <v/>
      </c>
      <c r="AA6906" s="4" t="str">
        <f>IF($V6906="","",IF(Y6906&lt;36,0,IF(AND(36&lt;=Y6906,Y6906&lt;71),VLOOKUP($W6906,日射量と図３!$E$6:$F$34,2,TRUE),IF(AND(71&lt;=Y6906,Y6906&lt;107),VLOOKUP($W6906,日射量と図３!$E$6:$G$34,3,TRUE),IF(AND(107&lt;=Y6906,Y6906&lt;143),VLOOKUP($W6906,日射量と図３!$E$6:$H$34,4,TRUE),VLOOKUP($W6906,日射量と図３!$E$6:$I$34,5,TRUE))))))</f>
        <v/>
      </c>
      <c r="AB6906" s="4" t="str">
        <f>IF($V6906="","",IF(Z6906&lt;36,0,IF(AND(36&lt;=Z6906,Z6906&lt;71),VLOOKUP($W6906,日射量と図３!$E$6:$F$34,2,TRUE),IF(AND(71&lt;=Z6906,Z6906&lt;107),VLOOKUP($W6906,日射量と図３!$E$6:$G$34,3,TRUE),IF(AND(107&lt;=Z6906,Z6906&lt;143),VLOOKUP($W6906,日射量と図３!$E$6:$H$34,4,TRUE),VLOOKUP($W6906,日射量と図３!$E$6:$I$34,5,TRUE))))))</f>
        <v/>
      </c>
      <c r="AC6906" s="382" t="str">
        <f t="shared" si="1299"/>
        <v/>
      </c>
      <c r="AD6906" s="382" t="str">
        <f t="shared" si="1300"/>
        <v/>
      </c>
    </row>
    <row r="6907" spans="11:30" ht="13.5" customHeight="1">
      <c r="K6907" s="4">
        <f t="shared" si="1296"/>
        <v>3</v>
      </c>
      <c r="L6907" s="34">
        <v>43539</v>
      </c>
      <c r="M6907" s="4">
        <v>288</v>
      </c>
      <c r="N6907" s="4">
        <v>16</v>
      </c>
      <c r="O6907" s="31">
        <v>0.625</v>
      </c>
      <c r="P6907" s="35">
        <v>13.389999999999997</v>
      </c>
      <c r="Q6907" s="36">
        <f t="shared" si="1297"/>
        <v>16</v>
      </c>
      <c r="R6907" s="4">
        <f t="shared" si="1298"/>
        <v>2.610000000000003</v>
      </c>
      <c r="S6907" s="31">
        <f t="shared" si="1301"/>
        <v>0.26555555555555554</v>
      </c>
      <c r="T6907" s="31">
        <f t="shared" si="1302"/>
        <v>0.74109953703703713</v>
      </c>
      <c r="U6907" s="4">
        <f t="shared" si="1303"/>
        <v>2.610000000000003</v>
      </c>
      <c r="V6907" s="4" t="str">
        <f t="shared" si="1304"/>
        <v/>
      </c>
      <c r="W6907" s="18" t="str">
        <f>IF(V6907="","",VLOOKUP(L6907,日射量と図３!$A$4:$C$368,3,TRUE)*238.85/100)</f>
        <v/>
      </c>
      <c r="X6907" s="4" t="str">
        <f t="shared" si="1305"/>
        <v/>
      </c>
      <c r="Y6907" s="4" t="str">
        <f t="shared" si="1306"/>
        <v/>
      </c>
      <c r="Z6907" s="4" t="str">
        <f t="shared" si="1307"/>
        <v/>
      </c>
      <c r="AA6907" s="4" t="str">
        <f>IF($V6907="","",IF(Y6907&lt;36,0,IF(AND(36&lt;=Y6907,Y6907&lt;71),VLOOKUP($W6907,日射量と図３!$E$6:$F$34,2,TRUE),IF(AND(71&lt;=Y6907,Y6907&lt;107),VLOOKUP($W6907,日射量と図３!$E$6:$G$34,3,TRUE),IF(AND(107&lt;=Y6907,Y6907&lt;143),VLOOKUP($W6907,日射量と図３!$E$6:$H$34,4,TRUE),VLOOKUP($W6907,日射量と図３!$E$6:$I$34,5,TRUE))))))</f>
        <v/>
      </c>
      <c r="AB6907" s="4" t="str">
        <f>IF($V6907="","",IF(Z6907&lt;36,0,IF(AND(36&lt;=Z6907,Z6907&lt;71),VLOOKUP($W6907,日射量と図３!$E$6:$F$34,2,TRUE),IF(AND(71&lt;=Z6907,Z6907&lt;107),VLOOKUP($W6907,日射量と図３!$E$6:$G$34,3,TRUE),IF(AND(107&lt;=Z6907,Z6907&lt;143),VLOOKUP($W6907,日射量と図３!$E$6:$H$34,4,TRUE),VLOOKUP($W6907,日射量と図３!$E$6:$I$34,5,TRUE))))))</f>
        <v/>
      </c>
      <c r="AC6907" s="382" t="str">
        <f t="shared" si="1299"/>
        <v/>
      </c>
      <c r="AD6907" s="382" t="str">
        <f t="shared" si="1300"/>
        <v/>
      </c>
    </row>
    <row r="6908" spans="11:30" ht="13.5" customHeight="1">
      <c r="K6908" s="4">
        <f t="shared" si="1296"/>
        <v>3</v>
      </c>
      <c r="L6908" s="34">
        <v>43539</v>
      </c>
      <c r="M6908" s="4">
        <v>288</v>
      </c>
      <c r="N6908" s="4">
        <v>17</v>
      </c>
      <c r="O6908" s="31">
        <v>0.66666666666666663</v>
      </c>
      <c r="P6908" s="35">
        <v>12.89</v>
      </c>
      <c r="Q6908" s="36">
        <f t="shared" si="1297"/>
        <v>16</v>
      </c>
      <c r="R6908" s="4">
        <f t="shared" si="1298"/>
        <v>3.1099999999999994</v>
      </c>
      <c r="S6908" s="31">
        <f t="shared" si="1301"/>
        <v>0.26555555555555554</v>
      </c>
      <c r="T6908" s="31">
        <f t="shared" si="1302"/>
        <v>0.74109953703703713</v>
      </c>
      <c r="U6908" s="4">
        <f t="shared" si="1303"/>
        <v>3.1099999999999994</v>
      </c>
      <c r="V6908" s="4" t="str">
        <f t="shared" si="1304"/>
        <v/>
      </c>
      <c r="W6908" s="18" t="str">
        <f>IF(V6908="","",VLOOKUP(L6908,日射量と図３!$A$4:$C$368,3,TRUE)*238.85/100)</f>
        <v/>
      </c>
      <c r="X6908" s="4" t="str">
        <f t="shared" si="1305"/>
        <v/>
      </c>
      <c r="Y6908" s="4" t="str">
        <f t="shared" si="1306"/>
        <v/>
      </c>
      <c r="Z6908" s="4" t="str">
        <f t="shared" si="1307"/>
        <v/>
      </c>
      <c r="AA6908" s="4" t="str">
        <f>IF($V6908="","",IF(Y6908&lt;36,0,IF(AND(36&lt;=Y6908,Y6908&lt;71),VLOOKUP($W6908,日射量と図３!$E$6:$F$34,2,TRUE),IF(AND(71&lt;=Y6908,Y6908&lt;107),VLOOKUP($W6908,日射量と図３!$E$6:$G$34,3,TRUE),IF(AND(107&lt;=Y6908,Y6908&lt;143),VLOOKUP($W6908,日射量と図３!$E$6:$H$34,4,TRUE),VLOOKUP($W6908,日射量と図３!$E$6:$I$34,5,TRUE))))))</f>
        <v/>
      </c>
      <c r="AB6908" s="4" t="str">
        <f>IF($V6908="","",IF(Z6908&lt;36,0,IF(AND(36&lt;=Z6908,Z6908&lt;71),VLOOKUP($W6908,日射量と図３!$E$6:$F$34,2,TRUE),IF(AND(71&lt;=Z6908,Z6908&lt;107),VLOOKUP($W6908,日射量と図３!$E$6:$G$34,3,TRUE),IF(AND(107&lt;=Z6908,Z6908&lt;143),VLOOKUP($W6908,日射量と図３!$E$6:$H$34,4,TRUE),VLOOKUP($W6908,日射量と図３!$E$6:$I$34,5,TRUE))))))</f>
        <v/>
      </c>
      <c r="AC6908" s="382" t="str">
        <f t="shared" si="1299"/>
        <v/>
      </c>
      <c r="AD6908" s="382" t="str">
        <f t="shared" si="1300"/>
        <v/>
      </c>
    </row>
    <row r="6909" spans="11:30" ht="13.5" customHeight="1">
      <c r="K6909" s="4">
        <f t="shared" si="1296"/>
        <v>3</v>
      </c>
      <c r="L6909" s="34">
        <v>43539</v>
      </c>
      <c r="M6909" s="4">
        <v>288</v>
      </c>
      <c r="N6909" s="4">
        <v>18</v>
      </c>
      <c r="O6909" s="31">
        <v>0.70833333333333337</v>
      </c>
      <c r="P6909" s="35">
        <v>11.99</v>
      </c>
      <c r="Q6909" s="36">
        <f t="shared" si="1297"/>
        <v>16</v>
      </c>
      <c r="R6909" s="4">
        <f t="shared" si="1298"/>
        <v>4.01</v>
      </c>
      <c r="S6909" s="31">
        <f t="shared" si="1301"/>
        <v>0.26555555555555554</v>
      </c>
      <c r="T6909" s="31">
        <f t="shared" si="1302"/>
        <v>0.74109953703703713</v>
      </c>
      <c r="U6909" s="4">
        <f t="shared" si="1303"/>
        <v>4.01</v>
      </c>
      <c r="V6909" s="4" t="str">
        <f t="shared" si="1304"/>
        <v/>
      </c>
      <c r="W6909" s="18" t="str">
        <f>IF(V6909="","",VLOOKUP(L6909,日射量と図３!$A$4:$C$368,3,TRUE)*238.85/100)</f>
        <v/>
      </c>
      <c r="X6909" s="4" t="str">
        <f t="shared" si="1305"/>
        <v/>
      </c>
      <c r="Y6909" s="4" t="str">
        <f t="shared" si="1306"/>
        <v/>
      </c>
      <c r="Z6909" s="4" t="str">
        <f t="shared" si="1307"/>
        <v/>
      </c>
      <c r="AA6909" s="4" t="str">
        <f>IF($V6909="","",IF(Y6909&lt;36,0,IF(AND(36&lt;=Y6909,Y6909&lt;71),VLOOKUP($W6909,日射量と図３!$E$6:$F$34,2,TRUE),IF(AND(71&lt;=Y6909,Y6909&lt;107),VLOOKUP($W6909,日射量と図３!$E$6:$G$34,3,TRUE),IF(AND(107&lt;=Y6909,Y6909&lt;143),VLOOKUP($W6909,日射量と図３!$E$6:$H$34,4,TRUE),VLOOKUP($W6909,日射量と図３!$E$6:$I$34,5,TRUE))))))</f>
        <v/>
      </c>
      <c r="AB6909" s="4" t="str">
        <f>IF($V6909="","",IF(Z6909&lt;36,0,IF(AND(36&lt;=Z6909,Z6909&lt;71),VLOOKUP($W6909,日射量と図３!$E$6:$F$34,2,TRUE),IF(AND(71&lt;=Z6909,Z6909&lt;107),VLOOKUP($W6909,日射量と図３!$E$6:$G$34,3,TRUE),IF(AND(107&lt;=Z6909,Z6909&lt;143),VLOOKUP($W6909,日射量と図３!$E$6:$H$34,4,TRUE),VLOOKUP($W6909,日射量と図３!$E$6:$I$34,5,TRUE))))))</f>
        <v/>
      </c>
      <c r="AC6909" s="382" t="str">
        <f t="shared" si="1299"/>
        <v/>
      </c>
      <c r="AD6909" s="382" t="str">
        <f t="shared" si="1300"/>
        <v/>
      </c>
    </row>
    <row r="6910" spans="11:30" ht="13.5" customHeight="1">
      <c r="K6910" s="4">
        <f t="shared" si="1296"/>
        <v>3</v>
      </c>
      <c r="L6910" s="34">
        <v>43539</v>
      </c>
      <c r="M6910" s="4">
        <v>288</v>
      </c>
      <c r="N6910" s="4">
        <v>19</v>
      </c>
      <c r="O6910" s="31">
        <v>0.75</v>
      </c>
      <c r="P6910" s="35">
        <v>10.91</v>
      </c>
      <c r="Q6910" s="36">
        <f t="shared" si="1297"/>
        <v>16</v>
      </c>
      <c r="R6910" s="4">
        <f t="shared" si="1298"/>
        <v>5.09</v>
      </c>
      <c r="S6910" s="31">
        <f t="shared" si="1301"/>
        <v>0.26555555555555554</v>
      </c>
      <c r="T6910" s="31">
        <f t="shared" si="1302"/>
        <v>0.74109953703703713</v>
      </c>
      <c r="U6910" s="4">
        <f t="shared" si="1303"/>
        <v>0</v>
      </c>
      <c r="V6910" s="4" t="str">
        <f t="shared" si="1304"/>
        <v/>
      </c>
      <c r="W6910" s="18" t="str">
        <f>IF(V6910="","",VLOOKUP(L6910,日射量と図３!$A$4:$C$368,3,TRUE)*238.85/100)</f>
        <v/>
      </c>
      <c r="X6910" s="4" t="str">
        <f t="shared" si="1305"/>
        <v/>
      </c>
      <c r="Y6910" s="4" t="str">
        <f t="shared" si="1306"/>
        <v/>
      </c>
      <c r="Z6910" s="4" t="str">
        <f t="shared" si="1307"/>
        <v/>
      </c>
      <c r="AA6910" s="4" t="str">
        <f>IF($V6910="","",IF(Y6910&lt;36,0,IF(AND(36&lt;=Y6910,Y6910&lt;71),VLOOKUP($W6910,日射量と図３!$E$6:$F$34,2,TRUE),IF(AND(71&lt;=Y6910,Y6910&lt;107),VLOOKUP($W6910,日射量と図３!$E$6:$G$34,3,TRUE),IF(AND(107&lt;=Y6910,Y6910&lt;143),VLOOKUP($W6910,日射量と図３!$E$6:$H$34,4,TRUE),VLOOKUP($W6910,日射量と図３!$E$6:$I$34,5,TRUE))))))</f>
        <v/>
      </c>
      <c r="AB6910" s="4" t="str">
        <f>IF($V6910="","",IF(Z6910&lt;36,0,IF(AND(36&lt;=Z6910,Z6910&lt;71),VLOOKUP($W6910,日射量と図３!$E$6:$F$34,2,TRUE),IF(AND(71&lt;=Z6910,Z6910&lt;107),VLOOKUP($W6910,日射量と図３!$E$6:$G$34,3,TRUE),IF(AND(107&lt;=Z6910,Z6910&lt;143),VLOOKUP($W6910,日射量と図３!$E$6:$H$34,4,TRUE),VLOOKUP($W6910,日射量と図３!$E$6:$I$34,5,TRUE))))))</f>
        <v/>
      </c>
      <c r="AC6910" s="382" t="str">
        <f t="shared" si="1299"/>
        <v/>
      </c>
      <c r="AD6910" s="382" t="str">
        <f t="shared" si="1300"/>
        <v/>
      </c>
    </row>
    <row r="6911" spans="11:30" ht="13.5" customHeight="1">
      <c r="K6911" s="4">
        <f t="shared" si="1296"/>
        <v>3</v>
      </c>
      <c r="L6911" s="34">
        <v>43539</v>
      </c>
      <c r="M6911" s="4">
        <v>288</v>
      </c>
      <c r="N6911" s="4">
        <v>20</v>
      </c>
      <c r="O6911" s="31">
        <v>0.79166666666666663</v>
      </c>
      <c r="P6911" s="35">
        <v>10.199999999999999</v>
      </c>
      <c r="Q6911" s="36">
        <f t="shared" si="1297"/>
        <v>16</v>
      </c>
      <c r="R6911" s="4">
        <f t="shared" si="1298"/>
        <v>5.8000000000000007</v>
      </c>
      <c r="S6911" s="31">
        <f t="shared" si="1301"/>
        <v>0.26555555555555554</v>
      </c>
      <c r="T6911" s="31">
        <f t="shared" si="1302"/>
        <v>0.74109953703703713</v>
      </c>
      <c r="U6911" s="4">
        <f t="shared" si="1303"/>
        <v>0</v>
      </c>
      <c r="V6911" s="4" t="str">
        <f t="shared" si="1304"/>
        <v/>
      </c>
      <c r="W6911" s="18" t="str">
        <f>IF(V6911="","",VLOOKUP(L6911,日射量と図３!$A$4:$C$368,3,TRUE)*238.85/100)</f>
        <v/>
      </c>
      <c r="X6911" s="4" t="str">
        <f t="shared" si="1305"/>
        <v/>
      </c>
      <c r="Y6911" s="4" t="str">
        <f t="shared" si="1306"/>
        <v/>
      </c>
      <c r="Z6911" s="4" t="str">
        <f t="shared" si="1307"/>
        <v/>
      </c>
      <c r="AA6911" s="4" t="str">
        <f>IF($V6911="","",IF(Y6911&lt;36,0,IF(AND(36&lt;=Y6911,Y6911&lt;71),VLOOKUP($W6911,日射量と図３!$E$6:$F$34,2,TRUE),IF(AND(71&lt;=Y6911,Y6911&lt;107),VLOOKUP($W6911,日射量と図３!$E$6:$G$34,3,TRUE),IF(AND(107&lt;=Y6911,Y6911&lt;143),VLOOKUP($W6911,日射量と図３!$E$6:$H$34,4,TRUE),VLOOKUP($W6911,日射量と図３!$E$6:$I$34,5,TRUE))))))</f>
        <v/>
      </c>
      <c r="AB6911" s="4" t="str">
        <f>IF($V6911="","",IF(Z6911&lt;36,0,IF(AND(36&lt;=Z6911,Z6911&lt;71),VLOOKUP($W6911,日射量と図３!$E$6:$F$34,2,TRUE),IF(AND(71&lt;=Z6911,Z6911&lt;107),VLOOKUP($W6911,日射量と図３!$E$6:$G$34,3,TRUE),IF(AND(107&lt;=Z6911,Z6911&lt;143),VLOOKUP($W6911,日射量と図３!$E$6:$H$34,4,TRUE),VLOOKUP($W6911,日射量と図３!$E$6:$I$34,5,TRUE))))))</f>
        <v/>
      </c>
      <c r="AC6911" s="382" t="str">
        <f t="shared" si="1299"/>
        <v/>
      </c>
      <c r="AD6911" s="382" t="str">
        <f t="shared" si="1300"/>
        <v/>
      </c>
    </row>
    <row r="6912" spans="11:30" ht="13.5" customHeight="1">
      <c r="K6912" s="4">
        <f t="shared" si="1296"/>
        <v>3</v>
      </c>
      <c r="L6912" s="34">
        <v>43539</v>
      </c>
      <c r="M6912" s="4">
        <v>288</v>
      </c>
      <c r="N6912" s="4">
        <v>21</v>
      </c>
      <c r="O6912" s="31">
        <v>0.83333333333333337</v>
      </c>
      <c r="P6912" s="35">
        <v>9.7100000000000009</v>
      </c>
      <c r="Q6912" s="36">
        <f t="shared" si="1297"/>
        <v>16</v>
      </c>
      <c r="R6912" s="4">
        <f t="shared" si="1298"/>
        <v>6.2899999999999991</v>
      </c>
      <c r="S6912" s="31">
        <f t="shared" si="1301"/>
        <v>0.26555555555555554</v>
      </c>
      <c r="T6912" s="31">
        <f t="shared" si="1302"/>
        <v>0.74109953703703713</v>
      </c>
      <c r="U6912" s="4">
        <f t="shared" si="1303"/>
        <v>0</v>
      </c>
      <c r="V6912" s="4" t="str">
        <f t="shared" si="1304"/>
        <v/>
      </c>
      <c r="W6912" s="18" t="str">
        <f>IF(V6912="","",VLOOKUP(L6912,日射量と図３!$A$4:$C$368,3,TRUE)*238.85/100)</f>
        <v/>
      </c>
      <c r="X6912" s="4" t="str">
        <f t="shared" si="1305"/>
        <v/>
      </c>
      <c r="Y6912" s="4" t="str">
        <f t="shared" si="1306"/>
        <v/>
      </c>
      <c r="Z6912" s="4" t="str">
        <f t="shared" si="1307"/>
        <v/>
      </c>
      <c r="AA6912" s="4" t="str">
        <f>IF($V6912="","",IF(Y6912&lt;36,0,IF(AND(36&lt;=Y6912,Y6912&lt;71),VLOOKUP($W6912,日射量と図３!$E$6:$F$34,2,TRUE),IF(AND(71&lt;=Y6912,Y6912&lt;107),VLOOKUP($W6912,日射量と図３!$E$6:$G$34,3,TRUE),IF(AND(107&lt;=Y6912,Y6912&lt;143),VLOOKUP($W6912,日射量と図３!$E$6:$H$34,4,TRUE),VLOOKUP($W6912,日射量と図３!$E$6:$I$34,5,TRUE))))))</f>
        <v/>
      </c>
      <c r="AB6912" s="4" t="str">
        <f>IF($V6912="","",IF(Z6912&lt;36,0,IF(AND(36&lt;=Z6912,Z6912&lt;71),VLOOKUP($W6912,日射量と図３!$E$6:$F$34,2,TRUE),IF(AND(71&lt;=Z6912,Z6912&lt;107),VLOOKUP($W6912,日射量と図３!$E$6:$G$34,3,TRUE),IF(AND(107&lt;=Z6912,Z6912&lt;143),VLOOKUP($W6912,日射量と図３!$E$6:$H$34,4,TRUE),VLOOKUP($W6912,日射量と図３!$E$6:$I$34,5,TRUE))))))</f>
        <v/>
      </c>
      <c r="AC6912" s="382" t="str">
        <f t="shared" si="1299"/>
        <v/>
      </c>
      <c r="AD6912" s="382" t="str">
        <f t="shared" si="1300"/>
        <v/>
      </c>
    </row>
    <row r="6913" spans="11:30" ht="13.5" customHeight="1">
      <c r="K6913" s="4">
        <f t="shared" si="1296"/>
        <v>3</v>
      </c>
      <c r="L6913" s="34">
        <v>43539</v>
      </c>
      <c r="M6913" s="4">
        <v>288</v>
      </c>
      <c r="N6913" s="4">
        <v>22</v>
      </c>
      <c r="O6913" s="31">
        <v>0.875</v>
      </c>
      <c r="P6913" s="35">
        <v>9.6900000000000013</v>
      </c>
      <c r="Q6913" s="36">
        <f t="shared" si="1297"/>
        <v>16</v>
      </c>
      <c r="R6913" s="4">
        <f t="shared" si="1298"/>
        <v>6.3099999999999987</v>
      </c>
      <c r="S6913" s="31">
        <f t="shared" si="1301"/>
        <v>0.26555555555555554</v>
      </c>
      <c r="T6913" s="31">
        <f t="shared" si="1302"/>
        <v>0.74109953703703713</v>
      </c>
      <c r="U6913" s="4">
        <f t="shared" si="1303"/>
        <v>0</v>
      </c>
      <c r="V6913" s="4" t="str">
        <f t="shared" si="1304"/>
        <v/>
      </c>
      <c r="W6913" s="18" t="str">
        <f>IF(V6913="","",VLOOKUP(L6913,日射量と図３!$A$4:$C$368,3,TRUE)*238.85/100)</f>
        <v/>
      </c>
      <c r="X6913" s="4" t="str">
        <f t="shared" si="1305"/>
        <v/>
      </c>
      <c r="Y6913" s="4" t="str">
        <f t="shared" si="1306"/>
        <v/>
      </c>
      <c r="Z6913" s="4" t="str">
        <f t="shared" si="1307"/>
        <v/>
      </c>
      <c r="AA6913" s="4" t="str">
        <f>IF($V6913="","",IF(Y6913&lt;36,0,IF(AND(36&lt;=Y6913,Y6913&lt;71),VLOOKUP($W6913,日射量と図３!$E$6:$F$34,2,TRUE),IF(AND(71&lt;=Y6913,Y6913&lt;107),VLOOKUP($W6913,日射量と図３!$E$6:$G$34,3,TRUE),IF(AND(107&lt;=Y6913,Y6913&lt;143),VLOOKUP($W6913,日射量と図３!$E$6:$H$34,4,TRUE),VLOOKUP($W6913,日射量と図３!$E$6:$I$34,5,TRUE))))))</f>
        <v/>
      </c>
      <c r="AB6913" s="4" t="str">
        <f>IF($V6913="","",IF(Z6913&lt;36,0,IF(AND(36&lt;=Z6913,Z6913&lt;71),VLOOKUP($W6913,日射量と図３!$E$6:$F$34,2,TRUE),IF(AND(71&lt;=Z6913,Z6913&lt;107),VLOOKUP($W6913,日射量と図３!$E$6:$G$34,3,TRUE),IF(AND(107&lt;=Z6913,Z6913&lt;143),VLOOKUP($W6913,日射量と図３!$E$6:$H$34,4,TRUE),VLOOKUP($W6913,日射量と図３!$E$6:$I$34,5,TRUE))))))</f>
        <v/>
      </c>
      <c r="AC6913" s="382" t="str">
        <f t="shared" si="1299"/>
        <v/>
      </c>
      <c r="AD6913" s="382" t="str">
        <f t="shared" si="1300"/>
        <v/>
      </c>
    </row>
    <row r="6914" spans="11:30" ht="13.5" customHeight="1">
      <c r="K6914" s="4">
        <f t="shared" si="1296"/>
        <v>3</v>
      </c>
      <c r="L6914" s="34">
        <v>43539</v>
      </c>
      <c r="M6914" s="4">
        <v>288</v>
      </c>
      <c r="N6914" s="4">
        <v>23</v>
      </c>
      <c r="O6914" s="31">
        <v>0.91666666666666663</v>
      </c>
      <c r="P6914" s="35">
        <v>9.0599999999999987</v>
      </c>
      <c r="Q6914" s="36">
        <f t="shared" si="1297"/>
        <v>13</v>
      </c>
      <c r="R6914" s="4">
        <f t="shared" si="1298"/>
        <v>3.9400000000000013</v>
      </c>
      <c r="S6914" s="31">
        <f t="shared" si="1301"/>
        <v>0.26555555555555554</v>
      </c>
      <c r="T6914" s="31">
        <f t="shared" si="1302"/>
        <v>0.74109953703703713</v>
      </c>
      <c r="U6914" s="4">
        <f t="shared" si="1303"/>
        <v>0</v>
      </c>
      <c r="V6914" s="4" t="str">
        <f t="shared" si="1304"/>
        <v/>
      </c>
      <c r="W6914" s="18" t="str">
        <f>IF(V6914="","",VLOOKUP(L6914,日射量と図３!$A$4:$C$368,3,TRUE)*238.85/100)</f>
        <v/>
      </c>
      <c r="X6914" s="4" t="str">
        <f t="shared" si="1305"/>
        <v/>
      </c>
      <c r="Y6914" s="4" t="str">
        <f t="shared" si="1306"/>
        <v/>
      </c>
      <c r="Z6914" s="4" t="str">
        <f t="shared" si="1307"/>
        <v/>
      </c>
      <c r="AA6914" s="4" t="str">
        <f>IF($V6914="","",IF(Y6914&lt;36,0,IF(AND(36&lt;=Y6914,Y6914&lt;71),VLOOKUP($W6914,日射量と図３!$E$6:$F$34,2,TRUE),IF(AND(71&lt;=Y6914,Y6914&lt;107),VLOOKUP($W6914,日射量と図３!$E$6:$G$34,3,TRUE),IF(AND(107&lt;=Y6914,Y6914&lt;143),VLOOKUP($W6914,日射量と図３!$E$6:$H$34,4,TRUE),VLOOKUP($W6914,日射量と図３!$E$6:$I$34,5,TRUE))))))</f>
        <v/>
      </c>
      <c r="AB6914" s="4" t="str">
        <f>IF($V6914="","",IF(Z6914&lt;36,0,IF(AND(36&lt;=Z6914,Z6914&lt;71),VLOOKUP($W6914,日射量と図３!$E$6:$F$34,2,TRUE),IF(AND(71&lt;=Z6914,Z6914&lt;107),VLOOKUP($W6914,日射量と図３!$E$6:$G$34,3,TRUE),IF(AND(107&lt;=Z6914,Z6914&lt;143),VLOOKUP($W6914,日射量と図３!$E$6:$H$34,4,TRUE),VLOOKUP($W6914,日射量と図３!$E$6:$I$34,5,TRUE))))))</f>
        <v/>
      </c>
      <c r="AC6914" s="382" t="str">
        <f t="shared" si="1299"/>
        <v/>
      </c>
      <c r="AD6914" s="382" t="str">
        <f t="shared" si="1300"/>
        <v/>
      </c>
    </row>
    <row r="6915" spans="11:30" ht="13.5" customHeight="1">
      <c r="K6915" s="4">
        <f t="shared" si="1296"/>
        <v>3</v>
      </c>
      <c r="L6915" s="34">
        <v>43539</v>
      </c>
      <c r="M6915" s="4">
        <v>288</v>
      </c>
      <c r="N6915" s="4">
        <v>24</v>
      </c>
      <c r="O6915" s="31">
        <v>0.95833333333333337</v>
      </c>
      <c r="P6915" s="35">
        <v>8.5800000000000018</v>
      </c>
      <c r="Q6915" s="36">
        <f t="shared" si="1297"/>
        <v>13</v>
      </c>
      <c r="R6915" s="4">
        <f t="shared" si="1298"/>
        <v>4.4199999999999982</v>
      </c>
      <c r="S6915" s="31">
        <f t="shared" si="1301"/>
        <v>0.26555555555555554</v>
      </c>
      <c r="T6915" s="31">
        <f t="shared" si="1302"/>
        <v>0.74109953703703713</v>
      </c>
      <c r="U6915" s="4">
        <f t="shared" si="1303"/>
        <v>0</v>
      </c>
      <c r="V6915" s="4" t="str">
        <f t="shared" si="1304"/>
        <v/>
      </c>
      <c r="W6915" s="18" t="str">
        <f>IF(V6915="","",VLOOKUP(L6915,日射量と図３!$A$4:$C$368,3,TRUE)*238.85/100)</f>
        <v/>
      </c>
      <c r="X6915" s="4" t="str">
        <f t="shared" si="1305"/>
        <v/>
      </c>
      <c r="Y6915" s="4" t="str">
        <f t="shared" si="1306"/>
        <v/>
      </c>
      <c r="Z6915" s="4" t="str">
        <f t="shared" si="1307"/>
        <v/>
      </c>
      <c r="AA6915" s="4" t="str">
        <f>IF($V6915="","",IF(Y6915&lt;36,0,IF(AND(36&lt;=Y6915,Y6915&lt;71),VLOOKUP($W6915,日射量と図３!$E$6:$F$34,2,TRUE),IF(AND(71&lt;=Y6915,Y6915&lt;107),VLOOKUP($W6915,日射量と図３!$E$6:$G$34,3,TRUE),IF(AND(107&lt;=Y6915,Y6915&lt;143),VLOOKUP($W6915,日射量と図３!$E$6:$H$34,4,TRUE),VLOOKUP($W6915,日射量と図３!$E$6:$I$34,5,TRUE))))))</f>
        <v/>
      </c>
      <c r="AB6915" s="4" t="str">
        <f>IF($V6915="","",IF(Z6915&lt;36,0,IF(AND(36&lt;=Z6915,Z6915&lt;71),VLOOKUP($W6915,日射量と図３!$E$6:$F$34,2,TRUE),IF(AND(71&lt;=Z6915,Z6915&lt;107),VLOOKUP($W6915,日射量と図３!$E$6:$G$34,3,TRUE),IF(AND(107&lt;=Z6915,Z6915&lt;143),VLOOKUP($W6915,日射量と図３!$E$6:$H$34,4,TRUE),VLOOKUP($W6915,日射量と図３!$E$6:$I$34,5,TRUE))))))</f>
        <v/>
      </c>
      <c r="AC6915" s="382" t="str">
        <f t="shared" si="1299"/>
        <v/>
      </c>
      <c r="AD6915" s="382" t="str">
        <f t="shared" si="1300"/>
        <v/>
      </c>
    </row>
    <row r="6916" spans="11:30" ht="13.5" customHeight="1">
      <c r="K6916" s="4">
        <f t="shared" si="1296"/>
        <v>3</v>
      </c>
      <c r="L6916" s="34">
        <v>43540</v>
      </c>
      <c r="M6916" s="4">
        <v>289</v>
      </c>
      <c r="N6916" s="4">
        <v>1</v>
      </c>
      <c r="O6916" s="31">
        <v>0</v>
      </c>
      <c r="P6916" s="35">
        <v>8.1</v>
      </c>
      <c r="Q6916" s="36">
        <f t="shared" si="1297"/>
        <v>13</v>
      </c>
      <c r="R6916" s="4">
        <f t="shared" si="1298"/>
        <v>4.9000000000000004</v>
      </c>
      <c r="S6916" s="31">
        <f t="shared" si="1301"/>
        <v>0.26555555555555554</v>
      </c>
      <c r="T6916" s="31">
        <f t="shared" si="1302"/>
        <v>0.74109953703703713</v>
      </c>
      <c r="U6916" s="4">
        <f t="shared" si="1303"/>
        <v>0</v>
      </c>
      <c r="V6916" s="4">
        <f t="shared" si="1304"/>
        <v>26.529999999999998</v>
      </c>
      <c r="W6916" s="18">
        <f>IF(V6916="","",VLOOKUP(L6916,日射量と図３!$A$4:$C$368,3,TRUE)*238.85/100)</f>
        <v>35.827500000000001</v>
      </c>
      <c r="X6916" s="4">
        <f t="shared" si="1305"/>
        <v>11</v>
      </c>
      <c r="Y6916" s="4">
        <f t="shared" si="1306"/>
        <v>15.078325499999995</v>
      </c>
      <c r="Z6916" s="4">
        <f t="shared" si="1307"/>
        <v>16.997385109090903</v>
      </c>
      <c r="AA6916" s="4">
        <f>IF($V6916="","",IF(Y6916&lt;36,0,IF(AND(36&lt;=Y6916,Y6916&lt;71),VLOOKUP($W6916,日射量と図３!$E$6:$F$34,2,TRUE),IF(AND(71&lt;=Y6916,Y6916&lt;107),VLOOKUP($W6916,日射量と図３!$E$6:$G$34,3,TRUE),IF(AND(107&lt;=Y6916,Y6916&lt;143),VLOOKUP($W6916,日射量と図３!$E$6:$H$34,4,TRUE),VLOOKUP($W6916,日射量と図３!$E$6:$I$34,5,TRUE))))))</f>
        <v>0</v>
      </c>
      <c r="AB6916" s="4">
        <f>IF($V6916="","",IF(Z6916&lt;36,0,IF(AND(36&lt;=Z6916,Z6916&lt;71),VLOOKUP($W6916,日射量と図３!$E$6:$F$34,2,TRUE),IF(AND(71&lt;=Z6916,Z6916&lt;107),VLOOKUP($W6916,日射量と図３!$E$6:$G$34,3,TRUE),IF(AND(107&lt;=Z6916,Z6916&lt;143),VLOOKUP($W6916,日射量と図３!$E$6:$H$34,4,TRUE),VLOOKUP($W6916,日射量と図３!$E$6:$I$34,5,TRUE))))))</f>
        <v>0</v>
      </c>
      <c r="AC6916" s="382">
        <f t="shared" si="1299"/>
        <v>0</v>
      </c>
      <c r="AD6916" s="382">
        <f t="shared" si="1300"/>
        <v>0</v>
      </c>
    </row>
    <row r="6917" spans="11:30" ht="13.5" customHeight="1">
      <c r="K6917" s="4">
        <f t="shared" ref="K6917:K6980" si="1308">MONTH(L6917)</f>
        <v>3</v>
      </c>
      <c r="L6917" s="34">
        <v>43540</v>
      </c>
      <c r="M6917" s="4">
        <v>289</v>
      </c>
      <c r="N6917" s="4">
        <v>2</v>
      </c>
      <c r="O6917" s="31">
        <v>4.1666666666666664E-2</v>
      </c>
      <c r="P6917" s="35">
        <v>7.49</v>
      </c>
      <c r="Q6917" s="36">
        <f t="shared" ref="Q6917:Q6980" si="1309">IF(O6917&lt;$B$15,$D$14,IF(O6917&lt;$B$16,$D$15,IF(O6917&lt;$B$17,$D$16,IF(O6917&lt;$B$18,$D$17,IF(O6917&lt;$B$19,$D$18,$D$19)))))</f>
        <v>13</v>
      </c>
      <c r="R6917" s="4">
        <f t="shared" ref="R6917:R6980" si="1310">IF(Q6917-P6917&gt;0,Q6917-P6917,0)</f>
        <v>5.51</v>
      </c>
      <c r="S6917" s="31">
        <f t="shared" si="1301"/>
        <v>0.26555555555555554</v>
      </c>
      <c r="T6917" s="31">
        <f t="shared" si="1302"/>
        <v>0.74109953703703713</v>
      </c>
      <c r="U6917" s="4">
        <f t="shared" si="1303"/>
        <v>0</v>
      </c>
      <c r="V6917" s="4" t="str">
        <f t="shared" si="1304"/>
        <v/>
      </c>
      <c r="W6917" s="18" t="str">
        <f>IF(V6917="","",VLOOKUP(L6917,日射量と図３!$A$4:$C$368,3,TRUE)*238.85/100)</f>
        <v/>
      </c>
      <c r="X6917" s="4" t="str">
        <f t="shared" si="1305"/>
        <v/>
      </c>
      <c r="Y6917" s="4" t="str">
        <f t="shared" si="1306"/>
        <v/>
      </c>
      <c r="Z6917" s="4" t="str">
        <f t="shared" si="1307"/>
        <v/>
      </c>
      <c r="AA6917" s="4" t="str">
        <f>IF($V6917="","",IF(Y6917&lt;36,0,IF(AND(36&lt;=Y6917,Y6917&lt;71),VLOOKUP($W6917,日射量と図３!$E$6:$F$34,2,TRUE),IF(AND(71&lt;=Y6917,Y6917&lt;107),VLOOKUP($W6917,日射量と図３!$E$6:$G$34,3,TRUE),IF(AND(107&lt;=Y6917,Y6917&lt;143),VLOOKUP($W6917,日射量と図３!$E$6:$H$34,4,TRUE),VLOOKUP($W6917,日射量と図３!$E$6:$I$34,5,TRUE))))))</f>
        <v/>
      </c>
      <c r="AB6917" s="4" t="str">
        <f>IF($V6917="","",IF(Z6917&lt;36,0,IF(AND(36&lt;=Z6917,Z6917&lt;71),VLOOKUP($W6917,日射量と図３!$E$6:$F$34,2,TRUE),IF(AND(71&lt;=Z6917,Z6917&lt;107),VLOOKUP($W6917,日射量と図３!$E$6:$G$34,3,TRUE),IF(AND(107&lt;=Z6917,Z6917&lt;143),VLOOKUP($W6917,日射量と図３!$E$6:$H$34,4,TRUE),VLOOKUP($W6917,日射量と図３!$E$6:$I$34,5,TRUE))))))</f>
        <v/>
      </c>
      <c r="AC6917" s="382" t="str">
        <f t="shared" si="1299"/>
        <v/>
      </c>
      <c r="AD6917" s="382" t="str">
        <f t="shared" si="1300"/>
        <v/>
      </c>
    </row>
    <row r="6918" spans="11:30" ht="13.5" customHeight="1">
      <c r="K6918" s="4">
        <f t="shared" si="1308"/>
        <v>3</v>
      </c>
      <c r="L6918" s="34">
        <v>43540</v>
      </c>
      <c r="M6918" s="4">
        <v>289</v>
      </c>
      <c r="N6918" s="4">
        <v>3</v>
      </c>
      <c r="O6918" s="31">
        <v>8.3333333333333329E-2</v>
      </c>
      <c r="P6918" s="35">
        <v>7.1399999999999988</v>
      </c>
      <c r="Q6918" s="36">
        <f t="shared" si="1309"/>
        <v>13</v>
      </c>
      <c r="R6918" s="4">
        <f t="shared" si="1310"/>
        <v>5.8600000000000012</v>
      </c>
      <c r="S6918" s="31">
        <f t="shared" si="1301"/>
        <v>0.26555555555555554</v>
      </c>
      <c r="T6918" s="31">
        <f t="shared" si="1302"/>
        <v>0.74109953703703713</v>
      </c>
      <c r="U6918" s="4">
        <f t="shared" si="1303"/>
        <v>0</v>
      </c>
      <c r="V6918" s="4" t="str">
        <f t="shared" si="1304"/>
        <v/>
      </c>
      <c r="W6918" s="18" t="str">
        <f>IF(V6918="","",VLOOKUP(L6918,日射量と図３!$A$4:$C$368,3,TRUE)*238.85/100)</f>
        <v/>
      </c>
      <c r="X6918" s="4" t="str">
        <f t="shared" si="1305"/>
        <v/>
      </c>
      <c r="Y6918" s="4" t="str">
        <f t="shared" si="1306"/>
        <v/>
      </c>
      <c r="Z6918" s="4" t="str">
        <f t="shared" si="1307"/>
        <v/>
      </c>
      <c r="AA6918" s="4" t="str">
        <f>IF($V6918="","",IF(Y6918&lt;36,0,IF(AND(36&lt;=Y6918,Y6918&lt;71),VLOOKUP($W6918,日射量と図３!$E$6:$F$34,2,TRUE),IF(AND(71&lt;=Y6918,Y6918&lt;107),VLOOKUP($W6918,日射量と図３!$E$6:$G$34,3,TRUE),IF(AND(107&lt;=Y6918,Y6918&lt;143),VLOOKUP($W6918,日射量と図３!$E$6:$H$34,4,TRUE),VLOOKUP($W6918,日射量と図３!$E$6:$I$34,5,TRUE))))))</f>
        <v/>
      </c>
      <c r="AB6918" s="4" t="str">
        <f>IF($V6918="","",IF(Z6918&lt;36,0,IF(AND(36&lt;=Z6918,Z6918&lt;71),VLOOKUP($W6918,日射量と図３!$E$6:$F$34,2,TRUE),IF(AND(71&lt;=Z6918,Z6918&lt;107),VLOOKUP($W6918,日射量と図３!$E$6:$G$34,3,TRUE),IF(AND(107&lt;=Z6918,Z6918&lt;143),VLOOKUP($W6918,日射量と図３!$E$6:$H$34,4,TRUE),VLOOKUP($W6918,日射量と図３!$E$6:$I$34,5,TRUE))))))</f>
        <v/>
      </c>
      <c r="AC6918" s="382" t="str">
        <f t="shared" si="1299"/>
        <v/>
      </c>
      <c r="AD6918" s="382" t="str">
        <f t="shared" si="1300"/>
        <v/>
      </c>
    </row>
    <row r="6919" spans="11:30" ht="13.5" customHeight="1">
      <c r="K6919" s="4">
        <f t="shared" si="1308"/>
        <v>3</v>
      </c>
      <c r="L6919" s="34">
        <v>43540</v>
      </c>
      <c r="M6919" s="4">
        <v>289</v>
      </c>
      <c r="N6919" s="4">
        <v>4</v>
      </c>
      <c r="O6919" s="31">
        <v>0.125</v>
      </c>
      <c r="P6919" s="35">
        <v>6.6599999999999993</v>
      </c>
      <c r="Q6919" s="36">
        <f t="shared" si="1309"/>
        <v>13</v>
      </c>
      <c r="R6919" s="4">
        <f t="shared" si="1310"/>
        <v>6.3400000000000007</v>
      </c>
      <c r="S6919" s="31">
        <f t="shared" si="1301"/>
        <v>0.26555555555555554</v>
      </c>
      <c r="T6919" s="31">
        <f t="shared" si="1302"/>
        <v>0.74109953703703713</v>
      </c>
      <c r="U6919" s="4">
        <f t="shared" si="1303"/>
        <v>0</v>
      </c>
      <c r="V6919" s="4" t="str">
        <f t="shared" si="1304"/>
        <v/>
      </c>
      <c r="W6919" s="18" t="str">
        <f>IF(V6919="","",VLOOKUP(L6919,日射量と図３!$A$4:$C$368,3,TRUE)*238.85/100)</f>
        <v/>
      </c>
      <c r="X6919" s="4" t="str">
        <f t="shared" si="1305"/>
        <v/>
      </c>
      <c r="Y6919" s="4" t="str">
        <f t="shared" si="1306"/>
        <v/>
      </c>
      <c r="Z6919" s="4" t="str">
        <f t="shared" si="1307"/>
        <v/>
      </c>
      <c r="AA6919" s="4" t="str">
        <f>IF($V6919="","",IF(Y6919&lt;36,0,IF(AND(36&lt;=Y6919,Y6919&lt;71),VLOOKUP($W6919,日射量と図３!$E$6:$F$34,2,TRUE),IF(AND(71&lt;=Y6919,Y6919&lt;107),VLOOKUP($W6919,日射量と図３!$E$6:$G$34,3,TRUE),IF(AND(107&lt;=Y6919,Y6919&lt;143),VLOOKUP($W6919,日射量と図３!$E$6:$H$34,4,TRUE),VLOOKUP($W6919,日射量と図３!$E$6:$I$34,5,TRUE))))))</f>
        <v/>
      </c>
      <c r="AB6919" s="4" t="str">
        <f>IF($V6919="","",IF(Z6919&lt;36,0,IF(AND(36&lt;=Z6919,Z6919&lt;71),VLOOKUP($W6919,日射量と図３!$E$6:$F$34,2,TRUE),IF(AND(71&lt;=Z6919,Z6919&lt;107),VLOOKUP($W6919,日射量と図３!$E$6:$G$34,3,TRUE),IF(AND(107&lt;=Z6919,Z6919&lt;143),VLOOKUP($W6919,日射量と図３!$E$6:$H$34,4,TRUE),VLOOKUP($W6919,日射量と図３!$E$6:$I$34,5,TRUE))))))</f>
        <v/>
      </c>
      <c r="AC6919" s="382" t="str">
        <f t="shared" si="1299"/>
        <v/>
      </c>
      <c r="AD6919" s="382" t="str">
        <f t="shared" si="1300"/>
        <v/>
      </c>
    </row>
    <row r="6920" spans="11:30" ht="13.5" customHeight="1">
      <c r="K6920" s="4">
        <f t="shared" si="1308"/>
        <v>3</v>
      </c>
      <c r="L6920" s="34">
        <v>43540</v>
      </c>
      <c r="M6920" s="4">
        <v>289</v>
      </c>
      <c r="N6920" s="4">
        <v>5</v>
      </c>
      <c r="O6920" s="31">
        <v>0.16666666666666666</v>
      </c>
      <c r="P6920" s="35">
        <v>6.4700000000000006</v>
      </c>
      <c r="Q6920" s="36">
        <f t="shared" si="1309"/>
        <v>15</v>
      </c>
      <c r="R6920" s="4">
        <f t="shared" si="1310"/>
        <v>8.5299999999999994</v>
      </c>
      <c r="S6920" s="31">
        <f t="shared" si="1301"/>
        <v>0.26555555555555554</v>
      </c>
      <c r="T6920" s="31">
        <f t="shared" si="1302"/>
        <v>0.74109953703703713</v>
      </c>
      <c r="U6920" s="4">
        <f t="shared" si="1303"/>
        <v>0</v>
      </c>
      <c r="V6920" s="4" t="str">
        <f t="shared" si="1304"/>
        <v/>
      </c>
      <c r="W6920" s="18" t="str">
        <f>IF(V6920="","",VLOOKUP(L6920,日射量と図３!$A$4:$C$368,3,TRUE)*238.85/100)</f>
        <v/>
      </c>
      <c r="X6920" s="4" t="str">
        <f t="shared" si="1305"/>
        <v/>
      </c>
      <c r="Y6920" s="4" t="str">
        <f t="shared" si="1306"/>
        <v/>
      </c>
      <c r="Z6920" s="4" t="str">
        <f t="shared" si="1307"/>
        <v/>
      </c>
      <c r="AA6920" s="4" t="str">
        <f>IF($V6920="","",IF(Y6920&lt;36,0,IF(AND(36&lt;=Y6920,Y6920&lt;71),VLOOKUP($W6920,日射量と図３!$E$6:$F$34,2,TRUE),IF(AND(71&lt;=Y6920,Y6920&lt;107),VLOOKUP($W6920,日射量と図３!$E$6:$G$34,3,TRUE),IF(AND(107&lt;=Y6920,Y6920&lt;143),VLOOKUP($W6920,日射量と図３!$E$6:$H$34,4,TRUE),VLOOKUP($W6920,日射量と図３!$E$6:$I$34,5,TRUE))))))</f>
        <v/>
      </c>
      <c r="AB6920" s="4" t="str">
        <f>IF($V6920="","",IF(Z6920&lt;36,0,IF(AND(36&lt;=Z6920,Z6920&lt;71),VLOOKUP($W6920,日射量と図３!$E$6:$F$34,2,TRUE),IF(AND(71&lt;=Z6920,Z6920&lt;107),VLOOKUP($W6920,日射量と図３!$E$6:$G$34,3,TRUE),IF(AND(107&lt;=Z6920,Z6920&lt;143),VLOOKUP($W6920,日射量と図３!$E$6:$H$34,4,TRUE),VLOOKUP($W6920,日射量と図３!$E$6:$I$34,5,TRUE))))))</f>
        <v/>
      </c>
      <c r="AC6920" s="382" t="str">
        <f t="shared" si="1299"/>
        <v/>
      </c>
      <c r="AD6920" s="382" t="str">
        <f t="shared" si="1300"/>
        <v/>
      </c>
    </row>
    <row r="6921" spans="11:30" ht="13.5" customHeight="1">
      <c r="K6921" s="4">
        <f t="shared" si="1308"/>
        <v>3</v>
      </c>
      <c r="L6921" s="34">
        <v>43540</v>
      </c>
      <c r="M6921" s="4">
        <v>289</v>
      </c>
      <c r="N6921" s="4">
        <v>6</v>
      </c>
      <c r="O6921" s="31">
        <v>0.20833333333333334</v>
      </c>
      <c r="P6921" s="35">
        <v>5.85</v>
      </c>
      <c r="Q6921" s="36">
        <f t="shared" si="1309"/>
        <v>15</v>
      </c>
      <c r="R6921" s="4">
        <f t="shared" si="1310"/>
        <v>9.15</v>
      </c>
      <c r="S6921" s="31">
        <f t="shared" si="1301"/>
        <v>0.26555555555555554</v>
      </c>
      <c r="T6921" s="31">
        <f t="shared" si="1302"/>
        <v>0.74109953703703713</v>
      </c>
      <c r="U6921" s="4">
        <f t="shared" si="1303"/>
        <v>0</v>
      </c>
      <c r="V6921" s="4" t="str">
        <f t="shared" si="1304"/>
        <v/>
      </c>
      <c r="W6921" s="18" t="str">
        <f>IF(V6921="","",VLOOKUP(L6921,日射量と図３!$A$4:$C$368,3,TRUE)*238.85/100)</f>
        <v/>
      </c>
      <c r="X6921" s="4" t="str">
        <f t="shared" si="1305"/>
        <v/>
      </c>
      <c r="Y6921" s="4" t="str">
        <f t="shared" si="1306"/>
        <v/>
      </c>
      <c r="Z6921" s="4" t="str">
        <f t="shared" si="1307"/>
        <v/>
      </c>
      <c r="AA6921" s="4" t="str">
        <f>IF($V6921="","",IF(Y6921&lt;36,0,IF(AND(36&lt;=Y6921,Y6921&lt;71),VLOOKUP($W6921,日射量と図３!$E$6:$F$34,2,TRUE),IF(AND(71&lt;=Y6921,Y6921&lt;107),VLOOKUP($W6921,日射量と図３!$E$6:$G$34,3,TRUE),IF(AND(107&lt;=Y6921,Y6921&lt;143),VLOOKUP($W6921,日射量と図３!$E$6:$H$34,4,TRUE),VLOOKUP($W6921,日射量と図３!$E$6:$I$34,5,TRUE))))))</f>
        <v/>
      </c>
      <c r="AB6921" s="4" t="str">
        <f>IF($V6921="","",IF(Z6921&lt;36,0,IF(AND(36&lt;=Z6921,Z6921&lt;71),VLOOKUP($W6921,日射量と図３!$E$6:$F$34,2,TRUE),IF(AND(71&lt;=Z6921,Z6921&lt;107),VLOOKUP($W6921,日射量と図３!$E$6:$G$34,3,TRUE),IF(AND(107&lt;=Z6921,Z6921&lt;143),VLOOKUP($W6921,日射量と図３!$E$6:$H$34,4,TRUE),VLOOKUP($W6921,日射量と図３!$E$6:$I$34,5,TRUE))))))</f>
        <v/>
      </c>
      <c r="AC6921" s="382" t="str">
        <f t="shared" si="1299"/>
        <v/>
      </c>
      <c r="AD6921" s="382" t="str">
        <f t="shared" si="1300"/>
        <v/>
      </c>
    </row>
    <row r="6922" spans="11:30" ht="13.5" customHeight="1">
      <c r="K6922" s="4">
        <f t="shared" si="1308"/>
        <v>3</v>
      </c>
      <c r="L6922" s="34">
        <v>43540</v>
      </c>
      <c r="M6922" s="4">
        <v>289</v>
      </c>
      <c r="N6922" s="4">
        <v>7</v>
      </c>
      <c r="O6922" s="31">
        <v>0.25</v>
      </c>
      <c r="P6922" s="35">
        <v>5.61</v>
      </c>
      <c r="Q6922" s="36">
        <f t="shared" si="1309"/>
        <v>15</v>
      </c>
      <c r="R6922" s="4">
        <f t="shared" si="1310"/>
        <v>9.39</v>
      </c>
      <c r="S6922" s="31">
        <f t="shared" si="1301"/>
        <v>0.26555555555555554</v>
      </c>
      <c r="T6922" s="31">
        <f t="shared" si="1302"/>
        <v>0.74109953703703713</v>
      </c>
      <c r="U6922" s="4">
        <f t="shared" si="1303"/>
        <v>0</v>
      </c>
      <c r="V6922" s="4" t="str">
        <f t="shared" si="1304"/>
        <v/>
      </c>
      <c r="W6922" s="18" t="str">
        <f>IF(V6922="","",VLOOKUP(L6922,日射量と図３!$A$4:$C$368,3,TRUE)*238.85/100)</f>
        <v/>
      </c>
      <c r="X6922" s="4" t="str">
        <f t="shared" si="1305"/>
        <v/>
      </c>
      <c r="Y6922" s="4" t="str">
        <f t="shared" si="1306"/>
        <v/>
      </c>
      <c r="Z6922" s="4" t="str">
        <f t="shared" si="1307"/>
        <v/>
      </c>
      <c r="AA6922" s="4" t="str">
        <f>IF($V6922="","",IF(Y6922&lt;36,0,IF(AND(36&lt;=Y6922,Y6922&lt;71),VLOOKUP($W6922,日射量と図３!$E$6:$F$34,2,TRUE),IF(AND(71&lt;=Y6922,Y6922&lt;107),VLOOKUP($W6922,日射量と図３!$E$6:$G$34,3,TRUE),IF(AND(107&lt;=Y6922,Y6922&lt;143),VLOOKUP($W6922,日射量と図３!$E$6:$H$34,4,TRUE),VLOOKUP($W6922,日射量と図３!$E$6:$I$34,5,TRUE))))))</f>
        <v/>
      </c>
      <c r="AB6922" s="4" t="str">
        <f>IF($V6922="","",IF(Z6922&lt;36,0,IF(AND(36&lt;=Z6922,Z6922&lt;71),VLOOKUP($W6922,日射量と図３!$E$6:$F$34,2,TRUE),IF(AND(71&lt;=Z6922,Z6922&lt;107),VLOOKUP($W6922,日射量と図３!$E$6:$G$34,3,TRUE),IF(AND(107&lt;=Z6922,Z6922&lt;143),VLOOKUP($W6922,日射量と図３!$E$6:$H$34,4,TRUE),VLOOKUP($W6922,日射量と図３!$E$6:$I$34,5,TRUE))))))</f>
        <v/>
      </c>
      <c r="AC6922" s="382" t="str">
        <f t="shared" si="1299"/>
        <v/>
      </c>
      <c r="AD6922" s="382" t="str">
        <f t="shared" si="1300"/>
        <v/>
      </c>
    </row>
    <row r="6923" spans="11:30" ht="13.5" customHeight="1">
      <c r="K6923" s="4">
        <f t="shared" si="1308"/>
        <v>3</v>
      </c>
      <c r="L6923" s="34">
        <v>43540</v>
      </c>
      <c r="M6923" s="4">
        <v>289</v>
      </c>
      <c r="N6923" s="4">
        <v>8</v>
      </c>
      <c r="O6923" s="31">
        <v>0.29166666666666669</v>
      </c>
      <c r="P6923" s="35">
        <v>6.2200000000000006</v>
      </c>
      <c r="Q6923" s="36">
        <f t="shared" si="1309"/>
        <v>12</v>
      </c>
      <c r="R6923" s="4">
        <f t="shared" si="1310"/>
        <v>5.7799999999999994</v>
      </c>
      <c r="S6923" s="31">
        <f t="shared" si="1301"/>
        <v>0.26555555555555554</v>
      </c>
      <c r="T6923" s="31">
        <f t="shared" si="1302"/>
        <v>0.74109953703703713</v>
      </c>
      <c r="U6923" s="4">
        <f t="shared" si="1303"/>
        <v>5.7799999999999994</v>
      </c>
      <c r="V6923" s="4" t="str">
        <f t="shared" si="1304"/>
        <v/>
      </c>
      <c r="W6923" s="18" t="str">
        <f>IF(V6923="","",VLOOKUP(L6923,日射量と図３!$A$4:$C$368,3,TRUE)*238.85/100)</f>
        <v/>
      </c>
      <c r="X6923" s="4" t="str">
        <f t="shared" si="1305"/>
        <v/>
      </c>
      <c r="Y6923" s="4" t="str">
        <f t="shared" si="1306"/>
        <v/>
      </c>
      <c r="Z6923" s="4" t="str">
        <f t="shared" si="1307"/>
        <v/>
      </c>
      <c r="AA6923" s="4" t="str">
        <f>IF($V6923="","",IF(Y6923&lt;36,0,IF(AND(36&lt;=Y6923,Y6923&lt;71),VLOOKUP($W6923,日射量と図３!$E$6:$F$34,2,TRUE),IF(AND(71&lt;=Y6923,Y6923&lt;107),VLOOKUP($W6923,日射量と図３!$E$6:$G$34,3,TRUE),IF(AND(107&lt;=Y6923,Y6923&lt;143),VLOOKUP($W6923,日射量と図３!$E$6:$H$34,4,TRUE),VLOOKUP($W6923,日射量と図３!$E$6:$I$34,5,TRUE))))))</f>
        <v/>
      </c>
      <c r="AB6923" s="4" t="str">
        <f>IF($V6923="","",IF(Z6923&lt;36,0,IF(AND(36&lt;=Z6923,Z6923&lt;71),VLOOKUP($W6923,日射量と図３!$E$6:$F$34,2,TRUE),IF(AND(71&lt;=Z6923,Z6923&lt;107),VLOOKUP($W6923,日射量と図３!$E$6:$G$34,3,TRUE),IF(AND(107&lt;=Z6923,Z6923&lt;143),VLOOKUP($W6923,日射量と図３!$E$6:$H$34,4,TRUE),VLOOKUP($W6923,日射量と図３!$E$6:$I$34,5,TRUE))))))</f>
        <v/>
      </c>
      <c r="AC6923" s="382" t="str">
        <f t="shared" si="1299"/>
        <v/>
      </c>
      <c r="AD6923" s="382" t="str">
        <f t="shared" si="1300"/>
        <v/>
      </c>
    </row>
    <row r="6924" spans="11:30" ht="13.5" customHeight="1">
      <c r="K6924" s="4">
        <f t="shared" si="1308"/>
        <v>3</v>
      </c>
      <c r="L6924" s="34">
        <v>43540</v>
      </c>
      <c r="M6924" s="4">
        <v>289</v>
      </c>
      <c r="N6924" s="4">
        <v>9</v>
      </c>
      <c r="O6924" s="31">
        <v>0.33333333333333331</v>
      </c>
      <c r="P6924" s="35">
        <v>7.3900000000000006</v>
      </c>
      <c r="Q6924" s="36">
        <f t="shared" si="1309"/>
        <v>12</v>
      </c>
      <c r="R6924" s="4">
        <f t="shared" si="1310"/>
        <v>4.6099999999999994</v>
      </c>
      <c r="S6924" s="31">
        <f t="shared" si="1301"/>
        <v>0.26555555555555554</v>
      </c>
      <c r="T6924" s="31">
        <f t="shared" si="1302"/>
        <v>0.74109953703703713</v>
      </c>
      <c r="U6924" s="4">
        <f t="shared" si="1303"/>
        <v>4.6099999999999994</v>
      </c>
      <c r="V6924" s="4" t="str">
        <f t="shared" si="1304"/>
        <v/>
      </c>
      <c r="W6924" s="18" t="str">
        <f>IF(V6924="","",VLOOKUP(L6924,日射量と図３!$A$4:$C$368,3,TRUE)*238.85/100)</f>
        <v/>
      </c>
      <c r="X6924" s="4" t="str">
        <f t="shared" si="1305"/>
        <v/>
      </c>
      <c r="Y6924" s="4" t="str">
        <f t="shared" si="1306"/>
        <v/>
      </c>
      <c r="Z6924" s="4" t="str">
        <f t="shared" si="1307"/>
        <v/>
      </c>
      <c r="AA6924" s="4" t="str">
        <f>IF($V6924="","",IF(Y6924&lt;36,0,IF(AND(36&lt;=Y6924,Y6924&lt;71),VLOOKUP($W6924,日射量と図３!$E$6:$F$34,2,TRUE),IF(AND(71&lt;=Y6924,Y6924&lt;107),VLOOKUP($W6924,日射量と図３!$E$6:$G$34,3,TRUE),IF(AND(107&lt;=Y6924,Y6924&lt;143),VLOOKUP($W6924,日射量と図３!$E$6:$H$34,4,TRUE),VLOOKUP($W6924,日射量と図３!$E$6:$I$34,5,TRUE))))))</f>
        <v/>
      </c>
      <c r="AB6924" s="4" t="str">
        <f>IF($V6924="","",IF(Z6924&lt;36,0,IF(AND(36&lt;=Z6924,Z6924&lt;71),VLOOKUP($W6924,日射量と図３!$E$6:$F$34,2,TRUE),IF(AND(71&lt;=Z6924,Z6924&lt;107),VLOOKUP($W6924,日射量と図３!$E$6:$G$34,3,TRUE),IF(AND(107&lt;=Z6924,Z6924&lt;143),VLOOKUP($W6924,日射量と図３!$E$6:$H$34,4,TRUE),VLOOKUP($W6924,日射量と図３!$E$6:$I$34,5,TRUE))))))</f>
        <v/>
      </c>
      <c r="AC6924" s="382" t="str">
        <f t="shared" si="1299"/>
        <v/>
      </c>
      <c r="AD6924" s="382" t="str">
        <f t="shared" si="1300"/>
        <v/>
      </c>
    </row>
    <row r="6925" spans="11:30" ht="13.5" customHeight="1">
      <c r="K6925" s="4">
        <f t="shared" si="1308"/>
        <v>3</v>
      </c>
      <c r="L6925" s="34">
        <v>43540</v>
      </c>
      <c r="M6925" s="4">
        <v>289</v>
      </c>
      <c r="N6925" s="4">
        <v>10</v>
      </c>
      <c r="O6925" s="31">
        <v>0.375</v>
      </c>
      <c r="P6925" s="35">
        <v>8.68</v>
      </c>
      <c r="Q6925" s="36">
        <f t="shared" si="1309"/>
        <v>12</v>
      </c>
      <c r="R6925" s="4">
        <f t="shared" si="1310"/>
        <v>3.3200000000000003</v>
      </c>
      <c r="S6925" s="31">
        <f t="shared" si="1301"/>
        <v>0.26555555555555554</v>
      </c>
      <c r="T6925" s="31">
        <f t="shared" si="1302"/>
        <v>0.74109953703703713</v>
      </c>
      <c r="U6925" s="4">
        <f t="shared" si="1303"/>
        <v>3.3200000000000003</v>
      </c>
      <c r="V6925" s="4" t="str">
        <f t="shared" si="1304"/>
        <v/>
      </c>
      <c r="W6925" s="18" t="str">
        <f>IF(V6925="","",VLOOKUP(L6925,日射量と図３!$A$4:$C$368,3,TRUE)*238.85/100)</f>
        <v/>
      </c>
      <c r="X6925" s="4" t="str">
        <f t="shared" si="1305"/>
        <v/>
      </c>
      <c r="Y6925" s="4" t="str">
        <f t="shared" si="1306"/>
        <v/>
      </c>
      <c r="Z6925" s="4" t="str">
        <f t="shared" si="1307"/>
        <v/>
      </c>
      <c r="AA6925" s="4" t="str">
        <f>IF($V6925="","",IF(Y6925&lt;36,0,IF(AND(36&lt;=Y6925,Y6925&lt;71),VLOOKUP($W6925,日射量と図３!$E$6:$F$34,2,TRUE),IF(AND(71&lt;=Y6925,Y6925&lt;107),VLOOKUP($W6925,日射量と図３!$E$6:$G$34,3,TRUE),IF(AND(107&lt;=Y6925,Y6925&lt;143),VLOOKUP($W6925,日射量と図３!$E$6:$H$34,4,TRUE),VLOOKUP($W6925,日射量と図３!$E$6:$I$34,5,TRUE))))))</f>
        <v/>
      </c>
      <c r="AB6925" s="4" t="str">
        <f>IF($V6925="","",IF(Z6925&lt;36,0,IF(AND(36&lt;=Z6925,Z6925&lt;71),VLOOKUP($W6925,日射量と図３!$E$6:$F$34,2,TRUE),IF(AND(71&lt;=Z6925,Z6925&lt;107),VLOOKUP($W6925,日射量と図３!$E$6:$G$34,3,TRUE),IF(AND(107&lt;=Z6925,Z6925&lt;143),VLOOKUP($W6925,日射量と図３!$E$6:$H$34,4,TRUE),VLOOKUP($W6925,日射量と図３!$E$6:$I$34,5,TRUE))))))</f>
        <v/>
      </c>
      <c r="AC6925" s="382" t="str">
        <f t="shared" si="1299"/>
        <v/>
      </c>
      <c r="AD6925" s="382" t="str">
        <f t="shared" si="1300"/>
        <v/>
      </c>
    </row>
    <row r="6926" spans="11:30" ht="13.5" customHeight="1">
      <c r="K6926" s="4">
        <f t="shared" si="1308"/>
        <v>3</v>
      </c>
      <c r="L6926" s="34">
        <v>43540</v>
      </c>
      <c r="M6926" s="4">
        <v>289</v>
      </c>
      <c r="N6926" s="4">
        <v>11</v>
      </c>
      <c r="O6926" s="31">
        <v>0.41666666666666669</v>
      </c>
      <c r="P6926" s="35">
        <v>10.23</v>
      </c>
      <c r="Q6926" s="36">
        <f t="shared" si="1309"/>
        <v>12</v>
      </c>
      <c r="R6926" s="4">
        <f t="shared" si="1310"/>
        <v>1.7699999999999996</v>
      </c>
      <c r="S6926" s="31">
        <f t="shared" si="1301"/>
        <v>0.26555555555555554</v>
      </c>
      <c r="T6926" s="31">
        <f t="shared" si="1302"/>
        <v>0.74109953703703713</v>
      </c>
      <c r="U6926" s="4">
        <f t="shared" si="1303"/>
        <v>1.7699999999999996</v>
      </c>
      <c r="V6926" s="4" t="str">
        <f t="shared" si="1304"/>
        <v/>
      </c>
      <c r="W6926" s="18" t="str">
        <f>IF(V6926="","",VLOOKUP(L6926,日射量と図３!$A$4:$C$368,3,TRUE)*238.85/100)</f>
        <v/>
      </c>
      <c r="X6926" s="4" t="str">
        <f t="shared" si="1305"/>
        <v/>
      </c>
      <c r="Y6926" s="4" t="str">
        <f t="shared" si="1306"/>
        <v/>
      </c>
      <c r="Z6926" s="4" t="str">
        <f t="shared" si="1307"/>
        <v/>
      </c>
      <c r="AA6926" s="4" t="str">
        <f>IF($V6926="","",IF(Y6926&lt;36,0,IF(AND(36&lt;=Y6926,Y6926&lt;71),VLOOKUP($W6926,日射量と図３!$E$6:$F$34,2,TRUE),IF(AND(71&lt;=Y6926,Y6926&lt;107),VLOOKUP($W6926,日射量と図３!$E$6:$G$34,3,TRUE),IF(AND(107&lt;=Y6926,Y6926&lt;143),VLOOKUP($W6926,日射量と図３!$E$6:$H$34,4,TRUE),VLOOKUP($W6926,日射量と図３!$E$6:$I$34,5,TRUE))))))</f>
        <v/>
      </c>
      <c r="AB6926" s="4" t="str">
        <f>IF($V6926="","",IF(Z6926&lt;36,0,IF(AND(36&lt;=Z6926,Z6926&lt;71),VLOOKUP($W6926,日射量と図３!$E$6:$F$34,2,TRUE),IF(AND(71&lt;=Z6926,Z6926&lt;107),VLOOKUP($W6926,日射量と図３!$E$6:$G$34,3,TRUE),IF(AND(107&lt;=Z6926,Z6926&lt;143),VLOOKUP($W6926,日射量と図３!$E$6:$H$34,4,TRUE),VLOOKUP($W6926,日射量と図３!$E$6:$I$34,5,TRUE))))))</f>
        <v/>
      </c>
      <c r="AC6926" s="382" t="str">
        <f t="shared" si="1299"/>
        <v/>
      </c>
      <c r="AD6926" s="382" t="str">
        <f t="shared" si="1300"/>
        <v/>
      </c>
    </row>
    <row r="6927" spans="11:30" ht="13.5" customHeight="1">
      <c r="K6927" s="4">
        <f t="shared" si="1308"/>
        <v>3</v>
      </c>
      <c r="L6927" s="34">
        <v>43540</v>
      </c>
      <c r="M6927" s="4">
        <v>289</v>
      </c>
      <c r="N6927" s="4">
        <v>12</v>
      </c>
      <c r="O6927" s="31">
        <v>0.45833333333333331</v>
      </c>
      <c r="P6927" s="35">
        <v>11.450000000000001</v>
      </c>
      <c r="Q6927" s="36">
        <f t="shared" si="1309"/>
        <v>12</v>
      </c>
      <c r="R6927" s="4">
        <f t="shared" si="1310"/>
        <v>0.54999999999999893</v>
      </c>
      <c r="S6927" s="31">
        <f t="shared" si="1301"/>
        <v>0.26555555555555554</v>
      </c>
      <c r="T6927" s="31">
        <f t="shared" si="1302"/>
        <v>0.74109953703703713</v>
      </c>
      <c r="U6927" s="4">
        <f t="shared" si="1303"/>
        <v>0.54999999999999893</v>
      </c>
      <c r="V6927" s="4" t="str">
        <f t="shared" si="1304"/>
        <v/>
      </c>
      <c r="W6927" s="18" t="str">
        <f>IF(V6927="","",VLOOKUP(L6927,日射量と図３!$A$4:$C$368,3,TRUE)*238.85/100)</f>
        <v/>
      </c>
      <c r="X6927" s="4" t="str">
        <f t="shared" si="1305"/>
        <v/>
      </c>
      <c r="Y6927" s="4" t="str">
        <f t="shared" si="1306"/>
        <v/>
      </c>
      <c r="Z6927" s="4" t="str">
        <f t="shared" si="1307"/>
        <v/>
      </c>
      <c r="AA6927" s="4" t="str">
        <f>IF($V6927="","",IF(Y6927&lt;36,0,IF(AND(36&lt;=Y6927,Y6927&lt;71),VLOOKUP($W6927,日射量と図３!$E$6:$F$34,2,TRUE),IF(AND(71&lt;=Y6927,Y6927&lt;107),VLOOKUP($W6927,日射量と図３!$E$6:$G$34,3,TRUE),IF(AND(107&lt;=Y6927,Y6927&lt;143),VLOOKUP($W6927,日射量と図３!$E$6:$H$34,4,TRUE),VLOOKUP($W6927,日射量と図３!$E$6:$I$34,5,TRUE))))))</f>
        <v/>
      </c>
      <c r="AB6927" s="4" t="str">
        <f>IF($V6927="","",IF(Z6927&lt;36,0,IF(AND(36&lt;=Z6927,Z6927&lt;71),VLOOKUP($W6927,日射量と図３!$E$6:$F$34,2,TRUE),IF(AND(71&lt;=Z6927,Z6927&lt;107),VLOOKUP($W6927,日射量と図３!$E$6:$G$34,3,TRUE),IF(AND(107&lt;=Z6927,Z6927&lt;143),VLOOKUP($W6927,日射量と図３!$E$6:$H$34,4,TRUE),VLOOKUP($W6927,日射量と図３!$E$6:$I$34,5,TRUE))))))</f>
        <v/>
      </c>
      <c r="AC6927" s="382" t="str">
        <f t="shared" ref="AC6927:AC6990" si="1311">IF(V6927="","",IF((($AH$18*$AH$30*V6927*3600/1000000)/1000-AA6927*$AG$18*10*0.0000041868)&lt;=0,0,AA6927*$AG$18*10*0.0000041868))</f>
        <v/>
      </c>
      <c r="AD6927" s="382" t="str">
        <f t="shared" ref="AD6927:AD6990" si="1312">IF(V6927="","",IF((($AH$19*$AH$30*V6927*3600/1000000)/1000-AB6927*$AG$19*10*0.0000041868)&lt;=0,0,AB6927*$AG$19*10*0.0000041868))</f>
        <v/>
      </c>
    </row>
    <row r="6928" spans="11:30" ht="13.5" customHeight="1">
      <c r="K6928" s="4">
        <f t="shared" si="1308"/>
        <v>3</v>
      </c>
      <c r="L6928" s="34">
        <v>43540</v>
      </c>
      <c r="M6928" s="4">
        <v>289</v>
      </c>
      <c r="N6928" s="4">
        <v>13</v>
      </c>
      <c r="O6928" s="31">
        <v>0.5</v>
      </c>
      <c r="P6928" s="35">
        <v>12.360000000000001</v>
      </c>
      <c r="Q6928" s="36">
        <f t="shared" si="1309"/>
        <v>12</v>
      </c>
      <c r="R6928" s="4">
        <f t="shared" si="1310"/>
        <v>0</v>
      </c>
      <c r="S6928" s="31">
        <f t="shared" si="1301"/>
        <v>0.26555555555555554</v>
      </c>
      <c r="T6928" s="31">
        <f t="shared" si="1302"/>
        <v>0.74109953703703713</v>
      </c>
      <c r="U6928" s="4">
        <f t="shared" si="1303"/>
        <v>0</v>
      </c>
      <c r="V6928" s="4" t="str">
        <f t="shared" si="1304"/>
        <v/>
      </c>
      <c r="W6928" s="18" t="str">
        <f>IF(V6928="","",VLOOKUP(L6928,日射量と図３!$A$4:$C$368,3,TRUE)*238.85/100)</f>
        <v/>
      </c>
      <c r="X6928" s="4" t="str">
        <f t="shared" si="1305"/>
        <v/>
      </c>
      <c r="Y6928" s="4" t="str">
        <f t="shared" si="1306"/>
        <v/>
      </c>
      <c r="Z6928" s="4" t="str">
        <f t="shared" si="1307"/>
        <v/>
      </c>
      <c r="AA6928" s="4" t="str">
        <f>IF($V6928="","",IF(Y6928&lt;36,0,IF(AND(36&lt;=Y6928,Y6928&lt;71),VLOOKUP($W6928,日射量と図３!$E$6:$F$34,2,TRUE),IF(AND(71&lt;=Y6928,Y6928&lt;107),VLOOKUP($W6928,日射量と図３!$E$6:$G$34,3,TRUE),IF(AND(107&lt;=Y6928,Y6928&lt;143),VLOOKUP($W6928,日射量と図３!$E$6:$H$34,4,TRUE),VLOOKUP($W6928,日射量と図３!$E$6:$I$34,5,TRUE))))))</f>
        <v/>
      </c>
      <c r="AB6928" s="4" t="str">
        <f>IF($V6928="","",IF(Z6928&lt;36,0,IF(AND(36&lt;=Z6928,Z6928&lt;71),VLOOKUP($W6928,日射量と図３!$E$6:$F$34,2,TRUE),IF(AND(71&lt;=Z6928,Z6928&lt;107),VLOOKUP($W6928,日射量と図３!$E$6:$G$34,3,TRUE),IF(AND(107&lt;=Z6928,Z6928&lt;143),VLOOKUP($W6928,日射量と図３!$E$6:$H$34,4,TRUE),VLOOKUP($W6928,日射量と図３!$E$6:$I$34,5,TRUE))))))</f>
        <v/>
      </c>
      <c r="AC6928" s="382" t="str">
        <f t="shared" si="1311"/>
        <v/>
      </c>
      <c r="AD6928" s="382" t="str">
        <f t="shared" si="1312"/>
        <v/>
      </c>
    </row>
    <row r="6929" spans="11:30" ht="13.5" customHeight="1">
      <c r="K6929" s="4">
        <f t="shared" si="1308"/>
        <v>3</v>
      </c>
      <c r="L6929" s="34">
        <v>43540</v>
      </c>
      <c r="M6929" s="4">
        <v>289</v>
      </c>
      <c r="N6929" s="4">
        <v>14</v>
      </c>
      <c r="O6929" s="31">
        <v>0.54166666666666663</v>
      </c>
      <c r="P6929" s="35">
        <v>13.189999999999998</v>
      </c>
      <c r="Q6929" s="36">
        <f t="shared" si="1309"/>
        <v>12</v>
      </c>
      <c r="R6929" s="4">
        <f t="shared" si="1310"/>
        <v>0</v>
      </c>
      <c r="S6929" s="31">
        <f t="shared" si="1301"/>
        <v>0.26555555555555554</v>
      </c>
      <c r="T6929" s="31">
        <f t="shared" si="1302"/>
        <v>0.74109953703703713</v>
      </c>
      <c r="U6929" s="4">
        <f t="shared" si="1303"/>
        <v>0</v>
      </c>
      <c r="V6929" s="4" t="str">
        <f t="shared" si="1304"/>
        <v/>
      </c>
      <c r="W6929" s="18" t="str">
        <f>IF(V6929="","",VLOOKUP(L6929,日射量と図３!$A$4:$C$368,3,TRUE)*238.85/100)</f>
        <v/>
      </c>
      <c r="X6929" s="4" t="str">
        <f t="shared" si="1305"/>
        <v/>
      </c>
      <c r="Y6929" s="4" t="str">
        <f t="shared" si="1306"/>
        <v/>
      </c>
      <c r="Z6929" s="4" t="str">
        <f t="shared" si="1307"/>
        <v/>
      </c>
      <c r="AA6929" s="4" t="str">
        <f>IF($V6929="","",IF(Y6929&lt;36,0,IF(AND(36&lt;=Y6929,Y6929&lt;71),VLOOKUP($W6929,日射量と図３!$E$6:$F$34,2,TRUE),IF(AND(71&lt;=Y6929,Y6929&lt;107),VLOOKUP($W6929,日射量と図３!$E$6:$G$34,3,TRUE),IF(AND(107&lt;=Y6929,Y6929&lt;143),VLOOKUP($W6929,日射量と図３!$E$6:$H$34,4,TRUE),VLOOKUP($W6929,日射量と図３!$E$6:$I$34,5,TRUE))))))</f>
        <v/>
      </c>
      <c r="AB6929" s="4" t="str">
        <f>IF($V6929="","",IF(Z6929&lt;36,0,IF(AND(36&lt;=Z6929,Z6929&lt;71),VLOOKUP($W6929,日射量と図３!$E$6:$F$34,2,TRUE),IF(AND(71&lt;=Z6929,Z6929&lt;107),VLOOKUP($W6929,日射量と図３!$E$6:$G$34,3,TRUE),IF(AND(107&lt;=Z6929,Z6929&lt;143),VLOOKUP($W6929,日射量と図３!$E$6:$H$34,4,TRUE),VLOOKUP($W6929,日射量と図３!$E$6:$I$34,5,TRUE))))))</f>
        <v/>
      </c>
      <c r="AC6929" s="382" t="str">
        <f t="shared" si="1311"/>
        <v/>
      </c>
      <c r="AD6929" s="382" t="str">
        <f t="shared" si="1312"/>
        <v/>
      </c>
    </row>
    <row r="6930" spans="11:30" ht="13.5" customHeight="1">
      <c r="K6930" s="4">
        <f t="shared" si="1308"/>
        <v>3</v>
      </c>
      <c r="L6930" s="34">
        <v>43540</v>
      </c>
      <c r="M6930" s="4">
        <v>289</v>
      </c>
      <c r="N6930" s="4">
        <v>15</v>
      </c>
      <c r="O6930" s="31">
        <v>0.58333333333333337</v>
      </c>
      <c r="P6930" s="35">
        <v>13.25</v>
      </c>
      <c r="Q6930" s="36">
        <f t="shared" si="1309"/>
        <v>12</v>
      </c>
      <c r="R6930" s="4">
        <f t="shared" si="1310"/>
        <v>0</v>
      </c>
      <c r="S6930" s="31">
        <f t="shared" si="1301"/>
        <v>0.26555555555555554</v>
      </c>
      <c r="T6930" s="31">
        <f t="shared" si="1302"/>
        <v>0.74109953703703713</v>
      </c>
      <c r="U6930" s="4">
        <f t="shared" si="1303"/>
        <v>0</v>
      </c>
      <c r="V6930" s="4" t="str">
        <f t="shared" si="1304"/>
        <v/>
      </c>
      <c r="W6930" s="18" t="str">
        <f>IF(V6930="","",VLOOKUP(L6930,日射量と図３!$A$4:$C$368,3,TRUE)*238.85/100)</f>
        <v/>
      </c>
      <c r="X6930" s="4" t="str">
        <f t="shared" si="1305"/>
        <v/>
      </c>
      <c r="Y6930" s="4" t="str">
        <f t="shared" si="1306"/>
        <v/>
      </c>
      <c r="Z6930" s="4" t="str">
        <f t="shared" si="1307"/>
        <v/>
      </c>
      <c r="AA6930" s="4" t="str">
        <f>IF($V6930="","",IF(Y6930&lt;36,0,IF(AND(36&lt;=Y6930,Y6930&lt;71),VLOOKUP($W6930,日射量と図３!$E$6:$F$34,2,TRUE),IF(AND(71&lt;=Y6930,Y6930&lt;107),VLOOKUP($W6930,日射量と図３!$E$6:$G$34,3,TRUE),IF(AND(107&lt;=Y6930,Y6930&lt;143),VLOOKUP($W6930,日射量と図３!$E$6:$H$34,4,TRUE),VLOOKUP($W6930,日射量と図３!$E$6:$I$34,5,TRUE))))))</f>
        <v/>
      </c>
      <c r="AB6930" s="4" t="str">
        <f>IF($V6930="","",IF(Z6930&lt;36,0,IF(AND(36&lt;=Z6930,Z6930&lt;71),VLOOKUP($W6930,日射量と図３!$E$6:$F$34,2,TRUE),IF(AND(71&lt;=Z6930,Z6930&lt;107),VLOOKUP($W6930,日射量と図３!$E$6:$G$34,3,TRUE),IF(AND(107&lt;=Z6930,Z6930&lt;143),VLOOKUP($W6930,日射量と図３!$E$6:$H$34,4,TRUE),VLOOKUP($W6930,日射量と図３!$E$6:$I$34,5,TRUE))))))</f>
        <v/>
      </c>
      <c r="AC6930" s="382" t="str">
        <f t="shared" si="1311"/>
        <v/>
      </c>
      <c r="AD6930" s="382" t="str">
        <f t="shared" si="1312"/>
        <v/>
      </c>
    </row>
    <row r="6931" spans="11:30" ht="13.5" customHeight="1">
      <c r="K6931" s="4">
        <f t="shared" si="1308"/>
        <v>3</v>
      </c>
      <c r="L6931" s="34">
        <v>43540</v>
      </c>
      <c r="M6931" s="4">
        <v>289</v>
      </c>
      <c r="N6931" s="4">
        <v>16</v>
      </c>
      <c r="O6931" s="31">
        <v>0.625</v>
      </c>
      <c r="P6931" s="35">
        <v>13.2</v>
      </c>
      <c r="Q6931" s="36">
        <f t="shared" si="1309"/>
        <v>16</v>
      </c>
      <c r="R6931" s="4">
        <f t="shared" si="1310"/>
        <v>2.8000000000000007</v>
      </c>
      <c r="S6931" s="31">
        <f t="shared" si="1301"/>
        <v>0.26555555555555554</v>
      </c>
      <c r="T6931" s="31">
        <f t="shared" si="1302"/>
        <v>0.74109953703703713</v>
      </c>
      <c r="U6931" s="4">
        <f t="shared" si="1303"/>
        <v>2.8000000000000007</v>
      </c>
      <c r="V6931" s="4" t="str">
        <f t="shared" si="1304"/>
        <v/>
      </c>
      <c r="W6931" s="18" t="str">
        <f>IF(V6931="","",VLOOKUP(L6931,日射量と図３!$A$4:$C$368,3,TRUE)*238.85/100)</f>
        <v/>
      </c>
      <c r="X6931" s="4" t="str">
        <f t="shared" si="1305"/>
        <v/>
      </c>
      <c r="Y6931" s="4" t="str">
        <f t="shared" si="1306"/>
        <v/>
      </c>
      <c r="Z6931" s="4" t="str">
        <f t="shared" si="1307"/>
        <v/>
      </c>
      <c r="AA6931" s="4" t="str">
        <f>IF($V6931="","",IF(Y6931&lt;36,0,IF(AND(36&lt;=Y6931,Y6931&lt;71),VLOOKUP($W6931,日射量と図３!$E$6:$F$34,2,TRUE),IF(AND(71&lt;=Y6931,Y6931&lt;107),VLOOKUP($W6931,日射量と図３!$E$6:$G$34,3,TRUE),IF(AND(107&lt;=Y6931,Y6931&lt;143),VLOOKUP($W6931,日射量と図３!$E$6:$H$34,4,TRUE),VLOOKUP($W6931,日射量と図３!$E$6:$I$34,5,TRUE))))))</f>
        <v/>
      </c>
      <c r="AB6931" s="4" t="str">
        <f>IF($V6931="","",IF(Z6931&lt;36,0,IF(AND(36&lt;=Z6931,Z6931&lt;71),VLOOKUP($W6931,日射量と図３!$E$6:$F$34,2,TRUE),IF(AND(71&lt;=Z6931,Z6931&lt;107),VLOOKUP($W6931,日射量と図３!$E$6:$G$34,3,TRUE),IF(AND(107&lt;=Z6931,Z6931&lt;143),VLOOKUP($W6931,日射量と図３!$E$6:$H$34,4,TRUE),VLOOKUP($W6931,日射量と図３!$E$6:$I$34,5,TRUE))))))</f>
        <v/>
      </c>
      <c r="AC6931" s="382" t="str">
        <f t="shared" si="1311"/>
        <v/>
      </c>
      <c r="AD6931" s="382" t="str">
        <f t="shared" si="1312"/>
        <v/>
      </c>
    </row>
    <row r="6932" spans="11:30" ht="13.5" customHeight="1">
      <c r="K6932" s="4">
        <f t="shared" si="1308"/>
        <v>3</v>
      </c>
      <c r="L6932" s="34">
        <v>43540</v>
      </c>
      <c r="M6932" s="4">
        <v>289</v>
      </c>
      <c r="N6932" s="4">
        <v>17</v>
      </c>
      <c r="O6932" s="31">
        <v>0.66666666666666663</v>
      </c>
      <c r="P6932" s="35">
        <v>12.71</v>
      </c>
      <c r="Q6932" s="36">
        <f t="shared" si="1309"/>
        <v>16</v>
      </c>
      <c r="R6932" s="4">
        <f t="shared" si="1310"/>
        <v>3.2899999999999991</v>
      </c>
      <c r="S6932" s="31">
        <f t="shared" si="1301"/>
        <v>0.26555555555555554</v>
      </c>
      <c r="T6932" s="31">
        <f t="shared" si="1302"/>
        <v>0.74109953703703713</v>
      </c>
      <c r="U6932" s="4">
        <f t="shared" si="1303"/>
        <v>3.2899999999999991</v>
      </c>
      <c r="V6932" s="4" t="str">
        <f t="shared" si="1304"/>
        <v/>
      </c>
      <c r="W6932" s="18" t="str">
        <f>IF(V6932="","",VLOOKUP(L6932,日射量と図３!$A$4:$C$368,3,TRUE)*238.85/100)</f>
        <v/>
      </c>
      <c r="X6932" s="4" t="str">
        <f t="shared" si="1305"/>
        <v/>
      </c>
      <c r="Y6932" s="4" t="str">
        <f t="shared" si="1306"/>
        <v/>
      </c>
      <c r="Z6932" s="4" t="str">
        <f t="shared" si="1307"/>
        <v/>
      </c>
      <c r="AA6932" s="4" t="str">
        <f>IF($V6932="","",IF(Y6932&lt;36,0,IF(AND(36&lt;=Y6932,Y6932&lt;71),VLOOKUP($W6932,日射量と図３!$E$6:$F$34,2,TRUE),IF(AND(71&lt;=Y6932,Y6932&lt;107),VLOOKUP($W6932,日射量と図３!$E$6:$G$34,3,TRUE),IF(AND(107&lt;=Y6932,Y6932&lt;143),VLOOKUP($W6932,日射量と図３!$E$6:$H$34,4,TRUE),VLOOKUP($W6932,日射量と図３!$E$6:$I$34,5,TRUE))))))</f>
        <v/>
      </c>
      <c r="AB6932" s="4" t="str">
        <f>IF($V6932="","",IF(Z6932&lt;36,0,IF(AND(36&lt;=Z6932,Z6932&lt;71),VLOOKUP($W6932,日射量と図３!$E$6:$F$34,2,TRUE),IF(AND(71&lt;=Z6932,Z6932&lt;107),VLOOKUP($W6932,日射量と図３!$E$6:$G$34,3,TRUE),IF(AND(107&lt;=Z6932,Z6932&lt;143),VLOOKUP($W6932,日射量と図３!$E$6:$H$34,4,TRUE),VLOOKUP($W6932,日射量と図３!$E$6:$I$34,5,TRUE))))))</f>
        <v/>
      </c>
      <c r="AC6932" s="382" t="str">
        <f t="shared" si="1311"/>
        <v/>
      </c>
      <c r="AD6932" s="382" t="str">
        <f t="shared" si="1312"/>
        <v/>
      </c>
    </row>
    <row r="6933" spans="11:30" ht="13.5" customHeight="1">
      <c r="K6933" s="4">
        <f t="shared" si="1308"/>
        <v>3</v>
      </c>
      <c r="L6933" s="34">
        <v>43540</v>
      </c>
      <c r="M6933" s="4">
        <v>289</v>
      </c>
      <c r="N6933" s="4">
        <v>18</v>
      </c>
      <c r="O6933" s="31">
        <v>0.70833333333333337</v>
      </c>
      <c r="P6933" s="35">
        <v>11.59</v>
      </c>
      <c r="Q6933" s="36">
        <f t="shared" si="1309"/>
        <v>16</v>
      </c>
      <c r="R6933" s="4">
        <f t="shared" si="1310"/>
        <v>4.41</v>
      </c>
      <c r="S6933" s="31">
        <f t="shared" ref="S6933:S6996" si="1313">VLOOKUP(K6933,$AF$45:$AH$49,2,TRUE)</f>
        <v>0.26555555555555554</v>
      </c>
      <c r="T6933" s="31">
        <f t="shared" ref="T6933:T6996" si="1314">VLOOKUP(K6933,$AF$45:$AH$49,3,TRUE)</f>
        <v>0.74109953703703713</v>
      </c>
      <c r="U6933" s="4">
        <f t="shared" ref="U6933:U6996" si="1315">IF(AND(S6933&lt;O6933,O6933&lt;T6933),R6933,0)</f>
        <v>4.41</v>
      </c>
      <c r="V6933" s="4" t="str">
        <f t="shared" ref="V6933:V6996" si="1316">IF(N6933=1,SUM(U6933:U6956),"")</f>
        <v/>
      </c>
      <c r="W6933" s="18" t="str">
        <f>IF(V6933="","",VLOOKUP(L6933,日射量と図３!$A$4:$C$368,3,TRUE)*238.85/100)</f>
        <v/>
      </c>
      <c r="X6933" s="4" t="str">
        <f t="shared" ref="X6933:X6996" si="1317">IF(V6933="","",VLOOKUP(K6933,$AF$45:$AJ$49,5,TRUE))</f>
        <v/>
      </c>
      <c r="Y6933" s="4" t="str">
        <f t="shared" si="1306"/>
        <v/>
      </c>
      <c r="Z6933" s="4" t="str">
        <f t="shared" si="1307"/>
        <v/>
      </c>
      <c r="AA6933" s="4" t="str">
        <f>IF($V6933="","",IF(Y6933&lt;36,0,IF(AND(36&lt;=Y6933,Y6933&lt;71),VLOOKUP($W6933,日射量と図３!$E$6:$F$34,2,TRUE),IF(AND(71&lt;=Y6933,Y6933&lt;107),VLOOKUP($W6933,日射量と図３!$E$6:$G$34,3,TRUE),IF(AND(107&lt;=Y6933,Y6933&lt;143),VLOOKUP($W6933,日射量と図３!$E$6:$H$34,4,TRUE),VLOOKUP($W6933,日射量と図３!$E$6:$I$34,5,TRUE))))))</f>
        <v/>
      </c>
      <c r="AB6933" s="4" t="str">
        <f>IF($V6933="","",IF(Z6933&lt;36,0,IF(AND(36&lt;=Z6933,Z6933&lt;71),VLOOKUP($W6933,日射量と図３!$E$6:$F$34,2,TRUE),IF(AND(71&lt;=Z6933,Z6933&lt;107),VLOOKUP($W6933,日射量と図３!$E$6:$G$34,3,TRUE),IF(AND(107&lt;=Z6933,Z6933&lt;143),VLOOKUP($W6933,日射量と図３!$E$6:$H$34,4,TRUE),VLOOKUP($W6933,日射量と図３!$E$6:$I$34,5,TRUE))))))</f>
        <v/>
      </c>
      <c r="AC6933" s="382" t="str">
        <f t="shared" si="1311"/>
        <v/>
      </c>
      <c r="AD6933" s="382" t="str">
        <f t="shared" si="1312"/>
        <v/>
      </c>
    </row>
    <row r="6934" spans="11:30" ht="13.5" customHeight="1">
      <c r="K6934" s="4">
        <f t="shared" si="1308"/>
        <v>3</v>
      </c>
      <c r="L6934" s="34">
        <v>43540</v>
      </c>
      <c r="M6934" s="4">
        <v>289</v>
      </c>
      <c r="N6934" s="4">
        <v>19</v>
      </c>
      <c r="O6934" s="31">
        <v>0.75</v>
      </c>
      <c r="P6934" s="35">
        <v>10.629999999999999</v>
      </c>
      <c r="Q6934" s="36">
        <f t="shared" si="1309"/>
        <v>16</v>
      </c>
      <c r="R6934" s="4">
        <f t="shared" si="1310"/>
        <v>5.370000000000001</v>
      </c>
      <c r="S6934" s="31">
        <f t="shared" si="1313"/>
        <v>0.26555555555555554</v>
      </c>
      <c r="T6934" s="31">
        <f t="shared" si="1314"/>
        <v>0.74109953703703713</v>
      </c>
      <c r="U6934" s="4">
        <f t="shared" si="1315"/>
        <v>0</v>
      </c>
      <c r="V6934" s="4" t="str">
        <f t="shared" si="1316"/>
        <v/>
      </c>
      <c r="W6934" s="18" t="str">
        <f>IF(V6934="","",VLOOKUP(L6934,日射量と図３!$A$4:$C$368,3,TRUE)*238.85/100)</f>
        <v/>
      </c>
      <c r="X6934" s="4" t="str">
        <f t="shared" si="1317"/>
        <v/>
      </c>
      <c r="Y6934" s="4" t="str">
        <f t="shared" si="1306"/>
        <v/>
      </c>
      <c r="Z6934" s="4" t="str">
        <f t="shared" si="1307"/>
        <v/>
      </c>
      <c r="AA6934" s="4" t="str">
        <f>IF($V6934="","",IF(Y6934&lt;36,0,IF(AND(36&lt;=Y6934,Y6934&lt;71),VLOOKUP($W6934,日射量と図３!$E$6:$F$34,2,TRUE),IF(AND(71&lt;=Y6934,Y6934&lt;107),VLOOKUP($W6934,日射量と図３!$E$6:$G$34,3,TRUE),IF(AND(107&lt;=Y6934,Y6934&lt;143),VLOOKUP($W6934,日射量と図３!$E$6:$H$34,4,TRUE),VLOOKUP($W6934,日射量と図３!$E$6:$I$34,5,TRUE))))))</f>
        <v/>
      </c>
      <c r="AB6934" s="4" t="str">
        <f>IF($V6934="","",IF(Z6934&lt;36,0,IF(AND(36&lt;=Z6934,Z6934&lt;71),VLOOKUP($W6934,日射量と図３!$E$6:$F$34,2,TRUE),IF(AND(71&lt;=Z6934,Z6934&lt;107),VLOOKUP($W6934,日射量と図３!$E$6:$G$34,3,TRUE),IF(AND(107&lt;=Z6934,Z6934&lt;143),VLOOKUP($W6934,日射量と図３!$E$6:$H$34,4,TRUE),VLOOKUP($W6934,日射量と図３!$E$6:$I$34,5,TRUE))))))</f>
        <v/>
      </c>
      <c r="AC6934" s="382" t="str">
        <f t="shared" si="1311"/>
        <v/>
      </c>
      <c r="AD6934" s="382" t="str">
        <f t="shared" si="1312"/>
        <v/>
      </c>
    </row>
    <row r="6935" spans="11:30" ht="13.5" customHeight="1">
      <c r="K6935" s="4">
        <f t="shared" si="1308"/>
        <v>3</v>
      </c>
      <c r="L6935" s="34">
        <v>43540</v>
      </c>
      <c r="M6935" s="4">
        <v>289</v>
      </c>
      <c r="N6935" s="4">
        <v>20</v>
      </c>
      <c r="O6935" s="31">
        <v>0.79166666666666663</v>
      </c>
      <c r="P6935" s="35">
        <v>9.9599999999999991</v>
      </c>
      <c r="Q6935" s="36">
        <f t="shared" si="1309"/>
        <v>16</v>
      </c>
      <c r="R6935" s="4">
        <f t="shared" si="1310"/>
        <v>6.0400000000000009</v>
      </c>
      <c r="S6935" s="31">
        <f t="shared" si="1313"/>
        <v>0.26555555555555554</v>
      </c>
      <c r="T6935" s="31">
        <f t="shared" si="1314"/>
        <v>0.74109953703703713</v>
      </c>
      <c r="U6935" s="4">
        <f t="shared" si="1315"/>
        <v>0</v>
      </c>
      <c r="V6935" s="4" t="str">
        <f t="shared" si="1316"/>
        <v/>
      </c>
      <c r="W6935" s="18" t="str">
        <f>IF(V6935="","",VLOOKUP(L6935,日射量と図３!$A$4:$C$368,3,TRUE)*238.85/100)</f>
        <v/>
      </c>
      <c r="X6935" s="4" t="str">
        <f t="shared" si="1317"/>
        <v/>
      </c>
      <c r="Y6935" s="4" t="str">
        <f t="shared" si="1306"/>
        <v/>
      </c>
      <c r="Z6935" s="4" t="str">
        <f t="shared" si="1307"/>
        <v/>
      </c>
      <c r="AA6935" s="4" t="str">
        <f>IF($V6935="","",IF(Y6935&lt;36,0,IF(AND(36&lt;=Y6935,Y6935&lt;71),VLOOKUP($W6935,日射量と図３!$E$6:$F$34,2,TRUE),IF(AND(71&lt;=Y6935,Y6935&lt;107),VLOOKUP($W6935,日射量と図３!$E$6:$G$34,3,TRUE),IF(AND(107&lt;=Y6935,Y6935&lt;143),VLOOKUP($W6935,日射量と図３!$E$6:$H$34,4,TRUE),VLOOKUP($W6935,日射量と図３!$E$6:$I$34,5,TRUE))))))</f>
        <v/>
      </c>
      <c r="AB6935" s="4" t="str">
        <f>IF($V6935="","",IF(Z6935&lt;36,0,IF(AND(36&lt;=Z6935,Z6935&lt;71),VLOOKUP($W6935,日射量と図３!$E$6:$F$34,2,TRUE),IF(AND(71&lt;=Z6935,Z6935&lt;107),VLOOKUP($W6935,日射量と図３!$E$6:$G$34,3,TRUE),IF(AND(107&lt;=Z6935,Z6935&lt;143),VLOOKUP($W6935,日射量と図３!$E$6:$H$34,4,TRUE),VLOOKUP($W6935,日射量と図３!$E$6:$I$34,5,TRUE))))))</f>
        <v/>
      </c>
      <c r="AC6935" s="382" t="str">
        <f t="shared" si="1311"/>
        <v/>
      </c>
      <c r="AD6935" s="382" t="str">
        <f t="shared" si="1312"/>
        <v/>
      </c>
    </row>
    <row r="6936" spans="11:30" ht="13.5" customHeight="1">
      <c r="K6936" s="4">
        <f t="shared" si="1308"/>
        <v>3</v>
      </c>
      <c r="L6936" s="34">
        <v>43540</v>
      </c>
      <c r="M6936" s="4">
        <v>289</v>
      </c>
      <c r="N6936" s="4">
        <v>21</v>
      </c>
      <c r="O6936" s="31">
        <v>0.83333333333333337</v>
      </c>
      <c r="P6936" s="35">
        <v>9.3300000000000018</v>
      </c>
      <c r="Q6936" s="36">
        <f t="shared" si="1309"/>
        <v>16</v>
      </c>
      <c r="R6936" s="4">
        <f t="shared" si="1310"/>
        <v>6.6699999999999982</v>
      </c>
      <c r="S6936" s="31">
        <f t="shared" si="1313"/>
        <v>0.26555555555555554</v>
      </c>
      <c r="T6936" s="31">
        <f t="shared" si="1314"/>
        <v>0.74109953703703713</v>
      </c>
      <c r="U6936" s="4">
        <f t="shared" si="1315"/>
        <v>0</v>
      </c>
      <c r="V6936" s="4" t="str">
        <f t="shared" si="1316"/>
        <v/>
      </c>
      <c r="W6936" s="18" t="str">
        <f>IF(V6936="","",VLOOKUP(L6936,日射量と図３!$A$4:$C$368,3,TRUE)*238.85/100)</f>
        <v/>
      </c>
      <c r="X6936" s="4" t="str">
        <f t="shared" si="1317"/>
        <v/>
      </c>
      <c r="Y6936" s="4" t="str">
        <f t="shared" si="1306"/>
        <v/>
      </c>
      <c r="Z6936" s="4" t="str">
        <f t="shared" si="1307"/>
        <v/>
      </c>
      <c r="AA6936" s="4" t="str">
        <f>IF($V6936="","",IF(Y6936&lt;36,0,IF(AND(36&lt;=Y6936,Y6936&lt;71),VLOOKUP($W6936,日射量と図３!$E$6:$F$34,2,TRUE),IF(AND(71&lt;=Y6936,Y6936&lt;107),VLOOKUP($W6936,日射量と図３!$E$6:$G$34,3,TRUE),IF(AND(107&lt;=Y6936,Y6936&lt;143),VLOOKUP($W6936,日射量と図３!$E$6:$H$34,4,TRUE),VLOOKUP($W6936,日射量と図３!$E$6:$I$34,5,TRUE))))))</f>
        <v/>
      </c>
      <c r="AB6936" s="4" t="str">
        <f>IF($V6936="","",IF(Z6936&lt;36,0,IF(AND(36&lt;=Z6936,Z6936&lt;71),VLOOKUP($W6936,日射量と図３!$E$6:$F$34,2,TRUE),IF(AND(71&lt;=Z6936,Z6936&lt;107),VLOOKUP($W6936,日射量と図３!$E$6:$G$34,3,TRUE),IF(AND(107&lt;=Z6936,Z6936&lt;143),VLOOKUP($W6936,日射量と図３!$E$6:$H$34,4,TRUE),VLOOKUP($W6936,日射量と図３!$E$6:$I$34,5,TRUE))))))</f>
        <v/>
      </c>
      <c r="AC6936" s="382" t="str">
        <f t="shared" si="1311"/>
        <v/>
      </c>
      <c r="AD6936" s="382" t="str">
        <f t="shared" si="1312"/>
        <v/>
      </c>
    </row>
    <row r="6937" spans="11:30" ht="13.5" customHeight="1">
      <c r="K6937" s="4">
        <f t="shared" si="1308"/>
        <v>3</v>
      </c>
      <c r="L6937" s="34">
        <v>43540</v>
      </c>
      <c r="M6937" s="4">
        <v>289</v>
      </c>
      <c r="N6937" s="4">
        <v>22</v>
      </c>
      <c r="O6937" s="31">
        <v>0.875</v>
      </c>
      <c r="P6937" s="35">
        <v>8.91</v>
      </c>
      <c r="Q6937" s="36">
        <f t="shared" si="1309"/>
        <v>16</v>
      </c>
      <c r="R6937" s="4">
        <f t="shared" si="1310"/>
        <v>7.09</v>
      </c>
      <c r="S6937" s="31">
        <f t="shared" si="1313"/>
        <v>0.26555555555555554</v>
      </c>
      <c r="T6937" s="31">
        <f t="shared" si="1314"/>
        <v>0.74109953703703713</v>
      </c>
      <c r="U6937" s="4">
        <f t="shared" si="1315"/>
        <v>0</v>
      </c>
      <c r="V6937" s="4" t="str">
        <f t="shared" si="1316"/>
        <v/>
      </c>
      <c r="W6937" s="18" t="str">
        <f>IF(V6937="","",VLOOKUP(L6937,日射量と図３!$A$4:$C$368,3,TRUE)*238.85/100)</f>
        <v/>
      </c>
      <c r="X6937" s="4" t="str">
        <f t="shared" si="1317"/>
        <v/>
      </c>
      <c r="Y6937" s="4" t="str">
        <f t="shared" si="1306"/>
        <v/>
      </c>
      <c r="Z6937" s="4" t="str">
        <f t="shared" si="1307"/>
        <v/>
      </c>
      <c r="AA6937" s="4" t="str">
        <f>IF($V6937="","",IF(Y6937&lt;36,0,IF(AND(36&lt;=Y6937,Y6937&lt;71),VLOOKUP($W6937,日射量と図３!$E$6:$F$34,2,TRUE),IF(AND(71&lt;=Y6937,Y6937&lt;107),VLOOKUP($W6937,日射量と図３!$E$6:$G$34,3,TRUE),IF(AND(107&lt;=Y6937,Y6937&lt;143),VLOOKUP($W6937,日射量と図３!$E$6:$H$34,4,TRUE),VLOOKUP($W6937,日射量と図３!$E$6:$I$34,5,TRUE))))))</f>
        <v/>
      </c>
      <c r="AB6937" s="4" t="str">
        <f>IF($V6937="","",IF(Z6937&lt;36,0,IF(AND(36&lt;=Z6937,Z6937&lt;71),VLOOKUP($W6937,日射量と図３!$E$6:$F$34,2,TRUE),IF(AND(71&lt;=Z6937,Z6937&lt;107),VLOOKUP($W6937,日射量と図３!$E$6:$G$34,3,TRUE),IF(AND(107&lt;=Z6937,Z6937&lt;143),VLOOKUP($W6937,日射量と図３!$E$6:$H$34,4,TRUE),VLOOKUP($W6937,日射量と図３!$E$6:$I$34,5,TRUE))))))</f>
        <v/>
      </c>
      <c r="AC6937" s="382" t="str">
        <f t="shared" si="1311"/>
        <v/>
      </c>
      <c r="AD6937" s="382" t="str">
        <f t="shared" si="1312"/>
        <v/>
      </c>
    </row>
    <row r="6938" spans="11:30" ht="13.5" customHeight="1">
      <c r="K6938" s="4">
        <f t="shared" si="1308"/>
        <v>3</v>
      </c>
      <c r="L6938" s="34">
        <v>43540</v>
      </c>
      <c r="M6938" s="4">
        <v>289</v>
      </c>
      <c r="N6938" s="4">
        <v>23</v>
      </c>
      <c r="O6938" s="31">
        <v>0.91666666666666663</v>
      </c>
      <c r="P6938" s="35">
        <v>8.52</v>
      </c>
      <c r="Q6938" s="36">
        <f t="shared" si="1309"/>
        <v>13</v>
      </c>
      <c r="R6938" s="4">
        <f t="shared" si="1310"/>
        <v>4.4800000000000004</v>
      </c>
      <c r="S6938" s="31">
        <f t="shared" si="1313"/>
        <v>0.26555555555555554</v>
      </c>
      <c r="T6938" s="31">
        <f t="shared" si="1314"/>
        <v>0.74109953703703713</v>
      </c>
      <c r="U6938" s="4">
        <f t="shared" si="1315"/>
        <v>0</v>
      </c>
      <c r="V6938" s="4" t="str">
        <f t="shared" si="1316"/>
        <v/>
      </c>
      <c r="W6938" s="18" t="str">
        <f>IF(V6938="","",VLOOKUP(L6938,日射量と図３!$A$4:$C$368,3,TRUE)*238.85/100)</f>
        <v/>
      </c>
      <c r="X6938" s="4" t="str">
        <f t="shared" si="1317"/>
        <v/>
      </c>
      <c r="Y6938" s="4" t="str">
        <f t="shared" si="1306"/>
        <v/>
      </c>
      <c r="Z6938" s="4" t="str">
        <f t="shared" si="1307"/>
        <v/>
      </c>
      <c r="AA6938" s="4" t="str">
        <f>IF($V6938="","",IF(Y6938&lt;36,0,IF(AND(36&lt;=Y6938,Y6938&lt;71),VLOOKUP($W6938,日射量と図３!$E$6:$F$34,2,TRUE),IF(AND(71&lt;=Y6938,Y6938&lt;107),VLOOKUP($W6938,日射量と図３!$E$6:$G$34,3,TRUE),IF(AND(107&lt;=Y6938,Y6938&lt;143),VLOOKUP($W6938,日射量と図３!$E$6:$H$34,4,TRUE),VLOOKUP($W6938,日射量と図３!$E$6:$I$34,5,TRUE))))))</f>
        <v/>
      </c>
      <c r="AB6938" s="4" t="str">
        <f>IF($V6938="","",IF(Z6938&lt;36,0,IF(AND(36&lt;=Z6938,Z6938&lt;71),VLOOKUP($W6938,日射量と図３!$E$6:$F$34,2,TRUE),IF(AND(71&lt;=Z6938,Z6938&lt;107),VLOOKUP($W6938,日射量と図３!$E$6:$G$34,3,TRUE),IF(AND(107&lt;=Z6938,Z6938&lt;143),VLOOKUP($W6938,日射量と図３!$E$6:$H$34,4,TRUE),VLOOKUP($W6938,日射量と図３!$E$6:$I$34,5,TRUE))))))</f>
        <v/>
      </c>
      <c r="AC6938" s="382" t="str">
        <f t="shared" si="1311"/>
        <v/>
      </c>
      <c r="AD6938" s="382" t="str">
        <f t="shared" si="1312"/>
        <v/>
      </c>
    </row>
    <row r="6939" spans="11:30" ht="13.5" customHeight="1">
      <c r="K6939" s="4">
        <f t="shared" si="1308"/>
        <v>3</v>
      </c>
      <c r="L6939" s="34">
        <v>43540</v>
      </c>
      <c r="M6939" s="4">
        <v>289</v>
      </c>
      <c r="N6939" s="4">
        <v>24</v>
      </c>
      <c r="O6939" s="31">
        <v>0.95833333333333337</v>
      </c>
      <c r="P6939" s="35">
        <v>7.9099999999999993</v>
      </c>
      <c r="Q6939" s="36">
        <f t="shared" si="1309"/>
        <v>13</v>
      </c>
      <c r="R6939" s="4">
        <f t="shared" si="1310"/>
        <v>5.0900000000000007</v>
      </c>
      <c r="S6939" s="31">
        <f t="shared" si="1313"/>
        <v>0.26555555555555554</v>
      </c>
      <c r="T6939" s="31">
        <f t="shared" si="1314"/>
        <v>0.74109953703703713</v>
      </c>
      <c r="U6939" s="4">
        <f t="shared" si="1315"/>
        <v>0</v>
      </c>
      <c r="V6939" s="4" t="str">
        <f t="shared" si="1316"/>
        <v/>
      </c>
      <c r="W6939" s="18" t="str">
        <f>IF(V6939="","",VLOOKUP(L6939,日射量と図３!$A$4:$C$368,3,TRUE)*238.85/100)</f>
        <v/>
      </c>
      <c r="X6939" s="4" t="str">
        <f t="shared" si="1317"/>
        <v/>
      </c>
      <c r="Y6939" s="4" t="str">
        <f t="shared" si="1306"/>
        <v/>
      </c>
      <c r="Z6939" s="4" t="str">
        <f t="shared" si="1307"/>
        <v/>
      </c>
      <c r="AA6939" s="4" t="str">
        <f>IF($V6939="","",IF(Y6939&lt;36,0,IF(AND(36&lt;=Y6939,Y6939&lt;71),VLOOKUP($W6939,日射量と図３!$E$6:$F$34,2,TRUE),IF(AND(71&lt;=Y6939,Y6939&lt;107),VLOOKUP($W6939,日射量と図３!$E$6:$G$34,3,TRUE),IF(AND(107&lt;=Y6939,Y6939&lt;143),VLOOKUP($W6939,日射量と図３!$E$6:$H$34,4,TRUE),VLOOKUP($W6939,日射量と図３!$E$6:$I$34,5,TRUE))))))</f>
        <v/>
      </c>
      <c r="AB6939" s="4" t="str">
        <f>IF($V6939="","",IF(Z6939&lt;36,0,IF(AND(36&lt;=Z6939,Z6939&lt;71),VLOOKUP($W6939,日射量と図３!$E$6:$F$34,2,TRUE),IF(AND(71&lt;=Z6939,Z6939&lt;107),VLOOKUP($W6939,日射量と図３!$E$6:$G$34,3,TRUE),IF(AND(107&lt;=Z6939,Z6939&lt;143),VLOOKUP($W6939,日射量と図３!$E$6:$H$34,4,TRUE),VLOOKUP($W6939,日射量と図３!$E$6:$I$34,5,TRUE))))))</f>
        <v/>
      </c>
      <c r="AC6939" s="382" t="str">
        <f t="shared" si="1311"/>
        <v/>
      </c>
      <c r="AD6939" s="382" t="str">
        <f t="shared" si="1312"/>
        <v/>
      </c>
    </row>
    <row r="6940" spans="11:30" ht="13.5" customHeight="1">
      <c r="K6940" s="4">
        <f t="shared" si="1308"/>
        <v>3</v>
      </c>
      <c r="L6940" s="34">
        <v>43541</v>
      </c>
      <c r="M6940" s="4">
        <v>290</v>
      </c>
      <c r="N6940" s="4">
        <v>1</v>
      </c>
      <c r="O6940" s="31">
        <v>0</v>
      </c>
      <c r="P6940" s="35">
        <v>7.3899999999999988</v>
      </c>
      <c r="Q6940" s="36">
        <f t="shared" si="1309"/>
        <v>13</v>
      </c>
      <c r="R6940" s="4">
        <f t="shared" si="1310"/>
        <v>5.6100000000000012</v>
      </c>
      <c r="S6940" s="31">
        <f t="shared" si="1313"/>
        <v>0.26555555555555554</v>
      </c>
      <c r="T6940" s="31">
        <f t="shared" si="1314"/>
        <v>0.74109953703703713</v>
      </c>
      <c r="U6940" s="4">
        <f t="shared" si="1315"/>
        <v>0</v>
      </c>
      <c r="V6940" s="4">
        <f t="shared" si="1316"/>
        <v>18.82</v>
      </c>
      <c r="W6940" s="18">
        <f>IF(V6940="","",VLOOKUP(L6940,日射量と図３!$A$4:$C$368,3,TRUE)*238.85/100)</f>
        <v>45.381499999999996</v>
      </c>
      <c r="X6940" s="4">
        <f t="shared" si="1317"/>
        <v>11</v>
      </c>
      <c r="Y6940" s="4">
        <f t="shared" si="1306"/>
        <v>10.696346999999998</v>
      </c>
      <c r="Z6940" s="4">
        <f t="shared" si="1307"/>
        <v>12.057700254545454</v>
      </c>
      <c r="AA6940" s="4">
        <f>IF($V6940="","",IF(Y6940&lt;36,0,IF(AND(36&lt;=Y6940,Y6940&lt;71),VLOOKUP($W6940,日射量と図３!$E$6:$F$34,2,TRUE),IF(AND(71&lt;=Y6940,Y6940&lt;107),VLOOKUP($W6940,日射量と図３!$E$6:$G$34,3,TRUE),IF(AND(107&lt;=Y6940,Y6940&lt;143),VLOOKUP($W6940,日射量と図３!$E$6:$H$34,4,TRUE),VLOOKUP($W6940,日射量と図３!$E$6:$I$34,5,TRUE))))))</f>
        <v>0</v>
      </c>
      <c r="AB6940" s="4">
        <f>IF($V6940="","",IF(Z6940&lt;36,0,IF(AND(36&lt;=Z6940,Z6940&lt;71),VLOOKUP($W6940,日射量と図３!$E$6:$F$34,2,TRUE),IF(AND(71&lt;=Z6940,Z6940&lt;107),VLOOKUP($W6940,日射量と図３!$E$6:$G$34,3,TRUE),IF(AND(107&lt;=Z6940,Z6940&lt;143),VLOOKUP($W6940,日射量と図３!$E$6:$H$34,4,TRUE),VLOOKUP($W6940,日射量と図３!$E$6:$I$34,5,TRUE))))))</f>
        <v>0</v>
      </c>
      <c r="AC6940" s="382">
        <f t="shared" si="1311"/>
        <v>0</v>
      </c>
      <c r="AD6940" s="382">
        <f t="shared" si="1312"/>
        <v>0</v>
      </c>
    </row>
    <row r="6941" spans="11:30" ht="13.5" customHeight="1">
      <c r="K6941" s="4">
        <f t="shared" si="1308"/>
        <v>3</v>
      </c>
      <c r="L6941" s="34">
        <v>43541</v>
      </c>
      <c r="M6941" s="4">
        <v>290</v>
      </c>
      <c r="N6941" s="4">
        <v>2</v>
      </c>
      <c r="O6941" s="31">
        <v>4.1666666666666664E-2</v>
      </c>
      <c r="P6941" s="35">
        <v>6.93</v>
      </c>
      <c r="Q6941" s="36">
        <f t="shared" si="1309"/>
        <v>13</v>
      </c>
      <c r="R6941" s="4">
        <f t="shared" si="1310"/>
        <v>6.07</v>
      </c>
      <c r="S6941" s="31">
        <f t="shared" si="1313"/>
        <v>0.26555555555555554</v>
      </c>
      <c r="T6941" s="31">
        <f t="shared" si="1314"/>
        <v>0.74109953703703713</v>
      </c>
      <c r="U6941" s="4">
        <f t="shared" si="1315"/>
        <v>0</v>
      </c>
      <c r="V6941" s="4" t="str">
        <f t="shared" si="1316"/>
        <v/>
      </c>
      <c r="W6941" s="18" t="str">
        <f>IF(V6941="","",VLOOKUP(L6941,日射量と図３!$A$4:$C$368,3,TRUE)*238.85/100)</f>
        <v/>
      </c>
      <c r="X6941" s="4" t="str">
        <f t="shared" si="1317"/>
        <v/>
      </c>
      <c r="Y6941" s="4" t="str">
        <f t="shared" si="1306"/>
        <v/>
      </c>
      <c r="Z6941" s="4" t="str">
        <f t="shared" si="1307"/>
        <v/>
      </c>
      <c r="AA6941" s="4" t="str">
        <f>IF($V6941="","",IF(Y6941&lt;36,0,IF(AND(36&lt;=Y6941,Y6941&lt;71),VLOOKUP($W6941,日射量と図３!$E$6:$F$34,2,TRUE),IF(AND(71&lt;=Y6941,Y6941&lt;107),VLOOKUP($W6941,日射量と図３!$E$6:$G$34,3,TRUE),IF(AND(107&lt;=Y6941,Y6941&lt;143),VLOOKUP($W6941,日射量と図３!$E$6:$H$34,4,TRUE),VLOOKUP($W6941,日射量と図３!$E$6:$I$34,5,TRUE))))))</f>
        <v/>
      </c>
      <c r="AB6941" s="4" t="str">
        <f>IF($V6941="","",IF(Z6941&lt;36,0,IF(AND(36&lt;=Z6941,Z6941&lt;71),VLOOKUP($W6941,日射量と図３!$E$6:$F$34,2,TRUE),IF(AND(71&lt;=Z6941,Z6941&lt;107),VLOOKUP($W6941,日射量と図３!$E$6:$G$34,3,TRUE),IF(AND(107&lt;=Z6941,Z6941&lt;143),VLOOKUP($W6941,日射量と図３!$E$6:$H$34,4,TRUE),VLOOKUP($W6941,日射量と図３!$E$6:$I$34,5,TRUE))))))</f>
        <v/>
      </c>
      <c r="AC6941" s="382" t="str">
        <f t="shared" si="1311"/>
        <v/>
      </c>
      <c r="AD6941" s="382" t="str">
        <f t="shared" si="1312"/>
        <v/>
      </c>
    </row>
    <row r="6942" spans="11:30" ht="13.5" customHeight="1">
      <c r="K6942" s="4">
        <f t="shared" si="1308"/>
        <v>3</v>
      </c>
      <c r="L6942" s="34">
        <v>43541</v>
      </c>
      <c r="M6942" s="4">
        <v>290</v>
      </c>
      <c r="N6942" s="4">
        <v>3</v>
      </c>
      <c r="O6942" s="31">
        <v>8.3333333333333329E-2</v>
      </c>
      <c r="P6942" s="35">
        <v>6.3500000000000005</v>
      </c>
      <c r="Q6942" s="36">
        <f t="shared" si="1309"/>
        <v>13</v>
      </c>
      <c r="R6942" s="4">
        <f t="shared" si="1310"/>
        <v>6.6499999999999995</v>
      </c>
      <c r="S6942" s="31">
        <f t="shared" si="1313"/>
        <v>0.26555555555555554</v>
      </c>
      <c r="T6942" s="31">
        <f t="shared" si="1314"/>
        <v>0.74109953703703713</v>
      </c>
      <c r="U6942" s="4">
        <f t="shared" si="1315"/>
        <v>0</v>
      </c>
      <c r="V6942" s="4" t="str">
        <f t="shared" si="1316"/>
        <v/>
      </c>
      <c r="W6942" s="18" t="str">
        <f>IF(V6942="","",VLOOKUP(L6942,日射量と図３!$A$4:$C$368,3,TRUE)*238.85/100)</f>
        <v/>
      </c>
      <c r="X6942" s="4" t="str">
        <f t="shared" si="1317"/>
        <v/>
      </c>
      <c r="Y6942" s="4" t="str">
        <f t="shared" si="1306"/>
        <v/>
      </c>
      <c r="Z6942" s="4" t="str">
        <f t="shared" si="1307"/>
        <v/>
      </c>
      <c r="AA6942" s="4" t="str">
        <f>IF($V6942="","",IF(Y6942&lt;36,0,IF(AND(36&lt;=Y6942,Y6942&lt;71),VLOOKUP($W6942,日射量と図３!$E$6:$F$34,2,TRUE),IF(AND(71&lt;=Y6942,Y6942&lt;107),VLOOKUP($W6942,日射量と図３!$E$6:$G$34,3,TRUE),IF(AND(107&lt;=Y6942,Y6942&lt;143),VLOOKUP($W6942,日射量と図３!$E$6:$H$34,4,TRUE),VLOOKUP($W6942,日射量と図３!$E$6:$I$34,5,TRUE))))))</f>
        <v/>
      </c>
      <c r="AB6942" s="4" t="str">
        <f>IF($V6942="","",IF(Z6942&lt;36,0,IF(AND(36&lt;=Z6942,Z6942&lt;71),VLOOKUP($W6942,日射量と図３!$E$6:$F$34,2,TRUE),IF(AND(71&lt;=Z6942,Z6942&lt;107),VLOOKUP($W6942,日射量と図３!$E$6:$G$34,3,TRUE),IF(AND(107&lt;=Z6942,Z6942&lt;143),VLOOKUP($W6942,日射量と図３!$E$6:$H$34,4,TRUE),VLOOKUP($W6942,日射量と図３!$E$6:$I$34,5,TRUE))))))</f>
        <v/>
      </c>
      <c r="AC6942" s="382" t="str">
        <f t="shared" si="1311"/>
        <v/>
      </c>
      <c r="AD6942" s="382" t="str">
        <f t="shared" si="1312"/>
        <v/>
      </c>
    </row>
    <row r="6943" spans="11:30" ht="13.5" customHeight="1">
      <c r="K6943" s="4">
        <f t="shared" si="1308"/>
        <v>3</v>
      </c>
      <c r="L6943" s="34">
        <v>43541</v>
      </c>
      <c r="M6943" s="4">
        <v>290</v>
      </c>
      <c r="N6943" s="4">
        <v>4</v>
      </c>
      <c r="O6943" s="31">
        <v>0.125</v>
      </c>
      <c r="P6943" s="35">
        <v>5.8699999999999992</v>
      </c>
      <c r="Q6943" s="36">
        <f t="shared" si="1309"/>
        <v>13</v>
      </c>
      <c r="R6943" s="4">
        <f t="shared" si="1310"/>
        <v>7.1300000000000008</v>
      </c>
      <c r="S6943" s="31">
        <f t="shared" si="1313"/>
        <v>0.26555555555555554</v>
      </c>
      <c r="T6943" s="31">
        <f t="shared" si="1314"/>
        <v>0.74109953703703713</v>
      </c>
      <c r="U6943" s="4">
        <f t="shared" si="1315"/>
        <v>0</v>
      </c>
      <c r="V6943" s="4" t="str">
        <f t="shared" si="1316"/>
        <v/>
      </c>
      <c r="W6943" s="18" t="str">
        <f>IF(V6943="","",VLOOKUP(L6943,日射量と図３!$A$4:$C$368,3,TRUE)*238.85/100)</f>
        <v/>
      </c>
      <c r="X6943" s="4" t="str">
        <f t="shared" si="1317"/>
        <v/>
      </c>
      <c r="Y6943" s="4" t="str">
        <f t="shared" ref="Y6943:Y7006" si="1318">IF(V6943="","",$AH$30*V6943/(($AG$18/$AH$18)*X6943))</f>
        <v/>
      </c>
      <c r="Z6943" s="4" t="str">
        <f t="shared" ref="Z6943:Z7006" si="1319">IF(V6943="","",$AH$30*V6943/(($AG$19/$AH$19)*X6943))</f>
        <v/>
      </c>
      <c r="AA6943" s="4" t="str">
        <f>IF($V6943="","",IF(Y6943&lt;36,0,IF(AND(36&lt;=Y6943,Y6943&lt;71),VLOOKUP($W6943,日射量と図３!$E$6:$F$34,2,TRUE),IF(AND(71&lt;=Y6943,Y6943&lt;107),VLOOKUP($W6943,日射量と図３!$E$6:$G$34,3,TRUE),IF(AND(107&lt;=Y6943,Y6943&lt;143),VLOOKUP($W6943,日射量と図３!$E$6:$H$34,4,TRUE),VLOOKUP($W6943,日射量と図３!$E$6:$I$34,5,TRUE))))))</f>
        <v/>
      </c>
      <c r="AB6943" s="4" t="str">
        <f>IF($V6943="","",IF(Z6943&lt;36,0,IF(AND(36&lt;=Z6943,Z6943&lt;71),VLOOKUP($W6943,日射量と図３!$E$6:$F$34,2,TRUE),IF(AND(71&lt;=Z6943,Z6943&lt;107),VLOOKUP($W6943,日射量と図３!$E$6:$G$34,3,TRUE),IF(AND(107&lt;=Z6943,Z6943&lt;143),VLOOKUP($W6943,日射量と図３!$E$6:$H$34,4,TRUE),VLOOKUP($W6943,日射量と図３!$E$6:$I$34,5,TRUE))))))</f>
        <v/>
      </c>
      <c r="AC6943" s="382" t="str">
        <f t="shared" si="1311"/>
        <v/>
      </c>
      <c r="AD6943" s="382" t="str">
        <f t="shared" si="1312"/>
        <v/>
      </c>
    </row>
    <row r="6944" spans="11:30" ht="13.5" customHeight="1">
      <c r="K6944" s="4">
        <f t="shared" si="1308"/>
        <v>3</v>
      </c>
      <c r="L6944" s="34">
        <v>43541</v>
      </c>
      <c r="M6944" s="4">
        <v>290</v>
      </c>
      <c r="N6944" s="4">
        <v>5</v>
      </c>
      <c r="O6944" s="31">
        <v>0.16666666666666666</v>
      </c>
      <c r="P6944" s="35">
        <v>5.4599999999999991</v>
      </c>
      <c r="Q6944" s="36">
        <f t="shared" si="1309"/>
        <v>15</v>
      </c>
      <c r="R6944" s="4">
        <f t="shared" si="1310"/>
        <v>9.5400000000000009</v>
      </c>
      <c r="S6944" s="31">
        <f t="shared" si="1313"/>
        <v>0.26555555555555554</v>
      </c>
      <c r="T6944" s="31">
        <f t="shared" si="1314"/>
        <v>0.74109953703703713</v>
      </c>
      <c r="U6944" s="4">
        <f t="shared" si="1315"/>
        <v>0</v>
      </c>
      <c r="V6944" s="4" t="str">
        <f t="shared" si="1316"/>
        <v/>
      </c>
      <c r="W6944" s="18" t="str">
        <f>IF(V6944="","",VLOOKUP(L6944,日射量と図３!$A$4:$C$368,3,TRUE)*238.85/100)</f>
        <v/>
      </c>
      <c r="X6944" s="4" t="str">
        <f t="shared" si="1317"/>
        <v/>
      </c>
      <c r="Y6944" s="4" t="str">
        <f t="shared" si="1318"/>
        <v/>
      </c>
      <c r="Z6944" s="4" t="str">
        <f t="shared" si="1319"/>
        <v/>
      </c>
      <c r="AA6944" s="4" t="str">
        <f>IF($V6944="","",IF(Y6944&lt;36,0,IF(AND(36&lt;=Y6944,Y6944&lt;71),VLOOKUP($W6944,日射量と図３!$E$6:$F$34,2,TRUE),IF(AND(71&lt;=Y6944,Y6944&lt;107),VLOOKUP($W6944,日射量と図３!$E$6:$G$34,3,TRUE),IF(AND(107&lt;=Y6944,Y6944&lt;143),VLOOKUP($W6944,日射量と図３!$E$6:$H$34,4,TRUE),VLOOKUP($W6944,日射量と図３!$E$6:$I$34,5,TRUE))))))</f>
        <v/>
      </c>
      <c r="AB6944" s="4" t="str">
        <f>IF($V6944="","",IF(Z6944&lt;36,0,IF(AND(36&lt;=Z6944,Z6944&lt;71),VLOOKUP($W6944,日射量と図３!$E$6:$F$34,2,TRUE),IF(AND(71&lt;=Z6944,Z6944&lt;107),VLOOKUP($W6944,日射量と図３!$E$6:$G$34,3,TRUE),IF(AND(107&lt;=Z6944,Z6944&lt;143),VLOOKUP($W6944,日射量と図３!$E$6:$H$34,4,TRUE),VLOOKUP($W6944,日射量と図３!$E$6:$I$34,5,TRUE))))))</f>
        <v/>
      </c>
      <c r="AC6944" s="382" t="str">
        <f t="shared" si="1311"/>
        <v/>
      </c>
      <c r="AD6944" s="382" t="str">
        <f t="shared" si="1312"/>
        <v/>
      </c>
    </row>
    <row r="6945" spans="11:30" ht="13.5" customHeight="1">
      <c r="K6945" s="4">
        <f t="shared" si="1308"/>
        <v>3</v>
      </c>
      <c r="L6945" s="34">
        <v>43541</v>
      </c>
      <c r="M6945" s="4">
        <v>290</v>
      </c>
      <c r="N6945" s="4">
        <v>6</v>
      </c>
      <c r="O6945" s="31">
        <v>0.20833333333333334</v>
      </c>
      <c r="P6945" s="35">
        <v>5.08</v>
      </c>
      <c r="Q6945" s="36">
        <f t="shared" si="1309"/>
        <v>15</v>
      </c>
      <c r="R6945" s="4">
        <f t="shared" si="1310"/>
        <v>9.92</v>
      </c>
      <c r="S6945" s="31">
        <f t="shared" si="1313"/>
        <v>0.26555555555555554</v>
      </c>
      <c r="T6945" s="31">
        <f t="shared" si="1314"/>
        <v>0.74109953703703713</v>
      </c>
      <c r="U6945" s="4">
        <f t="shared" si="1315"/>
        <v>0</v>
      </c>
      <c r="V6945" s="4" t="str">
        <f t="shared" si="1316"/>
        <v/>
      </c>
      <c r="W6945" s="18" t="str">
        <f>IF(V6945="","",VLOOKUP(L6945,日射量と図３!$A$4:$C$368,3,TRUE)*238.85/100)</f>
        <v/>
      </c>
      <c r="X6945" s="4" t="str">
        <f t="shared" si="1317"/>
        <v/>
      </c>
      <c r="Y6945" s="4" t="str">
        <f t="shared" si="1318"/>
        <v/>
      </c>
      <c r="Z6945" s="4" t="str">
        <f t="shared" si="1319"/>
        <v/>
      </c>
      <c r="AA6945" s="4" t="str">
        <f>IF($V6945="","",IF(Y6945&lt;36,0,IF(AND(36&lt;=Y6945,Y6945&lt;71),VLOOKUP($W6945,日射量と図３!$E$6:$F$34,2,TRUE),IF(AND(71&lt;=Y6945,Y6945&lt;107),VLOOKUP($W6945,日射量と図３!$E$6:$G$34,3,TRUE),IF(AND(107&lt;=Y6945,Y6945&lt;143),VLOOKUP($W6945,日射量と図３!$E$6:$H$34,4,TRUE),VLOOKUP($W6945,日射量と図３!$E$6:$I$34,5,TRUE))))))</f>
        <v/>
      </c>
      <c r="AB6945" s="4" t="str">
        <f>IF($V6945="","",IF(Z6945&lt;36,0,IF(AND(36&lt;=Z6945,Z6945&lt;71),VLOOKUP($W6945,日射量と図３!$E$6:$F$34,2,TRUE),IF(AND(71&lt;=Z6945,Z6945&lt;107),VLOOKUP($W6945,日射量と図３!$E$6:$G$34,3,TRUE),IF(AND(107&lt;=Z6945,Z6945&lt;143),VLOOKUP($W6945,日射量と図３!$E$6:$H$34,4,TRUE),VLOOKUP($W6945,日射量と図３!$E$6:$I$34,5,TRUE))))))</f>
        <v/>
      </c>
      <c r="AC6945" s="382" t="str">
        <f t="shared" si="1311"/>
        <v/>
      </c>
      <c r="AD6945" s="382" t="str">
        <f t="shared" si="1312"/>
        <v/>
      </c>
    </row>
    <row r="6946" spans="11:30" ht="13.5" customHeight="1">
      <c r="K6946" s="4">
        <f t="shared" si="1308"/>
        <v>3</v>
      </c>
      <c r="L6946" s="34">
        <v>43541</v>
      </c>
      <c r="M6946" s="4">
        <v>290</v>
      </c>
      <c r="N6946" s="4">
        <v>7</v>
      </c>
      <c r="O6946" s="31">
        <v>0.25</v>
      </c>
      <c r="P6946" s="35">
        <v>4.8100000000000005</v>
      </c>
      <c r="Q6946" s="36">
        <f t="shared" si="1309"/>
        <v>15</v>
      </c>
      <c r="R6946" s="4">
        <f t="shared" si="1310"/>
        <v>10.19</v>
      </c>
      <c r="S6946" s="31">
        <f t="shared" si="1313"/>
        <v>0.26555555555555554</v>
      </c>
      <c r="T6946" s="31">
        <f t="shared" si="1314"/>
        <v>0.74109953703703713</v>
      </c>
      <c r="U6946" s="4">
        <f t="shared" si="1315"/>
        <v>0</v>
      </c>
      <c r="V6946" s="4" t="str">
        <f t="shared" si="1316"/>
        <v/>
      </c>
      <c r="W6946" s="18" t="str">
        <f>IF(V6946="","",VLOOKUP(L6946,日射量と図３!$A$4:$C$368,3,TRUE)*238.85/100)</f>
        <v/>
      </c>
      <c r="X6946" s="4" t="str">
        <f t="shared" si="1317"/>
        <v/>
      </c>
      <c r="Y6946" s="4" t="str">
        <f t="shared" si="1318"/>
        <v/>
      </c>
      <c r="Z6946" s="4" t="str">
        <f t="shared" si="1319"/>
        <v/>
      </c>
      <c r="AA6946" s="4" t="str">
        <f>IF($V6946="","",IF(Y6946&lt;36,0,IF(AND(36&lt;=Y6946,Y6946&lt;71),VLOOKUP($W6946,日射量と図３!$E$6:$F$34,2,TRUE),IF(AND(71&lt;=Y6946,Y6946&lt;107),VLOOKUP($W6946,日射量と図３!$E$6:$G$34,3,TRUE),IF(AND(107&lt;=Y6946,Y6946&lt;143),VLOOKUP($W6946,日射量と図３!$E$6:$H$34,4,TRUE),VLOOKUP($W6946,日射量と図３!$E$6:$I$34,5,TRUE))))))</f>
        <v/>
      </c>
      <c r="AB6946" s="4" t="str">
        <f>IF($V6946="","",IF(Z6946&lt;36,0,IF(AND(36&lt;=Z6946,Z6946&lt;71),VLOOKUP($W6946,日射量と図３!$E$6:$F$34,2,TRUE),IF(AND(71&lt;=Z6946,Z6946&lt;107),VLOOKUP($W6946,日射量と図３!$E$6:$G$34,3,TRUE),IF(AND(107&lt;=Z6946,Z6946&lt;143),VLOOKUP($W6946,日射量と図３!$E$6:$H$34,4,TRUE),VLOOKUP($W6946,日射量と図３!$E$6:$I$34,5,TRUE))))))</f>
        <v/>
      </c>
      <c r="AC6946" s="382" t="str">
        <f t="shared" si="1311"/>
        <v/>
      </c>
      <c r="AD6946" s="382" t="str">
        <f t="shared" si="1312"/>
        <v/>
      </c>
    </row>
    <row r="6947" spans="11:30" ht="13.5" customHeight="1">
      <c r="K6947" s="4">
        <f t="shared" si="1308"/>
        <v>3</v>
      </c>
      <c r="L6947" s="34">
        <v>43541</v>
      </c>
      <c r="M6947" s="4">
        <v>290</v>
      </c>
      <c r="N6947" s="4">
        <v>8</v>
      </c>
      <c r="O6947" s="31">
        <v>0.29166666666666669</v>
      </c>
      <c r="P6947" s="35">
        <v>5.5100000000000007</v>
      </c>
      <c r="Q6947" s="36">
        <f t="shared" si="1309"/>
        <v>12</v>
      </c>
      <c r="R6947" s="4">
        <f t="shared" si="1310"/>
        <v>6.4899999999999993</v>
      </c>
      <c r="S6947" s="31">
        <f t="shared" si="1313"/>
        <v>0.26555555555555554</v>
      </c>
      <c r="T6947" s="31">
        <f t="shared" si="1314"/>
        <v>0.74109953703703713</v>
      </c>
      <c r="U6947" s="4">
        <f t="shared" si="1315"/>
        <v>6.4899999999999993</v>
      </c>
      <c r="V6947" s="4" t="str">
        <f t="shared" si="1316"/>
        <v/>
      </c>
      <c r="W6947" s="18" t="str">
        <f>IF(V6947="","",VLOOKUP(L6947,日射量と図３!$A$4:$C$368,3,TRUE)*238.85/100)</f>
        <v/>
      </c>
      <c r="X6947" s="4" t="str">
        <f t="shared" si="1317"/>
        <v/>
      </c>
      <c r="Y6947" s="4" t="str">
        <f t="shared" si="1318"/>
        <v/>
      </c>
      <c r="Z6947" s="4" t="str">
        <f t="shared" si="1319"/>
        <v/>
      </c>
      <c r="AA6947" s="4" t="str">
        <f>IF($V6947="","",IF(Y6947&lt;36,0,IF(AND(36&lt;=Y6947,Y6947&lt;71),VLOOKUP($W6947,日射量と図３!$E$6:$F$34,2,TRUE),IF(AND(71&lt;=Y6947,Y6947&lt;107),VLOOKUP($W6947,日射量と図３!$E$6:$G$34,3,TRUE),IF(AND(107&lt;=Y6947,Y6947&lt;143),VLOOKUP($W6947,日射量と図３!$E$6:$H$34,4,TRUE),VLOOKUP($W6947,日射量と図３!$E$6:$I$34,5,TRUE))))))</f>
        <v/>
      </c>
      <c r="AB6947" s="4" t="str">
        <f>IF($V6947="","",IF(Z6947&lt;36,0,IF(AND(36&lt;=Z6947,Z6947&lt;71),VLOOKUP($W6947,日射量と図３!$E$6:$F$34,2,TRUE),IF(AND(71&lt;=Z6947,Z6947&lt;107),VLOOKUP($W6947,日射量と図３!$E$6:$G$34,3,TRUE),IF(AND(107&lt;=Z6947,Z6947&lt;143),VLOOKUP($W6947,日射量と図３!$E$6:$H$34,4,TRUE),VLOOKUP($W6947,日射量と図３!$E$6:$I$34,5,TRUE))))))</f>
        <v/>
      </c>
      <c r="AC6947" s="382" t="str">
        <f t="shared" si="1311"/>
        <v/>
      </c>
      <c r="AD6947" s="382" t="str">
        <f t="shared" si="1312"/>
        <v/>
      </c>
    </row>
    <row r="6948" spans="11:30" ht="13.5" customHeight="1">
      <c r="K6948" s="4">
        <f t="shared" si="1308"/>
        <v>3</v>
      </c>
      <c r="L6948" s="34">
        <v>43541</v>
      </c>
      <c r="M6948" s="4">
        <v>290</v>
      </c>
      <c r="N6948" s="4">
        <v>9</v>
      </c>
      <c r="O6948" s="31">
        <v>0.33333333333333331</v>
      </c>
      <c r="P6948" s="35">
        <v>7.3</v>
      </c>
      <c r="Q6948" s="36">
        <f t="shared" si="1309"/>
        <v>12</v>
      </c>
      <c r="R6948" s="4">
        <f t="shared" si="1310"/>
        <v>4.7</v>
      </c>
      <c r="S6948" s="31">
        <f t="shared" si="1313"/>
        <v>0.26555555555555554</v>
      </c>
      <c r="T6948" s="31">
        <f t="shared" si="1314"/>
        <v>0.74109953703703713</v>
      </c>
      <c r="U6948" s="4">
        <f t="shared" si="1315"/>
        <v>4.7</v>
      </c>
      <c r="V6948" s="4" t="str">
        <f t="shared" si="1316"/>
        <v/>
      </c>
      <c r="W6948" s="18" t="str">
        <f>IF(V6948="","",VLOOKUP(L6948,日射量と図３!$A$4:$C$368,3,TRUE)*238.85/100)</f>
        <v/>
      </c>
      <c r="X6948" s="4" t="str">
        <f t="shared" si="1317"/>
        <v/>
      </c>
      <c r="Y6948" s="4" t="str">
        <f t="shared" si="1318"/>
        <v/>
      </c>
      <c r="Z6948" s="4" t="str">
        <f t="shared" si="1319"/>
        <v/>
      </c>
      <c r="AA6948" s="4" t="str">
        <f>IF($V6948="","",IF(Y6948&lt;36,0,IF(AND(36&lt;=Y6948,Y6948&lt;71),VLOOKUP($W6948,日射量と図３!$E$6:$F$34,2,TRUE),IF(AND(71&lt;=Y6948,Y6948&lt;107),VLOOKUP($W6948,日射量と図３!$E$6:$G$34,3,TRUE),IF(AND(107&lt;=Y6948,Y6948&lt;143),VLOOKUP($W6948,日射量と図３!$E$6:$H$34,4,TRUE),VLOOKUP($W6948,日射量と図３!$E$6:$I$34,5,TRUE))))))</f>
        <v/>
      </c>
      <c r="AB6948" s="4" t="str">
        <f>IF($V6948="","",IF(Z6948&lt;36,0,IF(AND(36&lt;=Z6948,Z6948&lt;71),VLOOKUP($W6948,日射量と図３!$E$6:$F$34,2,TRUE),IF(AND(71&lt;=Z6948,Z6948&lt;107),VLOOKUP($W6948,日射量と図３!$E$6:$G$34,3,TRUE),IF(AND(107&lt;=Z6948,Z6948&lt;143),VLOOKUP($W6948,日射量と図３!$E$6:$H$34,4,TRUE),VLOOKUP($W6948,日射量と図３!$E$6:$I$34,5,TRUE))))))</f>
        <v/>
      </c>
      <c r="AC6948" s="382" t="str">
        <f t="shared" si="1311"/>
        <v/>
      </c>
      <c r="AD6948" s="382" t="str">
        <f t="shared" si="1312"/>
        <v/>
      </c>
    </row>
    <row r="6949" spans="11:30" ht="13.5" customHeight="1">
      <c r="K6949" s="4">
        <f t="shared" si="1308"/>
        <v>3</v>
      </c>
      <c r="L6949" s="34">
        <v>43541</v>
      </c>
      <c r="M6949" s="4">
        <v>290</v>
      </c>
      <c r="N6949" s="4">
        <v>10</v>
      </c>
      <c r="O6949" s="31">
        <v>0.375</v>
      </c>
      <c r="P6949" s="35">
        <v>9.27</v>
      </c>
      <c r="Q6949" s="36">
        <f t="shared" si="1309"/>
        <v>12</v>
      </c>
      <c r="R6949" s="4">
        <f t="shared" si="1310"/>
        <v>2.7300000000000004</v>
      </c>
      <c r="S6949" s="31">
        <f t="shared" si="1313"/>
        <v>0.26555555555555554</v>
      </c>
      <c r="T6949" s="31">
        <f t="shared" si="1314"/>
        <v>0.74109953703703713</v>
      </c>
      <c r="U6949" s="4">
        <f t="shared" si="1315"/>
        <v>2.7300000000000004</v>
      </c>
      <c r="V6949" s="4" t="str">
        <f t="shared" si="1316"/>
        <v/>
      </c>
      <c r="W6949" s="18" t="str">
        <f>IF(V6949="","",VLOOKUP(L6949,日射量と図３!$A$4:$C$368,3,TRUE)*238.85/100)</f>
        <v/>
      </c>
      <c r="X6949" s="4" t="str">
        <f t="shared" si="1317"/>
        <v/>
      </c>
      <c r="Y6949" s="4" t="str">
        <f t="shared" si="1318"/>
        <v/>
      </c>
      <c r="Z6949" s="4" t="str">
        <f t="shared" si="1319"/>
        <v/>
      </c>
      <c r="AA6949" s="4" t="str">
        <f>IF($V6949="","",IF(Y6949&lt;36,0,IF(AND(36&lt;=Y6949,Y6949&lt;71),VLOOKUP($W6949,日射量と図３!$E$6:$F$34,2,TRUE),IF(AND(71&lt;=Y6949,Y6949&lt;107),VLOOKUP($W6949,日射量と図３!$E$6:$G$34,3,TRUE),IF(AND(107&lt;=Y6949,Y6949&lt;143),VLOOKUP($W6949,日射量と図３!$E$6:$H$34,4,TRUE),VLOOKUP($W6949,日射量と図３!$E$6:$I$34,5,TRUE))))))</f>
        <v/>
      </c>
      <c r="AB6949" s="4" t="str">
        <f>IF($V6949="","",IF(Z6949&lt;36,0,IF(AND(36&lt;=Z6949,Z6949&lt;71),VLOOKUP($W6949,日射量と図３!$E$6:$F$34,2,TRUE),IF(AND(71&lt;=Z6949,Z6949&lt;107),VLOOKUP($W6949,日射量と図３!$E$6:$G$34,3,TRUE),IF(AND(107&lt;=Z6949,Z6949&lt;143),VLOOKUP($W6949,日射量と図３!$E$6:$H$34,4,TRUE),VLOOKUP($W6949,日射量と図３!$E$6:$I$34,5,TRUE))))))</f>
        <v/>
      </c>
      <c r="AC6949" s="382" t="str">
        <f t="shared" si="1311"/>
        <v/>
      </c>
      <c r="AD6949" s="382" t="str">
        <f t="shared" si="1312"/>
        <v/>
      </c>
    </row>
    <row r="6950" spans="11:30" ht="13.5" customHeight="1">
      <c r="K6950" s="4">
        <f t="shared" si="1308"/>
        <v>3</v>
      </c>
      <c r="L6950" s="34">
        <v>43541</v>
      </c>
      <c r="M6950" s="4">
        <v>290</v>
      </c>
      <c r="N6950" s="4">
        <v>11</v>
      </c>
      <c r="O6950" s="31">
        <v>0.41666666666666669</v>
      </c>
      <c r="P6950" s="35">
        <v>11.069999999999999</v>
      </c>
      <c r="Q6950" s="36">
        <f t="shared" si="1309"/>
        <v>12</v>
      </c>
      <c r="R6950" s="4">
        <f t="shared" si="1310"/>
        <v>0.93000000000000149</v>
      </c>
      <c r="S6950" s="31">
        <f t="shared" si="1313"/>
        <v>0.26555555555555554</v>
      </c>
      <c r="T6950" s="31">
        <f t="shared" si="1314"/>
        <v>0.74109953703703713</v>
      </c>
      <c r="U6950" s="4">
        <f t="shared" si="1315"/>
        <v>0.93000000000000149</v>
      </c>
      <c r="V6950" s="4" t="str">
        <f t="shared" si="1316"/>
        <v/>
      </c>
      <c r="W6950" s="18" t="str">
        <f>IF(V6950="","",VLOOKUP(L6950,日射量と図３!$A$4:$C$368,3,TRUE)*238.85/100)</f>
        <v/>
      </c>
      <c r="X6950" s="4" t="str">
        <f t="shared" si="1317"/>
        <v/>
      </c>
      <c r="Y6950" s="4" t="str">
        <f t="shared" si="1318"/>
        <v/>
      </c>
      <c r="Z6950" s="4" t="str">
        <f t="shared" si="1319"/>
        <v/>
      </c>
      <c r="AA6950" s="4" t="str">
        <f>IF($V6950="","",IF(Y6950&lt;36,0,IF(AND(36&lt;=Y6950,Y6950&lt;71),VLOOKUP($W6950,日射量と図３!$E$6:$F$34,2,TRUE),IF(AND(71&lt;=Y6950,Y6950&lt;107),VLOOKUP($W6950,日射量と図３!$E$6:$G$34,3,TRUE),IF(AND(107&lt;=Y6950,Y6950&lt;143),VLOOKUP($W6950,日射量と図３!$E$6:$H$34,4,TRUE),VLOOKUP($W6950,日射量と図３!$E$6:$I$34,5,TRUE))))))</f>
        <v/>
      </c>
      <c r="AB6950" s="4" t="str">
        <f>IF($V6950="","",IF(Z6950&lt;36,0,IF(AND(36&lt;=Z6950,Z6950&lt;71),VLOOKUP($W6950,日射量と図３!$E$6:$F$34,2,TRUE),IF(AND(71&lt;=Z6950,Z6950&lt;107),VLOOKUP($W6950,日射量と図３!$E$6:$G$34,3,TRUE),IF(AND(107&lt;=Z6950,Z6950&lt;143),VLOOKUP($W6950,日射量と図３!$E$6:$H$34,4,TRUE),VLOOKUP($W6950,日射量と図３!$E$6:$I$34,5,TRUE))))))</f>
        <v/>
      </c>
      <c r="AC6950" s="382" t="str">
        <f t="shared" si="1311"/>
        <v/>
      </c>
      <c r="AD6950" s="382" t="str">
        <f t="shared" si="1312"/>
        <v/>
      </c>
    </row>
    <row r="6951" spans="11:30" ht="13.5" customHeight="1">
      <c r="K6951" s="4">
        <f t="shared" si="1308"/>
        <v>3</v>
      </c>
      <c r="L6951" s="34">
        <v>43541</v>
      </c>
      <c r="M6951" s="4">
        <v>290</v>
      </c>
      <c r="N6951" s="4">
        <v>12</v>
      </c>
      <c r="O6951" s="31">
        <v>0.45833333333333331</v>
      </c>
      <c r="P6951" s="35">
        <v>12.57</v>
      </c>
      <c r="Q6951" s="36">
        <f t="shared" si="1309"/>
        <v>12</v>
      </c>
      <c r="R6951" s="4">
        <f t="shared" si="1310"/>
        <v>0</v>
      </c>
      <c r="S6951" s="31">
        <f t="shared" si="1313"/>
        <v>0.26555555555555554</v>
      </c>
      <c r="T6951" s="31">
        <f t="shared" si="1314"/>
        <v>0.74109953703703713</v>
      </c>
      <c r="U6951" s="4">
        <f t="shared" si="1315"/>
        <v>0</v>
      </c>
      <c r="V6951" s="4" t="str">
        <f t="shared" si="1316"/>
        <v/>
      </c>
      <c r="W6951" s="18" t="str">
        <f>IF(V6951="","",VLOOKUP(L6951,日射量と図３!$A$4:$C$368,3,TRUE)*238.85/100)</f>
        <v/>
      </c>
      <c r="X6951" s="4" t="str">
        <f t="shared" si="1317"/>
        <v/>
      </c>
      <c r="Y6951" s="4" t="str">
        <f t="shared" si="1318"/>
        <v/>
      </c>
      <c r="Z6951" s="4" t="str">
        <f t="shared" si="1319"/>
        <v/>
      </c>
      <c r="AA6951" s="4" t="str">
        <f>IF($V6951="","",IF(Y6951&lt;36,0,IF(AND(36&lt;=Y6951,Y6951&lt;71),VLOOKUP($W6951,日射量と図３!$E$6:$F$34,2,TRUE),IF(AND(71&lt;=Y6951,Y6951&lt;107),VLOOKUP($W6951,日射量と図３!$E$6:$G$34,3,TRUE),IF(AND(107&lt;=Y6951,Y6951&lt;143),VLOOKUP($W6951,日射量と図３!$E$6:$H$34,4,TRUE),VLOOKUP($W6951,日射量と図３!$E$6:$I$34,5,TRUE))))))</f>
        <v/>
      </c>
      <c r="AB6951" s="4" t="str">
        <f>IF($V6951="","",IF(Z6951&lt;36,0,IF(AND(36&lt;=Z6951,Z6951&lt;71),VLOOKUP($W6951,日射量と図３!$E$6:$F$34,2,TRUE),IF(AND(71&lt;=Z6951,Z6951&lt;107),VLOOKUP($W6951,日射量と図３!$E$6:$G$34,3,TRUE),IF(AND(107&lt;=Z6951,Z6951&lt;143),VLOOKUP($W6951,日射量と図３!$E$6:$H$34,4,TRUE),VLOOKUP($W6951,日射量と図３!$E$6:$I$34,5,TRUE))))))</f>
        <v/>
      </c>
      <c r="AC6951" s="382" t="str">
        <f t="shared" si="1311"/>
        <v/>
      </c>
      <c r="AD6951" s="382" t="str">
        <f t="shared" si="1312"/>
        <v/>
      </c>
    </row>
    <row r="6952" spans="11:30" ht="13.5" customHeight="1">
      <c r="K6952" s="4">
        <f t="shared" si="1308"/>
        <v>3</v>
      </c>
      <c r="L6952" s="34">
        <v>43541</v>
      </c>
      <c r="M6952" s="4">
        <v>290</v>
      </c>
      <c r="N6952" s="4">
        <v>13</v>
      </c>
      <c r="O6952" s="31">
        <v>0.5</v>
      </c>
      <c r="P6952" s="35">
        <v>13.829999999999998</v>
      </c>
      <c r="Q6952" s="36">
        <f t="shared" si="1309"/>
        <v>12</v>
      </c>
      <c r="R6952" s="4">
        <f t="shared" si="1310"/>
        <v>0</v>
      </c>
      <c r="S6952" s="31">
        <f t="shared" si="1313"/>
        <v>0.26555555555555554</v>
      </c>
      <c r="T6952" s="31">
        <f t="shared" si="1314"/>
        <v>0.74109953703703713</v>
      </c>
      <c r="U6952" s="4">
        <f t="shared" si="1315"/>
        <v>0</v>
      </c>
      <c r="V6952" s="4" t="str">
        <f t="shared" si="1316"/>
        <v/>
      </c>
      <c r="W6952" s="18" t="str">
        <f>IF(V6952="","",VLOOKUP(L6952,日射量と図３!$A$4:$C$368,3,TRUE)*238.85/100)</f>
        <v/>
      </c>
      <c r="X6952" s="4" t="str">
        <f t="shared" si="1317"/>
        <v/>
      </c>
      <c r="Y6952" s="4" t="str">
        <f t="shared" si="1318"/>
        <v/>
      </c>
      <c r="Z6952" s="4" t="str">
        <f t="shared" si="1319"/>
        <v/>
      </c>
      <c r="AA6952" s="4" t="str">
        <f>IF($V6952="","",IF(Y6952&lt;36,0,IF(AND(36&lt;=Y6952,Y6952&lt;71),VLOOKUP($W6952,日射量と図３!$E$6:$F$34,2,TRUE),IF(AND(71&lt;=Y6952,Y6952&lt;107),VLOOKUP($W6952,日射量と図３!$E$6:$G$34,3,TRUE),IF(AND(107&lt;=Y6952,Y6952&lt;143),VLOOKUP($W6952,日射量と図３!$E$6:$H$34,4,TRUE),VLOOKUP($W6952,日射量と図３!$E$6:$I$34,5,TRUE))))))</f>
        <v/>
      </c>
      <c r="AB6952" s="4" t="str">
        <f>IF($V6952="","",IF(Z6952&lt;36,0,IF(AND(36&lt;=Z6952,Z6952&lt;71),VLOOKUP($W6952,日射量と図３!$E$6:$F$34,2,TRUE),IF(AND(71&lt;=Z6952,Z6952&lt;107),VLOOKUP($W6952,日射量と図３!$E$6:$G$34,3,TRUE),IF(AND(107&lt;=Z6952,Z6952&lt;143),VLOOKUP($W6952,日射量と図３!$E$6:$H$34,4,TRUE),VLOOKUP($W6952,日射量と図３!$E$6:$I$34,5,TRUE))))))</f>
        <v/>
      </c>
      <c r="AC6952" s="382" t="str">
        <f t="shared" si="1311"/>
        <v/>
      </c>
      <c r="AD6952" s="382" t="str">
        <f t="shared" si="1312"/>
        <v/>
      </c>
    </row>
    <row r="6953" spans="11:30" ht="13.5" customHeight="1">
      <c r="K6953" s="4">
        <f t="shared" si="1308"/>
        <v>3</v>
      </c>
      <c r="L6953" s="34">
        <v>43541</v>
      </c>
      <c r="M6953" s="4">
        <v>290</v>
      </c>
      <c r="N6953" s="4">
        <v>14</v>
      </c>
      <c r="O6953" s="31">
        <v>0.54166666666666663</v>
      </c>
      <c r="P6953" s="35">
        <v>14.539999999999997</v>
      </c>
      <c r="Q6953" s="36">
        <f t="shared" si="1309"/>
        <v>12</v>
      </c>
      <c r="R6953" s="4">
        <f t="shared" si="1310"/>
        <v>0</v>
      </c>
      <c r="S6953" s="31">
        <f t="shared" si="1313"/>
        <v>0.26555555555555554</v>
      </c>
      <c r="T6953" s="31">
        <f t="shared" si="1314"/>
        <v>0.74109953703703713</v>
      </c>
      <c r="U6953" s="4">
        <f t="shared" si="1315"/>
        <v>0</v>
      </c>
      <c r="V6953" s="4" t="str">
        <f t="shared" si="1316"/>
        <v/>
      </c>
      <c r="W6953" s="18" t="str">
        <f>IF(V6953="","",VLOOKUP(L6953,日射量と図３!$A$4:$C$368,3,TRUE)*238.85/100)</f>
        <v/>
      </c>
      <c r="X6953" s="4" t="str">
        <f t="shared" si="1317"/>
        <v/>
      </c>
      <c r="Y6953" s="4" t="str">
        <f t="shared" si="1318"/>
        <v/>
      </c>
      <c r="Z6953" s="4" t="str">
        <f t="shared" si="1319"/>
        <v/>
      </c>
      <c r="AA6953" s="4" t="str">
        <f>IF($V6953="","",IF(Y6953&lt;36,0,IF(AND(36&lt;=Y6953,Y6953&lt;71),VLOOKUP($W6953,日射量と図３!$E$6:$F$34,2,TRUE),IF(AND(71&lt;=Y6953,Y6953&lt;107),VLOOKUP($W6953,日射量と図３!$E$6:$G$34,3,TRUE),IF(AND(107&lt;=Y6953,Y6953&lt;143),VLOOKUP($W6953,日射量と図３!$E$6:$H$34,4,TRUE),VLOOKUP($W6953,日射量と図３!$E$6:$I$34,5,TRUE))))))</f>
        <v/>
      </c>
      <c r="AB6953" s="4" t="str">
        <f>IF($V6953="","",IF(Z6953&lt;36,0,IF(AND(36&lt;=Z6953,Z6953&lt;71),VLOOKUP($W6953,日射量と図３!$E$6:$F$34,2,TRUE),IF(AND(71&lt;=Z6953,Z6953&lt;107),VLOOKUP($W6953,日射量と図３!$E$6:$G$34,3,TRUE),IF(AND(107&lt;=Z6953,Z6953&lt;143),VLOOKUP($W6953,日射量と図３!$E$6:$H$34,4,TRUE),VLOOKUP($W6953,日射量と図３!$E$6:$I$34,5,TRUE))))))</f>
        <v/>
      </c>
      <c r="AC6953" s="382" t="str">
        <f t="shared" si="1311"/>
        <v/>
      </c>
      <c r="AD6953" s="382" t="str">
        <f t="shared" si="1312"/>
        <v/>
      </c>
    </row>
    <row r="6954" spans="11:30" ht="13.5" customHeight="1">
      <c r="K6954" s="4">
        <f t="shared" si="1308"/>
        <v>3</v>
      </c>
      <c r="L6954" s="34">
        <v>43541</v>
      </c>
      <c r="M6954" s="4">
        <v>290</v>
      </c>
      <c r="N6954" s="4">
        <v>15</v>
      </c>
      <c r="O6954" s="31">
        <v>0.58333333333333337</v>
      </c>
      <c r="P6954" s="35">
        <v>15</v>
      </c>
      <c r="Q6954" s="36">
        <f t="shared" si="1309"/>
        <v>12</v>
      </c>
      <c r="R6954" s="4">
        <f t="shared" si="1310"/>
        <v>0</v>
      </c>
      <c r="S6954" s="31">
        <f t="shared" si="1313"/>
        <v>0.26555555555555554</v>
      </c>
      <c r="T6954" s="31">
        <f t="shared" si="1314"/>
        <v>0.74109953703703713</v>
      </c>
      <c r="U6954" s="4">
        <f t="shared" si="1315"/>
        <v>0</v>
      </c>
      <c r="V6954" s="4" t="str">
        <f t="shared" si="1316"/>
        <v/>
      </c>
      <c r="W6954" s="18" t="str">
        <f>IF(V6954="","",VLOOKUP(L6954,日射量と図３!$A$4:$C$368,3,TRUE)*238.85/100)</f>
        <v/>
      </c>
      <c r="X6954" s="4" t="str">
        <f t="shared" si="1317"/>
        <v/>
      </c>
      <c r="Y6954" s="4" t="str">
        <f t="shared" si="1318"/>
        <v/>
      </c>
      <c r="Z6954" s="4" t="str">
        <f t="shared" si="1319"/>
        <v/>
      </c>
      <c r="AA6954" s="4" t="str">
        <f>IF($V6954="","",IF(Y6954&lt;36,0,IF(AND(36&lt;=Y6954,Y6954&lt;71),VLOOKUP($W6954,日射量と図３!$E$6:$F$34,2,TRUE),IF(AND(71&lt;=Y6954,Y6954&lt;107),VLOOKUP($W6954,日射量と図３!$E$6:$G$34,3,TRUE),IF(AND(107&lt;=Y6954,Y6954&lt;143),VLOOKUP($W6954,日射量と図３!$E$6:$H$34,4,TRUE),VLOOKUP($W6954,日射量と図３!$E$6:$I$34,5,TRUE))))))</f>
        <v/>
      </c>
      <c r="AB6954" s="4" t="str">
        <f>IF($V6954="","",IF(Z6954&lt;36,0,IF(AND(36&lt;=Z6954,Z6954&lt;71),VLOOKUP($W6954,日射量と図３!$E$6:$F$34,2,TRUE),IF(AND(71&lt;=Z6954,Z6954&lt;107),VLOOKUP($W6954,日射量と図３!$E$6:$G$34,3,TRUE),IF(AND(107&lt;=Z6954,Z6954&lt;143),VLOOKUP($W6954,日射量と図３!$E$6:$H$34,4,TRUE),VLOOKUP($W6954,日射量と図３!$E$6:$I$34,5,TRUE))))))</f>
        <v/>
      </c>
      <c r="AC6954" s="382" t="str">
        <f t="shared" si="1311"/>
        <v/>
      </c>
      <c r="AD6954" s="382" t="str">
        <f t="shared" si="1312"/>
        <v/>
      </c>
    </row>
    <row r="6955" spans="11:30" ht="13.5" customHeight="1">
      <c r="K6955" s="4">
        <f t="shared" si="1308"/>
        <v>3</v>
      </c>
      <c r="L6955" s="34">
        <v>43541</v>
      </c>
      <c r="M6955" s="4">
        <v>290</v>
      </c>
      <c r="N6955" s="4">
        <v>16</v>
      </c>
      <c r="O6955" s="31">
        <v>0.625</v>
      </c>
      <c r="P6955" s="35">
        <v>15.35</v>
      </c>
      <c r="Q6955" s="36">
        <f t="shared" si="1309"/>
        <v>16</v>
      </c>
      <c r="R6955" s="4">
        <f t="shared" si="1310"/>
        <v>0.65000000000000036</v>
      </c>
      <c r="S6955" s="31">
        <f t="shared" si="1313"/>
        <v>0.26555555555555554</v>
      </c>
      <c r="T6955" s="31">
        <f t="shared" si="1314"/>
        <v>0.74109953703703713</v>
      </c>
      <c r="U6955" s="4">
        <f t="shared" si="1315"/>
        <v>0.65000000000000036</v>
      </c>
      <c r="V6955" s="4" t="str">
        <f t="shared" si="1316"/>
        <v/>
      </c>
      <c r="W6955" s="18" t="str">
        <f>IF(V6955="","",VLOOKUP(L6955,日射量と図３!$A$4:$C$368,3,TRUE)*238.85/100)</f>
        <v/>
      </c>
      <c r="X6955" s="4" t="str">
        <f t="shared" si="1317"/>
        <v/>
      </c>
      <c r="Y6955" s="4" t="str">
        <f t="shared" si="1318"/>
        <v/>
      </c>
      <c r="Z6955" s="4" t="str">
        <f t="shared" si="1319"/>
        <v/>
      </c>
      <c r="AA6955" s="4" t="str">
        <f>IF($V6955="","",IF(Y6955&lt;36,0,IF(AND(36&lt;=Y6955,Y6955&lt;71),VLOOKUP($W6955,日射量と図３!$E$6:$F$34,2,TRUE),IF(AND(71&lt;=Y6955,Y6955&lt;107),VLOOKUP($W6955,日射量と図３!$E$6:$G$34,3,TRUE),IF(AND(107&lt;=Y6955,Y6955&lt;143),VLOOKUP($W6955,日射量と図３!$E$6:$H$34,4,TRUE),VLOOKUP($W6955,日射量と図３!$E$6:$I$34,5,TRUE))))))</f>
        <v/>
      </c>
      <c r="AB6955" s="4" t="str">
        <f>IF($V6955="","",IF(Z6955&lt;36,0,IF(AND(36&lt;=Z6955,Z6955&lt;71),VLOOKUP($W6955,日射量と図３!$E$6:$F$34,2,TRUE),IF(AND(71&lt;=Z6955,Z6955&lt;107),VLOOKUP($W6955,日射量と図３!$E$6:$G$34,3,TRUE),IF(AND(107&lt;=Z6955,Z6955&lt;143),VLOOKUP($W6955,日射量と図３!$E$6:$H$34,4,TRUE),VLOOKUP($W6955,日射量と図３!$E$6:$I$34,5,TRUE))))))</f>
        <v/>
      </c>
      <c r="AC6955" s="382" t="str">
        <f t="shared" si="1311"/>
        <v/>
      </c>
      <c r="AD6955" s="382" t="str">
        <f t="shared" si="1312"/>
        <v/>
      </c>
    </row>
    <row r="6956" spans="11:30" ht="13.5" customHeight="1">
      <c r="K6956" s="4">
        <f t="shared" si="1308"/>
        <v>3</v>
      </c>
      <c r="L6956" s="34">
        <v>43541</v>
      </c>
      <c r="M6956" s="4">
        <v>290</v>
      </c>
      <c r="N6956" s="4">
        <v>17</v>
      </c>
      <c r="O6956" s="31">
        <v>0.66666666666666663</v>
      </c>
      <c r="P6956" s="35">
        <v>14.680000000000001</v>
      </c>
      <c r="Q6956" s="36">
        <f t="shared" si="1309"/>
        <v>16</v>
      </c>
      <c r="R6956" s="4">
        <f t="shared" si="1310"/>
        <v>1.3199999999999985</v>
      </c>
      <c r="S6956" s="31">
        <f t="shared" si="1313"/>
        <v>0.26555555555555554</v>
      </c>
      <c r="T6956" s="31">
        <f t="shared" si="1314"/>
        <v>0.74109953703703713</v>
      </c>
      <c r="U6956" s="4">
        <f t="shared" si="1315"/>
        <v>1.3199999999999985</v>
      </c>
      <c r="V6956" s="4" t="str">
        <f t="shared" si="1316"/>
        <v/>
      </c>
      <c r="W6956" s="18" t="str">
        <f>IF(V6956="","",VLOOKUP(L6956,日射量と図３!$A$4:$C$368,3,TRUE)*238.85/100)</f>
        <v/>
      </c>
      <c r="X6956" s="4" t="str">
        <f t="shared" si="1317"/>
        <v/>
      </c>
      <c r="Y6956" s="4" t="str">
        <f t="shared" si="1318"/>
        <v/>
      </c>
      <c r="Z6956" s="4" t="str">
        <f t="shared" si="1319"/>
        <v/>
      </c>
      <c r="AA6956" s="4" t="str">
        <f>IF($V6956="","",IF(Y6956&lt;36,0,IF(AND(36&lt;=Y6956,Y6956&lt;71),VLOOKUP($W6956,日射量と図３!$E$6:$F$34,2,TRUE),IF(AND(71&lt;=Y6956,Y6956&lt;107),VLOOKUP($W6956,日射量と図３!$E$6:$G$34,3,TRUE),IF(AND(107&lt;=Y6956,Y6956&lt;143),VLOOKUP($W6956,日射量と図３!$E$6:$H$34,4,TRUE),VLOOKUP($W6956,日射量と図３!$E$6:$I$34,5,TRUE))))))</f>
        <v/>
      </c>
      <c r="AB6956" s="4" t="str">
        <f>IF($V6956="","",IF(Z6956&lt;36,0,IF(AND(36&lt;=Z6956,Z6956&lt;71),VLOOKUP($W6956,日射量と図３!$E$6:$F$34,2,TRUE),IF(AND(71&lt;=Z6956,Z6956&lt;107),VLOOKUP($W6956,日射量と図３!$E$6:$G$34,3,TRUE),IF(AND(107&lt;=Z6956,Z6956&lt;143),VLOOKUP($W6956,日射量と図３!$E$6:$H$34,4,TRUE),VLOOKUP($W6956,日射量と図３!$E$6:$I$34,5,TRUE))))))</f>
        <v/>
      </c>
      <c r="AC6956" s="382" t="str">
        <f t="shared" si="1311"/>
        <v/>
      </c>
      <c r="AD6956" s="382" t="str">
        <f t="shared" si="1312"/>
        <v/>
      </c>
    </row>
    <row r="6957" spans="11:30" ht="13.5" customHeight="1">
      <c r="K6957" s="4">
        <f t="shared" si="1308"/>
        <v>3</v>
      </c>
      <c r="L6957" s="34">
        <v>43541</v>
      </c>
      <c r="M6957" s="4">
        <v>290</v>
      </c>
      <c r="N6957" s="4">
        <v>18</v>
      </c>
      <c r="O6957" s="31">
        <v>0.70833333333333337</v>
      </c>
      <c r="P6957" s="35">
        <v>14</v>
      </c>
      <c r="Q6957" s="36">
        <f t="shared" si="1309"/>
        <v>16</v>
      </c>
      <c r="R6957" s="4">
        <f t="shared" si="1310"/>
        <v>2</v>
      </c>
      <c r="S6957" s="31">
        <f t="shared" si="1313"/>
        <v>0.26555555555555554</v>
      </c>
      <c r="T6957" s="31">
        <f t="shared" si="1314"/>
        <v>0.74109953703703713</v>
      </c>
      <c r="U6957" s="4">
        <f t="shared" si="1315"/>
        <v>2</v>
      </c>
      <c r="V6957" s="4" t="str">
        <f t="shared" si="1316"/>
        <v/>
      </c>
      <c r="W6957" s="18" t="str">
        <f>IF(V6957="","",VLOOKUP(L6957,日射量と図３!$A$4:$C$368,3,TRUE)*238.85/100)</f>
        <v/>
      </c>
      <c r="X6957" s="4" t="str">
        <f t="shared" si="1317"/>
        <v/>
      </c>
      <c r="Y6957" s="4" t="str">
        <f t="shared" si="1318"/>
        <v/>
      </c>
      <c r="Z6957" s="4" t="str">
        <f t="shared" si="1319"/>
        <v/>
      </c>
      <c r="AA6957" s="4" t="str">
        <f>IF($V6957="","",IF(Y6957&lt;36,0,IF(AND(36&lt;=Y6957,Y6957&lt;71),VLOOKUP($W6957,日射量と図３!$E$6:$F$34,2,TRUE),IF(AND(71&lt;=Y6957,Y6957&lt;107),VLOOKUP($W6957,日射量と図３!$E$6:$G$34,3,TRUE),IF(AND(107&lt;=Y6957,Y6957&lt;143),VLOOKUP($W6957,日射量と図３!$E$6:$H$34,4,TRUE),VLOOKUP($W6957,日射量と図３!$E$6:$I$34,5,TRUE))))))</f>
        <v/>
      </c>
      <c r="AB6957" s="4" t="str">
        <f>IF($V6957="","",IF(Z6957&lt;36,0,IF(AND(36&lt;=Z6957,Z6957&lt;71),VLOOKUP($W6957,日射量と図３!$E$6:$F$34,2,TRUE),IF(AND(71&lt;=Z6957,Z6957&lt;107),VLOOKUP($W6957,日射量と図３!$E$6:$G$34,3,TRUE),IF(AND(107&lt;=Z6957,Z6957&lt;143),VLOOKUP($W6957,日射量と図３!$E$6:$H$34,4,TRUE),VLOOKUP($W6957,日射量と図３!$E$6:$I$34,5,TRUE))))))</f>
        <v/>
      </c>
      <c r="AC6957" s="382" t="str">
        <f t="shared" si="1311"/>
        <v/>
      </c>
      <c r="AD6957" s="382" t="str">
        <f t="shared" si="1312"/>
        <v/>
      </c>
    </row>
    <row r="6958" spans="11:30" ht="13.5" customHeight="1">
      <c r="K6958" s="4">
        <f t="shared" si="1308"/>
        <v>3</v>
      </c>
      <c r="L6958" s="34">
        <v>43541</v>
      </c>
      <c r="M6958" s="4">
        <v>290</v>
      </c>
      <c r="N6958" s="4">
        <v>19</v>
      </c>
      <c r="O6958" s="31">
        <v>0.75</v>
      </c>
      <c r="P6958" s="35">
        <v>12.690000000000001</v>
      </c>
      <c r="Q6958" s="36">
        <f t="shared" si="1309"/>
        <v>16</v>
      </c>
      <c r="R6958" s="4">
        <f t="shared" si="1310"/>
        <v>3.3099999999999987</v>
      </c>
      <c r="S6958" s="31">
        <f t="shared" si="1313"/>
        <v>0.26555555555555554</v>
      </c>
      <c r="T6958" s="31">
        <f t="shared" si="1314"/>
        <v>0.74109953703703713</v>
      </c>
      <c r="U6958" s="4">
        <f t="shared" si="1315"/>
        <v>0</v>
      </c>
      <c r="V6958" s="4" t="str">
        <f t="shared" si="1316"/>
        <v/>
      </c>
      <c r="W6958" s="18" t="str">
        <f>IF(V6958="","",VLOOKUP(L6958,日射量と図３!$A$4:$C$368,3,TRUE)*238.85/100)</f>
        <v/>
      </c>
      <c r="X6958" s="4" t="str">
        <f t="shared" si="1317"/>
        <v/>
      </c>
      <c r="Y6958" s="4" t="str">
        <f t="shared" si="1318"/>
        <v/>
      </c>
      <c r="Z6958" s="4" t="str">
        <f t="shared" si="1319"/>
        <v/>
      </c>
      <c r="AA6958" s="4" t="str">
        <f>IF($V6958="","",IF(Y6958&lt;36,0,IF(AND(36&lt;=Y6958,Y6958&lt;71),VLOOKUP($W6958,日射量と図３!$E$6:$F$34,2,TRUE),IF(AND(71&lt;=Y6958,Y6958&lt;107),VLOOKUP($W6958,日射量と図３!$E$6:$G$34,3,TRUE),IF(AND(107&lt;=Y6958,Y6958&lt;143),VLOOKUP($W6958,日射量と図３!$E$6:$H$34,4,TRUE),VLOOKUP($W6958,日射量と図３!$E$6:$I$34,5,TRUE))))))</f>
        <v/>
      </c>
      <c r="AB6958" s="4" t="str">
        <f>IF($V6958="","",IF(Z6958&lt;36,0,IF(AND(36&lt;=Z6958,Z6958&lt;71),VLOOKUP($W6958,日射量と図３!$E$6:$F$34,2,TRUE),IF(AND(71&lt;=Z6958,Z6958&lt;107),VLOOKUP($W6958,日射量と図３!$E$6:$G$34,3,TRUE),IF(AND(107&lt;=Z6958,Z6958&lt;143),VLOOKUP($W6958,日射量と図３!$E$6:$H$34,4,TRUE),VLOOKUP($W6958,日射量と図３!$E$6:$I$34,5,TRUE))))))</f>
        <v/>
      </c>
      <c r="AC6958" s="382" t="str">
        <f t="shared" si="1311"/>
        <v/>
      </c>
      <c r="AD6958" s="382" t="str">
        <f t="shared" si="1312"/>
        <v/>
      </c>
    </row>
    <row r="6959" spans="11:30" ht="13.5" customHeight="1">
      <c r="K6959" s="4">
        <f t="shared" si="1308"/>
        <v>3</v>
      </c>
      <c r="L6959" s="34">
        <v>43541</v>
      </c>
      <c r="M6959" s="4">
        <v>290</v>
      </c>
      <c r="N6959" s="4">
        <v>20</v>
      </c>
      <c r="O6959" s="31">
        <v>0.79166666666666663</v>
      </c>
      <c r="P6959" s="35">
        <v>11.720000000000002</v>
      </c>
      <c r="Q6959" s="36">
        <f t="shared" si="1309"/>
        <v>16</v>
      </c>
      <c r="R6959" s="4">
        <f t="shared" si="1310"/>
        <v>4.2799999999999976</v>
      </c>
      <c r="S6959" s="31">
        <f t="shared" si="1313"/>
        <v>0.26555555555555554</v>
      </c>
      <c r="T6959" s="31">
        <f t="shared" si="1314"/>
        <v>0.74109953703703713</v>
      </c>
      <c r="U6959" s="4">
        <f t="shared" si="1315"/>
        <v>0</v>
      </c>
      <c r="V6959" s="4" t="str">
        <f t="shared" si="1316"/>
        <v/>
      </c>
      <c r="W6959" s="18" t="str">
        <f>IF(V6959="","",VLOOKUP(L6959,日射量と図３!$A$4:$C$368,3,TRUE)*238.85/100)</f>
        <v/>
      </c>
      <c r="X6959" s="4" t="str">
        <f t="shared" si="1317"/>
        <v/>
      </c>
      <c r="Y6959" s="4" t="str">
        <f t="shared" si="1318"/>
        <v/>
      </c>
      <c r="Z6959" s="4" t="str">
        <f t="shared" si="1319"/>
        <v/>
      </c>
      <c r="AA6959" s="4" t="str">
        <f>IF($V6959="","",IF(Y6959&lt;36,0,IF(AND(36&lt;=Y6959,Y6959&lt;71),VLOOKUP($W6959,日射量と図３!$E$6:$F$34,2,TRUE),IF(AND(71&lt;=Y6959,Y6959&lt;107),VLOOKUP($W6959,日射量と図３!$E$6:$G$34,3,TRUE),IF(AND(107&lt;=Y6959,Y6959&lt;143),VLOOKUP($W6959,日射量と図３!$E$6:$H$34,4,TRUE),VLOOKUP($W6959,日射量と図３!$E$6:$I$34,5,TRUE))))))</f>
        <v/>
      </c>
      <c r="AB6959" s="4" t="str">
        <f>IF($V6959="","",IF(Z6959&lt;36,0,IF(AND(36&lt;=Z6959,Z6959&lt;71),VLOOKUP($W6959,日射量と図３!$E$6:$F$34,2,TRUE),IF(AND(71&lt;=Z6959,Z6959&lt;107),VLOOKUP($W6959,日射量と図３!$E$6:$G$34,3,TRUE),IF(AND(107&lt;=Z6959,Z6959&lt;143),VLOOKUP($W6959,日射量と図３!$E$6:$H$34,4,TRUE),VLOOKUP($W6959,日射量と図３!$E$6:$I$34,5,TRUE))))))</f>
        <v/>
      </c>
      <c r="AC6959" s="382" t="str">
        <f t="shared" si="1311"/>
        <v/>
      </c>
      <c r="AD6959" s="382" t="str">
        <f t="shared" si="1312"/>
        <v/>
      </c>
    </row>
    <row r="6960" spans="11:30" ht="13.5" customHeight="1">
      <c r="K6960" s="4">
        <f t="shared" si="1308"/>
        <v>3</v>
      </c>
      <c r="L6960" s="34">
        <v>43541</v>
      </c>
      <c r="M6960" s="4">
        <v>290</v>
      </c>
      <c r="N6960" s="4">
        <v>21</v>
      </c>
      <c r="O6960" s="31">
        <v>0.83333333333333337</v>
      </c>
      <c r="P6960" s="35">
        <v>10.92</v>
      </c>
      <c r="Q6960" s="36">
        <f t="shared" si="1309"/>
        <v>16</v>
      </c>
      <c r="R6960" s="4">
        <f t="shared" si="1310"/>
        <v>5.08</v>
      </c>
      <c r="S6960" s="31">
        <f t="shared" si="1313"/>
        <v>0.26555555555555554</v>
      </c>
      <c r="T6960" s="31">
        <f t="shared" si="1314"/>
        <v>0.74109953703703713</v>
      </c>
      <c r="U6960" s="4">
        <f t="shared" si="1315"/>
        <v>0</v>
      </c>
      <c r="V6960" s="4" t="str">
        <f t="shared" si="1316"/>
        <v/>
      </c>
      <c r="W6960" s="18" t="str">
        <f>IF(V6960="","",VLOOKUP(L6960,日射量と図３!$A$4:$C$368,3,TRUE)*238.85/100)</f>
        <v/>
      </c>
      <c r="X6960" s="4" t="str">
        <f t="shared" si="1317"/>
        <v/>
      </c>
      <c r="Y6960" s="4" t="str">
        <f t="shared" si="1318"/>
        <v/>
      </c>
      <c r="Z6960" s="4" t="str">
        <f t="shared" si="1319"/>
        <v/>
      </c>
      <c r="AA6960" s="4" t="str">
        <f>IF($V6960="","",IF(Y6960&lt;36,0,IF(AND(36&lt;=Y6960,Y6960&lt;71),VLOOKUP($W6960,日射量と図３!$E$6:$F$34,2,TRUE),IF(AND(71&lt;=Y6960,Y6960&lt;107),VLOOKUP($W6960,日射量と図３!$E$6:$G$34,3,TRUE),IF(AND(107&lt;=Y6960,Y6960&lt;143),VLOOKUP($W6960,日射量と図３!$E$6:$H$34,4,TRUE),VLOOKUP($W6960,日射量と図３!$E$6:$I$34,5,TRUE))))))</f>
        <v/>
      </c>
      <c r="AB6960" s="4" t="str">
        <f>IF($V6960="","",IF(Z6960&lt;36,0,IF(AND(36&lt;=Z6960,Z6960&lt;71),VLOOKUP($W6960,日射量と図３!$E$6:$F$34,2,TRUE),IF(AND(71&lt;=Z6960,Z6960&lt;107),VLOOKUP($W6960,日射量と図３!$E$6:$G$34,3,TRUE),IF(AND(107&lt;=Z6960,Z6960&lt;143),VLOOKUP($W6960,日射量と図３!$E$6:$H$34,4,TRUE),VLOOKUP($W6960,日射量と図３!$E$6:$I$34,5,TRUE))))))</f>
        <v/>
      </c>
      <c r="AC6960" s="382" t="str">
        <f t="shared" si="1311"/>
        <v/>
      </c>
      <c r="AD6960" s="382" t="str">
        <f t="shared" si="1312"/>
        <v/>
      </c>
    </row>
    <row r="6961" spans="11:30" ht="13.5" customHeight="1">
      <c r="K6961" s="4">
        <f t="shared" si="1308"/>
        <v>3</v>
      </c>
      <c r="L6961" s="34">
        <v>43541</v>
      </c>
      <c r="M6961" s="4">
        <v>290</v>
      </c>
      <c r="N6961" s="4">
        <v>22</v>
      </c>
      <c r="O6961" s="31">
        <v>0.875</v>
      </c>
      <c r="P6961" s="35">
        <v>10.17</v>
      </c>
      <c r="Q6961" s="36">
        <f t="shared" si="1309"/>
        <v>16</v>
      </c>
      <c r="R6961" s="4">
        <f t="shared" si="1310"/>
        <v>5.83</v>
      </c>
      <c r="S6961" s="31">
        <f t="shared" si="1313"/>
        <v>0.26555555555555554</v>
      </c>
      <c r="T6961" s="31">
        <f t="shared" si="1314"/>
        <v>0.74109953703703713</v>
      </c>
      <c r="U6961" s="4">
        <f t="shared" si="1315"/>
        <v>0</v>
      </c>
      <c r="V6961" s="4" t="str">
        <f t="shared" si="1316"/>
        <v/>
      </c>
      <c r="W6961" s="18" t="str">
        <f>IF(V6961="","",VLOOKUP(L6961,日射量と図３!$A$4:$C$368,3,TRUE)*238.85/100)</f>
        <v/>
      </c>
      <c r="X6961" s="4" t="str">
        <f t="shared" si="1317"/>
        <v/>
      </c>
      <c r="Y6961" s="4" t="str">
        <f t="shared" si="1318"/>
        <v/>
      </c>
      <c r="Z6961" s="4" t="str">
        <f t="shared" si="1319"/>
        <v/>
      </c>
      <c r="AA6961" s="4" t="str">
        <f>IF($V6961="","",IF(Y6961&lt;36,0,IF(AND(36&lt;=Y6961,Y6961&lt;71),VLOOKUP($W6961,日射量と図３!$E$6:$F$34,2,TRUE),IF(AND(71&lt;=Y6961,Y6961&lt;107),VLOOKUP($W6961,日射量と図３!$E$6:$G$34,3,TRUE),IF(AND(107&lt;=Y6961,Y6961&lt;143),VLOOKUP($W6961,日射量と図３!$E$6:$H$34,4,TRUE),VLOOKUP($W6961,日射量と図３!$E$6:$I$34,5,TRUE))))))</f>
        <v/>
      </c>
      <c r="AB6961" s="4" t="str">
        <f>IF($V6961="","",IF(Z6961&lt;36,0,IF(AND(36&lt;=Z6961,Z6961&lt;71),VLOOKUP($W6961,日射量と図３!$E$6:$F$34,2,TRUE),IF(AND(71&lt;=Z6961,Z6961&lt;107),VLOOKUP($W6961,日射量と図３!$E$6:$G$34,3,TRUE),IF(AND(107&lt;=Z6961,Z6961&lt;143),VLOOKUP($W6961,日射量と図３!$E$6:$H$34,4,TRUE),VLOOKUP($W6961,日射量と図３!$E$6:$I$34,5,TRUE))))))</f>
        <v/>
      </c>
      <c r="AC6961" s="382" t="str">
        <f t="shared" si="1311"/>
        <v/>
      </c>
      <c r="AD6961" s="382" t="str">
        <f t="shared" si="1312"/>
        <v/>
      </c>
    </row>
    <row r="6962" spans="11:30" ht="13.5" customHeight="1">
      <c r="K6962" s="4">
        <f t="shared" si="1308"/>
        <v>3</v>
      </c>
      <c r="L6962" s="34">
        <v>43541</v>
      </c>
      <c r="M6962" s="4">
        <v>290</v>
      </c>
      <c r="N6962" s="4">
        <v>23</v>
      </c>
      <c r="O6962" s="31">
        <v>0.91666666666666663</v>
      </c>
      <c r="P6962" s="35">
        <v>9.8000000000000007</v>
      </c>
      <c r="Q6962" s="36">
        <f t="shared" si="1309"/>
        <v>13</v>
      </c>
      <c r="R6962" s="4">
        <f t="shared" si="1310"/>
        <v>3.1999999999999993</v>
      </c>
      <c r="S6962" s="31">
        <f t="shared" si="1313"/>
        <v>0.26555555555555554</v>
      </c>
      <c r="T6962" s="31">
        <f t="shared" si="1314"/>
        <v>0.74109953703703713</v>
      </c>
      <c r="U6962" s="4">
        <f t="shared" si="1315"/>
        <v>0</v>
      </c>
      <c r="V6962" s="4" t="str">
        <f t="shared" si="1316"/>
        <v/>
      </c>
      <c r="W6962" s="18" t="str">
        <f>IF(V6962="","",VLOOKUP(L6962,日射量と図３!$A$4:$C$368,3,TRUE)*238.85/100)</f>
        <v/>
      </c>
      <c r="X6962" s="4" t="str">
        <f t="shared" si="1317"/>
        <v/>
      </c>
      <c r="Y6962" s="4" t="str">
        <f t="shared" si="1318"/>
        <v/>
      </c>
      <c r="Z6962" s="4" t="str">
        <f t="shared" si="1319"/>
        <v/>
      </c>
      <c r="AA6962" s="4" t="str">
        <f>IF($V6962="","",IF(Y6962&lt;36,0,IF(AND(36&lt;=Y6962,Y6962&lt;71),VLOOKUP($W6962,日射量と図３!$E$6:$F$34,2,TRUE),IF(AND(71&lt;=Y6962,Y6962&lt;107),VLOOKUP($W6962,日射量と図３!$E$6:$G$34,3,TRUE),IF(AND(107&lt;=Y6962,Y6962&lt;143),VLOOKUP($W6962,日射量と図３!$E$6:$H$34,4,TRUE),VLOOKUP($W6962,日射量と図３!$E$6:$I$34,5,TRUE))))))</f>
        <v/>
      </c>
      <c r="AB6962" s="4" t="str">
        <f>IF($V6962="","",IF(Z6962&lt;36,0,IF(AND(36&lt;=Z6962,Z6962&lt;71),VLOOKUP($W6962,日射量と図３!$E$6:$F$34,2,TRUE),IF(AND(71&lt;=Z6962,Z6962&lt;107),VLOOKUP($W6962,日射量と図３!$E$6:$G$34,3,TRUE),IF(AND(107&lt;=Z6962,Z6962&lt;143),VLOOKUP($W6962,日射量と図３!$E$6:$H$34,4,TRUE),VLOOKUP($W6962,日射量と図３!$E$6:$I$34,5,TRUE))))))</f>
        <v/>
      </c>
      <c r="AC6962" s="382" t="str">
        <f t="shared" si="1311"/>
        <v/>
      </c>
      <c r="AD6962" s="382" t="str">
        <f t="shared" si="1312"/>
        <v/>
      </c>
    </row>
    <row r="6963" spans="11:30" ht="13.5" customHeight="1">
      <c r="K6963" s="4">
        <f t="shared" si="1308"/>
        <v>3</v>
      </c>
      <c r="L6963" s="34">
        <v>43541</v>
      </c>
      <c r="M6963" s="4">
        <v>290</v>
      </c>
      <c r="N6963" s="4">
        <v>24</v>
      </c>
      <c r="O6963" s="31">
        <v>0.95833333333333337</v>
      </c>
      <c r="P6963" s="35">
        <v>9.34</v>
      </c>
      <c r="Q6963" s="36">
        <f t="shared" si="1309"/>
        <v>13</v>
      </c>
      <c r="R6963" s="4">
        <f t="shared" si="1310"/>
        <v>3.66</v>
      </c>
      <c r="S6963" s="31">
        <f t="shared" si="1313"/>
        <v>0.26555555555555554</v>
      </c>
      <c r="T6963" s="31">
        <f t="shared" si="1314"/>
        <v>0.74109953703703713</v>
      </c>
      <c r="U6963" s="4">
        <f t="shared" si="1315"/>
        <v>0</v>
      </c>
      <c r="V6963" s="4" t="str">
        <f t="shared" si="1316"/>
        <v/>
      </c>
      <c r="W6963" s="18" t="str">
        <f>IF(V6963="","",VLOOKUP(L6963,日射量と図３!$A$4:$C$368,3,TRUE)*238.85/100)</f>
        <v/>
      </c>
      <c r="X6963" s="4" t="str">
        <f t="shared" si="1317"/>
        <v/>
      </c>
      <c r="Y6963" s="4" t="str">
        <f t="shared" si="1318"/>
        <v/>
      </c>
      <c r="Z6963" s="4" t="str">
        <f t="shared" si="1319"/>
        <v/>
      </c>
      <c r="AA6963" s="4" t="str">
        <f>IF($V6963="","",IF(Y6963&lt;36,0,IF(AND(36&lt;=Y6963,Y6963&lt;71),VLOOKUP($W6963,日射量と図３!$E$6:$F$34,2,TRUE),IF(AND(71&lt;=Y6963,Y6963&lt;107),VLOOKUP($W6963,日射量と図３!$E$6:$G$34,3,TRUE),IF(AND(107&lt;=Y6963,Y6963&lt;143),VLOOKUP($W6963,日射量と図３!$E$6:$H$34,4,TRUE),VLOOKUP($W6963,日射量と図３!$E$6:$I$34,5,TRUE))))))</f>
        <v/>
      </c>
      <c r="AB6963" s="4" t="str">
        <f>IF($V6963="","",IF(Z6963&lt;36,0,IF(AND(36&lt;=Z6963,Z6963&lt;71),VLOOKUP($W6963,日射量と図３!$E$6:$F$34,2,TRUE),IF(AND(71&lt;=Z6963,Z6963&lt;107),VLOOKUP($W6963,日射量と図３!$E$6:$G$34,3,TRUE),IF(AND(107&lt;=Z6963,Z6963&lt;143),VLOOKUP($W6963,日射量と図３!$E$6:$H$34,4,TRUE),VLOOKUP($W6963,日射量と図３!$E$6:$I$34,5,TRUE))))))</f>
        <v/>
      </c>
      <c r="AC6963" s="382" t="str">
        <f t="shared" si="1311"/>
        <v/>
      </c>
      <c r="AD6963" s="382" t="str">
        <f t="shared" si="1312"/>
        <v/>
      </c>
    </row>
    <row r="6964" spans="11:30" ht="13.5" customHeight="1">
      <c r="K6964" s="4">
        <f t="shared" si="1308"/>
        <v>3</v>
      </c>
      <c r="L6964" s="34">
        <v>43542</v>
      </c>
      <c r="M6964" s="4">
        <v>291</v>
      </c>
      <c r="N6964" s="4">
        <v>1</v>
      </c>
      <c r="O6964" s="31">
        <v>0</v>
      </c>
      <c r="P6964" s="35">
        <v>8.9699999999999989</v>
      </c>
      <c r="Q6964" s="36">
        <f t="shared" si="1309"/>
        <v>13</v>
      </c>
      <c r="R6964" s="4">
        <f t="shared" si="1310"/>
        <v>4.0300000000000011</v>
      </c>
      <c r="S6964" s="31">
        <f t="shared" si="1313"/>
        <v>0.26555555555555554</v>
      </c>
      <c r="T6964" s="31">
        <f t="shared" si="1314"/>
        <v>0.74109953703703713</v>
      </c>
      <c r="U6964" s="4">
        <f t="shared" si="1315"/>
        <v>0</v>
      </c>
      <c r="V6964" s="4">
        <f t="shared" si="1316"/>
        <v>10.309999999999999</v>
      </c>
      <c r="W6964" s="18">
        <f>IF(V6964="","",VLOOKUP(L6964,日射量と図３!$A$4:$C$368,3,TRUE)*238.85/100)</f>
        <v>31.050499999999996</v>
      </c>
      <c r="X6964" s="4">
        <f t="shared" si="1317"/>
        <v>11</v>
      </c>
      <c r="Y6964" s="4">
        <f t="shared" si="1318"/>
        <v>5.8596884999999981</v>
      </c>
      <c r="Z6964" s="4">
        <f t="shared" si="1319"/>
        <v>6.6054670363636347</v>
      </c>
      <c r="AA6964" s="4">
        <f>IF($V6964="","",IF(Y6964&lt;36,0,IF(AND(36&lt;=Y6964,Y6964&lt;71),VLOOKUP($W6964,日射量と図３!$E$6:$F$34,2,TRUE),IF(AND(71&lt;=Y6964,Y6964&lt;107),VLOOKUP($W6964,日射量と図３!$E$6:$G$34,3,TRUE),IF(AND(107&lt;=Y6964,Y6964&lt;143),VLOOKUP($W6964,日射量と図３!$E$6:$H$34,4,TRUE),VLOOKUP($W6964,日射量と図３!$E$6:$I$34,5,TRUE))))))</f>
        <v>0</v>
      </c>
      <c r="AB6964" s="4">
        <f>IF($V6964="","",IF(Z6964&lt;36,0,IF(AND(36&lt;=Z6964,Z6964&lt;71),VLOOKUP($W6964,日射量と図３!$E$6:$F$34,2,TRUE),IF(AND(71&lt;=Z6964,Z6964&lt;107),VLOOKUP($W6964,日射量と図３!$E$6:$G$34,3,TRUE),IF(AND(107&lt;=Z6964,Z6964&lt;143),VLOOKUP($W6964,日射量と図３!$E$6:$H$34,4,TRUE),VLOOKUP($W6964,日射量と図３!$E$6:$I$34,5,TRUE))))))</f>
        <v>0</v>
      </c>
      <c r="AC6964" s="382">
        <f t="shared" si="1311"/>
        <v>0</v>
      </c>
      <c r="AD6964" s="382">
        <f t="shared" si="1312"/>
        <v>0</v>
      </c>
    </row>
    <row r="6965" spans="11:30" ht="13.5" customHeight="1">
      <c r="K6965" s="4">
        <f t="shared" si="1308"/>
        <v>3</v>
      </c>
      <c r="L6965" s="34">
        <v>43542</v>
      </c>
      <c r="M6965" s="4">
        <v>291</v>
      </c>
      <c r="N6965" s="4">
        <v>2</v>
      </c>
      <c r="O6965" s="31">
        <v>4.1666666666666664E-2</v>
      </c>
      <c r="P6965" s="35">
        <v>8.5800000000000018</v>
      </c>
      <c r="Q6965" s="36">
        <f t="shared" si="1309"/>
        <v>13</v>
      </c>
      <c r="R6965" s="4">
        <f t="shared" si="1310"/>
        <v>4.4199999999999982</v>
      </c>
      <c r="S6965" s="31">
        <f t="shared" si="1313"/>
        <v>0.26555555555555554</v>
      </c>
      <c r="T6965" s="31">
        <f t="shared" si="1314"/>
        <v>0.74109953703703713</v>
      </c>
      <c r="U6965" s="4">
        <f t="shared" si="1315"/>
        <v>0</v>
      </c>
      <c r="V6965" s="4" t="str">
        <f t="shared" si="1316"/>
        <v/>
      </c>
      <c r="W6965" s="18" t="str">
        <f>IF(V6965="","",VLOOKUP(L6965,日射量と図３!$A$4:$C$368,3,TRUE)*238.85/100)</f>
        <v/>
      </c>
      <c r="X6965" s="4" t="str">
        <f t="shared" si="1317"/>
        <v/>
      </c>
      <c r="Y6965" s="4" t="str">
        <f t="shared" si="1318"/>
        <v/>
      </c>
      <c r="Z6965" s="4" t="str">
        <f t="shared" si="1319"/>
        <v/>
      </c>
      <c r="AA6965" s="4" t="str">
        <f>IF($V6965="","",IF(Y6965&lt;36,0,IF(AND(36&lt;=Y6965,Y6965&lt;71),VLOOKUP($W6965,日射量と図３!$E$6:$F$34,2,TRUE),IF(AND(71&lt;=Y6965,Y6965&lt;107),VLOOKUP($W6965,日射量と図３!$E$6:$G$34,3,TRUE),IF(AND(107&lt;=Y6965,Y6965&lt;143),VLOOKUP($W6965,日射量と図３!$E$6:$H$34,4,TRUE),VLOOKUP($W6965,日射量と図３!$E$6:$I$34,5,TRUE))))))</f>
        <v/>
      </c>
      <c r="AB6965" s="4" t="str">
        <f>IF($V6965="","",IF(Z6965&lt;36,0,IF(AND(36&lt;=Z6965,Z6965&lt;71),VLOOKUP($W6965,日射量と図３!$E$6:$F$34,2,TRUE),IF(AND(71&lt;=Z6965,Z6965&lt;107),VLOOKUP($W6965,日射量と図３!$E$6:$G$34,3,TRUE),IF(AND(107&lt;=Z6965,Z6965&lt;143),VLOOKUP($W6965,日射量と図３!$E$6:$H$34,4,TRUE),VLOOKUP($W6965,日射量と図３!$E$6:$I$34,5,TRUE))))))</f>
        <v/>
      </c>
      <c r="AC6965" s="382" t="str">
        <f t="shared" si="1311"/>
        <v/>
      </c>
      <c r="AD6965" s="382" t="str">
        <f t="shared" si="1312"/>
        <v/>
      </c>
    </row>
    <row r="6966" spans="11:30" ht="13.5" customHeight="1">
      <c r="K6966" s="4">
        <f t="shared" si="1308"/>
        <v>3</v>
      </c>
      <c r="L6966" s="34">
        <v>43542</v>
      </c>
      <c r="M6966" s="4">
        <v>291</v>
      </c>
      <c r="N6966" s="4">
        <v>3</v>
      </c>
      <c r="O6966" s="31">
        <v>8.3333333333333329E-2</v>
      </c>
      <c r="P6966" s="35">
        <v>8.1</v>
      </c>
      <c r="Q6966" s="36">
        <f t="shared" si="1309"/>
        <v>13</v>
      </c>
      <c r="R6966" s="4">
        <f t="shared" si="1310"/>
        <v>4.9000000000000004</v>
      </c>
      <c r="S6966" s="31">
        <f t="shared" si="1313"/>
        <v>0.26555555555555554</v>
      </c>
      <c r="T6966" s="31">
        <f t="shared" si="1314"/>
        <v>0.74109953703703713</v>
      </c>
      <c r="U6966" s="4">
        <f t="shared" si="1315"/>
        <v>0</v>
      </c>
      <c r="V6966" s="4" t="str">
        <f t="shared" si="1316"/>
        <v/>
      </c>
      <c r="W6966" s="18" t="str">
        <f>IF(V6966="","",VLOOKUP(L6966,日射量と図３!$A$4:$C$368,3,TRUE)*238.85/100)</f>
        <v/>
      </c>
      <c r="X6966" s="4" t="str">
        <f t="shared" si="1317"/>
        <v/>
      </c>
      <c r="Y6966" s="4" t="str">
        <f t="shared" si="1318"/>
        <v/>
      </c>
      <c r="Z6966" s="4" t="str">
        <f t="shared" si="1319"/>
        <v/>
      </c>
      <c r="AA6966" s="4" t="str">
        <f>IF($V6966="","",IF(Y6966&lt;36,0,IF(AND(36&lt;=Y6966,Y6966&lt;71),VLOOKUP($W6966,日射量と図３!$E$6:$F$34,2,TRUE),IF(AND(71&lt;=Y6966,Y6966&lt;107),VLOOKUP($W6966,日射量と図３!$E$6:$G$34,3,TRUE),IF(AND(107&lt;=Y6966,Y6966&lt;143),VLOOKUP($W6966,日射量と図３!$E$6:$H$34,4,TRUE),VLOOKUP($W6966,日射量と図３!$E$6:$I$34,5,TRUE))))))</f>
        <v/>
      </c>
      <c r="AB6966" s="4" t="str">
        <f>IF($V6966="","",IF(Z6966&lt;36,0,IF(AND(36&lt;=Z6966,Z6966&lt;71),VLOOKUP($W6966,日射量と図３!$E$6:$F$34,2,TRUE),IF(AND(71&lt;=Z6966,Z6966&lt;107),VLOOKUP($W6966,日射量と図３!$E$6:$G$34,3,TRUE),IF(AND(107&lt;=Z6966,Z6966&lt;143),VLOOKUP($W6966,日射量と図３!$E$6:$H$34,4,TRUE),VLOOKUP($W6966,日射量と図３!$E$6:$I$34,5,TRUE))))))</f>
        <v/>
      </c>
      <c r="AC6966" s="382" t="str">
        <f t="shared" si="1311"/>
        <v/>
      </c>
      <c r="AD6966" s="382" t="str">
        <f t="shared" si="1312"/>
        <v/>
      </c>
    </row>
    <row r="6967" spans="11:30" ht="13.5" customHeight="1">
      <c r="K6967" s="4">
        <f t="shared" si="1308"/>
        <v>3</v>
      </c>
      <c r="L6967" s="34">
        <v>43542</v>
      </c>
      <c r="M6967" s="4">
        <v>291</v>
      </c>
      <c r="N6967" s="4">
        <v>4</v>
      </c>
      <c r="O6967" s="31">
        <v>0.125</v>
      </c>
      <c r="P6967" s="35">
        <v>7.83</v>
      </c>
      <c r="Q6967" s="36">
        <f t="shared" si="1309"/>
        <v>13</v>
      </c>
      <c r="R6967" s="4">
        <f t="shared" si="1310"/>
        <v>5.17</v>
      </c>
      <c r="S6967" s="31">
        <f t="shared" si="1313"/>
        <v>0.26555555555555554</v>
      </c>
      <c r="T6967" s="31">
        <f t="shared" si="1314"/>
        <v>0.74109953703703713</v>
      </c>
      <c r="U6967" s="4">
        <f t="shared" si="1315"/>
        <v>0</v>
      </c>
      <c r="V6967" s="4" t="str">
        <f t="shared" si="1316"/>
        <v/>
      </c>
      <c r="W6967" s="18" t="str">
        <f>IF(V6967="","",VLOOKUP(L6967,日射量と図３!$A$4:$C$368,3,TRUE)*238.85/100)</f>
        <v/>
      </c>
      <c r="X6967" s="4" t="str">
        <f t="shared" si="1317"/>
        <v/>
      </c>
      <c r="Y6967" s="4" t="str">
        <f t="shared" si="1318"/>
        <v/>
      </c>
      <c r="Z6967" s="4" t="str">
        <f t="shared" si="1319"/>
        <v/>
      </c>
      <c r="AA6967" s="4" t="str">
        <f>IF($V6967="","",IF(Y6967&lt;36,0,IF(AND(36&lt;=Y6967,Y6967&lt;71),VLOOKUP($W6967,日射量と図３!$E$6:$F$34,2,TRUE),IF(AND(71&lt;=Y6967,Y6967&lt;107),VLOOKUP($W6967,日射量と図３!$E$6:$G$34,3,TRUE),IF(AND(107&lt;=Y6967,Y6967&lt;143),VLOOKUP($W6967,日射量と図３!$E$6:$H$34,4,TRUE),VLOOKUP($W6967,日射量と図３!$E$6:$I$34,5,TRUE))))))</f>
        <v/>
      </c>
      <c r="AB6967" s="4" t="str">
        <f>IF($V6967="","",IF(Z6967&lt;36,0,IF(AND(36&lt;=Z6967,Z6967&lt;71),VLOOKUP($W6967,日射量と図３!$E$6:$F$34,2,TRUE),IF(AND(71&lt;=Z6967,Z6967&lt;107),VLOOKUP($W6967,日射量と図３!$E$6:$G$34,3,TRUE),IF(AND(107&lt;=Z6967,Z6967&lt;143),VLOOKUP($W6967,日射量と図３!$E$6:$H$34,4,TRUE),VLOOKUP($W6967,日射量と図３!$E$6:$I$34,5,TRUE))))))</f>
        <v/>
      </c>
      <c r="AC6967" s="382" t="str">
        <f t="shared" si="1311"/>
        <v/>
      </c>
      <c r="AD6967" s="382" t="str">
        <f t="shared" si="1312"/>
        <v/>
      </c>
    </row>
    <row r="6968" spans="11:30" ht="13.5" customHeight="1">
      <c r="K6968" s="4">
        <f t="shared" si="1308"/>
        <v>3</v>
      </c>
      <c r="L6968" s="34">
        <v>43542</v>
      </c>
      <c r="M6968" s="4">
        <v>291</v>
      </c>
      <c r="N6968" s="4">
        <v>5</v>
      </c>
      <c r="O6968" s="31">
        <v>0.16666666666666666</v>
      </c>
      <c r="P6968" s="35">
        <v>7.6400000000000006</v>
      </c>
      <c r="Q6968" s="36">
        <f t="shared" si="1309"/>
        <v>15</v>
      </c>
      <c r="R6968" s="4">
        <f t="shared" si="1310"/>
        <v>7.3599999999999994</v>
      </c>
      <c r="S6968" s="31">
        <f t="shared" si="1313"/>
        <v>0.26555555555555554</v>
      </c>
      <c r="T6968" s="31">
        <f t="shared" si="1314"/>
        <v>0.74109953703703713</v>
      </c>
      <c r="U6968" s="4">
        <f t="shared" si="1315"/>
        <v>0</v>
      </c>
      <c r="V6968" s="4" t="str">
        <f t="shared" si="1316"/>
        <v/>
      </c>
      <c r="W6968" s="18" t="str">
        <f>IF(V6968="","",VLOOKUP(L6968,日射量と図３!$A$4:$C$368,3,TRUE)*238.85/100)</f>
        <v/>
      </c>
      <c r="X6968" s="4" t="str">
        <f t="shared" si="1317"/>
        <v/>
      </c>
      <c r="Y6968" s="4" t="str">
        <f t="shared" si="1318"/>
        <v/>
      </c>
      <c r="Z6968" s="4" t="str">
        <f t="shared" si="1319"/>
        <v/>
      </c>
      <c r="AA6968" s="4" t="str">
        <f>IF($V6968="","",IF(Y6968&lt;36,0,IF(AND(36&lt;=Y6968,Y6968&lt;71),VLOOKUP($W6968,日射量と図３!$E$6:$F$34,2,TRUE),IF(AND(71&lt;=Y6968,Y6968&lt;107),VLOOKUP($W6968,日射量と図３!$E$6:$G$34,3,TRUE),IF(AND(107&lt;=Y6968,Y6968&lt;143),VLOOKUP($W6968,日射量と図３!$E$6:$H$34,4,TRUE),VLOOKUP($W6968,日射量と図３!$E$6:$I$34,5,TRUE))))))</f>
        <v/>
      </c>
      <c r="AB6968" s="4" t="str">
        <f>IF($V6968="","",IF(Z6968&lt;36,0,IF(AND(36&lt;=Z6968,Z6968&lt;71),VLOOKUP($W6968,日射量と図３!$E$6:$F$34,2,TRUE),IF(AND(71&lt;=Z6968,Z6968&lt;107),VLOOKUP($W6968,日射量と図３!$E$6:$G$34,3,TRUE),IF(AND(107&lt;=Z6968,Z6968&lt;143),VLOOKUP($W6968,日射量と図３!$E$6:$H$34,4,TRUE),VLOOKUP($W6968,日射量と図３!$E$6:$I$34,5,TRUE))))))</f>
        <v/>
      </c>
      <c r="AC6968" s="382" t="str">
        <f t="shared" si="1311"/>
        <v/>
      </c>
      <c r="AD6968" s="382" t="str">
        <f t="shared" si="1312"/>
        <v/>
      </c>
    </row>
    <row r="6969" spans="11:30" ht="13.5" customHeight="1">
      <c r="K6969" s="4">
        <f t="shared" si="1308"/>
        <v>3</v>
      </c>
      <c r="L6969" s="34">
        <v>43542</v>
      </c>
      <c r="M6969" s="4">
        <v>291</v>
      </c>
      <c r="N6969" s="4">
        <v>6</v>
      </c>
      <c r="O6969" s="31">
        <v>0.20833333333333334</v>
      </c>
      <c r="P6969" s="35">
        <v>7.2799999999999994</v>
      </c>
      <c r="Q6969" s="36">
        <f t="shared" si="1309"/>
        <v>15</v>
      </c>
      <c r="R6969" s="4">
        <f t="shared" si="1310"/>
        <v>7.7200000000000006</v>
      </c>
      <c r="S6969" s="31">
        <f t="shared" si="1313"/>
        <v>0.26555555555555554</v>
      </c>
      <c r="T6969" s="31">
        <f t="shared" si="1314"/>
        <v>0.74109953703703713</v>
      </c>
      <c r="U6969" s="4">
        <f t="shared" si="1315"/>
        <v>0</v>
      </c>
      <c r="V6969" s="4" t="str">
        <f t="shared" si="1316"/>
        <v/>
      </c>
      <c r="W6969" s="18" t="str">
        <f>IF(V6969="","",VLOOKUP(L6969,日射量と図３!$A$4:$C$368,3,TRUE)*238.85/100)</f>
        <v/>
      </c>
      <c r="X6969" s="4" t="str">
        <f t="shared" si="1317"/>
        <v/>
      </c>
      <c r="Y6969" s="4" t="str">
        <f t="shared" si="1318"/>
        <v/>
      </c>
      <c r="Z6969" s="4" t="str">
        <f t="shared" si="1319"/>
        <v/>
      </c>
      <c r="AA6969" s="4" t="str">
        <f>IF($V6969="","",IF(Y6969&lt;36,0,IF(AND(36&lt;=Y6969,Y6969&lt;71),VLOOKUP($W6969,日射量と図３!$E$6:$F$34,2,TRUE),IF(AND(71&lt;=Y6969,Y6969&lt;107),VLOOKUP($W6969,日射量と図３!$E$6:$G$34,3,TRUE),IF(AND(107&lt;=Y6969,Y6969&lt;143),VLOOKUP($W6969,日射量と図３!$E$6:$H$34,4,TRUE),VLOOKUP($W6969,日射量と図３!$E$6:$I$34,5,TRUE))))))</f>
        <v/>
      </c>
      <c r="AB6969" s="4" t="str">
        <f>IF($V6969="","",IF(Z6969&lt;36,0,IF(AND(36&lt;=Z6969,Z6969&lt;71),VLOOKUP($W6969,日射量と図３!$E$6:$F$34,2,TRUE),IF(AND(71&lt;=Z6969,Z6969&lt;107),VLOOKUP($W6969,日射量と図３!$E$6:$G$34,3,TRUE),IF(AND(107&lt;=Z6969,Z6969&lt;143),VLOOKUP($W6969,日射量と図３!$E$6:$H$34,4,TRUE),VLOOKUP($W6969,日射量と図３!$E$6:$I$34,5,TRUE))))))</f>
        <v/>
      </c>
      <c r="AC6969" s="382" t="str">
        <f t="shared" si="1311"/>
        <v/>
      </c>
      <c r="AD6969" s="382" t="str">
        <f t="shared" si="1312"/>
        <v/>
      </c>
    </row>
    <row r="6970" spans="11:30" ht="13.5" customHeight="1">
      <c r="K6970" s="4">
        <f t="shared" si="1308"/>
        <v>3</v>
      </c>
      <c r="L6970" s="34">
        <v>43542</v>
      </c>
      <c r="M6970" s="4">
        <v>291</v>
      </c>
      <c r="N6970" s="4">
        <v>7</v>
      </c>
      <c r="O6970" s="31">
        <v>0.25</v>
      </c>
      <c r="P6970" s="35">
        <v>7.07</v>
      </c>
      <c r="Q6970" s="36">
        <f t="shared" si="1309"/>
        <v>15</v>
      </c>
      <c r="R6970" s="4">
        <f t="shared" si="1310"/>
        <v>7.93</v>
      </c>
      <c r="S6970" s="31">
        <f t="shared" si="1313"/>
        <v>0.26555555555555554</v>
      </c>
      <c r="T6970" s="31">
        <f t="shared" si="1314"/>
        <v>0.74109953703703713</v>
      </c>
      <c r="U6970" s="4">
        <f t="shared" si="1315"/>
        <v>0</v>
      </c>
      <c r="V6970" s="4" t="str">
        <f t="shared" si="1316"/>
        <v/>
      </c>
      <c r="W6970" s="18" t="str">
        <f>IF(V6970="","",VLOOKUP(L6970,日射量と図３!$A$4:$C$368,3,TRUE)*238.85/100)</f>
        <v/>
      </c>
      <c r="X6970" s="4" t="str">
        <f t="shared" si="1317"/>
        <v/>
      </c>
      <c r="Y6970" s="4" t="str">
        <f t="shared" si="1318"/>
        <v/>
      </c>
      <c r="Z6970" s="4" t="str">
        <f t="shared" si="1319"/>
        <v/>
      </c>
      <c r="AA6970" s="4" t="str">
        <f>IF($V6970="","",IF(Y6970&lt;36,0,IF(AND(36&lt;=Y6970,Y6970&lt;71),VLOOKUP($W6970,日射量と図３!$E$6:$F$34,2,TRUE),IF(AND(71&lt;=Y6970,Y6970&lt;107),VLOOKUP($W6970,日射量と図３!$E$6:$G$34,3,TRUE),IF(AND(107&lt;=Y6970,Y6970&lt;143),VLOOKUP($W6970,日射量と図３!$E$6:$H$34,4,TRUE),VLOOKUP($W6970,日射量と図３!$E$6:$I$34,5,TRUE))))))</f>
        <v/>
      </c>
      <c r="AB6970" s="4" t="str">
        <f>IF($V6970="","",IF(Z6970&lt;36,0,IF(AND(36&lt;=Z6970,Z6970&lt;71),VLOOKUP($W6970,日射量と図３!$E$6:$F$34,2,TRUE),IF(AND(71&lt;=Z6970,Z6970&lt;107),VLOOKUP($W6970,日射量と図３!$E$6:$G$34,3,TRUE),IF(AND(107&lt;=Z6970,Z6970&lt;143),VLOOKUP($W6970,日射量と図３!$E$6:$H$34,4,TRUE),VLOOKUP($W6970,日射量と図３!$E$6:$I$34,5,TRUE))))))</f>
        <v/>
      </c>
      <c r="AC6970" s="382" t="str">
        <f t="shared" si="1311"/>
        <v/>
      </c>
      <c r="AD6970" s="382" t="str">
        <f t="shared" si="1312"/>
        <v/>
      </c>
    </row>
    <row r="6971" spans="11:30" ht="13.5" customHeight="1">
      <c r="K6971" s="4">
        <f t="shared" si="1308"/>
        <v>3</v>
      </c>
      <c r="L6971" s="34">
        <v>43542</v>
      </c>
      <c r="M6971" s="4">
        <v>291</v>
      </c>
      <c r="N6971" s="4">
        <v>8</v>
      </c>
      <c r="O6971" s="31">
        <v>0.29166666666666669</v>
      </c>
      <c r="P6971" s="35">
        <v>7.83</v>
      </c>
      <c r="Q6971" s="36">
        <f t="shared" si="1309"/>
        <v>12</v>
      </c>
      <c r="R6971" s="4">
        <f t="shared" si="1310"/>
        <v>4.17</v>
      </c>
      <c r="S6971" s="31">
        <f t="shared" si="1313"/>
        <v>0.26555555555555554</v>
      </c>
      <c r="T6971" s="31">
        <f t="shared" si="1314"/>
        <v>0.74109953703703713</v>
      </c>
      <c r="U6971" s="4">
        <f t="shared" si="1315"/>
        <v>4.17</v>
      </c>
      <c r="V6971" s="4" t="str">
        <f t="shared" si="1316"/>
        <v/>
      </c>
      <c r="W6971" s="18" t="str">
        <f>IF(V6971="","",VLOOKUP(L6971,日射量と図３!$A$4:$C$368,3,TRUE)*238.85/100)</f>
        <v/>
      </c>
      <c r="X6971" s="4" t="str">
        <f t="shared" si="1317"/>
        <v/>
      </c>
      <c r="Y6971" s="4" t="str">
        <f t="shared" si="1318"/>
        <v/>
      </c>
      <c r="Z6971" s="4" t="str">
        <f t="shared" si="1319"/>
        <v/>
      </c>
      <c r="AA6971" s="4" t="str">
        <f>IF($V6971="","",IF(Y6971&lt;36,0,IF(AND(36&lt;=Y6971,Y6971&lt;71),VLOOKUP($W6971,日射量と図３!$E$6:$F$34,2,TRUE),IF(AND(71&lt;=Y6971,Y6971&lt;107),VLOOKUP($W6971,日射量と図３!$E$6:$G$34,3,TRUE),IF(AND(107&lt;=Y6971,Y6971&lt;143),VLOOKUP($W6971,日射量と図３!$E$6:$H$34,4,TRUE),VLOOKUP($W6971,日射量と図３!$E$6:$I$34,5,TRUE))))))</f>
        <v/>
      </c>
      <c r="AB6971" s="4" t="str">
        <f>IF($V6971="","",IF(Z6971&lt;36,0,IF(AND(36&lt;=Z6971,Z6971&lt;71),VLOOKUP($W6971,日射量と図３!$E$6:$F$34,2,TRUE),IF(AND(71&lt;=Z6971,Z6971&lt;107),VLOOKUP($W6971,日射量と図３!$E$6:$G$34,3,TRUE),IF(AND(107&lt;=Z6971,Z6971&lt;143),VLOOKUP($W6971,日射量と図３!$E$6:$H$34,4,TRUE),VLOOKUP($W6971,日射量と図３!$E$6:$I$34,5,TRUE))))))</f>
        <v/>
      </c>
      <c r="AC6971" s="382" t="str">
        <f t="shared" si="1311"/>
        <v/>
      </c>
      <c r="AD6971" s="382" t="str">
        <f t="shared" si="1312"/>
        <v/>
      </c>
    </row>
    <row r="6972" spans="11:30" ht="13.5" customHeight="1">
      <c r="K6972" s="4">
        <f t="shared" si="1308"/>
        <v>3</v>
      </c>
      <c r="L6972" s="34">
        <v>43542</v>
      </c>
      <c r="M6972" s="4">
        <v>291</v>
      </c>
      <c r="N6972" s="4">
        <v>9</v>
      </c>
      <c r="O6972" s="31">
        <v>0.33333333333333331</v>
      </c>
      <c r="P6972" s="35">
        <v>9.84</v>
      </c>
      <c r="Q6972" s="36">
        <f t="shared" si="1309"/>
        <v>12</v>
      </c>
      <c r="R6972" s="4">
        <f t="shared" si="1310"/>
        <v>2.16</v>
      </c>
      <c r="S6972" s="31">
        <f t="shared" si="1313"/>
        <v>0.26555555555555554</v>
      </c>
      <c r="T6972" s="31">
        <f t="shared" si="1314"/>
        <v>0.74109953703703713</v>
      </c>
      <c r="U6972" s="4">
        <f t="shared" si="1315"/>
        <v>2.16</v>
      </c>
      <c r="V6972" s="4" t="str">
        <f t="shared" si="1316"/>
        <v/>
      </c>
      <c r="W6972" s="18" t="str">
        <f>IF(V6972="","",VLOOKUP(L6972,日射量と図３!$A$4:$C$368,3,TRUE)*238.85/100)</f>
        <v/>
      </c>
      <c r="X6972" s="4" t="str">
        <f t="shared" si="1317"/>
        <v/>
      </c>
      <c r="Y6972" s="4" t="str">
        <f t="shared" si="1318"/>
        <v/>
      </c>
      <c r="Z6972" s="4" t="str">
        <f t="shared" si="1319"/>
        <v/>
      </c>
      <c r="AA6972" s="4" t="str">
        <f>IF($V6972="","",IF(Y6972&lt;36,0,IF(AND(36&lt;=Y6972,Y6972&lt;71),VLOOKUP($W6972,日射量と図３!$E$6:$F$34,2,TRUE),IF(AND(71&lt;=Y6972,Y6972&lt;107),VLOOKUP($W6972,日射量と図３!$E$6:$G$34,3,TRUE),IF(AND(107&lt;=Y6972,Y6972&lt;143),VLOOKUP($W6972,日射量と図３!$E$6:$H$34,4,TRUE),VLOOKUP($W6972,日射量と図３!$E$6:$I$34,5,TRUE))))))</f>
        <v/>
      </c>
      <c r="AB6972" s="4" t="str">
        <f>IF($V6972="","",IF(Z6972&lt;36,0,IF(AND(36&lt;=Z6972,Z6972&lt;71),VLOOKUP($W6972,日射量と図３!$E$6:$F$34,2,TRUE),IF(AND(71&lt;=Z6972,Z6972&lt;107),VLOOKUP($W6972,日射量と図３!$E$6:$G$34,3,TRUE),IF(AND(107&lt;=Z6972,Z6972&lt;143),VLOOKUP($W6972,日射量と図３!$E$6:$H$34,4,TRUE),VLOOKUP($W6972,日射量と図３!$E$6:$I$34,5,TRUE))))))</f>
        <v/>
      </c>
      <c r="AC6972" s="382" t="str">
        <f t="shared" si="1311"/>
        <v/>
      </c>
      <c r="AD6972" s="382" t="str">
        <f t="shared" si="1312"/>
        <v/>
      </c>
    </row>
    <row r="6973" spans="11:30" ht="13.5" customHeight="1">
      <c r="K6973" s="4">
        <f t="shared" si="1308"/>
        <v>3</v>
      </c>
      <c r="L6973" s="34">
        <v>43542</v>
      </c>
      <c r="M6973" s="4">
        <v>291</v>
      </c>
      <c r="N6973" s="4">
        <v>10</v>
      </c>
      <c r="O6973" s="31">
        <v>0.375</v>
      </c>
      <c r="P6973" s="35">
        <v>11.38</v>
      </c>
      <c r="Q6973" s="36">
        <f t="shared" si="1309"/>
        <v>12</v>
      </c>
      <c r="R6973" s="4">
        <f t="shared" si="1310"/>
        <v>0.61999999999999922</v>
      </c>
      <c r="S6973" s="31">
        <f t="shared" si="1313"/>
        <v>0.26555555555555554</v>
      </c>
      <c r="T6973" s="31">
        <f t="shared" si="1314"/>
        <v>0.74109953703703713</v>
      </c>
      <c r="U6973" s="4">
        <f t="shared" si="1315"/>
        <v>0.61999999999999922</v>
      </c>
      <c r="V6973" s="4" t="str">
        <f t="shared" si="1316"/>
        <v/>
      </c>
      <c r="W6973" s="18" t="str">
        <f>IF(V6973="","",VLOOKUP(L6973,日射量と図３!$A$4:$C$368,3,TRUE)*238.85/100)</f>
        <v/>
      </c>
      <c r="X6973" s="4" t="str">
        <f t="shared" si="1317"/>
        <v/>
      </c>
      <c r="Y6973" s="4" t="str">
        <f t="shared" si="1318"/>
        <v/>
      </c>
      <c r="Z6973" s="4" t="str">
        <f t="shared" si="1319"/>
        <v/>
      </c>
      <c r="AA6973" s="4" t="str">
        <f>IF($V6973="","",IF(Y6973&lt;36,0,IF(AND(36&lt;=Y6973,Y6973&lt;71),VLOOKUP($W6973,日射量と図３!$E$6:$F$34,2,TRUE),IF(AND(71&lt;=Y6973,Y6973&lt;107),VLOOKUP($W6973,日射量と図３!$E$6:$G$34,3,TRUE),IF(AND(107&lt;=Y6973,Y6973&lt;143),VLOOKUP($W6973,日射量と図３!$E$6:$H$34,4,TRUE),VLOOKUP($W6973,日射量と図３!$E$6:$I$34,5,TRUE))))))</f>
        <v/>
      </c>
      <c r="AB6973" s="4" t="str">
        <f>IF($V6973="","",IF(Z6973&lt;36,0,IF(AND(36&lt;=Z6973,Z6973&lt;71),VLOOKUP($W6973,日射量と図３!$E$6:$F$34,2,TRUE),IF(AND(71&lt;=Z6973,Z6973&lt;107),VLOOKUP($W6973,日射量と図３!$E$6:$G$34,3,TRUE),IF(AND(107&lt;=Z6973,Z6973&lt;143),VLOOKUP($W6973,日射量と図３!$E$6:$H$34,4,TRUE),VLOOKUP($W6973,日射量と図３!$E$6:$I$34,5,TRUE))))))</f>
        <v/>
      </c>
      <c r="AC6973" s="382" t="str">
        <f t="shared" si="1311"/>
        <v/>
      </c>
      <c r="AD6973" s="382" t="str">
        <f t="shared" si="1312"/>
        <v/>
      </c>
    </row>
    <row r="6974" spans="11:30" ht="13.5" customHeight="1">
      <c r="K6974" s="4">
        <f t="shared" si="1308"/>
        <v>3</v>
      </c>
      <c r="L6974" s="34">
        <v>43542</v>
      </c>
      <c r="M6974" s="4">
        <v>291</v>
      </c>
      <c r="N6974" s="4">
        <v>11</v>
      </c>
      <c r="O6974" s="31">
        <v>0.41666666666666669</v>
      </c>
      <c r="P6974" s="35">
        <v>13.01</v>
      </c>
      <c r="Q6974" s="36">
        <f t="shared" si="1309"/>
        <v>12</v>
      </c>
      <c r="R6974" s="4">
        <f t="shared" si="1310"/>
        <v>0</v>
      </c>
      <c r="S6974" s="31">
        <f t="shared" si="1313"/>
        <v>0.26555555555555554</v>
      </c>
      <c r="T6974" s="31">
        <f t="shared" si="1314"/>
        <v>0.74109953703703713</v>
      </c>
      <c r="U6974" s="4">
        <f t="shared" si="1315"/>
        <v>0</v>
      </c>
      <c r="V6974" s="4" t="str">
        <f t="shared" si="1316"/>
        <v/>
      </c>
      <c r="W6974" s="18" t="str">
        <f>IF(V6974="","",VLOOKUP(L6974,日射量と図３!$A$4:$C$368,3,TRUE)*238.85/100)</f>
        <v/>
      </c>
      <c r="X6974" s="4" t="str">
        <f t="shared" si="1317"/>
        <v/>
      </c>
      <c r="Y6974" s="4" t="str">
        <f t="shared" si="1318"/>
        <v/>
      </c>
      <c r="Z6974" s="4" t="str">
        <f t="shared" si="1319"/>
        <v/>
      </c>
      <c r="AA6974" s="4" t="str">
        <f>IF($V6974="","",IF(Y6974&lt;36,0,IF(AND(36&lt;=Y6974,Y6974&lt;71),VLOOKUP($W6974,日射量と図３!$E$6:$F$34,2,TRUE),IF(AND(71&lt;=Y6974,Y6974&lt;107),VLOOKUP($W6974,日射量と図３!$E$6:$G$34,3,TRUE),IF(AND(107&lt;=Y6974,Y6974&lt;143),VLOOKUP($W6974,日射量と図３!$E$6:$H$34,4,TRUE),VLOOKUP($W6974,日射量と図３!$E$6:$I$34,5,TRUE))))))</f>
        <v/>
      </c>
      <c r="AB6974" s="4" t="str">
        <f>IF($V6974="","",IF(Z6974&lt;36,0,IF(AND(36&lt;=Z6974,Z6974&lt;71),VLOOKUP($W6974,日射量と図３!$E$6:$F$34,2,TRUE),IF(AND(71&lt;=Z6974,Z6974&lt;107),VLOOKUP($W6974,日射量と図３!$E$6:$G$34,3,TRUE),IF(AND(107&lt;=Z6974,Z6974&lt;143),VLOOKUP($W6974,日射量と図３!$E$6:$H$34,4,TRUE),VLOOKUP($W6974,日射量と図３!$E$6:$I$34,5,TRUE))))))</f>
        <v/>
      </c>
      <c r="AC6974" s="382" t="str">
        <f t="shared" si="1311"/>
        <v/>
      </c>
      <c r="AD6974" s="382" t="str">
        <f t="shared" si="1312"/>
        <v/>
      </c>
    </row>
    <row r="6975" spans="11:30" ht="13.5" customHeight="1">
      <c r="K6975" s="4">
        <f t="shared" si="1308"/>
        <v>3</v>
      </c>
      <c r="L6975" s="34">
        <v>43542</v>
      </c>
      <c r="M6975" s="4">
        <v>291</v>
      </c>
      <c r="N6975" s="4">
        <v>12</v>
      </c>
      <c r="O6975" s="31">
        <v>0.45833333333333331</v>
      </c>
      <c r="P6975" s="35">
        <v>14.09</v>
      </c>
      <c r="Q6975" s="36">
        <f t="shared" si="1309"/>
        <v>12</v>
      </c>
      <c r="R6975" s="4">
        <f t="shared" si="1310"/>
        <v>0</v>
      </c>
      <c r="S6975" s="31">
        <f t="shared" si="1313"/>
        <v>0.26555555555555554</v>
      </c>
      <c r="T6975" s="31">
        <f t="shared" si="1314"/>
        <v>0.74109953703703713</v>
      </c>
      <c r="U6975" s="4">
        <f t="shared" si="1315"/>
        <v>0</v>
      </c>
      <c r="V6975" s="4" t="str">
        <f t="shared" si="1316"/>
        <v/>
      </c>
      <c r="W6975" s="18" t="str">
        <f>IF(V6975="","",VLOOKUP(L6975,日射量と図３!$A$4:$C$368,3,TRUE)*238.85/100)</f>
        <v/>
      </c>
      <c r="X6975" s="4" t="str">
        <f t="shared" si="1317"/>
        <v/>
      </c>
      <c r="Y6975" s="4" t="str">
        <f t="shared" si="1318"/>
        <v/>
      </c>
      <c r="Z6975" s="4" t="str">
        <f t="shared" si="1319"/>
        <v/>
      </c>
      <c r="AA6975" s="4" t="str">
        <f>IF($V6975="","",IF(Y6975&lt;36,0,IF(AND(36&lt;=Y6975,Y6975&lt;71),VLOOKUP($W6975,日射量と図３!$E$6:$F$34,2,TRUE),IF(AND(71&lt;=Y6975,Y6975&lt;107),VLOOKUP($W6975,日射量と図３!$E$6:$G$34,3,TRUE),IF(AND(107&lt;=Y6975,Y6975&lt;143),VLOOKUP($W6975,日射量と図３!$E$6:$H$34,4,TRUE),VLOOKUP($W6975,日射量と図３!$E$6:$I$34,5,TRUE))))))</f>
        <v/>
      </c>
      <c r="AB6975" s="4" t="str">
        <f>IF($V6975="","",IF(Z6975&lt;36,0,IF(AND(36&lt;=Z6975,Z6975&lt;71),VLOOKUP($W6975,日射量と図３!$E$6:$F$34,2,TRUE),IF(AND(71&lt;=Z6975,Z6975&lt;107),VLOOKUP($W6975,日射量と図３!$E$6:$G$34,3,TRUE),IF(AND(107&lt;=Z6975,Z6975&lt;143),VLOOKUP($W6975,日射量と図３!$E$6:$H$34,4,TRUE),VLOOKUP($W6975,日射量と図３!$E$6:$I$34,5,TRUE))))))</f>
        <v/>
      </c>
      <c r="AC6975" s="382" t="str">
        <f t="shared" si="1311"/>
        <v/>
      </c>
      <c r="AD6975" s="382" t="str">
        <f t="shared" si="1312"/>
        <v/>
      </c>
    </row>
    <row r="6976" spans="11:30" ht="13.5" customHeight="1">
      <c r="K6976" s="4">
        <f t="shared" si="1308"/>
        <v>3</v>
      </c>
      <c r="L6976" s="34">
        <v>43542</v>
      </c>
      <c r="M6976" s="4">
        <v>291</v>
      </c>
      <c r="N6976" s="4">
        <v>13</v>
      </c>
      <c r="O6976" s="31">
        <v>0.5</v>
      </c>
      <c r="P6976" s="35">
        <v>15.029999999999998</v>
      </c>
      <c r="Q6976" s="36">
        <f t="shared" si="1309"/>
        <v>12</v>
      </c>
      <c r="R6976" s="4">
        <f t="shared" si="1310"/>
        <v>0</v>
      </c>
      <c r="S6976" s="31">
        <f t="shared" si="1313"/>
        <v>0.26555555555555554</v>
      </c>
      <c r="T6976" s="31">
        <f t="shared" si="1314"/>
        <v>0.74109953703703713</v>
      </c>
      <c r="U6976" s="4">
        <f t="shared" si="1315"/>
        <v>0</v>
      </c>
      <c r="V6976" s="4" t="str">
        <f t="shared" si="1316"/>
        <v/>
      </c>
      <c r="W6976" s="18" t="str">
        <f>IF(V6976="","",VLOOKUP(L6976,日射量と図３!$A$4:$C$368,3,TRUE)*238.85/100)</f>
        <v/>
      </c>
      <c r="X6976" s="4" t="str">
        <f t="shared" si="1317"/>
        <v/>
      </c>
      <c r="Y6976" s="4" t="str">
        <f t="shared" si="1318"/>
        <v/>
      </c>
      <c r="Z6976" s="4" t="str">
        <f t="shared" si="1319"/>
        <v/>
      </c>
      <c r="AA6976" s="4" t="str">
        <f>IF($V6976="","",IF(Y6976&lt;36,0,IF(AND(36&lt;=Y6976,Y6976&lt;71),VLOOKUP($W6976,日射量と図３!$E$6:$F$34,2,TRUE),IF(AND(71&lt;=Y6976,Y6976&lt;107),VLOOKUP($W6976,日射量と図３!$E$6:$G$34,3,TRUE),IF(AND(107&lt;=Y6976,Y6976&lt;143),VLOOKUP($W6976,日射量と図３!$E$6:$H$34,4,TRUE),VLOOKUP($W6976,日射量と図３!$E$6:$I$34,5,TRUE))))))</f>
        <v/>
      </c>
      <c r="AB6976" s="4" t="str">
        <f>IF($V6976="","",IF(Z6976&lt;36,0,IF(AND(36&lt;=Z6976,Z6976&lt;71),VLOOKUP($W6976,日射量と図３!$E$6:$F$34,2,TRUE),IF(AND(71&lt;=Z6976,Z6976&lt;107),VLOOKUP($W6976,日射量と図３!$E$6:$G$34,3,TRUE),IF(AND(107&lt;=Z6976,Z6976&lt;143),VLOOKUP($W6976,日射量と図３!$E$6:$H$34,4,TRUE),VLOOKUP($W6976,日射量と図３!$E$6:$I$34,5,TRUE))))))</f>
        <v/>
      </c>
      <c r="AC6976" s="382" t="str">
        <f t="shared" si="1311"/>
        <v/>
      </c>
      <c r="AD6976" s="382" t="str">
        <f t="shared" si="1312"/>
        <v/>
      </c>
    </row>
    <row r="6977" spans="11:30" ht="13.5" customHeight="1">
      <c r="K6977" s="4">
        <f t="shared" si="1308"/>
        <v>3</v>
      </c>
      <c r="L6977" s="34">
        <v>43542</v>
      </c>
      <c r="M6977" s="4">
        <v>291</v>
      </c>
      <c r="N6977" s="4">
        <v>14</v>
      </c>
      <c r="O6977" s="31">
        <v>0.54166666666666663</v>
      </c>
      <c r="P6977" s="35">
        <v>15.65</v>
      </c>
      <c r="Q6977" s="36">
        <f t="shared" si="1309"/>
        <v>12</v>
      </c>
      <c r="R6977" s="4">
        <f t="shared" si="1310"/>
        <v>0</v>
      </c>
      <c r="S6977" s="31">
        <f t="shared" si="1313"/>
        <v>0.26555555555555554</v>
      </c>
      <c r="T6977" s="31">
        <f t="shared" si="1314"/>
        <v>0.74109953703703713</v>
      </c>
      <c r="U6977" s="4">
        <f t="shared" si="1315"/>
        <v>0</v>
      </c>
      <c r="V6977" s="4" t="str">
        <f t="shared" si="1316"/>
        <v/>
      </c>
      <c r="W6977" s="18" t="str">
        <f>IF(V6977="","",VLOOKUP(L6977,日射量と図３!$A$4:$C$368,3,TRUE)*238.85/100)</f>
        <v/>
      </c>
      <c r="X6977" s="4" t="str">
        <f t="shared" si="1317"/>
        <v/>
      </c>
      <c r="Y6977" s="4" t="str">
        <f t="shared" si="1318"/>
        <v/>
      </c>
      <c r="Z6977" s="4" t="str">
        <f t="shared" si="1319"/>
        <v/>
      </c>
      <c r="AA6977" s="4" t="str">
        <f>IF($V6977="","",IF(Y6977&lt;36,0,IF(AND(36&lt;=Y6977,Y6977&lt;71),VLOOKUP($W6977,日射量と図３!$E$6:$F$34,2,TRUE),IF(AND(71&lt;=Y6977,Y6977&lt;107),VLOOKUP($W6977,日射量と図３!$E$6:$G$34,3,TRUE),IF(AND(107&lt;=Y6977,Y6977&lt;143),VLOOKUP($W6977,日射量と図３!$E$6:$H$34,4,TRUE),VLOOKUP($W6977,日射量と図３!$E$6:$I$34,5,TRUE))))))</f>
        <v/>
      </c>
      <c r="AB6977" s="4" t="str">
        <f>IF($V6977="","",IF(Z6977&lt;36,0,IF(AND(36&lt;=Z6977,Z6977&lt;71),VLOOKUP($W6977,日射量と図３!$E$6:$F$34,2,TRUE),IF(AND(71&lt;=Z6977,Z6977&lt;107),VLOOKUP($W6977,日射量と図３!$E$6:$G$34,3,TRUE),IF(AND(107&lt;=Z6977,Z6977&lt;143),VLOOKUP($W6977,日射量と図３!$E$6:$H$34,4,TRUE),VLOOKUP($W6977,日射量と図３!$E$6:$I$34,5,TRUE))))))</f>
        <v/>
      </c>
      <c r="AC6977" s="382" t="str">
        <f t="shared" si="1311"/>
        <v/>
      </c>
      <c r="AD6977" s="382" t="str">
        <f t="shared" si="1312"/>
        <v/>
      </c>
    </row>
    <row r="6978" spans="11:30" ht="13.5" customHeight="1">
      <c r="K6978" s="4">
        <f t="shared" si="1308"/>
        <v>3</v>
      </c>
      <c r="L6978" s="34">
        <v>43542</v>
      </c>
      <c r="M6978" s="4">
        <v>291</v>
      </c>
      <c r="N6978" s="4">
        <v>15</v>
      </c>
      <c r="O6978" s="31">
        <v>0.58333333333333337</v>
      </c>
      <c r="P6978" s="35">
        <v>15.45</v>
      </c>
      <c r="Q6978" s="36">
        <f t="shared" si="1309"/>
        <v>12</v>
      </c>
      <c r="R6978" s="4">
        <f t="shared" si="1310"/>
        <v>0</v>
      </c>
      <c r="S6978" s="31">
        <f t="shared" si="1313"/>
        <v>0.26555555555555554</v>
      </c>
      <c r="T6978" s="31">
        <f t="shared" si="1314"/>
        <v>0.74109953703703713</v>
      </c>
      <c r="U6978" s="4">
        <f t="shared" si="1315"/>
        <v>0</v>
      </c>
      <c r="V6978" s="4" t="str">
        <f t="shared" si="1316"/>
        <v/>
      </c>
      <c r="W6978" s="18" t="str">
        <f>IF(V6978="","",VLOOKUP(L6978,日射量と図３!$A$4:$C$368,3,TRUE)*238.85/100)</f>
        <v/>
      </c>
      <c r="X6978" s="4" t="str">
        <f t="shared" si="1317"/>
        <v/>
      </c>
      <c r="Y6978" s="4" t="str">
        <f t="shared" si="1318"/>
        <v/>
      </c>
      <c r="Z6978" s="4" t="str">
        <f t="shared" si="1319"/>
        <v/>
      </c>
      <c r="AA6978" s="4" t="str">
        <f>IF($V6978="","",IF(Y6978&lt;36,0,IF(AND(36&lt;=Y6978,Y6978&lt;71),VLOOKUP($W6978,日射量と図３!$E$6:$F$34,2,TRUE),IF(AND(71&lt;=Y6978,Y6978&lt;107),VLOOKUP($W6978,日射量と図３!$E$6:$G$34,3,TRUE),IF(AND(107&lt;=Y6978,Y6978&lt;143),VLOOKUP($W6978,日射量と図３!$E$6:$H$34,4,TRUE),VLOOKUP($W6978,日射量と図３!$E$6:$I$34,5,TRUE))))))</f>
        <v/>
      </c>
      <c r="AB6978" s="4" t="str">
        <f>IF($V6978="","",IF(Z6978&lt;36,0,IF(AND(36&lt;=Z6978,Z6978&lt;71),VLOOKUP($W6978,日射量と図３!$E$6:$F$34,2,TRUE),IF(AND(71&lt;=Z6978,Z6978&lt;107),VLOOKUP($W6978,日射量と図３!$E$6:$G$34,3,TRUE),IF(AND(107&lt;=Z6978,Z6978&lt;143),VLOOKUP($W6978,日射量と図３!$E$6:$H$34,4,TRUE),VLOOKUP($W6978,日射量と図３!$E$6:$I$34,5,TRUE))))))</f>
        <v/>
      </c>
      <c r="AC6978" s="382" t="str">
        <f t="shared" si="1311"/>
        <v/>
      </c>
      <c r="AD6978" s="382" t="str">
        <f t="shared" si="1312"/>
        <v/>
      </c>
    </row>
    <row r="6979" spans="11:30" ht="13.5" customHeight="1">
      <c r="K6979" s="4">
        <f t="shared" si="1308"/>
        <v>3</v>
      </c>
      <c r="L6979" s="34">
        <v>43542</v>
      </c>
      <c r="M6979" s="4">
        <v>291</v>
      </c>
      <c r="N6979" s="4">
        <v>16</v>
      </c>
      <c r="O6979" s="31">
        <v>0.625</v>
      </c>
      <c r="P6979" s="35">
        <v>15.45</v>
      </c>
      <c r="Q6979" s="36">
        <f t="shared" si="1309"/>
        <v>16</v>
      </c>
      <c r="R6979" s="4">
        <f t="shared" si="1310"/>
        <v>0.55000000000000071</v>
      </c>
      <c r="S6979" s="31">
        <f t="shared" si="1313"/>
        <v>0.26555555555555554</v>
      </c>
      <c r="T6979" s="31">
        <f t="shared" si="1314"/>
        <v>0.74109953703703713</v>
      </c>
      <c r="U6979" s="4">
        <f t="shared" si="1315"/>
        <v>0.55000000000000071</v>
      </c>
      <c r="V6979" s="4" t="str">
        <f t="shared" si="1316"/>
        <v/>
      </c>
      <c r="W6979" s="18" t="str">
        <f>IF(V6979="","",VLOOKUP(L6979,日射量と図３!$A$4:$C$368,3,TRUE)*238.85/100)</f>
        <v/>
      </c>
      <c r="X6979" s="4" t="str">
        <f t="shared" si="1317"/>
        <v/>
      </c>
      <c r="Y6979" s="4" t="str">
        <f t="shared" si="1318"/>
        <v/>
      </c>
      <c r="Z6979" s="4" t="str">
        <f t="shared" si="1319"/>
        <v/>
      </c>
      <c r="AA6979" s="4" t="str">
        <f>IF($V6979="","",IF(Y6979&lt;36,0,IF(AND(36&lt;=Y6979,Y6979&lt;71),VLOOKUP($W6979,日射量と図３!$E$6:$F$34,2,TRUE),IF(AND(71&lt;=Y6979,Y6979&lt;107),VLOOKUP($W6979,日射量と図３!$E$6:$G$34,3,TRUE),IF(AND(107&lt;=Y6979,Y6979&lt;143),VLOOKUP($W6979,日射量と図３!$E$6:$H$34,4,TRUE),VLOOKUP($W6979,日射量と図３!$E$6:$I$34,5,TRUE))))))</f>
        <v/>
      </c>
      <c r="AB6979" s="4" t="str">
        <f>IF($V6979="","",IF(Z6979&lt;36,0,IF(AND(36&lt;=Z6979,Z6979&lt;71),VLOOKUP($W6979,日射量と図３!$E$6:$F$34,2,TRUE),IF(AND(71&lt;=Z6979,Z6979&lt;107),VLOOKUP($W6979,日射量と図３!$E$6:$G$34,3,TRUE),IF(AND(107&lt;=Z6979,Z6979&lt;143),VLOOKUP($W6979,日射量と図３!$E$6:$H$34,4,TRUE),VLOOKUP($W6979,日射量と図３!$E$6:$I$34,5,TRUE))))))</f>
        <v/>
      </c>
      <c r="AC6979" s="382" t="str">
        <f t="shared" si="1311"/>
        <v/>
      </c>
      <c r="AD6979" s="382" t="str">
        <f t="shared" si="1312"/>
        <v/>
      </c>
    </row>
    <row r="6980" spans="11:30" ht="13.5" customHeight="1">
      <c r="K6980" s="4">
        <f t="shared" si="1308"/>
        <v>3</v>
      </c>
      <c r="L6980" s="34">
        <v>43542</v>
      </c>
      <c r="M6980" s="4">
        <v>291</v>
      </c>
      <c r="N6980" s="4">
        <v>17</v>
      </c>
      <c r="O6980" s="31">
        <v>0.66666666666666663</v>
      </c>
      <c r="P6980" s="35">
        <v>15.01</v>
      </c>
      <c r="Q6980" s="36">
        <f t="shared" si="1309"/>
        <v>16</v>
      </c>
      <c r="R6980" s="4">
        <f t="shared" si="1310"/>
        <v>0.99000000000000021</v>
      </c>
      <c r="S6980" s="31">
        <f t="shared" si="1313"/>
        <v>0.26555555555555554</v>
      </c>
      <c r="T6980" s="31">
        <f t="shared" si="1314"/>
        <v>0.74109953703703713</v>
      </c>
      <c r="U6980" s="4">
        <f t="shared" si="1315"/>
        <v>0.99000000000000021</v>
      </c>
      <c r="V6980" s="4" t="str">
        <f t="shared" si="1316"/>
        <v/>
      </c>
      <c r="W6980" s="18" t="str">
        <f>IF(V6980="","",VLOOKUP(L6980,日射量と図３!$A$4:$C$368,3,TRUE)*238.85/100)</f>
        <v/>
      </c>
      <c r="X6980" s="4" t="str">
        <f t="shared" si="1317"/>
        <v/>
      </c>
      <c r="Y6980" s="4" t="str">
        <f t="shared" si="1318"/>
        <v/>
      </c>
      <c r="Z6980" s="4" t="str">
        <f t="shared" si="1319"/>
        <v/>
      </c>
      <c r="AA6980" s="4" t="str">
        <f>IF($V6980="","",IF(Y6980&lt;36,0,IF(AND(36&lt;=Y6980,Y6980&lt;71),VLOOKUP($W6980,日射量と図３!$E$6:$F$34,2,TRUE),IF(AND(71&lt;=Y6980,Y6980&lt;107),VLOOKUP($W6980,日射量と図３!$E$6:$G$34,3,TRUE),IF(AND(107&lt;=Y6980,Y6980&lt;143),VLOOKUP($W6980,日射量と図３!$E$6:$H$34,4,TRUE),VLOOKUP($W6980,日射量と図３!$E$6:$I$34,5,TRUE))))))</f>
        <v/>
      </c>
      <c r="AB6980" s="4" t="str">
        <f>IF($V6980="","",IF(Z6980&lt;36,0,IF(AND(36&lt;=Z6980,Z6980&lt;71),VLOOKUP($W6980,日射量と図３!$E$6:$F$34,2,TRUE),IF(AND(71&lt;=Z6980,Z6980&lt;107),VLOOKUP($W6980,日射量と図３!$E$6:$G$34,3,TRUE),IF(AND(107&lt;=Z6980,Z6980&lt;143),VLOOKUP($W6980,日射量と図３!$E$6:$H$34,4,TRUE),VLOOKUP($W6980,日射量と図３!$E$6:$I$34,5,TRUE))))))</f>
        <v/>
      </c>
      <c r="AC6980" s="382" t="str">
        <f t="shared" si="1311"/>
        <v/>
      </c>
      <c r="AD6980" s="382" t="str">
        <f t="shared" si="1312"/>
        <v/>
      </c>
    </row>
    <row r="6981" spans="11:30" ht="13.5" customHeight="1">
      <c r="K6981" s="4">
        <f t="shared" ref="K6981:K7044" si="1320">MONTH(L6981)</f>
        <v>3</v>
      </c>
      <c r="L6981" s="34">
        <v>43542</v>
      </c>
      <c r="M6981" s="4">
        <v>291</v>
      </c>
      <c r="N6981" s="4">
        <v>18</v>
      </c>
      <c r="O6981" s="31">
        <v>0.70833333333333337</v>
      </c>
      <c r="P6981" s="35">
        <v>14.180000000000001</v>
      </c>
      <c r="Q6981" s="36">
        <f t="shared" ref="Q6981:Q7044" si="1321">IF(O6981&lt;$B$15,$D$14,IF(O6981&lt;$B$16,$D$15,IF(O6981&lt;$B$17,$D$16,IF(O6981&lt;$B$18,$D$17,IF(O6981&lt;$B$19,$D$18,$D$19)))))</f>
        <v>16</v>
      </c>
      <c r="R6981" s="4">
        <f t="shared" ref="R6981:R7044" si="1322">IF(Q6981-P6981&gt;0,Q6981-P6981,0)</f>
        <v>1.8199999999999985</v>
      </c>
      <c r="S6981" s="31">
        <f t="shared" si="1313"/>
        <v>0.26555555555555554</v>
      </c>
      <c r="T6981" s="31">
        <f t="shared" si="1314"/>
        <v>0.74109953703703713</v>
      </c>
      <c r="U6981" s="4">
        <f t="shared" si="1315"/>
        <v>1.8199999999999985</v>
      </c>
      <c r="V6981" s="4" t="str">
        <f t="shared" si="1316"/>
        <v/>
      </c>
      <c r="W6981" s="18" t="str">
        <f>IF(V6981="","",VLOOKUP(L6981,日射量と図３!$A$4:$C$368,3,TRUE)*238.85/100)</f>
        <v/>
      </c>
      <c r="X6981" s="4" t="str">
        <f t="shared" si="1317"/>
        <v/>
      </c>
      <c r="Y6981" s="4" t="str">
        <f t="shared" si="1318"/>
        <v/>
      </c>
      <c r="Z6981" s="4" t="str">
        <f t="shared" si="1319"/>
        <v/>
      </c>
      <c r="AA6981" s="4" t="str">
        <f>IF($V6981="","",IF(Y6981&lt;36,0,IF(AND(36&lt;=Y6981,Y6981&lt;71),VLOOKUP($W6981,日射量と図３!$E$6:$F$34,2,TRUE),IF(AND(71&lt;=Y6981,Y6981&lt;107),VLOOKUP($W6981,日射量と図３!$E$6:$G$34,3,TRUE),IF(AND(107&lt;=Y6981,Y6981&lt;143),VLOOKUP($W6981,日射量と図３!$E$6:$H$34,4,TRUE),VLOOKUP($W6981,日射量と図３!$E$6:$I$34,5,TRUE))))))</f>
        <v/>
      </c>
      <c r="AB6981" s="4" t="str">
        <f>IF($V6981="","",IF(Z6981&lt;36,0,IF(AND(36&lt;=Z6981,Z6981&lt;71),VLOOKUP($W6981,日射量と図３!$E$6:$F$34,2,TRUE),IF(AND(71&lt;=Z6981,Z6981&lt;107),VLOOKUP($W6981,日射量と図３!$E$6:$G$34,3,TRUE),IF(AND(107&lt;=Z6981,Z6981&lt;143),VLOOKUP($W6981,日射量と図３!$E$6:$H$34,4,TRUE),VLOOKUP($W6981,日射量と図３!$E$6:$I$34,5,TRUE))))))</f>
        <v/>
      </c>
      <c r="AC6981" s="382" t="str">
        <f t="shared" si="1311"/>
        <v/>
      </c>
      <c r="AD6981" s="382" t="str">
        <f t="shared" si="1312"/>
        <v/>
      </c>
    </row>
    <row r="6982" spans="11:30" ht="13.5" customHeight="1">
      <c r="K6982" s="4">
        <f t="shared" si="1320"/>
        <v>3</v>
      </c>
      <c r="L6982" s="34">
        <v>43542</v>
      </c>
      <c r="M6982" s="4">
        <v>291</v>
      </c>
      <c r="N6982" s="4">
        <v>19</v>
      </c>
      <c r="O6982" s="31">
        <v>0.75</v>
      </c>
      <c r="P6982" s="35">
        <v>13.589999999999998</v>
      </c>
      <c r="Q6982" s="36">
        <f t="shared" si="1321"/>
        <v>16</v>
      </c>
      <c r="R6982" s="4">
        <f t="shared" si="1322"/>
        <v>2.4100000000000019</v>
      </c>
      <c r="S6982" s="31">
        <f t="shared" si="1313"/>
        <v>0.26555555555555554</v>
      </c>
      <c r="T6982" s="31">
        <f t="shared" si="1314"/>
        <v>0.74109953703703713</v>
      </c>
      <c r="U6982" s="4">
        <f t="shared" si="1315"/>
        <v>0</v>
      </c>
      <c r="V6982" s="4" t="str">
        <f t="shared" si="1316"/>
        <v/>
      </c>
      <c r="W6982" s="18" t="str">
        <f>IF(V6982="","",VLOOKUP(L6982,日射量と図３!$A$4:$C$368,3,TRUE)*238.85/100)</f>
        <v/>
      </c>
      <c r="X6982" s="4" t="str">
        <f t="shared" si="1317"/>
        <v/>
      </c>
      <c r="Y6982" s="4" t="str">
        <f t="shared" si="1318"/>
        <v/>
      </c>
      <c r="Z6982" s="4" t="str">
        <f t="shared" si="1319"/>
        <v/>
      </c>
      <c r="AA6982" s="4" t="str">
        <f>IF($V6982="","",IF(Y6982&lt;36,0,IF(AND(36&lt;=Y6982,Y6982&lt;71),VLOOKUP($W6982,日射量と図３!$E$6:$F$34,2,TRUE),IF(AND(71&lt;=Y6982,Y6982&lt;107),VLOOKUP($W6982,日射量と図３!$E$6:$G$34,3,TRUE),IF(AND(107&lt;=Y6982,Y6982&lt;143),VLOOKUP($W6982,日射量と図３!$E$6:$H$34,4,TRUE),VLOOKUP($W6982,日射量と図３!$E$6:$I$34,5,TRUE))))))</f>
        <v/>
      </c>
      <c r="AB6982" s="4" t="str">
        <f>IF($V6982="","",IF(Z6982&lt;36,0,IF(AND(36&lt;=Z6982,Z6982&lt;71),VLOOKUP($W6982,日射量と図３!$E$6:$F$34,2,TRUE),IF(AND(71&lt;=Z6982,Z6982&lt;107),VLOOKUP($W6982,日射量と図３!$E$6:$G$34,3,TRUE),IF(AND(107&lt;=Z6982,Z6982&lt;143),VLOOKUP($W6982,日射量と図３!$E$6:$H$34,4,TRUE),VLOOKUP($W6982,日射量と図３!$E$6:$I$34,5,TRUE))))))</f>
        <v/>
      </c>
      <c r="AC6982" s="382" t="str">
        <f t="shared" si="1311"/>
        <v/>
      </c>
      <c r="AD6982" s="382" t="str">
        <f t="shared" si="1312"/>
        <v/>
      </c>
    </row>
    <row r="6983" spans="11:30" ht="13.5" customHeight="1">
      <c r="K6983" s="4">
        <f t="shared" si="1320"/>
        <v>3</v>
      </c>
      <c r="L6983" s="34">
        <v>43542</v>
      </c>
      <c r="M6983" s="4">
        <v>291</v>
      </c>
      <c r="N6983" s="4">
        <v>20</v>
      </c>
      <c r="O6983" s="31">
        <v>0.79166666666666663</v>
      </c>
      <c r="P6983" s="35">
        <v>12.930000000000001</v>
      </c>
      <c r="Q6983" s="36">
        <f t="shared" si="1321"/>
        <v>16</v>
      </c>
      <c r="R6983" s="4">
        <f t="shared" si="1322"/>
        <v>3.0699999999999985</v>
      </c>
      <c r="S6983" s="31">
        <f t="shared" si="1313"/>
        <v>0.26555555555555554</v>
      </c>
      <c r="T6983" s="31">
        <f t="shared" si="1314"/>
        <v>0.74109953703703713</v>
      </c>
      <c r="U6983" s="4">
        <f t="shared" si="1315"/>
        <v>0</v>
      </c>
      <c r="V6983" s="4" t="str">
        <f t="shared" si="1316"/>
        <v/>
      </c>
      <c r="W6983" s="18" t="str">
        <f>IF(V6983="","",VLOOKUP(L6983,日射量と図３!$A$4:$C$368,3,TRUE)*238.85/100)</f>
        <v/>
      </c>
      <c r="X6983" s="4" t="str">
        <f t="shared" si="1317"/>
        <v/>
      </c>
      <c r="Y6983" s="4" t="str">
        <f t="shared" si="1318"/>
        <v/>
      </c>
      <c r="Z6983" s="4" t="str">
        <f t="shared" si="1319"/>
        <v/>
      </c>
      <c r="AA6983" s="4" t="str">
        <f>IF($V6983="","",IF(Y6983&lt;36,0,IF(AND(36&lt;=Y6983,Y6983&lt;71),VLOOKUP($W6983,日射量と図３!$E$6:$F$34,2,TRUE),IF(AND(71&lt;=Y6983,Y6983&lt;107),VLOOKUP($W6983,日射量と図３!$E$6:$G$34,3,TRUE),IF(AND(107&lt;=Y6983,Y6983&lt;143),VLOOKUP($W6983,日射量と図３!$E$6:$H$34,4,TRUE),VLOOKUP($W6983,日射量と図３!$E$6:$I$34,5,TRUE))))))</f>
        <v/>
      </c>
      <c r="AB6983" s="4" t="str">
        <f>IF($V6983="","",IF(Z6983&lt;36,0,IF(AND(36&lt;=Z6983,Z6983&lt;71),VLOOKUP($W6983,日射量と図３!$E$6:$F$34,2,TRUE),IF(AND(71&lt;=Z6983,Z6983&lt;107),VLOOKUP($W6983,日射量と図３!$E$6:$G$34,3,TRUE),IF(AND(107&lt;=Z6983,Z6983&lt;143),VLOOKUP($W6983,日射量と図３!$E$6:$H$34,4,TRUE),VLOOKUP($W6983,日射量と図３!$E$6:$I$34,5,TRUE))))))</f>
        <v/>
      </c>
      <c r="AC6983" s="382" t="str">
        <f t="shared" si="1311"/>
        <v/>
      </c>
      <c r="AD6983" s="382" t="str">
        <f t="shared" si="1312"/>
        <v/>
      </c>
    </row>
    <row r="6984" spans="11:30" ht="13.5" customHeight="1">
      <c r="K6984" s="4">
        <f t="shared" si="1320"/>
        <v>3</v>
      </c>
      <c r="L6984" s="34">
        <v>43542</v>
      </c>
      <c r="M6984" s="4">
        <v>291</v>
      </c>
      <c r="N6984" s="4">
        <v>21</v>
      </c>
      <c r="O6984" s="31">
        <v>0.83333333333333337</v>
      </c>
      <c r="P6984" s="35">
        <v>12.500000000000002</v>
      </c>
      <c r="Q6984" s="36">
        <f t="shared" si="1321"/>
        <v>16</v>
      </c>
      <c r="R6984" s="4">
        <f t="shared" si="1322"/>
        <v>3.4999999999999982</v>
      </c>
      <c r="S6984" s="31">
        <f t="shared" si="1313"/>
        <v>0.26555555555555554</v>
      </c>
      <c r="T6984" s="31">
        <f t="shared" si="1314"/>
        <v>0.74109953703703713</v>
      </c>
      <c r="U6984" s="4">
        <f t="shared" si="1315"/>
        <v>0</v>
      </c>
      <c r="V6984" s="4" t="str">
        <f t="shared" si="1316"/>
        <v/>
      </c>
      <c r="W6984" s="18" t="str">
        <f>IF(V6984="","",VLOOKUP(L6984,日射量と図３!$A$4:$C$368,3,TRUE)*238.85/100)</f>
        <v/>
      </c>
      <c r="X6984" s="4" t="str">
        <f t="shared" si="1317"/>
        <v/>
      </c>
      <c r="Y6984" s="4" t="str">
        <f t="shared" si="1318"/>
        <v/>
      </c>
      <c r="Z6984" s="4" t="str">
        <f t="shared" si="1319"/>
        <v/>
      </c>
      <c r="AA6984" s="4" t="str">
        <f>IF($V6984="","",IF(Y6984&lt;36,0,IF(AND(36&lt;=Y6984,Y6984&lt;71),VLOOKUP($W6984,日射量と図３!$E$6:$F$34,2,TRUE),IF(AND(71&lt;=Y6984,Y6984&lt;107),VLOOKUP($W6984,日射量と図３!$E$6:$G$34,3,TRUE),IF(AND(107&lt;=Y6984,Y6984&lt;143),VLOOKUP($W6984,日射量と図３!$E$6:$H$34,4,TRUE),VLOOKUP($W6984,日射量と図３!$E$6:$I$34,5,TRUE))))))</f>
        <v/>
      </c>
      <c r="AB6984" s="4" t="str">
        <f>IF($V6984="","",IF(Z6984&lt;36,0,IF(AND(36&lt;=Z6984,Z6984&lt;71),VLOOKUP($W6984,日射量と図３!$E$6:$F$34,2,TRUE),IF(AND(71&lt;=Z6984,Z6984&lt;107),VLOOKUP($W6984,日射量と図３!$E$6:$G$34,3,TRUE),IF(AND(107&lt;=Z6984,Z6984&lt;143),VLOOKUP($W6984,日射量と図３!$E$6:$H$34,4,TRUE),VLOOKUP($W6984,日射量と図３!$E$6:$I$34,5,TRUE))))))</f>
        <v/>
      </c>
      <c r="AC6984" s="382" t="str">
        <f t="shared" si="1311"/>
        <v/>
      </c>
      <c r="AD6984" s="382" t="str">
        <f t="shared" si="1312"/>
        <v/>
      </c>
    </row>
    <row r="6985" spans="11:30" ht="13.5" customHeight="1">
      <c r="K6985" s="4">
        <f t="shared" si="1320"/>
        <v>3</v>
      </c>
      <c r="L6985" s="34">
        <v>43542</v>
      </c>
      <c r="M6985" s="4">
        <v>291</v>
      </c>
      <c r="N6985" s="4">
        <v>22</v>
      </c>
      <c r="O6985" s="31">
        <v>0.875</v>
      </c>
      <c r="P6985" s="35">
        <v>11.92</v>
      </c>
      <c r="Q6985" s="36">
        <f t="shared" si="1321"/>
        <v>16</v>
      </c>
      <c r="R6985" s="4">
        <f t="shared" si="1322"/>
        <v>4.08</v>
      </c>
      <c r="S6985" s="31">
        <f t="shared" si="1313"/>
        <v>0.26555555555555554</v>
      </c>
      <c r="T6985" s="31">
        <f t="shared" si="1314"/>
        <v>0.74109953703703713</v>
      </c>
      <c r="U6985" s="4">
        <f t="shared" si="1315"/>
        <v>0</v>
      </c>
      <c r="V6985" s="4" t="str">
        <f t="shared" si="1316"/>
        <v/>
      </c>
      <c r="W6985" s="18" t="str">
        <f>IF(V6985="","",VLOOKUP(L6985,日射量と図３!$A$4:$C$368,3,TRUE)*238.85/100)</f>
        <v/>
      </c>
      <c r="X6985" s="4" t="str">
        <f t="shared" si="1317"/>
        <v/>
      </c>
      <c r="Y6985" s="4" t="str">
        <f t="shared" si="1318"/>
        <v/>
      </c>
      <c r="Z6985" s="4" t="str">
        <f t="shared" si="1319"/>
        <v/>
      </c>
      <c r="AA6985" s="4" t="str">
        <f>IF($V6985="","",IF(Y6985&lt;36,0,IF(AND(36&lt;=Y6985,Y6985&lt;71),VLOOKUP($W6985,日射量と図３!$E$6:$F$34,2,TRUE),IF(AND(71&lt;=Y6985,Y6985&lt;107),VLOOKUP($W6985,日射量と図３!$E$6:$G$34,3,TRUE),IF(AND(107&lt;=Y6985,Y6985&lt;143),VLOOKUP($W6985,日射量と図３!$E$6:$H$34,4,TRUE),VLOOKUP($W6985,日射量と図３!$E$6:$I$34,5,TRUE))))))</f>
        <v/>
      </c>
      <c r="AB6985" s="4" t="str">
        <f>IF($V6985="","",IF(Z6985&lt;36,0,IF(AND(36&lt;=Z6985,Z6985&lt;71),VLOOKUP($W6985,日射量と図３!$E$6:$F$34,2,TRUE),IF(AND(71&lt;=Z6985,Z6985&lt;107),VLOOKUP($W6985,日射量と図３!$E$6:$G$34,3,TRUE),IF(AND(107&lt;=Z6985,Z6985&lt;143),VLOOKUP($W6985,日射量と図３!$E$6:$H$34,4,TRUE),VLOOKUP($W6985,日射量と図３!$E$6:$I$34,5,TRUE))))))</f>
        <v/>
      </c>
      <c r="AC6985" s="382" t="str">
        <f t="shared" si="1311"/>
        <v/>
      </c>
      <c r="AD6985" s="382" t="str">
        <f t="shared" si="1312"/>
        <v/>
      </c>
    </row>
    <row r="6986" spans="11:30" ht="13.5" customHeight="1">
      <c r="K6986" s="4">
        <f t="shared" si="1320"/>
        <v>3</v>
      </c>
      <c r="L6986" s="34">
        <v>43542</v>
      </c>
      <c r="M6986" s="4">
        <v>291</v>
      </c>
      <c r="N6986" s="4">
        <v>23</v>
      </c>
      <c r="O6986" s="31">
        <v>0.91666666666666663</v>
      </c>
      <c r="P6986" s="35">
        <v>11.620000000000001</v>
      </c>
      <c r="Q6986" s="36">
        <f t="shared" si="1321"/>
        <v>13</v>
      </c>
      <c r="R6986" s="4">
        <f t="shared" si="1322"/>
        <v>1.379999999999999</v>
      </c>
      <c r="S6986" s="31">
        <f t="shared" si="1313"/>
        <v>0.26555555555555554</v>
      </c>
      <c r="T6986" s="31">
        <f t="shared" si="1314"/>
        <v>0.74109953703703713</v>
      </c>
      <c r="U6986" s="4">
        <f t="shared" si="1315"/>
        <v>0</v>
      </c>
      <c r="V6986" s="4" t="str">
        <f t="shared" si="1316"/>
        <v/>
      </c>
      <c r="W6986" s="18" t="str">
        <f>IF(V6986="","",VLOOKUP(L6986,日射量と図３!$A$4:$C$368,3,TRUE)*238.85/100)</f>
        <v/>
      </c>
      <c r="X6986" s="4" t="str">
        <f t="shared" si="1317"/>
        <v/>
      </c>
      <c r="Y6986" s="4" t="str">
        <f t="shared" si="1318"/>
        <v/>
      </c>
      <c r="Z6986" s="4" t="str">
        <f t="shared" si="1319"/>
        <v/>
      </c>
      <c r="AA6986" s="4" t="str">
        <f>IF($V6986="","",IF(Y6986&lt;36,0,IF(AND(36&lt;=Y6986,Y6986&lt;71),VLOOKUP($W6986,日射量と図３!$E$6:$F$34,2,TRUE),IF(AND(71&lt;=Y6986,Y6986&lt;107),VLOOKUP($W6986,日射量と図３!$E$6:$G$34,3,TRUE),IF(AND(107&lt;=Y6986,Y6986&lt;143),VLOOKUP($W6986,日射量と図３!$E$6:$H$34,4,TRUE),VLOOKUP($W6986,日射量と図３!$E$6:$I$34,5,TRUE))))))</f>
        <v/>
      </c>
      <c r="AB6986" s="4" t="str">
        <f>IF($V6986="","",IF(Z6986&lt;36,0,IF(AND(36&lt;=Z6986,Z6986&lt;71),VLOOKUP($W6986,日射量と図３!$E$6:$F$34,2,TRUE),IF(AND(71&lt;=Z6986,Z6986&lt;107),VLOOKUP($W6986,日射量と図３!$E$6:$G$34,3,TRUE),IF(AND(107&lt;=Z6986,Z6986&lt;143),VLOOKUP($W6986,日射量と図３!$E$6:$H$34,4,TRUE),VLOOKUP($W6986,日射量と図３!$E$6:$I$34,5,TRUE))))))</f>
        <v/>
      </c>
      <c r="AC6986" s="382" t="str">
        <f t="shared" si="1311"/>
        <v/>
      </c>
      <c r="AD6986" s="382" t="str">
        <f t="shared" si="1312"/>
        <v/>
      </c>
    </row>
    <row r="6987" spans="11:30" ht="13.5" customHeight="1">
      <c r="K6987" s="4">
        <f t="shared" si="1320"/>
        <v>3</v>
      </c>
      <c r="L6987" s="34">
        <v>43542</v>
      </c>
      <c r="M6987" s="4">
        <v>291</v>
      </c>
      <c r="N6987" s="4">
        <v>24</v>
      </c>
      <c r="O6987" s="31">
        <v>0.95833333333333337</v>
      </c>
      <c r="P6987" s="35">
        <v>11.36</v>
      </c>
      <c r="Q6987" s="36">
        <f t="shared" si="1321"/>
        <v>13</v>
      </c>
      <c r="R6987" s="4">
        <f t="shared" si="1322"/>
        <v>1.6400000000000006</v>
      </c>
      <c r="S6987" s="31">
        <f t="shared" si="1313"/>
        <v>0.26555555555555554</v>
      </c>
      <c r="T6987" s="31">
        <f t="shared" si="1314"/>
        <v>0.74109953703703713</v>
      </c>
      <c r="U6987" s="4">
        <f t="shared" si="1315"/>
        <v>0</v>
      </c>
      <c r="V6987" s="4" t="str">
        <f t="shared" si="1316"/>
        <v/>
      </c>
      <c r="W6987" s="18" t="str">
        <f>IF(V6987="","",VLOOKUP(L6987,日射量と図３!$A$4:$C$368,3,TRUE)*238.85/100)</f>
        <v/>
      </c>
      <c r="X6987" s="4" t="str">
        <f t="shared" si="1317"/>
        <v/>
      </c>
      <c r="Y6987" s="4" t="str">
        <f t="shared" si="1318"/>
        <v/>
      </c>
      <c r="Z6987" s="4" t="str">
        <f t="shared" si="1319"/>
        <v/>
      </c>
      <c r="AA6987" s="4" t="str">
        <f>IF($V6987="","",IF(Y6987&lt;36,0,IF(AND(36&lt;=Y6987,Y6987&lt;71),VLOOKUP($W6987,日射量と図３!$E$6:$F$34,2,TRUE),IF(AND(71&lt;=Y6987,Y6987&lt;107),VLOOKUP($W6987,日射量と図３!$E$6:$G$34,3,TRUE),IF(AND(107&lt;=Y6987,Y6987&lt;143),VLOOKUP($W6987,日射量と図３!$E$6:$H$34,4,TRUE),VLOOKUP($W6987,日射量と図３!$E$6:$I$34,5,TRUE))))))</f>
        <v/>
      </c>
      <c r="AB6987" s="4" t="str">
        <f>IF($V6987="","",IF(Z6987&lt;36,0,IF(AND(36&lt;=Z6987,Z6987&lt;71),VLOOKUP($W6987,日射量と図３!$E$6:$F$34,2,TRUE),IF(AND(71&lt;=Z6987,Z6987&lt;107),VLOOKUP($W6987,日射量と図３!$E$6:$G$34,3,TRUE),IF(AND(107&lt;=Z6987,Z6987&lt;143),VLOOKUP($W6987,日射量と図３!$E$6:$H$34,4,TRUE),VLOOKUP($W6987,日射量と図３!$E$6:$I$34,5,TRUE))))))</f>
        <v/>
      </c>
      <c r="AC6987" s="382" t="str">
        <f t="shared" si="1311"/>
        <v/>
      </c>
      <c r="AD6987" s="382" t="str">
        <f t="shared" si="1312"/>
        <v/>
      </c>
    </row>
    <row r="6988" spans="11:30" ht="13.5" customHeight="1">
      <c r="K6988" s="4">
        <f t="shared" si="1320"/>
        <v>3</v>
      </c>
      <c r="L6988" s="34">
        <v>43543</v>
      </c>
      <c r="M6988" s="4">
        <v>292</v>
      </c>
      <c r="N6988" s="4">
        <v>1</v>
      </c>
      <c r="O6988" s="31">
        <v>0</v>
      </c>
      <c r="P6988" s="35">
        <v>10.950000000000001</v>
      </c>
      <c r="Q6988" s="36">
        <f t="shared" si="1321"/>
        <v>13</v>
      </c>
      <c r="R6988" s="4">
        <f t="shared" si="1322"/>
        <v>2.0499999999999989</v>
      </c>
      <c r="S6988" s="31">
        <f t="shared" si="1313"/>
        <v>0.26555555555555554</v>
      </c>
      <c r="T6988" s="31">
        <f t="shared" si="1314"/>
        <v>0.74109953703703713</v>
      </c>
      <c r="U6988" s="4">
        <f t="shared" si="1315"/>
        <v>0</v>
      </c>
      <c r="V6988" s="4">
        <f t="shared" si="1316"/>
        <v>4.34</v>
      </c>
      <c r="W6988" s="18">
        <f>IF(V6988="","",VLOOKUP(L6988,日射量と図３!$A$4:$C$368,3,TRUE)*238.85/100)</f>
        <v>38.216000000000001</v>
      </c>
      <c r="X6988" s="4">
        <f t="shared" si="1317"/>
        <v>11</v>
      </c>
      <c r="Y6988" s="4">
        <f t="shared" si="1318"/>
        <v>2.4666389999999994</v>
      </c>
      <c r="Z6988" s="4">
        <f t="shared" si="1319"/>
        <v>2.7805748727272719</v>
      </c>
      <c r="AA6988" s="4">
        <f>IF($V6988="","",IF(Y6988&lt;36,0,IF(AND(36&lt;=Y6988,Y6988&lt;71),VLOOKUP($W6988,日射量と図３!$E$6:$F$34,2,TRUE),IF(AND(71&lt;=Y6988,Y6988&lt;107),VLOOKUP($W6988,日射量と図３!$E$6:$G$34,3,TRUE),IF(AND(107&lt;=Y6988,Y6988&lt;143),VLOOKUP($W6988,日射量と図３!$E$6:$H$34,4,TRUE),VLOOKUP($W6988,日射量と図３!$E$6:$I$34,5,TRUE))))))</f>
        <v>0</v>
      </c>
      <c r="AB6988" s="4">
        <f>IF($V6988="","",IF(Z6988&lt;36,0,IF(AND(36&lt;=Z6988,Z6988&lt;71),VLOOKUP($W6988,日射量と図３!$E$6:$F$34,2,TRUE),IF(AND(71&lt;=Z6988,Z6988&lt;107),VLOOKUP($W6988,日射量と図３!$E$6:$G$34,3,TRUE),IF(AND(107&lt;=Z6988,Z6988&lt;143),VLOOKUP($W6988,日射量と図３!$E$6:$H$34,4,TRUE),VLOOKUP($W6988,日射量と図３!$E$6:$I$34,5,TRUE))))))</f>
        <v>0</v>
      </c>
      <c r="AC6988" s="382">
        <f t="shared" si="1311"/>
        <v>0</v>
      </c>
      <c r="AD6988" s="382">
        <f t="shared" si="1312"/>
        <v>0</v>
      </c>
    </row>
    <row r="6989" spans="11:30" ht="13.5" customHeight="1">
      <c r="K6989" s="4">
        <f t="shared" si="1320"/>
        <v>3</v>
      </c>
      <c r="L6989" s="34">
        <v>43543</v>
      </c>
      <c r="M6989" s="4">
        <v>292</v>
      </c>
      <c r="N6989" s="4">
        <v>2</v>
      </c>
      <c r="O6989" s="31">
        <v>4.1666666666666664E-2</v>
      </c>
      <c r="P6989" s="35">
        <v>10.59</v>
      </c>
      <c r="Q6989" s="36">
        <f t="shared" si="1321"/>
        <v>13</v>
      </c>
      <c r="R6989" s="4">
        <f t="shared" si="1322"/>
        <v>2.41</v>
      </c>
      <c r="S6989" s="31">
        <f t="shared" si="1313"/>
        <v>0.26555555555555554</v>
      </c>
      <c r="T6989" s="31">
        <f t="shared" si="1314"/>
        <v>0.74109953703703713</v>
      </c>
      <c r="U6989" s="4">
        <f t="shared" si="1315"/>
        <v>0</v>
      </c>
      <c r="V6989" s="4" t="str">
        <f t="shared" si="1316"/>
        <v/>
      </c>
      <c r="W6989" s="18" t="str">
        <f>IF(V6989="","",VLOOKUP(L6989,日射量と図３!$A$4:$C$368,3,TRUE)*238.85/100)</f>
        <v/>
      </c>
      <c r="X6989" s="4" t="str">
        <f t="shared" si="1317"/>
        <v/>
      </c>
      <c r="Y6989" s="4" t="str">
        <f t="shared" si="1318"/>
        <v/>
      </c>
      <c r="Z6989" s="4" t="str">
        <f t="shared" si="1319"/>
        <v/>
      </c>
      <c r="AA6989" s="4" t="str">
        <f>IF($V6989="","",IF(Y6989&lt;36,0,IF(AND(36&lt;=Y6989,Y6989&lt;71),VLOOKUP($W6989,日射量と図３!$E$6:$F$34,2,TRUE),IF(AND(71&lt;=Y6989,Y6989&lt;107),VLOOKUP($W6989,日射量と図３!$E$6:$G$34,3,TRUE),IF(AND(107&lt;=Y6989,Y6989&lt;143),VLOOKUP($W6989,日射量と図３!$E$6:$H$34,4,TRUE),VLOOKUP($W6989,日射量と図３!$E$6:$I$34,5,TRUE))))))</f>
        <v/>
      </c>
      <c r="AB6989" s="4" t="str">
        <f>IF($V6989="","",IF(Z6989&lt;36,0,IF(AND(36&lt;=Z6989,Z6989&lt;71),VLOOKUP($W6989,日射量と図３!$E$6:$F$34,2,TRUE),IF(AND(71&lt;=Z6989,Z6989&lt;107),VLOOKUP($W6989,日射量と図３!$E$6:$G$34,3,TRUE),IF(AND(107&lt;=Z6989,Z6989&lt;143),VLOOKUP($W6989,日射量と図３!$E$6:$H$34,4,TRUE),VLOOKUP($W6989,日射量と図３!$E$6:$I$34,5,TRUE))))))</f>
        <v/>
      </c>
      <c r="AC6989" s="382" t="str">
        <f t="shared" si="1311"/>
        <v/>
      </c>
      <c r="AD6989" s="382" t="str">
        <f t="shared" si="1312"/>
        <v/>
      </c>
    </row>
    <row r="6990" spans="11:30" ht="13.5" customHeight="1">
      <c r="K6990" s="4">
        <f t="shared" si="1320"/>
        <v>3</v>
      </c>
      <c r="L6990" s="34">
        <v>43543</v>
      </c>
      <c r="M6990" s="4">
        <v>292</v>
      </c>
      <c r="N6990" s="4">
        <v>3</v>
      </c>
      <c r="O6990" s="31">
        <v>8.3333333333333329E-2</v>
      </c>
      <c r="P6990" s="35">
        <v>10.41</v>
      </c>
      <c r="Q6990" s="36">
        <f t="shared" si="1321"/>
        <v>13</v>
      </c>
      <c r="R6990" s="4">
        <f t="shared" si="1322"/>
        <v>2.59</v>
      </c>
      <c r="S6990" s="31">
        <f t="shared" si="1313"/>
        <v>0.26555555555555554</v>
      </c>
      <c r="T6990" s="31">
        <f t="shared" si="1314"/>
        <v>0.74109953703703713</v>
      </c>
      <c r="U6990" s="4">
        <f t="shared" si="1315"/>
        <v>0</v>
      </c>
      <c r="V6990" s="4" t="str">
        <f t="shared" si="1316"/>
        <v/>
      </c>
      <c r="W6990" s="18" t="str">
        <f>IF(V6990="","",VLOOKUP(L6990,日射量と図３!$A$4:$C$368,3,TRUE)*238.85/100)</f>
        <v/>
      </c>
      <c r="X6990" s="4" t="str">
        <f t="shared" si="1317"/>
        <v/>
      </c>
      <c r="Y6990" s="4" t="str">
        <f t="shared" si="1318"/>
        <v/>
      </c>
      <c r="Z6990" s="4" t="str">
        <f t="shared" si="1319"/>
        <v/>
      </c>
      <c r="AA6990" s="4" t="str">
        <f>IF($V6990="","",IF(Y6990&lt;36,0,IF(AND(36&lt;=Y6990,Y6990&lt;71),VLOOKUP($W6990,日射量と図３!$E$6:$F$34,2,TRUE),IF(AND(71&lt;=Y6990,Y6990&lt;107),VLOOKUP($W6990,日射量と図３!$E$6:$G$34,3,TRUE),IF(AND(107&lt;=Y6990,Y6990&lt;143),VLOOKUP($W6990,日射量と図３!$E$6:$H$34,4,TRUE),VLOOKUP($W6990,日射量と図３!$E$6:$I$34,5,TRUE))))))</f>
        <v/>
      </c>
      <c r="AB6990" s="4" t="str">
        <f>IF($V6990="","",IF(Z6990&lt;36,0,IF(AND(36&lt;=Z6990,Z6990&lt;71),VLOOKUP($W6990,日射量と図３!$E$6:$F$34,2,TRUE),IF(AND(71&lt;=Z6990,Z6990&lt;107),VLOOKUP($W6990,日射量と図３!$E$6:$G$34,3,TRUE),IF(AND(107&lt;=Z6990,Z6990&lt;143),VLOOKUP($W6990,日射量と図３!$E$6:$H$34,4,TRUE),VLOOKUP($W6990,日射量と図３!$E$6:$I$34,5,TRUE))))))</f>
        <v/>
      </c>
      <c r="AC6990" s="382" t="str">
        <f t="shared" si="1311"/>
        <v/>
      </c>
      <c r="AD6990" s="382" t="str">
        <f t="shared" si="1312"/>
        <v/>
      </c>
    </row>
    <row r="6991" spans="11:30" ht="13.5" customHeight="1">
      <c r="K6991" s="4">
        <f t="shared" si="1320"/>
        <v>3</v>
      </c>
      <c r="L6991" s="34">
        <v>43543</v>
      </c>
      <c r="M6991" s="4">
        <v>292</v>
      </c>
      <c r="N6991" s="4">
        <v>4</v>
      </c>
      <c r="O6991" s="31">
        <v>0.125</v>
      </c>
      <c r="P6991" s="35">
        <v>10.039999999999999</v>
      </c>
      <c r="Q6991" s="36">
        <f t="shared" si="1321"/>
        <v>13</v>
      </c>
      <c r="R6991" s="4">
        <f t="shared" si="1322"/>
        <v>2.9600000000000009</v>
      </c>
      <c r="S6991" s="31">
        <f t="shared" si="1313"/>
        <v>0.26555555555555554</v>
      </c>
      <c r="T6991" s="31">
        <f t="shared" si="1314"/>
        <v>0.74109953703703713</v>
      </c>
      <c r="U6991" s="4">
        <f t="shared" si="1315"/>
        <v>0</v>
      </c>
      <c r="V6991" s="4" t="str">
        <f t="shared" si="1316"/>
        <v/>
      </c>
      <c r="W6991" s="18" t="str">
        <f>IF(V6991="","",VLOOKUP(L6991,日射量と図３!$A$4:$C$368,3,TRUE)*238.85/100)</f>
        <v/>
      </c>
      <c r="X6991" s="4" t="str">
        <f t="shared" si="1317"/>
        <v/>
      </c>
      <c r="Y6991" s="4" t="str">
        <f t="shared" si="1318"/>
        <v/>
      </c>
      <c r="Z6991" s="4" t="str">
        <f t="shared" si="1319"/>
        <v/>
      </c>
      <c r="AA6991" s="4" t="str">
        <f>IF($V6991="","",IF(Y6991&lt;36,0,IF(AND(36&lt;=Y6991,Y6991&lt;71),VLOOKUP($W6991,日射量と図３!$E$6:$F$34,2,TRUE),IF(AND(71&lt;=Y6991,Y6991&lt;107),VLOOKUP($W6991,日射量と図３!$E$6:$G$34,3,TRUE),IF(AND(107&lt;=Y6991,Y6991&lt;143),VLOOKUP($W6991,日射量と図３!$E$6:$H$34,4,TRUE),VLOOKUP($W6991,日射量と図３!$E$6:$I$34,5,TRUE))))))</f>
        <v/>
      </c>
      <c r="AB6991" s="4" t="str">
        <f>IF($V6991="","",IF(Z6991&lt;36,0,IF(AND(36&lt;=Z6991,Z6991&lt;71),VLOOKUP($W6991,日射量と図３!$E$6:$F$34,2,TRUE),IF(AND(71&lt;=Z6991,Z6991&lt;107),VLOOKUP($W6991,日射量と図３!$E$6:$G$34,3,TRUE),IF(AND(107&lt;=Z6991,Z6991&lt;143),VLOOKUP($W6991,日射量と図３!$E$6:$H$34,4,TRUE),VLOOKUP($W6991,日射量と図３!$E$6:$I$34,5,TRUE))))))</f>
        <v/>
      </c>
      <c r="AC6991" s="382" t="str">
        <f t="shared" ref="AC6991:AC7054" si="1323">IF(V6991="","",IF((($AH$18*$AH$30*V6991*3600/1000000)/1000-AA6991*$AG$18*10*0.0000041868)&lt;=0,0,AA6991*$AG$18*10*0.0000041868))</f>
        <v/>
      </c>
      <c r="AD6991" s="382" t="str">
        <f t="shared" ref="AD6991:AD7054" si="1324">IF(V6991="","",IF((($AH$19*$AH$30*V6991*3600/1000000)/1000-AB6991*$AG$19*10*0.0000041868)&lt;=0,0,AB6991*$AG$19*10*0.0000041868))</f>
        <v/>
      </c>
    </row>
    <row r="6992" spans="11:30" ht="13.5" customHeight="1">
      <c r="K6992" s="4">
        <f t="shared" si="1320"/>
        <v>3</v>
      </c>
      <c r="L6992" s="34">
        <v>43543</v>
      </c>
      <c r="M6992" s="4">
        <v>292</v>
      </c>
      <c r="N6992" s="4">
        <v>5</v>
      </c>
      <c r="O6992" s="31">
        <v>0.16666666666666666</v>
      </c>
      <c r="P6992" s="35">
        <v>9.85</v>
      </c>
      <c r="Q6992" s="36">
        <f t="shared" si="1321"/>
        <v>15</v>
      </c>
      <c r="R6992" s="4">
        <f t="shared" si="1322"/>
        <v>5.15</v>
      </c>
      <c r="S6992" s="31">
        <f t="shared" si="1313"/>
        <v>0.26555555555555554</v>
      </c>
      <c r="T6992" s="31">
        <f t="shared" si="1314"/>
        <v>0.74109953703703713</v>
      </c>
      <c r="U6992" s="4">
        <f t="shared" si="1315"/>
        <v>0</v>
      </c>
      <c r="V6992" s="4" t="str">
        <f t="shared" si="1316"/>
        <v/>
      </c>
      <c r="W6992" s="18" t="str">
        <f>IF(V6992="","",VLOOKUP(L6992,日射量と図３!$A$4:$C$368,3,TRUE)*238.85/100)</f>
        <v/>
      </c>
      <c r="X6992" s="4" t="str">
        <f t="shared" si="1317"/>
        <v/>
      </c>
      <c r="Y6992" s="4" t="str">
        <f t="shared" si="1318"/>
        <v/>
      </c>
      <c r="Z6992" s="4" t="str">
        <f t="shared" si="1319"/>
        <v/>
      </c>
      <c r="AA6992" s="4" t="str">
        <f>IF($V6992="","",IF(Y6992&lt;36,0,IF(AND(36&lt;=Y6992,Y6992&lt;71),VLOOKUP($W6992,日射量と図３!$E$6:$F$34,2,TRUE),IF(AND(71&lt;=Y6992,Y6992&lt;107),VLOOKUP($W6992,日射量と図３!$E$6:$G$34,3,TRUE),IF(AND(107&lt;=Y6992,Y6992&lt;143),VLOOKUP($W6992,日射量と図３!$E$6:$H$34,4,TRUE),VLOOKUP($W6992,日射量と図３!$E$6:$I$34,5,TRUE))))))</f>
        <v/>
      </c>
      <c r="AB6992" s="4" t="str">
        <f>IF($V6992="","",IF(Z6992&lt;36,0,IF(AND(36&lt;=Z6992,Z6992&lt;71),VLOOKUP($W6992,日射量と図３!$E$6:$F$34,2,TRUE),IF(AND(71&lt;=Z6992,Z6992&lt;107),VLOOKUP($W6992,日射量と図３!$E$6:$G$34,3,TRUE),IF(AND(107&lt;=Z6992,Z6992&lt;143),VLOOKUP($W6992,日射量と図３!$E$6:$H$34,4,TRUE),VLOOKUP($W6992,日射量と図３!$E$6:$I$34,5,TRUE))))))</f>
        <v/>
      </c>
      <c r="AC6992" s="382" t="str">
        <f t="shared" si="1323"/>
        <v/>
      </c>
      <c r="AD6992" s="382" t="str">
        <f t="shared" si="1324"/>
        <v/>
      </c>
    </row>
    <row r="6993" spans="11:30" ht="13.5" customHeight="1">
      <c r="K6993" s="4">
        <f t="shared" si="1320"/>
        <v>3</v>
      </c>
      <c r="L6993" s="34">
        <v>43543</v>
      </c>
      <c r="M6993" s="4">
        <v>292</v>
      </c>
      <c r="N6993" s="4">
        <v>6</v>
      </c>
      <c r="O6993" s="31">
        <v>0.20833333333333334</v>
      </c>
      <c r="P6993" s="35">
        <v>9.68</v>
      </c>
      <c r="Q6993" s="36">
        <f t="shared" si="1321"/>
        <v>15</v>
      </c>
      <c r="R6993" s="4">
        <f t="shared" si="1322"/>
        <v>5.32</v>
      </c>
      <c r="S6993" s="31">
        <f t="shared" si="1313"/>
        <v>0.26555555555555554</v>
      </c>
      <c r="T6993" s="31">
        <f t="shared" si="1314"/>
        <v>0.74109953703703713</v>
      </c>
      <c r="U6993" s="4">
        <f t="shared" si="1315"/>
        <v>0</v>
      </c>
      <c r="V6993" s="4" t="str">
        <f t="shared" si="1316"/>
        <v/>
      </c>
      <c r="W6993" s="18" t="str">
        <f>IF(V6993="","",VLOOKUP(L6993,日射量と図３!$A$4:$C$368,3,TRUE)*238.85/100)</f>
        <v/>
      </c>
      <c r="X6993" s="4" t="str">
        <f t="shared" si="1317"/>
        <v/>
      </c>
      <c r="Y6993" s="4" t="str">
        <f t="shared" si="1318"/>
        <v/>
      </c>
      <c r="Z6993" s="4" t="str">
        <f t="shared" si="1319"/>
        <v/>
      </c>
      <c r="AA6993" s="4" t="str">
        <f>IF($V6993="","",IF(Y6993&lt;36,0,IF(AND(36&lt;=Y6993,Y6993&lt;71),VLOOKUP($W6993,日射量と図３!$E$6:$F$34,2,TRUE),IF(AND(71&lt;=Y6993,Y6993&lt;107),VLOOKUP($W6993,日射量と図３!$E$6:$G$34,3,TRUE),IF(AND(107&lt;=Y6993,Y6993&lt;143),VLOOKUP($W6993,日射量と図３!$E$6:$H$34,4,TRUE),VLOOKUP($W6993,日射量と図３!$E$6:$I$34,5,TRUE))))))</f>
        <v/>
      </c>
      <c r="AB6993" s="4" t="str">
        <f>IF($V6993="","",IF(Z6993&lt;36,0,IF(AND(36&lt;=Z6993,Z6993&lt;71),VLOOKUP($W6993,日射量と図３!$E$6:$F$34,2,TRUE),IF(AND(71&lt;=Z6993,Z6993&lt;107),VLOOKUP($W6993,日射量と図３!$E$6:$G$34,3,TRUE),IF(AND(107&lt;=Z6993,Z6993&lt;143),VLOOKUP($W6993,日射量と図３!$E$6:$H$34,4,TRUE),VLOOKUP($W6993,日射量と図３!$E$6:$I$34,5,TRUE))))))</f>
        <v/>
      </c>
      <c r="AC6993" s="382" t="str">
        <f t="shared" si="1323"/>
        <v/>
      </c>
      <c r="AD6993" s="382" t="str">
        <f t="shared" si="1324"/>
        <v/>
      </c>
    </row>
    <row r="6994" spans="11:30" ht="13.5" customHeight="1">
      <c r="K6994" s="4">
        <f t="shared" si="1320"/>
        <v>3</v>
      </c>
      <c r="L6994" s="34">
        <v>43543</v>
      </c>
      <c r="M6994" s="4">
        <v>292</v>
      </c>
      <c r="N6994" s="4">
        <v>7</v>
      </c>
      <c r="O6994" s="31">
        <v>0.25</v>
      </c>
      <c r="P6994" s="35">
        <v>9.4700000000000006</v>
      </c>
      <c r="Q6994" s="36">
        <f t="shared" si="1321"/>
        <v>15</v>
      </c>
      <c r="R6994" s="4">
        <f t="shared" si="1322"/>
        <v>5.5299999999999994</v>
      </c>
      <c r="S6994" s="31">
        <f t="shared" si="1313"/>
        <v>0.26555555555555554</v>
      </c>
      <c r="T6994" s="31">
        <f t="shared" si="1314"/>
        <v>0.74109953703703713</v>
      </c>
      <c r="U6994" s="4">
        <f t="shared" si="1315"/>
        <v>0</v>
      </c>
      <c r="V6994" s="4" t="str">
        <f t="shared" si="1316"/>
        <v/>
      </c>
      <c r="W6994" s="18" t="str">
        <f>IF(V6994="","",VLOOKUP(L6994,日射量と図３!$A$4:$C$368,3,TRUE)*238.85/100)</f>
        <v/>
      </c>
      <c r="X6994" s="4" t="str">
        <f t="shared" si="1317"/>
        <v/>
      </c>
      <c r="Y6994" s="4" t="str">
        <f t="shared" si="1318"/>
        <v/>
      </c>
      <c r="Z6994" s="4" t="str">
        <f t="shared" si="1319"/>
        <v/>
      </c>
      <c r="AA6994" s="4" t="str">
        <f>IF($V6994="","",IF(Y6994&lt;36,0,IF(AND(36&lt;=Y6994,Y6994&lt;71),VLOOKUP($W6994,日射量と図３!$E$6:$F$34,2,TRUE),IF(AND(71&lt;=Y6994,Y6994&lt;107),VLOOKUP($W6994,日射量と図３!$E$6:$G$34,3,TRUE),IF(AND(107&lt;=Y6994,Y6994&lt;143),VLOOKUP($W6994,日射量と図３!$E$6:$H$34,4,TRUE),VLOOKUP($W6994,日射量と図３!$E$6:$I$34,5,TRUE))))))</f>
        <v/>
      </c>
      <c r="AB6994" s="4" t="str">
        <f>IF($V6994="","",IF(Z6994&lt;36,0,IF(AND(36&lt;=Z6994,Z6994&lt;71),VLOOKUP($W6994,日射量と図３!$E$6:$F$34,2,TRUE),IF(AND(71&lt;=Z6994,Z6994&lt;107),VLOOKUP($W6994,日射量と図３!$E$6:$G$34,3,TRUE),IF(AND(107&lt;=Z6994,Z6994&lt;143),VLOOKUP($W6994,日射量と図３!$E$6:$H$34,4,TRUE),VLOOKUP($W6994,日射量と図３!$E$6:$I$34,5,TRUE))))))</f>
        <v/>
      </c>
      <c r="AC6994" s="382" t="str">
        <f t="shared" si="1323"/>
        <v/>
      </c>
      <c r="AD6994" s="382" t="str">
        <f t="shared" si="1324"/>
        <v/>
      </c>
    </row>
    <row r="6995" spans="11:30" ht="13.5" customHeight="1">
      <c r="K6995" s="4">
        <f t="shared" si="1320"/>
        <v>3</v>
      </c>
      <c r="L6995" s="34">
        <v>43543</v>
      </c>
      <c r="M6995" s="4">
        <v>292</v>
      </c>
      <c r="N6995" s="4">
        <v>8</v>
      </c>
      <c r="O6995" s="31">
        <v>0.29166666666666669</v>
      </c>
      <c r="P6995" s="35">
        <v>9.85</v>
      </c>
      <c r="Q6995" s="36">
        <f t="shared" si="1321"/>
        <v>12</v>
      </c>
      <c r="R6995" s="4">
        <f t="shared" si="1322"/>
        <v>2.1500000000000004</v>
      </c>
      <c r="S6995" s="31">
        <f t="shared" si="1313"/>
        <v>0.26555555555555554</v>
      </c>
      <c r="T6995" s="31">
        <f t="shared" si="1314"/>
        <v>0.74109953703703713</v>
      </c>
      <c r="U6995" s="4">
        <f t="shared" si="1315"/>
        <v>2.1500000000000004</v>
      </c>
      <c r="V6995" s="4" t="str">
        <f t="shared" si="1316"/>
        <v/>
      </c>
      <c r="W6995" s="18" t="str">
        <f>IF(V6995="","",VLOOKUP(L6995,日射量と図３!$A$4:$C$368,3,TRUE)*238.85/100)</f>
        <v/>
      </c>
      <c r="X6995" s="4" t="str">
        <f t="shared" si="1317"/>
        <v/>
      </c>
      <c r="Y6995" s="4" t="str">
        <f t="shared" si="1318"/>
        <v/>
      </c>
      <c r="Z6995" s="4" t="str">
        <f t="shared" si="1319"/>
        <v/>
      </c>
      <c r="AA6995" s="4" t="str">
        <f>IF($V6995="","",IF(Y6995&lt;36,0,IF(AND(36&lt;=Y6995,Y6995&lt;71),VLOOKUP($W6995,日射量と図３!$E$6:$F$34,2,TRUE),IF(AND(71&lt;=Y6995,Y6995&lt;107),VLOOKUP($W6995,日射量と図３!$E$6:$G$34,3,TRUE),IF(AND(107&lt;=Y6995,Y6995&lt;143),VLOOKUP($W6995,日射量と図３!$E$6:$H$34,4,TRUE),VLOOKUP($W6995,日射量と図３!$E$6:$I$34,5,TRUE))))))</f>
        <v/>
      </c>
      <c r="AB6995" s="4" t="str">
        <f>IF($V6995="","",IF(Z6995&lt;36,0,IF(AND(36&lt;=Z6995,Z6995&lt;71),VLOOKUP($W6995,日射量と図３!$E$6:$F$34,2,TRUE),IF(AND(71&lt;=Z6995,Z6995&lt;107),VLOOKUP($W6995,日射量と図３!$E$6:$G$34,3,TRUE),IF(AND(107&lt;=Z6995,Z6995&lt;143),VLOOKUP($W6995,日射量と図３!$E$6:$H$34,4,TRUE),VLOOKUP($W6995,日射量と図３!$E$6:$I$34,5,TRUE))))))</f>
        <v/>
      </c>
      <c r="AC6995" s="382" t="str">
        <f t="shared" si="1323"/>
        <v/>
      </c>
      <c r="AD6995" s="382" t="str">
        <f t="shared" si="1324"/>
        <v/>
      </c>
    </row>
    <row r="6996" spans="11:30" ht="13.5" customHeight="1">
      <c r="K6996" s="4">
        <f t="shared" si="1320"/>
        <v>3</v>
      </c>
      <c r="L6996" s="34">
        <v>43543</v>
      </c>
      <c r="M6996" s="4">
        <v>292</v>
      </c>
      <c r="N6996" s="4">
        <v>9</v>
      </c>
      <c r="O6996" s="31">
        <v>0.33333333333333331</v>
      </c>
      <c r="P6996" s="35">
        <v>10.78</v>
      </c>
      <c r="Q6996" s="36">
        <f t="shared" si="1321"/>
        <v>12</v>
      </c>
      <c r="R6996" s="4">
        <f t="shared" si="1322"/>
        <v>1.2200000000000006</v>
      </c>
      <c r="S6996" s="31">
        <f t="shared" si="1313"/>
        <v>0.26555555555555554</v>
      </c>
      <c r="T6996" s="31">
        <f t="shared" si="1314"/>
        <v>0.74109953703703713</v>
      </c>
      <c r="U6996" s="4">
        <f t="shared" si="1315"/>
        <v>1.2200000000000006</v>
      </c>
      <c r="V6996" s="4" t="str">
        <f t="shared" si="1316"/>
        <v/>
      </c>
      <c r="W6996" s="18" t="str">
        <f>IF(V6996="","",VLOOKUP(L6996,日射量と図３!$A$4:$C$368,3,TRUE)*238.85/100)</f>
        <v/>
      </c>
      <c r="X6996" s="4" t="str">
        <f t="shared" si="1317"/>
        <v/>
      </c>
      <c r="Y6996" s="4" t="str">
        <f t="shared" si="1318"/>
        <v/>
      </c>
      <c r="Z6996" s="4" t="str">
        <f t="shared" si="1319"/>
        <v/>
      </c>
      <c r="AA6996" s="4" t="str">
        <f>IF($V6996="","",IF(Y6996&lt;36,0,IF(AND(36&lt;=Y6996,Y6996&lt;71),VLOOKUP($W6996,日射量と図３!$E$6:$F$34,2,TRUE),IF(AND(71&lt;=Y6996,Y6996&lt;107),VLOOKUP($W6996,日射量と図３!$E$6:$G$34,3,TRUE),IF(AND(107&lt;=Y6996,Y6996&lt;143),VLOOKUP($W6996,日射量と図３!$E$6:$H$34,4,TRUE),VLOOKUP($W6996,日射量と図３!$E$6:$I$34,5,TRUE))))))</f>
        <v/>
      </c>
      <c r="AB6996" s="4" t="str">
        <f>IF($V6996="","",IF(Z6996&lt;36,0,IF(AND(36&lt;=Z6996,Z6996&lt;71),VLOOKUP($W6996,日射量と図３!$E$6:$F$34,2,TRUE),IF(AND(71&lt;=Z6996,Z6996&lt;107),VLOOKUP($W6996,日射量と図３!$E$6:$G$34,3,TRUE),IF(AND(107&lt;=Z6996,Z6996&lt;143),VLOOKUP($W6996,日射量と図３!$E$6:$H$34,4,TRUE),VLOOKUP($W6996,日射量と図３!$E$6:$I$34,5,TRUE))))))</f>
        <v/>
      </c>
      <c r="AC6996" s="382" t="str">
        <f t="shared" si="1323"/>
        <v/>
      </c>
      <c r="AD6996" s="382" t="str">
        <f t="shared" si="1324"/>
        <v/>
      </c>
    </row>
    <row r="6997" spans="11:30" ht="13.5" customHeight="1">
      <c r="K6997" s="4">
        <f t="shared" si="1320"/>
        <v>3</v>
      </c>
      <c r="L6997" s="34">
        <v>43543</v>
      </c>
      <c r="M6997" s="4">
        <v>292</v>
      </c>
      <c r="N6997" s="4">
        <v>10</v>
      </c>
      <c r="O6997" s="31">
        <v>0.375</v>
      </c>
      <c r="P6997" s="35">
        <v>12.280000000000001</v>
      </c>
      <c r="Q6997" s="36">
        <f t="shared" si="1321"/>
        <v>12</v>
      </c>
      <c r="R6997" s="4">
        <f t="shared" si="1322"/>
        <v>0</v>
      </c>
      <c r="S6997" s="31">
        <f t="shared" ref="S6997:S7060" si="1325">VLOOKUP(K6997,$AF$45:$AH$49,2,TRUE)</f>
        <v>0.26555555555555554</v>
      </c>
      <c r="T6997" s="31">
        <f t="shared" ref="T6997:T7060" si="1326">VLOOKUP(K6997,$AF$45:$AH$49,3,TRUE)</f>
        <v>0.74109953703703713</v>
      </c>
      <c r="U6997" s="4">
        <f t="shared" ref="U6997:U7060" si="1327">IF(AND(S6997&lt;O6997,O6997&lt;T6997),R6997,0)</f>
        <v>0</v>
      </c>
      <c r="V6997" s="4" t="str">
        <f t="shared" ref="V6997:V7060" si="1328">IF(N6997=1,SUM(U6997:U7020),"")</f>
        <v/>
      </c>
      <c r="W6997" s="18" t="str">
        <f>IF(V6997="","",VLOOKUP(L6997,日射量と図３!$A$4:$C$368,3,TRUE)*238.85/100)</f>
        <v/>
      </c>
      <c r="X6997" s="4" t="str">
        <f t="shared" ref="X6997:X7060" si="1329">IF(V6997="","",VLOOKUP(K6997,$AF$45:$AJ$49,5,TRUE))</f>
        <v/>
      </c>
      <c r="Y6997" s="4" t="str">
        <f t="shared" si="1318"/>
        <v/>
      </c>
      <c r="Z6997" s="4" t="str">
        <f t="shared" si="1319"/>
        <v/>
      </c>
      <c r="AA6997" s="4" t="str">
        <f>IF($V6997="","",IF(Y6997&lt;36,0,IF(AND(36&lt;=Y6997,Y6997&lt;71),VLOOKUP($W6997,日射量と図３!$E$6:$F$34,2,TRUE),IF(AND(71&lt;=Y6997,Y6997&lt;107),VLOOKUP($W6997,日射量と図３!$E$6:$G$34,3,TRUE),IF(AND(107&lt;=Y6997,Y6997&lt;143),VLOOKUP($W6997,日射量と図３!$E$6:$H$34,4,TRUE),VLOOKUP($W6997,日射量と図３!$E$6:$I$34,5,TRUE))))))</f>
        <v/>
      </c>
      <c r="AB6997" s="4" t="str">
        <f>IF($V6997="","",IF(Z6997&lt;36,0,IF(AND(36&lt;=Z6997,Z6997&lt;71),VLOOKUP($W6997,日射量と図３!$E$6:$F$34,2,TRUE),IF(AND(71&lt;=Z6997,Z6997&lt;107),VLOOKUP($W6997,日射量と図３!$E$6:$G$34,3,TRUE),IF(AND(107&lt;=Z6997,Z6997&lt;143),VLOOKUP($W6997,日射量と図３!$E$6:$H$34,4,TRUE),VLOOKUP($W6997,日射量と図３!$E$6:$I$34,5,TRUE))))))</f>
        <v/>
      </c>
      <c r="AC6997" s="382" t="str">
        <f t="shared" si="1323"/>
        <v/>
      </c>
      <c r="AD6997" s="382" t="str">
        <f t="shared" si="1324"/>
        <v/>
      </c>
    </row>
    <row r="6998" spans="11:30" ht="13.5" customHeight="1">
      <c r="K6998" s="4">
        <f t="shared" si="1320"/>
        <v>3</v>
      </c>
      <c r="L6998" s="34">
        <v>43543</v>
      </c>
      <c r="M6998" s="4">
        <v>292</v>
      </c>
      <c r="N6998" s="4">
        <v>11</v>
      </c>
      <c r="O6998" s="31">
        <v>0.41666666666666669</v>
      </c>
      <c r="P6998" s="35">
        <v>13.5</v>
      </c>
      <c r="Q6998" s="36">
        <f t="shared" si="1321"/>
        <v>12</v>
      </c>
      <c r="R6998" s="4">
        <f t="shared" si="1322"/>
        <v>0</v>
      </c>
      <c r="S6998" s="31">
        <f t="shared" si="1325"/>
        <v>0.26555555555555554</v>
      </c>
      <c r="T6998" s="31">
        <f t="shared" si="1326"/>
        <v>0.74109953703703713</v>
      </c>
      <c r="U6998" s="4">
        <f t="shared" si="1327"/>
        <v>0</v>
      </c>
      <c r="V6998" s="4" t="str">
        <f t="shared" si="1328"/>
        <v/>
      </c>
      <c r="W6998" s="18" t="str">
        <f>IF(V6998="","",VLOOKUP(L6998,日射量と図３!$A$4:$C$368,3,TRUE)*238.85/100)</f>
        <v/>
      </c>
      <c r="X6998" s="4" t="str">
        <f t="shared" si="1329"/>
        <v/>
      </c>
      <c r="Y6998" s="4" t="str">
        <f t="shared" si="1318"/>
        <v/>
      </c>
      <c r="Z6998" s="4" t="str">
        <f t="shared" si="1319"/>
        <v/>
      </c>
      <c r="AA6998" s="4" t="str">
        <f>IF($V6998="","",IF(Y6998&lt;36,0,IF(AND(36&lt;=Y6998,Y6998&lt;71),VLOOKUP($W6998,日射量と図３!$E$6:$F$34,2,TRUE),IF(AND(71&lt;=Y6998,Y6998&lt;107),VLOOKUP($W6998,日射量と図３!$E$6:$G$34,3,TRUE),IF(AND(107&lt;=Y6998,Y6998&lt;143),VLOOKUP($W6998,日射量と図３!$E$6:$H$34,4,TRUE),VLOOKUP($W6998,日射量と図３!$E$6:$I$34,5,TRUE))))))</f>
        <v/>
      </c>
      <c r="AB6998" s="4" t="str">
        <f>IF($V6998="","",IF(Z6998&lt;36,0,IF(AND(36&lt;=Z6998,Z6998&lt;71),VLOOKUP($W6998,日射量と図３!$E$6:$F$34,2,TRUE),IF(AND(71&lt;=Z6998,Z6998&lt;107),VLOOKUP($W6998,日射量と図３!$E$6:$G$34,3,TRUE),IF(AND(107&lt;=Z6998,Z6998&lt;143),VLOOKUP($W6998,日射量と図３!$E$6:$H$34,4,TRUE),VLOOKUP($W6998,日射量と図３!$E$6:$I$34,5,TRUE))))))</f>
        <v/>
      </c>
      <c r="AC6998" s="382" t="str">
        <f t="shared" si="1323"/>
        <v/>
      </c>
      <c r="AD6998" s="382" t="str">
        <f t="shared" si="1324"/>
        <v/>
      </c>
    </row>
    <row r="6999" spans="11:30" ht="13.5" customHeight="1">
      <c r="K6999" s="4">
        <f t="shared" si="1320"/>
        <v>3</v>
      </c>
      <c r="L6999" s="34">
        <v>43543</v>
      </c>
      <c r="M6999" s="4">
        <v>292</v>
      </c>
      <c r="N6999" s="4">
        <v>12</v>
      </c>
      <c r="O6999" s="31">
        <v>0.45833333333333331</v>
      </c>
      <c r="P6999" s="35">
        <v>14.719999999999999</v>
      </c>
      <c r="Q6999" s="36">
        <f t="shared" si="1321"/>
        <v>12</v>
      </c>
      <c r="R6999" s="4">
        <f t="shared" si="1322"/>
        <v>0</v>
      </c>
      <c r="S6999" s="31">
        <f t="shared" si="1325"/>
        <v>0.26555555555555554</v>
      </c>
      <c r="T6999" s="31">
        <f t="shared" si="1326"/>
        <v>0.74109953703703713</v>
      </c>
      <c r="U6999" s="4">
        <f t="shared" si="1327"/>
        <v>0</v>
      </c>
      <c r="V6999" s="4" t="str">
        <f t="shared" si="1328"/>
        <v/>
      </c>
      <c r="W6999" s="18" t="str">
        <f>IF(V6999="","",VLOOKUP(L6999,日射量と図３!$A$4:$C$368,3,TRUE)*238.85/100)</f>
        <v/>
      </c>
      <c r="X6999" s="4" t="str">
        <f t="shared" si="1329"/>
        <v/>
      </c>
      <c r="Y6999" s="4" t="str">
        <f t="shared" si="1318"/>
        <v/>
      </c>
      <c r="Z6999" s="4" t="str">
        <f t="shared" si="1319"/>
        <v/>
      </c>
      <c r="AA6999" s="4" t="str">
        <f>IF($V6999="","",IF(Y6999&lt;36,0,IF(AND(36&lt;=Y6999,Y6999&lt;71),VLOOKUP($W6999,日射量と図３!$E$6:$F$34,2,TRUE),IF(AND(71&lt;=Y6999,Y6999&lt;107),VLOOKUP($W6999,日射量と図３!$E$6:$G$34,3,TRUE),IF(AND(107&lt;=Y6999,Y6999&lt;143),VLOOKUP($W6999,日射量と図３!$E$6:$H$34,4,TRUE),VLOOKUP($W6999,日射量と図３!$E$6:$I$34,5,TRUE))))))</f>
        <v/>
      </c>
      <c r="AB6999" s="4" t="str">
        <f>IF($V6999="","",IF(Z6999&lt;36,0,IF(AND(36&lt;=Z6999,Z6999&lt;71),VLOOKUP($W6999,日射量と図３!$E$6:$F$34,2,TRUE),IF(AND(71&lt;=Z6999,Z6999&lt;107),VLOOKUP($W6999,日射量と図３!$E$6:$G$34,3,TRUE),IF(AND(107&lt;=Z6999,Z6999&lt;143),VLOOKUP($W6999,日射量と図３!$E$6:$H$34,4,TRUE),VLOOKUP($W6999,日射量と図３!$E$6:$I$34,5,TRUE))))))</f>
        <v/>
      </c>
      <c r="AC6999" s="382" t="str">
        <f t="shared" si="1323"/>
        <v/>
      </c>
      <c r="AD6999" s="382" t="str">
        <f t="shared" si="1324"/>
        <v/>
      </c>
    </row>
    <row r="7000" spans="11:30" ht="13.5" customHeight="1">
      <c r="K7000" s="4">
        <f t="shared" si="1320"/>
        <v>3</v>
      </c>
      <c r="L7000" s="34">
        <v>43543</v>
      </c>
      <c r="M7000" s="4">
        <v>292</v>
      </c>
      <c r="N7000" s="4">
        <v>13</v>
      </c>
      <c r="O7000" s="31">
        <v>0.5</v>
      </c>
      <c r="P7000" s="35">
        <v>15.540000000000001</v>
      </c>
      <c r="Q7000" s="36">
        <f t="shared" si="1321"/>
        <v>12</v>
      </c>
      <c r="R7000" s="4">
        <f t="shared" si="1322"/>
        <v>0</v>
      </c>
      <c r="S7000" s="31">
        <f t="shared" si="1325"/>
        <v>0.26555555555555554</v>
      </c>
      <c r="T7000" s="31">
        <f t="shared" si="1326"/>
        <v>0.74109953703703713</v>
      </c>
      <c r="U7000" s="4">
        <f t="shared" si="1327"/>
        <v>0</v>
      </c>
      <c r="V7000" s="4" t="str">
        <f t="shared" si="1328"/>
        <v/>
      </c>
      <c r="W7000" s="18" t="str">
        <f>IF(V7000="","",VLOOKUP(L7000,日射量と図３!$A$4:$C$368,3,TRUE)*238.85/100)</f>
        <v/>
      </c>
      <c r="X7000" s="4" t="str">
        <f t="shared" si="1329"/>
        <v/>
      </c>
      <c r="Y7000" s="4" t="str">
        <f t="shared" si="1318"/>
        <v/>
      </c>
      <c r="Z7000" s="4" t="str">
        <f t="shared" si="1319"/>
        <v/>
      </c>
      <c r="AA7000" s="4" t="str">
        <f>IF($V7000="","",IF(Y7000&lt;36,0,IF(AND(36&lt;=Y7000,Y7000&lt;71),VLOOKUP($W7000,日射量と図３!$E$6:$F$34,2,TRUE),IF(AND(71&lt;=Y7000,Y7000&lt;107),VLOOKUP($W7000,日射量と図３!$E$6:$G$34,3,TRUE),IF(AND(107&lt;=Y7000,Y7000&lt;143),VLOOKUP($W7000,日射量と図３!$E$6:$H$34,4,TRUE),VLOOKUP($W7000,日射量と図３!$E$6:$I$34,5,TRUE))))))</f>
        <v/>
      </c>
      <c r="AB7000" s="4" t="str">
        <f>IF($V7000="","",IF(Z7000&lt;36,0,IF(AND(36&lt;=Z7000,Z7000&lt;71),VLOOKUP($W7000,日射量と図３!$E$6:$F$34,2,TRUE),IF(AND(71&lt;=Z7000,Z7000&lt;107),VLOOKUP($W7000,日射量と図３!$E$6:$G$34,3,TRUE),IF(AND(107&lt;=Z7000,Z7000&lt;143),VLOOKUP($W7000,日射量と図３!$E$6:$H$34,4,TRUE),VLOOKUP($W7000,日射量と図３!$E$6:$I$34,5,TRUE))))))</f>
        <v/>
      </c>
      <c r="AC7000" s="382" t="str">
        <f t="shared" si="1323"/>
        <v/>
      </c>
      <c r="AD7000" s="382" t="str">
        <f t="shared" si="1324"/>
        <v/>
      </c>
    </row>
    <row r="7001" spans="11:30" ht="13.5" customHeight="1">
      <c r="K7001" s="4">
        <f t="shared" si="1320"/>
        <v>3</v>
      </c>
      <c r="L7001" s="34">
        <v>43543</v>
      </c>
      <c r="M7001" s="4">
        <v>292</v>
      </c>
      <c r="N7001" s="4">
        <v>14</v>
      </c>
      <c r="O7001" s="31">
        <v>0.54166666666666663</v>
      </c>
      <c r="P7001" s="35">
        <v>16.399999999999999</v>
      </c>
      <c r="Q7001" s="36">
        <f t="shared" si="1321"/>
        <v>12</v>
      </c>
      <c r="R7001" s="4">
        <f t="shared" si="1322"/>
        <v>0</v>
      </c>
      <c r="S7001" s="31">
        <f t="shared" si="1325"/>
        <v>0.26555555555555554</v>
      </c>
      <c r="T7001" s="31">
        <f t="shared" si="1326"/>
        <v>0.74109953703703713</v>
      </c>
      <c r="U7001" s="4">
        <f t="shared" si="1327"/>
        <v>0</v>
      </c>
      <c r="V7001" s="4" t="str">
        <f t="shared" si="1328"/>
        <v/>
      </c>
      <c r="W7001" s="18" t="str">
        <f>IF(V7001="","",VLOOKUP(L7001,日射量と図３!$A$4:$C$368,3,TRUE)*238.85/100)</f>
        <v/>
      </c>
      <c r="X7001" s="4" t="str">
        <f t="shared" si="1329"/>
        <v/>
      </c>
      <c r="Y7001" s="4" t="str">
        <f t="shared" si="1318"/>
        <v/>
      </c>
      <c r="Z7001" s="4" t="str">
        <f t="shared" si="1319"/>
        <v/>
      </c>
      <c r="AA7001" s="4" t="str">
        <f>IF($V7001="","",IF(Y7001&lt;36,0,IF(AND(36&lt;=Y7001,Y7001&lt;71),VLOOKUP($W7001,日射量と図３!$E$6:$F$34,2,TRUE),IF(AND(71&lt;=Y7001,Y7001&lt;107),VLOOKUP($W7001,日射量と図３!$E$6:$G$34,3,TRUE),IF(AND(107&lt;=Y7001,Y7001&lt;143),VLOOKUP($W7001,日射量と図３!$E$6:$H$34,4,TRUE),VLOOKUP($W7001,日射量と図３!$E$6:$I$34,5,TRUE))))))</f>
        <v/>
      </c>
      <c r="AB7001" s="4" t="str">
        <f>IF($V7001="","",IF(Z7001&lt;36,0,IF(AND(36&lt;=Z7001,Z7001&lt;71),VLOOKUP($W7001,日射量と図３!$E$6:$F$34,2,TRUE),IF(AND(71&lt;=Z7001,Z7001&lt;107),VLOOKUP($W7001,日射量と図３!$E$6:$G$34,3,TRUE),IF(AND(107&lt;=Z7001,Z7001&lt;143),VLOOKUP($W7001,日射量と図３!$E$6:$H$34,4,TRUE),VLOOKUP($W7001,日射量と図３!$E$6:$I$34,5,TRUE))))))</f>
        <v/>
      </c>
      <c r="AC7001" s="382" t="str">
        <f t="shared" si="1323"/>
        <v/>
      </c>
      <c r="AD7001" s="382" t="str">
        <f t="shared" si="1324"/>
        <v/>
      </c>
    </row>
    <row r="7002" spans="11:30" ht="13.5" customHeight="1">
      <c r="K7002" s="4">
        <f t="shared" si="1320"/>
        <v>3</v>
      </c>
      <c r="L7002" s="34">
        <v>43543</v>
      </c>
      <c r="M7002" s="4">
        <v>292</v>
      </c>
      <c r="N7002" s="4">
        <v>15</v>
      </c>
      <c r="O7002" s="31">
        <v>0.58333333333333337</v>
      </c>
      <c r="P7002" s="35">
        <v>16.73</v>
      </c>
      <c r="Q7002" s="36">
        <f t="shared" si="1321"/>
        <v>12</v>
      </c>
      <c r="R7002" s="4">
        <f t="shared" si="1322"/>
        <v>0</v>
      </c>
      <c r="S7002" s="31">
        <f t="shared" si="1325"/>
        <v>0.26555555555555554</v>
      </c>
      <c r="T7002" s="31">
        <f t="shared" si="1326"/>
        <v>0.74109953703703713</v>
      </c>
      <c r="U7002" s="4">
        <f t="shared" si="1327"/>
        <v>0</v>
      </c>
      <c r="V7002" s="4" t="str">
        <f t="shared" si="1328"/>
        <v/>
      </c>
      <c r="W7002" s="18" t="str">
        <f>IF(V7002="","",VLOOKUP(L7002,日射量と図３!$A$4:$C$368,3,TRUE)*238.85/100)</f>
        <v/>
      </c>
      <c r="X7002" s="4" t="str">
        <f t="shared" si="1329"/>
        <v/>
      </c>
      <c r="Y7002" s="4" t="str">
        <f t="shared" si="1318"/>
        <v/>
      </c>
      <c r="Z7002" s="4" t="str">
        <f t="shared" si="1319"/>
        <v/>
      </c>
      <c r="AA7002" s="4" t="str">
        <f>IF($V7002="","",IF(Y7002&lt;36,0,IF(AND(36&lt;=Y7002,Y7002&lt;71),VLOOKUP($W7002,日射量と図３!$E$6:$F$34,2,TRUE),IF(AND(71&lt;=Y7002,Y7002&lt;107),VLOOKUP($W7002,日射量と図３!$E$6:$G$34,3,TRUE),IF(AND(107&lt;=Y7002,Y7002&lt;143),VLOOKUP($W7002,日射量と図３!$E$6:$H$34,4,TRUE),VLOOKUP($W7002,日射量と図３!$E$6:$I$34,5,TRUE))))))</f>
        <v/>
      </c>
      <c r="AB7002" s="4" t="str">
        <f>IF($V7002="","",IF(Z7002&lt;36,0,IF(AND(36&lt;=Z7002,Z7002&lt;71),VLOOKUP($W7002,日射量と図３!$E$6:$F$34,2,TRUE),IF(AND(71&lt;=Z7002,Z7002&lt;107),VLOOKUP($W7002,日射量と図３!$E$6:$G$34,3,TRUE),IF(AND(107&lt;=Z7002,Z7002&lt;143),VLOOKUP($W7002,日射量と図３!$E$6:$H$34,4,TRUE),VLOOKUP($W7002,日射量と図３!$E$6:$I$34,5,TRUE))))))</f>
        <v/>
      </c>
      <c r="AC7002" s="382" t="str">
        <f t="shared" si="1323"/>
        <v/>
      </c>
      <c r="AD7002" s="382" t="str">
        <f t="shared" si="1324"/>
        <v/>
      </c>
    </row>
    <row r="7003" spans="11:30" ht="13.5" customHeight="1">
      <c r="K7003" s="4">
        <f t="shared" si="1320"/>
        <v>3</v>
      </c>
      <c r="L7003" s="34">
        <v>43543</v>
      </c>
      <c r="M7003" s="4">
        <v>292</v>
      </c>
      <c r="N7003" s="4">
        <v>16</v>
      </c>
      <c r="O7003" s="31">
        <v>0.625</v>
      </c>
      <c r="P7003" s="35">
        <v>16.440000000000005</v>
      </c>
      <c r="Q7003" s="36">
        <f t="shared" si="1321"/>
        <v>16</v>
      </c>
      <c r="R7003" s="4">
        <f t="shared" si="1322"/>
        <v>0</v>
      </c>
      <c r="S7003" s="31">
        <f t="shared" si="1325"/>
        <v>0.26555555555555554</v>
      </c>
      <c r="T7003" s="31">
        <f t="shared" si="1326"/>
        <v>0.74109953703703713</v>
      </c>
      <c r="U7003" s="4">
        <f t="shared" si="1327"/>
        <v>0</v>
      </c>
      <c r="V7003" s="4" t="str">
        <f t="shared" si="1328"/>
        <v/>
      </c>
      <c r="W7003" s="18" t="str">
        <f>IF(V7003="","",VLOOKUP(L7003,日射量と図３!$A$4:$C$368,3,TRUE)*238.85/100)</f>
        <v/>
      </c>
      <c r="X7003" s="4" t="str">
        <f t="shared" si="1329"/>
        <v/>
      </c>
      <c r="Y7003" s="4" t="str">
        <f t="shared" si="1318"/>
        <v/>
      </c>
      <c r="Z7003" s="4" t="str">
        <f t="shared" si="1319"/>
        <v/>
      </c>
      <c r="AA7003" s="4" t="str">
        <f>IF($V7003="","",IF(Y7003&lt;36,0,IF(AND(36&lt;=Y7003,Y7003&lt;71),VLOOKUP($W7003,日射量と図３!$E$6:$F$34,2,TRUE),IF(AND(71&lt;=Y7003,Y7003&lt;107),VLOOKUP($W7003,日射量と図３!$E$6:$G$34,3,TRUE),IF(AND(107&lt;=Y7003,Y7003&lt;143),VLOOKUP($W7003,日射量と図３!$E$6:$H$34,4,TRUE),VLOOKUP($W7003,日射量と図３!$E$6:$I$34,5,TRUE))))))</f>
        <v/>
      </c>
      <c r="AB7003" s="4" t="str">
        <f>IF($V7003="","",IF(Z7003&lt;36,0,IF(AND(36&lt;=Z7003,Z7003&lt;71),VLOOKUP($W7003,日射量と図３!$E$6:$F$34,2,TRUE),IF(AND(71&lt;=Z7003,Z7003&lt;107),VLOOKUP($W7003,日射量と図３!$E$6:$G$34,3,TRUE),IF(AND(107&lt;=Z7003,Z7003&lt;143),VLOOKUP($W7003,日射量と図３!$E$6:$H$34,4,TRUE),VLOOKUP($W7003,日射量と図３!$E$6:$I$34,5,TRUE))))))</f>
        <v/>
      </c>
      <c r="AC7003" s="382" t="str">
        <f t="shared" si="1323"/>
        <v/>
      </c>
      <c r="AD7003" s="382" t="str">
        <f t="shared" si="1324"/>
        <v/>
      </c>
    </row>
    <row r="7004" spans="11:30" ht="13.5" customHeight="1">
      <c r="K7004" s="4">
        <f t="shared" si="1320"/>
        <v>3</v>
      </c>
      <c r="L7004" s="34">
        <v>43543</v>
      </c>
      <c r="M7004" s="4">
        <v>292</v>
      </c>
      <c r="N7004" s="4">
        <v>17</v>
      </c>
      <c r="O7004" s="31">
        <v>0.66666666666666663</v>
      </c>
      <c r="P7004" s="35">
        <v>15.88</v>
      </c>
      <c r="Q7004" s="36">
        <f t="shared" si="1321"/>
        <v>16</v>
      </c>
      <c r="R7004" s="4">
        <f t="shared" si="1322"/>
        <v>0.11999999999999922</v>
      </c>
      <c r="S7004" s="31">
        <f t="shared" si="1325"/>
        <v>0.26555555555555554</v>
      </c>
      <c r="T7004" s="31">
        <f t="shared" si="1326"/>
        <v>0.74109953703703713</v>
      </c>
      <c r="U7004" s="4">
        <f t="shared" si="1327"/>
        <v>0.11999999999999922</v>
      </c>
      <c r="V7004" s="4" t="str">
        <f t="shared" si="1328"/>
        <v/>
      </c>
      <c r="W7004" s="18" t="str">
        <f>IF(V7004="","",VLOOKUP(L7004,日射量と図３!$A$4:$C$368,3,TRUE)*238.85/100)</f>
        <v/>
      </c>
      <c r="X7004" s="4" t="str">
        <f t="shared" si="1329"/>
        <v/>
      </c>
      <c r="Y7004" s="4" t="str">
        <f t="shared" si="1318"/>
        <v/>
      </c>
      <c r="Z7004" s="4" t="str">
        <f t="shared" si="1319"/>
        <v/>
      </c>
      <c r="AA7004" s="4" t="str">
        <f>IF($V7004="","",IF(Y7004&lt;36,0,IF(AND(36&lt;=Y7004,Y7004&lt;71),VLOOKUP($W7004,日射量と図３!$E$6:$F$34,2,TRUE),IF(AND(71&lt;=Y7004,Y7004&lt;107),VLOOKUP($W7004,日射量と図３!$E$6:$G$34,3,TRUE),IF(AND(107&lt;=Y7004,Y7004&lt;143),VLOOKUP($W7004,日射量と図３!$E$6:$H$34,4,TRUE),VLOOKUP($W7004,日射量と図３!$E$6:$I$34,5,TRUE))))))</f>
        <v/>
      </c>
      <c r="AB7004" s="4" t="str">
        <f>IF($V7004="","",IF(Z7004&lt;36,0,IF(AND(36&lt;=Z7004,Z7004&lt;71),VLOOKUP($W7004,日射量と図３!$E$6:$F$34,2,TRUE),IF(AND(71&lt;=Z7004,Z7004&lt;107),VLOOKUP($W7004,日射量と図３!$E$6:$G$34,3,TRUE),IF(AND(107&lt;=Z7004,Z7004&lt;143),VLOOKUP($W7004,日射量と図３!$E$6:$H$34,4,TRUE),VLOOKUP($W7004,日射量と図３!$E$6:$I$34,5,TRUE))))))</f>
        <v/>
      </c>
      <c r="AC7004" s="382" t="str">
        <f t="shared" si="1323"/>
        <v/>
      </c>
      <c r="AD7004" s="382" t="str">
        <f t="shared" si="1324"/>
        <v/>
      </c>
    </row>
    <row r="7005" spans="11:30" ht="13.5" customHeight="1">
      <c r="K7005" s="4">
        <f t="shared" si="1320"/>
        <v>3</v>
      </c>
      <c r="L7005" s="34">
        <v>43543</v>
      </c>
      <c r="M7005" s="4">
        <v>292</v>
      </c>
      <c r="N7005" s="4">
        <v>18</v>
      </c>
      <c r="O7005" s="31">
        <v>0.70833333333333337</v>
      </c>
      <c r="P7005" s="35">
        <v>15.15</v>
      </c>
      <c r="Q7005" s="36">
        <f t="shared" si="1321"/>
        <v>16</v>
      </c>
      <c r="R7005" s="4">
        <f t="shared" si="1322"/>
        <v>0.84999999999999964</v>
      </c>
      <c r="S7005" s="31">
        <f t="shared" si="1325"/>
        <v>0.26555555555555554</v>
      </c>
      <c r="T7005" s="31">
        <f t="shared" si="1326"/>
        <v>0.74109953703703713</v>
      </c>
      <c r="U7005" s="4">
        <f t="shared" si="1327"/>
        <v>0.84999999999999964</v>
      </c>
      <c r="V7005" s="4" t="str">
        <f t="shared" si="1328"/>
        <v/>
      </c>
      <c r="W7005" s="18" t="str">
        <f>IF(V7005="","",VLOOKUP(L7005,日射量と図３!$A$4:$C$368,3,TRUE)*238.85/100)</f>
        <v/>
      </c>
      <c r="X7005" s="4" t="str">
        <f t="shared" si="1329"/>
        <v/>
      </c>
      <c r="Y7005" s="4" t="str">
        <f t="shared" si="1318"/>
        <v/>
      </c>
      <c r="Z7005" s="4" t="str">
        <f t="shared" si="1319"/>
        <v/>
      </c>
      <c r="AA7005" s="4" t="str">
        <f>IF($V7005="","",IF(Y7005&lt;36,0,IF(AND(36&lt;=Y7005,Y7005&lt;71),VLOOKUP($W7005,日射量と図３!$E$6:$F$34,2,TRUE),IF(AND(71&lt;=Y7005,Y7005&lt;107),VLOOKUP($W7005,日射量と図３!$E$6:$G$34,3,TRUE),IF(AND(107&lt;=Y7005,Y7005&lt;143),VLOOKUP($W7005,日射量と図３!$E$6:$H$34,4,TRUE),VLOOKUP($W7005,日射量と図３!$E$6:$I$34,5,TRUE))))))</f>
        <v/>
      </c>
      <c r="AB7005" s="4" t="str">
        <f>IF($V7005="","",IF(Z7005&lt;36,0,IF(AND(36&lt;=Z7005,Z7005&lt;71),VLOOKUP($W7005,日射量と図３!$E$6:$F$34,2,TRUE),IF(AND(71&lt;=Z7005,Z7005&lt;107),VLOOKUP($W7005,日射量と図３!$E$6:$G$34,3,TRUE),IF(AND(107&lt;=Z7005,Z7005&lt;143),VLOOKUP($W7005,日射量と図３!$E$6:$H$34,4,TRUE),VLOOKUP($W7005,日射量と図３!$E$6:$I$34,5,TRUE))))))</f>
        <v/>
      </c>
      <c r="AC7005" s="382" t="str">
        <f t="shared" si="1323"/>
        <v/>
      </c>
      <c r="AD7005" s="382" t="str">
        <f t="shared" si="1324"/>
        <v/>
      </c>
    </row>
    <row r="7006" spans="11:30" ht="13.5" customHeight="1">
      <c r="K7006" s="4">
        <f t="shared" si="1320"/>
        <v>3</v>
      </c>
      <c r="L7006" s="34">
        <v>43543</v>
      </c>
      <c r="M7006" s="4">
        <v>292</v>
      </c>
      <c r="N7006" s="4">
        <v>19</v>
      </c>
      <c r="O7006" s="31">
        <v>0.75</v>
      </c>
      <c r="P7006" s="35">
        <v>14.040000000000001</v>
      </c>
      <c r="Q7006" s="36">
        <f t="shared" si="1321"/>
        <v>16</v>
      </c>
      <c r="R7006" s="4">
        <f t="shared" si="1322"/>
        <v>1.9599999999999991</v>
      </c>
      <c r="S7006" s="31">
        <f t="shared" si="1325"/>
        <v>0.26555555555555554</v>
      </c>
      <c r="T7006" s="31">
        <f t="shared" si="1326"/>
        <v>0.74109953703703713</v>
      </c>
      <c r="U7006" s="4">
        <f t="shared" si="1327"/>
        <v>0</v>
      </c>
      <c r="V7006" s="4" t="str">
        <f t="shared" si="1328"/>
        <v/>
      </c>
      <c r="W7006" s="18" t="str">
        <f>IF(V7006="","",VLOOKUP(L7006,日射量と図３!$A$4:$C$368,3,TRUE)*238.85/100)</f>
        <v/>
      </c>
      <c r="X7006" s="4" t="str">
        <f t="shared" si="1329"/>
        <v/>
      </c>
      <c r="Y7006" s="4" t="str">
        <f t="shared" si="1318"/>
        <v/>
      </c>
      <c r="Z7006" s="4" t="str">
        <f t="shared" si="1319"/>
        <v/>
      </c>
      <c r="AA7006" s="4" t="str">
        <f>IF($V7006="","",IF(Y7006&lt;36,0,IF(AND(36&lt;=Y7006,Y7006&lt;71),VLOOKUP($W7006,日射量と図３!$E$6:$F$34,2,TRUE),IF(AND(71&lt;=Y7006,Y7006&lt;107),VLOOKUP($W7006,日射量と図３!$E$6:$G$34,3,TRUE),IF(AND(107&lt;=Y7006,Y7006&lt;143),VLOOKUP($W7006,日射量と図３!$E$6:$H$34,4,TRUE),VLOOKUP($W7006,日射量と図３!$E$6:$I$34,5,TRUE))))))</f>
        <v/>
      </c>
      <c r="AB7006" s="4" t="str">
        <f>IF($V7006="","",IF(Z7006&lt;36,0,IF(AND(36&lt;=Z7006,Z7006&lt;71),VLOOKUP($W7006,日射量と図３!$E$6:$F$34,2,TRUE),IF(AND(71&lt;=Z7006,Z7006&lt;107),VLOOKUP($W7006,日射量と図３!$E$6:$G$34,3,TRUE),IF(AND(107&lt;=Z7006,Z7006&lt;143),VLOOKUP($W7006,日射量と図３!$E$6:$H$34,4,TRUE),VLOOKUP($W7006,日射量と図３!$E$6:$I$34,5,TRUE))))))</f>
        <v/>
      </c>
      <c r="AC7006" s="382" t="str">
        <f t="shared" si="1323"/>
        <v/>
      </c>
      <c r="AD7006" s="382" t="str">
        <f t="shared" si="1324"/>
        <v/>
      </c>
    </row>
    <row r="7007" spans="11:30" ht="13.5" customHeight="1">
      <c r="K7007" s="4">
        <f t="shared" si="1320"/>
        <v>3</v>
      </c>
      <c r="L7007" s="34">
        <v>43543</v>
      </c>
      <c r="M7007" s="4">
        <v>292</v>
      </c>
      <c r="N7007" s="4">
        <v>20</v>
      </c>
      <c r="O7007" s="31">
        <v>0.79166666666666663</v>
      </c>
      <c r="P7007" s="35">
        <v>13.289999999999997</v>
      </c>
      <c r="Q7007" s="36">
        <f t="shared" si="1321"/>
        <v>16</v>
      </c>
      <c r="R7007" s="4">
        <f t="shared" si="1322"/>
        <v>2.7100000000000026</v>
      </c>
      <c r="S7007" s="31">
        <f t="shared" si="1325"/>
        <v>0.26555555555555554</v>
      </c>
      <c r="T7007" s="31">
        <f t="shared" si="1326"/>
        <v>0.74109953703703713</v>
      </c>
      <c r="U7007" s="4">
        <f t="shared" si="1327"/>
        <v>0</v>
      </c>
      <c r="V7007" s="4" t="str">
        <f t="shared" si="1328"/>
        <v/>
      </c>
      <c r="W7007" s="18" t="str">
        <f>IF(V7007="","",VLOOKUP(L7007,日射量と図３!$A$4:$C$368,3,TRUE)*238.85/100)</f>
        <v/>
      </c>
      <c r="X7007" s="4" t="str">
        <f t="shared" si="1329"/>
        <v/>
      </c>
      <c r="Y7007" s="4" t="str">
        <f t="shared" ref="Y7007:Y7070" si="1330">IF(V7007="","",$AH$30*V7007/(($AG$18/$AH$18)*X7007))</f>
        <v/>
      </c>
      <c r="Z7007" s="4" t="str">
        <f t="shared" ref="Z7007:Z7070" si="1331">IF(V7007="","",$AH$30*V7007/(($AG$19/$AH$19)*X7007))</f>
        <v/>
      </c>
      <c r="AA7007" s="4" t="str">
        <f>IF($V7007="","",IF(Y7007&lt;36,0,IF(AND(36&lt;=Y7007,Y7007&lt;71),VLOOKUP($W7007,日射量と図３!$E$6:$F$34,2,TRUE),IF(AND(71&lt;=Y7007,Y7007&lt;107),VLOOKUP($W7007,日射量と図３!$E$6:$G$34,3,TRUE),IF(AND(107&lt;=Y7007,Y7007&lt;143),VLOOKUP($W7007,日射量と図３!$E$6:$H$34,4,TRUE),VLOOKUP($W7007,日射量と図３!$E$6:$I$34,5,TRUE))))))</f>
        <v/>
      </c>
      <c r="AB7007" s="4" t="str">
        <f>IF($V7007="","",IF(Z7007&lt;36,0,IF(AND(36&lt;=Z7007,Z7007&lt;71),VLOOKUP($W7007,日射量と図３!$E$6:$F$34,2,TRUE),IF(AND(71&lt;=Z7007,Z7007&lt;107),VLOOKUP($W7007,日射量と図３!$E$6:$G$34,3,TRUE),IF(AND(107&lt;=Z7007,Z7007&lt;143),VLOOKUP($W7007,日射量と図３!$E$6:$H$34,4,TRUE),VLOOKUP($W7007,日射量と図３!$E$6:$I$34,5,TRUE))))))</f>
        <v/>
      </c>
      <c r="AC7007" s="382" t="str">
        <f t="shared" si="1323"/>
        <v/>
      </c>
      <c r="AD7007" s="382" t="str">
        <f t="shared" si="1324"/>
        <v/>
      </c>
    </row>
    <row r="7008" spans="11:30" ht="13.5" customHeight="1">
      <c r="K7008" s="4">
        <f t="shared" si="1320"/>
        <v>3</v>
      </c>
      <c r="L7008" s="34">
        <v>43543</v>
      </c>
      <c r="M7008" s="4">
        <v>292</v>
      </c>
      <c r="N7008" s="4">
        <v>21</v>
      </c>
      <c r="O7008" s="31">
        <v>0.83333333333333337</v>
      </c>
      <c r="P7008" s="35">
        <v>12.529999999999998</v>
      </c>
      <c r="Q7008" s="36">
        <f t="shared" si="1321"/>
        <v>16</v>
      </c>
      <c r="R7008" s="4">
        <f t="shared" si="1322"/>
        <v>3.4700000000000024</v>
      </c>
      <c r="S7008" s="31">
        <f t="shared" si="1325"/>
        <v>0.26555555555555554</v>
      </c>
      <c r="T7008" s="31">
        <f t="shared" si="1326"/>
        <v>0.74109953703703713</v>
      </c>
      <c r="U7008" s="4">
        <f t="shared" si="1327"/>
        <v>0</v>
      </c>
      <c r="V7008" s="4" t="str">
        <f t="shared" si="1328"/>
        <v/>
      </c>
      <c r="W7008" s="18" t="str">
        <f>IF(V7008="","",VLOOKUP(L7008,日射量と図３!$A$4:$C$368,3,TRUE)*238.85/100)</f>
        <v/>
      </c>
      <c r="X7008" s="4" t="str">
        <f t="shared" si="1329"/>
        <v/>
      </c>
      <c r="Y7008" s="4" t="str">
        <f t="shared" si="1330"/>
        <v/>
      </c>
      <c r="Z7008" s="4" t="str">
        <f t="shared" si="1331"/>
        <v/>
      </c>
      <c r="AA7008" s="4" t="str">
        <f>IF($V7008="","",IF(Y7008&lt;36,0,IF(AND(36&lt;=Y7008,Y7008&lt;71),VLOOKUP($W7008,日射量と図３!$E$6:$F$34,2,TRUE),IF(AND(71&lt;=Y7008,Y7008&lt;107),VLOOKUP($W7008,日射量と図３!$E$6:$G$34,3,TRUE),IF(AND(107&lt;=Y7008,Y7008&lt;143),VLOOKUP($W7008,日射量と図３!$E$6:$H$34,4,TRUE),VLOOKUP($W7008,日射量と図３!$E$6:$I$34,5,TRUE))))))</f>
        <v/>
      </c>
      <c r="AB7008" s="4" t="str">
        <f>IF($V7008="","",IF(Z7008&lt;36,0,IF(AND(36&lt;=Z7008,Z7008&lt;71),VLOOKUP($W7008,日射量と図３!$E$6:$F$34,2,TRUE),IF(AND(71&lt;=Z7008,Z7008&lt;107),VLOOKUP($W7008,日射量と図３!$E$6:$G$34,3,TRUE),IF(AND(107&lt;=Z7008,Z7008&lt;143),VLOOKUP($W7008,日射量と図３!$E$6:$H$34,4,TRUE),VLOOKUP($W7008,日射量と図３!$E$6:$I$34,5,TRUE))))))</f>
        <v/>
      </c>
      <c r="AC7008" s="382" t="str">
        <f t="shared" si="1323"/>
        <v/>
      </c>
      <c r="AD7008" s="382" t="str">
        <f t="shared" si="1324"/>
        <v/>
      </c>
    </row>
    <row r="7009" spans="11:30" ht="13.5" customHeight="1">
      <c r="K7009" s="4">
        <f t="shared" si="1320"/>
        <v>3</v>
      </c>
      <c r="L7009" s="34">
        <v>43543</v>
      </c>
      <c r="M7009" s="4">
        <v>292</v>
      </c>
      <c r="N7009" s="4">
        <v>22</v>
      </c>
      <c r="O7009" s="31">
        <v>0.875</v>
      </c>
      <c r="P7009" s="35">
        <v>11.959999999999999</v>
      </c>
      <c r="Q7009" s="36">
        <f t="shared" si="1321"/>
        <v>16</v>
      </c>
      <c r="R7009" s="4">
        <f t="shared" si="1322"/>
        <v>4.0400000000000009</v>
      </c>
      <c r="S7009" s="31">
        <f t="shared" si="1325"/>
        <v>0.26555555555555554</v>
      </c>
      <c r="T7009" s="31">
        <f t="shared" si="1326"/>
        <v>0.74109953703703713</v>
      </c>
      <c r="U7009" s="4">
        <f t="shared" si="1327"/>
        <v>0</v>
      </c>
      <c r="V7009" s="4" t="str">
        <f t="shared" si="1328"/>
        <v/>
      </c>
      <c r="W7009" s="18" t="str">
        <f>IF(V7009="","",VLOOKUP(L7009,日射量と図３!$A$4:$C$368,3,TRUE)*238.85/100)</f>
        <v/>
      </c>
      <c r="X7009" s="4" t="str">
        <f t="shared" si="1329"/>
        <v/>
      </c>
      <c r="Y7009" s="4" t="str">
        <f t="shared" si="1330"/>
        <v/>
      </c>
      <c r="Z7009" s="4" t="str">
        <f t="shared" si="1331"/>
        <v/>
      </c>
      <c r="AA7009" s="4" t="str">
        <f>IF($V7009="","",IF(Y7009&lt;36,0,IF(AND(36&lt;=Y7009,Y7009&lt;71),VLOOKUP($W7009,日射量と図３!$E$6:$F$34,2,TRUE),IF(AND(71&lt;=Y7009,Y7009&lt;107),VLOOKUP($W7009,日射量と図３!$E$6:$G$34,3,TRUE),IF(AND(107&lt;=Y7009,Y7009&lt;143),VLOOKUP($W7009,日射量と図３!$E$6:$H$34,4,TRUE),VLOOKUP($W7009,日射量と図３!$E$6:$I$34,5,TRUE))))))</f>
        <v/>
      </c>
      <c r="AB7009" s="4" t="str">
        <f>IF($V7009="","",IF(Z7009&lt;36,0,IF(AND(36&lt;=Z7009,Z7009&lt;71),VLOOKUP($W7009,日射量と図３!$E$6:$F$34,2,TRUE),IF(AND(71&lt;=Z7009,Z7009&lt;107),VLOOKUP($W7009,日射量と図３!$E$6:$G$34,3,TRUE),IF(AND(107&lt;=Z7009,Z7009&lt;143),VLOOKUP($W7009,日射量と図３!$E$6:$H$34,4,TRUE),VLOOKUP($W7009,日射量と図３!$E$6:$I$34,5,TRUE))))))</f>
        <v/>
      </c>
      <c r="AC7009" s="382" t="str">
        <f t="shared" si="1323"/>
        <v/>
      </c>
      <c r="AD7009" s="382" t="str">
        <f t="shared" si="1324"/>
        <v/>
      </c>
    </row>
    <row r="7010" spans="11:30" ht="13.5" customHeight="1">
      <c r="K7010" s="4">
        <f t="shared" si="1320"/>
        <v>3</v>
      </c>
      <c r="L7010" s="34">
        <v>43543</v>
      </c>
      <c r="M7010" s="4">
        <v>292</v>
      </c>
      <c r="N7010" s="4">
        <v>23</v>
      </c>
      <c r="O7010" s="31">
        <v>0.91666666666666663</v>
      </c>
      <c r="P7010" s="35">
        <v>11.419999999999998</v>
      </c>
      <c r="Q7010" s="36">
        <f t="shared" si="1321"/>
        <v>13</v>
      </c>
      <c r="R7010" s="4">
        <f t="shared" si="1322"/>
        <v>1.5800000000000018</v>
      </c>
      <c r="S7010" s="31">
        <f t="shared" si="1325"/>
        <v>0.26555555555555554</v>
      </c>
      <c r="T7010" s="31">
        <f t="shared" si="1326"/>
        <v>0.74109953703703713</v>
      </c>
      <c r="U7010" s="4">
        <f t="shared" si="1327"/>
        <v>0</v>
      </c>
      <c r="V7010" s="4" t="str">
        <f t="shared" si="1328"/>
        <v/>
      </c>
      <c r="W7010" s="18" t="str">
        <f>IF(V7010="","",VLOOKUP(L7010,日射量と図３!$A$4:$C$368,3,TRUE)*238.85/100)</f>
        <v/>
      </c>
      <c r="X7010" s="4" t="str">
        <f t="shared" si="1329"/>
        <v/>
      </c>
      <c r="Y7010" s="4" t="str">
        <f t="shared" si="1330"/>
        <v/>
      </c>
      <c r="Z7010" s="4" t="str">
        <f t="shared" si="1331"/>
        <v/>
      </c>
      <c r="AA7010" s="4" t="str">
        <f>IF($V7010="","",IF(Y7010&lt;36,0,IF(AND(36&lt;=Y7010,Y7010&lt;71),VLOOKUP($W7010,日射量と図３!$E$6:$F$34,2,TRUE),IF(AND(71&lt;=Y7010,Y7010&lt;107),VLOOKUP($W7010,日射量と図３!$E$6:$G$34,3,TRUE),IF(AND(107&lt;=Y7010,Y7010&lt;143),VLOOKUP($W7010,日射量と図３!$E$6:$H$34,4,TRUE),VLOOKUP($W7010,日射量と図３!$E$6:$I$34,5,TRUE))))))</f>
        <v/>
      </c>
      <c r="AB7010" s="4" t="str">
        <f>IF($V7010="","",IF(Z7010&lt;36,0,IF(AND(36&lt;=Z7010,Z7010&lt;71),VLOOKUP($W7010,日射量と図３!$E$6:$F$34,2,TRUE),IF(AND(71&lt;=Z7010,Z7010&lt;107),VLOOKUP($W7010,日射量と図３!$E$6:$G$34,3,TRUE),IF(AND(107&lt;=Z7010,Z7010&lt;143),VLOOKUP($W7010,日射量と図３!$E$6:$H$34,4,TRUE),VLOOKUP($W7010,日射量と図３!$E$6:$I$34,5,TRUE))))))</f>
        <v/>
      </c>
      <c r="AC7010" s="382" t="str">
        <f t="shared" si="1323"/>
        <v/>
      </c>
      <c r="AD7010" s="382" t="str">
        <f t="shared" si="1324"/>
        <v/>
      </c>
    </row>
    <row r="7011" spans="11:30" ht="13.5" customHeight="1">
      <c r="K7011" s="4">
        <f t="shared" si="1320"/>
        <v>3</v>
      </c>
      <c r="L7011" s="34">
        <v>43543</v>
      </c>
      <c r="M7011" s="4">
        <v>292</v>
      </c>
      <c r="N7011" s="4">
        <v>24</v>
      </c>
      <c r="O7011" s="31">
        <v>0.95833333333333337</v>
      </c>
      <c r="P7011" s="35">
        <v>10.959999999999999</v>
      </c>
      <c r="Q7011" s="36">
        <f t="shared" si="1321"/>
        <v>13</v>
      </c>
      <c r="R7011" s="4">
        <f t="shared" si="1322"/>
        <v>2.0400000000000009</v>
      </c>
      <c r="S7011" s="31">
        <f t="shared" si="1325"/>
        <v>0.26555555555555554</v>
      </c>
      <c r="T7011" s="31">
        <f t="shared" si="1326"/>
        <v>0.74109953703703713</v>
      </c>
      <c r="U7011" s="4">
        <f t="shared" si="1327"/>
        <v>0</v>
      </c>
      <c r="V7011" s="4" t="str">
        <f t="shared" si="1328"/>
        <v/>
      </c>
      <c r="W7011" s="18" t="str">
        <f>IF(V7011="","",VLOOKUP(L7011,日射量と図３!$A$4:$C$368,3,TRUE)*238.85/100)</f>
        <v/>
      </c>
      <c r="X7011" s="4" t="str">
        <f t="shared" si="1329"/>
        <v/>
      </c>
      <c r="Y7011" s="4" t="str">
        <f t="shared" si="1330"/>
        <v/>
      </c>
      <c r="Z7011" s="4" t="str">
        <f t="shared" si="1331"/>
        <v/>
      </c>
      <c r="AA7011" s="4" t="str">
        <f>IF($V7011="","",IF(Y7011&lt;36,0,IF(AND(36&lt;=Y7011,Y7011&lt;71),VLOOKUP($W7011,日射量と図３!$E$6:$F$34,2,TRUE),IF(AND(71&lt;=Y7011,Y7011&lt;107),VLOOKUP($W7011,日射量と図３!$E$6:$G$34,3,TRUE),IF(AND(107&lt;=Y7011,Y7011&lt;143),VLOOKUP($W7011,日射量と図３!$E$6:$H$34,4,TRUE),VLOOKUP($W7011,日射量と図３!$E$6:$I$34,5,TRUE))))))</f>
        <v/>
      </c>
      <c r="AB7011" s="4" t="str">
        <f>IF($V7011="","",IF(Z7011&lt;36,0,IF(AND(36&lt;=Z7011,Z7011&lt;71),VLOOKUP($W7011,日射量と図３!$E$6:$F$34,2,TRUE),IF(AND(71&lt;=Z7011,Z7011&lt;107),VLOOKUP($W7011,日射量と図３!$E$6:$G$34,3,TRUE),IF(AND(107&lt;=Z7011,Z7011&lt;143),VLOOKUP($W7011,日射量と図３!$E$6:$H$34,4,TRUE),VLOOKUP($W7011,日射量と図３!$E$6:$I$34,5,TRUE))))))</f>
        <v/>
      </c>
      <c r="AC7011" s="382" t="str">
        <f t="shared" si="1323"/>
        <v/>
      </c>
      <c r="AD7011" s="382" t="str">
        <f t="shared" si="1324"/>
        <v/>
      </c>
    </row>
    <row r="7012" spans="11:30" ht="13.5" customHeight="1">
      <c r="K7012" s="4">
        <f t="shared" si="1320"/>
        <v>3</v>
      </c>
      <c r="L7012" s="34">
        <v>43544</v>
      </c>
      <c r="M7012" s="4">
        <v>293</v>
      </c>
      <c r="N7012" s="4">
        <v>1</v>
      </c>
      <c r="O7012" s="31">
        <v>0</v>
      </c>
      <c r="P7012" s="35">
        <v>10.52</v>
      </c>
      <c r="Q7012" s="36">
        <f t="shared" si="1321"/>
        <v>13</v>
      </c>
      <c r="R7012" s="4">
        <f t="shared" si="1322"/>
        <v>2.4800000000000004</v>
      </c>
      <c r="S7012" s="31">
        <f t="shared" si="1325"/>
        <v>0.26555555555555554</v>
      </c>
      <c r="T7012" s="31">
        <f t="shared" si="1326"/>
        <v>0.74109953703703713</v>
      </c>
      <c r="U7012" s="4">
        <f t="shared" si="1327"/>
        <v>0</v>
      </c>
      <c r="V7012" s="4">
        <f t="shared" si="1328"/>
        <v>12.060000000000002</v>
      </c>
      <c r="W7012" s="18">
        <f>IF(V7012="","",VLOOKUP(L7012,日射量と図３!$A$4:$C$368,3,TRUE)*238.85/100)</f>
        <v>33.439</v>
      </c>
      <c r="X7012" s="4">
        <f t="shared" si="1329"/>
        <v>11</v>
      </c>
      <c r="Y7012" s="4">
        <f t="shared" si="1330"/>
        <v>6.8543009999999995</v>
      </c>
      <c r="Z7012" s="4">
        <f t="shared" si="1331"/>
        <v>7.7266665818181819</v>
      </c>
      <c r="AA7012" s="4">
        <f>IF($V7012="","",IF(Y7012&lt;36,0,IF(AND(36&lt;=Y7012,Y7012&lt;71),VLOOKUP($W7012,日射量と図３!$E$6:$F$34,2,TRUE),IF(AND(71&lt;=Y7012,Y7012&lt;107),VLOOKUP($W7012,日射量と図３!$E$6:$G$34,3,TRUE),IF(AND(107&lt;=Y7012,Y7012&lt;143),VLOOKUP($W7012,日射量と図３!$E$6:$H$34,4,TRUE),VLOOKUP($W7012,日射量と図３!$E$6:$I$34,5,TRUE))))))</f>
        <v>0</v>
      </c>
      <c r="AB7012" s="4">
        <f>IF($V7012="","",IF(Z7012&lt;36,0,IF(AND(36&lt;=Z7012,Z7012&lt;71),VLOOKUP($W7012,日射量と図３!$E$6:$F$34,2,TRUE),IF(AND(71&lt;=Z7012,Z7012&lt;107),VLOOKUP($W7012,日射量と図３!$E$6:$G$34,3,TRUE),IF(AND(107&lt;=Z7012,Z7012&lt;143),VLOOKUP($W7012,日射量と図３!$E$6:$H$34,4,TRUE),VLOOKUP($W7012,日射量と図３!$E$6:$I$34,5,TRUE))))))</f>
        <v>0</v>
      </c>
      <c r="AC7012" s="382">
        <f t="shared" si="1323"/>
        <v>0</v>
      </c>
      <c r="AD7012" s="382">
        <f t="shared" si="1324"/>
        <v>0</v>
      </c>
    </row>
    <row r="7013" spans="11:30" ht="13.5" customHeight="1">
      <c r="K7013" s="4">
        <f t="shared" si="1320"/>
        <v>3</v>
      </c>
      <c r="L7013" s="34">
        <v>43544</v>
      </c>
      <c r="M7013" s="4">
        <v>293</v>
      </c>
      <c r="N7013" s="4">
        <v>2</v>
      </c>
      <c r="O7013" s="31">
        <v>4.1666666666666664E-2</v>
      </c>
      <c r="P7013" s="35">
        <v>10.169999999999998</v>
      </c>
      <c r="Q7013" s="36">
        <f t="shared" si="1321"/>
        <v>13</v>
      </c>
      <c r="R7013" s="4">
        <f t="shared" si="1322"/>
        <v>2.8300000000000018</v>
      </c>
      <c r="S7013" s="31">
        <f t="shared" si="1325"/>
        <v>0.26555555555555554</v>
      </c>
      <c r="T7013" s="31">
        <f t="shared" si="1326"/>
        <v>0.74109953703703713</v>
      </c>
      <c r="U7013" s="4">
        <f t="shared" si="1327"/>
        <v>0</v>
      </c>
      <c r="V7013" s="4" t="str">
        <f t="shared" si="1328"/>
        <v/>
      </c>
      <c r="W7013" s="18" t="str">
        <f>IF(V7013="","",VLOOKUP(L7013,日射量と図３!$A$4:$C$368,3,TRUE)*238.85/100)</f>
        <v/>
      </c>
      <c r="X7013" s="4" t="str">
        <f t="shared" si="1329"/>
        <v/>
      </c>
      <c r="Y7013" s="4" t="str">
        <f t="shared" si="1330"/>
        <v/>
      </c>
      <c r="Z7013" s="4" t="str">
        <f t="shared" si="1331"/>
        <v/>
      </c>
      <c r="AA7013" s="4" t="str">
        <f>IF($V7013="","",IF(Y7013&lt;36,0,IF(AND(36&lt;=Y7013,Y7013&lt;71),VLOOKUP($W7013,日射量と図３!$E$6:$F$34,2,TRUE),IF(AND(71&lt;=Y7013,Y7013&lt;107),VLOOKUP($W7013,日射量と図３!$E$6:$G$34,3,TRUE),IF(AND(107&lt;=Y7013,Y7013&lt;143),VLOOKUP($W7013,日射量と図３!$E$6:$H$34,4,TRUE),VLOOKUP($W7013,日射量と図３!$E$6:$I$34,5,TRUE))))))</f>
        <v/>
      </c>
      <c r="AB7013" s="4" t="str">
        <f>IF($V7013="","",IF(Z7013&lt;36,0,IF(AND(36&lt;=Z7013,Z7013&lt;71),VLOOKUP($W7013,日射量と図３!$E$6:$F$34,2,TRUE),IF(AND(71&lt;=Z7013,Z7013&lt;107),VLOOKUP($W7013,日射量と図３!$E$6:$G$34,3,TRUE),IF(AND(107&lt;=Z7013,Z7013&lt;143),VLOOKUP($W7013,日射量と図３!$E$6:$H$34,4,TRUE),VLOOKUP($W7013,日射量と図３!$E$6:$I$34,5,TRUE))))))</f>
        <v/>
      </c>
      <c r="AC7013" s="382" t="str">
        <f t="shared" si="1323"/>
        <v/>
      </c>
      <c r="AD7013" s="382" t="str">
        <f t="shared" si="1324"/>
        <v/>
      </c>
    </row>
    <row r="7014" spans="11:30" ht="13.5" customHeight="1">
      <c r="K7014" s="4">
        <f t="shared" si="1320"/>
        <v>3</v>
      </c>
      <c r="L7014" s="34">
        <v>43544</v>
      </c>
      <c r="M7014" s="4">
        <v>293</v>
      </c>
      <c r="N7014" s="4">
        <v>3</v>
      </c>
      <c r="O7014" s="31">
        <v>8.3333333333333329E-2</v>
      </c>
      <c r="P7014" s="35">
        <v>9.8300000000000018</v>
      </c>
      <c r="Q7014" s="36">
        <f t="shared" si="1321"/>
        <v>13</v>
      </c>
      <c r="R7014" s="4">
        <f t="shared" si="1322"/>
        <v>3.1699999999999982</v>
      </c>
      <c r="S7014" s="31">
        <f t="shared" si="1325"/>
        <v>0.26555555555555554</v>
      </c>
      <c r="T7014" s="31">
        <f t="shared" si="1326"/>
        <v>0.74109953703703713</v>
      </c>
      <c r="U7014" s="4">
        <f t="shared" si="1327"/>
        <v>0</v>
      </c>
      <c r="V7014" s="4" t="str">
        <f t="shared" si="1328"/>
        <v/>
      </c>
      <c r="W7014" s="18" t="str">
        <f>IF(V7014="","",VLOOKUP(L7014,日射量と図３!$A$4:$C$368,3,TRUE)*238.85/100)</f>
        <v/>
      </c>
      <c r="X7014" s="4" t="str">
        <f t="shared" si="1329"/>
        <v/>
      </c>
      <c r="Y7014" s="4" t="str">
        <f t="shared" si="1330"/>
        <v/>
      </c>
      <c r="Z7014" s="4" t="str">
        <f t="shared" si="1331"/>
        <v/>
      </c>
      <c r="AA7014" s="4" t="str">
        <f>IF($V7014="","",IF(Y7014&lt;36,0,IF(AND(36&lt;=Y7014,Y7014&lt;71),VLOOKUP($W7014,日射量と図３!$E$6:$F$34,2,TRUE),IF(AND(71&lt;=Y7014,Y7014&lt;107),VLOOKUP($W7014,日射量と図３!$E$6:$G$34,3,TRUE),IF(AND(107&lt;=Y7014,Y7014&lt;143),VLOOKUP($W7014,日射量と図３!$E$6:$H$34,4,TRUE),VLOOKUP($W7014,日射量と図３!$E$6:$I$34,5,TRUE))))))</f>
        <v/>
      </c>
      <c r="AB7014" s="4" t="str">
        <f>IF($V7014="","",IF(Z7014&lt;36,0,IF(AND(36&lt;=Z7014,Z7014&lt;71),VLOOKUP($W7014,日射量と図３!$E$6:$F$34,2,TRUE),IF(AND(71&lt;=Z7014,Z7014&lt;107),VLOOKUP($W7014,日射量と図３!$E$6:$G$34,3,TRUE),IF(AND(107&lt;=Z7014,Z7014&lt;143),VLOOKUP($W7014,日射量と図３!$E$6:$H$34,4,TRUE),VLOOKUP($W7014,日射量と図３!$E$6:$I$34,5,TRUE))))))</f>
        <v/>
      </c>
      <c r="AC7014" s="382" t="str">
        <f t="shared" si="1323"/>
        <v/>
      </c>
      <c r="AD7014" s="382" t="str">
        <f t="shared" si="1324"/>
        <v/>
      </c>
    </row>
    <row r="7015" spans="11:30" ht="13.5" customHeight="1">
      <c r="K7015" s="4">
        <f t="shared" si="1320"/>
        <v>3</v>
      </c>
      <c r="L7015" s="34">
        <v>43544</v>
      </c>
      <c r="M7015" s="4">
        <v>293</v>
      </c>
      <c r="N7015" s="4">
        <v>4</v>
      </c>
      <c r="O7015" s="31">
        <v>0.125</v>
      </c>
      <c r="P7015" s="35">
        <v>9.5399999999999991</v>
      </c>
      <c r="Q7015" s="36">
        <f t="shared" si="1321"/>
        <v>13</v>
      </c>
      <c r="R7015" s="4">
        <f t="shared" si="1322"/>
        <v>3.4600000000000009</v>
      </c>
      <c r="S7015" s="31">
        <f t="shared" si="1325"/>
        <v>0.26555555555555554</v>
      </c>
      <c r="T7015" s="31">
        <f t="shared" si="1326"/>
        <v>0.74109953703703713</v>
      </c>
      <c r="U7015" s="4">
        <f t="shared" si="1327"/>
        <v>0</v>
      </c>
      <c r="V7015" s="4" t="str">
        <f t="shared" si="1328"/>
        <v/>
      </c>
      <c r="W7015" s="18" t="str">
        <f>IF(V7015="","",VLOOKUP(L7015,日射量と図３!$A$4:$C$368,3,TRUE)*238.85/100)</f>
        <v/>
      </c>
      <c r="X7015" s="4" t="str">
        <f t="shared" si="1329"/>
        <v/>
      </c>
      <c r="Y7015" s="4" t="str">
        <f t="shared" si="1330"/>
        <v/>
      </c>
      <c r="Z7015" s="4" t="str">
        <f t="shared" si="1331"/>
        <v/>
      </c>
      <c r="AA7015" s="4" t="str">
        <f>IF($V7015="","",IF(Y7015&lt;36,0,IF(AND(36&lt;=Y7015,Y7015&lt;71),VLOOKUP($W7015,日射量と図３!$E$6:$F$34,2,TRUE),IF(AND(71&lt;=Y7015,Y7015&lt;107),VLOOKUP($W7015,日射量と図３!$E$6:$G$34,3,TRUE),IF(AND(107&lt;=Y7015,Y7015&lt;143),VLOOKUP($W7015,日射量と図３!$E$6:$H$34,4,TRUE),VLOOKUP($W7015,日射量と図３!$E$6:$I$34,5,TRUE))))))</f>
        <v/>
      </c>
      <c r="AB7015" s="4" t="str">
        <f>IF($V7015="","",IF(Z7015&lt;36,0,IF(AND(36&lt;=Z7015,Z7015&lt;71),VLOOKUP($W7015,日射量と図３!$E$6:$F$34,2,TRUE),IF(AND(71&lt;=Z7015,Z7015&lt;107),VLOOKUP($W7015,日射量と図３!$E$6:$G$34,3,TRUE),IF(AND(107&lt;=Z7015,Z7015&lt;143),VLOOKUP($W7015,日射量と図３!$E$6:$H$34,4,TRUE),VLOOKUP($W7015,日射量と図３!$E$6:$I$34,5,TRUE))))))</f>
        <v/>
      </c>
      <c r="AC7015" s="382" t="str">
        <f t="shared" si="1323"/>
        <v/>
      </c>
      <c r="AD7015" s="382" t="str">
        <f t="shared" si="1324"/>
        <v/>
      </c>
    </row>
    <row r="7016" spans="11:30" ht="13.5" customHeight="1">
      <c r="K7016" s="4">
        <f t="shared" si="1320"/>
        <v>3</v>
      </c>
      <c r="L7016" s="34">
        <v>43544</v>
      </c>
      <c r="M7016" s="4">
        <v>293</v>
      </c>
      <c r="N7016" s="4">
        <v>5</v>
      </c>
      <c r="O7016" s="31">
        <v>0.16666666666666666</v>
      </c>
      <c r="P7016" s="35">
        <v>9.27</v>
      </c>
      <c r="Q7016" s="36">
        <f t="shared" si="1321"/>
        <v>15</v>
      </c>
      <c r="R7016" s="4">
        <f t="shared" si="1322"/>
        <v>5.73</v>
      </c>
      <c r="S7016" s="31">
        <f t="shared" si="1325"/>
        <v>0.26555555555555554</v>
      </c>
      <c r="T7016" s="31">
        <f t="shared" si="1326"/>
        <v>0.74109953703703713</v>
      </c>
      <c r="U7016" s="4">
        <f t="shared" si="1327"/>
        <v>0</v>
      </c>
      <c r="V7016" s="4" t="str">
        <f t="shared" si="1328"/>
        <v/>
      </c>
      <c r="W7016" s="18" t="str">
        <f>IF(V7016="","",VLOOKUP(L7016,日射量と図３!$A$4:$C$368,3,TRUE)*238.85/100)</f>
        <v/>
      </c>
      <c r="X7016" s="4" t="str">
        <f t="shared" si="1329"/>
        <v/>
      </c>
      <c r="Y7016" s="4" t="str">
        <f t="shared" si="1330"/>
        <v/>
      </c>
      <c r="Z7016" s="4" t="str">
        <f t="shared" si="1331"/>
        <v/>
      </c>
      <c r="AA7016" s="4" t="str">
        <f>IF($V7016="","",IF(Y7016&lt;36,0,IF(AND(36&lt;=Y7016,Y7016&lt;71),VLOOKUP($W7016,日射量と図３!$E$6:$F$34,2,TRUE),IF(AND(71&lt;=Y7016,Y7016&lt;107),VLOOKUP($W7016,日射量と図３!$E$6:$G$34,3,TRUE),IF(AND(107&lt;=Y7016,Y7016&lt;143),VLOOKUP($W7016,日射量と図３!$E$6:$H$34,4,TRUE),VLOOKUP($W7016,日射量と図３!$E$6:$I$34,5,TRUE))))))</f>
        <v/>
      </c>
      <c r="AB7016" s="4" t="str">
        <f>IF($V7016="","",IF(Z7016&lt;36,0,IF(AND(36&lt;=Z7016,Z7016&lt;71),VLOOKUP($W7016,日射量と図３!$E$6:$F$34,2,TRUE),IF(AND(71&lt;=Z7016,Z7016&lt;107),VLOOKUP($W7016,日射量と図３!$E$6:$G$34,3,TRUE),IF(AND(107&lt;=Z7016,Z7016&lt;143),VLOOKUP($W7016,日射量と図３!$E$6:$H$34,4,TRUE),VLOOKUP($W7016,日射量と図３!$E$6:$I$34,5,TRUE))))))</f>
        <v/>
      </c>
      <c r="AC7016" s="382" t="str">
        <f t="shared" si="1323"/>
        <v/>
      </c>
      <c r="AD7016" s="382" t="str">
        <f t="shared" si="1324"/>
        <v/>
      </c>
    </row>
    <row r="7017" spans="11:30" ht="13.5" customHeight="1">
      <c r="K7017" s="4">
        <f t="shared" si="1320"/>
        <v>3</v>
      </c>
      <c r="L7017" s="34">
        <v>43544</v>
      </c>
      <c r="M7017" s="4">
        <v>293</v>
      </c>
      <c r="N7017" s="4">
        <v>6</v>
      </c>
      <c r="O7017" s="31">
        <v>0.20833333333333334</v>
      </c>
      <c r="P7017" s="35">
        <v>8.9</v>
      </c>
      <c r="Q7017" s="36">
        <f t="shared" si="1321"/>
        <v>15</v>
      </c>
      <c r="R7017" s="4">
        <f t="shared" si="1322"/>
        <v>6.1</v>
      </c>
      <c r="S7017" s="31">
        <f t="shared" si="1325"/>
        <v>0.26555555555555554</v>
      </c>
      <c r="T7017" s="31">
        <f t="shared" si="1326"/>
        <v>0.74109953703703713</v>
      </c>
      <c r="U7017" s="4">
        <f t="shared" si="1327"/>
        <v>0</v>
      </c>
      <c r="V7017" s="4" t="str">
        <f t="shared" si="1328"/>
        <v/>
      </c>
      <c r="W7017" s="18" t="str">
        <f>IF(V7017="","",VLOOKUP(L7017,日射量と図３!$A$4:$C$368,3,TRUE)*238.85/100)</f>
        <v/>
      </c>
      <c r="X7017" s="4" t="str">
        <f t="shared" si="1329"/>
        <v/>
      </c>
      <c r="Y7017" s="4" t="str">
        <f t="shared" si="1330"/>
        <v/>
      </c>
      <c r="Z7017" s="4" t="str">
        <f t="shared" si="1331"/>
        <v/>
      </c>
      <c r="AA7017" s="4" t="str">
        <f>IF($V7017="","",IF(Y7017&lt;36,0,IF(AND(36&lt;=Y7017,Y7017&lt;71),VLOOKUP($W7017,日射量と図３!$E$6:$F$34,2,TRUE),IF(AND(71&lt;=Y7017,Y7017&lt;107),VLOOKUP($W7017,日射量と図３!$E$6:$G$34,3,TRUE),IF(AND(107&lt;=Y7017,Y7017&lt;143),VLOOKUP($W7017,日射量と図３!$E$6:$H$34,4,TRUE),VLOOKUP($W7017,日射量と図３!$E$6:$I$34,5,TRUE))))))</f>
        <v/>
      </c>
      <c r="AB7017" s="4" t="str">
        <f>IF($V7017="","",IF(Z7017&lt;36,0,IF(AND(36&lt;=Z7017,Z7017&lt;71),VLOOKUP($W7017,日射量と図３!$E$6:$F$34,2,TRUE),IF(AND(71&lt;=Z7017,Z7017&lt;107),VLOOKUP($W7017,日射量と図３!$E$6:$G$34,3,TRUE),IF(AND(107&lt;=Z7017,Z7017&lt;143),VLOOKUP($W7017,日射量と図３!$E$6:$H$34,4,TRUE),VLOOKUP($W7017,日射量と図３!$E$6:$I$34,5,TRUE))))))</f>
        <v/>
      </c>
      <c r="AC7017" s="382" t="str">
        <f t="shared" si="1323"/>
        <v/>
      </c>
      <c r="AD7017" s="382" t="str">
        <f t="shared" si="1324"/>
        <v/>
      </c>
    </row>
    <row r="7018" spans="11:30" ht="13.5" customHeight="1">
      <c r="K7018" s="4">
        <f t="shared" si="1320"/>
        <v>3</v>
      </c>
      <c r="L7018" s="34">
        <v>43544</v>
      </c>
      <c r="M7018" s="4">
        <v>293</v>
      </c>
      <c r="N7018" s="4">
        <v>7</v>
      </c>
      <c r="O7018" s="31">
        <v>0.25</v>
      </c>
      <c r="P7018" s="35">
        <v>8.6</v>
      </c>
      <c r="Q7018" s="36">
        <f t="shared" si="1321"/>
        <v>15</v>
      </c>
      <c r="R7018" s="4">
        <f t="shared" si="1322"/>
        <v>6.4</v>
      </c>
      <c r="S7018" s="31">
        <f t="shared" si="1325"/>
        <v>0.26555555555555554</v>
      </c>
      <c r="T7018" s="31">
        <f t="shared" si="1326"/>
        <v>0.74109953703703713</v>
      </c>
      <c r="U7018" s="4">
        <f t="shared" si="1327"/>
        <v>0</v>
      </c>
      <c r="V7018" s="4" t="str">
        <f t="shared" si="1328"/>
        <v/>
      </c>
      <c r="W7018" s="18" t="str">
        <f>IF(V7018="","",VLOOKUP(L7018,日射量と図３!$A$4:$C$368,3,TRUE)*238.85/100)</f>
        <v/>
      </c>
      <c r="X7018" s="4" t="str">
        <f t="shared" si="1329"/>
        <v/>
      </c>
      <c r="Y7018" s="4" t="str">
        <f t="shared" si="1330"/>
        <v/>
      </c>
      <c r="Z7018" s="4" t="str">
        <f t="shared" si="1331"/>
        <v/>
      </c>
      <c r="AA7018" s="4" t="str">
        <f>IF($V7018="","",IF(Y7018&lt;36,0,IF(AND(36&lt;=Y7018,Y7018&lt;71),VLOOKUP($W7018,日射量と図３!$E$6:$F$34,2,TRUE),IF(AND(71&lt;=Y7018,Y7018&lt;107),VLOOKUP($W7018,日射量と図３!$E$6:$G$34,3,TRUE),IF(AND(107&lt;=Y7018,Y7018&lt;143),VLOOKUP($W7018,日射量と図３!$E$6:$H$34,4,TRUE),VLOOKUP($W7018,日射量と図３!$E$6:$I$34,5,TRUE))))))</f>
        <v/>
      </c>
      <c r="AB7018" s="4" t="str">
        <f>IF($V7018="","",IF(Z7018&lt;36,0,IF(AND(36&lt;=Z7018,Z7018&lt;71),VLOOKUP($W7018,日射量と図３!$E$6:$F$34,2,TRUE),IF(AND(71&lt;=Z7018,Z7018&lt;107),VLOOKUP($W7018,日射量と図３!$E$6:$G$34,3,TRUE),IF(AND(107&lt;=Z7018,Z7018&lt;143),VLOOKUP($W7018,日射量と図３!$E$6:$H$34,4,TRUE),VLOOKUP($W7018,日射量と図３!$E$6:$I$34,5,TRUE))))))</f>
        <v/>
      </c>
      <c r="AC7018" s="382" t="str">
        <f t="shared" si="1323"/>
        <v/>
      </c>
      <c r="AD7018" s="382" t="str">
        <f t="shared" si="1324"/>
        <v/>
      </c>
    </row>
    <row r="7019" spans="11:30" ht="13.5" customHeight="1">
      <c r="K7019" s="4">
        <f t="shared" si="1320"/>
        <v>3</v>
      </c>
      <c r="L7019" s="34">
        <v>43544</v>
      </c>
      <c r="M7019" s="4">
        <v>293</v>
      </c>
      <c r="N7019" s="4">
        <v>8</v>
      </c>
      <c r="O7019" s="31">
        <v>0.29166666666666669</v>
      </c>
      <c r="P7019" s="35">
        <v>9.0500000000000007</v>
      </c>
      <c r="Q7019" s="36">
        <f t="shared" si="1321"/>
        <v>12</v>
      </c>
      <c r="R7019" s="4">
        <f t="shared" si="1322"/>
        <v>2.9499999999999993</v>
      </c>
      <c r="S7019" s="31">
        <f t="shared" si="1325"/>
        <v>0.26555555555555554</v>
      </c>
      <c r="T7019" s="31">
        <f t="shared" si="1326"/>
        <v>0.74109953703703713</v>
      </c>
      <c r="U7019" s="4">
        <f t="shared" si="1327"/>
        <v>2.9499999999999993</v>
      </c>
      <c r="V7019" s="4" t="str">
        <f t="shared" si="1328"/>
        <v/>
      </c>
      <c r="W7019" s="18" t="str">
        <f>IF(V7019="","",VLOOKUP(L7019,日射量と図３!$A$4:$C$368,3,TRUE)*238.85/100)</f>
        <v/>
      </c>
      <c r="X7019" s="4" t="str">
        <f t="shared" si="1329"/>
        <v/>
      </c>
      <c r="Y7019" s="4" t="str">
        <f t="shared" si="1330"/>
        <v/>
      </c>
      <c r="Z7019" s="4" t="str">
        <f t="shared" si="1331"/>
        <v/>
      </c>
      <c r="AA7019" s="4" t="str">
        <f>IF($V7019="","",IF(Y7019&lt;36,0,IF(AND(36&lt;=Y7019,Y7019&lt;71),VLOOKUP($W7019,日射量と図３!$E$6:$F$34,2,TRUE),IF(AND(71&lt;=Y7019,Y7019&lt;107),VLOOKUP($W7019,日射量と図３!$E$6:$G$34,3,TRUE),IF(AND(107&lt;=Y7019,Y7019&lt;143),VLOOKUP($W7019,日射量と図３!$E$6:$H$34,4,TRUE),VLOOKUP($W7019,日射量と図３!$E$6:$I$34,5,TRUE))))))</f>
        <v/>
      </c>
      <c r="AB7019" s="4" t="str">
        <f>IF($V7019="","",IF(Z7019&lt;36,0,IF(AND(36&lt;=Z7019,Z7019&lt;71),VLOOKUP($W7019,日射量と図３!$E$6:$F$34,2,TRUE),IF(AND(71&lt;=Z7019,Z7019&lt;107),VLOOKUP($W7019,日射量と図３!$E$6:$G$34,3,TRUE),IF(AND(107&lt;=Z7019,Z7019&lt;143),VLOOKUP($W7019,日射量と図３!$E$6:$H$34,4,TRUE),VLOOKUP($W7019,日射量と図３!$E$6:$I$34,5,TRUE))))))</f>
        <v/>
      </c>
      <c r="AC7019" s="382" t="str">
        <f t="shared" si="1323"/>
        <v/>
      </c>
      <c r="AD7019" s="382" t="str">
        <f t="shared" si="1324"/>
        <v/>
      </c>
    </row>
    <row r="7020" spans="11:30" ht="13.5" customHeight="1">
      <c r="K7020" s="4">
        <f t="shared" si="1320"/>
        <v>3</v>
      </c>
      <c r="L7020" s="34">
        <v>43544</v>
      </c>
      <c r="M7020" s="4">
        <v>293</v>
      </c>
      <c r="N7020" s="4">
        <v>9</v>
      </c>
      <c r="O7020" s="31">
        <v>0.33333333333333331</v>
      </c>
      <c r="P7020" s="35">
        <v>10.040000000000001</v>
      </c>
      <c r="Q7020" s="36">
        <f t="shared" si="1321"/>
        <v>12</v>
      </c>
      <c r="R7020" s="4">
        <f t="shared" si="1322"/>
        <v>1.9599999999999991</v>
      </c>
      <c r="S7020" s="31">
        <f t="shared" si="1325"/>
        <v>0.26555555555555554</v>
      </c>
      <c r="T7020" s="31">
        <f t="shared" si="1326"/>
        <v>0.74109953703703713</v>
      </c>
      <c r="U7020" s="4">
        <f t="shared" si="1327"/>
        <v>1.9599999999999991</v>
      </c>
      <c r="V7020" s="4" t="str">
        <f t="shared" si="1328"/>
        <v/>
      </c>
      <c r="W7020" s="18" t="str">
        <f>IF(V7020="","",VLOOKUP(L7020,日射量と図３!$A$4:$C$368,3,TRUE)*238.85/100)</f>
        <v/>
      </c>
      <c r="X7020" s="4" t="str">
        <f t="shared" si="1329"/>
        <v/>
      </c>
      <c r="Y7020" s="4" t="str">
        <f t="shared" si="1330"/>
        <v/>
      </c>
      <c r="Z7020" s="4" t="str">
        <f t="shared" si="1331"/>
        <v/>
      </c>
      <c r="AA7020" s="4" t="str">
        <f>IF($V7020="","",IF(Y7020&lt;36,0,IF(AND(36&lt;=Y7020,Y7020&lt;71),VLOOKUP($W7020,日射量と図３!$E$6:$F$34,2,TRUE),IF(AND(71&lt;=Y7020,Y7020&lt;107),VLOOKUP($W7020,日射量と図３!$E$6:$G$34,3,TRUE),IF(AND(107&lt;=Y7020,Y7020&lt;143),VLOOKUP($W7020,日射量と図３!$E$6:$H$34,4,TRUE),VLOOKUP($W7020,日射量と図３!$E$6:$I$34,5,TRUE))))))</f>
        <v/>
      </c>
      <c r="AB7020" s="4" t="str">
        <f>IF($V7020="","",IF(Z7020&lt;36,0,IF(AND(36&lt;=Z7020,Z7020&lt;71),VLOOKUP($W7020,日射量と図３!$E$6:$F$34,2,TRUE),IF(AND(71&lt;=Z7020,Z7020&lt;107),VLOOKUP($W7020,日射量と図３!$E$6:$G$34,3,TRUE),IF(AND(107&lt;=Z7020,Z7020&lt;143),VLOOKUP($W7020,日射量と図３!$E$6:$H$34,4,TRUE),VLOOKUP($W7020,日射量と図３!$E$6:$I$34,5,TRUE))))))</f>
        <v/>
      </c>
      <c r="AC7020" s="382" t="str">
        <f t="shared" si="1323"/>
        <v/>
      </c>
      <c r="AD7020" s="382" t="str">
        <f t="shared" si="1324"/>
        <v/>
      </c>
    </row>
    <row r="7021" spans="11:30" ht="13.5" customHeight="1">
      <c r="K7021" s="4">
        <f t="shared" si="1320"/>
        <v>3</v>
      </c>
      <c r="L7021" s="34">
        <v>43544</v>
      </c>
      <c r="M7021" s="4">
        <v>293</v>
      </c>
      <c r="N7021" s="4">
        <v>10</v>
      </c>
      <c r="O7021" s="31">
        <v>0.375</v>
      </c>
      <c r="P7021" s="35">
        <v>11.34</v>
      </c>
      <c r="Q7021" s="36">
        <f t="shared" si="1321"/>
        <v>12</v>
      </c>
      <c r="R7021" s="4">
        <f t="shared" si="1322"/>
        <v>0.66000000000000014</v>
      </c>
      <c r="S7021" s="31">
        <f t="shared" si="1325"/>
        <v>0.26555555555555554</v>
      </c>
      <c r="T7021" s="31">
        <f t="shared" si="1326"/>
        <v>0.74109953703703713</v>
      </c>
      <c r="U7021" s="4">
        <f t="shared" si="1327"/>
        <v>0.66000000000000014</v>
      </c>
      <c r="V7021" s="4" t="str">
        <f t="shared" si="1328"/>
        <v/>
      </c>
      <c r="W7021" s="18" t="str">
        <f>IF(V7021="","",VLOOKUP(L7021,日射量と図３!$A$4:$C$368,3,TRUE)*238.85/100)</f>
        <v/>
      </c>
      <c r="X7021" s="4" t="str">
        <f t="shared" si="1329"/>
        <v/>
      </c>
      <c r="Y7021" s="4" t="str">
        <f t="shared" si="1330"/>
        <v/>
      </c>
      <c r="Z7021" s="4" t="str">
        <f t="shared" si="1331"/>
        <v/>
      </c>
      <c r="AA7021" s="4" t="str">
        <f>IF($V7021="","",IF(Y7021&lt;36,0,IF(AND(36&lt;=Y7021,Y7021&lt;71),VLOOKUP($W7021,日射量と図３!$E$6:$F$34,2,TRUE),IF(AND(71&lt;=Y7021,Y7021&lt;107),VLOOKUP($W7021,日射量と図３!$E$6:$G$34,3,TRUE),IF(AND(107&lt;=Y7021,Y7021&lt;143),VLOOKUP($W7021,日射量と図３!$E$6:$H$34,4,TRUE),VLOOKUP($W7021,日射量と図３!$E$6:$I$34,5,TRUE))))))</f>
        <v/>
      </c>
      <c r="AB7021" s="4" t="str">
        <f>IF($V7021="","",IF(Z7021&lt;36,0,IF(AND(36&lt;=Z7021,Z7021&lt;71),VLOOKUP($W7021,日射量と図３!$E$6:$F$34,2,TRUE),IF(AND(71&lt;=Z7021,Z7021&lt;107),VLOOKUP($W7021,日射量と図３!$E$6:$G$34,3,TRUE),IF(AND(107&lt;=Z7021,Z7021&lt;143),VLOOKUP($W7021,日射量と図３!$E$6:$H$34,4,TRUE),VLOOKUP($W7021,日射量と図３!$E$6:$I$34,5,TRUE))))))</f>
        <v/>
      </c>
      <c r="AC7021" s="382" t="str">
        <f t="shared" si="1323"/>
        <v/>
      </c>
      <c r="AD7021" s="382" t="str">
        <f t="shared" si="1324"/>
        <v/>
      </c>
    </row>
    <row r="7022" spans="11:30" ht="13.5" customHeight="1">
      <c r="K7022" s="4">
        <f t="shared" si="1320"/>
        <v>3</v>
      </c>
      <c r="L7022" s="34">
        <v>43544</v>
      </c>
      <c r="M7022" s="4">
        <v>293</v>
      </c>
      <c r="N7022" s="4">
        <v>11</v>
      </c>
      <c r="O7022" s="31">
        <v>0.41666666666666669</v>
      </c>
      <c r="P7022" s="35">
        <v>12.9</v>
      </c>
      <c r="Q7022" s="36">
        <f t="shared" si="1321"/>
        <v>12</v>
      </c>
      <c r="R7022" s="4">
        <f t="shared" si="1322"/>
        <v>0</v>
      </c>
      <c r="S7022" s="31">
        <f t="shared" si="1325"/>
        <v>0.26555555555555554</v>
      </c>
      <c r="T7022" s="31">
        <f t="shared" si="1326"/>
        <v>0.74109953703703713</v>
      </c>
      <c r="U7022" s="4">
        <f t="shared" si="1327"/>
        <v>0</v>
      </c>
      <c r="V7022" s="4" t="str">
        <f t="shared" si="1328"/>
        <v/>
      </c>
      <c r="W7022" s="18" t="str">
        <f>IF(V7022="","",VLOOKUP(L7022,日射量と図３!$A$4:$C$368,3,TRUE)*238.85/100)</f>
        <v/>
      </c>
      <c r="X7022" s="4" t="str">
        <f t="shared" si="1329"/>
        <v/>
      </c>
      <c r="Y7022" s="4" t="str">
        <f t="shared" si="1330"/>
        <v/>
      </c>
      <c r="Z7022" s="4" t="str">
        <f t="shared" si="1331"/>
        <v/>
      </c>
      <c r="AA7022" s="4" t="str">
        <f>IF($V7022="","",IF(Y7022&lt;36,0,IF(AND(36&lt;=Y7022,Y7022&lt;71),VLOOKUP($W7022,日射量と図３!$E$6:$F$34,2,TRUE),IF(AND(71&lt;=Y7022,Y7022&lt;107),VLOOKUP($W7022,日射量と図３!$E$6:$G$34,3,TRUE),IF(AND(107&lt;=Y7022,Y7022&lt;143),VLOOKUP($W7022,日射量と図３!$E$6:$H$34,4,TRUE),VLOOKUP($W7022,日射量と図３!$E$6:$I$34,5,TRUE))))))</f>
        <v/>
      </c>
      <c r="AB7022" s="4" t="str">
        <f>IF($V7022="","",IF(Z7022&lt;36,0,IF(AND(36&lt;=Z7022,Z7022&lt;71),VLOOKUP($W7022,日射量と図３!$E$6:$F$34,2,TRUE),IF(AND(71&lt;=Z7022,Z7022&lt;107),VLOOKUP($W7022,日射量と図３!$E$6:$G$34,3,TRUE),IF(AND(107&lt;=Z7022,Z7022&lt;143),VLOOKUP($W7022,日射量と図３!$E$6:$H$34,4,TRUE),VLOOKUP($W7022,日射量と図３!$E$6:$I$34,5,TRUE))))))</f>
        <v/>
      </c>
      <c r="AC7022" s="382" t="str">
        <f t="shared" si="1323"/>
        <v/>
      </c>
      <c r="AD7022" s="382" t="str">
        <f t="shared" si="1324"/>
        <v/>
      </c>
    </row>
    <row r="7023" spans="11:30" ht="13.5" customHeight="1">
      <c r="K7023" s="4">
        <f t="shared" si="1320"/>
        <v>3</v>
      </c>
      <c r="L7023" s="34">
        <v>43544</v>
      </c>
      <c r="M7023" s="4">
        <v>293</v>
      </c>
      <c r="N7023" s="4">
        <v>12</v>
      </c>
      <c r="O7023" s="31">
        <v>0.45833333333333331</v>
      </c>
      <c r="P7023" s="35">
        <v>14.120000000000001</v>
      </c>
      <c r="Q7023" s="36">
        <f t="shared" si="1321"/>
        <v>12</v>
      </c>
      <c r="R7023" s="4">
        <f t="shared" si="1322"/>
        <v>0</v>
      </c>
      <c r="S7023" s="31">
        <f t="shared" si="1325"/>
        <v>0.26555555555555554</v>
      </c>
      <c r="T7023" s="31">
        <f t="shared" si="1326"/>
        <v>0.74109953703703713</v>
      </c>
      <c r="U7023" s="4">
        <f t="shared" si="1327"/>
        <v>0</v>
      </c>
      <c r="V7023" s="4" t="str">
        <f t="shared" si="1328"/>
        <v/>
      </c>
      <c r="W7023" s="18" t="str">
        <f>IF(V7023="","",VLOOKUP(L7023,日射量と図３!$A$4:$C$368,3,TRUE)*238.85/100)</f>
        <v/>
      </c>
      <c r="X7023" s="4" t="str">
        <f t="shared" si="1329"/>
        <v/>
      </c>
      <c r="Y7023" s="4" t="str">
        <f t="shared" si="1330"/>
        <v/>
      </c>
      <c r="Z7023" s="4" t="str">
        <f t="shared" si="1331"/>
        <v/>
      </c>
      <c r="AA7023" s="4" t="str">
        <f>IF($V7023="","",IF(Y7023&lt;36,0,IF(AND(36&lt;=Y7023,Y7023&lt;71),VLOOKUP($W7023,日射量と図３!$E$6:$F$34,2,TRUE),IF(AND(71&lt;=Y7023,Y7023&lt;107),VLOOKUP($W7023,日射量と図３!$E$6:$G$34,3,TRUE),IF(AND(107&lt;=Y7023,Y7023&lt;143),VLOOKUP($W7023,日射量と図３!$E$6:$H$34,4,TRUE),VLOOKUP($W7023,日射量と図３!$E$6:$I$34,5,TRUE))))))</f>
        <v/>
      </c>
      <c r="AB7023" s="4" t="str">
        <f>IF($V7023="","",IF(Z7023&lt;36,0,IF(AND(36&lt;=Z7023,Z7023&lt;71),VLOOKUP($W7023,日射量と図３!$E$6:$F$34,2,TRUE),IF(AND(71&lt;=Z7023,Z7023&lt;107),VLOOKUP($W7023,日射量と図３!$E$6:$G$34,3,TRUE),IF(AND(107&lt;=Z7023,Z7023&lt;143),VLOOKUP($W7023,日射量と図３!$E$6:$H$34,4,TRUE),VLOOKUP($W7023,日射量と図３!$E$6:$I$34,5,TRUE))))))</f>
        <v/>
      </c>
      <c r="AC7023" s="382" t="str">
        <f t="shared" si="1323"/>
        <v/>
      </c>
      <c r="AD7023" s="382" t="str">
        <f t="shared" si="1324"/>
        <v/>
      </c>
    </row>
    <row r="7024" spans="11:30" ht="13.5" customHeight="1">
      <c r="K7024" s="4">
        <f t="shared" si="1320"/>
        <v>3</v>
      </c>
      <c r="L7024" s="34">
        <v>43544</v>
      </c>
      <c r="M7024" s="4">
        <v>293</v>
      </c>
      <c r="N7024" s="4">
        <v>13</v>
      </c>
      <c r="O7024" s="31">
        <v>0.5</v>
      </c>
      <c r="P7024" s="35">
        <v>15.069999999999999</v>
      </c>
      <c r="Q7024" s="36">
        <f t="shared" si="1321"/>
        <v>12</v>
      </c>
      <c r="R7024" s="4">
        <f t="shared" si="1322"/>
        <v>0</v>
      </c>
      <c r="S7024" s="31">
        <f t="shared" si="1325"/>
        <v>0.26555555555555554</v>
      </c>
      <c r="T7024" s="31">
        <f t="shared" si="1326"/>
        <v>0.74109953703703713</v>
      </c>
      <c r="U7024" s="4">
        <f t="shared" si="1327"/>
        <v>0</v>
      </c>
      <c r="V7024" s="4" t="str">
        <f t="shared" si="1328"/>
        <v/>
      </c>
      <c r="W7024" s="18" t="str">
        <f>IF(V7024="","",VLOOKUP(L7024,日射量と図３!$A$4:$C$368,3,TRUE)*238.85/100)</f>
        <v/>
      </c>
      <c r="X7024" s="4" t="str">
        <f t="shared" si="1329"/>
        <v/>
      </c>
      <c r="Y7024" s="4" t="str">
        <f t="shared" si="1330"/>
        <v/>
      </c>
      <c r="Z7024" s="4" t="str">
        <f t="shared" si="1331"/>
        <v/>
      </c>
      <c r="AA7024" s="4" t="str">
        <f>IF($V7024="","",IF(Y7024&lt;36,0,IF(AND(36&lt;=Y7024,Y7024&lt;71),VLOOKUP($W7024,日射量と図３!$E$6:$F$34,2,TRUE),IF(AND(71&lt;=Y7024,Y7024&lt;107),VLOOKUP($W7024,日射量と図３!$E$6:$G$34,3,TRUE),IF(AND(107&lt;=Y7024,Y7024&lt;143),VLOOKUP($W7024,日射量と図３!$E$6:$H$34,4,TRUE),VLOOKUP($W7024,日射量と図３!$E$6:$I$34,5,TRUE))))))</f>
        <v/>
      </c>
      <c r="AB7024" s="4" t="str">
        <f>IF($V7024="","",IF(Z7024&lt;36,0,IF(AND(36&lt;=Z7024,Z7024&lt;71),VLOOKUP($W7024,日射量と図３!$E$6:$F$34,2,TRUE),IF(AND(71&lt;=Z7024,Z7024&lt;107),VLOOKUP($W7024,日射量と図３!$E$6:$G$34,3,TRUE),IF(AND(107&lt;=Z7024,Z7024&lt;143),VLOOKUP($W7024,日射量と図３!$E$6:$H$34,4,TRUE),VLOOKUP($W7024,日射量と図３!$E$6:$I$34,5,TRUE))))))</f>
        <v/>
      </c>
      <c r="AC7024" s="382" t="str">
        <f t="shared" si="1323"/>
        <v/>
      </c>
      <c r="AD7024" s="382" t="str">
        <f t="shared" si="1324"/>
        <v/>
      </c>
    </row>
    <row r="7025" spans="11:30" ht="13.5" customHeight="1">
      <c r="K7025" s="4">
        <f t="shared" si="1320"/>
        <v>3</v>
      </c>
      <c r="L7025" s="34">
        <v>43544</v>
      </c>
      <c r="M7025" s="4">
        <v>293</v>
      </c>
      <c r="N7025" s="4">
        <v>14</v>
      </c>
      <c r="O7025" s="31">
        <v>0.54166666666666663</v>
      </c>
      <c r="P7025" s="35">
        <v>15.459999999999999</v>
      </c>
      <c r="Q7025" s="36">
        <f t="shared" si="1321"/>
        <v>12</v>
      </c>
      <c r="R7025" s="4">
        <f t="shared" si="1322"/>
        <v>0</v>
      </c>
      <c r="S7025" s="31">
        <f t="shared" si="1325"/>
        <v>0.26555555555555554</v>
      </c>
      <c r="T7025" s="31">
        <f t="shared" si="1326"/>
        <v>0.74109953703703713</v>
      </c>
      <c r="U7025" s="4">
        <f t="shared" si="1327"/>
        <v>0</v>
      </c>
      <c r="V7025" s="4" t="str">
        <f t="shared" si="1328"/>
        <v/>
      </c>
      <c r="W7025" s="18" t="str">
        <f>IF(V7025="","",VLOOKUP(L7025,日射量と図３!$A$4:$C$368,3,TRUE)*238.85/100)</f>
        <v/>
      </c>
      <c r="X7025" s="4" t="str">
        <f t="shared" si="1329"/>
        <v/>
      </c>
      <c r="Y7025" s="4" t="str">
        <f t="shared" si="1330"/>
        <v/>
      </c>
      <c r="Z7025" s="4" t="str">
        <f t="shared" si="1331"/>
        <v/>
      </c>
      <c r="AA7025" s="4" t="str">
        <f>IF($V7025="","",IF(Y7025&lt;36,0,IF(AND(36&lt;=Y7025,Y7025&lt;71),VLOOKUP($W7025,日射量と図３!$E$6:$F$34,2,TRUE),IF(AND(71&lt;=Y7025,Y7025&lt;107),VLOOKUP($W7025,日射量と図３!$E$6:$G$34,3,TRUE),IF(AND(107&lt;=Y7025,Y7025&lt;143),VLOOKUP($W7025,日射量と図３!$E$6:$H$34,4,TRUE),VLOOKUP($W7025,日射量と図３!$E$6:$I$34,5,TRUE))))))</f>
        <v/>
      </c>
      <c r="AB7025" s="4" t="str">
        <f>IF($V7025="","",IF(Z7025&lt;36,0,IF(AND(36&lt;=Z7025,Z7025&lt;71),VLOOKUP($W7025,日射量と図３!$E$6:$F$34,2,TRUE),IF(AND(71&lt;=Z7025,Z7025&lt;107),VLOOKUP($W7025,日射量と図３!$E$6:$G$34,3,TRUE),IF(AND(107&lt;=Z7025,Z7025&lt;143),VLOOKUP($W7025,日射量と図３!$E$6:$H$34,4,TRUE),VLOOKUP($W7025,日射量と図３!$E$6:$I$34,5,TRUE))))))</f>
        <v/>
      </c>
      <c r="AC7025" s="382" t="str">
        <f t="shared" si="1323"/>
        <v/>
      </c>
      <c r="AD7025" s="382" t="str">
        <f t="shared" si="1324"/>
        <v/>
      </c>
    </row>
    <row r="7026" spans="11:30" ht="13.5" customHeight="1">
      <c r="K7026" s="4">
        <f t="shared" si="1320"/>
        <v>3</v>
      </c>
      <c r="L7026" s="34">
        <v>43544</v>
      </c>
      <c r="M7026" s="4">
        <v>293</v>
      </c>
      <c r="N7026" s="4">
        <v>15</v>
      </c>
      <c r="O7026" s="31">
        <v>0.58333333333333337</v>
      </c>
      <c r="P7026" s="35">
        <v>15.319999999999999</v>
      </c>
      <c r="Q7026" s="36">
        <f t="shared" si="1321"/>
        <v>12</v>
      </c>
      <c r="R7026" s="4">
        <f t="shared" si="1322"/>
        <v>0</v>
      </c>
      <c r="S7026" s="31">
        <f t="shared" si="1325"/>
        <v>0.26555555555555554</v>
      </c>
      <c r="T7026" s="31">
        <f t="shared" si="1326"/>
        <v>0.74109953703703713</v>
      </c>
      <c r="U7026" s="4">
        <f t="shared" si="1327"/>
        <v>0</v>
      </c>
      <c r="V7026" s="4" t="str">
        <f t="shared" si="1328"/>
        <v/>
      </c>
      <c r="W7026" s="18" t="str">
        <f>IF(V7026="","",VLOOKUP(L7026,日射量と図３!$A$4:$C$368,3,TRUE)*238.85/100)</f>
        <v/>
      </c>
      <c r="X7026" s="4" t="str">
        <f t="shared" si="1329"/>
        <v/>
      </c>
      <c r="Y7026" s="4" t="str">
        <f t="shared" si="1330"/>
        <v/>
      </c>
      <c r="Z7026" s="4" t="str">
        <f t="shared" si="1331"/>
        <v/>
      </c>
      <c r="AA7026" s="4" t="str">
        <f>IF($V7026="","",IF(Y7026&lt;36,0,IF(AND(36&lt;=Y7026,Y7026&lt;71),VLOOKUP($W7026,日射量と図３!$E$6:$F$34,2,TRUE),IF(AND(71&lt;=Y7026,Y7026&lt;107),VLOOKUP($W7026,日射量と図３!$E$6:$G$34,3,TRUE),IF(AND(107&lt;=Y7026,Y7026&lt;143),VLOOKUP($W7026,日射量と図３!$E$6:$H$34,4,TRUE),VLOOKUP($W7026,日射量と図３!$E$6:$I$34,5,TRUE))))))</f>
        <v/>
      </c>
      <c r="AB7026" s="4" t="str">
        <f>IF($V7026="","",IF(Z7026&lt;36,0,IF(AND(36&lt;=Z7026,Z7026&lt;71),VLOOKUP($W7026,日射量と図３!$E$6:$F$34,2,TRUE),IF(AND(71&lt;=Z7026,Z7026&lt;107),VLOOKUP($W7026,日射量と図３!$E$6:$G$34,3,TRUE),IF(AND(107&lt;=Z7026,Z7026&lt;143),VLOOKUP($W7026,日射量と図３!$E$6:$H$34,4,TRUE),VLOOKUP($W7026,日射量と図３!$E$6:$I$34,5,TRUE))))))</f>
        <v/>
      </c>
      <c r="AC7026" s="382" t="str">
        <f t="shared" si="1323"/>
        <v/>
      </c>
      <c r="AD7026" s="382" t="str">
        <f t="shared" si="1324"/>
        <v/>
      </c>
    </row>
    <row r="7027" spans="11:30" ht="13.5" customHeight="1">
      <c r="K7027" s="4">
        <f t="shared" si="1320"/>
        <v>3</v>
      </c>
      <c r="L7027" s="34">
        <v>43544</v>
      </c>
      <c r="M7027" s="4">
        <v>293</v>
      </c>
      <c r="N7027" s="4">
        <v>16</v>
      </c>
      <c r="O7027" s="31">
        <v>0.625</v>
      </c>
      <c r="P7027" s="35">
        <v>14.779999999999998</v>
      </c>
      <c r="Q7027" s="36">
        <f t="shared" si="1321"/>
        <v>16</v>
      </c>
      <c r="R7027" s="4">
        <f t="shared" si="1322"/>
        <v>1.2200000000000024</v>
      </c>
      <c r="S7027" s="31">
        <f t="shared" si="1325"/>
        <v>0.26555555555555554</v>
      </c>
      <c r="T7027" s="31">
        <f t="shared" si="1326"/>
        <v>0.74109953703703713</v>
      </c>
      <c r="U7027" s="4">
        <f t="shared" si="1327"/>
        <v>1.2200000000000024</v>
      </c>
      <c r="V7027" s="4" t="str">
        <f t="shared" si="1328"/>
        <v/>
      </c>
      <c r="W7027" s="18" t="str">
        <f>IF(V7027="","",VLOOKUP(L7027,日射量と図３!$A$4:$C$368,3,TRUE)*238.85/100)</f>
        <v/>
      </c>
      <c r="X7027" s="4" t="str">
        <f t="shared" si="1329"/>
        <v/>
      </c>
      <c r="Y7027" s="4" t="str">
        <f t="shared" si="1330"/>
        <v/>
      </c>
      <c r="Z7027" s="4" t="str">
        <f t="shared" si="1331"/>
        <v/>
      </c>
      <c r="AA7027" s="4" t="str">
        <f>IF($V7027="","",IF(Y7027&lt;36,0,IF(AND(36&lt;=Y7027,Y7027&lt;71),VLOOKUP($W7027,日射量と図３!$E$6:$F$34,2,TRUE),IF(AND(71&lt;=Y7027,Y7027&lt;107),VLOOKUP($W7027,日射量と図３!$E$6:$G$34,3,TRUE),IF(AND(107&lt;=Y7027,Y7027&lt;143),VLOOKUP($W7027,日射量と図３!$E$6:$H$34,4,TRUE),VLOOKUP($W7027,日射量と図３!$E$6:$I$34,5,TRUE))))))</f>
        <v/>
      </c>
      <c r="AB7027" s="4" t="str">
        <f>IF($V7027="","",IF(Z7027&lt;36,0,IF(AND(36&lt;=Z7027,Z7027&lt;71),VLOOKUP($W7027,日射量と図３!$E$6:$F$34,2,TRUE),IF(AND(71&lt;=Z7027,Z7027&lt;107),VLOOKUP($W7027,日射量と図３!$E$6:$G$34,3,TRUE),IF(AND(107&lt;=Z7027,Z7027&lt;143),VLOOKUP($W7027,日射量と図３!$E$6:$H$34,4,TRUE),VLOOKUP($W7027,日射量と図３!$E$6:$I$34,5,TRUE))))))</f>
        <v/>
      </c>
      <c r="AC7027" s="382" t="str">
        <f t="shared" si="1323"/>
        <v/>
      </c>
      <c r="AD7027" s="382" t="str">
        <f t="shared" si="1324"/>
        <v/>
      </c>
    </row>
    <row r="7028" spans="11:30" ht="13.5" customHeight="1">
      <c r="K7028" s="4">
        <f t="shared" si="1320"/>
        <v>3</v>
      </c>
      <c r="L7028" s="34">
        <v>43544</v>
      </c>
      <c r="M7028" s="4">
        <v>293</v>
      </c>
      <c r="N7028" s="4">
        <v>17</v>
      </c>
      <c r="O7028" s="31">
        <v>0.66666666666666663</v>
      </c>
      <c r="P7028" s="35">
        <v>13.929999999999998</v>
      </c>
      <c r="Q7028" s="36">
        <f t="shared" si="1321"/>
        <v>16</v>
      </c>
      <c r="R7028" s="4">
        <f t="shared" si="1322"/>
        <v>2.0700000000000021</v>
      </c>
      <c r="S7028" s="31">
        <f t="shared" si="1325"/>
        <v>0.26555555555555554</v>
      </c>
      <c r="T7028" s="31">
        <f t="shared" si="1326"/>
        <v>0.74109953703703713</v>
      </c>
      <c r="U7028" s="4">
        <f t="shared" si="1327"/>
        <v>2.0700000000000021</v>
      </c>
      <c r="V7028" s="4" t="str">
        <f t="shared" si="1328"/>
        <v/>
      </c>
      <c r="W7028" s="18" t="str">
        <f>IF(V7028="","",VLOOKUP(L7028,日射量と図３!$A$4:$C$368,3,TRUE)*238.85/100)</f>
        <v/>
      </c>
      <c r="X7028" s="4" t="str">
        <f t="shared" si="1329"/>
        <v/>
      </c>
      <c r="Y7028" s="4" t="str">
        <f t="shared" si="1330"/>
        <v/>
      </c>
      <c r="Z7028" s="4" t="str">
        <f t="shared" si="1331"/>
        <v/>
      </c>
      <c r="AA7028" s="4" t="str">
        <f>IF($V7028="","",IF(Y7028&lt;36,0,IF(AND(36&lt;=Y7028,Y7028&lt;71),VLOOKUP($W7028,日射量と図３!$E$6:$F$34,2,TRUE),IF(AND(71&lt;=Y7028,Y7028&lt;107),VLOOKUP($W7028,日射量と図３!$E$6:$G$34,3,TRUE),IF(AND(107&lt;=Y7028,Y7028&lt;143),VLOOKUP($W7028,日射量と図３!$E$6:$H$34,4,TRUE),VLOOKUP($W7028,日射量と図３!$E$6:$I$34,5,TRUE))))))</f>
        <v/>
      </c>
      <c r="AB7028" s="4" t="str">
        <f>IF($V7028="","",IF(Z7028&lt;36,0,IF(AND(36&lt;=Z7028,Z7028&lt;71),VLOOKUP($W7028,日射量と図３!$E$6:$F$34,2,TRUE),IF(AND(71&lt;=Z7028,Z7028&lt;107),VLOOKUP($W7028,日射量と図３!$E$6:$G$34,3,TRUE),IF(AND(107&lt;=Z7028,Z7028&lt;143),VLOOKUP($W7028,日射量と図３!$E$6:$H$34,4,TRUE),VLOOKUP($W7028,日射量と図３!$E$6:$I$34,5,TRUE))))))</f>
        <v/>
      </c>
      <c r="AC7028" s="382" t="str">
        <f t="shared" si="1323"/>
        <v/>
      </c>
      <c r="AD7028" s="382" t="str">
        <f t="shared" si="1324"/>
        <v/>
      </c>
    </row>
    <row r="7029" spans="11:30" ht="13.5" customHeight="1">
      <c r="K7029" s="4">
        <f t="shared" si="1320"/>
        <v>3</v>
      </c>
      <c r="L7029" s="34">
        <v>43544</v>
      </c>
      <c r="M7029" s="4">
        <v>293</v>
      </c>
      <c r="N7029" s="4">
        <v>18</v>
      </c>
      <c r="O7029" s="31">
        <v>0.70833333333333337</v>
      </c>
      <c r="P7029" s="35">
        <v>12.8</v>
      </c>
      <c r="Q7029" s="36">
        <f t="shared" si="1321"/>
        <v>16</v>
      </c>
      <c r="R7029" s="4">
        <f t="shared" si="1322"/>
        <v>3.1999999999999993</v>
      </c>
      <c r="S7029" s="31">
        <f t="shared" si="1325"/>
        <v>0.26555555555555554</v>
      </c>
      <c r="T7029" s="31">
        <f t="shared" si="1326"/>
        <v>0.74109953703703713</v>
      </c>
      <c r="U7029" s="4">
        <f t="shared" si="1327"/>
        <v>3.1999999999999993</v>
      </c>
      <c r="V7029" s="4" t="str">
        <f t="shared" si="1328"/>
        <v/>
      </c>
      <c r="W7029" s="18" t="str">
        <f>IF(V7029="","",VLOOKUP(L7029,日射量と図３!$A$4:$C$368,3,TRUE)*238.85/100)</f>
        <v/>
      </c>
      <c r="X7029" s="4" t="str">
        <f t="shared" si="1329"/>
        <v/>
      </c>
      <c r="Y7029" s="4" t="str">
        <f t="shared" si="1330"/>
        <v/>
      </c>
      <c r="Z7029" s="4" t="str">
        <f t="shared" si="1331"/>
        <v/>
      </c>
      <c r="AA7029" s="4" t="str">
        <f>IF($V7029="","",IF(Y7029&lt;36,0,IF(AND(36&lt;=Y7029,Y7029&lt;71),VLOOKUP($W7029,日射量と図３!$E$6:$F$34,2,TRUE),IF(AND(71&lt;=Y7029,Y7029&lt;107),VLOOKUP($W7029,日射量と図３!$E$6:$G$34,3,TRUE),IF(AND(107&lt;=Y7029,Y7029&lt;143),VLOOKUP($W7029,日射量と図３!$E$6:$H$34,4,TRUE),VLOOKUP($W7029,日射量と図３!$E$6:$I$34,5,TRUE))))))</f>
        <v/>
      </c>
      <c r="AB7029" s="4" t="str">
        <f>IF($V7029="","",IF(Z7029&lt;36,0,IF(AND(36&lt;=Z7029,Z7029&lt;71),VLOOKUP($W7029,日射量と図３!$E$6:$F$34,2,TRUE),IF(AND(71&lt;=Z7029,Z7029&lt;107),VLOOKUP($W7029,日射量と図３!$E$6:$G$34,3,TRUE),IF(AND(107&lt;=Z7029,Z7029&lt;143),VLOOKUP($W7029,日射量と図３!$E$6:$H$34,4,TRUE),VLOOKUP($W7029,日射量と図３!$E$6:$I$34,5,TRUE))))))</f>
        <v/>
      </c>
      <c r="AC7029" s="382" t="str">
        <f t="shared" si="1323"/>
        <v/>
      </c>
      <c r="AD7029" s="382" t="str">
        <f t="shared" si="1324"/>
        <v/>
      </c>
    </row>
    <row r="7030" spans="11:30" ht="13.5" customHeight="1">
      <c r="K7030" s="4">
        <f t="shared" si="1320"/>
        <v>3</v>
      </c>
      <c r="L7030" s="34">
        <v>43544</v>
      </c>
      <c r="M7030" s="4">
        <v>293</v>
      </c>
      <c r="N7030" s="4">
        <v>19</v>
      </c>
      <c r="O7030" s="31">
        <v>0.75</v>
      </c>
      <c r="P7030" s="35">
        <v>12.059999999999999</v>
      </c>
      <c r="Q7030" s="36">
        <f t="shared" si="1321"/>
        <v>16</v>
      </c>
      <c r="R7030" s="4">
        <f t="shared" si="1322"/>
        <v>3.9400000000000013</v>
      </c>
      <c r="S7030" s="31">
        <f t="shared" si="1325"/>
        <v>0.26555555555555554</v>
      </c>
      <c r="T7030" s="31">
        <f t="shared" si="1326"/>
        <v>0.74109953703703713</v>
      </c>
      <c r="U7030" s="4">
        <f t="shared" si="1327"/>
        <v>0</v>
      </c>
      <c r="V7030" s="4" t="str">
        <f t="shared" si="1328"/>
        <v/>
      </c>
      <c r="W7030" s="18" t="str">
        <f>IF(V7030="","",VLOOKUP(L7030,日射量と図３!$A$4:$C$368,3,TRUE)*238.85/100)</f>
        <v/>
      </c>
      <c r="X7030" s="4" t="str">
        <f t="shared" si="1329"/>
        <v/>
      </c>
      <c r="Y7030" s="4" t="str">
        <f t="shared" si="1330"/>
        <v/>
      </c>
      <c r="Z7030" s="4" t="str">
        <f t="shared" si="1331"/>
        <v/>
      </c>
      <c r="AA7030" s="4" t="str">
        <f>IF($V7030="","",IF(Y7030&lt;36,0,IF(AND(36&lt;=Y7030,Y7030&lt;71),VLOOKUP($W7030,日射量と図３!$E$6:$F$34,2,TRUE),IF(AND(71&lt;=Y7030,Y7030&lt;107),VLOOKUP($W7030,日射量と図３!$E$6:$G$34,3,TRUE),IF(AND(107&lt;=Y7030,Y7030&lt;143),VLOOKUP($W7030,日射量と図３!$E$6:$H$34,4,TRUE),VLOOKUP($W7030,日射量と図３!$E$6:$I$34,5,TRUE))))))</f>
        <v/>
      </c>
      <c r="AB7030" s="4" t="str">
        <f>IF($V7030="","",IF(Z7030&lt;36,0,IF(AND(36&lt;=Z7030,Z7030&lt;71),VLOOKUP($W7030,日射量と図３!$E$6:$F$34,2,TRUE),IF(AND(71&lt;=Z7030,Z7030&lt;107),VLOOKUP($W7030,日射量と図３!$E$6:$G$34,3,TRUE),IF(AND(107&lt;=Z7030,Z7030&lt;143),VLOOKUP($W7030,日射量と図３!$E$6:$H$34,4,TRUE),VLOOKUP($W7030,日射量と図３!$E$6:$I$34,5,TRUE))))))</f>
        <v/>
      </c>
      <c r="AC7030" s="382" t="str">
        <f t="shared" si="1323"/>
        <v/>
      </c>
      <c r="AD7030" s="382" t="str">
        <f t="shared" si="1324"/>
        <v/>
      </c>
    </row>
    <row r="7031" spans="11:30" ht="13.5" customHeight="1">
      <c r="K7031" s="4">
        <f t="shared" si="1320"/>
        <v>3</v>
      </c>
      <c r="L7031" s="34">
        <v>43544</v>
      </c>
      <c r="M7031" s="4">
        <v>293</v>
      </c>
      <c r="N7031" s="4">
        <v>20</v>
      </c>
      <c r="O7031" s="31">
        <v>0.79166666666666663</v>
      </c>
      <c r="P7031" s="35">
        <v>11.37</v>
      </c>
      <c r="Q7031" s="36">
        <f t="shared" si="1321"/>
        <v>16</v>
      </c>
      <c r="R7031" s="4">
        <f t="shared" si="1322"/>
        <v>4.6300000000000008</v>
      </c>
      <c r="S7031" s="31">
        <f t="shared" si="1325"/>
        <v>0.26555555555555554</v>
      </c>
      <c r="T7031" s="31">
        <f t="shared" si="1326"/>
        <v>0.74109953703703713</v>
      </c>
      <c r="U7031" s="4">
        <f t="shared" si="1327"/>
        <v>0</v>
      </c>
      <c r="V7031" s="4" t="str">
        <f t="shared" si="1328"/>
        <v/>
      </c>
      <c r="W7031" s="18" t="str">
        <f>IF(V7031="","",VLOOKUP(L7031,日射量と図３!$A$4:$C$368,3,TRUE)*238.85/100)</f>
        <v/>
      </c>
      <c r="X7031" s="4" t="str">
        <f t="shared" si="1329"/>
        <v/>
      </c>
      <c r="Y7031" s="4" t="str">
        <f t="shared" si="1330"/>
        <v/>
      </c>
      <c r="Z7031" s="4" t="str">
        <f t="shared" si="1331"/>
        <v/>
      </c>
      <c r="AA7031" s="4" t="str">
        <f>IF($V7031="","",IF(Y7031&lt;36,0,IF(AND(36&lt;=Y7031,Y7031&lt;71),VLOOKUP($W7031,日射量と図３!$E$6:$F$34,2,TRUE),IF(AND(71&lt;=Y7031,Y7031&lt;107),VLOOKUP($W7031,日射量と図３!$E$6:$G$34,3,TRUE),IF(AND(107&lt;=Y7031,Y7031&lt;143),VLOOKUP($W7031,日射量と図３!$E$6:$H$34,4,TRUE),VLOOKUP($W7031,日射量と図３!$E$6:$I$34,5,TRUE))))))</f>
        <v/>
      </c>
      <c r="AB7031" s="4" t="str">
        <f>IF($V7031="","",IF(Z7031&lt;36,0,IF(AND(36&lt;=Z7031,Z7031&lt;71),VLOOKUP($W7031,日射量と図３!$E$6:$F$34,2,TRUE),IF(AND(71&lt;=Z7031,Z7031&lt;107),VLOOKUP($W7031,日射量と図３!$E$6:$G$34,3,TRUE),IF(AND(107&lt;=Z7031,Z7031&lt;143),VLOOKUP($W7031,日射量と図３!$E$6:$H$34,4,TRUE),VLOOKUP($W7031,日射量と図３!$E$6:$I$34,5,TRUE))))))</f>
        <v/>
      </c>
      <c r="AC7031" s="382" t="str">
        <f t="shared" si="1323"/>
        <v/>
      </c>
      <c r="AD7031" s="382" t="str">
        <f t="shared" si="1324"/>
        <v/>
      </c>
    </row>
    <row r="7032" spans="11:30" ht="13.5" customHeight="1">
      <c r="K7032" s="4">
        <f t="shared" si="1320"/>
        <v>3</v>
      </c>
      <c r="L7032" s="34">
        <v>43544</v>
      </c>
      <c r="M7032" s="4">
        <v>293</v>
      </c>
      <c r="N7032" s="4">
        <v>21</v>
      </c>
      <c r="O7032" s="31">
        <v>0.83333333333333337</v>
      </c>
      <c r="P7032" s="35">
        <v>10.85</v>
      </c>
      <c r="Q7032" s="36">
        <f t="shared" si="1321"/>
        <v>16</v>
      </c>
      <c r="R7032" s="4">
        <f t="shared" si="1322"/>
        <v>5.15</v>
      </c>
      <c r="S7032" s="31">
        <f t="shared" si="1325"/>
        <v>0.26555555555555554</v>
      </c>
      <c r="T7032" s="31">
        <f t="shared" si="1326"/>
        <v>0.74109953703703713</v>
      </c>
      <c r="U7032" s="4">
        <f t="shared" si="1327"/>
        <v>0</v>
      </c>
      <c r="V7032" s="4" t="str">
        <f t="shared" si="1328"/>
        <v/>
      </c>
      <c r="W7032" s="18" t="str">
        <f>IF(V7032="","",VLOOKUP(L7032,日射量と図３!$A$4:$C$368,3,TRUE)*238.85/100)</f>
        <v/>
      </c>
      <c r="X7032" s="4" t="str">
        <f t="shared" si="1329"/>
        <v/>
      </c>
      <c r="Y7032" s="4" t="str">
        <f t="shared" si="1330"/>
        <v/>
      </c>
      <c r="Z7032" s="4" t="str">
        <f t="shared" si="1331"/>
        <v/>
      </c>
      <c r="AA7032" s="4" t="str">
        <f>IF($V7032="","",IF(Y7032&lt;36,0,IF(AND(36&lt;=Y7032,Y7032&lt;71),VLOOKUP($W7032,日射量と図３!$E$6:$F$34,2,TRUE),IF(AND(71&lt;=Y7032,Y7032&lt;107),VLOOKUP($W7032,日射量と図３!$E$6:$G$34,3,TRUE),IF(AND(107&lt;=Y7032,Y7032&lt;143),VLOOKUP($W7032,日射量と図３!$E$6:$H$34,4,TRUE),VLOOKUP($W7032,日射量と図３!$E$6:$I$34,5,TRUE))))))</f>
        <v/>
      </c>
      <c r="AB7032" s="4" t="str">
        <f>IF($V7032="","",IF(Z7032&lt;36,0,IF(AND(36&lt;=Z7032,Z7032&lt;71),VLOOKUP($W7032,日射量と図３!$E$6:$F$34,2,TRUE),IF(AND(71&lt;=Z7032,Z7032&lt;107),VLOOKUP($W7032,日射量と図３!$E$6:$G$34,3,TRUE),IF(AND(107&lt;=Z7032,Z7032&lt;143),VLOOKUP($W7032,日射量と図３!$E$6:$H$34,4,TRUE),VLOOKUP($W7032,日射量と図３!$E$6:$I$34,5,TRUE))))))</f>
        <v/>
      </c>
      <c r="AC7032" s="382" t="str">
        <f t="shared" si="1323"/>
        <v/>
      </c>
      <c r="AD7032" s="382" t="str">
        <f t="shared" si="1324"/>
        <v/>
      </c>
    </row>
    <row r="7033" spans="11:30" ht="13.5" customHeight="1">
      <c r="K7033" s="4">
        <f t="shared" si="1320"/>
        <v>3</v>
      </c>
      <c r="L7033" s="34">
        <v>43544</v>
      </c>
      <c r="M7033" s="4">
        <v>293</v>
      </c>
      <c r="N7033" s="4">
        <v>22</v>
      </c>
      <c r="O7033" s="31">
        <v>0.875</v>
      </c>
      <c r="P7033" s="35">
        <v>10.52</v>
      </c>
      <c r="Q7033" s="36">
        <f t="shared" si="1321"/>
        <v>16</v>
      </c>
      <c r="R7033" s="4">
        <f t="shared" si="1322"/>
        <v>5.48</v>
      </c>
      <c r="S7033" s="31">
        <f t="shared" si="1325"/>
        <v>0.26555555555555554</v>
      </c>
      <c r="T7033" s="31">
        <f t="shared" si="1326"/>
        <v>0.74109953703703713</v>
      </c>
      <c r="U7033" s="4">
        <f t="shared" si="1327"/>
        <v>0</v>
      </c>
      <c r="V7033" s="4" t="str">
        <f t="shared" si="1328"/>
        <v/>
      </c>
      <c r="W7033" s="18" t="str">
        <f>IF(V7033="","",VLOOKUP(L7033,日射量と図３!$A$4:$C$368,3,TRUE)*238.85/100)</f>
        <v/>
      </c>
      <c r="X7033" s="4" t="str">
        <f t="shared" si="1329"/>
        <v/>
      </c>
      <c r="Y7033" s="4" t="str">
        <f t="shared" si="1330"/>
        <v/>
      </c>
      <c r="Z7033" s="4" t="str">
        <f t="shared" si="1331"/>
        <v/>
      </c>
      <c r="AA7033" s="4" t="str">
        <f>IF($V7033="","",IF(Y7033&lt;36,0,IF(AND(36&lt;=Y7033,Y7033&lt;71),VLOOKUP($W7033,日射量と図３!$E$6:$F$34,2,TRUE),IF(AND(71&lt;=Y7033,Y7033&lt;107),VLOOKUP($W7033,日射量と図３!$E$6:$G$34,3,TRUE),IF(AND(107&lt;=Y7033,Y7033&lt;143),VLOOKUP($W7033,日射量と図３!$E$6:$H$34,4,TRUE),VLOOKUP($W7033,日射量と図３!$E$6:$I$34,5,TRUE))))))</f>
        <v/>
      </c>
      <c r="AB7033" s="4" t="str">
        <f>IF($V7033="","",IF(Z7033&lt;36,0,IF(AND(36&lt;=Z7033,Z7033&lt;71),VLOOKUP($W7033,日射量と図３!$E$6:$F$34,2,TRUE),IF(AND(71&lt;=Z7033,Z7033&lt;107),VLOOKUP($W7033,日射量と図３!$E$6:$G$34,3,TRUE),IF(AND(107&lt;=Z7033,Z7033&lt;143),VLOOKUP($W7033,日射量と図３!$E$6:$H$34,4,TRUE),VLOOKUP($W7033,日射量と図３!$E$6:$I$34,5,TRUE))))))</f>
        <v/>
      </c>
      <c r="AC7033" s="382" t="str">
        <f t="shared" si="1323"/>
        <v/>
      </c>
      <c r="AD7033" s="382" t="str">
        <f t="shared" si="1324"/>
        <v/>
      </c>
    </row>
    <row r="7034" spans="11:30" ht="13.5" customHeight="1">
      <c r="K7034" s="4">
        <f t="shared" si="1320"/>
        <v>3</v>
      </c>
      <c r="L7034" s="34">
        <v>43544</v>
      </c>
      <c r="M7034" s="4">
        <v>293</v>
      </c>
      <c r="N7034" s="4">
        <v>23</v>
      </c>
      <c r="O7034" s="31">
        <v>0.91666666666666663</v>
      </c>
      <c r="P7034" s="35">
        <v>10.32</v>
      </c>
      <c r="Q7034" s="36">
        <f t="shared" si="1321"/>
        <v>13</v>
      </c>
      <c r="R7034" s="4">
        <f t="shared" si="1322"/>
        <v>2.6799999999999997</v>
      </c>
      <c r="S7034" s="31">
        <f t="shared" si="1325"/>
        <v>0.26555555555555554</v>
      </c>
      <c r="T7034" s="31">
        <f t="shared" si="1326"/>
        <v>0.74109953703703713</v>
      </c>
      <c r="U7034" s="4">
        <f t="shared" si="1327"/>
        <v>0</v>
      </c>
      <c r="V7034" s="4" t="str">
        <f t="shared" si="1328"/>
        <v/>
      </c>
      <c r="W7034" s="18" t="str">
        <f>IF(V7034="","",VLOOKUP(L7034,日射量と図３!$A$4:$C$368,3,TRUE)*238.85/100)</f>
        <v/>
      </c>
      <c r="X7034" s="4" t="str">
        <f t="shared" si="1329"/>
        <v/>
      </c>
      <c r="Y7034" s="4" t="str">
        <f t="shared" si="1330"/>
        <v/>
      </c>
      <c r="Z7034" s="4" t="str">
        <f t="shared" si="1331"/>
        <v/>
      </c>
      <c r="AA7034" s="4" t="str">
        <f>IF($V7034="","",IF(Y7034&lt;36,0,IF(AND(36&lt;=Y7034,Y7034&lt;71),VLOOKUP($W7034,日射量と図３!$E$6:$F$34,2,TRUE),IF(AND(71&lt;=Y7034,Y7034&lt;107),VLOOKUP($W7034,日射量と図３!$E$6:$G$34,3,TRUE),IF(AND(107&lt;=Y7034,Y7034&lt;143),VLOOKUP($W7034,日射量と図３!$E$6:$H$34,4,TRUE),VLOOKUP($W7034,日射量と図３!$E$6:$I$34,5,TRUE))))))</f>
        <v/>
      </c>
      <c r="AB7034" s="4" t="str">
        <f>IF($V7034="","",IF(Z7034&lt;36,0,IF(AND(36&lt;=Z7034,Z7034&lt;71),VLOOKUP($W7034,日射量と図３!$E$6:$F$34,2,TRUE),IF(AND(71&lt;=Z7034,Z7034&lt;107),VLOOKUP($W7034,日射量と図３!$E$6:$G$34,3,TRUE),IF(AND(107&lt;=Z7034,Z7034&lt;143),VLOOKUP($W7034,日射量と図３!$E$6:$H$34,4,TRUE),VLOOKUP($W7034,日射量と図３!$E$6:$I$34,5,TRUE))))))</f>
        <v/>
      </c>
      <c r="AC7034" s="382" t="str">
        <f t="shared" si="1323"/>
        <v/>
      </c>
      <c r="AD7034" s="382" t="str">
        <f t="shared" si="1324"/>
        <v/>
      </c>
    </row>
    <row r="7035" spans="11:30" ht="13.5" customHeight="1">
      <c r="K7035" s="4">
        <f t="shared" si="1320"/>
        <v>3</v>
      </c>
      <c r="L7035" s="34">
        <v>43544</v>
      </c>
      <c r="M7035" s="4">
        <v>293</v>
      </c>
      <c r="N7035" s="4">
        <v>24</v>
      </c>
      <c r="O7035" s="31">
        <v>0.95833333333333337</v>
      </c>
      <c r="P7035" s="35">
        <v>9.9</v>
      </c>
      <c r="Q7035" s="36">
        <f t="shared" si="1321"/>
        <v>13</v>
      </c>
      <c r="R7035" s="4">
        <f t="shared" si="1322"/>
        <v>3.0999999999999996</v>
      </c>
      <c r="S7035" s="31">
        <f t="shared" si="1325"/>
        <v>0.26555555555555554</v>
      </c>
      <c r="T7035" s="31">
        <f t="shared" si="1326"/>
        <v>0.74109953703703713</v>
      </c>
      <c r="U7035" s="4">
        <f t="shared" si="1327"/>
        <v>0</v>
      </c>
      <c r="V7035" s="4" t="str">
        <f t="shared" si="1328"/>
        <v/>
      </c>
      <c r="W7035" s="18" t="str">
        <f>IF(V7035="","",VLOOKUP(L7035,日射量と図３!$A$4:$C$368,3,TRUE)*238.85/100)</f>
        <v/>
      </c>
      <c r="X7035" s="4" t="str">
        <f t="shared" si="1329"/>
        <v/>
      </c>
      <c r="Y7035" s="4" t="str">
        <f t="shared" si="1330"/>
        <v/>
      </c>
      <c r="Z7035" s="4" t="str">
        <f t="shared" si="1331"/>
        <v/>
      </c>
      <c r="AA7035" s="4" t="str">
        <f>IF($V7035="","",IF(Y7035&lt;36,0,IF(AND(36&lt;=Y7035,Y7035&lt;71),VLOOKUP($W7035,日射量と図３!$E$6:$F$34,2,TRUE),IF(AND(71&lt;=Y7035,Y7035&lt;107),VLOOKUP($W7035,日射量と図３!$E$6:$G$34,3,TRUE),IF(AND(107&lt;=Y7035,Y7035&lt;143),VLOOKUP($W7035,日射量と図３!$E$6:$H$34,4,TRUE),VLOOKUP($W7035,日射量と図３!$E$6:$I$34,5,TRUE))))))</f>
        <v/>
      </c>
      <c r="AB7035" s="4" t="str">
        <f>IF($V7035="","",IF(Z7035&lt;36,0,IF(AND(36&lt;=Z7035,Z7035&lt;71),VLOOKUP($W7035,日射量と図３!$E$6:$F$34,2,TRUE),IF(AND(71&lt;=Z7035,Z7035&lt;107),VLOOKUP($W7035,日射量と図３!$E$6:$G$34,3,TRUE),IF(AND(107&lt;=Z7035,Z7035&lt;143),VLOOKUP($W7035,日射量と図３!$E$6:$H$34,4,TRUE),VLOOKUP($W7035,日射量と図３!$E$6:$I$34,5,TRUE))))))</f>
        <v/>
      </c>
      <c r="AC7035" s="382" t="str">
        <f t="shared" si="1323"/>
        <v/>
      </c>
      <c r="AD7035" s="382" t="str">
        <f t="shared" si="1324"/>
        <v/>
      </c>
    </row>
    <row r="7036" spans="11:30" ht="13.5" customHeight="1">
      <c r="K7036" s="4">
        <f t="shared" si="1320"/>
        <v>3</v>
      </c>
      <c r="L7036" s="34">
        <v>43545</v>
      </c>
      <c r="M7036" s="4">
        <v>294</v>
      </c>
      <c r="N7036" s="4">
        <v>1</v>
      </c>
      <c r="O7036" s="31">
        <v>0</v>
      </c>
      <c r="P7036" s="35">
        <v>9.3699999999999992</v>
      </c>
      <c r="Q7036" s="36">
        <f t="shared" si="1321"/>
        <v>13</v>
      </c>
      <c r="R7036" s="4">
        <f t="shared" si="1322"/>
        <v>3.6300000000000008</v>
      </c>
      <c r="S7036" s="31">
        <f t="shared" si="1325"/>
        <v>0.26555555555555554</v>
      </c>
      <c r="T7036" s="31">
        <f t="shared" si="1326"/>
        <v>0.74109953703703713</v>
      </c>
      <c r="U7036" s="4">
        <f t="shared" si="1327"/>
        <v>0</v>
      </c>
      <c r="V7036" s="4">
        <f t="shared" si="1328"/>
        <v>26.540000000000006</v>
      </c>
      <c r="W7036" s="18">
        <f>IF(V7036="","",VLOOKUP(L7036,日射量と図３!$A$4:$C$368,3,TRUE)*238.85/100)</f>
        <v>40.604500000000002</v>
      </c>
      <c r="X7036" s="4">
        <f t="shared" si="1329"/>
        <v>11</v>
      </c>
      <c r="Y7036" s="4">
        <f t="shared" si="1330"/>
        <v>15.084009</v>
      </c>
      <c r="Z7036" s="4">
        <f t="shared" si="1331"/>
        <v>17.003791963636363</v>
      </c>
      <c r="AA7036" s="4">
        <f>IF($V7036="","",IF(Y7036&lt;36,0,IF(AND(36&lt;=Y7036,Y7036&lt;71),VLOOKUP($W7036,日射量と図３!$E$6:$F$34,2,TRUE),IF(AND(71&lt;=Y7036,Y7036&lt;107),VLOOKUP($W7036,日射量と図３!$E$6:$G$34,3,TRUE),IF(AND(107&lt;=Y7036,Y7036&lt;143),VLOOKUP($W7036,日射量と図３!$E$6:$H$34,4,TRUE),VLOOKUP($W7036,日射量と図３!$E$6:$I$34,5,TRUE))))))</f>
        <v>0</v>
      </c>
      <c r="AB7036" s="4">
        <f>IF($V7036="","",IF(Z7036&lt;36,0,IF(AND(36&lt;=Z7036,Z7036&lt;71),VLOOKUP($W7036,日射量と図３!$E$6:$F$34,2,TRUE),IF(AND(71&lt;=Z7036,Z7036&lt;107),VLOOKUP($W7036,日射量と図３!$E$6:$G$34,3,TRUE),IF(AND(107&lt;=Z7036,Z7036&lt;143),VLOOKUP($W7036,日射量と図３!$E$6:$H$34,4,TRUE),VLOOKUP($W7036,日射量と図３!$E$6:$I$34,5,TRUE))))))</f>
        <v>0</v>
      </c>
      <c r="AC7036" s="382">
        <f t="shared" si="1323"/>
        <v>0</v>
      </c>
      <c r="AD7036" s="382">
        <f t="shared" si="1324"/>
        <v>0</v>
      </c>
    </row>
    <row r="7037" spans="11:30" ht="13.5" customHeight="1">
      <c r="K7037" s="4">
        <f t="shared" si="1320"/>
        <v>3</v>
      </c>
      <c r="L7037" s="34">
        <v>43545</v>
      </c>
      <c r="M7037" s="4">
        <v>294</v>
      </c>
      <c r="N7037" s="4">
        <v>2</v>
      </c>
      <c r="O7037" s="31">
        <v>4.1666666666666664E-2</v>
      </c>
      <c r="P7037" s="35">
        <v>8.7899999999999991</v>
      </c>
      <c r="Q7037" s="36">
        <f t="shared" si="1321"/>
        <v>13</v>
      </c>
      <c r="R7037" s="4">
        <f t="shared" si="1322"/>
        <v>4.2100000000000009</v>
      </c>
      <c r="S7037" s="31">
        <f t="shared" si="1325"/>
        <v>0.26555555555555554</v>
      </c>
      <c r="T7037" s="31">
        <f t="shared" si="1326"/>
        <v>0.74109953703703713</v>
      </c>
      <c r="U7037" s="4">
        <f t="shared" si="1327"/>
        <v>0</v>
      </c>
      <c r="V7037" s="4" t="str">
        <f t="shared" si="1328"/>
        <v/>
      </c>
      <c r="W7037" s="18" t="str">
        <f>IF(V7037="","",VLOOKUP(L7037,日射量と図３!$A$4:$C$368,3,TRUE)*238.85/100)</f>
        <v/>
      </c>
      <c r="X7037" s="4" t="str">
        <f t="shared" si="1329"/>
        <v/>
      </c>
      <c r="Y7037" s="4" t="str">
        <f t="shared" si="1330"/>
        <v/>
      </c>
      <c r="Z7037" s="4" t="str">
        <f t="shared" si="1331"/>
        <v/>
      </c>
      <c r="AA7037" s="4" t="str">
        <f>IF($V7037="","",IF(Y7037&lt;36,0,IF(AND(36&lt;=Y7037,Y7037&lt;71),VLOOKUP($W7037,日射量と図３!$E$6:$F$34,2,TRUE),IF(AND(71&lt;=Y7037,Y7037&lt;107),VLOOKUP($W7037,日射量と図３!$E$6:$G$34,3,TRUE),IF(AND(107&lt;=Y7037,Y7037&lt;143),VLOOKUP($W7037,日射量と図３!$E$6:$H$34,4,TRUE),VLOOKUP($W7037,日射量と図３!$E$6:$I$34,5,TRUE))))))</f>
        <v/>
      </c>
      <c r="AB7037" s="4" t="str">
        <f>IF($V7037="","",IF(Z7037&lt;36,0,IF(AND(36&lt;=Z7037,Z7037&lt;71),VLOOKUP($W7037,日射量と図３!$E$6:$F$34,2,TRUE),IF(AND(71&lt;=Z7037,Z7037&lt;107),VLOOKUP($W7037,日射量と図３!$E$6:$G$34,3,TRUE),IF(AND(107&lt;=Z7037,Z7037&lt;143),VLOOKUP($W7037,日射量と図３!$E$6:$H$34,4,TRUE),VLOOKUP($W7037,日射量と図３!$E$6:$I$34,5,TRUE))))))</f>
        <v/>
      </c>
      <c r="AC7037" s="382" t="str">
        <f t="shared" si="1323"/>
        <v/>
      </c>
      <c r="AD7037" s="382" t="str">
        <f t="shared" si="1324"/>
        <v/>
      </c>
    </row>
    <row r="7038" spans="11:30" ht="13.5" customHeight="1">
      <c r="K7038" s="4">
        <f t="shared" si="1320"/>
        <v>3</v>
      </c>
      <c r="L7038" s="34">
        <v>43545</v>
      </c>
      <c r="M7038" s="4">
        <v>294</v>
      </c>
      <c r="N7038" s="4">
        <v>3</v>
      </c>
      <c r="O7038" s="31">
        <v>8.3333333333333329E-2</v>
      </c>
      <c r="P7038" s="35">
        <v>8.27</v>
      </c>
      <c r="Q7038" s="36">
        <f t="shared" si="1321"/>
        <v>13</v>
      </c>
      <c r="R7038" s="4">
        <f t="shared" si="1322"/>
        <v>4.7300000000000004</v>
      </c>
      <c r="S7038" s="31">
        <f t="shared" si="1325"/>
        <v>0.26555555555555554</v>
      </c>
      <c r="T7038" s="31">
        <f t="shared" si="1326"/>
        <v>0.74109953703703713</v>
      </c>
      <c r="U7038" s="4">
        <f t="shared" si="1327"/>
        <v>0</v>
      </c>
      <c r="V7038" s="4" t="str">
        <f t="shared" si="1328"/>
        <v/>
      </c>
      <c r="W7038" s="18" t="str">
        <f>IF(V7038="","",VLOOKUP(L7038,日射量と図３!$A$4:$C$368,3,TRUE)*238.85/100)</f>
        <v/>
      </c>
      <c r="X7038" s="4" t="str">
        <f t="shared" si="1329"/>
        <v/>
      </c>
      <c r="Y7038" s="4" t="str">
        <f t="shared" si="1330"/>
        <v/>
      </c>
      <c r="Z7038" s="4" t="str">
        <f t="shared" si="1331"/>
        <v/>
      </c>
      <c r="AA7038" s="4" t="str">
        <f>IF($V7038="","",IF(Y7038&lt;36,0,IF(AND(36&lt;=Y7038,Y7038&lt;71),VLOOKUP($W7038,日射量と図３!$E$6:$F$34,2,TRUE),IF(AND(71&lt;=Y7038,Y7038&lt;107),VLOOKUP($W7038,日射量と図３!$E$6:$G$34,3,TRUE),IF(AND(107&lt;=Y7038,Y7038&lt;143),VLOOKUP($W7038,日射量と図３!$E$6:$H$34,4,TRUE),VLOOKUP($W7038,日射量と図３!$E$6:$I$34,5,TRUE))))))</f>
        <v/>
      </c>
      <c r="AB7038" s="4" t="str">
        <f>IF($V7038="","",IF(Z7038&lt;36,0,IF(AND(36&lt;=Z7038,Z7038&lt;71),VLOOKUP($W7038,日射量と図３!$E$6:$F$34,2,TRUE),IF(AND(71&lt;=Z7038,Z7038&lt;107),VLOOKUP($W7038,日射量と図３!$E$6:$G$34,3,TRUE),IF(AND(107&lt;=Z7038,Z7038&lt;143),VLOOKUP($W7038,日射量と図３!$E$6:$H$34,4,TRUE),VLOOKUP($W7038,日射量と図３!$E$6:$I$34,5,TRUE))))))</f>
        <v/>
      </c>
      <c r="AC7038" s="382" t="str">
        <f t="shared" si="1323"/>
        <v/>
      </c>
      <c r="AD7038" s="382" t="str">
        <f t="shared" si="1324"/>
        <v/>
      </c>
    </row>
    <row r="7039" spans="11:30" ht="13.5" customHeight="1">
      <c r="K7039" s="4">
        <f t="shared" si="1320"/>
        <v>3</v>
      </c>
      <c r="L7039" s="34">
        <v>43545</v>
      </c>
      <c r="M7039" s="4">
        <v>294</v>
      </c>
      <c r="N7039" s="4">
        <v>4</v>
      </c>
      <c r="O7039" s="31">
        <v>0.125</v>
      </c>
      <c r="P7039" s="35">
        <v>8</v>
      </c>
      <c r="Q7039" s="36">
        <f t="shared" si="1321"/>
        <v>13</v>
      </c>
      <c r="R7039" s="4">
        <f t="shared" si="1322"/>
        <v>5</v>
      </c>
      <c r="S7039" s="31">
        <f t="shared" si="1325"/>
        <v>0.26555555555555554</v>
      </c>
      <c r="T7039" s="31">
        <f t="shared" si="1326"/>
        <v>0.74109953703703713</v>
      </c>
      <c r="U7039" s="4">
        <f t="shared" si="1327"/>
        <v>0</v>
      </c>
      <c r="V7039" s="4" t="str">
        <f t="shared" si="1328"/>
        <v/>
      </c>
      <c r="W7039" s="18" t="str">
        <f>IF(V7039="","",VLOOKUP(L7039,日射量と図３!$A$4:$C$368,3,TRUE)*238.85/100)</f>
        <v/>
      </c>
      <c r="X7039" s="4" t="str">
        <f t="shared" si="1329"/>
        <v/>
      </c>
      <c r="Y7039" s="4" t="str">
        <f t="shared" si="1330"/>
        <v/>
      </c>
      <c r="Z7039" s="4" t="str">
        <f t="shared" si="1331"/>
        <v/>
      </c>
      <c r="AA7039" s="4" t="str">
        <f>IF($V7039="","",IF(Y7039&lt;36,0,IF(AND(36&lt;=Y7039,Y7039&lt;71),VLOOKUP($W7039,日射量と図３!$E$6:$F$34,2,TRUE),IF(AND(71&lt;=Y7039,Y7039&lt;107),VLOOKUP($W7039,日射量と図３!$E$6:$G$34,3,TRUE),IF(AND(107&lt;=Y7039,Y7039&lt;143),VLOOKUP($W7039,日射量と図３!$E$6:$H$34,4,TRUE),VLOOKUP($W7039,日射量と図３!$E$6:$I$34,5,TRUE))))))</f>
        <v/>
      </c>
      <c r="AB7039" s="4" t="str">
        <f>IF($V7039="","",IF(Z7039&lt;36,0,IF(AND(36&lt;=Z7039,Z7039&lt;71),VLOOKUP($W7039,日射量と図３!$E$6:$F$34,2,TRUE),IF(AND(71&lt;=Z7039,Z7039&lt;107),VLOOKUP($W7039,日射量と図３!$E$6:$G$34,3,TRUE),IF(AND(107&lt;=Z7039,Z7039&lt;143),VLOOKUP($W7039,日射量と図３!$E$6:$H$34,4,TRUE),VLOOKUP($W7039,日射量と図３!$E$6:$I$34,5,TRUE))))))</f>
        <v/>
      </c>
      <c r="AC7039" s="382" t="str">
        <f t="shared" si="1323"/>
        <v/>
      </c>
      <c r="AD7039" s="382" t="str">
        <f t="shared" si="1324"/>
        <v/>
      </c>
    </row>
    <row r="7040" spans="11:30" ht="13.5" customHeight="1">
      <c r="K7040" s="4">
        <f t="shared" si="1320"/>
        <v>3</v>
      </c>
      <c r="L7040" s="34">
        <v>43545</v>
      </c>
      <c r="M7040" s="4">
        <v>294</v>
      </c>
      <c r="N7040" s="4">
        <v>5</v>
      </c>
      <c r="O7040" s="31">
        <v>0.16666666666666666</v>
      </c>
      <c r="P7040" s="35">
        <v>7.76</v>
      </c>
      <c r="Q7040" s="36">
        <f t="shared" si="1321"/>
        <v>15</v>
      </c>
      <c r="R7040" s="4">
        <f t="shared" si="1322"/>
        <v>7.24</v>
      </c>
      <c r="S7040" s="31">
        <f t="shared" si="1325"/>
        <v>0.26555555555555554</v>
      </c>
      <c r="T7040" s="31">
        <f t="shared" si="1326"/>
        <v>0.74109953703703713</v>
      </c>
      <c r="U7040" s="4">
        <f t="shared" si="1327"/>
        <v>0</v>
      </c>
      <c r="V7040" s="4" t="str">
        <f t="shared" si="1328"/>
        <v/>
      </c>
      <c r="W7040" s="18" t="str">
        <f>IF(V7040="","",VLOOKUP(L7040,日射量と図３!$A$4:$C$368,3,TRUE)*238.85/100)</f>
        <v/>
      </c>
      <c r="X7040" s="4" t="str">
        <f t="shared" si="1329"/>
        <v/>
      </c>
      <c r="Y7040" s="4" t="str">
        <f t="shared" si="1330"/>
        <v/>
      </c>
      <c r="Z7040" s="4" t="str">
        <f t="shared" si="1331"/>
        <v/>
      </c>
      <c r="AA7040" s="4" t="str">
        <f>IF($V7040="","",IF(Y7040&lt;36,0,IF(AND(36&lt;=Y7040,Y7040&lt;71),VLOOKUP($W7040,日射量と図３!$E$6:$F$34,2,TRUE),IF(AND(71&lt;=Y7040,Y7040&lt;107),VLOOKUP($W7040,日射量と図３!$E$6:$G$34,3,TRUE),IF(AND(107&lt;=Y7040,Y7040&lt;143),VLOOKUP($W7040,日射量と図３!$E$6:$H$34,4,TRUE),VLOOKUP($W7040,日射量と図３!$E$6:$I$34,5,TRUE))))))</f>
        <v/>
      </c>
      <c r="AB7040" s="4" t="str">
        <f>IF($V7040="","",IF(Z7040&lt;36,0,IF(AND(36&lt;=Z7040,Z7040&lt;71),VLOOKUP($W7040,日射量と図３!$E$6:$F$34,2,TRUE),IF(AND(71&lt;=Z7040,Z7040&lt;107),VLOOKUP($W7040,日射量と図３!$E$6:$G$34,3,TRUE),IF(AND(107&lt;=Z7040,Z7040&lt;143),VLOOKUP($W7040,日射量と図３!$E$6:$H$34,4,TRUE),VLOOKUP($W7040,日射量と図３!$E$6:$I$34,5,TRUE))))))</f>
        <v/>
      </c>
      <c r="AC7040" s="382" t="str">
        <f t="shared" si="1323"/>
        <v/>
      </c>
      <c r="AD7040" s="382" t="str">
        <f t="shared" si="1324"/>
        <v/>
      </c>
    </row>
    <row r="7041" spans="11:30" ht="13.5" customHeight="1">
      <c r="K7041" s="4">
        <f t="shared" si="1320"/>
        <v>3</v>
      </c>
      <c r="L7041" s="34">
        <v>43545</v>
      </c>
      <c r="M7041" s="4">
        <v>294</v>
      </c>
      <c r="N7041" s="4">
        <v>6</v>
      </c>
      <c r="O7041" s="31">
        <v>0.20833333333333334</v>
      </c>
      <c r="P7041" s="35">
        <v>7.169999999999999</v>
      </c>
      <c r="Q7041" s="36">
        <f t="shared" si="1321"/>
        <v>15</v>
      </c>
      <c r="R7041" s="4">
        <f t="shared" si="1322"/>
        <v>7.830000000000001</v>
      </c>
      <c r="S7041" s="31">
        <f t="shared" si="1325"/>
        <v>0.26555555555555554</v>
      </c>
      <c r="T7041" s="31">
        <f t="shared" si="1326"/>
        <v>0.74109953703703713</v>
      </c>
      <c r="U7041" s="4">
        <f t="shared" si="1327"/>
        <v>0</v>
      </c>
      <c r="V7041" s="4" t="str">
        <f t="shared" si="1328"/>
        <v/>
      </c>
      <c r="W7041" s="18" t="str">
        <f>IF(V7041="","",VLOOKUP(L7041,日射量と図３!$A$4:$C$368,3,TRUE)*238.85/100)</f>
        <v/>
      </c>
      <c r="X7041" s="4" t="str">
        <f t="shared" si="1329"/>
        <v/>
      </c>
      <c r="Y7041" s="4" t="str">
        <f t="shared" si="1330"/>
        <v/>
      </c>
      <c r="Z7041" s="4" t="str">
        <f t="shared" si="1331"/>
        <v/>
      </c>
      <c r="AA7041" s="4" t="str">
        <f>IF($V7041="","",IF(Y7041&lt;36,0,IF(AND(36&lt;=Y7041,Y7041&lt;71),VLOOKUP($W7041,日射量と図３!$E$6:$F$34,2,TRUE),IF(AND(71&lt;=Y7041,Y7041&lt;107),VLOOKUP($W7041,日射量と図３!$E$6:$G$34,3,TRUE),IF(AND(107&lt;=Y7041,Y7041&lt;143),VLOOKUP($W7041,日射量と図３!$E$6:$H$34,4,TRUE),VLOOKUP($W7041,日射量と図３!$E$6:$I$34,5,TRUE))))))</f>
        <v/>
      </c>
      <c r="AB7041" s="4" t="str">
        <f>IF($V7041="","",IF(Z7041&lt;36,0,IF(AND(36&lt;=Z7041,Z7041&lt;71),VLOOKUP($W7041,日射量と図３!$E$6:$F$34,2,TRUE),IF(AND(71&lt;=Z7041,Z7041&lt;107),VLOOKUP($W7041,日射量と図３!$E$6:$G$34,3,TRUE),IF(AND(107&lt;=Z7041,Z7041&lt;143),VLOOKUP($W7041,日射量と図３!$E$6:$H$34,4,TRUE),VLOOKUP($W7041,日射量と図３!$E$6:$I$34,5,TRUE))))))</f>
        <v/>
      </c>
      <c r="AC7041" s="382" t="str">
        <f t="shared" si="1323"/>
        <v/>
      </c>
      <c r="AD7041" s="382" t="str">
        <f t="shared" si="1324"/>
        <v/>
      </c>
    </row>
    <row r="7042" spans="11:30" ht="13.5" customHeight="1">
      <c r="K7042" s="4">
        <f t="shared" si="1320"/>
        <v>3</v>
      </c>
      <c r="L7042" s="34">
        <v>43545</v>
      </c>
      <c r="M7042" s="4">
        <v>294</v>
      </c>
      <c r="N7042" s="4">
        <v>7</v>
      </c>
      <c r="O7042" s="31">
        <v>0.25</v>
      </c>
      <c r="P7042" s="35">
        <v>6.9399999999999995</v>
      </c>
      <c r="Q7042" s="36">
        <f t="shared" si="1321"/>
        <v>15</v>
      </c>
      <c r="R7042" s="4">
        <f t="shared" si="1322"/>
        <v>8.06</v>
      </c>
      <c r="S7042" s="31">
        <f t="shared" si="1325"/>
        <v>0.26555555555555554</v>
      </c>
      <c r="T7042" s="31">
        <f t="shared" si="1326"/>
        <v>0.74109953703703713</v>
      </c>
      <c r="U7042" s="4">
        <f t="shared" si="1327"/>
        <v>0</v>
      </c>
      <c r="V7042" s="4" t="str">
        <f t="shared" si="1328"/>
        <v/>
      </c>
      <c r="W7042" s="18" t="str">
        <f>IF(V7042="","",VLOOKUP(L7042,日射量と図３!$A$4:$C$368,3,TRUE)*238.85/100)</f>
        <v/>
      </c>
      <c r="X7042" s="4" t="str">
        <f t="shared" si="1329"/>
        <v/>
      </c>
      <c r="Y7042" s="4" t="str">
        <f t="shared" si="1330"/>
        <v/>
      </c>
      <c r="Z7042" s="4" t="str">
        <f t="shared" si="1331"/>
        <v/>
      </c>
      <c r="AA7042" s="4" t="str">
        <f>IF($V7042="","",IF(Y7042&lt;36,0,IF(AND(36&lt;=Y7042,Y7042&lt;71),VLOOKUP($W7042,日射量と図３!$E$6:$F$34,2,TRUE),IF(AND(71&lt;=Y7042,Y7042&lt;107),VLOOKUP($W7042,日射量と図３!$E$6:$G$34,3,TRUE),IF(AND(107&lt;=Y7042,Y7042&lt;143),VLOOKUP($W7042,日射量と図３!$E$6:$H$34,4,TRUE),VLOOKUP($W7042,日射量と図３!$E$6:$I$34,5,TRUE))))))</f>
        <v/>
      </c>
      <c r="AB7042" s="4" t="str">
        <f>IF($V7042="","",IF(Z7042&lt;36,0,IF(AND(36&lt;=Z7042,Z7042&lt;71),VLOOKUP($W7042,日射量と図３!$E$6:$F$34,2,TRUE),IF(AND(71&lt;=Z7042,Z7042&lt;107),VLOOKUP($W7042,日射量と図３!$E$6:$G$34,3,TRUE),IF(AND(107&lt;=Z7042,Z7042&lt;143),VLOOKUP($W7042,日射量と図３!$E$6:$H$34,4,TRUE),VLOOKUP($W7042,日射量と図３!$E$6:$I$34,5,TRUE))))))</f>
        <v/>
      </c>
      <c r="AC7042" s="382" t="str">
        <f t="shared" si="1323"/>
        <v/>
      </c>
      <c r="AD7042" s="382" t="str">
        <f t="shared" si="1324"/>
        <v/>
      </c>
    </row>
    <row r="7043" spans="11:30" ht="13.5" customHeight="1">
      <c r="K7043" s="4">
        <f t="shared" si="1320"/>
        <v>3</v>
      </c>
      <c r="L7043" s="34">
        <v>43545</v>
      </c>
      <c r="M7043" s="4">
        <v>294</v>
      </c>
      <c r="N7043" s="4">
        <v>8</v>
      </c>
      <c r="O7043" s="31">
        <v>0.29166666666666669</v>
      </c>
      <c r="P7043" s="35">
        <v>7.339999999999999</v>
      </c>
      <c r="Q7043" s="36">
        <f t="shared" si="1321"/>
        <v>12</v>
      </c>
      <c r="R7043" s="4">
        <f t="shared" si="1322"/>
        <v>4.660000000000001</v>
      </c>
      <c r="S7043" s="31">
        <f t="shared" si="1325"/>
        <v>0.26555555555555554</v>
      </c>
      <c r="T7043" s="31">
        <f t="shared" si="1326"/>
        <v>0.74109953703703713</v>
      </c>
      <c r="U7043" s="4">
        <f t="shared" si="1327"/>
        <v>4.660000000000001</v>
      </c>
      <c r="V7043" s="4" t="str">
        <f t="shared" si="1328"/>
        <v/>
      </c>
      <c r="W7043" s="18" t="str">
        <f>IF(V7043="","",VLOOKUP(L7043,日射量と図３!$A$4:$C$368,3,TRUE)*238.85/100)</f>
        <v/>
      </c>
      <c r="X7043" s="4" t="str">
        <f t="shared" si="1329"/>
        <v/>
      </c>
      <c r="Y7043" s="4" t="str">
        <f t="shared" si="1330"/>
        <v/>
      </c>
      <c r="Z7043" s="4" t="str">
        <f t="shared" si="1331"/>
        <v/>
      </c>
      <c r="AA7043" s="4" t="str">
        <f>IF($V7043="","",IF(Y7043&lt;36,0,IF(AND(36&lt;=Y7043,Y7043&lt;71),VLOOKUP($W7043,日射量と図３!$E$6:$F$34,2,TRUE),IF(AND(71&lt;=Y7043,Y7043&lt;107),VLOOKUP($W7043,日射量と図３!$E$6:$G$34,3,TRUE),IF(AND(107&lt;=Y7043,Y7043&lt;143),VLOOKUP($W7043,日射量と図３!$E$6:$H$34,4,TRUE),VLOOKUP($W7043,日射量と図３!$E$6:$I$34,5,TRUE))))))</f>
        <v/>
      </c>
      <c r="AB7043" s="4" t="str">
        <f>IF($V7043="","",IF(Z7043&lt;36,0,IF(AND(36&lt;=Z7043,Z7043&lt;71),VLOOKUP($W7043,日射量と図３!$E$6:$F$34,2,TRUE),IF(AND(71&lt;=Z7043,Z7043&lt;107),VLOOKUP($W7043,日射量と図３!$E$6:$G$34,3,TRUE),IF(AND(107&lt;=Z7043,Z7043&lt;143),VLOOKUP($W7043,日射量と図３!$E$6:$H$34,4,TRUE),VLOOKUP($W7043,日射量と図３!$E$6:$I$34,5,TRUE))))))</f>
        <v/>
      </c>
      <c r="AC7043" s="382" t="str">
        <f t="shared" si="1323"/>
        <v/>
      </c>
      <c r="AD7043" s="382" t="str">
        <f t="shared" si="1324"/>
        <v/>
      </c>
    </row>
    <row r="7044" spans="11:30" ht="13.5" customHeight="1">
      <c r="K7044" s="4">
        <f t="shared" si="1320"/>
        <v>3</v>
      </c>
      <c r="L7044" s="34">
        <v>43545</v>
      </c>
      <c r="M7044" s="4">
        <v>294</v>
      </c>
      <c r="N7044" s="4">
        <v>9</v>
      </c>
      <c r="O7044" s="31">
        <v>0.33333333333333331</v>
      </c>
      <c r="P7044" s="35">
        <v>8.26</v>
      </c>
      <c r="Q7044" s="36">
        <f t="shared" si="1321"/>
        <v>12</v>
      </c>
      <c r="R7044" s="4">
        <f t="shared" si="1322"/>
        <v>3.74</v>
      </c>
      <c r="S7044" s="31">
        <f t="shared" si="1325"/>
        <v>0.26555555555555554</v>
      </c>
      <c r="T7044" s="31">
        <f t="shared" si="1326"/>
        <v>0.74109953703703713</v>
      </c>
      <c r="U7044" s="4">
        <f t="shared" si="1327"/>
        <v>3.74</v>
      </c>
      <c r="V7044" s="4" t="str">
        <f t="shared" si="1328"/>
        <v/>
      </c>
      <c r="W7044" s="18" t="str">
        <f>IF(V7044="","",VLOOKUP(L7044,日射量と図３!$A$4:$C$368,3,TRUE)*238.85/100)</f>
        <v/>
      </c>
      <c r="X7044" s="4" t="str">
        <f t="shared" si="1329"/>
        <v/>
      </c>
      <c r="Y7044" s="4" t="str">
        <f t="shared" si="1330"/>
        <v/>
      </c>
      <c r="Z7044" s="4" t="str">
        <f t="shared" si="1331"/>
        <v/>
      </c>
      <c r="AA7044" s="4" t="str">
        <f>IF($V7044="","",IF(Y7044&lt;36,0,IF(AND(36&lt;=Y7044,Y7044&lt;71),VLOOKUP($W7044,日射量と図３!$E$6:$F$34,2,TRUE),IF(AND(71&lt;=Y7044,Y7044&lt;107),VLOOKUP($W7044,日射量と図３!$E$6:$G$34,3,TRUE),IF(AND(107&lt;=Y7044,Y7044&lt;143),VLOOKUP($W7044,日射量と図３!$E$6:$H$34,4,TRUE),VLOOKUP($W7044,日射量と図３!$E$6:$I$34,5,TRUE))))))</f>
        <v/>
      </c>
      <c r="AB7044" s="4" t="str">
        <f>IF($V7044="","",IF(Z7044&lt;36,0,IF(AND(36&lt;=Z7044,Z7044&lt;71),VLOOKUP($W7044,日射量と図３!$E$6:$F$34,2,TRUE),IF(AND(71&lt;=Z7044,Z7044&lt;107),VLOOKUP($W7044,日射量と図３!$E$6:$G$34,3,TRUE),IF(AND(107&lt;=Z7044,Z7044&lt;143),VLOOKUP($W7044,日射量と図３!$E$6:$H$34,4,TRUE),VLOOKUP($W7044,日射量と図３!$E$6:$I$34,5,TRUE))))))</f>
        <v/>
      </c>
      <c r="AC7044" s="382" t="str">
        <f t="shared" si="1323"/>
        <v/>
      </c>
      <c r="AD7044" s="382" t="str">
        <f t="shared" si="1324"/>
        <v/>
      </c>
    </row>
    <row r="7045" spans="11:30" ht="13.5" customHeight="1">
      <c r="K7045" s="4">
        <f t="shared" ref="K7045:K7108" si="1332">MONTH(L7045)</f>
        <v>3</v>
      </c>
      <c r="L7045" s="34">
        <v>43545</v>
      </c>
      <c r="M7045" s="4">
        <v>294</v>
      </c>
      <c r="N7045" s="4">
        <v>10</v>
      </c>
      <c r="O7045" s="31">
        <v>0.375</v>
      </c>
      <c r="P7045" s="35">
        <v>9.3099999999999987</v>
      </c>
      <c r="Q7045" s="36">
        <f t="shared" ref="Q7045:Q7108" si="1333">IF(O7045&lt;$B$15,$D$14,IF(O7045&lt;$B$16,$D$15,IF(O7045&lt;$B$17,$D$16,IF(O7045&lt;$B$18,$D$17,IF(O7045&lt;$B$19,$D$18,$D$19)))))</f>
        <v>12</v>
      </c>
      <c r="R7045" s="4">
        <f t="shared" ref="R7045:R7108" si="1334">IF(Q7045-P7045&gt;0,Q7045-P7045,0)</f>
        <v>2.6900000000000013</v>
      </c>
      <c r="S7045" s="31">
        <f t="shared" si="1325"/>
        <v>0.26555555555555554</v>
      </c>
      <c r="T7045" s="31">
        <f t="shared" si="1326"/>
        <v>0.74109953703703713</v>
      </c>
      <c r="U7045" s="4">
        <f t="shared" si="1327"/>
        <v>2.6900000000000013</v>
      </c>
      <c r="V7045" s="4" t="str">
        <f t="shared" si="1328"/>
        <v/>
      </c>
      <c r="W7045" s="18" t="str">
        <f>IF(V7045="","",VLOOKUP(L7045,日射量と図３!$A$4:$C$368,3,TRUE)*238.85/100)</f>
        <v/>
      </c>
      <c r="X7045" s="4" t="str">
        <f t="shared" si="1329"/>
        <v/>
      </c>
      <c r="Y7045" s="4" t="str">
        <f t="shared" si="1330"/>
        <v/>
      </c>
      <c r="Z7045" s="4" t="str">
        <f t="shared" si="1331"/>
        <v/>
      </c>
      <c r="AA7045" s="4" t="str">
        <f>IF($V7045="","",IF(Y7045&lt;36,0,IF(AND(36&lt;=Y7045,Y7045&lt;71),VLOOKUP($W7045,日射量と図３!$E$6:$F$34,2,TRUE),IF(AND(71&lt;=Y7045,Y7045&lt;107),VLOOKUP($W7045,日射量と図３!$E$6:$G$34,3,TRUE),IF(AND(107&lt;=Y7045,Y7045&lt;143),VLOOKUP($W7045,日射量と図３!$E$6:$H$34,4,TRUE),VLOOKUP($W7045,日射量と図３!$E$6:$I$34,5,TRUE))))))</f>
        <v/>
      </c>
      <c r="AB7045" s="4" t="str">
        <f>IF($V7045="","",IF(Z7045&lt;36,0,IF(AND(36&lt;=Z7045,Z7045&lt;71),VLOOKUP($W7045,日射量と図３!$E$6:$F$34,2,TRUE),IF(AND(71&lt;=Z7045,Z7045&lt;107),VLOOKUP($W7045,日射量と図３!$E$6:$G$34,3,TRUE),IF(AND(107&lt;=Z7045,Z7045&lt;143),VLOOKUP($W7045,日射量と図３!$E$6:$H$34,4,TRUE),VLOOKUP($W7045,日射量と図３!$E$6:$I$34,5,TRUE))))))</f>
        <v/>
      </c>
      <c r="AC7045" s="382" t="str">
        <f t="shared" si="1323"/>
        <v/>
      </c>
      <c r="AD7045" s="382" t="str">
        <f t="shared" si="1324"/>
        <v/>
      </c>
    </row>
    <row r="7046" spans="11:30" ht="13.5" customHeight="1">
      <c r="K7046" s="4">
        <f t="shared" si="1332"/>
        <v>3</v>
      </c>
      <c r="L7046" s="34">
        <v>43545</v>
      </c>
      <c r="M7046" s="4">
        <v>294</v>
      </c>
      <c r="N7046" s="4">
        <v>11</v>
      </c>
      <c r="O7046" s="31">
        <v>0.41666666666666669</v>
      </c>
      <c r="P7046" s="35">
        <v>10.3</v>
      </c>
      <c r="Q7046" s="36">
        <f t="shared" si="1333"/>
        <v>12</v>
      </c>
      <c r="R7046" s="4">
        <f t="shared" si="1334"/>
        <v>1.6999999999999993</v>
      </c>
      <c r="S7046" s="31">
        <f t="shared" si="1325"/>
        <v>0.26555555555555554</v>
      </c>
      <c r="T7046" s="31">
        <f t="shared" si="1326"/>
        <v>0.74109953703703713</v>
      </c>
      <c r="U7046" s="4">
        <f t="shared" si="1327"/>
        <v>1.6999999999999993</v>
      </c>
      <c r="V7046" s="4" t="str">
        <f t="shared" si="1328"/>
        <v/>
      </c>
      <c r="W7046" s="18" t="str">
        <f>IF(V7046="","",VLOOKUP(L7046,日射量と図３!$A$4:$C$368,3,TRUE)*238.85/100)</f>
        <v/>
      </c>
      <c r="X7046" s="4" t="str">
        <f t="shared" si="1329"/>
        <v/>
      </c>
      <c r="Y7046" s="4" t="str">
        <f t="shared" si="1330"/>
        <v/>
      </c>
      <c r="Z7046" s="4" t="str">
        <f t="shared" si="1331"/>
        <v/>
      </c>
      <c r="AA7046" s="4" t="str">
        <f>IF($V7046="","",IF(Y7046&lt;36,0,IF(AND(36&lt;=Y7046,Y7046&lt;71),VLOOKUP($W7046,日射量と図３!$E$6:$F$34,2,TRUE),IF(AND(71&lt;=Y7046,Y7046&lt;107),VLOOKUP($W7046,日射量と図３!$E$6:$G$34,3,TRUE),IF(AND(107&lt;=Y7046,Y7046&lt;143),VLOOKUP($W7046,日射量と図３!$E$6:$H$34,4,TRUE),VLOOKUP($W7046,日射量と図３!$E$6:$I$34,5,TRUE))))))</f>
        <v/>
      </c>
      <c r="AB7046" s="4" t="str">
        <f>IF($V7046="","",IF(Z7046&lt;36,0,IF(AND(36&lt;=Z7046,Z7046&lt;71),VLOOKUP($W7046,日射量と図３!$E$6:$F$34,2,TRUE),IF(AND(71&lt;=Z7046,Z7046&lt;107),VLOOKUP($W7046,日射量と図３!$E$6:$G$34,3,TRUE),IF(AND(107&lt;=Z7046,Z7046&lt;143),VLOOKUP($W7046,日射量と図３!$E$6:$H$34,4,TRUE),VLOOKUP($W7046,日射量と図３!$E$6:$I$34,5,TRUE))))))</f>
        <v/>
      </c>
      <c r="AC7046" s="382" t="str">
        <f t="shared" si="1323"/>
        <v/>
      </c>
      <c r="AD7046" s="382" t="str">
        <f t="shared" si="1324"/>
        <v/>
      </c>
    </row>
    <row r="7047" spans="11:30" ht="13.5" customHeight="1">
      <c r="K7047" s="4">
        <f t="shared" si="1332"/>
        <v>3</v>
      </c>
      <c r="L7047" s="34">
        <v>43545</v>
      </c>
      <c r="M7047" s="4">
        <v>294</v>
      </c>
      <c r="N7047" s="4">
        <v>12</v>
      </c>
      <c r="O7047" s="31">
        <v>0.45833333333333331</v>
      </c>
      <c r="P7047" s="35">
        <v>11.249999999999998</v>
      </c>
      <c r="Q7047" s="36">
        <f t="shared" si="1333"/>
        <v>12</v>
      </c>
      <c r="R7047" s="4">
        <f t="shared" si="1334"/>
        <v>0.75000000000000178</v>
      </c>
      <c r="S7047" s="31">
        <f t="shared" si="1325"/>
        <v>0.26555555555555554</v>
      </c>
      <c r="T7047" s="31">
        <f t="shared" si="1326"/>
        <v>0.74109953703703713</v>
      </c>
      <c r="U7047" s="4">
        <f t="shared" si="1327"/>
        <v>0.75000000000000178</v>
      </c>
      <c r="V7047" s="4" t="str">
        <f t="shared" si="1328"/>
        <v/>
      </c>
      <c r="W7047" s="18" t="str">
        <f>IF(V7047="","",VLOOKUP(L7047,日射量と図３!$A$4:$C$368,3,TRUE)*238.85/100)</f>
        <v/>
      </c>
      <c r="X7047" s="4" t="str">
        <f t="shared" si="1329"/>
        <v/>
      </c>
      <c r="Y7047" s="4" t="str">
        <f t="shared" si="1330"/>
        <v/>
      </c>
      <c r="Z7047" s="4" t="str">
        <f t="shared" si="1331"/>
        <v/>
      </c>
      <c r="AA7047" s="4" t="str">
        <f>IF($V7047="","",IF(Y7047&lt;36,0,IF(AND(36&lt;=Y7047,Y7047&lt;71),VLOOKUP($W7047,日射量と図３!$E$6:$F$34,2,TRUE),IF(AND(71&lt;=Y7047,Y7047&lt;107),VLOOKUP($W7047,日射量と図３!$E$6:$G$34,3,TRUE),IF(AND(107&lt;=Y7047,Y7047&lt;143),VLOOKUP($W7047,日射量と図３!$E$6:$H$34,4,TRUE),VLOOKUP($W7047,日射量と図３!$E$6:$I$34,5,TRUE))))))</f>
        <v/>
      </c>
      <c r="AB7047" s="4" t="str">
        <f>IF($V7047="","",IF(Z7047&lt;36,0,IF(AND(36&lt;=Z7047,Z7047&lt;71),VLOOKUP($W7047,日射量と図３!$E$6:$F$34,2,TRUE),IF(AND(71&lt;=Z7047,Z7047&lt;107),VLOOKUP($W7047,日射量と図３!$E$6:$G$34,3,TRUE),IF(AND(107&lt;=Z7047,Z7047&lt;143),VLOOKUP($W7047,日射量と図３!$E$6:$H$34,4,TRUE),VLOOKUP($W7047,日射量と図３!$E$6:$I$34,5,TRUE))))))</f>
        <v/>
      </c>
      <c r="AC7047" s="382" t="str">
        <f t="shared" si="1323"/>
        <v/>
      </c>
      <c r="AD7047" s="382" t="str">
        <f t="shared" si="1324"/>
        <v/>
      </c>
    </row>
    <row r="7048" spans="11:30" ht="13.5" customHeight="1">
      <c r="K7048" s="4">
        <f t="shared" si="1332"/>
        <v>3</v>
      </c>
      <c r="L7048" s="34">
        <v>43545</v>
      </c>
      <c r="M7048" s="4">
        <v>294</v>
      </c>
      <c r="N7048" s="4">
        <v>13</v>
      </c>
      <c r="O7048" s="31">
        <v>0.5</v>
      </c>
      <c r="P7048" s="35">
        <v>11.919999999999998</v>
      </c>
      <c r="Q7048" s="36">
        <f t="shared" si="1333"/>
        <v>12</v>
      </c>
      <c r="R7048" s="4">
        <f t="shared" si="1334"/>
        <v>8.0000000000001847E-2</v>
      </c>
      <c r="S7048" s="31">
        <f t="shared" si="1325"/>
        <v>0.26555555555555554</v>
      </c>
      <c r="T7048" s="31">
        <f t="shared" si="1326"/>
        <v>0.74109953703703713</v>
      </c>
      <c r="U7048" s="4">
        <f t="shared" si="1327"/>
        <v>8.0000000000001847E-2</v>
      </c>
      <c r="V7048" s="4" t="str">
        <f t="shared" si="1328"/>
        <v/>
      </c>
      <c r="W7048" s="18" t="str">
        <f>IF(V7048="","",VLOOKUP(L7048,日射量と図３!$A$4:$C$368,3,TRUE)*238.85/100)</f>
        <v/>
      </c>
      <c r="X7048" s="4" t="str">
        <f t="shared" si="1329"/>
        <v/>
      </c>
      <c r="Y7048" s="4" t="str">
        <f t="shared" si="1330"/>
        <v/>
      </c>
      <c r="Z7048" s="4" t="str">
        <f t="shared" si="1331"/>
        <v/>
      </c>
      <c r="AA7048" s="4" t="str">
        <f>IF($V7048="","",IF(Y7048&lt;36,0,IF(AND(36&lt;=Y7048,Y7048&lt;71),VLOOKUP($W7048,日射量と図３!$E$6:$F$34,2,TRUE),IF(AND(71&lt;=Y7048,Y7048&lt;107),VLOOKUP($W7048,日射量と図３!$E$6:$G$34,3,TRUE),IF(AND(107&lt;=Y7048,Y7048&lt;143),VLOOKUP($W7048,日射量と図３!$E$6:$H$34,4,TRUE),VLOOKUP($W7048,日射量と図３!$E$6:$I$34,5,TRUE))))))</f>
        <v/>
      </c>
      <c r="AB7048" s="4" t="str">
        <f>IF($V7048="","",IF(Z7048&lt;36,0,IF(AND(36&lt;=Z7048,Z7048&lt;71),VLOOKUP($W7048,日射量と図３!$E$6:$F$34,2,TRUE),IF(AND(71&lt;=Z7048,Z7048&lt;107),VLOOKUP($W7048,日射量と図３!$E$6:$G$34,3,TRUE),IF(AND(107&lt;=Z7048,Z7048&lt;143),VLOOKUP($W7048,日射量と図３!$E$6:$H$34,4,TRUE),VLOOKUP($W7048,日射量と図３!$E$6:$I$34,5,TRUE))))))</f>
        <v/>
      </c>
      <c r="AC7048" s="382" t="str">
        <f t="shared" si="1323"/>
        <v/>
      </c>
      <c r="AD7048" s="382" t="str">
        <f t="shared" si="1324"/>
        <v/>
      </c>
    </row>
    <row r="7049" spans="11:30" ht="13.5" customHeight="1">
      <c r="K7049" s="4">
        <f t="shared" si="1332"/>
        <v>3</v>
      </c>
      <c r="L7049" s="34">
        <v>43545</v>
      </c>
      <c r="M7049" s="4">
        <v>294</v>
      </c>
      <c r="N7049" s="4">
        <v>14</v>
      </c>
      <c r="O7049" s="31">
        <v>0.54166666666666663</v>
      </c>
      <c r="P7049" s="35">
        <v>12.33</v>
      </c>
      <c r="Q7049" s="36">
        <f t="shared" si="1333"/>
        <v>12</v>
      </c>
      <c r="R7049" s="4">
        <f t="shared" si="1334"/>
        <v>0</v>
      </c>
      <c r="S7049" s="31">
        <f t="shared" si="1325"/>
        <v>0.26555555555555554</v>
      </c>
      <c r="T7049" s="31">
        <f t="shared" si="1326"/>
        <v>0.74109953703703713</v>
      </c>
      <c r="U7049" s="4">
        <f t="shared" si="1327"/>
        <v>0</v>
      </c>
      <c r="V7049" s="4" t="str">
        <f t="shared" si="1328"/>
        <v/>
      </c>
      <c r="W7049" s="18" t="str">
        <f>IF(V7049="","",VLOOKUP(L7049,日射量と図３!$A$4:$C$368,3,TRUE)*238.85/100)</f>
        <v/>
      </c>
      <c r="X7049" s="4" t="str">
        <f t="shared" si="1329"/>
        <v/>
      </c>
      <c r="Y7049" s="4" t="str">
        <f t="shared" si="1330"/>
        <v/>
      </c>
      <c r="Z7049" s="4" t="str">
        <f t="shared" si="1331"/>
        <v/>
      </c>
      <c r="AA7049" s="4" t="str">
        <f>IF($V7049="","",IF(Y7049&lt;36,0,IF(AND(36&lt;=Y7049,Y7049&lt;71),VLOOKUP($W7049,日射量と図３!$E$6:$F$34,2,TRUE),IF(AND(71&lt;=Y7049,Y7049&lt;107),VLOOKUP($W7049,日射量と図３!$E$6:$G$34,3,TRUE),IF(AND(107&lt;=Y7049,Y7049&lt;143),VLOOKUP($W7049,日射量と図３!$E$6:$H$34,4,TRUE),VLOOKUP($W7049,日射量と図３!$E$6:$I$34,5,TRUE))))))</f>
        <v/>
      </c>
      <c r="AB7049" s="4" t="str">
        <f>IF($V7049="","",IF(Z7049&lt;36,0,IF(AND(36&lt;=Z7049,Z7049&lt;71),VLOOKUP($W7049,日射量と図３!$E$6:$F$34,2,TRUE),IF(AND(71&lt;=Z7049,Z7049&lt;107),VLOOKUP($W7049,日射量と図３!$E$6:$G$34,3,TRUE),IF(AND(107&lt;=Z7049,Z7049&lt;143),VLOOKUP($W7049,日射量と図３!$E$6:$H$34,4,TRUE),VLOOKUP($W7049,日射量と図３!$E$6:$I$34,5,TRUE))))))</f>
        <v/>
      </c>
      <c r="AC7049" s="382" t="str">
        <f t="shared" si="1323"/>
        <v/>
      </c>
      <c r="AD7049" s="382" t="str">
        <f t="shared" si="1324"/>
        <v/>
      </c>
    </row>
    <row r="7050" spans="11:30" ht="13.5" customHeight="1">
      <c r="K7050" s="4">
        <f t="shared" si="1332"/>
        <v>3</v>
      </c>
      <c r="L7050" s="34">
        <v>43545</v>
      </c>
      <c r="M7050" s="4">
        <v>294</v>
      </c>
      <c r="N7050" s="4">
        <v>15</v>
      </c>
      <c r="O7050" s="31">
        <v>0.58333333333333337</v>
      </c>
      <c r="P7050" s="35">
        <v>12.65</v>
      </c>
      <c r="Q7050" s="36">
        <f t="shared" si="1333"/>
        <v>12</v>
      </c>
      <c r="R7050" s="4">
        <f t="shared" si="1334"/>
        <v>0</v>
      </c>
      <c r="S7050" s="31">
        <f t="shared" si="1325"/>
        <v>0.26555555555555554</v>
      </c>
      <c r="T7050" s="31">
        <f t="shared" si="1326"/>
        <v>0.74109953703703713</v>
      </c>
      <c r="U7050" s="4">
        <f t="shared" si="1327"/>
        <v>0</v>
      </c>
      <c r="V7050" s="4" t="str">
        <f t="shared" si="1328"/>
        <v/>
      </c>
      <c r="W7050" s="18" t="str">
        <f>IF(V7050="","",VLOOKUP(L7050,日射量と図３!$A$4:$C$368,3,TRUE)*238.85/100)</f>
        <v/>
      </c>
      <c r="X7050" s="4" t="str">
        <f t="shared" si="1329"/>
        <v/>
      </c>
      <c r="Y7050" s="4" t="str">
        <f t="shared" si="1330"/>
        <v/>
      </c>
      <c r="Z7050" s="4" t="str">
        <f t="shared" si="1331"/>
        <v/>
      </c>
      <c r="AA7050" s="4" t="str">
        <f>IF($V7050="","",IF(Y7050&lt;36,0,IF(AND(36&lt;=Y7050,Y7050&lt;71),VLOOKUP($W7050,日射量と図３!$E$6:$F$34,2,TRUE),IF(AND(71&lt;=Y7050,Y7050&lt;107),VLOOKUP($W7050,日射量と図３!$E$6:$G$34,3,TRUE),IF(AND(107&lt;=Y7050,Y7050&lt;143),VLOOKUP($W7050,日射量と図３!$E$6:$H$34,4,TRUE),VLOOKUP($W7050,日射量と図３!$E$6:$I$34,5,TRUE))))))</f>
        <v/>
      </c>
      <c r="AB7050" s="4" t="str">
        <f>IF($V7050="","",IF(Z7050&lt;36,0,IF(AND(36&lt;=Z7050,Z7050&lt;71),VLOOKUP($W7050,日射量と図３!$E$6:$F$34,2,TRUE),IF(AND(71&lt;=Z7050,Z7050&lt;107),VLOOKUP($W7050,日射量と図３!$E$6:$G$34,3,TRUE),IF(AND(107&lt;=Z7050,Z7050&lt;143),VLOOKUP($W7050,日射量と図３!$E$6:$H$34,4,TRUE),VLOOKUP($W7050,日射量と図３!$E$6:$I$34,5,TRUE))))))</f>
        <v/>
      </c>
      <c r="AC7050" s="382" t="str">
        <f t="shared" si="1323"/>
        <v/>
      </c>
      <c r="AD7050" s="382" t="str">
        <f t="shared" si="1324"/>
        <v/>
      </c>
    </row>
    <row r="7051" spans="11:30" ht="13.5" customHeight="1">
      <c r="K7051" s="4">
        <f t="shared" si="1332"/>
        <v>3</v>
      </c>
      <c r="L7051" s="34">
        <v>43545</v>
      </c>
      <c r="M7051" s="4">
        <v>294</v>
      </c>
      <c r="N7051" s="4">
        <v>16</v>
      </c>
      <c r="O7051" s="31">
        <v>0.625</v>
      </c>
      <c r="P7051" s="35">
        <v>12.3</v>
      </c>
      <c r="Q7051" s="36">
        <f t="shared" si="1333"/>
        <v>16</v>
      </c>
      <c r="R7051" s="4">
        <f t="shared" si="1334"/>
        <v>3.6999999999999993</v>
      </c>
      <c r="S7051" s="31">
        <f t="shared" si="1325"/>
        <v>0.26555555555555554</v>
      </c>
      <c r="T7051" s="31">
        <f t="shared" si="1326"/>
        <v>0.74109953703703713</v>
      </c>
      <c r="U7051" s="4">
        <f t="shared" si="1327"/>
        <v>3.6999999999999993</v>
      </c>
      <c r="V7051" s="4" t="str">
        <f t="shared" si="1328"/>
        <v/>
      </c>
      <c r="W7051" s="18" t="str">
        <f>IF(V7051="","",VLOOKUP(L7051,日射量と図３!$A$4:$C$368,3,TRUE)*238.85/100)</f>
        <v/>
      </c>
      <c r="X7051" s="4" t="str">
        <f t="shared" si="1329"/>
        <v/>
      </c>
      <c r="Y7051" s="4" t="str">
        <f t="shared" si="1330"/>
        <v/>
      </c>
      <c r="Z7051" s="4" t="str">
        <f t="shared" si="1331"/>
        <v/>
      </c>
      <c r="AA7051" s="4" t="str">
        <f>IF($V7051="","",IF(Y7051&lt;36,0,IF(AND(36&lt;=Y7051,Y7051&lt;71),VLOOKUP($W7051,日射量と図３!$E$6:$F$34,2,TRUE),IF(AND(71&lt;=Y7051,Y7051&lt;107),VLOOKUP($W7051,日射量と図３!$E$6:$G$34,3,TRUE),IF(AND(107&lt;=Y7051,Y7051&lt;143),VLOOKUP($W7051,日射量と図３!$E$6:$H$34,4,TRUE),VLOOKUP($W7051,日射量と図３!$E$6:$I$34,5,TRUE))))))</f>
        <v/>
      </c>
      <c r="AB7051" s="4" t="str">
        <f>IF($V7051="","",IF(Z7051&lt;36,0,IF(AND(36&lt;=Z7051,Z7051&lt;71),VLOOKUP($W7051,日射量と図３!$E$6:$F$34,2,TRUE),IF(AND(71&lt;=Z7051,Z7051&lt;107),VLOOKUP($W7051,日射量と図３!$E$6:$G$34,3,TRUE),IF(AND(107&lt;=Z7051,Z7051&lt;143),VLOOKUP($W7051,日射量と図３!$E$6:$H$34,4,TRUE),VLOOKUP($W7051,日射量と図３!$E$6:$I$34,5,TRUE))))))</f>
        <v/>
      </c>
      <c r="AC7051" s="382" t="str">
        <f t="shared" si="1323"/>
        <v/>
      </c>
      <c r="AD7051" s="382" t="str">
        <f t="shared" si="1324"/>
        <v/>
      </c>
    </row>
    <row r="7052" spans="11:30" ht="13.5" customHeight="1">
      <c r="K7052" s="4">
        <f t="shared" si="1332"/>
        <v>3</v>
      </c>
      <c r="L7052" s="34">
        <v>43545</v>
      </c>
      <c r="M7052" s="4">
        <v>294</v>
      </c>
      <c r="N7052" s="4">
        <v>17</v>
      </c>
      <c r="O7052" s="31">
        <v>0.66666666666666663</v>
      </c>
      <c r="P7052" s="35">
        <v>11.85</v>
      </c>
      <c r="Q7052" s="36">
        <f t="shared" si="1333"/>
        <v>16</v>
      </c>
      <c r="R7052" s="4">
        <f t="shared" si="1334"/>
        <v>4.1500000000000004</v>
      </c>
      <c r="S7052" s="31">
        <f t="shared" si="1325"/>
        <v>0.26555555555555554</v>
      </c>
      <c r="T7052" s="31">
        <f t="shared" si="1326"/>
        <v>0.74109953703703713</v>
      </c>
      <c r="U7052" s="4">
        <f t="shared" si="1327"/>
        <v>4.1500000000000004</v>
      </c>
      <c r="V7052" s="4" t="str">
        <f t="shared" si="1328"/>
        <v/>
      </c>
      <c r="W7052" s="18" t="str">
        <f>IF(V7052="","",VLOOKUP(L7052,日射量と図３!$A$4:$C$368,3,TRUE)*238.85/100)</f>
        <v/>
      </c>
      <c r="X7052" s="4" t="str">
        <f t="shared" si="1329"/>
        <v/>
      </c>
      <c r="Y7052" s="4" t="str">
        <f t="shared" si="1330"/>
        <v/>
      </c>
      <c r="Z7052" s="4" t="str">
        <f t="shared" si="1331"/>
        <v/>
      </c>
      <c r="AA7052" s="4" t="str">
        <f>IF($V7052="","",IF(Y7052&lt;36,0,IF(AND(36&lt;=Y7052,Y7052&lt;71),VLOOKUP($W7052,日射量と図３!$E$6:$F$34,2,TRUE),IF(AND(71&lt;=Y7052,Y7052&lt;107),VLOOKUP($W7052,日射量と図３!$E$6:$G$34,3,TRUE),IF(AND(107&lt;=Y7052,Y7052&lt;143),VLOOKUP($W7052,日射量と図３!$E$6:$H$34,4,TRUE),VLOOKUP($W7052,日射量と図３!$E$6:$I$34,5,TRUE))))))</f>
        <v/>
      </c>
      <c r="AB7052" s="4" t="str">
        <f>IF($V7052="","",IF(Z7052&lt;36,0,IF(AND(36&lt;=Z7052,Z7052&lt;71),VLOOKUP($W7052,日射量と図３!$E$6:$F$34,2,TRUE),IF(AND(71&lt;=Z7052,Z7052&lt;107),VLOOKUP($W7052,日射量と図３!$E$6:$G$34,3,TRUE),IF(AND(107&lt;=Z7052,Z7052&lt;143),VLOOKUP($W7052,日射量と図３!$E$6:$H$34,4,TRUE),VLOOKUP($W7052,日射量と図３!$E$6:$I$34,5,TRUE))))))</f>
        <v/>
      </c>
      <c r="AC7052" s="382" t="str">
        <f t="shared" si="1323"/>
        <v/>
      </c>
      <c r="AD7052" s="382" t="str">
        <f t="shared" si="1324"/>
        <v/>
      </c>
    </row>
    <row r="7053" spans="11:30" ht="13.5" customHeight="1">
      <c r="K7053" s="4">
        <f t="shared" si="1332"/>
        <v>3</v>
      </c>
      <c r="L7053" s="34">
        <v>43545</v>
      </c>
      <c r="M7053" s="4">
        <v>294</v>
      </c>
      <c r="N7053" s="4">
        <v>18</v>
      </c>
      <c r="O7053" s="31">
        <v>0.70833333333333337</v>
      </c>
      <c r="P7053" s="35">
        <v>10.929999999999998</v>
      </c>
      <c r="Q7053" s="36">
        <f t="shared" si="1333"/>
        <v>16</v>
      </c>
      <c r="R7053" s="4">
        <f t="shared" si="1334"/>
        <v>5.0700000000000021</v>
      </c>
      <c r="S7053" s="31">
        <f t="shared" si="1325"/>
        <v>0.26555555555555554</v>
      </c>
      <c r="T7053" s="31">
        <f t="shared" si="1326"/>
        <v>0.74109953703703713</v>
      </c>
      <c r="U7053" s="4">
        <f t="shared" si="1327"/>
        <v>5.0700000000000021</v>
      </c>
      <c r="V7053" s="4" t="str">
        <f t="shared" si="1328"/>
        <v/>
      </c>
      <c r="W7053" s="18" t="str">
        <f>IF(V7053="","",VLOOKUP(L7053,日射量と図３!$A$4:$C$368,3,TRUE)*238.85/100)</f>
        <v/>
      </c>
      <c r="X7053" s="4" t="str">
        <f t="shared" si="1329"/>
        <v/>
      </c>
      <c r="Y7053" s="4" t="str">
        <f t="shared" si="1330"/>
        <v/>
      </c>
      <c r="Z7053" s="4" t="str">
        <f t="shared" si="1331"/>
        <v/>
      </c>
      <c r="AA7053" s="4" t="str">
        <f>IF($V7053="","",IF(Y7053&lt;36,0,IF(AND(36&lt;=Y7053,Y7053&lt;71),VLOOKUP($W7053,日射量と図３!$E$6:$F$34,2,TRUE),IF(AND(71&lt;=Y7053,Y7053&lt;107),VLOOKUP($W7053,日射量と図３!$E$6:$G$34,3,TRUE),IF(AND(107&lt;=Y7053,Y7053&lt;143),VLOOKUP($W7053,日射量と図３!$E$6:$H$34,4,TRUE),VLOOKUP($W7053,日射量と図３!$E$6:$I$34,5,TRUE))))))</f>
        <v/>
      </c>
      <c r="AB7053" s="4" t="str">
        <f>IF($V7053="","",IF(Z7053&lt;36,0,IF(AND(36&lt;=Z7053,Z7053&lt;71),VLOOKUP($W7053,日射量と図３!$E$6:$F$34,2,TRUE),IF(AND(71&lt;=Z7053,Z7053&lt;107),VLOOKUP($W7053,日射量と図３!$E$6:$G$34,3,TRUE),IF(AND(107&lt;=Z7053,Z7053&lt;143),VLOOKUP($W7053,日射量と図３!$E$6:$H$34,4,TRUE),VLOOKUP($W7053,日射量と図３!$E$6:$I$34,5,TRUE))))))</f>
        <v/>
      </c>
      <c r="AC7053" s="382" t="str">
        <f t="shared" si="1323"/>
        <v/>
      </c>
      <c r="AD7053" s="382" t="str">
        <f t="shared" si="1324"/>
        <v/>
      </c>
    </row>
    <row r="7054" spans="11:30" ht="13.5" customHeight="1">
      <c r="K7054" s="4">
        <f t="shared" si="1332"/>
        <v>3</v>
      </c>
      <c r="L7054" s="34">
        <v>43545</v>
      </c>
      <c r="M7054" s="4">
        <v>294</v>
      </c>
      <c r="N7054" s="4">
        <v>19</v>
      </c>
      <c r="O7054" s="31">
        <v>0.75</v>
      </c>
      <c r="P7054" s="35">
        <v>9.84</v>
      </c>
      <c r="Q7054" s="36">
        <f t="shared" si="1333"/>
        <v>16</v>
      </c>
      <c r="R7054" s="4">
        <f t="shared" si="1334"/>
        <v>6.16</v>
      </c>
      <c r="S7054" s="31">
        <f t="shared" si="1325"/>
        <v>0.26555555555555554</v>
      </c>
      <c r="T7054" s="31">
        <f t="shared" si="1326"/>
        <v>0.74109953703703713</v>
      </c>
      <c r="U7054" s="4">
        <f t="shared" si="1327"/>
        <v>0</v>
      </c>
      <c r="V7054" s="4" t="str">
        <f t="shared" si="1328"/>
        <v/>
      </c>
      <c r="W7054" s="18" t="str">
        <f>IF(V7054="","",VLOOKUP(L7054,日射量と図３!$A$4:$C$368,3,TRUE)*238.85/100)</f>
        <v/>
      </c>
      <c r="X7054" s="4" t="str">
        <f t="shared" si="1329"/>
        <v/>
      </c>
      <c r="Y7054" s="4" t="str">
        <f t="shared" si="1330"/>
        <v/>
      </c>
      <c r="Z7054" s="4" t="str">
        <f t="shared" si="1331"/>
        <v/>
      </c>
      <c r="AA7054" s="4" t="str">
        <f>IF($V7054="","",IF(Y7054&lt;36,0,IF(AND(36&lt;=Y7054,Y7054&lt;71),VLOOKUP($W7054,日射量と図３!$E$6:$F$34,2,TRUE),IF(AND(71&lt;=Y7054,Y7054&lt;107),VLOOKUP($W7054,日射量と図３!$E$6:$G$34,3,TRUE),IF(AND(107&lt;=Y7054,Y7054&lt;143),VLOOKUP($W7054,日射量と図３!$E$6:$H$34,4,TRUE),VLOOKUP($W7054,日射量と図３!$E$6:$I$34,5,TRUE))))))</f>
        <v/>
      </c>
      <c r="AB7054" s="4" t="str">
        <f>IF($V7054="","",IF(Z7054&lt;36,0,IF(AND(36&lt;=Z7054,Z7054&lt;71),VLOOKUP($W7054,日射量と図３!$E$6:$F$34,2,TRUE),IF(AND(71&lt;=Z7054,Z7054&lt;107),VLOOKUP($W7054,日射量と図３!$E$6:$G$34,3,TRUE),IF(AND(107&lt;=Z7054,Z7054&lt;143),VLOOKUP($W7054,日射量と図３!$E$6:$H$34,4,TRUE),VLOOKUP($W7054,日射量と図３!$E$6:$I$34,5,TRUE))))))</f>
        <v/>
      </c>
      <c r="AC7054" s="382" t="str">
        <f t="shared" si="1323"/>
        <v/>
      </c>
      <c r="AD7054" s="382" t="str">
        <f t="shared" si="1324"/>
        <v/>
      </c>
    </row>
    <row r="7055" spans="11:30" ht="13.5" customHeight="1">
      <c r="K7055" s="4">
        <f t="shared" si="1332"/>
        <v>3</v>
      </c>
      <c r="L7055" s="34">
        <v>43545</v>
      </c>
      <c r="M7055" s="4">
        <v>294</v>
      </c>
      <c r="N7055" s="4">
        <v>20</v>
      </c>
      <c r="O7055" s="31">
        <v>0.79166666666666663</v>
      </c>
      <c r="P7055" s="35">
        <v>8.879999999999999</v>
      </c>
      <c r="Q7055" s="36">
        <f t="shared" si="1333"/>
        <v>16</v>
      </c>
      <c r="R7055" s="4">
        <f t="shared" si="1334"/>
        <v>7.120000000000001</v>
      </c>
      <c r="S7055" s="31">
        <f t="shared" si="1325"/>
        <v>0.26555555555555554</v>
      </c>
      <c r="T7055" s="31">
        <f t="shared" si="1326"/>
        <v>0.74109953703703713</v>
      </c>
      <c r="U7055" s="4">
        <f t="shared" si="1327"/>
        <v>0</v>
      </c>
      <c r="V7055" s="4" t="str">
        <f t="shared" si="1328"/>
        <v/>
      </c>
      <c r="W7055" s="18" t="str">
        <f>IF(V7055="","",VLOOKUP(L7055,日射量と図３!$A$4:$C$368,3,TRUE)*238.85/100)</f>
        <v/>
      </c>
      <c r="X7055" s="4" t="str">
        <f t="shared" si="1329"/>
        <v/>
      </c>
      <c r="Y7055" s="4" t="str">
        <f t="shared" si="1330"/>
        <v/>
      </c>
      <c r="Z7055" s="4" t="str">
        <f t="shared" si="1331"/>
        <v/>
      </c>
      <c r="AA7055" s="4" t="str">
        <f>IF($V7055="","",IF(Y7055&lt;36,0,IF(AND(36&lt;=Y7055,Y7055&lt;71),VLOOKUP($W7055,日射量と図３!$E$6:$F$34,2,TRUE),IF(AND(71&lt;=Y7055,Y7055&lt;107),VLOOKUP($W7055,日射量と図３!$E$6:$G$34,3,TRUE),IF(AND(107&lt;=Y7055,Y7055&lt;143),VLOOKUP($W7055,日射量と図３!$E$6:$H$34,4,TRUE),VLOOKUP($W7055,日射量と図３!$E$6:$I$34,5,TRUE))))))</f>
        <v/>
      </c>
      <c r="AB7055" s="4" t="str">
        <f>IF($V7055="","",IF(Z7055&lt;36,0,IF(AND(36&lt;=Z7055,Z7055&lt;71),VLOOKUP($W7055,日射量と図３!$E$6:$F$34,2,TRUE),IF(AND(71&lt;=Z7055,Z7055&lt;107),VLOOKUP($W7055,日射量と図３!$E$6:$G$34,3,TRUE),IF(AND(107&lt;=Z7055,Z7055&lt;143),VLOOKUP($W7055,日射量と図３!$E$6:$H$34,4,TRUE),VLOOKUP($W7055,日射量と図３!$E$6:$I$34,5,TRUE))))))</f>
        <v/>
      </c>
      <c r="AC7055" s="382" t="str">
        <f t="shared" ref="AC7055:AC7118" si="1335">IF(V7055="","",IF((($AH$18*$AH$30*V7055*3600/1000000)/1000-AA7055*$AG$18*10*0.0000041868)&lt;=0,0,AA7055*$AG$18*10*0.0000041868))</f>
        <v/>
      </c>
      <c r="AD7055" s="382" t="str">
        <f t="shared" ref="AD7055:AD7118" si="1336">IF(V7055="","",IF((($AH$19*$AH$30*V7055*3600/1000000)/1000-AB7055*$AG$19*10*0.0000041868)&lt;=0,0,AB7055*$AG$19*10*0.0000041868))</f>
        <v/>
      </c>
    </row>
    <row r="7056" spans="11:30" ht="13.5" customHeight="1">
      <c r="K7056" s="4">
        <f t="shared" si="1332"/>
        <v>3</v>
      </c>
      <c r="L7056" s="34">
        <v>43545</v>
      </c>
      <c r="M7056" s="4">
        <v>294</v>
      </c>
      <c r="N7056" s="4">
        <v>21</v>
      </c>
      <c r="O7056" s="31">
        <v>0.83333333333333337</v>
      </c>
      <c r="P7056" s="35">
        <v>8.3000000000000007</v>
      </c>
      <c r="Q7056" s="36">
        <f t="shared" si="1333"/>
        <v>16</v>
      </c>
      <c r="R7056" s="4">
        <f t="shared" si="1334"/>
        <v>7.6999999999999993</v>
      </c>
      <c r="S7056" s="31">
        <f t="shared" si="1325"/>
        <v>0.26555555555555554</v>
      </c>
      <c r="T7056" s="31">
        <f t="shared" si="1326"/>
        <v>0.74109953703703713</v>
      </c>
      <c r="U7056" s="4">
        <f t="shared" si="1327"/>
        <v>0</v>
      </c>
      <c r="V7056" s="4" t="str">
        <f t="shared" si="1328"/>
        <v/>
      </c>
      <c r="W7056" s="18" t="str">
        <f>IF(V7056="","",VLOOKUP(L7056,日射量と図３!$A$4:$C$368,3,TRUE)*238.85/100)</f>
        <v/>
      </c>
      <c r="X7056" s="4" t="str">
        <f t="shared" si="1329"/>
        <v/>
      </c>
      <c r="Y7056" s="4" t="str">
        <f t="shared" si="1330"/>
        <v/>
      </c>
      <c r="Z7056" s="4" t="str">
        <f t="shared" si="1331"/>
        <v/>
      </c>
      <c r="AA7056" s="4" t="str">
        <f>IF($V7056="","",IF(Y7056&lt;36,0,IF(AND(36&lt;=Y7056,Y7056&lt;71),VLOOKUP($W7056,日射量と図３!$E$6:$F$34,2,TRUE),IF(AND(71&lt;=Y7056,Y7056&lt;107),VLOOKUP($W7056,日射量と図３!$E$6:$G$34,3,TRUE),IF(AND(107&lt;=Y7056,Y7056&lt;143),VLOOKUP($W7056,日射量と図３!$E$6:$H$34,4,TRUE),VLOOKUP($W7056,日射量と図３!$E$6:$I$34,5,TRUE))))))</f>
        <v/>
      </c>
      <c r="AB7056" s="4" t="str">
        <f>IF($V7056="","",IF(Z7056&lt;36,0,IF(AND(36&lt;=Z7056,Z7056&lt;71),VLOOKUP($W7056,日射量と図３!$E$6:$F$34,2,TRUE),IF(AND(71&lt;=Z7056,Z7056&lt;107),VLOOKUP($W7056,日射量と図３!$E$6:$G$34,3,TRUE),IF(AND(107&lt;=Z7056,Z7056&lt;143),VLOOKUP($W7056,日射量と図３!$E$6:$H$34,4,TRUE),VLOOKUP($W7056,日射量と図３!$E$6:$I$34,5,TRUE))))))</f>
        <v/>
      </c>
      <c r="AC7056" s="382" t="str">
        <f t="shared" si="1335"/>
        <v/>
      </c>
      <c r="AD7056" s="382" t="str">
        <f t="shared" si="1336"/>
        <v/>
      </c>
    </row>
    <row r="7057" spans="11:30" ht="13.5" customHeight="1">
      <c r="K7057" s="4">
        <f t="shared" si="1332"/>
        <v>3</v>
      </c>
      <c r="L7057" s="34">
        <v>43545</v>
      </c>
      <c r="M7057" s="4">
        <v>294</v>
      </c>
      <c r="N7057" s="4">
        <v>22</v>
      </c>
      <c r="O7057" s="31">
        <v>0.875</v>
      </c>
      <c r="P7057" s="35">
        <v>7.8400000000000007</v>
      </c>
      <c r="Q7057" s="36">
        <f t="shared" si="1333"/>
        <v>16</v>
      </c>
      <c r="R7057" s="4">
        <f t="shared" si="1334"/>
        <v>8.16</v>
      </c>
      <c r="S7057" s="31">
        <f t="shared" si="1325"/>
        <v>0.26555555555555554</v>
      </c>
      <c r="T7057" s="31">
        <f t="shared" si="1326"/>
        <v>0.74109953703703713</v>
      </c>
      <c r="U7057" s="4">
        <f t="shared" si="1327"/>
        <v>0</v>
      </c>
      <c r="V7057" s="4" t="str">
        <f t="shared" si="1328"/>
        <v/>
      </c>
      <c r="W7057" s="18" t="str">
        <f>IF(V7057="","",VLOOKUP(L7057,日射量と図３!$A$4:$C$368,3,TRUE)*238.85/100)</f>
        <v/>
      </c>
      <c r="X7057" s="4" t="str">
        <f t="shared" si="1329"/>
        <v/>
      </c>
      <c r="Y7057" s="4" t="str">
        <f t="shared" si="1330"/>
        <v/>
      </c>
      <c r="Z7057" s="4" t="str">
        <f t="shared" si="1331"/>
        <v/>
      </c>
      <c r="AA7057" s="4" t="str">
        <f>IF($V7057="","",IF(Y7057&lt;36,0,IF(AND(36&lt;=Y7057,Y7057&lt;71),VLOOKUP($W7057,日射量と図３!$E$6:$F$34,2,TRUE),IF(AND(71&lt;=Y7057,Y7057&lt;107),VLOOKUP($W7057,日射量と図３!$E$6:$G$34,3,TRUE),IF(AND(107&lt;=Y7057,Y7057&lt;143),VLOOKUP($W7057,日射量と図３!$E$6:$H$34,4,TRUE),VLOOKUP($W7057,日射量と図３!$E$6:$I$34,5,TRUE))))))</f>
        <v/>
      </c>
      <c r="AB7057" s="4" t="str">
        <f>IF($V7057="","",IF(Z7057&lt;36,0,IF(AND(36&lt;=Z7057,Z7057&lt;71),VLOOKUP($W7057,日射量と図３!$E$6:$F$34,2,TRUE),IF(AND(71&lt;=Z7057,Z7057&lt;107),VLOOKUP($W7057,日射量と図３!$E$6:$G$34,3,TRUE),IF(AND(107&lt;=Z7057,Z7057&lt;143),VLOOKUP($W7057,日射量と図３!$E$6:$H$34,4,TRUE),VLOOKUP($W7057,日射量と図３!$E$6:$I$34,5,TRUE))))))</f>
        <v/>
      </c>
      <c r="AC7057" s="382" t="str">
        <f t="shared" si="1335"/>
        <v/>
      </c>
      <c r="AD7057" s="382" t="str">
        <f t="shared" si="1336"/>
        <v/>
      </c>
    </row>
    <row r="7058" spans="11:30" ht="13.5" customHeight="1">
      <c r="K7058" s="4">
        <f t="shared" si="1332"/>
        <v>3</v>
      </c>
      <c r="L7058" s="34">
        <v>43545</v>
      </c>
      <c r="M7058" s="4">
        <v>294</v>
      </c>
      <c r="N7058" s="4">
        <v>23</v>
      </c>
      <c r="O7058" s="31">
        <v>0.91666666666666663</v>
      </c>
      <c r="P7058" s="35">
        <v>7.3699999999999992</v>
      </c>
      <c r="Q7058" s="36">
        <f t="shared" si="1333"/>
        <v>13</v>
      </c>
      <c r="R7058" s="4">
        <f t="shared" si="1334"/>
        <v>5.6300000000000008</v>
      </c>
      <c r="S7058" s="31">
        <f t="shared" si="1325"/>
        <v>0.26555555555555554</v>
      </c>
      <c r="T7058" s="31">
        <f t="shared" si="1326"/>
        <v>0.74109953703703713</v>
      </c>
      <c r="U7058" s="4">
        <f t="shared" si="1327"/>
        <v>0</v>
      </c>
      <c r="V7058" s="4" t="str">
        <f t="shared" si="1328"/>
        <v/>
      </c>
      <c r="W7058" s="18" t="str">
        <f>IF(V7058="","",VLOOKUP(L7058,日射量と図３!$A$4:$C$368,3,TRUE)*238.85/100)</f>
        <v/>
      </c>
      <c r="X7058" s="4" t="str">
        <f t="shared" si="1329"/>
        <v/>
      </c>
      <c r="Y7058" s="4" t="str">
        <f t="shared" si="1330"/>
        <v/>
      </c>
      <c r="Z7058" s="4" t="str">
        <f t="shared" si="1331"/>
        <v/>
      </c>
      <c r="AA7058" s="4" t="str">
        <f>IF($V7058="","",IF(Y7058&lt;36,0,IF(AND(36&lt;=Y7058,Y7058&lt;71),VLOOKUP($W7058,日射量と図３!$E$6:$F$34,2,TRUE),IF(AND(71&lt;=Y7058,Y7058&lt;107),VLOOKUP($W7058,日射量と図３!$E$6:$G$34,3,TRUE),IF(AND(107&lt;=Y7058,Y7058&lt;143),VLOOKUP($W7058,日射量と図３!$E$6:$H$34,4,TRUE),VLOOKUP($W7058,日射量と図３!$E$6:$I$34,5,TRUE))))))</f>
        <v/>
      </c>
      <c r="AB7058" s="4" t="str">
        <f>IF($V7058="","",IF(Z7058&lt;36,0,IF(AND(36&lt;=Z7058,Z7058&lt;71),VLOOKUP($W7058,日射量と図３!$E$6:$F$34,2,TRUE),IF(AND(71&lt;=Z7058,Z7058&lt;107),VLOOKUP($W7058,日射量と図３!$E$6:$G$34,3,TRUE),IF(AND(107&lt;=Z7058,Z7058&lt;143),VLOOKUP($W7058,日射量と図３!$E$6:$H$34,4,TRUE),VLOOKUP($W7058,日射量と図３!$E$6:$I$34,5,TRUE))))))</f>
        <v/>
      </c>
      <c r="AC7058" s="382" t="str">
        <f t="shared" si="1335"/>
        <v/>
      </c>
      <c r="AD7058" s="382" t="str">
        <f t="shared" si="1336"/>
        <v/>
      </c>
    </row>
    <row r="7059" spans="11:30" ht="13.5" customHeight="1">
      <c r="K7059" s="4">
        <f t="shared" si="1332"/>
        <v>3</v>
      </c>
      <c r="L7059" s="34">
        <v>43545</v>
      </c>
      <c r="M7059" s="4">
        <v>294</v>
      </c>
      <c r="N7059" s="4">
        <v>24</v>
      </c>
      <c r="O7059" s="31">
        <v>0.95833333333333337</v>
      </c>
      <c r="P7059" s="35">
        <v>7</v>
      </c>
      <c r="Q7059" s="36">
        <f t="shared" si="1333"/>
        <v>13</v>
      </c>
      <c r="R7059" s="4">
        <f t="shared" si="1334"/>
        <v>6</v>
      </c>
      <c r="S7059" s="31">
        <f t="shared" si="1325"/>
        <v>0.26555555555555554</v>
      </c>
      <c r="T7059" s="31">
        <f t="shared" si="1326"/>
        <v>0.74109953703703713</v>
      </c>
      <c r="U7059" s="4">
        <f t="shared" si="1327"/>
        <v>0</v>
      </c>
      <c r="V7059" s="4" t="str">
        <f t="shared" si="1328"/>
        <v/>
      </c>
      <c r="W7059" s="18" t="str">
        <f>IF(V7059="","",VLOOKUP(L7059,日射量と図３!$A$4:$C$368,3,TRUE)*238.85/100)</f>
        <v/>
      </c>
      <c r="X7059" s="4" t="str">
        <f t="shared" si="1329"/>
        <v/>
      </c>
      <c r="Y7059" s="4" t="str">
        <f t="shared" si="1330"/>
        <v/>
      </c>
      <c r="Z7059" s="4" t="str">
        <f t="shared" si="1331"/>
        <v/>
      </c>
      <c r="AA7059" s="4" t="str">
        <f>IF($V7059="","",IF(Y7059&lt;36,0,IF(AND(36&lt;=Y7059,Y7059&lt;71),VLOOKUP($W7059,日射量と図３!$E$6:$F$34,2,TRUE),IF(AND(71&lt;=Y7059,Y7059&lt;107),VLOOKUP($W7059,日射量と図３!$E$6:$G$34,3,TRUE),IF(AND(107&lt;=Y7059,Y7059&lt;143),VLOOKUP($W7059,日射量と図３!$E$6:$H$34,4,TRUE),VLOOKUP($W7059,日射量と図３!$E$6:$I$34,5,TRUE))))))</f>
        <v/>
      </c>
      <c r="AB7059" s="4" t="str">
        <f>IF($V7059="","",IF(Z7059&lt;36,0,IF(AND(36&lt;=Z7059,Z7059&lt;71),VLOOKUP($W7059,日射量と図３!$E$6:$F$34,2,TRUE),IF(AND(71&lt;=Z7059,Z7059&lt;107),VLOOKUP($W7059,日射量と図３!$E$6:$G$34,3,TRUE),IF(AND(107&lt;=Z7059,Z7059&lt;143),VLOOKUP($W7059,日射量と図３!$E$6:$H$34,4,TRUE),VLOOKUP($W7059,日射量と図３!$E$6:$I$34,5,TRUE))))))</f>
        <v/>
      </c>
      <c r="AC7059" s="382" t="str">
        <f t="shared" si="1335"/>
        <v/>
      </c>
      <c r="AD7059" s="382" t="str">
        <f t="shared" si="1336"/>
        <v/>
      </c>
    </row>
    <row r="7060" spans="11:30" ht="13.5" customHeight="1">
      <c r="K7060" s="4">
        <f t="shared" si="1332"/>
        <v>3</v>
      </c>
      <c r="L7060" s="34">
        <v>43546</v>
      </c>
      <c r="M7060" s="4">
        <v>295</v>
      </c>
      <c r="N7060" s="4">
        <v>1</v>
      </c>
      <c r="O7060" s="31">
        <v>0</v>
      </c>
      <c r="P7060" s="35">
        <v>6.92</v>
      </c>
      <c r="Q7060" s="36">
        <f t="shared" si="1333"/>
        <v>13</v>
      </c>
      <c r="R7060" s="4">
        <f t="shared" si="1334"/>
        <v>6.08</v>
      </c>
      <c r="S7060" s="31">
        <f t="shared" si="1325"/>
        <v>0.26555555555555554</v>
      </c>
      <c r="T7060" s="31">
        <f t="shared" si="1326"/>
        <v>0.74109953703703713</v>
      </c>
      <c r="U7060" s="4">
        <f t="shared" si="1327"/>
        <v>0</v>
      </c>
      <c r="V7060" s="4">
        <f t="shared" si="1328"/>
        <v>17.36</v>
      </c>
      <c r="W7060" s="18">
        <f>IF(V7060="","",VLOOKUP(L7060,日射量と図３!$A$4:$C$368,3,TRUE)*238.85/100)</f>
        <v>42.993000000000002</v>
      </c>
      <c r="X7060" s="4">
        <f t="shared" si="1329"/>
        <v>11</v>
      </c>
      <c r="Y7060" s="4">
        <f t="shared" si="1330"/>
        <v>9.8665559999999974</v>
      </c>
      <c r="Z7060" s="4">
        <f t="shared" si="1331"/>
        <v>11.122299490909088</v>
      </c>
      <c r="AA7060" s="4">
        <f>IF($V7060="","",IF(Y7060&lt;36,0,IF(AND(36&lt;=Y7060,Y7060&lt;71),VLOOKUP($W7060,日射量と図３!$E$6:$F$34,2,TRUE),IF(AND(71&lt;=Y7060,Y7060&lt;107),VLOOKUP($W7060,日射量と図３!$E$6:$G$34,3,TRUE),IF(AND(107&lt;=Y7060,Y7060&lt;143),VLOOKUP($W7060,日射量と図３!$E$6:$H$34,4,TRUE),VLOOKUP($W7060,日射量と図３!$E$6:$I$34,5,TRUE))))))</f>
        <v>0</v>
      </c>
      <c r="AB7060" s="4">
        <f>IF($V7060="","",IF(Z7060&lt;36,0,IF(AND(36&lt;=Z7060,Z7060&lt;71),VLOOKUP($W7060,日射量と図３!$E$6:$F$34,2,TRUE),IF(AND(71&lt;=Z7060,Z7060&lt;107),VLOOKUP($W7060,日射量と図３!$E$6:$G$34,3,TRUE),IF(AND(107&lt;=Z7060,Z7060&lt;143),VLOOKUP($W7060,日射量と図３!$E$6:$H$34,4,TRUE),VLOOKUP($W7060,日射量と図３!$E$6:$I$34,5,TRUE))))))</f>
        <v>0</v>
      </c>
      <c r="AC7060" s="382">
        <f t="shared" si="1335"/>
        <v>0</v>
      </c>
      <c r="AD7060" s="382">
        <f t="shared" si="1336"/>
        <v>0</v>
      </c>
    </row>
    <row r="7061" spans="11:30" ht="13.5" customHeight="1">
      <c r="K7061" s="4">
        <f t="shared" si="1332"/>
        <v>3</v>
      </c>
      <c r="L7061" s="34">
        <v>43546</v>
      </c>
      <c r="M7061" s="4">
        <v>295</v>
      </c>
      <c r="N7061" s="4">
        <v>2</v>
      </c>
      <c r="O7061" s="31">
        <v>4.1666666666666664E-2</v>
      </c>
      <c r="P7061" s="35">
        <v>6.7200000000000006</v>
      </c>
      <c r="Q7061" s="36">
        <f t="shared" si="1333"/>
        <v>13</v>
      </c>
      <c r="R7061" s="4">
        <f t="shared" si="1334"/>
        <v>6.2799999999999994</v>
      </c>
      <c r="S7061" s="31">
        <f t="shared" ref="S7061:S7124" si="1337">VLOOKUP(K7061,$AF$45:$AH$49,2,TRUE)</f>
        <v>0.26555555555555554</v>
      </c>
      <c r="T7061" s="31">
        <f t="shared" ref="T7061:T7124" si="1338">VLOOKUP(K7061,$AF$45:$AH$49,3,TRUE)</f>
        <v>0.74109953703703713</v>
      </c>
      <c r="U7061" s="4">
        <f t="shared" ref="U7061:U7124" si="1339">IF(AND(S7061&lt;O7061,O7061&lt;T7061),R7061,0)</f>
        <v>0</v>
      </c>
      <c r="V7061" s="4" t="str">
        <f t="shared" ref="V7061:V7124" si="1340">IF(N7061=1,SUM(U7061:U7084),"")</f>
        <v/>
      </c>
      <c r="W7061" s="18" t="str">
        <f>IF(V7061="","",VLOOKUP(L7061,日射量と図３!$A$4:$C$368,3,TRUE)*238.85/100)</f>
        <v/>
      </c>
      <c r="X7061" s="4" t="str">
        <f t="shared" ref="X7061:X7124" si="1341">IF(V7061="","",VLOOKUP(K7061,$AF$45:$AJ$49,5,TRUE))</f>
        <v/>
      </c>
      <c r="Y7061" s="4" t="str">
        <f t="shared" si="1330"/>
        <v/>
      </c>
      <c r="Z7061" s="4" t="str">
        <f t="shared" si="1331"/>
        <v/>
      </c>
      <c r="AA7061" s="4" t="str">
        <f>IF($V7061="","",IF(Y7061&lt;36,0,IF(AND(36&lt;=Y7061,Y7061&lt;71),VLOOKUP($W7061,日射量と図３!$E$6:$F$34,2,TRUE),IF(AND(71&lt;=Y7061,Y7061&lt;107),VLOOKUP($W7061,日射量と図３!$E$6:$G$34,3,TRUE),IF(AND(107&lt;=Y7061,Y7061&lt;143),VLOOKUP($W7061,日射量と図３!$E$6:$H$34,4,TRUE),VLOOKUP($W7061,日射量と図３!$E$6:$I$34,5,TRUE))))))</f>
        <v/>
      </c>
      <c r="AB7061" s="4" t="str">
        <f>IF($V7061="","",IF(Z7061&lt;36,0,IF(AND(36&lt;=Z7061,Z7061&lt;71),VLOOKUP($W7061,日射量と図３!$E$6:$F$34,2,TRUE),IF(AND(71&lt;=Z7061,Z7061&lt;107),VLOOKUP($W7061,日射量と図３!$E$6:$G$34,3,TRUE),IF(AND(107&lt;=Z7061,Z7061&lt;143),VLOOKUP($W7061,日射量と図３!$E$6:$H$34,4,TRUE),VLOOKUP($W7061,日射量と図３!$E$6:$I$34,5,TRUE))))))</f>
        <v/>
      </c>
      <c r="AC7061" s="382" t="str">
        <f t="shared" si="1335"/>
        <v/>
      </c>
      <c r="AD7061" s="382" t="str">
        <f t="shared" si="1336"/>
        <v/>
      </c>
    </row>
    <row r="7062" spans="11:30" ht="13.5" customHeight="1">
      <c r="K7062" s="4">
        <f t="shared" si="1332"/>
        <v>3</v>
      </c>
      <c r="L7062" s="34">
        <v>43546</v>
      </c>
      <c r="M7062" s="4">
        <v>295</v>
      </c>
      <c r="N7062" s="4">
        <v>3</v>
      </c>
      <c r="O7062" s="31">
        <v>8.3333333333333329E-2</v>
      </c>
      <c r="P7062" s="35">
        <v>6.4800000000000013</v>
      </c>
      <c r="Q7062" s="36">
        <f t="shared" si="1333"/>
        <v>13</v>
      </c>
      <c r="R7062" s="4">
        <f t="shared" si="1334"/>
        <v>6.5199999999999987</v>
      </c>
      <c r="S7062" s="31">
        <f t="shared" si="1337"/>
        <v>0.26555555555555554</v>
      </c>
      <c r="T7062" s="31">
        <f t="shared" si="1338"/>
        <v>0.74109953703703713</v>
      </c>
      <c r="U7062" s="4">
        <f t="shared" si="1339"/>
        <v>0</v>
      </c>
      <c r="V7062" s="4" t="str">
        <f t="shared" si="1340"/>
        <v/>
      </c>
      <c r="W7062" s="18" t="str">
        <f>IF(V7062="","",VLOOKUP(L7062,日射量と図３!$A$4:$C$368,3,TRUE)*238.85/100)</f>
        <v/>
      </c>
      <c r="X7062" s="4" t="str">
        <f t="shared" si="1341"/>
        <v/>
      </c>
      <c r="Y7062" s="4" t="str">
        <f t="shared" si="1330"/>
        <v/>
      </c>
      <c r="Z7062" s="4" t="str">
        <f t="shared" si="1331"/>
        <v/>
      </c>
      <c r="AA7062" s="4" t="str">
        <f>IF($V7062="","",IF(Y7062&lt;36,0,IF(AND(36&lt;=Y7062,Y7062&lt;71),VLOOKUP($W7062,日射量と図３!$E$6:$F$34,2,TRUE),IF(AND(71&lt;=Y7062,Y7062&lt;107),VLOOKUP($W7062,日射量と図３!$E$6:$G$34,3,TRUE),IF(AND(107&lt;=Y7062,Y7062&lt;143),VLOOKUP($W7062,日射量と図３!$E$6:$H$34,4,TRUE),VLOOKUP($W7062,日射量と図３!$E$6:$I$34,5,TRUE))))))</f>
        <v/>
      </c>
      <c r="AB7062" s="4" t="str">
        <f>IF($V7062="","",IF(Z7062&lt;36,0,IF(AND(36&lt;=Z7062,Z7062&lt;71),VLOOKUP($W7062,日射量と図３!$E$6:$F$34,2,TRUE),IF(AND(71&lt;=Z7062,Z7062&lt;107),VLOOKUP($W7062,日射量と図３!$E$6:$G$34,3,TRUE),IF(AND(107&lt;=Z7062,Z7062&lt;143),VLOOKUP($W7062,日射量と図３!$E$6:$H$34,4,TRUE),VLOOKUP($W7062,日射量と図３!$E$6:$I$34,5,TRUE))))))</f>
        <v/>
      </c>
      <c r="AC7062" s="382" t="str">
        <f t="shared" si="1335"/>
        <v/>
      </c>
      <c r="AD7062" s="382" t="str">
        <f t="shared" si="1336"/>
        <v/>
      </c>
    </row>
    <row r="7063" spans="11:30" ht="13.5" customHeight="1">
      <c r="K7063" s="4">
        <f t="shared" si="1332"/>
        <v>3</v>
      </c>
      <c r="L7063" s="34">
        <v>43546</v>
      </c>
      <c r="M7063" s="4">
        <v>295</v>
      </c>
      <c r="N7063" s="4">
        <v>4</v>
      </c>
      <c r="O7063" s="31">
        <v>0.125</v>
      </c>
      <c r="P7063" s="35">
        <v>6.24</v>
      </c>
      <c r="Q7063" s="36">
        <f t="shared" si="1333"/>
        <v>13</v>
      </c>
      <c r="R7063" s="4">
        <f t="shared" si="1334"/>
        <v>6.76</v>
      </c>
      <c r="S7063" s="31">
        <f t="shared" si="1337"/>
        <v>0.26555555555555554</v>
      </c>
      <c r="T7063" s="31">
        <f t="shared" si="1338"/>
        <v>0.74109953703703713</v>
      </c>
      <c r="U7063" s="4">
        <f t="shared" si="1339"/>
        <v>0</v>
      </c>
      <c r="V7063" s="4" t="str">
        <f t="shared" si="1340"/>
        <v/>
      </c>
      <c r="W7063" s="18" t="str">
        <f>IF(V7063="","",VLOOKUP(L7063,日射量と図３!$A$4:$C$368,3,TRUE)*238.85/100)</f>
        <v/>
      </c>
      <c r="X7063" s="4" t="str">
        <f t="shared" si="1341"/>
        <v/>
      </c>
      <c r="Y7063" s="4" t="str">
        <f t="shared" si="1330"/>
        <v/>
      </c>
      <c r="Z7063" s="4" t="str">
        <f t="shared" si="1331"/>
        <v/>
      </c>
      <c r="AA7063" s="4" t="str">
        <f>IF($V7063="","",IF(Y7063&lt;36,0,IF(AND(36&lt;=Y7063,Y7063&lt;71),VLOOKUP($W7063,日射量と図３!$E$6:$F$34,2,TRUE),IF(AND(71&lt;=Y7063,Y7063&lt;107),VLOOKUP($W7063,日射量と図３!$E$6:$G$34,3,TRUE),IF(AND(107&lt;=Y7063,Y7063&lt;143),VLOOKUP($W7063,日射量と図３!$E$6:$H$34,4,TRUE),VLOOKUP($W7063,日射量と図３!$E$6:$I$34,5,TRUE))))))</f>
        <v/>
      </c>
      <c r="AB7063" s="4" t="str">
        <f>IF($V7063="","",IF(Z7063&lt;36,0,IF(AND(36&lt;=Z7063,Z7063&lt;71),VLOOKUP($W7063,日射量と図３!$E$6:$F$34,2,TRUE),IF(AND(71&lt;=Z7063,Z7063&lt;107),VLOOKUP($W7063,日射量と図３!$E$6:$G$34,3,TRUE),IF(AND(107&lt;=Z7063,Z7063&lt;143),VLOOKUP($W7063,日射量と図３!$E$6:$H$34,4,TRUE),VLOOKUP($W7063,日射量と図３!$E$6:$I$34,5,TRUE))))))</f>
        <v/>
      </c>
      <c r="AC7063" s="382" t="str">
        <f t="shared" si="1335"/>
        <v/>
      </c>
      <c r="AD7063" s="382" t="str">
        <f t="shared" si="1336"/>
        <v/>
      </c>
    </row>
    <row r="7064" spans="11:30" ht="13.5" customHeight="1">
      <c r="K7064" s="4">
        <f t="shared" si="1332"/>
        <v>3</v>
      </c>
      <c r="L7064" s="34">
        <v>43546</v>
      </c>
      <c r="M7064" s="4">
        <v>295</v>
      </c>
      <c r="N7064" s="4">
        <v>5</v>
      </c>
      <c r="O7064" s="31">
        <v>0.16666666666666666</v>
      </c>
      <c r="P7064" s="35">
        <v>5.9</v>
      </c>
      <c r="Q7064" s="36">
        <f t="shared" si="1333"/>
        <v>15</v>
      </c>
      <c r="R7064" s="4">
        <f t="shared" si="1334"/>
        <v>9.1</v>
      </c>
      <c r="S7064" s="31">
        <f t="shared" si="1337"/>
        <v>0.26555555555555554</v>
      </c>
      <c r="T7064" s="31">
        <f t="shared" si="1338"/>
        <v>0.74109953703703713</v>
      </c>
      <c r="U7064" s="4">
        <f t="shared" si="1339"/>
        <v>0</v>
      </c>
      <c r="V7064" s="4" t="str">
        <f t="shared" si="1340"/>
        <v/>
      </c>
      <c r="W7064" s="18" t="str">
        <f>IF(V7064="","",VLOOKUP(L7064,日射量と図３!$A$4:$C$368,3,TRUE)*238.85/100)</f>
        <v/>
      </c>
      <c r="X7064" s="4" t="str">
        <f t="shared" si="1341"/>
        <v/>
      </c>
      <c r="Y7064" s="4" t="str">
        <f t="shared" si="1330"/>
        <v/>
      </c>
      <c r="Z7064" s="4" t="str">
        <f t="shared" si="1331"/>
        <v/>
      </c>
      <c r="AA7064" s="4" t="str">
        <f>IF($V7064="","",IF(Y7064&lt;36,0,IF(AND(36&lt;=Y7064,Y7064&lt;71),VLOOKUP($W7064,日射量と図３!$E$6:$F$34,2,TRUE),IF(AND(71&lt;=Y7064,Y7064&lt;107),VLOOKUP($W7064,日射量と図３!$E$6:$G$34,3,TRUE),IF(AND(107&lt;=Y7064,Y7064&lt;143),VLOOKUP($W7064,日射量と図３!$E$6:$H$34,4,TRUE),VLOOKUP($W7064,日射量と図３!$E$6:$I$34,5,TRUE))))))</f>
        <v/>
      </c>
      <c r="AB7064" s="4" t="str">
        <f>IF($V7064="","",IF(Z7064&lt;36,0,IF(AND(36&lt;=Z7064,Z7064&lt;71),VLOOKUP($W7064,日射量と図３!$E$6:$F$34,2,TRUE),IF(AND(71&lt;=Z7064,Z7064&lt;107),VLOOKUP($W7064,日射量と図３!$E$6:$G$34,3,TRUE),IF(AND(107&lt;=Z7064,Z7064&lt;143),VLOOKUP($W7064,日射量と図３!$E$6:$H$34,4,TRUE),VLOOKUP($W7064,日射量と図３!$E$6:$I$34,5,TRUE))))))</f>
        <v/>
      </c>
      <c r="AC7064" s="382" t="str">
        <f t="shared" si="1335"/>
        <v/>
      </c>
      <c r="AD7064" s="382" t="str">
        <f t="shared" si="1336"/>
        <v/>
      </c>
    </row>
    <row r="7065" spans="11:30" ht="13.5" customHeight="1">
      <c r="K7065" s="4">
        <f t="shared" si="1332"/>
        <v>3</v>
      </c>
      <c r="L7065" s="34">
        <v>43546</v>
      </c>
      <c r="M7065" s="4">
        <v>295</v>
      </c>
      <c r="N7065" s="4">
        <v>6</v>
      </c>
      <c r="O7065" s="31">
        <v>0.20833333333333334</v>
      </c>
      <c r="P7065" s="35">
        <v>5.87</v>
      </c>
      <c r="Q7065" s="36">
        <f t="shared" si="1333"/>
        <v>15</v>
      </c>
      <c r="R7065" s="4">
        <f t="shared" si="1334"/>
        <v>9.129999999999999</v>
      </c>
      <c r="S7065" s="31">
        <f t="shared" si="1337"/>
        <v>0.26555555555555554</v>
      </c>
      <c r="T7065" s="31">
        <f t="shared" si="1338"/>
        <v>0.74109953703703713</v>
      </c>
      <c r="U7065" s="4">
        <f t="shared" si="1339"/>
        <v>0</v>
      </c>
      <c r="V7065" s="4" t="str">
        <f t="shared" si="1340"/>
        <v/>
      </c>
      <c r="W7065" s="18" t="str">
        <f>IF(V7065="","",VLOOKUP(L7065,日射量と図３!$A$4:$C$368,3,TRUE)*238.85/100)</f>
        <v/>
      </c>
      <c r="X7065" s="4" t="str">
        <f t="shared" si="1341"/>
        <v/>
      </c>
      <c r="Y7065" s="4" t="str">
        <f t="shared" si="1330"/>
        <v/>
      </c>
      <c r="Z7065" s="4" t="str">
        <f t="shared" si="1331"/>
        <v/>
      </c>
      <c r="AA7065" s="4" t="str">
        <f>IF($V7065="","",IF(Y7065&lt;36,0,IF(AND(36&lt;=Y7065,Y7065&lt;71),VLOOKUP($W7065,日射量と図３!$E$6:$F$34,2,TRUE),IF(AND(71&lt;=Y7065,Y7065&lt;107),VLOOKUP($W7065,日射量と図３!$E$6:$G$34,3,TRUE),IF(AND(107&lt;=Y7065,Y7065&lt;143),VLOOKUP($W7065,日射量と図３!$E$6:$H$34,4,TRUE),VLOOKUP($W7065,日射量と図３!$E$6:$I$34,5,TRUE))))))</f>
        <v/>
      </c>
      <c r="AB7065" s="4" t="str">
        <f>IF($V7065="","",IF(Z7065&lt;36,0,IF(AND(36&lt;=Z7065,Z7065&lt;71),VLOOKUP($W7065,日射量と図３!$E$6:$F$34,2,TRUE),IF(AND(71&lt;=Z7065,Z7065&lt;107),VLOOKUP($W7065,日射量と図３!$E$6:$G$34,3,TRUE),IF(AND(107&lt;=Z7065,Z7065&lt;143),VLOOKUP($W7065,日射量と図３!$E$6:$H$34,4,TRUE),VLOOKUP($W7065,日射量と図３!$E$6:$I$34,5,TRUE))))))</f>
        <v/>
      </c>
      <c r="AC7065" s="382" t="str">
        <f t="shared" si="1335"/>
        <v/>
      </c>
      <c r="AD7065" s="382" t="str">
        <f t="shared" si="1336"/>
        <v/>
      </c>
    </row>
    <row r="7066" spans="11:30" ht="13.5" customHeight="1">
      <c r="K7066" s="4">
        <f t="shared" si="1332"/>
        <v>3</v>
      </c>
      <c r="L7066" s="34">
        <v>43546</v>
      </c>
      <c r="M7066" s="4">
        <v>295</v>
      </c>
      <c r="N7066" s="4">
        <v>7</v>
      </c>
      <c r="O7066" s="31">
        <v>0.25</v>
      </c>
      <c r="P7066" s="35">
        <v>5.7299999999999995</v>
      </c>
      <c r="Q7066" s="36">
        <f t="shared" si="1333"/>
        <v>15</v>
      </c>
      <c r="R7066" s="4">
        <f t="shared" si="1334"/>
        <v>9.27</v>
      </c>
      <c r="S7066" s="31">
        <f t="shared" si="1337"/>
        <v>0.26555555555555554</v>
      </c>
      <c r="T7066" s="31">
        <f t="shared" si="1338"/>
        <v>0.74109953703703713</v>
      </c>
      <c r="U7066" s="4">
        <f t="shared" si="1339"/>
        <v>0</v>
      </c>
      <c r="V7066" s="4" t="str">
        <f t="shared" si="1340"/>
        <v/>
      </c>
      <c r="W7066" s="18" t="str">
        <f>IF(V7066="","",VLOOKUP(L7066,日射量と図３!$A$4:$C$368,3,TRUE)*238.85/100)</f>
        <v/>
      </c>
      <c r="X7066" s="4" t="str">
        <f t="shared" si="1341"/>
        <v/>
      </c>
      <c r="Y7066" s="4" t="str">
        <f t="shared" si="1330"/>
        <v/>
      </c>
      <c r="Z7066" s="4" t="str">
        <f t="shared" si="1331"/>
        <v/>
      </c>
      <c r="AA7066" s="4" t="str">
        <f>IF($V7066="","",IF(Y7066&lt;36,0,IF(AND(36&lt;=Y7066,Y7066&lt;71),VLOOKUP($W7066,日射量と図３!$E$6:$F$34,2,TRUE),IF(AND(71&lt;=Y7066,Y7066&lt;107),VLOOKUP($W7066,日射量と図３!$E$6:$G$34,3,TRUE),IF(AND(107&lt;=Y7066,Y7066&lt;143),VLOOKUP($W7066,日射量と図３!$E$6:$H$34,4,TRUE),VLOOKUP($W7066,日射量と図３!$E$6:$I$34,5,TRUE))))))</f>
        <v/>
      </c>
      <c r="AB7066" s="4" t="str">
        <f>IF($V7066="","",IF(Z7066&lt;36,0,IF(AND(36&lt;=Z7066,Z7066&lt;71),VLOOKUP($W7066,日射量と図３!$E$6:$F$34,2,TRUE),IF(AND(71&lt;=Z7066,Z7066&lt;107),VLOOKUP($W7066,日射量と図３!$E$6:$G$34,3,TRUE),IF(AND(107&lt;=Z7066,Z7066&lt;143),VLOOKUP($W7066,日射量と図３!$E$6:$H$34,4,TRUE),VLOOKUP($W7066,日射量と図３!$E$6:$I$34,5,TRUE))))))</f>
        <v/>
      </c>
      <c r="AC7066" s="382" t="str">
        <f t="shared" si="1335"/>
        <v/>
      </c>
      <c r="AD7066" s="382" t="str">
        <f t="shared" si="1336"/>
        <v/>
      </c>
    </row>
    <row r="7067" spans="11:30" ht="13.5" customHeight="1">
      <c r="K7067" s="4">
        <f t="shared" si="1332"/>
        <v>3</v>
      </c>
      <c r="L7067" s="34">
        <v>43546</v>
      </c>
      <c r="M7067" s="4">
        <v>295</v>
      </c>
      <c r="N7067" s="4">
        <v>8</v>
      </c>
      <c r="O7067" s="31">
        <v>0.29166666666666669</v>
      </c>
      <c r="P7067" s="35">
        <v>6.2200000000000006</v>
      </c>
      <c r="Q7067" s="36">
        <f t="shared" si="1333"/>
        <v>12</v>
      </c>
      <c r="R7067" s="4">
        <f t="shared" si="1334"/>
        <v>5.7799999999999994</v>
      </c>
      <c r="S7067" s="31">
        <f t="shared" si="1337"/>
        <v>0.26555555555555554</v>
      </c>
      <c r="T7067" s="31">
        <f t="shared" si="1338"/>
        <v>0.74109953703703713</v>
      </c>
      <c r="U7067" s="4">
        <f t="shared" si="1339"/>
        <v>5.7799999999999994</v>
      </c>
      <c r="V7067" s="4" t="str">
        <f t="shared" si="1340"/>
        <v/>
      </c>
      <c r="W7067" s="18" t="str">
        <f>IF(V7067="","",VLOOKUP(L7067,日射量と図３!$A$4:$C$368,3,TRUE)*238.85/100)</f>
        <v/>
      </c>
      <c r="X7067" s="4" t="str">
        <f t="shared" si="1341"/>
        <v/>
      </c>
      <c r="Y7067" s="4" t="str">
        <f t="shared" si="1330"/>
        <v/>
      </c>
      <c r="Z7067" s="4" t="str">
        <f t="shared" si="1331"/>
        <v/>
      </c>
      <c r="AA7067" s="4" t="str">
        <f>IF($V7067="","",IF(Y7067&lt;36,0,IF(AND(36&lt;=Y7067,Y7067&lt;71),VLOOKUP($W7067,日射量と図３!$E$6:$F$34,2,TRUE),IF(AND(71&lt;=Y7067,Y7067&lt;107),VLOOKUP($W7067,日射量と図３!$E$6:$G$34,3,TRUE),IF(AND(107&lt;=Y7067,Y7067&lt;143),VLOOKUP($W7067,日射量と図３!$E$6:$H$34,4,TRUE),VLOOKUP($W7067,日射量と図３!$E$6:$I$34,5,TRUE))))))</f>
        <v/>
      </c>
      <c r="AB7067" s="4" t="str">
        <f>IF($V7067="","",IF(Z7067&lt;36,0,IF(AND(36&lt;=Z7067,Z7067&lt;71),VLOOKUP($W7067,日射量と図３!$E$6:$F$34,2,TRUE),IF(AND(71&lt;=Z7067,Z7067&lt;107),VLOOKUP($W7067,日射量と図３!$E$6:$G$34,3,TRUE),IF(AND(107&lt;=Z7067,Z7067&lt;143),VLOOKUP($W7067,日射量と図３!$E$6:$H$34,4,TRUE),VLOOKUP($W7067,日射量と図３!$E$6:$I$34,5,TRUE))))))</f>
        <v/>
      </c>
      <c r="AC7067" s="382" t="str">
        <f t="shared" si="1335"/>
        <v/>
      </c>
      <c r="AD7067" s="382" t="str">
        <f t="shared" si="1336"/>
        <v/>
      </c>
    </row>
    <row r="7068" spans="11:30" ht="13.5" customHeight="1">
      <c r="K7068" s="4">
        <f t="shared" si="1332"/>
        <v>3</v>
      </c>
      <c r="L7068" s="34">
        <v>43546</v>
      </c>
      <c r="M7068" s="4">
        <v>295</v>
      </c>
      <c r="N7068" s="4">
        <v>9</v>
      </c>
      <c r="O7068" s="31">
        <v>0.33333333333333331</v>
      </c>
      <c r="P7068" s="35">
        <v>7.9099999999999993</v>
      </c>
      <c r="Q7068" s="36">
        <f t="shared" si="1333"/>
        <v>12</v>
      </c>
      <c r="R7068" s="4">
        <f t="shared" si="1334"/>
        <v>4.0900000000000007</v>
      </c>
      <c r="S7068" s="31">
        <f t="shared" si="1337"/>
        <v>0.26555555555555554</v>
      </c>
      <c r="T7068" s="31">
        <f t="shared" si="1338"/>
        <v>0.74109953703703713</v>
      </c>
      <c r="U7068" s="4">
        <f t="shared" si="1339"/>
        <v>4.0900000000000007</v>
      </c>
      <c r="V7068" s="4" t="str">
        <f t="shared" si="1340"/>
        <v/>
      </c>
      <c r="W7068" s="18" t="str">
        <f>IF(V7068="","",VLOOKUP(L7068,日射量と図３!$A$4:$C$368,3,TRUE)*238.85/100)</f>
        <v/>
      </c>
      <c r="X7068" s="4" t="str">
        <f t="shared" si="1341"/>
        <v/>
      </c>
      <c r="Y7068" s="4" t="str">
        <f t="shared" si="1330"/>
        <v/>
      </c>
      <c r="Z7068" s="4" t="str">
        <f t="shared" si="1331"/>
        <v/>
      </c>
      <c r="AA7068" s="4" t="str">
        <f>IF($V7068="","",IF(Y7068&lt;36,0,IF(AND(36&lt;=Y7068,Y7068&lt;71),VLOOKUP($W7068,日射量と図３!$E$6:$F$34,2,TRUE),IF(AND(71&lt;=Y7068,Y7068&lt;107),VLOOKUP($W7068,日射量と図３!$E$6:$G$34,3,TRUE),IF(AND(107&lt;=Y7068,Y7068&lt;143),VLOOKUP($W7068,日射量と図３!$E$6:$H$34,4,TRUE),VLOOKUP($W7068,日射量と図３!$E$6:$I$34,5,TRUE))))))</f>
        <v/>
      </c>
      <c r="AB7068" s="4" t="str">
        <f>IF($V7068="","",IF(Z7068&lt;36,0,IF(AND(36&lt;=Z7068,Z7068&lt;71),VLOOKUP($W7068,日射量と図３!$E$6:$F$34,2,TRUE),IF(AND(71&lt;=Z7068,Z7068&lt;107),VLOOKUP($W7068,日射量と図３!$E$6:$G$34,3,TRUE),IF(AND(107&lt;=Z7068,Z7068&lt;143),VLOOKUP($W7068,日射量と図３!$E$6:$H$34,4,TRUE),VLOOKUP($W7068,日射量と図３!$E$6:$I$34,5,TRUE))))))</f>
        <v/>
      </c>
      <c r="AC7068" s="382" t="str">
        <f t="shared" si="1335"/>
        <v/>
      </c>
      <c r="AD7068" s="382" t="str">
        <f t="shared" si="1336"/>
        <v/>
      </c>
    </row>
    <row r="7069" spans="11:30" ht="13.5" customHeight="1">
      <c r="K7069" s="4">
        <f t="shared" si="1332"/>
        <v>3</v>
      </c>
      <c r="L7069" s="34">
        <v>43546</v>
      </c>
      <c r="M7069" s="4">
        <v>295</v>
      </c>
      <c r="N7069" s="4">
        <v>10</v>
      </c>
      <c r="O7069" s="31">
        <v>0.375</v>
      </c>
      <c r="P7069" s="35">
        <v>9.83</v>
      </c>
      <c r="Q7069" s="36">
        <f t="shared" si="1333"/>
        <v>12</v>
      </c>
      <c r="R7069" s="4">
        <f t="shared" si="1334"/>
        <v>2.17</v>
      </c>
      <c r="S7069" s="31">
        <f t="shared" si="1337"/>
        <v>0.26555555555555554</v>
      </c>
      <c r="T7069" s="31">
        <f t="shared" si="1338"/>
        <v>0.74109953703703713</v>
      </c>
      <c r="U7069" s="4">
        <f t="shared" si="1339"/>
        <v>2.17</v>
      </c>
      <c r="V7069" s="4" t="str">
        <f t="shared" si="1340"/>
        <v/>
      </c>
      <c r="W7069" s="18" t="str">
        <f>IF(V7069="","",VLOOKUP(L7069,日射量と図３!$A$4:$C$368,3,TRUE)*238.85/100)</f>
        <v/>
      </c>
      <c r="X7069" s="4" t="str">
        <f t="shared" si="1341"/>
        <v/>
      </c>
      <c r="Y7069" s="4" t="str">
        <f t="shared" si="1330"/>
        <v/>
      </c>
      <c r="Z7069" s="4" t="str">
        <f t="shared" si="1331"/>
        <v/>
      </c>
      <c r="AA7069" s="4" t="str">
        <f>IF($V7069="","",IF(Y7069&lt;36,0,IF(AND(36&lt;=Y7069,Y7069&lt;71),VLOOKUP($W7069,日射量と図３!$E$6:$F$34,2,TRUE),IF(AND(71&lt;=Y7069,Y7069&lt;107),VLOOKUP($W7069,日射量と図３!$E$6:$G$34,3,TRUE),IF(AND(107&lt;=Y7069,Y7069&lt;143),VLOOKUP($W7069,日射量と図３!$E$6:$H$34,4,TRUE),VLOOKUP($W7069,日射量と図３!$E$6:$I$34,5,TRUE))))))</f>
        <v/>
      </c>
      <c r="AB7069" s="4" t="str">
        <f>IF($V7069="","",IF(Z7069&lt;36,0,IF(AND(36&lt;=Z7069,Z7069&lt;71),VLOOKUP($W7069,日射量と図３!$E$6:$F$34,2,TRUE),IF(AND(71&lt;=Z7069,Z7069&lt;107),VLOOKUP($W7069,日射量と図３!$E$6:$G$34,3,TRUE),IF(AND(107&lt;=Z7069,Z7069&lt;143),VLOOKUP($W7069,日射量と図３!$E$6:$H$34,4,TRUE),VLOOKUP($W7069,日射量と図３!$E$6:$I$34,5,TRUE))))))</f>
        <v/>
      </c>
      <c r="AC7069" s="382" t="str">
        <f t="shared" si="1335"/>
        <v/>
      </c>
      <c r="AD7069" s="382" t="str">
        <f t="shared" si="1336"/>
        <v/>
      </c>
    </row>
    <row r="7070" spans="11:30" ht="13.5" customHeight="1">
      <c r="K7070" s="4">
        <f t="shared" si="1332"/>
        <v>3</v>
      </c>
      <c r="L7070" s="34">
        <v>43546</v>
      </c>
      <c r="M7070" s="4">
        <v>295</v>
      </c>
      <c r="N7070" s="4">
        <v>11</v>
      </c>
      <c r="O7070" s="31">
        <v>0.41666666666666669</v>
      </c>
      <c r="P7070" s="35">
        <v>11.639999999999999</v>
      </c>
      <c r="Q7070" s="36">
        <f t="shared" si="1333"/>
        <v>12</v>
      </c>
      <c r="R7070" s="4">
        <f t="shared" si="1334"/>
        <v>0.36000000000000121</v>
      </c>
      <c r="S7070" s="31">
        <f t="shared" si="1337"/>
        <v>0.26555555555555554</v>
      </c>
      <c r="T7070" s="31">
        <f t="shared" si="1338"/>
        <v>0.74109953703703713</v>
      </c>
      <c r="U7070" s="4">
        <f t="shared" si="1339"/>
        <v>0.36000000000000121</v>
      </c>
      <c r="V7070" s="4" t="str">
        <f t="shared" si="1340"/>
        <v/>
      </c>
      <c r="W7070" s="18" t="str">
        <f>IF(V7070="","",VLOOKUP(L7070,日射量と図３!$A$4:$C$368,3,TRUE)*238.85/100)</f>
        <v/>
      </c>
      <c r="X7070" s="4" t="str">
        <f t="shared" si="1341"/>
        <v/>
      </c>
      <c r="Y7070" s="4" t="str">
        <f t="shared" si="1330"/>
        <v/>
      </c>
      <c r="Z7070" s="4" t="str">
        <f t="shared" si="1331"/>
        <v/>
      </c>
      <c r="AA7070" s="4" t="str">
        <f>IF($V7070="","",IF(Y7070&lt;36,0,IF(AND(36&lt;=Y7070,Y7070&lt;71),VLOOKUP($W7070,日射量と図３!$E$6:$F$34,2,TRUE),IF(AND(71&lt;=Y7070,Y7070&lt;107),VLOOKUP($W7070,日射量と図３!$E$6:$G$34,3,TRUE),IF(AND(107&lt;=Y7070,Y7070&lt;143),VLOOKUP($W7070,日射量と図３!$E$6:$H$34,4,TRUE),VLOOKUP($W7070,日射量と図３!$E$6:$I$34,5,TRUE))))))</f>
        <v/>
      </c>
      <c r="AB7070" s="4" t="str">
        <f>IF($V7070="","",IF(Z7070&lt;36,0,IF(AND(36&lt;=Z7070,Z7070&lt;71),VLOOKUP($W7070,日射量と図３!$E$6:$F$34,2,TRUE),IF(AND(71&lt;=Z7070,Z7070&lt;107),VLOOKUP($W7070,日射量と図３!$E$6:$G$34,3,TRUE),IF(AND(107&lt;=Z7070,Z7070&lt;143),VLOOKUP($W7070,日射量と図３!$E$6:$H$34,4,TRUE),VLOOKUP($W7070,日射量と図３!$E$6:$I$34,5,TRUE))))))</f>
        <v/>
      </c>
      <c r="AC7070" s="382" t="str">
        <f t="shared" si="1335"/>
        <v/>
      </c>
      <c r="AD7070" s="382" t="str">
        <f t="shared" si="1336"/>
        <v/>
      </c>
    </row>
    <row r="7071" spans="11:30" ht="13.5" customHeight="1">
      <c r="K7071" s="4">
        <f t="shared" si="1332"/>
        <v>3</v>
      </c>
      <c r="L7071" s="34">
        <v>43546</v>
      </c>
      <c r="M7071" s="4">
        <v>295</v>
      </c>
      <c r="N7071" s="4">
        <v>12</v>
      </c>
      <c r="O7071" s="31">
        <v>0.45833333333333331</v>
      </c>
      <c r="P7071" s="35">
        <v>13.379999999999999</v>
      </c>
      <c r="Q7071" s="36">
        <f t="shared" si="1333"/>
        <v>12</v>
      </c>
      <c r="R7071" s="4">
        <f t="shared" si="1334"/>
        <v>0</v>
      </c>
      <c r="S7071" s="31">
        <f t="shared" si="1337"/>
        <v>0.26555555555555554</v>
      </c>
      <c r="T7071" s="31">
        <f t="shared" si="1338"/>
        <v>0.74109953703703713</v>
      </c>
      <c r="U7071" s="4">
        <f t="shared" si="1339"/>
        <v>0</v>
      </c>
      <c r="V7071" s="4" t="str">
        <f t="shared" si="1340"/>
        <v/>
      </c>
      <c r="W7071" s="18" t="str">
        <f>IF(V7071="","",VLOOKUP(L7071,日射量と図３!$A$4:$C$368,3,TRUE)*238.85/100)</f>
        <v/>
      </c>
      <c r="X7071" s="4" t="str">
        <f t="shared" si="1341"/>
        <v/>
      </c>
      <c r="Y7071" s="4" t="str">
        <f t="shared" ref="Y7071:Y7134" si="1342">IF(V7071="","",$AH$30*V7071/(($AG$18/$AH$18)*X7071))</f>
        <v/>
      </c>
      <c r="Z7071" s="4" t="str">
        <f t="shared" ref="Z7071:Z7134" si="1343">IF(V7071="","",$AH$30*V7071/(($AG$19/$AH$19)*X7071))</f>
        <v/>
      </c>
      <c r="AA7071" s="4" t="str">
        <f>IF($V7071="","",IF(Y7071&lt;36,0,IF(AND(36&lt;=Y7071,Y7071&lt;71),VLOOKUP($W7071,日射量と図３!$E$6:$F$34,2,TRUE),IF(AND(71&lt;=Y7071,Y7071&lt;107),VLOOKUP($W7071,日射量と図３!$E$6:$G$34,3,TRUE),IF(AND(107&lt;=Y7071,Y7071&lt;143),VLOOKUP($W7071,日射量と図３!$E$6:$H$34,4,TRUE),VLOOKUP($W7071,日射量と図３!$E$6:$I$34,5,TRUE))))))</f>
        <v/>
      </c>
      <c r="AB7071" s="4" t="str">
        <f>IF($V7071="","",IF(Z7071&lt;36,0,IF(AND(36&lt;=Z7071,Z7071&lt;71),VLOOKUP($W7071,日射量と図３!$E$6:$F$34,2,TRUE),IF(AND(71&lt;=Z7071,Z7071&lt;107),VLOOKUP($W7071,日射量と図３!$E$6:$G$34,3,TRUE),IF(AND(107&lt;=Z7071,Z7071&lt;143),VLOOKUP($W7071,日射量と図３!$E$6:$H$34,4,TRUE),VLOOKUP($W7071,日射量と図３!$E$6:$I$34,5,TRUE))))))</f>
        <v/>
      </c>
      <c r="AC7071" s="382" t="str">
        <f t="shared" si="1335"/>
        <v/>
      </c>
      <c r="AD7071" s="382" t="str">
        <f t="shared" si="1336"/>
        <v/>
      </c>
    </row>
    <row r="7072" spans="11:30" ht="13.5" customHeight="1">
      <c r="K7072" s="4">
        <f t="shared" si="1332"/>
        <v>3</v>
      </c>
      <c r="L7072" s="34">
        <v>43546</v>
      </c>
      <c r="M7072" s="4">
        <v>295</v>
      </c>
      <c r="N7072" s="4">
        <v>13</v>
      </c>
      <c r="O7072" s="31">
        <v>0.5</v>
      </c>
      <c r="P7072" s="35">
        <v>14.27</v>
      </c>
      <c r="Q7072" s="36">
        <f t="shared" si="1333"/>
        <v>12</v>
      </c>
      <c r="R7072" s="4">
        <f t="shared" si="1334"/>
        <v>0</v>
      </c>
      <c r="S7072" s="31">
        <f t="shared" si="1337"/>
        <v>0.26555555555555554</v>
      </c>
      <c r="T7072" s="31">
        <f t="shared" si="1338"/>
        <v>0.74109953703703713</v>
      </c>
      <c r="U7072" s="4">
        <f t="shared" si="1339"/>
        <v>0</v>
      </c>
      <c r="V7072" s="4" t="str">
        <f t="shared" si="1340"/>
        <v/>
      </c>
      <c r="W7072" s="18" t="str">
        <f>IF(V7072="","",VLOOKUP(L7072,日射量と図３!$A$4:$C$368,3,TRUE)*238.85/100)</f>
        <v/>
      </c>
      <c r="X7072" s="4" t="str">
        <f t="shared" si="1341"/>
        <v/>
      </c>
      <c r="Y7072" s="4" t="str">
        <f t="shared" si="1342"/>
        <v/>
      </c>
      <c r="Z7072" s="4" t="str">
        <f t="shared" si="1343"/>
        <v/>
      </c>
      <c r="AA7072" s="4" t="str">
        <f>IF($V7072="","",IF(Y7072&lt;36,0,IF(AND(36&lt;=Y7072,Y7072&lt;71),VLOOKUP($W7072,日射量と図３!$E$6:$F$34,2,TRUE),IF(AND(71&lt;=Y7072,Y7072&lt;107),VLOOKUP($W7072,日射量と図３!$E$6:$G$34,3,TRUE),IF(AND(107&lt;=Y7072,Y7072&lt;143),VLOOKUP($W7072,日射量と図３!$E$6:$H$34,4,TRUE),VLOOKUP($W7072,日射量と図３!$E$6:$I$34,5,TRUE))))))</f>
        <v/>
      </c>
      <c r="AB7072" s="4" t="str">
        <f>IF($V7072="","",IF(Z7072&lt;36,0,IF(AND(36&lt;=Z7072,Z7072&lt;71),VLOOKUP($W7072,日射量と図３!$E$6:$F$34,2,TRUE),IF(AND(71&lt;=Z7072,Z7072&lt;107),VLOOKUP($W7072,日射量と図３!$E$6:$G$34,3,TRUE),IF(AND(107&lt;=Z7072,Z7072&lt;143),VLOOKUP($W7072,日射量と図３!$E$6:$H$34,4,TRUE),VLOOKUP($W7072,日射量と図３!$E$6:$I$34,5,TRUE))))))</f>
        <v/>
      </c>
      <c r="AC7072" s="382" t="str">
        <f t="shared" si="1335"/>
        <v/>
      </c>
      <c r="AD7072" s="382" t="str">
        <f t="shared" si="1336"/>
        <v/>
      </c>
    </row>
    <row r="7073" spans="11:30" ht="13.5" customHeight="1">
      <c r="K7073" s="4">
        <f t="shared" si="1332"/>
        <v>3</v>
      </c>
      <c r="L7073" s="34">
        <v>43546</v>
      </c>
      <c r="M7073" s="4">
        <v>295</v>
      </c>
      <c r="N7073" s="4">
        <v>14</v>
      </c>
      <c r="O7073" s="31">
        <v>0.54166666666666663</v>
      </c>
      <c r="P7073" s="35">
        <v>14.85</v>
      </c>
      <c r="Q7073" s="36">
        <f t="shared" si="1333"/>
        <v>12</v>
      </c>
      <c r="R7073" s="4">
        <f t="shared" si="1334"/>
        <v>0</v>
      </c>
      <c r="S7073" s="31">
        <f t="shared" si="1337"/>
        <v>0.26555555555555554</v>
      </c>
      <c r="T7073" s="31">
        <f t="shared" si="1338"/>
        <v>0.74109953703703713</v>
      </c>
      <c r="U7073" s="4">
        <f t="shared" si="1339"/>
        <v>0</v>
      </c>
      <c r="V7073" s="4" t="str">
        <f t="shared" si="1340"/>
        <v/>
      </c>
      <c r="W7073" s="18" t="str">
        <f>IF(V7073="","",VLOOKUP(L7073,日射量と図３!$A$4:$C$368,3,TRUE)*238.85/100)</f>
        <v/>
      </c>
      <c r="X7073" s="4" t="str">
        <f t="shared" si="1341"/>
        <v/>
      </c>
      <c r="Y7073" s="4" t="str">
        <f t="shared" si="1342"/>
        <v/>
      </c>
      <c r="Z7073" s="4" t="str">
        <f t="shared" si="1343"/>
        <v/>
      </c>
      <c r="AA7073" s="4" t="str">
        <f>IF($V7073="","",IF(Y7073&lt;36,0,IF(AND(36&lt;=Y7073,Y7073&lt;71),VLOOKUP($W7073,日射量と図３!$E$6:$F$34,2,TRUE),IF(AND(71&lt;=Y7073,Y7073&lt;107),VLOOKUP($W7073,日射量と図３!$E$6:$G$34,3,TRUE),IF(AND(107&lt;=Y7073,Y7073&lt;143),VLOOKUP($W7073,日射量と図３!$E$6:$H$34,4,TRUE),VLOOKUP($W7073,日射量と図３!$E$6:$I$34,5,TRUE))))))</f>
        <v/>
      </c>
      <c r="AB7073" s="4" t="str">
        <f>IF($V7073="","",IF(Z7073&lt;36,0,IF(AND(36&lt;=Z7073,Z7073&lt;71),VLOOKUP($W7073,日射量と図３!$E$6:$F$34,2,TRUE),IF(AND(71&lt;=Z7073,Z7073&lt;107),VLOOKUP($W7073,日射量と図３!$E$6:$G$34,3,TRUE),IF(AND(107&lt;=Z7073,Z7073&lt;143),VLOOKUP($W7073,日射量と図３!$E$6:$H$34,4,TRUE),VLOOKUP($W7073,日射量と図３!$E$6:$I$34,5,TRUE))))))</f>
        <v/>
      </c>
      <c r="AC7073" s="382" t="str">
        <f t="shared" si="1335"/>
        <v/>
      </c>
      <c r="AD7073" s="382" t="str">
        <f t="shared" si="1336"/>
        <v/>
      </c>
    </row>
    <row r="7074" spans="11:30" ht="13.5" customHeight="1">
      <c r="K7074" s="4">
        <f t="shared" si="1332"/>
        <v>3</v>
      </c>
      <c r="L7074" s="34">
        <v>43546</v>
      </c>
      <c r="M7074" s="4">
        <v>295</v>
      </c>
      <c r="N7074" s="4">
        <v>15</v>
      </c>
      <c r="O7074" s="31">
        <v>0.58333333333333337</v>
      </c>
      <c r="P7074" s="35">
        <v>15.389999999999997</v>
      </c>
      <c r="Q7074" s="36">
        <f t="shared" si="1333"/>
        <v>12</v>
      </c>
      <c r="R7074" s="4">
        <f t="shared" si="1334"/>
        <v>0</v>
      </c>
      <c r="S7074" s="31">
        <f t="shared" si="1337"/>
        <v>0.26555555555555554</v>
      </c>
      <c r="T7074" s="31">
        <f t="shared" si="1338"/>
        <v>0.74109953703703713</v>
      </c>
      <c r="U7074" s="4">
        <f t="shared" si="1339"/>
        <v>0</v>
      </c>
      <c r="V7074" s="4" t="str">
        <f t="shared" si="1340"/>
        <v/>
      </c>
      <c r="W7074" s="18" t="str">
        <f>IF(V7074="","",VLOOKUP(L7074,日射量と図３!$A$4:$C$368,3,TRUE)*238.85/100)</f>
        <v/>
      </c>
      <c r="X7074" s="4" t="str">
        <f t="shared" si="1341"/>
        <v/>
      </c>
      <c r="Y7074" s="4" t="str">
        <f t="shared" si="1342"/>
        <v/>
      </c>
      <c r="Z7074" s="4" t="str">
        <f t="shared" si="1343"/>
        <v/>
      </c>
      <c r="AA7074" s="4" t="str">
        <f>IF($V7074="","",IF(Y7074&lt;36,0,IF(AND(36&lt;=Y7074,Y7074&lt;71),VLOOKUP($W7074,日射量と図３!$E$6:$F$34,2,TRUE),IF(AND(71&lt;=Y7074,Y7074&lt;107),VLOOKUP($W7074,日射量と図３!$E$6:$G$34,3,TRUE),IF(AND(107&lt;=Y7074,Y7074&lt;143),VLOOKUP($W7074,日射量と図３!$E$6:$H$34,4,TRUE),VLOOKUP($W7074,日射量と図３!$E$6:$I$34,5,TRUE))))))</f>
        <v/>
      </c>
      <c r="AB7074" s="4" t="str">
        <f>IF($V7074="","",IF(Z7074&lt;36,0,IF(AND(36&lt;=Z7074,Z7074&lt;71),VLOOKUP($W7074,日射量と図３!$E$6:$F$34,2,TRUE),IF(AND(71&lt;=Z7074,Z7074&lt;107),VLOOKUP($W7074,日射量と図３!$E$6:$G$34,3,TRUE),IF(AND(107&lt;=Z7074,Z7074&lt;143),VLOOKUP($W7074,日射量と図３!$E$6:$H$34,4,TRUE),VLOOKUP($W7074,日射量と図３!$E$6:$I$34,5,TRUE))))))</f>
        <v/>
      </c>
      <c r="AC7074" s="382" t="str">
        <f t="shared" si="1335"/>
        <v/>
      </c>
      <c r="AD7074" s="382" t="str">
        <f t="shared" si="1336"/>
        <v/>
      </c>
    </row>
    <row r="7075" spans="11:30" ht="13.5" customHeight="1">
      <c r="K7075" s="4">
        <f t="shared" si="1332"/>
        <v>3</v>
      </c>
      <c r="L7075" s="34">
        <v>43546</v>
      </c>
      <c r="M7075" s="4">
        <v>295</v>
      </c>
      <c r="N7075" s="4">
        <v>16</v>
      </c>
      <c r="O7075" s="31">
        <v>0.625</v>
      </c>
      <c r="P7075" s="35">
        <v>15.010000000000002</v>
      </c>
      <c r="Q7075" s="36">
        <f t="shared" si="1333"/>
        <v>16</v>
      </c>
      <c r="R7075" s="4">
        <f t="shared" si="1334"/>
        <v>0.98999999999999844</v>
      </c>
      <c r="S7075" s="31">
        <f t="shared" si="1337"/>
        <v>0.26555555555555554</v>
      </c>
      <c r="T7075" s="31">
        <f t="shared" si="1338"/>
        <v>0.74109953703703713</v>
      </c>
      <c r="U7075" s="4">
        <f t="shared" si="1339"/>
        <v>0.98999999999999844</v>
      </c>
      <c r="V7075" s="4" t="str">
        <f t="shared" si="1340"/>
        <v/>
      </c>
      <c r="W7075" s="18" t="str">
        <f>IF(V7075="","",VLOOKUP(L7075,日射量と図３!$A$4:$C$368,3,TRUE)*238.85/100)</f>
        <v/>
      </c>
      <c r="X7075" s="4" t="str">
        <f t="shared" si="1341"/>
        <v/>
      </c>
      <c r="Y7075" s="4" t="str">
        <f t="shared" si="1342"/>
        <v/>
      </c>
      <c r="Z7075" s="4" t="str">
        <f t="shared" si="1343"/>
        <v/>
      </c>
      <c r="AA7075" s="4" t="str">
        <f>IF($V7075="","",IF(Y7075&lt;36,0,IF(AND(36&lt;=Y7075,Y7075&lt;71),VLOOKUP($W7075,日射量と図３!$E$6:$F$34,2,TRUE),IF(AND(71&lt;=Y7075,Y7075&lt;107),VLOOKUP($W7075,日射量と図３!$E$6:$G$34,3,TRUE),IF(AND(107&lt;=Y7075,Y7075&lt;143),VLOOKUP($W7075,日射量と図３!$E$6:$H$34,4,TRUE),VLOOKUP($W7075,日射量と図３!$E$6:$I$34,5,TRUE))))))</f>
        <v/>
      </c>
      <c r="AB7075" s="4" t="str">
        <f>IF($V7075="","",IF(Z7075&lt;36,0,IF(AND(36&lt;=Z7075,Z7075&lt;71),VLOOKUP($W7075,日射量と図３!$E$6:$F$34,2,TRUE),IF(AND(71&lt;=Z7075,Z7075&lt;107),VLOOKUP($W7075,日射量と図３!$E$6:$G$34,3,TRUE),IF(AND(107&lt;=Z7075,Z7075&lt;143),VLOOKUP($W7075,日射量と図３!$E$6:$H$34,4,TRUE),VLOOKUP($W7075,日射量と図３!$E$6:$I$34,5,TRUE))))))</f>
        <v/>
      </c>
      <c r="AC7075" s="382" t="str">
        <f t="shared" si="1335"/>
        <v/>
      </c>
      <c r="AD7075" s="382" t="str">
        <f t="shared" si="1336"/>
        <v/>
      </c>
    </row>
    <row r="7076" spans="11:30" ht="13.5" customHeight="1">
      <c r="K7076" s="4">
        <f t="shared" si="1332"/>
        <v>3</v>
      </c>
      <c r="L7076" s="34">
        <v>43546</v>
      </c>
      <c r="M7076" s="4">
        <v>295</v>
      </c>
      <c r="N7076" s="4">
        <v>17</v>
      </c>
      <c r="O7076" s="31">
        <v>0.66666666666666663</v>
      </c>
      <c r="P7076" s="35">
        <v>14.41</v>
      </c>
      <c r="Q7076" s="36">
        <f t="shared" si="1333"/>
        <v>16</v>
      </c>
      <c r="R7076" s="4">
        <f t="shared" si="1334"/>
        <v>1.5899999999999999</v>
      </c>
      <c r="S7076" s="31">
        <f t="shared" si="1337"/>
        <v>0.26555555555555554</v>
      </c>
      <c r="T7076" s="31">
        <f t="shared" si="1338"/>
        <v>0.74109953703703713</v>
      </c>
      <c r="U7076" s="4">
        <f t="shared" si="1339"/>
        <v>1.5899999999999999</v>
      </c>
      <c r="V7076" s="4" t="str">
        <f t="shared" si="1340"/>
        <v/>
      </c>
      <c r="W7076" s="18" t="str">
        <f>IF(V7076="","",VLOOKUP(L7076,日射量と図３!$A$4:$C$368,3,TRUE)*238.85/100)</f>
        <v/>
      </c>
      <c r="X7076" s="4" t="str">
        <f t="shared" si="1341"/>
        <v/>
      </c>
      <c r="Y7076" s="4" t="str">
        <f t="shared" si="1342"/>
        <v/>
      </c>
      <c r="Z7076" s="4" t="str">
        <f t="shared" si="1343"/>
        <v/>
      </c>
      <c r="AA7076" s="4" t="str">
        <f>IF($V7076="","",IF(Y7076&lt;36,0,IF(AND(36&lt;=Y7076,Y7076&lt;71),VLOOKUP($W7076,日射量と図３!$E$6:$F$34,2,TRUE),IF(AND(71&lt;=Y7076,Y7076&lt;107),VLOOKUP($W7076,日射量と図３!$E$6:$G$34,3,TRUE),IF(AND(107&lt;=Y7076,Y7076&lt;143),VLOOKUP($W7076,日射量と図３!$E$6:$H$34,4,TRUE),VLOOKUP($W7076,日射量と図３!$E$6:$I$34,5,TRUE))))))</f>
        <v/>
      </c>
      <c r="AB7076" s="4" t="str">
        <f>IF($V7076="","",IF(Z7076&lt;36,0,IF(AND(36&lt;=Z7076,Z7076&lt;71),VLOOKUP($W7076,日射量と図３!$E$6:$F$34,2,TRUE),IF(AND(71&lt;=Z7076,Z7076&lt;107),VLOOKUP($W7076,日射量と図３!$E$6:$G$34,3,TRUE),IF(AND(107&lt;=Z7076,Z7076&lt;143),VLOOKUP($W7076,日射量と図３!$E$6:$H$34,4,TRUE),VLOOKUP($W7076,日射量と図３!$E$6:$I$34,5,TRUE))))))</f>
        <v/>
      </c>
      <c r="AC7076" s="382" t="str">
        <f t="shared" si="1335"/>
        <v/>
      </c>
      <c r="AD7076" s="382" t="str">
        <f t="shared" si="1336"/>
        <v/>
      </c>
    </row>
    <row r="7077" spans="11:30" ht="13.5" customHeight="1">
      <c r="K7077" s="4">
        <f t="shared" si="1332"/>
        <v>3</v>
      </c>
      <c r="L7077" s="34">
        <v>43546</v>
      </c>
      <c r="M7077" s="4">
        <v>295</v>
      </c>
      <c r="N7077" s="4">
        <v>18</v>
      </c>
      <c r="O7077" s="31">
        <v>0.70833333333333337</v>
      </c>
      <c r="P7077" s="35">
        <v>13.62</v>
      </c>
      <c r="Q7077" s="36">
        <f t="shared" si="1333"/>
        <v>16</v>
      </c>
      <c r="R7077" s="4">
        <f t="shared" si="1334"/>
        <v>2.3800000000000008</v>
      </c>
      <c r="S7077" s="31">
        <f t="shared" si="1337"/>
        <v>0.26555555555555554</v>
      </c>
      <c r="T7077" s="31">
        <f t="shared" si="1338"/>
        <v>0.74109953703703713</v>
      </c>
      <c r="U7077" s="4">
        <f t="shared" si="1339"/>
        <v>2.3800000000000008</v>
      </c>
      <c r="V7077" s="4" t="str">
        <f t="shared" si="1340"/>
        <v/>
      </c>
      <c r="W7077" s="18" t="str">
        <f>IF(V7077="","",VLOOKUP(L7077,日射量と図３!$A$4:$C$368,3,TRUE)*238.85/100)</f>
        <v/>
      </c>
      <c r="X7077" s="4" t="str">
        <f t="shared" si="1341"/>
        <v/>
      </c>
      <c r="Y7077" s="4" t="str">
        <f t="shared" si="1342"/>
        <v/>
      </c>
      <c r="Z7077" s="4" t="str">
        <f t="shared" si="1343"/>
        <v/>
      </c>
      <c r="AA7077" s="4" t="str">
        <f>IF($V7077="","",IF(Y7077&lt;36,0,IF(AND(36&lt;=Y7077,Y7077&lt;71),VLOOKUP($W7077,日射量と図３!$E$6:$F$34,2,TRUE),IF(AND(71&lt;=Y7077,Y7077&lt;107),VLOOKUP($W7077,日射量と図３!$E$6:$G$34,3,TRUE),IF(AND(107&lt;=Y7077,Y7077&lt;143),VLOOKUP($W7077,日射量と図３!$E$6:$H$34,4,TRUE),VLOOKUP($W7077,日射量と図３!$E$6:$I$34,5,TRUE))))))</f>
        <v/>
      </c>
      <c r="AB7077" s="4" t="str">
        <f>IF($V7077="","",IF(Z7077&lt;36,0,IF(AND(36&lt;=Z7077,Z7077&lt;71),VLOOKUP($W7077,日射量と図３!$E$6:$F$34,2,TRUE),IF(AND(71&lt;=Z7077,Z7077&lt;107),VLOOKUP($W7077,日射量と図３!$E$6:$G$34,3,TRUE),IF(AND(107&lt;=Z7077,Z7077&lt;143),VLOOKUP($W7077,日射量と図３!$E$6:$H$34,4,TRUE),VLOOKUP($W7077,日射量と図３!$E$6:$I$34,5,TRUE))))))</f>
        <v/>
      </c>
      <c r="AC7077" s="382" t="str">
        <f t="shared" si="1335"/>
        <v/>
      </c>
      <c r="AD7077" s="382" t="str">
        <f t="shared" si="1336"/>
        <v/>
      </c>
    </row>
    <row r="7078" spans="11:30" ht="13.5" customHeight="1">
      <c r="K7078" s="4">
        <f t="shared" si="1332"/>
        <v>3</v>
      </c>
      <c r="L7078" s="34">
        <v>43546</v>
      </c>
      <c r="M7078" s="4">
        <v>295</v>
      </c>
      <c r="N7078" s="4">
        <v>19</v>
      </c>
      <c r="O7078" s="31">
        <v>0.75</v>
      </c>
      <c r="P7078" s="35">
        <v>12.56</v>
      </c>
      <c r="Q7078" s="36">
        <f t="shared" si="1333"/>
        <v>16</v>
      </c>
      <c r="R7078" s="4">
        <f t="shared" si="1334"/>
        <v>3.4399999999999995</v>
      </c>
      <c r="S7078" s="31">
        <f t="shared" si="1337"/>
        <v>0.26555555555555554</v>
      </c>
      <c r="T7078" s="31">
        <f t="shared" si="1338"/>
        <v>0.74109953703703713</v>
      </c>
      <c r="U7078" s="4">
        <f t="shared" si="1339"/>
        <v>0</v>
      </c>
      <c r="V7078" s="4" t="str">
        <f t="shared" si="1340"/>
        <v/>
      </c>
      <c r="W7078" s="18" t="str">
        <f>IF(V7078="","",VLOOKUP(L7078,日射量と図３!$A$4:$C$368,3,TRUE)*238.85/100)</f>
        <v/>
      </c>
      <c r="X7078" s="4" t="str">
        <f t="shared" si="1341"/>
        <v/>
      </c>
      <c r="Y7078" s="4" t="str">
        <f t="shared" si="1342"/>
        <v/>
      </c>
      <c r="Z7078" s="4" t="str">
        <f t="shared" si="1343"/>
        <v/>
      </c>
      <c r="AA7078" s="4" t="str">
        <f>IF($V7078="","",IF(Y7078&lt;36,0,IF(AND(36&lt;=Y7078,Y7078&lt;71),VLOOKUP($W7078,日射量と図３!$E$6:$F$34,2,TRUE),IF(AND(71&lt;=Y7078,Y7078&lt;107),VLOOKUP($W7078,日射量と図３!$E$6:$G$34,3,TRUE),IF(AND(107&lt;=Y7078,Y7078&lt;143),VLOOKUP($W7078,日射量と図３!$E$6:$H$34,4,TRUE),VLOOKUP($W7078,日射量と図３!$E$6:$I$34,5,TRUE))))))</f>
        <v/>
      </c>
      <c r="AB7078" s="4" t="str">
        <f>IF($V7078="","",IF(Z7078&lt;36,0,IF(AND(36&lt;=Z7078,Z7078&lt;71),VLOOKUP($W7078,日射量と図３!$E$6:$F$34,2,TRUE),IF(AND(71&lt;=Z7078,Z7078&lt;107),VLOOKUP($W7078,日射量と図３!$E$6:$G$34,3,TRUE),IF(AND(107&lt;=Z7078,Z7078&lt;143),VLOOKUP($W7078,日射量と図３!$E$6:$H$34,4,TRUE),VLOOKUP($W7078,日射量と図３!$E$6:$I$34,5,TRUE))))))</f>
        <v/>
      </c>
      <c r="AC7078" s="382" t="str">
        <f t="shared" si="1335"/>
        <v/>
      </c>
      <c r="AD7078" s="382" t="str">
        <f t="shared" si="1336"/>
        <v/>
      </c>
    </row>
    <row r="7079" spans="11:30" ht="13.5" customHeight="1">
      <c r="K7079" s="4">
        <f t="shared" si="1332"/>
        <v>3</v>
      </c>
      <c r="L7079" s="34">
        <v>43546</v>
      </c>
      <c r="M7079" s="4">
        <v>295</v>
      </c>
      <c r="N7079" s="4">
        <v>20</v>
      </c>
      <c r="O7079" s="31">
        <v>0.79166666666666663</v>
      </c>
      <c r="P7079" s="35">
        <v>11.66</v>
      </c>
      <c r="Q7079" s="36">
        <f t="shared" si="1333"/>
        <v>16</v>
      </c>
      <c r="R7079" s="4">
        <f t="shared" si="1334"/>
        <v>4.34</v>
      </c>
      <c r="S7079" s="31">
        <f t="shared" si="1337"/>
        <v>0.26555555555555554</v>
      </c>
      <c r="T7079" s="31">
        <f t="shared" si="1338"/>
        <v>0.74109953703703713</v>
      </c>
      <c r="U7079" s="4">
        <f t="shared" si="1339"/>
        <v>0</v>
      </c>
      <c r="V7079" s="4" t="str">
        <f t="shared" si="1340"/>
        <v/>
      </c>
      <c r="W7079" s="18" t="str">
        <f>IF(V7079="","",VLOOKUP(L7079,日射量と図３!$A$4:$C$368,3,TRUE)*238.85/100)</f>
        <v/>
      </c>
      <c r="X7079" s="4" t="str">
        <f t="shared" si="1341"/>
        <v/>
      </c>
      <c r="Y7079" s="4" t="str">
        <f t="shared" si="1342"/>
        <v/>
      </c>
      <c r="Z7079" s="4" t="str">
        <f t="shared" si="1343"/>
        <v/>
      </c>
      <c r="AA7079" s="4" t="str">
        <f>IF($V7079="","",IF(Y7079&lt;36,0,IF(AND(36&lt;=Y7079,Y7079&lt;71),VLOOKUP($W7079,日射量と図３!$E$6:$F$34,2,TRUE),IF(AND(71&lt;=Y7079,Y7079&lt;107),VLOOKUP($W7079,日射量と図３!$E$6:$G$34,3,TRUE),IF(AND(107&lt;=Y7079,Y7079&lt;143),VLOOKUP($W7079,日射量と図３!$E$6:$H$34,4,TRUE),VLOOKUP($W7079,日射量と図３!$E$6:$I$34,5,TRUE))))))</f>
        <v/>
      </c>
      <c r="AB7079" s="4" t="str">
        <f>IF($V7079="","",IF(Z7079&lt;36,0,IF(AND(36&lt;=Z7079,Z7079&lt;71),VLOOKUP($W7079,日射量と図３!$E$6:$F$34,2,TRUE),IF(AND(71&lt;=Z7079,Z7079&lt;107),VLOOKUP($W7079,日射量と図３!$E$6:$G$34,3,TRUE),IF(AND(107&lt;=Z7079,Z7079&lt;143),VLOOKUP($W7079,日射量と図３!$E$6:$H$34,4,TRUE),VLOOKUP($W7079,日射量と図３!$E$6:$I$34,5,TRUE))))))</f>
        <v/>
      </c>
      <c r="AC7079" s="382" t="str">
        <f t="shared" si="1335"/>
        <v/>
      </c>
      <c r="AD7079" s="382" t="str">
        <f t="shared" si="1336"/>
        <v/>
      </c>
    </row>
    <row r="7080" spans="11:30" ht="13.5" customHeight="1">
      <c r="K7080" s="4">
        <f t="shared" si="1332"/>
        <v>3</v>
      </c>
      <c r="L7080" s="34">
        <v>43546</v>
      </c>
      <c r="M7080" s="4">
        <v>295</v>
      </c>
      <c r="N7080" s="4">
        <v>21</v>
      </c>
      <c r="O7080" s="31">
        <v>0.83333333333333337</v>
      </c>
      <c r="P7080" s="35">
        <v>11.16</v>
      </c>
      <c r="Q7080" s="36">
        <f t="shared" si="1333"/>
        <v>16</v>
      </c>
      <c r="R7080" s="4">
        <f t="shared" si="1334"/>
        <v>4.84</v>
      </c>
      <c r="S7080" s="31">
        <f t="shared" si="1337"/>
        <v>0.26555555555555554</v>
      </c>
      <c r="T7080" s="31">
        <f t="shared" si="1338"/>
        <v>0.74109953703703713</v>
      </c>
      <c r="U7080" s="4">
        <f t="shared" si="1339"/>
        <v>0</v>
      </c>
      <c r="V7080" s="4" t="str">
        <f t="shared" si="1340"/>
        <v/>
      </c>
      <c r="W7080" s="18" t="str">
        <f>IF(V7080="","",VLOOKUP(L7080,日射量と図３!$A$4:$C$368,3,TRUE)*238.85/100)</f>
        <v/>
      </c>
      <c r="X7080" s="4" t="str">
        <f t="shared" si="1341"/>
        <v/>
      </c>
      <c r="Y7080" s="4" t="str">
        <f t="shared" si="1342"/>
        <v/>
      </c>
      <c r="Z7080" s="4" t="str">
        <f t="shared" si="1343"/>
        <v/>
      </c>
      <c r="AA7080" s="4" t="str">
        <f>IF($V7080="","",IF(Y7080&lt;36,0,IF(AND(36&lt;=Y7080,Y7080&lt;71),VLOOKUP($W7080,日射量と図３!$E$6:$F$34,2,TRUE),IF(AND(71&lt;=Y7080,Y7080&lt;107),VLOOKUP($W7080,日射量と図３!$E$6:$G$34,3,TRUE),IF(AND(107&lt;=Y7080,Y7080&lt;143),VLOOKUP($W7080,日射量と図３!$E$6:$H$34,4,TRUE),VLOOKUP($W7080,日射量と図３!$E$6:$I$34,5,TRUE))))))</f>
        <v/>
      </c>
      <c r="AB7080" s="4" t="str">
        <f>IF($V7080="","",IF(Z7080&lt;36,0,IF(AND(36&lt;=Z7080,Z7080&lt;71),VLOOKUP($W7080,日射量と図３!$E$6:$F$34,2,TRUE),IF(AND(71&lt;=Z7080,Z7080&lt;107),VLOOKUP($W7080,日射量と図３!$E$6:$G$34,3,TRUE),IF(AND(107&lt;=Z7080,Z7080&lt;143),VLOOKUP($W7080,日射量と図３!$E$6:$H$34,4,TRUE),VLOOKUP($W7080,日射量と図３!$E$6:$I$34,5,TRUE))))))</f>
        <v/>
      </c>
      <c r="AC7080" s="382" t="str">
        <f t="shared" si="1335"/>
        <v/>
      </c>
      <c r="AD7080" s="382" t="str">
        <f t="shared" si="1336"/>
        <v/>
      </c>
    </row>
    <row r="7081" spans="11:30" ht="13.5" customHeight="1">
      <c r="K7081" s="4">
        <f t="shared" si="1332"/>
        <v>3</v>
      </c>
      <c r="L7081" s="34">
        <v>43546</v>
      </c>
      <c r="M7081" s="4">
        <v>295</v>
      </c>
      <c r="N7081" s="4">
        <v>22</v>
      </c>
      <c r="O7081" s="31">
        <v>0.875</v>
      </c>
      <c r="P7081" s="35">
        <v>10.620000000000001</v>
      </c>
      <c r="Q7081" s="36">
        <f t="shared" si="1333"/>
        <v>16</v>
      </c>
      <c r="R7081" s="4">
        <f t="shared" si="1334"/>
        <v>5.379999999999999</v>
      </c>
      <c r="S7081" s="31">
        <f t="shared" si="1337"/>
        <v>0.26555555555555554</v>
      </c>
      <c r="T7081" s="31">
        <f t="shared" si="1338"/>
        <v>0.74109953703703713</v>
      </c>
      <c r="U7081" s="4">
        <f t="shared" si="1339"/>
        <v>0</v>
      </c>
      <c r="V7081" s="4" t="str">
        <f t="shared" si="1340"/>
        <v/>
      </c>
      <c r="W7081" s="18" t="str">
        <f>IF(V7081="","",VLOOKUP(L7081,日射量と図３!$A$4:$C$368,3,TRUE)*238.85/100)</f>
        <v/>
      </c>
      <c r="X7081" s="4" t="str">
        <f t="shared" si="1341"/>
        <v/>
      </c>
      <c r="Y7081" s="4" t="str">
        <f t="shared" si="1342"/>
        <v/>
      </c>
      <c r="Z7081" s="4" t="str">
        <f t="shared" si="1343"/>
        <v/>
      </c>
      <c r="AA7081" s="4" t="str">
        <f>IF($V7081="","",IF(Y7081&lt;36,0,IF(AND(36&lt;=Y7081,Y7081&lt;71),VLOOKUP($W7081,日射量と図３!$E$6:$F$34,2,TRUE),IF(AND(71&lt;=Y7081,Y7081&lt;107),VLOOKUP($W7081,日射量と図３!$E$6:$G$34,3,TRUE),IF(AND(107&lt;=Y7081,Y7081&lt;143),VLOOKUP($W7081,日射量と図３!$E$6:$H$34,4,TRUE),VLOOKUP($W7081,日射量と図３!$E$6:$I$34,5,TRUE))))))</f>
        <v/>
      </c>
      <c r="AB7081" s="4" t="str">
        <f>IF($V7081="","",IF(Z7081&lt;36,0,IF(AND(36&lt;=Z7081,Z7081&lt;71),VLOOKUP($W7081,日射量と図３!$E$6:$F$34,2,TRUE),IF(AND(71&lt;=Z7081,Z7081&lt;107),VLOOKUP($W7081,日射量と図３!$E$6:$G$34,3,TRUE),IF(AND(107&lt;=Z7081,Z7081&lt;143),VLOOKUP($W7081,日射量と図３!$E$6:$H$34,4,TRUE),VLOOKUP($W7081,日射量と図３!$E$6:$I$34,5,TRUE))))))</f>
        <v/>
      </c>
      <c r="AC7081" s="382" t="str">
        <f t="shared" si="1335"/>
        <v/>
      </c>
      <c r="AD7081" s="382" t="str">
        <f t="shared" si="1336"/>
        <v/>
      </c>
    </row>
    <row r="7082" spans="11:30" ht="13.5" customHeight="1">
      <c r="K7082" s="4">
        <f t="shared" si="1332"/>
        <v>3</v>
      </c>
      <c r="L7082" s="34">
        <v>43546</v>
      </c>
      <c r="M7082" s="4">
        <v>295</v>
      </c>
      <c r="N7082" s="4">
        <v>23</v>
      </c>
      <c r="O7082" s="31">
        <v>0.91666666666666663</v>
      </c>
      <c r="P7082" s="35">
        <v>10.209999999999999</v>
      </c>
      <c r="Q7082" s="36">
        <f t="shared" si="1333"/>
        <v>13</v>
      </c>
      <c r="R7082" s="4">
        <f t="shared" si="1334"/>
        <v>2.7900000000000009</v>
      </c>
      <c r="S7082" s="31">
        <f t="shared" si="1337"/>
        <v>0.26555555555555554</v>
      </c>
      <c r="T7082" s="31">
        <f t="shared" si="1338"/>
        <v>0.74109953703703713</v>
      </c>
      <c r="U7082" s="4">
        <f t="shared" si="1339"/>
        <v>0</v>
      </c>
      <c r="V7082" s="4" t="str">
        <f t="shared" si="1340"/>
        <v/>
      </c>
      <c r="W7082" s="18" t="str">
        <f>IF(V7082="","",VLOOKUP(L7082,日射量と図３!$A$4:$C$368,3,TRUE)*238.85/100)</f>
        <v/>
      </c>
      <c r="X7082" s="4" t="str">
        <f t="shared" si="1341"/>
        <v/>
      </c>
      <c r="Y7082" s="4" t="str">
        <f t="shared" si="1342"/>
        <v/>
      </c>
      <c r="Z7082" s="4" t="str">
        <f t="shared" si="1343"/>
        <v/>
      </c>
      <c r="AA7082" s="4" t="str">
        <f>IF($V7082="","",IF(Y7082&lt;36,0,IF(AND(36&lt;=Y7082,Y7082&lt;71),VLOOKUP($W7082,日射量と図３!$E$6:$F$34,2,TRUE),IF(AND(71&lt;=Y7082,Y7082&lt;107),VLOOKUP($W7082,日射量と図３!$E$6:$G$34,3,TRUE),IF(AND(107&lt;=Y7082,Y7082&lt;143),VLOOKUP($W7082,日射量と図３!$E$6:$H$34,4,TRUE),VLOOKUP($W7082,日射量と図３!$E$6:$I$34,5,TRUE))))))</f>
        <v/>
      </c>
      <c r="AB7082" s="4" t="str">
        <f>IF($V7082="","",IF(Z7082&lt;36,0,IF(AND(36&lt;=Z7082,Z7082&lt;71),VLOOKUP($W7082,日射量と図３!$E$6:$F$34,2,TRUE),IF(AND(71&lt;=Z7082,Z7082&lt;107),VLOOKUP($W7082,日射量と図３!$E$6:$G$34,3,TRUE),IF(AND(107&lt;=Z7082,Z7082&lt;143),VLOOKUP($W7082,日射量と図３!$E$6:$H$34,4,TRUE),VLOOKUP($W7082,日射量と図３!$E$6:$I$34,5,TRUE))))))</f>
        <v/>
      </c>
      <c r="AC7082" s="382" t="str">
        <f t="shared" si="1335"/>
        <v/>
      </c>
      <c r="AD7082" s="382" t="str">
        <f t="shared" si="1336"/>
        <v/>
      </c>
    </row>
    <row r="7083" spans="11:30" ht="13.5" customHeight="1">
      <c r="K7083" s="4">
        <f t="shared" si="1332"/>
        <v>3</v>
      </c>
      <c r="L7083" s="34">
        <v>43546</v>
      </c>
      <c r="M7083" s="4">
        <v>295</v>
      </c>
      <c r="N7083" s="4">
        <v>24</v>
      </c>
      <c r="O7083" s="31">
        <v>0.95833333333333337</v>
      </c>
      <c r="P7083" s="35">
        <v>9.7200000000000006</v>
      </c>
      <c r="Q7083" s="36">
        <f t="shared" si="1333"/>
        <v>13</v>
      </c>
      <c r="R7083" s="4">
        <f t="shared" si="1334"/>
        <v>3.2799999999999994</v>
      </c>
      <c r="S7083" s="31">
        <f t="shared" si="1337"/>
        <v>0.26555555555555554</v>
      </c>
      <c r="T7083" s="31">
        <f t="shared" si="1338"/>
        <v>0.74109953703703713</v>
      </c>
      <c r="U7083" s="4">
        <f t="shared" si="1339"/>
        <v>0</v>
      </c>
      <c r="V7083" s="4" t="str">
        <f t="shared" si="1340"/>
        <v/>
      </c>
      <c r="W7083" s="18" t="str">
        <f>IF(V7083="","",VLOOKUP(L7083,日射量と図３!$A$4:$C$368,3,TRUE)*238.85/100)</f>
        <v/>
      </c>
      <c r="X7083" s="4" t="str">
        <f t="shared" si="1341"/>
        <v/>
      </c>
      <c r="Y7083" s="4" t="str">
        <f t="shared" si="1342"/>
        <v/>
      </c>
      <c r="Z7083" s="4" t="str">
        <f t="shared" si="1343"/>
        <v/>
      </c>
      <c r="AA7083" s="4" t="str">
        <f>IF($V7083="","",IF(Y7083&lt;36,0,IF(AND(36&lt;=Y7083,Y7083&lt;71),VLOOKUP($W7083,日射量と図３!$E$6:$F$34,2,TRUE),IF(AND(71&lt;=Y7083,Y7083&lt;107),VLOOKUP($W7083,日射量と図３!$E$6:$G$34,3,TRUE),IF(AND(107&lt;=Y7083,Y7083&lt;143),VLOOKUP($W7083,日射量と図３!$E$6:$H$34,4,TRUE),VLOOKUP($W7083,日射量と図３!$E$6:$I$34,5,TRUE))))))</f>
        <v/>
      </c>
      <c r="AB7083" s="4" t="str">
        <f>IF($V7083="","",IF(Z7083&lt;36,0,IF(AND(36&lt;=Z7083,Z7083&lt;71),VLOOKUP($W7083,日射量と図３!$E$6:$F$34,2,TRUE),IF(AND(71&lt;=Z7083,Z7083&lt;107),VLOOKUP($W7083,日射量と図３!$E$6:$G$34,3,TRUE),IF(AND(107&lt;=Z7083,Z7083&lt;143),VLOOKUP($W7083,日射量と図３!$E$6:$H$34,4,TRUE),VLOOKUP($W7083,日射量と図３!$E$6:$I$34,5,TRUE))))))</f>
        <v/>
      </c>
      <c r="AC7083" s="382" t="str">
        <f t="shared" si="1335"/>
        <v/>
      </c>
      <c r="AD7083" s="382" t="str">
        <f t="shared" si="1336"/>
        <v/>
      </c>
    </row>
    <row r="7084" spans="11:30" ht="13.5" customHeight="1">
      <c r="K7084" s="4">
        <f t="shared" si="1332"/>
        <v>3</v>
      </c>
      <c r="L7084" s="34">
        <v>43547</v>
      </c>
      <c r="M7084" s="4">
        <v>296</v>
      </c>
      <c r="N7084" s="4">
        <v>1</v>
      </c>
      <c r="O7084" s="31">
        <v>0</v>
      </c>
      <c r="P7084" s="35">
        <v>9.1499999999999986</v>
      </c>
      <c r="Q7084" s="36">
        <f t="shared" si="1333"/>
        <v>13</v>
      </c>
      <c r="R7084" s="4">
        <f t="shared" si="1334"/>
        <v>3.8500000000000014</v>
      </c>
      <c r="S7084" s="31">
        <f t="shared" si="1337"/>
        <v>0.26555555555555554</v>
      </c>
      <c r="T7084" s="31">
        <f t="shared" si="1338"/>
        <v>0.74109953703703713</v>
      </c>
      <c r="U7084" s="4">
        <f t="shared" si="1339"/>
        <v>0</v>
      </c>
      <c r="V7084" s="4">
        <f t="shared" si="1340"/>
        <v>23.18</v>
      </c>
      <c r="W7084" s="18">
        <f>IF(V7084="","",VLOOKUP(L7084,日射量と図３!$A$4:$C$368,3,TRUE)*238.85/100)</f>
        <v>38.216000000000001</v>
      </c>
      <c r="X7084" s="4">
        <f t="shared" si="1341"/>
        <v>11</v>
      </c>
      <c r="Y7084" s="4">
        <f t="shared" si="1342"/>
        <v>13.174352999999996</v>
      </c>
      <c r="Z7084" s="4">
        <f t="shared" si="1343"/>
        <v>14.851088836363633</v>
      </c>
      <c r="AA7084" s="4">
        <f>IF($V7084="","",IF(Y7084&lt;36,0,IF(AND(36&lt;=Y7084,Y7084&lt;71),VLOOKUP($W7084,日射量と図３!$E$6:$F$34,2,TRUE),IF(AND(71&lt;=Y7084,Y7084&lt;107),VLOOKUP($W7084,日射量と図３!$E$6:$G$34,3,TRUE),IF(AND(107&lt;=Y7084,Y7084&lt;143),VLOOKUP($W7084,日射量と図３!$E$6:$H$34,4,TRUE),VLOOKUP($W7084,日射量と図３!$E$6:$I$34,5,TRUE))))))</f>
        <v>0</v>
      </c>
      <c r="AB7084" s="4">
        <f>IF($V7084="","",IF(Z7084&lt;36,0,IF(AND(36&lt;=Z7084,Z7084&lt;71),VLOOKUP($W7084,日射量と図３!$E$6:$F$34,2,TRUE),IF(AND(71&lt;=Z7084,Z7084&lt;107),VLOOKUP($W7084,日射量と図３!$E$6:$G$34,3,TRUE),IF(AND(107&lt;=Z7084,Z7084&lt;143),VLOOKUP($W7084,日射量と図３!$E$6:$H$34,4,TRUE),VLOOKUP($W7084,日射量と図３!$E$6:$I$34,5,TRUE))))))</f>
        <v>0</v>
      </c>
      <c r="AC7084" s="382">
        <f t="shared" si="1335"/>
        <v>0</v>
      </c>
      <c r="AD7084" s="382">
        <f t="shared" si="1336"/>
        <v>0</v>
      </c>
    </row>
    <row r="7085" spans="11:30" ht="13.5" customHeight="1">
      <c r="K7085" s="4">
        <f t="shared" si="1332"/>
        <v>3</v>
      </c>
      <c r="L7085" s="34">
        <v>43547</v>
      </c>
      <c r="M7085" s="4">
        <v>296</v>
      </c>
      <c r="N7085" s="4">
        <v>2</v>
      </c>
      <c r="O7085" s="31">
        <v>4.1666666666666664E-2</v>
      </c>
      <c r="P7085" s="35">
        <v>8.66</v>
      </c>
      <c r="Q7085" s="36">
        <f t="shared" si="1333"/>
        <v>13</v>
      </c>
      <c r="R7085" s="4">
        <f t="shared" si="1334"/>
        <v>4.34</v>
      </c>
      <c r="S7085" s="31">
        <f t="shared" si="1337"/>
        <v>0.26555555555555554</v>
      </c>
      <c r="T7085" s="31">
        <f t="shared" si="1338"/>
        <v>0.74109953703703713</v>
      </c>
      <c r="U7085" s="4">
        <f t="shared" si="1339"/>
        <v>0</v>
      </c>
      <c r="V7085" s="4" t="str">
        <f t="shared" si="1340"/>
        <v/>
      </c>
      <c r="W7085" s="18" t="str">
        <f>IF(V7085="","",VLOOKUP(L7085,日射量と図３!$A$4:$C$368,3,TRUE)*238.85/100)</f>
        <v/>
      </c>
      <c r="X7085" s="4" t="str">
        <f t="shared" si="1341"/>
        <v/>
      </c>
      <c r="Y7085" s="4" t="str">
        <f t="shared" si="1342"/>
        <v/>
      </c>
      <c r="Z7085" s="4" t="str">
        <f t="shared" si="1343"/>
        <v/>
      </c>
      <c r="AA7085" s="4" t="str">
        <f>IF($V7085="","",IF(Y7085&lt;36,0,IF(AND(36&lt;=Y7085,Y7085&lt;71),VLOOKUP($W7085,日射量と図３!$E$6:$F$34,2,TRUE),IF(AND(71&lt;=Y7085,Y7085&lt;107),VLOOKUP($W7085,日射量と図３!$E$6:$G$34,3,TRUE),IF(AND(107&lt;=Y7085,Y7085&lt;143),VLOOKUP($W7085,日射量と図３!$E$6:$H$34,4,TRUE),VLOOKUP($W7085,日射量と図３!$E$6:$I$34,5,TRUE))))))</f>
        <v/>
      </c>
      <c r="AB7085" s="4" t="str">
        <f>IF($V7085="","",IF(Z7085&lt;36,0,IF(AND(36&lt;=Z7085,Z7085&lt;71),VLOOKUP($W7085,日射量と図３!$E$6:$F$34,2,TRUE),IF(AND(71&lt;=Z7085,Z7085&lt;107),VLOOKUP($W7085,日射量と図３!$E$6:$G$34,3,TRUE),IF(AND(107&lt;=Z7085,Z7085&lt;143),VLOOKUP($W7085,日射量と図３!$E$6:$H$34,4,TRUE),VLOOKUP($W7085,日射量と図３!$E$6:$I$34,5,TRUE))))))</f>
        <v/>
      </c>
      <c r="AC7085" s="382" t="str">
        <f t="shared" si="1335"/>
        <v/>
      </c>
      <c r="AD7085" s="382" t="str">
        <f t="shared" si="1336"/>
        <v/>
      </c>
    </row>
    <row r="7086" spans="11:30" ht="13.5" customHeight="1">
      <c r="K7086" s="4">
        <f t="shared" si="1332"/>
        <v>3</v>
      </c>
      <c r="L7086" s="34">
        <v>43547</v>
      </c>
      <c r="M7086" s="4">
        <v>296</v>
      </c>
      <c r="N7086" s="4">
        <v>3</v>
      </c>
      <c r="O7086" s="31">
        <v>8.3333333333333329E-2</v>
      </c>
      <c r="P7086" s="35">
        <v>8</v>
      </c>
      <c r="Q7086" s="36">
        <f t="shared" si="1333"/>
        <v>13</v>
      </c>
      <c r="R7086" s="4">
        <f t="shared" si="1334"/>
        <v>5</v>
      </c>
      <c r="S7086" s="31">
        <f t="shared" si="1337"/>
        <v>0.26555555555555554</v>
      </c>
      <c r="T7086" s="31">
        <f t="shared" si="1338"/>
        <v>0.74109953703703713</v>
      </c>
      <c r="U7086" s="4">
        <f t="shared" si="1339"/>
        <v>0</v>
      </c>
      <c r="V7086" s="4" t="str">
        <f t="shared" si="1340"/>
        <v/>
      </c>
      <c r="W7086" s="18" t="str">
        <f>IF(V7086="","",VLOOKUP(L7086,日射量と図３!$A$4:$C$368,3,TRUE)*238.85/100)</f>
        <v/>
      </c>
      <c r="X7086" s="4" t="str">
        <f t="shared" si="1341"/>
        <v/>
      </c>
      <c r="Y7086" s="4" t="str">
        <f t="shared" si="1342"/>
        <v/>
      </c>
      <c r="Z7086" s="4" t="str">
        <f t="shared" si="1343"/>
        <v/>
      </c>
      <c r="AA7086" s="4" t="str">
        <f>IF($V7086="","",IF(Y7086&lt;36,0,IF(AND(36&lt;=Y7086,Y7086&lt;71),VLOOKUP($W7086,日射量と図３!$E$6:$F$34,2,TRUE),IF(AND(71&lt;=Y7086,Y7086&lt;107),VLOOKUP($W7086,日射量と図３!$E$6:$G$34,3,TRUE),IF(AND(107&lt;=Y7086,Y7086&lt;143),VLOOKUP($W7086,日射量と図３!$E$6:$H$34,4,TRUE),VLOOKUP($W7086,日射量と図３!$E$6:$I$34,5,TRUE))))))</f>
        <v/>
      </c>
      <c r="AB7086" s="4" t="str">
        <f>IF($V7086="","",IF(Z7086&lt;36,0,IF(AND(36&lt;=Z7086,Z7086&lt;71),VLOOKUP($W7086,日射量と図３!$E$6:$F$34,2,TRUE),IF(AND(71&lt;=Z7086,Z7086&lt;107),VLOOKUP($W7086,日射量と図３!$E$6:$G$34,3,TRUE),IF(AND(107&lt;=Z7086,Z7086&lt;143),VLOOKUP($W7086,日射量と図３!$E$6:$H$34,4,TRUE),VLOOKUP($W7086,日射量と図３!$E$6:$I$34,5,TRUE))))))</f>
        <v/>
      </c>
      <c r="AC7086" s="382" t="str">
        <f t="shared" si="1335"/>
        <v/>
      </c>
      <c r="AD7086" s="382" t="str">
        <f t="shared" si="1336"/>
        <v/>
      </c>
    </row>
    <row r="7087" spans="11:30" ht="13.5" customHeight="1">
      <c r="K7087" s="4">
        <f t="shared" si="1332"/>
        <v>3</v>
      </c>
      <c r="L7087" s="34">
        <v>43547</v>
      </c>
      <c r="M7087" s="4">
        <v>296</v>
      </c>
      <c r="N7087" s="4">
        <v>4</v>
      </c>
      <c r="O7087" s="31">
        <v>0.125</v>
      </c>
      <c r="P7087" s="35">
        <v>7.8500000000000014</v>
      </c>
      <c r="Q7087" s="36">
        <f t="shared" si="1333"/>
        <v>13</v>
      </c>
      <c r="R7087" s="4">
        <f t="shared" si="1334"/>
        <v>5.1499999999999986</v>
      </c>
      <c r="S7087" s="31">
        <f t="shared" si="1337"/>
        <v>0.26555555555555554</v>
      </c>
      <c r="T7087" s="31">
        <f t="shared" si="1338"/>
        <v>0.74109953703703713</v>
      </c>
      <c r="U7087" s="4">
        <f t="shared" si="1339"/>
        <v>0</v>
      </c>
      <c r="V7087" s="4" t="str">
        <f t="shared" si="1340"/>
        <v/>
      </c>
      <c r="W7087" s="18" t="str">
        <f>IF(V7087="","",VLOOKUP(L7087,日射量と図３!$A$4:$C$368,3,TRUE)*238.85/100)</f>
        <v/>
      </c>
      <c r="X7087" s="4" t="str">
        <f t="shared" si="1341"/>
        <v/>
      </c>
      <c r="Y7087" s="4" t="str">
        <f t="shared" si="1342"/>
        <v/>
      </c>
      <c r="Z7087" s="4" t="str">
        <f t="shared" si="1343"/>
        <v/>
      </c>
      <c r="AA7087" s="4" t="str">
        <f>IF($V7087="","",IF(Y7087&lt;36,0,IF(AND(36&lt;=Y7087,Y7087&lt;71),VLOOKUP($W7087,日射量と図３!$E$6:$F$34,2,TRUE),IF(AND(71&lt;=Y7087,Y7087&lt;107),VLOOKUP($W7087,日射量と図３!$E$6:$G$34,3,TRUE),IF(AND(107&lt;=Y7087,Y7087&lt;143),VLOOKUP($W7087,日射量と図３!$E$6:$H$34,4,TRUE),VLOOKUP($W7087,日射量と図３!$E$6:$I$34,5,TRUE))))))</f>
        <v/>
      </c>
      <c r="AB7087" s="4" t="str">
        <f>IF($V7087="","",IF(Z7087&lt;36,0,IF(AND(36&lt;=Z7087,Z7087&lt;71),VLOOKUP($W7087,日射量と図３!$E$6:$F$34,2,TRUE),IF(AND(71&lt;=Z7087,Z7087&lt;107),VLOOKUP($W7087,日射量と図３!$E$6:$G$34,3,TRUE),IF(AND(107&lt;=Z7087,Z7087&lt;143),VLOOKUP($W7087,日射量と図３!$E$6:$H$34,4,TRUE),VLOOKUP($W7087,日射量と図３!$E$6:$I$34,5,TRUE))))))</f>
        <v/>
      </c>
      <c r="AC7087" s="382" t="str">
        <f t="shared" si="1335"/>
        <v/>
      </c>
      <c r="AD7087" s="382" t="str">
        <f t="shared" si="1336"/>
        <v/>
      </c>
    </row>
    <row r="7088" spans="11:30" ht="13.5" customHeight="1">
      <c r="K7088" s="4">
        <f t="shared" si="1332"/>
        <v>3</v>
      </c>
      <c r="L7088" s="34">
        <v>43547</v>
      </c>
      <c r="M7088" s="4">
        <v>296</v>
      </c>
      <c r="N7088" s="4">
        <v>5</v>
      </c>
      <c r="O7088" s="31">
        <v>0.16666666666666666</v>
      </c>
      <c r="P7088" s="35">
        <v>7.4799999999999995</v>
      </c>
      <c r="Q7088" s="36">
        <f t="shared" si="1333"/>
        <v>15</v>
      </c>
      <c r="R7088" s="4">
        <f t="shared" si="1334"/>
        <v>7.5200000000000005</v>
      </c>
      <c r="S7088" s="31">
        <f t="shared" si="1337"/>
        <v>0.26555555555555554</v>
      </c>
      <c r="T7088" s="31">
        <f t="shared" si="1338"/>
        <v>0.74109953703703713</v>
      </c>
      <c r="U7088" s="4">
        <f t="shared" si="1339"/>
        <v>0</v>
      </c>
      <c r="V7088" s="4" t="str">
        <f t="shared" si="1340"/>
        <v/>
      </c>
      <c r="W7088" s="18" t="str">
        <f>IF(V7088="","",VLOOKUP(L7088,日射量と図３!$A$4:$C$368,3,TRUE)*238.85/100)</f>
        <v/>
      </c>
      <c r="X7088" s="4" t="str">
        <f t="shared" si="1341"/>
        <v/>
      </c>
      <c r="Y7088" s="4" t="str">
        <f t="shared" si="1342"/>
        <v/>
      </c>
      <c r="Z7088" s="4" t="str">
        <f t="shared" si="1343"/>
        <v/>
      </c>
      <c r="AA7088" s="4" t="str">
        <f>IF($V7088="","",IF(Y7088&lt;36,0,IF(AND(36&lt;=Y7088,Y7088&lt;71),VLOOKUP($W7088,日射量と図３!$E$6:$F$34,2,TRUE),IF(AND(71&lt;=Y7088,Y7088&lt;107),VLOOKUP($W7088,日射量と図３!$E$6:$G$34,3,TRUE),IF(AND(107&lt;=Y7088,Y7088&lt;143),VLOOKUP($W7088,日射量と図３!$E$6:$H$34,4,TRUE),VLOOKUP($W7088,日射量と図３!$E$6:$I$34,5,TRUE))))))</f>
        <v/>
      </c>
      <c r="AB7088" s="4" t="str">
        <f>IF($V7088="","",IF(Z7088&lt;36,0,IF(AND(36&lt;=Z7088,Z7088&lt;71),VLOOKUP($W7088,日射量と図３!$E$6:$F$34,2,TRUE),IF(AND(71&lt;=Z7088,Z7088&lt;107),VLOOKUP($W7088,日射量と図３!$E$6:$G$34,3,TRUE),IF(AND(107&lt;=Z7088,Z7088&lt;143),VLOOKUP($W7088,日射量と図３!$E$6:$H$34,4,TRUE),VLOOKUP($W7088,日射量と図３!$E$6:$I$34,5,TRUE))))))</f>
        <v/>
      </c>
      <c r="AC7088" s="382" t="str">
        <f t="shared" si="1335"/>
        <v/>
      </c>
      <c r="AD7088" s="382" t="str">
        <f t="shared" si="1336"/>
        <v/>
      </c>
    </row>
    <row r="7089" spans="11:30" ht="13.5" customHeight="1">
      <c r="K7089" s="4">
        <f t="shared" si="1332"/>
        <v>3</v>
      </c>
      <c r="L7089" s="34">
        <v>43547</v>
      </c>
      <c r="M7089" s="4">
        <v>296</v>
      </c>
      <c r="N7089" s="4">
        <v>6</v>
      </c>
      <c r="O7089" s="31">
        <v>0.20833333333333334</v>
      </c>
      <c r="P7089" s="35">
        <v>7.089999999999999</v>
      </c>
      <c r="Q7089" s="36">
        <f t="shared" si="1333"/>
        <v>15</v>
      </c>
      <c r="R7089" s="4">
        <f t="shared" si="1334"/>
        <v>7.910000000000001</v>
      </c>
      <c r="S7089" s="31">
        <f t="shared" si="1337"/>
        <v>0.26555555555555554</v>
      </c>
      <c r="T7089" s="31">
        <f t="shared" si="1338"/>
        <v>0.74109953703703713</v>
      </c>
      <c r="U7089" s="4">
        <f t="shared" si="1339"/>
        <v>0</v>
      </c>
      <c r="V7089" s="4" t="str">
        <f t="shared" si="1340"/>
        <v/>
      </c>
      <c r="W7089" s="18" t="str">
        <f>IF(V7089="","",VLOOKUP(L7089,日射量と図３!$A$4:$C$368,3,TRUE)*238.85/100)</f>
        <v/>
      </c>
      <c r="X7089" s="4" t="str">
        <f t="shared" si="1341"/>
        <v/>
      </c>
      <c r="Y7089" s="4" t="str">
        <f t="shared" si="1342"/>
        <v/>
      </c>
      <c r="Z7089" s="4" t="str">
        <f t="shared" si="1343"/>
        <v/>
      </c>
      <c r="AA7089" s="4" t="str">
        <f>IF($V7089="","",IF(Y7089&lt;36,0,IF(AND(36&lt;=Y7089,Y7089&lt;71),VLOOKUP($W7089,日射量と図３!$E$6:$F$34,2,TRUE),IF(AND(71&lt;=Y7089,Y7089&lt;107),VLOOKUP($W7089,日射量と図３!$E$6:$G$34,3,TRUE),IF(AND(107&lt;=Y7089,Y7089&lt;143),VLOOKUP($W7089,日射量と図３!$E$6:$H$34,4,TRUE),VLOOKUP($W7089,日射量と図３!$E$6:$I$34,5,TRUE))))))</f>
        <v/>
      </c>
      <c r="AB7089" s="4" t="str">
        <f>IF($V7089="","",IF(Z7089&lt;36,0,IF(AND(36&lt;=Z7089,Z7089&lt;71),VLOOKUP($W7089,日射量と図３!$E$6:$F$34,2,TRUE),IF(AND(71&lt;=Z7089,Z7089&lt;107),VLOOKUP($W7089,日射量と図３!$E$6:$G$34,3,TRUE),IF(AND(107&lt;=Z7089,Z7089&lt;143),VLOOKUP($W7089,日射量と図３!$E$6:$H$34,4,TRUE),VLOOKUP($W7089,日射量と図３!$E$6:$I$34,5,TRUE))))))</f>
        <v/>
      </c>
      <c r="AC7089" s="382" t="str">
        <f t="shared" si="1335"/>
        <v/>
      </c>
      <c r="AD7089" s="382" t="str">
        <f t="shared" si="1336"/>
        <v/>
      </c>
    </row>
    <row r="7090" spans="11:30" ht="13.5" customHeight="1">
      <c r="K7090" s="4">
        <f t="shared" si="1332"/>
        <v>3</v>
      </c>
      <c r="L7090" s="34">
        <v>43547</v>
      </c>
      <c r="M7090" s="4">
        <v>296</v>
      </c>
      <c r="N7090" s="4">
        <v>7</v>
      </c>
      <c r="O7090" s="31">
        <v>0.25</v>
      </c>
      <c r="P7090" s="35">
        <v>6.9799999999999995</v>
      </c>
      <c r="Q7090" s="36">
        <f t="shared" si="1333"/>
        <v>15</v>
      </c>
      <c r="R7090" s="4">
        <f t="shared" si="1334"/>
        <v>8.02</v>
      </c>
      <c r="S7090" s="31">
        <f t="shared" si="1337"/>
        <v>0.26555555555555554</v>
      </c>
      <c r="T7090" s="31">
        <f t="shared" si="1338"/>
        <v>0.74109953703703713</v>
      </c>
      <c r="U7090" s="4">
        <f t="shared" si="1339"/>
        <v>0</v>
      </c>
      <c r="V7090" s="4" t="str">
        <f t="shared" si="1340"/>
        <v/>
      </c>
      <c r="W7090" s="18" t="str">
        <f>IF(V7090="","",VLOOKUP(L7090,日射量と図３!$A$4:$C$368,3,TRUE)*238.85/100)</f>
        <v/>
      </c>
      <c r="X7090" s="4" t="str">
        <f t="shared" si="1341"/>
        <v/>
      </c>
      <c r="Y7090" s="4" t="str">
        <f t="shared" si="1342"/>
        <v/>
      </c>
      <c r="Z7090" s="4" t="str">
        <f t="shared" si="1343"/>
        <v/>
      </c>
      <c r="AA7090" s="4" t="str">
        <f>IF($V7090="","",IF(Y7090&lt;36,0,IF(AND(36&lt;=Y7090,Y7090&lt;71),VLOOKUP($W7090,日射量と図３!$E$6:$F$34,2,TRUE),IF(AND(71&lt;=Y7090,Y7090&lt;107),VLOOKUP($W7090,日射量と図３!$E$6:$G$34,3,TRUE),IF(AND(107&lt;=Y7090,Y7090&lt;143),VLOOKUP($W7090,日射量と図３!$E$6:$H$34,4,TRUE),VLOOKUP($W7090,日射量と図３!$E$6:$I$34,5,TRUE))))))</f>
        <v/>
      </c>
      <c r="AB7090" s="4" t="str">
        <f>IF($V7090="","",IF(Z7090&lt;36,0,IF(AND(36&lt;=Z7090,Z7090&lt;71),VLOOKUP($W7090,日射量と図３!$E$6:$F$34,2,TRUE),IF(AND(71&lt;=Z7090,Z7090&lt;107),VLOOKUP($W7090,日射量と図３!$E$6:$G$34,3,TRUE),IF(AND(107&lt;=Z7090,Z7090&lt;143),VLOOKUP($W7090,日射量と図３!$E$6:$H$34,4,TRUE),VLOOKUP($W7090,日射量と図３!$E$6:$I$34,5,TRUE))))))</f>
        <v/>
      </c>
      <c r="AC7090" s="382" t="str">
        <f t="shared" si="1335"/>
        <v/>
      </c>
      <c r="AD7090" s="382" t="str">
        <f t="shared" si="1336"/>
        <v/>
      </c>
    </row>
    <row r="7091" spans="11:30" ht="13.5" customHeight="1">
      <c r="K7091" s="4">
        <f t="shared" si="1332"/>
        <v>3</v>
      </c>
      <c r="L7091" s="34">
        <v>43547</v>
      </c>
      <c r="M7091" s="4">
        <v>296</v>
      </c>
      <c r="N7091" s="4">
        <v>8</v>
      </c>
      <c r="O7091" s="31">
        <v>0.29166666666666669</v>
      </c>
      <c r="P7091" s="35">
        <v>7.6800000000000015</v>
      </c>
      <c r="Q7091" s="36">
        <f t="shared" si="1333"/>
        <v>12</v>
      </c>
      <c r="R7091" s="4">
        <f t="shared" si="1334"/>
        <v>4.3199999999999985</v>
      </c>
      <c r="S7091" s="31">
        <f t="shared" si="1337"/>
        <v>0.26555555555555554</v>
      </c>
      <c r="T7091" s="31">
        <f t="shared" si="1338"/>
        <v>0.74109953703703713</v>
      </c>
      <c r="U7091" s="4">
        <f t="shared" si="1339"/>
        <v>4.3199999999999985</v>
      </c>
      <c r="V7091" s="4" t="str">
        <f t="shared" si="1340"/>
        <v/>
      </c>
      <c r="W7091" s="18" t="str">
        <f>IF(V7091="","",VLOOKUP(L7091,日射量と図３!$A$4:$C$368,3,TRUE)*238.85/100)</f>
        <v/>
      </c>
      <c r="X7091" s="4" t="str">
        <f t="shared" si="1341"/>
        <v/>
      </c>
      <c r="Y7091" s="4" t="str">
        <f t="shared" si="1342"/>
        <v/>
      </c>
      <c r="Z7091" s="4" t="str">
        <f t="shared" si="1343"/>
        <v/>
      </c>
      <c r="AA7091" s="4" t="str">
        <f>IF($V7091="","",IF(Y7091&lt;36,0,IF(AND(36&lt;=Y7091,Y7091&lt;71),VLOOKUP($W7091,日射量と図３!$E$6:$F$34,2,TRUE),IF(AND(71&lt;=Y7091,Y7091&lt;107),VLOOKUP($W7091,日射量と図３!$E$6:$G$34,3,TRUE),IF(AND(107&lt;=Y7091,Y7091&lt;143),VLOOKUP($W7091,日射量と図３!$E$6:$H$34,4,TRUE),VLOOKUP($W7091,日射量と図３!$E$6:$I$34,5,TRUE))))))</f>
        <v/>
      </c>
      <c r="AB7091" s="4" t="str">
        <f>IF($V7091="","",IF(Z7091&lt;36,0,IF(AND(36&lt;=Z7091,Z7091&lt;71),VLOOKUP($W7091,日射量と図３!$E$6:$F$34,2,TRUE),IF(AND(71&lt;=Z7091,Z7091&lt;107),VLOOKUP($W7091,日射量と図３!$E$6:$G$34,3,TRUE),IF(AND(107&lt;=Z7091,Z7091&lt;143),VLOOKUP($W7091,日射量と図３!$E$6:$H$34,4,TRUE),VLOOKUP($W7091,日射量と図３!$E$6:$I$34,5,TRUE))))))</f>
        <v/>
      </c>
      <c r="AC7091" s="382" t="str">
        <f t="shared" si="1335"/>
        <v/>
      </c>
      <c r="AD7091" s="382" t="str">
        <f t="shared" si="1336"/>
        <v/>
      </c>
    </row>
    <row r="7092" spans="11:30" ht="13.5" customHeight="1">
      <c r="K7092" s="4">
        <f t="shared" si="1332"/>
        <v>3</v>
      </c>
      <c r="L7092" s="34">
        <v>43547</v>
      </c>
      <c r="M7092" s="4">
        <v>296</v>
      </c>
      <c r="N7092" s="4">
        <v>9</v>
      </c>
      <c r="O7092" s="31">
        <v>0.33333333333333331</v>
      </c>
      <c r="P7092" s="35">
        <v>8.6799999999999979</v>
      </c>
      <c r="Q7092" s="36">
        <f t="shared" si="1333"/>
        <v>12</v>
      </c>
      <c r="R7092" s="4">
        <f t="shared" si="1334"/>
        <v>3.3200000000000021</v>
      </c>
      <c r="S7092" s="31">
        <f t="shared" si="1337"/>
        <v>0.26555555555555554</v>
      </c>
      <c r="T7092" s="31">
        <f t="shared" si="1338"/>
        <v>0.74109953703703713</v>
      </c>
      <c r="U7092" s="4">
        <f t="shared" si="1339"/>
        <v>3.3200000000000021</v>
      </c>
      <c r="V7092" s="4" t="str">
        <f t="shared" si="1340"/>
        <v/>
      </c>
      <c r="W7092" s="18" t="str">
        <f>IF(V7092="","",VLOOKUP(L7092,日射量と図３!$A$4:$C$368,3,TRUE)*238.85/100)</f>
        <v/>
      </c>
      <c r="X7092" s="4" t="str">
        <f t="shared" si="1341"/>
        <v/>
      </c>
      <c r="Y7092" s="4" t="str">
        <f t="shared" si="1342"/>
        <v/>
      </c>
      <c r="Z7092" s="4" t="str">
        <f t="shared" si="1343"/>
        <v/>
      </c>
      <c r="AA7092" s="4" t="str">
        <f>IF($V7092="","",IF(Y7092&lt;36,0,IF(AND(36&lt;=Y7092,Y7092&lt;71),VLOOKUP($W7092,日射量と図３!$E$6:$F$34,2,TRUE),IF(AND(71&lt;=Y7092,Y7092&lt;107),VLOOKUP($W7092,日射量と図３!$E$6:$G$34,3,TRUE),IF(AND(107&lt;=Y7092,Y7092&lt;143),VLOOKUP($W7092,日射量と図３!$E$6:$H$34,4,TRUE),VLOOKUP($W7092,日射量と図３!$E$6:$I$34,5,TRUE))))))</f>
        <v/>
      </c>
      <c r="AB7092" s="4" t="str">
        <f>IF($V7092="","",IF(Z7092&lt;36,0,IF(AND(36&lt;=Z7092,Z7092&lt;71),VLOOKUP($W7092,日射量と図３!$E$6:$F$34,2,TRUE),IF(AND(71&lt;=Z7092,Z7092&lt;107),VLOOKUP($W7092,日射量と図３!$E$6:$G$34,3,TRUE),IF(AND(107&lt;=Z7092,Z7092&lt;143),VLOOKUP($W7092,日射量と図３!$E$6:$H$34,4,TRUE),VLOOKUP($W7092,日射量と図３!$E$6:$I$34,5,TRUE))))))</f>
        <v/>
      </c>
      <c r="AC7092" s="382" t="str">
        <f t="shared" si="1335"/>
        <v/>
      </c>
      <c r="AD7092" s="382" t="str">
        <f t="shared" si="1336"/>
        <v/>
      </c>
    </row>
    <row r="7093" spans="11:30" ht="13.5" customHeight="1">
      <c r="K7093" s="4">
        <f t="shared" si="1332"/>
        <v>3</v>
      </c>
      <c r="L7093" s="34">
        <v>43547</v>
      </c>
      <c r="M7093" s="4">
        <v>296</v>
      </c>
      <c r="N7093" s="4">
        <v>10</v>
      </c>
      <c r="O7093" s="31">
        <v>0.375</v>
      </c>
      <c r="P7093" s="35">
        <v>9.7399999999999984</v>
      </c>
      <c r="Q7093" s="36">
        <f t="shared" si="1333"/>
        <v>12</v>
      </c>
      <c r="R7093" s="4">
        <f t="shared" si="1334"/>
        <v>2.2600000000000016</v>
      </c>
      <c r="S7093" s="31">
        <f t="shared" si="1337"/>
        <v>0.26555555555555554</v>
      </c>
      <c r="T7093" s="31">
        <f t="shared" si="1338"/>
        <v>0.74109953703703713</v>
      </c>
      <c r="U7093" s="4">
        <f t="shared" si="1339"/>
        <v>2.2600000000000016</v>
      </c>
      <c r="V7093" s="4" t="str">
        <f t="shared" si="1340"/>
        <v/>
      </c>
      <c r="W7093" s="18" t="str">
        <f>IF(V7093="","",VLOOKUP(L7093,日射量と図３!$A$4:$C$368,3,TRUE)*238.85/100)</f>
        <v/>
      </c>
      <c r="X7093" s="4" t="str">
        <f t="shared" si="1341"/>
        <v/>
      </c>
      <c r="Y7093" s="4" t="str">
        <f t="shared" si="1342"/>
        <v/>
      </c>
      <c r="Z7093" s="4" t="str">
        <f t="shared" si="1343"/>
        <v/>
      </c>
      <c r="AA7093" s="4" t="str">
        <f>IF($V7093="","",IF(Y7093&lt;36,0,IF(AND(36&lt;=Y7093,Y7093&lt;71),VLOOKUP($W7093,日射量と図３!$E$6:$F$34,2,TRUE),IF(AND(71&lt;=Y7093,Y7093&lt;107),VLOOKUP($W7093,日射量と図３!$E$6:$G$34,3,TRUE),IF(AND(107&lt;=Y7093,Y7093&lt;143),VLOOKUP($W7093,日射量と図３!$E$6:$H$34,4,TRUE),VLOOKUP($W7093,日射量と図３!$E$6:$I$34,5,TRUE))))))</f>
        <v/>
      </c>
      <c r="AB7093" s="4" t="str">
        <f>IF($V7093="","",IF(Z7093&lt;36,0,IF(AND(36&lt;=Z7093,Z7093&lt;71),VLOOKUP($W7093,日射量と図３!$E$6:$F$34,2,TRUE),IF(AND(71&lt;=Z7093,Z7093&lt;107),VLOOKUP($W7093,日射量と図３!$E$6:$G$34,3,TRUE),IF(AND(107&lt;=Z7093,Z7093&lt;143),VLOOKUP($W7093,日射量と図３!$E$6:$H$34,4,TRUE),VLOOKUP($W7093,日射量と図３!$E$6:$I$34,5,TRUE))))))</f>
        <v/>
      </c>
      <c r="AC7093" s="382" t="str">
        <f t="shared" si="1335"/>
        <v/>
      </c>
      <c r="AD7093" s="382" t="str">
        <f t="shared" si="1336"/>
        <v/>
      </c>
    </row>
    <row r="7094" spans="11:30" ht="13.5" customHeight="1">
      <c r="K7094" s="4">
        <f t="shared" si="1332"/>
        <v>3</v>
      </c>
      <c r="L7094" s="34">
        <v>43547</v>
      </c>
      <c r="M7094" s="4">
        <v>296</v>
      </c>
      <c r="N7094" s="4">
        <v>11</v>
      </c>
      <c r="O7094" s="31">
        <v>0.41666666666666669</v>
      </c>
      <c r="P7094" s="35">
        <v>10.73</v>
      </c>
      <c r="Q7094" s="36">
        <f t="shared" si="1333"/>
        <v>12</v>
      </c>
      <c r="R7094" s="4">
        <f t="shared" si="1334"/>
        <v>1.2699999999999996</v>
      </c>
      <c r="S7094" s="31">
        <f t="shared" si="1337"/>
        <v>0.26555555555555554</v>
      </c>
      <c r="T7094" s="31">
        <f t="shared" si="1338"/>
        <v>0.74109953703703713</v>
      </c>
      <c r="U7094" s="4">
        <f t="shared" si="1339"/>
        <v>1.2699999999999996</v>
      </c>
      <c r="V7094" s="4" t="str">
        <f t="shared" si="1340"/>
        <v/>
      </c>
      <c r="W7094" s="18" t="str">
        <f>IF(V7094="","",VLOOKUP(L7094,日射量と図３!$A$4:$C$368,3,TRUE)*238.85/100)</f>
        <v/>
      </c>
      <c r="X7094" s="4" t="str">
        <f t="shared" si="1341"/>
        <v/>
      </c>
      <c r="Y7094" s="4" t="str">
        <f t="shared" si="1342"/>
        <v/>
      </c>
      <c r="Z7094" s="4" t="str">
        <f t="shared" si="1343"/>
        <v/>
      </c>
      <c r="AA7094" s="4" t="str">
        <f>IF($V7094="","",IF(Y7094&lt;36,0,IF(AND(36&lt;=Y7094,Y7094&lt;71),VLOOKUP($W7094,日射量と図３!$E$6:$F$34,2,TRUE),IF(AND(71&lt;=Y7094,Y7094&lt;107),VLOOKUP($W7094,日射量と図３!$E$6:$G$34,3,TRUE),IF(AND(107&lt;=Y7094,Y7094&lt;143),VLOOKUP($W7094,日射量と図３!$E$6:$H$34,4,TRUE),VLOOKUP($W7094,日射量と図３!$E$6:$I$34,5,TRUE))))))</f>
        <v/>
      </c>
      <c r="AB7094" s="4" t="str">
        <f>IF($V7094="","",IF(Z7094&lt;36,0,IF(AND(36&lt;=Z7094,Z7094&lt;71),VLOOKUP($W7094,日射量と図３!$E$6:$F$34,2,TRUE),IF(AND(71&lt;=Z7094,Z7094&lt;107),VLOOKUP($W7094,日射量と図３!$E$6:$G$34,3,TRUE),IF(AND(107&lt;=Z7094,Z7094&lt;143),VLOOKUP($W7094,日射量と図３!$E$6:$H$34,4,TRUE),VLOOKUP($W7094,日射量と図３!$E$6:$I$34,5,TRUE))))))</f>
        <v/>
      </c>
      <c r="AC7094" s="382" t="str">
        <f t="shared" si="1335"/>
        <v/>
      </c>
      <c r="AD7094" s="382" t="str">
        <f t="shared" si="1336"/>
        <v/>
      </c>
    </row>
    <row r="7095" spans="11:30" ht="13.5" customHeight="1">
      <c r="K7095" s="4">
        <f t="shared" si="1332"/>
        <v>3</v>
      </c>
      <c r="L7095" s="34">
        <v>43547</v>
      </c>
      <c r="M7095" s="4">
        <v>296</v>
      </c>
      <c r="N7095" s="4">
        <v>12</v>
      </c>
      <c r="O7095" s="31">
        <v>0.45833333333333331</v>
      </c>
      <c r="P7095" s="35">
        <v>11.91</v>
      </c>
      <c r="Q7095" s="36">
        <f t="shared" si="1333"/>
        <v>12</v>
      </c>
      <c r="R7095" s="4">
        <f t="shared" si="1334"/>
        <v>8.9999999999999858E-2</v>
      </c>
      <c r="S7095" s="31">
        <f t="shared" si="1337"/>
        <v>0.26555555555555554</v>
      </c>
      <c r="T7095" s="31">
        <f t="shared" si="1338"/>
        <v>0.74109953703703713</v>
      </c>
      <c r="U7095" s="4">
        <f t="shared" si="1339"/>
        <v>8.9999999999999858E-2</v>
      </c>
      <c r="V7095" s="4" t="str">
        <f t="shared" si="1340"/>
        <v/>
      </c>
      <c r="W7095" s="18" t="str">
        <f>IF(V7095="","",VLOOKUP(L7095,日射量と図３!$A$4:$C$368,3,TRUE)*238.85/100)</f>
        <v/>
      </c>
      <c r="X7095" s="4" t="str">
        <f t="shared" si="1341"/>
        <v/>
      </c>
      <c r="Y7095" s="4" t="str">
        <f t="shared" si="1342"/>
        <v/>
      </c>
      <c r="Z7095" s="4" t="str">
        <f t="shared" si="1343"/>
        <v/>
      </c>
      <c r="AA7095" s="4" t="str">
        <f>IF($V7095="","",IF(Y7095&lt;36,0,IF(AND(36&lt;=Y7095,Y7095&lt;71),VLOOKUP($W7095,日射量と図３!$E$6:$F$34,2,TRUE),IF(AND(71&lt;=Y7095,Y7095&lt;107),VLOOKUP($W7095,日射量と図３!$E$6:$G$34,3,TRUE),IF(AND(107&lt;=Y7095,Y7095&lt;143),VLOOKUP($W7095,日射量と図３!$E$6:$H$34,4,TRUE),VLOOKUP($W7095,日射量と図３!$E$6:$I$34,5,TRUE))))))</f>
        <v/>
      </c>
      <c r="AB7095" s="4" t="str">
        <f>IF($V7095="","",IF(Z7095&lt;36,0,IF(AND(36&lt;=Z7095,Z7095&lt;71),VLOOKUP($W7095,日射量と図３!$E$6:$F$34,2,TRUE),IF(AND(71&lt;=Z7095,Z7095&lt;107),VLOOKUP($W7095,日射量と図３!$E$6:$G$34,3,TRUE),IF(AND(107&lt;=Z7095,Z7095&lt;143),VLOOKUP($W7095,日射量と図３!$E$6:$H$34,4,TRUE),VLOOKUP($W7095,日射量と図３!$E$6:$I$34,5,TRUE))))))</f>
        <v/>
      </c>
      <c r="AC7095" s="382" t="str">
        <f t="shared" si="1335"/>
        <v/>
      </c>
      <c r="AD7095" s="382" t="str">
        <f t="shared" si="1336"/>
        <v/>
      </c>
    </row>
    <row r="7096" spans="11:30" ht="13.5" customHeight="1">
      <c r="K7096" s="4">
        <f t="shared" si="1332"/>
        <v>3</v>
      </c>
      <c r="L7096" s="34">
        <v>43547</v>
      </c>
      <c r="M7096" s="4">
        <v>296</v>
      </c>
      <c r="N7096" s="4">
        <v>13</v>
      </c>
      <c r="O7096" s="31">
        <v>0.5</v>
      </c>
      <c r="P7096" s="35">
        <v>12.599999999999998</v>
      </c>
      <c r="Q7096" s="36">
        <f t="shared" si="1333"/>
        <v>12</v>
      </c>
      <c r="R7096" s="4">
        <f t="shared" si="1334"/>
        <v>0</v>
      </c>
      <c r="S7096" s="31">
        <f t="shared" si="1337"/>
        <v>0.26555555555555554</v>
      </c>
      <c r="T7096" s="31">
        <f t="shared" si="1338"/>
        <v>0.74109953703703713</v>
      </c>
      <c r="U7096" s="4">
        <f t="shared" si="1339"/>
        <v>0</v>
      </c>
      <c r="V7096" s="4" t="str">
        <f t="shared" si="1340"/>
        <v/>
      </c>
      <c r="W7096" s="18" t="str">
        <f>IF(V7096="","",VLOOKUP(L7096,日射量と図３!$A$4:$C$368,3,TRUE)*238.85/100)</f>
        <v/>
      </c>
      <c r="X7096" s="4" t="str">
        <f t="shared" si="1341"/>
        <v/>
      </c>
      <c r="Y7096" s="4" t="str">
        <f t="shared" si="1342"/>
        <v/>
      </c>
      <c r="Z7096" s="4" t="str">
        <f t="shared" si="1343"/>
        <v/>
      </c>
      <c r="AA7096" s="4" t="str">
        <f>IF($V7096="","",IF(Y7096&lt;36,0,IF(AND(36&lt;=Y7096,Y7096&lt;71),VLOOKUP($W7096,日射量と図３!$E$6:$F$34,2,TRUE),IF(AND(71&lt;=Y7096,Y7096&lt;107),VLOOKUP($W7096,日射量と図３!$E$6:$G$34,3,TRUE),IF(AND(107&lt;=Y7096,Y7096&lt;143),VLOOKUP($W7096,日射量と図３!$E$6:$H$34,4,TRUE),VLOOKUP($W7096,日射量と図３!$E$6:$I$34,5,TRUE))))))</f>
        <v/>
      </c>
      <c r="AB7096" s="4" t="str">
        <f>IF($V7096="","",IF(Z7096&lt;36,0,IF(AND(36&lt;=Z7096,Z7096&lt;71),VLOOKUP($W7096,日射量と図３!$E$6:$F$34,2,TRUE),IF(AND(71&lt;=Z7096,Z7096&lt;107),VLOOKUP($W7096,日射量と図３!$E$6:$G$34,3,TRUE),IF(AND(107&lt;=Z7096,Z7096&lt;143),VLOOKUP($W7096,日射量と図３!$E$6:$H$34,4,TRUE),VLOOKUP($W7096,日射量と図３!$E$6:$I$34,5,TRUE))))))</f>
        <v/>
      </c>
      <c r="AC7096" s="382" t="str">
        <f t="shared" si="1335"/>
        <v/>
      </c>
      <c r="AD7096" s="382" t="str">
        <f t="shared" si="1336"/>
        <v/>
      </c>
    </row>
    <row r="7097" spans="11:30" ht="13.5" customHeight="1">
      <c r="K7097" s="4">
        <f t="shared" si="1332"/>
        <v>3</v>
      </c>
      <c r="L7097" s="34">
        <v>43547</v>
      </c>
      <c r="M7097" s="4">
        <v>296</v>
      </c>
      <c r="N7097" s="4">
        <v>14</v>
      </c>
      <c r="O7097" s="31">
        <v>0.54166666666666663</v>
      </c>
      <c r="P7097" s="35">
        <v>12.610000000000001</v>
      </c>
      <c r="Q7097" s="36">
        <f t="shared" si="1333"/>
        <v>12</v>
      </c>
      <c r="R7097" s="4">
        <f t="shared" si="1334"/>
        <v>0</v>
      </c>
      <c r="S7097" s="31">
        <f t="shared" si="1337"/>
        <v>0.26555555555555554</v>
      </c>
      <c r="T7097" s="31">
        <f t="shared" si="1338"/>
        <v>0.74109953703703713</v>
      </c>
      <c r="U7097" s="4">
        <f t="shared" si="1339"/>
        <v>0</v>
      </c>
      <c r="V7097" s="4" t="str">
        <f t="shared" si="1340"/>
        <v/>
      </c>
      <c r="W7097" s="18" t="str">
        <f>IF(V7097="","",VLOOKUP(L7097,日射量と図３!$A$4:$C$368,3,TRUE)*238.85/100)</f>
        <v/>
      </c>
      <c r="X7097" s="4" t="str">
        <f t="shared" si="1341"/>
        <v/>
      </c>
      <c r="Y7097" s="4" t="str">
        <f t="shared" si="1342"/>
        <v/>
      </c>
      <c r="Z7097" s="4" t="str">
        <f t="shared" si="1343"/>
        <v/>
      </c>
      <c r="AA7097" s="4" t="str">
        <f>IF($V7097="","",IF(Y7097&lt;36,0,IF(AND(36&lt;=Y7097,Y7097&lt;71),VLOOKUP($W7097,日射量と図３!$E$6:$F$34,2,TRUE),IF(AND(71&lt;=Y7097,Y7097&lt;107),VLOOKUP($W7097,日射量と図３!$E$6:$G$34,3,TRUE),IF(AND(107&lt;=Y7097,Y7097&lt;143),VLOOKUP($W7097,日射量と図３!$E$6:$H$34,4,TRUE),VLOOKUP($W7097,日射量と図３!$E$6:$I$34,5,TRUE))))))</f>
        <v/>
      </c>
      <c r="AB7097" s="4" t="str">
        <f>IF($V7097="","",IF(Z7097&lt;36,0,IF(AND(36&lt;=Z7097,Z7097&lt;71),VLOOKUP($W7097,日射量と図３!$E$6:$F$34,2,TRUE),IF(AND(71&lt;=Z7097,Z7097&lt;107),VLOOKUP($W7097,日射量と図３!$E$6:$G$34,3,TRUE),IF(AND(107&lt;=Z7097,Z7097&lt;143),VLOOKUP($W7097,日射量と図３!$E$6:$H$34,4,TRUE),VLOOKUP($W7097,日射量と図３!$E$6:$I$34,5,TRUE))))))</f>
        <v/>
      </c>
      <c r="AC7097" s="382" t="str">
        <f t="shared" si="1335"/>
        <v/>
      </c>
      <c r="AD7097" s="382" t="str">
        <f t="shared" si="1336"/>
        <v/>
      </c>
    </row>
    <row r="7098" spans="11:30" ht="13.5" customHeight="1">
      <c r="K7098" s="4">
        <f t="shared" si="1332"/>
        <v>3</v>
      </c>
      <c r="L7098" s="34">
        <v>43547</v>
      </c>
      <c r="M7098" s="4">
        <v>296</v>
      </c>
      <c r="N7098" s="4">
        <v>15</v>
      </c>
      <c r="O7098" s="31">
        <v>0.58333333333333337</v>
      </c>
      <c r="P7098" s="35">
        <v>12.639999999999999</v>
      </c>
      <c r="Q7098" s="36">
        <f t="shared" si="1333"/>
        <v>12</v>
      </c>
      <c r="R7098" s="4">
        <f t="shared" si="1334"/>
        <v>0</v>
      </c>
      <c r="S7098" s="31">
        <f t="shared" si="1337"/>
        <v>0.26555555555555554</v>
      </c>
      <c r="T7098" s="31">
        <f t="shared" si="1338"/>
        <v>0.74109953703703713</v>
      </c>
      <c r="U7098" s="4">
        <f t="shared" si="1339"/>
        <v>0</v>
      </c>
      <c r="V7098" s="4" t="str">
        <f t="shared" si="1340"/>
        <v/>
      </c>
      <c r="W7098" s="18" t="str">
        <f>IF(V7098="","",VLOOKUP(L7098,日射量と図３!$A$4:$C$368,3,TRUE)*238.85/100)</f>
        <v/>
      </c>
      <c r="X7098" s="4" t="str">
        <f t="shared" si="1341"/>
        <v/>
      </c>
      <c r="Y7098" s="4" t="str">
        <f t="shared" si="1342"/>
        <v/>
      </c>
      <c r="Z7098" s="4" t="str">
        <f t="shared" si="1343"/>
        <v/>
      </c>
      <c r="AA7098" s="4" t="str">
        <f>IF($V7098="","",IF(Y7098&lt;36,0,IF(AND(36&lt;=Y7098,Y7098&lt;71),VLOOKUP($W7098,日射量と図３!$E$6:$F$34,2,TRUE),IF(AND(71&lt;=Y7098,Y7098&lt;107),VLOOKUP($W7098,日射量と図３!$E$6:$G$34,3,TRUE),IF(AND(107&lt;=Y7098,Y7098&lt;143),VLOOKUP($W7098,日射量と図３!$E$6:$H$34,4,TRUE),VLOOKUP($W7098,日射量と図３!$E$6:$I$34,5,TRUE))))))</f>
        <v/>
      </c>
      <c r="AB7098" s="4" t="str">
        <f>IF($V7098="","",IF(Z7098&lt;36,0,IF(AND(36&lt;=Z7098,Z7098&lt;71),VLOOKUP($W7098,日射量と図３!$E$6:$F$34,2,TRUE),IF(AND(71&lt;=Z7098,Z7098&lt;107),VLOOKUP($W7098,日射量と図３!$E$6:$G$34,3,TRUE),IF(AND(107&lt;=Z7098,Z7098&lt;143),VLOOKUP($W7098,日射量と図３!$E$6:$H$34,4,TRUE),VLOOKUP($W7098,日射量と図３!$E$6:$I$34,5,TRUE))))))</f>
        <v/>
      </c>
      <c r="AC7098" s="382" t="str">
        <f t="shared" si="1335"/>
        <v/>
      </c>
      <c r="AD7098" s="382" t="str">
        <f t="shared" si="1336"/>
        <v/>
      </c>
    </row>
    <row r="7099" spans="11:30" ht="13.5" customHeight="1">
      <c r="K7099" s="4">
        <f t="shared" si="1332"/>
        <v>3</v>
      </c>
      <c r="L7099" s="34">
        <v>43547</v>
      </c>
      <c r="M7099" s="4">
        <v>296</v>
      </c>
      <c r="N7099" s="4">
        <v>16</v>
      </c>
      <c r="O7099" s="31">
        <v>0.625</v>
      </c>
      <c r="P7099" s="35">
        <v>12.819999999999999</v>
      </c>
      <c r="Q7099" s="36">
        <f t="shared" si="1333"/>
        <v>16</v>
      </c>
      <c r="R7099" s="4">
        <f t="shared" si="1334"/>
        <v>3.1800000000000015</v>
      </c>
      <c r="S7099" s="31">
        <f t="shared" si="1337"/>
        <v>0.26555555555555554</v>
      </c>
      <c r="T7099" s="31">
        <f t="shared" si="1338"/>
        <v>0.74109953703703713</v>
      </c>
      <c r="U7099" s="4">
        <f t="shared" si="1339"/>
        <v>3.1800000000000015</v>
      </c>
      <c r="V7099" s="4" t="str">
        <f t="shared" si="1340"/>
        <v/>
      </c>
      <c r="W7099" s="18" t="str">
        <f>IF(V7099="","",VLOOKUP(L7099,日射量と図３!$A$4:$C$368,3,TRUE)*238.85/100)</f>
        <v/>
      </c>
      <c r="X7099" s="4" t="str">
        <f t="shared" si="1341"/>
        <v/>
      </c>
      <c r="Y7099" s="4" t="str">
        <f t="shared" si="1342"/>
        <v/>
      </c>
      <c r="Z7099" s="4" t="str">
        <f t="shared" si="1343"/>
        <v/>
      </c>
      <c r="AA7099" s="4" t="str">
        <f>IF($V7099="","",IF(Y7099&lt;36,0,IF(AND(36&lt;=Y7099,Y7099&lt;71),VLOOKUP($W7099,日射量と図３!$E$6:$F$34,2,TRUE),IF(AND(71&lt;=Y7099,Y7099&lt;107),VLOOKUP($W7099,日射量と図３!$E$6:$G$34,3,TRUE),IF(AND(107&lt;=Y7099,Y7099&lt;143),VLOOKUP($W7099,日射量と図３!$E$6:$H$34,4,TRUE),VLOOKUP($W7099,日射量と図３!$E$6:$I$34,5,TRUE))))))</f>
        <v/>
      </c>
      <c r="AB7099" s="4" t="str">
        <f>IF($V7099="","",IF(Z7099&lt;36,0,IF(AND(36&lt;=Z7099,Z7099&lt;71),VLOOKUP($W7099,日射量と図３!$E$6:$F$34,2,TRUE),IF(AND(71&lt;=Z7099,Z7099&lt;107),VLOOKUP($W7099,日射量と図３!$E$6:$G$34,3,TRUE),IF(AND(107&lt;=Z7099,Z7099&lt;143),VLOOKUP($W7099,日射量と図３!$E$6:$H$34,4,TRUE),VLOOKUP($W7099,日射量と図３!$E$6:$I$34,5,TRUE))))))</f>
        <v/>
      </c>
      <c r="AC7099" s="382" t="str">
        <f t="shared" si="1335"/>
        <v/>
      </c>
      <c r="AD7099" s="382" t="str">
        <f t="shared" si="1336"/>
        <v/>
      </c>
    </row>
    <row r="7100" spans="11:30" ht="13.5" customHeight="1">
      <c r="K7100" s="4">
        <f t="shared" si="1332"/>
        <v>3</v>
      </c>
      <c r="L7100" s="34">
        <v>43547</v>
      </c>
      <c r="M7100" s="4">
        <v>296</v>
      </c>
      <c r="N7100" s="4">
        <v>17</v>
      </c>
      <c r="O7100" s="31">
        <v>0.66666666666666663</v>
      </c>
      <c r="P7100" s="35">
        <v>12.010000000000002</v>
      </c>
      <c r="Q7100" s="36">
        <f t="shared" si="1333"/>
        <v>16</v>
      </c>
      <c r="R7100" s="4">
        <f t="shared" si="1334"/>
        <v>3.9899999999999984</v>
      </c>
      <c r="S7100" s="31">
        <f t="shared" si="1337"/>
        <v>0.26555555555555554</v>
      </c>
      <c r="T7100" s="31">
        <f t="shared" si="1338"/>
        <v>0.74109953703703713</v>
      </c>
      <c r="U7100" s="4">
        <f t="shared" si="1339"/>
        <v>3.9899999999999984</v>
      </c>
      <c r="V7100" s="4" t="str">
        <f t="shared" si="1340"/>
        <v/>
      </c>
      <c r="W7100" s="18" t="str">
        <f>IF(V7100="","",VLOOKUP(L7100,日射量と図３!$A$4:$C$368,3,TRUE)*238.85/100)</f>
        <v/>
      </c>
      <c r="X7100" s="4" t="str">
        <f t="shared" si="1341"/>
        <v/>
      </c>
      <c r="Y7100" s="4" t="str">
        <f t="shared" si="1342"/>
        <v/>
      </c>
      <c r="Z7100" s="4" t="str">
        <f t="shared" si="1343"/>
        <v/>
      </c>
      <c r="AA7100" s="4" t="str">
        <f>IF($V7100="","",IF(Y7100&lt;36,0,IF(AND(36&lt;=Y7100,Y7100&lt;71),VLOOKUP($W7100,日射量と図３!$E$6:$F$34,2,TRUE),IF(AND(71&lt;=Y7100,Y7100&lt;107),VLOOKUP($W7100,日射量と図３!$E$6:$G$34,3,TRUE),IF(AND(107&lt;=Y7100,Y7100&lt;143),VLOOKUP($W7100,日射量と図３!$E$6:$H$34,4,TRUE),VLOOKUP($W7100,日射量と図３!$E$6:$I$34,5,TRUE))))))</f>
        <v/>
      </c>
      <c r="AB7100" s="4" t="str">
        <f>IF($V7100="","",IF(Z7100&lt;36,0,IF(AND(36&lt;=Z7100,Z7100&lt;71),VLOOKUP($W7100,日射量と図３!$E$6:$F$34,2,TRUE),IF(AND(71&lt;=Z7100,Z7100&lt;107),VLOOKUP($W7100,日射量と図３!$E$6:$G$34,3,TRUE),IF(AND(107&lt;=Z7100,Z7100&lt;143),VLOOKUP($W7100,日射量と図３!$E$6:$H$34,4,TRUE),VLOOKUP($W7100,日射量と図３!$E$6:$I$34,5,TRUE))))))</f>
        <v/>
      </c>
      <c r="AC7100" s="382" t="str">
        <f t="shared" si="1335"/>
        <v/>
      </c>
      <c r="AD7100" s="382" t="str">
        <f t="shared" si="1336"/>
        <v/>
      </c>
    </row>
    <row r="7101" spans="11:30" ht="13.5" customHeight="1">
      <c r="K7101" s="4">
        <f t="shared" si="1332"/>
        <v>3</v>
      </c>
      <c r="L7101" s="34">
        <v>43547</v>
      </c>
      <c r="M7101" s="4">
        <v>296</v>
      </c>
      <c r="N7101" s="4">
        <v>18</v>
      </c>
      <c r="O7101" s="31">
        <v>0.70833333333333337</v>
      </c>
      <c r="P7101" s="35">
        <v>11.25</v>
      </c>
      <c r="Q7101" s="36">
        <f t="shared" si="1333"/>
        <v>16</v>
      </c>
      <c r="R7101" s="4">
        <f t="shared" si="1334"/>
        <v>4.75</v>
      </c>
      <c r="S7101" s="31">
        <f t="shared" si="1337"/>
        <v>0.26555555555555554</v>
      </c>
      <c r="T7101" s="31">
        <f t="shared" si="1338"/>
        <v>0.74109953703703713</v>
      </c>
      <c r="U7101" s="4">
        <f t="shared" si="1339"/>
        <v>4.75</v>
      </c>
      <c r="V7101" s="4" t="str">
        <f t="shared" si="1340"/>
        <v/>
      </c>
      <c r="W7101" s="18" t="str">
        <f>IF(V7101="","",VLOOKUP(L7101,日射量と図３!$A$4:$C$368,3,TRUE)*238.85/100)</f>
        <v/>
      </c>
      <c r="X7101" s="4" t="str">
        <f t="shared" si="1341"/>
        <v/>
      </c>
      <c r="Y7101" s="4" t="str">
        <f t="shared" si="1342"/>
        <v/>
      </c>
      <c r="Z7101" s="4" t="str">
        <f t="shared" si="1343"/>
        <v/>
      </c>
      <c r="AA7101" s="4" t="str">
        <f>IF($V7101="","",IF(Y7101&lt;36,0,IF(AND(36&lt;=Y7101,Y7101&lt;71),VLOOKUP($W7101,日射量と図３!$E$6:$F$34,2,TRUE),IF(AND(71&lt;=Y7101,Y7101&lt;107),VLOOKUP($W7101,日射量と図３!$E$6:$G$34,3,TRUE),IF(AND(107&lt;=Y7101,Y7101&lt;143),VLOOKUP($W7101,日射量と図３!$E$6:$H$34,4,TRUE),VLOOKUP($W7101,日射量と図３!$E$6:$I$34,5,TRUE))))))</f>
        <v/>
      </c>
      <c r="AB7101" s="4" t="str">
        <f>IF($V7101="","",IF(Z7101&lt;36,0,IF(AND(36&lt;=Z7101,Z7101&lt;71),VLOOKUP($W7101,日射量と図３!$E$6:$F$34,2,TRUE),IF(AND(71&lt;=Z7101,Z7101&lt;107),VLOOKUP($W7101,日射量と図３!$E$6:$G$34,3,TRUE),IF(AND(107&lt;=Z7101,Z7101&lt;143),VLOOKUP($W7101,日射量と図３!$E$6:$H$34,4,TRUE),VLOOKUP($W7101,日射量と図３!$E$6:$I$34,5,TRUE))))))</f>
        <v/>
      </c>
      <c r="AC7101" s="382" t="str">
        <f t="shared" si="1335"/>
        <v/>
      </c>
      <c r="AD7101" s="382" t="str">
        <f t="shared" si="1336"/>
        <v/>
      </c>
    </row>
    <row r="7102" spans="11:30" ht="13.5" customHeight="1">
      <c r="K7102" s="4">
        <f t="shared" si="1332"/>
        <v>3</v>
      </c>
      <c r="L7102" s="34">
        <v>43547</v>
      </c>
      <c r="M7102" s="4">
        <v>296</v>
      </c>
      <c r="N7102" s="4">
        <v>19</v>
      </c>
      <c r="O7102" s="31">
        <v>0.75</v>
      </c>
      <c r="P7102" s="35">
        <v>10.190000000000001</v>
      </c>
      <c r="Q7102" s="36">
        <f t="shared" si="1333"/>
        <v>16</v>
      </c>
      <c r="R7102" s="4">
        <f t="shared" si="1334"/>
        <v>5.8099999999999987</v>
      </c>
      <c r="S7102" s="31">
        <f t="shared" si="1337"/>
        <v>0.26555555555555554</v>
      </c>
      <c r="T7102" s="31">
        <f t="shared" si="1338"/>
        <v>0.74109953703703713</v>
      </c>
      <c r="U7102" s="4">
        <f t="shared" si="1339"/>
        <v>0</v>
      </c>
      <c r="V7102" s="4" t="str">
        <f t="shared" si="1340"/>
        <v/>
      </c>
      <c r="W7102" s="18" t="str">
        <f>IF(V7102="","",VLOOKUP(L7102,日射量と図３!$A$4:$C$368,3,TRUE)*238.85/100)</f>
        <v/>
      </c>
      <c r="X7102" s="4" t="str">
        <f t="shared" si="1341"/>
        <v/>
      </c>
      <c r="Y7102" s="4" t="str">
        <f t="shared" si="1342"/>
        <v/>
      </c>
      <c r="Z7102" s="4" t="str">
        <f t="shared" si="1343"/>
        <v/>
      </c>
      <c r="AA7102" s="4" t="str">
        <f>IF($V7102="","",IF(Y7102&lt;36,0,IF(AND(36&lt;=Y7102,Y7102&lt;71),VLOOKUP($W7102,日射量と図３!$E$6:$F$34,2,TRUE),IF(AND(71&lt;=Y7102,Y7102&lt;107),VLOOKUP($W7102,日射量と図３!$E$6:$G$34,3,TRUE),IF(AND(107&lt;=Y7102,Y7102&lt;143),VLOOKUP($W7102,日射量と図３!$E$6:$H$34,4,TRUE),VLOOKUP($W7102,日射量と図３!$E$6:$I$34,5,TRUE))))))</f>
        <v/>
      </c>
      <c r="AB7102" s="4" t="str">
        <f>IF($V7102="","",IF(Z7102&lt;36,0,IF(AND(36&lt;=Z7102,Z7102&lt;71),VLOOKUP($W7102,日射量と図３!$E$6:$F$34,2,TRUE),IF(AND(71&lt;=Z7102,Z7102&lt;107),VLOOKUP($W7102,日射量と図３!$E$6:$G$34,3,TRUE),IF(AND(107&lt;=Z7102,Z7102&lt;143),VLOOKUP($W7102,日射量と図３!$E$6:$H$34,4,TRUE),VLOOKUP($W7102,日射量と図３!$E$6:$I$34,5,TRUE))))))</f>
        <v/>
      </c>
      <c r="AC7102" s="382" t="str">
        <f t="shared" si="1335"/>
        <v/>
      </c>
      <c r="AD7102" s="382" t="str">
        <f t="shared" si="1336"/>
        <v/>
      </c>
    </row>
    <row r="7103" spans="11:30" ht="13.5" customHeight="1">
      <c r="K7103" s="4">
        <f t="shared" si="1332"/>
        <v>3</v>
      </c>
      <c r="L7103" s="34">
        <v>43547</v>
      </c>
      <c r="M7103" s="4">
        <v>296</v>
      </c>
      <c r="N7103" s="4">
        <v>20</v>
      </c>
      <c r="O7103" s="31">
        <v>0.79166666666666663</v>
      </c>
      <c r="P7103" s="35">
        <v>9.379999999999999</v>
      </c>
      <c r="Q7103" s="36">
        <f t="shared" si="1333"/>
        <v>16</v>
      </c>
      <c r="R7103" s="4">
        <f t="shared" si="1334"/>
        <v>6.620000000000001</v>
      </c>
      <c r="S7103" s="31">
        <f t="shared" si="1337"/>
        <v>0.26555555555555554</v>
      </c>
      <c r="T7103" s="31">
        <f t="shared" si="1338"/>
        <v>0.74109953703703713</v>
      </c>
      <c r="U7103" s="4">
        <f t="shared" si="1339"/>
        <v>0</v>
      </c>
      <c r="V7103" s="4" t="str">
        <f t="shared" si="1340"/>
        <v/>
      </c>
      <c r="W7103" s="18" t="str">
        <f>IF(V7103="","",VLOOKUP(L7103,日射量と図３!$A$4:$C$368,3,TRUE)*238.85/100)</f>
        <v/>
      </c>
      <c r="X7103" s="4" t="str">
        <f t="shared" si="1341"/>
        <v/>
      </c>
      <c r="Y7103" s="4" t="str">
        <f t="shared" si="1342"/>
        <v/>
      </c>
      <c r="Z7103" s="4" t="str">
        <f t="shared" si="1343"/>
        <v/>
      </c>
      <c r="AA7103" s="4" t="str">
        <f>IF($V7103="","",IF(Y7103&lt;36,0,IF(AND(36&lt;=Y7103,Y7103&lt;71),VLOOKUP($W7103,日射量と図３!$E$6:$F$34,2,TRUE),IF(AND(71&lt;=Y7103,Y7103&lt;107),VLOOKUP($W7103,日射量と図３!$E$6:$G$34,3,TRUE),IF(AND(107&lt;=Y7103,Y7103&lt;143),VLOOKUP($W7103,日射量と図３!$E$6:$H$34,4,TRUE),VLOOKUP($W7103,日射量と図３!$E$6:$I$34,5,TRUE))))))</f>
        <v/>
      </c>
      <c r="AB7103" s="4" t="str">
        <f>IF($V7103="","",IF(Z7103&lt;36,0,IF(AND(36&lt;=Z7103,Z7103&lt;71),VLOOKUP($W7103,日射量と図３!$E$6:$F$34,2,TRUE),IF(AND(71&lt;=Z7103,Z7103&lt;107),VLOOKUP($W7103,日射量と図３!$E$6:$G$34,3,TRUE),IF(AND(107&lt;=Z7103,Z7103&lt;143),VLOOKUP($W7103,日射量と図３!$E$6:$H$34,4,TRUE),VLOOKUP($W7103,日射量と図３!$E$6:$I$34,5,TRUE))))))</f>
        <v/>
      </c>
      <c r="AC7103" s="382" t="str">
        <f t="shared" si="1335"/>
        <v/>
      </c>
      <c r="AD7103" s="382" t="str">
        <f t="shared" si="1336"/>
        <v/>
      </c>
    </row>
    <row r="7104" spans="11:30" ht="13.5" customHeight="1">
      <c r="K7104" s="4">
        <f t="shared" si="1332"/>
        <v>3</v>
      </c>
      <c r="L7104" s="34">
        <v>43547</v>
      </c>
      <c r="M7104" s="4">
        <v>296</v>
      </c>
      <c r="N7104" s="4">
        <v>21</v>
      </c>
      <c r="O7104" s="31">
        <v>0.83333333333333337</v>
      </c>
      <c r="P7104" s="35">
        <v>8.74</v>
      </c>
      <c r="Q7104" s="36">
        <f t="shared" si="1333"/>
        <v>16</v>
      </c>
      <c r="R7104" s="4">
        <f t="shared" si="1334"/>
        <v>7.26</v>
      </c>
      <c r="S7104" s="31">
        <f t="shared" si="1337"/>
        <v>0.26555555555555554</v>
      </c>
      <c r="T7104" s="31">
        <f t="shared" si="1338"/>
        <v>0.74109953703703713</v>
      </c>
      <c r="U7104" s="4">
        <f t="shared" si="1339"/>
        <v>0</v>
      </c>
      <c r="V7104" s="4" t="str">
        <f t="shared" si="1340"/>
        <v/>
      </c>
      <c r="W7104" s="18" t="str">
        <f>IF(V7104="","",VLOOKUP(L7104,日射量と図３!$A$4:$C$368,3,TRUE)*238.85/100)</f>
        <v/>
      </c>
      <c r="X7104" s="4" t="str">
        <f t="shared" si="1341"/>
        <v/>
      </c>
      <c r="Y7104" s="4" t="str">
        <f t="shared" si="1342"/>
        <v/>
      </c>
      <c r="Z7104" s="4" t="str">
        <f t="shared" si="1343"/>
        <v/>
      </c>
      <c r="AA7104" s="4" t="str">
        <f>IF($V7104="","",IF(Y7104&lt;36,0,IF(AND(36&lt;=Y7104,Y7104&lt;71),VLOOKUP($W7104,日射量と図３!$E$6:$F$34,2,TRUE),IF(AND(71&lt;=Y7104,Y7104&lt;107),VLOOKUP($W7104,日射量と図３!$E$6:$G$34,3,TRUE),IF(AND(107&lt;=Y7104,Y7104&lt;143),VLOOKUP($W7104,日射量と図３!$E$6:$H$34,4,TRUE),VLOOKUP($W7104,日射量と図３!$E$6:$I$34,5,TRUE))))))</f>
        <v/>
      </c>
      <c r="AB7104" s="4" t="str">
        <f>IF($V7104="","",IF(Z7104&lt;36,0,IF(AND(36&lt;=Z7104,Z7104&lt;71),VLOOKUP($W7104,日射量と図３!$E$6:$F$34,2,TRUE),IF(AND(71&lt;=Z7104,Z7104&lt;107),VLOOKUP($W7104,日射量と図３!$E$6:$G$34,3,TRUE),IF(AND(107&lt;=Z7104,Z7104&lt;143),VLOOKUP($W7104,日射量と図３!$E$6:$H$34,4,TRUE),VLOOKUP($W7104,日射量と図３!$E$6:$I$34,5,TRUE))))))</f>
        <v/>
      </c>
      <c r="AC7104" s="382" t="str">
        <f t="shared" si="1335"/>
        <v/>
      </c>
      <c r="AD7104" s="382" t="str">
        <f t="shared" si="1336"/>
        <v/>
      </c>
    </row>
    <row r="7105" spans="11:30" ht="13.5" customHeight="1">
      <c r="K7105" s="4">
        <f t="shared" si="1332"/>
        <v>3</v>
      </c>
      <c r="L7105" s="34">
        <v>43547</v>
      </c>
      <c r="M7105" s="4">
        <v>296</v>
      </c>
      <c r="N7105" s="4">
        <v>22</v>
      </c>
      <c r="O7105" s="31">
        <v>0.875</v>
      </c>
      <c r="P7105" s="35">
        <v>8.32</v>
      </c>
      <c r="Q7105" s="36">
        <f t="shared" si="1333"/>
        <v>16</v>
      </c>
      <c r="R7105" s="4">
        <f t="shared" si="1334"/>
        <v>7.68</v>
      </c>
      <c r="S7105" s="31">
        <f t="shared" si="1337"/>
        <v>0.26555555555555554</v>
      </c>
      <c r="T7105" s="31">
        <f t="shared" si="1338"/>
        <v>0.74109953703703713</v>
      </c>
      <c r="U7105" s="4">
        <f t="shared" si="1339"/>
        <v>0</v>
      </c>
      <c r="V7105" s="4" t="str">
        <f t="shared" si="1340"/>
        <v/>
      </c>
      <c r="W7105" s="18" t="str">
        <f>IF(V7105="","",VLOOKUP(L7105,日射量と図３!$A$4:$C$368,3,TRUE)*238.85/100)</f>
        <v/>
      </c>
      <c r="X7105" s="4" t="str">
        <f t="shared" si="1341"/>
        <v/>
      </c>
      <c r="Y7105" s="4" t="str">
        <f t="shared" si="1342"/>
        <v/>
      </c>
      <c r="Z7105" s="4" t="str">
        <f t="shared" si="1343"/>
        <v/>
      </c>
      <c r="AA7105" s="4" t="str">
        <f>IF($V7105="","",IF(Y7105&lt;36,0,IF(AND(36&lt;=Y7105,Y7105&lt;71),VLOOKUP($W7105,日射量と図３!$E$6:$F$34,2,TRUE),IF(AND(71&lt;=Y7105,Y7105&lt;107),VLOOKUP($W7105,日射量と図３!$E$6:$G$34,3,TRUE),IF(AND(107&lt;=Y7105,Y7105&lt;143),VLOOKUP($W7105,日射量と図３!$E$6:$H$34,4,TRUE),VLOOKUP($W7105,日射量と図３!$E$6:$I$34,5,TRUE))))))</f>
        <v/>
      </c>
      <c r="AB7105" s="4" t="str">
        <f>IF($V7105="","",IF(Z7105&lt;36,0,IF(AND(36&lt;=Z7105,Z7105&lt;71),VLOOKUP($W7105,日射量と図３!$E$6:$F$34,2,TRUE),IF(AND(71&lt;=Z7105,Z7105&lt;107),VLOOKUP($W7105,日射量と図３!$E$6:$G$34,3,TRUE),IF(AND(107&lt;=Z7105,Z7105&lt;143),VLOOKUP($W7105,日射量と図３!$E$6:$H$34,4,TRUE),VLOOKUP($W7105,日射量と図３!$E$6:$I$34,5,TRUE))))))</f>
        <v/>
      </c>
      <c r="AC7105" s="382" t="str">
        <f t="shared" si="1335"/>
        <v/>
      </c>
      <c r="AD7105" s="382" t="str">
        <f t="shared" si="1336"/>
        <v/>
      </c>
    </row>
    <row r="7106" spans="11:30" ht="13.5" customHeight="1">
      <c r="K7106" s="4">
        <f t="shared" si="1332"/>
        <v>3</v>
      </c>
      <c r="L7106" s="34">
        <v>43547</v>
      </c>
      <c r="M7106" s="4">
        <v>296</v>
      </c>
      <c r="N7106" s="4">
        <v>23</v>
      </c>
      <c r="O7106" s="31">
        <v>0.91666666666666663</v>
      </c>
      <c r="P7106" s="35">
        <v>7.7900000000000009</v>
      </c>
      <c r="Q7106" s="36">
        <f t="shared" si="1333"/>
        <v>13</v>
      </c>
      <c r="R7106" s="4">
        <f t="shared" si="1334"/>
        <v>5.2099999999999991</v>
      </c>
      <c r="S7106" s="31">
        <f t="shared" si="1337"/>
        <v>0.26555555555555554</v>
      </c>
      <c r="T7106" s="31">
        <f t="shared" si="1338"/>
        <v>0.74109953703703713</v>
      </c>
      <c r="U7106" s="4">
        <f t="shared" si="1339"/>
        <v>0</v>
      </c>
      <c r="V7106" s="4" t="str">
        <f t="shared" si="1340"/>
        <v/>
      </c>
      <c r="W7106" s="18" t="str">
        <f>IF(V7106="","",VLOOKUP(L7106,日射量と図３!$A$4:$C$368,3,TRUE)*238.85/100)</f>
        <v/>
      </c>
      <c r="X7106" s="4" t="str">
        <f t="shared" si="1341"/>
        <v/>
      </c>
      <c r="Y7106" s="4" t="str">
        <f t="shared" si="1342"/>
        <v/>
      </c>
      <c r="Z7106" s="4" t="str">
        <f t="shared" si="1343"/>
        <v/>
      </c>
      <c r="AA7106" s="4" t="str">
        <f>IF($V7106="","",IF(Y7106&lt;36,0,IF(AND(36&lt;=Y7106,Y7106&lt;71),VLOOKUP($W7106,日射量と図３!$E$6:$F$34,2,TRUE),IF(AND(71&lt;=Y7106,Y7106&lt;107),VLOOKUP($W7106,日射量と図３!$E$6:$G$34,3,TRUE),IF(AND(107&lt;=Y7106,Y7106&lt;143),VLOOKUP($W7106,日射量と図３!$E$6:$H$34,4,TRUE),VLOOKUP($W7106,日射量と図３!$E$6:$I$34,5,TRUE))))))</f>
        <v/>
      </c>
      <c r="AB7106" s="4" t="str">
        <f>IF($V7106="","",IF(Z7106&lt;36,0,IF(AND(36&lt;=Z7106,Z7106&lt;71),VLOOKUP($W7106,日射量と図３!$E$6:$F$34,2,TRUE),IF(AND(71&lt;=Z7106,Z7106&lt;107),VLOOKUP($W7106,日射量と図３!$E$6:$G$34,3,TRUE),IF(AND(107&lt;=Z7106,Z7106&lt;143),VLOOKUP($W7106,日射量と図３!$E$6:$H$34,4,TRUE),VLOOKUP($W7106,日射量と図３!$E$6:$I$34,5,TRUE))))))</f>
        <v/>
      </c>
      <c r="AC7106" s="382" t="str">
        <f t="shared" si="1335"/>
        <v/>
      </c>
      <c r="AD7106" s="382" t="str">
        <f t="shared" si="1336"/>
        <v/>
      </c>
    </row>
    <row r="7107" spans="11:30" ht="13.5" customHeight="1">
      <c r="K7107" s="4">
        <f t="shared" si="1332"/>
        <v>3</v>
      </c>
      <c r="L7107" s="34">
        <v>43547</v>
      </c>
      <c r="M7107" s="4">
        <v>296</v>
      </c>
      <c r="N7107" s="4">
        <v>24</v>
      </c>
      <c r="O7107" s="31">
        <v>0.95833333333333337</v>
      </c>
      <c r="P7107" s="35">
        <v>7.3100000000000005</v>
      </c>
      <c r="Q7107" s="36">
        <f t="shared" si="1333"/>
        <v>13</v>
      </c>
      <c r="R7107" s="4">
        <f t="shared" si="1334"/>
        <v>5.6899999999999995</v>
      </c>
      <c r="S7107" s="31">
        <f t="shared" si="1337"/>
        <v>0.26555555555555554</v>
      </c>
      <c r="T7107" s="31">
        <f t="shared" si="1338"/>
        <v>0.74109953703703713</v>
      </c>
      <c r="U7107" s="4">
        <f t="shared" si="1339"/>
        <v>0</v>
      </c>
      <c r="V7107" s="4" t="str">
        <f t="shared" si="1340"/>
        <v/>
      </c>
      <c r="W7107" s="18" t="str">
        <f>IF(V7107="","",VLOOKUP(L7107,日射量と図３!$A$4:$C$368,3,TRUE)*238.85/100)</f>
        <v/>
      </c>
      <c r="X7107" s="4" t="str">
        <f t="shared" si="1341"/>
        <v/>
      </c>
      <c r="Y7107" s="4" t="str">
        <f t="shared" si="1342"/>
        <v/>
      </c>
      <c r="Z7107" s="4" t="str">
        <f t="shared" si="1343"/>
        <v/>
      </c>
      <c r="AA7107" s="4" t="str">
        <f>IF($V7107="","",IF(Y7107&lt;36,0,IF(AND(36&lt;=Y7107,Y7107&lt;71),VLOOKUP($W7107,日射量と図３!$E$6:$F$34,2,TRUE),IF(AND(71&lt;=Y7107,Y7107&lt;107),VLOOKUP($W7107,日射量と図３!$E$6:$G$34,3,TRUE),IF(AND(107&lt;=Y7107,Y7107&lt;143),VLOOKUP($W7107,日射量と図３!$E$6:$H$34,4,TRUE),VLOOKUP($W7107,日射量と図３!$E$6:$I$34,5,TRUE))))))</f>
        <v/>
      </c>
      <c r="AB7107" s="4" t="str">
        <f>IF($V7107="","",IF(Z7107&lt;36,0,IF(AND(36&lt;=Z7107,Z7107&lt;71),VLOOKUP($W7107,日射量と図３!$E$6:$F$34,2,TRUE),IF(AND(71&lt;=Z7107,Z7107&lt;107),VLOOKUP($W7107,日射量と図３!$E$6:$G$34,3,TRUE),IF(AND(107&lt;=Z7107,Z7107&lt;143),VLOOKUP($W7107,日射量と図３!$E$6:$H$34,4,TRUE),VLOOKUP($W7107,日射量と図３!$E$6:$I$34,5,TRUE))))))</f>
        <v/>
      </c>
      <c r="AC7107" s="382" t="str">
        <f t="shared" si="1335"/>
        <v/>
      </c>
      <c r="AD7107" s="382" t="str">
        <f t="shared" si="1336"/>
        <v/>
      </c>
    </row>
    <row r="7108" spans="11:30" ht="13.5" customHeight="1">
      <c r="K7108" s="4">
        <f t="shared" si="1332"/>
        <v>3</v>
      </c>
      <c r="L7108" s="34">
        <v>43548</v>
      </c>
      <c r="M7108" s="4">
        <v>297</v>
      </c>
      <c r="N7108" s="4">
        <v>1</v>
      </c>
      <c r="O7108" s="31">
        <v>0</v>
      </c>
      <c r="P7108" s="35">
        <v>6.910000000000001</v>
      </c>
      <c r="Q7108" s="36">
        <f t="shared" si="1333"/>
        <v>13</v>
      </c>
      <c r="R7108" s="4">
        <f t="shared" si="1334"/>
        <v>6.089999999999999</v>
      </c>
      <c r="S7108" s="31">
        <f t="shared" si="1337"/>
        <v>0.26555555555555554</v>
      </c>
      <c r="T7108" s="31">
        <f t="shared" si="1338"/>
        <v>0.74109953703703713</v>
      </c>
      <c r="U7108" s="4">
        <f t="shared" si="1339"/>
        <v>0</v>
      </c>
      <c r="V7108" s="4">
        <f t="shared" si="1340"/>
        <v>25.188888888888886</v>
      </c>
      <c r="W7108" s="18">
        <f>IF(V7108="","",VLOOKUP(L7108,日射量と図３!$A$4:$C$368,3,TRUE)*238.85/100)</f>
        <v>40.604500000000002</v>
      </c>
      <c r="X7108" s="4">
        <f t="shared" si="1341"/>
        <v>11</v>
      </c>
      <c r="Y7108" s="4">
        <f t="shared" si="1342"/>
        <v>14.316104999999997</v>
      </c>
      <c r="Z7108" s="4">
        <f t="shared" si="1343"/>
        <v>16.138154727272724</v>
      </c>
      <c r="AA7108" s="4">
        <f>IF($V7108="","",IF(Y7108&lt;36,0,IF(AND(36&lt;=Y7108,Y7108&lt;71),VLOOKUP($W7108,日射量と図３!$E$6:$F$34,2,TRUE),IF(AND(71&lt;=Y7108,Y7108&lt;107),VLOOKUP($W7108,日射量と図３!$E$6:$G$34,3,TRUE),IF(AND(107&lt;=Y7108,Y7108&lt;143),VLOOKUP($W7108,日射量と図３!$E$6:$H$34,4,TRUE),VLOOKUP($W7108,日射量と図３!$E$6:$I$34,5,TRUE))))))</f>
        <v>0</v>
      </c>
      <c r="AB7108" s="4">
        <f>IF($V7108="","",IF(Z7108&lt;36,0,IF(AND(36&lt;=Z7108,Z7108&lt;71),VLOOKUP($W7108,日射量と図３!$E$6:$F$34,2,TRUE),IF(AND(71&lt;=Z7108,Z7108&lt;107),VLOOKUP($W7108,日射量と図３!$E$6:$G$34,3,TRUE),IF(AND(107&lt;=Z7108,Z7108&lt;143),VLOOKUP($W7108,日射量と図３!$E$6:$H$34,4,TRUE),VLOOKUP($W7108,日射量と図３!$E$6:$I$34,5,TRUE))))))</f>
        <v>0</v>
      </c>
      <c r="AC7108" s="382">
        <f t="shared" si="1335"/>
        <v>0</v>
      </c>
      <c r="AD7108" s="382">
        <f t="shared" si="1336"/>
        <v>0</v>
      </c>
    </row>
    <row r="7109" spans="11:30" ht="13.5" customHeight="1">
      <c r="K7109" s="4">
        <f t="shared" ref="K7109:K7172" si="1344">MONTH(L7109)</f>
        <v>3</v>
      </c>
      <c r="L7109" s="34">
        <v>43548</v>
      </c>
      <c r="M7109" s="4">
        <v>297</v>
      </c>
      <c r="N7109" s="4">
        <v>2</v>
      </c>
      <c r="O7109" s="31">
        <v>4.1666666666666664E-2</v>
      </c>
      <c r="P7109" s="35">
        <v>6.6599999999999993</v>
      </c>
      <c r="Q7109" s="36">
        <f t="shared" ref="Q7109:Q7172" si="1345">IF(O7109&lt;$B$15,$D$14,IF(O7109&lt;$B$16,$D$15,IF(O7109&lt;$B$17,$D$16,IF(O7109&lt;$B$18,$D$17,IF(O7109&lt;$B$19,$D$18,$D$19)))))</f>
        <v>13</v>
      </c>
      <c r="R7109" s="4">
        <f t="shared" ref="R7109:R7172" si="1346">IF(Q7109-P7109&gt;0,Q7109-P7109,0)</f>
        <v>6.3400000000000007</v>
      </c>
      <c r="S7109" s="31">
        <f t="shared" si="1337"/>
        <v>0.26555555555555554</v>
      </c>
      <c r="T7109" s="31">
        <f t="shared" si="1338"/>
        <v>0.74109953703703713</v>
      </c>
      <c r="U7109" s="4">
        <f t="shared" si="1339"/>
        <v>0</v>
      </c>
      <c r="V7109" s="4" t="str">
        <f t="shared" si="1340"/>
        <v/>
      </c>
      <c r="W7109" s="18" t="str">
        <f>IF(V7109="","",VLOOKUP(L7109,日射量と図３!$A$4:$C$368,3,TRUE)*238.85/100)</f>
        <v/>
      </c>
      <c r="X7109" s="4" t="str">
        <f t="shared" si="1341"/>
        <v/>
      </c>
      <c r="Y7109" s="4" t="str">
        <f t="shared" si="1342"/>
        <v/>
      </c>
      <c r="Z7109" s="4" t="str">
        <f t="shared" si="1343"/>
        <v/>
      </c>
      <c r="AA7109" s="4" t="str">
        <f>IF($V7109="","",IF(Y7109&lt;36,0,IF(AND(36&lt;=Y7109,Y7109&lt;71),VLOOKUP($W7109,日射量と図３!$E$6:$F$34,2,TRUE),IF(AND(71&lt;=Y7109,Y7109&lt;107),VLOOKUP($W7109,日射量と図３!$E$6:$G$34,3,TRUE),IF(AND(107&lt;=Y7109,Y7109&lt;143),VLOOKUP($W7109,日射量と図３!$E$6:$H$34,4,TRUE),VLOOKUP($W7109,日射量と図３!$E$6:$I$34,5,TRUE))))))</f>
        <v/>
      </c>
      <c r="AB7109" s="4" t="str">
        <f>IF($V7109="","",IF(Z7109&lt;36,0,IF(AND(36&lt;=Z7109,Z7109&lt;71),VLOOKUP($W7109,日射量と図３!$E$6:$F$34,2,TRUE),IF(AND(71&lt;=Z7109,Z7109&lt;107),VLOOKUP($W7109,日射量と図３!$E$6:$G$34,3,TRUE),IF(AND(107&lt;=Z7109,Z7109&lt;143),VLOOKUP($W7109,日射量と図３!$E$6:$H$34,4,TRUE),VLOOKUP($W7109,日射量と図３!$E$6:$I$34,5,TRUE))))))</f>
        <v/>
      </c>
      <c r="AC7109" s="382" t="str">
        <f t="shared" si="1335"/>
        <v/>
      </c>
      <c r="AD7109" s="382" t="str">
        <f t="shared" si="1336"/>
        <v/>
      </c>
    </row>
    <row r="7110" spans="11:30" ht="13.5" customHeight="1">
      <c r="K7110" s="4">
        <f t="shared" si="1344"/>
        <v>3</v>
      </c>
      <c r="L7110" s="34">
        <v>43548</v>
      </c>
      <c r="M7110" s="4">
        <v>297</v>
      </c>
      <c r="N7110" s="4">
        <v>3</v>
      </c>
      <c r="O7110" s="31">
        <v>8.3333333333333329E-2</v>
      </c>
      <c r="P7110" s="35">
        <v>6.4</v>
      </c>
      <c r="Q7110" s="36">
        <f t="shared" si="1345"/>
        <v>13</v>
      </c>
      <c r="R7110" s="4">
        <f t="shared" si="1346"/>
        <v>6.6</v>
      </c>
      <c r="S7110" s="31">
        <f t="shared" si="1337"/>
        <v>0.26555555555555554</v>
      </c>
      <c r="T7110" s="31">
        <f t="shared" si="1338"/>
        <v>0.74109953703703713</v>
      </c>
      <c r="U7110" s="4">
        <f t="shared" si="1339"/>
        <v>0</v>
      </c>
      <c r="V7110" s="4" t="str">
        <f t="shared" si="1340"/>
        <v/>
      </c>
      <c r="W7110" s="18" t="str">
        <f>IF(V7110="","",VLOOKUP(L7110,日射量と図３!$A$4:$C$368,3,TRUE)*238.85/100)</f>
        <v/>
      </c>
      <c r="X7110" s="4" t="str">
        <f t="shared" si="1341"/>
        <v/>
      </c>
      <c r="Y7110" s="4" t="str">
        <f t="shared" si="1342"/>
        <v/>
      </c>
      <c r="Z7110" s="4" t="str">
        <f t="shared" si="1343"/>
        <v/>
      </c>
      <c r="AA7110" s="4" t="str">
        <f>IF($V7110="","",IF(Y7110&lt;36,0,IF(AND(36&lt;=Y7110,Y7110&lt;71),VLOOKUP($W7110,日射量と図３!$E$6:$F$34,2,TRUE),IF(AND(71&lt;=Y7110,Y7110&lt;107),VLOOKUP($W7110,日射量と図３!$E$6:$G$34,3,TRUE),IF(AND(107&lt;=Y7110,Y7110&lt;143),VLOOKUP($W7110,日射量と図３!$E$6:$H$34,4,TRUE),VLOOKUP($W7110,日射量と図３!$E$6:$I$34,5,TRUE))))))</f>
        <v/>
      </c>
      <c r="AB7110" s="4" t="str">
        <f>IF($V7110="","",IF(Z7110&lt;36,0,IF(AND(36&lt;=Z7110,Z7110&lt;71),VLOOKUP($W7110,日射量と図３!$E$6:$F$34,2,TRUE),IF(AND(71&lt;=Z7110,Z7110&lt;107),VLOOKUP($W7110,日射量と図３!$E$6:$G$34,3,TRUE),IF(AND(107&lt;=Z7110,Z7110&lt;143),VLOOKUP($W7110,日射量と図３!$E$6:$H$34,4,TRUE),VLOOKUP($W7110,日射量と図３!$E$6:$I$34,5,TRUE))))))</f>
        <v/>
      </c>
      <c r="AC7110" s="382" t="str">
        <f t="shared" si="1335"/>
        <v/>
      </c>
      <c r="AD7110" s="382" t="str">
        <f t="shared" si="1336"/>
        <v/>
      </c>
    </row>
    <row r="7111" spans="11:30" ht="13.5" customHeight="1">
      <c r="K7111" s="4">
        <f t="shared" si="1344"/>
        <v>3</v>
      </c>
      <c r="L7111" s="34">
        <v>43548</v>
      </c>
      <c r="M7111" s="4">
        <v>297</v>
      </c>
      <c r="N7111" s="4">
        <v>4</v>
      </c>
      <c r="O7111" s="31">
        <v>0.125</v>
      </c>
      <c r="P7111" s="35">
        <v>5.99</v>
      </c>
      <c r="Q7111" s="36">
        <f t="shared" si="1345"/>
        <v>13</v>
      </c>
      <c r="R7111" s="4">
        <f t="shared" si="1346"/>
        <v>7.01</v>
      </c>
      <c r="S7111" s="31">
        <f t="shared" si="1337"/>
        <v>0.26555555555555554</v>
      </c>
      <c r="T7111" s="31">
        <f t="shared" si="1338"/>
        <v>0.74109953703703713</v>
      </c>
      <c r="U7111" s="4">
        <f t="shared" si="1339"/>
        <v>0</v>
      </c>
      <c r="V7111" s="4" t="str">
        <f t="shared" si="1340"/>
        <v/>
      </c>
      <c r="W7111" s="18" t="str">
        <f>IF(V7111="","",VLOOKUP(L7111,日射量と図３!$A$4:$C$368,3,TRUE)*238.85/100)</f>
        <v/>
      </c>
      <c r="X7111" s="4" t="str">
        <f t="shared" si="1341"/>
        <v/>
      </c>
      <c r="Y7111" s="4" t="str">
        <f t="shared" si="1342"/>
        <v/>
      </c>
      <c r="Z7111" s="4" t="str">
        <f t="shared" si="1343"/>
        <v/>
      </c>
      <c r="AA7111" s="4" t="str">
        <f>IF($V7111="","",IF(Y7111&lt;36,0,IF(AND(36&lt;=Y7111,Y7111&lt;71),VLOOKUP($W7111,日射量と図３!$E$6:$F$34,2,TRUE),IF(AND(71&lt;=Y7111,Y7111&lt;107),VLOOKUP($W7111,日射量と図３!$E$6:$G$34,3,TRUE),IF(AND(107&lt;=Y7111,Y7111&lt;143),VLOOKUP($W7111,日射量と図３!$E$6:$H$34,4,TRUE),VLOOKUP($W7111,日射量と図３!$E$6:$I$34,5,TRUE))))))</f>
        <v/>
      </c>
      <c r="AB7111" s="4" t="str">
        <f>IF($V7111="","",IF(Z7111&lt;36,0,IF(AND(36&lt;=Z7111,Z7111&lt;71),VLOOKUP($W7111,日射量と図３!$E$6:$F$34,2,TRUE),IF(AND(71&lt;=Z7111,Z7111&lt;107),VLOOKUP($W7111,日射量と図３!$E$6:$G$34,3,TRUE),IF(AND(107&lt;=Z7111,Z7111&lt;143),VLOOKUP($W7111,日射量と図３!$E$6:$H$34,4,TRUE),VLOOKUP($W7111,日射量と図３!$E$6:$I$34,5,TRUE))))))</f>
        <v/>
      </c>
      <c r="AC7111" s="382" t="str">
        <f t="shared" si="1335"/>
        <v/>
      </c>
      <c r="AD7111" s="382" t="str">
        <f t="shared" si="1336"/>
        <v/>
      </c>
    </row>
    <row r="7112" spans="11:30" ht="13.5" customHeight="1">
      <c r="K7112" s="4">
        <f t="shared" si="1344"/>
        <v>3</v>
      </c>
      <c r="L7112" s="34">
        <v>43548</v>
      </c>
      <c r="M7112" s="4">
        <v>297</v>
      </c>
      <c r="N7112" s="4">
        <v>5</v>
      </c>
      <c r="O7112" s="31">
        <v>0.16666666666666666</v>
      </c>
      <c r="P7112" s="35">
        <v>5.8199999999999985</v>
      </c>
      <c r="Q7112" s="36">
        <f t="shared" si="1345"/>
        <v>15</v>
      </c>
      <c r="R7112" s="4">
        <f t="shared" si="1346"/>
        <v>9.1800000000000015</v>
      </c>
      <c r="S7112" s="31">
        <f t="shared" si="1337"/>
        <v>0.26555555555555554</v>
      </c>
      <c r="T7112" s="31">
        <f t="shared" si="1338"/>
        <v>0.74109953703703713</v>
      </c>
      <c r="U7112" s="4">
        <f t="shared" si="1339"/>
        <v>0</v>
      </c>
      <c r="V7112" s="4" t="str">
        <f t="shared" si="1340"/>
        <v/>
      </c>
      <c r="W7112" s="18" t="str">
        <f>IF(V7112="","",VLOOKUP(L7112,日射量と図３!$A$4:$C$368,3,TRUE)*238.85/100)</f>
        <v/>
      </c>
      <c r="X7112" s="4" t="str">
        <f t="shared" si="1341"/>
        <v/>
      </c>
      <c r="Y7112" s="4" t="str">
        <f t="shared" si="1342"/>
        <v/>
      </c>
      <c r="Z7112" s="4" t="str">
        <f t="shared" si="1343"/>
        <v/>
      </c>
      <c r="AA7112" s="4" t="str">
        <f>IF($V7112="","",IF(Y7112&lt;36,0,IF(AND(36&lt;=Y7112,Y7112&lt;71),VLOOKUP($W7112,日射量と図３!$E$6:$F$34,2,TRUE),IF(AND(71&lt;=Y7112,Y7112&lt;107),VLOOKUP($W7112,日射量と図３!$E$6:$G$34,3,TRUE),IF(AND(107&lt;=Y7112,Y7112&lt;143),VLOOKUP($W7112,日射量と図３!$E$6:$H$34,4,TRUE),VLOOKUP($W7112,日射量と図３!$E$6:$I$34,5,TRUE))))))</f>
        <v/>
      </c>
      <c r="AB7112" s="4" t="str">
        <f>IF($V7112="","",IF(Z7112&lt;36,0,IF(AND(36&lt;=Z7112,Z7112&lt;71),VLOOKUP($W7112,日射量と図３!$E$6:$F$34,2,TRUE),IF(AND(71&lt;=Z7112,Z7112&lt;107),VLOOKUP($W7112,日射量と図３!$E$6:$G$34,3,TRUE),IF(AND(107&lt;=Z7112,Z7112&lt;143),VLOOKUP($W7112,日射量と図３!$E$6:$H$34,4,TRUE),VLOOKUP($W7112,日射量と図３!$E$6:$I$34,5,TRUE))))))</f>
        <v/>
      </c>
      <c r="AC7112" s="382" t="str">
        <f t="shared" si="1335"/>
        <v/>
      </c>
      <c r="AD7112" s="382" t="str">
        <f t="shared" si="1336"/>
        <v/>
      </c>
    </row>
    <row r="7113" spans="11:30" ht="13.5" customHeight="1">
      <c r="K7113" s="4">
        <f t="shared" si="1344"/>
        <v>3</v>
      </c>
      <c r="L7113" s="34">
        <v>43548</v>
      </c>
      <c r="M7113" s="4">
        <v>297</v>
      </c>
      <c r="N7113" s="4">
        <v>6</v>
      </c>
      <c r="O7113" s="31">
        <v>0.20833333333333334</v>
      </c>
      <c r="P7113" s="35">
        <v>5.75</v>
      </c>
      <c r="Q7113" s="36">
        <f t="shared" si="1345"/>
        <v>15</v>
      </c>
      <c r="R7113" s="4">
        <f t="shared" si="1346"/>
        <v>9.25</v>
      </c>
      <c r="S7113" s="31">
        <f t="shared" si="1337"/>
        <v>0.26555555555555554</v>
      </c>
      <c r="T7113" s="31">
        <f t="shared" si="1338"/>
        <v>0.74109953703703713</v>
      </c>
      <c r="U7113" s="4">
        <f t="shared" si="1339"/>
        <v>0</v>
      </c>
      <c r="V7113" s="4" t="str">
        <f t="shared" si="1340"/>
        <v/>
      </c>
      <c r="W7113" s="18" t="str">
        <f>IF(V7113="","",VLOOKUP(L7113,日射量と図３!$A$4:$C$368,3,TRUE)*238.85/100)</f>
        <v/>
      </c>
      <c r="X7113" s="4" t="str">
        <f t="shared" si="1341"/>
        <v/>
      </c>
      <c r="Y7113" s="4" t="str">
        <f t="shared" si="1342"/>
        <v/>
      </c>
      <c r="Z7113" s="4" t="str">
        <f t="shared" si="1343"/>
        <v/>
      </c>
      <c r="AA7113" s="4" t="str">
        <f>IF($V7113="","",IF(Y7113&lt;36,0,IF(AND(36&lt;=Y7113,Y7113&lt;71),VLOOKUP($W7113,日射量と図３!$E$6:$F$34,2,TRUE),IF(AND(71&lt;=Y7113,Y7113&lt;107),VLOOKUP($W7113,日射量と図３!$E$6:$G$34,3,TRUE),IF(AND(107&lt;=Y7113,Y7113&lt;143),VLOOKUP($W7113,日射量と図３!$E$6:$H$34,4,TRUE),VLOOKUP($W7113,日射量と図３!$E$6:$I$34,5,TRUE))))))</f>
        <v/>
      </c>
      <c r="AB7113" s="4" t="str">
        <f>IF($V7113="","",IF(Z7113&lt;36,0,IF(AND(36&lt;=Z7113,Z7113&lt;71),VLOOKUP($W7113,日射量と図３!$E$6:$F$34,2,TRUE),IF(AND(71&lt;=Z7113,Z7113&lt;107),VLOOKUP($W7113,日射量と図３!$E$6:$G$34,3,TRUE),IF(AND(107&lt;=Z7113,Z7113&lt;143),VLOOKUP($W7113,日射量と図３!$E$6:$H$34,4,TRUE),VLOOKUP($W7113,日射量と図３!$E$6:$I$34,5,TRUE))))))</f>
        <v/>
      </c>
      <c r="AC7113" s="382" t="str">
        <f t="shared" si="1335"/>
        <v/>
      </c>
      <c r="AD7113" s="382" t="str">
        <f t="shared" si="1336"/>
        <v/>
      </c>
    </row>
    <row r="7114" spans="11:30" ht="13.5" customHeight="1">
      <c r="K7114" s="4">
        <f t="shared" si="1344"/>
        <v>3</v>
      </c>
      <c r="L7114" s="34">
        <v>43548</v>
      </c>
      <c r="M7114" s="4">
        <v>297</v>
      </c>
      <c r="N7114" s="4">
        <v>7</v>
      </c>
      <c r="O7114" s="31">
        <v>0.25</v>
      </c>
      <c r="P7114" s="35">
        <v>5.4700000000000006</v>
      </c>
      <c r="Q7114" s="36">
        <f t="shared" si="1345"/>
        <v>15</v>
      </c>
      <c r="R7114" s="4">
        <f t="shared" si="1346"/>
        <v>9.5299999999999994</v>
      </c>
      <c r="S7114" s="31">
        <f t="shared" si="1337"/>
        <v>0.26555555555555554</v>
      </c>
      <c r="T7114" s="31">
        <f t="shared" si="1338"/>
        <v>0.74109953703703713</v>
      </c>
      <c r="U7114" s="4">
        <f t="shared" si="1339"/>
        <v>0</v>
      </c>
      <c r="V7114" s="4" t="str">
        <f t="shared" si="1340"/>
        <v/>
      </c>
      <c r="W7114" s="18" t="str">
        <f>IF(V7114="","",VLOOKUP(L7114,日射量と図３!$A$4:$C$368,3,TRUE)*238.85/100)</f>
        <v/>
      </c>
      <c r="X7114" s="4" t="str">
        <f t="shared" si="1341"/>
        <v/>
      </c>
      <c r="Y7114" s="4" t="str">
        <f t="shared" si="1342"/>
        <v/>
      </c>
      <c r="Z7114" s="4" t="str">
        <f t="shared" si="1343"/>
        <v/>
      </c>
      <c r="AA7114" s="4" t="str">
        <f>IF($V7114="","",IF(Y7114&lt;36,0,IF(AND(36&lt;=Y7114,Y7114&lt;71),VLOOKUP($W7114,日射量と図３!$E$6:$F$34,2,TRUE),IF(AND(71&lt;=Y7114,Y7114&lt;107),VLOOKUP($W7114,日射量と図３!$E$6:$G$34,3,TRUE),IF(AND(107&lt;=Y7114,Y7114&lt;143),VLOOKUP($W7114,日射量と図３!$E$6:$H$34,4,TRUE),VLOOKUP($W7114,日射量と図３!$E$6:$I$34,5,TRUE))))))</f>
        <v/>
      </c>
      <c r="AB7114" s="4" t="str">
        <f>IF($V7114="","",IF(Z7114&lt;36,0,IF(AND(36&lt;=Z7114,Z7114&lt;71),VLOOKUP($W7114,日射量と図３!$E$6:$F$34,2,TRUE),IF(AND(71&lt;=Z7114,Z7114&lt;107),VLOOKUP($W7114,日射量と図３!$E$6:$G$34,3,TRUE),IF(AND(107&lt;=Z7114,Z7114&lt;143),VLOOKUP($W7114,日射量と図３!$E$6:$H$34,4,TRUE),VLOOKUP($W7114,日射量と図３!$E$6:$I$34,5,TRUE))))))</f>
        <v/>
      </c>
      <c r="AC7114" s="382" t="str">
        <f t="shared" si="1335"/>
        <v/>
      </c>
      <c r="AD7114" s="382" t="str">
        <f t="shared" si="1336"/>
        <v/>
      </c>
    </row>
    <row r="7115" spans="11:30" ht="13.5" customHeight="1">
      <c r="K7115" s="4">
        <f t="shared" si="1344"/>
        <v>3</v>
      </c>
      <c r="L7115" s="34">
        <v>43548</v>
      </c>
      <c r="M7115" s="4">
        <v>297</v>
      </c>
      <c r="N7115" s="4">
        <v>8</v>
      </c>
      <c r="O7115" s="31">
        <v>0.29166666666666669</v>
      </c>
      <c r="P7115" s="35">
        <v>6.2700000000000005</v>
      </c>
      <c r="Q7115" s="36">
        <f t="shared" si="1345"/>
        <v>12</v>
      </c>
      <c r="R7115" s="4">
        <f t="shared" si="1346"/>
        <v>5.7299999999999995</v>
      </c>
      <c r="S7115" s="31">
        <f t="shared" si="1337"/>
        <v>0.26555555555555554</v>
      </c>
      <c r="T7115" s="31">
        <f t="shared" si="1338"/>
        <v>0.74109953703703713</v>
      </c>
      <c r="U7115" s="4">
        <f t="shared" si="1339"/>
        <v>5.7299999999999995</v>
      </c>
      <c r="V7115" s="4" t="str">
        <f t="shared" si="1340"/>
        <v/>
      </c>
      <c r="W7115" s="18" t="str">
        <f>IF(V7115="","",VLOOKUP(L7115,日射量と図３!$A$4:$C$368,3,TRUE)*238.85/100)</f>
        <v/>
      </c>
      <c r="X7115" s="4" t="str">
        <f t="shared" si="1341"/>
        <v/>
      </c>
      <c r="Y7115" s="4" t="str">
        <f t="shared" si="1342"/>
        <v/>
      </c>
      <c r="Z7115" s="4" t="str">
        <f t="shared" si="1343"/>
        <v/>
      </c>
      <c r="AA7115" s="4" t="str">
        <f>IF($V7115="","",IF(Y7115&lt;36,0,IF(AND(36&lt;=Y7115,Y7115&lt;71),VLOOKUP($W7115,日射量と図３!$E$6:$F$34,2,TRUE),IF(AND(71&lt;=Y7115,Y7115&lt;107),VLOOKUP($W7115,日射量と図３!$E$6:$G$34,3,TRUE),IF(AND(107&lt;=Y7115,Y7115&lt;143),VLOOKUP($W7115,日射量と図３!$E$6:$H$34,4,TRUE),VLOOKUP($W7115,日射量と図３!$E$6:$I$34,5,TRUE))))))</f>
        <v/>
      </c>
      <c r="AB7115" s="4" t="str">
        <f>IF($V7115="","",IF(Z7115&lt;36,0,IF(AND(36&lt;=Z7115,Z7115&lt;71),VLOOKUP($W7115,日射量と図３!$E$6:$F$34,2,TRUE),IF(AND(71&lt;=Z7115,Z7115&lt;107),VLOOKUP($W7115,日射量と図３!$E$6:$G$34,3,TRUE),IF(AND(107&lt;=Z7115,Z7115&lt;143),VLOOKUP($W7115,日射量と図３!$E$6:$H$34,4,TRUE),VLOOKUP($W7115,日射量と図３!$E$6:$I$34,5,TRUE))))))</f>
        <v/>
      </c>
      <c r="AC7115" s="382" t="str">
        <f t="shared" si="1335"/>
        <v/>
      </c>
      <c r="AD7115" s="382" t="str">
        <f t="shared" si="1336"/>
        <v/>
      </c>
    </row>
    <row r="7116" spans="11:30" ht="13.5" customHeight="1">
      <c r="K7116" s="4">
        <f t="shared" si="1344"/>
        <v>3</v>
      </c>
      <c r="L7116" s="34">
        <v>43548</v>
      </c>
      <c r="M7116" s="4">
        <v>297</v>
      </c>
      <c r="N7116" s="4">
        <v>9</v>
      </c>
      <c r="O7116" s="31">
        <v>0.33333333333333331</v>
      </c>
      <c r="P7116" s="35">
        <v>7.3400000000000007</v>
      </c>
      <c r="Q7116" s="36">
        <f t="shared" si="1345"/>
        <v>12</v>
      </c>
      <c r="R7116" s="4">
        <f t="shared" si="1346"/>
        <v>4.6599999999999993</v>
      </c>
      <c r="S7116" s="31">
        <f t="shared" si="1337"/>
        <v>0.26555555555555554</v>
      </c>
      <c r="T7116" s="31">
        <f t="shared" si="1338"/>
        <v>0.74109953703703713</v>
      </c>
      <c r="U7116" s="4">
        <f t="shared" si="1339"/>
        <v>4.6599999999999993</v>
      </c>
      <c r="V7116" s="4" t="str">
        <f t="shared" si="1340"/>
        <v/>
      </c>
      <c r="W7116" s="18" t="str">
        <f>IF(V7116="","",VLOOKUP(L7116,日射量と図３!$A$4:$C$368,3,TRUE)*238.85/100)</f>
        <v/>
      </c>
      <c r="X7116" s="4" t="str">
        <f t="shared" si="1341"/>
        <v/>
      </c>
      <c r="Y7116" s="4" t="str">
        <f t="shared" si="1342"/>
        <v/>
      </c>
      <c r="Z7116" s="4" t="str">
        <f t="shared" si="1343"/>
        <v/>
      </c>
      <c r="AA7116" s="4" t="str">
        <f>IF($V7116="","",IF(Y7116&lt;36,0,IF(AND(36&lt;=Y7116,Y7116&lt;71),VLOOKUP($W7116,日射量と図３!$E$6:$F$34,2,TRUE),IF(AND(71&lt;=Y7116,Y7116&lt;107),VLOOKUP($W7116,日射量と図３!$E$6:$G$34,3,TRUE),IF(AND(107&lt;=Y7116,Y7116&lt;143),VLOOKUP($W7116,日射量と図３!$E$6:$H$34,4,TRUE),VLOOKUP($W7116,日射量と図３!$E$6:$I$34,5,TRUE))))))</f>
        <v/>
      </c>
      <c r="AB7116" s="4" t="str">
        <f>IF($V7116="","",IF(Z7116&lt;36,0,IF(AND(36&lt;=Z7116,Z7116&lt;71),VLOOKUP($W7116,日射量と図３!$E$6:$F$34,2,TRUE),IF(AND(71&lt;=Z7116,Z7116&lt;107),VLOOKUP($W7116,日射量と図３!$E$6:$G$34,3,TRUE),IF(AND(107&lt;=Z7116,Z7116&lt;143),VLOOKUP($W7116,日射量と図３!$E$6:$H$34,4,TRUE),VLOOKUP($W7116,日射量と図３!$E$6:$I$34,5,TRUE))))))</f>
        <v/>
      </c>
      <c r="AC7116" s="382" t="str">
        <f t="shared" si="1335"/>
        <v/>
      </c>
      <c r="AD7116" s="382" t="str">
        <f t="shared" si="1336"/>
        <v/>
      </c>
    </row>
    <row r="7117" spans="11:30" ht="13.5" customHeight="1">
      <c r="K7117" s="4">
        <f t="shared" si="1344"/>
        <v>3</v>
      </c>
      <c r="L7117" s="34">
        <v>43548</v>
      </c>
      <c r="M7117" s="4">
        <v>297</v>
      </c>
      <c r="N7117" s="4">
        <v>10</v>
      </c>
      <c r="O7117" s="31">
        <v>0.375</v>
      </c>
      <c r="P7117" s="35">
        <v>8.8099999999999987</v>
      </c>
      <c r="Q7117" s="36">
        <f t="shared" si="1345"/>
        <v>12</v>
      </c>
      <c r="R7117" s="4">
        <f t="shared" si="1346"/>
        <v>3.1900000000000013</v>
      </c>
      <c r="S7117" s="31">
        <f t="shared" si="1337"/>
        <v>0.26555555555555554</v>
      </c>
      <c r="T7117" s="31">
        <f t="shared" si="1338"/>
        <v>0.74109953703703713</v>
      </c>
      <c r="U7117" s="4">
        <f t="shared" si="1339"/>
        <v>3.1900000000000013</v>
      </c>
      <c r="V7117" s="4" t="str">
        <f t="shared" si="1340"/>
        <v/>
      </c>
      <c r="W7117" s="18" t="str">
        <f>IF(V7117="","",VLOOKUP(L7117,日射量と図３!$A$4:$C$368,3,TRUE)*238.85/100)</f>
        <v/>
      </c>
      <c r="X7117" s="4" t="str">
        <f t="shared" si="1341"/>
        <v/>
      </c>
      <c r="Y7117" s="4" t="str">
        <f t="shared" si="1342"/>
        <v/>
      </c>
      <c r="Z7117" s="4" t="str">
        <f t="shared" si="1343"/>
        <v/>
      </c>
      <c r="AA7117" s="4" t="str">
        <f>IF($V7117="","",IF(Y7117&lt;36,0,IF(AND(36&lt;=Y7117,Y7117&lt;71),VLOOKUP($W7117,日射量と図３!$E$6:$F$34,2,TRUE),IF(AND(71&lt;=Y7117,Y7117&lt;107),VLOOKUP($W7117,日射量と図３!$E$6:$G$34,3,TRUE),IF(AND(107&lt;=Y7117,Y7117&lt;143),VLOOKUP($W7117,日射量と図３!$E$6:$H$34,4,TRUE),VLOOKUP($W7117,日射量と図３!$E$6:$I$34,5,TRUE))))))</f>
        <v/>
      </c>
      <c r="AB7117" s="4" t="str">
        <f>IF($V7117="","",IF(Z7117&lt;36,0,IF(AND(36&lt;=Z7117,Z7117&lt;71),VLOOKUP($W7117,日射量と図３!$E$6:$F$34,2,TRUE),IF(AND(71&lt;=Z7117,Z7117&lt;107),VLOOKUP($W7117,日射量と図３!$E$6:$G$34,3,TRUE),IF(AND(107&lt;=Z7117,Z7117&lt;143),VLOOKUP($W7117,日射量と図３!$E$6:$H$34,4,TRUE),VLOOKUP($W7117,日射量と図３!$E$6:$I$34,5,TRUE))))))</f>
        <v/>
      </c>
      <c r="AC7117" s="382" t="str">
        <f t="shared" si="1335"/>
        <v/>
      </c>
      <c r="AD7117" s="382" t="str">
        <f t="shared" si="1336"/>
        <v/>
      </c>
    </row>
    <row r="7118" spans="11:30" ht="13.5" customHeight="1">
      <c r="K7118" s="4">
        <f t="shared" si="1344"/>
        <v>3</v>
      </c>
      <c r="L7118" s="34">
        <v>43548</v>
      </c>
      <c r="M7118" s="4">
        <v>297</v>
      </c>
      <c r="N7118" s="4">
        <v>11</v>
      </c>
      <c r="O7118" s="31">
        <v>0.41666666666666669</v>
      </c>
      <c r="P7118" s="35">
        <v>10.633333333333333</v>
      </c>
      <c r="Q7118" s="36">
        <f t="shared" si="1345"/>
        <v>12</v>
      </c>
      <c r="R7118" s="4">
        <f t="shared" si="1346"/>
        <v>1.3666666666666671</v>
      </c>
      <c r="S7118" s="31">
        <f t="shared" si="1337"/>
        <v>0.26555555555555554</v>
      </c>
      <c r="T7118" s="31">
        <f t="shared" si="1338"/>
        <v>0.74109953703703713</v>
      </c>
      <c r="U7118" s="4">
        <f t="shared" si="1339"/>
        <v>1.3666666666666671</v>
      </c>
      <c r="V7118" s="4" t="str">
        <f t="shared" si="1340"/>
        <v/>
      </c>
      <c r="W7118" s="18" t="str">
        <f>IF(V7118="","",VLOOKUP(L7118,日射量と図３!$A$4:$C$368,3,TRUE)*238.85/100)</f>
        <v/>
      </c>
      <c r="X7118" s="4" t="str">
        <f t="shared" si="1341"/>
        <v/>
      </c>
      <c r="Y7118" s="4" t="str">
        <f t="shared" si="1342"/>
        <v/>
      </c>
      <c r="Z7118" s="4" t="str">
        <f t="shared" si="1343"/>
        <v/>
      </c>
      <c r="AA7118" s="4" t="str">
        <f>IF($V7118="","",IF(Y7118&lt;36,0,IF(AND(36&lt;=Y7118,Y7118&lt;71),VLOOKUP($W7118,日射量と図３!$E$6:$F$34,2,TRUE),IF(AND(71&lt;=Y7118,Y7118&lt;107),VLOOKUP($W7118,日射量と図３!$E$6:$G$34,3,TRUE),IF(AND(107&lt;=Y7118,Y7118&lt;143),VLOOKUP($W7118,日射量と図３!$E$6:$H$34,4,TRUE),VLOOKUP($W7118,日射量と図３!$E$6:$I$34,5,TRUE))))))</f>
        <v/>
      </c>
      <c r="AB7118" s="4" t="str">
        <f>IF($V7118="","",IF(Z7118&lt;36,0,IF(AND(36&lt;=Z7118,Z7118&lt;71),VLOOKUP($W7118,日射量と図３!$E$6:$F$34,2,TRUE),IF(AND(71&lt;=Z7118,Z7118&lt;107),VLOOKUP($W7118,日射量と図３!$E$6:$G$34,3,TRUE),IF(AND(107&lt;=Z7118,Z7118&lt;143),VLOOKUP($W7118,日射量と図３!$E$6:$H$34,4,TRUE),VLOOKUP($W7118,日射量と図３!$E$6:$I$34,5,TRUE))))))</f>
        <v/>
      </c>
      <c r="AC7118" s="382" t="str">
        <f t="shared" si="1335"/>
        <v/>
      </c>
      <c r="AD7118" s="382" t="str">
        <f t="shared" si="1336"/>
        <v/>
      </c>
    </row>
    <row r="7119" spans="11:30" ht="13.5" customHeight="1">
      <c r="K7119" s="4">
        <f t="shared" si="1344"/>
        <v>3</v>
      </c>
      <c r="L7119" s="34">
        <v>43548</v>
      </c>
      <c r="M7119" s="4">
        <v>297</v>
      </c>
      <c r="N7119" s="4">
        <v>12</v>
      </c>
      <c r="O7119" s="31">
        <v>0.45833333333333331</v>
      </c>
      <c r="P7119" s="35">
        <v>11.822222222222223</v>
      </c>
      <c r="Q7119" s="36">
        <f t="shared" si="1345"/>
        <v>12</v>
      </c>
      <c r="R7119" s="4">
        <f t="shared" si="1346"/>
        <v>0.17777777777777715</v>
      </c>
      <c r="S7119" s="31">
        <f t="shared" si="1337"/>
        <v>0.26555555555555554</v>
      </c>
      <c r="T7119" s="31">
        <f t="shared" si="1338"/>
        <v>0.74109953703703713</v>
      </c>
      <c r="U7119" s="4">
        <f t="shared" si="1339"/>
        <v>0.17777777777777715</v>
      </c>
      <c r="V7119" s="4" t="str">
        <f t="shared" si="1340"/>
        <v/>
      </c>
      <c r="W7119" s="18" t="str">
        <f>IF(V7119="","",VLOOKUP(L7119,日射量と図３!$A$4:$C$368,3,TRUE)*238.85/100)</f>
        <v/>
      </c>
      <c r="X7119" s="4" t="str">
        <f t="shared" si="1341"/>
        <v/>
      </c>
      <c r="Y7119" s="4" t="str">
        <f t="shared" si="1342"/>
        <v/>
      </c>
      <c r="Z7119" s="4" t="str">
        <f t="shared" si="1343"/>
        <v/>
      </c>
      <c r="AA7119" s="4" t="str">
        <f>IF($V7119="","",IF(Y7119&lt;36,0,IF(AND(36&lt;=Y7119,Y7119&lt;71),VLOOKUP($W7119,日射量と図３!$E$6:$F$34,2,TRUE),IF(AND(71&lt;=Y7119,Y7119&lt;107),VLOOKUP($W7119,日射量と図３!$E$6:$G$34,3,TRUE),IF(AND(107&lt;=Y7119,Y7119&lt;143),VLOOKUP($W7119,日射量と図３!$E$6:$H$34,4,TRUE),VLOOKUP($W7119,日射量と図３!$E$6:$I$34,5,TRUE))))))</f>
        <v/>
      </c>
      <c r="AB7119" s="4" t="str">
        <f>IF($V7119="","",IF(Z7119&lt;36,0,IF(AND(36&lt;=Z7119,Z7119&lt;71),VLOOKUP($W7119,日射量と図３!$E$6:$F$34,2,TRUE),IF(AND(71&lt;=Z7119,Z7119&lt;107),VLOOKUP($W7119,日射量と図３!$E$6:$G$34,3,TRUE),IF(AND(107&lt;=Z7119,Z7119&lt;143),VLOOKUP($W7119,日射量と図３!$E$6:$H$34,4,TRUE),VLOOKUP($W7119,日射量と図３!$E$6:$I$34,5,TRUE))))))</f>
        <v/>
      </c>
      <c r="AC7119" s="382" t="str">
        <f t="shared" ref="AC7119:AC7182" si="1347">IF(V7119="","",IF((($AH$18*$AH$30*V7119*3600/1000000)/1000-AA7119*$AG$18*10*0.0000041868)&lt;=0,0,AA7119*$AG$18*10*0.0000041868))</f>
        <v/>
      </c>
      <c r="AD7119" s="382" t="str">
        <f t="shared" ref="AD7119:AD7182" si="1348">IF(V7119="","",IF((($AH$19*$AH$30*V7119*3600/1000000)/1000-AB7119*$AG$19*10*0.0000041868)&lt;=0,0,AB7119*$AG$19*10*0.0000041868))</f>
        <v/>
      </c>
    </row>
    <row r="7120" spans="11:30" ht="13.5" customHeight="1">
      <c r="K7120" s="4">
        <f t="shared" si="1344"/>
        <v>3</v>
      </c>
      <c r="L7120" s="34">
        <v>43548</v>
      </c>
      <c r="M7120" s="4">
        <v>297</v>
      </c>
      <c r="N7120" s="4">
        <v>13</v>
      </c>
      <c r="O7120" s="31">
        <v>0.5</v>
      </c>
      <c r="P7120" s="35">
        <v>12.855555555555558</v>
      </c>
      <c r="Q7120" s="36">
        <f t="shared" si="1345"/>
        <v>12</v>
      </c>
      <c r="R7120" s="4">
        <f t="shared" si="1346"/>
        <v>0</v>
      </c>
      <c r="S7120" s="31">
        <f t="shared" si="1337"/>
        <v>0.26555555555555554</v>
      </c>
      <c r="T7120" s="31">
        <f t="shared" si="1338"/>
        <v>0.74109953703703713</v>
      </c>
      <c r="U7120" s="4">
        <f t="shared" si="1339"/>
        <v>0</v>
      </c>
      <c r="V7120" s="4" t="str">
        <f t="shared" si="1340"/>
        <v/>
      </c>
      <c r="W7120" s="18" t="str">
        <f>IF(V7120="","",VLOOKUP(L7120,日射量と図３!$A$4:$C$368,3,TRUE)*238.85/100)</f>
        <v/>
      </c>
      <c r="X7120" s="4" t="str">
        <f t="shared" si="1341"/>
        <v/>
      </c>
      <c r="Y7120" s="4" t="str">
        <f t="shared" si="1342"/>
        <v/>
      </c>
      <c r="Z7120" s="4" t="str">
        <f t="shared" si="1343"/>
        <v/>
      </c>
      <c r="AA7120" s="4" t="str">
        <f>IF($V7120="","",IF(Y7120&lt;36,0,IF(AND(36&lt;=Y7120,Y7120&lt;71),VLOOKUP($W7120,日射量と図３!$E$6:$F$34,2,TRUE),IF(AND(71&lt;=Y7120,Y7120&lt;107),VLOOKUP($W7120,日射量と図３!$E$6:$G$34,3,TRUE),IF(AND(107&lt;=Y7120,Y7120&lt;143),VLOOKUP($W7120,日射量と図３!$E$6:$H$34,4,TRUE),VLOOKUP($W7120,日射量と図３!$E$6:$I$34,5,TRUE))))))</f>
        <v/>
      </c>
      <c r="AB7120" s="4" t="str">
        <f>IF($V7120="","",IF(Z7120&lt;36,0,IF(AND(36&lt;=Z7120,Z7120&lt;71),VLOOKUP($W7120,日射量と図３!$E$6:$F$34,2,TRUE),IF(AND(71&lt;=Z7120,Z7120&lt;107),VLOOKUP($W7120,日射量と図３!$E$6:$G$34,3,TRUE),IF(AND(107&lt;=Z7120,Z7120&lt;143),VLOOKUP($W7120,日射量と図３!$E$6:$H$34,4,TRUE),VLOOKUP($W7120,日射量と図３!$E$6:$I$34,5,TRUE))))))</f>
        <v/>
      </c>
      <c r="AC7120" s="382" t="str">
        <f t="shared" si="1347"/>
        <v/>
      </c>
      <c r="AD7120" s="382" t="str">
        <f t="shared" si="1348"/>
        <v/>
      </c>
    </row>
    <row r="7121" spans="11:30" ht="13.5" customHeight="1">
      <c r="K7121" s="4">
        <f t="shared" si="1344"/>
        <v>3</v>
      </c>
      <c r="L7121" s="34">
        <v>43548</v>
      </c>
      <c r="M7121" s="4">
        <v>297</v>
      </c>
      <c r="N7121" s="4">
        <v>14</v>
      </c>
      <c r="O7121" s="31">
        <v>0.54166666666666663</v>
      </c>
      <c r="P7121" s="35">
        <v>13.588888888888889</v>
      </c>
      <c r="Q7121" s="36">
        <f t="shared" si="1345"/>
        <v>12</v>
      </c>
      <c r="R7121" s="4">
        <f t="shared" si="1346"/>
        <v>0</v>
      </c>
      <c r="S7121" s="31">
        <f t="shared" si="1337"/>
        <v>0.26555555555555554</v>
      </c>
      <c r="T7121" s="31">
        <f t="shared" si="1338"/>
        <v>0.74109953703703713</v>
      </c>
      <c r="U7121" s="4">
        <f t="shared" si="1339"/>
        <v>0</v>
      </c>
      <c r="V7121" s="4" t="str">
        <f t="shared" si="1340"/>
        <v/>
      </c>
      <c r="W7121" s="18" t="str">
        <f>IF(V7121="","",VLOOKUP(L7121,日射量と図３!$A$4:$C$368,3,TRUE)*238.85/100)</f>
        <v/>
      </c>
      <c r="X7121" s="4" t="str">
        <f t="shared" si="1341"/>
        <v/>
      </c>
      <c r="Y7121" s="4" t="str">
        <f t="shared" si="1342"/>
        <v/>
      </c>
      <c r="Z7121" s="4" t="str">
        <f t="shared" si="1343"/>
        <v/>
      </c>
      <c r="AA7121" s="4" t="str">
        <f>IF($V7121="","",IF(Y7121&lt;36,0,IF(AND(36&lt;=Y7121,Y7121&lt;71),VLOOKUP($W7121,日射量と図３!$E$6:$F$34,2,TRUE),IF(AND(71&lt;=Y7121,Y7121&lt;107),VLOOKUP($W7121,日射量と図３!$E$6:$G$34,3,TRUE),IF(AND(107&lt;=Y7121,Y7121&lt;143),VLOOKUP($W7121,日射量と図３!$E$6:$H$34,4,TRUE),VLOOKUP($W7121,日射量と図３!$E$6:$I$34,5,TRUE))))))</f>
        <v/>
      </c>
      <c r="AB7121" s="4" t="str">
        <f>IF($V7121="","",IF(Z7121&lt;36,0,IF(AND(36&lt;=Z7121,Z7121&lt;71),VLOOKUP($W7121,日射量と図３!$E$6:$F$34,2,TRUE),IF(AND(71&lt;=Z7121,Z7121&lt;107),VLOOKUP($W7121,日射量と図３!$E$6:$G$34,3,TRUE),IF(AND(107&lt;=Z7121,Z7121&lt;143),VLOOKUP($W7121,日射量と図３!$E$6:$H$34,4,TRUE),VLOOKUP($W7121,日射量と図３!$E$6:$I$34,5,TRUE))))))</f>
        <v/>
      </c>
      <c r="AC7121" s="382" t="str">
        <f t="shared" si="1347"/>
        <v/>
      </c>
      <c r="AD7121" s="382" t="str">
        <f t="shared" si="1348"/>
        <v/>
      </c>
    </row>
    <row r="7122" spans="11:30" ht="13.5" customHeight="1">
      <c r="K7122" s="4">
        <f t="shared" si="1344"/>
        <v>3</v>
      </c>
      <c r="L7122" s="34">
        <v>43548</v>
      </c>
      <c r="M7122" s="4">
        <v>297</v>
      </c>
      <c r="N7122" s="4">
        <v>15</v>
      </c>
      <c r="O7122" s="31">
        <v>0.58333333333333337</v>
      </c>
      <c r="P7122" s="35">
        <v>13.666666666666666</v>
      </c>
      <c r="Q7122" s="36">
        <f t="shared" si="1345"/>
        <v>12</v>
      </c>
      <c r="R7122" s="4">
        <f t="shared" si="1346"/>
        <v>0</v>
      </c>
      <c r="S7122" s="31">
        <f t="shared" si="1337"/>
        <v>0.26555555555555554</v>
      </c>
      <c r="T7122" s="31">
        <f t="shared" si="1338"/>
        <v>0.74109953703703713</v>
      </c>
      <c r="U7122" s="4">
        <f t="shared" si="1339"/>
        <v>0</v>
      </c>
      <c r="V7122" s="4" t="str">
        <f t="shared" si="1340"/>
        <v/>
      </c>
      <c r="W7122" s="18" t="str">
        <f>IF(V7122="","",VLOOKUP(L7122,日射量と図３!$A$4:$C$368,3,TRUE)*238.85/100)</f>
        <v/>
      </c>
      <c r="X7122" s="4" t="str">
        <f t="shared" si="1341"/>
        <v/>
      </c>
      <c r="Y7122" s="4" t="str">
        <f t="shared" si="1342"/>
        <v/>
      </c>
      <c r="Z7122" s="4" t="str">
        <f t="shared" si="1343"/>
        <v/>
      </c>
      <c r="AA7122" s="4" t="str">
        <f>IF($V7122="","",IF(Y7122&lt;36,0,IF(AND(36&lt;=Y7122,Y7122&lt;71),VLOOKUP($W7122,日射量と図３!$E$6:$F$34,2,TRUE),IF(AND(71&lt;=Y7122,Y7122&lt;107),VLOOKUP($W7122,日射量と図３!$E$6:$G$34,3,TRUE),IF(AND(107&lt;=Y7122,Y7122&lt;143),VLOOKUP($W7122,日射量と図３!$E$6:$H$34,4,TRUE),VLOOKUP($W7122,日射量と図３!$E$6:$I$34,5,TRUE))))))</f>
        <v/>
      </c>
      <c r="AB7122" s="4" t="str">
        <f>IF($V7122="","",IF(Z7122&lt;36,0,IF(AND(36&lt;=Z7122,Z7122&lt;71),VLOOKUP($W7122,日射量と図３!$E$6:$F$34,2,TRUE),IF(AND(71&lt;=Z7122,Z7122&lt;107),VLOOKUP($W7122,日射量と図３!$E$6:$G$34,3,TRUE),IF(AND(107&lt;=Z7122,Z7122&lt;143),VLOOKUP($W7122,日射量と図３!$E$6:$H$34,4,TRUE),VLOOKUP($W7122,日射量と図３!$E$6:$I$34,5,TRUE))))))</f>
        <v/>
      </c>
      <c r="AC7122" s="382" t="str">
        <f t="shared" si="1347"/>
        <v/>
      </c>
      <c r="AD7122" s="382" t="str">
        <f t="shared" si="1348"/>
        <v/>
      </c>
    </row>
    <row r="7123" spans="11:30" ht="13.5" customHeight="1">
      <c r="K7123" s="4">
        <f t="shared" si="1344"/>
        <v>3</v>
      </c>
      <c r="L7123" s="34">
        <v>43548</v>
      </c>
      <c r="M7123" s="4">
        <v>297</v>
      </c>
      <c r="N7123" s="4">
        <v>16</v>
      </c>
      <c r="O7123" s="31">
        <v>0.625</v>
      </c>
      <c r="P7123" s="35">
        <v>13.39</v>
      </c>
      <c r="Q7123" s="36">
        <f t="shared" si="1345"/>
        <v>16</v>
      </c>
      <c r="R7123" s="4">
        <f t="shared" si="1346"/>
        <v>2.6099999999999994</v>
      </c>
      <c r="S7123" s="31">
        <f t="shared" si="1337"/>
        <v>0.26555555555555554</v>
      </c>
      <c r="T7123" s="31">
        <f t="shared" si="1338"/>
        <v>0.74109953703703713</v>
      </c>
      <c r="U7123" s="4">
        <f t="shared" si="1339"/>
        <v>2.6099999999999994</v>
      </c>
      <c r="V7123" s="4" t="str">
        <f t="shared" si="1340"/>
        <v/>
      </c>
      <c r="W7123" s="18" t="str">
        <f>IF(V7123="","",VLOOKUP(L7123,日射量と図３!$A$4:$C$368,3,TRUE)*238.85/100)</f>
        <v/>
      </c>
      <c r="X7123" s="4" t="str">
        <f t="shared" si="1341"/>
        <v/>
      </c>
      <c r="Y7123" s="4" t="str">
        <f t="shared" si="1342"/>
        <v/>
      </c>
      <c r="Z7123" s="4" t="str">
        <f t="shared" si="1343"/>
        <v/>
      </c>
      <c r="AA7123" s="4" t="str">
        <f>IF($V7123="","",IF(Y7123&lt;36,0,IF(AND(36&lt;=Y7123,Y7123&lt;71),VLOOKUP($W7123,日射量と図３!$E$6:$F$34,2,TRUE),IF(AND(71&lt;=Y7123,Y7123&lt;107),VLOOKUP($W7123,日射量と図３!$E$6:$G$34,3,TRUE),IF(AND(107&lt;=Y7123,Y7123&lt;143),VLOOKUP($W7123,日射量と図３!$E$6:$H$34,4,TRUE),VLOOKUP($W7123,日射量と図３!$E$6:$I$34,5,TRUE))))))</f>
        <v/>
      </c>
      <c r="AB7123" s="4" t="str">
        <f>IF($V7123="","",IF(Z7123&lt;36,0,IF(AND(36&lt;=Z7123,Z7123&lt;71),VLOOKUP($W7123,日射量と図３!$E$6:$F$34,2,TRUE),IF(AND(71&lt;=Z7123,Z7123&lt;107),VLOOKUP($W7123,日射量と図３!$E$6:$G$34,3,TRUE),IF(AND(107&lt;=Z7123,Z7123&lt;143),VLOOKUP($W7123,日射量と図３!$E$6:$H$34,4,TRUE),VLOOKUP($W7123,日射量と図３!$E$6:$I$34,5,TRUE))))))</f>
        <v/>
      </c>
      <c r="AC7123" s="382" t="str">
        <f t="shared" si="1347"/>
        <v/>
      </c>
      <c r="AD7123" s="382" t="str">
        <f t="shared" si="1348"/>
        <v/>
      </c>
    </row>
    <row r="7124" spans="11:30" ht="13.5" customHeight="1">
      <c r="K7124" s="4">
        <f t="shared" si="1344"/>
        <v>3</v>
      </c>
      <c r="L7124" s="34">
        <v>43548</v>
      </c>
      <c r="M7124" s="4">
        <v>297</v>
      </c>
      <c r="N7124" s="4">
        <v>17</v>
      </c>
      <c r="O7124" s="31">
        <v>0.66666666666666663</v>
      </c>
      <c r="P7124" s="35">
        <v>12.855555555555554</v>
      </c>
      <c r="Q7124" s="36">
        <f t="shared" si="1345"/>
        <v>16</v>
      </c>
      <c r="R7124" s="4">
        <f t="shared" si="1346"/>
        <v>3.1444444444444457</v>
      </c>
      <c r="S7124" s="31">
        <f t="shared" si="1337"/>
        <v>0.26555555555555554</v>
      </c>
      <c r="T7124" s="31">
        <f t="shared" si="1338"/>
        <v>0.74109953703703713</v>
      </c>
      <c r="U7124" s="4">
        <f t="shared" si="1339"/>
        <v>3.1444444444444457</v>
      </c>
      <c r="V7124" s="4" t="str">
        <f t="shared" si="1340"/>
        <v/>
      </c>
      <c r="W7124" s="18" t="str">
        <f>IF(V7124="","",VLOOKUP(L7124,日射量と図３!$A$4:$C$368,3,TRUE)*238.85/100)</f>
        <v/>
      </c>
      <c r="X7124" s="4" t="str">
        <f t="shared" si="1341"/>
        <v/>
      </c>
      <c r="Y7124" s="4" t="str">
        <f t="shared" si="1342"/>
        <v/>
      </c>
      <c r="Z7124" s="4" t="str">
        <f t="shared" si="1343"/>
        <v/>
      </c>
      <c r="AA7124" s="4" t="str">
        <f>IF($V7124="","",IF(Y7124&lt;36,0,IF(AND(36&lt;=Y7124,Y7124&lt;71),VLOOKUP($W7124,日射量と図３!$E$6:$F$34,2,TRUE),IF(AND(71&lt;=Y7124,Y7124&lt;107),VLOOKUP($W7124,日射量と図３!$E$6:$G$34,3,TRUE),IF(AND(107&lt;=Y7124,Y7124&lt;143),VLOOKUP($W7124,日射量と図３!$E$6:$H$34,4,TRUE),VLOOKUP($W7124,日射量と図３!$E$6:$I$34,5,TRUE))))))</f>
        <v/>
      </c>
      <c r="AB7124" s="4" t="str">
        <f>IF($V7124="","",IF(Z7124&lt;36,0,IF(AND(36&lt;=Z7124,Z7124&lt;71),VLOOKUP($W7124,日射量と図３!$E$6:$F$34,2,TRUE),IF(AND(71&lt;=Z7124,Z7124&lt;107),VLOOKUP($W7124,日射量と図３!$E$6:$G$34,3,TRUE),IF(AND(107&lt;=Z7124,Z7124&lt;143),VLOOKUP($W7124,日射量と図３!$E$6:$H$34,4,TRUE),VLOOKUP($W7124,日射量と図３!$E$6:$I$34,5,TRUE))))))</f>
        <v/>
      </c>
      <c r="AC7124" s="382" t="str">
        <f t="shared" si="1347"/>
        <v/>
      </c>
      <c r="AD7124" s="382" t="str">
        <f t="shared" si="1348"/>
        <v/>
      </c>
    </row>
    <row r="7125" spans="11:30" ht="13.5" customHeight="1">
      <c r="K7125" s="4">
        <f t="shared" si="1344"/>
        <v>3</v>
      </c>
      <c r="L7125" s="34">
        <v>43548</v>
      </c>
      <c r="M7125" s="4">
        <v>297</v>
      </c>
      <c r="N7125" s="4">
        <v>18</v>
      </c>
      <c r="O7125" s="31">
        <v>0.70833333333333337</v>
      </c>
      <c r="P7125" s="35">
        <v>11.690000000000001</v>
      </c>
      <c r="Q7125" s="36">
        <f t="shared" si="1345"/>
        <v>16</v>
      </c>
      <c r="R7125" s="4">
        <f t="shared" si="1346"/>
        <v>4.3099999999999987</v>
      </c>
      <c r="S7125" s="31">
        <f t="shared" ref="S7125:S7188" si="1349">VLOOKUP(K7125,$AF$45:$AH$49,2,TRUE)</f>
        <v>0.26555555555555554</v>
      </c>
      <c r="T7125" s="31">
        <f t="shared" ref="T7125:T7188" si="1350">VLOOKUP(K7125,$AF$45:$AH$49,3,TRUE)</f>
        <v>0.74109953703703713</v>
      </c>
      <c r="U7125" s="4">
        <f t="shared" ref="U7125:U7188" si="1351">IF(AND(S7125&lt;O7125,O7125&lt;T7125),R7125,0)</f>
        <v>4.3099999999999987</v>
      </c>
      <c r="V7125" s="4" t="str">
        <f t="shared" ref="V7125:V7188" si="1352">IF(N7125=1,SUM(U7125:U7148),"")</f>
        <v/>
      </c>
      <c r="W7125" s="18" t="str">
        <f>IF(V7125="","",VLOOKUP(L7125,日射量と図３!$A$4:$C$368,3,TRUE)*238.85/100)</f>
        <v/>
      </c>
      <c r="X7125" s="4" t="str">
        <f t="shared" ref="X7125:X7188" si="1353">IF(V7125="","",VLOOKUP(K7125,$AF$45:$AJ$49,5,TRUE))</f>
        <v/>
      </c>
      <c r="Y7125" s="4" t="str">
        <f t="shared" si="1342"/>
        <v/>
      </c>
      <c r="Z7125" s="4" t="str">
        <f t="shared" si="1343"/>
        <v/>
      </c>
      <c r="AA7125" s="4" t="str">
        <f>IF($V7125="","",IF(Y7125&lt;36,0,IF(AND(36&lt;=Y7125,Y7125&lt;71),VLOOKUP($W7125,日射量と図３!$E$6:$F$34,2,TRUE),IF(AND(71&lt;=Y7125,Y7125&lt;107),VLOOKUP($W7125,日射量と図３!$E$6:$G$34,3,TRUE),IF(AND(107&lt;=Y7125,Y7125&lt;143),VLOOKUP($W7125,日射量と図３!$E$6:$H$34,4,TRUE),VLOOKUP($W7125,日射量と図３!$E$6:$I$34,5,TRUE))))))</f>
        <v/>
      </c>
      <c r="AB7125" s="4" t="str">
        <f>IF($V7125="","",IF(Z7125&lt;36,0,IF(AND(36&lt;=Z7125,Z7125&lt;71),VLOOKUP($W7125,日射量と図３!$E$6:$F$34,2,TRUE),IF(AND(71&lt;=Z7125,Z7125&lt;107),VLOOKUP($W7125,日射量と図３!$E$6:$G$34,3,TRUE),IF(AND(107&lt;=Z7125,Z7125&lt;143),VLOOKUP($W7125,日射量と図３!$E$6:$H$34,4,TRUE),VLOOKUP($W7125,日射量と図３!$E$6:$I$34,5,TRUE))))))</f>
        <v/>
      </c>
      <c r="AC7125" s="382" t="str">
        <f t="shared" si="1347"/>
        <v/>
      </c>
      <c r="AD7125" s="382" t="str">
        <f t="shared" si="1348"/>
        <v/>
      </c>
    </row>
    <row r="7126" spans="11:30" ht="13.5" customHeight="1">
      <c r="K7126" s="4">
        <f t="shared" si="1344"/>
        <v>3</v>
      </c>
      <c r="L7126" s="34">
        <v>43548</v>
      </c>
      <c r="M7126" s="4">
        <v>297</v>
      </c>
      <c r="N7126" s="4">
        <v>19</v>
      </c>
      <c r="O7126" s="31">
        <v>0.75</v>
      </c>
      <c r="P7126" s="35">
        <v>10.549999999999999</v>
      </c>
      <c r="Q7126" s="36">
        <f t="shared" si="1345"/>
        <v>16</v>
      </c>
      <c r="R7126" s="4">
        <f t="shared" si="1346"/>
        <v>5.4500000000000011</v>
      </c>
      <c r="S7126" s="31">
        <f t="shared" si="1349"/>
        <v>0.26555555555555554</v>
      </c>
      <c r="T7126" s="31">
        <f t="shared" si="1350"/>
        <v>0.74109953703703713</v>
      </c>
      <c r="U7126" s="4">
        <f t="shared" si="1351"/>
        <v>0</v>
      </c>
      <c r="V7126" s="4" t="str">
        <f t="shared" si="1352"/>
        <v/>
      </c>
      <c r="W7126" s="18" t="str">
        <f>IF(V7126="","",VLOOKUP(L7126,日射量と図３!$A$4:$C$368,3,TRUE)*238.85/100)</f>
        <v/>
      </c>
      <c r="X7126" s="4" t="str">
        <f t="shared" si="1353"/>
        <v/>
      </c>
      <c r="Y7126" s="4" t="str">
        <f t="shared" si="1342"/>
        <v/>
      </c>
      <c r="Z7126" s="4" t="str">
        <f t="shared" si="1343"/>
        <v/>
      </c>
      <c r="AA7126" s="4" t="str">
        <f>IF($V7126="","",IF(Y7126&lt;36,0,IF(AND(36&lt;=Y7126,Y7126&lt;71),VLOOKUP($W7126,日射量と図３!$E$6:$F$34,2,TRUE),IF(AND(71&lt;=Y7126,Y7126&lt;107),VLOOKUP($W7126,日射量と図３!$E$6:$G$34,3,TRUE),IF(AND(107&lt;=Y7126,Y7126&lt;143),VLOOKUP($W7126,日射量と図３!$E$6:$H$34,4,TRUE),VLOOKUP($W7126,日射量と図３!$E$6:$I$34,5,TRUE))))))</f>
        <v/>
      </c>
      <c r="AB7126" s="4" t="str">
        <f>IF($V7126="","",IF(Z7126&lt;36,0,IF(AND(36&lt;=Z7126,Z7126&lt;71),VLOOKUP($W7126,日射量と図３!$E$6:$F$34,2,TRUE),IF(AND(71&lt;=Z7126,Z7126&lt;107),VLOOKUP($W7126,日射量と図３!$E$6:$G$34,3,TRUE),IF(AND(107&lt;=Z7126,Z7126&lt;143),VLOOKUP($W7126,日射量と図３!$E$6:$H$34,4,TRUE),VLOOKUP($W7126,日射量と図３!$E$6:$I$34,5,TRUE))))))</f>
        <v/>
      </c>
      <c r="AC7126" s="382" t="str">
        <f t="shared" si="1347"/>
        <v/>
      </c>
      <c r="AD7126" s="382" t="str">
        <f t="shared" si="1348"/>
        <v/>
      </c>
    </row>
    <row r="7127" spans="11:30" ht="13.5" customHeight="1">
      <c r="K7127" s="4">
        <f t="shared" si="1344"/>
        <v>3</v>
      </c>
      <c r="L7127" s="34">
        <v>43548</v>
      </c>
      <c r="M7127" s="4">
        <v>297</v>
      </c>
      <c r="N7127" s="4">
        <v>20</v>
      </c>
      <c r="O7127" s="31">
        <v>0.79166666666666663</v>
      </c>
      <c r="P7127" s="35">
        <v>9.5800000000000018</v>
      </c>
      <c r="Q7127" s="36">
        <f t="shared" si="1345"/>
        <v>16</v>
      </c>
      <c r="R7127" s="4">
        <f t="shared" si="1346"/>
        <v>6.4199999999999982</v>
      </c>
      <c r="S7127" s="31">
        <f t="shared" si="1349"/>
        <v>0.26555555555555554</v>
      </c>
      <c r="T7127" s="31">
        <f t="shared" si="1350"/>
        <v>0.74109953703703713</v>
      </c>
      <c r="U7127" s="4">
        <f t="shared" si="1351"/>
        <v>0</v>
      </c>
      <c r="V7127" s="4" t="str">
        <f t="shared" si="1352"/>
        <v/>
      </c>
      <c r="W7127" s="18" t="str">
        <f>IF(V7127="","",VLOOKUP(L7127,日射量と図３!$A$4:$C$368,3,TRUE)*238.85/100)</f>
        <v/>
      </c>
      <c r="X7127" s="4" t="str">
        <f t="shared" si="1353"/>
        <v/>
      </c>
      <c r="Y7127" s="4" t="str">
        <f t="shared" si="1342"/>
        <v/>
      </c>
      <c r="Z7127" s="4" t="str">
        <f t="shared" si="1343"/>
        <v/>
      </c>
      <c r="AA7127" s="4" t="str">
        <f>IF($V7127="","",IF(Y7127&lt;36,0,IF(AND(36&lt;=Y7127,Y7127&lt;71),VLOOKUP($W7127,日射量と図３!$E$6:$F$34,2,TRUE),IF(AND(71&lt;=Y7127,Y7127&lt;107),VLOOKUP($W7127,日射量と図３!$E$6:$G$34,3,TRUE),IF(AND(107&lt;=Y7127,Y7127&lt;143),VLOOKUP($W7127,日射量と図３!$E$6:$H$34,4,TRUE),VLOOKUP($W7127,日射量と図３!$E$6:$I$34,5,TRUE))))))</f>
        <v/>
      </c>
      <c r="AB7127" s="4" t="str">
        <f>IF($V7127="","",IF(Z7127&lt;36,0,IF(AND(36&lt;=Z7127,Z7127&lt;71),VLOOKUP($W7127,日射量と図３!$E$6:$F$34,2,TRUE),IF(AND(71&lt;=Z7127,Z7127&lt;107),VLOOKUP($W7127,日射量と図３!$E$6:$G$34,3,TRUE),IF(AND(107&lt;=Z7127,Z7127&lt;143),VLOOKUP($W7127,日射量と図３!$E$6:$H$34,4,TRUE),VLOOKUP($W7127,日射量と図３!$E$6:$I$34,5,TRUE))))))</f>
        <v/>
      </c>
      <c r="AC7127" s="382" t="str">
        <f t="shared" si="1347"/>
        <v/>
      </c>
      <c r="AD7127" s="382" t="str">
        <f t="shared" si="1348"/>
        <v/>
      </c>
    </row>
    <row r="7128" spans="11:30" ht="13.5" customHeight="1">
      <c r="K7128" s="4">
        <f t="shared" si="1344"/>
        <v>3</v>
      </c>
      <c r="L7128" s="34">
        <v>43548</v>
      </c>
      <c r="M7128" s="4">
        <v>297</v>
      </c>
      <c r="N7128" s="4">
        <v>21</v>
      </c>
      <c r="O7128" s="31">
        <v>0.83333333333333337</v>
      </c>
      <c r="P7128" s="35">
        <v>8.86</v>
      </c>
      <c r="Q7128" s="36">
        <f t="shared" si="1345"/>
        <v>16</v>
      </c>
      <c r="R7128" s="4">
        <f t="shared" si="1346"/>
        <v>7.1400000000000006</v>
      </c>
      <c r="S7128" s="31">
        <f t="shared" si="1349"/>
        <v>0.26555555555555554</v>
      </c>
      <c r="T7128" s="31">
        <f t="shared" si="1350"/>
        <v>0.74109953703703713</v>
      </c>
      <c r="U7128" s="4">
        <f t="shared" si="1351"/>
        <v>0</v>
      </c>
      <c r="V7128" s="4" t="str">
        <f t="shared" si="1352"/>
        <v/>
      </c>
      <c r="W7128" s="18" t="str">
        <f>IF(V7128="","",VLOOKUP(L7128,日射量と図３!$A$4:$C$368,3,TRUE)*238.85/100)</f>
        <v/>
      </c>
      <c r="X7128" s="4" t="str">
        <f t="shared" si="1353"/>
        <v/>
      </c>
      <c r="Y7128" s="4" t="str">
        <f t="shared" si="1342"/>
        <v/>
      </c>
      <c r="Z7128" s="4" t="str">
        <f t="shared" si="1343"/>
        <v/>
      </c>
      <c r="AA7128" s="4" t="str">
        <f>IF($V7128="","",IF(Y7128&lt;36,0,IF(AND(36&lt;=Y7128,Y7128&lt;71),VLOOKUP($W7128,日射量と図３!$E$6:$F$34,2,TRUE),IF(AND(71&lt;=Y7128,Y7128&lt;107),VLOOKUP($W7128,日射量と図３!$E$6:$G$34,3,TRUE),IF(AND(107&lt;=Y7128,Y7128&lt;143),VLOOKUP($W7128,日射量と図３!$E$6:$H$34,4,TRUE),VLOOKUP($W7128,日射量と図３!$E$6:$I$34,5,TRUE))))))</f>
        <v/>
      </c>
      <c r="AB7128" s="4" t="str">
        <f>IF($V7128="","",IF(Z7128&lt;36,0,IF(AND(36&lt;=Z7128,Z7128&lt;71),VLOOKUP($W7128,日射量と図３!$E$6:$F$34,2,TRUE),IF(AND(71&lt;=Z7128,Z7128&lt;107),VLOOKUP($W7128,日射量と図３!$E$6:$G$34,3,TRUE),IF(AND(107&lt;=Z7128,Z7128&lt;143),VLOOKUP($W7128,日射量と図３!$E$6:$H$34,4,TRUE),VLOOKUP($W7128,日射量と図３!$E$6:$I$34,5,TRUE))))))</f>
        <v/>
      </c>
      <c r="AC7128" s="382" t="str">
        <f t="shared" si="1347"/>
        <v/>
      </c>
      <c r="AD7128" s="382" t="str">
        <f t="shared" si="1348"/>
        <v/>
      </c>
    </row>
    <row r="7129" spans="11:30" ht="13.5" customHeight="1">
      <c r="K7129" s="4">
        <f t="shared" si="1344"/>
        <v>3</v>
      </c>
      <c r="L7129" s="34">
        <v>43548</v>
      </c>
      <c r="M7129" s="4">
        <v>297</v>
      </c>
      <c r="N7129" s="4">
        <v>22</v>
      </c>
      <c r="O7129" s="31">
        <v>0.875</v>
      </c>
      <c r="P7129" s="35">
        <v>8.5299999999999994</v>
      </c>
      <c r="Q7129" s="36">
        <f t="shared" si="1345"/>
        <v>16</v>
      </c>
      <c r="R7129" s="4">
        <f t="shared" si="1346"/>
        <v>7.4700000000000006</v>
      </c>
      <c r="S7129" s="31">
        <f t="shared" si="1349"/>
        <v>0.26555555555555554</v>
      </c>
      <c r="T7129" s="31">
        <f t="shared" si="1350"/>
        <v>0.74109953703703713</v>
      </c>
      <c r="U7129" s="4">
        <f t="shared" si="1351"/>
        <v>0</v>
      </c>
      <c r="V7129" s="4" t="str">
        <f t="shared" si="1352"/>
        <v/>
      </c>
      <c r="W7129" s="18" t="str">
        <f>IF(V7129="","",VLOOKUP(L7129,日射量と図３!$A$4:$C$368,3,TRUE)*238.85/100)</f>
        <v/>
      </c>
      <c r="X7129" s="4" t="str">
        <f t="shared" si="1353"/>
        <v/>
      </c>
      <c r="Y7129" s="4" t="str">
        <f t="shared" si="1342"/>
        <v/>
      </c>
      <c r="Z7129" s="4" t="str">
        <f t="shared" si="1343"/>
        <v/>
      </c>
      <c r="AA7129" s="4" t="str">
        <f>IF($V7129="","",IF(Y7129&lt;36,0,IF(AND(36&lt;=Y7129,Y7129&lt;71),VLOOKUP($W7129,日射量と図３!$E$6:$F$34,2,TRUE),IF(AND(71&lt;=Y7129,Y7129&lt;107),VLOOKUP($W7129,日射量と図３!$E$6:$G$34,3,TRUE),IF(AND(107&lt;=Y7129,Y7129&lt;143),VLOOKUP($W7129,日射量と図３!$E$6:$H$34,4,TRUE),VLOOKUP($W7129,日射量と図３!$E$6:$I$34,5,TRUE))))))</f>
        <v/>
      </c>
      <c r="AB7129" s="4" t="str">
        <f>IF($V7129="","",IF(Z7129&lt;36,0,IF(AND(36&lt;=Z7129,Z7129&lt;71),VLOOKUP($W7129,日射量と図３!$E$6:$F$34,2,TRUE),IF(AND(71&lt;=Z7129,Z7129&lt;107),VLOOKUP($W7129,日射量と図３!$E$6:$G$34,3,TRUE),IF(AND(107&lt;=Z7129,Z7129&lt;143),VLOOKUP($W7129,日射量と図３!$E$6:$H$34,4,TRUE),VLOOKUP($W7129,日射量と図３!$E$6:$I$34,5,TRUE))))))</f>
        <v/>
      </c>
      <c r="AC7129" s="382" t="str">
        <f t="shared" si="1347"/>
        <v/>
      </c>
      <c r="AD7129" s="382" t="str">
        <f t="shared" si="1348"/>
        <v/>
      </c>
    </row>
    <row r="7130" spans="11:30" ht="13.5" customHeight="1">
      <c r="K7130" s="4">
        <f t="shared" si="1344"/>
        <v>3</v>
      </c>
      <c r="L7130" s="34">
        <v>43548</v>
      </c>
      <c r="M7130" s="4">
        <v>297</v>
      </c>
      <c r="N7130" s="4">
        <v>23</v>
      </c>
      <c r="O7130" s="31">
        <v>0.91666666666666663</v>
      </c>
      <c r="P7130" s="35">
        <v>8.2099999999999991</v>
      </c>
      <c r="Q7130" s="36">
        <f t="shared" si="1345"/>
        <v>13</v>
      </c>
      <c r="R7130" s="4">
        <f t="shared" si="1346"/>
        <v>4.7900000000000009</v>
      </c>
      <c r="S7130" s="31">
        <f t="shared" si="1349"/>
        <v>0.26555555555555554</v>
      </c>
      <c r="T7130" s="31">
        <f t="shared" si="1350"/>
        <v>0.74109953703703713</v>
      </c>
      <c r="U7130" s="4">
        <f t="shared" si="1351"/>
        <v>0</v>
      </c>
      <c r="V7130" s="4" t="str">
        <f t="shared" si="1352"/>
        <v/>
      </c>
      <c r="W7130" s="18" t="str">
        <f>IF(V7130="","",VLOOKUP(L7130,日射量と図３!$A$4:$C$368,3,TRUE)*238.85/100)</f>
        <v/>
      </c>
      <c r="X7130" s="4" t="str">
        <f t="shared" si="1353"/>
        <v/>
      </c>
      <c r="Y7130" s="4" t="str">
        <f t="shared" si="1342"/>
        <v/>
      </c>
      <c r="Z7130" s="4" t="str">
        <f t="shared" si="1343"/>
        <v/>
      </c>
      <c r="AA7130" s="4" t="str">
        <f>IF($V7130="","",IF(Y7130&lt;36,0,IF(AND(36&lt;=Y7130,Y7130&lt;71),VLOOKUP($W7130,日射量と図３!$E$6:$F$34,2,TRUE),IF(AND(71&lt;=Y7130,Y7130&lt;107),VLOOKUP($W7130,日射量と図３!$E$6:$G$34,3,TRUE),IF(AND(107&lt;=Y7130,Y7130&lt;143),VLOOKUP($W7130,日射量と図３!$E$6:$H$34,4,TRUE),VLOOKUP($W7130,日射量と図３!$E$6:$I$34,5,TRUE))))))</f>
        <v/>
      </c>
      <c r="AB7130" s="4" t="str">
        <f>IF($V7130="","",IF(Z7130&lt;36,0,IF(AND(36&lt;=Z7130,Z7130&lt;71),VLOOKUP($W7130,日射量と図３!$E$6:$F$34,2,TRUE),IF(AND(71&lt;=Z7130,Z7130&lt;107),VLOOKUP($W7130,日射量と図３!$E$6:$G$34,3,TRUE),IF(AND(107&lt;=Z7130,Z7130&lt;143),VLOOKUP($W7130,日射量と図３!$E$6:$H$34,4,TRUE),VLOOKUP($W7130,日射量と図３!$E$6:$I$34,5,TRUE))))))</f>
        <v/>
      </c>
      <c r="AC7130" s="382" t="str">
        <f t="shared" si="1347"/>
        <v/>
      </c>
      <c r="AD7130" s="382" t="str">
        <f t="shared" si="1348"/>
        <v/>
      </c>
    </row>
    <row r="7131" spans="11:30" ht="13.5" customHeight="1">
      <c r="K7131" s="4">
        <f t="shared" si="1344"/>
        <v>3</v>
      </c>
      <c r="L7131" s="34">
        <v>43548</v>
      </c>
      <c r="M7131" s="4">
        <v>297</v>
      </c>
      <c r="N7131" s="4">
        <v>24</v>
      </c>
      <c r="O7131" s="31">
        <v>0.95833333333333337</v>
      </c>
      <c r="P7131" s="35">
        <v>7.7</v>
      </c>
      <c r="Q7131" s="36">
        <f t="shared" si="1345"/>
        <v>13</v>
      </c>
      <c r="R7131" s="4">
        <f t="shared" si="1346"/>
        <v>5.3</v>
      </c>
      <c r="S7131" s="31">
        <f t="shared" si="1349"/>
        <v>0.26555555555555554</v>
      </c>
      <c r="T7131" s="31">
        <f t="shared" si="1350"/>
        <v>0.74109953703703713</v>
      </c>
      <c r="U7131" s="4">
        <f t="shared" si="1351"/>
        <v>0</v>
      </c>
      <c r="V7131" s="4" t="str">
        <f t="shared" si="1352"/>
        <v/>
      </c>
      <c r="W7131" s="18" t="str">
        <f>IF(V7131="","",VLOOKUP(L7131,日射量と図３!$A$4:$C$368,3,TRUE)*238.85/100)</f>
        <v/>
      </c>
      <c r="X7131" s="4" t="str">
        <f t="shared" si="1353"/>
        <v/>
      </c>
      <c r="Y7131" s="4" t="str">
        <f t="shared" si="1342"/>
        <v/>
      </c>
      <c r="Z7131" s="4" t="str">
        <f t="shared" si="1343"/>
        <v/>
      </c>
      <c r="AA7131" s="4" t="str">
        <f>IF($V7131="","",IF(Y7131&lt;36,0,IF(AND(36&lt;=Y7131,Y7131&lt;71),VLOOKUP($W7131,日射量と図３!$E$6:$F$34,2,TRUE),IF(AND(71&lt;=Y7131,Y7131&lt;107),VLOOKUP($W7131,日射量と図３!$E$6:$G$34,3,TRUE),IF(AND(107&lt;=Y7131,Y7131&lt;143),VLOOKUP($W7131,日射量と図３!$E$6:$H$34,4,TRUE),VLOOKUP($W7131,日射量と図３!$E$6:$I$34,5,TRUE))))))</f>
        <v/>
      </c>
      <c r="AB7131" s="4" t="str">
        <f>IF($V7131="","",IF(Z7131&lt;36,0,IF(AND(36&lt;=Z7131,Z7131&lt;71),VLOOKUP($W7131,日射量と図３!$E$6:$F$34,2,TRUE),IF(AND(71&lt;=Z7131,Z7131&lt;107),VLOOKUP($W7131,日射量と図３!$E$6:$G$34,3,TRUE),IF(AND(107&lt;=Z7131,Z7131&lt;143),VLOOKUP($W7131,日射量と図３!$E$6:$H$34,4,TRUE),VLOOKUP($W7131,日射量と図３!$E$6:$I$34,5,TRUE))))))</f>
        <v/>
      </c>
      <c r="AC7131" s="382" t="str">
        <f t="shared" si="1347"/>
        <v/>
      </c>
      <c r="AD7131" s="382" t="str">
        <f t="shared" si="1348"/>
        <v/>
      </c>
    </row>
    <row r="7132" spans="11:30" ht="13.5" customHeight="1">
      <c r="K7132" s="4">
        <f t="shared" si="1344"/>
        <v>3</v>
      </c>
      <c r="L7132" s="34">
        <v>43549</v>
      </c>
      <c r="M7132" s="4">
        <v>298</v>
      </c>
      <c r="N7132" s="4">
        <v>1</v>
      </c>
      <c r="O7132" s="31">
        <v>0</v>
      </c>
      <c r="P7132" s="35">
        <v>7.5</v>
      </c>
      <c r="Q7132" s="36">
        <f t="shared" si="1345"/>
        <v>13</v>
      </c>
      <c r="R7132" s="4">
        <f t="shared" si="1346"/>
        <v>5.5</v>
      </c>
      <c r="S7132" s="31">
        <f t="shared" si="1349"/>
        <v>0.26555555555555554</v>
      </c>
      <c r="T7132" s="31">
        <f t="shared" si="1350"/>
        <v>0.74109953703703713</v>
      </c>
      <c r="U7132" s="4">
        <f t="shared" si="1351"/>
        <v>0</v>
      </c>
      <c r="V7132" s="4">
        <f t="shared" si="1352"/>
        <v>29.339999999999996</v>
      </c>
      <c r="W7132" s="18">
        <f>IF(V7132="","",VLOOKUP(L7132,日射量と図３!$A$4:$C$368,3,TRUE)*238.85/100)</f>
        <v>38.216000000000001</v>
      </c>
      <c r="X7132" s="4">
        <f t="shared" si="1353"/>
        <v>11</v>
      </c>
      <c r="Y7132" s="4">
        <f t="shared" si="1342"/>
        <v>16.675388999999996</v>
      </c>
      <c r="Z7132" s="4">
        <f t="shared" si="1343"/>
        <v>18.797711236363629</v>
      </c>
      <c r="AA7132" s="4">
        <f>IF($V7132="","",IF(Y7132&lt;36,0,IF(AND(36&lt;=Y7132,Y7132&lt;71),VLOOKUP($W7132,日射量と図３!$E$6:$F$34,2,TRUE),IF(AND(71&lt;=Y7132,Y7132&lt;107),VLOOKUP($W7132,日射量と図３!$E$6:$G$34,3,TRUE),IF(AND(107&lt;=Y7132,Y7132&lt;143),VLOOKUP($W7132,日射量と図３!$E$6:$H$34,4,TRUE),VLOOKUP($W7132,日射量と図３!$E$6:$I$34,5,TRUE))))))</f>
        <v>0</v>
      </c>
      <c r="AB7132" s="4">
        <f>IF($V7132="","",IF(Z7132&lt;36,0,IF(AND(36&lt;=Z7132,Z7132&lt;71),VLOOKUP($W7132,日射量と図３!$E$6:$F$34,2,TRUE),IF(AND(71&lt;=Z7132,Z7132&lt;107),VLOOKUP($W7132,日射量と図３!$E$6:$G$34,3,TRUE),IF(AND(107&lt;=Z7132,Z7132&lt;143),VLOOKUP($W7132,日射量と図３!$E$6:$H$34,4,TRUE),VLOOKUP($W7132,日射量と図３!$E$6:$I$34,5,TRUE))))))</f>
        <v>0</v>
      </c>
      <c r="AC7132" s="382">
        <f t="shared" si="1347"/>
        <v>0</v>
      </c>
      <c r="AD7132" s="382">
        <f t="shared" si="1348"/>
        <v>0</v>
      </c>
    </row>
    <row r="7133" spans="11:30" ht="13.5" customHeight="1">
      <c r="K7133" s="4">
        <f t="shared" si="1344"/>
        <v>3</v>
      </c>
      <c r="L7133" s="34">
        <v>43549</v>
      </c>
      <c r="M7133" s="4">
        <v>298</v>
      </c>
      <c r="N7133" s="4">
        <v>2</v>
      </c>
      <c r="O7133" s="31">
        <v>4.1666666666666664E-2</v>
      </c>
      <c r="P7133" s="35">
        <v>7.1</v>
      </c>
      <c r="Q7133" s="36">
        <f t="shared" si="1345"/>
        <v>13</v>
      </c>
      <c r="R7133" s="4">
        <f t="shared" si="1346"/>
        <v>5.9</v>
      </c>
      <c r="S7133" s="31">
        <f t="shared" si="1349"/>
        <v>0.26555555555555554</v>
      </c>
      <c r="T7133" s="31">
        <f t="shared" si="1350"/>
        <v>0.74109953703703713</v>
      </c>
      <c r="U7133" s="4">
        <f t="shared" si="1351"/>
        <v>0</v>
      </c>
      <c r="V7133" s="4" t="str">
        <f t="shared" si="1352"/>
        <v/>
      </c>
      <c r="W7133" s="18" t="str">
        <f>IF(V7133="","",VLOOKUP(L7133,日射量と図３!$A$4:$C$368,3,TRUE)*238.85/100)</f>
        <v/>
      </c>
      <c r="X7133" s="4" t="str">
        <f t="shared" si="1353"/>
        <v/>
      </c>
      <c r="Y7133" s="4" t="str">
        <f t="shared" si="1342"/>
        <v/>
      </c>
      <c r="Z7133" s="4" t="str">
        <f t="shared" si="1343"/>
        <v/>
      </c>
      <c r="AA7133" s="4" t="str">
        <f>IF($V7133="","",IF(Y7133&lt;36,0,IF(AND(36&lt;=Y7133,Y7133&lt;71),VLOOKUP($W7133,日射量と図３!$E$6:$F$34,2,TRUE),IF(AND(71&lt;=Y7133,Y7133&lt;107),VLOOKUP($W7133,日射量と図３!$E$6:$G$34,3,TRUE),IF(AND(107&lt;=Y7133,Y7133&lt;143),VLOOKUP($W7133,日射量と図３!$E$6:$H$34,4,TRUE),VLOOKUP($W7133,日射量と図３!$E$6:$I$34,5,TRUE))))))</f>
        <v/>
      </c>
      <c r="AB7133" s="4" t="str">
        <f>IF($V7133="","",IF(Z7133&lt;36,0,IF(AND(36&lt;=Z7133,Z7133&lt;71),VLOOKUP($W7133,日射量と図３!$E$6:$F$34,2,TRUE),IF(AND(71&lt;=Z7133,Z7133&lt;107),VLOOKUP($W7133,日射量と図３!$E$6:$G$34,3,TRUE),IF(AND(107&lt;=Z7133,Z7133&lt;143),VLOOKUP($W7133,日射量と図３!$E$6:$H$34,4,TRUE),VLOOKUP($W7133,日射量と図３!$E$6:$I$34,5,TRUE))))))</f>
        <v/>
      </c>
      <c r="AC7133" s="382" t="str">
        <f t="shared" si="1347"/>
        <v/>
      </c>
      <c r="AD7133" s="382" t="str">
        <f t="shared" si="1348"/>
        <v/>
      </c>
    </row>
    <row r="7134" spans="11:30" ht="13.5" customHeight="1">
      <c r="K7134" s="4">
        <f t="shared" si="1344"/>
        <v>3</v>
      </c>
      <c r="L7134" s="34">
        <v>43549</v>
      </c>
      <c r="M7134" s="4">
        <v>298</v>
      </c>
      <c r="N7134" s="4">
        <v>3</v>
      </c>
      <c r="O7134" s="31">
        <v>8.3333333333333329E-2</v>
      </c>
      <c r="P7134" s="35">
        <v>6.9</v>
      </c>
      <c r="Q7134" s="36">
        <f t="shared" si="1345"/>
        <v>13</v>
      </c>
      <c r="R7134" s="4">
        <f t="shared" si="1346"/>
        <v>6.1</v>
      </c>
      <c r="S7134" s="31">
        <f t="shared" si="1349"/>
        <v>0.26555555555555554</v>
      </c>
      <c r="T7134" s="31">
        <f t="shared" si="1350"/>
        <v>0.74109953703703713</v>
      </c>
      <c r="U7134" s="4">
        <f t="shared" si="1351"/>
        <v>0</v>
      </c>
      <c r="V7134" s="4" t="str">
        <f t="shared" si="1352"/>
        <v/>
      </c>
      <c r="W7134" s="18" t="str">
        <f>IF(V7134="","",VLOOKUP(L7134,日射量と図３!$A$4:$C$368,3,TRUE)*238.85/100)</f>
        <v/>
      </c>
      <c r="X7134" s="4" t="str">
        <f t="shared" si="1353"/>
        <v/>
      </c>
      <c r="Y7134" s="4" t="str">
        <f t="shared" si="1342"/>
        <v/>
      </c>
      <c r="Z7134" s="4" t="str">
        <f t="shared" si="1343"/>
        <v/>
      </c>
      <c r="AA7134" s="4" t="str">
        <f>IF($V7134="","",IF(Y7134&lt;36,0,IF(AND(36&lt;=Y7134,Y7134&lt;71),VLOOKUP($W7134,日射量と図３!$E$6:$F$34,2,TRUE),IF(AND(71&lt;=Y7134,Y7134&lt;107),VLOOKUP($W7134,日射量と図３!$E$6:$G$34,3,TRUE),IF(AND(107&lt;=Y7134,Y7134&lt;143),VLOOKUP($W7134,日射量と図３!$E$6:$H$34,4,TRUE),VLOOKUP($W7134,日射量と図３!$E$6:$I$34,5,TRUE))))))</f>
        <v/>
      </c>
      <c r="AB7134" s="4" t="str">
        <f>IF($V7134="","",IF(Z7134&lt;36,0,IF(AND(36&lt;=Z7134,Z7134&lt;71),VLOOKUP($W7134,日射量と図３!$E$6:$F$34,2,TRUE),IF(AND(71&lt;=Z7134,Z7134&lt;107),VLOOKUP($W7134,日射量と図３!$E$6:$G$34,3,TRUE),IF(AND(107&lt;=Z7134,Z7134&lt;143),VLOOKUP($W7134,日射量と図３!$E$6:$H$34,4,TRUE),VLOOKUP($W7134,日射量と図３!$E$6:$I$34,5,TRUE))))))</f>
        <v/>
      </c>
      <c r="AC7134" s="382" t="str">
        <f t="shared" si="1347"/>
        <v/>
      </c>
      <c r="AD7134" s="382" t="str">
        <f t="shared" si="1348"/>
        <v/>
      </c>
    </row>
    <row r="7135" spans="11:30" ht="13.5" customHeight="1">
      <c r="K7135" s="4">
        <f t="shared" si="1344"/>
        <v>3</v>
      </c>
      <c r="L7135" s="34">
        <v>43549</v>
      </c>
      <c r="M7135" s="4">
        <v>298</v>
      </c>
      <c r="N7135" s="4">
        <v>4</v>
      </c>
      <c r="O7135" s="31">
        <v>0.125</v>
      </c>
      <c r="P7135" s="35">
        <v>6.49</v>
      </c>
      <c r="Q7135" s="36">
        <f t="shared" si="1345"/>
        <v>13</v>
      </c>
      <c r="R7135" s="4">
        <f t="shared" si="1346"/>
        <v>6.51</v>
      </c>
      <c r="S7135" s="31">
        <f t="shared" si="1349"/>
        <v>0.26555555555555554</v>
      </c>
      <c r="T7135" s="31">
        <f t="shared" si="1350"/>
        <v>0.74109953703703713</v>
      </c>
      <c r="U7135" s="4">
        <f t="shared" si="1351"/>
        <v>0</v>
      </c>
      <c r="V7135" s="4" t="str">
        <f t="shared" si="1352"/>
        <v/>
      </c>
      <c r="W7135" s="18" t="str">
        <f>IF(V7135="","",VLOOKUP(L7135,日射量と図３!$A$4:$C$368,3,TRUE)*238.85/100)</f>
        <v/>
      </c>
      <c r="X7135" s="4" t="str">
        <f t="shared" si="1353"/>
        <v/>
      </c>
      <c r="Y7135" s="4" t="str">
        <f t="shared" ref="Y7135:Y7198" si="1354">IF(V7135="","",$AH$30*V7135/(($AG$18/$AH$18)*X7135))</f>
        <v/>
      </c>
      <c r="Z7135" s="4" t="str">
        <f t="shared" ref="Z7135:Z7198" si="1355">IF(V7135="","",$AH$30*V7135/(($AG$19/$AH$19)*X7135))</f>
        <v/>
      </c>
      <c r="AA7135" s="4" t="str">
        <f>IF($V7135="","",IF(Y7135&lt;36,0,IF(AND(36&lt;=Y7135,Y7135&lt;71),VLOOKUP($W7135,日射量と図３!$E$6:$F$34,2,TRUE),IF(AND(71&lt;=Y7135,Y7135&lt;107),VLOOKUP($W7135,日射量と図３!$E$6:$G$34,3,TRUE),IF(AND(107&lt;=Y7135,Y7135&lt;143),VLOOKUP($W7135,日射量と図３!$E$6:$H$34,4,TRUE),VLOOKUP($W7135,日射量と図３!$E$6:$I$34,5,TRUE))))))</f>
        <v/>
      </c>
      <c r="AB7135" s="4" t="str">
        <f>IF($V7135="","",IF(Z7135&lt;36,0,IF(AND(36&lt;=Z7135,Z7135&lt;71),VLOOKUP($W7135,日射量と図３!$E$6:$F$34,2,TRUE),IF(AND(71&lt;=Z7135,Z7135&lt;107),VLOOKUP($W7135,日射量と図３!$E$6:$G$34,3,TRUE),IF(AND(107&lt;=Z7135,Z7135&lt;143),VLOOKUP($W7135,日射量と図３!$E$6:$H$34,4,TRUE),VLOOKUP($W7135,日射量と図３!$E$6:$I$34,5,TRUE))))))</f>
        <v/>
      </c>
      <c r="AC7135" s="382" t="str">
        <f t="shared" si="1347"/>
        <v/>
      </c>
      <c r="AD7135" s="382" t="str">
        <f t="shared" si="1348"/>
        <v/>
      </c>
    </row>
    <row r="7136" spans="11:30" ht="13.5" customHeight="1">
      <c r="K7136" s="4">
        <f t="shared" si="1344"/>
        <v>3</v>
      </c>
      <c r="L7136" s="34">
        <v>43549</v>
      </c>
      <c r="M7136" s="4">
        <v>298</v>
      </c>
      <c r="N7136" s="4">
        <v>5</v>
      </c>
      <c r="O7136" s="31">
        <v>0.16666666666666666</v>
      </c>
      <c r="P7136" s="35">
        <v>6.2099999999999991</v>
      </c>
      <c r="Q7136" s="36">
        <f t="shared" si="1345"/>
        <v>15</v>
      </c>
      <c r="R7136" s="4">
        <f t="shared" si="1346"/>
        <v>8.7900000000000009</v>
      </c>
      <c r="S7136" s="31">
        <f t="shared" si="1349"/>
        <v>0.26555555555555554</v>
      </c>
      <c r="T7136" s="31">
        <f t="shared" si="1350"/>
        <v>0.74109953703703713</v>
      </c>
      <c r="U7136" s="4">
        <f t="shared" si="1351"/>
        <v>0</v>
      </c>
      <c r="V7136" s="4" t="str">
        <f t="shared" si="1352"/>
        <v/>
      </c>
      <c r="W7136" s="18" t="str">
        <f>IF(V7136="","",VLOOKUP(L7136,日射量と図３!$A$4:$C$368,3,TRUE)*238.85/100)</f>
        <v/>
      </c>
      <c r="X7136" s="4" t="str">
        <f t="shared" si="1353"/>
        <v/>
      </c>
      <c r="Y7136" s="4" t="str">
        <f t="shared" si="1354"/>
        <v/>
      </c>
      <c r="Z7136" s="4" t="str">
        <f t="shared" si="1355"/>
        <v/>
      </c>
      <c r="AA7136" s="4" t="str">
        <f>IF($V7136="","",IF(Y7136&lt;36,0,IF(AND(36&lt;=Y7136,Y7136&lt;71),VLOOKUP($W7136,日射量と図３!$E$6:$F$34,2,TRUE),IF(AND(71&lt;=Y7136,Y7136&lt;107),VLOOKUP($W7136,日射量と図３!$E$6:$G$34,3,TRUE),IF(AND(107&lt;=Y7136,Y7136&lt;143),VLOOKUP($W7136,日射量と図３!$E$6:$H$34,4,TRUE),VLOOKUP($W7136,日射量と図３!$E$6:$I$34,5,TRUE))))))</f>
        <v/>
      </c>
      <c r="AB7136" s="4" t="str">
        <f>IF($V7136="","",IF(Z7136&lt;36,0,IF(AND(36&lt;=Z7136,Z7136&lt;71),VLOOKUP($W7136,日射量と図３!$E$6:$F$34,2,TRUE),IF(AND(71&lt;=Z7136,Z7136&lt;107),VLOOKUP($W7136,日射量と図３!$E$6:$G$34,3,TRUE),IF(AND(107&lt;=Z7136,Z7136&lt;143),VLOOKUP($W7136,日射量と図３!$E$6:$H$34,4,TRUE),VLOOKUP($W7136,日射量と図３!$E$6:$I$34,5,TRUE))))))</f>
        <v/>
      </c>
      <c r="AC7136" s="382" t="str">
        <f t="shared" si="1347"/>
        <v/>
      </c>
      <c r="AD7136" s="382" t="str">
        <f t="shared" si="1348"/>
        <v/>
      </c>
    </row>
    <row r="7137" spans="11:30" ht="13.5" customHeight="1">
      <c r="K7137" s="4">
        <f t="shared" si="1344"/>
        <v>3</v>
      </c>
      <c r="L7137" s="34">
        <v>43549</v>
      </c>
      <c r="M7137" s="4">
        <v>298</v>
      </c>
      <c r="N7137" s="4">
        <v>6</v>
      </c>
      <c r="O7137" s="31">
        <v>0.20833333333333334</v>
      </c>
      <c r="P7137" s="35">
        <v>6</v>
      </c>
      <c r="Q7137" s="36">
        <f t="shared" si="1345"/>
        <v>15</v>
      </c>
      <c r="R7137" s="4">
        <f t="shared" si="1346"/>
        <v>9</v>
      </c>
      <c r="S7137" s="31">
        <f t="shared" si="1349"/>
        <v>0.26555555555555554</v>
      </c>
      <c r="T7137" s="31">
        <f t="shared" si="1350"/>
        <v>0.74109953703703713</v>
      </c>
      <c r="U7137" s="4">
        <f t="shared" si="1351"/>
        <v>0</v>
      </c>
      <c r="V7137" s="4" t="str">
        <f t="shared" si="1352"/>
        <v/>
      </c>
      <c r="W7137" s="18" t="str">
        <f>IF(V7137="","",VLOOKUP(L7137,日射量と図３!$A$4:$C$368,3,TRUE)*238.85/100)</f>
        <v/>
      </c>
      <c r="X7137" s="4" t="str">
        <f t="shared" si="1353"/>
        <v/>
      </c>
      <c r="Y7137" s="4" t="str">
        <f t="shared" si="1354"/>
        <v/>
      </c>
      <c r="Z7137" s="4" t="str">
        <f t="shared" si="1355"/>
        <v/>
      </c>
      <c r="AA7137" s="4" t="str">
        <f>IF($V7137="","",IF(Y7137&lt;36,0,IF(AND(36&lt;=Y7137,Y7137&lt;71),VLOOKUP($W7137,日射量と図３!$E$6:$F$34,2,TRUE),IF(AND(71&lt;=Y7137,Y7137&lt;107),VLOOKUP($W7137,日射量と図３!$E$6:$G$34,3,TRUE),IF(AND(107&lt;=Y7137,Y7137&lt;143),VLOOKUP($W7137,日射量と図３!$E$6:$H$34,4,TRUE),VLOOKUP($W7137,日射量と図３!$E$6:$I$34,5,TRUE))))))</f>
        <v/>
      </c>
      <c r="AB7137" s="4" t="str">
        <f>IF($V7137="","",IF(Z7137&lt;36,0,IF(AND(36&lt;=Z7137,Z7137&lt;71),VLOOKUP($W7137,日射量と図３!$E$6:$F$34,2,TRUE),IF(AND(71&lt;=Z7137,Z7137&lt;107),VLOOKUP($W7137,日射量と図３!$E$6:$G$34,3,TRUE),IF(AND(107&lt;=Z7137,Z7137&lt;143),VLOOKUP($W7137,日射量と図３!$E$6:$H$34,4,TRUE),VLOOKUP($W7137,日射量と図３!$E$6:$I$34,5,TRUE))))))</f>
        <v/>
      </c>
      <c r="AC7137" s="382" t="str">
        <f t="shared" si="1347"/>
        <v/>
      </c>
      <c r="AD7137" s="382" t="str">
        <f t="shared" si="1348"/>
        <v/>
      </c>
    </row>
    <row r="7138" spans="11:30" ht="13.5" customHeight="1">
      <c r="K7138" s="4">
        <f t="shared" si="1344"/>
        <v>3</v>
      </c>
      <c r="L7138" s="34">
        <v>43549</v>
      </c>
      <c r="M7138" s="4">
        <v>298</v>
      </c>
      <c r="N7138" s="4">
        <v>7</v>
      </c>
      <c r="O7138" s="31">
        <v>0.25</v>
      </c>
      <c r="P7138" s="35">
        <v>5.75</v>
      </c>
      <c r="Q7138" s="36">
        <f t="shared" si="1345"/>
        <v>15</v>
      </c>
      <c r="R7138" s="4">
        <f t="shared" si="1346"/>
        <v>9.25</v>
      </c>
      <c r="S7138" s="31">
        <f t="shared" si="1349"/>
        <v>0.26555555555555554</v>
      </c>
      <c r="T7138" s="31">
        <f t="shared" si="1350"/>
        <v>0.74109953703703713</v>
      </c>
      <c r="U7138" s="4">
        <f t="shared" si="1351"/>
        <v>0</v>
      </c>
      <c r="V7138" s="4" t="str">
        <f t="shared" si="1352"/>
        <v/>
      </c>
      <c r="W7138" s="18" t="str">
        <f>IF(V7138="","",VLOOKUP(L7138,日射量と図３!$A$4:$C$368,3,TRUE)*238.85/100)</f>
        <v/>
      </c>
      <c r="X7138" s="4" t="str">
        <f t="shared" si="1353"/>
        <v/>
      </c>
      <c r="Y7138" s="4" t="str">
        <f t="shared" si="1354"/>
        <v/>
      </c>
      <c r="Z7138" s="4" t="str">
        <f t="shared" si="1355"/>
        <v/>
      </c>
      <c r="AA7138" s="4" t="str">
        <f>IF($V7138="","",IF(Y7138&lt;36,0,IF(AND(36&lt;=Y7138,Y7138&lt;71),VLOOKUP($W7138,日射量と図３!$E$6:$F$34,2,TRUE),IF(AND(71&lt;=Y7138,Y7138&lt;107),VLOOKUP($W7138,日射量と図３!$E$6:$G$34,3,TRUE),IF(AND(107&lt;=Y7138,Y7138&lt;143),VLOOKUP($W7138,日射量と図３!$E$6:$H$34,4,TRUE),VLOOKUP($W7138,日射量と図３!$E$6:$I$34,5,TRUE))))))</f>
        <v/>
      </c>
      <c r="AB7138" s="4" t="str">
        <f>IF($V7138="","",IF(Z7138&lt;36,0,IF(AND(36&lt;=Z7138,Z7138&lt;71),VLOOKUP($W7138,日射量と図３!$E$6:$F$34,2,TRUE),IF(AND(71&lt;=Z7138,Z7138&lt;107),VLOOKUP($W7138,日射量と図３!$E$6:$G$34,3,TRUE),IF(AND(107&lt;=Z7138,Z7138&lt;143),VLOOKUP($W7138,日射量と図３!$E$6:$H$34,4,TRUE),VLOOKUP($W7138,日射量と図３!$E$6:$I$34,5,TRUE))))))</f>
        <v/>
      </c>
      <c r="AC7138" s="382" t="str">
        <f t="shared" si="1347"/>
        <v/>
      </c>
      <c r="AD7138" s="382" t="str">
        <f t="shared" si="1348"/>
        <v/>
      </c>
    </row>
    <row r="7139" spans="11:30" ht="13.5" customHeight="1">
      <c r="K7139" s="4">
        <f t="shared" si="1344"/>
        <v>3</v>
      </c>
      <c r="L7139" s="34">
        <v>43549</v>
      </c>
      <c r="M7139" s="4">
        <v>298</v>
      </c>
      <c r="N7139" s="4">
        <v>8</v>
      </c>
      <c r="O7139" s="31">
        <v>0.29166666666666669</v>
      </c>
      <c r="P7139" s="35">
        <v>6.32</v>
      </c>
      <c r="Q7139" s="36">
        <f t="shared" si="1345"/>
        <v>12</v>
      </c>
      <c r="R7139" s="4">
        <f t="shared" si="1346"/>
        <v>5.68</v>
      </c>
      <c r="S7139" s="31">
        <f t="shared" si="1349"/>
        <v>0.26555555555555554</v>
      </c>
      <c r="T7139" s="31">
        <f t="shared" si="1350"/>
        <v>0.74109953703703713</v>
      </c>
      <c r="U7139" s="4">
        <f t="shared" si="1351"/>
        <v>5.68</v>
      </c>
      <c r="V7139" s="4" t="str">
        <f t="shared" si="1352"/>
        <v/>
      </c>
      <c r="W7139" s="18" t="str">
        <f>IF(V7139="","",VLOOKUP(L7139,日射量と図３!$A$4:$C$368,3,TRUE)*238.85/100)</f>
        <v/>
      </c>
      <c r="X7139" s="4" t="str">
        <f t="shared" si="1353"/>
        <v/>
      </c>
      <c r="Y7139" s="4" t="str">
        <f t="shared" si="1354"/>
        <v/>
      </c>
      <c r="Z7139" s="4" t="str">
        <f t="shared" si="1355"/>
        <v/>
      </c>
      <c r="AA7139" s="4" t="str">
        <f>IF($V7139="","",IF(Y7139&lt;36,0,IF(AND(36&lt;=Y7139,Y7139&lt;71),VLOOKUP($W7139,日射量と図３!$E$6:$F$34,2,TRUE),IF(AND(71&lt;=Y7139,Y7139&lt;107),VLOOKUP($W7139,日射量と図３!$E$6:$G$34,3,TRUE),IF(AND(107&lt;=Y7139,Y7139&lt;143),VLOOKUP($W7139,日射量と図３!$E$6:$H$34,4,TRUE),VLOOKUP($W7139,日射量と図３!$E$6:$I$34,5,TRUE))))))</f>
        <v/>
      </c>
      <c r="AB7139" s="4" t="str">
        <f>IF($V7139="","",IF(Z7139&lt;36,0,IF(AND(36&lt;=Z7139,Z7139&lt;71),VLOOKUP($W7139,日射量と図３!$E$6:$F$34,2,TRUE),IF(AND(71&lt;=Z7139,Z7139&lt;107),VLOOKUP($W7139,日射量と図３!$E$6:$G$34,3,TRUE),IF(AND(107&lt;=Z7139,Z7139&lt;143),VLOOKUP($W7139,日射量と図３!$E$6:$H$34,4,TRUE),VLOOKUP($W7139,日射量と図３!$E$6:$I$34,5,TRUE))))))</f>
        <v/>
      </c>
      <c r="AC7139" s="382" t="str">
        <f t="shared" si="1347"/>
        <v/>
      </c>
      <c r="AD7139" s="382" t="str">
        <f t="shared" si="1348"/>
        <v/>
      </c>
    </row>
    <row r="7140" spans="11:30" ht="13.5" customHeight="1">
      <c r="K7140" s="4">
        <f t="shared" si="1344"/>
        <v>3</v>
      </c>
      <c r="L7140" s="34">
        <v>43549</v>
      </c>
      <c r="M7140" s="4">
        <v>298</v>
      </c>
      <c r="N7140" s="4">
        <v>9</v>
      </c>
      <c r="O7140" s="31">
        <v>0.33333333333333331</v>
      </c>
      <c r="P7140" s="35">
        <v>7.589999999999999</v>
      </c>
      <c r="Q7140" s="36">
        <f t="shared" si="1345"/>
        <v>12</v>
      </c>
      <c r="R7140" s="4">
        <f t="shared" si="1346"/>
        <v>4.410000000000001</v>
      </c>
      <c r="S7140" s="31">
        <f t="shared" si="1349"/>
        <v>0.26555555555555554</v>
      </c>
      <c r="T7140" s="31">
        <f t="shared" si="1350"/>
        <v>0.74109953703703713</v>
      </c>
      <c r="U7140" s="4">
        <f t="shared" si="1351"/>
        <v>4.410000000000001</v>
      </c>
      <c r="V7140" s="4" t="str">
        <f t="shared" si="1352"/>
        <v/>
      </c>
      <c r="W7140" s="18" t="str">
        <f>IF(V7140="","",VLOOKUP(L7140,日射量と図３!$A$4:$C$368,3,TRUE)*238.85/100)</f>
        <v/>
      </c>
      <c r="X7140" s="4" t="str">
        <f t="shared" si="1353"/>
        <v/>
      </c>
      <c r="Y7140" s="4" t="str">
        <f t="shared" si="1354"/>
        <v/>
      </c>
      <c r="Z7140" s="4" t="str">
        <f t="shared" si="1355"/>
        <v/>
      </c>
      <c r="AA7140" s="4" t="str">
        <f>IF($V7140="","",IF(Y7140&lt;36,0,IF(AND(36&lt;=Y7140,Y7140&lt;71),VLOOKUP($W7140,日射量と図３!$E$6:$F$34,2,TRUE),IF(AND(71&lt;=Y7140,Y7140&lt;107),VLOOKUP($W7140,日射量と図３!$E$6:$G$34,3,TRUE),IF(AND(107&lt;=Y7140,Y7140&lt;143),VLOOKUP($W7140,日射量と図３!$E$6:$H$34,4,TRUE),VLOOKUP($W7140,日射量と図３!$E$6:$I$34,5,TRUE))))))</f>
        <v/>
      </c>
      <c r="AB7140" s="4" t="str">
        <f>IF($V7140="","",IF(Z7140&lt;36,0,IF(AND(36&lt;=Z7140,Z7140&lt;71),VLOOKUP($W7140,日射量と図３!$E$6:$F$34,2,TRUE),IF(AND(71&lt;=Z7140,Z7140&lt;107),VLOOKUP($W7140,日射量と図３!$E$6:$G$34,3,TRUE),IF(AND(107&lt;=Z7140,Z7140&lt;143),VLOOKUP($W7140,日射量と図３!$E$6:$H$34,4,TRUE),VLOOKUP($W7140,日射量と図３!$E$6:$I$34,5,TRUE))))))</f>
        <v/>
      </c>
      <c r="AC7140" s="382" t="str">
        <f t="shared" si="1347"/>
        <v/>
      </c>
      <c r="AD7140" s="382" t="str">
        <f t="shared" si="1348"/>
        <v/>
      </c>
    </row>
    <row r="7141" spans="11:30" ht="13.5" customHeight="1">
      <c r="K7141" s="4">
        <f t="shared" si="1344"/>
        <v>3</v>
      </c>
      <c r="L7141" s="34">
        <v>43549</v>
      </c>
      <c r="M7141" s="4">
        <v>298</v>
      </c>
      <c r="N7141" s="4">
        <v>10</v>
      </c>
      <c r="O7141" s="31">
        <v>0.375</v>
      </c>
      <c r="P7141" s="35">
        <v>8.82</v>
      </c>
      <c r="Q7141" s="36">
        <f t="shared" si="1345"/>
        <v>12</v>
      </c>
      <c r="R7141" s="4">
        <f t="shared" si="1346"/>
        <v>3.1799999999999997</v>
      </c>
      <c r="S7141" s="31">
        <f t="shared" si="1349"/>
        <v>0.26555555555555554</v>
      </c>
      <c r="T7141" s="31">
        <f t="shared" si="1350"/>
        <v>0.74109953703703713</v>
      </c>
      <c r="U7141" s="4">
        <f t="shared" si="1351"/>
        <v>3.1799999999999997</v>
      </c>
      <c r="V7141" s="4" t="str">
        <f t="shared" si="1352"/>
        <v/>
      </c>
      <c r="W7141" s="18" t="str">
        <f>IF(V7141="","",VLOOKUP(L7141,日射量と図３!$A$4:$C$368,3,TRUE)*238.85/100)</f>
        <v/>
      </c>
      <c r="X7141" s="4" t="str">
        <f t="shared" si="1353"/>
        <v/>
      </c>
      <c r="Y7141" s="4" t="str">
        <f t="shared" si="1354"/>
        <v/>
      </c>
      <c r="Z7141" s="4" t="str">
        <f t="shared" si="1355"/>
        <v/>
      </c>
      <c r="AA7141" s="4" t="str">
        <f>IF($V7141="","",IF(Y7141&lt;36,0,IF(AND(36&lt;=Y7141,Y7141&lt;71),VLOOKUP($W7141,日射量と図３!$E$6:$F$34,2,TRUE),IF(AND(71&lt;=Y7141,Y7141&lt;107),VLOOKUP($W7141,日射量と図３!$E$6:$G$34,3,TRUE),IF(AND(107&lt;=Y7141,Y7141&lt;143),VLOOKUP($W7141,日射量と図３!$E$6:$H$34,4,TRUE),VLOOKUP($W7141,日射量と図３!$E$6:$I$34,5,TRUE))))))</f>
        <v/>
      </c>
      <c r="AB7141" s="4" t="str">
        <f>IF($V7141="","",IF(Z7141&lt;36,0,IF(AND(36&lt;=Z7141,Z7141&lt;71),VLOOKUP($W7141,日射量と図３!$E$6:$F$34,2,TRUE),IF(AND(71&lt;=Z7141,Z7141&lt;107),VLOOKUP($W7141,日射量と図３!$E$6:$G$34,3,TRUE),IF(AND(107&lt;=Z7141,Z7141&lt;143),VLOOKUP($W7141,日射量と図３!$E$6:$H$34,4,TRUE),VLOOKUP($W7141,日射量と図３!$E$6:$I$34,5,TRUE))))))</f>
        <v/>
      </c>
      <c r="AC7141" s="382" t="str">
        <f t="shared" si="1347"/>
        <v/>
      </c>
      <c r="AD7141" s="382" t="str">
        <f t="shared" si="1348"/>
        <v/>
      </c>
    </row>
    <row r="7142" spans="11:30" ht="13.5" customHeight="1">
      <c r="K7142" s="4">
        <f t="shared" si="1344"/>
        <v>3</v>
      </c>
      <c r="L7142" s="34">
        <v>43549</v>
      </c>
      <c r="M7142" s="4">
        <v>298</v>
      </c>
      <c r="N7142" s="4">
        <v>11</v>
      </c>
      <c r="O7142" s="31">
        <v>0.41666666666666669</v>
      </c>
      <c r="P7142" s="35">
        <v>9.83</v>
      </c>
      <c r="Q7142" s="36">
        <f t="shared" si="1345"/>
        <v>12</v>
      </c>
      <c r="R7142" s="4">
        <f t="shared" si="1346"/>
        <v>2.17</v>
      </c>
      <c r="S7142" s="31">
        <f t="shared" si="1349"/>
        <v>0.26555555555555554</v>
      </c>
      <c r="T7142" s="31">
        <f t="shared" si="1350"/>
        <v>0.74109953703703713</v>
      </c>
      <c r="U7142" s="4">
        <f t="shared" si="1351"/>
        <v>2.17</v>
      </c>
      <c r="V7142" s="4" t="str">
        <f t="shared" si="1352"/>
        <v/>
      </c>
      <c r="W7142" s="18" t="str">
        <f>IF(V7142="","",VLOOKUP(L7142,日射量と図３!$A$4:$C$368,3,TRUE)*238.85/100)</f>
        <v/>
      </c>
      <c r="X7142" s="4" t="str">
        <f t="shared" si="1353"/>
        <v/>
      </c>
      <c r="Y7142" s="4" t="str">
        <f t="shared" si="1354"/>
        <v/>
      </c>
      <c r="Z7142" s="4" t="str">
        <f t="shared" si="1355"/>
        <v/>
      </c>
      <c r="AA7142" s="4" t="str">
        <f>IF($V7142="","",IF(Y7142&lt;36,0,IF(AND(36&lt;=Y7142,Y7142&lt;71),VLOOKUP($W7142,日射量と図３!$E$6:$F$34,2,TRUE),IF(AND(71&lt;=Y7142,Y7142&lt;107),VLOOKUP($W7142,日射量と図３!$E$6:$G$34,3,TRUE),IF(AND(107&lt;=Y7142,Y7142&lt;143),VLOOKUP($W7142,日射量と図３!$E$6:$H$34,4,TRUE),VLOOKUP($W7142,日射量と図３!$E$6:$I$34,5,TRUE))))))</f>
        <v/>
      </c>
      <c r="AB7142" s="4" t="str">
        <f>IF($V7142="","",IF(Z7142&lt;36,0,IF(AND(36&lt;=Z7142,Z7142&lt;71),VLOOKUP($W7142,日射量と図３!$E$6:$F$34,2,TRUE),IF(AND(71&lt;=Z7142,Z7142&lt;107),VLOOKUP($W7142,日射量と図３!$E$6:$G$34,3,TRUE),IF(AND(107&lt;=Z7142,Z7142&lt;143),VLOOKUP($W7142,日射量と図３!$E$6:$H$34,4,TRUE),VLOOKUP($W7142,日射量と図３!$E$6:$I$34,5,TRUE))))))</f>
        <v/>
      </c>
      <c r="AC7142" s="382" t="str">
        <f t="shared" si="1347"/>
        <v/>
      </c>
      <c r="AD7142" s="382" t="str">
        <f t="shared" si="1348"/>
        <v/>
      </c>
    </row>
    <row r="7143" spans="11:30" ht="13.5" customHeight="1">
      <c r="K7143" s="4">
        <f t="shared" si="1344"/>
        <v>3</v>
      </c>
      <c r="L7143" s="34">
        <v>43549</v>
      </c>
      <c r="M7143" s="4">
        <v>298</v>
      </c>
      <c r="N7143" s="4">
        <v>12</v>
      </c>
      <c r="O7143" s="31">
        <v>0.45833333333333331</v>
      </c>
      <c r="P7143" s="35">
        <v>10.930000000000001</v>
      </c>
      <c r="Q7143" s="36">
        <f t="shared" si="1345"/>
        <v>12</v>
      </c>
      <c r="R7143" s="4">
        <f t="shared" si="1346"/>
        <v>1.0699999999999985</v>
      </c>
      <c r="S7143" s="31">
        <f t="shared" si="1349"/>
        <v>0.26555555555555554</v>
      </c>
      <c r="T7143" s="31">
        <f t="shared" si="1350"/>
        <v>0.74109953703703713</v>
      </c>
      <c r="U7143" s="4">
        <f t="shared" si="1351"/>
        <v>1.0699999999999985</v>
      </c>
      <c r="V7143" s="4" t="str">
        <f t="shared" si="1352"/>
        <v/>
      </c>
      <c r="W7143" s="18" t="str">
        <f>IF(V7143="","",VLOOKUP(L7143,日射量と図３!$A$4:$C$368,3,TRUE)*238.85/100)</f>
        <v/>
      </c>
      <c r="X7143" s="4" t="str">
        <f t="shared" si="1353"/>
        <v/>
      </c>
      <c r="Y7143" s="4" t="str">
        <f t="shared" si="1354"/>
        <v/>
      </c>
      <c r="Z7143" s="4" t="str">
        <f t="shared" si="1355"/>
        <v/>
      </c>
      <c r="AA7143" s="4" t="str">
        <f>IF($V7143="","",IF(Y7143&lt;36,0,IF(AND(36&lt;=Y7143,Y7143&lt;71),VLOOKUP($W7143,日射量と図３!$E$6:$F$34,2,TRUE),IF(AND(71&lt;=Y7143,Y7143&lt;107),VLOOKUP($W7143,日射量と図３!$E$6:$G$34,3,TRUE),IF(AND(107&lt;=Y7143,Y7143&lt;143),VLOOKUP($W7143,日射量と図３!$E$6:$H$34,4,TRUE),VLOOKUP($W7143,日射量と図３!$E$6:$I$34,5,TRUE))))))</f>
        <v/>
      </c>
      <c r="AB7143" s="4" t="str">
        <f>IF($V7143="","",IF(Z7143&lt;36,0,IF(AND(36&lt;=Z7143,Z7143&lt;71),VLOOKUP($W7143,日射量と図３!$E$6:$F$34,2,TRUE),IF(AND(71&lt;=Z7143,Z7143&lt;107),VLOOKUP($W7143,日射量と図３!$E$6:$G$34,3,TRUE),IF(AND(107&lt;=Z7143,Z7143&lt;143),VLOOKUP($W7143,日射量と図３!$E$6:$H$34,4,TRUE),VLOOKUP($W7143,日射量と図３!$E$6:$I$34,5,TRUE))))))</f>
        <v/>
      </c>
      <c r="AC7143" s="382" t="str">
        <f t="shared" si="1347"/>
        <v/>
      </c>
      <c r="AD7143" s="382" t="str">
        <f t="shared" si="1348"/>
        <v/>
      </c>
    </row>
    <row r="7144" spans="11:30" ht="13.5" customHeight="1">
      <c r="K7144" s="4">
        <f t="shared" si="1344"/>
        <v>3</v>
      </c>
      <c r="L7144" s="34">
        <v>43549</v>
      </c>
      <c r="M7144" s="4">
        <v>298</v>
      </c>
      <c r="N7144" s="4">
        <v>13</v>
      </c>
      <c r="O7144" s="31">
        <v>0.5</v>
      </c>
      <c r="P7144" s="35">
        <v>12.010000000000002</v>
      </c>
      <c r="Q7144" s="36">
        <f t="shared" si="1345"/>
        <v>12</v>
      </c>
      <c r="R7144" s="4">
        <f t="shared" si="1346"/>
        <v>0</v>
      </c>
      <c r="S7144" s="31">
        <f t="shared" si="1349"/>
        <v>0.26555555555555554</v>
      </c>
      <c r="T7144" s="31">
        <f t="shared" si="1350"/>
        <v>0.74109953703703713</v>
      </c>
      <c r="U7144" s="4">
        <f t="shared" si="1351"/>
        <v>0</v>
      </c>
      <c r="V7144" s="4" t="str">
        <f t="shared" si="1352"/>
        <v/>
      </c>
      <c r="W7144" s="18" t="str">
        <f>IF(V7144="","",VLOOKUP(L7144,日射量と図３!$A$4:$C$368,3,TRUE)*238.85/100)</f>
        <v/>
      </c>
      <c r="X7144" s="4" t="str">
        <f t="shared" si="1353"/>
        <v/>
      </c>
      <c r="Y7144" s="4" t="str">
        <f t="shared" si="1354"/>
        <v/>
      </c>
      <c r="Z7144" s="4" t="str">
        <f t="shared" si="1355"/>
        <v/>
      </c>
      <c r="AA7144" s="4" t="str">
        <f>IF($V7144="","",IF(Y7144&lt;36,0,IF(AND(36&lt;=Y7144,Y7144&lt;71),VLOOKUP($W7144,日射量と図３!$E$6:$F$34,2,TRUE),IF(AND(71&lt;=Y7144,Y7144&lt;107),VLOOKUP($W7144,日射量と図３!$E$6:$G$34,3,TRUE),IF(AND(107&lt;=Y7144,Y7144&lt;143),VLOOKUP($W7144,日射量と図３!$E$6:$H$34,4,TRUE),VLOOKUP($W7144,日射量と図３!$E$6:$I$34,5,TRUE))))))</f>
        <v/>
      </c>
      <c r="AB7144" s="4" t="str">
        <f>IF($V7144="","",IF(Z7144&lt;36,0,IF(AND(36&lt;=Z7144,Z7144&lt;71),VLOOKUP($W7144,日射量と図３!$E$6:$F$34,2,TRUE),IF(AND(71&lt;=Z7144,Z7144&lt;107),VLOOKUP($W7144,日射量と図３!$E$6:$G$34,3,TRUE),IF(AND(107&lt;=Z7144,Z7144&lt;143),VLOOKUP($W7144,日射量と図３!$E$6:$H$34,4,TRUE),VLOOKUP($W7144,日射量と図３!$E$6:$I$34,5,TRUE))))))</f>
        <v/>
      </c>
      <c r="AC7144" s="382" t="str">
        <f t="shared" si="1347"/>
        <v/>
      </c>
      <c r="AD7144" s="382" t="str">
        <f t="shared" si="1348"/>
        <v/>
      </c>
    </row>
    <row r="7145" spans="11:30" ht="13.5" customHeight="1">
      <c r="K7145" s="4">
        <f t="shared" si="1344"/>
        <v>3</v>
      </c>
      <c r="L7145" s="34">
        <v>43549</v>
      </c>
      <c r="M7145" s="4">
        <v>298</v>
      </c>
      <c r="N7145" s="4">
        <v>14</v>
      </c>
      <c r="O7145" s="31">
        <v>0.54166666666666663</v>
      </c>
      <c r="P7145" s="35">
        <v>12.9</v>
      </c>
      <c r="Q7145" s="36">
        <f t="shared" si="1345"/>
        <v>12</v>
      </c>
      <c r="R7145" s="4">
        <f t="shared" si="1346"/>
        <v>0</v>
      </c>
      <c r="S7145" s="31">
        <f t="shared" si="1349"/>
        <v>0.26555555555555554</v>
      </c>
      <c r="T7145" s="31">
        <f t="shared" si="1350"/>
        <v>0.74109953703703713</v>
      </c>
      <c r="U7145" s="4">
        <f t="shared" si="1351"/>
        <v>0</v>
      </c>
      <c r="V7145" s="4" t="str">
        <f t="shared" si="1352"/>
        <v/>
      </c>
      <c r="W7145" s="18" t="str">
        <f>IF(V7145="","",VLOOKUP(L7145,日射量と図３!$A$4:$C$368,3,TRUE)*238.85/100)</f>
        <v/>
      </c>
      <c r="X7145" s="4" t="str">
        <f t="shared" si="1353"/>
        <v/>
      </c>
      <c r="Y7145" s="4" t="str">
        <f t="shared" si="1354"/>
        <v/>
      </c>
      <c r="Z7145" s="4" t="str">
        <f t="shared" si="1355"/>
        <v/>
      </c>
      <c r="AA7145" s="4" t="str">
        <f>IF($V7145="","",IF(Y7145&lt;36,0,IF(AND(36&lt;=Y7145,Y7145&lt;71),VLOOKUP($W7145,日射量と図３!$E$6:$F$34,2,TRUE),IF(AND(71&lt;=Y7145,Y7145&lt;107),VLOOKUP($W7145,日射量と図３!$E$6:$G$34,3,TRUE),IF(AND(107&lt;=Y7145,Y7145&lt;143),VLOOKUP($W7145,日射量と図３!$E$6:$H$34,4,TRUE),VLOOKUP($W7145,日射量と図３!$E$6:$I$34,5,TRUE))))))</f>
        <v/>
      </c>
      <c r="AB7145" s="4" t="str">
        <f>IF($V7145="","",IF(Z7145&lt;36,0,IF(AND(36&lt;=Z7145,Z7145&lt;71),VLOOKUP($W7145,日射量と図３!$E$6:$F$34,2,TRUE),IF(AND(71&lt;=Z7145,Z7145&lt;107),VLOOKUP($W7145,日射量と図３!$E$6:$G$34,3,TRUE),IF(AND(107&lt;=Z7145,Z7145&lt;143),VLOOKUP($W7145,日射量と図３!$E$6:$H$34,4,TRUE),VLOOKUP($W7145,日射量と図３!$E$6:$I$34,5,TRUE))))))</f>
        <v/>
      </c>
      <c r="AC7145" s="382" t="str">
        <f t="shared" si="1347"/>
        <v/>
      </c>
      <c r="AD7145" s="382" t="str">
        <f t="shared" si="1348"/>
        <v/>
      </c>
    </row>
    <row r="7146" spans="11:30" ht="13.5" customHeight="1">
      <c r="K7146" s="4">
        <f t="shared" si="1344"/>
        <v>3</v>
      </c>
      <c r="L7146" s="34">
        <v>43549</v>
      </c>
      <c r="M7146" s="4">
        <v>298</v>
      </c>
      <c r="N7146" s="4">
        <v>15</v>
      </c>
      <c r="O7146" s="31">
        <v>0.58333333333333337</v>
      </c>
      <c r="P7146" s="35">
        <v>12.629999999999999</v>
      </c>
      <c r="Q7146" s="36">
        <f t="shared" si="1345"/>
        <v>12</v>
      </c>
      <c r="R7146" s="4">
        <f t="shared" si="1346"/>
        <v>0</v>
      </c>
      <c r="S7146" s="31">
        <f t="shared" si="1349"/>
        <v>0.26555555555555554</v>
      </c>
      <c r="T7146" s="31">
        <f t="shared" si="1350"/>
        <v>0.74109953703703713</v>
      </c>
      <c r="U7146" s="4">
        <f t="shared" si="1351"/>
        <v>0</v>
      </c>
      <c r="V7146" s="4" t="str">
        <f t="shared" si="1352"/>
        <v/>
      </c>
      <c r="W7146" s="18" t="str">
        <f>IF(V7146="","",VLOOKUP(L7146,日射量と図３!$A$4:$C$368,3,TRUE)*238.85/100)</f>
        <v/>
      </c>
      <c r="X7146" s="4" t="str">
        <f t="shared" si="1353"/>
        <v/>
      </c>
      <c r="Y7146" s="4" t="str">
        <f t="shared" si="1354"/>
        <v/>
      </c>
      <c r="Z7146" s="4" t="str">
        <f t="shared" si="1355"/>
        <v/>
      </c>
      <c r="AA7146" s="4" t="str">
        <f>IF($V7146="","",IF(Y7146&lt;36,0,IF(AND(36&lt;=Y7146,Y7146&lt;71),VLOOKUP($W7146,日射量と図３!$E$6:$F$34,2,TRUE),IF(AND(71&lt;=Y7146,Y7146&lt;107),VLOOKUP($W7146,日射量と図３!$E$6:$G$34,3,TRUE),IF(AND(107&lt;=Y7146,Y7146&lt;143),VLOOKUP($W7146,日射量と図３!$E$6:$H$34,4,TRUE),VLOOKUP($W7146,日射量と図３!$E$6:$I$34,5,TRUE))))))</f>
        <v/>
      </c>
      <c r="AB7146" s="4" t="str">
        <f>IF($V7146="","",IF(Z7146&lt;36,0,IF(AND(36&lt;=Z7146,Z7146&lt;71),VLOOKUP($W7146,日射量と図３!$E$6:$F$34,2,TRUE),IF(AND(71&lt;=Z7146,Z7146&lt;107),VLOOKUP($W7146,日射量と図３!$E$6:$G$34,3,TRUE),IF(AND(107&lt;=Z7146,Z7146&lt;143),VLOOKUP($W7146,日射量と図３!$E$6:$H$34,4,TRUE),VLOOKUP($W7146,日射量と図３!$E$6:$I$34,5,TRUE))))))</f>
        <v/>
      </c>
      <c r="AC7146" s="382" t="str">
        <f t="shared" si="1347"/>
        <v/>
      </c>
      <c r="AD7146" s="382" t="str">
        <f t="shared" si="1348"/>
        <v/>
      </c>
    </row>
    <row r="7147" spans="11:30" ht="13.5" customHeight="1">
      <c r="K7147" s="4">
        <f t="shared" si="1344"/>
        <v>3</v>
      </c>
      <c r="L7147" s="34">
        <v>43549</v>
      </c>
      <c r="M7147" s="4">
        <v>298</v>
      </c>
      <c r="N7147" s="4">
        <v>16</v>
      </c>
      <c r="O7147" s="31">
        <v>0.625</v>
      </c>
      <c r="P7147" s="35">
        <v>12.540000000000001</v>
      </c>
      <c r="Q7147" s="36">
        <f t="shared" si="1345"/>
        <v>16</v>
      </c>
      <c r="R7147" s="4">
        <f t="shared" si="1346"/>
        <v>3.4599999999999991</v>
      </c>
      <c r="S7147" s="31">
        <f t="shared" si="1349"/>
        <v>0.26555555555555554</v>
      </c>
      <c r="T7147" s="31">
        <f t="shared" si="1350"/>
        <v>0.74109953703703713</v>
      </c>
      <c r="U7147" s="4">
        <f t="shared" si="1351"/>
        <v>3.4599999999999991</v>
      </c>
      <c r="V7147" s="4" t="str">
        <f t="shared" si="1352"/>
        <v/>
      </c>
      <c r="W7147" s="18" t="str">
        <f>IF(V7147="","",VLOOKUP(L7147,日射量と図３!$A$4:$C$368,3,TRUE)*238.85/100)</f>
        <v/>
      </c>
      <c r="X7147" s="4" t="str">
        <f t="shared" si="1353"/>
        <v/>
      </c>
      <c r="Y7147" s="4" t="str">
        <f t="shared" si="1354"/>
        <v/>
      </c>
      <c r="Z7147" s="4" t="str">
        <f t="shared" si="1355"/>
        <v/>
      </c>
      <c r="AA7147" s="4" t="str">
        <f>IF($V7147="","",IF(Y7147&lt;36,0,IF(AND(36&lt;=Y7147,Y7147&lt;71),VLOOKUP($W7147,日射量と図３!$E$6:$F$34,2,TRUE),IF(AND(71&lt;=Y7147,Y7147&lt;107),VLOOKUP($W7147,日射量と図３!$E$6:$G$34,3,TRUE),IF(AND(107&lt;=Y7147,Y7147&lt;143),VLOOKUP($W7147,日射量と図３!$E$6:$H$34,4,TRUE),VLOOKUP($W7147,日射量と図３!$E$6:$I$34,5,TRUE))))))</f>
        <v/>
      </c>
      <c r="AB7147" s="4" t="str">
        <f>IF($V7147="","",IF(Z7147&lt;36,0,IF(AND(36&lt;=Z7147,Z7147&lt;71),VLOOKUP($W7147,日射量と図３!$E$6:$F$34,2,TRUE),IF(AND(71&lt;=Z7147,Z7147&lt;107),VLOOKUP($W7147,日射量と図３!$E$6:$G$34,3,TRUE),IF(AND(107&lt;=Z7147,Z7147&lt;143),VLOOKUP($W7147,日射量と図３!$E$6:$H$34,4,TRUE),VLOOKUP($W7147,日射量と図３!$E$6:$I$34,5,TRUE))))))</f>
        <v/>
      </c>
      <c r="AC7147" s="382" t="str">
        <f t="shared" si="1347"/>
        <v/>
      </c>
      <c r="AD7147" s="382" t="str">
        <f t="shared" si="1348"/>
        <v/>
      </c>
    </row>
    <row r="7148" spans="11:30" ht="13.5" customHeight="1">
      <c r="K7148" s="4">
        <f t="shared" si="1344"/>
        <v>3</v>
      </c>
      <c r="L7148" s="34">
        <v>43549</v>
      </c>
      <c r="M7148" s="4">
        <v>298</v>
      </c>
      <c r="N7148" s="4">
        <v>17</v>
      </c>
      <c r="O7148" s="31">
        <v>0.66666666666666663</v>
      </c>
      <c r="P7148" s="35">
        <v>11.860000000000003</v>
      </c>
      <c r="Q7148" s="36">
        <f t="shared" si="1345"/>
        <v>16</v>
      </c>
      <c r="R7148" s="4">
        <f t="shared" si="1346"/>
        <v>4.139999999999997</v>
      </c>
      <c r="S7148" s="31">
        <f t="shared" si="1349"/>
        <v>0.26555555555555554</v>
      </c>
      <c r="T7148" s="31">
        <f t="shared" si="1350"/>
        <v>0.74109953703703713</v>
      </c>
      <c r="U7148" s="4">
        <f t="shared" si="1351"/>
        <v>4.139999999999997</v>
      </c>
      <c r="V7148" s="4" t="str">
        <f t="shared" si="1352"/>
        <v/>
      </c>
      <c r="W7148" s="18" t="str">
        <f>IF(V7148="","",VLOOKUP(L7148,日射量と図３!$A$4:$C$368,3,TRUE)*238.85/100)</f>
        <v/>
      </c>
      <c r="X7148" s="4" t="str">
        <f t="shared" si="1353"/>
        <v/>
      </c>
      <c r="Y7148" s="4" t="str">
        <f t="shared" si="1354"/>
        <v/>
      </c>
      <c r="Z7148" s="4" t="str">
        <f t="shared" si="1355"/>
        <v/>
      </c>
      <c r="AA7148" s="4" t="str">
        <f>IF($V7148="","",IF(Y7148&lt;36,0,IF(AND(36&lt;=Y7148,Y7148&lt;71),VLOOKUP($W7148,日射量と図３!$E$6:$F$34,2,TRUE),IF(AND(71&lt;=Y7148,Y7148&lt;107),VLOOKUP($W7148,日射量と図３!$E$6:$G$34,3,TRUE),IF(AND(107&lt;=Y7148,Y7148&lt;143),VLOOKUP($W7148,日射量と図３!$E$6:$H$34,4,TRUE),VLOOKUP($W7148,日射量と図３!$E$6:$I$34,5,TRUE))))))</f>
        <v/>
      </c>
      <c r="AB7148" s="4" t="str">
        <f>IF($V7148="","",IF(Z7148&lt;36,0,IF(AND(36&lt;=Z7148,Z7148&lt;71),VLOOKUP($W7148,日射量と図３!$E$6:$F$34,2,TRUE),IF(AND(71&lt;=Z7148,Z7148&lt;107),VLOOKUP($W7148,日射量と図３!$E$6:$G$34,3,TRUE),IF(AND(107&lt;=Z7148,Z7148&lt;143),VLOOKUP($W7148,日射量と図３!$E$6:$H$34,4,TRUE),VLOOKUP($W7148,日射量と図３!$E$6:$I$34,5,TRUE))))))</f>
        <v/>
      </c>
      <c r="AC7148" s="382" t="str">
        <f t="shared" si="1347"/>
        <v/>
      </c>
      <c r="AD7148" s="382" t="str">
        <f t="shared" si="1348"/>
        <v/>
      </c>
    </row>
    <row r="7149" spans="11:30" ht="13.5" customHeight="1">
      <c r="K7149" s="4">
        <f t="shared" si="1344"/>
        <v>3</v>
      </c>
      <c r="L7149" s="34">
        <v>43549</v>
      </c>
      <c r="M7149" s="4">
        <v>298</v>
      </c>
      <c r="N7149" s="4">
        <v>18</v>
      </c>
      <c r="O7149" s="31">
        <v>0.70833333333333337</v>
      </c>
      <c r="P7149" s="35">
        <v>10.77</v>
      </c>
      <c r="Q7149" s="36">
        <f t="shared" si="1345"/>
        <v>16</v>
      </c>
      <c r="R7149" s="4">
        <f t="shared" si="1346"/>
        <v>5.23</v>
      </c>
      <c r="S7149" s="31">
        <f t="shared" si="1349"/>
        <v>0.26555555555555554</v>
      </c>
      <c r="T7149" s="31">
        <f t="shared" si="1350"/>
        <v>0.74109953703703713</v>
      </c>
      <c r="U7149" s="4">
        <f t="shared" si="1351"/>
        <v>5.23</v>
      </c>
      <c r="V7149" s="4" t="str">
        <f t="shared" si="1352"/>
        <v/>
      </c>
      <c r="W7149" s="18" t="str">
        <f>IF(V7149="","",VLOOKUP(L7149,日射量と図３!$A$4:$C$368,3,TRUE)*238.85/100)</f>
        <v/>
      </c>
      <c r="X7149" s="4" t="str">
        <f t="shared" si="1353"/>
        <v/>
      </c>
      <c r="Y7149" s="4" t="str">
        <f t="shared" si="1354"/>
        <v/>
      </c>
      <c r="Z7149" s="4" t="str">
        <f t="shared" si="1355"/>
        <v/>
      </c>
      <c r="AA7149" s="4" t="str">
        <f>IF($V7149="","",IF(Y7149&lt;36,0,IF(AND(36&lt;=Y7149,Y7149&lt;71),VLOOKUP($W7149,日射量と図３!$E$6:$F$34,2,TRUE),IF(AND(71&lt;=Y7149,Y7149&lt;107),VLOOKUP($W7149,日射量と図３!$E$6:$G$34,3,TRUE),IF(AND(107&lt;=Y7149,Y7149&lt;143),VLOOKUP($W7149,日射量と図３!$E$6:$H$34,4,TRUE),VLOOKUP($W7149,日射量と図３!$E$6:$I$34,5,TRUE))))))</f>
        <v/>
      </c>
      <c r="AB7149" s="4" t="str">
        <f>IF($V7149="","",IF(Z7149&lt;36,0,IF(AND(36&lt;=Z7149,Z7149&lt;71),VLOOKUP($W7149,日射量と図３!$E$6:$F$34,2,TRUE),IF(AND(71&lt;=Z7149,Z7149&lt;107),VLOOKUP($W7149,日射量と図３!$E$6:$G$34,3,TRUE),IF(AND(107&lt;=Z7149,Z7149&lt;143),VLOOKUP($W7149,日射量と図３!$E$6:$H$34,4,TRUE),VLOOKUP($W7149,日射量と図３!$E$6:$I$34,5,TRUE))))))</f>
        <v/>
      </c>
      <c r="AC7149" s="382" t="str">
        <f t="shared" si="1347"/>
        <v/>
      </c>
      <c r="AD7149" s="382" t="str">
        <f t="shared" si="1348"/>
        <v/>
      </c>
    </row>
    <row r="7150" spans="11:30" ht="13.5" customHeight="1">
      <c r="K7150" s="4">
        <f t="shared" si="1344"/>
        <v>3</v>
      </c>
      <c r="L7150" s="34">
        <v>43549</v>
      </c>
      <c r="M7150" s="4">
        <v>298</v>
      </c>
      <c r="N7150" s="4">
        <v>19</v>
      </c>
      <c r="O7150" s="31">
        <v>0.75</v>
      </c>
      <c r="P7150" s="35">
        <v>9.7000000000000011</v>
      </c>
      <c r="Q7150" s="36">
        <f t="shared" si="1345"/>
        <v>16</v>
      </c>
      <c r="R7150" s="4">
        <f t="shared" si="1346"/>
        <v>6.2999999999999989</v>
      </c>
      <c r="S7150" s="31">
        <f t="shared" si="1349"/>
        <v>0.26555555555555554</v>
      </c>
      <c r="T7150" s="31">
        <f t="shared" si="1350"/>
        <v>0.74109953703703713</v>
      </c>
      <c r="U7150" s="4">
        <f t="shared" si="1351"/>
        <v>0</v>
      </c>
      <c r="V7150" s="4" t="str">
        <f t="shared" si="1352"/>
        <v/>
      </c>
      <c r="W7150" s="18" t="str">
        <f>IF(V7150="","",VLOOKUP(L7150,日射量と図３!$A$4:$C$368,3,TRUE)*238.85/100)</f>
        <v/>
      </c>
      <c r="X7150" s="4" t="str">
        <f t="shared" si="1353"/>
        <v/>
      </c>
      <c r="Y7150" s="4" t="str">
        <f t="shared" si="1354"/>
        <v/>
      </c>
      <c r="Z7150" s="4" t="str">
        <f t="shared" si="1355"/>
        <v/>
      </c>
      <c r="AA7150" s="4" t="str">
        <f>IF($V7150="","",IF(Y7150&lt;36,0,IF(AND(36&lt;=Y7150,Y7150&lt;71),VLOOKUP($W7150,日射量と図３!$E$6:$F$34,2,TRUE),IF(AND(71&lt;=Y7150,Y7150&lt;107),VLOOKUP($W7150,日射量と図３!$E$6:$G$34,3,TRUE),IF(AND(107&lt;=Y7150,Y7150&lt;143),VLOOKUP($W7150,日射量と図３!$E$6:$H$34,4,TRUE),VLOOKUP($W7150,日射量と図３!$E$6:$I$34,5,TRUE))))))</f>
        <v/>
      </c>
      <c r="AB7150" s="4" t="str">
        <f>IF($V7150="","",IF(Z7150&lt;36,0,IF(AND(36&lt;=Z7150,Z7150&lt;71),VLOOKUP($W7150,日射量と図３!$E$6:$F$34,2,TRUE),IF(AND(71&lt;=Z7150,Z7150&lt;107),VLOOKUP($W7150,日射量と図３!$E$6:$G$34,3,TRUE),IF(AND(107&lt;=Z7150,Z7150&lt;143),VLOOKUP($W7150,日射量と図３!$E$6:$H$34,4,TRUE),VLOOKUP($W7150,日射量と図３!$E$6:$I$34,5,TRUE))))))</f>
        <v/>
      </c>
      <c r="AC7150" s="382" t="str">
        <f t="shared" si="1347"/>
        <v/>
      </c>
      <c r="AD7150" s="382" t="str">
        <f t="shared" si="1348"/>
        <v/>
      </c>
    </row>
    <row r="7151" spans="11:30" ht="13.5" customHeight="1">
      <c r="K7151" s="4">
        <f t="shared" si="1344"/>
        <v>3</v>
      </c>
      <c r="L7151" s="34">
        <v>43549</v>
      </c>
      <c r="M7151" s="4">
        <v>298</v>
      </c>
      <c r="N7151" s="4">
        <v>20</v>
      </c>
      <c r="O7151" s="31">
        <v>0.79166666666666663</v>
      </c>
      <c r="P7151" s="35">
        <v>9.0100000000000016</v>
      </c>
      <c r="Q7151" s="36">
        <f t="shared" si="1345"/>
        <v>16</v>
      </c>
      <c r="R7151" s="4">
        <f t="shared" si="1346"/>
        <v>6.9899999999999984</v>
      </c>
      <c r="S7151" s="31">
        <f t="shared" si="1349"/>
        <v>0.26555555555555554</v>
      </c>
      <c r="T7151" s="31">
        <f t="shared" si="1350"/>
        <v>0.74109953703703713</v>
      </c>
      <c r="U7151" s="4">
        <f t="shared" si="1351"/>
        <v>0</v>
      </c>
      <c r="V7151" s="4" t="str">
        <f t="shared" si="1352"/>
        <v/>
      </c>
      <c r="W7151" s="18" t="str">
        <f>IF(V7151="","",VLOOKUP(L7151,日射量と図３!$A$4:$C$368,3,TRUE)*238.85/100)</f>
        <v/>
      </c>
      <c r="X7151" s="4" t="str">
        <f t="shared" si="1353"/>
        <v/>
      </c>
      <c r="Y7151" s="4" t="str">
        <f t="shared" si="1354"/>
        <v/>
      </c>
      <c r="Z7151" s="4" t="str">
        <f t="shared" si="1355"/>
        <v/>
      </c>
      <c r="AA7151" s="4" t="str">
        <f>IF($V7151="","",IF(Y7151&lt;36,0,IF(AND(36&lt;=Y7151,Y7151&lt;71),VLOOKUP($W7151,日射量と図３!$E$6:$F$34,2,TRUE),IF(AND(71&lt;=Y7151,Y7151&lt;107),VLOOKUP($W7151,日射量と図３!$E$6:$G$34,3,TRUE),IF(AND(107&lt;=Y7151,Y7151&lt;143),VLOOKUP($W7151,日射量と図３!$E$6:$H$34,4,TRUE),VLOOKUP($W7151,日射量と図３!$E$6:$I$34,5,TRUE))))))</f>
        <v/>
      </c>
      <c r="AB7151" s="4" t="str">
        <f>IF($V7151="","",IF(Z7151&lt;36,0,IF(AND(36&lt;=Z7151,Z7151&lt;71),VLOOKUP($W7151,日射量と図３!$E$6:$F$34,2,TRUE),IF(AND(71&lt;=Z7151,Z7151&lt;107),VLOOKUP($W7151,日射量と図３!$E$6:$G$34,3,TRUE),IF(AND(107&lt;=Z7151,Z7151&lt;143),VLOOKUP($W7151,日射量と図３!$E$6:$H$34,4,TRUE),VLOOKUP($W7151,日射量と図３!$E$6:$I$34,5,TRUE))))))</f>
        <v/>
      </c>
      <c r="AC7151" s="382" t="str">
        <f t="shared" si="1347"/>
        <v/>
      </c>
      <c r="AD7151" s="382" t="str">
        <f t="shared" si="1348"/>
        <v/>
      </c>
    </row>
    <row r="7152" spans="11:30" ht="13.5" customHeight="1">
      <c r="K7152" s="4">
        <f t="shared" si="1344"/>
        <v>3</v>
      </c>
      <c r="L7152" s="34">
        <v>43549</v>
      </c>
      <c r="M7152" s="4">
        <v>298</v>
      </c>
      <c r="N7152" s="4">
        <v>21</v>
      </c>
      <c r="O7152" s="31">
        <v>0.83333333333333337</v>
      </c>
      <c r="P7152" s="35">
        <v>8.43</v>
      </c>
      <c r="Q7152" s="36">
        <f t="shared" si="1345"/>
        <v>16</v>
      </c>
      <c r="R7152" s="4">
        <f t="shared" si="1346"/>
        <v>7.57</v>
      </c>
      <c r="S7152" s="31">
        <f t="shared" si="1349"/>
        <v>0.26555555555555554</v>
      </c>
      <c r="T7152" s="31">
        <f t="shared" si="1350"/>
        <v>0.74109953703703713</v>
      </c>
      <c r="U7152" s="4">
        <f t="shared" si="1351"/>
        <v>0</v>
      </c>
      <c r="V7152" s="4" t="str">
        <f t="shared" si="1352"/>
        <v/>
      </c>
      <c r="W7152" s="18" t="str">
        <f>IF(V7152="","",VLOOKUP(L7152,日射量と図３!$A$4:$C$368,3,TRUE)*238.85/100)</f>
        <v/>
      </c>
      <c r="X7152" s="4" t="str">
        <f t="shared" si="1353"/>
        <v/>
      </c>
      <c r="Y7152" s="4" t="str">
        <f t="shared" si="1354"/>
        <v/>
      </c>
      <c r="Z7152" s="4" t="str">
        <f t="shared" si="1355"/>
        <v/>
      </c>
      <c r="AA7152" s="4" t="str">
        <f>IF($V7152="","",IF(Y7152&lt;36,0,IF(AND(36&lt;=Y7152,Y7152&lt;71),VLOOKUP($W7152,日射量と図３!$E$6:$F$34,2,TRUE),IF(AND(71&lt;=Y7152,Y7152&lt;107),VLOOKUP($W7152,日射量と図３!$E$6:$G$34,3,TRUE),IF(AND(107&lt;=Y7152,Y7152&lt;143),VLOOKUP($W7152,日射量と図３!$E$6:$H$34,4,TRUE),VLOOKUP($W7152,日射量と図３!$E$6:$I$34,5,TRUE))))))</f>
        <v/>
      </c>
      <c r="AB7152" s="4" t="str">
        <f>IF($V7152="","",IF(Z7152&lt;36,0,IF(AND(36&lt;=Z7152,Z7152&lt;71),VLOOKUP($W7152,日射量と図３!$E$6:$F$34,2,TRUE),IF(AND(71&lt;=Z7152,Z7152&lt;107),VLOOKUP($W7152,日射量と図３!$E$6:$G$34,3,TRUE),IF(AND(107&lt;=Z7152,Z7152&lt;143),VLOOKUP($W7152,日射量と図３!$E$6:$H$34,4,TRUE),VLOOKUP($W7152,日射量と図３!$E$6:$I$34,5,TRUE))))))</f>
        <v/>
      </c>
      <c r="AC7152" s="382" t="str">
        <f t="shared" si="1347"/>
        <v/>
      </c>
      <c r="AD7152" s="382" t="str">
        <f t="shared" si="1348"/>
        <v/>
      </c>
    </row>
    <row r="7153" spans="11:30" ht="13.5" customHeight="1">
      <c r="K7153" s="4">
        <f t="shared" si="1344"/>
        <v>3</v>
      </c>
      <c r="L7153" s="34">
        <v>43549</v>
      </c>
      <c r="M7153" s="4">
        <v>298</v>
      </c>
      <c r="N7153" s="4">
        <v>22</v>
      </c>
      <c r="O7153" s="31">
        <v>0.875</v>
      </c>
      <c r="P7153" s="35">
        <v>7.95</v>
      </c>
      <c r="Q7153" s="36">
        <f t="shared" si="1345"/>
        <v>16</v>
      </c>
      <c r="R7153" s="4">
        <f t="shared" si="1346"/>
        <v>8.0500000000000007</v>
      </c>
      <c r="S7153" s="31">
        <f t="shared" si="1349"/>
        <v>0.26555555555555554</v>
      </c>
      <c r="T7153" s="31">
        <f t="shared" si="1350"/>
        <v>0.74109953703703713</v>
      </c>
      <c r="U7153" s="4">
        <f t="shared" si="1351"/>
        <v>0</v>
      </c>
      <c r="V7153" s="4" t="str">
        <f t="shared" si="1352"/>
        <v/>
      </c>
      <c r="W7153" s="18" t="str">
        <f>IF(V7153="","",VLOOKUP(L7153,日射量と図３!$A$4:$C$368,3,TRUE)*238.85/100)</f>
        <v/>
      </c>
      <c r="X7153" s="4" t="str">
        <f t="shared" si="1353"/>
        <v/>
      </c>
      <c r="Y7153" s="4" t="str">
        <f t="shared" si="1354"/>
        <v/>
      </c>
      <c r="Z7153" s="4" t="str">
        <f t="shared" si="1355"/>
        <v/>
      </c>
      <c r="AA7153" s="4" t="str">
        <f>IF($V7153="","",IF(Y7153&lt;36,0,IF(AND(36&lt;=Y7153,Y7153&lt;71),VLOOKUP($W7153,日射量と図３!$E$6:$F$34,2,TRUE),IF(AND(71&lt;=Y7153,Y7153&lt;107),VLOOKUP($W7153,日射量と図３!$E$6:$G$34,3,TRUE),IF(AND(107&lt;=Y7153,Y7153&lt;143),VLOOKUP($W7153,日射量と図３!$E$6:$H$34,4,TRUE),VLOOKUP($W7153,日射量と図３!$E$6:$I$34,5,TRUE))))))</f>
        <v/>
      </c>
      <c r="AB7153" s="4" t="str">
        <f>IF($V7153="","",IF(Z7153&lt;36,0,IF(AND(36&lt;=Z7153,Z7153&lt;71),VLOOKUP($W7153,日射量と図３!$E$6:$F$34,2,TRUE),IF(AND(71&lt;=Z7153,Z7153&lt;107),VLOOKUP($W7153,日射量と図３!$E$6:$G$34,3,TRUE),IF(AND(107&lt;=Z7153,Z7153&lt;143),VLOOKUP($W7153,日射量と図３!$E$6:$H$34,4,TRUE),VLOOKUP($W7153,日射量と図３!$E$6:$I$34,5,TRUE))))))</f>
        <v/>
      </c>
      <c r="AC7153" s="382" t="str">
        <f t="shared" si="1347"/>
        <v/>
      </c>
      <c r="AD7153" s="382" t="str">
        <f t="shared" si="1348"/>
        <v/>
      </c>
    </row>
    <row r="7154" spans="11:30" ht="13.5" customHeight="1">
      <c r="K7154" s="4">
        <f t="shared" si="1344"/>
        <v>3</v>
      </c>
      <c r="L7154" s="34">
        <v>43549</v>
      </c>
      <c r="M7154" s="4">
        <v>298</v>
      </c>
      <c r="N7154" s="4">
        <v>23</v>
      </c>
      <c r="O7154" s="31">
        <v>0.91666666666666663</v>
      </c>
      <c r="P7154" s="35">
        <v>7.5299999999999994</v>
      </c>
      <c r="Q7154" s="36">
        <f t="shared" si="1345"/>
        <v>13</v>
      </c>
      <c r="R7154" s="4">
        <f t="shared" si="1346"/>
        <v>5.4700000000000006</v>
      </c>
      <c r="S7154" s="31">
        <f t="shared" si="1349"/>
        <v>0.26555555555555554</v>
      </c>
      <c r="T7154" s="31">
        <f t="shared" si="1350"/>
        <v>0.74109953703703713</v>
      </c>
      <c r="U7154" s="4">
        <f t="shared" si="1351"/>
        <v>0</v>
      </c>
      <c r="V7154" s="4" t="str">
        <f t="shared" si="1352"/>
        <v/>
      </c>
      <c r="W7154" s="18" t="str">
        <f>IF(V7154="","",VLOOKUP(L7154,日射量と図３!$A$4:$C$368,3,TRUE)*238.85/100)</f>
        <v/>
      </c>
      <c r="X7154" s="4" t="str">
        <f t="shared" si="1353"/>
        <v/>
      </c>
      <c r="Y7154" s="4" t="str">
        <f t="shared" si="1354"/>
        <v/>
      </c>
      <c r="Z7154" s="4" t="str">
        <f t="shared" si="1355"/>
        <v/>
      </c>
      <c r="AA7154" s="4" t="str">
        <f>IF($V7154="","",IF(Y7154&lt;36,0,IF(AND(36&lt;=Y7154,Y7154&lt;71),VLOOKUP($W7154,日射量と図３!$E$6:$F$34,2,TRUE),IF(AND(71&lt;=Y7154,Y7154&lt;107),VLOOKUP($W7154,日射量と図３!$E$6:$G$34,3,TRUE),IF(AND(107&lt;=Y7154,Y7154&lt;143),VLOOKUP($W7154,日射量と図３!$E$6:$H$34,4,TRUE),VLOOKUP($W7154,日射量と図３!$E$6:$I$34,5,TRUE))))))</f>
        <v/>
      </c>
      <c r="AB7154" s="4" t="str">
        <f>IF($V7154="","",IF(Z7154&lt;36,0,IF(AND(36&lt;=Z7154,Z7154&lt;71),VLOOKUP($W7154,日射量と図３!$E$6:$F$34,2,TRUE),IF(AND(71&lt;=Z7154,Z7154&lt;107),VLOOKUP($W7154,日射量と図３!$E$6:$G$34,3,TRUE),IF(AND(107&lt;=Z7154,Z7154&lt;143),VLOOKUP($W7154,日射量と図３!$E$6:$H$34,4,TRUE),VLOOKUP($W7154,日射量と図３!$E$6:$I$34,5,TRUE))))))</f>
        <v/>
      </c>
      <c r="AC7154" s="382" t="str">
        <f t="shared" si="1347"/>
        <v/>
      </c>
      <c r="AD7154" s="382" t="str">
        <f t="shared" si="1348"/>
        <v/>
      </c>
    </row>
    <row r="7155" spans="11:30" ht="13.5" customHeight="1">
      <c r="K7155" s="4">
        <f t="shared" si="1344"/>
        <v>3</v>
      </c>
      <c r="L7155" s="34">
        <v>43549</v>
      </c>
      <c r="M7155" s="4">
        <v>298</v>
      </c>
      <c r="N7155" s="4">
        <v>24</v>
      </c>
      <c r="O7155" s="31">
        <v>0.95833333333333337</v>
      </c>
      <c r="P7155" s="35">
        <v>7.2900000000000009</v>
      </c>
      <c r="Q7155" s="36">
        <f t="shared" si="1345"/>
        <v>13</v>
      </c>
      <c r="R7155" s="4">
        <f t="shared" si="1346"/>
        <v>5.7099999999999991</v>
      </c>
      <c r="S7155" s="31">
        <f t="shared" si="1349"/>
        <v>0.26555555555555554</v>
      </c>
      <c r="T7155" s="31">
        <f t="shared" si="1350"/>
        <v>0.74109953703703713</v>
      </c>
      <c r="U7155" s="4">
        <f t="shared" si="1351"/>
        <v>0</v>
      </c>
      <c r="V7155" s="4" t="str">
        <f t="shared" si="1352"/>
        <v/>
      </c>
      <c r="W7155" s="18" t="str">
        <f>IF(V7155="","",VLOOKUP(L7155,日射量と図３!$A$4:$C$368,3,TRUE)*238.85/100)</f>
        <v/>
      </c>
      <c r="X7155" s="4" t="str">
        <f t="shared" si="1353"/>
        <v/>
      </c>
      <c r="Y7155" s="4" t="str">
        <f t="shared" si="1354"/>
        <v/>
      </c>
      <c r="Z7155" s="4" t="str">
        <f t="shared" si="1355"/>
        <v/>
      </c>
      <c r="AA7155" s="4" t="str">
        <f>IF($V7155="","",IF(Y7155&lt;36,0,IF(AND(36&lt;=Y7155,Y7155&lt;71),VLOOKUP($W7155,日射量と図３!$E$6:$F$34,2,TRUE),IF(AND(71&lt;=Y7155,Y7155&lt;107),VLOOKUP($W7155,日射量と図３!$E$6:$G$34,3,TRUE),IF(AND(107&lt;=Y7155,Y7155&lt;143),VLOOKUP($W7155,日射量と図３!$E$6:$H$34,4,TRUE),VLOOKUP($W7155,日射量と図３!$E$6:$I$34,5,TRUE))))))</f>
        <v/>
      </c>
      <c r="AB7155" s="4" t="str">
        <f>IF($V7155="","",IF(Z7155&lt;36,0,IF(AND(36&lt;=Z7155,Z7155&lt;71),VLOOKUP($W7155,日射量と図３!$E$6:$F$34,2,TRUE),IF(AND(71&lt;=Z7155,Z7155&lt;107),VLOOKUP($W7155,日射量と図３!$E$6:$G$34,3,TRUE),IF(AND(107&lt;=Z7155,Z7155&lt;143),VLOOKUP($W7155,日射量と図３!$E$6:$H$34,4,TRUE),VLOOKUP($W7155,日射量と図３!$E$6:$I$34,5,TRUE))))))</f>
        <v/>
      </c>
      <c r="AC7155" s="382" t="str">
        <f t="shared" si="1347"/>
        <v/>
      </c>
      <c r="AD7155" s="382" t="str">
        <f t="shared" si="1348"/>
        <v/>
      </c>
    </row>
    <row r="7156" spans="11:30" ht="13.5" customHeight="1">
      <c r="K7156" s="4">
        <f t="shared" si="1344"/>
        <v>3</v>
      </c>
      <c r="L7156" s="34">
        <v>43550</v>
      </c>
      <c r="M7156" s="4">
        <v>299</v>
      </c>
      <c r="N7156" s="4">
        <v>1</v>
      </c>
      <c r="O7156" s="31">
        <v>0</v>
      </c>
      <c r="P7156" s="35">
        <v>6.9099999999999993</v>
      </c>
      <c r="Q7156" s="36">
        <f t="shared" si="1345"/>
        <v>13</v>
      </c>
      <c r="R7156" s="4">
        <f t="shared" si="1346"/>
        <v>6.0900000000000007</v>
      </c>
      <c r="S7156" s="31">
        <f t="shared" si="1349"/>
        <v>0.26555555555555554</v>
      </c>
      <c r="T7156" s="31">
        <f t="shared" si="1350"/>
        <v>0.74109953703703713</v>
      </c>
      <c r="U7156" s="4">
        <f t="shared" si="1351"/>
        <v>0</v>
      </c>
      <c r="V7156" s="4">
        <f t="shared" si="1352"/>
        <v>31.789999999999988</v>
      </c>
      <c r="W7156" s="18">
        <f>IF(V7156="","",VLOOKUP(L7156,日射量と図３!$A$4:$C$368,3,TRUE)*238.85/100)</f>
        <v>42.993000000000002</v>
      </c>
      <c r="X7156" s="4">
        <f t="shared" si="1353"/>
        <v>11</v>
      </c>
      <c r="Y7156" s="4">
        <f t="shared" si="1354"/>
        <v>18.067846499999987</v>
      </c>
      <c r="Z7156" s="4">
        <f t="shared" si="1355"/>
        <v>20.367390599999986</v>
      </c>
      <c r="AA7156" s="4">
        <f>IF($V7156="","",IF(Y7156&lt;36,0,IF(AND(36&lt;=Y7156,Y7156&lt;71),VLOOKUP($W7156,日射量と図３!$E$6:$F$34,2,TRUE),IF(AND(71&lt;=Y7156,Y7156&lt;107),VLOOKUP($W7156,日射量と図３!$E$6:$G$34,3,TRUE),IF(AND(107&lt;=Y7156,Y7156&lt;143),VLOOKUP($W7156,日射量と図３!$E$6:$H$34,4,TRUE),VLOOKUP($W7156,日射量と図３!$E$6:$I$34,5,TRUE))))))</f>
        <v>0</v>
      </c>
      <c r="AB7156" s="4">
        <f>IF($V7156="","",IF(Z7156&lt;36,0,IF(AND(36&lt;=Z7156,Z7156&lt;71),VLOOKUP($W7156,日射量と図３!$E$6:$F$34,2,TRUE),IF(AND(71&lt;=Z7156,Z7156&lt;107),VLOOKUP($W7156,日射量と図３!$E$6:$G$34,3,TRUE),IF(AND(107&lt;=Z7156,Z7156&lt;143),VLOOKUP($W7156,日射量と図３!$E$6:$H$34,4,TRUE),VLOOKUP($W7156,日射量と図３!$E$6:$I$34,5,TRUE))))))</f>
        <v>0</v>
      </c>
      <c r="AC7156" s="382">
        <f t="shared" si="1347"/>
        <v>0</v>
      </c>
      <c r="AD7156" s="382">
        <f t="shared" si="1348"/>
        <v>0</v>
      </c>
    </row>
    <row r="7157" spans="11:30" ht="13.5" customHeight="1">
      <c r="K7157" s="4">
        <f t="shared" si="1344"/>
        <v>3</v>
      </c>
      <c r="L7157" s="34">
        <v>43550</v>
      </c>
      <c r="M7157" s="4">
        <v>299</v>
      </c>
      <c r="N7157" s="4">
        <v>2</v>
      </c>
      <c r="O7157" s="31">
        <v>4.1666666666666664E-2</v>
      </c>
      <c r="P7157" s="35">
        <v>6.38</v>
      </c>
      <c r="Q7157" s="36">
        <f t="shared" si="1345"/>
        <v>13</v>
      </c>
      <c r="R7157" s="4">
        <f t="shared" si="1346"/>
        <v>6.62</v>
      </c>
      <c r="S7157" s="31">
        <f t="shared" si="1349"/>
        <v>0.26555555555555554</v>
      </c>
      <c r="T7157" s="31">
        <f t="shared" si="1350"/>
        <v>0.74109953703703713</v>
      </c>
      <c r="U7157" s="4">
        <f t="shared" si="1351"/>
        <v>0</v>
      </c>
      <c r="V7157" s="4" t="str">
        <f t="shared" si="1352"/>
        <v/>
      </c>
      <c r="W7157" s="18" t="str">
        <f>IF(V7157="","",VLOOKUP(L7157,日射量と図３!$A$4:$C$368,3,TRUE)*238.85/100)</f>
        <v/>
      </c>
      <c r="X7157" s="4" t="str">
        <f t="shared" si="1353"/>
        <v/>
      </c>
      <c r="Y7157" s="4" t="str">
        <f t="shared" si="1354"/>
        <v/>
      </c>
      <c r="Z7157" s="4" t="str">
        <f t="shared" si="1355"/>
        <v/>
      </c>
      <c r="AA7157" s="4" t="str">
        <f>IF($V7157="","",IF(Y7157&lt;36,0,IF(AND(36&lt;=Y7157,Y7157&lt;71),VLOOKUP($W7157,日射量と図３!$E$6:$F$34,2,TRUE),IF(AND(71&lt;=Y7157,Y7157&lt;107),VLOOKUP($W7157,日射量と図３!$E$6:$G$34,3,TRUE),IF(AND(107&lt;=Y7157,Y7157&lt;143),VLOOKUP($W7157,日射量と図３!$E$6:$H$34,4,TRUE),VLOOKUP($W7157,日射量と図３!$E$6:$I$34,5,TRUE))))))</f>
        <v/>
      </c>
      <c r="AB7157" s="4" t="str">
        <f>IF($V7157="","",IF(Z7157&lt;36,0,IF(AND(36&lt;=Z7157,Z7157&lt;71),VLOOKUP($W7157,日射量と図３!$E$6:$F$34,2,TRUE),IF(AND(71&lt;=Z7157,Z7157&lt;107),VLOOKUP($W7157,日射量と図３!$E$6:$G$34,3,TRUE),IF(AND(107&lt;=Z7157,Z7157&lt;143),VLOOKUP($W7157,日射量と図３!$E$6:$H$34,4,TRUE),VLOOKUP($W7157,日射量と図３!$E$6:$I$34,5,TRUE))))))</f>
        <v/>
      </c>
      <c r="AC7157" s="382" t="str">
        <f t="shared" si="1347"/>
        <v/>
      </c>
      <c r="AD7157" s="382" t="str">
        <f t="shared" si="1348"/>
        <v/>
      </c>
    </row>
    <row r="7158" spans="11:30" ht="13.5" customHeight="1">
      <c r="K7158" s="4">
        <f t="shared" si="1344"/>
        <v>3</v>
      </c>
      <c r="L7158" s="34">
        <v>43550</v>
      </c>
      <c r="M7158" s="4">
        <v>299</v>
      </c>
      <c r="N7158" s="4">
        <v>3</v>
      </c>
      <c r="O7158" s="31">
        <v>8.3333333333333329E-2</v>
      </c>
      <c r="P7158" s="35">
        <v>6</v>
      </c>
      <c r="Q7158" s="36">
        <f t="shared" si="1345"/>
        <v>13</v>
      </c>
      <c r="R7158" s="4">
        <f t="shared" si="1346"/>
        <v>7</v>
      </c>
      <c r="S7158" s="31">
        <f t="shared" si="1349"/>
        <v>0.26555555555555554</v>
      </c>
      <c r="T7158" s="31">
        <f t="shared" si="1350"/>
        <v>0.74109953703703713</v>
      </c>
      <c r="U7158" s="4">
        <f t="shared" si="1351"/>
        <v>0</v>
      </c>
      <c r="V7158" s="4" t="str">
        <f t="shared" si="1352"/>
        <v/>
      </c>
      <c r="W7158" s="18" t="str">
        <f>IF(V7158="","",VLOOKUP(L7158,日射量と図３!$A$4:$C$368,3,TRUE)*238.85/100)</f>
        <v/>
      </c>
      <c r="X7158" s="4" t="str">
        <f t="shared" si="1353"/>
        <v/>
      </c>
      <c r="Y7158" s="4" t="str">
        <f t="shared" si="1354"/>
        <v/>
      </c>
      <c r="Z7158" s="4" t="str">
        <f t="shared" si="1355"/>
        <v/>
      </c>
      <c r="AA7158" s="4" t="str">
        <f>IF($V7158="","",IF(Y7158&lt;36,0,IF(AND(36&lt;=Y7158,Y7158&lt;71),VLOOKUP($W7158,日射量と図３!$E$6:$F$34,2,TRUE),IF(AND(71&lt;=Y7158,Y7158&lt;107),VLOOKUP($W7158,日射量と図３!$E$6:$G$34,3,TRUE),IF(AND(107&lt;=Y7158,Y7158&lt;143),VLOOKUP($W7158,日射量と図３!$E$6:$H$34,4,TRUE),VLOOKUP($W7158,日射量と図３!$E$6:$I$34,5,TRUE))))))</f>
        <v/>
      </c>
      <c r="AB7158" s="4" t="str">
        <f>IF($V7158="","",IF(Z7158&lt;36,0,IF(AND(36&lt;=Z7158,Z7158&lt;71),VLOOKUP($W7158,日射量と図３!$E$6:$F$34,2,TRUE),IF(AND(71&lt;=Z7158,Z7158&lt;107),VLOOKUP($W7158,日射量と図３!$E$6:$G$34,3,TRUE),IF(AND(107&lt;=Z7158,Z7158&lt;143),VLOOKUP($W7158,日射量と図３!$E$6:$H$34,4,TRUE),VLOOKUP($W7158,日射量と図３!$E$6:$I$34,5,TRUE))))))</f>
        <v/>
      </c>
      <c r="AC7158" s="382" t="str">
        <f t="shared" si="1347"/>
        <v/>
      </c>
      <c r="AD7158" s="382" t="str">
        <f t="shared" si="1348"/>
        <v/>
      </c>
    </row>
    <row r="7159" spans="11:30" ht="13.5" customHeight="1">
      <c r="K7159" s="4">
        <f t="shared" si="1344"/>
        <v>3</v>
      </c>
      <c r="L7159" s="34">
        <v>43550</v>
      </c>
      <c r="M7159" s="4">
        <v>299</v>
      </c>
      <c r="N7159" s="4">
        <v>4</v>
      </c>
      <c r="O7159" s="31">
        <v>0.125</v>
      </c>
      <c r="P7159" s="35">
        <v>5.7</v>
      </c>
      <c r="Q7159" s="36">
        <f t="shared" si="1345"/>
        <v>13</v>
      </c>
      <c r="R7159" s="4">
        <f t="shared" si="1346"/>
        <v>7.3</v>
      </c>
      <c r="S7159" s="31">
        <f t="shared" si="1349"/>
        <v>0.26555555555555554</v>
      </c>
      <c r="T7159" s="31">
        <f t="shared" si="1350"/>
        <v>0.74109953703703713</v>
      </c>
      <c r="U7159" s="4">
        <f t="shared" si="1351"/>
        <v>0</v>
      </c>
      <c r="V7159" s="4" t="str">
        <f t="shared" si="1352"/>
        <v/>
      </c>
      <c r="W7159" s="18" t="str">
        <f>IF(V7159="","",VLOOKUP(L7159,日射量と図３!$A$4:$C$368,3,TRUE)*238.85/100)</f>
        <v/>
      </c>
      <c r="X7159" s="4" t="str">
        <f t="shared" si="1353"/>
        <v/>
      </c>
      <c r="Y7159" s="4" t="str">
        <f t="shared" si="1354"/>
        <v/>
      </c>
      <c r="Z7159" s="4" t="str">
        <f t="shared" si="1355"/>
        <v/>
      </c>
      <c r="AA7159" s="4" t="str">
        <f>IF($V7159="","",IF(Y7159&lt;36,0,IF(AND(36&lt;=Y7159,Y7159&lt;71),VLOOKUP($W7159,日射量と図３!$E$6:$F$34,2,TRUE),IF(AND(71&lt;=Y7159,Y7159&lt;107),VLOOKUP($W7159,日射量と図３!$E$6:$G$34,3,TRUE),IF(AND(107&lt;=Y7159,Y7159&lt;143),VLOOKUP($W7159,日射量と図３!$E$6:$H$34,4,TRUE),VLOOKUP($W7159,日射量と図３!$E$6:$I$34,5,TRUE))))))</f>
        <v/>
      </c>
      <c r="AB7159" s="4" t="str">
        <f>IF($V7159="","",IF(Z7159&lt;36,0,IF(AND(36&lt;=Z7159,Z7159&lt;71),VLOOKUP($W7159,日射量と図３!$E$6:$F$34,2,TRUE),IF(AND(71&lt;=Z7159,Z7159&lt;107),VLOOKUP($W7159,日射量と図３!$E$6:$G$34,3,TRUE),IF(AND(107&lt;=Z7159,Z7159&lt;143),VLOOKUP($W7159,日射量と図３!$E$6:$H$34,4,TRUE),VLOOKUP($W7159,日射量と図３!$E$6:$I$34,5,TRUE))))))</f>
        <v/>
      </c>
      <c r="AC7159" s="382" t="str">
        <f t="shared" si="1347"/>
        <v/>
      </c>
      <c r="AD7159" s="382" t="str">
        <f t="shared" si="1348"/>
        <v/>
      </c>
    </row>
    <row r="7160" spans="11:30" ht="13.5" customHeight="1">
      <c r="K7160" s="4">
        <f t="shared" si="1344"/>
        <v>3</v>
      </c>
      <c r="L7160" s="34">
        <v>43550</v>
      </c>
      <c r="M7160" s="4">
        <v>299</v>
      </c>
      <c r="N7160" s="4">
        <v>5</v>
      </c>
      <c r="O7160" s="31">
        <v>0.16666666666666666</v>
      </c>
      <c r="P7160" s="35">
        <v>5.2900000000000009</v>
      </c>
      <c r="Q7160" s="36">
        <f t="shared" si="1345"/>
        <v>15</v>
      </c>
      <c r="R7160" s="4">
        <f t="shared" si="1346"/>
        <v>9.7099999999999991</v>
      </c>
      <c r="S7160" s="31">
        <f t="shared" si="1349"/>
        <v>0.26555555555555554</v>
      </c>
      <c r="T7160" s="31">
        <f t="shared" si="1350"/>
        <v>0.74109953703703713</v>
      </c>
      <c r="U7160" s="4">
        <f t="shared" si="1351"/>
        <v>0</v>
      </c>
      <c r="V7160" s="4" t="str">
        <f t="shared" si="1352"/>
        <v/>
      </c>
      <c r="W7160" s="18" t="str">
        <f>IF(V7160="","",VLOOKUP(L7160,日射量と図３!$A$4:$C$368,3,TRUE)*238.85/100)</f>
        <v/>
      </c>
      <c r="X7160" s="4" t="str">
        <f t="shared" si="1353"/>
        <v/>
      </c>
      <c r="Y7160" s="4" t="str">
        <f t="shared" si="1354"/>
        <v/>
      </c>
      <c r="Z7160" s="4" t="str">
        <f t="shared" si="1355"/>
        <v/>
      </c>
      <c r="AA7160" s="4" t="str">
        <f>IF($V7160="","",IF(Y7160&lt;36,0,IF(AND(36&lt;=Y7160,Y7160&lt;71),VLOOKUP($W7160,日射量と図３!$E$6:$F$34,2,TRUE),IF(AND(71&lt;=Y7160,Y7160&lt;107),VLOOKUP($W7160,日射量と図３!$E$6:$G$34,3,TRUE),IF(AND(107&lt;=Y7160,Y7160&lt;143),VLOOKUP($W7160,日射量と図３!$E$6:$H$34,4,TRUE),VLOOKUP($W7160,日射量と図３!$E$6:$I$34,5,TRUE))))))</f>
        <v/>
      </c>
      <c r="AB7160" s="4" t="str">
        <f>IF($V7160="","",IF(Z7160&lt;36,0,IF(AND(36&lt;=Z7160,Z7160&lt;71),VLOOKUP($W7160,日射量と図３!$E$6:$F$34,2,TRUE),IF(AND(71&lt;=Z7160,Z7160&lt;107),VLOOKUP($W7160,日射量と図３!$E$6:$G$34,3,TRUE),IF(AND(107&lt;=Z7160,Z7160&lt;143),VLOOKUP($W7160,日射量と図３!$E$6:$H$34,4,TRUE),VLOOKUP($W7160,日射量と図３!$E$6:$I$34,5,TRUE))))))</f>
        <v/>
      </c>
      <c r="AC7160" s="382" t="str">
        <f t="shared" si="1347"/>
        <v/>
      </c>
      <c r="AD7160" s="382" t="str">
        <f t="shared" si="1348"/>
        <v/>
      </c>
    </row>
    <row r="7161" spans="11:30" ht="13.5" customHeight="1">
      <c r="K7161" s="4">
        <f t="shared" si="1344"/>
        <v>3</v>
      </c>
      <c r="L7161" s="34">
        <v>43550</v>
      </c>
      <c r="M7161" s="4">
        <v>299</v>
      </c>
      <c r="N7161" s="4">
        <v>6</v>
      </c>
      <c r="O7161" s="31">
        <v>0.20833333333333334</v>
      </c>
      <c r="P7161" s="35">
        <v>4.84</v>
      </c>
      <c r="Q7161" s="36">
        <f t="shared" si="1345"/>
        <v>15</v>
      </c>
      <c r="R7161" s="4">
        <f t="shared" si="1346"/>
        <v>10.16</v>
      </c>
      <c r="S7161" s="31">
        <f t="shared" si="1349"/>
        <v>0.26555555555555554</v>
      </c>
      <c r="T7161" s="31">
        <f t="shared" si="1350"/>
        <v>0.74109953703703713</v>
      </c>
      <c r="U7161" s="4">
        <f t="shared" si="1351"/>
        <v>0</v>
      </c>
      <c r="V7161" s="4" t="str">
        <f t="shared" si="1352"/>
        <v/>
      </c>
      <c r="W7161" s="18" t="str">
        <f>IF(V7161="","",VLOOKUP(L7161,日射量と図３!$A$4:$C$368,3,TRUE)*238.85/100)</f>
        <v/>
      </c>
      <c r="X7161" s="4" t="str">
        <f t="shared" si="1353"/>
        <v/>
      </c>
      <c r="Y7161" s="4" t="str">
        <f t="shared" si="1354"/>
        <v/>
      </c>
      <c r="Z7161" s="4" t="str">
        <f t="shared" si="1355"/>
        <v/>
      </c>
      <c r="AA7161" s="4" t="str">
        <f>IF($V7161="","",IF(Y7161&lt;36,0,IF(AND(36&lt;=Y7161,Y7161&lt;71),VLOOKUP($W7161,日射量と図３!$E$6:$F$34,2,TRUE),IF(AND(71&lt;=Y7161,Y7161&lt;107),VLOOKUP($W7161,日射量と図３!$E$6:$G$34,3,TRUE),IF(AND(107&lt;=Y7161,Y7161&lt;143),VLOOKUP($W7161,日射量と図３!$E$6:$H$34,4,TRUE),VLOOKUP($W7161,日射量と図３!$E$6:$I$34,5,TRUE))))))</f>
        <v/>
      </c>
      <c r="AB7161" s="4" t="str">
        <f>IF($V7161="","",IF(Z7161&lt;36,0,IF(AND(36&lt;=Z7161,Z7161&lt;71),VLOOKUP($W7161,日射量と図３!$E$6:$F$34,2,TRUE),IF(AND(71&lt;=Z7161,Z7161&lt;107),VLOOKUP($W7161,日射量と図３!$E$6:$G$34,3,TRUE),IF(AND(107&lt;=Z7161,Z7161&lt;143),VLOOKUP($W7161,日射量と図３!$E$6:$H$34,4,TRUE),VLOOKUP($W7161,日射量と図３!$E$6:$I$34,5,TRUE))))))</f>
        <v/>
      </c>
      <c r="AC7161" s="382" t="str">
        <f t="shared" si="1347"/>
        <v/>
      </c>
      <c r="AD7161" s="382" t="str">
        <f t="shared" si="1348"/>
        <v/>
      </c>
    </row>
    <row r="7162" spans="11:30" ht="13.5" customHeight="1">
      <c r="K7162" s="4">
        <f t="shared" si="1344"/>
        <v>3</v>
      </c>
      <c r="L7162" s="34">
        <v>43550</v>
      </c>
      <c r="M7162" s="4">
        <v>299</v>
      </c>
      <c r="N7162" s="4">
        <v>7</v>
      </c>
      <c r="O7162" s="31">
        <v>0.25</v>
      </c>
      <c r="P7162" s="35">
        <v>4.63</v>
      </c>
      <c r="Q7162" s="36">
        <f t="shared" si="1345"/>
        <v>15</v>
      </c>
      <c r="R7162" s="4">
        <f t="shared" si="1346"/>
        <v>10.370000000000001</v>
      </c>
      <c r="S7162" s="31">
        <f t="shared" si="1349"/>
        <v>0.26555555555555554</v>
      </c>
      <c r="T7162" s="31">
        <f t="shared" si="1350"/>
        <v>0.74109953703703713</v>
      </c>
      <c r="U7162" s="4">
        <f t="shared" si="1351"/>
        <v>0</v>
      </c>
      <c r="V7162" s="4" t="str">
        <f t="shared" si="1352"/>
        <v/>
      </c>
      <c r="W7162" s="18" t="str">
        <f>IF(V7162="","",VLOOKUP(L7162,日射量と図３!$A$4:$C$368,3,TRUE)*238.85/100)</f>
        <v/>
      </c>
      <c r="X7162" s="4" t="str">
        <f t="shared" si="1353"/>
        <v/>
      </c>
      <c r="Y7162" s="4" t="str">
        <f t="shared" si="1354"/>
        <v/>
      </c>
      <c r="Z7162" s="4" t="str">
        <f t="shared" si="1355"/>
        <v/>
      </c>
      <c r="AA7162" s="4" t="str">
        <f>IF($V7162="","",IF(Y7162&lt;36,0,IF(AND(36&lt;=Y7162,Y7162&lt;71),VLOOKUP($W7162,日射量と図３!$E$6:$F$34,2,TRUE),IF(AND(71&lt;=Y7162,Y7162&lt;107),VLOOKUP($W7162,日射量と図３!$E$6:$G$34,3,TRUE),IF(AND(107&lt;=Y7162,Y7162&lt;143),VLOOKUP($W7162,日射量と図３!$E$6:$H$34,4,TRUE),VLOOKUP($W7162,日射量と図３!$E$6:$I$34,5,TRUE))))))</f>
        <v/>
      </c>
      <c r="AB7162" s="4" t="str">
        <f>IF($V7162="","",IF(Z7162&lt;36,0,IF(AND(36&lt;=Z7162,Z7162&lt;71),VLOOKUP($W7162,日射量と図３!$E$6:$F$34,2,TRUE),IF(AND(71&lt;=Z7162,Z7162&lt;107),VLOOKUP($W7162,日射量と図３!$E$6:$G$34,3,TRUE),IF(AND(107&lt;=Z7162,Z7162&lt;143),VLOOKUP($W7162,日射量と図３!$E$6:$H$34,4,TRUE),VLOOKUP($W7162,日射量と図３!$E$6:$I$34,5,TRUE))))))</f>
        <v/>
      </c>
      <c r="AC7162" s="382" t="str">
        <f t="shared" si="1347"/>
        <v/>
      </c>
      <c r="AD7162" s="382" t="str">
        <f t="shared" si="1348"/>
        <v/>
      </c>
    </row>
    <row r="7163" spans="11:30" ht="13.5" customHeight="1">
      <c r="K7163" s="4">
        <f t="shared" si="1344"/>
        <v>3</v>
      </c>
      <c r="L7163" s="34">
        <v>43550</v>
      </c>
      <c r="M7163" s="4">
        <v>299</v>
      </c>
      <c r="N7163" s="4">
        <v>8</v>
      </c>
      <c r="O7163" s="31">
        <v>0.29166666666666669</v>
      </c>
      <c r="P7163" s="35">
        <v>5.6000000000000005</v>
      </c>
      <c r="Q7163" s="36">
        <f t="shared" si="1345"/>
        <v>12</v>
      </c>
      <c r="R7163" s="4">
        <f t="shared" si="1346"/>
        <v>6.3999999999999995</v>
      </c>
      <c r="S7163" s="31">
        <f t="shared" si="1349"/>
        <v>0.26555555555555554</v>
      </c>
      <c r="T7163" s="31">
        <f t="shared" si="1350"/>
        <v>0.74109953703703713</v>
      </c>
      <c r="U7163" s="4">
        <f t="shared" si="1351"/>
        <v>6.3999999999999995</v>
      </c>
      <c r="V7163" s="4" t="str">
        <f t="shared" si="1352"/>
        <v/>
      </c>
      <c r="W7163" s="18" t="str">
        <f>IF(V7163="","",VLOOKUP(L7163,日射量と図３!$A$4:$C$368,3,TRUE)*238.85/100)</f>
        <v/>
      </c>
      <c r="X7163" s="4" t="str">
        <f t="shared" si="1353"/>
        <v/>
      </c>
      <c r="Y7163" s="4" t="str">
        <f t="shared" si="1354"/>
        <v/>
      </c>
      <c r="Z7163" s="4" t="str">
        <f t="shared" si="1355"/>
        <v/>
      </c>
      <c r="AA7163" s="4" t="str">
        <f>IF($V7163="","",IF(Y7163&lt;36,0,IF(AND(36&lt;=Y7163,Y7163&lt;71),VLOOKUP($W7163,日射量と図３!$E$6:$F$34,2,TRUE),IF(AND(71&lt;=Y7163,Y7163&lt;107),VLOOKUP($W7163,日射量と図３!$E$6:$G$34,3,TRUE),IF(AND(107&lt;=Y7163,Y7163&lt;143),VLOOKUP($W7163,日射量と図３!$E$6:$H$34,4,TRUE),VLOOKUP($W7163,日射量と図３!$E$6:$I$34,5,TRUE))))))</f>
        <v/>
      </c>
      <c r="AB7163" s="4" t="str">
        <f>IF($V7163="","",IF(Z7163&lt;36,0,IF(AND(36&lt;=Z7163,Z7163&lt;71),VLOOKUP($W7163,日射量と図３!$E$6:$F$34,2,TRUE),IF(AND(71&lt;=Z7163,Z7163&lt;107),VLOOKUP($W7163,日射量と図３!$E$6:$G$34,3,TRUE),IF(AND(107&lt;=Z7163,Z7163&lt;143),VLOOKUP($W7163,日射量と図３!$E$6:$H$34,4,TRUE),VLOOKUP($W7163,日射量と図３!$E$6:$I$34,5,TRUE))))))</f>
        <v/>
      </c>
      <c r="AC7163" s="382" t="str">
        <f t="shared" si="1347"/>
        <v/>
      </c>
      <c r="AD7163" s="382" t="str">
        <f t="shared" si="1348"/>
        <v/>
      </c>
    </row>
    <row r="7164" spans="11:30" ht="13.5" customHeight="1">
      <c r="K7164" s="4">
        <f t="shared" si="1344"/>
        <v>3</v>
      </c>
      <c r="L7164" s="34">
        <v>43550</v>
      </c>
      <c r="M7164" s="4">
        <v>299</v>
      </c>
      <c r="N7164" s="4">
        <v>9</v>
      </c>
      <c r="O7164" s="31">
        <v>0.33333333333333331</v>
      </c>
      <c r="P7164" s="35">
        <v>6.94</v>
      </c>
      <c r="Q7164" s="36">
        <f t="shared" si="1345"/>
        <v>12</v>
      </c>
      <c r="R7164" s="4">
        <f t="shared" si="1346"/>
        <v>5.0599999999999996</v>
      </c>
      <c r="S7164" s="31">
        <f t="shared" si="1349"/>
        <v>0.26555555555555554</v>
      </c>
      <c r="T7164" s="31">
        <f t="shared" si="1350"/>
        <v>0.74109953703703713</v>
      </c>
      <c r="U7164" s="4">
        <f t="shared" si="1351"/>
        <v>5.0599999999999996</v>
      </c>
      <c r="V7164" s="4" t="str">
        <f t="shared" si="1352"/>
        <v/>
      </c>
      <c r="W7164" s="18" t="str">
        <f>IF(V7164="","",VLOOKUP(L7164,日射量と図３!$A$4:$C$368,3,TRUE)*238.85/100)</f>
        <v/>
      </c>
      <c r="X7164" s="4" t="str">
        <f t="shared" si="1353"/>
        <v/>
      </c>
      <c r="Y7164" s="4" t="str">
        <f t="shared" si="1354"/>
        <v/>
      </c>
      <c r="Z7164" s="4" t="str">
        <f t="shared" si="1355"/>
        <v/>
      </c>
      <c r="AA7164" s="4" t="str">
        <f>IF($V7164="","",IF(Y7164&lt;36,0,IF(AND(36&lt;=Y7164,Y7164&lt;71),VLOOKUP($W7164,日射量と図３!$E$6:$F$34,2,TRUE),IF(AND(71&lt;=Y7164,Y7164&lt;107),VLOOKUP($W7164,日射量と図３!$E$6:$G$34,3,TRUE),IF(AND(107&lt;=Y7164,Y7164&lt;143),VLOOKUP($W7164,日射量と図３!$E$6:$H$34,4,TRUE),VLOOKUP($W7164,日射量と図３!$E$6:$I$34,5,TRUE))))))</f>
        <v/>
      </c>
      <c r="AB7164" s="4" t="str">
        <f>IF($V7164="","",IF(Z7164&lt;36,0,IF(AND(36&lt;=Z7164,Z7164&lt;71),VLOOKUP($W7164,日射量と図３!$E$6:$F$34,2,TRUE),IF(AND(71&lt;=Z7164,Z7164&lt;107),VLOOKUP($W7164,日射量と図３!$E$6:$G$34,3,TRUE),IF(AND(107&lt;=Z7164,Z7164&lt;143),VLOOKUP($W7164,日射量と図３!$E$6:$H$34,4,TRUE),VLOOKUP($W7164,日射量と図３!$E$6:$I$34,5,TRUE))))))</f>
        <v/>
      </c>
      <c r="AC7164" s="382" t="str">
        <f t="shared" si="1347"/>
        <v/>
      </c>
      <c r="AD7164" s="382" t="str">
        <f t="shared" si="1348"/>
        <v/>
      </c>
    </row>
    <row r="7165" spans="11:30" ht="13.5" customHeight="1">
      <c r="K7165" s="4">
        <f t="shared" si="1344"/>
        <v>3</v>
      </c>
      <c r="L7165" s="34">
        <v>43550</v>
      </c>
      <c r="M7165" s="4">
        <v>299</v>
      </c>
      <c r="N7165" s="4">
        <v>10</v>
      </c>
      <c r="O7165" s="31">
        <v>0.375</v>
      </c>
      <c r="P7165" s="35">
        <v>8.52</v>
      </c>
      <c r="Q7165" s="36">
        <f t="shared" si="1345"/>
        <v>12</v>
      </c>
      <c r="R7165" s="4">
        <f t="shared" si="1346"/>
        <v>3.4800000000000004</v>
      </c>
      <c r="S7165" s="31">
        <f t="shared" si="1349"/>
        <v>0.26555555555555554</v>
      </c>
      <c r="T7165" s="31">
        <f t="shared" si="1350"/>
        <v>0.74109953703703713</v>
      </c>
      <c r="U7165" s="4">
        <f t="shared" si="1351"/>
        <v>3.4800000000000004</v>
      </c>
      <c r="V7165" s="4" t="str">
        <f t="shared" si="1352"/>
        <v/>
      </c>
      <c r="W7165" s="18" t="str">
        <f>IF(V7165="","",VLOOKUP(L7165,日射量と図３!$A$4:$C$368,3,TRUE)*238.85/100)</f>
        <v/>
      </c>
      <c r="X7165" s="4" t="str">
        <f t="shared" si="1353"/>
        <v/>
      </c>
      <c r="Y7165" s="4" t="str">
        <f t="shared" si="1354"/>
        <v/>
      </c>
      <c r="Z7165" s="4" t="str">
        <f t="shared" si="1355"/>
        <v/>
      </c>
      <c r="AA7165" s="4" t="str">
        <f>IF($V7165="","",IF(Y7165&lt;36,0,IF(AND(36&lt;=Y7165,Y7165&lt;71),VLOOKUP($W7165,日射量と図３!$E$6:$F$34,2,TRUE),IF(AND(71&lt;=Y7165,Y7165&lt;107),VLOOKUP($W7165,日射量と図３!$E$6:$G$34,3,TRUE),IF(AND(107&lt;=Y7165,Y7165&lt;143),VLOOKUP($W7165,日射量と図３!$E$6:$H$34,4,TRUE),VLOOKUP($W7165,日射量と図３!$E$6:$I$34,5,TRUE))))))</f>
        <v/>
      </c>
      <c r="AB7165" s="4" t="str">
        <f>IF($V7165="","",IF(Z7165&lt;36,0,IF(AND(36&lt;=Z7165,Z7165&lt;71),VLOOKUP($W7165,日射量と図３!$E$6:$F$34,2,TRUE),IF(AND(71&lt;=Z7165,Z7165&lt;107),VLOOKUP($W7165,日射量と図３!$E$6:$G$34,3,TRUE),IF(AND(107&lt;=Z7165,Z7165&lt;143),VLOOKUP($W7165,日射量と図３!$E$6:$H$34,4,TRUE),VLOOKUP($W7165,日射量と図３!$E$6:$I$34,5,TRUE))))))</f>
        <v/>
      </c>
      <c r="AC7165" s="382" t="str">
        <f t="shared" si="1347"/>
        <v/>
      </c>
      <c r="AD7165" s="382" t="str">
        <f t="shared" si="1348"/>
        <v/>
      </c>
    </row>
    <row r="7166" spans="11:30" ht="13.5" customHeight="1">
      <c r="K7166" s="4">
        <f t="shared" si="1344"/>
        <v>3</v>
      </c>
      <c r="L7166" s="34">
        <v>43550</v>
      </c>
      <c r="M7166" s="4">
        <v>299</v>
      </c>
      <c r="N7166" s="4">
        <v>11</v>
      </c>
      <c r="O7166" s="31">
        <v>0.41666666666666669</v>
      </c>
      <c r="P7166" s="35">
        <v>9.75</v>
      </c>
      <c r="Q7166" s="36">
        <f t="shared" si="1345"/>
        <v>12</v>
      </c>
      <c r="R7166" s="4">
        <f t="shared" si="1346"/>
        <v>2.25</v>
      </c>
      <c r="S7166" s="31">
        <f t="shared" si="1349"/>
        <v>0.26555555555555554</v>
      </c>
      <c r="T7166" s="31">
        <f t="shared" si="1350"/>
        <v>0.74109953703703713</v>
      </c>
      <c r="U7166" s="4">
        <f t="shared" si="1351"/>
        <v>2.25</v>
      </c>
      <c r="V7166" s="4" t="str">
        <f t="shared" si="1352"/>
        <v/>
      </c>
      <c r="W7166" s="18" t="str">
        <f>IF(V7166="","",VLOOKUP(L7166,日射量と図３!$A$4:$C$368,3,TRUE)*238.85/100)</f>
        <v/>
      </c>
      <c r="X7166" s="4" t="str">
        <f t="shared" si="1353"/>
        <v/>
      </c>
      <c r="Y7166" s="4" t="str">
        <f t="shared" si="1354"/>
        <v/>
      </c>
      <c r="Z7166" s="4" t="str">
        <f t="shared" si="1355"/>
        <v/>
      </c>
      <c r="AA7166" s="4" t="str">
        <f>IF($V7166="","",IF(Y7166&lt;36,0,IF(AND(36&lt;=Y7166,Y7166&lt;71),VLOOKUP($W7166,日射量と図３!$E$6:$F$34,2,TRUE),IF(AND(71&lt;=Y7166,Y7166&lt;107),VLOOKUP($W7166,日射量と図３!$E$6:$G$34,3,TRUE),IF(AND(107&lt;=Y7166,Y7166&lt;143),VLOOKUP($W7166,日射量と図３!$E$6:$H$34,4,TRUE),VLOOKUP($W7166,日射量と図３!$E$6:$I$34,5,TRUE))))))</f>
        <v/>
      </c>
      <c r="AB7166" s="4" t="str">
        <f>IF($V7166="","",IF(Z7166&lt;36,0,IF(AND(36&lt;=Z7166,Z7166&lt;71),VLOOKUP($W7166,日射量と図３!$E$6:$F$34,2,TRUE),IF(AND(71&lt;=Z7166,Z7166&lt;107),VLOOKUP($W7166,日射量と図３!$E$6:$G$34,3,TRUE),IF(AND(107&lt;=Z7166,Z7166&lt;143),VLOOKUP($W7166,日射量と図３!$E$6:$H$34,4,TRUE),VLOOKUP($W7166,日射量と図３!$E$6:$I$34,5,TRUE))))))</f>
        <v/>
      </c>
      <c r="AC7166" s="382" t="str">
        <f t="shared" si="1347"/>
        <v/>
      </c>
      <c r="AD7166" s="382" t="str">
        <f t="shared" si="1348"/>
        <v/>
      </c>
    </row>
    <row r="7167" spans="11:30" ht="13.5" customHeight="1">
      <c r="K7167" s="4">
        <f t="shared" si="1344"/>
        <v>3</v>
      </c>
      <c r="L7167" s="34">
        <v>43550</v>
      </c>
      <c r="M7167" s="4">
        <v>299</v>
      </c>
      <c r="N7167" s="4">
        <v>12</v>
      </c>
      <c r="O7167" s="31">
        <v>0.45833333333333331</v>
      </c>
      <c r="P7167" s="35">
        <v>10.830000000000002</v>
      </c>
      <c r="Q7167" s="36">
        <f t="shared" si="1345"/>
        <v>12</v>
      </c>
      <c r="R7167" s="4">
        <f t="shared" si="1346"/>
        <v>1.1699999999999982</v>
      </c>
      <c r="S7167" s="31">
        <f t="shared" si="1349"/>
        <v>0.26555555555555554</v>
      </c>
      <c r="T7167" s="31">
        <f t="shared" si="1350"/>
        <v>0.74109953703703713</v>
      </c>
      <c r="U7167" s="4">
        <f t="shared" si="1351"/>
        <v>1.1699999999999982</v>
      </c>
      <c r="V7167" s="4" t="str">
        <f t="shared" si="1352"/>
        <v/>
      </c>
      <c r="W7167" s="18" t="str">
        <f>IF(V7167="","",VLOOKUP(L7167,日射量と図３!$A$4:$C$368,3,TRUE)*238.85/100)</f>
        <v/>
      </c>
      <c r="X7167" s="4" t="str">
        <f t="shared" si="1353"/>
        <v/>
      </c>
      <c r="Y7167" s="4" t="str">
        <f t="shared" si="1354"/>
        <v/>
      </c>
      <c r="Z7167" s="4" t="str">
        <f t="shared" si="1355"/>
        <v/>
      </c>
      <c r="AA7167" s="4" t="str">
        <f>IF($V7167="","",IF(Y7167&lt;36,0,IF(AND(36&lt;=Y7167,Y7167&lt;71),VLOOKUP($W7167,日射量と図３!$E$6:$F$34,2,TRUE),IF(AND(71&lt;=Y7167,Y7167&lt;107),VLOOKUP($W7167,日射量と図３!$E$6:$G$34,3,TRUE),IF(AND(107&lt;=Y7167,Y7167&lt;143),VLOOKUP($W7167,日射量と図３!$E$6:$H$34,4,TRUE),VLOOKUP($W7167,日射量と図３!$E$6:$I$34,5,TRUE))))))</f>
        <v/>
      </c>
      <c r="AB7167" s="4" t="str">
        <f>IF($V7167="","",IF(Z7167&lt;36,0,IF(AND(36&lt;=Z7167,Z7167&lt;71),VLOOKUP($W7167,日射量と図３!$E$6:$F$34,2,TRUE),IF(AND(71&lt;=Z7167,Z7167&lt;107),VLOOKUP($W7167,日射量と図３!$E$6:$G$34,3,TRUE),IF(AND(107&lt;=Z7167,Z7167&lt;143),VLOOKUP($W7167,日射量と図３!$E$6:$H$34,4,TRUE),VLOOKUP($W7167,日射量と図３!$E$6:$I$34,5,TRUE))))))</f>
        <v/>
      </c>
      <c r="AC7167" s="382" t="str">
        <f t="shared" si="1347"/>
        <v/>
      </c>
      <c r="AD7167" s="382" t="str">
        <f t="shared" si="1348"/>
        <v/>
      </c>
    </row>
    <row r="7168" spans="11:30" ht="13.5" customHeight="1">
      <c r="K7168" s="4">
        <f t="shared" si="1344"/>
        <v>3</v>
      </c>
      <c r="L7168" s="34">
        <v>43550</v>
      </c>
      <c r="M7168" s="4">
        <v>299</v>
      </c>
      <c r="N7168" s="4">
        <v>13</v>
      </c>
      <c r="O7168" s="31">
        <v>0.5</v>
      </c>
      <c r="P7168" s="35">
        <v>11.860000000000001</v>
      </c>
      <c r="Q7168" s="36">
        <f t="shared" si="1345"/>
        <v>12</v>
      </c>
      <c r="R7168" s="4">
        <f t="shared" si="1346"/>
        <v>0.13999999999999879</v>
      </c>
      <c r="S7168" s="31">
        <f t="shared" si="1349"/>
        <v>0.26555555555555554</v>
      </c>
      <c r="T7168" s="31">
        <f t="shared" si="1350"/>
        <v>0.74109953703703713</v>
      </c>
      <c r="U7168" s="4">
        <f t="shared" si="1351"/>
        <v>0.13999999999999879</v>
      </c>
      <c r="V7168" s="4" t="str">
        <f t="shared" si="1352"/>
        <v/>
      </c>
      <c r="W7168" s="18" t="str">
        <f>IF(V7168="","",VLOOKUP(L7168,日射量と図３!$A$4:$C$368,3,TRUE)*238.85/100)</f>
        <v/>
      </c>
      <c r="X7168" s="4" t="str">
        <f t="shared" si="1353"/>
        <v/>
      </c>
      <c r="Y7168" s="4" t="str">
        <f t="shared" si="1354"/>
        <v/>
      </c>
      <c r="Z7168" s="4" t="str">
        <f t="shared" si="1355"/>
        <v/>
      </c>
      <c r="AA7168" s="4" t="str">
        <f>IF($V7168="","",IF(Y7168&lt;36,0,IF(AND(36&lt;=Y7168,Y7168&lt;71),VLOOKUP($W7168,日射量と図３!$E$6:$F$34,2,TRUE),IF(AND(71&lt;=Y7168,Y7168&lt;107),VLOOKUP($W7168,日射量と図３!$E$6:$G$34,3,TRUE),IF(AND(107&lt;=Y7168,Y7168&lt;143),VLOOKUP($W7168,日射量と図３!$E$6:$H$34,4,TRUE),VLOOKUP($W7168,日射量と図３!$E$6:$I$34,5,TRUE))))))</f>
        <v/>
      </c>
      <c r="AB7168" s="4" t="str">
        <f>IF($V7168="","",IF(Z7168&lt;36,0,IF(AND(36&lt;=Z7168,Z7168&lt;71),VLOOKUP($W7168,日射量と図３!$E$6:$F$34,2,TRUE),IF(AND(71&lt;=Z7168,Z7168&lt;107),VLOOKUP($W7168,日射量と図３!$E$6:$G$34,3,TRUE),IF(AND(107&lt;=Z7168,Z7168&lt;143),VLOOKUP($W7168,日射量と図３!$E$6:$H$34,4,TRUE),VLOOKUP($W7168,日射量と図３!$E$6:$I$34,5,TRUE))))))</f>
        <v/>
      </c>
      <c r="AC7168" s="382" t="str">
        <f t="shared" si="1347"/>
        <v/>
      </c>
      <c r="AD7168" s="382" t="str">
        <f t="shared" si="1348"/>
        <v/>
      </c>
    </row>
    <row r="7169" spans="11:30" ht="13.5" customHeight="1">
      <c r="K7169" s="4">
        <f t="shared" si="1344"/>
        <v>3</v>
      </c>
      <c r="L7169" s="34">
        <v>43550</v>
      </c>
      <c r="M7169" s="4">
        <v>299</v>
      </c>
      <c r="N7169" s="4">
        <v>14</v>
      </c>
      <c r="O7169" s="31">
        <v>0.54166666666666663</v>
      </c>
      <c r="P7169" s="35">
        <v>12.09</v>
      </c>
      <c r="Q7169" s="36">
        <f t="shared" si="1345"/>
        <v>12</v>
      </c>
      <c r="R7169" s="4">
        <f t="shared" si="1346"/>
        <v>0</v>
      </c>
      <c r="S7169" s="31">
        <f t="shared" si="1349"/>
        <v>0.26555555555555554</v>
      </c>
      <c r="T7169" s="31">
        <f t="shared" si="1350"/>
        <v>0.74109953703703713</v>
      </c>
      <c r="U7169" s="4">
        <f t="shared" si="1351"/>
        <v>0</v>
      </c>
      <c r="V7169" s="4" t="str">
        <f t="shared" si="1352"/>
        <v/>
      </c>
      <c r="W7169" s="18" t="str">
        <f>IF(V7169="","",VLOOKUP(L7169,日射量と図３!$A$4:$C$368,3,TRUE)*238.85/100)</f>
        <v/>
      </c>
      <c r="X7169" s="4" t="str">
        <f t="shared" si="1353"/>
        <v/>
      </c>
      <c r="Y7169" s="4" t="str">
        <f t="shared" si="1354"/>
        <v/>
      </c>
      <c r="Z7169" s="4" t="str">
        <f t="shared" si="1355"/>
        <v/>
      </c>
      <c r="AA7169" s="4" t="str">
        <f>IF($V7169="","",IF(Y7169&lt;36,0,IF(AND(36&lt;=Y7169,Y7169&lt;71),VLOOKUP($W7169,日射量と図３!$E$6:$F$34,2,TRUE),IF(AND(71&lt;=Y7169,Y7169&lt;107),VLOOKUP($W7169,日射量と図３!$E$6:$G$34,3,TRUE),IF(AND(107&lt;=Y7169,Y7169&lt;143),VLOOKUP($W7169,日射量と図３!$E$6:$H$34,4,TRUE),VLOOKUP($W7169,日射量と図３!$E$6:$I$34,5,TRUE))))))</f>
        <v/>
      </c>
      <c r="AB7169" s="4" t="str">
        <f>IF($V7169="","",IF(Z7169&lt;36,0,IF(AND(36&lt;=Z7169,Z7169&lt;71),VLOOKUP($W7169,日射量と図３!$E$6:$F$34,2,TRUE),IF(AND(71&lt;=Z7169,Z7169&lt;107),VLOOKUP($W7169,日射量と図３!$E$6:$G$34,3,TRUE),IF(AND(107&lt;=Z7169,Z7169&lt;143),VLOOKUP($W7169,日射量と図３!$E$6:$H$34,4,TRUE),VLOOKUP($W7169,日射量と図３!$E$6:$I$34,5,TRUE))))))</f>
        <v/>
      </c>
      <c r="AC7169" s="382" t="str">
        <f t="shared" si="1347"/>
        <v/>
      </c>
      <c r="AD7169" s="382" t="str">
        <f t="shared" si="1348"/>
        <v/>
      </c>
    </row>
    <row r="7170" spans="11:30" ht="13.5" customHeight="1">
      <c r="K7170" s="4">
        <f t="shared" si="1344"/>
        <v>3</v>
      </c>
      <c r="L7170" s="34">
        <v>43550</v>
      </c>
      <c r="M7170" s="4">
        <v>299</v>
      </c>
      <c r="N7170" s="4">
        <v>15</v>
      </c>
      <c r="O7170" s="31">
        <v>0.58333333333333337</v>
      </c>
      <c r="P7170" s="35">
        <v>12.49</v>
      </c>
      <c r="Q7170" s="36">
        <f t="shared" si="1345"/>
        <v>12</v>
      </c>
      <c r="R7170" s="4">
        <f t="shared" si="1346"/>
        <v>0</v>
      </c>
      <c r="S7170" s="31">
        <f t="shared" si="1349"/>
        <v>0.26555555555555554</v>
      </c>
      <c r="T7170" s="31">
        <f t="shared" si="1350"/>
        <v>0.74109953703703713</v>
      </c>
      <c r="U7170" s="4">
        <f t="shared" si="1351"/>
        <v>0</v>
      </c>
      <c r="V7170" s="4" t="str">
        <f t="shared" si="1352"/>
        <v/>
      </c>
      <c r="W7170" s="18" t="str">
        <f>IF(V7170="","",VLOOKUP(L7170,日射量と図３!$A$4:$C$368,3,TRUE)*238.85/100)</f>
        <v/>
      </c>
      <c r="X7170" s="4" t="str">
        <f t="shared" si="1353"/>
        <v/>
      </c>
      <c r="Y7170" s="4" t="str">
        <f t="shared" si="1354"/>
        <v/>
      </c>
      <c r="Z7170" s="4" t="str">
        <f t="shared" si="1355"/>
        <v/>
      </c>
      <c r="AA7170" s="4" t="str">
        <f>IF($V7170="","",IF(Y7170&lt;36,0,IF(AND(36&lt;=Y7170,Y7170&lt;71),VLOOKUP($W7170,日射量と図３!$E$6:$F$34,2,TRUE),IF(AND(71&lt;=Y7170,Y7170&lt;107),VLOOKUP($W7170,日射量と図３!$E$6:$G$34,3,TRUE),IF(AND(107&lt;=Y7170,Y7170&lt;143),VLOOKUP($W7170,日射量と図３!$E$6:$H$34,4,TRUE),VLOOKUP($W7170,日射量と図３!$E$6:$I$34,5,TRUE))))))</f>
        <v/>
      </c>
      <c r="AB7170" s="4" t="str">
        <f>IF($V7170="","",IF(Z7170&lt;36,0,IF(AND(36&lt;=Z7170,Z7170&lt;71),VLOOKUP($W7170,日射量と図３!$E$6:$F$34,2,TRUE),IF(AND(71&lt;=Z7170,Z7170&lt;107),VLOOKUP($W7170,日射量と図３!$E$6:$G$34,3,TRUE),IF(AND(107&lt;=Z7170,Z7170&lt;143),VLOOKUP($W7170,日射量と図３!$E$6:$H$34,4,TRUE),VLOOKUP($W7170,日射量と図３!$E$6:$I$34,5,TRUE))))))</f>
        <v/>
      </c>
      <c r="AC7170" s="382" t="str">
        <f t="shared" si="1347"/>
        <v/>
      </c>
      <c r="AD7170" s="382" t="str">
        <f t="shared" si="1348"/>
        <v/>
      </c>
    </row>
    <row r="7171" spans="11:30" ht="13.5" customHeight="1">
      <c r="K7171" s="4">
        <f t="shared" si="1344"/>
        <v>3</v>
      </c>
      <c r="L7171" s="34">
        <v>43550</v>
      </c>
      <c r="M7171" s="4">
        <v>299</v>
      </c>
      <c r="N7171" s="4">
        <v>16</v>
      </c>
      <c r="O7171" s="31">
        <v>0.625</v>
      </c>
      <c r="P7171" s="35">
        <v>12.150000000000002</v>
      </c>
      <c r="Q7171" s="36">
        <f t="shared" si="1345"/>
        <v>16</v>
      </c>
      <c r="R7171" s="4">
        <f t="shared" si="1346"/>
        <v>3.8499999999999979</v>
      </c>
      <c r="S7171" s="31">
        <f t="shared" si="1349"/>
        <v>0.26555555555555554</v>
      </c>
      <c r="T7171" s="31">
        <f t="shared" si="1350"/>
        <v>0.74109953703703713</v>
      </c>
      <c r="U7171" s="4">
        <f t="shared" si="1351"/>
        <v>3.8499999999999979</v>
      </c>
      <c r="V7171" s="4" t="str">
        <f t="shared" si="1352"/>
        <v/>
      </c>
      <c r="W7171" s="18" t="str">
        <f>IF(V7171="","",VLOOKUP(L7171,日射量と図３!$A$4:$C$368,3,TRUE)*238.85/100)</f>
        <v/>
      </c>
      <c r="X7171" s="4" t="str">
        <f t="shared" si="1353"/>
        <v/>
      </c>
      <c r="Y7171" s="4" t="str">
        <f t="shared" si="1354"/>
        <v/>
      </c>
      <c r="Z7171" s="4" t="str">
        <f t="shared" si="1355"/>
        <v/>
      </c>
      <c r="AA7171" s="4" t="str">
        <f>IF($V7171="","",IF(Y7171&lt;36,0,IF(AND(36&lt;=Y7171,Y7171&lt;71),VLOOKUP($W7171,日射量と図３!$E$6:$F$34,2,TRUE),IF(AND(71&lt;=Y7171,Y7171&lt;107),VLOOKUP($W7171,日射量と図３!$E$6:$G$34,3,TRUE),IF(AND(107&lt;=Y7171,Y7171&lt;143),VLOOKUP($W7171,日射量と図３!$E$6:$H$34,4,TRUE),VLOOKUP($W7171,日射量と図３!$E$6:$I$34,5,TRUE))))))</f>
        <v/>
      </c>
      <c r="AB7171" s="4" t="str">
        <f>IF($V7171="","",IF(Z7171&lt;36,0,IF(AND(36&lt;=Z7171,Z7171&lt;71),VLOOKUP($W7171,日射量と図３!$E$6:$F$34,2,TRUE),IF(AND(71&lt;=Z7171,Z7171&lt;107),VLOOKUP($W7171,日射量と図３!$E$6:$G$34,3,TRUE),IF(AND(107&lt;=Z7171,Z7171&lt;143),VLOOKUP($W7171,日射量と図３!$E$6:$H$34,4,TRUE),VLOOKUP($W7171,日射量と図３!$E$6:$I$34,5,TRUE))))))</f>
        <v/>
      </c>
      <c r="AC7171" s="382" t="str">
        <f t="shared" si="1347"/>
        <v/>
      </c>
      <c r="AD7171" s="382" t="str">
        <f t="shared" si="1348"/>
        <v/>
      </c>
    </row>
    <row r="7172" spans="11:30" ht="13.5" customHeight="1">
      <c r="K7172" s="4">
        <f t="shared" si="1344"/>
        <v>3</v>
      </c>
      <c r="L7172" s="34">
        <v>43550</v>
      </c>
      <c r="M7172" s="4">
        <v>299</v>
      </c>
      <c r="N7172" s="4">
        <v>17</v>
      </c>
      <c r="O7172" s="31">
        <v>0.66666666666666663</v>
      </c>
      <c r="P7172" s="35">
        <v>11.71</v>
      </c>
      <c r="Q7172" s="36">
        <f t="shared" si="1345"/>
        <v>16</v>
      </c>
      <c r="R7172" s="4">
        <f t="shared" si="1346"/>
        <v>4.2899999999999991</v>
      </c>
      <c r="S7172" s="31">
        <f t="shared" si="1349"/>
        <v>0.26555555555555554</v>
      </c>
      <c r="T7172" s="31">
        <f t="shared" si="1350"/>
        <v>0.74109953703703713</v>
      </c>
      <c r="U7172" s="4">
        <f t="shared" si="1351"/>
        <v>4.2899999999999991</v>
      </c>
      <c r="V7172" s="4" t="str">
        <f t="shared" si="1352"/>
        <v/>
      </c>
      <c r="W7172" s="18" t="str">
        <f>IF(V7172="","",VLOOKUP(L7172,日射量と図３!$A$4:$C$368,3,TRUE)*238.85/100)</f>
        <v/>
      </c>
      <c r="X7172" s="4" t="str">
        <f t="shared" si="1353"/>
        <v/>
      </c>
      <c r="Y7172" s="4" t="str">
        <f t="shared" si="1354"/>
        <v/>
      </c>
      <c r="Z7172" s="4" t="str">
        <f t="shared" si="1355"/>
        <v/>
      </c>
      <c r="AA7172" s="4" t="str">
        <f>IF($V7172="","",IF(Y7172&lt;36,0,IF(AND(36&lt;=Y7172,Y7172&lt;71),VLOOKUP($W7172,日射量と図３!$E$6:$F$34,2,TRUE),IF(AND(71&lt;=Y7172,Y7172&lt;107),VLOOKUP($W7172,日射量と図３!$E$6:$G$34,3,TRUE),IF(AND(107&lt;=Y7172,Y7172&lt;143),VLOOKUP($W7172,日射量と図３!$E$6:$H$34,4,TRUE),VLOOKUP($W7172,日射量と図３!$E$6:$I$34,5,TRUE))))))</f>
        <v/>
      </c>
      <c r="AB7172" s="4" t="str">
        <f>IF($V7172="","",IF(Z7172&lt;36,0,IF(AND(36&lt;=Z7172,Z7172&lt;71),VLOOKUP($W7172,日射量と図３!$E$6:$F$34,2,TRUE),IF(AND(71&lt;=Z7172,Z7172&lt;107),VLOOKUP($W7172,日射量と図３!$E$6:$G$34,3,TRUE),IF(AND(107&lt;=Z7172,Z7172&lt;143),VLOOKUP($W7172,日射量と図３!$E$6:$H$34,4,TRUE),VLOOKUP($W7172,日射量と図３!$E$6:$I$34,5,TRUE))))))</f>
        <v/>
      </c>
      <c r="AC7172" s="382" t="str">
        <f t="shared" si="1347"/>
        <v/>
      </c>
      <c r="AD7172" s="382" t="str">
        <f t="shared" si="1348"/>
        <v/>
      </c>
    </row>
    <row r="7173" spans="11:30" ht="13.5" customHeight="1">
      <c r="K7173" s="4">
        <f t="shared" ref="K7173:K7236" si="1356">MONTH(L7173)</f>
        <v>3</v>
      </c>
      <c r="L7173" s="34">
        <v>43550</v>
      </c>
      <c r="M7173" s="4">
        <v>299</v>
      </c>
      <c r="N7173" s="4">
        <v>18</v>
      </c>
      <c r="O7173" s="31">
        <v>0.70833333333333337</v>
      </c>
      <c r="P7173" s="35">
        <v>10.850000000000001</v>
      </c>
      <c r="Q7173" s="36">
        <f t="shared" ref="Q7173:Q7236" si="1357">IF(O7173&lt;$B$15,$D$14,IF(O7173&lt;$B$16,$D$15,IF(O7173&lt;$B$17,$D$16,IF(O7173&lt;$B$18,$D$17,IF(O7173&lt;$B$19,$D$18,$D$19)))))</f>
        <v>16</v>
      </c>
      <c r="R7173" s="4">
        <f t="shared" ref="R7173:R7236" si="1358">IF(Q7173-P7173&gt;0,Q7173-P7173,0)</f>
        <v>5.1499999999999986</v>
      </c>
      <c r="S7173" s="31">
        <f t="shared" si="1349"/>
        <v>0.26555555555555554</v>
      </c>
      <c r="T7173" s="31">
        <f t="shared" si="1350"/>
        <v>0.74109953703703713</v>
      </c>
      <c r="U7173" s="4">
        <f t="shared" si="1351"/>
        <v>5.1499999999999986</v>
      </c>
      <c r="V7173" s="4" t="str">
        <f t="shared" si="1352"/>
        <v/>
      </c>
      <c r="W7173" s="18" t="str">
        <f>IF(V7173="","",VLOOKUP(L7173,日射量と図３!$A$4:$C$368,3,TRUE)*238.85/100)</f>
        <v/>
      </c>
      <c r="X7173" s="4" t="str">
        <f t="shared" si="1353"/>
        <v/>
      </c>
      <c r="Y7173" s="4" t="str">
        <f t="shared" si="1354"/>
        <v/>
      </c>
      <c r="Z7173" s="4" t="str">
        <f t="shared" si="1355"/>
        <v/>
      </c>
      <c r="AA7173" s="4" t="str">
        <f>IF($V7173="","",IF(Y7173&lt;36,0,IF(AND(36&lt;=Y7173,Y7173&lt;71),VLOOKUP($W7173,日射量と図３!$E$6:$F$34,2,TRUE),IF(AND(71&lt;=Y7173,Y7173&lt;107),VLOOKUP($W7173,日射量と図３!$E$6:$G$34,3,TRUE),IF(AND(107&lt;=Y7173,Y7173&lt;143),VLOOKUP($W7173,日射量と図３!$E$6:$H$34,4,TRUE),VLOOKUP($W7173,日射量と図３!$E$6:$I$34,5,TRUE))))))</f>
        <v/>
      </c>
      <c r="AB7173" s="4" t="str">
        <f>IF($V7173="","",IF(Z7173&lt;36,0,IF(AND(36&lt;=Z7173,Z7173&lt;71),VLOOKUP($W7173,日射量と図３!$E$6:$F$34,2,TRUE),IF(AND(71&lt;=Z7173,Z7173&lt;107),VLOOKUP($W7173,日射量と図３!$E$6:$G$34,3,TRUE),IF(AND(107&lt;=Z7173,Z7173&lt;143),VLOOKUP($W7173,日射量と図３!$E$6:$H$34,4,TRUE),VLOOKUP($W7173,日射量と図３!$E$6:$I$34,5,TRUE))))))</f>
        <v/>
      </c>
      <c r="AC7173" s="382" t="str">
        <f t="shared" si="1347"/>
        <v/>
      </c>
      <c r="AD7173" s="382" t="str">
        <f t="shared" si="1348"/>
        <v/>
      </c>
    </row>
    <row r="7174" spans="11:30" ht="13.5" customHeight="1">
      <c r="K7174" s="4">
        <f t="shared" si="1356"/>
        <v>3</v>
      </c>
      <c r="L7174" s="34">
        <v>43550</v>
      </c>
      <c r="M7174" s="4">
        <v>299</v>
      </c>
      <c r="N7174" s="4">
        <v>19</v>
      </c>
      <c r="O7174" s="31">
        <v>0.75</v>
      </c>
      <c r="P7174" s="35">
        <v>9.7600000000000016</v>
      </c>
      <c r="Q7174" s="36">
        <f t="shared" si="1357"/>
        <v>16</v>
      </c>
      <c r="R7174" s="4">
        <f t="shared" si="1358"/>
        <v>6.2399999999999984</v>
      </c>
      <c r="S7174" s="31">
        <f t="shared" si="1349"/>
        <v>0.26555555555555554</v>
      </c>
      <c r="T7174" s="31">
        <f t="shared" si="1350"/>
        <v>0.74109953703703713</v>
      </c>
      <c r="U7174" s="4">
        <f t="shared" si="1351"/>
        <v>0</v>
      </c>
      <c r="V7174" s="4" t="str">
        <f t="shared" si="1352"/>
        <v/>
      </c>
      <c r="W7174" s="18" t="str">
        <f>IF(V7174="","",VLOOKUP(L7174,日射量と図３!$A$4:$C$368,3,TRUE)*238.85/100)</f>
        <v/>
      </c>
      <c r="X7174" s="4" t="str">
        <f t="shared" si="1353"/>
        <v/>
      </c>
      <c r="Y7174" s="4" t="str">
        <f t="shared" si="1354"/>
        <v/>
      </c>
      <c r="Z7174" s="4" t="str">
        <f t="shared" si="1355"/>
        <v/>
      </c>
      <c r="AA7174" s="4" t="str">
        <f>IF($V7174="","",IF(Y7174&lt;36,0,IF(AND(36&lt;=Y7174,Y7174&lt;71),VLOOKUP($W7174,日射量と図３!$E$6:$F$34,2,TRUE),IF(AND(71&lt;=Y7174,Y7174&lt;107),VLOOKUP($W7174,日射量と図３!$E$6:$G$34,3,TRUE),IF(AND(107&lt;=Y7174,Y7174&lt;143),VLOOKUP($W7174,日射量と図３!$E$6:$H$34,4,TRUE),VLOOKUP($W7174,日射量と図３!$E$6:$I$34,5,TRUE))))))</f>
        <v/>
      </c>
      <c r="AB7174" s="4" t="str">
        <f>IF($V7174="","",IF(Z7174&lt;36,0,IF(AND(36&lt;=Z7174,Z7174&lt;71),VLOOKUP($W7174,日射量と図３!$E$6:$F$34,2,TRUE),IF(AND(71&lt;=Z7174,Z7174&lt;107),VLOOKUP($W7174,日射量と図３!$E$6:$G$34,3,TRUE),IF(AND(107&lt;=Z7174,Z7174&lt;143),VLOOKUP($W7174,日射量と図３!$E$6:$H$34,4,TRUE),VLOOKUP($W7174,日射量と図３!$E$6:$I$34,5,TRUE))))))</f>
        <v/>
      </c>
      <c r="AC7174" s="382" t="str">
        <f t="shared" si="1347"/>
        <v/>
      </c>
      <c r="AD7174" s="382" t="str">
        <f t="shared" si="1348"/>
        <v/>
      </c>
    </row>
    <row r="7175" spans="11:30" ht="13.5" customHeight="1">
      <c r="K7175" s="4">
        <f t="shared" si="1356"/>
        <v>3</v>
      </c>
      <c r="L7175" s="34">
        <v>43550</v>
      </c>
      <c r="M7175" s="4">
        <v>299</v>
      </c>
      <c r="N7175" s="4">
        <v>20</v>
      </c>
      <c r="O7175" s="31">
        <v>0.79166666666666663</v>
      </c>
      <c r="P7175" s="35">
        <v>8.9499999999999993</v>
      </c>
      <c r="Q7175" s="36">
        <f t="shared" si="1357"/>
        <v>16</v>
      </c>
      <c r="R7175" s="4">
        <f t="shared" si="1358"/>
        <v>7.0500000000000007</v>
      </c>
      <c r="S7175" s="31">
        <f t="shared" si="1349"/>
        <v>0.26555555555555554</v>
      </c>
      <c r="T7175" s="31">
        <f t="shared" si="1350"/>
        <v>0.74109953703703713</v>
      </c>
      <c r="U7175" s="4">
        <f t="shared" si="1351"/>
        <v>0</v>
      </c>
      <c r="V7175" s="4" t="str">
        <f t="shared" si="1352"/>
        <v/>
      </c>
      <c r="W7175" s="18" t="str">
        <f>IF(V7175="","",VLOOKUP(L7175,日射量と図３!$A$4:$C$368,3,TRUE)*238.85/100)</f>
        <v/>
      </c>
      <c r="X7175" s="4" t="str">
        <f t="shared" si="1353"/>
        <v/>
      </c>
      <c r="Y7175" s="4" t="str">
        <f t="shared" si="1354"/>
        <v/>
      </c>
      <c r="Z7175" s="4" t="str">
        <f t="shared" si="1355"/>
        <v/>
      </c>
      <c r="AA7175" s="4" t="str">
        <f>IF($V7175="","",IF(Y7175&lt;36,0,IF(AND(36&lt;=Y7175,Y7175&lt;71),VLOOKUP($W7175,日射量と図３!$E$6:$F$34,2,TRUE),IF(AND(71&lt;=Y7175,Y7175&lt;107),VLOOKUP($W7175,日射量と図３!$E$6:$G$34,3,TRUE),IF(AND(107&lt;=Y7175,Y7175&lt;143),VLOOKUP($W7175,日射量と図３!$E$6:$H$34,4,TRUE),VLOOKUP($W7175,日射量と図３!$E$6:$I$34,5,TRUE))))))</f>
        <v/>
      </c>
      <c r="AB7175" s="4" t="str">
        <f>IF($V7175="","",IF(Z7175&lt;36,0,IF(AND(36&lt;=Z7175,Z7175&lt;71),VLOOKUP($W7175,日射量と図３!$E$6:$F$34,2,TRUE),IF(AND(71&lt;=Z7175,Z7175&lt;107),VLOOKUP($W7175,日射量と図３!$E$6:$G$34,3,TRUE),IF(AND(107&lt;=Z7175,Z7175&lt;143),VLOOKUP($W7175,日射量と図３!$E$6:$H$34,4,TRUE),VLOOKUP($W7175,日射量と図３!$E$6:$I$34,5,TRUE))))))</f>
        <v/>
      </c>
      <c r="AC7175" s="382" t="str">
        <f t="shared" si="1347"/>
        <v/>
      </c>
      <c r="AD7175" s="382" t="str">
        <f t="shared" si="1348"/>
        <v/>
      </c>
    </row>
    <row r="7176" spans="11:30" ht="13.5" customHeight="1">
      <c r="K7176" s="4">
        <f t="shared" si="1356"/>
        <v>3</v>
      </c>
      <c r="L7176" s="34">
        <v>43550</v>
      </c>
      <c r="M7176" s="4">
        <v>299</v>
      </c>
      <c r="N7176" s="4">
        <v>21</v>
      </c>
      <c r="O7176" s="31">
        <v>0.83333333333333337</v>
      </c>
      <c r="P7176" s="35">
        <v>8.3800000000000008</v>
      </c>
      <c r="Q7176" s="36">
        <f t="shared" si="1357"/>
        <v>16</v>
      </c>
      <c r="R7176" s="4">
        <f t="shared" si="1358"/>
        <v>7.6199999999999992</v>
      </c>
      <c r="S7176" s="31">
        <f t="shared" si="1349"/>
        <v>0.26555555555555554</v>
      </c>
      <c r="T7176" s="31">
        <f t="shared" si="1350"/>
        <v>0.74109953703703713</v>
      </c>
      <c r="U7176" s="4">
        <f t="shared" si="1351"/>
        <v>0</v>
      </c>
      <c r="V7176" s="4" t="str">
        <f t="shared" si="1352"/>
        <v/>
      </c>
      <c r="W7176" s="18" t="str">
        <f>IF(V7176="","",VLOOKUP(L7176,日射量と図３!$A$4:$C$368,3,TRUE)*238.85/100)</f>
        <v/>
      </c>
      <c r="X7176" s="4" t="str">
        <f t="shared" si="1353"/>
        <v/>
      </c>
      <c r="Y7176" s="4" t="str">
        <f t="shared" si="1354"/>
        <v/>
      </c>
      <c r="Z7176" s="4" t="str">
        <f t="shared" si="1355"/>
        <v/>
      </c>
      <c r="AA7176" s="4" t="str">
        <f>IF($V7176="","",IF(Y7176&lt;36,0,IF(AND(36&lt;=Y7176,Y7176&lt;71),VLOOKUP($W7176,日射量と図３!$E$6:$F$34,2,TRUE),IF(AND(71&lt;=Y7176,Y7176&lt;107),VLOOKUP($W7176,日射量と図３!$E$6:$G$34,3,TRUE),IF(AND(107&lt;=Y7176,Y7176&lt;143),VLOOKUP($W7176,日射量と図３!$E$6:$H$34,4,TRUE),VLOOKUP($W7176,日射量と図３!$E$6:$I$34,5,TRUE))))))</f>
        <v/>
      </c>
      <c r="AB7176" s="4" t="str">
        <f>IF($V7176="","",IF(Z7176&lt;36,0,IF(AND(36&lt;=Z7176,Z7176&lt;71),VLOOKUP($W7176,日射量と図３!$E$6:$F$34,2,TRUE),IF(AND(71&lt;=Z7176,Z7176&lt;107),VLOOKUP($W7176,日射量と図３!$E$6:$G$34,3,TRUE),IF(AND(107&lt;=Z7176,Z7176&lt;143),VLOOKUP($W7176,日射量と図３!$E$6:$H$34,4,TRUE),VLOOKUP($W7176,日射量と図３!$E$6:$I$34,5,TRUE))))))</f>
        <v/>
      </c>
      <c r="AC7176" s="382" t="str">
        <f t="shared" si="1347"/>
        <v/>
      </c>
      <c r="AD7176" s="382" t="str">
        <f t="shared" si="1348"/>
        <v/>
      </c>
    </row>
    <row r="7177" spans="11:30" ht="13.5" customHeight="1">
      <c r="K7177" s="4">
        <f t="shared" si="1356"/>
        <v>3</v>
      </c>
      <c r="L7177" s="34">
        <v>43550</v>
      </c>
      <c r="M7177" s="4">
        <v>299</v>
      </c>
      <c r="N7177" s="4">
        <v>22</v>
      </c>
      <c r="O7177" s="31">
        <v>0.875</v>
      </c>
      <c r="P7177" s="35">
        <v>7.83</v>
      </c>
      <c r="Q7177" s="36">
        <f t="shared" si="1357"/>
        <v>16</v>
      </c>
      <c r="R7177" s="4">
        <f t="shared" si="1358"/>
        <v>8.17</v>
      </c>
      <c r="S7177" s="31">
        <f t="shared" si="1349"/>
        <v>0.26555555555555554</v>
      </c>
      <c r="T7177" s="31">
        <f t="shared" si="1350"/>
        <v>0.74109953703703713</v>
      </c>
      <c r="U7177" s="4">
        <f t="shared" si="1351"/>
        <v>0</v>
      </c>
      <c r="V7177" s="4" t="str">
        <f t="shared" si="1352"/>
        <v/>
      </c>
      <c r="W7177" s="18" t="str">
        <f>IF(V7177="","",VLOOKUP(L7177,日射量と図３!$A$4:$C$368,3,TRUE)*238.85/100)</f>
        <v/>
      </c>
      <c r="X7177" s="4" t="str">
        <f t="shared" si="1353"/>
        <v/>
      </c>
      <c r="Y7177" s="4" t="str">
        <f t="shared" si="1354"/>
        <v/>
      </c>
      <c r="Z7177" s="4" t="str">
        <f t="shared" si="1355"/>
        <v/>
      </c>
      <c r="AA7177" s="4" t="str">
        <f>IF($V7177="","",IF(Y7177&lt;36,0,IF(AND(36&lt;=Y7177,Y7177&lt;71),VLOOKUP($W7177,日射量と図３!$E$6:$F$34,2,TRUE),IF(AND(71&lt;=Y7177,Y7177&lt;107),VLOOKUP($W7177,日射量と図３!$E$6:$G$34,3,TRUE),IF(AND(107&lt;=Y7177,Y7177&lt;143),VLOOKUP($W7177,日射量と図３!$E$6:$H$34,4,TRUE),VLOOKUP($W7177,日射量と図３!$E$6:$I$34,5,TRUE))))))</f>
        <v/>
      </c>
      <c r="AB7177" s="4" t="str">
        <f>IF($V7177="","",IF(Z7177&lt;36,0,IF(AND(36&lt;=Z7177,Z7177&lt;71),VLOOKUP($W7177,日射量と図３!$E$6:$F$34,2,TRUE),IF(AND(71&lt;=Z7177,Z7177&lt;107),VLOOKUP($W7177,日射量と図３!$E$6:$G$34,3,TRUE),IF(AND(107&lt;=Z7177,Z7177&lt;143),VLOOKUP($W7177,日射量と図３!$E$6:$H$34,4,TRUE),VLOOKUP($W7177,日射量と図３!$E$6:$I$34,5,TRUE))))))</f>
        <v/>
      </c>
      <c r="AC7177" s="382" t="str">
        <f t="shared" si="1347"/>
        <v/>
      </c>
      <c r="AD7177" s="382" t="str">
        <f t="shared" si="1348"/>
        <v/>
      </c>
    </row>
    <row r="7178" spans="11:30" ht="13.5" customHeight="1">
      <c r="K7178" s="4">
        <f t="shared" si="1356"/>
        <v>3</v>
      </c>
      <c r="L7178" s="34">
        <v>43550</v>
      </c>
      <c r="M7178" s="4">
        <v>299</v>
      </c>
      <c r="N7178" s="4">
        <v>23</v>
      </c>
      <c r="O7178" s="31">
        <v>0.91666666666666663</v>
      </c>
      <c r="P7178" s="35">
        <v>7.5</v>
      </c>
      <c r="Q7178" s="36">
        <f t="shared" si="1357"/>
        <v>13</v>
      </c>
      <c r="R7178" s="4">
        <f t="shared" si="1358"/>
        <v>5.5</v>
      </c>
      <c r="S7178" s="31">
        <f t="shared" si="1349"/>
        <v>0.26555555555555554</v>
      </c>
      <c r="T7178" s="31">
        <f t="shared" si="1350"/>
        <v>0.74109953703703713</v>
      </c>
      <c r="U7178" s="4">
        <f t="shared" si="1351"/>
        <v>0</v>
      </c>
      <c r="V7178" s="4" t="str">
        <f t="shared" si="1352"/>
        <v/>
      </c>
      <c r="W7178" s="18" t="str">
        <f>IF(V7178="","",VLOOKUP(L7178,日射量と図３!$A$4:$C$368,3,TRUE)*238.85/100)</f>
        <v/>
      </c>
      <c r="X7178" s="4" t="str">
        <f t="shared" si="1353"/>
        <v/>
      </c>
      <c r="Y7178" s="4" t="str">
        <f t="shared" si="1354"/>
        <v/>
      </c>
      <c r="Z7178" s="4" t="str">
        <f t="shared" si="1355"/>
        <v/>
      </c>
      <c r="AA7178" s="4" t="str">
        <f>IF($V7178="","",IF(Y7178&lt;36,0,IF(AND(36&lt;=Y7178,Y7178&lt;71),VLOOKUP($W7178,日射量と図３!$E$6:$F$34,2,TRUE),IF(AND(71&lt;=Y7178,Y7178&lt;107),VLOOKUP($W7178,日射量と図３!$E$6:$G$34,3,TRUE),IF(AND(107&lt;=Y7178,Y7178&lt;143),VLOOKUP($W7178,日射量と図３!$E$6:$H$34,4,TRUE),VLOOKUP($W7178,日射量と図３!$E$6:$I$34,5,TRUE))))))</f>
        <v/>
      </c>
      <c r="AB7178" s="4" t="str">
        <f>IF($V7178="","",IF(Z7178&lt;36,0,IF(AND(36&lt;=Z7178,Z7178&lt;71),VLOOKUP($W7178,日射量と図３!$E$6:$F$34,2,TRUE),IF(AND(71&lt;=Z7178,Z7178&lt;107),VLOOKUP($W7178,日射量と図３!$E$6:$G$34,3,TRUE),IF(AND(107&lt;=Z7178,Z7178&lt;143),VLOOKUP($W7178,日射量と図３!$E$6:$H$34,4,TRUE),VLOOKUP($W7178,日射量と図３!$E$6:$I$34,5,TRUE))))))</f>
        <v/>
      </c>
      <c r="AC7178" s="382" t="str">
        <f t="shared" si="1347"/>
        <v/>
      </c>
      <c r="AD7178" s="382" t="str">
        <f t="shared" si="1348"/>
        <v/>
      </c>
    </row>
    <row r="7179" spans="11:30" ht="13.5" customHeight="1">
      <c r="K7179" s="4">
        <f t="shared" si="1356"/>
        <v>3</v>
      </c>
      <c r="L7179" s="34">
        <v>43550</v>
      </c>
      <c r="M7179" s="4">
        <v>299</v>
      </c>
      <c r="N7179" s="4">
        <v>24</v>
      </c>
      <c r="O7179" s="31">
        <v>0.95833333333333337</v>
      </c>
      <c r="P7179" s="35">
        <v>7.06</v>
      </c>
      <c r="Q7179" s="36">
        <f t="shared" si="1357"/>
        <v>13</v>
      </c>
      <c r="R7179" s="4">
        <f t="shared" si="1358"/>
        <v>5.94</v>
      </c>
      <c r="S7179" s="31">
        <f t="shared" si="1349"/>
        <v>0.26555555555555554</v>
      </c>
      <c r="T7179" s="31">
        <f t="shared" si="1350"/>
        <v>0.74109953703703713</v>
      </c>
      <c r="U7179" s="4">
        <f t="shared" si="1351"/>
        <v>0</v>
      </c>
      <c r="V7179" s="4" t="str">
        <f t="shared" si="1352"/>
        <v/>
      </c>
      <c r="W7179" s="18" t="str">
        <f>IF(V7179="","",VLOOKUP(L7179,日射量と図３!$A$4:$C$368,3,TRUE)*238.85/100)</f>
        <v/>
      </c>
      <c r="X7179" s="4" t="str">
        <f t="shared" si="1353"/>
        <v/>
      </c>
      <c r="Y7179" s="4" t="str">
        <f t="shared" si="1354"/>
        <v/>
      </c>
      <c r="Z7179" s="4" t="str">
        <f t="shared" si="1355"/>
        <v/>
      </c>
      <c r="AA7179" s="4" t="str">
        <f>IF($V7179="","",IF(Y7179&lt;36,0,IF(AND(36&lt;=Y7179,Y7179&lt;71),VLOOKUP($W7179,日射量と図３!$E$6:$F$34,2,TRUE),IF(AND(71&lt;=Y7179,Y7179&lt;107),VLOOKUP($W7179,日射量と図３!$E$6:$G$34,3,TRUE),IF(AND(107&lt;=Y7179,Y7179&lt;143),VLOOKUP($W7179,日射量と図３!$E$6:$H$34,4,TRUE),VLOOKUP($W7179,日射量と図３!$E$6:$I$34,5,TRUE))))))</f>
        <v/>
      </c>
      <c r="AB7179" s="4" t="str">
        <f>IF($V7179="","",IF(Z7179&lt;36,0,IF(AND(36&lt;=Z7179,Z7179&lt;71),VLOOKUP($W7179,日射量と図３!$E$6:$F$34,2,TRUE),IF(AND(71&lt;=Z7179,Z7179&lt;107),VLOOKUP($W7179,日射量と図３!$E$6:$G$34,3,TRUE),IF(AND(107&lt;=Z7179,Z7179&lt;143),VLOOKUP($W7179,日射量と図３!$E$6:$H$34,4,TRUE),VLOOKUP($W7179,日射量と図３!$E$6:$I$34,5,TRUE))))))</f>
        <v/>
      </c>
      <c r="AC7179" s="382" t="str">
        <f t="shared" si="1347"/>
        <v/>
      </c>
      <c r="AD7179" s="382" t="str">
        <f t="shared" si="1348"/>
        <v/>
      </c>
    </row>
    <row r="7180" spans="11:30" ht="13.5" customHeight="1">
      <c r="K7180" s="4">
        <f t="shared" si="1356"/>
        <v>3</v>
      </c>
      <c r="L7180" s="34">
        <v>43551</v>
      </c>
      <c r="M7180" s="4">
        <v>300</v>
      </c>
      <c r="N7180" s="4">
        <v>1</v>
      </c>
      <c r="O7180" s="31">
        <v>0</v>
      </c>
      <c r="P7180" s="35">
        <v>6.5900000000000007</v>
      </c>
      <c r="Q7180" s="36">
        <f t="shared" si="1357"/>
        <v>13</v>
      </c>
      <c r="R7180" s="4">
        <f t="shared" si="1358"/>
        <v>6.4099999999999993</v>
      </c>
      <c r="S7180" s="31">
        <f t="shared" si="1349"/>
        <v>0.26555555555555554</v>
      </c>
      <c r="T7180" s="31">
        <f t="shared" si="1350"/>
        <v>0.74109953703703713</v>
      </c>
      <c r="U7180" s="4">
        <f t="shared" si="1351"/>
        <v>0</v>
      </c>
      <c r="V7180" s="4">
        <f t="shared" si="1352"/>
        <v>19.690000000000001</v>
      </c>
      <c r="W7180" s="18">
        <f>IF(V7180="","",VLOOKUP(L7180,日射量と図３!$A$4:$C$368,3,TRUE)*238.85/100)</f>
        <v>50.158499999999997</v>
      </c>
      <c r="X7180" s="4">
        <f t="shared" si="1353"/>
        <v>11</v>
      </c>
      <c r="Y7180" s="4">
        <f t="shared" si="1354"/>
        <v>11.190811499999999</v>
      </c>
      <c r="Z7180" s="4">
        <f t="shared" si="1355"/>
        <v>12.615096599999999</v>
      </c>
      <c r="AA7180" s="4">
        <f>IF($V7180="","",IF(Y7180&lt;36,0,IF(AND(36&lt;=Y7180,Y7180&lt;71),VLOOKUP($W7180,日射量と図３!$E$6:$F$34,2,TRUE),IF(AND(71&lt;=Y7180,Y7180&lt;107),VLOOKUP($W7180,日射量と図３!$E$6:$G$34,3,TRUE),IF(AND(107&lt;=Y7180,Y7180&lt;143),VLOOKUP($W7180,日射量と図３!$E$6:$H$34,4,TRUE),VLOOKUP($W7180,日射量と図３!$E$6:$I$34,5,TRUE))))))</f>
        <v>0</v>
      </c>
      <c r="AB7180" s="4">
        <f>IF($V7180="","",IF(Z7180&lt;36,0,IF(AND(36&lt;=Z7180,Z7180&lt;71),VLOOKUP($W7180,日射量と図３!$E$6:$F$34,2,TRUE),IF(AND(71&lt;=Z7180,Z7180&lt;107),VLOOKUP($W7180,日射量と図３!$E$6:$G$34,3,TRUE),IF(AND(107&lt;=Z7180,Z7180&lt;143),VLOOKUP($W7180,日射量と図３!$E$6:$H$34,4,TRUE),VLOOKUP($W7180,日射量と図３!$E$6:$I$34,5,TRUE))))))</f>
        <v>0</v>
      </c>
      <c r="AC7180" s="382">
        <f t="shared" si="1347"/>
        <v>0</v>
      </c>
      <c r="AD7180" s="382">
        <f t="shared" si="1348"/>
        <v>0</v>
      </c>
    </row>
    <row r="7181" spans="11:30" ht="13.5" customHeight="1">
      <c r="K7181" s="4">
        <f t="shared" si="1356"/>
        <v>3</v>
      </c>
      <c r="L7181" s="34">
        <v>43551</v>
      </c>
      <c r="M7181" s="4">
        <v>300</v>
      </c>
      <c r="N7181" s="4">
        <v>2</v>
      </c>
      <c r="O7181" s="31">
        <v>4.1666666666666664E-2</v>
      </c>
      <c r="P7181" s="35">
        <v>6.17</v>
      </c>
      <c r="Q7181" s="36">
        <f t="shared" si="1357"/>
        <v>13</v>
      </c>
      <c r="R7181" s="4">
        <f t="shared" si="1358"/>
        <v>6.83</v>
      </c>
      <c r="S7181" s="31">
        <f t="shared" si="1349"/>
        <v>0.26555555555555554</v>
      </c>
      <c r="T7181" s="31">
        <f t="shared" si="1350"/>
        <v>0.74109953703703713</v>
      </c>
      <c r="U7181" s="4">
        <f t="shared" si="1351"/>
        <v>0</v>
      </c>
      <c r="V7181" s="4" t="str">
        <f t="shared" si="1352"/>
        <v/>
      </c>
      <c r="W7181" s="18" t="str">
        <f>IF(V7181="","",VLOOKUP(L7181,日射量と図３!$A$4:$C$368,3,TRUE)*238.85/100)</f>
        <v/>
      </c>
      <c r="X7181" s="4" t="str">
        <f t="shared" si="1353"/>
        <v/>
      </c>
      <c r="Y7181" s="4" t="str">
        <f t="shared" si="1354"/>
        <v/>
      </c>
      <c r="Z7181" s="4" t="str">
        <f t="shared" si="1355"/>
        <v/>
      </c>
      <c r="AA7181" s="4" t="str">
        <f>IF($V7181="","",IF(Y7181&lt;36,0,IF(AND(36&lt;=Y7181,Y7181&lt;71),VLOOKUP($W7181,日射量と図３!$E$6:$F$34,2,TRUE),IF(AND(71&lt;=Y7181,Y7181&lt;107),VLOOKUP($W7181,日射量と図３!$E$6:$G$34,3,TRUE),IF(AND(107&lt;=Y7181,Y7181&lt;143),VLOOKUP($W7181,日射量と図３!$E$6:$H$34,4,TRUE),VLOOKUP($W7181,日射量と図３!$E$6:$I$34,5,TRUE))))))</f>
        <v/>
      </c>
      <c r="AB7181" s="4" t="str">
        <f>IF($V7181="","",IF(Z7181&lt;36,0,IF(AND(36&lt;=Z7181,Z7181&lt;71),VLOOKUP($W7181,日射量と図３!$E$6:$F$34,2,TRUE),IF(AND(71&lt;=Z7181,Z7181&lt;107),VLOOKUP($W7181,日射量と図３!$E$6:$G$34,3,TRUE),IF(AND(107&lt;=Z7181,Z7181&lt;143),VLOOKUP($W7181,日射量と図３!$E$6:$H$34,4,TRUE),VLOOKUP($W7181,日射量と図３!$E$6:$I$34,5,TRUE))))))</f>
        <v/>
      </c>
      <c r="AC7181" s="382" t="str">
        <f t="shared" si="1347"/>
        <v/>
      </c>
      <c r="AD7181" s="382" t="str">
        <f t="shared" si="1348"/>
        <v/>
      </c>
    </row>
    <row r="7182" spans="11:30" ht="13.5" customHeight="1">
      <c r="K7182" s="4">
        <f t="shared" si="1356"/>
        <v>3</v>
      </c>
      <c r="L7182" s="34">
        <v>43551</v>
      </c>
      <c r="M7182" s="4">
        <v>300</v>
      </c>
      <c r="N7182" s="4">
        <v>3</v>
      </c>
      <c r="O7182" s="31">
        <v>8.3333333333333329E-2</v>
      </c>
      <c r="P7182" s="35">
        <v>5.8400000000000007</v>
      </c>
      <c r="Q7182" s="36">
        <f t="shared" si="1357"/>
        <v>13</v>
      </c>
      <c r="R7182" s="4">
        <f t="shared" si="1358"/>
        <v>7.1599999999999993</v>
      </c>
      <c r="S7182" s="31">
        <f t="shared" si="1349"/>
        <v>0.26555555555555554</v>
      </c>
      <c r="T7182" s="31">
        <f t="shared" si="1350"/>
        <v>0.74109953703703713</v>
      </c>
      <c r="U7182" s="4">
        <f t="shared" si="1351"/>
        <v>0</v>
      </c>
      <c r="V7182" s="4" t="str">
        <f t="shared" si="1352"/>
        <v/>
      </c>
      <c r="W7182" s="18" t="str">
        <f>IF(V7182="","",VLOOKUP(L7182,日射量と図３!$A$4:$C$368,3,TRUE)*238.85/100)</f>
        <v/>
      </c>
      <c r="X7182" s="4" t="str">
        <f t="shared" si="1353"/>
        <v/>
      </c>
      <c r="Y7182" s="4" t="str">
        <f t="shared" si="1354"/>
        <v/>
      </c>
      <c r="Z7182" s="4" t="str">
        <f t="shared" si="1355"/>
        <v/>
      </c>
      <c r="AA7182" s="4" t="str">
        <f>IF($V7182="","",IF(Y7182&lt;36,0,IF(AND(36&lt;=Y7182,Y7182&lt;71),VLOOKUP($W7182,日射量と図３!$E$6:$F$34,2,TRUE),IF(AND(71&lt;=Y7182,Y7182&lt;107),VLOOKUP($W7182,日射量と図３!$E$6:$G$34,3,TRUE),IF(AND(107&lt;=Y7182,Y7182&lt;143),VLOOKUP($W7182,日射量と図３!$E$6:$H$34,4,TRUE),VLOOKUP($W7182,日射量と図３!$E$6:$I$34,5,TRUE))))))</f>
        <v/>
      </c>
      <c r="AB7182" s="4" t="str">
        <f>IF($V7182="","",IF(Z7182&lt;36,0,IF(AND(36&lt;=Z7182,Z7182&lt;71),VLOOKUP($W7182,日射量と図３!$E$6:$F$34,2,TRUE),IF(AND(71&lt;=Z7182,Z7182&lt;107),VLOOKUP($W7182,日射量と図３!$E$6:$G$34,3,TRUE),IF(AND(107&lt;=Z7182,Z7182&lt;143),VLOOKUP($W7182,日射量と図３!$E$6:$H$34,4,TRUE),VLOOKUP($W7182,日射量と図３!$E$6:$I$34,5,TRUE))))))</f>
        <v/>
      </c>
      <c r="AC7182" s="382" t="str">
        <f t="shared" si="1347"/>
        <v/>
      </c>
      <c r="AD7182" s="382" t="str">
        <f t="shared" si="1348"/>
        <v/>
      </c>
    </row>
    <row r="7183" spans="11:30" ht="13.5" customHeight="1">
      <c r="K7183" s="4">
        <f t="shared" si="1356"/>
        <v>3</v>
      </c>
      <c r="L7183" s="34">
        <v>43551</v>
      </c>
      <c r="M7183" s="4">
        <v>300</v>
      </c>
      <c r="N7183" s="4">
        <v>4</v>
      </c>
      <c r="O7183" s="31">
        <v>0.125</v>
      </c>
      <c r="P7183" s="35">
        <v>5.4899999999999993</v>
      </c>
      <c r="Q7183" s="36">
        <f t="shared" si="1357"/>
        <v>13</v>
      </c>
      <c r="R7183" s="4">
        <f t="shared" si="1358"/>
        <v>7.5100000000000007</v>
      </c>
      <c r="S7183" s="31">
        <f t="shared" si="1349"/>
        <v>0.26555555555555554</v>
      </c>
      <c r="T7183" s="31">
        <f t="shared" si="1350"/>
        <v>0.74109953703703713</v>
      </c>
      <c r="U7183" s="4">
        <f t="shared" si="1351"/>
        <v>0</v>
      </c>
      <c r="V7183" s="4" t="str">
        <f t="shared" si="1352"/>
        <v/>
      </c>
      <c r="W7183" s="18" t="str">
        <f>IF(V7183="","",VLOOKUP(L7183,日射量と図３!$A$4:$C$368,3,TRUE)*238.85/100)</f>
        <v/>
      </c>
      <c r="X7183" s="4" t="str">
        <f t="shared" si="1353"/>
        <v/>
      </c>
      <c r="Y7183" s="4" t="str">
        <f t="shared" si="1354"/>
        <v/>
      </c>
      <c r="Z7183" s="4" t="str">
        <f t="shared" si="1355"/>
        <v/>
      </c>
      <c r="AA7183" s="4" t="str">
        <f>IF($V7183="","",IF(Y7183&lt;36,0,IF(AND(36&lt;=Y7183,Y7183&lt;71),VLOOKUP($W7183,日射量と図３!$E$6:$F$34,2,TRUE),IF(AND(71&lt;=Y7183,Y7183&lt;107),VLOOKUP($W7183,日射量と図３!$E$6:$G$34,3,TRUE),IF(AND(107&lt;=Y7183,Y7183&lt;143),VLOOKUP($W7183,日射量と図３!$E$6:$H$34,4,TRUE),VLOOKUP($W7183,日射量と図３!$E$6:$I$34,5,TRUE))))))</f>
        <v/>
      </c>
      <c r="AB7183" s="4" t="str">
        <f>IF($V7183="","",IF(Z7183&lt;36,0,IF(AND(36&lt;=Z7183,Z7183&lt;71),VLOOKUP($W7183,日射量と図３!$E$6:$F$34,2,TRUE),IF(AND(71&lt;=Z7183,Z7183&lt;107),VLOOKUP($W7183,日射量と図３!$E$6:$G$34,3,TRUE),IF(AND(107&lt;=Z7183,Z7183&lt;143),VLOOKUP($W7183,日射量と図３!$E$6:$H$34,4,TRUE),VLOOKUP($W7183,日射量と図３!$E$6:$I$34,5,TRUE))))))</f>
        <v/>
      </c>
      <c r="AC7183" s="382" t="str">
        <f t="shared" ref="AC7183:AC7246" si="1359">IF(V7183="","",IF((($AH$18*$AH$30*V7183*3600/1000000)/1000-AA7183*$AG$18*10*0.0000041868)&lt;=0,0,AA7183*$AG$18*10*0.0000041868))</f>
        <v/>
      </c>
      <c r="AD7183" s="382" t="str">
        <f t="shared" ref="AD7183:AD7246" si="1360">IF(V7183="","",IF((($AH$19*$AH$30*V7183*3600/1000000)/1000-AB7183*$AG$19*10*0.0000041868)&lt;=0,0,AB7183*$AG$19*10*0.0000041868))</f>
        <v/>
      </c>
    </row>
    <row r="7184" spans="11:30" ht="13.5" customHeight="1">
      <c r="K7184" s="4">
        <f t="shared" si="1356"/>
        <v>3</v>
      </c>
      <c r="L7184" s="34">
        <v>43551</v>
      </c>
      <c r="M7184" s="4">
        <v>300</v>
      </c>
      <c r="N7184" s="4">
        <v>5</v>
      </c>
      <c r="O7184" s="31">
        <v>0.16666666666666666</v>
      </c>
      <c r="P7184" s="35">
        <v>5.2700000000000005</v>
      </c>
      <c r="Q7184" s="36">
        <f t="shared" si="1357"/>
        <v>15</v>
      </c>
      <c r="R7184" s="4">
        <f t="shared" si="1358"/>
        <v>9.73</v>
      </c>
      <c r="S7184" s="31">
        <f t="shared" si="1349"/>
        <v>0.26555555555555554</v>
      </c>
      <c r="T7184" s="31">
        <f t="shared" si="1350"/>
        <v>0.74109953703703713</v>
      </c>
      <c r="U7184" s="4">
        <f t="shared" si="1351"/>
        <v>0</v>
      </c>
      <c r="V7184" s="4" t="str">
        <f t="shared" si="1352"/>
        <v/>
      </c>
      <c r="W7184" s="18" t="str">
        <f>IF(V7184="","",VLOOKUP(L7184,日射量と図３!$A$4:$C$368,3,TRUE)*238.85/100)</f>
        <v/>
      </c>
      <c r="X7184" s="4" t="str">
        <f t="shared" si="1353"/>
        <v/>
      </c>
      <c r="Y7184" s="4" t="str">
        <f t="shared" si="1354"/>
        <v/>
      </c>
      <c r="Z7184" s="4" t="str">
        <f t="shared" si="1355"/>
        <v/>
      </c>
      <c r="AA7184" s="4" t="str">
        <f>IF($V7184="","",IF(Y7184&lt;36,0,IF(AND(36&lt;=Y7184,Y7184&lt;71),VLOOKUP($W7184,日射量と図３!$E$6:$F$34,2,TRUE),IF(AND(71&lt;=Y7184,Y7184&lt;107),VLOOKUP($W7184,日射量と図３!$E$6:$G$34,3,TRUE),IF(AND(107&lt;=Y7184,Y7184&lt;143),VLOOKUP($W7184,日射量と図３!$E$6:$H$34,4,TRUE),VLOOKUP($W7184,日射量と図３!$E$6:$I$34,5,TRUE))))))</f>
        <v/>
      </c>
      <c r="AB7184" s="4" t="str">
        <f>IF($V7184="","",IF(Z7184&lt;36,0,IF(AND(36&lt;=Z7184,Z7184&lt;71),VLOOKUP($W7184,日射量と図３!$E$6:$F$34,2,TRUE),IF(AND(71&lt;=Z7184,Z7184&lt;107),VLOOKUP($W7184,日射量と図３!$E$6:$G$34,3,TRUE),IF(AND(107&lt;=Z7184,Z7184&lt;143),VLOOKUP($W7184,日射量と図３!$E$6:$H$34,4,TRUE),VLOOKUP($W7184,日射量と図３!$E$6:$I$34,5,TRUE))))))</f>
        <v/>
      </c>
      <c r="AC7184" s="382" t="str">
        <f t="shared" si="1359"/>
        <v/>
      </c>
      <c r="AD7184" s="382" t="str">
        <f t="shared" si="1360"/>
        <v/>
      </c>
    </row>
    <row r="7185" spans="11:30" ht="13.5" customHeight="1">
      <c r="K7185" s="4">
        <f t="shared" si="1356"/>
        <v>3</v>
      </c>
      <c r="L7185" s="34">
        <v>43551</v>
      </c>
      <c r="M7185" s="4">
        <v>300</v>
      </c>
      <c r="N7185" s="4">
        <v>6</v>
      </c>
      <c r="O7185" s="31">
        <v>0.20833333333333334</v>
      </c>
      <c r="P7185" s="35">
        <v>4.8600000000000012</v>
      </c>
      <c r="Q7185" s="36">
        <f t="shared" si="1357"/>
        <v>15</v>
      </c>
      <c r="R7185" s="4">
        <f t="shared" si="1358"/>
        <v>10.139999999999999</v>
      </c>
      <c r="S7185" s="31">
        <f t="shared" si="1349"/>
        <v>0.26555555555555554</v>
      </c>
      <c r="T7185" s="31">
        <f t="shared" si="1350"/>
        <v>0.74109953703703713</v>
      </c>
      <c r="U7185" s="4">
        <f t="shared" si="1351"/>
        <v>0</v>
      </c>
      <c r="V7185" s="4" t="str">
        <f t="shared" si="1352"/>
        <v/>
      </c>
      <c r="W7185" s="18" t="str">
        <f>IF(V7185="","",VLOOKUP(L7185,日射量と図３!$A$4:$C$368,3,TRUE)*238.85/100)</f>
        <v/>
      </c>
      <c r="X7185" s="4" t="str">
        <f t="shared" si="1353"/>
        <v/>
      </c>
      <c r="Y7185" s="4" t="str">
        <f t="shared" si="1354"/>
        <v/>
      </c>
      <c r="Z7185" s="4" t="str">
        <f t="shared" si="1355"/>
        <v/>
      </c>
      <c r="AA7185" s="4" t="str">
        <f>IF($V7185="","",IF(Y7185&lt;36,0,IF(AND(36&lt;=Y7185,Y7185&lt;71),VLOOKUP($W7185,日射量と図３!$E$6:$F$34,2,TRUE),IF(AND(71&lt;=Y7185,Y7185&lt;107),VLOOKUP($W7185,日射量と図３!$E$6:$G$34,3,TRUE),IF(AND(107&lt;=Y7185,Y7185&lt;143),VLOOKUP($W7185,日射量と図３!$E$6:$H$34,4,TRUE),VLOOKUP($W7185,日射量と図３!$E$6:$I$34,5,TRUE))))))</f>
        <v/>
      </c>
      <c r="AB7185" s="4" t="str">
        <f>IF($V7185="","",IF(Z7185&lt;36,0,IF(AND(36&lt;=Z7185,Z7185&lt;71),VLOOKUP($W7185,日射量と図３!$E$6:$F$34,2,TRUE),IF(AND(71&lt;=Z7185,Z7185&lt;107),VLOOKUP($W7185,日射量と図３!$E$6:$G$34,3,TRUE),IF(AND(107&lt;=Z7185,Z7185&lt;143),VLOOKUP($W7185,日射量と図３!$E$6:$H$34,4,TRUE),VLOOKUP($W7185,日射量と図３!$E$6:$I$34,5,TRUE))))))</f>
        <v/>
      </c>
      <c r="AC7185" s="382" t="str">
        <f t="shared" si="1359"/>
        <v/>
      </c>
      <c r="AD7185" s="382" t="str">
        <f t="shared" si="1360"/>
        <v/>
      </c>
    </row>
    <row r="7186" spans="11:30" ht="13.5" customHeight="1">
      <c r="K7186" s="4">
        <f t="shared" si="1356"/>
        <v>3</v>
      </c>
      <c r="L7186" s="34">
        <v>43551</v>
      </c>
      <c r="M7186" s="4">
        <v>300</v>
      </c>
      <c r="N7186" s="4">
        <v>7</v>
      </c>
      <c r="O7186" s="31">
        <v>0.25</v>
      </c>
      <c r="P7186" s="35">
        <v>4.7299999999999995</v>
      </c>
      <c r="Q7186" s="36">
        <f t="shared" si="1357"/>
        <v>15</v>
      </c>
      <c r="R7186" s="4">
        <f t="shared" si="1358"/>
        <v>10.27</v>
      </c>
      <c r="S7186" s="31">
        <f t="shared" si="1349"/>
        <v>0.26555555555555554</v>
      </c>
      <c r="T7186" s="31">
        <f t="shared" si="1350"/>
        <v>0.74109953703703713</v>
      </c>
      <c r="U7186" s="4">
        <f t="shared" si="1351"/>
        <v>0</v>
      </c>
      <c r="V7186" s="4" t="str">
        <f t="shared" si="1352"/>
        <v/>
      </c>
      <c r="W7186" s="18" t="str">
        <f>IF(V7186="","",VLOOKUP(L7186,日射量と図３!$A$4:$C$368,3,TRUE)*238.85/100)</f>
        <v/>
      </c>
      <c r="X7186" s="4" t="str">
        <f t="shared" si="1353"/>
        <v/>
      </c>
      <c r="Y7186" s="4" t="str">
        <f t="shared" si="1354"/>
        <v/>
      </c>
      <c r="Z7186" s="4" t="str">
        <f t="shared" si="1355"/>
        <v/>
      </c>
      <c r="AA7186" s="4" t="str">
        <f>IF($V7186="","",IF(Y7186&lt;36,0,IF(AND(36&lt;=Y7186,Y7186&lt;71),VLOOKUP($W7186,日射量と図３!$E$6:$F$34,2,TRUE),IF(AND(71&lt;=Y7186,Y7186&lt;107),VLOOKUP($W7186,日射量と図３!$E$6:$G$34,3,TRUE),IF(AND(107&lt;=Y7186,Y7186&lt;143),VLOOKUP($W7186,日射量と図３!$E$6:$H$34,4,TRUE),VLOOKUP($W7186,日射量と図３!$E$6:$I$34,5,TRUE))))))</f>
        <v/>
      </c>
      <c r="AB7186" s="4" t="str">
        <f>IF($V7186="","",IF(Z7186&lt;36,0,IF(AND(36&lt;=Z7186,Z7186&lt;71),VLOOKUP($W7186,日射量と図３!$E$6:$F$34,2,TRUE),IF(AND(71&lt;=Z7186,Z7186&lt;107),VLOOKUP($W7186,日射量と図３!$E$6:$G$34,3,TRUE),IF(AND(107&lt;=Z7186,Z7186&lt;143),VLOOKUP($W7186,日射量と図３!$E$6:$H$34,4,TRUE),VLOOKUP($W7186,日射量と図３!$E$6:$I$34,5,TRUE))))))</f>
        <v/>
      </c>
      <c r="AC7186" s="382" t="str">
        <f t="shared" si="1359"/>
        <v/>
      </c>
      <c r="AD7186" s="382" t="str">
        <f t="shared" si="1360"/>
        <v/>
      </c>
    </row>
    <row r="7187" spans="11:30" ht="13.5" customHeight="1">
      <c r="K7187" s="4">
        <f t="shared" si="1356"/>
        <v>3</v>
      </c>
      <c r="L7187" s="34">
        <v>43551</v>
      </c>
      <c r="M7187" s="4">
        <v>300</v>
      </c>
      <c r="N7187" s="4">
        <v>8</v>
      </c>
      <c r="O7187" s="31">
        <v>0.29166666666666669</v>
      </c>
      <c r="P7187" s="35">
        <v>5.6599999999999993</v>
      </c>
      <c r="Q7187" s="36">
        <f t="shared" si="1357"/>
        <v>12</v>
      </c>
      <c r="R7187" s="4">
        <f t="shared" si="1358"/>
        <v>6.3400000000000007</v>
      </c>
      <c r="S7187" s="31">
        <f t="shared" si="1349"/>
        <v>0.26555555555555554</v>
      </c>
      <c r="T7187" s="31">
        <f t="shared" si="1350"/>
        <v>0.74109953703703713</v>
      </c>
      <c r="U7187" s="4">
        <f t="shared" si="1351"/>
        <v>6.3400000000000007</v>
      </c>
      <c r="V7187" s="4" t="str">
        <f t="shared" si="1352"/>
        <v/>
      </c>
      <c r="W7187" s="18" t="str">
        <f>IF(V7187="","",VLOOKUP(L7187,日射量と図３!$A$4:$C$368,3,TRUE)*238.85/100)</f>
        <v/>
      </c>
      <c r="X7187" s="4" t="str">
        <f t="shared" si="1353"/>
        <v/>
      </c>
      <c r="Y7187" s="4" t="str">
        <f t="shared" si="1354"/>
        <v/>
      </c>
      <c r="Z7187" s="4" t="str">
        <f t="shared" si="1355"/>
        <v/>
      </c>
      <c r="AA7187" s="4" t="str">
        <f>IF($V7187="","",IF(Y7187&lt;36,0,IF(AND(36&lt;=Y7187,Y7187&lt;71),VLOOKUP($W7187,日射量と図３!$E$6:$F$34,2,TRUE),IF(AND(71&lt;=Y7187,Y7187&lt;107),VLOOKUP($W7187,日射量と図３!$E$6:$G$34,3,TRUE),IF(AND(107&lt;=Y7187,Y7187&lt;143),VLOOKUP($W7187,日射量と図３!$E$6:$H$34,4,TRUE),VLOOKUP($W7187,日射量と図３!$E$6:$I$34,5,TRUE))))))</f>
        <v/>
      </c>
      <c r="AB7187" s="4" t="str">
        <f>IF($V7187="","",IF(Z7187&lt;36,0,IF(AND(36&lt;=Z7187,Z7187&lt;71),VLOOKUP($W7187,日射量と図３!$E$6:$F$34,2,TRUE),IF(AND(71&lt;=Z7187,Z7187&lt;107),VLOOKUP($W7187,日射量と図３!$E$6:$G$34,3,TRUE),IF(AND(107&lt;=Z7187,Z7187&lt;143),VLOOKUP($W7187,日射量と図３!$E$6:$H$34,4,TRUE),VLOOKUP($W7187,日射量と図３!$E$6:$I$34,5,TRUE))))))</f>
        <v/>
      </c>
      <c r="AC7187" s="382" t="str">
        <f t="shared" si="1359"/>
        <v/>
      </c>
      <c r="AD7187" s="382" t="str">
        <f t="shared" si="1360"/>
        <v/>
      </c>
    </row>
    <row r="7188" spans="11:30" ht="13.5" customHeight="1">
      <c r="K7188" s="4">
        <f t="shared" si="1356"/>
        <v>3</v>
      </c>
      <c r="L7188" s="34">
        <v>43551</v>
      </c>
      <c r="M7188" s="4">
        <v>300</v>
      </c>
      <c r="N7188" s="4">
        <v>9</v>
      </c>
      <c r="O7188" s="31">
        <v>0.33333333333333331</v>
      </c>
      <c r="P7188" s="35">
        <v>7.3499999999999988</v>
      </c>
      <c r="Q7188" s="36">
        <f t="shared" si="1357"/>
        <v>12</v>
      </c>
      <c r="R7188" s="4">
        <f t="shared" si="1358"/>
        <v>4.6500000000000012</v>
      </c>
      <c r="S7188" s="31">
        <f t="shared" si="1349"/>
        <v>0.26555555555555554</v>
      </c>
      <c r="T7188" s="31">
        <f t="shared" si="1350"/>
        <v>0.74109953703703713</v>
      </c>
      <c r="U7188" s="4">
        <f t="shared" si="1351"/>
        <v>4.6500000000000012</v>
      </c>
      <c r="V7188" s="4" t="str">
        <f t="shared" si="1352"/>
        <v/>
      </c>
      <c r="W7188" s="18" t="str">
        <f>IF(V7188="","",VLOOKUP(L7188,日射量と図３!$A$4:$C$368,3,TRUE)*238.85/100)</f>
        <v/>
      </c>
      <c r="X7188" s="4" t="str">
        <f t="shared" si="1353"/>
        <v/>
      </c>
      <c r="Y7188" s="4" t="str">
        <f t="shared" si="1354"/>
        <v/>
      </c>
      <c r="Z7188" s="4" t="str">
        <f t="shared" si="1355"/>
        <v/>
      </c>
      <c r="AA7188" s="4" t="str">
        <f>IF($V7188="","",IF(Y7188&lt;36,0,IF(AND(36&lt;=Y7188,Y7188&lt;71),VLOOKUP($W7188,日射量と図３!$E$6:$F$34,2,TRUE),IF(AND(71&lt;=Y7188,Y7188&lt;107),VLOOKUP($W7188,日射量と図３!$E$6:$G$34,3,TRUE),IF(AND(107&lt;=Y7188,Y7188&lt;143),VLOOKUP($W7188,日射量と図３!$E$6:$H$34,4,TRUE),VLOOKUP($W7188,日射量と図３!$E$6:$I$34,5,TRUE))))))</f>
        <v/>
      </c>
      <c r="AB7188" s="4" t="str">
        <f>IF($V7188="","",IF(Z7188&lt;36,0,IF(AND(36&lt;=Z7188,Z7188&lt;71),VLOOKUP($W7188,日射量と図３!$E$6:$F$34,2,TRUE),IF(AND(71&lt;=Z7188,Z7188&lt;107),VLOOKUP($W7188,日射量と図３!$E$6:$G$34,3,TRUE),IF(AND(107&lt;=Z7188,Z7188&lt;143),VLOOKUP($W7188,日射量と図３!$E$6:$H$34,4,TRUE),VLOOKUP($W7188,日射量と図３!$E$6:$I$34,5,TRUE))))))</f>
        <v/>
      </c>
      <c r="AC7188" s="382" t="str">
        <f t="shared" si="1359"/>
        <v/>
      </c>
      <c r="AD7188" s="382" t="str">
        <f t="shared" si="1360"/>
        <v/>
      </c>
    </row>
    <row r="7189" spans="11:30" ht="13.5" customHeight="1">
      <c r="K7189" s="4">
        <f t="shared" si="1356"/>
        <v>3</v>
      </c>
      <c r="L7189" s="34">
        <v>43551</v>
      </c>
      <c r="M7189" s="4">
        <v>300</v>
      </c>
      <c r="N7189" s="4">
        <v>10</v>
      </c>
      <c r="O7189" s="31">
        <v>0.375</v>
      </c>
      <c r="P7189" s="35">
        <v>9.2800000000000011</v>
      </c>
      <c r="Q7189" s="36">
        <f t="shared" si="1357"/>
        <v>12</v>
      </c>
      <c r="R7189" s="4">
        <f t="shared" si="1358"/>
        <v>2.7199999999999989</v>
      </c>
      <c r="S7189" s="31">
        <f t="shared" ref="S7189:S7252" si="1361">VLOOKUP(K7189,$AF$45:$AH$49,2,TRUE)</f>
        <v>0.26555555555555554</v>
      </c>
      <c r="T7189" s="31">
        <f t="shared" ref="T7189:T7252" si="1362">VLOOKUP(K7189,$AF$45:$AH$49,3,TRUE)</f>
        <v>0.74109953703703713</v>
      </c>
      <c r="U7189" s="4">
        <f t="shared" ref="U7189:U7252" si="1363">IF(AND(S7189&lt;O7189,O7189&lt;T7189),R7189,0)</f>
        <v>2.7199999999999989</v>
      </c>
      <c r="V7189" s="4" t="str">
        <f t="shared" ref="V7189:V7252" si="1364">IF(N7189=1,SUM(U7189:U7212),"")</f>
        <v/>
      </c>
      <c r="W7189" s="18" t="str">
        <f>IF(V7189="","",VLOOKUP(L7189,日射量と図３!$A$4:$C$368,3,TRUE)*238.85/100)</f>
        <v/>
      </c>
      <c r="X7189" s="4" t="str">
        <f t="shared" ref="X7189:X7252" si="1365">IF(V7189="","",VLOOKUP(K7189,$AF$45:$AJ$49,5,TRUE))</f>
        <v/>
      </c>
      <c r="Y7189" s="4" t="str">
        <f t="shared" si="1354"/>
        <v/>
      </c>
      <c r="Z7189" s="4" t="str">
        <f t="shared" si="1355"/>
        <v/>
      </c>
      <c r="AA7189" s="4" t="str">
        <f>IF($V7189="","",IF(Y7189&lt;36,0,IF(AND(36&lt;=Y7189,Y7189&lt;71),VLOOKUP($W7189,日射量と図３!$E$6:$F$34,2,TRUE),IF(AND(71&lt;=Y7189,Y7189&lt;107),VLOOKUP($W7189,日射量と図３!$E$6:$G$34,3,TRUE),IF(AND(107&lt;=Y7189,Y7189&lt;143),VLOOKUP($W7189,日射量と図３!$E$6:$H$34,4,TRUE),VLOOKUP($W7189,日射量と図３!$E$6:$I$34,5,TRUE))))))</f>
        <v/>
      </c>
      <c r="AB7189" s="4" t="str">
        <f>IF($V7189="","",IF(Z7189&lt;36,0,IF(AND(36&lt;=Z7189,Z7189&lt;71),VLOOKUP($W7189,日射量と図３!$E$6:$F$34,2,TRUE),IF(AND(71&lt;=Z7189,Z7189&lt;107),VLOOKUP($W7189,日射量と図３!$E$6:$G$34,3,TRUE),IF(AND(107&lt;=Z7189,Z7189&lt;143),VLOOKUP($W7189,日射量と図３!$E$6:$H$34,4,TRUE),VLOOKUP($W7189,日射量と図３!$E$6:$I$34,5,TRUE))))))</f>
        <v/>
      </c>
      <c r="AC7189" s="382" t="str">
        <f t="shared" si="1359"/>
        <v/>
      </c>
      <c r="AD7189" s="382" t="str">
        <f t="shared" si="1360"/>
        <v/>
      </c>
    </row>
    <row r="7190" spans="11:30" ht="13.5" customHeight="1">
      <c r="K7190" s="4">
        <f t="shared" si="1356"/>
        <v>3</v>
      </c>
      <c r="L7190" s="34">
        <v>43551</v>
      </c>
      <c r="M7190" s="4">
        <v>300</v>
      </c>
      <c r="N7190" s="4">
        <v>11</v>
      </c>
      <c r="O7190" s="31">
        <v>0.41666666666666669</v>
      </c>
      <c r="P7190" s="35">
        <v>11.149999999999999</v>
      </c>
      <c r="Q7190" s="36">
        <f t="shared" si="1357"/>
        <v>12</v>
      </c>
      <c r="R7190" s="4">
        <f t="shared" si="1358"/>
        <v>0.85000000000000142</v>
      </c>
      <c r="S7190" s="31">
        <f t="shared" si="1361"/>
        <v>0.26555555555555554</v>
      </c>
      <c r="T7190" s="31">
        <f t="shared" si="1362"/>
        <v>0.74109953703703713</v>
      </c>
      <c r="U7190" s="4">
        <f t="shared" si="1363"/>
        <v>0.85000000000000142</v>
      </c>
      <c r="V7190" s="4" t="str">
        <f t="shared" si="1364"/>
        <v/>
      </c>
      <c r="W7190" s="18" t="str">
        <f>IF(V7190="","",VLOOKUP(L7190,日射量と図３!$A$4:$C$368,3,TRUE)*238.85/100)</f>
        <v/>
      </c>
      <c r="X7190" s="4" t="str">
        <f t="shared" si="1365"/>
        <v/>
      </c>
      <c r="Y7190" s="4" t="str">
        <f t="shared" si="1354"/>
        <v/>
      </c>
      <c r="Z7190" s="4" t="str">
        <f t="shared" si="1355"/>
        <v/>
      </c>
      <c r="AA7190" s="4" t="str">
        <f>IF($V7190="","",IF(Y7190&lt;36,0,IF(AND(36&lt;=Y7190,Y7190&lt;71),VLOOKUP($W7190,日射量と図３!$E$6:$F$34,2,TRUE),IF(AND(71&lt;=Y7190,Y7190&lt;107),VLOOKUP($W7190,日射量と図３!$E$6:$G$34,3,TRUE),IF(AND(107&lt;=Y7190,Y7190&lt;143),VLOOKUP($W7190,日射量と図３!$E$6:$H$34,4,TRUE),VLOOKUP($W7190,日射量と図３!$E$6:$I$34,5,TRUE))))))</f>
        <v/>
      </c>
      <c r="AB7190" s="4" t="str">
        <f>IF($V7190="","",IF(Z7190&lt;36,0,IF(AND(36&lt;=Z7190,Z7190&lt;71),VLOOKUP($W7190,日射量と図３!$E$6:$F$34,2,TRUE),IF(AND(71&lt;=Z7190,Z7190&lt;107),VLOOKUP($W7190,日射量と図３!$E$6:$G$34,3,TRUE),IF(AND(107&lt;=Z7190,Z7190&lt;143),VLOOKUP($W7190,日射量と図３!$E$6:$H$34,4,TRUE),VLOOKUP($W7190,日射量と図３!$E$6:$I$34,5,TRUE))))))</f>
        <v/>
      </c>
      <c r="AC7190" s="382" t="str">
        <f t="shared" si="1359"/>
        <v/>
      </c>
      <c r="AD7190" s="382" t="str">
        <f t="shared" si="1360"/>
        <v/>
      </c>
    </row>
    <row r="7191" spans="11:30" ht="13.5" customHeight="1">
      <c r="K7191" s="4">
        <f t="shared" si="1356"/>
        <v>3</v>
      </c>
      <c r="L7191" s="34">
        <v>43551</v>
      </c>
      <c r="M7191" s="4">
        <v>300</v>
      </c>
      <c r="N7191" s="4">
        <v>12</v>
      </c>
      <c r="O7191" s="31">
        <v>0.45833333333333331</v>
      </c>
      <c r="P7191" s="35">
        <v>12.84</v>
      </c>
      <c r="Q7191" s="36">
        <f t="shared" si="1357"/>
        <v>12</v>
      </c>
      <c r="R7191" s="4">
        <f t="shared" si="1358"/>
        <v>0</v>
      </c>
      <c r="S7191" s="31">
        <f t="shared" si="1361"/>
        <v>0.26555555555555554</v>
      </c>
      <c r="T7191" s="31">
        <f t="shared" si="1362"/>
        <v>0.74109953703703713</v>
      </c>
      <c r="U7191" s="4">
        <f t="shared" si="1363"/>
        <v>0</v>
      </c>
      <c r="V7191" s="4" t="str">
        <f t="shared" si="1364"/>
        <v/>
      </c>
      <c r="W7191" s="18" t="str">
        <f>IF(V7191="","",VLOOKUP(L7191,日射量と図３!$A$4:$C$368,3,TRUE)*238.85/100)</f>
        <v/>
      </c>
      <c r="X7191" s="4" t="str">
        <f t="shared" si="1365"/>
        <v/>
      </c>
      <c r="Y7191" s="4" t="str">
        <f t="shared" si="1354"/>
        <v/>
      </c>
      <c r="Z7191" s="4" t="str">
        <f t="shared" si="1355"/>
        <v/>
      </c>
      <c r="AA7191" s="4" t="str">
        <f>IF($V7191="","",IF(Y7191&lt;36,0,IF(AND(36&lt;=Y7191,Y7191&lt;71),VLOOKUP($W7191,日射量と図３!$E$6:$F$34,2,TRUE),IF(AND(71&lt;=Y7191,Y7191&lt;107),VLOOKUP($W7191,日射量と図３!$E$6:$G$34,3,TRUE),IF(AND(107&lt;=Y7191,Y7191&lt;143),VLOOKUP($W7191,日射量と図３!$E$6:$H$34,4,TRUE),VLOOKUP($W7191,日射量と図３!$E$6:$I$34,5,TRUE))))))</f>
        <v/>
      </c>
      <c r="AB7191" s="4" t="str">
        <f>IF($V7191="","",IF(Z7191&lt;36,0,IF(AND(36&lt;=Z7191,Z7191&lt;71),VLOOKUP($W7191,日射量と図３!$E$6:$F$34,2,TRUE),IF(AND(71&lt;=Z7191,Z7191&lt;107),VLOOKUP($W7191,日射量と図３!$E$6:$G$34,3,TRUE),IF(AND(107&lt;=Z7191,Z7191&lt;143),VLOOKUP($W7191,日射量と図３!$E$6:$H$34,4,TRUE),VLOOKUP($W7191,日射量と図３!$E$6:$I$34,5,TRUE))))))</f>
        <v/>
      </c>
      <c r="AC7191" s="382" t="str">
        <f t="shared" si="1359"/>
        <v/>
      </c>
      <c r="AD7191" s="382" t="str">
        <f t="shared" si="1360"/>
        <v/>
      </c>
    </row>
    <row r="7192" spans="11:30" ht="13.5" customHeight="1">
      <c r="K7192" s="4">
        <f t="shared" si="1356"/>
        <v>3</v>
      </c>
      <c r="L7192" s="34">
        <v>43551</v>
      </c>
      <c r="M7192" s="4">
        <v>300</v>
      </c>
      <c r="N7192" s="4">
        <v>13</v>
      </c>
      <c r="O7192" s="31">
        <v>0.5</v>
      </c>
      <c r="P7192" s="35">
        <v>14.15</v>
      </c>
      <c r="Q7192" s="36">
        <f t="shared" si="1357"/>
        <v>12</v>
      </c>
      <c r="R7192" s="4">
        <f t="shared" si="1358"/>
        <v>0</v>
      </c>
      <c r="S7192" s="31">
        <f t="shared" si="1361"/>
        <v>0.26555555555555554</v>
      </c>
      <c r="T7192" s="31">
        <f t="shared" si="1362"/>
        <v>0.74109953703703713</v>
      </c>
      <c r="U7192" s="4">
        <f t="shared" si="1363"/>
        <v>0</v>
      </c>
      <c r="V7192" s="4" t="str">
        <f t="shared" si="1364"/>
        <v/>
      </c>
      <c r="W7192" s="18" t="str">
        <f>IF(V7192="","",VLOOKUP(L7192,日射量と図３!$A$4:$C$368,3,TRUE)*238.85/100)</f>
        <v/>
      </c>
      <c r="X7192" s="4" t="str">
        <f t="shared" si="1365"/>
        <v/>
      </c>
      <c r="Y7192" s="4" t="str">
        <f t="shared" si="1354"/>
        <v/>
      </c>
      <c r="Z7192" s="4" t="str">
        <f t="shared" si="1355"/>
        <v/>
      </c>
      <c r="AA7192" s="4" t="str">
        <f>IF($V7192="","",IF(Y7192&lt;36,0,IF(AND(36&lt;=Y7192,Y7192&lt;71),VLOOKUP($W7192,日射量と図３!$E$6:$F$34,2,TRUE),IF(AND(71&lt;=Y7192,Y7192&lt;107),VLOOKUP($W7192,日射量と図３!$E$6:$G$34,3,TRUE),IF(AND(107&lt;=Y7192,Y7192&lt;143),VLOOKUP($W7192,日射量と図３!$E$6:$H$34,4,TRUE),VLOOKUP($W7192,日射量と図３!$E$6:$I$34,5,TRUE))))))</f>
        <v/>
      </c>
      <c r="AB7192" s="4" t="str">
        <f>IF($V7192="","",IF(Z7192&lt;36,0,IF(AND(36&lt;=Z7192,Z7192&lt;71),VLOOKUP($W7192,日射量と図３!$E$6:$F$34,2,TRUE),IF(AND(71&lt;=Z7192,Z7192&lt;107),VLOOKUP($W7192,日射量と図３!$E$6:$G$34,3,TRUE),IF(AND(107&lt;=Z7192,Z7192&lt;143),VLOOKUP($W7192,日射量と図３!$E$6:$H$34,4,TRUE),VLOOKUP($W7192,日射量と図３!$E$6:$I$34,5,TRUE))))))</f>
        <v/>
      </c>
      <c r="AC7192" s="382" t="str">
        <f t="shared" si="1359"/>
        <v/>
      </c>
      <c r="AD7192" s="382" t="str">
        <f t="shared" si="1360"/>
        <v/>
      </c>
    </row>
    <row r="7193" spans="11:30" ht="13.5" customHeight="1">
      <c r="K7193" s="4">
        <f t="shared" si="1356"/>
        <v>3</v>
      </c>
      <c r="L7193" s="34">
        <v>43551</v>
      </c>
      <c r="M7193" s="4">
        <v>300</v>
      </c>
      <c r="N7193" s="4">
        <v>14</v>
      </c>
      <c r="O7193" s="31">
        <v>0.54166666666666663</v>
      </c>
      <c r="P7193" s="35">
        <v>14.660000000000002</v>
      </c>
      <c r="Q7193" s="36">
        <f t="shared" si="1357"/>
        <v>12</v>
      </c>
      <c r="R7193" s="4">
        <f t="shared" si="1358"/>
        <v>0</v>
      </c>
      <c r="S7193" s="31">
        <f t="shared" si="1361"/>
        <v>0.26555555555555554</v>
      </c>
      <c r="T7193" s="31">
        <f t="shared" si="1362"/>
        <v>0.74109953703703713</v>
      </c>
      <c r="U7193" s="4">
        <f t="shared" si="1363"/>
        <v>0</v>
      </c>
      <c r="V7193" s="4" t="str">
        <f t="shared" si="1364"/>
        <v/>
      </c>
      <c r="W7193" s="18" t="str">
        <f>IF(V7193="","",VLOOKUP(L7193,日射量と図３!$A$4:$C$368,3,TRUE)*238.85/100)</f>
        <v/>
      </c>
      <c r="X7193" s="4" t="str">
        <f t="shared" si="1365"/>
        <v/>
      </c>
      <c r="Y7193" s="4" t="str">
        <f t="shared" si="1354"/>
        <v/>
      </c>
      <c r="Z7193" s="4" t="str">
        <f t="shared" si="1355"/>
        <v/>
      </c>
      <c r="AA7193" s="4" t="str">
        <f>IF($V7193="","",IF(Y7193&lt;36,0,IF(AND(36&lt;=Y7193,Y7193&lt;71),VLOOKUP($W7193,日射量と図３!$E$6:$F$34,2,TRUE),IF(AND(71&lt;=Y7193,Y7193&lt;107),VLOOKUP($W7193,日射量と図３!$E$6:$G$34,3,TRUE),IF(AND(107&lt;=Y7193,Y7193&lt;143),VLOOKUP($W7193,日射量と図３!$E$6:$H$34,4,TRUE),VLOOKUP($W7193,日射量と図３!$E$6:$I$34,5,TRUE))))))</f>
        <v/>
      </c>
      <c r="AB7193" s="4" t="str">
        <f>IF($V7193="","",IF(Z7193&lt;36,0,IF(AND(36&lt;=Z7193,Z7193&lt;71),VLOOKUP($W7193,日射量と図３!$E$6:$F$34,2,TRUE),IF(AND(71&lt;=Z7193,Z7193&lt;107),VLOOKUP($W7193,日射量と図３!$E$6:$G$34,3,TRUE),IF(AND(107&lt;=Z7193,Z7193&lt;143),VLOOKUP($W7193,日射量と図３!$E$6:$H$34,4,TRUE),VLOOKUP($W7193,日射量と図３!$E$6:$I$34,5,TRUE))))))</f>
        <v/>
      </c>
      <c r="AC7193" s="382" t="str">
        <f t="shared" si="1359"/>
        <v/>
      </c>
      <c r="AD7193" s="382" t="str">
        <f t="shared" si="1360"/>
        <v/>
      </c>
    </row>
    <row r="7194" spans="11:30" ht="13.5" customHeight="1">
      <c r="K7194" s="4">
        <f t="shared" si="1356"/>
        <v>3</v>
      </c>
      <c r="L7194" s="34">
        <v>43551</v>
      </c>
      <c r="M7194" s="4">
        <v>300</v>
      </c>
      <c r="N7194" s="4">
        <v>15</v>
      </c>
      <c r="O7194" s="31">
        <v>0.58333333333333337</v>
      </c>
      <c r="P7194" s="35">
        <v>14.9</v>
      </c>
      <c r="Q7194" s="36">
        <f t="shared" si="1357"/>
        <v>12</v>
      </c>
      <c r="R7194" s="4">
        <f t="shared" si="1358"/>
        <v>0</v>
      </c>
      <c r="S7194" s="31">
        <f t="shared" si="1361"/>
        <v>0.26555555555555554</v>
      </c>
      <c r="T7194" s="31">
        <f t="shared" si="1362"/>
        <v>0.74109953703703713</v>
      </c>
      <c r="U7194" s="4">
        <f t="shared" si="1363"/>
        <v>0</v>
      </c>
      <c r="V7194" s="4" t="str">
        <f t="shared" si="1364"/>
        <v/>
      </c>
      <c r="W7194" s="18" t="str">
        <f>IF(V7194="","",VLOOKUP(L7194,日射量と図３!$A$4:$C$368,3,TRUE)*238.85/100)</f>
        <v/>
      </c>
      <c r="X7194" s="4" t="str">
        <f t="shared" si="1365"/>
        <v/>
      </c>
      <c r="Y7194" s="4" t="str">
        <f t="shared" si="1354"/>
        <v/>
      </c>
      <c r="Z7194" s="4" t="str">
        <f t="shared" si="1355"/>
        <v/>
      </c>
      <c r="AA7194" s="4" t="str">
        <f>IF($V7194="","",IF(Y7194&lt;36,0,IF(AND(36&lt;=Y7194,Y7194&lt;71),VLOOKUP($W7194,日射量と図３!$E$6:$F$34,2,TRUE),IF(AND(71&lt;=Y7194,Y7194&lt;107),VLOOKUP($W7194,日射量と図３!$E$6:$G$34,3,TRUE),IF(AND(107&lt;=Y7194,Y7194&lt;143),VLOOKUP($W7194,日射量と図３!$E$6:$H$34,4,TRUE),VLOOKUP($W7194,日射量と図３!$E$6:$I$34,5,TRUE))))))</f>
        <v/>
      </c>
      <c r="AB7194" s="4" t="str">
        <f>IF($V7194="","",IF(Z7194&lt;36,0,IF(AND(36&lt;=Z7194,Z7194&lt;71),VLOOKUP($W7194,日射量と図３!$E$6:$F$34,2,TRUE),IF(AND(71&lt;=Z7194,Z7194&lt;107),VLOOKUP($W7194,日射量と図３!$E$6:$G$34,3,TRUE),IF(AND(107&lt;=Z7194,Z7194&lt;143),VLOOKUP($W7194,日射量と図３!$E$6:$H$34,4,TRUE),VLOOKUP($W7194,日射量と図３!$E$6:$I$34,5,TRUE))))))</f>
        <v/>
      </c>
      <c r="AC7194" s="382" t="str">
        <f t="shared" si="1359"/>
        <v/>
      </c>
      <c r="AD7194" s="382" t="str">
        <f t="shared" si="1360"/>
        <v/>
      </c>
    </row>
    <row r="7195" spans="11:30" ht="13.5" customHeight="1">
      <c r="K7195" s="4">
        <f t="shared" si="1356"/>
        <v>3</v>
      </c>
      <c r="L7195" s="34">
        <v>43551</v>
      </c>
      <c r="M7195" s="4">
        <v>300</v>
      </c>
      <c r="N7195" s="4">
        <v>16</v>
      </c>
      <c r="O7195" s="31">
        <v>0.625</v>
      </c>
      <c r="P7195" s="35">
        <v>14.9</v>
      </c>
      <c r="Q7195" s="36">
        <f t="shared" si="1357"/>
        <v>16</v>
      </c>
      <c r="R7195" s="4">
        <f t="shared" si="1358"/>
        <v>1.0999999999999996</v>
      </c>
      <c r="S7195" s="31">
        <f t="shared" si="1361"/>
        <v>0.26555555555555554</v>
      </c>
      <c r="T7195" s="31">
        <f t="shared" si="1362"/>
        <v>0.74109953703703713</v>
      </c>
      <c r="U7195" s="4">
        <f t="shared" si="1363"/>
        <v>1.0999999999999996</v>
      </c>
      <c r="V7195" s="4" t="str">
        <f t="shared" si="1364"/>
        <v/>
      </c>
      <c r="W7195" s="18" t="str">
        <f>IF(V7195="","",VLOOKUP(L7195,日射量と図３!$A$4:$C$368,3,TRUE)*238.85/100)</f>
        <v/>
      </c>
      <c r="X7195" s="4" t="str">
        <f t="shared" si="1365"/>
        <v/>
      </c>
      <c r="Y7195" s="4" t="str">
        <f t="shared" si="1354"/>
        <v/>
      </c>
      <c r="Z7195" s="4" t="str">
        <f t="shared" si="1355"/>
        <v/>
      </c>
      <c r="AA7195" s="4" t="str">
        <f>IF($V7195="","",IF(Y7195&lt;36,0,IF(AND(36&lt;=Y7195,Y7195&lt;71),VLOOKUP($W7195,日射量と図３!$E$6:$F$34,2,TRUE),IF(AND(71&lt;=Y7195,Y7195&lt;107),VLOOKUP($W7195,日射量と図３!$E$6:$G$34,3,TRUE),IF(AND(107&lt;=Y7195,Y7195&lt;143),VLOOKUP($W7195,日射量と図３!$E$6:$H$34,4,TRUE),VLOOKUP($W7195,日射量と図３!$E$6:$I$34,5,TRUE))))))</f>
        <v/>
      </c>
      <c r="AB7195" s="4" t="str">
        <f>IF($V7195="","",IF(Z7195&lt;36,0,IF(AND(36&lt;=Z7195,Z7195&lt;71),VLOOKUP($W7195,日射量と図３!$E$6:$F$34,2,TRUE),IF(AND(71&lt;=Z7195,Z7195&lt;107),VLOOKUP($W7195,日射量と図３!$E$6:$G$34,3,TRUE),IF(AND(107&lt;=Z7195,Z7195&lt;143),VLOOKUP($W7195,日射量と図３!$E$6:$H$34,4,TRUE),VLOOKUP($W7195,日射量と図３!$E$6:$I$34,5,TRUE))))))</f>
        <v/>
      </c>
      <c r="AC7195" s="382" t="str">
        <f t="shared" si="1359"/>
        <v/>
      </c>
      <c r="AD7195" s="382" t="str">
        <f t="shared" si="1360"/>
        <v/>
      </c>
    </row>
    <row r="7196" spans="11:30" ht="13.5" customHeight="1">
      <c r="K7196" s="4">
        <f t="shared" si="1356"/>
        <v>3</v>
      </c>
      <c r="L7196" s="34">
        <v>43551</v>
      </c>
      <c r="M7196" s="4">
        <v>300</v>
      </c>
      <c r="N7196" s="4">
        <v>17</v>
      </c>
      <c r="O7196" s="31">
        <v>0.66666666666666663</v>
      </c>
      <c r="P7196" s="35">
        <v>14.440000000000001</v>
      </c>
      <c r="Q7196" s="36">
        <f t="shared" si="1357"/>
        <v>16</v>
      </c>
      <c r="R7196" s="4">
        <f t="shared" si="1358"/>
        <v>1.5599999999999987</v>
      </c>
      <c r="S7196" s="31">
        <f t="shared" si="1361"/>
        <v>0.26555555555555554</v>
      </c>
      <c r="T7196" s="31">
        <f t="shared" si="1362"/>
        <v>0.74109953703703713</v>
      </c>
      <c r="U7196" s="4">
        <f t="shared" si="1363"/>
        <v>1.5599999999999987</v>
      </c>
      <c r="V7196" s="4" t="str">
        <f t="shared" si="1364"/>
        <v/>
      </c>
      <c r="W7196" s="18" t="str">
        <f>IF(V7196="","",VLOOKUP(L7196,日射量と図３!$A$4:$C$368,3,TRUE)*238.85/100)</f>
        <v/>
      </c>
      <c r="X7196" s="4" t="str">
        <f t="shared" si="1365"/>
        <v/>
      </c>
      <c r="Y7196" s="4" t="str">
        <f t="shared" si="1354"/>
        <v/>
      </c>
      <c r="Z7196" s="4" t="str">
        <f t="shared" si="1355"/>
        <v/>
      </c>
      <c r="AA7196" s="4" t="str">
        <f>IF($V7196="","",IF(Y7196&lt;36,0,IF(AND(36&lt;=Y7196,Y7196&lt;71),VLOOKUP($W7196,日射量と図３!$E$6:$F$34,2,TRUE),IF(AND(71&lt;=Y7196,Y7196&lt;107),VLOOKUP($W7196,日射量と図３!$E$6:$G$34,3,TRUE),IF(AND(107&lt;=Y7196,Y7196&lt;143),VLOOKUP($W7196,日射量と図３!$E$6:$H$34,4,TRUE),VLOOKUP($W7196,日射量と図３!$E$6:$I$34,5,TRUE))))))</f>
        <v/>
      </c>
      <c r="AB7196" s="4" t="str">
        <f>IF($V7196="","",IF(Z7196&lt;36,0,IF(AND(36&lt;=Z7196,Z7196&lt;71),VLOOKUP($W7196,日射量と図３!$E$6:$F$34,2,TRUE),IF(AND(71&lt;=Z7196,Z7196&lt;107),VLOOKUP($W7196,日射量と図３!$E$6:$G$34,3,TRUE),IF(AND(107&lt;=Z7196,Z7196&lt;143),VLOOKUP($W7196,日射量と図３!$E$6:$H$34,4,TRUE),VLOOKUP($W7196,日射量と図３!$E$6:$I$34,5,TRUE))))))</f>
        <v/>
      </c>
      <c r="AC7196" s="382" t="str">
        <f t="shared" si="1359"/>
        <v/>
      </c>
      <c r="AD7196" s="382" t="str">
        <f t="shared" si="1360"/>
        <v/>
      </c>
    </row>
    <row r="7197" spans="11:30" ht="13.5" customHeight="1">
      <c r="K7197" s="4">
        <f t="shared" si="1356"/>
        <v>3</v>
      </c>
      <c r="L7197" s="34">
        <v>43551</v>
      </c>
      <c r="M7197" s="4">
        <v>300</v>
      </c>
      <c r="N7197" s="4">
        <v>18</v>
      </c>
      <c r="O7197" s="31">
        <v>0.70833333333333337</v>
      </c>
      <c r="P7197" s="35">
        <v>13.529999999999998</v>
      </c>
      <c r="Q7197" s="36">
        <f t="shared" si="1357"/>
        <v>16</v>
      </c>
      <c r="R7197" s="4">
        <f t="shared" si="1358"/>
        <v>2.4700000000000024</v>
      </c>
      <c r="S7197" s="31">
        <f t="shared" si="1361"/>
        <v>0.26555555555555554</v>
      </c>
      <c r="T7197" s="31">
        <f t="shared" si="1362"/>
        <v>0.74109953703703713</v>
      </c>
      <c r="U7197" s="4">
        <f t="shared" si="1363"/>
        <v>2.4700000000000024</v>
      </c>
      <c r="V7197" s="4" t="str">
        <f t="shared" si="1364"/>
        <v/>
      </c>
      <c r="W7197" s="18" t="str">
        <f>IF(V7197="","",VLOOKUP(L7197,日射量と図３!$A$4:$C$368,3,TRUE)*238.85/100)</f>
        <v/>
      </c>
      <c r="X7197" s="4" t="str">
        <f t="shared" si="1365"/>
        <v/>
      </c>
      <c r="Y7197" s="4" t="str">
        <f t="shared" si="1354"/>
        <v/>
      </c>
      <c r="Z7197" s="4" t="str">
        <f t="shared" si="1355"/>
        <v/>
      </c>
      <c r="AA7197" s="4" t="str">
        <f>IF($V7197="","",IF(Y7197&lt;36,0,IF(AND(36&lt;=Y7197,Y7197&lt;71),VLOOKUP($W7197,日射量と図３!$E$6:$F$34,2,TRUE),IF(AND(71&lt;=Y7197,Y7197&lt;107),VLOOKUP($W7197,日射量と図３!$E$6:$G$34,3,TRUE),IF(AND(107&lt;=Y7197,Y7197&lt;143),VLOOKUP($W7197,日射量と図３!$E$6:$H$34,4,TRUE),VLOOKUP($W7197,日射量と図３!$E$6:$I$34,5,TRUE))))))</f>
        <v/>
      </c>
      <c r="AB7197" s="4" t="str">
        <f>IF($V7197="","",IF(Z7197&lt;36,0,IF(AND(36&lt;=Z7197,Z7197&lt;71),VLOOKUP($W7197,日射量と図３!$E$6:$F$34,2,TRUE),IF(AND(71&lt;=Z7197,Z7197&lt;107),VLOOKUP($W7197,日射量と図３!$E$6:$G$34,3,TRUE),IF(AND(107&lt;=Z7197,Z7197&lt;143),VLOOKUP($W7197,日射量と図３!$E$6:$H$34,4,TRUE),VLOOKUP($W7197,日射量と図３!$E$6:$I$34,5,TRUE))))))</f>
        <v/>
      </c>
      <c r="AC7197" s="382" t="str">
        <f t="shared" si="1359"/>
        <v/>
      </c>
      <c r="AD7197" s="382" t="str">
        <f t="shared" si="1360"/>
        <v/>
      </c>
    </row>
    <row r="7198" spans="11:30" ht="13.5" customHeight="1">
      <c r="K7198" s="4">
        <f t="shared" si="1356"/>
        <v>3</v>
      </c>
      <c r="L7198" s="34">
        <v>43551</v>
      </c>
      <c r="M7198" s="4">
        <v>300</v>
      </c>
      <c r="N7198" s="4">
        <v>19</v>
      </c>
      <c r="O7198" s="31">
        <v>0.75</v>
      </c>
      <c r="P7198" s="35">
        <v>12.51</v>
      </c>
      <c r="Q7198" s="36">
        <f t="shared" si="1357"/>
        <v>16</v>
      </c>
      <c r="R7198" s="4">
        <f t="shared" si="1358"/>
        <v>3.49</v>
      </c>
      <c r="S7198" s="31">
        <f t="shared" si="1361"/>
        <v>0.26555555555555554</v>
      </c>
      <c r="T7198" s="31">
        <f t="shared" si="1362"/>
        <v>0.74109953703703713</v>
      </c>
      <c r="U7198" s="4">
        <f t="shared" si="1363"/>
        <v>0</v>
      </c>
      <c r="V7198" s="4" t="str">
        <f t="shared" si="1364"/>
        <v/>
      </c>
      <c r="W7198" s="18" t="str">
        <f>IF(V7198="","",VLOOKUP(L7198,日射量と図３!$A$4:$C$368,3,TRUE)*238.85/100)</f>
        <v/>
      </c>
      <c r="X7198" s="4" t="str">
        <f t="shared" si="1365"/>
        <v/>
      </c>
      <c r="Y7198" s="4" t="str">
        <f t="shared" si="1354"/>
        <v/>
      </c>
      <c r="Z7198" s="4" t="str">
        <f t="shared" si="1355"/>
        <v/>
      </c>
      <c r="AA7198" s="4" t="str">
        <f>IF($V7198="","",IF(Y7198&lt;36,0,IF(AND(36&lt;=Y7198,Y7198&lt;71),VLOOKUP($W7198,日射量と図３!$E$6:$F$34,2,TRUE),IF(AND(71&lt;=Y7198,Y7198&lt;107),VLOOKUP($W7198,日射量と図３!$E$6:$G$34,3,TRUE),IF(AND(107&lt;=Y7198,Y7198&lt;143),VLOOKUP($W7198,日射量と図３!$E$6:$H$34,4,TRUE),VLOOKUP($W7198,日射量と図３!$E$6:$I$34,5,TRUE))))))</f>
        <v/>
      </c>
      <c r="AB7198" s="4" t="str">
        <f>IF($V7198="","",IF(Z7198&lt;36,0,IF(AND(36&lt;=Z7198,Z7198&lt;71),VLOOKUP($W7198,日射量と図３!$E$6:$F$34,2,TRUE),IF(AND(71&lt;=Z7198,Z7198&lt;107),VLOOKUP($W7198,日射量と図３!$E$6:$G$34,3,TRUE),IF(AND(107&lt;=Z7198,Z7198&lt;143),VLOOKUP($W7198,日射量と図３!$E$6:$H$34,4,TRUE),VLOOKUP($W7198,日射量と図３!$E$6:$I$34,5,TRUE))))))</f>
        <v/>
      </c>
      <c r="AC7198" s="382" t="str">
        <f t="shared" si="1359"/>
        <v/>
      </c>
      <c r="AD7198" s="382" t="str">
        <f t="shared" si="1360"/>
        <v/>
      </c>
    </row>
    <row r="7199" spans="11:30" ht="13.5" customHeight="1">
      <c r="K7199" s="4">
        <f t="shared" si="1356"/>
        <v>3</v>
      </c>
      <c r="L7199" s="34">
        <v>43551</v>
      </c>
      <c r="M7199" s="4">
        <v>300</v>
      </c>
      <c r="N7199" s="4">
        <v>20</v>
      </c>
      <c r="O7199" s="31">
        <v>0.79166666666666663</v>
      </c>
      <c r="P7199" s="35">
        <v>11.78</v>
      </c>
      <c r="Q7199" s="36">
        <f t="shared" si="1357"/>
        <v>16</v>
      </c>
      <c r="R7199" s="4">
        <f t="shared" si="1358"/>
        <v>4.2200000000000006</v>
      </c>
      <c r="S7199" s="31">
        <f t="shared" si="1361"/>
        <v>0.26555555555555554</v>
      </c>
      <c r="T7199" s="31">
        <f t="shared" si="1362"/>
        <v>0.74109953703703713</v>
      </c>
      <c r="U7199" s="4">
        <f t="shared" si="1363"/>
        <v>0</v>
      </c>
      <c r="V7199" s="4" t="str">
        <f t="shared" si="1364"/>
        <v/>
      </c>
      <c r="W7199" s="18" t="str">
        <f>IF(V7199="","",VLOOKUP(L7199,日射量と図３!$A$4:$C$368,3,TRUE)*238.85/100)</f>
        <v/>
      </c>
      <c r="X7199" s="4" t="str">
        <f t="shared" si="1365"/>
        <v/>
      </c>
      <c r="Y7199" s="4" t="str">
        <f t="shared" ref="Y7199:Y7262" si="1366">IF(V7199="","",$AH$30*V7199/(($AG$18/$AH$18)*X7199))</f>
        <v/>
      </c>
      <c r="Z7199" s="4" t="str">
        <f t="shared" ref="Z7199:Z7262" si="1367">IF(V7199="","",$AH$30*V7199/(($AG$19/$AH$19)*X7199))</f>
        <v/>
      </c>
      <c r="AA7199" s="4" t="str">
        <f>IF($V7199="","",IF(Y7199&lt;36,0,IF(AND(36&lt;=Y7199,Y7199&lt;71),VLOOKUP($W7199,日射量と図３!$E$6:$F$34,2,TRUE),IF(AND(71&lt;=Y7199,Y7199&lt;107),VLOOKUP($W7199,日射量と図３!$E$6:$G$34,3,TRUE),IF(AND(107&lt;=Y7199,Y7199&lt;143),VLOOKUP($W7199,日射量と図３!$E$6:$H$34,4,TRUE),VLOOKUP($W7199,日射量と図３!$E$6:$I$34,5,TRUE))))))</f>
        <v/>
      </c>
      <c r="AB7199" s="4" t="str">
        <f>IF($V7199="","",IF(Z7199&lt;36,0,IF(AND(36&lt;=Z7199,Z7199&lt;71),VLOOKUP($W7199,日射量と図３!$E$6:$F$34,2,TRUE),IF(AND(71&lt;=Z7199,Z7199&lt;107),VLOOKUP($W7199,日射量と図３!$E$6:$G$34,3,TRUE),IF(AND(107&lt;=Z7199,Z7199&lt;143),VLOOKUP($W7199,日射量と図３!$E$6:$H$34,4,TRUE),VLOOKUP($W7199,日射量と図３!$E$6:$I$34,5,TRUE))))))</f>
        <v/>
      </c>
      <c r="AC7199" s="382" t="str">
        <f t="shared" si="1359"/>
        <v/>
      </c>
      <c r="AD7199" s="382" t="str">
        <f t="shared" si="1360"/>
        <v/>
      </c>
    </row>
    <row r="7200" spans="11:30" ht="13.5" customHeight="1">
      <c r="K7200" s="4">
        <f t="shared" si="1356"/>
        <v>3</v>
      </c>
      <c r="L7200" s="34">
        <v>43551</v>
      </c>
      <c r="M7200" s="4">
        <v>300</v>
      </c>
      <c r="N7200" s="4">
        <v>21</v>
      </c>
      <c r="O7200" s="31">
        <v>0.83333333333333337</v>
      </c>
      <c r="P7200" s="35">
        <v>10.919999999999998</v>
      </c>
      <c r="Q7200" s="36">
        <f t="shared" si="1357"/>
        <v>16</v>
      </c>
      <c r="R7200" s="4">
        <f t="shared" si="1358"/>
        <v>5.0800000000000018</v>
      </c>
      <c r="S7200" s="31">
        <f t="shared" si="1361"/>
        <v>0.26555555555555554</v>
      </c>
      <c r="T7200" s="31">
        <f t="shared" si="1362"/>
        <v>0.74109953703703713</v>
      </c>
      <c r="U7200" s="4">
        <f t="shared" si="1363"/>
        <v>0</v>
      </c>
      <c r="V7200" s="4" t="str">
        <f t="shared" si="1364"/>
        <v/>
      </c>
      <c r="W7200" s="18" t="str">
        <f>IF(V7200="","",VLOOKUP(L7200,日射量と図３!$A$4:$C$368,3,TRUE)*238.85/100)</f>
        <v/>
      </c>
      <c r="X7200" s="4" t="str">
        <f t="shared" si="1365"/>
        <v/>
      </c>
      <c r="Y7200" s="4" t="str">
        <f t="shared" si="1366"/>
        <v/>
      </c>
      <c r="Z7200" s="4" t="str">
        <f t="shared" si="1367"/>
        <v/>
      </c>
      <c r="AA7200" s="4" t="str">
        <f>IF($V7200="","",IF(Y7200&lt;36,0,IF(AND(36&lt;=Y7200,Y7200&lt;71),VLOOKUP($W7200,日射量と図３!$E$6:$F$34,2,TRUE),IF(AND(71&lt;=Y7200,Y7200&lt;107),VLOOKUP($W7200,日射量と図３!$E$6:$G$34,3,TRUE),IF(AND(107&lt;=Y7200,Y7200&lt;143),VLOOKUP($W7200,日射量と図３!$E$6:$H$34,4,TRUE),VLOOKUP($W7200,日射量と図３!$E$6:$I$34,5,TRUE))))))</f>
        <v/>
      </c>
      <c r="AB7200" s="4" t="str">
        <f>IF($V7200="","",IF(Z7200&lt;36,0,IF(AND(36&lt;=Z7200,Z7200&lt;71),VLOOKUP($W7200,日射量と図３!$E$6:$F$34,2,TRUE),IF(AND(71&lt;=Z7200,Z7200&lt;107),VLOOKUP($W7200,日射量と図３!$E$6:$G$34,3,TRUE),IF(AND(107&lt;=Z7200,Z7200&lt;143),VLOOKUP($W7200,日射量と図３!$E$6:$H$34,4,TRUE),VLOOKUP($W7200,日射量と図３!$E$6:$I$34,5,TRUE))))))</f>
        <v/>
      </c>
      <c r="AC7200" s="382" t="str">
        <f t="shared" si="1359"/>
        <v/>
      </c>
      <c r="AD7200" s="382" t="str">
        <f t="shared" si="1360"/>
        <v/>
      </c>
    </row>
    <row r="7201" spans="11:30" ht="13.5" customHeight="1">
      <c r="K7201" s="4">
        <f t="shared" si="1356"/>
        <v>3</v>
      </c>
      <c r="L7201" s="34">
        <v>43551</v>
      </c>
      <c r="M7201" s="4">
        <v>300</v>
      </c>
      <c r="N7201" s="4">
        <v>22</v>
      </c>
      <c r="O7201" s="31">
        <v>0.875</v>
      </c>
      <c r="P7201" s="35">
        <v>10.06</v>
      </c>
      <c r="Q7201" s="36">
        <f t="shared" si="1357"/>
        <v>16</v>
      </c>
      <c r="R7201" s="4">
        <f t="shared" si="1358"/>
        <v>5.9399999999999995</v>
      </c>
      <c r="S7201" s="31">
        <f t="shared" si="1361"/>
        <v>0.26555555555555554</v>
      </c>
      <c r="T7201" s="31">
        <f t="shared" si="1362"/>
        <v>0.74109953703703713</v>
      </c>
      <c r="U7201" s="4">
        <f t="shared" si="1363"/>
        <v>0</v>
      </c>
      <c r="V7201" s="4" t="str">
        <f t="shared" si="1364"/>
        <v/>
      </c>
      <c r="W7201" s="18" t="str">
        <f>IF(V7201="","",VLOOKUP(L7201,日射量と図３!$A$4:$C$368,3,TRUE)*238.85/100)</f>
        <v/>
      </c>
      <c r="X7201" s="4" t="str">
        <f t="shared" si="1365"/>
        <v/>
      </c>
      <c r="Y7201" s="4" t="str">
        <f t="shared" si="1366"/>
        <v/>
      </c>
      <c r="Z7201" s="4" t="str">
        <f t="shared" si="1367"/>
        <v/>
      </c>
      <c r="AA7201" s="4" t="str">
        <f>IF($V7201="","",IF(Y7201&lt;36,0,IF(AND(36&lt;=Y7201,Y7201&lt;71),VLOOKUP($W7201,日射量と図３!$E$6:$F$34,2,TRUE),IF(AND(71&lt;=Y7201,Y7201&lt;107),VLOOKUP($W7201,日射量と図３!$E$6:$G$34,3,TRUE),IF(AND(107&lt;=Y7201,Y7201&lt;143),VLOOKUP($W7201,日射量と図３!$E$6:$H$34,4,TRUE),VLOOKUP($W7201,日射量と図３!$E$6:$I$34,5,TRUE))))))</f>
        <v/>
      </c>
      <c r="AB7201" s="4" t="str">
        <f>IF($V7201="","",IF(Z7201&lt;36,0,IF(AND(36&lt;=Z7201,Z7201&lt;71),VLOOKUP($W7201,日射量と図３!$E$6:$F$34,2,TRUE),IF(AND(71&lt;=Z7201,Z7201&lt;107),VLOOKUP($W7201,日射量と図３!$E$6:$G$34,3,TRUE),IF(AND(107&lt;=Z7201,Z7201&lt;143),VLOOKUP($W7201,日射量と図３!$E$6:$H$34,4,TRUE),VLOOKUP($W7201,日射量と図３!$E$6:$I$34,5,TRUE))))))</f>
        <v/>
      </c>
      <c r="AC7201" s="382" t="str">
        <f t="shared" si="1359"/>
        <v/>
      </c>
      <c r="AD7201" s="382" t="str">
        <f t="shared" si="1360"/>
        <v/>
      </c>
    </row>
    <row r="7202" spans="11:30" ht="13.5" customHeight="1">
      <c r="K7202" s="4">
        <f t="shared" si="1356"/>
        <v>3</v>
      </c>
      <c r="L7202" s="34">
        <v>43551</v>
      </c>
      <c r="M7202" s="4">
        <v>300</v>
      </c>
      <c r="N7202" s="4">
        <v>23</v>
      </c>
      <c r="O7202" s="31">
        <v>0.91666666666666663</v>
      </c>
      <c r="P7202" s="35">
        <v>9.379999999999999</v>
      </c>
      <c r="Q7202" s="36">
        <f t="shared" si="1357"/>
        <v>13</v>
      </c>
      <c r="R7202" s="4">
        <f t="shared" si="1358"/>
        <v>3.620000000000001</v>
      </c>
      <c r="S7202" s="31">
        <f t="shared" si="1361"/>
        <v>0.26555555555555554</v>
      </c>
      <c r="T7202" s="31">
        <f t="shared" si="1362"/>
        <v>0.74109953703703713</v>
      </c>
      <c r="U7202" s="4">
        <f t="shared" si="1363"/>
        <v>0</v>
      </c>
      <c r="V7202" s="4" t="str">
        <f t="shared" si="1364"/>
        <v/>
      </c>
      <c r="W7202" s="18" t="str">
        <f>IF(V7202="","",VLOOKUP(L7202,日射量と図３!$A$4:$C$368,3,TRUE)*238.85/100)</f>
        <v/>
      </c>
      <c r="X7202" s="4" t="str">
        <f t="shared" si="1365"/>
        <v/>
      </c>
      <c r="Y7202" s="4" t="str">
        <f t="shared" si="1366"/>
        <v/>
      </c>
      <c r="Z7202" s="4" t="str">
        <f t="shared" si="1367"/>
        <v/>
      </c>
      <c r="AA7202" s="4" t="str">
        <f>IF($V7202="","",IF(Y7202&lt;36,0,IF(AND(36&lt;=Y7202,Y7202&lt;71),VLOOKUP($W7202,日射量と図３!$E$6:$F$34,2,TRUE),IF(AND(71&lt;=Y7202,Y7202&lt;107),VLOOKUP($W7202,日射量と図３!$E$6:$G$34,3,TRUE),IF(AND(107&lt;=Y7202,Y7202&lt;143),VLOOKUP($W7202,日射量と図３!$E$6:$H$34,4,TRUE),VLOOKUP($W7202,日射量と図３!$E$6:$I$34,5,TRUE))))))</f>
        <v/>
      </c>
      <c r="AB7202" s="4" t="str">
        <f>IF($V7202="","",IF(Z7202&lt;36,0,IF(AND(36&lt;=Z7202,Z7202&lt;71),VLOOKUP($W7202,日射量と図３!$E$6:$F$34,2,TRUE),IF(AND(71&lt;=Z7202,Z7202&lt;107),VLOOKUP($W7202,日射量と図３!$E$6:$G$34,3,TRUE),IF(AND(107&lt;=Z7202,Z7202&lt;143),VLOOKUP($W7202,日射量と図３!$E$6:$H$34,4,TRUE),VLOOKUP($W7202,日射量と図３!$E$6:$I$34,5,TRUE))))))</f>
        <v/>
      </c>
      <c r="AC7202" s="382" t="str">
        <f t="shared" si="1359"/>
        <v/>
      </c>
      <c r="AD7202" s="382" t="str">
        <f t="shared" si="1360"/>
        <v/>
      </c>
    </row>
    <row r="7203" spans="11:30" ht="13.5" customHeight="1">
      <c r="K7203" s="4">
        <f t="shared" si="1356"/>
        <v>3</v>
      </c>
      <c r="L7203" s="34">
        <v>43551</v>
      </c>
      <c r="M7203" s="4">
        <v>300</v>
      </c>
      <c r="N7203" s="4">
        <v>24</v>
      </c>
      <c r="O7203" s="31">
        <v>0.95833333333333337</v>
      </c>
      <c r="P7203" s="35">
        <v>9.08</v>
      </c>
      <c r="Q7203" s="36">
        <f t="shared" si="1357"/>
        <v>13</v>
      </c>
      <c r="R7203" s="4">
        <f t="shared" si="1358"/>
        <v>3.92</v>
      </c>
      <c r="S7203" s="31">
        <f t="shared" si="1361"/>
        <v>0.26555555555555554</v>
      </c>
      <c r="T7203" s="31">
        <f t="shared" si="1362"/>
        <v>0.74109953703703713</v>
      </c>
      <c r="U7203" s="4">
        <f t="shared" si="1363"/>
        <v>0</v>
      </c>
      <c r="V7203" s="4" t="str">
        <f t="shared" si="1364"/>
        <v/>
      </c>
      <c r="W7203" s="18" t="str">
        <f>IF(V7203="","",VLOOKUP(L7203,日射量と図３!$A$4:$C$368,3,TRUE)*238.85/100)</f>
        <v/>
      </c>
      <c r="X7203" s="4" t="str">
        <f t="shared" si="1365"/>
        <v/>
      </c>
      <c r="Y7203" s="4" t="str">
        <f t="shared" si="1366"/>
        <v/>
      </c>
      <c r="Z7203" s="4" t="str">
        <f t="shared" si="1367"/>
        <v/>
      </c>
      <c r="AA7203" s="4" t="str">
        <f>IF($V7203="","",IF(Y7203&lt;36,0,IF(AND(36&lt;=Y7203,Y7203&lt;71),VLOOKUP($W7203,日射量と図３!$E$6:$F$34,2,TRUE),IF(AND(71&lt;=Y7203,Y7203&lt;107),VLOOKUP($W7203,日射量と図３!$E$6:$G$34,3,TRUE),IF(AND(107&lt;=Y7203,Y7203&lt;143),VLOOKUP($W7203,日射量と図３!$E$6:$H$34,4,TRUE),VLOOKUP($W7203,日射量と図３!$E$6:$I$34,5,TRUE))))))</f>
        <v/>
      </c>
      <c r="AB7203" s="4" t="str">
        <f>IF($V7203="","",IF(Z7203&lt;36,0,IF(AND(36&lt;=Z7203,Z7203&lt;71),VLOOKUP($W7203,日射量と図３!$E$6:$F$34,2,TRUE),IF(AND(71&lt;=Z7203,Z7203&lt;107),VLOOKUP($W7203,日射量と図３!$E$6:$G$34,3,TRUE),IF(AND(107&lt;=Z7203,Z7203&lt;143),VLOOKUP($W7203,日射量と図３!$E$6:$H$34,4,TRUE),VLOOKUP($W7203,日射量と図３!$E$6:$I$34,5,TRUE))))))</f>
        <v/>
      </c>
      <c r="AC7203" s="382" t="str">
        <f t="shared" si="1359"/>
        <v/>
      </c>
      <c r="AD7203" s="382" t="str">
        <f t="shared" si="1360"/>
        <v/>
      </c>
    </row>
    <row r="7204" spans="11:30" ht="13.5" customHeight="1">
      <c r="K7204" s="4">
        <f t="shared" si="1356"/>
        <v>3</v>
      </c>
      <c r="L7204" s="34">
        <v>43552</v>
      </c>
      <c r="M7204" s="4">
        <v>301</v>
      </c>
      <c r="N7204" s="4">
        <v>1</v>
      </c>
      <c r="O7204" s="31">
        <v>0</v>
      </c>
      <c r="P7204" s="35">
        <v>8.43</v>
      </c>
      <c r="Q7204" s="36">
        <f t="shared" si="1357"/>
        <v>13</v>
      </c>
      <c r="R7204" s="4">
        <f t="shared" si="1358"/>
        <v>4.57</v>
      </c>
      <c r="S7204" s="31">
        <f t="shared" si="1361"/>
        <v>0.26555555555555554</v>
      </c>
      <c r="T7204" s="31">
        <f t="shared" si="1362"/>
        <v>0.74109953703703713</v>
      </c>
      <c r="U7204" s="4">
        <f t="shared" si="1363"/>
        <v>0</v>
      </c>
      <c r="V7204" s="4">
        <f t="shared" si="1364"/>
        <v>10.139999999999999</v>
      </c>
      <c r="W7204" s="18">
        <f>IF(V7204="","",VLOOKUP(L7204,日射量と図３!$A$4:$C$368,3,TRUE)*238.85/100)</f>
        <v>47.77</v>
      </c>
      <c r="X7204" s="4">
        <f t="shared" si="1365"/>
        <v>11</v>
      </c>
      <c r="Y7204" s="4">
        <f t="shared" si="1366"/>
        <v>5.7630689999999989</v>
      </c>
      <c r="Z7204" s="4">
        <f t="shared" si="1367"/>
        <v>6.4965505090909073</v>
      </c>
      <c r="AA7204" s="4">
        <f>IF($V7204="","",IF(Y7204&lt;36,0,IF(AND(36&lt;=Y7204,Y7204&lt;71),VLOOKUP($W7204,日射量と図３!$E$6:$F$34,2,TRUE),IF(AND(71&lt;=Y7204,Y7204&lt;107),VLOOKUP($W7204,日射量と図３!$E$6:$G$34,3,TRUE),IF(AND(107&lt;=Y7204,Y7204&lt;143),VLOOKUP($W7204,日射量と図３!$E$6:$H$34,4,TRUE),VLOOKUP($W7204,日射量と図３!$E$6:$I$34,5,TRUE))))))</f>
        <v>0</v>
      </c>
      <c r="AB7204" s="4">
        <f>IF($V7204="","",IF(Z7204&lt;36,0,IF(AND(36&lt;=Z7204,Z7204&lt;71),VLOOKUP($W7204,日射量と図３!$E$6:$F$34,2,TRUE),IF(AND(71&lt;=Z7204,Z7204&lt;107),VLOOKUP($W7204,日射量と図３!$E$6:$G$34,3,TRUE),IF(AND(107&lt;=Z7204,Z7204&lt;143),VLOOKUP($W7204,日射量と図３!$E$6:$H$34,4,TRUE),VLOOKUP($W7204,日射量と図３!$E$6:$I$34,5,TRUE))))))</f>
        <v>0</v>
      </c>
      <c r="AC7204" s="382">
        <f t="shared" si="1359"/>
        <v>0</v>
      </c>
      <c r="AD7204" s="382">
        <f t="shared" si="1360"/>
        <v>0</v>
      </c>
    </row>
    <row r="7205" spans="11:30" ht="13.5" customHeight="1">
      <c r="K7205" s="4">
        <f t="shared" si="1356"/>
        <v>3</v>
      </c>
      <c r="L7205" s="34">
        <v>43552</v>
      </c>
      <c r="M7205" s="4">
        <v>301</v>
      </c>
      <c r="N7205" s="4">
        <v>2</v>
      </c>
      <c r="O7205" s="31">
        <v>4.1666666666666664E-2</v>
      </c>
      <c r="P7205" s="35">
        <v>7.9299999999999979</v>
      </c>
      <c r="Q7205" s="36">
        <f t="shared" si="1357"/>
        <v>13</v>
      </c>
      <c r="R7205" s="4">
        <f t="shared" si="1358"/>
        <v>5.0700000000000021</v>
      </c>
      <c r="S7205" s="31">
        <f t="shared" si="1361"/>
        <v>0.26555555555555554</v>
      </c>
      <c r="T7205" s="31">
        <f t="shared" si="1362"/>
        <v>0.74109953703703713</v>
      </c>
      <c r="U7205" s="4">
        <f t="shared" si="1363"/>
        <v>0</v>
      </c>
      <c r="V7205" s="4" t="str">
        <f t="shared" si="1364"/>
        <v/>
      </c>
      <c r="W7205" s="18" t="str">
        <f>IF(V7205="","",VLOOKUP(L7205,日射量と図３!$A$4:$C$368,3,TRUE)*238.85/100)</f>
        <v/>
      </c>
      <c r="X7205" s="4" t="str">
        <f t="shared" si="1365"/>
        <v/>
      </c>
      <c r="Y7205" s="4" t="str">
        <f t="shared" si="1366"/>
        <v/>
      </c>
      <c r="Z7205" s="4" t="str">
        <f t="shared" si="1367"/>
        <v/>
      </c>
      <c r="AA7205" s="4" t="str">
        <f>IF($V7205="","",IF(Y7205&lt;36,0,IF(AND(36&lt;=Y7205,Y7205&lt;71),VLOOKUP($W7205,日射量と図３!$E$6:$F$34,2,TRUE),IF(AND(71&lt;=Y7205,Y7205&lt;107),VLOOKUP($W7205,日射量と図３!$E$6:$G$34,3,TRUE),IF(AND(107&lt;=Y7205,Y7205&lt;143),VLOOKUP($W7205,日射量と図３!$E$6:$H$34,4,TRUE),VLOOKUP($W7205,日射量と図３!$E$6:$I$34,5,TRUE))))))</f>
        <v/>
      </c>
      <c r="AB7205" s="4" t="str">
        <f>IF($V7205="","",IF(Z7205&lt;36,0,IF(AND(36&lt;=Z7205,Z7205&lt;71),VLOOKUP($W7205,日射量と図３!$E$6:$F$34,2,TRUE),IF(AND(71&lt;=Z7205,Z7205&lt;107),VLOOKUP($W7205,日射量と図３!$E$6:$G$34,3,TRUE),IF(AND(107&lt;=Z7205,Z7205&lt;143),VLOOKUP($W7205,日射量と図３!$E$6:$H$34,4,TRUE),VLOOKUP($W7205,日射量と図３!$E$6:$I$34,5,TRUE))))))</f>
        <v/>
      </c>
      <c r="AC7205" s="382" t="str">
        <f t="shared" si="1359"/>
        <v/>
      </c>
      <c r="AD7205" s="382" t="str">
        <f t="shared" si="1360"/>
        <v/>
      </c>
    </row>
    <row r="7206" spans="11:30" ht="13.5" customHeight="1">
      <c r="K7206" s="4">
        <f t="shared" si="1356"/>
        <v>3</v>
      </c>
      <c r="L7206" s="34">
        <v>43552</v>
      </c>
      <c r="M7206" s="4">
        <v>301</v>
      </c>
      <c r="N7206" s="4">
        <v>3</v>
      </c>
      <c r="O7206" s="31">
        <v>8.3333333333333329E-2</v>
      </c>
      <c r="P7206" s="35">
        <v>7.51</v>
      </c>
      <c r="Q7206" s="36">
        <f t="shared" si="1357"/>
        <v>13</v>
      </c>
      <c r="R7206" s="4">
        <f t="shared" si="1358"/>
        <v>5.49</v>
      </c>
      <c r="S7206" s="31">
        <f t="shared" si="1361"/>
        <v>0.26555555555555554</v>
      </c>
      <c r="T7206" s="31">
        <f t="shared" si="1362"/>
        <v>0.74109953703703713</v>
      </c>
      <c r="U7206" s="4">
        <f t="shared" si="1363"/>
        <v>0</v>
      </c>
      <c r="V7206" s="4" t="str">
        <f t="shared" si="1364"/>
        <v/>
      </c>
      <c r="W7206" s="18" t="str">
        <f>IF(V7206="","",VLOOKUP(L7206,日射量と図３!$A$4:$C$368,3,TRUE)*238.85/100)</f>
        <v/>
      </c>
      <c r="X7206" s="4" t="str">
        <f t="shared" si="1365"/>
        <v/>
      </c>
      <c r="Y7206" s="4" t="str">
        <f t="shared" si="1366"/>
        <v/>
      </c>
      <c r="Z7206" s="4" t="str">
        <f t="shared" si="1367"/>
        <v/>
      </c>
      <c r="AA7206" s="4" t="str">
        <f>IF($V7206="","",IF(Y7206&lt;36,0,IF(AND(36&lt;=Y7206,Y7206&lt;71),VLOOKUP($W7206,日射量と図３!$E$6:$F$34,2,TRUE),IF(AND(71&lt;=Y7206,Y7206&lt;107),VLOOKUP($W7206,日射量と図３!$E$6:$G$34,3,TRUE),IF(AND(107&lt;=Y7206,Y7206&lt;143),VLOOKUP($W7206,日射量と図３!$E$6:$H$34,4,TRUE),VLOOKUP($W7206,日射量と図３!$E$6:$I$34,5,TRUE))))))</f>
        <v/>
      </c>
      <c r="AB7206" s="4" t="str">
        <f>IF($V7206="","",IF(Z7206&lt;36,0,IF(AND(36&lt;=Z7206,Z7206&lt;71),VLOOKUP($W7206,日射量と図３!$E$6:$F$34,2,TRUE),IF(AND(71&lt;=Z7206,Z7206&lt;107),VLOOKUP($W7206,日射量と図３!$E$6:$G$34,3,TRUE),IF(AND(107&lt;=Z7206,Z7206&lt;143),VLOOKUP($W7206,日射量と図３!$E$6:$H$34,4,TRUE),VLOOKUP($W7206,日射量と図３!$E$6:$I$34,5,TRUE))))))</f>
        <v/>
      </c>
      <c r="AC7206" s="382" t="str">
        <f t="shared" si="1359"/>
        <v/>
      </c>
      <c r="AD7206" s="382" t="str">
        <f t="shared" si="1360"/>
        <v/>
      </c>
    </row>
    <row r="7207" spans="11:30" ht="13.5" customHeight="1">
      <c r="K7207" s="4">
        <f t="shared" si="1356"/>
        <v>3</v>
      </c>
      <c r="L7207" s="34">
        <v>43552</v>
      </c>
      <c r="M7207" s="4">
        <v>301</v>
      </c>
      <c r="N7207" s="4">
        <v>4</v>
      </c>
      <c r="O7207" s="31">
        <v>0.125</v>
      </c>
      <c r="P7207" s="35">
        <v>7.1100000000000012</v>
      </c>
      <c r="Q7207" s="36">
        <f t="shared" si="1357"/>
        <v>13</v>
      </c>
      <c r="R7207" s="4">
        <f t="shared" si="1358"/>
        <v>5.8899999999999988</v>
      </c>
      <c r="S7207" s="31">
        <f t="shared" si="1361"/>
        <v>0.26555555555555554</v>
      </c>
      <c r="T7207" s="31">
        <f t="shared" si="1362"/>
        <v>0.74109953703703713</v>
      </c>
      <c r="U7207" s="4">
        <f t="shared" si="1363"/>
        <v>0</v>
      </c>
      <c r="V7207" s="4" t="str">
        <f t="shared" si="1364"/>
        <v/>
      </c>
      <c r="W7207" s="18" t="str">
        <f>IF(V7207="","",VLOOKUP(L7207,日射量と図３!$A$4:$C$368,3,TRUE)*238.85/100)</f>
        <v/>
      </c>
      <c r="X7207" s="4" t="str">
        <f t="shared" si="1365"/>
        <v/>
      </c>
      <c r="Y7207" s="4" t="str">
        <f t="shared" si="1366"/>
        <v/>
      </c>
      <c r="Z7207" s="4" t="str">
        <f t="shared" si="1367"/>
        <v/>
      </c>
      <c r="AA7207" s="4" t="str">
        <f>IF($V7207="","",IF(Y7207&lt;36,0,IF(AND(36&lt;=Y7207,Y7207&lt;71),VLOOKUP($W7207,日射量と図３!$E$6:$F$34,2,TRUE),IF(AND(71&lt;=Y7207,Y7207&lt;107),VLOOKUP($W7207,日射量と図３!$E$6:$G$34,3,TRUE),IF(AND(107&lt;=Y7207,Y7207&lt;143),VLOOKUP($W7207,日射量と図３!$E$6:$H$34,4,TRUE),VLOOKUP($W7207,日射量と図３!$E$6:$I$34,5,TRUE))))))</f>
        <v/>
      </c>
      <c r="AB7207" s="4" t="str">
        <f>IF($V7207="","",IF(Z7207&lt;36,0,IF(AND(36&lt;=Z7207,Z7207&lt;71),VLOOKUP($W7207,日射量と図３!$E$6:$F$34,2,TRUE),IF(AND(71&lt;=Z7207,Z7207&lt;107),VLOOKUP($W7207,日射量と図３!$E$6:$G$34,3,TRUE),IF(AND(107&lt;=Z7207,Z7207&lt;143),VLOOKUP($W7207,日射量と図３!$E$6:$H$34,4,TRUE),VLOOKUP($W7207,日射量と図３!$E$6:$I$34,5,TRUE))))))</f>
        <v/>
      </c>
      <c r="AC7207" s="382" t="str">
        <f t="shared" si="1359"/>
        <v/>
      </c>
      <c r="AD7207" s="382" t="str">
        <f t="shared" si="1360"/>
        <v/>
      </c>
    </row>
    <row r="7208" spans="11:30" ht="13.5" customHeight="1">
      <c r="K7208" s="4">
        <f t="shared" si="1356"/>
        <v>3</v>
      </c>
      <c r="L7208" s="34">
        <v>43552</v>
      </c>
      <c r="M7208" s="4">
        <v>301</v>
      </c>
      <c r="N7208" s="4">
        <v>5</v>
      </c>
      <c r="O7208" s="31">
        <v>0.16666666666666666</v>
      </c>
      <c r="P7208" s="35">
        <v>6.74</v>
      </c>
      <c r="Q7208" s="36">
        <f t="shared" si="1357"/>
        <v>15</v>
      </c>
      <c r="R7208" s="4">
        <f t="shared" si="1358"/>
        <v>8.26</v>
      </c>
      <c r="S7208" s="31">
        <f t="shared" si="1361"/>
        <v>0.26555555555555554</v>
      </c>
      <c r="T7208" s="31">
        <f t="shared" si="1362"/>
        <v>0.74109953703703713</v>
      </c>
      <c r="U7208" s="4">
        <f t="shared" si="1363"/>
        <v>0</v>
      </c>
      <c r="V7208" s="4" t="str">
        <f t="shared" si="1364"/>
        <v/>
      </c>
      <c r="W7208" s="18" t="str">
        <f>IF(V7208="","",VLOOKUP(L7208,日射量と図３!$A$4:$C$368,3,TRUE)*238.85/100)</f>
        <v/>
      </c>
      <c r="X7208" s="4" t="str">
        <f t="shared" si="1365"/>
        <v/>
      </c>
      <c r="Y7208" s="4" t="str">
        <f t="shared" si="1366"/>
        <v/>
      </c>
      <c r="Z7208" s="4" t="str">
        <f t="shared" si="1367"/>
        <v/>
      </c>
      <c r="AA7208" s="4" t="str">
        <f>IF($V7208="","",IF(Y7208&lt;36,0,IF(AND(36&lt;=Y7208,Y7208&lt;71),VLOOKUP($W7208,日射量と図３!$E$6:$F$34,2,TRUE),IF(AND(71&lt;=Y7208,Y7208&lt;107),VLOOKUP($W7208,日射量と図３!$E$6:$G$34,3,TRUE),IF(AND(107&lt;=Y7208,Y7208&lt;143),VLOOKUP($W7208,日射量と図３!$E$6:$H$34,4,TRUE),VLOOKUP($W7208,日射量と図３!$E$6:$I$34,5,TRUE))))))</f>
        <v/>
      </c>
      <c r="AB7208" s="4" t="str">
        <f>IF($V7208="","",IF(Z7208&lt;36,0,IF(AND(36&lt;=Z7208,Z7208&lt;71),VLOOKUP($W7208,日射量と図３!$E$6:$F$34,2,TRUE),IF(AND(71&lt;=Z7208,Z7208&lt;107),VLOOKUP($W7208,日射量と図３!$E$6:$G$34,3,TRUE),IF(AND(107&lt;=Z7208,Z7208&lt;143),VLOOKUP($W7208,日射量と図３!$E$6:$H$34,4,TRUE),VLOOKUP($W7208,日射量と図３!$E$6:$I$34,5,TRUE))))))</f>
        <v/>
      </c>
      <c r="AC7208" s="382" t="str">
        <f t="shared" si="1359"/>
        <v/>
      </c>
      <c r="AD7208" s="382" t="str">
        <f t="shared" si="1360"/>
        <v/>
      </c>
    </row>
    <row r="7209" spans="11:30" ht="13.5" customHeight="1">
      <c r="K7209" s="4">
        <f t="shared" si="1356"/>
        <v>3</v>
      </c>
      <c r="L7209" s="34">
        <v>43552</v>
      </c>
      <c r="M7209" s="4">
        <v>301</v>
      </c>
      <c r="N7209" s="4">
        <v>6</v>
      </c>
      <c r="O7209" s="31">
        <v>0.20833333333333334</v>
      </c>
      <c r="P7209" s="35">
        <v>6.62</v>
      </c>
      <c r="Q7209" s="36">
        <f t="shared" si="1357"/>
        <v>15</v>
      </c>
      <c r="R7209" s="4">
        <f t="shared" si="1358"/>
        <v>8.379999999999999</v>
      </c>
      <c r="S7209" s="31">
        <f t="shared" si="1361"/>
        <v>0.26555555555555554</v>
      </c>
      <c r="T7209" s="31">
        <f t="shared" si="1362"/>
        <v>0.74109953703703713</v>
      </c>
      <c r="U7209" s="4">
        <f t="shared" si="1363"/>
        <v>0</v>
      </c>
      <c r="V7209" s="4" t="str">
        <f t="shared" si="1364"/>
        <v/>
      </c>
      <c r="W7209" s="18" t="str">
        <f>IF(V7209="","",VLOOKUP(L7209,日射量と図３!$A$4:$C$368,3,TRUE)*238.85/100)</f>
        <v/>
      </c>
      <c r="X7209" s="4" t="str">
        <f t="shared" si="1365"/>
        <v/>
      </c>
      <c r="Y7209" s="4" t="str">
        <f t="shared" si="1366"/>
        <v/>
      </c>
      <c r="Z7209" s="4" t="str">
        <f t="shared" si="1367"/>
        <v/>
      </c>
      <c r="AA7209" s="4" t="str">
        <f>IF($V7209="","",IF(Y7209&lt;36,0,IF(AND(36&lt;=Y7209,Y7209&lt;71),VLOOKUP($W7209,日射量と図３!$E$6:$F$34,2,TRUE),IF(AND(71&lt;=Y7209,Y7209&lt;107),VLOOKUP($W7209,日射量と図３!$E$6:$G$34,3,TRUE),IF(AND(107&lt;=Y7209,Y7209&lt;143),VLOOKUP($W7209,日射量と図３!$E$6:$H$34,4,TRUE),VLOOKUP($W7209,日射量と図３!$E$6:$I$34,5,TRUE))))))</f>
        <v/>
      </c>
      <c r="AB7209" s="4" t="str">
        <f>IF($V7209="","",IF(Z7209&lt;36,0,IF(AND(36&lt;=Z7209,Z7209&lt;71),VLOOKUP($W7209,日射量と図３!$E$6:$F$34,2,TRUE),IF(AND(71&lt;=Z7209,Z7209&lt;107),VLOOKUP($W7209,日射量と図３!$E$6:$G$34,3,TRUE),IF(AND(107&lt;=Z7209,Z7209&lt;143),VLOOKUP($W7209,日射量と図３!$E$6:$H$34,4,TRUE),VLOOKUP($W7209,日射量と図３!$E$6:$I$34,5,TRUE))))))</f>
        <v/>
      </c>
      <c r="AC7209" s="382" t="str">
        <f t="shared" si="1359"/>
        <v/>
      </c>
      <c r="AD7209" s="382" t="str">
        <f t="shared" si="1360"/>
        <v/>
      </c>
    </row>
    <row r="7210" spans="11:30" ht="13.5" customHeight="1">
      <c r="K7210" s="4">
        <f t="shared" si="1356"/>
        <v>3</v>
      </c>
      <c r="L7210" s="34">
        <v>43552</v>
      </c>
      <c r="M7210" s="4">
        <v>301</v>
      </c>
      <c r="N7210" s="4">
        <v>7</v>
      </c>
      <c r="O7210" s="31">
        <v>0.25</v>
      </c>
      <c r="P7210" s="35">
        <v>6.4599999999999991</v>
      </c>
      <c r="Q7210" s="36">
        <f t="shared" si="1357"/>
        <v>15</v>
      </c>
      <c r="R7210" s="4">
        <f t="shared" si="1358"/>
        <v>8.5400000000000009</v>
      </c>
      <c r="S7210" s="31">
        <f t="shared" si="1361"/>
        <v>0.26555555555555554</v>
      </c>
      <c r="T7210" s="31">
        <f t="shared" si="1362"/>
        <v>0.74109953703703713</v>
      </c>
      <c r="U7210" s="4">
        <f t="shared" si="1363"/>
        <v>0</v>
      </c>
      <c r="V7210" s="4" t="str">
        <f t="shared" si="1364"/>
        <v/>
      </c>
      <c r="W7210" s="18" t="str">
        <f>IF(V7210="","",VLOOKUP(L7210,日射量と図３!$A$4:$C$368,3,TRUE)*238.85/100)</f>
        <v/>
      </c>
      <c r="X7210" s="4" t="str">
        <f t="shared" si="1365"/>
        <v/>
      </c>
      <c r="Y7210" s="4" t="str">
        <f t="shared" si="1366"/>
        <v/>
      </c>
      <c r="Z7210" s="4" t="str">
        <f t="shared" si="1367"/>
        <v/>
      </c>
      <c r="AA7210" s="4" t="str">
        <f>IF($V7210="","",IF(Y7210&lt;36,0,IF(AND(36&lt;=Y7210,Y7210&lt;71),VLOOKUP($W7210,日射量と図３!$E$6:$F$34,2,TRUE),IF(AND(71&lt;=Y7210,Y7210&lt;107),VLOOKUP($W7210,日射量と図３!$E$6:$G$34,3,TRUE),IF(AND(107&lt;=Y7210,Y7210&lt;143),VLOOKUP($W7210,日射量と図３!$E$6:$H$34,4,TRUE),VLOOKUP($W7210,日射量と図３!$E$6:$I$34,5,TRUE))))))</f>
        <v/>
      </c>
      <c r="AB7210" s="4" t="str">
        <f>IF($V7210="","",IF(Z7210&lt;36,0,IF(AND(36&lt;=Z7210,Z7210&lt;71),VLOOKUP($W7210,日射量と図３!$E$6:$F$34,2,TRUE),IF(AND(71&lt;=Z7210,Z7210&lt;107),VLOOKUP($W7210,日射量と図３!$E$6:$G$34,3,TRUE),IF(AND(107&lt;=Z7210,Z7210&lt;143),VLOOKUP($W7210,日射量と図３!$E$6:$H$34,4,TRUE),VLOOKUP($W7210,日射量と図３!$E$6:$I$34,5,TRUE))))))</f>
        <v/>
      </c>
      <c r="AC7210" s="382" t="str">
        <f t="shared" si="1359"/>
        <v/>
      </c>
      <c r="AD7210" s="382" t="str">
        <f t="shared" si="1360"/>
        <v/>
      </c>
    </row>
    <row r="7211" spans="11:30" ht="13.5" customHeight="1">
      <c r="K7211" s="4">
        <f t="shared" si="1356"/>
        <v>3</v>
      </c>
      <c r="L7211" s="34">
        <v>43552</v>
      </c>
      <c r="M7211" s="4">
        <v>301</v>
      </c>
      <c r="N7211" s="4">
        <v>8</v>
      </c>
      <c r="O7211" s="31">
        <v>0.29166666666666669</v>
      </c>
      <c r="P7211" s="35">
        <v>7.18</v>
      </c>
      <c r="Q7211" s="36">
        <f t="shared" si="1357"/>
        <v>12</v>
      </c>
      <c r="R7211" s="4">
        <f t="shared" si="1358"/>
        <v>4.82</v>
      </c>
      <c r="S7211" s="31">
        <f t="shared" si="1361"/>
        <v>0.26555555555555554</v>
      </c>
      <c r="T7211" s="31">
        <f t="shared" si="1362"/>
        <v>0.74109953703703713</v>
      </c>
      <c r="U7211" s="4">
        <f t="shared" si="1363"/>
        <v>4.82</v>
      </c>
      <c r="V7211" s="4" t="str">
        <f t="shared" si="1364"/>
        <v/>
      </c>
      <c r="W7211" s="18" t="str">
        <f>IF(V7211="","",VLOOKUP(L7211,日射量と図３!$A$4:$C$368,3,TRUE)*238.85/100)</f>
        <v/>
      </c>
      <c r="X7211" s="4" t="str">
        <f t="shared" si="1365"/>
        <v/>
      </c>
      <c r="Y7211" s="4" t="str">
        <f t="shared" si="1366"/>
        <v/>
      </c>
      <c r="Z7211" s="4" t="str">
        <f t="shared" si="1367"/>
        <v/>
      </c>
      <c r="AA7211" s="4" t="str">
        <f>IF($V7211="","",IF(Y7211&lt;36,0,IF(AND(36&lt;=Y7211,Y7211&lt;71),VLOOKUP($W7211,日射量と図３!$E$6:$F$34,2,TRUE),IF(AND(71&lt;=Y7211,Y7211&lt;107),VLOOKUP($W7211,日射量と図３!$E$6:$G$34,3,TRUE),IF(AND(107&lt;=Y7211,Y7211&lt;143),VLOOKUP($W7211,日射量と図３!$E$6:$H$34,4,TRUE),VLOOKUP($W7211,日射量と図３!$E$6:$I$34,5,TRUE))))))</f>
        <v/>
      </c>
      <c r="AB7211" s="4" t="str">
        <f>IF($V7211="","",IF(Z7211&lt;36,0,IF(AND(36&lt;=Z7211,Z7211&lt;71),VLOOKUP($W7211,日射量と図３!$E$6:$F$34,2,TRUE),IF(AND(71&lt;=Z7211,Z7211&lt;107),VLOOKUP($W7211,日射量と図３!$E$6:$G$34,3,TRUE),IF(AND(107&lt;=Z7211,Z7211&lt;143),VLOOKUP($W7211,日射量と図３!$E$6:$H$34,4,TRUE),VLOOKUP($W7211,日射量と図３!$E$6:$I$34,5,TRUE))))))</f>
        <v/>
      </c>
      <c r="AC7211" s="382" t="str">
        <f t="shared" si="1359"/>
        <v/>
      </c>
      <c r="AD7211" s="382" t="str">
        <f t="shared" si="1360"/>
        <v/>
      </c>
    </row>
    <row r="7212" spans="11:30" ht="13.5" customHeight="1">
      <c r="K7212" s="4">
        <f t="shared" si="1356"/>
        <v>3</v>
      </c>
      <c r="L7212" s="34">
        <v>43552</v>
      </c>
      <c r="M7212" s="4">
        <v>301</v>
      </c>
      <c r="N7212" s="4">
        <v>9</v>
      </c>
      <c r="O7212" s="31">
        <v>0.33333333333333331</v>
      </c>
      <c r="P7212" s="35">
        <v>8.7200000000000024</v>
      </c>
      <c r="Q7212" s="36">
        <f t="shared" si="1357"/>
        <v>12</v>
      </c>
      <c r="R7212" s="4">
        <f t="shared" si="1358"/>
        <v>3.2799999999999976</v>
      </c>
      <c r="S7212" s="31">
        <f t="shared" si="1361"/>
        <v>0.26555555555555554</v>
      </c>
      <c r="T7212" s="31">
        <f t="shared" si="1362"/>
        <v>0.74109953703703713</v>
      </c>
      <c r="U7212" s="4">
        <f t="shared" si="1363"/>
        <v>3.2799999999999976</v>
      </c>
      <c r="V7212" s="4" t="str">
        <f t="shared" si="1364"/>
        <v/>
      </c>
      <c r="W7212" s="18" t="str">
        <f>IF(V7212="","",VLOOKUP(L7212,日射量と図３!$A$4:$C$368,3,TRUE)*238.85/100)</f>
        <v/>
      </c>
      <c r="X7212" s="4" t="str">
        <f t="shared" si="1365"/>
        <v/>
      </c>
      <c r="Y7212" s="4" t="str">
        <f t="shared" si="1366"/>
        <v/>
      </c>
      <c r="Z7212" s="4" t="str">
        <f t="shared" si="1367"/>
        <v/>
      </c>
      <c r="AA7212" s="4" t="str">
        <f>IF($V7212="","",IF(Y7212&lt;36,0,IF(AND(36&lt;=Y7212,Y7212&lt;71),VLOOKUP($W7212,日射量と図３!$E$6:$F$34,2,TRUE),IF(AND(71&lt;=Y7212,Y7212&lt;107),VLOOKUP($W7212,日射量と図３!$E$6:$G$34,3,TRUE),IF(AND(107&lt;=Y7212,Y7212&lt;143),VLOOKUP($W7212,日射量と図３!$E$6:$H$34,4,TRUE),VLOOKUP($W7212,日射量と図３!$E$6:$I$34,5,TRUE))))))</f>
        <v/>
      </c>
      <c r="AB7212" s="4" t="str">
        <f>IF($V7212="","",IF(Z7212&lt;36,0,IF(AND(36&lt;=Z7212,Z7212&lt;71),VLOOKUP($W7212,日射量と図３!$E$6:$F$34,2,TRUE),IF(AND(71&lt;=Z7212,Z7212&lt;107),VLOOKUP($W7212,日射量と図３!$E$6:$G$34,3,TRUE),IF(AND(107&lt;=Z7212,Z7212&lt;143),VLOOKUP($W7212,日射量と図３!$E$6:$H$34,4,TRUE),VLOOKUP($W7212,日射量と図３!$E$6:$I$34,5,TRUE))))))</f>
        <v/>
      </c>
      <c r="AC7212" s="382" t="str">
        <f t="shared" si="1359"/>
        <v/>
      </c>
      <c r="AD7212" s="382" t="str">
        <f t="shared" si="1360"/>
        <v/>
      </c>
    </row>
    <row r="7213" spans="11:30" ht="13.5" customHeight="1">
      <c r="K7213" s="4">
        <f t="shared" si="1356"/>
        <v>3</v>
      </c>
      <c r="L7213" s="34">
        <v>43552</v>
      </c>
      <c r="M7213" s="4">
        <v>301</v>
      </c>
      <c r="N7213" s="4">
        <v>10</v>
      </c>
      <c r="O7213" s="31">
        <v>0.375</v>
      </c>
      <c r="P7213" s="35">
        <v>10.620000000000001</v>
      </c>
      <c r="Q7213" s="36">
        <f t="shared" si="1357"/>
        <v>12</v>
      </c>
      <c r="R7213" s="4">
        <f t="shared" si="1358"/>
        <v>1.379999999999999</v>
      </c>
      <c r="S7213" s="31">
        <f t="shared" si="1361"/>
        <v>0.26555555555555554</v>
      </c>
      <c r="T7213" s="31">
        <f t="shared" si="1362"/>
        <v>0.74109953703703713</v>
      </c>
      <c r="U7213" s="4">
        <f t="shared" si="1363"/>
        <v>1.379999999999999</v>
      </c>
      <c r="V7213" s="4" t="str">
        <f t="shared" si="1364"/>
        <v/>
      </c>
      <c r="W7213" s="18" t="str">
        <f>IF(V7213="","",VLOOKUP(L7213,日射量と図３!$A$4:$C$368,3,TRUE)*238.85/100)</f>
        <v/>
      </c>
      <c r="X7213" s="4" t="str">
        <f t="shared" si="1365"/>
        <v/>
      </c>
      <c r="Y7213" s="4" t="str">
        <f t="shared" si="1366"/>
        <v/>
      </c>
      <c r="Z7213" s="4" t="str">
        <f t="shared" si="1367"/>
        <v/>
      </c>
      <c r="AA7213" s="4" t="str">
        <f>IF($V7213="","",IF(Y7213&lt;36,0,IF(AND(36&lt;=Y7213,Y7213&lt;71),VLOOKUP($W7213,日射量と図３!$E$6:$F$34,2,TRUE),IF(AND(71&lt;=Y7213,Y7213&lt;107),VLOOKUP($W7213,日射量と図３!$E$6:$G$34,3,TRUE),IF(AND(107&lt;=Y7213,Y7213&lt;143),VLOOKUP($W7213,日射量と図３!$E$6:$H$34,4,TRUE),VLOOKUP($W7213,日射量と図３!$E$6:$I$34,5,TRUE))))))</f>
        <v/>
      </c>
      <c r="AB7213" s="4" t="str">
        <f>IF($V7213="","",IF(Z7213&lt;36,0,IF(AND(36&lt;=Z7213,Z7213&lt;71),VLOOKUP($W7213,日射量と図３!$E$6:$F$34,2,TRUE),IF(AND(71&lt;=Z7213,Z7213&lt;107),VLOOKUP($W7213,日射量と図３!$E$6:$G$34,3,TRUE),IF(AND(107&lt;=Z7213,Z7213&lt;143),VLOOKUP($W7213,日射量と図３!$E$6:$H$34,4,TRUE),VLOOKUP($W7213,日射量と図３!$E$6:$I$34,5,TRUE))))))</f>
        <v/>
      </c>
      <c r="AC7213" s="382" t="str">
        <f t="shared" si="1359"/>
        <v/>
      </c>
      <c r="AD7213" s="382" t="str">
        <f t="shared" si="1360"/>
        <v/>
      </c>
    </row>
    <row r="7214" spans="11:30" ht="13.5" customHeight="1">
      <c r="K7214" s="4">
        <f t="shared" si="1356"/>
        <v>3</v>
      </c>
      <c r="L7214" s="34">
        <v>43552</v>
      </c>
      <c r="M7214" s="4">
        <v>301</v>
      </c>
      <c r="N7214" s="4">
        <v>11</v>
      </c>
      <c r="O7214" s="31">
        <v>0.41666666666666669</v>
      </c>
      <c r="P7214" s="35">
        <v>12.36</v>
      </c>
      <c r="Q7214" s="36">
        <f t="shared" si="1357"/>
        <v>12</v>
      </c>
      <c r="R7214" s="4">
        <f t="shared" si="1358"/>
        <v>0</v>
      </c>
      <c r="S7214" s="31">
        <f t="shared" si="1361"/>
        <v>0.26555555555555554</v>
      </c>
      <c r="T7214" s="31">
        <f t="shared" si="1362"/>
        <v>0.74109953703703713</v>
      </c>
      <c r="U7214" s="4">
        <f t="shared" si="1363"/>
        <v>0</v>
      </c>
      <c r="V7214" s="4" t="str">
        <f t="shared" si="1364"/>
        <v/>
      </c>
      <c r="W7214" s="18" t="str">
        <f>IF(V7214="","",VLOOKUP(L7214,日射量と図３!$A$4:$C$368,3,TRUE)*238.85/100)</f>
        <v/>
      </c>
      <c r="X7214" s="4" t="str">
        <f t="shared" si="1365"/>
        <v/>
      </c>
      <c r="Y7214" s="4" t="str">
        <f t="shared" si="1366"/>
        <v/>
      </c>
      <c r="Z7214" s="4" t="str">
        <f t="shared" si="1367"/>
        <v/>
      </c>
      <c r="AA7214" s="4" t="str">
        <f>IF($V7214="","",IF(Y7214&lt;36,0,IF(AND(36&lt;=Y7214,Y7214&lt;71),VLOOKUP($W7214,日射量と図３!$E$6:$F$34,2,TRUE),IF(AND(71&lt;=Y7214,Y7214&lt;107),VLOOKUP($W7214,日射量と図３!$E$6:$G$34,3,TRUE),IF(AND(107&lt;=Y7214,Y7214&lt;143),VLOOKUP($W7214,日射量と図３!$E$6:$H$34,4,TRUE),VLOOKUP($W7214,日射量と図３!$E$6:$I$34,5,TRUE))))))</f>
        <v/>
      </c>
      <c r="AB7214" s="4" t="str">
        <f>IF($V7214="","",IF(Z7214&lt;36,0,IF(AND(36&lt;=Z7214,Z7214&lt;71),VLOOKUP($W7214,日射量と図３!$E$6:$F$34,2,TRUE),IF(AND(71&lt;=Z7214,Z7214&lt;107),VLOOKUP($W7214,日射量と図３!$E$6:$G$34,3,TRUE),IF(AND(107&lt;=Z7214,Z7214&lt;143),VLOOKUP($W7214,日射量と図３!$E$6:$H$34,4,TRUE),VLOOKUP($W7214,日射量と図３!$E$6:$I$34,5,TRUE))))))</f>
        <v/>
      </c>
      <c r="AC7214" s="382" t="str">
        <f t="shared" si="1359"/>
        <v/>
      </c>
      <c r="AD7214" s="382" t="str">
        <f t="shared" si="1360"/>
        <v/>
      </c>
    </row>
    <row r="7215" spans="11:30" ht="13.5" customHeight="1">
      <c r="K7215" s="4">
        <f t="shared" si="1356"/>
        <v>3</v>
      </c>
      <c r="L7215" s="34">
        <v>43552</v>
      </c>
      <c r="M7215" s="4">
        <v>301</v>
      </c>
      <c r="N7215" s="4">
        <v>12</v>
      </c>
      <c r="O7215" s="31">
        <v>0.45833333333333331</v>
      </c>
      <c r="P7215" s="35">
        <v>14.080000000000002</v>
      </c>
      <c r="Q7215" s="36">
        <f t="shared" si="1357"/>
        <v>12</v>
      </c>
      <c r="R7215" s="4">
        <f t="shared" si="1358"/>
        <v>0</v>
      </c>
      <c r="S7215" s="31">
        <f t="shared" si="1361"/>
        <v>0.26555555555555554</v>
      </c>
      <c r="T7215" s="31">
        <f t="shared" si="1362"/>
        <v>0.74109953703703713</v>
      </c>
      <c r="U7215" s="4">
        <f t="shared" si="1363"/>
        <v>0</v>
      </c>
      <c r="V7215" s="4" t="str">
        <f t="shared" si="1364"/>
        <v/>
      </c>
      <c r="W7215" s="18" t="str">
        <f>IF(V7215="","",VLOOKUP(L7215,日射量と図３!$A$4:$C$368,3,TRUE)*238.85/100)</f>
        <v/>
      </c>
      <c r="X7215" s="4" t="str">
        <f t="shared" si="1365"/>
        <v/>
      </c>
      <c r="Y7215" s="4" t="str">
        <f t="shared" si="1366"/>
        <v/>
      </c>
      <c r="Z7215" s="4" t="str">
        <f t="shared" si="1367"/>
        <v/>
      </c>
      <c r="AA7215" s="4" t="str">
        <f>IF($V7215="","",IF(Y7215&lt;36,0,IF(AND(36&lt;=Y7215,Y7215&lt;71),VLOOKUP($W7215,日射量と図３!$E$6:$F$34,2,TRUE),IF(AND(71&lt;=Y7215,Y7215&lt;107),VLOOKUP($W7215,日射量と図３!$E$6:$G$34,3,TRUE),IF(AND(107&lt;=Y7215,Y7215&lt;143),VLOOKUP($W7215,日射量と図３!$E$6:$H$34,4,TRUE),VLOOKUP($W7215,日射量と図３!$E$6:$I$34,5,TRUE))))))</f>
        <v/>
      </c>
      <c r="AB7215" s="4" t="str">
        <f>IF($V7215="","",IF(Z7215&lt;36,0,IF(AND(36&lt;=Z7215,Z7215&lt;71),VLOOKUP($W7215,日射量と図３!$E$6:$F$34,2,TRUE),IF(AND(71&lt;=Z7215,Z7215&lt;107),VLOOKUP($W7215,日射量と図３!$E$6:$G$34,3,TRUE),IF(AND(107&lt;=Z7215,Z7215&lt;143),VLOOKUP($W7215,日射量と図３!$E$6:$H$34,4,TRUE),VLOOKUP($W7215,日射量と図３!$E$6:$I$34,5,TRUE))))))</f>
        <v/>
      </c>
      <c r="AC7215" s="382" t="str">
        <f t="shared" si="1359"/>
        <v/>
      </c>
      <c r="AD7215" s="382" t="str">
        <f t="shared" si="1360"/>
        <v/>
      </c>
    </row>
    <row r="7216" spans="11:30" ht="13.5" customHeight="1">
      <c r="K7216" s="4">
        <f t="shared" si="1356"/>
        <v>3</v>
      </c>
      <c r="L7216" s="34">
        <v>43552</v>
      </c>
      <c r="M7216" s="4">
        <v>301</v>
      </c>
      <c r="N7216" s="4">
        <v>13</v>
      </c>
      <c r="O7216" s="31">
        <v>0.5</v>
      </c>
      <c r="P7216" s="35">
        <v>15.8</v>
      </c>
      <c r="Q7216" s="36">
        <f t="shared" si="1357"/>
        <v>12</v>
      </c>
      <c r="R7216" s="4">
        <f t="shared" si="1358"/>
        <v>0</v>
      </c>
      <c r="S7216" s="31">
        <f t="shared" si="1361"/>
        <v>0.26555555555555554</v>
      </c>
      <c r="T7216" s="31">
        <f t="shared" si="1362"/>
        <v>0.74109953703703713</v>
      </c>
      <c r="U7216" s="4">
        <f t="shared" si="1363"/>
        <v>0</v>
      </c>
      <c r="V7216" s="4" t="str">
        <f t="shared" si="1364"/>
        <v/>
      </c>
      <c r="W7216" s="18" t="str">
        <f>IF(V7216="","",VLOOKUP(L7216,日射量と図３!$A$4:$C$368,3,TRUE)*238.85/100)</f>
        <v/>
      </c>
      <c r="X7216" s="4" t="str">
        <f t="shared" si="1365"/>
        <v/>
      </c>
      <c r="Y7216" s="4" t="str">
        <f t="shared" si="1366"/>
        <v/>
      </c>
      <c r="Z7216" s="4" t="str">
        <f t="shared" si="1367"/>
        <v/>
      </c>
      <c r="AA7216" s="4" t="str">
        <f>IF($V7216="","",IF(Y7216&lt;36,0,IF(AND(36&lt;=Y7216,Y7216&lt;71),VLOOKUP($W7216,日射量と図３!$E$6:$F$34,2,TRUE),IF(AND(71&lt;=Y7216,Y7216&lt;107),VLOOKUP($W7216,日射量と図３!$E$6:$G$34,3,TRUE),IF(AND(107&lt;=Y7216,Y7216&lt;143),VLOOKUP($W7216,日射量と図３!$E$6:$H$34,4,TRUE),VLOOKUP($W7216,日射量と図３!$E$6:$I$34,5,TRUE))))))</f>
        <v/>
      </c>
      <c r="AB7216" s="4" t="str">
        <f>IF($V7216="","",IF(Z7216&lt;36,0,IF(AND(36&lt;=Z7216,Z7216&lt;71),VLOOKUP($W7216,日射量と図３!$E$6:$F$34,2,TRUE),IF(AND(71&lt;=Z7216,Z7216&lt;107),VLOOKUP($W7216,日射量と図３!$E$6:$G$34,3,TRUE),IF(AND(107&lt;=Z7216,Z7216&lt;143),VLOOKUP($W7216,日射量と図３!$E$6:$H$34,4,TRUE),VLOOKUP($W7216,日射量と図３!$E$6:$I$34,5,TRUE))))))</f>
        <v/>
      </c>
      <c r="AC7216" s="382" t="str">
        <f t="shared" si="1359"/>
        <v/>
      </c>
      <c r="AD7216" s="382" t="str">
        <f t="shared" si="1360"/>
        <v/>
      </c>
    </row>
    <row r="7217" spans="11:30" ht="13.5" customHeight="1">
      <c r="K7217" s="4">
        <f t="shared" si="1356"/>
        <v>3</v>
      </c>
      <c r="L7217" s="34">
        <v>43552</v>
      </c>
      <c r="M7217" s="4">
        <v>301</v>
      </c>
      <c r="N7217" s="4">
        <v>14</v>
      </c>
      <c r="O7217" s="31">
        <v>0.54166666666666663</v>
      </c>
      <c r="P7217" s="35">
        <v>15.85</v>
      </c>
      <c r="Q7217" s="36">
        <f t="shared" si="1357"/>
        <v>12</v>
      </c>
      <c r="R7217" s="4">
        <f t="shared" si="1358"/>
        <v>0</v>
      </c>
      <c r="S7217" s="31">
        <f t="shared" si="1361"/>
        <v>0.26555555555555554</v>
      </c>
      <c r="T7217" s="31">
        <f t="shared" si="1362"/>
        <v>0.74109953703703713</v>
      </c>
      <c r="U7217" s="4">
        <f t="shared" si="1363"/>
        <v>0</v>
      </c>
      <c r="V7217" s="4" t="str">
        <f t="shared" si="1364"/>
        <v/>
      </c>
      <c r="W7217" s="18" t="str">
        <f>IF(V7217="","",VLOOKUP(L7217,日射量と図３!$A$4:$C$368,3,TRUE)*238.85/100)</f>
        <v/>
      </c>
      <c r="X7217" s="4" t="str">
        <f t="shared" si="1365"/>
        <v/>
      </c>
      <c r="Y7217" s="4" t="str">
        <f t="shared" si="1366"/>
        <v/>
      </c>
      <c r="Z7217" s="4" t="str">
        <f t="shared" si="1367"/>
        <v/>
      </c>
      <c r="AA7217" s="4" t="str">
        <f>IF($V7217="","",IF(Y7217&lt;36,0,IF(AND(36&lt;=Y7217,Y7217&lt;71),VLOOKUP($W7217,日射量と図３!$E$6:$F$34,2,TRUE),IF(AND(71&lt;=Y7217,Y7217&lt;107),VLOOKUP($W7217,日射量と図３!$E$6:$G$34,3,TRUE),IF(AND(107&lt;=Y7217,Y7217&lt;143),VLOOKUP($W7217,日射量と図３!$E$6:$H$34,4,TRUE),VLOOKUP($W7217,日射量と図３!$E$6:$I$34,5,TRUE))))))</f>
        <v/>
      </c>
      <c r="AB7217" s="4" t="str">
        <f>IF($V7217="","",IF(Z7217&lt;36,0,IF(AND(36&lt;=Z7217,Z7217&lt;71),VLOOKUP($W7217,日射量と図３!$E$6:$F$34,2,TRUE),IF(AND(71&lt;=Z7217,Z7217&lt;107),VLOOKUP($W7217,日射量と図３!$E$6:$G$34,3,TRUE),IF(AND(107&lt;=Z7217,Z7217&lt;143),VLOOKUP($W7217,日射量と図３!$E$6:$H$34,4,TRUE),VLOOKUP($W7217,日射量と図３!$E$6:$I$34,5,TRUE))))))</f>
        <v/>
      </c>
      <c r="AC7217" s="382" t="str">
        <f t="shared" si="1359"/>
        <v/>
      </c>
      <c r="AD7217" s="382" t="str">
        <f t="shared" si="1360"/>
        <v/>
      </c>
    </row>
    <row r="7218" spans="11:30" ht="13.5" customHeight="1">
      <c r="K7218" s="4">
        <f t="shared" si="1356"/>
        <v>3</v>
      </c>
      <c r="L7218" s="34">
        <v>43552</v>
      </c>
      <c r="M7218" s="4">
        <v>301</v>
      </c>
      <c r="N7218" s="4">
        <v>15</v>
      </c>
      <c r="O7218" s="31">
        <v>0.58333333333333337</v>
      </c>
      <c r="P7218" s="35">
        <v>16.349999999999998</v>
      </c>
      <c r="Q7218" s="36">
        <f t="shared" si="1357"/>
        <v>12</v>
      </c>
      <c r="R7218" s="4">
        <f t="shared" si="1358"/>
        <v>0</v>
      </c>
      <c r="S7218" s="31">
        <f t="shared" si="1361"/>
        <v>0.26555555555555554</v>
      </c>
      <c r="T7218" s="31">
        <f t="shared" si="1362"/>
        <v>0.74109953703703713</v>
      </c>
      <c r="U7218" s="4">
        <f t="shared" si="1363"/>
        <v>0</v>
      </c>
      <c r="V7218" s="4" t="str">
        <f t="shared" si="1364"/>
        <v/>
      </c>
      <c r="W7218" s="18" t="str">
        <f>IF(V7218="","",VLOOKUP(L7218,日射量と図３!$A$4:$C$368,3,TRUE)*238.85/100)</f>
        <v/>
      </c>
      <c r="X7218" s="4" t="str">
        <f t="shared" si="1365"/>
        <v/>
      </c>
      <c r="Y7218" s="4" t="str">
        <f t="shared" si="1366"/>
        <v/>
      </c>
      <c r="Z7218" s="4" t="str">
        <f t="shared" si="1367"/>
        <v/>
      </c>
      <c r="AA7218" s="4" t="str">
        <f>IF($V7218="","",IF(Y7218&lt;36,0,IF(AND(36&lt;=Y7218,Y7218&lt;71),VLOOKUP($W7218,日射量と図３!$E$6:$F$34,2,TRUE),IF(AND(71&lt;=Y7218,Y7218&lt;107),VLOOKUP($W7218,日射量と図３!$E$6:$G$34,3,TRUE),IF(AND(107&lt;=Y7218,Y7218&lt;143),VLOOKUP($W7218,日射量と図３!$E$6:$H$34,4,TRUE),VLOOKUP($W7218,日射量と図３!$E$6:$I$34,5,TRUE))))))</f>
        <v/>
      </c>
      <c r="AB7218" s="4" t="str">
        <f>IF($V7218="","",IF(Z7218&lt;36,0,IF(AND(36&lt;=Z7218,Z7218&lt;71),VLOOKUP($W7218,日射量と図３!$E$6:$F$34,2,TRUE),IF(AND(71&lt;=Z7218,Z7218&lt;107),VLOOKUP($W7218,日射量と図３!$E$6:$G$34,3,TRUE),IF(AND(107&lt;=Z7218,Z7218&lt;143),VLOOKUP($W7218,日射量と図３!$E$6:$H$34,4,TRUE),VLOOKUP($W7218,日射量と図３!$E$6:$I$34,5,TRUE))))))</f>
        <v/>
      </c>
      <c r="AC7218" s="382" t="str">
        <f t="shared" si="1359"/>
        <v/>
      </c>
      <c r="AD7218" s="382" t="str">
        <f t="shared" si="1360"/>
        <v/>
      </c>
    </row>
    <row r="7219" spans="11:30" ht="13.5" customHeight="1">
      <c r="K7219" s="4">
        <f t="shared" si="1356"/>
        <v>3</v>
      </c>
      <c r="L7219" s="34">
        <v>43552</v>
      </c>
      <c r="M7219" s="4">
        <v>301</v>
      </c>
      <c r="N7219" s="4">
        <v>16</v>
      </c>
      <c r="O7219" s="31">
        <v>0.625</v>
      </c>
      <c r="P7219" s="35">
        <v>16.759999999999998</v>
      </c>
      <c r="Q7219" s="36">
        <f t="shared" si="1357"/>
        <v>16</v>
      </c>
      <c r="R7219" s="4">
        <f t="shared" si="1358"/>
        <v>0</v>
      </c>
      <c r="S7219" s="31">
        <f t="shared" si="1361"/>
        <v>0.26555555555555554</v>
      </c>
      <c r="T7219" s="31">
        <f t="shared" si="1362"/>
        <v>0.74109953703703713</v>
      </c>
      <c r="U7219" s="4">
        <f t="shared" si="1363"/>
        <v>0</v>
      </c>
      <c r="V7219" s="4" t="str">
        <f t="shared" si="1364"/>
        <v/>
      </c>
      <c r="W7219" s="18" t="str">
        <f>IF(V7219="","",VLOOKUP(L7219,日射量と図３!$A$4:$C$368,3,TRUE)*238.85/100)</f>
        <v/>
      </c>
      <c r="X7219" s="4" t="str">
        <f t="shared" si="1365"/>
        <v/>
      </c>
      <c r="Y7219" s="4" t="str">
        <f t="shared" si="1366"/>
        <v/>
      </c>
      <c r="Z7219" s="4" t="str">
        <f t="shared" si="1367"/>
        <v/>
      </c>
      <c r="AA7219" s="4" t="str">
        <f>IF($V7219="","",IF(Y7219&lt;36,0,IF(AND(36&lt;=Y7219,Y7219&lt;71),VLOOKUP($W7219,日射量と図３!$E$6:$F$34,2,TRUE),IF(AND(71&lt;=Y7219,Y7219&lt;107),VLOOKUP($W7219,日射量と図３!$E$6:$G$34,3,TRUE),IF(AND(107&lt;=Y7219,Y7219&lt;143),VLOOKUP($W7219,日射量と図３!$E$6:$H$34,4,TRUE),VLOOKUP($W7219,日射量と図３!$E$6:$I$34,5,TRUE))))))</f>
        <v/>
      </c>
      <c r="AB7219" s="4" t="str">
        <f>IF($V7219="","",IF(Z7219&lt;36,0,IF(AND(36&lt;=Z7219,Z7219&lt;71),VLOOKUP($W7219,日射量と図３!$E$6:$F$34,2,TRUE),IF(AND(71&lt;=Z7219,Z7219&lt;107),VLOOKUP($W7219,日射量と図３!$E$6:$G$34,3,TRUE),IF(AND(107&lt;=Z7219,Z7219&lt;143),VLOOKUP($W7219,日射量と図３!$E$6:$H$34,4,TRUE),VLOOKUP($W7219,日射量と図３!$E$6:$I$34,5,TRUE))))))</f>
        <v/>
      </c>
      <c r="AC7219" s="382" t="str">
        <f t="shared" si="1359"/>
        <v/>
      </c>
      <c r="AD7219" s="382" t="str">
        <f t="shared" si="1360"/>
        <v/>
      </c>
    </row>
    <row r="7220" spans="11:30" ht="13.5" customHeight="1">
      <c r="K7220" s="4">
        <f t="shared" si="1356"/>
        <v>3</v>
      </c>
      <c r="L7220" s="34">
        <v>43552</v>
      </c>
      <c r="M7220" s="4">
        <v>301</v>
      </c>
      <c r="N7220" s="4">
        <v>17</v>
      </c>
      <c r="O7220" s="31">
        <v>0.66666666666666663</v>
      </c>
      <c r="P7220" s="35">
        <v>16.04</v>
      </c>
      <c r="Q7220" s="36">
        <f t="shared" si="1357"/>
        <v>16</v>
      </c>
      <c r="R7220" s="4">
        <f t="shared" si="1358"/>
        <v>0</v>
      </c>
      <c r="S7220" s="31">
        <f t="shared" si="1361"/>
        <v>0.26555555555555554</v>
      </c>
      <c r="T7220" s="31">
        <f t="shared" si="1362"/>
        <v>0.74109953703703713</v>
      </c>
      <c r="U7220" s="4">
        <f t="shared" si="1363"/>
        <v>0</v>
      </c>
      <c r="V7220" s="4" t="str">
        <f t="shared" si="1364"/>
        <v/>
      </c>
      <c r="W7220" s="18" t="str">
        <f>IF(V7220="","",VLOOKUP(L7220,日射量と図３!$A$4:$C$368,3,TRUE)*238.85/100)</f>
        <v/>
      </c>
      <c r="X7220" s="4" t="str">
        <f t="shared" si="1365"/>
        <v/>
      </c>
      <c r="Y7220" s="4" t="str">
        <f t="shared" si="1366"/>
        <v/>
      </c>
      <c r="Z7220" s="4" t="str">
        <f t="shared" si="1367"/>
        <v/>
      </c>
      <c r="AA7220" s="4" t="str">
        <f>IF($V7220="","",IF(Y7220&lt;36,0,IF(AND(36&lt;=Y7220,Y7220&lt;71),VLOOKUP($W7220,日射量と図３!$E$6:$F$34,2,TRUE),IF(AND(71&lt;=Y7220,Y7220&lt;107),VLOOKUP($W7220,日射量と図３!$E$6:$G$34,3,TRUE),IF(AND(107&lt;=Y7220,Y7220&lt;143),VLOOKUP($W7220,日射量と図３!$E$6:$H$34,4,TRUE),VLOOKUP($W7220,日射量と図３!$E$6:$I$34,5,TRUE))))))</f>
        <v/>
      </c>
      <c r="AB7220" s="4" t="str">
        <f>IF($V7220="","",IF(Z7220&lt;36,0,IF(AND(36&lt;=Z7220,Z7220&lt;71),VLOOKUP($W7220,日射量と図３!$E$6:$F$34,2,TRUE),IF(AND(71&lt;=Z7220,Z7220&lt;107),VLOOKUP($W7220,日射量と図３!$E$6:$G$34,3,TRUE),IF(AND(107&lt;=Z7220,Z7220&lt;143),VLOOKUP($W7220,日射量と図３!$E$6:$H$34,4,TRUE),VLOOKUP($W7220,日射量と図３!$E$6:$I$34,5,TRUE))))))</f>
        <v/>
      </c>
      <c r="AC7220" s="382" t="str">
        <f t="shared" si="1359"/>
        <v/>
      </c>
      <c r="AD7220" s="382" t="str">
        <f t="shared" si="1360"/>
        <v/>
      </c>
    </row>
    <row r="7221" spans="11:30" ht="13.5" customHeight="1">
      <c r="K7221" s="4">
        <f t="shared" si="1356"/>
        <v>3</v>
      </c>
      <c r="L7221" s="34">
        <v>43552</v>
      </c>
      <c r="M7221" s="4">
        <v>301</v>
      </c>
      <c r="N7221" s="4">
        <v>18</v>
      </c>
      <c r="O7221" s="31">
        <v>0.70833333333333337</v>
      </c>
      <c r="P7221" s="35">
        <v>15.339999999999998</v>
      </c>
      <c r="Q7221" s="36">
        <f t="shared" si="1357"/>
        <v>16</v>
      </c>
      <c r="R7221" s="4">
        <f t="shared" si="1358"/>
        <v>0.66000000000000192</v>
      </c>
      <c r="S7221" s="31">
        <f t="shared" si="1361"/>
        <v>0.26555555555555554</v>
      </c>
      <c r="T7221" s="31">
        <f t="shared" si="1362"/>
        <v>0.74109953703703713</v>
      </c>
      <c r="U7221" s="4">
        <f t="shared" si="1363"/>
        <v>0.66000000000000192</v>
      </c>
      <c r="V7221" s="4" t="str">
        <f t="shared" si="1364"/>
        <v/>
      </c>
      <c r="W7221" s="18" t="str">
        <f>IF(V7221="","",VLOOKUP(L7221,日射量と図３!$A$4:$C$368,3,TRUE)*238.85/100)</f>
        <v/>
      </c>
      <c r="X7221" s="4" t="str">
        <f t="shared" si="1365"/>
        <v/>
      </c>
      <c r="Y7221" s="4" t="str">
        <f t="shared" si="1366"/>
        <v/>
      </c>
      <c r="Z7221" s="4" t="str">
        <f t="shared" si="1367"/>
        <v/>
      </c>
      <c r="AA7221" s="4" t="str">
        <f>IF($V7221="","",IF(Y7221&lt;36,0,IF(AND(36&lt;=Y7221,Y7221&lt;71),VLOOKUP($W7221,日射量と図３!$E$6:$F$34,2,TRUE),IF(AND(71&lt;=Y7221,Y7221&lt;107),VLOOKUP($W7221,日射量と図３!$E$6:$G$34,3,TRUE),IF(AND(107&lt;=Y7221,Y7221&lt;143),VLOOKUP($W7221,日射量と図３!$E$6:$H$34,4,TRUE),VLOOKUP($W7221,日射量と図３!$E$6:$I$34,5,TRUE))))))</f>
        <v/>
      </c>
      <c r="AB7221" s="4" t="str">
        <f>IF($V7221="","",IF(Z7221&lt;36,0,IF(AND(36&lt;=Z7221,Z7221&lt;71),VLOOKUP($W7221,日射量と図３!$E$6:$F$34,2,TRUE),IF(AND(71&lt;=Z7221,Z7221&lt;107),VLOOKUP($W7221,日射量と図３!$E$6:$G$34,3,TRUE),IF(AND(107&lt;=Z7221,Z7221&lt;143),VLOOKUP($W7221,日射量と図３!$E$6:$H$34,4,TRUE),VLOOKUP($W7221,日射量と図３!$E$6:$I$34,5,TRUE))))))</f>
        <v/>
      </c>
      <c r="AC7221" s="382" t="str">
        <f t="shared" si="1359"/>
        <v/>
      </c>
      <c r="AD7221" s="382" t="str">
        <f t="shared" si="1360"/>
        <v/>
      </c>
    </row>
    <row r="7222" spans="11:30" ht="13.5" customHeight="1">
      <c r="K7222" s="4">
        <f t="shared" si="1356"/>
        <v>3</v>
      </c>
      <c r="L7222" s="34">
        <v>43552</v>
      </c>
      <c r="M7222" s="4">
        <v>301</v>
      </c>
      <c r="N7222" s="4">
        <v>19</v>
      </c>
      <c r="O7222" s="31">
        <v>0.75</v>
      </c>
      <c r="P7222" s="35">
        <v>13.98</v>
      </c>
      <c r="Q7222" s="36">
        <f t="shared" si="1357"/>
        <v>16</v>
      </c>
      <c r="R7222" s="4">
        <f t="shared" si="1358"/>
        <v>2.0199999999999996</v>
      </c>
      <c r="S7222" s="31">
        <f t="shared" si="1361"/>
        <v>0.26555555555555554</v>
      </c>
      <c r="T7222" s="31">
        <f t="shared" si="1362"/>
        <v>0.74109953703703713</v>
      </c>
      <c r="U7222" s="4">
        <f t="shared" si="1363"/>
        <v>0</v>
      </c>
      <c r="V7222" s="4" t="str">
        <f t="shared" si="1364"/>
        <v/>
      </c>
      <c r="W7222" s="18" t="str">
        <f>IF(V7222="","",VLOOKUP(L7222,日射量と図３!$A$4:$C$368,3,TRUE)*238.85/100)</f>
        <v/>
      </c>
      <c r="X7222" s="4" t="str">
        <f t="shared" si="1365"/>
        <v/>
      </c>
      <c r="Y7222" s="4" t="str">
        <f t="shared" si="1366"/>
        <v/>
      </c>
      <c r="Z7222" s="4" t="str">
        <f t="shared" si="1367"/>
        <v/>
      </c>
      <c r="AA7222" s="4" t="str">
        <f>IF($V7222="","",IF(Y7222&lt;36,0,IF(AND(36&lt;=Y7222,Y7222&lt;71),VLOOKUP($W7222,日射量と図３!$E$6:$F$34,2,TRUE),IF(AND(71&lt;=Y7222,Y7222&lt;107),VLOOKUP($W7222,日射量と図３!$E$6:$G$34,3,TRUE),IF(AND(107&lt;=Y7222,Y7222&lt;143),VLOOKUP($W7222,日射量と図３!$E$6:$H$34,4,TRUE),VLOOKUP($W7222,日射量と図３!$E$6:$I$34,5,TRUE))))))</f>
        <v/>
      </c>
      <c r="AB7222" s="4" t="str">
        <f>IF($V7222="","",IF(Z7222&lt;36,0,IF(AND(36&lt;=Z7222,Z7222&lt;71),VLOOKUP($W7222,日射量と図３!$E$6:$F$34,2,TRUE),IF(AND(71&lt;=Z7222,Z7222&lt;107),VLOOKUP($W7222,日射量と図３!$E$6:$G$34,3,TRUE),IF(AND(107&lt;=Z7222,Z7222&lt;143),VLOOKUP($W7222,日射量と図３!$E$6:$H$34,4,TRUE),VLOOKUP($W7222,日射量と図３!$E$6:$I$34,5,TRUE))))))</f>
        <v/>
      </c>
      <c r="AC7222" s="382" t="str">
        <f t="shared" si="1359"/>
        <v/>
      </c>
      <c r="AD7222" s="382" t="str">
        <f t="shared" si="1360"/>
        <v/>
      </c>
    </row>
    <row r="7223" spans="11:30" ht="13.5" customHeight="1">
      <c r="K7223" s="4">
        <f t="shared" si="1356"/>
        <v>3</v>
      </c>
      <c r="L7223" s="34">
        <v>43552</v>
      </c>
      <c r="M7223" s="4">
        <v>301</v>
      </c>
      <c r="N7223" s="4">
        <v>20</v>
      </c>
      <c r="O7223" s="31">
        <v>0.79166666666666663</v>
      </c>
      <c r="P7223" s="35">
        <v>13.040000000000001</v>
      </c>
      <c r="Q7223" s="36">
        <f t="shared" si="1357"/>
        <v>16</v>
      </c>
      <c r="R7223" s="4">
        <f t="shared" si="1358"/>
        <v>2.9599999999999991</v>
      </c>
      <c r="S7223" s="31">
        <f t="shared" si="1361"/>
        <v>0.26555555555555554</v>
      </c>
      <c r="T7223" s="31">
        <f t="shared" si="1362"/>
        <v>0.74109953703703713</v>
      </c>
      <c r="U7223" s="4">
        <f t="shared" si="1363"/>
        <v>0</v>
      </c>
      <c r="V7223" s="4" t="str">
        <f t="shared" si="1364"/>
        <v/>
      </c>
      <c r="W7223" s="18" t="str">
        <f>IF(V7223="","",VLOOKUP(L7223,日射量と図３!$A$4:$C$368,3,TRUE)*238.85/100)</f>
        <v/>
      </c>
      <c r="X7223" s="4" t="str">
        <f t="shared" si="1365"/>
        <v/>
      </c>
      <c r="Y7223" s="4" t="str">
        <f t="shared" si="1366"/>
        <v/>
      </c>
      <c r="Z7223" s="4" t="str">
        <f t="shared" si="1367"/>
        <v/>
      </c>
      <c r="AA7223" s="4" t="str">
        <f>IF($V7223="","",IF(Y7223&lt;36,0,IF(AND(36&lt;=Y7223,Y7223&lt;71),VLOOKUP($W7223,日射量と図３!$E$6:$F$34,2,TRUE),IF(AND(71&lt;=Y7223,Y7223&lt;107),VLOOKUP($W7223,日射量と図３!$E$6:$G$34,3,TRUE),IF(AND(107&lt;=Y7223,Y7223&lt;143),VLOOKUP($W7223,日射量と図３!$E$6:$H$34,4,TRUE),VLOOKUP($W7223,日射量と図３!$E$6:$I$34,5,TRUE))))))</f>
        <v/>
      </c>
      <c r="AB7223" s="4" t="str">
        <f>IF($V7223="","",IF(Z7223&lt;36,0,IF(AND(36&lt;=Z7223,Z7223&lt;71),VLOOKUP($W7223,日射量と図３!$E$6:$F$34,2,TRUE),IF(AND(71&lt;=Z7223,Z7223&lt;107),VLOOKUP($W7223,日射量と図３!$E$6:$G$34,3,TRUE),IF(AND(107&lt;=Z7223,Z7223&lt;143),VLOOKUP($W7223,日射量と図３!$E$6:$H$34,4,TRUE),VLOOKUP($W7223,日射量と図３!$E$6:$I$34,5,TRUE))))))</f>
        <v/>
      </c>
      <c r="AC7223" s="382" t="str">
        <f t="shared" si="1359"/>
        <v/>
      </c>
      <c r="AD7223" s="382" t="str">
        <f t="shared" si="1360"/>
        <v/>
      </c>
    </row>
    <row r="7224" spans="11:30" ht="13.5" customHeight="1">
      <c r="K7224" s="4">
        <f t="shared" si="1356"/>
        <v>3</v>
      </c>
      <c r="L7224" s="34">
        <v>43552</v>
      </c>
      <c r="M7224" s="4">
        <v>301</v>
      </c>
      <c r="N7224" s="4">
        <v>21</v>
      </c>
      <c r="O7224" s="31">
        <v>0.83333333333333337</v>
      </c>
      <c r="P7224" s="35">
        <v>12.099999999999998</v>
      </c>
      <c r="Q7224" s="36">
        <f t="shared" si="1357"/>
        <v>16</v>
      </c>
      <c r="R7224" s="4">
        <f t="shared" si="1358"/>
        <v>3.9000000000000021</v>
      </c>
      <c r="S7224" s="31">
        <f t="shared" si="1361"/>
        <v>0.26555555555555554</v>
      </c>
      <c r="T7224" s="31">
        <f t="shared" si="1362"/>
        <v>0.74109953703703713</v>
      </c>
      <c r="U7224" s="4">
        <f t="shared" si="1363"/>
        <v>0</v>
      </c>
      <c r="V7224" s="4" t="str">
        <f t="shared" si="1364"/>
        <v/>
      </c>
      <c r="W7224" s="18" t="str">
        <f>IF(V7224="","",VLOOKUP(L7224,日射量と図３!$A$4:$C$368,3,TRUE)*238.85/100)</f>
        <v/>
      </c>
      <c r="X7224" s="4" t="str">
        <f t="shared" si="1365"/>
        <v/>
      </c>
      <c r="Y7224" s="4" t="str">
        <f t="shared" si="1366"/>
        <v/>
      </c>
      <c r="Z7224" s="4" t="str">
        <f t="shared" si="1367"/>
        <v/>
      </c>
      <c r="AA7224" s="4" t="str">
        <f>IF($V7224="","",IF(Y7224&lt;36,0,IF(AND(36&lt;=Y7224,Y7224&lt;71),VLOOKUP($W7224,日射量と図３!$E$6:$F$34,2,TRUE),IF(AND(71&lt;=Y7224,Y7224&lt;107),VLOOKUP($W7224,日射量と図３!$E$6:$G$34,3,TRUE),IF(AND(107&lt;=Y7224,Y7224&lt;143),VLOOKUP($W7224,日射量と図３!$E$6:$H$34,4,TRUE),VLOOKUP($W7224,日射量と図３!$E$6:$I$34,5,TRUE))))))</f>
        <v/>
      </c>
      <c r="AB7224" s="4" t="str">
        <f>IF($V7224="","",IF(Z7224&lt;36,0,IF(AND(36&lt;=Z7224,Z7224&lt;71),VLOOKUP($W7224,日射量と図３!$E$6:$F$34,2,TRUE),IF(AND(71&lt;=Z7224,Z7224&lt;107),VLOOKUP($W7224,日射量と図３!$E$6:$G$34,3,TRUE),IF(AND(107&lt;=Z7224,Z7224&lt;143),VLOOKUP($W7224,日射量と図３!$E$6:$H$34,4,TRUE),VLOOKUP($W7224,日射量と図３!$E$6:$I$34,5,TRUE))))))</f>
        <v/>
      </c>
      <c r="AC7224" s="382" t="str">
        <f t="shared" si="1359"/>
        <v/>
      </c>
      <c r="AD7224" s="382" t="str">
        <f t="shared" si="1360"/>
        <v/>
      </c>
    </row>
    <row r="7225" spans="11:30" ht="13.5" customHeight="1">
      <c r="K7225" s="4">
        <f t="shared" si="1356"/>
        <v>3</v>
      </c>
      <c r="L7225" s="34">
        <v>43552</v>
      </c>
      <c r="M7225" s="4">
        <v>301</v>
      </c>
      <c r="N7225" s="4">
        <v>22</v>
      </c>
      <c r="O7225" s="31">
        <v>0.875</v>
      </c>
      <c r="P7225" s="35">
        <v>11.35</v>
      </c>
      <c r="Q7225" s="36">
        <f t="shared" si="1357"/>
        <v>16</v>
      </c>
      <c r="R7225" s="4">
        <f t="shared" si="1358"/>
        <v>4.6500000000000004</v>
      </c>
      <c r="S7225" s="31">
        <f t="shared" si="1361"/>
        <v>0.26555555555555554</v>
      </c>
      <c r="T7225" s="31">
        <f t="shared" si="1362"/>
        <v>0.74109953703703713</v>
      </c>
      <c r="U7225" s="4">
        <f t="shared" si="1363"/>
        <v>0</v>
      </c>
      <c r="V7225" s="4" t="str">
        <f t="shared" si="1364"/>
        <v/>
      </c>
      <c r="W7225" s="18" t="str">
        <f>IF(V7225="","",VLOOKUP(L7225,日射量と図３!$A$4:$C$368,3,TRUE)*238.85/100)</f>
        <v/>
      </c>
      <c r="X7225" s="4" t="str">
        <f t="shared" si="1365"/>
        <v/>
      </c>
      <c r="Y7225" s="4" t="str">
        <f t="shared" si="1366"/>
        <v/>
      </c>
      <c r="Z7225" s="4" t="str">
        <f t="shared" si="1367"/>
        <v/>
      </c>
      <c r="AA7225" s="4" t="str">
        <f>IF($V7225="","",IF(Y7225&lt;36,0,IF(AND(36&lt;=Y7225,Y7225&lt;71),VLOOKUP($W7225,日射量と図３!$E$6:$F$34,2,TRUE),IF(AND(71&lt;=Y7225,Y7225&lt;107),VLOOKUP($W7225,日射量と図３!$E$6:$G$34,3,TRUE),IF(AND(107&lt;=Y7225,Y7225&lt;143),VLOOKUP($W7225,日射量と図３!$E$6:$H$34,4,TRUE),VLOOKUP($W7225,日射量と図３!$E$6:$I$34,5,TRUE))))))</f>
        <v/>
      </c>
      <c r="AB7225" s="4" t="str">
        <f>IF($V7225="","",IF(Z7225&lt;36,0,IF(AND(36&lt;=Z7225,Z7225&lt;71),VLOOKUP($W7225,日射量と図３!$E$6:$F$34,2,TRUE),IF(AND(71&lt;=Z7225,Z7225&lt;107),VLOOKUP($W7225,日射量と図３!$E$6:$G$34,3,TRUE),IF(AND(107&lt;=Z7225,Z7225&lt;143),VLOOKUP($W7225,日射量と図３!$E$6:$H$34,4,TRUE),VLOOKUP($W7225,日射量と図３!$E$6:$I$34,5,TRUE))))))</f>
        <v/>
      </c>
      <c r="AC7225" s="382" t="str">
        <f t="shared" si="1359"/>
        <v/>
      </c>
      <c r="AD7225" s="382" t="str">
        <f t="shared" si="1360"/>
        <v/>
      </c>
    </row>
    <row r="7226" spans="11:30" ht="13.5" customHeight="1">
      <c r="K7226" s="4">
        <f t="shared" si="1356"/>
        <v>3</v>
      </c>
      <c r="L7226" s="34">
        <v>43552</v>
      </c>
      <c r="M7226" s="4">
        <v>301</v>
      </c>
      <c r="N7226" s="4">
        <v>23</v>
      </c>
      <c r="O7226" s="31">
        <v>0.91666666666666663</v>
      </c>
      <c r="P7226" s="35">
        <v>10.82</v>
      </c>
      <c r="Q7226" s="36">
        <f t="shared" si="1357"/>
        <v>13</v>
      </c>
      <c r="R7226" s="4">
        <f t="shared" si="1358"/>
        <v>2.1799999999999997</v>
      </c>
      <c r="S7226" s="31">
        <f t="shared" si="1361"/>
        <v>0.26555555555555554</v>
      </c>
      <c r="T7226" s="31">
        <f t="shared" si="1362"/>
        <v>0.74109953703703713</v>
      </c>
      <c r="U7226" s="4">
        <f t="shared" si="1363"/>
        <v>0</v>
      </c>
      <c r="V7226" s="4" t="str">
        <f t="shared" si="1364"/>
        <v/>
      </c>
      <c r="W7226" s="18" t="str">
        <f>IF(V7226="","",VLOOKUP(L7226,日射量と図３!$A$4:$C$368,3,TRUE)*238.85/100)</f>
        <v/>
      </c>
      <c r="X7226" s="4" t="str">
        <f t="shared" si="1365"/>
        <v/>
      </c>
      <c r="Y7226" s="4" t="str">
        <f t="shared" si="1366"/>
        <v/>
      </c>
      <c r="Z7226" s="4" t="str">
        <f t="shared" si="1367"/>
        <v/>
      </c>
      <c r="AA7226" s="4" t="str">
        <f>IF($V7226="","",IF(Y7226&lt;36,0,IF(AND(36&lt;=Y7226,Y7226&lt;71),VLOOKUP($W7226,日射量と図３!$E$6:$F$34,2,TRUE),IF(AND(71&lt;=Y7226,Y7226&lt;107),VLOOKUP($W7226,日射量と図３!$E$6:$G$34,3,TRUE),IF(AND(107&lt;=Y7226,Y7226&lt;143),VLOOKUP($W7226,日射量と図３!$E$6:$H$34,4,TRUE),VLOOKUP($W7226,日射量と図３!$E$6:$I$34,5,TRUE))))))</f>
        <v/>
      </c>
      <c r="AB7226" s="4" t="str">
        <f>IF($V7226="","",IF(Z7226&lt;36,0,IF(AND(36&lt;=Z7226,Z7226&lt;71),VLOOKUP($W7226,日射量と図３!$E$6:$F$34,2,TRUE),IF(AND(71&lt;=Z7226,Z7226&lt;107),VLOOKUP($W7226,日射量と図３!$E$6:$G$34,3,TRUE),IF(AND(107&lt;=Z7226,Z7226&lt;143),VLOOKUP($W7226,日射量と図３!$E$6:$H$34,4,TRUE),VLOOKUP($W7226,日射量と図３!$E$6:$I$34,5,TRUE))))))</f>
        <v/>
      </c>
      <c r="AC7226" s="382" t="str">
        <f t="shared" si="1359"/>
        <v/>
      </c>
      <c r="AD7226" s="382" t="str">
        <f t="shared" si="1360"/>
        <v/>
      </c>
    </row>
    <row r="7227" spans="11:30" ht="13.5" customHeight="1">
      <c r="K7227" s="4">
        <f t="shared" si="1356"/>
        <v>3</v>
      </c>
      <c r="L7227" s="34">
        <v>43552</v>
      </c>
      <c r="M7227" s="4">
        <v>301</v>
      </c>
      <c r="N7227" s="4">
        <v>24</v>
      </c>
      <c r="O7227" s="31">
        <v>0.95833333333333337</v>
      </c>
      <c r="P7227" s="35">
        <v>10.15</v>
      </c>
      <c r="Q7227" s="36">
        <f t="shared" si="1357"/>
        <v>13</v>
      </c>
      <c r="R7227" s="4">
        <f t="shared" si="1358"/>
        <v>2.8499999999999996</v>
      </c>
      <c r="S7227" s="31">
        <f t="shared" si="1361"/>
        <v>0.26555555555555554</v>
      </c>
      <c r="T7227" s="31">
        <f t="shared" si="1362"/>
        <v>0.74109953703703713</v>
      </c>
      <c r="U7227" s="4">
        <f t="shared" si="1363"/>
        <v>0</v>
      </c>
      <c r="V7227" s="4" t="str">
        <f t="shared" si="1364"/>
        <v/>
      </c>
      <c r="W7227" s="18" t="str">
        <f>IF(V7227="","",VLOOKUP(L7227,日射量と図３!$A$4:$C$368,3,TRUE)*238.85/100)</f>
        <v/>
      </c>
      <c r="X7227" s="4" t="str">
        <f t="shared" si="1365"/>
        <v/>
      </c>
      <c r="Y7227" s="4" t="str">
        <f t="shared" si="1366"/>
        <v/>
      </c>
      <c r="Z7227" s="4" t="str">
        <f t="shared" si="1367"/>
        <v/>
      </c>
      <c r="AA7227" s="4" t="str">
        <f>IF($V7227="","",IF(Y7227&lt;36,0,IF(AND(36&lt;=Y7227,Y7227&lt;71),VLOOKUP($W7227,日射量と図３!$E$6:$F$34,2,TRUE),IF(AND(71&lt;=Y7227,Y7227&lt;107),VLOOKUP($W7227,日射量と図３!$E$6:$G$34,3,TRUE),IF(AND(107&lt;=Y7227,Y7227&lt;143),VLOOKUP($W7227,日射量と図３!$E$6:$H$34,4,TRUE),VLOOKUP($W7227,日射量と図３!$E$6:$I$34,5,TRUE))))))</f>
        <v/>
      </c>
      <c r="AB7227" s="4" t="str">
        <f>IF($V7227="","",IF(Z7227&lt;36,0,IF(AND(36&lt;=Z7227,Z7227&lt;71),VLOOKUP($W7227,日射量と図３!$E$6:$F$34,2,TRUE),IF(AND(71&lt;=Z7227,Z7227&lt;107),VLOOKUP($W7227,日射量と図３!$E$6:$G$34,3,TRUE),IF(AND(107&lt;=Z7227,Z7227&lt;143),VLOOKUP($W7227,日射量と図３!$E$6:$H$34,4,TRUE),VLOOKUP($W7227,日射量と図３!$E$6:$I$34,5,TRUE))))))</f>
        <v/>
      </c>
      <c r="AC7227" s="382" t="str">
        <f t="shared" si="1359"/>
        <v/>
      </c>
      <c r="AD7227" s="382" t="str">
        <f t="shared" si="1360"/>
        <v/>
      </c>
    </row>
    <row r="7228" spans="11:30" ht="13.5" customHeight="1">
      <c r="K7228" s="4">
        <f t="shared" si="1356"/>
        <v>3</v>
      </c>
      <c r="L7228" s="34">
        <v>43553</v>
      </c>
      <c r="M7228" s="4">
        <v>302</v>
      </c>
      <c r="N7228" s="4">
        <v>1</v>
      </c>
      <c r="O7228" s="31">
        <v>0</v>
      </c>
      <c r="P7228" s="35">
        <v>9.48</v>
      </c>
      <c r="Q7228" s="36">
        <f t="shared" si="1357"/>
        <v>13</v>
      </c>
      <c r="R7228" s="4">
        <f t="shared" si="1358"/>
        <v>3.5199999999999996</v>
      </c>
      <c r="S7228" s="31">
        <f t="shared" si="1361"/>
        <v>0.26555555555555554</v>
      </c>
      <c r="T7228" s="31">
        <f t="shared" si="1362"/>
        <v>0.74109953703703713</v>
      </c>
      <c r="U7228" s="4">
        <f t="shared" si="1363"/>
        <v>0</v>
      </c>
      <c r="V7228" s="4">
        <f t="shared" si="1364"/>
        <v>8.8200000000000038</v>
      </c>
      <c r="W7228" s="18">
        <f>IF(V7228="","",VLOOKUP(L7228,日射量と図３!$A$4:$C$368,3,TRUE)*238.85/100)</f>
        <v>45.381499999999996</v>
      </c>
      <c r="X7228" s="4">
        <f t="shared" si="1365"/>
        <v>11</v>
      </c>
      <c r="Y7228" s="4">
        <f t="shared" si="1366"/>
        <v>5.0128470000000007</v>
      </c>
      <c r="Z7228" s="4">
        <f t="shared" si="1367"/>
        <v>5.6508457090909099</v>
      </c>
      <c r="AA7228" s="4">
        <f>IF($V7228="","",IF(Y7228&lt;36,0,IF(AND(36&lt;=Y7228,Y7228&lt;71),VLOOKUP($W7228,日射量と図３!$E$6:$F$34,2,TRUE),IF(AND(71&lt;=Y7228,Y7228&lt;107),VLOOKUP($W7228,日射量と図３!$E$6:$G$34,3,TRUE),IF(AND(107&lt;=Y7228,Y7228&lt;143),VLOOKUP($W7228,日射量と図３!$E$6:$H$34,4,TRUE),VLOOKUP($W7228,日射量と図３!$E$6:$I$34,5,TRUE))))))</f>
        <v>0</v>
      </c>
      <c r="AB7228" s="4">
        <f>IF($V7228="","",IF(Z7228&lt;36,0,IF(AND(36&lt;=Z7228,Z7228&lt;71),VLOOKUP($W7228,日射量と図３!$E$6:$F$34,2,TRUE),IF(AND(71&lt;=Z7228,Z7228&lt;107),VLOOKUP($W7228,日射量と図３!$E$6:$G$34,3,TRUE),IF(AND(107&lt;=Z7228,Z7228&lt;143),VLOOKUP($W7228,日射量と図３!$E$6:$H$34,4,TRUE),VLOOKUP($W7228,日射量と図３!$E$6:$I$34,5,TRUE))))))</f>
        <v>0</v>
      </c>
      <c r="AC7228" s="382">
        <f t="shared" si="1359"/>
        <v>0</v>
      </c>
      <c r="AD7228" s="382">
        <f t="shared" si="1360"/>
        <v>0</v>
      </c>
    </row>
    <row r="7229" spans="11:30" ht="13.5" customHeight="1">
      <c r="K7229" s="4">
        <f t="shared" si="1356"/>
        <v>3</v>
      </c>
      <c r="L7229" s="34">
        <v>43553</v>
      </c>
      <c r="M7229" s="4">
        <v>302</v>
      </c>
      <c r="N7229" s="4">
        <v>2</v>
      </c>
      <c r="O7229" s="31">
        <v>4.1666666666666664E-2</v>
      </c>
      <c r="P7229" s="35">
        <v>8.9499999999999993</v>
      </c>
      <c r="Q7229" s="36">
        <f t="shared" si="1357"/>
        <v>13</v>
      </c>
      <c r="R7229" s="4">
        <f t="shared" si="1358"/>
        <v>4.0500000000000007</v>
      </c>
      <c r="S7229" s="31">
        <f t="shared" si="1361"/>
        <v>0.26555555555555554</v>
      </c>
      <c r="T7229" s="31">
        <f t="shared" si="1362"/>
        <v>0.74109953703703713</v>
      </c>
      <c r="U7229" s="4">
        <f t="shared" si="1363"/>
        <v>0</v>
      </c>
      <c r="V7229" s="4" t="str">
        <f t="shared" si="1364"/>
        <v/>
      </c>
      <c r="W7229" s="18" t="str">
        <f>IF(V7229="","",VLOOKUP(L7229,日射量と図３!$A$4:$C$368,3,TRUE)*238.85/100)</f>
        <v/>
      </c>
      <c r="X7229" s="4" t="str">
        <f t="shared" si="1365"/>
        <v/>
      </c>
      <c r="Y7229" s="4" t="str">
        <f t="shared" si="1366"/>
        <v/>
      </c>
      <c r="Z7229" s="4" t="str">
        <f t="shared" si="1367"/>
        <v/>
      </c>
      <c r="AA7229" s="4" t="str">
        <f>IF($V7229="","",IF(Y7229&lt;36,0,IF(AND(36&lt;=Y7229,Y7229&lt;71),VLOOKUP($W7229,日射量と図３!$E$6:$F$34,2,TRUE),IF(AND(71&lt;=Y7229,Y7229&lt;107),VLOOKUP($W7229,日射量と図３!$E$6:$G$34,3,TRUE),IF(AND(107&lt;=Y7229,Y7229&lt;143),VLOOKUP($W7229,日射量と図３!$E$6:$H$34,4,TRUE),VLOOKUP($W7229,日射量と図３!$E$6:$I$34,5,TRUE))))))</f>
        <v/>
      </c>
      <c r="AB7229" s="4" t="str">
        <f>IF($V7229="","",IF(Z7229&lt;36,0,IF(AND(36&lt;=Z7229,Z7229&lt;71),VLOOKUP($W7229,日射量と図３!$E$6:$F$34,2,TRUE),IF(AND(71&lt;=Z7229,Z7229&lt;107),VLOOKUP($W7229,日射量と図３!$E$6:$G$34,3,TRUE),IF(AND(107&lt;=Z7229,Z7229&lt;143),VLOOKUP($W7229,日射量と図３!$E$6:$H$34,4,TRUE),VLOOKUP($W7229,日射量と図３!$E$6:$I$34,5,TRUE))))))</f>
        <v/>
      </c>
      <c r="AC7229" s="382" t="str">
        <f t="shared" si="1359"/>
        <v/>
      </c>
      <c r="AD7229" s="382" t="str">
        <f t="shared" si="1360"/>
        <v/>
      </c>
    </row>
    <row r="7230" spans="11:30" ht="13.5" customHeight="1">
      <c r="K7230" s="4">
        <f t="shared" si="1356"/>
        <v>3</v>
      </c>
      <c r="L7230" s="34">
        <v>43553</v>
      </c>
      <c r="M7230" s="4">
        <v>302</v>
      </c>
      <c r="N7230" s="4">
        <v>3</v>
      </c>
      <c r="O7230" s="31">
        <v>8.3333333333333329E-2</v>
      </c>
      <c r="P7230" s="35">
        <v>8.379999999999999</v>
      </c>
      <c r="Q7230" s="36">
        <f t="shared" si="1357"/>
        <v>13</v>
      </c>
      <c r="R7230" s="4">
        <f t="shared" si="1358"/>
        <v>4.620000000000001</v>
      </c>
      <c r="S7230" s="31">
        <f t="shared" si="1361"/>
        <v>0.26555555555555554</v>
      </c>
      <c r="T7230" s="31">
        <f t="shared" si="1362"/>
        <v>0.74109953703703713</v>
      </c>
      <c r="U7230" s="4">
        <f t="shared" si="1363"/>
        <v>0</v>
      </c>
      <c r="V7230" s="4" t="str">
        <f t="shared" si="1364"/>
        <v/>
      </c>
      <c r="W7230" s="18" t="str">
        <f>IF(V7230="","",VLOOKUP(L7230,日射量と図３!$A$4:$C$368,3,TRUE)*238.85/100)</f>
        <v/>
      </c>
      <c r="X7230" s="4" t="str">
        <f t="shared" si="1365"/>
        <v/>
      </c>
      <c r="Y7230" s="4" t="str">
        <f t="shared" si="1366"/>
        <v/>
      </c>
      <c r="Z7230" s="4" t="str">
        <f t="shared" si="1367"/>
        <v/>
      </c>
      <c r="AA7230" s="4" t="str">
        <f>IF($V7230="","",IF(Y7230&lt;36,0,IF(AND(36&lt;=Y7230,Y7230&lt;71),VLOOKUP($W7230,日射量と図３!$E$6:$F$34,2,TRUE),IF(AND(71&lt;=Y7230,Y7230&lt;107),VLOOKUP($W7230,日射量と図３!$E$6:$G$34,3,TRUE),IF(AND(107&lt;=Y7230,Y7230&lt;143),VLOOKUP($W7230,日射量と図３!$E$6:$H$34,4,TRUE),VLOOKUP($W7230,日射量と図３!$E$6:$I$34,5,TRUE))))))</f>
        <v/>
      </c>
      <c r="AB7230" s="4" t="str">
        <f>IF($V7230="","",IF(Z7230&lt;36,0,IF(AND(36&lt;=Z7230,Z7230&lt;71),VLOOKUP($W7230,日射量と図３!$E$6:$F$34,2,TRUE),IF(AND(71&lt;=Z7230,Z7230&lt;107),VLOOKUP($W7230,日射量と図３!$E$6:$G$34,3,TRUE),IF(AND(107&lt;=Z7230,Z7230&lt;143),VLOOKUP($W7230,日射量と図３!$E$6:$H$34,4,TRUE),VLOOKUP($W7230,日射量と図３!$E$6:$I$34,5,TRUE))))))</f>
        <v/>
      </c>
      <c r="AC7230" s="382" t="str">
        <f t="shared" si="1359"/>
        <v/>
      </c>
      <c r="AD7230" s="382" t="str">
        <f t="shared" si="1360"/>
        <v/>
      </c>
    </row>
    <row r="7231" spans="11:30" ht="13.5" customHeight="1">
      <c r="K7231" s="4">
        <f t="shared" si="1356"/>
        <v>3</v>
      </c>
      <c r="L7231" s="34">
        <v>43553</v>
      </c>
      <c r="M7231" s="4">
        <v>302</v>
      </c>
      <c r="N7231" s="4">
        <v>4</v>
      </c>
      <c r="O7231" s="31">
        <v>0.125</v>
      </c>
      <c r="P7231" s="35">
        <v>7.9500000000000011</v>
      </c>
      <c r="Q7231" s="36">
        <f t="shared" si="1357"/>
        <v>13</v>
      </c>
      <c r="R7231" s="4">
        <f t="shared" si="1358"/>
        <v>5.0499999999999989</v>
      </c>
      <c r="S7231" s="31">
        <f t="shared" si="1361"/>
        <v>0.26555555555555554</v>
      </c>
      <c r="T7231" s="31">
        <f t="shared" si="1362"/>
        <v>0.74109953703703713</v>
      </c>
      <c r="U7231" s="4">
        <f t="shared" si="1363"/>
        <v>0</v>
      </c>
      <c r="V7231" s="4" t="str">
        <f t="shared" si="1364"/>
        <v/>
      </c>
      <c r="W7231" s="18" t="str">
        <f>IF(V7231="","",VLOOKUP(L7231,日射量と図３!$A$4:$C$368,3,TRUE)*238.85/100)</f>
        <v/>
      </c>
      <c r="X7231" s="4" t="str">
        <f t="shared" si="1365"/>
        <v/>
      </c>
      <c r="Y7231" s="4" t="str">
        <f t="shared" si="1366"/>
        <v/>
      </c>
      <c r="Z7231" s="4" t="str">
        <f t="shared" si="1367"/>
        <v/>
      </c>
      <c r="AA7231" s="4" t="str">
        <f>IF($V7231="","",IF(Y7231&lt;36,0,IF(AND(36&lt;=Y7231,Y7231&lt;71),VLOOKUP($W7231,日射量と図３!$E$6:$F$34,2,TRUE),IF(AND(71&lt;=Y7231,Y7231&lt;107),VLOOKUP($W7231,日射量と図３!$E$6:$G$34,3,TRUE),IF(AND(107&lt;=Y7231,Y7231&lt;143),VLOOKUP($W7231,日射量と図３!$E$6:$H$34,4,TRUE),VLOOKUP($W7231,日射量と図３!$E$6:$I$34,5,TRUE))))))</f>
        <v/>
      </c>
      <c r="AB7231" s="4" t="str">
        <f>IF($V7231="","",IF(Z7231&lt;36,0,IF(AND(36&lt;=Z7231,Z7231&lt;71),VLOOKUP($W7231,日射量と図３!$E$6:$F$34,2,TRUE),IF(AND(71&lt;=Z7231,Z7231&lt;107),VLOOKUP($W7231,日射量と図３!$E$6:$G$34,3,TRUE),IF(AND(107&lt;=Z7231,Z7231&lt;143),VLOOKUP($W7231,日射量と図３!$E$6:$H$34,4,TRUE),VLOOKUP($W7231,日射量と図３!$E$6:$I$34,5,TRUE))))))</f>
        <v/>
      </c>
      <c r="AC7231" s="382" t="str">
        <f t="shared" si="1359"/>
        <v/>
      </c>
      <c r="AD7231" s="382" t="str">
        <f t="shared" si="1360"/>
        <v/>
      </c>
    </row>
    <row r="7232" spans="11:30" ht="13.5" customHeight="1">
      <c r="K7232" s="4">
        <f t="shared" si="1356"/>
        <v>3</v>
      </c>
      <c r="L7232" s="34">
        <v>43553</v>
      </c>
      <c r="M7232" s="4">
        <v>302</v>
      </c>
      <c r="N7232" s="4">
        <v>5</v>
      </c>
      <c r="O7232" s="31">
        <v>0.16666666666666666</v>
      </c>
      <c r="P7232" s="35">
        <v>7.6400000000000006</v>
      </c>
      <c r="Q7232" s="36">
        <f t="shared" si="1357"/>
        <v>15</v>
      </c>
      <c r="R7232" s="4">
        <f t="shared" si="1358"/>
        <v>7.3599999999999994</v>
      </c>
      <c r="S7232" s="31">
        <f t="shared" si="1361"/>
        <v>0.26555555555555554</v>
      </c>
      <c r="T7232" s="31">
        <f t="shared" si="1362"/>
        <v>0.74109953703703713</v>
      </c>
      <c r="U7232" s="4">
        <f t="shared" si="1363"/>
        <v>0</v>
      </c>
      <c r="V7232" s="4" t="str">
        <f t="shared" si="1364"/>
        <v/>
      </c>
      <c r="W7232" s="18" t="str">
        <f>IF(V7232="","",VLOOKUP(L7232,日射量と図３!$A$4:$C$368,3,TRUE)*238.85/100)</f>
        <v/>
      </c>
      <c r="X7232" s="4" t="str">
        <f t="shared" si="1365"/>
        <v/>
      </c>
      <c r="Y7232" s="4" t="str">
        <f t="shared" si="1366"/>
        <v/>
      </c>
      <c r="Z7232" s="4" t="str">
        <f t="shared" si="1367"/>
        <v/>
      </c>
      <c r="AA7232" s="4" t="str">
        <f>IF($V7232="","",IF(Y7232&lt;36,0,IF(AND(36&lt;=Y7232,Y7232&lt;71),VLOOKUP($W7232,日射量と図３!$E$6:$F$34,2,TRUE),IF(AND(71&lt;=Y7232,Y7232&lt;107),VLOOKUP($W7232,日射量と図３!$E$6:$G$34,3,TRUE),IF(AND(107&lt;=Y7232,Y7232&lt;143),VLOOKUP($W7232,日射量と図３!$E$6:$H$34,4,TRUE),VLOOKUP($W7232,日射量と図３!$E$6:$I$34,5,TRUE))))))</f>
        <v/>
      </c>
      <c r="AB7232" s="4" t="str">
        <f>IF($V7232="","",IF(Z7232&lt;36,0,IF(AND(36&lt;=Z7232,Z7232&lt;71),VLOOKUP($W7232,日射量と図３!$E$6:$F$34,2,TRUE),IF(AND(71&lt;=Z7232,Z7232&lt;107),VLOOKUP($W7232,日射量と図３!$E$6:$G$34,3,TRUE),IF(AND(107&lt;=Z7232,Z7232&lt;143),VLOOKUP($W7232,日射量と図３!$E$6:$H$34,4,TRUE),VLOOKUP($W7232,日射量と図３!$E$6:$I$34,5,TRUE))))))</f>
        <v/>
      </c>
      <c r="AC7232" s="382" t="str">
        <f t="shared" si="1359"/>
        <v/>
      </c>
      <c r="AD7232" s="382" t="str">
        <f t="shared" si="1360"/>
        <v/>
      </c>
    </row>
    <row r="7233" spans="11:30" ht="13.5" customHeight="1">
      <c r="K7233" s="4">
        <f t="shared" si="1356"/>
        <v>3</v>
      </c>
      <c r="L7233" s="34">
        <v>43553</v>
      </c>
      <c r="M7233" s="4">
        <v>302</v>
      </c>
      <c r="N7233" s="4">
        <v>6</v>
      </c>
      <c r="O7233" s="31">
        <v>0.20833333333333334</v>
      </c>
      <c r="P7233" s="35">
        <v>7.3699999999999992</v>
      </c>
      <c r="Q7233" s="36">
        <f t="shared" si="1357"/>
        <v>15</v>
      </c>
      <c r="R7233" s="4">
        <f t="shared" si="1358"/>
        <v>7.6300000000000008</v>
      </c>
      <c r="S7233" s="31">
        <f t="shared" si="1361"/>
        <v>0.26555555555555554</v>
      </c>
      <c r="T7233" s="31">
        <f t="shared" si="1362"/>
        <v>0.74109953703703713</v>
      </c>
      <c r="U7233" s="4">
        <f t="shared" si="1363"/>
        <v>0</v>
      </c>
      <c r="V7233" s="4" t="str">
        <f t="shared" si="1364"/>
        <v/>
      </c>
      <c r="W7233" s="18" t="str">
        <f>IF(V7233="","",VLOOKUP(L7233,日射量と図３!$A$4:$C$368,3,TRUE)*238.85/100)</f>
        <v/>
      </c>
      <c r="X7233" s="4" t="str">
        <f t="shared" si="1365"/>
        <v/>
      </c>
      <c r="Y7233" s="4" t="str">
        <f t="shared" si="1366"/>
        <v/>
      </c>
      <c r="Z7233" s="4" t="str">
        <f t="shared" si="1367"/>
        <v/>
      </c>
      <c r="AA7233" s="4" t="str">
        <f>IF($V7233="","",IF(Y7233&lt;36,0,IF(AND(36&lt;=Y7233,Y7233&lt;71),VLOOKUP($W7233,日射量と図３!$E$6:$F$34,2,TRUE),IF(AND(71&lt;=Y7233,Y7233&lt;107),VLOOKUP($W7233,日射量と図３!$E$6:$G$34,3,TRUE),IF(AND(107&lt;=Y7233,Y7233&lt;143),VLOOKUP($W7233,日射量と図３!$E$6:$H$34,4,TRUE),VLOOKUP($W7233,日射量と図３!$E$6:$I$34,5,TRUE))))))</f>
        <v/>
      </c>
      <c r="AB7233" s="4" t="str">
        <f>IF($V7233="","",IF(Z7233&lt;36,0,IF(AND(36&lt;=Z7233,Z7233&lt;71),VLOOKUP($W7233,日射量と図３!$E$6:$F$34,2,TRUE),IF(AND(71&lt;=Z7233,Z7233&lt;107),VLOOKUP($W7233,日射量と図３!$E$6:$G$34,3,TRUE),IF(AND(107&lt;=Z7233,Z7233&lt;143),VLOOKUP($W7233,日射量と図３!$E$6:$H$34,4,TRUE),VLOOKUP($W7233,日射量と図３!$E$6:$I$34,5,TRUE))))))</f>
        <v/>
      </c>
      <c r="AC7233" s="382" t="str">
        <f t="shared" si="1359"/>
        <v/>
      </c>
      <c r="AD7233" s="382" t="str">
        <f t="shared" si="1360"/>
        <v/>
      </c>
    </row>
    <row r="7234" spans="11:30" ht="13.5" customHeight="1">
      <c r="K7234" s="4">
        <f t="shared" si="1356"/>
        <v>3</v>
      </c>
      <c r="L7234" s="34">
        <v>43553</v>
      </c>
      <c r="M7234" s="4">
        <v>302</v>
      </c>
      <c r="N7234" s="4">
        <v>7</v>
      </c>
      <c r="O7234" s="31">
        <v>0.25</v>
      </c>
      <c r="P7234" s="35">
        <v>6.95</v>
      </c>
      <c r="Q7234" s="36">
        <f t="shared" si="1357"/>
        <v>15</v>
      </c>
      <c r="R7234" s="4">
        <f t="shared" si="1358"/>
        <v>8.0500000000000007</v>
      </c>
      <c r="S7234" s="31">
        <f t="shared" si="1361"/>
        <v>0.26555555555555554</v>
      </c>
      <c r="T7234" s="31">
        <f t="shared" si="1362"/>
        <v>0.74109953703703713</v>
      </c>
      <c r="U7234" s="4">
        <f t="shared" si="1363"/>
        <v>0</v>
      </c>
      <c r="V7234" s="4" t="str">
        <f t="shared" si="1364"/>
        <v/>
      </c>
      <c r="W7234" s="18" t="str">
        <f>IF(V7234="","",VLOOKUP(L7234,日射量と図３!$A$4:$C$368,3,TRUE)*238.85/100)</f>
        <v/>
      </c>
      <c r="X7234" s="4" t="str">
        <f t="shared" si="1365"/>
        <v/>
      </c>
      <c r="Y7234" s="4" t="str">
        <f t="shared" si="1366"/>
        <v/>
      </c>
      <c r="Z7234" s="4" t="str">
        <f t="shared" si="1367"/>
        <v/>
      </c>
      <c r="AA7234" s="4" t="str">
        <f>IF($V7234="","",IF(Y7234&lt;36,0,IF(AND(36&lt;=Y7234,Y7234&lt;71),VLOOKUP($W7234,日射量と図３!$E$6:$F$34,2,TRUE),IF(AND(71&lt;=Y7234,Y7234&lt;107),VLOOKUP($W7234,日射量と図３!$E$6:$G$34,3,TRUE),IF(AND(107&lt;=Y7234,Y7234&lt;143),VLOOKUP($W7234,日射量と図３!$E$6:$H$34,4,TRUE),VLOOKUP($W7234,日射量と図３!$E$6:$I$34,5,TRUE))))))</f>
        <v/>
      </c>
      <c r="AB7234" s="4" t="str">
        <f>IF($V7234="","",IF(Z7234&lt;36,0,IF(AND(36&lt;=Z7234,Z7234&lt;71),VLOOKUP($W7234,日射量と図３!$E$6:$F$34,2,TRUE),IF(AND(71&lt;=Z7234,Z7234&lt;107),VLOOKUP($W7234,日射量と図３!$E$6:$G$34,3,TRUE),IF(AND(107&lt;=Z7234,Z7234&lt;143),VLOOKUP($W7234,日射量と図３!$E$6:$H$34,4,TRUE),VLOOKUP($W7234,日射量と図３!$E$6:$I$34,5,TRUE))))))</f>
        <v/>
      </c>
      <c r="AC7234" s="382" t="str">
        <f t="shared" si="1359"/>
        <v/>
      </c>
      <c r="AD7234" s="382" t="str">
        <f t="shared" si="1360"/>
        <v/>
      </c>
    </row>
    <row r="7235" spans="11:30" ht="13.5" customHeight="1">
      <c r="K7235" s="4">
        <f t="shared" si="1356"/>
        <v>3</v>
      </c>
      <c r="L7235" s="34">
        <v>43553</v>
      </c>
      <c r="M7235" s="4">
        <v>302</v>
      </c>
      <c r="N7235" s="4">
        <v>8</v>
      </c>
      <c r="O7235" s="31">
        <v>0.29166666666666669</v>
      </c>
      <c r="P7235" s="35">
        <v>7.7899999999999991</v>
      </c>
      <c r="Q7235" s="36">
        <f t="shared" si="1357"/>
        <v>12</v>
      </c>
      <c r="R7235" s="4">
        <f t="shared" si="1358"/>
        <v>4.2100000000000009</v>
      </c>
      <c r="S7235" s="31">
        <f t="shared" si="1361"/>
        <v>0.26555555555555554</v>
      </c>
      <c r="T7235" s="31">
        <f t="shared" si="1362"/>
        <v>0.74109953703703713</v>
      </c>
      <c r="U7235" s="4">
        <f t="shared" si="1363"/>
        <v>4.2100000000000009</v>
      </c>
      <c r="V7235" s="4" t="str">
        <f t="shared" si="1364"/>
        <v/>
      </c>
      <c r="W7235" s="18" t="str">
        <f>IF(V7235="","",VLOOKUP(L7235,日射量と図３!$A$4:$C$368,3,TRUE)*238.85/100)</f>
        <v/>
      </c>
      <c r="X7235" s="4" t="str">
        <f t="shared" si="1365"/>
        <v/>
      </c>
      <c r="Y7235" s="4" t="str">
        <f t="shared" si="1366"/>
        <v/>
      </c>
      <c r="Z7235" s="4" t="str">
        <f t="shared" si="1367"/>
        <v/>
      </c>
      <c r="AA7235" s="4" t="str">
        <f>IF($V7235="","",IF(Y7235&lt;36,0,IF(AND(36&lt;=Y7235,Y7235&lt;71),VLOOKUP($W7235,日射量と図３!$E$6:$F$34,2,TRUE),IF(AND(71&lt;=Y7235,Y7235&lt;107),VLOOKUP($W7235,日射量と図３!$E$6:$G$34,3,TRUE),IF(AND(107&lt;=Y7235,Y7235&lt;143),VLOOKUP($W7235,日射量と図３!$E$6:$H$34,4,TRUE),VLOOKUP($W7235,日射量と図３!$E$6:$I$34,5,TRUE))))))</f>
        <v/>
      </c>
      <c r="AB7235" s="4" t="str">
        <f>IF($V7235="","",IF(Z7235&lt;36,0,IF(AND(36&lt;=Z7235,Z7235&lt;71),VLOOKUP($W7235,日射量と図３!$E$6:$F$34,2,TRUE),IF(AND(71&lt;=Z7235,Z7235&lt;107),VLOOKUP($W7235,日射量と図３!$E$6:$G$34,3,TRUE),IF(AND(107&lt;=Z7235,Z7235&lt;143),VLOOKUP($W7235,日射量と図３!$E$6:$H$34,4,TRUE),VLOOKUP($W7235,日射量と図３!$E$6:$I$34,5,TRUE))))))</f>
        <v/>
      </c>
      <c r="AC7235" s="382" t="str">
        <f t="shared" si="1359"/>
        <v/>
      </c>
      <c r="AD7235" s="382" t="str">
        <f t="shared" si="1360"/>
        <v/>
      </c>
    </row>
    <row r="7236" spans="11:30" ht="13.5" customHeight="1">
      <c r="K7236" s="4">
        <f t="shared" si="1356"/>
        <v>3</v>
      </c>
      <c r="L7236" s="34">
        <v>43553</v>
      </c>
      <c r="M7236" s="4">
        <v>302</v>
      </c>
      <c r="N7236" s="4">
        <v>9</v>
      </c>
      <c r="O7236" s="31">
        <v>0.33333333333333331</v>
      </c>
      <c r="P7236" s="35">
        <v>9.64</v>
      </c>
      <c r="Q7236" s="36">
        <f t="shared" si="1357"/>
        <v>12</v>
      </c>
      <c r="R7236" s="4">
        <f t="shared" si="1358"/>
        <v>2.3599999999999994</v>
      </c>
      <c r="S7236" s="31">
        <f t="shared" si="1361"/>
        <v>0.26555555555555554</v>
      </c>
      <c r="T7236" s="31">
        <f t="shared" si="1362"/>
        <v>0.74109953703703713</v>
      </c>
      <c r="U7236" s="4">
        <f t="shared" si="1363"/>
        <v>2.3599999999999994</v>
      </c>
      <c r="V7236" s="4" t="str">
        <f t="shared" si="1364"/>
        <v/>
      </c>
      <c r="W7236" s="18" t="str">
        <f>IF(V7236="","",VLOOKUP(L7236,日射量と図３!$A$4:$C$368,3,TRUE)*238.85/100)</f>
        <v/>
      </c>
      <c r="X7236" s="4" t="str">
        <f t="shared" si="1365"/>
        <v/>
      </c>
      <c r="Y7236" s="4" t="str">
        <f t="shared" si="1366"/>
        <v/>
      </c>
      <c r="Z7236" s="4" t="str">
        <f t="shared" si="1367"/>
        <v/>
      </c>
      <c r="AA7236" s="4" t="str">
        <f>IF($V7236="","",IF(Y7236&lt;36,0,IF(AND(36&lt;=Y7236,Y7236&lt;71),VLOOKUP($W7236,日射量と図３!$E$6:$F$34,2,TRUE),IF(AND(71&lt;=Y7236,Y7236&lt;107),VLOOKUP($W7236,日射量と図３!$E$6:$G$34,3,TRUE),IF(AND(107&lt;=Y7236,Y7236&lt;143),VLOOKUP($W7236,日射量と図３!$E$6:$H$34,4,TRUE),VLOOKUP($W7236,日射量と図３!$E$6:$I$34,5,TRUE))))))</f>
        <v/>
      </c>
      <c r="AB7236" s="4" t="str">
        <f>IF($V7236="","",IF(Z7236&lt;36,0,IF(AND(36&lt;=Z7236,Z7236&lt;71),VLOOKUP($W7236,日射量と図３!$E$6:$F$34,2,TRUE),IF(AND(71&lt;=Z7236,Z7236&lt;107),VLOOKUP($W7236,日射量と図３!$E$6:$G$34,3,TRUE),IF(AND(107&lt;=Z7236,Z7236&lt;143),VLOOKUP($W7236,日射量と図３!$E$6:$H$34,4,TRUE),VLOOKUP($W7236,日射量と図３!$E$6:$I$34,5,TRUE))))))</f>
        <v/>
      </c>
      <c r="AC7236" s="382" t="str">
        <f t="shared" si="1359"/>
        <v/>
      </c>
      <c r="AD7236" s="382" t="str">
        <f t="shared" si="1360"/>
        <v/>
      </c>
    </row>
    <row r="7237" spans="11:30" ht="13.5" customHeight="1">
      <c r="K7237" s="4">
        <f t="shared" ref="K7237:K7300" si="1368">MONTH(L7237)</f>
        <v>3</v>
      </c>
      <c r="L7237" s="34">
        <v>43553</v>
      </c>
      <c r="M7237" s="4">
        <v>302</v>
      </c>
      <c r="N7237" s="4">
        <v>10</v>
      </c>
      <c r="O7237" s="31">
        <v>0.375</v>
      </c>
      <c r="P7237" s="35">
        <v>11.5</v>
      </c>
      <c r="Q7237" s="36">
        <f t="shared" ref="Q7237:Q7300" si="1369">IF(O7237&lt;$B$15,$D$14,IF(O7237&lt;$B$16,$D$15,IF(O7237&lt;$B$17,$D$16,IF(O7237&lt;$B$18,$D$17,IF(O7237&lt;$B$19,$D$18,$D$19)))))</f>
        <v>12</v>
      </c>
      <c r="R7237" s="4">
        <f t="shared" ref="R7237:R7300" si="1370">IF(Q7237-P7237&gt;0,Q7237-P7237,0)</f>
        <v>0.5</v>
      </c>
      <c r="S7237" s="31">
        <f t="shared" si="1361"/>
        <v>0.26555555555555554</v>
      </c>
      <c r="T7237" s="31">
        <f t="shared" si="1362"/>
        <v>0.74109953703703713</v>
      </c>
      <c r="U7237" s="4">
        <f t="shared" si="1363"/>
        <v>0.5</v>
      </c>
      <c r="V7237" s="4" t="str">
        <f t="shared" si="1364"/>
        <v/>
      </c>
      <c r="W7237" s="18" t="str">
        <f>IF(V7237="","",VLOOKUP(L7237,日射量と図３!$A$4:$C$368,3,TRUE)*238.85/100)</f>
        <v/>
      </c>
      <c r="X7237" s="4" t="str">
        <f t="shared" si="1365"/>
        <v/>
      </c>
      <c r="Y7237" s="4" t="str">
        <f t="shared" si="1366"/>
        <v/>
      </c>
      <c r="Z7237" s="4" t="str">
        <f t="shared" si="1367"/>
        <v/>
      </c>
      <c r="AA7237" s="4" t="str">
        <f>IF($V7237="","",IF(Y7237&lt;36,0,IF(AND(36&lt;=Y7237,Y7237&lt;71),VLOOKUP($W7237,日射量と図３!$E$6:$F$34,2,TRUE),IF(AND(71&lt;=Y7237,Y7237&lt;107),VLOOKUP($W7237,日射量と図３!$E$6:$G$34,3,TRUE),IF(AND(107&lt;=Y7237,Y7237&lt;143),VLOOKUP($W7237,日射量と図３!$E$6:$H$34,4,TRUE),VLOOKUP($W7237,日射量と図３!$E$6:$I$34,5,TRUE))))))</f>
        <v/>
      </c>
      <c r="AB7237" s="4" t="str">
        <f>IF($V7237="","",IF(Z7237&lt;36,0,IF(AND(36&lt;=Z7237,Z7237&lt;71),VLOOKUP($W7237,日射量と図３!$E$6:$F$34,2,TRUE),IF(AND(71&lt;=Z7237,Z7237&lt;107),VLOOKUP($W7237,日射量と図３!$E$6:$G$34,3,TRUE),IF(AND(107&lt;=Z7237,Z7237&lt;143),VLOOKUP($W7237,日射量と図３!$E$6:$H$34,4,TRUE),VLOOKUP($W7237,日射量と図３!$E$6:$I$34,5,TRUE))))))</f>
        <v/>
      </c>
      <c r="AC7237" s="382" t="str">
        <f t="shared" si="1359"/>
        <v/>
      </c>
      <c r="AD7237" s="382" t="str">
        <f t="shared" si="1360"/>
        <v/>
      </c>
    </row>
    <row r="7238" spans="11:30" ht="13.5" customHeight="1">
      <c r="K7238" s="4">
        <f t="shared" si="1368"/>
        <v>3</v>
      </c>
      <c r="L7238" s="34">
        <v>43553</v>
      </c>
      <c r="M7238" s="4">
        <v>302</v>
      </c>
      <c r="N7238" s="4">
        <v>11</v>
      </c>
      <c r="O7238" s="31">
        <v>0.41666666666666669</v>
      </c>
      <c r="P7238" s="35">
        <v>12.989999999999998</v>
      </c>
      <c r="Q7238" s="36">
        <f t="shared" si="1369"/>
        <v>12</v>
      </c>
      <c r="R7238" s="4">
        <f t="shared" si="1370"/>
        <v>0</v>
      </c>
      <c r="S7238" s="31">
        <f t="shared" si="1361"/>
        <v>0.26555555555555554</v>
      </c>
      <c r="T7238" s="31">
        <f t="shared" si="1362"/>
        <v>0.74109953703703713</v>
      </c>
      <c r="U7238" s="4">
        <f t="shared" si="1363"/>
        <v>0</v>
      </c>
      <c r="V7238" s="4" t="str">
        <f t="shared" si="1364"/>
        <v/>
      </c>
      <c r="W7238" s="18" t="str">
        <f>IF(V7238="","",VLOOKUP(L7238,日射量と図３!$A$4:$C$368,3,TRUE)*238.85/100)</f>
        <v/>
      </c>
      <c r="X7238" s="4" t="str">
        <f t="shared" si="1365"/>
        <v/>
      </c>
      <c r="Y7238" s="4" t="str">
        <f t="shared" si="1366"/>
        <v/>
      </c>
      <c r="Z7238" s="4" t="str">
        <f t="shared" si="1367"/>
        <v/>
      </c>
      <c r="AA7238" s="4" t="str">
        <f>IF($V7238="","",IF(Y7238&lt;36,0,IF(AND(36&lt;=Y7238,Y7238&lt;71),VLOOKUP($W7238,日射量と図３!$E$6:$F$34,2,TRUE),IF(AND(71&lt;=Y7238,Y7238&lt;107),VLOOKUP($W7238,日射量と図３!$E$6:$G$34,3,TRUE),IF(AND(107&lt;=Y7238,Y7238&lt;143),VLOOKUP($W7238,日射量と図３!$E$6:$H$34,4,TRUE),VLOOKUP($W7238,日射量と図３!$E$6:$I$34,5,TRUE))))))</f>
        <v/>
      </c>
      <c r="AB7238" s="4" t="str">
        <f>IF($V7238="","",IF(Z7238&lt;36,0,IF(AND(36&lt;=Z7238,Z7238&lt;71),VLOOKUP($W7238,日射量と図３!$E$6:$F$34,2,TRUE),IF(AND(71&lt;=Z7238,Z7238&lt;107),VLOOKUP($W7238,日射量と図３!$E$6:$G$34,3,TRUE),IF(AND(107&lt;=Z7238,Z7238&lt;143),VLOOKUP($W7238,日射量と図３!$E$6:$H$34,4,TRUE),VLOOKUP($W7238,日射量と図３!$E$6:$I$34,5,TRUE))))))</f>
        <v/>
      </c>
      <c r="AC7238" s="382" t="str">
        <f t="shared" si="1359"/>
        <v/>
      </c>
      <c r="AD7238" s="382" t="str">
        <f t="shared" si="1360"/>
        <v/>
      </c>
    </row>
    <row r="7239" spans="11:30" ht="13.5" customHeight="1">
      <c r="K7239" s="4">
        <f t="shared" si="1368"/>
        <v>3</v>
      </c>
      <c r="L7239" s="34">
        <v>43553</v>
      </c>
      <c r="M7239" s="4">
        <v>302</v>
      </c>
      <c r="N7239" s="4">
        <v>12</v>
      </c>
      <c r="O7239" s="31">
        <v>0.45833333333333331</v>
      </c>
      <c r="P7239" s="35">
        <v>14.540000000000001</v>
      </c>
      <c r="Q7239" s="36">
        <f t="shared" si="1369"/>
        <v>12</v>
      </c>
      <c r="R7239" s="4">
        <f t="shared" si="1370"/>
        <v>0</v>
      </c>
      <c r="S7239" s="31">
        <f t="shared" si="1361"/>
        <v>0.26555555555555554</v>
      </c>
      <c r="T7239" s="31">
        <f t="shared" si="1362"/>
        <v>0.74109953703703713</v>
      </c>
      <c r="U7239" s="4">
        <f t="shared" si="1363"/>
        <v>0</v>
      </c>
      <c r="V7239" s="4" t="str">
        <f t="shared" si="1364"/>
        <v/>
      </c>
      <c r="W7239" s="18" t="str">
        <f>IF(V7239="","",VLOOKUP(L7239,日射量と図３!$A$4:$C$368,3,TRUE)*238.85/100)</f>
        <v/>
      </c>
      <c r="X7239" s="4" t="str">
        <f t="shared" si="1365"/>
        <v/>
      </c>
      <c r="Y7239" s="4" t="str">
        <f t="shared" si="1366"/>
        <v/>
      </c>
      <c r="Z7239" s="4" t="str">
        <f t="shared" si="1367"/>
        <v/>
      </c>
      <c r="AA7239" s="4" t="str">
        <f>IF($V7239="","",IF(Y7239&lt;36,0,IF(AND(36&lt;=Y7239,Y7239&lt;71),VLOOKUP($W7239,日射量と図３!$E$6:$F$34,2,TRUE),IF(AND(71&lt;=Y7239,Y7239&lt;107),VLOOKUP($W7239,日射量と図３!$E$6:$G$34,3,TRUE),IF(AND(107&lt;=Y7239,Y7239&lt;143),VLOOKUP($W7239,日射量と図３!$E$6:$H$34,4,TRUE),VLOOKUP($W7239,日射量と図３!$E$6:$I$34,5,TRUE))))))</f>
        <v/>
      </c>
      <c r="AB7239" s="4" t="str">
        <f>IF($V7239="","",IF(Z7239&lt;36,0,IF(AND(36&lt;=Z7239,Z7239&lt;71),VLOOKUP($W7239,日射量と図３!$E$6:$F$34,2,TRUE),IF(AND(71&lt;=Z7239,Z7239&lt;107),VLOOKUP($W7239,日射量と図３!$E$6:$G$34,3,TRUE),IF(AND(107&lt;=Z7239,Z7239&lt;143),VLOOKUP($W7239,日射量と図３!$E$6:$H$34,4,TRUE),VLOOKUP($W7239,日射量と図３!$E$6:$I$34,5,TRUE))))))</f>
        <v/>
      </c>
      <c r="AC7239" s="382" t="str">
        <f t="shared" si="1359"/>
        <v/>
      </c>
      <c r="AD7239" s="382" t="str">
        <f t="shared" si="1360"/>
        <v/>
      </c>
    </row>
    <row r="7240" spans="11:30" ht="13.5" customHeight="1">
      <c r="K7240" s="4">
        <f t="shared" si="1368"/>
        <v>3</v>
      </c>
      <c r="L7240" s="34">
        <v>43553</v>
      </c>
      <c r="M7240" s="4">
        <v>302</v>
      </c>
      <c r="N7240" s="4">
        <v>13</v>
      </c>
      <c r="O7240" s="31">
        <v>0.5</v>
      </c>
      <c r="P7240" s="35">
        <v>15.540000000000001</v>
      </c>
      <c r="Q7240" s="36">
        <f t="shared" si="1369"/>
        <v>12</v>
      </c>
      <c r="R7240" s="4">
        <f t="shared" si="1370"/>
        <v>0</v>
      </c>
      <c r="S7240" s="31">
        <f t="shared" si="1361"/>
        <v>0.26555555555555554</v>
      </c>
      <c r="T7240" s="31">
        <f t="shared" si="1362"/>
        <v>0.74109953703703713</v>
      </c>
      <c r="U7240" s="4">
        <f t="shared" si="1363"/>
        <v>0</v>
      </c>
      <c r="V7240" s="4" t="str">
        <f t="shared" si="1364"/>
        <v/>
      </c>
      <c r="W7240" s="18" t="str">
        <f>IF(V7240="","",VLOOKUP(L7240,日射量と図３!$A$4:$C$368,3,TRUE)*238.85/100)</f>
        <v/>
      </c>
      <c r="X7240" s="4" t="str">
        <f t="shared" si="1365"/>
        <v/>
      </c>
      <c r="Y7240" s="4" t="str">
        <f t="shared" si="1366"/>
        <v/>
      </c>
      <c r="Z7240" s="4" t="str">
        <f t="shared" si="1367"/>
        <v/>
      </c>
      <c r="AA7240" s="4" t="str">
        <f>IF($V7240="","",IF(Y7240&lt;36,0,IF(AND(36&lt;=Y7240,Y7240&lt;71),VLOOKUP($W7240,日射量と図３!$E$6:$F$34,2,TRUE),IF(AND(71&lt;=Y7240,Y7240&lt;107),VLOOKUP($W7240,日射量と図３!$E$6:$G$34,3,TRUE),IF(AND(107&lt;=Y7240,Y7240&lt;143),VLOOKUP($W7240,日射量と図３!$E$6:$H$34,4,TRUE),VLOOKUP($W7240,日射量と図３!$E$6:$I$34,5,TRUE))))))</f>
        <v/>
      </c>
      <c r="AB7240" s="4" t="str">
        <f>IF($V7240="","",IF(Z7240&lt;36,0,IF(AND(36&lt;=Z7240,Z7240&lt;71),VLOOKUP($W7240,日射量と図３!$E$6:$F$34,2,TRUE),IF(AND(71&lt;=Z7240,Z7240&lt;107),VLOOKUP($W7240,日射量と図３!$E$6:$G$34,3,TRUE),IF(AND(107&lt;=Z7240,Z7240&lt;143),VLOOKUP($W7240,日射量と図３!$E$6:$H$34,4,TRUE),VLOOKUP($W7240,日射量と図３!$E$6:$I$34,5,TRUE))))))</f>
        <v/>
      </c>
      <c r="AC7240" s="382" t="str">
        <f t="shared" si="1359"/>
        <v/>
      </c>
      <c r="AD7240" s="382" t="str">
        <f t="shared" si="1360"/>
        <v/>
      </c>
    </row>
    <row r="7241" spans="11:30" ht="13.5" customHeight="1">
      <c r="K7241" s="4">
        <f t="shared" si="1368"/>
        <v>3</v>
      </c>
      <c r="L7241" s="34">
        <v>43553</v>
      </c>
      <c r="M7241" s="4">
        <v>302</v>
      </c>
      <c r="N7241" s="4">
        <v>14</v>
      </c>
      <c r="O7241" s="31">
        <v>0.54166666666666663</v>
      </c>
      <c r="P7241" s="35">
        <v>15.99</v>
      </c>
      <c r="Q7241" s="36">
        <f t="shared" si="1369"/>
        <v>12</v>
      </c>
      <c r="R7241" s="4">
        <f t="shared" si="1370"/>
        <v>0</v>
      </c>
      <c r="S7241" s="31">
        <f t="shared" si="1361"/>
        <v>0.26555555555555554</v>
      </c>
      <c r="T7241" s="31">
        <f t="shared" si="1362"/>
        <v>0.74109953703703713</v>
      </c>
      <c r="U7241" s="4">
        <f t="shared" si="1363"/>
        <v>0</v>
      </c>
      <c r="V7241" s="4" t="str">
        <f t="shared" si="1364"/>
        <v/>
      </c>
      <c r="W7241" s="18" t="str">
        <f>IF(V7241="","",VLOOKUP(L7241,日射量と図３!$A$4:$C$368,3,TRUE)*238.85/100)</f>
        <v/>
      </c>
      <c r="X7241" s="4" t="str">
        <f t="shared" si="1365"/>
        <v/>
      </c>
      <c r="Y7241" s="4" t="str">
        <f t="shared" si="1366"/>
        <v/>
      </c>
      <c r="Z7241" s="4" t="str">
        <f t="shared" si="1367"/>
        <v/>
      </c>
      <c r="AA7241" s="4" t="str">
        <f>IF($V7241="","",IF(Y7241&lt;36,0,IF(AND(36&lt;=Y7241,Y7241&lt;71),VLOOKUP($W7241,日射量と図３!$E$6:$F$34,2,TRUE),IF(AND(71&lt;=Y7241,Y7241&lt;107),VLOOKUP($W7241,日射量と図３!$E$6:$G$34,3,TRUE),IF(AND(107&lt;=Y7241,Y7241&lt;143),VLOOKUP($W7241,日射量と図３!$E$6:$H$34,4,TRUE),VLOOKUP($W7241,日射量と図３!$E$6:$I$34,5,TRUE))))))</f>
        <v/>
      </c>
      <c r="AB7241" s="4" t="str">
        <f>IF($V7241="","",IF(Z7241&lt;36,0,IF(AND(36&lt;=Z7241,Z7241&lt;71),VLOOKUP($W7241,日射量と図３!$E$6:$F$34,2,TRUE),IF(AND(71&lt;=Z7241,Z7241&lt;107),VLOOKUP($W7241,日射量と図３!$E$6:$G$34,3,TRUE),IF(AND(107&lt;=Z7241,Z7241&lt;143),VLOOKUP($W7241,日射量と図３!$E$6:$H$34,4,TRUE),VLOOKUP($W7241,日射量と図３!$E$6:$I$34,5,TRUE))))))</f>
        <v/>
      </c>
      <c r="AC7241" s="382" t="str">
        <f t="shared" si="1359"/>
        <v/>
      </c>
      <c r="AD7241" s="382" t="str">
        <f t="shared" si="1360"/>
        <v/>
      </c>
    </row>
    <row r="7242" spans="11:30" ht="13.5" customHeight="1">
      <c r="K7242" s="4">
        <f t="shared" si="1368"/>
        <v>3</v>
      </c>
      <c r="L7242" s="34">
        <v>43553</v>
      </c>
      <c r="M7242" s="4">
        <v>302</v>
      </c>
      <c r="N7242" s="4">
        <v>15</v>
      </c>
      <c r="O7242" s="31">
        <v>0.58333333333333337</v>
      </c>
      <c r="P7242" s="35">
        <v>16.41</v>
      </c>
      <c r="Q7242" s="36">
        <f t="shared" si="1369"/>
        <v>12</v>
      </c>
      <c r="R7242" s="4">
        <f t="shared" si="1370"/>
        <v>0</v>
      </c>
      <c r="S7242" s="31">
        <f t="shared" si="1361"/>
        <v>0.26555555555555554</v>
      </c>
      <c r="T7242" s="31">
        <f t="shared" si="1362"/>
        <v>0.74109953703703713</v>
      </c>
      <c r="U7242" s="4">
        <f t="shared" si="1363"/>
        <v>0</v>
      </c>
      <c r="V7242" s="4" t="str">
        <f t="shared" si="1364"/>
        <v/>
      </c>
      <c r="W7242" s="18" t="str">
        <f>IF(V7242="","",VLOOKUP(L7242,日射量と図３!$A$4:$C$368,3,TRUE)*238.85/100)</f>
        <v/>
      </c>
      <c r="X7242" s="4" t="str">
        <f t="shared" si="1365"/>
        <v/>
      </c>
      <c r="Y7242" s="4" t="str">
        <f t="shared" si="1366"/>
        <v/>
      </c>
      <c r="Z7242" s="4" t="str">
        <f t="shared" si="1367"/>
        <v/>
      </c>
      <c r="AA7242" s="4" t="str">
        <f>IF($V7242="","",IF(Y7242&lt;36,0,IF(AND(36&lt;=Y7242,Y7242&lt;71),VLOOKUP($W7242,日射量と図３!$E$6:$F$34,2,TRUE),IF(AND(71&lt;=Y7242,Y7242&lt;107),VLOOKUP($W7242,日射量と図３!$E$6:$G$34,3,TRUE),IF(AND(107&lt;=Y7242,Y7242&lt;143),VLOOKUP($W7242,日射量と図３!$E$6:$H$34,4,TRUE),VLOOKUP($W7242,日射量と図３!$E$6:$I$34,5,TRUE))))))</f>
        <v/>
      </c>
      <c r="AB7242" s="4" t="str">
        <f>IF($V7242="","",IF(Z7242&lt;36,0,IF(AND(36&lt;=Z7242,Z7242&lt;71),VLOOKUP($W7242,日射量と図３!$E$6:$F$34,2,TRUE),IF(AND(71&lt;=Z7242,Z7242&lt;107),VLOOKUP($W7242,日射量と図３!$E$6:$G$34,3,TRUE),IF(AND(107&lt;=Z7242,Z7242&lt;143),VLOOKUP($W7242,日射量と図３!$E$6:$H$34,4,TRUE),VLOOKUP($W7242,日射量と図３!$E$6:$I$34,5,TRUE))))))</f>
        <v/>
      </c>
      <c r="AC7242" s="382" t="str">
        <f t="shared" si="1359"/>
        <v/>
      </c>
      <c r="AD7242" s="382" t="str">
        <f t="shared" si="1360"/>
        <v/>
      </c>
    </row>
    <row r="7243" spans="11:30" ht="13.5" customHeight="1">
      <c r="K7243" s="4">
        <f t="shared" si="1368"/>
        <v>3</v>
      </c>
      <c r="L7243" s="34">
        <v>43553</v>
      </c>
      <c r="M7243" s="4">
        <v>302</v>
      </c>
      <c r="N7243" s="4">
        <v>16</v>
      </c>
      <c r="O7243" s="31">
        <v>0.625</v>
      </c>
      <c r="P7243" s="35">
        <v>16.2</v>
      </c>
      <c r="Q7243" s="36">
        <f t="shared" si="1369"/>
        <v>16</v>
      </c>
      <c r="R7243" s="4">
        <f t="shared" si="1370"/>
        <v>0</v>
      </c>
      <c r="S7243" s="31">
        <f t="shared" si="1361"/>
        <v>0.26555555555555554</v>
      </c>
      <c r="T7243" s="31">
        <f t="shared" si="1362"/>
        <v>0.74109953703703713</v>
      </c>
      <c r="U7243" s="4">
        <f t="shared" si="1363"/>
        <v>0</v>
      </c>
      <c r="V7243" s="4" t="str">
        <f t="shared" si="1364"/>
        <v/>
      </c>
      <c r="W7243" s="18" t="str">
        <f>IF(V7243="","",VLOOKUP(L7243,日射量と図３!$A$4:$C$368,3,TRUE)*238.85/100)</f>
        <v/>
      </c>
      <c r="X7243" s="4" t="str">
        <f t="shared" si="1365"/>
        <v/>
      </c>
      <c r="Y7243" s="4" t="str">
        <f t="shared" si="1366"/>
        <v/>
      </c>
      <c r="Z7243" s="4" t="str">
        <f t="shared" si="1367"/>
        <v/>
      </c>
      <c r="AA7243" s="4" t="str">
        <f>IF($V7243="","",IF(Y7243&lt;36,0,IF(AND(36&lt;=Y7243,Y7243&lt;71),VLOOKUP($W7243,日射量と図３!$E$6:$F$34,2,TRUE),IF(AND(71&lt;=Y7243,Y7243&lt;107),VLOOKUP($W7243,日射量と図３!$E$6:$G$34,3,TRUE),IF(AND(107&lt;=Y7243,Y7243&lt;143),VLOOKUP($W7243,日射量と図３!$E$6:$H$34,4,TRUE),VLOOKUP($W7243,日射量と図３!$E$6:$I$34,5,TRUE))))))</f>
        <v/>
      </c>
      <c r="AB7243" s="4" t="str">
        <f>IF($V7243="","",IF(Z7243&lt;36,0,IF(AND(36&lt;=Z7243,Z7243&lt;71),VLOOKUP($W7243,日射量と図３!$E$6:$F$34,2,TRUE),IF(AND(71&lt;=Z7243,Z7243&lt;107),VLOOKUP($W7243,日射量と図３!$E$6:$G$34,3,TRUE),IF(AND(107&lt;=Z7243,Z7243&lt;143),VLOOKUP($W7243,日射量と図３!$E$6:$H$34,4,TRUE),VLOOKUP($W7243,日射量と図３!$E$6:$I$34,5,TRUE))))))</f>
        <v/>
      </c>
      <c r="AC7243" s="382" t="str">
        <f t="shared" si="1359"/>
        <v/>
      </c>
      <c r="AD7243" s="382" t="str">
        <f t="shared" si="1360"/>
        <v/>
      </c>
    </row>
    <row r="7244" spans="11:30" ht="13.5" customHeight="1">
      <c r="K7244" s="4">
        <f t="shared" si="1368"/>
        <v>3</v>
      </c>
      <c r="L7244" s="34">
        <v>43553</v>
      </c>
      <c r="M7244" s="4">
        <v>302</v>
      </c>
      <c r="N7244" s="4">
        <v>17</v>
      </c>
      <c r="O7244" s="31">
        <v>0.66666666666666663</v>
      </c>
      <c r="P7244" s="35">
        <v>15.639999999999997</v>
      </c>
      <c r="Q7244" s="36">
        <f t="shared" si="1369"/>
        <v>16</v>
      </c>
      <c r="R7244" s="4">
        <f t="shared" si="1370"/>
        <v>0.36000000000000298</v>
      </c>
      <c r="S7244" s="31">
        <f t="shared" si="1361"/>
        <v>0.26555555555555554</v>
      </c>
      <c r="T7244" s="31">
        <f t="shared" si="1362"/>
        <v>0.74109953703703713</v>
      </c>
      <c r="U7244" s="4">
        <f t="shared" si="1363"/>
        <v>0.36000000000000298</v>
      </c>
      <c r="V7244" s="4" t="str">
        <f t="shared" si="1364"/>
        <v/>
      </c>
      <c r="W7244" s="18" t="str">
        <f>IF(V7244="","",VLOOKUP(L7244,日射量と図３!$A$4:$C$368,3,TRUE)*238.85/100)</f>
        <v/>
      </c>
      <c r="X7244" s="4" t="str">
        <f t="shared" si="1365"/>
        <v/>
      </c>
      <c r="Y7244" s="4" t="str">
        <f t="shared" si="1366"/>
        <v/>
      </c>
      <c r="Z7244" s="4" t="str">
        <f t="shared" si="1367"/>
        <v/>
      </c>
      <c r="AA7244" s="4" t="str">
        <f>IF($V7244="","",IF(Y7244&lt;36,0,IF(AND(36&lt;=Y7244,Y7244&lt;71),VLOOKUP($W7244,日射量と図３!$E$6:$F$34,2,TRUE),IF(AND(71&lt;=Y7244,Y7244&lt;107),VLOOKUP($W7244,日射量と図３!$E$6:$G$34,3,TRUE),IF(AND(107&lt;=Y7244,Y7244&lt;143),VLOOKUP($W7244,日射量と図３!$E$6:$H$34,4,TRUE),VLOOKUP($W7244,日射量と図３!$E$6:$I$34,5,TRUE))))))</f>
        <v/>
      </c>
      <c r="AB7244" s="4" t="str">
        <f>IF($V7244="","",IF(Z7244&lt;36,0,IF(AND(36&lt;=Z7244,Z7244&lt;71),VLOOKUP($W7244,日射量と図３!$E$6:$F$34,2,TRUE),IF(AND(71&lt;=Z7244,Z7244&lt;107),VLOOKUP($W7244,日射量と図３!$E$6:$G$34,3,TRUE),IF(AND(107&lt;=Z7244,Z7244&lt;143),VLOOKUP($W7244,日射量と図３!$E$6:$H$34,4,TRUE),VLOOKUP($W7244,日射量と図３!$E$6:$I$34,5,TRUE))))))</f>
        <v/>
      </c>
      <c r="AC7244" s="382" t="str">
        <f t="shared" si="1359"/>
        <v/>
      </c>
      <c r="AD7244" s="382" t="str">
        <f t="shared" si="1360"/>
        <v/>
      </c>
    </row>
    <row r="7245" spans="11:30" ht="13.5" customHeight="1">
      <c r="K7245" s="4">
        <f t="shared" si="1368"/>
        <v>3</v>
      </c>
      <c r="L7245" s="34">
        <v>43553</v>
      </c>
      <c r="M7245" s="4">
        <v>302</v>
      </c>
      <c r="N7245" s="4">
        <v>18</v>
      </c>
      <c r="O7245" s="31">
        <v>0.70833333333333337</v>
      </c>
      <c r="P7245" s="35">
        <v>14.61</v>
      </c>
      <c r="Q7245" s="36">
        <f t="shared" si="1369"/>
        <v>16</v>
      </c>
      <c r="R7245" s="4">
        <f t="shared" si="1370"/>
        <v>1.3900000000000006</v>
      </c>
      <c r="S7245" s="31">
        <f t="shared" si="1361"/>
        <v>0.26555555555555554</v>
      </c>
      <c r="T7245" s="31">
        <f t="shared" si="1362"/>
        <v>0.74109953703703713</v>
      </c>
      <c r="U7245" s="4">
        <f t="shared" si="1363"/>
        <v>1.3900000000000006</v>
      </c>
      <c r="V7245" s="4" t="str">
        <f t="shared" si="1364"/>
        <v/>
      </c>
      <c r="W7245" s="18" t="str">
        <f>IF(V7245="","",VLOOKUP(L7245,日射量と図３!$A$4:$C$368,3,TRUE)*238.85/100)</f>
        <v/>
      </c>
      <c r="X7245" s="4" t="str">
        <f t="shared" si="1365"/>
        <v/>
      </c>
      <c r="Y7245" s="4" t="str">
        <f t="shared" si="1366"/>
        <v/>
      </c>
      <c r="Z7245" s="4" t="str">
        <f t="shared" si="1367"/>
        <v/>
      </c>
      <c r="AA7245" s="4" t="str">
        <f>IF($V7245="","",IF(Y7245&lt;36,0,IF(AND(36&lt;=Y7245,Y7245&lt;71),VLOOKUP($W7245,日射量と図３!$E$6:$F$34,2,TRUE),IF(AND(71&lt;=Y7245,Y7245&lt;107),VLOOKUP($W7245,日射量と図３!$E$6:$G$34,3,TRUE),IF(AND(107&lt;=Y7245,Y7245&lt;143),VLOOKUP($W7245,日射量と図３!$E$6:$H$34,4,TRUE),VLOOKUP($W7245,日射量と図３!$E$6:$I$34,5,TRUE))))))</f>
        <v/>
      </c>
      <c r="AB7245" s="4" t="str">
        <f>IF($V7245="","",IF(Z7245&lt;36,0,IF(AND(36&lt;=Z7245,Z7245&lt;71),VLOOKUP($W7245,日射量と図３!$E$6:$F$34,2,TRUE),IF(AND(71&lt;=Z7245,Z7245&lt;107),VLOOKUP($W7245,日射量と図３!$E$6:$G$34,3,TRUE),IF(AND(107&lt;=Z7245,Z7245&lt;143),VLOOKUP($W7245,日射量と図３!$E$6:$H$34,4,TRUE),VLOOKUP($W7245,日射量と図３!$E$6:$I$34,5,TRUE))))))</f>
        <v/>
      </c>
      <c r="AC7245" s="382" t="str">
        <f t="shared" si="1359"/>
        <v/>
      </c>
      <c r="AD7245" s="382" t="str">
        <f t="shared" si="1360"/>
        <v/>
      </c>
    </row>
    <row r="7246" spans="11:30" ht="13.5" customHeight="1">
      <c r="K7246" s="4">
        <f t="shared" si="1368"/>
        <v>3</v>
      </c>
      <c r="L7246" s="34">
        <v>43553</v>
      </c>
      <c r="M7246" s="4">
        <v>302</v>
      </c>
      <c r="N7246" s="4">
        <v>19</v>
      </c>
      <c r="O7246" s="31">
        <v>0.75</v>
      </c>
      <c r="P7246" s="35">
        <v>13.429999999999998</v>
      </c>
      <c r="Q7246" s="36">
        <f t="shared" si="1369"/>
        <v>16</v>
      </c>
      <c r="R7246" s="4">
        <f t="shared" si="1370"/>
        <v>2.5700000000000021</v>
      </c>
      <c r="S7246" s="31">
        <f t="shared" si="1361"/>
        <v>0.26555555555555554</v>
      </c>
      <c r="T7246" s="31">
        <f t="shared" si="1362"/>
        <v>0.74109953703703713</v>
      </c>
      <c r="U7246" s="4">
        <f t="shared" si="1363"/>
        <v>0</v>
      </c>
      <c r="V7246" s="4" t="str">
        <f t="shared" si="1364"/>
        <v/>
      </c>
      <c r="W7246" s="18" t="str">
        <f>IF(V7246="","",VLOOKUP(L7246,日射量と図３!$A$4:$C$368,3,TRUE)*238.85/100)</f>
        <v/>
      </c>
      <c r="X7246" s="4" t="str">
        <f t="shared" si="1365"/>
        <v/>
      </c>
      <c r="Y7246" s="4" t="str">
        <f t="shared" si="1366"/>
        <v/>
      </c>
      <c r="Z7246" s="4" t="str">
        <f t="shared" si="1367"/>
        <v/>
      </c>
      <c r="AA7246" s="4" t="str">
        <f>IF($V7246="","",IF(Y7246&lt;36,0,IF(AND(36&lt;=Y7246,Y7246&lt;71),VLOOKUP($W7246,日射量と図３!$E$6:$F$34,2,TRUE),IF(AND(71&lt;=Y7246,Y7246&lt;107),VLOOKUP($W7246,日射量と図３!$E$6:$G$34,3,TRUE),IF(AND(107&lt;=Y7246,Y7246&lt;143),VLOOKUP($W7246,日射量と図３!$E$6:$H$34,4,TRUE),VLOOKUP($W7246,日射量と図３!$E$6:$I$34,5,TRUE))))))</f>
        <v/>
      </c>
      <c r="AB7246" s="4" t="str">
        <f>IF($V7246="","",IF(Z7246&lt;36,0,IF(AND(36&lt;=Z7246,Z7246&lt;71),VLOOKUP($W7246,日射量と図３!$E$6:$F$34,2,TRUE),IF(AND(71&lt;=Z7246,Z7246&lt;107),VLOOKUP($W7246,日射量と図３!$E$6:$G$34,3,TRUE),IF(AND(107&lt;=Z7246,Z7246&lt;143),VLOOKUP($W7246,日射量と図３!$E$6:$H$34,4,TRUE),VLOOKUP($W7246,日射量と図３!$E$6:$I$34,5,TRUE))))))</f>
        <v/>
      </c>
      <c r="AC7246" s="382" t="str">
        <f t="shared" si="1359"/>
        <v/>
      </c>
      <c r="AD7246" s="382" t="str">
        <f t="shared" si="1360"/>
        <v/>
      </c>
    </row>
    <row r="7247" spans="11:30" ht="13.5" customHeight="1">
      <c r="K7247" s="4">
        <f t="shared" si="1368"/>
        <v>3</v>
      </c>
      <c r="L7247" s="34">
        <v>43553</v>
      </c>
      <c r="M7247" s="4">
        <v>302</v>
      </c>
      <c r="N7247" s="4">
        <v>20</v>
      </c>
      <c r="O7247" s="31">
        <v>0.79166666666666663</v>
      </c>
      <c r="P7247" s="35">
        <v>12.470000000000002</v>
      </c>
      <c r="Q7247" s="36">
        <f t="shared" si="1369"/>
        <v>16</v>
      </c>
      <c r="R7247" s="4">
        <f t="shared" si="1370"/>
        <v>3.5299999999999976</v>
      </c>
      <c r="S7247" s="31">
        <f t="shared" si="1361"/>
        <v>0.26555555555555554</v>
      </c>
      <c r="T7247" s="31">
        <f t="shared" si="1362"/>
        <v>0.74109953703703713</v>
      </c>
      <c r="U7247" s="4">
        <f t="shared" si="1363"/>
        <v>0</v>
      </c>
      <c r="V7247" s="4" t="str">
        <f t="shared" si="1364"/>
        <v/>
      </c>
      <c r="W7247" s="18" t="str">
        <f>IF(V7247="","",VLOOKUP(L7247,日射量と図３!$A$4:$C$368,3,TRUE)*238.85/100)</f>
        <v/>
      </c>
      <c r="X7247" s="4" t="str">
        <f t="shared" si="1365"/>
        <v/>
      </c>
      <c r="Y7247" s="4" t="str">
        <f t="shared" si="1366"/>
        <v/>
      </c>
      <c r="Z7247" s="4" t="str">
        <f t="shared" si="1367"/>
        <v/>
      </c>
      <c r="AA7247" s="4" t="str">
        <f>IF($V7247="","",IF(Y7247&lt;36,0,IF(AND(36&lt;=Y7247,Y7247&lt;71),VLOOKUP($W7247,日射量と図３!$E$6:$F$34,2,TRUE),IF(AND(71&lt;=Y7247,Y7247&lt;107),VLOOKUP($W7247,日射量と図３!$E$6:$G$34,3,TRUE),IF(AND(107&lt;=Y7247,Y7247&lt;143),VLOOKUP($W7247,日射量と図３!$E$6:$H$34,4,TRUE),VLOOKUP($W7247,日射量と図３!$E$6:$I$34,5,TRUE))))))</f>
        <v/>
      </c>
      <c r="AB7247" s="4" t="str">
        <f>IF($V7247="","",IF(Z7247&lt;36,0,IF(AND(36&lt;=Z7247,Z7247&lt;71),VLOOKUP($W7247,日射量と図３!$E$6:$F$34,2,TRUE),IF(AND(71&lt;=Z7247,Z7247&lt;107),VLOOKUP($W7247,日射量と図３!$E$6:$G$34,3,TRUE),IF(AND(107&lt;=Z7247,Z7247&lt;143),VLOOKUP($W7247,日射量と図３!$E$6:$H$34,4,TRUE),VLOOKUP($W7247,日射量と図３!$E$6:$I$34,5,TRUE))))))</f>
        <v/>
      </c>
      <c r="AC7247" s="382" t="str">
        <f t="shared" ref="AC7247:AC7310" si="1371">IF(V7247="","",IF((($AH$18*$AH$30*V7247*3600/1000000)/1000-AA7247*$AG$18*10*0.0000041868)&lt;=0,0,AA7247*$AG$18*10*0.0000041868))</f>
        <v/>
      </c>
      <c r="AD7247" s="382" t="str">
        <f t="shared" ref="AD7247:AD7310" si="1372">IF(V7247="","",IF((($AH$19*$AH$30*V7247*3600/1000000)/1000-AB7247*$AG$19*10*0.0000041868)&lt;=0,0,AB7247*$AG$19*10*0.0000041868))</f>
        <v/>
      </c>
    </row>
    <row r="7248" spans="11:30" ht="13.5" customHeight="1">
      <c r="K7248" s="4">
        <f t="shared" si="1368"/>
        <v>3</v>
      </c>
      <c r="L7248" s="34">
        <v>43553</v>
      </c>
      <c r="M7248" s="4">
        <v>302</v>
      </c>
      <c r="N7248" s="4">
        <v>21</v>
      </c>
      <c r="O7248" s="31">
        <v>0.83333333333333337</v>
      </c>
      <c r="P7248" s="35">
        <v>11.66</v>
      </c>
      <c r="Q7248" s="36">
        <f t="shared" si="1369"/>
        <v>16</v>
      </c>
      <c r="R7248" s="4">
        <f t="shared" si="1370"/>
        <v>4.34</v>
      </c>
      <c r="S7248" s="31">
        <f t="shared" si="1361"/>
        <v>0.26555555555555554</v>
      </c>
      <c r="T7248" s="31">
        <f t="shared" si="1362"/>
        <v>0.74109953703703713</v>
      </c>
      <c r="U7248" s="4">
        <f t="shared" si="1363"/>
        <v>0</v>
      </c>
      <c r="V7248" s="4" t="str">
        <f t="shared" si="1364"/>
        <v/>
      </c>
      <c r="W7248" s="18" t="str">
        <f>IF(V7248="","",VLOOKUP(L7248,日射量と図３!$A$4:$C$368,3,TRUE)*238.85/100)</f>
        <v/>
      </c>
      <c r="X7248" s="4" t="str">
        <f t="shared" si="1365"/>
        <v/>
      </c>
      <c r="Y7248" s="4" t="str">
        <f t="shared" si="1366"/>
        <v/>
      </c>
      <c r="Z7248" s="4" t="str">
        <f t="shared" si="1367"/>
        <v/>
      </c>
      <c r="AA7248" s="4" t="str">
        <f>IF($V7248="","",IF(Y7248&lt;36,0,IF(AND(36&lt;=Y7248,Y7248&lt;71),VLOOKUP($W7248,日射量と図３!$E$6:$F$34,2,TRUE),IF(AND(71&lt;=Y7248,Y7248&lt;107),VLOOKUP($W7248,日射量と図３!$E$6:$G$34,3,TRUE),IF(AND(107&lt;=Y7248,Y7248&lt;143),VLOOKUP($W7248,日射量と図３!$E$6:$H$34,4,TRUE),VLOOKUP($W7248,日射量と図３!$E$6:$I$34,5,TRUE))))))</f>
        <v/>
      </c>
      <c r="AB7248" s="4" t="str">
        <f>IF($V7248="","",IF(Z7248&lt;36,0,IF(AND(36&lt;=Z7248,Z7248&lt;71),VLOOKUP($W7248,日射量と図３!$E$6:$F$34,2,TRUE),IF(AND(71&lt;=Z7248,Z7248&lt;107),VLOOKUP($W7248,日射量と図３!$E$6:$G$34,3,TRUE),IF(AND(107&lt;=Z7248,Z7248&lt;143),VLOOKUP($W7248,日射量と図３!$E$6:$H$34,4,TRUE),VLOOKUP($W7248,日射量と図３!$E$6:$I$34,5,TRUE))))))</f>
        <v/>
      </c>
      <c r="AC7248" s="382" t="str">
        <f t="shared" si="1371"/>
        <v/>
      </c>
      <c r="AD7248" s="382" t="str">
        <f t="shared" si="1372"/>
        <v/>
      </c>
    </row>
    <row r="7249" spans="11:30" ht="13.5" customHeight="1">
      <c r="K7249" s="4">
        <f t="shared" si="1368"/>
        <v>3</v>
      </c>
      <c r="L7249" s="34">
        <v>43553</v>
      </c>
      <c r="M7249" s="4">
        <v>302</v>
      </c>
      <c r="N7249" s="4">
        <v>22</v>
      </c>
      <c r="O7249" s="31">
        <v>0.875</v>
      </c>
      <c r="P7249" s="35">
        <v>11.22</v>
      </c>
      <c r="Q7249" s="36">
        <f t="shared" si="1369"/>
        <v>16</v>
      </c>
      <c r="R7249" s="4">
        <f t="shared" si="1370"/>
        <v>4.7799999999999994</v>
      </c>
      <c r="S7249" s="31">
        <f t="shared" si="1361"/>
        <v>0.26555555555555554</v>
      </c>
      <c r="T7249" s="31">
        <f t="shared" si="1362"/>
        <v>0.74109953703703713</v>
      </c>
      <c r="U7249" s="4">
        <f t="shared" si="1363"/>
        <v>0</v>
      </c>
      <c r="V7249" s="4" t="str">
        <f t="shared" si="1364"/>
        <v/>
      </c>
      <c r="W7249" s="18" t="str">
        <f>IF(V7249="","",VLOOKUP(L7249,日射量と図３!$A$4:$C$368,3,TRUE)*238.85/100)</f>
        <v/>
      </c>
      <c r="X7249" s="4" t="str">
        <f t="shared" si="1365"/>
        <v/>
      </c>
      <c r="Y7249" s="4" t="str">
        <f t="shared" si="1366"/>
        <v/>
      </c>
      <c r="Z7249" s="4" t="str">
        <f t="shared" si="1367"/>
        <v/>
      </c>
      <c r="AA7249" s="4" t="str">
        <f>IF($V7249="","",IF(Y7249&lt;36,0,IF(AND(36&lt;=Y7249,Y7249&lt;71),VLOOKUP($W7249,日射量と図３!$E$6:$F$34,2,TRUE),IF(AND(71&lt;=Y7249,Y7249&lt;107),VLOOKUP($W7249,日射量と図３!$E$6:$G$34,3,TRUE),IF(AND(107&lt;=Y7249,Y7249&lt;143),VLOOKUP($W7249,日射量と図３!$E$6:$H$34,4,TRUE),VLOOKUP($W7249,日射量と図３!$E$6:$I$34,5,TRUE))))))</f>
        <v/>
      </c>
      <c r="AB7249" s="4" t="str">
        <f>IF($V7249="","",IF(Z7249&lt;36,0,IF(AND(36&lt;=Z7249,Z7249&lt;71),VLOOKUP($W7249,日射量と図３!$E$6:$F$34,2,TRUE),IF(AND(71&lt;=Z7249,Z7249&lt;107),VLOOKUP($W7249,日射量と図３!$E$6:$G$34,3,TRUE),IF(AND(107&lt;=Z7249,Z7249&lt;143),VLOOKUP($W7249,日射量と図３!$E$6:$H$34,4,TRUE),VLOOKUP($W7249,日射量と図３!$E$6:$I$34,5,TRUE))))))</f>
        <v/>
      </c>
      <c r="AC7249" s="382" t="str">
        <f t="shared" si="1371"/>
        <v/>
      </c>
      <c r="AD7249" s="382" t="str">
        <f t="shared" si="1372"/>
        <v/>
      </c>
    </row>
    <row r="7250" spans="11:30" ht="13.5" customHeight="1">
      <c r="K7250" s="4">
        <f t="shared" si="1368"/>
        <v>3</v>
      </c>
      <c r="L7250" s="34">
        <v>43553</v>
      </c>
      <c r="M7250" s="4">
        <v>302</v>
      </c>
      <c r="N7250" s="4">
        <v>23</v>
      </c>
      <c r="O7250" s="31">
        <v>0.91666666666666663</v>
      </c>
      <c r="P7250" s="35">
        <v>10.57</v>
      </c>
      <c r="Q7250" s="36">
        <f t="shared" si="1369"/>
        <v>13</v>
      </c>
      <c r="R7250" s="4">
        <f t="shared" si="1370"/>
        <v>2.4299999999999997</v>
      </c>
      <c r="S7250" s="31">
        <f t="shared" si="1361"/>
        <v>0.26555555555555554</v>
      </c>
      <c r="T7250" s="31">
        <f t="shared" si="1362"/>
        <v>0.74109953703703713</v>
      </c>
      <c r="U7250" s="4">
        <f t="shared" si="1363"/>
        <v>0</v>
      </c>
      <c r="V7250" s="4" t="str">
        <f t="shared" si="1364"/>
        <v/>
      </c>
      <c r="W7250" s="18" t="str">
        <f>IF(V7250="","",VLOOKUP(L7250,日射量と図３!$A$4:$C$368,3,TRUE)*238.85/100)</f>
        <v/>
      </c>
      <c r="X7250" s="4" t="str">
        <f t="shared" si="1365"/>
        <v/>
      </c>
      <c r="Y7250" s="4" t="str">
        <f t="shared" si="1366"/>
        <v/>
      </c>
      <c r="Z7250" s="4" t="str">
        <f t="shared" si="1367"/>
        <v/>
      </c>
      <c r="AA7250" s="4" t="str">
        <f>IF($V7250="","",IF(Y7250&lt;36,0,IF(AND(36&lt;=Y7250,Y7250&lt;71),VLOOKUP($W7250,日射量と図３!$E$6:$F$34,2,TRUE),IF(AND(71&lt;=Y7250,Y7250&lt;107),VLOOKUP($W7250,日射量と図３!$E$6:$G$34,3,TRUE),IF(AND(107&lt;=Y7250,Y7250&lt;143),VLOOKUP($W7250,日射量と図３!$E$6:$H$34,4,TRUE),VLOOKUP($W7250,日射量と図３!$E$6:$I$34,5,TRUE))))))</f>
        <v/>
      </c>
      <c r="AB7250" s="4" t="str">
        <f>IF($V7250="","",IF(Z7250&lt;36,0,IF(AND(36&lt;=Z7250,Z7250&lt;71),VLOOKUP($W7250,日射量と図３!$E$6:$F$34,2,TRUE),IF(AND(71&lt;=Z7250,Z7250&lt;107),VLOOKUP($W7250,日射量と図３!$E$6:$G$34,3,TRUE),IF(AND(107&lt;=Z7250,Z7250&lt;143),VLOOKUP($W7250,日射量と図３!$E$6:$H$34,4,TRUE),VLOOKUP($W7250,日射量と図３!$E$6:$I$34,5,TRUE))))))</f>
        <v/>
      </c>
      <c r="AC7250" s="382" t="str">
        <f t="shared" si="1371"/>
        <v/>
      </c>
      <c r="AD7250" s="382" t="str">
        <f t="shared" si="1372"/>
        <v/>
      </c>
    </row>
    <row r="7251" spans="11:30" ht="13.5" customHeight="1">
      <c r="K7251" s="4">
        <f t="shared" si="1368"/>
        <v>3</v>
      </c>
      <c r="L7251" s="34">
        <v>43553</v>
      </c>
      <c r="M7251" s="4">
        <v>302</v>
      </c>
      <c r="N7251" s="4">
        <v>24</v>
      </c>
      <c r="O7251" s="31">
        <v>0.95833333333333337</v>
      </c>
      <c r="P7251" s="35">
        <v>10.120000000000001</v>
      </c>
      <c r="Q7251" s="36">
        <f t="shared" si="1369"/>
        <v>13</v>
      </c>
      <c r="R7251" s="4">
        <f t="shared" si="1370"/>
        <v>2.879999999999999</v>
      </c>
      <c r="S7251" s="31">
        <f t="shared" si="1361"/>
        <v>0.26555555555555554</v>
      </c>
      <c r="T7251" s="31">
        <f t="shared" si="1362"/>
        <v>0.74109953703703713</v>
      </c>
      <c r="U7251" s="4">
        <f t="shared" si="1363"/>
        <v>0</v>
      </c>
      <c r="V7251" s="4" t="str">
        <f t="shared" si="1364"/>
        <v/>
      </c>
      <c r="W7251" s="18" t="str">
        <f>IF(V7251="","",VLOOKUP(L7251,日射量と図３!$A$4:$C$368,3,TRUE)*238.85/100)</f>
        <v/>
      </c>
      <c r="X7251" s="4" t="str">
        <f t="shared" si="1365"/>
        <v/>
      </c>
      <c r="Y7251" s="4" t="str">
        <f t="shared" si="1366"/>
        <v/>
      </c>
      <c r="Z7251" s="4" t="str">
        <f t="shared" si="1367"/>
        <v/>
      </c>
      <c r="AA7251" s="4" t="str">
        <f>IF($V7251="","",IF(Y7251&lt;36,0,IF(AND(36&lt;=Y7251,Y7251&lt;71),VLOOKUP($W7251,日射量と図３!$E$6:$F$34,2,TRUE),IF(AND(71&lt;=Y7251,Y7251&lt;107),VLOOKUP($W7251,日射量と図３!$E$6:$G$34,3,TRUE),IF(AND(107&lt;=Y7251,Y7251&lt;143),VLOOKUP($W7251,日射量と図３!$E$6:$H$34,4,TRUE),VLOOKUP($W7251,日射量と図３!$E$6:$I$34,5,TRUE))))))</f>
        <v/>
      </c>
      <c r="AB7251" s="4" t="str">
        <f>IF($V7251="","",IF(Z7251&lt;36,0,IF(AND(36&lt;=Z7251,Z7251&lt;71),VLOOKUP($W7251,日射量と図３!$E$6:$F$34,2,TRUE),IF(AND(71&lt;=Z7251,Z7251&lt;107),VLOOKUP($W7251,日射量と図３!$E$6:$G$34,3,TRUE),IF(AND(107&lt;=Z7251,Z7251&lt;143),VLOOKUP($W7251,日射量と図３!$E$6:$H$34,4,TRUE),VLOOKUP($W7251,日射量と図３!$E$6:$I$34,5,TRUE))))))</f>
        <v/>
      </c>
      <c r="AC7251" s="382" t="str">
        <f t="shared" si="1371"/>
        <v/>
      </c>
      <c r="AD7251" s="382" t="str">
        <f t="shared" si="1372"/>
        <v/>
      </c>
    </row>
    <row r="7252" spans="11:30" ht="13.5" customHeight="1">
      <c r="K7252" s="4">
        <f t="shared" si="1368"/>
        <v>3</v>
      </c>
      <c r="L7252" s="34">
        <v>43554</v>
      </c>
      <c r="M7252" s="4">
        <v>303</v>
      </c>
      <c r="N7252" s="4">
        <v>1</v>
      </c>
      <c r="O7252" s="31">
        <v>0</v>
      </c>
      <c r="P7252" s="35">
        <v>9.629999999999999</v>
      </c>
      <c r="Q7252" s="36">
        <f t="shared" si="1369"/>
        <v>13</v>
      </c>
      <c r="R7252" s="4">
        <f t="shared" si="1370"/>
        <v>3.370000000000001</v>
      </c>
      <c r="S7252" s="31">
        <f t="shared" si="1361"/>
        <v>0.26555555555555554</v>
      </c>
      <c r="T7252" s="31">
        <f t="shared" si="1362"/>
        <v>0.74109953703703713</v>
      </c>
      <c r="U7252" s="4">
        <f t="shared" si="1363"/>
        <v>0</v>
      </c>
      <c r="V7252" s="4">
        <f t="shared" si="1364"/>
        <v>6.5399999999999991</v>
      </c>
      <c r="W7252" s="18">
        <f>IF(V7252="","",VLOOKUP(L7252,日射量と図３!$A$4:$C$368,3,TRUE)*238.85/100)</f>
        <v>47.77</v>
      </c>
      <c r="X7252" s="4">
        <f t="shared" si="1365"/>
        <v>11</v>
      </c>
      <c r="Y7252" s="4">
        <f t="shared" si="1366"/>
        <v>3.7170089999999987</v>
      </c>
      <c r="Z7252" s="4">
        <f t="shared" si="1367"/>
        <v>4.1900828727272712</v>
      </c>
      <c r="AA7252" s="4">
        <f>IF($V7252="","",IF(Y7252&lt;36,0,IF(AND(36&lt;=Y7252,Y7252&lt;71),VLOOKUP($W7252,日射量と図３!$E$6:$F$34,2,TRUE),IF(AND(71&lt;=Y7252,Y7252&lt;107),VLOOKUP($W7252,日射量と図３!$E$6:$G$34,3,TRUE),IF(AND(107&lt;=Y7252,Y7252&lt;143),VLOOKUP($W7252,日射量と図３!$E$6:$H$34,4,TRUE),VLOOKUP($W7252,日射量と図３!$E$6:$I$34,5,TRUE))))))</f>
        <v>0</v>
      </c>
      <c r="AB7252" s="4">
        <f>IF($V7252="","",IF(Z7252&lt;36,0,IF(AND(36&lt;=Z7252,Z7252&lt;71),VLOOKUP($W7252,日射量と図３!$E$6:$F$34,2,TRUE),IF(AND(71&lt;=Z7252,Z7252&lt;107),VLOOKUP($W7252,日射量と図３!$E$6:$G$34,3,TRUE),IF(AND(107&lt;=Z7252,Z7252&lt;143),VLOOKUP($W7252,日射量と図３!$E$6:$H$34,4,TRUE),VLOOKUP($W7252,日射量と図３!$E$6:$I$34,5,TRUE))))))</f>
        <v>0</v>
      </c>
      <c r="AC7252" s="382">
        <f t="shared" si="1371"/>
        <v>0</v>
      </c>
      <c r="AD7252" s="382">
        <f t="shared" si="1372"/>
        <v>0</v>
      </c>
    </row>
    <row r="7253" spans="11:30" ht="13.5" customHeight="1">
      <c r="K7253" s="4">
        <f t="shared" si="1368"/>
        <v>3</v>
      </c>
      <c r="L7253" s="34">
        <v>43554</v>
      </c>
      <c r="M7253" s="4">
        <v>303</v>
      </c>
      <c r="N7253" s="4">
        <v>2</v>
      </c>
      <c r="O7253" s="31">
        <v>4.1666666666666664E-2</v>
      </c>
      <c r="P7253" s="35">
        <v>9.2499999999999982</v>
      </c>
      <c r="Q7253" s="36">
        <f t="shared" si="1369"/>
        <v>13</v>
      </c>
      <c r="R7253" s="4">
        <f t="shared" si="1370"/>
        <v>3.7500000000000018</v>
      </c>
      <c r="S7253" s="31">
        <f t="shared" ref="S7253:S7316" si="1373">VLOOKUP(K7253,$AF$45:$AH$49,2,TRUE)</f>
        <v>0.26555555555555554</v>
      </c>
      <c r="T7253" s="31">
        <f t="shared" ref="T7253:T7316" si="1374">VLOOKUP(K7253,$AF$45:$AH$49,3,TRUE)</f>
        <v>0.74109953703703713</v>
      </c>
      <c r="U7253" s="4">
        <f t="shared" ref="U7253:U7316" si="1375">IF(AND(S7253&lt;O7253,O7253&lt;T7253),R7253,0)</f>
        <v>0</v>
      </c>
      <c r="V7253" s="4" t="str">
        <f t="shared" ref="V7253:V7316" si="1376">IF(N7253=1,SUM(U7253:U7276),"")</f>
        <v/>
      </c>
      <c r="W7253" s="18" t="str">
        <f>IF(V7253="","",VLOOKUP(L7253,日射量と図３!$A$4:$C$368,3,TRUE)*238.85/100)</f>
        <v/>
      </c>
      <c r="X7253" s="4" t="str">
        <f t="shared" ref="X7253:X7316" si="1377">IF(V7253="","",VLOOKUP(K7253,$AF$45:$AJ$49,5,TRUE))</f>
        <v/>
      </c>
      <c r="Y7253" s="4" t="str">
        <f t="shared" si="1366"/>
        <v/>
      </c>
      <c r="Z7253" s="4" t="str">
        <f t="shared" si="1367"/>
        <v/>
      </c>
      <c r="AA7253" s="4" t="str">
        <f>IF($V7253="","",IF(Y7253&lt;36,0,IF(AND(36&lt;=Y7253,Y7253&lt;71),VLOOKUP($W7253,日射量と図３!$E$6:$F$34,2,TRUE),IF(AND(71&lt;=Y7253,Y7253&lt;107),VLOOKUP($W7253,日射量と図３!$E$6:$G$34,3,TRUE),IF(AND(107&lt;=Y7253,Y7253&lt;143),VLOOKUP($W7253,日射量と図３!$E$6:$H$34,4,TRUE),VLOOKUP($W7253,日射量と図３!$E$6:$I$34,5,TRUE))))))</f>
        <v/>
      </c>
      <c r="AB7253" s="4" t="str">
        <f>IF($V7253="","",IF(Z7253&lt;36,0,IF(AND(36&lt;=Z7253,Z7253&lt;71),VLOOKUP($W7253,日射量と図３!$E$6:$F$34,2,TRUE),IF(AND(71&lt;=Z7253,Z7253&lt;107),VLOOKUP($W7253,日射量と図３!$E$6:$G$34,3,TRUE),IF(AND(107&lt;=Z7253,Z7253&lt;143),VLOOKUP($W7253,日射量と図３!$E$6:$H$34,4,TRUE),VLOOKUP($W7253,日射量と図３!$E$6:$I$34,5,TRUE))))))</f>
        <v/>
      </c>
      <c r="AC7253" s="382" t="str">
        <f t="shared" si="1371"/>
        <v/>
      </c>
      <c r="AD7253" s="382" t="str">
        <f t="shared" si="1372"/>
        <v/>
      </c>
    </row>
    <row r="7254" spans="11:30" ht="13.5" customHeight="1">
      <c r="K7254" s="4">
        <f t="shared" si="1368"/>
        <v>3</v>
      </c>
      <c r="L7254" s="34">
        <v>43554</v>
      </c>
      <c r="M7254" s="4">
        <v>303</v>
      </c>
      <c r="N7254" s="4">
        <v>3</v>
      </c>
      <c r="O7254" s="31">
        <v>8.3333333333333329E-2</v>
      </c>
      <c r="P7254" s="35">
        <v>8.94</v>
      </c>
      <c r="Q7254" s="36">
        <f t="shared" si="1369"/>
        <v>13</v>
      </c>
      <c r="R7254" s="4">
        <f t="shared" si="1370"/>
        <v>4.0600000000000005</v>
      </c>
      <c r="S7254" s="31">
        <f t="shared" si="1373"/>
        <v>0.26555555555555554</v>
      </c>
      <c r="T7254" s="31">
        <f t="shared" si="1374"/>
        <v>0.74109953703703713</v>
      </c>
      <c r="U7254" s="4">
        <f t="shared" si="1375"/>
        <v>0</v>
      </c>
      <c r="V7254" s="4" t="str">
        <f t="shared" si="1376"/>
        <v/>
      </c>
      <c r="W7254" s="18" t="str">
        <f>IF(V7254="","",VLOOKUP(L7254,日射量と図３!$A$4:$C$368,3,TRUE)*238.85/100)</f>
        <v/>
      </c>
      <c r="X7254" s="4" t="str">
        <f t="shared" si="1377"/>
        <v/>
      </c>
      <c r="Y7254" s="4" t="str">
        <f t="shared" si="1366"/>
        <v/>
      </c>
      <c r="Z7254" s="4" t="str">
        <f t="shared" si="1367"/>
        <v/>
      </c>
      <c r="AA7254" s="4" t="str">
        <f>IF($V7254="","",IF(Y7254&lt;36,0,IF(AND(36&lt;=Y7254,Y7254&lt;71),VLOOKUP($W7254,日射量と図３!$E$6:$F$34,2,TRUE),IF(AND(71&lt;=Y7254,Y7254&lt;107),VLOOKUP($W7254,日射量と図３!$E$6:$G$34,3,TRUE),IF(AND(107&lt;=Y7254,Y7254&lt;143),VLOOKUP($W7254,日射量と図３!$E$6:$H$34,4,TRUE),VLOOKUP($W7254,日射量と図３!$E$6:$I$34,5,TRUE))))))</f>
        <v/>
      </c>
      <c r="AB7254" s="4" t="str">
        <f>IF($V7254="","",IF(Z7254&lt;36,0,IF(AND(36&lt;=Z7254,Z7254&lt;71),VLOOKUP($W7254,日射量と図３!$E$6:$F$34,2,TRUE),IF(AND(71&lt;=Z7254,Z7254&lt;107),VLOOKUP($W7254,日射量と図３!$E$6:$G$34,3,TRUE),IF(AND(107&lt;=Z7254,Z7254&lt;143),VLOOKUP($W7254,日射量と図３!$E$6:$H$34,4,TRUE),VLOOKUP($W7254,日射量と図３!$E$6:$I$34,5,TRUE))))))</f>
        <v/>
      </c>
      <c r="AC7254" s="382" t="str">
        <f t="shared" si="1371"/>
        <v/>
      </c>
      <c r="AD7254" s="382" t="str">
        <f t="shared" si="1372"/>
        <v/>
      </c>
    </row>
    <row r="7255" spans="11:30" ht="13.5" customHeight="1">
      <c r="K7255" s="4">
        <f t="shared" si="1368"/>
        <v>3</v>
      </c>
      <c r="L7255" s="34">
        <v>43554</v>
      </c>
      <c r="M7255" s="4">
        <v>303</v>
      </c>
      <c r="N7255" s="4">
        <v>4</v>
      </c>
      <c r="O7255" s="31">
        <v>0.125</v>
      </c>
      <c r="P7255" s="35">
        <v>8.3699999999999992</v>
      </c>
      <c r="Q7255" s="36">
        <f t="shared" si="1369"/>
        <v>13</v>
      </c>
      <c r="R7255" s="4">
        <f t="shared" si="1370"/>
        <v>4.6300000000000008</v>
      </c>
      <c r="S7255" s="31">
        <f t="shared" si="1373"/>
        <v>0.26555555555555554</v>
      </c>
      <c r="T7255" s="31">
        <f t="shared" si="1374"/>
        <v>0.74109953703703713</v>
      </c>
      <c r="U7255" s="4">
        <f t="shared" si="1375"/>
        <v>0</v>
      </c>
      <c r="V7255" s="4" t="str">
        <f t="shared" si="1376"/>
        <v/>
      </c>
      <c r="W7255" s="18" t="str">
        <f>IF(V7255="","",VLOOKUP(L7255,日射量と図３!$A$4:$C$368,3,TRUE)*238.85/100)</f>
        <v/>
      </c>
      <c r="X7255" s="4" t="str">
        <f t="shared" si="1377"/>
        <v/>
      </c>
      <c r="Y7255" s="4" t="str">
        <f t="shared" si="1366"/>
        <v/>
      </c>
      <c r="Z7255" s="4" t="str">
        <f t="shared" si="1367"/>
        <v/>
      </c>
      <c r="AA7255" s="4" t="str">
        <f>IF($V7255="","",IF(Y7255&lt;36,0,IF(AND(36&lt;=Y7255,Y7255&lt;71),VLOOKUP($W7255,日射量と図３!$E$6:$F$34,2,TRUE),IF(AND(71&lt;=Y7255,Y7255&lt;107),VLOOKUP($W7255,日射量と図３!$E$6:$G$34,3,TRUE),IF(AND(107&lt;=Y7255,Y7255&lt;143),VLOOKUP($W7255,日射量と図３!$E$6:$H$34,4,TRUE),VLOOKUP($W7255,日射量と図３!$E$6:$I$34,5,TRUE))))))</f>
        <v/>
      </c>
      <c r="AB7255" s="4" t="str">
        <f>IF($V7255="","",IF(Z7255&lt;36,0,IF(AND(36&lt;=Z7255,Z7255&lt;71),VLOOKUP($W7255,日射量と図３!$E$6:$F$34,2,TRUE),IF(AND(71&lt;=Z7255,Z7255&lt;107),VLOOKUP($W7255,日射量と図３!$E$6:$G$34,3,TRUE),IF(AND(107&lt;=Z7255,Z7255&lt;143),VLOOKUP($W7255,日射量と図３!$E$6:$H$34,4,TRUE),VLOOKUP($W7255,日射量と図３!$E$6:$I$34,5,TRUE))))))</f>
        <v/>
      </c>
      <c r="AC7255" s="382" t="str">
        <f t="shared" si="1371"/>
        <v/>
      </c>
      <c r="AD7255" s="382" t="str">
        <f t="shared" si="1372"/>
        <v/>
      </c>
    </row>
    <row r="7256" spans="11:30" ht="13.5" customHeight="1">
      <c r="K7256" s="4">
        <f t="shared" si="1368"/>
        <v>3</v>
      </c>
      <c r="L7256" s="34">
        <v>43554</v>
      </c>
      <c r="M7256" s="4">
        <v>303</v>
      </c>
      <c r="N7256" s="4">
        <v>5</v>
      </c>
      <c r="O7256" s="31">
        <v>0.16666666666666666</v>
      </c>
      <c r="P7256" s="35">
        <v>7.8800000000000008</v>
      </c>
      <c r="Q7256" s="36">
        <f t="shared" si="1369"/>
        <v>15</v>
      </c>
      <c r="R7256" s="4">
        <f t="shared" si="1370"/>
        <v>7.1199999999999992</v>
      </c>
      <c r="S7256" s="31">
        <f t="shared" si="1373"/>
        <v>0.26555555555555554</v>
      </c>
      <c r="T7256" s="31">
        <f t="shared" si="1374"/>
        <v>0.74109953703703713</v>
      </c>
      <c r="U7256" s="4">
        <f t="shared" si="1375"/>
        <v>0</v>
      </c>
      <c r="V7256" s="4" t="str">
        <f t="shared" si="1376"/>
        <v/>
      </c>
      <c r="W7256" s="18" t="str">
        <f>IF(V7256="","",VLOOKUP(L7256,日射量と図３!$A$4:$C$368,3,TRUE)*238.85/100)</f>
        <v/>
      </c>
      <c r="X7256" s="4" t="str">
        <f t="shared" si="1377"/>
        <v/>
      </c>
      <c r="Y7256" s="4" t="str">
        <f t="shared" si="1366"/>
        <v/>
      </c>
      <c r="Z7256" s="4" t="str">
        <f t="shared" si="1367"/>
        <v/>
      </c>
      <c r="AA7256" s="4" t="str">
        <f>IF($V7256="","",IF(Y7256&lt;36,0,IF(AND(36&lt;=Y7256,Y7256&lt;71),VLOOKUP($W7256,日射量と図３!$E$6:$F$34,2,TRUE),IF(AND(71&lt;=Y7256,Y7256&lt;107),VLOOKUP($W7256,日射量と図３!$E$6:$G$34,3,TRUE),IF(AND(107&lt;=Y7256,Y7256&lt;143),VLOOKUP($W7256,日射量と図３!$E$6:$H$34,4,TRUE),VLOOKUP($W7256,日射量と図３!$E$6:$I$34,5,TRUE))))))</f>
        <v/>
      </c>
      <c r="AB7256" s="4" t="str">
        <f>IF($V7256="","",IF(Z7256&lt;36,0,IF(AND(36&lt;=Z7256,Z7256&lt;71),VLOOKUP($W7256,日射量と図３!$E$6:$F$34,2,TRUE),IF(AND(71&lt;=Z7256,Z7256&lt;107),VLOOKUP($W7256,日射量と図３!$E$6:$G$34,3,TRUE),IF(AND(107&lt;=Z7256,Z7256&lt;143),VLOOKUP($W7256,日射量と図３!$E$6:$H$34,4,TRUE),VLOOKUP($W7256,日射量と図３!$E$6:$I$34,5,TRUE))))))</f>
        <v/>
      </c>
      <c r="AC7256" s="382" t="str">
        <f t="shared" si="1371"/>
        <v/>
      </c>
      <c r="AD7256" s="382" t="str">
        <f t="shared" si="1372"/>
        <v/>
      </c>
    </row>
    <row r="7257" spans="11:30" ht="13.5" customHeight="1">
      <c r="K7257" s="4">
        <f t="shared" si="1368"/>
        <v>3</v>
      </c>
      <c r="L7257" s="34">
        <v>43554</v>
      </c>
      <c r="M7257" s="4">
        <v>303</v>
      </c>
      <c r="N7257" s="4">
        <v>6</v>
      </c>
      <c r="O7257" s="31">
        <v>0.20833333333333334</v>
      </c>
      <c r="P7257" s="35">
        <v>7.5100000000000007</v>
      </c>
      <c r="Q7257" s="36">
        <f t="shared" si="1369"/>
        <v>15</v>
      </c>
      <c r="R7257" s="4">
        <f t="shared" si="1370"/>
        <v>7.4899999999999993</v>
      </c>
      <c r="S7257" s="31">
        <f t="shared" si="1373"/>
        <v>0.26555555555555554</v>
      </c>
      <c r="T7257" s="31">
        <f t="shared" si="1374"/>
        <v>0.74109953703703713</v>
      </c>
      <c r="U7257" s="4">
        <f t="shared" si="1375"/>
        <v>0</v>
      </c>
      <c r="V7257" s="4" t="str">
        <f t="shared" si="1376"/>
        <v/>
      </c>
      <c r="W7257" s="18" t="str">
        <f>IF(V7257="","",VLOOKUP(L7257,日射量と図３!$A$4:$C$368,3,TRUE)*238.85/100)</f>
        <v/>
      </c>
      <c r="X7257" s="4" t="str">
        <f t="shared" si="1377"/>
        <v/>
      </c>
      <c r="Y7257" s="4" t="str">
        <f t="shared" si="1366"/>
        <v/>
      </c>
      <c r="Z7257" s="4" t="str">
        <f t="shared" si="1367"/>
        <v/>
      </c>
      <c r="AA7257" s="4" t="str">
        <f>IF($V7257="","",IF(Y7257&lt;36,0,IF(AND(36&lt;=Y7257,Y7257&lt;71),VLOOKUP($W7257,日射量と図３!$E$6:$F$34,2,TRUE),IF(AND(71&lt;=Y7257,Y7257&lt;107),VLOOKUP($W7257,日射量と図３!$E$6:$G$34,3,TRUE),IF(AND(107&lt;=Y7257,Y7257&lt;143),VLOOKUP($W7257,日射量と図３!$E$6:$H$34,4,TRUE),VLOOKUP($W7257,日射量と図３!$E$6:$I$34,5,TRUE))))))</f>
        <v/>
      </c>
      <c r="AB7257" s="4" t="str">
        <f>IF($V7257="","",IF(Z7257&lt;36,0,IF(AND(36&lt;=Z7257,Z7257&lt;71),VLOOKUP($W7257,日射量と図３!$E$6:$F$34,2,TRUE),IF(AND(71&lt;=Z7257,Z7257&lt;107),VLOOKUP($W7257,日射量と図３!$E$6:$G$34,3,TRUE),IF(AND(107&lt;=Z7257,Z7257&lt;143),VLOOKUP($W7257,日射量と図３!$E$6:$H$34,4,TRUE),VLOOKUP($W7257,日射量と図３!$E$6:$I$34,5,TRUE))))))</f>
        <v/>
      </c>
      <c r="AC7257" s="382" t="str">
        <f t="shared" si="1371"/>
        <v/>
      </c>
      <c r="AD7257" s="382" t="str">
        <f t="shared" si="1372"/>
        <v/>
      </c>
    </row>
    <row r="7258" spans="11:30" ht="13.5" customHeight="1">
      <c r="K7258" s="4">
        <f t="shared" si="1368"/>
        <v>3</v>
      </c>
      <c r="L7258" s="34">
        <v>43554</v>
      </c>
      <c r="M7258" s="4">
        <v>303</v>
      </c>
      <c r="N7258" s="4">
        <v>7</v>
      </c>
      <c r="O7258" s="31">
        <v>0.25</v>
      </c>
      <c r="P7258" s="35">
        <v>7.3699999999999992</v>
      </c>
      <c r="Q7258" s="36">
        <f t="shared" si="1369"/>
        <v>15</v>
      </c>
      <c r="R7258" s="4">
        <f t="shared" si="1370"/>
        <v>7.6300000000000008</v>
      </c>
      <c r="S7258" s="31">
        <f t="shared" si="1373"/>
        <v>0.26555555555555554</v>
      </c>
      <c r="T7258" s="31">
        <f t="shared" si="1374"/>
        <v>0.74109953703703713</v>
      </c>
      <c r="U7258" s="4">
        <f t="shared" si="1375"/>
        <v>0</v>
      </c>
      <c r="V7258" s="4" t="str">
        <f t="shared" si="1376"/>
        <v/>
      </c>
      <c r="W7258" s="18" t="str">
        <f>IF(V7258="","",VLOOKUP(L7258,日射量と図３!$A$4:$C$368,3,TRUE)*238.85/100)</f>
        <v/>
      </c>
      <c r="X7258" s="4" t="str">
        <f t="shared" si="1377"/>
        <v/>
      </c>
      <c r="Y7258" s="4" t="str">
        <f t="shared" si="1366"/>
        <v/>
      </c>
      <c r="Z7258" s="4" t="str">
        <f t="shared" si="1367"/>
        <v/>
      </c>
      <c r="AA7258" s="4" t="str">
        <f>IF($V7258="","",IF(Y7258&lt;36,0,IF(AND(36&lt;=Y7258,Y7258&lt;71),VLOOKUP($W7258,日射量と図３!$E$6:$F$34,2,TRUE),IF(AND(71&lt;=Y7258,Y7258&lt;107),VLOOKUP($W7258,日射量と図３!$E$6:$G$34,3,TRUE),IF(AND(107&lt;=Y7258,Y7258&lt;143),VLOOKUP($W7258,日射量と図３!$E$6:$H$34,4,TRUE),VLOOKUP($W7258,日射量と図３!$E$6:$I$34,5,TRUE))))))</f>
        <v/>
      </c>
      <c r="AB7258" s="4" t="str">
        <f>IF($V7258="","",IF(Z7258&lt;36,0,IF(AND(36&lt;=Z7258,Z7258&lt;71),VLOOKUP($W7258,日射量と図３!$E$6:$F$34,2,TRUE),IF(AND(71&lt;=Z7258,Z7258&lt;107),VLOOKUP($W7258,日射量と図３!$E$6:$G$34,3,TRUE),IF(AND(107&lt;=Z7258,Z7258&lt;143),VLOOKUP($W7258,日射量と図３!$E$6:$H$34,4,TRUE),VLOOKUP($W7258,日射量と図３!$E$6:$I$34,5,TRUE))))))</f>
        <v/>
      </c>
      <c r="AC7258" s="382" t="str">
        <f t="shared" si="1371"/>
        <v/>
      </c>
      <c r="AD7258" s="382" t="str">
        <f t="shared" si="1372"/>
        <v/>
      </c>
    </row>
    <row r="7259" spans="11:30" ht="13.5" customHeight="1">
      <c r="K7259" s="4">
        <f t="shared" si="1368"/>
        <v>3</v>
      </c>
      <c r="L7259" s="34">
        <v>43554</v>
      </c>
      <c r="M7259" s="4">
        <v>303</v>
      </c>
      <c r="N7259" s="4">
        <v>8</v>
      </c>
      <c r="O7259" s="31">
        <v>0.29166666666666669</v>
      </c>
      <c r="P7259" s="35">
        <v>8.2799999999999994</v>
      </c>
      <c r="Q7259" s="36">
        <f t="shared" si="1369"/>
        <v>12</v>
      </c>
      <c r="R7259" s="4">
        <f t="shared" si="1370"/>
        <v>3.7200000000000006</v>
      </c>
      <c r="S7259" s="31">
        <f t="shared" si="1373"/>
        <v>0.26555555555555554</v>
      </c>
      <c r="T7259" s="31">
        <f t="shared" si="1374"/>
        <v>0.74109953703703713</v>
      </c>
      <c r="U7259" s="4">
        <f t="shared" si="1375"/>
        <v>3.7200000000000006</v>
      </c>
      <c r="V7259" s="4" t="str">
        <f t="shared" si="1376"/>
        <v/>
      </c>
      <c r="W7259" s="18" t="str">
        <f>IF(V7259="","",VLOOKUP(L7259,日射量と図３!$A$4:$C$368,3,TRUE)*238.85/100)</f>
        <v/>
      </c>
      <c r="X7259" s="4" t="str">
        <f t="shared" si="1377"/>
        <v/>
      </c>
      <c r="Y7259" s="4" t="str">
        <f t="shared" si="1366"/>
        <v/>
      </c>
      <c r="Z7259" s="4" t="str">
        <f t="shared" si="1367"/>
        <v/>
      </c>
      <c r="AA7259" s="4" t="str">
        <f>IF($V7259="","",IF(Y7259&lt;36,0,IF(AND(36&lt;=Y7259,Y7259&lt;71),VLOOKUP($W7259,日射量と図３!$E$6:$F$34,2,TRUE),IF(AND(71&lt;=Y7259,Y7259&lt;107),VLOOKUP($W7259,日射量と図３!$E$6:$G$34,3,TRUE),IF(AND(107&lt;=Y7259,Y7259&lt;143),VLOOKUP($W7259,日射量と図３!$E$6:$H$34,4,TRUE),VLOOKUP($W7259,日射量と図３!$E$6:$I$34,5,TRUE))))))</f>
        <v/>
      </c>
      <c r="AB7259" s="4" t="str">
        <f>IF($V7259="","",IF(Z7259&lt;36,0,IF(AND(36&lt;=Z7259,Z7259&lt;71),VLOOKUP($W7259,日射量と図３!$E$6:$F$34,2,TRUE),IF(AND(71&lt;=Z7259,Z7259&lt;107),VLOOKUP($W7259,日射量と図３!$E$6:$G$34,3,TRUE),IF(AND(107&lt;=Z7259,Z7259&lt;143),VLOOKUP($W7259,日射量と図３!$E$6:$H$34,4,TRUE),VLOOKUP($W7259,日射量と図３!$E$6:$I$34,5,TRUE))))))</f>
        <v/>
      </c>
      <c r="AC7259" s="382" t="str">
        <f t="shared" si="1371"/>
        <v/>
      </c>
      <c r="AD7259" s="382" t="str">
        <f t="shared" si="1372"/>
        <v/>
      </c>
    </row>
    <row r="7260" spans="11:30" ht="13.5" customHeight="1">
      <c r="K7260" s="4">
        <f t="shared" si="1368"/>
        <v>3</v>
      </c>
      <c r="L7260" s="34">
        <v>43554</v>
      </c>
      <c r="M7260" s="4">
        <v>303</v>
      </c>
      <c r="N7260" s="4">
        <v>9</v>
      </c>
      <c r="O7260" s="31">
        <v>0.33333333333333331</v>
      </c>
      <c r="P7260" s="35">
        <v>9.81</v>
      </c>
      <c r="Q7260" s="36">
        <f t="shared" si="1369"/>
        <v>12</v>
      </c>
      <c r="R7260" s="4">
        <f t="shared" si="1370"/>
        <v>2.1899999999999995</v>
      </c>
      <c r="S7260" s="31">
        <f t="shared" si="1373"/>
        <v>0.26555555555555554</v>
      </c>
      <c r="T7260" s="31">
        <f t="shared" si="1374"/>
        <v>0.74109953703703713</v>
      </c>
      <c r="U7260" s="4">
        <f t="shared" si="1375"/>
        <v>2.1899999999999995</v>
      </c>
      <c r="V7260" s="4" t="str">
        <f t="shared" si="1376"/>
        <v/>
      </c>
      <c r="W7260" s="18" t="str">
        <f>IF(V7260="","",VLOOKUP(L7260,日射量と図３!$A$4:$C$368,3,TRUE)*238.85/100)</f>
        <v/>
      </c>
      <c r="X7260" s="4" t="str">
        <f t="shared" si="1377"/>
        <v/>
      </c>
      <c r="Y7260" s="4" t="str">
        <f t="shared" si="1366"/>
        <v/>
      </c>
      <c r="Z7260" s="4" t="str">
        <f t="shared" si="1367"/>
        <v/>
      </c>
      <c r="AA7260" s="4" t="str">
        <f>IF($V7260="","",IF(Y7260&lt;36,0,IF(AND(36&lt;=Y7260,Y7260&lt;71),VLOOKUP($W7260,日射量と図３!$E$6:$F$34,2,TRUE),IF(AND(71&lt;=Y7260,Y7260&lt;107),VLOOKUP($W7260,日射量と図３!$E$6:$G$34,3,TRUE),IF(AND(107&lt;=Y7260,Y7260&lt;143),VLOOKUP($W7260,日射量と図３!$E$6:$H$34,4,TRUE),VLOOKUP($W7260,日射量と図３!$E$6:$I$34,5,TRUE))))))</f>
        <v/>
      </c>
      <c r="AB7260" s="4" t="str">
        <f>IF($V7260="","",IF(Z7260&lt;36,0,IF(AND(36&lt;=Z7260,Z7260&lt;71),VLOOKUP($W7260,日射量と図３!$E$6:$F$34,2,TRUE),IF(AND(71&lt;=Z7260,Z7260&lt;107),VLOOKUP($W7260,日射量と図３!$E$6:$G$34,3,TRUE),IF(AND(107&lt;=Z7260,Z7260&lt;143),VLOOKUP($W7260,日射量と図３!$E$6:$H$34,4,TRUE),VLOOKUP($W7260,日射量と図３!$E$6:$I$34,5,TRUE))))))</f>
        <v/>
      </c>
      <c r="AC7260" s="382" t="str">
        <f t="shared" si="1371"/>
        <v/>
      </c>
      <c r="AD7260" s="382" t="str">
        <f t="shared" si="1372"/>
        <v/>
      </c>
    </row>
    <row r="7261" spans="11:30" ht="13.5" customHeight="1">
      <c r="K7261" s="4">
        <f t="shared" si="1368"/>
        <v>3</v>
      </c>
      <c r="L7261" s="34">
        <v>43554</v>
      </c>
      <c r="M7261" s="4">
        <v>303</v>
      </c>
      <c r="N7261" s="4">
        <v>10</v>
      </c>
      <c r="O7261" s="31">
        <v>0.375</v>
      </c>
      <c r="P7261" s="35">
        <v>11.59</v>
      </c>
      <c r="Q7261" s="36">
        <f t="shared" si="1369"/>
        <v>12</v>
      </c>
      <c r="R7261" s="4">
        <f t="shared" si="1370"/>
        <v>0.41000000000000014</v>
      </c>
      <c r="S7261" s="31">
        <f t="shared" si="1373"/>
        <v>0.26555555555555554</v>
      </c>
      <c r="T7261" s="31">
        <f t="shared" si="1374"/>
        <v>0.74109953703703713</v>
      </c>
      <c r="U7261" s="4">
        <f t="shared" si="1375"/>
        <v>0.41000000000000014</v>
      </c>
      <c r="V7261" s="4" t="str">
        <f t="shared" si="1376"/>
        <v/>
      </c>
      <c r="W7261" s="18" t="str">
        <f>IF(V7261="","",VLOOKUP(L7261,日射量と図３!$A$4:$C$368,3,TRUE)*238.85/100)</f>
        <v/>
      </c>
      <c r="X7261" s="4" t="str">
        <f t="shared" si="1377"/>
        <v/>
      </c>
      <c r="Y7261" s="4" t="str">
        <f t="shared" si="1366"/>
        <v/>
      </c>
      <c r="Z7261" s="4" t="str">
        <f t="shared" si="1367"/>
        <v/>
      </c>
      <c r="AA7261" s="4" t="str">
        <f>IF($V7261="","",IF(Y7261&lt;36,0,IF(AND(36&lt;=Y7261,Y7261&lt;71),VLOOKUP($W7261,日射量と図３!$E$6:$F$34,2,TRUE),IF(AND(71&lt;=Y7261,Y7261&lt;107),VLOOKUP($W7261,日射量と図３!$E$6:$G$34,3,TRUE),IF(AND(107&lt;=Y7261,Y7261&lt;143),VLOOKUP($W7261,日射量と図３!$E$6:$H$34,4,TRUE),VLOOKUP($W7261,日射量と図３!$E$6:$I$34,5,TRUE))))))</f>
        <v/>
      </c>
      <c r="AB7261" s="4" t="str">
        <f>IF($V7261="","",IF(Z7261&lt;36,0,IF(AND(36&lt;=Z7261,Z7261&lt;71),VLOOKUP($W7261,日射量と図３!$E$6:$F$34,2,TRUE),IF(AND(71&lt;=Z7261,Z7261&lt;107),VLOOKUP($W7261,日射量と図３!$E$6:$G$34,3,TRUE),IF(AND(107&lt;=Z7261,Z7261&lt;143),VLOOKUP($W7261,日射量と図３!$E$6:$H$34,4,TRUE),VLOOKUP($W7261,日射量と図３!$E$6:$I$34,5,TRUE))))))</f>
        <v/>
      </c>
      <c r="AC7261" s="382" t="str">
        <f t="shared" si="1371"/>
        <v/>
      </c>
      <c r="AD7261" s="382" t="str">
        <f t="shared" si="1372"/>
        <v/>
      </c>
    </row>
    <row r="7262" spans="11:30" ht="13.5" customHeight="1">
      <c r="K7262" s="4">
        <f t="shared" si="1368"/>
        <v>3</v>
      </c>
      <c r="L7262" s="34">
        <v>43554</v>
      </c>
      <c r="M7262" s="4">
        <v>303</v>
      </c>
      <c r="N7262" s="4">
        <v>11</v>
      </c>
      <c r="O7262" s="31">
        <v>0.41666666666666669</v>
      </c>
      <c r="P7262" s="35">
        <v>13.15</v>
      </c>
      <c r="Q7262" s="36">
        <f t="shared" si="1369"/>
        <v>12</v>
      </c>
      <c r="R7262" s="4">
        <f t="shared" si="1370"/>
        <v>0</v>
      </c>
      <c r="S7262" s="31">
        <f t="shared" si="1373"/>
        <v>0.26555555555555554</v>
      </c>
      <c r="T7262" s="31">
        <f t="shared" si="1374"/>
        <v>0.74109953703703713</v>
      </c>
      <c r="U7262" s="4">
        <f t="shared" si="1375"/>
        <v>0</v>
      </c>
      <c r="V7262" s="4" t="str">
        <f t="shared" si="1376"/>
        <v/>
      </c>
      <c r="W7262" s="18" t="str">
        <f>IF(V7262="","",VLOOKUP(L7262,日射量と図３!$A$4:$C$368,3,TRUE)*238.85/100)</f>
        <v/>
      </c>
      <c r="X7262" s="4" t="str">
        <f t="shared" si="1377"/>
        <v/>
      </c>
      <c r="Y7262" s="4" t="str">
        <f t="shared" si="1366"/>
        <v/>
      </c>
      <c r="Z7262" s="4" t="str">
        <f t="shared" si="1367"/>
        <v/>
      </c>
      <c r="AA7262" s="4" t="str">
        <f>IF($V7262="","",IF(Y7262&lt;36,0,IF(AND(36&lt;=Y7262,Y7262&lt;71),VLOOKUP($W7262,日射量と図３!$E$6:$F$34,2,TRUE),IF(AND(71&lt;=Y7262,Y7262&lt;107),VLOOKUP($W7262,日射量と図３!$E$6:$G$34,3,TRUE),IF(AND(107&lt;=Y7262,Y7262&lt;143),VLOOKUP($W7262,日射量と図３!$E$6:$H$34,4,TRUE),VLOOKUP($W7262,日射量と図３!$E$6:$I$34,5,TRUE))))))</f>
        <v/>
      </c>
      <c r="AB7262" s="4" t="str">
        <f>IF($V7262="","",IF(Z7262&lt;36,0,IF(AND(36&lt;=Z7262,Z7262&lt;71),VLOOKUP($W7262,日射量と図３!$E$6:$F$34,2,TRUE),IF(AND(71&lt;=Z7262,Z7262&lt;107),VLOOKUP($W7262,日射量と図３!$E$6:$G$34,3,TRUE),IF(AND(107&lt;=Z7262,Z7262&lt;143),VLOOKUP($W7262,日射量と図３!$E$6:$H$34,4,TRUE),VLOOKUP($W7262,日射量と図３!$E$6:$I$34,5,TRUE))))))</f>
        <v/>
      </c>
      <c r="AC7262" s="382" t="str">
        <f t="shared" si="1371"/>
        <v/>
      </c>
      <c r="AD7262" s="382" t="str">
        <f t="shared" si="1372"/>
        <v/>
      </c>
    </row>
    <row r="7263" spans="11:30" ht="13.5" customHeight="1">
      <c r="K7263" s="4">
        <f t="shared" si="1368"/>
        <v>3</v>
      </c>
      <c r="L7263" s="34">
        <v>43554</v>
      </c>
      <c r="M7263" s="4">
        <v>303</v>
      </c>
      <c r="N7263" s="4">
        <v>12</v>
      </c>
      <c r="O7263" s="31">
        <v>0.45833333333333331</v>
      </c>
      <c r="P7263" s="35">
        <v>14.63</v>
      </c>
      <c r="Q7263" s="36">
        <f t="shared" si="1369"/>
        <v>12</v>
      </c>
      <c r="R7263" s="4">
        <f t="shared" si="1370"/>
        <v>0</v>
      </c>
      <c r="S7263" s="31">
        <f t="shared" si="1373"/>
        <v>0.26555555555555554</v>
      </c>
      <c r="T7263" s="31">
        <f t="shared" si="1374"/>
        <v>0.74109953703703713</v>
      </c>
      <c r="U7263" s="4">
        <f t="shared" si="1375"/>
        <v>0</v>
      </c>
      <c r="V7263" s="4" t="str">
        <f t="shared" si="1376"/>
        <v/>
      </c>
      <c r="W7263" s="18" t="str">
        <f>IF(V7263="","",VLOOKUP(L7263,日射量と図３!$A$4:$C$368,3,TRUE)*238.85/100)</f>
        <v/>
      </c>
      <c r="X7263" s="4" t="str">
        <f t="shared" si="1377"/>
        <v/>
      </c>
      <c r="Y7263" s="4" t="str">
        <f t="shared" ref="Y7263:Y7326" si="1378">IF(V7263="","",$AH$30*V7263/(($AG$18/$AH$18)*X7263))</f>
        <v/>
      </c>
      <c r="Z7263" s="4" t="str">
        <f t="shared" ref="Z7263:Z7326" si="1379">IF(V7263="","",$AH$30*V7263/(($AG$19/$AH$19)*X7263))</f>
        <v/>
      </c>
      <c r="AA7263" s="4" t="str">
        <f>IF($V7263="","",IF(Y7263&lt;36,0,IF(AND(36&lt;=Y7263,Y7263&lt;71),VLOOKUP($W7263,日射量と図３!$E$6:$F$34,2,TRUE),IF(AND(71&lt;=Y7263,Y7263&lt;107),VLOOKUP($W7263,日射量と図３!$E$6:$G$34,3,TRUE),IF(AND(107&lt;=Y7263,Y7263&lt;143),VLOOKUP($W7263,日射量と図３!$E$6:$H$34,4,TRUE),VLOOKUP($W7263,日射量と図３!$E$6:$I$34,5,TRUE))))))</f>
        <v/>
      </c>
      <c r="AB7263" s="4" t="str">
        <f>IF($V7263="","",IF(Z7263&lt;36,0,IF(AND(36&lt;=Z7263,Z7263&lt;71),VLOOKUP($W7263,日射量と図３!$E$6:$F$34,2,TRUE),IF(AND(71&lt;=Z7263,Z7263&lt;107),VLOOKUP($W7263,日射量と図３!$E$6:$G$34,3,TRUE),IF(AND(107&lt;=Z7263,Z7263&lt;143),VLOOKUP($W7263,日射量と図３!$E$6:$H$34,4,TRUE),VLOOKUP($W7263,日射量と図３!$E$6:$I$34,5,TRUE))))))</f>
        <v/>
      </c>
      <c r="AC7263" s="382" t="str">
        <f t="shared" si="1371"/>
        <v/>
      </c>
      <c r="AD7263" s="382" t="str">
        <f t="shared" si="1372"/>
        <v/>
      </c>
    </row>
    <row r="7264" spans="11:30" ht="13.5" customHeight="1">
      <c r="K7264" s="4">
        <f t="shared" si="1368"/>
        <v>3</v>
      </c>
      <c r="L7264" s="34">
        <v>43554</v>
      </c>
      <c r="M7264" s="4">
        <v>303</v>
      </c>
      <c r="N7264" s="4">
        <v>13</v>
      </c>
      <c r="O7264" s="31">
        <v>0.5</v>
      </c>
      <c r="P7264" s="35">
        <v>15.95</v>
      </c>
      <c r="Q7264" s="36">
        <f t="shared" si="1369"/>
        <v>12</v>
      </c>
      <c r="R7264" s="4">
        <f t="shared" si="1370"/>
        <v>0</v>
      </c>
      <c r="S7264" s="31">
        <f t="shared" si="1373"/>
        <v>0.26555555555555554</v>
      </c>
      <c r="T7264" s="31">
        <f t="shared" si="1374"/>
        <v>0.74109953703703713</v>
      </c>
      <c r="U7264" s="4">
        <f t="shared" si="1375"/>
        <v>0</v>
      </c>
      <c r="V7264" s="4" t="str">
        <f t="shared" si="1376"/>
        <v/>
      </c>
      <c r="W7264" s="18" t="str">
        <f>IF(V7264="","",VLOOKUP(L7264,日射量と図３!$A$4:$C$368,3,TRUE)*238.85/100)</f>
        <v/>
      </c>
      <c r="X7264" s="4" t="str">
        <f t="shared" si="1377"/>
        <v/>
      </c>
      <c r="Y7264" s="4" t="str">
        <f t="shared" si="1378"/>
        <v/>
      </c>
      <c r="Z7264" s="4" t="str">
        <f t="shared" si="1379"/>
        <v/>
      </c>
      <c r="AA7264" s="4" t="str">
        <f>IF($V7264="","",IF(Y7264&lt;36,0,IF(AND(36&lt;=Y7264,Y7264&lt;71),VLOOKUP($W7264,日射量と図３!$E$6:$F$34,2,TRUE),IF(AND(71&lt;=Y7264,Y7264&lt;107),VLOOKUP($W7264,日射量と図３!$E$6:$G$34,3,TRUE),IF(AND(107&lt;=Y7264,Y7264&lt;143),VLOOKUP($W7264,日射量と図３!$E$6:$H$34,4,TRUE),VLOOKUP($W7264,日射量と図３!$E$6:$I$34,5,TRUE))))))</f>
        <v/>
      </c>
      <c r="AB7264" s="4" t="str">
        <f>IF($V7264="","",IF(Z7264&lt;36,0,IF(AND(36&lt;=Z7264,Z7264&lt;71),VLOOKUP($W7264,日射量と図３!$E$6:$F$34,2,TRUE),IF(AND(71&lt;=Z7264,Z7264&lt;107),VLOOKUP($W7264,日射量と図３!$E$6:$G$34,3,TRUE),IF(AND(107&lt;=Z7264,Z7264&lt;143),VLOOKUP($W7264,日射量と図３!$E$6:$H$34,4,TRUE),VLOOKUP($W7264,日射量と図３!$E$6:$I$34,5,TRUE))))))</f>
        <v/>
      </c>
      <c r="AC7264" s="382" t="str">
        <f t="shared" si="1371"/>
        <v/>
      </c>
      <c r="AD7264" s="382" t="str">
        <f t="shared" si="1372"/>
        <v/>
      </c>
    </row>
    <row r="7265" spans="11:30" ht="13.5" customHeight="1">
      <c r="K7265" s="4">
        <f t="shared" si="1368"/>
        <v>3</v>
      </c>
      <c r="L7265" s="34">
        <v>43554</v>
      </c>
      <c r="M7265" s="4">
        <v>303</v>
      </c>
      <c r="N7265" s="4">
        <v>14</v>
      </c>
      <c r="O7265" s="31">
        <v>0.54166666666666663</v>
      </c>
      <c r="P7265" s="35">
        <v>16.46</v>
      </c>
      <c r="Q7265" s="36">
        <f t="shared" si="1369"/>
        <v>12</v>
      </c>
      <c r="R7265" s="4">
        <f t="shared" si="1370"/>
        <v>0</v>
      </c>
      <c r="S7265" s="31">
        <f t="shared" si="1373"/>
        <v>0.26555555555555554</v>
      </c>
      <c r="T7265" s="31">
        <f t="shared" si="1374"/>
        <v>0.74109953703703713</v>
      </c>
      <c r="U7265" s="4">
        <f t="shared" si="1375"/>
        <v>0</v>
      </c>
      <c r="V7265" s="4" t="str">
        <f t="shared" si="1376"/>
        <v/>
      </c>
      <c r="W7265" s="18" t="str">
        <f>IF(V7265="","",VLOOKUP(L7265,日射量と図３!$A$4:$C$368,3,TRUE)*238.85/100)</f>
        <v/>
      </c>
      <c r="X7265" s="4" t="str">
        <f t="shared" si="1377"/>
        <v/>
      </c>
      <c r="Y7265" s="4" t="str">
        <f t="shared" si="1378"/>
        <v/>
      </c>
      <c r="Z7265" s="4" t="str">
        <f t="shared" si="1379"/>
        <v/>
      </c>
      <c r="AA7265" s="4" t="str">
        <f>IF($V7265="","",IF(Y7265&lt;36,0,IF(AND(36&lt;=Y7265,Y7265&lt;71),VLOOKUP($W7265,日射量と図３!$E$6:$F$34,2,TRUE),IF(AND(71&lt;=Y7265,Y7265&lt;107),VLOOKUP($W7265,日射量と図３!$E$6:$G$34,3,TRUE),IF(AND(107&lt;=Y7265,Y7265&lt;143),VLOOKUP($W7265,日射量と図３!$E$6:$H$34,4,TRUE),VLOOKUP($W7265,日射量と図３!$E$6:$I$34,5,TRUE))))))</f>
        <v/>
      </c>
      <c r="AB7265" s="4" t="str">
        <f>IF($V7265="","",IF(Z7265&lt;36,0,IF(AND(36&lt;=Z7265,Z7265&lt;71),VLOOKUP($W7265,日射量と図３!$E$6:$F$34,2,TRUE),IF(AND(71&lt;=Z7265,Z7265&lt;107),VLOOKUP($W7265,日射量と図３!$E$6:$G$34,3,TRUE),IF(AND(107&lt;=Z7265,Z7265&lt;143),VLOOKUP($W7265,日射量と図３!$E$6:$H$34,4,TRUE),VLOOKUP($W7265,日射量と図３!$E$6:$I$34,5,TRUE))))))</f>
        <v/>
      </c>
      <c r="AC7265" s="382" t="str">
        <f t="shared" si="1371"/>
        <v/>
      </c>
      <c r="AD7265" s="382" t="str">
        <f t="shared" si="1372"/>
        <v/>
      </c>
    </row>
    <row r="7266" spans="11:30" ht="13.5" customHeight="1">
      <c r="K7266" s="4">
        <f t="shared" si="1368"/>
        <v>3</v>
      </c>
      <c r="L7266" s="34">
        <v>43554</v>
      </c>
      <c r="M7266" s="4">
        <v>303</v>
      </c>
      <c r="N7266" s="4">
        <v>15</v>
      </c>
      <c r="O7266" s="31">
        <v>0.58333333333333337</v>
      </c>
      <c r="P7266" s="35">
        <v>17.07</v>
      </c>
      <c r="Q7266" s="36">
        <f t="shared" si="1369"/>
        <v>12</v>
      </c>
      <c r="R7266" s="4">
        <f t="shared" si="1370"/>
        <v>0</v>
      </c>
      <c r="S7266" s="31">
        <f t="shared" si="1373"/>
        <v>0.26555555555555554</v>
      </c>
      <c r="T7266" s="31">
        <f t="shared" si="1374"/>
        <v>0.74109953703703713</v>
      </c>
      <c r="U7266" s="4">
        <f t="shared" si="1375"/>
        <v>0</v>
      </c>
      <c r="V7266" s="4" t="str">
        <f t="shared" si="1376"/>
        <v/>
      </c>
      <c r="W7266" s="18" t="str">
        <f>IF(V7266="","",VLOOKUP(L7266,日射量と図３!$A$4:$C$368,3,TRUE)*238.85/100)</f>
        <v/>
      </c>
      <c r="X7266" s="4" t="str">
        <f t="shared" si="1377"/>
        <v/>
      </c>
      <c r="Y7266" s="4" t="str">
        <f t="shared" si="1378"/>
        <v/>
      </c>
      <c r="Z7266" s="4" t="str">
        <f t="shared" si="1379"/>
        <v/>
      </c>
      <c r="AA7266" s="4" t="str">
        <f>IF($V7266="","",IF(Y7266&lt;36,0,IF(AND(36&lt;=Y7266,Y7266&lt;71),VLOOKUP($W7266,日射量と図３!$E$6:$F$34,2,TRUE),IF(AND(71&lt;=Y7266,Y7266&lt;107),VLOOKUP($W7266,日射量と図３!$E$6:$G$34,3,TRUE),IF(AND(107&lt;=Y7266,Y7266&lt;143),VLOOKUP($W7266,日射量と図３!$E$6:$H$34,4,TRUE),VLOOKUP($W7266,日射量と図３!$E$6:$I$34,5,TRUE))))))</f>
        <v/>
      </c>
      <c r="AB7266" s="4" t="str">
        <f>IF($V7266="","",IF(Z7266&lt;36,0,IF(AND(36&lt;=Z7266,Z7266&lt;71),VLOOKUP($W7266,日射量と図３!$E$6:$F$34,2,TRUE),IF(AND(71&lt;=Z7266,Z7266&lt;107),VLOOKUP($W7266,日射量と図３!$E$6:$G$34,3,TRUE),IF(AND(107&lt;=Z7266,Z7266&lt;143),VLOOKUP($W7266,日射量と図３!$E$6:$H$34,4,TRUE),VLOOKUP($W7266,日射量と図３!$E$6:$I$34,5,TRUE))))))</f>
        <v/>
      </c>
      <c r="AC7266" s="382" t="str">
        <f t="shared" si="1371"/>
        <v/>
      </c>
      <c r="AD7266" s="382" t="str">
        <f t="shared" si="1372"/>
        <v/>
      </c>
    </row>
    <row r="7267" spans="11:30" ht="13.5" customHeight="1">
      <c r="K7267" s="4">
        <f t="shared" si="1368"/>
        <v>3</v>
      </c>
      <c r="L7267" s="34">
        <v>43554</v>
      </c>
      <c r="M7267" s="4">
        <v>303</v>
      </c>
      <c r="N7267" s="4">
        <v>16</v>
      </c>
      <c r="O7267" s="31">
        <v>0.625</v>
      </c>
      <c r="P7267" s="35">
        <v>17.47</v>
      </c>
      <c r="Q7267" s="36">
        <f t="shared" si="1369"/>
        <v>16</v>
      </c>
      <c r="R7267" s="4">
        <f t="shared" si="1370"/>
        <v>0</v>
      </c>
      <c r="S7267" s="31">
        <f t="shared" si="1373"/>
        <v>0.26555555555555554</v>
      </c>
      <c r="T7267" s="31">
        <f t="shared" si="1374"/>
        <v>0.74109953703703713</v>
      </c>
      <c r="U7267" s="4">
        <f t="shared" si="1375"/>
        <v>0</v>
      </c>
      <c r="V7267" s="4" t="str">
        <f t="shared" si="1376"/>
        <v/>
      </c>
      <c r="W7267" s="18" t="str">
        <f>IF(V7267="","",VLOOKUP(L7267,日射量と図３!$A$4:$C$368,3,TRUE)*238.85/100)</f>
        <v/>
      </c>
      <c r="X7267" s="4" t="str">
        <f t="shared" si="1377"/>
        <v/>
      </c>
      <c r="Y7267" s="4" t="str">
        <f t="shared" si="1378"/>
        <v/>
      </c>
      <c r="Z7267" s="4" t="str">
        <f t="shared" si="1379"/>
        <v/>
      </c>
      <c r="AA7267" s="4" t="str">
        <f>IF($V7267="","",IF(Y7267&lt;36,0,IF(AND(36&lt;=Y7267,Y7267&lt;71),VLOOKUP($W7267,日射量と図３!$E$6:$F$34,2,TRUE),IF(AND(71&lt;=Y7267,Y7267&lt;107),VLOOKUP($W7267,日射量と図３!$E$6:$G$34,3,TRUE),IF(AND(107&lt;=Y7267,Y7267&lt;143),VLOOKUP($W7267,日射量と図３!$E$6:$H$34,4,TRUE),VLOOKUP($W7267,日射量と図３!$E$6:$I$34,5,TRUE))))))</f>
        <v/>
      </c>
      <c r="AB7267" s="4" t="str">
        <f>IF($V7267="","",IF(Z7267&lt;36,0,IF(AND(36&lt;=Z7267,Z7267&lt;71),VLOOKUP($W7267,日射量と図３!$E$6:$F$34,2,TRUE),IF(AND(71&lt;=Z7267,Z7267&lt;107),VLOOKUP($W7267,日射量と図３!$E$6:$G$34,3,TRUE),IF(AND(107&lt;=Z7267,Z7267&lt;143),VLOOKUP($W7267,日射量と図３!$E$6:$H$34,4,TRUE),VLOOKUP($W7267,日射量と図３!$E$6:$I$34,5,TRUE))))))</f>
        <v/>
      </c>
      <c r="AC7267" s="382" t="str">
        <f t="shared" si="1371"/>
        <v/>
      </c>
      <c r="AD7267" s="382" t="str">
        <f t="shared" si="1372"/>
        <v/>
      </c>
    </row>
    <row r="7268" spans="11:30" ht="13.5" customHeight="1">
      <c r="K7268" s="4">
        <f t="shared" si="1368"/>
        <v>3</v>
      </c>
      <c r="L7268" s="34">
        <v>43554</v>
      </c>
      <c r="M7268" s="4">
        <v>303</v>
      </c>
      <c r="N7268" s="4">
        <v>17</v>
      </c>
      <c r="O7268" s="31">
        <v>0.66666666666666663</v>
      </c>
      <c r="P7268" s="35">
        <v>16.64</v>
      </c>
      <c r="Q7268" s="36">
        <f t="shared" si="1369"/>
        <v>16</v>
      </c>
      <c r="R7268" s="4">
        <f t="shared" si="1370"/>
        <v>0</v>
      </c>
      <c r="S7268" s="31">
        <f t="shared" si="1373"/>
        <v>0.26555555555555554</v>
      </c>
      <c r="T7268" s="31">
        <f t="shared" si="1374"/>
        <v>0.74109953703703713</v>
      </c>
      <c r="U7268" s="4">
        <f t="shared" si="1375"/>
        <v>0</v>
      </c>
      <c r="V7268" s="4" t="str">
        <f t="shared" si="1376"/>
        <v/>
      </c>
      <c r="W7268" s="18" t="str">
        <f>IF(V7268="","",VLOOKUP(L7268,日射量と図３!$A$4:$C$368,3,TRUE)*238.85/100)</f>
        <v/>
      </c>
      <c r="X7268" s="4" t="str">
        <f t="shared" si="1377"/>
        <v/>
      </c>
      <c r="Y7268" s="4" t="str">
        <f t="shared" si="1378"/>
        <v/>
      </c>
      <c r="Z7268" s="4" t="str">
        <f t="shared" si="1379"/>
        <v/>
      </c>
      <c r="AA7268" s="4" t="str">
        <f>IF($V7268="","",IF(Y7268&lt;36,0,IF(AND(36&lt;=Y7268,Y7268&lt;71),VLOOKUP($W7268,日射量と図３!$E$6:$F$34,2,TRUE),IF(AND(71&lt;=Y7268,Y7268&lt;107),VLOOKUP($W7268,日射量と図３!$E$6:$G$34,3,TRUE),IF(AND(107&lt;=Y7268,Y7268&lt;143),VLOOKUP($W7268,日射量と図３!$E$6:$H$34,4,TRUE),VLOOKUP($W7268,日射量と図３!$E$6:$I$34,5,TRUE))))))</f>
        <v/>
      </c>
      <c r="AB7268" s="4" t="str">
        <f>IF($V7268="","",IF(Z7268&lt;36,0,IF(AND(36&lt;=Z7268,Z7268&lt;71),VLOOKUP($W7268,日射量と図３!$E$6:$F$34,2,TRUE),IF(AND(71&lt;=Z7268,Z7268&lt;107),VLOOKUP($W7268,日射量と図３!$E$6:$G$34,3,TRUE),IF(AND(107&lt;=Z7268,Z7268&lt;143),VLOOKUP($W7268,日射量と図３!$E$6:$H$34,4,TRUE),VLOOKUP($W7268,日射量と図３!$E$6:$I$34,5,TRUE))))))</f>
        <v/>
      </c>
      <c r="AC7268" s="382" t="str">
        <f t="shared" si="1371"/>
        <v/>
      </c>
      <c r="AD7268" s="382" t="str">
        <f t="shared" si="1372"/>
        <v/>
      </c>
    </row>
    <row r="7269" spans="11:30" ht="13.5" customHeight="1">
      <c r="K7269" s="4">
        <f t="shared" si="1368"/>
        <v>3</v>
      </c>
      <c r="L7269" s="34">
        <v>43554</v>
      </c>
      <c r="M7269" s="4">
        <v>303</v>
      </c>
      <c r="N7269" s="4">
        <v>18</v>
      </c>
      <c r="O7269" s="31">
        <v>0.70833333333333337</v>
      </c>
      <c r="P7269" s="35">
        <v>15.780000000000001</v>
      </c>
      <c r="Q7269" s="36">
        <f t="shared" si="1369"/>
        <v>16</v>
      </c>
      <c r="R7269" s="4">
        <f t="shared" si="1370"/>
        <v>0.21999999999999886</v>
      </c>
      <c r="S7269" s="31">
        <f t="shared" si="1373"/>
        <v>0.26555555555555554</v>
      </c>
      <c r="T7269" s="31">
        <f t="shared" si="1374"/>
        <v>0.74109953703703713</v>
      </c>
      <c r="U7269" s="4">
        <f t="shared" si="1375"/>
        <v>0.21999999999999886</v>
      </c>
      <c r="V7269" s="4" t="str">
        <f t="shared" si="1376"/>
        <v/>
      </c>
      <c r="W7269" s="18" t="str">
        <f>IF(V7269="","",VLOOKUP(L7269,日射量と図３!$A$4:$C$368,3,TRUE)*238.85/100)</f>
        <v/>
      </c>
      <c r="X7269" s="4" t="str">
        <f t="shared" si="1377"/>
        <v/>
      </c>
      <c r="Y7269" s="4" t="str">
        <f t="shared" si="1378"/>
        <v/>
      </c>
      <c r="Z7269" s="4" t="str">
        <f t="shared" si="1379"/>
        <v/>
      </c>
      <c r="AA7269" s="4" t="str">
        <f>IF($V7269="","",IF(Y7269&lt;36,0,IF(AND(36&lt;=Y7269,Y7269&lt;71),VLOOKUP($W7269,日射量と図３!$E$6:$F$34,2,TRUE),IF(AND(71&lt;=Y7269,Y7269&lt;107),VLOOKUP($W7269,日射量と図３!$E$6:$G$34,3,TRUE),IF(AND(107&lt;=Y7269,Y7269&lt;143),VLOOKUP($W7269,日射量と図３!$E$6:$H$34,4,TRUE),VLOOKUP($W7269,日射量と図３!$E$6:$I$34,5,TRUE))))))</f>
        <v/>
      </c>
      <c r="AB7269" s="4" t="str">
        <f>IF($V7269="","",IF(Z7269&lt;36,0,IF(AND(36&lt;=Z7269,Z7269&lt;71),VLOOKUP($W7269,日射量と図３!$E$6:$F$34,2,TRUE),IF(AND(71&lt;=Z7269,Z7269&lt;107),VLOOKUP($W7269,日射量と図３!$E$6:$G$34,3,TRUE),IF(AND(107&lt;=Z7269,Z7269&lt;143),VLOOKUP($W7269,日射量と図３!$E$6:$H$34,4,TRUE),VLOOKUP($W7269,日射量と図３!$E$6:$I$34,5,TRUE))))))</f>
        <v/>
      </c>
      <c r="AC7269" s="382" t="str">
        <f t="shared" si="1371"/>
        <v/>
      </c>
      <c r="AD7269" s="382" t="str">
        <f t="shared" si="1372"/>
        <v/>
      </c>
    </row>
    <row r="7270" spans="11:30" ht="13.5" customHeight="1">
      <c r="K7270" s="4">
        <f t="shared" si="1368"/>
        <v>3</v>
      </c>
      <c r="L7270" s="34">
        <v>43554</v>
      </c>
      <c r="M7270" s="4">
        <v>303</v>
      </c>
      <c r="N7270" s="4">
        <v>19</v>
      </c>
      <c r="O7270" s="31">
        <v>0.75</v>
      </c>
      <c r="P7270" s="35">
        <v>14.63</v>
      </c>
      <c r="Q7270" s="36">
        <f t="shared" si="1369"/>
        <v>16</v>
      </c>
      <c r="R7270" s="4">
        <f t="shared" si="1370"/>
        <v>1.3699999999999992</v>
      </c>
      <c r="S7270" s="31">
        <f t="shared" si="1373"/>
        <v>0.26555555555555554</v>
      </c>
      <c r="T7270" s="31">
        <f t="shared" si="1374"/>
        <v>0.74109953703703713</v>
      </c>
      <c r="U7270" s="4">
        <f t="shared" si="1375"/>
        <v>0</v>
      </c>
      <c r="V7270" s="4" t="str">
        <f t="shared" si="1376"/>
        <v/>
      </c>
      <c r="W7270" s="18" t="str">
        <f>IF(V7270="","",VLOOKUP(L7270,日射量と図３!$A$4:$C$368,3,TRUE)*238.85/100)</f>
        <v/>
      </c>
      <c r="X7270" s="4" t="str">
        <f t="shared" si="1377"/>
        <v/>
      </c>
      <c r="Y7270" s="4" t="str">
        <f t="shared" si="1378"/>
        <v/>
      </c>
      <c r="Z7270" s="4" t="str">
        <f t="shared" si="1379"/>
        <v/>
      </c>
      <c r="AA7270" s="4" t="str">
        <f>IF($V7270="","",IF(Y7270&lt;36,0,IF(AND(36&lt;=Y7270,Y7270&lt;71),VLOOKUP($W7270,日射量と図３!$E$6:$F$34,2,TRUE),IF(AND(71&lt;=Y7270,Y7270&lt;107),VLOOKUP($W7270,日射量と図３!$E$6:$G$34,3,TRUE),IF(AND(107&lt;=Y7270,Y7270&lt;143),VLOOKUP($W7270,日射量と図３!$E$6:$H$34,4,TRUE),VLOOKUP($W7270,日射量と図３!$E$6:$I$34,5,TRUE))))))</f>
        <v/>
      </c>
      <c r="AB7270" s="4" t="str">
        <f>IF($V7270="","",IF(Z7270&lt;36,0,IF(AND(36&lt;=Z7270,Z7270&lt;71),VLOOKUP($W7270,日射量と図３!$E$6:$F$34,2,TRUE),IF(AND(71&lt;=Z7270,Z7270&lt;107),VLOOKUP($W7270,日射量と図３!$E$6:$G$34,3,TRUE),IF(AND(107&lt;=Z7270,Z7270&lt;143),VLOOKUP($W7270,日射量と図３!$E$6:$H$34,4,TRUE),VLOOKUP($W7270,日射量と図３!$E$6:$I$34,5,TRUE))))))</f>
        <v/>
      </c>
      <c r="AC7270" s="382" t="str">
        <f t="shared" si="1371"/>
        <v/>
      </c>
      <c r="AD7270" s="382" t="str">
        <f t="shared" si="1372"/>
        <v/>
      </c>
    </row>
    <row r="7271" spans="11:30" ht="13.5" customHeight="1">
      <c r="K7271" s="4">
        <f t="shared" si="1368"/>
        <v>3</v>
      </c>
      <c r="L7271" s="34">
        <v>43554</v>
      </c>
      <c r="M7271" s="4">
        <v>303</v>
      </c>
      <c r="N7271" s="4">
        <v>20</v>
      </c>
      <c r="O7271" s="31">
        <v>0.79166666666666663</v>
      </c>
      <c r="P7271" s="35">
        <v>13.570000000000002</v>
      </c>
      <c r="Q7271" s="36">
        <f t="shared" si="1369"/>
        <v>16</v>
      </c>
      <c r="R7271" s="4">
        <f t="shared" si="1370"/>
        <v>2.4299999999999979</v>
      </c>
      <c r="S7271" s="31">
        <f t="shared" si="1373"/>
        <v>0.26555555555555554</v>
      </c>
      <c r="T7271" s="31">
        <f t="shared" si="1374"/>
        <v>0.74109953703703713</v>
      </c>
      <c r="U7271" s="4">
        <f t="shared" si="1375"/>
        <v>0</v>
      </c>
      <c r="V7271" s="4" t="str">
        <f t="shared" si="1376"/>
        <v/>
      </c>
      <c r="W7271" s="18" t="str">
        <f>IF(V7271="","",VLOOKUP(L7271,日射量と図３!$A$4:$C$368,3,TRUE)*238.85/100)</f>
        <v/>
      </c>
      <c r="X7271" s="4" t="str">
        <f t="shared" si="1377"/>
        <v/>
      </c>
      <c r="Y7271" s="4" t="str">
        <f t="shared" si="1378"/>
        <v/>
      </c>
      <c r="Z7271" s="4" t="str">
        <f t="shared" si="1379"/>
        <v/>
      </c>
      <c r="AA7271" s="4" t="str">
        <f>IF($V7271="","",IF(Y7271&lt;36,0,IF(AND(36&lt;=Y7271,Y7271&lt;71),VLOOKUP($W7271,日射量と図３!$E$6:$F$34,2,TRUE),IF(AND(71&lt;=Y7271,Y7271&lt;107),VLOOKUP($W7271,日射量と図３!$E$6:$G$34,3,TRUE),IF(AND(107&lt;=Y7271,Y7271&lt;143),VLOOKUP($W7271,日射量と図３!$E$6:$H$34,4,TRUE),VLOOKUP($W7271,日射量と図３!$E$6:$I$34,5,TRUE))))))</f>
        <v/>
      </c>
      <c r="AB7271" s="4" t="str">
        <f>IF($V7271="","",IF(Z7271&lt;36,0,IF(AND(36&lt;=Z7271,Z7271&lt;71),VLOOKUP($W7271,日射量と図３!$E$6:$F$34,2,TRUE),IF(AND(71&lt;=Z7271,Z7271&lt;107),VLOOKUP($W7271,日射量と図３!$E$6:$G$34,3,TRUE),IF(AND(107&lt;=Z7271,Z7271&lt;143),VLOOKUP($W7271,日射量と図３!$E$6:$H$34,4,TRUE),VLOOKUP($W7271,日射量と図３!$E$6:$I$34,5,TRUE))))))</f>
        <v/>
      </c>
      <c r="AC7271" s="382" t="str">
        <f t="shared" si="1371"/>
        <v/>
      </c>
      <c r="AD7271" s="382" t="str">
        <f t="shared" si="1372"/>
        <v/>
      </c>
    </row>
    <row r="7272" spans="11:30" ht="13.5" customHeight="1">
      <c r="K7272" s="4">
        <f t="shared" si="1368"/>
        <v>3</v>
      </c>
      <c r="L7272" s="34">
        <v>43554</v>
      </c>
      <c r="M7272" s="4">
        <v>303</v>
      </c>
      <c r="N7272" s="4">
        <v>21</v>
      </c>
      <c r="O7272" s="31">
        <v>0.83333333333333337</v>
      </c>
      <c r="P7272" s="35">
        <v>12.58</v>
      </c>
      <c r="Q7272" s="36">
        <f t="shared" si="1369"/>
        <v>16</v>
      </c>
      <c r="R7272" s="4">
        <f t="shared" si="1370"/>
        <v>3.42</v>
      </c>
      <c r="S7272" s="31">
        <f t="shared" si="1373"/>
        <v>0.26555555555555554</v>
      </c>
      <c r="T7272" s="31">
        <f t="shared" si="1374"/>
        <v>0.74109953703703713</v>
      </c>
      <c r="U7272" s="4">
        <f t="shared" si="1375"/>
        <v>0</v>
      </c>
      <c r="V7272" s="4" t="str">
        <f t="shared" si="1376"/>
        <v/>
      </c>
      <c r="W7272" s="18" t="str">
        <f>IF(V7272="","",VLOOKUP(L7272,日射量と図３!$A$4:$C$368,3,TRUE)*238.85/100)</f>
        <v/>
      </c>
      <c r="X7272" s="4" t="str">
        <f t="shared" si="1377"/>
        <v/>
      </c>
      <c r="Y7272" s="4" t="str">
        <f t="shared" si="1378"/>
        <v/>
      </c>
      <c r="Z7272" s="4" t="str">
        <f t="shared" si="1379"/>
        <v/>
      </c>
      <c r="AA7272" s="4" t="str">
        <f>IF($V7272="","",IF(Y7272&lt;36,0,IF(AND(36&lt;=Y7272,Y7272&lt;71),VLOOKUP($W7272,日射量と図３!$E$6:$F$34,2,TRUE),IF(AND(71&lt;=Y7272,Y7272&lt;107),VLOOKUP($W7272,日射量と図３!$E$6:$G$34,3,TRUE),IF(AND(107&lt;=Y7272,Y7272&lt;143),VLOOKUP($W7272,日射量と図３!$E$6:$H$34,4,TRUE),VLOOKUP($W7272,日射量と図３!$E$6:$I$34,5,TRUE))))))</f>
        <v/>
      </c>
      <c r="AB7272" s="4" t="str">
        <f>IF($V7272="","",IF(Z7272&lt;36,0,IF(AND(36&lt;=Z7272,Z7272&lt;71),VLOOKUP($W7272,日射量と図３!$E$6:$F$34,2,TRUE),IF(AND(71&lt;=Z7272,Z7272&lt;107),VLOOKUP($W7272,日射量と図３!$E$6:$G$34,3,TRUE),IF(AND(107&lt;=Z7272,Z7272&lt;143),VLOOKUP($W7272,日射量と図３!$E$6:$H$34,4,TRUE),VLOOKUP($W7272,日射量と図３!$E$6:$I$34,5,TRUE))))))</f>
        <v/>
      </c>
      <c r="AC7272" s="382" t="str">
        <f t="shared" si="1371"/>
        <v/>
      </c>
      <c r="AD7272" s="382" t="str">
        <f t="shared" si="1372"/>
        <v/>
      </c>
    </row>
    <row r="7273" spans="11:30" ht="13.5" customHeight="1">
      <c r="K7273" s="4">
        <f t="shared" si="1368"/>
        <v>3</v>
      </c>
      <c r="L7273" s="34">
        <v>43554</v>
      </c>
      <c r="M7273" s="4">
        <v>303</v>
      </c>
      <c r="N7273" s="4">
        <v>22</v>
      </c>
      <c r="O7273" s="31">
        <v>0.875</v>
      </c>
      <c r="P7273" s="35">
        <v>11.930000000000001</v>
      </c>
      <c r="Q7273" s="36">
        <f t="shared" si="1369"/>
        <v>16</v>
      </c>
      <c r="R7273" s="4">
        <f t="shared" si="1370"/>
        <v>4.0699999999999985</v>
      </c>
      <c r="S7273" s="31">
        <f t="shared" si="1373"/>
        <v>0.26555555555555554</v>
      </c>
      <c r="T7273" s="31">
        <f t="shared" si="1374"/>
        <v>0.74109953703703713</v>
      </c>
      <c r="U7273" s="4">
        <f t="shared" si="1375"/>
        <v>0</v>
      </c>
      <c r="V7273" s="4" t="str">
        <f t="shared" si="1376"/>
        <v/>
      </c>
      <c r="W7273" s="18" t="str">
        <f>IF(V7273="","",VLOOKUP(L7273,日射量と図３!$A$4:$C$368,3,TRUE)*238.85/100)</f>
        <v/>
      </c>
      <c r="X7273" s="4" t="str">
        <f t="shared" si="1377"/>
        <v/>
      </c>
      <c r="Y7273" s="4" t="str">
        <f t="shared" si="1378"/>
        <v/>
      </c>
      <c r="Z7273" s="4" t="str">
        <f t="shared" si="1379"/>
        <v/>
      </c>
      <c r="AA7273" s="4" t="str">
        <f>IF($V7273="","",IF(Y7273&lt;36,0,IF(AND(36&lt;=Y7273,Y7273&lt;71),VLOOKUP($W7273,日射量と図３!$E$6:$F$34,2,TRUE),IF(AND(71&lt;=Y7273,Y7273&lt;107),VLOOKUP($W7273,日射量と図３!$E$6:$G$34,3,TRUE),IF(AND(107&lt;=Y7273,Y7273&lt;143),VLOOKUP($W7273,日射量と図３!$E$6:$H$34,4,TRUE),VLOOKUP($W7273,日射量と図３!$E$6:$I$34,5,TRUE))))))</f>
        <v/>
      </c>
      <c r="AB7273" s="4" t="str">
        <f>IF($V7273="","",IF(Z7273&lt;36,0,IF(AND(36&lt;=Z7273,Z7273&lt;71),VLOOKUP($W7273,日射量と図３!$E$6:$F$34,2,TRUE),IF(AND(71&lt;=Z7273,Z7273&lt;107),VLOOKUP($W7273,日射量と図３!$E$6:$G$34,3,TRUE),IF(AND(107&lt;=Z7273,Z7273&lt;143),VLOOKUP($W7273,日射量と図３!$E$6:$H$34,4,TRUE),VLOOKUP($W7273,日射量と図３!$E$6:$I$34,5,TRUE))))))</f>
        <v/>
      </c>
      <c r="AC7273" s="382" t="str">
        <f t="shared" si="1371"/>
        <v/>
      </c>
      <c r="AD7273" s="382" t="str">
        <f t="shared" si="1372"/>
        <v/>
      </c>
    </row>
    <row r="7274" spans="11:30" ht="13.5" customHeight="1">
      <c r="K7274" s="4">
        <f t="shared" si="1368"/>
        <v>3</v>
      </c>
      <c r="L7274" s="34">
        <v>43554</v>
      </c>
      <c r="M7274" s="4">
        <v>303</v>
      </c>
      <c r="N7274" s="4">
        <v>23</v>
      </c>
      <c r="O7274" s="31">
        <v>0.91666666666666663</v>
      </c>
      <c r="P7274" s="35">
        <v>11.350000000000001</v>
      </c>
      <c r="Q7274" s="36">
        <f t="shared" si="1369"/>
        <v>13</v>
      </c>
      <c r="R7274" s="4">
        <f t="shared" si="1370"/>
        <v>1.6499999999999986</v>
      </c>
      <c r="S7274" s="31">
        <f t="shared" si="1373"/>
        <v>0.26555555555555554</v>
      </c>
      <c r="T7274" s="31">
        <f t="shared" si="1374"/>
        <v>0.74109953703703713</v>
      </c>
      <c r="U7274" s="4">
        <f t="shared" si="1375"/>
        <v>0</v>
      </c>
      <c r="V7274" s="4" t="str">
        <f t="shared" si="1376"/>
        <v/>
      </c>
      <c r="W7274" s="18" t="str">
        <f>IF(V7274="","",VLOOKUP(L7274,日射量と図３!$A$4:$C$368,3,TRUE)*238.85/100)</f>
        <v/>
      </c>
      <c r="X7274" s="4" t="str">
        <f t="shared" si="1377"/>
        <v/>
      </c>
      <c r="Y7274" s="4" t="str">
        <f t="shared" si="1378"/>
        <v/>
      </c>
      <c r="Z7274" s="4" t="str">
        <f t="shared" si="1379"/>
        <v/>
      </c>
      <c r="AA7274" s="4" t="str">
        <f>IF($V7274="","",IF(Y7274&lt;36,0,IF(AND(36&lt;=Y7274,Y7274&lt;71),VLOOKUP($W7274,日射量と図３!$E$6:$F$34,2,TRUE),IF(AND(71&lt;=Y7274,Y7274&lt;107),VLOOKUP($W7274,日射量と図３!$E$6:$G$34,3,TRUE),IF(AND(107&lt;=Y7274,Y7274&lt;143),VLOOKUP($W7274,日射量と図３!$E$6:$H$34,4,TRUE),VLOOKUP($W7274,日射量と図３!$E$6:$I$34,5,TRUE))))))</f>
        <v/>
      </c>
      <c r="AB7274" s="4" t="str">
        <f>IF($V7274="","",IF(Z7274&lt;36,0,IF(AND(36&lt;=Z7274,Z7274&lt;71),VLOOKUP($W7274,日射量と図３!$E$6:$F$34,2,TRUE),IF(AND(71&lt;=Z7274,Z7274&lt;107),VLOOKUP($W7274,日射量と図３!$E$6:$G$34,3,TRUE),IF(AND(107&lt;=Z7274,Z7274&lt;143),VLOOKUP($W7274,日射量と図３!$E$6:$H$34,4,TRUE),VLOOKUP($W7274,日射量と図３!$E$6:$I$34,5,TRUE))))))</f>
        <v/>
      </c>
      <c r="AC7274" s="382" t="str">
        <f t="shared" si="1371"/>
        <v/>
      </c>
      <c r="AD7274" s="382" t="str">
        <f t="shared" si="1372"/>
        <v/>
      </c>
    </row>
    <row r="7275" spans="11:30" ht="13.5" customHeight="1">
      <c r="K7275" s="4">
        <f t="shared" si="1368"/>
        <v>3</v>
      </c>
      <c r="L7275" s="34">
        <v>43554</v>
      </c>
      <c r="M7275" s="4">
        <v>303</v>
      </c>
      <c r="N7275" s="4">
        <v>24</v>
      </c>
      <c r="O7275" s="31">
        <v>0.95833333333333337</v>
      </c>
      <c r="P7275" s="35">
        <v>10.82</v>
      </c>
      <c r="Q7275" s="36">
        <f t="shared" si="1369"/>
        <v>13</v>
      </c>
      <c r="R7275" s="4">
        <f t="shared" si="1370"/>
        <v>2.1799999999999997</v>
      </c>
      <c r="S7275" s="31">
        <f t="shared" si="1373"/>
        <v>0.26555555555555554</v>
      </c>
      <c r="T7275" s="31">
        <f t="shared" si="1374"/>
        <v>0.74109953703703713</v>
      </c>
      <c r="U7275" s="4">
        <f t="shared" si="1375"/>
        <v>0</v>
      </c>
      <c r="V7275" s="4" t="str">
        <f t="shared" si="1376"/>
        <v/>
      </c>
      <c r="W7275" s="18" t="str">
        <f>IF(V7275="","",VLOOKUP(L7275,日射量と図３!$A$4:$C$368,3,TRUE)*238.85/100)</f>
        <v/>
      </c>
      <c r="X7275" s="4" t="str">
        <f t="shared" si="1377"/>
        <v/>
      </c>
      <c r="Y7275" s="4" t="str">
        <f t="shared" si="1378"/>
        <v/>
      </c>
      <c r="Z7275" s="4" t="str">
        <f t="shared" si="1379"/>
        <v/>
      </c>
      <c r="AA7275" s="4" t="str">
        <f>IF($V7275="","",IF(Y7275&lt;36,0,IF(AND(36&lt;=Y7275,Y7275&lt;71),VLOOKUP($W7275,日射量と図３!$E$6:$F$34,2,TRUE),IF(AND(71&lt;=Y7275,Y7275&lt;107),VLOOKUP($W7275,日射量と図３!$E$6:$G$34,3,TRUE),IF(AND(107&lt;=Y7275,Y7275&lt;143),VLOOKUP($W7275,日射量と図３!$E$6:$H$34,4,TRUE),VLOOKUP($W7275,日射量と図３!$E$6:$I$34,5,TRUE))))))</f>
        <v/>
      </c>
      <c r="AB7275" s="4" t="str">
        <f>IF($V7275="","",IF(Z7275&lt;36,0,IF(AND(36&lt;=Z7275,Z7275&lt;71),VLOOKUP($W7275,日射量と図３!$E$6:$F$34,2,TRUE),IF(AND(71&lt;=Z7275,Z7275&lt;107),VLOOKUP($W7275,日射量と図３!$E$6:$G$34,3,TRUE),IF(AND(107&lt;=Z7275,Z7275&lt;143),VLOOKUP($W7275,日射量と図３!$E$6:$H$34,4,TRUE),VLOOKUP($W7275,日射量と図３!$E$6:$I$34,5,TRUE))))))</f>
        <v/>
      </c>
      <c r="AC7275" s="382" t="str">
        <f t="shared" si="1371"/>
        <v/>
      </c>
      <c r="AD7275" s="382" t="str">
        <f t="shared" si="1372"/>
        <v/>
      </c>
    </row>
    <row r="7276" spans="11:30" ht="13.5" customHeight="1">
      <c r="K7276" s="4">
        <f t="shared" si="1368"/>
        <v>3</v>
      </c>
      <c r="L7276" s="34">
        <v>43555</v>
      </c>
      <c r="M7276" s="4">
        <v>304</v>
      </c>
      <c r="N7276" s="4">
        <v>1</v>
      </c>
      <c r="O7276" s="31">
        <v>0</v>
      </c>
      <c r="P7276" s="35">
        <v>10.48</v>
      </c>
      <c r="Q7276" s="36">
        <f t="shared" si="1369"/>
        <v>13</v>
      </c>
      <c r="R7276" s="4">
        <f t="shared" si="1370"/>
        <v>2.5199999999999996</v>
      </c>
      <c r="S7276" s="31">
        <f t="shared" si="1373"/>
        <v>0.26555555555555554</v>
      </c>
      <c r="T7276" s="31">
        <f t="shared" si="1374"/>
        <v>0.74109953703703713</v>
      </c>
      <c r="U7276" s="4">
        <f t="shared" si="1375"/>
        <v>0</v>
      </c>
      <c r="V7276" s="4">
        <f t="shared" si="1376"/>
        <v>8.4399999999999977</v>
      </c>
      <c r="W7276" s="18">
        <f>IF(V7276="","",VLOOKUP(L7276,日射量と図３!$A$4:$C$368,3,TRUE)*238.85/100)</f>
        <v>33.439</v>
      </c>
      <c r="X7276" s="4">
        <f t="shared" si="1377"/>
        <v>11</v>
      </c>
      <c r="Y7276" s="4">
        <f t="shared" si="1378"/>
        <v>4.7968739999999981</v>
      </c>
      <c r="Z7276" s="4">
        <f t="shared" si="1379"/>
        <v>5.4073852363636341</v>
      </c>
      <c r="AA7276" s="4">
        <f>IF($V7276="","",IF(Y7276&lt;36,0,IF(AND(36&lt;=Y7276,Y7276&lt;71),VLOOKUP($W7276,日射量と図３!$E$6:$F$34,2,TRUE),IF(AND(71&lt;=Y7276,Y7276&lt;107),VLOOKUP($W7276,日射量と図３!$E$6:$G$34,3,TRUE),IF(AND(107&lt;=Y7276,Y7276&lt;143),VLOOKUP($W7276,日射量と図３!$E$6:$H$34,4,TRUE),VLOOKUP($W7276,日射量と図３!$E$6:$I$34,5,TRUE))))))</f>
        <v>0</v>
      </c>
      <c r="AB7276" s="4">
        <f>IF($V7276="","",IF(Z7276&lt;36,0,IF(AND(36&lt;=Z7276,Z7276&lt;71),VLOOKUP($W7276,日射量と図３!$E$6:$F$34,2,TRUE),IF(AND(71&lt;=Z7276,Z7276&lt;107),VLOOKUP($W7276,日射量と図３!$E$6:$G$34,3,TRUE),IF(AND(107&lt;=Z7276,Z7276&lt;143),VLOOKUP($W7276,日射量と図３!$E$6:$H$34,4,TRUE),VLOOKUP($W7276,日射量と図３!$E$6:$I$34,5,TRUE))))))</f>
        <v>0</v>
      </c>
      <c r="AC7276" s="382">
        <f t="shared" si="1371"/>
        <v>0</v>
      </c>
      <c r="AD7276" s="382">
        <f t="shared" si="1372"/>
        <v>0</v>
      </c>
    </row>
    <row r="7277" spans="11:30" ht="13.5" customHeight="1">
      <c r="K7277" s="4">
        <f t="shared" si="1368"/>
        <v>3</v>
      </c>
      <c r="L7277" s="34">
        <v>43555</v>
      </c>
      <c r="M7277" s="4">
        <v>304</v>
      </c>
      <c r="N7277" s="4">
        <v>2</v>
      </c>
      <c r="O7277" s="31">
        <v>4.1666666666666664E-2</v>
      </c>
      <c r="P7277" s="35">
        <v>9.9700000000000006</v>
      </c>
      <c r="Q7277" s="36">
        <f t="shared" si="1369"/>
        <v>13</v>
      </c>
      <c r="R7277" s="4">
        <f t="shared" si="1370"/>
        <v>3.0299999999999994</v>
      </c>
      <c r="S7277" s="31">
        <f t="shared" si="1373"/>
        <v>0.26555555555555554</v>
      </c>
      <c r="T7277" s="31">
        <f t="shared" si="1374"/>
        <v>0.74109953703703713</v>
      </c>
      <c r="U7277" s="4">
        <f t="shared" si="1375"/>
        <v>0</v>
      </c>
      <c r="V7277" s="4" t="str">
        <f t="shared" si="1376"/>
        <v/>
      </c>
      <c r="W7277" s="18" t="str">
        <f>IF(V7277="","",VLOOKUP(L7277,日射量と図３!$A$4:$C$368,3,TRUE)*238.85/100)</f>
        <v/>
      </c>
      <c r="X7277" s="4" t="str">
        <f t="shared" si="1377"/>
        <v/>
      </c>
      <c r="Y7277" s="4" t="str">
        <f t="shared" si="1378"/>
        <v/>
      </c>
      <c r="Z7277" s="4" t="str">
        <f t="shared" si="1379"/>
        <v/>
      </c>
      <c r="AA7277" s="4" t="str">
        <f>IF($V7277="","",IF(Y7277&lt;36,0,IF(AND(36&lt;=Y7277,Y7277&lt;71),VLOOKUP($W7277,日射量と図３!$E$6:$F$34,2,TRUE),IF(AND(71&lt;=Y7277,Y7277&lt;107),VLOOKUP($W7277,日射量と図３!$E$6:$G$34,3,TRUE),IF(AND(107&lt;=Y7277,Y7277&lt;143),VLOOKUP($W7277,日射量と図３!$E$6:$H$34,4,TRUE),VLOOKUP($W7277,日射量と図３!$E$6:$I$34,5,TRUE))))))</f>
        <v/>
      </c>
      <c r="AB7277" s="4" t="str">
        <f>IF($V7277="","",IF(Z7277&lt;36,0,IF(AND(36&lt;=Z7277,Z7277&lt;71),VLOOKUP($W7277,日射量と図３!$E$6:$F$34,2,TRUE),IF(AND(71&lt;=Z7277,Z7277&lt;107),VLOOKUP($W7277,日射量と図３!$E$6:$G$34,3,TRUE),IF(AND(107&lt;=Z7277,Z7277&lt;143),VLOOKUP($W7277,日射量と図３!$E$6:$H$34,4,TRUE),VLOOKUP($W7277,日射量と図３!$E$6:$I$34,5,TRUE))))))</f>
        <v/>
      </c>
      <c r="AC7277" s="382" t="str">
        <f t="shared" si="1371"/>
        <v/>
      </c>
      <c r="AD7277" s="382" t="str">
        <f t="shared" si="1372"/>
        <v/>
      </c>
    </row>
    <row r="7278" spans="11:30" ht="13.5" customHeight="1">
      <c r="K7278" s="4">
        <f t="shared" si="1368"/>
        <v>3</v>
      </c>
      <c r="L7278" s="34">
        <v>43555</v>
      </c>
      <c r="M7278" s="4">
        <v>304</v>
      </c>
      <c r="N7278" s="4">
        <v>3</v>
      </c>
      <c r="O7278" s="31">
        <v>8.3333333333333329E-2</v>
      </c>
      <c r="P7278" s="35">
        <v>9.48</v>
      </c>
      <c r="Q7278" s="36">
        <f t="shared" si="1369"/>
        <v>13</v>
      </c>
      <c r="R7278" s="4">
        <f t="shared" si="1370"/>
        <v>3.5199999999999996</v>
      </c>
      <c r="S7278" s="31">
        <f t="shared" si="1373"/>
        <v>0.26555555555555554</v>
      </c>
      <c r="T7278" s="31">
        <f t="shared" si="1374"/>
        <v>0.74109953703703713</v>
      </c>
      <c r="U7278" s="4">
        <f t="shared" si="1375"/>
        <v>0</v>
      </c>
      <c r="V7278" s="4" t="str">
        <f t="shared" si="1376"/>
        <v/>
      </c>
      <c r="W7278" s="18" t="str">
        <f>IF(V7278="","",VLOOKUP(L7278,日射量と図３!$A$4:$C$368,3,TRUE)*238.85/100)</f>
        <v/>
      </c>
      <c r="X7278" s="4" t="str">
        <f t="shared" si="1377"/>
        <v/>
      </c>
      <c r="Y7278" s="4" t="str">
        <f t="shared" si="1378"/>
        <v/>
      </c>
      <c r="Z7278" s="4" t="str">
        <f t="shared" si="1379"/>
        <v/>
      </c>
      <c r="AA7278" s="4" t="str">
        <f>IF($V7278="","",IF(Y7278&lt;36,0,IF(AND(36&lt;=Y7278,Y7278&lt;71),VLOOKUP($W7278,日射量と図３!$E$6:$F$34,2,TRUE),IF(AND(71&lt;=Y7278,Y7278&lt;107),VLOOKUP($W7278,日射量と図３!$E$6:$G$34,3,TRUE),IF(AND(107&lt;=Y7278,Y7278&lt;143),VLOOKUP($W7278,日射量と図３!$E$6:$H$34,4,TRUE),VLOOKUP($W7278,日射量と図３!$E$6:$I$34,5,TRUE))))))</f>
        <v/>
      </c>
      <c r="AB7278" s="4" t="str">
        <f>IF($V7278="","",IF(Z7278&lt;36,0,IF(AND(36&lt;=Z7278,Z7278&lt;71),VLOOKUP($W7278,日射量と図３!$E$6:$F$34,2,TRUE),IF(AND(71&lt;=Z7278,Z7278&lt;107),VLOOKUP($W7278,日射量と図３!$E$6:$G$34,3,TRUE),IF(AND(107&lt;=Z7278,Z7278&lt;143),VLOOKUP($W7278,日射量と図３!$E$6:$H$34,4,TRUE),VLOOKUP($W7278,日射量と図３!$E$6:$I$34,5,TRUE))))))</f>
        <v/>
      </c>
      <c r="AC7278" s="382" t="str">
        <f t="shared" si="1371"/>
        <v/>
      </c>
      <c r="AD7278" s="382" t="str">
        <f t="shared" si="1372"/>
        <v/>
      </c>
    </row>
    <row r="7279" spans="11:30" ht="13.5" customHeight="1">
      <c r="K7279" s="4">
        <f t="shared" si="1368"/>
        <v>3</v>
      </c>
      <c r="L7279" s="34">
        <v>43555</v>
      </c>
      <c r="M7279" s="4">
        <v>304</v>
      </c>
      <c r="N7279" s="4">
        <v>4</v>
      </c>
      <c r="O7279" s="31">
        <v>0.125</v>
      </c>
      <c r="P7279" s="35">
        <v>9.16</v>
      </c>
      <c r="Q7279" s="36">
        <f t="shared" si="1369"/>
        <v>13</v>
      </c>
      <c r="R7279" s="4">
        <f t="shared" si="1370"/>
        <v>3.84</v>
      </c>
      <c r="S7279" s="31">
        <f t="shared" si="1373"/>
        <v>0.26555555555555554</v>
      </c>
      <c r="T7279" s="31">
        <f t="shared" si="1374"/>
        <v>0.74109953703703713</v>
      </c>
      <c r="U7279" s="4">
        <f t="shared" si="1375"/>
        <v>0</v>
      </c>
      <c r="V7279" s="4" t="str">
        <f t="shared" si="1376"/>
        <v/>
      </c>
      <c r="W7279" s="18" t="str">
        <f>IF(V7279="","",VLOOKUP(L7279,日射量と図３!$A$4:$C$368,3,TRUE)*238.85/100)</f>
        <v/>
      </c>
      <c r="X7279" s="4" t="str">
        <f t="shared" si="1377"/>
        <v/>
      </c>
      <c r="Y7279" s="4" t="str">
        <f t="shared" si="1378"/>
        <v/>
      </c>
      <c r="Z7279" s="4" t="str">
        <f t="shared" si="1379"/>
        <v/>
      </c>
      <c r="AA7279" s="4" t="str">
        <f>IF($V7279="","",IF(Y7279&lt;36,0,IF(AND(36&lt;=Y7279,Y7279&lt;71),VLOOKUP($W7279,日射量と図３!$E$6:$F$34,2,TRUE),IF(AND(71&lt;=Y7279,Y7279&lt;107),VLOOKUP($W7279,日射量と図３!$E$6:$G$34,3,TRUE),IF(AND(107&lt;=Y7279,Y7279&lt;143),VLOOKUP($W7279,日射量と図３!$E$6:$H$34,4,TRUE),VLOOKUP($W7279,日射量と図３!$E$6:$I$34,5,TRUE))))))</f>
        <v/>
      </c>
      <c r="AB7279" s="4" t="str">
        <f>IF($V7279="","",IF(Z7279&lt;36,0,IF(AND(36&lt;=Z7279,Z7279&lt;71),VLOOKUP($W7279,日射量と図３!$E$6:$F$34,2,TRUE),IF(AND(71&lt;=Z7279,Z7279&lt;107),VLOOKUP($W7279,日射量と図３!$E$6:$G$34,3,TRUE),IF(AND(107&lt;=Z7279,Z7279&lt;143),VLOOKUP($W7279,日射量と図３!$E$6:$H$34,4,TRUE),VLOOKUP($W7279,日射量と図３!$E$6:$I$34,5,TRUE))))))</f>
        <v/>
      </c>
      <c r="AC7279" s="382" t="str">
        <f t="shared" si="1371"/>
        <v/>
      </c>
      <c r="AD7279" s="382" t="str">
        <f t="shared" si="1372"/>
        <v/>
      </c>
    </row>
    <row r="7280" spans="11:30" ht="13.5" customHeight="1">
      <c r="K7280" s="4">
        <f t="shared" si="1368"/>
        <v>3</v>
      </c>
      <c r="L7280" s="34">
        <v>43555</v>
      </c>
      <c r="M7280" s="4">
        <v>304</v>
      </c>
      <c r="N7280" s="4">
        <v>5</v>
      </c>
      <c r="O7280" s="31">
        <v>0.16666666666666666</v>
      </c>
      <c r="P7280" s="35">
        <v>8.73</v>
      </c>
      <c r="Q7280" s="36">
        <f t="shared" si="1369"/>
        <v>15</v>
      </c>
      <c r="R7280" s="4">
        <f t="shared" si="1370"/>
        <v>6.27</v>
      </c>
      <c r="S7280" s="31">
        <f t="shared" si="1373"/>
        <v>0.26555555555555554</v>
      </c>
      <c r="T7280" s="31">
        <f t="shared" si="1374"/>
        <v>0.74109953703703713</v>
      </c>
      <c r="U7280" s="4">
        <f t="shared" si="1375"/>
        <v>0</v>
      </c>
      <c r="V7280" s="4" t="str">
        <f t="shared" si="1376"/>
        <v/>
      </c>
      <c r="W7280" s="18" t="str">
        <f>IF(V7280="","",VLOOKUP(L7280,日射量と図３!$A$4:$C$368,3,TRUE)*238.85/100)</f>
        <v/>
      </c>
      <c r="X7280" s="4" t="str">
        <f t="shared" si="1377"/>
        <v/>
      </c>
      <c r="Y7280" s="4" t="str">
        <f t="shared" si="1378"/>
        <v/>
      </c>
      <c r="Z7280" s="4" t="str">
        <f t="shared" si="1379"/>
        <v/>
      </c>
      <c r="AA7280" s="4" t="str">
        <f>IF($V7280="","",IF(Y7280&lt;36,0,IF(AND(36&lt;=Y7280,Y7280&lt;71),VLOOKUP($W7280,日射量と図３!$E$6:$F$34,2,TRUE),IF(AND(71&lt;=Y7280,Y7280&lt;107),VLOOKUP($W7280,日射量と図３!$E$6:$G$34,3,TRUE),IF(AND(107&lt;=Y7280,Y7280&lt;143),VLOOKUP($W7280,日射量と図３!$E$6:$H$34,4,TRUE),VLOOKUP($W7280,日射量と図３!$E$6:$I$34,5,TRUE))))))</f>
        <v/>
      </c>
      <c r="AB7280" s="4" t="str">
        <f>IF($V7280="","",IF(Z7280&lt;36,0,IF(AND(36&lt;=Z7280,Z7280&lt;71),VLOOKUP($W7280,日射量と図３!$E$6:$F$34,2,TRUE),IF(AND(71&lt;=Z7280,Z7280&lt;107),VLOOKUP($W7280,日射量と図３!$E$6:$G$34,3,TRUE),IF(AND(107&lt;=Z7280,Z7280&lt;143),VLOOKUP($W7280,日射量と図３!$E$6:$H$34,4,TRUE),VLOOKUP($W7280,日射量と図３!$E$6:$I$34,5,TRUE))))))</f>
        <v/>
      </c>
      <c r="AC7280" s="382" t="str">
        <f t="shared" si="1371"/>
        <v/>
      </c>
      <c r="AD7280" s="382" t="str">
        <f t="shared" si="1372"/>
        <v/>
      </c>
    </row>
    <row r="7281" spans="11:30" ht="13.5" customHeight="1">
      <c r="K7281" s="4">
        <f t="shared" si="1368"/>
        <v>3</v>
      </c>
      <c r="L7281" s="34">
        <v>43555</v>
      </c>
      <c r="M7281" s="4">
        <v>304</v>
      </c>
      <c r="N7281" s="4">
        <v>6</v>
      </c>
      <c r="O7281" s="31">
        <v>0.20833333333333334</v>
      </c>
      <c r="P7281" s="35">
        <v>8.3099999999999987</v>
      </c>
      <c r="Q7281" s="36">
        <f t="shared" si="1369"/>
        <v>15</v>
      </c>
      <c r="R7281" s="4">
        <f t="shared" si="1370"/>
        <v>6.6900000000000013</v>
      </c>
      <c r="S7281" s="31">
        <f t="shared" si="1373"/>
        <v>0.26555555555555554</v>
      </c>
      <c r="T7281" s="31">
        <f t="shared" si="1374"/>
        <v>0.74109953703703713</v>
      </c>
      <c r="U7281" s="4">
        <f t="shared" si="1375"/>
        <v>0</v>
      </c>
      <c r="V7281" s="4" t="str">
        <f t="shared" si="1376"/>
        <v/>
      </c>
      <c r="W7281" s="18" t="str">
        <f>IF(V7281="","",VLOOKUP(L7281,日射量と図３!$A$4:$C$368,3,TRUE)*238.85/100)</f>
        <v/>
      </c>
      <c r="X7281" s="4" t="str">
        <f t="shared" si="1377"/>
        <v/>
      </c>
      <c r="Y7281" s="4" t="str">
        <f t="shared" si="1378"/>
        <v/>
      </c>
      <c r="Z7281" s="4" t="str">
        <f t="shared" si="1379"/>
        <v/>
      </c>
      <c r="AA7281" s="4" t="str">
        <f>IF($V7281="","",IF(Y7281&lt;36,0,IF(AND(36&lt;=Y7281,Y7281&lt;71),VLOOKUP($W7281,日射量と図３!$E$6:$F$34,2,TRUE),IF(AND(71&lt;=Y7281,Y7281&lt;107),VLOOKUP($W7281,日射量と図３!$E$6:$G$34,3,TRUE),IF(AND(107&lt;=Y7281,Y7281&lt;143),VLOOKUP($W7281,日射量と図３!$E$6:$H$34,4,TRUE),VLOOKUP($W7281,日射量と図３!$E$6:$I$34,5,TRUE))))))</f>
        <v/>
      </c>
      <c r="AB7281" s="4" t="str">
        <f>IF($V7281="","",IF(Z7281&lt;36,0,IF(AND(36&lt;=Z7281,Z7281&lt;71),VLOOKUP($W7281,日射量と図３!$E$6:$F$34,2,TRUE),IF(AND(71&lt;=Z7281,Z7281&lt;107),VLOOKUP($W7281,日射量と図３!$E$6:$G$34,3,TRUE),IF(AND(107&lt;=Z7281,Z7281&lt;143),VLOOKUP($W7281,日射量と図３!$E$6:$H$34,4,TRUE),VLOOKUP($W7281,日射量と図３!$E$6:$I$34,5,TRUE))))))</f>
        <v/>
      </c>
      <c r="AC7281" s="382" t="str">
        <f t="shared" si="1371"/>
        <v/>
      </c>
      <c r="AD7281" s="382" t="str">
        <f t="shared" si="1372"/>
        <v/>
      </c>
    </row>
    <row r="7282" spans="11:30" ht="13.5" customHeight="1">
      <c r="K7282" s="4">
        <f t="shared" si="1368"/>
        <v>3</v>
      </c>
      <c r="L7282" s="34">
        <v>43555</v>
      </c>
      <c r="M7282" s="4">
        <v>304</v>
      </c>
      <c r="N7282" s="4">
        <v>7</v>
      </c>
      <c r="O7282" s="31">
        <v>0.25</v>
      </c>
      <c r="P7282" s="35">
        <v>8.23</v>
      </c>
      <c r="Q7282" s="36">
        <f t="shared" si="1369"/>
        <v>15</v>
      </c>
      <c r="R7282" s="4">
        <f t="shared" si="1370"/>
        <v>6.77</v>
      </c>
      <c r="S7282" s="31">
        <f t="shared" si="1373"/>
        <v>0.26555555555555554</v>
      </c>
      <c r="T7282" s="31">
        <f t="shared" si="1374"/>
        <v>0.74109953703703713</v>
      </c>
      <c r="U7282" s="4">
        <f t="shared" si="1375"/>
        <v>0</v>
      </c>
      <c r="V7282" s="4" t="str">
        <f t="shared" si="1376"/>
        <v/>
      </c>
      <c r="W7282" s="18" t="str">
        <f>IF(V7282="","",VLOOKUP(L7282,日射量と図３!$A$4:$C$368,3,TRUE)*238.85/100)</f>
        <v/>
      </c>
      <c r="X7282" s="4" t="str">
        <f t="shared" si="1377"/>
        <v/>
      </c>
      <c r="Y7282" s="4" t="str">
        <f t="shared" si="1378"/>
        <v/>
      </c>
      <c r="Z7282" s="4" t="str">
        <f t="shared" si="1379"/>
        <v/>
      </c>
      <c r="AA7282" s="4" t="str">
        <f>IF($V7282="","",IF(Y7282&lt;36,0,IF(AND(36&lt;=Y7282,Y7282&lt;71),VLOOKUP($W7282,日射量と図３!$E$6:$F$34,2,TRUE),IF(AND(71&lt;=Y7282,Y7282&lt;107),VLOOKUP($W7282,日射量と図３!$E$6:$G$34,3,TRUE),IF(AND(107&lt;=Y7282,Y7282&lt;143),VLOOKUP($W7282,日射量と図３!$E$6:$H$34,4,TRUE),VLOOKUP($W7282,日射量と図３!$E$6:$I$34,5,TRUE))))))</f>
        <v/>
      </c>
      <c r="AB7282" s="4" t="str">
        <f>IF($V7282="","",IF(Z7282&lt;36,0,IF(AND(36&lt;=Z7282,Z7282&lt;71),VLOOKUP($W7282,日射量と図３!$E$6:$F$34,2,TRUE),IF(AND(71&lt;=Z7282,Z7282&lt;107),VLOOKUP($W7282,日射量と図３!$E$6:$G$34,3,TRUE),IF(AND(107&lt;=Z7282,Z7282&lt;143),VLOOKUP($W7282,日射量と図３!$E$6:$H$34,4,TRUE),VLOOKUP($W7282,日射量と図３!$E$6:$I$34,5,TRUE))))))</f>
        <v/>
      </c>
      <c r="AC7282" s="382" t="str">
        <f t="shared" si="1371"/>
        <v/>
      </c>
      <c r="AD7282" s="382" t="str">
        <f t="shared" si="1372"/>
        <v/>
      </c>
    </row>
    <row r="7283" spans="11:30" ht="13.5" customHeight="1">
      <c r="K7283" s="4">
        <f t="shared" si="1368"/>
        <v>3</v>
      </c>
      <c r="L7283" s="34">
        <v>43555</v>
      </c>
      <c r="M7283" s="4">
        <v>304</v>
      </c>
      <c r="N7283" s="4">
        <v>8</v>
      </c>
      <c r="O7283" s="31">
        <v>0.29166666666666669</v>
      </c>
      <c r="P7283" s="35">
        <v>9.0400000000000009</v>
      </c>
      <c r="Q7283" s="36">
        <f t="shared" si="1369"/>
        <v>12</v>
      </c>
      <c r="R7283" s="4">
        <f t="shared" si="1370"/>
        <v>2.9599999999999991</v>
      </c>
      <c r="S7283" s="31">
        <f t="shared" si="1373"/>
        <v>0.26555555555555554</v>
      </c>
      <c r="T7283" s="31">
        <f t="shared" si="1374"/>
        <v>0.74109953703703713</v>
      </c>
      <c r="U7283" s="4">
        <f t="shared" si="1375"/>
        <v>2.9599999999999991</v>
      </c>
      <c r="V7283" s="4" t="str">
        <f t="shared" si="1376"/>
        <v/>
      </c>
      <c r="W7283" s="18" t="str">
        <f>IF(V7283="","",VLOOKUP(L7283,日射量と図３!$A$4:$C$368,3,TRUE)*238.85/100)</f>
        <v/>
      </c>
      <c r="X7283" s="4" t="str">
        <f t="shared" si="1377"/>
        <v/>
      </c>
      <c r="Y7283" s="4" t="str">
        <f t="shared" si="1378"/>
        <v/>
      </c>
      <c r="Z7283" s="4" t="str">
        <f t="shared" si="1379"/>
        <v/>
      </c>
      <c r="AA7283" s="4" t="str">
        <f>IF($V7283="","",IF(Y7283&lt;36,0,IF(AND(36&lt;=Y7283,Y7283&lt;71),VLOOKUP($W7283,日射量と図３!$E$6:$F$34,2,TRUE),IF(AND(71&lt;=Y7283,Y7283&lt;107),VLOOKUP($W7283,日射量と図３!$E$6:$G$34,3,TRUE),IF(AND(107&lt;=Y7283,Y7283&lt;143),VLOOKUP($W7283,日射量と図３!$E$6:$H$34,4,TRUE),VLOOKUP($W7283,日射量と図３!$E$6:$I$34,5,TRUE))))))</f>
        <v/>
      </c>
      <c r="AB7283" s="4" t="str">
        <f>IF($V7283="","",IF(Z7283&lt;36,0,IF(AND(36&lt;=Z7283,Z7283&lt;71),VLOOKUP($W7283,日射量と図３!$E$6:$F$34,2,TRUE),IF(AND(71&lt;=Z7283,Z7283&lt;107),VLOOKUP($W7283,日射量と図３!$E$6:$G$34,3,TRUE),IF(AND(107&lt;=Z7283,Z7283&lt;143),VLOOKUP($W7283,日射量と図３!$E$6:$H$34,4,TRUE),VLOOKUP($W7283,日射量と図３!$E$6:$I$34,5,TRUE))))))</f>
        <v/>
      </c>
      <c r="AC7283" s="382" t="str">
        <f t="shared" si="1371"/>
        <v/>
      </c>
      <c r="AD7283" s="382" t="str">
        <f t="shared" si="1372"/>
        <v/>
      </c>
    </row>
    <row r="7284" spans="11:30" ht="13.5" customHeight="1">
      <c r="K7284" s="4">
        <f t="shared" si="1368"/>
        <v>3</v>
      </c>
      <c r="L7284" s="34">
        <v>43555</v>
      </c>
      <c r="M7284" s="4">
        <v>304</v>
      </c>
      <c r="N7284" s="4">
        <v>9</v>
      </c>
      <c r="O7284" s="31">
        <v>0.33333333333333331</v>
      </c>
      <c r="P7284" s="35">
        <v>10.34</v>
      </c>
      <c r="Q7284" s="36">
        <f t="shared" si="1369"/>
        <v>12</v>
      </c>
      <c r="R7284" s="4">
        <f t="shared" si="1370"/>
        <v>1.6600000000000001</v>
      </c>
      <c r="S7284" s="31">
        <f t="shared" si="1373"/>
        <v>0.26555555555555554</v>
      </c>
      <c r="T7284" s="31">
        <f t="shared" si="1374"/>
        <v>0.74109953703703713</v>
      </c>
      <c r="U7284" s="4">
        <f t="shared" si="1375"/>
        <v>1.6600000000000001</v>
      </c>
      <c r="V7284" s="4" t="str">
        <f t="shared" si="1376"/>
        <v/>
      </c>
      <c r="W7284" s="18" t="str">
        <f>IF(V7284="","",VLOOKUP(L7284,日射量と図３!$A$4:$C$368,3,TRUE)*238.85/100)</f>
        <v/>
      </c>
      <c r="X7284" s="4" t="str">
        <f t="shared" si="1377"/>
        <v/>
      </c>
      <c r="Y7284" s="4" t="str">
        <f t="shared" si="1378"/>
        <v/>
      </c>
      <c r="Z7284" s="4" t="str">
        <f t="shared" si="1379"/>
        <v/>
      </c>
      <c r="AA7284" s="4" t="str">
        <f>IF($V7284="","",IF(Y7284&lt;36,0,IF(AND(36&lt;=Y7284,Y7284&lt;71),VLOOKUP($W7284,日射量と図３!$E$6:$F$34,2,TRUE),IF(AND(71&lt;=Y7284,Y7284&lt;107),VLOOKUP($W7284,日射量と図３!$E$6:$G$34,3,TRUE),IF(AND(107&lt;=Y7284,Y7284&lt;143),VLOOKUP($W7284,日射量と図３!$E$6:$H$34,4,TRUE),VLOOKUP($W7284,日射量と図３!$E$6:$I$34,5,TRUE))))))</f>
        <v/>
      </c>
      <c r="AB7284" s="4" t="str">
        <f>IF($V7284="","",IF(Z7284&lt;36,0,IF(AND(36&lt;=Z7284,Z7284&lt;71),VLOOKUP($W7284,日射量と図３!$E$6:$F$34,2,TRUE),IF(AND(71&lt;=Z7284,Z7284&lt;107),VLOOKUP($W7284,日射量と図３!$E$6:$G$34,3,TRUE),IF(AND(107&lt;=Z7284,Z7284&lt;143),VLOOKUP($W7284,日射量と図３!$E$6:$H$34,4,TRUE),VLOOKUP($W7284,日射量と図３!$E$6:$I$34,5,TRUE))))))</f>
        <v/>
      </c>
      <c r="AC7284" s="382" t="str">
        <f t="shared" si="1371"/>
        <v/>
      </c>
      <c r="AD7284" s="382" t="str">
        <f t="shared" si="1372"/>
        <v/>
      </c>
    </row>
    <row r="7285" spans="11:30" ht="13.5" customHeight="1">
      <c r="K7285" s="4">
        <f t="shared" si="1368"/>
        <v>3</v>
      </c>
      <c r="L7285" s="34">
        <v>43555</v>
      </c>
      <c r="M7285" s="4">
        <v>304</v>
      </c>
      <c r="N7285" s="4">
        <v>10</v>
      </c>
      <c r="O7285" s="31">
        <v>0.375</v>
      </c>
      <c r="P7285" s="35">
        <v>12.17</v>
      </c>
      <c r="Q7285" s="36">
        <f t="shared" si="1369"/>
        <v>12</v>
      </c>
      <c r="R7285" s="4">
        <f t="shared" si="1370"/>
        <v>0</v>
      </c>
      <c r="S7285" s="31">
        <f t="shared" si="1373"/>
        <v>0.26555555555555554</v>
      </c>
      <c r="T7285" s="31">
        <f t="shared" si="1374"/>
        <v>0.74109953703703713</v>
      </c>
      <c r="U7285" s="4">
        <f t="shared" si="1375"/>
        <v>0</v>
      </c>
      <c r="V7285" s="4" t="str">
        <f t="shared" si="1376"/>
        <v/>
      </c>
      <c r="W7285" s="18" t="str">
        <f>IF(V7285="","",VLOOKUP(L7285,日射量と図３!$A$4:$C$368,3,TRUE)*238.85/100)</f>
        <v/>
      </c>
      <c r="X7285" s="4" t="str">
        <f t="shared" si="1377"/>
        <v/>
      </c>
      <c r="Y7285" s="4" t="str">
        <f t="shared" si="1378"/>
        <v/>
      </c>
      <c r="Z7285" s="4" t="str">
        <f t="shared" si="1379"/>
        <v/>
      </c>
      <c r="AA7285" s="4" t="str">
        <f>IF($V7285="","",IF(Y7285&lt;36,0,IF(AND(36&lt;=Y7285,Y7285&lt;71),VLOOKUP($W7285,日射量と図３!$E$6:$F$34,2,TRUE),IF(AND(71&lt;=Y7285,Y7285&lt;107),VLOOKUP($W7285,日射量と図３!$E$6:$G$34,3,TRUE),IF(AND(107&lt;=Y7285,Y7285&lt;143),VLOOKUP($W7285,日射量と図３!$E$6:$H$34,4,TRUE),VLOOKUP($W7285,日射量と図３!$E$6:$I$34,5,TRUE))))))</f>
        <v/>
      </c>
      <c r="AB7285" s="4" t="str">
        <f>IF($V7285="","",IF(Z7285&lt;36,0,IF(AND(36&lt;=Z7285,Z7285&lt;71),VLOOKUP($W7285,日射量と図３!$E$6:$F$34,2,TRUE),IF(AND(71&lt;=Z7285,Z7285&lt;107),VLOOKUP($W7285,日射量と図３!$E$6:$G$34,3,TRUE),IF(AND(107&lt;=Z7285,Z7285&lt;143),VLOOKUP($W7285,日射量と図３!$E$6:$H$34,4,TRUE),VLOOKUP($W7285,日射量と図３!$E$6:$I$34,5,TRUE))))))</f>
        <v/>
      </c>
      <c r="AC7285" s="382" t="str">
        <f t="shared" si="1371"/>
        <v/>
      </c>
      <c r="AD7285" s="382" t="str">
        <f t="shared" si="1372"/>
        <v/>
      </c>
    </row>
    <row r="7286" spans="11:30" ht="13.5" customHeight="1">
      <c r="K7286" s="4">
        <f t="shared" si="1368"/>
        <v>3</v>
      </c>
      <c r="L7286" s="34">
        <v>43555</v>
      </c>
      <c r="M7286" s="4">
        <v>304</v>
      </c>
      <c r="N7286" s="4">
        <v>11</v>
      </c>
      <c r="O7286" s="31">
        <v>0.41666666666666669</v>
      </c>
      <c r="P7286" s="35">
        <v>13.73</v>
      </c>
      <c r="Q7286" s="36">
        <f t="shared" si="1369"/>
        <v>12</v>
      </c>
      <c r="R7286" s="4">
        <f t="shared" si="1370"/>
        <v>0</v>
      </c>
      <c r="S7286" s="31">
        <f t="shared" si="1373"/>
        <v>0.26555555555555554</v>
      </c>
      <c r="T7286" s="31">
        <f t="shared" si="1374"/>
        <v>0.74109953703703713</v>
      </c>
      <c r="U7286" s="4">
        <f t="shared" si="1375"/>
        <v>0</v>
      </c>
      <c r="V7286" s="4" t="str">
        <f t="shared" si="1376"/>
        <v/>
      </c>
      <c r="W7286" s="18" t="str">
        <f>IF(V7286="","",VLOOKUP(L7286,日射量と図３!$A$4:$C$368,3,TRUE)*238.85/100)</f>
        <v/>
      </c>
      <c r="X7286" s="4" t="str">
        <f t="shared" si="1377"/>
        <v/>
      </c>
      <c r="Y7286" s="4" t="str">
        <f t="shared" si="1378"/>
        <v/>
      </c>
      <c r="Z7286" s="4" t="str">
        <f t="shared" si="1379"/>
        <v/>
      </c>
      <c r="AA7286" s="4" t="str">
        <f>IF($V7286="","",IF(Y7286&lt;36,0,IF(AND(36&lt;=Y7286,Y7286&lt;71),VLOOKUP($W7286,日射量と図３!$E$6:$F$34,2,TRUE),IF(AND(71&lt;=Y7286,Y7286&lt;107),VLOOKUP($W7286,日射量と図３!$E$6:$G$34,3,TRUE),IF(AND(107&lt;=Y7286,Y7286&lt;143),VLOOKUP($W7286,日射量と図３!$E$6:$H$34,4,TRUE),VLOOKUP($W7286,日射量と図３!$E$6:$I$34,5,TRUE))))))</f>
        <v/>
      </c>
      <c r="AB7286" s="4" t="str">
        <f>IF($V7286="","",IF(Z7286&lt;36,0,IF(AND(36&lt;=Z7286,Z7286&lt;71),VLOOKUP($W7286,日射量と図３!$E$6:$F$34,2,TRUE),IF(AND(71&lt;=Z7286,Z7286&lt;107),VLOOKUP($W7286,日射量と図３!$E$6:$G$34,3,TRUE),IF(AND(107&lt;=Z7286,Z7286&lt;143),VLOOKUP($W7286,日射量と図３!$E$6:$H$34,4,TRUE),VLOOKUP($W7286,日射量と図３!$E$6:$I$34,5,TRUE))))))</f>
        <v/>
      </c>
      <c r="AC7286" s="382" t="str">
        <f t="shared" si="1371"/>
        <v/>
      </c>
      <c r="AD7286" s="382" t="str">
        <f t="shared" si="1372"/>
        <v/>
      </c>
    </row>
    <row r="7287" spans="11:30" ht="13.5" customHeight="1">
      <c r="K7287" s="4">
        <f t="shared" si="1368"/>
        <v>3</v>
      </c>
      <c r="L7287" s="34">
        <v>43555</v>
      </c>
      <c r="M7287" s="4">
        <v>304</v>
      </c>
      <c r="N7287" s="4">
        <v>12</v>
      </c>
      <c r="O7287" s="31">
        <v>0.45833333333333331</v>
      </c>
      <c r="P7287" s="35">
        <v>14.080000000000002</v>
      </c>
      <c r="Q7287" s="36">
        <f t="shared" si="1369"/>
        <v>12</v>
      </c>
      <c r="R7287" s="4">
        <f t="shared" si="1370"/>
        <v>0</v>
      </c>
      <c r="S7287" s="31">
        <f t="shared" si="1373"/>
        <v>0.26555555555555554</v>
      </c>
      <c r="T7287" s="31">
        <f t="shared" si="1374"/>
        <v>0.74109953703703713</v>
      </c>
      <c r="U7287" s="4">
        <f t="shared" si="1375"/>
        <v>0</v>
      </c>
      <c r="V7287" s="4" t="str">
        <f t="shared" si="1376"/>
        <v/>
      </c>
      <c r="W7287" s="18" t="str">
        <f>IF(V7287="","",VLOOKUP(L7287,日射量と図３!$A$4:$C$368,3,TRUE)*238.85/100)</f>
        <v/>
      </c>
      <c r="X7287" s="4" t="str">
        <f t="shared" si="1377"/>
        <v/>
      </c>
      <c r="Y7287" s="4" t="str">
        <f t="shared" si="1378"/>
        <v/>
      </c>
      <c r="Z7287" s="4" t="str">
        <f t="shared" si="1379"/>
        <v/>
      </c>
      <c r="AA7287" s="4" t="str">
        <f>IF($V7287="","",IF(Y7287&lt;36,0,IF(AND(36&lt;=Y7287,Y7287&lt;71),VLOOKUP($W7287,日射量と図３!$E$6:$F$34,2,TRUE),IF(AND(71&lt;=Y7287,Y7287&lt;107),VLOOKUP($W7287,日射量と図３!$E$6:$G$34,3,TRUE),IF(AND(107&lt;=Y7287,Y7287&lt;143),VLOOKUP($W7287,日射量と図３!$E$6:$H$34,4,TRUE),VLOOKUP($W7287,日射量と図３!$E$6:$I$34,5,TRUE))))))</f>
        <v/>
      </c>
      <c r="AB7287" s="4" t="str">
        <f>IF($V7287="","",IF(Z7287&lt;36,0,IF(AND(36&lt;=Z7287,Z7287&lt;71),VLOOKUP($W7287,日射量と図３!$E$6:$F$34,2,TRUE),IF(AND(71&lt;=Z7287,Z7287&lt;107),VLOOKUP($W7287,日射量と図３!$E$6:$G$34,3,TRUE),IF(AND(107&lt;=Z7287,Z7287&lt;143),VLOOKUP($W7287,日射量と図３!$E$6:$H$34,4,TRUE),VLOOKUP($W7287,日射量と図３!$E$6:$I$34,5,TRUE))))))</f>
        <v/>
      </c>
      <c r="AC7287" s="382" t="str">
        <f t="shared" si="1371"/>
        <v/>
      </c>
      <c r="AD7287" s="382" t="str">
        <f t="shared" si="1372"/>
        <v/>
      </c>
    </row>
    <row r="7288" spans="11:30" ht="13.5" customHeight="1">
      <c r="K7288" s="4">
        <f t="shared" si="1368"/>
        <v>3</v>
      </c>
      <c r="L7288" s="34">
        <v>43555</v>
      </c>
      <c r="M7288" s="4">
        <v>304</v>
      </c>
      <c r="N7288" s="4">
        <v>13</v>
      </c>
      <c r="O7288" s="31">
        <v>0.5</v>
      </c>
      <c r="P7288" s="35">
        <v>14.45</v>
      </c>
      <c r="Q7288" s="36">
        <f t="shared" si="1369"/>
        <v>12</v>
      </c>
      <c r="R7288" s="4">
        <f t="shared" si="1370"/>
        <v>0</v>
      </c>
      <c r="S7288" s="31">
        <f t="shared" si="1373"/>
        <v>0.26555555555555554</v>
      </c>
      <c r="T7288" s="31">
        <f t="shared" si="1374"/>
        <v>0.74109953703703713</v>
      </c>
      <c r="U7288" s="4">
        <f t="shared" si="1375"/>
        <v>0</v>
      </c>
      <c r="V7288" s="4" t="str">
        <f t="shared" si="1376"/>
        <v/>
      </c>
      <c r="W7288" s="18" t="str">
        <f>IF(V7288="","",VLOOKUP(L7288,日射量と図３!$A$4:$C$368,3,TRUE)*238.85/100)</f>
        <v/>
      </c>
      <c r="X7288" s="4" t="str">
        <f t="shared" si="1377"/>
        <v/>
      </c>
      <c r="Y7288" s="4" t="str">
        <f t="shared" si="1378"/>
        <v/>
      </c>
      <c r="Z7288" s="4" t="str">
        <f t="shared" si="1379"/>
        <v/>
      </c>
      <c r="AA7288" s="4" t="str">
        <f>IF($V7288="","",IF(Y7288&lt;36,0,IF(AND(36&lt;=Y7288,Y7288&lt;71),VLOOKUP($W7288,日射量と図３!$E$6:$F$34,2,TRUE),IF(AND(71&lt;=Y7288,Y7288&lt;107),VLOOKUP($W7288,日射量と図３!$E$6:$G$34,3,TRUE),IF(AND(107&lt;=Y7288,Y7288&lt;143),VLOOKUP($W7288,日射量と図３!$E$6:$H$34,4,TRUE),VLOOKUP($W7288,日射量と図３!$E$6:$I$34,5,TRUE))))))</f>
        <v/>
      </c>
      <c r="AB7288" s="4" t="str">
        <f>IF($V7288="","",IF(Z7288&lt;36,0,IF(AND(36&lt;=Z7288,Z7288&lt;71),VLOOKUP($W7288,日射量と図３!$E$6:$F$34,2,TRUE),IF(AND(71&lt;=Z7288,Z7288&lt;107),VLOOKUP($W7288,日射量と図３!$E$6:$G$34,3,TRUE),IF(AND(107&lt;=Z7288,Z7288&lt;143),VLOOKUP($W7288,日射量と図３!$E$6:$H$34,4,TRUE),VLOOKUP($W7288,日射量と図３!$E$6:$I$34,5,TRUE))))))</f>
        <v/>
      </c>
      <c r="AC7288" s="382" t="str">
        <f t="shared" si="1371"/>
        <v/>
      </c>
      <c r="AD7288" s="382" t="str">
        <f t="shared" si="1372"/>
        <v/>
      </c>
    </row>
    <row r="7289" spans="11:30" ht="13.5" customHeight="1">
      <c r="K7289" s="4">
        <f t="shared" si="1368"/>
        <v>3</v>
      </c>
      <c r="L7289" s="34">
        <v>43555</v>
      </c>
      <c r="M7289" s="4">
        <v>304</v>
      </c>
      <c r="N7289" s="4">
        <v>14</v>
      </c>
      <c r="O7289" s="31">
        <v>0.54166666666666663</v>
      </c>
      <c r="P7289" s="35">
        <v>14.52</v>
      </c>
      <c r="Q7289" s="36">
        <f t="shared" si="1369"/>
        <v>12</v>
      </c>
      <c r="R7289" s="4">
        <f t="shared" si="1370"/>
        <v>0</v>
      </c>
      <c r="S7289" s="31">
        <f t="shared" si="1373"/>
        <v>0.26555555555555554</v>
      </c>
      <c r="T7289" s="31">
        <f t="shared" si="1374"/>
        <v>0.74109953703703713</v>
      </c>
      <c r="U7289" s="4">
        <f t="shared" si="1375"/>
        <v>0</v>
      </c>
      <c r="V7289" s="4" t="str">
        <f t="shared" si="1376"/>
        <v/>
      </c>
      <c r="W7289" s="18" t="str">
        <f>IF(V7289="","",VLOOKUP(L7289,日射量と図３!$A$4:$C$368,3,TRUE)*238.85/100)</f>
        <v/>
      </c>
      <c r="X7289" s="4" t="str">
        <f t="shared" si="1377"/>
        <v/>
      </c>
      <c r="Y7289" s="4" t="str">
        <f t="shared" si="1378"/>
        <v/>
      </c>
      <c r="Z7289" s="4" t="str">
        <f t="shared" si="1379"/>
        <v/>
      </c>
      <c r="AA7289" s="4" t="str">
        <f>IF($V7289="","",IF(Y7289&lt;36,0,IF(AND(36&lt;=Y7289,Y7289&lt;71),VLOOKUP($W7289,日射量と図３!$E$6:$F$34,2,TRUE),IF(AND(71&lt;=Y7289,Y7289&lt;107),VLOOKUP($W7289,日射量と図３!$E$6:$G$34,3,TRUE),IF(AND(107&lt;=Y7289,Y7289&lt;143),VLOOKUP($W7289,日射量と図３!$E$6:$H$34,4,TRUE),VLOOKUP($W7289,日射量と図３!$E$6:$I$34,5,TRUE))))))</f>
        <v/>
      </c>
      <c r="AB7289" s="4" t="str">
        <f>IF($V7289="","",IF(Z7289&lt;36,0,IF(AND(36&lt;=Z7289,Z7289&lt;71),VLOOKUP($W7289,日射量と図３!$E$6:$F$34,2,TRUE),IF(AND(71&lt;=Z7289,Z7289&lt;107),VLOOKUP($W7289,日射量と図３!$E$6:$G$34,3,TRUE),IF(AND(107&lt;=Z7289,Z7289&lt;143),VLOOKUP($W7289,日射量と図３!$E$6:$H$34,4,TRUE),VLOOKUP($W7289,日射量と図３!$E$6:$I$34,5,TRUE))))))</f>
        <v/>
      </c>
      <c r="AC7289" s="382" t="str">
        <f t="shared" si="1371"/>
        <v/>
      </c>
      <c r="AD7289" s="382" t="str">
        <f t="shared" si="1372"/>
        <v/>
      </c>
    </row>
    <row r="7290" spans="11:30" ht="13.5" customHeight="1">
      <c r="K7290" s="4">
        <f t="shared" si="1368"/>
        <v>3</v>
      </c>
      <c r="L7290" s="34">
        <v>43555</v>
      </c>
      <c r="M7290" s="4">
        <v>304</v>
      </c>
      <c r="N7290" s="4">
        <v>15</v>
      </c>
      <c r="O7290" s="31">
        <v>0.58333333333333337</v>
      </c>
      <c r="P7290" s="35">
        <v>15.09</v>
      </c>
      <c r="Q7290" s="36">
        <f t="shared" si="1369"/>
        <v>12</v>
      </c>
      <c r="R7290" s="4">
        <f t="shared" si="1370"/>
        <v>0</v>
      </c>
      <c r="S7290" s="31">
        <f t="shared" si="1373"/>
        <v>0.26555555555555554</v>
      </c>
      <c r="T7290" s="31">
        <f t="shared" si="1374"/>
        <v>0.74109953703703713</v>
      </c>
      <c r="U7290" s="4">
        <f t="shared" si="1375"/>
        <v>0</v>
      </c>
      <c r="V7290" s="4" t="str">
        <f t="shared" si="1376"/>
        <v/>
      </c>
      <c r="W7290" s="18" t="str">
        <f>IF(V7290="","",VLOOKUP(L7290,日射量と図３!$A$4:$C$368,3,TRUE)*238.85/100)</f>
        <v/>
      </c>
      <c r="X7290" s="4" t="str">
        <f t="shared" si="1377"/>
        <v/>
      </c>
      <c r="Y7290" s="4" t="str">
        <f t="shared" si="1378"/>
        <v/>
      </c>
      <c r="Z7290" s="4" t="str">
        <f t="shared" si="1379"/>
        <v/>
      </c>
      <c r="AA7290" s="4" t="str">
        <f>IF($V7290="","",IF(Y7290&lt;36,0,IF(AND(36&lt;=Y7290,Y7290&lt;71),VLOOKUP($W7290,日射量と図３!$E$6:$F$34,2,TRUE),IF(AND(71&lt;=Y7290,Y7290&lt;107),VLOOKUP($W7290,日射量と図３!$E$6:$G$34,3,TRUE),IF(AND(107&lt;=Y7290,Y7290&lt;143),VLOOKUP($W7290,日射量と図３!$E$6:$H$34,4,TRUE),VLOOKUP($W7290,日射量と図３!$E$6:$I$34,5,TRUE))))))</f>
        <v/>
      </c>
      <c r="AB7290" s="4" t="str">
        <f>IF($V7290="","",IF(Z7290&lt;36,0,IF(AND(36&lt;=Z7290,Z7290&lt;71),VLOOKUP($W7290,日射量と図３!$E$6:$F$34,2,TRUE),IF(AND(71&lt;=Z7290,Z7290&lt;107),VLOOKUP($W7290,日射量と図３!$E$6:$G$34,3,TRUE),IF(AND(107&lt;=Z7290,Z7290&lt;143),VLOOKUP($W7290,日射量と図３!$E$6:$H$34,4,TRUE),VLOOKUP($W7290,日射量と図３!$E$6:$I$34,5,TRUE))))))</f>
        <v/>
      </c>
      <c r="AC7290" s="382" t="str">
        <f t="shared" si="1371"/>
        <v/>
      </c>
      <c r="AD7290" s="382" t="str">
        <f t="shared" si="1372"/>
        <v/>
      </c>
    </row>
    <row r="7291" spans="11:30" ht="13.5" customHeight="1">
      <c r="K7291" s="4">
        <f t="shared" si="1368"/>
        <v>3</v>
      </c>
      <c r="L7291" s="34">
        <v>43555</v>
      </c>
      <c r="M7291" s="4">
        <v>304</v>
      </c>
      <c r="N7291" s="4">
        <v>16</v>
      </c>
      <c r="O7291" s="31">
        <v>0.625</v>
      </c>
      <c r="P7291" s="35">
        <v>15.35</v>
      </c>
      <c r="Q7291" s="36">
        <f t="shared" si="1369"/>
        <v>16</v>
      </c>
      <c r="R7291" s="4">
        <f t="shared" si="1370"/>
        <v>0.65000000000000036</v>
      </c>
      <c r="S7291" s="31">
        <f t="shared" si="1373"/>
        <v>0.26555555555555554</v>
      </c>
      <c r="T7291" s="31">
        <f t="shared" si="1374"/>
        <v>0.74109953703703713</v>
      </c>
      <c r="U7291" s="4">
        <f t="shared" si="1375"/>
        <v>0.65000000000000036</v>
      </c>
      <c r="V7291" s="4" t="str">
        <f t="shared" si="1376"/>
        <v/>
      </c>
      <c r="W7291" s="18" t="str">
        <f>IF(V7291="","",VLOOKUP(L7291,日射量と図３!$A$4:$C$368,3,TRUE)*238.85/100)</f>
        <v/>
      </c>
      <c r="X7291" s="4" t="str">
        <f t="shared" si="1377"/>
        <v/>
      </c>
      <c r="Y7291" s="4" t="str">
        <f t="shared" si="1378"/>
        <v/>
      </c>
      <c r="Z7291" s="4" t="str">
        <f t="shared" si="1379"/>
        <v/>
      </c>
      <c r="AA7291" s="4" t="str">
        <f>IF($V7291="","",IF(Y7291&lt;36,0,IF(AND(36&lt;=Y7291,Y7291&lt;71),VLOOKUP($W7291,日射量と図３!$E$6:$F$34,2,TRUE),IF(AND(71&lt;=Y7291,Y7291&lt;107),VLOOKUP($W7291,日射量と図３!$E$6:$G$34,3,TRUE),IF(AND(107&lt;=Y7291,Y7291&lt;143),VLOOKUP($W7291,日射量と図３!$E$6:$H$34,4,TRUE),VLOOKUP($W7291,日射量と図３!$E$6:$I$34,5,TRUE))))))</f>
        <v/>
      </c>
      <c r="AB7291" s="4" t="str">
        <f>IF($V7291="","",IF(Z7291&lt;36,0,IF(AND(36&lt;=Z7291,Z7291&lt;71),VLOOKUP($W7291,日射量と図３!$E$6:$F$34,2,TRUE),IF(AND(71&lt;=Z7291,Z7291&lt;107),VLOOKUP($W7291,日射量と図３!$E$6:$G$34,3,TRUE),IF(AND(107&lt;=Z7291,Z7291&lt;143),VLOOKUP($W7291,日射量と図３!$E$6:$H$34,4,TRUE),VLOOKUP($W7291,日射量と図３!$E$6:$I$34,5,TRUE))))))</f>
        <v/>
      </c>
      <c r="AC7291" s="382" t="str">
        <f t="shared" si="1371"/>
        <v/>
      </c>
      <c r="AD7291" s="382" t="str">
        <f t="shared" si="1372"/>
        <v/>
      </c>
    </row>
    <row r="7292" spans="11:30" ht="13.5" customHeight="1">
      <c r="K7292" s="4">
        <f t="shared" si="1368"/>
        <v>3</v>
      </c>
      <c r="L7292" s="34">
        <v>43555</v>
      </c>
      <c r="M7292" s="4">
        <v>304</v>
      </c>
      <c r="N7292" s="4">
        <v>17</v>
      </c>
      <c r="O7292" s="31">
        <v>0.66666666666666663</v>
      </c>
      <c r="P7292" s="35">
        <v>14.8</v>
      </c>
      <c r="Q7292" s="36">
        <f t="shared" si="1369"/>
        <v>16</v>
      </c>
      <c r="R7292" s="4">
        <f t="shared" si="1370"/>
        <v>1.1999999999999993</v>
      </c>
      <c r="S7292" s="31">
        <f t="shared" si="1373"/>
        <v>0.26555555555555554</v>
      </c>
      <c r="T7292" s="31">
        <f t="shared" si="1374"/>
        <v>0.74109953703703713</v>
      </c>
      <c r="U7292" s="4">
        <f t="shared" si="1375"/>
        <v>1.1999999999999993</v>
      </c>
      <c r="V7292" s="4" t="str">
        <f t="shared" si="1376"/>
        <v/>
      </c>
      <c r="W7292" s="18" t="str">
        <f>IF(V7292="","",VLOOKUP(L7292,日射量と図３!$A$4:$C$368,3,TRUE)*238.85/100)</f>
        <v/>
      </c>
      <c r="X7292" s="4" t="str">
        <f t="shared" si="1377"/>
        <v/>
      </c>
      <c r="Y7292" s="4" t="str">
        <f t="shared" si="1378"/>
        <v/>
      </c>
      <c r="Z7292" s="4" t="str">
        <f t="shared" si="1379"/>
        <v/>
      </c>
      <c r="AA7292" s="4" t="str">
        <f>IF($V7292="","",IF(Y7292&lt;36,0,IF(AND(36&lt;=Y7292,Y7292&lt;71),VLOOKUP($W7292,日射量と図３!$E$6:$F$34,2,TRUE),IF(AND(71&lt;=Y7292,Y7292&lt;107),VLOOKUP($W7292,日射量と図３!$E$6:$G$34,3,TRUE),IF(AND(107&lt;=Y7292,Y7292&lt;143),VLOOKUP($W7292,日射量と図３!$E$6:$H$34,4,TRUE),VLOOKUP($W7292,日射量と図３!$E$6:$I$34,5,TRUE))))))</f>
        <v/>
      </c>
      <c r="AB7292" s="4" t="str">
        <f>IF($V7292="","",IF(Z7292&lt;36,0,IF(AND(36&lt;=Z7292,Z7292&lt;71),VLOOKUP($W7292,日射量と図３!$E$6:$F$34,2,TRUE),IF(AND(71&lt;=Z7292,Z7292&lt;107),VLOOKUP($W7292,日射量と図３!$E$6:$G$34,3,TRUE),IF(AND(107&lt;=Z7292,Z7292&lt;143),VLOOKUP($W7292,日射量と図３!$E$6:$H$34,4,TRUE),VLOOKUP($W7292,日射量と図３!$E$6:$I$34,5,TRUE))))))</f>
        <v/>
      </c>
      <c r="AC7292" s="382" t="str">
        <f t="shared" si="1371"/>
        <v/>
      </c>
      <c r="AD7292" s="382" t="str">
        <f t="shared" si="1372"/>
        <v/>
      </c>
    </row>
    <row r="7293" spans="11:30" ht="13.5" customHeight="1">
      <c r="K7293" s="4">
        <f t="shared" si="1368"/>
        <v>3</v>
      </c>
      <c r="L7293" s="34">
        <v>43555</v>
      </c>
      <c r="M7293" s="4">
        <v>304</v>
      </c>
      <c r="N7293" s="4">
        <v>18</v>
      </c>
      <c r="O7293" s="31">
        <v>0.70833333333333337</v>
      </c>
      <c r="P7293" s="35">
        <v>14.030000000000001</v>
      </c>
      <c r="Q7293" s="36">
        <f t="shared" si="1369"/>
        <v>16</v>
      </c>
      <c r="R7293" s="4">
        <f t="shared" si="1370"/>
        <v>1.9699999999999989</v>
      </c>
      <c r="S7293" s="31">
        <f t="shared" si="1373"/>
        <v>0.26555555555555554</v>
      </c>
      <c r="T7293" s="31">
        <f t="shared" si="1374"/>
        <v>0.74109953703703713</v>
      </c>
      <c r="U7293" s="4">
        <f t="shared" si="1375"/>
        <v>1.9699999999999989</v>
      </c>
      <c r="V7293" s="4" t="str">
        <f t="shared" si="1376"/>
        <v/>
      </c>
      <c r="W7293" s="18" t="str">
        <f>IF(V7293="","",VLOOKUP(L7293,日射量と図３!$A$4:$C$368,3,TRUE)*238.85/100)</f>
        <v/>
      </c>
      <c r="X7293" s="4" t="str">
        <f t="shared" si="1377"/>
        <v/>
      </c>
      <c r="Y7293" s="4" t="str">
        <f t="shared" si="1378"/>
        <v/>
      </c>
      <c r="Z7293" s="4" t="str">
        <f t="shared" si="1379"/>
        <v/>
      </c>
      <c r="AA7293" s="4" t="str">
        <f>IF($V7293="","",IF(Y7293&lt;36,0,IF(AND(36&lt;=Y7293,Y7293&lt;71),VLOOKUP($W7293,日射量と図３!$E$6:$F$34,2,TRUE),IF(AND(71&lt;=Y7293,Y7293&lt;107),VLOOKUP($W7293,日射量と図３!$E$6:$G$34,3,TRUE),IF(AND(107&lt;=Y7293,Y7293&lt;143),VLOOKUP($W7293,日射量と図３!$E$6:$H$34,4,TRUE),VLOOKUP($W7293,日射量と図３!$E$6:$I$34,5,TRUE))))))</f>
        <v/>
      </c>
      <c r="AB7293" s="4" t="str">
        <f>IF($V7293="","",IF(Z7293&lt;36,0,IF(AND(36&lt;=Z7293,Z7293&lt;71),VLOOKUP($W7293,日射量と図３!$E$6:$F$34,2,TRUE),IF(AND(71&lt;=Z7293,Z7293&lt;107),VLOOKUP($W7293,日射量と図３!$E$6:$G$34,3,TRUE),IF(AND(107&lt;=Z7293,Z7293&lt;143),VLOOKUP($W7293,日射量と図３!$E$6:$H$34,4,TRUE),VLOOKUP($W7293,日射量と図３!$E$6:$I$34,5,TRUE))))))</f>
        <v/>
      </c>
      <c r="AC7293" s="382" t="str">
        <f t="shared" si="1371"/>
        <v/>
      </c>
      <c r="AD7293" s="382" t="str">
        <f t="shared" si="1372"/>
        <v/>
      </c>
    </row>
    <row r="7294" spans="11:30" ht="13.5" customHeight="1">
      <c r="K7294" s="4">
        <f t="shared" si="1368"/>
        <v>3</v>
      </c>
      <c r="L7294" s="34">
        <v>43555</v>
      </c>
      <c r="M7294" s="4">
        <v>304</v>
      </c>
      <c r="N7294" s="4">
        <v>19</v>
      </c>
      <c r="O7294" s="31">
        <v>0.75</v>
      </c>
      <c r="P7294" s="35">
        <v>12.940000000000001</v>
      </c>
      <c r="Q7294" s="36">
        <f t="shared" si="1369"/>
        <v>16</v>
      </c>
      <c r="R7294" s="4">
        <f t="shared" si="1370"/>
        <v>3.0599999999999987</v>
      </c>
      <c r="S7294" s="31">
        <f t="shared" si="1373"/>
        <v>0.26555555555555554</v>
      </c>
      <c r="T7294" s="31">
        <f t="shared" si="1374"/>
        <v>0.74109953703703713</v>
      </c>
      <c r="U7294" s="4">
        <f t="shared" si="1375"/>
        <v>0</v>
      </c>
      <c r="V7294" s="4" t="str">
        <f t="shared" si="1376"/>
        <v/>
      </c>
      <c r="W7294" s="18" t="str">
        <f>IF(V7294="","",VLOOKUP(L7294,日射量と図３!$A$4:$C$368,3,TRUE)*238.85/100)</f>
        <v/>
      </c>
      <c r="X7294" s="4" t="str">
        <f t="shared" si="1377"/>
        <v/>
      </c>
      <c r="Y7294" s="4" t="str">
        <f t="shared" si="1378"/>
        <v/>
      </c>
      <c r="Z7294" s="4" t="str">
        <f t="shared" si="1379"/>
        <v/>
      </c>
      <c r="AA7294" s="4" t="str">
        <f>IF($V7294="","",IF(Y7294&lt;36,0,IF(AND(36&lt;=Y7294,Y7294&lt;71),VLOOKUP($W7294,日射量と図３!$E$6:$F$34,2,TRUE),IF(AND(71&lt;=Y7294,Y7294&lt;107),VLOOKUP($W7294,日射量と図３!$E$6:$G$34,3,TRUE),IF(AND(107&lt;=Y7294,Y7294&lt;143),VLOOKUP($W7294,日射量と図３!$E$6:$H$34,4,TRUE),VLOOKUP($W7294,日射量と図３!$E$6:$I$34,5,TRUE))))))</f>
        <v/>
      </c>
      <c r="AB7294" s="4" t="str">
        <f>IF($V7294="","",IF(Z7294&lt;36,0,IF(AND(36&lt;=Z7294,Z7294&lt;71),VLOOKUP($W7294,日射量と図３!$E$6:$F$34,2,TRUE),IF(AND(71&lt;=Z7294,Z7294&lt;107),VLOOKUP($W7294,日射量と図３!$E$6:$G$34,3,TRUE),IF(AND(107&lt;=Z7294,Z7294&lt;143),VLOOKUP($W7294,日射量と図３!$E$6:$H$34,4,TRUE),VLOOKUP($W7294,日射量と図３!$E$6:$I$34,5,TRUE))))))</f>
        <v/>
      </c>
      <c r="AC7294" s="382" t="str">
        <f t="shared" si="1371"/>
        <v/>
      </c>
      <c r="AD7294" s="382" t="str">
        <f t="shared" si="1372"/>
        <v/>
      </c>
    </row>
    <row r="7295" spans="11:30" ht="13.5" customHeight="1">
      <c r="K7295" s="4">
        <f t="shared" si="1368"/>
        <v>3</v>
      </c>
      <c r="L7295" s="34">
        <v>43555</v>
      </c>
      <c r="M7295" s="4">
        <v>304</v>
      </c>
      <c r="N7295" s="4">
        <v>20</v>
      </c>
      <c r="O7295" s="31">
        <v>0.79166666666666663</v>
      </c>
      <c r="P7295" s="35">
        <v>12.280000000000001</v>
      </c>
      <c r="Q7295" s="36">
        <f t="shared" si="1369"/>
        <v>16</v>
      </c>
      <c r="R7295" s="4">
        <f t="shared" si="1370"/>
        <v>3.7199999999999989</v>
      </c>
      <c r="S7295" s="31">
        <f t="shared" si="1373"/>
        <v>0.26555555555555554</v>
      </c>
      <c r="T7295" s="31">
        <f t="shared" si="1374"/>
        <v>0.74109953703703713</v>
      </c>
      <c r="U7295" s="4">
        <f t="shared" si="1375"/>
        <v>0</v>
      </c>
      <c r="V7295" s="4" t="str">
        <f t="shared" si="1376"/>
        <v/>
      </c>
      <c r="W7295" s="18" t="str">
        <f>IF(V7295="","",VLOOKUP(L7295,日射量と図３!$A$4:$C$368,3,TRUE)*238.85/100)</f>
        <v/>
      </c>
      <c r="X7295" s="4" t="str">
        <f t="shared" si="1377"/>
        <v/>
      </c>
      <c r="Y7295" s="4" t="str">
        <f t="shared" si="1378"/>
        <v/>
      </c>
      <c r="Z7295" s="4" t="str">
        <f t="shared" si="1379"/>
        <v/>
      </c>
      <c r="AA7295" s="4" t="str">
        <f>IF($V7295="","",IF(Y7295&lt;36,0,IF(AND(36&lt;=Y7295,Y7295&lt;71),VLOOKUP($W7295,日射量と図３!$E$6:$F$34,2,TRUE),IF(AND(71&lt;=Y7295,Y7295&lt;107),VLOOKUP($W7295,日射量と図３!$E$6:$G$34,3,TRUE),IF(AND(107&lt;=Y7295,Y7295&lt;143),VLOOKUP($W7295,日射量と図３!$E$6:$H$34,4,TRUE),VLOOKUP($W7295,日射量と図３!$E$6:$I$34,5,TRUE))))))</f>
        <v/>
      </c>
      <c r="AB7295" s="4" t="str">
        <f>IF($V7295="","",IF(Z7295&lt;36,0,IF(AND(36&lt;=Z7295,Z7295&lt;71),VLOOKUP($W7295,日射量と図３!$E$6:$F$34,2,TRUE),IF(AND(71&lt;=Z7295,Z7295&lt;107),VLOOKUP($W7295,日射量と図３!$E$6:$G$34,3,TRUE),IF(AND(107&lt;=Z7295,Z7295&lt;143),VLOOKUP($W7295,日射量と図３!$E$6:$H$34,4,TRUE),VLOOKUP($W7295,日射量と図３!$E$6:$I$34,5,TRUE))))))</f>
        <v/>
      </c>
      <c r="AC7295" s="382" t="str">
        <f t="shared" si="1371"/>
        <v/>
      </c>
      <c r="AD7295" s="382" t="str">
        <f t="shared" si="1372"/>
        <v/>
      </c>
    </row>
    <row r="7296" spans="11:30" ht="13.5" customHeight="1">
      <c r="K7296" s="4">
        <f t="shared" si="1368"/>
        <v>3</v>
      </c>
      <c r="L7296" s="34">
        <v>43555</v>
      </c>
      <c r="M7296" s="4">
        <v>304</v>
      </c>
      <c r="N7296" s="4">
        <v>21</v>
      </c>
      <c r="O7296" s="31">
        <v>0.83333333333333337</v>
      </c>
      <c r="P7296" s="35">
        <v>11.6</v>
      </c>
      <c r="Q7296" s="36">
        <f t="shared" si="1369"/>
        <v>16</v>
      </c>
      <c r="R7296" s="4">
        <f t="shared" si="1370"/>
        <v>4.4000000000000004</v>
      </c>
      <c r="S7296" s="31">
        <f t="shared" si="1373"/>
        <v>0.26555555555555554</v>
      </c>
      <c r="T7296" s="31">
        <f t="shared" si="1374"/>
        <v>0.74109953703703713</v>
      </c>
      <c r="U7296" s="4">
        <f t="shared" si="1375"/>
        <v>0</v>
      </c>
      <c r="V7296" s="4" t="str">
        <f t="shared" si="1376"/>
        <v/>
      </c>
      <c r="W7296" s="18" t="str">
        <f>IF(V7296="","",VLOOKUP(L7296,日射量と図３!$A$4:$C$368,3,TRUE)*238.85/100)</f>
        <v/>
      </c>
      <c r="X7296" s="4" t="str">
        <f t="shared" si="1377"/>
        <v/>
      </c>
      <c r="Y7296" s="4" t="str">
        <f t="shared" si="1378"/>
        <v/>
      </c>
      <c r="Z7296" s="4" t="str">
        <f t="shared" si="1379"/>
        <v/>
      </c>
      <c r="AA7296" s="4" t="str">
        <f>IF($V7296="","",IF(Y7296&lt;36,0,IF(AND(36&lt;=Y7296,Y7296&lt;71),VLOOKUP($W7296,日射量と図３!$E$6:$F$34,2,TRUE),IF(AND(71&lt;=Y7296,Y7296&lt;107),VLOOKUP($W7296,日射量と図３!$E$6:$G$34,3,TRUE),IF(AND(107&lt;=Y7296,Y7296&lt;143),VLOOKUP($W7296,日射量と図３!$E$6:$H$34,4,TRUE),VLOOKUP($W7296,日射量と図３!$E$6:$I$34,5,TRUE))))))</f>
        <v/>
      </c>
      <c r="AB7296" s="4" t="str">
        <f>IF($V7296="","",IF(Z7296&lt;36,0,IF(AND(36&lt;=Z7296,Z7296&lt;71),VLOOKUP($W7296,日射量と図３!$E$6:$F$34,2,TRUE),IF(AND(71&lt;=Z7296,Z7296&lt;107),VLOOKUP($W7296,日射量と図３!$E$6:$G$34,3,TRUE),IF(AND(107&lt;=Z7296,Z7296&lt;143),VLOOKUP($W7296,日射量と図３!$E$6:$H$34,4,TRUE),VLOOKUP($W7296,日射量と図３!$E$6:$I$34,5,TRUE))))))</f>
        <v/>
      </c>
      <c r="AC7296" s="382" t="str">
        <f t="shared" si="1371"/>
        <v/>
      </c>
      <c r="AD7296" s="382" t="str">
        <f t="shared" si="1372"/>
        <v/>
      </c>
    </row>
    <row r="7297" spans="11:30" ht="13.5" customHeight="1">
      <c r="K7297" s="4">
        <f t="shared" si="1368"/>
        <v>3</v>
      </c>
      <c r="L7297" s="34">
        <v>43555</v>
      </c>
      <c r="M7297" s="4">
        <v>304</v>
      </c>
      <c r="N7297" s="4">
        <v>22</v>
      </c>
      <c r="O7297" s="31">
        <v>0.875</v>
      </c>
      <c r="P7297" s="35">
        <v>11.129999999999999</v>
      </c>
      <c r="Q7297" s="36">
        <f t="shared" si="1369"/>
        <v>16</v>
      </c>
      <c r="R7297" s="4">
        <f t="shared" si="1370"/>
        <v>4.870000000000001</v>
      </c>
      <c r="S7297" s="31">
        <f t="shared" si="1373"/>
        <v>0.26555555555555554</v>
      </c>
      <c r="T7297" s="31">
        <f t="shared" si="1374"/>
        <v>0.74109953703703713</v>
      </c>
      <c r="U7297" s="4">
        <f t="shared" si="1375"/>
        <v>0</v>
      </c>
      <c r="V7297" s="4" t="str">
        <f t="shared" si="1376"/>
        <v/>
      </c>
      <c r="W7297" s="18" t="str">
        <f>IF(V7297="","",VLOOKUP(L7297,日射量と図３!$A$4:$C$368,3,TRUE)*238.85/100)</f>
        <v/>
      </c>
      <c r="X7297" s="4" t="str">
        <f t="shared" si="1377"/>
        <v/>
      </c>
      <c r="Y7297" s="4" t="str">
        <f t="shared" si="1378"/>
        <v/>
      </c>
      <c r="Z7297" s="4" t="str">
        <f t="shared" si="1379"/>
        <v/>
      </c>
      <c r="AA7297" s="4" t="str">
        <f>IF($V7297="","",IF(Y7297&lt;36,0,IF(AND(36&lt;=Y7297,Y7297&lt;71),VLOOKUP($W7297,日射量と図３!$E$6:$F$34,2,TRUE),IF(AND(71&lt;=Y7297,Y7297&lt;107),VLOOKUP($W7297,日射量と図３!$E$6:$G$34,3,TRUE),IF(AND(107&lt;=Y7297,Y7297&lt;143),VLOOKUP($W7297,日射量と図３!$E$6:$H$34,4,TRUE),VLOOKUP($W7297,日射量と図３!$E$6:$I$34,5,TRUE))))))</f>
        <v/>
      </c>
      <c r="AB7297" s="4" t="str">
        <f>IF($V7297="","",IF(Z7297&lt;36,0,IF(AND(36&lt;=Z7297,Z7297&lt;71),VLOOKUP($W7297,日射量と図３!$E$6:$F$34,2,TRUE),IF(AND(71&lt;=Z7297,Z7297&lt;107),VLOOKUP($W7297,日射量と図３!$E$6:$G$34,3,TRUE),IF(AND(107&lt;=Z7297,Z7297&lt;143),VLOOKUP($W7297,日射量と図３!$E$6:$H$34,4,TRUE),VLOOKUP($W7297,日射量と図３!$E$6:$I$34,5,TRUE))))))</f>
        <v/>
      </c>
      <c r="AC7297" s="382" t="str">
        <f t="shared" si="1371"/>
        <v/>
      </c>
      <c r="AD7297" s="382" t="str">
        <f t="shared" si="1372"/>
        <v/>
      </c>
    </row>
    <row r="7298" spans="11:30" ht="13.5" customHeight="1">
      <c r="K7298" s="4">
        <f t="shared" si="1368"/>
        <v>3</v>
      </c>
      <c r="L7298" s="34">
        <v>43555</v>
      </c>
      <c r="M7298" s="4">
        <v>304</v>
      </c>
      <c r="N7298" s="4">
        <v>23</v>
      </c>
      <c r="O7298" s="31">
        <v>0.91666666666666663</v>
      </c>
      <c r="P7298" s="35">
        <v>10.67</v>
      </c>
      <c r="Q7298" s="36">
        <f t="shared" si="1369"/>
        <v>13</v>
      </c>
      <c r="R7298" s="4">
        <f t="shared" si="1370"/>
        <v>2.33</v>
      </c>
      <c r="S7298" s="31">
        <f t="shared" si="1373"/>
        <v>0.26555555555555554</v>
      </c>
      <c r="T7298" s="31">
        <f t="shared" si="1374"/>
        <v>0.74109953703703713</v>
      </c>
      <c r="U7298" s="4">
        <f t="shared" si="1375"/>
        <v>0</v>
      </c>
      <c r="V7298" s="4" t="str">
        <f t="shared" si="1376"/>
        <v/>
      </c>
      <c r="W7298" s="18" t="str">
        <f>IF(V7298="","",VLOOKUP(L7298,日射量と図３!$A$4:$C$368,3,TRUE)*238.85/100)</f>
        <v/>
      </c>
      <c r="X7298" s="4" t="str">
        <f t="shared" si="1377"/>
        <v/>
      </c>
      <c r="Y7298" s="4" t="str">
        <f t="shared" si="1378"/>
        <v/>
      </c>
      <c r="Z7298" s="4" t="str">
        <f t="shared" si="1379"/>
        <v/>
      </c>
      <c r="AA7298" s="4" t="str">
        <f>IF($V7298="","",IF(Y7298&lt;36,0,IF(AND(36&lt;=Y7298,Y7298&lt;71),VLOOKUP($W7298,日射量と図３!$E$6:$F$34,2,TRUE),IF(AND(71&lt;=Y7298,Y7298&lt;107),VLOOKUP($W7298,日射量と図３!$E$6:$G$34,3,TRUE),IF(AND(107&lt;=Y7298,Y7298&lt;143),VLOOKUP($W7298,日射量と図３!$E$6:$H$34,4,TRUE),VLOOKUP($W7298,日射量と図３!$E$6:$I$34,5,TRUE))))))</f>
        <v/>
      </c>
      <c r="AB7298" s="4" t="str">
        <f>IF($V7298="","",IF(Z7298&lt;36,0,IF(AND(36&lt;=Z7298,Z7298&lt;71),VLOOKUP($W7298,日射量と図３!$E$6:$F$34,2,TRUE),IF(AND(71&lt;=Z7298,Z7298&lt;107),VLOOKUP($W7298,日射量と図３!$E$6:$G$34,3,TRUE),IF(AND(107&lt;=Z7298,Z7298&lt;143),VLOOKUP($W7298,日射量と図３!$E$6:$H$34,4,TRUE),VLOOKUP($W7298,日射量と図３!$E$6:$I$34,5,TRUE))))))</f>
        <v/>
      </c>
      <c r="AC7298" s="382" t="str">
        <f t="shared" si="1371"/>
        <v/>
      </c>
      <c r="AD7298" s="382" t="str">
        <f t="shared" si="1372"/>
        <v/>
      </c>
    </row>
    <row r="7299" spans="11:30" ht="13.5" customHeight="1">
      <c r="K7299" s="4">
        <f t="shared" si="1368"/>
        <v>3</v>
      </c>
      <c r="L7299" s="34">
        <v>43555</v>
      </c>
      <c r="M7299" s="4">
        <v>304</v>
      </c>
      <c r="N7299" s="4">
        <v>24</v>
      </c>
      <c r="O7299" s="31">
        <v>0.95833333333333337</v>
      </c>
      <c r="P7299" s="35">
        <v>10.34</v>
      </c>
      <c r="Q7299" s="36">
        <f t="shared" si="1369"/>
        <v>13</v>
      </c>
      <c r="R7299" s="4">
        <f t="shared" si="1370"/>
        <v>2.66</v>
      </c>
      <c r="S7299" s="31">
        <f t="shared" si="1373"/>
        <v>0.26555555555555554</v>
      </c>
      <c r="T7299" s="31">
        <f t="shared" si="1374"/>
        <v>0.74109953703703713</v>
      </c>
      <c r="U7299" s="4">
        <f t="shared" si="1375"/>
        <v>0</v>
      </c>
      <c r="V7299" s="4" t="str">
        <f t="shared" si="1376"/>
        <v/>
      </c>
      <c r="W7299" s="18" t="str">
        <f>IF(V7299="","",VLOOKUP(L7299,日射量と図３!$A$4:$C$368,3,TRUE)*238.85/100)</f>
        <v/>
      </c>
      <c r="X7299" s="4" t="str">
        <f t="shared" si="1377"/>
        <v/>
      </c>
      <c r="Y7299" s="4" t="str">
        <f t="shared" si="1378"/>
        <v/>
      </c>
      <c r="Z7299" s="4" t="str">
        <f t="shared" si="1379"/>
        <v/>
      </c>
      <c r="AA7299" s="4" t="str">
        <f>IF($V7299="","",IF(Y7299&lt;36,0,IF(AND(36&lt;=Y7299,Y7299&lt;71),VLOOKUP($W7299,日射量と図３!$E$6:$F$34,2,TRUE),IF(AND(71&lt;=Y7299,Y7299&lt;107),VLOOKUP($W7299,日射量と図３!$E$6:$G$34,3,TRUE),IF(AND(107&lt;=Y7299,Y7299&lt;143),VLOOKUP($W7299,日射量と図３!$E$6:$H$34,4,TRUE),VLOOKUP($W7299,日射量と図３!$E$6:$I$34,5,TRUE))))))</f>
        <v/>
      </c>
      <c r="AB7299" s="4" t="str">
        <f>IF($V7299="","",IF(Z7299&lt;36,0,IF(AND(36&lt;=Z7299,Z7299&lt;71),VLOOKUP($W7299,日射量と図３!$E$6:$F$34,2,TRUE),IF(AND(71&lt;=Z7299,Z7299&lt;107),VLOOKUP($W7299,日射量と図３!$E$6:$G$34,3,TRUE),IF(AND(107&lt;=Z7299,Z7299&lt;143),VLOOKUP($W7299,日射量と図３!$E$6:$H$34,4,TRUE),VLOOKUP($W7299,日射量と図３!$E$6:$I$34,5,TRUE))))))</f>
        <v/>
      </c>
      <c r="AC7299" s="382" t="str">
        <f t="shared" si="1371"/>
        <v/>
      </c>
      <c r="AD7299" s="382" t="str">
        <f t="shared" si="1372"/>
        <v/>
      </c>
    </row>
    <row r="7300" spans="11:30" ht="13.5" customHeight="1">
      <c r="K7300" s="4">
        <f t="shared" si="1368"/>
        <v>4</v>
      </c>
      <c r="L7300" s="34">
        <v>43556</v>
      </c>
      <c r="M7300" s="4">
        <v>305</v>
      </c>
      <c r="N7300" s="4">
        <v>1</v>
      </c>
      <c r="O7300" s="31">
        <v>0</v>
      </c>
      <c r="P7300" s="35">
        <v>10.069999999999999</v>
      </c>
      <c r="Q7300" s="36">
        <f t="shared" si="1369"/>
        <v>13</v>
      </c>
      <c r="R7300" s="4">
        <f t="shared" si="1370"/>
        <v>2.9300000000000015</v>
      </c>
      <c r="S7300" s="31">
        <f t="shared" si="1373"/>
        <v>0.23586805555555557</v>
      </c>
      <c r="T7300" s="31">
        <f t="shared" si="1374"/>
        <v>0.75912037037037028</v>
      </c>
      <c r="U7300" s="4">
        <f t="shared" si="1375"/>
        <v>0</v>
      </c>
      <c r="V7300" s="4">
        <f t="shared" si="1376"/>
        <v>19.360000000000007</v>
      </c>
      <c r="W7300" s="18">
        <f>IF(V7300="","",VLOOKUP(L7300,日射量と図３!$A$4:$C$368,3,TRUE)*238.85/100)</f>
        <v>35.827500000000001</v>
      </c>
      <c r="X7300" s="4">
        <f t="shared" si="1377"/>
        <v>13</v>
      </c>
      <c r="Y7300" s="4">
        <f t="shared" si="1378"/>
        <v>9.3104473846153866</v>
      </c>
      <c r="Z7300" s="4">
        <f t="shared" si="1379"/>
        <v>10.495413415384618</v>
      </c>
      <c r="AA7300" s="4">
        <f>IF($V7300="","",IF(Y7300&lt;36,0,IF(AND(36&lt;=Y7300,Y7300&lt;71),VLOOKUP($W7300,日射量と図３!$E$6:$F$34,2,TRUE),IF(AND(71&lt;=Y7300,Y7300&lt;107),VLOOKUP($W7300,日射量と図３!$E$6:$G$34,3,TRUE),IF(AND(107&lt;=Y7300,Y7300&lt;143),VLOOKUP($W7300,日射量と図３!$E$6:$H$34,4,TRUE),VLOOKUP($W7300,日射量と図３!$E$6:$I$34,5,TRUE))))))</f>
        <v>0</v>
      </c>
      <c r="AB7300" s="4">
        <f>IF($V7300="","",IF(Z7300&lt;36,0,IF(AND(36&lt;=Z7300,Z7300&lt;71),VLOOKUP($W7300,日射量と図３!$E$6:$F$34,2,TRUE),IF(AND(71&lt;=Z7300,Z7300&lt;107),VLOOKUP($W7300,日射量と図３!$E$6:$G$34,3,TRUE),IF(AND(107&lt;=Z7300,Z7300&lt;143),VLOOKUP($W7300,日射量と図３!$E$6:$H$34,4,TRUE),VLOOKUP($W7300,日射量と図３!$E$6:$I$34,5,TRUE))))))</f>
        <v>0</v>
      </c>
      <c r="AC7300" s="382">
        <f t="shared" si="1371"/>
        <v>0</v>
      </c>
      <c r="AD7300" s="382">
        <f t="shared" si="1372"/>
        <v>0</v>
      </c>
    </row>
    <row r="7301" spans="11:30" ht="13.5" customHeight="1">
      <c r="K7301" s="4">
        <f t="shared" ref="K7301:K7364" si="1380">MONTH(L7301)</f>
        <v>4</v>
      </c>
      <c r="L7301" s="34">
        <v>43556</v>
      </c>
      <c r="M7301" s="4">
        <v>305</v>
      </c>
      <c r="N7301" s="4">
        <v>2</v>
      </c>
      <c r="O7301" s="31">
        <v>4.1666666666666664E-2</v>
      </c>
      <c r="P7301" s="35">
        <v>9.83</v>
      </c>
      <c r="Q7301" s="36">
        <f t="shared" ref="Q7301:Q7364" si="1381">IF(O7301&lt;$B$15,$D$14,IF(O7301&lt;$B$16,$D$15,IF(O7301&lt;$B$17,$D$16,IF(O7301&lt;$B$18,$D$17,IF(O7301&lt;$B$19,$D$18,$D$19)))))</f>
        <v>13</v>
      </c>
      <c r="R7301" s="4">
        <f t="shared" ref="R7301:R7364" si="1382">IF(Q7301-P7301&gt;0,Q7301-P7301,0)</f>
        <v>3.17</v>
      </c>
      <c r="S7301" s="31">
        <f t="shared" si="1373"/>
        <v>0.23586805555555557</v>
      </c>
      <c r="T7301" s="31">
        <f t="shared" si="1374"/>
        <v>0.75912037037037028</v>
      </c>
      <c r="U7301" s="4">
        <f t="shared" si="1375"/>
        <v>0</v>
      </c>
      <c r="V7301" s="4" t="str">
        <f t="shared" si="1376"/>
        <v/>
      </c>
      <c r="W7301" s="18" t="str">
        <f>IF(V7301="","",VLOOKUP(L7301,日射量と図３!$A$4:$C$368,3,TRUE)*238.85/100)</f>
        <v/>
      </c>
      <c r="X7301" s="4" t="str">
        <f t="shared" si="1377"/>
        <v/>
      </c>
      <c r="Y7301" s="4" t="str">
        <f t="shared" si="1378"/>
        <v/>
      </c>
      <c r="Z7301" s="4" t="str">
        <f t="shared" si="1379"/>
        <v/>
      </c>
      <c r="AA7301" s="4" t="str">
        <f>IF($V7301="","",IF(Y7301&lt;36,0,IF(AND(36&lt;=Y7301,Y7301&lt;71),VLOOKUP($W7301,日射量と図３!$E$6:$F$34,2,TRUE),IF(AND(71&lt;=Y7301,Y7301&lt;107),VLOOKUP($W7301,日射量と図３!$E$6:$G$34,3,TRUE),IF(AND(107&lt;=Y7301,Y7301&lt;143),VLOOKUP($W7301,日射量と図３!$E$6:$H$34,4,TRUE),VLOOKUP($W7301,日射量と図３!$E$6:$I$34,5,TRUE))))))</f>
        <v/>
      </c>
      <c r="AB7301" s="4" t="str">
        <f>IF($V7301="","",IF(Z7301&lt;36,0,IF(AND(36&lt;=Z7301,Z7301&lt;71),VLOOKUP($W7301,日射量と図３!$E$6:$F$34,2,TRUE),IF(AND(71&lt;=Z7301,Z7301&lt;107),VLOOKUP($W7301,日射量と図３!$E$6:$G$34,3,TRUE),IF(AND(107&lt;=Z7301,Z7301&lt;143),VLOOKUP($W7301,日射量と図３!$E$6:$H$34,4,TRUE),VLOOKUP($W7301,日射量と図３!$E$6:$I$34,5,TRUE))))))</f>
        <v/>
      </c>
      <c r="AC7301" s="382" t="str">
        <f t="shared" si="1371"/>
        <v/>
      </c>
      <c r="AD7301" s="382" t="str">
        <f t="shared" si="1372"/>
        <v/>
      </c>
    </row>
    <row r="7302" spans="11:30" ht="13.5" customHeight="1">
      <c r="K7302" s="4">
        <f t="shared" si="1380"/>
        <v>4</v>
      </c>
      <c r="L7302" s="34">
        <v>43556</v>
      </c>
      <c r="M7302" s="4">
        <v>305</v>
      </c>
      <c r="N7302" s="4">
        <v>3</v>
      </c>
      <c r="O7302" s="31">
        <v>8.3333333333333329E-2</v>
      </c>
      <c r="P7302" s="35">
        <v>9.39</v>
      </c>
      <c r="Q7302" s="36">
        <f t="shared" si="1381"/>
        <v>13</v>
      </c>
      <c r="R7302" s="4">
        <f t="shared" si="1382"/>
        <v>3.6099999999999994</v>
      </c>
      <c r="S7302" s="31">
        <f t="shared" si="1373"/>
        <v>0.23586805555555557</v>
      </c>
      <c r="T7302" s="31">
        <f t="shared" si="1374"/>
        <v>0.75912037037037028</v>
      </c>
      <c r="U7302" s="4">
        <f t="shared" si="1375"/>
        <v>0</v>
      </c>
      <c r="V7302" s="4" t="str">
        <f t="shared" si="1376"/>
        <v/>
      </c>
      <c r="W7302" s="18" t="str">
        <f>IF(V7302="","",VLOOKUP(L7302,日射量と図３!$A$4:$C$368,3,TRUE)*238.85/100)</f>
        <v/>
      </c>
      <c r="X7302" s="4" t="str">
        <f t="shared" si="1377"/>
        <v/>
      </c>
      <c r="Y7302" s="4" t="str">
        <f t="shared" si="1378"/>
        <v/>
      </c>
      <c r="Z7302" s="4" t="str">
        <f t="shared" si="1379"/>
        <v/>
      </c>
      <c r="AA7302" s="4" t="str">
        <f>IF($V7302="","",IF(Y7302&lt;36,0,IF(AND(36&lt;=Y7302,Y7302&lt;71),VLOOKUP($W7302,日射量と図３!$E$6:$F$34,2,TRUE),IF(AND(71&lt;=Y7302,Y7302&lt;107),VLOOKUP($W7302,日射量と図３!$E$6:$G$34,3,TRUE),IF(AND(107&lt;=Y7302,Y7302&lt;143),VLOOKUP($W7302,日射量と図３!$E$6:$H$34,4,TRUE),VLOOKUP($W7302,日射量と図３!$E$6:$I$34,5,TRUE))))))</f>
        <v/>
      </c>
      <c r="AB7302" s="4" t="str">
        <f>IF($V7302="","",IF(Z7302&lt;36,0,IF(AND(36&lt;=Z7302,Z7302&lt;71),VLOOKUP($W7302,日射量と図３!$E$6:$F$34,2,TRUE),IF(AND(71&lt;=Z7302,Z7302&lt;107),VLOOKUP($W7302,日射量と図３!$E$6:$G$34,3,TRUE),IF(AND(107&lt;=Z7302,Z7302&lt;143),VLOOKUP($W7302,日射量と図３!$E$6:$H$34,4,TRUE),VLOOKUP($W7302,日射量と図３!$E$6:$I$34,5,TRUE))))))</f>
        <v/>
      </c>
      <c r="AC7302" s="382" t="str">
        <f t="shared" si="1371"/>
        <v/>
      </c>
      <c r="AD7302" s="382" t="str">
        <f t="shared" si="1372"/>
        <v/>
      </c>
    </row>
    <row r="7303" spans="11:30" ht="13.5" customHeight="1">
      <c r="K7303" s="4">
        <f t="shared" si="1380"/>
        <v>4</v>
      </c>
      <c r="L7303" s="34">
        <v>43556</v>
      </c>
      <c r="M7303" s="4">
        <v>305</v>
      </c>
      <c r="N7303" s="4">
        <v>4</v>
      </c>
      <c r="O7303" s="31">
        <v>0.125</v>
      </c>
      <c r="P7303" s="35">
        <v>8.94</v>
      </c>
      <c r="Q7303" s="36">
        <f t="shared" si="1381"/>
        <v>13</v>
      </c>
      <c r="R7303" s="4">
        <f t="shared" si="1382"/>
        <v>4.0600000000000005</v>
      </c>
      <c r="S7303" s="31">
        <f t="shared" si="1373"/>
        <v>0.23586805555555557</v>
      </c>
      <c r="T7303" s="31">
        <f t="shared" si="1374"/>
        <v>0.75912037037037028</v>
      </c>
      <c r="U7303" s="4">
        <f t="shared" si="1375"/>
        <v>0</v>
      </c>
      <c r="V7303" s="4" t="str">
        <f t="shared" si="1376"/>
        <v/>
      </c>
      <c r="W7303" s="18" t="str">
        <f>IF(V7303="","",VLOOKUP(L7303,日射量と図３!$A$4:$C$368,3,TRUE)*238.85/100)</f>
        <v/>
      </c>
      <c r="X7303" s="4" t="str">
        <f t="shared" si="1377"/>
        <v/>
      </c>
      <c r="Y7303" s="4" t="str">
        <f t="shared" si="1378"/>
        <v/>
      </c>
      <c r="Z7303" s="4" t="str">
        <f t="shared" si="1379"/>
        <v/>
      </c>
      <c r="AA7303" s="4" t="str">
        <f>IF($V7303="","",IF(Y7303&lt;36,0,IF(AND(36&lt;=Y7303,Y7303&lt;71),VLOOKUP($W7303,日射量と図３!$E$6:$F$34,2,TRUE),IF(AND(71&lt;=Y7303,Y7303&lt;107),VLOOKUP($W7303,日射量と図３!$E$6:$G$34,3,TRUE),IF(AND(107&lt;=Y7303,Y7303&lt;143),VLOOKUP($W7303,日射量と図３!$E$6:$H$34,4,TRUE),VLOOKUP($W7303,日射量と図３!$E$6:$I$34,5,TRUE))))))</f>
        <v/>
      </c>
      <c r="AB7303" s="4" t="str">
        <f>IF($V7303="","",IF(Z7303&lt;36,0,IF(AND(36&lt;=Z7303,Z7303&lt;71),VLOOKUP($W7303,日射量と図３!$E$6:$F$34,2,TRUE),IF(AND(71&lt;=Z7303,Z7303&lt;107),VLOOKUP($W7303,日射量と図３!$E$6:$G$34,3,TRUE),IF(AND(107&lt;=Z7303,Z7303&lt;143),VLOOKUP($W7303,日射量と図３!$E$6:$H$34,4,TRUE),VLOOKUP($W7303,日射量と図３!$E$6:$I$34,5,TRUE))))))</f>
        <v/>
      </c>
      <c r="AC7303" s="382" t="str">
        <f t="shared" si="1371"/>
        <v/>
      </c>
      <c r="AD7303" s="382" t="str">
        <f t="shared" si="1372"/>
        <v/>
      </c>
    </row>
    <row r="7304" spans="11:30" ht="13.5" customHeight="1">
      <c r="K7304" s="4">
        <f t="shared" si="1380"/>
        <v>4</v>
      </c>
      <c r="L7304" s="34">
        <v>43556</v>
      </c>
      <c r="M7304" s="4">
        <v>305</v>
      </c>
      <c r="N7304" s="4">
        <v>5</v>
      </c>
      <c r="O7304" s="31">
        <v>0.16666666666666666</v>
      </c>
      <c r="P7304" s="35">
        <v>8.6</v>
      </c>
      <c r="Q7304" s="36">
        <f t="shared" si="1381"/>
        <v>15</v>
      </c>
      <c r="R7304" s="4">
        <f t="shared" si="1382"/>
        <v>6.4</v>
      </c>
      <c r="S7304" s="31">
        <f t="shared" si="1373"/>
        <v>0.23586805555555557</v>
      </c>
      <c r="T7304" s="31">
        <f t="shared" si="1374"/>
        <v>0.75912037037037028</v>
      </c>
      <c r="U7304" s="4">
        <f t="shared" si="1375"/>
        <v>0</v>
      </c>
      <c r="V7304" s="4" t="str">
        <f t="shared" si="1376"/>
        <v/>
      </c>
      <c r="W7304" s="18" t="str">
        <f>IF(V7304="","",VLOOKUP(L7304,日射量と図３!$A$4:$C$368,3,TRUE)*238.85/100)</f>
        <v/>
      </c>
      <c r="X7304" s="4" t="str">
        <f t="shared" si="1377"/>
        <v/>
      </c>
      <c r="Y7304" s="4" t="str">
        <f t="shared" si="1378"/>
        <v/>
      </c>
      <c r="Z7304" s="4" t="str">
        <f t="shared" si="1379"/>
        <v/>
      </c>
      <c r="AA7304" s="4" t="str">
        <f>IF($V7304="","",IF(Y7304&lt;36,0,IF(AND(36&lt;=Y7304,Y7304&lt;71),VLOOKUP($W7304,日射量と図３!$E$6:$F$34,2,TRUE),IF(AND(71&lt;=Y7304,Y7304&lt;107),VLOOKUP($W7304,日射量と図３!$E$6:$G$34,3,TRUE),IF(AND(107&lt;=Y7304,Y7304&lt;143),VLOOKUP($W7304,日射量と図３!$E$6:$H$34,4,TRUE),VLOOKUP($W7304,日射量と図３!$E$6:$I$34,5,TRUE))))))</f>
        <v/>
      </c>
      <c r="AB7304" s="4" t="str">
        <f>IF($V7304="","",IF(Z7304&lt;36,0,IF(AND(36&lt;=Z7304,Z7304&lt;71),VLOOKUP($W7304,日射量と図３!$E$6:$F$34,2,TRUE),IF(AND(71&lt;=Z7304,Z7304&lt;107),VLOOKUP($W7304,日射量と図３!$E$6:$G$34,3,TRUE),IF(AND(107&lt;=Z7304,Z7304&lt;143),VLOOKUP($W7304,日射量と図３!$E$6:$H$34,4,TRUE),VLOOKUP($W7304,日射量と図３!$E$6:$I$34,5,TRUE))))))</f>
        <v/>
      </c>
      <c r="AC7304" s="382" t="str">
        <f t="shared" si="1371"/>
        <v/>
      </c>
      <c r="AD7304" s="382" t="str">
        <f t="shared" si="1372"/>
        <v/>
      </c>
    </row>
    <row r="7305" spans="11:30" ht="13.5" customHeight="1">
      <c r="K7305" s="4">
        <f t="shared" si="1380"/>
        <v>4</v>
      </c>
      <c r="L7305" s="34">
        <v>43556</v>
      </c>
      <c r="M7305" s="4">
        <v>305</v>
      </c>
      <c r="N7305" s="4">
        <v>6</v>
      </c>
      <c r="O7305" s="31">
        <v>0.20833333333333334</v>
      </c>
      <c r="P7305" s="35">
        <v>8.2900000000000009</v>
      </c>
      <c r="Q7305" s="36">
        <f t="shared" si="1381"/>
        <v>15</v>
      </c>
      <c r="R7305" s="4">
        <f t="shared" si="1382"/>
        <v>6.7099999999999991</v>
      </c>
      <c r="S7305" s="31">
        <f t="shared" si="1373"/>
        <v>0.23586805555555557</v>
      </c>
      <c r="T7305" s="31">
        <f t="shared" si="1374"/>
        <v>0.75912037037037028</v>
      </c>
      <c r="U7305" s="4">
        <f t="shared" si="1375"/>
        <v>0</v>
      </c>
      <c r="V7305" s="4" t="str">
        <f t="shared" si="1376"/>
        <v/>
      </c>
      <c r="W7305" s="18" t="str">
        <f>IF(V7305="","",VLOOKUP(L7305,日射量と図３!$A$4:$C$368,3,TRUE)*238.85/100)</f>
        <v/>
      </c>
      <c r="X7305" s="4" t="str">
        <f t="shared" si="1377"/>
        <v/>
      </c>
      <c r="Y7305" s="4" t="str">
        <f t="shared" si="1378"/>
        <v/>
      </c>
      <c r="Z7305" s="4" t="str">
        <f t="shared" si="1379"/>
        <v/>
      </c>
      <c r="AA7305" s="4" t="str">
        <f>IF($V7305="","",IF(Y7305&lt;36,0,IF(AND(36&lt;=Y7305,Y7305&lt;71),VLOOKUP($W7305,日射量と図３!$E$6:$F$34,2,TRUE),IF(AND(71&lt;=Y7305,Y7305&lt;107),VLOOKUP($W7305,日射量と図３!$E$6:$G$34,3,TRUE),IF(AND(107&lt;=Y7305,Y7305&lt;143),VLOOKUP($W7305,日射量と図３!$E$6:$H$34,4,TRUE),VLOOKUP($W7305,日射量と図３!$E$6:$I$34,5,TRUE))))))</f>
        <v/>
      </c>
      <c r="AB7305" s="4" t="str">
        <f>IF($V7305="","",IF(Z7305&lt;36,0,IF(AND(36&lt;=Z7305,Z7305&lt;71),VLOOKUP($W7305,日射量と図３!$E$6:$F$34,2,TRUE),IF(AND(71&lt;=Z7305,Z7305&lt;107),VLOOKUP($W7305,日射量と図３!$E$6:$G$34,3,TRUE),IF(AND(107&lt;=Z7305,Z7305&lt;143),VLOOKUP($W7305,日射量と図３!$E$6:$H$34,4,TRUE),VLOOKUP($W7305,日射量と図３!$E$6:$I$34,5,TRUE))))))</f>
        <v/>
      </c>
      <c r="AC7305" s="382" t="str">
        <f t="shared" si="1371"/>
        <v/>
      </c>
      <c r="AD7305" s="382" t="str">
        <f t="shared" si="1372"/>
        <v/>
      </c>
    </row>
    <row r="7306" spans="11:30" ht="13.5" customHeight="1">
      <c r="K7306" s="4">
        <f t="shared" si="1380"/>
        <v>4</v>
      </c>
      <c r="L7306" s="34">
        <v>43556</v>
      </c>
      <c r="M7306" s="4">
        <v>305</v>
      </c>
      <c r="N7306" s="4">
        <v>7</v>
      </c>
      <c r="O7306" s="31">
        <v>0.25</v>
      </c>
      <c r="P7306" s="35">
        <v>8.1699999999999982</v>
      </c>
      <c r="Q7306" s="36">
        <f t="shared" si="1381"/>
        <v>15</v>
      </c>
      <c r="R7306" s="4">
        <f t="shared" si="1382"/>
        <v>6.8300000000000018</v>
      </c>
      <c r="S7306" s="31">
        <f t="shared" si="1373"/>
        <v>0.23586805555555557</v>
      </c>
      <c r="T7306" s="31">
        <f t="shared" si="1374"/>
        <v>0.75912037037037028</v>
      </c>
      <c r="U7306" s="4">
        <f t="shared" si="1375"/>
        <v>6.8300000000000018</v>
      </c>
      <c r="V7306" s="4" t="str">
        <f t="shared" si="1376"/>
        <v/>
      </c>
      <c r="W7306" s="18" t="str">
        <f>IF(V7306="","",VLOOKUP(L7306,日射量と図３!$A$4:$C$368,3,TRUE)*238.85/100)</f>
        <v/>
      </c>
      <c r="X7306" s="4" t="str">
        <f t="shared" si="1377"/>
        <v/>
      </c>
      <c r="Y7306" s="4" t="str">
        <f t="shared" si="1378"/>
        <v/>
      </c>
      <c r="Z7306" s="4" t="str">
        <f t="shared" si="1379"/>
        <v/>
      </c>
      <c r="AA7306" s="4" t="str">
        <f>IF($V7306="","",IF(Y7306&lt;36,0,IF(AND(36&lt;=Y7306,Y7306&lt;71),VLOOKUP($W7306,日射量と図３!$E$6:$F$34,2,TRUE),IF(AND(71&lt;=Y7306,Y7306&lt;107),VLOOKUP($W7306,日射量と図３!$E$6:$G$34,3,TRUE),IF(AND(107&lt;=Y7306,Y7306&lt;143),VLOOKUP($W7306,日射量と図３!$E$6:$H$34,4,TRUE),VLOOKUP($W7306,日射量と図３!$E$6:$I$34,5,TRUE))))))</f>
        <v/>
      </c>
      <c r="AB7306" s="4" t="str">
        <f>IF($V7306="","",IF(Z7306&lt;36,0,IF(AND(36&lt;=Z7306,Z7306&lt;71),VLOOKUP($W7306,日射量と図３!$E$6:$F$34,2,TRUE),IF(AND(71&lt;=Z7306,Z7306&lt;107),VLOOKUP($W7306,日射量と図３!$E$6:$G$34,3,TRUE),IF(AND(107&lt;=Z7306,Z7306&lt;143),VLOOKUP($W7306,日射量と図３!$E$6:$H$34,4,TRUE),VLOOKUP($W7306,日射量と図３!$E$6:$I$34,5,TRUE))))))</f>
        <v/>
      </c>
      <c r="AC7306" s="382" t="str">
        <f t="shared" si="1371"/>
        <v/>
      </c>
      <c r="AD7306" s="382" t="str">
        <f t="shared" si="1372"/>
        <v/>
      </c>
    </row>
    <row r="7307" spans="11:30" ht="13.5" customHeight="1">
      <c r="K7307" s="4">
        <f t="shared" si="1380"/>
        <v>4</v>
      </c>
      <c r="L7307" s="34">
        <v>43556</v>
      </c>
      <c r="M7307" s="4">
        <v>305</v>
      </c>
      <c r="N7307" s="4">
        <v>8</v>
      </c>
      <c r="O7307" s="31">
        <v>0.29166666666666669</v>
      </c>
      <c r="P7307" s="35">
        <v>8.86</v>
      </c>
      <c r="Q7307" s="36">
        <f t="shared" si="1381"/>
        <v>12</v>
      </c>
      <c r="R7307" s="4">
        <f t="shared" si="1382"/>
        <v>3.1400000000000006</v>
      </c>
      <c r="S7307" s="31">
        <f t="shared" si="1373"/>
        <v>0.23586805555555557</v>
      </c>
      <c r="T7307" s="31">
        <f t="shared" si="1374"/>
        <v>0.75912037037037028</v>
      </c>
      <c r="U7307" s="4">
        <f t="shared" si="1375"/>
        <v>3.1400000000000006</v>
      </c>
      <c r="V7307" s="4" t="str">
        <f t="shared" si="1376"/>
        <v/>
      </c>
      <c r="W7307" s="18" t="str">
        <f>IF(V7307="","",VLOOKUP(L7307,日射量と図３!$A$4:$C$368,3,TRUE)*238.85/100)</f>
        <v/>
      </c>
      <c r="X7307" s="4" t="str">
        <f t="shared" si="1377"/>
        <v/>
      </c>
      <c r="Y7307" s="4" t="str">
        <f t="shared" si="1378"/>
        <v/>
      </c>
      <c r="Z7307" s="4" t="str">
        <f t="shared" si="1379"/>
        <v/>
      </c>
      <c r="AA7307" s="4" t="str">
        <f>IF($V7307="","",IF(Y7307&lt;36,0,IF(AND(36&lt;=Y7307,Y7307&lt;71),VLOOKUP($W7307,日射量と図３!$E$6:$F$34,2,TRUE),IF(AND(71&lt;=Y7307,Y7307&lt;107),VLOOKUP($W7307,日射量と図３!$E$6:$G$34,3,TRUE),IF(AND(107&lt;=Y7307,Y7307&lt;143),VLOOKUP($W7307,日射量と図３!$E$6:$H$34,4,TRUE),VLOOKUP($W7307,日射量と図３!$E$6:$I$34,5,TRUE))))))</f>
        <v/>
      </c>
      <c r="AB7307" s="4" t="str">
        <f>IF($V7307="","",IF(Z7307&lt;36,0,IF(AND(36&lt;=Z7307,Z7307&lt;71),VLOOKUP($W7307,日射量と図３!$E$6:$F$34,2,TRUE),IF(AND(71&lt;=Z7307,Z7307&lt;107),VLOOKUP($W7307,日射量と図３!$E$6:$G$34,3,TRUE),IF(AND(107&lt;=Z7307,Z7307&lt;143),VLOOKUP($W7307,日射量と図３!$E$6:$H$34,4,TRUE),VLOOKUP($W7307,日射量と図３!$E$6:$I$34,5,TRUE))))))</f>
        <v/>
      </c>
      <c r="AC7307" s="382" t="str">
        <f t="shared" si="1371"/>
        <v/>
      </c>
      <c r="AD7307" s="382" t="str">
        <f t="shared" si="1372"/>
        <v/>
      </c>
    </row>
    <row r="7308" spans="11:30" ht="13.5" customHeight="1">
      <c r="K7308" s="4">
        <f t="shared" si="1380"/>
        <v>4</v>
      </c>
      <c r="L7308" s="34">
        <v>43556</v>
      </c>
      <c r="M7308" s="4">
        <v>305</v>
      </c>
      <c r="N7308" s="4">
        <v>9</v>
      </c>
      <c r="O7308" s="31">
        <v>0.33333333333333331</v>
      </c>
      <c r="P7308" s="35">
        <v>10.040000000000001</v>
      </c>
      <c r="Q7308" s="36">
        <f t="shared" si="1381"/>
        <v>12</v>
      </c>
      <c r="R7308" s="4">
        <f t="shared" si="1382"/>
        <v>1.9599999999999991</v>
      </c>
      <c r="S7308" s="31">
        <f t="shared" si="1373"/>
        <v>0.23586805555555557</v>
      </c>
      <c r="T7308" s="31">
        <f t="shared" si="1374"/>
        <v>0.75912037037037028</v>
      </c>
      <c r="U7308" s="4">
        <f t="shared" si="1375"/>
        <v>1.9599999999999991</v>
      </c>
      <c r="V7308" s="4" t="str">
        <f t="shared" si="1376"/>
        <v/>
      </c>
      <c r="W7308" s="18" t="str">
        <f>IF(V7308="","",VLOOKUP(L7308,日射量と図３!$A$4:$C$368,3,TRUE)*238.85/100)</f>
        <v/>
      </c>
      <c r="X7308" s="4" t="str">
        <f t="shared" si="1377"/>
        <v/>
      </c>
      <c r="Y7308" s="4" t="str">
        <f t="shared" si="1378"/>
        <v/>
      </c>
      <c r="Z7308" s="4" t="str">
        <f t="shared" si="1379"/>
        <v/>
      </c>
      <c r="AA7308" s="4" t="str">
        <f>IF($V7308="","",IF(Y7308&lt;36,0,IF(AND(36&lt;=Y7308,Y7308&lt;71),VLOOKUP($W7308,日射量と図３!$E$6:$F$34,2,TRUE),IF(AND(71&lt;=Y7308,Y7308&lt;107),VLOOKUP($W7308,日射量と図３!$E$6:$G$34,3,TRUE),IF(AND(107&lt;=Y7308,Y7308&lt;143),VLOOKUP($W7308,日射量と図３!$E$6:$H$34,4,TRUE),VLOOKUP($W7308,日射量と図３!$E$6:$I$34,5,TRUE))))))</f>
        <v/>
      </c>
      <c r="AB7308" s="4" t="str">
        <f>IF($V7308="","",IF(Z7308&lt;36,0,IF(AND(36&lt;=Z7308,Z7308&lt;71),VLOOKUP($W7308,日射量と図３!$E$6:$F$34,2,TRUE),IF(AND(71&lt;=Z7308,Z7308&lt;107),VLOOKUP($W7308,日射量と図３!$E$6:$G$34,3,TRUE),IF(AND(107&lt;=Z7308,Z7308&lt;143),VLOOKUP($W7308,日射量と図３!$E$6:$H$34,4,TRUE),VLOOKUP($W7308,日射量と図３!$E$6:$I$34,5,TRUE))))))</f>
        <v/>
      </c>
      <c r="AC7308" s="382" t="str">
        <f t="shared" si="1371"/>
        <v/>
      </c>
      <c r="AD7308" s="382" t="str">
        <f t="shared" si="1372"/>
        <v/>
      </c>
    </row>
    <row r="7309" spans="11:30" ht="13.5" customHeight="1">
      <c r="K7309" s="4">
        <f t="shared" si="1380"/>
        <v>4</v>
      </c>
      <c r="L7309" s="34">
        <v>43556</v>
      </c>
      <c r="M7309" s="4">
        <v>305</v>
      </c>
      <c r="N7309" s="4">
        <v>10</v>
      </c>
      <c r="O7309" s="31">
        <v>0.375</v>
      </c>
      <c r="P7309" s="35">
        <v>11.33</v>
      </c>
      <c r="Q7309" s="36">
        <f t="shared" si="1381"/>
        <v>12</v>
      </c>
      <c r="R7309" s="4">
        <f t="shared" si="1382"/>
        <v>0.66999999999999993</v>
      </c>
      <c r="S7309" s="31">
        <f t="shared" si="1373"/>
        <v>0.23586805555555557</v>
      </c>
      <c r="T7309" s="31">
        <f t="shared" si="1374"/>
        <v>0.75912037037037028</v>
      </c>
      <c r="U7309" s="4">
        <f t="shared" si="1375"/>
        <v>0.66999999999999993</v>
      </c>
      <c r="V7309" s="4" t="str">
        <f t="shared" si="1376"/>
        <v/>
      </c>
      <c r="W7309" s="18" t="str">
        <f>IF(V7309="","",VLOOKUP(L7309,日射量と図３!$A$4:$C$368,3,TRUE)*238.85/100)</f>
        <v/>
      </c>
      <c r="X7309" s="4" t="str">
        <f t="shared" si="1377"/>
        <v/>
      </c>
      <c r="Y7309" s="4" t="str">
        <f t="shared" si="1378"/>
        <v/>
      </c>
      <c r="Z7309" s="4" t="str">
        <f t="shared" si="1379"/>
        <v/>
      </c>
      <c r="AA7309" s="4" t="str">
        <f>IF($V7309="","",IF(Y7309&lt;36,0,IF(AND(36&lt;=Y7309,Y7309&lt;71),VLOOKUP($W7309,日射量と図３!$E$6:$F$34,2,TRUE),IF(AND(71&lt;=Y7309,Y7309&lt;107),VLOOKUP($W7309,日射量と図３!$E$6:$G$34,3,TRUE),IF(AND(107&lt;=Y7309,Y7309&lt;143),VLOOKUP($W7309,日射量と図３!$E$6:$H$34,4,TRUE),VLOOKUP($W7309,日射量と図３!$E$6:$I$34,5,TRUE))))))</f>
        <v/>
      </c>
      <c r="AB7309" s="4" t="str">
        <f>IF($V7309="","",IF(Z7309&lt;36,0,IF(AND(36&lt;=Z7309,Z7309&lt;71),VLOOKUP($W7309,日射量と図３!$E$6:$F$34,2,TRUE),IF(AND(71&lt;=Z7309,Z7309&lt;107),VLOOKUP($W7309,日射量と図３!$E$6:$G$34,3,TRUE),IF(AND(107&lt;=Z7309,Z7309&lt;143),VLOOKUP($W7309,日射量と図３!$E$6:$H$34,4,TRUE),VLOOKUP($W7309,日射量と図３!$E$6:$I$34,5,TRUE))))))</f>
        <v/>
      </c>
      <c r="AC7309" s="382" t="str">
        <f t="shared" si="1371"/>
        <v/>
      </c>
      <c r="AD7309" s="382" t="str">
        <f t="shared" si="1372"/>
        <v/>
      </c>
    </row>
    <row r="7310" spans="11:30" ht="13.5" customHeight="1">
      <c r="K7310" s="4">
        <f t="shared" si="1380"/>
        <v>4</v>
      </c>
      <c r="L7310" s="34">
        <v>43556</v>
      </c>
      <c r="M7310" s="4">
        <v>305</v>
      </c>
      <c r="N7310" s="4">
        <v>11</v>
      </c>
      <c r="O7310" s="31">
        <v>0.41666666666666669</v>
      </c>
      <c r="P7310" s="35">
        <v>12.830000000000002</v>
      </c>
      <c r="Q7310" s="36">
        <f t="shared" si="1381"/>
        <v>12</v>
      </c>
      <c r="R7310" s="4">
        <f t="shared" si="1382"/>
        <v>0</v>
      </c>
      <c r="S7310" s="31">
        <f t="shared" si="1373"/>
        <v>0.23586805555555557</v>
      </c>
      <c r="T7310" s="31">
        <f t="shared" si="1374"/>
        <v>0.75912037037037028</v>
      </c>
      <c r="U7310" s="4">
        <f t="shared" si="1375"/>
        <v>0</v>
      </c>
      <c r="V7310" s="4" t="str">
        <f t="shared" si="1376"/>
        <v/>
      </c>
      <c r="W7310" s="18" t="str">
        <f>IF(V7310="","",VLOOKUP(L7310,日射量と図３!$A$4:$C$368,3,TRUE)*238.85/100)</f>
        <v/>
      </c>
      <c r="X7310" s="4" t="str">
        <f t="shared" si="1377"/>
        <v/>
      </c>
      <c r="Y7310" s="4" t="str">
        <f t="shared" si="1378"/>
        <v/>
      </c>
      <c r="Z7310" s="4" t="str">
        <f t="shared" si="1379"/>
        <v/>
      </c>
      <c r="AA7310" s="4" t="str">
        <f>IF($V7310="","",IF(Y7310&lt;36,0,IF(AND(36&lt;=Y7310,Y7310&lt;71),VLOOKUP($W7310,日射量と図３!$E$6:$F$34,2,TRUE),IF(AND(71&lt;=Y7310,Y7310&lt;107),VLOOKUP($W7310,日射量と図３!$E$6:$G$34,3,TRUE),IF(AND(107&lt;=Y7310,Y7310&lt;143),VLOOKUP($W7310,日射量と図３!$E$6:$H$34,4,TRUE),VLOOKUP($W7310,日射量と図３!$E$6:$I$34,5,TRUE))))))</f>
        <v/>
      </c>
      <c r="AB7310" s="4" t="str">
        <f>IF($V7310="","",IF(Z7310&lt;36,0,IF(AND(36&lt;=Z7310,Z7310&lt;71),VLOOKUP($W7310,日射量と図３!$E$6:$F$34,2,TRUE),IF(AND(71&lt;=Z7310,Z7310&lt;107),VLOOKUP($W7310,日射量と図３!$E$6:$G$34,3,TRUE),IF(AND(107&lt;=Z7310,Z7310&lt;143),VLOOKUP($W7310,日射量と図３!$E$6:$H$34,4,TRUE),VLOOKUP($W7310,日射量と図３!$E$6:$I$34,5,TRUE))))))</f>
        <v/>
      </c>
      <c r="AC7310" s="382" t="str">
        <f t="shared" si="1371"/>
        <v/>
      </c>
      <c r="AD7310" s="382" t="str">
        <f t="shared" si="1372"/>
        <v/>
      </c>
    </row>
    <row r="7311" spans="11:30" ht="13.5" customHeight="1">
      <c r="K7311" s="4">
        <f t="shared" si="1380"/>
        <v>4</v>
      </c>
      <c r="L7311" s="34">
        <v>43556</v>
      </c>
      <c r="M7311" s="4">
        <v>305</v>
      </c>
      <c r="N7311" s="4">
        <v>12</v>
      </c>
      <c r="O7311" s="31">
        <v>0.45833333333333331</v>
      </c>
      <c r="P7311" s="35">
        <v>14</v>
      </c>
      <c r="Q7311" s="36">
        <f t="shared" si="1381"/>
        <v>12</v>
      </c>
      <c r="R7311" s="4">
        <f t="shared" si="1382"/>
        <v>0</v>
      </c>
      <c r="S7311" s="31">
        <f t="shared" si="1373"/>
        <v>0.23586805555555557</v>
      </c>
      <c r="T7311" s="31">
        <f t="shared" si="1374"/>
        <v>0.75912037037037028</v>
      </c>
      <c r="U7311" s="4">
        <f t="shared" si="1375"/>
        <v>0</v>
      </c>
      <c r="V7311" s="4" t="str">
        <f t="shared" si="1376"/>
        <v/>
      </c>
      <c r="W7311" s="18" t="str">
        <f>IF(V7311="","",VLOOKUP(L7311,日射量と図３!$A$4:$C$368,3,TRUE)*238.85/100)</f>
        <v/>
      </c>
      <c r="X7311" s="4" t="str">
        <f t="shared" si="1377"/>
        <v/>
      </c>
      <c r="Y7311" s="4" t="str">
        <f t="shared" si="1378"/>
        <v/>
      </c>
      <c r="Z7311" s="4" t="str">
        <f t="shared" si="1379"/>
        <v/>
      </c>
      <c r="AA7311" s="4" t="str">
        <f>IF($V7311="","",IF(Y7311&lt;36,0,IF(AND(36&lt;=Y7311,Y7311&lt;71),VLOOKUP($W7311,日射量と図３!$E$6:$F$34,2,TRUE),IF(AND(71&lt;=Y7311,Y7311&lt;107),VLOOKUP($W7311,日射量と図３!$E$6:$G$34,3,TRUE),IF(AND(107&lt;=Y7311,Y7311&lt;143),VLOOKUP($W7311,日射量と図３!$E$6:$H$34,4,TRUE),VLOOKUP($W7311,日射量と図３!$E$6:$I$34,5,TRUE))))))</f>
        <v/>
      </c>
      <c r="AB7311" s="4" t="str">
        <f>IF($V7311="","",IF(Z7311&lt;36,0,IF(AND(36&lt;=Z7311,Z7311&lt;71),VLOOKUP($W7311,日射量と図３!$E$6:$F$34,2,TRUE),IF(AND(71&lt;=Z7311,Z7311&lt;107),VLOOKUP($W7311,日射量と図３!$E$6:$G$34,3,TRUE),IF(AND(107&lt;=Z7311,Z7311&lt;143),VLOOKUP($W7311,日射量と図３!$E$6:$H$34,4,TRUE),VLOOKUP($W7311,日射量と図３!$E$6:$I$34,5,TRUE))))))</f>
        <v/>
      </c>
      <c r="AC7311" s="382" t="str">
        <f t="shared" ref="AC7311:AC7374" si="1383">IF(V7311="","",IF((($AH$18*$AH$30*V7311*3600/1000000)/1000-AA7311*$AG$18*10*0.0000041868)&lt;=0,0,AA7311*$AG$18*10*0.0000041868))</f>
        <v/>
      </c>
      <c r="AD7311" s="382" t="str">
        <f t="shared" ref="AD7311:AD7374" si="1384">IF(V7311="","",IF((($AH$19*$AH$30*V7311*3600/1000000)/1000-AB7311*$AG$19*10*0.0000041868)&lt;=0,0,AB7311*$AG$19*10*0.0000041868))</f>
        <v/>
      </c>
    </row>
    <row r="7312" spans="11:30" ht="13.5" customHeight="1">
      <c r="K7312" s="4">
        <f t="shared" si="1380"/>
        <v>4</v>
      </c>
      <c r="L7312" s="34">
        <v>43556</v>
      </c>
      <c r="M7312" s="4">
        <v>305</v>
      </c>
      <c r="N7312" s="4">
        <v>13</v>
      </c>
      <c r="O7312" s="31">
        <v>0.5</v>
      </c>
      <c r="P7312" s="35">
        <v>14.860000000000003</v>
      </c>
      <c r="Q7312" s="36">
        <f t="shared" si="1381"/>
        <v>12</v>
      </c>
      <c r="R7312" s="4">
        <f t="shared" si="1382"/>
        <v>0</v>
      </c>
      <c r="S7312" s="31">
        <f t="shared" si="1373"/>
        <v>0.23586805555555557</v>
      </c>
      <c r="T7312" s="31">
        <f t="shared" si="1374"/>
        <v>0.75912037037037028</v>
      </c>
      <c r="U7312" s="4">
        <f t="shared" si="1375"/>
        <v>0</v>
      </c>
      <c r="V7312" s="4" t="str">
        <f t="shared" si="1376"/>
        <v/>
      </c>
      <c r="W7312" s="18" t="str">
        <f>IF(V7312="","",VLOOKUP(L7312,日射量と図３!$A$4:$C$368,3,TRUE)*238.85/100)</f>
        <v/>
      </c>
      <c r="X7312" s="4" t="str">
        <f t="shared" si="1377"/>
        <v/>
      </c>
      <c r="Y7312" s="4" t="str">
        <f t="shared" si="1378"/>
        <v/>
      </c>
      <c r="Z7312" s="4" t="str">
        <f t="shared" si="1379"/>
        <v/>
      </c>
      <c r="AA7312" s="4" t="str">
        <f>IF($V7312="","",IF(Y7312&lt;36,0,IF(AND(36&lt;=Y7312,Y7312&lt;71),VLOOKUP($W7312,日射量と図３!$E$6:$F$34,2,TRUE),IF(AND(71&lt;=Y7312,Y7312&lt;107),VLOOKUP($W7312,日射量と図３!$E$6:$G$34,3,TRUE),IF(AND(107&lt;=Y7312,Y7312&lt;143),VLOOKUP($W7312,日射量と図３!$E$6:$H$34,4,TRUE),VLOOKUP($W7312,日射量と図３!$E$6:$I$34,5,TRUE))))))</f>
        <v/>
      </c>
      <c r="AB7312" s="4" t="str">
        <f>IF($V7312="","",IF(Z7312&lt;36,0,IF(AND(36&lt;=Z7312,Z7312&lt;71),VLOOKUP($W7312,日射量と図３!$E$6:$F$34,2,TRUE),IF(AND(71&lt;=Z7312,Z7312&lt;107),VLOOKUP($W7312,日射量と図３!$E$6:$G$34,3,TRUE),IF(AND(107&lt;=Z7312,Z7312&lt;143),VLOOKUP($W7312,日射量と図３!$E$6:$H$34,4,TRUE),VLOOKUP($W7312,日射量と図３!$E$6:$I$34,5,TRUE))))))</f>
        <v/>
      </c>
      <c r="AC7312" s="382" t="str">
        <f t="shared" si="1383"/>
        <v/>
      </c>
      <c r="AD7312" s="382" t="str">
        <f t="shared" si="1384"/>
        <v/>
      </c>
    </row>
    <row r="7313" spans="11:30" ht="13.5" customHeight="1">
      <c r="K7313" s="4">
        <f t="shared" si="1380"/>
        <v>4</v>
      </c>
      <c r="L7313" s="34">
        <v>43556</v>
      </c>
      <c r="M7313" s="4">
        <v>305</v>
      </c>
      <c r="N7313" s="4">
        <v>14</v>
      </c>
      <c r="O7313" s="31">
        <v>0.54166666666666663</v>
      </c>
      <c r="P7313" s="35">
        <v>15.330000000000002</v>
      </c>
      <c r="Q7313" s="36">
        <f t="shared" si="1381"/>
        <v>12</v>
      </c>
      <c r="R7313" s="4">
        <f t="shared" si="1382"/>
        <v>0</v>
      </c>
      <c r="S7313" s="31">
        <f t="shared" si="1373"/>
        <v>0.23586805555555557</v>
      </c>
      <c r="T7313" s="31">
        <f t="shared" si="1374"/>
        <v>0.75912037037037028</v>
      </c>
      <c r="U7313" s="4">
        <f t="shared" si="1375"/>
        <v>0</v>
      </c>
      <c r="V7313" s="4" t="str">
        <f t="shared" si="1376"/>
        <v/>
      </c>
      <c r="W7313" s="18" t="str">
        <f>IF(V7313="","",VLOOKUP(L7313,日射量と図３!$A$4:$C$368,3,TRUE)*238.85/100)</f>
        <v/>
      </c>
      <c r="X7313" s="4" t="str">
        <f t="shared" si="1377"/>
        <v/>
      </c>
      <c r="Y7313" s="4" t="str">
        <f t="shared" si="1378"/>
        <v/>
      </c>
      <c r="Z7313" s="4" t="str">
        <f t="shared" si="1379"/>
        <v/>
      </c>
      <c r="AA7313" s="4" t="str">
        <f>IF($V7313="","",IF(Y7313&lt;36,0,IF(AND(36&lt;=Y7313,Y7313&lt;71),VLOOKUP($W7313,日射量と図３!$E$6:$F$34,2,TRUE),IF(AND(71&lt;=Y7313,Y7313&lt;107),VLOOKUP($W7313,日射量と図３!$E$6:$G$34,3,TRUE),IF(AND(107&lt;=Y7313,Y7313&lt;143),VLOOKUP($W7313,日射量と図３!$E$6:$H$34,4,TRUE),VLOOKUP($W7313,日射量と図３!$E$6:$I$34,5,TRUE))))))</f>
        <v/>
      </c>
      <c r="AB7313" s="4" t="str">
        <f>IF($V7313="","",IF(Z7313&lt;36,0,IF(AND(36&lt;=Z7313,Z7313&lt;71),VLOOKUP($W7313,日射量と図３!$E$6:$F$34,2,TRUE),IF(AND(71&lt;=Z7313,Z7313&lt;107),VLOOKUP($W7313,日射量と図３!$E$6:$G$34,3,TRUE),IF(AND(107&lt;=Z7313,Z7313&lt;143),VLOOKUP($W7313,日射量と図３!$E$6:$H$34,4,TRUE),VLOOKUP($W7313,日射量と図３!$E$6:$I$34,5,TRUE))))))</f>
        <v/>
      </c>
      <c r="AC7313" s="382" t="str">
        <f t="shared" si="1383"/>
        <v/>
      </c>
      <c r="AD7313" s="382" t="str">
        <f t="shared" si="1384"/>
        <v/>
      </c>
    </row>
    <row r="7314" spans="11:30" ht="13.5" customHeight="1">
      <c r="K7314" s="4">
        <f t="shared" si="1380"/>
        <v>4</v>
      </c>
      <c r="L7314" s="34">
        <v>43556</v>
      </c>
      <c r="M7314" s="4">
        <v>305</v>
      </c>
      <c r="N7314" s="4">
        <v>15</v>
      </c>
      <c r="O7314" s="31">
        <v>0.58333333333333337</v>
      </c>
      <c r="P7314" s="35">
        <v>15.060000000000002</v>
      </c>
      <c r="Q7314" s="36">
        <f t="shared" si="1381"/>
        <v>12</v>
      </c>
      <c r="R7314" s="4">
        <f t="shared" si="1382"/>
        <v>0</v>
      </c>
      <c r="S7314" s="31">
        <f t="shared" si="1373"/>
        <v>0.23586805555555557</v>
      </c>
      <c r="T7314" s="31">
        <f t="shared" si="1374"/>
        <v>0.75912037037037028</v>
      </c>
      <c r="U7314" s="4">
        <f t="shared" si="1375"/>
        <v>0</v>
      </c>
      <c r="V7314" s="4" t="str">
        <f t="shared" si="1376"/>
        <v/>
      </c>
      <c r="W7314" s="18" t="str">
        <f>IF(V7314="","",VLOOKUP(L7314,日射量と図３!$A$4:$C$368,3,TRUE)*238.85/100)</f>
        <v/>
      </c>
      <c r="X7314" s="4" t="str">
        <f t="shared" si="1377"/>
        <v/>
      </c>
      <c r="Y7314" s="4" t="str">
        <f t="shared" si="1378"/>
        <v/>
      </c>
      <c r="Z7314" s="4" t="str">
        <f t="shared" si="1379"/>
        <v/>
      </c>
      <c r="AA7314" s="4" t="str">
        <f>IF($V7314="","",IF(Y7314&lt;36,0,IF(AND(36&lt;=Y7314,Y7314&lt;71),VLOOKUP($W7314,日射量と図３!$E$6:$F$34,2,TRUE),IF(AND(71&lt;=Y7314,Y7314&lt;107),VLOOKUP($W7314,日射量と図３!$E$6:$G$34,3,TRUE),IF(AND(107&lt;=Y7314,Y7314&lt;143),VLOOKUP($W7314,日射量と図３!$E$6:$H$34,4,TRUE),VLOOKUP($W7314,日射量と図３!$E$6:$I$34,5,TRUE))))))</f>
        <v/>
      </c>
      <c r="AB7314" s="4" t="str">
        <f>IF($V7314="","",IF(Z7314&lt;36,0,IF(AND(36&lt;=Z7314,Z7314&lt;71),VLOOKUP($W7314,日射量と図３!$E$6:$F$34,2,TRUE),IF(AND(71&lt;=Z7314,Z7314&lt;107),VLOOKUP($W7314,日射量と図３!$E$6:$G$34,3,TRUE),IF(AND(107&lt;=Z7314,Z7314&lt;143),VLOOKUP($W7314,日射量と図３!$E$6:$H$34,4,TRUE),VLOOKUP($W7314,日射量と図３!$E$6:$I$34,5,TRUE))))))</f>
        <v/>
      </c>
      <c r="AC7314" s="382" t="str">
        <f t="shared" si="1383"/>
        <v/>
      </c>
      <c r="AD7314" s="382" t="str">
        <f t="shared" si="1384"/>
        <v/>
      </c>
    </row>
    <row r="7315" spans="11:30" ht="13.5" customHeight="1">
      <c r="K7315" s="4">
        <f t="shared" si="1380"/>
        <v>4</v>
      </c>
      <c r="L7315" s="34">
        <v>43556</v>
      </c>
      <c r="M7315" s="4">
        <v>305</v>
      </c>
      <c r="N7315" s="4">
        <v>16</v>
      </c>
      <c r="O7315" s="31">
        <v>0.625</v>
      </c>
      <c r="P7315" s="35">
        <v>15.029999999999998</v>
      </c>
      <c r="Q7315" s="36">
        <f t="shared" si="1381"/>
        <v>16</v>
      </c>
      <c r="R7315" s="4">
        <f t="shared" si="1382"/>
        <v>0.97000000000000242</v>
      </c>
      <c r="S7315" s="31">
        <f t="shared" si="1373"/>
        <v>0.23586805555555557</v>
      </c>
      <c r="T7315" s="31">
        <f t="shared" si="1374"/>
        <v>0.75912037037037028</v>
      </c>
      <c r="U7315" s="4">
        <f t="shared" si="1375"/>
        <v>0.97000000000000242</v>
      </c>
      <c r="V7315" s="4" t="str">
        <f t="shared" si="1376"/>
        <v/>
      </c>
      <c r="W7315" s="18" t="str">
        <f>IF(V7315="","",VLOOKUP(L7315,日射量と図３!$A$4:$C$368,3,TRUE)*238.85/100)</f>
        <v/>
      </c>
      <c r="X7315" s="4" t="str">
        <f t="shared" si="1377"/>
        <v/>
      </c>
      <c r="Y7315" s="4" t="str">
        <f t="shared" si="1378"/>
        <v/>
      </c>
      <c r="Z7315" s="4" t="str">
        <f t="shared" si="1379"/>
        <v/>
      </c>
      <c r="AA7315" s="4" t="str">
        <f>IF($V7315="","",IF(Y7315&lt;36,0,IF(AND(36&lt;=Y7315,Y7315&lt;71),VLOOKUP($W7315,日射量と図３!$E$6:$F$34,2,TRUE),IF(AND(71&lt;=Y7315,Y7315&lt;107),VLOOKUP($W7315,日射量と図３!$E$6:$G$34,3,TRUE),IF(AND(107&lt;=Y7315,Y7315&lt;143),VLOOKUP($W7315,日射量と図３!$E$6:$H$34,4,TRUE),VLOOKUP($W7315,日射量と図３!$E$6:$I$34,5,TRUE))))))</f>
        <v/>
      </c>
      <c r="AB7315" s="4" t="str">
        <f>IF($V7315="","",IF(Z7315&lt;36,0,IF(AND(36&lt;=Z7315,Z7315&lt;71),VLOOKUP($W7315,日射量と図３!$E$6:$F$34,2,TRUE),IF(AND(71&lt;=Z7315,Z7315&lt;107),VLOOKUP($W7315,日射量と図３!$E$6:$G$34,3,TRUE),IF(AND(107&lt;=Z7315,Z7315&lt;143),VLOOKUP($W7315,日射量と図３!$E$6:$H$34,4,TRUE),VLOOKUP($W7315,日射量と図３!$E$6:$I$34,5,TRUE))))))</f>
        <v/>
      </c>
      <c r="AC7315" s="382" t="str">
        <f t="shared" si="1383"/>
        <v/>
      </c>
      <c r="AD7315" s="382" t="str">
        <f t="shared" si="1384"/>
        <v/>
      </c>
    </row>
    <row r="7316" spans="11:30" ht="13.5" customHeight="1">
      <c r="K7316" s="4">
        <f t="shared" si="1380"/>
        <v>4</v>
      </c>
      <c r="L7316" s="34">
        <v>43556</v>
      </c>
      <c r="M7316" s="4">
        <v>305</v>
      </c>
      <c r="N7316" s="4">
        <v>17</v>
      </c>
      <c r="O7316" s="31">
        <v>0.66666666666666663</v>
      </c>
      <c r="P7316" s="35">
        <v>14.809999999999999</v>
      </c>
      <c r="Q7316" s="36">
        <f t="shared" si="1381"/>
        <v>16</v>
      </c>
      <c r="R7316" s="4">
        <f t="shared" si="1382"/>
        <v>1.1900000000000013</v>
      </c>
      <c r="S7316" s="31">
        <f t="shared" si="1373"/>
        <v>0.23586805555555557</v>
      </c>
      <c r="T7316" s="31">
        <f t="shared" si="1374"/>
        <v>0.75912037037037028</v>
      </c>
      <c r="U7316" s="4">
        <f t="shared" si="1375"/>
        <v>1.1900000000000013</v>
      </c>
      <c r="V7316" s="4" t="str">
        <f t="shared" si="1376"/>
        <v/>
      </c>
      <c r="W7316" s="18" t="str">
        <f>IF(V7316="","",VLOOKUP(L7316,日射量と図３!$A$4:$C$368,3,TRUE)*238.85/100)</f>
        <v/>
      </c>
      <c r="X7316" s="4" t="str">
        <f t="shared" si="1377"/>
        <v/>
      </c>
      <c r="Y7316" s="4" t="str">
        <f t="shared" si="1378"/>
        <v/>
      </c>
      <c r="Z7316" s="4" t="str">
        <f t="shared" si="1379"/>
        <v/>
      </c>
      <c r="AA7316" s="4" t="str">
        <f>IF($V7316="","",IF(Y7316&lt;36,0,IF(AND(36&lt;=Y7316,Y7316&lt;71),VLOOKUP($W7316,日射量と図３!$E$6:$F$34,2,TRUE),IF(AND(71&lt;=Y7316,Y7316&lt;107),VLOOKUP($W7316,日射量と図３!$E$6:$G$34,3,TRUE),IF(AND(107&lt;=Y7316,Y7316&lt;143),VLOOKUP($W7316,日射量と図３!$E$6:$H$34,4,TRUE),VLOOKUP($W7316,日射量と図３!$E$6:$I$34,5,TRUE))))))</f>
        <v/>
      </c>
      <c r="AB7316" s="4" t="str">
        <f>IF($V7316="","",IF(Z7316&lt;36,0,IF(AND(36&lt;=Z7316,Z7316&lt;71),VLOOKUP($W7316,日射量と図３!$E$6:$F$34,2,TRUE),IF(AND(71&lt;=Z7316,Z7316&lt;107),VLOOKUP($W7316,日射量と図３!$E$6:$G$34,3,TRUE),IF(AND(107&lt;=Z7316,Z7316&lt;143),VLOOKUP($W7316,日射量と図３!$E$6:$H$34,4,TRUE),VLOOKUP($W7316,日射量と図３!$E$6:$I$34,5,TRUE))))))</f>
        <v/>
      </c>
      <c r="AC7316" s="382" t="str">
        <f t="shared" si="1383"/>
        <v/>
      </c>
      <c r="AD7316" s="382" t="str">
        <f t="shared" si="1384"/>
        <v/>
      </c>
    </row>
    <row r="7317" spans="11:30" ht="13.5" customHeight="1">
      <c r="K7317" s="4">
        <f t="shared" si="1380"/>
        <v>4</v>
      </c>
      <c r="L7317" s="34">
        <v>43556</v>
      </c>
      <c r="M7317" s="4">
        <v>305</v>
      </c>
      <c r="N7317" s="4">
        <v>18</v>
      </c>
      <c r="O7317" s="31">
        <v>0.70833333333333337</v>
      </c>
      <c r="P7317" s="35">
        <v>14.09</v>
      </c>
      <c r="Q7317" s="36">
        <f t="shared" si="1381"/>
        <v>16</v>
      </c>
      <c r="R7317" s="4">
        <f t="shared" si="1382"/>
        <v>1.9100000000000001</v>
      </c>
      <c r="S7317" s="31">
        <f t="shared" ref="S7317:S7380" si="1385">VLOOKUP(K7317,$AF$45:$AH$49,2,TRUE)</f>
        <v>0.23586805555555557</v>
      </c>
      <c r="T7317" s="31">
        <f t="shared" ref="T7317:T7380" si="1386">VLOOKUP(K7317,$AF$45:$AH$49,3,TRUE)</f>
        <v>0.75912037037037028</v>
      </c>
      <c r="U7317" s="4">
        <f t="shared" ref="U7317:U7380" si="1387">IF(AND(S7317&lt;O7317,O7317&lt;T7317),R7317,0)</f>
        <v>1.9100000000000001</v>
      </c>
      <c r="V7317" s="4" t="str">
        <f t="shared" ref="V7317:V7380" si="1388">IF(N7317=1,SUM(U7317:U7340),"")</f>
        <v/>
      </c>
      <c r="W7317" s="18" t="str">
        <f>IF(V7317="","",VLOOKUP(L7317,日射量と図３!$A$4:$C$368,3,TRUE)*238.85/100)</f>
        <v/>
      </c>
      <c r="X7317" s="4" t="str">
        <f t="shared" ref="X7317:X7380" si="1389">IF(V7317="","",VLOOKUP(K7317,$AF$45:$AJ$49,5,TRUE))</f>
        <v/>
      </c>
      <c r="Y7317" s="4" t="str">
        <f t="shared" si="1378"/>
        <v/>
      </c>
      <c r="Z7317" s="4" t="str">
        <f t="shared" si="1379"/>
        <v/>
      </c>
      <c r="AA7317" s="4" t="str">
        <f>IF($V7317="","",IF(Y7317&lt;36,0,IF(AND(36&lt;=Y7317,Y7317&lt;71),VLOOKUP($W7317,日射量と図３!$E$6:$F$34,2,TRUE),IF(AND(71&lt;=Y7317,Y7317&lt;107),VLOOKUP($W7317,日射量と図３!$E$6:$G$34,3,TRUE),IF(AND(107&lt;=Y7317,Y7317&lt;143),VLOOKUP($W7317,日射量と図３!$E$6:$H$34,4,TRUE),VLOOKUP($W7317,日射量と図３!$E$6:$I$34,5,TRUE))))))</f>
        <v/>
      </c>
      <c r="AB7317" s="4" t="str">
        <f>IF($V7317="","",IF(Z7317&lt;36,0,IF(AND(36&lt;=Z7317,Z7317&lt;71),VLOOKUP($W7317,日射量と図３!$E$6:$F$34,2,TRUE),IF(AND(71&lt;=Z7317,Z7317&lt;107),VLOOKUP($W7317,日射量と図３!$E$6:$G$34,3,TRUE),IF(AND(107&lt;=Z7317,Z7317&lt;143),VLOOKUP($W7317,日射量と図３!$E$6:$H$34,4,TRUE),VLOOKUP($W7317,日射量と図３!$E$6:$I$34,5,TRUE))))))</f>
        <v/>
      </c>
      <c r="AC7317" s="382" t="str">
        <f t="shared" si="1383"/>
        <v/>
      </c>
      <c r="AD7317" s="382" t="str">
        <f t="shared" si="1384"/>
        <v/>
      </c>
    </row>
    <row r="7318" spans="11:30" ht="13.5" customHeight="1">
      <c r="K7318" s="4">
        <f t="shared" si="1380"/>
        <v>4</v>
      </c>
      <c r="L7318" s="34">
        <v>43556</v>
      </c>
      <c r="M7318" s="4">
        <v>305</v>
      </c>
      <c r="N7318" s="4">
        <v>19</v>
      </c>
      <c r="O7318" s="31">
        <v>0.75</v>
      </c>
      <c r="P7318" s="35">
        <v>13.309999999999999</v>
      </c>
      <c r="Q7318" s="36">
        <f t="shared" si="1381"/>
        <v>16</v>
      </c>
      <c r="R7318" s="4">
        <f t="shared" si="1382"/>
        <v>2.6900000000000013</v>
      </c>
      <c r="S7318" s="31">
        <f t="shared" si="1385"/>
        <v>0.23586805555555557</v>
      </c>
      <c r="T7318" s="31">
        <f t="shared" si="1386"/>
        <v>0.75912037037037028</v>
      </c>
      <c r="U7318" s="4">
        <f t="shared" si="1387"/>
        <v>2.6900000000000013</v>
      </c>
      <c r="V7318" s="4" t="str">
        <f t="shared" si="1388"/>
        <v/>
      </c>
      <c r="W7318" s="18" t="str">
        <f>IF(V7318="","",VLOOKUP(L7318,日射量と図３!$A$4:$C$368,3,TRUE)*238.85/100)</f>
        <v/>
      </c>
      <c r="X7318" s="4" t="str">
        <f t="shared" si="1389"/>
        <v/>
      </c>
      <c r="Y7318" s="4" t="str">
        <f t="shared" si="1378"/>
        <v/>
      </c>
      <c r="Z7318" s="4" t="str">
        <f t="shared" si="1379"/>
        <v/>
      </c>
      <c r="AA7318" s="4" t="str">
        <f>IF($V7318="","",IF(Y7318&lt;36,0,IF(AND(36&lt;=Y7318,Y7318&lt;71),VLOOKUP($W7318,日射量と図３!$E$6:$F$34,2,TRUE),IF(AND(71&lt;=Y7318,Y7318&lt;107),VLOOKUP($W7318,日射量と図３!$E$6:$G$34,3,TRUE),IF(AND(107&lt;=Y7318,Y7318&lt;143),VLOOKUP($W7318,日射量と図３!$E$6:$H$34,4,TRUE),VLOOKUP($W7318,日射量と図３!$E$6:$I$34,5,TRUE))))))</f>
        <v/>
      </c>
      <c r="AB7318" s="4" t="str">
        <f>IF($V7318="","",IF(Z7318&lt;36,0,IF(AND(36&lt;=Z7318,Z7318&lt;71),VLOOKUP($W7318,日射量と図３!$E$6:$F$34,2,TRUE),IF(AND(71&lt;=Z7318,Z7318&lt;107),VLOOKUP($W7318,日射量と図３!$E$6:$G$34,3,TRUE),IF(AND(107&lt;=Z7318,Z7318&lt;143),VLOOKUP($W7318,日射量と図３!$E$6:$H$34,4,TRUE),VLOOKUP($W7318,日射量と図３!$E$6:$I$34,5,TRUE))))))</f>
        <v/>
      </c>
      <c r="AC7318" s="382" t="str">
        <f t="shared" si="1383"/>
        <v/>
      </c>
      <c r="AD7318" s="382" t="str">
        <f t="shared" si="1384"/>
        <v/>
      </c>
    </row>
    <row r="7319" spans="11:30" ht="13.5" customHeight="1">
      <c r="K7319" s="4">
        <f t="shared" si="1380"/>
        <v>4</v>
      </c>
      <c r="L7319" s="34">
        <v>43556</v>
      </c>
      <c r="M7319" s="4">
        <v>305</v>
      </c>
      <c r="N7319" s="4">
        <v>20</v>
      </c>
      <c r="O7319" s="31">
        <v>0.79166666666666663</v>
      </c>
      <c r="P7319" s="35">
        <v>12.77</v>
      </c>
      <c r="Q7319" s="36">
        <f t="shared" si="1381"/>
        <v>16</v>
      </c>
      <c r="R7319" s="4">
        <f t="shared" si="1382"/>
        <v>3.2300000000000004</v>
      </c>
      <c r="S7319" s="31">
        <f t="shared" si="1385"/>
        <v>0.23586805555555557</v>
      </c>
      <c r="T7319" s="31">
        <f t="shared" si="1386"/>
        <v>0.75912037037037028</v>
      </c>
      <c r="U7319" s="4">
        <f t="shared" si="1387"/>
        <v>0</v>
      </c>
      <c r="V7319" s="4" t="str">
        <f t="shared" si="1388"/>
        <v/>
      </c>
      <c r="W7319" s="18" t="str">
        <f>IF(V7319="","",VLOOKUP(L7319,日射量と図３!$A$4:$C$368,3,TRUE)*238.85/100)</f>
        <v/>
      </c>
      <c r="X7319" s="4" t="str">
        <f t="shared" si="1389"/>
        <v/>
      </c>
      <c r="Y7319" s="4" t="str">
        <f t="shared" si="1378"/>
        <v/>
      </c>
      <c r="Z7319" s="4" t="str">
        <f t="shared" si="1379"/>
        <v/>
      </c>
      <c r="AA7319" s="4" t="str">
        <f>IF($V7319="","",IF(Y7319&lt;36,0,IF(AND(36&lt;=Y7319,Y7319&lt;71),VLOOKUP($W7319,日射量と図３!$E$6:$F$34,2,TRUE),IF(AND(71&lt;=Y7319,Y7319&lt;107),VLOOKUP($W7319,日射量と図３!$E$6:$G$34,3,TRUE),IF(AND(107&lt;=Y7319,Y7319&lt;143),VLOOKUP($W7319,日射量と図３!$E$6:$H$34,4,TRUE),VLOOKUP($W7319,日射量と図３!$E$6:$I$34,5,TRUE))))))</f>
        <v/>
      </c>
      <c r="AB7319" s="4" t="str">
        <f>IF($V7319="","",IF(Z7319&lt;36,0,IF(AND(36&lt;=Z7319,Z7319&lt;71),VLOOKUP($W7319,日射量と図３!$E$6:$F$34,2,TRUE),IF(AND(71&lt;=Z7319,Z7319&lt;107),VLOOKUP($W7319,日射量と図３!$E$6:$G$34,3,TRUE),IF(AND(107&lt;=Z7319,Z7319&lt;143),VLOOKUP($W7319,日射量と図３!$E$6:$H$34,4,TRUE),VLOOKUP($W7319,日射量と図３!$E$6:$I$34,5,TRUE))))))</f>
        <v/>
      </c>
      <c r="AC7319" s="382" t="str">
        <f t="shared" si="1383"/>
        <v/>
      </c>
      <c r="AD7319" s="382" t="str">
        <f t="shared" si="1384"/>
        <v/>
      </c>
    </row>
    <row r="7320" spans="11:30" ht="13.5" customHeight="1">
      <c r="K7320" s="4">
        <f t="shared" si="1380"/>
        <v>4</v>
      </c>
      <c r="L7320" s="34">
        <v>43556</v>
      </c>
      <c r="M7320" s="4">
        <v>305</v>
      </c>
      <c r="N7320" s="4">
        <v>21</v>
      </c>
      <c r="O7320" s="31">
        <v>0.83333333333333337</v>
      </c>
      <c r="P7320" s="35">
        <v>12.330000000000002</v>
      </c>
      <c r="Q7320" s="36">
        <f t="shared" si="1381"/>
        <v>16</v>
      </c>
      <c r="R7320" s="4">
        <f t="shared" si="1382"/>
        <v>3.6699999999999982</v>
      </c>
      <c r="S7320" s="31">
        <f t="shared" si="1385"/>
        <v>0.23586805555555557</v>
      </c>
      <c r="T7320" s="31">
        <f t="shared" si="1386"/>
        <v>0.75912037037037028</v>
      </c>
      <c r="U7320" s="4">
        <f t="shared" si="1387"/>
        <v>0</v>
      </c>
      <c r="V7320" s="4" t="str">
        <f t="shared" si="1388"/>
        <v/>
      </c>
      <c r="W7320" s="18" t="str">
        <f>IF(V7320="","",VLOOKUP(L7320,日射量と図３!$A$4:$C$368,3,TRUE)*238.85/100)</f>
        <v/>
      </c>
      <c r="X7320" s="4" t="str">
        <f t="shared" si="1389"/>
        <v/>
      </c>
      <c r="Y7320" s="4" t="str">
        <f t="shared" si="1378"/>
        <v/>
      </c>
      <c r="Z7320" s="4" t="str">
        <f t="shared" si="1379"/>
        <v/>
      </c>
      <c r="AA7320" s="4" t="str">
        <f>IF($V7320="","",IF(Y7320&lt;36,0,IF(AND(36&lt;=Y7320,Y7320&lt;71),VLOOKUP($W7320,日射量と図３!$E$6:$F$34,2,TRUE),IF(AND(71&lt;=Y7320,Y7320&lt;107),VLOOKUP($W7320,日射量と図３!$E$6:$G$34,3,TRUE),IF(AND(107&lt;=Y7320,Y7320&lt;143),VLOOKUP($W7320,日射量と図３!$E$6:$H$34,4,TRUE),VLOOKUP($W7320,日射量と図３!$E$6:$I$34,5,TRUE))))))</f>
        <v/>
      </c>
      <c r="AB7320" s="4" t="str">
        <f>IF($V7320="","",IF(Z7320&lt;36,0,IF(AND(36&lt;=Z7320,Z7320&lt;71),VLOOKUP($W7320,日射量と図３!$E$6:$F$34,2,TRUE),IF(AND(71&lt;=Z7320,Z7320&lt;107),VLOOKUP($W7320,日射量と図３!$E$6:$G$34,3,TRUE),IF(AND(107&lt;=Z7320,Z7320&lt;143),VLOOKUP($W7320,日射量と図３!$E$6:$H$34,4,TRUE),VLOOKUP($W7320,日射量と図３!$E$6:$I$34,5,TRUE))))))</f>
        <v/>
      </c>
      <c r="AC7320" s="382" t="str">
        <f t="shared" si="1383"/>
        <v/>
      </c>
      <c r="AD7320" s="382" t="str">
        <f t="shared" si="1384"/>
        <v/>
      </c>
    </row>
    <row r="7321" spans="11:30" ht="13.5" customHeight="1">
      <c r="K7321" s="4">
        <f t="shared" si="1380"/>
        <v>4</v>
      </c>
      <c r="L7321" s="34">
        <v>43556</v>
      </c>
      <c r="M7321" s="4">
        <v>305</v>
      </c>
      <c r="N7321" s="4">
        <v>22</v>
      </c>
      <c r="O7321" s="31">
        <v>0.875</v>
      </c>
      <c r="P7321" s="35">
        <v>12.01</v>
      </c>
      <c r="Q7321" s="36">
        <f t="shared" si="1381"/>
        <v>16</v>
      </c>
      <c r="R7321" s="4">
        <f t="shared" si="1382"/>
        <v>3.99</v>
      </c>
      <c r="S7321" s="31">
        <f t="shared" si="1385"/>
        <v>0.23586805555555557</v>
      </c>
      <c r="T7321" s="31">
        <f t="shared" si="1386"/>
        <v>0.75912037037037028</v>
      </c>
      <c r="U7321" s="4">
        <f t="shared" si="1387"/>
        <v>0</v>
      </c>
      <c r="V7321" s="4" t="str">
        <f t="shared" si="1388"/>
        <v/>
      </c>
      <c r="W7321" s="18" t="str">
        <f>IF(V7321="","",VLOOKUP(L7321,日射量と図３!$A$4:$C$368,3,TRUE)*238.85/100)</f>
        <v/>
      </c>
      <c r="X7321" s="4" t="str">
        <f t="shared" si="1389"/>
        <v/>
      </c>
      <c r="Y7321" s="4" t="str">
        <f t="shared" si="1378"/>
        <v/>
      </c>
      <c r="Z7321" s="4" t="str">
        <f t="shared" si="1379"/>
        <v/>
      </c>
      <c r="AA7321" s="4" t="str">
        <f>IF($V7321="","",IF(Y7321&lt;36,0,IF(AND(36&lt;=Y7321,Y7321&lt;71),VLOOKUP($W7321,日射量と図３!$E$6:$F$34,2,TRUE),IF(AND(71&lt;=Y7321,Y7321&lt;107),VLOOKUP($W7321,日射量と図３!$E$6:$G$34,3,TRUE),IF(AND(107&lt;=Y7321,Y7321&lt;143),VLOOKUP($W7321,日射量と図３!$E$6:$H$34,4,TRUE),VLOOKUP($W7321,日射量と図３!$E$6:$I$34,5,TRUE))))))</f>
        <v/>
      </c>
      <c r="AB7321" s="4" t="str">
        <f>IF($V7321="","",IF(Z7321&lt;36,0,IF(AND(36&lt;=Z7321,Z7321&lt;71),VLOOKUP($W7321,日射量と図３!$E$6:$F$34,2,TRUE),IF(AND(71&lt;=Z7321,Z7321&lt;107),VLOOKUP($W7321,日射量と図３!$E$6:$G$34,3,TRUE),IF(AND(107&lt;=Z7321,Z7321&lt;143),VLOOKUP($W7321,日射量と図３!$E$6:$H$34,4,TRUE),VLOOKUP($W7321,日射量と図３!$E$6:$I$34,5,TRUE))))))</f>
        <v/>
      </c>
      <c r="AC7321" s="382" t="str">
        <f t="shared" si="1383"/>
        <v/>
      </c>
      <c r="AD7321" s="382" t="str">
        <f t="shared" si="1384"/>
        <v/>
      </c>
    </row>
    <row r="7322" spans="11:30" ht="13.5" customHeight="1">
      <c r="K7322" s="4">
        <f t="shared" si="1380"/>
        <v>4</v>
      </c>
      <c r="L7322" s="34">
        <v>43556</v>
      </c>
      <c r="M7322" s="4">
        <v>305</v>
      </c>
      <c r="N7322" s="4">
        <v>23</v>
      </c>
      <c r="O7322" s="31">
        <v>0.91666666666666663</v>
      </c>
      <c r="P7322" s="35">
        <v>11.790000000000001</v>
      </c>
      <c r="Q7322" s="36">
        <f t="shared" si="1381"/>
        <v>13</v>
      </c>
      <c r="R7322" s="4">
        <f t="shared" si="1382"/>
        <v>1.2099999999999991</v>
      </c>
      <c r="S7322" s="31">
        <f t="shared" si="1385"/>
        <v>0.23586805555555557</v>
      </c>
      <c r="T7322" s="31">
        <f t="shared" si="1386"/>
        <v>0.75912037037037028</v>
      </c>
      <c r="U7322" s="4">
        <f t="shared" si="1387"/>
        <v>0</v>
      </c>
      <c r="V7322" s="4" t="str">
        <f t="shared" si="1388"/>
        <v/>
      </c>
      <c r="W7322" s="18" t="str">
        <f>IF(V7322="","",VLOOKUP(L7322,日射量と図３!$A$4:$C$368,3,TRUE)*238.85/100)</f>
        <v/>
      </c>
      <c r="X7322" s="4" t="str">
        <f t="shared" si="1389"/>
        <v/>
      </c>
      <c r="Y7322" s="4" t="str">
        <f t="shared" si="1378"/>
        <v/>
      </c>
      <c r="Z7322" s="4" t="str">
        <f t="shared" si="1379"/>
        <v/>
      </c>
      <c r="AA7322" s="4" t="str">
        <f>IF($V7322="","",IF(Y7322&lt;36,0,IF(AND(36&lt;=Y7322,Y7322&lt;71),VLOOKUP($W7322,日射量と図３!$E$6:$F$34,2,TRUE),IF(AND(71&lt;=Y7322,Y7322&lt;107),VLOOKUP($W7322,日射量と図３!$E$6:$G$34,3,TRUE),IF(AND(107&lt;=Y7322,Y7322&lt;143),VLOOKUP($W7322,日射量と図３!$E$6:$H$34,4,TRUE),VLOOKUP($W7322,日射量と図３!$E$6:$I$34,5,TRUE))))))</f>
        <v/>
      </c>
      <c r="AB7322" s="4" t="str">
        <f>IF($V7322="","",IF(Z7322&lt;36,0,IF(AND(36&lt;=Z7322,Z7322&lt;71),VLOOKUP($W7322,日射量と図３!$E$6:$F$34,2,TRUE),IF(AND(71&lt;=Z7322,Z7322&lt;107),VLOOKUP($W7322,日射量と図３!$E$6:$G$34,3,TRUE),IF(AND(107&lt;=Z7322,Z7322&lt;143),VLOOKUP($W7322,日射量と図３!$E$6:$H$34,4,TRUE),VLOOKUP($W7322,日射量と図３!$E$6:$I$34,5,TRUE))))))</f>
        <v/>
      </c>
      <c r="AC7322" s="382" t="str">
        <f t="shared" si="1383"/>
        <v/>
      </c>
      <c r="AD7322" s="382" t="str">
        <f t="shared" si="1384"/>
        <v/>
      </c>
    </row>
    <row r="7323" spans="11:30" ht="13.5" customHeight="1">
      <c r="K7323" s="4">
        <f t="shared" si="1380"/>
        <v>4</v>
      </c>
      <c r="L7323" s="34">
        <v>43556</v>
      </c>
      <c r="M7323" s="4">
        <v>305</v>
      </c>
      <c r="N7323" s="4">
        <v>24</v>
      </c>
      <c r="O7323" s="31">
        <v>0.95833333333333337</v>
      </c>
      <c r="P7323" s="35">
        <v>11.45</v>
      </c>
      <c r="Q7323" s="36">
        <f t="shared" si="1381"/>
        <v>13</v>
      </c>
      <c r="R7323" s="4">
        <f t="shared" si="1382"/>
        <v>1.5500000000000007</v>
      </c>
      <c r="S7323" s="31">
        <f t="shared" si="1385"/>
        <v>0.23586805555555557</v>
      </c>
      <c r="T7323" s="31">
        <f t="shared" si="1386"/>
        <v>0.75912037037037028</v>
      </c>
      <c r="U7323" s="4">
        <f t="shared" si="1387"/>
        <v>0</v>
      </c>
      <c r="V7323" s="4" t="str">
        <f t="shared" si="1388"/>
        <v/>
      </c>
      <c r="W7323" s="18" t="str">
        <f>IF(V7323="","",VLOOKUP(L7323,日射量と図３!$A$4:$C$368,3,TRUE)*238.85/100)</f>
        <v/>
      </c>
      <c r="X7323" s="4" t="str">
        <f t="shared" si="1389"/>
        <v/>
      </c>
      <c r="Y7323" s="4" t="str">
        <f t="shared" si="1378"/>
        <v/>
      </c>
      <c r="Z7323" s="4" t="str">
        <f t="shared" si="1379"/>
        <v/>
      </c>
      <c r="AA7323" s="4" t="str">
        <f>IF($V7323="","",IF(Y7323&lt;36,0,IF(AND(36&lt;=Y7323,Y7323&lt;71),VLOOKUP($W7323,日射量と図３!$E$6:$F$34,2,TRUE),IF(AND(71&lt;=Y7323,Y7323&lt;107),VLOOKUP($W7323,日射量と図３!$E$6:$G$34,3,TRUE),IF(AND(107&lt;=Y7323,Y7323&lt;143),VLOOKUP($W7323,日射量と図３!$E$6:$H$34,4,TRUE),VLOOKUP($W7323,日射量と図３!$E$6:$I$34,5,TRUE))))))</f>
        <v/>
      </c>
      <c r="AB7323" s="4" t="str">
        <f>IF($V7323="","",IF(Z7323&lt;36,0,IF(AND(36&lt;=Z7323,Z7323&lt;71),VLOOKUP($W7323,日射量と図３!$E$6:$F$34,2,TRUE),IF(AND(71&lt;=Z7323,Z7323&lt;107),VLOOKUP($W7323,日射量と図３!$E$6:$G$34,3,TRUE),IF(AND(107&lt;=Z7323,Z7323&lt;143),VLOOKUP($W7323,日射量と図３!$E$6:$H$34,4,TRUE),VLOOKUP($W7323,日射量と図３!$E$6:$I$34,5,TRUE))))))</f>
        <v/>
      </c>
      <c r="AC7323" s="382" t="str">
        <f t="shared" si="1383"/>
        <v/>
      </c>
      <c r="AD7323" s="382" t="str">
        <f t="shared" si="1384"/>
        <v/>
      </c>
    </row>
    <row r="7324" spans="11:30" ht="13.5" customHeight="1">
      <c r="K7324" s="4">
        <f t="shared" si="1380"/>
        <v>4</v>
      </c>
      <c r="L7324" s="34">
        <v>43557</v>
      </c>
      <c r="M7324" s="4">
        <v>306</v>
      </c>
      <c r="N7324" s="4">
        <v>1</v>
      </c>
      <c r="O7324" s="31">
        <v>0</v>
      </c>
      <c r="P7324" s="35">
        <v>11.179999999999998</v>
      </c>
      <c r="Q7324" s="36">
        <f t="shared" si="1381"/>
        <v>13</v>
      </c>
      <c r="R7324" s="4">
        <f t="shared" si="1382"/>
        <v>1.8200000000000021</v>
      </c>
      <c r="S7324" s="31">
        <f t="shared" si="1385"/>
        <v>0.23586805555555557</v>
      </c>
      <c r="T7324" s="31">
        <f t="shared" si="1386"/>
        <v>0.75912037037037028</v>
      </c>
      <c r="U7324" s="4">
        <f t="shared" si="1387"/>
        <v>0</v>
      </c>
      <c r="V7324" s="4">
        <f t="shared" si="1388"/>
        <v>10.71</v>
      </c>
      <c r="W7324" s="18">
        <f>IF(V7324="","",VLOOKUP(L7324,日射量と図３!$A$4:$C$368,3,TRUE)*238.85/100)</f>
        <v>40.604500000000002</v>
      </c>
      <c r="X7324" s="4">
        <f t="shared" si="1389"/>
        <v>13</v>
      </c>
      <c r="Y7324" s="4">
        <f t="shared" si="1378"/>
        <v>5.1505625769230763</v>
      </c>
      <c r="Z7324" s="4">
        <f t="shared" si="1379"/>
        <v>5.8060887230769227</v>
      </c>
      <c r="AA7324" s="4">
        <f>IF($V7324="","",IF(Y7324&lt;36,0,IF(AND(36&lt;=Y7324,Y7324&lt;71),VLOOKUP($W7324,日射量と図３!$E$6:$F$34,2,TRUE),IF(AND(71&lt;=Y7324,Y7324&lt;107),VLOOKUP($W7324,日射量と図３!$E$6:$G$34,3,TRUE),IF(AND(107&lt;=Y7324,Y7324&lt;143),VLOOKUP($W7324,日射量と図３!$E$6:$H$34,4,TRUE),VLOOKUP($W7324,日射量と図３!$E$6:$I$34,5,TRUE))))))</f>
        <v>0</v>
      </c>
      <c r="AB7324" s="4">
        <f>IF($V7324="","",IF(Z7324&lt;36,0,IF(AND(36&lt;=Z7324,Z7324&lt;71),VLOOKUP($W7324,日射量と図３!$E$6:$F$34,2,TRUE),IF(AND(71&lt;=Z7324,Z7324&lt;107),VLOOKUP($W7324,日射量と図３!$E$6:$G$34,3,TRUE),IF(AND(107&lt;=Z7324,Z7324&lt;143),VLOOKUP($W7324,日射量と図３!$E$6:$H$34,4,TRUE),VLOOKUP($W7324,日射量と図３!$E$6:$I$34,5,TRUE))))))</f>
        <v>0</v>
      </c>
      <c r="AC7324" s="382">
        <f t="shared" si="1383"/>
        <v>0</v>
      </c>
      <c r="AD7324" s="382">
        <f t="shared" si="1384"/>
        <v>0</v>
      </c>
    </row>
    <row r="7325" spans="11:30" ht="13.5" customHeight="1">
      <c r="K7325" s="4">
        <f t="shared" si="1380"/>
        <v>4</v>
      </c>
      <c r="L7325" s="34">
        <v>43557</v>
      </c>
      <c r="M7325" s="4">
        <v>306</v>
      </c>
      <c r="N7325" s="4">
        <v>2</v>
      </c>
      <c r="O7325" s="31">
        <v>4.1666666666666664E-2</v>
      </c>
      <c r="P7325" s="35">
        <v>10.750000000000002</v>
      </c>
      <c r="Q7325" s="36">
        <f t="shared" si="1381"/>
        <v>13</v>
      </c>
      <c r="R7325" s="4">
        <f t="shared" si="1382"/>
        <v>2.2499999999999982</v>
      </c>
      <c r="S7325" s="31">
        <f t="shared" si="1385"/>
        <v>0.23586805555555557</v>
      </c>
      <c r="T7325" s="31">
        <f t="shared" si="1386"/>
        <v>0.75912037037037028</v>
      </c>
      <c r="U7325" s="4">
        <f t="shared" si="1387"/>
        <v>0</v>
      </c>
      <c r="V7325" s="4" t="str">
        <f t="shared" si="1388"/>
        <v/>
      </c>
      <c r="W7325" s="18" t="str">
        <f>IF(V7325="","",VLOOKUP(L7325,日射量と図３!$A$4:$C$368,3,TRUE)*238.85/100)</f>
        <v/>
      </c>
      <c r="X7325" s="4" t="str">
        <f t="shared" si="1389"/>
        <v/>
      </c>
      <c r="Y7325" s="4" t="str">
        <f t="shared" si="1378"/>
        <v/>
      </c>
      <c r="Z7325" s="4" t="str">
        <f t="shared" si="1379"/>
        <v/>
      </c>
      <c r="AA7325" s="4" t="str">
        <f>IF($V7325="","",IF(Y7325&lt;36,0,IF(AND(36&lt;=Y7325,Y7325&lt;71),VLOOKUP($W7325,日射量と図３!$E$6:$F$34,2,TRUE),IF(AND(71&lt;=Y7325,Y7325&lt;107),VLOOKUP($W7325,日射量と図３!$E$6:$G$34,3,TRUE),IF(AND(107&lt;=Y7325,Y7325&lt;143),VLOOKUP($W7325,日射量と図３!$E$6:$H$34,4,TRUE),VLOOKUP($W7325,日射量と図３!$E$6:$I$34,5,TRUE))))))</f>
        <v/>
      </c>
      <c r="AB7325" s="4" t="str">
        <f>IF($V7325="","",IF(Z7325&lt;36,0,IF(AND(36&lt;=Z7325,Z7325&lt;71),VLOOKUP($W7325,日射量と図３!$E$6:$F$34,2,TRUE),IF(AND(71&lt;=Z7325,Z7325&lt;107),VLOOKUP($W7325,日射量と図３!$E$6:$G$34,3,TRUE),IF(AND(107&lt;=Z7325,Z7325&lt;143),VLOOKUP($W7325,日射量と図３!$E$6:$H$34,4,TRUE),VLOOKUP($W7325,日射量と図３!$E$6:$I$34,5,TRUE))))))</f>
        <v/>
      </c>
      <c r="AC7325" s="382" t="str">
        <f t="shared" si="1383"/>
        <v/>
      </c>
      <c r="AD7325" s="382" t="str">
        <f t="shared" si="1384"/>
        <v/>
      </c>
    </row>
    <row r="7326" spans="11:30" ht="13.5" customHeight="1">
      <c r="K7326" s="4">
        <f t="shared" si="1380"/>
        <v>4</v>
      </c>
      <c r="L7326" s="34">
        <v>43557</v>
      </c>
      <c r="M7326" s="4">
        <v>306</v>
      </c>
      <c r="N7326" s="4">
        <v>3</v>
      </c>
      <c r="O7326" s="31">
        <v>8.3333333333333329E-2</v>
      </c>
      <c r="P7326" s="35">
        <v>10.42</v>
      </c>
      <c r="Q7326" s="36">
        <f t="shared" si="1381"/>
        <v>13</v>
      </c>
      <c r="R7326" s="4">
        <f t="shared" si="1382"/>
        <v>2.58</v>
      </c>
      <c r="S7326" s="31">
        <f t="shared" si="1385"/>
        <v>0.23586805555555557</v>
      </c>
      <c r="T7326" s="31">
        <f t="shared" si="1386"/>
        <v>0.75912037037037028</v>
      </c>
      <c r="U7326" s="4">
        <f t="shared" si="1387"/>
        <v>0</v>
      </c>
      <c r="V7326" s="4" t="str">
        <f t="shared" si="1388"/>
        <v/>
      </c>
      <c r="W7326" s="18" t="str">
        <f>IF(V7326="","",VLOOKUP(L7326,日射量と図３!$A$4:$C$368,3,TRUE)*238.85/100)</f>
        <v/>
      </c>
      <c r="X7326" s="4" t="str">
        <f t="shared" si="1389"/>
        <v/>
      </c>
      <c r="Y7326" s="4" t="str">
        <f t="shared" si="1378"/>
        <v/>
      </c>
      <c r="Z7326" s="4" t="str">
        <f t="shared" si="1379"/>
        <v/>
      </c>
      <c r="AA7326" s="4" t="str">
        <f>IF($V7326="","",IF(Y7326&lt;36,0,IF(AND(36&lt;=Y7326,Y7326&lt;71),VLOOKUP($W7326,日射量と図３!$E$6:$F$34,2,TRUE),IF(AND(71&lt;=Y7326,Y7326&lt;107),VLOOKUP($W7326,日射量と図３!$E$6:$G$34,3,TRUE),IF(AND(107&lt;=Y7326,Y7326&lt;143),VLOOKUP($W7326,日射量と図３!$E$6:$H$34,4,TRUE),VLOOKUP($W7326,日射量と図３!$E$6:$I$34,5,TRUE))))))</f>
        <v/>
      </c>
      <c r="AB7326" s="4" t="str">
        <f>IF($V7326="","",IF(Z7326&lt;36,0,IF(AND(36&lt;=Z7326,Z7326&lt;71),VLOOKUP($W7326,日射量と図３!$E$6:$F$34,2,TRUE),IF(AND(71&lt;=Z7326,Z7326&lt;107),VLOOKUP($W7326,日射量と図３!$E$6:$G$34,3,TRUE),IF(AND(107&lt;=Z7326,Z7326&lt;143),VLOOKUP($W7326,日射量と図３!$E$6:$H$34,4,TRUE),VLOOKUP($W7326,日射量と図３!$E$6:$I$34,5,TRUE))))))</f>
        <v/>
      </c>
      <c r="AC7326" s="382" t="str">
        <f t="shared" si="1383"/>
        <v/>
      </c>
      <c r="AD7326" s="382" t="str">
        <f t="shared" si="1384"/>
        <v/>
      </c>
    </row>
    <row r="7327" spans="11:30" ht="13.5" customHeight="1">
      <c r="K7327" s="4">
        <f t="shared" si="1380"/>
        <v>4</v>
      </c>
      <c r="L7327" s="34">
        <v>43557</v>
      </c>
      <c r="M7327" s="4">
        <v>306</v>
      </c>
      <c r="N7327" s="4">
        <v>4</v>
      </c>
      <c r="O7327" s="31">
        <v>0.125</v>
      </c>
      <c r="P7327" s="35">
        <v>9.98</v>
      </c>
      <c r="Q7327" s="36">
        <f t="shared" si="1381"/>
        <v>13</v>
      </c>
      <c r="R7327" s="4">
        <f t="shared" si="1382"/>
        <v>3.0199999999999996</v>
      </c>
      <c r="S7327" s="31">
        <f t="shared" si="1385"/>
        <v>0.23586805555555557</v>
      </c>
      <c r="T7327" s="31">
        <f t="shared" si="1386"/>
        <v>0.75912037037037028</v>
      </c>
      <c r="U7327" s="4">
        <f t="shared" si="1387"/>
        <v>0</v>
      </c>
      <c r="V7327" s="4" t="str">
        <f t="shared" si="1388"/>
        <v/>
      </c>
      <c r="W7327" s="18" t="str">
        <f>IF(V7327="","",VLOOKUP(L7327,日射量と図３!$A$4:$C$368,3,TRUE)*238.85/100)</f>
        <v/>
      </c>
      <c r="X7327" s="4" t="str">
        <f t="shared" si="1389"/>
        <v/>
      </c>
      <c r="Y7327" s="4" t="str">
        <f t="shared" ref="Y7327:Y7390" si="1390">IF(V7327="","",$AH$30*V7327/(($AG$18/$AH$18)*X7327))</f>
        <v/>
      </c>
      <c r="Z7327" s="4" t="str">
        <f t="shared" ref="Z7327:Z7390" si="1391">IF(V7327="","",$AH$30*V7327/(($AG$19/$AH$19)*X7327))</f>
        <v/>
      </c>
      <c r="AA7327" s="4" t="str">
        <f>IF($V7327="","",IF(Y7327&lt;36,0,IF(AND(36&lt;=Y7327,Y7327&lt;71),VLOOKUP($W7327,日射量と図３!$E$6:$F$34,2,TRUE),IF(AND(71&lt;=Y7327,Y7327&lt;107),VLOOKUP($W7327,日射量と図３!$E$6:$G$34,3,TRUE),IF(AND(107&lt;=Y7327,Y7327&lt;143),VLOOKUP($W7327,日射量と図３!$E$6:$H$34,4,TRUE),VLOOKUP($W7327,日射量と図３!$E$6:$I$34,5,TRUE))))))</f>
        <v/>
      </c>
      <c r="AB7327" s="4" t="str">
        <f>IF($V7327="","",IF(Z7327&lt;36,0,IF(AND(36&lt;=Z7327,Z7327&lt;71),VLOOKUP($W7327,日射量と図３!$E$6:$F$34,2,TRUE),IF(AND(71&lt;=Z7327,Z7327&lt;107),VLOOKUP($W7327,日射量と図３!$E$6:$G$34,3,TRUE),IF(AND(107&lt;=Z7327,Z7327&lt;143),VLOOKUP($W7327,日射量と図３!$E$6:$H$34,4,TRUE),VLOOKUP($W7327,日射量と図３!$E$6:$I$34,5,TRUE))))))</f>
        <v/>
      </c>
      <c r="AC7327" s="382" t="str">
        <f t="shared" si="1383"/>
        <v/>
      </c>
      <c r="AD7327" s="382" t="str">
        <f t="shared" si="1384"/>
        <v/>
      </c>
    </row>
    <row r="7328" spans="11:30" ht="13.5" customHeight="1">
      <c r="K7328" s="4">
        <f t="shared" si="1380"/>
        <v>4</v>
      </c>
      <c r="L7328" s="34">
        <v>43557</v>
      </c>
      <c r="M7328" s="4">
        <v>306</v>
      </c>
      <c r="N7328" s="4">
        <v>5</v>
      </c>
      <c r="O7328" s="31">
        <v>0.16666666666666666</v>
      </c>
      <c r="P7328" s="35">
        <v>9.6999999999999993</v>
      </c>
      <c r="Q7328" s="36">
        <f t="shared" si="1381"/>
        <v>15</v>
      </c>
      <c r="R7328" s="4">
        <f t="shared" si="1382"/>
        <v>5.3000000000000007</v>
      </c>
      <c r="S7328" s="31">
        <f t="shared" si="1385"/>
        <v>0.23586805555555557</v>
      </c>
      <c r="T7328" s="31">
        <f t="shared" si="1386"/>
        <v>0.75912037037037028</v>
      </c>
      <c r="U7328" s="4">
        <f t="shared" si="1387"/>
        <v>0</v>
      </c>
      <c r="V7328" s="4" t="str">
        <f t="shared" si="1388"/>
        <v/>
      </c>
      <c r="W7328" s="18" t="str">
        <f>IF(V7328="","",VLOOKUP(L7328,日射量と図３!$A$4:$C$368,3,TRUE)*238.85/100)</f>
        <v/>
      </c>
      <c r="X7328" s="4" t="str">
        <f t="shared" si="1389"/>
        <v/>
      </c>
      <c r="Y7328" s="4" t="str">
        <f t="shared" si="1390"/>
        <v/>
      </c>
      <c r="Z7328" s="4" t="str">
        <f t="shared" si="1391"/>
        <v/>
      </c>
      <c r="AA7328" s="4" t="str">
        <f>IF($V7328="","",IF(Y7328&lt;36,0,IF(AND(36&lt;=Y7328,Y7328&lt;71),VLOOKUP($W7328,日射量と図３!$E$6:$F$34,2,TRUE),IF(AND(71&lt;=Y7328,Y7328&lt;107),VLOOKUP($W7328,日射量と図３!$E$6:$G$34,3,TRUE),IF(AND(107&lt;=Y7328,Y7328&lt;143),VLOOKUP($W7328,日射量と図３!$E$6:$H$34,4,TRUE),VLOOKUP($W7328,日射量と図３!$E$6:$I$34,5,TRUE))))))</f>
        <v/>
      </c>
      <c r="AB7328" s="4" t="str">
        <f>IF($V7328="","",IF(Z7328&lt;36,0,IF(AND(36&lt;=Z7328,Z7328&lt;71),VLOOKUP($W7328,日射量と図３!$E$6:$F$34,2,TRUE),IF(AND(71&lt;=Z7328,Z7328&lt;107),VLOOKUP($W7328,日射量と図３!$E$6:$G$34,3,TRUE),IF(AND(107&lt;=Z7328,Z7328&lt;143),VLOOKUP($W7328,日射量と図３!$E$6:$H$34,4,TRUE),VLOOKUP($W7328,日射量と図３!$E$6:$I$34,5,TRUE))))))</f>
        <v/>
      </c>
      <c r="AC7328" s="382" t="str">
        <f t="shared" si="1383"/>
        <v/>
      </c>
      <c r="AD7328" s="382" t="str">
        <f t="shared" si="1384"/>
        <v/>
      </c>
    </row>
    <row r="7329" spans="11:30" ht="13.5" customHeight="1">
      <c r="K7329" s="4">
        <f t="shared" si="1380"/>
        <v>4</v>
      </c>
      <c r="L7329" s="34">
        <v>43557</v>
      </c>
      <c r="M7329" s="4">
        <v>306</v>
      </c>
      <c r="N7329" s="4">
        <v>6</v>
      </c>
      <c r="O7329" s="31">
        <v>0.20833333333333334</v>
      </c>
      <c r="P7329" s="35">
        <v>9.23</v>
      </c>
      <c r="Q7329" s="36">
        <f t="shared" si="1381"/>
        <v>15</v>
      </c>
      <c r="R7329" s="4">
        <f t="shared" si="1382"/>
        <v>5.77</v>
      </c>
      <c r="S7329" s="31">
        <f t="shared" si="1385"/>
        <v>0.23586805555555557</v>
      </c>
      <c r="T7329" s="31">
        <f t="shared" si="1386"/>
        <v>0.75912037037037028</v>
      </c>
      <c r="U7329" s="4">
        <f t="shared" si="1387"/>
        <v>0</v>
      </c>
      <c r="V7329" s="4" t="str">
        <f t="shared" si="1388"/>
        <v/>
      </c>
      <c r="W7329" s="18" t="str">
        <f>IF(V7329="","",VLOOKUP(L7329,日射量と図３!$A$4:$C$368,3,TRUE)*238.85/100)</f>
        <v/>
      </c>
      <c r="X7329" s="4" t="str">
        <f t="shared" si="1389"/>
        <v/>
      </c>
      <c r="Y7329" s="4" t="str">
        <f t="shared" si="1390"/>
        <v/>
      </c>
      <c r="Z7329" s="4" t="str">
        <f t="shared" si="1391"/>
        <v/>
      </c>
      <c r="AA7329" s="4" t="str">
        <f>IF($V7329="","",IF(Y7329&lt;36,0,IF(AND(36&lt;=Y7329,Y7329&lt;71),VLOOKUP($W7329,日射量と図３!$E$6:$F$34,2,TRUE),IF(AND(71&lt;=Y7329,Y7329&lt;107),VLOOKUP($W7329,日射量と図３!$E$6:$G$34,3,TRUE),IF(AND(107&lt;=Y7329,Y7329&lt;143),VLOOKUP($W7329,日射量と図３!$E$6:$H$34,4,TRUE),VLOOKUP($W7329,日射量と図３!$E$6:$I$34,5,TRUE))))))</f>
        <v/>
      </c>
      <c r="AB7329" s="4" t="str">
        <f>IF($V7329="","",IF(Z7329&lt;36,0,IF(AND(36&lt;=Z7329,Z7329&lt;71),VLOOKUP($W7329,日射量と図３!$E$6:$F$34,2,TRUE),IF(AND(71&lt;=Z7329,Z7329&lt;107),VLOOKUP($W7329,日射量と図３!$E$6:$G$34,3,TRUE),IF(AND(107&lt;=Z7329,Z7329&lt;143),VLOOKUP($W7329,日射量と図３!$E$6:$H$34,4,TRUE),VLOOKUP($W7329,日射量と図３!$E$6:$I$34,5,TRUE))))))</f>
        <v/>
      </c>
      <c r="AC7329" s="382" t="str">
        <f t="shared" si="1383"/>
        <v/>
      </c>
      <c r="AD7329" s="382" t="str">
        <f t="shared" si="1384"/>
        <v/>
      </c>
    </row>
    <row r="7330" spans="11:30" ht="13.5" customHeight="1">
      <c r="K7330" s="4">
        <f t="shared" si="1380"/>
        <v>4</v>
      </c>
      <c r="L7330" s="34">
        <v>43557</v>
      </c>
      <c r="M7330" s="4">
        <v>306</v>
      </c>
      <c r="N7330" s="4">
        <v>7</v>
      </c>
      <c r="O7330" s="31">
        <v>0.25</v>
      </c>
      <c r="P7330" s="35">
        <v>9.0299999999999994</v>
      </c>
      <c r="Q7330" s="36">
        <f t="shared" si="1381"/>
        <v>15</v>
      </c>
      <c r="R7330" s="4">
        <f t="shared" si="1382"/>
        <v>5.9700000000000006</v>
      </c>
      <c r="S7330" s="31">
        <f t="shared" si="1385"/>
        <v>0.23586805555555557</v>
      </c>
      <c r="T7330" s="31">
        <f t="shared" si="1386"/>
        <v>0.75912037037037028</v>
      </c>
      <c r="U7330" s="4">
        <f t="shared" si="1387"/>
        <v>5.9700000000000006</v>
      </c>
      <c r="V7330" s="4" t="str">
        <f t="shared" si="1388"/>
        <v/>
      </c>
      <c r="W7330" s="18" t="str">
        <f>IF(V7330="","",VLOOKUP(L7330,日射量と図３!$A$4:$C$368,3,TRUE)*238.85/100)</f>
        <v/>
      </c>
      <c r="X7330" s="4" t="str">
        <f t="shared" si="1389"/>
        <v/>
      </c>
      <c r="Y7330" s="4" t="str">
        <f t="shared" si="1390"/>
        <v/>
      </c>
      <c r="Z7330" s="4" t="str">
        <f t="shared" si="1391"/>
        <v/>
      </c>
      <c r="AA7330" s="4" t="str">
        <f>IF($V7330="","",IF(Y7330&lt;36,0,IF(AND(36&lt;=Y7330,Y7330&lt;71),VLOOKUP($W7330,日射量と図３!$E$6:$F$34,2,TRUE),IF(AND(71&lt;=Y7330,Y7330&lt;107),VLOOKUP($W7330,日射量と図３!$E$6:$G$34,3,TRUE),IF(AND(107&lt;=Y7330,Y7330&lt;143),VLOOKUP($W7330,日射量と図３!$E$6:$H$34,4,TRUE),VLOOKUP($W7330,日射量と図３!$E$6:$I$34,5,TRUE))))))</f>
        <v/>
      </c>
      <c r="AB7330" s="4" t="str">
        <f>IF($V7330="","",IF(Z7330&lt;36,0,IF(AND(36&lt;=Z7330,Z7330&lt;71),VLOOKUP($W7330,日射量と図３!$E$6:$F$34,2,TRUE),IF(AND(71&lt;=Z7330,Z7330&lt;107),VLOOKUP($W7330,日射量と図３!$E$6:$G$34,3,TRUE),IF(AND(107&lt;=Z7330,Z7330&lt;143),VLOOKUP($W7330,日射量と図３!$E$6:$H$34,4,TRUE),VLOOKUP($W7330,日射量と図３!$E$6:$I$34,5,TRUE))))))</f>
        <v/>
      </c>
      <c r="AC7330" s="382" t="str">
        <f t="shared" si="1383"/>
        <v/>
      </c>
      <c r="AD7330" s="382" t="str">
        <f t="shared" si="1384"/>
        <v/>
      </c>
    </row>
    <row r="7331" spans="11:30" ht="13.5" customHeight="1">
      <c r="K7331" s="4">
        <f t="shared" si="1380"/>
        <v>4</v>
      </c>
      <c r="L7331" s="34">
        <v>43557</v>
      </c>
      <c r="M7331" s="4">
        <v>306</v>
      </c>
      <c r="N7331" s="4">
        <v>8</v>
      </c>
      <c r="O7331" s="31">
        <v>0.29166666666666669</v>
      </c>
      <c r="P7331" s="35">
        <v>9.73</v>
      </c>
      <c r="Q7331" s="36">
        <f t="shared" si="1381"/>
        <v>12</v>
      </c>
      <c r="R7331" s="4">
        <f t="shared" si="1382"/>
        <v>2.2699999999999996</v>
      </c>
      <c r="S7331" s="31">
        <f t="shared" si="1385"/>
        <v>0.23586805555555557</v>
      </c>
      <c r="T7331" s="31">
        <f t="shared" si="1386"/>
        <v>0.75912037037037028</v>
      </c>
      <c r="U7331" s="4">
        <f t="shared" si="1387"/>
        <v>2.2699999999999996</v>
      </c>
      <c r="V7331" s="4" t="str">
        <f t="shared" si="1388"/>
        <v/>
      </c>
      <c r="W7331" s="18" t="str">
        <f>IF(V7331="","",VLOOKUP(L7331,日射量と図３!$A$4:$C$368,3,TRUE)*238.85/100)</f>
        <v/>
      </c>
      <c r="X7331" s="4" t="str">
        <f t="shared" si="1389"/>
        <v/>
      </c>
      <c r="Y7331" s="4" t="str">
        <f t="shared" si="1390"/>
        <v/>
      </c>
      <c r="Z7331" s="4" t="str">
        <f t="shared" si="1391"/>
        <v/>
      </c>
      <c r="AA7331" s="4" t="str">
        <f>IF($V7331="","",IF(Y7331&lt;36,0,IF(AND(36&lt;=Y7331,Y7331&lt;71),VLOOKUP($W7331,日射量と図３!$E$6:$F$34,2,TRUE),IF(AND(71&lt;=Y7331,Y7331&lt;107),VLOOKUP($W7331,日射量と図３!$E$6:$G$34,3,TRUE),IF(AND(107&lt;=Y7331,Y7331&lt;143),VLOOKUP($W7331,日射量と図３!$E$6:$H$34,4,TRUE),VLOOKUP($W7331,日射量と図３!$E$6:$I$34,5,TRUE))))))</f>
        <v/>
      </c>
      <c r="AB7331" s="4" t="str">
        <f>IF($V7331="","",IF(Z7331&lt;36,0,IF(AND(36&lt;=Z7331,Z7331&lt;71),VLOOKUP($W7331,日射量と図３!$E$6:$F$34,2,TRUE),IF(AND(71&lt;=Z7331,Z7331&lt;107),VLOOKUP($W7331,日射量と図３!$E$6:$G$34,3,TRUE),IF(AND(107&lt;=Z7331,Z7331&lt;143),VLOOKUP($W7331,日射量と図３!$E$6:$H$34,4,TRUE),VLOOKUP($W7331,日射量と図３!$E$6:$I$34,5,TRUE))))))</f>
        <v/>
      </c>
      <c r="AC7331" s="382" t="str">
        <f t="shared" si="1383"/>
        <v/>
      </c>
      <c r="AD7331" s="382" t="str">
        <f t="shared" si="1384"/>
        <v/>
      </c>
    </row>
    <row r="7332" spans="11:30" ht="13.5" customHeight="1">
      <c r="K7332" s="4">
        <f t="shared" si="1380"/>
        <v>4</v>
      </c>
      <c r="L7332" s="34">
        <v>43557</v>
      </c>
      <c r="M7332" s="4">
        <v>306</v>
      </c>
      <c r="N7332" s="4">
        <v>9</v>
      </c>
      <c r="O7332" s="31">
        <v>0.33333333333333331</v>
      </c>
      <c r="P7332" s="35">
        <v>11.049999999999999</v>
      </c>
      <c r="Q7332" s="36">
        <f t="shared" si="1381"/>
        <v>12</v>
      </c>
      <c r="R7332" s="4">
        <f t="shared" si="1382"/>
        <v>0.95000000000000107</v>
      </c>
      <c r="S7332" s="31">
        <f t="shared" si="1385"/>
        <v>0.23586805555555557</v>
      </c>
      <c r="T7332" s="31">
        <f t="shared" si="1386"/>
        <v>0.75912037037037028</v>
      </c>
      <c r="U7332" s="4">
        <f t="shared" si="1387"/>
        <v>0.95000000000000107</v>
      </c>
      <c r="V7332" s="4" t="str">
        <f t="shared" si="1388"/>
        <v/>
      </c>
      <c r="W7332" s="18" t="str">
        <f>IF(V7332="","",VLOOKUP(L7332,日射量と図３!$A$4:$C$368,3,TRUE)*238.85/100)</f>
        <v/>
      </c>
      <c r="X7332" s="4" t="str">
        <f t="shared" si="1389"/>
        <v/>
      </c>
      <c r="Y7332" s="4" t="str">
        <f t="shared" si="1390"/>
        <v/>
      </c>
      <c r="Z7332" s="4" t="str">
        <f t="shared" si="1391"/>
        <v/>
      </c>
      <c r="AA7332" s="4" t="str">
        <f>IF($V7332="","",IF(Y7332&lt;36,0,IF(AND(36&lt;=Y7332,Y7332&lt;71),VLOOKUP($W7332,日射量と図３!$E$6:$F$34,2,TRUE),IF(AND(71&lt;=Y7332,Y7332&lt;107),VLOOKUP($W7332,日射量と図３!$E$6:$G$34,3,TRUE),IF(AND(107&lt;=Y7332,Y7332&lt;143),VLOOKUP($W7332,日射量と図３!$E$6:$H$34,4,TRUE),VLOOKUP($W7332,日射量と図３!$E$6:$I$34,5,TRUE))))))</f>
        <v/>
      </c>
      <c r="AB7332" s="4" t="str">
        <f>IF($V7332="","",IF(Z7332&lt;36,0,IF(AND(36&lt;=Z7332,Z7332&lt;71),VLOOKUP($W7332,日射量と図３!$E$6:$F$34,2,TRUE),IF(AND(71&lt;=Z7332,Z7332&lt;107),VLOOKUP($W7332,日射量と図３!$E$6:$G$34,3,TRUE),IF(AND(107&lt;=Z7332,Z7332&lt;143),VLOOKUP($W7332,日射量と図３!$E$6:$H$34,4,TRUE),VLOOKUP($W7332,日射量と図３!$E$6:$I$34,5,TRUE))))))</f>
        <v/>
      </c>
      <c r="AC7332" s="382" t="str">
        <f t="shared" si="1383"/>
        <v/>
      </c>
      <c r="AD7332" s="382" t="str">
        <f t="shared" si="1384"/>
        <v/>
      </c>
    </row>
    <row r="7333" spans="11:30" ht="13.5" customHeight="1">
      <c r="K7333" s="4">
        <f t="shared" si="1380"/>
        <v>4</v>
      </c>
      <c r="L7333" s="34">
        <v>43557</v>
      </c>
      <c r="M7333" s="4">
        <v>306</v>
      </c>
      <c r="N7333" s="4">
        <v>10</v>
      </c>
      <c r="O7333" s="31">
        <v>0.375</v>
      </c>
      <c r="P7333" s="35">
        <v>12.73</v>
      </c>
      <c r="Q7333" s="36">
        <f t="shared" si="1381"/>
        <v>12</v>
      </c>
      <c r="R7333" s="4">
        <f t="shared" si="1382"/>
        <v>0</v>
      </c>
      <c r="S7333" s="31">
        <f t="shared" si="1385"/>
        <v>0.23586805555555557</v>
      </c>
      <c r="T7333" s="31">
        <f t="shared" si="1386"/>
        <v>0.75912037037037028</v>
      </c>
      <c r="U7333" s="4">
        <f t="shared" si="1387"/>
        <v>0</v>
      </c>
      <c r="V7333" s="4" t="str">
        <f t="shared" si="1388"/>
        <v/>
      </c>
      <c r="W7333" s="18" t="str">
        <f>IF(V7333="","",VLOOKUP(L7333,日射量と図３!$A$4:$C$368,3,TRUE)*238.85/100)</f>
        <v/>
      </c>
      <c r="X7333" s="4" t="str">
        <f t="shared" si="1389"/>
        <v/>
      </c>
      <c r="Y7333" s="4" t="str">
        <f t="shared" si="1390"/>
        <v/>
      </c>
      <c r="Z7333" s="4" t="str">
        <f t="shared" si="1391"/>
        <v/>
      </c>
      <c r="AA7333" s="4" t="str">
        <f>IF($V7333="","",IF(Y7333&lt;36,0,IF(AND(36&lt;=Y7333,Y7333&lt;71),VLOOKUP($W7333,日射量と図３!$E$6:$F$34,2,TRUE),IF(AND(71&lt;=Y7333,Y7333&lt;107),VLOOKUP($W7333,日射量と図３!$E$6:$G$34,3,TRUE),IF(AND(107&lt;=Y7333,Y7333&lt;143),VLOOKUP($W7333,日射量と図３!$E$6:$H$34,4,TRUE),VLOOKUP($W7333,日射量と図３!$E$6:$I$34,5,TRUE))))))</f>
        <v/>
      </c>
      <c r="AB7333" s="4" t="str">
        <f>IF($V7333="","",IF(Z7333&lt;36,0,IF(AND(36&lt;=Z7333,Z7333&lt;71),VLOOKUP($W7333,日射量と図３!$E$6:$F$34,2,TRUE),IF(AND(71&lt;=Z7333,Z7333&lt;107),VLOOKUP($W7333,日射量と図３!$E$6:$G$34,3,TRUE),IF(AND(107&lt;=Z7333,Z7333&lt;143),VLOOKUP($W7333,日射量と図３!$E$6:$H$34,4,TRUE),VLOOKUP($W7333,日射量と図３!$E$6:$I$34,5,TRUE))))))</f>
        <v/>
      </c>
      <c r="AC7333" s="382" t="str">
        <f t="shared" si="1383"/>
        <v/>
      </c>
      <c r="AD7333" s="382" t="str">
        <f t="shared" si="1384"/>
        <v/>
      </c>
    </row>
    <row r="7334" spans="11:30" ht="13.5" customHeight="1">
      <c r="K7334" s="4">
        <f t="shared" si="1380"/>
        <v>4</v>
      </c>
      <c r="L7334" s="34">
        <v>43557</v>
      </c>
      <c r="M7334" s="4">
        <v>306</v>
      </c>
      <c r="N7334" s="4">
        <v>11</v>
      </c>
      <c r="O7334" s="31">
        <v>0.41666666666666669</v>
      </c>
      <c r="P7334" s="35">
        <v>14.05</v>
      </c>
      <c r="Q7334" s="36">
        <f t="shared" si="1381"/>
        <v>12</v>
      </c>
      <c r="R7334" s="4">
        <f t="shared" si="1382"/>
        <v>0</v>
      </c>
      <c r="S7334" s="31">
        <f t="shared" si="1385"/>
        <v>0.23586805555555557</v>
      </c>
      <c r="T7334" s="31">
        <f t="shared" si="1386"/>
        <v>0.75912037037037028</v>
      </c>
      <c r="U7334" s="4">
        <f t="shared" si="1387"/>
        <v>0</v>
      </c>
      <c r="V7334" s="4" t="str">
        <f t="shared" si="1388"/>
        <v/>
      </c>
      <c r="W7334" s="18" t="str">
        <f>IF(V7334="","",VLOOKUP(L7334,日射量と図３!$A$4:$C$368,3,TRUE)*238.85/100)</f>
        <v/>
      </c>
      <c r="X7334" s="4" t="str">
        <f t="shared" si="1389"/>
        <v/>
      </c>
      <c r="Y7334" s="4" t="str">
        <f t="shared" si="1390"/>
        <v/>
      </c>
      <c r="Z7334" s="4" t="str">
        <f t="shared" si="1391"/>
        <v/>
      </c>
      <c r="AA7334" s="4" t="str">
        <f>IF($V7334="","",IF(Y7334&lt;36,0,IF(AND(36&lt;=Y7334,Y7334&lt;71),VLOOKUP($W7334,日射量と図３!$E$6:$F$34,2,TRUE),IF(AND(71&lt;=Y7334,Y7334&lt;107),VLOOKUP($W7334,日射量と図３!$E$6:$G$34,3,TRUE),IF(AND(107&lt;=Y7334,Y7334&lt;143),VLOOKUP($W7334,日射量と図３!$E$6:$H$34,4,TRUE),VLOOKUP($W7334,日射量と図３!$E$6:$I$34,5,TRUE))))))</f>
        <v/>
      </c>
      <c r="AB7334" s="4" t="str">
        <f>IF($V7334="","",IF(Z7334&lt;36,0,IF(AND(36&lt;=Z7334,Z7334&lt;71),VLOOKUP($W7334,日射量と図３!$E$6:$F$34,2,TRUE),IF(AND(71&lt;=Z7334,Z7334&lt;107),VLOOKUP($W7334,日射量と図３!$E$6:$G$34,3,TRUE),IF(AND(107&lt;=Z7334,Z7334&lt;143),VLOOKUP($W7334,日射量と図３!$E$6:$H$34,4,TRUE),VLOOKUP($W7334,日射量と図３!$E$6:$I$34,5,TRUE))))))</f>
        <v/>
      </c>
      <c r="AC7334" s="382" t="str">
        <f t="shared" si="1383"/>
        <v/>
      </c>
      <c r="AD7334" s="382" t="str">
        <f t="shared" si="1384"/>
        <v/>
      </c>
    </row>
    <row r="7335" spans="11:30" ht="13.5" customHeight="1">
      <c r="K7335" s="4">
        <f t="shared" si="1380"/>
        <v>4</v>
      </c>
      <c r="L7335" s="34">
        <v>43557</v>
      </c>
      <c r="M7335" s="4">
        <v>306</v>
      </c>
      <c r="N7335" s="4">
        <v>12</v>
      </c>
      <c r="O7335" s="31">
        <v>0.45833333333333331</v>
      </c>
      <c r="P7335" s="35">
        <v>15.469999999999999</v>
      </c>
      <c r="Q7335" s="36">
        <f t="shared" si="1381"/>
        <v>12</v>
      </c>
      <c r="R7335" s="4">
        <f t="shared" si="1382"/>
        <v>0</v>
      </c>
      <c r="S7335" s="31">
        <f t="shared" si="1385"/>
        <v>0.23586805555555557</v>
      </c>
      <c r="T7335" s="31">
        <f t="shared" si="1386"/>
        <v>0.75912037037037028</v>
      </c>
      <c r="U7335" s="4">
        <f t="shared" si="1387"/>
        <v>0</v>
      </c>
      <c r="V7335" s="4" t="str">
        <f t="shared" si="1388"/>
        <v/>
      </c>
      <c r="W7335" s="18" t="str">
        <f>IF(V7335="","",VLOOKUP(L7335,日射量と図３!$A$4:$C$368,3,TRUE)*238.85/100)</f>
        <v/>
      </c>
      <c r="X7335" s="4" t="str">
        <f t="shared" si="1389"/>
        <v/>
      </c>
      <c r="Y7335" s="4" t="str">
        <f t="shared" si="1390"/>
        <v/>
      </c>
      <c r="Z7335" s="4" t="str">
        <f t="shared" si="1391"/>
        <v/>
      </c>
      <c r="AA7335" s="4" t="str">
        <f>IF($V7335="","",IF(Y7335&lt;36,0,IF(AND(36&lt;=Y7335,Y7335&lt;71),VLOOKUP($W7335,日射量と図３!$E$6:$F$34,2,TRUE),IF(AND(71&lt;=Y7335,Y7335&lt;107),VLOOKUP($W7335,日射量と図３!$E$6:$G$34,3,TRUE),IF(AND(107&lt;=Y7335,Y7335&lt;143),VLOOKUP($W7335,日射量と図３!$E$6:$H$34,4,TRUE),VLOOKUP($W7335,日射量と図３!$E$6:$I$34,5,TRUE))))))</f>
        <v/>
      </c>
      <c r="AB7335" s="4" t="str">
        <f>IF($V7335="","",IF(Z7335&lt;36,0,IF(AND(36&lt;=Z7335,Z7335&lt;71),VLOOKUP($W7335,日射量と図３!$E$6:$F$34,2,TRUE),IF(AND(71&lt;=Z7335,Z7335&lt;107),VLOOKUP($W7335,日射量と図３!$E$6:$G$34,3,TRUE),IF(AND(107&lt;=Z7335,Z7335&lt;143),VLOOKUP($W7335,日射量と図３!$E$6:$H$34,4,TRUE),VLOOKUP($W7335,日射量と図３!$E$6:$I$34,5,TRUE))))))</f>
        <v/>
      </c>
      <c r="AC7335" s="382" t="str">
        <f t="shared" si="1383"/>
        <v/>
      </c>
      <c r="AD7335" s="382" t="str">
        <f t="shared" si="1384"/>
        <v/>
      </c>
    </row>
    <row r="7336" spans="11:30" ht="13.5" customHeight="1">
      <c r="K7336" s="4">
        <f t="shared" si="1380"/>
        <v>4</v>
      </c>
      <c r="L7336" s="34">
        <v>43557</v>
      </c>
      <c r="M7336" s="4">
        <v>306</v>
      </c>
      <c r="N7336" s="4">
        <v>13</v>
      </c>
      <c r="O7336" s="31">
        <v>0.5</v>
      </c>
      <c r="P7336" s="35">
        <v>16.759999999999998</v>
      </c>
      <c r="Q7336" s="36">
        <f t="shared" si="1381"/>
        <v>12</v>
      </c>
      <c r="R7336" s="4">
        <f t="shared" si="1382"/>
        <v>0</v>
      </c>
      <c r="S7336" s="31">
        <f t="shared" si="1385"/>
        <v>0.23586805555555557</v>
      </c>
      <c r="T7336" s="31">
        <f t="shared" si="1386"/>
        <v>0.75912037037037028</v>
      </c>
      <c r="U7336" s="4">
        <f t="shared" si="1387"/>
        <v>0</v>
      </c>
      <c r="V7336" s="4" t="str">
        <f t="shared" si="1388"/>
        <v/>
      </c>
      <c r="W7336" s="18" t="str">
        <f>IF(V7336="","",VLOOKUP(L7336,日射量と図３!$A$4:$C$368,3,TRUE)*238.85/100)</f>
        <v/>
      </c>
      <c r="X7336" s="4" t="str">
        <f t="shared" si="1389"/>
        <v/>
      </c>
      <c r="Y7336" s="4" t="str">
        <f t="shared" si="1390"/>
        <v/>
      </c>
      <c r="Z7336" s="4" t="str">
        <f t="shared" si="1391"/>
        <v/>
      </c>
      <c r="AA7336" s="4" t="str">
        <f>IF($V7336="","",IF(Y7336&lt;36,0,IF(AND(36&lt;=Y7336,Y7336&lt;71),VLOOKUP($W7336,日射量と図３!$E$6:$F$34,2,TRUE),IF(AND(71&lt;=Y7336,Y7336&lt;107),VLOOKUP($W7336,日射量と図３!$E$6:$G$34,3,TRUE),IF(AND(107&lt;=Y7336,Y7336&lt;143),VLOOKUP($W7336,日射量と図３!$E$6:$H$34,4,TRUE),VLOOKUP($W7336,日射量と図３!$E$6:$I$34,5,TRUE))))))</f>
        <v/>
      </c>
      <c r="AB7336" s="4" t="str">
        <f>IF($V7336="","",IF(Z7336&lt;36,0,IF(AND(36&lt;=Z7336,Z7336&lt;71),VLOOKUP($W7336,日射量と図３!$E$6:$F$34,2,TRUE),IF(AND(71&lt;=Z7336,Z7336&lt;107),VLOOKUP($W7336,日射量と図３!$E$6:$G$34,3,TRUE),IF(AND(107&lt;=Z7336,Z7336&lt;143),VLOOKUP($W7336,日射量と図３!$E$6:$H$34,4,TRUE),VLOOKUP($W7336,日射量と図３!$E$6:$I$34,5,TRUE))))))</f>
        <v/>
      </c>
      <c r="AC7336" s="382" t="str">
        <f t="shared" si="1383"/>
        <v/>
      </c>
      <c r="AD7336" s="382" t="str">
        <f t="shared" si="1384"/>
        <v/>
      </c>
    </row>
    <row r="7337" spans="11:30" ht="13.5" customHeight="1">
      <c r="K7337" s="4">
        <f t="shared" si="1380"/>
        <v>4</v>
      </c>
      <c r="L7337" s="34">
        <v>43557</v>
      </c>
      <c r="M7337" s="4">
        <v>306</v>
      </c>
      <c r="N7337" s="4">
        <v>14</v>
      </c>
      <c r="O7337" s="31">
        <v>0.54166666666666663</v>
      </c>
      <c r="P7337" s="35">
        <v>17.45</v>
      </c>
      <c r="Q7337" s="36">
        <f t="shared" si="1381"/>
        <v>12</v>
      </c>
      <c r="R7337" s="4">
        <f t="shared" si="1382"/>
        <v>0</v>
      </c>
      <c r="S7337" s="31">
        <f t="shared" si="1385"/>
        <v>0.23586805555555557</v>
      </c>
      <c r="T7337" s="31">
        <f t="shared" si="1386"/>
        <v>0.75912037037037028</v>
      </c>
      <c r="U7337" s="4">
        <f t="shared" si="1387"/>
        <v>0</v>
      </c>
      <c r="V7337" s="4" t="str">
        <f t="shared" si="1388"/>
        <v/>
      </c>
      <c r="W7337" s="18" t="str">
        <f>IF(V7337="","",VLOOKUP(L7337,日射量と図３!$A$4:$C$368,3,TRUE)*238.85/100)</f>
        <v/>
      </c>
      <c r="X7337" s="4" t="str">
        <f t="shared" si="1389"/>
        <v/>
      </c>
      <c r="Y7337" s="4" t="str">
        <f t="shared" si="1390"/>
        <v/>
      </c>
      <c r="Z7337" s="4" t="str">
        <f t="shared" si="1391"/>
        <v/>
      </c>
      <c r="AA7337" s="4" t="str">
        <f>IF($V7337="","",IF(Y7337&lt;36,0,IF(AND(36&lt;=Y7337,Y7337&lt;71),VLOOKUP($W7337,日射量と図３!$E$6:$F$34,2,TRUE),IF(AND(71&lt;=Y7337,Y7337&lt;107),VLOOKUP($W7337,日射量と図３!$E$6:$G$34,3,TRUE),IF(AND(107&lt;=Y7337,Y7337&lt;143),VLOOKUP($W7337,日射量と図３!$E$6:$H$34,4,TRUE),VLOOKUP($W7337,日射量と図３!$E$6:$I$34,5,TRUE))))))</f>
        <v/>
      </c>
      <c r="AB7337" s="4" t="str">
        <f>IF($V7337="","",IF(Z7337&lt;36,0,IF(AND(36&lt;=Z7337,Z7337&lt;71),VLOOKUP($W7337,日射量と図３!$E$6:$F$34,2,TRUE),IF(AND(71&lt;=Z7337,Z7337&lt;107),VLOOKUP($W7337,日射量と図３!$E$6:$G$34,3,TRUE),IF(AND(107&lt;=Z7337,Z7337&lt;143),VLOOKUP($W7337,日射量と図３!$E$6:$H$34,4,TRUE),VLOOKUP($W7337,日射量と図３!$E$6:$I$34,5,TRUE))))))</f>
        <v/>
      </c>
      <c r="AC7337" s="382" t="str">
        <f t="shared" si="1383"/>
        <v/>
      </c>
      <c r="AD7337" s="382" t="str">
        <f t="shared" si="1384"/>
        <v/>
      </c>
    </row>
    <row r="7338" spans="11:30" ht="13.5" customHeight="1">
      <c r="K7338" s="4">
        <f t="shared" si="1380"/>
        <v>4</v>
      </c>
      <c r="L7338" s="34">
        <v>43557</v>
      </c>
      <c r="M7338" s="4">
        <v>306</v>
      </c>
      <c r="N7338" s="4">
        <v>15</v>
      </c>
      <c r="O7338" s="31">
        <v>0.58333333333333337</v>
      </c>
      <c r="P7338" s="35">
        <v>17.100000000000001</v>
      </c>
      <c r="Q7338" s="36">
        <f t="shared" si="1381"/>
        <v>12</v>
      </c>
      <c r="R7338" s="4">
        <f t="shared" si="1382"/>
        <v>0</v>
      </c>
      <c r="S7338" s="31">
        <f t="shared" si="1385"/>
        <v>0.23586805555555557</v>
      </c>
      <c r="T7338" s="31">
        <f t="shared" si="1386"/>
        <v>0.75912037037037028</v>
      </c>
      <c r="U7338" s="4">
        <f t="shared" si="1387"/>
        <v>0</v>
      </c>
      <c r="V7338" s="4" t="str">
        <f t="shared" si="1388"/>
        <v/>
      </c>
      <c r="W7338" s="18" t="str">
        <f>IF(V7338="","",VLOOKUP(L7338,日射量と図３!$A$4:$C$368,3,TRUE)*238.85/100)</f>
        <v/>
      </c>
      <c r="X7338" s="4" t="str">
        <f t="shared" si="1389"/>
        <v/>
      </c>
      <c r="Y7338" s="4" t="str">
        <f t="shared" si="1390"/>
        <v/>
      </c>
      <c r="Z7338" s="4" t="str">
        <f t="shared" si="1391"/>
        <v/>
      </c>
      <c r="AA7338" s="4" t="str">
        <f>IF($V7338="","",IF(Y7338&lt;36,0,IF(AND(36&lt;=Y7338,Y7338&lt;71),VLOOKUP($W7338,日射量と図３!$E$6:$F$34,2,TRUE),IF(AND(71&lt;=Y7338,Y7338&lt;107),VLOOKUP($W7338,日射量と図３!$E$6:$G$34,3,TRUE),IF(AND(107&lt;=Y7338,Y7338&lt;143),VLOOKUP($W7338,日射量と図３!$E$6:$H$34,4,TRUE),VLOOKUP($W7338,日射量と図３!$E$6:$I$34,5,TRUE))))))</f>
        <v/>
      </c>
      <c r="AB7338" s="4" t="str">
        <f>IF($V7338="","",IF(Z7338&lt;36,0,IF(AND(36&lt;=Z7338,Z7338&lt;71),VLOOKUP($W7338,日射量と図３!$E$6:$F$34,2,TRUE),IF(AND(71&lt;=Z7338,Z7338&lt;107),VLOOKUP($W7338,日射量と図３!$E$6:$G$34,3,TRUE),IF(AND(107&lt;=Z7338,Z7338&lt;143),VLOOKUP($W7338,日射量と図３!$E$6:$H$34,4,TRUE),VLOOKUP($W7338,日射量と図３!$E$6:$I$34,5,TRUE))))))</f>
        <v/>
      </c>
      <c r="AC7338" s="382" t="str">
        <f t="shared" si="1383"/>
        <v/>
      </c>
      <c r="AD7338" s="382" t="str">
        <f t="shared" si="1384"/>
        <v/>
      </c>
    </row>
    <row r="7339" spans="11:30" ht="13.5" customHeight="1">
      <c r="K7339" s="4">
        <f t="shared" si="1380"/>
        <v>4</v>
      </c>
      <c r="L7339" s="34">
        <v>43557</v>
      </c>
      <c r="M7339" s="4">
        <v>306</v>
      </c>
      <c r="N7339" s="4">
        <v>16</v>
      </c>
      <c r="O7339" s="31">
        <v>0.625</v>
      </c>
      <c r="P7339" s="35">
        <v>17.28</v>
      </c>
      <c r="Q7339" s="36">
        <f t="shared" si="1381"/>
        <v>16</v>
      </c>
      <c r="R7339" s="4">
        <f t="shared" si="1382"/>
        <v>0</v>
      </c>
      <c r="S7339" s="31">
        <f t="shared" si="1385"/>
        <v>0.23586805555555557</v>
      </c>
      <c r="T7339" s="31">
        <f t="shared" si="1386"/>
        <v>0.75912037037037028</v>
      </c>
      <c r="U7339" s="4">
        <f t="shared" si="1387"/>
        <v>0</v>
      </c>
      <c r="V7339" s="4" t="str">
        <f t="shared" si="1388"/>
        <v/>
      </c>
      <c r="W7339" s="18" t="str">
        <f>IF(V7339="","",VLOOKUP(L7339,日射量と図３!$A$4:$C$368,3,TRUE)*238.85/100)</f>
        <v/>
      </c>
      <c r="X7339" s="4" t="str">
        <f t="shared" si="1389"/>
        <v/>
      </c>
      <c r="Y7339" s="4" t="str">
        <f t="shared" si="1390"/>
        <v/>
      </c>
      <c r="Z7339" s="4" t="str">
        <f t="shared" si="1391"/>
        <v/>
      </c>
      <c r="AA7339" s="4" t="str">
        <f>IF($V7339="","",IF(Y7339&lt;36,0,IF(AND(36&lt;=Y7339,Y7339&lt;71),VLOOKUP($W7339,日射量と図３!$E$6:$F$34,2,TRUE),IF(AND(71&lt;=Y7339,Y7339&lt;107),VLOOKUP($W7339,日射量と図３!$E$6:$G$34,3,TRUE),IF(AND(107&lt;=Y7339,Y7339&lt;143),VLOOKUP($W7339,日射量と図３!$E$6:$H$34,4,TRUE),VLOOKUP($W7339,日射量と図３!$E$6:$I$34,5,TRUE))))))</f>
        <v/>
      </c>
      <c r="AB7339" s="4" t="str">
        <f>IF($V7339="","",IF(Z7339&lt;36,0,IF(AND(36&lt;=Z7339,Z7339&lt;71),VLOOKUP($W7339,日射量と図３!$E$6:$F$34,2,TRUE),IF(AND(71&lt;=Z7339,Z7339&lt;107),VLOOKUP($W7339,日射量と図３!$E$6:$G$34,3,TRUE),IF(AND(107&lt;=Z7339,Z7339&lt;143),VLOOKUP($W7339,日射量と図３!$E$6:$H$34,4,TRUE),VLOOKUP($W7339,日射量と図３!$E$6:$I$34,5,TRUE))))))</f>
        <v/>
      </c>
      <c r="AC7339" s="382" t="str">
        <f t="shared" si="1383"/>
        <v/>
      </c>
      <c r="AD7339" s="382" t="str">
        <f t="shared" si="1384"/>
        <v/>
      </c>
    </row>
    <row r="7340" spans="11:30" ht="13.5" customHeight="1">
      <c r="K7340" s="4">
        <f t="shared" si="1380"/>
        <v>4</v>
      </c>
      <c r="L7340" s="34">
        <v>43557</v>
      </c>
      <c r="M7340" s="4">
        <v>306</v>
      </c>
      <c r="N7340" s="4">
        <v>17</v>
      </c>
      <c r="O7340" s="31">
        <v>0.66666666666666663</v>
      </c>
      <c r="P7340" s="35">
        <v>16.940000000000001</v>
      </c>
      <c r="Q7340" s="36">
        <f t="shared" si="1381"/>
        <v>16</v>
      </c>
      <c r="R7340" s="4">
        <f t="shared" si="1382"/>
        <v>0</v>
      </c>
      <c r="S7340" s="31">
        <f t="shared" si="1385"/>
        <v>0.23586805555555557</v>
      </c>
      <c r="T7340" s="31">
        <f t="shared" si="1386"/>
        <v>0.75912037037037028</v>
      </c>
      <c r="U7340" s="4">
        <f t="shared" si="1387"/>
        <v>0</v>
      </c>
      <c r="V7340" s="4" t="str">
        <f t="shared" si="1388"/>
        <v/>
      </c>
      <c r="W7340" s="18" t="str">
        <f>IF(V7340="","",VLOOKUP(L7340,日射量と図３!$A$4:$C$368,3,TRUE)*238.85/100)</f>
        <v/>
      </c>
      <c r="X7340" s="4" t="str">
        <f t="shared" si="1389"/>
        <v/>
      </c>
      <c r="Y7340" s="4" t="str">
        <f t="shared" si="1390"/>
        <v/>
      </c>
      <c r="Z7340" s="4" t="str">
        <f t="shared" si="1391"/>
        <v/>
      </c>
      <c r="AA7340" s="4" t="str">
        <f>IF($V7340="","",IF(Y7340&lt;36,0,IF(AND(36&lt;=Y7340,Y7340&lt;71),VLOOKUP($W7340,日射量と図３!$E$6:$F$34,2,TRUE),IF(AND(71&lt;=Y7340,Y7340&lt;107),VLOOKUP($W7340,日射量と図３!$E$6:$G$34,3,TRUE),IF(AND(107&lt;=Y7340,Y7340&lt;143),VLOOKUP($W7340,日射量と図３!$E$6:$H$34,4,TRUE),VLOOKUP($W7340,日射量と図３!$E$6:$I$34,5,TRUE))))))</f>
        <v/>
      </c>
      <c r="AB7340" s="4" t="str">
        <f>IF($V7340="","",IF(Z7340&lt;36,0,IF(AND(36&lt;=Z7340,Z7340&lt;71),VLOOKUP($W7340,日射量と図３!$E$6:$F$34,2,TRUE),IF(AND(71&lt;=Z7340,Z7340&lt;107),VLOOKUP($W7340,日射量と図３!$E$6:$G$34,3,TRUE),IF(AND(107&lt;=Z7340,Z7340&lt;143),VLOOKUP($W7340,日射量と図３!$E$6:$H$34,4,TRUE),VLOOKUP($W7340,日射量と図３!$E$6:$I$34,5,TRUE))))))</f>
        <v/>
      </c>
      <c r="AC7340" s="382" t="str">
        <f t="shared" si="1383"/>
        <v/>
      </c>
      <c r="AD7340" s="382" t="str">
        <f t="shared" si="1384"/>
        <v/>
      </c>
    </row>
    <row r="7341" spans="11:30" ht="13.5" customHeight="1">
      <c r="K7341" s="4">
        <f t="shared" si="1380"/>
        <v>4</v>
      </c>
      <c r="L7341" s="34">
        <v>43557</v>
      </c>
      <c r="M7341" s="4">
        <v>306</v>
      </c>
      <c r="N7341" s="4">
        <v>18</v>
      </c>
      <c r="O7341" s="31">
        <v>0.70833333333333337</v>
      </c>
      <c r="P7341" s="35">
        <v>15.910000000000002</v>
      </c>
      <c r="Q7341" s="36">
        <f t="shared" si="1381"/>
        <v>16</v>
      </c>
      <c r="R7341" s="4">
        <f t="shared" si="1382"/>
        <v>8.9999999999998082E-2</v>
      </c>
      <c r="S7341" s="31">
        <f t="shared" si="1385"/>
        <v>0.23586805555555557</v>
      </c>
      <c r="T7341" s="31">
        <f t="shared" si="1386"/>
        <v>0.75912037037037028</v>
      </c>
      <c r="U7341" s="4">
        <f t="shared" si="1387"/>
        <v>8.9999999999998082E-2</v>
      </c>
      <c r="V7341" s="4" t="str">
        <f t="shared" si="1388"/>
        <v/>
      </c>
      <c r="W7341" s="18" t="str">
        <f>IF(V7341="","",VLOOKUP(L7341,日射量と図３!$A$4:$C$368,3,TRUE)*238.85/100)</f>
        <v/>
      </c>
      <c r="X7341" s="4" t="str">
        <f t="shared" si="1389"/>
        <v/>
      </c>
      <c r="Y7341" s="4" t="str">
        <f t="shared" si="1390"/>
        <v/>
      </c>
      <c r="Z7341" s="4" t="str">
        <f t="shared" si="1391"/>
        <v/>
      </c>
      <c r="AA7341" s="4" t="str">
        <f>IF($V7341="","",IF(Y7341&lt;36,0,IF(AND(36&lt;=Y7341,Y7341&lt;71),VLOOKUP($W7341,日射量と図３!$E$6:$F$34,2,TRUE),IF(AND(71&lt;=Y7341,Y7341&lt;107),VLOOKUP($W7341,日射量と図３!$E$6:$G$34,3,TRUE),IF(AND(107&lt;=Y7341,Y7341&lt;143),VLOOKUP($W7341,日射量と図３!$E$6:$H$34,4,TRUE),VLOOKUP($W7341,日射量と図３!$E$6:$I$34,5,TRUE))))))</f>
        <v/>
      </c>
      <c r="AB7341" s="4" t="str">
        <f>IF($V7341="","",IF(Z7341&lt;36,0,IF(AND(36&lt;=Z7341,Z7341&lt;71),VLOOKUP($W7341,日射量と図３!$E$6:$F$34,2,TRUE),IF(AND(71&lt;=Z7341,Z7341&lt;107),VLOOKUP($W7341,日射量と図３!$E$6:$G$34,3,TRUE),IF(AND(107&lt;=Z7341,Z7341&lt;143),VLOOKUP($W7341,日射量と図３!$E$6:$H$34,4,TRUE),VLOOKUP($W7341,日射量と図３!$E$6:$I$34,5,TRUE))))))</f>
        <v/>
      </c>
      <c r="AC7341" s="382" t="str">
        <f t="shared" si="1383"/>
        <v/>
      </c>
      <c r="AD7341" s="382" t="str">
        <f t="shared" si="1384"/>
        <v/>
      </c>
    </row>
    <row r="7342" spans="11:30" ht="13.5" customHeight="1">
      <c r="K7342" s="4">
        <f t="shared" si="1380"/>
        <v>4</v>
      </c>
      <c r="L7342" s="34">
        <v>43557</v>
      </c>
      <c r="M7342" s="4">
        <v>306</v>
      </c>
      <c r="N7342" s="4">
        <v>19</v>
      </c>
      <c r="O7342" s="31">
        <v>0.75</v>
      </c>
      <c r="P7342" s="35">
        <v>14.569999999999999</v>
      </c>
      <c r="Q7342" s="36">
        <f t="shared" si="1381"/>
        <v>16</v>
      </c>
      <c r="R7342" s="4">
        <f t="shared" si="1382"/>
        <v>1.4300000000000015</v>
      </c>
      <c r="S7342" s="31">
        <f t="shared" si="1385"/>
        <v>0.23586805555555557</v>
      </c>
      <c r="T7342" s="31">
        <f t="shared" si="1386"/>
        <v>0.75912037037037028</v>
      </c>
      <c r="U7342" s="4">
        <f t="shared" si="1387"/>
        <v>1.4300000000000015</v>
      </c>
      <c r="V7342" s="4" t="str">
        <f t="shared" si="1388"/>
        <v/>
      </c>
      <c r="W7342" s="18" t="str">
        <f>IF(V7342="","",VLOOKUP(L7342,日射量と図３!$A$4:$C$368,3,TRUE)*238.85/100)</f>
        <v/>
      </c>
      <c r="X7342" s="4" t="str">
        <f t="shared" si="1389"/>
        <v/>
      </c>
      <c r="Y7342" s="4" t="str">
        <f t="shared" si="1390"/>
        <v/>
      </c>
      <c r="Z7342" s="4" t="str">
        <f t="shared" si="1391"/>
        <v/>
      </c>
      <c r="AA7342" s="4" t="str">
        <f>IF($V7342="","",IF(Y7342&lt;36,0,IF(AND(36&lt;=Y7342,Y7342&lt;71),VLOOKUP($W7342,日射量と図３!$E$6:$F$34,2,TRUE),IF(AND(71&lt;=Y7342,Y7342&lt;107),VLOOKUP($W7342,日射量と図３!$E$6:$G$34,3,TRUE),IF(AND(107&lt;=Y7342,Y7342&lt;143),VLOOKUP($W7342,日射量と図３!$E$6:$H$34,4,TRUE),VLOOKUP($W7342,日射量と図３!$E$6:$I$34,5,TRUE))))))</f>
        <v/>
      </c>
      <c r="AB7342" s="4" t="str">
        <f>IF($V7342="","",IF(Z7342&lt;36,0,IF(AND(36&lt;=Z7342,Z7342&lt;71),VLOOKUP($W7342,日射量と図３!$E$6:$F$34,2,TRUE),IF(AND(71&lt;=Z7342,Z7342&lt;107),VLOOKUP($W7342,日射量と図３!$E$6:$G$34,3,TRUE),IF(AND(107&lt;=Z7342,Z7342&lt;143),VLOOKUP($W7342,日射量と図３!$E$6:$H$34,4,TRUE),VLOOKUP($W7342,日射量と図３!$E$6:$I$34,5,TRUE))))))</f>
        <v/>
      </c>
      <c r="AC7342" s="382" t="str">
        <f t="shared" si="1383"/>
        <v/>
      </c>
      <c r="AD7342" s="382" t="str">
        <f t="shared" si="1384"/>
        <v/>
      </c>
    </row>
    <row r="7343" spans="11:30" ht="13.5" customHeight="1">
      <c r="K7343" s="4">
        <f t="shared" si="1380"/>
        <v>4</v>
      </c>
      <c r="L7343" s="34">
        <v>43557</v>
      </c>
      <c r="M7343" s="4">
        <v>306</v>
      </c>
      <c r="N7343" s="4">
        <v>20</v>
      </c>
      <c r="O7343" s="31">
        <v>0.79166666666666663</v>
      </c>
      <c r="P7343" s="35">
        <v>13.59</v>
      </c>
      <c r="Q7343" s="36">
        <f t="shared" si="1381"/>
        <v>16</v>
      </c>
      <c r="R7343" s="4">
        <f t="shared" si="1382"/>
        <v>2.41</v>
      </c>
      <c r="S7343" s="31">
        <f t="shared" si="1385"/>
        <v>0.23586805555555557</v>
      </c>
      <c r="T7343" s="31">
        <f t="shared" si="1386"/>
        <v>0.75912037037037028</v>
      </c>
      <c r="U7343" s="4">
        <f t="shared" si="1387"/>
        <v>0</v>
      </c>
      <c r="V7343" s="4" t="str">
        <f t="shared" si="1388"/>
        <v/>
      </c>
      <c r="W7343" s="18" t="str">
        <f>IF(V7343="","",VLOOKUP(L7343,日射量と図３!$A$4:$C$368,3,TRUE)*238.85/100)</f>
        <v/>
      </c>
      <c r="X7343" s="4" t="str">
        <f t="shared" si="1389"/>
        <v/>
      </c>
      <c r="Y7343" s="4" t="str">
        <f t="shared" si="1390"/>
        <v/>
      </c>
      <c r="Z7343" s="4" t="str">
        <f t="shared" si="1391"/>
        <v/>
      </c>
      <c r="AA7343" s="4" t="str">
        <f>IF($V7343="","",IF(Y7343&lt;36,0,IF(AND(36&lt;=Y7343,Y7343&lt;71),VLOOKUP($W7343,日射量と図３!$E$6:$F$34,2,TRUE),IF(AND(71&lt;=Y7343,Y7343&lt;107),VLOOKUP($W7343,日射量と図３!$E$6:$G$34,3,TRUE),IF(AND(107&lt;=Y7343,Y7343&lt;143),VLOOKUP($W7343,日射量と図３!$E$6:$H$34,4,TRUE),VLOOKUP($W7343,日射量と図３!$E$6:$I$34,5,TRUE))))))</f>
        <v/>
      </c>
      <c r="AB7343" s="4" t="str">
        <f>IF($V7343="","",IF(Z7343&lt;36,0,IF(AND(36&lt;=Z7343,Z7343&lt;71),VLOOKUP($W7343,日射量と図３!$E$6:$F$34,2,TRUE),IF(AND(71&lt;=Z7343,Z7343&lt;107),VLOOKUP($W7343,日射量と図３!$E$6:$G$34,3,TRUE),IF(AND(107&lt;=Z7343,Z7343&lt;143),VLOOKUP($W7343,日射量と図３!$E$6:$H$34,4,TRUE),VLOOKUP($W7343,日射量と図３!$E$6:$I$34,5,TRUE))))))</f>
        <v/>
      </c>
      <c r="AC7343" s="382" t="str">
        <f t="shared" si="1383"/>
        <v/>
      </c>
      <c r="AD7343" s="382" t="str">
        <f t="shared" si="1384"/>
        <v/>
      </c>
    </row>
    <row r="7344" spans="11:30" ht="13.5" customHeight="1">
      <c r="K7344" s="4">
        <f t="shared" si="1380"/>
        <v>4</v>
      </c>
      <c r="L7344" s="34">
        <v>43557</v>
      </c>
      <c r="M7344" s="4">
        <v>306</v>
      </c>
      <c r="N7344" s="4">
        <v>21</v>
      </c>
      <c r="O7344" s="31">
        <v>0.83333333333333337</v>
      </c>
      <c r="P7344" s="35">
        <v>12.86</v>
      </c>
      <c r="Q7344" s="36">
        <f t="shared" si="1381"/>
        <v>16</v>
      </c>
      <c r="R7344" s="4">
        <f t="shared" si="1382"/>
        <v>3.1400000000000006</v>
      </c>
      <c r="S7344" s="31">
        <f t="shared" si="1385"/>
        <v>0.23586805555555557</v>
      </c>
      <c r="T7344" s="31">
        <f t="shared" si="1386"/>
        <v>0.75912037037037028</v>
      </c>
      <c r="U7344" s="4">
        <f t="shared" si="1387"/>
        <v>0</v>
      </c>
      <c r="V7344" s="4" t="str">
        <f t="shared" si="1388"/>
        <v/>
      </c>
      <c r="W7344" s="18" t="str">
        <f>IF(V7344="","",VLOOKUP(L7344,日射量と図３!$A$4:$C$368,3,TRUE)*238.85/100)</f>
        <v/>
      </c>
      <c r="X7344" s="4" t="str">
        <f t="shared" si="1389"/>
        <v/>
      </c>
      <c r="Y7344" s="4" t="str">
        <f t="shared" si="1390"/>
        <v/>
      </c>
      <c r="Z7344" s="4" t="str">
        <f t="shared" si="1391"/>
        <v/>
      </c>
      <c r="AA7344" s="4" t="str">
        <f>IF($V7344="","",IF(Y7344&lt;36,0,IF(AND(36&lt;=Y7344,Y7344&lt;71),VLOOKUP($W7344,日射量と図３!$E$6:$F$34,2,TRUE),IF(AND(71&lt;=Y7344,Y7344&lt;107),VLOOKUP($W7344,日射量と図３!$E$6:$G$34,3,TRUE),IF(AND(107&lt;=Y7344,Y7344&lt;143),VLOOKUP($W7344,日射量と図３!$E$6:$H$34,4,TRUE),VLOOKUP($W7344,日射量と図３!$E$6:$I$34,5,TRUE))))))</f>
        <v/>
      </c>
      <c r="AB7344" s="4" t="str">
        <f>IF($V7344="","",IF(Z7344&lt;36,0,IF(AND(36&lt;=Z7344,Z7344&lt;71),VLOOKUP($W7344,日射量と図３!$E$6:$F$34,2,TRUE),IF(AND(71&lt;=Z7344,Z7344&lt;107),VLOOKUP($W7344,日射量と図３!$E$6:$G$34,3,TRUE),IF(AND(107&lt;=Z7344,Z7344&lt;143),VLOOKUP($W7344,日射量と図３!$E$6:$H$34,4,TRUE),VLOOKUP($W7344,日射量と図３!$E$6:$I$34,5,TRUE))))))</f>
        <v/>
      </c>
      <c r="AC7344" s="382" t="str">
        <f t="shared" si="1383"/>
        <v/>
      </c>
      <c r="AD7344" s="382" t="str">
        <f t="shared" si="1384"/>
        <v/>
      </c>
    </row>
    <row r="7345" spans="11:30" ht="13.5" customHeight="1">
      <c r="K7345" s="4">
        <f t="shared" si="1380"/>
        <v>4</v>
      </c>
      <c r="L7345" s="34">
        <v>43557</v>
      </c>
      <c r="M7345" s="4">
        <v>306</v>
      </c>
      <c r="N7345" s="4">
        <v>22</v>
      </c>
      <c r="O7345" s="31">
        <v>0.875</v>
      </c>
      <c r="P7345" s="35">
        <v>12.419999999999998</v>
      </c>
      <c r="Q7345" s="36">
        <f t="shared" si="1381"/>
        <v>16</v>
      </c>
      <c r="R7345" s="4">
        <f t="shared" si="1382"/>
        <v>3.5800000000000018</v>
      </c>
      <c r="S7345" s="31">
        <f t="shared" si="1385"/>
        <v>0.23586805555555557</v>
      </c>
      <c r="T7345" s="31">
        <f t="shared" si="1386"/>
        <v>0.75912037037037028</v>
      </c>
      <c r="U7345" s="4">
        <f t="shared" si="1387"/>
        <v>0</v>
      </c>
      <c r="V7345" s="4" t="str">
        <f t="shared" si="1388"/>
        <v/>
      </c>
      <c r="W7345" s="18" t="str">
        <f>IF(V7345="","",VLOOKUP(L7345,日射量と図３!$A$4:$C$368,3,TRUE)*238.85/100)</f>
        <v/>
      </c>
      <c r="X7345" s="4" t="str">
        <f t="shared" si="1389"/>
        <v/>
      </c>
      <c r="Y7345" s="4" t="str">
        <f t="shared" si="1390"/>
        <v/>
      </c>
      <c r="Z7345" s="4" t="str">
        <f t="shared" si="1391"/>
        <v/>
      </c>
      <c r="AA7345" s="4" t="str">
        <f>IF($V7345="","",IF(Y7345&lt;36,0,IF(AND(36&lt;=Y7345,Y7345&lt;71),VLOOKUP($W7345,日射量と図３!$E$6:$F$34,2,TRUE),IF(AND(71&lt;=Y7345,Y7345&lt;107),VLOOKUP($W7345,日射量と図３!$E$6:$G$34,3,TRUE),IF(AND(107&lt;=Y7345,Y7345&lt;143),VLOOKUP($W7345,日射量と図３!$E$6:$H$34,4,TRUE),VLOOKUP($W7345,日射量と図３!$E$6:$I$34,5,TRUE))))))</f>
        <v/>
      </c>
      <c r="AB7345" s="4" t="str">
        <f>IF($V7345="","",IF(Z7345&lt;36,0,IF(AND(36&lt;=Z7345,Z7345&lt;71),VLOOKUP($W7345,日射量と図３!$E$6:$F$34,2,TRUE),IF(AND(71&lt;=Z7345,Z7345&lt;107),VLOOKUP($W7345,日射量と図３!$E$6:$G$34,3,TRUE),IF(AND(107&lt;=Z7345,Z7345&lt;143),VLOOKUP($W7345,日射量と図３!$E$6:$H$34,4,TRUE),VLOOKUP($W7345,日射量と図３!$E$6:$I$34,5,TRUE))))))</f>
        <v/>
      </c>
      <c r="AC7345" s="382" t="str">
        <f t="shared" si="1383"/>
        <v/>
      </c>
      <c r="AD7345" s="382" t="str">
        <f t="shared" si="1384"/>
        <v/>
      </c>
    </row>
    <row r="7346" spans="11:30" ht="13.5" customHeight="1">
      <c r="K7346" s="4">
        <f t="shared" si="1380"/>
        <v>4</v>
      </c>
      <c r="L7346" s="34">
        <v>43557</v>
      </c>
      <c r="M7346" s="4">
        <v>306</v>
      </c>
      <c r="N7346" s="4">
        <v>23</v>
      </c>
      <c r="O7346" s="31">
        <v>0.91666666666666663</v>
      </c>
      <c r="P7346" s="35">
        <v>11.98</v>
      </c>
      <c r="Q7346" s="36">
        <f t="shared" si="1381"/>
        <v>13</v>
      </c>
      <c r="R7346" s="4">
        <f t="shared" si="1382"/>
        <v>1.0199999999999996</v>
      </c>
      <c r="S7346" s="31">
        <f t="shared" si="1385"/>
        <v>0.23586805555555557</v>
      </c>
      <c r="T7346" s="31">
        <f t="shared" si="1386"/>
        <v>0.75912037037037028</v>
      </c>
      <c r="U7346" s="4">
        <f t="shared" si="1387"/>
        <v>0</v>
      </c>
      <c r="V7346" s="4" t="str">
        <f t="shared" si="1388"/>
        <v/>
      </c>
      <c r="W7346" s="18" t="str">
        <f>IF(V7346="","",VLOOKUP(L7346,日射量と図３!$A$4:$C$368,3,TRUE)*238.85/100)</f>
        <v/>
      </c>
      <c r="X7346" s="4" t="str">
        <f t="shared" si="1389"/>
        <v/>
      </c>
      <c r="Y7346" s="4" t="str">
        <f t="shared" si="1390"/>
        <v/>
      </c>
      <c r="Z7346" s="4" t="str">
        <f t="shared" si="1391"/>
        <v/>
      </c>
      <c r="AA7346" s="4" t="str">
        <f>IF($V7346="","",IF(Y7346&lt;36,0,IF(AND(36&lt;=Y7346,Y7346&lt;71),VLOOKUP($W7346,日射量と図３!$E$6:$F$34,2,TRUE),IF(AND(71&lt;=Y7346,Y7346&lt;107),VLOOKUP($W7346,日射量と図３!$E$6:$G$34,3,TRUE),IF(AND(107&lt;=Y7346,Y7346&lt;143),VLOOKUP($W7346,日射量と図３!$E$6:$H$34,4,TRUE),VLOOKUP($W7346,日射量と図３!$E$6:$I$34,5,TRUE))))))</f>
        <v/>
      </c>
      <c r="AB7346" s="4" t="str">
        <f>IF($V7346="","",IF(Z7346&lt;36,0,IF(AND(36&lt;=Z7346,Z7346&lt;71),VLOOKUP($W7346,日射量と図３!$E$6:$F$34,2,TRUE),IF(AND(71&lt;=Z7346,Z7346&lt;107),VLOOKUP($W7346,日射量と図３!$E$6:$G$34,3,TRUE),IF(AND(107&lt;=Z7346,Z7346&lt;143),VLOOKUP($W7346,日射量と図３!$E$6:$H$34,4,TRUE),VLOOKUP($W7346,日射量と図３!$E$6:$I$34,5,TRUE))))))</f>
        <v/>
      </c>
      <c r="AC7346" s="382" t="str">
        <f t="shared" si="1383"/>
        <v/>
      </c>
      <c r="AD7346" s="382" t="str">
        <f t="shared" si="1384"/>
        <v/>
      </c>
    </row>
    <row r="7347" spans="11:30" ht="13.5" customHeight="1">
      <c r="K7347" s="4">
        <f t="shared" si="1380"/>
        <v>4</v>
      </c>
      <c r="L7347" s="34">
        <v>43557</v>
      </c>
      <c r="M7347" s="4">
        <v>306</v>
      </c>
      <c r="N7347" s="4">
        <v>24</v>
      </c>
      <c r="O7347" s="31">
        <v>0.95833333333333337</v>
      </c>
      <c r="P7347" s="35">
        <v>11.639999999999999</v>
      </c>
      <c r="Q7347" s="36">
        <f t="shared" si="1381"/>
        <v>13</v>
      </c>
      <c r="R7347" s="4">
        <f t="shared" si="1382"/>
        <v>1.3600000000000012</v>
      </c>
      <c r="S7347" s="31">
        <f t="shared" si="1385"/>
        <v>0.23586805555555557</v>
      </c>
      <c r="T7347" s="31">
        <f t="shared" si="1386"/>
        <v>0.75912037037037028</v>
      </c>
      <c r="U7347" s="4">
        <f t="shared" si="1387"/>
        <v>0</v>
      </c>
      <c r="V7347" s="4" t="str">
        <f t="shared" si="1388"/>
        <v/>
      </c>
      <c r="W7347" s="18" t="str">
        <f>IF(V7347="","",VLOOKUP(L7347,日射量と図３!$A$4:$C$368,3,TRUE)*238.85/100)</f>
        <v/>
      </c>
      <c r="X7347" s="4" t="str">
        <f t="shared" si="1389"/>
        <v/>
      </c>
      <c r="Y7347" s="4" t="str">
        <f t="shared" si="1390"/>
        <v/>
      </c>
      <c r="Z7347" s="4" t="str">
        <f t="shared" si="1391"/>
        <v/>
      </c>
      <c r="AA7347" s="4" t="str">
        <f>IF($V7347="","",IF(Y7347&lt;36,0,IF(AND(36&lt;=Y7347,Y7347&lt;71),VLOOKUP($W7347,日射量と図３!$E$6:$F$34,2,TRUE),IF(AND(71&lt;=Y7347,Y7347&lt;107),VLOOKUP($W7347,日射量と図３!$E$6:$G$34,3,TRUE),IF(AND(107&lt;=Y7347,Y7347&lt;143),VLOOKUP($W7347,日射量と図３!$E$6:$H$34,4,TRUE),VLOOKUP($W7347,日射量と図３!$E$6:$I$34,5,TRUE))))))</f>
        <v/>
      </c>
      <c r="AB7347" s="4" t="str">
        <f>IF($V7347="","",IF(Z7347&lt;36,0,IF(AND(36&lt;=Z7347,Z7347&lt;71),VLOOKUP($W7347,日射量と図３!$E$6:$F$34,2,TRUE),IF(AND(71&lt;=Z7347,Z7347&lt;107),VLOOKUP($W7347,日射量と図３!$E$6:$G$34,3,TRUE),IF(AND(107&lt;=Z7347,Z7347&lt;143),VLOOKUP($W7347,日射量と図３!$E$6:$H$34,4,TRUE),VLOOKUP($W7347,日射量と図３!$E$6:$I$34,5,TRUE))))))</f>
        <v/>
      </c>
      <c r="AC7347" s="382" t="str">
        <f t="shared" si="1383"/>
        <v/>
      </c>
      <c r="AD7347" s="382" t="str">
        <f t="shared" si="1384"/>
        <v/>
      </c>
    </row>
    <row r="7348" spans="11:30" ht="13.5" customHeight="1">
      <c r="K7348" s="4">
        <f t="shared" si="1380"/>
        <v>4</v>
      </c>
      <c r="L7348" s="34">
        <v>43558</v>
      </c>
      <c r="M7348" s="4">
        <v>307</v>
      </c>
      <c r="N7348" s="4">
        <v>1</v>
      </c>
      <c r="O7348" s="31">
        <v>0</v>
      </c>
      <c r="P7348" s="35">
        <v>11.41</v>
      </c>
      <c r="Q7348" s="36">
        <f t="shared" si="1381"/>
        <v>13</v>
      </c>
      <c r="R7348" s="4">
        <f t="shared" si="1382"/>
        <v>1.5899999999999999</v>
      </c>
      <c r="S7348" s="31">
        <f t="shared" si="1385"/>
        <v>0.23586805555555557</v>
      </c>
      <c r="T7348" s="31">
        <f t="shared" si="1386"/>
        <v>0.75912037037037028</v>
      </c>
      <c r="U7348" s="4">
        <f t="shared" si="1387"/>
        <v>0</v>
      </c>
      <c r="V7348" s="4">
        <f t="shared" si="1388"/>
        <v>8.6199999999999992</v>
      </c>
      <c r="W7348" s="18">
        <f>IF(V7348="","",VLOOKUP(L7348,日射量と図３!$A$4:$C$368,3,TRUE)*238.85/100)</f>
        <v>35.827500000000001</v>
      </c>
      <c r="X7348" s="4">
        <f t="shared" si="1389"/>
        <v>13</v>
      </c>
      <c r="Y7348" s="4">
        <f t="shared" si="1390"/>
        <v>4.1454574615384603</v>
      </c>
      <c r="Z7348" s="4">
        <f t="shared" si="1391"/>
        <v>4.673061138461537</v>
      </c>
      <c r="AA7348" s="4">
        <f>IF($V7348="","",IF(Y7348&lt;36,0,IF(AND(36&lt;=Y7348,Y7348&lt;71),VLOOKUP($W7348,日射量と図３!$E$6:$F$34,2,TRUE),IF(AND(71&lt;=Y7348,Y7348&lt;107),VLOOKUP($W7348,日射量と図３!$E$6:$G$34,3,TRUE),IF(AND(107&lt;=Y7348,Y7348&lt;143),VLOOKUP($W7348,日射量と図３!$E$6:$H$34,4,TRUE),VLOOKUP($W7348,日射量と図３!$E$6:$I$34,5,TRUE))))))</f>
        <v>0</v>
      </c>
      <c r="AB7348" s="4">
        <f>IF($V7348="","",IF(Z7348&lt;36,0,IF(AND(36&lt;=Z7348,Z7348&lt;71),VLOOKUP($W7348,日射量と図３!$E$6:$F$34,2,TRUE),IF(AND(71&lt;=Z7348,Z7348&lt;107),VLOOKUP($W7348,日射量と図３!$E$6:$G$34,3,TRUE),IF(AND(107&lt;=Z7348,Z7348&lt;143),VLOOKUP($W7348,日射量と図３!$E$6:$H$34,4,TRUE),VLOOKUP($W7348,日射量と図３!$E$6:$I$34,5,TRUE))))))</f>
        <v>0</v>
      </c>
      <c r="AC7348" s="382">
        <f t="shared" si="1383"/>
        <v>0</v>
      </c>
      <c r="AD7348" s="382">
        <f t="shared" si="1384"/>
        <v>0</v>
      </c>
    </row>
    <row r="7349" spans="11:30" ht="13.5" customHeight="1">
      <c r="K7349" s="4">
        <f t="shared" si="1380"/>
        <v>4</v>
      </c>
      <c r="L7349" s="34">
        <v>43558</v>
      </c>
      <c r="M7349" s="4">
        <v>307</v>
      </c>
      <c r="N7349" s="4">
        <v>2</v>
      </c>
      <c r="O7349" s="31">
        <v>4.1666666666666664E-2</v>
      </c>
      <c r="P7349" s="35">
        <v>11.15</v>
      </c>
      <c r="Q7349" s="36">
        <f t="shared" si="1381"/>
        <v>13</v>
      </c>
      <c r="R7349" s="4">
        <f t="shared" si="1382"/>
        <v>1.8499999999999996</v>
      </c>
      <c r="S7349" s="31">
        <f t="shared" si="1385"/>
        <v>0.23586805555555557</v>
      </c>
      <c r="T7349" s="31">
        <f t="shared" si="1386"/>
        <v>0.75912037037037028</v>
      </c>
      <c r="U7349" s="4">
        <f t="shared" si="1387"/>
        <v>0</v>
      </c>
      <c r="V7349" s="4" t="str">
        <f t="shared" si="1388"/>
        <v/>
      </c>
      <c r="W7349" s="18" t="str">
        <f>IF(V7349="","",VLOOKUP(L7349,日射量と図３!$A$4:$C$368,3,TRUE)*238.85/100)</f>
        <v/>
      </c>
      <c r="X7349" s="4" t="str">
        <f t="shared" si="1389"/>
        <v/>
      </c>
      <c r="Y7349" s="4" t="str">
        <f t="shared" si="1390"/>
        <v/>
      </c>
      <c r="Z7349" s="4" t="str">
        <f t="shared" si="1391"/>
        <v/>
      </c>
      <c r="AA7349" s="4" t="str">
        <f>IF($V7349="","",IF(Y7349&lt;36,0,IF(AND(36&lt;=Y7349,Y7349&lt;71),VLOOKUP($W7349,日射量と図３!$E$6:$F$34,2,TRUE),IF(AND(71&lt;=Y7349,Y7349&lt;107),VLOOKUP($W7349,日射量と図３!$E$6:$G$34,3,TRUE),IF(AND(107&lt;=Y7349,Y7349&lt;143),VLOOKUP($W7349,日射量と図３!$E$6:$H$34,4,TRUE),VLOOKUP($W7349,日射量と図３!$E$6:$I$34,5,TRUE))))))</f>
        <v/>
      </c>
      <c r="AB7349" s="4" t="str">
        <f>IF($V7349="","",IF(Z7349&lt;36,0,IF(AND(36&lt;=Z7349,Z7349&lt;71),VLOOKUP($W7349,日射量と図３!$E$6:$F$34,2,TRUE),IF(AND(71&lt;=Z7349,Z7349&lt;107),VLOOKUP($W7349,日射量と図３!$E$6:$G$34,3,TRUE),IF(AND(107&lt;=Z7349,Z7349&lt;143),VLOOKUP($W7349,日射量と図３!$E$6:$H$34,4,TRUE),VLOOKUP($W7349,日射量と図３!$E$6:$I$34,5,TRUE))))))</f>
        <v/>
      </c>
      <c r="AC7349" s="382" t="str">
        <f t="shared" si="1383"/>
        <v/>
      </c>
      <c r="AD7349" s="382" t="str">
        <f t="shared" si="1384"/>
        <v/>
      </c>
    </row>
    <row r="7350" spans="11:30" ht="13.5" customHeight="1">
      <c r="K7350" s="4">
        <f t="shared" si="1380"/>
        <v>4</v>
      </c>
      <c r="L7350" s="34">
        <v>43558</v>
      </c>
      <c r="M7350" s="4">
        <v>307</v>
      </c>
      <c r="N7350" s="4">
        <v>3</v>
      </c>
      <c r="O7350" s="31">
        <v>8.3333333333333329E-2</v>
      </c>
      <c r="P7350" s="35">
        <v>10.73</v>
      </c>
      <c r="Q7350" s="36">
        <f t="shared" si="1381"/>
        <v>13</v>
      </c>
      <c r="R7350" s="4">
        <f t="shared" si="1382"/>
        <v>2.2699999999999996</v>
      </c>
      <c r="S7350" s="31">
        <f t="shared" si="1385"/>
        <v>0.23586805555555557</v>
      </c>
      <c r="T7350" s="31">
        <f t="shared" si="1386"/>
        <v>0.75912037037037028</v>
      </c>
      <c r="U7350" s="4">
        <f t="shared" si="1387"/>
        <v>0</v>
      </c>
      <c r="V7350" s="4" t="str">
        <f t="shared" si="1388"/>
        <v/>
      </c>
      <c r="W7350" s="18" t="str">
        <f>IF(V7350="","",VLOOKUP(L7350,日射量と図３!$A$4:$C$368,3,TRUE)*238.85/100)</f>
        <v/>
      </c>
      <c r="X7350" s="4" t="str">
        <f t="shared" si="1389"/>
        <v/>
      </c>
      <c r="Y7350" s="4" t="str">
        <f t="shared" si="1390"/>
        <v/>
      </c>
      <c r="Z7350" s="4" t="str">
        <f t="shared" si="1391"/>
        <v/>
      </c>
      <c r="AA7350" s="4" t="str">
        <f>IF($V7350="","",IF(Y7350&lt;36,0,IF(AND(36&lt;=Y7350,Y7350&lt;71),VLOOKUP($W7350,日射量と図３!$E$6:$F$34,2,TRUE),IF(AND(71&lt;=Y7350,Y7350&lt;107),VLOOKUP($W7350,日射量と図３!$E$6:$G$34,3,TRUE),IF(AND(107&lt;=Y7350,Y7350&lt;143),VLOOKUP($W7350,日射量と図３!$E$6:$H$34,4,TRUE),VLOOKUP($W7350,日射量と図３!$E$6:$I$34,5,TRUE))))))</f>
        <v/>
      </c>
      <c r="AB7350" s="4" t="str">
        <f>IF($V7350="","",IF(Z7350&lt;36,0,IF(AND(36&lt;=Z7350,Z7350&lt;71),VLOOKUP($W7350,日射量と図３!$E$6:$F$34,2,TRUE),IF(AND(71&lt;=Z7350,Z7350&lt;107),VLOOKUP($W7350,日射量と図３!$E$6:$G$34,3,TRUE),IF(AND(107&lt;=Z7350,Z7350&lt;143),VLOOKUP($W7350,日射量と図３!$E$6:$H$34,4,TRUE),VLOOKUP($W7350,日射量と図３!$E$6:$I$34,5,TRUE))))))</f>
        <v/>
      </c>
      <c r="AC7350" s="382" t="str">
        <f t="shared" si="1383"/>
        <v/>
      </c>
      <c r="AD7350" s="382" t="str">
        <f t="shared" si="1384"/>
        <v/>
      </c>
    </row>
    <row r="7351" spans="11:30" ht="13.5" customHeight="1">
      <c r="K7351" s="4">
        <f t="shared" si="1380"/>
        <v>4</v>
      </c>
      <c r="L7351" s="34">
        <v>43558</v>
      </c>
      <c r="M7351" s="4">
        <v>307</v>
      </c>
      <c r="N7351" s="4">
        <v>4</v>
      </c>
      <c r="O7351" s="31">
        <v>0.125</v>
      </c>
      <c r="P7351" s="35">
        <v>10.33</v>
      </c>
      <c r="Q7351" s="36">
        <f t="shared" si="1381"/>
        <v>13</v>
      </c>
      <c r="R7351" s="4">
        <f t="shared" si="1382"/>
        <v>2.67</v>
      </c>
      <c r="S7351" s="31">
        <f t="shared" si="1385"/>
        <v>0.23586805555555557</v>
      </c>
      <c r="T7351" s="31">
        <f t="shared" si="1386"/>
        <v>0.75912037037037028</v>
      </c>
      <c r="U7351" s="4">
        <f t="shared" si="1387"/>
        <v>0</v>
      </c>
      <c r="V7351" s="4" t="str">
        <f t="shared" si="1388"/>
        <v/>
      </c>
      <c r="W7351" s="18" t="str">
        <f>IF(V7351="","",VLOOKUP(L7351,日射量と図３!$A$4:$C$368,3,TRUE)*238.85/100)</f>
        <v/>
      </c>
      <c r="X7351" s="4" t="str">
        <f t="shared" si="1389"/>
        <v/>
      </c>
      <c r="Y7351" s="4" t="str">
        <f t="shared" si="1390"/>
        <v/>
      </c>
      <c r="Z7351" s="4" t="str">
        <f t="shared" si="1391"/>
        <v/>
      </c>
      <c r="AA7351" s="4" t="str">
        <f>IF($V7351="","",IF(Y7351&lt;36,0,IF(AND(36&lt;=Y7351,Y7351&lt;71),VLOOKUP($W7351,日射量と図３!$E$6:$F$34,2,TRUE),IF(AND(71&lt;=Y7351,Y7351&lt;107),VLOOKUP($W7351,日射量と図３!$E$6:$G$34,3,TRUE),IF(AND(107&lt;=Y7351,Y7351&lt;143),VLOOKUP($W7351,日射量と図３!$E$6:$H$34,4,TRUE),VLOOKUP($W7351,日射量と図３!$E$6:$I$34,5,TRUE))))))</f>
        <v/>
      </c>
      <c r="AB7351" s="4" t="str">
        <f>IF($V7351="","",IF(Z7351&lt;36,0,IF(AND(36&lt;=Z7351,Z7351&lt;71),VLOOKUP($W7351,日射量と図３!$E$6:$F$34,2,TRUE),IF(AND(71&lt;=Z7351,Z7351&lt;107),VLOOKUP($W7351,日射量と図３!$E$6:$G$34,3,TRUE),IF(AND(107&lt;=Z7351,Z7351&lt;143),VLOOKUP($W7351,日射量と図３!$E$6:$H$34,4,TRUE),VLOOKUP($W7351,日射量と図３!$E$6:$I$34,5,TRUE))))))</f>
        <v/>
      </c>
      <c r="AC7351" s="382" t="str">
        <f t="shared" si="1383"/>
        <v/>
      </c>
      <c r="AD7351" s="382" t="str">
        <f t="shared" si="1384"/>
        <v/>
      </c>
    </row>
    <row r="7352" spans="11:30" ht="13.5" customHeight="1">
      <c r="K7352" s="4">
        <f t="shared" si="1380"/>
        <v>4</v>
      </c>
      <c r="L7352" s="34">
        <v>43558</v>
      </c>
      <c r="M7352" s="4">
        <v>307</v>
      </c>
      <c r="N7352" s="4">
        <v>5</v>
      </c>
      <c r="O7352" s="31">
        <v>0.16666666666666666</v>
      </c>
      <c r="P7352" s="35">
        <v>10.210000000000001</v>
      </c>
      <c r="Q7352" s="36">
        <f t="shared" si="1381"/>
        <v>15</v>
      </c>
      <c r="R7352" s="4">
        <f t="shared" si="1382"/>
        <v>4.7899999999999991</v>
      </c>
      <c r="S7352" s="31">
        <f t="shared" si="1385"/>
        <v>0.23586805555555557</v>
      </c>
      <c r="T7352" s="31">
        <f t="shared" si="1386"/>
        <v>0.75912037037037028</v>
      </c>
      <c r="U7352" s="4">
        <f t="shared" si="1387"/>
        <v>0</v>
      </c>
      <c r="V7352" s="4" t="str">
        <f t="shared" si="1388"/>
        <v/>
      </c>
      <c r="W7352" s="18" t="str">
        <f>IF(V7352="","",VLOOKUP(L7352,日射量と図３!$A$4:$C$368,3,TRUE)*238.85/100)</f>
        <v/>
      </c>
      <c r="X7352" s="4" t="str">
        <f t="shared" si="1389"/>
        <v/>
      </c>
      <c r="Y7352" s="4" t="str">
        <f t="shared" si="1390"/>
        <v/>
      </c>
      <c r="Z7352" s="4" t="str">
        <f t="shared" si="1391"/>
        <v/>
      </c>
      <c r="AA7352" s="4" t="str">
        <f>IF($V7352="","",IF(Y7352&lt;36,0,IF(AND(36&lt;=Y7352,Y7352&lt;71),VLOOKUP($W7352,日射量と図３!$E$6:$F$34,2,TRUE),IF(AND(71&lt;=Y7352,Y7352&lt;107),VLOOKUP($W7352,日射量と図３!$E$6:$G$34,3,TRUE),IF(AND(107&lt;=Y7352,Y7352&lt;143),VLOOKUP($W7352,日射量と図３!$E$6:$H$34,4,TRUE),VLOOKUP($W7352,日射量と図３!$E$6:$I$34,5,TRUE))))))</f>
        <v/>
      </c>
      <c r="AB7352" s="4" t="str">
        <f>IF($V7352="","",IF(Z7352&lt;36,0,IF(AND(36&lt;=Z7352,Z7352&lt;71),VLOOKUP($W7352,日射量と図３!$E$6:$F$34,2,TRUE),IF(AND(71&lt;=Z7352,Z7352&lt;107),VLOOKUP($W7352,日射量と図３!$E$6:$G$34,3,TRUE),IF(AND(107&lt;=Z7352,Z7352&lt;143),VLOOKUP($W7352,日射量と図３!$E$6:$H$34,4,TRUE),VLOOKUP($W7352,日射量と図３!$E$6:$I$34,5,TRUE))))))</f>
        <v/>
      </c>
      <c r="AC7352" s="382" t="str">
        <f t="shared" si="1383"/>
        <v/>
      </c>
      <c r="AD7352" s="382" t="str">
        <f t="shared" si="1384"/>
        <v/>
      </c>
    </row>
    <row r="7353" spans="11:30" ht="13.5" customHeight="1">
      <c r="K7353" s="4">
        <f t="shared" si="1380"/>
        <v>4</v>
      </c>
      <c r="L7353" s="34">
        <v>43558</v>
      </c>
      <c r="M7353" s="4">
        <v>307</v>
      </c>
      <c r="N7353" s="4">
        <v>6</v>
      </c>
      <c r="O7353" s="31">
        <v>0.20833333333333334</v>
      </c>
      <c r="P7353" s="35">
        <v>9.6399999999999988</v>
      </c>
      <c r="Q7353" s="36">
        <f t="shared" si="1381"/>
        <v>15</v>
      </c>
      <c r="R7353" s="4">
        <f t="shared" si="1382"/>
        <v>5.3600000000000012</v>
      </c>
      <c r="S7353" s="31">
        <f t="shared" si="1385"/>
        <v>0.23586805555555557</v>
      </c>
      <c r="T7353" s="31">
        <f t="shared" si="1386"/>
        <v>0.75912037037037028</v>
      </c>
      <c r="U7353" s="4">
        <f t="shared" si="1387"/>
        <v>0</v>
      </c>
      <c r="V7353" s="4" t="str">
        <f t="shared" si="1388"/>
        <v/>
      </c>
      <c r="W7353" s="18" t="str">
        <f>IF(V7353="","",VLOOKUP(L7353,日射量と図３!$A$4:$C$368,3,TRUE)*238.85/100)</f>
        <v/>
      </c>
      <c r="X7353" s="4" t="str">
        <f t="shared" si="1389"/>
        <v/>
      </c>
      <c r="Y7353" s="4" t="str">
        <f t="shared" si="1390"/>
        <v/>
      </c>
      <c r="Z7353" s="4" t="str">
        <f t="shared" si="1391"/>
        <v/>
      </c>
      <c r="AA7353" s="4" t="str">
        <f>IF($V7353="","",IF(Y7353&lt;36,0,IF(AND(36&lt;=Y7353,Y7353&lt;71),VLOOKUP($W7353,日射量と図３!$E$6:$F$34,2,TRUE),IF(AND(71&lt;=Y7353,Y7353&lt;107),VLOOKUP($W7353,日射量と図３!$E$6:$G$34,3,TRUE),IF(AND(107&lt;=Y7353,Y7353&lt;143),VLOOKUP($W7353,日射量と図３!$E$6:$H$34,4,TRUE),VLOOKUP($W7353,日射量と図３!$E$6:$I$34,5,TRUE))))))</f>
        <v/>
      </c>
      <c r="AB7353" s="4" t="str">
        <f>IF($V7353="","",IF(Z7353&lt;36,0,IF(AND(36&lt;=Z7353,Z7353&lt;71),VLOOKUP($W7353,日射量と図３!$E$6:$F$34,2,TRUE),IF(AND(71&lt;=Z7353,Z7353&lt;107),VLOOKUP($W7353,日射量と図３!$E$6:$G$34,3,TRUE),IF(AND(107&lt;=Z7353,Z7353&lt;143),VLOOKUP($W7353,日射量と図３!$E$6:$H$34,4,TRUE),VLOOKUP($W7353,日射量と図３!$E$6:$I$34,5,TRUE))))))</f>
        <v/>
      </c>
      <c r="AC7353" s="382" t="str">
        <f t="shared" si="1383"/>
        <v/>
      </c>
      <c r="AD7353" s="382" t="str">
        <f t="shared" si="1384"/>
        <v/>
      </c>
    </row>
    <row r="7354" spans="11:30" ht="13.5" customHeight="1">
      <c r="K7354" s="4">
        <f t="shared" si="1380"/>
        <v>4</v>
      </c>
      <c r="L7354" s="34">
        <v>43558</v>
      </c>
      <c r="M7354" s="4">
        <v>307</v>
      </c>
      <c r="N7354" s="4">
        <v>7</v>
      </c>
      <c r="O7354" s="31">
        <v>0.25</v>
      </c>
      <c r="P7354" s="35">
        <v>9.48</v>
      </c>
      <c r="Q7354" s="36">
        <f t="shared" si="1381"/>
        <v>15</v>
      </c>
      <c r="R7354" s="4">
        <f t="shared" si="1382"/>
        <v>5.52</v>
      </c>
      <c r="S7354" s="31">
        <f t="shared" si="1385"/>
        <v>0.23586805555555557</v>
      </c>
      <c r="T7354" s="31">
        <f t="shared" si="1386"/>
        <v>0.75912037037037028</v>
      </c>
      <c r="U7354" s="4">
        <f t="shared" si="1387"/>
        <v>5.52</v>
      </c>
      <c r="V7354" s="4" t="str">
        <f t="shared" si="1388"/>
        <v/>
      </c>
      <c r="W7354" s="18" t="str">
        <f>IF(V7354="","",VLOOKUP(L7354,日射量と図３!$A$4:$C$368,3,TRUE)*238.85/100)</f>
        <v/>
      </c>
      <c r="X7354" s="4" t="str">
        <f t="shared" si="1389"/>
        <v/>
      </c>
      <c r="Y7354" s="4" t="str">
        <f t="shared" si="1390"/>
        <v/>
      </c>
      <c r="Z7354" s="4" t="str">
        <f t="shared" si="1391"/>
        <v/>
      </c>
      <c r="AA7354" s="4" t="str">
        <f>IF($V7354="","",IF(Y7354&lt;36,0,IF(AND(36&lt;=Y7354,Y7354&lt;71),VLOOKUP($W7354,日射量と図３!$E$6:$F$34,2,TRUE),IF(AND(71&lt;=Y7354,Y7354&lt;107),VLOOKUP($W7354,日射量と図３!$E$6:$G$34,3,TRUE),IF(AND(107&lt;=Y7354,Y7354&lt;143),VLOOKUP($W7354,日射量と図３!$E$6:$H$34,4,TRUE),VLOOKUP($W7354,日射量と図３!$E$6:$I$34,5,TRUE))))))</f>
        <v/>
      </c>
      <c r="AB7354" s="4" t="str">
        <f>IF($V7354="","",IF(Z7354&lt;36,0,IF(AND(36&lt;=Z7354,Z7354&lt;71),VLOOKUP($W7354,日射量と図３!$E$6:$F$34,2,TRUE),IF(AND(71&lt;=Z7354,Z7354&lt;107),VLOOKUP($W7354,日射量と図３!$E$6:$G$34,3,TRUE),IF(AND(107&lt;=Z7354,Z7354&lt;143),VLOOKUP($W7354,日射量と図３!$E$6:$H$34,4,TRUE),VLOOKUP($W7354,日射量と図３!$E$6:$I$34,5,TRUE))))))</f>
        <v/>
      </c>
      <c r="AC7354" s="382" t="str">
        <f t="shared" si="1383"/>
        <v/>
      </c>
      <c r="AD7354" s="382" t="str">
        <f t="shared" si="1384"/>
        <v/>
      </c>
    </row>
    <row r="7355" spans="11:30" ht="13.5" customHeight="1">
      <c r="K7355" s="4">
        <f t="shared" si="1380"/>
        <v>4</v>
      </c>
      <c r="L7355" s="34">
        <v>43558</v>
      </c>
      <c r="M7355" s="4">
        <v>307</v>
      </c>
      <c r="N7355" s="4">
        <v>8</v>
      </c>
      <c r="O7355" s="31">
        <v>0.29166666666666669</v>
      </c>
      <c r="P7355" s="35">
        <v>10.239999999999998</v>
      </c>
      <c r="Q7355" s="36">
        <f t="shared" si="1381"/>
        <v>12</v>
      </c>
      <c r="R7355" s="4">
        <f t="shared" si="1382"/>
        <v>1.7600000000000016</v>
      </c>
      <c r="S7355" s="31">
        <f t="shared" si="1385"/>
        <v>0.23586805555555557</v>
      </c>
      <c r="T7355" s="31">
        <f t="shared" si="1386"/>
        <v>0.75912037037037028</v>
      </c>
      <c r="U7355" s="4">
        <f t="shared" si="1387"/>
        <v>1.7600000000000016</v>
      </c>
      <c r="V7355" s="4" t="str">
        <f t="shared" si="1388"/>
        <v/>
      </c>
      <c r="W7355" s="18" t="str">
        <f>IF(V7355="","",VLOOKUP(L7355,日射量と図３!$A$4:$C$368,3,TRUE)*238.85/100)</f>
        <v/>
      </c>
      <c r="X7355" s="4" t="str">
        <f t="shared" si="1389"/>
        <v/>
      </c>
      <c r="Y7355" s="4" t="str">
        <f t="shared" si="1390"/>
        <v/>
      </c>
      <c r="Z7355" s="4" t="str">
        <f t="shared" si="1391"/>
        <v/>
      </c>
      <c r="AA7355" s="4" t="str">
        <f>IF($V7355="","",IF(Y7355&lt;36,0,IF(AND(36&lt;=Y7355,Y7355&lt;71),VLOOKUP($W7355,日射量と図３!$E$6:$F$34,2,TRUE),IF(AND(71&lt;=Y7355,Y7355&lt;107),VLOOKUP($W7355,日射量と図３!$E$6:$G$34,3,TRUE),IF(AND(107&lt;=Y7355,Y7355&lt;143),VLOOKUP($W7355,日射量と図３!$E$6:$H$34,4,TRUE),VLOOKUP($W7355,日射量と図３!$E$6:$I$34,5,TRUE))))))</f>
        <v/>
      </c>
      <c r="AB7355" s="4" t="str">
        <f>IF($V7355="","",IF(Z7355&lt;36,0,IF(AND(36&lt;=Z7355,Z7355&lt;71),VLOOKUP($W7355,日射量と図３!$E$6:$F$34,2,TRUE),IF(AND(71&lt;=Z7355,Z7355&lt;107),VLOOKUP($W7355,日射量と図３!$E$6:$G$34,3,TRUE),IF(AND(107&lt;=Z7355,Z7355&lt;143),VLOOKUP($W7355,日射量と図３!$E$6:$H$34,4,TRUE),VLOOKUP($W7355,日射量と図３!$E$6:$I$34,5,TRUE))))))</f>
        <v/>
      </c>
      <c r="AC7355" s="382" t="str">
        <f t="shared" si="1383"/>
        <v/>
      </c>
      <c r="AD7355" s="382" t="str">
        <f t="shared" si="1384"/>
        <v/>
      </c>
    </row>
    <row r="7356" spans="11:30" ht="13.5" customHeight="1">
      <c r="K7356" s="4">
        <f t="shared" si="1380"/>
        <v>4</v>
      </c>
      <c r="L7356" s="34">
        <v>43558</v>
      </c>
      <c r="M7356" s="4">
        <v>307</v>
      </c>
      <c r="N7356" s="4">
        <v>9</v>
      </c>
      <c r="O7356" s="31">
        <v>0.33333333333333331</v>
      </c>
      <c r="P7356" s="35">
        <v>11.569999999999999</v>
      </c>
      <c r="Q7356" s="36">
        <f t="shared" si="1381"/>
        <v>12</v>
      </c>
      <c r="R7356" s="4">
        <f t="shared" si="1382"/>
        <v>0.43000000000000149</v>
      </c>
      <c r="S7356" s="31">
        <f t="shared" si="1385"/>
        <v>0.23586805555555557</v>
      </c>
      <c r="T7356" s="31">
        <f t="shared" si="1386"/>
        <v>0.75912037037037028</v>
      </c>
      <c r="U7356" s="4">
        <f t="shared" si="1387"/>
        <v>0.43000000000000149</v>
      </c>
      <c r="V7356" s="4" t="str">
        <f t="shared" si="1388"/>
        <v/>
      </c>
      <c r="W7356" s="18" t="str">
        <f>IF(V7356="","",VLOOKUP(L7356,日射量と図３!$A$4:$C$368,3,TRUE)*238.85/100)</f>
        <v/>
      </c>
      <c r="X7356" s="4" t="str">
        <f t="shared" si="1389"/>
        <v/>
      </c>
      <c r="Y7356" s="4" t="str">
        <f t="shared" si="1390"/>
        <v/>
      </c>
      <c r="Z7356" s="4" t="str">
        <f t="shared" si="1391"/>
        <v/>
      </c>
      <c r="AA7356" s="4" t="str">
        <f>IF($V7356="","",IF(Y7356&lt;36,0,IF(AND(36&lt;=Y7356,Y7356&lt;71),VLOOKUP($W7356,日射量と図３!$E$6:$F$34,2,TRUE),IF(AND(71&lt;=Y7356,Y7356&lt;107),VLOOKUP($W7356,日射量と図３!$E$6:$G$34,3,TRUE),IF(AND(107&lt;=Y7356,Y7356&lt;143),VLOOKUP($W7356,日射量と図３!$E$6:$H$34,4,TRUE),VLOOKUP($W7356,日射量と図３!$E$6:$I$34,5,TRUE))))))</f>
        <v/>
      </c>
      <c r="AB7356" s="4" t="str">
        <f>IF($V7356="","",IF(Z7356&lt;36,0,IF(AND(36&lt;=Z7356,Z7356&lt;71),VLOOKUP($W7356,日射量と図３!$E$6:$F$34,2,TRUE),IF(AND(71&lt;=Z7356,Z7356&lt;107),VLOOKUP($W7356,日射量と図３!$E$6:$G$34,3,TRUE),IF(AND(107&lt;=Z7356,Z7356&lt;143),VLOOKUP($W7356,日射量と図３!$E$6:$H$34,4,TRUE),VLOOKUP($W7356,日射量と図３!$E$6:$I$34,5,TRUE))))))</f>
        <v/>
      </c>
      <c r="AC7356" s="382" t="str">
        <f t="shared" si="1383"/>
        <v/>
      </c>
      <c r="AD7356" s="382" t="str">
        <f t="shared" si="1384"/>
        <v/>
      </c>
    </row>
    <row r="7357" spans="11:30" ht="13.5" customHeight="1">
      <c r="K7357" s="4">
        <f t="shared" si="1380"/>
        <v>4</v>
      </c>
      <c r="L7357" s="34">
        <v>43558</v>
      </c>
      <c r="M7357" s="4">
        <v>307</v>
      </c>
      <c r="N7357" s="4">
        <v>10</v>
      </c>
      <c r="O7357" s="31">
        <v>0.375</v>
      </c>
      <c r="P7357" s="35">
        <v>12.979999999999999</v>
      </c>
      <c r="Q7357" s="36">
        <f t="shared" si="1381"/>
        <v>12</v>
      </c>
      <c r="R7357" s="4">
        <f t="shared" si="1382"/>
        <v>0</v>
      </c>
      <c r="S7357" s="31">
        <f t="shared" si="1385"/>
        <v>0.23586805555555557</v>
      </c>
      <c r="T7357" s="31">
        <f t="shared" si="1386"/>
        <v>0.75912037037037028</v>
      </c>
      <c r="U7357" s="4">
        <f t="shared" si="1387"/>
        <v>0</v>
      </c>
      <c r="V7357" s="4" t="str">
        <f t="shared" si="1388"/>
        <v/>
      </c>
      <c r="W7357" s="18" t="str">
        <f>IF(V7357="","",VLOOKUP(L7357,日射量と図３!$A$4:$C$368,3,TRUE)*238.85/100)</f>
        <v/>
      </c>
      <c r="X7357" s="4" t="str">
        <f t="shared" si="1389"/>
        <v/>
      </c>
      <c r="Y7357" s="4" t="str">
        <f t="shared" si="1390"/>
        <v/>
      </c>
      <c r="Z7357" s="4" t="str">
        <f t="shared" si="1391"/>
        <v/>
      </c>
      <c r="AA7357" s="4" t="str">
        <f>IF($V7357="","",IF(Y7357&lt;36,0,IF(AND(36&lt;=Y7357,Y7357&lt;71),VLOOKUP($W7357,日射量と図３!$E$6:$F$34,2,TRUE),IF(AND(71&lt;=Y7357,Y7357&lt;107),VLOOKUP($W7357,日射量と図３!$E$6:$G$34,3,TRUE),IF(AND(107&lt;=Y7357,Y7357&lt;143),VLOOKUP($W7357,日射量と図３!$E$6:$H$34,4,TRUE),VLOOKUP($W7357,日射量と図３!$E$6:$I$34,5,TRUE))))))</f>
        <v/>
      </c>
      <c r="AB7357" s="4" t="str">
        <f>IF($V7357="","",IF(Z7357&lt;36,0,IF(AND(36&lt;=Z7357,Z7357&lt;71),VLOOKUP($W7357,日射量と図３!$E$6:$F$34,2,TRUE),IF(AND(71&lt;=Z7357,Z7357&lt;107),VLOOKUP($W7357,日射量と図３!$E$6:$G$34,3,TRUE),IF(AND(107&lt;=Z7357,Z7357&lt;143),VLOOKUP($W7357,日射量と図３!$E$6:$H$34,4,TRUE),VLOOKUP($W7357,日射量と図３!$E$6:$I$34,5,TRUE))))))</f>
        <v/>
      </c>
      <c r="AC7357" s="382" t="str">
        <f t="shared" si="1383"/>
        <v/>
      </c>
      <c r="AD7357" s="382" t="str">
        <f t="shared" si="1384"/>
        <v/>
      </c>
    </row>
    <row r="7358" spans="11:30" ht="13.5" customHeight="1">
      <c r="K7358" s="4">
        <f t="shared" si="1380"/>
        <v>4</v>
      </c>
      <c r="L7358" s="34">
        <v>43558</v>
      </c>
      <c r="M7358" s="4">
        <v>307</v>
      </c>
      <c r="N7358" s="4">
        <v>11</v>
      </c>
      <c r="O7358" s="31">
        <v>0.41666666666666669</v>
      </c>
      <c r="P7358" s="35">
        <v>13.919999999999998</v>
      </c>
      <c r="Q7358" s="36">
        <f t="shared" si="1381"/>
        <v>12</v>
      </c>
      <c r="R7358" s="4">
        <f t="shared" si="1382"/>
        <v>0</v>
      </c>
      <c r="S7358" s="31">
        <f t="shared" si="1385"/>
        <v>0.23586805555555557</v>
      </c>
      <c r="T7358" s="31">
        <f t="shared" si="1386"/>
        <v>0.75912037037037028</v>
      </c>
      <c r="U7358" s="4">
        <f t="shared" si="1387"/>
        <v>0</v>
      </c>
      <c r="V7358" s="4" t="str">
        <f t="shared" si="1388"/>
        <v/>
      </c>
      <c r="W7358" s="18" t="str">
        <f>IF(V7358="","",VLOOKUP(L7358,日射量と図３!$A$4:$C$368,3,TRUE)*238.85/100)</f>
        <v/>
      </c>
      <c r="X7358" s="4" t="str">
        <f t="shared" si="1389"/>
        <v/>
      </c>
      <c r="Y7358" s="4" t="str">
        <f t="shared" si="1390"/>
        <v/>
      </c>
      <c r="Z7358" s="4" t="str">
        <f t="shared" si="1391"/>
        <v/>
      </c>
      <c r="AA7358" s="4" t="str">
        <f>IF($V7358="","",IF(Y7358&lt;36,0,IF(AND(36&lt;=Y7358,Y7358&lt;71),VLOOKUP($W7358,日射量と図３!$E$6:$F$34,2,TRUE),IF(AND(71&lt;=Y7358,Y7358&lt;107),VLOOKUP($W7358,日射量と図３!$E$6:$G$34,3,TRUE),IF(AND(107&lt;=Y7358,Y7358&lt;143),VLOOKUP($W7358,日射量と図３!$E$6:$H$34,4,TRUE),VLOOKUP($W7358,日射量と図３!$E$6:$I$34,5,TRUE))))))</f>
        <v/>
      </c>
      <c r="AB7358" s="4" t="str">
        <f>IF($V7358="","",IF(Z7358&lt;36,0,IF(AND(36&lt;=Z7358,Z7358&lt;71),VLOOKUP($W7358,日射量と図３!$E$6:$F$34,2,TRUE),IF(AND(71&lt;=Z7358,Z7358&lt;107),VLOOKUP($W7358,日射量と図３!$E$6:$G$34,3,TRUE),IF(AND(107&lt;=Z7358,Z7358&lt;143),VLOOKUP($W7358,日射量と図３!$E$6:$H$34,4,TRUE),VLOOKUP($W7358,日射量と図３!$E$6:$I$34,5,TRUE))))))</f>
        <v/>
      </c>
      <c r="AC7358" s="382" t="str">
        <f t="shared" si="1383"/>
        <v/>
      </c>
      <c r="AD7358" s="382" t="str">
        <f t="shared" si="1384"/>
        <v/>
      </c>
    </row>
    <row r="7359" spans="11:30" ht="13.5" customHeight="1">
      <c r="K7359" s="4">
        <f t="shared" si="1380"/>
        <v>4</v>
      </c>
      <c r="L7359" s="34">
        <v>43558</v>
      </c>
      <c r="M7359" s="4">
        <v>307</v>
      </c>
      <c r="N7359" s="4">
        <v>12</v>
      </c>
      <c r="O7359" s="31">
        <v>0.45833333333333331</v>
      </c>
      <c r="P7359" s="35">
        <v>15.34</v>
      </c>
      <c r="Q7359" s="36">
        <f t="shared" si="1381"/>
        <v>12</v>
      </c>
      <c r="R7359" s="4">
        <f t="shared" si="1382"/>
        <v>0</v>
      </c>
      <c r="S7359" s="31">
        <f t="shared" si="1385"/>
        <v>0.23586805555555557</v>
      </c>
      <c r="T7359" s="31">
        <f t="shared" si="1386"/>
        <v>0.75912037037037028</v>
      </c>
      <c r="U7359" s="4">
        <f t="shared" si="1387"/>
        <v>0</v>
      </c>
      <c r="V7359" s="4" t="str">
        <f t="shared" si="1388"/>
        <v/>
      </c>
      <c r="W7359" s="18" t="str">
        <f>IF(V7359="","",VLOOKUP(L7359,日射量と図３!$A$4:$C$368,3,TRUE)*238.85/100)</f>
        <v/>
      </c>
      <c r="X7359" s="4" t="str">
        <f t="shared" si="1389"/>
        <v/>
      </c>
      <c r="Y7359" s="4" t="str">
        <f t="shared" si="1390"/>
        <v/>
      </c>
      <c r="Z7359" s="4" t="str">
        <f t="shared" si="1391"/>
        <v/>
      </c>
      <c r="AA7359" s="4" t="str">
        <f>IF($V7359="","",IF(Y7359&lt;36,0,IF(AND(36&lt;=Y7359,Y7359&lt;71),VLOOKUP($W7359,日射量と図３!$E$6:$F$34,2,TRUE),IF(AND(71&lt;=Y7359,Y7359&lt;107),VLOOKUP($W7359,日射量と図３!$E$6:$G$34,3,TRUE),IF(AND(107&lt;=Y7359,Y7359&lt;143),VLOOKUP($W7359,日射量と図３!$E$6:$H$34,4,TRUE),VLOOKUP($W7359,日射量と図３!$E$6:$I$34,5,TRUE))))))</f>
        <v/>
      </c>
      <c r="AB7359" s="4" t="str">
        <f>IF($V7359="","",IF(Z7359&lt;36,0,IF(AND(36&lt;=Z7359,Z7359&lt;71),VLOOKUP($W7359,日射量と図３!$E$6:$F$34,2,TRUE),IF(AND(71&lt;=Z7359,Z7359&lt;107),VLOOKUP($W7359,日射量と図３!$E$6:$G$34,3,TRUE),IF(AND(107&lt;=Z7359,Z7359&lt;143),VLOOKUP($W7359,日射量と図３!$E$6:$H$34,4,TRUE),VLOOKUP($W7359,日射量と図３!$E$6:$I$34,5,TRUE))))))</f>
        <v/>
      </c>
      <c r="AC7359" s="382" t="str">
        <f t="shared" si="1383"/>
        <v/>
      </c>
      <c r="AD7359" s="382" t="str">
        <f t="shared" si="1384"/>
        <v/>
      </c>
    </row>
    <row r="7360" spans="11:30" ht="13.5" customHeight="1">
      <c r="K7360" s="4">
        <f t="shared" si="1380"/>
        <v>4</v>
      </c>
      <c r="L7360" s="34">
        <v>43558</v>
      </c>
      <c r="M7360" s="4">
        <v>307</v>
      </c>
      <c r="N7360" s="4">
        <v>13</v>
      </c>
      <c r="O7360" s="31">
        <v>0.5</v>
      </c>
      <c r="P7360" s="35">
        <v>15.76</v>
      </c>
      <c r="Q7360" s="36">
        <f t="shared" si="1381"/>
        <v>12</v>
      </c>
      <c r="R7360" s="4">
        <f t="shared" si="1382"/>
        <v>0</v>
      </c>
      <c r="S7360" s="31">
        <f t="shared" si="1385"/>
        <v>0.23586805555555557</v>
      </c>
      <c r="T7360" s="31">
        <f t="shared" si="1386"/>
        <v>0.75912037037037028</v>
      </c>
      <c r="U7360" s="4">
        <f t="shared" si="1387"/>
        <v>0</v>
      </c>
      <c r="V7360" s="4" t="str">
        <f t="shared" si="1388"/>
        <v/>
      </c>
      <c r="W7360" s="18" t="str">
        <f>IF(V7360="","",VLOOKUP(L7360,日射量と図３!$A$4:$C$368,3,TRUE)*238.85/100)</f>
        <v/>
      </c>
      <c r="X7360" s="4" t="str">
        <f t="shared" si="1389"/>
        <v/>
      </c>
      <c r="Y7360" s="4" t="str">
        <f t="shared" si="1390"/>
        <v/>
      </c>
      <c r="Z7360" s="4" t="str">
        <f t="shared" si="1391"/>
        <v/>
      </c>
      <c r="AA7360" s="4" t="str">
        <f>IF($V7360="","",IF(Y7360&lt;36,0,IF(AND(36&lt;=Y7360,Y7360&lt;71),VLOOKUP($W7360,日射量と図３!$E$6:$F$34,2,TRUE),IF(AND(71&lt;=Y7360,Y7360&lt;107),VLOOKUP($W7360,日射量と図３!$E$6:$G$34,3,TRUE),IF(AND(107&lt;=Y7360,Y7360&lt;143),VLOOKUP($W7360,日射量と図３!$E$6:$H$34,4,TRUE),VLOOKUP($W7360,日射量と図３!$E$6:$I$34,5,TRUE))))))</f>
        <v/>
      </c>
      <c r="AB7360" s="4" t="str">
        <f>IF($V7360="","",IF(Z7360&lt;36,0,IF(AND(36&lt;=Z7360,Z7360&lt;71),VLOOKUP($W7360,日射量と図３!$E$6:$F$34,2,TRUE),IF(AND(71&lt;=Z7360,Z7360&lt;107),VLOOKUP($W7360,日射量と図３!$E$6:$G$34,3,TRUE),IF(AND(107&lt;=Z7360,Z7360&lt;143),VLOOKUP($W7360,日射量と図３!$E$6:$H$34,4,TRUE),VLOOKUP($W7360,日射量と図３!$E$6:$I$34,5,TRUE))))))</f>
        <v/>
      </c>
      <c r="AC7360" s="382" t="str">
        <f t="shared" si="1383"/>
        <v/>
      </c>
      <c r="AD7360" s="382" t="str">
        <f t="shared" si="1384"/>
        <v/>
      </c>
    </row>
    <row r="7361" spans="11:30" ht="13.5" customHeight="1">
      <c r="K7361" s="4">
        <f t="shared" si="1380"/>
        <v>4</v>
      </c>
      <c r="L7361" s="34">
        <v>43558</v>
      </c>
      <c r="M7361" s="4">
        <v>307</v>
      </c>
      <c r="N7361" s="4">
        <v>14</v>
      </c>
      <c r="O7361" s="31">
        <v>0.54166666666666663</v>
      </c>
      <c r="P7361" s="35">
        <v>16.39</v>
      </c>
      <c r="Q7361" s="36">
        <f t="shared" si="1381"/>
        <v>12</v>
      </c>
      <c r="R7361" s="4">
        <f t="shared" si="1382"/>
        <v>0</v>
      </c>
      <c r="S7361" s="31">
        <f t="shared" si="1385"/>
        <v>0.23586805555555557</v>
      </c>
      <c r="T7361" s="31">
        <f t="shared" si="1386"/>
        <v>0.75912037037037028</v>
      </c>
      <c r="U7361" s="4">
        <f t="shared" si="1387"/>
        <v>0</v>
      </c>
      <c r="V7361" s="4" t="str">
        <f t="shared" si="1388"/>
        <v/>
      </c>
      <c r="W7361" s="18" t="str">
        <f>IF(V7361="","",VLOOKUP(L7361,日射量と図３!$A$4:$C$368,3,TRUE)*238.85/100)</f>
        <v/>
      </c>
      <c r="X7361" s="4" t="str">
        <f t="shared" si="1389"/>
        <v/>
      </c>
      <c r="Y7361" s="4" t="str">
        <f t="shared" si="1390"/>
        <v/>
      </c>
      <c r="Z7361" s="4" t="str">
        <f t="shared" si="1391"/>
        <v/>
      </c>
      <c r="AA7361" s="4" t="str">
        <f>IF($V7361="","",IF(Y7361&lt;36,0,IF(AND(36&lt;=Y7361,Y7361&lt;71),VLOOKUP($W7361,日射量と図３!$E$6:$F$34,2,TRUE),IF(AND(71&lt;=Y7361,Y7361&lt;107),VLOOKUP($W7361,日射量と図３!$E$6:$G$34,3,TRUE),IF(AND(107&lt;=Y7361,Y7361&lt;143),VLOOKUP($W7361,日射量と図３!$E$6:$H$34,4,TRUE),VLOOKUP($W7361,日射量と図３!$E$6:$I$34,5,TRUE))))))</f>
        <v/>
      </c>
      <c r="AB7361" s="4" t="str">
        <f>IF($V7361="","",IF(Z7361&lt;36,0,IF(AND(36&lt;=Z7361,Z7361&lt;71),VLOOKUP($W7361,日射量と図３!$E$6:$F$34,2,TRUE),IF(AND(71&lt;=Z7361,Z7361&lt;107),VLOOKUP($W7361,日射量と図３!$E$6:$G$34,3,TRUE),IF(AND(107&lt;=Z7361,Z7361&lt;143),VLOOKUP($W7361,日射量と図３!$E$6:$H$34,4,TRUE),VLOOKUP($W7361,日射量と図３!$E$6:$I$34,5,TRUE))))))</f>
        <v/>
      </c>
      <c r="AC7361" s="382" t="str">
        <f t="shared" si="1383"/>
        <v/>
      </c>
      <c r="AD7361" s="382" t="str">
        <f t="shared" si="1384"/>
        <v/>
      </c>
    </row>
    <row r="7362" spans="11:30" ht="13.5" customHeight="1">
      <c r="K7362" s="4">
        <f t="shared" si="1380"/>
        <v>4</v>
      </c>
      <c r="L7362" s="34">
        <v>43558</v>
      </c>
      <c r="M7362" s="4">
        <v>307</v>
      </c>
      <c r="N7362" s="4">
        <v>15</v>
      </c>
      <c r="O7362" s="31">
        <v>0.58333333333333337</v>
      </c>
      <c r="P7362" s="35">
        <v>16.919999999999998</v>
      </c>
      <c r="Q7362" s="36">
        <f t="shared" si="1381"/>
        <v>12</v>
      </c>
      <c r="R7362" s="4">
        <f t="shared" si="1382"/>
        <v>0</v>
      </c>
      <c r="S7362" s="31">
        <f t="shared" si="1385"/>
        <v>0.23586805555555557</v>
      </c>
      <c r="T7362" s="31">
        <f t="shared" si="1386"/>
        <v>0.75912037037037028</v>
      </c>
      <c r="U7362" s="4">
        <f t="shared" si="1387"/>
        <v>0</v>
      </c>
      <c r="V7362" s="4" t="str">
        <f t="shared" si="1388"/>
        <v/>
      </c>
      <c r="W7362" s="18" t="str">
        <f>IF(V7362="","",VLOOKUP(L7362,日射量と図３!$A$4:$C$368,3,TRUE)*238.85/100)</f>
        <v/>
      </c>
      <c r="X7362" s="4" t="str">
        <f t="shared" si="1389"/>
        <v/>
      </c>
      <c r="Y7362" s="4" t="str">
        <f t="shared" si="1390"/>
        <v/>
      </c>
      <c r="Z7362" s="4" t="str">
        <f t="shared" si="1391"/>
        <v/>
      </c>
      <c r="AA7362" s="4" t="str">
        <f>IF($V7362="","",IF(Y7362&lt;36,0,IF(AND(36&lt;=Y7362,Y7362&lt;71),VLOOKUP($W7362,日射量と図３!$E$6:$F$34,2,TRUE),IF(AND(71&lt;=Y7362,Y7362&lt;107),VLOOKUP($W7362,日射量と図３!$E$6:$G$34,3,TRUE),IF(AND(107&lt;=Y7362,Y7362&lt;143),VLOOKUP($W7362,日射量と図３!$E$6:$H$34,4,TRUE),VLOOKUP($W7362,日射量と図３!$E$6:$I$34,5,TRUE))))))</f>
        <v/>
      </c>
      <c r="AB7362" s="4" t="str">
        <f>IF($V7362="","",IF(Z7362&lt;36,0,IF(AND(36&lt;=Z7362,Z7362&lt;71),VLOOKUP($W7362,日射量と図３!$E$6:$F$34,2,TRUE),IF(AND(71&lt;=Z7362,Z7362&lt;107),VLOOKUP($W7362,日射量と図３!$E$6:$G$34,3,TRUE),IF(AND(107&lt;=Z7362,Z7362&lt;143),VLOOKUP($W7362,日射量と図３!$E$6:$H$34,4,TRUE),VLOOKUP($W7362,日射量と図３!$E$6:$I$34,5,TRUE))))))</f>
        <v/>
      </c>
      <c r="AC7362" s="382" t="str">
        <f t="shared" si="1383"/>
        <v/>
      </c>
      <c r="AD7362" s="382" t="str">
        <f t="shared" si="1384"/>
        <v/>
      </c>
    </row>
    <row r="7363" spans="11:30" ht="13.5" customHeight="1">
      <c r="K7363" s="4">
        <f t="shared" si="1380"/>
        <v>4</v>
      </c>
      <c r="L7363" s="34">
        <v>43558</v>
      </c>
      <c r="M7363" s="4">
        <v>307</v>
      </c>
      <c r="N7363" s="4">
        <v>16</v>
      </c>
      <c r="O7363" s="31">
        <v>0.625</v>
      </c>
      <c r="P7363" s="35">
        <v>17.309999999999999</v>
      </c>
      <c r="Q7363" s="36">
        <f t="shared" si="1381"/>
        <v>16</v>
      </c>
      <c r="R7363" s="4">
        <f t="shared" si="1382"/>
        <v>0</v>
      </c>
      <c r="S7363" s="31">
        <f t="shared" si="1385"/>
        <v>0.23586805555555557</v>
      </c>
      <c r="T7363" s="31">
        <f t="shared" si="1386"/>
        <v>0.75912037037037028</v>
      </c>
      <c r="U7363" s="4">
        <f t="shared" si="1387"/>
        <v>0</v>
      </c>
      <c r="V7363" s="4" t="str">
        <f t="shared" si="1388"/>
        <v/>
      </c>
      <c r="W7363" s="18" t="str">
        <f>IF(V7363="","",VLOOKUP(L7363,日射量と図３!$A$4:$C$368,3,TRUE)*238.85/100)</f>
        <v/>
      </c>
      <c r="X7363" s="4" t="str">
        <f t="shared" si="1389"/>
        <v/>
      </c>
      <c r="Y7363" s="4" t="str">
        <f t="shared" si="1390"/>
        <v/>
      </c>
      <c r="Z7363" s="4" t="str">
        <f t="shared" si="1391"/>
        <v/>
      </c>
      <c r="AA7363" s="4" t="str">
        <f>IF($V7363="","",IF(Y7363&lt;36,0,IF(AND(36&lt;=Y7363,Y7363&lt;71),VLOOKUP($W7363,日射量と図３!$E$6:$F$34,2,TRUE),IF(AND(71&lt;=Y7363,Y7363&lt;107),VLOOKUP($W7363,日射量と図３!$E$6:$G$34,3,TRUE),IF(AND(107&lt;=Y7363,Y7363&lt;143),VLOOKUP($W7363,日射量と図３!$E$6:$H$34,4,TRUE),VLOOKUP($W7363,日射量と図３!$E$6:$I$34,5,TRUE))))))</f>
        <v/>
      </c>
      <c r="AB7363" s="4" t="str">
        <f>IF($V7363="","",IF(Z7363&lt;36,0,IF(AND(36&lt;=Z7363,Z7363&lt;71),VLOOKUP($W7363,日射量と図３!$E$6:$F$34,2,TRUE),IF(AND(71&lt;=Z7363,Z7363&lt;107),VLOOKUP($W7363,日射量と図３!$E$6:$G$34,3,TRUE),IF(AND(107&lt;=Z7363,Z7363&lt;143),VLOOKUP($W7363,日射量と図３!$E$6:$H$34,4,TRUE),VLOOKUP($W7363,日射量と図３!$E$6:$I$34,5,TRUE))))))</f>
        <v/>
      </c>
      <c r="AC7363" s="382" t="str">
        <f t="shared" si="1383"/>
        <v/>
      </c>
      <c r="AD7363" s="382" t="str">
        <f t="shared" si="1384"/>
        <v/>
      </c>
    </row>
    <row r="7364" spans="11:30" ht="13.5" customHeight="1">
      <c r="K7364" s="4">
        <f t="shared" si="1380"/>
        <v>4</v>
      </c>
      <c r="L7364" s="34">
        <v>43558</v>
      </c>
      <c r="M7364" s="4">
        <v>307</v>
      </c>
      <c r="N7364" s="4">
        <v>17</v>
      </c>
      <c r="O7364" s="31">
        <v>0.66666666666666663</v>
      </c>
      <c r="P7364" s="35">
        <v>16.770000000000003</v>
      </c>
      <c r="Q7364" s="36">
        <f t="shared" si="1381"/>
        <v>16</v>
      </c>
      <c r="R7364" s="4">
        <f t="shared" si="1382"/>
        <v>0</v>
      </c>
      <c r="S7364" s="31">
        <f t="shared" si="1385"/>
        <v>0.23586805555555557</v>
      </c>
      <c r="T7364" s="31">
        <f t="shared" si="1386"/>
        <v>0.75912037037037028</v>
      </c>
      <c r="U7364" s="4">
        <f t="shared" si="1387"/>
        <v>0</v>
      </c>
      <c r="V7364" s="4" t="str">
        <f t="shared" si="1388"/>
        <v/>
      </c>
      <c r="W7364" s="18" t="str">
        <f>IF(V7364="","",VLOOKUP(L7364,日射量と図３!$A$4:$C$368,3,TRUE)*238.85/100)</f>
        <v/>
      </c>
      <c r="X7364" s="4" t="str">
        <f t="shared" si="1389"/>
        <v/>
      </c>
      <c r="Y7364" s="4" t="str">
        <f t="shared" si="1390"/>
        <v/>
      </c>
      <c r="Z7364" s="4" t="str">
        <f t="shared" si="1391"/>
        <v/>
      </c>
      <c r="AA7364" s="4" t="str">
        <f>IF($V7364="","",IF(Y7364&lt;36,0,IF(AND(36&lt;=Y7364,Y7364&lt;71),VLOOKUP($W7364,日射量と図３!$E$6:$F$34,2,TRUE),IF(AND(71&lt;=Y7364,Y7364&lt;107),VLOOKUP($W7364,日射量と図３!$E$6:$G$34,3,TRUE),IF(AND(107&lt;=Y7364,Y7364&lt;143),VLOOKUP($W7364,日射量と図３!$E$6:$H$34,4,TRUE),VLOOKUP($W7364,日射量と図３!$E$6:$I$34,5,TRUE))))))</f>
        <v/>
      </c>
      <c r="AB7364" s="4" t="str">
        <f>IF($V7364="","",IF(Z7364&lt;36,0,IF(AND(36&lt;=Z7364,Z7364&lt;71),VLOOKUP($W7364,日射量と図３!$E$6:$F$34,2,TRUE),IF(AND(71&lt;=Z7364,Z7364&lt;107),VLOOKUP($W7364,日射量と図３!$E$6:$G$34,3,TRUE),IF(AND(107&lt;=Z7364,Z7364&lt;143),VLOOKUP($W7364,日射量と図３!$E$6:$H$34,4,TRUE),VLOOKUP($W7364,日射量と図３!$E$6:$I$34,5,TRUE))))))</f>
        <v/>
      </c>
      <c r="AC7364" s="382" t="str">
        <f t="shared" si="1383"/>
        <v/>
      </c>
      <c r="AD7364" s="382" t="str">
        <f t="shared" si="1384"/>
        <v/>
      </c>
    </row>
    <row r="7365" spans="11:30" ht="13.5" customHeight="1">
      <c r="K7365" s="4">
        <f t="shared" ref="K7365:K7428" si="1392">MONTH(L7365)</f>
        <v>4</v>
      </c>
      <c r="L7365" s="34">
        <v>43558</v>
      </c>
      <c r="M7365" s="4">
        <v>307</v>
      </c>
      <c r="N7365" s="4">
        <v>18</v>
      </c>
      <c r="O7365" s="31">
        <v>0.70833333333333337</v>
      </c>
      <c r="P7365" s="35">
        <v>15.990000000000004</v>
      </c>
      <c r="Q7365" s="36">
        <f t="shared" ref="Q7365:Q7428" si="1393">IF(O7365&lt;$B$15,$D$14,IF(O7365&lt;$B$16,$D$15,IF(O7365&lt;$B$17,$D$16,IF(O7365&lt;$B$18,$D$17,IF(O7365&lt;$B$19,$D$18,$D$19)))))</f>
        <v>16</v>
      </c>
      <c r="R7365" s="4">
        <f t="shared" ref="R7365:R7428" si="1394">IF(Q7365-P7365&gt;0,Q7365-P7365,0)</f>
        <v>9.9999999999962341E-3</v>
      </c>
      <c r="S7365" s="31">
        <f t="shared" si="1385"/>
        <v>0.23586805555555557</v>
      </c>
      <c r="T7365" s="31">
        <f t="shared" si="1386"/>
        <v>0.75912037037037028</v>
      </c>
      <c r="U7365" s="4">
        <f t="shared" si="1387"/>
        <v>9.9999999999962341E-3</v>
      </c>
      <c r="V7365" s="4" t="str">
        <f t="shared" si="1388"/>
        <v/>
      </c>
      <c r="W7365" s="18" t="str">
        <f>IF(V7365="","",VLOOKUP(L7365,日射量と図３!$A$4:$C$368,3,TRUE)*238.85/100)</f>
        <v/>
      </c>
      <c r="X7365" s="4" t="str">
        <f t="shared" si="1389"/>
        <v/>
      </c>
      <c r="Y7365" s="4" t="str">
        <f t="shared" si="1390"/>
        <v/>
      </c>
      <c r="Z7365" s="4" t="str">
        <f t="shared" si="1391"/>
        <v/>
      </c>
      <c r="AA7365" s="4" t="str">
        <f>IF($V7365="","",IF(Y7365&lt;36,0,IF(AND(36&lt;=Y7365,Y7365&lt;71),VLOOKUP($W7365,日射量と図３!$E$6:$F$34,2,TRUE),IF(AND(71&lt;=Y7365,Y7365&lt;107),VLOOKUP($W7365,日射量と図３!$E$6:$G$34,3,TRUE),IF(AND(107&lt;=Y7365,Y7365&lt;143),VLOOKUP($W7365,日射量と図３!$E$6:$H$34,4,TRUE),VLOOKUP($W7365,日射量と図３!$E$6:$I$34,5,TRUE))))))</f>
        <v/>
      </c>
      <c r="AB7365" s="4" t="str">
        <f>IF($V7365="","",IF(Z7365&lt;36,0,IF(AND(36&lt;=Z7365,Z7365&lt;71),VLOOKUP($W7365,日射量と図３!$E$6:$F$34,2,TRUE),IF(AND(71&lt;=Z7365,Z7365&lt;107),VLOOKUP($W7365,日射量と図３!$E$6:$G$34,3,TRUE),IF(AND(107&lt;=Z7365,Z7365&lt;143),VLOOKUP($W7365,日射量と図３!$E$6:$H$34,4,TRUE),VLOOKUP($W7365,日射量と図３!$E$6:$I$34,5,TRUE))))))</f>
        <v/>
      </c>
      <c r="AC7365" s="382" t="str">
        <f t="shared" si="1383"/>
        <v/>
      </c>
      <c r="AD7365" s="382" t="str">
        <f t="shared" si="1384"/>
        <v/>
      </c>
    </row>
    <row r="7366" spans="11:30" ht="13.5" customHeight="1">
      <c r="K7366" s="4">
        <f t="shared" si="1392"/>
        <v>4</v>
      </c>
      <c r="L7366" s="34">
        <v>43558</v>
      </c>
      <c r="M7366" s="4">
        <v>307</v>
      </c>
      <c r="N7366" s="4">
        <v>19</v>
      </c>
      <c r="O7366" s="31">
        <v>0.75</v>
      </c>
      <c r="P7366" s="35">
        <v>15.1</v>
      </c>
      <c r="Q7366" s="36">
        <f t="shared" si="1393"/>
        <v>16</v>
      </c>
      <c r="R7366" s="4">
        <f t="shared" si="1394"/>
        <v>0.90000000000000036</v>
      </c>
      <c r="S7366" s="31">
        <f t="shared" si="1385"/>
        <v>0.23586805555555557</v>
      </c>
      <c r="T7366" s="31">
        <f t="shared" si="1386"/>
        <v>0.75912037037037028</v>
      </c>
      <c r="U7366" s="4">
        <f t="shared" si="1387"/>
        <v>0.90000000000000036</v>
      </c>
      <c r="V7366" s="4" t="str">
        <f t="shared" si="1388"/>
        <v/>
      </c>
      <c r="W7366" s="18" t="str">
        <f>IF(V7366="","",VLOOKUP(L7366,日射量と図３!$A$4:$C$368,3,TRUE)*238.85/100)</f>
        <v/>
      </c>
      <c r="X7366" s="4" t="str">
        <f t="shared" si="1389"/>
        <v/>
      </c>
      <c r="Y7366" s="4" t="str">
        <f t="shared" si="1390"/>
        <v/>
      </c>
      <c r="Z7366" s="4" t="str">
        <f t="shared" si="1391"/>
        <v/>
      </c>
      <c r="AA7366" s="4" t="str">
        <f>IF($V7366="","",IF(Y7366&lt;36,0,IF(AND(36&lt;=Y7366,Y7366&lt;71),VLOOKUP($W7366,日射量と図３!$E$6:$F$34,2,TRUE),IF(AND(71&lt;=Y7366,Y7366&lt;107),VLOOKUP($W7366,日射量と図３!$E$6:$G$34,3,TRUE),IF(AND(107&lt;=Y7366,Y7366&lt;143),VLOOKUP($W7366,日射量と図３!$E$6:$H$34,4,TRUE),VLOOKUP($W7366,日射量と図３!$E$6:$I$34,5,TRUE))))))</f>
        <v/>
      </c>
      <c r="AB7366" s="4" t="str">
        <f>IF($V7366="","",IF(Z7366&lt;36,0,IF(AND(36&lt;=Z7366,Z7366&lt;71),VLOOKUP($W7366,日射量と図３!$E$6:$F$34,2,TRUE),IF(AND(71&lt;=Z7366,Z7366&lt;107),VLOOKUP($W7366,日射量と図３!$E$6:$G$34,3,TRUE),IF(AND(107&lt;=Z7366,Z7366&lt;143),VLOOKUP($W7366,日射量と図３!$E$6:$H$34,4,TRUE),VLOOKUP($W7366,日射量と図３!$E$6:$I$34,5,TRUE))))))</f>
        <v/>
      </c>
      <c r="AC7366" s="382" t="str">
        <f t="shared" si="1383"/>
        <v/>
      </c>
      <c r="AD7366" s="382" t="str">
        <f t="shared" si="1384"/>
        <v/>
      </c>
    </row>
    <row r="7367" spans="11:30" ht="13.5" customHeight="1">
      <c r="K7367" s="4">
        <f t="shared" si="1392"/>
        <v>4</v>
      </c>
      <c r="L7367" s="34">
        <v>43558</v>
      </c>
      <c r="M7367" s="4">
        <v>307</v>
      </c>
      <c r="N7367" s="4">
        <v>20</v>
      </c>
      <c r="O7367" s="31">
        <v>0.79166666666666663</v>
      </c>
      <c r="P7367" s="35">
        <v>14.069999999999999</v>
      </c>
      <c r="Q7367" s="36">
        <f t="shared" si="1393"/>
        <v>16</v>
      </c>
      <c r="R7367" s="4">
        <f t="shared" si="1394"/>
        <v>1.9300000000000015</v>
      </c>
      <c r="S7367" s="31">
        <f t="shared" si="1385"/>
        <v>0.23586805555555557</v>
      </c>
      <c r="T7367" s="31">
        <f t="shared" si="1386"/>
        <v>0.75912037037037028</v>
      </c>
      <c r="U7367" s="4">
        <f t="shared" si="1387"/>
        <v>0</v>
      </c>
      <c r="V7367" s="4" t="str">
        <f t="shared" si="1388"/>
        <v/>
      </c>
      <c r="W7367" s="18" t="str">
        <f>IF(V7367="","",VLOOKUP(L7367,日射量と図３!$A$4:$C$368,3,TRUE)*238.85/100)</f>
        <v/>
      </c>
      <c r="X7367" s="4" t="str">
        <f t="shared" si="1389"/>
        <v/>
      </c>
      <c r="Y7367" s="4" t="str">
        <f t="shared" si="1390"/>
        <v/>
      </c>
      <c r="Z7367" s="4" t="str">
        <f t="shared" si="1391"/>
        <v/>
      </c>
      <c r="AA7367" s="4" t="str">
        <f>IF($V7367="","",IF(Y7367&lt;36,0,IF(AND(36&lt;=Y7367,Y7367&lt;71),VLOOKUP($W7367,日射量と図３!$E$6:$F$34,2,TRUE),IF(AND(71&lt;=Y7367,Y7367&lt;107),VLOOKUP($W7367,日射量と図３!$E$6:$G$34,3,TRUE),IF(AND(107&lt;=Y7367,Y7367&lt;143),VLOOKUP($W7367,日射量と図３!$E$6:$H$34,4,TRUE),VLOOKUP($W7367,日射量と図３!$E$6:$I$34,5,TRUE))))))</f>
        <v/>
      </c>
      <c r="AB7367" s="4" t="str">
        <f>IF($V7367="","",IF(Z7367&lt;36,0,IF(AND(36&lt;=Z7367,Z7367&lt;71),VLOOKUP($W7367,日射量と図３!$E$6:$F$34,2,TRUE),IF(AND(71&lt;=Z7367,Z7367&lt;107),VLOOKUP($W7367,日射量と図３!$E$6:$G$34,3,TRUE),IF(AND(107&lt;=Z7367,Z7367&lt;143),VLOOKUP($W7367,日射量と図３!$E$6:$H$34,4,TRUE),VLOOKUP($W7367,日射量と図３!$E$6:$I$34,5,TRUE))))))</f>
        <v/>
      </c>
      <c r="AC7367" s="382" t="str">
        <f t="shared" si="1383"/>
        <v/>
      </c>
      <c r="AD7367" s="382" t="str">
        <f t="shared" si="1384"/>
        <v/>
      </c>
    </row>
    <row r="7368" spans="11:30" ht="13.5" customHeight="1">
      <c r="K7368" s="4">
        <f t="shared" si="1392"/>
        <v>4</v>
      </c>
      <c r="L7368" s="34">
        <v>43558</v>
      </c>
      <c r="M7368" s="4">
        <v>307</v>
      </c>
      <c r="N7368" s="4">
        <v>21</v>
      </c>
      <c r="O7368" s="31">
        <v>0.83333333333333337</v>
      </c>
      <c r="P7368" s="35">
        <v>13.15</v>
      </c>
      <c r="Q7368" s="36">
        <f t="shared" si="1393"/>
        <v>16</v>
      </c>
      <c r="R7368" s="4">
        <f t="shared" si="1394"/>
        <v>2.8499999999999996</v>
      </c>
      <c r="S7368" s="31">
        <f t="shared" si="1385"/>
        <v>0.23586805555555557</v>
      </c>
      <c r="T7368" s="31">
        <f t="shared" si="1386"/>
        <v>0.75912037037037028</v>
      </c>
      <c r="U7368" s="4">
        <f t="shared" si="1387"/>
        <v>0</v>
      </c>
      <c r="V7368" s="4" t="str">
        <f t="shared" si="1388"/>
        <v/>
      </c>
      <c r="W7368" s="18" t="str">
        <f>IF(V7368="","",VLOOKUP(L7368,日射量と図３!$A$4:$C$368,3,TRUE)*238.85/100)</f>
        <v/>
      </c>
      <c r="X7368" s="4" t="str">
        <f t="shared" si="1389"/>
        <v/>
      </c>
      <c r="Y7368" s="4" t="str">
        <f t="shared" si="1390"/>
        <v/>
      </c>
      <c r="Z7368" s="4" t="str">
        <f t="shared" si="1391"/>
        <v/>
      </c>
      <c r="AA7368" s="4" t="str">
        <f>IF($V7368="","",IF(Y7368&lt;36,0,IF(AND(36&lt;=Y7368,Y7368&lt;71),VLOOKUP($W7368,日射量と図３!$E$6:$F$34,2,TRUE),IF(AND(71&lt;=Y7368,Y7368&lt;107),VLOOKUP($W7368,日射量と図３!$E$6:$G$34,3,TRUE),IF(AND(107&lt;=Y7368,Y7368&lt;143),VLOOKUP($W7368,日射量と図３!$E$6:$H$34,4,TRUE),VLOOKUP($W7368,日射量と図３!$E$6:$I$34,5,TRUE))))))</f>
        <v/>
      </c>
      <c r="AB7368" s="4" t="str">
        <f>IF($V7368="","",IF(Z7368&lt;36,0,IF(AND(36&lt;=Z7368,Z7368&lt;71),VLOOKUP($W7368,日射量と図３!$E$6:$F$34,2,TRUE),IF(AND(71&lt;=Z7368,Z7368&lt;107),VLOOKUP($W7368,日射量と図３!$E$6:$G$34,3,TRUE),IF(AND(107&lt;=Z7368,Z7368&lt;143),VLOOKUP($W7368,日射量と図３!$E$6:$H$34,4,TRUE),VLOOKUP($W7368,日射量と図３!$E$6:$I$34,5,TRUE))))))</f>
        <v/>
      </c>
      <c r="AC7368" s="382" t="str">
        <f t="shared" si="1383"/>
        <v/>
      </c>
      <c r="AD7368" s="382" t="str">
        <f t="shared" si="1384"/>
        <v/>
      </c>
    </row>
    <row r="7369" spans="11:30" ht="13.5" customHeight="1">
      <c r="K7369" s="4">
        <f t="shared" si="1392"/>
        <v>4</v>
      </c>
      <c r="L7369" s="34">
        <v>43558</v>
      </c>
      <c r="M7369" s="4">
        <v>307</v>
      </c>
      <c r="N7369" s="4">
        <v>22</v>
      </c>
      <c r="O7369" s="31">
        <v>0.875</v>
      </c>
      <c r="P7369" s="35">
        <v>12.529999999999998</v>
      </c>
      <c r="Q7369" s="36">
        <f t="shared" si="1393"/>
        <v>16</v>
      </c>
      <c r="R7369" s="4">
        <f t="shared" si="1394"/>
        <v>3.4700000000000024</v>
      </c>
      <c r="S7369" s="31">
        <f t="shared" si="1385"/>
        <v>0.23586805555555557</v>
      </c>
      <c r="T7369" s="31">
        <f t="shared" si="1386"/>
        <v>0.75912037037037028</v>
      </c>
      <c r="U7369" s="4">
        <f t="shared" si="1387"/>
        <v>0</v>
      </c>
      <c r="V7369" s="4" t="str">
        <f t="shared" si="1388"/>
        <v/>
      </c>
      <c r="W7369" s="18" t="str">
        <f>IF(V7369="","",VLOOKUP(L7369,日射量と図３!$A$4:$C$368,3,TRUE)*238.85/100)</f>
        <v/>
      </c>
      <c r="X7369" s="4" t="str">
        <f t="shared" si="1389"/>
        <v/>
      </c>
      <c r="Y7369" s="4" t="str">
        <f t="shared" si="1390"/>
        <v/>
      </c>
      <c r="Z7369" s="4" t="str">
        <f t="shared" si="1391"/>
        <v/>
      </c>
      <c r="AA7369" s="4" t="str">
        <f>IF($V7369="","",IF(Y7369&lt;36,0,IF(AND(36&lt;=Y7369,Y7369&lt;71),VLOOKUP($W7369,日射量と図３!$E$6:$F$34,2,TRUE),IF(AND(71&lt;=Y7369,Y7369&lt;107),VLOOKUP($W7369,日射量と図３!$E$6:$G$34,3,TRUE),IF(AND(107&lt;=Y7369,Y7369&lt;143),VLOOKUP($W7369,日射量と図３!$E$6:$H$34,4,TRUE),VLOOKUP($W7369,日射量と図３!$E$6:$I$34,5,TRUE))))))</f>
        <v/>
      </c>
      <c r="AB7369" s="4" t="str">
        <f>IF($V7369="","",IF(Z7369&lt;36,0,IF(AND(36&lt;=Z7369,Z7369&lt;71),VLOOKUP($W7369,日射量と図３!$E$6:$F$34,2,TRUE),IF(AND(71&lt;=Z7369,Z7369&lt;107),VLOOKUP($W7369,日射量と図３!$E$6:$G$34,3,TRUE),IF(AND(107&lt;=Z7369,Z7369&lt;143),VLOOKUP($W7369,日射量と図３!$E$6:$H$34,4,TRUE),VLOOKUP($W7369,日射量と図３!$E$6:$I$34,5,TRUE))))))</f>
        <v/>
      </c>
      <c r="AC7369" s="382" t="str">
        <f t="shared" si="1383"/>
        <v/>
      </c>
      <c r="AD7369" s="382" t="str">
        <f t="shared" si="1384"/>
        <v/>
      </c>
    </row>
    <row r="7370" spans="11:30" ht="13.5" customHeight="1">
      <c r="K7370" s="4">
        <f t="shared" si="1392"/>
        <v>4</v>
      </c>
      <c r="L7370" s="34">
        <v>43558</v>
      </c>
      <c r="M7370" s="4">
        <v>307</v>
      </c>
      <c r="N7370" s="4">
        <v>23</v>
      </c>
      <c r="O7370" s="31">
        <v>0.91666666666666663</v>
      </c>
      <c r="P7370" s="35">
        <v>12.1</v>
      </c>
      <c r="Q7370" s="36">
        <f t="shared" si="1393"/>
        <v>13</v>
      </c>
      <c r="R7370" s="4">
        <f t="shared" si="1394"/>
        <v>0.90000000000000036</v>
      </c>
      <c r="S7370" s="31">
        <f t="shared" si="1385"/>
        <v>0.23586805555555557</v>
      </c>
      <c r="T7370" s="31">
        <f t="shared" si="1386"/>
        <v>0.75912037037037028</v>
      </c>
      <c r="U7370" s="4">
        <f t="shared" si="1387"/>
        <v>0</v>
      </c>
      <c r="V7370" s="4" t="str">
        <f t="shared" si="1388"/>
        <v/>
      </c>
      <c r="W7370" s="18" t="str">
        <f>IF(V7370="","",VLOOKUP(L7370,日射量と図３!$A$4:$C$368,3,TRUE)*238.85/100)</f>
        <v/>
      </c>
      <c r="X7370" s="4" t="str">
        <f t="shared" si="1389"/>
        <v/>
      </c>
      <c r="Y7370" s="4" t="str">
        <f t="shared" si="1390"/>
        <v/>
      </c>
      <c r="Z7370" s="4" t="str">
        <f t="shared" si="1391"/>
        <v/>
      </c>
      <c r="AA7370" s="4" t="str">
        <f>IF($V7370="","",IF(Y7370&lt;36,0,IF(AND(36&lt;=Y7370,Y7370&lt;71),VLOOKUP($W7370,日射量と図３!$E$6:$F$34,2,TRUE),IF(AND(71&lt;=Y7370,Y7370&lt;107),VLOOKUP($W7370,日射量と図３!$E$6:$G$34,3,TRUE),IF(AND(107&lt;=Y7370,Y7370&lt;143),VLOOKUP($W7370,日射量と図３!$E$6:$H$34,4,TRUE),VLOOKUP($W7370,日射量と図３!$E$6:$I$34,5,TRUE))))))</f>
        <v/>
      </c>
      <c r="AB7370" s="4" t="str">
        <f>IF($V7370="","",IF(Z7370&lt;36,0,IF(AND(36&lt;=Z7370,Z7370&lt;71),VLOOKUP($W7370,日射量と図３!$E$6:$F$34,2,TRUE),IF(AND(71&lt;=Z7370,Z7370&lt;107),VLOOKUP($W7370,日射量と図３!$E$6:$G$34,3,TRUE),IF(AND(107&lt;=Z7370,Z7370&lt;143),VLOOKUP($W7370,日射量と図３!$E$6:$H$34,4,TRUE),VLOOKUP($W7370,日射量と図３!$E$6:$I$34,5,TRUE))))))</f>
        <v/>
      </c>
      <c r="AC7370" s="382" t="str">
        <f t="shared" si="1383"/>
        <v/>
      </c>
      <c r="AD7370" s="382" t="str">
        <f t="shared" si="1384"/>
        <v/>
      </c>
    </row>
    <row r="7371" spans="11:30" ht="13.5" customHeight="1">
      <c r="K7371" s="4">
        <f t="shared" si="1392"/>
        <v>4</v>
      </c>
      <c r="L7371" s="34">
        <v>43558</v>
      </c>
      <c r="M7371" s="4">
        <v>307</v>
      </c>
      <c r="N7371" s="4">
        <v>24</v>
      </c>
      <c r="O7371" s="31">
        <v>0.95833333333333337</v>
      </c>
      <c r="P7371" s="35">
        <v>11.62</v>
      </c>
      <c r="Q7371" s="36">
        <f t="shared" si="1393"/>
        <v>13</v>
      </c>
      <c r="R7371" s="4">
        <f t="shared" si="1394"/>
        <v>1.3800000000000008</v>
      </c>
      <c r="S7371" s="31">
        <f t="shared" si="1385"/>
        <v>0.23586805555555557</v>
      </c>
      <c r="T7371" s="31">
        <f t="shared" si="1386"/>
        <v>0.75912037037037028</v>
      </c>
      <c r="U7371" s="4">
        <f t="shared" si="1387"/>
        <v>0</v>
      </c>
      <c r="V7371" s="4" t="str">
        <f t="shared" si="1388"/>
        <v/>
      </c>
      <c r="W7371" s="18" t="str">
        <f>IF(V7371="","",VLOOKUP(L7371,日射量と図３!$A$4:$C$368,3,TRUE)*238.85/100)</f>
        <v/>
      </c>
      <c r="X7371" s="4" t="str">
        <f t="shared" si="1389"/>
        <v/>
      </c>
      <c r="Y7371" s="4" t="str">
        <f t="shared" si="1390"/>
        <v/>
      </c>
      <c r="Z7371" s="4" t="str">
        <f t="shared" si="1391"/>
        <v/>
      </c>
      <c r="AA7371" s="4" t="str">
        <f>IF($V7371="","",IF(Y7371&lt;36,0,IF(AND(36&lt;=Y7371,Y7371&lt;71),VLOOKUP($W7371,日射量と図３!$E$6:$F$34,2,TRUE),IF(AND(71&lt;=Y7371,Y7371&lt;107),VLOOKUP($W7371,日射量と図３!$E$6:$G$34,3,TRUE),IF(AND(107&lt;=Y7371,Y7371&lt;143),VLOOKUP($W7371,日射量と図３!$E$6:$H$34,4,TRUE),VLOOKUP($W7371,日射量と図３!$E$6:$I$34,5,TRUE))))))</f>
        <v/>
      </c>
      <c r="AB7371" s="4" t="str">
        <f>IF($V7371="","",IF(Z7371&lt;36,0,IF(AND(36&lt;=Z7371,Z7371&lt;71),VLOOKUP($W7371,日射量と図３!$E$6:$F$34,2,TRUE),IF(AND(71&lt;=Z7371,Z7371&lt;107),VLOOKUP($W7371,日射量と図３!$E$6:$G$34,3,TRUE),IF(AND(107&lt;=Z7371,Z7371&lt;143),VLOOKUP($W7371,日射量と図３!$E$6:$H$34,4,TRUE),VLOOKUP($W7371,日射量と図３!$E$6:$I$34,5,TRUE))))))</f>
        <v/>
      </c>
      <c r="AC7371" s="382" t="str">
        <f t="shared" si="1383"/>
        <v/>
      </c>
      <c r="AD7371" s="382" t="str">
        <f t="shared" si="1384"/>
        <v/>
      </c>
    </row>
    <row r="7372" spans="11:30" ht="13.5" customHeight="1">
      <c r="K7372" s="4">
        <f t="shared" si="1392"/>
        <v>4</v>
      </c>
      <c r="L7372" s="34">
        <v>43559</v>
      </c>
      <c r="M7372" s="4">
        <v>308</v>
      </c>
      <c r="N7372" s="4">
        <v>1</v>
      </c>
      <c r="O7372" s="31">
        <v>0</v>
      </c>
      <c r="P7372" s="35">
        <v>11.169999999999998</v>
      </c>
      <c r="Q7372" s="36">
        <f t="shared" si="1393"/>
        <v>13</v>
      </c>
      <c r="R7372" s="4">
        <f t="shared" si="1394"/>
        <v>1.8300000000000018</v>
      </c>
      <c r="S7372" s="31">
        <f t="shared" si="1385"/>
        <v>0.23586805555555557</v>
      </c>
      <c r="T7372" s="31">
        <f t="shared" si="1386"/>
        <v>0.75912037037037028</v>
      </c>
      <c r="U7372" s="4">
        <f t="shared" si="1387"/>
        <v>0</v>
      </c>
      <c r="V7372" s="4">
        <f t="shared" si="1388"/>
        <v>9.490000000000002</v>
      </c>
      <c r="W7372" s="18">
        <f>IF(V7372="","",VLOOKUP(L7372,日射量と図３!$A$4:$C$368,3,TRUE)*238.85/100)</f>
        <v>40.604500000000002</v>
      </c>
      <c r="X7372" s="4">
        <f t="shared" si="1389"/>
        <v>13</v>
      </c>
      <c r="Y7372" s="4">
        <f t="shared" si="1390"/>
        <v>4.5638505</v>
      </c>
      <c r="Z7372" s="4">
        <f t="shared" si="1391"/>
        <v>5.1447042000000014</v>
      </c>
      <c r="AA7372" s="4">
        <f>IF($V7372="","",IF(Y7372&lt;36,0,IF(AND(36&lt;=Y7372,Y7372&lt;71),VLOOKUP($W7372,日射量と図３!$E$6:$F$34,2,TRUE),IF(AND(71&lt;=Y7372,Y7372&lt;107),VLOOKUP($W7372,日射量と図３!$E$6:$G$34,3,TRUE),IF(AND(107&lt;=Y7372,Y7372&lt;143),VLOOKUP($W7372,日射量と図３!$E$6:$H$34,4,TRUE),VLOOKUP($W7372,日射量と図３!$E$6:$I$34,5,TRUE))))))</f>
        <v>0</v>
      </c>
      <c r="AB7372" s="4">
        <f>IF($V7372="","",IF(Z7372&lt;36,0,IF(AND(36&lt;=Z7372,Z7372&lt;71),VLOOKUP($W7372,日射量と図３!$E$6:$F$34,2,TRUE),IF(AND(71&lt;=Z7372,Z7372&lt;107),VLOOKUP($W7372,日射量と図３!$E$6:$G$34,3,TRUE),IF(AND(107&lt;=Z7372,Z7372&lt;143),VLOOKUP($W7372,日射量と図３!$E$6:$H$34,4,TRUE),VLOOKUP($W7372,日射量と図３!$E$6:$I$34,5,TRUE))))))</f>
        <v>0</v>
      </c>
      <c r="AC7372" s="382">
        <f t="shared" si="1383"/>
        <v>0</v>
      </c>
      <c r="AD7372" s="382">
        <f t="shared" si="1384"/>
        <v>0</v>
      </c>
    </row>
    <row r="7373" spans="11:30" ht="13.5" customHeight="1">
      <c r="K7373" s="4">
        <f t="shared" si="1392"/>
        <v>4</v>
      </c>
      <c r="L7373" s="34">
        <v>43559</v>
      </c>
      <c r="M7373" s="4">
        <v>308</v>
      </c>
      <c r="N7373" s="4">
        <v>2</v>
      </c>
      <c r="O7373" s="31">
        <v>4.1666666666666664E-2</v>
      </c>
      <c r="P7373" s="35">
        <v>10.84</v>
      </c>
      <c r="Q7373" s="36">
        <f t="shared" si="1393"/>
        <v>13</v>
      </c>
      <c r="R7373" s="4">
        <f t="shared" si="1394"/>
        <v>2.16</v>
      </c>
      <c r="S7373" s="31">
        <f t="shared" si="1385"/>
        <v>0.23586805555555557</v>
      </c>
      <c r="T7373" s="31">
        <f t="shared" si="1386"/>
        <v>0.75912037037037028</v>
      </c>
      <c r="U7373" s="4">
        <f t="shared" si="1387"/>
        <v>0</v>
      </c>
      <c r="V7373" s="4" t="str">
        <f t="shared" si="1388"/>
        <v/>
      </c>
      <c r="W7373" s="18" t="str">
        <f>IF(V7373="","",VLOOKUP(L7373,日射量と図３!$A$4:$C$368,3,TRUE)*238.85/100)</f>
        <v/>
      </c>
      <c r="X7373" s="4" t="str">
        <f t="shared" si="1389"/>
        <v/>
      </c>
      <c r="Y7373" s="4" t="str">
        <f t="shared" si="1390"/>
        <v/>
      </c>
      <c r="Z7373" s="4" t="str">
        <f t="shared" si="1391"/>
        <v/>
      </c>
      <c r="AA7373" s="4" t="str">
        <f>IF($V7373="","",IF(Y7373&lt;36,0,IF(AND(36&lt;=Y7373,Y7373&lt;71),VLOOKUP($W7373,日射量と図３!$E$6:$F$34,2,TRUE),IF(AND(71&lt;=Y7373,Y7373&lt;107),VLOOKUP($W7373,日射量と図３!$E$6:$G$34,3,TRUE),IF(AND(107&lt;=Y7373,Y7373&lt;143),VLOOKUP($W7373,日射量と図３!$E$6:$H$34,4,TRUE),VLOOKUP($W7373,日射量と図３!$E$6:$I$34,5,TRUE))))))</f>
        <v/>
      </c>
      <c r="AB7373" s="4" t="str">
        <f>IF($V7373="","",IF(Z7373&lt;36,0,IF(AND(36&lt;=Z7373,Z7373&lt;71),VLOOKUP($W7373,日射量と図３!$E$6:$F$34,2,TRUE),IF(AND(71&lt;=Z7373,Z7373&lt;107),VLOOKUP($W7373,日射量と図３!$E$6:$G$34,3,TRUE),IF(AND(107&lt;=Z7373,Z7373&lt;143),VLOOKUP($W7373,日射量と図３!$E$6:$H$34,4,TRUE),VLOOKUP($W7373,日射量と図３!$E$6:$I$34,5,TRUE))))))</f>
        <v/>
      </c>
      <c r="AC7373" s="382" t="str">
        <f t="shared" si="1383"/>
        <v/>
      </c>
      <c r="AD7373" s="382" t="str">
        <f t="shared" si="1384"/>
        <v/>
      </c>
    </row>
    <row r="7374" spans="11:30" ht="13.5" customHeight="1">
      <c r="K7374" s="4">
        <f t="shared" si="1392"/>
        <v>4</v>
      </c>
      <c r="L7374" s="34">
        <v>43559</v>
      </c>
      <c r="M7374" s="4">
        <v>308</v>
      </c>
      <c r="N7374" s="4">
        <v>3</v>
      </c>
      <c r="O7374" s="31">
        <v>8.3333333333333329E-2</v>
      </c>
      <c r="P7374" s="35">
        <v>10.440000000000001</v>
      </c>
      <c r="Q7374" s="36">
        <f t="shared" si="1393"/>
        <v>13</v>
      </c>
      <c r="R7374" s="4">
        <f t="shared" si="1394"/>
        <v>2.5599999999999987</v>
      </c>
      <c r="S7374" s="31">
        <f t="shared" si="1385"/>
        <v>0.23586805555555557</v>
      </c>
      <c r="T7374" s="31">
        <f t="shared" si="1386"/>
        <v>0.75912037037037028</v>
      </c>
      <c r="U7374" s="4">
        <f t="shared" si="1387"/>
        <v>0</v>
      </c>
      <c r="V7374" s="4" t="str">
        <f t="shared" si="1388"/>
        <v/>
      </c>
      <c r="W7374" s="18" t="str">
        <f>IF(V7374="","",VLOOKUP(L7374,日射量と図３!$A$4:$C$368,3,TRUE)*238.85/100)</f>
        <v/>
      </c>
      <c r="X7374" s="4" t="str">
        <f t="shared" si="1389"/>
        <v/>
      </c>
      <c r="Y7374" s="4" t="str">
        <f t="shared" si="1390"/>
        <v/>
      </c>
      <c r="Z7374" s="4" t="str">
        <f t="shared" si="1391"/>
        <v/>
      </c>
      <c r="AA7374" s="4" t="str">
        <f>IF($V7374="","",IF(Y7374&lt;36,0,IF(AND(36&lt;=Y7374,Y7374&lt;71),VLOOKUP($W7374,日射量と図３!$E$6:$F$34,2,TRUE),IF(AND(71&lt;=Y7374,Y7374&lt;107),VLOOKUP($W7374,日射量と図３!$E$6:$G$34,3,TRUE),IF(AND(107&lt;=Y7374,Y7374&lt;143),VLOOKUP($W7374,日射量と図３!$E$6:$H$34,4,TRUE),VLOOKUP($W7374,日射量と図３!$E$6:$I$34,5,TRUE))))))</f>
        <v/>
      </c>
      <c r="AB7374" s="4" t="str">
        <f>IF($V7374="","",IF(Z7374&lt;36,0,IF(AND(36&lt;=Z7374,Z7374&lt;71),VLOOKUP($W7374,日射量と図３!$E$6:$F$34,2,TRUE),IF(AND(71&lt;=Z7374,Z7374&lt;107),VLOOKUP($W7374,日射量と図３!$E$6:$G$34,3,TRUE),IF(AND(107&lt;=Z7374,Z7374&lt;143),VLOOKUP($W7374,日射量と図３!$E$6:$H$34,4,TRUE),VLOOKUP($W7374,日射量と図３!$E$6:$I$34,5,TRUE))))))</f>
        <v/>
      </c>
      <c r="AC7374" s="382" t="str">
        <f t="shared" si="1383"/>
        <v/>
      </c>
      <c r="AD7374" s="382" t="str">
        <f t="shared" si="1384"/>
        <v/>
      </c>
    </row>
    <row r="7375" spans="11:30" ht="13.5" customHeight="1">
      <c r="K7375" s="4">
        <f t="shared" si="1392"/>
        <v>4</v>
      </c>
      <c r="L7375" s="34">
        <v>43559</v>
      </c>
      <c r="M7375" s="4">
        <v>308</v>
      </c>
      <c r="N7375" s="4">
        <v>4</v>
      </c>
      <c r="O7375" s="31">
        <v>0.125</v>
      </c>
      <c r="P7375" s="35">
        <v>10.080000000000002</v>
      </c>
      <c r="Q7375" s="36">
        <f t="shared" si="1393"/>
        <v>13</v>
      </c>
      <c r="R7375" s="4">
        <f t="shared" si="1394"/>
        <v>2.9199999999999982</v>
      </c>
      <c r="S7375" s="31">
        <f t="shared" si="1385"/>
        <v>0.23586805555555557</v>
      </c>
      <c r="T7375" s="31">
        <f t="shared" si="1386"/>
        <v>0.75912037037037028</v>
      </c>
      <c r="U7375" s="4">
        <f t="shared" si="1387"/>
        <v>0</v>
      </c>
      <c r="V7375" s="4" t="str">
        <f t="shared" si="1388"/>
        <v/>
      </c>
      <c r="W7375" s="18" t="str">
        <f>IF(V7375="","",VLOOKUP(L7375,日射量と図３!$A$4:$C$368,3,TRUE)*238.85/100)</f>
        <v/>
      </c>
      <c r="X7375" s="4" t="str">
        <f t="shared" si="1389"/>
        <v/>
      </c>
      <c r="Y7375" s="4" t="str">
        <f t="shared" si="1390"/>
        <v/>
      </c>
      <c r="Z7375" s="4" t="str">
        <f t="shared" si="1391"/>
        <v/>
      </c>
      <c r="AA7375" s="4" t="str">
        <f>IF($V7375="","",IF(Y7375&lt;36,0,IF(AND(36&lt;=Y7375,Y7375&lt;71),VLOOKUP($W7375,日射量と図３!$E$6:$F$34,2,TRUE),IF(AND(71&lt;=Y7375,Y7375&lt;107),VLOOKUP($W7375,日射量と図３!$E$6:$G$34,3,TRUE),IF(AND(107&lt;=Y7375,Y7375&lt;143),VLOOKUP($W7375,日射量と図３!$E$6:$H$34,4,TRUE),VLOOKUP($W7375,日射量と図３!$E$6:$I$34,5,TRUE))))))</f>
        <v/>
      </c>
      <c r="AB7375" s="4" t="str">
        <f>IF($V7375="","",IF(Z7375&lt;36,0,IF(AND(36&lt;=Z7375,Z7375&lt;71),VLOOKUP($W7375,日射量と図３!$E$6:$F$34,2,TRUE),IF(AND(71&lt;=Z7375,Z7375&lt;107),VLOOKUP($W7375,日射量と図３!$E$6:$G$34,3,TRUE),IF(AND(107&lt;=Z7375,Z7375&lt;143),VLOOKUP($W7375,日射量と図３!$E$6:$H$34,4,TRUE),VLOOKUP($W7375,日射量と図３!$E$6:$I$34,5,TRUE))))))</f>
        <v/>
      </c>
      <c r="AC7375" s="382" t="str">
        <f t="shared" ref="AC7375:AC7438" si="1395">IF(V7375="","",IF((($AH$18*$AH$30*V7375*3600/1000000)/1000-AA7375*$AG$18*10*0.0000041868)&lt;=0,0,AA7375*$AG$18*10*0.0000041868))</f>
        <v/>
      </c>
      <c r="AD7375" s="382" t="str">
        <f t="shared" ref="AD7375:AD7438" si="1396">IF(V7375="","",IF((($AH$19*$AH$30*V7375*3600/1000000)/1000-AB7375*$AG$19*10*0.0000041868)&lt;=0,0,AB7375*$AG$19*10*0.0000041868))</f>
        <v/>
      </c>
    </row>
    <row r="7376" spans="11:30" ht="13.5" customHeight="1">
      <c r="K7376" s="4">
        <f t="shared" si="1392"/>
        <v>4</v>
      </c>
      <c r="L7376" s="34">
        <v>43559</v>
      </c>
      <c r="M7376" s="4">
        <v>308</v>
      </c>
      <c r="N7376" s="4">
        <v>5</v>
      </c>
      <c r="O7376" s="31">
        <v>0.16666666666666666</v>
      </c>
      <c r="P7376" s="35">
        <v>9.73</v>
      </c>
      <c r="Q7376" s="36">
        <f t="shared" si="1393"/>
        <v>15</v>
      </c>
      <c r="R7376" s="4">
        <f t="shared" si="1394"/>
        <v>5.27</v>
      </c>
      <c r="S7376" s="31">
        <f t="shared" si="1385"/>
        <v>0.23586805555555557</v>
      </c>
      <c r="T7376" s="31">
        <f t="shared" si="1386"/>
        <v>0.75912037037037028</v>
      </c>
      <c r="U7376" s="4">
        <f t="shared" si="1387"/>
        <v>0</v>
      </c>
      <c r="V7376" s="4" t="str">
        <f t="shared" si="1388"/>
        <v/>
      </c>
      <c r="W7376" s="18" t="str">
        <f>IF(V7376="","",VLOOKUP(L7376,日射量と図３!$A$4:$C$368,3,TRUE)*238.85/100)</f>
        <v/>
      </c>
      <c r="X7376" s="4" t="str">
        <f t="shared" si="1389"/>
        <v/>
      </c>
      <c r="Y7376" s="4" t="str">
        <f t="shared" si="1390"/>
        <v/>
      </c>
      <c r="Z7376" s="4" t="str">
        <f t="shared" si="1391"/>
        <v/>
      </c>
      <c r="AA7376" s="4" t="str">
        <f>IF($V7376="","",IF(Y7376&lt;36,0,IF(AND(36&lt;=Y7376,Y7376&lt;71),VLOOKUP($W7376,日射量と図３!$E$6:$F$34,2,TRUE),IF(AND(71&lt;=Y7376,Y7376&lt;107),VLOOKUP($W7376,日射量と図３!$E$6:$G$34,3,TRUE),IF(AND(107&lt;=Y7376,Y7376&lt;143),VLOOKUP($W7376,日射量と図３!$E$6:$H$34,4,TRUE),VLOOKUP($W7376,日射量と図３!$E$6:$I$34,5,TRUE))))))</f>
        <v/>
      </c>
      <c r="AB7376" s="4" t="str">
        <f>IF($V7376="","",IF(Z7376&lt;36,0,IF(AND(36&lt;=Z7376,Z7376&lt;71),VLOOKUP($W7376,日射量と図３!$E$6:$F$34,2,TRUE),IF(AND(71&lt;=Z7376,Z7376&lt;107),VLOOKUP($W7376,日射量と図３!$E$6:$G$34,3,TRUE),IF(AND(107&lt;=Z7376,Z7376&lt;143),VLOOKUP($W7376,日射量と図３!$E$6:$H$34,4,TRUE),VLOOKUP($W7376,日射量と図３!$E$6:$I$34,5,TRUE))))))</f>
        <v/>
      </c>
      <c r="AC7376" s="382" t="str">
        <f t="shared" si="1395"/>
        <v/>
      </c>
      <c r="AD7376" s="382" t="str">
        <f t="shared" si="1396"/>
        <v/>
      </c>
    </row>
    <row r="7377" spans="11:30" ht="13.5" customHeight="1">
      <c r="K7377" s="4">
        <f t="shared" si="1392"/>
        <v>4</v>
      </c>
      <c r="L7377" s="34">
        <v>43559</v>
      </c>
      <c r="M7377" s="4">
        <v>308</v>
      </c>
      <c r="N7377" s="4">
        <v>6</v>
      </c>
      <c r="O7377" s="31">
        <v>0.20833333333333334</v>
      </c>
      <c r="P7377" s="35">
        <v>9.0500000000000007</v>
      </c>
      <c r="Q7377" s="36">
        <f t="shared" si="1393"/>
        <v>15</v>
      </c>
      <c r="R7377" s="4">
        <f t="shared" si="1394"/>
        <v>5.9499999999999993</v>
      </c>
      <c r="S7377" s="31">
        <f t="shared" si="1385"/>
        <v>0.23586805555555557</v>
      </c>
      <c r="T7377" s="31">
        <f t="shared" si="1386"/>
        <v>0.75912037037037028</v>
      </c>
      <c r="U7377" s="4">
        <f t="shared" si="1387"/>
        <v>0</v>
      </c>
      <c r="V7377" s="4" t="str">
        <f t="shared" si="1388"/>
        <v/>
      </c>
      <c r="W7377" s="18" t="str">
        <f>IF(V7377="","",VLOOKUP(L7377,日射量と図３!$A$4:$C$368,3,TRUE)*238.85/100)</f>
        <v/>
      </c>
      <c r="X7377" s="4" t="str">
        <f t="shared" si="1389"/>
        <v/>
      </c>
      <c r="Y7377" s="4" t="str">
        <f t="shared" si="1390"/>
        <v/>
      </c>
      <c r="Z7377" s="4" t="str">
        <f t="shared" si="1391"/>
        <v/>
      </c>
      <c r="AA7377" s="4" t="str">
        <f>IF($V7377="","",IF(Y7377&lt;36,0,IF(AND(36&lt;=Y7377,Y7377&lt;71),VLOOKUP($W7377,日射量と図３!$E$6:$F$34,2,TRUE),IF(AND(71&lt;=Y7377,Y7377&lt;107),VLOOKUP($W7377,日射量と図３!$E$6:$G$34,3,TRUE),IF(AND(107&lt;=Y7377,Y7377&lt;143),VLOOKUP($W7377,日射量と図３!$E$6:$H$34,4,TRUE),VLOOKUP($W7377,日射量と図３!$E$6:$I$34,5,TRUE))))))</f>
        <v/>
      </c>
      <c r="AB7377" s="4" t="str">
        <f>IF($V7377="","",IF(Z7377&lt;36,0,IF(AND(36&lt;=Z7377,Z7377&lt;71),VLOOKUP($W7377,日射量と図３!$E$6:$F$34,2,TRUE),IF(AND(71&lt;=Z7377,Z7377&lt;107),VLOOKUP($W7377,日射量と図３!$E$6:$G$34,3,TRUE),IF(AND(107&lt;=Z7377,Z7377&lt;143),VLOOKUP($W7377,日射量と図３!$E$6:$H$34,4,TRUE),VLOOKUP($W7377,日射量と図３!$E$6:$I$34,5,TRUE))))))</f>
        <v/>
      </c>
      <c r="AC7377" s="382" t="str">
        <f t="shared" si="1395"/>
        <v/>
      </c>
      <c r="AD7377" s="382" t="str">
        <f t="shared" si="1396"/>
        <v/>
      </c>
    </row>
    <row r="7378" spans="11:30" ht="13.5" customHeight="1">
      <c r="K7378" s="4">
        <f t="shared" si="1392"/>
        <v>4</v>
      </c>
      <c r="L7378" s="34">
        <v>43559</v>
      </c>
      <c r="M7378" s="4">
        <v>308</v>
      </c>
      <c r="N7378" s="4">
        <v>7</v>
      </c>
      <c r="O7378" s="31">
        <v>0.25</v>
      </c>
      <c r="P7378" s="35">
        <v>9.0500000000000007</v>
      </c>
      <c r="Q7378" s="36">
        <f t="shared" si="1393"/>
        <v>15</v>
      </c>
      <c r="R7378" s="4">
        <f t="shared" si="1394"/>
        <v>5.9499999999999993</v>
      </c>
      <c r="S7378" s="31">
        <f t="shared" si="1385"/>
        <v>0.23586805555555557</v>
      </c>
      <c r="T7378" s="31">
        <f t="shared" si="1386"/>
        <v>0.75912037037037028</v>
      </c>
      <c r="U7378" s="4">
        <f t="shared" si="1387"/>
        <v>5.9499999999999993</v>
      </c>
      <c r="V7378" s="4" t="str">
        <f t="shared" si="1388"/>
        <v/>
      </c>
      <c r="W7378" s="18" t="str">
        <f>IF(V7378="","",VLOOKUP(L7378,日射量と図３!$A$4:$C$368,3,TRUE)*238.85/100)</f>
        <v/>
      </c>
      <c r="X7378" s="4" t="str">
        <f t="shared" si="1389"/>
        <v/>
      </c>
      <c r="Y7378" s="4" t="str">
        <f t="shared" si="1390"/>
        <v/>
      </c>
      <c r="Z7378" s="4" t="str">
        <f t="shared" si="1391"/>
        <v/>
      </c>
      <c r="AA7378" s="4" t="str">
        <f>IF($V7378="","",IF(Y7378&lt;36,0,IF(AND(36&lt;=Y7378,Y7378&lt;71),VLOOKUP($W7378,日射量と図３!$E$6:$F$34,2,TRUE),IF(AND(71&lt;=Y7378,Y7378&lt;107),VLOOKUP($W7378,日射量と図３!$E$6:$G$34,3,TRUE),IF(AND(107&lt;=Y7378,Y7378&lt;143),VLOOKUP($W7378,日射量と図３!$E$6:$H$34,4,TRUE),VLOOKUP($W7378,日射量と図３!$E$6:$I$34,5,TRUE))))))</f>
        <v/>
      </c>
      <c r="AB7378" s="4" t="str">
        <f>IF($V7378="","",IF(Z7378&lt;36,0,IF(AND(36&lt;=Z7378,Z7378&lt;71),VLOOKUP($W7378,日射量と図３!$E$6:$F$34,2,TRUE),IF(AND(71&lt;=Z7378,Z7378&lt;107),VLOOKUP($W7378,日射量と図３!$E$6:$G$34,3,TRUE),IF(AND(107&lt;=Z7378,Z7378&lt;143),VLOOKUP($W7378,日射量と図３!$E$6:$H$34,4,TRUE),VLOOKUP($W7378,日射量と図３!$E$6:$I$34,5,TRUE))))))</f>
        <v/>
      </c>
      <c r="AC7378" s="382" t="str">
        <f t="shared" si="1395"/>
        <v/>
      </c>
      <c r="AD7378" s="382" t="str">
        <f t="shared" si="1396"/>
        <v/>
      </c>
    </row>
    <row r="7379" spans="11:30" ht="13.5" customHeight="1">
      <c r="K7379" s="4">
        <f t="shared" si="1392"/>
        <v>4</v>
      </c>
      <c r="L7379" s="34">
        <v>43559</v>
      </c>
      <c r="M7379" s="4">
        <v>308</v>
      </c>
      <c r="N7379" s="4">
        <v>8</v>
      </c>
      <c r="O7379" s="31">
        <v>0.29166666666666669</v>
      </c>
      <c r="P7379" s="35">
        <v>9.9999999999999982</v>
      </c>
      <c r="Q7379" s="36">
        <f t="shared" si="1393"/>
        <v>12</v>
      </c>
      <c r="R7379" s="4">
        <f t="shared" si="1394"/>
        <v>2.0000000000000018</v>
      </c>
      <c r="S7379" s="31">
        <f t="shared" si="1385"/>
        <v>0.23586805555555557</v>
      </c>
      <c r="T7379" s="31">
        <f t="shared" si="1386"/>
        <v>0.75912037037037028</v>
      </c>
      <c r="U7379" s="4">
        <f t="shared" si="1387"/>
        <v>2.0000000000000018</v>
      </c>
      <c r="V7379" s="4" t="str">
        <f t="shared" si="1388"/>
        <v/>
      </c>
      <c r="W7379" s="18" t="str">
        <f>IF(V7379="","",VLOOKUP(L7379,日射量と図３!$A$4:$C$368,3,TRUE)*238.85/100)</f>
        <v/>
      </c>
      <c r="X7379" s="4" t="str">
        <f t="shared" si="1389"/>
        <v/>
      </c>
      <c r="Y7379" s="4" t="str">
        <f t="shared" si="1390"/>
        <v/>
      </c>
      <c r="Z7379" s="4" t="str">
        <f t="shared" si="1391"/>
        <v/>
      </c>
      <c r="AA7379" s="4" t="str">
        <f>IF($V7379="","",IF(Y7379&lt;36,0,IF(AND(36&lt;=Y7379,Y7379&lt;71),VLOOKUP($W7379,日射量と図３!$E$6:$F$34,2,TRUE),IF(AND(71&lt;=Y7379,Y7379&lt;107),VLOOKUP($W7379,日射量と図３!$E$6:$G$34,3,TRUE),IF(AND(107&lt;=Y7379,Y7379&lt;143),VLOOKUP($W7379,日射量と図３!$E$6:$H$34,4,TRUE),VLOOKUP($W7379,日射量と図３!$E$6:$I$34,5,TRUE))))))</f>
        <v/>
      </c>
      <c r="AB7379" s="4" t="str">
        <f>IF($V7379="","",IF(Z7379&lt;36,0,IF(AND(36&lt;=Z7379,Z7379&lt;71),VLOOKUP($W7379,日射量と図３!$E$6:$F$34,2,TRUE),IF(AND(71&lt;=Z7379,Z7379&lt;107),VLOOKUP($W7379,日射量と図３!$E$6:$G$34,3,TRUE),IF(AND(107&lt;=Z7379,Z7379&lt;143),VLOOKUP($W7379,日射量と図３!$E$6:$H$34,4,TRUE),VLOOKUP($W7379,日射量と図３!$E$6:$I$34,5,TRUE))))))</f>
        <v/>
      </c>
      <c r="AC7379" s="382" t="str">
        <f t="shared" si="1395"/>
        <v/>
      </c>
      <c r="AD7379" s="382" t="str">
        <f t="shared" si="1396"/>
        <v/>
      </c>
    </row>
    <row r="7380" spans="11:30" ht="13.5" customHeight="1">
      <c r="K7380" s="4">
        <f t="shared" si="1392"/>
        <v>4</v>
      </c>
      <c r="L7380" s="34">
        <v>43559</v>
      </c>
      <c r="M7380" s="4">
        <v>308</v>
      </c>
      <c r="N7380" s="4">
        <v>9</v>
      </c>
      <c r="O7380" s="31">
        <v>0.33333333333333331</v>
      </c>
      <c r="P7380" s="35">
        <v>11.6</v>
      </c>
      <c r="Q7380" s="36">
        <f t="shared" si="1393"/>
        <v>12</v>
      </c>
      <c r="R7380" s="4">
        <f t="shared" si="1394"/>
        <v>0.40000000000000036</v>
      </c>
      <c r="S7380" s="31">
        <f t="shared" si="1385"/>
        <v>0.23586805555555557</v>
      </c>
      <c r="T7380" s="31">
        <f t="shared" si="1386"/>
        <v>0.75912037037037028</v>
      </c>
      <c r="U7380" s="4">
        <f t="shared" si="1387"/>
        <v>0.40000000000000036</v>
      </c>
      <c r="V7380" s="4" t="str">
        <f t="shared" si="1388"/>
        <v/>
      </c>
      <c r="W7380" s="18" t="str">
        <f>IF(V7380="","",VLOOKUP(L7380,日射量と図３!$A$4:$C$368,3,TRUE)*238.85/100)</f>
        <v/>
      </c>
      <c r="X7380" s="4" t="str">
        <f t="shared" si="1389"/>
        <v/>
      </c>
      <c r="Y7380" s="4" t="str">
        <f t="shared" si="1390"/>
        <v/>
      </c>
      <c r="Z7380" s="4" t="str">
        <f t="shared" si="1391"/>
        <v/>
      </c>
      <c r="AA7380" s="4" t="str">
        <f>IF($V7380="","",IF(Y7380&lt;36,0,IF(AND(36&lt;=Y7380,Y7380&lt;71),VLOOKUP($W7380,日射量と図３!$E$6:$F$34,2,TRUE),IF(AND(71&lt;=Y7380,Y7380&lt;107),VLOOKUP($W7380,日射量と図３!$E$6:$G$34,3,TRUE),IF(AND(107&lt;=Y7380,Y7380&lt;143),VLOOKUP($W7380,日射量と図３!$E$6:$H$34,4,TRUE),VLOOKUP($W7380,日射量と図３!$E$6:$I$34,5,TRUE))))))</f>
        <v/>
      </c>
      <c r="AB7380" s="4" t="str">
        <f>IF($V7380="","",IF(Z7380&lt;36,0,IF(AND(36&lt;=Z7380,Z7380&lt;71),VLOOKUP($W7380,日射量と図３!$E$6:$F$34,2,TRUE),IF(AND(71&lt;=Z7380,Z7380&lt;107),VLOOKUP($W7380,日射量と図３!$E$6:$G$34,3,TRUE),IF(AND(107&lt;=Z7380,Z7380&lt;143),VLOOKUP($W7380,日射量と図３!$E$6:$H$34,4,TRUE),VLOOKUP($W7380,日射量と図３!$E$6:$I$34,5,TRUE))))))</f>
        <v/>
      </c>
      <c r="AC7380" s="382" t="str">
        <f t="shared" si="1395"/>
        <v/>
      </c>
      <c r="AD7380" s="382" t="str">
        <f t="shared" si="1396"/>
        <v/>
      </c>
    </row>
    <row r="7381" spans="11:30" ht="13.5" customHeight="1">
      <c r="K7381" s="4">
        <f t="shared" si="1392"/>
        <v>4</v>
      </c>
      <c r="L7381" s="34">
        <v>43559</v>
      </c>
      <c r="M7381" s="4">
        <v>308</v>
      </c>
      <c r="N7381" s="4">
        <v>10</v>
      </c>
      <c r="O7381" s="31">
        <v>0.375</v>
      </c>
      <c r="P7381" s="35">
        <v>13.170000000000002</v>
      </c>
      <c r="Q7381" s="36">
        <f t="shared" si="1393"/>
        <v>12</v>
      </c>
      <c r="R7381" s="4">
        <f t="shared" si="1394"/>
        <v>0</v>
      </c>
      <c r="S7381" s="31">
        <f t="shared" ref="S7381:S7444" si="1397">VLOOKUP(K7381,$AF$45:$AH$49,2,TRUE)</f>
        <v>0.23586805555555557</v>
      </c>
      <c r="T7381" s="31">
        <f t="shared" ref="T7381:T7444" si="1398">VLOOKUP(K7381,$AF$45:$AH$49,3,TRUE)</f>
        <v>0.75912037037037028</v>
      </c>
      <c r="U7381" s="4">
        <f t="shared" ref="U7381:U7444" si="1399">IF(AND(S7381&lt;O7381,O7381&lt;T7381),R7381,0)</f>
        <v>0</v>
      </c>
      <c r="V7381" s="4" t="str">
        <f t="shared" ref="V7381:V7444" si="1400">IF(N7381=1,SUM(U7381:U7404),"")</f>
        <v/>
      </c>
      <c r="W7381" s="18" t="str">
        <f>IF(V7381="","",VLOOKUP(L7381,日射量と図３!$A$4:$C$368,3,TRUE)*238.85/100)</f>
        <v/>
      </c>
      <c r="X7381" s="4" t="str">
        <f t="shared" ref="X7381:X7444" si="1401">IF(V7381="","",VLOOKUP(K7381,$AF$45:$AJ$49,5,TRUE))</f>
        <v/>
      </c>
      <c r="Y7381" s="4" t="str">
        <f t="shared" si="1390"/>
        <v/>
      </c>
      <c r="Z7381" s="4" t="str">
        <f t="shared" si="1391"/>
        <v/>
      </c>
      <c r="AA7381" s="4" t="str">
        <f>IF($V7381="","",IF(Y7381&lt;36,0,IF(AND(36&lt;=Y7381,Y7381&lt;71),VLOOKUP($W7381,日射量と図３!$E$6:$F$34,2,TRUE),IF(AND(71&lt;=Y7381,Y7381&lt;107),VLOOKUP($W7381,日射量と図３!$E$6:$G$34,3,TRUE),IF(AND(107&lt;=Y7381,Y7381&lt;143),VLOOKUP($W7381,日射量と図３!$E$6:$H$34,4,TRUE),VLOOKUP($W7381,日射量と図３!$E$6:$I$34,5,TRUE))))))</f>
        <v/>
      </c>
      <c r="AB7381" s="4" t="str">
        <f>IF($V7381="","",IF(Z7381&lt;36,0,IF(AND(36&lt;=Z7381,Z7381&lt;71),VLOOKUP($W7381,日射量と図３!$E$6:$F$34,2,TRUE),IF(AND(71&lt;=Z7381,Z7381&lt;107),VLOOKUP($W7381,日射量と図３!$E$6:$G$34,3,TRUE),IF(AND(107&lt;=Z7381,Z7381&lt;143),VLOOKUP($W7381,日射量と図３!$E$6:$H$34,4,TRUE),VLOOKUP($W7381,日射量と図３!$E$6:$I$34,5,TRUE))))))</f>
        <v/>
      </c>
      <c r="AC7381" s="382" t="str">
        <f t="shared" si="1395"/>
        <v/>
      </c>
      <c r="AD7381" s="382" t="str">
        <f t="shared" si="1396"/>
        <v/>
      </c>
    </row>
    <row r="7382" spans="11:30" ht="13.5" customHeight="1">
      <c r="K7382" s="4">
        <f t="shared" si="1392"/>
        <v>4</v>
      </c>
      <c r="L7382" s="34">
        <v>43559</v>
      </c>
      <c r="M7382" s="4">
        <v>308</v>
      </c>
      <c r="N7382" s="4">
        <v>11</v>
      </c>
      <c r="O7382" s="31">
        <v>0.41666666666666669</v>
      </c>
      <c r="P7382" s="35">
        <v>14.37</v>
      </c>
      <c r="Q7382" s="36">
        <f t="shared" si="1393"/>
        <v>12</v>
      </c>
      <c r="R7382" s="4">
        <f t="shared" si="1394"/>
        <v>0</v>
      </c>
      <c r="S7382" s="31">
        <f t="shared" si="1397"/>
        <v>0.23586805555555557</v>
      </c>
      <c r="T7382" s="31">
        <f t="shared" si="1398"/>
        <v>0.75912037037037028</v>
      </c>
      <c r="U7382" s="4">
        <f t="shared" si="1399"/>
        <v>0</v>
      </c>
      <c r="V7382" s="4" t="str">
        <f t="shared" si="1400"/>
        <v/>
      </c>
      <c r="W7382" s="18" t="str">
        <f>IF(V7382="","",VLOOKUP(L7382,日射量と図３!$A$4:$C$368,3,TRUE)*238.85/100)</f>
        <v/>
      </c>
      <c r="X7382" s="4" t="str">
        <f t="shared" si="1401"/>
        <v/>
      </c>
      <c r="Y7382" s="4" t="str">
        <f t="shared" si="1390"/>
        <v/>
      </c>
      <c r="Z7382" s="4" t="str">
        <f t="shared" si="1391"/>
        <v/>
      </c>
      <c r="AA7382" s="4" t="str">
        <f>IF($V7382="","",IF(Y7382&lt;36,0,IF(AND(36&lt;=Y7382,Y7382&lt;71),VLOOKUP($W7382,日射量と図３!$E$6:$F$34,2,TRUE),IF(AND(71&lt;=Y7382,Y7382&lt;107),VLOOKUP($W7382,日射量と図３!$E$6:$G$34,3,TRUE),IF(AND(107&lt;=Y7382,Y7382&lt;143),VLOOKUP($W7382,日射量と図３!$E$6:$H$34,4,TRUE),VLOOKUP($W7382,日射量と図３!$E$6:$I$34,5,TRUE))))))</f>
        <v/>
      </c>
      <c r="AB7382" s="4" t="str">
        <f>IF($V7382="","",IF(Z7382&lt;36,0,IF(AND(36&lt;=Z7382,Z7382&lt;71),VLOOKUP($W7382,日射量と図３!$E$6:$F$34,2,TRUE),IF(AND(71&lt;=Z7382,Z7382&lt;107),VLOOKUP($W7382,日射量と図３!$E$6:$G$34,3,TRUE),IF(AND(107&lt;=Z7382,Z7382&lt;143),VLOOKUP($W7382,日射量と図３!$E$6:$H$34,4,TRUE),VLOOKUP($W7382,日射量と図３!$E$6:$I$34,5,TRUE))))))</f>
        <v/>
      </c>
      <c r="AC7382" s="382" t="str">
        <f t="shared" si="1395"/>
        <v/>
      </c>
      <c r="AD7382" s="382" t="str">
        <f t="shared" si="1396"/>
        <v/>
      </c>
    </row>
    <row r="7383" spans="11:30" ht="13.5" customHeight="1">
      <c r="K7383" s="4">
        <f t="shared" si="1392"/>
        <v>4</v>
      </c>
      <c r="L7383" s="34">
        <v>43559</v>
      </c>
      <c r="M7383" s="4">
        <v>308</v>
      </c>
      <c r="N7383" s="4">
        <v>12</v>
      </c>
      <c r="O7383" s="31">
        <v>0.45833333333333331</v>
      </c>
      <c r="P7383" s="35">
        <v>16.23</v>
      </c>
      <c r="Q7383" s="36">
        <f t="shared" si="1393"/>
        <v>12</v>
      </c>
      <c r="R7383" s="4">
        <f t="shared" si="1394"/>
        <v>0</v>
      </c>
      <c r="S7383" s="31">
        <f t="shared" si="1397"/>
        <v>0.23586805555555557</v>
      </c>
      <c r="T7383" s="31">
        <f t="shared" si="1398"/>
        <v>0.75912037037037028</v>
      </c>
      <c r="U7383" s="4">
        <f t="shared" si="1399"/>
        <v>0</v>
      </c>
      <c r="V7383" s="4" t="str">
        <f t="shared" si="1400"/>
        <v/>
      </c>
      <c r="W7383" s="18" t="str">
        <f>IF(V7383="","",VLOOKUP(L7383,日射量と図３!$A$4:$C$368,3,TRUE)*238.85/100)</f>
        <v/>
      </c>
      <c r="X7383" s="4" t="str">
        <f t="shared" si="1401"/>
        <v/>
      </c>
      <c r="Y7383" s="4" t="str">
        <f t="shared" si="1390"/>
        <v/>
      </c>
      <c r="Z7383" s="4" t="str">
        <f t="shared" si="1391"/>
        <v/>
      </c>
      <c r="AA7383" s="4" t="str">
        <f>IF($V7383="","",IF(Y7383&lt;36,0,IF(AND(36&lt;=Y7383,Y7383&lt;71),VLOOKUP($W7383,日射量と図３!$E$6:$F$34,2,TRUE),IF(AND(71&lt;=Y7383,Y7383&lt;107),VLOOKUP($W7383,日射量と図３!$E$6:$G$34,3,TRUE),IF(AND(107&lt;=Y7383,Y7383&lt;143),VLOOKUP($W7383,日射量と図３!$E$6:$H$34,4,TRUE),VLOOKUP($W7383,日射量と図３!$E$6:$I$34,5,TRUE))))))</f>
        <v/>
      </c>
      <c r="AB7383" s="4" t="str">
        <f>IF($V7383="","",IF(Z7383&lt;36,0,IF(AND(36&lt;=Z7383,Z7383&lt;71),VLOOKUP($W7383,日射量と図３!$E$6:$F$34,2,TRUE),IF(AND(71&lt;=Z7383,Z7383&lt;107),VLOOKUP($W7383,日射量と図３!$E$6:$G$34,3,TRUE),IF(AND(107&lt;=Z7383,Z7383&lt;143),VLOOKUP($W7383,日射量と図３!$E$6:$H$34,4,TRUE),VLOOKUP($W7383,日射量と図３!$E$6:$I$34,5,TRUE))))))</f>
        <v/>
      </c>
      <c r="AC7383" s="382" t="str">
        <f t="shared" si="1395"/>
        <v/>
      </c>
      <c r="AD7383" s="382" t="str">
        <f t="shared" si="1396"/>
        <v/>
      </c>
    </row>
    <row r="7384" spans="11:30" ht="13.5" customHeight="1">
      <c r="K7384" s="4">
        <f t="shared" si="1392"/>
        <v>4</v>
      </c>
      <c r="L7384" s="34">
        <v>43559</v>
      </c>
      <c r="M7384" s="4">
        <v>308</v>
      </c>
      <c r="N7384" s="4">
        <v>13</v>
      </c>
      <c r="O7384" s="31">
        <v>0.5</v>
      </c>
      <c r="P7384" s="35">
        <v>16.850000000000001</v>
      </c>
      <c r="Q7384" s="36">
        <f t="shared" si="1393"/>
        <v>12</v>
      </c>
      <c r="R7384" s="4">
        <f t="shared" si="1394"/>
        <v>0</v>
      </c>
      <c r="S7384" s="31">
        <f t="shared" si="1397"/>
        <v>0.23586805555555557</v>
      </c>
      <c r="T7384" s="31">
        <f t="shared" si="1398"/>
        <v>0.75912037037037028</v>
      </c>
      <c r="U7384" s="4">
        <f t="shared" si="1399"/>
        <v>0</v>
      </c>
      <c r="V7384" s="4" t="str">
        <f t="shared" si="1400"/>
        <v/>
      </c>
      <c r="W7384" s="18" t="str">
        <f>IF(V7384="","",VLOOKUP(L7384,日射量と図３!$A$4:$C$368,3,TRUE)*238.85/100)</f>
        <v/>
      </c>
      <c r="X7384" s="4" t="str">
        <f t="shared" si="1401"/>
        <v/>
      </c>
      <c r="Y7384" s="4" t="str">
        <f t="shared" si="1390"/>
        <v/>
      </c>
      <c r="Z7384" s="4" t="str">
        <f t="shared" si="1391"/>
        <v/>
      </c>
      <c r="AA7384" s="4" t="str">
        <f>IF($V7384="","",IF(Y7384&lt;36,0,IF(AND(36&lt;=Y7384,Y7384&lt;71),VLOOKUP($W7384,日射量と図３!$E$6:$F$34,2,TRUE),IF(AND(71&lt;=Y7384,Y7384&lt;107),VLOOKUP($W7384,日射量と図３!$E$6:$G$34,3,TRUE),IF(AND(107&lt;=Y7384,Y7384&lt;143),VLOOKUP($W7384,日射量と図３!$E$6:$H$34,4,TRUE),VLOOKUP($W7384,日射量と図３!$E$6:$I$34,5,TRUE))))))</f>
        <v/>
      </c>
      <c r="AB7384" s="4" t="str">
        <f>IF($V7384="","",IF(Z7384&lt;36,0,IF(AND(36&lt;=Z7384,Z7384&lt;71),VLOOKUP($W7384,日射量と図３!$E$6:$F$34,2,TRUE),IF(AND(71&lt;=Z7384,Z7384&lt;107),VLOOKUP($W7384,日射量と図３!$E$6:$G$34,3,TRUE),IF(AND(107&lt;=Z7384,Z7384&lt;143),VLOOKUP($W7384,日射量と図３!$E$6:$H$34,4,TRUE),VLOOKUP($W7384,日射量と図３!$E$6:$I$34,5,TRUE))))))</f>
        <v/>
      </c>
      <c r="AC7384" s="382" t="str">
        <f t="shared" si="1395"/>
        <v/>
      </c>
      <c r="AD7384" s="382" t="str">
        <f t="shared" si="1396"/>
        <v/>
      </c>
    </row>
    <row r="7385" spans="11:30" ht="13.5" customHeight="1">
      <c r="K7385" s="4">
        <f t="shared" si="1392"/>
        <v>4</v>
      </c>
      <c r="L7385" s="34">
        <v>43559</v>
      </c>
      <c r="M7385" s="4">
        <v>308</v>
      </c>
      <c r="N7385" s="4">
        <v>14</v>
      </c>
      <c r="O7385" s="31">
        <v>0.54166666666666663</v>
      </c>
      <c r="P7385" s="35">
        <v>16.770000000000003</v>
      </c>
      <c r="Q7385" s="36">
        <f t="shared" si="1393"/>
        <v>12</v>
      </c>
      <c r="R7385" s="4">
        <f t="shared" si="1394"/>
        <v>0</v>
      </c>
      <c r="S7385" s="31">
        <f t="shared" si="1397"/>
        <v>0.23586805555555557</v>
      </c>
      <c r="T7385" s="31">
        <f t="shared" si="1398"/>
        <v>0.75912037037037028</v>
      </c>
      <c r="U7385" s="4">
        <f t="shared" si="1399"/>
        <v>0</v>
      </c>
      <c r="V7385" s="4" t="str">
        <f t="shared" si="1400"/>
        <v/>
      </c>
      <c r="W7385" s="18" t="str">
        <f>IF(V7385="","",VLOOKUP(L7385,日射量と図３!$A$4:$C$368,3,TRUE)*238.85/100)</f>
        <v/>
      </c>
      <c r="X7385" s="4" t="str">
        <f t="shared" si="1401"/>
        <v/>
      </c>
      <c r="Y7385" s="4" t="str">
        <f t="shared" si="1390"/>
        <v/>
      </c>
      <c r="Z7385" s="4" t="str">
        <f t="shared" si="1391"/>
        <v/>
      </c>
      <c r="AA7385" s="4" t="str">
        <f>IF($V7385="","",IF(Y7385&lt;36,0,IF(AND(36&lt;=Y7385,Y7385&lt;71),VLOOKUP($W7385,日射量と図３!$E$6:$F$34,2,TRUE),IF(AND(71&lt;=Y7385,Y7385&lt;107),VLOOKUP($W7385,日射量と図３!$E$6:$G$34,3,TRUE),IF(AND(107&lt;=Y7385,Y7385&lt;143),VLOOKUP($W7385,日射量と図３!$E$6:$H$34,4,TRUE),VLOOKUP($W7385,日射量と図３!$E$6:$I$34,5,TRUE))))))</f>
        <v/>
      </c>
      <c r="AB7385" s="4" t="str">
        <f>IF($V7385="","",IF(Z7385&lt;36,0,IF(AND(36&lt;=Z7385,Z7385&lt;71),VLOOKUP($W7385,日射量と図３!$E$6:$F$34,2,TRUE),IF(AND(71&lt;=Z7385,Z7385&lt;107),VLOOKUP($W7385,日射量と図３!$E$6:$G$34,3,TRUE),IF(AND(107&lt;=Z7385,Z7385&lt;143),VLOOKUP($W7385,日射量と図３!$E$6:$H$34,4,TRUE),VLOOKUP($W7385,日射量と図３!$E$6:$I$34,5,TRUE))))))</f>
        <v/>
      </c>
      <c r="AC7385" s="382" t="str">
        <f t="shared" si="1395"/>
        <v/>
      </c>
      <c r="AD7385" s="382" t="str">
        <f t="shared" si="1396"/>
        <v/>
      </c>
    </row>
    <row r="7386" spans="11:30" ht="13.5" customHeight="1">
      <c r="K7386" s="4">
        <f t="shared" si="1392"/>
        <v>4</v>
      </c>
      <c r="L7386" s="34">
        <v>43559</v>
      </c>
      <c r="M7386" s="4">
        <v>308</v>
      </c>
      <c r="N7386" s="4">
        <v>15</v>
      </c>
      <c r="O7386" s="31">
        <v>0.58333333333333337</v>
      </c>
      <c r="P7386" s="35">
        <v>17.609999999999996</v>
      </c>
      <c r="Q7386" s="36">
        <f t="shared" si="1393"/>
        <v>12</v>
      </c>
      <c r="R7386" s="4">
        <f t="shared" si="1394"/>
        <v>0</v>
      </c>
      <c r="S7386" s="31">
        <f t="shared" si="1397"/>
        <v>0.23586805555555557</v>
      </c>
      <c r="T7386" s="31">
        <f t="shared" si="1398"/>
        <v>0.75912037037037028</v>
      </c>
      <c r="U7386" s="4">
        <f t="shared" si="1399"/>
        <v>0</v>
      </c>
      <c r="V7386" s="4" t="str">
        <f t="shared" si="1400"/>
        <v/>
      </c>
      <c r="W7386" s="18" t="str">
        <f>IF(V7386="","",VLOOKUP(L7386,日射量と図３!$A$4:$C$368,3,TRUE)*238.85/100)</f>
        <v/>
      </c>
      <c r="X7386" s="4" t="str">
        <f t="shared" si="1401"/>
        <v/>
      </c>
      <c r="Y7386" s="4" t="str">
        <f t="shared" si="1390"/>
        <v/>
      </c>
      <c r="Z7386" s="4" t="str">
        <f t="shared" si="1391"/>
        <v/>
      </c>
      <c r="AA7386" s="4" t="str">
        <f>IF($V7386="","",IF(Y7386&lt;36,0,IF(AND(36&lt;=Y7386,Y7386&lt;71),VLOOKUP($W7386,日射量と図３!$E$6:$F$34,2,TRUE),IF(AND(71&lt;=Y7386,Y7386&lt;107),VLOOKUP($W7386,日射量と図３!$E$6:$G$34,3,TRUE),IF(AND(107&lt;=Y7386,Y7386&lt;143),VLOOKUP($W7386,日射量と図３!$E$6:$H$34,4,TRUE),VLOOKUP($W7386,日射量と図３!$E$6:$I$34,5,TRUE))))))</f>
        <v/>
      </c>
      <c r="AB7386" s="4" t="str">
        <f>IF($V7386="","",IF(Z7386&lt;36,0,IF(AND(36&lt;=Z7386,Z7386&lt;71),VLOOKUP($W7386,日射量と図３!$E$6:$F$34,2,TRUE),IF(AND(71&lt;=Z7386,Z7386&lt;107),VLOOKUP($W7386,日射量と図３!$E$6:$G$34,3,TRUE),IF(AND(107&lt;=Z7386,Z7386&lt;143),VLOOKUP($W7386,日射量と図３!$E$6:$H$34,4,TRUE),VLOOKUP($W7386,日射量と図３!$E$6:$I$34,5,TRUE))))))</f>
        <v/>
      </c>
      <c r="AC7386" s="382" t="str">
        <f t="shared" si="1395"/>
        <v/>
      </c>
      <c r="AD7386" s="382" t="str">
        <f t="shared" si="1396"/>
        <v/>
      </c>
    </row>
    <row r="7387" spans="11:30" ht="13.5" customHeight="1">
      <c r="K7387" s="4">
        <f t="shared" si="1392"/>
        <v>4</v>
      </c>
      <c r="L7387" s="34">
        <v>43559</v>
      </c>
      <c r="M7387" s="4">
        <v>308</v>
      </c>
      <c r="N7387" s="4">
        <v>16</v>
      </c>
      <c r="O7387" s="31">
        <v>0.625</v>
      </c>
      <c r="P7387" s="35">
        <v>17.810000000000002</v>
      </c>
      <c r="Q7387" s="36">
        <f t="shared" si="1393"/>
        <v>16</v>
      </c>
      <c r="R7387" s="4">
        <f t="shared" si="1394"/>
        <v>0</v>
      </c>
      <c r="S7387" s="31">
        <f t="shared" si="1397"/>
        <v>0.23586805555555557</v>
      </c>
      <c r="T7387" s="31">
        <f t="shared" si="1398"/>
        <v>0.75912037037037028</v>
      </c>
      <c r="U7387" s="4">
        <f t="shared" si="1399"/>
        <v>0</v>
      </c>
      <c r="V7387" s="4" t="str">
        <f t="shared" si="1400"/>
        <v/>
      </c>
      <c r="W7387" s="18" t="str">
        <f>IF(V7387="","",VLOOKUP(L7387,日射量と図３!$A$4:$C$368,3,TRUE)*238.85/100)</f>
        <v/>
      </c>
      <c r="X7387" s="4" t="str">
        <f t="shared" si="1401"/>
        <v/>
      </c>
      <c r="Y7387" s="4" t="str">
        <f t="shared" si="1390"/>
        <v/>
      </c>
      <c r="Z7387" s="4" t="str">
        <f t="shared" si="1391"/>
        <v/>
      </c>
      <c r="AA7387" s="4" t="str">
        <f>IF($V7387="","",IF(Y7387&lt;36,0,IF(AND(36&lt;=Y7387,Y7387&lt;71),VLOOKUP($W7387,日射量と図３!$E$6:$F$34,2,TRUE),IF(AND(71&lt;=Y7387,Y7387&lt;107),VLOOKUP($W7387,日射量と図３!$E$6:$G$34,3,TRUE),IF(AND(107&lt;=Y7387,Y7387&lt;143),VLOOKUP($W7387,日射量と図３!$E$6:$H$34,4,TRUE),VLOOKUP($W7387,日射量と図３!$E$6:$I$34,5,TRUE))))))</f>
        <v/>
      </c>
      <c r="AB7387" s="4" t="str">
        <f>IF($V7387="","",IF(Z7387&lt;36,0,IF(AND(36&lt;=Z7387,Z7387&lt;71),VLOOKUP($W7387,日射量と図３!$E$6:$F$34,2,TRUE),IF(AND(71&lt;=Z7387,Z7387&lt;107),VLOOKUP($W7387,日射量と図３!$E$6:$G$34,3,TRUE),IF(AND(107&lt;=Z7387,Z7387&lt;143),VLOOKUP($W7387,日射量と図３!$E$6:$H$34,4,TRUE),VLOOKUP($W7387,日射量と図３!$E$6:$I$34,5,TRUE))))))</f>
        <v/>
      </c>
      <c r="AC7387" s="382" t="str">
        <f t="shared" si="1395"/>
        <v/>
      </c>
      <c r="AD7387" s="382" t="str">
        <f t="shared" si="1396"/>
        <v/>
      </c>
    </row>
    <row r="7388" spans="11:30" ht="13.5" customHeight="1">
      <c r="K7388" s="4">
        <f t="shared" si="1392"/>
        <v>4</v>
      </c>
      <c r="L7388" s="34">
        <v>43559</v>
      </c>
      <c r="M7388" s="4">
        <v>308</v>
      </c>
      <c r="N7388" s="4">
        <v>17</v>
      </c>
      <c r="O7388" s="31">
        <v>0.66666666666666663</v>
      </c>
      <c r="P7388" s="35">
        <v>17.089999999999996</v>
      </c>
      <c r="Q7388" s="36">
        <f t="shared" si="1393"/>
        <v>16</v>
      </c>
      <c r="R7388" s="4">
        <f t="shared" si="1394"/>
        <v>0</v>
      </c>
      <c r="S7388" s="31">
        <f t="shared" si="1397"/>
        <v>0.23586805555555557</v>
      </c>
      <c r="T7388" s="31">
        <f t="shared" si="1398"/>
        <v>0.75912037037037028</v>
      </c>
      <c r="U7388" s="4">
        <f t="shared" si="1399"/>
        <v>0</v>
      </c>
      <c r="V7388" s="4" t="str">
        <f t="shared" si="1400"/>
        <v/>
      </c>
      <c r="W7388" s="18" t="str">
        <f>IF(V7388="","",VLOOKUP(L7388,日射量と図３!$A$4:$C$368,3,TRUE)*238.85/100)</f>
        <v/>
      </c>
      <c r="X7388" s="4" t="str">
        <f t="shared" si="1401"/>
        <v/>
      </c>
      <c r="Y7388" s="4" t="str">
        <f t="shared" si="1390"/>
        <v/>
      </c>
      <c r="Z7388" s="4" t="str">
        <f t="shared" si="1391"/>
        <v/>
      </c>
      <c r="AA7388" s="4" t="str">
        <f>IF($V7388="","",IF(Y7388&lt;36,0,IF(AND(36&lt;=Y7388,Y7388&lt;71),VLOOKUP($W7388,日射量と図３!$E$6:$F$34,2,TRUE),IF(AND(71&lt;=Y7388,Y7388&lt;107),VLOOKUP($W7388,日射量と図３!$E$6:$G$34,3,TRUE),IF(AND(107&lt;=Y7388,Y7388&lt;143),VLOOKUP($W7388,日射量と図３!$E$6:$H$34,4,TRUE),VLOOKUP($W7388,日射量と図３!$E$6:$I$34,5,TRUE))))))</f>
        <v/>
      </c>
      <c r="AB7388" s="4" t="str">
        <f>IF($V7388="","",IF(Z7388&lt;36,0,IF(AND(36&lt;=Z7388,Z7388&lt;71),VLOOKUP($W7388,日射量と図３!$E$6:$F$34,2,TRUE),IF(AND(71&lt;=Z7388,Z7388&lt;107),VLOOKUP($W7388,日射量と図３!$E$6:$G$34,3,TRUE),IF(AND(107&lt;=Z7388,Z7388&lt;143),VLOOKUP($W7388,日射量と図３!$E$6:$H$34,4,TRUE),VLOOKUP($W7388,日射量と図３!$E$6:$I$34,5,TRUE))))))</f>
        <v/>
      </c>
      <c r="AC7388" s="382" t="str">
        <f t="shared" si="1395"/>
        <v/>
      </c>
      <c r="AD7388" s="382" t="str">
        <f t="shared" si="1396"/>
        <v/>
      </c>
    </row>
    <row r="7389" spans="11:30" ht="13.5" customHeight="1">
      <c r="K7389" s="4">
        <f t="shared" si="1392"/>
        <v>4</v>
      </c>
      <c r="L7389" s="34">
        <v>43559</v>
      </c>
      <c r="M7389" s="4">
        <v>308</v>
      </c>
      <c r="N7389" s="4">
        <v>18</v>
      </c>
      <c r="O7389" s="31">
        <v>0.70833333333333337</v>
      </c>
      <c r="P7389" s="35">
        <v>16.09</v>
      </c>
      <c r="Q7389" s="36">
        <f t="shared" si="1393"/>
        <v>16</v>
      </c>
      <c r="R7389" s="4">
        <f t="shared" si="1394"/>
        <v>0</v>
      </c>
      <c r="S7389" s="31">
        <f t="shared" si="1397"/>
        <v>0.23586805555555557</v>
      </c>
      <c r="T7389" s="31">
        <f t="shared" si="1398"/>
        <v>0.75912037037037028</v>
      </c>
      <c r="U7389" s="4">
        <f t="shared" si="1399"/>
        <v>0</v>
      </c>
      <c r="V7389" s="4" t="str">
        <f t="shared" si="1400"/>
        <v/>
      </c>
      <c r="W7389" s="18" t="str">
        <f>IF(V7389="","",VLOOKUP(L7389,日射量と図３!$A$4:$C$368,3,TRUE)*238.85/100)</f>
        <v/>
      </c>
      <c r="X7389" s="4" t="str">
        <f t="shared" si="1401"/>
        <v/>
      </c>
      <c r="Y7389" s="4" t="str">
        <f t="shared" si="1390"/>
        <v/>
      </c>
      <c r="Z7389" s="4" t="str">
        <f t="shared" si="1391"/>
        <v/>
      </c>
      <c r="AA7389" s="4" t="str">
        <f>IF($V7389="","",IF(Y7389&lt;36,0,IF(AND(36&lt;=Y7389,Y7389&lt;71),VLOOKUP($W7389,日射量と図３!$E$6:$F$34,2,TRUE),IF(AND(71&lt;=Y7389,Y7389&lt;107),VLOOKUP($W7389,日射量と図３!$E$6:$G$34,3,TRUE),IF(AND(107&lt;=Y7389,Y7389&lt;143),VLOOKUP($W7389,日射量と図３!$E$6:$H$34,4,TRUE),VLOOKUP($W7389,日射量と図３!$E$6:$I$34,5,TRUE))))))</f>
        <v/>
      </c>
      <c r="AB7389" s="4" t="str">
        <f>IF($V7389="","",IF(Z7389&lt;36,0,IF(AND(36&lt;=Z7389,Z7389&lt;71),VLOOKUP($W7389,日射量と図３!$E$6:$F$34,2,TRUE),IF(AND(71&lt;=Z7389,Z7389&lt;107),VLOOKUP($W7389,日射量と図３!$E$6:$G$34,3,TRUE),IF(AND(107&lt;=Z7389,Z7389&lt;143),VLOOKUP($W7389,日射量と図３!$E$6:$H$34,4,TRUE),VLOOKUP($W7389,日射量と図３!$E$6:$I$34,5,TRUE))))))</f>
        <v/>
      </c>
      <c r="AC7389" s="382" t="str">
        <f t="shared" si="1395"/>
        <v/>
      </c>
      <c r="AD7389" s="382" t="str">
        <f t="shared" si="1396"/>
        <v/>
      </c>
    </row>
    <row r="7390" spans="11:30" ht="13.5" customHeight="1">
      <c r="K7390" s="4">
        <f t="shared" si="1392"/>
        <v>4</v>
      </c>
      <c r="L7390" s="34">
        <v>43559</v>
      </c>
      <c r="M7390" s="4">
        <v>308</v>
      </c>
      <c r="N7390" s="4">
        <v>19</v>
      </c>
      <c r="O7390" s="31">
        <v>0.75</v>
      </c>
      <c r="P7390" s="35">
        <v>14.86</v>
      </c>
      <c r="Q7390" s="36">
        <f t="shared" si="1393"/>
        <v>16</v>
      </c>
      <c r="R7390" s="4">
        <f t="shared" si="1394"/>
        <v>1.1400000000000006</v>
      </c>
      <c r="S7390" s="31">
        <f t="shared" si="1397"/>
        <v>0.23586805555555557</v>
      </c>
      <c r="T7390" s="31">
        <f t="shared" si="1398"/>
        <v>0.75912037037037028</v>
      </c>
      <c r="U7390" s="4">
        <f t="shared" si="1399"/>
        <v>1.1400000000000006</v>
      </c>
      <c r="V7390" s="4" t="str">
        <f t="shared" si="1400"/>
        <v/>
      </c>
      <c r="W7390" s="18" t="str">
        <f>IF(V7390="","",VLOOKUP(L7390,日射量と図３!$A$4:$C$368,3,TRUE)*238.85/100)</f>
        <v/>
      </c>
      <c r="X7390" s="4" t="str">
        <f t="shared" si="1401"/>
        <v/>
      </c>
      <c r="Y7390" s="4" t="str">
        <f t="shared" si="1390"/>
        <v/>
      </c>
      <c r="Z7390" s="4" t="str">
        <f t="shared" si="1391"/>
        <v/>
      </c>
      <c r="AA7390" s="4" t="str">
        <f>IF($V7390="","",IF(Y7390&lt;36,0,IF(AND(36&lt;=Y7390,Y7390&lt;71),VLOOKUP($W7390,日射量と図３!$E$6:$F$34,2,TRUE),IF(AND(71&lt;=Y7390,Y7390&lt;107),VLOOKUP($W7390,日射量と図３!$E$6:$G$34,3,TRUE),IF(AND(107&lt;=Y7390,Y7390&lt;143),VLOOKUP($W7390,日射量と図３!$E$6:$H$34,4,TRUE),VLOOKUP($W7390,日射量と図３!$E$6:$I$34,5,TRUE))))))</f>
        <v/>
      </c>
      <c r="AB7390" s="4" t="str">
        <f>IF($V7390="","",IF(Z7390&lt;36,0,IF(AND(36&lt;=Z7390,Z7390&lt;71),VLOOKUP($W7390,日射量と図３!$E$6:$F$34,2,TRUE),IF(AND(71&lt;=Z7390,Z7390&lt;107),VLOOKUP($W7390,日射量と図３!$E$6:$G$34,3,TRUE),IF(AND(107&lt;=Z7390,Z7390&lt;143),VLOOKUP($W7390,日射量と図３!$E$6:$H$34,4,TRUE),VLOOKUP($W7390,日射量と図３!$E$6:$I$34,5,TRUE))))))</f>
        <v/>
      </c>
      <c r="AC7390" s="382" t="str">
        <f t="shared" si="1395"/>
        <v/>
      </c>
      <c r="AD7390" s="382" t="str">
        <f t="shared" si="1396"/>
        <v/>
      </c>
    </row>
    <row r="7391" spans="11:30" ht="13.5" customHeight="1">
      <c r="K7391" s="4">
        <f t="shared" si="1392"/>
        <v>4</v>
      </c>
      <c r="L7391" s="34">
        <v>43559</v>
      </c>
      <c r="M7391" s="4">
        <v>308</v>
      </c>
      <c r="N7391" s="4">
        <v>20</v>
      </c>
      <c r="O7391" s="31">
        <v>0.79166666666666663</v>
      </c>
      <c r="P7391" s="35">
        <v>13.540000000000001</v>
      </c>
      <c r="Q7391" s="36">
        <f t="shared" si="1393"/>
        <v>16</v>
      </c>
      <c r="R7391" s="4">
        <f t="shared" si="1394"/>
        <v>2.4599999999999991</v>
      </c>
      <c r="S7391" s="31">
        <f t="shared" si="1397"/>
        <v>0.23586805555555557</v>
      </c>
      <c r="T7391" s="31">
        <f t="shared" si="1398"/>
        <v>0.75912037037037028</v>
      </c>
      <c r="U7391" s="4">
        <f t="shared" si="1399"/>
        <v>0</v>
      </c>
      <c r="V7391" s="4" t="str">
        <f t="shared" si="1400"/>
        <v/>
      </c>
      <c r="W7391" s="18" t="str">
        <f>IF(V7391="","",VLOOKUP(L7391,日射量と図３!$A$4:$C$368,3,TRUE)*238.85/100)</f>
        <v/>
      </c>
      <c r="X7391" s="4" t="str">
        <f t="shared" si="1401"/>
        <v/>
      </c>
      <c r="Y7391" s="4" t="str">
        <f t="shared" ref="Y7391:Y7454" si="1402">IF(V7391="","",$AH$30*V7391/(($AG$18/$AH$18)*X7391))</f>
        <v/>
      </c>
      <c r="Z7391" s="4" t="str">
        <f t="shared" ref="Z7391:Z7454" si="1403">IF(V7391="","",$AH$30*V7391/(($AG$19/$AH$19)*X7391))</f>
        <v/>
      </c>
      <c r="AA7391" s="4" t="str">
        <f>IF($V7391="","",IF(Y7391&lt;36,0,IF(AND(36&lt;=Y7391,Y7391&lt;71),VLOOKUP($W7391,日射量と図３!$E$6:$F$34,2,TRUE),IF(AND(71&lt;=Y7391,Y7391&lt;107),VLOOKUP($W7391,日射量と図３!$E$6:$G$34,3,TRUE),IF(AND(107&lt;=Y7391,Y7391&lt;143),VLOOKUP($W7391,日射量と図３!$E$6:$H$34,4,TRUE),VLOOKUP($W7391,日射量と図３!$E$6:$I$34,5,TRUE))))))</f>
        <v/>
      </c>
      <c r="AB7391" s="4" t="str">
        <f>IF($V7391="","",IF(Z7391&lt;36,0,IF(AND(36&lt;=Z7391,Z7391&lt;71),VLOOKUP($W7391,日射量と図３!$E$6:$F$34,2,TRUE),IF(AND(71&lt;=Z7391,Z7391&lt;107),VLOOKUP($W7391,日射量と図３!$E$6:$G$34,3,TRUE),IF(AND(107&lt;=Z7391,Z7391&lt;143),VLOOKUP($W7391,日射量と図３!$E$6:$H$34,4,TRUE),VLOOKUP($W7391,日射量と図３!$E$6:$I$34,5,TRUE))))))</f>
        <v/>
      </c>
      <c r="AC7391" s="382" t="str">
        <f t="shared" si="1395"/>
        <v/>
      </c>
      <c r="AD7391" s="382" t="str">
        <f t="shared" si="1396"/>
        <v/>
      </c>
    </row>
    <row r="7392" spans="11:30" ht="13.5" customHeight="1">
      <c r="K7392" s="4">
        <f t="shared" si="1392"/>
        <v>4</v>
      </c>
      <c r="L7392" s="34">
        <v>43559</v>
      </c>
      <c r="M7392" s="4">
        <v>308</v>
      </c>
      <c r="N7392" s="4">
        <v>21</v>
      </c>
      <c r="O7392" s="31">
        <v>0.83333333333333337</v>
      </c>
      <c r="P7392" s="35">
        <v>12.509999999999998</v>
      </c>
      <c r="Q7392" s="36">
        <f t="shared" si="1393"/>
        <v>16</v>
      </c>
      <c r="R7392" s="4">
        <f t="shared" si="1394"/>
        <v>3.490000000000002</v>
      </c>
      <c r="S7392" s="31">
        <f t="shared" si="1397"/>
        <v>0.23586805555555557</v>
      </c>
      <c r="T7392" s="31">
        <f t="shared" si="1398"/>
        <v>0.75912037037037028</v>
      </c>
      <c r="U7392" s="4">
        <f t="shared" si="1399"/>
        <v>0</v>
      </c>
      <c r="V7392" s="4" t="str">
        <f t="shared" si="1400"/>
        <v/>
      </c>
      <c r="W7392" s="18" t="str">
        <f>IF(V7392="","",VLOOKUP(L7392,日射量と図３!$A$4:$C$368,3,TRUE)*238.85/100)</f>
        <v/>
      </c>
      <c r="X7392" s="4" t="str">
        <f t="shared" si="1401"/>
        <v/>
      </c>
      <c r="Y7392" s="4" t="str">
        <f t="shared" si="1402"/>
        <v/>
      </c>
      <c r="Z7392" s="4" t="str">
        <f t="shared" si="1403"/>
        <v/>
      </c>
      <c r="AA7392" s="4" t="str">
        <f>IF($V7392="","",IF(Y7392&lt;36,0,IF(AND(36&lt;=Y7392,Y7392&lt;71),VLOOKUP($W7392,日射量と図３!$E$6:$F$34,2,TRUE),IF(AND(71&lt;=Y7392,Y7392&lt;107),VLOOKUP($W7392,日射量と図３!$E$6:$G$34,3,TRUE),IF(AND(107&lt;=Y7392,Y7392&lt;143),VLOOKUP($W7392,日射量と図３!$E$6:$H$34,4,TRUE),VLOOKUP($W7392,日射量と図３!$E$6:$I$34,5,TRUE))))))</f>
        <v/>
      </c>
      <c r="AB7392" s="4" t="str">
        <f>IF($V7392="","",IF(Z7392&lt;36,0,IF(AND(36&lt;=Z7392,Z7392&lt;71),VLOOKUP($W7392,日射量と図３!$E$6:$F$34,2,TRUE),IF(AND(71&lt;=Z7392,Z7392&lt;107),VLOOKUP($W7392,日射量と図３!$E$6:$G$34,3,TRUE),IF(AND(107&lt;=Z7392,Z7392&lt;143),VLOOKUP($W7392,日射量と図３!$E$6:$H$34,4,TRUE),VLOOKUP($W7392,日射量と図３!$E$6:$I$34,5,TRUE))))))</f>
        <v/>
      </c>
      <c r="AC7392" s="382" t="str">
        <f t="shared" si="1395"/>
        <v/>
      </c>
      <c r="AD7392" s="382" t="str">
        <f t="shared" si="1396"/>
        <v/>
      </c>
    </row>
    <row r="7393" spans="11:30" ht="13.5" customHeight="1">
      <c r="K7393" s="4">
        <f t="shared" si="1392"/>
        <v>4</v>
      </c>
      <c r="L7393" s="34">
        <v>43559</v>
      </c>
      <c r="M7393" s="4">
        <v>308</v>
      </c>
      <c r="N7393" s="4">
        <v>22</v>
      </c>
      <c r="O7393" s="31">
        <v>0.875</v>
      </c>
      <c r="P7393" s="35">
        <v>11.84</v>
      </c>
      <c r="Q7393" s="36">
        <f t="shared" si="1393"/>
        <v>16</v>
      </c>
      <c r="R7393" s="4">
        <f t="shared" si="1394"/>
        <v>4.16</v>
      </c>
      <c r="S7393" s="31">
        <f t="shared" si="1397"/>
        <v>0.23586805555555557</v>
      </c>
      <c r="T7393" s="31">
        <f t="shared" si="1398"/>
        <v>0.75912037037037028</v>
      </c>
      <c r="U7393" s="4">
        <f t="shared" si="1399"/>
        <v>0</v>
      </c>
      <c r="V7393" s="4" t="str">
        <f t="shared" si="1400"/>
        <v/>
      </c>
      <c r="W7393" s="18" t="str">
        <f>IF(V7393="","",VLOOKUP(L7393,日射量と図３!$A$4:$C$368,3,TRUE)*238.85/100)</f>
        <v/>
      </c>
      <c r="X7393" s="4" t="str">
        <f t="shared" si="1401"/>
        <v/>
      </c>
      <c r="Y7393" s="4" t="str">
        <f t="shared" si="1402"/>
        <v/>
      </c>
      <c r="Z7393" s="4" t="str">
        <f t="shared" si="1403"/>
        <v/>
      </c>
      <c r="AA7393" s="4" t="str">
        <f>IF($V7393="","",IF(Y7393&lt;36,0,IF(AND(36&lt;=Y7393,Y7393&lt;71),VLOOKUP($W7393,日射量と図３!$E$6:$F$34,2,TRUE),IF(AND(71&lt;=Y7393,Y7393&lt;107),VLOOKUP($W7393,日射量と図３!$E$6:$G$34,3,TRUE),IF(AND(107&lt;=Y7393,Y7393&lt;143),VLOOKUP($W7393,日射量と図３!$E$6:$H$34,4,TRUE),VLOOKUP($W7393,日射量と図３!$E$6:$I$34,5,TRUE))))))</f>
        <v/>
      </c>
      <c r="AB7393" s="4" t="str">
        <f>IF($V7393="","",IF(Z7393&lt;36,0,IF(AND(36&lt;=Z7393,Z7393&lt;71),VLOOKUP($W7393,日射量と図３!$E$6:$F$34,2,TRUE),IF(AND(71&lt;=Z7393,Z7393&lt;107),VLOOKUP($W7393,日射量と図３!$E$6:$G$34,3,TRUE),IF(AND(107&lt;=Z7393,Z7393&lt;143),VLOOKUP($W7393,日射量と図３!$E$6:$H$34,4,TRUE),VLOOKUP($W7393,日射量と図３!$E$6:$I$34,5,TRUE))))))</f>
        <v/>
      </c>
      <c r="AC7393" s="382" t="str">
        <f t="shared" si="1395"/>
        <v/>
      </c>
      <c r="AD7393" s="382" t="str">
        <f t="shared" si="1396"/>
        <v/>
      </c>
    </row>
    <row r="7394" spans="11:30" ht="13.5" customHeight="1">
      <c r="K7394" s="4">
        <f t="shared" si="1392"/>
        <v>4</v>
      </c>
      <c r="L7394" s="34">
        <v>43559</v>
      </c>
      <c r="M7394" s="4">
        <v>308</v>
      </c>
      <c r="N7394" s="4">
        <v>23</v>
      </c>
      <c r="O7394" s="31">
        <v>0.91666666666666663</v>
      </c>
      <c r="P7394" s="35">
        <v>11.379999999999999</v>
      </c>
      <c r="Q7394" s="36">
        <f t="shared" si="1393"/>
        <v>13</v>
      </c>
      <c r="R7394" s="4">
        <f t="shared" si="1394"/>
        <v>1.620000000000001</v>
      </c>
      <c r="S7394" s="31">
        <f t="shared" si="1397"/>
        <v>0.23586805555555557</v>
      </c>
      <c r="T7394" s="31">
        <f t="shared" si="1398"/>
        <v>0.75912037037037028</v>
      </c>
      <c r="U7394" s="4">
        <f t="shared" si="1399"/>
        <v>0</v>
      </c>
      <c r="V7394" s="4" t="str">
        <f t="shared" si="1400"/>
        <v/>
      </c>
      <c r="W7394" s="18" t="str">
        <f>IF(V7394="","",VLOOKUP(L7394,日射量と図３!$A$4:$C$368,3,TRUE)*238.85/100)</f>
        <v/>
      </c>
      <c r="X7394" s="4" t="str">
        <f t="shared" si="1401"/>
        <v/>
      </c>
      <c r="Y7394" s="4" t="str">
        <f t="shared" si="1402"/>
        <v/>
      </c>
      <c r="Z7394" s="4" t="str">
        <f t="shared" si="1403"/>
        <v/>
      </c>
      <c r="AA7394" s="4" t="str">
        <f>IF($V7394="","",IF(Y7394&lt;36,0,IF(AND(36&lt;=Y7394,Y7394&lt;71),VLOOKUP($W7394,日射量と図３!$E$6:$F$34,2,TRUE),IF(AND(71&lt;=Y7394,Y7394&lt;107),VLOOKUP($W7394,日射量と図３!$E$6:$G$34,3,TRUE),IF(AND(107&lt;=Y7394,Y7394&lt;143),VLOOKUP($W7394,日射量と図３!$E$6:$H$34,4,TRUE),VLOOKUP($W7394,日射量と図３!$E$6:$I$34,5,TRUE))))))</f>
        <v/>
      </c>
      <c r="AB7394" s="4" t="str">
        <f>IF($V7394="","",IF(Z7394&lt;36,0,IF(AND(36&lt;=Z7394,Z7394&lt;71),VLOOKUP($W7394,日射量と図３!$E$6:$F$34,2,TRUE),IF(AND(71&lt;=Z7394,Z7394&lt;107),VLOOKUP($W7394,日射量と図３!$E$6:$G$34,3,TRUE),IF(AND(107&lt;=Z7394,Z7394&lt;143),VLOOKUP($W7394,日射量と図３!$E$6:$H$34,4,TRUE),VLOOKUP($W7394,日射量と図３!$E$6:$I$34,5,TRUE))))))</f>
        <v/>
      </c>
      <c r="AC7394" s="382" t="str">
        <f t="shared" si="1395"/>
        <v/>
      </c>
      <c r="AD7394" s="382" t="str">
        <f t="shared" si="1396"/>
        <v/>
      </c>
    </row>
    <row r="7395" spans="11:30" ht="13.5" customHeight="1">
      <c r="K7395" s="4">
        <f t="shared" si="1392"/>
        <v>4</v>
      </c>
      <c r="L7395" s="34">
        <v>43559</v>
      </c>
      <c r="M7395" s="4">
        <v>308</v>
      </c>
      <c r="N7395" s="4">
        <v>24</v>
      </c>
      <c r="O7395" s="31">
        <v>0.95833333333333337</v>
      </c>
      <c r="P7395" s="35">
        <v>10.97</v>
      </c>
      <c r="Q7395" s="36">
        <f t="shared" si="1393"/>
        <v>13</v>
      </c>
      <c r="R7395" s="4">
        <f t="shared" si="1394"/>
        <v>2.0299999999999994</v>
      </c>
      <c r="S7395" s="31">
        <f t="shared" si="1397"/>
        <v>0.23586805555555557</v>
      </c>
      <c r="T7395" s="31">
        <f t="shared" si="1398"/>
        <v>0.75912037037037028</v>
      </c>
      <c r="U7395" s="4">
        <f t="shared" si="1399"/>
        <v>0</v>
      </c>
      <c r="V7395" s="4" t="str">
        <f t="shared" si="1400"/>
        <v/>
      </c>
      <c r="W7395" s="18" t="str">
        <f>IF(V7395="","",VLOOKUP(L7395,日射量と図３!$A$4:$C$368,3,TRUE)*238.85/100)</f>
        <v/>
      </c>
      <c r="X7395" s="4" t="str">
        <f t="shared" si="1401"/>
        <v/>
      </c>
      <c r="Y7395" s="4" t="str">
        <f t="shared" si="1402"/>
        <v/>
      </c>
      <c r="Z7395" s="4" t="str">
        <f t="shared" si="1403"/>
        <v/>
      </c>
      <c r="AA7395" s="4" t="str">
        <f>IF($V7395="","",IF(Y7395&lt;36,0,IF(AND(36&lt;=Y7395,Y7395&lt;71),VLOOKUP($W7395,日射量と図３!$E$6:$F$34,2,TRUE),IF(AND(71&lt;=Y7395,Y7395&lt;107),VLOOKUP($W7395,日射量と図３!$E$6:$G$34,3,TRUE),IF(AND(107&lt;=Y7395,Y7395&lt;143),VLOOKUP($W7395,日射量と図３!$E$6:$H$34,4,TRUE),VLOOKUP($W7395,日射量と図３!$E$6:$I$34,5,TRUE))))))</f>
        <v/>
      </c>
      <c r="AB7395" s="4" t="str">
        <f>IF($V7395="","",IF(Z7395&lt;36,0,IF(AND(36&lt;=Z7395,Z7395&lt;71),VLOOKUP($W7395,日射量と図３!$E$6:$F$34,2,TRUE),IF(AND(71&lt;=Z7395,Z7395&lt;107),VLOOKUP($W7395,日射量と図３!$E$6:$G$34,3,TRUE),IF(AND(107&lt;=Z7395,Z7395&lt;143),VLOOKUP($W7395,日射量と図３!$E$6:$H$34,4,TRUE),VLOOKUP($W7395,日射量と図３!$E$6:$I$34,5,TRUE))))))</f>
        <v/>
      </c>
      <c r="AC7395" s="382" t="str">
        <f t="shared" si="1395"/>
        <v/>
      </c>
      <c r="AD7395" s="382" t="str">
        <f t="shared" si="1396"/>
        <v/>
      </c>
    </row>
    <row r="7396" spans="11:30" ht="13.5" customHeight="1">
      <c r="K7396" s="4">
        <f t="shared" si="1392"/>
        <v>4</v>
      </c>
      <c r="L7396" s="34">
        <v>43560</v>
      </c>
      <c r="M7396" s="4">
        <v>309</v>
      </c>
      <c r="N7396" s="4">
        <v>1</v>
      </c>
      <c r="O7396" s="31">
        <v>0</v>
      </c>
      <c r="P7396" s="35">
        <v>10.59</v>
      </c>
      <c r="Q7396" s="36">
        <f t="shared" si="1393"/>
        <v>13</v>
      </c>
      <c r="R7396" s="4">
        <f t="shared" si="1394"/>
        <v>2.41</v>
      </c>
      <c r="S7396" s="31">
        <f t="shared" si="1397"/>
        <v>0.23586805555555557</v>
      </c>
      <c r="T7396" s="31">
        <f t="shared" si="1398"/>
        <v>0.75912037037037028</v>
      </c>
      <c r="U7396" s="4">
        <f t="shared" si="1399"/>
        <v>0</v>
      </c>
      <c r="V7396" s="4">
        <f t="shared" si="1400"/>
        <v>10.200000000000003</v>
      </c>
      <c r="W7396" s="18">
        <f>IF(V7396="","",VLOOKUP(L7396,日射量と図３!$A$4:$C$368,3,TRUE)*238.85/100)</f>
        <v>38.216000000000001</v>
      </c>
      <c r="X7396" s="4">
        <f t="shared" si="1401"/>
        <v>13</v>
      </c>
      <c r="Y7396" s="4">
        <f t="shared" si="1402"/>
        <v>4.905297692307693</v>
      </c>
      <c r="Z7396" s="4">
        <f t="shared" si="1403"/>
        <v>5.5296083076923086</v>
      </c>
      <c r="AA7396" s="4">
        <f>IF($V7396="","",IF(Y7396&lt;36,0,IF(AND(36&lt;=Y7396,Y7396&lt;71),VLOOKUP($W7396,日射量と図３!$E$6:$F$34,2,TRUE),IF(AND(71&lt;=Y7396,Y7396&lt;107),VLOOKUP($W7396,日射量と図３!$E$6:$G$34,3,TRUE),IF(AND(107&lt;=Y7396,Y7396&lt;143),VLOOKUP($W7396,日射量と図３!$E$6:$H$34,4,TRUE),VLOOKUP($W7396,日射量と図３!$E$6:$I$34,5,TRUE))))))</f>
        <v>0</v>
      </c>
      <c r="AB7396" s="4">
        <f>IF($V7396="","",IF(Z7396&lt;36,0,IF(AND(36&lt;=Z7396,Z7396&lt;71),VLOOKUP($W7396,日射量と図３!$E$6:$F$34,2,TRUE),IF(AND(71&lt;=Z7396,Z7396&lt;107),VLOOKUP($W7396,日射量と図３!$E$6:$G$34,3,TRUE),IF(AND(107&lt;=Z7396,Z7396&lt;143),VLOOKUP($W7396,日射量と図３!$E$6:$H$34,4,TRUE),VLOOKUP($W7396,日射量と図３!$E$6:$I$34,5,TRUE))))))</f>
        <v>0</v>
      </c>
      <c r="AC7396" s="382">
        <f t="shared" si="1395"/>
        <v>0</v>
      </c>
      <c r="AD7396" s="382">
        <f t="shared" si="1396"/>
        <v>0</v>
      </c>
    </row>
    <row r="7397" spans="11:30" ht="13.5" customHeight="1">
      <c r="K7397" s="4">
        <f t="shared" si="1392"/>
        <v>4</v>
      </c>
      <c r="L7397" s="34">
        <v>43560</v>
      </c>
      <c r="M7397" s="4">
        <v>309</v>
      </c>
      <c r="N7397" s="4">
        <v>2</v>
      </c>
      <c r="O7397" s="31">
        <v>4.1666666666666664E-2</v>
      </c>
      <c r="P7397" s="35">
        <v>10.17</v>
      </c>
      <c r="Q7397" s="36">
        <f t="shared" si="1393"/>
        <v>13</v>
      </c>
      <c r="R7397" s="4">
        <f t="shared" si="1394"/>
        <v>2.83</v>
      </c>
      <c r="S7397" s="31">
        <f t="shared" si="1397"/>
        <v>0.23586805555555557</v>
      </c>
      <c r="T7397" s="31">
        <f t="shared" si="1398"/>
        <v>0.75912037037037028</v>
      </c>
      <c r="U7397" s="4">
        <f t="shared" si="1399"/>
        <v>0</v>
      </c>
      <c r="V7397" s="4" t="str">
        <f t="shared" si="1400"/>
        <v/>
      </c>
      <c r="W7397" s="18" t="str">
        <f>IF(V7397="","",VLOOKUP(L7397,日射量と図３!$A$4:$C$368,3,TRUE)*238.85/100)</f>
        <v/>
      </c>
      <c r="X7397" s="4" t="str">
        <f t="shared" si="1401"/>
        <v/>
      </c>
      <c r="Y7397" s="4" t="str">
        <f t="shared" si="1402"/>
        <v/>
      </c>
      <c r="Z7397" s="4" t="str">
        <f t="shared" si="1403"/>
        <v/>
      </c>
      <c r="AA7397" s="4" t="str">
        <f>IF($V7397="","",IF(Y7397&lt;36,0,IF(AND(36&lt;=Y7397,Y7397&lt;71),VLOOKUP($W7397,日射量と図３!$E$6:$F$34,2,TRUE),IF(AND(71&lt;=Y7397,Y7397&lt;107),VLOOKUP($W7397,日射量と図３!$E$6:$G$34,3,TRUE),IF(AND(107&lt;=Y7397,Y7397&lt;143),VLOOKUP($W7397,日射量と図３!$E$6:$H$34,4,TRUE),VLOOKUP($W7397,日射量と図３!$E$6:$I$34,5,TRUE))))))</f>
        <v/>
      </c>
      <c r="AB7397" s="4" t="str">
        <f>IF($V7397="","",IF(Z7397&lt;36,0,IF(AND(36&lt;=Z7397,Z7397&lt;71),VLOOKUP($W7397,日射量と図３!$E$6:$F$34,2,TRUE),IF(AND(71&lt;=Z7397,Z7397&lt;107),VLOOKUP($W7397,日射量と図３!$E$6:$G$34,3,TRUE),IF(AND(107&lt;=Z7397,Z7397&lt;143),VLOOKUP($W7397,日射量と図３!$E$6:$H$34,4,TRUE),VLOOKUP($W7397,日射量と図３!$E$6:$I$34,5,TRUE))))))</f>
        <v/>
      </c>
      <c r="AC7397" s="382" t="str">
        <f t="shared" si="1395"/>
        <v/>
      </c>
      <c r="AD7397" s="382" t="str">
        <f t="shared" si="1396"/>
        <v/>
      </c>
    </row>
    <row r="7398" spans="11:30" ht="13.5" customHeight="1">
      <c r="K7398" s="4">
        <f t="shared" si="1392"/>
        <v>4</v>
      </c>
      <c r="L7398" s="34">
        <v>43560</v>
      </c>
      <c r="M7398" s="4">
        <v>309</v>
      </c>
      <c r="N7398" s="4">
        <v>3</v>
      </c>
      <c r="O7398" s="31">
        <v>8.3333333333333329E-2</v>
      </c>
      <c r="P7398" s="35">
        <v>9.6800000000000015</v>
      </c>
      <c r="Q7398" s="36">
        <f t="shared" si="1393"/>
        <v>13</v>
      </c>
      <c r="R7398" s="4">
        <f t="shared" si="1394"/>
        <v>3.3199999999999985</v>
      </c>
      <c r="S7398" s="31">
        <f t="shared" si="1397"/>
        <v>0.23586805555555557</v>
      </c>
      <c r="T7398" s="31">
        <f t="shared" si="1398"/>
        <v>0.75912037037037028</v>
      </c>
      <c r="U7398" s="4">
        <f t="shared" si="1399"/>
        <v>0</v>
      </c>
      <c r="V7398" s="4" t="str">
        <f t="shared" si="1400"/>
        <v/>
      </c>
      <c r="W7398" s="18" t="str">
        <f>IF(V7398="","",VLOOKUP(L7398,日射量と図３!$A$4:$C$368,3,TRUE)*238.85/100)</f>
        <v/>
      </c>
      <c r="X7398" s="4" t="str">
        <f t="shared" si="1401"/>
        <v/>
      </c>
      <c r="Y7398" s="4" t="str">
        <f t="shared" si="1402"/>
        <v/>
      </c>
      <c r="Z7398" s="4" t="str">
        <f t="shared" si="1403"/>
        <v/>
      </c>
      <c r="AA7398" s="4" t="str">
        <f>IF($V7398="","",IF(Y7398&lt;36,0,IF(AND(36&lt;=Y7398,Y7398&lt;71),VLOOKUP($W7398,日射量と図３!$E$6:$F$34,2,TRUE),IF(AND(71&lt;=Y7398,Y7398&lt;107),VLOOKUP($W7398,日射量と図３!$E$6:$G$34,3,TRUE),IF(AND(107&lt;=Y7398,Y7398&lt;143),VLOOKUP($W7398,日射量と図３!$E$6:$H$34,4,TRUE),VLOOKUP($W7398,日射量と図３!$E$6:$I$34,5,TRUE))))))</f>
        <v/>
      </c>
      <c r="AB7398" s="4" t="str">
        <f>IF($V7398="","",IF(Z7398&lt;36,0,IF(AND(36&lt;=Z7398,Z7398&lt;71),VLOOKUP($W7398,日射量と図３!$E$6:$F$34,2,TRUE),IF(AND(71&lt;=Z7398,Z7398&lt;107),VLOOKUP($W7398,日射量と図３!$E$6:$G$34,3,TRUE),IF(AND(107&lt;=Z7398,Z7398&lt;143),VLOOKUP($W7398,日射量と図３!$E$6:$H$34,4,TRUE),VLOOKUP($W7398,日射量と図３!$E$6:$I$34,5,TRUE))))))</f>
        <v/>
      </c>
      <c r="AC7398" s="382" t="str">
        <f t="shared" si="1395"/>
        <v/>
      </c>
      <c r="AD7398" s="382" t="str">
        <f t="shared" si="1396"/>
        <v/>
      </c>
    </row>
    <row r="7399" spans="11:30" ht="13.5" customHeight="1">
      <c r="K7399" s="4">
        <f t="shared" si="1392"/>
        <v>4</v>
      </c>
      <c r="L7399" s="34">
        <v>43560</v>
      </c>
      <c r="M7399" s="4">
        <v>309</v>
      </c>
      <c r="N7399" s="4">
        <v>4</v>
      </c>
      <c r="O7399" s="31">
        <v>0.125</v>
      </c>
      <c r="P7399" s="35">
        <v>9.27</v>
      </c>
      <c r="Q7399" s="36">
        <f t="shared" si="1393"/>
        <v>13</v>
      </c>
      <c r="R7399" s="4">
        <f t="shared" si="1394"/>
        <v>3.7300000000000004</v>
      </c>
      <c r="S7399" s="31">
        <f t="shared" si="1397"/>
        <v>0.23586805555555557</v>
      </c>
      <c r="T7399" s="31">
        <f t="shared" si="1398"/>
        <v>0.75912037037037028</v>
      </c>
      <c r="U7399" s="4">
        <f t="shared" si="1399"/>
        <v>0</v>
      </c>
      <c r="V7399" s="4" t="str">
        <f t="shared" si="1400"/>
        <v/>
      </c>
      <c r="W7399" s="18" t="str">
        <f>IF(V7399="","",VLOOKUP(L7399,日射量と図３!$A$4:$C$368,3,TRUE)*238.85/100)</f>
        <v/>
      </c>
      <c r="X7399" s="4" t="str">
        <f t="shared" si="1401"/>
        <v/>
      </c>
      <c r="Y7399" s="4" t="str">
        <f t="shared" si="1402"/>
        <v/>
      </c>
      <c r="Z7399" s="4" t="str">
        <f t="shared" si="1403"/>
        <v/>
      </c>
      <c r="AA7399" s="4" t="str">
        <f>IF($V7399="","",IF(Y7399&lt;36,0,IF(AND(36&lt;=Y7399,Y7399&lt;71),VLOOKUP($W7399,日射量と図３!$E$6:$F$34,2,TRUE),IF(AND(71&lt;=Y7399,Y7399&lt;107),VLOOKUP($W7399,日射量と図３!$E$6:$G$34,3,TRUE),IF(AND(107&lt;=Y7399,Y7399&lt;143),VLOOKUP($W7399,日射量と図３!$E$6:$H$34,4,TRUE),VLOOKUP($W7399,日射量と図３!$E$6:$I$34,5,TRUE))))))</f>
        <v/>
      </c>
      <c r="AB7399" s="4" t="str">
        <f>IF($V7399="","",IF(Z7399&lt;36,0,IF(AND(36&lt;=Z7399,Z7399&lt;71),VLOOKUP($W7399,日射量と図３!$E$6:$F$34,2,TRUE),IF(AND(71&lt;=Z7399,Z7399&lt;107),VLOOKUP($W7399,日射量と図３!$E$6:$G$34,3,TRUE),IF(AND(107&lt;=Z7399,Z7399&lt;143),VLOOKUP($W7399,日射量と図３!$E$6:$H$34,4,TRUE),VLOOKUP($W7399,日射量と図３!$E$6:$I$34,5,TRUE))))))</f>
        <v/>
      </c>
      <c r="AC7399" s="382" t="str">
        <f t="shared" si="1395"/>
        <v/>
      </c>
      <c r="AD7399" s="382" t="str">
        <f t="shared" si="1396"/>
        <v/>
      </c>
    </row>
    <row r="7400" spans="11:30" ht="13.5" customHeight="1">
      <c r="K7400" s="4">
        <f t="shared" si="1392"/>
        <v>4</v>
      </c>
      <c r="L7400" s="34">
        <v>43560</v>
      </c>
      <c r="M7400" s="4">
        <v>309</v>
      </c>
      <c r="N7400" s="4">
        <v>5</v>
      </c>
      <c r="O7400" s="31">
        <v>0.16666666666666666</v>
      </c>
      <c r="P7400" s="35">
        <v>8.86</v>
      </c>
      <c r="Q7400" s="36">
        <f t="shared" si="1393"/>
        <v>15</v>
      </c>
      <c r="R7400" s="4">
        <f t="shared" si="1394"/>
        <v>6.1400000000000006</v>
      </c>
      <c r="S7400" s="31">
        <f t="shared" si="1397"/>
        <v>0.23586805555555557</v>
      </c>
      <c r="T7400" s="31">
        <f t="shared" si="1398"/>
        <v>0.75912037037037028</v>
      </c>
      <c r="U7400" s="4">
        <f t="shared" si="1399"/>
        <v>0</v>
      </c>
      <c r="V7400" s="4" t="str">
        <f t="shared" si="1400"/>
        <v/>
      </c>
      <c r="W7400" s="18" t="str">
        <f>IF(V7400="","",VLOOKUP(L7400,日射量と図３!$A$4:$C$368,3,TRUE)*238.85/100)</f>
        <v/>
      </c>
      <c r="X7400" s="4" t="str">
        <f t="shared" si="1401"/>
        <v/>
      </c>
      <c r="Y7400" s="4" t="str">
        <f t="shared" si="1402"/>
        <v/>
      </c>
      <c r="Z7400" s="4" t="str">
        <f t="shared" si="1403"/>
        <v/>
      </c>
      <c r="AA7400" s="4" t="str">
        <f>IF($V7400="","",IF(Y7400&lt;36,0,IF(AND(36&lt;=Y7400,Y7400&lt;71),VLOOKUP($W7400,日射量と図３!$E$6:$F$34,2,TRUE),IF(AND(71&lt;=Y7400,Y7400&lt;107),VLOOKUP($W7400,日射量と図３!$E$6:$G$34,3,TRUE),IF(AND(107&lt;=Y7400,Y7400&lt;143),VLOOKUP($W7400,日射量と図３!$E$6:$H$34,4,TRUE),VLOOKUP($W7400,日射量と図３!$E$6:$I$34,5,TRUE))))))</f>
        <v/>
      </c>
      <c r="AB7400" s="4" t="str">
        <f>IF($V7400="","",IF(Z7400&lt;36,0,IF(AND(36&lt;=Z7400,Z7400&lt;71),VLOOKUP($W7400,日射量と図３!$E$6:$F$34,2,TRUE),IF(AND(71&lt;=Z7400,Z7400&lt;107),VLOOKUP($W7400,日射量と図３!$E$6:$G$34,3,TRUE),IF(AND(107&lt;=Z7400,Z7400&lt;143),VLOOKUP($W7400,日射量と図３!$E$6:$H$34,4,TRUE),VLOOKUP($W7400,日射量と図３!$E$6:$I$34,5,TRUE))))))</f>
        <v/>
      </c>
      <c r="AC7400" s="382" t="str">
        <f t="shared" si="1395"/>
        <v/>
      </c>
      <c r="AD7400" s="382" t="str">
        <f t="shared" si="1396"/>
        <v/>
      </c>
    </row>
    <row r="7401" spans="11:30" ht="13.5" customHeight="1">
      <c r="K7401" s="4">
        <f t="shared" si="1392"/>
        <v>4</v>
      </c>
      <c r="L7401" s="34">
        <v>43560</v>
      </c>
      <c r="M7401" s="4">
        <v>309</v>
      </c>
      <c r="N7401" s="4">
        <v>6</v>
      </c>
      <c r="O7401" s="31">
        <v>0.20833333333333334</v>
      </c>
      <c r="P7401" s="35">
        <v>8.6499999999999986</v>
      </c>
      <c r="Q7401" s="36">
        <f t="shared" si="1393"/>
        <v>15</v>
      </c>
      <c r="R7401" s="4">
        <f t="shared" si="1394"/>
        <v>6.3500000000000014</v>
      </c>
      <c r="S7401" s="31">
        <f t="shared" si="1397"/>
        <v>0.23586805555555557</v>
      </c>
      <c r="T7401" s="31">
        <f t="shared" si="1398"/>
        <v>0.75912037037037028</v>
      </c>
      <c r="U7401" s="4">
        <f t="shared" si="1399"/>
        <v>0</v>
      </c>
      <c r="V7401" s="4" t="str">
        <f t="shared" si="1400"/>
        <v/>
      </c>
      <c r="W7401" s="18" t="str">
        <f>IF(V7401="","",VLOOKUP(L7401,日射量と図３!$A$4:$C$368,3,TRUE)*238.85/100)</f>
        <v/>
      </c>
      <c r="X7401" s="4" t="str">
        <f t="shared" si="1401"/>
        <v/>
      </c>
      <c r="Y7401" s="4" t="str">
        <f t="shared" si="1402"/>
        <v/>
      </c>
      <c r="Z7401" s="4" t="str">
        <f t="shared" si="1403"/>
        <v/>
      </c>
      <c r="AA7401" s="4" t="str">
        <f>IF($V7401="","",IF(Y7401&lt;36,0,IF(AND(36&lt;=Y7401,Y7401&lt;71),VLOOKUP($W7401,日射量と図３!$E$6:$F$34,2,TRUE),IF(AND(71&lt;=Y7401,Y7401&lt;107),VLOOKUP($W7401,日射量と図３!$E$6:$G$34,3,TRUE),IF(AND(107&lt;=Y7401,Y7401&lt;143),VLOOKUP($W7401,日射量と図３!$E$6:$H$34,4,TRUE),VLOOKUP($W7401,日射量と図３!$E$6:$I$34,5,TRUE))))))</f>
        <v/>
      </c>
      <c r="AB7401" s="4" t="str">
        <f>IF($V7401="","",IF(Z7401&lt;36,0,IF(AND(36&lt;=Z7401,Z7401&lt;71),VLOOKUP($W7401,日射量と図３!$E$6:$F$34,2,TRUE),IF(AND(71&lt;=Z7401,Z7401&lt;107),VLOOKUP($W7401,日射量と図３!$E$6:$G$34,3,TRUE),IF(AND(107&lt;=Z7401,Z7401&lt;143),VLOOKUP($W7401,日射量と図３!$E$6:$H$34,4,TRUE),VLOOKUP($W7401,日射量と図３!$E$6:$I$34,5,TRUE))))))</f>
        <v/>
      </c>
      <c r="AC7401" s="382" t="str">
        <f t="shared" si="1395"/>
        <v/>
      </c>
      <c r="AD7401" s="382" t="str">
        <f t="shared" si="1396"/>
        <v/>
      </c>
    </row>
    <row r="7402" spans="11:30" ht="13.5" customHeight="1">
      <c r="K7402" s="4">
        <f t="shared" si="1392"/>
        <v>4</v>
      </c>
      <c r="L7402" s="34">
        <v>43560</v>
      </c>
      <c r="M7402" s="4">
        <v>309</v>
      </c>
      <c r="N7402" s="4">
        <v>7</v>
      </c>
      <c r="O7402" s="31">
        <v>0.25</v>
      </c>
      <c r="P7402" s="35">
        <v>8.6399999999999988</v>
      </c>
      <c r="Q7402" s="36">
        <f t="shared" si="1393"/>
        <v>15</v>
      </c>
      <c r="R7402" s="4">
        <f t="shared" si="1394"/>
        <v>6.3600000000000012</v>
      </c>
      <c r="S7402" s="31">
        <f t="shared" si="1397"/>
        <v>0.23586805555555557</v>
      </c>
      <c r="T7402" s="31">
        <f t="shared" si="1398"/>
        <v>0.75912037037037028</v>
      </c>
      <c r="U7402" s="4">
        <f t="shared" si="1399"/>
        <v>6.3600000000000012</v>
      </c>
      <c r="V7402" s="4" t="str">
        <f t="shared" si="1400"/>
        <v/>
      </c>
      <c r="W7402" s="18" t="str">
        <f>IF(V7402="","",VLOOKUP(L7402,日射量と図３!$A$4:$C$368,3,TRUE)*238.85/100)</f>
        <v/>
      </c>
      <c r="X7402" s="4" t="str">
        <f t="shared" si="1401"/>
        <v/>
      </c>
      <c r="Y7402" s="4" t="str">
        <f t="shared" si="1402"/>
        <v/>
      </c>
      <c r="Z7402" s="4" t="str">
        <f t="shared" si="1403"/>
        <v/>
      </c>
      <c r="AA7402" s="4" t="str">
        <f>IF($V7402="","",IF(Y7402&lt;36,0,IF(AND(36&lt;=Y7402,Y7402&lt;71),VLOOKUP($W7402,日射量と図３!$E$6:$F$34,2,TRUE),IF(AND(71&lt;=Y7402,Y7402&lt;107),VLOOKUP($W7402,日射量と図３!$E$6:$G$34,3,TRUE),IF(AND(107&lt;=Y7402,Y7402&lt;143),VLOOKUP($W7402,日射量と図３!$E$6:$H$34,4,TRUE),VLOOKUP($W7402,日射量と図３!$E$6:$I$34,5,TRUE))))))</f>
        <v/>
      </c>
      <c r="AB7402" s="4" t="str">
        <f>IF($V7402="","",IF(Z7402&lt;36,0,IF(AND(36&lt;=Z7402,Z7402&lt;71),VLOOKUP($W7402,日射量と図３!$E$6:$F$34,2,TRUE),IF(AND(71&lt;=Z7402,Z7402&lt;107),VLOOKUP($W7402,日射量と図３!$E$6:$G$34,3,TRUE),IF(AND(107&lt;=Z7402,Z7402&lt;143),VLOOKUP($W7402,日射量と図３!$E$6:$H$34,4,TRUE),VLOOKUP($W7402,日射量と図３!$E$6:$I$34,5,TRUE))))))</f>
        <v/>
      </c>
      <c r="AC7402" s="382" t="str">
        <f t="shared" si="1395"/>
        <v/>
      </c>
      <c r="AD7402" s="382" t="str">
        <f t="shared" si="1396"/>
        <v/>
      </c>
    </row>
    <row r="7403" spans="11:30" ht="13.5" customHeight="1">
      <c r="K7403" s="4">
        <f t="shared" si="1392"/>
        <v>4</v>
      </c>
      <c r="L7403" s="34">
        <v>43560</v>
      </c>
      <c r="M7403" s="4">
        <v>309</v>
      </c>
      <c r="N7403" s="4">
        <v>8</v>
      </c>
      <c r="O7403" s="31">
        <v>0.29166666666666669</v>
      </c>
      <c r="P7403" s="35">
        <v>9.6499999999999986</v>
      </c>
      <c r="Q7403" s="36">
        <f t="shared" si="1393"/>
        <v>12</v>
      </c>
      <c r="R7403" s="4">
        <f t="shared" si="1394"/>
        <v>2.3500000000000014</v>
      </c>
      <c r="S7403" s="31">
        <f t="shared" si="1397"/>
        <v>0.23586805555555557</v>
      </c>
      <c r="T7403" s="31">
        <f t="shared" si="1398"/>
        <v>0.75912037037037028</v>
      </c>
      <c r="U7403" s="4">
        <f t="shared" si="1399"/>
        <v>2.3500000000000014</v>
      </c>
      <c r="V7403" s="4" t="str">
        <f t="shared" si="1400"/>
        <v/>
      </c>
      <c r="W7403" s="18" t="str">
        <f>IF(V7403="","",VLOOKUP(L7403,日射量と図３!$A$4:$C$368,3,TRUE)*238.85/100)</f>
        <v/>
      </c>
      <c r="X7403" s="4" t="str">
        <f t="shared" si="1401"/>
        <v/>
      </c>
      <c r="Y7403" s="4" t="str">
        <f t="shared" si="1402"/>
        <v/>
      </c>
      <c r="Z7403" s="4" t="str">
        <f t="shared" si="1403"/>
        <v/>
      </c>
      <c r="AA7403" s="4" t="str">
        <f>IF($V7403="","",IF(Y7403&lt;36,0,IF(AND(36&lt;=Y7403,Y7403&lt;71),VLOOKUP($W7403,日射量と図３!$E$6:$F$34,2,TRUE),IF(AND(71&lt;=Y7403,Y7403&lt;107),VLOOKUP($W7403,日射量と図３!$E$6:$G$34,3,TRUE),IF(AND(107&lt;=Y7403,Y7403&lt;143),VLOOKUP($W7403,日射量と図３!$E$6:$H$34,4,TRUE),VLOOKUP($W7403,日射量と図３!$E$6:$I$34,5,TRUE))))))</f>
        <v/>
      </c>
      <c r="AB7403" s="4" t="str">
        <f>IF($V7403="","",IF(Z7403&lt;36,0,IF(AND(36&lt;=Z7403,Z7403&lt;71),VLOOKUP($W7403,日射量と図３!$E$6:$F$34,2,TRUE),IF(AND(71&lt;=Z7403,Z7403&lt;107),VLOOKUP($W7403,日射量と図３!$E$6:$G$34,3,TRUE),IF(AND(107&lt;=Z7403,Z7403&lt;143),VLOOKUP($W7403,日射量と図３!$E$6:$H$34,4,TRUE),VLOOKUP($W7403,日射量と図３!$E$6:$I$34,5,TRUE))))))</f>
        <v/>
      </c>
      <c r="AC7403" s="382" t="str">
        <f t="shared" si="1395"/>
        <v/>
      </c>
      <c r="AD7403" s="382" t="str">
        <f t="shared" si="1396"/>
        <v/>
      </c>
    </row>
    <row r="7404" spans="11:30" ht="13.5" customHeight="1">
      <c r="K7404" s="4">
        <f t="shared" si="1392"/>
        <v>4</v>
      </c>
      <c r="L7404" s="34">
        <v>43560</v>
      </c>
      <c r="M7404" s="4">
        <v>309</v>
      </c>
      <c r="N7404" s="4">
        <v>9</v>
      </c>
      <c r="O7404" s="31">
        <v>0.33333333333333331</v>
      </c>
      <c r="P7404" s="35">
        <v>11.26</v>
      </c>
      <c r="Q7404" s="36">
        <f t="shared" si="1393"/>
        <v>12</v>
      </c>
      <c r="R7404" s="4">
        <f t="shared" si="1394"/>
        <v>0.74000000000000021</v>
      </c>
      <c r="S7404" s="31">
        <f t="shared" si="1397"/>
        <v>0.23586805555555557</v>
      </c>
      <c r="T7404" s="31">
        <f t="shared" si="1398"/>
        <v>0.75912037037037028</v>
      </c>
      <c r="U7404" s="4">
        <f t="shared" si="1399"/>
        <v>0.74000000000000021</v>
      </c>
      <c r="V7404" s="4" t="str">
        <f t="shared" si="1400"/>
        <v/>
      </c>
      <c r="W7404" s="18" t="str">
        <f>IF(V7404="","",VLOOKUP(L7404,日射量と図３!$A$4:$C$368,3,TRUE)*238.85/100)</f>
        <v/>
      </c>
      <c r="X7404" s="4" t="str">
        <f t="shared" si="1401"/>
        <v/>
      </c>
      <c r="Y7404" s="4" t="str">
        <f t="shared" si="1402"/>
        <v/>
      </c>
      <c r="Z7404" s="4" t="str">
        <f t="shared" si="1403"/>
        <v/>
      </c>
      <c r="AA7404" s="4" t="str">
        <f>IF($V7404="","",IF(Y7404&lt;36,0,IF(AND(36&lt;=Y7404,Y7404&lt;71),VLOOKUP($W7404,日射量と図３!$E$6:$F$34,2,TRUE),IF(AND(71&lt;=Y7404,Y7404&lt;107),VLOOKUP($W7404,日射量と図３!$E$6:$G$34,3,TRUE),IF(AND(107&lt;=Y7404,Y7404&lt;143),VLOOKUP($W7404,日射量と図３!$E$6:$H$34,4,TRUE),VLOOKUP($W7404,日射量と図３!$E$6:$I$34,5,TRUE))))))</f>
        <v/>
      </c>
      <c r="AB7404" s="4" t="str">
        <f>IF($V7404="","",IF(Z7404&lt;36,0,IF(AND(36&lt;=Z7404,Z7404&lt;71),VLOOKUP($W7404,日射量と図３!$E$6:$F$34,2,TRUE),IF(AND(71&lt;=Z7404,Z7404&lt;107),VLOOKUP($W7404,日射量と図３!$E$6:$G$34,3,TRUE),IF(AND(107&lt;=Z7404,Z7404&lt;143),VLOOKUP($W7404,日射量と図３!$E$6:$H$34,4,TRUE),VLOOKUP($W7404,日射量と図３!$E$6:$I$34,5,TRUE))))))</f>
        <v/>
      </c>
      <c r="AC7404" s="382" t="str">
        <f t="shared" si="1395"/>
        <v/>
      </c>
      <c r="AD7404" s="382" t="str">
        <f t="shared" si="1396"/>
        <v/>
      </c>
    </row>
    <row r="7405" spans="11:30" ht="13.5" customHeight="1">
      <c r="K7405" s="4">
        <f t="shared" si="1392"/>
        <v>4</v>
      </c>
      <c r="L7405" s="34">
        <v>43560</v>
      </c>
      <c r="M7405" s="4">
        <v>309</v>
      </c>
      <c r="N7405" s="4">
        <v>10</v>
      </c>
      <c r="O7405" s="31">
        <v>0.375</v>
      </c>
      <c r="P7405" s="35">
        <v>12.73</v>
      </c>
      <c r="Q7405" s="36">
        <f t="shared" si="1393"/>
        <v>12</v>
      </c>
      <c r="R7405" s="4">
        <f t="shared" si="1394"/>
        <v>0</v>
      </c>
      <c r="S7405" s="31">
        <f t="shared" si="1397"/>
        <v>0.23586805555555557</v>
      </c>
      <c r="T7405" s="31">
        <f t="shared" si="1398"/>
        <v>0.75912037037037028</v>
      </c>
      <c r="U7405" s="4">
        <f t="shared" si="1399"/>
        <v>0</v>
      </c>
      <c r="V7405" s="4" t="str">
        <f t="shared" si="1400"/>
        <v/>
      </c>
      <c r="W7405" s="18" t="str">
        <f>IF(V7405="","",VLOOKUP(L7405,日射量と図３!$A$4:$C$368,3,TRUE)*238.85/100)</f>
        <v/>
      </c>
      <c r="X7405" s="4" t="str">
        <f t="shared" si="1401"/>
        <v/>
      </c>
      <c r="Y7405" s="4" t="str">
        <f t="shared" si="1402"/>
        <v/>
      </c>
      <c r="Z7405" s="4" t="str">
        <f t="shared" si="1403"/>
        <v/>
      </c>
      <c r="AA7405" s="4" t="str">
        <f>IF($V7405="","",IF(Y7405&lt;36,0,IF(AND(36&lt;=Y7405,Y7405&lt;71),VLOOKUP($W7405,日射量と図３!$E$6:$F$34,2,TRUE),IF(AND(71&lt;=Y7405,Y7405&lt;107),VLOOKUP($W7405,日射量と図３!$E$6:$G$34,3,TRUE),IF(AND(107&lt;=Y7405,Y7405&lt;143),VLOOKUP($W7405,日射量と図３!$E$6:$H$34,4,TRUE),VLOOKUP($W7405,日射量と図３!$E$6:$I$34,5,TRUE))))))</f>
        <v/>
      </c>
      <c r="AB7405" s="4" t="str">
        <f>IF($V7405="","",IF(Z7405&lt;36,0,IF(AND(36&lt;=Z7405,Z7405&lt;71),VLOOKUP($W7405,日射量と図３!$E$6:$F$34,2,TRUE),IF(AND(71&lt;=Z7405,Z7405&lt;107),VLOOKUP($W7405,日射量と図３!$E$6:$G$34,3,TRUE),IF(AND(107&lt;=Z7405,Z7405&lt;143),VLOOKUP($W7405,日射量と図３!$E$6:$H$34,4,TRUE),VLOOKUP($W7405,日射量と図３!$E$6:$I$34,5,TRUE))))))</f>
        <v/>
      </c>
      <c r="AC7405" s="382" t="str">
        <f t="shared" si="1395"/>
        <v/>
      </c>
      <c r="AD7405" s="382" t="str">
        <f t="shared" si="1396"/>
        <v/>
      </c>
    </row>
    <row r="7406" spans="11:30" ht="13.5" customHeight="1">
      <c r="K7406" s="4">
        <f t="shared" si="1392"/>
        <v>4</v>
      </c>
      <c r="L7406" s="34">
        <v>43560</v>
      </c>
      <c r="M7406" s="4">
        <v>309</v>
      </c>
      <c r="N7406" s="4">
        <v>11</v>
      </c>
      <c r="O7406" s="31">
        <v>0.41666666666666669</v>
      </c>
      <c r="P7406" s="35">
        <v>14.420000000000002</v>
      </c>
      <c r="Q7406" s="36">
        <f t="shared" si="1393"/>
        <v>12</v>
      </c>
      <c r="R7406" s="4">
        <f t="shared" si="1394"/>
        <v>0</v>
      </c>
      <c r="S7406" s="31">
        <f t="shared" si="1397"/>
        <v>0.23586805555555557</v>
      </c>
      <c r="T7406" s="31">
        <f t="shared" si="1398"/>
        <v>0.75912037037037028</v>
      </c>
      <c r="U7406" s="4">
        <f t="shared" si="1399"/>
        <v>0</v>
      </c>
      <c r="V7406" s="4" t="str">
        <f t="shared" si="1400"/>
        <v/>
      </c>
      <c r="W7406" s="18" t="str">
        <f>IF(V7406="","",VLOOKUP(L7406,日射量と図３!$A$4:$C$368,3,TRUE)*238.85/100)</f>
        <v/>
      </c>
      <c r="X7406" s="4" t="str">
        <f t="shared" si="1401"/>
        <v/>
      </c>
      <c r="Y7406" s="4" t="str">
        <f t="shared" si="1402"/>
        <v/>
      </c>
      <c r="Z7406" s="4" t="str">
        <f t="shared" si="1403"/>
        <v/>
      </c>
      <c r="AA7406" s="4" t="str">
        <f>IF($V7406="","",IF(Y7406&lt;36,0,IF(AND(36&lt;=Y7406,Y7406&lt;71),VLOOKUP($W7406,日射量と図３!$E$6:$F$34,2,TRUE),IF(AND(71&lt;=Y7406,Y7406&lt;107),VLOOKUP($W7406,日射量と図３!$E$6:$G$34,3,TRUE),IF(AND(107&lt;=Y7406,Y7406&lt;143),VLOOKUP($W7406,日射量と図３!$E$6:$H$34,4,TRUE),VLOOKUP($W7406,日射量と図３!$E$6:$I$34,5,TRUE))))))</f>
        <v/>
      </c>
      <c r="AB7406" s="4" t="str">
        <f>IF($V7406="","",IF(Z7406&lt;36,0,IF(AND(36&lt;=Z7406,Z7406&lt;71),VLOOKUP($W7406,日射量と図３!$E$6:$F$34,2,TRUE),IF(AND(71&lt;=Z7406,Z7406&lt;107),VLOOKUP($W7406,日射量と図３!$E$6:$G$34,3,TRUE),IF(AND(107&lt;=Z7406,Z7406&lt;143),VLOOKUP($W7406,日射量と図３!$E$6:$H$34,4,TRUE),VLOOKUP($W7406,日射量と図３!$E$6:$I$34,5,TRUE))))))</f>
        <v/>
      </c>
      <c r="AC7406" s="382" t="str">
        <f t="shared" si="1395"/>
        <v/>
      </c>
      <c r="AD7406" s="382" t="str">
        <f t="shared" si="1396"/>
        <v/>
      </c>
    </row>
    <row r="7407" spans="11:30" ht="13.5" customHeight="1">
      <c r="K7407" s="4">
        <f t="shared" si="1392"/>
        <v>4</v>
      </c>
      <c r="L7407" s="34">
        <v>43560</v>
      </c>
      <c r="M7407" s="4">
        <v>309</v>
      </c>
      <c r="N7407" s="4">
        <v>12</v>
      </c>
      <c r="O7407" s="31">
        <v>0.45833333333333331</v>
      </c>
      <c r="P7407" s="35">
        <v>15.469999999999999</v>
      </c>
      <c r="Q7407" s="36">
        <f t="shared" si="1393"/>
        <v>12</v>
      </c>
      <c r="R7407" s="4">
        <f t="shared" si="1394"/>
        <v>0</v>
      </c>
      <c r="S7407" s="31">
        <f t="shared" si="1397"/>
        <v>0.23586805555555557</v>
      </c>
      <c r="T7407" s="31">
        <f t="shared" si="1398"/>
        <v>0.75912037037037028</v>
      </c>
      <c r="U7407" s="4">
        <f t="shared" si="1399"/>
        <v>0</v>
      </c>
      <c r="V7407" s="4" t="str">
        <f t="shared" si="1400"/>
        <v/>
      </c>
      <c r="W7407" s="18" t="str">
        <f>IF(V7407="","",VLOOKUP(L7407,日射量と図３!$A$4:$C$368,3,TRUE)*238.85/100)</f>
        <v/>
      </c>
      <c r="X7407" s="4" t="str">
        <f t="shared" si="1401"/>
        <v/>
      </c>
      <c r="Y7407" s="4" t="str">
        <f t="shared" si="1402"/>
        <v/>
      </c>
      <c r="Z7407" s="4" t="str">
        <f t="shared" si="1403"/>
        <v/>
      </c>
      <c r="AA7407" s="4" t="str">
        <f>IF($V7407="","",IF(Y7407&lt;36,0,IF(AND(36&lt;=Y7407,Y7407&lt;71),VLOOKUP($W7407,日射量と図３!$E$6:$F$34,2,TRUE),IF(AND(71&lt;=Y7407,Y7407&lt;107),VLOOKUP($W7407,日射量と図３!$E$6:$G$34,3,TRUE),IF(AND(107&lt;=Y7407,Y7407&lt;143),VLOOKUP($W7407,日射量と図３!$E$6:$H$34,4,TRUE),VLOOKUP($W7407,日射量と図３!$E$6:$I$34,5,TRUE))))))</f>
        <v/>
      </c>
      <c r="AB7407" s="4" t="str">
        <f>IF($V7407="","",IF(Z7407&lt;36,0,IF(AND(36&lt;=Z7407,Z7407&lt;71),VLOOKUP($W7407,日射量と図３!$E$6:$F$34,2,TRUE),IF(AND(71&lt;=Z7407,Z7407&lt;107),VLOOKUP($W7407,日射量と図３!$E$6:$G$34,3,TRUE),IF(AND(107&lt;=Z7407,Z7407&lt;143),VLOOKUP($W7407,日射量と図３!$E$6:$H$34,4,TRUE),VLOOKUP($W7407,日射量と図３!$E$6:$I$34,5,TRUE))))))</f>
        <v/>
      </c>
      <c r="AC7407" s="382" t="str">
        <f t="shared" si="1395"/>
        <v/>
      </c>
      <c r="AD7407" s="382" t="str">
        <f t="shared" si="1396"/>
        <v/>
      </c>
    </row>
    <row r="7408" spans="11:30" ht="13.5" customHeight="1">
      <c r="K7408" s="4">
        <f t="shared" si="1392"/>
        <v>4</v>
      </c>
      <c r="L7408" s="34">
        <v>43560</v>
      </c>
      <c r="M7408" s="4">
        <v>309</v>
      </c>
      <c r="N7408" s="4">
        <v>13</v>
      </c>
      <c r="O7408" s="31">
        <v>0.5</v>
      </c>
      <c r="P7408" s="35">
        <v>16.350000000000001</v>
      </c>
      <c r="Q7408" s="36">
        <f t="shared" si="1393"/>
        <v>12</v>
      </c>
      <c r="R7408" s="4">
        <f t="shared" si="1394"/>
        <v>0</v>
      </c>
      <c r="S7408" s="31">
        <f t="shared" si="1397"/>
        <v>0.23586805555555557</v>
      </c>
      <c r="T7408" s="31">
        <f t="shared" si="1398"/>
        <v>0.75912037037037028</v>
      </c>
      <c r="U7408" s="4">
        <f t="shared" si="1399"/>
        <v>0</v>
      </c>
      <c r="V7408" s="4" t="str">
        <f t="shared" si="1400"/>
        <v/>
      </c>
      <c r="W7408" s="18" t="str">
        <f>IF(V7408="","",VLOOKUP(L7408,日射量と図３!$A$4:$C$368,3,TRUE)*238.85/100)</f>
        <v/>
      </c>
      <c r="X7408" s="4" t="str">
        <f t="shared" si="1401"/>
        <v/>
      </c>
      <c r="Y7408" s="4" t="str">
        <f t="shared" si="1402"/>
        <v/>
      </c>
      <c r="Z7408" s="4" t="str">
        <f t="shared" si="1403"/>
        <v/>
      </c>
      <c r="AA7408" s="4" t="str">
        <f>IF($V7408="","",IF(Y7408&lt;36,0,IF(AND(36&lt;=Y7408,Y7408&lt;71),VLOOKUP($W7408,日射量と図３!$E$6:$F$34,2,TRUE),IF(AND(71&lt;=Y7408,Y7408&lt;107),VLOOKUP($W7408,日射量と図３!$E$6:$G$34,3,TRUE),IF(AND(107&lt;=Y7408,Y7408&lt;143),VLOOKUP($W7408,日射量と図３!$E$6:$H$34,4,TRUE),VLOOKUP($W7408,日射量と図３!$E$6:$I$34,5,TRUE))))))</f>
        <v/>
      </c>
      <c r="AB7408" s="4" t="str">
        <f>IF($V7408="","",IF(Z7408&lt;36,0,IF(AND(36&lt;=Z7408,Z7408&lt;71),VLOOKUP($W7408,日射量と図３!$E$6:$F$34,2,TRUE),IF(AND(71&lt;=Z7408,Z7408&lt;107),VLOOKUP($W7408,日射量と図３!$E$6:$G$34,3,TRUE),IF(AND(107&lt;=Z7408,Z7408&lt;143),VLOOKUP($W7408,日射量と図３!$E$6:$H$34,4,TRUE),VLOOKUP($W7408,日射量と図３!$E$6:$I$34,5,TRUE))))))</f>
        <v/>
      </c>
      <c r="AC7408" s="382" t="str">
        <f t="shared" si="1395"/>
        <v/>
      </c>
      <c r="AD7408" s="382" t="str">
        <f t="shared" si="1396"/>
        <v/>
      </c>
    </row>
    <row r="7409" spans="11:30" ht="13.5" customHeight="1">
      <c r="K7409" s="4">
        <f t="shared" si="1392"/>
        <v>4</v>
      </c>
      <c r="L7409" s="34">
        <v>43560</v>
      </c>
      <c r="M7409" s="4">
        <v>309</v>
      </c>
      <c r="N7409" s="4">
        <v>14</v>
      </c>
      <c r="O7409" s="31">
        <v>0.54166666666666663</v>
      </c>
      <c r="P7409" s="35">
        <v>16.97</v>
      </c>
      <c r="Q7409" s="36">
        <f t="shared" si="1393"/>
        <v>12</v>
      </c>
      <c r="R7409" s="4">
        <f t="shared" si="1394"/>
        <v>0</v>
      </c>
      <c r="S7409" s="31">
        <f t="shared" si="1397"/>
        <v>0.23586805555555557</v>
      </c>
      <c r="T7409" s="31">
        <f t="shared" si="1398"/>
        <v>0.75912037037037028</v>
      </c>
      <c r="U7409" s="4">
        <f t="shared" si="1399"/>
        <v>0</v>
      </c>
      <c r="V7409" s="4" t="str">
        <f t="shared" si="1400"/>
        <v/>
      </c>
      <c r="W7409" s="18" t="str">
        <f>IF(V7409="","",VLOOKUP(L7409,日射量と図３!$A$4:$C$368,3,TRUE)*238.85/100)</f>
        <v/>
      </c>
      <c r="X7409" s="4" t="str">
        <f t="shared" si="1401"/>
        <v/>
      </c>
      <c r="Y7409" s="4" t="str">
        <f t="shared" si="1402"/>
        <v/>
      </c>
      <c r="Z7409" s="4" t="str">
        <f t="shared" si="1403"/>
        <v/>
      </c>
      <c r="AA7409" s="4" t="str">
        <f>IF($V7409="","",IF(Y7409&lt;36,0,IF(AND(36&lt;=Y7409,Y7409&lt;71),VLOOKUP($W7409,日射量と図３!$E$6:$F$34,2,TRUE),IF(AND(71&lt;=Y7409,Y7409&lt;107),VLOOKUP($W7409,日射量と図３!$E$6:$G$34,3,TRUE),IF(AND(107&lt;=Y7409,Y7409&lt;143),VLOOKUP($W7409,日射量と図３!$E$6:$H$34,4,TRUE),VLOOKUP($W7409,日射量と図３!$E$6:$I$34,5,TRUE))))))</f>
        <v/>
      </c>
      <c r="AB7409" s="4" t="str">
        <f>IF($V7409="","",IF(Z7409&lt;36,0,IF(AND(36&lt;=Z7409,Z7409&lt;71),VLOOKUP($W7409,日射量と図３!$E$6:$F$34,2,TRUE),IF(AND(71&lt;=Z7409,Z7409&lt;107),VLOOKUP($W7409,日射量と図３!$E$6:$G$34,3,TRUE),IF(AND(107&lt;=Z7409,Z7409&lt;143),VLOOKUP($W7409,日射量と図３!$E$6:$H$34,4,TRUE),VLOOKUP($W7409,日射量と図３!$E$6:$I$34,5,TRUE))))))</f>
        <v/>
      </c>
      <c r="AC7409" s="382" t="str">
        <f t="shared" si="1395"/>
        <v/>
      </c>
      <c r="AD7409" s="382" t="str">
        <f t="shared" si="1396"/>
        <v/>
      </c>
    </row>
    <row r="7410" spans="11:30" ht="13.5" customHeight="1">
      <c r="K7410" s="4">
        <f t="shared" si="1392"/>
        <v>4</v>
      </c>
      <c r="L7410" s="34">
        <v>43560</v>
      </c>
      <c r="M7410" s="4">
        <v>309</v>
      </c>
      <c r="N7410" s="4">
        <v>15</v>
      </c>
      <c r="O7410" s="31">
        <v>0.58333333333333337</v>
      </c>
      <c r="P7410" s="35">
        <v>17.240000000000002</v>
      </c>
      <c r="Q7410" s="36">
        <f t="shared" si="1393"/>
        <v>12</v>
      </c>
      <c r="R7410" s="4">
        <f t="shared" si="1394"/>
        <v>0</v>
      </c>
      <c r="S7410" s="31">
        <f t="shared" si="1397"/>
        <v>0.23586805555555557</v>
      </c>
      <c r="T7410" s="31">
        <f t="shared" si="1398"/>
        <v>0.75912037037037028</v>
      </c>
      <c r="U7410" s="4">
        <f t="shared" si="1399"/>
        <v>0</v>
      </c>
      <c r="V7410" s="4" t="str">
        <f t="shared" si="1400"/>
        <v/>
      </c>
      <c r="W7410" s="18" t="str">
        <f>IF(V7410="","",VLOOKUP(L7410,日射量と図３!$A$4:$C$368,3,TRUE)*238.85/100)</f>
        <v/>
      </c>
      <c r="X7410" s="4" t="str">
        <f t="shared" si="1401"/>
        <v/>
      </c>
      <c r="Y7410" s="4" t="str">
        <f t="shared" si="1402"/>
        <v/>
      </c>
      <c r="Z7410" s="4" t="str">
        <f t="shared" si="1403"/>
        <v/>
      </c>
      <c r="AA7410" s="4" t="str">
        <f>IF($V7410="","",IF(Y7410&lt;36,0,IF(AND(36&lt;=Y7410,Y7410&lt;71),VLOOKUP($W7410,日射量と図３!$E$6:$F$34,2,TRUE),IF(AND(71&lt;=Y7410,Y7410&lt;107),VLOOKUP($W7410,日射量と図３!$E$6:$G$34,3,TRUE),IF(AND(107&lt;=Y7410,Y7410&lt;143),VLOOKUP($W7410,日射量と図３!$E$6:$H$34,4,TRUE),VLOOKUP($W7410,日射量と図３!$E$6:$I$34,5,TRUE))))))</f>
        <v/>
      </c>
      <c r="AB7410" s="4" t="str">
        <f>IF($V7410="","",IF(Z7410&lt;36,0,IF(AND(36&lt;=Z7410,Z7410&lt;71),VLOOKUP($W7410,日射量と図３!$E$6:$F$34,2,TRUE),IF(AND(71&lt;=Z7410,Z7410&lt;107),VLOOKUP($W7410,日射量と図３!$E$6:$G$34,3,TRUE),IF(AND(107&lt;=Z7410,Z7410&lt;143),VLOOKUP($W7410,日射量と図３!$E$6:$H$34,4,TRUE),VLOOKUP($W7410,日射量と図３!$E$6:$I$34,5,TRUE))))))</f>
        <v/>
      </c>
      <c r="AC7410" s="382" t="str">
        <f t="shared" si="1395"/>
        <v/>
      </c>
      <c r="AD7410" s="382" t="str">
        <f t="shared" si="1396"/>
        <v/>
      </c>
    </row>
    <row r="7411" spans="11:30" ht="13.5" customHeight="1">
      <c r="K7411" s="4">
        <f t="shared" si="1392"/>
        <v>4</v>
      </c>
      <c r="L7411" s="34">
        <v>43560</v>
      </c>
      <c r="M7411" s="4">
        <v>309</v>
      </c>
      <c r="N7411" s="4">
        <v>16</v>
      </c>
      <c r="O7411" s="31">
        <v>0.625</v>
      </c>
      <c r="P7411" s="35">
        <v>16.97</v>
      </c>
      <c r="Q7411" s="36">
        <f t="shared" si="1393"/>
        <v>16</v>
      </c>
      <c r="R7411" s="4">
        <f t="shared" si="1394"/>
        <v>0</v>
      </c>
      <c r="S7411" s="31">
        <f t="shared" si="1397"/>
        <v>0.23586805555555557</v>
      </c>
      <c r="T7411" s="31">
        <f t="shared" si="1398"/>
        <v>0.75912037037037028</v>
      </c>
      <c r="U7411" s="4">
        <f t="shared" si="1399"/>
        <v>0</v>
      </c>
      <c r="V7411" s="4" t="str">
        <f t="shared" si="1400"/>
        <v/>
      </c>
      <c r="W7411" s="18" t="str">
        <f>IF(V7411="","",VLOOKUP(L7411,日射量と図３!$A$4:$C$368,3,TRUE)*238.85/100)</f>
        <v/>
      </c>
      <c r="X7411" s="4" t="str">
        <f t="shared" si="1401"/>
        <v/>
      </c>
      <c r="Y7411" s="4" t="str">
        <f t="shared" si="1402"/>
        <v/>
      </c>
      <c r="Z7411" s="4" t="str">
        <f t="shared" si="1403"/>
        <v/>
      </c>
      <c r="AA7411" s="4" t="str">
        <f>IF($V7411="","",IF(Y7411&lt;36,0,IF(AND(36&lt;=Y7411,Y7411&lt;71),VLOOKUP($W7411,日射量と図３!$E$6:$F$34,2,TRUE),IF(AND(71&lt;=Y7411,Y7411&lt;107),VLOOKUP($W7411,日射量と図３!$E$6:$G$34,3,TRUE),IF(AND(107&lt;=Y7411,Y7411&lt;143),VLOOKUP($W7411,日射量と図３!$E$6:$H$34,4,TRUE),VLOOKUP($W7411,日射量と図３!$E$6:$I$34,5,TRUE))))))</f>
        <v/>
      </c>
      <c r="AB7411" s="4" t="str">
        <f>IF($V7411="","",IF(Z7411&lt;36,0,IF(AND(36&lt;=Z7411,Z7411&lt;71),VLOOKUP($W7411,日射量と図３!$E$6:$F$34,2,TRUE),IF(AND(71&lt;=Z7411,Z7411&lt;107),VLOOKUP($W7411,日射量と図３!$E$6:$G$34,3,TRUE),IF(AND(107&lt;=Z7411,Z7411&lt;143),VLOOKUP($W7411,日射量と図３!$E$6:$H$34,4,TRUE),VLOOKUP($W7411,日射量と図３!$E$6:$I$34,5,TRUE))))))</f>
        <v/>
      </c>
      <c r="AC7411" s="382" t="str">
        <f t="shared" si="1395"/>
        <v/>
      </c>
      <c r="AD7411" s="382" t="str">
        <f t="shared" si="1396"/>
        <v/>
      </c>
    </row>
    <row r="7412" spans="11:30" ht="13.5" customHeight="1">
      <c r="K7412" s="4">
        <f t="shared" si="1392"/>
        <v>4</v>
      </c>
      <c r="L7412" s="34">
        <v>43560</v>
      </c>
      <c r="M7412" s="4">
        <v>309</v>
      </c>
      <c r="N7412" s="4">
        <v>17</v>
      </c>
      <c r="O7412" s="31">
        <v>0.66666666666666663</v>
      </c>
      <c r="P7412" s="35">
        <v>16.940000000000001</v>
      </c>
      <c r="Q7412" s="36">
        <f t="shared" si="1393"/>
        <v>16</v>
      </c>
      <c r="R7412" s="4">
        <f t="shared" si="1394"/>
        <v>0</v>
      </c>
      <c r="S7412" s="31">
        <f t="shared" si="1397"/>
        <v>0.23586805555555557</v>
      </c>
      <c r="T7412" s="31">
        <f t="shared" si="1398"/>
        <v>0.75912037037037028</v>
      </c>
      <c r="U7412" s="4">
        <f t="shared" si="1399"/>
        <v>0</v>
      </c>
      <c r="V7412" s="4" t="str">
        <f t="shared" si="1400"/>
        <v/>
      </c>
      <c r="W7412" s="18" t="str">
        <f>IF(V7412="","",VLOOKUP(L7412,日射量と図３!$A$4:$C$368,3,TRUE)*238.85/100)</f>
        <v/>
      </c>
      <c r="X7412" s="4" t="str">
        <f t="shared" si="1401"/>
        <v/>
      </c>
      <c r="Y7412" s="4" t="str">
        <f t="shared" si="1402"/>
        <v/>
      </c>
      <c r="Z7412" s="4" t="str">
        <f t="shared" si="1403"/>
        <v/>
      </c>
      <c r="AA7412" s="4" t="str">
        <f>IF($V7412="","",IF(Y7412&lt;36,0,IF(AND(36&lt;=Y7412,Y7412&lt;71),VLOOKUP($W7412,日射量と図３!$E$6:$F$34,2,TRUE),IF(AND(71&lt;=Y7412,Y7412&lt;107),VLOOKUP($W7412,日射量と図３!$E$6:$G$34,3,TRUE),IF(AND(107&lt;=Y7412,Y7412&lt;143),VLOOKUP($W7412,日射量と図３!$E$6:$H$34,4,TRUE),VLOOKUP($W7412,日射量と図３!$E$6:$I$34,5,TRUE))))))</f>
        <v/>
      </c>
      <c r="AB7412" s="4" t="str">
        <f>IF($V7412="","",IF(Z7412&lt;36,0,IF(AND(36&lt;=Z7412,Z7412&lt;71),VLOOKUP($W7412,日射量と図３!$E$6:$F$34,2,TRUE),IF(AND(71&lt;=Z7412,Z7412&lt;107),VLOOKUP($W7412,日射量と図３!$E$6:$G$34,3,TRUE),IF(AND(107&lt;=Z7412,Z7412&lt;143),VLOOKUP($W7412,日射量と図３!$E$6:$H$34,4,TRUE),VLOOKUP($W7412,日射量と図３!$E$6:$I$34,5,TRUE))))))</f>
        <v/>
      </c>
      <c r="AC7412" s="382" t="str">
        <f t="shared" si="1395"/>
        <v/>
      </c>
      <c r="AD7412" s="382" t="str">
        <f t="shared" si="1396"/>
        <v/>
      </c>
    </row>
    <row r="7413" spans="11:30" ht="13.5" customHeight="1">
      <c r="K7413" s="4">
        <f t="shared" si="1392"/>
        <v>4</v>
      </c>
      <c r="L7413" s="34">
        <v>43560</v>
      </c>
      <c r="M7413" s="4">
        <v>309</v>
      </c>
      <c r="N7413" s="4">
        <v>18</v>
      </c>
      <c r="O7413" s="31">
        <v>0.70833333333333337</v>
      </c>
      <c r="P7413" s="35">
        <v>16.249999999999996</v>
      </c>
      <c r="Q7413" s="36">
        <f t="shared" si="1393"/>
        <v>16</v>
      </c>
      <c r="R7413" s="4">
        <f t="shared" si="1394"/>
        <v>0</v>
      </c>
      <c r="S7413" s="31">
        <f t="shared" si="1397"/>
        <v>0.23586805555555557</v>
      </c>
      <c r="T7413" s="31">
        <f t="shared" si="1398"/>
        <v>0.75912037037037028</v>
      </c>
      <c r="U7413" s="4">
        <f t="shared" si="1399"/>
        <v>0</v>
      </c>
      <c r="V7413" s="4" t="str">
        <f t="shared" si="1400"/>
        <v/>
      </c>
      <c r="W7413" s="18" t="str">
        <f>IF(V7413="","",VLOOKUP(L7413,日射量と図３!$A$4:$C$368,3,TRUE)*238.85/100)</f>
        <v/>
      </c>
      <c r="X7413" s="4" t="str">
        <f t="shared" si="1401"/>
        <v/>
      </c>
      <c r="Y7413" s="4" t="str">
        <f t="shared" si="1402"/>
        <v/>
      </c>
      <c r="Z7413" s="4" t="str">
        <f t="shared" si="1403"/>
        <v/>
      </c>
      <c r="AA7413" s="4" t="str">
        <f>IF($V7413="","",IF(Y7413&lt;36,0,IF(AND(36&lt;=Y7413,Y7413&lt;71),VLOOKUP($W7413,日射量と図３!$E$6:$F$34,2,TRUE),IF(AND(71&lt;=Y7413,Y7413&lt;107),VLOOKUP($W7413,日射量と図３!$E$6:$G$34,3,TRUE),IF(AND(107&lt;=Y7413,Y7413&lt;143),VLOOKUP($W7413,日射量と図３!$E$6:$H$34,4,TRUE),VLOOKUP($W7413,日射量と図３!$E$6:$I$34,5,TRUE))))))</f>
        <v/>
      </c>
      <c r="AB7413" s="4" t="str">
        <f>IF($V7413="","",IF(Z7413&lt;36,0,IF(AND(36&lt;=Z7413,Z7413&lt;71),VLOOKUP($W7413,日射量と図３!$E$6:$F$34,2,TRUE),IF(AND(71&lt;=Z7413,Z7413&lt;107),VLOOKUP($W7413,日射量と図３!$E$6:$G$34,3,TRUE),IF(AND(107&lt;=Z7413,Z7413&lt;143),VLOOKUP($W7413,日射量と図３!$E$6:$H$34,4,TRUE),VLOOKUP($W7413,日射量と図３!$E$6:$I$34,5,TRUE))))))</f>
        <v/>
      </c>
      <c r="AC7413" s="382" t="str">
        <f t="shared" si="1395"/>
        <v/>
      </c>
      <c r="AD7413" s="382" t="str">
        <f t="shared" si="1396"/>
        <v/>
      </c>
    </row>
    <row r="7414" spans="11:30" ht="13.5" customHeight="1">
      <c r="K7414" s="4">
        <f t="shared" si="1392"/>
        <v>4</v>
      </c>
      <c r="L7414" s="34">
        <v>43560</v>
      </c>
      <c r="M7414" s="4">
        <v>309</v>
      </c>
      <c r="N7414" s="4">
        <v>19</v>
      </c>
      <c r="O7414" s="31">
        <v>0.75</v>
      </c>
      <c r="P7414" s="35">
        <v>15.25</v>
      </c>
      <c r="Q7414" s="36">
        <f t="shared" si="1393"/>
        <v>16</v>
      </c>
      <c r="R7414" s="4">
        <f t="shared" si="1394"/>
        <v>0.75</v>
      </c>
      <c r="S7414" s="31">
        <f t="shared" si="1397"/>
        <v>0.23586805555555557</v>
      </c>
      <c r="T7414" s="31">
        <f t="shared" si="1398"/>
        <v>0.75912037037037028</v>
      </c>
      <c r="U7414" s="4">
        <f t="shared" si="1399"/>
        <v>0.75</v>
      </c>
      <c r="V7414" s="4" t="str">
        <f t="shared" si="1400"/>
        <v/>
      </c>
      <c r="W7414" s="18" t="str">
        <f>IF(V7414="","",VLOOKUP(L7414,日射量と図３!$A$4:$C$368,3,TRUE)*238.85/100)</f>
        <v/>
      </c>
      <c r="X7414" s="4" t="str">
        <f t="shared" si="1401"/>
        <v/>
      </c>
      <c r="Y7414" s="4" t="str">
        <f t="shared" si="1402"/>
        <v/>
      </c>
      <c r="Z7414" s="4" t="str">
        <f t="shared" si="1403"/>
        <v/>
      </c>
      <c r="AA7414" s="4" t="str">
        <f>IF($V7414="","",IF(Y7414&lt;36,0,IF(AND(36&lt;=Y7414,Y7414&lt;71),VLOOKUP($W7414,日射量と図３!$E$6:$F$34,2,TRUE),IF(AND(71&lt;=Y7414,Y7414&lt;107),VLOOKUP($W7414,日射量と図３!$E$6:$G$34,3,TRUE),IF(AND(107&lt;=Y7414,Y7414&lt;143),VLOOKUP($W7414,日射量と図３!$E$6:$H$34,4,TRUE),VLOOKUP($W7414,日射量と図３!$E$6:$I$34,5,TRUE))))))</f>
        <v/>
      </c>
      <c r="AB7414" s="4" t="str">
        <f>IF($V7414="","",IF(Z7414&lt;36,0,IF(AND(36&lt;=Z7414,Z7414&lt;71),VLOOKUP($W7414,日射量と図３!$E$6:$F$34,2,TRUE),IF(AND(71&lt;=Z7414,Z7414&lt;107),VLOOKUP($W7414,日射量と図３!$E$6:$G$34,3,TRUE),IF(AND(107&lt;=Z7414,Z7414&lt;143),VLOOKUP($W7414,日射量と図３!$E$6:$H$34,4,TRUE),VLOOKUP($W7414,日射量と図３!$E$6:$I$34,5,TRUE))))))</f>
        <v/>
      </c>
      <c r="AC7414" s="382" t="str">
        <f t="shared" si="1395"/>
        <v/>
      </c>
      <c r="AD7414" s="382" t="str">
        <f t="shared" si="1396"/>
        <v/>
      </c>
    </row>
    <row r="7415" spans="11:30" ht="13.5" customHeight="1">
      <c r="K7415" s="4">
        <f t="shared" si="1392"/>
        <v>4</v>
      </c>
      <c r="L7415" s="34">
        <v>43560</v>
      </c>
      <c r="M7415" s="4">
        <v>309</v>
      </c>
      <c r="N7415" s="4">
        <v>20</v>
      </c>
      <c r="O7415" s="31">
        <v>0.79166666666666663</v>
      </c>
      <c r="P7415" s="35">
        <v>14.470000000000002</v>
      </c>
      <c r="Q7415" s="36">
        <f t="shared" si="1393"/>
        <v>16</v>
      </c>
      <c r="R7415" s="4">
        <f t="shared" si="1394"/>
        <v>1.5299999999999976</v>
      </c>
      <c r="S7415" s="31">
        <f t="shared" si="1397"/>
        <v>0.23586805555555557</v>
      </c>
      <c r="T7415" s="31">
        <f t="shared" si="1398"/>
        <v>0.75912037037037028</v>
      </c>
      <c r="U7415" s="4">
        <f t="shared" si="1399"/>
        <v>0</v>
      </c>
      <c r="V7415" s="4" t="str">
        <f t="shared" si="1400"/>
        <v/>
      </c>
      <c r="W7415" s="18" t="str">
        <f>IF(V7415="","",VLOOKUP(L7415,日射量と図３!$A$4:$C$368,3,TRUE)*238.85/100)</f>
        <v/>
      </c>
      <c r="X7415" s="4" t="str">
        <f t="shared" si="1401"/>
        <v/>
      </c>
      <c r="Y7415" s="4" t="str">
        <f t="shared" si="1402"/>
        <v/>
      </c>
      <c r="Z7415" s="4" t="str">
        <f t="shared" si="1403"/>
        <v/>
      </c>
      <c r="AA7415" s="4" t="str">
        <f>IF($V7415="","",IF(Y7415&lt;36,0,IF(AND(36&lt;=Y7415,Y7415&lt;71),VLOOKUP($W7415,日射量と図３!$E$6:$F$34,2,TRUE),IF(AND(71&lt;=Y7415,Y7415&lt;107),VLOOKUP($W7415,日射量と図３!$E$6:$G$34,3,TRUE),IF(AND(107&lt;=Y7415,Y7415&lt;143),VLOOKUP($W7415,日射量と図３!$E$6:$H$34,4,TRUE),VLOOKUP($W7415,日射量と図３!$E$6:$I$34,5,TRUE))))))</f>
        <v/>
      </c>
      <c r="AB7415" s="4" t="str">
        <f>IF($V7415="","",IF(Z7415&lt;36,0,IF(AND(36&lt;=Z7415,Z7415&lt;71),VLOOKUP($W7415,日射量と図３!$E$6:$F$34,2,TRUE),IF(AND(71&lt;=Z7415,Z7415&lt;107),VLOOKUP($W7415,日射量と図３!$E$6:$G$34,3,TRUE),IF(AND(107&lt;=Z7415,Z7415&lt;143),VLOOKUP($W7415,日射量と図３!$E$6:$H$34,4,TRUE),VLOOKUP($W7415,日射量と図３!$E$6:$I$34,5,TRUE))))))</f>
        <v/>
      </c>
      <c r="AC7415" s="382" t="str">
        <f t="shared" si="1395"/>
        <v/>
      </c>
      <c r="AD7415" s="382" t="str">
        <f t="shared" si="1396"/>
        <v/>
      </c>
    </row>
    <row r="7416" spans="11:30" ht="13.5" customHeight="1">
      <c r="K7416" s="4">
        <f t="shared" si="1392"/>
        <v>4</v>
      </c>
      <c r="L7416" s="34">
        <v>43560</v>
      </c>
      <c r="M7416" s="4">
        <v>309</v>
      </c>
      <c r="N7416" s="4">
        <v>21</v>
      </c>
      <c r="O7416" s="31">
        <v>0.83333333333333337</v>
      </c>
      <c r="P7416" s="35">
        <v>13.840000000000003</v>
      </c>
      <c r="Q7416" s="36">
        <f t="shared" si="1393"/>
        <v>16</v>
      </c>
      <c r="R7416" s="4">
        <f t="shared" si="1394"/>
        <v>2.1599999999999966</v>
      </c>
      <c r="S7416" s="31">
        <f t="shared" si="1397"/>
        <v>0.23586805555555557</v>
      </c>
      <c r="T7416" s="31">
        <f t="shared" si="1398"/>
        <v>0.75912037037037028</v>
      </c>
      <c r="U7416" s="4">
        <f t="shared" si="1399"/>
        <v>0</v>
      </c>
      <c r="V7416" s="4" t="str">
        <f t="shared" si="1400"/>
        <v/>
      </c>
      <c r="W7416" s="18" t="str">
        <f>IF(V7416="","",VLOOKUP(L7416,日射量と図３!$A$4:$C$368,3,TRUE)*238.85/100)</f>
        <v/>
      </c>
      <c r="X7416" s="4" t="str">
        <f t="shared" si="1401"/>
        <v/>
      </c>
      <c r="Y7416" s="4" t="str">
        <f t="shared" si="1402"/>
        <v/>
      </c>
      <c r="Z7416" s="4" t="str">
        <f t="shared" si="1403"/>
        <v/>
      </c>
      <c r="AA7416" s="4" t="str">
        <f>IF($V7416="","",IF(Y7416&lt;36,0,IF(AND(36&lt;=Y7416,Y7416&lt;71),VLOOKUP($W7416,日射量と図３!$E$6:$F$34,2,TRUE),IF(AND(71&lt;=Y7416,Y7416&lt;107),VLOOKUP($W7416,日射量と図３!$E$6:$G$34,3,TRUE),IF(AND(107&lt;=Y7416,Y7416&lt;143),VLOOKUP($W7416,日射量と図３!$E$6:$H$34,4,TRUE),VLOOKUP($W7416,日射量と図３!$E$6:$I$34,5,TRUE))))))</f>
        <v/>
      </c>
      <c r="AB7416" s="4" t="str">
        <f>IF($V7416="","",IF(Z7416&lt;36,0,IF(AND(36&lt;=Z7416,Z7416&lt;71),VLOOKUP($W7416,日射量と図３!$E$6:$F$34,2,TRUE),IF(AND(71&lt;=Z7416,Z7416&lt;107),VLOOKUP($W7416,日射量と図３!$E$6:$G$34,3,TRUE),IF(AND(107&lt;=Z7416,Z7416&lt;143),VLOOKUP($W7416,日射量と図３!$E$6:$H$34,4,TRUE),VLOOKUP($W7416,日射量と図３!$E$6:$I$34,5,TRUE))))))</f>
        <v/>
      </c>
      <c r="AC7416" s="382" t="str">
        <f t="shared" si="1395"/>
        <v/>
      </c>
      <c r="AD7416" s="382" t="str">
        <f t="shared" si="1396"/>
        <v/>
      </c>
    </row>
    <row r="7417" spans="11:30" ht="13.5" customHeight="1">
      <c r="K7417" s="4">
        <f t="shared" si="1392"/>
        <v>4</v>
      </c>
      <c r="L7417" s="34">
        <v>43560</v>
      </c>
      <c r="M7417" s="4">
        <v>309</v>
      </c>
      <c r="N7417" s="4">
        <v>22</v>
      </c>
      <c r="O7417" s="31">
        <v>0.875</v>
      </c>
      <c r="P7417" s="35">
        <v>13.190000000000001</v>
      </c>
      <c r="Q7417" s="36">
        <f t="shared" si="1393"/>
        <v>16</v>
      </c>
      <c r="R7417" s="4">
        <f t="shared" si="1394"/>
        <v>2.8099999999999987</v>
      </c>
      <c r="S7417" s="31">
        <f t="shared" si="1397"/>
        <v>0.23586805555555557</v>
      </c>
      <c r="T7417" s="31">
        <f t="shared" si="1398"/>
        <v>0.75912037037037028</v>
      </c>
      <c r="U7417" s="4">
        <f t="shared" si="1399"/>
        <v>0</v>
      </c>
      <c r="V7417" s="4" t="str">
        <f t="shared" si="1400"/>
        <v/>
      </c>
      <c r="W7417" s="18" t="str">
        <f>IF(V7417="","",VLOOKUP(L7417,日射量と図３!$A$4:$C$368,3,TRUE)*238.85/100)</f>
        <v/>
      </c>
      <c r="X7417" s="4" t="str">
        <f t="shared" si="1401"/>
        <v/>
      </c>
      <c r="Y7417" s="4" t="str">
        <f t="shared" si="1402"/>
        <v/>
      </c>
      <c r="Z7417" s="4" t="str">
        <f t="shared" si="1403"/>
        <v/>
      </c>
      <c r="AA7417" s="4" t="str">
        <f>IF($V7417="","",IF(Y7417&lt;36,0,IF(AND(36&lt;=Y7417,Y7417&lt;71),VLOOKUP($W7417,日射量と図３!$E$6:$F$34,2,TRUE),IF(AND(71&lt;=Y7417,Y7417&lt;107),VLOOKUP($W7417,日射量と図３!$E$6:$G$34,3,TRUE),IF(AND(107&lt;=Y7417,Y7417&lt;143),VLOOKUP($W7417,日射量と図３!$E$6:$H$34,4,TRUE),VLOOKUP($W7417,日射量と図３!$E$6:$I$34,5,TRUE))))))</f>
        <v/>
      </c>
      <c r="AB7417" s="4" t="str">
        <f>IF($V7417="","",IF(Z7417&lt;36,0,IF(AND(36&lt;=Z7417,Z7417&lt;71),VLOOKUP($W7417,日射量と図３!$E$6:$F$34,2,TRUE),IF(AND(71&lt;=Z7417,Z7417&lt;107),VLOOKUP($W7417,日射量と図３!$E$6:$G$34,3,TRUE),IF(AND(107&lt;=Z7417,Z7417&lt;143),VLOOKUP($W7417,日射量と図３!$E$6:$H$34,4,TRUE),VLOOKUP($W7417,日射量と図３!$E$6:$I$34,5,TRUE))))))</f>
        <v/>
      </c>
      <c r="AC7417" s="382" t="str">
        <f t="shared" si="1395"/>
        <v/>
      </c>
      <c r="AD7417" s="382" t="str">
        <f t="shared" si="1396"/>
        <v/>
      </c>
    </row>
    <row r="7418" spans="11:30" ht="13.5" customHeight="1">
      <c r="K7418" s="4">
        <f t="shared" si="1392"/>
        <v>4</v>
      </c>
      <c r="L7418" s="34">
        <v>43560</v>
      </c>
      <c r="M7418" s="4">
        <v>309</v>
      </c>
      <c r="N7418" s="4">
        <v>23</v>
      </c>
      <c r="O7418" s="31">
        <v>0.91666666666666663</v>
      </c>
      <c r="P7418" s="35">
        <v>12.41</v>
      </c>
      <c r="Q7418" s="36">
        <f t="shared" si="1393"/>
        <v>13</v>
      </c>
      <c r="R7418" s="4">
        <f t="shared" si="1394"/>
        <v>0.58999999999999986</v>
      </c>
      <c r="S7418" s="31">
        <f t="shared" si="1397"/>
        <v>0.23586805555555557</v>
      </c>
      <c r="T7418" s="31">
        <f t="shared" si="1398"/>
        <v>0.75912037037037028</v>
      </c>
      <c r="U7418" s="4">
        <f t="shared" si="1399"/>
        <v>0</v>
      </c>
      <c r="V7418" s="4" t="str">
        <f t="shared" si="1400"/>
        <v/>
      </c>
      <c r="W7418" s="18" t="str">
        <f>IF(V7418="","",VLOOKUP(L7418,日射量と図３!$A$4:$C$368,3,TRUE)*238.85/100)</f>
        <v/>
      </c>
      <c r="X7418" s="4" t="str">
        <f t="shared" si="1401"/>
        <v/>
      </c>
      <c r="Y7418" s="4" t="str">
        <f t="shared" si="1402"/>
        <v/>
      </c>
      <c r="Z7418" s="4" t="str">
        <f t="shared" si="1403"/>
        <v/>
      </c>
      <c r="AA7418" s="4" t="str">
        <f>IF($V7418="","",IF(Y7418&lt;36,0,IF(AND(36&lt;=Y7418,Y7418&lt;71),VLOOKUP($W7418,日射量と図３!$E$6:$F$34,2,TRUE),IF(AND(71&lt;=Y7418,Y7418&lt;107),VLOOKUP($W7418,日射量と図３!$E$6:$G$34,3,TRUE),IF(AND(107&lt;=Y7418,Y7418&lt;143),VLOOKUP($W7418,日射量と図３!$E$6:$H$34,4,TRUE),VLOOKUP($W7418,日射量と図３!$E$6:$I$34,5,TRUE))))))</f>
        <v/>
      </c>
      <c r="AB7418" s="4" t="str">
        <f>IF($V7418="","",IF(Z7418&lt;36,0,IF(AND(36&lt;=Z7418,Z7418&lt;71),VLOOKUP($W7418,日射量と図３!$E$6:$F$34,2,TRUE),IF(AND(71&lt;=Z7418,Z7418&lt;107),VLOOKUP($W7418,日射量と図３!$E$6:$G$34,3,TRUE),IF(AND(107&lt;=Z7418,Z7418&lt;143),VLOOKUP($W7418,日射量と図３!$E$6:$H$34,4,TRUE),VLOOKUP($W7418,日射量と図３!$E$6:$I$34,5,TRUE))))))</f>
        <v/>
      </c>
      <c r="AC7418" s="382" t="str">
        <f t="shared" si="1395"/>
        <v/>
      </c>
      <c r="AD7418" s="382" t="str">
        <f t="shared" si="1396"/>
        <v/>
      </c>
    </row>
    <row r="7419" spans="11:30" ht="13.5" customHeight="1">
      <c r="K7419" s="4">
        <f t="shared" si="1392"/>
        <v>4</v>
      </c>
      <c r="L7419" s="34">
        <v>43560</v>
      </c>
      <c r="M7419" s="4">
        <v>309</v>
      </c>
      <c r="N7419" s="4">
        <v>24</v>
      </c>
      <c r="O7419" s="31">
        <v>0.95833333333333337</v>
      </c>
      <c r="P7419" s="35">
        <v>12.059999999999999</v>
      </c>
      <c r="Q7419" s="36">
        <f t="shared" si="1393"/>
        <v>13</v>
      </c>
      <c r="R7419" s="4">
        <f t="shared" si="1394"/>
        <v>0.94000000000000128</v>
      </c>
      <c r="S7419" s="31">
        <f t="shared" si="1397"/>
        <v>0.23586805555555557</v>
      </c>
      <c r="T7419" s="31">
        <f t="shared" si="1398"/>
        <v>0.75912037037037028</v>
      </c>
      <c r="U7419" s="4">
        <f t="shared" si="1399"/>
        <v>0</v>
      </c>
      <c r="V7419" s="4" t="str">
        <f t="shared" si="1400"/>
        <v/>
      </c>
      <c r="W7419" s="18" t="str">
        <f>IF(V7419="","",VLOOKUP(L7419,日射量と図３!$A$4:$C$368,3,TRUE)*238.85/100)</f>
        <v/>
      </c>
      <c r="X7419" s="4" t="str">
        <f t="shared" si="1401"/>
        <v/>
      </c>
      <c r="Y7419" s="4" t="str">
        <f t="shared" si="1402"/>
        <v/>
      </c>
      <c r="Z7419" s="4" t="str">
        <f t="shared" si="1403"/>
        <v/>
      </c>
      <c r="AA7419" s="4" t="str">
        <f>IF($V7419="","",IF(Y7419&lt;36,0,IF(AND(36&lt;=Y7419,Y7419&lt;71),VLOOKUP($W7419,日射量と図３!$E$6:$F$34,2,TRUE),IF(AND(71&lt;=Y7419,Y7419&lt;107),VLOOKUP($W7419,日射量と図３!$E$6:$G$34,3,TRUE),IF(AND(107&lt;=Y7419,Y7419&lt;143),VLOOKUP($W7419,日射量と図３!$E$6:$H$34,4,TRUE),VLOOKUP($W7419,日射量と図３!$E$6:$I$34,5,TRUE))))))</f>
        <v/>
      </c>
      <c r="AB7419" s="4" t="str">
        <f>IF($V7419="","",IF(Z7419&lt;36,0,IF(AND(36&lt;=Z7419,Z7419&lt;71),VLOOKUP($W7419,日射量と図３!$E$6:$F$34,2,TRUE),IF(AND(71&lt;=Z7419,Z7419&lt;107),VLOOKUP($W7419,日射量と図３!$E$6:$G$34,3,TRUE),IF(AND(107&lt;=Z7419,Z7419&lt;143),VLOOKUP($W7419,日射量と図３!$E$6:$H$34,4,TRUE),VLOOKUP($W7419,日射量と図３!$E$6:$I$34,5,TRUE))))))</f>
        <v/>
      </c>
      <c r="AC7419" s="382" t="str">
        <f t="shared" si="1395"/>
        <v/>
      </c>
      <c r="AD7419" s="382" t="str">
        <f t="shared" si="1396"/>
        <v/>
      </c>
    </row>
    <row r="7420" spans="11:30" ht="13.5" customHeight="1">
      <c r="K7420" s="4">
        <f t="shared" si="1392"/>
        <v>4</v>
      </c>
      <c r="L7420" s="34">
        <v>43561</v>
      </c>
      <c r="M7420" s="4">
        <v>310</v>
      </c>
      <c r="N7420" s="4">
        <v>1</v>
      </c>
      <c r="O7420" s="31">
        <v>0</v>
      </c>
      <c r="P7420" s="35">
        <v>11.68</v>
      </c>
      <c r="Q7420" s="36">
        <f t="shared" si="1393"/>
        <v>13</v>
      </c>
      <c r="R7420" s="4">
        <f t="shared" si="1394"/>
        <v>1.3200000000000003</v>
      </c>
      <c r="S7420" s="31">
        <f t="shared" si="1397"/>
        <v>0.23586805555555557</v>
      </c>
      <c r="T7420" s="31">
        <f t="shared" si="1398"/>
        <v>0.75912037037037028</v>
      </c>
      <c r="U7420" s="4">
        <f t="shared" si="1399"/>
        <v>0</v>
      </c>
      <c r="V7420" s="4">
        <f t="shared" si="1400"/>
        <v>6.0500000000000007</v>
      </c>
      <c r="W7420" s="18">
        <f>IF(V7420="","",VLOOKUP(L7420,日射量と図３!$A$4:$C$368,3,TRUE)*238.85/100)</f>
        <v>38.216000000000001</v>
      </c>
      <c r="X7420" s="4">
        <f t="shared" si="1401"/>
        <v>13</v>
      </c>
      <c r="Y7420" s="4">
        <f t="shared" si="1402"/>
        <v>2.9095148076923074</v>
      </c>
      <c r="Z7420" s="4">
        <f t="shared" si="1403"/>
        <v>3.2798166923076928</v>
      </c>
      <c r="AA7420" s="4">
        <f>IF($V7420="","",IF(Y7420&lt;36,0,IF(AND(36&lt;=Y7420,Y7420&lt;71),VLOOKUP($W7420,日射量と図３!$E$6:$F$34,2,TRUE),IF(AND(71&lt;=Y7420,Y7420&lt;107),VLOOKUP($W7420,日射量と図３!$E$6:$G$34,3,TRUE),IF(AND(107&lt;=Y7420,Y7420&lt;143),VLOOKUP($W7420,日射量と図３!$E$6:$H$34,4,TRUE),VLOOKUP($W7420,日射量と図３!$E$6:$I$34,5,TRUE))))))</f>
        <v>0</v>
      </c>
      <c r="AB7420" s="4">
        <f>IF($V7420="","",IF(Z7420&lt;36,0,IF(AND(36&lt;=Z7420,Z7420&lt;71),VLOOKUP($W7420,日射量と図３!$E$6:$F$34,2,TRUE),IF(AND(71&lt;=Z7420,Z7420&lt;107),VLOOKUP($W7420,日射量と図３!$E$6:$G$34,3,TRUE),IF(AND(107&lt;=Z7420,Z7420&lt;143),VLOOKUP($W7420,日射量と図３!$E$6:$H$34,4,TRUE),VLOOKUP($W7420,日射量と図３!$E$6:$I$34,5,TRUE))))))</f>
        <v>0</v>
      </c>
      <c r="AC7420" s="382">
        <f t="shared" si="1395"/>
        <v>0</v>
      </c>
      <c r="AD7420" s="382">
        <f t="shared" si="1396"/>
        <v>0</v>
      </c>
    </row>
    <row r="7421" spans="11:30" ht="13.5" customHeight="1">
      <c r="K7421" s="4">
        <f t="shared" si="1392"/>
        <v>4</v>
      </c>
      <c r="L7421" s="34">
        <v>43561</v>
      </c>
      <c r="M7421" s="4">
        <v>310</v>
      </c>
      <c r="N7421" s="4">
        <v>2</v>
      </c>
      <c r="O7421" s="31">
        <v>4.1666666666666664E-2</v>
      </c>
      <c r="P7421" s="35">
        <v>11.379999999999999</v>
      </c>
      <c r="Q7421" s="36">
        <f t="shared" si="1393"/>
        <v>13</v>
      </c>
      <c r="R7421" s="4">
        <f t="shared" si="1394"/>
        <v>1.620000000000001</v>
      </c>
      <c r="S7421" s="31">
        <f t="shared" si="1397"/>
        <v>0.23586805555555557</v>
      </c>
      <c r="T7421" s="31">
        <f t="shared" si="1398"/>
        <v>0.75912037037037028</v>
      </c>
      <c r="U7421" s="4">
        <f t="shared" si="1399"/>
        <v>0</v>
      </c>
      <c r="V7421" s="4" t="str">
        <f t="shared" si="1400"/>
        <v/>
      </c>
      <c r="W7421" s="18" t="str">
        <f>IF(V7421="","",VLOOKUP(L7421,日射量と図３!$A$4:$C$368,3,TRUE)*238.85/100)</f>
        <v/>
      </c>
      <c r="X7421" s="4" t="str">
        <f t="shared" si="1401"/>
        <v/>
      </c>
      <c r="Y7421" s="4" t="str">
        <f t="shared" si="1402"/>
        <v/>
      </c>
      <c r="Z7421" s="4" t="str">
        <f t="shared" si="1403"/>
        <v/>
      </c>
      <c r="AA7421" s="4" t="str">
        <f>IF($V7421="","",IF(Y7421&lt;36,0,IF(AND(36&lt;=Y7421,Y7421&lt;71),VLOOKUP($W7421,日射量と図３!$E$6:$F$34,2,TRUE),IF(AND(71&lt;=Y7421,Y7421&lt;107),VLOOKUP($W7421,日射量と図３!$E$6:$G$34,3,TRUE),IF(AND(107&lt;=Y7421,Y7421&lt;143),VLOOKUP($W7421,日射量と図３!$E$6:$H$34,4,TRUE),VLOOKUP($W7421,日射量と図３!$E$6:$I$34,5,TRUE))))))</f>
        <v/>
      </c>
      <c r="AB7421" s="4" t="str">
        <f>IF($V7421="","",IF(Z7421&lt;36,0,IF(AND(36&lt;=Z7421,Z7421&lt;71),VLOOKUP($W7421,日射量と図３!$E$6:$F$34,2,TRUE),IF(AND(71&lt;=Z7421,Z7421&lt;107),VLOOKUP($W7421,日射量と図３!$E$6:$G$34,3,TRUE),IF(AND(107&lt;=Z7421,Z7421&lt;143),VLOOKUP($W7421,日射量と図３!$E$6:$H$34,4,TRUE),VLOOKUP($W7421,日射量と図３!$E$6:$I$34,5,TRUE))))))</f>
        <v/>
      </c>
      <c r="AC7421" s="382" t="str">
        <f t="shared" si="1395"/>
        <v/>
      </c>
      <c r="AD7421" s="382" t="str">
        <f t="shared" si="1396"/>
        <v/>
      </c>
    </row>
    <row r="7422" spans="11:30" ht="13.5" customHeight="1">
      <c r="K7422" s="4">
        <f t="shared" si="1392"/>
        <v>4</v>
      </c>
      <c r="L7422" s="34">
        <v>43561</v>
      </c>
      <c r="M7422" s="4">
        <v>310</v>
      </c>
      <c r="N7422" s="4">
        <v>3</v>
      </c>
      <c r="O7422" s="31">
        <v>8.3333333333333329E-2</v>
      </c>
      <c r="P7422" s="35">
        <v>11.019999999999998</v>
      </c>
      <c r="Q7422" s="36">
        <f t="shared" si="1393"/>
        <v>13</v>
      </c>
      <c r="R7422" s="4">
        <f t="shared" si="1394"/>
        <v>1.9800000000000022</v>
      </c>
      <c r="S7422" s="31">
        <f t="shared" si="1397"/>
        <v>0.23586805555555557</v>
      </c>
      <c r="T7422" s="31">
        <f t="shared" si="1398"/>
        <v>0.75912037037037028</v>
      </c>
      <c r="U7422" s="4">
        <f t="shared" si="1399"/>
        <v>0</v>
      </c>
      <c r="V7422" s="4" t="str">
        <f t="shared" si="1400"/>
        <v/>
      </c>
      <c r="W7422" s="18" t="str">
        <f>IF(V7422="","",VLOOKUP(L7422,日射量と図３!$A$4:$C$368,3,TRUE)*238.85/100)</f>
        <v/>
      </c>
      <c r="X7422" s="4" t="str">
        <f t="shared" si="1401"/>
        <v/>
      </c>
      <c r="Y7422" s="4" t="str">
        <f t="shared" si="1402"/>
        <v/>
      </c>
      <c r="Z7422" s="4" t="str">
        <f t="shared" si="1403"/>
        <v/>
      </c>
      <c r="AA7422" s="4" t="str">
        <f>IF($V7422="","",IF(Y7422&lt;36,0,IF(AND(36&lt;=Y7422,Y7422&lt;71),VLOOKUP($W7422,日射量と図３!$E$6:$F$34,2,TRUE),IF(AND(71&lt;=Y7422,Y7422&lt;107),VLOOKUP($W7422,日射量と図３!$E$6:$G$34,3,TRUE),IF(AND(107&lt;=Y7422,Y7422&lt;143),VLOOKUP($W7422,日射量と図３!$E$6:$H$34,4,TRUE),VLOOKUP($W7422,日射量と図３!$E$6:$I$34,5,TRUE))))))</f>
        <v/>
      </c>
      <c r="AB7422" s="4" t="str">
        <f>IF($V7422="","",IF(Z7422&lt;36,0,IF(AND(36&lt;=Z7422,Z7422&lt;71),VLOOKUP($W7422,日射量と図３!$E$6:$F$34,2,TRUE),IF(AND(71&lt;=Z7422,Z7422&lt;107),VLOOKUP($W7422,日射量と図３!$E$6:$G$34,3,TRUE),IF(AND(107&lt;=Z7422,Z7422&lt;143),VLOOKUP($W7422,日射量と図３!$E$6:$H$34,4,TRUE),VLOOKUP($W7422,日射量と図３!$E$6:$I$34,5,TRUE))))))</f>
        <v/>
      </c>
      <c r="AC7422" s="382" t="str">
        <f t="shared" si="1395"/>
        <v/>
      </c>
      <c r="AD7422" s="382" t="str">
        <f t="shared" si="1396"/>
        <v/>
      </c>
    </row>
    <row r="7423" spans="11:30" ht="13.5" customHeight="1">
      <c r="K7423" s="4">
        <f t="shared" si="1392"/>
        <v>4</v>
      </c>
      <c r="L7423" s="34">
        <v>43561</v>
      </c>
      <c r="M7423" s="4">
        <v>310</v>
      </c>
      <c r="N7423" s="4">
        <v>4</v>
      </c>
      <c r="O7423" s="31">
        <v>0.125</v>
      </c>
      <c r="P7423" s="35">
        <v>10.92</v>
      </c>
      <c r="Q7423" s="36">
        <f t="shared" si="1393"/>
        <v>13</v>
      </c>
      <c r="R7423" s="4">
        <f t="shared" si="1394"/>
        <v>2.08</v>
      </c>
      <c r="S7423" s="31">
        <f t="shared" si="1397"/>
        <v>0.23586805555555557</v>
      </c>
      <c r="T7423" s="31">
        <f t="shared" si="1398"/>
        <v>0.75912037037037028</v>
      </c>
      <c r="U7423" s="4">
        <f t="shared" si="1399"/>
        <v>0</v>
      </c>
      <c r="V7423" s="4" t="str">
        <f t="shared" si="1400"/>
        <v/>
      </c>
      <c r="W7423" s="18" t="str">
        <f>IF(V7423="","",VLOOKUP(L7423,日射量と図３!$A$4:$C$368,3,TRUE)*238.85/100)</f>
        <v/>
      </c>
      <c r="X7423" s="4" t="str">
        <f t="shared" si="1401"/>
        <v/>
      </c>
      <c r="Y7423" s="4" t="str">
        <f t="shared" si="1402"/>
        <v/>
      </c>
      <c r="Z7423" s="4" t="str">
        <f t="shared" si="1403"/>
        <v/>
      </c>
      <c r="AA7423" s="4" t="str">
        <f>IF($V7423="","",IF(Y7423&lt;36,0,IF(AND(36&lt;=Y7423,Y7423&lt;71),VLOOKUP($W7423,日射量と図３!$E$6:$F$34,2,TRUE),IF(AND(71&lt;=Y7423,Y7423&lt;107),VLOOKUP($W7423,日射量と図３!$E$6:$G$34,3,TRUE),IF(AND(107&lt;=Y7423,Y7423&lt;143),VLOOKUP($W7423,日射量と図３!$E$6:$H$34,4,TRUE),VLOOKUP($W7423,日射量と図３!$E$6:$I$34,5,TRUE))))))</f>
        <v/>
      </c>
      <c r="AB7423" s="4" t="str">
        <f>IF($V7423="","",IF(Z7423&lt;36,0,IF(AND(36&lt;=Z7423,Z7423&lt;71),VLOOKUP($W7423,日射量と図３!$E$6:$F$34,2,TRUE),IF(AND(71&lt;=Z7423,Z7423&lt;107),VLOOKUP($W7423,日射量と図３!$E$6:$G$34,3,TRUE),IF(AND(107&lt;=Z7423,Z7423&lt;143),VLOOKUP($W7423,日射量と図３!$E$6:$H$34,4,TRUE),VLOOKUP($W7423,日射量と図３!$E$6:$I$34,5,TRUE))))))</f>
        <v/>
      </c>
      <c r="AC7423" s="382" t="str">
        <f t="shared" si="1395"/>
        <v/>
      </c>
      <c r="AD7423" s="382" t="str">
        <f t="shared" si="1396"/>
        <v/>
      </c>
    </row>
    <row r="7424" spans="11:30" ht="13.5" customHeight="1">
      <c r="K7424" s="4">
        <f t="shared" si="1392"/>
        <v>4</v>
      </c>
      <c r="L7424" s="34">
        <v>43561</v>
      </c>
      <c r="M7424" s="4">
        <v>310</v>
      </c>
      <c r="N7424" s="4">
        <v>5</v>
      </c>
      <c r="O7424" s="31">
        <v>0.16666666666666666</v>
      </c>
      <c r="P7424" s="35">
        <v>10.67</v>
      </c>
      <c r="Q7424" s="36">
        <f t="shared" si="1393"/>
        <v>15</v>
      </c>
      <c r="R7424" s="4">
        <f t="shared" si="1394"/>
        <v>4.33</v>
      </c>
      <c r="S7424" s="31">
        <f t="shared" si="1397"/>
        <v>0.23586805555555557</v>
      </c>
      <c r="T7424" s="31">
        <f t="shared" si="1398"/>
        <v>0.75912037037037028</v>
      </c>
      <c r="U7424" s="4">
        <f t="shared" si="1399"/>
        <v>0</v>
      </c>
      <c r="V7424" s="4" t="str">
        <f t="shared" si="1400"/>
        <v/>
      </c>
      <c r="W7424" s="18" t="str">
        <f>IF(V7424="","",VLOOKUP(L7424,日射量と図３!$A$4:$C$368,3,TRUE)*238.85/100)</f>
        <v/>
      </c>
      <c r="X7424" s="4" t="str">
        <f t="shared" si="1401"/>
        <v/>
      </c>
      <c r="Y7424" s="4" t="str">
        <f t="shared" si="1402"/>
        <v/>
      </c>
      <c r="Z7424" s="4" t="str">
        <f t="shared" si="1403"/>
        <v/>
      </c>
      <c r="AA7424" s="4" t="str">
        <f>IF($V7424="","",IF(Y7424&lt;36,0,IF(AND(36&lt;=Y7424,Y7424&lt;71),VLOOKUP($W7424,日射量と図３!$E$6:$F$34,2,TRUE),IF(AND(71&lt;=Y7424,Y7424&lt;107),VLOOKUP($W7424,日射量と図３!$E$6:$G$34,3,TRUE),IF(AND(107&lt;=Y7424,Y7424&lt;143),VLOOKUP($W7424,日射量と図３!$E$6:$H$34,4,TRUE),VLOOKUP($W7424,日射量と図３!$E$6:$I$34,5,TRUE))))))</f>
        <v/>
      </c>
      <c r="AB7424" s="4" t="str">
        <f>IF($V7424="","",IF(Z7424&lt;36,0,IF(AND(36&lt;=Z7424,Z7424&lt;71),VLOOKUP($W7424,日射量と図３!$E$6:$F$34,2,TRUE),IF(AND(71&lt;=Z7424,Z7424&lt;107),VLOOKUP($W7424,日射量と図３!$E$6:$G$34,3,TRUE),IF(AND(107&lt;=Z7424,Z7424&lt;143),VLOOKUP($W7424,日射量と図３!$E$6:$H$34,4,TRUE),VLOOKUP($W7424,日射量と図３!$E$6:$I$34,5,TRUE))))))</f>
        <v/>
      </c>
      <c r="AC7424" s="382" t="str">
        <f t="shared" si="1395"/>
        <v/>
      </c>
      <c r="AD7424" s="382" t="str">
        <f t="shared" si="1396"/>
        <v/>
      </c>
    </row>
    <row r="7425" spans="11:30" ht="13.5" customHeight="1">
      <c r="K7425" s="4">
        <f t="shared" si="1392"/>
        <v>4</v>
      </c>
      <c r="L7425" s="34">
        <v>43561</v>
      </c>
      <c r="M7425" s="4">
        <v>310</v>
      </c>
      <c r="N7425" s="4">
        <v>6</v>
      </c>
      <c r="O7425" s="31">
        <v>0.20833333333333334</v>
      </c>
      <c r="P7425" s="35">
        <v>10.319999999999999</v>
      </c>
      <c r="Q7425" s="36">
        <f t="shared" si="1393"/>
        <v>15</v>
      </c>
      <c r="R7425" s="4">
        <f t="shared" si="1394"/>
        <v>4.6800000000000015</v>
      </c>
      <c r="S7425" s="31">
        <f t="shared" si="1397"/>
        <v>0.23586805555555557</v>
      </c>
      <c r="T7425" s="31">
        <f t="shared" si="1398"/>
        <v>0.75912037037037028</v>
      </c>
      <c r="U7425" s="4">
        <f t="shared" si="1399"/>
        <v>0</v>
      </c>
      <c r="V7425" s="4" t="str">
        <f t="shared" si="1400"/>
        <v/>
      </c>
      <c r="W7425" s="18" t="str">
        <f>IF(V7425="","",VLOOKUP(L7425,日射量と図３!$A$4:$C$368,3,TRUE)*238.85/100)</f>
        <v/>
      </c>
      <c r="X7425" s="4" t="str">
        <f t="shared" si="1401"/>
        <v/>
      </c>
      <c r="Y7425" s="4" t="str">
        <f t="shared" si="1402"/>
        <v/>
      </c>
      <c r="Z7425" s="4" t="str">
        <f t="shared" si="1403"/>
        <v/>
      </c>
      <c r="AA7425" s="4" t="str">
        <f>IF($V7425="","",IF(Y7425&lt;36,0,IF(AND(36&lt;=Y7425,Y7425&lt;71),VLOOKUP($W7425,日射量と図３!$E$6:$F$34,2,TRUE),IF(AND(71&lt;=Y7425,Y7425&lt;107),VLOOKUP($W7425,日射量と図３!$E$6:$G$34,3,TRUE),IF(AND(107&lt;=Y7425,Y7425&lt;143),VLOOKUP($W7425,日射量と図３!$E$6:$H$34,4,TRUE),VLOOKUP($W7425,日射量と図３!$E$6:$I$34,5,TRUE))))))</f>
        <v/>
      </c>
      <c r="AB7425" s="4" t="str">
        <f>IF($V7425="","",IF(Z7425&lt;36,0,IF(AND(36&lt;=Z7425,Z7425&lt;71),VLOOKUP($W7425,日射量と図３!$E$6:$F$34,2,TRUE),IF(AND(71&lt;=Z7425,Z7425&lt;107),VLOOKUP($W7425,日射量と図３!$E$6:$G$34,3,TRUE),IF(AND(107&lt;=Z7425,Z7425&lt;143),VLOOKUP($W7425,日射量と図３!$E$6:$H$34,4,TRUE),VLOOKUP($W7425,日射量と図３!$E$6:$I$34,5,TRUE))))))</f>
        <v/>
      </c>
      <c r="AC7425" s="382" t="str">
        <f t="shared" si="1395"/>
        <v/>
      </c>
      <c r="AD7425" s="382" t="str">
        <f t="shared" si="1396"/>
        <v/>
      </c>
    </row>
    <row r="7426" spans="11:30" ht="13.5" customHeight="1">
      <c r="K7426" s="4">
        <f t="shared" si="1392"/>
        <v>4</v>
      </c>
      <c r="L7426" s="34">
        <v>43561</v>
      </c>
      <c r="M7426" s="4">
        <v>310</v>
      </c>
      <c r="N7426" s="4">
        <v>7</v>
      </c>
      <c r="O7426" s="31">
        <v>0.25</v>
      </c>
      <c r="P7426" s="35">
        <v>10.319999999999999</v>
      </c>
      <c r="Q7426" s="36">
        <f t="shared" si="1393"/>
        <v>15</v>
      </c>
      <c r="R7426" s="4">
        <f t="shared" si="1394"/>
        <v>4.6800000000000015</v>
      </c>
      <c r="S7426" s="31">
        <f t="shared" si="1397"/>
        <v>0.23586805555555557</v>
      </c>
      <c r="T7426" s="31">
        <f t="shared" si="1398"/>
        <v>0.75912037037037028</v>
      </c>
      <c r="U7426" s="4">
        <f t="shared" si="1399"/>
        <v>4.6800000000000015</v>
      </c>
      <c r="V7426" s="4" t="str">
        <f t="shared" si="1400"/>
        <v/>
      </c>
      <c r="W7426" s="18" t="str">
        <f>IF(V7426="","",VLOOKUP(L7426,日射量と図３!$A$4:$C$368,3,TRUE)*238.85/100)</f>
        <v/>
      </c>
      <c r="X7426" s="4" t="str">
        <f t="shared" si="1401"/>
        <v/>
      </c>
      <c r="Y7426" s="4" t="str">
        <f t="shared" si="1402"/>
        <v/>
      </c>
      <c r="Z7426" s="4" t="str">
        <f t="shared" si="1403"/>
        <v/>
      </c>
      <c r="AA7426" s="4" t="str">
        <f>IF($V7426="","",IF(Y7426&lt;36,0,IF(AND(36&lt;=Y7426,Y7426&lt;71),VLOOKUP($W7426,日射量と図３!$E$6:$F$34,2,TRUE),IF(AND(71&lt;=Y7426,Y7426&lt;107),VLOOKUP($W7426,日射量と図３!$E$6:$G$34,3,TRUE),IF(AND(107&lt;=Y7426,Y7426&lt;143),VLOOKUP($W7426,日射量と図３!$E$6:$H$34,4,TRUE),VLOOKUP($W7426,日射量と図３!$E$6:$I$34,5,TRUE))))))</f>
        <v/>
      </c>
      <c r="AB7426" s="4" t="str">
        <f>IF($V7426="","",IF(Z7426&lt;36,0,IF(AND(36&lt;=Z7426,Z7426&lt;71),VLOOKUP($W7426,日射量と図３!$E$6:$F$34,2,TRUE),IF(AND(71&lt;=Z7426,Z7426&lt;107),VLOOKUP($W7426,日射量と図３!$E$6:$G$34,3,TRUE),IF(AND(107&lt;=Z7426,Z7426&lt;143),VLOOKUP($W7426,日射量と図３!$E$6:$H$34,4,TRUE),VLOOKUP($W7426,日射量と図３!$E$6:$I$34,5,TRUE))))))</f>
        <v/>
      </c>
      <c r="AC7426" s="382" t="str">
        <f t="shared" si="1395"/>
        <v/>
      </c>
      <c r="AD7426" s="382" t="str">
        <f t="shared" si="1396"/>
        <v/>
      </c>
    </row>
    <row r="7427" spans="11:30" ht="13.5" customHeight="1">
      <c r="K7427" s="4">
        <f t="shared" si="1392"/>
        <v>4</v>
      </c>
      <c r="L7427" s="34">
        <v>43561</v>
      </c>
      <c r="M7427" s="4">
        <v>310</v>
      </c>
      <c r="N7427" s="4">
        <v>8</v>
      </c>
      <c r="O7427" s="31">
        <v>0.29166666666666669</v>
      </c>
      <c r="P7427" s="35">
        <v>11.24</v>
      </c>
      <c r="Q7427" s="36">
        <f t="shared" si="1393"/>
        <v>12</v>
      </c>
      <c r="R7427" s="4">
        <f t="shared" si="1394"/>
        <v>0.75999999999999979</v>
      </c>
      <c r="S7427" s="31">
        <f t="shared" si="1397"/>
        <v>0.23586805555555557</v>
      </c>
      <c r="T7427" s="31">
        <f t="shared" si="1398"/>
        <v>0.75912037037037028</v>
      </c>
      <c r="U7427" s="4">
        <f t="shared" si="1399"/>
        <v>0.75999999999999979</v>
      </c>
      <c r="V7427" s="4" t="str">
        <f t="shared" si="1400"/>
        <v/>
      </c>
      <c r="W7427" s="18" t="str">
        <f>IF(V7427="","",VLOOKUP(L7427,日射量と図３!$A$4:$C$368,3,TRUE)*238.85/100)</f>
        <v/>
      </c>
      <c r="X7427" s="4" t="str">
        <f t="shared" si="1401"/>
        <v/>
      </c>
      <c r="Y7427" s="4" t="str">
        <f t="shared" si="1402"/>
        <v/>
      </c>
      <c r="Z7427" s="4" t="str">
        <f t="shared" si="1403"/>
        <v/>
      </c>
      <c r="AA7427" s="4" t="str">
        <f>IF($V7427="","",IF(Y7427&lt;36,0,IF(AND(36&lt;=Y7427,Y7427&lt;71),VLOOKUP($W7427,日射量と図３!$E$6:$F$34,2,TRUE),IF(AND(71&lt;=Y7427,Y7427&lt;107),VLOOKUP($W7427,日射量と図３!$E$6:$G$34,3,TRUE),IF(AND(107&lt;=Y7427,Y7427&lt;143),VLOOKUP($W7427,日射量と図３!$E$6:$H$34,4,TRUE),VLOOKUP($W7427,日射量と図３!$E$6:$I$34,5,TRUE))))))</f>
        <v/>
      </c>
      <c r="AB7427" s="4" t="str">
        <f>IF($V7427="","",IF(Z7427&lt;36,0,IF(AND(36&lt;=Z7427,Z7427&lt;71),VLOOKUP($W7427,日射量と図３!$E$6:$F$34,2,TRUE),IF(AND(71&lt;=Z7427,Z7427&lt;107),VLOOKUP($W7427,日射量と図３!$E$6:$G$34,3,TRUE),IF(AND(107&lt;=Z7427,Z7427&lt;143),VLOOKUP($W7427,日射量と図３!$E$6:$H$34,4,TRUE),VLOOKUP($W7427,日射量と図３!$E$6:$I$34,5,TRUE))))))</f>
        <v/>
      </c>
      <c r="AC7427" s="382" t="str">
        <f t="shared" si="1395"/>
        <v/>
      </c>
      <c r="AD7427" s="382" t="str">
        <f t="shared" si="1396"/>
        <v/>
      </c>
    </row>
    <row r="7428" spans="11:30" ht="13.5" customHeight="1">
      <c r="K7428" s="4">
        <f t="shared" si="1392"/>
        <v>4</v>
      </c>
      <c r="L7428" s="34">
        <v>43561</v>
      </c>
      <c r="M7428" s="4">
        <v>310</v>
      </c>
      <c r="N7428" s="4">
        <v>9</v>
      </c>
      <c r="O7428" s="31">
        <v>0.33333333333333331</v>
      </c>
      <c r="P7428" s="35">
        <v>12.680000000000001</v>
      </c>
      <c r="Q7428" s="36">
        <f t="shared" si="1393"/>
        <v>12</v>
      </c>
      <c r="R7428" s="4">
        <f t="shared" si="1394"/>
        <v>0</v>
      </c>
      <c r="S7428" s="31">
        <f t="shared" si="1397"/>
        <v>0.23586805555555557</v>
      </c>
      <c r="T7428" s="31">
        <f t="shared" si="1398"/>
        <v>0.75912037037037028</v>
      </c>
      <c r="U7428" s="4">
        <f t="shared" si="1399"/>
        <v>0</v>
      </c>
      <c r="V7428" s="4" t="str">
        <f t="shared" si="1400"/>
        <v/>
      </c>
      <c r="W7428" s="18" t="str">
        <f>IF(V7428="","",VLOOKUP(L7428,日射量と図３!$A$4:$C$368,3,TRUE)*238.85/100)</f>
        <v/>
      </c>
      <c r="X7428" s="4" t="str">
        <f t="shared" si="1401"/>
        <v/>
      </c>
      <c r="Y7428" s="4" t="str">
        <f t="shared" si="1402"/>
        <v/>
      </c>
      <c r="Z7428" s="4" t="str">
        <f t="shared" si="1403"/>
        <v/>
      </c>
      <c r="AA7428" s="4" t="str">
        <f>IF($V7428="","",IF(Y7428&lt;36,0,IF(AND(36&lt;=Y7428,Y7428&lt;71),VLOOKUP($W7428,日射量と図３!$E$6:$F$34,2,TRUE),IF(AND(71&lt;=Y7428,Y7428&lt;107),VLOOKUP($W7428,日射量と図３!$E$6:$G$34,3,TRUE),IF(AND(107&lt;=Y7428,Y7428&lt;143),VLOOKUP($W7428,日射量と図３!$E$6:$H$34,4,TRUE),VLOOKUP($W7428,日射量と図３!$E$6:$I$34,5,TRUE))))))</f>
        <v/>
      </c>
      <c r="AB7428" s="4" t="str">
        <f>IF($V7428="","",IF(Z7428&lt;36,0,IF(AND(36&lt;=Z7428,Z7428&lt;71),VLOOKUP($W7428,日射量と図３!$E$6:$F$34,2,TRUE),IF(AND(71&lt;=Z7428,Z7428&lt;107),VLOOKUP($W7428,日射量と図３!$E$6:$G$34,3,TRUE),IF(AND(107&lt;=Z7428,Z7428&lt;143),VLOOKUP($W7428,日射量と図３!$E$6:$H$34,4,TRUE),VLOOKUP($W7428,日射量と図３!$E$6:$I$34,5,TRUE))))))</f>
        <v/>
      </c>
      <c r="AC7428" s="382" t="str">
        <f t="shared" si="1395"/>
        <v/>
      </c>
      <c r="AD7428" s="382" t="str">
        <f t="shared" si="1396"/>
        <v/>
      </c>
    </row>
    <row r="7429" spans="11:30" ht="13.5" customHeight="1">
      <c r="K7429" s="4">
        <f t="shared" ref="K7429:K7492" si="1404">MONTH(L7429)</f>
        <v>4</v>
      </c>
      <c r="L7429" s="34">
        <v>43561</v>
      </c>
      <c r="M7429" s="4">
        <v>310</v>
      </c>
      <c r="N7429" s="4">
        <v>10</v>
      </c>
      <c r="O7429" s="31">
        <v>0.375</v>
      </c>
      <c r="P7429" s="35">
        <v>14.639999999999997</v>
      </c>
      <c r="Q7429" s="36">
        <f t="shared" ref="Q7429:Q7492" si="1405">IF(O7429&lt;$B$15,$D$14,IF(O7429&lt;$B$16,$D$15,IF(O7429&lt;$B$17,$D$16,IF(O7429&lt;$B$18,$D$17,IF(O7429&lt;$B$19,$D$18,$D$19)))))</f>
        <v>12</v>
      </c>
      <c r="R7429" s="4">
        <f t="shared" ref="R7429:R7492" si="1406">IF(Q7429-P7429&gt;0,Q7429-P7429,0)</f>
        <v>0</v>
      </c>
      <c r="S7429" s="31">
        <f t="shared" si="1397"/>
        <v>0.23586805555555557</v>
      </c>
      <c r="T7429" s="31">
        <f t="shared" si="1398"/>
        <v>0.75912037037037028</v>
      </c>
      <c r="U7429" s="4">
        <f t="shared" si="1399"/>
        <v>0</v>
      </c>
      <c r="V7429" s="4" t="str">
        <f t="shared" si="1400"/>
        <v/>
      </c>
      <c r="W7429" s="18" t="str">
        <f>IF(V7429="","",VLOOKUP(L7429,日射量と図３!$A$4:$C$368,3,TRUE)*238.85/100)</f>
        <v/>
      </c>
      <c r="X7429" s="4" t="str">
        <f t="shared" si="1401"/>
        <v/>
      </c>
      <c r="Y7429" s="4" t="str">
        <f t="shared" si="1402"/>
        <v/>
      </c>
      <c r="Z7429" s="4" t="str">
        <f t="shared" si="1403"/>
        <v/>
      </c>
      <c r="AA7429" s="4" t="str">
        <f>IF($V7429="","",IF(Y7429&lt;36,0,IF(AND(36&lt;=Y7429,Y7429&lt;71),VLOOKUP($W7429,日射量と図３!$E$6:$F$34,2,TRUE),IF(AND(71&lt;=Y7429,Y7429&lt;107),VLOOKUP($W7429,日射量と図３!$E$6:$G$34,3,TRUE),IF(AND(107&lt;=Y7429,Y7429&lt;143),VLOOKUP($W7429,日射量と図３!$E$6:$H$34,4,TRUE),VLOOKUP($W7429,日射量と図３!$E$6:$I$34,5,TRUE))))))</f>
        <v/>
      </c>
      <c r="AB7429" s="4" t="str">
        <f>IF($V7429="","",IF(Z7429&lt;36,0,IF(AND(36&lt;=Z7429,Z7429&lt;71),VLOOKUP($W7429,日射量と図３!$E$6:$F$34,2,TRUE),IF(AND(71&lt;=Z7429,Z7429&lt;107),VLOOKUP($W7429,日射量と図３!$E$6:$G$34,3,TRUE),IF(AND(107&lt;=Z7429,Z7429&lt;143),VLOOKUP($W7429,日射量と図３!$E$6:$H$34,4,TRUE),VLOOKUP($W7429,日射量と図３!$E$6:$I$34,5,TRUE))))))</f>
        <v/>
      </c>
      <c r="AC7429" s="382" t="str">
        <f t="shared" si="1395"/>
        <v/>
      </c>
      <c r="AD7429" s="382" t="str">
        <f t="shared" si="1396"/>
        <v/>
      </c>
    </row>
    <row r="7430" spans="11:30" ht="13.5" customHeight="1">
      <c r="K7430" s="4">
        <f t="shared" si="1404"/>
        <v>4</v>
      </c>
      <c r="L7430" s="34">
        <v>43561</v>
      </c>
      <c r="M7430" s="4">
        <v>310</v>
      </c>
      <c r="N7430" s="4">
        <v>11</v>
      </c>
      <c r="O7430" s="31">
        <v>0.41666666666666669</v>
      </c>
      <c r="P7430" s="35">
        <v>16.259999999999998</v>
      </c>
      <c r="Q7430" s="36">
        <f t="shared" si="1405"/>
        <v>12</v>
      </c>
      <c r="R7430" s="4">
        <f t="shared" si="1406"/>
        <v>0</v>
      </c>
      <c r="S7430" s="31">
        <f t="shared" si="1397"/>
        <v>0.23586805555555557</v>
      </c>
      <c r="T7430" s="31">
        <f t="shared" si="1398"/>
        <v>0.75912037037037028</v>
      </c>
      <c r="U7430" s="4">
        <f t="shared" si="1399"/>
        <v>0</v>
      </c>
      <c r="V7430" s="4" t="str">
        <f t="shared" si="1400"/>
        <v/>
      </c>
      <c r="W7430" s="18" t="str">
        <f>IF(V7430="","",VLOOKUP(L7430,日射量と図３!$A$4:$C$368,3,TRUE)*238.85/100)</f>
        <v/>
      </c>
      <c r="X7430" s="4" t="str">
        <f t="shared" si="1401"/>
        <v/>
      </c>
      <c r="Y7430" s="4" t="str">
        <f t="shared" si="1402"/>
        <v/>
      </c>
      <c r="Z7430" s="4" t="str">
        <f t="shared" si="1403"/>
        <v/>
      </c>
      <c r="AA7430" s="4" t="str">
        <f>IF($V7430="","",IF(Y7430&lt;36,0,IF(AND(36&lt;=Y7430,Y7430&lt;71),VLOOKUP($W7430,日射量と図３!$E$6:$F$34,2,TRUE),IF(AND(71&lt;=Y7430,Y7430&lt;107),VLOOKUP($W7430,日射量と図３!$E$6:$G$34,3,TRUE),IF(AND(107&lt;=Y7430,Y7430&lt;143),VLOOKUP($W7430,日射量と図３!$E$6:$H$34,4,TRUE),VLOOKUP($W7430,日射量と図３!$E$6:$I$34,5,TRUE))))))</f>
        <v/>
      </c>
      <c r="AB7430" s="4" t="str">
        <f>IF($V7430="","",IF(Z7430&lt;36,0,IF(AND(36&lt;=Z7430,Z7430&lt;71),VLOOKUP($W7430,日射量と図３!$E$6:$F$34,2,TRUE),IF(AND(71&lt;=Z7430,Z7430&lt;107),VLOOKUP($W7430,日射量と図３!$E$6:$G$34,3,TRUE),IF(AND(107&lt;=Z7430,Z7430&lt;143),VLOOKUP($W7430,日射量と図３!$E$6:$H$34,4,TRUE),VLOOKUP($W7430,日射量と図３!$E$6:$I$34,5,TRUE))))))</f>
        <v/>
      </c>
      <c r="AC7430" s="382" t="str">
        <f t="shared" si="1395"/>
        <v/>
      </c>
      <c r="AD7430" s="382" t="str">
        <f t="shared" si="1396"/>
        <v/>
      </c>
    </row>
    <row r="7431" spans="11:30" ht="13.5" customHeight="1">
      <c r="K7431" s="4">
        <f t="shared" si="1404"/>
        <v>4</v>
      </c>
      <c r="L7431" s="34">
        <v>43561</v>
      </c>
      <c r="M7431" s="4">
        <v>310</v>
      </c>
      <c r="N7431" s="4">
        <v>12</v>
      </c>
      <c r="O7431" s="31">
        <v>0.45833333333333331</v>
      </c>
      <c r="P7431" s="35">
        <v>17.059999999999999</v>
      </c>
      <c r="Q7431" s="36">
        <f t="shared" si="1405"/>
        <v>12</v>
      </c>
      <c r="R7431" s="4">
        <f t="shared" si="1406"/>
        <v>0</v>
      </c>
      <c r="S7431" s="31">
        <f t="shared" si="1397"/>
        <v>0.23586805555555557</v>
      </c>
      <c r="T7431" s="31">
        <f t="shared" si="1398"/>
        <v>0.75912037037037028</v>
      </c>
      <c r="U7431" s="4">
        <f t="shared" si="1399"/>
        <v>0</v>
      </c>
      <c r="V7431" s="4" t="str">
        <f t="shared" si="1400"/>
        <v/>
      </c>
      <c r="W7431" s="18" t="str">
        <f>IF(V7431="","",VLOOKUP(L7431,日射量と図３!$A$4:$C$368,3,TRUE)*238.85/100)</f>
        <v/>
      </c>
      <c r="X7431" s="4" t="str">
        <f t="shared" si="1401"/>
        <v/>
      </c>
      <c r="Y7431" s="4" t="str">
        <f t="shared" si="1402"/>
        <v/>
      </c>
      <c r="Z7431" s="4" t="str">
        <f t="shared" si="1403"/>
        <v/>
      </c>
      <c r="AA7431" s="4" t="str">
        <f>IF($V7431="","",IF(Y7431&lt;36,0,IF(AND(36&lt;=Y7431,Y7431&lt;71),VLOOKUP($W7431,日射量と図３!$E$6:$F$34,2,TRUE),IF(AND(71&lt;=Y7431,Y7431&lt;107),VLOOKUP($W7431,日射量と図３!$E$6:$G$34,3,TRUE),IF(AND(107&lt;=Y7431,Y7431&lt;143),VLOOKUP($W7431,日射量と図３!$E$6:$H$34,4,TRUE),VLOOKUP($W7431,日射量と図３!$E$6:$I$34,5,TRUE))))))</f>
        <v/>
      </c>
      <c r="AB7431" s="4" t="str">
        <f>IF($V7431="","",IF(Z7431&lt;36,0,IF(AND(36&lt;=Z7431,Z7431&lt;71),VLOOKUP($W7431,日射量と図３!$E$6:$F$34,2,TRUE),IF(AND(71&lt;=Z7431,Z7431&lt;107),VLOOKUP($W7431,日射量と図３!$E$6:$G$34,3,TRUE),IF(AND(107&lt;=Z7431,Z7431&lt;143),VLOOKUP($W7431,日射量と図３!$E$6:$H$34,4,TRUE),VLOOKUP($W7431,日射量と図３!$E$6:$I$34,5,TRUE))))))</f>
        <v/>
      </c>
      <c r="AC7431" s="382" t="str">
        <f t="shared" si="1395"/>
        <v/>
      </c>
      <c r="AD7431" s="382" t="str">
        <f t="shared" si="1396"/>
        <v/>
      </c>
    </row>
    <row r="7432" spans="11:30" ht="13.5" customHeight="1">
      <c r="K7432" s="4">
        <f t="shared" si="1404"/>
        <v>4</v>
      </c>
      <c r="L7432" s="34">
        <v>43561</v>
      </c>
      <c r="M7432" s="4">
        <v>310</v>
      </c>
      <c r="N7432" s="4">
        <v>13</v>
      </c>
      <c r="O7432" s="31">
        <v>0.5</v>
      </c>
      <c r="P7432" s="35">
        <v>16.93</v>
      </c>
      <c r="Q7432" s="36">
        <f t="shared" si="1405"/>
        <v>12</v>
      </c>
      <c r="R7432" s="4">
        <f t="shared" si="1406"/>
        <v>0</v>
      </c>
      <c r="S7432" s="31">
        <f t="shared" si="1397"/>
        <v>0.23586805555555557</v>
      </c>
      <c r="T7432" s="31">
        <f t="shared" si="1398"/>
        <v>0.75912037037037028</v>
      </c>
      <c r="U7432" s="4">
        <f t="shared" si="1399"/>
        <v>0</v>
      </c>
      <c r="V7432" s="4" t="str">
        <f t="shared" si="1400"/>
        <v/>
      </c>
      <c r="W7432" s="18" t="str">
        <f>IF(V7432="","",VLOOKUP(L7432,日射量と図３!$A$4:$C$368,3,TRUE)*238.85/100)</f>
        <v/>
      </c>
      <c r="X7432" s="4" t="str">
        <f t="shared" si="1401"/>
        <v/>
      </c>
      <c r="Y7432" s="4" t="str">
        <f t="shared" si="1402"/>
        <v/>
      </c>
      <c r="Z7432" s="4" t="str">
        <f t="shared" si="1403"/>
        <v/>
      </c>
      <c r="AA7432" s="4" t="str">
        <f>IF($V7432="","",IF(Y7432&lt;36,0,IF(AND(36&lt;=Y7432,Y7432&lt;71),VLOOKUP($W7432,日射量と図３!$E$6:$F$34,2,TRUE),IF(AND(71&lt;=Y7432,Y7432&lt;107),VLOOKUP($W7432,日射量と図３!$E$6:$G$34,3,TRUE),IF(AND(107&lt;=Y7432,Y7432&lt;143),VLOOKUP($W7432,日射量と図３!$E$6:$H$34,4,TRUE),VLOOKUP($W7432,日射量と図３!$E$6:$I$34,5,TRUE))))))</f>
        <v/>
      </c>
      <c r="AB7432" s="4" t="str">
        <f>IF($V7432="","",IF(Z7432&lt;36,0,IF(AND(36&lt;=Z7432,Z7432&lt;71),VLOOKUP($W7432,日射量と図３!$E$6:$F$34,2,TRUE),IF(AND(71&lt;=Z7432,Z7432&lt;107),VLOOKUP($W7432,日射量と図３!$E$6:$G$34,3,TRUE),IF(AND(107&lt;=Z7432,Z7432&lt;143),VLOOKUP($W7432,日射量と図３!$E$6:$H$34,4,TRUE),VLOOKUP($W7432,日射量と図３!$E$6:$I$34,5,TRUE))))))</f>
        <v/>
      </c>
      <c r="AC7432" s="382" t="str">
        <f t="shared" si="1395"/>
        <v/>
      </c>
      <c r="AD7432" s="382" t="str">
        <f t="shared" si="1396"/>
        <v/>
      </c>
    </row>
    <row r="7433" spans="11:30" ht="13.5" customHeight="1">
      <c r="K7433" s="4">
        <f t="shared" si="1404"/>
        <v>4</v>
      </c>
      <c r="L7433" s="34">
        <v>43561</v>
      </c>
      <c r="M7433" s="4">
        <v>310</v>
      </c>
      <c r="N7433" s="4">
        <v>14</v>
      </c>
      <c r="O7433" s="31">
        <v>0.54166666666666663</v>
      </c>
      <c r="P7433" s="35">
        <v>17.329999999999998</v>
      </c>
      <c r="Q7433" s="36">
        <f t="shared" si="1405"/>
        <v>12</v>
      </c>
      <c r="R7433" s="4">
        <f t="shared" si="1406"/>
        <v>0</v>
      </c>
      <c r="S7433" s="31">
        <f t="shared" si="1397"/>
        <v>0.23586805555555557</v>
      </c>
      <c r="T7433" s="31">
        <f t="shared" si="1398"/>
        <v>0.75912037037037028</v>
      </c>
      <c r="U7433" s="4">
        <f t="shared" si="1399"/>
        <v>0</v>
      </c>
      <c r="V7433" s="4" t="str">
        <f t="shared" si="1400"/>
        <v/>
      </c>
      <c r="W7433" s="18" t="str">
        <f>IF(V7433="","",VLOOKUP(L7433,日射量と図３!$A$4:$C$368,3,TRUE)*238.85/100)</f>
        <v/>
      </c>
      <c r="X7433" s="4" t="str">
        <f t="shared" si="1401"/>
        <v/>
      </c>
      <c r="Y7433" s="4" t="str">
        <f t="shared" si="1402"/>
        <v/>
      </c>
      <c r="Z7433" s="4" t="str">
        <f t="shared" si="1403"/>
        <v/>
      </c>
      <c r="AA7433" s="4" t="str">
        <f>IF($V7433="","",IF(Y7433&lt;36,0,IF(AND(36&lt;=Y7433,Y7433&lt;71),VLOOKUP($W7433,日射量と図３!$E$6:$F$34,2,TRUE),IF(AND(71&lt;=Y7433,Y7433&lt;107),VLOOKUP($W7433,日射量と図３!$E$6:$G$34,3,TRUE),IF(AND(107&lt;=Y7433,Y7433&lt;143),VLOOKUP($W7433,日射量と図３!$E$6:$H$34,4,TRUE),VLOOKUP($W7433,日射量と図３!$E$6:$I$34,5,TRUE))))))</f>
        <v/>
      </c>
      <c r="AB7433" s="4" t="str">
        <f>IF($V7433="","",IF(Z7433&lt;36,0,IF(AND(36&lt;=Z7433,Z7433&lt;71),VLOOKUP($W7433,日射量と図３!$E$6:$F$34,2,TRUE),IF(AND(71&lt;=Z7433,Z7433&lt;107),VLOOKUP($W7433,日射量と図３!$E$6:$G$34,3,TRUE),IF(AND(107&lt;=Z7433,Z7433&lt;143),VLOOKUP($W7433,日射量と図３!$E$6:$H$34,4,TRUE),VLOOKUP($W7433,日射量と図３!$E$6:$I$34,5,TRUE))))))</f>
        <v/>
      </c>
      <c r="AC7433" s="382" t="str">
        <f t="shared" si="1395"/>
        <v/>
      </c>
      <c r="AD7433" s="382" t="str">
        <f t="shared" si="1396"/>
        <v/>
      </c>
    </row>
    <row r="7434" spans="11:30" ht="13.5" customHeight="1">
      <c r="K7434" s="4">
        <f t="shared" si="1404"/>
        <v>4</v>
      </c>
      <c r="L7434" s="34">
        <v>43561</v>
      </c>
      <c r="M7434" s="4">
        <v>310</v>
      </c>
      <c r="N7434" s="4">
        <v>15</v>
      </c>
      <c r="O7434" s="31">
        <v>0.58333333333333337</v>
      </c>
      <c r="P7434" s="35">
        <v>17.600000000000001</v>
      </c>
      <c r="Q7434" s="36">
        <f t="shared" si="1405"/>
        <v>12</v>
      </c>
      <c r="R7434" s="4">
        <f t="shared" si="1406"/>
        <v>0</v>
      </c>
      <c r="S7434" s="31">
        <f t="shared" si="1397"/>
        <v>0.23586805555555557</v>
      </c>
      <c r="T7434" s="31">
        <f t="shared" si="1398"/>
        <v>0.75912037037037028</v>
      </c>
      <c r="U7434" s="4">
        <f t="shared" si="1399"/>
        <v>0</v>
      </c>
      <c r="V7434" s="4" t="str">
        <f t="shared" si="1400"/>
        <v/>
      </c>
      <c r="W7434" s="18" t="str">
        <f>IF(V7434="","",VLOOKUP(L7434,日射量と図３!$A$4:$C$368,3,TRUE)*238.85/100)</f>
        <v/>
      </c>
      <c r="X7434" s="4" t="str">
        <f t="shared" si="1401"/>
        <v/>
      </c>
      <c r="Y7434" s="4" t="str">
        <f t="shared" si="1402"/>
        <v/>
      </c>
      <c r="Z7434" s="4" t="str">
        <f t="shared" si="1403"/>
        <v/>
      </c>
      <c r="AA7434" s="4" t="str">
        <f>IF($V7434="","",IF(Y7434&lt;36,0,IF(AND(36&lt;=Y7434,Y7434&lt;71),VLOOKUP($W7434,日射量と図３!$E$6:$F$34,2,TRUE),IF(AND(71&lt;=Y7434,Y7434&lt;107),VLOOKUP($W7434,日射量と図３!$E$6:$G$34,3,TRUE),IF(AND(107&lt;=Y7434,Y7434&lt;143),VLOOKUP($W7434,日射量と図３!$E$6:$H$34,4,TRUE),VLOOKUP($W7434,日射量と図３!$E$6:$I$34,5,TRUE))))))</f>
        <v/>
      </c>
      <c r="AB7434" s="4" t="str">
        <f>IF($V7434="","",IF(Z7434&lt;36,0,IF(AND(36&lt;=Z7434,Z7434&lt;71),VLOOKUP($W7434,日射量と図３!$E$6:$F$34,2,TRUE),IF(AND(71&lt;=Z7434,Z7434&lt;107),VLOOKUP($W7434,日射量と図３!$E$6:$G$34,3,TRUE),IF(AND(107&lt;=Z7434,Z7434&lt;143),VLOOKUP($W7434,日射量と図３!$E$6:$H$34,4,TRUE),VLOOKUP($W7434,日射量と図３!$E$6:$I$34,5,TRUE))))))</f>
        <v/>
      </c>
      <c r="AC7434" s="382" t="str">
        <f t="shared" si="1395"/>
        <v/>
      </c>
      <c r="AD7434" s="382" t="str">
        <f t="shared" si="1396"/>
        <v/>
      </c>
    </row>
    <row r="7435" spans="11:30" ht="13.5" customHeight="1">
      <c r="K7435" s="4">
        <f t="shared" si="1404"/>
        <v>4</v>
      </c>
      <c r="L7435" s="34">
        <v>43561</v>
      </c>
      <c r="M7435" s="4">
        <v>310</v>
      </c>
      <c r="N7435" s="4">
        <v>16</v>
      </c>
      <c r="O7435" s="31">
        <v>0.625</v>
      </c>
      <c r="P7435" s="35">
        <v>17.28</v>
      </c>
      <c r="Q7435" s="36">
        <f t="shared" si="1405"/>
        <v>16</v>
      </c>
      <c r="R7435" s="4">
        <f t="shared" si="1406"/>
        <v>0</v>
      </c>
      <c r="S7435" s="31">
        <f t="shared" si="1397"/>
        <v>0.23586805555555557</v>
      </c>
      <c r="T7435" s="31">
        <f t="shared" si="1398"/>
        <v>0.75912037037037028</v>
      </c>
      <c r="U7435" s="4">
        <f t="shared" si="1399"/>
        <v>0</v>
      </c>
      <c r="V7435" s="4" t="str">
        <f t="shared" si="1400"/>
        <v/>
      </c>
      <c r="W7435" s="18" t="str">
        <f>IF(V7435="","",VLOOKUP(L7435,日射量と図３!$A$4:$C$368,3,TRUE)*238.85/100)</f>
        <v/>
      </c>
      <c r="X7435" s="4" t="str">
        <f t="shared" si="1401"/>
        <v/>
      </c>
      <c r="Y7435" s="4" t="str">
        <f t="shared" si="1402"/>
        <v/>
      </c>
      <c r="Z7435" s="4" t="str">
        <f t="shared" si="1403"/>
        <v/>
      </c>
      <c r="AA7435" s="4" t="str">
        <f>IF($V7435="","",IF(Y7435&lt;36,0,IF(AND(36&lt;=Y7435,Y7435&lt;71),VLOOKUP($W7435,日射量と図３!$E$6:$F$34,2,TRUE),IF(AND(71&lt;=Y7435,Y7435&lt;107),VLOOKUP($W7435,日射量と図３!$E$6:$G$34,3,TRUE),IF(AND(107&lt;=Y7435,Y7435&lt;143),VLOOKUP($W7435,日射量と図３!$E$6:$H$34,4,TRUE),VLOOKUP($W7435,日射量と図３!$E$6:$I$34,5,TRUE))))))</f>
        <v/>
      </c>
      <c r="AB7435" s="4" t="str">
        <f>IF($V7435="","",IF(Z7435&lt;36,0,IF(AND(36&lt;=Z7435,Z7435&lt;71),VLOOKUP($W7435,日射量と図３!$E$6:$F$34,2,TRUE),IF(AND(71&lt;=Z7435,Z7435&lt;107),VLOOKUP($W7435,日射量と図３!$E$6:$G$34,3,TRUE),IF(AND(107&lt;=Z7435,Z7435&lt;143),VLOOKUP($W7435,日射量と図３!$E$6:$H$34,4,TRUE),VLOOKUP($W7435,日射量と図３!$E$6:$I$34,5,TRUE))))))</f>
        <v/>
      </c>
      <c r="AC7435" s="382" t="str">
        <f t="shared" si="1395"/>
        <v/>
      </c>
      <c r="AD7435" s="382" t="str">
        <f t="shared" si="1396"/>
        <v/>
      </c>
    </row>
    <row r="7436" spans="11:30" ht="13.5" customHeight="1">
      <c r="K7436" s="4">
        <f t="shared" si="1404"/>
        <v>4</v>
      </c>
      <c r="L7436" s="34">
        <v>43561</v>
      </c>
      <c r="M7436" s="4">
        <v>310</v>
      </c>
      <c r="N7436" s="4">
        <v>17</v>
      </c>
      <c r="O7436" s="31">
        <v>0.66666666666666663</v>
      </c>
      <c r="P7436" s="35">
        <v>16.850000000000001</v>
      </c>
      <c r="Q7436" s="36">
        <f t="shared" si="1405"/>
        <v>16</v>
      </c>
      <c r="R7436" s="4">
        <f t="shared" si="1406"/>
        <v>0</v>
      </c>
      <c r="S7436" s="31">
        <f t="shared" si="1397"/>
        <v>0.23586805555555557</v>
      </c>
      <c r="T7436" s="31">
        <f t="shared" si="1398"/>
        <v>0.75912037037037028</v>
      </c>
      <c r="U7436" s="4">
        <f t="shared" si="1399"/>
        <v>0</v>
      </c>
      <c r="V7436" s="4" t="str">
        <f t="shared" si="1400"/>
        <v/>
      </c>
      <c r="W7436" s="18" t="str">
        <f>IF(V7436="","",VLOOKUP(L7436,日射量と図３!$A$4:$C$368,3,TRUE)*238.85/100)</f>
        <v/>
      </c>
      <c r="X7436" s="4" t="str">
        <f t="shared" si="1401"/>
        <v/>
      </c>
      <c r="Y7436" s="4" t="str">
        <f t="shared" si="1402"/>
        <v/>
      </c>
      <c r="Z7436" s="4" t="str">
        <f t="shared" si="1403"/>
        <v/>
      </c>
      <c r="AA7436" s="4" t="str">
        <f>IF($V7436="","",IF(Y7436&lt;36,0,IF(AND(36&lt;=Y7436,Y7436&lt;71),VLOOKUP($W7436,日射量と図３!$E$6:$F$34,2,TRUE),IF(AND(71&lt;=Y7436,Y7436&lt;107),VLOOKUP($W7436,日射量と図３!$E$6:$G$34,3,TRUE),IF(AND(107&lt;=Y7436,Y7436&lt;143),VLOOKUP($W7436,日射量と図３!$E$6:$H$34,4,TRUE),VLOOKUP($W7436,日射量と図３!$E$6:$I$34,5,TRUE))))))</f>
        <v/>
      </c>
      <c r="AB7436" s="4" t="str">
        <f>IF($V7436="","",IF(Z7436&lt;36,0,IF(AND(36&lt;=Z7436,Z7436&lt;71),VLOOKUP($W7436,日射量と図３!$E$6:$F$34,2,TRUE),IF(AND(71&lt;=Z7436,Z7436&lt;107),VLOOKUP($W7436,日射量と図３!$E$6:$G$34,3,TRUE),IF(AND(107&lt;=Z7436,Z7436&lt;143),VLOOKUP($W7436,日射量と図３!$E$6:$H$34,4,TRUE),VLOOKUP($W7436,日射量と図３!$E$6:$I$34,5,TRUE))))))</f>
        <v/>
      </c>
      <c r="AC7436" s="382" t="str">
        <f t="shared" si="1395"/>
        <v/>
      </c>
      <c r="AD7436" s="382" t="str">
        <f t="shared" si="1396"/>
        <v/>
      </c>
    </row>
    <row r="7437" spans="11:30" ht="13.5" customHeight="1">
      <c r="K7437" s="4">
        <f t="shared" si="1404"/>
        <v>4</v>
      </c>
      <c r="L7437" s="34">
        <v>43561</v>
      </c>
      <c r="M7437" s="4">
        <v>310</v>
      </c>
      <c r="N7437" s="4">
        <v>18</v>
      </c>
      <c r="O7437" s="31">
        <v>0.70833333333333337</v>
      </c>
      <c r="P7437" s="35">
        <v>16.189999999999998</v>
      </c>
      <c r="Q7437" s="36">
        <f t="shared" si="1405"/>
        <v>16</v>
      </c>
      <c r="R7437" s="4">
        <f t="shared" si="1406"/>
        <v>0</v>
      </c>
      <c r="S7437" s="31">
        <f t="shared" si="1397"/>
        <v>0.23586805555555557</v>
      </c>
      <c r="T7437" s="31">
        <f t="shared" si="1398"/>
        <v>0.75912037037037028</v>
      </c>
      <c r="U7437" s="4">
        <f t="shared" si="1399"/>
        <v>0</v>
      </c>
      <c r="V7437" s="4" t="str">
        <f t="shared" si="1400"/>
        <v/>
      </c>
      <c r="W7437" s="18" t="str">
        <f>IF(V7437="","",VLOOKUP(L7437,日射量と図３!$A$4:$C$368,3,TRUE)*238.85/100)</f>
        <v/>
      </c>
      <c r="X7437" s="4" t="str">
        <f t="shared" si="1401"/>
        <v/>
      </c>
      <c r="Y7437" s="4" t="str">
        <f t="shared" si="1402"/>
        <v/>
      </c>
      <c r="Z7437" s="4" t="str">
        <f t="shared" si="1403"/>
        <v/>
      </c>
      <c r="AA7437" s="4" t="str">
        <f>IF($V7437="","",IF(Y7437&lt;36,0,IF(AND(36&lt;=Y7437,Y7437&lt;71),VLOOKUP($W7437,日射量と図３!$E$6:$F$34,2,TRUE),IF(AND(71&lt;=Y7437,Y7437&lt;107),VLOOKUP($W7437,日射量と図３!$E$6:$G$34,3,TRUE),IF(AND(107&lt;=Y7437,Y7437&lt;143),VLOOKUP($W7437,日射量と図３!$E$6:$H$34,4,TRUE),VLOOKUP($W7437,日射量と図３!$E$6:$I$34,5,TRUE))))))</f>
        <v/>
      </c>
      <c r="AB7437" s="4" t="str">
        <f>IF($V7437="","",IF(Z7437&lt;36,0,IF(AND(36&lt;=Z7437,Z7437&lt;71),VLOOKUP($W7437,日射量と図３!$E$6:$F$34,2,TRUE),IF(AND(71&lt;=Z7437,Z7437&lt;107),VLOOKUP($W7437,日射量と図３!$E$6:$G$34,3,TRUE),IF(AND(107&lt;=Z7437,Z7437&lt;143),VLOOKUP($W7437,日射量と図３!$E$6:$H$34,4,TRUE),VLOOKUP($W7437,日射量と図３!$E$6:$I$34,5,TRUE))))))</f>
        <v/>
      </c>
      <c r="AC7437" s="382" t="str">
        <f t="shared" si="1395"/>
        <v/>
      </c>
      <c r="AD7437" s="382" t="str">
        <f t="shared" si="1396"/>
        <v/>
      </c>
    </row>
    <row r="7438" spans="11:30" ht="13.5" customHeight="1">
      <c r="K7438" s="4">
        <f t="shared" si="1404"/>
        <v>4</v>
      </c>
      <c r="L7438" s="34">
        <v>43561</v>
      </c>
      <c r="M7438" s="4">
        <v>310</v>
      </c>
      <c r="N7438" s="4">
        <v>19</v>
      </c>
      <c r="O7438" s="31">
        <v>0.75</v>
      </c>
      <c r="P7438" s="35">
        <v>15.39</v>
      </c>
      <c r="Q7438" s="36">
        <f t="shared" si="1405"/>
        <v>16</v>
      </c>
      <c r="R7438" s="4">
        <f t="shared" si="1406"/>
        <v>0.60999999999999943</v>
      </c>
      <c r="S7438" s="31">
        <f t="shared" si="1397"/>
        <v>0.23586805555555557</v>
      </c>
      <c r="T7438" s="31">
        <f t="shared" si="1398"/>
        <v>0.75912037037037028</v>
      </c>
      <c r="U7438" s="4">
        <f t="shared" si="1399"/>
        <v>0.60999999999999943</v>
      </c>
      <c r="V7438" s="4" t="str">
        <f t="shared" si="1400"/>
        <v/>
      </c>
      <c r="W7438" s="18" t="str">
        <f>IF(V7438="","",VLOOKUP(L7438,日射量と図３!$A$4:$C$368,3,TRUE)*238.85/100)</f>
        <v/>
      </c>
      <c r="X7438" s="4" t="str">
        <f t="shared" si="1401"/>
        <v/>
      </c>
      <c r="Y7438" s="4" t="str">
        <f t="shared" si="1402"/>
        <v/>
      </c>
      <c r="Z7438" s="4" t="str">
        <f t="shared" si="1403"/>
        <v/>
      </c>
      <c r="AA7438" s="4" t="str">
        <f>IF($V7438="","",IF(Y7438&lt;36,0,IF(AND(36&lt;=Y7438,Y7438&lt;71),VLOOKUP($W7438,日射量と図３!$E$6:$F$34,2,TRUE),IF(AND(71&lt;=Y7438,Y7438&lt;107),VLOOKUP($W7438,日射量と図３!$E$6:$G$34,3,TRUE),IF(AND(107&lt;=Y7438,Y7438&lt;143),VLOOKUP($W7438,日射量と図３!$E$6:$H$34,4,TRUE),VLOOKUP($W7438,日射量と図３!$E$6:$I$34,5,TRUE))))))</f>
        <v/>
      </c>
      <c r="AB7438" s="4" t="str">
        <f>IF($V7438="","",IF(Z7438&lt;36,0,IF(AND(36&lt;=Z7438,Z7438&lt;71),VLOOKUP($W7438,日射量と図３!$E$6:$F$34,2,TRUE),IF(AND(71&lt;=Z7438,Z7438&lt;107),VLOOKUP($W7438,日射量と図３!$E$6:$G$34,3,TRUE),IF(AND(107&lt;=Z7438,Z7438&lt;143),VLOOKUP($W7438,日射量と図３!$E$6:$H$34,4,TRUE),VLOOKUP($W7438,日射量と図３!$E$6:$I$34,5,TRUE))))))</f>
        <v/>
      </c>
      <c r="AC7438" s="382" t="str">
        <f t="shared" si="1395"/>
        <v/>
      </c>
      <c r="AD7438" s="382" t="str">
        <f t="shared" si="1396"/>
        <v/>
      </c>
    </row>
    <row r="7439" spans="11:30" ht="13.5" customHeight="1">
      <c r="K7439" s="4">
        <f t="shared" si="1404"/>
        <v>4</v>
      </c>
      <c r="L7439" s="34">
        <v>43561</v>
      </c>
      <c r="M7439" s="4">
        <v>310</v>
      </c>
      <c r="N7439" s="4">
        <v>20</v>
      </c>
      <c r="O7439" s="31">
        <v>0.79166666666666663</v>
      </c>
      <c r="P7439" s="35">
        <v>14.530000000000001</v>
      </c>
      <c r="Q7439" s="36">
        <f t="shared" si="1405"/>
        <v>16</v>
      </c>
      <c r="R7439" s="4">
        <f t="shared" si="1406"/>
        <v>1.4699999999999989</v>
      </c>
      <c r="S7439" s="31">
        <f t="shared" si="1397"/>
        <v>0.23586805555555557</v>
      </c>
      <c r="T7439" s="31">
        <f t="shared" si="1398"/>
        <v>0.75912037037037028</v>
      </c>
      <c r="U7439" s="4">
        <f t="shared" si="1399"/>
        <v>0</v>
      </c>
      <c r="V7439" s="4" t="str">
        <f t="shared" si="1400"/>
        <v/>
      </c>
      <c r="W7439" s="18" t="str">
        <f>IF(V7439="","",VLOOKUP(L7439,日射量と図３!$A$4:$C$368,3,TRUE)*238.85/100)</f>
        <v/>
      </c>
      <c r="X7439" s="4" t="str">
        <f t="shared" si="1401"/>
        <v/>
      </c>
      <c r="Y7439" s="4" t="str">
        <f t="shared" si="1402"/>
        <v/>
      </c>
      <c r="Z7439" s="4" t="str">
        <f t="shared" si="1403"/>
        <v/>
      </c>
      <c r="AA7439" s="4" t="str">
        <f>IF($V7439="","",IF(Y7439&lt;36,0,IF(AND(36&lt;=Y7439,Y7439&lt;71),VLOOKUP($W7439,日射量と図３!$E$6:$F$34,2,TRUE),IF(AND(71&lt;=Y7439,Y7439&lt;107),VLOOKUP($W7439,日射量と図３!$E$6:$G$34,3,TRUE),IF(AND(107&lt;=Y7439,Y7439&lt;143),VLOOKUP($W7439,日射量と図３!$E$6:$H$34,4,TRUE),VLOOKUP($W7439,日射量と図３!$E$6:$I$34,5,TRUE))))))</f>
        <v/>
      </c>
      <c r="AB7439" s="4" t="str">
        <f>IF($V7439="","",IF(Z7439&lt;36,0,IF(AND(36&lt;=Z7439,Z7439&lt;71),VLOOKUP($W7439,日射量と図３!$E$6:$F$34,2,TRUE),IF(AND(71&lt;=Z7439,Z7439&lt;107),VLOOKUP($W7439,日射量と図３!$E$6:$G$34,3,TRUE),IF(AND(107&lt;=Z7439,Z7439&lt;143),VLOOKUP($W7439,日射量と図３!$E$6:$H$34,4,TRUE),VLOOKUP($W7439,日射量と図３!$E$6:$I$34,5,TRUE))))))</f>
        <v/>
      </c>
      <c r="AC7439" s="382" t="str">
        <f t="shared" ref="AC7439:AC7502" si="1407">IF(V7439="","",IF((($AH$18*$AH$30*V7439*3600/1000000)/1000-AA7439*$AG$18*10*0.0000041868)&lt;=0,0,AA7439*$AG$18*10*0.0000041868))</f>
        <v/>
      </c>
      <c r="AD7439" s="382" t="str">
        <f t="shared" ref="AD7439:AD7502" si="1408">IF(V7439="","",IF((($AH$19*$AH$30*V7439*3600/1000000)/1000-AB7439*$AG$19*10*0.0000041868)&lt;=0,0,AB7439*$AG$19*10*0.0000041868))</f>
        <v/>
      </c>
    </row>
    <row r="7440" spans="11:30" ht="13.5" customHeight="1">
      <c r="K7440" s="4">
        <f t="shared" si="1404"/>
        <v>4</v>
      </c>
      <c r="L7440" s="34">
        <v>43561</v>
      </c>
      <c r="M7440" s="4">
        <v>310</v>
      </c>
      <c r="N7440" s="4">
        <v>21</v>
      </c>
      <c r="O7440" s="31">
        <v>0.83333333333333337</v>
      </c>
      <c r="P7440" s="35">
        <v>14.209999999999999</v>
      </c>
      <c r="Q7440" s="36">
        <f t="shared" si="1405"/>
        <v>16</v>
      </c>
      <c r="R7440" s="4">
        <f t="shared" si="1406"/>
        <v>1.7900000000000009</v>
      </c>
      <c r="S7440" s="31">
        <f t="shared" si="1397"/>
        <v>0.23586805555555557</v>
      </c>
      <c r="T7440" s="31">
        <f t="shared" si="1398"/>
        <v>0.75912037037037028</v>
      </c>
      <c r="U7440" s="4">
        <f t="shared" si="1399"/>
        <v>0</v>
      </c>
      <c r="V7440" s="4" t="str">
        <f t="shared" si="1400"/>
        <v/>
      </c>
      <c r="W7440" s="18" t="str">
        <f>IF(V7440="","",VLOOKUP(L7440,日射量と図３!$A$4:$C$368,3,TRUE)*238.85/100)</f>
        <v/>
      </c>
      <c r="X7440" s="4" t="str">
        <f t="shared" si="1401"/>
        <v/>
      </c>
      <c r="Y7440" s="4" t="str">
        <f t="shared" si="1402"/>
        <v/>
      </c>
      <c r="Z7440" s="4" t="str">
        <f t="shared" si="1403"/>
        <v/>
      </c>
      <c r="AA7440" s="4" t="str">
        <f>IF($V7440="","",IF(Y7440&lt;36,0,IF(AND(36&lt;=Y7440,Y7440&lt;71),VLOOKUP($W7440,日射量と図３!$E$6:$F$34,2,TRUE),IF(AND(71&lt;=Y7440,Y7440&lt;107),VLOOKUP($W7440,日射量と図３!$E$6:$G$34,3,TRUE),IF(AND(107&lt;=Y7440,Y7440&lt;143),VLOOKUP($W7440,日射量と図３!$E$6:$H$34,4,TRUE),VLOOKUP($W7440,日射量と図３!$E$6:$I$34,5,TRUE))))))</f>
        <v/>
      </c>
      <c r="AB7440" s="4" t="str">
        <f>IF($V7440="","",IF(Z7440&lt;36,0,IF(AND(36&lt;=Z7440,Z7440&lt;71),VLOOKUP($W7440,日射量と図３!$E$6:$F$34,2,TRUE),IF(AND(71&lt;=Z7440,Z7440&lt;107),VLOOKUP($W7440,日射量と図３!$E$6:$G$34,3,TRUE),IF(AND(107&lt;=Z7440,Z7440&lt;143),VLOOKUP($W7440,日射量と図３!$E$6:$H$34,4,TRUE),VLOOKUP($W7440,日射量と図３!$E$6:$I$34,5,TRUE))))))</f>
        <v/>
      </c>
      <c r="AC7440" s="382" t="str">
        <f t="shared" si="1407"/>
        <v/>
      </c>
      <c r="AD7440" s="382" t="str">
        <f t="shared" si="1408"/>
        <v/>
      </c>
    </row>
    <row r="7441" spans="11:30" ht="13.5" customHeight="1">
      <c r="K7441" s="4">
        <f t="shared" si="1404"/>
        <v>4</v>
      </c>
      <c r="L7441" s="34">
        <v>43561</v>
      </c>
      <c r="M7441" s="4">
        <v>310</v>
      </c>
      <c r="N7441" s="4">
        <v>22</v>
      </c>
      <c r="O7441" s="31">
        <v>0.875</v>
      </c>
      <c r="P7441" s="35">
        <v>13.11</v>
      </c>
      <c r="Q7441" s="36">
        <f t="shared" si="1405"/>
        <v>16</v>
      </c>
      <c r="R7441" s="4">
        <f t="shared" si="1406"/>
        <v>2.8900000000000006</v>
      </c>
      <c r="S7441" s="31">
        <f t="shared" si="1397"/>
        <v>0.23586805555555557</v>
      </c>
      <c r="T7441" s="31">
        <f t="shared" si="1398"/>
        <v>0.75912037037037028</v>
      </c>
      <c r="U7441" s="4">
        <f t="shared" si="1399"/>
        <v>0</v>
      </c>
      <c r="V7441" s="4" t="str">
        <f t="shared" si="1400"/>
        <v/>
      </c>
      <c r="W7441" s="18" t="str">
        <f>IF(V7441="","",VLOOKUP(L7441,日射量と図３!$A$4:$C$368,3,TRUE)*238.85/100)</f>
        <v/>
      </c>
      <c r="X7441" s="4" t="str">
        <f t="shared" si="1401"/>
        <v/>
      </c>
      <c r="Y7441" s="4" t="str">
        <f t="shared" si="1402"/>
        <v/>
      </c>
      <c r="Z7441" s="4" t="str">
        <f t="shared" si="1403"/>
        <v/>
      </c>
      <c r="AA7441" s="4" t="str">
        <f>IF($V7441="","",IF(Y7441&lt;36,0,IF(AND(36&lt;=Y7441,Y7441&lt;71),VLOOKUP($W7441,日射量と図３!$E$6:$F$34,2,TRUE),IF(AND(71&lt;=Y7441,Y7441&lt;107),VLOOKUP($W7441,日射量と図３!$E$6:$G$34,3,TRUE),IF(AND(107&lt;=Y7441,Y7441&lt;143),VLOOKUP($W7441,日射量と図３!$E$6:$H$34,4,TRUE),VLOOKUP($W7441,日射量と図３!$E$6:$I$34,5,TRUE))))))</f>
        <v/>
      </c>
      <c r="AB7441" s="4" t="str">
        <f>IF($V7441="","",IF(Z7441&lt;36,0,IF(AND(36&lt;=Z7441,Z7441&lt;71),VLOOKUP($W7441,日射量と図３!$E$6:$F$34,2,TRUE),IF(AND(71&lt;=Z7441,Z7441&lt;107),VLOOKUP($W7441,日射量と図３!$E$6:$G$34,3,TRUE),IF(AND(107&lt;=Z7441,Z7441&lt;143),VLOOKUP($W7441,日射量と図３!$E$6:$H$34,4,TRUE),VLOOKUP($W7441,日射量と図３!$E$6:$I$34,5,TRUE))))))</f>
        <v/>
      </c>
      <c r="AC7441" s="382" t="str">
        <f t="shared" si="1407"/>
        <v/>
      </c>
      <c r="AD7441" s="382" t="str">
        <f t="shared" si="1408"/>
        <v/>
      </c>
    </row>
    <row r="7442" spans="11:30" ht="13.5" customHeight="1">
      <c r="K7442" s="4">
        <f t="shared" si="1404"/>
        <v>4</v>
      </c>
      <c r="L7442" s="34">
        <v>43561</v>
      </c>
      <c r="M7442" s="4">
        <v>310</v>
      </c>
      <c r="N7442" s="4">
        <v>23</v>
      </c>
      <c r="O7442" s="31">
        <v>0.91666666666666663</v>
      </c>
      <c r="P7442" s="35">
        <v>12.84</v>
      </c>
      <c r="Q7442" s="36">
        <f t="shared" si="1405"/>
        <v>13</v>
      </c>
      <c r="R7442" s="4">
        <f t="shared" si="1406"/>
        <v>0.16000000000000014</v>
      </c>
      <c r="S7442" s="31">
        <f t="shared" si="1397"/>
        <v>0.23586805555555557</v>
      </c>
      <c r="T7442" s="31">
        <f t="shared" si="1398"/>
        <v>0.75912037037037028</v>
      </c>
      <c r="U7442" s="4">
        <f t="shared" si="1399"/>
        <v>0</v>
      </c>
      <c r="V7442" s="4" t="str">
        <f t="shared" si="1400"/>
        <v/>
      </c>
      <c r="W7442" s="18" t="str">
        <f>IF(V7442="","",VLOOKUP(L7442,日射量と図３!$A$4:$C$368,3,TRUE)*238.85/100)</f>
        <v/>
      </c>
      <c r="X7442" s="4" t="str">
        <f t="shared" si="1401"/>
        <v/>
      </c>
      <c r="Y7442" s="4" t="str">
        <f t="shared" si="1402"/>
        <v/>
      </c>
      <c r="Z7442" s="4" t="str">
        <f t="shared" si="1403"/>
        <v/>
      </c>
      <c r="AA7442" s="4" t="str">
        <f>IF($V7442="","",IF(Y7442&lt;36,0,IF(AND(36&lt;=Y7442,Y7442&lt;71),VLOOKUP($W7442,日射量と図３!$E$6:$F$34,2,TRUE),IF(AND(71&lt;=Y7442,Y7442&lt;107),VLOOKUP($W7442,日射量と図３!$E$6:$G$34,3,TRUE),IF(AND(107&lt;=Y7442,Y7442&lt;143),VLOOKUP($W7442,日射量と図３!$E$6:$H$34,4,TRUE),VLOOKUP($W7442,日射量と図３!$E$6:$I$34,5,TRUE))))))</f>
        <v/>
      </c>
      <c r="AB7442" s="4" t="str">
        <f>IF($V7442="","",IF(Z7442&lt;36,0,IF(AND(36&lt;=Z7442,Z7442&lt;71),VLOOKUP($W7442,日射量と図３!$E$6:$F$34,2,TRUE),IF(AND(71&lt;=Z7442,Z7442&lt;107),VLOOKUP($W7442,日射量と図３!$E$6:$G$34,3,TRUE),IF(AND(107&lt;=Z7442,Z7442&lt;143),VLOOKUP($W7442,日射量と図３!$E$6:$H$34,4,TRUE),VLOOKUP($W7442,日射量と図３!$E$6:$I$34,5,TRUE))))))</f>
        <v/>
      </c>
      <c r="AC7442" s="382" t="str">
        <f t="shared" si="1407"/>
        <v/>
      </c>
      <c r="AD7442" s="382" t="str">
        <f t="shared" si="1408"/>
        <v/>
      </c>
    </row>
    <row r="7443" spans="11:30" ht="13.5" customHeight="1">
      <c r="K7443" s="4">
        <f t="shared" si="1404"/>
        <v>4</v>
      </c>
      <c r="L7443" s="34">
        <v>43561</v>
      </c>
      <c r="M7443" s="4">
        <v>310</v>
      </c>
      <c r="N7443" s="4">
        <v>24</v>
      </c>
      <c r="O7443" s="31">
        <v>0.95833333333333337</v>
      </c>
      <c r="P7443" s="35">
        <v>12.290000000000001</v>
      </c>
      <c r="Q7443" s="36">
        <f t="shared" si="1405"/>
        <v>13</v>
      </c>
      <c r="R7443" s="4">
        <f t="shared" si="1406"/>
        <v>0.70999999999999908</v>
      </c>
      <c r="S7443" s="31">
        <f t="shared" si="1397"/>
        <v>0.23586805555555557</v>
      </c>
      <c r="T7443" s="31">
        <f t="shared" si="1398"/>
        <v>0.75912037037037028</v>
      </c>
      <c r="U7443" s="4">
        <f t="shared" si="1399"/>
        <v>0</v>
      </c>
      <c r="V7443" s="4" t="str">
        <f t="shared" si="1400"/>
        <v/>
      </c>
      <c r="W7443" s="18" t="str">
        <f>IF(V7443="","",VLOOKUP(L7443,日射量と図３!$A$4:$C$368,3,TRUE)*238.85/100)</f>
        <v/>
      </c>
      <c r="X7443" s="4" t="str">
        <f t="shared" si="1401"/>
        <v/>
      </c>
      <c r="Y7443" s="4" t="str">
        <f t="shared" si="1402"/>
        <v/>
      </c>
      <c r="Z7443" s="4" t="str">
        <f t="shared" si="1403"/>
        <v/>
      </c>
      <c r="AA7443" s="4" t="str">
        <f>IF($V7443="","",IF(Y7443&lt;36,0,IF(AND(36&lt;=Y7443,Y7443&lt;71),VLOOKUP($W7443,日射量と図３!$E$6:$F$34,2,TRUE),IF(AND(71&lt;=Y7443,Y7443&lt;107),VLOOKUP($W7443,日射量と図３!$E$6:$G$34,3,TRUE),IF(AND(107&lt;=Y7443,Y7443&lt;143),VLOOKUP($W7443,日射量と図３!$E$6:$H$34,4,TRUE),VLOOKUP($W7443,日射量と図３!$E$6:$I$34,5,TRUE))))))</f>
        <v/>
      </c>
      <c r="AB7443" s="4" t="str">
        <f>IF($V7443="","",IF(Z7443&lt;36,0,IF(AND(36&lt;=Z7443,Z7443&lt;71),VLOOKUP($W7443,日射量と図３!$E$6:$F$34,2,TRUE),IF(AND(71&lt;=Z7443,Z7443&lt;107),VLOOKUP($W7443,日射量と図３!$E$6:$G$34,3,TRUE),IF(AND(107&lt;=Z7443,Z7443&lt;143),VLOOKUP($W7443,日射量と図３!$E$6:$H$34,4,TRUE),VLOOKUP($W7443,日射量と図３!$E$6:$I$34,5,TRUE))))))</f>
        <v/>
      </c>
      <c r="AC7443" s="382" t="str">
        <f t="shared" si="1407"/>
        <v/>
      </c>
      <c r="AD7443" s="382" t="str">
        <f t="shared" si="1408"/>
        <v/>
      </c>
    </row>
    <row r="7444" spans="11:30" ht="13.5" customHeight="1">
      <c r="K7444" s="4">
        <f t="shared" si="1404"/>
        <v>4</v>
      </c>
      <c r="L7444" s="34">
        <v>43562</v>
      </c>
      <c r="M7444" s="4">
        <v>311</v>
      </c>
      <c r="N7444" s="4">
        <v>1</v>
      </c>
      <c r="O7444" s="31">
        <v>0</v>
      </c>
      <c r="P7444" s="35">
        <v>12.059999999999999</v>
      </c>
      <c r="Q7444" s="36">
        <f t="shared" si="1405"/>
        <v>13</v>
      </c>
      <c r="R7444" s="4">
        <f t="shared" si="1406"/>
        <v>0.94000000000000128</v>
      </c>
      <c r="S7444" s="31">
        <f t="shared" si="1397"/>
        <v>0.23586805555555557</v>
      </c>
      <c r="T7444" s="31">
        <f t="shared" si="1398"/>
        <v>0.75912037037037028</v>
      </c>
      <c r="U7444" s="4">
        <f t="shared" si="1399"/>
        <v>0</v>
      </c>
      <c r="V7444" s="4">
        <f t="shared" si="1400"/>
        <v>15.599999999999996</v>
      </c>
      <c r="W7444" s="18">
        <f>IF(V7444="","",VLOOKUP(L7444,日射量と図３!$A$4:$C$368,3,TRUE)*238.85/100)</f>
        <v>31.050499999999996</v>
      </c>
      <c r="X7444" s="4">
        <f t="shared" si="1401"/>
        <v>13</v>
      </c>
      <c r="Y7444" s="4">
        <f t="shared" si="1402"/>
        <v>7.5022199999999968</v>
      </c>
      <c r="Z7444" s="4">
        <f t="shared" si="1403"/>
        <v>8.4570479999999968</v>
      </c>
      <c r="AA7444" s="4">
        <f>IF($V7444="","",IF(Y7444&lt;36,0,IF(AND(36&lt;=Y7444,Y7444&lt;71),VLOOKUP($W7444,日射量と図３!$E$6:$F$34,2,TRUE),IF(AND(71&lt;=Y7444,Y7444&lt;107),VLOOKUP($W7444,日射量と図３!$E$6:$G$34,3,TRUE),IF(AND(107&lt;=Y7444,Y7444&lt;143),VLOOKUP($W7444,日射量と図３!$E$6:$H$34,4,TRUE),VLOOKUP($W7444,日射量と図３!$E$6:$I$34,5,TRUE))))))</f>
        <v>0</v>
      </c>
      <c r="AB7444" s="4">
        <f>IF($V7444="","",IF(Z7444&lt;36,0,IF(AND(36&lt;=Z7444,Z7444&lt;71),VLOOKUP($W7444,日射量と図３!$E$6:$F$34,2,TRUE),IF(AND(71&lt;=Z7444,Z7444&lt;107),VLOOKUP($W7444,日射量と図３!$E$6:$G$34,3,TRUE),IF(AND(107&lt;=Z7444,Z7444&lt;143),VLOOKUP($W7444,日射量と図３!$E$6:$H$34,4,TRUE),VLOOKUP($W7444,日射量と図３!$E$6:$I$34,5,TRUE))))))</f>
        <v>0</v>
      </c>
      <c r="AC7444" s="382">
        <f t="shared" si="1407"/>
        <v>0</v>
      </c>
      <c r="AD7444" s="382">
        <f t="shared" si="1408"/>
        <v>0</v>
      </c>
    </row>
    <row r="7445" spans="11:30" ht="13.5" customHeight="1">
      <c r="K7445" s="4">
        <f t="shared" si="1404"/>
        <v>4</v>
      </c>
      <c r="L7445" s="34">
        <v>43562</v>
      </c>
      <c r="M7445" s="4">
        <v>311</v>
      </c>
      <c r="N7445" s="4">
        <v>2</v>
      </c>
      <c r="O7445" s="31">
        <v>4.1666666666666664E-2</v>
      </c>
      <c r="P7445" s="35">
        <v>11.780000000000001</v>
      </c>
      <c r="Q7445" s="36">
        <f t="shared" si="1405"/>
        <v>13</v>
      </c>
      <c r="R7445" s="4">
        <f t="shared" si="1406"/>
        <v>1.2199999999999989</v>
      </c>
      <c r="S7445" s="31">
        <f t="shared" ref="S7445:S7508" si="1409">VLOOKUP(K7445,$AF$45:$AH$49,2,TRUE)</f>
        <v>0.23586805555555557</v>
      </c>
      <c r="T7445" s="31">
        <f t="shared" ref="T7445:T7508" si="1410">VLOOKUP(K7445,$AF$45:$AH$49,3,TRUE)</f>
        <v>0.75912037037037028</v>
      </c>
      <c r="U7445" s="4">
        <f t="shared" ref="U7445:U7508" si="1411">IF(AND(S7445&lt;O7445,O7445&lt;T7445),R7445,0)</f>
        <v>0</v>
      </c>
      <c r="V7445" s="4" t="str">
        <f t="shared" ref="V7445:V7508" si="1412">IF(N7445=1,SUM(U7445:U7468),"")</f>
        <v/>
      </c>
      <c r="W7445" s="18" t="str">
        <f>IF(V7445="","",VLOOKUP(L7445,日射量と図３!$A$4:$C$368,3,TRUE)*238.85/100)</f>
        <v/>
      </c>
      <c r="X7445" s="4" t="str">
        <f t="shared" ref="X7445:X7508" si="1413">IF(V7445="","",VLOOKUP(K7445,$AF$45:$AJ$49,5,TRUE))</f>
        <v/>
      </c>
      <c r="Y7445" s="4" t="str">
        <f t="shared" si="1402"/>
        <v/>
      </c>
      <c r="Z7445" s="4" t="str">
        <f t="shared" si="1403"/>
        <v/>
      </c>
      <c r="AA7445" s="4" t="str">
        <f>IF($V7445="","",IF(Y7445&lt;36,0,IF(AND(36&lt;=Y7445,Y7445&lt;71),VLOOKUP($W7445,日射量と図３!$E$6:$F$34,2,TRUE),IF(AND(71&lt;=Y7445,Y7445&lt;107),VLOOKUP($W7445,日射量と図３!$E$6:$G$34,3,TRUE),IF(AND(107&lt;=Y7445,Y7445&lt;143),VLOOKUP($W7445,日射量と図３!$E$6:$H$34,4,TRUE),VLOOKUP($W7445,日射量と図３!$E$6:$I$34,5,TRUE))))))</f>
        <v/>
      </c>
      <c r="AB7445" s="4" t="str">
        <f>IF($V7445="","",IF(Z7445&lt;36,0,IF(AND(36&lt;=Z7445,Z7445&lt;71),VLOOKUP($W7445,日射量と図３!$E$6:$F$34,2,TRUE),IF(AND(71&lt;=Z7445,Z7445&lt;107),VLOOKUP($W7445,日射量と図３!$E$6:$G$34,3,TRUE),IF(AND(107&lt;=Z7445,Z7445&lt;143),VLOOKUP($W7445,日射量と図３!$E$6:$H$34,4,TRUE),VLOOKUP($W7445,日射量と図３!$E$6:$I$34,5,TRUE))))))</f>
        <v/>
      </c>
      <c r="AC7445" s="382" t="str">
        <f t="shared" si="1407"/>
        <v/>
      </c>
      <c r="AD7445" s="382" t="str">
        <f t="shared" si="1408"/>
        <v/>
      </c>
    </row>
    <row r="7446" spans="11:30" ht="13.5" customHeight="1">
      <c r="K7446" s="4">
        <f t="shared" si="1404"/>
        <v>4</v>
      </c>
      <c r="L7446" s="34">
        <v>43562</v>
      </c>
      <c r="M7446" s="4">
        <v>311</v>
      </c>
      <c r="N7446" s="4">
        <v>3</v>
      </c>
      <c r="O7446" s="31">
        <v>8.3333333333333329E-2</v>
      </c>
      <c r="P7446" s="35">
        <v>11.51</v>
      </c>
      <c r="Q7446" s="36">
        <f t="shared" si="1405"/>
        <v>13</v>
      </c>
      <c r="R7446" s="4">
        <f t="shared" si="1406"/>
        <v>1.4900000000000002</v>
      </c>
      <c r="S7446" s="31">
        <f t="shared" si="1409"/>
        <v>0.23586805555555557</v>
      </c>
      <c r="T7446" s="31">
        <f t="shared" si="1410"/>
        <v>0.75912037037037028</v>
      </c>
      <c r="U7446" s="4">
        <f t="shared" si="1411"/>
        <v>0</v>
      </c>
      <c r="V7446" s="4" t="str">
        <f t="shared" si="1412"/>
        <v/>
      </c>
      <c r="W7446" s="18" t="str">
        <f>IF(V7446="","",VLOOKUP(L7446,日射量と図３!$A$4:$C$368,3,TRUE)*238.85/100)</f>
        <v/>
      </c>
      <c r="X7446" s="4" t="str">
        <f t="shared" si="1413"/>
        <v/>
      </c>
      <c r="Y7446" s="4" t="str">
        <f t="shared" si="1402"/>
        <v/>
      </c>
      <c r="Z7446" s="4" t="str">
        <f t="shared" si="1403"/>
        <v/>
      </c>
      <c r="AA7446" s="4" t="str">
        <f>IF($V7446="","",IF(Y7446&lt;36,0,IF(AND(36&lt;=Y7446,Y7446&lt;71),VLOOKUP($W7446,日射量と図３!$E$6:$F$34,2,TRUE),IF(AND(71&lt;=Y7446,Y7446&lt;107),VLOOKUP($W7446,日射量と図３!$E$6:$G$34,3,TRUE),IF(AND(107&lt;=Y7446,Y7446&lt;143),VLOOKUP($W7446,日射量と図３!$E$6:$H$34,4,TRUE),VLOOKUP($W7446,日射量と図３!$E$6:$I$34,5,TRUE))))))</f>
        <v/>
      </c>
      <c r="AB7446" s="4" t="str">
        <f>IF($V7446="","",IF(Z7446&lt;36,0,IF(AND(36&lt;=Z7446,Z7446&lt;71),VLOOKUP($W7446,日射量と図３!$E$6:$F$34,2,TRUE),IF(AND(71&lt;=Z7446,Z7446&lt;107),VLOOKUP($W7446,日射量と図３!$E$6:$G$34,3,TRUE),IF(AND(107&lt;=Z7446,Z7446&lt;143),VLOOKUP($W7446,日射量と図３!$E$6:$H$34,4,TRUE),VLOOKUP($W7446,日射量と図３!$E$6:$I$34,5,TRUE))))))</f>
        <v/>
      </c>
      <c r="AC7446" s="382" t="str">
        <f t="shared" si="1407"/>
        <v/>
      </c>
      <c r="AD7446" s="382" t="str">
        <f t="shared" si="1408"/>
        <v/>
      </c>
    </row>
    <row r="7447" spans="11:30" ht="13.5" customHeight="1">
      <c r="K7447" s="4">
        <f t="shared" si="1404"/>
        <v>4</v>
      </c>
      <c r="L7447" s="34">
        <v>43562</v>
      </c>
      <c r="M7447" s="4">
        <v>311</v>
      </c>
      <c r="N7447" s="4">
        <v>4</v>
      </c>
      <c r="O7447" s="31">
        <v>0.125</v>
      </c>
      <c r="P7447" s="35">
        <v>11.190000000000001</v>
      </c>
      <c r="Q7447" s="36">
        <f t="shared" si="1405"/>
        <v>13</v>
      </c>
      <c r="R7447" s="4">
        <f t="shared" si="1406"/>
        <v>1.8099999999999987</v>
      </c>
      <c r="S7447" s="31">
        <f t="shared" si="1409"/>
        <v>0.23586805555555557</v>
      </c>
      <c r="T7447" s="31">
        <f t="shared" si="1410"/>
        <v>0.75912037037037028</v>
      </c>
      <c r="U7447" s="4">
        <f t="shared" si="1411"/>
        <v>0</v>
      </c>
      <c r="V7447" s="4" t="str">
        <f t="shared" si="1412"/>
        <v/>
      </c>
      <c r="W7447" s="18" t="str">
        <f>IF(V7447="","",VLOOKUP(L7447,日射量と図３!$A$4:$C$368,3,TRUE)*238.85/100)</f>
        <v/>
      </c>
      <c r="X7447" s="4" t="str">
        <f t="shared" si="1413"/>
        <v/>
      </c>
      <c r="Y7447" s="4" t="str">
        <f t="shared" si="1402"/>
        <v/>
      </c>
      <c r="Z7447" s="4" t="str">
        <f t="shared" si="1403"/>
        <v/>
      </c>
      <c r="AA7447" s="4" t="str">
        <f>IF($V7447="","",IF(Y7447&lt;36,0,IF(AND(36&lt;=Y7447,Y7447&lt;71),VLOOKUP($W7447,日射量と図３!$E$6:$F$34,2,TRUE),IF(AND(71&lt;=Y7447,Y7447&lt;107),VLOOKUP($W7447,日射量と図３!$E$6:$G$34,3,TRUE),IF(AND(107&lt;=Y7447,Y7447&lt;143),VLOOKUP($W7447,日射量と図３!$E$6:$H$34,4,TRUE),VLOOKUP($W7447,日射量と図３!$E$6:$I$34,5,TRUE))))))</f>
        <v/>
      </c>
      <c r="AB7447" s="4" t="str">
        <f>IF($V7447="","",IF(Z7447&lt;36,0,IF(AND(36&lt;=Z7447,Z7447&lt;71),VLOOKUP($W7447,日射量と図３!$E$6:$F$34,2,TRUE),IF(AND(71&lt;=Z7447,Z7447&lt;107),VLOOKUP($W7447,日射量と図３!$E$6:$G$34,3,TRUE),IF(AND(107&lt;=Z7447,Z7447&lt;143),VLOOKUP($W7447,日射量と図３!$E$6:$H$34,4,TRUE),VLOOKUP($W7447,日射量と図３!$E$6:$I$34,5,TRUE))))))</f>
        <v/>
      </c>
      <c r="AC7447" s="382" t="str">
        <f t="shared" si="1407"/>
        <v/>
      </c>
      <c r="AD7447" s="382" t="str">
        <f t="shared" si="1408"/>
        <v/>
      </c>
    </row>
    <row r="7448" spans="11:30" ht="13.5" customHeight="1">
      <c r="K7448" s="4">
        <f t="shared" si="1404"/>
        <v>4</v>
      </c>
      <c r="L7448" s="34">
        <v>43562</v>
      </c>
      <c r="M7448" s="4">
        <v>311</v>
      </c>
      <c r="N7448" s="4">
        <v>5</v>
      </c>
      <c r="O7448" s="31">
        <v>0.16666666666666666</v>
      </c>
      <c r="P7448" s="35">
        <v>11.03</v>
      </c>
      <c r="Q7448" s="36">
        <f t="shared" si="1405"/>
        <v>15</v>
      </c>
      <c r="R7448" s="4">
        <f t="shared" si="1406"/>
        <v>3.9700000000000006</v>
      </c>
      <c r="S7448" s="31">
        <f t="shared" si="1409"/>
        <v>0.23586805555555557</v>
      </c>
      <c r="T7448" s="31">
        <f t="shared" si="1410"/>
        <v>0.75912037037037028</v>
      </c>
      <c r="U7448" s="4">
        <f t="shared" si="1411"/>
        <v>0</v>
      </c>
      <c r="V7448" s="4" t="str">
        <f t="shared" si="1412"/>
        <v/>
      </c>
      <c r="W7448" s="18" t="str">
        <f>IF(V7448="","",VLOOKUP(L7448,日射量と図３!$A$4:$C$368,3,TRUE)*238.85/100)</f>
        <v/>
      </c>
      <c r="X7448" s="4" t="str">
        <f t="shared" si="1413"/>
        <v/>
      </c>
      <c r="Y7448" s="4" t="str">
        <f t="shared" si="1402"/>
        <v/>
      </c>
      <c r="Z7448" s="4" t="str">
        <f t="shared" si="1403"/>
        <v/>
      </c>
      <c r="AA7448" s="4" t="str">
        <f>IF($V7448="","",IF(Y7448&lt;36,0,IF(AND(36&lt;=Y7448,Y7448&lt;71),VLOOKUP($W7448,日射量と図３!$E$6:$F$34,2,TRUE),IF(AND(71&lt;=Y7448,Y7448&lt;107),VLOOKUP($W7448,日射量と図３!$E$6:$G$34,3,TRUE),IF(AND(107&lt;=Y7448,Y7448&lt;143),VLOOKUP($W7448,日射量と図３!$E$6:$H$34,4,TRUE),VLOOKUP($W7448,日射量と図３!$E$6:$I$34,5,TRUE))))))</f>
        <v/>
      </c>
      <c r="AB7448" s="4" t="str">
        <f>IF($V7448="","",IF(Z7448&lt;36,0,IF(AND(36&lt;=Z7448,Z7448&lt;71),VLOOKUP($W7448,日射量と図３!$E$6:$F$34,2,TRUE),IF(AND(71&lt;=Z7448,Z7448&lt;107),VLOOKUP($W7448,日射量と図３!$E$6:$G$34,3,TRUE),IF(AND(107&lt;=Z7448,Z7448&lt;143),VLOOKUP($W7448,日射量と図３!$E$6:$H$34,4,TRUE),VLOOKUP($W7448,日射量と図３!$E$6:$I$34,5,TRUE))))))</f>
        <v/>
      </c>
      <c r="AC7448" s="382" t="str">
        <f t="shared" si="1407"/>
        <v/>
      </c>
      <c r="AD7448" s="382" t="str">
        <f t="shared" si="1408"/>
        <v/>
      </c>
    </row>
    <row r="7449" spans="11:30" ht="13.5" customHeight="1">
      <c r="K7449" s="4">
        <f t="shared" si="1404"/>
        <v>4</v>
      </c>
      <c r="L7449" s="34">
        <v>43562</v>
      </c>
      <c r="M7449" s="4">
        <v>311</v>
      </c>
      <c r="N7449" s="4">
        <v>6</v>
      </c>
      <c r="O7449" s="31">
        <v>0.20833333333333334</v>
      </c>
      <c r="P7449" s="35">
        <v>10.6</v>
      </c>
      <c r="Q7449" s="36">
        <f t="shared" si="1405"/>
        <v>15</v>
      </c>
      <c r="R7449" s="4">
        <f t="shared" si="1406"/>
        <v>4.4000000000000004</v>
      </c>
      <c r="S7449" s="31">
        <f t="shared" si="1409"/>
        <v>0.23586805555555557</v>
      </c>
      <c r="T7449" s="31">
        <f t="shared" si="1410"/>
        <v>0.75912037037037028</v>
      </c>
      <c r="U7449" s="4">
        <f t="shared" si="1411"/>
        <v>0</v>
      </c>
      <c r="V7449" s="4" t="str">
        <f t="shared" si="1412"/>
        <v/>
      </c>
      <c r="W7449" s="18" t="str">
        <f>IF(V7449="","",VLOOKUP(L7449,日射量と図３!$A$4:$C$368,3,TRUE)*238.85/100)</f>
        <v/>
      </c>
      <c r="X7449" s="4" t="str">
        <f t="shared" si="1413"/>
        <v/>
      </c>
      <c r="Y7449" s="4" t="str">
        <f t="shared" si="1402"/>
        <v/>
      </c>
      <c r="Z7449" s="4" t="str">
        <f t="shared" si="1403"/>
        <v/>
      </c>
      <c r="AA7449" s="4" t="str">
        <f>IF($V7449="","",IF(Y7449&lt;36,0,IF(AND(36&lt;=Y7449,Y7449&lt;71),VLOOKUP($W7449,日射量と図３!$E$6:$F$34,2,TRUE),IF(AND(71&lt;=Y7449,Y7449&lt;107),VLOOKUP($W7449,日射量と図３!$E$6:$G$34,3,TRUE),IF(AND(107&lt;=Y7449,Y7449&lt;143),VLOOKUP($W7449,日射量と図３!$E$6:$H$34,4,TRUE),VLOOKUP($W7449,日射量と図３!$E$6:$I$34,5,TRUE))))))</f>
        <v/>
      </c>
      <c r="AB7449" s="4" t="str">
        <f>IF($V7449="","",IF(Z7449&lt;36,0,IF(AND(36&lt;=Z7449,Z7449&lt;71),VLOOKUP($W7449,日射量と図３!$E$6:$F$34,2,TRUE),IF(AND(71&lt;=Z7449,Z7449&lt;107),VLOOKUP($W7449,日射量と図３!$E$6:$G$34,3,TRUE),IF(AND(107&lt;=Z7449,Z7449&lt;143),VLOOKUP($W7449,日射量と図３!$E$6:$H$34,4,TRUE),VLOOKUP($W7449,日射量と図３!$E$6:$I$34,5,TRUE))))))</f>
        <v/>
      </c>
      <c r="AC7449" s="382" t="str">
        <f t="shared" si="1407"/>
        <v/>
      </c>
      <c r="AD7449" s="382" t="str">
        <f t="shared" si="1408"/>
        <v/>
      </c>
    </row>
    <row r="7450" spans="11:30" ht="13.5" customHeight="1">
      <c r="K7450" s="4">
        <f t="shared" si="1404"/>
        <v>4</v>
      </c>
      <c r="L7450" s="34">
        <v>43562</v>
      </c>
      <c r="M7450" s="4">
        <v>311</v>
      </c>
      <c r="N7450" s="4">
        <v>7</v>
      </c>
      <c r="O7450" s="31">
        <v>0.25</v>
      </c>
      <c r="P7450" s="35">
        <v>10.530000000000001</v>
      </c>
      <c r="Q7450" s="36">
        <f t="shared" si="1405"/>
        <v>15</v>
      </c>
      <c r="R7450" s="4">
        <f t="shared" si="1406"/>
        <v>4.4699999999999989</v>
      </c>
      <c r="S7450" s="31">
        <f t="shared" si="1409"/>
        <v>0.23586805555555557</v>
      </c>
      <c r="T7450" s="31">
        <f t="shared" si="1410"/>
        <v>0.75912037037037028</v>
      </c>
      <c r="U7450" s="4">
        <f t="shared" si="1411"/>
        <v>4.4699999999999989</v>
      </c>
      <c r="V7450" s="4" t="str">
        <f t="shared" si="1412"/>
        <v/>
      </c>
      <c r="W7450" s="18" t="str">
        <f>IF(V7450="","",VLOOKUP(L7450,日射量と図３!$A$4:$C$368,3,TRUE)*238.85/100)</f>
        <v/>
      </c>
      <c r="X7450" s="4" t="str">
        <f t="shared" si="1413"/>
        <v/>
      </c>
      <c r="Y7450" s="4" t="str">
        <f t="shared" si="1402"/>
        <v/>
      </c>
      <c r="Z7450" s="4" t="str">
        <f t="shared" si="1403"/>
        <v/>
      </c>
      <c r="AA7450" s="4" t="str">
        <f>IF($V7450="","",IF(Y7450&lt;36,0,IF(AND(36&lt;=Y7450,Y7450&lt;71),VLOOKUP($W7450,日射量と図３!$E$6:$F$34,2,TRUE),IF(AND(71&lt;=Y7450,Y7450&lt;107),VLOOKUP($W7450,日射量と図３!$E$6:$G$34,3,TRUE),IF(AND(107&lt;=Y7450,Y7450&lt;143),VLOOKUP($W7450,日射量と図３!$E$6:$H$34,4,TRUE),VLOOKUP($W7450,日射量と図３!$E$6:$I$34,5,TRUE))))))</f>
        <v/>
      </c>
      <c r="AB7450" s="4" t="str">
        <f>IF($V7450="","",IF(Z7450&lt;36,0,IF(AND(36&lt;=Z7450,Z7450&lt;71),VLOOKUP($W7450,日射量と図３!$E$6:$F$34,2,TRUE),IF(AND(71&lt;=Z7450,Z7450&lt;107),VLOOKUP($W7450,日射量と図３!$E$6:$G$34,3,TRUE),IF(AND(107&lt;=Z7450,Z7450&lt;143),VLOOKUP($W7450,日射量と図３!$E$6:$H$34,4,TRUE),VLOOKUP($W7450,日射量と図３!$E$6:$I$34,5,TRUE))))))</f>
        <v/>
      </c>
      <c r="AC7450" s="382" t="str">
        <f t="shared" si="1407"/>
        <v/>
      </c>
      <c r="AD7450" s="382" t="str">
        <f t="shared" si="1408"/>
        <v/>
      </c>
    </row>
    <row r="7451" spans="11:30" ht="13.5" customHeight="1">
      <c r="K7451" s="4">
        <f t="shared" si="1404"/>
        <v>4</v>
      </c>
      <c r="L7451" s="34">
        <v>43562</v>
      </c>
      <c r="M7451" s="4">
        <v>311</v>
      </c>
      <c r="N7451" s="4">
        <v>8</v>
      </c>
      <c r="O7451" s="31">
        <v>0.29166666666666669</v>
      </c>
      <c r="P7451" s="35">
        <v>10.7</v>
      </c>
      <c r="Q7451" s="36">
        <f t="shared" si="1405"/>
        <v>12</v>
      </c>
      <c r="R7451" s="4">
        <f t="shared" si="1406"/>
        <v>1.3000000000000007</v>
      </c>
      <c r="S7451" s="31">
        <f t="shared" si="1409"/>
        <v>0.23586805555555557</v>
      </c>
      <c r="T7451" s="31">
        <f t="shared" si="1410"/>
        <v>0.75912037037037028</v>
      </c>
      <c r="U7451" s="4">
        <f t="shared" si="1411"/>
        <v>1.3000000000000007</v>
      </c>
      <c r="V7451" s="4" t="str">
        <f t="shared" si="1412"/>
        <v/>
      </c>
      <c r="W7451" s="18" t="str">
        <f>IF(V7451="","",VLOOKUP(L7451,日射量と図３!$A$4:$C$368,3,TRUE)*238.85/100)</f>
        <v/>
      </c>
      <c r="X7451" s="4" t="str">
        <f t="shared" si="1413"/>
        <v/>
      </c>
      <c r="Y7451" s="4" t="str">
        <f t="shared" si="1402"/>
        <v/>
      </c>
      <c r="Z7451" s="4" t="str">
        <f t="shared" si="1403"/>
        <v/>
      </c>
      <c r="AA7451" s="4" t="str">
        <f>IF($V7451="","",IF(Y7451&lt;36,0,IF(AND(36&lt;=Y7451,Y7451&lt;71),VLOOKUP($W7451,日射量と図３!$E$6:$F$34,2,TRUE),IF(AND(71&lt;=Y7451,Y7451&lt;107),VLOOKUP($W7451,日射量と図３!$E$6:$G$34,3,TRUE),IF(AND(107&lt;=Y7451,Y7451&lt;143),VLOOKUP($W7451,日射量と図３!$E$6:$H$34,4,TRUE),VLOOKUP($W7451,日射量と図３!$E$6:$I$34,5,TRUE))))))</f>
        <v/>
      </c>
      <c r="AB7451" s="4" t="str">
        <f>IF($V7451="","",IF(Z7451&lt;36,0,IF(AND(36&lt;=Z7451,Z7451&lt;71),VLOOKUP($W7451,日射量と図３!$E$6:$F$34,2,TRUE),IF(AND(71&lt;=Z7451,Z7451&lt;107),VLOOKUP($W7451,日射量と図３!$E$6:$G$34,3,TRUE),IF(AND(107&lt;=Z7451,Z7451&lt;143),VLOOKUP($W7451,日射量と図３!$E$6:$H$34,4,TRUE),VLOOKUP($W7451,日射量と図３!$E$6:$I$34,5,TRUE))))))</f>
        <v/>
      </c>
      <c r="AC7451" s="382" t="str">
        <f t="shared" si="1407"/>
        <v/>
      </c>
      <c r="AD7451" s="382" t="str">
        <f t="shared" si="1408"/>
        <v/>
      </c>
    </row>
    <row r="7452" spans="11:30" ht="13.5" customHeight="1">
      <c r="K7452" s="4">
        <f t="shared" si="1404"/>
        <v>4</v>
      </c>
      <c r="L7452" s="34">
        <v>43562</v>
      </c>
      <c r="M7452" s="4">
        <v>311</v>
      </c>
      <c r="N7452" s="4">
        <v>9</v>
      </c>
      <c r="O7452" s="31">
        <v>0.33333333333333331</v>
      </c>
      <c r="P7452" s="35">
        <v>11.53</v>
      </c>
      <c r="Q7452" s="36">
        <f t="shared" si="1405"/>
        <v>12</v>
      </c>
      <c r="R7452" s="4">
        <f t="shared" si="1406"/>
        <v>0.47000000000000064</v>
      </c>
      <c r="S7452" s="31">
        <f t="shared" si="1409"/>
        <v>0.23586805555555557</v>
      </c>
      <c r="T7452" s="31">
        <f t="shared" si="1410"/>
        <v>0.75912037037037028</v>
      </c>
      <c r="U7452" s="4">
        <f t="shared" si="1411"/>
        <v>0.47000000000000064</v>
      </c>
      <c r="V7452" s="4" t="str">
        <f t="shared" si="1412"/>
        <v/>
      </c>
      <c r="W7452" s="18" t="str">
        <f>IF(V7452="","",VLOOKUP(L7452,日射量と図３!$A$4:$C$368,3,TRUE)*238.85/100)</f>
        <v/>
      </c>
      <c r="X7452" s="4" t="str">
        <f t="shared" si="1413"/>
        <v/>
      </c>
      <c r="Y7452" s="4" t="str">
        <f t="shared" si="1402"/>
        <v/>
      </c>
      <c r="Z7452" s="4" t="str">
        <f t="shared" si="1403"/>
        <v/>
      </c>
      <c r="AA7452" s="4" t="str">
        <f>IF($V7452="","",IF(Y7452&lt;36,0,IF(AND(36&lt;=Y7452,Y7452&lt;71),VLOOKUP($W7452,日射量と図３!$E$6:$F$34,2,TRUE),IF(AND(71&lt;=Y7452,Y7452&lt;107),VLOOKUP($W7452,日射量と図３!$E$6:$G$34,3,TRUE),IF(AND(107&lt;=Y7452,Y7452&lt;143),VLOOKUP($W7452,日射量と図３!$E$6:$H$34,4,TRUE),VLOOKUP($W7452,日射量と図３!$E$6:$I$34,5,TRUE))))))</f>
        <v/>
      </c>
      <c r="AB7452" s="4" t="str">
        <f>IF($V7452="","",IF(Z7452&lt;36,0,IF(AND(36&lt;=Z7452,Z7452&lt;71),VLOOKUP($W7452,日射量と図３!$E$6:$F$34,2,TRUE),IF(AND(71&lt;=Z7452,Z7452&lt;107),VLOOKUP($W7452,日射量と図３!$E$6:$G$34,3,TRUE),IF(AND(107&lt;=Z7452,Z7452&lt;143),VLOOKUP($W7452,日射量と図３!$E$6:$H$34,4,TRUE),VLOOKUP($W7452,日射量と図３!$E$6:$I$34,5,TRUE))))))</f>
        <v/>
      </c>
      <c r="AC7452" s="382" t="str">
        <f t="shared" si="1407"/>
        <v/>
      </c>
      <c r="AD7452" s="382" t="str">
        <f t="shared" si="1408"/>
        <v/>
      </c>
    </row>
    <row r="7453" spans="11:30" ht="13.5" customHeight="1">
      <c r="K7453" s="4">
        <f t="shared" si="1404"/>
        <v>4</v>
      </c>
      <c r="L7453" s="34">
        <v>43562</v>
      </c>
      <c r="M7453" s="4">
        <v>311</v>
      </c>
      <c r="N7453" s="4">
        <v>10</v>
      </c>
      <c r="O7453" s="31">
        <v>0.375</v>
      </c>
      <c r="P7453" s="35">
        <v>12.34</v>
      </c>
      <c r="Q7453" s="36">
        <f t="shared" si="1405"/>
        <v>12</v>
      </c>
      <c r="R7453" s="4">
        <f t="shared" si="1406"/>
        <v>0</v>
      </c>
      <c r="S7453" s="31">
        <f t="shared" si="1409"/>
        <v>0.23586805555555557</v>
      </c>
      <c r="T7453" s="31">
        <f t="shared" si="1410"/>
        <v>0.75912037037037028</v>
      </c>
      <c r="U7453" s="4">
        <f t="shared" si="1411"/>
        <v>0</v>
      </c>
      <c r="V7453" s="4" t="str">
        <f t="shared" si="1412"/>
        <v/>
      </c>
      <c r="W7453" s="18" t="str">
        <f>IF(V7453="","",VLOOKUP(L7453,日射量と図３!$A$4:$C$368,3,TRUE)*238.85/100)</f>
        <v/>
      </c>
      <c r="X7453" s="4" t="str">
        <f t="shared" si="1413"/>
        <v/>
      </c>
      <c r="Y7453" s="4" t="str">
        <f t="shared" si="1402"/>
        <v/>
      </c>
      <c r="Z7453" s="4" t="str">
        <f t="shared" si="1403"/>
        <v/>
      </c>
      <c r="AA7453" s="4" t="str">
        <f>IF($V7453="","",IF(Y7453&lt;36,0,IF(AND(36&lt;=Y7453,Y7453&lt;71),VLOOKUP($W7453,日射量と図３!$E$6:$F$34,2,TRUE),IF(AND(71&lt;=Y7453,Y7453&lt;107),VLOOKUP($W7453,日射量と図３!$E$6:$G$34,3,TRUE),IF(AND(107&lt;=Y7453,Y7453&lt;143),VLOOKUP($W7453,日射量と図３!$E$6:$H$34,4,TRUE),VLOOKUP($W7453,日射量と図３!$E$6:$I$34,5,TRUE))))))</f>
        <v/>
      </c>
      <c r="AB7453" s="4" t="str">
        <f>IF($V7453="","",IF(Z7453&lt;36,0,IF(AND(36&lt;=Z7453,Z7453&lt;71),VLOOKUP($W7453,日射量と図３!$E$6:$F$34,2,TRUE),IF(AND(71&lt;=Z7453,Z7453&lt;107),VLOOKUP($W7453,日射量と図３!$E$6:$G$34,3,TRUE),IF(AND(107&lt;=Z7453,Z7453&lt;143),VLOOKUP($W7453,日射量と図３!$E$6:$H$34,4,TRUE),VLOOKUP($W7453,日射量と図３!$E$6:$I$34,5,TRUE))))))</f>
        <v/>
      </c>
      <c r="AC7453" s="382" t="str">
        <f t="shared" si="1407"/>
        <v/>
      </c>
      <c r="AD7453" s="382" t="str">
        <f t="shared" si="1408"/>
        <v/>
      </c>
    </row>
    <row r="7454" spans="11:30" ht="13.5" customHeight="1">
      <c r="K7454" s="4">
        <f t="shared" si="1404"/>
        <v>4</v>
      </c>
      <c r="L7454" s="34">
        <v>43562</v>
      </c>
      <c r="M7454" s="4">
        <v>311</v>
      </c>
      <c r="N7454" s="4">
        <v>11</v>
      </c>
      <c r="O7454" s="31">
        <v>0.41666666666666669</v>
      </c>
      <c r="P7454" s="35">
        <v>13.330000000000002</v>
      </c>
      <c r="Q7454" s="36">
        <f t="shared" si="1405"/>
        <v>12</v>
      </c>
      <c r="R7454" s="4">
        <f t="shared" si="1406"/>
        <v>0</v>
      </c>
      <c r="S7454" s="31">
        <f t="shared" si="1409"/>
        <v>0.23586805555555557</v>
      </c>
      <c r="T7454" s="31">
        <f t="shared" si="1410"/>
        <v>0.75912037037037028</v>
      </c>
      <c r="U7454" s="4">
        <f t="shared" si="1411"/>
        <v>0</v>
      </c>
      <c r="V7454" s="4" t="str">
        <f t="shared" si="1412"/>
        <v/>
      </c>
      <c r="W7454" s="18" t="str">
        <f>IF(V7454="","",VLOOKUP(L7454,日射量と図３!$A$4:$C$368,3,TRUE)*238.85/100)</f>
        <v/>
      </c>
      <c r="X7454" s="4" t="str">
        <f t="shared" si="1413"/>
        <v/>
      </c>
      <c r="Y7454" s="4" t="str">
        <f t="shared" si="1402"/>
        <v/>
      </c>
      <c r="Z7454" s="4" t="str">
        <f t="shared" si="1403"/>
        <v/>
      </c>
      <c r="AA7454" s="4" t="str">
        <f>IF($V7454="","",IF(Y7454&lt;36,0,IF(AND(36&lt;=Y7454,Y7454&lt;71),VLOOKUP($W7454,日射量と図３!$E$6:$F$34,2,TRUE),IF(AND(71&lt;=Y7454,Y7454&lt;107),VLOOKUP($W7454,日射量と図３!$E$6:$G$34,3,TRUE),IF(AND(107&lt;=Y7454,Y7454&lt;143),VLOOKUP($W7454,日射量と図３!$E$6:$H$34,4,TRUE),VLOOKUP($W7454,日射量と図３!$E$6:$I$34,5,TRUE))))))</f>
        <v/>
      </c>
      <c r="AB7454" s="4" t="str">
        <f>IF($V7454="","",IF(Z7454&lt;36,0,IF(AND(36&lt;=Z7454,Z7454&lt;71),VLOOKUP($W7454,日射量と図３!$E$6:$F$34,2,TRUE),IF(AND(71&lt;=Z7454,Z7454&lt;107),VLOOKUP($W7454,日射量と図３!$E$6:$G$34,3,TRUE),IF(AND(107&lt;=Z7454,Z7454&lt;143),VLOOKUP($W7454,日射量と図３!$E$6:$H$34,4,TRUE),VLOOKUP($W7454,日射量と図３!$E$6:$I$34,5,TRUE))))))</f>
        <v/>
      </c>
      <c r="AC7454" s="382" t="str">
        <f t="shared" si="1407"/>
        <v/>
      </c>
      <c r="AD7454" s="382" t="str">
        <f t="shared" si="1408"/>
        <v/>
      </c>
    </row>
    <row r="7455" spans="11:30" ht="13.5" customHeight="1">
      <c r="K7455" s="4">
        <f t="shared" si="1404"/>
        <v>4</v>
      </c>
      <c r="L7455" s="34">
        <v>43562</v>
      </c>
      <c r="M7455" s="4">
        <v>311</v>
      </c>
      <c r="N7455" s="4">
        <v>12</v>
      </c>
      <c r="O7455" s="31">
        <v>0.45833333333333331</v>
      </c>
      <c r="P7455" s="35">
        <v>13.670000000000002</v>
      </c>
      <c r="Q7455" s="36">
        <f t="shared" si="1405"/>
        <v>12</v>
      </c>
      <c r="R7455" s="4">
        <f t="shared" si="1406"/>
        <v>0</v>
      </c>
      <c r="S7455" s="31">
        <f t="shared" si="1409"/>
        <v>0.23586805555555557</v>
      </c>
      <c r="T7455" s="31">
        <f t="shared" si="1410"/>
        <v>0.75912037037037028</v>
      </c>
      <c r="U7455" s="4">
        <f t="shared" si="1411"/>
        <v>0</v>
      </c>
      <c r="V7455" s="4" t="str">
        <f t="shared" si="1412"/>
        <v/>
      </c>
      <c r="W7455" s="18" t="str">
        <f>IF(V7455="","",VLOOKUP(L7455,日射量と図３!$A$4:$C$368,3,TRUE)*238.85/100)</f>
        <v/>
      </c>
      <c r="X7455" s="4" t="str">
        <f t="shared" si="1413"/>
        <v/>
      </c>
      <c r="Y7455" s="4" t="str">
        <f t="shared" ref="Y7455:Y7518" si="1414">IF(V7455="","",$AH$30*V7455/(($AG$18/$AH$18)*X7455))</f>
        <v/>
      </c>
      <c r="Z7455" s="4" t="str">
        <f t="shared" ref="Z7455:Z7518" si="1415">IF(V7455="","",$AH$30*V7455/(($AG$19/$AH$19)*X7455))</f>
        <v/>
      </c>
      <c r="AA7455" s="4" t="str">
        <f>IF($V7455="","",IF(Y7455&lt;36,0,IF(AND(36&lt;=Y7455,Y7455&lt;71),VLOOKUP($W7455,日射量と図３!$E$6:$F$34,2,TRUE),IF(AND(71&lt;=Y7455,Y7455&lt;107),VLOOKUP($W7455,日射量と図３!$E$6:$G$34,3,TRUE),IF(AND(107&lt;=Y7455,Y7455&lt;143),VLOOKUP($W7455,日射量と図３!$E$6:$H$34,4,TRUE),VLOOKUP($W7455,日射量と図３!$E$6:$I$34,5,TRUE))))))</f>
        <v/>
      </c>
      <c r="AB7455" s="4" t="str">
        <f>IF($V7455="","",IF(Z7455&lt;36,0,IF(AND(36&lt;=Z7455,Z7455&lt;71),VLOOKUP($W7455,日射量と図３!$E$6:$F$34,2,TRUE),IF(AND(71&lt;=Z7455,Z7455&lt;107),VLOOKUP($W7455,日射量と図３!$E$6:$G$34,3,TRUE),IF(AND(107&lt;=Z7455,Z7455&lt;143),VLOOKUP($W7455,日射量と図３!$E$6:$H$34,4,TRUE),VLOOKUP($W7455,日射量と図３!$E$6:$I$34,5,TRUE))))))</f>
        <v/>
      </c>
      <c r="AC7455" s="382" t="str">
        <f t="shared" si="1407"/>
        <v/>
      </c>
      <c r="AD7455" s="382" t="str">
        <f t="shared" si="1408"/>
        <v/>
      </c>
    </row>
    <row r="7456" spans="11:30" ht="13.5" customHeight="1">
      <c r="K7456" s="4">
        <f t="shared" si="1404"/>
        <v>4</v>
      </c>
      <c r="L7456" s="34">
        <v>43562</v>
      </c>
      <c r="M7456" s="4">
        <v>311</v>
      </c>
      <c r="N7456" s="4">
        <v>13</v>
      </c>
      <c r="O7456" s="31">
        <v>0.5</v>
      </c>
      <c r="P7456" s="35">
        <v>13.979999999999999</v>
      </c>
      <c r="Q7456" s="36">
        <f t="shared" si="1405"/>
        <v>12</v>
      </c>
      <c r="R7456" s="4">
        <f t="shared" si="1406"/>
        <v>0</v>
      </c>
      <c r="S7456" s="31">
        <f t="shared" si="1409"/>
        <v>0.23586805555555557</v>
      </c>
      <c r="T7456" s="31">
        <f t="shared" si="1410"/>
        <v>0.75912037037037028</v>
      </c>
      <c r="U7456" s="4">
        <f t="shared" si="1411"/>
        <v>0</v>
      </c>
      <c r="V7456" s="4" t="str">
        <f t="shared" si="1412"/>
        <v/>
      </c>
      <c r="W7456" s="18" t="str">
        <f>IF(V7456="","",VLOOKUP(L7456,日射量と図３!$A$4:$C$368,3,TRUE)*238.85/100)</f>
        <v/>
      </c>
      <c r="X7456" s="4" t="str">
        <f t="shared" si="1413"/>
        <v/>
      </c>
      <c r="Y7456" s="4" t="str">
        <f t="shared" si="1414"/>
        <v/>
      </c>
      <c r="Z7456" s="4" t="str">
        <f t="shared" si="1415"/>
        <v/>
      </c>
      <c r="AA7456" s="4" t="str">
        <f>IF($V7456="","",IF(Y7456&lt;36,0,IF(AND(36&lt;=Y7456,Y7456&lt;71),VLOOKUP($W7456,日射量と図３!$E$6:$F$34,2,TRUE),IF(AND(71&lt;=Y7456,Y7456&lt;107),VLOOKUP($W7456,日射量と図３!$E$6:$G$34,3,TRUE),IF(AND(107&lt;=Y7456,Y7456&lt;143),VLOOKUP($W7456,日射量と図３!$E$6:$H$34,4,TRUE),VLOOKUP($W7456,日射量と図３!$E$6:$I$34,5,TRUE))))))</f>
        <v/>
      </c>
      <c r="AB7456" s="4" t="str">
        <f>IF($V7456="","",IF(Z7456&lt;36,0,IF(AND(36&lt;=Z7456,Z7456&lt;71),VLOOKUP($W7456,日射量と図３!$E$6:$F$34,2,TRUE),IF(AND(71&lt;=Z7456,Z7456&lt;107),VLOOKUP($W7456,日射量と図３!$E$6:$G$34,3,TRUE),IF(AND(107&lt;=Z7456,Z7456&lt;143),VLOOKUP($W7456,日射量と図３!$E$6:$H$34,4,TRUE),VLOOKUP($W7456,日射量と図３!$E$6:$I$34,5,TRUE))))))</f>
        <v/>
      </c>
      <c r="AC7456" s="382" t="str">
        <f t="shared" si="1407"/>
        <v/>
      </c>
      <c r="AD7456" s="382" t="str">
        <f t="shared" si="1408"/>
        <v/>
      </c>
    </row>
    <row r="7457" spans="11:30" ht="13.5" customHeight="1">
      <c r="K7457" s="4">
        <f t="shared" si="1404"/>
        <v>4</v>
      </c>
      <c r="L7457" s="34">
        <v>43562</v>
      </c>
      <c r="M7457" s="4">
        <v>311</v>
      </c>
      <c r="N7457" s="4">
        <v>14</v>
      </c>
      <c r="O7457" s="31">
        <v>0.54166666666666663</v>
      </c>
      <c r="P7457" s="35">
        <v>14.220000000000002</v>
      </c>
      <c r="Q7457" s="36">
        <f t="shared" si="1405"/>
        <v>12</v>
      </c>
      <c r="R7457" s="4">
        <f t="shared" si="1406"/>
        <v>0</v>
      </c>
      <c r="S7457" s="31">
        <f t="shared" si="1409"/>
        <v>0.23586805555555557</v>
      </c>
      <c r="T7457" s="31">
        <f t="shared" si="1410"/>
        <v>0.75912037037037028</v>
      </c>
      <c r="U7457" s="4">
        <f t="shared" si="1411"/>
        <v>0</v>
      </c>
      <c r="V7457" s="4" t="str">
        <f t="shared" si="1412"/>
        <v/>
      </c>
      <c r="W7457" s="18" t="str">
        <f>IF(V7457="","",VLOOKUP(L7457,日射量と図３!$A$4:$C$368,3,TRUE)*238.85/100)</f>
        <v/>
      </c>
      <c r="X7457" s="4" t="str">
        <f t="shared" si="1413"/>
        <v/>
      </c>
      <c r="Y7457" s="4" t="str">
        <f t="shared" si="1414"/>
        <v/>
      </c>
      <c r="Z7457" s="4" t="str">
        <f t="shared" si="1415"/>
        <v/>
      </c>
      <c r="AA7457" s="4" t="str">
        <f>IF($V7457="","",IF(Y7457&lt;36,0,IF(AND(36&lt;=Y7457,Y7457&lt;71),VLOOKUP($W7457,日射量と図３!$E$6:$F$34,2,TRUE),IF(AND(71&lt;=Y7457,Y7457&lt;107),VLOOKUP($W7457,日射量と図３!$E$6:$G$34,3,TRUE),IF(AND(107&lt;=Y7457,Y7457&lt;143),VLOOKUP($W7457,日射量と図３!$E$6:$H$34,4,TRUE),VLOOKUP($W7457,日射量と図３!$E$6:$I$34,5,TRUE))))))</f>
        <v/>
      </c>
      <c r="AB7457" s="4" t="str">
        <f>IF($V7457="","",IF(Z7457&lt;36,0,IF(AND(36&lt;=Z7457,Z7457&lt;71),VLOOKUP($W7457,日射量と図３!$E$6:$F$34,2,TRUE),IF(AND(71&lt;=Z7457,Z7457&lt;107),VLOOKUP($W7457,日射量と図３!$E$6:$G$34,3,TRUE),IF(AND(107&lt;=Z7457,Z7457&lt;143),VLOOKUP($W7457,日射量と図３!$E$6:$H$34,4,TRUE),VLOOKUP($W7457,日射量と図３!$E$6:$I$34,5,TRUE))))))</f>
        <v/>
      </c>
      <c r="AC7457" s="382" t="str">
        <f t="shared" si="1407"/>
        <v/>
      </c>
      <c r="AD7457" s="382" t="str">
        <f t="shared" si="1408"/>
        <v/>
      </c>
    </row>
    <row r="7458" spans="11:30" ht="13.5" customHeight="1">
      <c r="K7458" s="4">
        <f t="shared" si="1404"/>
        <v>4</v>
      </c>
      <c r="L7458" s="34">
        <v>43562</v>
      </c>
      <c r="M7458" s="4">
        <v>311</v>
      </c>
      <c r="N7458" s="4">
        <v>15</v>
      </c>
      <c r="O7458" s="31">
        <v>0.58333333333333337</v>
      </c>
      <c r="P7458" s="35">
        <v>14.929999999999998</v>
      </c>
      <c r="Q7458" s="36">
        <f t="shared" si="1405"/>
        <v>12</v>
      </c>
      <c r="R7458" s="4">
        <f t="shared" si="1406"/>
        <v>0</v>
      </c>
      <c r="S7458" s="31">
        <f t="shared" si="1409"/>
        <v>0.23586805555555557</v>
      </c>
      <c r="T7458" s="31">
        <f t="shared" si="1410"/>
        <v>0.75912037037037028</v>
      </c>
      <c r="U7458" s="4">
        <f t="shared" si="1411"/>
        <v>0</v>
      </c>
      <c r="V7458" s="4" t="str">
        <f t="shared" si="1412"/>
        <v/>
      </c>
      <c r="W7458" s="18" t="str">
        <f>IF(V7458="","",VLOOKUP(L7458,日射量と図３!$A$4:$C$368,3,TRUE)*238.85/100)</f>
        <v/>
      </c>
      <c r="X7458" s="4" t="str">
        <f t="shared" si="1413"/>
        <v/>
      </c>
      <c r="Y7458" s="4" t="str">
        <f t="shared" si="1414"/>
        <v/>
      </c>
      <c r="Z7458" s="4" t="str">
        <f t="shared" si="1415"/>
        <v/>
      </c>
      <c r="AA7458" s="4" t="str">
        <f>IF($V7458="","",IF(Y7458&lt;36,0,IF(AND(36&lt;=Y7458,Y7458&lt;71),VLOOKUP($W7458,日射量と図３!$E$6:$F$34,2,TRUE),IF(AND(71&lt;=Y7458,Y7458&lt;107),VLOOKUP($W7458,日射量と図３!$E$6:$G$34,3,TRUE),IF(AND(107&lt;=Y7458,Y7458&lt;143),VLOOKUP($W7458,日射量と図３!$E$6:$H$34,4,TRUE),VLOOKUP($W7458,日射量と図３!$E$6:$I$34,5,TRUE))))))</f>
        <v/>
      </c>
      <c r="AB7458" s="4" t="str">
        <f>IF($V7458="","",IF(Z7458&lt;36,0,IF(AND(36&lt;=Z7458,Z7458&lt;71),VLOOKUP($W7458,日射量と図３!$E$6:$F$34,2,TRUE),IF(AND(71&lt;=Z7458,Z7458&lt;107),VLOOKUP($W7458,日射量と図３!$E$6:$G$34,3,TRUE),IF(AND(107&lt;=Z7458,Z7458&lt;143),VLOOKUP($W7458,日射量と図３!$E$6:$H$34,4,TRUE),VLOOKUP($W7458,日射量と図３!$E$6:$I$34,5,TRUE))))))</f>
        <v/>
      </c>
      <c r="AC7458" s="382" t="str">
        <f t="shared" si="1407"/>
        <v/>
      </c>
      <c r="AD7458" s="382" t="str">
        <f t="shared" si="1408"/>
        <v/>
      </c>
    </row>
    <row r="7459" spans="11:30" ht="13.5" customHeight="1">
      <c r="K7459" s="4">
        <f t="shared" si="1404"/>
        <v>4</v>
      </c>
      <c r="L7459" s="34">
        <v>43562</v>
      </c>
      <c r="M7459" s="4">
        <v>311</v>
      </c>
      <c r="N7459" s="4">
        <v>16</v>
      </c>
      <c r="O7459" s="31">
        <v>0.625</v>
      </c>
      <c r="P7459" s="35">
        <v>14.459999999999999</v>
      </c>
      <c r="Q7459" s="36">
        <f t="shared" si="1405"/>
        <v>16</v>
      </c>
      <c r="R7459" s="4">
        <f t="shared" si="1406"/>
        <v>1.5400000000000009</v>
      </c>
      <c r="S7459" s="31">
        <f t="shared" si="1409"/>
        <v>0.23586805555555557</v>
      </c>
      <c r="T7459" s="31">
        <f t="shared" si="1410"/>
        <v>0.75912037037037028</v>
      </c>
      <c r="U7459" s="4">
        <f t="shared" si="1411"/>
        <v>1.5400000000000009</v>
      </c>
      <c r="V7459" s="4" t="str">
        <f t="shared" si="1412"/>
        <v/>
      </c>
      <c r="W7459" s="18" t="str">
        <f>IF(V7459="","",VLOOKUP(L7459,日射量と図３!$A$4:$C$368,3,TRUE)*238.85/100)</f>
        <v/>
      </c>
      <c r="X7459" s="4" t="str">
        <f t="shared" si="1413"/>
        <v/>
      </c>
      <c r="Y7459" s="4" t="str">
        <f t="shared" si="1414"/>
        <v/>
      </c>
      <c r="Z7459" s="4" t="str">
        <f t="shared" si="1415"/>
        <v/>
      </c>
      <c r="AA7459" s="4" t="str">
        <f>IF($V7459="","",IF(Y7459&lt;36,0,IF(AND(36&lt;=Y7459,Y7459&lt;71),VLOOKUP($W7459,日射量と図３!$E$6:$F$34,2,TRUE),IF(AND(71&lt;=Y7459,Y7459&lt;107),VLOOKUP($W7459,日射量と図３!$E$6:$G$34,3,TRUE),IF(AND(107&lt;=Y7459,Y7459&lt;143),VLOOKUP($W7459,日射量と図３!$E$6:$H$34,4,TRUE),VLOOKUP($W7459,日射量と図３!$E$6:$I$34,5,TRUE))))))</f>
        <v/>
      </c>
      <c r="AB7459" s="4" t="str">
        <f>IF($V7459="","",IF(Z7459&lt;36,0,IF(AND(36&lt;=Z7459,Z7459&lt;71),VLOOKUP($W7459,日射量と図３!$E$6:$F$34,2,TRUE),IF(AND(71&lt;=Z7459,Z7459&lt;107),VLOOKUP($W7459,日射量と図３!$E$6:$G$34,3,TRUE),IF(AND(107&lt;=Z7459,Z7459&lt;143),VLOOKUP($W7459,日射量と図３!$E$6:$H$34,4,TRUE),VLOOKUP($W7459,日射量と図３!$E$6:$I$34,5,TRUE))))))</f>
        <v/>
      </c>
      <c r="AC7459" s="382" t="str">
        <f t="shared" si="1407"/>
        <v/>
      </c>
      <c r="AD7459" s="382" t="str">
        <f t="shared" si="1408"/>
        <v/>
      </c>
    </row>
    <row r="7460" spans="11:30" ht="13.5" customHeight="1">
      <c r="K7460" s="4">
        <f t="shared" si="1404"/>
        <v>4</v>
      </c>
      <c r="L7460" s="34">
        <v>43562</v>
      </c>
      <c r="M7460" s="4">
        <v>311</v>
      </c>
      <c r="N7460" s="4">
        <v>17</v>
      </c>
      <c r="O7460" s="31">
        <v>0.66666666666666663</v>
      </c>
      <c r="P7460" s="35">
        <v>14.160000000000002</v>
      </c>
      <c r="Q7460" s="36">
        <f t="shared" si="1405"/>
        <v>16</v>
      </c>
      <c r="R7460" s="4">
        <f t="shared" si="1406"/>
        <v>1.8399999999999981</v>
      </c>
      <c r="S7460" s="31">
        <f t="shared" si="1409"/>
        <v>0.23586805555555557</v>
      </c>
      <c r="T7460" s="31">
        <f t="shared" si="1410"/>
        <v>0.75912037037037028</v>
      </c>
      <c r="U7460" s="4">
        <f t="shared" si="1411"/>
        <v>1.8399999999999981</v>
      </c>
      <c r="V7460" s="4" t="str">
        <f t="shared" si="1412"/>
        <v/>
      </c>
      <c r="W7460" s="18" t="str">
        <f>IF(V7460="","",VLOOKUP(L7460,日射量と図３!$A$4:$C$368,3,TRUE)*238.85/100)</f>
        <v/>
      </c>
      <c r="X7460" s="4" t="str">
        <f t="shared" si="1413"/>
        <v/>
      </c>
      <c r="Y7460" s="4" t="str">
        <f t="shared" si="1414"/>
        <v/>
      </c>
      <c r="Z7460" s="4" t="str">
        <f t="shared" si="1415"/>
        <v/>
      </c>
      <c r="AA7460" s="4" t="str">
        <f>IF($V7460="","",IF(Y7460&lt;36,0,IF(AND(36&lt;=Y7460,Y7460&lt;71),VLOOKUP($W7460,日射量と図３!$E$6:$F$34,2,TRUE),IF(AND(71&lt;=Y7460,Y7460&lt;107),VLOOKUP($W7460,日射量と図３!$E$6:$G$34,3,TRUE),IF(AND(107&lt;=Y7460,Y7460&lt;143),VLOOKUP($W7460,日射量と図３!$E$6:$H$34,4,TRUE),VLOOKUP($W7460,日射量と図３!$E$6:$I$34,5,TRUE))))))</f>
        <v/>
      </c>
      <c r="AB7460" s="4" t="str">
        <f>IF($V7460="","",IF(Z7460&lt;36,0,IF(AND(36&lt;=Z7460,Z7460&lt;71),VLOOKUP($W7460,日射量と図３!$E$6:$F$34,2,TRUE),IF(AND(71&lt;=Z7460,Z7460&lt;107),VLOOKUP($W7460,日射量と図３!$E$6:$G$34,3,TRUE),IF(AND(107&lt;=Z7460,Z7460&lt;143),VLOOKUP($W7460,日射量と図３!$E$6:$H$34,4,TRUE),VLOOKUP($W7460,日射量と図３!$E$6:$I$34,5,TRUE))))))</f>
        <v/>
      </c>
      <c r="AC7460" s="382" t="str">
        <f t="shared" si="1407"/>
        <v/>
      </c>
      <c r="AD7460" s="382" t="str">
        <f t="shared" si="1408"/>
        <v/>
      </c>
    </row>
    <row r="7461" spans="11:30" ht="13.5" customHeight="1">
      <c r="K7461" s="4">
        <f t="shared" si="1404"/>
        <v>4</v>
      </c>
      <c r="L7461" s="34">
        <v>43562</v>
      </c>
      <c r="M7461" s="4">
        <v>311</v>
      </c>
      <c r="N7461" s="4">
        <v>18</v>
      </c>
      <c r="O7461" s="31">
        <v>0.70833333333333337</v>
      </c>
      <c r="P7461" s="35">
        <v>13.440000000000001</v>
      </c>
      <c r="Q7461" s="36">
        <f t="shared" si="1405"/>
        <v>16</v>
      </c>
      <c r="R7461" s="4">
        <f t="shared" si="1406"/>
        <v>2.5599999999999987</v>
      </c>
      <c r="S7461" s="31">
        <f t="shared" si="1409"/>
        <v>0.23586805555555557</v>
      </c>
      <c r="T7461" s="31">
        <f t="shared" si="1410"/>
        <v>0.75912037037037028</v>
      </c>
      <c r="U7461" s="4">
        <f t="shared" si="1411"/>
        <v>2.5599999999999987</v>
      </c>
      <c r="V7461" s="4" t="str">
        <f t="shared" si="1412"/>
        <v/>
      </c>
      <c r="W7461" s="18" t="str">
        <f>IF(V7461="","",VLOOKUP(L7461,日射量と図３!$A$4:$C$368,3,TRUE)*238.85/100)</f>
        <v/>
      </c>
      <c r="X7461" s="4" t="str">
        <f t="shared" si="1413"/>
        <v/>
      </c>
      <c r="Y7461" s="4" t="str">
        <f t="shared" si="1414"/>
        <v/>
      </c>
      <c r="Z7461" s="4" t="str">
        <f t="shared" si="1415"/>
        <v/>
      </c>
      <c r="AA7461" s="4" t="str">
        <f>IF($V7461="","",IF(Y7461&lt;36,0,IF(AND(36&lt;=Y7461,Y7461&lt;71),VLOOKUP($W7461,日射量と図３!$E$6:$F$34,2,TRUE),IF(AND(71&lt;=Y7461,Y7461&lt;107),VLOOKUP($W7461,日射量と図３!$E$6:$G$34,3,TRUE),IF(AND(107&lt;=Y7461,Y7461&lt;143),VLOOKUP($W7461,日射量と図３!$E$6:$H$34,4,TRUE),VLOOKUP($W7461,日射量と図３!$E$6:$I$34,5,TRUE))))))</f>
        <v/>
      </c>
      <c r="AB7461" s="4" t="str">
        <f>IF($V7461="","",IF(Z7461&lt;36,0,IF(AND(36&lt;=Z7461,Z7461&lt;71),VLOOKUP($W7461,日射量と図３!$E$6:$F$34,2,TRUE),IF(AND(71&lt;=Z7461,Z7461&lt;107),VLOOKUP($W7461,日射量と図３!$E$6:$G$34,3,TRUE),IF(AND(107&lt;=Z7461,Z7461&lt;143),VLOOKUP($W7461,日射量と図３!$E$6:$H$34,4,TRUE),VLOOKUP($W7461,日射量と図３!$E$6:$I$34,5,TRUE))))))</f>
        <v/>
      </c>
      <c r="AC7461" s="382" t="str">
        <f t="shared" si="1407"/>
        <v/>
      </c>
      <c r="AD7461" s="382" t="str">
        <f t="shared" si="1408"/>
        <v/>
      </c>
    </row>
    <row r="7462" spans="11:30" ht="13.5" customHeight="1">
      <c r="K7462" s="4">
        <f t="shared" si="1404"/>
        <v>4</v>
      </c>
      <c r="L7462" s="34">
        <v>43562</v>
      </c>
      <c r="M7462" s="4">
        <v>311</v>
      </c>
      <c r="N7462" s="4">
        <v>19</v>
      </c>
      <c r="O7462" s="31">
        <v>0.75</v>
      </c>
      <c r="P7462" s="35">
        <v>12.580000000000002</v>
      </c>
      <c r="Q7462" s="36">
        <f t="shared" si="1405"/>
        <v>16</v>
      </c>
      <c r="R7462" s="4">
        <f t="shared" si="1406"/>
        <v>3.4199999999999982</v>
      </c>
      <c r="S7462" s="31">
        <f t="shared" si="1409"/>
        <v>0.23586805555555557</v>
      </c>
      <c r="T7462" s="31">
        <f t="shared" si="1410"/>
        <v>0.75912037037037028</v>
      </c>
      <c r="U7462" s="4">
        <f t="shared" si="1411"/>
        <v>3.4199999999999982</v>
      </c>
      <c r="V7462" s="4" t="str">
        <f t="shared" si="1412"/>
        <v/>
      </c>
      <c r="W7462" s="18" t="str">
        <f>IF(V7462="","",VLOOKUP(L7462,日射量と図３!$A$4:$C$368,3,TRUE)*238.85/100)</f>
        <v/>
      </c>
      <c r="X7462" s="4" t="str">
        <f t="shared" si="1413"/>
        <v/>
      </c>
      <c r="Y7462" s="4" t="str">
        <f t="shared" si="1414"/>
        <v/>
      </c>
      <c r="Z7462" s="4" t="str">
        <f t="shared" si="1415"/>
        <v/>
      </c>
      <c r="AA7462" s="4" t="str">
        <f>IF($V7462="","",IF(Y7462&lt;36,0,IF(AND(36&lt;=Y7462,Y7462&lt;71),VLOOKUP($W7462,日射量と図３!$E$6:$F$34,2,TRUE),IF(AND(71&lt;=Y7462,Y7462&lt;107),VLOOKUP($W7462,日射量と図３!$E$6:$G$34,3,TRUE),IF(AND(107&lt;=Y7462,Y7462&lt;143),VLOOKUP($W7462,日射量と図３!$E$6:$H$34,4,TRUE),VLOOKUP($W7462,日射量と図３!$E$6:$I$34,5,TRUE))))))</f>
        <v/>
      </c>
      <c r="AB7462" s="4" t="str">
        <f>IF($V7462="","",IF(Z7462&lt;36,0,IF(AND(36&lt;=Z7462,Z7462&lt;71),VLOOKUP($W7462,日射量と図３!$E$6:$F$34,2,TRUE),IF(AND(71&lt;=Z7462,Z7462&lt;107),VLOOKUP($W7462,日射量と図３!$E$6:$G$34,3,TRUE),IF(AND(107&lt;=Z7462,Z7462&lt;143),VLOOKUP($W7462,日射量と図３!$E$6:$H$34,4,TRUE),VLOOKUP($W7462,日射量と図３!$E$6:$I$34,5,TRUE))))))</f>
        <v/>
      </c>
      <c r="AC7462" s="382" t="str">
        <f t="shared" si="1407"/>
        <v/>
      </c>
      <c r="AD7462" s="382" t="str">
        <f t="shared" si="1408"/>
        <v/>
      </c>
    </row>
    <row r="7463" spans="11:30" ht="13.5" customHeight="1">
      <c r="K7463" s="4">
        <f t="shared" si="1404"/>
        <v>4</v>
      </c>
      <c r="L7463" s="34">
        <v>43562</v>
      </c>
      <c r="M7463" s="4">
        <v>311</v>
      </c>
      <c r="N7463" s="4">
        <v>20</v>
      </c>
      <c r="O7463" s="31">
        <v>0.79166666666666663</v>
      </c>
      <c r="P7463" s="35">
        <v>11.979999999999999</v>
      </c>
      <c r="Q7463" s="36">
        <f t="shared" si="1405"/>
        <v>16</v>
      </c>
      <c r="R7463" s="4">
        <f t="shared" si="1406"/>
        <v>4.0200000000000014</v>
      </c>
      <c r="S7463" s="31">
        <f t="shared" si="1409"/>
        <v>0.23586805555555557</v>
      </c>
      <c r="T7463" s="31">
        <f t="shared" si="1410"/>
        <v>0.75912037037037028</v>
      </c>
      <c r="U7463" s="4">
        <f t="shared" si="1411"/>
        <v>0</v>
      </c>
      <c r="V7463" s="4" t="str">
        <f t="shared" si="1412"/>
        <v/>
      </c>
      <c r="W7463" s="18" t="str">
        <f>IF(V7463="","",VLOOKUP(L7463,日射量と図３!$A$4:$C$368,3,TRUE)*238.85/100)</f>
        <v/>
      </c>
      <c r="X7463" s="4" t="str">
        <f t="shared" si="1413"/>
        <v/>
      </c>
      <c r="Y7463" s="4" t="str">
        <f t="shared" si="1414"/>
        <v/>
      </c>
      <c r="Z7463" s="4" t="str">
        <f t="shared" si="1415"/>
        <v/>
      </c>
      <c r="AA7463" s="4" t="str">
        <f>IF($V7463="","",IF(Y7463&lt;36,0,IF(AND(36&lt;=Y7463,Y7463&lt;71),VLOOKUP($W7463,日射量と図３!$E$6:$F$34,2,TRUE),IF(AND(71&lt;=Y7463,Y7463&lt;107),VLOOKUP($W7463,日射量と図３!$E$6:$G$34,3,TRUE),IF(AND(107&lt;=Y7463,Y7463&lt;143),VLOOKUP($W7463,日射量と図３!$E$6:$H$34,4,TRUE),VLOOKUP($W7463,日射量と図３!$E$6:$I$34,5,TRUE))))))</f>
        <v/>
      </c>
      <c r="AB7463" s="4" t="str">
        <f>IF($V7463="","",IF(Z7463&lt;36,0,IF(AND(36&lt;=Z7463,Z7463&lt;71),VLOOKUP($W7463,日射量と図３!$E$6:$F$34,2,TRUE),IF(AND(71&lt;=Z7463,Z7463&lt;107),VLOOKUP($W7463,日射量と図３!$E$6:$G$34,3,TRUE),IF(AND(107&lt;=Z7463,Z7463&lt;143),VLOOKUP($W7463,日射量と図３!$E$6:$H$34,4,TRUE),VLOOKUP($W7463,日射量と図３!$E$6:$I$34,5,TRUE))))))</f>
        <v/>
      </c>
      <c r="AC7463" s="382" t="str">
        <f t="shared" si="1407"/>
        <v/>
      </c>
      <c r="AD7463" s="382" t="str">
        <f t="shared" si="1408"/>
        <v/>
      </c>
    </row>
    <row r="7464" spans="11:30" ht="13.5" customHeight="1">
      <c r="K7464" s="4">
        <f t="shared" si="1404"/>
        <v>4</v>
      </c>
      <c r="L7464" s="34">
        <v>43562</v>
      </c>
      <c r="M7464" s="4">
        <v>311</v>
      </c>
      <c r="N7464" s="4">
        <v>21</v>
      </c>
      <c r="O7464" s="31">
        <v>0.83333333333333337</v>
      </c>
      <c r="P7464" s="35">
        <v>11.629999999999999</v>
      </c>
      <c r="Q7464" s="36">
        <f t="shared" si="1405"/>
        <v>16</v>
      </c>
      <c r="R7464" s="4">
        <f t="shared" si="1406"/>
        <v>4.370000000000001</v>
      </c>
      <c r="S7464" s="31">
        <f t="shared" si="1409"/>
        <v>0.23586805555555557</v>
      </c>
      <c r="T7464" s="31">
        <f t="shared" si="1410"/>
        <v>0.75912037037037028</v>
      </c>
      <c r="U7464" s="4">
        <f t="shared" si="1411"/>
        <v>0</v>
      </c>
      <c r="V7464" s="4" t="str">
        <f t="shared" si="1412"/>
        <v/>
      </c>
      <c r="W7464" s="18" t="str">
        <f>IF(V7464="","",VLOOKUP(L7464,日射量と図３!$A$4:$C$368,3,TRUE)*238.85/100)</f>
        <v/>
      </c>
      <c r="X7464" s="4" t="str">
        <f t="shared" si="1413"/>
        <v/>
      </c>
      <c r="Y7464" s="4" t="str">
        <f t="shared" si="1414"/>
        <v/>
      </c>
      <c r="Z7464" s="4" t="str">
        <f t="shared" si="1415"/>
        <v/>
      </c>
      <c r="AA7464" s="4" t="str">
        <f>IF($V7464="","",IF(Y7464&lt;36,0,IF(AND(36&lt;=Y7464,Y7464&lt;71),VLOOKUP($W7464,日射量と図３!$E$6:$F$34,2,TRUE),IF(AND(71&lt;=Y7464,Y7464&lt;107),VLOOKUP($W7464,日射量と図３!$E$6:$G$34,3,TRUE),IF(AND(107&lt;=Y7464,Y7464&lt;143),VLOOKUP($W7464,日射量と図３!$E$6:$H$34,4,TRUE),VLOOKUP($W7464,日射量と図３!$E$6:$I$34,5,TRUE))))))</f>
        <v/>
      </c>
      <c r="AB7464" s="4" t="str">
        <f>IF($V7464="","",IF(Z7464&lt;36,0,IF(AND(36&lt;=Z7464,Z7464&lt;71),VLOOKUP($W7464,日射量と図３!$E$6:$F$34,2,TRUE),IF(AND(71&lt;=Z7464,Z7464&lt;107),VLOOKUP($W7464,日射量と図３!$E$6:$G$34,3,TRUE),IF(AND(107&lt;=Z7464,Z7464&lt;143),VLOOKUP($W7464,日射量と図３!$E$6:$H$34,4,TRUE),VLOOKUP($W7464,日射量と図３!$E$6:$I$34,5,TRUE))))))</f>
        <v/>
      </c>
      <c r="AC7464" s="382" t="str">
        <f t="shared" si="1407"/>
        <v/>
      </c>
      <c r="AD7464" s="382" t="str">
        <f t="shared" si="1408"/>
        <v/>
      </c>
    </row>
    <row r="7465" spans="11:30" ht="13.5" customHeight="1">
      <c r="K7465" s="4">
        <f t="shared" si="1404"/>
        <v>4</v>
      </c>
      <c r="L7465" s="34">
        <v>43562</v>
      </c>
      <c r="M7465" s="4">
        <v>311</v>
      </c>
      <c r="N7465" s="4">
        <v>22</v>
      </c>
      <c r="O7465" s="31">
        <v>0.875</v>
      </c>
      <c r="P7465" s="35">
        <v>11.26</v>
      </c>
      <c r="Q7465" s="36">
        <f t="shared" si="1405"/>
        <v>16</v>
      </c>
      <c r="R7465" s="4">
        <f t="shared" si="1406"/>
        <v>4.74</v>
      </c>
      <c r="S7465" s="31">
        <f t="shared" si="1409"/>
        <v>0.23586805555555557</v>
      </c>
      <c r="T7465" s="31">
        <f t="shared" si="1410"/>
        <v>0.75912037037037028</v>
      </c>
      <c r="U7465" s="4">
        <f t="shared" si="1411"/>
        <v>0</v>
      </c>
      <c r="V7465" s="4" t="str">
        <f t="shared" si="1412"/>
        <v/>
      </c>
      <c r="W7465" s="18" t="str">
        <f>IF(V7465="","",VLOOKUP(L7465,日射量と図３!$A$4:$C$368,3,TRUE)*238.85/100)</f>
        <v/>
      </c>
      <c r="X7465" s="4" t="str">
        <f t="shared" si="1413"/>
        <v/>
      </c>
      <c r="Y7465" s="4" t="str">
        <f t="shared" si="1414"/>
        <v/>
      </c>
      <c r="Z7465" s="4" t="str">
        <f t="shared" si="1415"/>
        <v/>
      </c>
      <c r="AA7465" s="4" t="str">
        <f>IF($V7465="","",IF(Y7465&lt;36,0,IF(AND(36&lt;=Y7465,Y7465&lt;71),VLOOKUP($W7465,日射量と図３!$E$6:$F$34,2,TRUE),IF(AND(71&lt;=Y7465,Y7465&lt;107),VLOOKUP($W7465,日射量と図３!$E$6:$G$34,3,TRUE),IF(AND(107&lt;=Y7465,Y7465&lt;143),VLOOKUP($W7465,日射量と図３!$E$6:$H$34,4,TRUE),VLOOKUP($W7465,日射量と図３!$E$6:$I$34,5,TRUE))))))</f>
        <v/>
      </c>
      <c r="AB7465" s="4" t="str">
        <f>IF($V7465="","",IF(Z7465&lt;36,0,IF(AND(36&lt;=Z7465,Z7465&lt;71),VLOOKUP($W7465,日射量と図３!$E$6:$F$34,2,TRUE),IF(AND(71&lt;=Z7465,Z7465&lt;107),VLOOKUP($W7465,日射量と図３!$E$6:$G$34,3,TRUE),IF(AND(107&lt;=Z7465,Z7465&lt;143),VLOOKUP($W7465,日射量と図３!$E$6:$H$34,4,TRUE),VLOOKUP($W7465,日射量と図３!$E$6:$I$34,5,TRUE))))))</f>
        <v/>
      </c>
      <c r="AC7465" s="382" t="str">
        <f t="shared" si="1407"/>
        <v/>
      </c>
      <c r="AD7465" s="382" t="str">
        <f t="shared" si="1408"/>
        <v/>
      </c>
    </row>
    <row r="7466" spans="11:30" ht="13.5" customHeight="1">
      <c r="K7466" s="4">
        <f t="shared" si="1404"/>
        <v>4</v>
      </c>
      <c r="L7466" s="34">
        <v>43562</v>
      </c>
      <c r="M7466" s="4">
        <v>311</v>
      </c>
      <c r="N7466" s="4">
        <v>23</v>
      </c>
      <c r="O7466" s="31">
        <v>0.91666666666666663</v>
      </c>
      <c r="P7466" s="35">
        <v>10.83</v>
      </c>
      <c r="Q7466" s="36">
        <f t="shared" si="1405"/>
        <v>13</v>
      </c>
      <c r="R7466" s="4">
        <f t="shared" si="1406"/>
        <v>2.17</v>
      </c>
      <c r="S7466" s="31">
        <f t="shared" si="1409"/>
        <v>0.23586805555555557</v>
      </c>
      <c r="T7466" s="31">
        <f t="shared" si="1410"/>
        <v>0.75912037037037028</v>
      </c>
      <c r="U7466" s="4">
        <f t="shared" si="1411"/>
        <v>0</v>
      </c>
      <c r="V7466" s="4" t="str">
        <f t="shared" si="1412"/>
        <v/>
      </c>
      <c r="W7466" s="18" t="str">
        <f>IF(V7466="","",VLOOKUP(L7466,日射量と図３!$A$4:$C$368,3,TRUE)*238.85/100)</f>
        <v/>
      </c>
      <c r="X7466" s="4" t="str">
        <f t="shared" si="1413"/>
        <v/>
      </c>
      <c r="Y7466" s="4" t="str">
        <f t="shared" si="1414"/>
        <v/>
      </c>
      <c r="Z7466" s="4" t="str">
        <f t="shared" si="1415"/>
        <v/>
      </c>
      <c r="AA7466" s="4" t="str">
        <f>IF($V7466="","",IF(Y7466&lt;36,0,IF(AND(36&lt;=Y7466,Y7466&lt;71),VLOOKUP($W7466,日射量と図３!$E$6:$F$34,2,TRUE),IF(AND(71&lt;=Y7466,Y7466&lt;107),VLOOKUP($W7466,日射量と図３!$E$6:$G$34,3,TRUE),IF(AND(107&lt;=Y7466,Y7466&lt;143),VLOOKUP($W7466,日射量と図３!$E$6:$H$34,4,TRUE),VLOOKUP($W7466,日射量と図３!$E$6:$I$34,5,TRUE))))))</f>
        <v/>
      </c>
      <c r="AB7466" s="4" t="str">
        <f>IF($V7466="","",IF(Z7466&lt;36,0,IF(AND(36&lt;=Z7466,Z7466&lt;71),VLOOKUP($W7466,日射量と図３!$E$6:$F$34,2,TRUE),IF(AND(71&lt;=Z7466,Z7466&lt;107),VLOOKUP($W7466,日射量と図３!$E$6:$G$34,3,TRUE),IF(AND(107&lt;=Z7466,Z7466&lt;143),VLOOKUP($W7466,日射量と図３!$E$6:$H$34,4,TRUE),VLOOKUP($W7466,日射量と図３!$E$6:$I$34,5,TRUE))))))</f>
        <v/>
      </c>
      <c r="AC7466" s="382" t="str">
        <f t="shared" si="1407"/>
        <v/>
      </c>
      <c r="AD7466" s="382" t="str">
        <f t="shared" si="1408"/>
        <v/>
      </c>
    </row>
    <row r="7467" spans="11:30" ht="13.5" customHeight="1">
      <c r="K7467" s="4">
        <f t="shared" si="1404"/>
        <v>4</v>
      </c>
      <c r="L7467" s="34">
        <v>43562</v>
      </c>
      <c r="M7467" s="4">
        <v>311</v>
      </c>
      <c r="N7467" s="4">
        <v>24</v>
      </c>
      <c r="O7467" s="31">
        <v>0.95833333333333337</v>
      </c>
      <c r="P7467" s="35">
        <v>10.459999999999997</v>
      </c>
      <c r="Q7467" s="36">
        <f t="shared" si="1405"/>
        <v>13</v>
      </c>
      <c r="R7467" s="4">
        <f t="shared" si="1406"/>
        <v>2.5400000000000027</v>
      </c>
      <c r="S7467" s="31">
        <f t="shared" si="1409"/>
        <v>0.23586805555555557</v>
      </c>
      <c r="T7467" s="31">
        <f t="shared" si="1410"/>
        <v>0.75912037037037028</v>
      </c>
      <c r="U7467" s="4">
        <f t="shared" si="1411"/>
        <v>0</v>
      </c>
      <c r="V7467" s="4" t="str">
        <f t="shared" si="1412"/>
        <v/>
      </c>
      <c r="W7467" s="18" t="str">
        <f>IF(V7467="","",VLOOKUP(L7467,日射量と図３!$A$4:$C$368,3,TRUE)*238.85/100)</f>
        <v/>
      </c>
      <c r="X7467" s="4" t="str">
        <f t="shared" si="1413"/>
        <v/>
      </c>
      <c r="Y7467" s="4" t="str">
        <f t="shared" si="1414"/>
        <v/>
      </c>
      <c r="Z7467" s="4" t="str">
        <f t="shared" si="1415"/>
        <v/>
      </c>
      <c r="AA7467" s="4" t="str">
        <f>IF($V7467="","",IF(Y7467&lt;36,0,IF(AND(36&lt;=Y7467,Y7467&lt;71),VLOOKUP($W7467,日射量と図３!$E$6:$F$34,2,TRUE),IF(AND(71&lt;=Y7467,Y7467&lt;107),VLOOKUP($W7467,日射量と図３!$E$6:$G$34,3,TRUE),IF(AND(107&lt;=Y7467,Y7467&lt;143),VLOOKUP($W7467,日射量と図３!$E$6:$H$34,4,TRUE),VLOOKUP($W7467,日射量と図３!$E$6:$I$34,5,TRUE))))))</f>
        <v/>
      </c>
      <c r="AB7467" s="4" t="str">
        <f>IF($V7467="","",IF(Z7467&lt;36,0,IF(AND(36&lt;=Z7467,Z7467&lt;71),VLOOKUP($W7467,日射量と図３!$E$6:$F$34,2,TRUE),IF(AND(71&lt;=Z7467,Z7467&lt;107),VLOOKUP($W7467,日射量と図３!$E$6:$G$34,3,TRUE),IF(AND(107&lt;=Z7467,Z7467&lt;143),VLOOKUP($W7467,日射量と図３!$E$6:$H$34,4,TRUE),VLOOKUP($W7467,日射量と図３!$E$6:$I$34,5,TRUE))))))</f>
        <v/>
      </c>
      <c r="AC7467" s="382" t="str">
        <f t="shared" si="1407"/>
        <v/>
      </c>
      <c r="AD7467" s="382" t="str">
        <f t="shared" si="1408"/>
        <v/>
      </c>
    </row>
    <row r="7468" spans="11:30" ht="13.5" customHeight="1">
      <c r="K7468" s="4">
        <f t="shared" si="1404"/>
        <v>4</v>
      </c>
      <c r="L7468" s="34">
        <v>43563</v>
      </c>
      <c r="M7468" s="4">
        <v>312</v>
      </c>
      <c r="N7468" s="4">
        <v>1</v>
      </c>
      <c r="O7468" s="31">
        <v>0</v>
      </c>
      <c r="P7468" s="35">
        <v>10.130000000000001</v>
      </c>
      <c r="Q7468" s="36">
        <f t="shared" si="1405"/>
        <v>13</v>
      </c>
      <c r="R7468" s="4">
        <f t="shared" si="1406"/>
        <v>2.8699999999999992</v>
      </c>
      <c r="S7468" s="31">
        <f t="shared" si="1409"/>
        <v>0.23586805555555557</v>
      </c>
      <c r="T7468" s="31">
        <f t="shared" si="1410"/>
        <v>0.75912037037037028</v>
      </c>
      <c r="U7468" s="4">
        <f t="shared" si="1411"/>
        <v>0</v>
      </c>
      <c r="V7468" s="4">
        <f t="shared" si="1412"/>
        <v>11.010000000000003</v>
      </c>
      <c r="W7468" s="18">
        <f>IF(V7468="","",VLOOKUP(L7468,日射量と図３!$A$4:$C$368,3,TRUE)*238.85/100)</f>
        <v>42.993000000000002</v>
      </c>
      <c r="X7468" s="4">
        <f t="shared" si="1413"/>
        <v>13</v>
      </c>
      <c r="Y7468" s="4">
        <f t="shared" si="1414"/>
        <v>5.2948360384615389</v>
      </c>
      <c r="Z7468" s="4">
        <f t="shared" si="1415"/>
        <v>5.9687242615384628</v>
      </c>
      <c r="AA7468" s="4">
        <f>IF($V7468="","",IF(Y7468&lt;36,0,IF(AND(36&lt;=Y7468,Y7468&lt;71),VLOOKUP($W7468,日射量と図３!$E$6:$F$34,2,TRUE),IF(AND(71&lt;=Y7468,Y7468&lt;107),VLOOKUP($W7468,日射量と図３!$E$6:$G$34,3,TRUE),IF(AND(107&lt;=Y7468,Y7468&lt;143),VLOOKUP($W7468,日射量と図３!$E$6:$H$34,4,TRUE),VLOOKUP($W7468,日射量と図３!$E$6:$I$34,5,TRUE))))))</f>
        <v>0</v>
      </c>
      <c r="AB7468" s="4">
        <f>IF($V7468="","",IF(Z7468&lt;36,0,IF(AND(36&lt;=Z7468,Z7468&lt;71),VLOOKUP($W7468,日射量と図３!$E$6:$F$34,2,TRUE),IF(AND(71&lt;=Z7468,Z7468&lt;107),VLOOKUP($W7468,日射量と図３!$E$6:$G$34,3,TRUE),IF(AND(107&lt;=Z7468,Z7468&lt;143),VLOOKUP($W7468,日射量と図３!$E$6:$H$34,4,TRUE),VLOOKUP($W7468,日射量と図３!$E$6:$I$34,5,TRUE))))))</f>
        <v>0</v>
      </c>
      <c r="AC7468" s="382">
        <f t="shared" si="1407"/>
        <v>0</v>
      </c>
      <c r="AD7468" s="382">
        <f t="shared" si="1408"/>
        <v>0</v>
      </c>
    </row>
    <row r="7469" spans="11:30" ht="13.5" customHeight="1">
      <c r="K7469" s="4">
        <f t="shared" si="1404"/>
        <v>4</v>
      </c>
      <c r="L7469" s="34">
        <v>43563</v>
      </c>
      <c r="M7469" s="4">
        <v>312</v>
      </c>
      <c r="N7469" s="4">
        <v>2</v>
      </c>
      <c r="O7469" s="31">
        <v>4.1666666666666664E-2</v>
      </c>
      <c r="P7469" s="35">
        <v>9.8100000000000023</v>
      </c>
      <c r="Q7469" s="36">
        <f t="shared" si="1405"/>
        <v>13</v>
      </c>
      <c r="R7469" s="4">
        <f t="shared" si="1406"/>
        <v>3.1899999999999977</v>
      </c>
      <c r="S7469" s="31">
        <f t="shared" si="1409"/>
        <v>0.23586805555555557</v>
      </c>
      <c r="T7469" s="31">
        <f t="shared" si="1410"/>
        <v>0.75912037037037028</v>
      </c>
      <c r="U7469" s="4">
        <f t="shared" si="1411"/>
        <v>0</v>
      </c>
      <c r="V7469" s="4" t="str">
        <f t="shared" si="1412"/>
        <v/>
      </c>
      <c r="W7469" s="18" t="str">
        <f>IF(V7469="","",VLOOKUP(L7469,日射量と図３!$A$4:$C$368,3,TRUE)*238.85/100)</f>
        <v/>
      </c>
      <c r="X7469" s="4" t="str">
        <f t="shared" si="1413"/>
        <v/>
      </c>
      <c r="Y7469" s="4" t="str">
        <f t="shared" si="1414"/>
        <v/>
      </c>
      <c r="Z7469" s="4" t="str">
        <f t="shared" si="1415"/>
        <v/>
      </c>
      <c r="AA7469" s="4" t="str">
        <f>IF($V7469="","",IF(Y7469&lt;36,0,IF(AND(36&lt;=Y7469,Y7469&lt;71),VLOOKUP($W7469,日射量と図３!$E$6:$F$34,2,TRUE),IF(AND(71&lt;=Y7469,Y7469&lt;107),VLOOKUP($W7469,日射量と図３!$E$6:$G$34,3,TRUE),IF(AND(107&lt;=Y7469,Y7469&lt;143),VLOOKUP($W7469,日射量と図３!$E$6:$H$34,4,TRUE),VLOOKUP($W7469,日射量と図３!$E$6:$I$34,5,TRUE))))))</f>
        <v/>
      </c>
      <c r="AB7469" s="4" t="str">
        <f>IF($V7469="","",IF(Z7469&lt;36,0,IF(AND(36&lt;=Z7469,Z7469&lt;71),VLOOKUP($W7469,日射量と図３!$E$6:$F$34,2,TRUE),IF(AND(71&lt;=Z7469,Z7469&lt;107),VLOOKUP($W7469,日射量と図３!$E$6:$G$34,3,TRUE),IF(AND(107&lt;=Z7469,Z7469&lt;143),VLOOKUP($W7469,日射量と図３!$E$6:$H$34,4,TRUE),VLOOKUP($W7469,日射量と図３!$E$6:$I$34,5,TRUE))))))</f>
        <v/>
      </c>
      <c r="AC7469" s="382" t="str">
        <f t="shared" si="1407"/>
        <v/>
      </c>
      <c r="AD7469" s="382" t="str">
        <f t="shared" si="1408"/>
        <v/>
      </c>
    </row>
    <row r="7470" spans="11:30" ht="13.5" customHeight="1">
      <c r="K7470" s="4">
        <f t="shared" si="1404"/>
        <v>4</v>
      </c>
      <c r="L7470" s="34">
        <v>43563</v>
      </c>
      <c r="M7470" s="4">
        <v>312</v>
      </c>
      <c r="N7470" s="4">
        <v>3</v>
      </c>
      <c r="O7470" s="31">
        <v>8.3333333333333329E-2</v>
      </c>
      <c r="P7470" s="35">
        <v>9.61</v>
      </c>
      <c r="Q7470" s="36">
        <f t="shared" si="1405"/>
        <v>13</v>
      </c>
      <c r="R7470" s="4">
        <f t="shared" si="1406"/>
        <v>3.3900000000000006</v>
      </c>
      <c r="S7470" s="31">
        <f t="shared" si="1409"/>
        <v>0.23586805555555557</v>
      </c>
      <c r="T7470" s="31">
        <f t="shared" si="1410"/>
        <v>0.75912037037037028</v>
      </c>
      <c r="U7470" s="4">
        <f t="shared" si="1411"/>
        <v>0</v>
      </c>
      <c r="V7470" s="4" t="str">
        <f t="shared" si="1412"/>
        <v/>
      </c>
      <c r="W7470" s="18" t="str">
        <f>IF(V7470="","",VLOOKUP(L7470,日射量と図３!$A$4:$C$368,3,TRUE)*238.85/100)</f>
        <v/>
      </c>
      <c r="X7470" s="4" t="str">
        <f t="shared" si="1413"/>
        <v/>
      </c>
      <c r="Y7470" s="4" t="str">
        <f t="shared" si="1414"/>
        <v/>
      </c>
      <c r="Z7470" s="4" t="str">
        <f t="shared" si="1415"/>
        <v/>
      </c>
      <c r="AA7470" s="4" t="str">
        <f>IF($V7470="","",IF(Y7470&lt;36,0,IF(AND(36&lt;=Y7470,Y7470&lt;71),VLOOKUP($W7470,日射量と図３!$E$6:$F$34,2,TRUE),IF(AND(71&lt;=Y7470,Y7470&lt;107),VLOOKUP($W7470,日射量と図３!$E$6:$G$34,3,TRUE),IF(AND(107&lt;=Y7470,Y7470&lt;143),VLOOKUP($W7470,日射量と図３!$E$6:$H$34,4,TRUE),VLOOKUP($W7470,日射量と図３!$E$6:$I$34,5,TRUE))))))</f>
        <v/>
      </c>
      <c r="AB7470" s="4" t="str">
        <f>IF($V7470="","",IF(Z7470&lt;36,0,IF(AND(36&lt;=Z7470,Z7470&lt;71),VLOOKUP($W7470,日射量と図３!$E$6:$F$34,2,TRUE),IF(AND(71&lt;=Z7470,Z7470&lt;107),VLOOKUP($W7470,日射量と図３!$E$6:$G$34,3,TRUE),IF(AND(107&lt;=Z7470,Z7470&lt;143),VLOOKUP($W7470,日射量と図３!$E$6:$H$34,4,TRUE),VLOOKUP($W7470,日射量と図３!$E$6:$I$34,5,TRUE))))))</f>
        <v/>
      </c>
      <c r="AC7470" s="382" t="str">
        <f t="shared" si="1407"/>
        <v/>
      </c>
      <c r="AD7470" s="382" t="str">
        <f t="shared" si="1408"/>
        <v/>
      </c>
    </row>
    <row r="7471" spans="11:30" ht="13.5" customHeight="1">
      <c r="K7471" s="4">
        <f t="shared" si="1404"/>
        <v>4</v>
      </c>
      <c r="L7471" s="34">
        <v>43563</v>
      </c>
      <c r="M7471" s="4">
        <v>312</v>
      </c>
      <c r="N7471" s="4">
        <v>4</v>
      </c>
      <c r="O7471" s="31">
        <v>0.125</v>
      </c>
      <c r="P7471" s="35">
        <v>9.31</v>
      </c>
      <c r="Q7471" s="36">
        <f t="shared" si="1405"/>
        <v>13</v>
      </c>
      <c r="R7471" s="4">
        <f t="shared" si="1406"/>
        <v>3.6899999999999995</v>
      </c>
      <c r="S7471" s="31">
        <f t="shared" si="1409"/>
        <v>0.23586805555555557</v>
      </c>
      <c r="T7471" s="31">
        <f t="shared" si="1410"/>
        <v>0.75912037037037028</v>
      </c>
      <c r="U7471" s="4">
        <f t="shared" si="1411"/>
        <v>0</v>
      </c>
      <c r="V7471" s="4" t="str">
        <f t="shared" si="1412"/>
        <v/>
      </c>
      <c r="W7471" s="18" t="str">
        <f>IF(V7471="","",VLOOKUP(L7471,日射量と図３!$A$4:$C$368,3,TRUE)*238.85/100)</f>
        <v/>
      </c>
      <c r="X7471" s="4" t="str">
        <f t="shared" si="1413"/>
        <v/>
      </c>
      <c r="Y7471" s="4" t="str">
        <f t="shared" si="1414"/>
        <v/>
      </c>
      <c r="Z7471" s="4" t="str">
        <f t="shared" si="1415"/>
        <v/>
      </c>
      <c r="AA7471" s="4" t="str">
        <f>IF($V7471="","",IF(Y7471&lt;36,0,IF(AND(36&lt;=Y7471,Y7471&lt;71),VLOOKUP($W7471,日射量と図３!$E$6:$F$34,2,TRUE),IF(AND(71&lt;=Y7471,Y7471&lt;107),VLOOKUP($W7471,日射量と図３!$E$6:$G$34,3,TRUE),IF(AND(107&lt;=Y7471,Y7471&lt;143),VLOOKUP($W7471,日射量と図３!$E$6:$H$34,4,TRUE),VLOOKUP($W7471,日射量と図３!$E$6:$I$34,5,TRUE))))))</f>
        <v/>
      </c>
      <c r="AB7471" s="4" t="str">
        <f>IF($V7471="","",IF(Z7471&lt;36,0,IF(AND(36&lt;=Z7471,Z7471&lt;71),VLOOKUP($W7471,日射量と図３!$E$6:$F$34,2,TRUE),IF(AND(71&lt;=Z7471,Z7471&lt;107),VLOOKUP($W7471,日射量と図３!$E$6:$G$34,3,TRUE),IF(AND(107&lt;=Z7471,Z7471&lt;143),VLOOKUP($W7471,日射量と図３!$E$6:$H$34,4,TRUE),VLOOKUP($W7471,日射量と図３!$E$6:$I$34,5,TRUE))))))</f>
        <v/>
      </c>
      <c r="AC7471" s="382" t="str">
        <f t="shared" si="1407"/>
        <v/>
      </c>
      <c r="AD7471" s="382" t="str">
        <f t="shared" si="1408"/>
        <v/>
      </c>
    </row>
    <row r="7472" spans="11:30" ht="13.5" customHeight="1">
      <c r="K7472" s="4">
        <f t="shared" si="1404"/>
        <v>4</v>
      </c>
      <c r="L7472" s="34">
        <v>43563</v>
      </c>
      <c r="M7472" s="4">
        <v>312</v>
      </c>
      <c r="N7472" s="4">
        <v>5</v>
      </c>
      <c r="O7472" s="31">
        <v>0.16666666666666666</v>
      </c>
      <c r="P7472" s="35">
        <v>8.9000000000000021</v>
      </c>
      <c r="Q7472" s="36">
        <f t="shared" si="1405"/>
        <v>15</v>
      </c>
      <c r="R7472" s="4">
        <f t="shared" si="1406"/>
        <v>6.0999999999999979</v>
      </c>
      <c r="S7472" s="31">
        <f t="shared" si="1409"/>
        <v>0.23586805555555557</v>
      </c>
      <c r="T7472" s="31">
        <f t="shared" si="1410"/>
        <v>0.75912037037037028</v>
      </c>
      <c r="U7472" s="4">
        <f t="shared" si="1411"/>
        <v>0</v>
      </c>
      <c r="V7472" s="4" t="str">
        <f t="shared" si="1412"/>
        <v/>
      </c>
      <c r="W7472" s="18" t="str">
        <f>IF(V7472="","",VLOOKUP(L7472,日射量と図３!$A$4:$C$368,3,TRUE)*238.85/100)</f>
        <v/>
      </c>
      <c r="X7472" s="4" t="str">
        <f t="shared" si="1413"/>
        <v/>
      </c>
      <c r="Y7472" s="4" t="str">
        <f t="shared" si="1414"/>
        <v/>
      </c>
      <c r="Z7472" s="4" t="str">
        <f t="shared" si="1415"/>
        <v/>
      </c>
      <c r="AA7472" s="4" t="str">
        <f>IF($V7472="","",IF(Y7472&lt;36,0,IF(AND(36&lt;=Y7472,Y7472&lt;71),VLOOKUP($W7472,日射量と図３!$E$6:$F$34,2,TRUE),IF(AND(71&lt;=Y7472,Y7472&lt;107),VLOOKUP($W7472,日射量と図３!$E$6:$G$34,3,TRUE),IF(AND(107&lt;=Y7472,Y7472&lt;143),VLOOKUP($W7472,日射量と図３!$E$6:$H$34,4,TRUE),VLOOKUP($W7472,日射量と図３!$E$6:$I$34,5,TRUE))))))</f>
        <v/>
      </c>
      <c r="AB7472" s="4" t="str">
        <f>IF($V7472="","",IF(Z7472&lt;36,0,IF(AND(36&lt;=Z7472,Z7472&lt;71),VLOOKUP($W7472,日射量と図３!$E$6:$F$34,2,TRUE),IF(AND(71&lt;=Z7472,Z7472&lt;107),VLOOKUP($W7472,日射量と図３!$E$6:$G$34,3,TRUE),IF(AND(107&lt;=Z7472,Z7472&lt;143),VLOOKUP($W7472,日射量と図３!$E$6:$H$34,4,TRUE),VLOOKUP($W7472,日射量と図３!$E$6:$I$34,5,TRUE))))))</f>
        <v/>
      </c>
      <c r="AC7472" s="382" t="str">
        <f t="shared" si="1407"/>
        <v/>
      </c>
      <c r="AD7472" s="382" t="str">
        <f t="shared" si="1408"/>
        <v/>
      </c>
    </row>
    <row r="7473" spans="11:30" ht="13.5" customHeight="1">
      <c r="K7473" s="4">
        <f t="shared" si="1404"/>
        <v>4</v>
      </c>
      <c r="L7473" s="34">
        <v>43563</v>
      </c>
      <c r="M7473" s="4">
        <v>312</v>
      </c>
      <c r="N7473" s="4">
        <v>6</v>
      </c>
      <c r="O7473" s="31">
        <v>0.20833333333333334</v>
      </c>
      <c r="P7473" s="35">
        <v>8.6400000000000023</v>
      </c>
      <c r="Q7473" s="36">
        <f t="shared" si="1405"/>
        <v>15</v>
      </c>
      <c r="R7473" s="4">
        <f t="shared" si="1406"/>
        <v>6.3599999999999977</v>
      </c>
      <c r="S7473" s="31">
        <f t="shared" si="1409"/>
        <v>0.23586805555555557</v>
      </c>
      <c r="T7473" s="31">
        <f t="shared" si="1410"/>
        <v>0.75912037037037028</v>
      </c>
      <c r="U7473" s="4">
        <f t="shared" si="1411"/>
        <v>0</v>
      </c>
      <c r="V7473" s="4" t="str">
        <f t="shared" si="1412"/>
        <v/>
      </c>
      <c r="W7473" s="18" t="str">
        <f>IF(V7473="","",VLOOKUP(L7473,日射量と図３!$A$4:$C$368,3,TRUE)*238.85/100)</f>
        <v/>
      </c>
      <c r="X7473" s="4" t="str">
        <f t="shared" si="1413"/>
        <v/>
      </c>
      <c r="Y7473" s="4" t="str">
        <f t="shared" si="1414"/>
        <v/>
      </c>
      <c r="Z7473" s="4" t="str">
        <f t="shared" si="1415"/>
        <v/>
      </c>
      <c r="AA7473" s="4" t="str">
        <f>IF($V7473="","",IF(Y7473&lt;36,0,IF(AND(36&lt;=Y7473,Y7473&lt;71),VLOOKUP($W7473,日射量と図３!$E$6:$F$34,2,TRUE),IF(AND(71&lt;=Y7473,Y7473&lt;107),VLOOKUP($W7473,日射量と図３!$E$6:$G$34,3,TRUE),IF(AND(107&lt;=Y7473,Y7473&lt;143),VLOOKUP($W7473,日射量と図３!$E$6:$H$34,4,TRUE),VLOOKUP($W7473,日射量と図３!$E$6:$I$34,5,TRUE))))))</f>
        <v/>
      </c>
      <c r="AB7473" s="4" t="str">
        <f>IF($V7473="","",IF(Z7473&lt;36,0,IF(AND(36&lt;=Z7473,Z7473&lt;71),VLOOKUP($W7473,日射量と図３!$E$6:$F$34,2,TRUE),IF(AND(71&lt;=Z7473,Z7473&lt;107),VLOOKUP($W7473,日射量と図３!$E$6:$G$34,3,TRUE),IF(AND(107&lt;=Z7473,Z7473&lt;143),VLOOKUP($W7473,日射量と図３!$E$6:$H$34,4,TRUE),VLOOKUP($W7473,日射量と図３!$E$6:$I$34,5,TRUE))))))</f>
        <v/>
      </c>
      <c r="AC7473" s="382" t="str">
        <f t="shared" si="1407"/>
        <v/>
      </c>
      <c r="AD7473" s="382" t="str">
        <f t="shared" si="1408"/>
        <v/>
      </c>
    </row>
    <row r="7474" spans="11:30" ht="13.5" customHeight="1">
      <c r="K7474" s="4">
        <f t="shared" si="1404"/>
        <v>4</v>
      </c>
      <c r="L7474" s="34">
        <v>43563</v>
      </c>
      <c r="M7474" s="4">
        <v>312</v>
      </c>
      <c r="N7474" s="4">
        <v>7</v>
      </c>
      <c r="O7474" s="31">
        <v>0.25</v>
      </c>
      <c r="P7474" s="35">
        <v>8.6399999999999988</v>
      </c>
      <c r="Q7474" s="36">
        <f t="shared" si="1405"/>
        <v>15</v>
      </c>
      <c r="R7474" s="4">
        <f t="shared" si="1406"/>
        <v>6.3600000000000012</v>
      </c>
      <c r="S7474" s="31">
        <f t="shared" si="1409"/>
        <v>0.23586805555555557</v>
      </c>
      <c r="T7474" s="31">
        <f t="shared" si="1410"/>
        <v>0.75912037037037028</v>
      </c>
      <c r="U7474" s="4">
        <f t="shared" si="1411"/>
        <v>6.3600000000000012</v>
      </c>
      <c r="V7474" s="4" t="str">
        <f t="shared" si="1412"/>
        <v/>
      </c>
      <c r="W7474" s="18" t="str">
        <f>IF(V7474="","",VLOOKUP(L7474,日射量と図３!$A$4:$C$368,3,TRUE)*238.85/100)</f>
        <v/>
      </c>
      <c r="X7474" s="4" t="str">
        <f t="shared" si="1413"/>
        <v/>
      </c>
      <c r="Y7474" s="4" t="str">
        <f t="shared" si="1414"/>
        <v/>
      </c>
      <c r="Z7474" s="4" t="str">
        <f t="shared" si="1415"/>
        <v/>
      </c>
      <c r="AA7474" s="4" t="str">
        <f>IF($V7474="","",IF(Y7474&lt;36,0,IF(AND(36&lt;=Y7474,Y7474&lt;71),VLOOKUP($W7474,日射量と図３!$E$6:$F$34,2,TRUE),IF(AND(71&lt;=Y7474,Y7474&lt;107),VLOOKUP($W7474,日射量と図３!$E$6:$G$34,3,TRUE),IF(AND(107&lt;=Y7474,Y7474&lt;143),VLOOKUP($W7474,日射量と図３!$E$6:$H$34,4,TRUE),VLOOKUP($W7474,日射量と図３!$E$6:$I$34,5,TRUE))))))</f>
        <v/>
      </c>
      <c r="AB7474" s="4" t="str">
        <f>IF($V7474="","",IF(Z7474&lt;36,0,IF(AND(36&lt;=Z7474,Z7474&lt;71),VLOOKUP($W7474,日射量と図３!$E$6:$F$34,2,TRUE),IF(AND(71&lt;=Z7474,Z7474&lt;107),VLOOKUP($W7474,日射量と図３!$E$6:$G$34,3,TRUE),IF(AND(107&lt;=Z7474,Z7474&lt;143),VLOOKUP($W7474,日射量と図３!$E$6:$H$34,4,TRUE),VLOOKUP($W7474,日射量と図３!$E$6:$I$34,5,TRUE))))))</f>
        <v/>
      </c>
      <c r="AC7474" s="382" t="str">
        <f t="shared" si="1407"/>
        <v/>
      </c>
      <c r="AD7474" s="382" t="str">
        <f t="shared" si="1408"/>
        <v/>
      </c>
    </row>
    <row r="7475" spans="11:30" ht="13.5" customHeight="1">
      <c r="K7475" s="4">
        <f t="shared" si="1404"/>
        <v>4</v>
      </c>
      <c r="L7475" s="34">
        <v>43563</v>
      </c>
      <c r="M7475" s="4">
        <v>312</v>
      </c>
      <c r="N7475" s="4">
        <v>8</v>
      </c>
      <c r="O7475" s="31">
        <v>0.29166666666666669</v>
      </c>
      <c r="P7475" s="35">
        <v>9.5500000000000007</v>
      </c>
      <c r="Q7475" s="36">
        <f t="shared" si="1405"/>
        <v>12</v>
      </c>
      <c r="R7475" s="4">
        <f t="shared" si="1406"/>
        <v>2.4499999999999993</v>
      </c>
      <c r="S7475" s="31">
        <f t="shared" si="1409"/>
        <v>0.23586805555555557</v>
      </c>
      <c r="T7475" s="31">
        <f t="shared" si="1410"/>
        <v>0.75912037037037028</v>
      </c>
      <c r="U7475" s="4">
        <f t="shared" si="1411"/>
        <v>2.4499999999999993</v>
      </c>
      <c r="V7475" s="4" t="str">
        <f t="shared" si="1412"/>
        <v/>
      </c>
      <c r="W7475" s="18" t="str">
        <f>IF(V7475="","",VLOOKUP(L7475,日射量と図３!$A$4:$C$368,3,TRUE)*238.85/100)</f>
        <v/>
      </c>
      <c r="X7475" s="4" t="str">
        <f t="shared" si="1413"/>
        <v/>
      </c>
      <c r="Y7475" s="4" t="str">
        <f t="shared" si="1414"/>
        <v/>
      </c>
      <c r="Z7475" s="4" t="str">
        <f t="shared" si="1415"/>
        <v/>
      </c>
      <c r="AA7475" s="4" t="str">
        <f>IF($V7475="","",IF(Y7475&lt;36,0,IF(AND(36&lt;=Y7475,Y7475&lt;71),VLOOKUP($W7475,日射量と図３!$E$6:$F$34,2,TRUE),IF(AND(71&lt;=Y7475,Y7475&lt;107),VLOOKUP($W7475,日射量と図３!$E$6:$G$34,3,TRUE),IF(AND(107&lt;=Y7475,Y7475&lt;143),VLOOKUP($W7475,日射量と図３!$E$6:$H$34,4,TRUE),VLOOKUP($W7475,日射量と図３!$E$6:$I$34,5,TRUE))))))</f>
        <v/>
      </c>
      <c r="AB7475" s="4" t="str">
        <f>IF($V7475="","",IF(Z7475&lt;36,0,IF(AND(36&lt;=Z7475,Z7475&lt;71),VLOOKUP($W7475,日射量と図３!$E$6:$F$34,2,TRUE),IF(AND(71&lt;=Z7475,Z7475&lt;107),VLOOKUP($W7475,日射量と図３!$E$6:$G$34,3,TRUE),IF(AND(107&lt;=Z7475,Z7475&lt;143),VLOOKUP($W7475,日射量と図３!$E$6:$H$34,4,TRUE),VLOOKUP($W7475,日射量と図３!$E$6:$I$34,5,TRUE))))))</f>
        <v/>
      </c>
      <c r="AC7475" s="382" t="str">
        <f t="shared" si="1407"/>
        <v/>
      </c>
      <c r="AD7475" s="382" t="str">
        <f t="shared" si="1408"/>
        <v/>
      </c>
    </row>
    <row r="7476" spans="11:30" ht="13.5" customHeight="1">
      <c r="K7476" s="4">
        <f t="shared" si="1404"/>
        <v>4</v>
      </c>
      <c r="L7476" s="34">
        <v>43563</v>
      </c>
      <c r="M7476" s="4">
        <v>312</v>
      </c>
      <c r="N7476" s="4">
        <v>9</v>
      </c>
      <c r="O7476" s="31">
        <v>0.33333333333333331</v>
      </c>
      <c r="P7476" s="35">
        <v>10.87</v>
      </c>
      <c r="Q7476" s="36">
        <f t="shared" si="1405"/>
        <v>12</v>
      </c>
      <c r="R7476" s="4">
        <f t="shared" si="1406"/>
        <v>1.1300000000000008</v>
      </c>
      <c r="S7476" s="31">
        <f t="shared" si="1409"/>
        <v>0.23586805555555557</v>
      </c>
      <c r="T7476" s="31">
        <f t="shared" si="1410"/>
        <v>0.75912037037037028</v>
      </c>
      <c r="U7476" s="4">
        <f t="shared" si="1411"/>
        <v>1.1300000000000008</v>
      </c>
      <c r="V7476" s="4" t="str">
        <f t="shared" si="1412"/>
        <v/>
      </c>
      <c r="W7476" s="18" t="str">
        <f>IF(V7476="","",VLOOKUP(L7476,日射量と図３!$A$4:$C$368,3,TRUE)*238.85/100)</f>
        <v/>
      </c>
      <c r="X7476" s="4" t="str">
        <f t="shared" si="1413"/>
        <v/>
      </c>
      <c r="Y7476" s="4" t="str">
        <f t="shared" si="1414"/>
        <v/>
      </c>
      <c r="Z7476" s="4" t="str">
        <f t="shared" si="1415"/>
        <v/>
      </c>
      <c r="AA7476" s="4" t="str">
        <f>IF($V7476="","",IF(Y7476&lt;36,0,IF(AND(36&lt;=Y7476,Y7476&lt;71),VLOOKUP($W7476,日射量と図３!$E$6:$F$34,2,TRUE),IF(AND(71&lt;=Y7476,Y7476&lt;107),VLOOKUP($W7476,日射量と図３!$E$6:$G$34,3,TRUE),IF(AND(107&lt;=Y7476,Y7476&lt;143),VLOOKUP($W7476,日射量と図３!$E$6:$H$34,4,TRUE),VLOOKUP($W7476,日射量と図３!$E$6:$I$34,5,TRUE))))))</f>
        <v/>
      </c>
      <c r="AB7476" s="4" t="str">
        <f>IF($V7476="","",IF(Z7476&lt;36,0,IF(AND(36&lt;=Z7476,Z7476&lt;71),VLOOKUP($W7476,日射量と図３!$E$6:$F$34,2,TRUE),IF(AND(71&lt;=Z7476,Z7476&lt;107),VLOOKUP($W7476,日射量と図３!$E$6:$G$34,3,TRUE),IF(AND(107&lt;=Z7476,Z7476&lt;143),VLOOKUP($W7476,日射量と図３!$E$6:$H$34,4,TRUE),VLOOKUP($W7476,日射量と図３!$E$6:$I$34,5,TRUE))))))</f>
        <v/>
      </c>
      <c r="AC7476" s="382" t="str">
        <f t="shared" si="1407"/>
        <v/>
      </c>
      <c r="AD7476" s="382" t="str">
        <f t="shared" si="1408"/>
        <v/>
      </c>
    </row>
    <row r="7477" spans="11:30" ht="13.5" customHeight="1">
      <c r="K7477" s="4">
        <f t="shared" si="1404"/>
        <v>4</v>
      </c>
      <c r="L7477" s="34">
        <v>43563</v>
      </c>
      <c r="M7477" s="4">
        <v>312</v>
      </c>
      <c r="N7477" s="4">
        <v>10</v>
      </c>
      <c r="O7477" s="31">
        <v>0.375</v>
      </c>
      <c r="P7477" s="35">
        <v>12.42</v>
      </c>
      <c r="Q7477" s="36">
        <f t="shared" si="1405"/>
        <v>12</v>
      </c>
      <c r="R7477" s="4">
        <f t="shared" si="1406"/>
        <v>0</v>
      </c>
      <c r="S7477" s="31">
        <f t="shared" si="1409"/>
        <v>0.23586805555555557</v>
      </c>
      <c r="T7477" s="31">
        <f t="shared" si="1410"/>
        <v>0.75912037037037028</v>
      </c>
      <c r="U7477" s="4">
        <f t="shared" si="1411"/>
        <v>0</v>
      </c>
      <c r="V7477" s="4" t="str">
        <f t="shared" si="1412"/>
        <v/>
      </c>
      <c r="W7477" s="18" t="str">
        <f>IF(V7477="","",VLOOKUP(L7477,日射量と図３!$A$4:$C$368,3,TRUE)*238.85/100)</f>
        <v/>
      </c>
      <c r="X7477" s="4" t="str">
        <f t="shared" si="1413"/>
        <v/>
      </c>
      <c r="Y7477" s="4" t="str">
        <f t="shared" si="1414"/>
        <v/>
      </c>
      <c r="Z7477" s="4" t="str">
        <f t="shared" si="1415"/>
        <v/>
      </c>
      <c r="AA7477" s="4" t="str">
        <f>IF($V7477="","",IF(Y7477&lt;36,0,IF(AND(36&lt;=Y7477,Y7477&lt;71),VLOOKUP($W7477,日射量と図３!$E$6:$F$34,2,TRUE),IF(AND(71&lt;=Y7477,Y7477&lt;107),VLOOKUP($W7477,日射量と図３!$E$6:$G$34,3,TRUE),IF(AND(107&lt;=Y7477,Y7477&lt;143),VLOOKUP($W7477,日射量と図３!$E$6:$H$34,4,TRUE),VLOOKUP($W7477,日射量と図３!$E$6:$I$34,5,TRUE))))))</f>
        <v/>
      </c>
      <c r="AB7477" s="4" t="str">
        <f>IF($V7477="","",IF(Z7477&lt;36,0,IF(AND(36&lt;=Z7477,Z7477&lt;71),VLOOKUP($W7477,日射量と図３!$E$6:$F$34,2,TRUE),IF(AND(71&lt;=Z7477,Z7477&lt;107),VLOOKUP($W7477,日射量と図３!$E$6:$G$34,3,TRUE),IF(AND(107&lt;=Z7477,Z7477&lt;143),VLOOKUP($W7477,日射量と図３!$E$6:$H$34,4,TRUE),VLOOKUP($W7477,日射量と図３!$E$6:$I$34,5,TRUE))))))</f>
        <v/>
      </c>
      <c r="AC7477" s="382" t="str">
        <f t="shared" si="1407"/>
        <v/>
      </c>
      <c r="AD7477" s="382" t="str">
        <f t="shared" si="1408"/>
        <v/>
      </c>
    </row>
    <row r="7478" spans="11:30" ht="13.5" customHeight="1">
      <c r="K7478" s="4">
        <f t="shared" si="1404"/>
        <v>4</v>
      </c>
      <c r="L7478" s="34">
        <v>43563</v>
      </c>
      <c r="M7478" s="4">
        <v>312</v>
      </c>
      <c r="N7478" s="4">
        <v>11</v>
      </c>
      <c r="O7478" s="31">
        <v>0.41666666666666669</v>
      </c>
      <c r="P7478" s="35">
        <v>13.779999999999998</v>
      </c>
      <c r="Q7478" s="36">
        <f t="shared" si="1405"/>
        <v>12</v>
      </c>
      <c r="R7478" s="4">
        <f t="shared" si="1406"/>
        <v>0</v>
      </c>
      <c r="S7478" s="31">
        <f t="shared" si="1409"/>
        <v>0.23586805555555557</v>
      </c>
      <c r="T7478" s="31">
        <f t="shared" si="1410"/>
        <v>0.75912037037037028</v>
      </c>
      <c r="U7478" s="4">
        <f t="shared" si="1411"/>
        <v>0</v>
      </c>
      <c r="V7478" s="4" t="str">
        <f t="shared" si="1412"/>
        <v/>
      </c>
      <c r="W7478" s="18" t="str">
        <f>IF(V7478="","",VLOOKUP(L7478,日射量と図３!$A$4:$C$368,3,TRUE)*238.85/100)</f>
        <v/>
      </c>
      <c r="X7478" s="4" t="str">
        <f t="shared" si="1413"/>
        <v/>
      </c>
      <c r="Y7478" s="4" t="str">
        <f t="shared" si="1414"/>
        <v/>
      </c>
      <c r="Z7478" s="4" t="str">
        <f t="shared" si="1415"/>
        <v/>
      </c>
      <c r="AA7478" s="4" t="str">
        <f>IF($V7478="","",IF(Y7478&lt;36,0,IF(AND(36&lt;=Y7478,Y7478&lt;71),VLOOKUP($W7478,日射量と図３!$E$6:$F$34,2,TRUE),IF(AND(71&lt;=Y7478,Y7478&lt;107),VLOOKUP($W7478,日射量と図３!$E$6:$G$34,3,TRUE),IF(AND(107&lt;=Y7478,Y7478&lt;143),VLOOKUP($W7478,日射量と図３!$E$6:$H$34,4,TRUE),VLOOKUP($W7478,日射量と図３!$E$6:$I$34,5,TRUE))))))</f>
        <v/>
      </c>
      <c r="AB7478" s="4" t="str">
        <f>IF($V7478="","",IF(Z7478&lt;36,0,IF(AND(36&lt;=Z7478,Z7478&lt;71),VLOOKUP($W7478,日射量と図３!$E$6:$F$34,2,TRUE),IF(AND(71&lt;=Z7478,Z7478&lt;107),VLOOKUP($W7478,日射量と図３!$E$6:$G$34,3,TRUE),IF(AND(107&lt;=Z7478,Z7478&lt;143),VLOOKUP($W7478,日射量と図３!$E$6:$H$34,4,TRUE),VLOOKUP($W7478,日射量と図３!$E$6:$I$34,5,TRUE))))))</f>
        <v/>
      </c>
      <c r="AC7478" s="382" t="str">
        <f t="shared" si="1407"/>
        <v/>
      </c>
      <c r="AD7478" s="382" t="str">
        <f t="shared" si="1408"/>
        <v/>
      </c>
    </row>
    <row r="7479" spans="11:30" ht="13.5" customHeight="1">
      <c r="K7479" s="4">
        <f t="shared" si="1404"/>
        <v>4</v>
      </c>
      <c r="L7479" s="34">
        <v>43563</v>
      </c>
      <c r="M7479" s="4">
        <v>312</v>
      </c>
      <c r="N7479" s="4">
        <v>12</v>
      </c>
      <c r="O7479" s="31">
        <v>0.45833333333333331</v>
      </c>
      <c r="P7479" s="35">
        <v>14.87</v>
      </c>
      <c r="Q7479" s="36">
        <f t="shared" si="1405"/>
        <v>12</v>
      </c>
      <c r="R7479" s="4">
        <f t="shared" si="1406"/>
        <v>0</v>
      </c>
      <c r="S7479" s="31">
        <f t="shared" si="1409"/>
        <v>0.23586805555555557</v>
      </c>
      <c r="T7479" s="31">
        <f t="shared" si="1410"/>
        <v>0.75912037037037028</v>
      </c>
      <c r="U7479" s="4">
        <f t="shared" si="1411"/>
        <v>0</v>
      </c>
      <c r="V7479" s="4" t="str">
        <f t="shared" si="1412"/>
        <v/>
      </c>
      <c r="W7479" s="18" t="str">
        <f>IF(V7479="","",VLOOKUP(L7479,日射量と図３!$A$4:$C$368,3,TRUE)*238.85/100)</f>
        <v/>
      </c>
      <c r="X7479" s="4" t="str">
        <f t="shared" si="1413"/>
        <v/>
      </c>
      <c r="Y7479" s="4" t="str">
        <f t="shared" si="1414"/>
        <v/>
      </c>
      <c r="Z7479" s="4" t="str">
        <f t="shared" si="1415"/>
        <v/>
      </c>
      <c r="AA7479" s="4" t="str">
        <f>IF($V7479="","",IF(Y7479&lt;36,0,IF(AND(36&lt;=Y7479,Y7479&lt;71),VLOOKUP($W7479,日射量と図３!$E$6:$F$34,2,TRUE),IF(AND(71&lt;=Y7479,Y7479&lt;107),VLOOKUP($W7479,日射量と図３!$E$6:$G$34,3,TRUE),IF(AND(107&lt;=Y7479,Y7479&lt;143),VLOOKUP($W7479,日射量と図３!$E$6:$H$34,4,TRUE),VLOOKUP($W7479,日射量と図３!$E$6:$I$34,5,TRUE))))))</f>
        <v/>
      </c>
      <c r="AB7479" s="4" t="str">
        <f>IF($V7479="","",IF(Z7479&lt;36,0,IF(AND(36&lt;=Z7479,Z7479&lt;71),VLOOKUP($W7479,日射量と図３!$E$6:$F$34,2,TRUE),IF(AND(71&lt;=Z7479,Z7479&lt;107),VLOOKUP($W7479,日射量と図３!$E$6:$G$34,3,TRUE),IF(AND(107&lt;=Z7479,Z7479&lt;143),VLOOKUP($W7479,日射量と図３!$E$6:$H$34,4,TRUE),VLOOKUP($W7479,日射量と図３!$E$6:$I$34,5,TRUE))))))</f>
        <v/>
      </c>
      <c r="AC7479" s="382" t="str">
        <f t="shared" si="1407"/>
        <v/>
      </c>
      <c r="AD7479" s="382" t="str">
        <f t="shared" si="1408"/>
        <v/>
      </c>
    </row>
    <row r="7480" spans="11:30" ht="13.5" customHeight="1">
      <c r="K7480" s="4">
        <f t="shared" si="1404"/>
        <v>4</v>
      </c>
      <c r="L7480" s="34">
        <v>43563</v>
      </c>
      <c r="M7480" s="4">
        <v>312</v>
      </c>
      <c r="N7480" s="4">
        <v>13</v>
      </c>
      <c r="O7480" s="31">
        <v>0.5</v>
      </c>
      <c r="P7480" s="35">
        <v>15.620000000000001</v>
      </c>
      <c r="Q7480" s="36">
        <f t="shared" si="1405"/>
        <v>12</v>
      </c>
      <c r="R7480" s="4">
        <f t="shared" si="1406"/>
        <v>0</v>
      </c>
      <c r="S7480" s="31">
        <f t="shared" si="1409"/>
        <v>0.23586805555555557</v>
      </c>
      <c r="T7480" s="31">
        <f t="shared" si="1410"/>
        <v>0.75912037037037028</v>
      </c>
      <c r="U7480" s="4">
        <f t="shared" si="1411"/>
        <v>0</v>
      </c>
      <c r="V7480" s="4" t="str">
        <f t="shared" si="1412"/>
        <v/>
      </c>
      <c r="W7480" s="18" t="str">
        <f>IF(V7480="","",VLOOKUP(L7480,日射量と図３!$A$4:$C$368,3,TRUE)*238.85/100)</f>
        <v/>
      </c>
      <c r="X7480" s="4" t="str">
        <f t="shared" si="1413"/>
        <v/>
      </c>
      <c r="Y7480" s="4" t="str">
        <f t="shared" si="1414"/>
        <v/>
      </c>
      <c r="Z7480" s="4" t="str">
        <f t="shared" si="1415"/>
        <v/>
      </c>
      <c r="AA7480" s="4" t="str">
        <f>IF($V7480="","",IF(Y7480&lt;36,0,IF(AND(36&lt;=Y7480,Y7480&lt;71),VLOOKUP($W7480,日射量と図３!$E$6:$F$34,2,TRUE),IF(AND(71&lt;=Y7480,Y7480&lt;107),VLOOKUP($W7480,日射量と図３!$E$6:$G$34,3,TRUE),IF(AND(107&lt;=Y7480,Y7480&lt;143),VLOOKUP($W7480,日射量と図３!$E$6:$H$34,4,TRUE),VLOOKUP($W7480,日射量と図３!$E$6:$I$34,5,TRUE))))))</f>
        <v/>
      </c>
      <c r="AB7480" s="4" t="str">
        <f>IF($V7480="","",IF(Z7480&lt;36,0,IF(AND(36&lt;=Z7480,Z7480&lt;71),VLOOKUP($W7480,日射量と図３!$E$6:$F$34,2,TRUE),IF(AND(71&lt;=Z7480,Z7480&lt;107),VLOOKUP($W7480,日射量と図３!$E$6:$G$34,3,TRUE),IF(AND(107&lt;=Z7480,Z7480&lt;143),VLOOKUP($W7480,日射量と図３!$E$6:$H$34,4,TRUE),VLOOKUP($W7480,日射量と図３!$E$6:$I$34,5,TRUE))))))</f>
        <v/>
      </c>
      <c r="AC7480" s="382" t="str">
        <f t="shared" si="1407"/>
        <v/>
      </c>
      <c r="AD7480" s="382" t="str">
        <f t="shared" si="1408"/>
        <v/>
      </c>
    </row>
    <row r="7481" spans="11:30" ht="13.5" customHeight="1">
      <c r="K7481" s="4">
        <f t="shared" si="1404"/>
        <v>4</v>
      </c>
      <c r="L7481" s="34">
        <v>43563</v>
      </c>
      <c r="M7481" s="4">
        <v>312</v>
      </c>
      <c r="N7481" s="4">
        <v>14</v>
      </c>
      <c r="O7481" s="31">
        <v>0.54166666666666663</v>
      </c>
      <c r="P7481" s="35">
        <v>16.54</v>
      </c>
      <c r="Q7481" s="36">
        <f t="shared" si="1405"/>
        <v>12</v>
      </c>
      <c r="R7481" s="4">
        <f t="shared" si="1406"/>
        <v>0</v>
      </c>
      <c r="S7481" s="31">
        <f t="shared" si="1409"/>
        <v>0.23586805555555557</v>
      </c>
      <c r="T7481" s="31">
        <f t="shared" si="1410"/>
        <v>0.75912037037037028</v>
      </c>
      <c r="U7481" s="4">
        <f t="shared" si="1411"/>
        <v>0</v>
      </c>
      <c r="V7481" s="4" t="str">
        <f t="shared" si="1412"/>
        <v/>
      </c>
      <c r="W7481" s="18" t="str">
        <f>IF(V7481="","",VLOOKUP(L7481,日射量と図３!$A$4:$C$368,3,TRUE)*238.85/100)</f>
        <v/>
      </c>
      <c r="X7481" s="4" t="str">
        <f t="shared" si="1413"/>
        <v/>
      </c>
      <c r="Y7481" s="4" t="str">
        <f t="shared" si="1414"/>
        <v/>
      </c>
      <c r="Z7481" s="4" t="str">
        <f t="shared" si="1415"/>
        <v/>
      </c>
      <c r="AA7481" s="4" t="str">
        <f>IF($V7481="","",IF(Y7481&lt;36,0,IF(AND(36&lt;=Y7481,Y7481&lt;71),VLOOKUP($W7481,日射量と図３!$E$6:$F$34,2,TRUE),IF(AND(71&lt;=Y7481,Y7481&lt;107),VLOOKUP($W7481,日射量と図３!$E$6:$G$34,3,TRUE),IF(AND(107&lt;=Y7481,Y7481&lt;143),VLOOKUP($W7481,日射量と図３!$E$6:$H$34,4,TRUE),VLOOKUP($W7481,日射量と図３!$E$6:$I$34,5,TRUE))))))</f>
        <v/>
      </c>
      <c r="AB7481" s="4" t="str">
        <f>IF($V7481="","",IF(Z7481&lt;36,0,IF(AND(36&lt;=Z7481,Z7481&lt;71),VLOOKUP($W7481,日射量と図３!$E$6:$F$34,2,TRUE),IF(AND(71&lt;=Z7481,Z7481&lt;107),VLOOKUP($W7481,日射量と図３!$E$6:$G$34,3,TRUE),IF(AND(107&lt;=Z7481,Z7481&lt;143),VLOOKUP($W7481,日射量と図３!$E$6:$H$34,4,TRUE),VLOOKUP($W7481,日射量と図３!$E$6:$I$34,5,TRUE))))))</f>
        <v/>
      </c>
      <c r="AC7481" s="382" t="str">
        <f t="shared" si="1407"/>
        <v/>
      </c>
      <c r="AD7481" s="382" t="str">
        <f t="shared" si="1408"/>
        <v/>
      </c>
    </row>
    <row r="7482" spans="11:30" ht="13.5" customHeight="1">
      <c r="K7482" s="4">
        <f t="shared" si="1404"/>
        <v>4</v>
      </c>
      <c r="L7482" s="34">
        <v>43563</v>
      </c>
      <c r="M7482" s="4">
        <v>312</v>
      </c>
      <c r="N7482" s="4">
        <v>15</v>
      </c>
      <c r="O7482" s="31">
        <v>0.58333333333333337</v>
      </c>
      <c r="P7482" s="35">
        <v>16.78</v>
      </c>
      <c r="Q7482" s="36">
        <f t="shared" si="1405"/>
        <v>12</v>
      </c>
      <c r="R7482" s="4">
        <f t="shared" si="1406"/>
        <v>0</v>
      </c>
      <c r="S7482" s="31">
        <f t="shared" si="1409"/>
        <v>0.23586805555555557</v>
      </c>
      <c r="T7482" s="31">
        <f t="shared" si="1410"/>
        <v>0.75912037037037028</v>
      </c>
      <c r="U7482" s="4">
        <f t="shared" si="1411"/>
        <v>0</v>
      </c>
      <c r="V7482" s="4" t="str">
        <f t="shared" si="1412"/>
        <v/>
      </c>
      <c r="W7482" s="18" t="str">
        <f>IF(V7482="","",VLOOKUP(L7482,日射量と図３!$A$4:$C$368,3,TRUE)*238.85/100)</f>
        <v/>
      </c>
      <c r="X7482" s="4" t="str">
        <f t="shared" si="1413"/>
        <v/>
      </c>
      <c r="Y7482" s="4" t="str">
        <f t="shared" si="1414"/>
        <v/>
      </c>
      <c r="Z7482" s="4" t="str">
        <f t="shared" si="1415"/>
        <v/>
      </c>
      <c r="AA7482" s="4" t="str">
        <f>IF($V7482="","",IF(Y7482&lt;36,0,IF(AND(36&lt;=Y7482,Y7482&lt;71),VLOOKUP($W7482,日射量と図３!$E$6:$F$34,2,TRUE),IF(AND(71&lt;=Y7482,Y7482&lt;107),VLOOKUP($W7482,日射量と図３!$E$6:$G$34,3,TRUE),IF(AND(107&lt;=Y7482,Y7482&lt;143),VLOOKUP($W7482,日射量と図３!$E$6:$H$34,4,TRUE),VLOOKUP($W7482,日射量と図３!$E$6:$I$34,5,TRUE))))))</f>
        <v/>
      </c>
      <c r="AB7482" s="4" t="str">
        <f>IF($V7482="","",IF(Z7482&lt;36,0,IF(AND(36&lt;=Z7482,Z7482&lt;71),VLOOKUP($W7482,日射量と図３!$E$6:$F$34,2,TRUE),IF(AND(71&lt;=Z7482,Z7482&lt;107),VLOOKUP($W7482,日射量と図３!$E$6:$G$34,3,TRUE),IF(AND(107&lt;=Z7482,Z7482&lt;143),VLOOKUP($W7482,日射量と図３!$E$6:$H$34,4,TRUE),VLOOKUP($W7482,日射量と図３!$E$6:$I$34,5,TRUE))))))</f>
        <v/>
      </c>
      <c r="AC7482" s="382" t="str">
        <f t="shared" si="1407"/>
        <v/>
      </c>
      <c r="AD7482" s="382" t="str">
        <f t="shared" si="1408"/>
        <v/>
      </c>
    </row>
    <row r="7483" spans="11:30" ht="13.5" customHeight="1">
      <c r="K7483" s="4">
        <f t="shared" si="1404"/>
        <v>4</v>
      </c>
      <c r="L7483" s="34">
        <v>43563</v>
      </c>
      <c r="M7483" s="4">
        <v>312</v>
      </c>
      <c r="N7483" s="4">
        <v>16</v>
      </c>
      <c r="O7483" s="31">
        <v>0.625</v>
      </c>
      <c r="P7483" s="35">
        <v>16.809999999999999</v>
      </c>
      <c r="Q7483" s="36">
        <f t="shared" si="1405"/>
        <v>16</v>
      </c>
      <c r="R7483" s="4">
        <f t="shared" si="1406"/>
        <v>0</v>
      </c>
      <c r="S7483" s="31">
        <f t="shared" si="1409"/>
        <v>0.23586805555555557</v>
      </c>
      <c r="T7483" s="31">
        <f t="shared" si="1410"/>
        <v>0.75912037037037028</v>
      </c>
      <c r="U7483" s="4">
        <f t="shared" si="1411"/>
        <v>0</v>
      </c>
      <c r="V7483" s="4" t="str">
        <f t="shared" si="1412"/>
        <v/>
      </c>
      <c r="W7483" s="18" t="str">
        <f>IF(V7483="","",VLOOKUP(L7483,日射量と図３!$A$4:$C$368,3,TRUE)*238.85/100)</f>
        <v/>
      </c>
      <c r="X7483" s="4" t="str">
        <f t="shared" si="1413"/>
        <v/>
      </c>
      <c r="Y7483" s="4" t="str">
        <f t="shared" si="1414"/>
        <v/>
      </c>
      <c r="Z7483" s="4" t="str">
        <f t="shared" si="1415"/>
        <v/>
      </c>
      <c r="AA7483" s="4" t="str">
        <f>IF($V7483="","",IF(Y7483&lt;36,0,IF(AND(36&lt;=Y7483,Y7483&lt;71),VLOOKUP($W7483,日射量と図３!$E$6:$F$34,2,TRUE),IF(AND(71&lt;=Y7483,Y7483&lt;107),VLOOKUP($W7483,日射量と図３!$E$6:$G$34,3,TRUE),IF(AND(107&lt;=Y7483,Y7483&lt;143),VLOOKUP($W7483,日射量と図３!$E$6:$H$34,4,TRUE),VLOOKUP($W7483,日射量と図３!$E$6:$I$34,5,TRUE))))))</f>
        <v/>
      </c>
      <c r="AB7483" s="4" t="str">
        <f>IF($V7483="","",IF(Z7483&lt;36,0,IF(AND(36&lt;=Z7483,Z7483&lt;71),VLOOKUP($W7483,日射量と図３!$E$6:$F$34,2,TRUE),IF(AND(71&lt;=Z7483,Z7483&lt;107),VLOOKUP($W7483,日射量と図３!$E$6:$G$34,3,TRUE),IF(AND(107&lt;=Z7483,Z7483&lt;143),VLOOKUP($W7483,日射量と図３!$E$6:$H$34,4,TRUE),VLOOKUP($W7483,日射量と図３!$E$6:$I$34,5,TRUE))))))</f>
        <v/>
      </c>
      <c r="AC7483" s="382" t="str">
        <f t="shared" si="1407"/>
        <v/>
      </c>
      <c r="AD7483" s="382" t="str">
        <f t="shared" si="1408"/>
        <v/>
      </c>
    </row>
    <row r="7484" spans="11:30" ht="13.5" customHeight="1">
      <c r="K7484" s="4">
        <f t="shared" si="1404"/>
        <v>4</v>
      </c>
      <c r="L7484" s="34">
        <v>43563</v>
      </c>
      <c r="M7484" s="4">
        <v>312</v>
      </c>
      <c r="N7484" s="4">
        <v>17</v>
      </c>
      <c r="O7484" s="31">
        <v>0.66666666666666663</v>
      </c>
      <c r="P7484" s="35">
        <v>16.57</v>
      </c>
      <c r="Q7484" s="36">
        <f t="shared" si="1405"/>
        <v>16</v>
      </c>
      <c r="R7484" s="4">
        <f t="shared" si="1406"/>
        <v>0</v>
      </c>
      <c r="S7484" s="31">
        <f t="shared" si="1409"/>
        <v>0.23586805555555557</v>
      </c>
      <c r="T7484" s="31">
        <f t="shared" si="1410"/>
        <v>0.75912037037037028</v>
      </c>
      <c r="U7484" s="4">
        <f t="shared" si="1411"/>
        <v>0</v>
      </c>
      <c r="V7484" s="4" t="str">
        <f t="shared" si="1412"/>
        <v/>
      </c>
      <c r="W7484" s="18" t="str">
        <f>IF(V7484="","",VLOOKUP(L7484,日射量と図３!$A$4:$C$368,3,TRUE)*238.85/100)</f>
        <v/>
      </c>
      <c r="X7484" s="4" t="str">
        <f t="shared" si="1413"/>
        <v/>
      </c>
      <c r="Y7484" s="4" t="str">
        <f t="shared" si="1414"/>
        <v/>
      </c>
      <c r="Z7484" s="4" t="str">
        <f t="shared" si="1415"/>
        <v/>
      </c>
      <c r="AA7484" s="4" t="str">
        <f>IF($V7484="","",IF(Y7484&lt;36,0,IF(AND(36&lt;=Y7484,Y7484&lt;71),VLOOKUP($W7484,日射量と図３!$E$6:$F$34,2,TRUE),IF(AND(71&lt;=Y7484,Y7484&lt;107),VLOOKUP($W7484,日射量と図３!$E$6:$G$34,3,TRUE),IF(AND(107&lt;=Y7484,Y7484&lt;143),VLOOKUP($W7484,日射量と図３!$E$6:$H$34,4,TRUE),VLOOKUP($W7484,日射量と図３!$E$6:$I$34,5,TRUE))))))</f>
        <v/>
      </c>
      <c r="AB7484" s="4" t="str">
        <f>IF($V7484="","",IF(Z7484&lt;36,0,IF(AND(36&lt;=Z7484,Z7484&lt;71),VLOOKUP($W7484,日射量と図３!$E$6:$F$34,2,TRUE),IF(AND(71&lt;=Z7484,Z7484&lt;107),VLOOKUP($W7484,日射量と図３!$E$6:$G$34,3,TRUE),IF(AND(107&lt;=Z7484,Z7484&lt;143),VLOOKUP($W7484,日射量と図３!$E$6:$H$34,4,TRUE),VLOOKUP($W7484,日射量と図３!$E$6:$I$34,5,TRUE))))))</f>
        <v/>
      </c>
      <c r="AC7484" s="382" t="str">
        <f t="shared" si="1407"/>
        <v/>
      </c>
      <c r="AD7484" s="382" t="str">
        <f t="shared" si="1408"/>
        <v/>
      </c>
    </row>
    <row r="7485" spans="11:30" ht="13.5" customHeight="1">
      <c r="K7485" s="4">
        <f t="shared" si="1404"/>
        <v>4</v>
      </c>
      <c r="L7485" s="34">
        <v>43563</v>
      </c>
      <c r="M7485" s="4">
        <v>312</v>
      </c>
      <c r="N7485" s="4">
        <v>18</v>
      </c>
      <c r="O7485" s="31">
        <v>0.70833333333333337</v>
      </c>
      <c r="P7485" s="35">
        <v>16.000000000000004</v>
      </c>
      <c r="Q7485" s="36">
        <f t="shared" si="1405"/>
        <v>16</v>
      </c>
      <c r="R7485" s="4">
        <f t="shared" si="1406"/>
        <v>0</v>
      </c>
      <c r="S7485" s="31">
        <f t="shared" si="1409"/>
        <v>0.23586805555555557</v>
      </c>
      <c r="T7485" s="31">
        <f t="shared" si="1410"/>
        <v>0.75912037037037028</v>
      </c>
      <c r="U7485" s="4">
        <f t="shared" si="1411"/>
        <v>0</v>
      </c>
      <c r="V7485" s="4" t="str">
        <f t="shared" si="1412"/>
        <v/>
      </c>
      <c r="W7485" s="18" t="str">
        <f>IF(V7485="","",VLOOKUP(L7485,日射量と図３!$A$4:$C$368,3,TRUE)*238.85/100)</f>
        <v/>
      </c>
      <c r="X7485" s="4" t="str">
        <f t="shared" si="1413"/>
        <v/>
      </c>
      <c r="Y7485" s="4" t="str">
        <f t="shared" si="1414"/>
        <v/>
      </c>
      <c r="Z7485" s="4" t="str">
        <f t="shared" si="1415"/>
        <v/>
      </c>
      <c r="AA7485" s="4" t="str">
        <f>IF($V7485="","",IF(Y7485&lt;36,0,IF(AND(36&lt;=Y7485,Y7485&lt;71),VLOOKUP($W7485,日射量と図３!$E$6:$F$34,2,TRUE),IF(AND(71&lt;=Y7485,Y7485&lt;107),VLOOKUP($W7485,日射量と図３!$E$6:$G$34,3,TRUE),IF(AND(107&lt;=Y7485,Y7485&lt;143),VLOOKUP($W7485,日射量と図３!$E$6:$H$34,4,TRUE),VLOOKUP($W7485,日射量と図３!$E$6:$I$34,5,TRUE))))))</f>
        <v/>
      </c>
      <c r="AB7485" s="4" t="str">
        <f>IF($V7485="","",IF(Z7485&lt;36,0,IF(AND(36&lt;=Z7485,Z7485&lt;71),VLOOKUP($W7485,日射量と図３!$E$6:$F$34,2,TRUE),IF(AND(71&lt;=Z7485,Z7485&lt;107),VLOOKUP($W7485,日射量と図３!$E$6:$G$34,3,TRUE),IF(AND(107&lt;=Z7485,Z7485&lt;143),VLOOKUP($W7485,日射量と図３!$E$6:$H$34,4,TRUE),VLOOKUP($W7485,日射量と図３!$E$6:$I$34,5,TRUE))))))</f>
        <v/>
      </c>
      <c r="AC7485" s="382" t="str">
        <f t="shared" si="1407"/>
        <v/>
      </c>
      <c r="AD7485" s="382" t="str">
        <f t="shared" si="1408"/>
        <v/>
      </c>
    </row>
    <row r="7486" spans="11:30" ht="13.5" customHeight="1">
      <c r="K7486" s="4">
        <f t="shared" si="1404"/>
        <v>4</v>
      </c>
      <c r="L7486" s="34">
        <v>43563</v>
      </c>
      <c r="M7486" s="4">
        <v>312</v>
      </c>
      <c r="N7486" s="4">
        <v>19</v>
      </c>
      <c r="O7486" s="31">
        <v>0.75</v>
      </c>
      <c r="P7486" s="35">
        <v>14.929999999999998</v>
      </c>
      <c r="Q7486" s="36">
        <f t="shared" si="1405"/>
        <v>16</v>
      </c>
      <c r="R7486" s="4">
        <f t="shared" si="1406"/>
        <v>1.0700000000000021</v>
      </c>
      <c r="S7486" s="31">
        <f t="shared" si="1409"/>
        <v>0.23586805555555557</v>
      </c>
      <c r="T7486" s="31">
        <f t="shared" si="1410"/>
        <v>0.75912037037037028</v>
      </c>
      <c r="U7486" s="4">
        <f t="shared" si="1411"/>
        <v>1.0700000000000021</v>
      </c>
      <c r="V7486" s="4" t="str">
        <f t="shared" si="1412"/>
        <v/>
      </c>
      <c r="W7486" s="18" t="str">
        <f>IF(V7486="","",VLOOKUP(L7486,日射量と図３!$A$4:$C$368,3,TRUE)*238.85/100)</f>
        <v/>
      </c>
      <c r="X7486" s="4" t="str">
        <f t="shared" si="1413"/>
        <v/>
      </c>
      <c r="Y7486" s="4" t="str">
        <f t="shared" si="1414"/>
        <v/>
      </c>
      <c r="Z7486" s="4" t="str">
        <f t="shared" si="1415"/>
        <v/>
      </c>
      <c r="AA7486" s="4" t="str">
        <f>IF($V7486="","",IF(Y7486&lt;36,0,IF(AND(36&lt;=Y7486,Y7486&lt;71),VLOOKUP($W7486,日射量と図３!$E$6:$F$34,2,TRUE),IF(AND(71&lt;=Y7486,Y7486&lt;107),VLOOKUP($W7486,日射量と図３!$E$6:$G$34,3,TRUE),IF(AND(107&lt;=Y7486,Y7486&lt;143),VLOOKUP($W7486,日射量と図３!$E$6:$H$34,4,TRUE),VLOOKUP($W7486,日射量と図３!$E$6:$I$34,5,TRUE))))))</f>
        <v/>
      </c>
      <c r="AB7486" s="4" t="str">
        <f>IF($V7486="","",IF(Z7486&lt;36,0,IF(AND(36&lt;=Z7486,Z7486&lt;71),VLOOKUP($W7486,日射量と図３!$E$6:$F$34,2,TRUE),IF(AND(71&lt;=Z7486,Z7486&lt;107),VLOOKUP($W7486,日射量と図３!$E$6:$G$34,3,TRUE),IF(AND(107&lt;=Z7486,Z7486&lt;143),VLOOKUP($W7486,日射量と図３!$E$6:$H$34,4,TRUE),VLOOKUP($W7486,日射量と図３!$E$6:$I$34,5,TRUE))))))</f>
        <v/>
      </c>
      <c r="AC7486" s="382" t="str">
        <f t="shared" si="1407"/>
        <v/>
      </c>
      <c r="AD7486" s="382" t="str">
        <f t="shared" si="1408"/>
        <v/>
      </c>
    </row>
    <row r="7487" spans="11:30" ht="13.5" customHeight="1">
      <c r="K7487" s="4">
        <f t="shared" si="1404"/>
        <v>4</v>
      </c>
      <c r="L7487" s="34">
        <v>43563</v>
      </c>
      <c r="M7487" s="4">
        <v>312</v>
      </c>
      <c r="N7487" s="4">
        <v>20</v>
      </c>
      <c r="O7487" s="31">
        <v>0.79166666666666663</v>
      </c>
      <c r="P7487" s="35">
        <v>14.079999999999998</v>
      </c>
      <c r="Q7487" s="36">
        <f t="shared" si="1405"/>
        <v>16</v>
      </c>
      <c r="R7487" s="4">
        <f t="shared" si="1406"/>
        <v>1.9200000000000017</v>
      </c>
      <c r="S7487" s="31">
        <f t="shared" si="1409"/>
        <v>0.23586805555555557</v>
      </c>
      <c r="T7487" s="31">
        <f t="shared" si="1410"/>
        <v>0.75912037037037028</v>
      </c>
      <c r="U7487" s="4">
        <f t="shared" si="1411"/>
        <v>0</v>
      </c>
      <c r="V7487" s="4" t="str">
        <f t="shared" si="1412"/>
        <v/>
      </c>
      <c r="W7487" s="18" t="str">
        <f>IF(V7487="","",VLOOKUP(L7487,日射量と図３!$A$4:$C$368,3,TRUE)*238.85/100)</f>
        <v/>
      </c>
      <c r="X7487" s="4" t="str">
        <f t="shared" si="1413"/>
        <v/>
      </c>
      <c r="Y7487" s="4" t="str">
        <f t="shared" si="1414"/>
        <v/>
      </c>
      <c r="Z7487" s="4" t="str">
        <f t="shared" si="1415"/>
        <v/>
      </c>
      <c r="AA7487" s="4" t="str">
        <f>IF($V7487="","",IF(Y7487&lt;36,0,IF(AND(36&lt;=Y7487,Y7487&lt;71),VLOOKUP($W7487,日射量と図３!$E$6:$F$34,2,TRUE),IF(AND(71&lt;=Y7487,Y7487&lt;107),VLOOKUP($W7487,日射量と図３!$E$6:$G$34,3,TRUE),IF(AND(107&lt;=Y7487,Y7487&lt;143),VLOOKUP($W7487,日射量と図３!$E$6:$H$34,4,TRUE),VLOOKUP($W7487,日射量と図３!$E$6:$I$34,5,TRUE))))))</f>
        <v/>
      </c>
      <c r="AB7487" s="4" t="str">
        <f>IF($V7487="","",IF(Z7487&lt;36,0,IF(AND(36&lt;=Z7487,Z7487&lt;71),VLOOKUP($W7487,日射量と図３!$E$6:$F$34,2,TRUE),IF(AND(71&lt;=Z7487,Z7487&lt;107),VLOOKUP($W7487,日射量と図３!$E$6:$G$34,3,TRUE),IF(AND(107&lt;=Z7487,Z7487&lt;143),VLOOKUP($W7487,日射量と図３!$E$6:$H$34,4,TRUE),VLOOKUP($W7487,日射量と図３!$E$6:$I$34,5,TRUE))))))</f>
        <v/>
      </c>
      <c r="AC7487" s="382" t="str">
        <f t="shared" si="1407"/>
        <v/>
      </c>
      <c r="AD7487" s="382" t="str">
        <f t="shared" si="1408"/>
        <v/>
      </c>
    </row>
    <row r="7488" spans="11:30" ht="13.5" customHeight="1">
      <c r="K7488" s="4">
        <f t="shared" si="1404"/>
        <v>4</v>
      </c>
      <c r="L7488" s="34">
        <v>43563</v>
      </c>
      <c r="M7488" s="4">
        <v>312</v>
      </c>
      <c r="N7488" s="4">
        <v>21</v>
      </c>
      <c r="O7488" s="31">
        <v>0.83333333333333337</v>
      </c>
      <c r="P7488" s="35">
        <v>13.37</v>
      </c>
      <c r="Q7488" s="36">
        <f t="shared" si="1405"/>
        <v>16</v>
      </c>
      <c r="R7488" s="4">
        <f t="shared" si="1406"/>
        <v>2.6300000000000008</v>
      </c>
      <c r="S7488" s="31">
        <f t="shared" si="1409"/>
        <v>0.23586805555555557</v>
      </c>
      <c r="T7488" s="31">
        <f t="shared" si="1410"/>
        <v>0.75912037037037028</v>
      </c>
      <c r="U7488" s="4">
        <f t="shared" si="1411"/>
        <v>0</v>
      </c>
      <c r="V7488" s="4" t="str">
        <f t="shared" si="1412"/>
        <v/>
      </c>
      <c r="W7488" s="18" t="str">
        <f>IF(V7488="","",VLOOKUP(L7488,日射量と図３!$A$4:$C$368,3,TRUE)*238.85/100)</f>
        <v/>
      </c>
      <c r="X7488" s="4" t="str">
        <f t="shared" si="1413"/>
        <v/>
      </c>
      <c r="Y7488" s="4" t="str">
        <f t="shared" si="1414"/>
        <v/>
      </c>
      <c r="Z7488" s="4" t="str">
        <f t="shared" si="1415"/>
        <v/>
      </c>
      <c r="AA7488" s="4" t="str">
        <f>IF($V7488="","",IF(Y7488&lt;36,0,IF(AND(36&lt;=Y7488,Y7488&lt;71),VLOOKUP($W7488,日射量と図３!$E$6:$F$34,2,TRUE),IF(AND(71&lt;=Y7488,Y7488&lt;107),VLOOKUP($W7488,日射量と図３!$E$6:$G$34,3,TRUE),IF(AND(107&lt;=Y7488,Y7488&lt;143),VLOOKUP($W7488,日射量と図３!$E$6:$H$34,4,TRUE),VLOOKUP($W7488,日射量と図３!$E$6:$I$34,5,TRUE))))))</f>
        <v/>
      </c>
      <c r="AB7488" s="4" t="str">
        <f>IF($V7488="","",IF(Z7488&lt;36,0,IF(AND(36&lt;=Z7488,Z7488&lt;71),VLOOKUP($W7488,日射量と図３!$E$6:$F$34,2,TRUE),IF(AND(71&lt;=Z7488,Z7488&lt;107),VLOOKUP($W7488,日射量と図３!$E$6:$G$34,3,TRUE),IF(AND(107&lt;=Z7488,Z7488&lt;143),VLOOKUP($W7488,日射量と図３!$E$6:$H$34,4,TRUE),VLOOKUP($W7488,日射量と図３!$E$6:$I$34,5,TRUE))))))</f>
        <v/>
      </c>
      <c r="AC7488" s="382" t="str">
        <f t="shared" si="1407"/>
        <v/>
      </c>
      <c r="AD7488" s="382" t="str">
        <f t="shared" si="1408"/>
        <v/>
      </c>
    </row>
    <row r="7489" spans="11:30" ht="13.5" customHeight="1">
      <c r="K7489" s="4">
        <f t="shared" si="1404"/>
        <v>4</v>
      </c>
      <c r="L7489" s="34">
        <v>43563</v>
      </c>
      <c r="M7489" s="4">
        <v>312</v>
      </c>
      <c r="N7489" s="4">
        <v>22</v>
      </c>
      <c r="O7489" s="31">
        <v>0.875</v>
      </c>
      <c r="P7489" s="35">
        <v>12.940000000000001</v>
      </c>
      <c r="Q7489" s="36">
        <f t="shared" si="1405"/>
        <v>16</v>
      </c>
      <c r="R7489" s="4">
        <f t="shared" si="1406"/>
        <v>3.0599999999999987</v>
      </c>
      <c r="S7489" s="31">
        <f t="shared" si="1409"/>
        <v>0.23586805555555557</v>
      </c>
      <c r="T7489" s="31">
        <f t="shared" si="1410"/>
        <v>0.75912037037037028</v>
      </c>
      <c r="U7489" s="4">
        <f t="shared" si="1411"/>
        <v>0</v>
      </c>
      <c r="V7489" s="4" t="str">
        <f t="shared" si="1412"/>
        <v/>
      </c>
      <c r="W7489" s="18" t="str">
        <f>IF(V7489="","",VLOOKUP(L7489,日射量と図３!$A$4:$C$368,3,TRUE)*238.85/100)</f>
        <v/>
      </c>
      <c r="X7489" s="4" t="str">
        <f t="shared" si="1413"/>
        <v/>
      </c>
      <c r="Y7489" s="4" t="str">
        <f t="shared" si="1414"/>
        <v/>
      </c>
      <c r="Z7489" s="4" t="str">
        <f t="shared" si="1415"/>
        <v/>
      </c>
      <c r="AA7489" s="4" t="str">
        <f>IF($V7489="","",IF(Y7489&lt;36,0,IF(AND(36&lt;=Y7489,Y7489&lt;71),VLOOKUP($W7489,日射量と図３!$E$6:$F$34,2,TRUE),IF(AND(71&lt;=Y7489,Y7489&lt;107),VLOOKUP($W7489,日射量と図３!$E$6:$G$34,3,TRUE),IF(AND(107&lt;=Y7489,Y7489&lt;143),VLOOKUP($W7489,日射量と図３!$E$6:$H$34,4,TRUE),VLOOKUP($W7489,日射量と図３!$E$6:$I$34,5,TRUE))))))</f>
        <v/>
      </c>
      <c r="AB7489" s="4" t="str">
        <f>IF($V7489="","",IF(Z7489&lt;36,0,IF(AND(36&lt;=Z7489,Z7489&lt;71),VLOOKUP($W7489,日射量と図３!$E$6:$F$34,2,TRUE),IF(AND(71&lt;=Z7489,Z7489&lt;107),VLOOKUP($W7489,日射量と図３!$E$6:$G$34,3,TRUE),IF(AND(107&lt;=Z7489,Z7489&lt;143),VLOOKUP($W7489,日射量と図３!$E$6:$H$34,4,TRUE),VLOOKUP($W7489,日射量と図３!$E$6:$I$34,5,TRUE))))))</f>
        <v/>
      </c>
      <c r="AC7489" s="382" t="str">
        <f t="shared" si="1407"/>
        <v/>
      </c>
      <c r="AD7489" s="382" t="str">
        <f t="shared" si="1408"/>
        <v/>
      </c>
    </row>
    <row r="7490" spans="11:30" ht="13.5" customHeight="1">
      <c r="K7490" s="4">
        <f t="shared" si="1404"/>
        <v>4</v>
      </c>
      <c r="L7490" s="34">
        <v>43563</v>
      </c>
      <c r="M7490" s="4">
        <v>312</v>
      </c>
      <c r="N7490" s="4">
        <v>23</v>
      </c>
      <c r="O7490" s="31">
        <v>0.91666666666666663</v>
      </c>
      <c r="P7490" s="35">
        <v>12.42</v>
      </c>
      <c r="Q7490" s="36">
        <f t="shared" si="1405"/>
        <v>13</v>
      </c>
      <c r="R7490" s="4">
        <f t="shared" si="1406"/>
        <v>0.58000000000000007</v>
      </c>
      <c r="S7490" s="31">
        <f t="shared" si="1409"/>
        <v>0.23586805555555557</v>
      </c>
      <c r="T7490" s="31">
        <f t="shared" si="1410"/>
        <v>0.75912037037037028</v>
      </c>
      <c r="U7490" s="4">
        <f t="shared" si="1411"/>
        <v>0</v>
      </c>
      <c r="V7490" s="4" t="str">
        <f t="shared" si="1412"/>
        <v/>
      </c>
      <c r="W7490" s="18" t="str">
        <f>IF(V7490="","",VLOOKUP(L7490,日射量と図３!$A$4:$C$368,3,TRUE)*238.85/100)</f>
        <v/>
      </c>
      <c r="X7490" s="4" t="str">
        <f t="shared" si="1413"/>
        <v/>
      </c>
      <c r="Y7490" s="4" t="str">
        <f t="shared" si="1414"/>
        <v/>
      </c>
      <c r="Z7490" s="4" t="str">
        <f t="shared" si="1415"/>
        <v/>
      </c>
      <c r="AA7490" s="4" t="str">
        <f>IF($V7490="","",IF(Y7490&lt;36,0,IF(AND(36&lt;=Y7490,Y7490&lt;71),VLOOKUP($W7490,日射量と図３!$E$6:$F$34,2,TRUE),IF(AND(71&lt;=Y7490,Y7490&lt;107),VLOOKUP($W7490,日射量と図３!$E$6:$G$34,3,TRUE),IF(AND(107&lt;=Y7490,Y7490&lt;143),VLOOKUP($W7490,日射量と図３!$E$6:$H$34,4,TRUE),VLOOKUP($W7490,日射量と図３!$E$6:$I$34,5,TRUE))))))</f>
        <v/>
      </c>
      <c r="AB7490" s="4" t="str">
        <f>IF($V7490="","",IF(Z7490&lt;36,0,IF(AND(36&lt;=Z7490,Z7490&lt;71),VLOOKUP($W7490,日射量と図３!$E$6:$F$34,2,TRUE),IF(AND(71&lt;=Z7490,Z7490&lt;107),VLOOKUP($W7490,日射量と図３!$E$6:$G$34,3,TRUE),IF(AND(107&lt;=Z7490,Z7490&lt;143),VLOOKUP($W7490,日射量と図３!$E$6:$H$34,4,TRUE),VLOOKUP($W7490,日射量と図３!$E$6:$I$34,5,TRUE))))))</f>
        <v/>
      </c>
      <c r="AC7490" s="382" t="str">
        <f t="shared" si="1407"/>
        <v/>
      </c>
      <c r="AD7490" s="382" t="str">
        <f t="shared" si="1408"/>
        <v/>
      </c>
    </row>
    <row r="7491" spans="11:30" ht="13.5" customHeight="1">
      <c r="K7491" s="4">
        <f t="shared" si="1404"/>
        <v>4</v>
      </c>
      <c r="L7491" s="34">
        <v>43563</v>
      </c>
      <c r="M7491" s="4">
        <v>312</v>
      </c>
      <c r="N7491" s="4">
        <v>24</v>
      </c>
      <c r="O7491" s="31">
        <v>0.95833333333333337</v>
      </c>
      <c r="P7491" s="35">
        <v>11.88</v>
      </c>
      <c r="Q7491" s="36">
        <f t="shared" si="1405"/>
        <v>13</v>
      </c>
      <c r="R7491" s="4">
        <f t="shared" si="1406"/>
        <v>1.1199999999999992</v>
      </c>
      <c r="S7491" s="31">
        <f t="shared" si="1409"/>
        <v>0.23586805555555557</v>
      </c>
      <c r="T7491" s="31">
        <f t="shared" si="1410"/>
        <v>0.75912037037037028</v>
      </c>
      <c r="U7491" s="4">
        <f t="shared" si="1411"/>
        <v>0</v>
      </c>
      <c r="V7491" s="4" t="str">
        <f t="shared" si="1412"/>
        <v/>
      </c>
      <c r="W7491" s="18" t="str">
        <f>IF(V7491="","",VLOOKUP(L7491,日射量と図３!$A$4:$C$368,3,TRUE)*238.85/100)</f>
        <v/>
      </c>
      <c r="X7491" s="4" t="str">
        <f t="shared" si="1413"/>
        <v/>
      </c>
      <c r="Y7491" s="4" t="str">
        <f t="shared" si="1414"/>
        <v/>
      </c>
      <c r="Z7491" s="4" t="str">
        <f t="shared" si="1415"/>
        <v/>
      </c>
      <c r="AA7491" s="4" t="str">
        <f>IF($V7491="","",IF(Y7491&lt;36,0,IF(AND(36&lt;=Y7491,Y7491&lt;71),VLOOKUP($W7491,日射量と図３!$E$6:$F$34,2,TRUE),IF(AND(71&lt;=Y7491,Y7491&lt;107),VLOOKUP($W7491,日射量と図３!$E$6:$G$34,3,TRUE),IF(AND(107&lt;=Y7491,Y7491&lt;143),VLOOKUP($W7491,日射量と図３!$E$6:$H$34,4,TRUE),VLOOKUP($W7491,日射量と図３!$E$6:$I$34,5,TRUE))))))</f>
        <v/>
      </c>
      <c r="AB7491" s="4" t="str">
        <f>IF($V7491="","",IF(Z7491&lt;36,0,IF(AND(36&lt;=Z7491,Z7491&lt;71),VLOOKUP($W7491,日射量と図３!$E$6:$F$34,2,TRUE),IF(AND(71&lt;=Z7491,Z7491&lt;107),VLOOKUP($W7491,日射量と図３!$E$6:$G$34,3,TRUE),IF(AND(107&lt;=Z7491,Z7491&lt;143),VLOOKUP($W7491,日射量と図３!$E$6:$H$34,4,TRUE),VLOOKUP($W7491,日射量と図３!$E$6:$I$34,5,TRUE))))))</f>
        <v/>
      </c>
      <c r="AC7491" s="382" t="str">
        <f t="shared" si="1407"/>
        <v/>
      </c>
      <c r="AD7491" s="382" t="str">
        <f t="shared" si="1408"/>
        <v/>
      </c>
    </row>
    <row r="7492" spans="11:30" ht="13.5" customHeight="1">
      <c r="K7492" s="4">
        <f t="shared" si="1404"/>
        <v>4</v>
      </c>
      <c r="L7492" s="34">
        <v>43564</v>
      </c>
      <c r="M7492" s="4">
        <v>313</v>
      </c>
      <c r="N7492" s="4">
        <v>1</v>
      </c>
      <c r="O7492" s="31">
        <v>0</v>
      </c>
      <c r="P7492" s="35">
        <v>11.58</v>
      </c>
      <c r="Q7492" s="36">
        <f t="shared" si="1405"/>
        <v>13</v>
      </c>
      <c r="R7492" s="4">
        <f t="shared" si="1406"/>
        <v>1.42</v>
      </c>
      <c r="S7492" s="31">
        <f t="shared" si="1409"/>
        <v>0.23586805555555557</v>
      </c>
      <c r="T7492" s="31">
        <f t="shared" si="1410"/>
        <v>0.75912037037037028</v>
      </c>
      <c r="U7492" s="4">
        <f t="shared" si="1411"/>
        <v>0</v>
      </c>
      <c r="V7492" s="4">
        <f t="shared" si="1412"/>
        <v>6.9699999999999989</v>
      </c>
      <c r="W7492" s="18">
        <f>IF(V7492="","",VLOOKUP(L7492,日射量と図３!$A$4:$C$368,3,TRUE)*238.85/100)</f>
        <v>40.604500000000002</v>
      </c>
      <c r="X7492" s="4">
        <f t="shared" si="1413"/>
        <v>13</v>
      </c>
      <c r="Y7492" s="4">
        <f t="shared" si="1414"/>
        <v>3.3519534230769219</v>
      </c>
      <c r="Z7492" s="4">
        <f t="shared" si="1415"/>
        <v>3.7785656769230758</v>
      </c>
      <c r="AA7492" s="4">
        <f>IF($V7492="","",IF(Y7492&lt;36,0,IF(AND(36&lt;=Y7492,Y7492&lt;71),VLOOKUP($W7492,日射量と図３!$E$6:$F$34,2,TRUE),IF(AND(71&lt;=Y7492,Y7492&lt;107),VLOOKUP($W7492,日射量と図３!$E$6:$G$34,3,TRUE),IF(AND(107&lt;=Y7492,Y7492&lt;143),VLOOKUP($W7492,日射量と図３!$E$6:$H$34,4,TRUE),VLOOKUP($W7492,日射量と図３!$E$6:$I$34,5,TRUE))))))</f>
        <v>0</v>
      </c>
      <c r="AB7492" s="4">
        <f>IF($V7492="","",IF(Z7492&lt;36,0,IF(AND(36&lt;=Z7492,Z7492&lt;71),VLOOKUP($W7492,日射量と図３!$E$6:$F$34,2,TRUE),IF(AND(71&lt;=Z7492,Z7492&lt;107),VLOOKUP($W7492,日射量と図３!$E$6:$G$34,3,TRUE),IF(AND(107&lt;=Z7492,Z7492&lt;143),VLOOKUP($W7492,日射量と図３!$E$6:$H$34,4,TRUE),VLOOKUP($W7492,日射量と図３!$E$6:$I$34,5,TRUE))))))</f>
        <v>0</v>
      </c>
      <c r="AC7492" s="382">
        <f t="shared" si="1407"/>
        <v>0</v>
      </c>
      <c r="AD7492" s="382">
        <f t="shared" si="1408"/>
        <v>0</v>
      </c>
    </row>
    <row r="7493" spans="11:30" ht="13.5" customHeight="1">
      <c r="K7493" s="4">
        <f t="shared" ref="K7493:K7556" si="1416">MONTH(L7493)</f>
        <v>4</v>
      </c>
      <c r="L7493" s="34">
        <v>43564</v>
      </c>
      <c r="M7493" s="4">
        <v>313</v>
      </c>
      <c r="N7493" s="4">
        <v>2</v>
      </c>
      <c r="O7493" s="31">
        <v>4.1666666666666664E-2</v>
      </c>
      <c r="P7493" s="35">
        <v>11.1</v>
      </c>
      <c r="Q7493" s="36">
        <f t="shared" ref="Q7493:Q7556" si="1417">IF(O7493&lt;$B$15,$D$14,IF(O7493&lt;$B$16,$D$15,IF(O7493&lt;$B$17,$D$16,IF(O7493&lt;$B$18,$D$17,IF(O7493&lt;$B$19,$D$18,$D$19)))))</f>
        <v>13</v>
      </c>
      <c r="R7493" s="4">
        <f t="shared" ref="R7493:R7556" si="1418">IF(Q7493-P7493&gt;0,Q7493-P7493,0)</f>
        <v>1.9000000000000004</v>
      </c>
      <c r="S7493" s="31">
        <f t="shared" si="1409"/>
        <v>0.23586805555555557</v>
      </c>
      <c r="T7493" s="31">
        <f t="shared" si="1410"/>
        <v>0.75912037037037028</v>
      </c>
      <c r="U7493" s="4">
        <f t="shared" si="1411"/>
        <v>0</v>
      </c>
      <c r="V7493" s="4" t="str">
        <f t="shared" si="1412"/>
        <v/>
      </c>
      <c r="W7493" s="18" t="str">
        <f>IF(V7493="","",VLOOKUP(L7493,日射量と図３!$A$4:$C$368,3,TRUE)*238.85/100)</f>
        <v/>
      </c>
      <c r="X7493" s="4" t="str">
        <f t="shared" si="1413"/>
        <v/>
      </c>
      <c r="Y7493" s="4" t="str">
        <f t="shared" si="1414"/>
        <v/>
      </c>
      <c r="Z7493" s="4" t="str">
        <f t="shared" si="1415"/>
        <v/>
      </c>
      <c r="AA7493" s="4" t="str">
        <f>IF($V7493="","",IF(Y7493&lt;36,0,IF(AND(36&lt;=Y7493,Y7493&lt;71),VLOOKUP($W7493,日射量と図３!$E$6:$F$34,2,TRUE),IF(AND(71&lt;=Y7493,Y7493&lt;107),VLOOKUP($W7493,日射量と図３!$E$6:$G$34,3,TRUE),IF(AND(107&lt;=Y7493,Y7493&lt;143),VLOOKUP($W7493,日射量と図３!$E$6:$H$34,4,TRUE),VLOOKUP($W7493,日射量と図３!$E$6:$I$34,5,TRUE))))))</f>
        <v/>
      </c>
      <c r="AB7493" s="4" t="str">
        <f>IF($V7493="","",IF(Z7493&lt;36,0,IF(AND(36&lt;=Z7493,Z7493&lt;71),VLOOKUP($W7493,日射量と図３!$E$6:$F$34,2,TRUE),IF(AND(71&lt;=Z7493,Z7493&lt;107),VLOOKUP($W7493,日射量と図３!$E$6:$G$34,3,TRUE),IF(AND(107&lt;=Z7493,Z7493&lt;143),VLOOKUP($W7493,日射量と図３!$E$6:$H$34,4,TRUE),VLOOKUP($W7493,日射量と図３!$E$6:$I$34,5,TRUE))))))</f>
        <v/>
      </c>
      <c r="AC7493" s="382" t="str">
        <f t="shared" si="1407"/>
        <v/>
      </c>
      <c r="AD7493" s="382" t="str">
        <f t="shared" si="1408"/>
        <v/>
      </c>
    </row>
    <row r="7494" spans="11:30" ht="13.5" customHeight="1">
      <c r="K7494" s="4">
        <f t="shared" si="1416"/>
        <v>4</v>
      </c>
      <c r="L7494" s="34">
        <v>43564</v>
      </c>
      <c r="M7494" s="4">
        <v>313</v>
      </c>
      <c r="N7494" s="4">
        <v>3</v>
      </c>
      <c r="O7494" s="31">
        <v>8.3333333333333329E-2</v>
      </c>
      <c r="P7494" s="35">
        <v>10.64</v>
      </c>
      <c r="Q7494" s="36">
        <f t="shared" si="1417"/>
        <v>13</v>
      </c>
      <c r="R7494" s="4">
        <f t="shared" si="1418"/>
        <v>2.3599999999999994</v>
      </c>
      <c r="S7494" s="31">
        <f t="shared" si="1409"/>
        <v>0.23586805555555557</v>
      </c>
      <c r="T7494" s="31">
        <f t="shared" si="1410"/>
        <v>0.75912037037037028</v>
      </c>
      <c r="U7494" s="4">
        <f t="shared" si="1411"/>
        <v>0</v>
      </c>
      <c r="V7494" s="4" t="str">
        <f t="shared" si="1412"/>
        <v/>
      </c>
      <c r="W7494" s="18" t="str">
        <f>IF(V7494="","",VLOOKUP(L7494,日射量と図３!$A$4:$C$368,3,TRUE)*238.85/100)</f>
        <v/>
      </c>
      <c r="X7494" s="4" t="str">
        <f t="shared" si="1413"/>
        <v/>
      </c>
      <c r="Y7494" s="4" t="str">
        <f t="shared" si="1414"/>
        <v/>
      </c>
      <c r="Z7494" s="4" t="str">
        <f t="shared" si="1415"/>
        <v/>
      </c>
      <c r="AA7494" s="4" t="str">
        <f>IF($V7494="","",IF(Y7494&lt;36,0,IF(AND(36&lt;=Y7494,Y7494&lt;71),VLOOKUP($W7494,日射量と図３!$E$6:$F$34,2,TRUE),IF(AND(71&lt;=Y7494,Y7494&lt;107),VLOOKUP($W7494,日射量と図３!$E$6:$G$34,3,TRUE),IF(AND(107&lt;=Y7494,Y7494&lt;143),VLOOKUP($W7494,日射量と図３!$E$6:$H$34,4,TRUE),VLOOKUP($W7494,日射量と図３!$E$6:$I$34,5,TRUE))))))</f>
        <v/>
      </c>
      <c r="AB7494" s="4" t="str">
        <f>IF($V7494="","",IF(Z7494&lt;36,0,IF(AND(36&lt;=Z7494,Z7494&lt;71),VLOOKUP($W7494,日射量と図３!$E$6:$F$34,2,TRUE),IF(AND(71&lt;=Z7494,Z7494&lt;107),VLOOKUP($W7494,日射量と図３!$E$6:$G$34,3,TRUE),IF(AND(107&lt;=Z7494,Z7494&lt;143),VLOOKUP($W7494,日射量と図３!$E$6:$H$34,4,TRUE),VLOOKUP($W7494,日射量と図３!$E$6:$I$34,5,TRUE))))))</f>
        <v/>
      </c>
      <c r="AC7494" s="382" t="str">
        <f t="shared" si="1407"/>
        <v/>
      </c>
      <c r="AD7494" s="382" t="str">
        <f t="shared" si="1408"/>
        <v/>
      </c>
    </row>
    <row r="7495" spans="11:30" ht="13.5" customHeight="1">
      <c r="K7495" s="4">
        <f t="shared" si="1416"/>
        <v>4</v>
      </c>
      <c r="L7495" s="34">
        <v>43564</v>
      </c>
      <c r="M7495" s="4">
        <v>313</v>
      </c>
      <c r="N7495" s="4">
        <v>4</v>
      </c>
      <c r="O7495" s="31">
        <v>0.125</v>
      </c>
      <c r="P7495" s="35">
        <v>10.209999999999999</v>
      </c>
      <c r="Q7495" s="36">
        <f t="shared" si="1417"/>
        <v>13</v>
      </c>
      <c r="R7495" s="4">
        <f t="shared" si="1418"/>
        <v>2.7900000000000009</v>
      </c>
      <c r="S7495" s="31">
        <f t="shared" si="1409"/>
        <v>0.23586805555555557</v>
      </c>
      <c r="T7495" s="31">
        <f t="shared" si="1410"/>
        <v>0.75912037037037028</v>
      </c>
      <c r="U7495" s="4">
        <f t="shared" si="1411"/>
        <v>0</v>
      </c>
      <c r="V7495" s="4" t="str">
        <f t="shared" si="1412"/>
        <v/>
      </c>
      <c r="W7495" s="18" t="str">
        <f>IF(V7495="","",VLOOKUP(L7495,日射量と図３!$A$4:$C$368,3,TRUE)*238.85/100)</f>
        <v/>
      </c>
      <c r="X7495" s="4" t="str">
        <f t="shared" si="1413"/>
        <v/>
      </c>
      <c r="Y7495" s="4" t="str">
        <f t="shared" si="1414"/>
        <v/>
      </c>
      <c r="Z7495" s="4" t="str">
        <f t="shared" si="1415"/>
        <v/>
      </c>
      <c r="AA7495" s="4" t="str">
        <f>IF($V7495="","",IF(Y7495&lt;36,0,IF(AND(36&lt;=Y7495,Y7495&lt;71),VLOOKUP($W7495,日射量と図３!$E$6:$F$34,2,TRUE),IF(AND(71&lt;=Y7495,Y7495&lt;107),VLOOKUP($W7495,日射量と図３!$E$6:$G$34,3,TRUE),IF(AND(107&lt;=Y7495,Y7495&lt;143),VLOOKUP($W7495,日射量と図３!$E$6:$H$34,4,TRUE),VLOOKUP($W7495,日射量と図３!$E$6:$I$34,5,TRUE))))))</f>
        <v/>
      </c>
      <c r="AB7495" s="4" t="str">
        <f>IF($V7495="","",IF(Z7495&lt;36,0,IF(AND(36&lt;=Z7495,Z7495&lt;71),VLOOKUP($W7495,日射量と図３!$E$6:$F$34,2,TRUE),IF(AND(71&lt;=Z7495,Z7495&lt;107),VLOOKUP($W7495,日射量と図３!$E$6:$G$34,3,TRUE),IF(AND(107&lt;=Z7495,Z7495&lt;143),VLOOKUP($W7495,日射量と図３!$E$6:$H$34,4,TRUE),VLOOKUP($W7495,日射量と図３!$E$6:$I$34,5,TRUE))))))</f>
        <v/>
      </c>
      <c r="AC7495" s="382" t="str">
        <f t="shared" si="1407"/>
        <v/>
      </c>
      <c r="AD7495" s="382" t="str">
        <f t="shared" si="1408"/>
        <v/>
      </c>
    </row>
    <row r="7496" spans="11:30" ht="13.5" customHeight="1">
      <c r="K7496" s="4">
        <f t="shared" si="1416"/>
        <v>4</v>
      </c>
      <c r="L7496" s="34">
        <v>43564</v>
      </c>
      <c r="M7496" s="4">
        <v>313</v>
      </c>
      <c r="N7496" s="4">
        <v>5</v>
      </c>
      <c r="O7496" s="31">
        <v>0.16666666666666666</v>
      </c>
      <c r="P7496" s="35">
        <v>9.9700000000000024</v>
      </c>
      <c r="Q7496" s="36">
        <f t="shared" si="1417"/>
        <v>15</v>
      </c>
      <c r="R7496" s="4">
        <f t="shared" si="1418"/>
        <v>5.0299999999999976</v>
      </c>
      <c r="S7496" s="31">
        <f t="shared" si="1409"/>
        <v>0.23586805555555557</v>
      </c>
      <c r="T7496" s="31">
        <f t="shared" si="1410"/>
        <v>0.75912037037037028</v>
      </c>
      <c r="U7496" s="4">
        <f t="shared" si="1411"/>
        <v>0</v>
      </c>
      <c r="V7496" s="4" t="str">
        <f t="shared" si="1412"/>
        <v/>
      </c>
      <c r="W7496" s="18" t="str">
        <f>IF(V7496="","",VLOOKUP(L7496,日射量と図３!$A$4:$C$368,3,TRUE)*238.85/100)</f>
        <v/>
      </c>
      <c r="X7496" s="4" t="str">
        <f t="shared" si="1413"/>
        <v/>
      </c>
      <c r="Y7496" s="4" t="str">
        <f t="shared" si="1414"/>
        <v/>
      </c>
      <c r="Z7496" s="4" t="str">
        <f t="shared" si="1415"/>
        <v/>
      </c>
      <c r="AA7496" s="4" t="str">
        <f>IF($V7496="","",IF(Y7496&lt;36,0,IF(AND(36&lt;=Y7496,Y7496&lt;71),VLOOKUP($W7496,日射量と図３!$E$6:$F$34,2,TRUE),IF(AND(71&lt;=Y7496,Y7496&lt;107),VLOOKUP($W7496,日射量と図３!$E$6:$G$34,3,TRUE),IF(AND(107&lt;=Y7496,Y7496&lt;143),VLOOKUP($W7496,日射量と図３!$E$6:$H$34,4,TRUE),VLOOKUP($W7496,日射量と図３!$E$6:$I$34,5,TRUE))))))</f>
        <v/>
      </c>
      <c r="AB7496" s="4" t="str">
        <f>IF($V7496="","",IF(Z7496&lt;36,0,IF(AND(36&lt;=Z7496,Z7496&lt;71),VLOOKUP($W7496,日射量と図３!$E$6:$F$34,2,TRUE),IF(AND(71&lt;=Z7496,Z7496&lt;107),VLOOKUP($W7496,日射量と図３!$E$6:$G$34,3,TRUE),IF(AND(107&lt;=Z7496,Z7496&lt;143),VLOOKUP($W7496,日射量と図３!$E$6:$H$34,4,TRUE),VLOOKUP($W7496,日射量と図３!$E$6:$I$34,5,TRUE))))))</f>
        <v/>
      </c>
      <c r="AC7496" s="382" t="str">
        <f t="shared" si="1407"/>
        <v/>
      </c>
      <c r="AD7496" s="382" t="str">
        <f t="shared" si="1408"/>
        <v/>
      </c>
    </row>
    <row r="7497" spans="11:30" ht="13.5" customHeight="1">
      <c r="K7497" s="4">
        <f t="shared" si="1416"/>
        <v>4</v>
      </c>
      <c r="L7497" s="34">
        <v>43564</v>
      </c>
      <c r="M7497" s="4">
        <v>313</v>
      </c>
      <c r="N7497" s="4">
        <v>6</v>
      </c>
      <c r="O7497" s="31">
        <v>0.20833333333333334</v>
      </c>
      <c r="P7497" s="35">
        <v>9.5400000000000009</v>
      </c>
      <c r="Q7497" s="36">
        <f t="shared" si="1417"/>
        <v>15</v>
      </c>
      <c r="R7497" s="4">
        <f t="shared" si="1418"/>
        <v>5.4599999999999991</v>
      </c>
      <c r="S7497" s="31">
        <f t="shared" si="1409"/>
        <v>0.23586805555555557</v>
      </c>
      <c r="T7497" s="31">
        <f t="shared" si="1410"/>
        <v>0.75912037037037028</v>
      </c>
      <c r="U7497" s="4">
        <f t="shared" si="1411"/>
        <v>0</v>
      </c>
      <c r="V7497" s="4" t="str">
        <f t="shared" si="1412"/>
        <v/>
      </c>
      <c r="W7497" s="18" t="str">
        <f>IF(V7497="","",VLOOKUP(L7497,日射量と図３!$A$4:$C$368,3,TRUE)*238.85/100)</f>
        <v/>
      </c>
      <c r="X7497" s="4" t="str">
        <f t="shared" si="1413"/>
        <v/>
      </c>
      <c r="Y7497" s="4" t="str">
        <f t="shared" si="1414"/>
        <v/>
      </c>
      <c r="Z7497" s="4" t="str">
        <f t="shared" si="1415"/>
        <v/>
      </c>
      <c r="AA7497" s="4" t="str">
        <f>IF($V7497="","",IF(Y7497&lt;36,0,IF(AND(36&lt;=Y7497,Y7497&lt;71),VLOOKUP($W7497,日射量と図３!$E$6:$F$34,2,TRUE),IF(AND(71&lt;=Y7497,Y7497&lt;107),VLOOKUP($W7497,日射量と図３!$E$6:$G$34,3,TRUE),IF(AND(107&lt;=Y7497,Y7497&lt;143),VLOOKUP($W7497,日射量と図３!$E$6:$H$34,4,TRUE),VLOOKUP($W7497,日射量と図３!$E$6:$I$34,5,TRUE))))))</f>
        <v/>
      </c>
      <c r="AB7497" s="4" t="str">
        <f>IF($V7497="","",IF(Z7497&lt;36,0,IF(AND(36&lt;=Z7497,Z7497&lt;71),VLOOKUP($W7497,日射量と図３!$E$6:$F$34,2,TRUE),IF(AND(71&lt;=Z7497,Z7497&lt;107),VLOOKUP($W7497,日射量と図３!$E$6:$G$34,3,TRUE),IF(AND(107&lt;=Z7497,Z7497&lt;143),VLOOKUP($W7497,日射量と図３!$E$6:$H$34,4,TRUE),VLOOKUP($W7497,日射量と図３!$E$6:$I$34,5,TRUE))))))</f>
        <v/>
      </c>
      <c r="AC7497" s="382" t="str">
        <f t="shared" si="1407"/>
        <v/>
      </c>
      <c r="AD7497" s="382" t="str">
        <f t="shared" si="1408"/>
        <v/>
      </c>
    </row>
    <row r="7498" spans="11:30" ht="13.5" customHeight="1">
      <c r="K7498" s="4">
        <f t="shared" si="1416"/>
        <v>4</v>
      </c>
      <c r="L7498" s="34">
        <v>43564</v>
      </c>
      <c r="M7498" s="4">
        <v>313</v>
      </c>
      <c r="N7498" s="4">
        <v>7</v>
      </c>
      <c r="O7498" s="31">
        <v>0.25</v>
      </c>
      <c r="P7498" s="35">
        <v>9.7200000000000006</v>
      </c>
      <c r="Q7498" s="36">
        <f t="shared" si="1417"/>
        <v>15</v>
      </c>
      <c r="R7498" s="4">
        <f t="shared" si="1418"/>
        <v>5.2799999999999994</v>
      </c>
      <c r="S7498" s="31">
        <f t="shared" si="1409"/>
        <v>0.23586805555555557</v>
      </c>
      <c r="T7498" s="31">
        <f t="shared" si="1410"/>
        <v>0.75912037037037028</v>
      </c>
      <c r="U7498" s="4">
        <f t="shared" si="1411"/>
        <v>5.2799999999999994</v>
      </c>
      <c r="V7498" s="4" t="str">
        <f t="shared" si="1412"/>
        <v/>
      </c>
      <c r="W7498" s="18" t="str">
        <f>IF(V7498="","",VLOOKUP(L7498,日射量と図３!$A$4:$C$368,3,TRUE)*238.85/100)</f>
        <v/>
      </c>
      <c r="X7498" s="4" t="str">
        <f t="shared" si="1413"/>
        <v/>
      </c>
      <c r="Y7498" s="4" t="str">
        <f t="shared" si="1414"/>
        <v/>
      </c>
      <c r="Z7498" s="4" t="str">
        <f t="shared" si="1415"/>
        <v/>
      </c>
      <c r="AA7498" s="4" t="str">
        <f>IF($V7498="","",IF(Y7498&lt;36,0,IF(AND(36&lt;=Y7498,Y7498&lt;71),VLOOKUP($W7498,日射量と図３!$E$6:$F$34,2,TRUE),IF(AND(71&lt;=Y7498,Y7498&lt;107),VLOOKUP($W7498,日射量と図３!$E$6:$G$34,3,TRUE),IF(AND(107&lt;=Y7498,Y7498&lt;143),VLOOKUP($W7498,日射量と図３!$E$6:$H$34,4,TRUE),VLOOKUP($W7498,日射量と図３!$E$6:$I$34,5,TRUE))))))</f>
        <v/>
      </c>
      <c r="AB7498" s="4" t="str">
        <f>IF($V7498="","",IF(Z7498&lt;36,0,IF(AND(36&lt;=Z7498,Z7498&lt;71),VLOOKUP($W7498,日射量と図３!$E$6:$F$34,2,TRUE),IF(AND(71&lt;=Z7498,Z7498&lt;107),VLOOKUP($W7498,日射量と図３!$E$6:$G$34,3,TRUE),IF(AND(107&lt;=Z7498,Z7498&lt;143),VLOOKUP($W7498,日射量と図３!$E$6:$H$34,4,TRUE),VLOOKUP($W7498,日射量と図３!$E$6:$I$34,5,TRUE))))))</f>
        <v/>
      </c>
      <c r="AC7498" s="382" t="str">
        <f t="shared" si="1407"/>
        <v/>
      </c>
      <c r="AD7498" s="382" t="str">
        <f t="shared" si="1408"/>
        <v/>
      </c>
    </row>
    <row r="7499" spans="11:30" ht="13.5" customHeight="1">
      <c r="K7499" s="4">
        <f t="shared" si="1416"/>
        <v>4</v>
      </c>
      <c r="L7499" s="34">
        <v>43564</v>
      </c>
      <c r="M7499" s="4">
        <v>313</v>
      </c>
      <c r="N7499" s="4">
        <v>8</v>
      </c>
      <c r="O7499" s="31">
        <v>0.29166666666666669</v>
      </c>
      <c r="P7499" s="35">
        <v>10.55</v>
      </c>
      <c r="Q7499" s="36">
        <f t="shared" si="1417"/>
        <v>12</v>
      </c>
      <c r="R7499" s="4">
        <f t="shared" si="1418"/>
        <v>1.4499999999999993</v>
      </c>
      <c r="S7499" s="31">
        <f t="shared" si="1409"/>
        <v>0.23586805555555557</v>
      </c>
      <c r="T7499" s="31">
        <f t="shared" si="1410"/>
        <v>0.75912037037037028</v>
      </c>
      <c r="U7499" s="4">
        <f t="shared" si="1411"/>
        <v>1.4499999999999993</v>
      </c>
      <c r="V7499" s="4" t="str">
        <f t="shared" si="1412"/>
        <v/>
      </c>
      <c r="W7499" s="18" t="str">
        <f>IF(V7499="","",VLOOKUP(L7499,日射量と図３!$A$4:$C$368,3,TRUE)*238.85/100)</f>
        <v/>
      </c>
      <c r="X7499" s="4" t="str">
        <f t="shared" si="1413"/>
        <v/>
      </c>
      <c r="Y7499" s="4" t="str">
        <f t="shared" si="1414"/>
        <v/>
      </c>
      <c r="Z7499" s="4" t="str">
        <f t="shared" si="1415"/>
        <v/>
      </c>
      <c r="AA7499" s="4" t="str">
        <f>IF($V7499="","",IF(Y7499&lt;36,0,IF(AND(36&lt;=Y7499,Y7499&lt;71),VLOOKUP($W7499,日射量と図３!$E$6:$F$34,2,TRUE),IF(AND(71&lt;=Y7499,Y7499&lt;107),VLOOKUP($W7499,日射量と図３!$E$6:$G$34,3,TRUE),IF(AND(107&lt;=Y7499,Y7499&lt;143),VLOOKUP($W7499,日射量と図３!$E$6:$H$34,4,TRUE),VLOOKUP($W7499,日射量と図３!$E$6:$I$34,5,TRUE))))))</f>
        <v/>
      </c>
      <c r="AB7499" s="4" t="str">
        <f>IF($V7499="","",IF(Z7499&lt;36,0,IF(AND(36&lt;=Z7499,Z7499&lt;71),VLOOKUP($W7499,日射量と図３!$E$6:$F$34,2,TRUE),IF(AND(71&lt;=Z7499,Z7499&lt;107),VLOOKUP($W7499,日射量と図３!$E$6:$G$34,3,TRUE),IF(AND(107&lt;=Z7499,Z7499&lt;143),VLOOKUP($W7499,日射量と図３!$E$6:$H$34,4,TRUE),VLOOKUP($W7499,日射量と図３!$E$6:$I$34,5,TRUE))))))</f>
        <v/>
      </c>
      <c r="AC7499" s="382" t="str">
        <f t="shared" si="1407"/>
        <v/>
      </c>
      <c r="AD7499" s="382" t="str">
        <f t="shared" si="1408"/>
        <v/>
      </c>
    </row>
    <row r="7500" spans="11:30" ht="13.5" customHeight="1">
      <c r="K7500" s="4">
        <f t="shared" si="1416"/>
        <v>4</v>
      </c>
      <c r="L7500" s="34">
        <v>43564</v>
      </c>
      <c r="M7500" s="4">
        <v>313</v>
      </c>
      <c r="N7500" s="4">
        <v>9</v>
      </c>
      <c r="O7500" s="31">
        <v>0.33333333333333331</v>
      </c>
      <c r="P7500" s="35">
        <v>11.76</v>
      </c>
      <c r="Q7500" s="36">
        <f t="shared" si="1417"/>
        <v>12</v>
      </c>
      <c r="R7500" s="4">
        <f t="shared" si="1418"/>
        <v>0.24000000000000021</v>
      </c>
      <c r="S7500" s="31">
        <f t="shared" si="1409"/>
        <v>0.23586805555555557</v>
      </c>
      <c r="T7500" s="31">
        <f t="shared" si="1410"/>
        <v>0.75912037037037028</v>
      </c>
      <c r="U7500" s="4">
        <f t="shared" si="1411"/>
        <v>0.24000000000000021</v>
      </c>
      <c r="V7500" s="4" t="str">
        <f t="shared" si="1412"/>
        <v/>
      </c>
      <c r="W7500" s="18" t="str">
        <f>IF(V7500="","",VLOOKUP(L7500,日射量と図３!$A$4:$C$368,3,TRUE)*238.85/100)</f>
        <v/>
      </c>
      <c r="X7500" s="4" t="str">
        <f t="shared" si="1413"/>
        <v/>
      </c>
      <c r="Y7500" s="4" t="str">
        <f t="shared" si="1414"/>
        <v/>
      </c>
      <c r="Z7500" s="4" t="str">
        <f t="shared" si="1415"/>
        <v/>
      </c>
      <c r="AA7500" s="4" t="str">
        <f>IF($V7500="","",IF(Y7500&lt;36,0,IF(AND(36&lt;=Y7500,Y7500&lt;71),VLOOKUP($W7500,日射量と図３!$E$6:$F$34,2,TRUE),IF(AND(71&lt;=Y7500,Y7500&lt;107),VLOOKUP($W7500,日射量と図３!$E$6:$G$34,3,TRUE),IF(AND(107&lt;=Y7500,Y7500&lt;143),VLOOKUP($W7500,日射量と図３!$E$6:$H$34,4,TRUE),VLOOKUP($W7500,日射量と図３!$E$6:$I$34,5,TRUE))))))</f>
        <v/>
      </c>
      <c r="AB7500" s="4" t="str">
        <f>IF($V7500="","",IF(Z7500&lt;36,0,IF(AND(36&lt;=Z7500,Z7500&lt;71),VLOOKUP($W7500,日射量と図３!$E$6:$F$34,2,TRUE),IF(AND(71&lt;=Z7500,Z7500&lt;107),VLOOKUP($W7500,日射量と図３!$E$6:$G$34,3,TRUE),IF(AND(107&lt;=Z7500,Z7500&lt;143),VLOOKUP($W7500,日射量と図３!$E$6:$H$34,4,TRUE),VLOOKUP($W7500,日射量と図３!$E$6:$I$34,5,TRUE))))))</f>
        <v/>
      </c>
      <c r="AC7500" s="382" t="str">
        <f t="shared" si="1407"/>
        <v/>
      </c>
      <c r="AD7500" s="382" t="str">
        <f t="shared" si="1408"/>
        <v/>
      </c>
    </row>
    <row r="7501" spans="11:30" ht="13.5" customHeight="1">
      <c r="K7501" s="4">
        <f t="shared" si="1416"/>
        <v>4</v>
      </c>
      <c r="L7501" s="34">
        <v>43564</v>
      </c>
      <c r="M7501" s="4">
        <v>313</v>
      </c>
      <c r="N7501" s="4">
        <v>10</v>
      </c>
      <c r="O7501" s="31">
        <v>0.375</v>
      </c>
      <c r="P7501" s="35">
        <v>13.45</v>
      </c>
      <c r="Q7501" s="36">
        <f t="shared" si="1417"/>
        <v>12</v>
      </c>
      <c r="R7501" s="4">
        <f t="shared" si="1418"/>
        <v>0</v>
      </c>
      <c r="S7501" s="31">
        <f t="shared" si="1409"/>
        <v>0.23586805555555557</v>
      </c>
      <c r="T7501" s="31">
        <f t="shared" si="1410"/>
        <v>0.75912037037037028</v>
      </c>
      <c r="U7501" s="4">
        <f t="shared" si="1411"/>
        <v>0</v>
      </c>
      <c r="V7501" s="4" t="str">
        <f t="shared" si="1412"/>
        <v/>
      </c>
      <c r="W7501" s="18" t="str">
        <f>IF(V7501="","",VLOOKUP(L7501,日射量と図３!$A$4:$C$368,3,TRUE)*238.85/100)</f>
        <v/>
      </c>
      <c r="X7501" s="4" t="str">
        <f t="shared" si="1413"/>
        <v/>
      </c>
      <c r="Y7501" s="4" t="str">
        <f t="shared" si="1414"/>
        <v/>
      </c>
      <c r="Z7501" s="4" t="str">
        <f t="shared" si="1415"/>
        <v/>
      </c>
      <c r="AA7501" s="4" t="str">
        <f>IF($V7501="","",IF(Y7501&lt;36,0,IF(AND(36&lt;=Y7501,Y7501&lt;71),VLOOKUP($W7501,日射量と図３!$E$6:$F$34,2,TRUE),IF(AND(71&lt;=Y7501,Y7501&lt;107),VLOOKUP($W7501,日射量と図３!$E$6:$G$34,3,TRUE),IF(AND(107&lt;=Y7501,Y7501&lt;143),VLOOKUP($W7501,日射量と図３!$E$6:$H$34,4,TRUE),VLOOKUP($W7501,日射量と図３!$E$6:$I$34,5,TRUE))))))</f>
        <v/>
      </c>
      <c r="AB7501" s="4" t="str">
        <f>IF($V7501="","",IF(Z7501&lt;36,0,IF(AND(36&lt;=Z7501,Z7501&lt;71),VLOOKUP($W7501,日射量と図３!$E$6:$F$34,2,TRUE),IF(AND(71&lt;=Z7501,Z7501&lt;107),VLOOKUP($W7501,日射量と図３!$E$6:$G$34,3,TRUE),IF(AND(107&lt;=Z7501,Z7501&lt;143),VLOOKUP($W7501,日射量と図３!$E$6:$H$34,4,TRUE),VLOOKUP($W7501,日射量と図３!$E$6:$I$34,5,TRUE))))))</f>
        <v/>
      </c>
      <c r="AC7501" s="382" t="str">
        <f t="shared" si="1407"/>
        <v/>
      </c>
      <c r="AD7501" s="382" t="str">
        <f t="shared" si="1408"/>
        <v/>
      </c>
    </row>
    <row r="7502" spans="11:30" ht="13.5" customHeight="1">
      <c r="K7502" s="4">
        <f t="shared" si="1416"/>
        <v>4</v>
      </c>
      <c r="L7502" s="34">
        <v>43564</v>
      </c>
      <c r="M7502" s="4">
        <v>313</v>
      </c>
      <c r="N7502" s="4">
        <v>11</v>
      </c>
      <c r="O7502" s="31">
        <v>0.41666666666666669</v>
      </c>
      <c r="P7502" s="35">
        <v>15.27</v>
      </c>
      <c r="Q7502" s="36">
        <f t="shared" si="1417"/>
        <v>12</v>
      </c>
      <c r="R7502" s="4">
        <f t="shared" si="1418"/>
        <v>0</v>
      </c>
      <c r="S7502" s="31">
        <f t="shared" si="1409"/>
        <v>0.23586805555555557</v>
      </c>
      <c r="T7502" s="31">
        <f t="shared" si="1410"/>
        <v>0.75912037037037028</v>
      </c>
      <c r="U7502" s="4">
        <f t="shared" si="1411"/>
        <v>0</v>
      </c>
      <c r="V7502" s="4" t="str">
        <f t="shared" si="1412"/>
        <v/>
      </c>
      <c r="W7502" s="18" t="str">
        <f>IF(V7502="","",VLOOKUP(L7502,日射量と図３!$A$4:$C$368,3,TRUE)*238.85/100)</f>
        <v/>
      </c>
      <c r="X7502" s="4" t="str">
        <f t="shared" si="1413"/>
        <v/>
      </c>
      <c r="Y7502" s="4" t="str">
        <f t="shared" si="1414"/>
        <v/>
      </c>
      <c r="Z7502" s="4" t="str">
        <f t="shared" si="1415"/>
        <v/>
      </c>
      <c r="AA7502" s="4" t="str">
        <f>IF($V7502="","",IF(Y7502&lt;36,0,IF(AND(36&lt;=Y7502,Y7502&lt;71),VLOOKUP($W7502,日射量と図３!$E$6:$F$34,2,TRUE),IF(AND(71&lt;=Y7502,Y7502&lt;107),VLOOKUP($W7502,日射量と図３!$E$6:$G$34,3,TRUE),IF(AND(107&lt;=Y7502,Y7502&lt;143),VLOOKUP($W7502,日射量と図３!$E$6:$H$34,4,TRUE),VLOOKUP($W7502,日射量と図３!$E$6:$I$34,5,TRUE))))))</f>
        <v/>
      </c>
      <c r="AB7502" s="4" t="str">
        <f>IF($V7502="","",IF(Z7502&lt;36,0,IF(AND(36&lt;=Z7502,Z7502&lt;71),VLOOKUP($W7502,日射量と図３!$E$6:$F$34,2,TRUE),IF(AND(71&lt;=Z7502,Z7502&lt;107),VLOOKUP($W7502,日射量と図３!$E$6:$G$34,3,TRUE),IF(AND(107&lt;=Z7502,Z7502&lt;143),VLOOKUP($W7502,日射量と図３!$E$6:$H$34,4,TRUE),VLOOKUP($W7502,日射量と図３!$E$6:$I$34,5,TRUE))))))</f>
        <v/>
      </c>
      <c r="AC7502" s="382" t="str">
        <f t="shared" si="1407"/>
        <v/>
      </c>
      <c r="AD7502" s="382" t="str">
        <f t="shared" si="1408"/>
        <v/>
      </c>
    </row>
    <row r="7503" spans="11:30" ht="13.5" customHeight="1">
      <c r="K7503" s="4">
        <f t="shared" si="1416"/>
        <v>4</v>
      </c>
      <c r="L7503" s="34">
        <v>43564</v>
      </c>
      <c r="M7503" s="4">
        <v>313</v>
      </c>
      <c r="N7503" s="4">
        <v>12</v>
      </c>
      <c r="O7503" s="31">
        <v>0.45833333333333331</v>
      </c>
      <c r="P7503" s="35">
        <v>16.610000000000003</v>
      </c>
      <c r="Q7503" s="36">
        <f t="shared" si="1417"/>
        <v>12</v>
      </c>
      <c r="R7503" s="4">
        <f t="shared" si="1418"/>
        <v>0</v>
      </c>
      <c r="S7503" s="31">
        <f t="shared" si="1409"/>
        <v>0.23586805555555557</v>
      </c>
      <c r="T7503" s="31">
        <f t="shared" si="1410"/>
        <v>0.75912037037037028</v>
      </c>
      <c r="U7503" s="4">
        <f t="shared" si="1411"/>
        <v>0</v>
      </c>
      <c r="V7503" s="4" t="str">
        <f t="shared" si="1412"/>
        <v/>
      </c>
      <c r="W7503" s="18" t="str">
        <f>IF(V7503="","",VLOOKUP(L7503,日射量と図３!$A$4:$C$368,3,TRUE)*238.85/100)</f>
        <v/>
      </c>
      <c r="X7503" s="4" t="str">
        <f t="shared" si="1413"/>
        <v/>
      </c>
      <c r="Y7503" s="4" t="str">
        <f t="shared" si="1414"/>
        <v/>
      </c>
      <c r="Z7503" s="4" t="str">
        <f t="shared" si="1415"/>
        <v/>
      </c>
      <c r="AA7503" s="4" t="str">
        <f>IF($V7503="","",IF(Y7503&lt;36,0,IF(AND(36&lt;=Y7503,Y7503&lt;71),VLOOKUP($W7503,日射量と図３!$E$6:$F$34,2,TRUE),IF(AND(71&lt;=Y7503,Y7503&lt;107),VLOOKUP($W7503,日射量と図３!$E$6:$G$34,3,TRUE),IF(AND(107&lt;=Y7503,Y7503&lt;143),VLOOKUP($W7503,日射量と図３!$E$6:$H$34,4,TRUE),VLOOKUP($W7503,日射量と図３!$E$6:$I$34,5,TRUE))))))</f>
        <v/>
      </c>
      <c r="AB7503" s="4" t="str">
        <f>IF($V7503="","",IF(Z7503&lt;36,0,IF(AND(36&lt;=Z7503,Z7503&lt;71),VLOOKUP($W7503,日射量と図３!$E$6:$F$34,2,TRUE),IF(AND(71&lt;=Z7503,Z7503&lt;107),VLOOKUP($W7503,日射量と図３!$E$6:$G$34,3,TRUE),IF(AND(107&lt;=Z7503,Z7503&lt;143),VLOOKUP($W7503,日射量と図３!$E$6:$H$34,4,TRUE),VLOOKUP($W7503,日射量と図３!$E$6:$I$34,5,TRUE))))))</f>
        <v/>
      </c>
      <c r="AC7503" s="382" t="str">
        <f t="shared" ref="AC7503:AC7566" si="1419">IF(V7503="","",IF((($AH$18*$AH$30*V7503*3600/1000000)/1000-AA7503*$AG$18*10*0.0000041868)&lt;=0,0,AA7503*$AG$18*10*0.0000041868))</f>
        <v/>
      </c>
      <c r="AD7503" s="382" t="str">
        <f t="shared" ref="AD7503:AD7566" si="1420">IF(V7503="","",IF((($AH$19*$AH$30*V7503*3600/1000000)/1000-AB7503*$AG$19*10*0.0000041868)&lt;=0,0,AB7503*$AG$19*10*0.0000041868))</f>
        <v/>
      </c>
    </row>
    <row r="7504" spans="11:30" ht="13.5" customHeight="1">
      <c r="K7504" s="4">
        <f t="shared" si="1416"/>
        <v>4</v>
      </c>
      <c r="L7504" s="34">
        <v>43564</v>
      </c>
      <c r="M7504" s="4">
        <v>313</v>
      </c>
      <c r="N7504" s="4">
        <v>13</v>
      </c>
      <c r="O7504" s="31">
        <v>0.5</v>
      </c>
      <c r="P7504" s="35">
        <v>17.71</v>
      </c>
      <c r="Q7504" s="36">
        <f t="shared" si="1417"/>
        <v>12</v>
      </c>
      <c r="R7504" s="4">
        <f t="shared" si="1418"/>
        <v>0</v>
      </c>
      <c r="S7504" s="31">
        <f t="shared" si="1409"/>
        <v>0.23586805555555557</v>
      </c>
      <c r="T7504" s="31">
        <f t="shared" si="1410"/>
        <v>0.75912037037037028</v>
      </c>
      <c r="U7504" s="4">
        <f t="shared" si="1411"/>
        <v>0</v>
      </c>
      <c r="V7504" s="4" t="str">
        <f t="shared" si="1412"/>
        <v/>
      </c>
      <c r="W7504" s="18" t="str">
        <f>IF(V7504="","",VLOOKUP(L7504,日射量と図３!$A$4:$C$368,3,TRUE)*238.85/100)</f>
        <v/>
      </c>
      <c r="X7504" s="4" t="str">
        <f t="shared" si="1413"/>
        <v/>
      </c>
      <c r="Y7504" s="4" t="str">
        <f t="shared" si="1414"/>
        <v/>
      </c>
      <c r="Z7504" s="4" t="str">
        <f t="shared" si="1415"/>
        <v/>
      </c>
      <c r="AA7504" s="4" t="str">
        <f>IF($V7504="","",IF(Y7504&lt;36,0,IF(AND(36&lt;=Y7504,Y7504&lt;71),VLOOKUP($W7504,日射量と図３!$E$6:$F$34,2,TRUE),IF(AND(71&lt;=Y7504,Y7504&lt;107),VLOOKUP($W7504,日射量と図３!$E$6:$G$34,3,TRUE),IF(AND(107&lt;=Y7504,Y7504&lt;143),VLOOKUP($W7504,日射量と図３!$E$6:$H$34,4,TRUE),VLOOKUP($W7504,日射量と図３!$E$6:$I$34,5,TRUE))))))</f>
        <v/>
      </c>
      <c r="AB7504" s="4" t="str">
        <f>IF($V7504="","",IF(Z7504&lt;36,0,IF(AND(36&lt;=Z7504,Z7504&lt;71),VLOOKUP($W7504,日射量と図３!$E$6:$F$34,2,TRUE),IF(AND(71&lt;=Z7504,Z7504&lt;107),VLOOKUP($W7504,日射量と図３!$E$6:$G$34,3,TRUE),IF(AND(107&lt;=Z7504,Z7504&lt;143),VLOOKUP($W7504,日射量と図３!$E$6:$H$34,4,TRUE),VLOOKUP($W7504,日射量と図３!$E$6:$I$34,5,TRUE))))))</f>
        <v/>
      </c>
      <c r="AC7504" s="382" t="str">
        <f t="shared" si="1419"/>
        <v/>
      </c>
      <c r="AD7504" s="382" t="str">
        <f t="shared" si="1420"/>
        <v/>
      </c>
    </row>
    <row r="7505" spans="11:30" ht="13.5" customHeight="1">
      <c r="K7505" s="4">
        <f t="shared" si="1416"/>
        <v>4</v>
      </c>
      <c r="L7505" s="34">
        <v>43564</v>
      </c>
      <c r="M7505" s="4">
        <v>313</v>
      </c>
      <c r="N7505" s="4">
        <v>14</v>
      </c>
      <c r="O7505" s="31">
        <v>0.54166666666666663</v>
      </c>
      <c r="P7505" s="35">
        <v>18.490000000000002</v>
      </c>
      <c r="Q7505" s="36">
        <f t="shared" si="1417"/>
        <v>12</v>
      </c>
      <c r="R7505" s="4">
        <f t="shared" si="1418"/>
        <v>0</v>
      </c>
      <c r="S7505" s="31">
        <f t="shared" si="1409"/>
        <v>0.23586805555555557</v>
      </c>
      <c r="T7505" s="31">
        <f t="shared" si="1410"/>
        <v>0.75912037037037028</v>
      </c>
      <c r="U7505" s="4">
        <f t="shared" si="1411"/>
        <v>0</v>
      </c>
      <c r="V7505" s="4" t="str">
        <f t="shared" si="1412"/>
        <v/>
      </c>
      <c r="W7505" s="18" t="str">
        <f>IF(V7505="","",VLOOKUP(L7505,日射量と図３!$A$4:$C$368,3,TRUE)*238.85/100)</f>
        <v/>
      </c>
      <c r="X7505" s="4" t="str">
        <f t="shared" si="1413"/>
        <v/>
      </c>
      <c r="Y7505" s="4" t="str">
        <f t="shared" si="1414"/>
        <v/>
      </c>
      <c r="Z7505" s="4" t="str">
        <f t="shared" si="1415"/>
        <v/>
      </c>
      <c r="AA7505" s="4" t="str">
        <f>IF($V7505="","",IF(Y7505&lt;36,0,IF(AND(36&lt;=Y7505,Y7505&lt;71),VLOOKUP($W7505,日射量と図３!$E$6:$F$34,2,TRUE),IF(AND(71&lt;=Y7505,Y7505&lt;107),VLOOKUP($W7505,日射量と図３!$E$6:$G$34,3,TRUE),IF(AND(107&lt;=Y7505,Y7505&lt;143),VLOOKUP($W7505,日射量と図３!$E$6:$H$34,4,TRUE),VLOOKUP($W7505,日射量と図３!$E$6:$I$34,5,TRUE))))))</f>
        <v/>
      </c>
      <c r="AB7505" s="4" t="str">
        <f>IF($V7505="","",IF(Z7505&lt;36,0,IF(AND(36&lt;=Z7505,Z7505&lt;71),VLOOKUP($W7505,日射量と図３!$E$6:$F$34,2,TRUE),IF(AND(71&lt;=Z7505,Z7505&lt;107),VLOOKUP($W7505,日射量と図３!$E$6:$G$34,3,TRUE),IF(AND(107&lt;=Z7505,Z7505&lt;143),VLOOKUP($W7505,日射量と図３!$E$6:$H$34,4,TRUE),VLOOKUP($W7505,日射量と図３!$E$6:$I$34,5,TRUE))))))</f>
        <v/>
      </c>
      <c r="AC7505" s="382" t="str">
        <f t="shared" si="1419"/>
        <v/>
      </c>
      <c r="AD7505" s="382" t="str">
        <f t="shared" si="1420"/>
        <v/>
      </c>
    </row>
    <row r="7506" spans="11:30" ht="13.5" customHeight="1">
      <c r="K7506" s="4">
        <f t="shared" si="1416"/>
        <v>4</v>
      </c>
      <c r="L7506" s="34">
        <v>43564</v>
      </c>
      <c r="M7506" s="4">
        <v>313</v>
      </c>
      <c r="N7506" s="4">
        <v>15</v>
      </c>
      <c r="O7506" s="31">
        <v>0.58333333333333337</v>
      </c>
      <c r="P7506" s="35">
        <v>18.73</v>
      </c>
      <c r="Q7506" s="36">
        <f t="shared" si="1417"/>
        <v>12</v>
      </c>
      <c r="R7506" s="4">
        <f t="shared" si="1418"/>
        <v>0</v>
      </c>
      <c r="S7506" s="31">
        <f t="shared" si="1409"/>
        <v>0.23586805555555557</v>
      </c>
      <c r="T7506" s="31">
        <f t="shared" si="1410"/>
        <v>0.75912037037037028</v>
      </c>
      <c r="U7506" s="4">
        <f t="shared" si="1411"/>
        <v>0</v>
      </c>
      <c r="V7506" s="4" t="str">
        <f t="shared" si="1412"/>
        <v/>
      </c>
      <c r="W7506" s="18" t="str">
        <f>IF(V7506="","",VLOOKUP(L7506,日射量と図３!$A$4:$C$368,3,TRUE)*238.85/100)</f>
        <v/>
      </c>
      <c r="X7506" s="4" t="str">
        <f t="shared" si="1413"/>
        <v/>
      </c>
      <c r="Y7506" s="4" t="str">
        <f t="shared" si="1414"/>
        <v/>
      </c>
      <c r="Z7506" s="4" t="str">
        <f t="shared" si="1415"/>
        <v/>
      </c>
      <c r="AA7506" s="4" t="str">
        <f>IF($V7506="","",IF(Y7506&lt;36,0,IF(AND(36&lt;=Y7506,Y7506&lt;71),VLOOKUP($W7506,日射量と図３!$E$6:$F$34,2,TRUE),IF(AND(71&lt;=Y7506,Y7506&lt;107),VLOOKUP($W7506,日射量と図３!$E$6:$G$34,3,TRUE),IF(AND(107&lt;=Y7506,Y7506&lt;143),VLOOKUP($W7506,日射量と図３!$E$6:$H$34,4,TRUE),VLOOKUP($W7506,日射量と図３!$E$6:$I$34,5,TRUE))))))</f>
        <v/>
      </c>
      <c r="AB7506" s="4" t="str">
        <f>IF($V7506="","",IF(Z7506&lt;36,0,IF(AND(36&lt;=Z7506,Z7506&lt;71),VLOOKUP($W7506,日射量と図３!$E$6:$F$34,2,TRUE),IF(AND(71&lt;=Z7506,Z7506&lt;107),VLOOKUP($W7506,日射量と図３!$E$6:$G$34,3,TRUE),IF(AND(107&lt;=Z7506,Z7506&lt;143),VLOOKUP($W7506,日射量と図３!$E$6:$H$34,4,TRUE),VLOOKUP($W7506,日射量と図３!$E$6:$I$34,5,TRUE))))))</f>
        <v/>
      </c>
      <c r="AC7506" s="382" t="str">
        <f t="shared" si="1419"/>
        <v/>
      </c>
      <c r="AD7506" s="382" t="str">
        <f t="shared" si="1420"/>
        <v/>
      </c>
    </row>
    <row r="7507" spans="11:30" ht="13.5" customHeight="1">
      <c r="K7507" s="4">
        <f t="shared" si="1416"/>
        <v>4</v>
      </c>
      <c r="L7507" s="34">
        <v>43564</v>
      </c>
      <c r="M7507" s="4">
        <v>313</v>
      </c>
      <c r="N7507" s="4">
        <v>16</v>
      </c>
      <c r="O7507" s="31">
        <v>0.625</v>
      </c>
      <c r="P7507" s="35">
        <v>19.2</v>
      </c>
      <c r="Q7507" s="36">
        <f t="shared" si="1417"/>
        <v>16</v>
      </c>
      <c r="R7507" s="4">
        <f t="shared" si="1418"/>
        <v>0</v>
      </c>
      <c r="S7507" s="31">
        <f t="shared" si="1409"/>
        <v>0.23586805555555557</v>
      </c>
      <c r="T7507" s="31">
        <f t="shared" si="1410"/>
        <v>0.75912037037037028</v>
      </c>
      <c r="U7507" s="4">
        <f t="shared" si="1411"/>
        <v>0</v>
      </c>
      <c r="V7507" s="4" t="str">
        <f t="shared" si="1412"/>
        <v/>
      </c>
      <c r="W7507" s="18" t="str">
        <f>IF(V7507="","",VLOOKUP(L7507,日射量と図３!$A$4:$C$368,3,TRUE)*238.85/100)</f>
        <v/>
      </c>
      <c r="X7507" s="4" t="str">
        <f t="shared" si="1413"/>
        <v/>
      </c>
      <c r="Y7507" s="4" t="str">
        <f t="shared" si="1414"/>
        <v/>
      </c>
      <c r="Z7507" s="4" t="str">
        <f t="shared" si="1415"/>
        <v/>
      </c>
      <c r="AA7507" s="4" t="str">
        <f>IF($V7507="","",IF(Y7507&lt;36,0,IF(AND(36&lt;=Y7507,Y7507&lt;71),VLOOKUP($W7507,日射量と図３!$E$6:$F$34,2,TRUE),IF(AND(71&lt;=Y7507,Y7507&lt;107),VLOOKUP($W7507,日射量と図３!$E$6:$G$34,3,TRUE),IF(AND(107&lt;=Y7507,Y7507&lt;143),VLOOKUP($W7507,日射量と図３!$E$6:$H$34,4,TRUE),VLOOKUP($W7507,日射量と図３!$E$6:$I$34,5,TRUE))))))</f>
        <v/>
      </c>
      <c r="AB7507" s="4" t="str">
        <f>IF($V7507="","",IF(Z7507&lt;36,0,IF(AND(36&lt;=Z7507,Z7507&lt;71),VLOOKUP($W7507,日射量と図３!$E$6:$F$34,2,TRUE),IF(AND(71&lt;=Z7507,Z7507&lt;107),VLOOKUP($W7507,日射量と図３!$E$6:$G$34,3,TRUE),IF(AND(107&lt;=Z7507,Z7507&lt;143),VLOOKUP($W7507,日射量と図３!$E$6:$H$34,4,TRUE),VLOOKUP($W7507,日射量と図３!$E$6:$I$34,5,TRUE))))))</f>
        <v/>
      </c>
      <c r="AC7507" s="382" t="str">
        <f t="shared" si="1419"/>
        <v/>
      </c>
      <c r="AD7507" s="382" t="str">
        <f t="shared" si="1420"/>
        <v/>
      </c>
    </row>
    <row r="7508" spans="11:30" ht="13.5" customHeight="1">
      <c r="K7508" s="4">
        <f t="shared" si="1416"/>
        <v>4</v>
      </c>
      <c r="L7508" s="34">
        <v>43564</v>
      </c>
      <c r="M7508" s="4">
        <v>313</v>
      </c>
      <c r="N7508" s="4">
        <v>17</v>
      </c>
      <c r="O7508" s="31">
        <v>0.66666666666666663</v>
      </c>
      <c r="P7508" s="35">
        <v>18.77</v>
      </c>
      <c r="Q7508" s="36">
        <f t="shared" si="1417"/>
        <v>16</v>
      </c>
      <c r="R7508" s="4">
        <f t="shared" si="1418"/>
        <v>0</v>
      </c>
      <c r="S7508" s="31">
        <f t="shared" si="1409"/>
        <v>0.23586805555555557</v>
      </c>
      <c r="T7508" s="31">
        <f t="shared" si="1410"/>
        <v>0.75912037037037028</v>
      </c>
      <c r="U7508" s="4">
        <f t="shared" si="1411"/>
        <v>0</v>
      </c>
      <c r="V7508" s="4" t="str">
        <f t="shared" si="1412"/>
        <v/>
      </c>
      <c r="W7508" s="18" t="str">
        <f>IF(V7508="","",VLOOKUP(L7508,日射量と図３!$A$4:$C$368,3,TRUE)*238.85/100)</f>
        <v/>
      </c>
      <c r="X7508" s="4" t="str">
        <f t="shared" si="1413"/>
        <v/>
      </c>
      <c r="Y7508" s="4" t="str">
        <f t="shared" si="1414"/>
        <v/>
      </c>
      <c r="Z7508" s="4" t="str">
        <f t="shared" si="1415"/>
        <v/>
      </c>
      <c r="AA7508" s="4" t="str">
        <f>IF($V7508="","",IF(Y7508&lt;36,0,IF(AND(36&lt;=Y7508,Y7508&lt;71),VLOOKUP($W7508,日射量と図３!$E$6:$F$34,2,TRUE),IF(AND(71&lt;=Y7508,Y7508&lt;107),VLOOKUP($W7508,日射量と図３!$E$6:$G$34,3,TRUE),IF(AND(107&lt;=Y7508,Y7508&lt;143),VLOOKUP($W7508,日射量と図３!$E$6:$H$34,4,TRUE),VLOOKUP($W7508,日射量と図３!$E$6:$I$34,5,TRUE))))))</f>
        <v/>
      </c>
      <c r="AB7508" s="4" t="str">
        <f>IF($V7508="","",IF(Z7508&lt;36,0,IF(AND(36&lt;=Z7508,Z7508&lt;71),VLOOKUP($W7508,日射量と図３!$E$6:$F$34,2,TRUE),IF(AND(71&lt;=Z7508,Z7508&lt;107),VLOOKUP($W7508,日射量と図３!$E$6:$G$34,3,TRUE),IF(AND(107&lt;=Z7508,Z7508&lt;143),VLOOKUP($W7508,日射量と図３!$E$6:$H$34,4,TRUE),VLOOKUP($W7508,日射量と図３!$E$6:$I$34,5,TRUE))))))</f>
        <v/>
      </c>
      <c r="AC7508" s="382" t="str">
        <f t="shared" si="1419"/>
        <v/>
      </c>
      <c r="AD7508" s="382" t="str">
        <f t="shared" si="1420"/>
        <v/>
      </c>
    </row>
    <row r="7509" spans="11:30" ht="13.5" customHeight="1">
      <c r="K7509" s="4">
        <f t="shared" si="1416"/>
        <v>4</v>
      </c>
      <c r="L7509" s="34">
        <v>43564</v>
      </c>
      <c r="M7509" s="4">
        <v>313</v>
      </c>
      <c r="N7509" s="4">
        <v>18</v>
      </c>
      <c r="O7509" s="31">
        <v>0.70833333333333337</v>
      </c>
      <c r="P7509" s="35">
        <v>17.55</v>
      </c>
      <c r="Q7509" s="36">
        <f t="shared" si="1417"/>
        <v>16</v>
      </c>
      <c r="R7509" s="4">
        <f t="shared" si="1418"/>
        <v>0</v>
      </c>
      <c r="S7509" s="31">
        <f t="shared" ref="S7509:S7572" si="1421">VLOOKUP(K7509,$AF$45:$AH$49,2,TRUE)</f>
        <v>0.23586805555555557</v>
      </c>
      <c r="T7509" s="31">
        <f t="shared" ref="T7509:T7572" si="1422">VLOOKUP(K7509,$AF$45:$AH$49,3,TRUE)</f>
        <v>0.75912037037037028</v>
      </c>
      <c r="U7509" s="4">
        <f t="shared" ref="U7509:U7572" si="1423">IF(AND(S7509&lt;O7509,O7509&lt;T7509),R7509,0)</f>
        <v>0</v>
      </c>
      <c r="V7509" s="4" t="str">
        <f t="shared" ref="V7509:V7572" si="1424">IF(N7509=1,SUM(U7509:U7532),"")</f>
        <v/>
      </c>
      <c r="W7509" s="18" t="str">
        <f>IF(V7509="","",VLOOKUP(L7509,日射量と図３!$A$4:$C$368,3,TRUE)*238.85/100)</f>
        <v/>
      </c>
      <c r="X7509" s="4" t="str">
        <f t="shared" ref="X7509:X7572" si="1425">IF(V7509="","",VLOOKUP(K7509,$AF$45:$AJ$49,5,TRUE))</f>
        <v/>
      </c>
      <c r="Y7509" s="4" t="str">
        <f t="shared" si="1414"/>
        <v/>
      </c>
      <c r="Z7509" s="4" t="str">
        <f t="shared" si="1415"/>
        <v/>
      </c>
      <c r="AA7509" s="4" t="str">
        <f>IF($V7509="","",IF(Y7509&lt;36,0,IF(AND(36&lt;=Y7509,Y7509&lt;71),VLOOKUP($W7509,日射量と図３!$E$6:$F$34,2,TRUE),IF(AND(71&lt;=Y7509,Y7509&lt;107),VLOOKUP($W7509,日射量と図３!$E$6:$G$34,3,TRUE),IF(AND(107&lt;=Y7509,Y7509&lt;143),VLOOKUP($W7509,日射量と図３!$E$6:$H$34,4,TRUE),VLOOKUP($W7509,日射量と図３!$E$6:$I$34,5,TRUE))))))</f>
        <v/>
      </c>
      <c r="AB7509" s="4" t="str">
        <f>IF($V7509="","",IF(Z7509&lt;36,0,IF(AND(36&lt;=Z7509,Z7509&lt;71),VLOOKUP($W7509,日射量と図３!$E$6:$F$34,2,TRUE),IF(AND(71&lt;=Z7509,Z7509&lt;107),VLOOKUP($W7509,日射量と図３!$E$6:$G$34,3,TRUE),IF(AND(107&lt;=Z7509,Z7509&lt;143),VLOOKUP($W7509,日射量と図３!$E$6:$H$34,4,TRUE),VLOOKUP($W7509,日射量と図３!$E$6:$I$34,5,TRUE))))))</f>
        <v/>
      </c>
      <c r="AC7509" s="382" t="str">
        <f t="shared" si="1419"/>
        <v/>
      </c>
      <c r="AD7509" s="382" t="str">
        <f t="shared" si="1420"/>
        <v/>
      </c>
    </row>
    <row r="7510" spans="11:30" ht="13.5" customHeight="1">
      <c r="K7510" s="4">
        <f t="shared" si="1416"/>
        <v>4</v>
      </c>
      <c r="L7510" s="34">
        <v>43564</v>
      </c>
      <c r="M7510" s="4">
        <v>313</v>
      </c>
      <c r="N7510" s="4">
        <v>19</v>
      </c>
      <c r="O7510" s="31">
        <v>0.75</v>
      </c>
      <c r="P7510" s="35">
        <v>16.490000000000002</v>
      </c>
      <c r="Q7510" s="36">
        <f t="shared" si="1417"/>
        <v>16</v>
      </c>
      <c r="R7510" s="4">
        <f t="shared" si="1418"/>
        <v>0</v>
      </c>
      <c r="S7510" s="31">
        <f t="shared" si="1421"/>
        <v>0.23586805555555557</v>
      </c>
      <c r="T7510" s="31">
        <f t="shared" si="1422"/>
        <v>0.75912037037037028</v>
      </c>
      <c r="U7510" s="4">
        <f t="shared" si="1423"/>
        <v>0</v>
      </c>
      <c r="V7510" s="4" t="str">
        <f t="shared" si="1424"/>
        <v/>
      </c>
      <c r="W7510" s="18" t="str">
        <f>IF(V7510="","",VLOOKUP(L7510,日射量と図３!$A$4:$C$368,3,TRUE)*238.85/100)</f>
        <v/>
      </c>
      <c r="X7510" s="4" t="str">
        <f t="shared" si="1425"/>
        <v/>
      </c>
      <c r="Y7510" s="4" t="str">
        <f t="shared" si="1414"/>
        <v/>
      </c>
      <c r="Z7510" s="4" t="str">
        <f t="shared" si="1415"/>
        <v/>
      </c>
      <c r="AA7510" s="4" t="str">
        <f>IF($V7510="","",IF(Y7510&lt;36,0,IF(AND(36&lt;=Y7510,Y7510&lt;71),VLOOKUP($W7510,日射量と図３!$E$6:$F$34,2,TRUE),IF(AND(71&lt;=Y7510,Y7510&lt;107),VLOOKUP($W7510,日射量と図３!$E$6:$G$34,3,TRUE),IF(AND(107&lt;=Y7510,Y7510&lt;143),VLOOKUP($W7510,日射量と図３!$E$6:$H$34,4,TRUE),VLOOKUP($W7510,日射量と図３!$E$6:$I$34,5,TRUE))))))</f>
        <v/>
      </c>
      <c r="AB7510" s="4" t="str">
        <f>IF($V7510="","",IF(Z7510&lt;36,0,IF(AND(36&lt;=Z7510,Z7510&lt;71),VLOOKUP($W7510,日射量と図３!$E$6:$F$34,2,TRUE),IF(AND(71&lt;=Z7510,Z7510&lt;107),VLOOKUP($W7510,日射量と図３!$E$6:$G$34,3,TRUE),IF(AND(107&lt;=Z7510,Z7510&lt;143),VLOOKUP($W7510,日射量と図３!$E$6:$H$34,4,TRUE),VLOOKUP($W7510,日射量と図３!$E$6:$I$34,5,TRUE))))))</f>
        <v/>
      </c>
      <c r="AC7510" s="382" t="str">
        <f t="shared" si="1419"/>
        <v/>
      </c>
      <c r="AD7510" s="382" t="str">
        <f t="shared" si="1420"/>
        <v/>
      </c>
    </row>
    <row r="7511" spans="11:30" ht="13.5" customHeight="1">
      <c r="K7511" s="4">
        <f t="shared" si="1416"/>
        <v>4</v>
      </c>
      <c r="L7511" s="34">
        <v>43564</v>
      </c>
      <c r="M7511" s="4">
        <v>313</v>
      </c>
      <c r="N7511" s="4">
        <v>20</v>
      </c>
      <c r="O7511" s="31">
        <v>0.79166666666666663</v>
      </c>
      <c r="P7511" s="35">
        <v>15.51</v>
      </c>
      <c r="Q7511" s="36">
        <f t="shared" si="1417"/>
        <v>16</v>
      </c>
      <c r="R7511" s="4">
        <f t="shared" si="1418"/>
        <v>0.49000000000000021</v>
      </c>
      <c r="S7511" s="31">
        <f t="shared" si="1421"/>
        <v>0.23586805555555557</v>
      </c>
      <c r="T7511" s="31">
        <f t="shared" si="1422"/>
        <v>0.75912037037037028</v>
      </c>
      <c r="U7511" s="4">
        <f t="shared" si="1423"/>
        <v>0</v>
      </c>
      <c r="V7511" s="4" t="str">
        <f t="shared" si="1424"/>
        <v/>
      </c>
      <c r="W7511" s="18" t="str">
        <f>IF(V7511="","",VLOOKUP(L7511,日射量と図３!$A$4:$C$368,3,TRUE)*238.85/100)</f>
        <v/>
      </c>
      <c r="X7511" s="4" t="str">
        <f t="shared" si="1425"/>
        <v/>
      </c>
      <c r="Y7511" s="4" t="str">
        <f t="shared" si="1414"/>
        <v/>
      </c>
      <c r="Z7511" s="4" t="str">
        <f t="shared" si="1415"/>
        <v/>
      </c>
      <c r="AA7511" s="4" t="str">
        <f>IF($V7511="","",IF(Y7511&lt;36,0,IF(AND(36&lt;=Y7511,Y7511&lt;71),VLOOKUP($W7511,日射量と図３!$E$6:$F$34,2,TRUE),IF(AND(71&lt;=Y7511,Y7511&lt;107),VLOOKUP($W7511,日射量と図３!$E$6:$G$34,3,TRUE),IF(AND(107&lt;=Y7511,Y7511&lt;143),VLOOKUP($W7511,日射量と図３!$E$6:$H$34,4,TRUE),VLOOKUP($W7511,日射量と図３!$E$6:$I$34,5,TRUE))))))</f>
        <v/>
      </c>
      <c r="AB7511" s="4" t="str">
        <f>IF($V7511="","",IF(Z7511&lt;36,0,IF(AND(36&lt;=Z7511,Z7511&lt;71),VLOOKUP($W7511,日射量と図３!$E$6:$F$34,2,TRUE),IF(AND(71&lt;=Z7511,Z7511&lt;107),VLOOKUP($W7511,日射量と図３!$E$6:$G$34,3,TRUE),IF(AND(107&lt;=Z7511,Z7511&lt;143),VLOOKUP($W7511,日射量と図３!$E$6:$H$34,4,TRUE),VLOOKUP($W7511,日射量と図３!$E$6:$I$34,5,TRUE))))))</f>
        <v/>
      </c>
      <c r="AC7511" s="382" t="str">
        <f t="shared" si="1419"/>
        <v/>
      </c>
      <c r="AD7511" s="382" t="str">
        <f t="shared" si="1420"/>
        <v/>
      </c>
    </row>
    <row r="7512" spans="11:30" ht="13.5" customHeight="1">
      <c r="K7512" s="4">
        <f t="shared" si="1416"/>
        <v>4</v>
      </c>
      <c r="L7512" s="34">
        <v>43564</v>
      </c>
      <c r="M7512" s="4">
        <v>313</v>
      </c>
      <c r="N7512" s="4">
        <v>21</v>
      </c>
      <c r="O7512" s="31">
        <v>0.83333333333333337</v>
      </c>
      <c r="P7512" s="35">
        <v>14.560000000000002</v>
      </c>
      <c r="Q7512" s="36">
        <f t="shared" si="1417"/>
        <v>16</v>
      </c>
      <c r="R7512" s="4">
        <f t="shared" si="1418"/>
        <v>1.4399999999999977</v>
      </c>
      <c r="S7512" s="31">
        <f t="shared" si="1421"/>
        <v>0.23586805555555557</v>
      </c>
      <c r="T7512" s="31">
        <f t="shared" si="1422"/>
        <v>0.75912037037037028</v>
      </c>
      <c r="U7512" s="4">
        <f t="shared" si="1423"/>
        <v>0</v>
      </c>
      <c r="V7512" s="4" t="str">
        <f t="shared" si="1424"/>
        <v/>
      </c>
      <c r="W7512" s="18" t="str">
        <f>IF(V7512="","",VLOOKUP(L7512,日射量と図３!$A$4:$C$368,3,TRUE)*238.85/100)</f>
        <v/>
      </c>
      <c r="X7512" s="4" t="str">
        <f t="shared" si="1425"/>
        <v/>
      </c>
      <c r="Y7512" s="4" t="str">
        <f t="shared" si="1414"/>
        <v/>
      </c>
      <c r="Z7512" s="4" t="str">
        <f t="shared" si="1415"/>
        <v/>
      </c>
      <c r="AA7512" s="4" t="str">
        <f>IF($V7512="","",IF(Y7512&lt;36,0,IF(AND(36&lt;=Y7512,Y7512&lt;71),VLOOKUP($W7512,日射量と図３!$E$6:$F$34,2,TRUE),IF(AND(71&lt;=Y7512,Y7512&lt;107),VLOOKUP($W7512,日射量と図３!$E$6:$G$34,3,TRUE),IF(AND(107&lt;=Y7512,Y7512&lt;143),VLOOKUP($W7512,日射量と図３!$E$6:$H$34,4,TRUE),VLOOKUP($W7512,日射量と図３!$E$6:$I$34,5,TRUE))))))</f>
        <v/>
      </c>
      <c r="AB7512" s="4" t="str">
        <f>IF($V7512="","",IF(Z7512&lt;36,0,IF(AND(36&lt;=Z7512,Z7512&lt;71),VLOOKUP($W7512,日射量と図３!$E$6:$F$34,2,TRUE),IF(AND(71&lt;=Z7512,Z7512&lt;107),VLOOKUP($W7512,日射量と図３!$E$6:$G$34,3,TRUE),IF(AND(107&lt;=Z7512,Z7512&lt;143),VLOOKUP($W7512,日射量と図３!$E$6:$H$34,4,TRUE),VLOOKUP($W7512,日射量と図３!$E$6:$I$34,5,TRUE))))))</f>
        <v/>
      </c>
      <c r="AC7512" s="382" t="str">
        <f t="shared" si="1419"/>
        <v/>
      </c>
      <c r="AD7512" s="382" t="str">
        <f t="shared" si="1420"/>
        <v/>
      </c>
    </row>
    <row r="7513" spans="11:30" ht="13.5" customHeight="1">
      <c r="K7513" s="4">
        <f t="shared" si="1416"/>
        <v>4</v>
      </c>
      <c r="L7513" s="34">
        <v>43564</v>
      </c>
      <c r="M7513" s="4">
        <v>313</v>
      </c>
      <c r="N7513" s="4">
        <v>22</v>
      </c>
      <c r="O7513" s="31">
        <v>0.875</v>
      </c>
      <c r="P7513" s="35">
        <v>13.76</v>
      </c>
      <c r="Q7513" s="36">
        <f t="shared" si="1417"/>
        <v>16</v>
      </c>
      <c r="R7513" s="4">
        <f t="shared" si="1418"/>
        <v>2.2400000000000002</v>
      </c>
      <c r="S7513" s="31">
        <f t="shared" si="1421"/>
        <v>0.23586805555555557</v>
      </c>
      <c r="T7513" s="31">
        <f t="shared" si="1422"/>
        <v>0.75912037037037028</v>
      </c>
      <c r="U7513" s="4">
        <f t="shared" si="1423"/>
        <v>0</v>
      </c>
      <c r="V7513" s="4" t="str">
        <f t="shared" si="1424"/>
        <v/>
      </c>
      <c r="W7513" s="18" t="str">
        <f>IF(V7513="","",VLOOKUP(L7513,日射量と図３!$A$4:$C$368,3,TRUE)*238.85/100)</f>
        <v/>
      </c>
      <c r="X7513" s="4" t="str">
        <f t="shared" si="1425"/>
        <v/>
      </c>
      <c r="Y7513" s="4" t="str">
        <f t="shared" si="1414"/>
        <v/>
      </c>
      <c r="Z7513" s="4" t="str">
        <f t="shared" si="1415"/>
        <v/>
      </c>
      <c r="AA7513" s="4" t="str">
        <f>IF($V7513="","",IF(Y7513&lt;36,0,IF(AND(36&lt;=Y7513,Y7513&lt;71),VLOOKUP($W7513,日射量と図３!$E$6:$F$34,2,TRUE),IF(AND(71&lt;=Y7513,Y7513&lt;107),VLOOKUP($W7513,日射量と図３!$E$6:$G$34,3,TRUE),IF(AND(107&lt;=Y7513,Y7513&lt;143),VLOOKUP($W7513,日射量と図３!$E$6:$H$34,4,TRUE),VLOOKUP($W7513,日射量と図３!$E$6:$I$34,5,TRUE))))))</f>
        <v/>
      </c>
      <c r="AB7513" s="4" t="str">
        <f>IF($V7513="","",IF(Z7513&lt;36,0,IF(AND(36&lt;=Z7513,Z7513&lt;71),VLOOKUP($W7513,日射量と図３!$E$6:$F$34,2,TRUE),IF(AND(71&lt;=Z7513,Z7513&lt;107),VLOOKUP($W7513,日射量と図３!$E$6:$G$34,3,TRUE),IF(AND(107&lt;=Z7513,Z7513&lt;143),VLOOKUP($W7513,日射量と図３!$E$6:$H$34,4,TRUE),VLOOKUP($W7513,日射量と図３!$E$6:$I$34,5,TRUE))))))</f>
        <v/>
      </c>
      <c r="AC7513" s="382" t="str">
        <f t="shared" si="1419"/>
        <v/>
      </c>
      <c r="AD7513" s="382" t="str">
        <f t="shared" si="1420"/>
        <v/>
      </c>
    </row>
    <row r="7514" spans="11:30" ht="13.5" customHeight="1">
      <c r="K7514" s="4">
        <f t="shared" si="1416"/>
        <v>4</v>
      </c>
      <c r="L7514" s="34">
        <v>43564</v>
      </c>
      <c r="M7514" s="4">
        <v>313</v>
      </c>
      <c r="N7514" s="4">
        <v>23</v>
      </c>
      <c r="O7514" s="31">
        <v>0.91666666666666663</v>
      </c>
      <c r="P7514" s="35">
        <v>13.170000000000002</v>
      </c>
      <c r="Q7514" s="36">
        <f t="shared" si="1417"/>
        <v>13</v>
      </c>
      <c r="R7514" s="4">
        <f t="shared" si="1418"/>
        <v>0</v>
      </c>
      <c r="S7514" s="31">
        <f t="shared" si="1421"/>
        <v>0.23586805555555557</v>
      </c>
      <c r="T7514" s="31">
        <f t="shared" si="1422"/>
        <v>0.75912037037037028</v>
      </c>
      <c r="U7514" s="4">
        <f t="shared" si="1423"/>
        <v>0</v>
      </c>
      <c r="V7514" s="4" t="str">
        <f t="shared" si="1424"/>
        <v/>
      </c>
      <c r="W7514" s="18" t="str">
        <f>IF(V7514="","",VLOOKUP(L7514,日射量と図３!$A$4:$C$368,3,TRUE)*238.85/100)</f>
        <v/>
      </c>
      <c r="X7514" s="4" t="str">
        <f t="shared" si="1425"/>
        <v/>
      </c>
      <c r="Y7514" s="4" t="str">
        <f t="shared" si="1414"/>
        <v/>
      </c>
      <c r="Z7514" s="4" t="str">
        <f t="shared" si="1415"/>
        <v/>
      </c>
      <c r="AA7514" s="4" t="str">
        <f>IF($V7514="","",IF(Y7514&lt;36,0,IF(AND(36&lt;=Y7514,Y7514&lt;71),VLOOKUP($W7514,日射量と図３!$E$6:$F$34,2,TRUE),IF(AND(71&lt;=Y7514,Y7514&lt;107),VLOOKUP($W7514,日射量と図３!$E$6:$G$34,3,TRUE),IF(AND(107&lt;=Y7514,Y7514&lt;143),VLOOKUP($W7514,日射量と図３!$E$6:$H$34,4,TRUE),VLOOKUP($W7514,日射量と図３!$E$6:$I$34,5,TRUE))))))</f>
        <v/>
      </c>
      <c r="AB7514" s="4" t="str">
        <f>IF($V7514="","",IF(Z7514&lt;36,0,IF(AND(36&lt;=Z7514,Z7514&lt;71),VLOOKUP($W7514,日射量と図３!$E$6:$F$34,2,TRUE),IF(AND(71&lt;=Z7514,Z7514&lt;107),VLOOKUP($W7514,日射量と図３!$E$6:$G$34,3,TRUE),IF(AND(107&lt;=Z7514,Z7514&lt;143),VLOOKUP($W7514,日射量と図３!$E$6:$H$34,4,TRUE),VLOOKUP($W7514,日射量と図３!$E$6:$I$34,5,TRUE))))))</f>
        <v/>
      </c>
      <c r="AC7514" s="382" t="str">
        <f t="shared" si="1419"/>
        <v/>
      </c>
      <c r="AD7514" s="382" t="str">
        <f t="shared" si="1420"/>
        <v/>
      </c>
    </row>
    <row r="7515" spans="11:30" ht="13.5" customHeight="1">
      <c r="K7515" s="4">
        <f t="shared" si="1416"/>
        <v>4</v>
      </c>
      <c r="L7515" s="34">
        <v>43564</v>
      </c>
      <c r="M7515" s="4">
        <v>313</v>
      </c>
      <c r="N7515" s="4">
        <v>24</v>
      </c>
      <c r="O7515" s="31">
        <v>0.95833333333333337</v>
      </c>
      <c r="P7515" s="35">
        <v>12.610000000000001</v>
      </c>
      <c r="Q7515" s="36">
        <f t="shared" si="1417"/>
        <v>13</v>
      </c>
      <c r="R7515" s="4">
        <f t="shared" si="1418"/>
        <v>0.38999999999999879</v>
      </c>
      <c r="S7515" s="31">
        <f t="shared" si="1421"/>
        <v>0.23586805555555557</v>
      </c>
      <c r="T7515" s="31">
        <f t="shared" si="1422"/>
        <v>0.75912037037037028</v>
      </c>
      <c r="U7515" s="4">
        <f t="shared" si="1423"/>
        <v>0</v>
      </c>
      <c r="V7515" s="4" t="str">
        <f t="shared" si="1424"/>
        <v/>
      </c>
      <c r="W7515" s="18" t="str">
        <f>IF(V7515="","",VLOOKUP(L7515,日射量と図３!$A$4:$C$368,3,TRUE)*238.85/100)</f>
        <v/>
      </c>
      <c r="X7515" s="4" t="str">
        <f t="shared" si="1425"/>
        <v/>
      </c>
      <c r="Y7515" s="4" t="str">
        <f t="shared" si="1414"/>
        <v/>
      </c>
      <c r="Z7515" s="4" t="str">
        <f t="shared" si="1415"/>
        <v/>
      </c>
      <c r="AA7515" s="4" t="str">
        <f>IF($V7515="","",IF(Y7515&lt;36,0,IF(AND(36&lt;=Y7515,Y7515&lt;71),VLOOKUP($W7515,日射量と図３!$E$6:$F$34,2,TRUE),IF(AND(71&lt;=Y7515,Y7515&lt;107),VLOOKUP($W7515,日射量と図３!$E$6:$G$34,3,TRUE),IF(AND(107&lt;=Y7515,Y7515&lt;143),VLOOKUP($W7515,日射量と図３!$E$6:$H$34,4,TRUE),VLOOKUP($W7515,日射量と図３!$E$6:$I$34,5,TRUE))))))</f>
        <v/>
      </c>
      <c r="AB7515" s="4" t="str">
        <f>IF($V7515="","",IF(Z7515&lt;36,0,IF(AND(36&lt;=Z7515,Z7515&lt;71),VLOOKUP($W7515,日射量と図３!$E$6:$F$34,2,TRUE),IF(AND(71&lt;=Z7515,Z7515&lt;107),VLOOKUP($W7515,日射量と図３!$E$6:$G$34,3,TRUE),IF(AND(107&lt;=Z7515,Z7515&lt;143),VLOOKUP($W7515,日射量と図３!$E$6:$H$34,4,TRUE),VLOOKUP($W7515,日射量と図３!$E$6:$I$34,5,TRUE))))))</f>
        <v/>
      </c>
      <c r="AC7515" s="382" t="str">
        <f t="shared" si="1419"/>
        <v/>
      </c>
      <c r="AD7515" s="382" t="str">
        <f t="shared" si="1420"/>
        <v/>
      </c>
    </row>
    <row r="7516" spans="11:30" ht="13.5" customHeight="1">
      <c r="K7516" s="4">
        <f t="shared" si="1416"/>
        <v>4</v>
      </c>
      <c r="L7516" s="34">
        <v>43565</v>
      </c>
      <c r="M7516" s="4">
        <v>314</v>
      </c>
      <c r="N7516" s="4">
        <v>1</v>
      </c>
      <c r="O7516" s="31">
        <v>0</v>
      </c>
      <c r="P7516" s="35">
        <v>12.120000000000001</v>
      </c>
      <c r="Q7516" s="36">
        <f t="shared" si="1417"/>
        <v>13</v>
      </c>
      <c r="R7516" s="4">
        <f t="shared" si="1418"/>
        <v>0.87999999999999901</v>
      </c>
      <c r="S7516" s="31">
        <f t="shared" si="1421"/>
        <v>0.23586805555555557</v>
      </c>
      <c r="T7516" s="31">
        <f t="shared" si="1422"/>
        <v>0.75912037037037028</v>
      </c>
      <c r="U7516" s="4">
        <f t="shared" si="1423"/>
        <v>0</v>
      </c>
      <c r="V7516" s="4">
        <f t="shared" si="1424"/>
        <v>6.25</v>
      </c>
      <c r="W7516" s="18">
        <f>IF(V7516="","",VLOOKUP(L7516,日射量と図３!$A$4:$C$368,3,TRUE)*238.85/100)</f>
        <v>42.993000000000002</v>
      </c>
      <c r="X7516" s="4">
        <f t="shared" si="1425"/>
        <v>13</v>
      </c>
      <c r="Y7516" s="4">
        <f t="shared" si="1414"/>
        <v>3.0056971153846148</v>
      </c>
      <c r="Z7516" s="4">
        <f t="shared" si="1415"/>
        <v>3.3882403846153841</v>
      </c>
      <c r="AA7516" s="4">
        <f>IF($V7516="","",IF(Y7516&lt;36,0,IF(AND(36&lt;=Y7516,Y7516&lt;71),VLOOKUP($W7516,日射量と図３!$E$6:$F$34,2,TRUE),IF(AND(71&lt;=Y7516,Y7516&lt;107),VLOOKUP($W7516,日射量と図３!$E$6:$G$34,3,TRUE),IF(AND(107&lt;=Y7516,Y7516&lt;143),VLOOKUP($W7516,日射量と図３!$E$6:$H$34,4,TRUE),VLOOKUP($W7516,日射量と図３!$E$6:$I$34,5,TRUE))))))</f>
        <v>0</v>
      </c>
      <c r="AB7516" s="4">
        <f>IF($V7516="","",IF(Z7516&lt;36,0,IF(AND(36&lt;=Z7516,Z7516&lt;71),VLOOKUP($W7516,日射量と図３!$E$6:$F$34,2,TRUE),IF(AND(71&lt;=Z7516,Z7516&lt;107),VLOOKUP($W7516,日射量と図３!$E$6:$G$34,3,TRUE),IF(AND(107&lt;=Z7516,Z7516&lt;143),VLOOKUP($W7516,日射量と図３!$E$6:$H$34,4,TRUE),VLOOKUP($W7516,日射量と図３!$E$6:$I$34,5,TRUE))))))</f>
        <v>0</v>
      </c>
      <c r="AC7516" s="382">
        <f t="shared" si="1419"/>
        <v>0</v>
      </c>
      <c r="AD7516" s="382">
        <f t="shared" si="1420"/>
        <v>0</v>
      </c>
    </row>
    <row r="7517" spans="11:30" ht="13.5" customHeight="1">
      <c r="K7517" s="4">
        <f t="shared" si="1416"/>
        <v>4</v>
      </c>
      <c r="L7517" s="34">
        <v>43565</v>
      </c>
      <c r="M7517" s="4">
        <v>314</v>
      </c>
      <c r="N7517" s="4">
        <v>2</v>
      </c>
      <c r="O7517" s="31">
        <v>4.1666666666666664E-2</v>
      </c>
      <c r="P7517" s="35">
        <v>11.579999999999998</v>
      </c>
      <c r="Q7517" s="36">
        <f t="shared" si="1417"/>
        <v>13</v>
      </c>
      <c r="R7517" s="4">
        <f t="shared" si="1418"/>
        <v>1.4200000000000017</v>
      </c>
      <c r="S7517" s="31">
        <f t="shared" si="1421"/>
        <v>0.23586805555555557</v>
      </c>
      <c r="T7517" s="31">
        <f t="shared" si="1422"/>
        <v>0.75912037037037028</v>
      </c>
      <c r="U7517" s="4">
        <f t="shared" si="1423"/>
        <v>0</v>
      </c>
      <c r="V7517" s="4" t="str">
        <f t="shared" si="1424"/>
        <v/>
      </c>
      <c r="W7517" s="18" t="str">
        <f>IF(V7517="","",VLOOKUP(L7517,日射量と図３!$A$4:$C$368,3,TRUE)*238.85/100)</f>
        <v/>
      </c>
      <c r="X7517" s="4" t="str">
        <f t="shared" si="1425"/>
        <v/>
      </c>
      <c r="Y7517" s="4" t="str">
        <f t="shared" si="1414"/>
        <v/>
      </c>
      <c r="Z7517" s="4" t="str">
        <f t="shared" si="1415"/>
        <v/>
      </c>
      <c r="AA7517" s="4" t="str">
        <f>IF($V7517="","",IF(Y7517&lt;36,0,IF(AND(36&lt;=Y7517,Y7517&lt;71),VLOOKUP($W7517,日射量と図３!$E$6:$F$34,2,TRUE),IF(AND(71&lt;=Y7517,Y7517&lt;107),VLOOKUP($W7517,日射量と図３!$E$6:$G$34,3,TRUE),IF(AND(107&lt;=Y7517,Y7517&lt;143),VLOOKUP($W7517,日射量と図３!$E$6:$H$34,4,TRUE),VLOOKUP($W7517,日射量と図３!$E$6:$I$34,5,TRUE))))))</f>
        <v/>
      </c>
      <c r="AB7517" s="4" t="str">
        <f>IF($V7517="","",IF(Z7517&lt;36,0,IF(AND(36&lt;=Z7517,Z7517&lt;71),VLOOKUP($W7517,日射量と図３!$E$6:$F$34,2,TRUE),IF(AND(71&lt;=Z7517,Z7517&lt;107),VLOOKUP($W7517,日射量と図３!$E$6:$G$34,3,TRUE),IF(AND(107&lt;=Z7517,Z7517&lt;143),VLOOKUP($W7517,日射量と図３!$E$6:$H$34,4,TRUE),VLOOKUP($W7517,日射量と図３!$E$6:$I$34,5,TRUE))))))</f>
        <v/>
      </c>
      <c r="AC7517" s="382" t="str">
        <f t="shared" si="1419"/>
        <v/>
      </c>
      <c r="AD7517" s="382" t="str">
        <f t="shared" si="1420"/>
        <v/>
      </c>
    </row>
    <row r="7518" spans="11:30" ht="13.5" customHeight="1">
      <c r="K7518" s="4">
        <f t="shared" si="1416"/>
        <v>4</v>
      </c>
      <c r="L7518" s="34">
        <v>43565</v>
      </c>
      <c r="M7518" s="4">
        <v>314</v>
      </c>
      <c r="N7518" s="4">
        <v>3</v>
      </c>
      <c r="O7518" s="31">
        <v>8.3333333333333329E-2</v>
      </c>
      <c r="P7518" s="35">
        <v>11.150000000000002</v>
      </c>
      <c r="Q7518" s="36">
        <f t="shared" si="1417"/>
        <v>13</v>
      </c>
      <c r="R7518" s="4">
        <f t="shared" si="1418"/>
        <v>1.8499999999999979</v>
      </c>
      <c r="S7518" s="31">
        <f t="shared" si="1421"/>
        <v>0.23586805555555557</v>
      </c>
      <c r="T7518" s="31">
        <f t="shared" si="1422"/>
        <v>0.75912037037037028</v>
      </c>
      <c r="U7518" s="4">
        <f t="shared" si="1423"/>
        <v>0</v>
      </c>
      <c r="V7518" s="4" t="str">
        <f t="shared" si="1424"/>
        <v/>
      </c>
      <c r="W7518" s="18" t="str">
        <f>IF(V7518="","",VLOOKUP(L7518,日射量と図３!$A$4:$C$368,3,TRUE)*238.85/100)</f>
        <v/>
      </c>
      <c r="X7518" s="4" t="str">
        <f t="shared" si="1425"/>
        <v/>
      </c>
      <c r="Y7518" s="4" t="str">
        <f t="shared" si="1414"/>
        <v/>
      </c>
      <c r="Z7518" s="4" t="str">
        <f t="shared" si="1415"/>
        <v/>
      </c>
      <c r="AA7518" s="4" t="str">
        <f>IF($V7518="","",IF(Y7518&lt;36,0,IF(AND(36&lt;=Y7518,Y7518&lt;71),VLOOKUP($W7518,日射量と図３!$E$6:$F$34,2,TRUE),IF(AND(71&lt;=Y7518,Y7518&lt;107),VLOOKUP($W7518,日射量と図３!$E$6:$G$34,3,TRUE),IF(AND(107&lt;=Y7518,Y7518&lt;143),VLOOKUP($W7518,日射量と図３!$E$6:$H$34,4,TRUE),VLOOKUP($W7518,日射量と図３!$E$6:$I$34,5,TRUE))))))</f>
        <v/>
      </c>
      <c r="AB7518" s="4" t="str">
        <f>IF($V7518="","",IF(Z7518&lt;36,0,IF(AND(36&lt;=Z7518,Z7518&lt;71),VLOOKUP($W7518,日射量と図３!$E$6:$F$34,2,TRUE),IF(AND(71&lt;=Z7518,Z7518&lt;107),VLOOKUP($W7518,日射量と図３!$E$6:$G$34,3,TRUE),IF(AND(107&lt;=Z7518,Z7518&lt;143),VLOOKUP($W7518,日射量と図３!$E$6:$H$34,4,TRUE),VLOOKUP($W7518,日射量と図３!$E$6:$I$34,5,TRUE))))))</f>
        <v/>
      </c>
      <c r="AC7518" s="382" t="str">
        <f t="shared" si="1419"/>
        <v/>
      </c>
      <c r="AD7518" s="382" t="str">
        <f t="shared" si="1420"/>
        <v/>
      </c>
    </row>
    <row r="7519" spans="11:30" ht="13.5" customHeight="1">
      <c r="K7519" s="4">
        <f t="shared" si="1416"/>
        <v>4</v>
      </c>
      <c r="L7519" s="34">
        <v>43565</v>
      </c>
      <c r="M7519" s="4">
        <v>314</v>
      </c>
      <c r="N7519" s="4">
        <v>4</v>
      </c>
      <c r="O7519" s="31">
        <v>0.125</v>
      </c>
      <c r="P7519" s="35">
        <v>10.749999999999998</v>
      </c>
      <c r="Q7519" s="36">
        <f t="shared" si="1417"/>
        <v>13</v>
      </c>
      <c r="R7519" s="4">
        <f t="shared" si="1418"/>
        <v>2.2500000000000018</v>
      </c>
      <c r="S7519" s="31">
        <f t="shared" si="1421"/>
        <v>0.23586805555555557</v>
      </c>
      <c r="T7519" s="31">
        <f t="shared" si="1422"/>
        <v>0.75912037037037028</v>
      </c>
      <c r="U7519" s="4">
        <f t="shared" si="1423"/>
        <v>0</v>
      </c>
      <c r="V7519" s="4" t="str">
        <f t="shared" si="1424"/>
        <v/>
      </c>
      <c r="W7519" s="18" t="str">
        <f>IF(V7519="","",VLOOKUP(L7519,日射量と図３!$A$4:$C$368,3,TRUE)*238.85/100)</f>
        <v/>
      </c>
      <c r="X7519" s="4" t="str">
        <f t="shared" si="1425"/>
        <v/>
      </c>
      <c r="Y7519" s="4" t="str">
        <f t="shared" ref="Y7519:Y7582" si="1426">IF(V7519="","",$AH$30*V7519/(($AG$18/$AH$18)*X7519))</f>
        <v/>
      </c>
      <c r="Z7519" s="4" t="str">
        <f t="shared" ref="Z7519:Z7582" si="1427">IF(V7519="","",$AH$30*V7519/(($AG$19/$AH$19)*X7519))</f>
        <v/>
      </c>
      <c r="AA7519" s="4" t="str">
        <f>IF($V7519="","",IF(Y7519&lt;36,0,IF(AND(36&lt;=Y7519,Y7519&lt;71),VLOOKUP($W7519,日射量と図３!$E$6:$F$34,2,TRUE),IF(AND(71&lt;=Y7519,Y7519&lt;107),VLOOKUP($W7519,日射量と図３!$E$6:$G$34,3,TRUE),IF(AND(107&lt;=Y7519,Y7519&lt;143),VLOOKUP($W7519,日射量と図３!$E$6:$H$34,4,TRUE),VLOOKUP($W7519,日射量と図３!$E$6:$I$34,5,TRUE))))))</f>
        <v/>
      </c>
      <c r="AB7519" s="4" t="str">
        <f>IF($V7519="","",IF(Z7519&lt;36,0,IF(AND(36&lt;=Z7519,Z7519&lt;71),VLOOKUP($W7519,日射量と図３!$E$6:$F$34,2,TRUE),IF(AND(71&lt;=Z7519,Z7519&lt;107),VLOOKUP($W7519,日射量と図３!$E$6:$G$34,3,TRUE),IF(AND(107&lt;=Z7519,Z7519&lt;143),VLOOKUP($W7519,日射量と図３!$E$6:$H$34,4,TRUE),VLOOKUP($W7519,日射量と図３!$E$6:$I$34,5,TRUE))))))</f>
        <v/>
      </c>
      <c r="AC7519" s="382" t="str">
        <f t="shared" si="1419"/>
        <v/>
      </c>
      <c r="AD7519" s="382" t="str">
        <f t="shared" si="1420"/>
        <v/>
      </c>
    </row>
    <row r="7520" spans="11:30" ht="13.5" customHeight="1">
      <c r="K7520" s="4">
        <f t="shared" si="1416"/>
        <v>4</v>
      </c>
      <c r="L7520" s="34">
        <v>43565</v>
      </c>
      <c r="M7520" s="4">
        <v>314</v>
      </c>
      <c r="N7520" s="4">
        <v>5</v>
      </c>
      <c r="O7520" s="31">
        <v>0.16666666666666666</v>
      </c>
      <c r="P7520" s="35">
        <v>10.32</v>
      </c>
      <c r="Q7520" s="36">
        <f t="shared" si="1417"/>
        <v>15</v>
      </c>
      <c r="R7520" s="4">
        <f t="shared" si="1418"/>
        <v>4.68</v>
      </c>
      <c r="S7520" s="31">
        <f t="shared" si="1421"/>
        <v>0.23586805555555557</v>
      </c>
      <c r="T7520" s="31">
        <f t="shared" si="1422"/>
        <v>0.75912037037037028</v>
      </c>
      <c r="U7520" s="4">
        <f t="shared" si="1423"/>
        <v>0</v>
      </c>
      <c r="V7520" s="4" t="str">
        <f t="shared" si="1424"/>
        <v/>
      </c>
      <c r="W7520" s="18" t="str">
        <f>IF(V7520="","",VLOOKUP(L7520,日射量と図３!$A$4:$C$368,3,TRUE)*238.85/100)</f>
        <v/>
      </c>
      <c r="X7520" s="4" t="str">
        <f t="shared" si="1425"/>
        <v/>
      </c>
      <c r="Y7520" s="4" t="str">
        <f t="shared" si="1426"/>
        <v/>
      </c>
      <c r="Z7520" s="4" t="str">
        <f t="shared" si="1427"/>
        <v/>
      </c>
      <c r="AA7520" s="4" t="str">
        <f>IF($V7520="","",IF(Y7520&lt;36,0,IF(AND(36&lt;=Y7520,Y7520&lt;71),VLOOKUP($W7520,日射量と図３!$E$6:$F$34,2,TRUE),IF(AND(71&lt;=Y7520,Y7520&lt;107),VLOOKUP($W7520,日射量と図３!$E$6:$G$34,3,TRUE),IF(AND(107&lt;=Y7520,Y7520&lt;143),VLOOKUP($W7520,日射量と図３!$E$6:$H$34,4,TRUE),VLOOKUP($W7520,日射量と図３!$E$6:$I$34,5,TRUE))))))</f>
        <v/>
      </c>
      <c r="AB7520" s="4" t="str">
        <f>IF($V7520="","",IF(Z7520&lt;36,0,IF(AND(36&lt;=Z7520,Z7520&lt;71),VLOOKUP($W7520,日射量と図３!$E$6:$F$34,2,TRUE),IF(AND(71&lt;=Z7520,Z7520&lt;107),VLOOKUP($W7520,日射量と図３!$E$6:$G$34,3,TRUE),IF(AND(107&lt;=Z7520,Z7520&lt;143),VLOOKUP($W7520,日射量と図３!$E$6:$H$34,4,TRUE),VLOOKUP($W7520,日射量と図３!$E$6:$I$34,5,TRUE))))))</f>
        <v/>
      </c>
      <c r="AC7520" s="382" t="str">
        <f t="shared" si="1419"/>
        <v/>
      </c>
      <c r="AD7520" s="382" t="str">
        <f t="shared" si="1420"/>
        <v/>
      </c>
    </row>
    <row r="7521" spans="11:30" ht="13.5" customHeight="1">
      <c r="K7521" s="4">
        <f t="shared" si="1416"/>
        <v>4</v>
      </c>
      <c r="L7521" s="34">
        <v>43565</v>
      </c>
      <c r="M7521" s="4">
        <v>314</v>
      </c>
      <c r="N7521" s="4">
        <v>6</v>
      </c>
      <c r="O7521" s="31">
        <v>0.20833333333333334</v>
      </c>
      <c r="P7521" s="35">
        <v>9.7900000000000009</v>
      </c>
      <c r="Q7521" s="36">
        <f t="shared" si="1417"/>
        <v>15</v>
      </c>
      <c r="R7521" s="4">
        <f t="shared" si="1418"/>
        <v>5.2099999999999991</v>
      </c>
      <c r="S7521" s="31">
        <f t="shared" si="1421"/>
        <v>0.23586805555555557</v>
      </c>
      <c r="T7521" s="31">
        <f t="shared" si="1422"/>
        <v>0.75912037037037028</v>
      </c>
      <c r="U7521" s="4">
        <f t="shared" si="1423"/>
        <v>0</v>
      </c>
      <c r="V7521" s="4" t="str">
        <f t="shared" si="1424"/>
        <v/>
      </c>
      <c r="W7521" s="18" t="str">
        <f>IF(V7521="","",VLOOKUP(L7521,日射量と図３!$A$4:$C$368,3,TRUE)*238.85/100)</f>
        <v/>
      </c>
      <c r="X7521" s="4" t="str">
        <f t="shared" si="1425"/>
        <v/>
      </c>
      <c r="Y7521" s="4" t="str">
        <f t="shared" si="1426"/>
        <v/>
      </c>
      <c r="Z7521" s="4" t="str">
        <f t="shared" si="1427"/>
        <v/>
      </c>
      <c r="AA7521" s="4" t="str">
        <f>IF($V7521="","",IF(Y7521&lt;36,0,IF(AND(36&lt;=Y7521,Y7521&lt;71),VLOOKUP($W7521,日射量と図３!$E$6:$F$34,2,TRUE),IF(AND(71&lt;=Y7521,Y7521&lt;107),VLOOKUP($W7521,日射量と図３!$E$6:$G$34,3,TRUE),IF(AND(107&lt;=Y7521,Y7521&lt;143),VLOOKUP($W7521,日射量と図３!$E$6:$H$34,4,TRUE),VLOOKUP($W7521,日射量と図３!$E$6:$I$34,5,TRUE))))))</f>
        <v/>
      </c>
      <c r="AB7521" s="4" t="str">
        <f>IF($V7521="","",IF(Z7521&lt;36,0,IF(AND(36&lt;=Z7521,Z7521&lt;71),VLOOKUP($W7521,日射量と図３!$E$6:$F$34,2,TRUE),IF(AND(71&lt;=Z7521,Z7521&lt;107),VLOOKUP($W7521,日射量と図３!$E$6:$G$34,3,TRUE),IF(AND(107&lt;=Z7521,Z7521&lt;143),VLOOKUP($W7521,日射量と図３!$E$6:$H$34,4,TRUE),VLOOKUP($W7521,日射量と図３!$E$6:$I$34,5,TRUE))))))</f>
        <v/>
      </c>
      <c r="AC7521" s="382" t="str">
        <f t="shared" si="1419"/>
        <v/>
      </c>
      <c r="AD7521" s="382" t="str">
        <f t="shared" si="1420"/>
        <v/>
      </c>
    </row>
    <row r="7522" spans="11:30" ht="13.5" customHeight="1">
      <c r="K7522" s="4">
        <f t="shared" si="1416"/>
        <v>4</v>
      </c>
      <c r="L7522" s="34">
        <v>43565</v>
      </c>
      <c r="M7522" s="4">
        <v>314</v>
      </c>
      <c r="N7522" s="4">
        <v>7</v>
      </c>
      <c r="O7522" s="31">
        <v>0.25</v>
      </c>
      <c r="P7522" s="35">
        <v>9.84</v>
      </c>
      <c r="Q7522" s="36">
        <f t="shared" si="1417"/>
        <v>15</v>
      </c>
      <c r="R7522" s="4">
        <f t="shared" si="1418"/>
        <v>5.16</v>
      </c>
      <c r="S7522" s="31">
        <f t="shared" si="1421"/>
        <v>0.23586805555555557</v>
      </c>
      <c r="T7522" s="31">
        <f t="shared" si="1422"/>
        <v>0.75912037037037028</v>
      </c>
      <c r="U7522" s="4">
        <f t="shared" si="1423"/>
        <v>5.16</v>
      </c>
      <c r="V7522" s="4" t="str">
        <f t="shared" si="1424"/>
        <v/>
      </c>
      <c r="W7522" s="18" t="str">
        <f>IF(V7522="","",VLOOKUP(L7522,日射量と図３!$A$4:$C$368,3,TRUE)*238.85/100)</f>
        <v/>
      </c>
      <c r="X7522" s="4" t="str">
        <f t="shared" si="1425"/>
        <v/>
      </c>
      <c r="Y7522" s="4" t="str">
        <f t="shared" si="1426"/>
        <v/>
      </c>
      <c r="Z7522" s="4" t="str">
        <f t="shared" si="1427"/>
        <v/>
      </c>
      <c r="AA7522" s="4" t="str">
        <f>IF($V7522="","",IF(Y7522&lt;36,0,IF(AND(36&lt;=Y7522,Y7522&lt;71),VLOOKUP($W7522,日射量と図３!$E$6:$F$34,2,TRUE),IF(AND(71&lt;=Y7522,Y7522&lt;107),VLOOKUP($W7522,日射量と図３!$E$6:$G$34,3,TRUE),IF(AND(107&lt;=Y7522,Y7522&lt;143),VLOOKUP($W7522,日射量と図３!$E$6:$H$34,4,TRUE),VLOOKUP($W7522,日射量と図３!$E$6:$I$34,5,TRUE))))))</f>
        <v/>
      </c>
      <c r="AB7522" s="4" t="str">
        <f>IF($V7522="","",IF(Z7522&lt;36,0,IF(AND(36&lt;=Z7522,Z7522&lt;71),VLOOKUP($W7522,日射量と図３!$E$6:$F$34,2,TRUE),IF(AND(71&lt;=Z7522,Z7522&lt;107),VLOOKUP($W7522,日射量と図３!$E$6:$G$34,3,TRUE),IF(AND(107&lt;=Z7522,Z7522&lt;143),VLOOKUP($W7522,日射量と図３!$E$6:$H$34,4,TRUE),VLOOKUP($W7522,日射量と図３!$E$6:$I$34,5,TRUE))))))</f>
        <v/>
      </c>
      <c r="AC7522" s="382" t="str">
        <f t="shared" si="1419"/>
        <v/>
      </c>
      <c r="AD7522" s="382" t="str">
        <f t="shared" si="1420"/>
        <v/>
      </c>
    </row>
    <row r="7523" spans="11:30" ht="13.5" customHeight="1">
      <c r="K7523" s="4">
        <f t="shared" si="1416"/>
        <v>4</v>
      </c>
      <c r="L7523" s="34">
        <v>43565</v>
      </c>
      <c r="M7523" s="4">
        <v>314</v>
      </c>
      <c r="N7523" s="4">
        <v>8</v>
      </c>
      <c r="O7523" s="31">
        <v>0.29166666666666669</v>
      </c>
      <c r="P7523" s="35">
        <v>10.91</v>
      </c>
      <c r="Q7523" s="36">
        <f t="shared" si="1417"/>
        <v>12</v>
      </c>
      <c r="R7523" s="4">
        <f t="shared" si="1418"/>
        <v>1.0899999999999999</v>
      </c>
      <c r="S7523" s="31">
        <f t="shared" si="1421"/>
        <v>0.23586805555555557</v>
      </c>
      <c r="T7523" s="31">
        <f t="shared" si="1422"/>
        <v>0.75912037037037028</v>
      </c>
      <c r="U7523" s="4">
        <f t="shared" si="1423"/>
        <v>1.0899999999999999</v>
      </c>
      <c r="V7523" s="4" t="str">
        <f t="shared" si="1424"/>
        <v/>
      </c>
      <c r="W7523" s="18" t="str">
        <f>IF(V7523="","",VLOOKUP(L7523,日射量と図３!$A$4:$C$368,3,TRUE)*238.85/100)</f>
        <v/>
      </c>
      <c r="X7523" s="4" t="str">
        <f t="shared" si="1425"/>
        <v/>
      </c>
      <c r="Y7523" s="4" t="str">
        <f t="shared" si="1426"/>
        <v/>
      </c>
      <c r="Z7523" s="4" t="str">
        <f t="shared" si="1427"/>
        <v/>
      </c>
      <c r="AA7523" s="4" t="str">
        <f>IF($V7523="","",IF(Y7523&lt;36,0,IF(AND(36&lt;=Y7523,Y7523&lt;71),VLOOKUP($W7523,日射量と図３!$E$6:$F$34,2,TRUE),IF(AND(71&lt;=Y7523,Y7523&lt;107),VLOOKUP($W7523,日射量と図３!$E$6:$G$34,3,TRUE),IF(AND(107&lt;=Y7523,Y7523&lt;143),VLOOKUP($W7523,日射量と図３!$E$6:$H$34,4,TRUE),VLOOKUP($W7523,日射量と図３!$E$6:$I$34,5,TRUE))))))</f>
        <v/>
      </c>
      <c r="AB7523" s="4" t="str">
        <f>IF($V7523="","",IF(Z7523&lt;36,0,IF(AND(36&lt;=Z7523,Z7523&lt;71),VLOOKUP($W7523,日射量と図３!$E$6:$F$34,2,TRUE),IF(AND(71&lt;=Z7523,Z7523&lt;107),VLOOKUP($W7523,日射量と図３!$E$6:$G$34,3,TRUE),IF(AND(107&lt;=Z7523,Z7523&lt;143),VLOOKUP($W7523,日射量と図３!$E$6:$H$34,4,TRUE),VLOOKUP($W7523,日射量と図３!$E$6:$I$34,5,TRUE))))))</f>
        <v/>
      </c>
      <c r="AC7523" s="382" t="str">
        <f t="shared" si="1419"/>
        <v/>
      </c>
      <c r="AD7523" s="382" t="str">
        <f t="shared" si="1420"/>
        <v/>
      </c>
    </row>
    <row r="7524" spans="11:30" ht="13.5" customHeight="1">
      <c r="K7524" s="4">
        <f t="shared" si="1416"/>
        <v>4</v>
      </c>
      <c r="L7524" s="34">
        <v>43565</v>
      </c>
      <c r="M7524" s="4">
        <v>314</v>
      </c>
      <c r="N7524" s="4">
        <v>9</v>
      </c>
      <c r="O7524" s="31">
        <v>0.33333333333333331</v>
      </c>
      <c r="P7524" s="35">
        <v>12.55</v>
      </c>
      <c r="Q7524" s="36">
        <f t="shared" si="1417"/>
        <v>12</v>
      </c>
      <c r="R7524" s="4">
        <f t="shared" si="1418"/>
        <v>0</v>
      </c>
      <c r="S7524" s="31">
        <f t="shared" si="1421"/>
        <v>0.23586805555555557</v>
      </c>
      <c r="T7524" s="31">
        <f t="shared" si="1422"/>
        <v>0.75912037037037028</v>
      </c>
      <c r="U7524" s="4">
        <f t="shared" si="1423"/>
        <v>0</v>
      </c>
      <c r="V7524" s="4" t="str">
        <f t="shared" si="1424"/>
        <v/>
      </c>
      <c r="W7524" s="18" t="str">
        <f>IF(V7524="","",VLOOKUP(L7524,日射量と図３!$A$4:$C$368,3,TRUE)*238.85/100)</f>
        <v/>
      </c>
      <c r="X7524" s="4" t="str">
        <f t="shared" si="1425"/>
        <v/>
      </c>
      <c r="Y7524" s="4" t="str">
        <f t="shared" si="1426"/>
        <v/>
      </c>
      <c r="Z7524" s="4" t="str">
        <f t="shared" si="1427"/>
        <v/>
      </c>
      <c r="AA7524" s="4" t="str">
        <f>IF($V7524="","",IF(Y7524&lt;36,0,IF(AND(36&lt;=Y7524,Y7524&lt;71),VLOOKUP($W7524,日射量と図３!$E$6:$F$34,2,TRUE),IF(AND(71&lt;=Y7524,Y7524&lt;107),VLOOKUP($W7524,日射量と図３!$E$6:$G$34,3,TRUE),IF(AND(107&lt;=Y7524,Y7524&lt;143),VLOOKUP($W7524,日射量と図３!$E$6:$H$34,4,TRUE),VLOOKUP($W7524,日射量と図３!$E$6:$I$34,5,TRUE))))))</f>
        <v/>
      </c>
      <c r="AB7524" s="4" t="str">
        <f>IF($V7524="","",IF(Z7524&lt;36,0,IF(AND(36&lt;=Z7524,Z7524&lt;71),VLOOKUP($W7524,日射量と図３!$E$6:$F$34,2,TRUE),IF(AND(71&lt;=Z7524,Z7524&lt;107),VLOOKUP($W7524,日射量と図３!$E$6:$G$34,3,TRUE),IF(AND(107&lt;=Z7524,Z7524&lt;143),VLOOKUP($W7524,日射量と図３!$E$6:$H$34,4,TRUE),VLOOKUP($W7524,日射量と図３!$E$6:$I$34,5,TRUE))))))</f>
        <v/>
      </c>
      <c r="AC7524" s="382" t="str">
        <f t="shared" si="1419"/>
        <v/>
      </c>
      <c r="AD7524" s="382" t="str">
        <f t="shared" si="1420"/>
        <v/>
      </c>
    </row>
    <row r="7525" spans="11:30" ht="13.5" customHeight="1">
      <c r="K7525" s="4">
        <f t="shared" si="1416"/>
        <v>4</v>
      </c>
      <c r="L7525" s="34">
        <v>43565</v>
      </c>
      <c r="M7525" s="4">
        <v>314</v>
      </c>
      <c r="N7525" s="4">
        <v>10</v>
      </c>
      <c r="O7525" s="31">
        <v>0.375</v>
      </c>
      <c r="P7525" s="35">
        <v>14.51</v>
      </c>
      <c r="Q7525" s="36">
        <f t="shared" si="1417"/>
        <v>12</v>
      </c>
      <c r="R7525" s="4">
        <f t="shared" si="1418"/>
        <v>0</v>
      </c>
      <c r="S7525" s="31">
        <f t="shared" si="1421"/>
        <v>0.23586805555555557</v>
      </c>
      <c r="T7525" s="31">
        <f t="shared" si="1422"/>
        <v>0.75912037037037028</v>
      </c>
      <c r="U7525" s="4">
        <f t="shared" si="1423"/>
        <v>0</v>
      </c>
      <c r="V7525" s="4" t="str">
        <f t="shared" si="1424"/>
        <v/>
      </c>
      <c r="W7525" s="18" t="str">
        <f>IF(V7525="","",VLOOKUP(L7525,日射量と図３!$A$4:$C$368,3,TRUE)*238.85/100)</f>
        <v/>
      </c>
      <c r="X7525" s="4" t="str">
        <f t="shared" si="1425"/>
        <v/>
      </c>
      <c r="Y7525" s="4" t="str">
        <f t="shared" si="1426"/>
        <v/>
      </c>
      <c r="Z7525" s="4" t="str">
        <f t="shared" si="1427"/>
        <v/>
      </c>
      <c r="AA7525" s="4" t="str">
        <f>IF($V7525="","",IF(Y7525&lt;36,0,IF(AND(36&lt;=Y7525,Y7525&lt;71),VLOOKUP($W7525,日射量と図３!$E$6:$F$34,2,TRUE),IF(AND(71&lt;=Y7525,Y7525&lt;107),VLOOKUP($W7525,日射量と図３!$E$6:$G$34,3,TRUE),IF(AND(107&lt;=Y7525,Y7525&lt;143),VLOOKUP($W7525,日射量と図３!$E$6:$H$34,4,TRUE),VLOOKUP($W7525,日射量と図３!$E$6:$I$34,5,TRUE))))))</f>
        <v/>
      </c>
      <c r="AB7525" s="4" t="str">
        <f>IF($V7525="","",IF(Z7525&lt;36,0,IF(AND(36&lt;=Z7525,Z7525&lt;71),VLOOKUP($W7525,日射量と図３!$E$6:$F$34,2,TRUE),IF(AND(71&lt;=Z7525,Z7525&lt;107),VLOOKUP($W7525,日射量と図３!$E$6:$G$34,3,TRUE),IF(AND(107&lt;=Z7525,Z7525&lt;143),VLOOKUP($W7525,日射量と図３!$E$6:$H$34,4,TRUE),VLOOKUP($W7525,日射量と図３!$E$6:$I$34,5,TRUE))))))</f>
        <v/>
      </c>
      <c r="AC7525" s="382" t="str">
        <f t="shared" si="1419"/>
        <v/>
      </c>
      <c r="AD7525" s="382" t="str">
        <f t="shared" si="1420"/>
        <v/>
      </c>
    </row>
    <row r="7526" spans="11:30" ht="13.5" customHeight="1">
      <c r="K7526" s="4">
        <f t="shared" si="1416"/>
        <v>4</v>
      </c>
      <c r="L7526" s="34">
        <v>43565</v>
      </c>
      <c r="M7526" s="4">
        <v>314</v>
      </c>
      <c r="N7526" s="4">
        <v>11</v>
      </c>
      <c r="O7526" s="31">
        <v>0.41666666666666669</v>
      </c>
      <c r="P7526" s="35">
        <v>16.149999999999999</v>
      </c>
      <c r="Q7526" s="36">
        <f t="shared" si="1417"/>
        <v>12</v>
      </c>
      <c r="R7526" s="4">
        <f t="shared" si="1418"/>
        <v>0</v>
      </c>
      <c r="S7526" s="31">
        <f t="shared" si="1421"/>
        <v>0.23586805555555557</v>
      </c>
      <c r="T7526" s="31">
        <f t="shared" si="1422"/>
        <v>0.75912037037037028</v>
      </c>
      <c r="U7526" s="4">
        <f t="shared" si="1423"/>
        <v>0</v>
      </c>
      <c r="V7526" s="4" t="str">
        <f t="shared" si="1424"/>
        <v/>
      </c>
      <c r="W7526" s="18" t="str">
        <f>IF(V7526="","",VLOOKUP(L7526,日射量と図３!$A$4:$C$368,3,TRUE)*238.85/100)</f>
        <v/>
      </c>
      <c r="X7526" s="4" t="str">
        <f t="shared" si="1425"/>
        <v/>
      </c>
      <c r="Y7526" s="4" t="str">
        <f t="shared" si="1426"/>
        <v/>
      </c>
      <c r="Z7526" s="4" t="str">
        <f t="shared" si="1427"/>
        <v/>
      </c>
      <c r="AA7526" s="4" t="str">
        <f>IF($V7526="","",IF(Y7526&lt;36,0,IF(AND(36&lt;=Y7526,Y7526&lt;71),VLOOKUP($W7526,日射量と図３!$E$6:$F$34,2,TRUE),IF(AND(71&lt;=Y7526,Y7526&lt;107),VLOOKUP($W7526,日射量と図３!$E$6:$G$34,3,TRUE),IF(AND(107&lt;=Y7526,Y7526&lt;143),VLOOKUP($W7526,日射量と図３!$E$6:$H$34,4,TRUE),VLOOKUP($W7526,日射量と図３!$E$6:$I$34,5,TRUE))))))</f>
        <v/>
      </c>
      <c r="AB7526" s="4" t="str">
        <f>IF($V7526="","",IF(Z7526&lt;36,0,IF(AND(36&lt;=Z7526,Z7526&lt;71),VLOOKUP($W7526,日射量と図３!$E$6:$F$34,2,TRUE),IF(AND(71&lt;=Z7526,Z7526&lt;107),VLOOKUP($W7526,日射量と図３!$E$6:$G$34,3,TRUE),IF(AND(107&lt;=Z7526,Z7526&lt;143),VLOOKUP($W7526,日射量と図３!$E$6:$H$34,4,TRUE),VLOOKUP($W7526,日射量と図３!$E$6:$I$34,5,TRUE))))))</f>
        <v/>
      </c>
      <c r="AC7526" s="382" t="str">
        <f t="shared" si="1419"/>
        <v/>
      </c>
      <c r="AD7526" s="382" t="str">
        <f t="shared" si="1420"/>
        <v/>
      </c>
    </row>
    <row r="7527" spans="11:30" ht="13.5" customHeight="1">
      <c r="K7527" s="4">
        <f t="shared" si="1416"/>
        <v>4</v>
      </c>
      <c r="L7527" s="34">
        <v>43565</v>
      </c>
      <c r="M7527" s="4">
        <v>314</v>
      </c>
      <c r="N7527" s="4">
        <v>12</v>
      </c>
      <c r="O7527" s="31">
        <v>0.45833333333333331</v>
      </c>
      <c r="P7527" s="35">
        <v>17.16</v>
      </c>
      <c r="Q7527" s="36">
        <f t="shared" si="1417"/>
        <v>12</v>
      </c>
      <c r="R7527" s="4">
        <f t="shared" si="1418"/>
        <v>0</v>
      </c>
      <c r="S7527" s="31">
        <f t="shared" si="1421"/>
        <v>0.23586805555555557</v>
      </c>
      <c r="T7527" s="31">
        <f t="shared" si="1422"/>
        <v>0.75912037037037028</v>
      </c>
      <c r="U7527" s="4">
        <f t="shared" si="1423"/>
        <v>0</v>
      </c>
      <c r="V7527" s="4" t="str">
        <f t="shared" si="1424"/>
        <v/>
      </c>
      <c r="W7527" s="18" t="str">
        <f>IF(V7527="","",VLOOKUP(L7527,日射量と図３!$A$4:$C$368,3,TRUE)*238.85/100)</f>
        <v/>
      </c>
      <c r="X7527" s="4" t="str">
        <f t="shared" si="1425"/>
        <v/>
      </c>
      <c r="Y7527" s="4" t="str">
        <f t="shared" si="1426"/>
        <v/>
      </c>
      <c r="Z7527" s="4" t="str">
        <f t="shared" si="1427"/>
        <v/>
      </c>
      <c r="AA7527" s="4" t="str">
        <f>IF($V7527="","",IF(Y7527&lt;36,0,IF(AND(36&lt;=Y7527,Y7527&lt;71),VLOOKUP($W7527,日射量と図３!$E$6:$F$34,2,TRUE),IF(AND(71&lt;=Y7527,Y7527&lt;107),VLOOKUP($W7527,日射量と図３!$E$6:$G$34,3,TRUE),IF(AND(107&lt;=Y7527,Y7527&lt;143),VLOOKUP($W7527,日射量と図３!$E$6:$H$34,4,TRUE),VLOOKUP($W7527,日射量と図３!$E$6:$I$34,5,TRUE))))))</f>
        <v/>
      </c>
      <c r="AB7527" s="4" t="str">
        <f>IF($V7527="","",IF(Z7527&lt;36,0,IF(AND(36&lt;=Z7527,Z7527&lt;71),VLOOKUP($W7527,日射量と図３!$E$6:$F$34,2,TRUE),IF(AND(71&lt;=Z7527,Z7527&lt;107),VLOOKUP($W7527,日射量と図３!$E$6:$G$34,3,TRUE),IF(AND(107&lt;=Z7527,Z7527&lt;143),VLOOKUP($W7527,日射量と図３!$E$6:$H$34,4,TRUE),VLOOKUP($W7527,日射量と図３!$E$6:$I$34,5,TRUE))))))</f>
        <v/>
      </c>
      <c r="AC7527" s="382" t="str">
        <f t="shared" si="1419"/>
        <v/>
      </c>
      <c r="AD7527" s="382" t="str">
        <f t="shared" si="1420"/>
        <v/>
      </c>
    </row>
    <row r="7528" spans="11:30" ht="13.5" customHeight="1">
      <c r="K7528" s="4">
        <f t="shared" si="1416"/>
        <v>4</v>
      </c>
      <c r="L7528" s="34">
        <v>43565</v>
      </c>
      <c r="M7528" s="4">
        <v>314</v>
      </c>
      <c r="N7528" s="4">
        <v>13</v>
      </c>
      <c r="O7528" s="31">
        <v>0.5</v>
      </c>
      <c r="P7528" s="35">
        <v>18.11</v>
      </c>
      <c r="Q7528" s="36">
        <f t="shared" si="1417"/>
        <v>12</v>
      </c>
      <c r="R7528" s="4">
        <f t="shared" si="1418"/>
        <v>0</v>
      </c>
      <c r="S7528" s="31">
        <f t="shared" si="1421"/>
        <v>0.23586805555555557</v>
      </c>
      <c r="T7528" s="31">
        <f t="shared" si="1422"/>
        <v>0.75912037037037028</v>
      </c>
      <c r="U7528" s="4">
        <f t="shared" si="1423"/>
        <v>0</v>
      </c>
      <c r="V7528" s="4" t="str">
        <f t="shared" si="1424"/>
        <v/>
      </c>
      <c r="W7528" s="18" t="str">
        <f>IF(V7528="","",VLOOKUP(L7528,日射量と図３!$A$4:$C$368,3,TRUE)*238.85/100)</f>
        <v/>
      </c>
      <c r="X7528" s="4" t="str">
        <f t="shared" si="1425"/>
        <v/>
      </c>
      <c r="Y7528" s="4" t="str">
        <f t="shared" si="1426"/>
        <v/>
      </c>
      <c r="Z7528" s="4" t="str">
        <f t="shared" si="1427"/>
        <v/>
      </c>
      <c r="AA7528" s="4" t="str">
        <f>IF($V7528="","",IF(Y7528&lt;36,0,IF(AND(36&lt;=Y7528,Y7528&lt;71),VLOOKUP($W7528,日射量と図３!$E$6:$F$34,2,TRUE),IF(AND(71&lt;=Y7528,Y7528&lt;107),VLOOKUP($W7528,日射量と図３!$E$6:$G$34,3,TRUE),IF(AND(107&lt;=Y7528,Y7528&lt;143),VLOOKUP($W7528,日射量と図３!$E$6:$H$34,4,TRUE),VLOOKUP($W7528,日射量と図３!$E$6:$I$34,5,TRUE))))))</f>
        <v/>
      </c>
      <c r="AB7528" s="4" t="str">
        <f>IF($V7528="","",IF(Z7528&lt;36,0,IF(AND(36&lt;=Z7528,Z7528&lt;71),VLOOKUP($W7528,日射量と図３!$E$6:$F$34,2,TRUE),IF(AND(71&lt;=Z7528,Z7528&lt;107),VLOOKUP($W7528,日射量と図３!$E$6:$G$34,3,TRUE),IF(AND(107&lt;=Z7528,Z7528&lt;143),VLOOKUP($W7528,日射量と図３!$E$6:$H$34,4,TRUE),VLOOKUP($W7528,日射量と図３!$E$6:$I$34,5,TRUE))))))</f>
        <v/>
      </c>
      <c r="AC7528" s="382" t="str">
        <f t="shared" si="1419"/>
        <v/>
      </c>
      <c r="AD7528" s="382" t="str">
        <f t="shared" si="1420"/>
        <v/>
      </c>
    </row>
    <row r="7529" spans="11:30" ht="13.5" customHeight="1">
      <c r="K7529" s="4">
        <f t="shared" si="1416"/>
        <v>4</v>
      </c>
      <c r="L7529" s="34">
        <v>43565</v>
      </c>
      <c r="M7529" s="4">
        <v>314</v>
      </c>
      <c r="N7529" s="4">
        <v>14</v>
      </c>
      <c r="O7529" s="31">
        <v>0.54166666666666663</v>
      </c>
      <c r="P7529" s="35">
        <v>18.380000000000003</v>
      </c>
      <c r="Q7529" s="36">
        <f t="shared" si="1417"/>
        <v>12</v>
      </c>
      <c r="R7529" s="4">
        <f t="shared" si="1418"/>
        <v>0</v>
      </c>
      <c r="S7529" s="31">
        <f t="shared" si="1421"/>
        <v>0.23586805555555557</v>
      </c>
      <c r="T7529" s="31">
        <f t="shared" si="1422"/>
        <v>0.75912037037037028</v>
      </c>
      <c r="U7529" s="4">
        <f t="shared" si="1423"/>
        <v>0</v>
      </c>
      <c r="V7529" s="4" t="str">
        <f t="shared" si="1424"/>
        <v/>
      </c>
      <c r="W7529" s="18" t="str">
        <f>IF(V7529="","",VLOOKUP(L7529,日射量と図３!$A$4:$C$368,3,TRUE)*238.85/100)</f>
        <v/>
      </c>
      <c r="X7529" s="4" t="str">
        <f t="shared" si="1425"/>
        <v/>
      </c>
      <c r="Y7529" s="4" t="str">
        <f t="shared" si="1426"/>
        <v/>
      </c>
      <c r="Z7529" s="4" t="str">
        <f t="shared" si="1427"/>
        <v/>
      </c>
      <c r="AA7529" s="4" t="str">
        <f>IF($V7529="","",IF(Y7529&lt;36,0,IF(AND(36&lt;=Y7529,Y7529&lt;71),VLOOKUP($W7529,日射量と図３!$E$6:$F$34,2,TRUE),IF(AND(71&lt;=Y7529,Y7529&lt;107),VLOOKUP($W7529,日射量と図３!$E$6:$G$34,3,TRUE),IF(AND(107&lt;=Y7529,Y7529&lt;143),VLOOKUP($W7529,日射量と図３!$E$6:$H$34,4,TRUE),VLOOKUP($W7529,日射量と図３!$E$6:$I$34,5,TRUE))))))</f>
        <v/>
      </c>
      <c r="AB7529" s="4" t="str">
        <f>IF($V7529="","",IF(Z7529&lt;36,0,IF(AND(36&lt;=Z7529,Z7529&lt;71),VLOOKUP($W7529,日射量と図３!$E$6:$F$34,2,TRUE),IF(AND(71&lt;=Z7529,Z7529&lt;107),VLOOKUP($W7529,日射量と図３!$E$6:$G$34,3,TRUE),IF(AND(107&lt;=Z7529,Z7529&lt;143),VLOOKUP($W7529,日射量と図３!$E$6:$H$34,4,TRUE),VLOOKUP($W7529,日射量と図３!$E$6:$I$34,5,TRUE))))))</f>
        <v/>
      </c>
      <c r="AC7529" s="382" t="str">
        <f t="shared" si="1419"/>
        <v/>
      </c>
      <c r="AD7529" s="382" t="str">
        <f t="shared" si="1420"/>
        <v/>
      </c>
    </row>
    <row r="7530" spans="11:30" ht="13.5" customHeight="1">
      <c r="K7530" s="4">
        <f t="shared" si="1416"/>
        <v>4</v>
      </c>
      <c r="L7530" s="34">
        <v>43565</v>
      </c>
      <c r="M7530" s="4">
        <v>314</v>
      </c>
      <c r="N7530" s="4">
        <v>15</v>
      </c>
      <c r="O7530" s="31">
        <v>0.58333333333333337</v>
      </c>
      <c r="P7530" s="35">
        <v>18.660000000000004</v>
      </c>
      <c r="Q7530" s="36">
        <f t="shared" si="1417"/>
        <v>12</v>
      </c>
      <c r="R7530" s="4">
        <f t="shared" si="1418"/>
        <v>0</v>
      </c>
      <c r="S7530" s="31">
        <f t="shared" si="1421"/>
        <v>0.23586805555555557</v>
      </c>
      <c r="T7530" s="31">
        <f t="shared" si="1422"/>
        <v>0.75912037037037028</v>
      </c>
      <c r="U7530" s="4">
        <f t="shared" si="1423"/>
        <v>0</v>
      </c>
      <c r="V7530" s="4" t="str">
        <f t="shared" si="1424"/>
        <v/>
      </c>
      <c r="W7530" s="18" t="str">
        <f>IF(V7530="","",VLOOKUP(L7530,日射量と図３!$A$4:$C$368,3,TRUE)*238.85/100)</f>
        <v/>
      </c>
      <c r="X7530" s="4" t="str">
        <f t="shared" si="1425"/>
        <v/>
      </c>
      <c r="Y7530" s="4" t="str">
        <f t="shared" si="1426"/>
        <v/>
      </c>
      <c r="Z7530" s="4" t="str">
        <f t="shared" si="1427"/>
        <v/>
      </c>
      <c r="AA7530" s="4" t="str">
        <f>IF($V7530="","",IF(Y7530&lt;36,0,IF(AND(36&lt;=Y7530,Y7530&lt;71),VLOOKUP($W7530,日射量と図３!$E$6:$F$34,2,TRUE),IF(AND(71&lt;=Y7530,Y7530&lt;107),VLOOKUP($W7530,日射量と図３!$E$6:$G$34,3,TRUE),IF(AND(107&lt;=Y7530,Y7530&lt;143),VLOOKUP($W7530,日射量と図３!$E$6:$H$34,4,TRUE),VLOOKUP($W7530,日射量と図３!$E$6:$I$34,5,TRUE))))))</f>
        <v/>
      </c>
      <c r="AB7530" s="4" t="str">
        <f>IF($V7530="","",IF(Z7530&lt;36,0,IF(AND(36&lt;=Z7530,Z7530&lt;71),VLOOKUP($W7530,日射量と図３!$E$6:$F$34,2,TRUE),IF(AND(71&lt;=Z7530,Z7530&lt;107),VLOOKUP($W7530,日射量と図３!$E$6:$G$34,3,TRUE),IF(AND(107&lt;=Z7530,Z7530&lt;143),VLOOKUP($W7530,日射量と図３!$E$6:$H$34,4,TRUE),VLOOKUP($W7530,日射量と図３!$E$6:$I$34,5,TRUE))))))</f>
        <v/>
      </c>
      <c r="AC7530" s="382" t="str">
        <f t="shared" si="1419"/>
        <v/>
      </c>
      <c r="AD7530" s="382" t="str">
        <f t="shared" si="1420"/>
        <v/>
      </c>
    </row>
    <row r="7531" spans="11:30" ht="13.5" customHeight="1">
      <c r="K7531" s="4">
        <f t="shared" si="1416"/>
        <v>4</v>
      </c>
      <c r="L7531" s="34">
        <v>43565</v>
      </c>
      <c r="M7531" s="4">
        <v>314</v>
      </c>
      <c r="N7531" s="4">
        <v>16</v>
      </c>
      <c r="O7531" s="31">
        <v>0.625</v>
      </c>
      <c r="P7531" s="35">
        <v>18.859999999999996</v>
      </c>
      <c r="Q7531" s="36">
        <f t="shared" si="1417"/>
        <v>16</v>
      </c>
      <c r="R7531" s="4">
        <f t="shared" si="1418"/>
        <v>0</v>
      </c>
      <c r="S7531" s="31">
        <f t="shared" si="1421"/>
        <v>0.23586805555555557</v>
      </c>
      <c r="T7531" s="31">
        <f t="shared" si="1422"/>
        <v>0.75912037037037028</v>
      </c>
      <c r="U7531" s="4">
        <f t="shared" si="1423"/>
        <v>0</v>
      </c>
      <c r="V7531" s="4" t="str">
        <f t="shared" si="1424"/>
        <v/>
      </c>
      <c r="W7531" s="18" t="str">
        <f>IF(V7531="","",VLOOKUP(L7531,日射量と図３!$A$4:$C$368,3,TRUE)*238.85/100)</f>
        <v/>
      </c>
      <c r="X7531" s="4" t="str">
        <f t="shared" si="1425"/>
        <v/>
      </c>
      <c r="Y7531" s="4" t="str">
        <f t="shared" si="1426"/>
        <v/>
      </c>
      <c r="Z7531" s="4" t="str">
        <f t="shared" si="1427"/>
        <v/>
      </c>
      <c r="AA7531" s="4" t="str">
        <f>IF($V7531="","",IF(Y7531&lt;36,0,IF(AND(36&lt;=Y7531,Y7531&lt;71),VLOOKUP($W7531,日射量と図３!$E$6:$F$34,2,TRUE),IF(AND(71&lt;=Y7531,Y7531&lt;107),VLOOKUP($W7531,日射量と図３!$E$6:$G$34,3,TRUE),IF(AND(107&lt;=Y7531,Y7531&lt;143),VLOOKUP($W7531,日射量と図３!$E$6:$H$34,4,TRUE),VLOOKUP($W7531,日射量と図３!$E$6:$I$34,5,TRUE))))))</f>
        <v/>
      </c>
      <c r="AB7531" s="4" t="str">
        <f>IF($V7531="","",IF(Z7531&lt;36,0,IF(AND(36&lt;=Z7531,Z7531&lt;71),VLOOKUP($W7531,日射量と図３!$E$6:$F$34,2,TRUE),IF(AND(71&lt;=Z7531,Z7531&lt;107),VLOOKUP($W7531,日射量と図３!$E$6:$G$34,3,TRUE),IF(AND(107&lt;=Z7531,Z7531&lt;143),VLOOKUP($W7531,日射量と図３!$E$6:$H$34,4,TRUE),VLOOKUP($W7531,日射量と図３!$E$6:$I$34,5,TRUE))))))</f>
        <v/>
      </c>
      <c r="AC7531" s="382" t="str">
        <f t="shared" si="1419"/>
        <v/>
      </c>
      <c r="AD7531" s="382" t="str">
        <f t="shared" si="1420"/>
        <v/>
      </c>
    </row>
    <row r="7532" spans="11:30" ht="13.5" customHeight="1">
      <c r="K7532" s="4">
        <f t="shared" si="1416"/>
        <v>4</v>
      </c>
      <c r="L7532" s="34">
        <v>43565</v>
      </c>
      <c r="M7532" s="4">
        <v>314</v>
      </c>
      <c r="N7532" s="4">
        <v>17</v>
      </c>
      <c r="O7532" s="31">
        <v>0.66666666666666663</v>
      </c>
      <c r="P7532" s="35">
        <v>18.169999999999995</v>
      </c>
      <c r="Q7532" s="36">
        <f t="shared" si="1417"/>
        <v>16</v>
      </c>
      <c r="R7532" s="4">
        <f t="shared" si="1418"/>
        <v>0</v>
      </c>
      <c r="S7532" s="31">
        <f t="shared" si="1421"/>
        <v>0.23586805555555557</v>
      </c>
      <c r="T7532" s="31">
        <f t="shared" si="1422"/>
        <v>0.75912037037037028</v>
      </c>
      <c r="U7532" s="4">
        <f t="shared" si="1423"/>
        <v>0</v>
      </c>
      <c r="V7532" s="4" t="str">
        <f t="shared" si="1424"/>
        <v/>
      </c>
      <c r="W7532" s="18" t="str">
        <f>IF(V7532="","",VLOOKUP(L7532,日射量と図３!$A$4:$C$368,3,TRUE)*238.85/100)</f>
        <v/>
      </c>
      <c r="X7532" s="4" t="str">
        <f t="shared" si="1425"/>
        <v/>
      </c>
      <c r="Y7532" s="4" t="str">
        <f t="shared" si="1426"/>
        <v/>
      </c>
      <c r="Z7532" s="4" t="str">
        <f t="shared" si="1427"/>
        <v/>
      </c>
      <c r="AA7532" s="4" t="str">
        <f>IF($V7532="","",IF(Y7532&lt;36,0,IF(AND(36&lt;=Y7532,Y7532&lt;71),VLOOKUP($W7532,日射量と図３!$E$6:$F$34,2,TRUE),IF(AND(71&lt;=Y7532,Y7532&lt;107),VLOOKUP($W7532,日射量と図３!$E$6:$G$34,3,TRUE),IF(AND(107&lt;=Y7532,Y7532&lt;143),VLOOKUP($W7532,日射量と図３!$E$6:$H$34,4,TRUE),VLOOKUP($W7532,日射量と図３!$E$6:$I$34,5,TRUE))))))</f>
        <v/>
      </c>
      <c r="AB7532" s="4" t="str">
        <f>IF($V7532="","",IF(Z7532&lt;36,0,IF(AND(36&lt;=Z7532,Z7532&lt;71),VLOOKUP($W7532,日射量と図３!$E$6:$F$34,2,TRUE),IF(AND(71&lt;=Z7532,Z7532&lt;107),VLOOKUP($W7532,日射量と図３!$E$6:$G$34,3,TRUE),IF(AND(107&lt;=Z7532,Z7532&lt;143),VLOOKUP($W7532,日射量と図３!$E$6:$H$34,4,TRUE),VLOOKUP($W7532,日射量と図３!$E$6:$I$34,5,TRUE))))))</f>
        <v/>
      </c>
      <c r="AC7532" s="382" t="str">
        <f t="shared" si="1419"/>
        <v/>
      </c>
      <c r="AD7532" s="382" t="str">
        <f t="shared" si="1420"/>
        <v/>
      </c>
    </row>
    <row r="7533" spans="11:30" ht="13.5" customHeight="1">
      <c r="K7533" s="4">
        <f t="shared" si="1416"/>
        <v>4</v>
      </c>
      <c r="L7533" s="34">
        <v>43565</v>
      </c>
      <c r="M7533" s="4">
        <v>314</v>
      </c>
      <c r="N7533" s="4">
        <v>18</v>
      </c>
      <c r="O7533" s="31">
        <v>0.70833333333333337</v>
      </c>
      <c r="P7533" s="35">
        <v>17.2</v>
      </c>
      <c r="Q7533" s="36">
        <f t="shared" si="1417"/>
        <v>16</v>
      </c>
      <c r="R7533" s="4">
        <f t="shared" si="1418"/>
        <v>0</v>
      </c>
      <c r="S7533" s="31">
        <f t="shared" si="1421"/>
        <v>0.23586805555555557</v>
      </c>
      <c r="T7533" s="31">
        <f t="shared" si="1422"/>
        <v>0.75912037037037028</v>
      </c>
      <c r="U7533" s="4">
        <f t="shared" si="1423"/>
        <v>0</v>
      </c>
      <c r="V7533" s="4" t="str">
        <f t="shared" si="1424"/>
        <v/>
      </c>
      <c r="W7533" s="18" t="str">
        <f>IF(V7533="","",VLOOKUP(L7533,日射量と図３!$A$4:$C$368,3,TRUE)*238.85/100)</f>
        <v/>
      </c>
      <c r="X7533" s="4" t="str">
        <f t="shared" si="1425"/>
        <v/>
      </c>
      <c r="Y7533" s="4" t="str">
        <f t="shared" si="1426"/>
        <v/>
      </c>
      <c r="Z7533" s="4" t="str">
        <f t="shared" si="1427"/>
        <v/>
      </c>
      <c r="AA7533" s="4" t="str">
        <f>IF($V7533="","",IF(Y7533&lt;36,0,IF(AND(36&lt;=Y7533,Y7533&lt;71),VLOOKUP($W7533,日射量と図３!$E$6:$F$34,2,TRUE),IF(AND(71&lt;=Y7533,Y7533&lt;107),VLOOKUP($W7533,日射量と図３!$E$6:$G$34,3,TRUE),IF(AND(107&lt;=Y7533,Y7533&lt;143),VLOOKUP($W7533,日射量と図３!$E$6:$H$34,4,TRUE),VLOOKUP($W7533,日射量と図３!$E$6:$I$34,5,TRUE))))))</f>
        <v/>
      </c>
      <c r="AB7533" s="4" t="str">
        <f>IF($V7533="","",IF(Z7533&lt;36,0,IF(AND(36&lt;=Z7533,Z7533&lt;71),VLOOKUP($W7533,日射量と図３!$E$6:$F$34,2,TRUE),IF(AND(71&lt;=Z7533,Z7533&lt;107),VLOOKUP($W7533,日射量と図３!$E$6:$G$34,3,TRUE),IF(AND(107&lt;=Z7533,Z7533&lt;143),VLOOKUP($W7533,日射量と図３!$E$6:$H$34,4,TRUE),VLOOKUP($W7533,日射量と図３!$E$6:$I$34,5,TRUE))))))</f>
        <v/>
      </c>
      <c r="AC7533" s="382" t="str">
        <f t="shared" si="1419"/>
        <v/>
      </c>
      <c r="AD7533" s="382" t="str">
        <f t="shared" si="1420"/>
        <v/>
      </c>
    </row>
    <row r="7534" spans="11:30" ht="13.5" customHeight="1">
      <c r="K7534" s="4">
        <f t="shared" si="1416"/>
        <v>4</v>
      </c>
      <c r="L7534" s="34">
        <v>43565</v>
      </c>
      <c r="M7534" s="4">
        <v>314</v>
      </c>
      <c r="N7534" s="4">
        <v>19</v>
      </c>
      <c r="O7534" s="31">
        <v>0.75</v>
      </c>
      <c r="P7534" s="35">
        <v>16.21</v>
      </c>
      <c r="Q7534" s="36">
        <f t="shared" si="1417"/>
        <v>16</v>
      </c>
      <c r="R7534" s="4">
        <f t="shared" si="1418"/>
        <v>0</v>
      </c>
      <c r="S7534" s="31">
        <f t="shared" si="1421"/>
        <v>0.23586805555555557</v>
      </c>
      <c r="T7534" s="31">
        <f t="shared" si="1422"/>
        <v>0.75912037037037028</v>
      </c>
      <c r="U7534" s="4">
        <f t="shared" si="1423"/>
        <v>0</v>
      </c>
      <c r="V7534" s="4" t="str">
        <f t="shared" si="1424"/>
        <v/>
      </c>
      <c r="W7534" s="18" t="str">
        <f>IF(V7534="","",VLOOKUP(L7534,日射量と図３!$A$4:$C$368,3,TRUE)*238.85/100)</f>
        <v/>
      </c>
      <c r="X7534" s="4" t="str">
        <f t="shared" si="1425"/>
        <v/>
      </c>
      <c r="Y7534" s="4" t="str">
        <f t="shared" si="1426"/>
        <v/>
      </c>
      <c r="Z7534" s="4" t="str">
        <f t="shared" si="1427"/>
        <v/>
      </c>
      <c r="AA7534" s="4" t="str">
        <f>IF($V7534="","",IF(Y7534&lt;36,0,IF(AND(36&lt;=Y7534,Y7534&lt;71),VLOOKUP($W7534,日射量と図３!$E$6:$F$34,2,TRUE),IF(AND(71&lt;=Y7534,Y7534&lt;107),VLOOKUP($W7534,日射量と図３!$E$6:$G$34,3,TRUE),IF(AND(107&lt;=Y7534,Y7534&lt;143),VLOOKUP($W7534,日射量と図３!$E$6:$H$34,4,TRUE),VLOOKUP($W7534,日射量と図３!$E$6:$I$34,5,TRUE))))))</f>
        <v/>
      </c>
      <c r="AB7534" s="4" t="str">
        <f>IF($V7534="","",IF(Z7534&lt;36,0,IF(AND(36&lt;=Z7534,Z7534&lt;71),VLOOKUP($W7534,日射量と図３!$E$6:$F$34,2,TRUE),IF(AND(71&lt;=Z7534,Z7534&lt;107),VLOOKUP($W7534,日射量と図３!$E$6:$G$34,3,TRUE),IF(AND(107&lt;=Z7534,Z7534&lt;143),VLOOKUP($W7534,日射量と図３!$E$6:$H$34,4,TRUE),VLOOKUP($W7534,日射量と図３!$E$6:$I$34,5,TRUE))))))</f>
        <v/>
      </c>
      <c r="AC7534" s="382" t="str">
        <f t="shared" si="1419"/>
        <v/>
      </c>
      <c r="AD7534" s="382" t="str">
        <f t="shared" si="1420"/>
        <v/>
      </c>
    </row>
    <row r="7535" spans="11:30" ht="13.5" customHeight="1">
      <c r="K7535" s="4">
        <f t="shared" si="1416"/>
        <v>4</v>
      </c>
      <c r="L7535" s="34">
        <v>43565</v>
      </c>
      <c r="M7535" s="4">
        <v>314</v>
      </c>
      <c r="N7535" s="4">
        <v>20</v>
      </c>
      <c r="O7535" s="31">
        <v>0.79166666666666663</v>
      </c>
      <c r="P7535" s="35">
        <v>15.13</v>
      </c>
      <c r="Q7535" s="36">
        <f t="shared" si="1417"/>
        <v>16</v>
      </c>
      <c r="R7535" s="4">
        <f t="shared" si="1418"/>
        <v>0.86999999999999922</v>
      </c>
      <c r="S7535" s="31">
        <f t="shared" si="1421"/>
        <v>0.23586805555555557</v>
      </c>
      <c r="T7535" s="31">
        <f t="shared" si="1422"/>
        <v>0.75912037037037028</v>
      </c>
      <c r="U7535" s="4">
        <f t="shared" si="1423"/>
        <v>0</v>
      </c>
      <c r="V7535" s="4" t="str">
        <f t="shared" si="1424"/>
        <v/>
      </c>
      <c r="W7535" s="18" t="str">
        <f>IF(V7535="","",VLOOKUP(L7535,日射量と図３!$A$4:$C$368,3,TRUE)*238.85/100)</f>
        <v/>
      </c>
      <c r="X7535" s="4" t="str">
        <f t="shared" si="1425"/>
        <v/>
      </c>
      <c r="Y7535" s="4" t="str">
        <f t="shared" si="1426"/>
        <v/>
      </c>
      <c r="Z7535" s="4" t="str">
        <f t="shared" si="1427"/>
        <v/>
      </c>
      <c r="AA7535" s="4" t="str">
        <f>IF($V7535="","",IF(Y7535&lt;36,0,IF(AND(36&lt;=Y7535,Y7535&lt;71),VLOOKUP($W7535,日射量と図３!$E$6:$F$34,2,TRUE),IF(AND(71&lt;=Y7535,Y7535&lt;107),VLOOKUP($W7535,日射量と図３!$E$6:$G$34,3,TRUE),IF(AND(107&lt;=Y7535,Y7535&lt;143),VLOOKUP($W7535,日射量と図３!$E$6:$H$34,4,TRUE),VLOOKUP($W7535,日射量と図３!$E$6:$I$34,5,TRUE))))))</f>
        <v/>
      </c>
      <c r="AB7535" s="4" t="str">
        <f>IF($V7535="","",IF(Z7535&lt;36,0,IF(AND(36&lt;=Z7535,Z7535&lt;71),VLOOKUP($W7535,日射量と図３!$E$6:$F$34,2,TRUE),IF(AND(71&lt;=Z7535,Z7535&lt;107),VLOOKUP($W7535,日射量と図３!$E$6:$G$34,3,TRUE),IF(AND(107&lt;=Z7535,Z7535&lt;143),VLOOKUP($W7535,日射量と図３!$E$6:$H$34,4,TRUE),VLOOKUP($W7535,日射量と図３!$E$6:$I$34,5,TRUE))))))</f>
        <v/>
      </c>
      <c r="AC7535" s="382" t="str">
        <f t="shared" si="1419"/>
        <v/>
      </c>
      <c r="AD7535" s="382" t="str">
        <f t="shared" si="1420"/>
        <v/>
      </c>
    </row>
    <row r="7536" spans="11:30" ht="13.5" customHeight="1">
      <c r="K7536" s="4">
        <f t="shared" si="1416"/>
        <v>4</v>
      </c>
      <c r="L7536" s="34">
        <v>43565</v>
      </c>
      <c r="M7536" s="4">
        <v>314</v>
      </c>
      <c r="N7536" s="4">
        <v>21</v>
      </c>
      <c r="O7536" s="31">
        <v>0.83333333333333337</v>
      </c>
      <c r="P7536" s="35">
        <v>14.35</v>
      </c>
      <c r="Q7536" s="36">
        <f t="shared" si="1417"/>
        <v>16</v>
      </c>
      <c r="R7536" s="4">
        <f t="shared" si="1418"/>
        <v>1.6500000000000004</v>
      </c>
      <c r="S7536" s="31">
        <f t="shared" si="1421"/>
        <v>0.23586805555555557</v>
      </c>
      <c r="T7536" s="31">
        <f t="shared" si="1422"/>
        <v>0.75912037037037028</v>
      </c>
      <c r="U7536" s="4">
        <f t="shared" si="1423"/>
        <v>0</v>
      </c>
      <c r="V7536" s="4" t="str">
        <f t="shared" si="1424"/>
        <v/>
      </c>
      <c r="W7536" s="18" t="str">
        <f>IF(V7536="","",VLOOKUP(L7536,日射量と図３!$A$4:$C$368,3,TRUE)*238.85/100)</f>
        <v/>
      </c>
      <c r="X7536" s="4" t="str">
        <f t="shared" si="1425"/>
        <v/>
      </c>
      <c r="Y7536" s="4" t="str">
        <f t="shared" si="1426"/>
        <v/>
      </c>
      <c r="Z7536" s="4" t="str">
        <f t="shared" si="1427"/>
        <v/>
      </c>
      <c r="AA7536" s="4" t="str">
        <f>IF($V7536="","",IF(Y7536&lt;36,0,IF(AND(36&lt;=Y7536,Y7536&lt;71),VLOOKUP($W7536,日射量と図３!$E$6:$F$34,2,TRUE),IF(AND(71&lt;=Y7536,Y7536&lt;107),VLOOKUP($W7536,日射量と図３!$E$6:$G$34,3,TRUE),IF(AND(107&lt;=Y7536,Y7536&lt;143),VLOOKUP($W7536,日射量と図３!$E$6:$H$34,4,TRUE),VLOOKUP($W7536,日射量と図３!$E$6:$I$34,5,TRUE))))))</f>
        <v/>
      </c>
      <c r="AB7536" s="4" t="str">
        <f>IF($V7536="","",IF(Z7536&lt;36,0,IF(AND(36&lt;=Z7536,Z7536&lt;71),VLOOKUP($W7536,日射量と図３!$E$6:$F$34,2,TRUE),IF(AND(71&lt;=Z7536,Z7536&lt;107),VLOOKUP($W7536,日射量と図３!$E$6:$G$34,3,TRUE),IF(AND(107&lt;=Z7536,Z7536&lt;143),VLOOKUP($W7536,日射量と図３!$E$6:$H$34,4,TRUE),VLOOKUP($W7536,日射量と図３!$E$6:$I$34,5,TRUE))))))</f>
        <v/>
      </c>
      <c r="AC7536" s="382" t="str">
        <f t="shared" si="1419"/>
        <v/>
      </c>
      <c r="AD7536" s="382" t="str">
        <f t="shared" si="1420"/>
        <v/>
      </c>
    </row>
    <row r="7537" spans="11:30" ht="13.5" customHeight="1">
      <c r="K7537" s="4">
        <f t="shared" si="1416"/>
        <v>4</v>
      </c>
      <c r="L7537" s="34">
        <v>43565</v>
      </c>
      <c r="M7537" s="4">
        <v>314</v>
      </c>
      <c r="N7537" s="4">
        <v>22</v>
      </c>
      <c r="O7537" s="31">
        <v>0.875</v>
      </c>
      <c r="P7537" s="35">
        <v>13.820000000000004</v>
      </c>
      <c r="Q7537" s="36">
        <f t="shared" si="1417"/>
        <v>16</v>
      </c>
      <c r="R7537" s="4">
        <f t="shared" si="1418"/>
        <v>2.1799999999999962</v>
      </c>
      <c r="S7537" s="31">
        <f t="shared" si="1421"/>
        <v>0.23586805555555557</v>
      </c>
      <c r="T7537" s="31">
        <f t="shared" si="1422"/>
        <v>0.75912037037037028</v>
      </c>
      <c r="U7537" s="4">
        <f t="shared" si="1423"/>
        <v>0</v>
      </c>
      <c r="V7537" s="4" t="str">
        <f t="shared" si="1424"/>
        <v/>
      </c>
      <c r="W7537" s="18" t="str">
        <f>IF(V7537="","",VLOOKUP(L7537,日射量と図３!$A$4:$C$368,3,TRUE)*238.85/100)</f>
        <v/>
      </c>
      <c r="X7537" s="4" t="str">
        <f t="shared" si="1425"/>
        <v/>
      </c>
      <c r="Y7537" s="4" t="str">
        <f t="shared" si="1426"/>
        <v/>
      </c>
      <c r="Z7537" s="4" t="str">
        <f t="shared" si="1427"/>
        <v/>
      </c>
      <c r="AA7537" s="4" t="str">
        <f>IF($V7537="","",IF(Y7537&lt;36,0,IF(AND(36&lt;=Y7537,Y7537&lt;71),VLOOKUP($W7537,日射量と図３!$E$6:$F$34,2,TRUE),IF(AND(71&lt;=Y7537,Y7537&lt;107),VLOOKUP($W7537,日射量と図３!$E$6:$G$34,3,TRUE),IF(AND(107&lt;=Y7537,Y7537&lt;143),VLOOKUP($W7537,日射量と図３!$E$6:$H$34,4,TRUE),VLOOKUP($W7537,日射量と図３!$E$6:$I$34,5,TRUE))))))</f>
        <v/>
      </c>
      <c r="AB7537" s="4" t="str">
        <f>IF($V7537="","",IF(Z7537&lt;36,0,IF(AND(36&lt;=Z7537,Z7537&lt;71),VLOOKUP($W7537,日射量と図３!$E$6:$F$34,2,TRUE),IF(AND(71&lt;=Z7537,Z7537&lt;107),VLOOKUP($W7537,日射量と図３!$E$6:$G$34,3,TRUE),IF(AND(107&lt;=Z7537,Z7537&lt;143),VLOOKUP($W7537,日射量と図３!$E$6:$H$34,4,TRUE),VLOOKUP($W7537,日射量と図３!$E$6:$I$34,5,TRUE))))))</f>
        <v/>
      </c>
      <c r="AC7537" s="382" t="str">
        <f t="shared" si="1419"/>
        <v/>
      </c>
      <c r="AD7537" s="382" t="str">
        <f t="shared" si="1420"/>
        <v/>
      </c>
    </row>
    <row r="7538" spans="11:30" ht="13.5" customHeight="1">
      <c r="K7538" s="4">
        <f t="shared" si="1416"/>
        <v>4</v>
      </c>
      <c r="L7538" s="34">
        <v>43565</v>
      </c>
      <c r="M7538" s="4">
        <v>314</v>
      </c>
      <c r="N7538" s="4">
        <v>23</v>
      </c>
      <c r="O7538" s="31">
        <v>0.91666666666666663</v>
      </c>
      <c r="P7538" s="35">
        <v>13.23</v>
      </c>
      <c r="Q7538" s="36">
        <f t="shared" si="1417"/>
        <v>13</v>
      </c>
      <c r="R7538" s="4">
        <f t="shared" si="1418"/>
        <v>0</v>
      </c>
      <c r="S7538" s="31">
        <f t="shared" si="1421"/>
        <v>0.23586805555555557</v>
      </c>
      <c r="T7538" s="31">
        <f t="shared" si="1422"/>
        <v>0.75912037037037028</v>
      </c>
      <c r="U7538" s="4">
        <f t="shared" si="1423"/>
        <v>0</v>
      </c>
      <c r="V7538" s="4" t="str">
        <f t="shared" si="1424"/>
        <v/>
      </c>
      <c r="W7538" s="18" t="str">
        <f>IF(V7538="","",VLOOKUP(L7538,日射量と図３!$A$4:$C$368,3,TRUE)*238.85/100)</f>
        <v/>
      </c>
      <c r="X7538" s="4" t="str">
        <f t="shared" si="1425"/>
        <v/>
      </c>
      <c r="Y7538" s="4" t="str">
        <f t="shared" si="1426"/>
        <v/>
      </c>
      <c r="Z7538" s="4" t="str">
        <f t="shared" si="1427"/>
        <v/>
      </c>
      <c r="AA7538" s="4" t="str">
        <f>IF($V7538="","",IF(Y7538&lt;36,0,IF(AND(36&lt;=Y7538,Y7538&lt;71),VLOOKUP($W7538,日射量と図３!$E$6:$F$34,2,TRUE),IF(AND(71&lt;=Y7538,Y7538&lt;107),VLOOKUP($W7538,日射量と図３!$E$6:$G$34,3,TRUE),IF(AND(107&lt;=Y7538,Y7538&lt;143),VLOOKUP($W7538,日射量と図３!$E$6:$H$34,4,TRUE),VLOOKUP($W7538,日射量と図３!$E$6:$I$34,5,TRUE))))))</f>
        <v/>
      </c>
      <c r="AB7538" s="4" t="str">
        <f>IF($V7538="","",IF(Z7538&lt;36,0,IF(AND(36&lt;=Z7538,Z7538&lt;71),VLOOKUP($W7538,日射量と図３!$E$6:$F$34,2,TRUE),IF(AND(71&lt;=Z7538,Z7538&lt;107),VLOOKUP($W7538,日射量と図３!$E$6:$G$34,3,TRUE),IF(AND(107&lt;=Z7538,Z7538&lt;143),VLOOKUP($W7538,日射量と図３!$E$6:$H$34,4,TRUE),VLOOKUP($W7538,日射量と図３!$E$6:$I$34,5,TRUE))))))</f>
        <v/>
      </c>
      <c r="AC7538" s="382" t="str">
        <f t="shared" si="1419"/>
        <v/>
      </c>
      <c r="AD7538" s="382" t="str">
        <f t="shared" si="1420"/>
        <v/>
      </c>
    </row>
    <row r="7539" spans="11:30" ht="13.5" customHeight="1">
      <c r="K7539" s="4">
        <f t="shared" si="1416"/>
        <v>4</v>
      </c>
      <c r="L7539" s="34">
        <v>43565</v>
      </c>
      <c r="M7539" s="4">
        <v>314</v>
      </c>
      <c r="N7539" s="4">
        <v>24</v>
      </c>
      <c r="O7539" s="31">
        <v>0.95833333333333337</v>
      </c>
      <c r="P7539" s="35">
        <v>12.71</v>
      </c>
      <c r="Q7539" s="36">
        <f t="shared" si="1417"/>
        <v>13</v>
      </c>
      <c r="R7539" s="4">
        <f t="shared" si="1418"/>
        <v>0.28999999999999915</v>
      </c>
      <c r="S7539" s="31">
        <f t="shared" si="1421"/>
        <v>0.23586805555555557</v>
      </c>
      <c r="T7539" s="31">
        <f t="shared" si="1422"/>
        <v>0.75912037037037028</v>
      </c>
      <c r="U7539" s="4">
        <f t="shared" si="1423"/>
        <v>0</v>
      </c>
      <c r="V7539" s="4" t="str">
        <f t="shared" si="1424"/>
        <v/>
      </c>
      <c r="W7539" s="18" t="str">
        <f>IF(V7539="","",VLOOKUP(L7539,日射量と図３!$A$4:$C$368,3,TRUE)*238.85/100)</f>
        <v/>
      </c>
      <c r="X7539" s="4" t="str">
        <f t="shared" si="1425"/>
        <v/>
      </c>
      <c r="Y7539" s="4" t="str">
        <f t="shared" si="1426"/>
        <v/>
      </c>
      <c r="Z7539" s="4" t="str">
        <f t="shared" si="1427"/>
        <v/>
      </c>
      <c r="AA7539" s="4" t="str">
        <f>IF($V7539="","",IF(Y7539&lt;36,0,IF(AND(36&lt;=Y7539,Y7539&lt;71),VLOOKUP($W7539,日射量と図３!$E$6:$F$34,2,TRUE),IF(AND(71&lt;=Y7539,Y7539&lt;107),VLOOKUP($W7539,日射量と図３!$E$6:$G$34,3,TRUE),IF(AND(107&lt;=Y7539,Y7539&lt;143),VLOOKUP($W7539,日射量と図３!$E$6:$H$34,4,TRUE),VLOOKUP($W7539,日射量と図３!$E$6:$I$34,5,TRUE))))))</f>
        <v/>
      </c>
      <c r="AB7539" s="4" t="str">
        <f>IF($V7539="","",IF(Z7539&lt;36,0,IF(AND(36&lt;=Z7539,Z7539&lt;71),VLOOKUP($W7539,日射量と図３!$E$6:$F$34,2,TRUE),IF(AND(71&lt;=Z7539,Z7539&lt;107),VLOOKUP($W7539,日射量と図３!$E$6:$G$34,3,TRUE),IF(AND(107&lt;=Z7539,Z7539&lt;143),VLOOKUP($W7539,日射量と図３!$E$6:$H$34,4,TRUE),VLOOKUP($W7539,日射量と図３!$E$6:$I$34,5,TRUE))))))</f>
        <v/>
      </c>
      <c r="AC7539" s="382" t="str">
        <f t="shared" si="1419"/>
        <v/>
      </c>
      <c r="AD7539" s="382" t="str">
        <f t="shared" si="1420"/>
        <v/>
      </c>
    </row>
    <row r="7540" spans="11:30" ht="13.5" customHeight="1">
      <c r="K7540" s="4">
        <f t="shared" si="1416"/>
        <v>4</v>
      </c>
      <c r="L7540" s="34">
        <v>43566</v>
      </c>
      <c r="M7540" s="4">
        <v>315</v>
      </c>
      <c r="N7540" s="4">
        <v>1</v>
      </c>
      <c r="O7540" s="31">
        <v>0</v>
      </c>
      <c r="P7540" s="35">
        <v>12.290000000000001</v>
      </c>
      <c r="Q7540" s="36">
        <f t="shared" si="1417"/>
        <v>13</v>
      </c>
      <c r="R7540" s="4">
        <f t="shared" si="1418"/>
        <v>0.70999999999999908</v>
      </c>
      <c r="S7540" s="31">
        <f t="shared" si="1421"/>
        <v>0.23586805555555557</v>
      </c>
      <c r="T7540" s="31">
        <f t="shared" si="1422"/>
        <v>0.75912037037037028</v>
      </c>
      <c r="U7540" s="4">
        <f t="shared" si="1423"/>
        <v>0</v>
      </c>
      <c r="V7540" s="4">
        <f t="shared" si="1424"/>
        <v>6.3199999999999985</v>
      </c>
      <c r="W7540" s="18">
        <f>IF(V7540="","",VLOOKUP(L7540,日射量と図３!$A$4:$C$368,3,TRUE)*238.85/100)</f>
        <v>38.216000000000001</v>
      </c>
      <c r="X7540" s="4">
        <f t="shared" si="1425"/>
        <v>13</v>
      </c>
      <c r="Y7540" s="4">
        <f t="shared" si="1426"/>
        <v>3.0393609230769218</v>
      </c>
      <c r="Z7540" s="4">
        <f t="shared" si="1427"/>
        <v>3.426188676923076</v>
      </c>
      <c r="AA7540" s="4">
        <f>IF($V7540="","",IF(Y7540&lt;36,0,IF(AND(36&lt;=Y7540,Y7540&lt;71),VLOOKUP($W7540,日射量と図３!$E$6:$F$34,2,TRUE),IF(AND(71&lt;=Y7540,Y7540&lt;107),VLOOKUP($W7540,日射量と図３!$E$6:$G$34,3,TRUE),IF(AND(107&lt;=Y7540,Y7540&lt;143),VLOOKUP($W7540,日射量と図３!$E$6:$H$34,4,TRUE),VLOOKUP($W7540,日射量と図３!$E$6:$I$34,5,TRUE))))))</f>
        <v>0</v>
      </c>
      <c r="AB7540" s="4">
        <f>IF($V7540="","",IF(Z7540&lt;36,0,IF(AND(36&lt;=Z7540,Z7540&lt;71),VLOOKUP($W7540,日射量と図３!$E$6:$F$34,2,TRUE),IF(AND(71&lt;=Z7540,Z7540&lt;107),VLOOKUP($W7540,日射量と図３!$E$6:$G$34,3,TRUE),IF(AND(107&lt;=Z7540,Z7540&lt;143),VLOOKUP($W7540,日射量と図３!$E$6:$H$34,4,TRUE),VLOOKUP($W7540,日射量と図３!$E$6:$I$34,5,TRUE))))))</f>
        <v>0</v>
      </c>
      <c r="AC7540" s="382">
        <f t="shared" si="1419"/>
        <v>0</v>
      </c>
      <c r="AD7540" s="382">
        <f t="shared" si="1420"/>
        <v>0</v>
      </c>
    </row>
    <row r="7541" spans="11:30" ht="13.5" customHeight="1">
      <c r="K7541" s="4">
        <f t="shared" si="1416"/>
        <v>4</v>
      </c>
      <c r="L7541" s="34">
        <v>43566</v>
      </c>
      <c r="M7541" s="4">
        <v>315</v>
      </c>
      <c r="N7541" s="4">
        <v>2</v>
      </c>
      <c r="O7541" s="31">
        <v>4.1666666666666664E-2</v>
      </c>
      <c r="P7541" s="35">
        <v>11.940000000000001</v>
      </c>
      <c r="Q7541" s="36">
        <f t="shared" si="1417"/>
        <v>13</v>
      </c>
      <c r="R7541" s="4">
        <f t="shared" si="1418"/>
        <v>1.0599999999999987</v>
      </c>
      <c r="S7541" s="31">
        <f t="shared" si="1421"/>
        <v>0.23586805555555557</v>
      </c>
      <c r="T7541" s="31">
        <f t="shared" si="1422"/>
        <v>0.75912037037037028</v>
      </c>
      <c r="U7541" s="4">
        <f t="shared" si="1423"/>
        <v>0</v>
      </c>
      <c r="V7541" s="4" t="str">
        <f t="shared" si="1424"/>
        <v/>
      </c>
      <c r="W7541" s="18" t="str">
        <f>IF(V7541="","",VLOOKUP(L7541,日射量と図３!$A$4:$C$368,3,TRUE)*238.85/100)</f>
        <v/>
      </c>
      <c r="X7541" s="4" t="str">
        <f t="shared" si="1425"/>
        <v/>
      </c>
      <c r="Y7541" s="4" t="str">
        <f t="shared" si="1426"/>
        <v/>
      </c>
      <c r="Z7541" s="4" t="str">
        <f t="shared" si="1427"/>
        <v/>
      </c>
      <c r="AA7541" s="4" t="str">
        <f>IF($V7541="","",IF(Y7541&lt;36,0,IF(AND(36&lt;=Y7541,Y7541&lt;71),VLOOKUP($W7541,日射量と図３!$E$6:$F$34,2,TRUE),IF(AND(71&lt;=Y7541,Y7541&lt;107),VLOOKUP($W7541,日射量と図３!$E$6:$G$34,3,TRUE),IF(AND(107&lt;=Y7541,Y7541&lt;143),VLOOKUP($W7541,日射量と図３!$E$6:$H$34,4,TRUE),VLOOKUP($W7541,日射量と図３!$E$6:$I$34,5,TRUE))))))</f>
        <v/>
      </c>
      <c r="AB7541" s="4" t="str">
        <f>IF($V7541="","",IF(Z7541&lt;36,0,IF(AND(36&lt;=Z7541,Z7541&lt;71),VLOOKUP($W7541,日射量と図３!$E$6:$F$34,2,TRUE),IF(AND(71&lt;=Z7541,Z7541&lt;107),VLOOKUP($W7541,日射量と図３!$E$6:$G$34,3,TRUE),IF(AND(107&lt;=Z7541,Z7541&lt;143),VLOOKUP($W7541,日射量と図３!$E$6:$H$34,4,TRUE),VLOOKUP($W7541,日射量と図３!$E$6:$I$34,5,TRUE))))))</f>
        <v/>
      </c>
      <c r="AC7541" s="382" t="str">
        <f t="shared" si="1419"/>
        <v/>
      </c>
      <c r="AD7541" s="382" t="str">
        <f t="shared" si="1420"/>
        <v/>
      </c>
    </row>
    <row r="7542" spans="11:30" ht="13.5" customHeight="1">
      <c r="K7542" s="4">
        <f t="shared" si="1416"/>
        <v>4</v>
      </c>
      <c r="L7542" s="34">
        <v>43566</v>
      </c>
      <c r="M7542" s="4">
        <v>315</v>
      </c>
      <c r="N7542" s="4">
        <v>3</v>
      </c>
      <c r="O7542" s="31">
        <v>8.3333333333333329E-2</v>
      </c>
      <c r="P7542" s="35">
        <v>11.85</v>
      </c>
      <c r="Q7542" s="36">
        <f t="shared" si="1417"/>
        <v>13</v>
      </c>
      <c r="R7542" s="4">
        <f t="shared" si="1418"/>
        <v>1.1500000000000004</v>
      </c>
      <c r="S7542" s="31">
        <f t="shared" si="1421"/>
        <v>0.23586805555555557</v>
      </c>
      <c r="T7542" s="31">
        <f t="shared" si="1422"/>
        <v>0.75912037037037028</v>
      </c>
      <c r="U7542" s="4">
        <f t="shared" si="1423"/>
        <v>0</v>
      </c>
      <c r="V7542" s="4" t="str">
        <f t="shared" si="1424"/>
        <v/>
      </c>
      <c r="W7542" s="18" t="str">
        <f>IF(V7542="","",VLOOKUP(L7542,日射量と図３!$A$4:$C$368,3,TRUE)*238.85/100)</f>
        <v/>
      </c>
      <c r="X7542" s="4" t="str">
        <f t="shared" si="1425"/>
        <v/>
      </c>
      <c r="Y7542" s="4" t="str">
        <f t="shared" si="1426"/>
        <v/>
      </c>
      <c r="Z7542" s="4" t="str">
        <f t="shared" si="1427"/>
        <v/>
      </c>
      <c r="AA7542" s="4" t="str">
        <f>IF($V7542="","",IF(Y7542&lt;36,0,IF(AND(36&lt;=Y7542,Y7542&lt;71),VLOOKUP($W7542,日射量と図３!$E$6:$F$34,2,TRUE),IF(AND(71&lt;=Y7542,Y7542&lt;107),VLOOKUP($W7542,日射量と図３!$E$6:$G$34,3,TRUE),IF(AND(107&lt;=Y7542,Y7542&lt;143),VLOOKUP($W7542,日射量と図３!$E$6:$H$34,4,TRUE),VLOOKUP($W7542,日射量と図３!$E$6:$I$34,5,TRUE))))))</f>
        <v/>
      </c>
      <c r="AB7542" s="4" t="str">
        <f>IF($V7542="","",IF(Z7542&lt;36,0,IF(AND(36&lt;=Z7542,Z7542&lt;71),VLOOKUP($W7542,日射量と図３!$E$6:$F$34,2,TRUE),IF(AND(71&lt;=Z7542,Z7542&lt;107),VLOOKUP($W7542,日射量と図３!$E$6:$G$34,3,TRUE),IF(AND(107&lt;=Z7542,Z7542&lt;143),VLOOKUP($W7542,日射量と図３!$E$6:$H$34,4,TRUE),VLOOKUP($W7542,日射量と図３!$E$6:$I$34,5,TRUE))))))</f>
        <v/>
      </c>
      <c r="AC7542" s="382" t="str">
        <f t="shared" si="1419"/>
        <v/>
      </c>
      <c r="AD7542" s="382" t="str">
        <f t="shared" si="1420"/>
        <v/>
      </c>
    </row>
    <row r="7543" spans="11:30" ht="13.5" customHeight="1">
      <c r="K7543" s="4">
        <f t="shared" si="1416"/>
        <v>4</v>
      </c>
      <c r="L7543" s="34">
        <v>43566</v>
      </c>
      <c r="M7543" s="4">
        <v>315</v>
      </c>
      <c r="N7543" s="4">
        <v>4</v>
      </c>
      <c r="O7543" s="31">
        <v>0.125</v>
      </c>
      <c r="P7543" s="35">
        <v>11.36</v>
      </c>
      <c r="Q7543" s="36">
        <f t="shared" si="1417"/>
        <v>13</v>
      </c>
      <c r="R7543" s="4">
        <f t="shared" si="1418"/>
        <v>1.6400000000000006</v>
      </c>
      <c r="S7543" s="31">
        <f t="shared" si="1421"/>
        <v>0.23586805555555557</v>
      </c>
      <c r="T7543" s="31">
        <f t="shared" si="1422"/>
        <v>0.75912037037037028</v>
      </c>
      <c r="U7543" s="4">
        <f t="shared" si="1423"/>
        <v>0</v>
      </c>
      <c r="V7543" s="4" t="str">
        <f t="shared" si="1424"/>
        <v/>
      </c>
      <c r="W7543" s="18" t="str">
        <f>IF(V7543="","",VLOOKUP(L7543,日射量と図３!$A$4:$C$368,3,TRUE)*238.85/100)</f>
        <v/>
      </c>
      <c r="X7543" s="4" t="str">
        <f t="shared" si="1425"/>
        <v/>
      </c>
      <c r="Y7543" s="4" t="str">
        <f t="shared" si="1426"/>
        <v/>
      </c>
      <c r="Z7543" s="4" t="str">
        <f t="shared" si="1427"/>
        <v/>
      </c>
      <c r="AA7543" s="4" t="str">
        <f>IF($V7543="","",IF(Y7543&lt;36,0,IF(AND(36&lt;=Y7543,Y7543&lt;71),VLOOKUP($W7543,日射量と図３!$E$6:$F$34,2,TRUE),IF(AND(71&lt;=Y7543,Y7543&lt;107),VLOOKUP($W7543,日射量と図３!$E$6:$G$34,3,TRUE),IF(AND(107&lt;=Y7543,Y7543&lt;143),VLOOKUP($W7543,日射量と図３!$E$6:$H$34,4,TRUE),VLOOKUP($W7543,日射量と図３!$E$6:$I$34,5,TRUE))))))</f>
        <v/>
      </c>
      <c r="AB7543" s="4" t="str">
        <f>IF($V7543="","",IF(Z7543&lt;36,0,IF(AND(36&lt;=Z7543,Z7543&lt;71),VLOOKUP($W7543,日射量と図３!$E$6:$F$34,2,TRUE),IF(AND(71&lt;=Z7543,Z7543&lt;107),VLOOKUP($W7543,日射量と図３!$E$6:$G$34,3,TRUE),IF(AND(107&lt;=Z7543,Z7543&lt;143),VLOOKUP($W7543,日射量と図３!$E$6:$H$34,4,TRUE),VLOOKUP($W7543,日射量と図３!$E$6:$I$34,5,TRUE))))))</f>
        <v/>
      </c>
      <c r="AC7543" s="382" t="str">
        <f t="shared" si="1419"/>
        <v/>
      </c>
      <c r="AD7543" s="382" t="str">
        <f t="shared" si="1420"/>
        <v/>
      </c>
    </row>
    <row r="7544" spans="11:30" ht="13.5" customHeight="1">
      <c r="K7544" s="4">
        <f t="shared" si="1416"/>
        <v>4</v>
      </c>
      <c r="L7544" s="34">
        <v>43566</v>
      </c>
      <c r="M7544" s="4">
        <v>315</v>
      </c>
      <c r="N7544" s="4">
        <v>5</v>
      </c>
      <c r="O7544" s="31">
        <v>0.16666666666666666</v>
      </c>
      <c r="P7544" s="35">
        <v>10.84</v>
      </c>
      <c r="Q7544" s="36">
        <f t="shared" si="1417"/>
        <v>15</v>
      </c>
      <c r="R7544" s="4">
        <f t="shared" si="1418"/>
        <v>4.16</v>
      </c>
      <c r="S7544" s="31">
        <f t="shared" si="1421"/>
        <v>0.23586805555555557</v>
      </c>
      <c r="T7544" s="31">
        <f t="shared" si="1422"/>
        <v>0.75912037037037028</v>
      </c>
      <c r="U7544" s="4">
        <f t="shared" si="1423"/>
        <v>0</v>
      </c>
      <c r="V7544" s="4" t="str">
        <f t="shared" si="1424"/>
        <v/>
      </c>
      <c r="W7544" s="18" t="str">
        <f>IF(V7544="","",VLOOKUP(L7544,日射量と図３!$A$4:$C$368,3,TRUE)*238.85/100)</f>
        <v/>
      </c>
      <c r="X7544" s="4" t="str">
        <f t="shared" si="1425"/>
        <v/>
      </c>
      <c r="Y7544" s="4" t="str">
        <f t="shared" si="1426"/>
        <v/>
      </c>
      <c r="Z7544" s="4" t="str">
        <f t="shared" si="1427"/>
        <v/>
      </c>
      <c r="AA7544" s="4" t="str">
        <f>IF($V7544="","",IF(Y7544&lt;36,0,IF(AND(36&lt;=Y7544,Y7544&lt;71),VLOOKUP($W7544,日射量と図３!$E$6:$F$34,2,TRUE),IF(AND(71&lt;=Y7544,Y7544&lt;107),VLOOKUP($W7544,日射量と図３!$E$6:$G$34,3,TRUE),IF(AND(107&lt;=Y7544,Y7544&lt;143),VLOOKUP($W7544,日射量と図３!$E$6:$H$34,4,TRUE),VLOOKUP($W7544,日射量と図３!$E$6:$I$34,5,TRUE))))))</f>
        <v/>
      </c>
      <c r="AB7544" s="4" t="str">
        <f>IF($V7544="","",IF(Z7544&lt;36,0,IF(AND(36&lt;=Z7544,Z7544&lt;71),VLOOKUP($W7544,日射量と図３!$E$6:$F$34,2,TRUE),IF(AND(71&lt;=Z7544,Z7544&lt;107),VLOOKUP($W7544,日射量と図３!$E$6:$G$34,3,TRUE),IF(AND(107&lt;=Z7544,Z7544&lt;143),VLOOKUP($W7544,日射量と図３!$E$6:$H$34,4,TRUE),VLOOKUP($W7544,日射量と図３!$E$6:$I$34,5,TRUE))))))</f>
        <v/>
      </c>
      <c r="AC7544" s="382" t="str">
        <f t="shared" si="1419"/>
        <v/>
      </c>
      <c r="AD7544" s="382" t="str">
        <f t="shared" si="1420"/>
        <v/>
      </c>
    </row>
    <row r="7545" spans="11:30" ht="13.5" customHeight="1">
      <c r="K7545" s="4">
        <f t="shared" si="1416"/>
        <v>4</v>
      </c>
      <c r="L7545" s="34">
        <v>43566</v>
      </c>
      <c r="M7545" s="4">
        <v>315</v>
      </c>
      <c r="N7545" s="4">
        <v>6</v>
      </c>
      <c r="O7545" s="31">
        <v>0.20833333333333334</v>
      </c>
      <c r="P7545" s="35">
        <v>10.74</v>
      </c>
      <c r="Q7545" s="36">
        <f t="shared" si="1417"/>
        <v>15</v>
      </c>
      <c r="R7545" s="4">
        <f t="shared" si="1418"/>
        <v>4.26</v>
      </c>
      <c r="S7545" s="31">
        <f t="shared" si="1421"/>
        <v>0.23586805555555557</v>
      </c>
      <c r="T7545" s="31">
        <f t="shared" si="1422"/>
        <v>0.75912037037037028</v>
      </c>
      <c r="U7545" s="4">
        <f t="shared" si="1423"/>
        <v>0</v>
      </c>
      <c r="V7545" s="4" t="str">
        <f t="shared" si="1424"/>
        <v/>
      </c>
      <c r="W7545" s="18" t="str">
        <f>IF(V7545="","",VLOOKUP(L7545,日射量と図３!$A$4:$C$368,3,TRUE)*238.85/100)</f>
        <v/>
      </c>
      <c r="X7545" s="4" t="str">
        <f t="shared" si="1425"/>
        <v/>
      </c>
      <c r="Y7545" s="4" t="str">
        <f t="shared" si="1426"/>
        <v/>
      </c>
      <c r="Z7545" s="4" t="str">
        <f t="shared" si="1427"/>
        <v/>
      </c>
      <c r="AA7545" s="4" t="str">
        <f>IF($V7545="","",IF(Y7545&lt;36,0,IF(AND(36&lt;=Y7545,Y7545&lt;71),VLOOKUP($W7545,日射量と図３!$E$6:$F$34,2,TRUE),IF(AND(71&lt;=Y7545,Y7545&lt;107),VLOOKUP($W7545,日射量と図３!$E$6:$G$34,3,TRUE),IF(AND(107&lt;=Y7545,Y7545&lt;143),VLOOKUP($W7545,日射量と図３!$E$6:$H$34,4,TRUE),VLOOKUP($W7545,日射量と図３!$E$6:$I$34,5,TRUE))))))</f>
        <v/>
      </c>
      <c r="AB7545" s="4" t="str">
        <f>IF($V7545="","",IF(Z7545&lt;36,0,IF(AND(36&lt;=Z7545,Z7545&lt;71),VLOOKUP($W7545,日射量と図３!$E$6:$F$34,2,TRUE),IF(AND(71&lt;=Z7545,Z7545&lt;107),VLOOKUP($W7545,日射量と図３!$E$6:$G$34,3,TRUE),IF(AND(107&lt;=Z7545,Z7545&lt;143),VLOOKUP($W7545,日射量と図３!$E$6:$H$34,4,TRUE),VLOOKUP($W7545,日射量と図３!$E$6:$I$34,5,TRUE))))))</f>
        <v/>
      </c>
      <c r="AC7545" s="382" t="str">
        <f t="shared" si="1419"/>
        <v/>
      </c>
      <c r="AD7545" s="382" t="str">
        <f t="shared" si="1420"/>
        <v/>
      </c>
    </row>
    <row r="7546" spans="11:30" ht="13.5" customHeight="1">
      <c r="K7546" s="4">
        <f t="shared" si="1416"/>
        <v>4</v>
      </c>
      <c r="L7546" s="34">
        <v>43566</v>
      </c>
      <c r="M7546" s="4">
        <v>315</v>
      </c>
      <c r="N7546" s="4">
        <v>7</v>
      </c>
      <c r="O7546" s="31">
        <v>0.25</v>
      </c>
      <c r="P7546" s="35">
        <v>10.690000000000001</v>
      </c>
      <c r="Q7546" s="36">
        <f t="shared" si="1417"/>
        <v>15</v>
      </c>
      <c r="R7546" s="4">
        <f t="shared" si="1418"/>
        <v>4.3099999999999987</v>
      </c>
      <c r="S7546" s="31">
        <f t="shared" si="1421"/>
        <v>0.23586805555555557</v>
      </c>
      <c r="T7546" s="31">
        <f t="shared" si="1422"/>
        <v>0.75912037037037028</v>
      </c>
      <c r="U7546" s="4">
        <f t="shared" si="1423"/>
        <v>4.3099999999999987</v>
      </c>
      <c r="V7546" s="4" t="str">
        <f t="shared" si="1424"/>
        <v/>
      </c>
      <c r="W7546" s="18" t="str">
        <f>IF(V7546="","",VLOOKUP(L7546,日射量と図３!$A$4:$C$368,3,TRUE)*238.85/100)</f>
        <v/>
      </c>
      <c r="X7546" s="4" t="str">
        <f t="shared" si="1425"/>
        <v/>
      </c>
      <c r="Y7546" s="4" t="str">
        <f t="shared" si="1426"/>
        <v/>
      </c>
      <c r="Z7546" s="4" t="str">
        <f t="shared" si="1427"/>
        <v/>
      </c>
      <c r="AA7546" s="4" t="str">
        <f>IF($V7546="","",IF(Y7546&lt;36,0,IF(AND(36&lt;=Y7546,Y7546&lt;71),VLOOKUP($W7546,日射量と図３!$E$6:$F$34,2,TRUE),IF(AND(71&lt;=Y7546,Y7546&lt;107),VLOOKUP($W7546,日射量と図３!$E$6:$G$34,3,TRUE),IF(AND(107&lt;=Y7546,Y7546&lt;143),VLOOKUP($W7546,日射量と図３!$E$6:$H$34,4,TRUE),VLOOKUP($W7546,日射量と図３!$E$6:$I$34,5,TRUE))))))</f>
        <v/>
      </c>
      <c r="AB7546" s="4" t="str">
        <f>IF($V7546="","",IF(Z7546&lt;36,0,IF(AND(36&lt;=Z7546,Z7546&lt;71),VLOOKUP($W7546,日射量と図３!$E$6:$F$34,2,TRUE),IF(AND(71&lt;=Z7546,Z7546&lt;107),VLOOKUP($W7546,日射量と図３!$E$6:$G$34,3,TRUE),IF(AND(107&lt;=Z7546,Z7546&lt;143),VLOOKUP($W7546,日射量と図３!$E$6:$H$34,4,TRUE),VLOOKUP($W7546,日射量と図３!$E$6:$I$34,5,TRUE))))))</f>
        <v/>
      </c>
      <c r="AC7546" s="382" t="str">
        <f t="shared" si="1419"/>
        <v/>
      </c>
      <c r="AD7546" s="382" t="str">
        <f t="shared" si="1420"/>
        <v/>
      </c>
    </row>
    <row r="7547" spans="11:30" ht="13.5" customHeight="1">
      <c r="K7547" s="4">
        <f t="shared" si="1416"/>
        <v>4</v>
      </c>
      <c r="L7547" s="34">
        <v>43566</v>
      </c>
      <c r="M7547" s="4">
        <v>315</v>
      </c>
      <c r="N7547" s="4">
        <v>8</v>
      </c>
      <c r="O7547" s="31">
        <v>0.29166666666666669</v>
      </c>
      <c r="P7547" s="35">
        <v>11.280000000000001</v>
      </c>
      <c r="Q7547" s="36">
        <f t="shared" si="1417"/>
        <v>12</v>
      </c>
      <c r="R7547" s="4">
        <f t="shared" si="1418"/>
        <v>0.71999999999999886</v>
      </c>
      <c r="S7547" s="31">
        <f t="shared" si="1421"/>
        <v>0.23586805555555557</v>
      </c>
      <c r="T7547" s="31">
        <f t="shared" si="1422"/>
        <v>0.75912037037037028</v>
      </c>
      <c r="U7547" s="4">
        <f t="shared" si="1423"/>
        <v>0.71999999999999886</v>
      </c>
      <c r="V7547" s="4" t="str">
        <f t="shared" si="1424"/>
        <v/>
      </c>
      <c r="W7547" s="18" t="str">
        <f>IF(V7547="","",VLOOKUP(L7547,日射量と図３!$A$4:$C$368,3,TRUE)*238.85/100)</f>
        <v/>
      </c>
      <c r="X7547" s="4" t="str">
        <f t="shared" si="1425"/>
        <v/>
      </c>
      <c r="Y7547" s="4" t="str">
        <f t="shared" si="1426"/>
        <v/>
      </c>
      <c r="Z7547" s="4" t="str">
        <f t="shared" si="1427"/>
        <v/>
      </c>
      <c r="AA7547" s="4" t="str">
        <f>IF($V7547="","",IF(Y7547&lt;36,0,IF(AND(36&lt;=Y7547,Y7547&lt;71),VLOOKUP($W7547,日射量と図３!$E$6:$F$34,2,TRUE),IF(AND(71&lt;=Y7547,Y7547&lt;107),VLOOKUP($W7547,日射量と図３!$E$6:$G$34,3,TRUE),IF(AND(107&lt;=Y7547,Y7547&lt;143),VLOOKUP($W7547,日射量と図３!$E$6:$H$34,4,TRUE),VLOOKUP($W7547,日射量と図３!$E$6:$I$34,5,TRUE))))))</f>
        <v/>
      </c>
      <c r="AB7547" s="4" t="str">
        <f>IF($V7547="","",IF(Z7547&lt;36,0,IF(AND(36&lt;=Z7547,Z7547&lt;71),VLOOKUP($W7547,日射量と図３!$E$6:$F$34,2,TRUE),IF(AND(71&lt;=Z7547,Z7547&lt;107),VLOOKUP($W7547,日射量と図３!$E$6:$G$34,3,TRUE),IF(AND(107&lt;=Z7547,Z7547&lt;143),VLOOKUP($W7547,日射量と図３!$E$6:$H$34,4,TRUE),VLOOKUP($W7547,日射量と図３!$E$6:$I$34,5,TRUE))))))</f>
        <v/>
      </c>
      <c r="AC7547" s="382" t="str">
        <f t="shared" si="1419"/>
        <v/>
      </c>
      <c r="AD7547" s="382" t="str">
        <f t="shared" si="1420"/>
        <v/>
      </c>
    </row>
    <row r="7548" spans="11:30" ht="13.5" customHeight="1">
      <c r="K7548" s="4">
        <f t="shared" si="1416"/>
        <v>4</v>
      </c>
      <c r="L7548" s="34">
        <v>43566</v>
      </c>
      <c r="M7548" s="4">
        <v>315</v>
      </c>
      <c r="N7548" s="4">
        <v>9</v>
      </c>
      <c r="O7548" s="31">
        <v>0.33333333333333331</v>
      </c>
      <c r="P7548" s="35">
        <v>12.26</v>
      </c>
      <c r="Q7548" s="36">
        <f t="shared" si="1417"/>
        <v>12</v>
      </c>
      <c r="R7548" s="4">
        <f t="shared" si="1418"/>
        <v>0</v>
      </c>
      <c r="S7548" s="31">
        <f t="shared" si="1421"/>
        <v>0.23586805555555557</v>
      </c>
      <c r="T7548" s="31">
        <f t="shared" si="1422"/>
        <v>0.75912037037037028</v>
      </c>
      <c r="U7548" s="4">
        <f t="shared" si="1423"/>
        <v>0</v>
      </c>
      <c r="V7548" s="4" t="str">
        <f t="shared" si="1424"/>
        <v/>
      </c>
      <c r="W7548" s="18" t="str">
        <f>IF(V7548="","",VLOOKUP(L7548,日射量と図３!$A$4:$C$368,3,TRUE)*238.85/100)</f>
        <v/>
      </c>
      <c r="X7548" s="4" t="str">
        <f t="shared" si="1425"/>
        <v/>
      </c>
      <c r="Y7548" s="4" t="str">
        <f t="shared" si="1426"/>
        <v/>
      </c>
      <c r="Z7548" s="4" t="str">
        <f t="shared" si="1427"/>
        <v/>
      </c>
      <c r="AA7548" s="4" t="str">
        <f>IF($V7548="","",IF(Y7548&lt;36,0,IF(AND(36&lt;=Y7548,Y7548&lt;71),VLOOKUP($W7548,日射量と図３!$E$6:$F$34,2,TRUE),IF(AND(71&lt;=Y7548,Y7548&lt;107),VLOOKUP($W7548,日射量と図３!$E$6:$G$34,3,TRUE),IF(AND(107&lt;=Y7548,Y7548&lt;143),VLOOKUP($W7548,日射量と図３!$E$6:$H$34,4,TRUE),VLOOKUP($W7548,日射量と図３!$E$6:$I$34,5,TRUE))))))</f>
        <v/>
      </c>
      <c r="AB7548" s="4" t="str">
        <f>IF($V7548="","",IF(Z7548&lt;36,0,IF(AND(36&lt;=Z7548,Z7548&lt;71),VLOOKUP($W7548,日射量と図３!$E$6:$F$34,2,TRUE),IF(AND(71&lt;=Z7548,Z7548&lt;107),VLOOKUP($W7548,日射量と図３!$E$6:$G$34,3,TRUE),IF(AND(107&lt;=Z7548,Z7548&lt;143),VLOOKUP($W7548,日射量と図３!$E$6:$H$34,4,TRUE),VLOOKUP($W7548,日射量と図３!$E$6:$I$34,5,TRUE))))))</f>
        <v/>
      </c>
      <c r="AC7548" s="382" t="str">
        <f t="shared" si="1419"/>
        <v/>
      </c>
      <c r="AD7548" s="382" t="str">
        <f t="shared" si="1420"/>
        <v/>
      </c>
    </row>
    <row r="7549" spans="11:30" ht="13.5" customHeight="1">
      <c r="K7549" s="4">
        <f t="shared" si="1416"/>
        <v>4</v>
      </c>
      <c r="L7549" s="34">
        <v>43566</v>
      </c>
      <c r="M7549" s="4">
        <v>315</v>
      </c>
      <c r="N7549" s="4">
        <v>10</v>
      </c>
      <c r="O7549" s="31">
        <v>0.375</v>
      </c>
      <c r="P7549" s="35">
        <v>13.360000000000003</v>
      </c>
      <c r="Q7549" s="36">
        <f t="shared" si="1417"/>
        <v>12</v>
      </c>
      <c r="R7549" s="4">
        <f t="shared" si="1418"/>
        <v>0</v>
      </c>
      <c r="S7549" s="31">
        <f t="shared" si="1421"/>
        <v>0.23586805555555557</v>
      </c>
      <c r="T7549" s="31">
        <f t="shared" si="1422"/>
        <v>0.75912037037037028</v>
      </c>
      <c r="U7549" s="4">
        <f t="shared" si="1423"/>
        <v>0</v>
      </c>
      <c r="V7549" s="4" t="str">
        <f t="shared" si="1424"/>
        <v/>
      </c>
      <c r="W7549" s="18" t="str">
        <f>IF(V7549="","",VLOOKUP(L7549,日射量と図３!$A$4:$C$368,3,TRUE)*238.85/100)</f>
        <v/>
      </c>
      <c r="X7549" s="4" t="str">
        <f t="shared" si="1425"/>
        <v/>
      </c>
      <c r="Y7549" s="4" t="str">
        <f t="shared" si="1426"/>
        <v/>
      </c>
      <c r="Z7549" s="4" t="str">
        <f t="shared" si="1427"/>
        <v/>
      </c>
      <c r="AA7549" s="4" t="str">
        <f>IF($V7549="","",IF(Y7549&lt;36,0,IF(AND(36&lt;=Y7549,Y7549&lt;71),VLOOKUP($W7549,日射量と図３!$E$6:$F$34,2,TRUE),IF(AND(71&lt;=Y7549,Y7549&lt;107),VLOOKUP($W7549,日射量と図３!$E$6:$G$34,3,TRUE),IF(AND(107&lt;=Y7549,Y7549&lt;143),VLOOKUP($W7549,日射量と図３!$E$6:$H$34,4,TRUE),VLOOKUP($W7549,日射量と図３!$E$6:$I$34,5,TRUE))))))</f>
        <v/>
      </c>
      <c r="AB7549" s="4" t="str">
        <f>IF($V7549="","",IF(Z7549&lt;36,0,IF(AND(36&lt;=Z7549,Z7549&lt;71),VLOOKUP($W7549,日射量と図３!$E$6:$F$34,2,TRUE),IF(AND(71&lt;=Z7549,Z7549&lt;107),VLOOKUP($W7549,日射量と図３!$E$6:$G$34,3,TRUE),IF(AND(107&lt;=Z7549,Z7549&lt;143),VLOOKUP($W7549,日射量と図３!$E$6:$H$34,4,TRUE),VLOOKUP($W7549,日射量と図３!$E$6:$I$34,5,TRUE))))))</f>
        <v/>
      </c>
      <c r="AC7549" s="382" t="str">
        <f t="shared" si="1419"/>
        <v/>
      </c>
      <c r="AD7549" s="382" t="str">
        <f t="shared" si="1420"/>
        <v/>
      </c>
    </row>
    <row r="7550" spans="11:30" ht="13.5" customHeight="1">
      <c r="K7550" s="4">
        <f t="shared" si="1416"/>
        <v>4</v>
      </c>
      <c r="L7550" s="34">
        <v>43566</v>
      </c>
      <c r="M7550" s="4">
        <v>315</v>
      </c>
      <c r="N7550" s="4">
        <v>11</v>
      </c>
      <c r="O7550" s="31">
        <v>0.41666666666666669</v>
      </c>
      <c r="P7550" s="35">
        <v>14.560000000000002</v>
      </c>
      <c r="Q7550" s="36">
        <f t="shared" si="1417"/>
        <v>12</v>
      </c>
      <c r="R7550" s="4">
        <f t="shared" si="1418"/>
        <v>0</v>
      </c>
      <c r="S7550" s="31">
        <f t="shared" si="1421"/>
        <v>0.23586805555555557</v>
      </c>
      <c r="T7550" s="31">
        <f t="shared" si="1422"/>
        <v>0.75912037037037028</v>
      </c>
      <c r="U7550" s="4">
        <f t="shared" si="1423"/>
        <v>0</v>
      </c>
      <c r="V7550" s="4" t="str">
        <f t="shared" si="1424"/>
        <v/>
      </c>
      <c r="W7550" s="18" t="str">
        <f>IF(V7550="","",VLOOKUP(L7550,日射量と図３!$A$4:$C$368,3,TRUE)*238.85/100)</f>
        <v/>
      </c>
      <c r="X7550" s="4" t="str">
        <f t="shared" si="1425"/>
        <v/>
      </c>
      <c r="Y7550" s="4" t="str">
        <f t="shared" si="1426"/>
        <v/>
      </c>
      <c r="Z7550" s="4" t="str">
        <f t="shared" si="1427"/>
        <v/>
      </c>
      <c r="AA7550" s="4" t="str">
        <f>IF($V7550="","",IF(Y7550&lt;36,0,IF(AND(36&lt;=Y7550,Y7550&lt;71),VLOOKUP($W7550,日射量と図３!$E$6:$F$34,2,TRUE),IF(AND(71&lt;=Y7550,Y7550&lt;107),VLOOKUP($W7550,日射量と図３!$E$6:$G$34,3,TRUE),IF(AND(107&lt;=Y7550,Y7550&lt;143),VLOOKUP($W7550,日射量と図３!$E$6:$H$34,4,TRUE),VLOOKUP($W7550,日射量と図３!$E$6:$I$34,5,TRUE))))))</f>
        <v/>
      </c>
      <c r="AB7550" s="4" t="str">
        <f>IF($V7550="","",IF(Z7550&lt;36,0,IF(AND(36&lt;=Z7550,Z7550&lt;71),VLOOKUP($W7550,日射量と図３!$E$6:$F$34,2,TRUE),IF(AND(71&lt;=Z7550,Z7550&lt;107),VLOOKUP($W7550,日射量と図３!$E$6:$G$34,3,TRUE),IF(AND(107&lt;=Z7550,Z7550&lt;143),VLOOKUP($W7550,日射量と図３!$E$6:$H$34,4,TRUE),VLOOKUP($W7550,日射量と図３!$E$6:$I$34,5,TRUE))))))</f>
        <v/>
      </c>
      <c r="AC7550" s="382" t="str">
        <f t="shared" si="1419"/>
        <v/>
      </c>
      <c r="AD7550" s="382" t="str">
        <f t="shared" si="1420"/>
        <v/>
      </c>
    </row>
    <row r="7551" spans="11:30" ht="13.5" customHeight="1">
      <c r="K7551" s="4">
        <f t="shared" si="1416"/>
        <v>4</v>
      </c>
      <c r="L7551" s="34">
        <v>43566</v>
      </c>
      <c r="M7551" s="4">
        <v>315</v>
      </c>
      <c r="N7551" s="4">
        <v>12</v>
      </c>
      <c r="O7551" s="31">
        <v>0.45833333333333331</v>
      </c>
      <c r="P7551" s="35">
        <v>15.559999999999999</v>
      </c>
      <c r="Q7551" s="36">
        <f t="shared" si="1417"/>
        <v>12</v>
      </c>
      <c r="R7551" s="4">
        <f t="shared" si="1418"/>
        <v>0</v>
      </c>
      <c r="S7551" s="31">
        <f t="shared" si="1421"/>
        <v>0.23586805555555557</v>
      </c>
      <c r="T7551" s="31">
        <f t="shared" si="1422"/>
        <v>0.75912037037037028</v>
      </c>
      <c r="U7551" s="4">
        <f t="shared" si="1423"/>
        <v>0</v>
      </c>
      <c r="V7551" s="4" t="str">
        <f t="shared" si="1424"/>
        <v/>
      </c>
      <c r="W7551" s="18" t="str">
        <f>IF(V7551="","",VLOOKUP(L7551,日射量と図３!$A$4:$C$368,3,TRUE)*238.85/100)</f>
        <v/>
      </c>
      <c r="X7551" s="4" t="str">
        <f t="shared" si="1425"/>
        <v/>
      </c>
      <c r="Y7551" s="4" t="str">
        <f t="shared" si="1426"/>
        <v/>
      </c>
      <c r="Z7551" s="4" t="str">
        <f t="shared" si="1427"/>
        <v/>
      </c>
      <c r="AA7551" s="4" t="str">
        <f>IF($V7551="","",IF(Y7551&lt;36,0,IF(AND(36&lt;=Y7551,Y7551&lt;71),VLOOKUP($W7551,日射量と図３!$E$6:$F$34,2,TRUE),IF(AND(71&lt;=Y7551,Y7551&lt;107),VLOOKUP($W7551,日射量と図３!$E$6:$G$34,3,TRUE),IF(AND(107&lt;=Y7551,Y7551&lt;143),VLOOKUP($W7551,日射量と図３!$E$6:$H$34,4,TRUE),VLOOKUP($W7551,日射量と図３!$E$6:$I$34,5,TRUE))))))</f>
        <v/>
      </c>
      <c r="AB7551" s="4" t="str">
        <f>IF($V7551="","",IF(Z7551&lt;36,0,IF(AND(36&lt;=Z7551,Z7551&lt;71),VLOOKUP($W7551,日射量と図３!$E$6:$F$34,2,TRUE),IF(AND(71&lt;=Z7551,Z7551&lt;107),VLOOKUP($W7551,日射量と図３!$E$6:$G$34,3,TRUE),IF(AND(107&lt;=Z7551,Z7551&lt;143),VLOOKUP($W7551,日射量と図３!$E$6:$H$34,4,TRUE),VLOOKUP($W7551,日射量と図３!$E$6:$I$34,5,TRUE))))))</f>
        <v/>
      </c>
      <c r="AC7551" s="382" t="str">
        <f t="shared" si="1419"/>
        <v/>
      </c>
      <c r="AD7551" s="382" t="str">
        <f t="shared" si="1420"/>
        <v/>
      </c>
    </row>
    <row r="7552" spans="11:30" ht="13.5" customHeight="1">
      <c r="K7552" s="4">
        <f t="shared" si="1416"/>
        <v>4</v>
      </c>
      <c r="L7552" s="34">
        <v>43566</v>
      </c>
      <c r="M7552" s="4">
        <v>315</v>
      </c>
      <c r="N7552" s="4">
        <v>13</v>
      </c>
      <c r="O7552" s="31">
        <v>0.5</v>
      </c>
      <c r="P7552" s="35">
        <v>17.270000000000003</v>
      </c>
      <c r="Q7552" s="36">
        <f t="shared" si="1417"/>
        <v>12</v>
      </c>
      <c r="R7552" s="4">
        <f t="shared" si="1418"/>
        <v>0</v>
      </c>
      <c r="S7552" s="31">
        <f t="shared" si="1421"/>
        <v>0.23586805555555557</v>
      </c>
      <c r="T7552" s="31">
        <f t="shared" si="1422"/>
        <v>0.75912037037037028</v>
      </c>
      <c r="U7552" s="4">
        <f t="shared" si="1423"/>
        <v>0</v>
      </c>
      <c r="V7552" s="4" t="str">
        <f t="shared" si="1424"/>
        <v/>
      </c>
      <c r="W7552" s="18" t="str">
        <f>IF(V7552="","",VLOOKUP(L7552,日射量と図３!$A$4:$C$368,3,TRUE)*238.85/100)</f>
        <v/>
      </c>
      <c r="X7552" s="4" t="str">
        <f t="shared" si="1425"/>
        <v/>
      </c>
      <c r="Y7552" s="4" t="str">
        <f t="shared" si="1426"/>
        <v/>
      </c>
      <c r="Z7552" s="4" t="str">
        <f t="shared" si="1427"/>
        <v/>
      </c>
      <c r="AA7552" s="4" t="str">
        <f>IF($V7552="","",IF(Y7552&lt;36,0,IF(AND(36&lt;=Y7552,Y7552&lt;71),VLOOKUP($W7552,日射量と図３!$E$6:$F$34,2,TRUE),IF(AND(71&lt;=Y7552,Y7552&lt;107),VLOOKUP($W7552,日射量と図３!$E$6:$G$34,3,TRUE),IF(AND(107&lt;=Y7552,Y7552&lt;143),VLOOKUP($W7552,日射量と図３!$E$6:$H$34,4,TRUE),VLOOKUP($W7552,日射量と図３!$E$6:$I$34,5,TRUE))))))</f>
        <v/>
      </c>
      <c r="AB7552" s="4" t="str">
        <f>IF($V7552="","",IF(Z7552&lt;36,0,IF(AND(36&lt;=Z7552,Z7552&lt;71),VLOOKUP($W7552,日射量と図３!$E$6:$F$34,2,TRUE),IF(AND(71&lt;=Z7552,Z7552&lt;107),VLOOKUP($W7552,日射量と図３!$E$6:$G$34,3,TRUE),IF(AND(107&lt;=Z7552,Z7552&lt;143),VLOOKUP($W7552,日射量と図３!$E$6:$H$34,4,TRUE),VLOOKUP($W7552,日射量と図３!$E$6:$I$34,5,TRUE))))))</f>
        <v/>
      </c>
      <c r="AC7552" s="382" t="str">
        <f t="shared" si="1419"/>
        <v/>
      </c>
      <c r="AD7552" s="382" t="str">
        <f t="shared" si="1420"/>
        <v/>
      </c>
    </row>
    <row r="7553" spans="11:30" ht="13.5" customHeight="1">
      <c r="K7553" s="4">
        <f t="shared" si="1416"/>
        <v>4</v>
      </c>
      <c r="L7553" s="34">
        <v>43566</v>
      </c>
      <c r="M7553" s="4">
        <v>315</v>
      </c>
      <c r="N7553" s="4">
        <v>14</v>
      </c>
      <c r="O7553" s="31">
        <v>0.54166666666666663</v>
      </c>
      <c r="P7553" s="35">
        <v>17.479999999999997</v>
      </c>
      <c r="Q7553" s="36">
        <f t="shared" si="1417"/>
        <v>12</v>
      </c>
      <c r="R7553" s="4">
        <f t="shared" si="1418"/>
        <v>0</v>
      </c>
      <c r="S7553" s="31">
        <f t="shared" si="1421"/>
        <v>0.23586805555555557</v>
      </c>
      <c r="T7553" s="31">
        <f t="shared" si="1422"/>
        <v>0.75912037037037028</v>
      </c>
      <c r="U7553" s="4">
        <f t="shared" si="1423"/>
        <v>0</v>
      </c>
      <c r="V7553" s="4" t="str">
        <f t="shared" si="1424"/>
        <v/>
      </c>
      <c r="W7553" s="18" t="str">
        <f>IF(V7553="","",VLOOKUP(L7553,日射量と図３!$A$4:$C$368,3,TRUE)*238.85/100)</f>
        <v/>
      </c>
      <c r="X7553" s="4" t="str">
        <f t="shared" si="1425"/>
        <v/>
      </c>
      <c r="Y7553" s="4" t="str">
        <f t="shared" si="1426"/>
        <v/>
      </c>
      <c r="Z7553" s="4" t="str">
        <f t="shared" si="1427"/>
        <v/>
      </c>
      <c r="AA7553" s="4" t="str">
        <f>IF($V7553="","",IF(Y7553&lt;36,0,IF(AND(36&lt;=Y7553,Y7553&lt;71),VLOOKUP($W7553,日射量と図３!$E$6:$F$34,2,TRUE),IF(AND(71&lt;=Y7553,Y7553&lt;107),VLOOKUP($W7553,日射量と図３!$E$6:$G$34,3,TRUE),IF(AND(107&lt;=Y7553,Y7553&lt;143),VLOOKUP($W7553,日射量と図３!$E$6:$H$34,4,TRUE),VLOOKUP($W7553,日射量と図３!$E$6:$I$34,5,TRUE))))))</f>
        <v/>
      </c>
      <c r="AB7553" s="4" t="str">
        <f>IF($V7553="","",IF(Z7553&lt;36,0,IF(AND(36&lt;=Z7553,Z7553&lt;71),VLOOKUP($W7553,日射量と図３!$E$6:$F$34,2,TRUE),IF(AND(71&lt;=Z7553,Z7553&lt;107),VLOOKUP($W7553,日射量と図３!$E$6:$G$34,3,TRUE),IF(AND(107&lt;=Z7553,Z7553&lt;143),VLOOKUP($W7553,日射量と図３!$E$6:$H$34,4,TRUE),VLOOKUP($W7553,日射量と図３!$E$6:$I$34,5,TRUE))))))</f>
        <v/>
      </c>
      <c r="AC7553" s="382" t="str">
        <f t="shared" si="1419"/>
        <v/>
      </c>
      <c r="AD7553" s="382" t="str">
        <f t="shared" si="1420"/>
        <v/>
      </c>
    </row>
    <row r="7554" spans="11:30" ht="13.5" customHeight="1">
      <c r="K7554" s="4">
        <f t="shared" si="1416"/>
        <v>4</v>
      </c>
      <c r="L7554" s="34">
        <v>43566</v>
      </c>
      <c r="M7554" s="4">
        <v>315</v>
      </c>
      <c r="N7554" s="4">
        <v>15</v>
      </c>
      <c r="O7554" s="31">
        <v>0.58333333333333337</v>
      </c>
      <c r="P7554" s="35">
        <v>17.979999999999997</v>
      </c>
      <c r="Q7554" s="36">
        <f t="shared" si="1417"/>
        <v>12</v>
      </c>
      <c r="R7554" s="4">
        <f t="shared" si="1418"/>
        <v>0</v>
      </c>
      <c r="S7554" s="31">
        <f t="shared" si="1421"/>
        <v>0.23586805555555557</v>
      </c>
      <c r="T7554" s="31">
        <f t="shared" si="1422"/>
        <v>0.75912037037037028</v>
      </c>
      <c r="U7554" s="4">
        <f t="shared" si="1423"/>
        <v>0</v>
      </c>
      <c r="V7554" s="4" t="str">
        <f t="shared" si="1424"/>
        <v/>
      </c>
      <c r="W7554" s="18" t="str">
        <f>IF(V7554="","",VLOOKUP(L7554,日射量と図３!$A$4:$C$368,3,TRUE)*238.85/100)</f>
        <v/>
      </c>
      <c r="X7554" s="4" t="str">
        <f t="shared" si="1425"/>
        <v/>
      </c>
      <c r="Y7554" s="4" t="str">
        <f t="shared" si="1426"/>
        <v/>
      </c>
      <c r="Z7554" s="4" t="str">
        <f t="shared" si="1427"/>
        <v/>
      </c>
      <c r="AA7554" s="4" t="str">
        <f>IF($V7554="","",IF(Y7554&lt;36,0,IF(AND(36&lt;=Y7554,Y7554&lt;71),VLOOKUP($W7554,日射量と図３!$E$6:$F$34,2,TRUE),IF(AND(71&lt;=Y7554,Y7554&lt;107),VLOOKUP($W7554,日射量と図３!$E$6:$G$34,3,TRUE),IF(AND(107&lt;=Y7554,Y7554&lt;143),VLOOKUP($W7554,日射量と図３!$E$6:$H$34,4,TRUE),VLOOKUP($W7554,日射量と図３!$E$6:$I$34,5,TRUE))))))</f>
        <v/>
      </c>
      <c r="AB7554" s="4" t="str">
        <f>IF($V7554="","",IF(Z7554&lt;36,0,IF(AND(36&lt;=Z7554,Z7554&lt;71),VLOOKUP($W7554,日射量と図３!$E$6:$F$34,2,TRUE),IF(AND(71&lt;=Z7554,Z7554&lt;107),VLOOKUP($W7554,日射量と図３!$E$6:$G$34,3,TRUE),IF(AND(107&lt;=Z7554,Z7554&lt;143),VLOOKUP($W7554,日射量と図３!$E$6:$H$34,4,TRUE),VLOOKUP($W7554,日射量と図３!$E$6:$I$34,5,TRUE))))))</f>
        <v/>
      </c>
      <c r="AC7554" s="382" t="str">
        <f t="shared" si="1419"/>
        <v/>
      </c>
      <c r="AD7554" s="382" t="str">
        <f t="shared" si="1420"/>
        <v/>
      </c>
    </row>
    <row r="7555" spans="11:30" ht="13.5" customHeight="1">
      <c r="K7555" s="4">
        <f t="shared" si="1416"/>
        <v>4</v>
      </c>
      <c r="L7555" s="34">
        <v>43566</v>
      </c>
      <c r="M7555" s="4">
        <v>315</v>
      </c>
      <c r="N7555" s="4">
        <v>16</v>
      </c>
      <c r="O7555" s="31">
        <v>0.625</v>
      </c>
      <c r="P7555" s="35">
        <v>17.54</v>
      </c>
      <c r="Q7555" s="36">
        <f t="shared" si="1417"/>
        <v>16</v>
      </c>
      <c r="R7555" s="4">
        <f t="shared" si="1418"/>
        <v>0</v>
      </c>
      <c r="S7555" s="31">
        <f t="shared" si="1421"/>
        <v>0.23586805555555557</v>
      </c>
      <c r="T7555" s="31">
        <f t="shared" si="1422"/>
        <v>0.75912037037037028</v>
      </c>
      <c r="U7555" s="4">
        <f t="shared" si="1423"/>
        <v>0</v>
      </c>
      <c r="V7555" s="4" t="str">
        <f t="shared" si="1424"/>
        <v/>
      </c>
      <c r="W7555" s="18" t="str">
        <f>IF(V7555="","",VLOOKUP(L7555,日射量と図３!$A$4:$C$368,3,TRUE)*238.85/100)</f>
        <v/>
      </c>
      <c r="X7555" s="4" t="str">
        <f t="shared" si="1425"/>
        <v/>
      </c>
      <c r="Y7555" s="4" t="str">
        <f t="shared" si="1426"/>
        <v/>
      </c>
      <c r="Z7555" s="4" t="str">
        <f t="shared" si="1427"/>
        <v/>
      </c>
      <c r="AA7555" s="4" t="str">
        <f>IF($V7555="","",IF(Y7555&lt;36,0,IF(AND(36&lt;=Y7555,Y7555&lt;71),VLOOKUP($W7555,日射量と図３!$E$6:$F$34,2,TRUE),IF(AND(71&lt;=Y7555,Y7555&lt;107),VLOOKUP($W7555,日射量と図３!$E$6:$G$34,3,TRUE),IF(AND(107&lt;=Y7555,Y7555&lt;143),VLOOKUP($W7555,日射量と図３!$E$6:$H$34,4,TRUE),VLOOKUP($W7555,日射量と図３!$E$6:$I$34,5,TRUE))))))</f>
        <v/>
      </c>
      <c r="AB7555" s="4" t="str">
        <f>IF($V7555="","",IF(Z7555&lt;36,0,IF(AND(36&lt;=Z7555,Z7555&lt;71),VLOOKUP($W7555,日射量と図３!$E$6:$F$34,2,TRUE),IF(AND(71&lt;=Z7555,Z7555&lt;107),VLOOKUP($W7555,日射量と図３!$E$6:$G$34,3,TRUE),IF(AND(107&lt;=Z7555,Z7555&lt;143),VLOOKUP($W7555,日射量と図３!$E$6:$H$34,4,TRUE),VLOOKUP($W7555,日射量と図３!$E$6:$I$34,5,TRUE))))))</f>
        <v/>
      </c>
      <c r="AC7555" s="382" t="str">
        <f t="shared" si="1419"/>
        <v/>
      </c>
      <c r="AD7555" s="382" t="str">
        <f t="shared" si="1420"/>
        <v/>
      </c>
    </row>
    <row r="7556" spans="11:30" ht="13.5" customHeight="1">
      <c r="K7556" s="4">
        <f t="shared" si="1416"/>
        <v>4</v>
      </c>
      <c r="L7556" s="34">
        <v>43566</v>
      </c>
      <c r="M7556" s="4">
        <v>315</v>
      </c>
      <c r="N7556" s="4">
        <v>17</v>
      </c>
      <c r="O7556" s="31">
        <v>0.66666666666666663</v>
      </c>
      <c r="P7556" s="35">
        <v>16.63</v>
      </c>
      <c r="Q7556" s="36">
        <f t="shared" si="1417"/>
        <v>16</v>
      </c>
      <c r="R7556" s="4">
        <f t="shared" si="1418"/>
        <v>0</v>
      </c>
      <c r="S7556" s="31">
        <f t="shared" si="1421"/>
        <v>0.23586805555555557</v>
      </c>
      <c r="T7556" s="31">
        <f t="shared" si="1422"/>
        <v>0.75912037037037028</v>
      </c>
      <c r="U7556" s="4">
        <f t="shared" si="1423"/>
        <v>0</v>
      </c>
      <c r="V7556" s="4" t="str">
        <f t="shared" si="1424"/>
        <v/>
      </c>
      <c r="W7556" s="18" t="str">
        <f>IF(V7556="","",VLOOKUP(L7556,日射量と図３!$A$4:$C$368,3,TRUE)*238.85/100)</f>
        <v/>
      </c>
      <c r="X7556" s="4" t="str">
        <f t="shared" si="1425"/>
        <v/>
      </c>
      <c r="Y7556" s="4" t="str">
        <f t="shared" si="1426"/>
        <v/>
      </c>
      <c r="Z7556" s="4" t="str">
        <f t="shared" si="1427"/>
        <v/>
      </c>
      <c r="AA7556" s="4" t="str">
        <f>IF($V7556="","",IF(Y7556&lt;36,0,IF(AND(36&lt;=Y7556,Y7556&lt;71),VLOOKUP($W7556,日射量と図３!$E$6:$F$34,2,TRUE),IF(AND(71&lt;=Y7556,Y7556&lt;107),VLOOKUP($W7556,日射量と図３!$E$6:$G$34,3,TRUE),IF(AND(107&lt;=Y7556,Y7556&lt;143),VLOOKUP($W7556,日射量と図３!$E$6:$H$34,4,TRUE),VLOOKUP($W7556,日射量と図３!$E$6:$I$34,5,TRUE))))))</f>
        <v/>
      </c>
      <c r="AB7556" s="4" t="str">
        <f>IF($V7556="","",IF(Z7556&lt;36,0,IF(AND(36&lt;=Z7556,Z7556&lt;71),VLOOKUP($W7556,日射量と図３!$E$6:$F$34,2,TRUE),IF(AND(71&lt;=Z7556,Z7556&lt;107),VLOOKUP($W7556,日射量と図３!$E$6:$G$34,3,TRUE),IF(AND(107&lt;=Z7556,Z7556&lt;143),VLOOKUP($W7556,日射量と図３!$E$6:$H$34,4,TRUE),VLOOKUP($W7556,日射量と図３!$E$6:$I$34,5,TRUE))))))</f>
        <v/>
      </c>
      <c r="AC7556" s="382" t="str">
        <f t="shared" si="1419"/>
        <v/>
      </c>
      <c r="AD7556" s="382" t="str">
        <f t="shared" si="1420"/>
        <v/>
      </c>
    </row>
    <row r="7557" spans="11:30" ht="13.5" customHeight="1">
      <c r="K7557" s="4">
        <f t="shared" ref="K7557:K7620" si="1428">MONTH(L7557)</f>
        <v>4</v>
      </c>
      <c r="L7557" s="34">
        <v>43566</v>
      </c>
      <c r="M7557" s="4">
        <v>315</v>
      </c>
      <c r="N7557" s="4">
        <v>18</v>
      </c>
      <c r="O7557" s="31">
        <v>0.70833333333333337</v>
      </c>
      <c r="P7557" s="35">
        <v>15.889999999999997</v>
      </c>
      <c r="Q7557" s="36">
        <f t="shared" ref="Q7557:Q7620" si="1429">IF(O7557&lt;$B$15,$D$14,IF(O7557&lt;$B$16,$D$15,IF(O7557&lt;$B$17,$D$16,IF(O7557&lt;$B$18,$D$17,IF(O7557&lt;$B$19,$D$18,$D$19)))))</f>
        <v>16</v>
      </c>
      <c r="R7557" s="4">
        <f t="shared" ref="R7557:R7620" si="1430">IF(Q7557-P7557&gt;0,Q7557-P7557,0)</f>
        <v>0.11000000000000298</v>
      </c>
      <c r="S7557" s="31">
        <f t="shared" si="1421"/>
        <v>0.23586805555555557</v>
      </c>
      <c r="T7557" s="31">
        <f t="shared" si="1422"/>
        <v>0.75912037037037028</v>
      </c>
      <c r="U7557" s="4">
        <f t="shared" si="1423"/>
        <v>0.11000000000000298</v>
      </c>
      <c r="V7557" s="4" t="str">
        <f t="shared" si="1424"/>
        <v/>
      </c>
      <c r="W7557" s="18" t="str">
        <f>IF(V7557="","",VLOOKUP(L7557,日射量と図３!$A$4:$C$368,3,TRUE)*238.85/100)</f>
        <v/>
      </c>
      <c r="X7557" s="4" t="str">
        <f t="shared" si="1425"/>
        <v/>
      </c>
      <c r="Y7557" s="4" t="str">
        <f t="shared" si="1426"/>
        <v/>
      </c>
      <c r="Z7557" s="4" t="str">
        <f t="shared" si="1427"/>
        <v/>
      </c>
      <c r="AA7557" s="4" t="str">
        <f>IF($V7557="","",IF(Y7557&lt;36,0,IF(AND(36&lt;=Y7557,Y7557&lt;71),VLOOKUP($W7557,日射量と図３!$E$6:$F$34,2,TRUE),IF(AND(71&lt;=Y7557,Y7557&lt;107),VLOOKUP($W7557,日射量と図３!$E$6:$G$34,3,TRUE),IF(AND(107&lt;=Y7557,Y7557&lt;143),VLOOKUP($W7557,日射量と図３!$E$6:$H$34,4,TRUE),VLOOKUP($W7557,日射量と図３!$E$6:$I$34,5,TRUE))))))</f>
        <v/>
      </c>
      <c r="AB7557" s="4" t="str">
        <f>IF($V7557="","",IF(Z7557&lt;36,0,IF(AND(36&lt;=Z7557,Z7557&lt;71),VLOOKUP($W7557,日射量と図３!$E$6:$F$34,2,TRUE),IF(AND(71&lt;=Z7557,Z7557&lt;107),VLOOKUP($W7557,日射量と図３!$E$6:$G$34,3,TRUE),IF(AND(107&lt;=Z7557,Z7557&lt;143),VLOOKUP($W7557,日射量と図３!$E$6:$H$34,4,TRUE),VLOOKUP($W7557,日射量と図３!$E$6:$I$34,5,TRUE))))))</f>
        <v/>
      </c>
      <c r="AC7557" s="382" t="str">
        <f t="shared" si="1419"/>
        <v/>
      </c>
      <c r="AD7557" s="382" t="str">
        <f t="shared" si="1420"/>
        <v/>
      </c>
    </row>
    <row r="7558" spans="11:30" ht="13.5" customHeight="1">
      <c r="K7558" s="4">
        <f t="shared" si="1428"/>
        <v>4</v>
      </c>
      <c r="L7558" s="34">
        <v>43566</v>
      </c>
      <c r="M7558" s="4">
        <v>315</v>
      </c>
      <c r="N7558" s="4">
        <v>19</v>
      </c>
      <c r="O7558" s="31">
        <v>0.75</v>
      </c>
      <c r="P7558" s="35">
        <v>14.820000000000002</v>
      </c>
      <c r="Q7558" s="36">
        <f t="shared" si="1429"/>
        <v>16</v>
      </c>
      <c r="R7558" s="4">
        <f t="shared" si="1430"/>
        <v>1.1799999999999979</v>
      </c>
      <c r="S7558" s="31">
        <f t="shared" si="1421"/>
        <v>0.23586805555555557</v>
      </c>
      <c r="T7558" s="31">
        <f t="shared" si="1422"/>
        <v>0.75912037037037028</v>
      </c>
      <c r="U7558" s="4">
        <f t="shared" si="1423"/>
        <v>1.1799999999999979</v>
      </c>
      <c r="V7558" s="4" t="str">
        <f t="shared" si="1424"/>
        <v/>
      </c>
      <c r="W7558" s="18" t="str">
        <f>IF(V7558="","",VLOOKUP(L7558,日射量と図３!$A$4:$C$368,3,TRUE)*238.85/100)</f>
        <v/>
      </c>
      <c r="X7558" s="4" t="str">
        <f t="shared" si="1425"/>
        <v/>
      </c>
      <c r="Y7558" s="4" t="str">
        <f t="shared" si="1426"/>
        <v/>
      </c>
      <c r="Z7558" s="4" t="str">
        <f t="shared" si="1427"/>
        <v/>
      </c>
      <c r="AA7558" s="4" t="str">
        <f>IF($V7558="","",IF(Y7558&lt;36,0,IF(AND(36&lt;=Y7558,Y7558&lt;71),VLOOKUP($W7558,日射量と図３!$E$6:$F$34,2,TRUE),IF(AND(71&lt;=Y7558,Y7558&lt;107),VLOOKUP($W7558,日射量と図３!$E$6:$G$34,3,TRUE),IF(AND(107&lt;=Y7558,Y7558&lt;143),VLOOKUP($W7558,日射量と図３!$E$6:$H$34,4,TRUE),VLOOKUP($W7558,日射量と図３!$E$6:$I$34,5,TRUE))))))</f>
        <v/>
      </c>
      <c r="AB7558" s="4" t="str">
        <f>IF($V7558="","",IF(Z7558&lt;36,0,IF(AND(36&lt;=Z7558,Z7558&lt;71),VLOOKUP($W7558,日射量と図３!$E$6:$F$34,2,TRUE),IF(AND(71&lt;=Z7558,Z7558&lt;107),VLOOKUP($W7558,日射量と図３!$E$6:$G$34,3,TRUE),IF(AND(107&lt;=Z7558,Z7558&lt;143),VLOOKUP($W7558,日射量と図３!$E$6:$H$34,4,TRUE),VLOOKUP($W7558,日射量と図３!$E$6:$I$34,5,TRUE))))))</f>
        <v/>
      </c>
      <c r="AC7558" s="382" t="str">
        <f t="shared" si="1419"/>
        <v/>
      </c>
      <c r="AD7558" s="382" t="str">
        <f t="shared" si="1420"/>
        <v/>
      </c>
    </row>
    <row r="7559" spans="11:30" ht="13.5" customHeight="1">
      <c r="K7559" s="4">
        <f t="shared" si="1428"/>
        <v>4</v>
      </c>
      <c r="L7559" s="34">
        <v>43566</v>
      </c>
      <c r="M7559" s="4">
        <v>315</v>
      </c>
      <c r="N7559" s="4">
        <v>20</v>
      </c>
      <c r="O7559" s="31">
        <v>0.79166666666666663</v>
      </c>
      <c r="P7559" s="35">
        <v>14.020000000000001</v>
      </c>
      <c r="Q7559" s="36">
        <f t="shared" si="1429"/>
        <v>16</v>
      </c>
      <c r="R7559" s="4">
        <f t="shared" si="1430"/>
        <v>1.9799999999999986</v>
      </c>
      <c r="S7559" s="31">
        <f t="shared" si="1421"/>
        <v>0.23586805555555557</v>
      </c>
      <c r="T7559" s="31">
        <f t="shared" si="1422"/>
        <v>0.75912037037037028</v>
      </c>
      <c r="U7559" s="4">
        <f t="shared" si="1423"/>
        <v>0</v>
      </c>
      <c r="V7559" s="4" t="str">
        <f t="shared" si="1424"/>
        <v/>
      </c>
      <c r="W7559" s="18" t="str">
        <f>IF(V7559="","",VLOOKUP(L7559,日射量と図３!$A$4:$C$368,3,TRUE)*238.85/100)</f>
        <v/>
      </c>
      <c r="X7559" s="4" t="str">
        <f t="shared" si="1425"/>
        <v/>
      </c>
      <c r="Y7559" s="4" t="str">
        <f t="shared" si="1426"/>
        <v/>
      </c>
      <c r="Z7559" s="4" t="str">
        <f t="shared" si="1427"/>
        <v/>
      </c>
      <c r="AA7559" s="4" t="str">
        <f>IF($V7559="","",IF(Y7559&lt;36,0,IF(AND(36&lt;=Y7559,Y7559&lt;71),VLOOKUP($W7559,日射量と図３!$E$6:$F$34,2,TRUE),IF(AND(71&lt;=Y7559,Y7559&lt;107),VLOOKUP($W7559,日射量と図３!$E$6:$G$34,3,TRUE),IF(AND(107&lt;=Y7559,Y7559&lt;143),VLOOKUP($W7559,日射量と図３!$E$6:$H$34,4,TRUE),VLOOKUP($W7559,日射量と図３!$E$6:$I$34,5,TRUE))))))</f>
        <v/>
      </c>
      <c r="AB7559" s="4" t="str">
        <f>IF($V7559="","",IF(Z7559&lt;36,0,IF(AND(36&lt;=Z7559,Z7559&lt;71),VLOOKUP($W7559,日射量と図３!$E$6:$F$34,2,TRUE),IF(AND(71&lt;=Z7559,Z7559&lt;107),VLOOKUP($W7559,日射量と図３!$E$6:$G$34,3,TRUE),IF(AND(107&lt;=Z7559,Z7559&lt;143),VLOOKUP($W7559,日射量と図３!$E$6:$H$34,4,TRUE),VLOOKUP($W7559,日射量と図３!$E$6:$I$34,5,TRUE))))))</f>
        <v/>
      </c>
      <c r="AC7559" s="382" t="str">
        <f t="shared" si="1419"/>
        <v/>
      </c>
      <c r="AD7559" s="382" t="str">
        <f t="shared" si="1420"/>
        <v/>
      </c>
    </row>
    <row r="7560" spans="11:30" ht="13.5" customHeight="1">
      <c r="K7560" s="4">
        <f t="shared" si="1428"/>
        <v>4</v>
      </c>
      <c r="L7560" s="34">
        <v>43566</v>
      </c>
      <c r="M7560" s="4">
        <v>315</v>
      </c>
      <c r="N7560" s="4">
        <v>21</v>
      </c>
      <c r="O7560" s="31">
        <v>0.83333333333333337</v>
      </c>
      <c r="P7560" s="35">
        <v>13.4</v>
      </c>
      <c r="Q7560" s="36">
        <f t="shared" si="1429"/>
        <v>16</v>
      </c>
      <c r="R7560" s="4">
        <f t="shared" si="1430"/>
        <v>2.5999999999999996</v>
      </c>
      <c r="S7560" s="31">
        <f t="shared" si="1421"/>
        <v>0.23586805555555557</v>
      </c>
      <c r="T7560" s="31">
        <f t="shared" si="1422"/>
        <v>0.75912037037037028</v>
      </c>
      <c r="U7560" s="4">
        <f t="shared" si="1423"/>
        <v>0</v>
      </c>
      <c r="V7560" s="4" t="str">
        <f t="shared" si="1424"/>
        <v/>
      </c>
      <c r="W7560" s="18" t="str">
        <f>IF(V7560="","",VLOOKUP(L7560,日射量と図３!$A$4:$C$368,3,TRUE)*238.85/100)</f>
        <v/>
      </c>
      <c r="X7560" s="4" t="str">
        <f t="shared" si="1425"/>
        <v/>
      </c>
      <c r="Y7560" s="4" t="str">
        <f t="shared" si="1426"/>
        <v/>
      </c>
      <c r="Z7560" s="4" t="str">
        <f t="shared" si="1427"/>
        <v/>
      </c>
      <c r="AA7560" s="4" t="str">
        <f>IF($V7560="","",IF(Y7560&lt;36,0,IF(AND(36&lt;=Y7560,Y7560&lt;71),VLOOKUP($W7560,日射量と図３!$E$6:$F$34,2,TRUE),IF(AND(71&lt;=Y7560,Y7560&lt;107),VLOOKUP($W7560,日射量と図３!$E$6:$G$34,3,TRUE),IF(AND(107&lt;=Y7560,Y7560&lt;143),VLOOKUP($W7560,日射量と図３!$E$6:$H$34,4,TRUE),VLOOKUP($W7560,日射量と図３!$E$6:$I$34,5,TRUE))))))</f>
        <v/>
      </c>
      <c r="AB7560" s="4" t="str">
        <f>IF($V7560="","",IF(Z7560&lt;36,0,IF(AND(36&lt;=Z7560,Z7560&lt;71),VLOOKUP($W7560,日射量と図３!$E$6:$F$34,2,TRUE),IF(AND(71&lt;=Z7560,Z7560&lt;107),VLOOKUP($W7560,日射量と図３!$E$6:$G$34,3,TRUE),IF(AND(107&lt;=Z7560,Z7560&lt;143),VLOOKUP($W7560,日射量と図３!$E$6:$H$34,4,TRUE),VLOOKUP($W7560,日射量と図３!$E$6:$I$34,5,TRUE))))))</f>
        <v/>
      </c>
      <c r="AC7560" s="382" t="str">
        <f t="shared" si="1419"/>
        <v/>
      </c>
      <c r="AD7560" s="382" t="str">
        <f t="shared" si="1420"/>
        <v/>
      </c>
    </row>
    <row r="7561" spans="11:30" ht="13.5" customHeight="1">
      <c r="K7561" s="4">
        <f t="shared" si="1428"/>
        <v>4</v>
      </c>
      <c r="L7561" s="34">
        <v>43566</v>
      </c>
      <c r="M7561" s="4">
        <v>315</v>
      </c>
      <c r="N7561" s="4">
        <v>22</v>
      </c>
      <c r="O7561" s="31">
        <v>0.875</v>
      </c>
      <c r="P7561" s="35">
        <v>12.779999999999998</v>
      </c>
      <c r="Q7561" s="36">
        <f t="shared" si="1429"/>
        <v>16</v>
      </c>
      <c r="R7561" s="4">
        <f t="shared" si="1430"/>
        <v>3.2200000000000024</v>
      </c>
      <c r="S7561" s="31">
        <f t="shared" si="1421"/>
        <v>0.23586805555555557</v>
      </c>
      <c r="T7561" s="31">
        <f t="shared" si="1422"/>
        <v>0.75912037037037028</v>
      </c>
      <c r="U7561" s="4">
        <f t="shared" si="1423"/>
        <v>0</v>
      </c>
      <c r="V7561" s="4" t="str">
        <f t="shared" si="1424"/>
        <v/>
      </c>
      <c r="W7561" s="18" t="str">
        <f>IF(V7561="","",VLOOKUP(L7561,日射量と図３!$A$4:$C$368,3,TRUE)*238.85/100)</f>
        <v/>
      </c>
      <c r="X7561" s="4" t="str">
        <f t="shared" si="1425"/>
        <v/>
      </c>
      <c r="Y7561" s="4" t="str">
        <f t="shared" si="1426"/>
        <v/>
      </c>
      <c r="Z7561" s="4" t="str">
        <f t="shared" si="1427"/>
        <v/>
      </c>
      <c r="AA7561" s="4" t="str">
        <f>IF($V7561="","",IF(Y7561&lt;36,0,IF(AND(36&lt;=Y7561,Y7561&lt;71),VLOOKUP($W7561,日射量と図３!$E$6:$F$34,2,TRUE),IF(AND(71&lt;=Y7561,Y7561&lt;107),VLOOKUP($W7561,日射量と図３!$E$6:$G$34,3,TRUE),IF(AND(107&lt;=Y7561,Y7561&lt;143),VLOOKUP($W7561,日射量と図３!$E$6:$H$34,4,TRUE),VLOOKUP($W7561,日射量と図３!$E$6:$I$34,5,TRUE))))))</f>
        <v/>
      </c>
      <c r="AB7561" s="4" t="str">
        <f>IF($V7561="","",IF(Z7561&lt;36,0,IF(AND(36&lt;=Z7561,Z7561&lt;71),VLOOKUP($W7561,日射量と図３!$E$6:$F$34,2,TRUE),IF(AND(71&lt;=Z7561,Z7561&lt;107),VLOOKUP($W7561,日射量と図３!$E$6:$G$34,3,TRUE),IF(AND(107&lt;=Z7561,Z7561&lt;143),VLOOKUP($W7561,日射量と図３!$E$6:$H$34,4,TRUE),VLOOKUP($W7561,日射量と図３!$E$6:$I$34,5,TRUE))))))</f>
        <v/>
      </c>
      <c r="AC7561" s="382" t="str">
        <f t="shared" si="1419"/>
        <v/>
      </c>
      <c r="AD7561" s="382" t="str">
        <f t="shared" si="1420"/>
        <v/>
      </c>
    </row>
    <row r="7562" spans="11:30" ht="13.5" customHeight="1">
      <c r="K7562" s="4">
        <f t="shared" si="1428"/>
        <v>4</v>
      </c>
      <c r="L7562" s="34">
        <v>43566</v>
      </c>
      <c r="M7562" s="4">
        <v>315</v>
      </c>
      <c r="N7562" s="4">
        <v>23</v>
      </c>
      <c r="O7562" s="31">
        <v>0.91666666666666663</v>
      </c>
      <c r="P7562" s="35">
        <v>12.31</v>
      </c>
      <c r="Q7562" s="36">
        <f t="shared" si="1429"/>
        <v>13</v>
      </c>
      <c r="R7562" s="4">
        <f t="shared" si="1430"/>
        <v>0.6899999999999995</v>
      </c>
      <c r="S7562" s="31">
        <f t="shared" si="1421"/>
        <v>0.23586805555555557</v>
      </c>
      <c r="T7562" s="31">
        <f t="shared" si="1422"/>
        <v>0.75912037037037028</v>
      </c>
      <c r="U7562" s="4">
        <f t="shared" si="1423"/>
        <v>0</v>
      </c>
      <c r="V7562" s="4" t="str">
        <f t="shared" si="1424"/>
        <v/>
      </c>
      <c r="W7562" s="18" t="str">
        <f>IF(V7562="","",VLOOKUP(L7562,日射量と図３!$A$4:$C$368,3,TRUE)*238.85/100)</f>
        <v/>
      </c>
      <c r="X7562" s="4" t="str">
        <f t="shared" si="1425"/>
        <v/>
      </c>
      <c r="Y7562" s="4" t="str">
        <f t="shared" si="1426"/>
        <v/>
      </c>
      <c r="Z7562" s="4" t="str">
        <f t="shared" si="1427"/>
        <v/>
      </c>
      <c r="AA7562" s="4" t="str">
        <f>IF($V7562="","",IF(Y7562&lt;36,0,IF(AND(36&lt;=Y7562,Y7562&lt;71),VLOOKUP($W7562,日射量と図３!$E$6:$F$34,2,TRUE),IF(AND(71&lt;=Y7562,Y7562&lt;107),VLOOKUP($W7562,日射量と図３!$E$6:$G$34,3,TRUE),IF(AND(107&lt;=Y7562,Y7562&lt;143),VLOOKUP($W7562,日射量と図３!$E$6:$H$34,4,TRUE),VLOOKUP($W7562,日射量と図３!$E$6:$I$34,5,TRUE))))))</f>
        <v/>
      </c>
      <c r="AB7562" s="4" t="str">
        <f>IF($V7562="","",IF(Z7562&lt;36,0,IF(AND(36&lt;=Z7562,Z7562&lt;71),VLOOKUP($W7562,日射量と図３!$E$6:$F$34,2,TRUE),IF(AND(71&lt;=Z7562,Z7562&lt;107),VLOOKUP($W7562,日射量と図３!$E$6:$G$34,3,TRUE),IF(AND(107&lt;=Z7562,Z7562&lt;143),VLOOKUP($W7562,日射量と図３!$E$6:$H$34,4,TRUE),VLOOKUP($W7562,日射量と図３!$E$6:$I$34,5,TRUE))))))</f>
        <v/>
      </c>
      <c r="AC7562" s="382" t="str">
        <f t="shared" si="1419"/>
        <v/>
      </c>
      <c r="AD7562" s="382" t="str">
        <f t="shared" si="1420"/>
        <v/>
      </c>
    </row>
    <row r="7563" spans="11:30" ht="13.5" customHeight="1">
      <c r="K7563" s="4">
        <f t="shared" si="1428"/>
        <v>4</v>
      </c>
      <c r="L7563" s="34">
        <v>43566</v>
      </c>
      <c r="M7563" s="4">
        <v>315</v>
      </c>
      <c r="N7563" s="4">
        <v>24</v>
      </c>
      <c r="O7563" s="31">
        <v>0.95833333333333337</v>
      </c>
      <c r="P7563" s="35">
        <v>11.930000000000001</v>
      </c>
      <c r="Q7563" s="36">
        <f t="shared" si="1429"/>
        <v>13</v>
      </c>
      <c r="R7563" s="4">
        <f t="shared" si="1430"/>
        <v>1.0699999999999985</v>
      </c>
      <c r="S7563" s="31">
        <f t="shared" si="1421"/>
        <v>0.23586805555555557</v>
      </c>
      <c r="T7563" s="31">
        <f t="shared" si="1422"/>
        <v>0.75912037037037028</v>
      </c>
      <c r="U7563" s="4">
        <f t="shared" si="1423"/>
        <v>0</v>
      </c>
      <c r="V7563" s="4" t="str">
        <f t="shared" si="1424"/>
        <v/>
      </c>
      <c r="W7563" s="18" t="str">
        <f>IF(V7563="","",VLOOKUP(L7563,日射量と図３!$A$4:$C$368,3,TRUE)*238.85/100)</f>
        <v/>
      </c>
      <c r="X7563" s="4" t="str">
        <f t="shared" si="1425"/>
        <v/>
      </c>
      <c r="Y7563" s="4" t="str">
        <f t="shared" si="1426"/>
        <v/>
      </c>
      <c r="Z7563" s="4" t="str">
        <f t="shared" si="1427"/>
        <v/>
      </c>
      <c r="AA7563" s="4" t="str">
        <f>IF($V7563="","",IF(Y7563&lt;36,0,IF(AND(36&lt;=Y7563,Y7563&lt;71),VLOOKUP($W7563,日射量と図３!$E$6:$F$34,2,TRUE),IF(AND(71&lt;=Y7563,Y7563&lt;107),VLOOKUP($W7563,日射量と図３!$E$6:$G$34,3,TRUE),IF(AND(107&lt;=Y7563,Y7563&lt;143),VLOOKUP($W7563,日射量と図３!$E$6:$H$34,4,TRUE),VLOOKUP($W7563,日射量と図３!$E$6:$I$34,5,TRUE))))))</f>
        <v/>
      </c>
      <c r="AB7563" s="4" t="str">
        <f>IF($V7563="","",IF(Z7563&lt;36,0,IF(AND(36&lt;=Z7563,Z7563&lt;71),VLOOKUP($W7563,日射量と図３!$E$6:$F$34,2,TRUE),IF(AND(71&lt;=Z7563,Z7563&lt;107),VLOOKUP($W7563,日射量と図３!$E$6:$G$34,3,TRUE),IF(AND(107&lt;=Z7563,Z7563&lt;143),VLOOKUP($W7563,日射量と図３!$E$6:$H$34,4,TRUE),VLOOKUP($W7563,日射量と図３!$E$6:$I$34,5,TRUE))))))</f>
        <v/>
      </c>
      <c r="AC7563" s="382" t="str">
        <f t="shared" si="1419"/>
        <v/>
      </c>
      <c r="AD7563" s="382" t="str">
        <f t="shared" si="1420"/>
        <v/>
      </c>
    </row>
    <row r="7564" spans="11:30" ht="13.5" customHeight="1">
      <c r="K7564" s="4">
        <f t="shared" si="1428"/>
        <v>4</v>
      </c>
      <c r="L7564" s="34">
        <v>43567</v>
      </c>
      <c r="M7564" s="4">
        <v>316</v>
      </c>
      <c r="N7564" s="4">
        <v>1</v>
      </c>
      <c r="O7564" s="31">
        <v>0</v>
      </c>
      <c r="P7564" s="35">
        <v>11.75</v>
      </c>
      <c r="Q7564" s="36">
        <f t="shared" si="1429"/>
        <v>13</v>
      </c>
      <c r="R7564" s="4">
        <f t="shared" si="1430"/>
        <v>1.25</v>
      </c>
      <c r="S7564" s="31">
        <f t="shared" si="1421"/>
        <v>0.23586805555555557</v>
      </c>
      <c r="T7564" s="31">
        <f t="shared" si="1422"/>
        <v>0.75912037037037028</v>
      </c>
      <c r="U7564" s="4">
        <f t="shared" si="1423"/>
        <v>0</v>
      </c>
      <c r="V7564" s="4">
        <f t="shared" si="1424"/>
        <v>5.9999999999999982</v>
      </c>
      <c r="W7564" s="18">
        <f>IF(V7564="","",VLOOKUP(L7564,日射量と図３!$A$4:$C$368,3,TRUE)*238.85/100)</f>
        <v>47.77</v>
      </c>
      <c r="X7564" s="4">
        <f t="shared" si="1425"/>
        <v>13</v>
      </c>
      <c r="Y7564" s="4">
        <f t="shared" si="1426"/>
        <v>2.8854692307692291</v>
      </c>
      <c r="Z7564" s="4">
        <f t="shared" si="1427"/>
        <v>3.252710769230768</v>
      </c>
      <c r="AA7564" s="4">
        <f>IF($V7564="","",IF(Y7564&lt;36,0,IF(AND(36&lt;=Y7564,Y7564&lt;71),VLOOKUP($W7564,日射量と図３!$E$6:$F$34,2,TRUE),IF(AND(71&lt;=Y7564,Y7564&lt;107),VLOOKUP($W7564,日射量と図３!$E$6:$G$34,3,TRUE),IF(AND(107&lt;=Y7564,Y7564&lt;143),VLOOKUP($W7564,日射量と図３!$E$6:$H$34,4,TRUE),VLOOKUP($W7564,日射量と図３!$E$6:$I$34,5,TRUE))))))</f>
        <v>0</v>
      </c>
      <c r="AB7564" s="4">
        <f>IF($V7564="","",IF(Z7564&lt;36,0,IF(AND(36&lt;=Z7564,Z7564&lt;71),VLOOKUP($W7564,日射量と図３!$E$6:$F$34,2,TRUE),IF(AND(71&lt;=Z7564,Z7564&lt;107),VLOOKUP($W7564,日射量と図３!$E$6:$G$34,3,TRUE),IF(AND(107&lt;=Z7564,Z7564&lt;143),VLOOKUP($W7564,日射量と図３!$E$6:$H$34,4,TRUE),VLOOKUP($W7564,日射量と図３!$E$6:$I$34,5,TRUE))))))</f>
        <v>0</v>
      </c>
      <c r="AC7564" s="382">
        <f t="shared" si="1419"/>
        <v>0</v>
      </c>
      <c r="AD7564" s="382">
        <f t="shared" si="1420"/>
        <v>0</v>
      </c>
    </row>
    <row r="7565" spans="11:30" ht="13.5" customHeight="1">
      <c r="K7565" s="4">
        <f t="shared" si="1428"/>
        <v>4</v>
      </c>
      <c r="L7565" s="34">
        <v>43567</v>
      </c>
      <c r="M7565" s="4">
        <v>316</v>
      </c>
      <c r="N7565" s="4">
        <v>2</v>
      </c>
      <c r="O7565" s="31">
        <v>4.1666666666666664E-2</v>
      </c>
      <c r="P7565" s="35">
        <v>11.690000000000001</v>
      </c>
      <c r="Q7565" s="36">
        <f t="shared" si="1429"/>
        <v>13</v>
      </c>
      <c r="R7565" s="4">
        <f t="shared" si="1430"/>
        <v>1.3099999999999987</v>
      </c>
      <c r="S7565" s="31">
        <f t="shared" si="1421"/>
        <v>0.23586805555555557</v>
      </c>
      <c r="T7565" s="31">
        <f t="shared" si="1422"/>
        <v>0.75912037037037028</v>
      </c>
      <c r="U7565" s="4">
        <f t="shared" si="1423"/>
        <v>0</v>
      </c>
      <c r="V7565" s="4" t="str">
        <f t="shared" si="1424"/>
        <v/>
      </c>
      <c r="W7565" s="18" t="str">
        <f>IF(V7565="","",VLOOKUP(L7565,日射量と図３!$A$4:$C$368,3,TRUE)*238.85/100)</f>
        <v/>
      </c>
      <c r="X7565" s="4" t="str">
        <f t="shared" si="1425"/>
        <v/>
      </c>
      <c r="Y7565" s="4" t="str">
        <f t="shared" si="1426"/>
        <v/>
      </c>
      <c r="Z7565" s="4" t="str">
        <f t="shared" si="1427"/>
        <v/>
      </c>
      <c r="AA7565" s="4" t="str">
        <f>IF($V7565="","",IF(Y7565&lt;36,0,IF(AND(36&lt;=Y7565,Y7565&lt;71),VLOOKUP($W7565,日射量と図３!$E$6:$F$34,2,TRUE),IF(AND(71&lt;=Y7565,Y7565&lt;107),VLOOKUP($W7565,日射量と図３!$E$6:$G$34,3,TRUE),IF(AND(107&lt;=Y7565,Y7565&lt;143),VLOOKUP($W7565,日射量と図３!$E$6:$H$34,4,TRUE),VLOOKUP($W7565,日射量と図３!$E$6:$I$34,5,TRUE))))))</f>
        <v/>
      </c>
      <c r="AB7565" s="4" t="str">
        <f>IF($V7565="","",IF(Z7565&lt;36,0,IF(AND(36&lt;=Z7565,Z7565&lt;71),VLOOKUP($W7565,日射量と図３!$E$6:$F$34,2,TRUE),IF(AND(71&lt;=Z7565,Z7565&lt;107),VLOOKUP($W7565,日射量と図３!$E$6:$G$34,3,TRUE),IF(AND(107&lt;=Z7565,Z7565&lt;143),VLOOKUP($W7565,日射量と図３!$E$6:$H$34,4,TRUE),VLOOKUP($W7565,日射量と図３!$E$6:$I$34,5,TRUE))))))</f>
        <v/>
      </c>
      <c r="AC7565" s="382" t="str">
        <f t="shared" si="1419"/>
        <v/>
      </c>
      <c r="AD7565" s="382" t="str">
        <f t="shared" si="1420"/>
        <v/>
      </c>
    </row>
    <row r="7566" spans="11:30" ht="13.5" customHeight="1">
      <c r="K7566" s="4">
        <f t="shared" si="1428"/>
        <v>4</v>
      </c>
      <c r="L7566" s="34">
        <v>43567</v>
      </c>
      <c r="M7566" s="4">
        <v>316</v>
      </c>
      <c r="N7566" s="4">
        <v>3</v>
      </c>
      <c r="O7566" s="31">
        <v>8.3333333333333329E-2</v>
      </c>
      <c r="P7566" s="35">
        <v>11.489999999999998</v>
      </c>
      <c r="Q7566" s="36">
        <f t="shared" si="1429"/>
        <v>13</v>
      </c>
      <c r="R7566" s="4">
        <f t="shared" si="1430"/>
        <v>1.5100000000000016</v>
      </c>
      <c r="S7566" s="31">
        <f t="shared" si="1421"/>
        <v>0.23586805555555557</v>
      </c>
      <c r="T7566" s="31">
        <f t="shared" si="1422"/>
        <v>0.75912037037037028</v>
      </c>
      <c r="U7566" s="4">
        <f t="shared" si="1423"/>
        <v>0</v>
      </c>
      <c r="V7566" s="4" t="str">
        <f t="shared" si="1424"/>
        <v/>
      </c>
      <c r="W7566" s="18" t="str">
        <f>IF(V7566="","",VLOOKUP(L7566,日射量と図３!$A$4:$C$368,3,TRUE)*238.85/100)</f>
        <v/>
      </c>
      <c r="X7566" s="4" t="str">
        <f t="shared" si="1425"/>
        <v/>
      </c>
      <c r="Y7566" s="4" t="str">
        <f t="shared" si="1426"/>
        <v/>
      </c>
      <c r="Z7566" s="4" t="str">
        <f t="shared" si="1427"/>
        <v/>
      </c>
      <c r="AA7566" s="4" t="str">
        <f>IF($V7566="","",IF(Y7566&lt;36,0,IF(AND(36&lt;=Y7566,Y7566&lt;71),VLOOKUP($W7566,日射量と図３!$E$6:$F$34,2,TRUE),IF(AND(71&lt;=Y7566,Y7566&lt;107),VLOOKUP($W7566,日射量と図３!$E$6:$G$34,3,TRUE),IF(AND(107&lt;=Y7566,Y7566&lt;143),VLOOKUP($W7566,日射量と図３!$E$6:$H$34,4,TRUE),VLOOKUP($W7566,日射量と図３!$E$6:$I$34,5,TRUE))))))</f>
        <v/>
      </c>
      <c r="AB7566" s="4" t="str">
        <f>IF($V7566="","",IF(Z7566&lt;36,0,IF(AND(36&lt;=Z7566,Z7566&lt;71),VLOOKUP($W7566,日射量と図３!$E$6:$F$34,2,TRUE),IF(AND(71&lt;=Z7566,Z7566&lt;107),VLOOKUP($W7566,日射量と図３!$E$6:$G$34,3,TRUE),IF(AND(107&lt;=Z7566,Z7566&lt;143),VLOOKUP($W7566,日射量と図３!$E$6:$H$34,4,TRUE),VLOOKUP($W7566,日射量と図３!$E$6:$I$34,5,TRUE))))))</f>
        <v/>
      </c>
      <c r="AC7566" s="382" t="str">
        <f t="shared" si="1419"/>
        <v/>
      </c>
      <c r="AD7566" s="382" t="str">
        <f t="shared" si="1420"/>
        <v/>
      </c>
    </row>
    <row r="7567" spans="11:30" ht="13.5" customHeight="1">
      <c r="K7567" s="4">
        <f t="shared" si="1428"/>
        <v>4</v>
      </c>
      <c r="L7567" s="34">
        <v>43567</v>
      </c>
      <c r="M7567" s="4">
        <v>316</v>
      </c>
      <c r="N7567" s="4">
        <v>4</v>
      </c>
      <c r="O7567" s="31">
        <v>0.125</v>
      </c>
      <c r="P7567" s="35">
        <v>10.98</v>
      </c>
      <c r="Q7567" s="36">
        <f t="shared" si="1429"/>
        <v>13</v>
      </c>
      <c r="R7567" s="4">
        <f t="shared" si="1430"/>
        <v>2.0199999999999996</v>
      </c>
      <c r="S7567" s="31">
        <f t="shared" si="1421"/>
        <v>0.23586805555555557</v>
      </c>
      <c r="T7567" s="31">
        <f t="shared" si="1422"/>
        <v>0.75912037037037028</v>
      </c>
      <c r="U7567" s="4">
        <f t="shared" si="1423"/>
        <v>0</v>
      </c>
      <c r="V7567" s="4" t="str">
        <f t="shared" si="1424"/>
        <v/>
      </c>
      <c r="W7567" s="18" t="str">
        <f>IF(V7567="","",VLOOKUP(L7567,日射量と図３!$A$4:$C$368,3,TRUE)*238.85/100)</f>
        <v/>
      </c>
      <c r="X7567" s="4" t="str">
        <f t="shared" si="1425"/>
        <v/>
      </c>
      <c r="Y7567" s="4" t="str">
        <f t="shared" si="1426"/>
        <v/>
      </c>
      <c r="Z7567" s="4" t="str">
        <f t="shared" si="1427"/>
        <v/>
      </c>
      <c r="AA7567" s="4" t="str">
        <f>IF($V7567="","",IF(Y7567&lt;36,0,IF(AND(36&lt;=Y7567,Y7567&lt;71),VLOOKUP($W7567,日射量と図３!$E$6:$F$34,2,TRUE),IF(AND(71&lt;=Y7567,Y7567&lt;107),VLOOKUP($W7567,日射量と図３!$E$6:$G$34,3,TRUE),IF(AND(107&lt;=Y7567,Y7567&lt;143),VLOOKUP($W7567,日射量と図３!$E$6:$H$34,4,TRUE),VLOOKUP($W7567,日射量と図３!$E$6:$I$34,5,TRUE))))))</f>
        <v/>
      </c>
      <c r="AB7567" s="4" t="str">
        <f>IF($V7567="","",IF(Z7567&lt;36,0,IF(AND(36&lt;=Z7567,Z7567&lt;71),VLOOKUP($W7567,日射量と図３!$E$6:$F$34,2,TRUE),IF(AND(71&lt;=Z7567,Z7567&lt;107),VLOOKUP($W7567,日射量と図３!$E$6:$G$34,3,TRUE),IF(AND(107&lt;=Z7567,Z7567&lt;143),VLOOKUP($W7567,日射量と図３!$E$6:$H$34,4,TRUE),VLOOKUP($W7567,日射量と図３!$E$6:$I$34,5,TRUE))))))</f>
        <v/>
      </c>
      <c r="AC7567" s="382" t="str">
        <f t="shared" ref="AC7567:AC7630" si="1431">IF(V7567="","",IF((($AH$18*$AH$30*V7567*3600/1000000)/1000-AA7567*$AG$18*10*0.0000041868)&lt;=0,0,AA7567*$AG$18*10*0.0000041868))</f>
        <v/>
      </c>
      <c r="AD7567" s="382" t="str">
        <f t="shared" ref="AD7567:AD7630" si="1432">IF(V7567="","",IF((($AH$19*$AH$30*V7567*3600/1000000)/1000-AB7567*$AG$19*10*0.0000041868)&lt;=0,0,AB7567*$AG$19*10*0.0000041868))</f>
        <v/>
      </c>
    </row>
    <row r="7568" spans="11:30" ht="13.5" customHeight="1">
      <c r="K7568" s="4">
        <f t="shared" si="1428"/>
        <v>4</v>
      </c>
      <c r="L7568" s="34">
        <v>43567</v>
      </c>
      <c r="M7568" s="4">
        <v>316</v>
      </c>
      <c r="N7568" s="4">
        <v>5</v>
      </c>
      <c r="O7568" s="31">
        <v>0.16666666666666666</v>
      </c>
      <c r="P7568" s="35">
        <v>10.510000000000002</v>
      </c>
      <c r="Q7568" s="36">
        <f t="shared" si="1429"/>
        <v>15</v>
      </c>
      <c r="R7568" s="4">
        <f t="shared" si="1430"/>
        <v>4.4899999999999984</v>
      </c>
      <c r="S7568" s="31">
        <f t="shared" si="1421"/>
        <v>0.23586805555555557</v>
      </c>
      <c r="T7568" s="31">
        <f t="shared" si="1422"/>
        <v>0.75912037037037028</v>
      </c>
      <c r="U7568" s="4">
        <f t="shared" si="1423"/>
        <v>0</v>
      </c>
      <c r="V7568" s="4" t="str">
        <f t="shared" si="1424"/>
        <v/>
      </c>
      <c r="W7568" s="18" t="str">
        <f>IF(V7568="","",VLOOKUP(L7568,日射量と図３!$A$4:$C$368,3,TRUE)*238.85/100)</f>
        <v/>
      </c>
      <c r="X7568" s="4" t="str">
        <f t="shared" si="1425"/>
        <v/>
      </c>
      <c r="Y7568" s="4" t="str">
        <f t="shared" si="1426"/>
        <v/>
      </c>
      <c r="Z7568" s="4" t="str">
        <f t="shared" si="1427"/>
        <v/>
      </c>
      <c r="AA7568" s="4" t="str">
        <f>IF($V7568="","",IF(Y7568&lt;36,0,IF(AND(36&lt;=Y7568,Y7568&lt;71),VLOOKUP($W7568,日射量と図３!$E$6:$F$34,2,TRUE),IF(AND(71&lt;=Y7568,Y7568&lt;107),VLOOKUP($W7568,日射量と図３!$E$6:$G$34,3,TRUE),IF(AND(107&lt;=Y7568,Y7568&lt;143),VLOOKUP($W7568,日射量と図３!$E$6:$H$34,4,TRUE),VLOOKUP($W7568,日射量と図３!$E$6:$I$34,5,TRUE))))))</f>
        <v/>
      </c>
      <c r="AB7568" s="4" t="str">
        <f>IF($V7568="","",IF(Z7568&lt;36,0,IF(AND(36&lt;=Z7568,Z7568&lt;71),VLOOKUP($W7568,日射量と図３!$E$6:$F$34,2,TRUE),IF(AND(71&lt;=Z7568,Z7568&lt;107),VLOOKUP($W7568,日射量と図３!$E$6:$G$34,3,TRUE),IF(AND(107&lt;=Z7568,Z7568&lt;143),VLOOKUP($W7568,日射量と図３!$E$6:$H$34,4,TRUE),VLOOKUP($W7568,日射量と図３!$E$6:$I$34,5,TRUE))))))</f>
        <v/>
      </c>
      <c r="AC7568" s="382" t="str">
        <f t="shared" si="1431"/>
        <v/>
      </c>
      <c r="AD7568" s="382" t="str">
        <f t="shared" si="1432"/>
        <v/>
      </c>
    </row>
    <row r="7569" spans="11:30" ht="13.5" customHeight="1">
      <c r="K7569" s="4">
        <f t="shared" si="1428"/>
        <v>4</v>
      </c>
      <c r="L7569" s="34">
        <v>43567</v>
      </c>
      <c r="M7569" s="4">
        <v>316</v>
      </c>
      <c r="N7569" s="4">
        <v>6</v>
      </c>
      <c r="O7569" s="31">
        <v>0.20833333333333334</v>
      </c>
      <c r="P7569" s="35">
        <v>10.309999999999999</v>
      </c>
      <c r="Q7569" s="36">
        <f t="shared" si="1429"/>
        <v>15</v>
      </c>
      <c r="R7569" s="4">
        <f t="shared" si="1430"/>
        <v>4.6900000000000013</v>
      </c>
      <c r="S7569" s="31">
        <f t="shared" si="1421"/>
        <v>0.23586805555555557</v>
      </c>
      <c r="T7569" s="31">
        <f t="shared" si="1422"/>
        <v>0.75912037037037028</v>
      </c>
      <c r="U7569" s="4">
        <f t="shared" si="1423"/>
        <v>0</v>
      </c>
      <c r="V7569" s="4" t="str">
        <f t="shared" si="1424"/>
        <v/>
      </c>
      <c r="W7569" s="18" t="str">
        <f>IF(V7569="","",VLOOKUP(L7569,日射量と図３!$A$4:$C$368,3,TRUE)*238.85/100)</f>
        <v/>
      </c>
      <c r="X7569" s="4" t="str">
        <f t="shared" si="1425"/>
        <v/>
      </c>
      <c r="Y7569" s="4" t="str">
        <f t="shared" si="1426"/>
        <v/>
      </c>
      <c r="Z7569" s="4" t="str">
        <f t="shared" si="1427"/>
        <v/>
      </c>
      <c r="AA7569" s="4" t="str">
        <f>IF($V7569="","",IF(Y7569&lt;36,0,IF(AND(36&lt;=Y7569,Y7569&lt;71),VLOOKUP($W7569,日射量と図３!$E$6:$F$34,2,TRUE),IF(AND(71&lt;=Y7569,Y7569&lt;107),VLOOKUP($W7569,日射量と図３!$E$6:$G$34,3,TRUE),IF(AND(107&lt;=Y7569,Y7569&lt;143),VLOOKUP($W7569,日射量と図３!$E$6:$H$34,4,TRUE),VLOOKUP($W7569,日射量と図３!$E$6:$I$34,5,TRUE))))))</f>
        <v/>
      </c>
      <c r="AB7569" s="4" t="str">
        <f>IF($V7569="","",IF(Z7569&lt;36,0,IF(AND(36&lt;=Z7569,Z7569&lt;71),VLOOKUP($W7569,日射量と図３!$E$6:$F$34,2,TRUE),IF(AND(71&lt;=Z7569,Z7569&lt;107),VLOOKUP($W7569,日射量と図３!$E$6:$G$34,3,TRUE),IF(AND(107&lt;=Z7569,Z7569&lt;143),VLOOKUP($W7569,日射量と図３!$E$6:$H$34,4,TRUE),VLOOKUP($W7569,日射量と図３!$E$6:$I$34,5,TRUE))))))</f>
        <v/>
      </c>
      <c r="AC7569" s="382" t="str">
        <f t="shared" si="1431"/>
        <v/>
      </c>
      <c r="AD7569" s="382" t="str">
        <f t="shared" si="1432"/>
        <v/>
      </c>
    </row>
    <row r="7570" spans="11:30" ht="13.5" customHeight="1">
      <c r="K7570" s="4">
        <f t="shared" si="1428"/>
        <v>4</v>
      </c>
      <c r="L7570" s="34">
        <v>43567</v>
      </c>
      <c r="M7570" s="4">
        <v>316</v>
      </c>
      <c r="N7570" s="4">
        <v>7</v>
      </c>
      <c r="O7570" s="31">
        <v>0.25</v>
      </c>
      <c r="P7570" s="35">
        <v>10.220000000000001</v>
      </c>
      <c r="Q7570" s="36">
        <f t="shared" si="1429"/>
        <v>15</v>
      </c>
      <c r="R7570" s="4">
        <f t="shared" si="1430"/>
        <v>4.7799999999999994</v>
      </c>
      <c r="S7570" s="31">
        <f t="shared" si="1421"/>
        <v>0.23586805555555557</v>
      </c>
      <c r="T7570" s="31">
        <f t="shared" si="1422"/>
        <v>0.75912037037037028</v>
      </c>
      <c r="U7570" s="4">
        <f t="shared" si="1423"/>
        <v>4.7799999999999994</v>
      </c>
      <c r="V7570" s="4" t="str">
        <f t="shared" si="1424"/>
        <v/>
      </c>
      <c r="W7570" s="18" t="str">
        <f>IF(V7570="","",VLOOKUP(L7570,日射量と図３!$A$4:$C$368,3,TRUE)*238.85/100)</f>
        <v/>
      </c>
      <c r="X7570" s="4" t="str">
        <f t="shared" si="1425"/>
        <v/>
      </c>
      <c r="Y7570" s="4" t="str">
        <f t="shared" si="1426"/>
        <v/>
      </c>
      <c r="Z7570" s="4" t="str">
        <f t="shared" si="1427"/>
        <v/>
      </c>
      <c r="AA7570" s="4" t="str">
        <f>IF($V7570="","",IF(Y7570&lt;36,0,IF(AND(36&lt;=Y7570,Y7570&lt;71),VLOOKUP($W7570,日射量と図３!$E$6:$F$34,2,TRUE),IF(AND(71&lt;=Y7570,Y7570&lt;107),VLOOKUP($W7570,日射量と図３!$E$6:$G$34,3,TRUE),IF(AND(107&lt;=Y7570,Y7570&lt;143),VLOOKUP($W7570,日射量と図３!$E$6:$H$34,4,TRUE),VLOOKUP($W7570,日射量と図３!$E$6:$I$34,5,TRUE))))))</f>
        <v/>
      </c>
      <c r="AB7570" s="4" t="str">
        <f>IF($V7570="","",IF(Z7570&lt;36,0,IF(AND(36&lt;=Z7570,Z7570&lt;71),VLOOKUP($W7570,日射量と図３!$E$6:$F$34,2,TRUE),IF(AND(71&lt;=Z7570,Z7570&lt;107),VLOOKUP($W7570,日射量と図３!$E$6:$G$34,3,TRUE),IF(AND(107&lt;=Z7570,Z7570&lt;143),VLOOKUP($W7570,日射量と図３!$E$6:$H$34,4,TRUE),VLOOKUP($W7570,日射量と図３!$E$6:$I$34,5,TRUE))))))</f>
        <v/>
      </c>
      <c r="AC7570" s="382" t="str">
        <f t="shared" si="1431"/>
        <v/>
      </c>
      <c r="AD7570" s="382" t="str">
        <f t="shared" si="1432"/>
        <v/>
      </c>
    </row>
    <row r="7571" spans="11:30" ht="13.5" customHeight="1">
      <c r="K7571" s="4">
        <f t="shared" si="1428"/>
        <v>4</v>
      </c>
      <c r="L7571" s="34">
        <v>43567</v>
      </c>
      <c r="M7571" s="4">
        <v>316</v>
      </c>
      <c r="N7571" s="4">
        <v>8</v>
      </c>
      <c r="O7571" s="31">
        <v>0.29166666666666669</v>
      </c>
      <c r="P7571" s="35">
        <v>10.970000000000002</v>
      </c>
      <c r="Q7571" s="36">
        <f t="shared" si="1429"/>
        <v>12</v>
      </c>
      <c r="R7571" s="4">
        <f t="shared" si="1430"/>
        <v>1.0299999999999976</v>
      </c>
      <c r="S7571" s="31">
        <f t="shared" si="1421"/>
        <v>0.23586805555555557</v>
      </c>
      <c r="T7571" s="31">
        <f t="shared" si="1422"/>
        <v>0.75912037037037028</v>
      </c>
      <c r="U7571" s="4">
        <f t="shared" si="1423"/>
        <v>1.0299999999999976</v>
      </c>
      <c r="V7571" s="4" t="str">
        <f t="shared" si="1424"/>
        <v/>
      </c>
      <c r="W7571" s="18" t="str">
        <f>IF(V7571="","",VLOOKUP(L7571,日射量と図３!$A$4:$C$368,3,TRUE)*238.85/100)</f>
        <v/>
      </c>
      <c r="X7571" s="4" t="str">
        <f t="shared" si="1425"/>
        <v/>
      </c>
      <c r="Y7571" s="4" t="str">
        <f t="shared" si="1426"/>
        <v/>
      </c>
      <c r="Z7571" s="4" t="str">
        <f t="shared" si="1427"/>
        <v/>
      </c>
      <c r="AA7571" s="4" t="str">
        <f>IF($V7571="","",IF(Y7571&lt;36,0,IF(AND(36&lt;=Y7571,Y7571&lt;71),VLOOKUP($W7571,日射量と図３!$E$6:$F$34,2,TRUE),IF(AND(71&lt;=Y7571,Y7571&lt;107),VLOOKUP($W7571,日射量と図３!$E$6:$G$34,3,TRUE),IF(AND(107&lt;=Y7571,Y7571&lt;143),VLOOKUP($W7571,日射量と図３!$E$6:$H$34,4,TRUE),VLOOKUP($W7571,日射量と図３!$E$6:$I$34,5,TRUE))))))</f>
        <v/>
      </c>
      <c r="AB7571" s="4" t="str">
        <f>IF($V7571="","",IF(Z7571&lt;36,0,IF(AND(36&lt;=Z7571,Z7571&lt;71),VLOOKUP($W7571,日射量と図３!$E$6:$F$34,2,TRUE),IF(AND(71&lt;=Z7571,Z7571&lt;107),VLOOKUP($W7571,日射量と図３!$E$6:$G$34,3,TRUE),IF(AND(107&lt;=Z7571,Z7571&lt;143),VLOOKUP($W7571,日射量と図３!$E$6:$H$34,4,TRUE),VLOOKUP($W7571,日射量と図３!$E$6:$I$34,5,TRUE))))))</f>
        <v/>
      </c>
      <c r="AC7571" s="382" t="str">
        <f t="shared" si="1431"/>
        <v/>
      </c>
      <c r="AD7571" s="382" t="str">
        <f t="shared" si="1432"/>
        <v/>
      </c>
    </row>
    <row r="7572" spans="11:30" ht="13.5" customHeight="1">
      <c r="K7572" s="4">
        <f t="shared" si="1428"/>
        <v>4</v>
      </c>
      <c r="L7572" s="34">
        <v>43567</v>
      </c>
      <c r="M7572" s="4">
        <v>316</v>
      </c>
      <c r="N7572" s="4">
        <v>9</v>
      </c>
      <c r="O7572" s="31">
        <v>0.33333333333333331</v>
      </c>
      <c r="P7572" s="35">
        <v>12.45</v>
      </c>
      <c r="Q7572" s="36">
        <f t="shared" si="1429"/>
        <v>12</v>
      </c>
      <c r="R7572" s="4">
        <f t="shared" si="1430"/>
        <v>0</v>
      </c>
      <c r="S7572" s="31">
        <f t="shared" si="1421"/>
        <v>0.23586805555555557</v>
      </c>
      <c r="T7572" s="31">
        <f t="shared" si="1422"/>
        <v>0.75912037037037028</v>
      </c>
      <c r="U7572" s="4">
        <f t="shared" si="1423"/>
        <v>0</v>
      </c>
      <c r="V7572" s="4" t="str">
        <f t="shared" si="1424"/>
        <v/>
      </c>
      <c r="W7572" s="18" t="str">
        <f>IF(V7572="","",VLOOKUP(L7572,日射量と図３!$A$4:$C$368,3,TRUE)*238.85/100)</f>
        <v/>
      </c>
      <c r="X7572" s="4" t="str">
        <f t="shared" si="1425"/>
        <v/>
      </c>
      <c r="Y7572" s="4" t="str">
        <f t="shared" si="1426"/>
        <v/>
      </c>
      <c r="Z7572" s="4" t="str">
        <f t="shared" si="1427"/>
        <v/>
      </c>
      <c r="AA7572" s="4" t="str">
        <f>IF($V7572="","",IF(Y7572&lt;36,0,IF(AND(36&lt;=Y7572,Y7572&lt;71),VLOOKUP($W7572,日射量と図３!$E$6:$F$34,2,TRUE),IF(AND(71&lt;=Y7572,Y7572&lt;107),VLOOKUP($W7572,日射量と図３!$E$6:$G$34,3,TRUE),IF(AND(107&lt;=Y7572,Y7572&lt;143),VLOOKUP($W7572,日射量と図３!$E$6:$H$34,4,TRUE),VLOOKUP($W7572,日射量と図３!$E$6:$I$34,5,TRUE))))))</f>
        <v/>
      </c>
      <c r="AB7572" s="4" t="str">
        <f>IF($V7572="","",IF(Z7572&lt;36,0,IF(AND(36&lt;=Z7572,Z7572&lt;71),VLOOKUP($W7572,日射量と図３!$E$6:$F$34,2,TRUE),IF(AND(71&lt;=Z7572,Z7572&lt;107),VLOOKUP($W7572,日射量と図３!$E$6:$G$34,3,TRUE),IF(AND(107&lt;=Z7572,Z7572&lt;143),VLOOKUP($W7572,日射量と図３!$E$6:$H$34,4,TRUE),VLOOKUP($W7572,日射量と図３!$E$6:$I$34,5,TRUE))))))</f>
        <v/>
      </c>
      <c r="AC7572" s="382" t="str">
        <f t="shared" si="1431"/>
        <v/>
      </c>
      <c r="AD7572" s="382" t="str">
        <f t="shared" si="1432"/>
        <v/>
      </c>
    </row>
    <row r="7573" spans="11:30" ht="13.5" customHeight="1">
      <c r="K7573" s="4">
        <f t="shared" si="1428"/>
        <v>4</v>
      </c>
      <c r="L7573" s="34">
        <v>43567</v>
      </c>
      <c r="M7573" s="4">
        <v>316</v>
      </c>
      <c r="N7573" s="4">
        <v>10</v>
      </c>
      <c r="O7573" s="31">
        <v>0.375</v>
      </c>
      <c r="P7573" s="35">
        <v>14.179999999999998</v>
      </c>
      <c r="Q7573" s="36">
        <f t="shared" si="1429"/>
        <v>12</v>
      </c>
      <c r="R7573" s="4">
        <f t="shared" si="1430"/>
        <v>0</v>
      </c>
      <c r="S7573" s="31">
        <f t="shared" ref="S7573:S7636" si="1433">VLOOKUP(K7573,$AF$45:$AH$49,2,TRUE)</f>
        <v>0.23586805555555557</v>
      </c>
      <c r="T7573" s="31">
        <f t="shared" ref="T7573:T7636" si="1434">VLOOKUP(K7573,$AF$45:$AH$49,3,TRUE)</f>
        <v>0.75912037037037028</v>
      </c>
      <c r="U7573" s="4">
        <f t="shared" ref="U7573:U7636" si="1435">IF(AND(S7573&lt;O7573,O7573&lt;T7573),R7573,0)</f>
        <v>0</v>
      </c>
      <c r="V7573" s="4" t="str">
        <f t="shared" ref="V7573:V7636" si="1436">IF(N7573=1,SUM(U7573:U7596),"")</f>
        <v/>
      </c>
      <c r="W7573" s="18" t="str">
        <f>IF(V7573="","",VLOOKUP(L7573,日射量と図３!$A$4:$C$368,3,TRUE)*238.85/100)</f>
        <v/>
      </c>
      <c r="X7573" s="4" t="str">
        <f t="shared" ref="X7573:X7636" si="1437">IF(V7573="","",VLOOKUP(K7573,$AF$45:$AJ$49,5,TRUE))</f>
        <v/>
      </c>
      <c r="Y7573" s="4" t="str">
        <f t="shared" si="1426"/>
        <v/>
      </c>
      <c r="Z7573" s="4" t="str">
        <f t="shared" si="1427"/>
        <v/>
      </c>
      <c r="AA7573" s="4" t="str">
        <f>IF($V7573="","",IF(Y7573&lt;36,0,IF(AND(36&lt;=Y7573,Y7573&lt;71),VLOOKUP($W7573,日射量と図３!$E$6:$F$34,2,TRUE),IF(AND(71&lt;=Y7573,Y7573&lt;107),VLOOKUP($W7573,日射量と図３!$E$6:$G$34,3,TRUE),IF(AND(107&lt;=Y7573,Y7573&lt;143),VLOOKUP($W7573,日射量と図３!$E$6:$H$34,4,TRUE),VLOOKUP($W7573,日射量と図３!$E$6:$I$34,5,TRUE))))))</f>
        <v/>
      </c>
      <c r="AB7573" s="4" t="str">
        <f>IF($V7573="","",IF(Z7573&lt;36,0,IF(AND(36&lt;=Z7573,Z7573&lt;71),VLOOKUP($W7573,日射量と図３!$E$6:$F$34,2,TRUE),IF(AND(71&lt;=Z7573,Z7573&lt;107),VLOOKUP($W7573,日射量と図３!$E$6:$G$34,3,TRUE),IF(AND(107&lt;=Z7573,Z7573&lt;143),VLOOKUP($W7573,日射量と図３!$E$6:$H$34,4,TRUE),VLOOKUP($W7573,日射量と図３!$E$6:$I$34,5,TRUE))))))</f>
        <v/>
      </c>
      <c r="AC7573" s="382" t="str">
        <f t="shared" si="1431"/>
        <v/>
      </c>
      <c r="AD7573" s="382" t="str">
        <f t="shared" si="1432"/>
        <v/>
      </c>
    </row>
    <row r="7574" spans="11:30" ht="13.5" customHeight="1">
      <c r="K7574" s="4">
        <f t="shared" si="1428"/>
        <v>4</v>
      </c>
      <c r="L7574" s="34">
        <v>43567</v>
      </c>
      <c r="M7574" s="4">
        <v>316</v>
      </c>
      <c r="N7574" s="4">
        <v>11</v>
      </c>
      <c r="O7574" s="31">
        <v>0.41666666666666669</v>
      </c>
      <c r="P7574" s="35">
        <v>15.660000000000002</v>
      </c>
      <c r="Q7574" s="36">
        <f t="shared" si="1429"/>
        <v>12</v>
      </c>
      <c r="R7574" s="4">
        <f t="shared" si="1430"/>
        <v>0</v>
      </c>
      <c r="S7574" s="31">
        <f t="shared" si="1433"/>
        <v>0.23586805555555557</v>
      </c>
      <c r="T7574" s="31">
        <f t="shared" si="1434"/>
        <v>0.75912037037037028</v>
      </c>
      <c r="U7574" s="4">
        <f t="shared" si="1435"/>
        <v>0</v>
      </c>
      <c r="V7574" s="4" t="str">
        <f t="shared" si="1436"/>
        <v/>
      </c>
      <c r="W7574" s="18" t="str">
        <f>IF(V7574="","",VLOOKUP(L7574,日射量と図３!$A$4:$C$368,3,TRUE)*238.85/100)</f>
        <v/>
      </c>
      <c r="X7574" s="4" t="str">
        <f t="shared" si="1437"/>
        <v/>
      </c>
      <c r="Y7574" s="4" t="str">
        <f t="shared" si="1426"/>
        <v/>
      </c>
      <c r="Z7574" s="4" t="str">
        <f t="shared" si="1427"/>
        <v/>
      </c>
      <c r="AA7574" s="4" t="str">
        <f>IF($V7574="","",IF(Y7574&lt;36,0,IF(AND(36&lt;=Y7574,Y7574&lt;71),VLOOKUP($W7574,日射量と図３!$E$6:$F$34,2,TRUE),IF(AND(71&lt;=Y7574,Y7574&lt;107),VLOOKUP($W7574,日射量と図３!$E$6:$G$34,3,TRUE),IF(AND(107&lt;=Y7574,Y7574&lt;143),VLOOKUP($W7574,日射量と図３!$E$6:$H$34,4,TRUE),VLOOKUP($W7574,日射量と図３!$E$6:$I$34,5,TRUE))))))</f>
        <v/>
      </c>
      <c r="AB7574" s="4" t="str">
        <f>IF($V7574="","",IF(Z7574&lt;36,0,IF(AND(36&lt;=Z7574,Z7574&lt;71),VLOOKUP($W7574,日射量と図３!$E$6:$F$34,2,TRUE),IF(AND(71&lt;=Z7574,Z7574&lt;107),VLOOKUP($W7574,日射量と図３!$E$6:$G$34,3,TRUE),IF(AND(107&lt;=Z7574,Z7574&lt;143),VLOOKUP($W7574,日射量と図３!$E$6:$H$34,4,TRUE),VLOOKUP($W7574,日射量と図３!$E$6:$I$34,5,TRUE))))))</f>
        <v/>
      </c>
      <c r="AC7574" s="382" t="str">
        <f t="shared" si="1431"/>
        <v/>
      </c>
      <c r="AD7574" s="382" t="str">
        <f t="shared" si="1432"/>
        <v/>
      </c>
    </row>
    <row r="7575" spans="11:30" ht="13.5" customHeight="1">
      <c r="K7575" s="4">
        <f t="shared" si="1428"/>
        <v>4</v>
      </c>
      <c r="L7575" s="34">
        <v>43567</v>
      </c>
      <c r="M7575" s="4">
        <v>316</v>
      </c>
      <c r="N7575" s="4">
        <v>12</v>
      </c>
      <c r="O7575" s="31">
        <v>0.45833333333333331</v>
      </c>
      <c r="P7575" s="35">
        <v>17.149999999999999</v>
      </c>
      <c r="Q7575" s="36">
        <f t="shared" si="1429"/>
        <v>12</v>
      </c>
      <c r="R7575" s="4">
        <f t="shared" si="1430"/>
        <v>0</v>
      </c>
      <c r="S7575" s="31">
        <f t="shared" si="1433"/>
        <v>0.23586805555555557</v>
      </c>
      <c r="T7575" s="31">
        <f t="shared" si="1434"/>
        <v>0.75912037037037028</v>
      </c>
      <c r="U7575" s="4">
        <f t="shared" si="1435"/>
        <v>0</v>
      </c>
      <c r="V7575" s="4" t="str">
        <f t="shared" si="1436"/>
        <v/>
      </c>
      <c r="W7575" s="18" t="str">
        <f>IF(V7575="","",VLOOKUP(L7575,日射量と図３!$A$4:$C$368,3,TRUE)*238.85/100)</f>
        <v/>
      </c>
      <c r="X7575" s="4" t="str">
        <f t="shared" si="1437"/>
        <v/>
      </c>
      <c r="Y7575" s="4" t="str">
        <f t="shared" si="1426"/>
        <v/>
      </c>
      <c r="Z7575" s="4" t="str">
        <f t="shared" si="1427"/>
        <v/>
      </c>
      <c r="AA7575" s="4" t="str">
        <f>IF($V7575="","",IF(Y7575&lt;36,0,IF(AND(36&lt;=Y7575,Y7575&lt;71),VLOOKUP($W7575,日射量と図３!$E$6:$F$34,2,TRUE),IF(AND(71&lt;=Y7575,Y7575&lt;107),VLOOKUP($W7575,日射量と図３!$E$6:$G$34,3,TRUE),IF(AND(107&lt;=Y7575,Y7575&lt;143),VLOOKUP($W7575,日射量と図３!$E$6:$H$34,4,TRUE),VLOOKUP($W7575,日射量と図３!$E$6:$I$34,5,TRUE))))))</f>
        <v/>
      </c>
      <c r="AB7575" s="4" t="str">
        <f>IF($V7575="","",IF(Z7575&lt;36,0,IF(AND(36&lt;=Z7575,Z7575&lt;71),VLOOKUP($W7575,日射量と図３!$E$6:$F$34,2,TRUE),IF(AND(71&lt;=Z7575,Z7575&lt;107),VLOOKUP($W7575,日射量と図３!$E$6:$G$34,3,TRUE),IF(AND(107&lt;=Z7575,Z7575&lt;143),VLOOKUP($W7575,日射量と図３!$E$6:$H$34,4,TRUE),VLOOKUP($W7575,日射量と図３!$E$6:$I$34,5,TRUE))))))</f>
        <v/>
      </c>
      <c r="AC7575" s="382" t="str">
        <f t="shared" si="1431"/>
        <v/>
      </c>
      <c r="AD7575" s="382" t="str">
        <f t="shared" si="1432"/>
        <v/>
      </c>
    </row>
    <row r="7576" spans="11:30" ht="13.5" customHeight="1">
      <c r="K7576" s="4">
        <f t="shared" si="1428"/>
        <v>4</v>
      </c>
      <c r="L7576" s="34">
        <v>43567</v>
      </c>
      <c r="M7576" s="4">
        <v>316</v>
      </c>
      <c r="N7576" s="4">
        <v>13</v>
      </c>
      <c r="O7576" s="31">
        <v>0.5</v>
      </c>
      <c r="P7576" s="35">
        <v>17.899999999999999</v>
      </c>
      <c r="Q7576" s="36">
        <f t="shared" si="1429"/>
        <v>12</v>
      </c>
      <c r="R7576" s="4">
        <f t="shared" si="1430"/>
        <v>0</v>
      </c>
      <c r="S7576" s="31">
        <f t="shared" si="1433"/>
        <v>0.23586805555555557</v>
      </c>
      <c r="T7576" s="31">
        <f t="shared" si="1434"/>
        <v>0.75912037037037028</v>
      </c>
      <c r="U7576" s="4">
        <f t="shared" si="1435"/>
        <v>0</v>
      </c>
      <c r="V7576" s="4" t="str">
        <f t="shared" si="1436"/>
        <v/>
      </c>
      <c r="W7576" s="18" t="str">
        <f>IF(V7576="","",VLOOKUP(L7576,日射量と図３!$A$4:$C$368,3,TRUE)*238.85/100)</f>
        <v/>
      </c>
      <c r="X7576" s="4" t="str">
        <f t="shared" si="1437"/>
        <v/>
      </c>
      <c r="Y7576" s="4" t="str">
        <f t="shared" si="1426"/>
        <v/>
      </c>
      <c r="Z7576" s="4" t="str">
        <f t="shared" si="1427"/>
        <v/>
      </c>
      <c r="AA7576" s="4" t="str">
        <f>IF($V7576="","",IF(Y7576&lt;36,0,IF(AND(36&lt;=Y7576,Y7576&lt;71),VLOOKUP($W7576,日射量と図３!$E$6:$F$34,2,TRUE),IF(AND(71&lt;=Y7576,Y7576&lt;107),VLOOKUP($W7576,日射量と図３!$E$6:$G$34,3,TRUE),IF(AND(107&lt;=Y7576,Y7576&lt;143),VLOOKUP($W7576,日射量と図３!$E$6:$H$34,4,TRUE),VLOOKUP($W7576,日射量と図３!$E$6:$I$34,5,TRUE))))))</f>
        <v/>
      </c>
      <c r="AB7576" s="4" t="str">
        <f>IF($V7576="","",IF(Z7576&lt;36,0,IF(AND(36&lt;=Z7576,Z7576&lt;71),VLOOKUP($W7576,日射量と図３!$E$6:$F$34,2,TRUE),IF(AND(71&lt;=Z7576,Z7576&lt;107),VLOOKUP($W7576,日射量と図３!$E$6:$G$34,3,TRUE),IF(AND(107&lt;=Z7576,Z7576&lt;143),VLOOKUP($W7576,日射量と図３!$E$6:$H$34,4,TRUE),VLOOKUP($W7576,日射量と図３!$E$6:$I$34,5,TRUE))))))</f>
        <v/>
      </c>
      <c r="AC7576" s="382" t="str">
        <f t="shared" si="1431"/>
        <v/>
      </c>
      <c r="AD7576" s="382" t="str">
        <f t="shared" si="1432"/>
        <v/>
      </c>
    </row>
    <row r="7577" spans="11:30" ht="13.5" customHeight="1">
      <c r="K7577" s="4">
        <f t="shared" si="1428"/>
        <v>4</v>
      </c>
      <c r="L7577" s="34">
        <v>43567</v>
      </c>
      <c r="M7577" s="4">
        <v>316</v>
      </c>
      <c r="N7577" s="4">
        <v>14</v>
      </c>
      <c r="O7577" s="31">
        <v>0.54166666666666663</v>
      </c>
      <c r="P7577" s="35">
        <v>18.419999999999998</v>
      </c>
      <c r="Q7577" s="36">
        <f t="shared" si="1429"/>
        <v>12</v>
      </c>
      <c r="R7577" s="4">
        <f t="shared" si="1430"/>
        <v>0</v>
      </c>
      <c r="S7577" s="31">
        <f t="shared" si="1433"/>
        <v>0.23586805555555557</v>
      </c>
      <c r="T7577" s="31">
        <f t="shared" si="1434"/>
        <v>0.75912037037037028</v>
      </c>
      <c r="U7577" s="4">
        <f t="shared" si="1435"/>
        <v>0</v>
      </c>
      <c r="V7577" s="4" t="str">
        <f t="shared" si="1436"/>
        <v/>
      </c>
      <c r="W7577" s="18" t="str">
        <f>IF(V7577="","",VLOOKUP(L7577,日射量と図３!$A$4:$C$368,3,TRUE)*238.85/100)</f>
        <v/>
      </c>
      <c r="X7577" s="4" t="str">
        <f t="shared" si="1437"/>
        <v/>
      </c>
      <c r="Y7577" s="4" t="str">
        <f t="shared" si="1426"/>
        <v/>
      </c>
      <c r="Z7577" s="4" t="str">
        <f t="shared" si="1427"/>
        <v/>
      </c>
      <c r="AA7577" s="4" t="str">
        <f>IF($V7577="","",IF(Y7577&lt;36,0,IF(AND(36&lt;=Y7577,Y7577&lt;71),VLOOKUP($W7577,日射量と図３!$E$6:$F$34,2,TRUE),IF(AND(71&lt;=Y7577,Y7577&lt;107),VLOOKUP($W7577,日射量と図３!$E$6:$G$34,3,TRUE),IF(AND(107&lt;=Y7577,Y7577&lt;143),VLOOKUP($W7577,日射量と図３!$E$6:$H$34,4,TRUE),VLOOKUP($W7577,日射量と図３!$E$6:$I$34,5,TRUE))))))</f>
        <v/>
      </c>
      <c r="AB7577" s="4" t="str">
        <f>IF($V7577="","",IF(Z7577&lt;36,0,IF(AND(36&lt;=Z7577,Z7577&lt;71),VLOOKUP($W7577,日射量と図３!$E$6:$F$34,2,TRUE),IF(AND(71&lt;=Z7577,Z7577&lt;107),VLOOKUP($W7577,日射量と図３!$E$6:$G$34,3,TRUE),IF(AND(107&lt;=Z7577,Z7577&lt;143),VLOOKUP($W7577,日射量と図３!$E$6:$H$34,4,TRUE),VLOOKUP($W7577,日射量と図３!$E$6:$I$34,5,TRUE))))))</f>
        <v/>
      </c>
      <c r="AC7577" s="382" t="str">
        <f t="shared" si="1431"/>
        <v/>
      </c>
      <c r="AD7577" s="382" t="str">
        <f t="shared" si="1432"/>
        <v/>
      </c>
    </row>
    <row r="7578" spans="11:30" ht="13.5" customHeight="1">
      <c r="K7578" s="4">
        <f t="shared" si="1428"/>
        <v>4</v>
      </c>
      <c r="L7578" s="34">
        <v>43567</v>
      </c>
      <c r="M7578" s="4">
        <v>316</v>
      </c>
      <c r="N7578" s="4">
        <v>15</v>
      </c>
      <c r="O7578" s="31">
        <v>0.58333333333333337</v>
      </c>
      <c r="P7578" s="35">
        <v>18.62</v>
      </c>
      <c r="Q7578" s="36">
        <f t="shared" si="1429"/>
        <v>12</v>
      </c>
      <c r="R7578" s="4">
        <f t="shared" si="1430"/>
        <v>0</v>
      </c>
      <c r="S7578" s="31">
        <f t="shared" si="1433"/>
        <v>0.23586805555555557</v>
      </c>
      <c r="T7578" s="31">
        <f t="shared" si="1434"/>
        <v>0.75912037037037028</v>
      </c>
      <c r="U7578" s="4">
        <f t="shared" si="1435"/>
        <v>0</v>
      </c>
      <c r="V7578" s="4" t="str">
        <f t="shared" si="1436"/>
        <v/>
      </c>
      <c r="W7578" s="18" t="str">
        <f>IF(V7578="","",VLOOKUP(L7578,日射量と図３!$A$4:$C$368,3,TRUE)*238.85/100)</f>
        <v/>
      </c>
      <c r="X7578" s="4" t="str">
        <f t="shared" si="1437"/>
        <v/>
      </c>
      <c r="Y7578" s="4" t="str">
        <f t="shared" si="1426"/>
        <v/>
      </c>
      <c r="Z7578" s="4" t="str">
        <f t="shared" si="1427"/>
        <v/>
      </c>
      <c r="AA7578" s="4" t="str">
        <f>IF($V7578="","",IF(Y7578&lt;36,0,IF(AND(36&lt;=Y7578,Y7578&lt;71),VLOOKUP($W7578,日射量と図３!$E$6:$F$34,2,TRUE),IF(AND(71&lt;=Y7578,Y7578&lt;107),VLOOKUP($W7578,日射量と図３!$E$6:$G$34,3,TRUE),IF(AND(107&lt;=Y7578,Y7578&lt;143),VLOOKUP($W7578,日射量と図３!$E$6:$H$34,4,TRUE),VLOOKUP($W7578,日射量と図３!$E$6:$I$34,5,TRUE))))))</f>
        <v/>
      </c>
      <c r="AB7578" s="4" t="str">
        <f>IF($V7578="","",IF(Z7578&lt;36,0,IF(AND(36&lt;=Z7578,Z7578&lt;71),VLOOKUP($W7578,日射量と図３!$E$6:$F$34,2,TRUE),IF(AND(71&lt;=Z7578,Z7578&lt;107),VLOOKUP($W7578,日射量と図３!$E$6:$G$34,3,TRUE),IF(AND(107&lt;=Z7578,Z7578&lt;143),VLOOKUP($W7578,日射量と図３!$E$6:$H$34,4,TRUE),VLOOKUP($W7578,日射量と図３!$E$6:$I$34,5,TRUE))))))</f>
        <v/>
      </c>
      <c r="AC7578" s="382" t="str">
        <f t="shared" si="1431"/>
        <v/>
      </c>
      <c r="AD7578" s="382" t="str">
        <f t="shared" si="1432"/>
        <v/>
      </c>
    </row>
    <row r="7579" spans="11:30" ht="13.5" customHeight="1">
      <c r="K7579" s="4">
        <f t="shared" si="1428"/>
        <v>4</v>
      </c>
      <c r="L7579" s="34">
        <v>43567</v>
      </c>
      <c r="M7579" s="4">
        <v>316</v>
      </c>
      <c r="N7579" s="4">
        <v>16</v>
      </c>
      <c r="O7579" s="31">
        <v>0.625</v>
      </c>
      <c r="P7579" s="35">
        <v>18.170000000000002</v>
      </c>
      <c r="Q7579" s="36">
        <f t="shared" si="1429"/>
        <v>16</v>
      </c>
      <c r="R7579" s="4">
        <f t="shared" si="1430"/>
        <v>0</v>
      </c>
      <c r="S7579" s="31">
        <f t="shared" si="1433"/>
        <v>0.23586805555555557</v>
      </c>
      <c r="T7579" s="31">
        <f t="shared" si="1434"/>
        <v>0.75912037037037028</v>
      </c>
      <c r="U7579" s="4">
        <f t="shared" si="1435"/>
        <v>0</v>
      </c>
      <c r="V7579" s="4" t="str">
        <f t="shared" si="1436"/>
        <v/>
      </c>
      <c r="W7579" s="18" t="str">
        <f>IF(V7579="","",VLOOKUP(L7579,日射量と図３!$A$4:$C$368,3,TRUE)*238.85/100)</f>
        <v/>
      </c>
      <c r="X7579" s="4" t="str">
        <f t="shared" si="1437"/>
        <v/>
      </c>
      <c r="Y7579" s="4" t="str">
        <f t="shared" si="1426"/>
        <v/>
      </c>
      <c r="Z7579" s="4" t="str">
        <f t="shared" si="1427"/>
        <v/>
      </c>
      <c r="AA7579" s="4" t="str">
        <f>IF($V7579="","",IF(Y7579&lt;36,0,IF(AND(36&lt;=Y7579,Y7579&lt;71),VLOOKUP($W7579,日射量と図３!$E$6:$F$34,2,TRUE),IF(AND(71&lt;=Y7579,Y7579&lt;107),VLOOKUP($W7579,日射量と図３!$E$6:$G$34,3,TRUE),IF(AND(107&lt;=Y7579,Y7579&lt;143),VLOOKUP($W7579,日射量と図３!$E$6:$H$34,4,TRUE),VLOOKUP($W7579,日射量と図３!$E$6:$I$34,5,TRUE))))))</f>
        <v/>
      </c>
      <c r="AB7579" s="4" t="str">
        <f>IF($V7579="","",IF(Z7579&lt;36,0,IF(AND(36&lt;=Z7579,Z7579&lt;71),VLOOKUP($W7579,日射量と図３!$E$6:$F$34,2,TRUE),IF(AND(71&lt;=Z7579,Z7579&lt;107),VLOOKUP($W7579,日射量と図３!$E$6:$G$34,3,TRUE),IF(AND(107&lt;=Z7579,Z7579&lt;143),VLOOKUP($W7579,日射量と図３!$E$6:$H$34,4,TRUE),VLOOKUP($W7579,日射量と図３!$E$6:$I$34,5,TRUE))))))</f>
        <v/>
      </c>
      <c r="AC7579" s="382" t="str">
        <f t="shared" si="1431"/>
        <v/>
      </c>
      <c r="AD7579" s="382" t="str">
        <f t="shared" si="1432"/>
        <v/>
      </c>
    </row>
    <row r="7580" spans="11:30" ht="13.5" customHeight="1">
      <c r="K7580" s="4">
        <f t="shared" si="1428"/>
        <v>4</v>
      </c>
      <c r="L7580" s="34">
        <v>43567</v>
      </c>
      <c r="M7580" s="4">
        <v>316</v>
      </c>
      <c r="N7580" s="4">
        <v>17</v>
      </c>
      <c r="O7580" s="31">
        <v>0.66666666666666663</v>
      </c>
      <c r="P7580" s="35">
        <v>17.749999999999996</v>
      </c>
      <c r="Q7580" s="36">
        <f t="shared" si="1429"/>
        <v>16</v>
      </c>
      <c r="R7580" s="4">
        <f t="shared" si="1430"/>
        <v>0</v>
      </c>
      <c r="S7580" s="31">
        <f t="shared" si="1433"/>
        <v>0.23586805555555557</v>
      </c>
      <c r="T7580" s="31">
        <f t="shared" si="1434"/>
        <v>0.75912037037037028</v>
      </c>
      <c r="U7580" s="4">
        <f t="shared" si="1435"/>
        <v>0</v>
      </c>
      <c r="V7580" s="4" t="str">
        <f t="shared" si="1436"/>
        <v/>
      </c>
      <c r="W7580" s="18" t="str">
        <f>IF(V7580="","",VLOOKUP(L7580,日射量と図３!$A$4:$C$368,3,TRUE)*238.85/100)</f>
        <v/>
      </c>
      <c r="X7580" s="4" t="str">
        <f t="shared" si="1437"/>
        <v/>
      </c>
      <c r="Y7580" s="4" t="str">
        <f t="shared" si="1426"/>
        <v/>
      </c>
      <c r="Z7580" s="4" t="str">
        <f t="shared" si="1427"/>
        <v/>
      </c>
      <c r="AA7580" s="4" t="str">
        <f>IF($V7580="","",IF(Y7580&lt;36,0,IF(AND(36&lt;=Y7580,Y7580&lt;71),VLOOKUP($W7580,日射量と図３!$E$6:$F$34,2,TRUE),IF(AND(71&lt;=Y7580,Y7580&lt;107),VLOOKUP($W7580,日射量と図３!$E$6:$G$34,3,TRUE),IF(AND(107&lt;=Y7580,Y7580&lt;143),VLOOKUP($W7580,日射量と図３!$E$6:$H$34,4,TRUE),VLOOKUP($W7580,日射量と図３!$E$6:$I$34,5,TRUE))))))</f>
        <v/>
      </c>
      <c r="AB7580" s="4" t="str">
        <f>IF($V7580="","",IF(Z7580&lt;36,0,IF(AND(36&lt;=Z7580,Z7580&lt;71),VLOOKUP($W7580,日射量と図３!$E$6:$F$34,2,TRUE),IF(AND(71&lt;=Z7580,Z7580&lt;107),VLOOKUP($W7580,日射量と図３!$E$6:$G$34,3,TRUE),IF(AND(107&lt;=Z7580,Z7580&lt;143),VLOOKUP($W7580,日射量と図３!$E$6:$H$34,4,TRUE),VLOOKUP($W7580,日射量と図３!$E$6:$I$34,5,TRUE))))))</f>
        <v/>
      </c>
      <c r="AC7580" s="382" t="str">
        <f t="shared" si="1431"/>
        <v/>
      </c>
      <c r="AD7580" s="382" t="str">
        <f t="shared" si="1432"/>
        <v/>
      </c>
    </row>
    <row r="7581" spans="11:30" ht="13.5" customHeight="1">
      <c r="K7581" s="4">
        <f t="shared" si="1428"/>
        <v>4</v>
      </c>
      <c r="L7581" s="34">
        <v>43567</v>
      </c>
      <c r="M7581" s="4">
        <v>316</v>
      </c>
      <c r="N7581" s="4">
        <v>18</v>
      </c>
      <c r="O7581" s="31">
        <v>0.70833333333333337</v>
      </c>
      <c r="P7581" s="35">
        <v>16.84</v>
      </c>
      <c r="Q7581" s="36">
        <f t="shared" si="1429"/>
        <v>16</v>
      </c>
      <c r="R7581" s="4">
        <f t="shared" si="1430"/>
        <v>0</v>
      </c>
      <c r="S7581" s="31">
        <f t="shared" si="1433"/>
        <v>0.23586805555555557</v>
      </c>
      <c r="T7581" s="31">
        <f t="shared" si="1434"/>
        <v>0.75912037037037028</v>
      </c>
      <c r="U7581" s="4">
        <f t="shared" si="1435"/>
        <v>0</v>
      </c>
      <c r="V7581" s="4" t="str">
        <f t="shared" si="1436"/>
        <v/>
      </c>
      <c r="W7581" s="18" t="str">
        <f>IF(V7581="","",VLOOKUP(L7581,日射量と図３!$A$4:$C$368,3,TRUE)*238.85/100)</f>
        <v/>
      </c>
      <c r="X7581" s="4" t="str">
        <f t="shared" si="1437"/>
        <v/>
      </c>
      <c r="Y7581" s="4" t="str">
        <f t="shared" si="1426"/>
        <v/>
      </c>
      <c r="Z7581" s="4" t="str">
        <f t="shared" si="1427"/>
        <v/>
      </c>
      <c r="AA7581" s="4" t="str">
        <f>IF($V7581="","",IF(Y7581&lt;36,0,IF(AND(36&lt;=Y7581,Y7581&lt;71),VLOOKUP($W7581,日射量と図３!$E$6:$F$34,2,TRUE),IF(AND(71&lt;=Y7581,Y7581&lt;107),VLOOKUP($W7581,日射量と図３!$E$6:$G$34,3,TRUE),IF(AND(107&lt;=Y7581,Y7581&lt;143),VLOOKUP($W7581,日射量と図３!$E$6:$H$34,4,TRUE),VLOOKUP($W7581,日射量と図３!$E$6:$I$34,5,TRUE))))))</f>
        <v/>
      </c>
      <c r="AB7581" s="4" t="str">
        <f>IF($V7581="","",IF(Z7581&lt;36,0,IF(AND(36&lt;=Z7581,Z7581&lt;71),VLOOKUP($W7581,日射量と図３!$E$6:$F$34,2,TRUE),IF(AND(71&lt;=Z7581,Z7581&lt;107),VLOOKUP($W7581,日射量と図３!$E$6:$G$34,3,TRUE),IF(AND(107&lt;=Z7581,Z7581&lt;143),VLOOKUP($W7581,日射量と図３!$E$6:$H$34,4,TRUE),VLOOKUP($W7581,日射量と図３!$E$6:$I$34,5,TRUE))))))</f>
        <v/>
      </c>
      <c r="AC7581" s="382" t="str">
        <f t="shared" si="1431"/>
        <v/>
      </c>
      <c r="AD7581" s="382" t="str">
        <f t="shared" si="1432"/>
        <v/>
      </c>
    </row>
    <row r="7582" spans="11:30" ht="13.5" customHeight="1">
      <c r="K7582" s="4">
        <f t="shared" si="1428"/>
        <v>4</v>
      </c>
      <c r="L7582" s="34">
        <v>43567</v>
      </c>
      <c r="M7582" s="4">
        <v>316</v>
      </c>
      <c r="N7582" s="4">
        <v>19</v>
      </c>
      <c r="O7582" s="31">
        <v>0.75</v>
      </c>
      <c r="P7582" s="35">
        <v>15.809999999999999</v>
      </c>
      <c r="Q7582" s="36">
        <f t="shared" si="1429"/>
        <v>16</v>
      </c>
      <c r="R7582" s="4">
        <f t="shared" si="1430"/>
        <v>0.19000000000000128</v>
      </c>
      <c r="S7582" s="31">
        <f t="shared" si="1433"/>
        <v>0.23586805555555557</v>
      </c>
      <c r="T7582" s="31">
        <f t="shared" si="1434"/>
        <v>0.75912037037037028</v>
      </c>
      <c r="U7582" s="4">
        <f t="shared" si="1435"/>
        <v>0.19000000000000128</v>
      </c>
      <c r="V7582" s="4" t="str">
        <f t="shared" si="1436"/>
        <v/>
      </c>
      <c r="W7582" s="18" t="str">
        <f>IF(V7582="","",VLOOKUP(L7582,日射量と図３!$A$4:$C$368,3,TRUE)*238.85/100)</f>
        <v/>
      </c>
      <c r="X7582" s="4" t="str">
        <f t="shared" si="1437"/>
        <v/>
      </c>
      <c r="Y7582" s="4" t="str">
        <f t="shared" si="1426"/>
        <v/>
      </c>
      <c r="Z7582" s="4" t="str">
        <f t="shared" si="1427"/>
        <v/>
      </c>
      <c r="AA7582" s="4" t="str">
        <f>IF($V7582="","",IF(Y7582&lt;36,0,IF(AND(36&lt;=Y7582,Y7582&lt;71),VLOOKUP($W7582,日射量と図３!$E$6:$F$34,2,TRUE),IF(AND(71&lt;=Y7582,Y7582&lt;107),VLOOKUP($W7582,日射量と図３!$E$6:$G$34,3,TRUE),IF(AND(107&lt;=Y7582,Y7582&lt;143),VLOOKUP($W7582,日射量と図３!$E$6:$H$34,4,TRUE),VLOOKUP($W7582,日射量と図３!$E$6:$I$34,5,TRUE))))))</f>
        <v/>
      </c>
      <c r="AB7582" s="4" t="str">
        <f>IF($V7582="","",IF(Z7582&lt;36,0,IF(AND(36&lt;=Z7582,Z7582&lt;71),VLOOKUP($W7582,日射量と図３!$E$6:$F$34,2,TRUE),IF(AND(71&lt;=Z7582,Z7582&lt;107),VLOOKUP($W7582,日射量と図３!$E$6:$G$34,3,TRUE),IF(AND(107&lt;=Z7582,Z7582&lt;143),VLOOKUP($W7582,日射量と図３!$E$6:$H$34,4,TRUE),VLOOKUP($W7582,日射量と図３!$E$6:$I$34,5,TRUE))))))</f>
        <v/>
      </c>
      <c r="AC7582" s="382" t="str">
        <f t="shared" si="1431"/>
        <v/>
      </c>
      <c r="AD7582" s="382" t="str">
        <f t="shared" si="1432"/>
        <v/>
      </c>
    </row>
    <row r="7583" spans="11:30" ht="13.5" customHeight="1">
      <c r="K7583" s="4">
        <f t="shared" si="1428"/>
        <v>4</v>
      </c>
      <c r="L7583" s="34">
        <v>43567</v>
      </c>
      <c r="M7583" s="4">
        <v>316</v>
      </c>
      <c r="N7583" s="4">
        <v>20</v>
      </c>
      <c r="O7583" s="31">
        <v>0.79166666666666663</v>
      </c>
      <c r="P7583" s="35">
        <v>14.870000000000001</v>
      </c>
      <c r="Q7583" s="36">
        <f t="shared" si="1429"/>
        <v>16</v>
      </c>
      <c r="R7583" s="4">
        <f t="shared" si="1430"/>
        <v>1.129999999999999</v>
      </c>
      <c r="S7583" s="31">
        <f t="shared" si="1433"/>
        <v>0.23586805555555557</v>
      </c>
      <c r="T7583" s="31">
        <f t="shared" si="1434"/>
        <v>0.75912037037037028</v>
      </c>
      <c r="U7583" s="4">
        <f t="shared" si="1435"/>
        <v>0</v>
      </c>
      <c r="V7583" s="4" t="str">
        <f t="shared" si="1436"/>
        <v/>
      </c>
      <c r="W7583" s="18" t="str">
        <f>IF(V7583="","",VLOOKUP(L7583,日射量と図３!$A$4:$C$368,3,TRUE)*238.85/100)</f>
        <v/>
      </c>
      <c r="X7583" s="4" t="str">
        <f t="shared" si="1437"/>
        <v/>
      </c>
      <c r="Y7583" s="4" t="str">
        <f t="shared" ref="Y7583:Y7646" si="1438">IF(V7583="","",$AH$30*V7583/(($AG$18/$AH$18)*X7583))</f>
        <v/>
      </c>
      <c r="Z7583" s="4" t="str">
        <f t="shared" ref="Z7583:Z7646" si="1439">IF(V7583="","",$AH$30*V7583/(($AG$19/$AH$19)*X7583))</f>
        <v/>
      </c>
      <c r="AA7583" s="4" t="str">
        <f>IF($V7583="","",IF(Y7583&lt;36,0,IF(AND(36&lt;=Y7583,Y7583&lt;71),VLOOKUP($W7583,日射量と図３!$E$6:$F$34,2,TRUE),IF(AND(71&lt;=Y7583,Y7583&lt;107),VLOOKUP($W7583,日射量と図３!$E$6:$G$34,3,TRUE),IF(AND(107&lt;=Y7583,Y7583&lt;143),VLOOKUP($W7583,日射量と図３!$E$6:$H$34,4,TRUE),VLOOKUP($W7583,日射量と図３!$E$6:$I$34,5,TRUE))))))</f>
        <v/>
      </c>
      <c r="AB7583" s="4" t="str">
        <f>IF($V7583="","",IF(Z7583&lt;36,0,IF(AND(36&lt;=Z7583,Z7583&lt;71),VLOOKUP($W7583,日射量と図３!$E$6:$F$34,2,TRUE),IF(AND(71&lt;=Z7583,Z7583&lt;107),VLOOKUP($W7583,日射量と図３!$E$6:$G$34,3,TRUE),IF(AND(107&lt;=Z7583,Z7583&lt;143),VLOOKUP($W7583,日射量と図３!$E$6:$H$34,4,TRUE),VLOOKUP($W7583,日射量と図３!$E$6:$I$34,5,TRUE))))))</f>
        <v/>
      </c>
      <c r="AC7583" s="382" t="str">
        <f t="shared" si="1431"/>
        <v/>
      </c>
      <c r="AD7583" s="382" t="str">
        <f t="shared" si="1432"/>
        <v/>
      </c>
    </row>
    <row r="7584" spans="11:30" ht="13.5" customHeight="1">
      <c r="K7584" s="4">
        <f t="shared" si="1428"/>
        <v>4</v>
      </c>
      <c r="L7584" s="34">
        <v>43567</v>
      </c>
      <c r="M7584" s="4">
        <v>316</v>
      </c>
      <c r="N7584" s="4">
        <v>21</v>
      </c>
      <c r="O7584" s="31">
        <v>0.83333333333333337</v>
      </c>
      <c r="P7584" s="35">
        <v>14.23</v>
      </c>
      <c r="Q7584" s="36">
        <f t="shared" si="1429"/>
        <v>16</v>
      </c>
      <c r="R7584" s="4">
        <f t="shared" si="1430"/>
        <v>1.7699999999999996</v>
      </c>
      <c r="S7584" s="31">
        <f t="shared" si="1433"/>
        <v>0.23586805555555557</v>
      </c>
      <c r="T7584" s="31">
        <f t="shared" si="1434"/>
        <v>0.75912037037037028</v>
      </c>
      <c r="U7584" s="4">
        <f t="shared" si="1435"/>
        <v>0</v>
      </c>
      <c r="V7584" s="4" t="str">
        <f t="shared" si="1436"/>
        <v/>
      </c>
      <c r="W7584" s="18" t="str">
        <f>IF(V7584="","",VLOOKUP(L7584,日射量と図３!$A$4:$C$368,3,TRUE)*238.85/100)</f>
        <v/>
      </c>
      <c r="X7584" s="4" t="str">
        <f t="shared" si="1437"/>
        <v/>
      </c>
      <c r="Y7584" s="4" t="str">
        <f t="shared" si="1438"/>
        <v/>
      </c>
      <c r="Z7584" s="4" t="str">
        <f t="shared" si="1439"/>
        <v/>
      </c>
      <c r="AA7584" s="4" t="str">
        <f>IF($V7584="","",IF(Y7584&lt;36,0,IF(AND(36&lt;=Y7584,Y7584&lt;71),VLOOKUP($W7584,日射量と図３!$E$6:$F$34,2,TRUE),IF(AND(71&lt;=Y7584,Y7584&lt;107),VLOOKUP($W7584,日射量と図３!$E$6:$G$34,3,TRUE),IF(AND(107&lt;=Y7584,Y7584&lt;143),VLOOKUP($W7584,日射量と図３!$E$6:$H$34,4,TRUE),VLOOKUP($W7584,日射量と図３!$E$6:$I$34,5,TRUE))))))</f>
        <v/>
      </c>
      <c r="AB7584" s="4" t="str">
        <f>IF($V7584="","",IF(Z7584&lt;36,0,IF(AND(36&lt;=Z7584,Z7584&lt;71),VLOOKUP($W7584,日射量と図３!$E$6:$F$34,2,TRUE),IF(AND(71&lt;=Z7584,Z7584&lt;107),VLOOKUP($W7584,日射量と図３!$E$6:$G$34,3,TRUE),IF(AND(107&lt;=Z7584,Z7584&lt;143),VLOOKUP($W7584,日射量と図３!$E$6:$H$34,4,TRUE),VLOOKUP($W7584,日射量と図３!$E$6:$I$34,5,TRUE))))))</f>
        <v/>
      </c>
      <c r="AC7584" s="382" t="str">
        <f t="shared" si="1431"/>
        <v/>
      </c>
      <c r="AD7584" s="382" t="str">
        <f t="shared" si="1432"/>
        <v/>
      </c>
    </row>
    <row r="7585" spans="11:30" ht="13.5" customHeight="1">
      <c r="K7585" s="4">
        <f t="shared" si="1428"/>
        <v>4</v>
      </c>
      <c r="L7585" s="34">
        <v>43567</v>
      </c>
      <c r="M7585" s="4">
        <v>316</v>
      </c>
      <c r="N7585" s="4">
        <v>22</v>
      </c>
      <c r="O7585" s="31">
        <v>0.875</v>
      </c>
      <c r="P7585" s="35">
        <v>13.620000000000001</v>
      </c>
      <c r="Q7585" s="36">
        <f t="shared" si="1429"/>
        <v>16</v>
      </c>
      <c r="R7585" s="4">
        <f t="shared" si="1430"/>
        <v>2.379999999999999</v>
      </c>
      <c r="S7585" s="31">
        <f t="shared" si="1433"/>
        <v>0.23586805555555557</v>
      </c>
      <c r="T7585" s="31">
        <f t="shared" si="1434"/>
        <v>0.75912037037037028</v>
      </c>
      <c r="U7585" s="4">
        <f t="shared" si="1435"/>
        <v>0</v>
      </c>
      <c r="V7585" s="4" t="str">
        <f t="shared" si="1436"/>
        <v/>
      </c>
      <c r="W7585" s="18" t="str">
        <f>IF(V7585="","",VLOOKUP(L7585,日射量と図３!$A$4:$C$368,3,TRUE)*238.85/100)</f>
        <v/>
      </c>
      <c r="X7585" s="4" t="str">
        <f t="shared" si="1437"/>
        <v/>
      </c>
      <c r="Y7585" s="4" t="str">
        <f t="shared" si="1438"/>
        <v/>
      </c>
      <c r="Z7585" s="4" t="str">
        <f t="shared" si="1439"/>
        <v/>
      </c>
      <c r="AA7585" s="4" t="str">
        <f>IF($V7585="","",IF(Y7585&lt;36,0,IF(AND(36&lt;=Y7585,Y7585&lt;71),VLOOKUP($W7585,日射量と図３!$E$6:$F$34,2,TRUE),IF(AND(71&lt;=Y7585,Y7585&lt;107),VLOOKUP($W7585,日射量と図３!$E$6:$G$34,3,TRUE),IF(AND(107&lt;=Y7585,Y7585&lt;143),VLOOKUP($W7585,日射量と図３!$E$6:$H$34,4,TRUE),VLOOKUP($W7585,日射量と図３!$E$6:$I$34,5,TRUE))))))</f>
        <v/>
      </c>
      <c r="AB7585" s="4" t="str">
        <f>IF($V7585="","",IF(Z7585&lt;36,0,IF(AND(36&lt;=Z7585,Z7585&lt;71),VLOOKUP($W7585,日射量と図３!$E$6:$F$34,2,TRUE),IF(AND(71&lt;=Z7585,Z7585&lt;107),VLOOKUP($W7585,日射量と図３!$E$6:$G$34,3,TRUE),IF(AND(107&lt;=Z7585,Z7585&lt;143),VLOOKUP($W7585,日射量と図３!$E$6:$H$34,4,TRUE),VLOOKUP($W7585,日射量と図３!$E$6:$I$34,5,TRUE))))))</f>
        <v/>
      </c>
      <c r="AC7585" s="382" t="str">
        <f t="shared" si="1431"/>
        <v/>
      </c>
      <c r="AD7585" s="382" t="str">
        <f t="shared" si="1432"/>
        <v/>
      </c>
    </row>
    <row r="7586" spans="11:30" ht="13.5" customHeight="1">
      <c r="K7586" s="4">
        <f t="shared" si="1428"/>
        <v>4</v>
      </c>
      <c r="L7586" s="34">
        <v>43567</v>
      </c>
      <c r="M7586" s="4">
        <v>316</v>
      </c>
      <c r="N7586" s="4">
        <v>23</v>
      </c>
      <c r="O7586" s="31">
        <v>0.91666666666666663</v>
      </c>
      <c r="P7586" s="35">
        <v>13.030000000000001</v>
      </c>
      <c r="Q7586" s="36">
        <f t="shared" si="1429"/>
        <v>13</v>
      </c>
      <c r="R7586" s="4">
        <f t="shared" si="1430"/>
        <v>0</v>
      </c>
      <c r="S7586" s="31">
        <f t="shared" si="1433"/>
        <v>0.23586805555555557</v>
      </c>
      <c r="T7586" s="31">
        <f t="shared" si="1434"/>
        <v>0.75912037037037028</v>
      </c>
      <c r="U7586" s="4">
        <f t="shared" si="1435"/>
        <v>0</v>
      </c>
      <c r="V7586" s="4" t="str">
        <f t="shared" si="1436"/>
        <v/>
      </c>
      <c r="W7586" s="18" t="str">
        <f>IF(V7586="","",VLOOKUP(L7586,日射量と図３!$A$4:$C$368,3,TRUE)*238.85/100)</f>
        <v/>
      </c>
      <c r="X7586" s="4" t="str">
        <f t="shared" si="1437"/>
        <v/>
      </c>
      <c r="Y7586" s="4" t="str">
        <f t="shared" si="1438"/>
        <v/>
      </c>
      <c r="Z7586" s="4" t="str">
        <f t="shared" si="1439"/>
        <v/>
      </c>
      <c r="AA7586" s="4" t="str">
        <f>IF($V7586="","",IF(Y7586&lt;36,0,IF(AND(36&lt;=Y7586,Y7586&lt;71),VLOOKUP($W7586,日射量と図３!$E$6:$F$34,2,TRUE),IF(AND(71&lt;=Y7586,Y7586&lt;107),VLOOKUP($W7586,日射量と図３!$E$6:$G$34,3,TRUE),IF(AND(107&lt;=Y7586,Y7586&lt;143),VLOOKUP($W7586,日射量と図３!$E$6:$H$34,4,TRUE),VLOOKUP($W7586,日射量と図３!$E$6:$I$34,5,TRUE))))))</f>
        <v/>
      </c>
      <c r="AB7586" s="4" t="str">
        <f>IF($V7586="","",IF(Z7586&lt;36,0,IF(AND(36&lt;=Z7586,Z7586&lt;71),VLOOKUP($W7586,日射量と図３!$E$6:$F$34,2,TRUE),IF(AND(71&lt;=Z7586,Z7586&lt;107),VLOOKUP($W7586,日射量と図３!$E$6:$G$34,3,TRUE),IF(AND(107&lt;=Z7586,Z7586&lt;143),VLOOKUP($W7586,日射量と図３!$E$6:$H$34,4,TRUE),VLOOKUP($W7586,日射量と図３!$E$6:$I$34,5,TRUE))))))</f>
        <v/>
      </c>
      <c r="AC7586" s="382" t="str">
        <f t="shared" si="1431"/>
        <v/>
      </c>
      <c r="AD7586" s="382" t="str">
        <f t="shared" si="1432"/>
        <v/>
      </c>
    </row>
    <row r="7587" spans="11:30" ht="13.5" customHeight="1">
      <c r="K7587" s="4">
        <f t="shared" si="1428"/>
        <v>4</v>
      </c>
      <c r="L7587" s="34">
        <v>43567</v>
      </c>
      <c r="M7587" s="4">
        <v>316</v>
      </c>
      <c r="N7587" s="4">
        <v>24</v>
      </c>
      <c r="O7587" s="31">
        <v>0.95833333333333337</v>
      </c>
      <c r="P7587" s="35">
        <v>12.46</v>
      </c>
      <c r="Q7587" s="36">
        <f t="shared" si="1429"/>
        <v>13</v>
      </c>
      <c r="R7587" s="4">
        <f t="shared" si="1430"/>
        <v>0.53999999999999915</v>
      </c>
      <c r="S7587" s="31">
        <f t="shared" si="1433"/>
        <v>0.23586805555555557</v>
      </c>
      <c r="T7587" s="31">
        <f t="shared" si="1434"/>
        <v>0.75912037037037028</v>
      </c>
      <c r="U7587" s="4">
        <f t="shared" si="1435"/>
        <v>0</v>
      </c>
      <c r="V7587" s="4" t="str">
        <f t="shared" si="1436"/>
        <v/>
      </c>
      <c r="W7587" s="18" t="str">
        <f>IF(V7587="","",VLOOKUP(L7587,日射量と図３!$A$4:$C$368,3,TRUE)*238.85/100)</f>
        <v/>
      </c>
      <c r="X7587" s="4" t="str">
        <f t="shared" si="1437"/>
        <v/>
      </c>
      <c r="Y7587" s="4" t="str">
        <f t="shared" si="1438"/>
        <v/>
      </c>
      <c r="Z7587" s="4" t="str">
        <f t="shared" si="1439"/>
        <v/>
      </c>
      <c r="AA7587" s="4" t="str">
        <f>IF($V7587="","",IF(Y7587&lt;36,0,IF(AND(36&lt;=Y7587,Y7587&lt;71),VLOOKUP($W7587,日射量と図３!$E$6:$F$34,2,TRUE),IF(AND(71&lt;=Y7587,Y7587&lt;107),VLOOKUP($W7587,日射量と図３!$E$6:$G$34,3,TRUE),IF(AND(107&lt;=Y7587,Y7587&lt;143),VLOOKUP($W7587,日射量と図３!$E$6:$H$34,4,TRUE),VLOOKUP($W7587,日射量と図３!$E$6:$I$34,5,TRUE))))))</f>
        <v/>
      </c>
      <c r="AB7587" s="4" t="str">
        <f>IF($V7587="","",IF(Z7587&lt;36,0,IF(AND(36&lt;=Z7587,Z7587&lt;71),VLOOKUP($W7587,日射量と図３!$E$6:$F$34,2,TRUE),IF(AND(71&lt;=Z7587,Z7587&lt;107),VLOOKUP($W7587,日射量と図３!$E$6:$G$34,3,TRUE),IF(AND(107&lt;=Z7587,Z7587&lt;143),VLOOKUP($W7587,日射量と図３!$E$6:$H$34,4,TRUE),VLOOKUP($W7587,日射量と図３!$E$6:$I$34,5,TRUE))))))</f>
        <v/>
      </c>
      <c r="AC7587" s="382" t="str">
        <f t="shared" si="1431"/>
        <v/>
      </c>
      <c r="AD7587" s="382" t="str">
        <f t="shared" si="1432"/>
        <v/>
      </c>
    </row>
    <row r="7588" spans="11:30" ht="13.5" customHeight="1">
      <c r="K7588" s="4">
        <f t="shared" si="1428"/>
        <v>4</v>
      </c>
      <c r="L7588" s="34">
        <v>43568</v>
      </c>
      <c r="M7588" s="4">
        <v>317</v>
      </c>
      <c r="N7588" s="4">
        <v>1</v>
      </c>
      <c r="O7588" s="31">
        <v>0</v>
      </c>
      <c r="P7588" s="35">
        <v>12.03</v>
      </c>
      <c r="Q7588" s="36">
        <f t="shared" si="1429"/>
        <v>13</v>
      </c>
      <c r="R7588" s="4">
        <f t="shared" si="1430"/>
        <v>0.97000000000000064</v>
      </c>
      <c r="S7588" s="31">
        <f t="shared" si="1433"/>
        <v>0.23586805555555557</v>
      </c>
      <c r="T7588" s="31">
        <f t="shared" si="1434"/>
        <v>0.75912037037037028</v>
      </c>
      <c r="U7588" s="4">
        <f t="shared" si="1435"/>
        <v>0</v>
      </c>
      <c r="V7588" s="4">
        <f t="shared" si="1436"/>
        <v>6.2200000000000006</v>
      </c>
      <c r="W7588" s="18">
        <f>IF(V7588="","",VLOOKUP(L7588,日射量と図３!$A$4:$C$368,3,TRUE)*238.85/100)</f>
        <v>40.604500000000002</v>
      </c>
      <c r="X7588" s="4">
        <f t="shared" si="1437"/>
        <v>13</v>
      </c>
      <c r="Y7588" s="4">
        <f t="shared" si="1438"/>
        <v>2.9912697692307693</v>
      </c>
      <c r="Z7588" s="4">
        <f t="shared" si="1439"/>
        <v>3.3719768307692313</v>
      </c>
      <c r="AA7588" s="4">
        <f>IF($V7588="","",IF(Y7588&lt;36,0,IF(AND(36&lt;=Y7588,Y7588&lt;71),VLOOKUP($W7588,日射量と図３!$E$6:$F$34,2,TRUE),IF(AND(71&lt;=Y7588,Y7588&lt;107),VLOOKUP($W7588,日射量と図３!$E$6:$G$34,3,TRUE),IF(AND(107&lt;=Y7588,Y7588&lt;143),VLOOKUP($W7588,日射量と図３!$E$6:$H$34,4,TRUE),VLOOKUP($W7588,日射量と図３!$E$6:$I$34,5,TRUE))))))</f>
        <v>0</v>
      </c>
      <c r="AB7588" s="4">
        <f>IF($V7588="","",IF(Z7588&lt;36,0,IF(AND(36&lt;=Z7588,Z7588&lt;71),VLOOKUP($W7588,日射量と図３!$E$6:$F$34,2,TRUE),IF(AND(71&lt;=Z7588,Z7588&lt;107),VLOOKUP($W7588,日射量と図３!$E$6:$G$34,3,TRUE),IF(AND(107&lt;=Z7588,Z7588&lt;143),VLOOKUP($W7588,日射量と図３!$E$6:$H$34,4,TRUE),VLOOKUP($W7588,日射量と図３!$E$6:$I$34,5,TRUE))))))</f>
        <v>0</v>
      </c>
      <c r="AC7588" s="382">
        <f t="shared" si="1431"/>
        <v>0</v>
      </c>
      <c r="AD7588" s="382">
        <f t="shared" si="1432"/>
        <v>0</v>
      </c>
    </row>
    <row r="7589" spans="11:30" ht="13.5" customHeight="1">
      <c r="K7589" s="4">
        <f t="shared" si="1428"/>
        <v>4</v>
      </c>
      <c r="L7589" s="34">
        <v>43568</v>
      </c>
      <c r="M7589" s="4">
        <v>317</v>
      </c>
      <c r="N7589" s="4">
        <v>2</v>
      </c>
      <c r="O7589" s="31">
        <v>4.1666666666666664E-2</v>
      </c>
      <c r="P7589" s="35">
        <v>11.59</v>
      </c>
      <c r="Q7589" s="36">
        <f t="shared" si="1429"/>
        <v>13</v>
      </c>
      <c r="R7589" s="4">
        <f t="shared" si="1430"/>
        <v>1.4100000000000001</v>
      </c>
      <c r="S7589" s="31">
        <f t="shared" si="1433"/>
        <v>0.23586805555555557</v>
      </c>
      <c r="T7589" s="31">
        <f t="shared" si="1434"/>
        <v>0.75912037037037028</v>
      </c>
      <c r="U7589" s="4">
        <f t="shared" si="1435"/>
        <v>0</v>
      </c>
      <c r="V7589" s="4" t="str">
        <f t="shared" si="1436"/>
        <v/>
      </c>
      <c r="W7589" s="18" t="str">
        <f>IF(V7589="","",VLOOKUP(L7589,日射量と図３!$A$4:$C$368,3,TRUE)*238.85/100)</f>
        <v/>
      </c>
      <c r="X7589" s="4" t="str">
        <f t="shared" si="1437"/>
        <v/>
      </c>
      <c r="Y7589" s="4" t="str">
        <f t="shared" si="1438"/>
        <v/>
      </c>
      <c r="Z7589" s="4" t="str">
        <f t="shared" si="1439"/>
        <v/>
      </c>
      <c r="AA7589" s="4" t="str">
        <f>IF($V7589="","",IF(Y7589&lt;36,0,IF(AND(36&lt;=Y7589,Y7589&lt;71),VLOOKUP($W7589,日射量と図３!$E$6:$F$34,2,TRUE),IF(AND(71&lt;=Y7589,Y7589&lt;107),VLOOKUP($W7589,日射量と図３!$E$6:$G$34,3,TRUE),IF(AND(107&lt;=Y7589,Y7589&lt;143),VLOOKUP($W7589,日射量と図３!$E$6:$H$34,4,TRUE),VLOOKUP($W7589,日射量と図３!$E$6:$I$34,5,TRUE))))))</f>
        <v/>
      </c>
      <c r="AB7589" s="4" t="str">
        <f>IF($V7589="","",IF(Z7589&lt;36,0,IF(AND(36&lt;=Z7589,Z7589&lt;71),VLOOKUP($W7589,日射量と図３!$E$6:$F$34,2,TRUE),IF(AND(71&lt;=Z7589,Z7589&lt;107),VLOOKUP($W7589,日射量と図３!$E$6:$G$34,3,TRUE),IF(AND(107&lt;=Z7589,Z7589&lt;143),VLOOKUP($W7589,日射量と図３!$E$6:$H$34,4,TRUE),VLOOKUP($W7589,日射量と図３!$E$6:$I$34,5,TRUE))))))</f>
        <v/>
      </c>
      <c r="AC7589" s="382" t="str">
        <f t="shared" si="1431"/>
        <v/>
      </c>
      <c r="AD7589" s="382" t="str">
        <f t="shared" si="1432"/>
        <v/>
      </c>
    </row>
    <row r="7590" spans="11:30" ht="13.5" customHeight="1">
      <c r="K7590" s="4">
        <f t="shared" si="1428"/>
        <v>4</v>
      </c>
      <c r="L7590" s="34">
        <v>43568</v>
      </c>
      <c r="M7590" s="4">
        <v>317</v>
      </c>
      <c r="N7590" s="4">
        <v>3</v>
      </c>
      <c r="O7590" s="31">
        <v>8.3333333333333329E-2</v>
      </c>
      <c r="P7590" s="35">
        <v>11.04</v>
      </c>
      <c r="Q7590" s="36">
        <f t="shared" si="1429"/>
        <v>13</v>
      </c>
      <c r="R7590" s="4">
        <f t="shared" si="1430"/>
        <v>1.9600000000000009</v>
      </c>
      <c r="S7590" s="31">
        <f t="shared" si="1433"/>
        <v>0.23586805555555557</v>
      </c>
      <c r="T7590" s="31">
        <f t="shared" si="1434"/>
        <v>0.75912037037037028</v>
      </c>
      <c r="U7590" s="4">
        <f t="shared" si="1435"/>
        <v>0</v>
      </c>
      <c r="V7590" s="4" t="str">
        <f t="shared" si="1436"/>
        <v/>
      </c>
      <c r="W7590" s="18" t="str">
        <f>IF(V7590="","",VLOOKUP(L7590,日射量と図３!$A$4:$C$368,3,TRUE)*238.85/100)</f>
        <v/>
      </c>
      <c r="X7590" s="4" t="str">
        <f t="shared" si="1437"/>
        <v/>
      </c>
      <c r="Y7590" s="4" t="str">
        <f t="shared" si="1438"/>
        <v/>
      </c>
      <c r="Z7590" s="4" t="str">
        <f t="shared" si="1439"/>
        <v/>
      </c>
      <c r="AA7590" s="4" t="str">
        <f>IF($V7590="","",IF(Y7590&lt;36,0,IF(AND(36&lt;=Y7590,Y7590&lt;71),VLOOKUP($W7590,日射量と図３!$E$6:$F$34,2,TRUE),IF(AND(71&lt;=Y7590,Y7590&lt;107),VLOOKUP($W7590,日射量と図３!$E$6:$G$34,3,TRUE),IF(AND(107&lt;=Y7590,Y7590&lt;143),VLOOKUP($W7590,日射量と図３!$E$6:$H$34,4,TRUE),VLOOKUP($W7590,日射量と図３!$E$6:$I$34,5,TRUE))))))</f>
        <v/>
      </c>
      <c r="AB7590" s="4" t="str">
        <f>IF($V7590="","",IF(Z7590&lt;36,0,IF(AND(36&lt;=Z7590,Z7590&lt;71),VLOOKUP($W7590,日射量と図３!$E$6:$F$34,2,TRUE),IF(AND(71&lt;=Z7590,Z7590&lt;107),VLOOKUP($W7590,日射量と図３!$E$6:$G$34,3,TRUE),IF(AND(107&lt;=Z7590,Z7590&lt;143),VLOOKUP($W7590,日射量と図３!$E$6:$H$34,4,TRUE),VLOOKUP($W7590,日射量と図３!$E$6:$I$34,5,TRUE))))))</f>
        <v/>
      </c>
      <c r="AC7590" s="382" t="str">
        <f t="shared" si="1431"/>
        <v/>
      </c>
      <c r="AD7590" s="382" t="str">
        <f t="shared" si="1432"/>
        <v/>
      </c>
    </row>
    <row r="7591" spans="11:30" ht="13.5" customHeight="1">
      <c r="K7591" s="4">
        <f t="shared" si="1428"/>
        <v>4</v>
      </c>
      <c r="L7591" s="34">
        <v>43568</v>
      </c>
      <c r="M7591" s="4">
        <v>317</v>
      </c>
      <c r="N7591" s="4">
        <v>4</v>
      </c>
      <c r="O7591" s="31">
        <v>0.125</v>
      </c>
      <c r="P7591" s="35">
        <v>10.500000000000002</v>
      </c>
      <c r="Q7591" s="36">
        <f t="shared" si="1429"/>
        <v>13</v>
      </c>
      <c r="R7591" s="4">
        <f t="shared" si="1430"/>
        <v>2.4999999999999982</v>
      </c>
      <c r="S7591" s="31">
        <f t="shared" si="1433"/>
        <v>0.23586805555555557</v>
      </c>
      <c r="T7591" s="31">
        <f t="shared" si="1434"/>
        <v>0.75912037037037028</v>
      </c>
      <c r="U7591" s="4">
        <f t="shared" si="1435"/>
        <v>0</v>
      </c>
      <c r="V7591" s="4" t="str">
        <f t="shared" si="1436"/>
        <v/>
      </c>
      <c r="W7591" s="18" t="str">
        <f>IF(V7591="","",VLOOKUP(L7591,日射量と図３!$A$4:$C$368,3,TRUE)*238.85/100)</f>
        <v/>
      </c>
      <c r="X7591" s="4" t="str">
        <f t="shared" si="1437"/>
        <v/>
      </c>
      <c r="Y7591" s="4" t="str">
        <f t="shared" si="1438"/>
        <v/>
      </c>
      <c r="Z7591" s="4" t="str">
        <f t="shared" si="1439"/>
        <v/>
      </c>
      <c r="AA7591" s="4" t="str">
        <f>IF($V7591="","",IF(Y7591&lt;36,0,IF(AND(36&lt;=Y7591,Y7591&lt;71),VLOOKUP($W7591,日射量と図３!$E$6:$F$34,2,TRUE),IF(AND(71&lt;=Y7591,Y7591&lt;107),VLOOKUP($W7591,日射量と図３!$E$6:$G$34,3,TRUE),IF(AND(107&lt;=Y7591,Y7591&lt;143),VLOOKUP($W7591,日射量と図３!$E$6:$H$34,4,TRUE),VLOOKUP($W7591,日射量と図３!$E$6:$I$34,5,TRUE))))))</f>
        <v/>
      </c>
      <c r="AB7591" s="4" t="str">
        <f>IF($V7591="","",IF(Z7591&lt;36,0,IF(AND(36&lt;=Z7591,Z7591&lt;71),VLOOKUP($W7591,日射量と図３!$E$6:$F$34,2,TRUE),IF(AND(71&lt;=Z7591,Z7591&lt;107),VLOOKUP($W7591,日射量と図３!$E$6:$G$34,3,TRUE),IF(AND(107&lt;=Z7591,Z7591&lt;143),VLOOKUP($W7591,日射量と図３!$E$6:$H$34,4,TRUE),VLOOKUP($W7591,日射量と図３!$E$6:$I$34,5,TRUE))))))</f>
        <v/>
      </c>
      <c r="AC7591" s="382" t="str">
        <f t="shared" si="1431"/>
        <v/>
      </c>
      <c r="AD7591" s="382" t="str">
        <f t="shared" si="1432"/>
        <v/>
      </c>
    </row>
    <row r="7592" spans="11:30" ht="13.5" customHeight="1">
      <c r="K7592" s="4">
        <f t="shared" si="1428"/>
        <v>4</v>
      </c>
      <c r="L7592" s="34">
        <v>43568</v>
      </c>
      <c r="M7592" s="4">
        <v>317</v>
      </c>
      <c r="N7592" s="4">
        <v>5</v>
      </c>
      <c r="O7592" s="31">
        <v>0.16666666666666666</v>
      </c>
      <c r="P7592" s="35">
        <v>10.11</v>
      </c>
      <c r="Q7592" s="36">
        <f t="shared" si="1429"/>
        <v>15</v>
      </c>
      <c r="R7592" s="4">
        <f t="shared" si="1430"/>
        <v>4.8900000000000006</v>
      </c>
      <c r="S7592" s="31">
        <f t="shared" si="1433"/>
        <v>0.23586805555555557</v>
      </c>
      <c r="T7592" s="31">
        <f t="shared" si="1434"/>
        <v>0.75912037037037028</v>
      </c>
      <c r="U7592" s="4">
        <f t="shared" si="1435"/>
        <v>0</v>
      </c>
      <c r="V7592" s="4" t="str">
        <f t="shared" si="1436"/>
        <v/>
      </c>
      <c r="W7592" s="18" t="str">
        <f>IF(V7592="","",VLOOKUP(L7592,日射量と図３!$A$4:$C$368,3,TRUE)*238.85/100)</f>
        <v/>
      </c>
      <c r="X7592" s="4" t="str">
        <f t="shared" si="1437"/>
        <v/>
      </c>
      <c r="Y7592" s="4" t="str">
        <f t="shared" si="1438"/>
        <v/>
      </c>
      <c r="Z7592" s="4" t="str">
        <f t="shared" si="1439"/>
        <v/>
      </c>
      <c r="AA7592" s="4" t="str">
        <f>IF($V7592="","",IF(Y7592&lt;36,0,IF(AND(36&lt;=Y7592,Y7592&lt;71),VLOOKUP($W7592,日射量と図３!$E$6:$F$34,2,TRUE),IF(AND(71&lt;=Y7592,Y7592&lt;107),VLOOKUP($W7592,日射量と図３!$E$6:$G$34,3,TRUE),IF(AND(107&lt;=Y7592,Y7592&lt;143),VLOOKUP($W7592,日射量と図３!$E$6:$H$34,4,TRUE),VLOOKUP($W7592,日射量と図３!$E$6:$I$34,5,TRUE))))))</f>
        <v/>
      </c>
      <c r="AB7592" s="4" t="str">
        <f>IF($V7592="","",IF(Z7592&lt;36,0,IF(AND(36&lt;=Z7592,Z7592&lt;71),VLOOKUP($W7592,日射量と図３!$E$6:$F$34,2,TRUE),IF(AND(71&lt;=Z7592,Z7592&lt;107),VLOOKUP($W7592,日射量と図３!$E$6:$G$34,3,TRUE),IF(AND(107&lt;=Z7592,Z7592&lt;143),VLOOKUP($W7592,日射量と図３!$E$6:$H$34,4,TRUE),VLOOKUP($W7592,日射量と図３!$E$6:$I$34,5,TRUE))))))</f>
        <v/>
      </c>
      <c r="AC7592" s="382" t="str">
        <f t="shared" si="1431"/>
        <v/>
      </c>
      <c r="AD7592" s="382" t="str">
        <f t="shared" si="1432"/>
        <v/>
      </c>
    </row>
    <row r="7593" spans="11:30" ht="13.5" customHeight="1">
      <c r="K7593" s="4">
        <f t="shared" si="1428"/>
        <v>4</v>
      </c>
      <c r="L7593" s="34">
        <v>43568</v>
      </c>
      <c r="M7593" s="4">
        <v>317</v>
      </c>
      <c r="N7593" s="4">
        <v>6</v>
      </c>
      <c r="O7593" s="31">
        <v>0.20833333333333334</v>
      </c>
      <c r="P7593" s="35">
        <v>9.77</v>
      </c>
      <c r="Q7593" s="36">
        <f t="shared" si="1429"/>
        <v>15</v>
      </c>
      <c r="R7593" s="4">
        <f t="shared" si="1430"/>
        <v>5.23</v>
      </c>
      <c r="S7593" s="31">
        <f t="shared" si="1433"/>
        <v>0.23586805555555557</v>
      </c>
      <c r="T7593" s="31">
        <f t="shared" si="1434"/>
        <v>0.75912037037037028</v>
      </c>
      <c r="U7593" s="4">
        <f t="shared" si="1435"/>
        <v>0</v>
      </c>
      <c r="V7593" s="4" t="str">
        <f t="shared" si="1436"/>
        <v/>
      </c>
      <c r="W7593" s="18" t="str">
        <f>IF(V7593="","",VLOOKUP(L7593,日射量と図３!$A$4:$C$368,3,TRUE)*238.85/100)</f>
        <v/>
      </c>
      <c r="X7593" s="4" t="str">
        <f t="shared" si="1437"/>
        <v/>
      </c>
      <c r="Y7593" s="4" t="str">
        <f t="shared" si="1438"/>
        <v/>
      </c>
      <c r="Z7593" s="4" t="str">
        <f t="shared" si="1439"/>
        <v/>
      </c>
      <c r="AA7593" s="4" t="str">
        <f>IF($V7593="","",IF(Y7593&lt;36,0,IF(AND(36&lt;=Y7593,Y7593&lt;71),VLOOKUP($W7593,日射量と図３!$E$6:$F$34,2,TRUE),IF(AND(71&lt;=Y7593,Y7593&lt;107),VLOOKUP($W7593,日射量と図３!$E$6:$G$34,3,TRUE),IF(AND(107&lt;=Y7593,Y7593&lt;143),VLOOKUP($W7593,日射量と図３!$E$6:$H$34,4,TRUE),VLOOKUP($W7593,日射量と図３!$E$6:$I$34,5,TRUE))))))</f>
        <v/>
      </c>
      <c r="AB7593" s="4" t="str">
        <f>IF($V7593="","",IF(Z7593&lt;36,0,IF(AND(36&lt;=Z7593,Z7593&lt;71),VLOOKUP($W7593,日射量と図３!$E$6:$F$34,2,TRUE),IF(AND(71&lt;=Z7593,Z7593&lt;107),VLOOKUP($W7593,日射量と図３!$E$6:$G$34,3,TRUE),IF(AND(107&lt;=Z7593,Z7593&lt;143),VLOOKUP($W7593,日射量と図３!$E$6:$H$34,4,TRUE),VLOOKUP($W7593,日射量と図３!$E$6:$I$34,5,TRUE))))))</f>
        <v/>
      </c>
      <c r="AC7593" s="382" t="str">
        <f t="shared" si="1431"/>
        <v/>
      </c>
      <c r="AD7593" s="382" t="str">
        <f t="shared" si="1432"/>
        <v/>
      </c>
    </row>
    <row r="7594" spans="11:30" ht="13.5" customHeight="1">
      <c r="K7594" s="4">
        <f t="shared" si="1428"/>
        <v>4</v>
      </c>
      <c r="L7594" s="34">
        <v>43568</v>
      </c>
      <c r="M7594" s="4">
        <v>317</v>
      </c>
      <c r="N7594" s="4">
        <v>7</v>
      </c>
      <c r="O7594" s="31">
        <v>0.25</v>
      </c>
      <c r="P7594" s="35">
        <v>9.82</v>
      </c>
      <c r="Q7594" s="36">
        <f t="shared" si="1429"/>
        <v>15</v>
      </c>
      <c r="R7594" s="4">
        <f t="shared" si="1430"/>
        <v>5.18</v>
      </c>
      <c r="S7594" s="31">
        <f t="shared" si="1433"/>
        <v>0.23586805555555557</v>
      </c>
      <c r="T7594" s="31">
        <f t="shared" si="1434"/>
        <v>0.75912037037037028</v>
      </c>
      <c r="U7594" s="4">
        <f t="shared" si="1435"/>
        <v>5.18</v>
      </c>
      <c r="V7594" s="4" t="str">
        <f t="shared" si="1436"/>
        <v/>
      </c>
      <c r="W7594" s="18" t="str">
        <f>IF(V7594="","",VLOOKUP(L7594,日射量と図３!$A$4:$C$368,3,TRUE)*238.85/100)</f>
        <v/>
      </c>
      <c r="X7594" s="4" t="str">
        <f t="shared" si="1437"/>
        <v/>
      </c>
      <c r="Y7594" s="4" t="str">
        <f t="shared" si="1438"/>
        <v/>
      </c>
      <c r="Z7594" s="4" t="str">
        <f t="shared" si="1439"/>
        <v/>
      </c>
      <c r="AA7594" s="4" t="str">
        <f>IF($V7594="","",IF(Y7594&lt;36,0,IF(AND(36&lt;=Y7594,Y7594&lt;71),VLOOKUP($W7594,日射量と図３!$E$6:$F$34,2,TRUE),IF(AND(71&lt;=Y7594,Y7594&lt;107),VLOOKUP($W7594,日射量と図３!$E$6:$G$34,3,TRUE),IF(AND(107&lt;=Y7594,Y7594&lt;143),VLOOKUP($W7594,日射量と図３!$E$6:$H$34,4,TRUE),VLOOKUP($W7594,日射量と図３!$E$6:$I$34,5,TRUE))))))</f>
        <v/>
      </c>
      <c r="AB7594" s="4" t="str">
        <f>IF($V7594="","",IF(Z7594&lt;36,0,IF(AND(36&lt;=Z7594,Z7594&lt;71),VLOOKUP($W7594,日射量と図３!$E$6:$F$34,2,TRUE),IF(AND(71&lt;=Z7594,Z7594&lt;107),VLOOKUP($W7594,日射量と図３!$E$6:$G$34,3,TRUE),IF(AND(107&lt;=Z7594,Z7594&lt;143),VLOOKUP($W7594,日射量と図３!$E$6:$H$34,4,TRUE),VLOOKUP($W7594,日射量と図３!$E$6:$I$34,5,TRUE))))))</f>
        <v/>
      </c>
      <c r="AC7594" s="382" t="str">
        <f t="shared" si="1431"/>
        <v/>
      </c>
      <c r="AD7594" s="382" t="str">
        <f t="shared" si="1432"/>
        <v/>
      </c>
    </row>
    <row r="7595" spans="11:30" ht="13.5" customHeight="1">
      <c r="K7595" s="4">
        <f t="shared" si="1428"/>
        <v>4</v>
      </c>
      <c r="L7595" s="34">
        <v>43568</v>
      </c>
      <c r="M7595" s="4">
        <v>317</v>
      </c>
      <c r="N7595" s="4">
        <v>8</v>
      </c>
      <c r="O7595" s="31">
        <v>0.29166666666666669</v>
      </c>
      <c r="P7595" s="35">
        <v>10.959999999999999</v>
      </c>
      <c r="Q7595" s="36">
        <f t="shared" si="1429"/>
        <v>12</v>
      </c>
      <c r="R7595" s="4">
        <f t="shared" si="1430"/>
        <v>1.0400000000000009</v>
      </c>
      <c r="S7595" s="31">
        <f t="shared" si="1433"/>
        <v>0.23586805555555557</v>
      </c>
      <c r="T7595" s="31">
        <f t="shared" si="1434"/>
        <v>0.75912037037037028</v>
      </c>
      <c r="U7595" s="4">
        <f t="shared" si="1435"/>
        <v>1.0400000000000009</v>
      </c>
      <c r="V7595" s="4" t="str">
        <f t="shared" si="1436"/>
        <v/>
      </c>
      <c r="W7595" s="18" t="str">
        <f>IF(V7595="","",VLOOKUP(L7595,日射量と図３!$A$4:$C$368,3,TRUE)*238.85/100)</f>
        <v/>
      </c>
      <c r="X7595" s="4" t="str">
        <f t="shared" si="1437"/>
        <v/>
      </c>
      <c r="Y7595" s="4" t="str">
        <f t="shared" si="1438"/>
        <v/>
      </c>
      <c r="Z7595" s="4" t="str">
        <f t="shared" si="1439"/>
        <v/>
      </c>
      <c r="AA7595" s="4" t="str">
        <f>IF($V7595="","",IF(Y7595&lt;36,0,IF(AND(36&lt;=Y7595,Y7595&lt;71),VLOOKUP($W7595,日射量と図３!$E$6:$F$34,2,TRUE),IF(AND(71&lt;=Y7595,Y7595&lt;107),VLOOKUP($W7595,日射量と図３!$E$6:$G$34,3,TRUE),IF(AND(107&lt;=Y7595,Y7595&lt;143),VLOOKUP($W7595,日射量と図３!$E$6:$H$34,4,TRUE),VLOOKUP($W7595,日射量と図３!$E$6:$I$34,5,TRUE))))))</f>
        <v/>
      </c>
      <c r="AB7595" s="4" t="str">
        <f>IF($V7595="","",IF(Z7595&lt;36,0,IF(AND(36&lt;=Z7595,Z7595&lt;71),VLOOKUP($W7595,日射量と図３!$E$6:$F$34,2,TRUE),IF(AND(71&lt;=Z7595,Z7595&lt;107),VLOOKUP($W7595,日射量と図３!$E$6:$G$34,3,TRUE),IF(AND(107&lt;=Z7595,Z7595&lt;143),VLOOKUP($W7595,日射量と図３!$E$6:$H$34,4,TRUE),VLOOKUP($W7595,日射量と図３!$E$6:$I$34,5,TRUE))))))</f>
        <v/>
      </c>
      <c r="AC7595" s="382" t="str">
        <f t="shared" si="1431"/>
        <v/>
      </c>
      <c r="AD7595" s="382" t="str">
        <f t="shared" si="1432"/>
        <v/>
      </c>
    </row>
    <row r="7596" spans="11:30" ht="13.5" customHeight="1">
      <c r="K7596" s="4">
        <f t="shared" si="1428"/>
        <v>4</v>
      </c>
      <c r="L7596" s="34">
        <v>43568</v>
      </c>
      <c r="M7596" s="4">
        <v>317</v>
      </c>
      <c r="N7596" s="4">
        <v>9</v>
      </c>
      <c r="O7596" s="31">
        <v>0.33333333333333331</v>
      </c>
      <c r="P7596" s="35">
        <v>12.34</v>
      </c>
      <c r="Q7596" s="36">
        <f t="shared" si="1429"/>
        <v>12</v>
      </c>
      <c r="R7596" s="4">
        <f t="shared" si="1430"/>
        <v>0</v>
      </c>
      <c r="S7596" s="31">
        <f t="shared" si="1433"/>
        <v>0.23586805555555557</v>
      </c>
      <c r="T7596" s="31">
        <f t="shared" si="1434"/>
        <v>0.75912037037037028</v>
      </c>
      <c r="U7596" s="4">
        <f t="shared" si="1435"/>
        <v>0</v>
      </c>
      <c r="V7596" s="4" t="str">
        <f t="shared" si="1436"/>
        <v/>
      </c>
      <c r="W7596" s="18" t="str">
        <f>IF(V7596="","",VLOOKUP(L7596,日射量と図３!$A$4:$C$368,3,TRUE)*238.85/100)</f>
        <v/>
      </c>
      <c r="X7596" s="4" t="str">
        <f t="shared" si="1437"/>
        <v/>
      </c>
      <c r="Y7596" s="4" t="str">
        <f t="shared" si="1438"/>
        <v/>
      </c>
      <c r="Z7596" s="4" t="str">
        <f t="shared" si="1439"/>
        <v/>
      </c>
      <c r="AA7596" s="4" t="str">
        <f>IF($V7596="","",IF(Y7596&lt;36,0,IF(AND(36&lt;=Y7596,Y7596&lt;71),VLOOKUP($W7596,日射量と図３!$E$6:$F$34,2,TRUE),IF(AND(71&lt;=Y7596,Y7596&lt;107),VLOOKUP($W7596,日射量と図３!$E$6:$G$34,3,TRUE),IF(AND(107&lt;=Y7596,Y7596&lt;143),VLOOKUP($W7596,日射量と図３!$E$6:$H$34,4,TRUE),VLOOKUP($W7596,日射量と図３!$E$6:$I$34,5,TRUE))))))</f>
        <v/>
      </c>
      <c r="AB7596" s="4" t="str">
        <f>IF($V7596="","",IF(Z7596&lt;36,0,IF(AND(36&lt;=Z7596,Z7596&lt;71),VLOOKUP($W7596,日射量と図３!$E$6:$F$34,2,TRUE),IF(AND(71&lt;=Z7596,Z7596&lt;107),VLOOKUP($W7596,日射量と図３!$E$6:$G$34,3,TRUE),IF(AND(107&lt;=Z7596,Z7596&lt;143),VLOOKUP($W7596,日射量と図３!$E$6:$H$34,4,TRUE),VLOOKUP($W7596,日射量と図３!$E$6:$I$34,5,TRUE))))))</f>
        <v/>
      </c>
      <c r="AC7596" s="382" t="str">
        <f t="shared" si="1431"/>
        <v/>
      </c>
      <c r="AD7596" s="382" t="str">
        <f t="shared" si="1432"/>
        <v/>
      </c>
    </row>
    <row r="7597" spans="11:30" ht="13.5" customHeight="1">
      <c r="K7597" s="4">
        <f t="shared" si="1428"/>
        <v>4</v>
      </c>
      <c r="L7597" s="34">
        <v>43568</v>
      </c>
      <c r="M7597" s="4">
        <v>317</v>
      </c>
      <c r="N7597" s="4">
        <v>10</v>
      </c>
      <c r="O7597" s="31">
        <v>0.375</v>
      </c>
      <c r="P7597" s="35">
        <v>14.209999999999999</v>
      </c>
      <c r="Q7597" s="36">
        <f t="shared" si="1429"/>
        <v>12</v>
      </c>
      <c r="R7597" s="4">
        <f t="shared" si="1430"/>
        <v>0</v>
      </c>
      <c r="S7597" s="31">
        <f t="shared" si="1433"/>
        <v>0.23586805555555557</v>
      </c>
      <c r="T7597" s="31">
        <f t="shared" si="1434"/>
        <v>0.75912037037037028</v>
      </c>
      <c r="U7597" s="4">
        <f t="shared" si="1435"/>
        <v>0</v>
      </c>
      <c r="V7597" s="4" t="str">
        <f t="shared" si="1436"/>
        <v/>
      </c>
      <c r="W7597" s="18" t="str">
        <f>IF(V7597="","",VLOOKUP(L7597,日射量と図３!$A$4:$C$368,3,TRUE)*238.85/100)</f>
        <v/>
      </c>
      <c r="X7597" s="4" t="str">
        <f t="shared" si="1437"/>
        <v/>
      </c>
      <c r="Y7597" s="4" t="str">
        <f t="shared" si="1438"/>
        <v/>
      </c>
      <c r="Z7597" s="4" t="str">
        <f t="shared" si="1439"/>
        <v/>
      </c>
      <c r="AA7597" s="4" t="str">
        <f>IF($V7597="","",IF(Y7597&lt;36,0,IF(AND(36&lt;=Y7597,Y7597&lt;71),VLOOKUP($W7597,日射量と図３!$E$6:$F$34,2,TRUE),IF(AND(71&lt;=Y7597,Y7597&lt;107),VLOOKUP($W7597,日射量と図３!$E$6:$G$34,3,TRUE),IF(AND(107&lt;=Y7597,Y7597&lt;143),VLOOKUP($W7597,日射量と図３!$E$6:$H$34,4,TRUE),VLOOKUP($W7597,日射量と図３!$E$6:$I$34,5,TRUE))))))</f>
        <v/>
      </c>
      <c r="AB7597" s="4" t="str">
        <f>IF($V7597="","",IF(Z7597&lt;36,0,IF(AND(36&lt;=Z7597,Z7597&lt;71),VLOOKUP($W7597,日射量と図３!$E$6:$F$34,2,TRUE),IF(AND(71&lt;=Z7597,Z7597&lt;107),VLOOKUP($W7597,日射量と図３!$E$6:$G$34,3,TRUE),IF(AND(107&lt;=Z7597,Z7597&lt;143),VLOOKUP($W7597,日射量と図３!$E$6:$H$34,4,TRUE),VLOOKUP($W7597,日射量と図３!$E$6:$I$34,5,TRUE))))))</f>
        <v/>
      </c>
      <c r="AC7597" s="382" t="str">
        <f t="shared" si="1431"/>
        <v/>
      </c>
      <c r="AD7597" s="382" t="str">
        <f t="shared" si="1432"/>
        <v/>
      </c>
    </row>
    <row r="7598" spans="11:30" ht="13.5" customHeight="1">
      <c r="K7598" s="4">
        <f t="shared" si="1428"/>
        <v>4</v>
      </c>
      <c r="L7598" s="34">
        <v>43568</v>
      </c>
      <c r="M7598" s="4">
        <v>317</v>
      </c>
      <c r="N7598" s="4">
        <v>11</v>
      </c>
      <c r="O7598" s="31">
        <v>0.41666666666666669</v>
      </c>
      <c r="P7598" s="35">
        <v>15.790000000000001</v>
      </c>
      <c r="Q7598" s="36">
        <f t="shared" si="1429"/>
        <v>12</v>
      </c>
      <c r="R7598" s="4">
        <f t="shared" si="1430"/>
        <v>0</v>
      </c>
      <c r="S7598" s="31">
        <f t="shared" si="1433"/>
        <v>0.23586805555555557</v>
      </c>
      <c r="T7598" s="31">
        <f t="shared" si="1434"/>
        <v>0.75912037037037028</v>
      </c>
      <c r="U7598" s="4">
        <f t="shared" si="1435"/>
        <v>0</v>
      </c>
      <c r="V7598" s="4" t="str">
        <f t="shared" si="1436"/>
        <v/>
      </c>
      <c r="W7598" s="18" t="str">
        <f>IF(V7598="","",VLOOKUP(L7598,日射量と図３!$A$4:$C$368,3,TRUE)*238.85/100)</f>
        <v/>
      </c>
      <c r="X7598" s="4" t="str">
        <f t="shared" si="1437"/>
        <v/>
      </c>
      <c r="Y7598" s="4" t="str">
        <f t="shared" si="1438"/>
        <v/>
      </c>
      <c r="Z7598" s="4" t="str">
        <f t="shared" si="1439"/>
        <v/>
      </c>
      <c r="AA7598" s="4" t="str">
        <f>IF($V7598="","",IF(Y7598&lt;36,0,IF(AND(36&lt;=Y7598,Y7598&lt;71),VLOOKUP($W7598,日射量と図３!$E$6:$F$34,2,TRUE),IF(AND(71&lt;=Y7598,Y7598&lt;107),VLOOKUP($W7598,日射量と図３!$E$6:$G$34,3,TRUE),IF(AND(107&lt;=Y7598,Y7598&lt;143),VLOOKUP($W7598,日射量と図３!$E$6:$H$34,4,TRUE),VLOOKUP($W7598,日射量と図３!$E$6:$I$34,5,TRUE))))))</f>
        <v/>
      </c>
      <c r="AB7598" s="4" t="str">
        <f>IF($V7598="","",IF(Z7598&lt;36,0,IF(AND(36&lt;=Z7598,Z7598&lt;71),VLOOKUP($W7598,日射量と図３!$E$6:$F$34,2,TRUE),IF(AND(71&lt;=Z7598,Z7598&lt;107),VLOOKUP($W7598,日射量と図３!$E$6:$G$34,3,TRUE),IF(AND(107&lt;=Z7598,Z7598&lt;143),VLOOKUP($W7598,日射量と図３!$E$6:$H$34,4,TRUE),VLOOKUP($W7598,日射量と図３!$E$6:$I$34,5,TRUE))))))</f>
        <v/>
      </c>
      <c r="AC7598" s="382" t="str">
        <f t="shared" si="1431"/>
        <v/>
      </c>
      <c r="AD7598" s="382" t="str">
        <f t="shared" si="1432"/>
        <v/>
      </c>
    </row>
    <row r="7599" spans="11:30" ht="13.5" customHeight="1">
      <c r="K7599" s="4">
        <f t="shared" si="1428"/>
        <v>4</v>
      </c>
      <c r="L7599" s="34">
        <v>43568</v>
      </c>
      <c r="M7599" s="4">
        <v>317</v>
      </c>
      <c r="N7599" s="4">
        <v>12</v>
      </c>
      <c r="O7599" s="31">
        <v>0.45833333333333331</v>
      </c>
      <c r="P7599" s="35">
        <v>16.89</v>
      </c>
      <c r="Q7599" s="36">
        <f t="shared" si="1429"/>
        <v>12</v>
      </c>
      <c r="R7599" s="4">
        <f t="shared" si="1430"/>
        <v>0</v>
      </c>
      <c r="S7599" s="31">
        <f t="shared" si="1433"/>
        <v>0.23586805555555557</v>
      </c>
      <c r="T7599" s="31">
        <f t="shared" si="1434"/>
        <v>0.75912037037037028</v>
      </c>
      <c r="U7599" s="4">
        <f t="shared" si="1435"/>
        <v>0</v>
      </c>
      <c r="V7599" s="4" t="str">
        <f t="shared" si="1436"/>
        <v/>
      </c>
      <c r="W7599" s="18" t="str">
        <f>IF(V7599="","",VLOOKUP(L7599,日射量と図３!$A$4:$C$368,3,TRUE)*238.85/100)</f>
        <v/>
      </c>
      <c r="X7599" s="4" t="str">
        <f t="shared" si="1437"/>
        <v/>
      </c>
      <c r="Y7599" s="4" t="str">
        <f t="shared" si="1438"/>
        <v/>
      </c>
      <c r="Z7599" s="4" t="str">
        <f t="shared" si="1439"/>
        <v/>
      </c>
      <c r="AA7599" s="4" t="str">
        <f>IF($V7599="","",IF(Y7599&lt;36,0,IF(AND(36&lt;=Y7599,Y7599&lt;71),VLOOKUP($W7599,日射量と図３!$E$6:$F$34,2,TRUE),IF(AND(71&lt;=Y7599,Y7599&lt;107),VLOOKUP($W7599,日射量と図３!$E$6:$G$34,3,TRUE),IF(AND(107&lt;=Y7599,Y7599&lt;143),VLOOKUP($W7599,日射量と図３!$E$6:$H$34,4,TRUE),VLOOKUP($W7599,日射量と図３!$E$6:$I$34,5,TRUE))))))</f>
        <v/>
      </c>
      <c r="AB7599" s="4" t="str">
        <f>IF($V7599="","",IF(Z7599&lt;36,0,IF(AND(36&lt;=Z7599,Z7599&lt;71),VLOOKUP($W7599,日射量と図３!$E$6:$F$34,2,TRUE),IF(AND(71&lt;=Z7599,Z7599&lt;107),VLOOKUP($W7599,日射量と図３!$E$6:$G$34,3,TRUE),IF(AND(107&lt;=Z7599,Z7599&lt;143),VLOOKUP($W7599,日射量と図３!$E$6:$H$34,4,TRUE),VLOOKUP($W7599,日射量と図３!$E$6:$I$34,5,TRUE))))))</f>
        <v/>
      </c>
      <c r="AC7599" s="382" t="str">
        <f t="shared" si="1431"/>
        <v/>
      </c>
      <c r="AD7599" s="382" t="str">
        <f t="shared" si="1432"/>
        <v/>
      </c>
    </row>
    <row r="7600" spans="11:30" ht="13.5" customHeight="1">
      <c r="K7600" s="4">
        <f t="shared" si="1428"/>
        <v>4</v>
      </c>
      <c r="L7600" s="34">
        <v>43568</v>
      </c>
      <c r="M7600" s="4">
        <v>317</v>
      </c>
      <c r="N7600" s="4">
        <v>13</v>
      </c>
      <c r="O7600" s="31">
        <v>0.5</v>
      </c>
      <c r="P7600" s="35">
        <v>17.93</v>
      </c>
      <c r="Q7600" s="36">
        <f t="shared" si="1429"/>
        <v>12</v>
      </c>
      <c r="R7600" s="4">
        <f t="shared" si="1430"/>
        <v>0</v>
      </c>
      <c r="S7600" s="31">
        <f t="shared" si="1433"/>
        <v>0.23586805555555557</v>
      </c>
      <c r="T7600" s="31">
        <f t="shared" si="1434"/>
        <v>0.75912037037037028</v>
      </c>
      <c r="U7600" s="4">
        <f t="shared" si="1435"/>
        <v>0</v>
      </c>
      <c r="V7600" s="4" t="str">
        <f t="shared" si="1436"/>
        <v/>
      </c>
      <c r="W7600" s="18" t="str">
        <f>IF(V7600="","",VLOOKUP(L7600,日射量と図３!$A$4:$C$368,3,TRUE)*238.85/100)</f>
        <v/>
      </c>
      <c r="X7600" s="4" t="str">
        <f t="shared" si="1437"/>
        <v/>
      </c>
      <c r="Y7600" s="4" t="str">
        <f t="shared" si="1438"/>
        <v/>
      </c>
      <c r="Z7600" s="4" t="str">
        <f t="shared" si="1439"/>
        <v/>
      </c>
      <c r="AA7600" s="4" t="str">
        <f>IF($V7600="","",IF(Y7600&lt;36,0,IF(AND(36&lt;=Y7600,Y7600&lt;71),VLOOKUP($W7600,日射量と図３!$E$6:$F$34,2,TRUE),IF(AND(71&lt;=Y7600,Y7600&lt;107),VLOOKUP($W7600,日射量と図３!$E$6:$G$34,3,TRUE),IF(AND(107&lt;=Y7600,Y7600&lt;143),VLOOKUP($W7600,日射量と図３!$E$6:$H$34,4,TRUE),VLOOKUP($W7600,日射量と図３!$E$6:$I$34,5,TRUE))))))</f>
        <v/>
      </c>
      <c r="AB7600" s="4" t="str">
        <f>IF($V7600="","",IF(Z7600&lt;36,0,IF(AND(36&lt;=Z7600,Z7600&lt;71),VLOOKUP($W7600,日射量と図３!$E$6:$F$34,2,TRUE),IF(AND(71&lt;=Z7600,Z7600&lt;107),VLOOKUP($W7600,日射量と図３!$E$6:$G$34,3,TRUE),IF(AND(107&lt;=Z7600,Z7600&lt;143),VLOOKUP($W7600,日射量と図３!$E$6:$H$34,4,TRUE),VLOOKUP($W7600,日射量と図３!$E$6:$I$34,5,TRUE))))))</f>
        <v/>
      </c>
      <c r="AC7600" s="382" t="str">
        <f t="shared" si="1431"/>
        <v/>
      </c>
      <c r="AD7600" s="382" t="str">
        <f t="shared" si="1432"/>
        <v/>
      </c>
    </row>
    <row r="7601" spans="11:30" ht="13.5" customHeight="1">
      <c r="K7601" s="4">
        <f t="shared" si="1428"/>
        <v>4</v>
      </c>
      <c r="L7601" s="34">
        <v>43568</v>
      </c>
      <c r="M7601" s="4">
        <v>317</v>
      </c>
      <c r="N7601" s="4">
        <v>14</v>
      </c>
      <c r="O7601" s="31">
        <v>0.54166666666666663</v>
      </c>
      <c r="P7601" s="35">
        <v>18.169999999999998</v>
      </c>
      <c r="Q7601" s="36">
        <f t="shared" si="1429"/>
        <v>12</v>
      </c>
      <c r="R7601" s="4">
        <f t="shared" si="1430"/>
        <v>0</v>
      </c>
      <c r="S7601" s="31">
        <f t="shared" si="1433"/>
        <v>0.23586805555555557</v>
      </c>
      <c r="T7601" s="31">
        <f t="shared" si="1434"/>
        <v>0.75912037037037028</v>
      </c>
      <c r="U7601" s="4">
        <f t="shared" si="1435"/>
        <v>0</v>
      </c>
      <c r="V7601" s="4" t="str">
        <f t="shared" si="1436"/>
        <v/>
      </c>
      <c r="W7601" s="18" t="str">
        <f>IF(V7601="","",VLOOKUP(L7601,日射量と図３!$A$4:$C$368,3,TRUE)*238.85/100)</f>
        <v/>
      </c>
      <c r="X7601" s="4" t="str">
        <f t="shared" si="1437"/>
        <v/>
      </c>
      <c r="Y7601" s="4" t="str">
        <f t="shared" si="1438"/>
        <v/>
      </c>
      <c r="Z7601" s="4" t="str">
        <f t="shared" si="1439"/>
        <v/>
      </c>
      <c r="AA7601" s="4" t="str">
        <f>IF($V7601="","",IF(Y7601&lt;36,0,IF(AND(36&lt;=Y7601,Y7601&lt;71),VLOOKUP($W7601,日射量と図３!$E$6:$F$34,2,TRUE),IF(AND(71&lt;=Y7601,Y7601&lt;107),VLOOKUP($W7601,日射量と図３!$E$6:$G$34,3,TRUE),IF(AND(107&lt;=Y7601,Y7601&lt;143),VLOOKUP($W7601,日射量と図３!$E$6:$H$34,4,TRUE),VLOOKUP($W7601,日射量と図３!$E$6:$I$34,5,TRUE))))))</f>
        <v/>
      </c>
      <c r="AB7601" s="4" t="str">
        <f>IF($V7601="","",IF(Z7601&lt;36,0,IF(AND(36&lt;=Z7601,Z7601&lt;71),VLOOKUP($W7601,日射量と図３!$E$6:$F$34,2,TRUE),IF(AND(71&lt;=Z7601,Z7601&lt;107),VLOOKUP($W7601,日射量と図３!$E$6:$G$34,3,TRUE),IF(AND(107&lt;=Z7601,Z7601&lt;143),VLOOKUP($W7601,日射量と図３!$E$6:$H$34,4,TRUE),VLOOKUP($W7601,日射量と図３!$E$6:$I$34,5,TRUE))))))</f>
        <v/>
      </c>
      <c r="AC7601" s="382" t="str">
        <f t="shared" si="1431"/>
        <v/>
      </c>
      <c r="AD7601" s="382" t="str">
        <f t="shared" si="1432"/>
        <v/>
      </c>
    </row>
    <row r="7602" spans="11:30" ht="13.5" customHeight="1">
      <c r="K7602" s="4">
        <f t="shared" si="1428"/>
        <v>4</v>
      </c>
      <c r="L7602" s="34">
        <v>43568</v>
      </c>
      <c r="M7602" s="4">
        <v>317</v>
      </c>
      <c r="N7602" s="4">
        <v>15</v>
      </c>
      <c r="O7602" s="31">
        <v>0.58333333333333337</v>
      </c>
      <c r="P7602" s="35">
        <v>18.489999999999998</v>
      </c>
      <c r="Q7602" s="36">
        <f t="shared" si="1429"/>
        <v>12</v>
      </c>
      <c r="R7602" s="4">
        <f t="shared" si="1430"/>
        <v>0</v>
      </c>
      <c r="S7602" s="31">
        <f t="shared" si="1433"/>
        <v>0.23586805555555557</v>
      </c>
      <c r="T7602" s="31">
        <f t="shared" si="1434"/>
        <v>0.75912037037037028</v>
      </c>
      <c r="U7602" s="4">
        <f t="shared" si="1435"/>
        <v>0</v>
      </c>
      <c r="V7602" s="4" t="str">
        <f t="shared" si="1436"/>
        <v/>
      </c>
      <c r="W7602" s="18" t="str">
        <f>IF(V7602="","",VLOOKUP(L7602,日射量と図３!$A$4:$C$368,3,TRUE)*238.85/100)</f>
        <v/>
      </c>
      <c r="X7602" s="4" t="str">
        <f t="shared" si="1437"/>
        <v/>
      </c>
      <c r="Y7602" s="4" t="str">
        <f t="shared" si="1438"/>
        <v/>
      </c>
      <c r="Z7602" s="4" t="str">
        <f t="shared" si="1439"/>
        <v/>
      </c>
      <c r="AA7602" s="4" t="str">
        <f>IF($V7602="","",IF(Y7602&lt;36,0,IF(AND(36&lt;=Y7602,Y7602&lt;71),VLOOKUP($W7602,日射量と図３!$E$6:$F$34,2,TRUE),IF(AND(71&lt;=Y7602,Y7602&lt;107),VLOOKUP($W7602,日射量と図３!$E$6:$G$34,3,TRUE),IF(AND(107&lt;=Y7602,Y7602&lt;143),VLOOKUP($W7602,日射量と図３!$E$6:$H$34,4,TRUE),VLOOKUP($W7602,日射量と図３!$E$6:$I$34,5,TRUE))))))</f>
        <v/>
      </c>
      <c r="AB7602" s="4" t="str">
        <f>IF($V7602="","",IF(Z7602&lt;36,0,IF(AND(36&lt;=Z7602,Z7602&lt;71),VLOOKUP($W7602,日射量と図３!$E$6:$F$34,2,TRUE),IF(AND(71&lt;=Z7602,Z7602&lt;107),VLOOKUP($W7602,日射量と図３!$E$6:$G$34,3,TRUE),IF(AND(107&lt;=Z7602,Z7602&lt;143),VLOOKUP($W7602,日射量と図３!$E$6:$H$34,4,TRUE),VLOOKUP($W7602,日射量と図３!$E$6:$I$34,5,TRUE))))))</f>
        <v/>
      </c>
      <c r="AC7602" s="382" t="str">
        <f t="shared" si="1431"/>
        <v/>
      </c>
      <c r="AD7602" s="382" t="str">
        <f t="shared" si="1432"/>
        <v/>
      </c>
    </row>
    <row r="7603" spans="11:30" ht="13.5" customHeight="1">
      <c r="K7603" s="4">
        <f t="shared" si="1428"/>
        <v>4</v>
      </c>
      <c r="L7603" s="34">
        <v>43568</v>
      </c>
      <c r="M7603" s="4">
        <v>317</v>
      </c>
      <c r="N7603" s="4">
        <v>16</v>
      </c>
      <c r="O7603" s="31">
        <v>0.625</v>
      </c>
      <c r="P7603" s="35">
        <v>18.39</v>
      </c>
      <c r="Q7603" s="36">
        <f t="shared" si="1429"/>
        <v>16</v>
      </c>
      <c r="R7603" s="4">
        <f t="shared" si="1430"/>
        <v>0</v>
      </c>
      <c r="S7603" s="31">
        <f t="shared" si="1433"/>
        <v>0.23586805555555557</v>
      </c>
      <c r="T7603" s="31">
        <f t="shared" si="1434"/>
        <v>0.75912037037037028</v>
      </c>
      <c r="U7603" s="4">
        <f t="shared" si="1435"/>
        <v>0</v>
      </c>
      <c r="V7603" s="4" t="str">
        <f t="shared" si="1436"/>
        <v/>
      </c>
      <c r="W7603" s="18" t="str">
        <f>IF(V7603="","",VLOOKUP(L7603,日射量と図３!$A$4:$C$368,3,TRUE)*238.85/100)</f>
        <v/>
      </c>
      <c r="X7603" s="4" t="str">
        <f t="shared" si="1437"/>
        <v/>
      </c>
      <c r="Y7603" s="4" t="str">
        <f t="shared" si="1438"/>
        <v/>
      </c>
      <c r="Z7603" s="4" t="str">
        <f t="shared" si="1439"/>
        <v/>
      </c>
      <c r="AA7603" s="4" t="str">
        <f>IF($V7603="","",IF(Y7603&lt;36,0,IF(AND(36&lt;=Y7603,Y7603&lt;71),VLOOKUP($W7603,日射量と図３!$E$6:$F$34,2,TRUE),IF(AND(71&lt;=Y7603,Y7603&lt;107),VLOOKUP($W7603,日射量と図３!$E$6:$G$34,3,TRUE),IF(AND(107&lt;=Y7603,Y7603&lt;143),VLOOKUP($W7603,日射量と図３!$E$6:$H$34,4,TRUE),VLOOKUP($W7603,日射量と図３!$E$6:$I$34,5,TRUE))))))</f>
        <v/>
      </c>
      <c r="AB7603" s="4" t="str">
        <f>IF($V7603="","",IF(Z7603&lt;36,0,IF(AND(36&lt;=Z7603,Z7603&lt;71),VLOOKUP($W7603,日射量と図３!$E$6:$F$34,2,TRUE),IF(AND(71&lt;=Z7603,Z7603&lt;107),VLOOKUP($W7603,日射量と図３!$E$6:$G$34,3,TRUE),IF(AND(107&lt;=Z7603,Z7603&lt;143),VLOOKUP($W7603,日射量と図３!$E$6:$H$34,4,TRUE),VLOOKUP($W7603,日射量と図３!$E$6:$I$34,5,TRUE))))))</f>
        <v/>
      </c>
      <c r="AC7603" s="382" t="str">
        <f t="shared" si="1431"/>
        <v/>
      </c>
      <c r="AD7603" s="382" t="str">
        <f t="shared" si="1432"/>
        <v/>
      </c>
    </row>
    <row r="7604" spans="11:30" ht="13.5" customHeight="1">
      <c r="K7604" s="4">
        <f t="shared" si="1428"/>
        <v>4</v>
      </c>
      <c r="L7604" s="34">
        <v>43568</v>
      </c>
      <c r="M7604" s="4">
        <v>317</v>
      </c>
      <c r="N7604" s="4">
        <v>17</v>
      </c>
      <c r="O7604" s="31">
        <v>0.66666666666666663</v>
      </c>
      <c r="P7604" s="35">
        <v>18.07</v>
      </c>
      <c r="Q7604" s="36">
        <f t="shared" si="1429"/>
        <v>16</v>
      </c>
      <c r="R7604" s="4">
        <f t="shared" si="1430"/>
        <v>0</v>
      </c>
      <c r="S7604" s="31">
        <f t="shared" si="1433"/>
        <v>0.23586805555555557</v>
      </c>
      <c r="T7604" s="31">
        <f t="shared" si="1434"/>
        <v>0.75912037037037028</v>
      </c>
      <c r="U7604" s="4">
        <f t="shared" si="1435"/>
        <v>0</v>
      </c>
      <c r="V7604" s="4" t="str">
        <f t="shared" si="1436"/>
        <v/>
      </c>
      <c r="W7604" s="18" t="str">
        <f>IF(V7604="","",VLOOKUP(L7604,日射量と図３!$A$4:$C$368,3,TRUE)*238.85/100)</f>
        <v/>
      </c>
      <c r="X7604" s="4" t="str">
        <f t="shared" si="1437"/>
        <v/>
      </c>
      <c r="Y7604" s="4" t="str">
        <f t="shared" si="1438"/>
        <v/>
      </c>
      <c r="Z7604" s="4" t="str">
        <f t="shared" si="1439"/>
        <v/>
      </c>
      <c r="AA7604" s="4" t="str">
        <f>IF($V7604="","",IF(Y7604&lt;36,0,IF(AND(36&lt;=Y7604,Y7604&lt;71),VLOOKUP($W7604,日射量と図３!$E$6:$F$34,2,TRUE),IF(AND(71&lt;=Y7604,Y7604&lt;107),VLOOKUP($W7604,日射量と図３!$E$6:$G$34,3,TRUE),IF(AND(107&lt;=Y7604,Y7604&lt;143),VLOOKUP($W7604,日射量と図３!$E$6:$H$34,4,TRUE),VLOOKUP($W7604,日射量と図３!$E$6:$I$34,5,TRUE))))))</f>
        <v/>
      </c>
      <c r="AB7604" s="4" t="str">
        <f>IF($V7604="","",IF(Z7604&lt;36,0,IF(AND(36&lt;=Z7604,Z7604&lt;71),VLOOKUP($W7604,日射量と図３!$E$6:$F$34,2,TRUE),IF(AND(71&lt;=Z7604,Z7604&lt;107),VLOOKUP($W7604,日射量と図３!$E$6:$G$34,3,TRUE),IF(AND(107&lt;=Z7604,Z7604&lt;143),VLOOKUP($W7604,日射量と図３!$E$6:$H$34,4,TRUE),VLOOKUP($W7604,日射量と図３!$E$6:$I$34,5,TRUE))))))</f>
        <v/>
      </c>
      <c r="AC7604" s="382" t="str">
        <f t="shared" si="1431"/>
        <v/>
      </c>
      <c r="AD7604" s="382" t="str">
        <f t="shared" si="1432"/>
        <v/>
      </c>
    </row>
    <row r="7605" spans="11:30" ht="13.5" customHeight="1">
      <c r="K7605" s="4">
        <f t="shared" si="1428"/>
        <v>4</v>
      </c>
      <c r="L7605" s="34">
        <v>43568</v>
      </c>
      <c r="M7605" s="4">
        <v>317</v>
      </c>
      <c r="N7605" s="4">
        <v>18</v>
      </c>
      <c r="O7605" s="31">
        <v>0.70833333333333337</v>
      </c>
      <c r="P7605" s="35">
        <v>17.350000000000001</v>
      </c>
      <c r="Q7605" s="36">
        <f t="shared" si="1429"/>
        <v>16</v>
      </c>
      <c r="R7605" s="4">
        <f t="shared" si="1430"/>
        <v>0</v>
      </c>
      <c r="S7605" s="31">
        <f t="shared" si="1433"/>
        <v>0.23586805555555557</v>
      </c>
      <c r="T7605" s="31">
        <f t="shared" si="1434"/>
        <v>0.75912037037037028</v>
      </c>
      <c r="U7605" s="4">
        <f t="shared" si="1435"/>
        <v>0</v>
      </c>
      <c r="V7605" s="4" t="str">
        <f t="shared" si="1436"/>
        <v/>
      </c>
      <c r="W7605" s="18" t="str">
        <f>IF(V7605="","",VLOOKUP(L7605,日射量と図３!$A$4:$C$368,3,TRUE)*238.85/100)</f>
        <v/>
      </c>
      <c r="X7605" s="4" t="str">
        <f t="shared" si="1437"/>
        <v/>
      </c>
      <c r="Y7605" s="4" t="str">
        <f t="shared" si="1438"/>
        <v/>
      </c>
      <c r="Z7605" s="4" t="str">
        <f t="shared" si="1439"/>
        <v/>
      </c>
      <c r="AA7605" s="4" t="str">
        <f>IF($V7605="","",IF(Y7605&lt;36,0,IF(AND(36&lt;=Y7605,Y7605&lt;71),VLOOKUP($W7605,日射量と図３!$E$6:$F$34,2,TRUE),IF(AND(71&lt;=Y7605,Y7605&lt;107),VLOOKUP($W7605,日射量と図３!$E$6:$G$34,3,TRUE),IF(AND(107&lt;=Y7605,Y7605&lt;143),VLOOKUP($W7605,日射量と図３!$E$6:$H$34,4,TRUE),VLOOKUP($W7605,日射量と図３!$E$6:$I$34,5,TRUE))))))</f>
        <v/>
      </c>
      <c r="AB7605" s="4" t="str">
        <f>IF($V7605="","",IF(Z7605&lt;36,0,IF(AND(36&lt;=Z7605,Z7605&lt;71),VLOOKUP($W7605,日射量と図３!$E$6:$F$34,2,TRUE),IF(AND(71&lt;=Z7605,Z7605&lt;107),VLOOKUP($W7605,日射量と図３!$E$6:$G$34,3,TRUE),IF(AND(107&lt;=Z7605,Z7605&lt;143),VLOOKUP($W7605,日射量と図３!$E$6:$H$34,4,TRUE),VLOOKUP($W7605,日射量と図３!$E$6:$I$34,5,TRUE))))))</f>
        <v/>
      </c>
      <c r="AC7605" s="382" t="str">
        <f t="shared" si="1431"/>
        <v/>
      </c>
      <c r="AD7605" s="382" t="str">
        <f t="shared" si="1432"/>
        <v/>
      </c>
    </row>
    <row r="7606" spans="11:30" ht="13.5" customHeight="1">
      <c r="K7606" s="4">
        <f t="shared" si="1428"/>
        <v>4</v>
      </c>
      <c r="L7606" s="34">
        <v>43568</v>
      </c>
      <c r="M7606" s="4">
        <v>317</v>
      </c>
      <c r="N7606" s="4">
        <v>19</v>
      </c>
      <c r="O7606" s="31">
        <v>0.75</v>
      </c>
      <c r="P7606" s="35">
        <v>16.45</v>
      </c>
      <c r="Q7606" s="36">
        <f t="shared" si="1429"/>
        <v>16</v>
      </c>
      <c r="R7606" s="4">
        <f t="shared" si="1430"/>
        <v>0</v>
      </c>
      <c r="S7606" s="31">
        <f t="shared" si="1433"/>
        <v>0.23586805555555557</v>
      </c>
      <c r="T7606" s="31">
        <f t="shared" si="1434"/>
        <v>0.75912037037037028</v>
      </c>
      <c r="U7606" s="4">
        <f t="shared" si="1435"/>
        <v>0</v>
      </c>
      <c r="V7606" s="4" t="str">
        <f t="shared" si="1436"/>
        <v/>
      </c>
      <c r="W7606" s="18" t="str">
        <f>IF(V7606="","",VLOOKUP(L7606,日射量と図３!$A$4:$C$368,3,TRUE)*238.85/100)</f>
        <v/>
      </c>
      <c r="X7606" s="4" t="str">
        <f t="shared" si="1437"/>
        <v/>
      </c>
      <c r="Y7606" s="4" t="str">
        <f t="shared" si="1438"/>
        <v/>
      </c>
      <c r="Z7606" s="4" t="str">
        <f t="shared" si="1439"/>
        <v/>
      </c>
      <c r="AA7606" s="4" t="str">
        <f>IF($V7606="","",IF(Y7606&lt;36,0,IF(AND(36&lt;=Y7606,Y7606&lt;71),VLOOKUP($W7606,日射量と図３!$E$6:$F$34,2,TRUE),IF(AND(71&lt;=Y7606,Y7606&lt;107),VLOOKUP($W7606,日射量と図３!$E$6:$G$34,3,TRUE),IF(AND(107&lt;=Y7606,Y7606&lt;143),VLOOKUP($W7606,日射量と図３!$E$6:$H$34,4,TRUE),VLOOKUP($W7606,日射量と図３!$E$6:$I$34,5,TRUE))))))</f>
        <v/>
      </c>
      <c r="AB7606" s="4" t="str">
        <f>IF($V7606="","",IF(Z7606&lt;36,0,IF(AND(36&lt;=Z7606,Z7606&lt;71),VLOOKUP($W7606,日射量と図３!$E$6:$F$34,2,TRUE),IF(AND(71&lt;=Z7606,Z7606&lt;107),VLOOKUP($W7606,日射量と図３!$E$6:$G$34,3,TRUE),IF(AND(107&lt;=Z7606,Z7606&lt;143),VLOOKUP($W7606,日射量と図３!$E$6:$H$34,4,TRUE),VLOOKUP($W7606,日射量と図３!$E$6:$I$34,5,TRUE))))))</f>
        <v/>
      </c>
      <c r="AC7606" s="382" t="str">
        <f t="shared" si="1431"/>
        <v/>
      </c>
      <c r="AD7606" s="382" t="str">
        <f t="shared" si="1432"/>
        <v/>
      </c>
    </row>
    <row r="7607" spans="11:30" ht="13.5" customHeight="1">
      <c r="K7607" s="4">
        <f t="shared" si="1428"/>
        <v>4</v>
      </c>
      <c r="L7607" s="34">
        <v>43568</v>
      </c>
      <c r="M7607" s="4">
        <v>317</v>
      </c>
      <c r="N7607" s="4">
        <v>20</v>
      </c>
      <c r="O7607" s="31">
        <v>0.79166666666666663</v>
      </c>
      <c r="P7607" s="35">
        <v>15.330000000000002</v>
      </c>
      <c r="Q7607" s="36">
        <f t="shared" si="1429"/>
        <v>16</v>
      </c>
      <c r="R7607" s="4">
        <f t="shared" si="1430"/>
        <v>0.66999999999999815</v>
      </c>
      <c r="S7607" s="31">
        <f t="shared" si="1433"/>
        <v>0.23586805555555557</v>
      </c>
      <c r="T7607" s="31">
        <f t="shared" si="1434"/>
        <v>0.75912037037037028</v>
      </c>
      <c r="U7607" s="4">
        <f t="shared" si="1435"/>
        <v>0</v>
      </c>
      <c r="V7607" s="4" t="str">
        <f t="shared" si="1436"/>
        <v/>
      </c>
      <c r="W7607" s="18" t="str">
        <f>IF(V7607="","",VLOOKUP(L7607,日射量と図３!$A$4:$C$368,3,TRUE)*238.85/100)</f>
        <v/>
      </c>
      <c r="X7607" s="4" t="str">
        <f t="shared" si="1437"/>
        <v/>
      </c>
      <c r="Y7607" s="4" t="str">
        <f t="shared" si="1438"/>
        <v/>
      </c>
      <c r="Z7607" s="4" t="str">
        <f t="shared" si="1439"/>
        <v/>
      </c>
      <c r="AA7607" s="4" t="str">
        <f>IF($V7607="","",IF(Y7607&lt;36,0,IF(AND(36&lt;=Y7607,Y7607&lt;71),VLOOKUP($W7607,日射量と図３!$E$6:$F$34,2,TRUE),IF(AND(71&lt;=Y7607,Y7607&lt;107),VLOOKUP($W7607,日射量と図３!$E$6:$G$34,3,TRUE),IF(AND(107&lt;=Y7607,Y7607&lt;143),VLOOKUP($W7607,日射量と図３!$E$6:$H$34,4,TRUE),VLOOKUP($W7607,日射量と図３!$E$6:$I$34,5,TRUE))))))</f>
        <v/>
      </c>
      <c r="AB7607" s="4" t="str">
        <f>IF($V7607="","",IF(Z7607&lt;36,0,IF(AND(36&lt;=Z7607,Z7607&lt;71),VLOOKUP($W7607,日射量と図３!$E$6:$F$34,2,TRUE),IF(AND(71&lt;=Z7607,Z7607&lt;107),VLOOKUP($W7607,日射量と図３!$E$6:$G$34,3,TRUE),IF(AND(107&lt;=Z7607,Z7607&lt;143),VLOOKUP($W7607,日射量と図３!$E$6:$H$34,4,TRUE),VLOOKUP($W7607,日射量と図３!$E$6:$I$34,5,TRUE))))))</f>
        <v/>
      </c>
      <c r="AC7607" s="382" t="str">
        <f t="shared" si="1431"/>
        <v/>
      </c>
      <c r="AD7607" s="382" t="str">
        <f t="shared" si="1432"/>
        <v/>
      </c>
    </row>
    <row r="7608" spans="11:30" ht="13.5" customHeight="1">
      <c r="K7608" s="4">
        <f t="shared" si="1428"/>
        <v>4</v>
      </c>
      <c r="L7608" s="34">
        <v>43568</v>
      </c>
      <c r="M7608" s="4">
        <v>317</v>
      </c>
      <c r="N7608" s="4">
        <v>21</v>
      </c>
      <c r="O7608" s="31">
        <v>0.83333333333333337</v>
      </c>
      <c r="P7608" s="35">
        <v>14.420000000000002</v>
      </c>
      <c r="Q7608" s="36">
        <f t="shared" si="1429"/>
        <v>16</v>
      </c>
      <c r="R7608" s="4">
        <f t="shared" si="1430"/>
        <v>1.5799999999999983</v>
      </c>
      <c r="S7608" s="31">
        <f t="shared" si="1433"/>
        <v>0.23586805555555557</v>
      </c>
      <c r="T7608" s="31">
        <f t="shared" si="1434"/>
        <v>0.75912037037037028</v>
      </c>
      <c r="U7608" s="4">
        <f t="shared" si="1435"/>
        <v>0</v>
      </c>
      <c r="V7608" s="4" t="str">
        <f t="shared" si="1436"/>
        <v/>
      </c>
      <c r="W7608" s="18" t="str">
        <f>IF(V7608="","",VLOOKUP(L7608,日射量と図３!$A$4:$C$368,3,TRUE)*238.85/100)</f>
        <v/>
      </c>
      <c r="X7608" s="4" t="str">
        <f t="shared" si="1437"/>
        <v/>
      </c>
      <c r="Y7608" s="4" t="str">
        <f t="shared" si="1438"/>
        <v/>
      </c>
      <c r="Z7608" s="4" t="str">
        <f t="shared" si="1439"/>
        <v/>
      </c>
      <c r="AA7608" s="4" t="str">
        <f>IF($V7608="","",IF(Y7608&lt;36,0,IF(AND(36&lt;=Y7608,Y7608&lt;71),VLOOKUP($W7608,日射量と図３!$E$6:$F$34,2,TRUE),IF(AND(71&lt;=Y7608,Y7608&lt;107),VLOOKUP($W7608,日射量と図３!$E$6:$G$34,3,TRUE),IF(AND(107&lt;=Y7608,Y7608&lt;143),VLOOKUP($W7608,日射量と図３!$E$6:$H$34,4,TRUE),VLOOKUP($W7608,日射量と図３!$E$6:$I$34,5,TRUE))))))</f>
        <v/>
      </c>
      <c r="AB7608" s="4" t="str">
        <f>IF($V7608="","",IF(Z7608&lt;36,0,IF(AND(36&lt;=Z7608,Z7608&lt;71),VLOOKUP($W7608,日射量と図３!$E$6:$F$34,2,TRUE),IF(AND(71&lt;=Z7608,Z7608&lt;107),VLOOKUP($W7608,日射量と図３!$E$6:$G$34,3,TRUE),IF(AND(107&lt;=Z7608,Z7608&lt;143),VLOOKUP($W7608,日射量と図３!$E$6:$H$34,4,TRUE),VLOOKUP($W7608,日射量と図３!$E$6:$I$34,5,TRUE))))))</f>
        <v/>
      </c>
      <c r="AC7608" s="382" t="str">
        <f t="shared" si="1431"/>
        <v/>
      </c>
      <c r="AD7608" s="382" t="str">
        <f t="shared" si="1432"/>
        <v/>
      </c>
    </row>
    <row r="7609" spans="11:30" ht="13.5" customHeight="1">
      <c r="K7609" s="4">
        <f t="shared" si="1428"/>
        <v>4</v>
      </c>
      <c r="L7609" s="34">
        <v>43568</v>
      </c>
      <c r="M7609" s="4">
        <v>317</v>
      </c>
      <c r="N7609" s="4">
        <v>22</v>
      </c>
      <c r="O7609" s="31">
        <v>0.875</v>
      </c>
      <c r="P7609" s="35">
        <v>13.780000000000001</v>
      </c>
      <c r="Q7609" s="36">
        <f t="shared" si="1429"/>
        <v>16</v>
      </c>
      <c r="R7609" s="4">
        <f t="shared" si="1430"/>
        <v>2.2199999999999989</v>
      </c>
      <c r="S7609" s="31">
        <f t="shared" si="1433"/>
        <v>0.23586805555555557</v>
      </c>
      <c r="T7609" s="31">
        <f t="shared" si="1434"/>
        <v>0.75912037037037028</v>
      </c>
      <c r="U7609" s="4">
        <f t="shared" si="1435"/>
        <v>0</v>
      </c>
      <c r="V7609" s="4" t="str">
        <f t="shared" si="1436"/>
        <v/>
      </c>
      <c r="W7609" s="18" t="str">
        <f>IF(V7609="","",VLOOKUP(L7609,日射量と図３!$A$4:$C$368,3,TRUE)*238.85/100)</f>
        <v/>
      </c>
      <c r="X7609" s="4" t="str">
        <f t="shared" si="1437"/>
        <v/>
      </c>
      <c r="Y7609" s="4" t="str">
        <f t="shared" si="1438"/>
        <v/>
      </c>
      <c r="Z7609" s="4" t="str">
        <f t="shared" si="1439"/>
        <v/>
      </c>
      <c r="AA7609" s="4" t="str">
        <f>IF($V7609="","",IF(Y7609&lt;36,0,IF(AND(36&lt;=Y7609,Y7609&lt;71),VLOOKUP($W7609,日射量と図３!$E$6:$F$34,2,TRUE),IF(AND(71&lt;=Y7609,Y7609&lt;107),VLOOKUP($W7609,日射量と図３!$E$6:$G$34,3,TRUE),IF(AND(107&lt;=Y7609,Y7609&lt;143),VLOOKUP($W7609,日射量と図３!$E$6:$H$34,4,TRUE),VLOOKUP($W7609,日射量と図３!$E$6:$I$34,5,TRUE))))))</f>
        <v/>
      </c>
      <c r="AB7609" s="4" t="str">
        <f>IF($V7609="","",IF(Z7609&lt;36,0,IF(AND(36&lt;=Z7609,Z7609&lt;71),VLOOKUP($W7609,日射量と図３!$E$6:$F$34,2,TRUE),IF(AND(71&lt;=Z7609,Z7609&lt;107),VLOOKUP($W7609,日射量と図３!$E$6:$G$34,3,TRUE),IF(AND(107&lt;=Z7609,Z7609&lt;143),VLOOKUP($W7609,日射量と図３!$E$6:$H$34,4,TRUE),VLOOKUP($W7609,日射量と図３!$E$6:$I$34,5,TRUE))))))</f>
        <v/>
      </c>
      <c r="AC7609" s="382" t="str">
        <f t="shared" si="1431"/>
        <v/>
      </c>
      <c r="AD7609" s="382" t="str">
        <f t="shared" si="1432"/>
        <v/>
      </c>
    </row>
    <row r="7610" spans="11:30" ht="13.5" customHeight="1">
      <c r="K7610" s="4">
        <f t="shared" si="1428"/>
        <v>4</v>
      </c>
      <c r="L7610" s="34">
        <v>43568</v>
      </c>
      <c r="M7610" s="4">
        <v>317</v>
      </c>
      <c r="N7610" s="4">
        <v>23</v>
      </c>
      <c r="O7610" s="31">
        <v>0.91666666666666663</v>
      </c>
      <c r="P7610" s="35">
        <v>13.319999999999999</v>
      </c>
      <c r="Q7610" s="36">
        <f t="shared" si="1429"/>
        <v>13</v>
      </c>
      <c r="R7610" s="4">
        <f t="shared" si="1430"/>
        <v>0</v>
      </c>
      <c r="S7610" s="31">
        <f t="shared" si="1433"/>
        <v>0.23586805555555557</v>
      </c>
      <c r="T7610" s="31">
        <f t="shared" si="1434"/>
        <v>0.75912037037037028</v>
      </c>
      <c r="U7610" s="4">
        <f t="shared" si="1435"/>
        <v>0</v>
      </c>
      <c r="V7610" s="4" t="str">
        <f t="shared" si="1436"/>
        <v/>
      </c>
      <c r="W7610" s="18" t="str">
        <f>IF(V7610="","",VLOOKUP(L7610,日射量と図３!$A$4:$C$368,3,TRUE)*238.85/100)</f>
        <v/>
      </c>
      <c r="X7610" s="4" t="str">
        <f t="shared" si="1437"/>
        <v/>
      </c>
      <c r="Y7610" s="4" t="str">
        <f t="shared" si="1438"/>
        <v/>
      </c>
      <c r="Z7610" s="4" t="str">
        <f t="shared" si="1439"/>
        <v/>
      </c>
      <c r="AA7610" s="4" t="str">
        <f>IF($V7610="","",IF(Y7610&lt;36,0,IF(AND(36&lt;=Y7610,Y7610&lt;71),VLOOKUP($W7610,日射量と図３!$E$6:$F$34,2,TRUE),IF(AND(71&lt;=Y7610,Y7610&lt;107),VLOOKUP($W7610,日射量と図３!$E$6:$G$34,3,TRUE),IF(AND(107&lt;=Y7610,Y7610&lt;143),VLOOKUP($W7610,日射量と図３!$E$6:$H$34,4,TRUE),VLOOKUP($W7610,日射量と図３!$E$6:$I$34,5,TRUE))))))</f>
        <v/>
      </c>
      <c r="AB7610" s="4" t="str">
        <f>IF($V7610="","",IF(Z7610&lt;36,0,IF(AND(36&lt;=Z7610,Z7610&lt;71),VLOOKUP($W7610,日射量と図３!$E$6:$F$34,2,TRUE),IF(AND(71&lt;=Z7610,Z7610&lt;107),VLOOKUP($W7610,日射量と図３!$E$6:$G$34,3,TRUE),IF(AND(107&lt;=Z7610,Z7610&lt;143),VLOOKUP($W7610,日射量と図３!$E$6:$H$34,4,TRUE),VLOOKUP($W7610,日射量と図３!$E$6:$I$34,5,TRUE))))))</f>
        <v/>
      </c>
      <c r="AC7610" s="382" t="str">
        <f t="shared" si="1431"/>
        <v/>
      </c>
      <c r="AD7610" s="382" t="str">
        <f t="shared" si="1432"/>
        <v/>
      </c>
    </row>
    <row r="7611" spans="11:30" ht="13.5" customHeight="1">
      <c r="K7611" s="4">
        <f t="shared" si="1428"/>
        <v>4</v>
      </c>
      <c r="L7611" s="34">
        <v>43568</v>
      </c>
      <c r="M7611" s="4">
        <v>317</v>
      </c>
      <c r="N7611" s="4">
        <v>24</v>
      </c>
      <c r="O7611" s="31">
        <v>0.95833333333333337</v>
      </c>
      <c r="P7611" s="35">
        <v>12.770000000000001</v>
      </c>
      <c r="Q7611" s="36">
        <f t="shared" si="1429"/>
        <v>13</v>
      </c>
      <c r="R7611" s="4">
        <f t="shared" si="1430"/>
        <v>0.22999999999999865</v>
      </c>
      <c r="S7611" s="31">
        <f t="shared" si="1433"/>
        <v>0.23586805555555557</v>
      </c>
      <c r="T7611" s="31">
        <f t="shared" si="1434"/>
        <v>0.75912037037037028</v>
      </c>
      <c r="U7611" s="4">
        <f t="shared" si="1435"/>
        <v>0</v>
      </c>
      <c r="V7611" s="4" t="str">
        <f t="shared" si="1436"/>
        <v/>
      </c>
      <c r="W7611" s="18" t="str">
        <f>IF(V7611="","",VLOOKUP(L7611,日射量と図３!$A$4:$C$368,3,TRUE)*238.85/100)</f>
        <v/>
      </c>
      <c r="X7611" s="4" t="str">
        <f t="shared" si="1437"/>
        <v/>
      </c>
      <c r="Y7611" s="4" t="str">
        <f t="shared" si="1438"/>
        <v/>
      </c>
      <c r="Z7611" s="4" t="str">
        <f t="shared" si="1439"/>
        <v/>
      </c>
      <c r="AA7611" s="4" t="str">
        <f>IF($V7611="","",IF(Y7611&lt;36,0,IF(AND(36&lt;=Y7611,Y7611&lt;71),VLOOKUP($W7611,日射量と図３!$E$6:$F$34,2,TRUE),IF(AND(71&lt;=Y7611,Y7611&lt;107),VLOOKUP($W7611,日射量と図３!$E$6:$G$34,3,TRUE),IF(AND(107&lt;=Y7611,Y7611&lt;143),VLOOKUP($W7611,日射量と図３!$E$6:$H$34,4,TRUE),VLOOKUP($W7611,日射量と図３!$E$6:$I$34,5,TRUE))))))</f>
        <v/>
      </c>
      <c r="AB7611" s="4" t="str">
        <f>IF($V7611="","",IF(Z7611&lt;36,0,IF(AND(36&lt;=Z7611,Z7611&lt;71),VLOOKUP($W7611,日射量と図３!$E$6:$F$34,2,TRUE),IF(AND(71&lt;=Z7611,Z7611&lt;107),VLOOKUP($W7611,日射量と図３!$E$6:$G$34,3,TRUE),IF(AND(107&lt;=Z7611,Z7611&lt;143),VLOOKUP($W7611,日射量と図３!$E$6:$H$34,4,TRUE),VLOOKUP($W7611,日射量と図３!$E$6:$I$34,5,TRUE))))))</f>
        <v/>
      </c>
      <c r="AC7611" s="382" t="str">
        <f t="shared" si="1431"/>
        <v/>
      </c>
      <c r="AD7611" s="382" t="str">
        <f t="shared" si="1432"/>
        <v/>
      </c>
    </row>
    <row r="7612" spans="11:30" ht="13.5" customHeight="1">
      <c r="K7612" s="4">
        <f t="shared" si="1428"/>
        <v>4</v>
      </c>
      <c r="L7612" s="34">
        <v>43569</v>
      </c>
      <c r="M7612" s="4">
        <v>318</v>
      </c>
      <c r="N7612" s="4">
        <v>1</v>
      </c>
      <c r="O7612" s="31">
        <v>0</v>
      </c>
      <c r="P7612" s="35">
        <v>12.440000000000001</v>
      </c>
      <c r="Q7612" s="36">
        <f t="shared" si="1429"/>
        <v>13</v>
      </c>
      <c r="R7612" s="4">
        <f t="shared" si="1430"/>
        <v>0.55999999999999872</v>
      </c>
      <c r="S7612" s="31">
        <f t="shared" si="1433"/>
        <v>0.23586805555555557</v>
      </c>
      <c r="T7612" s="31">
        <f t="shared" si="1434"/>
        <v>0.75912037037037028</v>
      </c>
      <c r="U7612" s="4">
        <f t="shared" si="1435"/>
        <v>0</v>
      </c>
      <c r="V7612" s="4">
        <f t="shared" si="1436"/>
        <v>4.4599999999999973</v>
      </c>
      <c r="W7612" s="18">
        <f>IF(V7612="","",VLOOKUP(L7612,日射量と図３!$A$4:$C$368,3,TRUE)*238.85/100)</f>
        <v>38.216000000000001</v>
      </c>
      <c r="X7612" s="4">
        <f t="shared" si="1437"/>
        <v>13</v>
      </c>
      <c r="Y7612" s="4">
        <f t="shared" si="1438"/>
        <v>2.1448654615384597</v>
      </c>
      <c r="Z7612" s="4">
        <f t="shared" si="1439"/>
        <v>2.4178483384615368</v>
      </c>
      <c r="AA7612" s="4">
        <f>IF($V7612="","",IF(Y7612&lt;36,0,IF(AND(36&lt;=Y7612,Y7612&lt;71),VLOOKUP($W7612,日射量と図３!$E$6:$F$34,2,TRUE),IF(AND(71&lt;=Y7612,Y7612&lt;107),VLOOKUP($W7612,日射量と図３!$E$6:$G$34,3,TRUE),IF(AND(107&lt;=Y7612,Y7612&lt;143),VLOOKUP($W7612,日射量と図３!$E$6:$H$34,4,TRUE),VLOOKUP($W7612,日射量と図３!$E$6:$I$34,5,TRUE))))))</f>
        <v>0</v>
      </c>
      <c r="AB7612" s="4">
        <f>IF($V7612="","",IF(Z7612&lt;36,0,IF(AND(36&lt;=Z7612,Z7612&lt;71),VLOOKUP($W7612,日射量と図３!$E$6:$F$34,2,TRUE),IF(AND(71&lt;=Z7612,Z7612&lt;107),VLOOKUP($W7612,日射量と図３!$E$6:$G$34,3,TRUE),IF(AND(107&lt;=Z7612,Z7612&lt;143),VLOOKUP($W7612,日射量と図３!$E$6:$H$34,4,TRUE),VLOOKUP($W7612,日射量と図３!$E$6:$I$34,5,TRUE))))))</f>
        <v>0</v>
      </c>
      <c r="AC7612" s="382">
        <f t="shared" si="1431"/>
        <v>0</v>
      </c>
      <c r="AD7612" s="382">
        <f t="shared" si="1432"/>
        <v>0</v>
      </c>
    </row>
    <row r="7613" spans="11:30" ht="13.5" customHeight="1">
      <c r="K7613" s="4">
        <f t="shared" si="1428"/>
        <v>4</v>
      </c>
      <c r="L7613" s="34">
        <v>43569</v>
      </c>
      <c r="M7613" s="4">
        <v>318</v>
      </c>
      <c r="N7613" s="4">
        <v>2</v>
      </c>
      <c r="O7613" s="31">
        <v>4.1666666666666664E-2</v>
      </c>
      <c r="P7613" s="35">
        <v>12.03</v>
      </c>
      <c r="Q7613" s="36">
        <f t="shared" si="1429"/>
        <v>13</v>
      </c>
      <c r="R7613" s="4">
        <f t="shared" si="1430"/>
        <v>0.97000000000000064</v>
      </c>
      <c r="S7613" s="31">
        <f t="shared" si="1433"/>
        <v>0.23586805555555557</v>
      </c>
      <c r="T7613" s="31">
        <f t="shared" si="1434"/>
        <v>0.75912037037037028</v>
      </c>
      <c r="U7613" s="4">
        <f t="shared" si="1435"/>
        <v>0</v>
      </c>
      <c r="V7613" s="4" t="str">
        <f t="shared" si="1436"/>
        <v/>
      </c>
      <c r="W7613" s="18" t="str">
        <f>IF(V7613="","",VLOOKUP(L7613,日射量と図３!$A$4:$C$368,3,TRUE)*238.85/100)</f>
        <v/>
      </c>
      <c r="X7613" s="4" t="str">
        <f t="shared" si="1437"/>
        <v/>
      </c>
      <c r="Y7613" s="4" t="str">
        <f t="shared" si="1438"/>
        <v/>
      </c>
      <c r="Z7613" s="4" t="str">
        <f t="shared" si="1439"/>
        <v/>
      </c>
      <c r="AA7613" s="4" t="str">
        <f>IF($V7613="","",IF(Y7613&lt;36,0,IF(AND(36&lt;=Y7613,Y7613&lt;71),VLOOKUP($W7613,日射量と図３!$E$6:$F$34,2,TRUE),IF(AND(71&lt;=Y7613,Y7613&lt;107),VLOOKUP($W7613,日射量と図３!$E$6:$G$34,3,TRUE),IF(AND(107&lt;=Y7613,Y7613&lt;143),VLOOKUP($W7613,日射量と図３!$E$6:$H$34,4,TRUE),VLOOKUP($W7613,日射量と図３!$E$6:$I$34,5,TRUE))))))</f>
        <v/>
      </c>
      <c r="AB7613" s="4" t="str">
        <f>IF($V7613="","",IF(Z7613&lt;36,0,IF(AND(36&lt;=Z7613,Z7613&lt;71),VLOOKUP($W7613,日射量と図３!$E$6:$F$34,2,TRUE),IF(AND(71&lt;=Z7613,Z7613&lt;107),VLOOKUP($W7613,日射量と図３!$E$6:$G$34,3,TRUE),IF(AND(107&lt;=Z7613,Z7613&lt;143),VLOOKUP($W7613,日射量と図３!$E$6:$H$34,4,TRUE),VLOOKUP($W7613,日射量と図３!$E$6:$I$34,5,TRUE))))))</f>
        <v/>
      </c>
      <c r="AC7613" s="382" t="str">
        <f t="shared" si="1431"/>
        <v/>
      </c>
      <c r="AD7613" s="382" t="str">
        <f t="shared" si="1432"/>
        <v/>
      </c>
    </row>
    <row r="7614" spans="11:30" ht="13.5" customHeight="1">
      <c r="K7614" s="4">
        <f t="shared" si="1428"/>
        <v>4</v>
      </c>
      <c r="L7614" s="34">
        <v>43569</v>
      </c>
      <c r="M7614" s="4">
        <v>318</v>
      </c>
      <c r="N7614" s="4">
        <v>3</v>
      </c>
      <c r="O7614" s="31">
        <v>8.3333333333333329E-2</v>
      </c>
      <c r="P7614" s="35">
        <v>11.610000000000003</v>
      </c>
      <c r="Q7614" s="36">
        <f t="shared" si="1429"/>
        <v>13</v>
      </c>
      <c r="R7614" s="4">
        <f t="shared" si="1430"/>
        <v>1.389999999999997</v>
      </c>
      <c r="S7614" s="31">
        <f t="shared" si="1433"/>
        <v>0.23586805555555557</v>
      </c>
      <c r="T7614" s="31">
        <f t="shared" si="1434"/>
        <v>0.75912037037037028</v>
      </c>
      <c r="U7614" s="4">
        <f t="shared" si="1435"/>
        <v>0</v>
      </c>
      <c r="V7614" s="4" t="str">
        <f t="shared" si="1436"/>
        <v/>
      </c>
      <c r="W7614" s="18" t="str">
        <f>IF(V7614="","",VLOOKUP(L7614,日射量と図３!$A$4:$C$368,3,TRUE)*238.85/100)</f>
        <v/>
      </c>
      <c r="X7614" s="4" t="str">
        <f t="shared" si="1437"/>
        <v/>
      </c>
      <c r="Y7614" s="4" t="str">
        <f t="shared" si="1438"/>
        <v/>
      </c>
      <c r="Z7614" s="4" t="str">
        <f t="shared" si="1439"/>
        <v/>
      </c>
      <c r="AA7614" s="4" t="str">
        <f>IF($V7614="","",IF(Y7614&lt;36,0,IF(AND(36&lt;=Y7614,Y7614&lt;71),VLOOKUP($W7614,日射量と図３!$E$6:$F$34,2,TRUE),IF(AND(71&lt;=Y7614,Y7614&lt;107),VLOOKUP($W7614,日射量と図３!$E$6:$G$34,3,TRUE),IF(AND(107&lt;=Y7614,Y7614&lt;143),VLOOKUP($W7614,日射量と図３!$E$6:$H$34,4,TRUE),VLOOKUP($W7614,日射量と図３!$E$6:$I$34,5,TRUE))))))</f>
        <v/>
      </c>
      <c r="AB7614" s="4" t="str">
        <f>IF($V7614="","",IF(Z7614&lt;36,0,IF(AND(36&lt;=Z7614,Z7614&lt;71),VLOOKUP($W7614,日射量と図３!$E$6:$F$34,2,TRUE),IF(AND(71&lt;=Z7614,Z7614&lt;107),VLOOKUP($W7614,日射量と図３!$E$6:$G$34,3,TRUE),IF(AND(107&lt;=Z7614,Z7614&lt;143),VLOOKUP($W7614,日射量と図３!$E$6:$H$34,4,TRUE),VLOOKUP($W7614,日射量と図３!$E$6:$I$34,5,TRUE))))))</f>
        <v/>
      </c>
      <c r="AC7614" s="382" t="str">
        <f t="shared" si="1431"/>
        <v/>
      </c>
      <c r="AD7614" s="382" t="str">
        <f t="shared" si="1432"/>
        <v/>
      </c>
    </row>
    <row r="7615" spans="11:30" ht="13.5" customHeight="1">
      <c r="K7615" s="4">
        <f t="shared" si="1428"/>
        <v>4</v>
      </c>
      <c r="L7615" s="34">
        <v>43569</v>
      </c>
      <c r="M7615" s="4">
        <v>318</v>
      </c>
      <c r="N7615" s="4">
        <v>4</v>
      </c>
      <c r="O7615" s="31">
        <v>0.125</v>
      </c>
      <c r="P7615" s="35">
        <v>11.410000000000002</v>
      </c>
      <c r="Q7615" s="36">
        <f t="shared" si="1429"/>
        <v>13</v>
      </c>
      <c r="R7615" s="4">
        <f t="shared" si="1430"/>
        <v>1.5899999999999981</v>
      </c>
      <c r="S7615" s="31">
        <f t="shared" si="1433"/>
        <v>0.23586805555555557</v>
      </c>
      <c r="T7615" s="31">
        <f t="shared" si="1434"/>
        <v>0.75912037037037028</v>
      </c>
      <c r="U7615" s="4">
        <f t="shared" si="1435"/>
        <v>0</v>
      </c>
      <c r="V7615" s="4" t="str">
        <f t="shared" si="1436"/>
        <v/>
      </c>
      <c r="W7615" s="18" t="str">
        <f>IF(V7615="","",VLOOKUP(L7615,日射量と図３!$A$4:$C$368,3,TRUE)*238.85/100)</f>
        <v/>
      </c>
      <c r="X7615" s="4" t="str">
        <f t="shared" si="1437"/>
        <v/>
      </c>
      <c r="Y7615" s="4" t="str">
        <f t="shared" si="1438"/>
        <v/>
      </c>
      <c r="Z7615" s="4" t="str">
        <f t="shared" si="1439"/>
        <v/>
      </c>
      <c r="AA7615" s="4" t="str">
        <f>IF($V7615="","",IF(Y7615&lt;36,0,IF(AND(36&lt;=Y7615,Y7615&lt;71),VLOOKUP($W7615,日射量と図３!$E$6:$F$34,2,TRUE),IF(AND(71&lt;=Y7615,Y7615&lt;107),VLOOKUP($W7615,日射量と図３!$E$6:$G$34,3,TRUE),IF(AND(107&lt;=Y7615,Y7615&lt;143),VLOOKUP($W7615,日射量と図３!$E$6:$H$34,4,TRUE),VLOOKUP($W7615,日射量と図３!$E$6:$I$34,5,TRUE))))))</f>
        <v/>
      </c>
      <c r="AB7615" s="4" t="str">
        <f>IF($V7615="","",IF(Z7615&lt;36,0,IF(AND(36&lt;=Z7615,Z7615&lt;71),VLOOKUP($W7615,日射量と図３!$E$6:$F$34,2,TRUE),IF(AND(71&lt;=Z7615,Z7615&lt;107),VLOOKUP($W7615,日射量と図３!$E$6:$G$34,3,TRUE),IF(AND(107&lt;=Z7615,Z7615&lt;143),VLOOKUP($W7615,日射量と図３!$E$6:$H$34,4,TRUE),VLOOKUP($W7615,日射量と図３!$E$6:$I$34,5,TRUE))))))</f>
        <v/>
      </c>
      <c r="AC7615" s="382" t="str">
        <f t="shared" si="1431"/>
        <v/>
      </c>
      <c r="AD7615" s="382" t="str">
        <f t="shared" si="1432"/>
        <v/>
      </c>
    </row>
    <row r="7616" spans="11:30" ht="13.5" customHeight="1">
      <c r="K7616" s="4">
        <f t="shared" si="1428"/>
        <v>4</v>
      </c>
      <c r="L7616" s="34">
        <v>43569</v>
      </c>
      <c r="M7616" s="4">
        <v>318</v>
      </c>
      <c r="N7616" s="4">
        <v>5</v>
      </c>
      <c r="O7616" s="31">
        <v>0.16666666666666666</v>
      </c>
      <c r="P7616" s="35">
        <v>11.110000000000001</v>
      </c>
      <c r="Q7616" s="36">
        <f t="shared" si="1429"/>
        <v>15</v>
      </c>
      <c r="R7616" s="4">
        <f t="shared" si="1430"/>
        <v>3.8899999999999988</v>
      </c>
      <c r="S7616" s="31">
        <f t="shared" si="1433"/>
        <v>0.23586805555555557</v>
      </c>
      <c r="T7616" s="31">
        <f t="shared" si="1434"/>
        <v>0.75912037037037028</v>
      </c>
      <c r="U7616" s="4">
        <f t="shared" si="1435"/>
        <v>0</v>
      </c>
      <c r="V7616" s="4" t="str">
        <f t="shared" si="1436"/>
        <v/>
      </c>
      <c r="W7616" s="18" t="str">
        <f>IF(V7616="","",VLOOKUP(L7616,日射量と図３!$A$4:$C$368,3,TRUE)*238.85/100)</f>
        <v/>
      </c>
      <c r="X7616" s="4" t="str">
        <f t="shared" si="1437"/>
        <v/>
      </c>
      <c r="Y7616" s="4" t="str">
        <f t="shared" si="1438"/>
        <v/>
      </c>
      <c r="Z7616" s="4" t="str">
        <f t="shared" si="1439"/>
        <v/>
      </c>
      <c r="AA7616" s="4" t="str">
        <f>IF($V7616="","",IF(Y7616&lt;36,0,IF(AND(36&lt;=Y7616,Y7616&lt;71),VLOOKUP($W7616,日射量と図３!$E$6:$F$34,2,TRUE),IF(AND(71&lt;=Y7616,Y7616&lt;107),VLOOKUP($W7616,日射量と図３!$E$6:$G$34,3,TRUE),IF(AND(107&lt;=Y7616,Y7616&lt;143),VLOOKUP($W7616,日射量と図３!$E$6:$H$34,4,TRUE),VLOOKUP($W7616,日射量と図３!$E$6:$I$34,5,TRUE))))))</f>
        <v/>
      </c>
      <c r="AB7616" s="4" t="str">
        <f>IF($V7616="","",IF(Z7616&lt;36,0,IF(AND(36&lt;=Z7616,Z7616&lt;71),VLOOKUP($W7616,日射量と図３!$E$6:$F$34,2,TRUE),IF(AND(71&lt;=Z7616,Z7616&lt;107),VLOOKUP($W7616,日射量と図３!$E$6:$G$34,3,TRUE),IF(AND(107&lt;=Z7616,Z7616&lt;143),VLOOKUP($W7616,日射量と図３!$E$6:$H$34,4,TRUE),VLOOKUP($W7616,日射量と図３!$E$6:$I$34,5,TRUE))))))</f>
        <v/>
      </c>
      <c r="AC7616" s="382" t="str">
        <f t="shared" si="1431"/>
        <v/>
      </c>
      <c r="AD7616" s="382" t="str">
        <f t="shared" si="1432"/>
        <v/>
      </c>
    </row>
    <row r="7617" spans="11:30" ht="13.5" customHeight="1">
      <c r="K7617" s="4">
        <f t="shared" si="1428"/>
        <v>4</v>
      </c>
      <c r="L7617" s="34">
        <v>43569</v>
      </c>
      <c r="M7617" s="4">
        <v>318</v>
      </c>
      <c r="N7617" s="4">
        <v>6</v>
      </c>
      <c r="O7617" s="31">
        <v>0.20833333333333334</v>
      </c>
      <c r="P7617" s="35">
        <v>10.72</v>
      </c>
      <c r="Q7617" s="36">
        <f t="shared" si="1429"/>
        <v>15</v>
      </c>
      <c r="R7617" s="4">
        <f t="shared" si="1430"/>
        <v>4.2799999999999994</v>
      </c>
      <c r="S7617" s="31">
        <f t="shared" si="1433"/>
        <v>0.23586805555555557</v>
      </c>
      <c r="T7617" s="31">
        <f t="shared" si="1434"/>
        <v>0.75912037037037028</v>
      </c>
      <c r="U7617" s="4">
        <f t="shared" si="1435"/>
        <v>0</v>
      </c>
      <c r="V7617" s="4" t="str">
        <f t="shared" si="1436"/>
        <v/>
      </c>
      <c r="W7617" s="18" t="str">
        <f>IF(V7617="","",VLOOKUP(L7617,日射量と図３!$A$4:$C$368,3,TRUE)*238.85/100)</f>
        <v/>
      </c>
      <c r="X7617" s="4" t="str">
        <f t="shared" si="1437"/>
        <v/>
      </c>
      <c r="Y7617" s="4" t="str">
        <f t="shared" si="1438"/>
        <v/>
      </c>
      <c r="Z7617" s="4" t="str">
        <f t="shared" si="1439"/>
        <v/>
      </c>
      <c r="AA7617" s="4" t="str">
        <f>IF($V7617="","",IF(Y7617&lt;36,0,IF(AND(36&lt;=Y7617,Y7617&lt;71),VLOOKUP($W7617,日射量と図３!$E$6:$F$34,2,TRUE),IF(AND(71&lt;=Y7617,Y7617&lt;107),VLOOKUP($W7617,日射量と図３!$E$6:$G$34,3,TRUE),IF(AND(107&lt;=Y7617,Y7617&lt;143),VLOOKUP($W7617,日射量と図３!$E$6:$H$34,4,TRUE),VLOOKUP($W7617,日射量と図３!$E$6:$I$34,5,TRUE))))))</f>
        <v/>
      </c>
      <c r="AB7617" s="4" t="str">
        <f>IF($V7617="","",IF(Z7617&lt;36,0,IF(AND(36&lt;=Z7617,Z7617&lt;71),VLOOKUP($W7617,日射量と図３!$E$6:$F$34,2,TRUE),IF(AND(71&lt;=Z7617,Z7617&lt;107),VLOOKUP($W7617,日射量と図３!$E$6:$G$34,3,TRUE),IF(AND(107&lt;=Z7617,Z7617&lt;143),VLOOKUP($W7617,日射量と図３!$E$6:$H$34,4,TRUE),VLOOKUP($W7617,日射量と図３!$E$6:$I$34,5,TRUE))))))</f>
        <v/>
      </c>
      <c r="AC7617" s="382" t="str">
        <f t="shared" si="1431"/>
        <v/>
      </c>
      <c r="AD7617" s="382" t="str">
        <f t="shared" si="1432"/>
        <v/>
      </c>
    </row>
    <row r="7618" spans="11:30" ht="13.5" customHeight="1">
      <c r="K7618" s="4">
        <f t="shared" si="1428"/>
        <v>4</v>
      </c>
      <c r="L7618" s="34">
        <v>43569</v>
      </c>
      <c r="M7618" s="4">
        <v>318</v>
      </c>
      <c r="N7618" s="4">
        <v>7</v>
      </c>
      <c r="O7618" s="31">
        <v>0.25</v>
      </c>
      <c r="P7618" s="35">
        <v>10.89</v>
      </c>
      <c r="Q7618" s="36">
        <f t="shared" si="1429"/>
        <v>15</v>
      </c>
      <c r="R7618" s="4">
        <f t="shared" si="1430"/>
        <v>4.1099999999999994</v>
      </c>
      <c r="S7618" s="31">
        <f t="shared" si="1433"/>
        <v>0.23586805555555557</v>
      </c>
      <c r="T7618" s="31">
        <f t="shared" si="1434"/>
        <v>0.75912037037037028</v>
      </c>
      <c r="U7618" s="4">
        <f t="shared" si="1435"/>
        <v>4.1099999999999994</v>
      </c>
      <c r="V7618" s="4" t="str">
        <f t="shared" si="1436"/>
        <v/>
      </c>
      <c r="W7618" s="18" t="str">
        <f>IF(V7618="","",VLOOKUP(L7618,日射量と図３!$A$4:$C$368,3,TRUE)*238.85/100)</f>
        <v/>
      </c>
      <c r="X7618" s="4" t="str">
        <f t="shared" si="1437"/>
        <v/>
      </c>
      <c r="Y7618" s="4" t="str">
        <f t="shared" si="1438"/>
        <v/>
      </c>
      <c r="Z7618" s="4" t="str">
        <f t="shared" si="1439"/>
        <v/>
      </c>
      <c r="AA7618" s="4" t="str">
        <f>IF($V7618="","",IF(Y7618&lt;36,0,IF(AND(36&lt;=Y7618,Y7618&lt;71),VLOOKUP($W7618,日射量と図３!$E$6:$F$34,2,TRUE),IF(AND(71&lt;=Y7618,Y7618&lt;107),VLOOKUP($W7618,日射量と図３!$E$6:$G$34,3,TRUE),IF(AND(107&lt;=Y7618,Y7618&lt;143),VLOOKUP($W7618,日射量と図３!$E$6:$H$34,4,TRUE),VLOOKUP($W7618,日射量と図３!$E$6:$I$34,5,TRUE))))))</f>
        <v/>
      </c>
      <c r="AB7618" s="4" t="str">
        <f>IF($V7618="","",IF(Z7618&lt;36,0,IF(AND(36&lt;=Z7618,Z7618&lt;71),VLOOKUP($W7618,日射量と図３!$E$6:$F$34,2,TRUE),IF(AND(71&lt;=Z7618,Z7618&lt;107),VLOOKUP($W7618,日射量と図３!$E$6:$G$34,3,TRUE),IF(AND(107&lt;=Z7618,Z7618&lt;143),VLOOKUP($W7618,日射量と図３!$E$6:$H$34,4,TRUE),VLOOKUP($W7618,日射量と図３!$E$6:$I$34,5,TRUE))))))</f>
        <v/>
      </c>
      <c r="AC7618" s="382" t="str">
        <f t="shared" si="1431"/>
        <v/>
      </c>
      <c r="AD7618" s="382" t="str">
        <f t="shared" si="1432"/>
        <v/>
      </c>
    </row>
    <row r="7619" spans="11:30" ht="13.5" customHeight="1">
      <c r="K7619" s="4">
        <f t="shared" si="1428"/>
        <v>4</v>
      </c>
      <c r="L7619" s="34">
        <v>43569</v>
      </c>
      <c r="M7619" s="4">
        <v>318</v>
      </c>
      <c r="N7619" s="4">
        <v>8</v>
      </c>
      <c r="O7619" s="31">
        <v>0.29166666666666669</v>
      </c>
      <c r="P7619" s="35">
        <v>11.650000000000002</v>
      </c>
      <c r="Q7619" s="36">
        <f t="shared" si="1429"/>
        <v>12</v>
      </c>
      <c r="R7619" s="4">
        <f t="shared" si="1430"/>
        <v>0.34999999999999787</v>
      </c>
      <c r="S7619" s="31">
        <f t="shared" si="1433"/>
        <v>0.23586805555555557</v>
      </c>
      <c r="T7619" s="31">
        <f t="shared" si="1434"/>
        <v>0.75912037037037028</v>
      </c>
      <c r="U7619" s="4">
        <f t="shared" si="1435"/>
        <v>0.34999999999999787</v>
      </c>
      <c r="V7619" s="4" t="str">
        <f t="shared" si="1436"/>
        <v/>
      </c>
      <c r="W7619" s="18" t="str">
        <f>IF(V7619="","",VLOOKUP(L7619,日射量と図３!$A$4:$C$368,3,TRUE)*238.85/100)</f>
        <v/>
      </c>
      <c r="X7619" s="4" t="str">
        <f t="shared" si="1437"/>
        <v/>
      </c>
      <c r="Y7619" s="4" t="str">
        <f t="shared" si="1438"/>
        <v/>
      </c>
      <c r="Z7619" s="4" t="str">
        <f t="shared" si="1439"/>
        <v/>
      </c>
      <c r="AA7619" s="4" t="str">
        <f>IF($V7619="","",IF(Y7619&lt;36,0,IF(AND(36&lt;=Y7619,Y7619&lt;71),VLOOKUP($W7619,日射量と図３!$E$6:$F$34,2,TRUE),IF(AND(71&lt;=Y7619,Y7619&lt;107),VLOOKUP($W7619,日射量と図３!$E$6:$G$34,3,TRUE),IF(AND(107&lt;=Y7619,Y7619&lt;143),VLOOKUP($W7619,日射量と図３!$E$6:$H$34,4,TRUE),VLOOKUP($W7619,日射量と図３!$E$6:$I$34,5,TRUE))))))</f>
        <v/>
      </c>
      <c r="AB7619" s="4" t="str">
        <f>IF($V7619="","",IF(Z7619&lt;36,0,IF(AND(36&lt;=Z7619,Z7619&lt;71),VLOOKUP($W7619,日射量と図３!$E$6:$F$34,2,TRUE),IF(AND(71&lt;=Z7619,Z7619&lt;107),VLOOKUP($W7619,日射量と図３!$E$6:$G$34,3,TRUE),IF(AND(107&lt;=Z7619,Z7619&lt;143),VLOOKUP($W7619,日射量と図３!$E$6:$H$34,4,TRUE),VLOOKUP($W7619,日射量と図３!$E$6:$I$34,5,TRUE))))))</f>
        <v/>
      </c>
      <c r="AC7619" s="382" t="str">
        <f t="shared" si="1431"/>
        <v/>
      </c>
      <c r="AD7619" s="382" t="str">
        <f t="shared" si="1432"/>
        <v/>
      </c>
    </row>
    <row r="7620" spans="11:30" ht="13.5" customHeight="1">
      <c r="K7620" s="4">
        <f t="shared" si="1428"/>
        <v>4</v>
      </c>
      <c r="L7620" s="34">
        <v>43569</v>
      </c>
      <c r="M7620" s="4">
        <v>318</v>
      </c>
      <c r="N7620" s="4">
        <v>9</v>
      </c>
      <c r="O7620" s="31">
        <v>0.33333333333333331</v>
      </c>
      <c r="P7620" s="35">
        <v>12.870000000000001</v>
      </c>
      <c r="Q7620" s="36">
        <f t="shared" si="1429"/>
        <v>12</v>
      </c>
      <c r="R7620" s="4">
        <f t="shared" si="1430"/>
        <v>0</v>
      </c>
      <c r="S7620" s="31">
        <f t="shared" si="1433"/>
        <v>0.23586805555555557</v>
      </c>
      <c r="T7620" s="31">
        <f t="shared" si="1434"/>
        <v>0.75912037037037028</v>
      </c>
      <c r="U7620" s="4">
        <f t="shared" si="1435"/>
        <v>0</v>
      </c>
      <c r="V7620" s="4" t="str">
        <f t="shared" si="1436"/>
        <v/>
      </c>
      <c r="W7620" s="18" t="str">
        <f>IF(V7620="","",VLOOKUP(L7620,日射量と図３!$A$4:$C$368,3,TRUE)*238.85/100)</f>
        <v/>
      </c>
      <c r="X7620" s="4" t="str">
        <f t="shared" si="1437"/>
        <v/>
      </c>
      <c r="Y7620" s="4" t="str">
        <f t="shared" si="1438"/>
        <v/>
      </c>
      <c r="Z7620" s="4" t="str">
        <f t="shared" si="1439"/>
        <v/>
      </c>
      <c r="AA7620" s="4" t="str">
        <f>IF($V7620="","",IF(Y7620&lt;36,0,IF(AND(36&lt;=Y7620,Y7620&lt;71),VLOOKUP($W7620,日射量と図３!$E$6:$F$34,2,TRUE),IF(AND(71&lt;=Y7620,Y7620&lt;107),VLOOKUP($W7620,日射量と図３!$E$6:$G$34,3,TRUE),IF(AND(107&lt;=Y7620,Y7620&lt;143),VLOOKUP($W7620,日射量と図３!$E$6:$H$34,4,TRUE),VLOOKUP($W7620,日射量と図３!$E$6:$I$34,5,TRUE))))))</f>
        <v/>
      </c>
      <c r="AB7620" s="4" t="str">
        <f>IF($V7620="","",IF(Z7620&lt;36,0,IF(AND(36&lt;=Z7620,Z7620&lt;71),VLOOKUP($W7620,日射量と図３!$E$6:$F$34,2,TRUE),IF(AND(71&lt;=Z7620,Z7620&lt;107),VLOOKUP($W7620,日射量と図３!$E$6:$G$34,3,TRUE),IF(AND(107&lt;=Z7620,Z7620&lt;143),VLOOKUP($W7620,日射量と図３!$E$6:$H$34,4,TRUE),VLOOKUP($W7620,日射量と図３!$E$6:$I$34,5,TRUE))))))</f>
        <v/>
      </c>
      <c r="AC7620" s="382" t="str">
        <f t="shared" si="1431"/>
        <v/>
      </c>
      <c r="AD7620" s="382" t="str">
        <f t="shared" si="1432"/>
        <v/>
      </c>
    </row>
    <row r="7621" spans="11:30" ht="13.5" customHeight="1">
      <c r="K7621" s="4">
        <f t="shared" ref="K7621:K7684" si="1440">MONTH(L7621)</f>
        <v>4</v>
      </c>
      <c r="L7621" s="34">
        <v>43569</v>
      </c>
      <c r="M7621" s="4">
        <v>318</v>
      </c>
      <c r="N7621" s="4">
        <v>10</v>
      </c>
      <c r="O7621" s="31">
        <v>0.375</v>
      </c>
      <c r="P7621" s="35">
        <v>14.430000000000001</v>
      </c>
      <c r="Q7621" s="36">
        <f t="shared" ref="Q7621:Q7684" si="1441">IF(O7621&lt;$B$15,$D$14,IF(O7621&lt;$B$16,$D$15,IF(O7621&lt;$B$17,$D$16,IF(O7621&lt;$B$18,$D$17,IF(O7621&lt;$B$19,$D$18,$D$19)))))</f>
        <v>12</v>
      </c>
      <c r="R7621" s="4">
        <f t="shared" ref="R7621:R7684" si="1442">IF(Q7621-P7621&gt;0,Q7621-P7621,0)</f>
        <v>0</v>
      </c>
      <c r="S7621" s="31">
        <f t="shared" si="1433"/>
        <v>0.23586805555555557</v>
      </c>
      <c r="T7621" s="31">
        <f t="shared" si="1434"/>
        <v>0.75912037037037028</v>
      </c>
      <c r="U7621" s="4">
        <f t="shared" si="1435"/>
        <v>0</v>
      </c>
      <c r="V7621" s="4" t="str">
        <f t="shared" si="1436"/>
        <v/>
      </c>
      <c r="W7621" s="18" t="str">
        <f>IF(V7621="","",VLOOKUP(L7621,日射量と図３!$A$4:$C$368,3,TRUE)*238.85/100)</f>
        <v/>
      </c>
      <c r="X7621" s="4" t="str">
        <f t="shared" si="1437"/>
        <v/>
      </c>
      <c r="Y7621" s="4" t="str">
        <f t="shared" si="1438"/>
        <v/>
      </c>
      <c r="Z7621" s="4" t="str">
        <f t="shared" si="1439"/>
        <v/>
      </c>
      <c r="AA7621" s="4" t="str">
        <f>IF($V7621="","",IF(Y7621&lt;36,0,IF(AND(36&lt;=Y7621,Y7621&lt;71),VLOOKUP($W7621,日射量と図３!$E$6:$F$34,2,TRUE),IF(AND(71&lt;=Y7621,Y7621&lt;107),VLOOKUP($W7621,日射量と図３!$E$6:$G$34,3,TRUE),IF(AND(107&lt;=Y7621,Y7621&lt;143),VLOOKUP($W7621,日射量と図３!$E$6:$H$34,4,TRUE),VLOOKUP($W7621,日射量と図３!$E$6:$I$34,5,TRUE))))))</f>
        <v/>
      </c>
      <c r="AB7621" s="4" t="str">
        <f>IF($V7621="","",IF(Z7621&lt;36,0,IF(AND(36&lt;=Z7621,Z7621&lt;71),VLOOKUP($W7621,日射量と図３!$E$6:$F$34,2,TRUE),IF(AND(71&lt;=Z7621,Z7621&lt;107),VLOOKUP($W7621,日射量と図３!$E$6:$G$34,3,TRUE),IF(AND(107&lt;=Z7621,Z7621&lt;143),VLOOKUP($W7621,日射量と図３!$E$6:$H$34,4,TRUE),VLOOKUP($W7621,日射量と図３!$E$6:$I$34,5,TRUE))))))</f>
        <v/>
      </c>
      <c r="AC7621" s="382" t="str">
        <f t="shared" si="1431"/>
        <v/>
      </c>
      <c r="AD7621" s="382" t="str">
        <f t="shared" si="1432"/>
        <v/>
      </c>
    </row>
    <row r="7622" spans="11:30" ht="13.5" customHeight="1">
      <c r="K7622" s="4">
        <f t="shared" si="1440"/>
        <v>4</v>
      </c>
      <c r="L7622" s="34">
        <v>43569</v>
      </c>
      <c r="M7622" s="4">
        <v>318</v>
      </c>
      <c r="N7622" s="4">
        <v>11</v>
      </c>
      <c r="O7622" s="31">
        <v>0.41666666666666669</v>
      </c>
      <c r="P7622" s="35">
        <v>15.84</v>
      </c>
      <c r="Q7622" s="36">
        <f t="shared" si="1441"/>
        <v>12</v>
      </c>
      <c r="R7622" s="4">
        <f t="shared" si="1442"/>
        <v>0</v>
      </c>
      <c r="S7622" s="31">
        <f t="shared" si="1433"/>
        <v>0.23586805555555557</v>
      </c>
      <c r="T7622" s="31">
        <f t="shared" si="1434"/>
        <v>0.75912037037037028</v>
      </c>
      <c r="U7622" s="4">
        <f t="shared" si="1435"/>
        <v>0</v>
      </c>
      <c r="V7622" s="4" t="str">
        <f t="shared" si="1436"/>
        <v/>
      </c>
      <c r="W7622" s="18" t="str">
        <f>IF(V7622="","",VLOOKUP(L7622,日射量と図３!$A$4:$C$368,3,TRUE)*238.85/100)</f>
        <v/>
      </c>
      <c r="X7622" s="4" t="str">
        <f t="shared" si="1437"/>
        <v/>
      </c>
      <c r="Y7622" s="4" t="str">
        <f t="shared" si="1438"/>
        <v/>
      </c>
      <c r="Z7622" s="4" t="str">
        <f t="shared" si="1439"/>
        <v/>
      </c>
      <c r="AA7622" s="4" t="str">
        <f>IF($V7622="","",IF(Y7622&lt;36,0,IF(AND(36&lt;=Y7622,Y7622&lt;71),VLOOKUP($W7622,日射量と図３!$E$6:$F$34,2,TRUE),IF(AND(71&lt;=Y7622,Y7622&lt;107),VLOOKUP($W7622,日射量と図３!$E$6:$G$34,3,TRUE),IF(AND(107&lt;=Y7622,Y7622&lt;143),VLOOKUP($W7622,日射量と図３!$E$6:$H$34,4,TRUE),VLOOKUP($W7622,日射量と図３!$E$6:$I$34,5,TRUE))))))</f>
        <v/>
      </c>
      <c r="AB7622" s="4" t="str">
        <f>IF($V7622="","",IF(Z7622&lt;36,0,IF(AND(36&lt;=Z7622,Z7622&lt;71),VLOOKUP($W7622,日射量と図３!$E$6:$F$34,2,TRUE),IF(AND(71&lt;=Z7622,Z7622&lt;107),VLOOKUP($W7622,日射量と図３!$E$6:$G$34,3,TRUE),IF(AND(107&lt;=Z7622,Z7622&lt;143),VLOOKUP($W7622,日射量と図３!$E$6:$H$34,4,TRUE),VLOOKUP($W7622,日射量と図３!$E$6:$I$34,5,TRUE))))))</f>
        <v/>
      </c>
      <c r="AC7622" s="382" t="str">
        <f t="shared" si="1431"/>
        <v/>
      </c>
      <c r="AD7622" s="382" t="str">
        <f t="shared" si="1432"/>
        <v/>
      </c>
    </row>
    <row r="7623" spans="11:30" ht="13.5" customHeight="1">
      <c r="K7623" s="4">
        <f t="shared" si="1440"/>
        <v>4</v>
      </c>
      <c r="L7623" s="34">
        <v>43569</v>
      </c>
      <c r="M7623" s="4">
        <v>318</v>
      </c>
      <c r="N7623" s="4">
        <v>12</v>
      </c>
      <c r="O7623" s="31">
        <v>0.45833333333333331</v>
      </c>
      <c r="P7623" s="35">
        <v>16.68</v>
      </c>
      <c r="Q7623" s="36">
        <f t="shared" si="1441"/>
        <v>12</v>
      </c>
      <c r="R7623" s="4">
        <f t="shared" si="1442"/>
        <v>0</v>
      </c>
      <c r="S7623" s="31">
        <f t="shared" si="1433"/>
        <v>0.23586805555555557</v>
      </c>
      <c r="T7623" s="31">
        <f t="shared" si="1434"/>
        <v>0.75912037037037028</v>
      </c>
      <c r="U7623" s="4">
        <f t="shared" si="1435"/>
        <v>0</v>
      </c>
      <c r="V7623" s="4" t="str">
        <f t="shared" si="1436"/>
        <v/>
      </c>
      <c r="W7623" s="18" t="str">
        <f>IF(V7623="","",VLOOKUP(L7623,日射量と図３!$A$4:$C$368,3,TRUE)*238.85/100)</f>
        <v/>
      </c>
      <c r="X7623" s="4" t="str">
        <f t="shared" si="1437"/>
        <v/>
      </c>
      <c r="Y7623" s="4" t="str">
        <f t="shared" si="1438"/>
        <v/>
      </c>
      <c r="Z7623" s="4" t="str">
        <f t="shared" si="1439"/>
        <v/>
      </c>
      <c r="AA7623" s="4" t="str">
        <f>IF($V7623="","",IF(Y7623&lt;36,0,IF(AND(36&lt;=Y7623,Y7623&lt;71),VLOOKUP($W7623,日射量と図３!$E$6:$F$34,2,TRUE),IF(AND(71&lt;=Y7623,Y7623&lt;107),VLOOKUP($W7623,日射量と図３!$E$6:$G$34,3,TRUE),IF(AND(107&lt;=Y7623,Y7623&lt;143),VLOOKUP($W7623,日射量と図３!$E$6:$H$34,4,TRUE),VLOOKUP($W7623,日射量と図３!$E$6:$I$34,5,TRUE))))))</f>
        <v/>
      </c>
      <c r="AB7623" s="4" t="str">
        <f>IF($V7623="","",IF(Z7623&lt;36,0,IF(AND(36&lt;=Z7623,Z7623&lt;71),VLOOKUP($W7623,日射量と図３!$E$6:$F$34,2,TRUE),IF(AND(71&lt;=Z7623,Z7623&lt;107),VLOOKUP($W7623,日射量と図３!$E$6:$G$34,3,TRUE),IF(AND(107&lt;=Z7623,Z7623&lt;143),VLOOKUP($W7623,日射量と図３!$E$6:$H$34,4,TRUE),VLOOKUP($W7623,日射量と図３!$E$6:$I$34,5,TRUE))))))</f>
        <v/>
      </c>
      <c r="AC7623" s="382" t="str">
        <f t="shared" si="1431"/>
        <v/>
      </c>
      <c r="AD7623" s="382" t="str">
        <f t="shared" si="1432"/>
        <v/>
      </c>
    </row>
    <row r="7624" spans="11:30" ht="13.5" customHeight="1">
      <c r="K7624" s="4">
        <f t="shared" si="1440"/>
        <v>4</v>
      </c>
      <c r="L7624" s="34">
        <v>43569</v>
      </c>
      <c r="M7624" s="4">
        <v>318</v>
      </c>
      <c r="N7624" s="4">
        <v>13</v>
      </c>
      <c r="O7624" s="31">
        <v>0.5</v>
      </c>
      <c r="P7624" s="35">
        <v>17.34</v>
      </c>
      <c r="Q7624" s="36">
        <f t="shared" si="1441"/>
        <v>12</v>
      </c>
      <c r="R7624" s="4">
        <f t="shared" si="1442"/>
        <v>0</v>
      </c>
      <c r="S7624" s="31">
        <f t="shared" si="1433"/>
        <v>0.23586805555555557</v>
      </c>
      <c r="T7624" s="31">
        <f t="shared" si="1434"/>
        <v>0.75912037037037028</v>
      </c>
      <c r="U7624" s="4">
        <f t="shared" si="1435"/>
        <v>0</v>
      </c>
      <c r="V7624" s="4" t="str">
        <f t="shared" si="1436"/>
        <v/>
      </c>
      <c r="W7624" s="18" t="str">
        <f>IF(V7624="","",VLOOKUP(L7624,日射量と図３!$A$4:$C$368,3,TRUE)*238.85/100)</f>
        <v/>
      </c>
      <c r="X7624" s="4" t="str">
        <f t="shared" si="1437"/>
        <v/>
      </c>
      <c r="Y7624" s="4" t="str">
        <f t="shared" si="1438"/>
        <v/>
      </c>
      <c r="Z7624" s="4" t="str">
        <f t="shared" si="1439"/>
        <v/>
      </c>
      <c r="AA7624" s="4" t="str">
        <f>IF($V7624="","",IF(Y7624&lt;36,0,IF(AND(36&lt;=Y7624,Y7624&lt;71),VLOOKUP($W7624,日射量と図３!$E$6:$F$34,2,TRUE),IF(AND(71&lt;=Y7624,Y7624&lt;107),VLOOKUP($W7624,日射量と図３!$E$6:$G$34,3,TRUE),IF(AND(107&lt;=Y7624,Y7624&lt;143),VLOOKUP($W7624,日射量と図３!$E$6:$H$34,4,TRUE),VLOOKUP($W7624,日射量と図３!$E$6:$I$34,5,TRUE))))))</f>
        <v/>
      </c>
      <c r="AB7624" s="4" t="str">
        <f>IF($V7624="","",IF(Z7624&lt;36,0,IF(AND(36&lt;=Z7624,Z7624&lt;71),VLOOKUP($W7624,日射量と図３!$E$6:$F$34,2,TRUE),IF(AND(71&lt;=Z7624,Z7624&lt;107),VLOOKUP($W7624,日射量と図３!$E$6:$G$34,3,TRUE),IF(AND(107&lt;=Z7624,Z7624&lt;143),VLOOKUP($W7624,日射量と図３!$E$6:$H$34,4,TRUE),VLOOKUP($W7624,日射量と図３!$E$6:$I$34,5,TRUE))))))</f>
        <v/>
      </c>
      <c r="AC7624" s="382" t="str">
        <f t="shared" si="1431"/>
        <v/>
      </c>
      <c r="AD7624" s="382" t="str">
        <f t="shared" si="1432"/>
        <v/>
      </c>
    </row>
    <row r="7625" spans="11:30" ht="13.5" customHeight="1">
      <c r="K7625" s="4">
        <f t="shared" si="1440"/>
        <v>4</v>
      </c>
      <c r="L7625" s="34">
        <v>43569</v>
      </c>
      <c r="M7625" s="4">
        <v>318</v>
      </c>
      <c r="N7625" s="4">
        <v>14</v>
      </c>
      <c r="O7625" s="31">
        <v>0.54166666666666663</v>
      </c>
      <c r="P7625" s="35">
        <v>18.21</v>
      </c>
      <c r="Q7625" s="36">
        <f t="shared" si="1441"/>
        <v>12</v>
      </c>
      <c r="R7625" s="4">
        <f t="shared" si="1442"/>
        <v>0</v>
      </c>
      <c r="S7625" s="31">
        <f t="shared" si="1433"/>
        <v>0.23586805555555557</v>
      </c>
      <c r="T7625" s="31">
        <f t="shared" si="1434"/>
        <v>0.75912037037037028</v>
      </c>
      <c r="U7625" s="4">
        <f t="shared" si="1435"/>
        <v>0</v>
      </c>
      <c r="V7625" s="4" t="str">
        <f t="shared" si="1436"/>
        <v/>
      </c>
      <c r="W7625" s="18" t="str">
        <f>IF(V7625="","",VLOOKUP(L7625,日射量と図３!$A$4:$C$368,3,TRUE)*238.85/100)</f>
        <v/>
      </c>
      <c r="X7625" s="4" t="str">
        <f t="shared" si="1437"/>
        <v/>
      </c>
      <c r="Y7625" s="4" t="str">
        <f t="shared" si="1438"/>
        <v/>
      </c>
      <c r="Z7625" s="4" t="str">
        <f t="shared" si="1439"/>
        <v/>
      </c>
      <c r="AA7625" s="4" t="str">
        <f>IF($V7625="","",IF(Y7625&lt;36,0,IF(AND(36&lt;=Y7625,Y7625&lt;71),VLOOKUP($W7625,日射量と図３!$E$6:$F$34,2,TRUE),IF(AND(71&lt;=Y7625,Y7625&lt;107),VLOOKUP($W7625,日射量と図３!$E$6:$G$34,3,TRUE),IF(AND(107&lt;=Y7625,Y7625&lt;143),VLOOKUP($W7625,日射量と図３!$E$6:$H$34,4,TRUE),VLOOKUP($W7625,日射量と図３!$E$6:$I$34,5,TRUE))))))</f>
        <v/>
      </c>
      <c r="AB7625" s="4" t="str">
        <f>IF($V7625="","",IF(Z7625&lt;36,0,IF(AND(36&lt;=Z7625,Z7625&lt;71),VLOOKUP($W7625,日射量と図３!$E$6:$F$34,2,TRUE),IF(AND(71&lt;=Z7625,Z7625&lt;107),VLOOKUP($W7625,日射量と図３!$E$6:$G$34,3,TRUE),IF(AND(107&lt;=Z7625,Z7625&lt;143),VLOOKUP($W7625,日射量と図３!$E$6:$H$34,4,TRUE),VLOOKUP($W7625,日射量と図３!$E$6:$I$34,5,TRUE))))))</f>
        <v/>
      </c>
      <c r="AC7625" s="382" t="str">
        <f t="shared" si="1431"/>
        <v/>
      </c>
      <c r="AD7625" s="382" t="str">
        <f t="shared" si="1432"/>
        <v/>
      </c>
    </row>
    <row r="7626" spans="11:30" ht="13.5" customHeight="1">
      <c r="K7626" s="4">
        <f t="shared" si="1440"/>
        <v>4</v>
      </c>
      <c r="L7626" s="34">
        <v>43569</v>
      </c>
      <c r="M7626" s="4">
        <v>318</v>
      </c>
      <c r="N7626" s="4">
        <v>15</v>
      </c>
      <c r="O7626" s="31">
        <v>0.58333333333333337</v>
      </c>
      <c r="P7626" s="35">
        <v>18.59</v>
      </c>
      <c r="Q7626" s="36">
        <f t="shared" si="1441"/>
        <v>12</v>
      </c>
      <c r="R7626" s="4">
        <f t="shared" si="1442"/>
        <v>0</v>
      </c>
      <c r="S7626" s="31">
        <f t="shared" si="1433"/>
        <v>0.23586805555555557</v>
      </c>
      <c r="T7626" s="31">
        <f t="shared" si="1434"/>
        <v>0.75912037037037028</v>
      </c>
      <c r="U7626" s="4">
        <f t="shared" si="1435"/>
        <v>0</v>
      </c>
      <c r="V7626" s="4" t="str">
        <f t="shared" si="1436"/>
        <v/>
      </c>
      <c r="W7626" s="18" t="str">
        <f>IF(V7626="","",VLOOKUP(L7626,日射量と図３!$A$4:$C$368,3,TRUE)*238.85/100)</f>
        <v/>
      </c>
      <c r="X7626" s="4" t="str">
        <f t="shared" si="1437"/>
        <v/>
      </c>
      <c r="Y7626" s="4" t="str">
        <f t="shared" si="1438"/>
        <v/>
      </c>
      <c r="Z7626" s="4" t="str">
        <f t="shared" si="1439"/>
        <v/>
      </c>
      <c r="AA7626" s="4" t="str">
        <f>IF($V7626="","",IF(Y7626&lt;36,0,IF(AND(36&lt;=Y7626,Y7626&lt;71),VLOOKUP($W7626,日射量と図３!$E$6:$F$34,2,TRUE),IF(AND(71&lt;=Y7626,Y7626&lt;107),VLOOKUP($W7626,日射量と図３!$E$6:$G$34,3,TRUE),IF(AND(107&lt;=Y7626,Y7626&lt;143),VLOOKUP($W7626,日射量と図３!$E$6:$H$34,4,TRUE),VLOOKUP($W7626,日射量と図３!$E$6:$I$34,5,TRUE))))))</f>
        <v/>
      </c>
      <c r="AB7626" s="4" t="str">
        <f>IF($V7626="","",IF(Z7626&lt;36,0,IF(AND(36&lt;=Z7626,Z7626&lt;71),VLOOKUP($W7626,日射量と図３!$E$6:$F$34,2,TRUE),IF(AND(71&lt;=Z7626,Z7626&lt;107),VLOOKUP($W7626,日射量と図３!$E$6:$G$34,3,TRUE),IF(AND(107&lt;=Z7626,Z7626&lt;143),VLOOKUP($W7626,日射量と図３!$E$6:$H$34,4,TRUE),VLOOKUP($W7626,日射量と図３!$E$6:$I$34,5,TRUE))))))</f>
        <v/>
      </c>
      <c r="AC7626" s="382" t="str">
        <f t="shared" si="1431"/>
        <v/>
      </c>
      <c r="AD7626" s="382" t="str">
        <f t="shared" si="1432"/>
        <v/>
      </c>
    </row>
    <row r="7627" spans="11:30" ht="13.5" customHeight="1">
      <c r="K7627" s="4">
        <f t="shared" si="1440"/>
        <v>4</v>
      </c>
      <c r="L7627" s="34">
        <v>43569</v>
      </c>
      <c r="M7627" s="4">
        <v>318</v>
      </c>
      <c r="N7627" s="4">
        <v>16</v>
      </c>
      <c r="O7627" s="31">
        <v>0.625</v>
      </c>
      <c r="P7627" s="35">
        <v>18.899999999999999</v>
      </c>
      <c r="Q7627" s="36">
        <f t="shared" si="1441"/>
        <v>16</v>
      </c>
      <c r="R7627" s="4">
        <f t="shared" si="1442"/>
        <v>0</v>
      </c>
      <c r="S7627" s="31">
        <f t="shared" si="1433"/>
        <v>0.23586805555555557</v>
      </c>
      <c r="T7627" s="31">
        <f t="shared" si="1434"/>
        <v>0.75912037037037028</v>
      </c>
      <c r="U7627" s="4">
        <f t="shared" si="1435"/>
        <v>0</v>
      </c>
      <c r="V7627" s="4" t="str">
        <f t="shared" si="1436"/>
        <v/>
      </c>
      <c r="W7627" s="18" t="str">
        <f>IF(V7627="","",VLOOKUP(L7627,日射量と図３!$A$4:$C$368,3,TRUE)*238.85/100)</f>
        <v/>
      </c>
      <c r="X7627" s="4" t="str">
        <f t="shared" si="1437"/>
        <v/>
      </c>
      <c r="Y7627" s="4" t="str">
        <f t="shared" si="1438"/>
        <v/>
      </c>
      <c r="Z7627" s="4" t="str">
        <f t="shared" si="1439"/>
        <v/>
      </c>
      <c r="AA7627" s="4" t="str">
        <f>IF($V7627="","",IF(Y7627&lt;36,0,IF(AND(36&lt;=Y7627,Y7627&lt;71),VLOOKUP($W7627,日射量と図３!$E$6:$F$34,2,TRUE),IF(AND(71&lt;=Y7627,Y7627&lt;107),VLOOKUP($W7627,日射量と図３!$E$6:$G$34,3,TRUE),IF(AND(107&lt;=Y7627,Y7627&lt;143),VLOOKUP($W7627,日射量と図３!$E$6:$H$34,4,TRUE),VLOOKUP($W7627,日射量と図３!$E$6:$I$34,5,TRUE))))))</f>
        <v/>
      </c>
      <c r="AB7627" s="4" t="str">
        <f>IF($V7627="","",IF(Z7627&lt;36,0,IF(AND(36&lt;=Z7627,Z7627&lt;71),VLOOKUP($W7627,日射量と図３!$E$6:$F$34,2,TRUE),IF(AND(71&lt;=Z7627,Z7627&lt;107),VLOOKUP($W7627,日射量と図３!$E$6:$G$34,3,TRUE),IF(AND(107&lt;=Z7627,Z7627&lt;143),VLOOKUP($W7627,日射量と図３!$E$6:$H$34,4,TRUE),VLOOKUP($W7627,日射量と図３!$E$6:$I$34,5,TRUE))))))</f>
        <v/>
      </c>
      <c r="AC7627" s="382" t="str">
        <f t="shared" si="1431"/>
        <v/>
      </c>
      <c r="AD7627" s="382" t="str">
        <f t="shared" si="1432"/>
        <v/>
      </c>
    </row>
    <row r="7628" spans="11:30" ht="13.5" customHeight="1">
      <c r="K7628" s="4">
        <f t="shared" si="1440"/>
        <v>4</v>
      </c>
      <c r="L7628" s="34">
        <v>43569</v>
      </c>
      <c r="M7628" s="4">
        <v>318</v>
      </c>
      <c r="N7628" s="4">
        <v>17</v>
      </c>
      <c r="O7628" s="31">
        <v>0.66666666666666663</v>
      </c>
      <c r="P7628" s="35">
        <v>18.220000000000002</v>
      </c>
      <c r="Q7628" s="36">
        <f t="shared" si="1441"/>
        <v>16</v>
      </c>
      <c r="R7628" s="4">
        <f t="shared" si="1442"/>
        <v>0</v>
      </c>
      <c r="S7628" s="31">
        <f t="shared" si="1433"/>
        <v>0.23586805555555557</v>
      </c>
      <c r="T7628" s="31">
        <f t="shared" si="1434"/>
        <v>0.75912037037037028</v>
      </c>
      <c r="U7628" s="4">
        <f t="shared" si="1435"/>
        <v>0</v>
      </c>
      <c r="V7628" s="4" t="str">
        <f t="shared" si="1436"/>
        <v/>
      </c>
      <c r="W7628" s="18" t="str">
        <f>IF(V7628="","",VLOOKUP(L7628,日射量と図３!$A$4:$C$368,3,TRUE)*238.85/100)</f>
        <v/>
      </c>
      <c r="X7628" s="4" t="str">
        <f t="shared" si="1437"/>
        <v/>
      </c>
      <c r="Y7628" s="4" t="str">
        <f t="shared" si="1438"/>
        <v/>
      </c>
      <c r="Z7628" s="4" t="str">
        <f t="shared" si="1439"/>
        <v/>
      </c>
      <c r="AA7628" s="4" t="str">
        <f>IF($V7628="","",IF(Y7628&lt;36,0,IF(AND(36&lt;=Y7628,Y7628&lt;71),VLOOKUP($W7628,日射量と図３!$E$6:$F$34,2,TRUE),IF(AND(71&lt;=Y7628,Y7628&lt;107),VLOOKUP($W7628,日射量と図３!$E$6:$G$34,3,TRUE),IF(AND(107&lt;=Y7628,Y7628&lt;143),VLOOKUP($W7628,日射量と図３!$E$6:$H$34,4,TRUE),VLOOKUP($W7628,日射量と図３!$E$6:$I$34,5,TRUE))))))</f>
        <v/>
      </c>
      <c r="AB7628" s="4" t="str">
        <f>IF($V7628="","",IF(Z7628&lt;36,0,IF(AND(36&lt;=Z7628,Z7628&lt;71),VLOOKUP($W7628,日射量と図３!$E$6:$F$34,2,TRUE),IF(AND(71&lt;=Z7628,Z7628&lt;107),VLOOKUP($W7628,日射量と図３!$E$6:$G$34,3,TRUE),IF(AND(107&lt;=Z7628,Z7628&lt;143),VLOOKUP($W7628,日射量と図３!$E$6:$H$34,4,TRUE),VLOOKUP($W7628,日射量と図３!$E$6:$I$34,5,TRUE))))))</f>
        <v/>
      </c>
      <c r="AC7628" s="382" t="str">
        <f t="shared" si="1431"/>
        <v/>
      </c>
      <c r="AD7628" s="382" t="str">
        <f t="shared" si="1432"/>
        <v/>
      </c>
    </row>
    <row r="7629" spans="11:30" ht="13.5" customHeight="1">
      <c r="K7629" s="4">
        <f t="shared" si="1440"/>
        <v>4</v>
      </c>
      <c r="L7629" s="34">
        <v>43569</v>
      </c>
      <c r="M7629" s="4">
        <v>318</v>
      </c>
      <c r="N7629" s="4">
        <v>18</v>
      </c>
      <c r="O7629" s="31">
        <v>0.70833333333333337</v>
      </c>
      <c r="P7629" s="35">
        <v>17.329999999999998</v>
      </c>
      <c r="Q7629" s="36">
        <f t="shared" si="1441"/>
        <v>16</v>
      </c>
      <c r="R7629" s="4">
        <f t="shared" si="1442"/>
        <v>0</v>
      </c>
      <c r="S7629" s="31">
        <f t="shared" si="1433"/>
        <v>0.23586805555555557</v>
      </c>
      <c r="T7629" s="31">
        <f t="shared" si="1434"/>
        <v>0.75912037037037028</v>
      </c>
      <c r="U7629" s="4">
        <f t="shared" si="1435"/>
        <v>0</v>
      </c>
      <c r="V7629" s="4" t="str">
        <f t="shared" si="1436"/>
        <v/>
      </c>
      <c r="W7629" s="18" t="str">
        <f>IF(V7629="","",VLOOKUP(L7629,日射量と図３!$A$4:$C$368,3,TRUE)*238.85/100)</f>
        <v/>
      </c>
      <c r="X7629" s="4" t="str">
        <f t="shared" si="1437"/>
        <v/>
      </c>
      <c r="Y7629" s="4" t="str">
        <f t="shared" si="1438"/>
        <v/>
      </c>
      <c r="Z7629" s="4" t="str">
        <f t="shared" si="1439"/>
        <v/>
      </c>
      <c r="AA7629" s="4" t="str">
        <f>IF($V7629="","",IF(Y7629&lt;36,0,IF(AND(36&lt;=Y7629,Y7629&lt;71),VLOOKUP($W7629,日射量と図３!$E$6:$F$34,2,TRUE),IF(AND(71&lt;=Y7629,Y7629&lt;107),VLOOKUP($W7629,日射量と図３!$E$6:$G$34,3,TRUE),IF(AND(107&lt;=Y7629,Y7629&lt;143),VLOOKUP($W7629,日射量と図３!$E$6:$H$34,4,TRUE),VLOOKUP($W7629,日射量と図３!$E$6:$I$34,5,TRUE))))))</f>
        <v/>
      </c>
      <c r="AB7629" s="4" t="str">
        <f>IF($V7629="","",IF(Z7629&lt;36,0,IF(AND(36&lt;=Z7629,Z7629&lt;71),VLOOKUP($W7629,日射量と図３!$E$6:$F$34,2,TRUE),IF(AND(71&lt;=Z7629,Z7629&lt;107),VLOOKUP($W7629,日射量と図３!$E$6:$G$34,3,TRUE),IF(AND(107&lt;=Z7629,Z7629&lt;143),VLOOKUP($W7629,日射量と図３!$E$6:$H$34,4,TRUE),VLOOKUP($W7629,日射量と図３!$E$6:$I$34,5,TRUE))))))</f>
        <v/>
      </c>
      <c r="AC7629" s="382" t="str">
        <f t="shared" si="1431"/>
        <v/>
      </c>
      <c r="AD7629" s="382" t="str">
        <f t="shared" si="1432"/>
        <v/>
      </c>
    </row>
    <row r="7630" spans="11:30" ht="13.5" customHeight="1">
      <c r="K7630" s="4">
        <f t="shared" si="1440"/>
        <v>4</v>
      </c>
      <c r="L7630" s="34">
        <v>43569</v>
      </c>
      <c r="M7630" s="4">
        <v>318</v>
      </c>
      <c r="N7630" s="4">
        <v>19</v>
      </c>
      <c r="O7630" s="31">
        <v>0.75</v>
      </c>
      <c r="P7630" s="35">
        <v>16.36</v>
      </c>
      <c r="Q7630" s="36">
        <f t="shared" si="1441"/>
        <v>16</v>
      </c>
      <c r="R7630" s="4">
        <f t="shared" si="1442"/>
        <v>0</v>
      </c>
      <c r="S7630" s="31">
        <f t="shared" si="1433"/>
        <v>0.23586805555555557</v>
      </c>
      <c r="T7630" s="31">
        <f t="shared" si="1434"/>
        <v>0.75912037037037028</v>
      </c>
      <c r="U7630" s="4">
        <f t="shared" si="1435"/>
        <v>0</v>
      </c>
      <c r="V7630" s="4" t="str">
        <f t="shared" si="1436"/>
        <v/>
      </c>
      <c r="W7630" s="18" t="str">
        <f>IF(V7630="","",VLOOKUP(L7630,日射量と図３!$A$4:$C$368,3,TRUE)*238.85/100)</f>
        <v/>
      </c>
      <c r="X7630" s="4" t="str">
        <f t="shared" si="1437"/>
        <v/>
      </c>
      <c r="Y7630" s="4" t="str">
        <f t="shared" si="1438"/>
        <v/>
      </c>
      <c r="Z7630" s="4" t="str">
        <f t="shared" si="1439"/>
        <v/>
      </c>
      <c r="AA7630" s="4" t="str">
        <f>IF($V7630="","",IF(Y7630&lt;36,0,IF(AND(36&lt;=Y7630,Y7630&lt;71),VLOOKUP($W7630,日射量と図３!$E$6:$F$34,2,TRUE),IF(AND(71&lt;=Y7630,Y7630&lt;107),VLOOKUP($W7630,日射量と図３!$E$6:$G$34,3,TRUE),IF(AND(107&lt;=Y7630,Y7630&lt;143),VLOOKUP($W7630,日射量と図３!$E$6:$H$34,4,TRUE),VLOOKUP($W7630,日射量と図３!$E$6:$I$34,5,TRUE))))))</f>
        <v/>
      </c>
      <c r="AB7630" s="4" t="str">
        <f>IF($V7630="","",IF(Z7630&lt;36,0,IF(AND(36&lt;=Z7630,Z7630&lt;71),VLOOKUP($W7630,日射量と図３!$E$6:$F$34,2,TRUE),IF(AND(71&lt;=Z7630,Z7630&lt;107),VLOOKUP($W7630,日射量と図３!$E$6:$G$34,3,TRUE),IF(AND(107&lt;=Z7630,Z7630&lt;143),VLOOKUP($W7630,日射量と図３!$E$6:$H$34,4,TRUE),VLOOKUP($W7630,日射量と図３!$E$6:$I$34,5,TRUE))))))</f>
        <v/>
      </c>
      <c r="AC7630" s="382" t="str">
        <f t="shared" si="1431"/>
        <v/>
      </c>
      <c r="AD7630" s="382" t="str">
        <f t="shared" si="1432"/>
        <v/>
      </c>
    </row>
    <row r="7631" spans="11:30" ht="13.5" customHeight="1">
      <c r="K7631" s="4">
        <f t="shared" si="1440"/>
        <v>4</v>
      </c>
      <c r="L7631" s="34">
        <v>43569</v>
      </c>
      <c r="M7631" s="4">
        <v>318</v>
      </c>
      <c r="N7631" s="4">
        <v>20</v>
      </c>
      <c r="O7631" s="31">
        <v>0.79166666666666663</v>
      </c>
      <c r="P7631" s="35">
        <v>15.35</v>
      </c>
      <c r="Q7631" s="36">
        <f t="shared" si="1441"/>
        <v>16</v>
      </c>
      <c r="R7631" s="4">
        <f t="shared" si="1442"/>
        <v>0.65000000000000036</v>
      </c>
      <c r="S7631" s="31">
        <f t="shared" si="1433"/>
        <v>0.23586805555555557</v>
      </c>
      <c r="T7631" s="31">
        <f t="shared" si="1434"/>
        <v>0.75912037037037028</v>
      </c>
      <c r="U7631" s="4">
        <f t="shared" si="1435"/>
        <v>0</v>
      </c>
      <c r="V7631" s="4" t="str">
        <f t="shared" si="1436"/>
        <v/>
      </c>
      <c r="W7631" s="18" t="str">
        <f>IF(V7631="","",VLOOKUP(L7631,日射量と図３!$A$4:$C$368,3,TRUE)*238.85/100)</f>
        <v/>
      </c>
      <c r="X7631" s="4" t="str">
        <f t="shared" si="1437"/>
        <v/>
      </c>
      <c r="Y7631" s="4" t="str">
        <f t="shared" si="1438"/>
        <v/>
      </c>
      <c r="Z7631" s="4" t="str">
        <f t="shared" si="1439"/>
        <v/>
      </c>
      <c r="AA7631" s="4" t="str">
        <f>IF($V7631="","",IF(Y7631&lt;36,0,IF(AND(36&lt;=Y7631,Y7631&lt;71),VLOOKUP($W7631,日射量と図３!$E$6:$F$34,2,TRUE),IF(AND(71&lt;=Y7631,Y7631&lt;107),VLOOKUP($W7631,日射量と図３!$E$6:$G$34,3,TRUE),IF(AND(107&lt;=Y7631,Y7631&lt;143),VLOOKUP($W7631,日射量と図３!$E$6:$H$34,4,TRUE),VLOOKUP($W7631,日射量と図３!$E$6:$I$34,5,TRUE))))))</f>
        <v/>
      </c>
      <c r="AB7631" s="4" t="str">
        <f>IF($V7631="","",IF(Z7631&lt;36,0,IF(AND(36&lt;=Z7631,Z7631&lt;71),VLOOKUP($W7631,日射量と図３!$E$6:$F$34,2,TRUE),IF(AND(71&lt;=Z7631,Z7631&lt;107),VLOOKUP($W7631,日射量と図３!$E$6:$G$34,3,TRUE),IF(AND(107&lt;=Z7631,Z7631&lt;143),VLOOKUP($W7631,日射量と図３!$E$6:$H$34,4,TRUE),VLOOKUP($W7631,日射量と図３!$E$6:$I$34,5,TRUE))))))</f>
        <v/>
      </c>
      <c r="AC7631" s="382" t="str">
        <f t="shared" ref="AC7631:AC7694" si="1443">IF(V7631="","",IF((($AH$18*$AH$30*V7631*3600/1000000)/1000-AA7631*$AG$18*10*0.0000041868)&lt;=0,0,AA7631*$AG$18*10*0.0000041868))</f>
        <v/>
      </c>
      <c r="AD7631" s="382" t="str">
        <f t="shared" ref="AD7631:AD7694" si="1444">IF(V7631="","",IF((($AH$19*$AH$30*V7631*3600/1000000)/1000-AB7631*$AG$19*10*0.0000041868)&lt;=0,0,AB7631*$AG$19*10*0.0000041868))</f>
        <v/>
      </c>
    </row>
    <row r="7632" spans="11:30" ht="13.5" customHeight="1">
      <c r="K7632" s="4">
        <f t="shared" si="1440"/>
        <v>4</v>
      </c>
      <c r="L7632" s="34">
        <v>43569</v>
      </c>
      <c r="M7632" s="4">
        <v>318</v>
      </c>
      <c r="N7632" s="4">
        <v>21</v>
      </c>
      <c r="O7632" s="31">
        <v>0.83333333333333337</v>
      </c>
      <c r="P7632" s="35">
        <v>14.540000000000001</v>
      </c>
      <c r="Q7632" s="36">
        <f t="shared" si="1441"/>
        <v>16</v>
      </c>
      <c r="R7632" s="4">
        <f t="shared" si="1442"/>
        <v>1.4599999999999991</v>
      </c>
      <c r="S7632" s="31">
        <f t="shared" si="1433"/>
        <v>0.23586805555555557</v>
      </c>
      <c r="T7632" s="31">
        <f t="shared" si="1434"/>
        <v>0.75912037037037028</v>
      </c>
      <c r="U7632" s="4">
        <f t="shared" si="1435"/>
        <v>0</v>
      </c>
      <c r="V7632" s="4" t="str">
        <f t="shared" si="1436"/>
        <v/>
      </c>
      <c r="W7632" s="18" t="str">
        <f>IF(V7632="","",VLOOKUP(L7632,日射量と図３!$A$4:$C$368,3,TRUE)*238.85/100)</f>
        <v/>
      </c>
      <c r="X7632" s="4" t="str">
        <f t="shared" si="1437"/>
        <v/>
      </c>
      <c r="Y7632" s="4" t="str">
        <f t="shared" si="1438"/>
        <v/>
      </c>
      <c r="Z7632" s="4" t="str">
        <f t="shared" si="1439"/>
        <v/>
      </c>
      <c r="AA7632" s="4" t="str">
        <f>IF($V7632="","",IF(Y7632&lt;36,0,IF(AND(36&lt;=Y7632,Y7632&lt;71),VLOOKUP($W7632,日射量と図３!$E$6:$F$34,2,TRUE),IF(AND(71&lt;=Y7632,Y7632&lt;107),VLOOKUP($W7632,日射量と図３!$E$6:$G$34,3,TRUE),IF(AND(107&lt;=Y7632,Y7632&lt;143),VLOOKUP($W7632,日射量と図３!$E$6:$H$34,4,TRUE),VLOOKUP($W7632,日射量と図３!$E$6:$I$34,5,TRUE))))))</f>
        <v/>
      </c>
      <c r="AB7632" s="4" t="str">
        <f>IF($V7632="","",IF(Z7632&lt;36,0,IF(AND(36&lt;=Z7632,Z7632&lt;71),VLOOKUP($W7632,日射量と図３!$E$6:$F$34,2,TRUE),IF(AND(71&lt;=Z7632,Z7632&lt;107),VLOOKUP($W7632,日射量と図３!$E$6:$G$34,3,TRUE),IF(AND(107&lt;=Z7632,Z7632&lt;143),VLOOKUP($W7632,日射量と図３!$E$6:$H$34,4,TRUE),VLOOKUP($W7632,日射量と図３!$E$6:$I$34,5,TRUE))))))</f>
        <v/>
      </c>
      <c r="AC7632" s="382" t="str">
        <f t="shared" si="1443"/>
        <v/>
      </c>
      <c r="AD7632" s="382" t="str">
        <f t="shared" si="1444"/>
        <v/>
      </c>
    </row>
    <row r="7633" spans="11:30" ht="13.5" customHeight="1">
      <c r="K7633" s="4">
        <f t="shared" si="1440"/>
        <v>4</v>
      </c>
      <c r="L7633" s="34">
        <v>43569</v>
      </c>
      <c r="M7633" s="4">
        <v>318</v>
      </c>
      <c r="N7633" s="4">
        <v>22</v>
      </c>
      <c r="O7633" s="31">
        <v>0.875</v>
      </c>
      <c r="P7633" s="35">
        <v>14.2</v>
      </c>
      <c r="Q7633" s="36">
        <f t="shared" si="1441"/>
        <v>16</v>
      </c>
      <c r="R7633" s="4">
        <f t="shared" si="1442"/>
        <v>1.8000000000000007</v>
      </c>
      <c r="S7633" s="31">
        <f t="shared" si="1433"/>
        <v>0.23586805555555557</v>
      </c>
      <c r="T7633" s="31">
        <f t="shared" si="1434"/>
        <v>0.75912037037037028</v>
      </c>
      <c r="U7633" s="4">
        <f t="shared" si="1435"/>
        <v>0</v>
      </c>
      <c r="V7633" s="4" t="str">
        <f t="shared" si="1436"/>
        <v/>
      </c>
      <c r="W7633" s="18" t="str">
        <f>IF(V7633="","",VLOOKUP(L7633,日射量と図３!$A$4:$C$368,3,TRUE)*238.85/100)</f>
        <v/>
      </c>
      <c r="X7633" s="4" t="str">
        <f t="shared" si="1437"/>
        <v/>
      </c>
      <c r="Y7633" s="4" t="str">
        <f t="shared" si="1438"/>
        <v/>
      </c>
      <c r="Z7633" s="4" t="str">
        <f t="shared" si="1439"/>
        <v/>
      </c>
      <c r="AA7633" s="4" t="str">
        <f>IF($V7633="","",IF(Y7633&lt;36,0,IF(AND(36&lt;=Y7633,Y7633&lt;71),VLOOKUP($W7633,日射量と図３!$E$6:$F$34,2,TRUE),IF(AND(71&lt;=Y7633,Y7633&lt;107),VLOOKUP($W7633,日射量と図３!$E$6:$G$34,3,TRUE),IF(AND(107&lt;=Y7633,Y7633&lt;143),VLOOKUP($W7633,日射量と図３!$E$6:$H$34,4,TRUE),VLOOKUP($W7633,日射量と図３!$E$6:$I$34,5,TRUE))))))</f>
        <v/>
      </c>
      <c r="AB7633" s="4" t="str">
        <f>IF($V7633="","",IF(Z7633&lt;36,0,IF(AND(36&lt;=Z7633,Z7633&lt;71),VLOOKUP($W7633,日射量と図３!$E$6:$F$34,2,TRUE),IF(AND(71&lt;=Z7633,Z7633&lt;107),VLOOKUP($W7633,日射量と図３!$E$6:$G$34,3,TRUE),IF(AND(107&lt;=Z7633,Z7633&lt;143),VLOOKUP($W7633,日射量と図３!$E$6:$H$34,4,TRUE),VLOOKUP($W7633,日射量と図３!$E$6:$I$34,5,TRUE))))))</f>
        <v/>
      </c>
      <c r="AC7633" s="382" t="str">
        <f t="shared" si="1443"/>
        <v/>
      </c>
      <c r="AD7633" s="382" t="str">
        <f t="shared" si="1444"/>
        <v/>
      </c>
    </row>
    <row r="7634" spans="11:30" ht="13.5" customHeight="1">
      <c r="K7634" s="4">
        <f t="shared" si="1440"/>
        <v>4</v>
      </c>
      <c r="L7634" s="34">
        <v>43569</v>
      </c>
      <c r="M7634" s="4">
        <v>318</v>
      </c>
      <c r="N7634" s="4">
        <v>23</v>
      </c>
      <c r="O7634" s="31">
        <v>0.91666666666666663</v>
      </c>
      <c r="P7634" s="35">
        <v>13.89</v>
      </c>
      <c r="Q7634" s="36">
        <f t="shared" si="1441"/>
        <v>13</v>
      </c>
      <c r="R7634" s="4">
        <f t="shared" si="1442"/>
        <v>0</v>
      </c>
      <c r="S7634" s="31">
        <f t="shared" si="1433"/>
        <v>0.23586805555555557</v>
      </c>
      <c r="T7634" s="31">
        <f t="shared" si="1434"/>
        <v>0.75912037037037028</v>
      </c>
      <c r="U7634" s="4">
        <f t="shared" si="1435"/>
        <v>0</v>
      </c>
      <c r="V7634" s="4" t="str">
        <f t="shared" si="1436"/>
        <v/>
      </c>
      <c r="W7634" s="18" t="str">
        <f>IF(V7634="","",VLOOKUP(L7634,日射量と図３!$A$4:$C$368,3,TRUE)*238.85/100)</f>
        <v/>
      </c>
      <c r="X7634" s="4" t="str">
        <f t="shared" si="1437"/>
        <v/>
      </c>
      <c r="Y7634" s="4" t="str">
        <f t="shared" si="1438"/>
        <v/>
      </c>
      <c r="Z7634" s="4" t="str">
        <f t="shared" si="1439"/>
        <v/>
      </c>
      <c r="AA7634" s="4" t="str">
        <f>IF($V7634="","",IF(Y7634&lt;36,0,IF(AND(36&lt;=Y7634,Y7634&lt;71),VLOOKUP($W7634,日射量と図３!$E$6:$F$34,2,TRUE),IF(AND(71&lt;=Y7634,Y7634&lt;107),VLOOKUP($W7634,日射量と図３!$E$6:$G$34,3,TRUE),IF(AND(107&lt;=Y7634,Y7634&lt;143),VLOOKUP($W7634,日射量と図３!$E$6:$H$34,4,TRUE),VLOOKUP($W7634,日射量と図３!$E$6:$I$34,5,TRUE))))))</f>
        <v/>
      </c>
      <c r="AB7634" s="4" t="str">
        <f>IF($V7634="","",IF(Z7634&lt;36,0,IF(AND(36&lt;=Z7634,Z7634&lt;71),VLOOKUP($W7634,日射量と図３!$E$6:$F$34,2,TRUE),IF(AND(71&lt;=Z7634,Z7634&lt;107),VLOOKUP($W7634,日射量と図３!$E$6:$G$34,3,TRUE),IF(AND(107&lt;=Z7634,Z7634&lt;143),VLOOKUP($W7634,日射量と図３!$E$6:$H$34,4,TRUE),VLOOKUP($W7634,日射量と図３!$E$6:$I$34,5,TRUE))))))</f>
        <v/>
      </c>
      <c r="AC7634" s="382" t="str">
        <f t="shared" si="1443"/>
        <v/>
      </c>
      <c r="AD7634" s="382" t="str">
        <f t="shared" si="1444"/>
        <v/>
      </c>
    </row>
    <row r="7635" spans="11:30" ht="13.5" customHeight="1">
      <c r="K7635" s="4">
        <f t="shared" si="1440"/>
        <v>4</v>
      </c>
      <c r="L7635" s="34">
        <v>43569</v>
      </c>
      <c r="M7635" s="4">
        <v>318</v>
      </c>
      <c r="N7635" s="4">
        <v>24</v>
      </c>
      <c r="O7635" s="31">
        <v>0.95833333333333337</v>
      </c>
      <c r="P7635" s="35">
        <v>13.690000000000001</v>
      </c>
      <c r="Q7635" s="36">
        <f t="shared" si="1441"/>
        <v>13</v>
      </c>
      <c r="R7635" s="4">
        <f t="shared" si="1442"/>
        <v>0</v>
      </c>
      <c r="S7635" s="31">
        <f t="shared" si="1433"/>
        <v>0.23586805555555557</v>
      </c>
      <c r="T7635" s="31">
        <f t="shared" si="1434"/>
        <v>0.75912037037037028</v>
      </c>
      <c r="U7635" s="4">
        <f t="shared" si="1435"/>
        <v>0</v>
      </c>
      <c r="V7635" s="4" t="str">
        <f t="shared" si="1436"/>
        <v/>
      </c>
      <c r="W7635" s="18" t="str">
        <f>IF(V7635="","",VLOOKUP(L7635,日射量と図３!$A$4:$C$368,3,TRUE)*238.85/100)</f>
        <v/>
      </c>
      <c r="X7635" s="4" t="str">
        <f t="shared" si="1437"/>
        <v/>
      </c>
      <c r="Y7635" s="4" t="str">
        <f t="shared" si="1438"/>
        <v/>
      </c>
      <c r="Z7635" s="4" t="str">
        <f t="shared" si="1439"/>
        <v/>
      </c>
      <c r="AA7635" s="4" t="str">
        <f>IF($V7635="","",IF(Y7635&lt;36,0,IF(AND(36&lt;=Y7635,Y7635&lt;71),VLOOKUP($W7635,日射量と図３!$E$6:$F$34,2,TRUE),IF(AND(71&lt;=Y7635,Y7635&lt;107),VLOOKUP($W7635,日射量と図３!$E$6:$G$34,3,TRUE),IF(AND(107&lt;=Y7635,Y7635&lt;143),VLOOKUP($W7635,日射量と図３!$E$6:$H$34,4,TRUE),VLOOKUP($W7635,日射量と図３!$E$6:$I$34,5,TRUE))))))</f>
        <v/>
      </c>
      <c r="AB7635" s="4" t="str">
        <f>IF($V7635="","",IF(Z7635&lt;36,0,IF(AND(36&lt;=Z7635,Z7635&lt;71),VLOOKUP($W7635,日射量と図３!$E$6:$F$34,2,TRUE),IF(AND(71&lt;=Z7635,Z7635&lt;107),VLOOKUP($W7635,日射量と図３!$E$6:$G$34,3,TRUE),IF(AND(107&lt;=Z7635,Z7635&lt;143),VLOOKUP($W7635,日射量と図３!$E$6:$H$34,4,TRUE),VLOOKUP($W7635,日射量と図３!$E$6:$I$34,5,TRUE))))))</f>
        <v/>
      </c>
      <c r="AC7635" s="382" t="str">
        <f t="shared" si="1443"/>
        <v/>
      </c>
      <c r="AD7635" s="382" t="str">
        <f t="shared" si="1444"/>
        <v/>
      </c>
    </row>
    <row r="7636" spans="11:30" ht="13.5" customHeight="1">
      <c r="K7636" s="4">
        <f t="shared" si="1440"/>
        <v>4</v>
      </c>
      <c r="L7636" s="34">
        <v>43570</v>
      </c>
      <c r="M7636" s="4">
        <v>319</v>
      </c>
      <c r="N7636" s="4">
        <v>1</v>
      </c>
      <c r="O7636" s="31">
        <v>0</v>
      </c>
      <c r="P7636" s="35">
        <v>13.6</v>
      </c>
      <c r="Q7636" s="36">
        <f t="shared" si="1441"/>
        <v>13</v>
      </c>
      <c r="R7636" s="4">
        <f t="shared" si="1442"/>
        <v>0</v>
      </c>
      <c r="S7636" s="31">
        <f t="shared" si="1433"/>
        <v>0.23586805555555557</v>
      </c>
      <c r="T7636" s="31">
        <f t="shared" si="1434"/>
        <v>0.75912037037037028</v>
      </c>
      <c r="U7636" s="4">
        <f t="shared" si="1435"/>
        <v>0</v>
      </c>
      <c r="V7636" s="4">
        <f t="shared" si="1436"/>
        <v>3.6400000000000006</v>
      </c>
      <c r="W7636" s="18">
        <f>IF(V7636="","",VLOOKUP(L7636,日射量と図３!$A$4:$C$368,3,TRUE)*238.85/100)</f>
        <v>42.993000000000002</v>
      </c>
      <c r="X7636" s="4">
        <f t="shared" si="1437"/>
        <v>13</v>
      </c>
      <c r="Y7636" s="4">
        <f t="shared" si="1438"/>
        <v>1.750518</v>
      </c>
      <c r="Z7636" s="4">
        <f t="shared" si="1439"/>
        <v>1.9733112000000002</v>
      </c>
      <c r="AA7636" s="4">
        <f>IF($V7636="","",IF(Y7636&lt;36,0,IF(AND(36&lt;=Y7636,Y7636&lt;71),VLOOKUP($W7636,日射量と図３!$E$6:$F$34,2,TRUE),IF(AND(71&lt;=Y7636,Y7636&lt;107),VLOOKUP($W7636,日射量と図３!$E$6:$G$34,3,TRUE),IF(AND(107&lt;=Y7636,Y7636&lt;143),VLOOKUP($W7636,日射量と図３!$E$6:$H$34,4,TRUE),VLOOKUP($W7636,日射量と図３!$E$6:$I$34,5,TRUE))))))</f>
        <v>0</v>
      </c>
      <c r="AB7636" s="4">
        <f>IF($V7636="","",IF(Z7636&lt;36,0,IF(AND(36&lt;=Z7636,Z7636&lt;71),VLOOKUP($W7636,日射量と図３!$E$6:$F$34,2,TRUE),IF(AND(71&lt;=Z7636,Z7636&lt;107),VLOOKUP($W7636,日射量と図３!$E$6:$G$34,3,TRUE),IF(AND(107&lt;=Z7636,Z7636&lt;143),VLOOKUP($W7636,日射量と図３!$E$6:$H$34,4,TRUE),VLOOKUP($W7636,日射量と図３!$E$6:$I$34,5,TRUE))))))</f>
        <v>0</v>
      </c>
      <c r="AC7636" s="382">
        <f t="shared" si="1443"/>
        <v>0</v>
      </c>
      <c r="AD7636" s="382">
        <f t="shared" si="1444"/>
        <v>0</v>
      </c>
    </row>
    <row r="7637" spans="11:30" ht="13.5" customHeight="1">
      <c r="K7637" s="4">
        <f t="shared" si="1440"/>
        <v>4</v>
      </c>
      <c r="L7637" s="34">
        <v>43570</v>
      </c>
      <c r="M7637" s="4">
        <v>319</v>
      </c>
      <c r="N7637" s="4">
        <v>2</v>
      </c>
      <c r="O7637" s="31">
        <v>4.1666666666666664E-2</v>
      </c>
      <c r="P7637" s="35">
        <v>13.34</v>
      </c>
      <c r="Q7637" s="36">
        <f t="shared" si="1441"/>
        <v>13</v>
      </c>
      <c r="R7637" s="4">
        <f t="shared" si="1442"/>
        <v>0</v>
      </c>
      <c r="S7637" s="31">
        <f t="shared" ref="S7637:S7700" si="1445">VLOOKUP(K7637,$AF$45:$AH$49,2,TRUE)</f>
        <v>0.23586805555555557</v>
      </c>
      <c r="T7637" s="31">
        <f t="shared" ref="T7637:T7700" si="1446">VLOOKUP(K7637,$AF$45:$AH$49,3,TRUE)</f>
        <v>0.75912037037037028</v>
      </c>
      <c r="U7637" s="4">
        <f t="shared" ref="U7637:U7700" si="1447">IF(AND(S7637&lt;O7637,O7637&lt;T7637),R7637,0)</f>
        <v>0</v>
      </c>
      <c r="V7637" s="4" t="str">
        <f t="shared" ref="V7637:V7700" si="1448">IF(N7637=1,SUM(U7637:U7660),"")</f>
        <v/>
      </c>
      <c r="W7637" s="18" t="str">
        <f>IF(V7637="","",VLOOKUP(L7637,日射量と図３!$A$4:$C$368,3,TRUE)*238.85/100)</f>
        <v/>
      </c>
      <c r="X7637" s="4" t="str">
        <f t="shared" ref="X7637:X7700" si="1449">IF(V7637="","",VLOOKUP(K7637,$AF$45:$AJ$49,5,TRUE))</f>
        <v/>
      </c>
      <c r="Y7637" s="4" t="str">
        <f t="shared" si="1438"/>
        <v/>
      </c>
      <c r="Z7637" s="4" t="str">
        <f t="shared" si="1439"/>
        <v/>
      </c>
      <c r="AA7637" s="4" t="str">
        <f>IF($V7637="","",IF(Y7637&lt;36,0,IF(AND(36&lt;=Y7637,Y7637&lt;71),VLOOKUP($W7637,日射量と図３!$E$6:$F$34,2,TRUE),IF(AND(71&lt;=Y7637,Y7637&lt;107),VLOOKUP($W7637,日射量と図３!$E$6:$G$34,3,TRUE),IF(AND(107&lt;=Y7637,Y7637&lt;143),VLOOKUP($W7637,日射量と図３!$E$6:$H$34,4,TRUE),VLOOKUP($W7637,日射量と図３!$E$6:$I$34,5,TRUE))))))</f>
        <v/>
      </c>
      <c r="AB7637" s="4" t="str">
        <f>IF($V7637="","",IF(Z7637&lt;36,0,IF(AND(36&lt;=Z7637,Z7637&lt;71),VLOOKUP($W7637,日射量と図３!$E$6:$F$34,2,TRUE),IF(AND(71&lt;=Z7637,Z7637&lt;107),VLOOKUP($W7637,日射量と図３!$E$6:$G$34,3,TRUE),IF(AND(107&lt;=Z7637,Z7637&lt;143),VLOOKUP($W7637,日射量と図３!$E$6:$H$34,4,TRUE),VLOOKUP($W7637,日射量と図３!$E$6:$I$34,5,TRUE))))))</f>
        <v/>
      </c>
      <c r="AC7637" s="382" t="str">
        <f t="shared" si="1443"/>
        <v/>
      </c>
      <c r="AD7637" s="382" t="str">
        <f t="shared" si="1444"/>
        <v/>
      </c>
    </row>
    <row r="7638" spans="11:30" ht="13.5" customHeight="1">
      <c r="K7638" s="4">
        <f t="shared" si="1440"/>
        <v>4</v>
      </c>
      <c r="L7638" s="34">
        <v>43570</v>
      </c>
      <c r="M7638" s="4">
        <v>319</v>
      </c>
      <c r="N7638" s="4">
        <v>3</v>
      </c>
      <c r="O7638" s="31">
        <v>8.3333333333333329E-2</v>
      </c>
      <c r="P7638" s="35">
        <v>12.77</v>
      </c>
      <c r="Q7638" s="36">
        <f t="shared" si="1441"/>
        <v>13</v>
      </c>
      <c r="R7638" s="4">
        <f t="shared" si="1442"/>
        <v>0.23000000000000043</v>
      </c>
      <c r="S7638" s="31">
        <f t="shared" si="1445"/>
        <v>0.23586805555555557</v>
      </c>
      <c r="T7638" s="31">
        <f t="shared" si="1446"/>
        <v>0.75912037037037028</v>
      </c>
      <c r="U7638" s="4">
        <f t="shared" si="1447"/>
        <v>0</v>
      </c>
      <c r="V7638" s="4" t="str">
        <f t="shared" si="1448"/>
        <v/>
      </c>
      <c r="W7638" s="18" t="str">
        <f>IF(V7638="","",VLOOKUP(L7638,日射量と図３!$A$4:$C$368,3,TRUE)*238.85/100)</f>
        <v/>
      </c>
      <c r="X7638" s="4" t="str">
        <f t="shared" si="1449"/>
        <v/>
      </c>
      <c r="Y7638" s="4" t="str">
        <f t="shared" si="1438"/>
        <v/>
      </c>
      <c r="Z7638" s="4" t="str">
        <f t="shared" si="1439"/>
        <v/>
      </c>
      <c r="AA7638" s="4" t="str">
        <f>IF($V7638="","",IF(Y7638&lt;36,0,IF(AND(36&lt;=Y7638,Y7638&lt;71),VLOOKUP($W7638,日射量と図３!$E$6:$F$34,2,TRUE),IF(AND(71&lt;=Y7638,Y7638&lt;107),VLOOKUP($W7638,日射量と図３!$E$6:$G$34,3,TRUE),IF(AND(107&lt;=Y7638,Y7638&lt;143),VLOOKUP($W7638,日射量と図３!$E$6:$H$34,4,TRUE),VLOOKUP($W7638,日射量と図３!$E$6:$I$34,5,TRUE))))))</f>
        <v/>
      </c>
      <c r="AB7638" s="4" t="str">
        <f>IF($V7638="","",IF(Z7638&lt;36,0,IF(AND(36&lt;=Z7638,Z7638&lt;71),VLOOKUP($W7638,日射量と図３!$E$6:$F$34,2,TRUE),IF(AND(71&lt;=Z7638,Z7638&lt;107),VLOOKUP($W7638,日射量と図３!$E$6:$G$34,3,TRUE),IF(AND(107&lt;=Z7638,Z7638&lt;143),VLOOKUP($W7638,日射量と図３!$E$6:$H$34,4,TRUE),VLOOKUP($W7638,日射量と図３!$E$6:$I$34,5,TRUE))))))</f>
        <v/>
      </c>
      <c r="AC7638" s="382" t="str">
        <f t="shared" si="1443"/>
        <v/>
      </c>
      <c r="AD7638" s="382" t="str">
        <f t="shared" si="1444"/>
        <v/>
      </c>
    </row>
    <row r="7639" spans="11:30" ht="13.5" customHeight="1">
      <c r="K7639" s="4">
        <f t="shared" si="1440"/>
        <v>4</v>
      </c>
      <c r="L7639" s="34">
        <v>43570</v>
      </c>
      <c r="M7639" s="4">
        <v>319</v>
      </c>
      <c r="N7639" s="4">
        <v>4</v>
      </c>
      <c r="O7639" s="31">
        <v>0.125</v>
      </c>
      <c r="P7639" s="35">
        <v>12.349999999999998</v>
      </c>
      <c r="Q7639" s="36">
        <f t="shared" si="1441"/>
        <v>13</v>
      </c>
      <c r="R7639" s="4">
        <f t="shared" si="1442"/>
        <v>0.65000000000000213</v>
      </c>
      <c r="S7639" s="31">
        <f t="shared" si="1445"/>
        <v>0.23586805555555557</v>
      </c>
      <c r="T7639" s="31">
        <f t="shared" si="1446"/>
        <v>0.75912037037037028</v>
      </c>
      <c r="U7639" s="4">
        <f t="shared" si="1447"/>
        <v>0</v>
      </c>
      <c r="V7639" s="4" t="str">
        <f t="shared" si="1448"/>
        <v/>
      </c>
      <c r="W7639" s="18" t="str">
        <f>IF(V7639="","",VLOOKUP(L7639,日射量と図３!$A$4:$C$368,3,TRUE)*238.85/100)</f>
        <v/>
      </c>
      <c r="X7639" s="4" t="str">
        <f t="shared" si="1449"/>
        <v/>
      </c>
      <c r="Y7639" s="4" t="str">
        <f t="shared" si="1438"/>
        <v/>
      </c>
      <c r="Z7639" s="4" t="str">
        <f t="shared" si="1439"/>
        <v/>
      </c>
      <c r="AA7639" s="4" t="str">
        <f>IF($V7639="","",IF(Y7639&lt;36,0,IF(AND(36&lt;=Y7639,Y7639&lt;71),VLOOKUP($W7639,日射量と図３!$E$6:$F$34,2,TRUE),IF(AND(71&lt;=Y7639,Y7639&lt;107),VLOOKUP($W7639,日射量と図３!$E$6:$G$34,3,TRUE),IF(AND(107&lt;=Y7639,Y7639&lt;143),VLOOKUP($W7639,日射量と図３!$E$6:$H$34,4,TRUE),VLOOKUP($W7639,日射量と図３!$E$6:$I$34,5,TRUE))))))</f>
        <v/>
      </c>
      <c r="AB7639" s="4" t="str">
        <f>IF($V7639="","",IF(Z7639&lt;36,0,IF(AND(36&lt;=Z7639,Z7639&lt;71),VLOOKUP($W7639,日射量と図３!$E$6:$F$34,2,TRUE),IF(AND(71&lt;=Z7639,Z7639&lt;107),VLOOKUP($W7639,日射量と図３!$E$6:$G$34,3,TRUE),IF(AND(107&lt;=Z7639,Z7639&lt;143),VLOOKUP($W7639,日射量と図３!$E$6:$H$34,4,TRUE),VLOOKUP($W7639,日射量と図３!$E$6:$I$34,5,TRUE))))))</f>
        <v/>
      </c>
      <c r="AC7639" s="382" t="str">
        <f t="shared" si="1443"/>
        <v/>
      </c>
      <c r="AD7639" s="382" t="str">
        <f t="shared" si="1444"/>
        <v/>
      </c>
    </row>
    <row r="7640" spans="11:30" ht="13.5" customHeight="1">
      <c r="K7640" s="4">
        <f t="shared" si="1440"/>
        <v>4</v>
      </c>
      <c r="L7640" s="34">
        <v>43570</v>
      </c>
      <c r="M7640" s="4">
        <v>319</v>
      </c>
      <c r="N7640" s="4">
        <v>5</v>
      </c>
      <c r="O7640" s="31">
        <v>0.16666666666666666</v>
      </c>
      <c r="P7640" s="35">
        <v>11.96</v>
      </c>
      <c r="Q7640" s="36">
        <f t="shared" si="1441"/>
        <v>15</v>
      </c>
      <c r="R7640" s="4">
        <f t="shared" si="1442"/>
        <v>3.0399999999999991</v>
      </c>
      <c r="S7640" s="31">
        <f t="shared" si="1445"/>
        <v>0.23586805555555557</v>
      </c>
      <c r="T7640" s="31">
        <f t="shared" si="1446"/>
        <v>0.75912037037037028</v>
      </c>
      <c r="U7640" s="4">
        <f t="shared" si="1447"/>
        <v>0</v>
      </c>
      <c r="V7640" s="4" t="str">
        <f t="shared" si="1448"/>
        <v/>
      </c>
      <c r="W7640" s="18" t="str">
        <f>IF(V7640="","",VLOOKUP(L7640,日射量と図３!$A$4:$C$368,3,TRUE)*238.85/100)</f>
        <v/>
      </c>
      <c r="X7640" s="4" t="str">
        <f t="shared" si="1449"/>
        <v/>
      </c>
      <c r="Y7640" s="4" t="str">
        <f t="shared" si="1438"/>
        <v/>
      </c>
      <c r="Z7640" s="4" t="str">
        <f t="shared" si="1439"/>
        <v/>
      </c>
      <c r="AA7640" s="4" t="str">
        <f>IF($V7640="","",IF(Y7640&lt;36,0,IF(AND(36&lt;=Y7640,Y7640&lt;71),VLOOKUP($W7640,日射量と図３!$E$6:$F$34,2,TRUE),IF(AND(71&lt;=Y7640,Y7640&lt;107),VLOOKUP($W7640,日射量と図３!$E$6:$G$34,3,TRUE),IF(AND(107&lt;=Y7640,Y7640&lt;143),VLOOKUP($W7640,日射量と図３!$E$6:$H$34,4,TRUE),VLOOKUP($W7640,日射量と図３!$E$6:$I$34,5,TRUE))))))</f>
        <v/>
      </c>
      <c r="AB7640" s="4" t="str">
        <f>IF($V7640="","",IF(Z7640&lt;36,0,IF(AND(36&lt;=Z7640,Z7640&lt;71),VLOOKUP($W7640,日射量と図３!$E$6:$F$34,2,TRUE),IF(AND(71&lt;=Z7640,Z7640&lt;107),VLOOKUP($W7640,日射量と図３!$E$6:$G$34,3,TRUE),IF(AND(107&lt;=Z7640,Z7640&lt;143),VLOOKUP($W7640,日射量と図３!$E$6:$H$34,4,TRUE),VLOOKUP($W7640,日射量と図３!$E$6:$I$34,5,TRUE))))))</f>
        <v/>
      </c>
      <c r="AC7640" s="382" t="str">
        <f t="shared" si="1443"/>
        <v/>
      </c>
      <c r="AD7640" s="382" t="str">
        <f t="shared" si="1444"/>
        <v/>
      </c>
    </row>
    <row r="7641" spans="11:30" ht="13.5" customHeight="1">
      <c r="K7641" s="4">
        <f t="shared" si="1440"/>
        <v>4</v>
      </c>
      <c r="L7641" s="34">
        <v>43570</v>
      </c>
      <c r="M7641" s="4">
        <v>319</v>
      </c>
      <c r="N7641" s="4">
        <v>6</v>
      </c>
      <c r="O7641" s="31">
        <v>0.20833333333333334</v>
      </c>
      <c r="P7641" s="35">
        <v>11.540000000000001</v>
      </c>
      <c r="Q7641" s="36">
        <f t="shared" si="1441"/>
        <v>15</v>
      </c>
      <c r="R7641" s="4">
        <f t="shared" si="1442"/>
        <v>3.4599999999999991</v>
      </c>
      <c r="S7641" s="31">
        <f t="shared" si="1445"/>
        <v>0.23586805555555557</v>
      </c>
      <c r="T7641" s="31">
        <f t="shared" si="1446"/>
        <v>0.75912037037037028</v>
      </c>
      <c r="U7641" s="4">
        <f t="shared" si="1447"/>
        <v>0</v>
      </c>
      <c r="V7641" s="4" t="str">
        <f t="shared" si="1448"/>
        <v/>
      </c>
      <c r="W7641" s="18" t="str">
        <f>IF(V7641="","",VLOOKUP(L7641,日射量と図３!$A$4:$C$368,3,TRUE)*238.85/100)</f>
        <v/>
      </c>
      <c r="X7641" s="4" t="str">
        <f t="shared" si="1449"/>
        <v/>
      </c>
      <c r="Y7641" s="4" t="str">
        <f t="shared" si="1438"/>
        <v/>
      </c>
      <c r="Z7641" s="4" t="str">
        <f t="shared" si="1439"/>
        <v/>
      </c>
      <c r="AA7641" s="4" t="str">
        <f>IF($V7641="","",IF(Y7641&lt;36,0,IF(AND(36&lt;=Y7641,Y7641&lt;71),VLOOKUP($W7641,日射量と図３!$E$6:$F$34,2,TRUE),IF(AND(71&lt;=Y7641,Y7641&lt;107),VLOOKUP($W7641,日射量と図３!$E$6:$G$34,3,TRUE),IF(AND(107&lt;=Y7641,Y7641&lt;143),VLOOKUP($W7641,日射量と図３!$E$6:$H$34,4,TRUE),VLOOKUP($W7641,日射量と図３!$E$6:$I$34,5,TRUE))))))</f>
        <v/>
      </c>
      <c r="AB7641" s="4" t="str">
        <f>IF($V7641="","",IF(Z7641&lt;36,0,IF(AND(36&lt;=Z7641,Z7641&lt;71),VLOOKUP($W7641,日射量と図３!$E$6:$F$34,2,TRUE),IF(AND(71&lt;=Z7641,Z7641&lt;107),VLOOKUP($W7641,日射量と図３!$E$6:$G$34,3,TRUE),IF(AND(107&lt;=Z7641,Z7641&lt;143),VLOOKUP($W7641,日射量と図３!$E$6:$H$34,4,TRUE),VLOOKUP($W7641,日射量と図３!$E$6:$I$34,5,TRUE))))))</f>
        <v/>
      </c>
      <c r="AC7641" s="382" t="str">
        <f t="shared" si="1443"/>
        <v/>
      </c>
      <c r="AD7641" s="382" t="str">
        <f t="shared" si="1444"/>
        <v/>
      </c>
    </row>
    <row r="7642" spans="11:30" ht="13.5" customHeight="1">
      <c r="K7642" s="4">
        <f t="shared" si="1440"/>
        <v>4</v>
      </c>
      <c r="L7642" s="34">
        <v>43570</v>
      </c>
      <c r="M7642" s="4">
        <v>319</v>
      </c>
      <c r="N7642" s="4">
        <v>7</v>
      </c>
      <c r="O7642" s="31">
        <v>0.25</v>
      </c>
      <c r="P7642" s="35">
        <v>11.62</v>
      </c>
      <c r="Q7642" s="36">
        <f t="shared" si="1441"/>
        <v>15</v>
      </c>
      <c r="R7642" s="4">
        <f t="shared" si="1442"/>
        <v>3.3800000000000008</v>
      </c>
      <c r="S7642" s="31">
        <f t="shared" si="1445"/>
        <v>0.23586805555555557</v>
      </c>
      <c r="T7642" s="31">
        <f t="shared" si="1446"/>
        <v>0.75912037037037028</v>
      </c>
      <c r="U7642" s="4">
        <f t="shared" si="1447"/>
        <v>3.3800000000000008</v>
      </c>
      <c r="V7642" s="4" t="str">
        <f t="shared" si="1448"/>
        <v/>
      </c>
      <c r="W7642" s="18" t="str">
        <f>IF(V7642="","",VLOOKUP(L7642,日射量と図３!$A$4:$C$368,3,TRUE)*238.85/100)</f>
        <v/>
      </c>
      <c r="X7642" s="4" t="str">
        <f t="shared" si="1449"/>
        <v/>
      </c>
      <c r="Y7642" s="4" t="str">
        <f t="shared" si="1438"/>
        <v/>
      </c>
      <c r="Z7642" s="4" t="str">
        <f t="shared" si="1439"/>
        <v/>
      </c>
      <c r="AA7642" s="4" t="str">
        <f>IF($V7642="","",IF(Y7642&lt;36,0,IF(AND(36&lt;=Y7642,Y7642&lt;71),VLOOKUP($W7642,日射量と図３!$E$6:$F$34,2,TRUE),IF(AND(71&lt;=Y7642,Y7642&lt;107),VLOOKUP($W7642,日射量と図３!$E$6:$G$34,3,TRUE),IF(AND(107&lt;=Y7642,Y7642&lt;143),VLOOKUP($W7642,日射量と図３!$E$6:$H$34,4,TRUE),VLOOKUP($W7642,日射量と図３!$E$6:$I$34,5,TRUE))))))</f>
        <v/>
      </c>
      <c r="AB7642" s="4" t="str">
        <f>IF($V7642="","",IF(Z7642&lt;36,0,IF(AND(36&lt;=Z7642,Z7642&lt;71),VLOOKUP($W7642,日射量と図３!$E$6:$F$34,2,TRUE),IF(AND(71&lt;=Z7642,Z7642&lt;107),VLOOKUP($W7642,日射量と図３!$E$6:$G$34,3,TRUE),IF(AND(107&lt;=Z7642,Z7642&lt;143),VLOOKUP($W7642,日射量と図３!$E$6:$H$34,4,TRUE),VLOOKUP($W7642,日射量と図３!$E$6:$I$34,5,TRUE))))))</f>
        <v/>
      </c>
      <c r="AC7642" s="382" t="str">
        <f t="shared" si="1443"/>
        <v/>
      </c>
      <c r="AD7642" s="382" t="str">
        <f t="shared" si="1444"/>
        <v/>
      </c>
    </row>
    <row r="7643" spans="11:30" ht="13.5" customHeight="1">
      <c r="K7643" s="4">
        <f t="shared" si="1440"/>
        <v>4</v>
      </c>
      <c r="L7643" s="34">
        <v>43570</v>
      </c>
      <c r="M7643" s="4">
        <v>319</v>
      </c>
      <c r="N7643" s="4">
        <v>8</v>
      </c>
      <c r="O7643" s="31">
        <v>0.29166666666666669</v>
      </c>
      <c r="P7643" s="35">
        <v>12.700000000000001</v>
      </c>
      <c r="Q7643" s="36">
        <f t="shared" si="1441"/>
        <v>12</v>
      </c>
      <c r="R7643" s="4">
        <f t="shared" si="1442"/>
        <v>0</v>
      </c>
      <c r="S7643" s="31">
        <f t="shared" si="1445"/>
        <v>0.23586805555555557</v>
      </c>
      <c r="T7643" s="31">
        <f t="shared" si="1446"/>
        <v>0.75912037037037028</v>
      </c>
      <c r="U7643" s="4">
        <f t="shared" si="1447"/>
        <v>0</v>
      </c>
      <c r="V7643" s="4" t="str">
        <f t="shared" si="1448"/>
        <v/>
      </c>
      <c r="W7643" s="18" t="str">
        <f>IF(V7643="","",VLOOKUP(L7643,日射量と図３!$A$4:$C$368,3,TRUE)*238.85/100)</f>
        <v/>
      </c>
      <c r="X7643" s="4" t="str">
        <f t="shared" si="1449"/>
        <v/>
      </c>
      <c r="Y7643" s="4" t="str">
        <f t="shared" si="1438"/>
        <v/>
      </c>
      <c r="Z7643" s="4" t="str">
        <f t="shared" si="1439"/>
        <v/>
      </c>
      <c r="AA7643" s="4" t="str">
        <f>IF($V7643="","",IF(Y7643&lt;36,0,IF(AND(36&lt;=Y7643,Y7643&lt;71),VLOOKUP($W7643,日射量と図３!$E$6:$F$34,2,TRUE),IF(AND(71&lt;=Y7643,Y7643&lt;107),VLOOKUP($W7643,日射量と図３!$E$6:$G$34,3,TRUE),IF(AND(107&lt;=Y7643,Y7643&lt;143),VLOOKUP($W7643,日射量と図３!$E$6:$H$34,4,TRUE),VLOOKUP($W7643,日射量と図３!$E$6:$I$34,5,TRUE))))))</f>
        <v/>
      </c>
      <c r="AB7643" s="4" t="str">
        <f>IF($V7643="","",IF(Z7643&lt;36,0,IF(AND(36&lt;=Z7643,Z7643&lt;71),VLOOKUP($W7643,日射量と図３!$E$6:$F$34,2,TRUE),IF(AND(71&lt;=Z7643,Z7643&lt;107),VLOOKUP($W7643,日射量と図３!$E$6:$G$34,3,TRUE),IF(AND(107&lt;=Z7643,Z7643&lt;143),VLOOKUP($W7643,日射量と図３!$E$6:$H$34,4,TRUE),VLOOKUP($W7643,日射量と図３!$E$6:$I$34,5,TRUE))))))</f>
        <v/>
      </c>
      <c r="AC7643" s="382" t="str">
        <f t="shared" si="1443"/>
        <v/>
      </c>
      <c r="AD7643" s="382" t="str">
        <f t="shared" si="1444"/>
        <v/>
      </c>
    </row>
    <row r="7644" spans="11:30" ht="13.5" customHeight="1">
      <c r="K7644" s="4">
        <f t="shared" si="1440"/>
        <v>4</v>
      </c>
      <c r="L7644" s="34">
        <v>43570</v>
      </c>
      <c r="M7644" s="4">
        <v>319</v>
      </c>
      <c r="N7644" s="4">
        <v>9</v>
      </c>
      <c r="O7644" s="31">
        <v>0.33333333333333331</v>
      </c>
      <c r="P7644" s="35">
        <v>13.790000000000001</v>
      </c>
      <c r="Q7644" s="36">
        <f t="shared" si="1441"/>
        <v>12</v>
      </c>
      <c r="R7644" s="4">
        <f t="shared" si="1442"/>
        <v>0</v>
      </c>
      <c r="S7644" s="31">
        <f t="shared" si="1445"/>
        <v>0.23586805555555557</v>
      </c>
      <c r="T7644" s="31">
        <f t="shared" si="1446"/>
        <v>0.75912037037037028</v>
      </c>
      <c r="U7644" s="4">
        <f t="shared" si="1447"/>
        <v>0</v>
      </c>
      <c r="V7644" s="4" t="str">
        <f t="shared" si="1448"/>
        <v/>
      </c>
      <c r="W7644" s="18" t="str">
        <f>IF(V7644="","",VLOOKUP(L7644,日射量と図３!$A$4:$C$368,3,TRUE)*238.85/100)</f>
        <v/>
      </c>
      <c r="X7644" s="4" t="str">
        <f t="shared" si="1449"/>
        <v/>
      </c>
      <c r="Y7644" s="4" t="str">
        <f t="shared" si="1438"/>
        <v/>
      </c>
      <c r="Z7644" s="4" t="str">
        <f t="shared" si="1439"/>
        <v/>
      </c>
      <c r="AA7644" s="4" t="str">
        <f>IF($V7644="","",IF(Y7644&lt;36,0,IF(AND(36&lt;=Y7644,Y7644&lt;71),VLOOKUP($W7644,日射量と図３!$E$6:$F$34,2,TRUE),IF(AND(71&lt;=Y7644,Y7644&lt;107),VLOOKUP($W7644,日射量と図３!$E$6:$G$34,3,TRUE),IF(AND(107&lt;=Y7644,Y7644&lt;143),VLOOKUP($W7644,日射量と図３!$E$6:$H$34,4,TRUE),VLOOKUP($W7644,日射量と図３!$E$6:$I$34,5,TRUE))))))</f>
        <v/>
      </c>
      <c r="AB7644" s="4" t="str">
        <f>IF($V7644="","",IF(Z7644&lt;36,0,IF(AND(36&lt;=Z7644,Z7644&lt;71),VLOOKUP($W7644,日射量と図３!$E$6:$F$34,2,TRUE),IF(AND(71&lt;=Z7644,Z7644&lt;107),VLOOKUP($W7644,日射量と図３!$E$6:$G$34,3,TRUE),IF(AND(107&lt;=Z7644,Z7644&lt;143),VLOOKUP($W7644,日射量と図３!$E$6:$H$34,4,TRUE),VLOOKUP($W7644,日射量と図３!$E$6:$I$34,5,TRUE))))))</f>
        <v/>
      </c>
      <c r="AC7644" s="382" t="str">
        <f t="shared" si="1443"/>
        <v/>
      </c>
      <c r="AD7644" s="382" t="str">
        <f t="shared" si="1444"/>
        <v/>
      </c>
    </row>
    <row r="7645" spans="11:30" ht="13.5" customHeight="1">
      <c r="K7645" s="4">
        <f t="shared" si="1440"/>
        <v>4</v>
      </c>
      <c r="L7645" s="34">
        <v>43570</v>
      </c>
      <c r="M7645" s="4">
        <v>319</v>
      </c>
      <c r="N7645" s="4">
        <v>10</v>
      </c>
      <c r="O7645" s="31">
        <v>0.375</v>
      </c>
      <c r="P7645" s="35">
        <v>15.170000000000002</v>
      </c>
      <c r="Q7645" s="36">
        <f t="shared" si="1441"/>
        <v>12</v>
      </c>
      <c r="R7645" s="4">
        <f t="shared" si="1442"/>
        <v>0</v>
      </c>
      <c r="S7645" s="31">
        <f t="shared" si="1445"/>
        <v>0.23586805555555557</v>
      </c>
      <c r="T7645" s="31">
        <f t="shared" si="1446"/>
        <v>0.75912037037037028</v>
      </c>
      <c r="U7645" s="4">
        <f t="shared" si="1447"/>
        <v>0</v>
      </c>
      <c r="V7645" s="4" t="str">
        <f t="shared" si="1448"/>
        <v/>
      </c>
      <c r="W7645" s="18" t="str">
        <f>IF(V7645="","",VLOOKUP(L7645,日射量と図３!$A$4:$C$368,3,TRUE)*238.85/100)</f>
        <v/>
      </c>
      <c r="X7645" s="4" t="str">
        <f t="shared" si="1449"/>
        <v/>
      </c>
      <c r="Y7645" s="4" t="str">
        <f t="shared" si="1438"/>
        <v/>
      </c>
      <c r="Z7645" s="4" t="str">
        <f t="shared" si="1439"/>
        <v/>
      </c>
      <c r="AA7645" s="4" t="str">
        <f>IF($V7645="","",IF(Y7645&lt;36,0,IF(AND(36&lt;=Y7645,Y7645&lt;71),VLOOKUP($W7645,日射量と図３!$E$6:$F$34,2,TRUE),IF(AND(71&lt;=Y7645,Y7645&lt;107),VLOOKUP($W7645,日射量と図３!$E$6:$G$34,3,TRUE),IF(AND(107&lt;=Y7645,Y7645&lt;143),VLOOKUP($W7645,日射量と図３!$E$6:$H$34,4,TRUE),VLOOKUP($W7645,日射量と図３!$E$6:$I$34,5,TRUE))))))</f>
        <v/>
      </c>
      <c r="AB7645" s="4" t="str">
        <f>IF($V7645="","",IF(Z7645&lt;36,0,IF(AND(36&lt;=Z7645,Z7645&lt;71),VLOOKUP($W7645,日射量と図３!$E$6:$F$34,2,TRUE),IF(AND(71&lt;=Z7645,Z7645&lt;107),VLOOKUP($W7645,日射量と図３!$E$6:$G$34,3,TRUE),IF(AND(107&lt;=Z7645,Z7645&lt;143),VLOOKUP($W7645,日射量と図３!$E$6:$H$34,4,TRUE),VLOOKUP($W7645,日射量と図３!$E$6:$I$34,5,TRUE))))))</f>
        <v/>
      </c>
      <c r="AC7645" s="382" t="str">
        <f t="shared" si="1443"/>
        <v/>
      </c>
      <c r="AD7645" s="382" t="str">
        <f t="shared" si="1444"/>
        <v/>
      </c>
    </row>
    <row r="7646" spans="11:30" ht="13.5" customHeight="1">
      <c r="K7646" s="4">
        <f t="shared" si="1440"/>
        <v>4</v>
      </c>
      <c r="L7646" s="34">
        <v>43570</v>
      </c>
      <c r="M7646" s="4">
        <v>319</v>
      </c>
      <c r="N7646" s="4">
        <v>11</v>
      </c>
      <c r="O7646" s="31">
        <v>0.41666666666666669</v>
      </c>
      <c r="P7646" s="35">
        <v>16.119999999999997</v>
      </c>
      <c r="Q7646" s="36">
        <f t="shared" si="1441"/>
        <v>12</v>
      </c>
      <c r="R7646" s="4">
        <f t="shared" si="1442"/>
        <v>0</v>
      </c>
      <c r="S7646" s="31">
        <f t="shared" si="1445"/>
        <v>0.23586805555555557</v>
      </c>
      <c r="T7646" s="31">
        <f t="shared" si="1446"/>
        <v>0.75912037037037028</v>
      </c>
      <c r="U7646" s="4">
        <f t="shared" si="1447"/>
        <v>0</v>
      </c>
      <c r="V7646" s="4" t="str">
        <f t="shared" si="1448"/>
        <v/>
      </c>
      <c r="W7646" s="18" t="str">
        <f>IF(V7646="","",VLOOKUP(L7646,日射量と図３!$A$4:$C$368,3,TRUE)*238.85/100)</f>
        <v/>
      </c>
      <c r="X7646" s="4" t="str">
        <f t="shared" si="1449"/>
        <v/>
      </c>
      <c r="Y7646" s="4" t="str">
        <f t="shared" si="1438"/>
        <v/>
      </c>
      <c r="Z7646" s="4" t="str">
        <f t="shared" si="1439"/>
        <v/>
      </c>
      <c r="AA7646" s="4" t="str">
        <f>IF($V7646="","",IF(Y7646&lt;36,0,IF(AND(36&lt;=Y7646,Y7646&lt;71),VLOOKUP($W7646,日射量と図３!$E$6:$F$34,2,TRUE),IF(AND(71&lt;=Y7646,Y7646&lt;107),VLOOKUP($W7646,日射量と図３!$E$6:$G$34,3,TRUE),IF(AND(107&lt;=Y7646,Y7646&lt;143),VLOOKUP($W7646,日射量と図３!$E$6:$H$34,4,TRUE),VLOOKUP($W7646,日射量と図３!$E$6:$I$34,5,TRUE))))))</f>
        <v/>
      </c>
      <c r="AB7646" s="4" t="str">
        <f>IF($V7646="","",IF(Z7646&lt;36,0,IF(AND(36&lt;=Z7646,Z7646&lt;71),VLOOKUP($W7646,日射量と図３!$E$6:$F$34,2,TRUE),IF(AND(71&lt;=Z7646,Z7646&lt;107),VLOOKUP($W7646,日射量と図３!$E$6:$G$34,3,TRUE),IF(AND(107&lt;=Z7646,Z7646&lt;143),VLOOKUP($W7646,日射量と図３!$E$6:$H$34,4,TRUE),VLOOKUP($W7646,日射量と図３!$E$6:$I$34,5,TRUE))))))</f>
        <v/>
      </c>
      <c r="AC7646" s="382" t="str">
        <f t="shared" si="1443"/>
        <v/>
      </c>
      <c r="AD7646" s="382" t="str">
        <f t="shared" si="1444"/>
        <v/>
      </c>
    </row>
    <row r="7647" spans="11:30" ht="13.5" customHeight="1">
      <c r="K7647" s="4">
        <f t="shared" si="1440"/>
        <v>4</v>
      </c>
      <c r="L7647" s="34">
        <v>43570</v>
      </c>
      <c r="M7647" s="4">
        <v>319</v>
      </c>
      <c r="N7647" s="4">
        <v>12</v>
      </c>
      <c r="O7647" s="31">
        <v>0.45833333333333331</v>
      </c>
      <c r="P7647" s="35">
        <v>17.11</v>
      </c>
      <c r="Q7647" s="36">
        <f t="shared" si="1441"/>
        <v>12</v>
      </c>
      <c r="R7647" s="4">
        <f t="shared" si="1442"/>
        <v>0</v>
      </c>
      <c r="S7647" s="31">
        <f t="shared" si="1445"/>
        <v>0.23586805555555557</v>
      </c>
      <c r="T7647" s="31">
        <f t="shared" si="1446"/>
        <v>0.75912037037037028</v>
      </c>
      <c r="U7647" s="4">
        <f t="shared" si="1447"/>
        <v>0</v>
      </c>
      <c r="V7647" s="4" t="str">
        <f t="shared" si="1448"/>
        <v/>
      </c>
      <c r="W7647" s="18" t="str">
        <f>IF(V7647="","",VLOOKUP(L7647,日射量と図３!$A$4:$C$368,3,TRUE)*238.85/100)</f>
        <v/>
      </c>
      <c r="X7647" s="4" t="str">
        <f t="shared" si="1449"/>
        <v/>
      </c>
      <c r="Y7647" s="4" t="str">
        <f t="shared" ref="Y7647:Y7710" si="1450">IF(V7647="","",$AH$30*V7647/(($AG$18/$AH$18)*X7647))</f>
        <v/>
      </c>
      <c r="Z7647" s="4" t="str">
        <f t="shared" ref="Z7647:Z7710" si="1451">IF(V7647="","",$AH$30*V7647/(($AG$19/$AH$19)*X7647))</f>
        <v/>
      </c>
      <c r="AA7647" s="4" t="str">
        <f>IF($V7647="","",IF(Y7647&lt;36,0,IF(AND(36&lt;=Y7647,Y7647&lt;71),VLOOKUP($W7647,日射量と図３!$E$6:$F$34,2,TRUE),IF(AND(71&lt;=Y7647,Y7647&lt;107),VLOOKUP($W7647,日射量と図３!$E$6:$G$34,3,TRUE),IF(AND(107&lt;=Y7647,Y7647&lt;143),VLOOKUP($W7647,日射量と図３!$E$6:$H$34,4,TRUE),VLOOKUP($W7647,日射量と図３!$E$6:$I$34,5,TRUE))))))</f>
        <v/>
      </c>
      <c r="AB7647" s="4" t="str">
        <f>IF($V7647="","",IF(Z7647&lt;36,0,IF(AND(36&lt;=Z7647,Z7647&lt;71),VLOOKUP($W7647,日射量と図３!$E$6:$F$34,2,TRUE),IF(AND(71&lt;=Z7647,Z7647&lt;107),VLOOKUP($W7647,日射量と図３!$E$6:$G$34,3,TRUE),IF(AND(107&lt;=Z7647,Z7647&lt;143),VLOOKUP($W7647,日射量と図３!$E$6:$H$34,4,TRUE),VLOOKUP($W7647,日射量と図３!$E$6:$I$34,5,TRUE))))))</f>
        <v/>
      </c>
      <c r="AC7647" s="382" t="str">
        <f t="shared" si="1443"/>
        <v/>
      </c>
      <c r="AD7647" s="382" t="str">
        <f t="shared" si="1444"/>
        <v/>
      </c>
    </row>
    <row r="7648" spans="11:30" ht="13.5" customHeight="1">
      <c r="K7648" s="4">
        <f t="shared" si="1440"/>
        <v>4</v>
      </c>
      <c r="L7648" s="34">
        <v>43570</v>
      </c>
      <c r="M7648" s="4">
        <v>319</v>
      </c>
      <c r="N7648" s="4">
        <v>13</v>
      </c>
      <c r="O7648" s="31">
        <v>0.5</v>
      </c>
      <c r="P7648" s="35">
        <v>17.62</v>
      </c>
      <c r="Q7648" s="36">
        <f t="shared" si="1441"/>
        <v>12</v>
      </c>
      <c r="R7648" s="4">
        <f t="shared" si="1442"/>
        <v>0</v>
      </c>
      <c r="S7648" s="31">
        <f t="shared" si="1445"/>
        <v>0.23586805555555557</v>
      </c>
      <c r="T7648" s="31">
        <f t="shared" si="1446"/>
        <v>0.75912037037037028</v>
      </c>
      <c r="U7648" s="4">
        <f t="shared" si="1447"/>
        <v>0</v>
      </c>
      <c r="V7648" s="4" t="str">
        <f t="shared" si="1448"/>
        <v/>
      </c>
      <c r="W7648" s="18" t="str">
        <f>IF(V7648="","",VLOOKUP(L7648,日射量と図３!$A$4:$C$368,3,TRUE)*238.85/100)</f>
        <v/>
      </c>
      <c r="X7648" s="4" t="str">
        <f t="shared" si="1449"/>
        <v/>
      </c>
      <c r="Y7648" s="4" t="str">
        <f t="shared" si="1450"/>
        <v/>
      </c>
      <c r="Z7648" s="4" t="str">
        <f t="shared" si="1451"/>
        <v/>
      </c>
      <c r="AA7648" s="4" t="str">
        <f>IF($V7648="","",IF(Y7648&lt;36,0,IF(AND(36&lt;=Y7648,Y7648&lt;71),VLOOKUP($W7648,日射量と図３!$E$6:$F$34,2,TRUE),IF(AND(71&lt;=Y7648,Y7648&lt;107),VLOOKUP($W7648,日射量と図３!$E$6:$G$34,3,TRUE),IF(AND(107&lt;=Y7648,Y7648&lt;143),VLOOKUP($W7648,日射量と図３!$E$6:$H$34,4,TRUE),VLOOKUP($W7648,日射量と図３!$E$6:$I$34,5,TRUE))))))</f>
        <v/>
      </c>
      <c r="AB7648" s="4" t="str">
        <f>IF($V7648="","",IF(Z7648&lt;36,0,IF(AND(36&lt;=Z7648,Z7648&lt;71),VLOOKUP($W7648,日射量と図３!$E$6:$F$34,2,TRUE),IF(AND(71&lt;=Z7648,Z7648&lt;107),VLOOKUP($W7648,日射量と図３!$E$6:$G$34,3,TRUE),IF(AND(107&lt;=Z7648,Z7648&lt;143),VLOOKUP($W7648,日射量と図３!$E$6:$H$34,4,TRUE),VLOOKUP($W7648,日射量と図３!$E$6:$I$34,5,TRUE))))))</f>
        <v/>
      </c>
      <c r="AC7648" s="382" t="str">
        <f t="shared" si="1443"/>
        <v/>
      </c>
      <c r="AD7648" s="382" t="str">
        <f t="shared" si="1444"/>
        <v/>
      </c>
    </row>
    <row r="7649" spans="11:30" ht="13.5" customHeight="1">
      <c r="K7649" s="4">
        <f t="shared" si="1440"/>
        <v>4</v>
      </c>
      <c r="L7649" s="34">
        <v>43570</v>
      </c>
      <c r="M7649" s="4">
        <v>319</v>
      </c>
      <c r="N7649" s="4">
        <v>14</v>
      </c>
      <c r="O7649" s="31">
        <v>0.54166666666666663</v>
      </c>
      <c r="P7649" s="35">
        <v>17.919999999999998</v>
      </c>
      <c r="Q7649" s="36">
        <f t="shared" si="1441"/>
        <v>12</v>
      </c>
      <c r="R7649" s="4">
        <f t="shared" si="1442"/>
        <v>0</v>
      </c>
      <c r="S7649" s="31">
        <f t="shared" si="1445"/>
        <v>0.23586805555555557</v>
      </c>
      <c r="T7649" s="31">
        <f t="shared" si="1446"/>
        <v>0.75912037037037028</v>
      </c>
      <c r="U7649" s="4">
        <f t="shared" si="1447"/>
        <v>0</v>
      </c>
      <c r="V7649" s="4" t="str">
        <f t="shared" si="1448"/>
        <v/>
      </c>
      <c r="W7649" s="18" t="str">
        <f>IF(V7649="","",VLOOKUP(L7649,日射量と図３!$A$4:$C$368,3,TRUE)*238.85/100)</f>
        <v/>
      </c>
      <c r="X7649" s="4" t="str">
        <f t="shared" si="1449"/>
        <v/>
      </c>
      <c r="Y7649" s="4" t="str">
        <f t="shared" si="1450"/>
        <v/>
      </c>
      <c r="Z7649" s="4" t="str">
        <f t="shared" si="1451"/>
        <v/>
      </c>
      <c r="AA7649" s="4" t="str">
        <f>IF($V7649="","",IF(Y7649&lt;36,0,IF(AND(36&lt;=Y7649,Y7649&lt;71),VLOOKUP($W7649,日射量と図３!$E$6:$F$34,2,TRUE),IF(AND(71&lt;=Y7649,Y7649&lt;107),VLOOKUP($W7649,日射量と図３!$E$6:$G$34,3,TRUE),IF(AND(107&lt;=Y7649,Y7649&lt;143),VLOOKUP($W7649,日射量と図３!$E$6:$H$34,4,TRUE),VLOOKUP($W7649,日射量と図３!$E$6:$I$34,5,TRUE))))))</f>
        <v/>
      </c>
      <c r="AB7649" s="4" t="str">
        <f>IF($V7649="","",IF(Z7649&lt;36,0,IF(AND(36&lt;=Z7649,Z7649&lt;71),VLOOKUP($W7649,日射量と図３!$E$6:$F$34,2,TRUE),IF(AND(71&lt;=Z7649,Z7649&lt;107),VLOOKUP($W7649,日射量と図３!$E$6:$G$34,3,TRUE),IF(AND(107&lt;=Z7649,Z7649&lt;143),VLOOKUP($W7649,日射量と図３!$E$6:$H$34,4,TRUE),VLOOKUP($W7649,日射量と図３!$E$6:$I$34,5,TRUE))))))</f>
        <v/>
      </c>
      <c r="AC7649" s="382" t="str">
        <f t="shared" si="1443"/>
        <v/>
      </c>
      <c r="AD7649" s="382" t="str">
        <f t="shared" si="1444"/>
        <v/>
      </c>
    </row>
    <row r="7650" spans="11:30" ht="13.5" customHeight="1">
      <c r="K7650" s="4">
        <f t="shared" si="1440"/>
        <v>4</v>
      </c>
      <c r="L7650" s="34">
        <v>43570</v>
      </c>
      <c r="M7650" s="4">
        <v>319</v>
      </c>
      <c r="N7650" s="4">
        <v>15</v>
      </c>
      <c r="O7650" s="31">
        <v>0.58333333333333337</v>
      </c>
      <c r="P7650" s="35">
        <v>18.190000000000001</v>
      </c>
      <c r="Q7650" s="36">
        <f t="shared" si="1441"/>
        <v>12</v>
      </c>
      <c r="R7650" s="4">
        <f t="shared" si="1442"/>
        <v>0</v>
      </c>
      <c r="S7650" s="31">
        <f t="shared" si="1445"/>
        <v>0.23586805555555557</v>
      </c>
      <c r="T7650" s="31">
        <f t="shared" si="1446"/>
        <v>0.75912037037037028</v>
      </c>
      <c r="U7650" s="4">
        <f t="shared" si="1447"/>
        <v>0</v>
      </c>
      <c r="V7650" s="4" t="str">
        <f t="shared" si="1448"/>
        <v/>
      </c>
      <c r="W7650" s="18" t="str">
        <f>IF(V7650="","",VLOOKUP(L7650,日射量と図３!$A$4:$C$368,3,TRUE)*238.85/100)</f>
        <v/>
      </c>
      <c r="X7650" s="4" t="str">
        <f t="shared" si="1449"/>
        <v/>
      </c>
      <c r="Y7650" s="4" t="str">
        <f t="shared" si="1450"/>
        <v/>
      </c>
      <c r="Z7650" s="4" t="str">
        <f t="shared" si="1451"/>
        <v/>
      </c>
      <c r="AA7650" s="4" t="str">
        <f>IF($V7650="","",IF(Y7650&lt;36,0,IF(AND(36&lt;=Y7650,Y7650&lt;71),VLOOKUP($W7650,日射量と図３!$E$6:$F$34,2,TRUE),IF(AND(71&lt;=Y7650,Y7650&lt;107),VLOOKUP($W7650,日射量と図３!$E$6:$G$34,3,TRUE),IF(AND(107&lt;=Y7650,Y7650&lt;143),VLOOKUP($W7650,日射量と図３!$E$6:$H$34,4,TRUE),VLOOKUP($W7650,日射量と図３!$E$6:$I$34,5,TRUE))))))</f>
        <v/>
      </c>
      <c r="AB7650" s="4" t="str">
        <f>IF($V7650="","",IF(Z7650&lt;36,0,IF(AND(36&lt;=Z7650,Z7650&lt;71),VLOOKUP($W7650,日射量と図３!$E$6:$F$34,2,TRUE),IF(AND(71&lt;=Z7650,Z7650&lt;107),VLOOKUP($W7650,日射量と図３!$E$6:$G$34,3,TRUE),IF(AND(107&lt;=Z7650,Z7650&lt;143),VLOOKUP($W7650,日射量と図３!$E$6:$H$34,4,TRUE),VLOOKUP($W7650,日射量と図３!$E$6:$I$34,5,TRUE))))))</f>
        <v/>
      </c>
      <c r="AC7650" s="382" t="str">
        <f t="shared" si="1443"/>
        <v/>
      </c>
      <c r="AD7650" s="382" t="str">
        <f t="shared" si="1444"/>
        <v/>
      </c>
    </row>
    <row r="7651" spans="11:30" ht="13.5" customHeight="1">
      <c r="K7651" s="4">
        <f t="shared" si="1440"/>
        <v>4</v>
      </c>
      <c r="L7651" s="34">
        <v>43570</v>
      </c>
      <c r="M7651" s="4">
        <v>319</v>
      </c>
      <c r="N7651" s="4">
        <v>16</v>
      </c>
      <c r="O7651" s="31">
        <v>0.625</v>
      </c>
      <c r="P7651" s="35">
        <v>18.3</v>
      </c>
      <c r="Q7651" s="36">
        <f t="shared" si="1441"/>
        <v>16</v>
      </c>
      <c r="R7651" s="4">
        <f t="shared" si="1442"/>
        <v>0</v>
      </c>
      <c r="S7651" s="31">
        <f t="shared" si="1445"/>
        <v>0.23586805555555557</v>
      </c>
      <c r="T7651" s="31">
        <f t="shared" si="1446"/>
        <v>0.75912037037037028</v>
      </c>
      <c r="U7651" s="4">
        <f t="shared" si="1447"/>
        <v>0</v>
      </c>
      <c r="V7651" s="4" t="str">
        <f t="shared" si="1448"/>
        <v/>
      </c>
      <c r="W7651" s="18" t="str">
        <f>IF(V7651="","",VLOOKUP(L7651,日射量と図３!$A$4:$C$368,3,TRUE)*238.85/100)</f>
        <v/>
      </c>
      <c r="X7651" s="4" t="str">
        <f t="shared" si="1449"/>
        <v/>
      </c>
      <c r="Y7651" s="4" t="str">
        <f t="shared" si="1450"/>
        <v/>
      </c>
      <c r="Z7651" s="4" t="str">
        <f t="shared" si="1451"/>
        <v/>
      </c>
      <c r="AA7651" s="4" t="str">
        <f>IF($V7651="","",IF(Y7651&lt;36,0,IF(AND(36&lt;=Y7651,Y7651&lt;71),VLOOKUP($W7651,日射量と図３!$E$6:$F$34,2,TRUE),IF(AND(71&lt;=Y7651,Y7651&lt;107),VLOOKUP($W7651,日射量と図３!$E$6:$G$34,3,TRUE),IF(AND(107&lt;=Y7651,Y7651&lt;143),VLOOKUP($W7651,日射量と図３!$E$6:$H$34,4,TRUE),VLOOKUP($W7651,日射量と図３!$E$6:$I$34,5,TRUE))))))</f>
        <v/>
      </c>
      <c r="AB7651" s="4" t="str">
        <f>IF($V7651="","",IF(Z7651&lt;36,0,IF(AND(36&lt;=Z7651,Z7651&lt;71),VLOOKUP($W7651,日射量と図３!$E$6:$F$34,2,TRUE),IF(AND(71&lt;=Z7651,Z7651&lt;107),VLOOKUP($W7651,日射量と図３!$E$6:$G$34,3,TRUE),IF(AND(107&lt;=Z7651,Z7651&lt;143),VLOOKUP($W7651,日射量と図３!$E$6:$H$34,4,TRUE),VLOOKUP($W7651,日射量と図３!$E$6:$I$34,5,TRUE))))))</f>
        <v/>
      </c>
      <c r="AC7651" s="382" t="str">
        <f t="shared" si="1443"/>
        <v/>
      </c>
      <c r="AD7651" s="382" t="str">
        <f t="shared" si="1444"/>
        <v/>
      </c>
    </row>
    <row r="7652" spans="11:30" ht="13.5" customHeight="1">
      <c r="K7652" s="4">
        <f t="shared" si="1440"/>
        <v>4</v>
      </c>
      <c r="L7652" s="34">
        <v>43570</v>
      </c>
      <c r="M7652" s="4">
        <v>319</v>
      </c>
      <c r="N7652" s="4">
        <v>17</v>
      </c>
      <c r="O7652" s="31">
        <v>0.66666666666666663</v>
      </c>
      <c r="P7652" s="35">
        <v>17.41</v>
      </c>
      <c r="Q7652" s="36">
        <f t="shared" si="1441"/>
        <v>16</v>
      </c>
      <c r="R7652" s="4">
        <f t="shared" si="1442"/>
        <v>0</v>
      </c>
      <c r="S7652" s="31">
        <f t="shared" si="1445"/>
        <v>0.23586805555555557</v>
      </c>
      <c r="T7652" s="31">
        <f t="shared" si="1446"/>
        <v>0.75912037037037028</v>
      </c>
      <c r="U7652" s="4">
        <f t="shared" si="1447"/>
        <v>0</v>
      </c>
      <c r="V7652" s="4" t="str">
        <f t="shared" si="1448"/>
        <v/>
      </c>
      <c r="W7652" s="18" t="str">
        <f>IF(V7652="","",VLOOKUP(L7652,日射量と図３!$A$4:$C$368,3,TRUE)*238.85/100)</f>
        <v/>
      </c>
      <c r="X7652" s="4" t="str">
        <f t="shared" si="1449"/>
        <v/>
      </c>
      <c r="Y7652" s="4" t="str">
        <f t="shared" si="1450"/>
        <v/>
      </c>
      <c r="Z7652" s="4" t="str">
        <f t="shared" si="1451"/>
        <v/>
      </c>
      <c r="AA7652" s="4" t="str">
        <f>IF($V7652="","",IF(Y7652&lt;36,0,IF(AND(36&lt;=Y7652,Y7652&lt;71),VLOOKUP($W7652,日射量と図３!$E$6:$F$34,2,TRUE),IF(AND(71&lt;=Y7652,Y7652&lt;107),VLOOKUP($W7652,日射量と図３!$E$6:$G$34,3,TRUE),IF(AND(107&lt;=Y7652,Y7652&lt;143),VLOOKUP($W7652,日射量と図３!$E$6:$H$34,4,TRUE),VLOOKUP($W7652,日射量と図３!$E$6:$I$34,5,TRUE))))))</f>
        <v/>
      </c>
      <c r="AB7652" s="4" t="str">
        <f>IF($V7652="","",IF(Z7652&lt;36,0,IF(AND(36&lt;=Z7652,Z7652&lt;71),VLOOKUP($W7652,日射量と図３!$E$6:$F$34,2,TRUE),IF(AND(71&lt;=Z7652,Z7652&lt;107),VLOOKUP($W7652,日射量と図３!$E$6:$G$34,3,TRUE),IF(AND(107&lt;=Z7652,Z7652&lt;143),VLOOKUP($W7652,日射量と図３!$E$6:$H$34,4,TRUE),VLOOKUP($W7652,日射量と図３!$E$6:$I$34,5,TRUE))))))</f>
        <v/>
      </c>
      <c r="AC7652" s="382" t="str">
        <f t="shared" si="1443"/>
        <v/>
      </c>
      <c r="AD7652" s="382" t="str">
        <f t="shared" si="1444"/>
        <v/>
      </c>
    </row>
    <row r="7653" spans="11:30" ht="13.5" customHeight="1">
      <c r="K7653" s="4">
        <f t="shared" si="1440"/>
        <v>4</v>
      </c>
      <c r="L7653" s="34">
        <v>43570</v>
      </c>
      <c r="M7653" s="4">
        <v>319</v>
      </c>
      <c r="N7653" s="4">
        <v>18</v>
      </c>
      <c r="O7653" s="31">
        <v>0.70833333333333337</v>
      </c>
      <c r="P7653" s="35">
        <v>16.579999999999998</v>
      </c>
      <c r="Q7653" s="36">
        <f t="shared" si="1441"/>
        <v>16</v>
      </c>
      <c r="R7653" s="4">
        <f t="shared" si="1442"/>
        <v>0</v>
      </c>
      <c r="S7653" s="31">
        <f t="shared" si="1445"/>
        <v>0.23586805555555557</v>
      </c>
      <c r="T7653" s="31">
        <f t="shared" si="1446"/>
        <v>0.75912037037037028</v>
      </c>
      <c r="U7653" s="4">
        <f t="shared" si="1447"/>
        <v>0</v>
      </c>
      <c r="V7653" s="4" t="str">
        <f t="shared" si="1448"/>
        <v/>
      </c>
      <c r="W7653" s="18" t="str">
        <f>IF(V7653="","",VLOOKUP(L7653,日射量と図３!$A$4:$C$368,3,TRUE)*238.85/100)</f>
        <v/>
      </c>
      <c r="X7653" s="4" t="str">
        <f t="shared" si="1449"/>
        <v/>
      </c>
      <c r="Y7653" s="4" t="str">
        <f t="shared" si="1450"/>
        <v/>
      </c>
      <c r="Z7653" s="4" t="str">
        <f t="shared" si="1451"/>
        <v/>
      </c>
      <c r="AA7653" s="4" t="str">
        <f>IF($V7653="","",IF(Y7653&lt;36,0,IF(AND(36&lt;=Y7653,Y7653&lt;71),VLOOKUP($W7653,日射量と図３!$E$6:$F$34,2,TRUE),IF(AND(71&lt;=Y7653,Y7653&lt;107),VLOOKUP($W7653,日射量と図３!$E$6:$G$34,3,TRUE),IF(AND(107&lt;=Y7653,Y7653&lt;143),VLOOKUP($W7653,日射量と図３!$E$6:$H$34,4,TRUE),VLOOKUP($W7653,日射量と図３!$E$6:$I$34,5,TRUE))))))</f>
        <v/>
      </c>
      <c r="AB7653" s="4" t="str">
        <f>IF($V7653="","",IF(Z7653&lt;36,0,IF(AND(36&lt;=Z7653,Z7653&lt;71),VLOOKUP($W7653,日射量と図３!$E$6:$F$34,2,TRUE),IF(AND(71&lt;=Z7653,Z7653&lt;107),VLOOKUP($W7653,日射量と図３!$E$6:$G$34,3,TRUE),IF(AND(107&lt;=Z7653,Z7653&lt;143),VLOOKUP($W7653,日射量と図３!$E$6:$H$34,4,TRUE),VLOOKUP($W7653,日射量と図３!$E$6:$I$34,5,TRUE))))))</f>
        <v/>
      </c>
      <c r="AC7653" s="382" t="str">
        <f t="shared" si="1443"/>
        <v/>
      </c>
      <c r="AD7653" s="382" t="str">
        <f t="shared" si="1444"/>
        <v/>
      </c>
    </row>
    <row r="7654" spans="11:30" ht="13.5" customHeight="1">
      <c r="K7654" s="4">
        <f t="shared" si="1440"/>
        <v>4</v>
      </c>
      <c r="L7654" s="34">
        <v>43570</v>
      </c>
      <c r="M7654" s="4">
        <v>319</v>
      </c>
      <c r="N7654" s="4">
        <v>19</v>
      </c>
      <c r="O7654" s="31">
        <v>0.75</v>
      </c>
      <c r="P7654" s="35">
        <v>15.74</v>
      </c>
      <c r="Q7654" s="36">
        <f t="shared" si="1441"/>
        <v>16</v>
      </c>
      <c r="R7654" s="4">
        <f t="shared" si="1442"/>
        <v>0.25999999999999979</v>
      </c>
      <c r="S7654" s="31">
        <f t="shared" si="1445"/>
        <v>0.23586805555555557</v>
      </c>
      <c r="T7654" s="31">
        <f t="shared" si="1446"/>
        <v>0.75912037037037028</v>
      </c>
      <c r="U7654" s="4">
        <f t="shared" si="1447"/>
        <v>0.25999999999999979</v>
      </c>
      <c r="V7654" s="4" t="str">
        <f t="shared" si="1448"/>
        <v/>
      </c>
      <c r="W7654" s="18" t="str">
        <f>IF(V7654="","",VLOOKUP(L7654,日射量と図３!$A$4:$C$368,3,TRUE)*238.85/100)</f>
        <v/>
      </c>
      <c r="X7654" s="4" t="str">
        <f t="shared" si="1449"/>
        <v/>
      </c>
      <c r="Y7654" s="4" t="str">
        <f t="shared" si="1450"/>
        <v/>
      </c>
      <c r="Z7654" s="4" t="str">
        <f t="shared" si="1451"/>
        <v/>
      </c>
      <c r="AA7654" s="4" t="str">
        <f>IF($V7654="","",IF(Y7654&lt;36,0,IF(AND(36&lt;=Y7654,Y7654&lt;71),VLOOKUP($W7654,日射量と図３!$E$6:$F$34,2,TRUE),IF(AND(71&lt;=Y7654,Y7654&lt;107),VLOOKUP($W7654,日射量と図３!$E$6:$G$34,3,TRUE),IF(AND(107&lt;=Y7654,Y7654&lt;143),VLOOKUP($W7654,日射量と図３!$E$6:$H$34,4,TRUE),VLOOKUP($W7654,日射量と図３!$E$6:$I$34,5,TRUE))))))</f>
        <v/>
      </c>
      <c r="AB7654" s="4" t="str">
        <f>IF($V7654="","",IF(Z7654&lt;36,0,IF(AND(36&lt;=Z7654,Z7654&lt;71),VLOOKUP($W7654,日射量と図３!$E$6:$F$34,2,TRUE),IF(AND(71&lt;=Z7654,Z7654&lt;107),VLOOKUP($W7654,日射量と図３!$E$6:$G$34,3,TRUE),IF(AND(107&lt;=Z7654,Z7654&lt;143),VLOOKUP($W7654,日射量と図３!$E$6:$H$34,4,TRUE),VLOOKUP($W7654,日射量と図３!$E$6:$I$34,5,TRUE))))))</f>
        <v/>
      </c>
      <c r="AC7654" s="382" t="str">
        <f t="shared" si="1443"/>
        <v/>
      </c>
      <c r="AD7654" s="382" t="str">
        <f t="shared" si="1444"/>
        <v/>
      </c>
    </row>
    <row r="7655" spans="11:30" ht="13.5" customHeight="1">
      <c r="K7655" s="4">
        <f t="shared" si="1440"/>
        <v>4</v>
      </c>
      <c r="L7655" s="34">
        <v>43570</v>
      </c>
      <c r="M7655" s="4">
        <v>319</v>
      </c>
      <c r="N7655" s="4">
        <v>20</v>
      </c>
      <c r="O7655" s="31">
        <v>0.79166666666666663</v>
      </c>
      <c r="P7655" s="35">
        <v>14.810000000000002</v>
      </c>
      <c r="Q7655" s="36">
        <f t="shared" si="1441"/>
        <v>16</v>
      </c>
      <c r="R7655" s="4">
        <f t="shared" si="1442"/>
        <v>1.1899999999999977</v>
      </c>
      <c r="S7655" s="31">
        <f t="shared" si="1445"/>
        <v>0.23586805555555557</v>
      </c>
      <c r="T7655" s="31">
        <f t="shared" si="1446"/>
        <v>0.75912037037037028</v>
      </c>
      <c r="U7655" s="4">
        <f t="shared" si="1447"/>
        <v>0</v>
      </c>
      <c r="V7655" s="4" t="str">
        <f t="shared" si="1448"/>
        <v/>
      </c>
      <c r="W7655" s="18" t="str">
        <f>IF(V7655="","",VLOOKUP(L7655,日射量と図３!$A$4:$C$368,3,TRUE)*238.85/100)</f>
        <v/>
      </c>
      <c r="X7655" s="4" t="str">
        <f t="shared" si="1449"/>
        <v/>
      </c>
      <c r="Y7655" s="4" t="str">
        <f t="shared" si="1450"/>
        <v/>
      </c>
      <c r="Z7655" s="4" t="str">
        <f t="shared" si="1451"/>
        <v/>
      </c>
      <c r="AA7655" s="4" t="str">
        <f>IF($V7655="","",IF(Y7655&lt;36,0,IF(AND(36&lt;=Y7655,Y7655&lt;71),VLOOKUP($W7655,日射量と図３!$E$6:$F$34,2,TRUE),IF(AND(71&lt;=Y7655,Y7655&lt;107),VLOOKUP($W7655,日射量と図３!$E$6:$G$34,3,TRUE),IF(AND(107&lt;=Y7655,Y7655&lt;143),VLOOKUP($W7655,日射量と図３!$E$6:$H$34,4,TRUE),VLOOKUP($W7655,日射量と図３!$E$6:$I$34,5,TRUE))))))</f>
        <v/>
      </c>
      <c r="AB7655" s="4" t="str">
        <f>IF($V7655="","",IF(Z7655&lt;36,0,IF(AND(36&lt;=Z7655,Z7655&lt;71),VLOOKUP($W7655,日射量と図３!$E$6:$F$34,2,TRUE),IF(AND(71&lt;=Z7655,Z7655&lt;107),VLOOKUP($W7655,日射量と図３!$E$6:$G$34,3,TRUE),IF(AND(107&lt;=Z7655,Z7655&lt;143),VLOOKUP($W7655,日射量と図３!$E$6:$H$34,4,TRUE),VLOOKUP($W7655,日射量と図３!$E$6:$I$34,5,TRUE))))))</f>
        <v/>
      </c>
      <c r="AC7655" s="382" t="str">
        <f t="shared" si="1443"/>
        <v/>
      </c>
      <c r="AD7655" s="382" t="str">
        <f t="shared" si="1444"/>
        <v/>
      </c>
    </row>
    <row r="7656" spans="11:30" ht="13.5" customHeight="1">
      <c r="K7656" s="4">
        <f t="shared" si="1440"/>
        <v>4</v>
      </c>
      <c r="L7656" s="34">
        <v>43570</v>
      </c>
      <c r="M7656" s="4">
        <v>319</v>
      </c>
      <c r="N7656" s="4">
        <v>21</v>
      </c>
      <c r="O7656" s="31">
        <v>0.83333333333333337</v>
      </c>
      <c r="P7656" s="35">
        <v>14.27</v>
      </c>
      <c r="Q7656" s="36">
        <f t="shared" si="1441"/>
        <v>16</v>
      </c>
      <c r="R7656" s="4">
        <f t="shared" si="1442"/>
        <v>1.7300000000000004</v>
      </c>
      <c r="S7656" s="31">
        <f t="shared" si="1445"/>
        <v>0.23586805555555557</v>
      </c>
      <c r="T7656" s="31">
        <f t="shared" si="1446"/>
        <v>0.75912037037037028</v>
      </c>
      <c r="U7656" s="4">
        <f t="shared" si="1447"/>
        <v>0</v>
      </c>
      <c r="V7656" s="4" t="str">
        <f t="shared" si="1448"/>
        <v/>
      </c>
      <c r="W7656" s="18" t="str">
        <f>IF(V7656="","",VLOOKUP(L7656,日射量と図３!$A$4:$C$368,3,TRUE)*238.85/100)</f>
        <v/>
      </c>
      <c r="X7656" s="4" t="str">
        <f t="shared" si="1449"/>
        <v/>
      </c>
      <c r="Y7656" s="4" t="str">
        <f t="shared" si="1450"/>
        <v/>
      </c>
      <c r="Z7656" s="4" t="str">
        <f t="shared" si="1451"/>
        <v/>
      </c>
      <c r="AA7656" s="4" t="str">
        <f>IF($V7656="","",IF(Y7656&lt;36,0,IF(AND(36&lt;=Y7656,Y7656&lt;71),VLOOKUP($W7656,日射量と図３!$E$6:$F$34,2,TRUE),IF(AND(71&lt;=Y7656,Y7656&lt;107),VLOOKUP($W7656,日射量と図３!$E$6:$G$34,3,TRUE),IF(AND(107&lt;=Y7656,Y7656&lt;143),VLOOKUP($W7656,日射量と図３!$E$6:$H$34,4,TRUE),VLOOKUP($W7656,日射量と図３!$E$6:$I$34,5,TRUE))))))</f>
        <v/>
      </c>
      <c r="AB7656" s="4" t="str">
        <f>IF($V7656="","",IF(Z7656&lt;36,0,IF(AND(36&lt;=Z7656,Z7656&lt;71),VLOOKUP($W7656,日射量と図３!$E$6:$F$34,2,TRUE),IF(AND(71&lt;=Z7656,Z7656&lt;107),VLOOKUP($W7656,日射量と図３!$E$6:$G$34,3,TRUE),IF(AND(107&lt;=Z7656,Z7656&lt;143),VLOOKUP($W7656,日射量と図３!$E$6:$H$34,4,TRUE),VLOOKUP($W7656,日射量と図３!$E$6:$I$34,5,TRUE))))))</f>
        <v/>
      </c>
      <c r="AC7656" s="382" t="str">
        <f t="shared" si="1443"/>
        <v/>
      </c>
      <c r="AD7656" s="382" t="str">
        <f t="shared" si="1444"/>
        <v/>
      </c>
    </row>
    <row r="7657" spans="11:30" ht="13.5" customHeight="1">
      <c r="K7657" s="4">
        <f t="shared" si="1440"/>
        <v>4</v>
      </c>
      <c r="L7657" s="34">
        <v>43570</v>
      </c>
      <c r="M7657" s="4">
        <v>319</v>
      </c>
      <c r="N7657" s="4">
        <v>22</v>
      </c>
      <c r="O7657" s="31">
        <v>0.875</v>
      </c>
      <c r="P7657" s="35">
        <v>13.539999999999997</v>
      </c>
      <c r="Q7657" s="36">
        <f t="shared" si="1441"/>
        <v>16</v>
      </c>
      <c r="R7657" s="4">
        <f t="shared" si="1442"/>
        <v>2.4600000000000026</v>
      </c>
      <c r="S7657" s="31">
        <f t="shared" si="1445"/>
        <v>0.23586805555555557</v>
      </c>
      <c r="T7657" s="31">
        <f t="shared" si="1446"/>
        <v>0.75912037037037028</v>
      </c>
      <c r="U7657" s="4">
        <f t="shared" si="1447"/>
        <v>0</v>
      </c>
      <c r="V7657" s="4" t="str">
        <f t="shared" si="1448"/>
        <v/>
      </c>
      <c r="W7657" s="18" t="str">
        <f>IF(V7657="","",VLOOKUP(L7657,日射量と図３!$A$4:$C$368,3,TRUE)*238.85/100)</f>
        <v/>
      </c>
      <c r="X7657" s="4" t="str">
        <f t="shared" si="1449"/>
        <v/>
      </c>
      <c r="Y7657" s="4" t="str">
        <f t="shared" si="1450"/>
        <v/>
      </c>
      <c r="Z7657" s="4" t="str">
        <f t="shared" si="1451"/>
        <v/>
      </c>
      <c r="AA7657" s="4" t="str">
        <f>IF($V7657="","",IF(Y7657&lt;36,0,IF(AND(36&lt;=Y7657,Y7657&lt;71),VLOOKUP($W7657,日射量と図３!$E$6:$F$34,2,TRUE),IF(AND(71&lt;=Y7657,Y7657&lt;107),VLOOKUP($W7657,日射量と図３!$E$6:$G$34,3,TRUE),IF(AND(107&lt;=Y7657,Y7657&lt;143),VLOOKUP($W7657,日射量と図３!$E$6:$H$34,4,TRUE),VLOOKUP($W7657,日射量と図３!$E$6:$I$34,5,TRUE))))))</f>
        <v/>
      </c>
      <c r="AB7657" s="4" t="str">
        <f>IF($V7657="","",IF(Z7657&lt;36,0,IF(AND(36&lt;=Z7657,Z7657&lt;71),VLOOKUP($W7657,日射量と図３!$E$6:$F$34,2,TRUE),IF(AND(71&lt;=Z7657,Z7657&lt;107),VLOOKUP($W7657,日射量と図３!$E$6:$G$34,3,TRUE),IF(AND(107&lt;=Z7657,Z7657&lt;143),VLOOKUP($W7657,日射量と図３!$E$6:$H$34,4,TRUE),VLOOKUP($W7657,日射量と図３!$E$6:$I$34,5,TRUE))))))</f>
        <v/>
      </c>
      <c r="AC7657" s="382" t="str">
        <f t="shared" si="1443"/>
        <v/>
      </c>
      <c r="AD7657" s="382" t="str">
        <f t="shared" si="1444"/>
        <v/>
      </c>
    </row>
    <row r="7658" spans="11:30" ht="13.5" customHeight="1">
      <c r="K7658" s="4">
        <f t="shared" si="1440"/>
        <v>4</v>
      </c>
      <c r="L7658" s="34">
        <v>43570</v>
      </c>
      <c r="M7658" s="4">
        <v>319</v>
      </c>
      <c r="N7658" s="4">
        <v>23</v>
      </c>
      <c r="O7658" s="31">
        <v>0.91666666666666663</v>
      </c>
      <c r="P7658" s="35">
        <v>13.200000000000003</v>
      </c>
      <c r="Q7658" s="36">
        <f t="shared" si="1441"/>
        <v>13</v>
      </c>
      <c r="R7658" s="4">
        <f t="shared" si="1442"/>
        <v>0</v>
      </c>
      <c r="S7658" s="31">
        <f t="shared" si="1445"/>
        <v>0.23586805555555557</v>
      </c>
      <c r="T7658" s="31">
        <f t="shared" si="1446"/>
        <v>0.75912037037037028</v>
      </c>
      <c r="U7658" s="4">
        <f t="shared" si="1447"/>
        <v>0</v>
      </c>
      <c r="V7658" s="4" t="str">
        <f t="shared" si="1448"/>
        <v/>
      </c>
      <c r="W7658" s="18" t="str">
        <f>IF(V7658="","",VLOOKUP(L7658,日射量と図３!$A$4:$C$368,3,TRUE)*238.85/100)</f>
        <v/>
      </c>
      <c r="X7658" s="4" t="str">
        <f t="shared" si="1449"/>
        <v/>
      </c>
      <c r="Y7658" s="4" t="str">
        <f t="shared" si="1450"/>
        <v/>
      </c>
      <c r="Z7658" s="4" t="str">
        <f t="shared" si="1451"/>
        <v/>
      </c>
      <c r="AA7658" s="4" t="str">
        <f>IF($V7658="","",IF(Y7658&lt;36,0,IF(AND(36&lt;=Y7658,Y7658&lt;71),VLOOKUP($W7658,日射量と図３!$E$6:$F$34,2,TRUE),IF(AND(71&lt;=Y7658,Y7658&lt;107),VLOOKUP($W7658,日射量と図３!$E$6:$G$34,3,TRUE),IF(AND(107&lt;=Y7658,Y7658&lt;143),VLOOKUP($W7658,日射量と図３!$E$6:$H$34,4,TRUE),VLOOKUP($W7658,日射量と図３!$E$6:$I$34,5,TRUE))))))</f>
        <v/>
      </c>
      <c r="AB7658" s="4" t="str">
        <f>IF($V7658="","",IF(Z7658&lt;36,0,IF(AND(36&lt;=Z7658,Z7658&lt;71),VLOOKUP($W7658,日射量と図３!$E$6:$F$34,2,TRUE),IF(AND(71&lt;=Z7658,Z7658&lt;107),VLOOKUP($W7658,日射量と図３!$E$6:$G$34,3,TRUE),IF(AND(107&lt;=Z7658,Z7658&lt;143),VLOOKUP($W7658,日射量と図３!$E$6:$H$34,4,TRUE),VLOOKUP($W7658,日射量と図３!$E$6:$I$34,5,TRUE))))))</f>
        <v/>
      </c>
      <c r="AC7658" s="382" t="str">
        <f t="shared" si="1443"/>
        <v/>
      </c>
      <c r="AD7658" s="382" t="str">
        <f t="shared" si="1444"/>
        <v/>
      </c>
    </row>
    <row r="7659" spans="11:30" ht="13.5" customHeight="1">
      <c r="K7659" s="4">
        <f t="shared" si="1440"/>
        <v>4</v>
      </c>
      <c r="L7659" s="34">
        <v>43570</v>
      </c>
      <c r="M7659" s="4">
        <v>319</v>
      </c>
      <c r="N7659" s="4">
        <v>24</v>
      </c>
      <c r="O7659" s="31">
        <v>0.95833333333333337</v>
      </c>
      <c r="P7659" s="35">
        <v>12.920000000000002</v>
      </c>
      <c r="Q7659" s="36">
        <f t="shared" si="1441"/>
        <v>13</v>
      </c>
      <c r="R7659" s="4">
        <f t="shared" si="1442"/>
        <v>7.9999999999998295E-2</v>
      </c>
      <c r="S7659" s="31">
        <f t="shared" si="1445"/>
        <v>0.23586805555555557</v>
      </c>
      <c r="T7659" s="31">
        <f t="shared" si="1446"/>
        <v>0.75912037037037028</v>
      </c>
      <c r="U7659" s="4">
        <f t="shared" si="1447"/>
        <v>0</v>
      </c>
      <c r="V7659" s="4" t="str">
        <f t="shared" si="1448"/>
        <v/>
      </c>
      <c r="W7659" s="18" t="str">
        <f>IF(V7659="","",VLOOKUP(L7659,日射量と図３!$A$4:$C$368,3,TRUE)*238.85/100)</f>
        <v/>
      </c>
      <c r="X7659" s="4" t="str">
        <f t="shared" si="1449"/>
        <v/>
      </c>
      <c r="Y7659" s="4" t="str">
        <f t="shared" si="1450"/>
        <v/>
      </c>
      <c r="Z7659" s="4" t="str">
        <f t="shared" si="1451"/>
        <v/>
      </c>
      <c r="AA7659" s="4" t="str">
        <f>IF($V7659="","",IF(Y7659&lt;36,0,IF(AND(36&lt;=Y7659,Y7659&lt;71),VLOOKUP($W7659,日射量と図３!$E$6:$F$34,2,TRUE),IF(AND(71&lt;=Y7659,Y7659&lt;107),VLOOKUP($W7659,日射量と図３!$E$6:$G$34,3,TRUE),IF(AND(107&lt;=Y7659,Y7659&lt;143),VLOOKUP($W7659,日射量と図３!$E$6:$H$34,4,TRUE),VLOOKUP($W7659,日射量と図３!$E$6:$I$34,5,TRUE))))))</f>
        <v/>
      </c>
      <c r="AB7659" s="4" t="str">
        <f>IF($V7659="","",IF(Z7659&lt;36,0,IF(AND(36&lt;=Z7659,Z7659&lt;71),VLOOKUP($W7659,日射量と図３!$E$6:$F$34,2,TRUE),IF(AND(71&lt;=Z7659,Z7659&lt;107),VLOOKUP($W7659,日射量と図３!$E$6:$G$34,3,TRUE),IF(AND(107&lt;=Z7659,Z7659&lt;143),VLOOKUP($W7659,日射量と図３!$E$6:$H$34,4,TRUE),VLOOKUP($W7659,日射量と図３!$E$6:$I$34,5,TRUE))))))</f>
        <v/>
      </c>
      <c r="AC7659" s="382" t="str">
        <f t="shared" si="1443"/>
        <v/>
      </c>
      <c r="AD7659" s="382" t="str">
        <f t="shared" si="1444"/>
        <v/>
      </c>
    </row>
    <row r="7660" spans="11:30" ht="13.5" customHeight="1">
      <c r="K7660" s="4">
        <f t="shared" si="1440"/>
        <v>4</v>
      </c>
      <c r="L7660" s="34">
        <v>43571</v>
      </c>
      <c r="M7660" s="4">
        <v>320</v>
      </c>
      <c r="N7660" s="4">
        <v>1</v>
      </c>
      <c r="O7660" s="31">
        <v>0</v>
      </c>
      <c r="P7660" s="35">
        <v>12.489999999999998</v>
      </c>
      <c r="Q7660" s="36">
        <f t="shared" si="1441"/>
        <v>13</v>
      </c>
      <c r="R7660" s="4">
        <f t="shared" si="1442"/>
        <v>0.51000000000000156</v>
      </c>
      <c r="S7660" s="31">
        <f t="shared" si="1445"/>
        <v>0.23586805555555557</v>
      </c>
      <c r="T7660" s="31">
        <f t="shared" si="1446"/>
        <v>0.75912037037037028</v>
      </c>
      <c r="U7660" s="4">
        <f t="shared" si="1447"/>
        <v>0</v>
      </c>
      <c r="V7660" s="4">
        <f t="shared" si="1448"/>
        <v>4.0600000000000005</v>
      </c>
      <c r="W7660" s="18">
        <f>IF(V7660="","",VLOOKUP(L7660,日射量と図３!$A$4:$C$368,3,TRUE)*238.85/100)</f>
        <v>45.381499999999996</v>
      </c>
      <c r="X7660" s="4">
        <f t="shared" si="1449"/>
        <v>13</v>
      </c>
      <c r="Y7660" s="4">
        <f t="shared" si="1450"/>
        <v>1.952500846153846</v>
      </c>
      <c r="Z7660" s="4">
        <f t="shared" si="1451"/>
        <v>2.2010009538461541</v>
      </c>
      <c r="AA7660" s="4">
        <f>IF($V7660="","",IF(Y7660&lt;36,0,IF(AND(36&lt;=Y7660,Y7660&lt;71),VLOOKUP($W7660,日射量と図３!$E$6:$F$34,2,TRUE),IF(AND(71&lt;=Y7660,Y7660&lt;107),VLOOKUP($W7660,日射量と図３!$E$6:$G$34,3,TRUE),IF(AND(107&lt;=Y7660,Y7660&lt;143),VLOOKUP($W7660,日射量と図３!$E$6:$H$34,4,TRUE),VLOOKUP($W7660,日射量と図３!$E$6:$I$34,5,TRUE))))))</f>
        <v>0</v>
      </c>
      <c r="AB7660" s="4">
        <f>IF($V7660="","",IF(Z7660&lt;36,0,IF(AND(36&lt;=Z7660,Z7660&lt;71),VLOOKUP($W7660,日射量と図３!$E$6:$F$34,2,TRUE),IF(AND(71&lt;=Z7660,Z7660&lt;107),VLOOKUP($W7660,日射量と図３!$E$6:$G$34,3,TRUE),IF(AND(107&lt;=Z7660,Z7660&lt;143),VLOOKUP($W7660,日射量と図３!$E$6:$H$34,4,TRUE),VLOOKUP($W7660,日射量と図３!$E$6:$I$34,5,TRUE))))))</f>
        <v>0</v>
      </c>
      <c r="AC7660" s="382">
        <f t="shared" si="1443"/>
        <v>0</v>
      </c>
      <c r="AD7660" s="382">
        <f t="shared" si="1444"/>
        <v>0</v>
      </c>
    </row>
    <row r="7661" spans="11:30" ht="13.5" customHeight="1">
      <c r="K7661" s="4">
        <f t="shared" si="1440"/>
        <v>4</v>
      </c>
      <c r="L7661" s="34">
        <v>43571</v>
      </c>
      <c r="M7661" s="4">
        <v>320</v>
      </c>
      <c r="N7661" s="4">
        <v>2</v>
      </c>
      <c r="O7661" s="31">
        <v>4.1666666666666664E-2</v>
      </c>
      <c r="P7661" s="35">
        <v>12.030000000000001</v>
      </c>
      <c r="Q7661" s="36">
        <f t="shared" si="1441"/>
        <v>13</v>
      </c>
      <c r="R7661" s="4">
        <f t="shared" si="1442"/>
        <v>0.96999999999999886</v>
      </c>
      <c r="S7661" s="31">
        <f t="shared" si="1445"/>
        <v>0.23586805555555557</v>
      </c>
      <c r="T7661" s="31">
        <f t="shared" si="1446"/>
        <v>0.75912037037037028</v>
      </c>
      <c r="U7661" s="4">
        <f t="shared" si="1447"/>
        <v>0</v>
      </c>
      <c r="V7661" s="4" t="str">
        <f t="shared" si="1448"/>
        <v/>
      </c>
      <c r="W7661" s="18" t="str">
        <f>IF(V7661="","",VLOOKUP(L7661,日射量と図３!$A$4:$C$368,3,TRUE)*238.85/100)</f>
        <v/>
      </c>
      <c r="X7661" s="4" t="str">
        <f t="shared" si="1449"/>
        <v/>
      </c>
      <c r="Y7661" s="4" t="str">
        <f t="shared" si="1450"/>
        <v/>
      </c>
      <c r="Z7661" s="4" t="str">
        <f t="shared" si="1451"/>
        <v/>
      </c>
      <c r="AA7661" s="4" t="str">
        <f>IF($V7661="","",IF(Y7661&lt;36,0,IF(AND(36&lt;=Y7661,Y7661&lt;71),VLOOKUP($W7661,日射量と図３!$E$6:$F$34,2,TRUE),IF(AND(71&lt;=Y7661,Y7661&lt;107),VLOOKUP($W7661,日射量と図３!$E$6:$G$34,3,TRUE),IF(AND(107&lt;=Y7661,Y7661&lt;143),VLOOKUP($W7661,日射量と図３!$E$6:$H$34,4,TRUE),VLOOKUP($W7661,日射量と図３!$E$6:$I$34,5,TRUE))))))</f>
        <v/>
      </c>
      <c r="AB7661" s="4" t="str">
        <f>IF($V7661="","",IF(Z7661&lt;36,0,IF(AND(36&lt;=Z7661,Z7661&lt;71),VLOOKUP($W7661,日射量と図３!$E$6:$F$34,2,TRUE),IF(AND(71&lt;=Z7661,Z7661&lt;107),VLOOKUP($W7661,日射量と図３!$E$6:$G$34,3,TRUE),IF(AND(107&lt;=Z7661,Z7661&lt;143),VLOOKUP($W7661,日射量と図３!$E$6:$H$34,4,TRUE),VLOOKUP($W7661,日射量と図３!$E$6:$I$34,5,TRUE))))))</f>
        <v/>
      </c>
      <c r="AC7661" s="382" t="str">
        <f t="shared" si="1443"/>
        <v/>
      </c>
      <c r="AD7661" s="382" t="str">
        <f t="shared" si="1444"/>
        <v/>
      </c>
    </row>
    <row r="7662" spans="11:30" ht="13.5" customHeight="1">
      <c r="K7662" s="4">
        <f t="shared" si="1440"/>
        <v>4</v>
      </c>
      <c r="L7662" s="34">
        <v>43571</v>
      </c>
      <c r="M7662" s="4">
        <v>320</v>
      </c>
      <c r="N7662" s="4">
        <v>3</v>
      </c>
      <c r="O7662" s="31">
        <v>8.3333333333333329E-2</v>
      </c>
      <c r="P7662" s="35">
        <v>11.79</v>
      </c>
      <c r="Q7662" s="36">
        <f t="shared" si="1441"/>
        <v>13</v>
      </c>
      <c r="R7662" s="4">
        <f t="shared" si="1442"/>
        <v>1.2100000000000009</v>
      </c>
      <c r="S7662" s="31">
        <f t="shared" si="1445"/>
        <v>0.23586805555555557</v>
      </c>
      <c r="T7662" s="31">
        <f t="shared" si="1446"/>
        <v>0.75912037037037028</v>
      </c>
      <c r="U7662" s="4">
        <f t="shared" si="1447"/>
        <v>0</v>
      </c>
      <c r="V7662" s="4" t="str">
        <f t="shared" si="1448"/>
        <v/>
      </c>
      <c r="W7662" s="18" t="str">
        <f>IF(V7662="","",VLOOKUP(L7662,日射量と図３!$A$4:$C$368,3,TRUE)*238.85/100)</f>
        <v/>
      </c>
      <c r="X7662" s="4" t="str">
        <f t="shared" si="1449"/>
        <v/>
      </c>
      <c r="Y7662" s="4" t="str">
        <f t="shared" si="1450"/>
        <v/>
      </c>
      <c r="Z7662" s="4" t="str">
        <f t="shared" si="1451"/>
        <v/>
      </c>
      <c r="AA7662" s="4" t="str">
        <f>IF($V7662="","",IF(Y7662&lt;36,0,IF(AND(36&lt;=Y7662,Y7662&lt;71),VLOOKUP($W7662,日射量と図３!$E$6:$F$34,2,TRUE),IF(AND(71&lt;=Y7662,Y7662&lt;107),VLOOKUP($W7662,日射量と図３!$E$6:$G$34,3,TRUE),IF(AND(107&lt;=Y7662,Y7662&lt;143),VLOOKUP($W7662,日射量と図３!$E$6:$H$34,4,TRUE),VLOOKUP($W7662,日射量と図３!$E$6:$I$34,5,TRUE))))))</f>
        <v/>
      </c>
      <c r="AB7662" s="4" t="str">
        <f>IF($V7662="","",IF(Z7662&lt;36,0,IF(AND(36&lt;=Z7662,Z7662&lt;71),VLOOKUP($W7662,日射量と図３!$E$6:$F$34,2,TRUE),IF(AND(71&lt;=Z7662,Z7662&lt;107),VLOOKUP($W7662,日射量と図３!$E$6:$G$34,3,TRUE),IF(AND(107&lt;=Z7662,Z7662&lt;143),VLOOKUP($W7662,日射量と図３!$E$6:$H$34,4,TRUE),VLOOKUP($W7662,日射量と図３!$E$6:$I$34,5,TRUE))))))</f>
        <v/>
      </c>
      <c r="AC7662" s="382" t="str">
        <f t="shared" si="1443"/>
        <v/>
      </c>
      <c r="AD7662" s="382" t="str">
        <f t="shared" si="1444"/>
        <v/>
      </c>
    </row>
    <row r="7663" spans="11:30" ht="13.5" customHeight="1">
      <c r="K7663" s="4">
        <f t="shared" si="1440"/>
        <v>4</v>
      </c>
      <c r="L7663" s="34">
        <v>43571</v>
      </c>
      <c r="M7663" s="4">
        <v>320</v>
      </c>
      <c r="N7663" s="4">
        <v>4</v>
      </c>
      <c r="O7663" s="31">
        <v>0.125</v>
      </c>
      <c r="P7663" s="35">
        <v>11.540000000000001</v>
      </c>
      <c r="Q7663" s="36">
        <f t="shared" si="1441"/>
        <v>13</v>
      </c>
      <c r="R7663" s="4">
        <f t="shared" si="1442"/>
        <v>1.4599999999999991</v>
      </c>
      <c r="S7663" s="31">
        <f t="shared" si="1445"/>
        <v>0.23586805555555557</v>
      </c>
      <c r="T7663" s="31">
        <f t="shared" si="1446"/>
        <v>0.75912037037037028</v>
      </c>
      <c r="U7663" s="4">
        <f t="shared" si="1447"/>
        <v>0</v>
      </c>
      <c r="V7663" s="4" t="str">
        <f t="shared" si="1448"/>
        <v/>
      </c>
      <c r="W7663" s="18" t="str">
        <f>IF(V7663="","",VLOOKUP(L7663,日射量と図３!$A$4:$C$368,3,TRUE)*238.85/100)</f>
        <v/>
      </c>
      <c r="X7663" s="4" t="str">
        <f t="shared" si="1449"/>
        <v/>
      </c>
      <c r="Y7663" s="4" t="str">
        <f t="shared" si="1450"/>
        <v/>
      </c>
      <c r="Z7663" s="4" t="str">
        <f t="shared" si="1451"/>
        <v/>
      </c>
      <c r="AA7663" s="4" t="str">
        <f>IF($V7663="","",IF(Y7663&lt;36,0,IF(AND(36&lt;=Y7663,Y7663&lt;71),VLOOKUP($W7663,日射量と図３!$E$6:$F$34,2,TRUE),IF(AND(71&lt;=Y7663,Y7663&lt;107),VLOOKUP($W7663,日射量と図３!$E$6:$G$34,3,TRUE),IF(AND(107&lt;=Y7663,Y7663&lt;143),VLOOKUP($W7663,日射量と図３!$E$6:$H$34,4,TRUE),VLOOKUP($W7663,日射量と図３!$E$6:$I$34,5,TRUE))))))</f>
        <v/>
      </c>
      <c r="AB7663" s="4" t="str">
        <f>IF($V7663="","",IF(Z7663&lt;36,0,IF(AND(36&lt;=Z7663,Z7663&lt;71),VLOOKUP($W7663,日射量と図３!$E$6:$F$34,2,TRUE),IF(AND(71&lt;=Z7663,Z7663&lt;107),VLOOKUP($W7663,日射量と図３!$E$6:$G$34,3,TRUE),IF(AND(107&lt;=Z7663,Z7663&lt;143),VLOOKUP($W7663,日射量と図３!$E$6:$H$34,4,TRUE),VLOOKUP($W7663,日射量と図３!$E$6:$I$34,5,TRUE))))))</f>
        <v/>
      </c>
      <c r="AC7663" s="382" t="str">
        <f t="shared" si="1443"/>
        <v/>
      </c>
      <c r="AD7663" s="382" t="str">
        <f t="shared" si="1444"/>
        <v/>
      </c>
    </row>
    <row r="7664" spans="11:30" ht="13.5" customHeight="1">
      <c r="K7664" s="4">
        <f t="shared" si="1440"/>
        <v>4</v>
      </c>
      <c r="L7664" s="34">
        <v>43571</v>
      </c>
      <c r="M7664" s="4">
        <v>320</v>
      </c>
      <c r="N7664" s="4">
        <v>5</v>
      </c>
      <c r="O7664" s="31">
        <v>0.16666666666666666</v>
      </c>
      <c r="P7664" s="35">
        <v>11.1</v>
      </c>
      <c r="Q7664" s="36">
        <f t="shared" si="1441"/>
        <v>15</v>
      </c>
      <c r="R7664" s="4">
        <f t="shared" si="1442"/>
        <v>3.9000000000000004</v>
      </c>
      <c r="S7664" s="31">
        <f t="shared" si="1445"/>
        <v>0.23586805555555557</v>
      </c>
      <c r="T7664" s="31">
        <f t="shared" si="1446"/>
        <v>0.75912037037037028</v>
      </c>
      <c r="U7664" s="4">
        <f t="shared" si="1447"/>
        <v>0</v>
      </c>
      <c r="V7664" s="4" t="str">
        <f t="shared" si="1448"/>
        <v/>
      </c>
      <c r="W7664" s="18" t="str">
        <f>IF(V7664="","",VLOOKUP(L7664,日射量と図３!$A$4:$C$368,3,TRUE)*238.85/100)</f>
        <v/>
      </c>
      <c r="X7664" s="4" t="str">
        <f t="shared" si="1449"/>
        <v/>
      </c>
      <c r="Y7664" s="4" t="str">
        <f t="shared" si="1450"/>
        <v/>
      </c>
      <c r="Z7664" s="4" t="str">
        <f t="shared" si="1451"/>
        <v/>
      </c>
      <c r="AA7664" s="4" t="str">
        <f>IF($V7664="","",IF(Y7664&lt;36,0,IF(AND(36&lt;=Y7664,Y7664&lt;71),VLOOKUP($W7664,日射量と図３!$E$6:$F$34,2,TRUE),IF(AND(71&lt;=Y7664,Y7664&lt;107),VLOOKUP($W7664,日射量と図３!$E$6:$G$34,3,TRUE),IF(AND(107&lt;=Y7664,Y7664&lt;143),VLOOKUP($W7664,日射量と図３!$E$6:$H$34,4,TRUE),VLOOKUP($W7664,日射量と図３!$E$6:$I$34,5,TRUE))))))</f>
        <v/>
      </c>
      <c r="AB7664" s="4" t="str">
        <f>IF($V7664="","",IF(Z7664&lt;36,0,IF(AND(36&lt;=Z7664,Z7664&lt;71),VLOOKUP($W7664,日射量と図３!$E$6:$F$34,2,TRUE),IF(AND(71&lt;=Z7664,Z7664&lt;107),VLOOKUP($W7664,日射量と図３!$E$6:$G$34,3,TRUE),IF(AND(107&lt;=Z7664,Z7664&lt;143),VLOOKUP($W7664,日射量と図３!$E$6:$H$34,4,TRUE),VLOOKUP($W7664,日射量と図３!$E$6:$I$34,5,TRUE))))))</f>
        <v/>
      </c>
      <c r="AC7664" s="382" t="str">
        <f t="shared" si="1443"/>
        <v/>
      </c>
      <c r="AD7664" s="382" t="str">
        <f t="shared" si="1444"/>
        <v/>
      </c>
    </row>
    <row r="7665" spans="11:30" ht="13.5" customHeight="1">
      <c r="K7665" s="4">
        <f t="shared" si="1440"/>
        <v>4</v>
      </c>
      <c r="L7665" s="34">
        <v>43571</v>
      </c>
      <c r="M7665" s="4">
        <v>320</v>
      </c>
      <c r="N7665" s="4">
        <v>6</v>
      </c>
      <c r="O7665" s="31">
        <v>0.20833333333333334</v>
      </c>
      <c r="P7665" s="35">
        <v>10.929999999999998</v>
      </c>
      <c r="Q7665" s="36">
        <f t="shared" si="1441"/>
        <v>15</v>
      </c>
      <c r="R7665" s="4">
        <f t="shared" si="1442"/>
        <v>4.0700000000000021</v>
      </c>
      <c r="S7665" s="31">
        <f t="shared" si="1445"/>
        <v>0.23586805555555557</v>
      </c>
      <c r="T7665" s="31">
        <f t="shared" si="1446"/>
        <v>0.75912037037037028</v>
      </c>
      <c r="U7665" s="4">
        <f t="shared" si="1447"/>
        <v>0</v>
      </c>
      <c r="V7665" s="4" t="str">
        <f t="shared" si="1448"/>
        <v/>
      </c>
      <c r="W7665" s="18" t="str">
        <f>IF(V7665="","",VLOOKUP(L7665,日射量と図３!$A$4:$C$368,3,TRUE)*238.85/100)</f>
        <v/>
      </c>
      <c r="X7665" s="4" t="str">
        <f t="shared" si="1449"/>
        <v/>
      </c>
      <c r="Y7665" s="4" t="str">
        <f t="shared" si="1450"/>
        <v/>
      </c>
      <c r="Z7665" s="4" t="str">
        <f t="shared" si="1451"/>
        <v/>
      </c>
      <c r="AA7665" s="4" t="str">
        <f>IF($V7665="","",IF(Y7665&lt;36,0,IF(AND(36&lt;=Y7665,Y7665&lt;71),VLOOKUP($W7665,日射量と図３!$E$6:$F$34,2,TRUE),IF(AND(71&lt;=Y7665,Y7665&lt;107),VLOOKUP($W7665,日射量と図３!$E$6:$G$34,3,TRUE),IF(AND(107&lt;=Y7665,Y7665&lt;143),VLOOKUP($W7665,日射量と図３!$E$6:$H$34,4,TRUE),VLOOKUP($W7665,日射量と図３!$E$6:$I$34,5,TRUE))))))</f>
        <v/>
      </c>
      <c r="AB7665" s="4" t="str">
        <f>IF($V7665="","",IF(Z7665&lt;36,0,IF(AND(36&lt;=Z7665,Z7665&lt;71),VLOOKUP($W7665,日射量と図３!$E$6:$F$34,2,TRUE),IF(AND(71&lt;=Z7665,Z7665&lt;107),VLOOKUP($W7665,日射量と図３!$E$6:$G$34,3,TRUE),IF(AND(107&lt;=Z7665,Z7665&lt;143),VLOOKUP($W7665,日射量と図３!$E$6:$H$34,4,TRUE),VLOOKUP($W7665,日射量と図３!$E$6:$I$34,5,TRUE))))))</f>
        <v/>
      </c>
      <c r="AC7665" s="382" t="str">
        <f t="shared" si="1443"/>
        <v/>
      </c>
      <c r="AD7665" s="382" t="str">
        <f t="shared" si="1444"/>
        <v/>
      </c>
    </row>
    <row r="7666" spans="11:30" ht="13.5" customHeight="1">
      <c r="K7666" s="4">
        <f t="shared" si="1440"/>
        <v>4</v>
      </c>
      <c r="L7666" s="34">
        <v>43571</v>
      </c>
      <c r="M7666" s="4">
        <v>320</v>
      </c>
      <c r="N7666" s="4">
        <v>7</v>
      </c>
      <c r="O7666" s="31">
        <v>0.25</v>
      </c>
      <c r="P7666" s="35">
        <v>10.969999999999999</v>
      </c>
      <c r="Q7666" s="36">
        <f t="shared" si="1441"/>
        <v>15</v>
      </c>
      <c r="R7666" s="4">
        <f t="shared" si="1442"/>
        <v>4.0300000000000011</v>
      </c>
      <c r="S7666" s="31">
        <f t="shared" si="1445"/>
        <v>0.23586805555555557</v>
      </c>
      <c r="T7666" s="31">
        <f t="shared" si="1446"/>
        <v>0.75912037037037028</v>
      </c>
      <c r="U7666" s="4">
        <f t="shared" si="1447"/>
        <v>4.0300000000000011</v>
      </c>
      <c r="V7666" s="4" t="str">
        <f t="shared" si="1448"/>
        <v/>
      </c>
      <c r="W7666" s="18" t="str">
        <f>IF(V7666="","",VLOOKUP(L7666,日射量と図３!$A$4:$C$368,3,TRUE)*238.85/100)</f>
        <v/>
      </c>
      <c r="X7666" s="4" t="str">
        <f t="shared" si="1449"/>
        <v/>
      </c>
      <c r="Y7666" s="4" t="str">
        <f t="shared" si="1450"/>
        <v/>
      </c>
      <c r="Z7666" s="4" t="str">
        <f t="shared" si="1451"/>
        <v/>
      </c>
      <c r="AA7666" s="4" t="str">
        <f>IF($V7666="","",IF(Y7666&lt;36,0,IF(AND(36&lt;=Y7666,Y7666&lt;71),VLOOKUP($W7666,日射量と図３!$E$6:$F$34,2,TRUE),IF(AND(71&lt;=Y7666,Y7666&lt;107),VLOOKUP($W7666,日射量と図３!$E$6:$G$34,3,TRUE),IF(AND(107&lt;=Y7666,Y7666&lt;143),VLOOKUP($W7666,日射量と図３!$E$6:$H$34,4,TRUE),VLOOKUP($W7666,日射量と図３!$E$6:$I$34,5,TRUE))))))</f>
        <v/>
      </c>
      <c r="AB7666" s="4" t="str">
        <f>IF($V7666="","",IF(Z7666&lt;36,0,IF(AND(36&lt;=Z7666,Z7666&lt;71),VLOOKUP($W7666,日射量と図３!$E$6:$F$34,2,TRUE),IF(AND(71&lt;=Z7666,Z7666&lt;107),VLOOKUP($W7666,日射量と図３!$E$6:$G$34,3,TRUE),IF(AND(107&lt;=Z7666,Z7666&lt;143),VLOOKUP($W7666,日射量と図３!$E$6:$H$34,4,TRUE),VLOOKUP($W7666,日射量と図３!$E$6:$I$34,5,TRUE))))))</f>
        <v/>
      </c>
      <c r="AC7666" s="382" t="str">
        <f t="shared" si="1443"/>
        <v/>
      </c>
      <c r="AD7666" s="382" t="str">
        <f t="shared" si="1444"/>
        <v/>
      </c>
    </row>
    <row r="7667" spans="11:30" ht="13.5" customHeight="1">
      <c r="K7667" s="4">
        <f t="shared" si="1440"/>
        <v>4</v>
      </c>
      <c r="L7667" s="34">
        <v>43571</v>
      </c>
      <c r="M7667" s="4">
        <v>320</v>
      </c>
      <c r="N7667" s="4">
        <v>8</v>
      </c>
      <c r="O7667" s="31">
        <v>0.29166666666666669</v>
      </c>
      <c r="P7667" s="35">
        <v>11.97</v>
      </c>
      <c r="Q7667" s="36">
        <f t="shared" si="1441"/>
        <v>12</v>
      </c>
      <c r="R7667" s="4">
        <f t="shared" si="1442"/>
        <v>2.9999999999999361E-2</v>
      </c>
      <c r="S7667" s="31">
        <f t="shared" si="1445"/>
        <v>0.23586805555555557</v>
      </c>
      <c r="T7667" s="31">
        <f t="shared" si="1446"/>
        <v>0.75912037037037028</v>
      </c>
      <c r="U7667" s="4">
        <f t="shared" si="1447"/>
        <v>2.9999999999999361E-2</v>
      </c>
      <c r="V7667" s="4" t="str">
        <f t="shared" si="1448"/>
        <v/>
      </c>
      <c r="W7667" s="18" t="str">
        <f>IF(V7667="","",VLOOKUP(L7667,日射量と図３!$A$4:$C$368,3,TRUE)*238.85/100)</f>
        <v/>
      </c>
      <c r="X7667" s="4" t="str">
        <f t="shared" si="1449"/>
        <v/>
      </c>
      <c r="Y7667" s="4" t="str">
        <f t="shared" si="1450"/>
        <v/>
      </c>
      <c r="Z7667" s="4" t="str">
        <f t="shared" si="1451"/>
        <v/>
      </c>
      <c r="AA7667" s="4" t="str">
        <f>IF($V7667="","",IF(Y7667&lt;36,0,IF(AND(36&lt;=Y7667,Y7667&lt;71),VLOOKUP($W7667,日射量と図３!$E$6:$F$34,2,TRUE),IF(AND(71&lt;=Y7667,Y7667&lt;107),VLOOKUP($W7667,日射量と図３!$E$6:$G$34,3,TRUE),IF(AND(107&lt;=Y7667,Y7667&lt;143),VLOOKUP($W7667,日射量と図３!$E$6:$H$34,4,TRUE),VLOOKUP($W7667,日射量と図３!$E$6:$I$34,5,TRUE))))))</f>
        <v/>
      </c>
      <c r="AB7667" s="4" t="str">
        <f>IF($V7667="","",IF(Z7667&lt;36,0,IF(AND(36&lt;=Z7667,Z7667&lt;71),VLOOKUP($W7667,日射量と図３!$E$6:$F$34,2,TRUE),IF(AND(71&lt;=Z7667,Z7667&lt;107),VLOOKUP($W7667,日射量と図３!$E$6:$G$34,3,TRUE),IF(AND(107&lt;=Z7667,Z7667&lt;143),VLOOKUP($W7667,日射量と図３!$E$6:$H$34,4,TRUE),VLOOKUP($W7667,日射量と図３!$E$6:$I$34,5,TRUE))))))</f>
        <v/>
      </c>
      <c r="AC7667" s="382" t="str">
        <f t="shared" si="1443"/>
        <v/>
      </c>
      <c r="AD7667" s="382" t="str">
        <f t="shared" si="1444"/>
        <v/>
      </c>
    </row>
    <row r="7668" spans="11:30" ht="13.5" customHeight="1">
      <c r="K7668" s="4">
        <f t="shared" si="1440"/>
        <v>4</v>
      </c>
      <c r="L7668" s="34">
        <v>43571</v>
      </c>
      <c r="M7668" s="4">
        <v>320</v>
      </c>
      <c r="N7668" s="4">
        <v>9</v>
      </c>
      <c r="O7668" s="31">
        <v>0.33333333333333331</v>
      </c>
      <c r="P7668" s="35">
        <v>13.62</v>
      </c>
      <c r="Q7668" s="36">
        <f t="shared" si="1441"/>
        <v>12</v>
      </c>
      <c r="R7668" s="4">
        <f t="shared" si="1442"/>
        <v>0</v>
      </c>
      <c r="S7668" s="31">
        <f t="shared" si="1445"/>
        <v>0.23586805555555557</v>
      </c>
      <c r="T7668" s="31">
        <f t="shared" si="1446"/>
        <v>0.75912037037037028</v>
      </c>
      <c r="U7668" s="4">
        <f t="shared" si="1447"/>
        <v>0</v>
      </c>
      <c r="V7668" s="4" t="str">
        <f t="shared" si="1448"/>
        <v/>
      </c>
      <c r="W7668" s="18" t="str">
        <f>IF(V7668="","",VLOOKUP(L7668,日射量と図３!$A$4:$C$368,3,TRUE)*238.85/100)</f>
        <v/>
      </c>
      <c r="X7668" s="4" t="str">
        <f t="shared" si="1449"/>
        <v/>
      </c>
      <c r="Y7668" s="4" t="str">
        <f t="shared" si="1450"/>
        <v/>
      </c>
      <c r="Z7668" s="4" t="str">
        <f t="shared" si="1451"/>
        <v/>
      </c>
      <c r="AA7668" s="4" t="str">
        <f>IF($V7668="","",IF(Y7668&lt;36,0,IF(AND(36&lt;=Y7668,Y7668&lt;71),VLOOKUP($W7668,日射量と図３!$E$6:$F$34,2,TRUE),IF(AND(71&lt;=Y7668,Y7668&lt;107),VLOOKUP($W7668,日射量と図３!$E$6:$G$34,3,TRUE),IF(AND(107&lt;=Y7668,Y7668&lt;143),VLOOKUP($W7668,日射量と図３!$E$6:$H$34,4,TRUE),VLOOKUP($W7668,日射量と図３!$E$6:$I$34,5,TRUE))))))</f>
        <v/>
      </c>
      <c r="AB7668" s="4" t="str">
        <f>IF($V7668="","",IF(Z7668&lt;36,0,IF(AND(36&lt;=Z7668,Z7668&lt;71),VLOOKUP($W7668,日射量と図３!$E$6:$F$34,2,TRUE),IF(AND(71&lt;=Z7668,Z7668&lt;107),VLOOKUP($W7668,日射量と図３!$E$6:$G$34,3,TRUE),IF(AND(107&lt;=Z7668,Z7668&lt;143),VLOOKUP($W7668,日射量と図３!$E$6:$H$34,4,TRUE),VLOOKUP($W7668,日射量と図３!$E$6:$I$34,5,TRUE))))))</f>
        <v/>
      </c>
      <c r="AC7668" s="382" t="str">
        <f t="shared" si="1443"/>
        <v/>
      </c>
      <c r="AD7668" s="382" t="str">
        <f t="shared" si="1444"/>
        <v/>
      </c>
    </row>
    <row r="7669" spans="11:30" ht="13.5" customHeight="1">
      <c r="K7669" s="4">
        <f t="shared" si="1440"/>
        <v>4</v>
      </c>
      <c r="L7669" s="34">
        <v>43571</v>
      </c>
      <c r="M7669" s="4">
        <v>320</v>
      </c>
      <c r="N7669" s="4">
        <v>10</v>
      </c>
      <c r="O7669" s="31">
        <v>0.375</v>
      </c>
      <c r="P7669" s="35">
        <v>15.400000000000002</v>
      </c>
      <c r="Q7669" s="36">
        <f t="shared" si="1441"/>
        <v>12</v>
      </c>
      <c r="R7669" s="4">
        <f t="shared" si="1442"/>
        <v>0</v>
      </c>
      <c r="S7669" s="31">
        <f t="shared" si="1445"/>
        <v>0.23586805555555557</v>
      </c>
      <c r="T7669" s="31">
        <f t="shared" si="1446"/>
        <v>0.75912037037037028</v>
      </c>
      <c r="U7669" s="4">
        <f t="shared" si="1447"/>
        <v>0</v>
      </c>
      <c r="V7669" s="4" t="str">
        <f t="shared" si="1448"/>
        <v/>
      </c>
      <c r="W7669" s="18" t="str">
        <f>IF(V7669="","",VLOOKUP(L7669,日射量と図３!$A$4:$C$368,3,TRUE)*238.85/100)</f>
        <v/>
      </c>
      <c r="X7669" s="4" t="str">
        <f t="shared" si="1449"/>
        <v/>
      </c>
      <c r="Y7669" s="4" t="str">
        <f t="shared" si="1450"/>
        <v/>
      </c>
      <c r="Z7669" s="4" t="str">
        <f t="shared" si="1451"/>
        <v/>
      </c>
      <c r="AA7669" s="4" t="str">
        <f>IF($V7669="","",IF(Y7669&lt;36,0,IF(AND(36&lt;=Y7669,Y7669&lt;71),VLOOKUP($W7669,日射量と図３!$E$6:$F$34,2,TRUE),IF(AND(71&lt;=Y7669,Y7669&lt;107),VLOOKUP($W7669,日射量と図３!$E$6:$G$34,3,TRUE),IF(AND(107&lt;=Y7669,Y7669&lt;143),VLOOKUP($W7669,日射量と図３!$E$6:$H$34,4,TRUE),VLOOKUP($W7669,日射量と図３!$E$6:$I$34,5,TRUE))))))</f>
        <v/>
      </c>
      <c r="AB7669" s="4" t="str">
        <f>IF($V7669="","",IF(Z7669&lt;36,0,IF(AND(36&lt;=Z7669,Z7669&lt;71),VLOOKUP($W7669,日射量と図３!$E$6:$F$34,2,TRUE),IF(AND(71&lt;=Z7669,Z7669&lt;107),VLOOKUP($W7669,日射量と図３!$E$6:$G$34,3,TRUE),IF(AND(107&lt;=Z7669,Z7669&lt;143),VLOOKUP($W7669,日射量と図３!$E$6:$H$34,4,TRUE),VLOOKUP($W7669,日射量と図３!$E$6:$I$34,5,TRUE))))))</f>
        <v/>
      </c>
      <c r="AC7669" s="382" t="str">
        <f t="shared" si="1443"/>
        <v/>
      </c>
      <c r="AD7669" s="382" t="str">
        <f t="shared" si="1444"/>
        <v/>
      </c>
    </row>
    <row r="7670" spans="11:30" ht="13.5" customHeight="1">
      <c r="K7670" s="4">
        <f t="shared" si="1440"/>
        <v>4</v>
      </c>
      <c r="L7670" s="34">
        <v>43571</v>
      </c>
      <c r="M7670" s="4">
        <v>320</v>
      </c>
      <c r="N7670" s="4">
        <v>11</v>
      </c>
      <c r="O7670" s="31">
        <v>0.41666666666666669</v>
      </c>
      <c r="P7670" s="35">
        <v>17.110000000000003</v>
      </c>
      <c r="Q7670" s="36">
        <f t="shared" si="1441"/>
        <v>12</v>
      </c>
      <c r="R7670" s="4">
        <f t="shared" si="1442"/>
        <v>0</v>
      </c>
      <c r="S7670" s="31">
        <f t="shared" si="1445"/>
        <v>0.23586805555555557</v>
      </c>
      <c r="T7670" s="31">
        <f t="shared" si="1446"/>
        <v>0.75912037037037028</v>
      </c>
      <c r="U7670" s="4">
        <f t="shared" si="1447"/>
        <v>0</v>
      </c>
      <c r="V7670" s="4" t="str">
        <f t="shared" si="1448"/>
        <v/>
      </c>
      <c r="W7670" s="18" t="str">
        <f>IF(V7670="","",VLOOKUP(L7670,日射量と図３!$A$4:$C$368,3,TRUE)*238.85/100)</f>
        <v/>
      </c>
      <c r="X7670" s="4" t="str">
        <f t="shared" si="1449"/>
        <v/>
      </c>
      <c r="Y7670" s="4" t="str">
        <f t="shared" si="1450"/>
        <v/>
      </c>
      <c r="Z7670" s="4" t="str">
        <f t="shared" si="1451"/>
        <v/>
      </c>
      <c r="AA7670" s="4" t="str">
        <f>IF($V7670="","",IF(Y7670&lt;36,0,IF(AND(36&lt;=Y7670,Y7670&lt;71),VLOOKUP($W7670,日射量と図３!$E$6:$F$34,2,TRUE),IF(AND(71&lt;=Y7670,Y7670&lt;107),VLOOKUP($W7670,日射量と図３!$E$6:$G$34,3,TRUE),IF(AND(107&lt;=Y7670,Y7670&lt;143),VLOOKUP($W7670,日射量と図３!$E$6:$H$34,4,TRUE),VLOOKUP($W7670,日射量と図３!$E$6:$I$34,5,TRUE))))))</f>
        <v/>
      </c>
      <c r="AB7670" s="4" t="str">
        <f>IF($V7670="","",IF(Z7670&lt;36,0,IF(AND(36&lt;=Z7670,Z7670&lt;71),VLOOKUP($W7670,日射量と図３!$E$6:$F$34,2,TRUE),IF(AND(71&lt;=Z7670,Z7670&lt;107),VLOOKUP($W7670,日射量と図３!$E$6:$G$34,3,TRUE),IF(AND(107&lt;=Z7670,Z7670&lt;143),VLOOKUP($W7670,日射量と図３!$E$6:$H$34,4,TRUE),VLOOKUP($W7670,日射量と図３!$E$6:$I$34,5,TRUE))))))</f>
        <v/>
      </c>
      <c r="AC7670" s="382" t="str">
        <f t="shared" si="1443"/>
        <v/>
      </c>
      <c r="AD7670" s="382" t="str">
        <f t="shared" si="1444"/>
        <v/>
      </c>
    </row>
    <row r="7671" spans="11:30" ht="13.5" customHeight="1">
      <c r="K7671" s="4">
        <f t="shared" si="1440"/>
        <v>4</v>
      </c>
      <c r="L7671" s="34">
        <v>43571</v>
      </c>
      <c r="M7671" s="4">
        <v>320</v>
      </c>
      <c r="N7671" s="4">
        <v>12</v>
      </c>
      <c r="O7671" s="31">
        <v>0.45833333333333331</v>
      </c>
      <c r="P7671" s="35">
        <v>18.53</v>
      </c>
      <c r="Q7671" s="36">
        <f t="shared" si="1441"/>
        <v>12</v>
      </c>
      <c r="R7671" s="4">
        <f t="shared" si="1442"/>
        <v>0</v>
      </c>
      <c r="S7671" s="31">
        <f t="shared" si="1445"/>
        <v>0.23586805555555557</v>
      </c>
      <c r="T7671" s="31">
        <f t="shared" si="1446"/>
        <v>0.75912037037037028</v>
      </c>
      <c r="U7671" s="4">
        <f t="shared" si="1447"/>
        <v>0</v>
      </c>
      <c r="V7671" s="4" t="str">
        <f t="shared" si="1448"/>
        <v/>
      </c>
      <c r="W7671" s="18" t="str">
        <f>IF(V7671="","",VLOOKUP(L7671,日射量と図３!$A$4:$C$368,3,TRUE)*238.85/100)</f>
        <v/>
      </c>
      <c r="X7671" s="4" t="str">
        <f t="shared" si="1449"/>
        <v/>
      </c>
      <c r="Y7671" s="4" t="str">
        <f t="shared" si="1450"/>
        <v/>
      </c>
      <c r="Z7671" s="4" t="str">
        <f t="shared" si="1451"/>
        <v/>
      </c>
      <c r="AA7671" s="4" t="str">
        <f>IF($V7671="","",IF(Y7671&lt;36,0,IF(AND(36&lt;=Y7671,Y7671&lt;71),VLOOKUP($W7671,日射量と図３!$E$6:$F$34,2,TRUE),IF(AND(71&lt;=Y7671,Y7671&lt;107),VLOOKUP($W7671,日射量と図３!$E$6:$G$34,3,TRUE),IF(AND(107&lt;=Y7671,Y7671&lt;143),VLOOKUP($W7671,日射量と図３!$E$6:$H$34,4,TRUE),VLOOKUP($W7671,日射量と図３!$E$6:$I$34,5,TRUE))))))</f>
        <v/>
      </c>
      <c r="AB7671" s="4" t="str">
        <f>IF($V7671="","",IF(Z7671&lt;36,0,IF(AND(36&lt;=Z7671,Z7671&lt;71),VLOOKUP($W7671,日射量と図３!$E$6:$F$34,2,TRUE),IF(AND(71&lt;=Z7671,Z7671&lt;107),VLOOKUP($W7671,日射量と図３!$E$6:$G$34,3,TRUE),IF(AND(107&lt;=Z7671,Z7671&lt;143),VLOOKUP($W7671,日射量と図３!$E$6:$H$34,4,TRUE),VLOOKUP($W7671,日射量と図３!$E$6:$I$34,5,TRUE))))))</f>
        <v/>
      </c>
      <c r="AC7671" s="382" t="str">
        <f t="shared" si="1443"/>
        <v/>
      </c>
      <c r="AD7671" s="382" t="str">
        <f t="shared" si="1444"/>
        <v/>
      </c>
    </row>
    <row r="7672" spans="11:30" ht="13.5" customHeight="1">
      <c r="K7672" s="4">
        <f t="shared" si="1440"/>
        <v>4</v>
      </c>
      <c r="L7672" s="34">
        <v>43571</v>
      </c>
      <c r="M7672" s="4">
        <v>320</v>
      </c>
      <c r="N7672" s="4">
        <v>13</v>
      </c>
      <c r="O7672" s="31">
        <v>0.5</v>
      </c>
      <c r="P7672" s="35">
        <v>19.55</v>
      </c>
      <c r="Q7672" s="36">
        <f t="shared" si="1441"/>
        <v>12</v>
      </c>
      <c r="R7672" s="4">
        <f t="shared" si="1442"/>
        <v>0</v>
      </c>
      <c r="S7672" s="31">
        <f t="shared" si="1445"/>
        <v>0.23586805555555557</v>
      </c>
      <c r="T7672" s="31">
        <f t="shared" si="1446"/>
        <v>0.75912037037037028</v>
      </c>
      <c r="U7672" s="4">
        <f t="shared" si="1447"/>
        <v>0</v>
      </c>
      <c r="V7672" s="4" t="str">
        <f t="shared" si="1448"/>
        <v/>
      </c>
      <c r="W7672" s="18" t="str">
        <f>IF(V7672="","",VLOOKUP(L7672,日射量と図３!$A$4:$C$368,3,TRUE)*238.85/100)</f>
        <v/>
      </c>
      <c r="X7672" s="4" t="str">
        <f t="shared" si="1449"/>
        <v/>
      </c>
      <c r="Y7672" s="4" t="str">
        <f t="shared" si="1450"/>
        <v/>
      </c>
      <c r="Z7672" s="4" t="str">
        <f t="shared" si="1451"/>
        <v/>
      </c>
      <c r="AA7672" s="4" t="str">
        <f>IF($V7672="","",IF(Y7672&lt;36,0,IF(AND(36&lt;=Y7672,Y7672&lt;71),VLOOKUP($W7672,日射量と図３!$E$6:$F$34,2,TRUE),IF(AND(71&lt;=Y7672,Y7672&lt;107),VLOOKUP($W7672,日射量と図３!$E$6:$G$34,3,TRUE),IF(AND(107&lt;=Y7672,Y7672&lt;143),VLOOKUP($W7672,日射量と図３!$E$6:$H$34,4,TRUE),VLOOKUP($W7672,日射量と図３!$E$6:$I$34,5,TRUE))))))</f>
        <v/>
      </c>
      <c r="AB7672" s="4" t="str">
        <f>IF($V7672="","",IF(Z7672&lt;36,0,IF(AND(36&lt;=Z7672,Z7672&lt;71),VLOOKUP($W7672,日射量と図３!$E$6:$F$34,2,TRUE),IF(AND(71&lt;=Z7672,Z7672&lt;107),VLOOKUP($W7672,日射量と図３!$E$6:$G$34,3,TRUE),IF(AND(107&lt;=Z7672,Z7672&lt;143),VLOOKUP($W7672,日射量と図３!$E$6:$H$34,4,TRUE),VLOOKUP($W7672,日射量と図３!$E$6:$I$34,5,TRUE))))))</f>
        <v/>
      </c>
      <c r="AC7672" s="382" t="str">
        <f t="shared" si="1443"/>
        <v/>
      </c>
      <c r="AD7672" s="382" t="str">
        <f t="shared" si="1444"/>
        <v/>
      </c>
    </row>
    <row r="7673" spans="11:30" ht="13.5" customHeight="1">
      <c r="K7673" s="4">
        <f t="shared" si="1440"/>
        <v>4</v>
      </c>
      <c r="L7673" s="34">
        <v>43571</v>
      </c>
      <c r="M7673" s="4">
        <v>320</v>
      </c>
      <c r="N7673" s="4">
        <v>14</v>
      </c>
      <c r="O7673" s="31">
        <v>0.54166666666666663</v>
      </c>
      <c r="P7673" s="35">
        <v>19.95</v>
      </c>
      <c r="Q7673" s="36">
        <f t="shared" si="1441"/>
        <v>12</v>
      </c>
      <c r="R7673" s="4">
        <f t="shared" si="1442"/>
        <v>0</v>
      </c>
      <c r="S7673" s="31">
        <f t="shared" si="1445"/>
        <v>0.23586805555555557</v>
      </c>
      <c r="T7673" s="31">
        <f t="shared" si="1446"/>
        <v>0.75912037037037028</v>
      </c>
      <c r="U7673" s="4">
        <f t="shared" si="1447"/>
        <v>0</v>
      </c>
      <c r="V7673" s="4" t="str">
        <f t="shared" si="1448"/>
        <v/>
      </c>
      <c r="W7673" s="18" t="str">
        <f>IF(V7673="","",VLOOKUP(L7673,日射量と図３!$A$4:$C$368,3,TRUE)*238.85/100)</f>
        <v/>
      </c>
      <c r="X7673" s="4" t="str">
        <f t="shared" si="1449"/>
        <v/>
      </c>
      <c r="Y7673" s="4" t="str">
        <f t="shared" si="1450"/>
        <v/>
      </c>
      <c r="Z7673" s="4" t="str">
        <f t="shared" si="1451"/>
        <v/>
      </c>
      <c r="AA7673" s="4" t="str">
        <f>IF($V7673="","",IF(Y7673&lt;36,0,IF(AND(36&lt;=Y7673,Y7673&lt;71),VLOOKUP($W7673,日射量と図３!$E$6:$F$34,2,TRUE),IF(AND(71&lt;=Y7673,Y7673&lt;107),VLOOKUP($W7673,日射量と図３!$E$6:$G$34,3,TRUE),IF(AND(107&lt;=Y7673,Y7673&lt;143),VLOOKUP($W7673,日射量と図３!$E$6:$H$34,4,TRUE),VLOOKUP($W7673,日射量と図３!$E$6:$I$34,5,TRUE))))))</f>
        <v/>
      </c>
      <c r="AB7673" s="4" t="str">
        <f>IF($V7673="","",IF(Z7673&lt;36,0,IF(AND(36&lt;=Z7673,Z7673&lt;71),VLOOKUP($W7673,日射量と図３!$E$6:$F$34,2,TRUE),IF(AND(71&lt;=Z7673,Z7673&lt;107),VLOOKUP($W7673,日射量と図３!$E$6:$G$34,3,TRUE),IF(AND(107&lt;=Z7673,Z7673&lt;143),VLOOKUP($W7673,日射量と図３!$E$6:$H$34,4,TRUE),VLOOKUP($W7673,日射量と図３!$E$6:$I$34,5,TRUE))))))</f>
        <v/>
      </c>
      <c r="AC7673" s="382" t="str">
        <f t="shared" si="1443"/>
        <v/>
      </c>
      <c r="AD7673" s="382" t="str">
        <f t="shared" si="1444"/>
        <v/>
      </c>
    </row>
    <row r="7674" spans="11:30" ht="13.5" customHeight="1">
      <c r="K7674" s="4">
        <f t="shared" si="1440"/>
        <v>4</v>
      </c>
      <c r="L7674" s="34">
        <v>43571</v>
      </c>
      <c r="M7674" s="4">
        <v>320</v>
      </c>
      <c r="N7674" s="4">
        <v>15</v>
      </c>
      <c r="O7674" s="31">
        <v>0.58333333333333337</v>
      </c>
      <c r="P7674" s="35">
        <v>19.96</v>
      </c>
      <c r="Q7674" s="36">
        <f t="shared" si="1441"/>
        <v>12</v>
      </c>
      <c r="R7674" s="4">
        <f t="shared" si="1442"/>
        <v>0</v>
      </c>
      <c r="S7674" s="31">
        <f t="shared" si="1445"/>
        <v>0.23586805555555557</v>
      </c>
      <c r="T7674" s="31">
        <f t="shared" si="1446"/>
        <v>0.75912037037037028</v>
      </c>
      <c r="U7674" s="4">
        <f t="shared" si="1447"/>
        <v>0</v>
      </c>
      <c r="V7674" s="4" t="str">
        <f t="shared" si="1448"/>
        <v/>
      </c>
      <c r="W7674" s="18" t="str">
        <f>IF(V7674="","",VLOOKUP(L7674,日射量と図３!$A$4:$C$368,3,TRUE)*238.85/100)</f>
        <v/>
      </c>
      <c r="X7674" s="4" t="str">
        <f t="shared" si="1449"/>
        <v/>
      </c>
      <c r="Y7674" s="4" t="str">
        <f t="shared" si="1450"/>
        <v/>
      </c>
      <c r="Z7674" s="4" t="str">
        <f t="shared" si="1451"/>
        <v/>
      </c>
      <c r="AA7674" s="4" t="str">
        <f>IF($V7674="","",IF(Y7674&lt;36,0,IF(AND(36&lt;=Y7674,Y7674&lt;71),VLOOKUP($W7674,日射量と図３!$E$6:$F$34,2,TRUE),IF(AND(71&lt;=Y7674,Y7674&lt;107),VLOOKUP($W7674,日射量と図３!$E$6:$G$34,3,TRUE),IF(AND(107&lt;=Y7674,Y7674&lt;143),VLOOKUP($W7674,日射量と図３!$E$6:$H$34,4,TRUE),VLOOKUP($W7674,日射量と図３!$E$6:$I$34,5,TRUE))))))</f>
        <v/>
      </c>
      <c r="AB7674" s="4" t="str">
        <f>IF($V7674="","",IF(Z7674&lt;36,0,IF(AND(36&lt;=Z7674,Z7674&lt;71),VLOOKUP($W7674,日射量と図３!$E$6:$F$34,2,TRUE),IF(AND(71&lt;=Z7674,Z7674&lt;107),VLOOKUP($W7674,日射量と図３!$E$6:$G$34,3,TRUE),IF(AND(107&lt;=Z7674,Z7674&lt;143),VLOOKUP($W7674,日射量と図３!$E$6:$H$34,4,TRUE),VLOOKUP($W7674,日射量と図３!$E$6:$I$34,5,TRUE))))))</f>
        <v/>
      </c>
      <c r="AC7674" s="382" t="str">
        <f t="shared" si="1443"/>
        <v/>
      </c>
      <c r="AD7674" s="382" t="str">
        <f t="shared" si="1444"/>
        <v/>
      </c>
    </row>
    <row r="7675" spans="11:30" ht="13.5" customHeight="1">
      <c r="K7675" s="4">
        <f t="shared" si="1440"/>
        <v>4</v>
      </c>
      <c r="L7675" s="34">
        <v>43571</v>
      </c>
      <c r="M7675" s="4">
        <v>320</v>
      </c>
      <c r="N7675" s="4">
        <v>16</v>
      </c>
      <c r="O7675" s="31">
        <v>0.625</v>
      </c>
      <c r="P7675" s="35">
        <v>19.740000000000002</v>
      </c>
      <c r="Q7675" s="36">
        <f t="shared" si="1441"/>
        <v>16</v>
      </c>
      <c r="R7675" s="4">
        <f t="shared" si="1442"/>
        <v>0</v>
      </c>
      <c r="S7675" s="31">
        <f t="shared" si="1445"/>
        <v>0.23586805555555557</v>
      </c>
      <c r="T7675" s="31">
        <f t="shared" si="1446"/>
        <v>0.75912037037037028</v>
      </c>
      <c r="U7675" s="4">
        <f t="shared" si="1447"/>
        <v>0</v>
      </c>
      <c r="V7675" s="4" t="str">
        <f t="shared" si="1448"/>
        <v/>
      </c>
      <c r="W7675" s="18" t="str">
        <f>IF(V7675="","",VLOOKUP(L7675,日射量と図３!$A$4:$C$368,3,TRUE)*238.85/100)</f>
        <v/>
      </c>
      <c r="X7675" s="4" t="str">
        <f t="shared" si="1449"/>
        <v/>
      </c>
      <c r="Y7675" s="4" t="str">
        <f t="shared" si="1450"/>
        <v/>
      </c>
      <c r="Z7675" s="4" t="str">
        <f t="shared" si="1451"/>
        <v/>
      </c>
      <c r="AA7675" s="4" t="str">
        <f>IF($V7675="","",IF(Y7675&lt;36,0,IF(AND(36&lt;=Y7675,Y7675&lt;71),VLOOKUP($W7675,日射量と図３!$E$6:$F$34,2,TRUE),IF(AND(71&lt;=Y7675,Y7675&lt;107),VLOOKUP($W7675,日射量と図３!$E$6:$G$34,3,TRUE),IF(AND(107&lt;=Y7675,Y7675&lt;143),VLOOKUP($W7675,日射量と図３!$E$6:$H$34,4,TRUE),VLOOKUP($W7675,日射量と図３!$E$6:$I$34,5,TRUE))))))</f>
        <v/>
      </c>
      <c r="AB7675" s="4" t="str">
        <f>IF($V7675="","",IF(Z7675&lt;36,0,IF(AND(36&lt;=Z7675,Z7675&lt;71),VLOOKUP($W7675,日射量と図３!$E$6:$F$34,2,TRUE),IF(AND(71&lt;=Z7675,Z7675&lt;107),VLOOKUP($W7675,日射量と図３!$E$6:$G$34,3,TRUE),IF(AND(107&lt;=Z7675,Z7675&lt;143),VLOOKUP($W7675,日射量と図３!$E$6:$H$34,4,TRUE),VLOOKUP($W7675,日射量と図３!$E$6:$I$34,5,TRUE))))))</f>
        <v/>
      </c>
      <c r="AC7675" s="382" t="str">
        <f t="shared" si="1443"/>
        <v/>
      </c>
      <c r="AD7675" s="382" t="str">
        <f t="shared" si="1444"/>
        <v/>
      </c>
    </row>
    <row r="7676" spans="11:30" ht="13.5" customHeight="1">
      <c r="K7676" s="4">
        <f t="shared" si="1440"/>
        <v>4</v>
      </c>
      <c r="L7676" s="34">
        <v>43571</v>
      </c>
      <c r="M7676" s="4">
        <v>320</v>
      </c>
      <c r="N7676" s="4">
        <v>17</v>
      </c>
      <c r="O7676" s="31">
        <v>0.66666666666666663</v>
      </c>
      <c r="P7676" s="35">
        <v>19.149999999999999</v>
      </c>
      <c r="Q7676" s="36">
        <f t="shared" si="1441"/>
        <v>16</v>
      </c>
      <c r="R7676" s="4">
        <f t="shared" si="1442"/>
        <v>0</v>
      </c>
      <c r="S7676" s="31">
        <f t="shared" si="1445"/>
        <v>0.23586805555555557</v>
      </c>
      <c r="T7676" s="31">
        <f t="shared" si="1446"/>
        <v>0.75912037037037028</v>
      </c>
      <c r="U7676" s="4">
        <f t="shared" si="1447"/>
        <v>0</v>
      </c>
      <c r="V7676" s="4" t="str">
        <f t="shared" si="1448"/>
        <v/>
      </c>
      <c r="W7676" s="18" t="str">
        <f>IF(V7676="","",VLOOKUP(L7676,日射量と図３!$A$4:$C$368,3,TRUE)*238.85/100)</f>
        <v/>
      </c>
      <c r="X7676" s="4" t="str">
        <f t="shared" si="1449"/>
        <v/>
      </c>
      <c r="Y7676" s="4" t="str">
        <f t="shared" si="1450"/>
        <v/>
      </c>
      <c r="Z7676" s="4" t="str">
        <f t="shared" si="1451"/>
        <v/>
      </c>
      <c r="AA7676" s="4" t="str">
        <f>IF($V7676="","",IF(Y7676&lt;36,0,IF(AND(36&lt;=Y7676,Y7676&lt;71),VLOOKUP($W7676,日射量と図３!$E$6:$F$34,2,TRUE),IF(AND(71&lt;=Y7676,Y7676&lt;107),VLOOKUP($W7676,日射量と図３!$E$6:$G$34,3,TRUE),IF(AND(107&lt;=Y7676,Y7676&lt;143),VLOOKUP($W7676,日射量と図３!$E$6:$H$34,4,TRUE),VLOOKUP($W7676,日射量と図３!$E$6:$I$34,5,TRUE))))))</f>
        <v/>
      </c>
      <c r="AB7676" s="4" t="str">
        <f>IF($V7676="","",IF(Z7676&lt;36,0,IF(AND(36&lt;=Z7676,Z7676&lt;71),VLOOKUP($W7676,日射量と図３!$E$6:$F$34,2,TRUE),IF(AND(71&lt;=Z7676,Z7676&lt;107),VLOOKUP($W7676,日射量と図３!$E$6:$G$34,3,TRUE),IF(AND(107&lt;=Z7676,Z7676&lt;143),VLOOKUP($W7676,日射量と図３!$E$6:$H$34,4,TRUE),VLOOKUP($W7676,日射量と図３!$E$6:$I$34,5,TRUE))))))</f>
        <v/>
      </c>
      <c r="AC7676" s="382" t="str">
        <f t="shared" si="1443"/>
        <v/>
      </c>
      <c r="AD7676" s="382" t="str">
        <f t="shared" si="1444"/>
        <v/>
      </c>
    </row>
    <row r="7677" spans="11:30" ht="13.5" customHeight="1">
      <c r="K7677" s="4">
        <f t="shared" si="1440"/>
        <v>4</v>
      </c>
      <c r="L7677" s="34">
        <v>43571</v>
      </c>
      <c r="M7677" s="4">
        <v>320</v>
      </c>
      <c r="N7677" s="4">
        <v>18</v>
      </c>
      <c r="O7677" s="31">
        <v>0.70833333333333337</v>
      </c>
      <c r="P7677" s="35">
        <v>18.400000000000002</v>
      </c>
      <c r="Q7677" s="36">
        <f t="shared" si="1441"/>
        <v>16</v>
      </c>
      <c r="R7677" s="4">
        <f t="shared" si="1442"/>
        <v>0</v>
      </c>
      <c r="S7677" s="31">
        <f t="shared" si="1445"/>
        <v>0.23586805555555557</v>
      </c>
      <c r="T7677" s="31">
        <f t="shared" si="1446"/>
        <v>0.75912037037037028</v>
      </c>
      <c r="U7677" s="4">
        <f t="shared" si="1447"/>
        <v>0</v>
      </c>
      <c r="V7677" s="4" t="str">
        <f t="shared" si="1448"/>
        <v/>
      </c>
      <c r="W7677" s="18" t="str">
        <f>IF(V7677="","",VLOOKUP(L7677,日射量と図３!$A$4:$C$368,3,TRUE)*238.85/100)</f>
        <v/>
      </c>
      <c r="X7677" s="4" t="str">
        <f t="shared" si="1449"/>
        <v/>
      </c>
      <c r="Y7677" s="4" t="str">
        <f t="shared" si="1450"/>
        <v/>
      </c>
      <c r="Z7677" s="4" t="str">
        <f t="shared" si="1451"/>
        <v/>
      </c>
      <c r="AA7677" s="4" t="str">
        <f>IF($V7677="","",IF(Y7677&lt;36,0,IF(AND(36&lt;=Y7677,Y7677&lt;71),VLOOKUP($W7677,日射量と図３!$E$6:$F$34,2,TRUE),IF(AND(71&lt;=Y7677,Y7677&lt;107),VLOOKUP($W7677,日射量と図３!$E$6:$G$34,3,TRUE),IF(AND(107&lt;=Y7677,Y7677&lt;143),VLOOKUP($W7677,日射量と図３!$E$6:$H$34,4,TRUE),VLOOKUP($W7677,日射量と図３!$E$6:$I$34,5,TRUE))))))</f>
        <v/>
      </c>
      <c r="AB7677" s="4" t="str">
        <f>IF($V7677="","",IF(Z7677&lt;36,0,IF(AND(36&lt;=Z7677,Z7677&lt;71),VLOOKUP($W7677,日射量と図３!$E$6:$F$34,2,TRUE),IF(AND(71&lt;=Z7677,Z7677&lt;107),VLOOKUP($W7677,日射量と図３!$E$6:$G$34,3,TRUE),IF(AND(107&lt;=Z7677,Z7677&lt;143),VLOOKUP($W7677,日射量と図３!$E$6:$H$34,4,TRUE),VLOOKUP($W7677,日射量と図３!$E$6:$I$34,5,TRUE))))))</f>
        <v/>
      </c>
      <c r="AC7677" s="382" t="str">
        <f t="shared" si="1443"/>
        <v/>
      </c>
      <c r="AD7677" s="382" t="str">
        <f t="shared" si="1444"/>
        <v/>
      </c>
    </row>
    <row r="7678" spans="11:30" ht="13.5" customHeight="1">
      <c r="K7678" s="4">
        <f t="shared" si="1440"/>
        <v>4</v>
      </c>
      <c r="L7678" s="34">
        <v>43571</v>
      </c>
      <c r="M7678" s="4">
        <v>320</v>
      </c>
      <c r="N7678" s="4">
        <v>19</v>
      </c>
      <c r="O7678" s="31">
        <v>0.75</v>
      </c>
      <c r="P7678" s="35">
        <v>17.3</v>
      </c>
      <c r="Q7678" s="36">
        <f t="shared" si="1441"/>
        <v>16</v>
      </c>
      <c r="R7678" s="4">
        <f t="shared" si="1442"/>
        <v>0</v>
      </c>
      <c r="S7678" s="31">
        <f t="shared" si="1445"/>
        <v>0.23586805555555557</v>
      </c>
      <c r="T7678" s="31">
        <f t="shared" si="1446"/>
        <v>0.75912037037037028</v>
      </c>
      <c r="U7678" s="4">
        <f t="shared" si="1447"/>
        <v>0</v>
      </c>
      <c r="V7678" s="4" t="str">
        <f t="shared" si="1448"/>
        <v/>
      </c>
      <c r="W7678" s="18" t="str">
        <f>IF(V7678="","",VLOOKUP(L7678,日射量と図３!$A$4:$C$368,3,TRUE)*238.85/100)</f>
        <v/>
      </c>
      <c r="X7678" s="4" t="str">
        <f t="shared" si="1449"/>
        <v/>
      </c>
      <c r="Y7678" s="4" t="str">
        <f t="shared" si="1450"/>
        <v/>
      </c>
      <c r="Z7678" s="4" t="str">
        <f t="shared" si="1451"/>
        <v/>
      </c>
      <c r="AA7678" s="4" t="str">
        <f>IF($V7678="","",IF(Y7678&lt;36,0,IF(AND(36&lt;=Y7678,Y7678&lt;71),VLOOKUP($W7678,日射量と図３!$E$6:$F$34,2,TRUE),IF(AND(71&lt;=Y7678,Y7678&lt;107),VLOOKUP($W7678,日射量と図３!$E$6:$G$34,3,TRUE),IF(AND(107&lt;=Y7678,Y7678&lt;143),VLOOKUP($W7678,日射量と図３!$E$6:$H$34,4,TRUE),VLOOKUP($W7678,日射量と図３!$E$6:$I$34,5,TRUE))))))</f>
        <v/>
      </c>
      <c r="AB7678" s="4" t="str">
        <f>IF($V7678="","",IF(Z7678&lt;36,0,IF(AND(36&lt;=Z7678,Z7678&lt;71),VLOOKUP($W7678,日射量と図３!$E$6:$F$34,2,TRUE),IF(AND(71&lt;=Z7678,Z7678&lt;107),VLOOKUP($W7678,日射量と図３!$E$6:$G$34,3,TRUE),IF(AND(107&lt;=Z7678,Z7678&lt;143),VLOOKUP($W7678,日射量と図３!$E$6:$H$34,4,TRUE),VLOOKUP($W7678,日射量と図３!$E$6:$I$34,5,TRUE))))))</f>
        <v/>
      </c>
      <c r="AC7678" s="382" t="str">
        <f t="shared" si="1443"/>
        <v/>
      </c>
      <c r="AD7678" s="382" t="str">
        <f t="shared" si="1444"/>
        <v/>
      </c>
    </row>
    <row r="7679" spans="11:30" ht="13.5" customHeight="1">
      <c r="K7679" s="4">
        <f t="shared" si="1440"/>
        <v>4</v>
      </c>
      <c r="L7679" s="34">
        <v>43571</v>
      </c>
      <c r="M7679" s="4">
        <v>320</v>
      </c>
      <c r="N7679" s="4">
        <v>20</v>
      </c>
      <c r="O7679" s="31">
        <v>0.79166666666666663</v>
      </c>
      <c r="P7679" s="35">
        <v>16.47</v>
      </c>
      <c r="Q7679" s="36">
        <f t="shared" si="1441"/>
        <v>16</v>
      </c>
      <c r="R7679" s="4">
        <f t="shared" si="1442"/>
        <v>0</v>
      </c>
      <c r="S7679" s="31">
        <f t="shared" si="1445"/>
        <v>0.23586805555555557</v>
      </c>
      <c r="T7679" s="31">
        <f t="shared" si="1446"/>
        <v>0.75912037037037028</v>
      </c>
      <c r="U7679" s="4">
        <f t="shared" si="1447"/>
        <v>0</v>
      </c>
      <c r="V7679" s="4" t="str">
        <f t="shared" si="1448"/>
        <v/>
      </c>
      <c r="W7679" s="18" t="str">
        <f>IF(V7679="","",VLOOKUP(L7679,日射量と図３!$A$4:$C$368,3,TRUE)*238.85/100)</f>
        <v/>
      </c>
      <c r="X7679" s="4" t="str">
        <f t="shared" si="1449"/>
        <v/>
      </c>
      <c r="Y7679" s="4" t="str">
        <f t="shared" si="1450"/>
        <v/>
      </c>
      <c r="Z7679" s="4" t="str">
        <f t="shared" si="1451"/>
        <v/>
      </c>
      <c r="AA7679" s="4" t="str">
        <f>IF($V7679="","",IF(Y7679&lt;36,0,IF(AND(36&lt;=Y7679,Y7679&lt;71),VLOOKUP($W7679,日射量と図３!$E$6:$F$34,2,TRUE),IF(AND(71&lt;=Y7679,Y7679&lt;107),VLOOKUP($W7679,日射量と図３!$E$6:$G$34,3,TRUE),IF(AND(107&lt;=Y7679,Y7679&lt;143),VLOOKUP($W7679,日射量と図３!$E$6:$H$34,4,TRUE),VLOOKUP($W7679,日射量と図３!$E$6:$I$34,5,TRUE))))))</f>
        <v/>
      </c>
      <c r="AB7679" s="4" t="str">
        <f>IF($V7679="","",IF(Z7679&lt;36,0,IF(AND(36&lt;=Z7679,Z7679&lt;71),VLOOKUP($W7679,日射量と図３!$E$6:$F$34,2,TRUE),IF(AND(71&lt;=Z7679,Z7679&lt;107),VLOOKUP($W7679,日射量と図３!$E$6:$G$34,3,TRUE),IF(AND(107&lt;=Z7679,Z7679&lt;143),VLOOKUP($W7679,日射量と図３!$E$6:$H$34,4,TRUE),VLOOKUP($W7679,日射量と図３!$E$6:$I$34,5,TRUE))))))</f>
        <v/>
      </c>
      <c r="AC7679" s="382" t="str">
        <f t="shared" si="1443"/>
        <v/>
      </c>
      <c r="AD7679" s="382" t="str">
        <f t="shared" si="1444"/>
        <v/>
      </c>
    </row>
    <row r="7680" spans="11:30" ht="13.5" customHeight="1">
      <c r="K7680" s="4">
        <f t="shared" si="1440"/>
        <v>4</v>
      </c>
      <c r="L7680" s="34">
        <v>43571</v>
      </c>
      <c r="M7680" s="4">
        <v>320</v>
      </c>
      <c r="N7680" s="4">
        <v>21</v>
      </c>
      <c r="O7680" s="31">
        <v>0.83333333333333337</v>
      </c>
      <c r="P7680" s="35">
        <v>15.76</v>
      </c>
      <c r="Q7680" s="36">
        <f t="shared" si="1441"/>
        <v>16</v>
      </c>
      <c r="R7680" s="4">
        <f t="shared" si="1442"/>
        <v>0.24000000000000021</v>
      </c>
      <c r="S7680" s="31">
        <f t="shared" si="1445"/>
        <v>0.23586805555555557</v>
      </c>
      <c r="T7680" s="31">
        <f t="shared" si="1446"/>
        <v>0.75912037037037028</v>
      </c>
      <c r="U7680" s="4">
        <f t="shared" si="1447"/>
        <v>0</v>
      </c>
      <c r="V7680" s="4" t="str">
        <f t="shared" si="1448"/>
        <v/>
      </c>
      <c r="W7680" s="18" t="str">
        <f>IF(V7680="","",VLOOKUP(L7680,日射量と図３!$A$4:$C$368,3,TRUE)*238.85/100)</f>
        <v/>
      </c>
      <c r="X7680" s="4" t="str">
        <f t="shared" si="1449"/>
        <v/>
      </c>
      <c r="Y7680" s="4" t="str">
        <f t="shared" si="1450"/>
        <v/>
      </c>
      <c r="Z7680" s="4" t="str">
        <f t="shared" si="1451"/>
        <v/>
      </c>
      <c r="AA7680" s="4" t="str">
        <f>IF($V7680="","",IF(Y7680&lt;36,0,IF(AND(36&lt;=Y7680,Y7680&lt;71),VLOOKUP($W7680,日射量と図３!$E$6:$F$34,2,TRUE),IF(AND(71&lt;=Y7680,Y7680&lt;107),VLOOKUP($W7680,日射量と図３!$E$6:$G$34,3,TRUE),IF(AND(107&lt;=Y7680,Y7680&lt;143),VLOOKUP($W7680,日射量と図３!$E$6:$H$34,4,TRUE),VLOOKUP($W7680,日射量と図３!$E$6:$I$34,5,TRUE))))))</f>
        <v/>
      </c>
      <c r="AB7680" s="4" t="str">
        <f>IF($V7680="","",IF(Z7680&lt;36,0,IF(AND(36&lt;=Z7680,Z7680&lt;71),VLOOKUP($W7680,日射量と図３!$E$6:$F$34,2,TRUE),IF(AND(71&lt;=Z7680,Z7680&lt;107),VLOOKUP($W7680,日射量と図３!$E$6:$G$34,3,TRUE),IF(AND(107&lt;=Z7680,Z7680&lt;143),VLOOKUP($W7680,日射量と図３!$E$6:$H$34,4,TRUE),VLOOKUP($W7680,日射量と図３!$E$6:$I$34,5,TRUE))))))</f>
        <v/>
      </c>
      <c r="AC7680" s="382" t="str">
        <f t="shared" si="1443"/>
        <v/>
      </c>
      <c r="AD7680" s="382" t="str">
        <f t="shared" si="1444"/>
        <v/>
      </c>
    </row>
    <row r="7681" spans="11:30" ht="13.5" customHeight="1">
      <c r="K7681" s="4">
        <f t="shared" si="1440"/>
        <v>4</v>
      </c>
      <c r="L7681" s="34">
        <v>43571</v>
      </c>
      <c r="M7681" s="4">
        <v>320</v>
      </c>
      <c r="N7681" s="4">
        <v>22</v>
      </c>
      <c r="O7681" s="31">
        <v>0.875</v>
      </c>
      <c r="P7681" s="35">
        <v>15.160000000000002</v>
      </c>
      <c r="Q7681" s="36">
        <f t="shared" si="1441"/>
        <v>16</v>
      </c>
      <c r="R7681" s="4">
        <f t="shared" si="1442"/>
        <v>0.83999999999999808</v>
      </c>
      <c r="S7681" s="31">
        <f t="shared" si="1445"/>
        <v>0.23586805555555557</v>
      </c>
      <c r="T7681" s="31">
        <f t="shared" si="1446"/>
        <v>0.75912037037037028</v>
      </c>
      <c r="U7681" s="4">
        <f t="shared" si="1447"/>
        <v>0</v>
      </c>
      <c r="V7681" s="4" t="str">
        <f t="shared" si="1448"/>
        <v/>
      </c>
      <c r="W7681" s="18" t="str">
        <f>IF(V7681="","",VLOOKUP(L7681,日射量と図３!$A$4:$C$368,3,TRUE)*238.85/100)</f>
        <v/>
      </c>
      <c r="X7681" s="4" t="str">
        <f t="shared" si="1449"/>
        <v/>
      </c>
      <c r="Y7681" s="4" t="str">
        <f t="shared" si="1450"/>
        <v/>
      </c>
      <c r="Z7681" s="4" t="str">
        <f t="shared" si="1451"/>
        <v/>
      </c>
      <c r="AA7681" s="4" t="str">
        <f>IF($V7681="","",IF(Y7681&lt;36,0,IF(AND(36&lt;=Y7681,Y7681&lt;71),VLOOKUP($W7681,日射量と図３!$E$6:$F$34,2,TRUE),IF(AND(71&lt;=Y7681,Y7681&lt;107),VLOOKUP($W7681,日射量と図３!$E$6:$G$34,3,TRUE),IF(AND(107&lt;=Y7681,Y7681&lt;143),VLOOKUP($W7681,日射量と図３!$E$6:$H$34,4,TRUE),VLOOKUP($W7681,日射量と図３!$E$6:$I$34,5,TRUE))))))</f>
        <v/>
      </c>
      <c r="AB7681" s="4" t="str">
        <f>IF($V7681="","",IF(Z7681&lt;36,0,IF(AND(36&lt;=Z7681,Z7681&lt;71),VLOOKUP($W7681,日射量と図３!$E$6:$F$34,2,TRUE),IF(AND(71&lt;=Z7681,Z7681&lt;107),VLOOKUP($W7681,日射量と図３!$E$6:$G$34,3,TRUE),IF(AND(107&lt;=Z7681,Z7681&lt;143),VLOOKUP($W7681,日射量と図３!$E$6:$H$34,4,TRUE),VLOOKUP($W7681,日射量と図３!$E$6:$I$34,5,TRUE))))))</f>
        <v/>
      </c>
      <c r="AC7681" s="382" t="str">
        <f t="shared" si="1443"/>
        <v/>
      </c>
      <c r="AD7681" s="382" t="str">
        <f t="shared" si="1444"/>
        <v/>
      </c>
    </row>
    <row r="7682" spans="11:30" ht="13.5" customHeight="1">
      <c r="K7682" s="4">
        <f t="shared" si="1440"/>
        <v>4</v>
      </c>
      <c r="L7682" s="34">
        <v>43571</v>
      </c>
      <c r="M7682" s="4">
        <v>320</v>
      </c>
      <c r="N7682" s="4">
        <v>23</v>
      </c>
      <c r="O7682" s="31">
        <v>0.91666666666666663</v>
      </c>
      <c r="P7682" s="35">
        <v>14.8</v>
      </c>
      <c r="Q7682" s="36">
        <f t="shared" si="1441"/>
        <v>13</v>
      </c>
      <c r="R7682" s="4">
        <f t="shared" si="1442"/>
        <v>0</v>
      </c>
      <c r="S7682" s="31">
        <f t="shared" si="1445"/>
        <v>0.23586805555555557</v>
      </c>
      <c r="T7682" s="31">
        <f t="shared" si="1446"/>
        <v>0.75912037037037028</v>
      </c>
      <c r="U7682" s="4">
        <f t="shared" si="1447"/>
        <v>0</v>
      </c>
      <c r="V7682" s="4" t="str">
        <f t="shared" si="1448"/>
        <v/>
      </c>
      <c r="W7682" s="18" t="str">
        <f>IF(V7682="","",VLOOKUP(L7682,日射量と図３!$A$4:$C$368,3,TRUE)*238.85/100)</f>
        <v/>
      </c>
      <c r="X7682" s="4" t="str">
        <f t="shared" si="1449"/>
        <v/>
      </c>
      <c r="Y7682" s="4" t="str">
        <f t="shared" si="1450"/>
        <v/>
      </c>
      <c r="Z7682" s="4" t="str">
        <f t="shared" si="1451"/>
        <v/>
      </c>
      <c r="AA7682" s="4" t="str">
        <f>IF($V7682="","",IF(Y7682&lt;36,0,IF(AND(36&lt;=Y7682,Y7682&lt;71),VLOOKUP($W7682,日射量と図３!$E$6:$F$34,2,TRUE),IF(AND(71&lt;=Y7682,Y7682&lt;107),VLOOKUP($W7682,日射量と図３!$E$6:$G$34,3,TRUE),IF(AND(107&lt;=Y7682,Y7682&lt;143),VLOOKUP($W7682,日射量と図３!$E$6:$H$34,4,TRUE),VLOOKUP($W7682,日射量と図３!$E$6:$I$34,5,TRUE))))))</f>
        <v/>
      </c>
      <c r="AB7682" s="4" t="str">
        <f>IF($V7682="","",IF(Z7682&lt;36,0,IF(AND(36&lt;=Z7682,Z7682&lt;71),VLOOKUP($W7682,日射量と図３!$E$6:$F$34,2,TRUE),IF(AND(71&lt;=Z7682,Z7682&lt;107),VLOOKUP($W7682,日射量と図３!$E$6:$G$34,3,TRUE),IF(AND(107&lt;=Z7682,Z7682&lt;143),VLOOKUP($W7682,日射量と図３!$E$6:$H$34,4,TRUE),VLOOKUP($W7682,日射量と図３!$E$6:$I$34,5,TRUE))))))</f>
        <v/>
      </c>
      <c r="AC7682" s="382" t="str">
        <f t="shared" si="1443"/>
        <v/>
      </c>
      <c r="AD7682" s="382" t="str">
        <f t="shared" si="1444"/>
        <v/>
      </c>
    </row>
    <row r="7683" spans="11:30" ht="13.5" customHeight="1">
      <c r="K7683" s="4">
        <f t="shared" si="1440"/>
        <v>4</v>
      </c>
      <c r="L7683" s="34">
        <v>43571</v>
      </c>
      <c r="M7683" s="4">
        <v>320</v>
      </c>
      <c r="N7683" s="4">
        <v>24</v>
      </c>
      <c r="O7683" s="31">
        <v>0.95833333333333337</v>
      </c>
      <c r="P7683" s="35">
        <v>14.290000000000001</v>
      </c>
      <c r="Q7683" s="36">
        <f t="shared" si="1441"/>
        <v>13</v>
      </c>
      <c r="R7683" s="4">
        <f t="shared" si="1442"/>
        <v>0</v>
      </c>
      <c r="S7683" s="31">
        <f t="shared" si="1445"/>
        <v>0.23586805555555557</v>
      </c>
      <c r="T7683" s="31">
        <f t="shared" si="1446"/>
        <v>0.75912037037037028</v>
      </c>
      <c r="U7683" s="4">
        <f t="shared" si="1447"/>
        <v>0</v>
      </c>
      <c r="V7683" s="4" t="str">
        <f t="shared" si="1448"/>
        <v/>
      </c>
      <c r="W7683" s="18" t="str">
        <f>IF(V7683="","",VLOOKUP(L7683,日射量と図３!$A$4:$C$368,3,TRUE)*238.85/100)</f>
        <v/>
      </c>
      <c r="X7683" s="4" t="str">
        <f t="shared" si="1449"/>
        <v/>
      </c>
      <c r="Y7683" s="4" t="str">
        <f t="shared" si="1450"/>
        <v/>
      </c>
      <c r="Z7683" s="4" t="str">
        <f t="shared" si="1451"/>
        <v/>
      </c>
      <c r="AA7683" s="4" t="str">
        <f>IF($V7683="","",IF(Y7683&lt;36,0,IF(AND(36&lt;=Y7683,Y7683&lt;71),VLOOKUP($W7683,日射量と図３!$E$6:$F$34,2,TRUE),IF(AND(71&lt;=Y7683,Y7683&lt;107),VLOOKUP($W7683,日射量と図３!$E$6:$G$34,3,TRUE),IF(AND(107&lt;=Y7683,Y7683&lt;143),VLOOKUP($W7683,日射量と図３!$E$6:$H$34,4,TRUE),VLOOKUP($W7683,日射量と図３!$E$6:$I$34,5,TRUE))))))</f>
        <v/>
      </c>
      <c r="AB7683" s="4" t="str">
        <f>IF($V7683="","",IF(Z7683&lt;36,0,IF(AND(36&lt;=Z7683,Z7683&lt;71),VLOOKUP($W7683,日射量と図３!$E$6:$F$34,2,TRUE),IF(AND(71&lt;=Z7683,Z7683&lt;107),VLOOKUP($W7683,日射量と図３!$E$6:$G$34,3,TRUE),IF(AND(107&lt;=Z7683,Z7683&lt;143),VLOOKUP($W7683,日射量と図３!$E$6:$H$34,4,TRUE),VLOOKUP($W7683,日射量と図３!$E$6:$I$34,5,TRUE))))))</f>
        <v/>
      </c>
      <c r="AC7683" s="382" t="str">
        <f t="shared" si="1443"/>
        <v/>
      </c>
      <c r="AD7683" s="382" t="str">
        <f t="shared" si="1444"/>
        <v/>
      </c>
    </row>
    <row r="7684" spans="11:30" ht="13.5" customHeight="1">
      <c r="K7684" s="4">
        <f t="shared" si="1440"/>
        <v>4</v>
      </c>
      <c r="L7684" s="34">
        <v>43572</v>
      </c>
      <c r="M7684" s="4">
        <v>321</v>
      </c>
      <c r="N7684" s="4">
        <v>1</v>
      </c>
      <c r="O7684" s="31">
        <v>0</v>
      </c>
      <c r="P7684" s="35">
        <v>14.129999999999999</v>
      </c>
      <c r="Q7684" s="36">
        <f t="shared" si="1441"/>
        <v>13</v>
      </c>
      <c r="R7684" s="4">
        <f t="shared" si="1442"/>
        <v>0</v>
      </c>
      <c r="S7684" s="31">
        <f t="shared" si="1445"/>
        <v>0.23586805555555557</v>
      </c>
      <c r="T7684" s="31">
        <f t="shared" si="1446"/>
        <v>0.75912037037037028</v>
      </c>
      <c r="U7684" s="4">
        <f t="shared" si="1447"/>
        <v>0</v>
      </c>
      <c r="V7684" s="4">
        <f t="shared" si="1448"/>
        <v>2.5100000000000016</v>
      </c>
      <c r="W7684" s="18">
        <f>IF(V7684="","",VLOOKUP(L7684,日射量と図３!$A$4:$C$368,3,TRUE)*238.85/100)</f>
        <v>38.216000000000001</v>
      </c>
      <c r="X7684" s="4">
        <f t="shared" si="1449"/>
        <v>13</v>
      </c>
      <c r="Y7684" s="4">
        <f t="shared" si="1450"/>
        <v>1.2070879615384622</v>
      </c>
      <c r="Z7684" s="4">
        <f t="shared" si="1451"/>
        <v>1.3607173384615392</v>
      </c>
      <c r="AA7684" s="4">
        <f>IF($V7684="","",IF(Y7684&lt;36,0,IF(AND(36&lt;=Y7684,Y7684&lt;71),VLOOKUP($W7684,日射量と図３!$E$6:$F$34,2,TRUE),IF(AND(71&lt;=Y7684,Y7684&lt;107),VLOOKUP($W7684,日射量と図３!$E$6:$G$34,3,TRUE),IF(AND(107&lt;=Y7684,Y7684&lt;143),VLOOKUP($W7684,日射量と図３!$E$6:$H$34,4,TRUE),VLOOKUP($W7684,日射量と図３!$E$6:$I$34,5,TRUE))))))</f>
        <v>0</v>
      </c>
      <c r="AB7684" s="4">
        <f>IF($V7684="","",IF(Z7684&lt;36,0,IF(AND(36&lt;=Z7684,Z7684&lt;71),VLOOKUP($W7684,日射量と図３!$E$6:$F$34,2,TRUE),IF(AND(71&lt;=Z7684,Z7684&lt;107),VLOOKUP($W7684,日射量と図３!$E$6:$G$34,3,TRUE),IF(AND(107&lt;=Z7684,Z7684&lt;143),VLOOKUP($W7684,日射量と図３!$E$6:$H$34,4,TRUE),VLOOKUP($W7684,日射量と図３!$E$6:$I$34,5,TRUE))))))</f>
        <v>0</v>
      </c>
      <c r="AC7684" s="382">
        <f t="shared" si="1443"/>
        <v>0</v>
      </c>
      <c r="AD7684" s="382">
        <f t="shared" si="1444"/>
        <v>0</v>
      </c>
    </row>
    <row r="7685" spans="11:30" ht="13.5" customHeight="1">
      <c r="K7685" s="4">
        <f t="shared" ref="K7685:K7748" si="1452">MONTH(L7685)</f>
        <v>4</v>
      </c>
      <c r="L7685" s="34">
        <v>43572</v>
      </c>
      <c r="M7685" s="4">
        <v>321</v>
      </c>
      <c r="N7685" s="4">
        <v>2</v>
      </c>
      <c r="O7685" s="31">
        <v>4.1666666666666664E-2</v>
      </c>
      <c r="P7685" s="35">
        <v>13.62</v>
      </c>
      <c r="Q7685" s="36">
        <f t="shared" ref="Q7685:Q7748" si="1453">IF(O7685&lt;$B$15,$D$14,IF(O7685&lt;$B$16,$D$15,IF(O7685&lt;$B$17,$D$16,IF(O7685&lt;$B$18,$D$17,IF(O7685&lt;$B$19,$D$18,$D$19)))))</f>
        <v>13</v>
      </c>
      <c r="R7685" s="4">
        <f t="shared" ref="R7685:R7748" si="1454">IF(Q7685-P7685&gt;0,Q7685-P7685,0)</f>
        <v>0</v>
      </c>
      <c r="S7685" s="31">
        <f t="shared" si="1445"/>
        <v>0.23586805555555557</v>
      </c>
      <c r="T7685" s="31">
        <f t="shared" si="1446"/>
        <v>0.75912037037037028</v>
      </c>
      <c r="U7685" s="4">
        <f t="shared" si="1447"/>
        <v>0</v>
      </c>
      <c r="V7685" s="4" t="str">
        <f t="shared" si="1448"/>
        <v/>
      </c>
      <c r="W7685" s="18" t="str">
        <f>IF(V7685="","",VLOOKUP(L7685,日射量と図３!$A$4:$C$368,3,TRUE)*238.85/100)</f>
        <v/>
      </c>
      <c r="X7685" s="4" t="str">
        <f t="shared" si="1449"/>
        <v/>
      </c>
      <c r="Y7685" s="4" t="str">
        <f t="shared" si="1450"/>
        <v/>
      </c>
      <c r="Z7685" s="4" t="str">
        <f t="shared" si="1451"/>
        <v/>
      </c>
      <c r="AA7685" s="4" t="str">
        <f>IF($V7685="","",IF(Y7685&lt;36,0,IF(AND(36&lt;=Y7685,Y7685&lt;71),VLOOKUP($W7685,日射量と図３!$E$6:$F$34,2,TRUE),IF(AND(71&lt;=Y7685,Y7685&lt;107),VLOOKUP($W7685,日射量と図３!$E$6:$G$34,3,TRUE),IF(AND(107&lt;=Y7685,Y7685&lt;143),VLOOKUP($W7685,日射量と図３!$E$6:$H$34,4,TRUE),VLOOKUP($W7685,日射量と図３!$E$6:$I$34,5,TRUE))))))</f>
        <v/>
      </c>
      <c r="AB7685" s="4" t="str">
        <f>IF($V7685="","",IF(Z7685&lt;36,0,IF(AND(36&lt;=Z7685,Z7685&lt;71),VLOOKUP($W7685,日射量と図３!$E$6:$F$34,2,TRUE),IF(AND(71&lt;=Z7685,Z7685&lt;107),VLOOKUP($W7685,日射量と図３!$E$6:$G$34,3,TRUE),IF(AND(107&lt;=Z7685,Z7685&lt;143),VLOOKUP($W7685,日射量と図３!$E$6:$H$34,4,TRUE),VLOOKUP($W7685,日射量と図３!$E$6:$I$34,5,TRUE))))))</f>
        <v/>
      </c>
      <c r="AC7685" s="382" t="str">
        <f t="shared" si="1443"/>
        <v/>
      </c>
      <c r="AD7685" s="382" t="str">
        <f t="shared" si="1444"/>
        <v/>
      </c>
    </row>
    <row r="7686" spans="11:30" ht="13.5" customHeight="1">
      <c r="K7686" s="4">
        <f t="shared" si="1452"/>
        <v>4</v>
      </c>
      <c r="L7686" s="34">
        <v>43572</v>
      </c>
      <c r="M7686" s="4">
        <v>321</v>
      </c>
      <c r="N7686" s="4">
        <v>3</v>
      </c>
      <c r="O7686" s="31">
        <v>8.3333333333333329E-2</v>
      </c>
      <c r="P7686" s="35">
        <v>13.279999999999998</v>
      </c>
      <c r="Q7686" s="36">
        <f t="shared" si="1453"/>
        <v>13</v>
      </c>
      <c r="R7686" s="4">
        <f t="shared" si="1454"/>
        <v>0</v>
      </c>
      <c r="S7686" s="31">
        <f t="shared" si="1445"/>
        <v>0.23586805555555557</v>
      </c>
      <c r="T7686" s="31">
        <f t="shared" si="1446"/>
        <v>0.75912037037037028</v>
      </c>
      <c r="U7686" s="4">
        <f t="shared" si="1447"/>
        <v>0</v>
      </c>
      <c r="V7686" s="4" t="str">
        <f t="shared" si="1448"/>
        <v/>
      </c>
      <c r="W7686" s="18" t="str">
        <f>IF(V7686="","",VLOOKUP(L7686,日射量と図３!$A$4:$C$368,3,TRUE)*238.85/100)</f>
        <v/>
      </c>
      <c r="X7686" s="4" t="str">
        <f t="shared" si="1449"/>
        <v/>
      </c>
      <c r="Y7686" s="4" t="str">
        <f t="shared" si="1450"/>
        <v/>
      </c>
      <c r="Z7686" s="4" t="str">
        <f t="shared" si="1451"/>
        <v/>
      </c>
      <c r="AA7686" s="4" t="str">
        <f>IF($V7686="","",IF(Y7686&lt;36,0,IF(AND(36&lt;=Y7686,Y7686&lt;71),VLOOKUP($W7686,日射量と図３!$E$6:$F$34,2,TRUE),IF(AND(71&lt;=Y7686,Y7686&lt;107),VLOOKUP($W7686,日射量と図３!$E$6:$G$34,3,TRUE),IF(AND(107&lt;=Y7686,Y7686&lt;143),VLOOKUP($W7686,日射量と図３!$E$6:$H$34,4,TRUE),VLOOKUP($W7686,日射量と図３!$E$6:$I$34,5,TRUE))))))</f>
        <v/>
      </c>
      <c r="AB7686" s="4" t="str">
        <f>IF($V7686="","",IF(Z7686&lt;36,0,IF(AND(36&lt;=Z7686,Z7686&lt;71),VLOOKUP($W7686,日射量と図３!$E$6:$F$34,2,TRUE),IF(AND(71&lt;=Z7686,Z7686&lt;107),VLOOKUP($W7686,日射量と図３!$E$6:$G$34,3,TRUE),IF(AND(107&lt;=Z7686,Z7686&lt;143),VLOOKUP($W7686,日射量と図３!$E$6:$H$34,4,TRUE),VLOOKUP($W7686,日射量と図３!$E$6:$I$34,5,TRUE))))))</f>
        <v/>
      </c>
      <c r="AC7686" s="382" t="str">
        <f t="shared" si="1443"/>
        <v/>
      </c>
      <c r="AD7686" s="382" t="str">
        <f t="shared" si="1444"/>
        <v/>
      </c>
    </row>
    <row r="7687" spans="11:30" ht="13.5" customHeight="1">
      <c r="K7687" s="4">
        <f t="shared" si="1452"/>
        <v>4</v>
      </c>
      <c r="L7687" s="34">
        <v>43572</v>
      </c>
      <c r="M7687" s="4">
        <v>321</v>
      </c>
      <c r="N7687" s="4">
        <v>4</v>
      </c>
      <c r="O7687" s="31">
        <v>0.125</v>
      </c>
      <c r="P7687" s="35">
        <v>13.020000000000001</v>
      </c>
      <c r="Q7687" s="36">
        <f t="shared" si="1453"/>
        <v>13</v>
      </c>
      <c r="R7687" s="4">
        <f t="shared" si="1454"/>
        <v>0</v>
      </c>
      <c r="S7687" s="31">
        <f t="shared" si="1445"/>
        <v>0.23586805555555557</v>
      </c>
      <c r="T7687" s="31">
        <f t="shared" si="1446"/>
        <v>0.75912037037037028</v>
      </c>
      <c r="U7687" s="4">
        <f t="shared" si="1447"/>
        <v>0</v>
      </c>
      <c r="V7687" s="4" t="str">
        <f t="shared" si="1448"/>
        <v/>
      </c>
      <c r="W7687" s="18" t="str">
        <f>IF(V7687="","",VLOOKUP(L7687,日射量と図３!$A$4:$C$368,3,TRUE)*238.85/100)</f>
        <v/>
      </c>
      <c r="X7687" s="4" t="str">
        <f t="shared" si="1449"/>
        <v/>
      </c>
      <c r="Y7687" s="4" t="str">
        <f t="shared" si="1450"/>
        <v/>
      </c>
      <c r="Z7687" s="4" t="str">
        <f t="shared" si="1451"/>
        <v/>
      </c>
      <c r="AA7687" s="4" t="str">
        <f>IF($V7687="","",IF(Y7687&lt;36,0,IF(AND(36&lt;=Y7687,Y7687&lt;71),VLOOKUP($W7687,日射量と図３!$E$6:$F$34,2,TRUE),IF(AND(71&lt;=Y7687,Y7687&lt;107),VLOOKUP($W7687,日射量と図３!$E$6:$G$34,3,TRUE),IF(AND(107&lt;=Y7687,Y7687&lt;143),VLOOKUP($W7687,日射量と図３!$E$6:$H$34,4,TRUE),VLOOKUP($W7687,日射量と図３!$E$6:$I$34,5,TRUE))))))</f>
        <v/>
      </c>
      <c r="AB7687" s="4" t="str">
        <f>IF($V7687="","",IF(Z7687&lt;36,0,IF(AND(36&lt;=Z7687,Z7687&lt;71),VLOOKUP($W7687,日射量と図３!$E$6:$F$34,2,TRUE),IF(AND(71&lt;=Z7687,Z7687&lt;107),VLOOKUP($W7687,日射量と図３!$E$6:$G$34,3,TRUE),IF(AND(107&lt;=Z7687,Z7687&lt;143),VLOOKUP($W7687,日射量と図３!$E$6:$H$34,4,TRUE),VLOOKUP($W7687,日射量と図３!$E$6:$I$34,5,TRUE))))))</f>
        <v/>
      </c>
      <c r="AC7687" s="382" t="str">
        <f t="shared" si="1443"/>
        <v/>
      </c>
      <c r="AD7687" s="382" t="str">
        <f t="shared" si="1444"/>
        <v/>
      </c>
    </row>
    <row r="7688" spans="11:30" ht="13.5" customHeight="1">
      <c r="K7688" s="4">
        <f t="shared" si="1452"/>
        <v>4</v>
      </c>
      <c r="L7688" s="34">
        <v>43572</v>
      </c>
      <c r="M7688" s="4">
        <v>321</v>
      </c>
      <c r="N7688" s="4">
        <v>5</v>
      </c>
      <c r="O7688" s="31">
        <v>0.16666666666666666</v>
      </c>
      <c r="P7688" s="35">
        <v>12.7</v>
      </c>
      <c r="Q7688" s="36">
        <f t="shared" si="1453"/>
        <v>15</v>
      </c>
      <c r="R7688" s="4">
        <f t="shared" si="1454"/>
        <v>2.3000000000000007</v>
      </c>
      <c r="S7688" s="31">
        <f t="shared" si="1445"/>
        <v>0.23586805555555557</v>
      </c>
      <c r="T7688" s="31">
        <f t="shared" si="1446"/>
        <v>0.75912037037037028</v>
      </c>
      <c r="U7688" s="4">
        <f t="shared" si="1447"/>
        <v>0</v>
      </c>
      <c r="V7688" s="4" t="str">
        <f t="shared" si="1448"/>
        <v/>
      </c>
      <c r="W7688" s="18" t="str">
        <f>IF(V7688="","",VLOOKUP(L7688,日射量と図３!$A$4:$C$368,3,TRUE)*238.85/100)</f>
        <v/>
      </c>
      <c r="X7688" s="4" t="str">
        <f t="shared" si="1449"/>
        <v/>
      </c>
      <c r="Y7688" s="4" t="str">
        <f t="shared" si="1450"/>
        <v/>
      </c>
      <c r="Z7688" s="4" t="str">
        <f t="shared" si="1451"/>
        <v/>
      </c>
      <c r="AA7688" s="4" t="str">
        <f>IF($V7688="","",IF(Y7688&lt;36,0,IF(AND(36&lt;=Y7688,Y7688&lt;71),VLOOKUP($W7688,日射量と図３!$E$6:$F$34,2,TRUE),IF(AND(71&lt;=Y7688,Y7688&lt;107),VLOOKUP($W7688,日射量と図３!$E$6:$G$34,3,TRUE),IF(AND(107&lt;=Y7688,Y7688&lt;143),VLOOKUP($W7688,日射量と図３!$E$6:$H$34,4,TRUE),VLOOKUP($W7688,日射量と図３!$E$6:$I$34,5,TRUE))))))</f>
        <v/>
      </c>
      <c r="AB7688" s="4" t="str">
        <f>IF($V7688="","",IF(Z7688&lt;36,0,IF(AND(36&lt;=Z7688,Z7688&lt;71),VLOOKUP($W7688,日射量と図３!$E$6:$F$34,2,TRUE),IF(AND(71&lt;=Z7688,Z7688&lt;107),VLOOKUP($W7688,日射量と図３!$E$6:$G$34,3,TRUE),IF(AND(107&lt;=Z7688,Z7688&lt;143),VLOOKUP($W7688,日射量と図３!$E$6:$H$34,4,TRUE),VLOOKUP($W7688,日射量と図３!$E$6:$I$34,5,TRUE))))))</f>
        <v/>
      </c>
      <c r="AC7688" s="382" t="str">
        <f t="shared" si="1443"/>
        <v/>
      </c>
      <c r="AD7688" s="382" t="str">
        <f t="shared" si="1444"/>
        <v/>
      </c>
    </row>
    <row r="7689" spans="11:30" ht="13.5" customHeight="1">
      <c r="K7689" s="4">
        <f t="shared" si="1452"/>
        <v>4</v>
      </c>
      <c r="L7689" s="34">
        <v>43572</v>
      </c>
      <c r="M7689" s="4">
        <v>321</v>
      </c>
      <c r="N7689" s="4">
        <v>6</v>
      </c>
      <c r="O7689" s="31">
        <v>0.20833333333333334</v>
      </c>
      <c r="P7689" s="35">
        <v>12.4</v>
      </c>
      <c r="Q7689" s="36">
        <f t="shared" si="1453"/>
        <v>15</v>
      </c>
      <c r="R7689" s="4">
        <f t="shared" si="1454"/>
        <v>2.5999999999999996</v>
      </c>
      <c r="S7689" s="31">
        <f t="shared" si="1445"/>
        <v>0.23586805555555557</v>
      </c>
      <c r="T7689" s="31">
        <f t="shared" si="1446"/>
        <v>0.75912037037037028</v>
      </c>
      <c r="U7689" s="4">
        <f t="shared" si="1447"/>
        <v>0</v>
      </c>
      <c r="V7689" s="4" t="str">
        <f t="shared" si="1448"/>
        <v/>
      </c>
      <c r="W7689" s="18" t="str">
        <f>IF(V7689="","",VLOOKUP(L7689,日射量と図３!$A$4:$C$368,3,TRUE)*238.85/100)</f>
        <v/>
      </c>
      <c r="X7689" s="4" t="str">
        <f t="shared" si="1449"/>
        <v/>
      </c>
      <c r="Y7689" s="4" t="str">
        <f t="shared" si="1450"/>
        <v/>
      </c>
      <c r="Z7689" s="4" t="str">
        <f t="shared" si="1451"/>
        <v/>
      </c>
      <c r="AA7689" s="4" t="str">
        <f>IF($V7689="","",IF(Y7689&lt;36,0,IF(AND(36&lt;=Y7689,Y7689&lt;71),VLOOKUP($W7689,日射量と図３!$E$6:$F$34,2,TRUE),IF(AND(71&lt;=Y7689,Y7689&lt;107),VLOOKUP($W7689,日射量と図３!$E$6:$G$34,3,TRUE),IF(AND(107&lt;=Y7689,Y7689&lt;143),VLOOKUP($W7689,日射量と図３!$E$6:$H$34,4,TRUE),VLOOKUP($W7689,日射量と図３!$E$6:$I$34,5,TRUE))))))</f>
        <v/>
      </c>
      <c r="AB7689" s="4" t="str">
        <f>IF($V7689="","",IF(Z7689&lt;36,0,IF(AND(36&lt;=Z7689,Z7689&lt;71),VLOOKUP($W7689,日射量と図３!$E$6:$F$34,2,TRUE),IF(AND(71&lt;=Z7689,Z7689&lt;107),VLOOKUP($W7689,日射量と図３!$E$6:$G$34,3,TRUE),IF(AND(107&lt;=Z7689,Z7689&lt;143),VLOOKUP($W7689,日射量と図３!$E$6:$H$34,4,TRUE),VLOOKUP($W7689,日射量と図３!$E$6:$I$34,5,TRUE))))))</f>
        <v/>
      </c>
      <c r="AC7689" s="382" t="str">
        <f t="shared" si="1443"/>
        <v/>
      </c>
      <c r="AD7689" s="382" t="str">
        <f t="shared" si="1444"/>
        <v/>
      </c>
    </row>
    <row r="7690" spans="11:30" ht="13.5" customHeight="1">
      <c r="K7690" s="4">
        <f t="shared" si="1452"/>
        <v>4</v>
      </c>
      <c r="L7690" s="34">
        <v>43572</v>
      </c>
      <c r="M7690" s="4">
        <v>321</v>
      </c>
      <c r="N7690" s="4">
        <v>7</v>
      </c>
      <c r="O7690" s="31">
        <v>0.25</v>
      </c>
      <c r="P7690" s="35">
        <v>12.489999999999998</v>
      </c>
      <c r="Q7690" s="36">
        <f t="shared" si="1453"/>
        <v>15</v>
      </c>
      <c r="R7690" s="4">
        <f t="shared" si="1454"/>
        <v>2.5100000000000016</v>
      </c>
      <c r="S7690" s="31">
        <f t="shared" si="1445"/>
        <v>0.23586805555555557</v>
      </c>
      <c r="T7690" s="31">
        <f t="shared" si="1446"/>
        <v>0.75912037037037028</v>
      </c>
      <c r="U7690" s="4">
        <f t="shared" si="1447"/>
        <v>2.5100000000000016</v>
      </c>
      <c r="V7690" s="4" t="str">
        <f t="shared" si="1448"/>
        <v/>
      </c>
      <c r="W7690" s="18" t="str">
        <f>IF(V7690="","",VLOOKUP(L7690,日射量と図３!$A$4:$C$368,3,TRUE)*238.85/100)</f>
        <v/>
      </c>
      <c r="X7690" s="4" t="str">
        <f t="shared" si="1449"/>
        <v/>
      </c>
      <c r="Y7690" s="4" t="str">
        <f t="shared" si="1450"/>
        <v/>
      </c>
      <c r="Z7690" s="4" t="str">
        <f t="shared" si="1451"/>
        <v/>
      </c>
      <c r="AA7690" s="4" t="str">
        <f>IF($V7690="","",IF(Y7690&lt;36,0,IF(AND(36&lt;=Y7690,Y7690&lt;71),VLOOKUP($W7690,日射量と図３!$E$6:$F$34,2,TRUE),IF(AND(71&lt;=Y7690,Y7690&lt;107),VLOOKUP($W7690,日射量と図３!$E$6:$G$34,3,TRUE),IF(AND(107&lt;=Y7690,Y7690&lt;143),VLOOKUP($W7690,日射量と図３!$E$6:$H$34,4,TRUE),VLOOKUP($W7690,日射量と図３!$E$6:$I$34,5,TRUE))))))</f>
        <v/>
      </c>
      <c r="AB7690" s="4" t="str">
        <f>IF($V7690="","",IF(Z7690&lt;36,0,IF(AND(36&lt;=Z7690,Z7690&lt;71),VLOOKUP($W7690,日射量と図３!$E$6:$F$34,2,TRUE),IF(AND(71&lt;=Z7690,Z7690&lt;107),VLOOKUP($W7690,日射量と図３!$E$6:$G$34,3,TRUE),IF(AND(107&lt;=Z7690,Z7690&lt;143),VLOOKUP($W7690,日射量と図３!$E$6:$H$34,4,TRUE),VLOOKUP($W7690,日射量と図３!$E$6:$I$34,5,TRUE))))))</f>
        <v/>
      </c>
      <c r="AC7690" s="382" t="str">
        <f t="shared" si="1443"/>
        <v/>
      </c>
      <c r="AD7690" s="382" t="str">
        <f t="shared" si="1444"/>
        <v/>
      </c>
    </row>
    <row r="7691" spans="11:30" ht="13.5" customHeight="1">
      <c r="K7691" s="4">
        <f t="shared" si="1452"/>
        <v>4</v>
      </c>
      <c r="L7691" s="34">
        <v>43572</v>
      </c>
      <c r="M7691" s="4">
        <v>321</v>
      </c>
      <c r="N7691" s="4">
        <v>8</v>
      </c>
      <c r="O7691" s="31">
        <v>0.29166666666666669</v>
      </c>
      <c r="P7691" s="35">
        <v>13.080000000000002</v>
      </c>
      <c r="Q7691" s="36">
        <f t="shared" si="1453"/>
        <v>12</v>
      </c>
      <c r="R7691" s="4">
        <f t="shared" si="1454"/>
        <v>0</v>
      </c>
      <c r="S7691" s="31">
        <f t="shared" si="1445"/>
        <v>0.23586805555555557</v>
      </c>
      <c r="T7691" s="31">
        <f t="shared" si="1446"/>
        <v>0.75912037037037028</v>
      </c>
      <c r="U7691" s="4">
        <f t="shared" si="1447"/>
        <v>0</v>
      </c>
      <c r="V7691" s="4" t="str">
        <f t="shared" si="1448"/>
        <v/>
      </c>
      <c r="W7691" s="18" t="str">
        <f>IF(V7691="","",VLOOKUP(L7691,日射量と図３!$A$4:$C$368,3,TRUE)*238.85/100)</f>
        <v/>
      </c>
      <c r="X7691" s="4" t="str">
        <f t="shared" si="1449"/>
        <v/>
      </c>
      <c r="Y7691" s="4" t="str">
        <f t="shared" si="1450"/>
        <v/>
      </c>
      <c r="Z7691" s="4" t="str">
        <f t="shared" si="1451"/>
        <v/>
      </c>
      <c r="AA7691" s="4" t="str">
        <f>IF($V7691="","",IF(Y7691&lt;36,0,IF(AND(36&lt;=Y7691,Y7691&lt;71),VLOOKUP($W7691,日射量と図３!$E$6:$F$34,2,TRUE),IF(AND(71&lt;=Y7691,Y7691&lt;107),VLOOKUP($W7691,日射量と図３!$E$6:$G$34,3,TRUE),IF(AND(107&lt;=Y7691,Y7691&lt;143),VLOOKUP($W7691,日射量と図３!$E$6:$H$34,4,TRUE),VLOOKUP($W7691,日射量と図３!$E$6:$I$34,5,TRUE))))))</f>
        <v/>
      </c>
      <c r="AB7691" s="4" t="str">
        <f>IF($V7691="","",IF(Z7691&lt;36,0,IF(AND(36&lt;=Z7691,Z7691&lt;71),VLOOKUP($W7691,日射量と図３!$E$6:$F$34,2,TRUE),IF(AND(71&lt;=Z7691,Z7691&lt;107),VLOOKUP($W7691,日射量と図３!$E$6:$G$34,3,TRUE),IF(AND(107&lt;=Z7691,Z7691&lt;143),VLOOKUP($W7691,日射量と図３!$E$6:$H$34,4,TRUE),VLOOKUP($W7691,日射量と図３!$E$6:$I$34,5,TRUE))))))</f>
        <v/>
      </c>
      <c r="AC7691" s="382" t="str">
        <f t="shared" si="1443"/>
        <v/>
      </c>
      <c r="AD7691" s="382" t="str">
        <f t="shared" si="1444"/>
        <v/>
      </c>
    </row>
    <row r="7692" spans="11:30" ht="13.5" customHeight="1">
      <c r="K7692" s="4">
        <f t="shared" si="1452"/>
        <v>4</v>
      </c>
      <c r="L7692" s="34">
        <v>43572</v>
      </c>
      <c r="M7692" s="4">
        <v>321</v>
      </c>
      <c r="N7692" s="4">
        <v>9</v>
      </c>
      <c r="O7692" s="31">
        <v>0.33333333333333331</v>
      </c>
      <c r="P7692" s="35">
        <v>14.169999999999998</v>
      </c>
      <c r="Q7692" s="36">
        <f t="shared" si="1453"/>
        <v>12</v>
      </c>
      <c r="R7692" s="4">
        <f t="shared" si="1454"/>
        <v>0</v>
      </c>
      <c r="S7692" s="31">
        <f t="shared" si="1445"/>
        <v>0.23586805555555557</v>
      </c>
      <c r="T7692" s="31">
        <f t="shared" si="1446"/>
        <v>0.75912037037037028</v>
      </c>
      <c r="U7692" s="4">
        <f t="shared" si="1447"/>
        <v>0</v>
      </c>
      <c r="V7692" s="4" t="str">
        <f t="shared" si="1448"/>
        <v/>
      </c>
      <c r="W7692" s="18" t="str">
        <f>IF(V7692="","",VLOOKUP(L7692,日射量と図３!$A$4:$C$368,3,TRUE)*238.85/100)</f>
        <v/>
      </c>
      <c r="X7692" s="4" t="str">
        <f t="shared" si="1449"/>
        <v/>
      </c>
      <c r="Y7692" s="4" t="str">
        <f t="shared" si="1450"/>
        <v/>
      </c>
      <c r="Z7692" s="4" t="str">
        <f t="shared" si="1451"/>
        <v/>
      </c>
      <c r="AA7692" s="4" t="str">
        <f>IF($V7692="","",IF(Y7692&lt;36,0,IF(AND(36&lt;=Y7692,Y7692&lt;71),VLOOKUP($W7692,日射量と図３!$E$6:$F$34,2,TRUE),IF(AND(71&lt;=Y7692,Y7692&lt;107),VLOOKUP($W7692,日射量と図３!$E$6:$G$34,3,TRUE),IF(AND(107&lt;=Y7692,Y7692&lt;143),VLOOKUP($W7692,日射量と図３!$E$6:$H$34,4,TRUE),VLOOKUP($W7692,日射量と図３!$E$6:$I$34,5,TRUE))))))</f>
        <v/>
      </c>
      <c r="AB7692" s="4" t="str">
        <f>IF($V7692="","",IF(Z7692&lt;36,0,IF(AND(36&lt;=Z7692,Z7692&lt;71),VLOOKUP($W7692,日射量と図３!$E$6:$F$34,2,TRUE),IF(AND(71&lt;=Z7692,Z7692&lt;107),VLOOKUP($W7692,日射量と図３!$E$6:$G$34,3,TRUE),IF(AND(107&lt;=Z7692,Z7692&lt;143),VLOOKUP($W7692,日射量と図３!$E$6:$H$34,4,TRUE),VLOOKUP($W7692,日射量と図３!$E$6:$I$34,5,TRUE))))))</f>
        <v/>
      </c>
      <c r="AC7692" s="382" t="str">
        <f t="shared" si="1443"/>
        <v/>
      </c>
      <c r="AD7692" s="382" t="str">
        <f t="shared" si="1444"/>
        <v/>
      </c>
    </row>
    <row r="7693" spans="11:30" ht="13.5" customHeight="1">
      <c r="K7693" s="4">
        <f t="shared" si="1452"/>
        <v>4</v>
      </c>
      <c r="L7693" s="34">
        <v>43572</v>
      </c>
      <c r="M7693" s="4">
        <v>321</v>
      </c>
      <c r="N7693" s="4">
        <v>10</v>
      </c>
      <c r="O7693" s="31">
        <v>0.375</v>
      </c>
      <c r="P7693" s="35">
        <v>15.530000000000001</v>
      </c>
      <c r="Q7693" s="36">
        <f t="shared" si="1453"/>
        <v>12</v>
      </c>
      <c r="R7693" s="4">
        <f t="shared" si="1454"/>
        <v>0</v>
      </c>
      <c r="S7693" s="31">
        <f t="shared" si="1445"/>
        <v>0.23586805555555557</v>
      </c>
      <c r="T7693" s="31">
        <f t="shared" si="1446"/>
        <v>0.75912037037037028</v>
      </c>
      <c r="U7693" s="4">
        <f t="shared" si="1447"/>
        <v>0</v>
      </c>
      <c r="V7693" s="4" t="str">
        <f t="shared" si="1448"/>
        <v/>
      </c>
      <c r="W7693" s="18" t="str">
        <f>IF(V7693="","",VLOOKUP(L7693,日射量と図３!$A$4:$C$368,3,TRUE)*238.85/100)</f>
        <v/>
      </c>
      <c r="X7693" s="4" t="str">
        <f t="shared" si="1449"/>
        <v/>
      </c>
      <c r="Y7693" s="4" t="str">
        <f t="shared" si="1450"/>
        <v/>
      </c>
      <c r="Z7693" s="4" t="str">
        <f t="shared" si="1451"/>
        <v/>
      </c>
      <c r="AA7693" s="4" t="str">
        <f>IF($V7693="","",IF(Y7693&lt;36,0,IF(AND(36&lt;=Y7693,Y7693&lt;71),VLOOKUP($W7693,日射量と図３!$E$6:$F$34,2,TRUE),IF(AND(71&lt;=Y7693,Y7693&lt;107),VLOOKUP($W7693,日射量と図３!$E$6:$G$34,3,TRUE),IF(AND(107&lt;=Y7693,Y7693&lt;143),VLOOKUP($W7693,日射量と図３!$E$6:$H$34,4,TRUE),VLOOKUP($W7693,日射量と図３!$E$6:$I$34,5,TRUE))))))</f>
        <v/>
      </c>
      <c r="AB7693" s="4" t="str">
        <f>IF($V7693="","",IF(Z7693&lt;36,0,IF(AND(36&lt;=Z7693,Z7693&lt;71),VLOOKUP($W7693,日射量と図３!$E$6:$F$34,2,TRUE),IF(AND(71&lt;=Z7693,Z7693&lt;107),VLOOKUP($W7693,日射量と図３!$E$6:$G$34,3,TRUE),IF(AND(107&lt;=Z7693,Z7693&lt;143),VLOOKUP($W7693,日射量と図３!$E$6:$H$34,4,TRUE),VLOOKUP($W7693,日射量と図３!$E$6:$I$34,5,TRUE))))))</f>
        <v/>
      </c>
      <c r="AC7693" s="382" t="str">
        <f t="shared" si="1443"/>
        <v/>
      </c>
      <c r="AD7693" s="382" t="str">
        <f t="shared" si="1444"/>
        <v/>
      </c>
    </row>
    <row r="7694" spans="11:30" ht="13.5" customHeight="1">
      <c r="K7694" s="4">
        <f t="shared" si="1452"/>
        <v>4</v>
      </c>
      <c r="L7694" s="34">
        <v>43572</v>
      </c>
      <c r="M7694" s="4">
        <v>321</v>
      </c>
      <c r="N7694" s="4">
        <v>11</v>
      </c>
      <c r="O7694" s="31">
        <v>0.41666666666666669</v>
      </c>
      <c r="P7694" s="35">
        <v>16.53</v>
      </c>
      <c r="Q7694" s="36">
        <f t="shared" si="1453"/>
        <v>12</v>
      </c>
      <c r="R7694" s="4">
        <f t="shared" si="1454"/>
        <v>0</v>
      </c>
      <c r="S7694" s="31">
        <f t="shared" si="1445"/>
        <v>0.23586805555555557</v>
      </c>
      <c r="T7694" s="31">
        <f t="shared" si="1446"/>
        <v>0.75912037037037028</v>
      </c>
      <c r="U7694" s="4">
        <f t="shared" si="1447"/>
        <v>0</v>
      </c>
      <c r="V7694" s="4" t="str">
        <f t="shared" si="1448"/>
        <v/>
      </c>
      <c r="W7694" s="18" t="str">
        <f>IF(V7694="","",VLOOKUP(L7694,日射量と図３!$A$4:$C$368,3,TRUE)*238.85/100)</f>
        <v/>
      </c>
      <c r="X7694" s="4" t="str">
        <f t="shared" si="1449"/>
        <v/>
      </c>
      <c r="Y7694" s="4" t="str">
        <f t="shared" si="1450"/>
        <v/>
      </c>
      <c r="Z7694" s="4" t="str">
        <f t="shared" si="1451"/>
        <v/>
      </c>
      <c r="AA7694" s="4" t="str">
        <f>IF($V7694="","",IF(Y7694&lt;36,0,IF(AND(36&lt;=Y7694,Y7694&lt;71),VLOOKUP($W7694,日射量と図３!$E$6:$F$34,2,TRUE),IF(AND(71&lt;=Y7694,Y7694&lt;107),VLOOKUP($W7694,日射量と図３!$E$6:$G$34,3,TRUE),IF(AND(107&lt;=Y7694,Y7694&lt;143),VLOOKUP($W7694,日射量と図３!$E$6:$H$34,4,TRUE),VLOOKUP($W7694,日射量と図３!$E$6:$I$34,5,TRUE))))))</f>
        <v/>
      </c>
      <c r="AB7694" s="4" t="str">
        <f>IF($V7694="","",IF(Z7694&lt;36,0,IF(AND(36&lt;=Z7694,Z7694&lt;71),VLOOKUP($W7694,日射量と図３!$E$6:$F$34,2,TRUE),IF(AND(71&lt;=Z7694,Z7694&lt;107),VLOOKUP($W7694,日射量と図３!$E$6:$G$34,3,TRUE),IF(AND(107&lt;=Z7694,Z7694&lt;143),VLOOKUP($W7694,日射量と図３!$E$6:$H$34,4,TRUE),VLOOKUP($W7694,日射量と図３!$E$6:$I$34,5,TRUE))))))</f>
        <v/>
      </c>
      <c r="AC7694" s="382" t="str">
        <f t="shared" si="1443"/>
        <v/>
      </c>
      <c r="AD7694" s="382" t="str">
        <f t="shared" si="1444"/>
        <v/>
      </c>
    </row>
    <row r="7695" spans="11:30" ht="13.5" customHeight="1">
      <c r="K7695" s="4">
        <f t="shared" si="1452"/>
        <v>4</v>
      </c>
      <c r="L7695" s="34">
        <v>43572</v>
      </c>
      <c r="M7695" s="4">
        <v>321</v>
      </c>
      <c r="N7695" s="4">
        <v>12</v>
      </c>
      <c r="O7695" s="31">
        <v>0.45833333333333331</v>
      </c>
      <c r="P7695" s="35">
        <v>17.75</v>
      </c>
      <c r="Q7695" s="36">
        <f t="shared" si="1453"/>
        <v>12</v>
      </c>
      <c r="R7695" s="4">
        <f t="shared" si="1454"/>
        <v>0</v>
      </c>
      <c r="S7695" s="31">
        <f t="shared" si="1445"/>
        <v>0.23586805555555557</v>
      </c>
      <c r="T7695" s="31">
        <f t="shared" si="1446"/>
        <v>0.75912037037037028</v>
      </c>
      <c r="U7695" s="4">
        <f t="shared" si="1447"/>
        <v>0</v>
      </c>
      <c r="V7695" s="4" t="str">
        <f t="shared" si="1448"/>
        <v/>
      </c>
      <c r="W7695" s="18" t="str">
        <f>IF(V7695="","",VLOOKUP(L7695,日射量と図３!$A$4:$C$368,3,TRUE)*238.85/100)</f>
        <v/>
      </c>
      <c r="X7695" s="4" t="str">
        <f t="shared" si="1449"/>
        <v/>
      </c>
      <c r="Y7695" s="4" t="str">
        <f t="shared" si="1450"/>
        <v/>
      </c>
      <c r="Z7695" s="4" t="str">
        <f t="shared" si="1451"/>
        <v/>
      </c>
      <c r="AA7695" s="4" t="str">
        <f>IF($V7695="","",IF(Y7695&lt;36,0,IF(AND(36&lt;=Y7695,Y7695&lt;71),VLOOKUP($W7695,日射量と図３!$E$6:$F$34,2,TRUE),IF(AND(71&lt;=Y7695,Y7695&lt;107),VLOOKUP($W7695,日射量と図３!$E$6:$G$34,3,TRUE),IF(AND(107&lt;=Y7695,Y7695&lt;143),VLOOKUP($W7695,日射量と図３!$E$6:$H$34,4,TRUE),VLOOKUP($W7695,日射量と図３!$E$6:$I$34,5,TRUE))))))</f>
        <v/>
      </c>
      <c r="AB7695" s="4" t="str">
        <f>IF($V7695="","",IF(Z7695&lt;36,0,IF(AND(36&lt;=Z7695,Z7695&lt;71),VLOOKUP($W7695,日射量と図３!$E$6:$F$34,2,TRUE),IF(AND(71&lt;=Z7695,Z7695&lt;107),VLOOKUP($W7695,日射量と図３!$E$6:$G$34,3,TRUE),IF(AND(107&lt;=Z7695,Z7695&lt;143),VLOOKUP($W7695,日射量と図３!$E$6:$H$34,4,TRUE),VLOOKUP($W7695,日射量と図３!$E$6:$I$34,5,TRUE))))))</f>
        <v/>
      </c>
      <c r="AC7695" s="382" t="str">
        <f t="shared" ref="AC7695:AC7758" si="1455">IF(V7695="","",IF((($AH$18*$AH$30*V7695*3600/1000000)/1000-AA7695*$AG$18*10*0.0000041868)&lt;=0,0,AA7695*$AG$18*10*0.0000041868))</f>
        <v/>
      </c>
      <c r="AD7695" s="382" t="str">
        <f t="shared" ref="AD7695:AD7758" si="1456">IF(V7695="","",IF((($AH$19*$AH$30*V7695*3600/1000000)/1000-AB7695*$AG$19*10*0.0000041868)&lt;=0,0,AB7695*$AG$19*10*0.0000041868))</f>
        <v/>
      </c>
    </row>
    <row r="7696" spans="11:30" ht="13.5" customHeight="1">
      <c r="K7696" s="4">
        <f t="shared" si="1452"/>
        <v>4</v>
      </c>
      <c r="L7696" s="34">
        <v>43572</v>
      </c>
      <c r="M7696" s="4">
        <v>321</v>
      </c>
      <c r="N7696" s="4">
        <v>13</v>
      </c>
      <c r="O7696" s="31">
        <v>0.5</v>
      </c>
      <c r="P7696" s="35">
        <v>18.880000000000003</v>
      </c>
      <c r="Q7696" s="36">
        <f t="shared" si="1453"/>
        <v>12</v>
      </c>
      <c r="R7696" s="4">
        <f t="shared" si="1454"/>
        <v>0</v>
      </c>
      <c r="S7696" s="31">
        <f t="shared" si="1445"/>
        <v>0.23586805555555557</v>
      </c>
      <c r="T7696" s="31">
        <f t="shared" si="1446"/>
        <v>0.75912037037037028</v>
      </c>
      <c r="U7696" s="4">
        <f t="shared" si="1447"/>
        <v>0</v>
      </c>
      <c r="V7696" s="4" t="str">
        <f t="shared" si="1448"/>
        <v/>
      </c>
      <c r="W7696" s="18" t="str">
        <f>IF(V7696="","",VLOOKUP(L7696,日射量と図３!$A$4:$C$368,3,TRUE)*238.85/100)</f>
        <v/>
      </c>
      <c r="X7696" s="4" t="str">
        <f t="shared" si="1449"/>
        <v/>
      </c>
      <c r="Y7696" s="4" t="str">
        <f t="shared" si="1450"/>
        <v/>
      </c>
      <c r="Z7696" s="4" t="str">
        <f t="shared" si="1451"/>
        <v/>
      </c>
      <c r="AA7696" s="4" t="str">
        <f>IF($V7696="","",IF(Y7696&lt;36,0,IF(AND(36&lt;=Y7696,Y7696&lt;71),VLOOKUP($W7696,日射量と図３!$E$6:$F$34,2,TRUE),IF(AND(71&lt;=Y7696,Y7696&lt;107),VLOOKUP($W7696,日射量と図３!$E$6:$G$34,3,TRUE),IF(AND(107&lt;=Y7696,Y7696&lt;143),VLOOKUP($W7696,日射量と図３!$E$6:$H$34,4,TRUE),VLOOKUP($W7696,日射量と図３!$E$6:$I$34,5,TRUE))))))</f>
        <v/>
      </c>
      <c r="AB7696" s="4" t="str">
        <f>IF($V7696="","",IF(Z7696&lt;36,0,IF(AND(36&lt;=Z7696,Z7696&lt;71),VLOOKUP($W7696,日射量と図３!$E$6:$F$34,2,TRUE),IF(AND(71&lt;=Z7696,Z7696&lt;107),VLOOKUP($W7696,日射量と図３!$E$6:$G$34,3,TRUE),IF(AND(107&lt;=Z7696,Z7696&lt;143),VLOOKUP($W7696,日射量と図３!$E$6:$H$34,4,TRUE),VLOOKUP($W7696,日射量と図３!$E$6:$I$34,5,TRUE))))))</f>
        <v/>
      </c>
      <c r="AC7696" s="382" t="str">
        <f t="shared" si="1455"/>
        <v/>
      </c>
      <c r="AD7696" s="382" t="str">
        <f t="shared" si="1456"/>
        <v/>
      </c>
    </row>
    <row r="7697" spans="11:30" ht="13.5" customHeight="1">
      <c r="K7697" s="4">
        <f t="shared" si="1452"/>
        <v>4</v>
      </c>
      <c r="L7697" s="34">
        <v>43572</v>
      </c>
      <c r="M7697" s="4">
        <v>321</v>
      </c>
      <c r="N7697" s="4">
        <v>14</v>
      </c>
      <c r="O7697" s="31">
        <v>0.54166666666666663</v>
      </c>
      <c r="P7697" s="35">
        <v>19.330000000000002</v>
      </c>
      <c r="Q7697" s="36">
        <f t="shared" si="1453"/>
        <v>12</v>
      </c>
      <c r="R7697" s="4">
        <f t="shared" si="1454"/>
        <v>0</v>
      </c>
      <c r="S7697" s="31">
        <f t="shared" si="1445"/>
        <v>0.23586805555555557</v>
      </c>
      <c r="T7697" s="31">
        <f t="shared" si="1446"/>
        <v>0.75912037037037028</v>
      </c>
      <c r="U7697" s="4">
        <f t="shared" si="1447"/>
        <v>0</v>
      </c>
      <c r="V7697" s="4" t="str">
        <f t="shared" si="1448"/>
        <v/>
      </c>
      <c r="W7697" s="18" t="str">
        <f>IF(V7697="","",VLOOKUP(L7697,日射量と図３!$A$4:$C$368,3,TRUE)*238.85/100)</f>
        <v/>
      </c>
      <c r="X7697" s="4" t="str">
        <f t="shared" si="1449"/>
        <v/>
      </c>
      <c r="Y7697" s="4" t="str">
        <f t="shared" si="1450"/>
        <v/>
      </c>
      <c r="Z7697" s="4" t="str">
        <f t="shared" si="1451"/>
        <v/>
      </c>
      <c r="AA7697" s="4" t="str">
        <f>IF($V7697="","",IF(Y7697&lt;36,0,IF(AND(36&lt;=Y7697,Y7697&lt;71),VLOOKUP($W7697,日射量と図３!$E$6:$F$34,2,TRUE),IF(AND(71&lt;=Y7697,Y7697&lt;107),VLOOKUP($W7697,日射量と図３!$E$6:$G$34,3,TRUE),IF(AND(107&lt;=Y7697,Y7697&lt;143),VLOOKUP($W7697,日射量と図３!$E$6:$H$34,4,TRUE),VLOOKUP($W7697,日射量と図３!$E$6:$I$34,5,TRUE))))))</f>
        <v/>
      </c>
      <c r="AB7697" s="4" t="str">
        <f>IF($V7697="","",IF(Z7697&lt;36,0,IF(AND(36&lt;=Z7697,Z7697&lt;71),VLOOKUP($W7697,日射量と図３!$E$6:$F$34,2,TRUE),IF(AND(71&lt;=Z7697,Z7697&lt;107),VLOOKUP($W7697,日射量と図３!$E$6:$G$34,3,TRUE),IF(AND(107&lt;=Z7697,Z7697&lt;143),VLOOKUP($W7697,日射量と図３!$E$6:$H$34,4,TRUE),VLOOKUP($W7697,日射量と図３!$E$6:$I$34,5,TRUE))))))</f>
        <v/>
      </c>
      <c r="AC7697" s="382" t="str">
        <f t="shared" si="1455"/>
        <v/>
      </c>
      <c r="AD7697" s="382" t="str">
        <f t="shared" si="1456"/>
        <v/>
      </c>
    </row>
    <row r="7698" spans="11:30" ht="13.5" customHeight="1">
      <c r="K7698" s="4">
        <f t="shared" si="1452"/>
        <v>4</v>
      </c>
      <c r="L7698" s="34">
        <v>43572</v>
      </c>
      <c r="M7698" s="4">
        <v>321</v>
      </c>
      <c r="N7698" s="4">
        <v>15</v>
      </c>
      <c r="O7698" s="31">
        <v>0.58333333333333337</v>
      </c>
      <c r="P7698" s="35">
        <v>19.89</v>
      </c>
      <c r="Q7698" s="36">
        <f t="shared" si="1453"/>
        <v>12</v>
      </c>
      <c r="R7698" s="4">
        <f t="shared" si="1454"/>
        <v>0</v>
      </c>
      <c r="S7698" s="31">
        <f t="shared" si="1445"/>
        <v>0.23586805555555557</v>
      </c>
      <c r="T7698" s="31">
        <f t="shared" si="1446"/>
        <v>0.75912037037037028</v>
      </c>
      <c r="U7698" s="4">
        <f t="shared" si="1447"/>
        <v>0</v>
      </c>
      <c r="V7698" s="4" t="str">
        <f t="shared" si="1448"/>
        <v/>
      </c>
      <c r="W7698" s="18" t="str">
        <f>IF(V7698="","",VLOOKUP(L7698,日射量と図３!$A$4:$C$368,3,TRUE)*238.85/100)</f>
        <v/>
      </c>
      <c r="X7698" s="4" t="str">
        <f t="shared" si="1449"/>
        <v/>
      </c>
      <c r="Y7698" s="4" t="str">
        <f t="shared" si="1450"/>
        <v/>
      </c>
      <c r="Z7698" s="4" t="str">
        <f t="shared" si="1451"/>
        <v/>
      </c>
      <c r="AA7698" s="4" t="str">
        <f>IF($V7698="","",IF(Y7698&lt;36,0,IF(AND(36&lt;=Y7698,Y7698&lt;71),VLOOKUP($W7698,日射量と図３!$E$6:$F$34,2,TRUE),IF(AND(71&lt;=Y7698,Y7698&lt;107),VLOOKUP($W7698,日射量と図３!$E$6:$G$34,3,TRUE),IF(AND(107&lt;=Y7698,Y7698&lt;143),VLOOKUP($W7698,日射量と図３!$E$6:$H$34,4,TRUE),VLOOKUP($W7698,日射量と図３!$E$6:$I$34,5,TRUE))))))</f>
        <v/>
      </c>
      <c r="AB7698" s="4" t="str">
        <f>IF($V7698="","",IF(Z7698&lt;36,0,IF(AND(36&lt;=Z7698,Z7698&lt;71),VLOOKUP($W7698,日射量と図３!$E$6:$F$34,2,TRUE),IF(AND(71&lt;=Z7698,Z7698&lt;107),VLOOKUP($W7698,日射量と図３!$E$6:$G$34,3,TRUE),IF(AND(107&lt;=Z7698,Z7698&lt;143),VLOOKUP($W7698,日射量と図３!$E$6:$H$34,4,TRUE),VLOOKUP($W7698,日射量と図３!$E$6:$I$34,5,TRUE))))))</f>
        <v/>
      </c>
      <c r="AC7698" s="382" t="str">
        <f t="shared" si="1455"/>
        <v/>
      </c>
      <c r="AD7698" s="382" t="str">
        <f t="shared" si="1456"/>
        <v/>
      </c>
    </row>
    <row r="7699" spans="11:30" ht="13.5" customHeight="1">
      <c r="K7699" s="4">
        <f t="shared" si="1452"/>
        <v>4</v>
      </c>
      <c r="L7699" s="34">
        <v>43572</v>
      </c>
      <c r="M7699" s="4">
        <v>321</v>
      </c>
      <c r="N7699" s="4">
        <v>16</v>
      </c>
      <c r="O7699" s="31">
        <v>0.625</v>
      </c>
      <c r="P7699" s="35">
        <v>19.609999999999996</v>
      </c>
      <c r="Q7699" s="36">
        <f t="shared" si="1453"/>
        <v>16</v>
      </c>
      <c r="R7699" s="4">
        <f t="shared" si="1454"/>
        <v>0</v>
      </c>
      <c r="S7699" s="31">
        <f t="shared" si="1445"/>
        <v>0.23586805555555557</v>
      </c>
      <c r="T7699" s="31">
        <f t="shared" si="1446"/>
        <v>0.75912037037037028</v>
      </c>
      <c r="U7699" s="4">
        <f t="shared" si="1447"/>
        <v>0</v>
      </c>
      <c r="V7699" s="4" t="str">
        <f t="shared" si="1448"/>
        <v/>
      </c>
      <c r="W7699" s="18" t="str">
        <f>IF(V7699="","",VLOOKUP(L7699,日射量と図３!$A$4:$C$368,3,TRUE)*238.85/100)</f>
        <v/>
      </c>
      <c r="X7699" s="4" t="str">
        <f t="shared" si="1449"/>
        <v/>
      </c>
      <c r="Y7699" s="4" t="str">
        <f t="shared" si="1450"/>
        <v/>
      </c>
      <c r="Z7699" s="4" t="str">
        <f t="shared" si="1451"/>
        <v/>
      </c>
      <c r="AA7699" s="4" t="str">
        <f>IF($V7699="","",IF(Y7699&lt;36,0,IF(AND(36&lt;=Y7699,Y7699&lt;71),VLOOKUP($W7699,日射量と図３!$E$6:$F$34,2,TRUE),IF(AND(71&lt;=Y7699,Y7699&lt;107),VLOOKUP($W7699,日射量と図３!$E$6:$G$34,3,TRUE),IF(AND(107&lt;=Y7699,Y7699&lt;143),VLOOKUP($W7699,日射量と図３!$E$6:$H$34,4,TRUE),VLOOKUP($W7699,日射量と図３!$E$6:$I$34,5,TRUE))))))</f>
        <v/>
      </c>
      <c r="AB7699" s="4" t="str">
        <f>IF($V7699="","",IF(Z7699&lt;36,0,IF(AND(36&lt;=Z7699,Z7699&lt;71),VLOOKUP($W7699,日射量と図３!$E$6:$F$34,2,TRUE),IF(AND(71&lt;=Z7699,Z7699&lt;107),VLOOKUP($W7699,日射量と図３!$E$6:$G$34,3,TRUE),IF(AND(107&lt;=Z7699,Z7699&lt;143),VLOOKUP($W7699,日射量と図３!$E$6:$H$34,4,TRUE),VLOOKUP($W7699,日射量と図３!$E$6:$I$34,5,TRUE))))))</f>
        <v/>
      </c>
      <c r="AC7699" s="382" t="str">
        <f t="shared" si="1455"/>
        <v/>
      </c>
      <c r="AD7699" s="382" t="str">
        <f t="shared" si="1456"/>
        <v/>
      </c>
    </row>
    <row r="7700" spans="11:30" ht="13.5" customHeight="1">
      <c r="K7700" s="4">
        <f t="shared" si="1452"/>
        <v>4</v>
      </c>
      <c r="L7700" s="34">
        <v>43572</v>
      </c>
      <c r="M7700" s="4">
        <v>321</v>
      </c>
      <c r="N7700" s="4">
        <v>17</v>
      </c>
      <c r="O7700" s="31">
        <v>0.66666666666666663</v>
      </c>
      <c r="P7700" s="35">
        <v>19.509999999999998</v>
      </c>
      <c r="Q7700" s="36">
        <f t="shared" si="1453"/>
        <v>16</v>
      </c>
      <c r="R7700" s="4">
        <f t="shared" si="1454"/>
        <v>0</v>
      </c>
      <c r="S7700" s="31">
        <f t="shared" si="1445"/>
        <v>0.23586805555555557</v>
      </c>
      <c r="T7700" s="31">
        <f t="shared" si="1446"/>
        <v>0.75912037037037028</v>
      </c>
      <c r="U7700" s="4">
        <f t="shared" si="1447"/>
        <v>0</v>
      </c>
      <c r="V7700" s="4" t="str">
        <f t="shared" si="1448"/>
        <v/>
      </c>
      <c r="W7700" s="18" t="str">
        <f>IF(V7700="","",VLOOKUP(L7700,日射量と図３!$A$4:$C$368,3,TRUE)*238.85/100)</f>
        <v/>
      </c>
      <c r="X7700" s="4" t="str">
        <f t="shared" si="1449"/>
        <v/>
      </c>
      <c r="Y7700" s="4" t="str">
        <f t="shared" si="1450"/>
        <v/>
      </c>
      <c r="Z7700" s="4" t="str">
        <f t="shared" si="1451"/>
        <v/>
      </c>
      <c r="AA7700" s="4" t="str">
        <f>IF($V7700="","",IF(Y7700&lt;36,0,IF(AND(36&lt;=Y7700,Y7700&lt;71),VLOOKUP($W7700,日射量と図３!$E$6:$F$34,2,TRUE),IF(AND(71&lt;=Y7700,Y7700&lt;107),VLOOKUP($W7700,日射量と図３!$E$6:$G$34,3,TRUE),IF(AND(107&lt;=Y7700,Y7700&lt;143),VLOOKUP($W7700,日射量と図３!$E$6:$H$34,4,TRUE),VLOOKUP($W7700,日射量と図３!$E$6:$I$34,5,TRUE))))))</f>
        <v/>
      </c>
      <c r="AB7700" s="4" t="str">
        <f>IF($V7700="","",IF(Z7700&lt;36,0,IF(AND(36&lt;=Z7700,Z7700&lt;71),VLOOKUP($W7700,日射量と図３!$E$6:$F$34,2,TRUE),IF(AND(71&lt;=Z7700,Z7700&lt;107),VLOOKUP($W7700,日射量と図３!$E$6:$G$34,3,TRUE),IF(AND(107&lt;=Z7700,Z7700&lt;143),VLOOKUP($W7700,日射量と図３!$E$6:$H$34,4,TRUE),VLOOKUP($W7700,日射量と図３!$E$6:$I$34,5,TRUE))))))</f>
        <v/>
      </c>
      <c r="AC7700" s="382" t="str">
        <f t="shared" si="1455"/>
        <v/>
      </c>
      <c r="AD7700" s="382" t="str">
        <f t="shared" si="1456"/>
        <v/>
      </c>
    </row>
    <row r="7701" spans="11:30" ht="13.5" customHeight="1">
      <c r="K7701" s="4">
        <f t="shared" si="1452"/>
        <v>4</v>
      </c>
      <c r="L7701" s="34">
        <v>43572</v>
      </c>
      <c r="M7701" s="4">
        <v>321</v>
      </c>
      <c r="N7701" s="4">
        <v>18</v>
      </c>
      <c r="O7701" s="31">
        <v>0.70833333333333337</v>
      </c>
      <c r="P7701" s="35">
        <v>18.53</v>
      </c>
      <c r="Q7701" s="36">
        <f t="shared" si="1453"/>
        <v>16</v>
      </c>
      <c r="R7701" s="4">
        <f t="shared" si="1454"/>
        <v>0</v>
      </c>
      <c r="S7701" s="31">
        <f t="shared" ref="S7701:S7764" si="1457">VLOOKUP(K7701,$AF$45:$AH$49,2,TRUE)</f>
        <v>0.23586805555555557</v>
      </c>
      <c r="T7701" s="31">
        <f t="shared" ref="T7701:T7764" si="1458">VLOOKUP(K7701,$AF$45:$AH$49,3,TRUE)</f>
        <v>0.75912037037037028</v>
      </c>
      <c r="U7701" s="4">
        <f t="shared" ref="U7701:U7764" si="1459">IF(AND(S7701&lt;O7701,O7701&lt;T7701),R7701,0)</f>
        <v>0</v>
      </c>
      <c r="V7701" s="4" t="str">
        <f t="shared" ref="V7701:V7764" si="1460">IF(N7701=1,SUM(U7701:U7724),"")</f>
        <v/>
      </c>
      <c r="W7701" s="18" t="str">
        <f>IF(V7701="","",VLOOKUP(L7701,日射量と図３!$A$4:$C$368,3,TRUE)*238.85/100)</f>
        <v/>
      </c>
      <c r="X7701" s="4" t="str">
        <f t="shared" ref="X7701:X7764" si="1461">IF(V7701="","",VLOOKUP(K7701,$AF$45:$AJ$49,5,TRUE))</f>
        <v/>
      </c>
      <c r="Y7701" s="4" t="str">
        <f t="shared" si="1450"/>
        <v/>
      </c>
      <c r="Z7701" s="4" t="str">
        <f t="shared" si="1451"/>
        <v/>
      </c>
      <c r="AA7701" s="4" t="str">
        <f>IF($V7701="","",IF(Y7701&lt;36,0,IF(AND(36&lt;=Y7701,Y7701&lt;71),VLOOKUP($W7701,日射量と図３!$E$6:$F$34,2,TRUE),IF(AND(71&lt;=Y7701,Y7701&lt;107),VLOOKUP($W7701,日射量と図３!$E$6:$G$34,3,TRUE),IF(AND(107&lt;=Y7701,Y7701&lt;143),VLOOKUP($W7701,日射量と図３!$E$6:$H$34,4,TRUE),VLOOKUP($W7701,日射量と図３!$E$6:$I$34,5,TRUE))))))</f>
        <v/>
      </c>
      <c r="AB7701" s="4" t="str">
        <f>IF($V7701="","",IF(Z7701&lt;36,0,IF(AND(36&lt;=Z7701,Z7701&lt;71),VLOOKUP($W7701,日射量と図３!$E$6:$F$34,2,TRUE),IF(AND(71&lt;=Z7701,Z7701&lt;107),VLOOKUP($W7701,日射量と図３!$E$6:$G$34,3,TRUE),IF(AND(107&lt;=Z7701,Z7701&lt;143),VLOOKUP($W7701,日射量と図３!$E$6:$H$34,4,TRUE),VLOOKUP($W7701,日射量と図３!$E$6:$I$34,5,TRUE))))))</f>
        <v/>
      </c>
      <c r="AC7701" s="382" t="str">
        <f t="shared" si="1455"/>
        <v/>
      </c>
      <c r="AD7701" s="382" t="str">
        <f t="shared" si="1456"/>
        <v/>
      </c>
    </row>
    <row r="7702" spans="11:30" ht="13.5" customHeight="1">
      <c r="K7702" s="4">
        <f t="shared" si="1452"/>
        <v>4</v>
      </c>
      <c r="L7702" s="34">
        <v>43572</v>
      </c>
      <c r="M7702" s="4">
        <v>321</v>
      </c>
      <c r="N7702" s="4">
        <v>19</v>
      </c>
      <c r="O7702" s="31">
        <v>0.75</v>
      </c>
      <c r="P7702" s="35">
        <v>17.36</v>
      </c>
      <c r="Q7702" s="36">
        <f t="shared" si="1453"/>
        <v>16</v>
      </c>
      <c r="R7702" s="4">
        <f t="shared" si="1454"/>
        <v>0</v>
      </c>
      <c r="S7702" s="31">
        <f t="shared" si="1457"/>
        <v>0.23586805555555557</v>
      </c>
      <c r="T7702" s="31">
        <f t="shared" si="1458"/>
        <v>0.75912037037037028</v>
      </c>
      <c r="U7702" s="4">
        <f t="shared" si="1459"/>
        <v>0</v>
      </c>
      <c r="V7702" s="4" t="str">
        <f t="shared" si="1460"/>
        <v/>
      </c>
      <c r="W7702" s="18" t="str">
        <f>IF(V7702="","",VLOOKUP(L7702,日射量と図３!$A$4:$C$368,3,TRUE)*238.85/100)</f>
        <v/>
      </c>
      <c r="X7702" s="4" t="str">
        <f t="shared" si="1461"/>
        <v/>
      </c>
      <c r="Y7702" s="4" t="str">
        <f t="shared" si="1450"/>
        <v/>
      </c>
      <c r="Z7702" s="4" t="str">
        <f t="shared" si="1451"/>
        <v/>
      </c>
      <c r="AA7702" s="4" t="str">
        <f>IF($V7702="","",IF(Y7702&lt;36,0,IF(AND(36&lt;=Y7702,Y7702&lt;71),VLOOKUP($W7702,日射量と図３!$E$6:$F$34,2,TRUE),IF(AND(71&lt;=Y7702,Y7702&lt;107),VLOOKUP($W7702,日射量と図３!$E$6:$G$34,3,TRUE),IF(AND(107&lt;=Y7702,Y7702&lt;143),VLOOKUP($W7702,日射量と図３!$E$6:$H$34,4,TRUE),VLOOKUP($W7702,日射量と図３!$E$6:$I$34,5,TRUE))))))</f>
        <v/>
      </c>
      <c r="AB7702" s="4" t="str">
        <f>IF($V7702="","",IF(Z7702&lt;36,0,IF(AND(36&lt;=Z7702,Z7702&lt;71),VLOOKUP($W7702,日射量と図３!$E$6:$F$34,2,TRUE),IF(AND(71&lt;=Z7702,Z7702&lt;107),VLOOKUP($W7702,日射量と図３!$E$6:$G$34,3,TRUE),IF(AND(107&lt;=Z7702,Z7702&lt;143),VLOOKUP($W7702,日射量と図３!$E$6:$H$34,4,TRUE),VLOOKUP($W7702,日射量と図３!$E$6:$I$34,5,TRUE))))))</f>
        <v/>
      </c>
      <c r="AC7702" s="382" t="str">
        <f t="shared" si="1455"/>
        <v/>
      </c>
      <c r="AD7702" s="382" t="str">
        <f t="shared" si="1456"/>
        <v/>
      </c>
    </row>
    <row r="7703" spans="11:30" ht="13.5" customHeight="1">
      <c r="K7703" s="4">
        <f t="shared" si="1452"/>
        <v>4</v>
      </c>
      <c r="L7703" s="34">
        <v>43572</v>
      </c>
      <c r="M7703" s="4">
        <v>321</v>
      </c>
      <c r="N7703" s="4">
        <v>20</v>
      </c>
      <c r="O7703" s="31">
        <v>0.79166666666666663</v>
      </c>
      <c r="P7703" s="35">
        <v>16.399999999999999</v>
      </c>
      <c r="Q7703" s="36">
        <f t="shared" si="1453"/>
        <v>16</v>
      </c>
      <c r="R7703" s="4">
        <f t="shared" si="1454"/>
        <v>0</v>
      </c>
      <c r="S7703" s="31">
        <f t="shared" si="1457"/>
        <v>0.23586805555555557</v>
      </c>
      <c r="T7703" s="31">
        <f t="shared" si="1458"/>
        <v>0.75912037037037028</v>
      </c>
      <c r="U7703" s="4">
        <f t="shared" si="1459"/>
        <v>0</v>
      </c>
      <c r="V7703" s="4" t="str">
        <f t="shared" si="1460"/>
        <v/>
      </c>
      <c r="W7703" s="18" t="str">
        <f>IF(V7703="","",VLOOKUP(L7703,日射量と図３!$A$4:$C$368,3,TRUE)*238.85/100)</f>
        <v/>
      </c>
      <c r="X7703" s="4" t="str">
        <f t="shared" si="1461"/>
        <v/>
      </c>
      <c r="Y7703" s="4" t="str">
        <f t="shared" si="1450"/>
        <v/>
      </c>
      <c r="Z7703" s="4" t="str">
        <f t="shared" si="1451"/>
        <v/>
      </c>
      <c r="AA7703" s="4" t="str">
        <f>IF($V7703="","",IF(Y7703&lt;36,0,IF(AND(36&lt;=Y7703,Y7703&lt;71),VLOOKUP($W7703,日射量と図３!$E$6:$F$34,2,TRUE),IF(AND(71&lt;=Y7703,Y7703&lt;107),VLOOKUP($W7703,日射量と図３!$E$6:$G$34,3,TRUE),IF(AND(107&lt;=Y7703,Y7703&lt;143),VLOOKUP($W7703,日射量と図３!$E$6:$H$34,4,TRUE),VLOOKUP($W7703,日射量と図３!$E$6:$I$34,5,TRUE))))))</f>
        <v/>
      </c>
      <c r="AB7703" s="4" t="str">
        <f>IF($V7703="","",IF(Z7703&lt;36,0,IF(AND(36&lt;=Z7703,Z7703&lt;71),VLOOKUP($W7703,日射量と図３!$E$6:$F$34,2,TRUE),IF(AND(71&lt;=Z7703,Z7703&lt;107),VLOOKUP($W7703,日射量と図３!$E$6:$G$34,3,TRUE),IF(AND(107&lt;=Z7703,Z7703&lt;143),VLOOKUP($W7703,日射量と図３!$E$6:$H$34,4,TRUE),VLOOKUP($W7703,日射量と図３!$E$6:$I$34,5,TRUE))))))</f>
        <v/>
      </c>
      <c r="AC7703" s="382" t="str">
        <f t="shared" si="1455"/>
        <v/>
      </c>
      <c r="AD7703" s="382" t="str">
        <f t="shared" si="1456"/>
        <v/>
      </c>
    </row>
    <row r="7704" spans="11:30" ht="13.5" customHeight="1">
      <c r="K7704" s="4">
        <f t="shared" si="1452"/>
        <v>4</v>
      </c>
      <c r="L7704" s="34">
        <v>43572</v>
      </c>
      <c r="M7704" s="4">
        <v>321</v>
      </c>
      <c r="N7704" s="4">
        <v>21</v>
      </c>
      <c r="O7704" s="31">
        <v>0.83333333333333337</v>
      </c>
      <c r="P7704" s="35">
        <v>15.600000000000003</v>
      </c>
      <c r="Q7704" s="36">
        <f t="shared" si="1453"/>
        <v>16</v>
      </c>
      <c r="R7704" s="4">
        <f t="shared" si="1454"/>
        <v>0.3999999999999968</v>
      </c>
      <c r="S7704" s="31">
        <f t="shared" si="1457"/>
        <v>0.23586805555555557</v>
      </c>
      <c r="T7704" s="31">
        <f t="shared" si="1458"/>
        <v>0.75912037037037028</v>
      </c>
      <c r="U7704" s="4">
        <f t="shared" si="1459"/>
        <v>0</v>
      </c>
      <c r="V7704" s="4" t="str">
        <f t="shared" si="1460"/>
        <v/>
      </c>
      <c r="W7704" s="18" t="str">
        <f>IF(V7704="","",VLOOKUP(L7704,日射量と図３!$A$4:$C$368,3,TRUE)*238.85/100)</f>
        <v/>
      </c>
      <c r="X7704" s="4" t="str">
        <f t="shared" si="1461"/>
        <v/>
      </c>
      <c r="Y7704" s="4" t="str">
        <f t="shared" si="1450"/>
        <v/>
      </c>
      <c r="Z7704" s="4" t="str">
        <f t="shared" si="1451"/>
        <v/>
      </c>
      <c r="AA7704" s="4" t="str">
        <f>IF($V7704="","",IF(Y7704&lt;36,0,IF(AND(36&lt;=Y7704,Y7704&lt;71),VLOOKUP($W7704,日射量と図３!$E$6:$F$34,2,TRUE),IF(AND(71&lt;=Y7704,Y7704&lt;107),VLOOKUP($W7704,日射量と図３!$E$6:$G$34,3,TRUE),IF(AND(107&lt;=Y7704,Y7704&lt;143),VLOOKUP($W7704,日射量と図３!$E$6:$H$34,4,TRUE),VLOOKUP($W7704,日射量と図３!$E$6:$I$34,5,TRUE))))))</f>
        <v/>
      </c>
      <c r="AB7704" s="4" t="str">
        <f>IF($V7704="","",IF(Z7704&lt;36,0,IF(AND(36&lt;=Z7704,Z7704&lt;71),VLOOKUP($W7704,日射量と図３!$E$6:$F$34,2,TRUE),IF(AND(71&lt;=Z7704,Z7704&lt;107),VLOOKUP($W7704,日射量と図３!$E$6:$G$34,3,TRUE),IF(AND(107&lt;=Z7704,Z7704&lt;143),VLOOKUP($W7704,日射量と図３!$E$6:$H$34,4,TRUE),VLOOKUP($W7704,日射量と図３!$E$6:$I$34,5,TRUE))))))</f>
        <v/>
      </c>
      <c r="AC7704" s="382" t="str">
        <f t="shared" si="1455"/>
        <v/>
      </c>
      <c r="AD7704" s="382" t="str">
        <f t="shared" si="1456"/>
        <v/>
      </c>
    </row>
    <row r="7705" spans="11:30" ht="13.5" customHeight="1">
      <c r="K7705" s="4">
        <f t="shared" si="1452"/>
        <v>4</v>
      </c>
      <c r="L7705" s="34">
        <v>43572</v>
      </c>
      <c r="M7705" s="4">
        <v>321</v>
      </c>
      <c r="N7705" s="4">
        <v>22</v>
      </c>
      <c r="O7705" s="31">
        <v>0.875</v>
      </c>
      <c r="P7705" s="35">
        <v>15.080000000000002</v>
      </c>
      <c r="Q7705" s="36">
        <f t="shared" si="1453"/>
        <v>16</v>
      </c>
      <c r="R7705" s="4">
        <f t="shared" si="1454"/>
        <v>0.91999999999999815</v>
      </c>
      <c r="S7705" s="31">
        <f t="shared" si="1457"/>
        <v>0.23586805555555557</v>
      </c>
      <c r="T7705" s="31">
        <f t="shared" si="1458"/>
        <v>0.75912037037037028</v>
      </c>
      <c r="U7705" s="4">
        <f t="shared" si="1459"/>
        <v>0</v>
      </c>
      <c r="V7705" s="4" t="str">
        <f t="shared" si="1460"/>
        <v/>
      </c>
      <c r="W7705" s="18" t="str">
        <f>IF(V7705="","",VLOOKUP(L7705,日射量と図３!$A$4:$C$368,3,TRUE)*238.85/100)</f>
        <v/>
      </c>
      <c r="X7705" s="4" t="str">
        <f t="shared" si="1461"/>
        <v/>
      </c>
      <c r="Y7705" s="4" t="str">
        <f t="shared" si="1450"/>
        <v/>
      </c>
      <c r="Z7705" s="4" t="str">
        <f t="shared" si="1451"/>
        <v/>
      </c>
      <c r="AA7705" s="4" t="str">
        <f>IF($V7705="","",IF(Y7705&lt;36,0,IF(AND(36&lt;=Y7705,Y7705&lt;71),VLOOKUP($W7705,日射量と図３!$E$6:$F$34,2,TRUE),IF(AND(71&lt;=Y7705,Y7705&lt;107),VLOOKUP($W7705,日射量と図３!$E$6:$G$34,3,TRUE),IF(AND(107&lt;=Y7705,Y7705&lt;143),VLOOKUP($W7705,日射量と図３!$E$6:$H$34,4,TRUE),VLOOKUP($W7705,日射量と図３!$E$6:$I$34,5,TRUE))))))</f>
        <v/>
      </c>
      <c r="AB7705" s="4" t="str">
        <f>IF($V7705="","",IF(Z7705&lt;36,0,IF(AND(36&lt;=Z7705,Z7705&lt;71),VLOOKUP($W7705,日射量と図３!$E$6:$F$34,2,TRUE),IF(AND(71&lt;=Z7705,Z7705&lt;107),VLOOKUP($W7705,日射量と図３!$E$6:$G$34,3,TRUE),IF(AND(107&lt;=Z7705,Z7705&lt;143),VLOOKUP($W7705,日射量と図３!$E$6:$H$34,4,TRUE),VLOOKUP($W7705,日射量と図３!$E$6:$I$34,5,TRUE))))))</f>
        <v/>
      </c>
      <c r="AC7705" s="382" t="str">
        <f t="shared" si="1455"/>
        <v/>
      </c>
      <c r="AD7705" s="382" t="str">
        <f t="shared" si="1456"/>
        <v/>
      </c>
    </row>
    <row r="7706" spans="11:30" ht="13.5" customHeight="1">
      <c r="K7706" s="4">
        <f t="shared" si="1452"/>
        <v>4</v>
      </c>
      <c r="L7706" s="34">
        <v>43572</v>
      </c>
      <c r="M7706" s="4">
        <v>321</v>
      </c>
      <c r="N7706" s="4">
        <v>23</v>
      </c>
      <c r="O7706" s="31">
        <v>0.91666666666666663</v>
      </c>
      <c r="P7706" s="35">
        <v>14.579999999999998</v>
      </c>
      <c r="Q7706" s="36">
        <f t="shared" si="1453"/>
        <v>13</v>
      </c>
      <c r="R7706" s="4">
        <f t="shared" si="1454"/>
        <v>0</v>
      </c>
      <c r="S7706" s="31">
        <f t="shared" si="1457"/>
        <v>0.23586805555555557</v>
      </c>
      <c r="T7706" s="31">
        <f t="shared" si="1458"/>
        <v>0.75912037037037028</v>
      </c>
      <c r="U7706" s="4">
        <f t="shared" si="1459"/>
        <v>0</v>
      </c>
      <c r="V7706" s="4" t="str">
        <f t="shared" si="1460"/>
        <v/>
      </c>
      <c r="W7706" s="18" t="str">
        <f>IF(V7706="","",VLOOKUP(L7706,日射量と図３!$A$4:$C$368,3,TRUE)*238.85/100)</f>
        <v/>
      </c>
      <c r="X7706" s="4" t="str">
        <f t="shared" si="1461"/>
        <v/>
      </c>
      <c r="Y7706" s="4" t="str">
        <f t="shared" si="1450"/>
        <v/>
      </c>
      <c r="Z7706" s="4" t="str">
        <f t="shared" si="1451"/>
        <v/>
      </c>
      <c r="AA7706" s="4" t="str">
        <f>IF($V7706="","",IF(Y7706&lt;36,0,IF(AND(36&lt;=Y7706,Y7706&lt;71),VLOOKUP($W7706,日射量と図３!$E$6:$F$34,2,TRUE),IF(AND(71&lt;=Y7706,Y7706&lt;107),VLOOKUP($W7706,日射量と図３!$E$6:$G$34,3,TRUE),IF(AND(107&lt;=Y7706,Y7706&lt;143),VLOOKUP($W7706,日射量と図３!$E$6:$H$34,4,TRUE),VLOOKUP($W7706,日射量と図３!$E$6:$I$34,5,TRUE))))))</f>
        <v/>
      </c>
      <c r="AB7706" s="4" t="str">
        <f>IF($V7706="","",IF(Z7706&lt;36,0,IF(AND(36&lt;=Z7706,Z7706&lt;71),VLOOKUP($W7706,日射量と図３!$E$6:$F$34,2,TRUE),IF(AND(71&lt;=Z7706,Z7706&lt;107),VLOOKUP($W7706,日射量と図３!$E$6:$G$34,3,TRUE),IF(AND(107&lt;=Z7706,Z7706&lt;143),VLOOKUP($W7706,日射量と図３!$E$6:$H$34,4,TRUE),VLOOKUP($W7706,日射量と図３!$E$6:$I$34,5,TRUE))))))</f>
        <v/>
      </c>
      <c r="AC7706" s="382" t="str">
        <f t="shared" si="1455"/>
        <v/>
      </c>
      <c r="AD7706" s="382" t="str">
        <f t="shared" si="1456"/>
        <v/>
      </c>
    </row>
    <row r="7707" spans="11:30" ht="13.5" customHeight="1">
      <c r="K7707" s="4">
        <f t="shared" si="1452"/>
        <v>4</v>
      </c>
      <c r="L7707" s="34">
        <v>43572</v>
      </c>
      <c r="M7707" s="4">
        <v>321</v>
      </c>
      <c r="N7707" s="4">
        <v>24</v>
      </c>
      <c r="O7707" s="31">
        <v>0.95833333333333337</v>
      </c>
      <c r="P7707" s="35">
        <v>14.190000000000001</v>
      </c>
      <c r="Q7707" s="36">
        <f t="shared" si="1453"/>
        <v>13</v>
      </c>
      <c r="R7707" s="4">
        <f t="shared" si="1454"/>
        <v>0</v>
      </c>
      <c r="S7707" s="31">
        <f t="shared" si="1457"/>
        <v>0.23586805555555557</v>
      </c>
      <c r="T7707" s="31">
        <f t="shared" si="1458"/>
        <v>0.75912037037037028</v>
      </c>
      <c r="U7707" s="4">
        <f t="shared" si="1459"/>
        <v>0</v>
      </c>
      <c r="V7707" s="4" t="str">
        <f t="shared" si="1460"/>
        <v/>
      </c>
      <c r="W7707" s="18" t="str">
        <f>IF(V7707="","",VLOOKUP(L7707,日射量と図３!$A$4:$C$368,3,TRUE)*238.85/100)</f>
        <v/>
      </c>
      <c r="X7707" s="4" t="str">
        <f t="shared" si="1461"/>
        <v/>
      </c>
      <c r="Y7707" s="4" t="str">
        <f t="shared" si="1450"/>
        <v/>
      </c>
      <c r="Z7707" s="4" t="str">
        <f t="shared" si="1451"/>
        <v/>
      </c>
      <c r="AA7707" s="4" t="str">
        <f>IF($V7707="","",IF(Y7707&lt;36,0,IF(AND(36&lt;=Y7707,Y7707&lt;71),VLOOKUP($W7707,日射量と図３!$E$6:$F$34,2,TRUE),IF(AND(71&lt;=Y7707,Y7707&lt;107),VLOOKUP($W7707,日射量と図３!$E$6:$G$34,3,TRUE),IF(AND(107&lt;=Y7707,Y7707&lt;143),VLOOKUP($W7707,日射量と図３!$E$6:$H$34,4,TRUE),VLOOKUP($W7707,日射量と図３!$E$6:$I$34,5,TRUE))))))</f>
        <v/>
      </c>
      <c r="AB7707" s="4" t="str">
        <f>IF($V7707="","",IF(Z7707&lt;36,0,IF(AND(36&lt;=Z7707,Z7707&lt;71),VLOOKUP($W7707,日射量と図３!$E$6:$F$34,2,TRUE),IF(AND(71&lt;=Z7707,Z7707&lt;107),VLOOKUP($W7707,日射量と図３!$E$6:$G$34,3,TRUE),IF(AND(107&lt;=Z7707,Z7707&lt;143),VLOOKUP($W7707,日射量と図３!$E$6:$H$34,4,TRUE),VLOOKUP($W7707,日射量と図３!$E$6:$I$34,5,TRUE))))))</f>
        <v/>
      </c>
      <c r="AC7707" s="382" t="str">
        <f t="shared" si="1455"/>
        <v/>
      </c>
      <c r="AD7707" s="382" t="str">
        <f t="shared" si="1456"/>
        <v/>
      </c>
    </row>
    <row r="7708" spans="11:30" ht="13.5" customHeight="1">
      <c r="K7708" s="4">
        <f t="shared" si="1452"/>
        <v>4</v>
      </c>
      <c r="L7708" s="34">
        <v>43573</v>
      </c>
      <c r="M7708" s="4">
        <v>322</v>
      </c>
      <c r="N7708" s="4">
        <v>1</v>
      </c>
      <c r="O7708" s="31">
        <v>0</v>
      </c>
      <c r="P7708" s="35">
        <v>13.829999999999998</v>
      </c>
      <c r="Q7708" s="36">
        <f t="shared" si="1453"/>
        <v>13</v>
      </c>
      <c r="R7708" s="4">
        <f t="shared" si="1454"/>
        <v>0</v>
      </c>
      <c r="S7708" s="31">
        <f t="shared" si="1457"/>
        <v>0.23586805555555557</v>
      </c>
      <c r="T7708" s="31">
        <f t="shared" si="1458"/>
        <v>0.75912037037037028</v>
      </c>
      <c r="U7708" s="4">
        <f t="shared" si="1459"/>
        <v>0</v>
      </c>
      <c r="V7708" s="4">
        <f t="shared" si="1460"/>
        <v>3.3299999999999983</v>
      </c>
      <c r="W7708" s="18">
        <f>IF(V7708="","",VLOOKUP(L7708,日射量と図３!$A$4:$C$368,3,TRUE)*238.85/100)</f>
        <v>47.77</v>
      </c>
      <c r="X7708" s="4">
        <f t="shared" si="1461"/>
        <v>13</v>
      </c>
      <c r="Y7708" s="4">
        <f t="shared" si="1450"/>
        <v>1.6014354230769219</v>
      </c>
      <c r="Z7708" s="4">
        <f t="shared" si="1451"/>
        <v>1.8052544769230758</v>
      </c>
      <c r="AA7708" s="4">
        <f>IF($V7708="","",IF(Y7708&lt;36,0,IF(AND(36&lt;=Y7708,Y7708&lt;71),VLOOKUP($W7708,日射量と図３!$E$6:$F$34,2,TRUE),IF(AND(71&lt;=Y7708,Y7708&lt;107),VLOOKUP($W7708,日射量と図３!$E$6:$G$34,3,TRUE),IF(AND(107&lt;=Y7708,Y7708&lt;143),VLOOKUP($W7708,日射量と図３!$E$6:$H$34,4,TRUE),VLOOKUP($W7708,日射量と図３!$E$6:$I$34,5,TRUE))))))</f>
        <v>0</v>
      </c>
      <c r="AB7708" s="4">
        <f>IF($V7708="","",IF(Z7708&lt;36,0,IF(AND(36&lt;=Z7708,Z7708&lt;71),VLOOKUP($W7708,日射量と図３!$E$6:$F$34,2,TRUE),IF(AND(71&lt;=Z7708,Z7708&lt;107),VLOOKUP($W7708,日射量と図３!$E$6:$G$34,3,TRUE),IF(AND(107&lt;=Z7708,Z7708&lt;143),VLOOKUP($W7708,日射量と図３!$E$6:$H$34,4,TRUE),VLOOKUP($W7708,日射量と図３!$E$6:$I$34,5,TRUE))))))</f>
        <v>0</v>
      </c>
      <c r="AC7708" s="382">
        <f t="shared" si="1455"/>
        <v>0</v>
      </c>
      <c r="AD7708" s="382">
        <f t="shared" si="1456"/>
        <v>0</v>
      </c>
    </row>
    <row r="7709" spans="11:30" ht="13.5" customHeight="1">
      <c r="K7709" s="4">
        <f t="shared" si="1452"/>
        <v>4</v>
      </c>
      <c r="L7709" s="34">
        <v>43573</v>
      </c>
      <c r="M7709" s="4">
        <v>322</v>
      </c>
      <c r="N7709" s="4">
        <v>2</v>
      </c>
      <c r="O7709" s="31">
        <v>4.1666666666666664E-2</v>
      </c>
      <c r="P7709" s="35">
        <v>13.459999999999999</v>
      </c>
      <c r="Q7709" s="36">
        <f t="shared" si="1453"/>
        <v>13</v>
      </c>
      <c r="R7709" s="4">
        <f t="shared" si="1454"/>
        <v>0</v>
      </c>
      <c r="S7709" s="31">
        <f t="shared" si="1457"/>
        <v>0.23586805555555557</v>
      </c>
      <c r="T7709" s="31">
        <f t="shared" si="1458"/>
        <v>0.75912037037037028</v>
      </c>
      <c r="U7709" s="4">
        <f t="shared" si="1459"/>
        <v>0</v>
      </c>
      <c r="V7709" s="4" t="str">
        <f t="shared" si="1460"/>
        <v/>
      </c>
      <c r="W7709" s="18" t="str">
        <f>IF(V7709="","",VLOOKUP(L7709,日射量と図３!$A$4:$C$368,3,TRUE)*238.85/100)</f>
        <v/>
      </c>
      <c r="X7709" s="4" t="str">
        <f t="shared" si="1461"/>
        <v/>
      </c>
      <c r="Y7709" s="4" t="str">
        <f t="shared" si="1450"/>
        <v/>
      </c>
      <c r="Z7709" s="4" t="str">
        <f t="shared" si="1451"/>
        <v/>
      </c>
      <c r="AA7709" s="4" t="str">
        <f>IF($V7709="","",IF(Y7709&lt;36,0,IF(AND(36&lt;=Y7709,Y7709&lt;71),VLOOKUP($W7709,日射量と図３!$E$6:$F$34,2,TRUE),IF(AND(71&lt;=Y7709,Y7709&lt;107),VLOOKUP($W7709,日射量と図３!$E$6:$G$34,3,TRUE),IF(AND(107&lt;=Y7709,Y7709&lt;143),VLOOKUP($W7709,日射量と図３!$E$6:$H$34,4,TRUE),VLOOKUP($W7709,日射量と図３!$E$6:$I$34,5,TRUE))))))</f>
        <v/>
      </c>
      <c r="AB7709" s="4" t="str">
        <f>IF($V7709="","",IF(Z7709&lt;36,0,IF(AND(36&lt;=Z7709,Z7709&lt;71),VLOOKUP($W7709,日射量と図３!$E$6:$F$34,2,TRUE),IF(AND(71&lt;=Z7709,Z7709&lt;107),VLOOKUP($W7709,日射量と図３!$E$6:$G$34,3,TRUE),IF(AND(107&lt;=Z7709,Z7709&lt;143),VLOOKUP($W7709,日射量と図３!$E$6:$H$34,4,TRUE),VLOOKUP($W7709,日射量と図３!$E$6:$I$34,5,TRUE))))))</f>
        <v/>
      </c>
      <c r="AC7709" s="382" t="str">
        <f t="shared" si="1455"/>
        <v/>
      </c>
      <c r="AD7709" s="382" t="str">
        <f t="shared" si="1456"/>
        <v/>
      </c>
    </row>
    <row r="7710" spans="11:30" ht="13.5" customHeight="1">
      <c r="K7710" s="4">
        <f t="shared" si="1452"/>
        <v>4</v>
      </c>
      <c r="L7710" s="34">
        <v>43573</v>
      </c>
      <c r="M7710" s="4">
        <v>322</v>
      </c>
      <c r="N7710" s="4">
        <v>3</v>
      </c>
      <c r="O7710" s="31">
        <v>8.3333333333333329E-2</v>
      </c>
      <c r="P7710" s="35">
        <v>13.080000000000002</v>
      </c>
      <c r="Q7710" s="36">
        <f t="shared" si="1453"/>
        <v>13</v>
      </c>
      <c r="R7710" s="4">
        <f t="shared" si="1454"/>
        <v>0</v>
      </c>
      <c r="S7710" s="31">
        <f t="shared" si="1457"/>
        <v>0.23586805555555557</v>
      </c>
      <c r="T7710" s="31">
        <f t="shared" si="1458"/>
        <v>0.75912037037037028</v>
      </c>
      <c r="U7710" s="4">
        <f t="shared" si="1459"/>
        <v>0</v>
      </c>
      <c r="V7710" s="4" t="str">
        <f t="shared" si="1460"/>
        <v/>
      </c>
      <c r="W7710" s="18" t="str">
        <f>IF(V7710="","",VLOOKUP(L7710,日射量と図３!$A$4:$C$368,3,TRUE)*238.85/100)</f>
        <v/>
      </c>
      <c r="X7710" s="4" t="str">
        <f t="shared" si="1461"/>
        <v/>
      </c>
      <c r="Y7710" s="4" t="str">
        <f t="shared" si="1450"/>
        <v/>
      </c>
      <c r="Z7710" s="4" t="str">
        <f t="shared" si="1451"/>
        <v/>
      </c>
      <c r="AA7710" s="4" t="str">
        <f>IF($V7710="","",IF(Y7710&lt;36,0,IF(AND(36&lt;=Y7710,Y7710&lt;71),VLOOKUP($W7710,日射量と図３!$E$6:$F$34,2,TRUE),IF(AND(71&lt;=Y7710,Y7710&lt;107),VLOOKUP($W7710,日射量と図３!$E$6:$G$34,3,TRUE),IF(AND(107&lt;=Y7710,Y7710&lt;143),VLOOKUP($W7710,日射量と図３!$E$6:$H$34,4,TRUE),VLOOKUP($W7710,日射量と図３!$E$6:$I$34,5,TRUE))))))</f>
        <v/>
      </c>
      <c r="AB7710" s="4" t="str">
        <f>IF($V7710="","",IF(Z7710&lt;36,0,IF(AND(36&lt;=Z7710,Z7710&lt;71),VLOOKUP($W7710,日射量と図３!$E$6:$F$34,2,TRUE),IF(AND(71&lt;=Z7710,Z7710&lt;107),VLOOKUP($W7710,日射量と図３!$E$6:$G$34,3,TRUE),IF(AND(107&lt;=Z7710,Z7710&lt;143),VLOOKUP($W7710,日射量と図３!$E$6:$H$34,4,TRUE),VLOOKUP($W7710,日射量と図３!$E$6:$I$34,5,TRUE))))))</f>
        <v/>
      </c>
      <c r="AC7710" s="382" t="str">
        <f t="shared" si="1455"/>
        <v/>
      </c>
      <c r="AD7710" s="382" t="str">
        <f t="shared" si="1456"/>
        <v/>
      </c>
    </row>
    <row r="7711" spans="11:30" ht="13.5" customHeight="1">
      <c r="K7711" s="4">
        <f t="shared" si="1452"/>
        <v>4</v>
      </c>
      <c r="L7711" s="34">
        <v>43573</v>
      </c>
      <c r="M7711" s="4">
        <v>322</v>
      </c>
      <c r="N7711" s="4">
        <v>4</v>
      </c>
      <c r="O7711" s="31">
        <v>0.125</v>
      </c>
      <c r="P7711" s="35">
        <v>12.76</v>
      </c>
      <c r="Q7711" s="36">
        <f t="shared" si="1453"/>
        <v>13</v>
      </c>
      <c r="R7711" s="4">
        <f t="shared" si="1454"/>
        <v>0.24000000000000021</v>
      </c>
      <c r="S7711" s="31">
        <f t="shared" si="1457"/>
        <v>0.23586805555555557</v>
      </c>
      <c r="T7711" s="31">
        <f t="shared" si="1458"/>
        <v>0.75912037037037028</v>
      </c>
      <c r="U7711" s="4">
        <f t="shared" si="1459"/>
        <v>0</v>
      </c>
      <c r="V7711" s="4" t="str">
        <f t="shared" si="1460"/>
        <v/>
      </c>
      <c r="W7711" s="18" t="str">
        <f>IF(V7711="","",VLOOKUP(L7711,日射量と図３!$A$4:$C$368,3,TRUE)*238.85/100)</f>
        <v/>
      </c>
      <c r="X7711" s="4" t="str">
        <f t="shared" si="1461"/>
        <v/>
      </c>
      <c r="Y7711" s="4" t="str">
        <f t="shared" ref="Y7711:Y7774" si="1462">IF(V7711="","",$AH$30*V7711/(($AG$18/$AH$18)*X7711))</f>
        <v/>
      </c>
      <c r="Z7711" s="4" t="str">
        <f t="shared" ref="Z7711:Z7774" si="1463">IF(V7711="","",$AH$30*V7711/(($AG$19/$AH$19)*X7711))</f>
        <v/>
      </c>
      <c r="AA7711" s="4" t="str">
        <f>IF($V7711="","",IF(Y7711&lt;36,0,IF(AND(36&lt;=Y7711,Y7711&lt;71),VLOOKUP($W7711,日射量と図３!$E$6:$F$34,2,TRUE),IF(AND(71&lt;=Y7711,Y7711&lt;107),VLOOKUP($W7711,日射量と図３!$E$6:$G$34,3,TRUE),IF(AND(107&lt;=Y7711,Y7711&lt;143),VLOOKUP($W7711,日射量と図３!$E$6:$H$34,4,TRUE),VLOOKUP($W7711,日射量と図３!$E$6:$I$34,5,TRUE))))))</f>
        <v/>
      </c>
      <c r="AB7711" s="4" t="str">
        <f>IF($V7711="","",IF(Z7711&lt;36,0,IF(AND(36&lt;=Z7711,Z7711&lt;71),VLOOKUP($W7711,日射量と図３!$E$6:$F$34,2,TRUE),IF(AND(71&lt;=Z7711,Z7711&lt;107),VLOOKUP($W7711,日射量と図３!$E$6:$G$34,3,TRUE),IF(AND(107&lt;=Z7711,Z7711&lt;143),VLOOKUP($W7711,日射量と図３!$E$6:$H$34,4,TRUE),VLOOKUP($W7711,日射量と図３!$E$6:$I$34,5,TRUE))))))</f>
        <v/>
      </c>
      <c r="AC7711" s="382" t="str">
        <f t="shared" si="1455"/>
        <v/>
      </c>
      <c r="AD7711" s="382" t="str">
        <f t="shared" si="1456"/>
        <v/>
      </c>
    </row>
    <row r="7712" spans="11:30" ht="13.5" customHeight="1">
      <c r="K7712" s="4">
        <f t="shared" si="1452"/>
        <v>4</v>
      </c>
      <c r="L7712" s="34">
        <v>43573</v>
      </c>
      <c r="M7712" s="4">
        <v>322</v>
      </c>
      <c r="N7712" s="4">
        <v>5</v>
      </c>
      <c r="O7712" s="31">
        <v>0.16666666666666666</v>
      </c>
      <c r="P7712" s="35">
        <v>12.470000000000002</v>
      </c>
      <c r="Q7712" s="36">
        <f t="shared" si="1453"/>
        <v>15</v>
      </c>
      <c r="R7712" s="4">
        <f t="shared" si="1454"/>
        <v>2.5299999999999976</v>
      </c>
      <c r="S7712" s="31">
        <f t="shared" si="1457"/>
        <v>0.23586805555555557</v>
      </c>
      <c r="T7712" s="31">
        <f t="shared" si="1458"/>
        <v>0.75912037037037028</v>
      </c>
      <c r="U7712" s="4">
        <f t="shared" si="1459"/>
        <v>0</v>
      </c>
      <c r="V7712" s="4" t="str">
        <f t="shared" si="1460"/>
        <v/>
      </c>
      <c r="W7712" s="18" t="str">
        <f>IF(V7712="","",VLOOKUP(L7712,日射量と図３!$A$4:$C$368,3,TRUE)*238.85/100)</f>
        <v/>
      </c>
      <c r="X7712" s="4" t="str">
        <f t="shared" si="1461"/>
        <v/>
      </c>
      <c r="Y7712" s="4" t="str">
        <f t="shared" si="1462"/>
        <v/>
      </c>
      <c r="Z7712" s="4" t="str">
        <f t="shared" si="1463"/>
        <v/>
      </c>
      <c r="AA7712" s="4" t="str">
        <f>IF($V7712="","",IF(Y7712&lt;36,0,IF(AND(36&lt;=Y7712,Y7712&lt;71),VLOOKUP($W7712,日射量と図３!$E$6:$F$34,2,TRUE),IF(AND(71&lt;=Y7712,Y7712&lt;107),VLOOKUP($W7712,日射量と図３!$E$6:$G$34,3,TRUE),IF(AND(107&lt;=Y7712,Y7712&lt;143),VLOOKUP($W7712,日射量と図３!$E$6:$H$34,4,TRUE),VLOOKUP($W7712,日射量と図３!$E$6:$I$34,5,TRUE))))))</f>
        <v/>
      </c>
      <c r="AB7712" s="4" t="str">
        <f>IF($V7712="","",IF(Z7712&lt;36,0,IF(AND(36&lt;=Z7712,Z7712&lt;71),VLOOKUP($W7712,日射量と図３!$E$6:$F$34,2,TRUE),IF(AND(71&lt;=Z7712,Z7712&lt;107),VLOOKUP($W7712,日射量と図３!$E$6:$G$34,3,TRUE),IF(AND(107&lt;=Z7712,Z7712&lt;143),VLOOKUP($W7712,日射量と図３!$E$6:$H$34,4,TRUE),VLOOKUP($W7712,日射量と図３!$E$6:$I$34,5,TRUE))))))</f>
        <v/>
      </c>
      <c r="AC7712" s="382" t="str">
        <f t="shared" si="1455"/>
        <v/>
      </c>
      <c r="AD7712" s="382" t="str">
        <f t="shared" si="1456"/>
        <v/>
      </c>
    </row>
    <row r="7713" spans="11:30" ht="13.5" customHeight="1">
      <c r="K7713" s="4">
        <f t="shared" si="1452"/>
        <v>4</v>
      </c>
      <c r="L7713" s="34">
        <v>43573</v>
      </c>
      <c r="M7713" s="4">
        <v>322</v>
      </c>
      <c r="N7713" s="4">
        <v>6</v>
      </c>
      <c r="O7713" s="31">
        <v>0.20833333333333334</v>
      </c>
      <c r="P7713" s="35">
        <v>11.7</v>
      </c>
      <c r="Q7713" s="36">
        <f t="shared" si="1453"/>
        <v>15</v>
      </c>
      <c r="R7713" s="4">
        <f t="shared" si="1454"/>
        <v>3.3000000000000007</v>
      </c>
      <c r="S7713" s="31">
        <f t="shared" si="1457"/>
        <v>0.23586805555555557</v>
      </c>
      <c r="T7713" s="31">
        <f t="shared" si="1458"/>
        <v>0.75912037037037028</v>
      </c>
      <c r="U7713" s="4">
        <f t="shared" si="1459"/>
        <v>0</v>
      </c>
      <c r="V7713" s="4" t="str">
        <f t="shared" si="1460"/>
        <v/>
      </c>
      <c r="W7713" s="18" t="str">
        <f>IF(V7713="","",VLOOKUP(L7713,日射量と図３!$A$4:$C$368,3,TRUE)*238.85/100)</f>
        <v/>
      </c>
      <c r="X7713" s="4" t="str">
        <f t="shared" si="1461"/>
        <v/>
      </c>
      <c r="Y7713" s="4" t="str">
        <f t="shared" si="1462"/>
        <v/>
      </c>
      <c r="Z7713" s="4" t="str">
        <f t="shared" si="1463"/>
        <v/>
      </c>
      <c r="AA7713" s="4" t="str">
        <f>IF($V7713="","",IF(Y7713&lt;36,0,IF(AND(36&lt;=Y7713,Y7713&lt;71),VLOOKUP($W7713,日射量と図３!$E$6:$F$34,2,TRUE),IF(AND(71&lt;=Y7713,Y7713&lt;107),VLOOKUP($W7713,日射量と図３!$E$6:$G$34,3,TRUE),IF(AND(107&lt;=Y7713,Y7713&lt;143),VLOOKUP($W7713,日射量と図３!$E$6:$H$34,4,TRUE),VLOOKUP($W7713,日射量と図３!$E$6:$I$34,5,TRUE))))))</f>
        <v/>
      </c>
      <c r="AB7713" s="4" t="str">
        <f>IF($V7713="","",IF(Z7713&lt;36,0,IF(AND(36&lt;=Z7713,Z7713&lt;71),VLOOKUP($W7713,日射量と図３!$E$6:$F$34,2,TRUE),IF(AND(71&lt;=Z7713,Z7713&lt;107),VLOOKUP($W7713,日射量と図３!$E$6:$G$34,3,TRUE),IF(AND(107&lt;=Z7713,Z7713&lt;143),VLOOKUP($W7713,日射量と図３!$E$6:$H$34,4,TRUE),VLOOKUP($W7713,日射量と図３!$E$6:$I$34,5,TRUE))))))</f>
        <v/>
      </c>
      <c r="AC7713" s="382" t="str">
        <f t="shared" si="1455"/>
        <v/>
      </c>
      <c r="AD7713" s="382" t="str">
        <f t="shared" si="1456"/>
        <v/>
      </c>
    </row>
    <row r="7714" spans="11:30" ht="13.5" customHeight="1">
      <c r="K7714" s="4">
        <f t="shared" si="1452"/>
        <v>4</v>
      </c>
      <c r="L7714" s="34">
        <v>43573</v>
      </c>
      <c r="M7714" s="4">
        <v>322</v>
      </c>
      <c r="N7714" s="4">
        <v>7</v>
      </c>
      <c r="O7714" s="31">
        <v>0.25</v>
      </c>
      <c r="P7714" s="35">
        <v>11.670000000000002</v>
      </c>
      <c r="Q7714" s="36">
        <f t="shared" si="1453"/>
        <v>15</v>
      </c>
      <c r="R7714" s="4">
        <f t="shared" si="1454"/>
        <v>3.3299999999999983</v>
      </c>
      <c r="S7714" s="31">
        <f t="shared" si="1457"/>
        <v>0.23586805555555557</v>
      </c>
      <c r="T7714" s="31">
        <f t="shared" si="1458"/>
        <v>0.75912037037037028</v>
      </c>
      <c r="U7714" s="4">
        <f t="shared" si="1459"/>
        <v>3.3299999999999983</v>
      </c>
      <c r="V7714" s="4" t="str">
        <f t="shared" si="1460"/>
        <v/>
      </c>
      <c r="W7714" s="18" t="str">
        <f>IF(V7714="","",VLOOKUP(L7714,日射量と図３!$A$4:$C$368,3,TRUE)*238.85/100)</f>
        <v/>
      </c>
      <c r="X7714" s="4" t="str">
        <f t="shared" si="1461"/>
        <v/>
      </c>
      <c r="Y7714" s="4" t="str">
        <f t="shared" si="1462"/>
        <v/>
      </c>
      <c r="Z7714" s="4" t="str">
        <f t="shared" si="1463"/>
        <v/>
      </c>
      <c r="AA7714" s="4" t="str">
        <f>IF($V7714="","",IF(Y7714&lt;36,0,IF(AND(36&lt;=Y7714,Y7714&lt;71),VLOOKUP($W7714,日射量と図３!$E$6:$F$34,2,TRUE),IF(AND(71&lt;=Y7714,Y7714&lt;107),VLOOKUP($W7714,日射量と図３!$E$6:$G$34,3,TRUE),IF(AND(107&lt;=Y7714,Y7714&lt;143),VLOOKUP($W7714,日射量と図３!$E$6:$H$34,4,TRUE),VLOOKUP($W7714,日射量と図３!$E$6:$I$34,5,TRUE))))))</f>
        <v/>
      </c>
      <c r="AB7714" s="4" t="str">
        <f>IF($V7714="","",IF(Z7714&lt;36,0,IF(AND(36&lt;=Z7714,Z7714&lt;71),VLOOKUP($W7714,日射量と図３!$E$6:$F$34,2,TRUE),IF(AND(71&lt;=Z7714,Z7714&lt;107),VLOOKUP($W7714,日射量と図３!$E$6:$G$34,3,TRUE),IF(AND(107&lt;=Z7714,Z7714&lt;143),VLOOKUP($W7714,日射量と図３!$E$6:$H$34,4,TRUE),VLOOKUP($W7714,日射量と図３!$E$6:$I$34,5,TRUE))))))</f>
        <v/>
      </c>
      <c r="AC7714" s="382" t="str">
        <f t="shared" si="1455"/>
        <v/>
      </c>
      <c r="AD7714" s="382" t="str">
        <f t="shared" si="1456"/>
        <v/>
      </c>
    </row>
    <row r="7715" spans="11:30" ht="13.5" customHeight="1">
      <c r="K7715" s="4">
        <f t="shared" si="1452"/>
        <v>4</v>
      </c>
      <c r="L7715" s="34">
        <v>43573</v>
      </c>
      <c r="M7715" s="4">
        <v>322</v>
      </c>
      <c r="N7715" s="4">
        <v>8</v>
      </c>
      <c r="O7715" s="31">
        <v>0.29166666666666669</v>
      </c>
      <c r="P7715" s="35">
        <v>12.940000000000001</v>
      </c>
      <c r="Q7715" s="36">
        <f t="shared" si="1453"/>
        <v>12</v>
      </c>
      <c r="R7715" s="4">
        <f t="shared" si="1454"/>
        <v>0</v>
      </c>
      <c r="S7715" s="31">
        <f t="shared" si="1457"/>
        <v>0.23586805555555557</v>
      </c>
      <c r="T7715" s="31">
        <f t="shared" si="1458"/>
        <v>0.75912037037037028</v>
      </c>
      <c r="U7715" s="4">
        <f t="shared" si="1459"/>
        <v>0</v>
      </c>
      <c r="V7715" s="4" t="str">
        <f t="shared" si="1460"/>
        <v/>
      </c>
      <c r="W7715" s="18" t="str">
        <f>IF(V7715="","",VLOOKUP(L7715,日射量と図３!$A$4:$C$368,3,TRUE)*238.85/100)</f>
        <v/>
      </c>
      <c r="X7715" s="4" t="str">
        <f t="shared" si="1461"/>
        <v/>
      </c>
      <c r="Y7715" s="4" t="str">
        <f t="shared" si="1462"/>
        <v/>
      </c>
      <c r="Z7715" s="4" t="str">
        <f t="shared" si="1463"/>
        <v/>
      </c>
      <c r="AA7715" s="4" t="str">
        <f>IF($V7715="","",IF(Y7715&lt;36,0,IF(AND(36&lt;=Y7715,Y7715&lt;71),VLOOKUP($W7715,日射量と図３!$E$6:$F$34,2,TRUE),IF(AND(71&lt;=Y7715,Y7715&lt;107),VLOOKUP($W7715,日射量と図３!$E$6:$G$34,3,TRUE),IF(AND(107&lt;=Y7715,Y7715&lt;143),VLOOKUP($W7715,日射量と図３!$E$6:$H$34,4,TRUE),VLOOKUP($W7715,日射量と図３!$E$6:$I$34,5,TRUE))))))</f>
        <v/>
      </c>
      <c r="AB7715" s="4" t="str">
        <f>IF($V7715="","",IF(Z7715&lt;36,0,IF(AND(36&lt;=Z7715,Z7715&lt;71),VLOOKUP($W7715,日射量と図３!$E$6:$F$34,2,TRUE),IF(AND(71&lt;=Z7715,Z7715&lt;107),VLOOKUP($W7715,日射量と図３!$E$6:$G$34,3,TRUE),IF(AND(107&lt;=Z7715,Z7715&lt;143),VLOOKUP($W7715,日射量と図３!$E$6:$H$34,4,TRUE),VLOOKUP($W7715,日射量と図３!$E$6:$I$34,5,TRUE))))))</f>
        <v/>
      </c>
      <c r="AC7715" s="382" t="str">
        <f t="shared" si="1455"/>
        <v/>
      </c>
      <c r="AD7715" s="382" t="str">
        <f t="shared" si="1456"/>
        <v/>
      </c>
    </row>
    <row r="7716" spans="11:30" ht="13.5" customHeight="1">
      <c r="K7716" s="4">
        <f t="shared" si="1452"/>
        <v>4</v>
      </c>
      <c r="L7716" s="34">
        <v>43573</v>
      </c>
      <c r="M7716" s="4">
        <v>322</v>
      </c>
      <c r="N7716" s="4">
        <v>9</v>
      </c>
      <c r="O7716" s="31">
        <v>0.33333333333333331</v>
      </c>
      <c r="P7716" s="35">
        <v>14.27</v>
      </c>
      <c r="Q7716" s="36">
        <f t="shared" si="1453"/>
        <v>12</v>
      </c>
      <c r="R7716" s="4">
        <f t="shared" si="1454"/>
        <v>0</v>
      </c>
      <c r="S7716" s="31">
        <f t="shared" si="1457"/>
        <v>0.23586805555555557</v>
      </c>
      <c r="T7716" s="31">
        <f t="shared" si="1458"/>
        <v>0.75912037037037028</v>
      </c>
      <c r="U7716" s="4">
        <f t="shared" si="1459"/>
        <v>0</v>
      </c>
      <c r="V7716" s="4" t="str">
        <f t="shared" si="1460"/>
        <v/>
      </c>
      <c r="W7716" s="18" t="str">
        <f>IF(V7716="","",VLOOKUP(L7716,日射量と図３!$A$4:$C$368,3,TRUE)*238.85/100)</f>
        <v/>
      </c>
      <c r="X7716" s="4" t="str">
        <f t="shared" si="1461"/>
        <v/>
      </c>
      <c r="Y7716" s="4" t="str">
        <f t="shared" si="1462"/>
        <v/>
      </c>
      <c r="Z7716" s="4" t="str">
        <f t="shared" si="1463"/>
        <v/>
      </c>
      <c r="AA7716" s="4" t="str">
        <f>IF($V7716="","",IF(Y7716&lt;36,0,IF(AND(36&lt;=Y7716,Y7716&lt;71),VLOOKUP($W7716,日射量と図３!$E$6:$F$34,2,TRUE),IF(AND(71&lt;=Y7716,Y7716&lt;107),VLOOKUP($W7716,日射量と図３!$E$6:$G$34,3,TRUE),IF(AND(107&lt;=Y7716,Y7716&lt;143),VLOOKUP($W7716,日射量と図３!$E$6:$H$34,4,TRUE),VLOOKUP($W7716,日射量と図３!$E$6:$I$34,5,TRUE))))))</f>
        <v/>
      </c>
      <c r="AB7716" s="4" t="str">
        <f>IF($V7716="","",IF(Z7716&lt;36,0,IF(AND(36&lt;=Z7716,Z7716&lt;71),VLOOKUP($W7716,日射量と図３!$E$6:$F$34,2,TRUE),IF(AND(71&lt;=Z7716,Z7716&lt;107),VLOOKUP($W7716,日射量と図３!$E$6:$G$34,3,TRUE),IF(AND(107&lt;=Z7716,Z7716&lt;143),VLOOKUP($W7716,日射量と図３!$E$6:$H$34,4,TRUE),VLOOKUP($W7716,日射量と図３!$E$6:$I$34,5,TRUE))))))</f>
        <v/>
      </c>
      <c r="AC7716" s="382" t="str">
        <f t="shared" si="1455"/>
        <v/>
      </c>
      <c r="AD7716" s="382" t="str">
        <f t="shared" si="1456"/>
        <v/>
      </c>
    </row>
    <row r="7717" spans="11:30" ht="13.5" customHeight="1">
      <c r="K7717" s="4">
        <f t="shared" si="1452"/>
        <v>4</v>
      </c>
      <c r="L7717" s="34">
        <v>43573</v>
      </c>
      <c r="M7717" s="4">
        <v>322</v>
      </c>
      <c r="N7717" s="4">
        <v>10</v>
      </c>
      <c r="O7717" s="31">
        <v>0.375</v>
      </c>
      <c r="P7717" s="35">
        <v>15.919999999999998</v>
      </c>
      <c r="Q7717" s="36">
        <f t="shared" si="1453"/>
        <v>12</v>
      </c>
      <c r="R7717" s="4">
        <f t="shared" si="1454"/>
        <v>0</v>
      </c>
      <c r="S7717" s="31">
        <f t="shared" si="1457"/>
        <v>0.23586805555555557</v>
      </c>
      <c r="T7717" s="31">
        <f t="shared" si="1458"/>
        <v>0.75912037037037028</v>
      </c>
      <c r="U7717" s="4">
        <f t="shared" si="1459"/>
        <v>0</v>
      </c>
      <c r="V7717" s="4" t="str">
        <f t="shared" si="1460"/>
        <v/>
      </c>
      <c r="W7717" s="18" t="str">
        <f>IF(V7717="","",VLOOKUP(L7717,日射量と図３!$A$4:$C$368,3,TRUE)*238.85/100)</f>
        <v/>
      </c>
      <c r="X7717" s="4" t="str">
        <f t="shared" si="1461"/>
        <v/>
      </c>
      <c r="Y7717" s="4" t="str">
        <f t="shared" si="1462"/>
        <v/>
      </c>
      <c r="Z7717" s="4" t="str">
        <f t="shared" si="1463"/>
        <v/>
      </c>
      <c r="AA7717" s="4" t="str">
        <f>IF($V7717="","",IF(Y7717&lt;36,0,IF(AND(36&lt;=Y7717,Y7717&lt;71),VLOOKUP($W7717,日射量と図３!$E$6:$F$34,2,TRUE),IF(AND(71&lt;=Y7717,Y7717&lt;107),VLOOKUP($W7717,日射量と図３!$E$6:$G$34,3,TRUE),IF(AND(107&lt;=Y7717,Y7717&lt;143),VLOOKUP($W7717,日射量と図３!$E$6:$H$34,4,TRUE),VLOOKUP($W7717,日射量と図３!$E$6:$I$34,5,TRUE))))))</f>
        <v/>
      </c>
      <c r="AB7717" s="4" t="str">
        <f>IF($V7717="","",IF(Z7717&lt;36,0,IF(AND(36&lt;=Z7717,Z7717&lt;71),VLOOKUP($W7717,日射量と図３!$E$6:$F$34,2,TRUE),IF(AND(71&lt;=Z7717,Z7717&lt;107),VLOOKUP($W7717,日射量と図３!$E$6:$G$34,3,TRUE),IF(AND(107&lt;=Z7717,Z7717&lt;143),VLOOKUP($W7717,日射量と図３!$E$6:$H$34,4,TRUE),VLOOKUP($W7717,日射量と図３!$E$6:$I$34,5,TRUE))))))</f>
        <v/>
      </c>
      <c r="AC7717" s="382" t="str">
        <f t="shared" si="1455"/>
        <v/>
      </c>
      <c r="AD7717" s="382" t="str">
        <f t="shared" si="1456"/>
        <v/>
      </c>
    </row>
    <row r="7718" spans="11:30" ht="13.5" customHeight="1">
      <c r="K7718" s="4">
        <f t="shared" si="1452"/>
        <v>4</v>
      </c>
      <c r="L7718" s="34">
        <v>43573</v>
      </c>
      <c r="M7718" s="4">
        <v>322</v>
      </c>
      <c r="N7718" s="4">
        <v>11</v>
      </c>
      <c r="O7718" s="31">
        <v>0.41666666666666669</v>
      </c>
      <c r="P7718" s="35">
        <v>17.259999999999998</v>
      </c>
      <c r="Q7718" s="36">
        <f t="shared" si="1453"/>
        <v>12</v>
      </c>
      <c r="R7718" s="4">
        <f t="shared" si="1454"/>
        <v>0</v>
      </c>
      <c r="S7718" s="31">
        <f t="shared" si="1457"/>
        <v>0.23586805555555557</v>
      </c>
      <c r="T7718" s="31">
        <f t="shared" si="1458"/>
        <v>0.75912037037037028</v>
      </c>
      <c r="U7718" s="4">
        <f t="shared" si="1459"/>
        <v>0</v>
      </c>
      <c r="V7718" s="4" t="str">
        <f t="shared" si="1460"/>
        <v/>
      </c>
      <c r="W7718" s="18" t="str">
        <f>IF(V7718="","",VLOOKUP(L7718,日射量と図３!$A$4:$C$368,3,TRUE)*238.85/100)</f>
        <v/>
      </c>
      <c r="X7718" s="4" t="str">
        <f t="shared" si="1461"/>
        <v/>
      </c>
      <c r="Y7718" s="4" t="str">
        <f t="shared" si="1462"/>
        <v/>
      </c>
      <c r="Z7718" s="4" t="str">
        <f t="shared" si="1463"/>
        <v/>
      </c>
      <c r="AA7718" s="4" t="str">
        <f>IF($V7718="","",IF(Y7718&lt;36,0,IF(AND(36&lt;=Y7718,Y7718&lt;71),VLOOKUP($W7718,日射量と図３!$E$6:$F$34,2,TRUE),IF(AND(71&lt;=Y7718,Y7718&lt;107),VLOOKUP($W7718,日射量と図３!$E$6:$G$34,3,TRUE),IF(AND(107&lt;=Y7718,Y7718&lt;143),VLOOKUP($W7718,日射量と図３!$E$6:$H$34,4,TRUE),VLOOKUP($W7718,日射量と図３!$E$6:$I$34,5,TRUE))))))</f>
        <v/>
      </c>
      <c r="AB7718" s="4" t="str">
        <f>IF($V7718="","",IF(Z7718&lt;36,0,IF(AND(36&lt;=Z7718,Z7718&lt;71),VLOOKUP($W7718,日射量と図３!$E$6:$F$34,2,TRUE),IF(AND(71&lt;=Z7718,Z7718&lt;107),VLOOKUP($W7718,日射量と図３!$E$6:$G$34,3,TRUE),IF(AND(107&lt;=Z7718,Z7718&lt;143),VLOOKUP($W7718,日射量と図３!$E$6:$H$34,4,TRUE),VLOOKUP($W7718,日射量と図３!$E$6:$I$34,5,TRUE))))))</f>
        <v/>
      </c>
      <c r="AC7718" s="382" t="str">
        <f t="shared" si="1455"/>
        <v/>
      </c>
      <c r="AD7718" s="382" t="str">
        <f t="shared" si="1456"/>
        <v/>
      </c>
    </row>
    <row r="7719" spans="11:30" ht="13.5" customHeight="1">
      <c r="K7719" s="4">
        <f t="shared" si="1452"/>
        <v>4</v>
      </c>
      <c r="L7719" s="34">
        <v>43573</v>
      </c>
      <c r="M7719" s="4">
        <v>322</v>
      </c>
      <c r="N7719" s="4">
        <v>12</v>
      </c>
      <c r="O7719" s="31">
        <v>0.45833333333333331</v>
      </c>
      <c r="P7719" s="35">
        <v>18.930000000000003</v>
      </c>
      <c r="Q7719" s="36">
        <f t="shared" si="1453"/>
        <v>12</v>
      </c>
      <c r="R7719" s="4">
        <f t="shared" si="1454"/>
        <v>0</v>
      </c>
      <c r="S7719" s="31">
        <f t="shared" si="1457"/>
        <v>0.23586805555555557</v>
      </c>
      <c r="T7719" s="31">
        <f t="shared" si="1458"/>
        <v>0.75912037037037028</v>
      </c>
      <c r="U7719" s="4">
        <f t="shared" si="1459"/>
        <v>0</v>
      </c>
      <c r="V7719" s="4" t="str">
        <f t="shared" si="1460"/>
        <v/>
      </c>
      <c r="W7719" s="18" t="str">
        <f>IF(V7719="","",VLOOKUP(L7719,日射量と図３!$A$4:$C$368,3,TRUE)*238.85/100)</f>
        <v/>
      </c>
      <c r="X7719" s="4" t="str">
        <f t="shared" si="1461"/>
        <v/>
      </c>
      <c r="Y7719" s="4" t="str">
        <f t="shared" si="1462"/>
        <v/>
      </c>
      <c r="Z7719" s="4" t="str">
        <f t="shared" si="1463"/>
        <v/>
      </c>
      <c r="AA7719" s="4" t="str">
        <f>IF($V7719="","",IF(Y7719&lt;36,0,IF(AND(36&lt;=Y7719,Y7719&lt;71),VLOOKUP($W7719,日射量と図３!$E$6:$F$34,2,TRUE),IF(AND(71&lt;=Y7719,Y7719&lt;107),VLOOKUP($W7719,日射量と図３!$E$6:$G$34,3,TRUE),IF(AND(107&lt;=Y7719,Y7719&lt;143),VLOOKUP($W7719,日射量と図３!$E$6:$H$34,4,TRUE),VLOOKUP($W7719,日射量と図３!$E$6:$I$34,5,TRUE))))))</f>
        <v/>
      </c>
      <c r="AB7719" s="4" t="str">
        <f>IF($V7719="","",IF(Z7719&lt;36,0,IF(AND(36&lt;=Z7719,Z7719&lt;71),VLOOKUP($W7719,日射量と図３!$E$6:$F$34,2,TRUE),IF(AND(71&lt;=Z7719,Z7719&lt;107),VLOOKUP($W7719,日射量と図３!$E$6:$G$34,3,TRUE),IF(AND(107&lt;=Z7719,Z7719&lt;143),VLOOKUP($W7719,日射量と図３!$E$6:$H$34,4,TRUE),VLOOKUP($W7719,日射量と図３!$E$6:$I$34,5,TRUE))))))</f>
        <v/>
      </c>
      <c r="AC7719" s="382" t="str">
        <f t="shared" si="1455"/>
        <v/>
      </c>
      <c r="AD7719" s="382" t="str">
        <f t="shared" si="1456"/>
        <v/>
      </c>
    </row>
    <row r="7720" spans="11:30" ht="13.5" customHeight="1">
      <c r="K7720" s="4">
        <f t="shared" si="1452"/>
        <v>4</v>
      </c>
      <c r="L7720" s="34">
        <v>43573</v>
      </c>
      <c r="M7720" s="4">
        <v>322</v>
      </c>
      <c r="N7720" s="4">
        <v>13</v>
      </c>
      <c r="O7720" s="31">
        <v>0.5</v>
      </c>
      <c r="P7720" s="35">
        <v>19.529999999999998</v>
      </c>
      <c r="Q7720" s="36">
        <f t="shared" si="1453"/>
        <v>12</v>
      </c>
      <c r="R7720" s="4">
        <f t="shared" si="1454"/>
        <v>0</v>
      </c>
      <c r="S7720" s="31">
        <f t="shared" si="1457"/>
        <v>0.23586805555555557</v>
      </c>
      <c r="T7720" s="31">
        <f t="shared" si="1458"/>
        <v>0.75912037037037028</v>
      </c>
      <c r="U7720" s="4">
        <f t="shared" si="1459"/>
        <v>0</v>
      </c>
      <c r="V7720" s="4" t="str">
        <f t="shared" si="1460"/>
        <v/>
      </c>
      <c r="W7720" s="18" t="str">
        <f>IF(V7720="","",VLOOKUP(L7720,日射量と図３!$A$4:$C$368,3,TRUE)*238.85/100)</f>
        <v/>
      </c>
      <c r="X7720" s="4" t="str">
        <f t="shared" si="1461"/>
        <v/>
      </c>
      <c r="Y7720" s="4" t="str">
        <f t="shared" si="1462"/>
        <v/>
      </c>
      <c r="Z7720" s="4" t="str">
        <f t="shared" si="1463"/>
        <v/>
      </c>
      <c r="AA7720" s="4" t="str">
        <f>IF($V7720="","",IF(Y7720&lt;36,0,IF(AND(36&lt;=Y7720,Y7720&lt;71),VLOOKUP($W7720,日射量と図３!$E$6:$F$34,2,TRUE),IF(AND(71&lt;=Y7720,Y7720&lt;107),VLOOKUP($W7720,日射量と図３!$E$6:$G$34,3,TRUE),IF(AND(107&lt;=Y7720,Y7720&lt;143),VLOOKUP($W7720,日射量と図３!$E$6:$H$34,4,TRUE),VLOOKUP($W7720,日射量と図３!$E$6:$I$34,5,TRUE))))))</f>
        <v/>
      </c>
      <c r="AB7720" s="4" t="str">
        <f>IF($V7720="","",IF(Z7720&lt;36,0,IF(AND(36&lt;=Z7720,Z7720&lt;71),VLOOKUP($W7720,日射量と図３!$E$6:$F$34,2,TRUE),IF(AND(71&lt;=Z7720,Z7720&lt;107),VLOOKUP($W7720,日射量と図３!$E$6:$G$34,3,TRUE),IF(AND(107&lt;=Z7720,Z7720&lt;143),VLOOKUP($W7720,日射量と図３!$E$6:$H$34,4,TRUE),VLOOKUP($W7720,日射量と図３!$E$6:$I$34,5,TRUE))))))</f>
        <v/>
      </c>
      <c r="AC7720" s="382" t="str">
        <f t="shared" si="1455"/>
        <v/>
      </c>
      <c r="AD7720" s="382" t="str">
        <f t="shared" si="1456"/>
        <v/>
      </c>
    </row>
    <row r="7721" spans="11:30" ht="13.5" customHeight="1">
      <c r="K7721" s="4">
        <f t="shared" si="1452"/>
        <v>4</v>
      </c>
      <c r="L7721" s="34">
        <v>43573</v>
      </c>
      <c r="M7721" s="4">
        <v>322</v>
      </c>
      <c r="N7721" s="4">
        <v>14</v>
      </c>
      <c r="O7721" s="31">
        <v>0.54166666666666663</v>
      </c>
      <c r="P7721" s="35">
        <v>20.369999999999997</v>
      </c>
      <c r="Q7721" s="36">
        <f t="shared" si="1453"/>
        <v>12</v>
      </c>
      <c r="R7721" s="4">
        <f t="shared" si="1454"/>
        <v>0</v>
      </c>
      <c r="S7721" s="31">
        <f t="shared" si="1457"/>
        <v>0.23586805555555557</v>
      </c>
      <c r="T7721" s="31">
        <f t="shared" si="1458"/>
        <v>0.75912037037037028</v>
      </c>
      <c r="U7721" s="4">
        <f t="shared" si="1459"/>
        <v>0</v>
      </c>
      <c r="V7721" s="4" t="str">
        <f t="shared" si="1460"/>
        <v/>
      </c>
      <c r="W7721" s="18" t="str">
        <f>IF(V7721="","",VLOOKUP(L7721,日射量と図３!$A$4:$C$368,3,TRUE)*238.85/100)</f>
        <v/>
      </c>
      <c r="X7721" s="4" t="str">
        <f t="shared" si="1461"/>
        <v/>
      </c>
      <c r="Y7721" s="4" t="str">
        <f t="shared" si="1462"/>
        <v/>
      </c>
      <c r="Z7721" s="4" t="str">
        <f t="shared" si="1463"/>
        <v/>
      </c>
      <c r="AA7721" s="4" t="str">
        <f>IF($V7721="","",IF(Y7721&lt;36,0,IF(AND(36&lt;=Y7721,Y7721&lt;71),VLOOKUP($W7721,日射量と図３!$E$6:$F$34,2,TRUE),IF(AND(71&lt;=Y7721,Y7721&lt;107),VLOOKUP($W7721,日射量と図３!$E$6:$G$34,3,TRUE),IF(AND(107&lt;=Y7721,Y7721&lt;143),VLOOKUP($W7721,日射量と図３!$E$6:$H$34,4,TRUE),VLOOKUP($W7721,日射量と図３!$E$6:$I$34,5,TRUE))))))</f>
        <v/>
      </c>
      <c r="AB7721" s="4" t="str">
        <f>IF($V7721="","",IF(Z7721&lt;36,0,IF(AND(36&lt;=Z7721,Z7721&lt;71),VLOOKUP($W7721,日射量と図３!$E$6:$F$34,2,TRUE),IF(AND(71&lt;=Z7721,Z7721&lt;107),VLOOKUP($W7721,日射量と図３!$E$6:$G$34,3,TRUE),IF(AND(107&lt;=Z7721,Z7721&lt;143),VLOOKUP($W7721,日射量と図３!$E$6:$H$34,4,TRUE),VLOOKUP($W7721,日射量と図３!$E$6:$I$34,5,TRUE))))))</f>
        <v/>
      </c>
      <c r="AC7721" s="382" t="str">
        <f t="shared" si="1455"/>
        <v/>
      </c>
      <c r="AD7721" s="382" t="str">
        <f t="shared" si="1456"/>
        <v/>
      </c>
    </row>
    <row r="7722" spans="11:30" ht="13.5" customHeight="1">
      <c r="K7722" s="4">
        <f t="shared" si="1452"/>
        <v>4</v>
      </c>
      <c r="L7722" s="34">
        <v>43573</v>
      </c>
      <c r="M7722" s="4">
        <v>322</v>
      </c>
      <c r="N7722" s="4">
        <v>15</v>
      </c>
      <c r="O7722" s="31">
        <v>0.58333333333333337</v>
      </c>
      <c r="P7722" s="35">
        <v>20.509999999999998</v>
      </c>
      <c r="Q7722" s="36">
        <f t="shared" si="1453"/>
        <v>12</v>
      </c>
      <c r="R7722" s="4">
        <f t="shared" si="1454"/>
        <v>0</v>
      </c>
      <c r="S7722" s="31">
        <f t="shared" si="1457"/>
        <v>0.23586805555555557</v>
      </c>
      <c r="T7722" s="31">
        <f t="shared" si="1458"/>
        <v>0.75912037037037028</v>
      </c>
      <c r="U7722" s="4">
        <f t="shared" si="1459"/>
        <v>0</v>
      </c>
      <c r="V7722" s="4" t="str">
        <f t="shared" si="1460"/>
        <v/>
      </c>
      <c r="W7722" s="18" t="str">
        <f>IF(V7722="","",VLOOKUP(L7722,日射量と図３!$A$4:$C$368,3,TRUE)*238.85/100)</f>
        <v/>
      </c>
      <c r="X7722" s="4" t="str">
        <f t="shared" si="1461"/>
        <v/>
      </c>
      <c r="Y7722" s="4" t="str">
        <f t="shared" si="1462"/>
        <v/>
      </c>
      <c r="Z7722" s="4" t="str">
        <f t="shared" si="1463"/>
        <v/>
      </c>
      <c r="AA7722" s="4" t="str">
        <f>IF($V7722="","",IF(Y7722&lt;36,0,IF(AND(36&lt;=Y7722,Y7722&lt;71),VLOOKUP($W7722,日射量と図３!$E$6:$F$34,2,TRUE),IF(AND(71&lt;=Y7722,Y7722&lt;107),VLOOKUP($W7722,日射量と図３!$E$6:$G$34,3,TRUE),IF(AND(107&lt;=Y7722,Y7722&lt;143),VLOOKUP($W7722,日射量と図３!$E$6:$H$34,4,TRUE),VLOOKUP($W7722,日射量と図３!$E$6:$I$34,5,TRUE))))))</f>
        <v/>
      </c>
      <c r="AB7722" s="4" t="str">
        <f>IF($V7722="","",IF(Z7722&lt;36,0,IF(AND(36&lt;=Z7722,Z7722&lt;71),VLOOKUP($W7722,日射量と図３!$E$6:$F$34,2,TRUE),IF(AND(71&lt;=Z7722,Z7722&lt;107),VLOOKUP($W7722,日射量と図３!$E$6:$G$34,3,TRUE),IF(AND(107&lt;=Z7722,Z7722&lt;143),VLOOKUP($W7722,日射量と図３!$E$6:$H$34,4,TRUE),VLOOKUP($W7722,日射量と図３!$E$6:$I$34,5,TRUE))))))</f>
        <v/>
      </c>
      <c r="AC7722" s="382" t="str">
        <f t="shared" si="1455"/>
        <v/>
      </c>
      <c r="AD7722" s="382" t="str">
        <f t="shared" si="1456"/>
        <v/>
      </c>
    </row>
    <row r="7723" spans="11:30" ht="13.5" customHeight="1">
      <c r="K7723" s="4">
        <f t="shared" si="1452"/>
        <v>4</v>
      </c>
      <c r="L7723" s="34">
        <v>43573</v>
      </c>
      <c r="M7723" s="4">
        <v>322</v>
      </c>
      <c r="N7723" s="4">
        <v>16</v>
      </c>
      <c r="O7723" s="31">
        <v>0.625</v>
      </c>
      <c r="P7723" s="35">
        <v>20.63</v>
      </c>
      <c r="Q7723" s="36">
        <f t="shared" si="1453"/>
        <v>16</v>
      </c>
      <c r="R7723" s="4">
        <f t="shared" si="1454"/>
        <v>0</v>
      </c>
      <c r="S7723" s="31">
        <f t="shared" si="1457"/>
        <v>0.23586805555555557</v>
      </c>
      <c r="T7723" s="31">
        <f t="shared" si="1458"/>
        <v>0.75912037037037028</v>
      </c>
      <c r="U7723" s="4">
        <f t="shared" si="1459"/>
        <v>0</v>
      </c>
      <c r="V7723" s="4" t="str">
        <f t="shared" si="1460"/>
        <v/>
      </c>
      <c r="W7723" s="18" t="str">
        <f>IF(V7723="","",VLOOKUP(L7723,日射量と図３!$A$4:$C$368,3,TRUE)*238.85/100)</f>
        <v/>
      </c>
      <c r="X7723" s="4" t="str">
        <f t="shared" si="1461"/>
        <v/>
      </c>
      <c r="Y7723" s="4" t="str">
        <f t="shared" si="1462"/>
        <v/>
      </c>
      <c r="Z7723" s="4" t="str">
        <f t="shared" si="1463"/>
        <v/>
      </c>
      <c r="AA7723" s="4" t="str">
        <f>IF($V7723="","",IF(Y7723&lt;36,0,IF(AND(36&lt;=Y7723,Y7723&lt;71),VLOOKUP($W7723,日射量と図３!$E$6:$F$34,2,TRUE),IF(AND(71&lt;=Y7723,Y7723&lt;107),VLOOKUP($W7723,日射量と図３!$E$6:$G$34,3,TRUE),IF(AND(107&lt;=Y7723,Y7723&lt;143),VLOOKUP($W7723,日射量と図３!$E$6:$H$34,4,TRUE),VLOOKUP($W7723,日射量と図３!$E$6:$I$34,5,TRUE))))))</f>
        <v/>
      </c>
      <c r="AB7723" s="4" t="str">
        <f>IF($V7723="","",IF(Z7723&lt;36,0,IF(AND(36&lt;=Z7723,Z7723&lt;71),VLOOKUP($W7723,日射量と図３!$E$6:$F$34,2,TRUE),IF(AND(71&lt;=Z7723,Z7723&lt;107),VLOOKUP($W7723,日射量と図３!$E$6:$G$34,3,TRUE),IF(AND(107&lt;=Z7723,Z7723&lt;143),VLOOKUP($W7723,日射量と図３!$E$6:$H$34,4,TRUE),VLOOKUP($W7723,日射量と図３!$E$6:$I$34,5,TRUE))))))</f>
        <v/>
      </c>
      <c r="AC7723" s="382" t="str">
        <f t="shared" si="1455"/>
        <v/>
      </c>
      <c r="AD7723" s="382" t="str">
        <f t="shared" si="1456"/>
        <v/>
      </c>
    </row>
    <row r="7724" spans="11:30" ht="13.5" customHeight="1">
      <c r="K7724" s="4">
        <f t="shared" si="1452"/>
        <v>4</v>
      </c>
      <c r="L7724" s="34">
        <v>43573</v>
      </c>
      <c r="M7724" s="4">
        <v>322</v>
      </c>
      <c r="N7724" s="4">
        <v>17</v>
      </c>
      <c r="O7724" s="31">
        <v>0.66666666666666663</v>
      </c>
      <c r="P7724" s="35">
        <v>20.169999999999998</v>
      </c>
      <c r="Q7724" s="36">
        <f t="shared" si="1453"/>
        <v>16</v>
      </c>
      <c r="R7724" s="4">
        <f t="shared" si="1454"/>
        <v>0</v>
      </c>
      <c r="S7724" s="31">
        <f t="shared" si="1457"/>
        <v>0.23586805555555557</v>
      </c>
      <c r="T7724" s="31">
        <f t="shared" si="1458"/>
        <v>0.75912037037037028</v>
      </c>
      <c r="U7724" s="4">
        <f t="shared" si="1459"/>
        <v>0</v>
      </c>
      <c r="V7724" s="4" t="str">
        <f t="shared" si="1460"/>
        <v/>
      </c>
      <c r="W7724" s="18" t="str">
        <f>IF(V7724="","",VLOOKUP(L7724,日射量と図３!$A$4:$C$368,3,TRUE)*238.85/100)</f>
        <v/>
      </c>
      <c r="X7724" s="4" t="str">
        <f t="shared" si="1461"/>
        <v/>
      </c>
      <c r="Y7724" s="4" t="str">
        <f t="shared" si="1462"/>
        <v/>
      </c>
      <c r="Z7724" s="4" t="str">
        <f t="shared" si="1463"/>
        <v/>
      </c>
      <c r="AA7724" s="4" t="str">
        <f>IF($V7724="","",IF(Y7724&lt;36,0,IF(AND(36&lt;=Y7724,Y7724&lt;71),VLOOKUP($W7724,日射量と図３!$E$6:$F$34,2,TRUE),IF(AND(71&lt;=Y7724,Y7724&lt;107),VLOOKUP($W7724,日射量と図３!$E$6:$G$34,3,TRUE),IF(AND(107&lt;=Y7724,Y7724&lt;143),VLOOKUP($W7724,日射量と図３!$E$6:$H$34,4,TRUE),VLOOKUP($W7724,日射量と図３!$E$6:$I$34,5,TRUE))))))</f>
        <v/>
      </c>
      <c r="AB7724" s="4" t="str">
        <f>IF($V7724="","",IF(Z7724&lt;36,0,IF(AND(36&lt;=Z7724,Z7724&lt;71),VLOOKUP($W7724,日射量と図３!$E$6:$F$34,2,TRUE),IF(AND(71&lt;=Z7724,Z7724&lt;107),VLOOKUP($W7724,日射量と図３!$E$6:$G$34,3,TRUE),IF(AND(107&lt;=Z7724,Z7724&lt;143),VLOOKUP($W7724,日射量と図３!$E$6:$H$34,4,TRUE),VLOOKUP($W7724,日射量と図３!$E$6:$I$34,5,TRUE))))))</f>
        <v/>
      </c>
      <c r="AC7724" s="382" t="str">
        <f t="shared" si="1455"/>
        <v/>
      </c>
      <c r="AD7724" s="382" t="str">
        <f t="shared" si="1456"/>
        <v/>
      </c>
    </row>
    <row r="7725" spans="11:30" ht="13.5" customHeight="1">
      <c r="K7725" s="4">
        <f t="shared" si="1452"/>
        <v>4</v>
      </c>
      <c r="L7725" s="34">
        <v>43573</v>
      </c>
      <c r="M7725" s="4">
        <v>322</v>
      </c>
      <c r="N7725" s="4">
        <v>18</v>
      </c>
      <c r="O7725" s="31">
        <v>0.70833333333333337</v>
      </c>
      <c r="P7725" s="35">
        <v>19.080000000000002</v>
      </c>
      <c r="Q7725" s="36">
        <f t="shared" si="1453"/>
        <v>16</v>
      </c>
      <c r="R7725" s="4">
        <f t="shared" si="1454"/>
        <v>0</v>
      </c>
      <c r="S7725" s="31">
        <f t="shared" si="1457"/>
        <v>0.23586805555555557</v>
      </c>
      <c r="T7725" s="31">
        <f t="shared" si="1458"/>
        <v>0.75912037037037028</v>
      </c>
      <c r="U7725" s="4">
        <f t="shared" si="1459"/>
        <v>0</v>
      </c>
      <c r="V7725" s="4" t="str">
        <f t="shared" si="1460"/>
        <v/>
      </c>
      <c r="W7725" s="18" t="str">
        <f>IF(V7725="","",VLOOKUP(L7725,日射量と図３!$A$4:$C$368,3,TRUE)*238.85/100)</f>
        <v/>
      </c>
      <c r="X7725" s="4" t="str">
        <f t="shared" si="1461"/>
        <v/>
      </c>
      <c r="Y7725" s="4" t="str">
        <f t="shared" si="1462"/>
        <v/>
      </c>
      <c r="Z7725" s="4" t="str">
        <f t="shared" si="1463"/>
        <v/>
      </c>
      <c r="AA7725" s="4" t="str">
        <f>IF($V7725="","",IF(Y7725&lt;36,0,IF(AND(36&lt;=Y7725,Y7725&lt;71),VLOOKUP($W7725,日射量と図３!$E$6:$F$34,2,TRUE),IF(AND(71&lt;=Y7725,Y7725&lt;107),VLOOKUP($W7725,日射量と図３!$E$6:$G$34,3,TRUE),IF(AND(107&lt;=Y7725,Y7725&lt;143),VLOOKUP($W7725,日射量と図３!$E$6:$H$34,4,TRUE),VLOOKUP($W7725,日射量と図３!$E$6:$I$34,5,TRUE))))))</f>
        <v/>
      </c>
      <c r="AB7725" s="4" t="str">
        <f>IF($V7725="","",IF(Z7725&lt;36,0,IF(AND(36&lt;=Z7725,Z7725&lt;71),VLOOKUP($W7725,日射量と図３!$E$6:$F$34,2,TRUE),IF(AND(71&lt;=Z7725,Z7725&lt;107),VLOOKUP($W7725,日射量と図３!$E$6:$G$34,3,TRUE),IF(AND(107&lt;=Z7725,Z7725&lt;143),VLOOKUP($W7725,日射量と図３!$E$6:$H$34,4,TRUE),VLOOKUP($W7725,日射量と図３!$E$6:$I$34,5,TRUE))))))</f>
        <v/>
      </c>
      <c r="AC7725" s="382" t="str">
        <f t="shared" si="1455"/>
        <v/>
      </c>
      <c r="AD7725" s="382" t="str">
        <f t="shared" si="1456"/>
        <v/>
      </c>
    </row>
    <row r="7726" spans="11:30" ht="13.5" customHeight="1">
      <c r="K7726" s="4">
        <f t="shared" si="1452"/>
        <v>4</v>
      </c>
      <c r="L7726" s="34">
        <v>43573</v>
      </c>
      <c r="M7726" s="4">
        <v>322</v>
      </c>
      <c r="N7726" s="4">
        <v>19</v>
      </c>
      <c r="O7726" s="31">
        <v>0.75</v>
      </c>
      <c r="P7726" s="35">
        <v>17.709999999999997</v>
      </c>
      <c r="Q7726" s="36">
        <f t="shared" si="1453"/>
        <v>16</v>
      </c>
      <c r="R7726" s="4">
        <f t="shared" si="1454"/>
        <v>0</v>
      </c>
      <c r="S7726" s="31">
        <f t="shared" si="1457"/>
        <v>0.23586805555555557</v>
      </c>
      <c r="T7726" s="31">
        <f t="shared" si="1458"/>
        <v>0.75912037037037028</v>
      </c>
      <c r="U7726" s="4">
        <f t="shared" si="1459"/>
        <v>0</v>
      </c>
      <c r="V7726" s="4" t="str">
        <f t="shared" si="1460"/>
        <v/>
      </c>
      <c r="W7726" s="18" t="str">
        <f>IF(V7726="","",VLOOKUP(L7726,日射量と図３!$A$4:$C$368,3,TRUE)*238.85/100)</f>
        <v/>
      </c>
      <c r="X7726" s="4" t="str">
        <f t="shared" si="1461"/>
        <v/>
      </c>
      <c r="Y7726" s="4" t="str">
        <f t="shared" si="1462"/>
        <v/>
      </c>
      <c r="Z7726" s="4" t="str">
        <f t="shared" si="1463"/>
        <v/>
      </c>
      <c r="AA7726" s="4" t="str">
        <f>IF($V7726="","",IF(Y7726&lt;36,0,IF(AND(36&lt;=Y7726,Y7726&lt;71),VLOOKUP($W7726,日射量と図３!$E$6:$F$34,2,TRUE),IF(AND(71&lt;=Y7726,Y7726&lt;107),VLOOKUP($W7726,日射量と図３!$E$6:$G$34,3,TRUE),IF(AND(107&lt;=Y7726,Y7726&lt;143),VLOOKUP($W7726,日射量と図３!$E$6:$H$34,4,TRUE),VLOOKUP($W7726,日射量と図３!$E$6:$I$34,5,TRUE))))))</f>
        <v/>
      </c>
      <c r="AB7726" s="4" t="str">
        <f>IF($V7726="","",IF(Z7726&lt;36,0,IF(AND(36&lt;=Z7726,Z7726&lt;71),VLOOKUP($W7726,日射量と図３!$E$6:$F$34,2,TRUE),IF(AND(71&lt;=Z7726,Z7726&lt;107),VLOOKUP($W7726,日射量と図３!$E$6:$G$34,3,TRUE),IF(AND(107&lt;=Z7726,Z7726&lt;143),VLOOKUP($W7726,日射量と図３!$E$6:$H$34,4,TRUE),VLOOKUP($W7726,日射量と図３!$E$6:$I$34,5,TRUE))))))</f>
        <v/>
      </c>
      <c r="AC7726" s="382" t="str">
        <f t="shared" si="1455"/>
        <v/>
      </c>
      <c r="AD7726" s="382" t="str">
        <f t="shared" si="1456"/>
        <v/>
      </c>
    </row>
    <row r="7727" spans="11:30" ht="13.5" customHeight="1">
      <c r="K7727" s="4">
        <f t="shared" si="1452"/>
        <v>4</v>
      </c>
      <c r="L7727" s="34">
        <v>43573</v>
      </c>
      <c r="M7727" s="4">
        <v>322</v>
      </c>
      <c r="N7727" s="4">
        <v>20</v>
      </c>
      <c r="O7727" s="31">
        <v>0.79166666666666663</v>
      </c>
      <c r="P7727" s="35">
        <v>16.66</v>
      </c>
      <c r="Q7727" s="36">
        <f t="shared" si="1453"/>
        <v>16</v>
      </c>
      <c r="R7727" s="4">
        <f t="shared" si="1454"/>
        <v>0</v>
      </c>
      <c r="S7727" s="31">
        <f t="shared" si="1457"/>
        <v>0.23586805555555557</v>
      </c>
      <c r="T7727" s="31">
        <f t="shared" si="1458"/>
        <v>0.75912037037037028</v>
      </c>
      <c r="U7727" s="4">
        <f t="shared" si="1459"/>
        <v>0</v>
      </c>
      <c r="V7727" s="4" t="str">
        <f t="shared" si="1460"/>
        <v/>
      </c>
      <c r="W7727" s="18" t="str">
        <f>IF(V7727="","",VLOOKUP(L7727,日射量と図３!$A$4:$C$368,3,TRUE)*238.85/100)</f>
        <v/>
      </c>
      <c r="X7727" s="4" t="str">
        <f t="shared" si="1461"/>
        <v/>
      </c>
      <c r="Y7727" s="4" t="str">
        <f t="shared" si="1462"/>
        <v/>
      </c>
      <c r="Z7727" s="4" t="str">
        <f t="shared" si="1463"/>
        <v/>
      </c>
      <c r="AA7727" s="4" t="str">
        <f>IF($V7727="","",IF(Y7727&lt;36,0,IF(AND(36&lt;=Y7727,Y7727&lt;71),VLOOKUP($W7727,日射量と図３!$E$6:$F$34,2,TRUE),IF(AND(71&lt;=Y7727,Y7727&lt;107),VLOOKUP($W7727,日射量と図３!$E$6:$G$34,3,TRUE),IF(AND(107&lt;=Y7727,Y7727&lt;143),VLOOKUP($W7727,日射量と図３!$E$6:$H$34,4,TRUE),VLOOKUP($W7727,日射量と図３!$E$6:$I$34,5,TRUE))))))</f>
        <v/>
      </c>
      <c r="AB7727" s="4" t="str">
        <f>IF($V7727="","",IF(Z7727&lt;36,0,IF(AND(36&lt;=Z7727,Z7727&lt;71),VLOOKUP($W7727,日射量と図３!$E$6:$F$34,2,TRUE),IF(AND(71&lt;=Z7727,Z7727&lt;107),VLOOKUP($W7727,日射量と図３!$E$6:$G$34,3,TRUE),IF(AND(107&lt;=Z7727,Z7727&lt;143),VLOOKUP($W7727,日射量と図３!$E$6:$H$34,4,TRUE),VLOOKUP($W7727,日射量と図３!$E$6:$I$34,5,TRUE))))))</f>
        <v/>
      </c>
      <c r="AC7727" s="382" t="str">
        <f t="shared" si="1455"/>
        <v/>
      </c>
      <c r="AD7727" s="382" t="str">
        <f t="shared" si="1456"/>
        <v/>
      </c>
    </row>
    <row r="7728" spans="11:30" ht="13.5" customHeight="1">
      <c r="K7728" s="4">
        <f t="shared" si="1452"/>
        <v>4</v>
      </c>
      <c r="L7728" s="34">
        <v>43573</v>
      </c>
      <c r="M7728" s="4">
        <v>322</v>
      </c>
      <c r="N7728" s="4">
        <v>21</v>
      </c>
      <c r="O7728" s="31">
        <v>0.83333333333333337</v>
      </c>
      <c r="P7728" s="35">
        <v>15.860000000000003</v>
      </c>
      <c r="Q7728" s="36">
        <f t="shared" si="1453"/>
        <v>16</v>
      </c>
      <c r="R7728" s="4">
        <f t="shared" si="1454"/>
        <v>0.13999999999999702</v>
      </c>
      <c r="S7728" s="31">
        <f t="shared" si="1457"/>
        <v>0.23586805555555557</v>
      </c>
      <c r="T7728" s="31">
        <f t="shared" si="1458"/>
        <v>0.75912037037037028</v>
      </c>
      <c r="U7728" s="4">
        <f t="shared" si="1459"/>
        <v>0</v>
      </c>
      <c r="V7728" s="4" t="str">
        <f t="shared" si="1460"/>
        <v/>
      </c>
      <c r="W7728" s="18" t="str">
        <f>IF(V7728="","",VLOOKUP(L7728,日射量と図３!$A$4:$C$368,3,TRUE)*238.85/100)</f>
        <v/>
      </c>
      <c r="X7728" s="4" t="str">
        <f t="shared" si="1461"/>
        <v/>
      </c>
      <c r="Y7728" s="4" t="str">
        <f t="shared" si="1462"/>
        <v/>
      </c>
      <c r="Z7728" s="4" t="str">
        <f t="shared" si="1463"/>
        <v/>
      </c>
      <c r="AA7728" s="4" t="str">
        <f>IF($V7728="","",IF(Y7728&lt;36,0,IF(AND(36&lt;=Y7728,Y7728&lt;71),VLOOKUP($W7728,日射量と図３!$E$6:$F$34,2,TRUE),IF(AND(71&lt;=Y7728,Y7728&lt;107),VLOOKUP($W7728,日射量と図３!$E$6:$G$34,3,TRUE),IF(AND(107&lt;=Y7728,Y7728&lt;143),VLOOKUP($W7728,日射量と図３!$E$6:$H$34,4,TRUE),VLOOKUP($W7728,日射量と図３!$E$6:$I$34,5,TRUE))))))</f>
        <v/>
      </c>
      <c r="AB7728" s="4" t="str">
        <f>IF($V7728="","",IF(Z7728&lt;36,0,IF(AND(36&lt;=Z7728,Z7728&lt;71),VLOOKUP($W7728,日射量と図３!$E$6:$F$34,2,TRUE),IF(AND(71&lt;=Z7728,Z7728&lt;107),VLOOKUP($W7728,日射量と図３!$E$6:$G$34,3,TRUE),IF(AND(107&lt;=Z7728,Z7728&lt;143),VLOOKUP($W7728,日射量と図３!$E$6:$H$34,4,TRUE),VLOOKUP($W7728,日射量と図３!$E$6:$I$34,5,TRUE))))))</f>
        <v/>
      </c>
      <c r="AC7728" s="382" t="str">
        <f t="shared" si="1455"/>
        <v/>
      </c>
      <c r="AD7728" s="382" t="str">
        <f t="shared" si="1456"/>
        <v/>
      </c>
    </row>
    <row r="7729" spans="11:30" ht="13.5" customHeight="1">
      <c r="K7729" s="4">
        <f t="shared" si="1452"/>
        <v>4</v>
      </c>
      <c r="L7729" s="34">
        <v>43573</v>
      </c>
      <c r="M7729" s="4">
        <v>322</v>
      </c>
      <c r="N7729" s="4">
        <v>22</v>
      </c>
      <c r="O7729" s="31">
        <v>0.875</v>
      </c>
      <c r="P7729" s="35">
        <v>15.199999999999998</v>
      </c>
      <c r="Q7729" s="36">
        <f t="shared" si="1453"/>
        <v>16</v>
      </c>
      <c r="R7729" s="4">
        <f t="shared" si="1454"/>
        <v>0.80000000000000249</v>
      </c>
      <c r="S7729" s="31">
        <f t="shared" si="1457"/>
        <v>0.23586805555555557</v>
      </c>
      <c r="T7729" s="31">
        <f t="shared" si="1458"/>
        <v>0.75912037037037028</v>
      </c>
      <c r="U7729" s="4">
        <f t="shared" si="1459"/>
        <v>0</v>
      </c>
      <c r="V7729" s="4" t="str">
        <f t="shared" si="1460"/>
        <v/>
      </c>
      <c r="W7729" s="18" t="str">
        <f>IF(V7729="","",VLOOKUP(L7729,日射量と図３!$A$4:$C$368,3,TRUE)*238.85/100)</f>
        <v/>
      </c>
      <c r="X7729" s="4" t="str">
        <f t="shared" si="1461"/>
        <v/>
      </c>
      <c r="Y7729" s="4" t="str">
        <f t="shared" si="1462"/>
        <v/>
      </c>
      <c r="Z7729" s="4" t="str">
        <f t="shared" si="1463"/>
        <v/>
      </c>
      <c r="AA7729" s="4" t="str">
        <f>IF($V7729="","",IF(Y7729&lt;36,0,IF(AND(36&lt;=Y7729,Y7729&lt;71),VLOOKUP($W7729,日射量と図３!$E$6:$F$34,2,TRUE),IF(AND(71&lt;=Y7729,Y7729&lt;107),VLOOKUP($W7729,日射量と図３!$E$6:$G$34,3,TRUE),IF(AND(107&lt;=Y7729,Y7729&lt;143),VLOOKUP($W7729,日射量と図３!$E$6:$H$34,4,TRUE),VLOOKUP($W7729,日射量と図３!$E$6:$I$34,5,TRUE))))))</f>
        <v/>
      </c>
      <c r="AB7729" s="4" t="str">
        <f>IF($V7729="","",IF(Z7729&lt;36,0,IF(AND(36&lt;=Z7729,Z7729&lt;71),VLOOKUP($W7729,日射量と図３!$E$6:$F$34,2,TRUE),IF(AND(71&lt;=Z7729,Z7729&lt;107),VLOOKUP($W7729,日射量と図３!$E$6:$G$34,3,TRUE),IF(AND(107&lt;=Z7729,Z7729&lt;143),VLOOKUP($W7729,日射量と図３!$E$6:$H$34,4,TRUE),VLOOKUP($W7729,日射量と図３!$E$6:$I$34,5,TRUE))))))</f>
        <v/>
      </c>
      <c r="AC7729" s="382" t="str">
        <f t="shared" si="1455"/>
        <v/>
      </c>
      <c r="AD7729" s="382" t="str">
        <f t="shared" si="1456"/>
        <v/>
      </c>
    </row>
    <row r="7730" spans="11:30" ht="13.5" customHeight="1">
      <c r="K7730" s="4">
        <f t="shared" si="1452"/>
        <v>4</v>
      </c>
      <c r="L7730" s="34">
        <v>43573</v>
      </c>
      <c r="M7730" s="4">
        <v>322</v>
      </c>
      <c r="N7730" s="4">
        <v>23</v>
      </c>
      <c r="O7730" s="31">
        <v>0.91666666666666663</v>
      </c>
      <c r="P7730" s="35">
        <v>14.48</v>
      </c>
      <c r="Q7730" s="36">
        <f t="shared" si="1453"/>
        <v>13</v>
      </c>
      <c r="R7730" s="4">
        <f t="shared" si="1454"/>
        <v>0</v>
      </c>
      <c r="S7730" s="31">
        <f t="shared" si="1457"/>
        <v>0.23586805555555557</v>
      </c>
      <c r="T7730" s="31">
        <f t="shared" si="1458"/>
        <v>0.75912037037037028</v>
      </c>
      <c r="U7730" s="4">
        <f t="shared" si="1459"/>
        <v>0</v>
      </c>
      <c r="V7730" s="4" t="str">
        <f t="shared" si="1460"/>
        <v/>
      </c>
      <c r="W7730" s="18" t="str">
        <f>IF(V7730="","",VLOOKUP(L7730,日射量と図３!$A$4:$C$368,3,TRUE)*238.85/100)</f>
        <v/>
      </c>
      <c r="X7730" s="4" t="str">
        <f t="shared" si="1461"/>
        <v/>
      </c>
      <c r="Y7730" s="4" t="str">
        <f t="shared" si="1462"/>
        <v/>
      </c>
      <c r="Z7730" s="4" t="str">
        <f t="shared" si="1463"/>
        <v/>
      </c>
      <c r="AA7730" s="4" t="str">
        <f>IF($V7730="","",IF(Y7730&lt;36,0,IF(AND(36&lt;=Y7730,Y7730&lt;71),VLOOKUP($W7730,日射量と図３!$E$6:$F$34,2,TRUE),IF(AND(71&lt;=Y7730,Y7730&lt;107),VLOOKUP($W7730,日射量と図３!$E$6:$G$34,3,TRUE),IF(AND(107&lt;=Y7730,Y7730&lt;143),VLOOKUP($W7730,日射量と図３!$E$6:$H$34,4,TRUE),VLOOKUP($W7730,日射量と図３!$E$6:$I$34,5,TRUE))))))</f>
        <v/>
      </c>
      <c r="AB7730" s="4" t="str">
        <f>IF($V7730="","",IF(Z7730&lt;36,0,IF(AND(36&lt;=Z7730,Z7730&lt;71),VLOOKUP($W7730,日射量と図３!$E$6:$F$34,2,TRUE),IF(AND(71&lt;=Z7730,Z7730&lt;107),VLOOKUP($W7730,日射量と図３!$E$6:$G$34,3,TRUE),IF(AND(107&lt;=Z7730,Z7730&lt;143),VLOOKUP($W7730,日射量と図３!$E$6:$H$34,4,TRUE),VLOOKUP($W7730,日射量と図３!$E$6:$I$34,5,TRUE))))))</f>
        <v/>
      </c>
      <c r="AC7730" s="382" t="str">
        <f t="shared" si="1455"/>
        <v/>
      </c>
      <c r="AD7730" s="382" t="str">
        <f t="shared" si="1456"/>
        <v/>
      </c>
    </row>
    <row r="7731" spans="11:30" ht="13.5" customHeight="1">
      <c r="K7731" s="4">
        <f t="shared" si="1452"/>
        <v>4</v>
      </c>
      <c r="L7731" s="34">
        <v>43573</v>
      </c>
      <c r="M7731" s="4">
        <v>322</v>
      </c>
      <c r="N7731" s="4">
        <v>24</v>
      </c>
      <c r="O7731" s="31">
        <v>0.95833333333333337</v>
      </c>
      <c r="P7731" s="35">
        <v>14.030000000000001</v>
      </c>
      <c r="Q7731" s="36">
        <f t="shared" si="1453"/>
        <v>13</v>
      </c>
      <c r="R7731" s="4">
        <f t="shared" si="1454"/>
        <v>0</v>
      </c>
      <c r="S7731" s="31">
        <f t="shared" si="1457"/>
        <v>0.23586805555555557</v>
      </c>
      <c r="T7731" s="31">
        <f t="shared" si="1458"/>
        <v>0.75912037037037028</v>
      </c>
      <c r="U7731" s="4">
        <f t="shared" si="1459"/>
        <v>0</v>
      </c>
      <c r="V7731" s="4" t="str">
        <f t="shared" si="1460"/>
        <v/>
      </c>
      <c r="W7731" s="18" t="str">
        <f>IF(V7731="","",VLOOKUP(L7731,日射量と図３!$A$4:$C$368,3,TRUE)*238.85/100)</f>
        <v/>
      </c>
      <c r="X7731" s="4" t="str">
        <f t="shared" si="1461"/>
        <v/>
      </c>
      <c r="Y7731" s="4" t="str">
        <f t="shared" si="1462"/>
        <v/>
      </c>
      <c r="Z7731" s="4" t="str">
        <f t="shared" si="1463"/>
        <v/>
      </c>
      <c r="AA7731" s="4" t="str">
        <f>IF($V7731="","",IF(Y7731&lt;36,0,IF(AND(36&lt;=Y7731,Y7731&lt;71),VLOOKUP($W7731,日射量と図３!$E$6:$F$34,2,TRUE),IF(AND(71&lt;=Y7731,Y7731&lt;107),VLOOKUP($W7731,日射量と図３!$E$6:$G$34,3,TRUE),IF(AND(107&lt;=Y7731,Y7731&lt;143),VLOOKUP($W7731,日射量と図３!$E$6:$H$34,4,TRUE),VLOOKUP($W7731,日射量と図３!$E$6:$I$34,5,TRUE))))))</f>
        <v/>
      </c>
      <c r="AB7731" s="4" t="str">
        <f>IF($V7731="","",IF(Z7731&lt;36,0,IF(AND(36&lt;=Z7731,Z7731&lt;71),VLOOKUP($W7731,日射量と図３!$E$6:$F$34,2,TRUE),IF(AND(71&lt;=Z7731,Z7731&lt;107),VLOOKUP($W7731,日射量と図３!$E$6:$G$34,3,TRUE),IF(AND(107&lt;=Z7731,Z7731&lt;143),VLOOKUP($W7731,日射量と図３!$E$6:$H$34,4,TRUE),VLOOKUP($W7731,日射量と図３!$E$6:$I$34,5,TRUE))))))</f>
        <v/>
      </c>
      <c r="AC7731" s="382" t="str">
        <f t="shared" si="1455"/>
        <v/>
      </c>
      <c r="AD7731" s="382" t="str">
        <f t="shared" si="1456"/>
        <v/>
      </c>
    </row>
    <row r="7732" spans="11:30" ht="13.5" customHeight="1">
      <c r="K7732" s="4">
        <f t="shared" si="1452"/>
        <v>4</v>
      </c>
      <c r="L7732" s="34">
        <v>43574</v>
      </c>
      <c r="M7732" s="4">
        <v>323</v>
      </c>
      <c r="N7732" s="4">
        <v>1</v>
      </c>
      <c r="O7732" s="31">
        <v>0</v>
      </c>
      <c r="P7732" s="35">
        <v>13.49</v>
      </c>
      <c r="Q7732" s="36">
        <f t="shared" si="1453"/>
        <v>13</v>
      </c>
      <c r="R7732" s="4">
        <f t="shared" si="1454"/>
        <v>0</v>
      </c>
      <c r="S7732" s="31">
        <f t="shared" si="1457"/>
        <v>0.23586805555555557</v>
      </c>
      <c r="T7732" s="31">
        <f t="shared" si="1458"/>
        <v>0.75912037037037028</v>
      </c>
      <c r="U7732" s="4">
        <f t="shared" si="1459"/>
        <v>0</v>
      </c>
      <c r="V7732" s="4">
        <f t="shared" si="1460"/>
        <v>3.8599999999999994</v>
      </c>
      <c r="W7732" s="18">
        <f>IF(V7732="","",VLOOKUP(L7732,日射量と図３!$A$4:$C$368,3,TRUE)*238.85/100)</f>
        <v>50.158499999999997</v>
      </c>
      <c r="X7732" s="4">
        <f t="shared" si="1461"/>
        <v>13</v>
      </c>
      <c r="Y7732" s="4">
        <f t="shared" si="1462"/>
        <v>1.8563185384615379</v>
      </c>
      <c r="Z7732" s="4">
        <f t="shared" si="1463"/>
        <v>2.092577261538461</v>
      </c>
      <c r="AA7732" s="4">
        <f>IF($V7732="","",IF(Y7732&lt;36,0,IF(AND(36&lt;=Y7732,Y7732&lt;71),VLOOKUP($W7732,日射量と図３!$E$6:$F$34,2,TRUE),IF(AND(71&lt;=Y7732,Y7732&lt;107),VLOOKUP($W7732,日射量と図３!$E$6:$G$34,3,TRUE),IF(AND(107&lt;=Y7732,Y7732&lt;143),VLOOKUP($W7732,日射量と図３!$E$6:$H$34,4,TRUE),VLOOKUP($W7732,日射量と図３!$E$6:$I$34,5,TRUE))))))</f>
        <v>0</v>
      </c>
      <c r="AB7732" s="4">
        <f>IF($V7732="","",IF(Z7732&lt;36,0,IF(AND(36&lt;=Z7732,Z7732&lt;71),VLOOKUP($W7732,日射量と図３!$E$6:$F$34,2,TRUE),IF(AND(71&lt;=Z7732,Z7732&lt;107),VLOOKUP($W7732,日射量と図３!$E$6:$G$34,3,TRUE),IF(AND(107&lt;=Z7732,Z7732&lt;143),VLOOKUP($W7732,日射量と図３!$E$6:$H$34,4,TRUE),VLOOKUP($W7732,日射量と図３!$E$6:$I$34,5,TRUE))))))</f>
        <v>0</v>
      </c>
      <c r="AC7732" s="382">
        <f t="shared" si="1455"/>
        <v>0</v>
      </c>
      <c r="AD7732" s="382">
        <f t="shared" si="1456"/>
        <v>0</v>
      </c>
    </row>
    <row r="7733" spans="11:30" ht="13.5" customHeight="1">
      <c r="K7733" s="4">
        <f t="shared" si="1452"/>
        <v>4</v>
      </c>
      <c r="L7733" s="34">
        <v>43574</v>
      </c>
      <c r="M7733" s="4">
        <v>323</v>
      </c>
      <c r="N7733" s="4">
        <v>2</v>
      </c>
      <c r="O7733" s="31">
        <v>4.1666666666666664E-2</v>
      </c>
      <c r="P7733" s="35">
        <v>12.91</v>
      </c>
      <c r="Q7733" s="36">
        <f t="shared" si="1453"/>
        <v>13</v>
      </c>
      <c r="R7733" s="4">
        <f t="shared" si="1454"/>
        <v>8.9999999999999858E-2</v>
      </c>
      <c r="S7733" s="31">
        <f t="shared" si="1457"/>
        <v>0.23586805555555557</v>
      </c>
      <c r="T7733" s="31">
        <f t="shared" si="1458"/>
        <v>0.75912037037037028</v>
      </c>
      <c r="U7733" s="4">
        <f t="shared" si="1459"/>
        <v>0</v>
      </c>
      <c r="V7733" s="4" t="str">
        <f t="shared" si="1460"/>
        <v/>
      </c>
      <c r="W7733" s="18" t="str">
        <f>IF(V7733="","",VLOOKUP(L7733,日射量と図３!$A$4:$C$368,3,TRUE)*238.85/100)</f>
        <v/>
      </c>
      <c r="X7733" s="4" t="str">
        <f t="shared" si="1461"/>
        <v/>
      </c>
      <c r="Y7733" s="4" t="str">
        <f t="shared" si="1462"/>
        <v/>
      </c>
      <c r="Z7733" s="4" t="str">
        <f t="shared" si="1463"/>
        <v/>
      </c>
      <c r="AA7733" s="4" t="str">
        <f>IF($V7733="","",IF(Y7733&lt;36,0,IF(AND(36&lt;=Y7733,Y7733&lt;71),VLOOKUP($W7733,日射量と図３!$E$6:$F$34,2,TRUE),IF(AND(71&lt;=Y7733,Y7733&lt;107),VLOOKUP($W7733,日射量と図３!$E$6:$G$34,3,TRUE),IF(AND(107&lt;=Y7733,Y7733&lt;143),VLOOKUP($W7733,日射量と図３!$E$6:$H$34,4,TRUE),VLOOKUP($W7733,日射量と図３!$E$6:$I$34,5,TRUE))))))</f>
        <v/>
      </c>
      <c r="AB7733" s="4" t="str">
        <f>IF($V7733="","",IF(Z7733&lt;36,0,IF(AND(36&lt;=Z7733,Z7733&lt;71),VLOOKUP($W7733,日射量と図３!$E$6:$F$34,2,TRUE),IF(AND(71&lt;=Z7733,Z7733&lt;107),VLOOKUP($W7733,日射量と図３!$E$6:$G$34,3,TRUE),IF(AND(107&lt;=Z7733,Z7733&lt;143),VLOOKUP($W7733,日射量と図３!$E$6:$H$34,4,TRUE),VLOOKUP($W7733,日射量と図３!$E$6:$I$34,5,TRUE))))))</f>
        <v/>
      </c>
      <c r="AC7733" s="382" t="str">
        <f t="shared" si="1455"/>
        <v/>
      </c>
      <c r="AD7733" s="382" t="str">
        <f t="shared" si="1456"/>
        <v/>
      </c>
    </row>
    <row r="7734" spans="11:30" ht="13.5" customHeight="1">
      <c r="K7734" s="4">
        <f t="shared" si="1452"/>
        <v>4</v>
      </c>
      <c r="L7734" s="34">
        <v>43574</v>
      </c>
      <c r="M7734" s="4">
        <v>323</v>
      </c>
      <c r="N7734" s="4">
        <v>3</v>
      </c>
      <c r="O7734" s="31">
        <v>8.3333333333333329E-2</v>
      </c>
      <c r="P7734" s="35">
        <v>12.690000000000001</v>
      </c>
      <c r="Q7734" s="36">
        <f t="shared" si="1453"/>
        <v>13</v>
      </c>
      <c r="R7734" s="4">
        <f t="shared" si="1454"/>
        <v>0.30999999999999872</v>
      </c>
      <c r="S7734" s="31">
        <f t="shared" si="1457"/>
        <v>0.23586805555555557</v>
      </c>
      <c r="T7734" s="31">
        <f t="shared" si="1458"/>
        <v>0.75912037037037028</v>
      </c>
      <c r="U7734" s="4">
        <f t="shared" si="1459"/>
        <v>0</v>
      </c>
      <c r="V7734" s="4" t="str">
        <f t="shared" si="1460"/>
        <v/>
      </c>
      <c r="W7734" s="18" t="str">
        <f>IF(V7734="","",VLOOKUP(L7734,日射量と図３!$A$4:$C$368,3,TRUE)*238.85/100)</f>
        <v/>
      </c>
      <c r="X7734" s="4" t="str">
        <f t="shared" si="1461"/>
        <v/>
      </c>
      <c r="Y7734" s="4" t="str">
        <f t="shared" si="1462"/>
        <v/>
      </c>
      <c r="Z7734" s="4" t="str">
        <f t="shared" si="1463"/>
        <v/>
      </c>
      <c r="AA7734" s="4" t="str">
        <f>IF($V7734="","",IF(Y7734&lt;36,0,IF(AND(36&lt;=Y7734,Y7734&lt;71),VLOOKUP($W7734,日射量と図３!$E$6:$F$34,2,TRUE),IF(AND(71&lt;=Y7734,Y7734&lt;107),VLOOKUP($W7734,日射量と図３!$E$6:$G$34,3,TRUE),IF(AND(107&lt;=Y7734,Y7734&lt;143),VLOOKUP($W7734,日射量と図３!$E$6:$H$34,4,TRUE),VLOOKUP($W7734,日射量と図３!$E$6:$I$34,5,TRUE))))))</f>
        <v/>
      </c>
      <c r="AB7734" s="4" t="str">
        <f>IF($V7734="","",IF(Z7734&lt;36,0,IF(AND(36&lt;=Z7734,Z7734&lt;71),VLOOKUP($W7734,日射量と図３!$E$6:$F$34,2,TRUE),IF(AND(71&lt;=Z7734,Z7734&lt;107),VLOOKUP($W7734,日射量と図３!$E$6:$G$34,3,TRUE),IF(AND(107&lt;=Z7734,Z7734&lt;143),VLOOKUP($W7734,日射量と図３!$E$6:$H$34,4,TRUE),VLOOKUP($W7734,日射量と図３!$E$6:$I$34,5,TRUE))))))</f>
        <v/>
      </c>
      <c r="AC7734" s="382" t="str">
        <f t="shared" si="1455"/>
        <v/>
      </c>
      <c r="AD7734" s="382" t="str">
        <f t="shared" si="1456"/>
        <v/>
      </c>
    </row>
    <row r="7735" spans="11:30" ht="13.5" customHeight="1">
      <c r="K7735" s="4">
        <f t="shared" si="1452"/>
        <v>4</v>
      </c>
      <c r="L7735" s="34">
        <v>43574</v>
      </c>
      <c r="M7735" s="4">
        <v>323</v>
      </c>
      <c r="N7735" s="4">
        <v>4</v>
      </c>
      <c r="O7735" s="31">
        <v>0.125</v>
      </c>
      <c r="P7735" s="35">
        <v>12.23</v>
      </c>
      <c r="Q7735" s="36">
        <f t="shared" si="1453"/>
        <v>13</v>
      </c>
      <c r="R7735" s="4">
        <f t="shared" si="1454"/>
        <v>0.76999999999999957</v>
      </c>
      <c r="S7735" s="31">
        <f t="shared" si="1457"/>
        <v>0.23586805555555557</v>
      </c>
      <c r="T7735" s="31">
        <f t="shared" si="1458"/>
        <v>0.75912037037037028</v>
      </c>
      <c r="U7735" s="4">
        <f t="shared" si="1459"/>
        <v>0</v>
      </c>
      <c r="V7735" s="4" t="str">
        <f t="shared" si="1460"/>
        <v/>
      </c>
      <c r="W7735" s="18" t="str">
        <f>IF(V7735="","",VLOOKUP(L7735,日射量と図３!$A$4:$C$368,3,TRUE)*238.85/100)</f>
        <v/>
      </c>
      <c r="X7735" s="4" t="str">
        <f t="shared" si="1461"/>
        <v/>
      </c>
      <c r="Y7735" s="4" t="str">
        <f t="shared" si="1462"/>
        <v/>
      </c>
      <c r="Z7735" s="4" t="str">
        <f t="shared" si="1463"/>
        <v/>
      </c>
      <c r="AA7735" s="4" t="str">
        <f>IF($V7735="","",IF(Y7735&lt;36,0,IF(AND(36&lt;=Y7735,Y7735&lt;71),VLOOKUP($W7735,日射量と図３!$E$6:$F$34,2,TRUE),IF(AND(71&lt;=Y7735,Y7735&lt;107),VLOOKUP($W7735,日射量と図３!$E$6:$G$34,3,TRUE),IF(AND(107&lt;=Y7735,Y7735&lt;143),VLOOKUP($W7735,日射量と図３!$E$6:$H$34,4,TRUE),VLOOKUP($W7735,日射量と図３!$E$6:$I$34,5,TRUE))))))</f>
        <v/>
      </c>
      <c r="AB7735" s="4" t="str">
        <f>IF($V7735="","",IF(Z7735&lt;36,0,IF(AND(36&lt;=Z7735,Z7735&lt;71),VLOOKUP($W7735,日射量と図３!$E$6:$F$34,2,TRUE),IF(AND(71&lt;=Z7735,Z7735&lt;107),VLOOKUP($W7735,日射量と図３!$E$6:$G$34,3,TRUE),IF(AND(107&lt;=Z7735,Z7735&lt;143),VLOOKUP($W7735,日射量と図３!$E$6:$H$34,4,TRUE),VLOOKUP($W7735,日射量と図３!$E$6:$I$34,5,TRUE))))))</f>
        <v/>
      </c>
      <c r="AC7735" s="382" t="str">
        <f t="shared" si="1455"/>
        <v/>
      </c>
      <c r="AD7735" s="382" t="str">
        <f t="shared" si="1456"/>
        <v/>
      </c>
    </row>
    <row r="7736" spans="11:30" ht="13.5" customHeight="1">
      <c r="K7736" s="4">
        <f t="shared" si="1452"/>
        <v>4</v>
      </c>
      <c r="L7736" s="34">
        <v>43574</v>
      </c>
      <c r="M7736" s="4">
        <v>323</v>
      </c>
      <c r="N7736" s="4">
        <v>5</v>
      </c>
      <c r="O7736" s="31">
        <v>0.16666666666666666</v>
      </c>
      <c r="P7736" s="35">
        <v>11.77</v>
      </c>
      <c r="Q7736" s="36">
        <f t="shared" si="1453"/>
        <v>15</v>
      </c>
      <c r="R7736" s="4">
        <f t="shared" si="1454"/>
        <v>3.2300000000000004</v>
      </c>
      <c r="S7736" s="31">
        <f t="shared" si="1457"/>
        <v>0.23586805555555557</v>
      </c>
      <c r="T7736" s="31">
        <f t="shared" si="1458"/>
        <v>0.75912037037037028</v>
      </c>
      <c r="U7736" s="4">
        <f t="shared" si="1459"/>
        <v>0</v>
      </c>
      <c r="V7736" s="4" t="str">
        <f t="shared" si="1460"/>
        <v/>
      </c>
      <c r="W7736" s="18" t="str">
        <f>IF(V7736="","",VLOOKUP(L7736,日射量と図３!$A$4:$C$368,3,TRUE)*238.85/100)</f>
        <v/>
      </c>
      <c r="X7736" s="4" t="str">
        <f t="shared" si="1461"/>
        <v/>
      </c>
      <c r="Y7736" s="4" t="str">
        <f t="shared" si="1462"/>
        <v/>
      </c>
      <c r="Z7736" s="4" t="str">
        <f t="shared" si="1463"/>
        <v/>
      </c>
      <c r="AA7736" s="4" t="str">
        <f>IF($V7736="","",IF(Y7736&lt;36,0,IF(AND(36&lt;=Y7736,Y7736&lt;71),VLOOKUP($W7736,日射量と図３!$E$6:$F$34,2,TRUE),IF(AND(71&lt;=Y7736,Y7736&lt;107),VLOOKUP($W7736,日射量と図３!$E$6:$G$34,3,TRUE),IF(AND(107&lt;=Y7736,Y7736&lt;143),VLOOKUP($W7736,日射量と図３!$E$6:$H$34,4,TRUE),VLOOKUP($W7736,日射量と図３!$E$6:$I$34,5,TRUE))))))</f>
        <v/>
      </c>
      <c r="AB7736" s="4" t="str">
        <f>IF($V7736="","",IF(Z7736&lt;36,0,IF(AND(36&lt;=Z7736,Z7736&lt;71),VLOOKUP($W7736,日射量と図３!$E$6:$F$34,2,TRUE),IF(AND(71&lt;=Z7736,Z7736&lt;107),VLOOKUP($W7736,日射量と図３!$E$6:$G$34,3,TRUE),IF(AND(107&lt;=Z7736,Z7736&lt;143),VLOOKUP($W7736,日射量と図３!$E$6:$H$34,4,TRUE),VLOOKUP($W7736,日射量と図３!$E$6:$I$34,5,TRUE))))))</f>
        <v/>
      </c>
      <c r="AC7736" s="382" t="str">
        <f t="shared" si="1455"/>
        <v/>
      </c>
      <c r="AD7736" s="382" t="str">
        <f t="shared" si="1456"/>
        <v/>
      </c>
    </row>
    <row r="7737" spans="11:30" ht="13.5" customHeight="1">
      <c r="K7737" s="4">
        <f t="shared" si="1452"/>
        <v>4</v>
      </c>
      <c r="L7737" s="34">
        <v>43574</v>
      </c>
      <c r="M7737" s="4">
        <v>323</v>
      </c>
      <c r="N7737" s="4">
        <v>6</v>
      </c>
      <c r="O7737" s="31">
        <v>0.20833333333333334</v>
      </c>
      <c r="P7737" s="35">
        <v>11.63</v>
      </c>
      <c r="Q7737" s="36">
        <f t="shared" si="1453"/>
        <v>15</v>
      </c>
      <c r="R7737" s="4">
        <f t="shared" si="1454"/>
        <v>3.3699999999999992</v>
      </c>
      <c r="S7737" s="31">
        <f t="shared" si="1457"/>
        <v>0.23586805555555557</v>
      </c>
      <c r="T7737" s="31">
        <f t="shared" si="1458"/>
        <v>0.75912037037037028</v>
      </c>
      <c r="U7737" s="4">
        <f t="shared" si="1459"/>
        <v>0</v>
      </c>
      <c r="V7737" s="4" t="str">
        <f t="shared" si="1460"/>
        <v/>
      </c>
      <c r="W7737" s="18" t="str">
        <f>IF(V7737="","",VLOOKUP(L7737,日射量と図３!$A$4:$C$368,3,TRUE)*238.85/100)</f>
        <v/>
      </c>
      <c r="X7737" s="4" t="str">
        <f t="shared" si="1461"/>
        <v/>
      </c>
      <c r="Y7737" s="4" t="str">
        <f t="shared" si="1462"/>
        <v/>
      </c>
      <c r="Z7737" s="4" t="str">
        <f t="shared" si="1463"/>
        <v/>
      </c>
      <c r="AA7737" s="4" t="str">
        <f>IF($V7737="","",IF(Y7737&lt;36,0,IF(AND(36&lt;=Y7737,Y7737&lt;71),VLOOKUP($W7737,日射量と図３!$E$6:$F$34,2,TRUE),IF(AND(71&lt;=Y7737,Y7737&lt;107),VLOOKUP($W7737,日射量と図３!$E$6:$G$34,3,TRUE),IF(AND(107&lt;=Y7737,Y7737&lt;143),VLOOKUP($W7737,日射量と図３!$E$6:$H$34,4,TRUE),VLOOKUP($W7737,日射量と図３!$E$6:$I$34,5,TRUE))))))</f>
        <v/>
      </c>
      <c r="AB7737" s="4" t="str">
        <f>IF($V7737="","",IF(Z7737&lt;36,0,IF(AND(36&lt;=Z7737,Z7737&lt;71),VLOOKUP($W7737,日射量と図３!$E$6:$F$34,2,TRUE),IF(AND(71&lt;=Z7737,Z7737&lt;107),VLOOKUP($W7737,日射量と図３!$E$6:$G$34,3,TRUE),IF(AND(107&lt;=Z7737,Z7737&lt;143),VLOOKUP($W7737,日射量と図３!$E$6:$H$34,4,TRUE),VLOOKUP($W7737,日射量と図３!$E$6:$I$34,5,TRUE))))))</f>
        <v/>
      </c>
      <c r="AC7737" s="382" t="str">
        <f t="shared" si="1455"/>
        <v/>
      </c>
      <c r="AD7737" s="382" t="str">
        <f t="shared" si="1456"/>
        <v/>
      </c>
    </row>
    <row r="7738" spans="11:30" ht="13.5" customHeight="1">
      <c r="K7738" s="4">
        <f t="shared" si="1452"/>
        <v>4</v>
      </c>
      <c r="L7738" s="34">
        <v>43574</v>
      </c>
      <c r="M7738" s="4">
        <v>323</v>
      </c>
      <c r="N7738" s="4">
        <v>7</v>
      </c>
      <c r="O7738" s="31">
        <v>0.25</v>
      </c>
      <c r="P7738" s="35">
        <v>11.45</v>
      </c>
      <c r="Q7738" s="36">
        <f t="shared" si="1453"/>
        <v>15</v>
      </c>
      <c r="R7738" s="4">
        <f t="shared" si="1454"/>
        <v>3.5500000000000007</v>
      </c>
      <c r="S7738" s="31">
        <f t="shared" si="1457"/>
        <v>0.23586805555555557</v>
      </c>
      <c r="T7738" s="31">
        <f t="shared" si="1458"/>
        <v>0.75912037037037028</v>
      </c>
      <c r="U7738" s="4">
        <f t="shared" si="1459"/>
        <v>3.5500000000000007</v>
      </c>
      <c r="V7738" s="4" t="str">
        <f t="shared" si="1460"/>
        <v/>
      </c>
      <c r="W7738" s="18" t="str">
        <f>IF(V7738="","",VLOOKUP(L7738,日射量と図３!$A$4:$C$368,3,TRUE)*238.85/100)</f>
        <v/>
      </c>
      <c r="X7738" s="4" t="str">
        <f t="shared" si="1461"/>
        <v/>
      </c>
      <c r="Y7738" s="4" t="str">
        <f t="shared" si="1462"/>
        <v/>
      </c>
      <c r="Z7738" s="4" t="str">
        <f t="shared" si="1463"/>
        <v/>
      </c>
      <c r="AA7738" s="4" t="str">
        <f>IF($V7738="","",IF(Y7738&lt;36,0,IF(AND(36&lt;=Y7738,Y7738&lt;71),VLOOKUP($W7738,日射量と図３!$E$6:$F$34,2,TRUE),IF(AND(71&lt;=Y7738,Y7738&lt;107),VLOOKUP($W7738,日射量と図３!$E$6:$G$34,3,TRUE),IF(AND(107&lt;=Y7738,Y7738&lt;143),VLOOKUP($W7738,日射量と図３!$E$6:$H$34,4,TRUE),VLOOKUP($W7738,日射量と図３!$E$6:$I$34,5,TRUE))))))</f>
        <v/>
      </c>
      <c r="AB7738" s="4" t="str">
        <f>IF($V7738="","",IF(Z7738&lt;36,0,IF(AND(36&lt;=Z7738,Z7738&lt;71),VLOOKUP($W7738,日射量と図３!$E$6:$F$34,2,TRUE),IF(AND(71&lt;=Z7738,Z7738&lt;107),VLOOKUP($W7738,日射量と図３!$E$6:$G$34,3,TRUE),IF(AND(107&lt;=Z7738,Z7738&lt;143),VLOOKUP($W7738,日射量と図３!$E$6:$H$34,4,TRUE),VLOOKUP($W7738,日射量と図３!$E$6:$I$34,5,TRUE))))))</f>
        <v/>
      </c>
      <c r="AC7738" s="382" t="str">
        <f t="shared" si="1455"/>
        <v/>
      </c>
      <c r="AD7738" s="382" t="str">
        <f t="shared" si="1456"/>
        <v/>
      </c>
    </row>
    <row r="7739" spans="11:30" ht="13.5" customHeight="1">
      <c r="K7739" s="4">
        <f t="shared" si="1452"/>
        <v>4</v>
      </c>
      <c r="L7739" s="34">
        <v>43574</v>
      </c>
      <c r="M7739" s="4">
        <v>323</v>
      </c>
      <c r="N7739" s="4">
        <v>8</v>
      </c>
      <c r="O7739" s="31">
        <v>0.29166666666666669</v>
      </c>
      <c r="P7739" s="35">
        <v>12.48</v>
      </c>
      <c r="Q7739" s="36">
        <f t="shared" si="1453"/>
        <v>12</v>
      </c>
      <c r="R7739" s="4">
        <f t="shared" si="1454"/>
        <v>0</v>
      </c>
      <c r="S7739" s="31">
        <f t="shared" si="1457"/>
        <v>0.23586805555555557</v>
      </c>
      <c r="T7739" s="31">
        <f t="shared" si="1458"/>
        <v>0.75912037037037028</v>
      </c>
      <c r="U7739" s="4">
        <f t="shared" si="1459"/>
        <v>0</v>
      </c>
      <c r="V7739" s="4" t="str">
        <f t="shared" si="1460"/>
        <v/>
      </c>
      <c r="W7739" s="18" t="str">
        <f>IF(V7739="","",VLOOKUP(L7739,日射量と図３!$A$4:$C$368,3,TRUE)*238.85/100)</f>
        <v/>
      </c>
      <c r="X7739" s="4" t="str">
        <f t="shared" si="1461"/>
        <v/>
      </c>
      <c r="Y7739" s="4" t="str">
        <f t="shared" si="1462"/>
        <v/>
      </c>
      <c r="Z7739" s="4" t="str">
        <f t="shared" si="1463"/>
        <v/>
      </c>
      <c r="AA7739" s="4" t="str">
        <f>IF($V7739="","",IF(Y7739&lt;36,0,IF(AND(36&lt;=Y7739,Y7739&lt;71),VLOOKUP($W7739,日射量と図３!$E$6:$F$34,2,TRUE),IF(AND(71&lt;=Y7739,Y7739&lt;107),VLOOKUP($W7739,日射量と図３!$E$6:$G$34,3,TRUE),IF(AND(107&lt;=Y7739,Y7739&lt;143),VLOOKUP($W7739,日射量と図３!$E$6:$H$34,4,TRUE),VLOOKUP($W7739,日射量と図３!$E$6:$I$34,5,TRUE))))))</f>
        <v/>
      </c>
      <c r="AB7739" s="4" t="str">
        <f>IF($V7739="","",IF(Z7739&lt;36,0,IF(AND(36&lt;=Z7739,Z7739&lt;71),VLOOKUP($W7739,日射量と図３!$E$6:$F$34,2,TRUE),IF(AND(71&lt;=Z7739,Z7739&lt;107),VLOOKUP($W7739,日射量と図３!$E$6:$G$34,3,TRUE),IF(AND(107&lt;=Z7739,Z7739&lt;143),VLOOKUP($W7739,日射量と図３!$E$6:$H$34,4,TRUE),VLOOKUP($W7739,日射量と図３!$E$6:$I$34,5,TRUE))))))</f>
        <v/>
      </c>
      <c r="AC7739" s="382" t="str">
        <f t="shared" si="1455"/>
        <v/>
      </c>
      <c r="AD7739" s="382" t="str">
        <f t="shared" si="1456"/>
        <v/>
      </c>
    </row>
    <row r="7740" spans="11:30" ht="13.5" customHeight="1">
      <c r="K7740" s="4">
        <f t="shared" si="1452"/>
        <v>4</v>
      </c>
      <c r="L7740" s="34">
        <v>43574</v>
      </c>
      <c r="M7740" s="4">
        <v>323</v>
      </c>
      <c r="N7740" s="4">
        <v>9</v>
      </c>
      <c r="O7740" s="31">
        <v>0.33333333333333331</v>
      </c>
      <c r="P7740" s="35">
        <v>13.91</v>
      </c>
      <c r="Q7740" s="36">
        <f t="shared" si="1453"/>
        <v>12</v>
      </c>
      <c r="R7740" s="4">
        <f t="shared" si="1454"/>
        <v>0</v>
      </c>
      <c r="S7740" s="31">
        <f t="shared" si="1457"/>
        <v>0.23586805555555557</v>
      </c>
      <c r="T7740" s="31">
        <f t="shared" si="1458"/>
        <v>0.75912037037037028</v>
      </c>
      <c r="U7740" s="4">
        <f t="shared" si="1459"/>
        <v>0</v>
      </c>
      <c r="V7740" s="4" t="str">
        <f t="shared" si="1460"/>
        <v/>
      </c>
      <c r="W7740" s="18" t="str">
        <f>IF(V7740="","",VLOOKUP(L7740,日射量と図３!$A$4:$C$368,3,TRUE)*238.85/100)</f>
        <v/>
      </c>
      <c r="X7740" s="4" t="str">
        <f t="shared" si="1461"/>
        <v/>
      </c>
      <c r="Y7740" s="4" t="str">
        <f t="shared" si="1462"/>
        <v/>
      </c>
      <c r="Z7740" s="4" t="str">
        <f t="shared" si="1463"/>
        <v/>
      </c>
      <c r="AA7740" s="4" t="str">
        <f>IF($V7740="","",IF(Y7740&lt;36,0,IF(AND(36&lt;=Y7740,Y7740&lt;71),VLOOKUP($W7740,日射量と図３!$E$6:$F$34,2,TRUE),IF(AND(71&lt;=Y7740,Y7740&lt;107),VLOOKUP($W7740,日射量と図３!$E$6:$G$34,3,TRUE),IF(AND(107&lt;=Y7740,Y7740&lt;143),VLOOKUP($W7740,日射量と図３!$E$6:$H$34,4,TRUE),VLOOKUP($W7740,日射量と図３!$E$6:$I$34,5,TRUE))))))</f>
        <v/>
      </c>
      <c r="AB7740" s="4" t="str">
        <f>IF($V7740="","",IF(Z7740&lt;36,0,IF(AND(36&lt;=Z7740,Z7740&lt;71),VLOOKUP($W7740,日射量と図３!$E$6:$F$34,2,TRUE),IF(AND(71&lt;=Z7740,Z7740&lt;107),VLOOKUP($W7740,日射量と図３!$E$6:$G$34,3,TRUE),IF(AND(107&lt;=Z7740,Z7740&lt;143),VLOOKUP($W7740,日射量と図３!$E$6:$H$34,4,TRUE),VLOOKUP($W7740,日射量と図３!$E$6:$I$34,5,TRUE))))))</f>
        <v/>
      </c>
      <c r="AC7740" s="382" t="str">
        <f t="shared" si="1455"/>
        <v/>
      </c>
      <c r="AD7740" s="382" t="str">
        <f t="shared" si="1456"/>
        <v/>
      </c>
    </row>
    <row r="7741" spans="11:30" ht="13.5" customHeight="1">
      <c r="K7741" s="4">
        <f t="shared" si="1452"/>
        <v>4</v>
      </c>
      <c r="L7741" s="34">
        <v>43574</v>
      </c>
      <c r="M7741" s="4">
        <v>323</v>
      </c>
      <c r="N7741" s="4">
        <v>10</v>
      </c>
      <c r="O7741" s="31">
        <v>0.375</v>
      </c>
      <c r="P7741" s="35">
        <v>15.66</v>
      </c>
      <c r="Q7741" s="36">
        <f t="shared" si="1453"/>
        <v>12</v>
      </c>
      <c r="R7741" s="4">
        <f t="shared" si="1454"/>
        <v>0</v>
      </c>
      <c r="S7741" s="31">
        <f t="shared" si="1457"/>
        <v>0.23586805555555557</v>
      </c>
      <c r="T7741" s="31">
        <f t="shared" si="1458"/>
        <v>0.75912037037037028</v>
      </c>
      <c r="U7741" s="4">
        <f t="shared" si="1459"/>
        <v>0</v>
      </c>
      <c r="V7741" s="4" t="str">
        <f t="shared" si="1460"/>
        <v/>
      </c>
      <c r="W7741" s="18" t="str">
        <f>IF(V7741="","",VLOOKUP(L7741,日射量と図３!$A$4:$C$368,3,TRUE)*238.85/100)</f>
        <v/>
      </c>
      <c r="X7741" s="4" t="str">
        <f t="shared" si="1461"/>
        <v/>
      </c>
      <c r="Y7741" s="4" t="str">
        <f t="shared" si="1462"/>
        <v/>
      </c>
      <c r="Z7741" s="4" t="str">
        <f t="shared" si="1463"/>
        <v/>
      </c>
      <c r="AA7741" s="4" t="str">
        <f>IF($V7741="","",IF(Y7741&lt;36,0,IF(AND(36&lt;=Y7741,Y7741&lt;71),VLOOKUP($W7741,日射量と図３!$E$6:$F$34,2,TRUE),IF(AND(71&lt;=Y7741,Y7741&lt;107),VLOOKUP($W7741,日射量と図３!$E$6:$G$34,3,TRUE),IF(AND(107&lt;=Y7741,Y7741&lt;143),VLOOKUP($W7741,日射量と図３!$E$6:$H$34,4,TRUE),VLOOKUP($W7741,日射量と図３!$E$6:$I$34,5,TRUE))))))</f>
        <v/>
      </c>
      <c r="AB7741" s="4" t="str">
        <f>IF($V7741="","",IF(Z7741&lt;36,0,IF(AND(36&lt;=Z7741,Z7741&lt;71),VLOOKUP($W7741,日射量と図３!$E$6:$F$34,2,TRUE),IF(AND(71&lt;=Z7741,Z7741&lt;107),VLOOKUP($W7741,日射量と図３!$E$6:$G$34,3,TRUE),IF(AND(107&lt;=Z7741,Z7741&lt;143),VLOOKUP($W7741,日射量と図３!$E$6:$H$34,4,TRUE),VLOOKUP($W7741,日射量と図３!$E$6:$I$34,5,TRUE))))))</f>
        <v/>
      </c>
      <c r="AC7741" s="382" t="str">
        <f t="shared" si="1455"/>
        <v/>
      </c>
      <c r="AD7741" s="382" t="str">
        <f t="shared" si="1456"/>
        <v/>
      </c>
    </row>
    <row r="7742" spans="11:30" ht="13.5" customHeight="1">
      <c r="K7742" s="4">
        <f t="shared" si="1452"/>
        <v>4</v>
      </c>
      <c r="L7742" s="34">
        <v>43574</v>
      </c>
      <c r="M7742" s="4">
        <v>323</v>
      </c>
      <c r="N7742" s="4">
        <v>11</v>
      </c>
      <c r="O7742" s="31">
        <v>0.41666666666666669</v>
      </c>
      <c r="P7742" s="35">
        <v>16.550000000000004</v>
      </c>
      <c r="Q7742" s="36">
        <f t="shared" si="1453"/>
        <v>12</v>
      </c>
      <c r="R7742" s="4">
        <f t="shared" si="1454"/>
        <v>0</v>
      </c>
      <c r="S7742" s="31">
        <f t="shared" si="1457"/>
        <v>0.23586805555555557</v>
      </c>
      <c r="T7742" s="31">
        <f t="shared" si="1458"/>
        <v>0.75912037037037028</v>
      </c>
      <c r="U7742" s="4">
        <f t="shared" si="1459"/>
        <v>0</v>
      </c>
      <c r="V7742" s="4" t="str">
        <f t="shared" si="1460"/>
        <v/>
      </c>
      <c r="W7742" s="18" t="str">
        <f>IF(V7742="","",VLOOKUP(L7742,日射量と図３!$A$4:$C$368,3,TRUE)*238.85/100)</f>
        <v/>
      </c>
      <c r="X7742" s="4" t="str">
        <f t="shared" si="1461"/>
        <v/>
      </c>
      <c r="Y7742" s="4" t="str">
        <f t="shared" si="1462"/>
        <v/>
      </c>
      <c r="Z7742" s="4" t="str">
        <f t="shared" si="1463"/>
        <v/>
      </c>
      <c r="AA7742" s="4" t="str">
        <f>IF($V7742="","",IF(Y7742&lt;36,0,IF(AND(36&lt;=Y7742,Y7742&lt;71),VLOOKUP($W7742,日射量と図３!$E$6:$F$34,2,TRUE),IF(AND(71&lt;=Y7742,Y7742&lt;107),VLOOKUP($W7742,日射量と図３!$E$6:$G$34,3,TRUE),IF(AND(107&lt;=Y7742,Y7742&lt;143),VLOOKUP($W7742,日射量と図３!$E$6:$H$34,4,TRUE),VLOOKUP($W7742,日射量と図３!$E$6:$I$34,5,TRUE))))))</f>
        <v/>
      </c>
      <c r="AB7742" s="4" t="str">
        <f>IF($V7742="","",IF(Z7742&lt;36,0,IF(AND(36&lt;=Z7742,Z7742&lt;71),VLOOKUP($W7742,日射量と図３!$E$6:$F$34,2,TRUE),IF(AND(71&lt;=Z7742,Z7742&lt;107),VLOOKUP($W7742,日射量と図３!$E$6:$G$34,3,TRUE),IF(AND(107&lt;=Z7742,Z7742&lt;143),VLOOKUP($W7742,日射量と図３!$E$6:$H$34,4,TRUE),VLOOKUP($W7742,日射量と図３!$E$6:$I$34,5,TRUE))))))</f>
        <v/>
      </c>
      <c r="AC7742" s="382" t="str">
        <f t="shared" si="1455"/>
        <v/>
      </c>
      <c r="AD7742" s="382" t="str">
        <f t="shared" si="1456"/>
        <v/>
      </c>
    </row>
    <row r="7743" spans="11:30" ht="13.5" customHeight="1">
      <c r="K7743" s="4">
        <f t="shared" si="1452"/>
        <v>4</v>
      </c>
      <c r="L7743" s="34">
        <v>43574</v>
      </c>
      <c r="M7743" s="4">
        <v>323</v>
      </c>
      <c r="N7743" s="4">
        <v>12</v>
      </c>
      <c r="O7743" s="31">
        <v>0.45833333333333331</v>
      </c>
      <c r="P7743" s="35">
        <v>17.96</v>
      </c>
      <c r="Q7743" s="36">
        <f t="shared" si="1453"/>
        <v>12</v>
      </c>
      <c r="R7743" s="4">
        <f t="shared" si="1454"/>
        <v>0</v>
      </c>
      <c r="S7743" s="31">
        <f t="shared" si="1457"/>
        <v>0.23586805555555557</v>
      </c>
      <c r="T7743" s="31">
        <f t="shared" si="1458"/>
        <v>0.75912037037037028</v>
      </c>
      <c r="U7743" s="4">
        <f t="shared" si="1459"/>
        <v>0</v>
      </c>
      <c r="V7743" s="4" t="str">
        <f t="shared" si="1460"/>
        <v/>
      </c>
      <c r="W7743" s="18" t="str">
        <f>IF(V7743="","",VLOOKUP(L7743,日射量と図３!$A$4:$C$368,3,TRUE)*238.85/100)</f>
        <v/>
      </c>
      <c r="X7743" s="4" t="str">
        <f t="shared" si="1461"/>
        <v/>
      </c>
      <c r="Y7743" s="4" t="str">
        <f t="shared" si="1462"/>
        <v/>
      </c>
      <c r="Z7743" s="4" t="str">
        <f t="shared" si="1463"/>
        <v/>
      </c>
      <c r="AA7743" s="4" t="str">
        <f>IF($V7743="","",IF(Y7743&lt;36,0,IF(AND(36&lt;=Y7743,Y7743&lt;71),VLOOKUP($W7743,日射量と図３!$E$6:$F$34,2,TRUE),IF(AND(71&lt;=Y7743,Y7743&lt;107),VLOOKUP($W7743,日射量と図３!$E$6:$G$34,3,TRUE),IF(AND(107&lt;=Y7743,Y7743&lt;143),VLOOKUP($W7743,日射量と図３!$E$6:$H$34,4,TRUE),VLOOKUP($W7743,日射量と図３!$E$6:$I$34,5,TRUE))))))</f>
        <v/>
      </c>
      <c r="AB7743" s="4" t="str">
        <f>IF($V7743="","",IF(Z7743&lt;36,0,IF(AND(36&lt;=Z7743,Z7743&lt;71),VLOOKUP($W7743,日射量と図３!$E$6:$F$34,2,TRUE),IF(AND(71&lt;=Z7743,Z7743&lt;107),VLOOKUP($W7743,日射量と図３!$E$6:$G$34,3,TRUE),IF(AND(107&lt;=Z7743,Z7743&lt;143),VLOOKUP($W7743,日射量と図３!$E$6:$H$34,4,TRUE),VLOOKUP($W7743,日射量と図３!$E$6:$I$34,5,TRUE))))))</f>
        <v/>
      </c>
      <c r="AC7743" s="382" t="str">
        <f t="shared" si="1455"/>
        <v/>
      </c>
      <c r="AD7743" s="382" t="str">
        <f t="shared" si="1456"/>
        <v/>
      </c>
    </row>
    <row r="7744" spans="11:30" ht="13.5" customHeight="1">
      <c r="K7744" s="4">
        <f t="shared" si="1452"/>
        <v>4</v>
      </c>
      <c r="L7744" s="34">
        <v>43574</v>
      </c>
      <c r="M7744" s="4">
        <v>323</v>
      </c>
      <c r="N7744" s="4">
        <v>13</v>
      </c>
      <c r="O7744" s="31">
        <v>0.5</v>
      </c>
      <c r="P7744" s="35">
        <v>18.520000000000003</v>
      </c>
      <c r="Q7744" s="36">
        <f t="shared" si="1453"/>
        <v>12</v>
      </c>
      <c r="R7744" s="4">
        <f t="shared" si="1454"/>
        <v>0</v>
      </c>
      <c r="S7744" s="31">
        <f t="shared" si="1457"/>
        <v>0.23586805555555557</v>
      </c>
      <c r="T7744" s="31">
        <f t="shared" si="1458"/>
        <v>0.75912037037037028</v>
      </c>
      <c r="U7744" s="4">
        <f t="shared" si="1459"/>
        <v>0</v>
      </c>
      <c r="V7744" s="4" t="str">
        <f t="shared" si="1460"/>
        <v/>
      </c>
      <c r="W7744" s="18" t="str">
        <f>IF(V7744="","",VLOOKUP(L7744,日射量と図３!$A$4:$C$368,3,TRUE)*238.85/100)</f>
        <v/>
      </c>
      <c r="X7744" s="4" t="str">
        <f t="shared" si="1461"/>
        <v/>
      </c>
      <c r="Y7744" s="4" t="str">
        <f t="shared" si="1462"/>
        <v/>
      </c>
      <c r="Z7744" s="4" t="str">
        <f t="shared" si="1463"/>
        <v/>
      </c>
      <c r="AA7744" s="4" t="str">
        <f>IF($V7744="","",IF(Y7744&lt;36,0,IF(AND(36&lt;=Y7744,Y7744&lt;71),VLOOKUP($W7744,日射量と図３!$E$6:$F$34,2,TRUE),IF(AND(71&lt;=Y7744,Y7744&lt;107),VLOOKUP($W7744,日射量と図３!$E$6:$G$34,3,TRUE),IF(AND(107&lt;=Y7744,Y7744&lt;143),VLOOKUP($W7744,日射量と図３!$E$6:$H$34,4,TRUE),VLOOKUP($W7744,日射量と図３!$E$6:$I$34,5,TRUE))))))</f>
        <v/>
      </c>
      <c r="AB7744" s="4" t="str">
        <f>IF($V7744="","",IF(Z7744&lt;36,0,IF(AND(36&lt;=Z7744,Z7744&lt;71),VLOOKUP($W7744,日射量と図３!$E$6:$F$34,2,TRUE),IF(AND(71&lt;=Z7744,Z7744&lt;107),VLOOKUP($W7744,日射量と図３!$E$6:$G$34,3,TRUE),IF(AND(107&lt;=Z7744,Z7744&lt;143),VLOOKUP($W7744,日射量と図３!$E$6:$H$34,4,TRUE),VLOOKUP($W7744,日射量と図３!$E$6:$I$34,5,TRUE))))))</f>
        <v/>
      </c>
      <c r="AC7744" s="382" t="str">
        <f t="shared" si="1455"/>
        <v/>
      </c>
      <c r="AD7744" s="382" t="str">
        <f t="shared" si="1456"/>
        <v/>
      </c>
    </row>
    <row r="7745" spans="11:30" ht="13.5" customHeight="1">
      <c r="K7745" s="4">
        <f t="shared" si="1452"/>
        <v>4</v>
      </c>
      <c r="L7745" s="34">
        <v>43574</v>
      </c>
      <c r="M7745" s="4">
        <v>323</v>
      </c>
      <c r="N7745" s="4">
        <v>14</v>
      </c>
      <c r="O7745" s="31">
        <v>0.54166666666666663</v>
      </c>
      <c r="P7745" s="35">
        <v>19.240000000000002</v>
      </c>
      <c r="Q7745" s="36">
        <f t="shared" si="1453"/>
        <v>12</v>
      </c>
      <c r="R7745" s="4">
        <f t="shared" si="1454"/>
        <v>0</v>
      </c>
      <c r="S7745" s="31">
        <f t="shared" si="1457"/>
        <v>0.23586805555555557</v>
      </c>
      <c r="T7745" s="31">
        <f t="shared" si="1458"/>
        <v>0.75912037037037028</v>
      </c>
      <c r="U7745" s="4">
        <f t="shared" si="1459"/>
        <v>0</v>
      </c>
      <c r="V7745" s="4" t="str">
        <f t="shared" si="1460"/>
        <v/>
      </c>
      <c r="W7745" s="18" t="str">
        <f>IF(V7745="","",VLOOKUP(L7745,日射量と図３!$A$4:$C$368,3,TRUE)*238.85/100)</f>
        <v/>
      </c>
      <c r="X7745" s="4" t="str">
        <f t="shared" si="1461"/>
        <v/>
      </c>
      <c r="Y7745" s="4" t="str">
        <f t="shared" si="1462"/>
        <v/>
      </c>
      <c r="Z7745" s="4" t="str">
        <f t="shared" si="1463"/>
        <v/>
      </c>
      <c r="AA7745" s="4" t="str">
        <f>IF($V7745="","",IF(Y7745&lt;36,0,IF(AND(36&lt;=Y7745,Y7745&lt;71),VLOOKUP($W7745,日射量と図３!$E$6:$F$34,2,TRUE),IF(AND(71&lt;=Y7745,Y7745&lt;107),VLOOKUP($W7745,日射量と図３!$E$6:$G$34,3,TRUE),IF(AND(107&lt;=Y7745,Y7745&lt;143),VLOOKUP($W7745,日射量と図３!$E$6:$H$34,4,TRUE),VLOOKUP($W7745,日射量と図３!$E$6:$I$34,5,TRUE))))))</f>
        <v/>
      </c>
      <c r="AB7745" s="4" t="str">
        <f>IF($V7745="","",IF(Z7745&lt;36,0,IF(AND(36&lt;=Z7745,Z7745&lt;71),VLOOKUP($W7745,日射量と図３!$E$6:$F$34,2,TRUE),IF(AND(71&lt;=Z7745,Z7745&lt;107),VLOOKUP($W7745,日射量と図３!$E$6:$G$34,3,TRUE),IF(AND(107&lt;=Z7745,Z7745&lt;143),VLOOKUP($W7745,日射量と図３!$E$6:$H$34,4,TRUE),VLOOKUP($W7745,日射量と図３!$E$6:$I$34,5,TRUE))))))</f>
        <v/>
      </c>
      <c r="AC7745" s="382" t="str">
        <f t="shared" si="1455"/>
        <v/>
      </c>
      <c r="AD7745" s="382" t="str">
        <f t="shared" si="1456"/>
        <v/>
      </c>
    </row>
    <row r="7746" spans="11:30" ht="13.5" customHeight="1">
      <c r="K7746" s="4">
        <f t="shared" si="1452"/>
        <v>4</v>
      </c>
      <c r="L7746" s="34">
        <v>43574</v>
      </c>
      <c r="M7746" s="4">
        <v>323</v>
      </c>
      <c r="N7746" s="4">
        <v>15</v>
      </c>
      <c r="O7746" s="31">
        <v>0.58333333333333337</v>
      </c>
      <c r="P7746" s="35">
        <v>19.669999999999998</v>
      </c>
      <c r="Q7746" s="36">
        <f t="shared" si="1453"/>
        <v>12</v>
      </c>
      <c r="R7746" s="4">
        <f t="shared" si="1454"/>
        <v>0</v>
      </c>
      <c r="S7746" s="31">
        <f t="shared" si="1457"/>
        <v>0.23586805555555557</v>
      </c>
      <c r="T7746" s="31">
        <f t="shared" si="1458"/>
        <v>0.75912037037037028</v>
      </c>
      <c r="U7746" s="4">
        <f t="shared" si="1459"/>
        <v>0</v>
      </c>
      <c r="V7746" s="4" t="str">
        <f t="shared" si="1460"/>
        <v/>
      </c>
      <c r="W7746" s="18" t="str">
        <f>IF(V7746="","",VLOOKUP(L7746,日射量と図３!$A$4:$C$368,3,TRUE)*238.85/100)</f>
        <v/>
      </c>
      <c r="X7746" s="4" t="str">
        <f t="shared" si="1461"/>
        <v/>
      </c>
      <c r="Y7746" s="4" t="str">
        <f t="shared" si="1462"/>
        <v/>
      </c>
      <c r="Z7746" s="4" t="str">
        <f t="shared" si="1463"/>
        <v/>
      </c>
      <c r="AA7746" s="4" t="str">
        <f>IF($V7746="","",IF(Y7746&lt;36,0,IF(AND(36&lt;=Y7746,Y7746&lt;71),VLOOKUP($W7746,日射量と図３!$E$6:$F$34,2,TRUE),IF(AND(71&lt;=Y7746,Y7746&lt;107),VLOOKUP($W7746,日射量と図３!$E$6:$G$34,3,TRUE),IF(AND(107&lt;=Y7746,Y7746&lt;143),VLOOKUP($W7746,日射量と図３!$E$6:$H$34,4,TRUE),VLOOKUP($W7746,日射量と図３!$E$6:$I$34,5,TRUE))))))</f>
        <v/>
      </c>
      <c r="AB7746" s="4" t="str">
        <f>IF($V7746="","",IF(Z7746&lt;36,0,IF(AND(36&lt;=Z7746,Z7746&lt;71),VLOOKUP($W7746,日射量と図３!$E$6:$F$34,2,TRUE),IF(AND(71&lt;=Z7746,Z7746&lt;107),VLOOKUP($W7746,日射量と図３!$E$6:$G$34,3,TRUE),IF(AND(107&lt;=Z7746,Z7746&lt;143),VLOOKUP($W7746,日射量と図３!$E$6:$H$34,4,TRUE),VLOOKUP($W7746,日射量と図３!$E$6:$I$34,5,TRUE))))))</f>
        <v/>
      </c>
      <c r="AC7746" s="382" t="str">
        <f t="shared" si="1455"/>
        <v/>
      </c>
      <c r="AD7746" s="382" t="str">
        <f t="shared" si="1456"/>
        <v/>
      </c>
    </row>
    <row r="7747" spans="11:30" ht="13.5" customHeight="1">
      <c r="K7747" s="4">
        <f t="shared" si="1452"/>
        <v>4</v>
      </c>
      <c r="L7747" s="34">
        <v>43574</v>
      </c>
      <c r="M7747" s="4">
        <v>323</v>
      </c>
      <c r="N7747" s="4">
        <v>16</v>
      </c>
      <c r="O7747" s="31">
        <v>0.625</v>
      </c>
      <c r="P7747" s="35">
        <v>18.829999999999998</v>
      </c>
      <c r="Q7747" s="36">
        <f t="shared" si="1453"/>
        <v>16</v>
      </c>
      <c r="R7747" s="4">
        <f t="shared" si="1454"/>
        <v>0</v>
      </c>
      <c r="S7747" s="31">
        <f t="shared" si="1457"/>
        <v>0.23586805555555557</v>
      </c>
      <c r="T7747" s="31">
        <f t="shared" si="1458"/>
        <v>0.75912037037037028</v>
      </c>
      <c r="U7747" s="4">
        <f t="shared" si="1459"/>
        <v>0</v>
      </c>
      <c r="V7747" s="4" t="str">
        <f t="shared" si="1460"/>
        <v/>
      </c>
      <c r="W7747" s="18" t="str">
        <f>IF(V7747="","",VLOOKUP(L7747,日射量と図３!$A$4:$C$368,3,TRUE)*238.85/100)</f>
        <v/>
      </c>
      <c r="X7747" s="4" t="str">
        <f t="shared" si="1461"/>
        <v/>
      </c>
      <c r="Y7747" s="4" t="str">
        <f t="shared" si="1462"/>
        <v/>
      </c>
      <c r="Z7747" s="4" t="str">
        <f t="shared" si="1463"/>
        <v/>
      </c>
      <c r="AA7747" s="4" t="str">
        <f>IF($V7747="","",IF(Y7747&lt;36,0,IF(AND(36&lt;=Y7747,Y7747&lt;71),VLOOKUP($W7747,日射量と図３!$E$6:$F$34,2,TRUE),IF(AND(71&lt;=Y7747,Y7747&lt;107),VLOOKUP($W7747,日射量と図３!$E$6:$G$34,3,TRUE),IF(AND(107&lt;=Y7747,Y7747&lt;143),VLOOKUP($W7747,日射量と図３!$E$6:$H$34,4,TRUE),VLOOKUP($W7747,日射量と図３!$E$6:$I$34,5,TRUE))))))</f>
        <v/>
      </c>
      <c r="AB7747" s="4" t="str">
        <f>IF($V7747="","",IF(Z7747&lt;36,0,IF(AND(36&lt;=Z7747,Z7747&lt;71),VLOOKUP($W7747,日射量と図３!$E$6:$F$34,2,TRUE),IF(AND(71&lt;=Z7747,Z7747&lt;107),VLOOKUP($W7747,日射量と図３!$E$6:$G$34,3,TRUE),IF(AND(107&lt;=Z7747,Z7747&lt;143),VLOOKUP($W7747,日射量と図３!$E$6:$H$34,4,TRUE),VLOOKUP($W7747,日射量と図３!$E$6:$I$34,5,TRUE))))))</f>
        <v/>
      </c>
      <c r="AC7747" s="382" t="str">
        <f t="shared" si="1455"/>
        <v/>
      </c>
      <c r="AD7747" s="382" t="str">
        <f t="shared" si="1456"/>
        <v/>
      </c>
    </row>
    <row r="7748" spans="11:30" ht="13.5" customHeight="1">
      <c r="K7748" s="4">
        <f t="shared" si="1452"/>
        <v>4</v>
      </c>
      <c r="L7748" s="34">
        <v>43574</v>
      </c>
      <c r="M7748" s="4">
        <v>323</v>
      </c>
      <c r="N7748" s="4">
        <v>17</v>
      </c>
      <c r="O7748" s="31">
        <v>0.66666666666666663</v>
      </c>
      <c r="P7748" s="35">
        <v>17.990000000000002</v>
      </c>
      <c r="Q7748" s="36">
        <f t="shared" si="1453"/>
        <v>16</v>
      </c>
      <c r="R7748" s="4">
        <f t="shared" si="1454"/>
        <v>0</v>
      </c>
      <c r="S7748" s="31">
        <f t="shared" si="1457"/>
        <v>0.23586805555555557</v>
      </c>
      <c r="T7748" s="31">
        <f t="shared" si="1458"/>
        <v>0.75912037037037028</v>
      </c>
      <c r="U7748" s="4">
        <f t="shared" si="1459"/>
        <v>0</v>
      </c>
      <c r="V7748" s="4" t="str">
        <f t="shared" si="1460"/>
        <v/>
      </c>
      <c r="W7748" s="18" t="str">
        <f>IF(V7748="","",VLOOKUP(L7748,日射量と図３!$A$4:$C$368,3,TRUE)*238.85/100)</f>
        <v/>
      </c>
      <c r="X7748" s="4" t="str">
        <f t="shared" si="1461"/>
        <v/>
      </c>
      <c r="Y7748" s="4" t="str">
        <f t="shared" si="1462"/>
        <v/>
      </c>
      <c r="Z7748" s="4" t="str">
        <f t="shared" si="1463"/>
        <v/>
      </c>
      <c r="AA7748" s="4" t="str">
        <f>IF($V7748="","",IF(Y7748&lt;36,0,IF(AND(36&lt;=Y7748,Y7748&lt;71),VLOOKUP($W7748,日射量と図３!$E$6:$F$34,2,TRUE),IF(AND(71&lt;=Y7748,Y7748&lt;107),VLOOKUP($W7748,日射量と図３!$E$6:$G$34,3,TRUE),IF(AND(107&lt;=Y7748,Y7748&lt;143),VLOOKUP($W7748,日射量と図３!$E$6:$H$34,4,TRUE),VLOOKUP($W7748,日射量と図３!$E$6:$I$34,5,TRUE))))))</f>
        <v/>
      </c>
      <c r="AB7748" s="4" t="str">
        <f>IF($V7748="","",IF(Z7748&lt;36,0,IF(AND(36&lt;=Z7748,Z7748&lt;71),VLOOKUP($W7748,日射量と図３!$E$6:$F$34,2,TRUE),IF(AND(71&lt;=Z7748,Z7748&lt;107),VLOOKUP($W7748,日射量と図３!$E$6:$G$34,3,TRUE),IF(AND(107&lt;=Z7748,Z7748&lt;143),VLOOKUP($W7748,日射量と図３!$E$6:$H$34,4,TRUE),VLOOKUP($W7748,日射量と図３!$E$6:$I$34,5,TRUE))))))</f>
        <v/>
      </c>
      <c r="AC7748" s="382" t="str">
        <f t="shared" si="1455"/>
        <v/>
      </c>
      <c r="AD7748" s="382" t="str">
        <f t="shared" si="1456"/>
        <v/>
      </c>
    </row>
    <row r="7749" spans="11:30" ht="13.5" customHeight="1">
      <c r="K7749" s="4">
        <f t="shared" ref="K7749:K7812" si="1464">MONTH(L7749)</f>
        <v>4</v>
      </c>
      <c r="L7749" s="34">
        <v>43574</v>
      </c>
      <c r="M7749" s="4">
        <v>323</v>
      </c>
      <c r="N7749" s="4">
        <v>18</v>
      </c>
      <c r="O7749" s="31">
        <v>0.70833333333333337</v>
      </c>
      <c r="P7749" s="35">
        <v>16.799999999999997</v>
      </c>
      <c r="Q7749" s="36">
        <f t="shared" ref="Q7749:Q7812" si="1465">IF(O7749&lt;$B$15,$D$14,IF(O7749&lt;$B$16,$D$15,IF(O7749&lt;$B$17,$D$16,IF(O7749&lt;$B$18,$D$17,IF(O7749&lt;$B$19,$D$18,$D$19)))))</f>
        <v>16</v>
      </c>
      <c r="R7749" s="4">
        <f t="shared" ref="R7749:R7812" si="1466">IF(Q7749-P7749&gt;0,Q7749-P7749,0)</f>
        <v>0</v>
      </c>
      <c r="S7749" s="31">
        <f t="shared" si="1457"/>
        <v>0.23586805555555557</v>
      </c>
      <c r="T7749" s="31">
        <f t="shared" si="1458"/>
        <v>0.75912037037037028</v>
      </c>
      <c r="U7749" s="4">
        <f t="shared" si="1459"/>
        <v>0</v>
      </c>
      <c r="V7749" s="4" t="str">
        <f t="shared" si="1460"/>
        <v/>
      </c>
      <c r="W7749" s="18" t="str">
        <f>IF(V7749="","",VLOOKUP(L7749,日射量と図３!$A$4:$C$368,3,TRUE)*238.85/100)</f>
        <v/>
      </c>
      <c r="X7749" s="4" t="str">
        <f t="shared" si="1461"/>
        <v/>
      </c>
      <c r="Y7749" s="4" t="str">
        <f t="shared" si="1462"/>
        <v/>
      </c>
      <c r="Z7749" s="4" t="str">
        <f t="shared" si="1463"/>
        <v/>
      </c>
      <c r="AA7749" s="4" t="str">
        <f>IF($V7749="","",IF(Y7749&lt;36,0,IF(AND(36&lt;=Y7749,Y7749&lt;71),VLOOKUP($W7749,日射量と図３!$E$6:$F$34,2,TRUE),IF(AND(71&lt;=Y7749,Y7749&lt;107),VLOOKUP($W7749,日射量と図３!$E$6:$G$34,3,TRUE),IF(AND(107&lt;=Y7749,Y7749&lt;143),VLOOKUP($W7749,日射量と図３!$E$6:$H$34,4,TRUE),VLOOKUP($W7749,日射量と図３!$E$6:$I$34,5,TRUE))))))</f>
        <v/>
      </c>
      <c r="AB7749" s="4" t="str">
        <f>IF($V7749="","",IF(Z7749&lt;36,0,IF(AND(36&lt;=Z7749,Z7749&lt;71),VLOOKUP($W7749,日射量と図３!$E$6:$F$34,2,TRUE),IF(AND(71&lt;=Z7749,Z7749&lt;107),VLOOKUP($W7749,日射量と図３!$E$6:$G$34,3,TRUE),IF(AND(107&lt;=Z7749,Z7749&lt;143),VLOOKUP($W7749,日射量と図３!$E$6:$H$34,4,TRUE),VLOOKUP($W7749,日射量と図３!$E$6:$I$34,5,TRUE))))))</f>
        <v/>
      </c>
      <c r="AC7749" s="382" t="str">
        <f t="shared" si="1455"/>
        <v/>
      </c>
      <c r="AD7749" s="382" t="str">
        <f t="shared" si="1456"/>
        <v/>
      </c>
    </row>
    <row r="7750" spans="11:30" ht="13.5" customHeight="1">
      <c r="K7750" s="4">
        <f t="shared" si="1464"/>
        <v>4</v>
      </c>
      <c r="L7750" s="34">
        <v>43574</v>
      </c>
      <c r="M7750" s="4">
        <v>323</v>
      </c>
      <c r="N7750" s="4">
        <v>19</v>
      </c>
      <c r="O7750" s="31">
        <v>0.75</v>
      </c>
      <c r="P7750" s="35">
        <v>15.690000000000001</v>
      </c>
      <c r="Q7750" s="36">
        <f t="shared" si="1465"/>
        <v>16</v>
      </c>
      <c r="R7750" s="4">
        <f t="shared" si="1466"/>
        <v>0.30999999999999872</v>
      </c>
      <c r="S7750" s="31">
        <f t="shared" si="1457"/>
        <v>0.23586805555555557</v>
      </c>
      <c r="T7750" s="31">
        <f t="shared" si="1458"/>
        <v>0.75912037037037028</v>
      </c>
      <c r="U7750" s="4">
        <f t="shared" si="1459"/>
        <v>0.30999999999999872</v>
      </c>
      <c r="V7750" s="4" t="str">
        <f t="shared" si="1460"/>
        <v/>
      </c>
      <c r="W7750" s="18" t="str">
        <f>IF(V7750="","",VLOOKUP(L7750,日射量と図３!$A$4:$C$368,3,TRUE)*238.85/100)</f>
        <v/>
      </c>
      <c r="X7750" s="4" t="str">
        <f t="shared" si="1461"/>
        <v/>
      </c>
      <c r="Y7750" s="4" t="str">
        <f t="shared" si="1462"/>
        <v/>
      </c>
      <c r="Z7750" s="4" t="str">
        <f t="shared" si="1463"/>
        <v/>
      </c>
      <c r="AA7750" s="4" t="str">
        <f>IF($V7750="","",IF(Y7750&lt;36,0,IF(AND(36&lt;=Y7750,Y7750&lt;71),VLOOKUP($W7750,日射量と図３!$E$6:$F$34,2,TRUE),IF(AND(71&lt;=Y7750,Y7750&lt;107),VLOOKUP($W7750,日射量と図３!$E$6:$G$34,3,TRUE),IF(AND(107&lt;=Y7750,Y7750&lt;143),VLOOKUP($W7750,日射量と図３!$E$6:$H$34,4,TRUE),VLOOKUP($W7750,日射量と図３!$E$6:$I$34,5,TRUE))))))</f>
        <v/>
      </c>
      <c r="AB7750" s="4" t="str">
        <f>IF($V7750="","",IF(Z7750&lt;36,0,IF(AND(36&lt;=Z7750,Z7750&lt;71),VLOOKUP($W7750,日射量と図３!$E$6:$F$34,2,TRUE),IF(AND(71&lt;=Z7750,Z7750&lt;107),VLOOKUP($W7750,日射量と図３!$E$6:$G$34,3,TRUE),IF(AND(107&lt;=Z7750,Z7750&lt;143),VLOOKUP($W7750,日射量と図３!$E$6:$H$34,4,TRUE),VLOOKUP($W7750,日射量と図３!$E$6:$I$34,5,TRUE))))))</f>
        <v/>
      </c>
      <c r="AC7750" s="382" t="str">
        <f t="shared" si="1455"/>
        <v/>
      </c>
      <c r="AD7750" s="382" t="str">
        <f t="shared" si="1456"/>
        <v/>
      </c>
    </row>
    <row r="7751" spans="11:30" ht="13.5" customHeight="1">
      <c r="K7751" s="4">
        <f t="shared" si="1464"/>
        <v>4</v>
      </c>
      <c r="L7751" s="34">
        <v>43574</v>
      </c>
      <c r="M7751" s="4">
        <v>323</v>
      </c>
      <c r="N7751" s="4">
        <v>20</v>
      </c>
      <c r="O7751" s="31">
        <v>0.79166666666666663</v>
      </c>
      <c r="P7751" s="35">
        <v>14.88</v>
      </c>
      <c r="Q7751" s="36">
        <f t="shared" si="1465"/>
        <v>16</v>
      </c>
      <c r="R7751" s="4">
        <f t="shared" si="1466"/>
        <v>1.1199999999999992</v>
      </c>
      <c r="S7751" s="31">
        <f t="shared" si="1457"/>
        <v>0.23586805555555557</v>
      </c>
      <c r="T7751" s="31">
        <f t="shared" si="1458"/>
        <v>0.75912037037037028</v>
      </c>
      <c r="U7751" s="4">
        <f t="shared" si="1459"/>
        <v>0</v>
      </c>
      <c r="V7751" s="4" t="str">
        <f t="shared" si="1460"/>
        <v/>
      </c>
      <c r="W7751" s="18" t="str">
        <f>IF(V7751="","",VLOOKUP(L7751,日射量と図３!$A$4:$C$368,3,TRUE)*238.85/100)</f>
        <v/>
      </c>
      <c r="X7751" s="4" t="str">
        <f t="shared" si="1461"/>
        <v/>
      </c>
      <c r="Y7751" s="4" t="str">
        <f t="shared" si="1462"/>
        <v/>
      </c>
      <c r="Z7751" s="4" t="str">
        <f t="shared" si="1463"/>
        <v/>
      </c>
      <c r="AA7751" s="4" t="str">
        <f>IF($V7751="","",IF(Y7751&lt;36,0,IF(AND(36&lt;=Y7751,Y7751&lt;71),VLOOKUP($W7751,日射量と図３!$E$6:$F$34,2,TRUE),IF(AND(71&lt;=Y7751,Y7751&lt;107),VLOOKUP($W7751,日射量と図３!$E$6:$G$34,3,TRUE),IF(AND(107&lt;=Y7751,Y7751&lt;143),VLOOKUP($W7751,日射量と図３!$E$6:$H$34,4,TRUE),VLOOKUP($W7751,日射量と図３!$E$6:$I$34,5,TRUE))))))</f>
        <v/>
      </c>
      <c r="AB7751" s="4" t="str">
        <f>IF($V7751="","",IF(Z7751&lt;36,0,IF(AND(36&lt;=Z7751,Z7751&lt;71),VLOOKUP($W7751,日射量と図３!$E$6:$F$34,2,TRUE),IF(AND(71&lt;=Z7751,Z7751&lt;107),VLOOKUP($W7751,日射量と図３!$E$6:$G$34,3,TRUE),IF(AND(107&lt;=Z7751,Z7751&lt;143),VLOOKUP($W7751,日射量と図３!$E$6:$H$34,4,TRUE),VLOOKUP($W7751,日射量と図３!$E$6:$I$34,5,TRUE))))))</f>
        <v/>
      </c>
      <c r="AC7751" s="382" t="str">
        <f t="shared" si="1455"/>
        <v/>
      </c>
      <c r="AD7751" s="382" t="str">
        <f t="shared" si="1456"/>
        <v/>
      </c>
    </row>
    <row r="7752" spans="11:30" ht="13.5" customHeight="1">
      <c r="K7752" s="4">
        <f t="shared" si="1464"/>
        <v>4</v>
      </c>
      <c r="L7752" s="34">
        <v>43574</v>
      </c>
      <c r="M7752" s="4">
        <v>323</v>
      </c>
      <c r="N7752" s="4">
        <v>21</v>
      </c>
      <c r="O7752" s="31">
        <v>0.83333333333333337</v>
      </c>
      <c r="P7752" s="35">
        <v>14.38</v>
      </c>
      <c r="Q7752" s="36">
        <f t="shared" si="1465"/>
        <v>16</v>
      </c>
      <c r="R7752" s="4">
        <f t="shared" si="1466"/>
        <v>1.6199999999999992</v>
      </c>
      <c r="S7752" s="31">
        <f t="shared" si="1457"/>
        <v>0.23586805555555557</v>
      </c>
      <c r="T7752" s="31">
        <f t="shared" si="1458"/>
        <v>0.75912037037037028</v>
      </c>
      <c r="U7752" s="4">
        <f t="shared" si="1459"/>
        <v>0</v>
      </c>
      <c r="V7752" s="4" t="str">
        <f t="shared" si="1460"/>
        <v/>
      </c>
      <c r="W7752" s="18" t="str">
        <f>IF(V7752="","",VLOOKUP(L7752,日射量と図３!$A$4:$C$368,3,TRUE)*238.85/100)</f>
        <v/>
      </c>
      <c r="X7752" s="4" t="str">
        <f t="shared" si="1461"/>
        <v/>
      </c>
      <c r="Y7752" s="4" t="str">
        <f t="shared" si="1462"/>
        <v/>
      </c>
      <c r="Z7752" s="4" t="str">
        <f t="shared" si="1463"/>
        <v/>
      </c>
      <c r="AA7752" s="4" t="str">
        <f>IF($V7752="","",IF(Y7752&lt;36,0,IF(AND(36&lt;=Y7752,Y7752&lt;71),VLOOKUP($W7752,日射量と図３!$E$6:$F$34,2,TRUE),IF(AND(71&lt;=Y7752,Y7752&lt;107),VLOOKUP($W7752,日射量と図３!$E$6:$G$34,3,TRUE),IF(AND(107&lt;=Y7752,Y7752&lt;143),VLOOKUP($W7752,日射量と図３!$E$6:$H$34,4,TRUE),VLOOKUP($W7752,日射量と図３!$E$6:$I$34,5,TRUE))))))</f>
        <v/>
      </c>
      <c r="AB7752" s="4" t="str">
        <f>IF($V7752="","",IF(Z7752&lt;36,0,IF(AND(36&lt;=Z7752,Z7752&lt;71),VLOOKUP($W7752,日射量と図３!$E$6:$F$34,2,TRUE),IF(AND(71&lt;=Z7752,Z7752&lt;107),VLOOKUP($W7752,日射量と図３!$E$6:$G$34,3,TRUE),IF(AND(107&lt;=Z7752,Z7752&lt;143),VLOOKUP($W7752,日射量と図３!$E$6:$H$34,4,TRUE),VLOOKUP($W7752,日射量と図３!$E$6:$I$34,5,TRUE))))))</f>
        <v/>
      </c>
      <c r="AC7752" s="382" t="str">
        <f t="shared" si="1455"/>
        <v/>
      </c>
      <c r="AD7752" s="382" t="str">
        <f t="shared" si="1456"/>
        <v/>
      </c>
    </row>
    <row r="7753" spans="11:30" ht="13.5" customHeight="1">
      <c r="K7753" s="4">
        <f t="shared" si="1464"/>
        <v>4</v>
      </c>
      <c r="L7753" s="34">
        <v>43574</v>
      </c>
      <c r="M7753" s="4">
        <v>323</v>
      </c>
      <c r="N7753" s="4">
        <v>22</v>
      </c>
      <c r="O7753" s="31">
        <v>0.875</v>
      </c>
      <c r="P7753" s="35">
        <v>13.889999999999997</v>
      </c>
      <c r="Q7753" s="36">
        <f t="shared" si="1465"/>
        <v>16</v>
      </c>
      <c r="R7753" s="4">
        <f t="shared" si="1466"/>
        <v>2.110000000000003</v>
      </c>
      <c r="S7753" s="31">
        <f t="shared" si="1457"/>
        <v>0.23586805555555557</v>
      </c>
      <c r="T7753" s="31">
        <f t="shared" si="1458"/>
        <v>0.75912037037037028</v>
      </c>
      <c r="U7753" s="4">
        <f t="shared" si="1459"/>
        <v>0</v>
      </c>
      <c r="V7753" s="4" t="str">
        <f t="shared" si="1460"/>
        <v/>
      </c>
      <c r="W7753" s="18" t="str">
        <f>IF(V7753="","",VLOOKUP(L7753,日射量と図３!$A$4:$C$368,3,TRUE)*238.85/100)</f>
        <v/>
      </c>
      <c r="X7753" s="4" t="str">
        <f t="shared" si="1461"/>
        <v/>
      </c>
      <c r="Y7753" s="4" t="str">
        <f t="shared" si="1462"/>
        <v/>
      </c>
      <c r="Z7753" s="4" t="str">
        <f t="shared" si="1463"/>
        <v/>
      </c>
      <c r="AA7753" s="4" t="str">
        <f>IF($V7753="","",IF(Y7753&lt;36,0,IF(AND(36&lt;=Y7753,Y7753&lt;71),VLOOKUP($W7753,日射量と図３!$E$6:$F$34,2,TRUE),IF(AND(71&lt;=Y7753,Y7753&lt;107),VLOOKUP($W7753,日射量と図３!$E$6:$G$34,3,TRUE),IF(AND(107&lt;=Y7753,Y7753&lt;143),VLOOKUP($W7753,日射量と図３!$E$6:$H$34,4,TRUE),VLOOKUP($W7753,日射量と図３!$E$6:$I$34,5,TRUE))))))</f>
        <v/>
      </c>
      <c r="AB7753" s="4" t="str">
        <f>IF($V7753="","",IF(Z7753&lt;36,0,IF(AND(36&lt;=Z7753,Z7753&lt;71),VLOOKUP($W7753,日射量と図３!$E$6:$F$34,2,TRUE),IF(AND(71&lt;=Z7753,Z7753&lt;107),VLOOKUP($W7753,日射量と図３!$E$6:$G$34,3,TRUE),IF(AND(107&lt;=Z7753,Z7753&lt;143),VLOOKUP($W7753,日射量と図３!$E$6:$H$34,4,TRUE),VLOOKUP($W7753,日射量と図３!$E$6:$I$34,5,TRUE))))))</f>
        <v/>
      </c>
      <c r="AC7753" s="382" t="str">
        <f t="shared" si="1455"/>
        <v/>
      </c>
      <c r="AD7753" s="382" t="str">
        <f t="shared" si="1456"/>
        <v/>
      </c>
    </row>
    <row r="7754" spans="11:30" ht="13.5" customHeight="1">
      <c r="K7754" s="4">
        <f t="shared" si="1464"/>
        <v>4</v>
      </c>
      <c r="L7754" s="34">
        <v>43574</v>
      </c>
      <c r="M7754" s="4">
        <v>323</v>
      </c>
      <c r="N7754" s="4">
        <v>23</v>
      </c>
      <c r="O7754" s="31">
        <v>0.91666666666666663</v>
      </c>
      <c r="P7754" s="35">
        <v>13.530000000000001</v>
      </c>
      <c r="Q7754" s="36">
        <f t="shared" si="1465"/>
        <v>13</v>
      </c>
      <c r="R7754" s="4">
        <f t="shared" si="1466"/>
        <v>0</v>
      </c>
      <c r="S7754" s="31">
        <f t="shared" si="1457"/>
        <v>0.23586805555555557</v>
      </c>
      <c r="T7754" s="31">
        <f t="shared" si="1458"/>
        <v>0.75912037037037028</v>
      </c>
      <c r="U7754" s="4">
        <f t="shared" si="1459"/>
        <v>0</v>
      </c>
      <c r="V7754" s="4" t="str">
        <f t="shared" si="1460"/>
        <v/>
      </c>
      <c r="W7754" s="18" t="str">
        <f>IF(V7754="","",VLOOKUP(L7754,日射量と図３!$A$4:$C$368,3,TRUE)*238.85/100)</f>
        <v/>
      </c>
      <c r="X7754" s="4" t="str">
        <f t="shared" si="1461"/>
        <v/>
      </c>
      <c r="Y7754" s="4" t="str">
        <f t="shared" si="1462"/>
        <v/>
      </c>
      <c r="Z7754" s="4" t="str">
        <f t="shared" si="1463"/>
        <v/>
      </c>
      <c r="AA7754" s="4" t="str">
        <f>IF($V7754="","",IF(Y7754&lt;36,0,IF(AND(36&lt;=Y7754,Y7754&lt;71),VLOOKUP($W7754,日射量と図３!$E$6:$F$34,2,TRUE),IF(AND(71&lt;=Y7754,Y7754&lt;107),VLOOKUP($W7754,日射量と図３!$E$6:$G$34,3,TRUE),IF(AND(107&lt;=Y7754,Y7754&lt;143),VLOOKUP($W7754,日射量と図３!$E$6:$H$34,4,TRUE),VLOOKUP($W7754,日射量と図３!$E$6:$I$34,5,TRUE))))))</f>
        <v/>
      </c>
      <c r="AB7754" s="4" t="str">
        <f>IF($V7754="","",IF(Z7754&lt;36,0,IF(AND(36&lt;=Z7754,Z7754&lt;71),VLOOKUP($W7754,日射量と図３!$E$6:$F$34,2,TRUE),IF(AND(71&lt;=Z7754,Z7754&lt;107),VLOOKUP($W7754,日射量と図３!$E$6:$G$34,3,TRUE),IF(AND(107&lt;=Z7754,Z7754&lt;143),VLOOKUP($W7754,日射量と図３!$E$6:$H$34,4,TRUE),VLOOKUP($W7754,日射量と図３!$E$6:$I$34,5,TRUE))))))</f>
        <v/>
      </c>
      <c r="AC7754" s="382" t="str">
        <f t="shared" si="1455"/>
        <v/>
      </c>
      <c r="AD7754" s="382" t="str">
        <f t="shared" si="1456"/>
        <v/>
      </c>
    </row>
    <row r="7755" spans="11:30" ht="13.5" customHeight="1">
      <c r="K7755" s="4">
        <f t="shared" si="1464"/>
        <v>4</v>
      </c>
      <c r="L7755" s="34">
        <v>43574</v>
      </c>
      <c r="M7755" s="4">
        <v>323</v>
      </c>
      <c r="N7755" s="4">
        <v>24</v>
      </c>
      <c r="O7755" s="31">
        <v>0.95833333333333337</v>
      </c>
      <c r="P7755" s="35">
        <v>13.239999999999998</v>
      </c>
      <c r="Q7755" s="36">
        <f t="shared" si="1465"/>
        <v>13</v>
      </c>
      <c r="R7755" s="4">
        <f t="shared" si="1466"/>
        <v>0</v>
      </c>
      <c r="S7755" s="31">
        <f t="shared" si="1457"/>
        <v>0.23586805555555557</v>
      </c>
      <c r="T7755" s="31">
        <f t="shared" si="1458"/>
        <v>0.75912037037037028</v>
      </c>
      <c r="U7755" s="4">
        <f t="shared" si="1459"/>
        <v>0</v>
      </c>
      <c r="V7755" s="4" t="str">
        <f t="shared" si="1460"/>
        <v/>
      </c>
      <c r="W7755" s="18" t="str">
        <f>IF(V7755="","",VLOOKUP(L7755,日射量と図３!$A$4:$C$368,3,TRUE)*238.85/100)</f>
        <v/>
      </c>
      <c r="X7755" s="4" t="str">
        <f t="shared" si="1461"/>
        <v/>
      </c>
      <c r="Y7755" s="4" t="str">
        <f t="shared" si="1462"/>
        <v/>
      </c>
      <c r="Z7755" s="4" t="str">
        <f t="shared" si="1463"/>
        <v/>
      </c>
      <c r="AA7755" s="4" t="str">
        <f>IF($V7755="","",IF(Y7755&lt;36,0,IF(AND(36&lt;=Y7755,Y7755&lt;71),VLOOKUP($W7755,日射量と図３!$E$6:$F$34,2,TRUE),IF(AND(71&lt;=Y7755,Y7755&lt;107),VLOOKUP($W7755,日射量と図３!$E$6:$G$34,3,TRUE),IF(AND(107&lt;=Y7755,Y7755&lt;143),VLOOKUP($W7755,日射量と図３!$E$6:$H$34,4,TRUE),VLOOKUP($W7755,日射量と図３!$E$6:$I$34,5,TRUE))))))</f>
        <v/>
      </c>
      <c r="AB7755" s="4" t="str">
        <f>IF($V7755="","",IF(Z7755&lt;36,0,IF(AND(36&lt;=Z7755,Z7755&lt;71),VLOOKUP($W7755,日射量と図３!$E$6:$F$34,2,TRUE),IF(AND(71&lt;=Z7755,Z7755&lt;107),VLOOKUP($W7755,日射量と図３!$E$6:$G$34,3,TRUE),IF(AND(107&lt;=Z7755,Z7755&lt;143),VLOOKUP($W7755,日射量と図３!$E$6:$H$34,4,TRUE),VLOOKUP($W7755,日射量と図３!$E$6:$I$34,5,TRUE))))))</f>
        <v/>
      </c>
      <c r="AC7755" s="382" t="str">
        <f t="shared" si="1455"/>
        <v/>
      </c>
      <c r="AD7755" s="382" t="str">
        <f t="shared" si="1456"/>
        <v/>
      </c>
    </row>
    <row r="7756" spans="11:30" ht="13.5" customHeight="1">
      <c r="K7756" s="4">
        <f t="shared" si="1464"/>
        <v>4</v>
      </c>
      <c r="L7756" s="34">
        <v>43575</v>
      </c>
      <c r="M7756" s="4">
        <v>324</v>
      </c>
      <c r="N7756" s="4">
        <v>1</v>
      </c>
      <c r="O7756" s="31">
        <v>0</v>
      </c>
      <c r="P7756" s="35">
        <v>13.02</v>
      </c>
      <c r="Q7756" s="36">
        <f t="shared" si="1465"/>
        <v>13</v>
      </c>
      <c r="R7756" s="4">
        <f t="shared" si="1466"/>
        <v>0</v>
      </c>
      <c r="S7756" s="31">
        <f t="shared" si="1457"/>
        <v>0.23586805555555557</v>
      </c>
      <c r="T7756" s="31">
        <f t="shared" si="1458"/>
        <v>0.75912037037037028</v>
      </c>
      <c r="U7756" s="4">
        <f t="shared" si="1459"/>
        <v>0</v>
      </c>
      <c r="V7756" s="4">
        <f t="shared" si="1460"/>
        <v>2.9500000000000011</v>
      </c>
      <c r="W7756" s="18">
        <f>IF(V7756="","",VLOOKUP(L7756,日射量と図３!$A$4:$C$368,3,TRUE)*238.85/100)</f>
        <v>33.439</v>
      </c>
      <c r="X7756" s="4">
        <f t="shared" si="1461"/>
        <v>13</v>
      </c>
      <c r="Y7756" s="4">
        <f t="shared" si="1462"/>
        <v>1.4186890384615387</v>
      </c>
      <c r="Z7756" s="4">
        <f t="shared" si="1463"/>
        <v>1.599249461538462</v>
      </c>
      <c r="AA7756" s="4">
        <f>IF($V7756="","",IF(Y7756&lt;36,0,IF(AND(36&lt;=Y7756,Y7756&lt;71),VLOOKUP($W7756,日射量と図３!$E$6:$F$34,2,TRUE),IF(AND(71&lt;=Y7756,Y7756&lt;107),VLOOKUP($W7756,日射量と図３!$E$6:$G$34,3,TRUE),IF(AND(107&lt;=Y7756,Y7756&lt;143),VLOOKUP($W7756,日射量と図３!$E$6:$H$34,4,TRUE),VLOOKUP($W7756,日射量と図３!$E$6:$I$34,5,TRUE))))))</f>
        <v>0</v>
      </c>
      <c r="AB7756" s="4">
        <f>IF($V7756="","",IF(Z7756&lt;36,0,IF(AND(36&lt;=Z7756,Z7756&lt;71),VLOOKUP($W7756,日射量と図３!$E$6:$F$34,2,TRUE),IF(AND(71&lt;=Z7756,Z7756&lt;107),VLOOKUP($W7756,日射量と図３!$E$6:$G$34,3,TRUE),IF(AND(107&lt;=Z7756,Z7756&lt;143),VLOOKUP($W7756,日射量と図３!$E$6:$H$34,4,TRUE),VLOOKUP($W7756,日射量と図３!$E$6:$I$34,5,TRUE))))))</f>
        <v>0</v>
      </c>
      <c r="AC7756" s="382">
        <f t="shared" si="1455"/>
        <v>0</v>
      </c>
      <c r="AD7756" s="382">
        <f t="shared" si="1456"/>
        <v>0</v>
      </c>
    </row>
    <row r="7757" spans="11:30" ht="13.5" customHeight="1">
      <c r="K7757" s="4">
        <f t="shared" si="1464"/>
        <v>4</v>
      </c>
      <c r="L7757" s="34">
        <v>43575</v>
      </c>
      <c r="M7757" s="4">
        <v>324</v>
      </c>
      <c r="N7757" s="4">
        <v>2</v>
      </c>
      <c r="O7757" s="31">
        <v>4.1666666666666664E-2</v>
      </c>
      <c r="P7757" s="35">
        <v>12.790000000000001</v>
      </c>
      <c r="Q7757" s="36">
        <f t="shared" si="1465"/>
        <v>13</v>
      </c>
      <c r="R7757" s="4">
        <f t="shared" si="1466"/>
        <v>0.20999999999999908</v>
      </c>
      <c r="S7757" s="31">
        <f t="shared" si="1457"/>
        <v>0.23586805555555557</v>
      </c>
      <c r="T7757" s="31">
        <f t="shared" si="1458"/>
        <v>0.75912037037037028</v>
      </c>
      <c r="U7757" s="4">
        <f t="shared" si="1459"/>
        <v>0</v>
      </c>
      <c r="V7757" s="4" t="str">
        <f t="shared" si="1460"/>
        <v/>
      </c>
      <c r="W7757" s="18" t="str">
        <f>IF(V7757="","",VLOOKUP(L7757,日射量と図３!$A$4:$C$368,3,TRUE)*238.85/100)</f>
        <v/>
      </c>
      <c r="X7757" s="4" t="str">
        <f t="shared" si="1461"/>
        <v/>
      </c>
      <c r="Y7757" s="4" t="str">
        <f t="shared" si="1462"/>
        <v/>
      </c>
      <c r="Z7757" s="4" t="str">
        <f t="shared" si="1463"/>
        <v/>
      </c>
      <c r="AA7757" s="4" t="str">
        <f>IF($V7757="","",IF(Y7757&lt;36,0,IF(AND(36&lt;=Y7757,Y7757&lt;71),VLOOKUP($W7757,日射量と図３!$E$6:$F$34,2,TRUE),IF(AND(71&lt;=Y7757,Y7757&lt;107),VLOOKUP($W7757,日射量と図３!$E$6:$G$34,3,TRUE),IF(AND(107&lt;=Y7757,Y7757&lt;143),VLOOKUP($W7757,日射量と図３!$E$6:$H$34,4,TRUE),VLOOKUP($W7757,日射量と図３!$E$6:$I$34,5,TRUE))))))</f>
        <v/>
      </c>
      <c r="AB7757" s="4" t="str">
        <f>IF($V7757="","",IF(Z7757&lt;36,0,IF(AND(36&lt;=Z7757,Z7757&lt;71),VLOOKUP($W7757,日射量と図３!$E$6:$F$34,2,TRUE),IF(AND(71&lt;=Z7757,Z7757&lt;107),VLOOKUP($W7757,日射量と図３!$E$6:$G$34,3,TRUE),IF(AND(107&lt;=Z7757,Z7757&lt;143),VLOOKUP($W7757,日射量と図３!$E$6:$H$34,4,TRUE),VLOOKUP($W7757,日射量と図３!$E$6:$I$34,5,TRUE))))))</f>
        <v/>
      </c>
      <c r="AC7757" s="382" t="str">
        <f t="shared" si="1455"/>
        <v/>
      </c>
      <c r="AD7757" s="382" t="str">
        <f t="shared" si="1456"/>
        <v/>
      </c>
    </row>
    <row r="7758" spans="11:30" ht="13.5" customHeight="1">
      <c r="K7758" s="4">
        <f t="shared" si="1464"/>
        <v>4</v>
      </c>
      <c r="L7758" s="34">
        <v>43575</v>
      </c>
      <c r="M7758" s="4">
        <v>324</v>
      </c>
      <c r="N7758" s="4">
        <v>3</v>
      </c>
      <c r="O7758" s="31">
        <v>8.3333333333333329E-2</v>
      </c>
      <c r="P7758" s="35">
        <v>12.499999999999998</v>
      </c>
      <c r="Q7758" s="36">
        <f t="shared" si="1465"/>
        <v>13</v>
      </c>
      <c r="R7758" s="4">
        <f t="shared" si="1466"/>
        <v>0.50000000000000178</v>
      </c>
      <c r="S7758" s="31">
        <f t="shared" si="1457"/>
        <v>0.23586805555555557</v>
      </c>
      <c r="T7758" s="31">
        <f t="shared" si="1458"/>
        <v>0.75912037037037028</v>
      </c>
      <c r="U7758" s="4">
        <f t="shared" si="1459"/>
        <v>0</v>
      </c>
      <c r="V7758" s="4" t="str">
        <f t="shared" si="1460"/>
        <v/>
      </c>
      <c r="W7758" s="18" t="str">
        <f>IF(V7758="","",VLOOKUP(L7758,日射量と図３!$A$4:$C$368,3,TRUE)*238.85/100)</f>
        <v/>
      </c>
      <c r="X7758" s="4" t="str">
        <f t="shared" si="1461"/>
        <v/>
      </c>
      <c r="Y7758" s="4" t="str">
        <f t="shared" si="1462"/>
        <v/>
      </c>
      <c r="Z7758" s="4" t="str">
        <f t="shared" si="1463"/>
        <v/>
      </c>
      <c r="AA7758" s="4" t="str">
        <f>IF($V7758="","",IF(Y7758&lt;36,0,IF(AND(36&lt;=Y7758,Y7758&lt;71),VLOOKUP($W7758,日射量と図３!$E$6:$F$34,2,TRUE),IF(AND(71&lt;=Y7758,Y7758&lt;107),VLOOKUP($W7758,日射量と図３!$E$6:$G$34,3,TRUE),IF(AND(107&lt;=Y7758,Y7758&lt;143),VLOOKUP($W7758,日射量と図３!$E$6:$H$34,4,TRUE),VLOOKUP($W7758,日射量と図３!$E$6:$I$34,5,TRUE))))))</f>
        <v/>
      </c>
      <c r="AB7758" s="4" t="str">
        <f>IF($V7758="","",IF(Z7758&lt;36,0,IF(AND(36&lt;=Z7758,Z7758&lt;71),VLOOKUP($W7758,日射量と図３!$E$6:$F$34,2,TRUE),IF(AND(71&lt;=Z7758,Z7758&lt;107),VLOOKUP($W7758,日射量と図３!$E$6:$G$34,3,TRUE),IF(AND(107&lt;=Z7758,Z7758&lt;143),VLOOKUP($W7758,日射量と図３!$E$6:$H$34,4,TRUE),VLOOKUP($W7758,日射量と図３!$E$6:$I$34,5,TRUE))))))</f>
        <v/>
      </c>
      <c r="AC7758" s="382" t="str">
        <f t="shared" si="1455"/>
        <v/>
      </c>
      <c r="AD7758" s="382" t="str">
        <f t="shared" si="1456"/>
        <v/>
      </c>
    </row>
    <row r="7759" spans="11:30" ht="13.5" customHeight="1">
      <c r="K7759" s="4">
        <f t="shared" si="1464"/>
        <v>4</v>
      </c>
      <c r="L7759" s="34">
        <v>43575</v>
      </c>
      <c r="M7759" s="4">
        <v>324</v>
      </c>
      <c r="N7759" s="4">
        <v>4</v>
      </c>
      <c r="O7759" s="31">
        <v>0.125</v>
      </c>
      <c r="P7759" s="35">
        <v>12.09</v>
      </c>
      <c r="Q7759" s="36">
        <f t="shared" si="1465"/>
        <v>13</v>
      </c>
      <c r="R7759" s="4">
        <f t="shared" si="1466"/>
        <v>0.91000000000000014</v>
      </c>
      <c r="S7759" s="31">
        <f t="shared" si="1457"/>
        <v>0.23586805555555557</v>
      </c>
      <c r="T7759" s="31">
        <f t="shared" si="1458"/>
        <v>0.75912037037037028</v>
      </c>
      <c r="U7759" s="4">
        <f t="shared" si="1459"/>
        <v>0</v>
      </c>
      <c r="V7759" s="4" t="str">
        <f t="shared" si="1460"/>
        <v/>
      </c>
      <c r="W7759" s="18" t="str">
        <f>IF(V7759="","",VLOOKUP(L7759,日射量と図３!$A$4:$C$368,3,TRUE)*238.85/100)</f>
        <v/>
      </c>
      <c r="X7759" s="4" t="str">
        <f t="shared" si="1461"/>
        <v/>
      </c>
      <c r="Y7759" s="4" t="str">
        <f t="shared" si="1462"/>
        <v/>
      </c>
      <c r="Z7759" s="4" t="str">
        <f t="shared" si="1463"/>
        <v/>
      </c>
      <c r="AA7759" s="4" t="str">
        <f>IF($V7759="","",IF(Y7759&lt;36,0,IF(AND(36&lt;=Y7759,Y7759&lt;71),VLOOKUP($W7759,日射量と図３!$E$6:$F$34,2,TRUE),IF(AND(71&lt;=Y7759,Y7759&lt;107),VLOOKUP($W7759,日射量と図３!$E$6:$G$34,3,TRUE),IF(AND(107&lt;=Y7759,Y7759&lt;143),VLOOKUP($W7759,日射量と図３!$E$6:$H$34,4,TRUE),VLOOKUP($W7759,日射量と図３!$E$6:$I$34,5,TRUE))))))</f>
        <v/>
      </c>
      <c r="AB7759" s="4" t="str">
        <f>IF($V7759="","",IF(Z7759&lt;36,0,IF(AND(36&lt;=Z7759,Z7759&lt;71),VLOOKUP($W7759,日射量と図３!$E$6:$F$34,2,TRUE),IF(AND(71&lt;=Z7759,Z7759&lt;107),VLOOKUP($W7759,日射量と図３!$E$6:$G$34,3,TRUE),IF(AND(107&lt;=Z7759,Z7759&lt;143),VLOOKUP($W7759,日射量と図３!$E$6:$H$34,4,TRUE),VLOOKUP($W7759,日射量と図３!$E$6:$I$34,5,TRUE))))))</f>
        <v/>
      </c>
      <c r="AC7759" s="382" t="str">
        <f t="shared" ref="AC7759:AC7822" si="1467">IF(V7759="","",IF((($AH$18*$AH$30*V7759*3600/1000000)/1000-AA7759*$AG$18*10*0.0000041868)&lt;=0,0,AA7759*$AG$18*10*0.0000041868))</f>
        <v/>
      </c>
      <c r="AD7759" s="382" t="str">
        <f t="shared" ref="AD7759:AD7822" si="1468">IF(V7759="","",IF((($AH$19*$AH$30*V7759*3600/1000000)/1000-AB7759*$AG$19*10*0.0000041868)&lt;=0,0,AB7759*$AG$19*10*0.0000041868))</f>
        <v/>
      </c>
    </row>
    <row r="7760" spans="11:30" ht="13.5" customHeight="1">
      <c r="K7760" s="4">
        <f t="shared" si="1464"/>
        <v>4</v>
      </c>
      <c r="L7760" s="34">
        <v>43575</v>
      </c>
      <c r="M7760" s="4">
        <v>324</v>
      </c>
      <c r="N7760" s="4">
        <v>5</v>
      </c>
      <c r="O7760" s="31">
        <v>0.16666666666666666</v>
      </c>
      <c r="P7760" s="35">
        <v>12.03</v>
      </c>
      <c r="Q7760" s="36">
        <f t="shared" si="1465"/>
        <v>15</v>
      </c>
      <c r="R7760" s="4">
        <f t="shared" si="1466"/>
        <v>2.9700000000000006</v>
      </c>
      <c r="S7760" s="31">
        <f t="shared" si="1457"/>
        <v>0.23586805555555557</v>
      </c>
      <c r="T7760" s="31">
        <f t="shared" si="1458"/>
        <v>0.75912037037037028</v>
      </c>
      <c r="U7760" s="4">
        <f t="shared" si="1459"/>
        <v>0</v>
      </c>
      <c r="V7760" s="4" t="str">
        <f t="shared" si="1460"/>
        <v/>
      </c>
      <c r="W7760" s="18" t="str">
        <f>IF(V7760="","",VLOOKUP(L7760,日射量と図３!$A$4:$C$368,3,TRUE)*238.85/100)</f>
        <v/>
      </c>
      <c r="X7760" s="4" t="str">
        <f t="shared" si="1461"/>
        <v/>
      </c>
      <c r="Y7760" s="4" t="str">
        <f t="shared" si="1462"/>
        <v/>
      </c>
      <c r="Z7760" s="4" t="str">
        <f t="shared" si="1463"/>
        <v/>
      </c>
      <c r="AA7760" s="4" t="str">
        <f>IF($V7760="","",IF(Y7760&lt;36,0,IF(AND(36&lt;=Y7760,Y7760&lt;71),VLOOKUP($W7760,日射量と図３!$E$6:$F$34,2,TRUE),IF(AND(71&lt;=Y7760,Y7760&lt;107),VLOOKUP($W7760,日射量と図３!$E$6:$G$34,3,TRUE),IF(AND(107&lt;=Y7760,Y7760&lt;143),VLOOKUP($W7760,日射量と図３!$E$6:$H$34,4,TRUE),VLOOKUP($W7760,日射量と図３!$E$6:$I$34,5,TRUE))))))</f>
        <v/>
      </c>
      <c r="AB7760" s="4" t="str">
        <f>IF($V7760="","",IF(Z7760&lt;36,0,IF(AND(36&lt;=Z7760,Z7760&lt;71),VLOOKUP($W7760,日射量と図３!$E$6:$F$34,2,TRUE),IF(AND(71&lt;=Z7760,Z7760&lt;107),VLOOKUP($W7760,日射量と図３!$E$6:$G$34,3,TRUE),IF(AND(107&lt;=Z7760,Z7760&lt;143),VLOOKUP($W7760,日射量と図３!$E$6:$H$34,4,TRUE),VLOOKUP($W7760,日射量と図３!$E$6:$I$34,5,TRUE))))))</f>
        <v/>
      </c>
      <c r="AC7760" s="382" t="str">
        <f t="shared" si="1467"/>
        <v/>
      </c>
      <c r="AD7760" s="382" t="str">
        <f t="shared" si="1468"/>
        <v/>
      </c>
    </row>
    <row r="7761" spans="11:30" ht="13.5" customHeight="1">
      <c r="K7761" s="4">
        <f t="shared" si="1464"/>
        <v>4</v>
      </c>
      <c r="L7761" s="34">
        <v>43575</v>
      </c>
      <c r="M7761" s="4">
        <v>324</v>
      </c>
      <c r="N7761" s="4">
        <v>6</v>
      </c>
      <c r="O7761" s="31">
        <v>0.20833333333333334</v>
      </c>
      <c r="P7761" s="35">
        <v>11.989999999999998</v>
      </c>
      <c r="Q7761" s="36">
        <f t="shared" si="1465"/>
        <v>15</v>
      </c>
      <c r="R7761" s="4">
        <f t="shared" si="1466"/>
        <v>3.0100000000000016</v>
      </c>
      <c r="S7761" s="31">
        <f t="shared" si="1457"/>
        <v>0.23586805555555557</v>
      </c>
      <c r="T7761" s="31">
        <f t="shared" si="1458"/>
        <v>0.75912037037037028</v>
      </c>
      <c r="U7761" s="4">
        <f t="shared" si="1459"/>
        <v>0</v>
      </c>
      <c r="V7761" s="4" t="str">
        <f t="shared" si="1460"/>
        <v/>
      </c>
      <c r="W7761" s="18" t="str">
        <f>IF(V7761="","",VLOOKUP(L7761,日射量と図３!$A$4:$C$368,3,TRUE)*238.85/100)</f>
        <v/>
      </c>
      <c r="X7761" s="4" t="str">
        <f t="shared" si="1461"/>
        <v/>
      </c>
      <c r="Y7761" s="4" t="str">
        <f t="shared" si="1462"/>
        <v/>
      </c>
      <c r="Z7761" s="4" t="str">
        <f t="shared" si="1463"/>
        <v/>
      </c>
      <c r="AA7761" s="4" t="str">
        <f>IF($V7761="","",IF(Y7761&lt;36,0,IF(AND(36&lt;=Y7761,Y7761&lt;71),VLOOKUP($W7761,日射量と図３!$E$6:$F$34,2,TRUE),IF(AND(71&lt;=Y7761,Y7761&lt;107),VLOOKUP($W7761,日射量と図３!$E$6:$G$34,3,TRUE),IF(AND(107&lt;=Y7761,Y7761&lt;143),VLOOKUP($W7761,日射量と図３!$E$6:$H$34,4,TRUE),VLOOKUP($W7761,日射量と図３!$E$6:$I$34,5,TRUE))))))</f>
        <v/>
      </c>
      <c r="AB7761" s="4" t="str">
        <f>IF($V7761="","",IF(Z7761&lt;36,0,IF(AND(36&lt;=Z7761,Z7761&lt;71),VLOOKUP($W7761,日射量と図３!$E$6:$F$34,2,TRUE),IF(AND(71&lt;=Z7761,Z7761&lt;107),VLOOKUP($W7761,日射量と図３!$E$6:$G$34,3,TRUE),IF(AND(107&lt;=Z7761,Z7761&lt;143),VLOOKUP($W7761,日射量と図３!$E$6:$H$34,4,TRUE),VLOOKUP($W7761,日射量と図３!$E$6:$I$34,5,TRUE))))))</f>
        <v/>
      </c>
      <c r="AC7761" s="382" t="str">
        <f t="shared" si="1467"/>
        <v/>
      </c>
      <c r="AD7761" s="382" t="str">
        <f t="shared" si="1468"/>
        <v/>
      </c>
    </row>
    <row r="7762" spans="11:30" ht="13.5" customHeight="1">
      <c r="K7762" s="4">
        <f t="shared" si="1464"/>
        <v>4</v>
      </c>
      <c r="L7762" s="34">
        <v>43575</v>
      </c>
      <c r="M7762" s="4">
        <v>324</v>
      </c>
      <c r="N7762" s="4">
        <v>7</v>
      </c>
      <c r="O7762" s="31">
        <v>0.25</v>
      </c>
      <c r="P7762" s="35">
        <v>12.049999999999999</v>
      </c>
      <c r="Q7762" s="36">
        <f t="shared" si="1465"/>
        <v>15</v>
      </c>
      <c r="R7762" s="4">
        <f t="shared" si="1466"/>
        <v>2.9500000000000011</v>
      </c>
      <c r="S7762" s="31">
        <f t="shared" si="1457"/>
        <v>0.23586805555555557</v>
      </c>
      <c r="T7762" s="31">
        <f t="shared" si="1458"/>
        <v>0.75912037037037028</v>
      </c>
      <c r="U7762" s="4">
        <f t="shared" si="1459"/>
        <v>2.9500000000000011</v>
      </c>
      <c r="V7762" s="4" t="str">
        <f t="shared" si="1460"/>
        <v/>
      </c>
      <c r="W7762" s="18" t="str">
        <f>IF(V7762="","",VLOOKUP(L7762,日射量と図３!$A$4:$C$368,3,TRUE)*238.85/100)</f>
        <v/>
      </c>
      <c r="X7762" s="4" t="str">
        <f t="shared" si="1461"/>
        <v/>
      </c>
      <c r="Y7762" s="4" t="str">
        <f t="shared" si="1462"/>
        <v/>
      </c>
      <c r="Z7762" s="4" t="str">
        <f t="shared" si="1463"/>
        <v/>
      </c>
      <c r="AA7762" s="4" t="str">
        <f>IF($V7762="","",IF(Y7762&lt;36,0,IF(AND(36&lt;=Y7762,Y7762&lt;71),VLOOKUP($W7762,日射量と図３!$E$6:$F$34,2,TRUE),IF(AND(71&lt;=Y7762,Y7762&lt;107),VLOOKUP($W7762,日射量と図３!$E$6:$G$34,3,TRUE),IF(AND(107&lt;=Y7762,Y7762&lt;143),VLOOKUP($W7762,日射量と図３!$E$6:$H$34,4,TRUE),VLOOKUP($W7762,日射量と図３!$E$6:$I$34,5,TRUE))))))</f>
        <v/>
      </c>
      <c r="AB7762" s="4" t="str">
        <f>IF($V7762="","",IF(Z7762&lt;36,0,IF(AND(36&lt;=Z7762,Z7762&lt;71),VLOOKUP($W7762,日射量と図３!$E$6:$F$34,2,TRUE),IF(AND(71&lt;=Z7762,Z7762&lt;107),VLOOKUP($W7762,日射量と図３!$E$6:$G$34,3,TRUE),IF(AND(107&lt;=Z7762,Z7762&lt;143),VLOOKUP($W7762,日射量と図３!$E$6:$H$34,4,TRUE),VLOOKUP($W7762,日射量と図３!$E$6:$I$34,5,TRUE))))))</f>
        <v/>
      </c>
      <c r="AC7762" s="382" t="str">
        <f t="shared" si="1467"/>
        <v/>
      </c>
      <c r="AD7762" s="382" t="str">
        <f t="shared" si="1468"/>
        <v/>
      </c>
    </row>
    <row r="7763" spans="11:30" ht="13.5" customHeight="1">
      <c r="K7763" s="4">
        <f t="shared" si="1464"/>
        <v>4</v>
      </c>
      <c r="L7763" s="34">
        <v>43575</v>
      </c>
      <c r="M7763" s="4">
        <v>324</v>
      </c>
      <c r="N7763" s="4">
        <v>8</v>
      </c>
      <c r="O7763" s="31">
        <v>0.29166666666666669</v>
      </c>
      <c r="P7763" s="35">
        <v>12.85</v>
      </c>
      <c r="Q7763" s="36">
        <f t="shared" si="1465"/>
        <v>12</v>
      </c>
      <c r="R7763" s="4">
        <f t="shared" si="1466"/>
        <v>0</v>
      </c>
      <c r="S7763" s="31">
        <f t="shared" si="1457"/>
        <v>0.23586805555555557</v>
      </c>
      <c r="T7763" s="31">
        <f t="shared" si="1458"/>
        <v>0.75912037037037028</v>
      </c>
      <c r="U7763" s="4">
        <f t="shared" si="1459"/>
        <v>0</v>
      </c>
      <c r="V7763" s="4" t="str">
        <f t="shared" si="1460"/>
        <v/>
      </c>
      <c r="W7763" s="18" t="str">
        <f>IF(V7763="","",VLOOKUP(L7763,日射量と図３!$A$4:$C$368,3,TRUE)*238.85/100)</f>
        <v/>
      </c>
      <c r="X7763" s="4" t="str">
        <f t="shared" si="1461"/>
        <v/>
      </c>
      <c r="Y7763" s="4" t="str">
        <f t="shared" si="1462"/>
        <v/>
      </c>
      <c r="Z7763" s="4" t="str">
        <f t="shared" si="1463"/>
        <v/>
      </c>
      <c r="AA7763" s="4" t="str">
        <f>IF($V7763="","",IF(Y7763&lt;36,0,IF(AND(36&lt;=Y7763,Y7763&lt;71),VLOOKUP($W7763,日射量と図３!$E$6:$F$34,2,TRUE),IF(AND(71&lt;=Y7763,Y7763&lt;107),VLOOKUP($W7763,日射量と図３!$E$6:$G$34,3,TRUE),IF(AND(107&lt;=Y7763,Y7763&lt;143),VLOOKUP($W7763,日射量と図３!$E$6:$H$34,4,TRUE),VLOOKUP($W7763,日射量と図３!$E$6:$I$34,5,TRUE))))))</f>
        <v/>
      </c>
      <c r="AB7763" s="4" t="str">
        <f>IF($V7763="","",IF(Z7763&lt;36,0,IF(AND(36&lt;=Z7763,Z7763&lt;71),VLOOKUP($W7763,日射量と図３!$E$6:$F$34,2,TRUE),IF(AND(71&lt;=Z7763,Z7763&lt;107),VLOOKUP($W7763,日射量と図３!$E$6:$G$34,3,TRUE),IF(AND(107&lt;=Z7763,Z7763&lt;143),VLOOKUP($W7763,日射量と図３!$E$6:$H$34,4,TRUE),VLOOKUP($W7763,日射量と図３!$E$6:$I$34,5,TRUE))))))</f>
        <v/>
      </c>
      <c r="AC7763" s="382" t="str">
        <f t="shared" si="1467"/>
        <v/>
      </c>
      <c r="AD7763" s="382" t="str">
        <f t="shared" si="1468"/>
        <v/>
      </c>
    </row>
    <row r="7764" spans="11:30" ht="13.5" customHeight="1">
      <c r="K7764" s="4">
        <f t="shared" si="1464"/>
        <v>4</v>
      </c>
      <c r="L7764" s="34">
        <v>43575</v>
      </c>
      <c r="M7764" s="4">
        <v>324</v>
      </c>
      <c r="N7764" s="4">
        <v>9</v>
      </c>
      <c r="O7764" s="31">
        <v>0.33333333333333331</v>
      </c>
      <c r="P7764" s="35">
        <v>14.13</v>
      </c>
      <c r="Q7764" s="36">
        <f t="shared" si="1465"/>
        <v>12</v>
      </c>
      <c r="R7764" s="4">
        <f t="shared" si="1466"/>
        <v>0</v>
      </c>
      <c r="S7764" s="31">
        <f t="shared" si="1457"/>
        <v>0.23586805555555557</v>
      </c>
      <c r="T7764" s="31">
        <f t="shared" si="1458"/>
        <v>0.75912037037037028</v>
      </c>
      <c r="U7764" s="4">
        <f t="shared" si="1459"/>
        <v>0</v>
      </c>
      <c r="V7764" s="4" t="str">
        <f t="shared" si="1460"/>
        <v/>
      </c>
      <c r="W7764" s="18" t="str">
        <f>IF(V7764="","",VLOOKUP(L7764,日射量と図３!$A$4:$C$368,3,TRUE)*238.85/100)</f>
        <v/>
      </c>
      <c r="X7764" s="4" t="str">
        <f t="shared" si="1461"/>
        <v/>
      </c>
      <c r="Y7764" s="4" t="str">
        <f t="shared" si="1462"/>
        <v/>
      </c>
      <c r="Z7764" s="4" t="str">
        <f t="shared" si="1463"/>
        <v/>
      </c>
      <c r="AA7764" s="4" t="str">
        <f>IF($V7764="","",IF(Y7764&lt;36,0,IF(AND(36&lt;=Y7764,Y7764&lt;71),VLOOKUP($W7764,日射量と図３!$E$6:$F$34,2,TRUE),IF(AND(71&lt;=Y7764,Y7764&lt;107),VLOOKUP($W7764,日射量と図３!$E$6:$G$34,3,TRUE),IF(AND(107&lt;=Y7764,Y7764&lt;143),VLOOKUP($W7764,日射量と図３!$E$6:$H$34,4,TRUE),VLOOKUP($W7764,日射量と図３!$E$6:$I$34,5,TRUE))))))</f>
        <v/>
      </c>
      <c r="AB7764" s="4" t="str">
        <f>IF($V7764="","",IF(Z7764&lt;36,0,IF(AND(36&lt;=Z7764,Z7764&lt;71),VLOOKUP($W7764,日射量と図３!$E$6:$F$34,2,TRUE),IF(AND(71&lt;=Z7764,Z7764&lt;107),VLOOKUP($W7764,日射量と図３!$E$6:$G$34,3,TRUE),IF(AND(107&lt;=Z7764,Z7764&lt;143),VLOOKUP($W7764,日射量と図３!$E$6:$H$34,4,TRUE),VLOOKUP($W7764,日射量と図３!$E$6:$I$34,5,TRUE))))))</f>
        <v/>
      </c>
      <c r="AC7764" s="382" t="str">
        <f t="shared" si="1467"/>
        <v/>
      </c>
      <c r="AD7764" s="382" t="str">
        <f t="shared" si="1468"/>
        <v/>
      </c>
    </row>
    <row r="7765" spans="11:30" ht="13.5" customHeight="1">
      <c r="K7765" s="4">
        <f t="shared" si="1464"/>
        <v>4</v>
      </c>
      <c r="L7765" s="34">
        <v>43575</v>
      </c>
      <c r="M7765" s="4">
        <v>324</v>
      </c>
      <c r="N7765" s="4">
        <v>10</v>
      </c>
      <c r="O7765" s="31">
        <v>0.375</v>
      </c>
      <c r="P7765" s="35">
        <v>15.15</v>
      </c>
      <c r="Q7765" s="36">
        <f t="shared" si="1465"/>
        <v>12</v>
      </c>
      <c r="R7765" s="4">
        <f t="shared" si="1466"/>
        <v>0</v>
      </c>
      <c r="S7765" s="31">
        <f t="shared" ref="S7765:S7828" si="1469">VLOOKUP(K7765,$AF$45:$AH$49,2,TRUE)</f>
        <v>0.23586805555555557</v>
      </c>
      <c r="T7765" s="31">
        <f t="shared" ref="T7765:T7828" si="1470">VLOOKUP(K7765,$AF$45:$AH$49,3,TRUE)</f>
        <v>0.75912037037037028</v>
      </c>
      <c r="U7765" s="4">
        <f t="shared" ref="U7765:U7828" si="1471">IF(AND(S7765&lt;O7765,O7765&lt;T7765),R7765,0)</f>
        <v>0</v>
      </c>
      <c r="V7765" s="4" t="str">
        <f t="shared" ref="V7765:V7828" si="1472">IF(N7765=1,SUM(U7765:U7788),"")</f>
        <v/>
      </c>
      <c r="W7765" s="18" t="str">
        <f>IF(V7765="","",VLOOKUP(L7765,日射量と図３!$A$4:$C$368,3,TRUE)*238.85/100)</f>
        <v/>
      </c>
      <c r="X7765" s="4" t="str">
        <f t="shared" ref="X7765:X7828" si="1473">IF(V7765="","",VLOOKUP(K7765,$AF$45:$AJ$49,5,TRUE))</f>
        <v/>
      </c>
      <c r="Y7765" s="4" t="str">
        <f t="shared" si="1462"/>
        <v/>
      </c>
      <c r="Z7765" s="4" t="str">
        <f t="shared" si="1463"/>
        <v/>
      </c>
      <c r="AA7765" s="4" t="str">
        <f>IF($V7765="","",IF(Y7765&lt;36,0,IF(AND(36&lt;=Y7765,Y7765&lt;71),VLOOKUP($W7765,日射量と図３!$E$6:$F$34,2,TRUE),IF(AND(71&lt;=Y7765,Y7765&lt;107),VLOOKUP($W7765,日射量と図３!$E$6:$G$34,3,TRUE),IF(AND(107&lt;=Y7765,Y7765&lt;143),VLOOKUP($W7765,日射量と図３!$E$6:$H$34,4,TRUE),VLOOKUP($W7765,日射量と図３!$E$6:$I$34,5,TRUE))))))</f>
        <v/>
      </c>
      <c r="AB7765" s="4" t="str">
        <f>IF($V7765="","",IF(Z7765&lt;36,0,IF(AND(36&lt;=Z7765,Z7765&lt;71),VLOOKUP($W7765,日射量と図３!$E$6:$F$34,2,TRUE),IF(AND(71&lt;=Z7765,Z7765&lt;107),VLOOKUP($W7765,日射量と図３!$E$6:$G$34,3,TRUE),IF(AND(107&lt;=Z7765,Z7765&lt;143),VLOOKUP($W7765,日射量と図３!$E$6:$H$34,4,TRUE),VLOOKUP($W7765,日射量と図３!$E$6:$I$34,5,TRUE))))))</f>
        <v/>
      </c>
      <c r="AC7765" s="382" t="str">
        <f t="shared" si="1467"/>
        <v/>
      </c>
      <c r="AD7765" s="382" t="str">
        <f t="shared" si="1468"/>
        <v/>
      </c>
    </row>
    <row r="7766" spans="11:30" ht="13.5" customHeight="1">
      <c r="K7766" s="4">
        <f t="shared" si="1464"/>
        <v>4</v>
      </c>
      <c r="L7766" s="34">
        <v>43575</v>
      </c>
      <c r="M7766" s="4">
        <v>324</v>
      </c>
      <c r="N7766" s="4">
        <v>11</v>
      </c>
      <c r="O7766" s="31">
        <v>0.41666666666666669</v>
      </c>
      <c r="P7766" s="35">
        <v>16.600000000000001</v>
      </c>
      <c r="Q7766" s="36">
        <f t="shared" si="1465"/>
        <v>12</v>
      </c>
      <c r="R7766" s="4">
        <f t="shared" si="1466"/>
        <v>0</v>
      </c>
      <c r="S7766" s="31">
        <f t="shared" si="1469"/>
        <v>0.23586805555555557</v>
      </c>
      <c r="T7766" s="31">
        <f t="shared" si="1470"/>
        <v>0.75912037037037028</v>
      </c>
      <c r="U7766" s="4">
        <f t="shared" si="1471"/>
        <v>0</v>
      </c>
      <c r="V7766" s="4" t="str">
        <f t="shared" si="1472"/>
        <v/>
      </c>
      <c r="W7766" s="18" t="str">
        <f>IF(V7766="","",VLOOKUP(L7766,日射量と図３!$A$4:$C$368,3,TRUE)*238.85/100)</f>
        <v/>
      </c>
      <c r="X7766" s="4" t="str">
        <f t="shared" si="1473"/>
        <v/>
      </c>
      <c r="Y7766" s="4" t="str">
        <f t="shared" si="1462"/>
        <v/>
      </c>
      <c r="Z7766" s="4" t="str">
        <f t="shared" si="1463"/>
        <v/>
      </c>
      <c r="AA7766" s="4" t="str">
        <f>IF($V7766="","",IF(Y7766&lt;36,0,IF(AND(36&lt;=Y7766,Y7766&lt;71),VLOOKUP($W7766,日射量と図３!$E$6:$F$34,2,TRUE),IF(AND(71&lt;=Y7766,Y7766&lt;107),VLOOKUP($W7766,日射量と図３!$E$6:$G$34,3,TRUE),IF(AND(107&lt;=Y7766,Y7766&lt;143),VLOOKUP($W7766,日射量と図３!$E$6:$H$34,4,TRUE),VLOOKUP($W7766,日射量と図３!$E$6:$I$34,5,TRUE))))))</f>
        <v/>
      </c>
      <c r="AB7766" s="4" t="str">
        <f>IF($V7766="","",IF(Z7766&lt;36,0,IF(AND(36&lt;=Z7766,Z7766&lt;71),VLOOKUP($W7766,日射量と図３!$E$6:$F$34,2,TRUE),IF(AND(71&lt;=Z7766,Z7766&lt;107),VLOOKUP($W7766,日射量と図３!$E$6:$G$34,3,TRUE),IF(AND(107&lt;=Z7766,Z7766&lt;143),VLOOKUP($W7766,日射量と図３!$E$6:$H$34,4,TRUE),VLOOKUP($W7766,日射量と図３!$E$6:$I$34,5,TRUE))))))</f>
        <v/>
      </c>
      <c r="AC7766" s="382" t="str">
        <f t="shared" si="1467"/>
        <v/>
      </c>
      <c r="AD7766" s="382" t="str">
        <f t="shared" si="1468"/>
        <v/>
      </c>
    </row>
    <row r="7767" spans="11:30" ht="13.5" customHeight="1">
      <c r="K7767" s="4">
        <f t="shared" si="1464"/>
        <v>4</v>
      </c>
      <c r="L7767" s="34">
        <v>43575</v>
      </c>
      <c r="M7767" s="4">
        <v>324</v>
      </c>
      <c r="N7767" s="4">
        <v>12</v>
      </c>
      <c r="O7767" s="31">
        <v>0.45833333333333331</v>
      </c>
      <c r="P7767" s="35">
        <v>17.23</v>
      </c>
      <c r="Q7767" s="36">
        <f t="shared" si="1465"/>
        <v>12</v>
      </c>
      <c r="R7767" s="4">
        <f t="shared" si="1466"/>
        <v>0</v>
      </c>
      <c r="S7767" s="31">
        <f t="shared" si="1469"/>
        <v>0.23586805555555557</v>
      </c>
      <c r="T7767" s="31">
        <f t="shared" si="1470"/>
        <v>0.75912037037037028</v>
      </c>
      <c r="U7767" s="4">
        <f t="shared" si="1471"/>
        <v>0</v>
      </c>
      <c r="V7767" s="4" t="str">
        <f t="shared" si="1472"/>
        <v/>
      </c>
      <c r="W7767" s="18" t="str">
        <f>IF(V7767="","",VLOOKUP(L7767,日射量と図３!$A$4:$C$368,3,TRUE)*238.85/100)</f>
        <v/>
      </c>
      <c r="X7767" s="4" t="str">
        <f t="shared" si="1473"/>
        <v/>
      </c>
      <c r="Y7767" s="4" t="str">
        <f t="shared" si="1462"/>
        <v/>
      </c>
      <c r="Z7767" s="4" t="str">
        <f t="shared" si="1463"/>
        <v/>
      </c>
      <c r="AA7767" s="4" t="str">
        <f>IF($V7767="","",IF(Y7767&lt;36,0,IF(AND(36&lt;=Y7767,Y7767&lt;71),VLOOKUP($W7767,日射量と図３!$E$6:$F$34,2,TRUE),IF(AND(71&lt;=Y7767,Y7767&lt;107),VLOOKUP($W7767,日射量と図３!$E$6:$G$34,3,TRUE),IF(AND(107&lt;=Y7767,Y7767&lt;143),VLOOKUP($W7767,日射量と図３!$E$6:$H$34,4,TRUE),VLOOKUP($W7767,日射量と図３!$E$6:$I$34,5,TRUE))))))</f>
        <v/>
      </c>
      <c r="AB7767" s="4" t="str">
        <f>IF($V7767="","",IF(Z7767&lt;36,0,IF(AND(36&lt;=Z7767,Z7767&lt;71),VLOOKUP($W7767,日射量と図３!$E$6:$F$34,2,TRUE),IF(AND(71&lt;=Z7767,Z7767&lt;107),VLOOKUP($W7767,日射量と図３!$E$6:$G$34,3,TRUE),IF(AND(107&lt;=Z7767,Z7767&lt;143),VLOOKUP($W7767,日射量と図３!$E$6:$H$34,4,TRUE),VLOOKUP($W7767,日射量と図３!$E$6:$I$34,5,TRUE))))))</f>
        <v/>
      </c>
      <c r="AC7767" s="382" t="str">
        <f t="shared" si="1467"/>
        <v/>
      </c>
      <c r="AD7767" s="382" t="str">
        <f t="shared" si="1468"/>
        <v/>
      </c>
    </row>
    <row r="7768" spans="11:30" ht="13.5" customHeight="1">
      <c r="K7768" s="4">
        <f t="shared" si="1464"/>
        <v>4</v>
      </c>
      <c r="L7768" s="34">
        <v>43575</v>
      </c>
      <c r="M7768" s="4">
        <v>324</v>
      </c>
      <c r="N7768" s="4">
        <v>13</v>
      </c>
      <c r="O7768" s="31">
        <v>0.5</v>
      </c>
      <c r="P7768" s="35">
        <v>17.669999999999998</v>
      </c>
      <c r="Q7768" s="36">
        <f t="shared" si="1465"/>
        <v>12</v>
      </c>
      <c r="R7768" s="4">
        <f t="shared" si="1466"/>
        <v>0</v>
      </c>
      <c r="S7768" s="31">
        <f t="shared" si="1469"/>
        <v>0.23586805555555557</v>
      </c>
      <c r="T7768" s="31">
        <f t="shared" si="1470"/>
        <v>0.75912037037037028</v>
      </c>
      <c r="U7768" s="4">
        <f t="shared" si="1471"/>
        <v>0</v>
      </c>
      <c r="V7768" s="4" t="str">
        <f t="shared" si="1472"/>
        <v/>
      </c>
      <c r="W7768" s="18" t="str">
        <f>IF(V7768="","",VLOOKUP(L7768,日射量と図３!$A$4:$C$368,3,TRUE)*238.85/100)</f>
        <v/>
      </c>
      <c r="X7768" s="4" t="str">
        <f t="shared" si="1473"/>
        <v/>
      </c>
      <c r="Y7768" s="4" t="str">
        <f t="shared" si="1462"/>
        <v/>
      </c>
      <c r="Z7768" s="4" t="str">
        <f t="shared" si="1463"/>
        <v/>
      </c>
      <c r="AA7768" s="4" t="str">
        <f>IF($V7768="","",IF(Y7768&lt;36,0,IF(AND(36&lt;=Y7768,Y7768&lt;71),VLOOKUP($W7768,日射量と図３!$E$6:$F$34,2,TRUE),IF(AND(71&lt;=Y7768,Y7768&lt;107),VLOOKUP($W7768,日射量と図３!$E$6:$G$34,3,TRUE),IF(AND(107&lt;=Y7768,Y7768&lt;143),VLOOKUP($W7768,日射量と図３!$E$6:$H$34,4,TRUE),VLOOKUP($W7768,日射量と図３!$E$6:$I$34,5,TRUE))))))</f>
        <v/>
      </c>
      <c r="AB7768" s="4" t="str">
        <f>IF($V7768="","",IF(Z7768&lt;36,0,IF(AND(36&lt;=Z7768,Z7768&lt;71),VLOOKUP($W7768,日射量と図３!$E$6:$F$34,2,TRUE),IF(AND(71&lt;=Z7768,Z7768&lt;107),VLOOKUP($W7768,日射量と図３!$E$6:$G$34,3,TRUE),IF(AND(107&lt;=Z7768,Z7768&lt;143),VLOOKUP($W7768,日射量と図３!$E$6:$H$34,4,TRUE),VLOOKUP($W7768,日射量と図３!$E$6:$I$34,5,TRUE))))))</f>
        <v/>
      </c>
      <c r="AC7768" s="382" t="str">
        <f t="shared" si="1467"/>
        <v/>
      </c>
      <c r="AD7768" s="382" t="str">
        <f t="shared" si="1468"/>
        <v/>
      </c>
    </row>
    <row r="7769" spans="11:30" ht="13.5" customHeight="1">
      <c r="K7769" s="4">
        <f t="shared" si="1464"/>
        <v>4</v>
      </c>
      <c r="L7769" s="34">
        <v>43575</v>
      </c>
      <c r="M7769" s="4">
        <v>324</v>
      </c>
      <c r="N7769" s="4">
        <v>14</v>
      </c>
      <c r="O7769" s="31">
        <v>0.54166666666666663</v>
      </c>
      <c r="P7769" s="35">
        <v>17.880000000000003</v>
      </c>
      <c r="Q7769" s="36">
        <f t="shared" si="1465"/>
        <v>12</v>
      </c>
      <c r="R7769" s="4">
        <f t="shared" si="1466"/>
        <v>0</v>
      </c>
      <c r="S7769" s="31">
        <f t="shared" si="1469"/>
        <v>0.23586805555555557</v>
      </c>
      <c r="T7769" s="31">
        <f t="shared" si="1470"/>
        <v>0.75912037037037028</v>
      </c>
      <c r="U7769" s="4">
        <f t="shared" si="1471"/>
        <v>0</v>
      </c>
      <c r="V7769" s="4" t="str">
        <f t="shared" si="1472"/>
        <v/>
      </c>
      <c r="W7769" s="18" t="str">
        <f>IF(V7769="","",VLOOKUP(L7769,日射量と図３!$A$4:$C$368,3,TRUE)*238.85/100)</f>
        <v/>
      </c>
      <c r="X7769" s="4" t="str">
        <f t="shared" si="1473"/>
        <v/>
      </c>
      <c r="Y7769" s="4" t="str">
        <f t="shared" si="1462"/>
        <v/>
      </c>
      <c r="Z7769" s="4" t="str">
        <f t="shared" si="1463"/>
        <v/>
      </c>
      <c r="AA7769" s="4" t="str">
        <f>IF($V7769="","",IF(Y7769&lt;36,0,IF(AND(36&lt;=Y7769,Y7769&lt;71),VLOOKUP($W7769,日射量と図３!$E$6:$F$34,2,TRUE),IF(AND(71&lt;=Y7769,Y7769&lt;107),VLOOKUP($W7769,日射量と図３!$E$6:$G$34,3,TRUE),IF(AND(107&lt;=Y7769,Y7769&lt;143),VLOOKUP($W7769,日射量と図３!$E$6:$H$34,4,TRUE),VLOOKUP($W7769,日射量と図３!$E$6:$I$34,5,TRUE))))))</f>
        <v/>
      </c>
      <c r="AB7769" s="4" t="str">
        <f>IF($V7769="","",IF(Z7769&lt;36,0,IF(AND(36&lt;=Z7769,Z7769&lt;71),VLOOKUP($W7769,日射量と図３!$E$6:$F$34,2,TRUE),IF(AND(71&lt;=Z7769,Z7769&lt;107),VLOOKUP($W7769,日射量と図３!$E$6:$G$34,3,TRUE),IF(AND(107&lt;=Z7769,Z7769&lt;143),VLOOKUP($W7769,日射量と図３!$E$6:$H$34,4,TRUE),VLOOKUP($W7769,日射量と図３!$E$6:$I$34,5,TRUE))))))</f>
        <v/>
      </c>
      <c r="AC7769" s="382" t="str">
        <f t="shared" si="1467"/>
        <v/>
      </c>
      <c r="AD7769" s="382" t="str">
        <f t="shared" si="1468"/>
        <v/>
      </c>
    </row>
    <row r="7770" spans="11:30" ht="13.5" customHeight="1">
      <c r="K7770" s="4">
        <f t="shared" si="1464"/>
        <v>4</v>
      </c>
      <c r="L7770" s="34">
        <v>43575</v>
      </c>
      <c r="M7770" s="4">
        <v>324</v>
      </c>
      <c r="N7770" s="4">
        <v>15</v>
      </c>
      <c r="O7770" s="31">
        <v>0.58333333333333337</v>
      </c>
      <c r="P7770" s="35">
        <v>18.12</v>
      </c>
      <c r="Q7770" s="36">
        <f t="shared" si="1465"/>
        <v>12</v>
      </c>
      <c r="R7770" s="4">
        <f t="shared" si="1466"/>
        <v>0</v>
      </c>
      <c r="S7770" s="31">
        <f t="shared" si="1469"/>
        <v>0.23586805555555557</v>
      </c>
      <c r="T7770" s="31">
        <f t="shared" si="1470"/>
        <v>0.75912037037037028</v>
      </c>
      <c r="U7770" s="4">
        <f t="shared" si="1471"/>
        <v>0</v>
      </c>
      <c r="V7770" s="4" t="str">
        <f t="shared" si="1472"/>
        <v/>
      </c>
      <c r="W7770" s="18" t="str">
        <f>IF(V7770="","",VLOOKUP(L7770,日射量と図３!$A$4:$C$368,3,TRUE)*238.85/100)</f>
        <v/>
      </c>
      <c r="X7770" s="4" t="str">
        <f t="shared" si="1473"/>
        <v/>
      </c>
      <c r="Y7770" s="4" t="str">
        <f t="shared" si="1462"/>
        <v/>
      </c>
      <c r="Z7770" s="4" t="str">
        <f t="shared" si="1463"/>
        <v/>
      </c>
      <c r="AA7770" s="4" t="str">
        <f>IF($V7770="","",IF(Y7770&lt;36,0,IF(AND(36&lt;=Y7770,Y7770&lt;71),VLOOKUP($W7770,日射量と図３!$E$6:$F$34,2,TRUE),IF(AND(71&lt;=Y7770,Y7770&lt;107),VLOOKUP($W7770,日射量と図３!$E$6:$G$34,3,TRUE),IF(AND(107&lt;=Y7770,Y7770&lt;143),VLOOKUP($W7770,日射量と図３!$E$6:$H$34,4,TRUE),VLOOKUP($W7770,日射量と図３!$E$6:$I$34,5,TRUE))))))</f>
        <v/>
      </c>
      <c r="AB7770" s="4" t="str">
        <f>IF($V7770="","",IF(Z7770&lt;36,0,IF(AND(36&lt;=Z7770,Z7770&lt;71),VLOOKUP($W7770,日射量と図３!$E$6:$F$34,2,TRUE),IF(AND(71&lt;=Z7770,Z7770&lt;107),VLOOKUP($W7770,日射量と図３!$E$6:$G$34,3,TRUE),IF(AND(107&lt;=Z7770,Z7770&lt;143),VLOOKUP($W7770,日射量と図３!$E$6:$H$34,4,TRUE),VLOOKUP($W7770,日射量と図３!$E$6:$I$34,5,TRUE))))))</f>
        <v/>
      </c>
      <c r="AC7770" s="382" t="str">
        <f t="shared" si="1467"/>
        <v/>
      </c>
      <c r="AD7770" s="382" t="str">
        <f t="shared" si="1468"/>
        <v/>
      </c>
    </row>
    <row r="7771" spans="11:30" ht="13.5" customHeight="1">
      <c r="K7771" s="4">
        <f t="shared" si="1464"/>
        <v>4</v>
      </c>
      <c r="L7771" s="34">
        <v>43575</v>
      </c>
      <c r="M7771" s="4">
        <v>324</v>
      </c>
      <c r="N7771" s="4">
        <v>16</v>
      </c>
      <c r="O7771" s="31">
        <v>0.625</v>
      </c>
      <c r="P7771" s="35">
        <v>17.949999999999996</v>
      </c>
      <c r="Q7771" s="36">
        <f t="shared" si="1465"/>
        <v>16</v>
      </c>
      <c r="R7771" s="4">
        <f t="shared" si="1466"/>
        <v>0</v>
      </c>
      <c r="S7771" s="31">
        <f t="shared" si="1469"/>
        <v>0.23586805555555557</v>
      </c>
      <c r="T7771" s="31">
        <f t="shared" si="1470"/>
        <v>0.75912037037037028</v>
      </c>
      <c r="U7771" s="4">
        <f t="shared" si="1471"/>
        <v>0</v>
      </c>
      <c r="V7771" s="4" t="str">
        <f t="shared" si="1472"/>
        <v/>
      </c>
      <c r="W7771" s="18" t="str">
        <f>IF(V7771="","",VLOOKUP(L7771,日射量と図３!$A$4:$C$368,3,TRUE)*238.85/100)</f>
        <v/>
      </c>
      <c r="X7771" s="4" t="str">
        <f t="shared" si="1473"/>
        <v/>
      </c>
      <c r="Y7771" s="4" t="str">
        <f t="shared" si="1462"/>
        <v/>
      </c>
      <c r="Z7771" s="4" t="str">
        <f t="shared" si="1463"/>
        <v/>
      </c>
      <c r="AA7771" s="4" t="str">
        <f>IF($V7771="","",IF(Y7771&lt;36,0,IF(AND(36&lt;=Y7771,Y7771&lt;71),VLOOKUP($W7771,日射量と図３!$E$6:$F$34,2,TRUE),IF(AND(71&lt;=Y7771,Y7771&lt;107),VLOOKUP($W7771,日射量と図３!$E$6:$G$34,3,TRUE),IF(AND(107&lt;=Y7771,Y7771&lt;143),VLOOKUP($W7771,日射量と図３!$E$6:$H$34,4,TRUE),VLOOKUP($W7771,日射量と図３!$E$6:$I$34,5,TRUE))))))</f>
        <v/>
      </c>
      <c r="AB7771" s="4" t="str">
        <f>IF($V7771="","",IF(Z7771&lt;36,0,IF(AND(36&lt;=Z7771,Z7771&lt;71),VLOOKUP($W7771,日射量と図３!$E$6:$F$34,2,TRUE),IF(AND(71&lt;=Z7771,Z7771&lt;107),VLOOKUP($W7771,日射量と図３!$E$6:$G$34,3,TRUE),IF(AND(107&lt;=Z7771,Z7771&lt;143),VLOOKUP($W7771,日射量と図３!$E$6:$H$34,4,TRUE),VLOOKUP($W7771,日射量と図３!$E$6:$I$34,5,TRUE))))))</f>
        <v/>
      </c>
      <c r="AC7771" s="382" t="str">
        <f t="shared" si="1467"/>
        <v/>
      </c>
      <c r="AD7771" s="382" t="str">
        <f t="shared" si="1468"/>
        <v/>
      </c>
    </row>
    <row r="7772" spans="11:30" ht="13.5" customHeight="1">
      <c r="K7772" s="4">
        <f t="shared" si="1464"/>
        <v>4</v>
      </c>
      <c r="L7772" s="34">
        <v>43575</v>
      </c>
      <c r="M7772" s="4">
        <v>324</v>
      </c>
      <c r="N7772" s="4">
        <v>17</v>
      </c>
      <c r="O7772" s="31">
        <v>0.66666666666666663</v>
      </c>
      <c r="P7772" s="35">
        <v>17.509999999999998</v>
      </c>
      <c r="Q7772" s="36">
        <f t="shared" si="1465"/>
        <v>16</v>
      </c>
      <c r="R7772" s="4">
        <f t="shared" si="1466"/>
        <v>0</v>
      </c>
      <c r="S7772" s="31">
        <f t="shared" si="1469"/>
        <v>0.23586805555555557</v>
      </c>
      <c r="T7772" s="31">
        <f t="shared" si="1470"/>
        <v>0.75912037037037028</v>
      </c>
      <c r="U7772" s="4">
        <f t="shared" si="1471"/>
        <v>0</v>
      </c>
      <c r="V7772" s="4" t="str">
        <f t="shared" si="1472"/>
        <v/>
      </c>
      <c r="W7772" s="18" t="str">
        <f>IF(V7772="","",VLOOKUP(L7772,日射量と図３!$A$4:$C$368,3,TRUE)*238.85/100)</f>
        <v/>
      </c>
      <c r="X7772" s="4" t="str">
        <f t="shared" si="1473"/>
        <v/>
      </c>
      <c r="Y7772" s="4" t="str">
        <f t="shared" si="1462"/>
        <v/>
      </c>
      <c r="Z7772" s="4" t="str">
        <f t="shared" si="1463"/>
        <v/>
      </c>
      <c r="AA7772" s="4" t="str">
        <f>IF($V7772="","",IF(Y7772&lt;36,0,IF(AND(36&lt;=Y7772,Y7772&lt;71),VLOOKUP($W7772,日射量と図３!$E$6:$F$34,2,TRUE),IF(AND(71&lt;=Y7772,Y7772&lt;107),VLOOKUP($W7772,日射量と図３!$E$6:$G$34,3,TRUE),IF(AND(107&lt;=Y7772,Y7772&lt;143),VLOOKUP($W7772,日射量と図３!$E$6:$H$34,4,TRUE),VLOOKUP($W7772,日射量と図３!$E$6:$I$34,5,TRUE))))))</f>
        <v/>
      </c>
      <c r="AB7772" s="4" t="str">
        <f>IF($V7772="","",IF(Z7772&lt;36,0,IF(AND(36&lt;=Z7772,Z7772&lt;71),VLOOKUP($W7772,日射量と図３!$E$6:$F$34,2,TRUE),IF(AND(71&lt;=Z7772,Z7772&lt;107),VLOOKUP($W7772,日射量と図３!$E$6:$G$34,3,TRUE),IF(AND(107&lt;=Z7772,Z7772&lt;143),VLOOKUP($W7772,日射量と図３!$E$6:$H$34,4,TRUE),VLOOKUP($W7772,日射量と図３!$E$6:$I$34,5,TRUE))))))</f>
        <v/>
      </c>
      <c r="AC7772" s="382" t="str">
        <f t="shared" si="1467"/>
        <v/>
      </c>
      <c r="AD7772" s="382" t="str">
        <f t="shared" si="1468"/>
        <v/>
      </c>
    </row>
    <row r="7773" spans="11:30" ht="13.5" customHeight="1">
      <c r="K7773" s="4">
        <f t="shared" si="1464"/>
        <v>4</v>
      </c>
      <c r="L7773" s="34">
        <v>43575</v>
      </c>
      <c r="M7773" s="4">
        <v>324</v>
      </c>
      <c r="N7773" s="4">
        <v>18</v>
      </c>
      <c r="O7773" s="31">
        <v>0.70833333333333337</v>
      </c>
      <c r="P7773" s="35">
        <v>16.970000000000002</v>
      </c>
      <c r="Q7773" s="36">
        <f t="shared" si="1465"/>
        <v>16</v>
      </c>
      <c r="R7773" s="4">
        <f t="shared" si="1466"/>
        <v>0</v>
      </c>
      <c r="S7773" s="31">
        <f t="shared" si="1469"/>
        <v>0.23586805555555557</v>
      </c>
      <c r="T7773" s="31">
        <f t="shared" si="1470"/>
        <v>0.75912037037037028</v>
      </c>
      <c r="U7773" s="4">
        <f t="shared" si="1471"/>
        <v>0</v>
      </c>
      <c r="V7773" s="4" t="str">
        <f t="shared" si="1472"/>
        <v/>
      </c>
      <c r="W7773" s="18" t="str">
        <f>IF(V7773="","",VLOOKUP(L7773,日射量と図３!$A$4:$C$368,3,TRUE)*238.85/100)</f>
        <v/>
      </c>
      <c r="X7773" s="4" t="str">
        <f t="shared" si="1473"/>
        <v/>
      </c>
      <c r="Y7773" s="4" t="str">
        <f t="shared" si="1462"/>
        <v/>
      </c>
      <c r="Z7773" s="4" t="str">
        <f t="shared" si="1463"/>
        <v/>
      </c>
      <c r="AA7773" s="4" t="str">
        <f>IF($V7773="","",IF(Y7773&lt;36,0,IF(AND(36&lt;=Y7773,Y7773&lt;71),VLOOKUP($W7773,日射量と図３!$E$6:$F$34,2,TRUE),IF(AND(71&lt;=Y7773,Y7773&lt;107),VLOOKUP($W7773,日射量と図３!$E$6:$G$34,3,TRUE),IF(AND(107&lt;=Y7773,Y7773&lt;143),VLOOKUP($W7773,日射量と図３!$E$6:$H$34,4,TRUE),VLOOKUP($W7773,日射量と図３!$E$6:$I$34,5,TRUE))))))</f>
        <v/>
      </c>
      <c r="AB7773" s="4" t="str">
        <f>IF($V7773="","",IF(Z7773&lt;36,0,IF(AND(36&lt;=Z7773,Z7773&lt;71),VLOOKUP($W7773,日射量と図３!$E$6:$F$34,2,TRUE),IF(AND(71&lt;=Z7773,Z7773&lt;107),VLOOKUP($W7773,日射量と図３!$E$6:$G$34,3,TRUE),IF(AND(107&lt;=Z7773,Z7773&lt;143),VLOOKUP($W7773,日射量と図３!$E$6:$H$34,4,TRUE),VLOOKUP($W7773,日射量と図３!$E$6:$I$34,5,TRUE))))))</f>
        <v/>
      </c>
      <c r="AC7773" s="382" t="str">
        <f t="shared" si="1467"/>
        <v/>
      </c>
      <c r="AD7773" s="382" t="str">
        <f t="shared" si="1468"/>
        <v/>
      </c>
    </row>
    <row r="7774" spans="11:30" ht="13.5" customHeight="1">
      <c r="K7774" s="4">
        <f t="shared" si="1464"/>
        <v>4</v>
      </c>
      <c r="L7774" s="34">
        <v>43575</v>
      </c>
      <c r="M7774" s="4">
        <v>324</v>
      </c>
      <c r="N7774" s="4">
        <v>19</v>
      </c>
      <c r="O7774" s="31">
        <v>0.75</v>
      </c>
      <c r="P7774" s="35">
        <v>16.399999999999999</v>
      </c>
      <c r="Q7774" s="36">
        <f t="shared" si="1465"/>
        <v>16</v>
      </c>
      <c r="R7774" s="4">
        <f t="shared" si="1466"/>
        <v>0</v>
      </c>
      <c r="S7774" s="31">
        <f t="shared" si="1469"/>
        <v>0.23586805555555557</v>
      </c>
      <c r="T7774" s="31">
        <f t="shared" si="1470"/>
        <v>0.75912037037037028</v>
      </c>
      <c r="U7774" s="4">
        <f t="shared" si="1471"/>
        <v>0</v>
      </c>
      <c r="V7774" s="4" t="str">
        <f t="shared" si="1472"/>
        <v/>
      </c>
      <c r="W7774" s="18" t="str">
        <f>IF(V7774="","",VLOOKUP(L7774,日射量と図３!$A$4:$C$368,3,TRUE)*238.85/100)</f>
        <v/>
      </c>
      <c r="X7774" s="4" t="str">
        <f t="shared" si="1473"/>
        <v/>
      </c>
      <c r="Y7774" s="4" t="str">
        <f t="shared" si="1462"/>
        <v/>
      </c>
      <c r="Z7774" s="4" t="str">
        <f t="shared" si="1463"/>
        <v/>
      </c>
      <c r="AA7774" s="4" t="str">
        <f>IF($V7774="","",IF(Y7774&lt;36,0,IF(AND(36&lt;=Y7774,Y7774&lt;71),VLOOKUP($W7774,日射量と図３!$E$6:$F$34,2,TRUE),IF(AND(71&lt;=Y7774,Y7774&lt;107),VLOOKUP($W7774,日射量と図３!$E$6:$G$34,3,TRUE),IF(AND(107&lt;=Y7774,Y7774&lt;143),VLOOKUP($W7774,日射量と図３!$E$6:$H$34,4,TRUE),VLOOKUP($W7774,日射量と図３!$E$6:$I$34,5,TRUE))))))</f>
        <v/>
      </c>
      <c r="AB7774" s="4" t="str">
        <f>IF($V7774="","",IF(Z7774&lt;36,0,IF(AND(36&lt;=Z7774,Z7774&lt;71),VLOOKUP($W7774,日射量と図３!$E$6:$F$34,2,TRUE),IF(AND(71&lt;=Z7774,Z7774&lt;107),VLOOKUP($W7774,日射量と図３!$E$6:$G$34,3,TRUE),IF(AND(107&lt;=Z7774,Z7774&lt;143),VLOOKUP($W7774,日射量と図３!$E$6:$H$34,4,TRUE),VLOOKUP($W7774,日射量と図３!$E$6:$I$34,5,TRUE))))))</f>
        <v/>
      </c>
      <c r="AC7774" s="382" t="str">
        <f t="shared" si="1467"/>
        <v/>
      </c>
      <c r="AD7774" s="382" t="str">
        <f t="shared" si="1468"/>
        <v/>
      </c>
    </row>
    <row r="7775" spans="11:30" ht="13.5" customHeight="1">
      <c r="K7775" s="4">
        <f t="shared" si="1464"/>
        <v>4</v>
      </c>
      <c r="L7775" s="34">
        <v>43575</v>
      </c>
      <c r="M7775" s="4">
        <v>324</v>
      </c>
      <c r="N7775" s="4">
        <v>20</v>
      </c>
      <c r="O7775" s="31">
        <v>0.79166666666666663</v>
      </c>
      <c r="P7775" s="35">
        <v>15.949999999999998</v>
      </c>
      <c r="Q7775" s="36">
        <f t="shared" si="1465"/>
        <v>16</v>
      </c>
      <c r="R7775" s="4">
        <f t="shared" si="1466"/>
        <v>5.0000000000002487E-2</v>
      </c>
      <c r="S7775" s="31">
        <f t="shared" si="1469"/>
        <v>0.23586805555555557</v>
      </c>
      <c r="T7775" s="31">
        <f t="shared" si="1470"/>
        <v>0.75912037037037028</v>
      </c>
      <c r="U7775" s="4">
        <f t="shared" si="1471"/>
        <v>0</v>
      </c>
      <c r="V7775" s="4" t="str">
        <f t="shared" si="1472"/>
        <v/>
      </c>
      <c r="W7775" s="18" t="str">
        <f>IF(V7775="","",VLOOKUP(L7775,日射量と図３!$A$4:$C$368,3,TRUE)*238.85/100)</f>
        <v/>
      </c>
      <c r="X7775" s="4" t="str">
        <f t="shared" si="1473"/>
        <v/>
      </c>
      <c r="Y7775" s="4" t="str">
        <f t="shared" ref="Y7775:Y7838" si="1474">IF(V7775="","",$AH$30*V7775/(($AG$18/$AH$18)*X7775))</f>
        <v/>
      </c>
      <c r="Z7775" s="4" t="str">
        <f t="shared" ref="Z7775:Z7838" si="1475">IF(V7775="","",$AH$30*V7775/(($AG$19/$AH$19)*X7775))</f>
        <v/>
      </c>
      <c r="AA7775" s="4" t="str">
        <f>IF($V7775="","",IF(Y7775&lt;36,0,IF(AND(36&lt;=Y7775,Y7775&lt;71),VLOOKUP($W7775,日射量と図３!$E$6:$F$34,2,TRUE),IF(AND(71&lt;=Y7775,Y7775&lt;107),VLOOKUP($W7775,日射量と図３!$E$6:$G$34,3,TRUE),IF(AND(107&lt;=Y7775,Y7775&lt;143),VLOOKUP($W7775,日射量と図３!$E$6:$H$34,4,TRUE),VLOOKUP($W7775,日射量と図３!$E$6:$I$34,5,TRUE))))))</f>
        <v/>
      </c>
      <c r="AB7775" s="4" t="str">
        <f>IF($V7775="","",IF(Z7775&lt;36,0,IF(AND(36&lt;=Z7775,Z7775&lt;71),VLOOKUP($W7775,日射量と図３!$E$6:$F$34,2,TRUE),IF(AND(71&lt;=Z7775,Z7775&lt;107),VLOOKUP($W7775,日射量と図３!$E$6:$G$34,3,TRUE),IF(AND(107&lt;=Z7775,Z7775&lt;143),VLOOKUP($W7775,日射量と図３!$E$6:$H$34,4,TRUE),VLOOKUP($W7775,日射量と図３!$E$6:$I$34,5,TRUE))))))</f>
        <v/>
      </c>
      <c r="AC7775" s="382" t="str">
        <f t="shared" si="1467"/>
        <v/>
      </c>
      <c r="AD7775" s="382" t="str">
        <f t="shared" si="1468"/>
        <v/>
      </c>
    </row>
    <row r="7776" spans="11:30" ht="13.5" customHeight="1">
      <c r="K7776" s="4">
        <f t="shared" si="1464"/>
        <v>4</v>
      </c>
      <c r="L7776" s="34">
        <v>43575</v>
      </c>
      <c r="M7776" s="4">
        <v>324</v>
      </c>
      <c r="N7776" s="4">
        <v>21</v>
      </c>
      <c r="O7776" s="31">
        <v>0.83333333333333337</v>
      </c>
      <c r="P7776" s="35">
        <v>15.270000000000001</v>
      </c>
      <c r="Q7776" s="36">
        <f t="shared" si="1465"/>
        <v>16</v>
      </c>
      <c r="R7776" s="4">
        <f t="shared" si="1466"/>
        <v>0.72999999999999865</v>
      </c>
      <c r="S7776" s="31">
        <f t="shared" si="1469"/>
        <v>0.23586805555555557</v>
      </c>
      <c r="T7776" s="31">
        <f t="shared" si="1470"/>
        <v>0.75912037037037028</v>
      </c>
      <c r="U7776" s="4">
        <f t="shared" si="1471"/>
        <v>0</v>
      </c>
      <c r="V7776" s="4" t="str">
        <f t="shared" si="1472"/>
        <v/>
      </c>
      <c r="W7776" s="18" t="str">
        <f>IF(V7776="","",VLOOKUP(L7776,日射量と図３!$A$4:$C$368,3,TRUE)*238.85/100)</f>
        <v/>
      </c>
      <c r="X7776" s="4" t="str">
        <f t="shared" si="1473"/>
        <v/>
      </c>
      <c r="Y7776" s="4" t="str">
        <f t="shared" si="1474"/>
        <v/>
      </c>
      <c r="Z7776" s="4" t="str">
        <f t="shared" si="1475"/>
        <v/>
      </c>
      <c r="AA7776" s="4" t="str">
        <f>IF($V7776="","",IF(Y7776&lt;36,0,IF(AND(36&lt;=Y7776,Y7776&lt;71),VLOOKUP($W7776,日射量と図３!$E$6:$F$34,2,TRUE),IF(AND(71&lt;=Y7776,Y7776&lt;107),VLOOKUP($W7776,日射量と図３!$E$6:$G$34,3,TRUE),IF(AND(107&lt;=Y7776,Y7776&lt;143),VLOOKUP($W7776,日射量と図３!$E$6:$H$34,4,TRUE),VLOOKUP($W7776,日射量と図３!$E$6:$I$34,5,TRUE))))))</f>
        <v/>
      </c>
      <c r="AB7776" s="4" t="str">
        <f>IF($V7776="","",IF(Z7776&lt;36,0,IF(AND(36&lt;=Z7776,Z7776&lt;71),VLOOKUP($W7776,日射量と図３!$E$6:$F$34,2,TRUE),IF(AND(71&lt;=Z7776,Z7776&lt;107),VLOOKUP($W7776,日射量と図３!$E$6:$G$34,3,TRUE),IF(AND(107&lt;=Z7776,Z7776&lt;143),VLOOKUP($W7776,日射量と図３!$E$6:$H$34,4,TRUE),VLOOKUP($W7776,日射量と図３!$E$6:$I$34,5,TRUE))))))</f>
        <v/>
      </c>
      <c r="AC7776" s="382" t="str">
        <f t="shared" si="1467"/>
        <v/>
      </c>
      <c r="AD7776" s="382" t="str">
        <f t="shared" si="1468"/>
        <v/>
      </c>
    </row>
    <row r="7777" spans="11:30" ht="13.5" customHeight="1">
      <c r="K7777" s="4">
        <f t="shared" si="1464"/>
        <v>4</v>
      </c>
      <c r="L7777" s="34">
        <v>43575</v>
      </c>
      <c r="M7777" s="4">
        <v>324</v>
      </c>
      <c r="N7777" s="4">
        <v>22</v>
      </c>
      <c r="O7777" s="31">
        <v>0.875</v>
      </c>
      <c r="P7777" s="35">
        <v>14.879999999999999</v>
      </c>
      <c r="Q7777" s="36">
        <f t="shared" si="1465"/>
        <v>16</v>
      </c>
      <c r="R7777" s="4">
        <f t="shared" si="1466"/>
        <v>1.120000000000001</v>
      </c>
      <c r="S7777" s="31">
        <f t="shared" si="1469"/>
        <v>0.23586805555555557</v>
      </c>
      <c r="T7777" s="31">
        <f t="shared" si="1470"/>
        <v>0.75912037037037028</v>
      </c>
      <c r="U7777" s="4">
        <f t="shared" si="1471"/>
        <v>0</v>
      </c>
      <c r="V7777" s="4" t="str">
        <f t="shared" si="1472"/>
        <v/>
      </c>
      <c r="W7777" s="18" t="str">
        <f>IF(V7777="","",VLOOKUP(L7777,日射量と図３!$A$4:$C$368,3,TRUE)*238.85/100)</f>
        <v/>
      </c>
      <c r="X7777" s="4" t="str">
        <f t="shared" si="1473"/>
        <v/>
      </c>
      <c r="Y7777" s="4" t="str">
        <f t="shared" si="1474"/>
        <v/>
      </c>
      <c r="Z7777" s="4" t="str">
        <f t="shared" si="1475"/>
        <v/>
      </c>
      <c r="AA7777" s="4" t="str">
        <f>IF($V7777="","",IF(Y7777&lt;36,0,IF(AND(36&lt;=Y7777,Y7777&lt;71),VLOOKUP($W7777,日射量と図３!$E$6:$F$34,2,TRUE),IF(AND(71&lt;=Y7777,Y7777&lt;107),VLOOKUP($W7777,日射量と図３!$E$6:$G$34,3,TRUE),IF(AND(107&lt;=Y7777,Y7777&lt;143),VLOOKUP($W7777,日射量と図３!$E$6:$H$34,4,TRUE),VLOOKUP($W7777,日射量と図３!$E$6:$I$34,5,TRUE))))))</f>
        <v/>
      </c>
      <c r="AB7777" s="4" t="str">
        <f>IF($V7777="","",IF(Z7777&lt;36,0,IF(AND(36&lt;=Z7777,Z7777&lt;71),VLOOKUP($W7777,日射量と図３!$E$6:$F$34,2,TRUE),IF(AND(71&lt;=Z7777,Z7777&lt;107),VLOOKUP($W7777,日射量と図３!$E$6:$G$34,3,TRUE),IF(AND(107&lt;=Z7777,Z7777&lt;143),VLOOKUP($W7777,日射量と図３!$E$6:$H$34,4,TRUE),VLOOKUP($W7777,日射量と図３!$E$6:$I$34,5,TRUE))))))</f>
        <v/>
      </c>
      <c r="AC7777" s="382" t="str">
        <f t="shared" si="1467"/>
        <v/>
      </c>
      <c r="AD7777" s="382" t="str">
        <f t="shared" si="1468"/>
        <v/>
      </c>
    </row>
    <row r="7778" spans="11:30" ht="13.5" customHeight="1">
      <c r="K7778" s="4">
        <f t="shared" si="1464"/>
        <v>4</v>
      </c>
      <c r="L7778" s="34">
        <v>43575</v>
      </c>
      <c r="M7778" s="4">
        <v>324</v>
      </c>
      <c r="N7778" s="4">
        <v>23</v>
      </c>
      <c r="O7778" s="31">
        <v>0.91666666666666663</v>
      </c>
      <c r="P7778" s="35">
        <v>14.059999999999999</v>
      </c>
      <c r="Q7778" s="36">
        <f t="shared" si="1465"/>
        <v>13</v>
      </c>
      <c r="R7778" s="4">
        <f t="shared" si="1466"/>
        <v>0</v>
      </c>
      <c r="S7778" s="31">
        <f t="shared" si="1469"/>
        <v>0.23586805555555557</v>
      </c>
      <c r="T7778" s="31">
        <f t="shared" si="1470"/>
        <v>0.75912037037037028</v>
      </c>
      <c r="U7778" s="4">
        <f t="shared" si="1471"/>
        <v>0</v>
      </c>
      <c r="V7778" s="4" t="str">
        <f t="shared" si="1472"/>
        <v/>
      </c>
      <c r="W7778" s="18" t="str">
        <f>IF(V7778="","",VLOOKUP(L7778,日射量と図３!$A$4:$C$368,3,TRUE)*238.85/100)</f>
        <v/>
      </c>
      <c r="X7778" s="4" t="str">
        <f t="shared" si="1473"/>
        <v/>
      </c>
      <c r="Y7778" s="4" t="str">
        <f t="shared" si="1474"/>
        <v/>
      </c>
      <c r="Z7778" s="4" t="str">
        <f t="shared" si="1475"/>
        <v/>
      </c>
      <c r="AA7778" s="4" t="str">
        <f>IF($V7778="","",IF(Y7778&lt;36,0,IF(AND(36&lt;=Y7778,Y7778&lt;71),VLOOKUP($W7778,日射量と図３!$E$6:$F$34,2,TRUE),IF(AND(71&lt;=Y7778,Y7778&lt;107),VLOOKUP($W7778,日射量と図３!$E$6:$G$34,3,TRUE),IF(AND(107&lt;=Y7778,Y7778&lt;143),VLOOKUP($W7778,日射量と図３!$E$6:$H$34,4,TRUE),VLOOKUP($W7778,日射量と図３!$E$6:$I$34,5,TRUE))))))</f>
        <v/>
      </c>
      <c r="AB7778" s="4" t="str">
        <f>IF($V7778="","",IF(Z7778&lt;36,0,IF(AND(36&lt;=Z7778,Z7778&lt;71),VLOOKUP($W7778,日射量と図３!$E$6:$F$34,2,TRUE),IF(AND(71&lt;=Z7778,Z7778&lt;107),VLOOKUP($W7778,日射量と図３!$E$6:$G$34,3,TRUE),IF(AND(107&lt;=Z7778,Z7778&lt;143),VLOOKUP($W7778,日射量と図３!$E$6:$H$34,4,TRUE),VLOOKUP($W7778,日射量と図３!$E$6:$I$34,5,TRUE))))))</f>
        <v/>
      </c>
      <c r="AC7778" s="382" t="str">
        <f t="shared" si="1467"/>
        <v/>
      </c>
      <c r="AD7778" s="382" t="str">
        <f t="shared" si="1468"/>
        <v/>
      </c>
    </row>
    <row r="7779" spans="11:30" ht="13.5" customHeight="1">
      <c r="K7779" s="4">
        <f t="shared" si="1464"/>
        <v>4</v>
      </c>
      <c r="L7779" s="34">
        <v>43575</v>
      </c>
      <c r="M7779" s="4">
        <v>324</v>
      </c>
      <c r="N7779" s="4">
        <v>24</v>
      </c>
      <c r="O7779" s="31">
        <v>0.95833333333333337</v>
      </c>
      <c r="P7779" s="35">
        <v>13.74</v>
      </c>
      <c r="Q7779" s="36">
        <f t="shared" si="1465"/>
        <v>13</v>
      </c>
      <c r="R7779" s="4">
        <f t="shared" si="1466"/>
        <v>0</v>
      </c>
      <c r="S7779" s="31">
        <f t="shared" si="1469"/>
        <v>0.23586805555555557</v>
      </c>
      <c r="T7779" s="31">
        <f t="shared" si="1470"/>
        <v>0.75912037037037028</v>
      </c>
      <c r="U7779" s="4">
        <f t="shared" si="1471"/>
        <v>0</v>
      </c>
      <c r="V7779" s="4" t="str">
        <f t="shared" si="1472"/>
        <v/>
      </c>
      <c r="W7779" s="18" t="str">
        <f>IF(V7779="","",VLOOKUP(L7779,日射量と図３!$A$4:$C$368,3,TRUE)*238.85/100)</f>
        <v/>
      </c>
      <c r="X7779" s="4" t="str">
        <f t="shared" si="1473"/>
        <v/>
      </c>
      <c r="Y7779" s="4" t="str">
        <f t="shared" si="1474"/>
        <v/>
      </c>
      <c r="Z7779" s="4" t="str">
        <f t="shared" si="1475"/>
        <v/>
      </c>
      <c r="AA7779" s="4" t="str">
        <f>IF($V7779="","",IF(Y7779&lt;36,0,IF(AND(36&lt;=Y7779,Y7779&lt;71),VLOOKUP($W7779,日射量と図３!$E$6:$F$34,2,TRUE),IF(AND(71&lt;=Y7779,Y7779&lt;107),VLOOKUP($W7779,日射量と図３!$E$6:$G$34,3,TRUE),IF(AND(107&lt;=Y7779,Y7779&lt;143),VLOOKUP($W7779,日射量と図３!$E$6:$H$34,4,TRUE),VLOOKUP($W7779,日射量と図３!$E$6:$I$34,5,TRUE))))))</f>
        <v/>
      </c>
      <c r="AB7779" s="4" t="str">
        <f>IF($V7779="","",IF(Z7779&lt;36,0,IF(AND(36&lt;=Z7779,Z7779&lt;71),VLOOKUP($W7779,日射量と図３!$E$6:$F$34,2,TRUE),IF(AND(71&lt;=Z7779,Z7779&lt;107),VLOOKUP($W7779,日射量と図３!$E$6:$G$34,3,TRUE),IF(AND(107&lt;=Z7779,Z7779&lt;143),VLOOKUP($W7779,日射量と図３!$E$6:$H$34,4,TRUE),VLOOKUP($W7779,日射量と図３!$E$6:$I$34,5,TRUE))))))</f>
        <v/>
      </c>
      <c r="AC7779" s="382" t="str">
        <f t="shared" si="1467"/>
        <v/>
      </c>
      <c r="AD7779" s="382" t="str">
        <f t="shared" si="1468"/>
        <v/>
      </c>
    </row>
    <row r="7780" spans="11:30" ht="13.5" customHeight="1">
      <c r="K7780" s="4">
        <f t="shared" si="1464"/>
        <v>4</v>
      </c>
      <c r="L7780" s="34">
        <v>43576</v>
      </c>
      <c r="M7780" s="4">
        <v>325</v>
      </c>
      <c r="N7780" s="4">
        <v>1</v>
      </c>
      <c r="O7780" s="31">
        <v>0</v>
      </c>
      <c r="P7780" s="35">
        <v>13.510000000000002</v>
      </c>
      <c r="Q7780" s="36">
        <f t="shared" si="1465"/>
        <v>13</v>
      </c>
      <c r="R7780" s="4">
        <f t="shared" si="1466"/>
        <v>0</v>
      </c>
      <c r="S7780" s="31">
        <f t="shared" si="1469"/>
        <v>0.23586805555555557</v>
      </c>
      <c r="T7780" s="31">
        <f t="shared" si="1470"/>
        <v>0.75912037037037028</v>
      </c>
      <c r="U7780" s="4">
        <f t="shared" si="1471"/>
        <v>0</v>
      </c>
      <c r="V7780" s="4">
        <f t="shared" si="1472"/>
        <v>2.1400000000000006</v>
      </c>
      <c r="W7780" s="18">
        <f>IF(V7780="","",VLOOKUP(L7780,日射量と図３!$A$4:$C$368,3,TRUE)*238.85/100)</f>
        <v>35.827500000000001</v>
      </c>
      <c r="X7780" s="4">
        <f t="shared" si="1473"/>
        <v>13</v>
      </c>
      <c r="Y7780" s="4">
        <f t="shared" si="1474"/>
        <v>1.0291506923076925</v>
      </c>
      <c r="Z7780" s="4">
        <f t="shared" si="1475"/>
        <v>1.1601335076923081</v>
      </c>
      <c r="AA7780" s="4">
        <f>IF($V7780="","",IF(Y7780&lt;36,0,IF(AND(36&lt;=Y7780,Y7780&lt;71),VLOOKUP($W7780,日射量と図３!$E$6:$F$34,2,TRUE),IF(AND(71&lt;=Y7780,Y7780&lt;107),VLOOKUP($W7780,日射量と図３!$E$6:$G$34,3,TRUE),IF(AND(107&lt;=Y7780,Y7780&lt;143),VLOOKUP($W7780,日射量と図３!$E$6:$H$34,4,TRUE),VLOOKUP($W7780,日射量と図３!$E$6:$I$34,5,TRUE))))))</f>
        <v>0</v>
      </c>
      <c r="AB7780" s="4">
        <f>IF($V7780="","",IF(Z7780&lt;36,0,IF(AND(36&lt;=Z7780,Z7780&lt;71),VLOOKUP($W7780,日射量と図３!$E$6:$F$34,2,TRUE),IF(AND(71&lt;=Z7780,Z7780&lt;107),VLOOKUP($W7780,日射量と図３!$E$6:$G$34,3,TRUE),IF(AND(107&lt;=Z7780,Z7780&lt;143),VLOOKUP($W7780,日射量と図３!$E$6:$H$34,4,TRUE),VLOOKUP($W7780,日射量と図３!$E$6:$I$34,5,TRUE))))))</f>
        <v>0</v>
      </c>
      <c r="AC7780" s="382">
        <f t="shared" si="1467"/>
        <v>0</v>
      </c>
      <c r="AD7780" s="382">
        <f t="shared" si="1468"/>
        <v>0</v>
      </c>
    </row>
    <row r="7781" spans="11:30" ht="13.5" customHeight="1">
      <c r="K7781" s="4">
        <f t="shared" si="1464"/>
        <v>4</v>
      </c>
      <c r="L7781" s="34">
        <v>43576</v>
      </c>
      <c r="M7781" s="4">
        <v>325</v>
      </c>
      <c r="N7781" s="4">
        <v>2</v>
      </c>
      <c r="O7781" s="31">
        <v>4.1666666666666664E-2</v>
      </c>
      <c r="P7781" s="35">
        <v>13.080000000000002</v>
      </c>
      <c r="Q7781" s="36">
        <f t="shared" si="1465"/>
        <v>13</v>
      </c>
      <c r="R7781" s="4">
        <f t="shared" si="1466"/>
        <v>0</v>
      </c>
      <c r="S7781" s="31">
        <f t="shared" si="1469"/>
        <v>0.23586805555555557</v>
      </c>
      <c r="T7781" s="31">
        <f t="shared" si="1470"/>
        <v>0.75912037037037028</v>
      </c>
      <c r="U7781" s="4">
        <f t="shared" si="1471"/>
        <v>0</v>
      </c>
      <c r="V7781" s="4" t="str">
        <f t="shared" si="1472"/>
        <v/>
      </c>
      <c r="W7781" s="18" t="str">
        <f>IF(V7781="","",VLOOKUP(L7781,日射量と図３!$A$4:$C$368,3,TRUE)*238.85/100)</f>
        <v/>
      </c>
      <c r="X7781" s="4" t="str">
        <f t="shared" si="1473"/>
        <v/>
      </c>
      <c r="Y7781" s="4" t="str">
        <f t="shared" si="1474"/>
        <v/>
      </c>
      <c r="Z7781" s="4" t="str">
        <f t="shared" si="1475"/>
        <v/>
      </c>
      <c r="AA7781" s="4" t="str">
        <f>IF($V7781="","",IF(Y7781&lt;36,0,IF(AND(36&lt;=Y7781,Y7781&lt;71),VLOOKUP($W7781,日射量と図３!$E$6:$F$34,2,TRUE),IF(AND(71&lt;=Y7781,Y7781&lt;107),VLOOKUP($W7781,日射量と図３!$E$6:$G$34,3,TRUE),IF(AND(107&lt;=Y7781,Y7781&lt;143),VLOOKUP($W7781,日射量と図３!$E$6:$H$34,4,TRUE),VLOOKUP($W7781,日射量と図３!$E$6:$I$34,5,TRUE))))))</f>
        <v/>
      </c>
      <c r="AB7781" s="4" t="str">
        <f>IF($V7781="","",IF(Z7781&lt;36,0,IF(AND(36&lt;=Z7781,Z7781&lt;71),VLOOKUP($W7781,日射量と図３!$E$6:$F$34,2,TRUE),IF(AND(71&lt;=Z7781,Z7781&lt;107),VLOOKUP($W7781,日射量と図３!$E$6:$G$34,3,TRUE),IF(AND(107&lt;=Z7781,Z7781&lt;143),VLOOKUP($W7781,日射量と図３!$E$6:$H$34,4,TRUE),VLOOKUP($W7781,日射量と図３!$E$6:$I$34,5,TRUE))))))</f>
        <v/>
      </c>
      <c r="AC7781" s="382" t="str">
        <f t="shared" si="1467"/>
        <v/>
      </c>
      <c r="AD7781" s="382" t="str">
        <f t="shared" si="1468"/>
        <v/>
      </c>
    </row>
    <row r="7782" spans="11:30" ht="13.5" customHeight="1">
      <c r="K7782" s="4">
        <f t="shared" si="1464"/>
        <v>4</v>
      </c>
      <c r="L7782" s="34">
        <v>43576</v>
      </c>
      <c r="M7782" s="4">
        <v>325</v>
      </c>
      <c r="N7782" s="4">
        <v>3</v>
      </c>
      <c r="O7782" s="31">
        <v>8.3333333333333329E-2</v>
      </c>
      <c r="P7782" s="35">
        <v>13.040000000000001</v>
      </c>
      <c r="Q7782" s="36">
        <f t="shared" si="1465"/>
        <v>13</v>
      </c>
      <c r="R7782" s="4">
        <f t="shared" si="1466"/>
        <v>0</v>
      </c>
      <c r="S7782" s="31">
        <f t="shared" si="1469"/>
        <v>0.23586805555555557</v>
      </c>
      <c r="T7782" s="31">
        <f t="shared" si="1470"/>
        <v>0.75912037037037028</v>
      </c>
      <c r="U7782" s="4">
        <f t="shared" si="1471"/>
        <v>0</v>
      </c>
      <c r="V7782" s="4" t="str">
        <f t="shared" si="1472"/>
        <v/>
      </c>
      <c r="W7782" s="18" t="str">
        <f>IF(V7782="","",VLOOKUP(L7782,日射量と図３!$A$4:$C$368,3,TRUE)*238.85/100)</f>
        <v/>
      </c>
      <c r="X7782" s="4" t="str">
        <f t="shared" si="1473"/>
        <v/>
      </c>
      <c r="Y7782" s="4" t="str">
        <f t="shared" si="1474"/>
        <v/>
      </c>
      <c r="Z7782" s="4" t="str">
        <f t="shared" si="1475"/>
        <v/>
      </c>
      <c r="AA7782" s="4" t="str">
        <f>IF($V7782="","",IF(Y7782&lt;36,0,IF(AND(36&lt;=Y7782,Y7782&lt;71),VLOOKUP($W7782,日射量と図３!$E$6:$F$34,2,TRUE),IF(AND(71&lt;=Y7782,Y7782&lt;107),VLOOKUP($W7782,日射量と図３!$E$6:$G$34,3,TRUE),IF(AND(107&lt;=Y7782,Y7782&lt;143),VLOOKUP($W7782,日射量と図３!$E$6:$H$34,4,TRUE),VLOOKUP($W7782,日射量と図３!$E$6:$I$34,5,TRUE))))))</f>
        <v/>
      </c>
      <c r="AB7782" s="4" t="str">
        <f>IF($V7782="","",IF(Z7782&lt;36,0,IF(AND(36&lt;=Z7782,Z7782&lt;71),VLOOKUP($W7782,日射量と図３!$E$6:$F$34,2,TRUE),IF(AND(71&lt;=Z7782,Z7782&lt;107),VLOOKUP($W7782,日射量と図３!$E$6:$G$34,3,TRUE),IF(AND(107&lt;=Z7782,Z7782&lt;143),VLOOKUP($W7782,日射量と図３!$E$6:$H$34,4,TRUE),VLOOKUP($W7782,日射量と図３!$E$6:$I$34,5,TRUE))))))</f>
        <v/>
      </c>
      <c r="AC7782" s="382" t="str">
        <f t="shared" si="1467"/>
        <v/>
      </c>
      <c r="AD7782" s="382" t="str">
        <f t="shared" si="1468"/>
        <v/>
      </c>
    </row>
    <row r="7783" spans="11:30" ht="13.5" customHeight="1">
      <c r="K7783" s="4">
        <f t="shared" si="1464"/>
        <v>4</v>
      </c>
      <c r="L7783" s="34">
        <v>43576</v>
      </c>
      <c r="M7783" s="4">
        <v>325</v>
      </c>
      <c r="N7783" s="4">
        <v>4</v>
      </c>
      <c r="O7783" s="31">
        <v>0.125</v>
      </c>
      <c r="P7783" s="35">
        <v>12.959999999999999</v>
      </c>
      <c r="Q7783" s="36">
        <f t="shared" si="1465"/>
        <v>13</v>
      </c>
      <c r="R7783" s="4">
        <f t="shared" si="1466"/>
        <v>4.0000000000000924E-2</v>
      </c>
      <c r="S7783" s="31">
        <f t="shared" si="1469"/>
        <v>0.23586805555555557</v>
      </c>
      <c r="T7783" s="31">
        <f t="shared" si="1470"/>
        <v>0.75912037037037028</v>
      </c>
      <c r="U7783" s="4">
        <f t="shared" si="1471"/>
        <v>0</v>
      </c>
      <c r="V7783" s="4" t="str">
        <f t="shared" si="1472"/>
        <v/>
      </c>
      <c r="W7783" s="18" t="str">
        <f>IF(V7783="","",VLOOKUP(L7783,日射量と図３!$A$4:$C$368,3,TRUE)*238.85/100)</f>
        <v/>
      </c>
      <c r="X7783" s="4" t="str">
        <f t="shared" si="1473"/>
        <v/>
      </c>
      <c r="Y7783" s="4" t="str">
        <f t="shared" si="1474"/>
        <v/>
      </c>
      <c r="Z7783" s="4" t="str">
        <f t="shared" si="1475"/>
        <v/>
      </c>
      <c r="AA7783" s="4" t="str">
        <f>IF($V7783="","",IF(Y7783&lt;36,0,IF(AND(36&lt;=Y7783,Y7783&lt;71),VLOOKUP($W7783,日射量と図３!$E$6:$F$34,2,TRUE),IF(AND(71&lt;=Y7783,Y7783&lt;107),VLOOKUP($W7783,日射量と図３!$E$6:$G$34,3,TRUE),IF(AND(107&lt;=Y7783,Y7783&lt;143),VLOOKUP($W7783,日射量と図３!$E$6:$H$34,4,TRUE),VLOOKUP($W7783,日射量と図３!$E$6:$I$34,5,TRUE))))))</f>
        <v/>
      </c>
      <c r="AB7783" s="4" t="str">
        <f>IF($V7783="","",IF(Z7783&lt;36,0,IF(AND(36&lt;=Z7783,Z7783&lt;71),VLOOKUP($W7783,日射量と図３!$E$6:$F$34,2,TRUE),IF(AND(71&lt;=Z7783,Z7783&lt;107),VLOOKUP($W7783,日射量と図３!$E$6:$G$34,3,TRUE),IF(AND(107&lt;=Z7783,Z7783&lt;143),VLOOKUP($W7783,日射量と図３!$E$6:$H$34,4,TRUE),VLOOKUP($W7783,日射量と図３!$E$6:$I$34,5,TRUE))))))</f>
        <v/>
      </c>
      <c r="AC7783" s="382" t="str">
        <f t="shared" si="1467"/>
        <v/>
      </c>
      <c r="AD7783" s="382" t="str">
        <f t="shared" si="1468"/>
        <v/>
      </c>
    </row>
    <row r="7784" spans="11:30" ht="13.5" customHeight="1">
      <c r="K7784" s="4">
        <f t="shared" si="1464"/>
        <v>4</v>
      </c>
      <c r="L7784" s="34">
        <v>43576</v>
      </c>
      <c r="M7784" s="4">
        <v>325</v>
      </c>
      <c r="N7784" s="4">
        <v>5</v>
      </c>
      <c r="O7784" s="31">
        <v>0.16666666666666666</v>
      </c>
      <c r="P7784" s="35">
        <v>12.84</v>
      </c>
      <c r="Q7784" s="36">
        <f t="shared" si="1465"/>
        <v>15</v>
      </c>
      <c r="R7784" s="4">
        <f t="shared" si="1466"/>
        <v>2.16</v>
      </c>
      <c r="S7784" s="31">
        <f t="shared" si="1469"/>
        <v>0.23586805555555557</v>
      </c>
      <c r="T7784" s="31">
        <f t="shared" si="1470"/>
        <v>0.75912037037037028</v>
      </c>
      <c r="U7784" s="4">
        <f t="shared" si="1471"/>
        <v>0</v>
      </c>
      <c r="V7784" s="4" t="str">
        <f t="shared" si="1472"/>
        <v/>
      </c>
      <c r="W7784" s="18" t="str">
        <f>IF(V7784="","",VLOOKUP(L7784,日射量と図３!$A$4:$C$368,3,TRUE)*238.85/100)</f>
        <v/>
      </c>
      <c r="X7784" s="4" t="str">
        <f t="shared" si="1473"/>
        <v/>
      </c>
      <c r="Y7784" s="4" t="str">
        <f t="shared" si="1474"/>
        <v/>
      </c>
      <c r="Z7784" s="4" t="str">
        <f t="shared" si="1475"/>
        <v/>
      </c>
      <c r="AA7784" s="4" t="str">
        <f>IF($V7784="","",IF(Y7784&lt;36,0,IF(AND(36&lt;=Y7784,Y7784&lt;71),VLOOKUP($W7784,日射量と図３!$E$6:$F$34,2,TRUE),IF(AND(71&lt;=Y7784,Y7784&lt;107),VLOOKUP($W7784,日射量と図３!$E$6:$G$34,3,TRUE),IF(AND(107&lt;=Y7784,Y7784&lt;143),VLOOKUP($W7784,日射量と図３!$E$6:$H$34,4,TRUE),VLOOKUP($W7784,日射量と図３!$E$6:$I$34,5,TRUE))))))</f>
        <v/>
      </c>
      <c r="AB7784" s="4" t="str">
        <f>IF($V7784="","",IF(Z7784&lt;36,0,IF(AND(36&lt;=Z7784,Z7784&lt;71),VLOOKUP($W7784,日射量と図３!$E$6:$F$34,2,TRUE),IF(AND(71&lt;=Z7784,Z7784&lt;107),VLOOKUP($W7784,日射量と図３!$E$6:$G$34,3,TRUE),IF(AND(107&lt;=Z7784,Z7784&lt;143),VLOOKUP($W7784,日射量と図３!$E$6:$H$34,4,TRUE),VLOOKUP($W7784,日射量と図３!$E$6:$I$34,5,TRUE))))))</f>
        <v/>
      </c>
      <c r="AC7784" s="382" t="str">
        <f t="shared" si="1467"/>
        <v/>
      </c>
      <c r="AD7784" s="382" t="str">
        <f t="shared" si="1468"/>
        <v/>
      </c>
    </row>
    <row r="7785" spans="11:30" ht="13.5" customHeight="1">
      <c r="K7785" s="4">
        <f t="shared" si="1464"/>
        <v>4</v>
      </c>
      <c r="L7785" s="34">
        <v>43576</v>
      </c>
      <c r="M7785" s="4">
        <v>325</v>
      </c>
      <c r="N7785" s="4">
        <v>6</v>
      </c>
      <c r="O7785" s="31">
        <v>0.20833333333333334</v>
      </c>
      <c r="P7785" s="35">
        <v>12.629999999999999</v>
      </c>
      <c r="Q7785" s="36">
        <f t="shared" si="1465"/>
        <v>15</v>
      </c>
      <c r="R7785" s="4">
        <f t="shared" si="1466"/>
        <v>2.370000000000001</v>
      </c>
      <c r="S7785" s="31">
        <f t="shared" si="1469"/>
        <v>0.23586805555555557</v>
      </c>
      <c r="T7785" s="31">
        <f t="shared" si="1470"/>
        <v>0.75912037037037028</v>
      </c>
      <c r="U7785" s="4">
        <f t="shared" si="1471"/>
        <v>0</v>
      </c>
      <c r="V7785" s="4" t="str">
        <f t="shared" si="1472"/>
        <v/>
      </c>
      <c r="W7785" s="18" t="str">
        <f>IF(V7785="","",VLOOKUP(L7785,日射量と図３!$A$4:$C$368,3,TRUE)*238.85/100)</f>
        <v/>
      </c>
      <c r="X7785" s="4" t="str">
        <f t="shared" si="1473"/>
        <v/>
      </c>
      <c r="Y7785" s="4" t="str">
        <f t="shared" si="1474"/>
        <v/>
      </c>
      <c r="Z7785" s="4" t="str">
        <f t="shared" si="1475"/>
        <v/>
      </c>
      <c r="AA7785" s="4" t="str">
        <f>IF($V7785="","",IF(Y7785&lt;36,0,IF(AND(36&lt;=Y7785,Y7785&lt;71),VLOOKUP($W7785,日射量と図３!$E$6:$F$34,2,TRUE),IF(AND(71&lt;=Y7785,Y7785&lt;107),VLOOKUP($W7785,日射量と図３!$E$6:$G$34,3,TRUE),IF(AND(107&lt;=Y7785,Y7785&lt;143),VLOOKUP($W7785,日射量と図３!$E$6:$H$34,4,TRUE),VLOOKUP($W7785,日射量と図３!$E$6:$I$34,5,TRUE))))))</f>
        <v/>
      </c>
      <c r="AB7785" s="4" t="str">
        <f>IF($V7785="","",IF(Z7785&lt;36,0,IF(AND(36&lt;=Z7785,Z7785&lt;71),VLOOKUP($W7785,日射量と図３!$E$6:$F$34,2,TRUE),IF(AND(71&lt;=Z7785,Z7785&lt;107),VLOOKUP($W7785,日射量と図３!$E$6:$G$34,3,TRUE),IF(AND(107&lt;=Z7785,Z7785&lt;143),VLOOKUP($W7785,日射量と図３!$E$6:$H$34,4,TRUE),VLOOKUP($W7785,日射量と図３!$E$6:$I$34,5,TRUE))))))</f>
        <v/>
      </c>
      <c r="AC7785" s="382" t="str">
        <f t="shared" si="1467"/>
        <v/>
      </c>
      <c r="AD7785" s="382" t="str">
        <f t="shared" si="1468"/>
        <v/>
      </c>
    </row>
    <row r="7786" spans="11:30" ht="13.5" customHeight="1">
      <c r="K7786" s="4">
        <f t="shared" si="1464"/>
        <v>4</v>
      </c>
      <c r="L7786" s="34">
        <v>43576</v>
      </c>
      <c r="M7786" s="4">
        <v>325</v>
      </c>
      <c r="N7786" s="4">
        <v>7</v>
      </c>
      <c r="O7786" s="31">
        <v>0.25</v>
      </c>
      <c r="P7786" s="35">
        <v>12.86</v>
      </c>
      <c r="Q7786" s="36">
        <f t="shared" si="1465"/>
        <v>15</v>
      </c>
      <c r="R7786" s="4">
        <f t="shared" si="1466"/>
        <v>2.1400000000000006</v>
      </c>
      <c r="S7786" s="31">
        <f t="shared" si="1469"/>
        <v>0.23586805555555557</v>
      </c>
      <c r="T7786" s="31">
        <f t="shared" si="1470"/>
        <v>0.75912037037037028</v>
      </c>
      <c r="U7786" s="4">
        <f t="shared" si="1471"/>
        <v>2.1400000000000006</v>
      </c>
      <c r="V7786" s="4" t="str">
        <f t="shared" si="1472"/>
        <v/>
      </c>
      <c r="W7786" s="18" t="str">
        <f>IF(V7786="","",VLOOKUP(L7786,日射量と図３!$A$4:$C$368,3,TRUE)*238.85/100)</f>
        <v/>
      </c>
      <c r="X7786" s="4" t="str">
        <f t="shared" si="1473"/>
        <v/>
      </c>
      <c r="Y7786" s="4" t="str">
        <f t="shared" si="1474"/>
        <v/>
      </c>
      <c r="Z7786" s="4" t="str">
        <f t="shared" si="1475"/>
        <v/>
      </c>
      <c r="AA7786" s="4" t="str">
        <f>IF($V7786="","",IF(Y7786&lt;36,0,IF(AND(36&lt;=Y7786,Y7786&lt;71),VLOOKUP($W7786,日射量と図３!$E$6:$F$34,2,TRUE),IF(AND(71&lt;=Y7786,Y7786&lt;107),VLOOKUP($W7786,日射量と図３!$E$6:$G$34,3,TRUE),IF(AND(107&lt;=Y7786,Y7786&lt;143),VLOOKUP($W7786,日射量と図３!$E$6:$H$34,4,TRUE),VLOOKUP($W7786,日射量と図３!$E$6:$I$34,5,TRUE))))))</f>
        <v/>
      </c>
      <c r="AB7786" s="4" t="str">
        <f>IF($V7786="","",IF(Z7786&lt;36,0,IF(AND(36&lt;=Z7786,Z7786&lt;71),VLOOKUP($W7786,日射量と図３!$E$6:$F$34,2,TRUE),IF(AND(71&lt;=Z7786,Z7786&lt;107),VLOOKUP($W7786,日射量と図３!$E$6:$G$34,3,TRUE),IF(AND(107&lt;=Z7786,Z7786&lt;143),VLOOKUP($W7786,日射量と図３!$E$6:$H$34,4,TRUE),VLOOKUP($W7786,日射量と図３!$E$6:$I$34,5,TRUE))))))</f>
        <v/>
      </c>
      <c r="AC7786" s="382" t="str">
        <f t="shared" si="1467"/>
        <v/>
      </c>
      <c r="AD7786" s="382" t="str">
        <f t="shared" si="1468"/>
        <v/>
      </c>
    </row>
    <row r="7787" spans="11:30" ht="13.5" customHeight="1">
      <c r="K7787" s="4">
        <f t="shared" si="1464"/>
        <v>4</v>
      </c>
      <c r="L7787" s="34">
        <v>43576</v>
      </c>
      <c r="M7787" s="4">
        <v>325</v>
      </c>
      <c r="N7787" s="4">
        <v>8</v>
      </c>
      <c r="O7787" s="31">
        <v>0.29166666666666669</v>
      </c>
      <c r="P7787" s="35">
        <v>13.38</v>
      </c>
      <c r="Q7787" s="36">
        <f t="shared" si="1465"/>
        <v>12</v>
      </c>
      <c r="R7787" s="4">
        <f t="shared" si="1466"/>
        <v>0</v>
      </c>
      <c r="S7787" s="31">
        <f t="shared" si="1469"/>
        <v>0.23586805555555557</v>
      </c>
      <c r="T7787" s="31">
        <f t="shared" si="1470"/>
        <v>0.75912037037037028</v>
      </c>
      <c r="U7787" s="4">
        <f t="shared" si="1471"/>
        <v>0</v>
      </c>
      <c r="V7787" s="4" t="str">
        <f t="shared" si="1472"/>
        <v/>
      </c>
      <c r="W7787" s="18" t="str">
        <f>IF(V7787="","",VLOOKUP(L7787,日射量と図３!$A$4:$C$368,3,TRUE)*238.85/100)</f>
        <v/>
      </c>
      <c r="X7787" s="4" t="str">
        <f t="shared" si="1473"/>
        <v/>
      </c>
      <c r="Y7787" s="4" t="str">
        <f t="shared" si="1474"/>
        <v/>
      </c>
      <c r="Z7787" s="4" t="str">
        <f t="shared" si="1475"/>
        <v/>
      </c>
      <c r="AA7787" s="4" t="str">
        <f>IF($V7787="","",IF(Y7787&lt;36,0,IF(AND(36&lt;=Y7787,Y7787&lt;71),VLOOKUP($W7787,日射量と図３!$E$6:$F$34,2,TRUE),IF(AND(71&lt;=Y7787,Y7787&lt;107),VLOOKUP($W7787,日射量と図３!$E$6:$G$34,3,TRUE),IF(AND(107&lt;=Y7787,Y7787&lt;143),VLOOKUP($W7787,日射量と図３!$E$6:$H$34,4,TRUE),VLOOKUP($W7787,日射量と図３!$E$6:$I$34,5,TRUE))))))</f>
        <v/>
      </c>
      <c r="AB7787" s="4" t="str">
        <f>IF($V7787="","",IF(Z7787&lt;36,0,IF(AND(36&lt;=Z7787,Z7787&lt;71),VLOOKUP($W7787,日射量と図３!$E$6:$F$34,2,TRUE),IF(AND(71&lt;=Z7787,Z7787&lt;107),VLOOKUP($W7787,日射量と図３!$E$6:$G$34,3,TRUE),IF(AND(107&lt;=Z7787,Z7787&lt;143),VLOOKUP($W7787,日射量と図３!$E$6:$H$34,4,TRUE),VLOOKUP($W7787,日射量と図３!$E$6:$I$34,5,TRUE))))))</f>
        <v/>
      </c>
      <c r="AC7787" s="382" t="str">
        <f t="shared" si="1467"/>
        <v/>
      </c>
      <c r="AD7787" s="382" t="str">
        <f t="shared" si="1468"/>
        <v/>
      </c>
    </row>
    <row r="7788" spans="11:30" ht="13.5" customHeight="1">
      <c r="K7788" s="4">
        <f t="shared" si="1464"/>
        <v>4</v>
      </c>
      <c r="L7788" s="34">
        <v>43576</v>
      </c>
      <c r="M7788" s="4">
        <v>325</v>
      </c>
      <c r="N7788" s="4">
        <v>9</v>
      </c>
      <c r="O7788" s="31">
        <v>0.33333333333333331</v>
      </c>
      <c r="P7788" s="35">
        <v>14.440000000000001</v>
      </c>
      <c r="Q7788" s="36">
        <f t="shared" si="1465"/>
        <v>12</v>
      </c>
      <c r="R7788" s="4">
        <f t="shared" si="1466"/>
        <v>0</v>
      </c>
      <c r="S7788" s="31">
        <f t="shared" si="1469"/>
        <v>0.23586805555555557</v>
      </c>
      <c r="T7788" s="31">
        <f t="shared" si="1470"/>
        <v>0.75912037037037028</v>
      </c>
      <c r="U7788" s="4">
        <f t="shared" si="1471"/>
        <v>0</v>
      </c>
      <c r="V7788" s="4" t="str">
        <f t="shared" si="1472"/>
        <v/>
      </c>
      <c r="W7788" s="18" t="str">
        <f>IF(V7788="","",VLOOKUP(L7788,日射量と図３!$A$4:$C$368,3,TRUE)*238.85/100)</f>
        <v/>
      </c>
      <c r="X7788" s="4" t="str">
        <f t="shared" si="1473"/>
        <v/>
      </c>
      <c r="Y7788" s="4" t="str">
        <f t="shared" si="1474"/>
        <v/>
      </c>
      <c r="Z7788" s="4" t="str">
        <f t="shared" si="1475"/>
        <v/>
      </c>
      <c r="AA7788" s="4" t="str">
        <f>IF($V7788="","",IF(Y7788&lt;36,0,IF(AND(36&lt;=Y7788,Y7788&lt;71),VLOOKUP($W7788,日射量と図３!$E$6:$F$34,2,TRUE),IF(AND(71&lt;=Y7788,Y7788&lt;107),VLOOKUP($W7788,日射量と図３!$E$6:$G$34,3,TRUE),IF(AND(107&lt;=Y7788,Y7788&lt;143),VLOOKUP($W7788,日射量と図３!$E$6:$H$34,4,TRUE),VLOOKUP($W7788,日射量と図３!$E$6:$I$34,5,TRUE))))))</f>
        <v/>
      </c>
      <c r="AB7788" s="4" t="str">
        <f>IF($V7788="","",IF(Z7788&lt;36,0,IF(AND(36&lt;=Z7788,Z7788&lt;71),VLOOKUP($W7788,日射量と図３!$E$6:$F$34,2,TRUE),IF(AND(71&lt;=Z7788,Z7788&lt;107),VLOOKUP($W7788,日射量と図３!$E$6:$G$34,3,TRUE),IF(AND(107&lt;=Z7788,Z7788&lt;143),VLOOKUP($W7788,日射量と図３!$E$6:$H$34,4,TRUE),VLOOKUP($W7788,日射量と図３!$E$6:$I$34,5,TRUE))))))</f>
        <v/>
      </c>
      <c r="AC7788" s="382" t="str">
        <f t="shared" si="1467"/>
        <v/>
      </c>
      <c r="AD7788" s="382" t="str">
        <f t="shared" si="1468"/>
        <v/>
      </c>
    </row>
    <row r="7789" spans="11:30" ht="13.5" customHeight="1">
      <c r="K7789" s="4">
        <f t="shared" si="1464"/>
        <v>4</v>
      </c>
      <c r="L7789" s="34">
        <v>43576</v>
      </c>
      <c r="M7789" s="4">
        <v>325</v>
      </c>
      <c r="N7789" s="4">
        <v>10</v>
      </c>
      <c r="O7789" s="31">
        <v>0.375</v>
      </c>
      <c r="P7789" s="35">
        <v>15.819999999999999</v>
      </c>
      <c r="Q7789" s="36">
        <f t="shared" si="1465"/>
        <v>12</v>
      </c>
      <c r="R7789" s="4">
        <f t="shared" si="1466"/>
        <v>0</v>
      </c>
      <c r="S7789" s="31">
        <f t="shared" si="1469"/>
        <v>0.23586805555555557</v>
      </c>
      <c r="T7789" s="31">
        <f t="shared" si="1470"/>
        <v>0.75912037037037028</v>
      </c>
      <c r="U7789" s="4">
        <f t="shared" si="1471"/>
        <v>0</v>
      </c>
      <c r="V7789" s="4" t="str">
        <f t="shared" si="1472"/>
        <v/>
      </c>
      <c r="W7789" s="18" t="str">
        <f>IF(V7789="","",VLOOKUP(L7789,日射量と図３!$A$4:$C$368,3,TRUE)*238.85/100)</f>
        <v/>
      </c>
      <c r="X7789" s="4" t="str">
        <f t="shared" si="1473"/>
        <v/>
      </c>
      <c r="Y7789" s="4" t="str">
        <f t="shared" si="1474"/>
        <v/>
      </c>
      <c r="Z7789" s="4" t="str">
        <f t="shared" si="1475"/>
        <v/>
      </c>
      <c r="AA7789" s="4" t="str">
        <f>IF($V7789="","",IF(Y7789&lt;36,0,IF(AND(36&lt;=Y7789,Y7789&lt;71),VLOOKUP($W7789,日射量と図３!$E$6:$F$34,2,TRUE),IF(AND(71&lt;=Y7789,Y7789&lt;107),VLOOKUP($W7789,日射量と図３!$E$6:$G$34,3,TRUE),IF(AND(107&lt;=Y7789,Y7789&lt;143),VLOOKUP($W7789,日射量と図３!$E$6:$H$34,4,TRUE),VLOOKUP($W7789,日射量と図３!$E$6:$I$34,5,TRUE))))))</f>
        <v/>
      </c>
      <c r="AB7789" s="4" t="str">
        <f>IF($V7789="","",IF(Z7789&lt;36,0,IF(AND(36&lt;=Z7789,Z7789&lt;71),VLOOKUP($W7789,日射量と図３!$E$6:$F$34,2,TRUE),IF(AND(71&lt;=Z7789,Z7789&lt;107),VLOOKUP($W7789,日射量と図３!$E$6:$G$34,3,TRUE),IF(AND(107&lt;=Z7789,Z7789&lt;143),VLOOKUP($W7789,日射量と図３!$E$6:$H$34,4,TRUE),VLOOKUP($W7789,日射量と図３!$E$6:$I$34,5,TRUE))))))</f>
        <v/>
      </c>
      <c r="AC7789" s="382" t="str">
        <f t="shared" si="1467"/>
        <v/>
      </c>
      <c r="AD7789" s="382" t="str">
        <f t="shared" si="1468"/>
        <v/>
      </c>
    </row>
    <row r="7790" spans="11:30" ht="13.5" customHeight="1">
      <c r="K7790" s="4">
        <f t="shared" si="1464"/>
        <v>4</v>
      </c>
      <c r="L7790" s="34">
        <v>43576</v>
      </c>
      <c r="M7790" s="4">
        <v>325</v>
      </c>
      <c r="N7790" s="4">
        <v>11</v>
      </c>
      <c r="O7790" s="31">
        <v>0.41666666666666669</v>
      </c>
      <c r="P7790" s="35">
        <v>17.009999999999998</v>
      </c>
      <c r="Q7790" s="36">
        <f t="shared" si="1465"/>
        <v>12</v>
      </c>
      <c r="R7790" s="4">
        <f t="shared" si="1466"/>
        <v>0</v>
      </c>
      <c r="S7790" s="31">
        <f t="shared" si="1469"/>
        <v>0.23586805555555557</v>
      </c>
      <c r="T7790" s="31">
        <f t="shared" si="1470"/>
        <v>0.75912037037037028</v>
      </c>
      <c r="U7790" s="4">
        <f t="shared" si="1471"/>
        <v>0</v>
      </c>
      <c r="V7790" s="4" t="str">
        <f t="shared" si="1472"/>
        <v/>
      </c>
      <c r="W7790" s="18" t="str">
        <f>IF(V7790="","",VLOOKUP(L7790,日射量と図３!$A$4:$C$368,3,TRUE)*238.85/100)</f>
        <v/>
      </c>
      <c r="X7790" s="4" t="str">
        <f t="shared" si="1473"/>
        <v/>
      </c>
      <c r="Y7790" s="4" t="str">
        <f t="shared" si="1474"/>
        <v/>
      </c>
      <c r="Z7790" s="4" t="str">
        <f t="shared" si="1475"/>
        <v/>
      </c>
      <c r="AA7790" s="4" t="str">
        <f>IF($V7790="","",IF(Y7790&lt;36,0,IF(AND(36&lt;=Y7790,Y7790&lt;71),VLOOKUP($W7790,日射量と図３!$E$6:$F$34,2,TRUE),IF(AND(71&lt;=Y7790,Y7790&lt;107),VLOOKUP($W7790,日射量と図３!$E$6:$G$34,3,TRUE),IF(AND(107&lt;=Y7790,Y7790&lt;143),VLOOKUP($W7790,日射量と図３!$E$6:$H$34,4,TRUE),VLOOKUP($W7790,日射量と図３!$E$6:$I$34,5,TRUE))))))</f>
        <v/>
      </c>
      <c r="AB7790" s="4" t="str">
        <f>IF($V7790="","",IF(Z7790&lt;36,0,IF(AND(36&lt;=Z7790,Z7790&lt;71),VLOOKUP($W7790,日射量と図３!$E$6:$F$34,2,TRUE),IF(AND(71&lt;=Z7790,Z7790&lt;107),VLOOKUP($W7790,日射量と図３!$E$6:$G$34,3,TRUE),IF(AND(107&lt;=Z7790,Z7790&lt;143),VLOOKUP($W7790,日射量と図３!$E$6:$H$34,4,TRUE),VLOOKUP($W7790,日射量と図３!$E$6:$I$34,5,TRUE))))))</f>
        <v/>
      </c>
      <c r="AC7790" s="382" t="str">
        <f t="shared" si="1467"/>
        <v/>
      </c>
      <c r="AD7790" s="382" t="str">
        <f t="shared" si="1468"/>
        <v/>
      </c>
    </row>
    <row r="7791" spans="11:30" ht="13.5" customHeight="1">
      <c r="K7791" s="4">
        <f t="shared" si="1464"/>
        <v>4</v>
      </c>
      <c r="L7791" s="34">
        <v>43576</v>
      </c>
      <c r="M7791" s="4">
        <v>325</v>
      </c>
      <c r="N7791" s="4">
        <v>12</v>
      </c>
      <c r="O7791" s="31">
        <v>0.45833333333333331</v>
      </c>
      <c r="P7791" s="35">
        <v>18.07</v>
      </c>
      <c r="Q7791" s="36">
        <f t="shared" si="1465"/>
        <v>12</v>
      </c>
      <c r="R7791" s="4">
        <f t="shared" si="1466"/>
        <v>0</v>
      </c>
      <c r="S7791" s="31">
        <f t="shared" si="1469"/>
        <v>0.23586805555555557</v>
      </c>
      <c r="T7791" s="31">
        <f t="shared" si="1470"/>
        <v>0.75912037037037028</v>
      </c>
      <c r="U7791" s="4">
        <f t="shared" si="1471"/>
        <v>0</v>
      </c>
      <c r="V7791" s="4" t="str">
        <f t="shared" si="1472"/>
        <v/>
      </c>
      <c r="W7791" s="18" t="str">
        <f>IF(V7791="","",VLOOKUP(L7791,日射量と図３!$A$4:$C$368,3,TRUE)*238.85/100)</f>
        <v/>
      </c>
      <c r="X7791" s="4" t="str">
        <f t="shared" si="1473"/>
        <v/>
      </c>
      <c r="Y7791" s="4" t="str">
        <f t="shared" si="1474"/>
        <v/>
      </c>
      <c r="Z7791" s="4" t="str">
        <f t="shared" si="1475"/>
        <v/>
      </c>
      <c r="AA7791" s="4" t="str">
        <f>IF($V7791="","",IF(Y7791&lt;36,0,IF(AND(36&lt;=Y7791,Y7791&lt;71),VLOOKUP($W7791,日射量と図３!$E$6:$F$34,2,TRUE),IF(AND(71&lt;=Y7791,Y7791&lt;107),VLOOKUP($W7791,日射量と図３!$E$6:$G$34,3,TRUE),IF(AND(107&lt;=Y7791,Y7791&lt;143),VLOOKUP($W7791,日射量と図３!$E$6:$H$34,4,TRUE),VLOOKUP($W7791,日射量と図３!$E$6:$I$34,5,TRUE))))))</f>
        <v/>
      </c>
      <c r="AB7791" s="4" t="str">
        <f>IF($V7791="","",IF(Z7791&lt;36,0,IF(AND(36&lt;=Z7791,Z7791&lt;71),VLOOKUP($W7791,日射量と図３!$E$6:$F$34,2,TRUE),IF(AND(71&lt;=Z7791,Z7791&lt;107),VLOOKUP($W7791,日射量と図３!$E$6:$G$34,3,TRUE),IF(AND(107&lt;=Z7791,Z7791&lt;143),VLOOKUP($W7791,日射量と図３!$E$6:$H$34,4,TRUE),VLOOKUP($W7791,日射量と図３!$E$6:$I$34,5,TRUE))))))</f>
        <v/>
      </c>
      <c r="AC7791" s="382" t="str">
        <f t="shared" si="1467"/>
        <v/>
      </c>
      <c r="AD7791" s="382" t="str">
        <f t="shared" si="1468"/>
        <v/>
      </c>
    </row>
    <row r="7792" spans="11:30" ht="13.5" customHeight="1">
      <c r="K7792" s="4">
        <f t="shared" si="1464"/>
        <v>4</v>
      </c>
      <c r="L7792" s="34">
        <v>43576</v>
      </c>
      <c r="M7792" s="4">
        <v>325</v>
      </c>
      <c r="N7792" s="4">
        <v>13</v>
      </c>
      <c r="O7792" s="31">
        <v>0.5</v>
      </c>
      <c r="P7792" s="35">
        <v>18.48</v>
      </c>
      <c r="Q7792" s="36">
        <f t="shared" si="1465"/>
        <v>12</v>
      </c>
      <c r="R7792" s="4">
        <f t="shared" si="1466"/>
        <v>0</v>
      </c>
      <c r="S7792" s="31">
        <f t="shared" si="1469"/>
        <v>0.23586805555555557</v>
      </c>
      <c r="T7792" s="31">
        <f t="shared" si="1470"/>
        <v>0.75912037037037028</v>
      </c>
      <c r="U7792" s="4">
        <f t="shared" si="1471"/>
        <v>0</v>
      </c>
      <c r="V7792" s="4" t="str">
        <f t="shared" si="1472"/>
        <v/>
      </c>
      <c r="W7792" s="18" t="str">
        <f>IF(V7792="","",VLOOKUP(L7792,日射量と図３!$A$4:$C$368,3,TRUE)*238.85/100)</f>
        <v/>
      </c>
      <c r="X7792" s="4" t="str">
        <f t="shared" si="1473"/>
        <v/>
      </c>
      <c r="Y7792" s="4" t="str">
        <f t="shared" si="1474"/>
        <v/>
      </c>
      <c r="Z7792" s="4" t="str">
        <f t="shared" si="1475"/>
        <v/>
      </c>
      <c r="AA7792" s="4" t="str">
        <f>IF($V7792="","",IF(Y7792&lt;36,0,IF(AND(36&lt;=Y7792,Y7792&lt;71),VLOOKUP($W7792,日射量と図３!$E$6:$F$34,2,TRUE),IF(AND(71&lt;=Y7792,Y7792&lt;107),VLOOKUP($W7792,日射量と図３!$E$6:$G$34,3,TRUE),IF(AND(107&lt;=Y7792,Y7792&lt;143),VLOOKUP($W7792,日射量と図３!$E$6:$H$34,4,TRUE),VLOOKUP($W7792,日射量と図３!$E$6:$I$34,5,TRUE))))))</f>
        <v/>
      </c>
      <c r="AB7792" s="4" t="str">
        <f>IF($V7792="","",IF(Z7792&lt;36,0,IF(AND(36&lt;=Z7792,Z7792&lt;71),VLOOKUP($W7792,日射量と図３!$E$6:$F$34,2,TRUE),IF(AND(71&lt;=Z7792,Z7792&lt;107),VLOOKUP($W7792,日射量と図３!$E$6:$G$34,3,TRUE),IF(AND(107&lt;=Z7792,Z7792&lt;143),VLOOKUP($W7792,日射量と図３!$E$6:$H$34,4,TRUE),VLOOKUP($W7792,日射量と図３!$E$6:$I$34,5,TRUE))))))</f>
        <v/>
      </c>
      <c r="AC7792" s="382" t="str">
        <f t="shared" si="1467"/>
        <v/>
      </c>
      <c r="AD7792" s="382" t="str">
        <f t="shared" si="1468"/>
        <v/>
      </c>
    </row>
    <row r="7793" spans="11:30" ht="13.5" customHeight="1">
      <c r="K7793" s="4">
        <f t="shared" si="1464"/>
        <v>4</v>
      </c>
      <c r="L7793" s="34">
        <v>43576</v>
      </c>
      <c r="M7793" s="4">
        <v>325</v>
      </c>
      <c r="N7793" s="4">
        <v>14</v>
      </c>
      <c r="O7793" s="31">
        <v>0.54166666666666663</v>
      </c>
      <c r="P7793" s="35">
        <v>19.089999999999996</v>
      </c>
      <c r="Q7793" s="36">
        <f t="shared" si="1465"/>
        <v>12</v>
      </c>
      <c r="R7793" s="4">
        <f t="shared" si="1466"/>
        <v>0</v>
      </c>
      <c r="S7793" s="31">
        <f t="shared" si="1469"/>
        <v>0.23586805555555557</v>
      </c>
      <c r="T7793" s="31">
        <f t="shared" si="1470"/>
        <v>0.75912037037037028</v>
      </c>
      <c r="U7793" s="4">
        <f t="shared" si="1471"/>
        <v>0</v>
      </c>
      <c r="V7793" s="4" t="str">
        <f t="shared" si="1472"/>
        <v/>
      </c>
      <c r="W7793" s="18" t="str">
        <f>IF(V7793="","",VLOOKUP(L7793,日射量と図３!$A$4:$C$368,3,TRUE)*238.85/100)</f>
        <v/>
      </c>
      <c r="X7793" s="4" t="str">
        <f t="shared" si="1473"/>
        <v/>
      </c>
      <c r="Y7793" s="4" t="str">
        <f t="shared" si="1474"/>
        <v/>
      </c>
      <c r="Z7793" s="4" t="str">
        <f t="shared" si="1475"/>
        <v/>
      </c>
      <c r="AA7793" s="4" t="str">
        <f>IF($V7793="","",IF(Y7793&lt;36,0,IF(AND(36&lt;=Y7793,Y7793&lt;71),VLOOKUP($W7793,日射量と図３!$E$6:$F$34,2,TRUE),IF(AND(71&lt;=Y7793,Y7793&lt;107),VLOOKUP($W7793,日射量と図３!$E$6:$G$34,3,TRUE),IF(AND(107&lt;=Y7793,Y7793&lt;143),VLOOKUP($W7793,日射量と図３!$E$6:$H$34,4,TRUE),VLOOKUP($W7793,日射量と図３!$E$6:$I$34,5,TRUE))))))</f>
        <v/>
      </c>
      <c r="AB7793" s="4" t="str">
        <f>IF($V7793="","",IF(Z7793&lt;36,0,IF(AND(36&lt;=Z7793,Z7793&lt;71),VLOOKUP($W7793,日射量と図３!$E$6:$F$34,2,TRUE),IF(AND(71&lt;=Z7793,Z7793&lt;107),VLOOKUP($W7793,日射量と図３!$E$6:$G$34,3,TRUE),IF(AND(107&lt;=Z7793,Z7793&lt;143),VLOOKUP($W7793,日射量と図３!$E$6:$H$34,4,TRUE),VLOOKUP($W7793,日射量と図３!$E$6:$I$34,5,TRUE))))))</f>
        <v/>
      </c>
      <c r="AC7793" s="382" t="str">
        <f t="shared" si="1467"/>
        <v/>
      </c>
      <c r="AD7793" s="382" t="str">
        <f t="shared" si="1468"/>
        <v/>
      </c>
    </row>
    <row r="7794" spans="11:30" ht="13.5" customHeight="1">
      <c r="K7794" s="4">
        <f t="shared" si="1464"/>
        <v>4</v>
      </c>
      <c r="L7794" s="34">
        <v>43576</v>
      </c>
      <c r="M7794" s="4">
        <v>325</v>
      </c>
      <c r="N7794" s="4">
        <v>15</v>
      </c>
      <c r="O7794" s="31">
        <v>0.58333333333333337</v>
      </c>
      <c r="P7794" s="35">
        <v>19.03</v>
      </c>
      <c r="Q7794" s="36">
        <f t="shared" si="1465"/>
        <v>12</v>
      </c>
      <c r="R7794" s="4">
        <f t="shared" si="1466"/>
        <v>0</v>
      </c>
      <c r="S7794" s="31">
        <f t="shared" si="1469"/>
        <v>0.23586805555555557</v>
      </c>
      <c r="T7794" s="31">
        <f t="shared" si="1470"/>
        <v>0.75912037037037028</v>
      </c>
      <c r="U7794" s="4">
        <f t="shared" si="1471"/>
        <v>0</v>
      </c>
      <c r="V7794" s="4" t="str">
        <f t="shared" si="1472"/>
        <v/>
      </c>
      <c r="W7794" s="18" t="str">
        <f>IF(V7794="","",VLOOKUP(L7794,日射量と図３!$A$4:$C$368,3,TRUE)*238.85/100)</f>
        <v/>
      </c>
      <c r="X7794" s="4" t="str">
        <f t="shared" si="1473"/>
        <v/>
      </c>
      <c r="Y7794" s="4" t="str">
        <f t="shared" si="1474"/>
        <v/>
      </c>
      <c r="Z7794" s="4" t="str">
        <f t="shared" si="1475"/>
        <v/>
      </c>
      <c r="AA7794" s="4" t="str">
        <f>IF($V7794="","",IF(Y7794&lt;36,0,IF(AND(36&lt;=Y7794,Y7794&lt;71),VLOOKUP($W7794,日射量と図３!$E$6:$F$34,2,TRUE),IF(AND(71&lt;=Y7794,Y7794&lt;107),VLOOKUP($W7794,日射量と図３!$E$6:$G$34,3,TRUE),IF(AND(107&lt;=Y7794,Y7794&lt;143),VLOOKUP($W7794,日射量と図３!$E$6:$H$34,4,TRUE),VLOOKUP($W7794,日射量と図３!$E$6:$I$34,5,TRUE))))))</f>
        <v/>
      </c>
      <c r="AB7794" s="4" t="str">
        <f>IF($V7794="","",IF(Z7794&lt;36,0,IF(AND(36&lt;=Z7794,Z7794&lt;71),VLOOKUP($W7794,日射量と図３!$E$6:$F$34,2,TRUE),IF(AND(71&lt;=Z7794,Z7794&lt;107),VLOOKUP($W7794,日射量と図３!$E$6:$G$34,3,TRUE),IF(AND(107&lt;=Z7794,Z7794&lt;143),VLOOKUP($W7794,日射量と図３!$E$6:$H$34,4,TRUE),VLOOKUP($W7794,日射量と図３!$E$6:$I$34,5,TRUE))))))</f>
        <v/>
      </c>
      <c r="AC7794" s="382" t="str">
        <f t="shared" si="1467"/>
        <v/>
      </c>
      <c r="AD7794" s="382" t="str">
        <f t="shared" si="1468"/>
        <v/>
      </c>
    </row>
    <row r="7795" spans="11:30" ht="13.5" customHeight="1">
      <c r="K7795" s="4">
        <f t="shared" si="1464"/>
        <v>4</v>
      </c>
      <c r="L7795" s="34">
        <v>43576</v>
      </c>
      <c r="M7795" s="4">
        <v>325</v>
      </c>
      <c r="N7795" s="4">
        <v>16</v>
      </c>
      <c r="O7795" s="31">
        <v>0.625</v>
      </c>
      <c r="P7795" s="35">
        <v>18.860000000000003</v>
      </c>
      <c r="Q7795" s="36">
        <f t="shared" si="1465"/>
        <v>16</v>
      </c>
      <c r="R7795" s="4">
        <f t="shared" si="1466"/>
        <v>0</v>
      </c>
      <c r="S7795" s="31">
        <f t="shared" si="1469"/>
        <v>0.23586805555555557</v>
      </c>
      <c r="T7795" s="31">
        <f t="shared" si="1470"/>
        <v>0.75912037037037028</v>
      </c>
      <c r="U7795" s="4">
        <f t="shared" si="1471"/>
        <v>0</v>
      </c>
      <c r="V7795" s="4" t="str">
        <f t="shared" si="1472"/>
        <v/>
      </c>
      <c r="W7795" s="18" t="str">
        <f>IF(V7795="","",VLOOKUP(L7795,日射量と図３!$A$4:$C$368,3,TRUE)*238.85/100)</f>
        <v/>
      </c>
      <c r="X7795" s="4" t="str">
        <f t="shared" si="1473"/>
        <v/>
      </c>
      <c r="Y7795" s="4" t="str">
        <f t="shared" si="1474"/>
        <v/>
      </c>
      <c r="Z7795" s="4" t="str">
        <f t="shared" si="1475"/>
        <v/>
      </c>
      <c r="AA7795" s="4" t="str">
        <f>IF($V7795="","",IF(Y7795&lt;36,0,IF(AND(36&lt;=Y7795,Y7795&lt;71),VLOOKUP($W7795,日射量と図３!$E$6:$F$34,2,TRUE),IF(AND(71&lt;=Y7795,Y7795&lt;107),VLOOKUP($W7795,日射量と図３!$E$6:$G$34,3,TRUE),IF(AND(107&lt;=Y7795,Y7795&lt;143),VLOOKUP($W7795,日射量と図３!$E$6:$H$34,4,TRUE),VLOOKUP($W7795,日射量と図３!$E$6:$I$34,5,TRUE))))))</f>
        <v/>
      </c>
      <c r="AB7795" s="4" t="str">
        <f>IF($V7795="","",IF(Z7795&lt;36,0,IF(AND(36&lt;=Z7795,Z7795&lt;71),VLOOKUP($W7795,日射量と図３!$E$6:$F$34,2,TRUE),IF(AND(71&lt;=Z7795,Z7795&lt;107),VLOOKUP($W7795,日射量と図３!$E$6:$G$34,3,TRUE),IF(AND(107&lt;=Z7795,Z7795&lt;143),VLOOKUP($W7795,日射量と図３!$E$6:$H$34,4,TRUE),VLOOKUP($W7795,日射量と図３!$E$6:$I$34,5,TRUE))))))</f>
        <v/>
      </c>
      <c r="AC7795" s="382" t="str">
        <f t="shared" si="1467"/>
        <v/>
      </c>
      <c r="AD7795" s="382" t="str">
        <f t="shared" si="1468"/>
        <v/>
      </c>
    </row>
    <row r="7796" spans="11:30" ht="13.5" customHeight="1">
      <c r="K7796" s="4">
        <f t="shared" si="1464"/>
        <v>4</v>
      </c>
      <c r="L7796" s="34">
        <v>43576</v>
      </c>
      <c r="M7796" s="4">
        <v>325</v>
      </c>
      <c r="N7796" s="4">
        <v>17</v>
      </c>
      <c r="O7796" s="31">
        <v>0.66666666666666663</v>
      </c>
      <c r="P7796" s="35">
        <v>18.530000000000005</v>
      </c>
      <c r="Q7796" s="36">
        <f t="shared" si="1465"/>
        <v>16</v>
      </c>
      <c r="R7796" s="4">
        <f t="shared" si="1466"/>
        <v>0</v>
      </c>
      <c r="S7796" s="31">
        <f t="shared" si="1469"/>
        <v>0.23586805555555557</v>
      </c>
      <c r="T7796" s="31">
        <f t="shared" si="1470"/>
        <v>0.75912037037037028</v>
      </c>
      <c r="U7796" s="4">
        <f t="shared" si="1471"/>
        <v>0</v>
      </c>
      <c r="V7796" s="4" t="str">
        <f t="shared" si="1472"/>
        <v/>
      </c>
      <c r="W7796" s="18" t="str">
        <f>IF(V7796="","",VLOOKUP(L7796,日射量と図３!$A$4:$C$368,3,TRUE)*238.85/100)</f>
        <v/>
      </c>
      <c r="X7796" s="4" t="str">
        <f t="shared" si="1473"/>
        <v/>
      </c>
      <c r="Y7796" s="4" t="str">
        <f t="shared" si="1474"/>
        <v/>
      </c>
      <c r="Z7796" s="4" t="str">
        <f t="shared" si="1475"/>
        <v/>
      </c>
      <c r="AA7796" s="4" t="str">
        <f>IF($V7796="","",IF(Y7796&lt;36,0,IF(AND(36&lt;=Y7796,Y7796&lt;71),VLOOKUP($W7796,日射量と図３!$E$6:$F$34,2,TRUE),IF(AND(71&lt;=Y7796,Y7796&lt;107),VLOOKUP($W7796,日射量と図３!$E$6:$G$34,3,TRUE),IF(AND(107&lt;=Y7796,Y7796&lt;143),VLOOKUP($W7796,日射量と図３!$E$6:$H$34,4,TRUE),VLOOKUP($W7796,日射量と図３!$E$6:$I$34,5,TRUE))))))</f>
        <v/>
      </c>
      <c r="AB7796" s="4" t="str">
        <f>IF($V7796="","",IF(Z7796&lt;36,0,IF(AND(36&lt;=Z7796,Z7796&lt;71),VLOOKUP($W7796,日射量と図３!$E$6:$F$34,2,TRUE),IF(AND(71&lt;=Z7796,Z7796&lt;107),VLOOKUP($W7796,日射量と図３!$E$6:$G$34,3,TRUE),IF(AND(107&lt;=Z7796,Z7796&lt;143),VLOOKUP($W7796,日射量と図３!$E$6:$H$34,4,TRUE),VLOOKUP($W7796,日射量と図３!$E$6:$I$34,5,TRUE))))))</f>
        <v/>
      </c>
      <c r="AC7796" s="382" t="str">
        <f t="shared" si="1467"/>
        <v/>
      </c>
      <c r="AD7796" s="382" t="str">
        <f t="shared" si="1468"/>
        <v/>
      </c>
    </row>
    <row r="7797" spans="11:30" ht="13.5" customHeight="1">
      <c r="K7797" s="4">
        <f t="shared" si="1464"/>
        <v>4</v>
      </c>
      <c r="L7797" s="34">
        <v>43576</v>
      </c>
      <c r="M7797" s="4">
        <v>325</v>
      </c>
      <c r="N7797" s="4">
        <v>18</v>
      </c>
      <c r="O7797" s="31">
        <v>0.70833333333333337</v>
      </c>
      <c r="P7797" s="35">
        <v>17.87</v>
      </c>
      <c r="Q7797" s="36">
        <f t="shared" si="1465"/>
        <v>16</v>
      </c>
      <c r="R7797" s="4">
        <f t="shared" si="1466"/>
        <v>0</v>
      </c>
      <c r="S7797" s="31">
        <f t="shared" si="1469"/>
        <v>0.23586805555555557</v>
      </c>
      <c r="T7797" s="31">
        <f t="shared" si="1470"/>
        <v>0.75912037037037028</v>
      </c>
      <c r="U7797" s="4">
        <f t="shared" si="1471"/>
        <v>0</v>
      </c>
      <c r="V7797" s="4" t="str">
        <f t="shared" si="1472"/>
        <v/>
      </c>
      <c r="W7797" s="18" t="str">
        <f>IF(V7797="","",VLOOKUP(L7797,日射量と図３!$A$4:$C$368,3,TRUE)*238.85/100)</f>
        <v/>
      </c>
      <c r="X7797" s="4" t="str">
        <f t="shared" si="1473"/>
        <v/>
      </c>
      <c r="Y7797" s="4" t="str">
        <f t="shared" si="1474"/>
        <v/>
      </c>
      <c r="Z7797" s="4" t="str">
        <f t="shared" si="1475"/>
        <v/>
      </c>
      <c r="AA7797" s="4" t="str">
        <f>IF($V7797="","",IF(Y7797&lt;36,0,IF(AND(36&lt;=Y7797,Y7797&lt;71),VLOOKUP($W7797,日射量と図３!$E$6:$F$34,2,TRUE),IF(AND(71&lt;=Y7797,Y7797&lt;107),VLOOKUP($W7797,日射量と図３!$E$6:$G$34,3,TRUE),IF(AND(107&lt;=Y7797,Y7797&lt;143),VLOOKUP($W7797,日射量と図３!$E$6:$H$34,4,TRUE),VLOOKUP($W7797,日射量と図３!$E$6:$I$34,5,TRUE))))))</f>
        <v/>
      </c>
      <c r="AB7797" s="4" t="str">
        <f>IF($V7797="","",IF(Z7797&lt;36,0,IF(AND(36&lt;=Z7797,Z7797&lt;71),VLOOKUP($W7797,日射量と図３!$E$6:$F$34,2,TRUE),IF(AND(71&lt;=Z7797,Z7797&lt;107),VLOOKUP($W7797,日射量と図３!$E$6:$G$34,3,TRUE),IF(AND(107&lt;=Z7797,Z7797&lt;143),VLOOKUP($W7797,日射量と図３!$E$6:$H$34,4,TRUE),VLOOKUP($W7797,日射量と図３!$E$6:$I$34,5,TRUE))))))</f>
        <v/>
      </c>
      <c r="AC7797" s="382" t="str">
        <f t="shared" si="1467"/>
        <v/>
      </c>
      <c r="AD7797" s="382" t="str">
        <f t="shared" si="1468"/>
        <v/>
      </c>
    </row>
    <row r="7798" spans="11:30" ht="13.5" customHeight="1">
      <c r="K7798" s="4">
        <f t="shared" si="1464"/>
        <v>4</v>
      </c>
      <c r="L7798" s="34">
        <v>43576</v>
      </c>
      <c r="M7798" s="4">
        <v>325</v>
      </c>
      <c r="N7798" s="4">
        <v>19</v>
      </c>
      <c r="O7798" s="31">
        <v>0.75</v>
      </c>
      <c r="P7798" s="35">
        <v>16.829999999999998</v>
      </c>
      <c r="Q7798" s="36">
        <f t="shared" si="1465"/>
        <v>16</v>
      </c>
      <c r="R7798" s="4">
        <f t="shared" si="1466"/>
        <v>0</v>
      </c>
      <c r="S7798" s="31">
        <f t="shared" si="1469"/>
        <v>0.23586805555555557</v>
      </c>
      <c r="T7798" s="31">
        <f t="shared" si="1470"/>
        <v>0.75912037037037028</v>
      </c>
      <c r="U7798" s="4">
        <f t="shared" si="1471"/>
        <v>0</v>
      </c>
      <c r="V7798" s="4" t="str">
        <f t="shared" si="1472"/>
        <v/>
      </c>
      <c r="W7798" s="18" t="str">
        <f>IF(V7798="","",VLOOKUP(L7798,日射量と図３!$A$4:$C$368,3,TRUE)*238.85/100)</f>
        <v/>
      </c>
      <c r="X7798" s="4" t="str">
        <f t="shared" si="1473"/>
        <v/>
      </c>
      <c r="Y7798" s="4" t="str">
        <f t="shared" si="1474"/>
        <v/>
      </c>
      <c r="Z7798" s="4" t="str">
        <f t="shared" si="1475"/>
        <v/>
      </c>
      <c r="AA7798" s="4" t="str">
        <f>IF($V7798="","",IF(Y7798&lt;36,0,IF(AND(36&lt;=Y7798,Y7798&lt;71),VLOOKUP($W7798,日射量と図３!$E$6:$F$34,2,TRUE),IF(AND(71&lt;=Y7798,Y7798&lt;107),VLOOKUP($W7798,日射量と図３!$E$6:$G$34,3,TRUE),IF(AND(107&lt;=Y7798,Y7798&lt;143),VLOOKUP($W7798,日射量と図３!$E$6:$H$34,4,TRUE),VLOOKUP($W7798,日射量と図３!$E$6:$I$34,5,TRUE))))))</f>
        <v/>
      </c>
      <c r="AB7798" s="4" t="str">
        <f>IF($V7798="","",IF(Z7798&lt;36,0,IF(AND(36&lt;=Z7798,Z7798&lt;71),VLOOKUP($W7798,日射量と図３!$E$6:$F$34,2,TRUE),IF(AND(71&lt;=Z7798,Z7798&lt;107),VLOOKUP($W7798,日射量と図３!$E$6:$G$34,3,TRUE),IF(AND(107&lt;=Z7798,Z7798&lt;143),VLOOKUP($W7798,日射量と図３!$E$6:$H$34,4,TRUE),VLOOKUP($W7798,日射量と図３!$E$6:$I$34,5,TRUE))))))</f>
        <v/>
      </c>
      <c r="AC7798" s="382" t="str">
        <f t="shared" si="1467"/>
        <v/>
      </c>
      <c r="AD7798" s="382" t="str">
        <f t="shared" si="1468"/>
        <v/>
      </c>
    </row>
    <row r="7799" spans="11:30" ht="13.5" customHeight="1">
      <c r="K7799" s="4">
        <f t="shared" si="1464"/>
        <v>4</v>
      </c>
      <c r="L7799" s="34">
        <v>43576</v>
      </c>
      <c r="M7799" s="4">
        <v>325</v>
      </c>
      <c r="N7799" s="4">
        <v>20</v>
      </c>
      <c r="O7799" s="31">
        <v>0.79166666666666663</v>
      </c>
      <c r="P7799" s="35">
        <v>15.9</v>
      </c>
      <c r="Q7799" s="36">
        <f t="shared" si="1465"/>
        <v>16</v>
      </c>
      <c r="R7799" s="4">
        <f t="shared" si="1466"/>
        <v>9.9999999999999645E-2</v>
      </c>
      <c r="S7799" s="31">
        <f t="shared" si="1469"/>
        <v>0.23586805555555557</v>
      </c>
      <c r="T7799" s="31">
        <f t="shared" si="1470"/>
        <v>0.75912037037037028</v>
      </c>
      <c r="U7799" s="4">
        <f t="shared" si="1471"/>
        <v>0</v>
      </c>
      <c r="V7799" s="4" t="str">
        <f t="shared" si="1472"/>
        <v/>
      </c>
      <c r="W7799" s="18" t="str">
        <f>IF(V7799="","",VLOOKUP(L7799,日射量と図３!$A$4:$C$368,3,TRUE)*238.85/100)</f>
        <v/>
      </c>
      <c r="X7799" s="4" t="str">
        <f t="shared" si="1473"/>
        <v/>
      </c>
      <c r="Y7799" s="4" t="str">
        <f t="shared" si="1474"/>
        <v/>
      </c>
      <c r="Z7799" s="4" t="str">
        <f t="shared" si="1475"/>
        <v/>
      </c>
      <c r="AA7799" s="4" t="str">
        <f>IF($V7799="","",IF(Y7799&lt;36,0,IF(AND(36&lt;=Y7799,Y7799&lt;71),VLOOKUP($W7799,日射量と図３!$E$6:$F$34,2,TRUE),IF(AND(71&lt;=Y7799,Y7799&lt;107),VLOOKUP($W7799,日射量と図３!$E$6:$G$34,3,TRUE),IF(AND(107&lt;=Y7799,Y7799&lt;143),VLOOKUP($W7799,日射量と図３!$E$6:$H$34,4,TRUE),VLOOKUP($W7799,日射量と図３!$E$6:$I$34,5,TRUE))))))</f>
        <v/>
      </c>
      <c r="AB7799" s="4" t="str">
        <f>IF($V7799="","",IF(Z7799&lt;36,0,IF(AND(36&lt;=Z7799,Z7799&lt;71),VLOOKUP($W7799,日射量と図３!$E$6:$F$34,2,TRUE),IF(AND(71&lt;=Z7799,Z7799&lt;107),VLOOKUP($W7799,日射量と図３!$E$6:$G$34,3,TRUE),IF(AND(107&lt;=Z7799,Z7799&lt;143),VLOOKUP($W7799,日射量と図３!$E$6:$H$34,4,TRUE),VLOOKUP($W7799,日射量と図３!$E$6:$I$34,5,TRUE))))))</f>
        <v/>
      </c>
      <c r="AC7799" s="382" t="str">
        <f t="shared" si="1467"/>
        <v/>
      </c>
      <c r="AD7799" s="382" t="str">
        <f t="shared" si="1468"/>
        <v/>
      </c>
    </row>
    <row r="7800" spans="11:30" ht="13.5" customHeight="1">
      <c r="K7800" s="4">
        <f t="shared" si="1464"/>
        <v>4</v>
      </c>
      <c r="L7800" s="34">
        <v>43576</v>
      </c>
      <c r="M7800" s="4">
        <v>325</v>
      </c>
      <c r="N7800" s="4">
        <v>21</v>
      </c>
      <c r="O7800" s="31">
        <v>0.83333333333333337</v>
      </c>
      <c r="P7800" s="35">
        <v>15.26</v>
      </c>
      <c r="Q7800" s="36">
        <f t="shared" si="1465"/>
        <v>16</v>
      </c>
      <c r="R7800" s="4">
        <f t="shared" si="1466"/>
        <v>0.74000000000000021</v>
      </c>
      <c r="S7800" s="31">
        <f t="shared" si="1469"/>
        <v>0.23586805555555557</v>
      </c>
      <c r="T7800" s="31">
        <f t="shared" si="1470"/>
        <v>0.75912037037037028</v>
      </c>
      <c r="U7800" s="4">
        <f t="shared" si="1471"/>
        <v>0</v>
      </c>
      <c r="V7800" s="4" t="str">
        <f t="shared" si="1472"/>
        <v/>
      </c>
      <c r="W7800" s="18" t="str">
        <f>IF(V7800="","",VLOOKUP(L7800,日射量と図３!$A$4:$C$368,3,TRUE)*238.85/100)</f>
        <v/>
      </c>
      <c r="X7800" s="4" t="str">
        <f t="shared" si="1473"/>
        <v/>
      </c>
      <c r="Y7800" s="4" t="str">
        <f t="shared" si="1474"/>
        <v/>
      </c>
      <c r="Z7800" s="4" t="str">
        <f t="shared" si="1475"/>
        <v/>
      </c>
      <c r="AA7800" s="4" t="str">
        <f>IF($V7800="","",IF(Y7800&lt;36,0,IF(AND(36&lt;=Y7800,Y7800&lt;71),VLOOKUP($W7800,日射量と図３!$E$6:$F$34,2,TRUE),IF(AND(71&lt;=Y7800,Y7800&lt;107),VLOOKUP($W7800,日射量と図３!$E$6:$G$34,3,TRUE),IF(AND(107&lt;=Y7800,Y7800&lt;143),VLOOKUP($W7800,日射量と図３!$E$6:$H$34,4,TRUE),VLOOKUP($W7800,日射量と図３!$E$6:$I$34,5,TRUE))))))</f>
        <v/>
      </c>
      <c r="AB7800" s="4" t="str">
        <f>IF($V7800="","",IF(Z7800&lt;36,0,IF(AND(36&lt;=Z7800,Z7800&lt;71),VLOOKUP($W7800,日射量と図３!$E$6:$F$34,2,TRUE),IF(AND(71&lt;=Z7800,Z7800&lt;107),VLOOKUP($W7800,日射量と図３!$E$6:$G$34,3,TRUE),IF(AND(107&lt;=Z7800,Z7800&lt;143),VLOOKUP($W7800,日射量と図３!$E$6:$H$34,4,TRUE),VLOOKUP($W7800,日射量と図３!$E$6:$I$34,5,TRUE))))))</f>
        <v/>
      </c>
      <c r="AC7800" s="382" t="str">
        <f t="shared" si="1467"/>
        <v/>
      </c>
      <c r="AD7800" s="382" t="str">
        <f t="shared" si="1468"/>
        <v/>
      </c>
    </row>
    <row r="7801" spans="11:30" ht="13.5" customHeight="1">
      <c r="K7801" s="4">
        <f t="shared" si="1464"/>
        <v>4</v>
      </c>
      <c r="L7801" s="34">
        <v>43576</v>
      </c>
      <c r="M7801" s="4">
        <v>325</v>
      </c>
      <c r="N7801" s="4">
        <v>22</v>
      </c>
      <c r="O7801" s="31">
        <v>0.875</v>
      </c>
      <c r="P7801" s="35">
        <v>14.84</v>
      </c>
      <c r="Q7801" s="36">
        <f t="shared" si="1465"/>
        <v>16</v>
      </c>
      <c r="R7801" s="4">
        <f t="shared" si="1466"/>
        <v>1.1600000000000001</v>
      </c>
      <c r="S7801" s="31">
        <f t="shared" si="1469"/>
        <v>0.23586805555555557</v>
      </c>
      <c r="T7801" s="31">
        <f t="shared" si="1470"/>
        <v>0.75912037037037028</v>
      </c>
      <c r="U7801" s="4">
        <f t="shared" si="1471"/>
        <v>0</v>
      </c>
      <c r="V7801" s="4" t="str">
        <f t="shared" si="1472"/>
        <v/>
      </c>
      <c r="W7801" s="18" t="str">
        <f>IF(V7801="","",VLOOKUP(L7801,日射量と図３!$A$4:$C$368,3,TRUE)*238.85/100)</f>
        <v/>
      </c>
      <c r="X7801" s="4" t="str">
        <f t="shared" si="1473"/>
        <v/>
      </c>
      <c r="Y7801" s="4" t="str">
        <f t="shared" si="1474"/>
        <v/>
      </c>
      <c r="Z7801" s="4" t="str">
        <f t="shared" si="1475"/>
        <v/>
      </c>
      <c r="AA7801" s="4" t="str">
        <f>IF($V7801="","",IF(Y7801&lt;36,0,IF(AND(36&lt;=Y7801,Y7801&lt;71),VLOOKUP($W7801,日射量と図３!$E$6:$F$34,2,TRUE),IF(AND(71&lt;=Y7801,Y7801&lt;107),VLOOKUP($W7801,日射量と図３!$E$6:$G$34,3,TRUE),IF(AND(107&lt;=Y7801,Y7801&lt;143),VLOOKUP($W7801,日射量と図３!$E$6:$H$34,4,TRUE),VLOOKUP($W7801,日射量と図３!$E$6:$I$34,5,TRUE))))))</f>
        <v/>
      </c>
      <c r="AB7801" s="4" t="str">
        <f>IF($V7801="","",IF(Z7801&lt;36,0,IF(AND(36&lt;=Z7801,Z7801&lt;71),VLOOKUP($W7801,日射量と図３!$E$6:$F$34,2,TRUE),IF(AND(71&lt;=Z7801,Z7801&lt;107),VLOOKUP($W7801,日射量と図３!$E$6:$G$34,3,TRUE),IF(AND(107&lt;=Z7801,Z7801&lt;143),VLOOKUP($W7801,日射量と図３!$E$6:$H$34,4,TRUE),VLOOKUP($W7801,日射量と図３!$E$6:$I$34,5,TRUE))))))</f>
        <v/>
      </c>
      <c r="AC7801" s="382" t="str">
        <f t="shared" si="1467"/>
        <v/>
      </c>
      <c r="AD7801" s="382" t="str">
        <f t="shared" si="1468"/>
        <v/>
      </c>
    </row>
    <row r="7802" spans="11:30" ht="13.5" customHeight="1">
      <c r="K7802" s="4">
        <f t="shared" si="1464"/>
        <v>4</v>
      </c>
      <c r="L7802" s="34">
        <v>43576</v>
      </c>
      <c r="M7802" s="4">
        <v>325</v>
      </c>
      <c r="N7802" s="4">
        <v>23</v>
      </c>
      <c r="O7802" s="31">
        <v>0.91666666666666663</v>
      </c>
      <c r="P7802" s="35">
        <v>14.559999999999999</v>
      </c>
      <c r="Q7802" s="36">
        <f t="shared" si="1465"/>
        <v>13</v>
      </c>
      <c r="R7802" s="4">
        <f t="shared" si="1466"/>
        <v>0</v>
      </c>
      <c r="S7802" s="31">
        <f t="shared" si="1469"/>
        <v>0.23586805555555557</v>
      </c>
      <c r="T7802" s="31">
        <f t="shared" si="1470"/>
        <v>0.75912037037037028</v>
      </c>
      <c r="U7802" s="4">
        <f t="shared" si="1471"/>
        <v>0</v>
      </c>
      <c r="V7802" s="4" t="str">
        <f t="shared" si="1472"/>
        <v/>
      </c>
      <c r="W7802" s="18" t="str">
        <f>IF(V7802="","",VLOOKUP(L7802,日射量と図３!$A$4:$C$368,3,TRUE)*238.85/100)</f>
        <v/>
      </c>
      <c r="X7802" s="4" t="str">
        <f t="shared" si="1473"/>
        <v/>
      </c>
      <c r="Y7802" s="4" t="str">
        <f t="shared" si="1474"/>
        <v/>
      </c>
      <c r="Z7802" s="4" t="str">
        <f t="shared" si="1475"/>
        <v/>
      </c>
      <c r="AA7802" s="4" t="str">
        <f>IF($V7802="","",IF(Y7802&lt;36,0,IF(AND(36&lt;=Y7802,Y7802&lt;71),VLOOKUP($W7802,日射量と図３!$E$6:$F$34,2,TRUE),IF(AND(71&lt;=Y7802,Y7802&lt;107),VLOOKUP($W7802,日射量と図３!$E$6:$G$34,3,TRUE),IF(AND(107&lt;=Y7802,Y7802&lt;143),VLOOKUP($W7802,日射量と図３!$E$6:$H$34,4,TRUE),VLOOKUP($W7802,日射量と図３!$E$6:$I$34,5,TRUE))))))</f>
        <v/>
      </c>
      <c r="AB7802" s="4" t="str">
        <f>IF($V7802="","",IF(Z7802&lt;36,0,IF(AND(36&lt;=Z7802,Z7802&lt;71),VLOOKUP($W7802,日射量と図３!$E$6:$F$34,2,TRUE),IF(AND(71&lt;=Z7802,Z7802&lt;107),VLOOKUP($W7802,日射量と図３!$E$6:$G$34,3,TRUE),IF(AND(107&lt;=Z7802,Z7802&lt;143),VLOOKUP($W7802,日射量と図３!$E$6:$H$34,4,TRUE),VLOOKUP($W7802,日射量と図３!$E$6:$I$34,5,TRUE))))))</f>
        <v/>
      </c>
      <c r="AC7802" s="382" t="str">
        <f t="shared" si="1467"/>
        <v/>
      </c>
      <c r="AD7802" s="382" t="str">
        <f t="shared" si="1468"/>
        <v/>
      </c>
    </row>
    <row r="7803" spans="11:30" ht="13.5" customHeight="1">
      <c r="K7803" s="4">
        <f t="shared" si="1464"/>
        <v>4</v>
      </c>
      <c r="L7803" s="34">
        <v>43576</v>
      </c>
      <c r="M7803" s="4">
        <v>325</v>
      </c>
      <c r="N7803" s="4">
        <v>24</v>
      </c>
      <c r="O7803" s="31">
        <v>0.95833333333333337</v>
      </c>
      <c r="P7803" s="35">
        <v>14.129999999999999</v>
      </c>
      <c r="Q7803" s="36">
        <f t="shared" si="1465"/>
        <v>13</v>
      </c>
      <c r="R7803" s="4">
        <f t="shared" si="1466"/>
        <v>0</v>
      </c>
      <c r="S7803" s="31">
        <f t="shared" si="1469"/>
        <v>0.23586805555555557</v>
      </c>
      <c r="T7803" s="31">
        <f t="shared" si="1470"/>
        <v>0.75912037037037028</v>
      </c>
      <c r="U7803" s="4">
        <f t="shared" si="1471"/>
        <v>0</v>
      </c>
      <c r="V7803" s="4" t="str">
        <f t="shared" si="1472"/>
        <v/>
      </c>
      <c r="W7803" s="18" t="str">
        <f>IF(V7803="","",VLOOKUP(L7803,日射量と図３!$A$4:$C$368,3,TRUE)*238.85/100)</f>
        <v/>
      </c>
      <c r="X7803" s="4" t="str">
        <f t="shared" si="1473"/>
        <v/>
      </c>
      <c r="Y7803" s="4" t="str">
        <f t="shared" si="1474"/>
        <v/>
      </c>
      <c r="Z7803" s="4" t="str">
        <f t="shared" si="1475"/>
        <v/>
      </c>
      <c r="AA7803" s="4" t="str">
        <f>IF($V7803="","",IF(Y7803&lt;36,0,IF(AND(36&lt;=Y7803,Y7803&lt;71),VLOOKUP($W7803,日射量と図３!$E$6:$F$34,2,TRUE),IF(AND(71&lt;=Y7803,Y7803&lt;107),VLOOKUP($W7803,日射量と図３!$E$6:$G$34,3,TRUE),IF(AND(107&lt;=Y7803,Y7803&lt;143),VLOOKUP($W7803,日射量と図３!$E$6:$H$34,4,TRUE),VLOOKUP($W7803,日射量と図３!$E$6:$I$34,5,TRUE))))))</f>
        <v/>
      </c>
      <c r="AB7803" s="4" t="str">
        <f>IF($V7803="","",IF(Z7803&lt;36,0,IF(AND(36&lt;=Z7803,Z7803&lt;71),VLOOKUP($W7803,日射量と図３!$E$6:$F$34,2,TRUE),IF(AND(71&lt;=Z7803,Z7803&lt;107),VLOOKUP($W7803,日射量と図３!$E$6:$G$34,3,TRUE),IF(AND(107&lt;=Z7803,Z7803&lt;143),VLOOKUP($W7803,日射量と図３!$E$6:$H$34,4,TRUE),VLOOKUP($W7803,日射量と図３!$E$6:$I$34,5,TRUE))))))</f>
        <v/>
      </c>
      <c r="AC7803" s="382" t="str">
        <f t="shared" si="1467"/>
        <v/>
      </c>
      <c r="AD7803" s="382" t="str">
        <f t="shared" si="1468"/>
        <v/>
      </c>
    </row>
    <row r="7804" spans="11:30" ht="13.5" customHeight="1">
      <c r="K7804" s="4">
        <f t="shared" si="1464"/>
        <v>4</v>
      </c>
      <c r="L7804" s="34">
        <v>43577</v>
      </c>
      <c r="M7804" s="4">
        <v>326</v>
      </c>
      <c r="N7804" s="4">
        <v>1</v>
      </c>
      <c r="O7804" s="31">
        <v>0</v>
      </c>
      <c r="P7804" s="35">
        <v>13.880000000000004</v>
      </c>
      <c r="Q7804" s="36">
        <f t="shared" si="1465"/>
        <v>13</v>
      </c>
      <c r="R7804" s="4">
        <f t="shared" si="1466"/>
        <v>0</v>
      </c>
      <c r="S7804" s="31">
        <f t="shared" si="1469"/>
        <v>0.23586805555555557</v>
      </c>
      <c r="T7804" s="31">
        <f t="shared" si="1470"/>
        <v>0.75912037037037028</v>
      </c>
      <c r="U7804" s="4">
        <f t="shared" si="1471"/>
        <v>0</v>
      </c>
      <c r="V7804" s="4">
        <f t="shared" si="1472"/>
        <v>2.6700000000000017</v>
      </c>
      <c r="W7804" s="18">
        <f>IF(V7804="","",VLOOKUP(L7804,日射量と図３!$A$4:$C$368,3,TRUE)*238.85/100)</f>
        <v>38.216000000000001</v>
      </c>
      <c r="X7804" s="4">
        <f t="shared" si="1473"/>
        <v>13</v>
      </c>
      <c r="Y7804" s="4">
        <f t="shared" si="1474"/>
        <v>1.2840338076923081</v>
      </c>
      <c r="Z7804" s="4">
        <f t="shared" si="1475"/>
        <v>1.447456292307693</v>
      </c>
      <c r="AA7804" s="4">
        <f>IF($V7804="","",IF(Y7804&lt;36,0,IF(AND(36&lt;=Y7804,Y7804&lt;71),VLOOKUP($W7804,日射量と図３!$E$6:$F$34,2,TRUE),IF(AND(71&lt;=Y7804,Y7804&lt;107),VLOOKUP($W7804,日射量と図３!$E$6:$G$34,3,TRUE),IF(AND(107&lt;=Y7804,Y7804&lt;143),VLOOKUP($W7804,日射量と図３!$E$6:$H$34,4,TRUE),VLOOKUP($W7804,日射量と図３!$E$6:$I$34,5,TRUE))))))</f>
        <v>0</v>
      </c>
      <c r="AB7804" s="4">
        <f>IF($V7804="","",IF(Z7804&lt;36,0,IF(AND(36&lt;=Z7804,Z7804&lt;71),VLOOKUP($W7804,日射量と図３!$E$6:$F$34,2,TRUE),IF(AND(71&lt;=Z7804,Z7804&lt;107),VLOOKUP($W7804,日射量と図３!$E$6:$G$34,3,TRUE),IF(AND(107&lt;=Z7804,Z7804&lt;143),VLOOKUP($W7804,日射量と図３!$E$6:$H$34,4,TRUE),VLOOKUP($W7804,日射量と図３!$E$6:$I$34,5,TRUE))))))</f>
        <v>0</v>
      </c>
      <c r="AC7804" s="382">
        <f t="shared" si="1467"/>
        <v>0</v>
      </c>
      <c r="AD7804" s="382">
        <f t="shared" si="1468"/>
        <v>0</v>
      </c>
    </row>
    <row r="7805" spans="11:30" ht="13.5" customHeight="1">
      <c r="K7805" s="4">
        <f t="shared" si="1464"/>
        <v>4</v>
      </c>
      <c r="L7805" s="34">
        <v>43577</v>
      </c>
      <c r="M7805" s="4">
        <v>326</v>
      </c>
      <c r="N7805" s="4">
        <v>2</v>
      </c>
      <c r="O7805" s="31">
        <v>4.1666666666666664E-2</v>
      </c>
      <c r="P7805" s="35">
        <v>13.66</v>
      </c>
      <c r="Q7805" s="36">
        <f t="shared" si="1465"/>
        <v>13</v>
      </c>
      <c r="R7805" s="4">
        <f t="shared" si="1466"/>
        <v>0</v>
      </c>
      <c r="S7805" s="31">
        <f t="shared" si="1469"/>
        <v>0.23586805555555557</v>
      </c>
      <c r="T7805" s="31">
        <f t="shared" si="1470"/>
        <v>0.75912037037037028</v>
      </c>
      <c r="U7805" s="4">
        <f t="shared" si="1471"/>
        <v>0</v>
      </c>
      <c r="V7805" s="4" t="str">
        <f t="shared" si="1472"/>
        <v/>
      </c>
      <c r="W7805" s="18" t="str">
        <f>IF(V7805="","",VLOOKUP(L7805,日射量と図３!$A$4:$C$368,3,TRUE)*238.85/100)</f>
        <v/>
      </c>
      <c r="X7805" s="4" t="str">
        <f t="shared" si="1473"/>
        <v/>
      </c>
      <c r="Y7805" s="4" t="str">
        <f t="shared" si="1474"/>
        <v/>
      </c>
      <c r="Z7805" s="4" t="str">
        <f t="shared" si="1475"/>
        <v/>
      </c>
      <c r="AA7805" s="4" t="str">
        <f>IF($V7805="","",IF(Y7805&lt;36,0,IF(AND(36&lt;=Y7805,Y7805&lt;71),VLOOKUP($W7805,日射量と図３!$E$6:$F$34,2,TRUE),IF(AND(71&lt;=Y7805,Y7805&lt;107),VLOOKUP($W7805,日射量と図３!$E$6:$G$34,3,TRUE),IF(AND(107&lt;=Y7805,Y7805&lt;143),VLOOKUP($W7805,日射量と図３!$E$6:$H$34,4,TRUE),VLOOKUP($W7805,日射量と図３!$E$6:$I$34,5,TRUE))))))</f>
        <v/>
      </c>
      <c r="AB7805" s="4" t="str">
        <f>IF($V7805="","",IF(Z7805&lt;36,0,IF(AND(36&lt;=Z7805,Z7805&lt;71),VLOOKUP($W7805,日射量と図３!$E$6:$F$34,2,TRUE),IF(AND(71&lt;=Z7805,Z7805&lt;107),VLOOKUP($W7805,日射量と図３!$E$6:$G$34,3,TRUE),IF(AND(107&lt;=Z7805,Z7805&lt;143),VLOOKUP($W7805,日射量と図３!$E$6:$H$34,4,TRUE),VLOOKUP($W7805,日射量と図３!$E$6:$I$34,5,TRUE))))))</f>
        <v/>
      </c>
      <c r="AC7805" s="382" t="str">
        <f t="shared" si="1467"/>
        <v/>
      </c>
      <c r="AD7805" s="382" t="str">
        <f t="shared" si="1468"/>
        <v/>
      </c>
    </row>
    <row r="7806" spans="11:30" ht="13.5" customHeight="1">
      <c r="K7806" s="4">
        <f t="shared" si="1464"/>
        <v>4</v>
      </c>
      <c r="L7806" s="34">
        <v>43577</v>
      </c>
      <c r="M7806" s="4">
        <v>326</v>
      </c>
      <c r="N7806" s="4">
        <v>3</v>
      </c>
      <c r="O7806" s="31">
        <v>8.3333333333333329E-2</v>
      </c>
      <c r="P7806" s="35">
        <v>13.3</v>
      </c>
      <c r="Q7806" s="36">
        <f t="shared" si="1465"/>
        <v>13</v>
      </c>
      <c r="R7806" s="4">
        <f t="shared" si="1466"/>
        <v>0</v>
      </c>
      <c r="S7806" s="31">
        <f t="shared" si="1469"/>
        <v>0.23586805555555557</v>
      </c>
      <c r="T7806" s="31">
        <f t="shared" si="1470"/>
        <v>0.75912037037037028</v>
      </c>
      <c r="U7806" s="4">
        <f t="shared" si="1471"/>
        <v>0</v>
      </c>
      <c r="V7806" s="4" t="str">
        <f t="shared" si="1472"/>
        <v/>
      </c>
      <c r="W7806" s="18" t="str">
        <f>IF(V7806="","",VLOOKUP(L7806,日射量と図３!$A$4:$C$368,3,TRUE)*238.85/100)</f>
        <v/>
      </c>
      <c r="X7806" s="4" t="str">
        <f t="shared" si="1473"/>
        <v/>
      </c>
      <c r="Y7806" s="4" t="str">
        <f t="shared" si="1474"/>
        <v/>
      </c>
      <c r="Z7806" s="4" t="str">
        <f t="shared" si="1475"/>
        <v/>
      </c>
      <c r="AA7806" s="4" t="str">
        <f>IF($V7806="","",IF(Y7806&lt;36,0,IF(AND(36&lt;=Y7806,Y7806&lt;71),VLOOKUP($W7806,日射量と図３!$E$6:$F$34,2,TRUE),IF(AND(71&lt;=Y7806,Y7806&lt;107),VLOOKUP($W7806,日射量と図３!$E$6:$G$34,3,TRUE),IF(AND(107&lt;=Y7806,Y7806&lt;143),VLOOKUP($W7806,日射量と図３!$E$6:$H$34,4,TRUE),VLOOKUP($W7806,日射量と図３!$E$6:$I$34,5,TRUE))))))</f>
        <v/>
      </c>
      <c r="AB7806" s="4" t="str">
        <f>IF($V7806="","",IF(Z7806&lt;36,0,IF(AND(36&lt;=Z7806,Z7806&lt;71),VLOOKUP($W7806,日射量と図３!$E$6:$F$34,2,TRUE),IF(AND(71&lt;=Z7806,Z7806&lt;107),VLOOKUP($W7806,日射量と図３!$E$6:$G$34,3,TRUE),IF(AND(107&lt;=Z7806,Z7806&lt;143),VLOOKUP($W7806,日射量と図３!$E$6:$H$34,4,TRUE),VLOOKUP($W7806,日射量と図３!$E$6:$I$34,5,TRUE))))))</f>
        <v/>
      </c>
      <c r="AC7806" s="382" t="str">
        <f t="shared" si="1467"/>
        <v/>
      </c>
      <c r="AD7806" s="382" t="str">
        <f t="shared" si="1468"/>
        <v/>
      </c>
    </row>
    <row r="7807" spans="11:30" ht="13.5" customHeight="1">
      <c r="K7807" s="4">
        <f t="shared" si="1464"/>
        <v>4</v>
      </c>
      <c r="L7807" s="34">
        <v>43577</v>
      </c>
      <c r="M7807" s="4">
        <v>326</v>
      </c>
      <c r="N7807" s="4">
        <v>4</v>
      </c>
      <c r="O7807" s="31">
        <v>0.125</v>
      </c>
      <c r="P7807" s="35">
        <v>12.919999999999998</v>
      </c>
      <c r="Q7807" s="36">
        <f t="shared" si="1465"/>
        <v>13</v>
      </c>
      <c r="R7807" s="4">
        <f t="shared" si="1466"/>
        <v>8.0000000000001847E-2</v>
      </c>
      <c r="S7807" s="31">
        <f t="shared" si="1469"/>
        <v>0.23586805555555557</v>
      </c>
      <c r="T7807" s="31">
        <f t="shared" si="1470"/>
        <v>0.75912037037037028</v>
      </c>
      <c r="U7807" s="4">
        <f t="shared" si="1471"/>
        <v>0</v>
      </c>
      <c r="V7807" s="4" t="str">
        <f t="shared" si="1472"/>
        <v/>
      </c>
      <c r="W7807" s="18" t="str">
        <f>IF(V7807="","",VLOOKUP(L7807,日射量と図３!$A$4:$C$368,3,TRUE)*238.85/100)</f>
        <v/>
      </c>
      <c r="X7807" s="4" t="str">
        <f t="shared" si="1473"/>
        <v/>
      </c>
      <c r="Y7807" s="4" t="str">
        <f t="shared" si="1474"/>
        <v/>
      </c>
      <c r="Z7807" s="4" t="str">
        <f t="shared" si="1475"/>
        <v/>
      </c>
      <c r="AA7807" s="4" t="str">
        <f>IF($V7807="","",IF(Y7807&lt;36,0,IF(AND(36&lt;=Y7807,Y7807&lt;71),VLOOKUP($W7807,日射量と図３!$E$6:$F$34,2,TRUE),IF(AND(71&lt;=Y7807,Y7807&lt;107),VLOOKUP($W7807,日射量と図３!$E$6:$G$34,3,TRUE),IF(AND(107&lt;=Y7807,Y7807&lt;143),VLOOKUP($W7807,日射量と図３!$E$6:$H$34,4,TRUE),VLOOKUP($W7807,日射量と図３!$E$6:$I$34,5,TRUE))))))</f>
        <v/>
      </c>
      <c r="AB7807" s="4" t="str">
        <f>IF($V7807="","",IF(Z7807&lt;36,0,IF(AND(36&lt;=Z7807,Z7807&lt;71),VLOOKUP($W7807,日射量と図３!$E$6:$F$34,2,TRUE),IF(AND(71&lt;=Z7807,Z7807&lt;107),VLOOKUP($W7807,日射量と図３!$E$6:$G$34,3,TRUE),IF(AND(107&lt;=Z7807,Z7807&lt;143),VLOOKUP($W7807,日射量と図３!$E$6:$H$34,4,TRUE),VLOOKUP($W7807,日射量と図３!$E$6:$I$34,5,TRUE))))))</f>
        <v/>
      </c>
      <c r="AC7807" s="382" t="str">
        <f t="shared" si="1467"/>
        <v/>
      </c>
      <c r="AD7807" s="382" t="str">
        <f t="shared" si="1468"/>
        <v/>
      </c>
    </row>
    <row r="7808" spans="11:30" ht="13.5" customHeight="1">
      <c r="K7808" s="4">
        <f t="shared" si="1464"/>
        <v>4</v>
      </c>
      <c r="L7808" s="34">
        <v>43577</v>
      </c>
      <c r="M7808" s="4">
        <v>326</v>
      </c>
      <c r="N7808" s="4">
        <v>5</v>
      </c>
      <c r="O7808" s="31">
        <v>0.16666666666666666</v>
      </c>
      <c r="P7808" s="35">
        <v>12.650000000000002</v>
      </c>
      <c r="Q7808" s="36">
        <f t="shared" si="1465"/>
        <v>15</v>
      </c>
      <c r="R7808" s="4">
        <f t="shared" si="1466"/>
        <v>2.3499999999999979</v>
      </c>
      <c r="S7808" s="31">
        <f t="shared" si="1469"/>
        <v>0.23586805555555557</v>
      </c>
      <c r="T7808" s="31">
        <f t="shared" si="1470"/>
        <v>0.75912037037037028</v>
      </c>
      <c r="U7808" s="4">
        <f t="shared" si="1471"/>
        <v>0</v>
      </c>
      <c r="V7808" s="4" t="str">
        <f t="shared" si="1472"/>
        <v/>
      </c>
      <c r="W7808" s="18" t="str">
        <f>IF(V7808="","",VLOOKUP(L7808,日射量と図３!$A$4:$C$368,3,TRUE)*238.85/100)</f>
        <v/>
      </c>
      <c r="X7808" s="4" t="str">
        <f t="shared" si="1473"/>
        <v/>
      </c>
      <c r="Y7808" s="4" t="str">
        <f t="shared" si="1474"/>
        <v/>
      </c>
      <c r="Z7808" s="4" t="str">
        <f t="shared" si="1475"/>
        <v/>
      </c>
      <c r="AA7808" s="4" t="str">
        <f>IF($V7808="","",IF(Y7808&lt;36,0,IF(AND(36&lt;=Y7808,Y7808&lt;71),VLOOKUP($W7808,日射量と図３!$E$6:$F$34,2,TRUE),IF(AND(71&lt;=Y7808,Y7808&lt;107),VLOOKUP($W7808,日射量と図３!$E$6:$G$34,3,TRUE),IF(AND(107&lt;=Y7808,Y7808&lt;143),VLOOKUP($W7808,日射量と図３!$E$6:$H$34,4,TRUE),VLOOKUP($W7808,日射量と図３!$E$6:$I$34,5,TRUE))))))</f>
        <v/>
      </c>
      <c r="AB7808" s="4" t="str">
        <f>IF($V7808="","",IF(Z7808&lt;36,0,IF(AND(36&lt;=Z7808,Z7808&lt;71),VLOOKUP($W7808,日射量と図３!$E$6:$F$34,2,TRUE),IF(AND(71&lt;=Z7808,Z7808&lt;107),VLOOKUP($W7808,日射量と図３!$E$6:$G$34,3,TRUE),IF(AND(107&lt;=Z7808,Z7808&lt;143),VLOOKUP($W7808,日射量と図３!$E$6:$H$34,4,TRUE),VLOOKUP($W7808,日射量と図３!$E$6:$I$34,5,TRUE))))))</f>
        <v/>
      </c>
      <c r="AC7808" s="382" t="str">
        <f t="shared" si="1467"/>
        <v/>
      </c>
      <c r="AD7808" s="382" t="str">
        <f t="shared" si="1468"/>
        <v/>
      </c>
    </row>
    <row r="7809" spans="11:30" ht="13.5" customHeight="1">
      <c r="K7809" s="4">
        <f t="shared" si="1464"/>
        <v>4</v>
      </c>
      <c r="L7809" s="34">
        <v>43577</v>
      </c>
      <c r="M7809" s="4">
        <v>326</v>
      </c>
      <c r="N7809" s="4">
        <v>6</v>
      </c>
      <c r="O7809" s="31">
        <v>0.20833333333333334</v>
      </c>
      <c r="P7809" s="35">
        <v>12.19</v>
      </c>
      <c r="Q7809" s="36">
        <f t="shared" si="1465"/>
        <v>15</v>
      </c>
      <c r="R7809" s="4">
        <f t="shared" si="1466"/>
        <v>2.8100000000000005</v>
      </c>
      <c r="S7809" s="31">
        <f t="shared" si="1469"/>
        <v>0.23586805555555557</v>
      </c>
      <c r="T7809" s="31">
        <f t="shared" si="1470"/>
        <v>0.75912037037037028</v>
      </c>
      <c r="U7809" s="4">
        <f t="shared" si="1471"/>
        <v>0</v>
      </c>
      <c r="V7809" s="4" t="str">
        <f t="shared" si="1472"/>
        <v/>
      </c>
      <c r="W7809" s="18" t="str">
        <f>IF(V7809="","",VLOOKUP(L7809,日射量と図３!$A$4:$C$368,3,TRUE)*238.85/100)</f>
        <v/>
      </c>
      <c r="X7809" s="4" t="str">
        <f t="shared" si="1473"/>
        <v/>
      </c>
      <c r="Y7809" s="4" t="str">
        <f t="shared" si="1474"/>
        <v/>
      </c>
      <c r="Z7809" s="4" t="str">
        <f t="shared" si="1475"/>
        <v/>
      </c>
      <c r="AA7809" s="4" t="str">
        <f>IF($V7809="","",IF(Y7809&lt;36,0,IF(AND(36&lt;=Y7809,Y7809&lt;71),VLOOKUP($W7809,日射量と図３!$E$6:$F$34,2,TRUE),IF(AND(71&lt;=Y7809,Y7809&lt;107),VLOOKUP($W7809,日射量と図３!$E$6:$G$34,3,TRUE),IF(AND(107&lt;=Y7809,Y7809&lt;143),VLOOKUP($W7809,日射量と図３!$E$6:$H$34,4,TRUE),VLOOKUP($W7809,日射量と図３!$E$6:$I$34,5,TRUE))))))</f>
        <v/>
      </c>
      <c r="AB7809" s="4" t="str">
        <f>IF($V7809="","",IF(Z7809&lt;36,0,IF(AND(36&lt;=Z7809,Z7809&lt;71),VLOOKUP($W7809,日射量と図３!$E$6:$F$34,2,TRUE),IF(AND(71&lt;=Z7809,Z7809&lt;107),VLOOKUP($W7809,日射量と図３!$E$6:$G$34,3,TRUE),IF(AND(107&lt;=Z7809,Z7809&lt;143),VLOOKUP($W7809,日射量と図３!$E$6:$H$34,4,TRUE),VLOOKUP($W7809,日射量と図３!$E$6:$I$34,5,TRUE))))))</f>
        <v/>
      </c>
      <c r="AC7809" s="382" t="str">
        <f t="shared" si="1467"/>
        <v/>
      </c>
      <c r="AD7809" s="382" t="str">
        <f t="shared" si="1468"/>
        <v/>
      </c>
    </row>
    <row r="7810" spans="11:30" ht="13.5" customHeight="1">
      <c r="K7810" s="4">
        <f t="shared" si="1464"/>
        <v>4</v>
      </c>
      <c r="L7810" s="34">
        <v>43577</v>
      </c>
      <c r="M7810" s="4">
        <v>326</v>
      </c>
      <c r="N7810" s="4">
        <v>7</v>
      </c>
      <c r="O7810" s="31">
        <v>0.25</v>
      </c>
      <c r="P7810" s="35">
        <v>12.329999999999998</v>
      </c>
      <c r="Q7810" s="36">
        <f t="shared" si="1465"/>
        <v>15</v>
      </c>
      <c r="R7810" s="4">
        <f t="shared" si="1466"/>
        <v>2.6700000000000017</v>
      </c>
      <c r="S7810" s="31">
        <f t="shared" si="1469"/>
        <v>0.23586805555555557</v>
      </c>
      <c r="T7810" s="31">
        <f t="shared" si="1470"/>
        <v>0.75912037037037028</v>
      </c>
      <c r="U7810" s="4">
        <f t="shared" si="1471"/>
        <v>2.6700000000000017</v>
      </c>
      <c r="V7810" s="4" t="str">
        <f t="shared" si="1472"/>
        <v/>
      </c>
      <c r="W7810" s="18" t="str">
        <f>IF(V7810="","",VLOOKUP(L7810,日射量と図３!$A$4:$C$368,3,TRUE)*238.85/100)</f>
        <v/>
      </c>
      <c r="X7810" s="4" t="str">
        <f t="shared" si="1473"/>
        <v/>
      </c>
      <c r="Y7810" s="4" t="str">
        <f t="shared" si="1474"/>
        <v/>
      </c>
      <c r="Z7810" s="4" t="str">
        <f t="shared" si="1475"/>
        <v/>
      </c>
      <c r="AA7810" s="4" t="str">
        <f>IF($V7810="","",IF(Y7810&lt;36,0,IF(AND(36&lt;=Y7810,Y7810&lt;71),VLOOKUP($W7810,日射量と図３!$E$6:$F$34,2,TRUE),IF(AND(71&lt;=Y7810,Y7810&lt;107),VLOOKUP($W7810,日射量と図３!$E$6:$G$34,3,TRUE),IF(AND(107&lt;=Y7810,Y7810&lt;143),VLOOKUP($W7810,日射量と図３!$E$6:$H$34,4,TRUE),VLOOKUP($W7810,日射量と図３!$E$6:$I$34,5,TRUE))))))</f>
        <v/>
      </c>
      <c r="AB7810" s="4" t="str">
        <f>IF($V7810="","",IF(Z7810&lt;36,0,IF(AND(36&lt;=Z7810,Z7810&lt;71),VLOOKUP($W7810,日射量と図３!$E$6:$F$34,2,TRUE),IF(AND(71&lt;=Z7810,Z7810&lt;107),VLOOKUP($W7810,日射量と図３!$E$6:$G$34,3,TRUE),IF(AND(107&lt;=Z7810,Z7810&lt;143),VLOOKUP($W7810,日射量と図３!$E$6:$H$34,4,TRUE),VLOOKUP($W7810,日射量と図３!$E$6:$I$34,5,TRUE))))))</f>
        <v/>
      </c>
      <c r="AC7810" s="382" t="str">
        <f t="shared" si="1467"/>
        <v/>
      </c>
      <c r="AD7810" s="382" t="str">
        <f t="shared" si="1468"/>
        <v/>
      </c>
    </row>
    <row r="7811" spans="11:30" ht="13.5" customHeight="1">
      <c r="K7811" s="4">
        <f t="shared" si="1464"/>
        <v>4</v>
      </c>
      <c r="L7811" s="34">
        <v>43577</v>
      </c>
      <c r="M7811" s="4">
        <v>326</v>
      </c>
      <c r="N7811" s="4">
        <v>8</v>
      </c>
      <c r="O7811" s="31">
        <v>0.29166666666666669</v>
      </c>
      <c r="P7811" s="35">
        <v>13.440000000000001</v>
      </c>
      <c r="Q7811" s="36">
        <f t="shared" si="1465"/>
        <v>12</v>
      </c>
      <c r="R7811" s="4">
        <f t="shared" si="1466"/>
        <v>0</v>
      </c>
      <c r="S7811" s="31">
        <f t="shared" si="1469"/>
        <v>0.23586805555555557</v>
      </c>
      <c r="T7811" s="31">
        <f t="shared" si="1470"/>
        <v>0.75912037037037028</v>
      </c>
      <c r="U7811" s="4">
        <f t="shared" si="1471"/>
        <v>0</v>
      </c>
      <c r="V7811" s="4" t="str">
        <f t="shared" si="1472"/>
        <v/>
      </c>
      <c r="W7811" s="18" t="str">
        <f>IF(V7811="","",VLOOKUP(L7811,日射量と図３!$A$4:$C$368,3,TRUE)*238.85/100)</f>
        <v/>
      </c>
      <c r="X7811" s="4" t="str">
        <f t="shared" si="1473"/>
        <v/>
      </c>
      <c r="Y7811" s="4" t="str">
        <f t="shared" si="1474"/>
        <v/>
      </c>
      <c r="Z7811" s="4" t="str">
        <f t="shared" si="1475"/>
        <v/>
      </c>
      <c r="AA7811" s="4" t="str">
        <f>IF($V7811="","",IF(Y7811&lt;36,0,IF(AND(36&lt;=Y7811,Y7811&lt;71),VLOOKUP($W7811,日射量と図３!$E$6:$F$34,2,TRUE),IF(AND(71&lt;=Y7811,Y7811&lt;107),VLOOKUP($W7811,日射量と図３!$E$6:$G$34,3,TRUE),IF(AND(107&lt;=Y7811,Y7811&lt;143),VLOOKUP($W7811,日射量と図３!$E$6:$H$34,4,TRUE),VLOOKUP($W7811,日射量と図３!$E$6:$I$34,5,TRUE))))))</f>
        <v/>
      </c>
      <c r="AB7811" s="4" t="str">
        <f>IF($V7811="","",IF(Z7811&lt;36,0,IF(AND(36&lt;=Z7811,Z7811&lt;71),VLOOKUP($W7811,日射量と図３!$E$6:$F$34,2,TRUE),IF(AND(71&lt;=Z7811,Z7811&lt;107),VLOOKUP($W7811,日射量と図３!$E$6:$G$34,3,TRUE),IF(AND(107&lt;=Z7811,Z7811&lt;143),VLOOKUP($W7811,日射量と図３!$E$6:$H$34,4,TRUE),VLOOKUP($W7811,日射量と図３!$E$6:$I$34,5,TRUE))))))</f>
        <v/>
      </c>
      <c r="AC7811" s="382" t="str">
        <f t="shared" si="1467"/>
        <v/>
      </c>
      <c r="AD7811" s="382" t="str">
        <f t="shared" si="1468"/>
        <v/>
      </c>
    </row>
    <row r="7812" spans="11:30" ht="13.5" customHeight="1">
      <c r="K7812" s="4">
        <f t="shared" si="1464"/>
        <v>4</v>
      </c>
      <c r="L7812" s="34">
        <v>43577</v>
      </c>
      <c r="M7812" s="4">
        <v>326</v>
      </c>
      <c r="N7812" s="4">
        <v>9</v>
      </c>
      <c r="O7812" s="31">
        <v>0.33333333333333331</v>
      </c>
      <c r="P7812" s="35">
        <v>14.85</v>
      </c>
      <c r="Q7812" s="36">
        <f t="shared" si="1465"/>
        <v>12</v>
      </c>
      <c r="R7812" s="4">
        <f t="shared" si="1466"/>
        <v>0</v>
      </c>
      <c r="S7812" s="31">
        <f t="shared" si="1469"/>
        <v>0.23586805555555557</v>
      </c>
      <c r="T7812" s="31">
        <f t="shared" si="1470"/>
        <v>0.75912037037037028</v>
      </c>
      <c r="U7812" s="4">
        <f t="shared" si="1471"/>
        <v>0</v>
      </c>
      <c r="V7812" s="4" t="str">
        <f t="shared" si="1472"/>
        <v/>
      </c>
      <c r="W7812" s="18" t="str">
        <f>IF(V7812="","",VLOOKUP(L7812,日射量と図３!$A$4:$C$368,3,TRUE)*238.85/100)</f>
        <v/>
      </c>
      <c r="X7812" s="4" t="str">
        <f t="shared" si="1473"/>
        <v/>
      </c>
      <c r="Y7812" s="4" t="str">
        <f t="shared" si="1474"/>
        <v/>
      </c>
      <c r="Z7812" s="4" t="str">
        <f t="shared" si="1475"/>
        <v/>
      </c>
      <c r="AA7812" s="4" t="str">
        <f>IF($V7812="","",IF(Y7812&lt;36,0,IF(AND(36&lt;=Y7812,Y7812&lt;71),VLOOKUP($W7812,日射量と図３!$E$6:$F$34,2,TRUE),IF(AND(71&lt;=Y7812,Y7812&lt;107),VLOOKUP($W7812,日射量と図３!$E$6:$G$34,3,TRUE),IF(AND(107&lt;=Y7812,Y7812&lt;143),VLOOKUP($W7812,日射量と図３!$E$6:$H$34,4,TRUE),VLOOKUP($W7812,日射量と図３!$E$6:$I$34,5,TRUE))))))</f>
        <v/>
      </c>
      <c r="AB7812" s="4" t="str">
        <f>IF($V7812="","",IF(Z7812&lt;36,0,IF(AND(36&lt;=Z7812,Z7812&lt;71),VLOOKUP($W7812,日射量と図３!$E$6:$F$34,2,TRUE),IF(AND(71&lt;=Z7812,Z7812&lt;107),VLOOKUP($W7812,日射量と図３!$E$6:$G$34,3,TRUE),IF(AND(107&lt;=Z7812,Z7812&lt;143),VLOOKUP($W7812,日射量と図３!$E$6:$H$34,4,TRUE),VLOOKUP($W7812,日射量と図３!$E$6:$I$34,5,TRUE))))))</f>
        <v/>
      </c>
      <c r="AC7812" s="382" t="str">
        <f t="shared" si="1467"/>
        <v/>
      </c>
      <c r="AD7812" s="382" t="str">
        <f t="shared" si="1468"/>
        <v/>
      </c>
    </row>
    <row r="7813" spans="11:30" ht="13.5" customHeight="1">
      <c r="K7813" s="4">
        <f t="shared" ref="K7813:K7876" si="1476">MONTH(L7813)</f>
        <v>4</v>
      </c>
      <c r="L7813" s="34">
        <v>43577</v>
      </c>
      <c r="M7813" s="4">
        <v>326</v>
      </c>
      <c r="N7813" s="4">
        <v>10</v>
      </c>
      <c r="O7813" s="31">
        <v>0.375</v>
      </c>
      <c r="P7813" s="35">
        <v>16.21</v>
      </c>
      <c r="Q7813" s="36">
        <f t="shared" ref="Q7813:Q7876" si="1477">IF(O7813&lt;$B$15,$D$14,IF(O7813&lt;$B$16,$D$15,IF(O7813&lt;$B$17,$D$16,IF(O7813&lt;$B$18,$D$17,IF(O7813&lt;$B$19,$D$18,$D$19)))))</f>
        <v>12</v>
      </c>
      <c r="R7813" s="4">
        <f t="shared" ref="R7813:R7876" si="1478">IF(Q7813-P7813&gt;0,Q7813-P7813,0)</f>
        <v>0</v>
      </c>
      <c r="S7813" s="31">
        <f t="shared" si="1469"/>
        <v>0.23586805555555557</v>
      </c>
      <c r="T7813" s="31">
        <f t="shared" si="1470"/>
        <v>0.75912037037037028</v>
      </c>
      <c r="U7813" s="4">
        <f t="shared" si="1471"/>
        <v>0</v>
      </c>
      <c r="V7813" s="4" t="str">
        <f t="shared" si="1472"/>
        <v/>
      </c>
      <c r="W7813" s="18" t="str">
        <f>IF(V7813="","",VLOOKUP(L7813,日射量と図３!$A$4:$C$368,3,TRUE)*238.85/100)</f>
        <v/>
      </c>
      <c r="X7813" s="4" t="str">
        <f t="shared" si="1473"/>
        <v/>
      </c>
      <c r="Y7813" s="4" t="str">
        <f t="shared" si="1474"/>
        <v/>
      </c>
      <c r="Z7813" s="4" t="str">
        <f t="shared" si="1475"/>
        <v/>
      </c>
      <c r="AA7813" s="4" t="str">
        <f>IF($V7813="","",IF(Y7813&lt;36,0,IF(AND(36&lt;=Y7813,Y7813&lt;71),VLOOKUP($W7813,日射量と図３!$E$6:$F$34,2,TRUE),IF(AND(71&lt;=Y7813,Y7813&lt;107),VLOOKUP($W7813,日射量と図３!$E$6:$G$34,3,TRUE),IF(AND(107&lt;=Y7813,Y7813&lt;143),VLOOKUP($W7813,日射量と図３!$E$6:$H$34,4,TRUE),VLOOKUP($W7813,日射量と図３!$E$6:$I$34,5,TRUE))))))</f>
        <v/>
      </c>
      <c r="AB7813" s="4" t="str">
        <f>IF($V7813="","",IF(Z7813&lt;36,0,IF(AND(36&lt;=Z7813,Z7813&lt;71),VLOOKUP($W7813,日射量と図３!$E$6:$F$34,2,TRUE),IF(AND(71&lt;=Z7813,Z7813&lt;107),VLOOKUP($W7813,日射量と図３!$E$6:$G$34,3,TRUE),IF(AND(107&lt;=Z7813,Z7813&lt;143),VLOOKUP($W7813,日射量と図３!$E$6:$H$34,4,TRUE),VLOOKUP($W7813,日射量と図３!$E$6:$I$34,5,TRUE))))))</f>
        <v/>
      </c>
      <c r="AC7813" s="382" t="str">
        <f t="shared" si="1467"/>
        <v/>
      </c>
      <c r="AD7813" s="382" t="str">
        <f t="shared" si="1468"/>
        <v/>
      </c>
    </row>
    <row r="7814" spans="11:30" ht="13.5" customHeight="1">
      <c r="K7814" s="4">
        <f t="shared" si="1476"/>
        <v>4</v>
      </c>
      <c r="L7814" s="34">
        <v>43577</v>
      </c>
      <c r="M7814" s="4">
        <v>326</v>
      </c>
      <c r="N7814" s="4">
        <v>11</v>
      </c>
      <c r="O7814" s="31">
        <v>0.41666666666666669</v>
      </c>
      <c r="P7814" s="35">
        <v>17.32</v>
      </c>
      <c r="Q7814" s="36">
        <f t="shared" si="1477"/>
        <v>12</v>
      </c>
      <c r="R7814" s="4">
        <f t="shared" si="1478"/>
        <v>0</v>
      </c>
      <c r="S7814" s="31">
        <f t="shared" si="1469"/>
        <v>0.23586805555555557</v>
      </c>
      <c r="T7814" s="31">
        <f t="shared" si="1470"/>
        <v>0.75912037037037028</v>
      </c>
      <c r="U7814" s="4">
        <f t="shared" si="1471"/>
        <v>0</v>
      </c>
      <c r="V7814" s="4" t="str">
        <f t="shared" si="1472"/>
        <v/>
      </c>
      <c r="W7814" s="18" t="str">
        <f>IF(V7814="","",VLOOKUP(L7814,日射量と図３!$A$4:$C$368,3,TRUE)*238.85/100)</f>
        <v/>
      </c>
      <c r="X7814" s="4" t="str">
        <f t="shared" si="1473"/>
        <v/>
      </c>
      <c r="Y7814" s="4" t="str">
        <f t="shared" si="1474"/>
        <v/>
      </c>
      <c r="Z7814" s="4" t="str">
        <f t="shared" si="1475"/>
        <v/>
      </c>
      <c r="AA7814" s="4" t="str">
        <f>IF($V7814="","",IF(Y7814&lt;36,0,IF(AND(36&lt;=Y7814,Y7814&lt;71),VLOOKUP($W7814,日射量と図３!$E$6:$F$34,2,TRUE),IF(AND(71&lt;=Y7814,Y7814&lt;107),VLOOKUP($W7814,日射量と図３!$E$6:$G$34,3,TRUE),IF(AND(107&lt;=Y7814,Y7814&lt;143),VLOOKUP($W7814,日射量と図３!$E$6:$H$34,4,TRUE),VLOOKUP($W7814,日射量と図３!$E$6:$I$34,5,TRUE))))))</f>
        <v/>
      </c>
      <c r="AB7814" s="4" t="str">
        <f>IF($V7814="","",IF(Z7814&lt;36,0,IF(AND(36&lt;=Z7814,Z7814&lt;71),VLOOKUP($W7814,日射量と図３!$E$6:$F$34,2,TRUE),IF(AND(71&lt;=Z7814,Z7814&lt;107),VLOOKUP($W7814,日射量と図３!$E$6:$G$34,3,TRUE),IF(AND(107&lt;=Z7814,Z7814&lt;143),VLOOKUP($W7814,日射量と図３!$E$6:$H$34,4,TRUE),VLOOKUP($W7814,日射量と図３!$E$6:$I$34,5,TRUE))))))</f>
        <v/>
      </c>
      <c r="AC7814" s="382" t="str">
        <f t="shared" si="1467"/>
        <v/>
      </c>
      <c r="AD7814" s="382" t="str">
        <f t="shared" si="1468"/>
        <v/>
      </c>
    </row>
    <row r="7815" spans="11:30" ht="13.5" customHeight="1">
      <c r="K7815" s="4">
        <f t="shared" si="1476"/>
        <v>4</v>
      </c>
      <c r="L7815" s="34">
        <v>43577</v>
      </c>
      <c r="M7815" s="4">
        <v>326</v>
      </c>
      <c r="N7815" s="4">
        <v>12</v>
      </c>
      <c r="O7815" s="31">
        <v>0.45833333333333331</v>
      </c>
      <c r="P7815" s="35">
        <v>17.93</v>
      </c>
      <c r="Q7815" s="36">
        <f t="shared" si="1477"/>
        <v>12</v>
      </c>
      <c r="R7815" s="4">
        <f t="shared" si="1478"/>
        <v>0</v>
      </c>
      <c r="S7815" s="31">
        <f t="shared" si="1469"/>
        <v>0.23586805555555557</v>
      </c>
      <c r="T7815" s="31">
        <f t="shared" si="1470"/>
        <v>0.75912037037037028</v>
      </c>
      <c r="U7815" s="4">
        <f t="shared" si="1471"/>
        <v>0</v>
      </c>
      <c r="V7815" s="4" t="str">
        <f t="shared" si="1472"/>
        <v/>
      </c>
      <c r="W7815" s="18" t="str">
        <f>IF(V7815="","",VLOOKUP(L7815,日射量と図３!$A$4:$C$368,3,TRUE)*238.85/100)</f>
        <v/>
      </c>
      <c r="X7815" s="4" t="str">
        <f t="shared" si="1473"/>
        <v/>
      </c>
      <c r="Y7815" s="4" t="str">
        <f t="shared" si="1474"/>
        <v/>
      </c>
      <c r="Z7815" s="4" t="str">
        <f t="shared" si="1475"/>
        <v/>
      </c>
      <c r="AA7815" s="4" t="str">
        <f>IF($V7815="","",IF(Y7815&lt;36,0,IF(AND(36&lt;=Y7815,Y7815&lt;71),VLOOKUP($W7815,日射量と図３!$E$6:$F$34,2,TRUE),IF(AND(71&lt;=Y7815,Y7815&lt;107),VLOOKUP($W7815,日射量と図３!$E$6:$G$34,3,TRUE),IF(AND(107&lt;=Y7815,Y7815&lt;143),VLOOKUP($W7815,日射量と図３!$E$6:$H$34,4,TRUE),VLOOKUP($W7815,日射量と図３!$E$6:$I$34,5,TRUE))))))</f>
        <v/>
      </c>
      <c r="AB7815" s="4" t="str">
        <f>IF($V7815="","",IF(Z7815&lt;36,0,IF(AND(36&lt;=Z7815,Z7815&lt;71),VLOOKUP($W7815,日射量と図３!$E$6:$F$34,2,TRUE),IF(AND(71&lt;=Z7815,Z7815&lt;107),VLOOKUP($W7815,日射量と図３!$E$6:$G$34,3,TRUE),IF(AND(107&lt;=Z7815,Z7815&lt;143),VLOOKUP($W7815,日射量と図３!$E$6:$H$34,4,TRUE),VLOOKUP($W7815,日射量と図３!$E$6:$I$34,5,TRUE))))))</f>
        <v/>
      </c>
      <c r="AC7815" s="382" t="str">
        <f t="shared" si="1467"/>
        <v/>
      </c>
      <c r="AD7815" s="382" t="str">
        <f t="shared" si="1468"/>
        <v/>
      </c>
    </row>
    <row r="7816" spans="11:30" ht="13.5" customHeight="1">
      <c r="K7816" s="4">
        <f t="shared" si="1476"/>
        <v>4</v>
      </c>
      <c r="L7816" s="34">
        <v>43577</v>
      </c>
      <c r="M7816" s="4">
        <v>326</v>
      </c>
      <c r="N7816" s="4">
        <v>13</v>
      </c>
      <c r="O7816" s="31">
        <v>0.5</v>
      </c>
      <c r="P7816" s="35">
        <v>18.36</v>
      </c>
      <c r="Q7816" s="36">
        <f t="shared" si="1477"/>
        <v>12</v>
      </c>
      <c r="R7816" s="4">
        <f t="shared" si="1478"/>
        <v>0</v>
      </c>
      <c r="S7816" s="31">
        <f t="shared" si="1469"/>
        <v>0.23586805555555557</v>
      </c>
      <c r="T7816" s="31">
        <f t="shared" si="1470"/>
        <v>0.75912037037037028</v>
      </c>
      <c r="U7816" s="4">
        <f t="shared" si="1471"/>
        <v>0</v>
      </c>
      <c r="V7816" s="4" t="str">
        <f t="shared" si="1472"/>
        <v/>
      </c>
      <c r="W7816" s="18" t="str">
        <f>IF(V7816="","",VLOOKUP(L7816,日射量と図３!$A$4:$C$368,3,TRUE)*238.85/100)</f>
        <v/>
      </c>
      <c r="X7816" s="4" t="str">
        <f t="shared" si="1473"/>
        <v/>
      </c>
      <c r="Y7816" s="4" t="str">
        <f t="shared" si="1474"/>
        <v/>
      </c>
      <c r="Z7816" s="4" t="str">
        <f t="shared" si="1475"/>
        <v/>
      </c>
      <c r="AA7816" s="4" t="str">
        <f>IF($V7816="","",IF(Y7816&lt;36,0,IF(AND(36&lt;=Y7816,Y7816&lt;71),VLOOKUP($W7816,日射量と図３!$E$6:$F$34,2,TRUE),IF(AND(71&lt;=Y7816,Y7816&lt;107),VLOOKUP($W7816,日射量と図３!$E$6:$G$34,3,TRUE),IF(AND(107&lt;=Y7816,Y7816&lt;143),VLOOKUP($W7816,日射量と図３!$E$6:$H$34,4,TRUE),VLOOKUP($W7816,日射量と図３!$E$6:$I$34,5,TRUE))))))</f>
        <v/>
      </c>
      <c r="AB7816" s="4" t="str">
        <f>IF($V7816="","",IF(Z7816&lt;36,0,IF(AND(36&lt;=Z7816,Z7816&lt;71),VLOOKUP($W7816,日射量と図３!$E$6:$F$34,2,TRUE),IF(AND(71&lt;=Z7816,Z7816&lt;107),VLOOKUP($W7816,日射量と図３!$E$6:$G$34,3,TRUE),IF(AND(107&lt;=Z7816,Z7816&lt;143),VLOOKUP($W7816,日射量と図３!$E$6:$H$34,4,TRUE),VLOOKUP($W7816,日射量と図３!$E$6:$I$34,5,TRUE))))))</f>
        <v/>
      </c>
      <c r="AC7816" s="382" t="str">
        <f t="shared" si="1467"/>
        <v/>
      </c>
      <c r="AD7816" s="382" t="str">
        <f t="shared" si="1468"/>
        <v/>
      </c>
    </row>
    <row r="7817" spans="11:30" ht="13.5" customHeight="1">
      <c r="K7817" s="4">
        <f t="shared" si="1476"/>
        <v>4</v>
      </c>
      <c r="L7817" s="34">
        <v>43577</v>
      </c>
      <c r="M7817" s="4">
        <v>326</v>
      </c>
      <c r="N7817" s="4">
        <v>14</v>
      </c>
      <c r="O7817" s="31">
        <v>0.54166666666666663</v>
      </c>
      <c r="P7817" s="35">
        <v>18.779999999999998</v>
      </c>
      <c r="Q7817" s="36">
        <f t="shared" si="1477"/>
        <v>12</v>
      </c>
      <c r="R7817" s="4">
        <f t="shared" si="1478"/>
        <v>0</v>
      </c>
      <c r="S7817" s="31">
        <f t="shared" si="1469"/>
        <v>0.23586805555555557</v>
      </c>
      <c r="T7817" s="31">
        <f t="shared" si="1470"/>
        <v>0.75912037037037028</v>
      </c>
      <c r="U7817" s="4">
        <f t="shared" si="1471"/>
        <v>0</v>
      </c>
      <c r="V7817" s="4" t="str">
        <f t="shared" si="1472"/>
        <v/>
      </c>
      <c r="W7817" s="18" t="str">
        <f>IF(V7817="","",VLOOKUP(L7817,日射量と図３!$A$4:$C$368,3,TRUE)*238.85/100)</f>
        <v/>
      </c>
      <c r="X7817" s="4" t="str">
        <f t="shared" si="1473"/>
        <v/>
      </c>
      <c r="Y7817" s="4" t="str">
        <f t="shared" si="1474"/>
        <v/>
      </c>
      <c r="Z7817" s="4" t="str">
        <f t="shared" si="1475"/>
        <v/>
      </c>
      <c r="AA7817" s="4" t="str">
        <f>IF($V7817="","",IF(Y7817&lt;36,0,IF(AND(36&lt;=Y7817,Y7817&lt;71),VLOOKUP($W7817,日射量と図３!$E$6:$F$34,2,TRUE),IF(AND(71&lt;=Y7817,Y7817&lt;107),VLOOKUP($W7817,日射量と図３!$E$6:$G$34,3,TRUE),IF(AND(107&lt;=Y7817,Y7817&lt;143),VLOOKUP($W7817,日射量と図３!$E$6:$H$34,4,TRUE),VLOOKUP($W7817,日射量と図３!$E$6:$I$34,5,TRUE))))))</f>
        <v/>
      </c>
      <c r="AB7817" s="4" t="str">
        <f>IF($V7817="","",IF(Z7817&lt;36,0,IF(AND(36&lt;=Z7817,Z7817&lt;71),VLOOKUP($W7817,日射量と図３!$E$6:$F$34,2,TRUE),IF(AND(71&lt;=Z7817,Z7817&lt;107),VLOOKUP($W7817,日射量と図３!$E$6:$G$34,3,TRUE),IF(AND(107&lt;=Z7817,Z7817&lt;143),VLOOKUP($W7817,日射量と図３!$E$6:$H$34,4,TRUE),VLOOKUP($W7817,日射量と図３!$E$6:$I$34,5,TRUE))))))</f>
        <v/>
      </c>
      <c r="AC7817" s="382" t="str">
        <f t="shared" si="1467"/>
        <v/>
      </c>
      <c r="AD7817" s="382" t="str">
        <f t="shared" si="1468"/>
        <v/>
      </c>
    </row>
    <row r="7818" spans="11:30" ht="13.5" customHeight="1">
      <c r="K7818" s="4">
        <f t="shared" si="1476"/>
        <v>4</v>
      </c>
      <c r="L7818" s="34">
        <v>43577</v>
      </c>
      <c r="M7818" s="4">
        <v>326</v>
      </c>
      <c r="N7818" s="4">
        <v>15</v>
      </c>
      <c r="O7818" s="31">
        <v>0.58333333333333337</v>
      </c>
      <c r="P7818" s="35">
        <v>19.02</v>
      </c>
      <c r="Q7818" s="36">
        <f t="shared" si="1477"/>
        <v>12</v>
      </c>
      <c r="R7818" s="4">
        <f t="shared" si="1478"/>
        <v>0</v>
      </c>
      <c r="S7818" s="31">
        <f t="shared" si="1469"/>
        <v>0.23586805555555557</v>
      </c>
      <c r="T7818" s="31">
        <f t="shared" si="1470"/>
        <v>0.75912037037037028</v>
      </c>
      <c r="U7818" s="4">
        <f t="shared" si="1471"/>
        <v>0</v>
      </c>
      <c r="V7818" s="4" t="str">
        <f t="shared" si="1472"/>
        <v/>
      </c>
      <c r="W7818" s="18" t="str">
        <f>IF(V7818="","",VLOOKUP(L7818,日射量と図３!$A$4:$C$368,3,TRUE)*238.85/100)</f>
        <v/>
      </c>
      <c r="X7818" s="4" t="str">
        <f t="shared" si="1473"/>
        <v/>
      </c>
      <c r="Y7818" s="4" t="str">
        <f t="shared" si="1474"/>
        <v/>
      </c>
      <c r="Z7818" s="4" t="str">
        <f t="shared" si="1475"/>
        <v/>
      </c>
      <c r="AA7818" s="4" t="str">
        <f>IF($V7818="","",IF(Y7818&lt;36,0,IF(AND(36&lt;=Y7818,Y7818&lt;71),VLOOKUP($W7818,日射量と図３!$E$6:$F$34,2,TRUE),IF(AND(71&lt;=Y7818,Y7818&lt;107),VLOOKUP($W7818,日射量と図３!$E$6:$G$34,3,TRUE),IF(AND(107&lt;=Y7818,Y7818&lt;143),VLOOKUP($W7818,日射量と図３!$E$6:$H$34,4,TRUE),VLOOKUP($W7818,日射量と図３!$E$6:$I$34,5,TRUE))))))</f>
        <v/>
      </c>
      <c r="AB7818" s="4" t="str">
        <f>IF($V7818="","",IF(Z7818&lt;36,0,IF(AND(36&lt;=Z7818,Z7818&lt;71),VLOOKUP($W7818,日射量と図３!$E$6:$F$34,2,TRUE),IF(AND(71&lt;=Z7818,Z7818&lt;107),VLOOKUP($W7818,日射量と図３!$E$6:$G$34,3,TRUE),IF(AND(107&lt;=Z7818,Z7818&lt;143),VLOOKUP($W7818,日射量と図３!$E$6:$H$34,4,TRUE),VLOOKUP($W7818,日射量と図３!$E$6:$I$34,5,TRUE))))))</f>
        <v/>
      </c>
      <c r="AC7818" s="382" t="str">
        <f t="shared" si="1467"/>
        <v/>
      </c>
      <c r="AD7818" s="382" t="str">
        <f t="shared" si="1468"/>
        <v/>
      </c>
    </row>
    <row r="7819" spans="11:30" ht="13.5" customHeight="1">
      <c r="K7819" s="4">
        <f t="shared" si="1476"/>
        <v>4</v>
      </c>
      <c r="L7819" s="34">
        <v>43577</v>
      </c>
      <c r="M7819" s="4">
        <v>326</v>
      </c>
      <c r="N7819" s="4">
        <v>16</v>
      </c>
      <c r="O7819" s="31">
        <v>0.625</v>
      </c>
      <c r="P7819" s="35">
        <v>18.899999999999999</v>
      </c>
      <c r="Q7819" s="36">
        <f t="shared" si="1477"/>
        <v>16</v>
      </c>
      <c r="R7819" s="4">
        <f t="shared" si="1478"/>
        <v>0</v>
      </c>
      <c r="S7819" s="31">
        <f t="shared" si="1469"/>
        <v>0.23586805555555557</v>
      </c>
      <c r="T7819" s="31">
        <f t="shared" si="1470"/>
        <v>0.75912037037037028</v>
      </c>
      <c r="U7819" s="4">
        <f t="shared" si="1471"/>
        <v>0</v>
      </c>
      <c r="V7819" s="4" t="str">
        <f t="shared" si="1472"/>
        <v/>
      </c>
      <c r="W7819" s="18" t="str">
        <f>IF(V7819="","",VLOOKUP(L7819,日射量と図３!$A$4:$C$368,3,TRUE)*238.85/100)</f>
        <v/>
      </c>
      <c r="X7819" s="4" t="str">
        <f t="shared" si="1473"/>
        <v/>
      </c>
      <c r="Y7819" s="4" t="str">
        <f t="shared" si="1474"/>
        <v/>
      </c>
      <c r="Z7819" s="4" t="str">
        <f t="shared" si="1475"/>
        <v/>
      </c>
      <c r="AA7819" s="4" t="str">
        <f>IF($V7819="","",IF(Y7819&lt;36,0,IF(AND(36&lt;=Y7819,Y7819&lt;71),VLOOKUP($W7819,日射量と図３!$E$6:$F$34,2,TRUE),IF(AND(71&lt;=Y7819,Y7819&lt;107),VLOOKUP($W7819,日射量と図３!$E$6:$G$34,3,TRUE),IF(AND(107&lt;=Y7819,Y7819&lt;143),VLOOKUP($W7819,日射量と図３!$E$6:$H$34,4,TRUE),VLOOKUP($W7819,日射量と図３!$E$6:$I$34,5,TRUE))))))</f>
        <v/>
      </c>
      <c r="AB7819" s="4" t="str">
        <f>IF($V7819="","",IF(Z7819&lt;36,0,IF(AND(36&lt;=Z7819,Z7819&lt;71),VLOOKUP($W7819,日射量と図３!$E$6:$F$34,2,TRUE),IF(AND(71&lt;=Z7819,Z7819&lt;107),VLOOKUP($W7819,日射量と図３!$E$6:$G$34,3,TRUE),IF(AND(107&lt;=Z7819,Z7819&lt;143),VLOOKUP($W7819,日射量と図３!$E$6:$H$34,4,TRUE),VLOOKUP($W7819,日射量と図３!$E$6:$I$34,5,TRUE))))))</f>
        <v/>
      </c>
      <c r="AC7819" s="382" t="str">
        <f t="shared" si="1467"/>
        <v/>
      </c>
      <c r="AD7819" s="382" t="str">
        <f t="shared" si="1468"/>
        <v/>
      </c>
    </row>
    <row r="7820" spans="11:30" ht="13.5" customHeight="1">
      <c r="K7820" s="4">
        <f t="shared" si="1476"/>
        <v>4</v>
      </c>
      <c r="L7820" s="34">
        <v>43577</v>
      </c>
      <c r="M7820" s="4">
        <v>326</v>
      </c>
      <c r="N7820" s="4">
        <v>17</v>
      </c>
      <c r="O7820" s="31">
        <v>0.66666666666666663</v>
      </c>
      <c r="P7820" s="35">
        <v>18.569999999999997</v>
      </c>
      <c r="Q7820" s="36">
        <f t="shared" si="1477"/>
        <v>16</v>
      </c>
      <c r="R7820" s="4">
        <f t="shared" si="1478"/>
        <v>0</v>
      </c>
      <c r="S7820" s="31">
        <f t="shared" si="1469"/>
        <v>0.23586805555555557</v>
      </c>
      <c r="T7820" s="31">
        <f t="shared" si="1470"/>
        <v>0.75912037037037028</v>
      </c>
      <c r="U7820" s="4">
        <f t="shared" si="1471"/>
        <v>0</v>
      </c>
      <c r="V7820" s="4" t="str">
        <f t="shared" si="1472"/>
        <v/>
      </c>
      <c r="W7820" s="18" t="str">
        <f>IF(V7820="","",VLOOKUP(L7820,日射量と図３!$A$4:$C$368,3,TRUE)*238.85/100)</f>
        <v/>
      </c>
      <c r="X7820" s="4" t="str">
        <f t="shared" si="1473"/>
        <v/>
      </c>
      <c r="Y7820" s="4" t="str">
        <f t="shared" si="1474"/>
        <v/>
      </c>
      <c r="Z7820" s="4" t="str">
        <f t="shared" si="1475"/>
        <v/>
      </c>
      <c r="AA7820" s="4" t="str">
        <f>IF($V7820="","",IF(Y7820&lt;36,0,IF(AND(36&lt;=Y7820,Y7820&lt;71),VLOOKUP($W7820,日射量と図３!$E$6:$F$34,2,TRUE),IF(AND(71&lt;=Y7820,Y7820&lt;107),VLOOKUP($W7820,日射量と図３!$E$6:$G$34,3,TRUE),IF(AND(107&lt;=Y7820,Y7820&lt;143),VLOOKUP($W7820,日射量と図３!$E$6:$H$34,4,TRUE),VLOOKUP($W7820,日射量と図３!$E$6:$I$34,5,TRUE))))))</f>
        <v/>
      </c>
      <c r="AB7820" s="4" t="str">
        <f>IF($V7820="","",IF(Z7820&lt;36,0,IF(AND(36&lt;=Z7820,Z7820&lt;71),VLOOKUP($W7820,日射量と図３!$E$6:$F$34,2,TRUE),IF(AND(71&lt;=Z7820,Z7820&lt;107),VLOOKUP($W7820,日射量と図３!$E$6:$G$34,3,TRUE),IF(AND(107&lt;=Z7820,Z7820&lt;143),VLOOKUP($W7820,日射量と図３!$E$6:$H$34,4,TRUE),VLOOKUP($W7820,日射量と図３!$E$6:$I$34,5,TRUE))))))</f>
        <v/>
      </c>
      <c r="AC7820" s="382" t="str">
        <f t="shared" si="1467"/>
        <v/>
      </c>
      <c r="AD7820" s="382" t="str">
        <f t="shared" si="1468"/>
        <v/>
      </c>
    </row>
    <row r="7821" spans="11:30" ht="13.5" customHeight="1">
      <c r="K7821" s="4">
        <f t="shared" si="1476"/>
        <v>4</v>
      </c>
      <c r="L7821" s="34">
        <v>43577</v>
      </c>
      <c r="M7821" s="4">
        <v>326</v>
      </c>
      <c r="N7821" s="4">
        <v>18</v>
      </c>
      <c r="O7821" s="31">
        <v>0.70833333333333337</v>
      </c>
      <c r="P7821" s="35">
        <v>17.66</v>
      </c>
      <c r="Q7821" s="36">
        <f t="shared" si="1477"/>
        <v>16</v>
      </c>
      <c r="R7821" s="4">
        <f t="shared" si="1478"/>
        <v>0</v>
      </c>
      <c r="S7821" s="31">
        <f t="shared" si="1469"/>
        <v>0.23586805555555557</v>
      </c>
      <c r="T7821" s="31">
        <f t="shared" si="1470"/>
        <v>0.75912037037037028</v>
      </c>
      <c r="U7821" s="4">
        <f t="shared" si="1471"/>
        <v>0</v>
      </c>
      <c r="V7821" s="4" t="str">
        <f t="shared" si="1472"/>
        <v/>
      </c>
      <c r="W7821" s="18" t="str">
        <f>IF(V7821="","",VLOOKUP(L7821,日射量と図３!$A$4:$C$368,3,TRUE)*238.85/100)</f>
        <v/>
      </c>
      <c r="X7821" s="4" t="str">
        <f t="shared" si="1473"/>
        <v/>
      </c>
      <c r="Y7821" s="4" t="str">
        <f t="shared" si="1474"/>
        <v/>
      </c>
      <c r="Z7821" s="4" t="str">
        <f t="shared" si="1475"/>
        <v/>
      </c>
      <c r="AA7821" s="4" t="str">
        <f>IF($V7821="","",IF(Y7821&lt;36,0,IF(AND(36&lt;=Y7821,Y7821&lt;71),VLOOKUP($W7821,日射量と図３!$E$6:$F$34,2,TRUE),IF(AND(71&lt;=Y7821,Y7821&lt;107),VLOOKUP($W7821,日射量と図３!$E$6:$G$34,3,TRUE),IF(AND(107&lt;=Y7821,Y7821&lt;143),VLOOKUP($W7821,日射量と図３!$E$6:$H$34,4,TRUE),VLOOKUP($W7821,日射量と図３!$E$6:$I$34,5,TRUE))))))</f>
        <v/>
      </c>
      <c r="AB7821" s="4" t="str">
        <f>IF($V7821="","",IF(Z7821&lt;36,0,IF(AND(36&lt;=Z7821,Z7821&lt;71),VLOOKUP($W7821,日射量と図３!$E$6:$F$34,2,TRUE),IF(AND(71&lt;=Z7821,Z7821&lt;107),VLOOKUP($W7821,日射量と図３!$E$6:$G$34,3,TRUE),IF(AND(107&lt;=Z7821,Z7821&lt;143),VLOOKUP($W7821,日射量と図３!$E$6:$H$34,4,TRUE),VLOOKUP($W7821,日射量と図３!$E$6:$I$34,5,TRUE))))))</f>
        <v/>
      </c>
      <c r="AC7821" s="382" t="str">
        <f t="shared" si="1467"/>
        <v/>
      </c>
      <c r="AD7821" s="382" t="str">
        <f t="shared" si="1468"/>
        <v/>
      </c>
    </row>
    <row r="7822" spans="11:30" ht="13.5" customHeight="1">
      <c r="K7822" s="4">
        <f t="shared" si="1476"/>
        <v>4</v>
      </c>
      <c r="L7822" s="34">
        <v>43577</v>
      </c>
      <c r="M7822" s="4">
        <v>326</v>
      </c>
      <c r="N7822" s="4">
        <v>19</v>
      </c>
      <c r="O7822" s="31">
        <v>0.75</v>
      </c>
      <c r="P7822" s="35">
        <v>16.59</v>
      </c>
      <c r="Q7822" s="36">
        <f t="shared" si="1477"/>
        <v>16</v>
      </c>
      <c r="R7822" s="4">
        <f t="shared" si="1478"/>
        <v>0</v>
      </c>
      <c r="S7822" s="31">
        <f t="shared" si="1469"/>
        <v>0.23586805555555557</v>
      </c>
      <c r="T7822" s="31">
        <f t="shared" si="1470"/>
        <v>0.75912037037037028</v>
      </c>
      <c r="U7822" s="4">
        <f t="shared" si="1471"/>
        <v>0</v>
      </c>
      <c r="V7822" s="4" t="str">
        <f t="shared" si="1472"/>
        <v/>
      </c>
      <c r="W7822" s="18" t="str">
        <f>IF(V7822="","",VLOOKUP(L7822,日射量と図３!$A$4:$C$368,3,TRUE)*238.85/100)</f>
        <v/>
      </c>
      <c r="X7822" s="4" t="str">
        <f t="shared" si="1473"/>
        <v/>
      </c>
      <c r="Y7822" s="4" t="str">
        <f t="shared" si="1474"/>
        <v/>
      </c>
      <c r="Z7822" s="4" t="str">
        <f t="shared" si="1475"/>
        <v/>
      </c>
      <c r="AA7822" s="4" t="str">
        <f>IF($V7822="","",IF(Y7822&lt;36,0,IF(AND(36&lt;=Y7822,Y7822&lt;71),VLOOKUP($W7822,日射量と図３!$E$6:$F$34,2,TRUE),IF(AND(71&lt;=Y7822,Y7822&lt;107),VLOOKUP($W7822,日射量と図３!$E$6:$G$34,3,TRUE),IF(AND(107&lt;=Y7822,Y7822&lt;143),VLOOKUP($W7822,日射量と図３!$E$6:$H$34,4,TRUE),VLOOKUP($W7822,日射量と図３!$E$6:$I$34,5,TRUE))))))</f>
        <v/>
      </c>
      <c r="AB7822" s="4" t="str">
        <f>IF($V7822="","",IF(Z7822&lt;36,0,IF(AND(36&lt;=Z7822,Z7822&lt;71),VLOOKUP($W7822,日射量と図３!$E$6:$F$34,2,TRUE),IF(AND(71&lt;=Z7822,Z7822&lt;107),VLOOKUP($W7822,日射量と図３!$E$6:$G$34,3,TRUE),IF(AND(107&lt;=Z7822,Z7822&lt;143),VLOOKUP($W7822,日射量と図３!$E$6:$H$34,4,TRUE),VLOOKUP($W7822,日射量と図３!$E$6:$I$34,5,TRUE))))))</f>
        <v/>
      </c>
      <c r="AC7822" s="382" t="str">
        <f t="shared" si="1467"/>
        <v/>
      </c>
      <c r="AD7822" s="382" t="str">
        <f t="shared" si="1468"/>
        <v/>
      </c>
    </row>
    <row r="7823" spans="11:30" ht="13.5" customHeight="1">
      <c r="K7823" s="4">
        <f t="shared" si="1476"/>
        <v>4</v>
      </c>
      <c r="L7823" s="34">
        <v>43577</v>
      </c>
      <c r="M7823" s="4">
        <v>326</v>
      </c>
      <c r="N7823" s="4">
        <v>20</v>
      </c>
      <c r="O7823" s="31">
        <v>0.79166666666666663</v>
      </c>
      <c r="P7823" s="35">
        <v>15.680000000000001</v>
      </c>
      <c r="Q7823" s="36">
        <f t="shared" si="1477"/>
        <v>16</v>
      </c>
      <c r="R7823" s="4">
        <f t="shared" si="1478"/>
        <v>0.31999999999999851</v>
      </c>
      <c r="S7823" s="31">
        <f t="shared" si="1469"/>
        <v>0.23586805555555557</v>
      </c>
      <c r="T7823" s="31">
        <f t="shared" si="1470"/>
        <v>0.75912037037037028</v>
      </c>
      <c r="U7823" s="4">
        <f t="shared" si="1471"/>
        <v>0</v>
      </c>
      <c r="V7823" s="4" t="str">
        <f t="shared" si="1472"/>
        <v/>
      </c>
      <c r="W7823" s="18" t="str">
        <f>IF(V7823="","",VLOOKUP(L7823,日射量と図３!$A$4:$C$368,3,TRUE)*238.85/100)</f>
        <v/>
      </c>
      <c r="X7823" s="4" t="str">
        <f t="shared" si="1473"/>
        <v/>
      </c>
      <c r="Y7823" s="4" t="str">
        <f t="shared" si="1474"/>
        <v/>
      </c>
      <c r="Z7823" s="4" t="str">
        <f t="shared" si="1475"/>
        <v/>
      </c>
      <c r="AA7823" s="4" t="str">
        <f>IF($V7823="","",IF(Y7823&lt;36,0,IF(AND(36&lt;=Y7823,Y7823&lt;71),VLOOKUP($W7823,日射量と図３!$E$6:$F$34,2,TRUE),IF(AND(71&lt;=Y7823,Y7823&lt;107),VLOOKUP($W7823,日射量と図３!$E$6:$G$34,3,TRUE),IF(AND(107&lt;=Y7823,Y7823&lt;143),VLOOKUP($W7823,日射量と図３!$E$6:$H$34,4,TRUE),VLOOKUP($W7823,日射量と図３!$E$6:$I$34,5,TRUE))))))</f>
        <v/>
      </c>
      <c r="AB7823" s="4" t="str">
        <f>IF($V7823="","",IF(Z7823&lt;36,0,IF(AND(36&lt;=Z7823,Z7823&lt;71),VLOOKUP($W7823,日射量と図３!$E$6:$F$34,2,TRUE),IF(AND(71&lt;=Z7823,Z7823&lt;107),VLOOKUP($W7823,日射量と図３!$E$6:$G$34,3,TRUE),IF(AND(107&lt;=Z7823,Z7823&lt;143),VLOOKUP($W7823,日射量と図３!$E$6:$H$34,4,TRUE),VLOOKUP($W7823,日射量と図３!$E$6:$I$34,5,TRUE))))))</f>
        <v/>
      </c>
      <c r="AC7823" s="382" t="str">
        <f t="shared" ref="AC7823:AC7886" si="1479">IF(V7823="","",IF((($AH$18*$AH$30*V7823*3600/1000000)/1000-AA7823*$AG$18*10*0.0000041868)&lt;=0,0,AA7823*$AG$18*10*0.0000041868))</f>
        <v/>
      </c>
      <c r="AD7823" s="382" t="str">
        <f t="shared" ref="AD7823:AD7886" si="1480">IF(V7823="","",IF((($AH$19*$AH$30*V7823*3600/1000000)/1000-AB7823*$AG$19*10*0.0000041868)&lt;=0,0,AB7823*$AG$19*10*0.0000041868))</f>
        <v/>
      </c>
    </row>
    <row r="7824" spans="11:30" ht="13.5" customHeight="1">
      <c r="K7824" s="4">
        <f t="shared" si="1476"/>
        <v>4</v>
      </c>
      <c r="L7824" s="34">
        <v>43577</v>
      </c>
      <c r="M7824" s="4">
        <v>326</v>
      </c>
      <c r="N7824" s="4">
        <v>21</v>
      </c>
      <c r="O7824" s="31">
        <v>0.83333333333333337</v>
      </c>
      <c r="P7824" s="35">
        <v>15.09</v>
      </c>
      <c r="Q7824" s="36">
        <f t="shared" si="1477"/>
        <v>16</v>
      </c>
      <c r="R7824" s="4">
        <f t="shared" si="1478"/>
        <v>0.91000000000000014</v>
      </c>
      <c r="S7824" s="31">
        <f t="shared" si="1469"/>
        <v>0.23586805555555557</v>
      </c>
      <c r="T7824" s="31">
        <f t="shared" si="1470"/>
        <v>0.75912037037037028</v>
      </c>
      <c r="U7824" s="4">
        <f t="shared" si="1471"/>
        <v>0</v>
      </c>
      <c r="V7824" s="4" t="str">
        <f t="shared" si="1472"/>
        <v/>
      </c>
      <c r="W7824" s="18" t="str">
        <f>IF(V7824="","",VLOOKUP(L7824,日射量と図３!$A$4:$C$368,3,TRUE)*238.85/100)</f>
        <v/>
      </c>
      <c r="X7824" s="4" t="str">
        <f t="shared" si="1473"/>
        <v/>
      </c>
      <c r="Y7824" s="4" t="str">
        <f t="shared" si="1474"/>
        <v/>
      </c>
      <c r="Z7824" s="4" t="str">
        <f t="shared" si="1475"/>
        <v/>
      </c>
      <c r="AA7824" s="4" t="str">
        <f>IF($V7824="","",IF(Y7824&lt;36,0,IF(AND(36&lt;=Y7824,Y7824&lt;71),VLOOKUP($W7824,日射量と図３!$E$6:$F$34,2,TRUE),IF(AND(71&lt;=Y7824,Y7824&lt;107),VLOOKUP($W7824,日射量と図３!$E$6:$G$34,3,TRUE),IF(AND(107&lt;=Y7824,Y7824&lt;143),VLOOKUP($W7824,日射量と図３!$E$6:$H$34,4,TRUE),VLOOKUP($W7824,日射量と図３!$E$6:$I$34,5,TRUE))))))</f>
        <v/>
      </c>
      <c r="AB7824" s="4" t="str">
        <f>IF($V7824="","",IF(Z7824&lt;36,0,IF(AND(36&lt;=Z7824,Z7824&lt;71),VLOOKUP($W7824,日射量と図３!$E$6:$F$34,2,TRUE),IF(AND(71&lt;=Z7824,Z7824&lt;107),VLOOKUP($W7824,日射量と図３!$E$6:$G$34,3,TRUE),IF(AND(107&lt;=Z7824,Z7824&lt;143),VLOOKUP($W7824,日射量と図３!$E$6:$H$34,4,TRUE),VLOOKUP($W7824,日射量と図３!$E$6:$I$34,5,TRUE))))))</f>
        <v/>
      </c>
      <c r="AC7824" s="382" t="str">
        <f t="shared" si="1479"/>
        <v/>
      </c>
      <c r="AD7824" s="382" t="str">
        <f t="shared" si="1480"/>
        <v/>
      </c>
    </row>
    <row r="7825" spans="11:30" ht="13.5" customHeight="1">
      <c r="K7825" s="4">
        <f t="shared" si="1476"/>
        <v>4</v>
      </c>
      <c r="L7825" s="34">
        <v>43577</v>
      </c>
      <c r="M7825" s="4">
        <v>326</v>
      </c>
      <c r="N7825" s="4">
        <v>22</v>
      </c>
      <c r="O7825" s="31">
        <v>0.875</v>
      </c>
      <c r="P7825" s="35">
        <v>14.75</v>
      </c>
      <c r="Q7825" s="36">
        <f t="shared" si="1477"/>
        <v>16</v>
      </c>
      <c r="R7825" s="4">
        <f t="shared" si="1478"/>
        <v>1.25</v>
      </c>
      <c r="S7825" s="31">
        <f t="shared" si="1469"/>
        <v>0.23586805555555557</v>
      </c>
      <c r="T7825" s="31">
        <f t="shared" si="1470"/>
        <v>0.75912037037037028</v>
      </c>
      <c r="U7825" s="4">
        <f t="shared" si="1471"/>
        <v>0</v>
      </c>
      <c r="V7825" s="4" t="str">
        <f t="shared" si="1472"/>
        <v/>
      </c>
      <c r="W7825" s="18" t="str">
        <f>IF(V7825="","",VLOOKUP(L7825,日射量と図３!$A$4:$C$368,3,TRUE)*238.85/100)</f>
        <v/>
      </c>
      <c r="X7825" s="4" t="str">
        <f t="shared" si="1473"/>
        <v/>
      </c>
      <c r="Y7825" s="4" t="str">
        <f t="shared" si="1474"/>
        <v/>
      </c>
      <c r="Z7825" s="4" t="str">
        <f t="shared" si="1475"/>
        <v/>
      </c>
      <c r="AA7825" s="4" t="str">
        <f>IF($V7825="","",IF(Y7825&lt;36,0,IF(AND(36&lt;=Y7825,Y7825&lt;71),VLOOKUP($W7825,日射量と図３!$E$6:$F$34,2,TRUE),IF(AND(71&lt;=Y7825,Y7825&lt;107),VLOOKUP($W7825,日射量と図３!$E$6:$G$34,3,TRUE),IF(AND(107&lt;=Y7825,Y7825&lt;143),VLOOKUP($W7825,日射量と図３!$E$6:$H$34,4,TRUE),VLOOKUP($W7825,日射量と図３!$E$6:$I$34,5,TRUE))))))</f>
        <v/>
      </c>
      <c r="AB7825" s="4" t="str">
        <f>IF($V7825="","",IF(Z7825&lt;36,0,IF(AND(36&lt;=Z7825,Z7825&lt;71),VLOOKUP($W7825,日射量と図３!$E$6:$F$34,2,TRUE),IF(AND(71&lt;=Z7825,Z7825&lt;107),VLOOKUP($W7825,日射量と図３!$E$6:$G$34,3,TRUE),IF(AND(107&lt;=Z7825,Z7825&lt;143),VLOOKUP($W7825,日射量と図３!$E$6:$H$34,4,TRUE),VLOOKUP($W7825,日射量と図３!$E$6:$I$34,5,TRUE))))))</f>
        <v/>
      </c>
      <c r="AC7825" s="382" t="str">
        <f t="shared" si="1479"/>
        <v/>
      </c>
      <c r="AD7825" s="382" t="str">
        <f t="shared" si="1480"/>
        <v/>
      </c>
    </row>
    <row r="7826" spans="11:30" ht="13.5" customHeight="1">
      <c r="K7826" s="4">
        <f t="shared" si="1476"/>
        <v>4</v>
      </c>
      <c r="L7826" s="34">
        <v>43577</v>
      </c>
      <c r="M7826" s="4">
        <v>326</v>
      </c>
      <c r="N7826" s="4">
        <v>23</v>
      </c>
      <c r="O7826" s="31">
        <v>0.91666666666666663</v>
      </c>
      <c r="P7826" s="35">
        <v>14.430000000000001</v>
      </c>
      <c r="Q7826" s="36">
        <f t="shared" si="1477"/>
        <v>13</v>
      </c>
      <c r="R7826" s="4">
        <f t="shared" si="1478"/>
        <v>0</v>
      </c>
      <c r="S7826" s="31">
        <f t="shared" si="1469"/>
        <v>0.23586805555555557</v>
      </c>
      <c r="T7826" s="31">
        <f t="shared" si="1470"/>
        <v>0.75912037037037028</v>
      </c>
      <c r="U7826" s="4">
        <f t="shared" si="1471"/>
        <v>0</v>
      </c>
      <c r="V7826" s="4" t="str">
        <f t="shared" si="1472"/>
        <v/>
      </c>
      <c r="W7826" s="18" t="str">
        <f>IF(V7826="","",VLOOKUP(L7826,日射量と図３!$A$4:$C$368,3,TRUE)*238.85/100)</f>
        <v/>
      </c>
      <c r="X7826" s="4" t="str">
        <f t="shared" si="1473"/>
        <v/>
      </c>
      <c r="Y7826" s="4" t="str">
        <f t="shared" si="1474"/>
        <v/>
      </c>
      <c r="Z7826" s="4" t="str">
        <f t="shared" si="1475"/>
        <v/>
      </c>
      <c r="AA7826" s="4" t="str">
        <f>IF($V7826="","",IF(Y7826&lt;36,0,IF(AND(36&lt;=Y7826,Y7826&lt;71),VLOOKUP($W7826,日射量と図３!$E$6:$F$34,2,TRUE),IF(AND(71&lt;=Y7826,Y7826&lt;107),VLOOKUP($W7826,日射量と図３!$E$6:$G$34,3,TRUE),IF(AND(107&lt;=Y7826,Y7826&lt;143),VLOOKUP($W7826,日射量と図３!$E$6:$H$34,4,TRUE),VLOOKUP($W7826,日射量と図３!$E$6:$I$34,5,TRUE))))))</f>
        <v/>
      </c>
      <c r="AB7826" s="4" t="str">
        <f>IF($V7826="","",IF(Z7826&lt;36,0,IF(AND(36&lt;=Z7826,Z7826&lt;71),VLOOKUP($W7826,日射量と図３!$E$6:$F$34,2,TRUE),IF(AND(71&lt;=Z7826,Z7826&lt;107),VLOOKUP($W7826,日射量と図３!$E$6:$G$34,3,TRUE),IF(AND(107&lt;=Z7826,Z7826&lt;143),VLOOKUP($W7826,日射量と図３!$E$6:$H$34,4,TRUE),VLOOKUP($W7826,日射量と図３!$E$6:$I$34,5,TRUE))))))</f>
        <v/>
      </c>
      <c r="AC7826" s="382" t="str">
        <f t="shared" si="1479"/>
        <v/>
      </c>
      <c r="AD7826" s="382" t="str">
        <f t="shared" si="1480"/>
        <v/>
      </c>
    </row>
    <row r="7827" spans="11:30" ht="13.5" customHeight="1">
      <c r="K7827" s="4">
        <f t="shared" si="1476"/>
        <v>4</v>
      </c>
      <c r="L7827" s="34">
        <v>43577</v>
      </c>
      <c r="M7827" s="4">
        <v>326</v>
      </c>
      <c r="N7827" s="4">
        <v>24</v>
      </c>
      <c r="O7827" s="31">
        <v>0.95833333333333337</v>
      </c>
      <c r="P7827" s="35">
        <v>14.14</v>
      </c>
      <c r="Q7827" s="36">
        <f t="shared" si="1477"/>
        <v>13</v>
      </c>
      <c r="R7827" s="4">
        <f t="shared" si="1478"/>
        <v>0</v>
      </c>
      <c r="S7827" s="31">
        <f t="shared" si="1469"/>
        <v>0.23586805555555557</v>
      </c>
      <c r="T7827" s="31">
        <f t="shared" si="1470"/>
        <v>0.75912037037037028</v>
      </c>
      <c r="U7827" s="4">
        <f t="shared" si="1471"/>
        <v>0</v>
      </c>
      <c r="V7827" s="4" t="str">
        <f t="shared" si="1472"/>
        <v/>
      </c>
      <c r="W7827" s="18" t="str">
        <f>IF(V7827="","",VLOOKUP(L7827,日射量と図３!$A$4:$C$368,3,TRUE)*238.85/100)</f>
        <v/>
      </c>
      <c r="X7827" s="4" t="str">
        <f t="shared" si="1473"/>
        <v/>
      </c>
      <c r="Y7827" s="4" t="str">
        <f t="shared" si="1474"/>
        <v/>
      </c>
      <c r="Z7827" s="4" t="str">
        <f t="shared" si="1475"/>
        <v/>
      </c>
      <c r="AA7827" s="4" t="str">
        <f>IF($V7827="","",IF(Y7827&lt;36,0,IF(AND(36&lt;=Y7827,Y7827&lt;71),VLOOKUP($W7827,日射量と図３!$E$6:$F$34,2,TRUE),IF(AND(71&lt;=Y7827,Y7827&lt;107),VLOOKUP($W7827,日射量と図３!$E$6:$G$34,3,TRUE),IF(AND(107&lt;=Y7827,Y7827&lt;143),VLOOKUP($W7827,日射量と図３!$E$6:$H$34,4,TRUE),VLOOKUP($W7827,日射量と図３!$E$6:$I$34,5,TRUE))))))</f>
        <v/>
      </c>
      <c r="AB7827" s="4" t="str">
        <f>IF($V7827="","",IF(Z7827&lt;36,0,IF(AND(36&lt;=Z7827,Z7827&lt;71),VLOOKUP($W7827,日射量と図３!$E$6:$F$34,2,TRUE),IF(AND(71&lt;=Z7827,Z7827&lt;107),VLOOKUP($W7827,日射量と図３!$E$6:$G$34,3,TRUE),IF(AND(107&lt;=Z7827,Z7827&lt;143),VLOOKUP($W7827,日射量と図３!$E$6:$H$34,4,TRUE),VLOOKUP($W7827,日射量と図３!$E$6:$I$34,5,TRUE))))))</f>
        <v/>
      </c>
      <c r="AC7827" s="382" t="str">
        <f t="shared" si="1479"/>
        <v/>
      </c>
      <c r="AD7827" s="382" t="str">
        <f t="shared" si="1480"/>
        <v/>
      </c>
    </row>
    <row r="7828" spans="11:30" ht="13.5" customHeight="1">
      <c r="K7828" s="4">
        <f t="shared" si="1476"/>
        <v>4</v>
      </c>
      <c r="L7828" s="34">
        <v>43578</v>
      </c>
      <c r="M7828" s="4">
        <v>327</v>
      </c>
      <c r="N7828" s="4">
        <v>1</v>
      </c>
      <c r="O7828" s="31">
        <v>0</v>
      </c>
      <c r="P7828" s="35">
        <v>13.74</v>
      </c>
      <c r="Q7828" s="36">
        <f t="shared" si="1477"/>
        <v>13</v>
      </c>
      <c r="R7828" s="4">
        <f t="shared" si="1478"/>
        <v>0</v>
      </c>
      <c r="S7828" s="31">
        <f t="shared" si="1469"/>
        <v>0.23586805555555557</v>
      </c>
      <c r="T7828" s="31">
        <f t="shared" si="1470"/>
        <v>0.75912037037037028</v>
      </c>
      <c r="U7828" s="4">
        <f t="shared" si="1471"/>
        <v>0</v>
      </c>
      <c r="V7828" s="4">
        <f t="shared" si="1472"/>
        <v>2.6999999999999993</v>
      </c>
      <c r="W7828" s="18">
        <f>IF(V7828="","",VLOOKUP(L7828,日射量と図３!$A$4:$C$368,3,TRUE)*238.85/100)</f>
        <v>45.381499999999996</v>
      </c>
      <c r="X7828" s="4">
        <f t="shared" si="1473"/>
        <v>13</v>
      </c>
      <c r="Y7828" s="4">
        <f t="shared" si="1474"/>
        <v>1.2984611538461532</v>
      </c>
      <c r="Z7828" s="4">
        <f t="shared" si="1475"/>
        <v>1.4637198461538459</v>
      </c>
      <c r="AA7828" s="4">
        <f>IF($V7828="","",IF(Y7828&lt;36,0,IF(AND(36&lt;=Y7828,Y7828&lt;71),VLOOKUP($W7828,日射量と図３!$E$6:$F$34,2,TRUE),IF(AND(71&lt;=Y7828,Y7828&lt;107),VLOOKUP($W7828,日射量と図３!$E$6:$G$34,3,TRUE),IF(AND(107&lt;=Y7828,Y7828&lt;143),VLOOKUP($W7828,日射量と図３!$E$6:$H$34,4,TRUE),VLOOKUP($W7828,日射量と図３!$E$6:$I$34,5,TRUE))))))</f>
        <v>0</v>
      </c>
      <c r="AB7828" s="4">
        <f>IF($V7828="","",IF(Z7828&lt;36,0,IF(AND(36&lt;=Z7828,Z7828&lt;71),VLOOKUP($W7828,日射量と図３!$E$6:$F$34,2,TRUE),IF(AND(71&lt;=Z7828,Z7828&lt;107),VLOOKUP($W7828,日射量と図３!$E$6:$G$34,3,TRUE),IF(AND(107&lt;=Z7828,Z7828&lt;143),VLOOKUP($W7828,日射量と図３!$E$6:$H$34,4,TRUE),VLOOKUP($W7828,日射量と図３!$E$6:$I$34,5,TRUE))))))</f>
        <v>0</v>
      </c>
      <c r="AC7828" s="382">
        <f t="shared" si="1479"/>
        <v>0</v>
      </c>
      <c r="AD7828" s="382">
        <f t="shared" si="1480"/>
        <v>0</v>
      </c>
    </row>
    <row r="7829" spans="11:30" ht="13.5" customHeight="1">
      <c r="K7829" s="4">
        <f t="shared" si="1476"/>
        <v>4</v>
      </c>
      <c r="L7829" s="34">
        <v>43578</v>
      </c>
      <c r="M7829" s="4">
        <v>327</v>
      </c>
      <c r="N7829" s="4">
        <v>2</v>
      </c>
      <c r="O7829" s="31">
        <v>4.1666666666666664E-2</v>
      </c>
      <c r="P7829" s="35">
        <v>13.320000000000002</v>
      </c>
      <c r="Q7829" s="36">
        <f t="shared" si="1477"/>
        <v>13</v>
      </c>
      <c r="R7829" s="4">
        <f t="shared" si="1478"/>
        <v>0</v>
      </c>
      <c r="S7829" s="31">
        <f t="shared" ref="S7829:S7892" si="1481">VLOOKUP(K7829,$AF$45:$AH$49,2,TRUE)</f>
        <v>0.23586805555555557</v>
      </c>
      <c r="T7829" s="31">
        <f t="shared" ref="T7829:T7892" si="1482">VLOOKUP(K7829,$AF$45:$AH$49,3,TRUE)</f>
        <v>0.75912037037037028</v>
      </c>
      <c r="U7829" s="4">
        <f t="shared" ref="U7829:U7892" si="1483">IF(AND(S7829&lt;O7829,O7829&lt;T7829),R7829,0)</f>
        <v>0</v>
      </c>
      <c r="V7829" s="4" t="str">
        <f t="shared" ref="V7829:V7892" si="1484">IF(N7829=1,SUM(U7829:U7852),"")</f>
        <v/>
      </c>
      <c r="W7829" s="18" t="str">
        <f>IF(V7829="","",VLOOKUP(L7829,日射量と図３!$A$4:$C$368,3,TRUE)*238.85/100)</f>
        <v/>
      </c>
      <c r="X7829" s="4" t="str">
        <f t="shared" ref="X7829:X7892" si="1485">IF(V7829="","",VLOOKUP(K7829,$AF$45:$AJ$49,5,TRUE))</f>
        <v/>
      </c>
      <c r="Y7829" s="4" t="str">
        <f t="shared" si="1474"/>
        <v/>
      </c>
      <c r="Z7829" s="4" t="str">
        <f t="shared" si="1475"/>
        <v/>
      </c>
      <c r="AA7829" s="4" t="str">
        <f>IF($V7829="","",IF(Y7829&lt;36,0,IF(AND(36&lt;=Y7829,Y7829&lt;71),VLOOKUP($W7829,日射量と図３!$E$6:$F$34,2,TRUE),IF(AND(71&lt;=Y7829,Y7829&lt;107),VLOOKUP($W7829,日射量と図３!$E$6:$G$34,3,TRUE),IF(AND(107&lt;=Y7829,Y7829&lt;143),VLOOKUP($W7829,日射量と図３!$E$6:$H$34,4,TRUE),VLOOKUP($W7829,日射量と図３!$E$6:$I$34,5,TRUE))))))</f>
        <v/>
      </c>
      <c r="AB7829" s="4" t="str">
        <f>IF($V7829="","",IF(Z7829&lt;36,0,IF(AND(36&lt;=Z7829,Z7829&lt;71),VLOOKUP($W7829,日射量と図３!$E$6:$F$34,2,TRUE),IF(AND(71&lt;=Z7829,Z7829&lt;107),VLOOKUP($W7829,日射量と図３!$E$6:$G$34,3,TRUE),IF(AND(107&lt;=Z7829,Z7829&lt;143),VLOOKUP($W7829,日射量と図３!$E$6:$H$34,4,TRUE),VLOOKUP($W7829,日射量と図３!$E$6:$I$34,5,TRUE))))))</f>
        <v/>
      </c>
      <c r="AC7829" s="382" t="str">
        <f t="shared" si="1479"/>
        <v/>
      </c>
      <c r="AD7829" s="382" t="str">
        <f t="shared" si="1480"/>
        <v/>
      </c>
    </row>
    <row r="7830" spans="11:30" ht="13.5" customHeight="1">
      <c r="K7830" s="4">
        <f t="shared" si="1476"/>
        <v>4</v>
      </c>
      <c r="L7830" s="34">
        <v>43578</v>
      </c>
      <c r="M7830" s="4">
        <v>327</v>
      </c>
      <c r="N7830" s="4">
        <v>3</v>
      </c>
      <c r="O7830" s="31">
        <v>8.3333333333333329E-2</v>
      </c>
      <c r="P7830" s="35">
        <v>12.870000000000001</v>
      </c>
      <c r="Q7830" s="36">
        <f t="shared" si="1477"/>
        <v>13</v>
      </c>
      <c r="R7830" s="4">
        <f t="shared" si="1478"/>
        <v>0.12999999999999901</v>
      </c>
      <c r="S7830" s="31">
        <f t="shared" si="1481"/>
        <v>0.23586805555555557</v>
      </c>
      <c r="T7830" s="31">
        <f t="shared" si="1482"/>
        <v>0.75912037037037028</v>
      </c>
      <c r="U7830" s="4">
        <f t="shared" si="1483"/>
        <v>0</v>
      </c>
      <c r="V7830" s="4" t="str">
        <f t="shared" si="1484"/>
        <v/>
      </c>
      <c r="W7830" s="18" t="str">
        <f>IF(V7830="","",VLOOKUP(L7830,日射量と図３!$A$4:$C$368,3,TRUE)*238.85/100)</f>
        <v/>
      </c>
      <c r="X7830" s="4" t="str">
        <f t="shared" si="1485"/>
        <v/>
      </c>
      <c r="Y7830" s="4" t="str">
        <f t="shared" si="1474"/>
        <v/>
      </c>
      <c r="Z7830" s="4" t="str">
        <f t="shared" si="1475"/>
        <v/>
      </c>
      <c r="AA7830" s="4" t="str">
        <f>IF($V7830="","",IF(Y7830&lt;36,0,IF(AND(36&lt;=Y7830,Y7830&lt;71),VLOOKUP($W7830,日射量と図３!$E$6:$F$34,2,TRUE),IF(AND(71&lt;=Y7830,Y7830&lt;107),VLOOKUP($W7830,日射量と図３!$E$6:$G$34,3,TRUE),IF(AND(107&lt;=Y7830,Y7830&lt;143),VLOOKUP($W7830,日射量と図３!$E$6:$H$34,4,TRUE),VLOOKUP($W7830,日射量と図３!$E$6:$I$34,5,TRUE))))))</f>
        <v/>
      </c>
      <c r="AB7830" s="4" t="str">
        <f>IF($V7830="","",IF(Z7830&lt;36,0,IF(AND(36&lt;=Z7830,Z7830&lt;71),VLOOKUP($W7830,日射量と図３!$E$6:$F$34,2,TRUE),IF(AND(71&lt;=Z7830,Z7830&lt;107),VLOOKUP($W7830,日射量と図３!$E$6:$G$34,3,TRUE),IF(AND(107&lt;=Z7830,Z7830&lt;143),VLOOKUP($W7830,日射量と図３!$E$6:$H$34,4,TRUE),VLOOKUP($W7830,日射量と図３!$E$6:$I$34,5,TRUE))))))</f>
        <v/>
      </c>
      <c r="AC7830" s="382" t="str">
        <f t="shared" si="1479"/>
        <v/>
      </c>
      <c r="AD7830" s="382" t="str">
        <f t="shared" si="1480"/>
        <v/>
      </c>
    </row>
    <row r="7831" spans="11:30" ht="13.5" customHeight="1">
      <c r="K7831" s="4">
        <f t="shared" si="1476"/>
        <v>4</v>
      </c>
      <c r="L7831" s="34">
        <v>43578</v>
      </c>
      <c r="M7831" s="4">
        <v>327</v>
      </c>
      <c r="N7831" s="4">
        <v>4</v>
      </c>
      <c r="O7831" s="31">
        <v>0.125</v>
      </c>
      <c r="P7831" s="35">
        <v>12.620000000000001</v>
      </c>
      <c r="Q7831" s="36">
        <f t="shared" si="1477"/>
        <v>13</v>
      </c>
      <c r="R7831" s="4">
        <f t="shared" si="1478"/>
        <v>0.37999999999999901</v>
      </c>
      <c r="S7831" s="31">
        <f t="shared" si="1481"/>
        <v>0.23586805555555557</v>
      </c>
      <c r="T7831" s="31">
        <f t="shared" si="1482"/>
        <v>0.75912037037037028</v>
      </c>
      <c r="U7831" s="4">
        <f t="shared" si="1483"/>
        <v>0</v>
      </c>
      <c r="V7831" s="4" t="str">
        <f t="shared" si="1484"/>
        <v/>
      </c>
      <c r="W7831" s="18" t="str">
        <f>IF(V7831="","",VLOOKUP(L7831,日射量と図３!$A$4:$C$368,3,TRUE)*238.85/100)</f>
        <v/>
      </c>
      <c r="X7831" s="4" t="str">
        <f t="shared" si="1485"/>
        <v/>
      </c>
      <c r="Y7831" s="4" t="str">
        <f t="shared" si="1474"/>
        <v/>
      </c>
      <c r="Z7831" s="4" t="str">
        <f t="shared" si="1475"/>
        <v/>
      </c>
      <c r="AA7831" s="4" t="str">
        <f>IF($V7831="","",IF(Y7831&lt;36,0,IF(AND(36&lt;=Y7831,Y7831&lt;71),VLOOKUP($W7831,日射量と図３!$E$6:$F$34,2,TRUE),IF(AND(71&lt;=Y7831,Y7831&lt;107),VLOOKUP($W7831,日射量と図３!$E$6:$G$34,3,TRUE),IF(AND(107&lt;=Y7831,Y7831&lt;143),VLOOKUP($W7831,日射量と図３!$E$6:$H$34,4,TRUE),VLOOKUP($W7831,日射量と図３!$E$6:$I$34,5,TRUE))))))</f>
        <v/>
      </c>
      <c r="AB7831" s="4" t="str">
        <f>IF($V7831="","",IF(Z7831&lt;36,0,IF(AND(36&lt;=Z7831,Z7831&lt;71),VLOOKUP($W7831,日射量と図３!$E$6:$F$34,2,TRUE),IF(AND(71&lt;=Z7831,Z7831&lt;107),VLOOKUP($W7831,日射量と図３!$E$6:$G$34,3,TRUE),IF(AND(107&lt;=Z7831,Z7831&lt;143),VLOOKUP($W7831,日射量と図３!$E$6:$H$34,4,TRUE),VLOOKUP($W7831,日射量と図３!$E$6:$I$34,5,TRUE))))))</f>
        <v/>
      </c>
      <c r="AC7831" s="382" t="str">
        <f t="shared" si="1479"/>
        <v/>
      </c>
      <c r="AD7831" s="382" t="str">
        <f t="shared" si="1480"/>
        <v/>
      </c>
    </row>
    <row r="7832" spans="11:30" ht="13.5" customHeight="1">
      <c r="K7832" s="4">
        <f t="shared" si="1476"/>
        <v>4</v>
      </c>
      <c r="L7832" s="34">
        <v>43578</v>
      </c>
      <c r="M7832" s="4">
        <v>327</v>
      </c>
      <c r="N7832" s="4">
        <v>5</v>
      </c>
      <c r="O7832" s="31">
        <v>0.16666666666666666</v>
      </c>
      <c r="P7832" s="35">
        <v>12.520000000000001</v>
      </c>
      <c r="Q7832" s="36">
        <f t="shared" si="1477"/>
        <v>15</v>
      </c>
      <c r="R7832" s="4">
        <f t="shared" si="1478"/>
        <v>2.4799999999999986</v>
      </c>
      <c r="S7832" s="31">
        <f t="shared" si="1481"/>
        <v>0.23586805555555557</v>
      </c>
      <c r="T7832" s="31">
        <f t="shared" si="1482"/>
        <v>0.75912037037037028</v>
      </c>
      <c r="U7832" s="4">
        <f t="shared" si="1483"/>
        <v>0</v>
      </c>
      <c r="V7832" s="4" t="str">
        <f t="shared" si="1484"/>
        <v/>
      </c>
      <c r="W7832" s="18" t="str">
        <f>IF(V7832="","",VLOOKUP(L7832,日射量と図３!$A$4:$C$368,3,TRUE)*238.85/100)</f>
        <v/>
      </c>
      <c r="X7832" s="4" t="str">
        <f t="shared" si="1485"/>
        <v/>
      </c>
      <c r="Y7832" s="4" t="str">
        <f t="shared" si="1474"/>
        <v/>
      </c>
      <c r="Z7832" s="4" t="str">
        <f t="shared" si="1475"/>
        <v/>
      </c>
      <c r="AA7832" s="4" t="str">
        <f>IF($V7832="","",IF(Y7832&lt;36,0,IF(AND(36&lt;=Y7832,Y7832&lt;71),VLOOKUP($W7832,日射量と図３!$E$6:$F$34,2,TRUE),IF(AND(71&lt;=Y7832,Y7832&lt;107),VLOOKUP($W7832,日射量と図３!$E$6:$G$34,3,TRUE),IF(AND(107&lt;=Y7832,Y7832&lt;143),VLOOKUP($W7832,日射量と図３!$E$6:$H$34,4,TRUE),VLOOKUP($W7832,日射量と図３!$E$6:$I$34,5,TRUE))))))</f>
        <v/>
      </c>
      <c r="AB7832" s="4" t="str">
        <f>IF($V7832="","",IF(Z7832&lt;36,0,IF(AND(36&lt;=Z7832,Z7832&lt;71),VLOOKUP($W7832,日射量と図３!$E$6:$F$34,2,TRUE),IF(AND(71&lt;=Z7832,Z7832&lt;107),VLOOKUP($W7832,日射量と図３!$E$6:$G$34,3,TRUE),IF(AND(107&lt;=Z7832,Z7832&lt;143),VLOOKUP($W7832,日射量と図３!$E$6:$H$34,4,TRUE),VLOOKUP($W7832,日射量と図３!$E$6:$I$34,5,TRUE))))))</f>
        <v/>
      </c>
      <c r="AC7832" s="382" t="str">
        <f t="shared" si="1479"/>
        <v/>
      </c>
      <c r="AD7832" s="382" t="str">
        <f t="shared" si="1480"/>
        <v/>
      </c>
    </row>
    <row r="7833" spans="11:30" ht="13.5" customHeight="1">
      <c r="K7833" s="4">
        <f t="shared" si="1476"/>
        <v>4</v>
      </c>
      <c r="L7833" s="34">
        <v>43578</v>
      </c>
      <c r="M7833" s="4">
        <v>327</v>
      </c>
      <c r="N7833" s="4">
        <v>6</v>
      </c>
      <c r="O7833" s="31">
        <v>0.20833333333333334</v>
      </c>
      <c r="P7833" s="35">
        <v>12.049999999999999</v>
      </c>
      <c r="Q7833" s="36">
        <f t="shared" si="1477"/>
        <v>15</v>
      </c>
      <c r="R7833" s="4">
        <f t="shared" si="1478"/>
        <v>2.9500000000000011</v>
      </c>
      <c r="S7833" s="31">
        <f t="shared" si="1481"/>
        <v>0.23586805555555557</v>
      </c>
      <c r="T7833" s="31">
        <f t="shared" si="1482"/>
        <v>0.75912037037037028</v>
      </c>
      <c r="U7833" s="4">
        <f t="shared" si="1483"/>
        <v>0</v>
      </c>
      <c r="V7833" s="4" t="str">
        <f t="shared" si="1484"/>
        <v/>
      </c>
      <c r="W7833" s="18" t="str">
        <f>IF(V7833="","",VLOOKUP(L7833,日射量と図３!$A$4:$C$368,3,TRUE)*238.85/100)</f>
        <v/>
      </c>
      <c r="X7833" s="4" t="str">
        <f t="shared" si="1485"/>
        <v/>
      </c>
      <c r="Y7833" s="4" t="str">
        <f t="shared" si="1474"/>
        <v/>
      </c>
      <c r="Z7833" s="4" t="str">
        <f t="shared" si="1475"/>
        <v/>
      </c>
      <c r="AA7833" s="4" t="str">
        <f>IF($V7833="","",IF(Y7833&lt;36,0,IF(AND(36&lt;=Y7833,Y7833&lt;71),VLOOKUP($W7833,日射量と図３!$E$6:$F$34,2,TRUE),IF(AND(71&lt;=Y7833,Y7833&lt;107),VLOOKUP($W7833,日射量と図３!$E$6:$G$34,3,TRUE),IF(AND(107&lt;=Y7833,Y7833&lt;143),VLOOKUP($W7833,日射量と図３!$E$6:$H$34,4,TRUE),VLOOKUP($W7833,日射量と図３!$E$6:$I$34,5,TRUE))))))</f>
        <v/>
      </c>
      <c r="AB7833" s="4" t="str">
        <f>IF($V7833="","",IF(Z7833&lt;36,0,IF(AND(36&lt;=Z7833,Z7833&lt;71),VLOOKUP($W7833,日射量と図３!$E$6:$F$34,2,TRUE),IF(AND(71&lt;=Z7833,Z7833&lt;107),VLOOKUP($W7833,日射量と図３!$E$6:$G$34,3,TRUE),IF(AND(107&lt;=Z7833,Z7833&lt;143),VLOOKUP($W7833,日射量と図３!$E$6:$H$34,4,TRUE),VLOOKUP($W7833,日射量と図３!$E$6:$I$34,5,TRUE))))))</f>
        <v/>
      </c>
      <c r="AC7833" s="382" t="str">
        <f t="shared" si="1479"/>
        <v/>
      </c>
      <c r="AD7833" s="382" t="str">
        <f t="shared" si="1480"/>
        <v/>
      </c>
    </row>
    <row r="7834" spans="11:30" ht="13.5" customHeight="1">
      <c r="K7834" s="4">
        <f t="shared" si="1476"/>
        <v>4</v>
      </c>
      <c r="L7834" s="34">
        <v>43578</v>
      </c>
      <c r="M7834" s="4">
        <v>327</v>
      </c>
      <c r="N7834" s="4">
        <v>7</v>
      </c>
      <c r="O7834" s="31">
        <v>0.25</v>
      </c>
      <c r="P7834" s="35">
        <v>12.3</v>
      </c>
      <c r="Q7834" s="36">
        <f t="shared" si="1477"/>
        <v>15</v>
      </c>
      <c r="R7834" s="4">
        <f t="shared" si="1478"/>
        <v>2.6999999999999993</v>
      </c>
      <c r="S7834" s="31">
        <f t="shared" si="1481"/>
        <v>0.23586805555555557</v>
      </c>
      <c r="T7834" s="31">
        <f t="shared" si="1482"/>
        <v>0.75912037037037028</v>
      </c>
      <c r="U7834" s="4">
        <f t="shared" si="1483"/>
        <v>2.6999999999999993</v>
      </c>
      <c r="V7834" s="4" t="str">
        <f t="shared" si="1484"/>
        <v/>
      </c>
      <c r="W7834" s="18" t="str">
        <f>IF(V7834="","",VLOOKUP(L7834,日射量と図３!$A$4:$C$368,3,TRUE)*238.85/100)</f>
        <v/>
      </c>
      <c r="X7834" s="4" t="str">
        <f t="shared" si="1485"/>
        <v/>
      </c>
      <c r="Y7834" s="4" t="str">
        <f t="shared" si="1474"/>
        <v/>
      </c>
      <c r="Z7834" s="4" t="str">
        <f t="shared" si="1475"/>
        <v/>
      </c>
      <c r="AA7834" s="4" t="str">
        <f>IF($V7834="","",IF(Y7834&lt;36,0,IF(AND(36&lt;=Y7834,Y7834&lt;71),VLOOKUP($W7834,日射量と図３!$E$6:$F$34,2,TRUE),IF(AND(71&lt;=Y7834,Y7834&lt;107),VLOOKUP($W7834,日射量と図３!$E$6:$G$34,3,TRUE),IF(AND(107&lt;=Y7834,Y7834&lt;143),VLOOKUP($W7834,日射量と図３!$E$6:$H$34,4,TRUE),VLOOKUP($W7834,日射量と図３!$E$6:$I$34,5,TRUE))))))</f>
        <v/>
      </c>
      <c r="AB7834" s="4" t="str">
        <f>IF($V7834="","",IF(Z7834&lt;36,0,IF(AND(36&lt;=Z7834,Z7834&lt;71),VLOOKUP($W7834,日射量と図３!$E$6:$F$34,2,TRUE),IF(AND(71&lt;=Z7834,Z7834&lt;107),VLOOKUP($W7834,日射量と図３!$E$6:$G$34,3,TRUE),IF(AND(107&lt;=Z7834,Z7834&lt;143),VLOOKUP($W7834,日射量と図３!$E$6:$H$34,4,TRUE),VLOOKUP($W7834,日射量と図３!$E$6:$I$34,5,TRUE))))))</f>
        <v/>
      </c>
      <c r="AC7834" s="382" t="str">
        <f t="shared" si="1479"/>
        <v/>
      </c>
      <c r="AD7834" s="382" t="str">
        <f t="shared" si="1480"/>
        <v/>
      </c>
    </row>
    <row r="7835" spans="11:30" ht="13.5" customHeight="1">
      <c r="K7835" s="4">
        <f t="shared" si="1476"/>
        <v>4</v>
      </c>
      <c r="L7835" s="34">
        <v>43578</v>
      </c>
      <c r="M7835" s="4">
        <v>327</v>
      </c>
      <c r="N7835" s="4">
        <v>8</v>
      </c>
      <c r="O7835" s="31">
        <v>0.29166666666666669</v>
      </c>
      <c r="P7835" s="35">
        <v>13.7</v>
      </c>
      <c r="Q7835" s="36">
        <f t="shared" si="1477"/>
        <v>12</v>
      </c>
      <c r="R7835" s="4">
        <f t="shared" si="1478"/>
        <v>0</v>
      </c>
      <c r="S7835" s="31">
        <f t="shared" si="1481"/>
        <v>0.23586805555555557</v>
      </c>
      <c r="T7835" s="31">
        <f t="shared" si="1482"/>
        <v>0.75912037037037028</v>
      </c>
      <c r="U7835" s="4">
        <f t="shared" si="1483"/>
        <v>0</v>
      </c>
      <c r="V7835" s="4" t="str">
        <f t="shared" si="1484"/>
        <v/>
      </c>
      <c r="W7835" s="18" t="str">
        <f>IF(V7835="","",VLOOKUP(L7835,日射量と図３!$A$4:$C$368,3,TRUE)*238.85/100)</f>
        <v/>
      </c>
      <c r="X7835" s="4" t="str">
        <f t="shared" si="1485"/>
        <v/>
      </c>
      <c r="Y7835" s="4" t="str">
        <f t="shared" si="1474"/>
        <v/>
      </c>
      <c r="Z7835" s="4" t="str">
        <f t="shared" si="1475"/>
        <v/>
      </c>
      <c r="AA7835" s="4" t="str">
        <f>IF($V7835="","",IF(Y7835&lt;36,0,IF(AND(36&lt;=Y7835,Y7835&lt;71),VLOOKUP($W7835,日射量と図３!$E$6:$F$34,2,TRUE),IF(AND(71&lt;=Y7835,Y7835&lt;107),VLOOKUP($W7835,日射量と図３!$E$6:$G$34,3,TRUE),IF(AND(107&lt;=Y7835,Y7835&lt;143),VLOOKUP($W7835,日射量と図３!$E$6:$H$34,4,TRUE),VLOOKUP($W7835,日射量と図３!$E$6:$I$34,5,TRUE))))))</f>
        <v/>
      </c>
      <c r="AB7835" s="4" t="str">
        <f>IF($V7835="","",IF(Z7835&lt;36,0,IF(AND(36&lt;=Z7835,Z7835&lt;71),VLOOKUP($W7835,日射量と図３!$E$6:$F$34,2,TRUE),IF(AND(71&lt;=Z7835,Z7835&lt;107),VLOOKUP($W7835,日射量と図３!$E$6:$G$34,3,TRUE),IF(AND(107&lt;=Z7835,Z7835&lt;143),VLOOKUP($W7835,日射量と図３!$E$6:$H$34,4,TRUE),VLOOKUP($W7835,日射量と図３!$E$6:$I$34,5,TRUE))))))</f>
        <v/>
      </c>
      <c r="AC7835" s="382" t="str">
        <f t="shared" si="1479"/>
        <v/>
      </c>
      <c r="AD7835" s="382" t="str">
        <f t="shared" si="1480"/>
        <v/>
      </c>
    </row>
    <row r="7836" spans="11:30" ht="13.5" customHeight="1">
      <c r="K7836" s="4">
        <f t="shared" si="1476"/>
        <v>4</v>
      </c>
      <c r="L7836" s="34">
        <v>43578</v>
      </c>
      <c r="M7836" s="4">
        <v>327</v>
      </c>
      <c r="N7836" s="4">
        <v>9</v>
      </c>
      <c r="O7836" s="31">
        <v>0.33333333333333331</v>
      </c>
      <c r="P7836" s="35">
        <v>14.98</v>
      </c>
      <c r="Q7836" s="36">
        <f t="shared" si="1477"/>
        <v>12</v>
      </c>
      <c r="R7836" s="4">
        <f t="shared" si="1478"/>
        <v>0</v>
      </c>
      <c r="S7836" s="31">
        <f t="shared" si="1481"/>
        <v>0.23586805555555557</v>
      </c>
      <c r="T7836" s="31">
        <f t="shared" si="1482"/>
        <v>0.75912037037037028</v>
      </c>
      <c r="U7836" s="4">
        <f t="shared" si="1483"/>
        <v>0</v>
      </c>
      <c r="V7836" s="4" t="str">
        <f t="shared" si="1484"/>
        <v/>
      </c>
      <c r="W7836" s="18" t="str">
        <f>IF(V7836="","",VLOOKUP(L7836,日射量と図３!$A$4:$C$368,3,TRUE)*238.85/100)</f>
        <v/>
      </c>
      <c r="X7836" s="4" t="str">
        <f t="shared" si="1485"/>
        <v/>
      </c>
      <c r="Y7836" s="4" t="str">
        <f t="shared" si="1474"/>
        <v/>
      </c>
      <c r="Z7836" s="4" t="str">
        <f t="shared" si="1475"/>
        <v/>
      </c>
      <c r="AA7836" s="4" t="str">
        <f>IF($V7836="","",IF(Y7836&lt;36,0,IF(AND(36&lt;=Y7836,Y7836&lt;71),VLOOKUP($W7836,日射量と図３!$E$6:$F$34,2,TRUE),IF(AND(71&lt;=Y7836,Y7836&lt;107),VLOOKUP($W7836,日射量と図３!$E$6:$G$34,3,TRUE),IF(AND(107&lt;=Y7836,Y7836&lt;143),VLOOKUP($W7836,日射量と図３!$E$6:$H$34,4,TRUE),VLOOKUP($W7836,日射量と図３!$E$6:$I$34,5,TRUE))))))</f>
        <v/>
      </c>
      <c r="AB7836" s="4" t="str">
        <f>IF($V7836="","",IF(Z7836&lt;36,0,IF(AND(36&lt;=Z7836,Z7836&lt;71),VLOOKUP($W7836,日射量と図３!$E$6:$F$34,2,TRUE),IF(AND(71&lt;=Z7836,Z7836&lt;107),VLOOKUP($W7836,日射量と図３!$E$6:$G$34,3,TRUE),IF(AND(107&lt;=Z7836,Z7836&lt;143),VLOOKUP($W7836,日射量と図３!$E$6:$H$34,4,TRUE),VLOOKUP($W7836,日射量と図３!$E$6:$I$34,5,TRUE))))))</f>
        <v/>
      </c>
      <c r="AC7836" s="382" t="str">
        <f t="shared" si="1479"/>
        <v/>
      </c>
      <c r="AD7836" s="382" t="str">
        <f t="shared" si="1480"/>
        <v/>
      </c>
    </row>
    <row r="7837" spans="11:30" ht="13.5" customHeight="1">
      <c r="K7837" s="4">
        <f t="shared" si="1476"/>
        <v>4</v>
      </c>
      <c r="L7837" s="34">
        <v>43578</v>
      </c>
      <c r="M7837" s="4">
        <v>327</v>
      </c>
      <c r="N7837" s="4">
        <v>10</v>
      </c>
      <c r="O7837" s="31">
        <v>0.375</v>
      </c>
      <c r="P7837" s="35">
        <v>16.18</v>
      </c>
      <c r="Q7837" s="36">
        <f t="shared" si="1477"/>
        <v>12</v>
      </c>
      <c r="R7837" s="4">
        <f t="shared" si="1478"/>
        <v>0</v>
      </c>
      <c r="S7837" s="31">
        <f t="shared" si="1481"/>
        <v>0.23586805555555557</v>
      </c>
      <c r="T7837" s="31">
        <f t="shared" si="1482"/>
        <v>0.75912037037037028</v>
      </c>
      <c r="U7837" s="4">
        <f t="shared" si="1483"/>
        <v>0</v>
      </c>
      <c r="V7837" s="4" t="str">
        <f t="shared" si="1484"/>
        <v/>
      </c>
      <c r="W7837" s="18" t="str">
        <f>IF(V7837="","",VLOOKUP(L7837,日射量と図３!$A$4:$C$368,3,TRUE)*238.85/100)</f>
        <v/>
      </c>
      <c r="X7837" s="4" t="str">
        <f t="shared" si="1485"/>
        <v/>
      </c>
      <c r="Y7837" s="4" t="str">
        <f t="shared" si="1474"/>
        <v/>
      </c>
      <c r="Z7837" s="4" t="str">
        <f t="shared" si="1475"/>
        <v/>
      </c>
      <c r="AA7837" s="4" t="str">
        <f>IF($V7837="","",IF(Y7837&lt;36,0,IF(AND(36&lt;=Y7837,Y7837&lt;71),VLOOKUP($W7837,日射量と図３!$E$6:$F$34,2,TRUE),IF(AND(71&lt;=Y7837,Y7837&lt;107),VLOOKUP($W7837,日射量と図３!$E$6:$G$34,3,TRUE),IF(AND(107&lt;=Y7837,Y7837&lt;143),VLOOKUP($W7837,日射量と図３!$E$6:$H$34,4,TRUE),VLOOKUP($W7837,日射量と図３!$E$6:$I$34,5,TRUE))))))</f>
        <v/>
      </c>
      <c r="AB7837" s="4" t="str">
        <f>IF($V7837="","",IF(Z7837&lt;36,0,IF(AND(36&lt;=Z7837,Z7837&lt;71),VLOOKUP($W7837,日射量と図３!$E$6:$F$34,2,TRUE),IF(AND(71&lt;=Z7837,Z7837&lt;107),VLOOKUP($W7837,日射量と図３!$E$6:$G$34,3,TRUE),IF(AND(107&lt;=Z7837,Z7837&lt;143),VLOOKUP($W7837,日射量と図３!$E$6:$H$34,4,TRUE),VLOOKUP($W7837,日射量と図３!$E$6:$I$34,5,TRUE))))))</f>
        <v/>
      </c>
      <c r="AC7837" s="382" t="str">
        <f t="shared" si="1479"/>
        <v/>
      </c>
      <c r="AD7837" s="382" t="str">
        <f t="shared" si="1480"/>
        <v/>
      </c>
    </row>
    <row r="7838" spans="11:30" ht="13.5" customHeight="1">
      <c r="K7838" s="4">
        <f t="shared" si="1476"/>
        <v>4</v>
      </c>
      <c r="L7838" s="34">
        <v>43578</v>
      </c>
      <c r="M7838" s="4">
        <v>327</v>
      </c>
      <c r="N7838" s="4">
        <v>11</v>
      </c>
      <c r="O7838" s="31">
        <v>0.41666666666666669</v>
      </c>
      <c r="P7838" s="35">
        <v>17.769999999999996</v>
      </c>
      <c r="Q7838" s="36">
        <f t="shared" si="1477"/>
        <v>12</v>
      </c>
      <c r="R7838" s="4">
        <f t="shared" si="1478"/>
        <v>0</v>
      </c>
      <c r="S7838" s="31">
        <f t="shared" si="1481"/>
        <v>0.23586805555555557</v>
      </c>
      <c r="T7838" s="31">
        <f t="shared" si="1482"/>
        <v>0.75912037037037028</v>
      </c>
      <c r="U7838" s="4">
        <f t="shared" si="1483"/>
        <v>0</v>
      </c>
      <c r="V7838" s="4" t="str">
        <f t="shared" si="1484"/>
        <v/>
      </c>
      <c r="W7838" s="18" t="str">
        <f>IF(V7838="","",VLOOKUP(L7838,日射量と図３!$A$4:$C$368,3,TRUE)*238.85/100)</f>
        <v/>
      </c>
      <c r="X7838" s="4" t="str">
        <f t="shared" si="1485"/>
        <v/>
      </c>
      <c r="Y7838" s="4" t="str">
        <f t="shared" si="1474"/>
        <v/>
      </c>
      <c r="Z7838" s="4" t="str">
        <f t="shared" si="1475"/>
        <v/>
      </c>
      <c r="AA7838" s="4" t="str">
        <f>IF($V7838="","",IF(Y7838&lt;36,0,IF(AND(36&lt;=Y7838,Y7838&lt;71),VLOOKUP($W7838,日射量と図３!$E$6:$F$34,2,TRUE),IF(AND(71&lt;=Y7838,Y7838&lt;107),VLOOKUP($W7838,日射量と図３!$E$6:$G$34,3,TRUE),IF(AND(107&lt;=Y7838,Y7838&lt;143),VLOOKUP($W7838,日射量と図３!$E$6:$H$34,4,TRUE),VLOOKUP($W7838,日射量と図３!$E$6:$I$34,5,TRUE))))))</f>
        <v/>
      </c>
      <c r="AB7838" s="4" t="str">
        <f>IF($V7838="","",IF(Z7838&lt;36,0,IF(AND(36&lt;=Z7838,Z7838&lt;71),VLOOKUP($W7838,日射量と図３!$E$6:$F$34,2,TRUE),IF(AND(71&lt;=Z7838,Z7838&lt;107),VLOOKUP($W7838,日射量と図３!$E$6:$G$34,3,TRUE),IF(AND(107&lt;=Z7838,Z7838&lt;143),VLOOKUP($W7838,日射量と図３!$E$6:$H$34,4,TRUE),VLOOKUP($W7838,日射量と図３!$E$6:$I$34,5,TRUE))))))</f>
        <v/>
      </c>
      <c r="AC7838" s="382" t="str">
        <f t="shared" si="1479"/>
        <v/>
      </c>
      <c r="AD7838" s="382" t="str">
        <f t="shared" si="1480"/>
        <v/>
      </c>
    </row>
    <row r="7839" spans="11:30" ht="13.5" customHeight="1">
      <c r="K7839" s="4">
        <f t="shared" si="1476"/>
        <v>4</v>
      </c>
      <c r="L7839" s="34">
        <v>43578</v>
      </c>
      <c r="M7839" s="4">
        <v>327</v>
      </c>
      <c r="N7839" s="4">
        <v>12</v>
      </c>
      <c r="O7839" s="31">
        <v>0.45833333333333331</v>
      </c>
      <c r="P7839" s="35">
        <v>18.589999999999996</v>
      </c>
      <c r="Q7839" s="36">
        <f t="shared" si="1477"/>
        <v>12</v>
      </c>
      <c r="R7839" s="4">
        <f t="shared" si="1478"/>
        <v>0</v>
      </c>
      <c r="S7839" s="31">
        <f t="shared" si="1481"/>
        <v>0.23586805555555557</v>
      </c>
      <c r="T7839" s="31">
        <f t="shared" si="1482"/>
        <v>0.75912037037037028</v>
      </c>
      <c r="U7839" s="4">
        <f t="shared" si="1483"/>
        <v>0</v>
      </c>
      <c r="V7839" s="4" t="str">
        <f t="shared" si="1484"/>
        <v/>
      </c>
      <c r="W7839" s="18" t="str">
        <f>IF(V7839="","",VLOOKUP(L7839,日射量と図３!$A$4:$C$368,3,TRUE)*238.85/100)</f>
        <v/>
      </c>
      <c r="X7839" s="4" t="str">
        <f t="shared" si="1485"/>
        <v/>
      </c>
      <c r="Y7839" s="4" t="str">
        <f t="shared" ref="Y7839:Y7902" si="1486">IF(V7839="","",$AH$30*V7839/(($AG$18/$AH$18)*X7839))</f>
        <v/>
      </c>
      <c r="Z7839" s="4" t="str">
        <f t="shared" ref="Z7839:Z7902" si="1487">IF(V7839="","",$AH$30*V7839/(($AG$19/$AH$19)*X7839))</f>
        <v/>
      </c>
      <c r="AA7839" s="4" t="str">
        <f>IF($V7839="","",IF(Y7839&lt;36,0,IF(AND(36&lt;=Y7839,Y7839&lt;71),VLOOKUP($W7839,日射量と図３!$E$6:$F$34,2,TRUE),IF(AND(71&lt;=Y7839,Y7839&lt;107),VLOOKUP($W7839,日射量と図３!$E$6:$G$34,3,TRUE),IF(AND(107&lt;=Y7839,Y7839&lt;143),VLOOKUP($W7839,日射量と図３!$E$6:$H$34,4,TRUE),VLOOKUP($W7839,日射量と図３!$E$6:$I$34,5,TRUE))))))</f>
        <v/>
      </c>
      <c r="AB7839" s="4" t="str">
        <f>IF($V7839="","",IF(Z7839&lt;36,0,IF(AND(36&lt;=Z7839,Z7839&lt;71),VLOOKUP($W7839,日射量と図３!$E$6:$F$34,2,TRUE),IF(AND(71&lt;=Z7839,Z7839&lt;107),VLOOKUP($W7839,日射量と図３!$E$6:$G$34,3,TRUE),IF(AND(107&lt;=Z7839,Z7839&lt;143),VLOOKUP($W7839,日射量と図３!$E$6:$H$34,4,TRUE),VLOOKUP($W7839,日射量と図３!$E$6:$I$34,5,TRUE))))))</f>
        <v/>
      </c>
      <c r="AC7839" s="382" t="str">
        <f t="shared" si="1479"/>
        <v/>
      </c>
      <c r="AD7839" s="382" t="str">
        <f t="shared" si="1480"/>
        <v/>
      </c>
    </row>
    <row r="7840" spans="11:30" ht="13.5" customHeight="1">
      <c r="K7840" s="4">
        <f t="shared" si="1476"/>
        <v>4</v>
      </c>
      <c r="L7840" s="34">
        <v>43578</v>
      </c>
      <c r="M7840" s="4">
        <v>327</v>
      </c>
      <c r="N7840" s="4">
        <v>13</v>
      </c>
      <c r="O7840" s="31">
        <v>0.5</v>
      </c>
      <c r="P7840" s="35">
        <v>19.339999999999996</v>
      </c>
      <c r="Q7840" s="36">
        <f t="shared" si="1477"/>
        <v>12</v>
      </c>
      <c r="R7840" s="4">
        <f t="shared" si="1478"/>
        <v>0</v>
      </c>
      <c r="S7840" s="31">
        <f t="shared" si="1481"/>
        <v>0.23586805555555557</v>
      </c>
      <c r="T7840" s="31">
        <f t="shared" si="1482"/>
        <v>0.75912037037037028</v>
      </c>
      <c r="U7840" s="4">
        <f t="shared" si="1483"/>
        <v>0</v>
      </c>
      <c r="V7840" s="4" t="str">
        <f t="shared" si="1484"/>
        <v/>
      </c>
      <c r="W7840" s="18" t="str">
        <f>IF(V7840="","",VLOOKUP(L7840,日射量と図３!$A$4:$C$368,3,TRUE)*238.85/100)</f>
        <v/>
      </c>
      <c r="X7840" s="4" t="str">
        <f t="shared" si="1485"/>
        <v/>
      </c>
      <c r="Y7840" s="4" t="str">
        <f t="shared" si="1486"/>
        <v/>
      </c>
      <c r="Z7840" s="4" t="str">
        <f t="shared" si="1487"/>
        <v/>
      </c>
      <c r="AA7840" s="4" t="str">
        <f>IF($V7840="","",IF(Y7840&lt;36,0,IF(AND(36&lt;=Y7840,Y7840&lt;71),VLOOKUP($W7840,日射量と図３!$E$6:$F$34,2,TRUE),IF(AND(71&lt;=Y7840,Y7840&lt;107),VLOOKUP($W7840,日射量と図３!$E$6:$G$34,3,TRUE),IF(AND(107&lt;=Y7840,Y7840&lt;143),VLOOKUP($W7840,日射量と図３!$E$6:$H$34,4,TRUE),VLOOKUP($W7840,日射量と図３!$E$6:$I$34,5,TRUE))))))</f>
        <v/>
      </c>
      <c r="AB7840" s="4" t="str">
        <f>IF($V7840="","",IF(Z7840&lt;36,0,IF(AND(36&lt;=Z7840,Z7840&lt;71),VLOOKUP($W7840,日射量と図３!$E$6:$F$34,2,TRUE),IF(AND(71&lt;=Z7840,Z7840&lt;107),VLOOKUP($W7840,日射量と図３!$E$6:$G$34,3,TRUE),IF(AND(107&lt;=Z7840,Z7840&lt;143),VLOOKUP($W7840,日射量と図３!$E$6:$H$34,4,TRUE),VLOOKUP($W7840,日射量と図３!$E$6:$I$34,5,TRUE))))))</f>
        <v/>
      </c>
      <c r="AC7840" s="382" t="str">
        <f t="shared" si="1479"/>
        <v/>
      </c>
      <c r="AD7840" s="382" t="str">
        <f t="shared" si="1480"/>
        <v/>
      </c>
    </row>
    <row r="7841" spans="11:30" ht="13.5" customHeight="1">
      <c r="K7841" s="4">
        <f t="shared" si="1476"/>
        <v>4</v>
      </c>
      <c r="L7841" s="34">
        <v>43578</v>
      </c>
      <c r="M7841" s="4">
        <v>327</v>
      </c>
      <c r="N7841" s="4">
        <v>14</v>
      </c>
      <c r="O7841" s="31">
        <v>0.54166666666666663</v>
      </c>
      <c r="P7841" s="35">
        <v>19.77</v>
      </c>
      <c r="Q7841" s="36">
        <f t="shared" si="1477"/>
        <v>12</v>
      </c>
      <c r="R7841" s="4">
        <f t="shared" si="1478"/>
        <v>0</v>
      </c>
      <c r="S7841" s="31">
        <f t="shared" si="1481"/>
        <v>0.23586805555555557</v>
      </c>
      <c r="T7841" s="31">
        <f t="shared" si="1482"/>
        <v>0.75912037037037028</v>
      </c>
      <c r="U7841" s="4">
        <f t="shared" si="1483"/>
        <v>0</v>
      </c>
      <c r="V7841" s="4" t="str">
        <f t="shared" si="1484"/>
        <v/>
      </c>
      <c r="W7841" s="18" t="str">
        <f>IF(V7841="","",VLOOKUP(L7841,日射量と図３!$A$4:$C$368,3,TRUE)*238.85/100)</f>
        <v/>
      </c>
      <c r="X7841" s="4" t="str">
        <f t="shared" si="1485"/>
        <v/>
      </c>
      <c r="Y7841" s="4" t="str">
        <f t="shared" si="1486"/>
        <v/>
      </c>
      <c r="Z7841" s="4" t="str">
        <f t="shared" si="1487"/>
        <v/>
      </c>
      <c r="AA7841" s="4" t="str">
        <f>IF($V7841="","",IF(Y7841&lt;36,0,IF(AND(36&lt;=Y7841,Y7841&lt;71),VLOOKUP($W7841,日射量と図３!$E$6:$F$34,2,TRUE),IF(AND(71&lt;=Y7841,Y7841&lt;107),VLOOKUP($W7841,日射量と図３!$E$6:$G$34,3,TRUE),IF(AND(107&lt;=Y7841,Y7841&lt;143),VLOOKUP($W7841,日射量と図３!$E$6:$H$34,4,TRUE),VLOOKUP($W7841,日射量と図３!$E$6:$I$34,5,TRUE))))))</f>
        <v/>
      </c>
      <c r="AB7841" s="4" t="str">
        <f>IF($V7841="","",IF(Z7841&lt;36,0,IF(AND(36&lt;=Z7841,Z7841&lt;71),VLOOKUP($W7841,日射量と図３!$E$6:$F$34,2,TRUE),IF(AND(71&lt;=Z7841,Z7841&lt;107),VLOOKUP($W7841,日射量と図３!$E$6:$G$34,3,TRUE),IF(AND(107&lt;=Z7841,Z7841&lt;143),VLOOKUP($W7841,日射量と図３!$E$6:$H$34,4,TRUE),VLOOKUP($W7841,日射量と図３!$E$6:$I$34,5,TRUE))))))</f>
        <v/>
      </c>
      <c r="AC7841" s="382" t="str">
        <f t="shared" si="1479"/>
        <v/>
      </c>
      <c r="AD7841" s="382" t="str">
        <f t="shared" si="1480"/>
        <v/>
      </c>
    </row>
    <row r="7842" spans="11:30" ht="13.5" customHeight="1">
      <c r="K7842" s="4">
        <f t="shared" si="1476"/>
        <v>4</v>
      </c>
      <c r="L7842" s="34">
        <v>43578</v>
      </c>
      <c r="M7842" s="4">
        <v>327</v>
      </c>
      <c r="N7842" s="4">
        <v>15</v>
      </c>
      <c r="O7842" s="31">
        <v>0.58333333333333337</v>
      </c>
      <c r="P7842" s="35">
        <v>19.87</v>
      </c>
      <c r="Q7842" s="36">
        <f t="shared" si="1477"/>
        <v>12</v>
      </c>
      <c r="R7842" s="4">
        <f t="shared" si="1478"/>
        <v>0</v>
      </c>
      <c r="S7842" s="31">
        <f t="shared" si="1481"/>
        <v>0.23586805555555557</v>
      </c>
      <c r="T7842" s="31">
        <f t="shared" si="1482"/>
        <v>0.75912037037037028</v>
      </c>
      <c r="U7842" s="4">
        <f t="shared" si="1483"/>
        <v>0</v>
      </c>
      <c r="V7842" s="4" t="str">
        <f t="shared" si="1484"/>
        <v/>
      </c>
      <c r="W7842" s="18" t="str">
        <f>IF(V7842="","",VLOOKUP(L7842,日射量と図３!$A$4:$C$368,3,TRUE)*238.85/100)</f>
        <v/>
      </c>
      <c r="X7842" s="4" t="str">
        <f t="shared" si="1485"/>
        <v/>
      </c>
      <c r="Y7842" s="4" t="str">
        <f t="shared" si="1486"/>
        <v/>
      </c>
      <c r="Z7842" s="4" t="str">
        <f t="shared" si="1487"/>
        <v/>
      </c>
      <c r="AA7842" s="4" t="str">
        <f>IF($V7842="","",IF(Y7842&lt;36,0,IF(AND(36&lt;=Y7842,Y7842&lt;71),VLOOKUP($W7842,日射量と図３!$E$6:$F$34,2,TRUE),IF(AND(71&lt;=Y7842,Y7842&lt;107),VLOOKUP($W7842,日射量と図３!$E$6:$G$34,3,TRUE),IF(AND(107&lt;=Y7842,Y7842&lt;143),VLOOKUP($W7842,日射量と図３!$E$6:$H$34,4,TRUE),VLOOKUP($W7842,日射量と図３!$E$6:$I$34,5,TRUE))))))</f>
        <v/>
      </c>
      <c r="AB7842" s="4" t="str">
        <f>IF($V7842="","",IF(Z7842&lt;36,0,IF(AND(36&lt;=Z7842,Z7842&lt;71),VLOOKUP($W7842,日射量と図３!$E$6:$F$34,2,TRUE),IF(AND(71&lt;=Z7842,Z7842&lt;107),VLOOKUP($W7842,日射量と図３!$E$6:$G$34,3,TRUE),IF(AND(107&lt;=Z7842,Z7842&lt;143),VLOOKUP($W7842,日射量と図３!$E$6:$H$34,4,TRUE),VLOOKUP($W7842,日射量と図３!$E$6:$I$34,5,TRUE))))))</f>
        <v/>
      </c>
      <c r="AC7842" s="382" t="str">
        <f t="shared" si="1479"/>
        <v/>
      </c>
      <c r="AD7842" s="382" t="str">
        <f t="shared" si="1480"/>
        <v/>
      </c>
    </row>
    <row r="7843" spans="11:30" ht="13.5" customHeight="1">
      <c r="K7843" s="4">
        <f t="shared" si="1476"/>
        <v>4</v>
      </c>
      <c r="L7843" s="34">
        <v>43578</v>
      </c>
      <c r="M7843" s="4">
        <v>327</v>
      </c>
      <c r="N7843" s="4">
        <v>16</v>
      </c>
      <c r="O7843" s="31">
        <v>0.625</v>
      </c>
      <c r="P7843" s="35">
        <v>19.830000000000005</v>
      </c>
      <c r="Q7843" s="36">
        <f t="shared" si="1477"/>
        <v>16</v>
      </c>
      <c r="R7843" s="4">
        <f t="shared" si="1478"/>
        <v>0</v>
      </c>
      <c r="S7843" s="31">
        <f t="shared" si="1481"/>
        <v>0.23586805555555557</v>
      </c>
      <c r="T7843" s="31">
        <f t="shared" si="1482"/>
        <v>0.75912037037037028</v>
      </c>
      <c r="U7843" s="4">
        <f t="shared" si="1483"/>
        <v>0</v>
      </c>
      <c r="V7843" s="4" t="str">
        <f t="shared" si="1484"/>
        <v/>
      </c>
      <c r="W7843" s="18" t="str">
        <f>IF(V7843="","",VLOOKUP(L7843,日射量と図３!$A$4:$C$368,3,TRUE)*238.85/100)</f>
        <v/>
      </c>
      <c r="X7843" s="4" t="str">
        <f t="shared" si="1485"/>
        <v/>
      </c>
      <c r="Y7843" s="4" t="str">
        <f t="shared" si="1486"/>
        <v/>
      </c>
      <c r="Z7843" s="4" t="str">
        <f t="shared" si="1487"/>
        <v/>
      </c>
      <c r="AA7843" s="4" t="str">
        <f>IF($V7843="","",IF(Y7843&lt;36,0,IF(AND(36&lt;=Y7843,Y7843&lt;71),VLOOKUP($W7843,日射量と図３!$E$6:$F$34,2,TRUE),IF(AND(71&lt;=Y7843,Y7843&lt;107),VLOOKUP($W7843,日射量と図３!$E$6:$G$34,3,TRUE),IF(AND(107&lt;=Y7843,Y7843&lt;143),VLOOKUP($W7843,日射量と図３!$E$6:$H$34,4,TRUE),VLOOKUP($W7843,日射量と図３!$E$6:$I$34,5,TRUE))))))</f>
        <v/>
      </c>
      <c r="AB7843" s="4" t="str">
        <f>IF($V7843="","",IF(Z7843&lt;36,0,IF(AND(36&lt;=Z7843,Z7843&lt;71),VLOOKUP($W7843,日射量と図３!$E$6:$F$34,2,TRUE),IF(AND(71&lt;=Z7843,Z7843&lt;107),VLOOKUP($W7843,日射量と図３!$E$6:$G$34,3,TRUE),IF(AND(107&lt;=Z7843,Z7843&lt;143),VLOOKUP($W7843,日射量と図３!$E$6:$H$34,4,TRUE),VLOOKUP($W7843,日射量と図３!$E$6:$I$34,5,TRUE))))))</f>
        <v/>
      </c>
      <c r="AC7843" s="382" t="str">
        <f t="shared" si="1479"/>
        <v/>
      </c>
      <c r="AD7843" s="382" t="str">
        <f t="shared" si="1480"/>
        <v/>
      </c>
    </row>
    <row r="7844" spans="11:30" ht="13.5" customHeight="1">
      <c r="K7844" s="4">
        <f t="shared" si="1476"/>
        <v>4</v>
      </c>
      <c r="L7844" s="34">
        <v>43578</v>
      </c>
      <c r="M7844" s="4">
        <v>327</v>
      </c>
      <c r="N7844" s="4">
        <v>17</v>
      </c>
      <c r="O7844" s="31">
        <v>0.66666666666666663</v>
      </c>
      <c r="P7844" s="35">
        <v>19.37</v>
      </c>
      <c r="Q7844" s="36">
        <f t="shared" si="1477"/>
        <v>16</v>
      </c>
      <c r="R7844" s="4">
        <f t="shared" si="1478"/>
        <v>0</v>
      </c>
      <c r="S7844" s="31">
        <f t="shared" si="1481"/>
        <v>0.23586805555555557</v>
      </c>
      <c r="T7844" s="31">
        <f t="shared" si="1482"/>
        <v>0.75912037037037028</v>
      </c>
      <c r="U7844" s="4">
        <f t="shared" si="1483"/>
        <v>0</v>
      </c>
      <c r="V7844" s="4" t="str">
        <f t="shared" si="1484"/>
        <v/>
      </c>
      <c r="W7844" s="18" t="str">
        <f>IF(V7844="","",VLOOKUP(L7844,日射量と図３!$A$4:$C$368,3,TRUE)*238.85/100)</f>
        <v/>
      </c>
      <c r="X7844" s="4" t="str">
        <f t="shared" si="1485"/>
        <v/>
      </c>
      <c r="Y7844" s="4" t="str">
        <f t="shared" si="1486"/>
        <v/>
      </c>
      <c r="Z7844" s="4" t="str">
        <f t="shared" si="1487"/>
        <v/>
      </c>
      <c r="AA7844" s="4" t="str">
        <f>IF($V7844="","",IF(Y7844&lt;36,0,IF(AND(36&lt;=Y7844,Y7844&lt;71),VLOOKUP($W7844,日射量と図３!$E$6:$F$34,2,TRUE),IF(AND(71&lt;=Y7844,Y7844&lt;107),VLOOKUP($W7844,日射量と図３!$E$6:$G$34,3,TRUE),IF(AND(107&lt;=Y7844,Y7844&lt;143),VLOOKUP($W7844,日射量と図３!$E$6:$H$34,4,TRUE),VLOOKUP($W7844,日射量と図３!$E$6:$I$34,5,TRUE))))))</f>
        <v/>
      </c>
      <c r="AB7844" s="4" t="str">
        <f>IF($V7844="","",IF(Z7844&lt;36,0,IF(AND(36&lt;=Z7844,Z7844&lt;71),VLOOKUP($W7844,日射量と図３!$E$6:$F$34,2,TRUE),IF(AND(71&lt;=Z7844,Z7844&lt;107),VLOOKUP($W7844,日射量と図３!$E$6:$G$34,3,TRUE),IF(AND(107&lt;=Z7844,Z7844&lt;143),VLOOKUP($W7844,日射量と図３!$E$6:$H$34,4,TRUE),VLOOKUP($W7844,日射量と図３!$E$6:$I$34,5,TRUE))))))</f>
        <v/>
      </c>
      <c r="AC7844" s="382" t="str">
        <f t="shared" si="1479"/>
        <v/>
      </c>
      <c r="AD7844" s="382" t="str">
        <f t="shared" si="1480"/>
        <v/>
      </c>
    </row>
    <row r="7845" spans="11:30" ht="13.5" customHeight="1">
      <c r="K7845" s="4">
        <f t="shared" si="1476"/>
        <v>4</v>
      </c>
      <c r="L7845" s="34">
        <v>43578</v>
      </c>
      <c r="M7845" s="4">
        <v>327</v>
      </c>
      <c r="N7845" s="4">
        <v>18</v>
      </c>
      <c r="O7845" s="31">
        <v>0.70833333333333337</v>
      </c>
      <c r="P7845" s="35">
        <v>18.600000000000001</v>
      </c>
      <c r="Q7845" s="36">
        <f t="shared" si="1477"/>
        <v>16</v>
      </c>
      <c r="R7845" s="4">
        <f t="shared" si="1478"/>
        <v>0</v>
      </c>
      <c r="S7845" s="31">
        <f t="shared" si="1481"/>
        <v>0.23586805555555557</v>
      </c>
      <c r="T7845" s="31">
        <f t="shared" si="1482"/>
        <v>0.75912037037037028</v>
      </c>
      <c r="U7845" s="4">
        <f t="shared" si="1483"/>
        <v>0</v>
      </c>
      <c r="V7845" s="4" t="str">
        <f t="shared" si="1484"/>
        <v/>
      </c>
      <c r="W7845" s="18" t="str">
        <f>IF(V7845="","",VLOOKUP(L7845,日射量と図３!$A$4:$C$368,3,TRUE)*238.85/100)</f>
        <v/>
      </c>
      <c r="X7845" s="4" t="str">
        <f t="shared" si="1485"/>
        <v/>
      </c>
      <c r="Y7845" s="4" t="str">
        <f t="shared" si="1486"/>
        <v/>
      </c>
      <c r="Z7845" s="4" t="str">
        <f t="shared" si="1487"/>
        <v/>
      </c>
      <c r="AA7845" s="4" t="str">
        <f>IF($V7845="","",IF(Y7845&lt;36,0,IF(AND(36&lt;=Y7845,Y7845&lt;71),VLOOKUP($W7845,日射量と図３!$E$6:$F$34,2,TRUE),IF(AND(71&lt;=Y7845,Y7845&lt;107),VLOOKUP($W7845,日射量と図３!$E$6:$G$34,3,TRUE),IF(AND(107&lt;=Y7845,Y7845&lt;143),VLOOKUP($W7845,日射量と図３!$E$6:$H$34,4,TRUE),VLOOKUP($W7845,日射量と図３!$E$6:$I$34,5,TRUE))))))</f>
        <v/>
      </c>
      <c r="AB7845" s="4" t="str">
        <f>IF($V7845="","",IF(Z7845&lt;36,0,IF(AND(36&lt;=Z7845,Z7845&lt;71),VLOOKUP($W7845,日射量と図３!$E$6:$F$34,2,TRUE),IF(AND(71&lt;=Z7845,Z7845&lt;107),VLOOKUP($W7845,日射量と図３!$E$6:$G$34,3,TRUE),IF(AND(107&lt;=Z7845,Z7845&lt;143),VLOOKUP($W7845,日射量と図３!$E$6:$H$34,4,TRUE),VLOOKUP($W7845,日射量と図３!$E$6:$I$34,5,TRUE))))))</f>
        <v/>
      </c>
      <c r="AC7845" s="382" t="str">
        <f t="shared" si="1479"/>
        <v/>
      </c>
      <c r="AD7845" s="382" t="str">
        <f t="shared" si="1480"/>
        <v/>
      </c>
    </row>
    <row r="7846" spans="11:30" ht="13.5" customHeight="1">
      <c r="K7846" s="4">
        <f t="shared" si="1476"/>
        <v>4</v>
      </c>
      <c r="L7846" s="34">
        <v>43578</v>
      </c>
      <c r="M7846" s="4">
        <v>327</v>
      </c>
      <c r="N7846" s="4">
        <v>19</v>
      </c>
      <c r="O7846" s="31">
        <v>0.75</v>
      </c>
      <c r="P7846" s="35">
        <v>17.869999999999997</v>
      </c>
      <c r="Q7846" s="36">
        <f t="shared" si="1477"/>
        <v>16</v>
      </c>
      <c r="R7846" s="4">
        <f t="shared" si="1478"/>
        <v>0</v>
      </c>
      <c r="S7846" s="31">
        <f t="shared" si="1481"/>
        <v>0.23586805555555557</v>
      </c>
      <c r="T7846" s="31">
        <f t="shared" si="1482"/>
        <v>0.75912037037037028</v>
      </c>
      <c r="U7846" s="4">
        <f t="shared" si="1483"/>
        <v>0</v>
      </c>
      <c r="V7846" s="4" t="str">
        <f t="shared" si="1484"/>
        <v/>
      </c>
      <c r="W7846" s="18" t="str">
        <f>IF(V7846="","",VLOOKUP(L7846,日射量と図３!$A$4:$C$368,3,TRUE)*238.85/100)</f>
        <v/>
      </c>
      <c r="X7846" s="4" t="str">
        <f t="shared" si="1485"/>
        <v/>
      </c>
      <c r="Y7846" s="4" t="str">
        <f t="shared" si="1486"/>
        <v/>
      </c>
      <c r="Z7846" s="4" t="str">
        <f t="shared" si="1487"/>
        <v/>
      </c>
      <c r="AA7846" s="4" t="str">
        <f>IF($V7846="","",IF(Y7846&lt;36,0,IF(AND(36&lt;=Y7846,Y7846&lt;71),VLOOKUP($W7846,日射量と図３!$E$6:$F$34,2,TRUE),IF(AND(71&lt;=Y7846,Y7846&lt;107),VLOOKUP($W7846,日射量と図３!$E$6:$G$34,3,TRUE),IF(AND(107&lt;=Y7846,Y7846&lt;143),VLOOKUP($W7846,日射量と図３!$E$6:$H$34,4,TRUE),VLOOKUP($W7846,日射量と図３!$E$6:$I$34,5,TRUE))))))</f>
        <v/>
      </c>
      <c r="AB7846" s="4" t="str">
        <f>IF($V7846="","",IF(Z7846&lt;36,0,IF(AND(36&lt;=Z7846,Z7846&lt;71),VLOOKUP($W7846,日射量と図３!$E$6:$F$34,2,TRUE),IF(AND(71&lt;=Z7846,Z7846&lt;107),VLOOKUP($W7846,日射量と図３!$E$6:$G$34,3,TRUE),IF(AND(107&lt;=Z7846,Z7846&lt;143),VLOOKUP($W7846,日射量と図３!$E$6:$H$34,4,TRUE),VLOOKUP($W7846,日射量と図３!$E$6:$I$34,5,TRUE))))))</f>
        <v/>
      </c>
      <c r="AC7846" s="382" t="str">
        <f t="shared" si="1479"/>
        <v/>
      </c>
      <c r="AD7846" s="382" t="str">
        <f t="shared" si="1480"/>
        <v/>
      </c>
    </row>
    <row r="7847" spans="11:30" ht="13.5" customHeight="1">
      <c r="K7847" s="4">
        <f t="shared" si="1476"/>
        <v>4</v>
      </c>
      <c r="L7847" s="34">
        <v>43578</v>
      </c>
      <c r="M7847" s="4">
        <v>327</v>
      </c>
      <c r="N7847" s="4">
        <v>20</v>
      </c>
      <c r="O7847" s="31">
        <v>0.79166666666666663</v>
      </c>
      <c r="P7847" s="35">
        <v>16.27</v>
      </c>
      <c r="Q7847" s="36">
        <f t="shared" si="1477"/>
        <v>16</v>
      </c>
      <c r="R7847" s="4">
        <f t="shared" si="1478"/>
        <v>0</v>
      </c>
      <c r="S7847" s="31">
        <f t="shared" si="1481"/>
        <v>0.23586805555555557</v>
      </c>
      <c r="T7847" s="31">
        <f t="shared" si="1482"/>
        <v>0.75912037037037028</v>
      </c>
      <c r="U7847" s="4">
        <f t="shared" si="1483"/>
        <v>0</v>
      </c>
      <c r="V7847" s="4" t="str">
        <f t="shared" si="1484"/>
        <v/>
      </c>
      <c r="W7847" s="18" t="str">
        <f>IF(V7847="","",VLOOKUP(L7847,日射量と図３!$A$4:$C$368,3,TRUE)*238.85/100)</f>
        <v/>
      </c>
      <c r="X7847" s="4" t="str">
        <f t="shared" si="1485"/>
        <v/>
      </c>
      <c r="Y7847" s="4" t="str">
        <f t="shared" si="1486"/>
        <v/>
      </c>
      <c r="Z7847" s="4" t="str">
        <f t="shared" si="1487"/>
        <v/>
      </c>
      <c r="AA7847" s="4" t="str">
        <f>IF($V7847="","",IF(Y7847&lt;36,0,IF(AND(36&lt;=Y7847,Y7847&lt;71),VLOOKUP($W7847,日射量と図３!$E$6:$F$34,2,TRUE),IF(AND(71&lt;=Y7847,Y7847&lt;107),VLOOKUP($W7847,日射量と図３!$E$6:$G$34,3,TRUE),IF(AND(107&lt;=Y7847,Y7847&lt;143),VLOOKUP($W7847,日射量と図３!$E$6:$H$34,4,TRUE),VLOOKUP($W7847,日射量と図３!$E$6:$I$34,5,TRUE))))))</f>
        <v/>
      </c>
      <c r="AB7847" s="4" t="str">
        <f>IF($V7847="","",IF(Z7847&lt;36,0,IF(AND(36&lt;=Z7847,Z7847&lt;71),VLOOKUP($W7847,日射量と図３!$E$6:$F$34,2,TRUE),IF(AND(71&lt;=Z7847,Z7847&lt;107),VLOOKUP($W7847,日射量と図３!$E$6:$G$34,3,TRUE),IF(AND(107&lt;=Z7847,Z7847&lt;143),VLOOKUP($W7847,日射量と図３!$E$6:$H$34,4,TRUE),VLOOKUP($W7847,日射量と図３!$E$6:$I$34,5,TRUE))))))</f>
        <v/>
      </c>
      <c r="AC7847" s="382" t="str">
        <f t="shared" si="1479"/>
        <v/>
      </c>
      <c r="AD7847" s="382" t="str">
        <f t="shared" si="1480"/>
        <v/>
      </c>
    </row>
    <row r="7848" spans="11:30" ht="13.5" customHeight="1">
      <c r="K7848" s="4">
        <f t="shared" si="1476"/>
        <v>4</v>
      </c>
      <c r="L7848" s="34">
        <v>43578</v>
      </c>
      <c r="M7848" s="4">
        <v>327</v>
      </c>
      <c r="N7848" s="4">
        <v>21</v>
      </c>
      <c r="O7848" s="31">
        <v>0.83333333333333337</v>
      </c>
      <c r="P7848" s="35">
        <v>15.469999999999999</v>
      </c>
      <c r="Q7848" s="36">
        <f t="shared" si="1477"/>
        <v>16</v>
      </c>
      <c r="R7848" s="4">
        <f t="shared" si="1478"/>
        <v>0.53000000000000114</v>
      </c>
      <c r="S7848" s="31">
        <f t="shared" si="1481"/>
        <v>0.23586805555555557</v>
      </c>
      <c r="T7848" s="31">
        <f t="shared" si="1482"/>
        <v>0.75912037037037028</v>
      </c>
      <c r="U7848" s="4">
        <f t="shared" si="1483"/>
        <v>0</v>
      </c>
      <c r="V7848" s="4" t="str">
        <f t="shared" si="1484"/>
        <v/>
      </c>
      <c r="W7848" s="18" t="str">
        <f>IF(V7848="","",VLOOKUP(L7848,日射量と図３!$A$4:$C$368,3,TRUE)*238.85/100)</f>
        <v/>
      </c>
      <c r="X7848" s="4" t="str">
        <f t="shared" si="1485"/>
        <v/>
      </c>
      <c r="Y7848" s="4" t="str">
        <f t="shared" si="1486"/>
        <v/>
      </c>
      <c r="Z7848" s="4" t="str">
        <f t="shared" si="1487"/>
        <v/>
      </c>
      <c r="AA7848" s="4" t="str">
        <f>IF($V7848="","",IF(Y7848&lt;36,0,IF(AND(36&lt;=Y7848,Y7848&lt;71),VLOOKUP($W7848,日射量と図３!$E$6:$F$34,2,TRUE),IF(AND(71&lt;=Y7848,Y7848&lt;107),VLOOKUP($W7848,日射量と図３!$E$6:$G$34,3,TRUE),IF(AND(107&lt;=Y7848,Y7848&lt;143),VLOOKUP($W7848,日射量と図３!$E$6:$H$34,4,TRUE),VLOOKUP($W7848,日射量と図３!$E$6:$I$34,5,TRUE))))))</f>
        <v/>
      </c>
      <c r="AB7848" s="4" t="str">
        <f>IF($V7848="","",IF(Z7848&lt;36,0,IF(AND(36&lt;=Z7848,Z7848&lt;71),VLOOKUP($W7848,日射量と図３!$E$6:$F$34,2,TRUE),IF(AND(71&lt;=Z7848,Z7848&lt;107),VLOOKUP($W7848,日射量と図３!$E$6:$G$34,3,TRUE),IF(AND(107&lt;=Z7848,Z7848&lt;143),VLOOKUP($W7848,日射量と図３!$E$6:$H$34,4,TRUE),VLOOKUP($W7848,日射量と図３!$E$6:$I$34,5,TRUE))))))</f>
        <v/>
      </c>
      <c r="AC7848" s="382" t="str">
        <f t="shared" si="1479"/>
        <v/>
      </c>
      <c r="AD7848" s="382" t="str">
        <f t="shared" si="1480"/>
        <v/>
      </c>
    </row>
    <row r="7849" spans="11:30" ht="13.5" customHeight="1">
      <c r="K7849" s="4">
        <f t="shared" si="1476"/>
        <v>4</v>
      </c>
      <c r="L7849" s="34">
        <v>43578</v>
      </c>
      <c r="M7849" s="4">
        <v>327</v>
      </c>
      <c r="N7849" s="4">
        <v>22</v>
      </c>
      <c r="O7849" s="31">
        <v>0.875</v>
      </c>
      <c r="P7849" s="35">
        <v>15.030000000000001</v>
      </c>
      <c r="Q7849" s="36">
        <f t="shared" si="1477"/>
        <v>16</v>
      </c>
      <c r="R7849" s="4">
        <f t="shared" si="1478"/>
        <v>0.96999999999999886</v>
      </c>
      <c r="S7849" s="31">
        <f t="shared" si="1481"/>
        <v>0.23586805555555557</v>
      </c>
      <c r="T7849" s="31">
        <f t="shared" si="1482"/>
        <v>0.75912037037037028</v>
      </c>
      <c r="U7849" s="4">
        <f t="shared" si="1483"/>
        <v>0</v>
      </c>
      <c r="V7849" s="4" t="str">
        <f t="shared" si="1484"/>
        <v/>
      </c>
      <c r="W7849" s="18" t="str">
        <f>IF(V7849="","",VLOOKUP(L7849,日射量と図３!$A$4:$C$368,3,TRUE)*238.85/100)</f>
        <v/>
      </c>
      <c r="X7849" s="4" t="str">
        <f t="shared" si="1485"/>
        <v/>
      </c>
      <c r="Y7849" s="4" t="str">
        <f t="shared" si="1486"/>
        <v/>
      </c>
      <c r="Z7849" s="4" t="str">
        <f t="shared" si="1487"/>
        <v/>
      </c>
      <c r="AA7849" s="4" t="str">
        <f>IF($V7849="","",IF(Y7849&lt;36,0,IF(AND(36&lt;=Y7849,Y7849&lt;71),VLOOKUP($W7849,日射量と図３!$E$6:$F$34,2,TRUE),IF(AND(71&lt;=Y7849,Y7849&lt;107),VLOOKUP($W7849,日射量と図３!$E$6:$G$34,3,TRUE),IF(AND(107&lt;=Y7849,Y7849&lt;143),VLOOKUP($W7849,日射量と図３!$E$6:$H$34,4,TRUE),VLOOKUP($W7849,日射量と図３!$E$6:$I$34,5,TRUE))))))</f>
        <v/>
      </c>
      <c r="AB7849" s="4" t="str">
        <f>IF($V7849="","",IF(Z7849&lt;36,0,IF(AND(36&lt;=Z7849,Z7849&lt;71),VLOOKUP($W7849,日射量と図３!$E$6:$F$34,2,TRUE),IF(AND(71&lt;=Z7849,Z7849&lt;107),VLOOKUP($W7849,日射量と図３!$E$6:$G$34,3,TRUE),IF(AND(107&lt;=Z7849,Z7849&lt;143),VLOOKUP($W7849,日射量と図３!$E$6:$H$34,4,TRUE),VLOOKUP($W7849,日射量と図３!$E$6:$I$34,5,TRUE))))))</f>
        <v/>
      </c>
      <c r="AC7849" s="382" t="str">
        <f t="shared" si="1479"/>
        <v/>
      </c>
      <c r="AD7849" s="382" t="str">
        <f t="shared" si="1480"/>
        <v/>
      </c>
    </row>
    <row r="7850" spans="11:30" ht="13.5" customHeight="1">
      <c r="K7850" s="4">
        <f t="shared" si="1476"/>
        <v>4</v>
      </c>
      <c r="L7850" s="34">
        <v>43578</v>
      </c>
      <c r="M7850" s="4">
        <v>327</v>
      </c>
      <c r="N7850" s="4">
        <v>23</v>
      </c>
      <c r="O7850" s="31">
        <v>0.91666666666666663</v>
      </c>
      <c r="P7850" s="35">
        <v>14.39</v>
      </c>
      <c r="Q7850" s="36">
        <f t="shared" si="1477"/>
        <v>13</v>
      </c>
      <c r="R7850" s="4">
        <f t="shared" si="1478"/>
        <v>0</v>
      </c>
      <c r="S7850" s="31">
        <f t="shared" si="1481"/>
        <v>0.23586805555555557</v>
      </c>
      <c r="T7850" s="31">
        <f t="shared" si="1482"/>
        <v>0.75912037037037028</v>
      </c>
      <c r="U7850" s="4">
        <f t="shared" si="1483"/>
        <v>0</v>
      </c>
      <c r="V7850" s="4" t="str">
        <f t="shared" si="1484"/>
        <v/>
      </c>
      <c r="W7850" s="18" t="str">
        <f>IF(V7850="","",VLOOKUP(L7850,日射量と図３!$A$4:$C$368,3,TRUE)*238.85/100)</f>
        <v/>
      </c>
      <c r="X7850" s="4" t="str">
        <f t="shared" si="1485"/>
        <v/>
      </c>
      <c r="Y7850" s="4" t="str">
        <f t="shared" si="1486"/>
        <v/>
      </c>
      <c r="Z7850" s="4" t="str">
        <f t="shared" si="1487"/>
        <v/>
      </c>
      <c r="AA7850" s="4" t="str">
        <f>IF($V7850="","",IF(Y7850&lt;36,0,IF(AND(36&lt;=Y7850,Y7850&lt;71),VLOOKUP($W7850,日射量と図３!$E$6:$F$34,2,TRUE),IF(AND(71&lt;=Y7850,Y7850&lt;107),VLOOKUP($W7850,日射量と図３!$E$6:$G$34,3,TRUE),IF(AND(107&lt;=Y7850,Y7850&lt;143),VLOOKUP($W7850,日射量と図３!$E$6:$H$34,4,TRUE),VLOOKUP($W7850,日射量と図３!$E$6:$I$34,5,TRUE))))))</f>
        <v/>
      </c>
      <c r="AB7850" s="4" t="str">
        <f>IF($V7850="","",IF(Z7850&lt;36,0,IF(AND(36&lt;=Z7850,Z7850&lt;71),VLOOKUP($W7850,日射量と図３!$E$6:$F$34,2,TRUE),IF(AND(71&lt;=Z7850,Z7850&lt;107),VLOOKUP($W7850,日射量と図３!$E$6:$G$34,3,TRUE),IF(AND(107&lt;=Z7850,Z7850&lt;143),VLOOKUP($W7850,日射量と図３!$E$6:$H$34,4,TRUE),VLOOKUP($W7850,日射量と図３!$E$6:$I$34,5,TRUE))))))</f>
        <v/>
      </c>
      <c r="AC7850" s="382" t="str">
        <f t="shared" si="1479"/>
        <v/>
      </c>
      <c r="AD7850" s="382" t="str">
        <f t="shared" si="1480"/>
        <v/>
      </c>
    </row>
    <row r="7851" spans="11:30" ht="13.5" customHeight="1">
      <c r="K7851" s="4">
        <f t="shared" si="1476"/>
        <v>4</v>
      </c>
      <c r="L7851" s="34">
        <v>43578</v>
      </c>
      <c r="M7851" s="4">
        <v>327</v>
      </c>
      <c r="N7851" s="4">
        <v>24</v>
      </c>
      <c r="O7851" s="31">
        <v>0.95833333333333337</v>
      </c>
      <c r="P7851" s="35">
        <v>13.85</v>
      </c>
      <c r="Q7851" s="36">
        <f t="shared" si="1477"/>
        <v>13</v>
      </c>
      <c r="R7851" s="4">
        <f t="shared" si="1478"/>
        <v>0</v>
      </c>
      <c r="S7851" s="31">
        <f t="shared" si="1481"/>
        <v>0.23586805555555557</v>
      </c>
      <c r="T7851" s="31">
        <f t="shared" si="1482"/>
        <v>0.75912037037037028</v>
      </c>
      <c r="U7851" s="4">
        <f t="shared" si="1483"/>
        <v>0</v>
      </c>
      <c r="V7851" s="4" t="str">
        <f t="shared" si="1484"/>
        <v/>
      </c>
      <c r="W7851" s="18" t="str">
        <f>IF(V7851="","",VLOOKUP(L7851,日射量と図３!$A$4:$C$368,3,TRUE)*238.85/100)</f>
        <v/>
      </c>
      <c r="X7851" s="4" t="str">
        <f t="shared" si="1485"/>
        <v/>
      </c>
      <c r="Y7851" s="4" t="str">
        <f t="shared" si="1486"/>
        <v/>
      </c>
      <c r="Z7851" s="4" t="str">
        <f t="shared" si="1487"/>
        <v/>
      </c>
      <c r="AA7851" s="4" t="str">
        <f>IF($V7851="","",IF(Y7851&lt;36,0,IF(AND(36&lt;=Y7851,Y7851&lt;71),VLOOKUP($W7851,日射量と図３!$E$6:$F$34,2,TRUE),IF(AND(71&lt;=Y7851,Y7851&lt;107),VLOOKUP($W7851,日射量と図３!$E$6:$G$34,3,TRUE),IF(AND(107&lt;=Y7851,Y7851&lt;143),VLOOKUP($W7851,日射量と図３!$E$6:$H$34,4,TRUE),VLOOKUP($W7851,日射量と図３!$E$6:$I$34,5,TRUE))))))</f>
        <v/>
      </c>
      <c r="AB7851" s="4" t="str">
        <f>IF($V7851="","",IF(Z7851&lt;36,0,IF(AND(36&lt;=Z7851,Z7851&lt;71),VLOOKUP($W7851,日射量と図３!$E$6:$F$34,2,TRUE),IF(AND(71&lt;=Z7851,Z7851&lt;107),VLOOKUP($W7851,日射量と図３!$E$6:$G$34,3,TRUE),IF(AND(107&lt;=Z7851,Z7851&lt;143),VLOOKUP($W7851,日射量と図３!$E$6:$H$34,4,TRUE),VLOOKUP($W7851,日射量と図３!$E$6:$I$34,5,TRUE))))))</f>
        <v/>
      </c>
      <c r="AC7851" s="382" t="str">
        <f t="shared" si="1479"/>
        <v/>
      </c>
      <c r="AD7851" s="382" t="str">
        <f t="shared" si="1480"/>
        <v/>
      </c>
    </row>
    <row r="7852" spans="11:30" ht="13.5" customHeight="1">
      <c r="K7852" s="4">
        <f t="shared" si="1476"/>
        <v>4</v>
      </c>
      <c r="L7852" s="34">
        <v>43579</v>
      </c>
      <c r="M7852" s="4">
        <v>328</v>
      </c>
      <c r="N7852" s="4">
        <v>1</v>
      </c>
      <c r="O7852" s="31">
        <v>0</v>
      </c>
      <c r="P7852" s="35">
        <v>13.6</v>
      </c>
      <c r="Q7852" s="36">
        <f t="shared" si="1477"/>
        <v>13</v>
      </c>
      <c r="R7852" s="4">
        <f t="shared" si="1478"/>
        <v>0</v>
      </c>
      <c r="S7852" s="31">
        <f t="shared" si="1481"/>
        <v>0.23586805555555557</v>
      </c>
      <c r="T7852" s="31">
        <f t="shared" si="1482"/>
        <v>0.75912037037037028</v>
      </c>
      <c r="U7852" s="4">
        <f t="shared" si="1483"/>
        <v>0</v>
      </c>
      <c r="V7852" s="4">
        <f t="shared" si="1484"/>
        <v>2.8499999999999979</v>
      </c>
      <c r="W7852" s="18">
        <f>IF(V7852="","",VLOOKUP(L7852,日射量と図３!$A$4:$C$368,3,TRUE)*238.85/100)</f>
        <v>45.381499999999996</v>
      </c>
      <c r="X7852" s="4">
        <f t="shared" si="1485"/>
        <v>13</v>
      </c>
      <c r="Y7852" s="4">
        <f t="shared" si="1486"/>
        <v>1.3705978846153832</v>
      </c>
      <c r="Z7852" s="4">
        <f t="shared" si="1487"/>
        <v>1.5450376153846141</v>
      </c>
      <c r="AA7852" s="4">
        <f>IF($V7852="","",IF(Y7852&lt;36,0,IF(AND(36&lt;=Y7852,Y7852&lt;71),VLOOKUP($W7852,日射量と図３!$E$6:$F$34,2,TRUE),IF(AND(71&lt;=Y7852,Y7852&lt;107),VLOOKUP($W7852,日射量と図３!$E$6:$G$34,3,TRUE),IF(AND(107&lt;=Y7852,Y7852&lt;143),VLOOKUP($W7852,日射量と図３!$E$6:$H$34,4,TRUE),VLOOKUP($W7852,日射量と図３!$E$6:$I$34,5,TRUE))))))</f>
        <v>0</v>
      </c>
      <c r="AB7852" s="4">
        <f>IF($V7852="","",IF(Z7852&lt;36,0,IF(AND(36&lt;=Z7852,Z7852&lt;71),VLOOKUP($W7852,日射量と図３!$E$6:$F$34,2,TRUE),IF(AND(71&lt;=Z7852,Z7852&lt;107),VLOOKUP($W7852,日射量と図３!$E$6:$G$34,3,TRUE),IF(AND(107&lt;=Z7852,Z7852&lt;143),VLOOKUP($W7852,日射量と図３!$E$6:$H$34,4,TRUE),VLOOKUP($W7852,日射量と図３!$E$6:$I$34,5,TRUE))))))</f>
        <v>0</v>
      </c>
      <c r="AC7852" s="382">
        <f t="shared" si="1479"/>
        <v>0</v>
      </c>
      <c r="AD7852" s="382">
        <f t="shared" si="1480"/>
        <v>0</v>
      </c>
    </row>
    <row r="7853" spans="11:30" ht="13.5" customHeight="1">
      <c r="K7853" s="4">
        <f t="shared" si="1476"/>
        <v>4</v>
      </c>
      <c r="L7853" s="34">
        <v>43579</v>
      </c>
      <c r="M7853" s="4">
        <v>328</v>
      </c>
      <c r="N7853" s="4">
        <v>2</v>
      </c>
      <c r="O7853" s="31">
        <v>4.1666666666666664E-2</v>
      </c>
      <c r="P7853" s="35">
        <v>13.13</v>
      </c>
      <c r="Q7853" s="36">
        <f t="shared" si="1477"/>
        <v>13</v>
      </c>
      <c r="R7853" s="4">
        <f t="shared" si="1478"/>
        <v>0</v>
      </c>
      <c r="S7853" s="31">
        <f t="shared" si="1481"/>
        <v>0.23586805555555557</v>
      </c>
      <c r="T7853" s="31">
        <f t="shared" si="1482"/>
        <v>0.75912037037037028</v>
      </c>
      <c r="U7853" s="4">
        <f t="shared" si="1483"/>
        <v>0</v>
      </c>
      <c r="V7853" s="4" t="str">
        <f t="shared" si="1484"/>
        <v/>
      </c>
      <c r="W7853" s="18" t="str">
        <f>IF(V7853="","",VLOOKUP(L7853,日射量と図３!$A$4:$C$368,3,TRUE)*238.85/100)</f>
        <v/>
      </c>
      <c r="X7853" s="4" t="str">
        <f t="shared" si="1485"/>
        <v/>
      </c>
      <c r="Y7853" s="4" t="str">
        <f t="shared" si="1486"/>
        <v/>
      </c>
      <c r="Z7853" s="4" t="str">
        <f t="shared" si="1487"/>
        <v/>
      </c>
      <c r="AA7853" s="4" t="str">
        <f>IF($V7853="","",IF(Y7853&lt;36,0,IF(AND(36&lt;=Y7853,Y7853&lt;71),VLOOKUP($W7853,日射量と図３!$E$6:$F$34,2,TRUE),IF(AND(71&lt;=Y7853,Y7853&lt;107),VLOOKUP($W7853,日射量と図３!$E$6:$G$34,3,TRUE),IF(AND(107&lt;=Y7853,Y7853&lt;143),VLOOKUP($W7853,日射量と図３!$E$6:$H$34,4,TRUE),VLOOKUP($W7853,日射量と図３!$E$6:$I$34,5,TRUE))))))</f>
        <v/>
      </c>
      <c r="AB7853" s="4" t="str">
        <f>IF($V7853="","",IF(Z7853&lt;36,0,IF(AND(36&lt;=Z7853,Z7853&lt;71),VLOOKUP($W7853,日射量と図３!$E$6:$F$34,2,TRUE),IF(AND(71&lt;=Z7853,Z7853&lt;107),VLOOKUP($W7853,日射量と図３!$E$6:$G$34,3,TRUE),IF(AND(107&lt;=Z7853,Z7853&lt;143),VLOOKUP($W7853,日射量と図３!$E$6:$H$34,4,TRUE),VLOOKUP($W7853,日射量と図３!$E$6:$I$34,5,TRUE))))))</f>
        <v/>
      </c>
      <c r="AC7853" s="382" t="str">
        <f t="shared" si="1479"/>
        <v/>
      </c>
      <c r="AD7853" s="382" t="str">
        <f t="shared" si="1480"/>
        <v/>
      </c>
    </row>
    <row r="7854" spans="11:30" ht="13.5" customHeight="1">
      <c r="K7854" s="4">
        <f t="shared" si="1476"/>
        <v>4</v>
      </c>
      <c r="L7854" s="34">
        <v>43579</v>
      </c>
      <c r="M7854" s="4">
        <v>328</v>
      </c>
      <c r="N7854" s="4">
        <v>3</v>
      </c>
      <c r="O7854" s="31">
        <v>8.3333333333333329E-2</v>
      </c>
      <c r="P7854" s="35">
        <v>12.9</v>
      </c>
      <c r="Q7854" s="36">
        <f t="shared" si="1477"/>
        <v>13</v>
      </c>
      <c r="R7854" s="4">
        <f t="shared" si="1478"/>
        <v>9.9999999999999645E-2</v>
      </c>
      <c r="S7854" s="31">
        <f t="shared" si="1481"/>
        <v>0.23586805555555557</v>
      </c>
      <c r="T7854" s="31">
        <f t="shared" si="1482"/>
        <v>0.75912037037037028</v>
      </c>
      <c r="U7854" s="4">
        <f t="shared" si="1483"/>
        <v>0</v>
      </c>
      <c r="V7854" s="4" t="str">
        <f t="shared" si="1484"/>
        <v/>
      </c>
      <c r="W7854" s="18" t="str">
        <f>IF(V7854="","",VLOOKUP(L7854,日射量と図３!$A$4:$C$368,3,TRUE)*238.85/100)</f>
        <v/>
      </c>
      <c r="X7854" s="4" t="str">
        <f t="shared" si="1485"/>
        <v/>
      </c>
      <c r="Y7854" s="4" t="str">
        <f t="shared" si="1486"/>
        <v/>
      </c>
      <c r="Z7854" s="4" t="str">
        <f t="shared" si="1487"/>
        <v/>
      </c>
      <c r="AA7854" s="4" t="str">
        <f>IF($V7854="","",IF(Y7854&lt;36,0,IF(AND(36&lt;=Y7854,Y7854&lt;71),VLOOKUP($W7854,日射量と図３!$E$6:$F$34,2,TRUE),IF(AND(71&lt;=Y7854,Y7854&lt;107),VLOOKUP($W7854,日射量と図３!$E$6:$G$34,3,TRUE),IF(AND(107&lt;=Y7854,Y7854&lt;143),VLOOKUP($W7854,日射量と図３!$E$6:$H$34,4,TRUE),VLOOKUP($W7854,日射量と図３!$E$6:$I$34,5,TRUE))))))</f>
        <v/>
      </c>
      <c r="AB7854" s="4" t="str">
        <f>IF($V7854="","",IF(Z7854&lt;36,0,IF(AND(36&lt;=Z7854,Z7854&lt;71),VLOOKUP($W7854,日射量と図３!$E$6:$F$34,2,TRUE),IF(AND(71&lt;=Z7854,Z7854&lt;107),VLOOKUP($W7854,日射量と図３!$E$6:$G$34,3,TRUE),IF(AND(107&lt;=Z7854,Z7854&lt;143),VLOOKUP($W7854,日射量と図３!$E$6:$H$34,4,TRUE),VLOOKUP($W7854,日射量と図３!$E$6:$I$34,5,TRUE))))))</f>
        <v/>
      </c>
      <c r="AC7854" s="382" t="str">
        <f t="shared" si="1479"/>
        <v/>
      </c>
      <c r="AD7854" s="382" t="str">
        <f t="shared" si="1480"/>
        <v/>
      </c>
    </row>
    <row r="7855" spans="11:30" ht="13.5" customHeight="1">
      <c r="K7855" s="4">
        <f t="shared" si="1476"/>
        <v>4</v>
      </c>
      <c r="L7855" s="34">
        <v>43579</v>
      </c>
      <c r="M7855" s="4">
        <v>328</v>
      </c>
      <c r="N7855" s="4">
        <v>4</v>
      </c>
      <c r="O7855" s="31">
        <v>0.125</v>
      </c>
      <c r="P7855" s="35">
        <v>12.65</v>
      </c>
      <c r="Q7855" s="36">
        <f t="shared" si="1477"/>
        <v>13</v>
      </c>
      <c r="R7855" s="4">
        <f t="shared" si="1478"/>
        <v>0.34999999999999964</v>
      </c>
      <c r="S7855" s="31">
        <f t="shared" si="1481"/>
        <v>0.23586805555555557</v>
      </c>
      <c r="T7855" s="31">
        <f t="shared" si="1482"/>
        <v>0.75912037037037028</v>
      </c>
      <c r="U7855" s="4">
        <f t="shared" si="1483"/>
        <v>0</v>
      </c>
      <c r="V7855" s="4" t="str">
        <f t="shared" si="1484"/>
        <v/>
      </c>
      <c r="W7855" s="18" t="str">
        <f>IF(V7855="","",VLOOKUP(L7855,日射量と図３!$A$4:$C$368,3,TRUE)*238.85/100)</f>
        <v/>
      </c>
      <c r="X7855" s="4" t="str">
        <f t="shared" si="1485"/>
        <v/>
      </c>
      <c r="Y7855" s="4" t="str">
        <f t="shared" si="1486"/>
        <v/>
      </c>
      <c r="Z7855" s="4" t="str">
        <f t="shared" si="1487"/>
        <v/>
      </c>
      <c r="AA7855" s="4" t="str">
        <f>IF($V7855="","",IF(Y7855&lt;36,0,IF(AND(36&lt;=Y7855,Y7855&lt;71),VLOOKUP($W7855,日射量と図３!$E$6:$F$34,2,TRUE),IF(AND(71&lt;=Y7855,Y7855&lt;107),VLOOKUP($W7855,日射量と図３!$E$6:$G$34,3,TRUE),IF(AND(107&lt;=Y7855,Y7855&lt;143),VLOOKUP($W7855,日射量と図３!$E$6:$H$34,4,TRUE),VLOOKUP($W7855,日射量と図３!$E$6:$I$34,5,TRUE))))))</f>
        <v/>
      </c>
      <c r="AB7855" s="4" t="str">
        <f>IF($V7855="","",IF(Z7855&lt;36,0,IF(AND(36&lt;=Z7855,Z7855&lt;71),VLOOKUP($W7855,日射量と図３!$E$6:$F$34,2,TRUE),IF(AND(71&lt;=Z7855,Z7855&lt;107),VLOOKUP($W7855,日射量と図３!$E$6:$G$34,3,TRUE),IF(AND(107&lt;=Z7855,Z7855&lt;143),VLOOKUP($W7855,日射量と図３!$E$6:$H$34,4,TRUE),VLOOKUP($W7855,日射量と図３!$E$6:$I$34,5,TRUE))))))</f>
        <v/>
      </c>
      <c r="AC7855" s="382" t="str">
        <f t="shared" si="1479"/>
        <v/>
      </c>
      <c r="AD7855" s="382" t="str">
        <f t="shared" si="1480"/>
        <v/>
      </c>
    </row>
    <row r="7856" spans="11:30" ht="13.5" customHeight="1">
      <c r="K7856" s="4">
        <f t="shared" si="1476"/>
        <v>4</v>
      </c>
      <c r="L7856" s="34">
        <v>43579</v>
      </c>
      <c r="M7856" s="4">
        <v>328</v>
      </c>
      <c r="N7856" s="4">
        <v>5</v>
      </c>
      <c r="O7856" s="31">
        <v>0.16666666666666666</v>
      </c>
      <c r="P7856" s="35">
        <v>12.239999999999998</v>
      </c>
      <c r="Q7856" s="36">
        <f t="shared" si="1477"/>
        <v>15</v>
      </c>
      <c r="R7856" s="4">
        <f t="shared" si="1478"/>
        <v>2.7600000000000016</v>
      </c>
      <c r="S7856" s="31">
        <f t="shared" si="1481"/>
        <v>0.23586805555555557</v>
      </c>
      <c r="T7856" s="31">
        <f t="shared" si="1482"/>
        <v>0.75912037037037028</v>
      </c>
      <c r="U7856" s="4">
        <f t="shared" si="1483"/>
        <v>0</v>
      </c>
      <c r="V7856" s="4" t="str">
        <f t="shared" si="1484"/>
        <v/>
      </c>
      <c r="W7856" s="18" t="str">
        <f>IF(V7856="","",VLOOKUP(L7856,日射量と図３!$A$4:$C$368,3,TRUE)*238.85/100)</f>
        <v/>
      </c>
      <c r="X7856" s="4" t="str">
        <f t="shared" si="1485"/>
        <v/>
      </c>
      <c r="Y7856" s="4" t="str">
        <f t="shared" si="1486"/>
        <v/>
      </c>
      <c r="Z7856" s="4" t="str">
        <f t="shared" si="1487"/>
        <v/>
      </c>
      <c r="AA7856" s="4" t="str">
        <f>IF($V7856="","",IF(Y7856&lt;36,0,IF(AND(36&lt;=Y7856,Y7856&lt;71),VLOOKUP($W7856,日射量と図３!$E$6:$F$34,2,TRUE),IF(AND(71&lt;=Y7856,Y7856&lt;107),VLOOKUP($W7856,日射量と図３!$E$6:$G$34,3,TRUE),IF(AND(107&lt;=Y7856,Y7856&lt;143),VLOOKUP($W7856,日射量と図３!$E$6:$H$34,4,TRUE),VLOOKUP($W7856,日射量と図３!$E$6:$I$34,5,TRUE))))))</f>
        <v/>
      </c>
      <c r="AB7856" s="4" t="str">
        <f>IF($V7856="","",IF(Z7856&lt;36,0,IF(AND(36&lt;=Z7856,Z7856&lt;71),VLOOKUP($W7856,日射量と図３!$E$6:$F$34,2,TRUE),IF(AND(71&lt;=Z7856,Z7856&lt;107),VLOOKUP($W7856,日射量と図３!$E$6:$G$34,3,TRUE),IF(AND(107&lt;=Z7856,Z7856&lt;143),VLOOKUP($W7856,日射量と図３!$E$6:$H$34,4,TRUE),VLOOKUP($W7856,日射量と図３!$E$6:$I$34,5,TRUE))))))</f>
        <v/>
      </c>
      <c r="AC7856" s="382" t="str">
        <f t="shared" si="1479"/>
        <v/>
      </c>
      <c r="AD7856" s="382" t="str">
        <f t="shared" si="1480"/>
        <v/>
      </c>
    </row>
    <row r="7857" spans="11:30" ht="13.5" customHeight="1">
      <c r="K7857" s="4">
        <f t="shared" si="1476"/>
        <v>4</v>
      </c>
      <c r="L7857" s="34">
        <v>43579</v>
      </c>
      <c r="M7857" s="4">
        <v>328</v>
      </c>
      <c r="N7857" s="4">
        <v>6</v>
      </c>
      <c r="O7857" s="31">
        <v>0.20833333333333334</v>
      </c>
      <c r="P7857" s="35">
        <v>11.809999999999999</v>
      </c>
      <c r="Q7857" s="36">
        <f t="shared" si="1477"/>
        <v>15</v>
      </c>
      <c r="R7857" s="4">
        <f t="shared" si="1478"/>
        <v>3.1900000000000013</v>
      </c>
      <c r="S7857" s="31">
        <f t="shared" si="1481"/>
        <v>0.23586805555555557</v>
      </c>
      <c r="T7857" s="31">
        <f t="shared" si="1482"/>
        <v>0.75912037037037028</v>
      </c>
      <c r="U7857" s="4">
        <f t="shared" si="1483"/>
        <v>0</v>
      </c>
      <c r="V7857" s="4" t="str">
        <f t="shared" si="1484"/>
        <v/>
      </c>
      <c r="W7857" s="18" t="str">
        <f>IF(V7857="","",VLOOKUP(L7857,日射量と図３!$A$4:$C$368,3,TRUE)*238.85/100)</f>
        <v/>
      </c>
      <c r="X7857" s="4" t="str">
        <f t="shared" si="1485"/>
        <v/>
      </c>
      <c r="Y7857" s="4" t="str">
        <f t="shared" si="1486"/>
        <v/>
      </c>
      <c r="Z7857" s="4" t="str">
        <f t="shared" si="1487"/>
        <v/>
      </c>
      <c r="AA7857" s="4" t="str">
        <f>IF($V7857="","",IF(Y7857&lt;36,0,IF(AND(36&lt;=Y7857,Y7857&lt;71),VLOOKUP($W7857,日射量と図３!$E$6:$F$34,2,TRUE),IF(AND(71&lt;=Y7857,Y7857&lt;107),VLOOKUP($W7857,日射量と図３!$E$6:$G$34,3,TRUE),IF(AND(107&lt;=Y7857,Y7857&lt;143),VLOOKUP($W7857,日射量と図３!$E$6:$H$34,4,TRUE),VLOOKUP($W7857,日射量と図３!$E$6:$I$34,5,TRUE))))))</f>
        <v/>
      </c>
      <c r="AB7857" s="4" t="str">
        <f>IF($V7857="","",IF(Z7857&lt;36,0,IF(AND(36&lt;=Z7857,Z7857&lt;71),VLOOKUP($W7857,日射量と図３!$E$6:$F$34,2,TRUE),IF(AND(71&lt;=Z7857,Z7857&lt;107),VLOOKUP($W7857,日射量と図３!$E$6:$G$34,3,TRUE),IF(AND(107&lt;=Z7857,Z7857&lt;143),VLOOKUP($W7857,日射量と図３!$E$6:$H$34,4,TRUE),VLOOKUP($W7857,日射量と図３!$E$6:$I$34,5,TRUE))))))</f>
        <v/>
      </c>
      <c r="AC7857" s="382" t="str">
        <f t="shared" si="1479"/>
        <v/>
      </c>
      <c r="AD7857" s="382" t="str">
        <f t="shared" si="1480"/>
        <v/>
      </c>
    </row>
    <row r="7858" spans="11:30" ht="13.5" customHeight="1">
      <c r="K7858" s="4">
        <f t="shared" si="1476"/>
        <v>4</v>
      </c>
      <c r="L7858" s="34">
        <v>43579</v>
      </c>
      <c r="M7858" s="4">
        <v>328</v>
      </c>
      <c r="N7858" s="4">
        <v>7</v>
      </c>
      <c r="O7858" s="31">
        <v>0.25</v>
      </c>
      <c r="P7858" s="35">
        <v>12.150000000000002</v>
      </c>
      <c r="Q7858" s="36">
        <f t="shared" si="1477"/>
        <v>15</v>
      </c>
      <c r="R7858" s="4">
        <f t="shared" si="1478"/>
        <v>2.8499999999999979</v>
      </c>
      <c r="S7858" s="31">
        <f t="shared" si="1481"/>
        <v>0.23586805555555557</v>
      </c>
      <c r="T7858" s="31">
        <f t="shared" si="1482"/>
        <v>0.75912037037037028</v>
      </c>
      <c r="U7858" s="4">
        <f t="shared" si="1483"/>
        <v>2.8499999999999979</v>
      </c>
      <c r="V7858" s="4" t="str">
        <f t="shared" si="1484"/>
        <v/>
      </c>
      <c r="W7858" s="18" t="str">
        <f>IF(V7858="","",VLOOKUP(L7858,日射量と図３!$A$4:$C$368,3,TRUE)*238.85/100)</f>
        <v/>
      </c>
      <c r="X7858" s="4" t="str">
        <f t="shared" si="1485"/>
        <v/>
      </c>
      <c r="Y7858" s="4" t="str">
        <f t="shared" si="1486"/>
        <v/>
      </c>
      <c r="Z7858" s="4" t="str">
        <f t="shared" si="1487"/>
        <v/>
      </c>
      <c r="AA7858" s="4" t="str">
        <f>IF($V7858="","",IF(Y7858&lt;36,0,IF(AND(36&lt;=Y7858,Y7858&lt;71),VLOOKUP($W7858,日射量と図３!$E$6:$F$34,2,TRUE),IF(AND(71&lt;=Y7858,Y7858&lt;107),VLOOKUP($W7858,日射量と図３!$E$6:$G$34,3,TRUE),IF(AND(107&lt;=Y7858,Y7858&lt;143),VLOOKUP($W7858,日射量と図３!$E$6:$H$34,4,TRUE),VLOOKUP($W7858,日射量と図３!$E$6:$I$34,5,TRUE))))))</f>
        <v/>
      </c>
      <c r="AB7858" s="4" t="str">
        <f>IF($V7858="","",IF(Z7858&lt;36,0,IF(AND(36&lt;=Z7858,Z7858&lt;71),VLOOKUP($W7858,日射量と図３!$E$6:$F$34,2,TRUE),IF(AND(71&lt;=Z7858,Z7858&lt;107),VLOOKUP($W7858,日射量と図３!$E$6:$G$34,3,TRUE),IF(AND(107&lt;=Z7858,Z7858&lt;143),VLOOKUP($W7858,日射量と図３!$E$6:$H$34,4,TRUE),VLOOKUP($W7858,日射量と図３!$E$6:$I$34,5,TRUE))))))</f>
        <v/>
      </c>
      <c r="AC7858" s="382" t="str">
        <f t="shared" si="1479"/>
        <v/>
      </c>
      <c r="AD7858" s="382" t="str">
        <f t="shared" si="1480"/>
        <v/>
      </c>
    </row>
    <row r="7859" spans="11:30" ht="13.5" customHeight="1">
      <c r="K7859" s="4">
        <f t="shared" si="1476"/>
        <v>4</v>
      </c>
      <c r="L7859" s="34">
        <v>43579</v>
      </c>
      <c r="M7859" s="4">
        <v>328</v>
      </c>
      <c r="N7859" s="4">
        <v>8</v>
      </c>
      <c r="O7859" s="31">
        <v>0.29166666666666669</v>
      </c>
      <c r="P7859" s="35">
        <v>13.169999999999998</v>
      </c>
      <c r="Q7859" s="36">
        <f t="shared" si="1477"/>
        <v>12</v>
      </c>
      <c r="R7859" s="4">
        <f t="shared" si="1478"/>
        <v>0</v>
      </c>
      <c r="S7859" s="31">
        <f t="shared" si="1481"/>
        <v>0.23586805555555557</v>
      </c>
      <c r="T7859" s="31">
        <f t="shared" si="1482"/>
        <v>0.75912037037037028</v>
      </c>
      <c r="U7859" s="4">
        <f t="shared" si="1483"/>
        <v>0</v>
      </c>
      <c r="V7859" s="4" t="str">
        <f t="shared" si="1484"/>
        <v/>
      </c>
      <c r="W7859" s="18" t="str">
        <f>IF(V7859="","",VLOOKUP(L7859,日射量と図３!$A$4:$C$368,3,TRUE)*238.85/100)</f>
        <v/>
      </c>
      <c r="X7859" s="4" t="str">
        <f t="shared" si="1485"/>
        <v/>
      </c>
      <c r="Y7859" s="4" t="str">
        <f t="shared" si="1486"/>
        <v/>
      </c>
      <c r="Z7859" s="4" t="str">
        <f t="shared" si="1487"/>
        <v/>
      </c>
      <c r="AA7859" s="4" t="str">
        <f>IF($V7859="","",IF(Y7859&lt;36,0,IF(AND(36&lt;=Y7859,Y7859&lt;71),VLOOKUP($W7859,日射量と図３!$E$6:$F$34,2,TRUE),IF(AND(71&lt;=Y7859,Y7859&lt;107),VLOOKUP($W7859,日射量と図３!$E$6:$G$34,3,TRUE),IF(AND(107&lt;=Y7859,Y7859&lt;143),VLOOKUP($W7859,日射量と図３!$E$6:$H$34,4,TRUE),VLOOKUP($W7859,日射量と図３!$E$6:$I$34,5,TRUE))))))</f>
        <v/>
      </c>
      <c r="AB7859" s="4" t="str">
        <f>IF($V7859="","",IF(Z7859&lt;36,0,IF(AND(36&lt;=Z7859,Z7859&lt;71),VLOOKUP($W7859,日射量と図３!$E$6:$F$34,2,TRUE),IF(AND(71&lt;=Z7859,Z7859&lt;107),VLOOKUP($W7859,日射量と図３!$E$6:$G$34,3,TRUE),IF(AND(107&lt;=Z7859,Z7859&lt;143),VLOOKUP($W7859,日射量と図３!$E$6:$H$34,4,TRUE),VLOOKUP($W7859,日射量と図３!$E$6:$I$34,5,TRUE))))))</f>
        <v/>
      </c>
      <c r="AC7859" s="382" t="str">
        <f t="shared" si="1479"/>
        <v/>
      </c>
      <c r="AD7859" s="382" t="str">
        <f t="shared" si="1480"/>
        <v/>
      </c>
    </row>
    <row r="7860" spans="11:30" ht="13.5" customHeight="1">
      <c r="K7860" s="4">
        <f t="shared" si="1476"/>
        <v>4</v>
      </c>
      <c r="L7860" s="34">
        <v>43579</v>
      </c>
      <c r="M7860" s="4">
        <v>328</v>
      </c>
      <c r="N7860" s="4">
        <v>9</v>
      </c>
      <c r="O7860" s="31">
        <v>0.33333333333333331</v>
      </c>
      <c r="P7860" s="35">
        <v>14.800000000000002</v>
      </c>
      <c r="Q7860" s="36">
        <f t="shared" si="1477"/>
        <v>12</v>
      </c>
      <c r="R7860" s="4">
        <f t="shared" si="1478"/>
        <v>0</v>
      </c>
      <c r="S7860" s="31">
        <f t="shared" si="1481"/>
        <v>0.23586805555555557</v>
      </c>
      <c r="T7860" s="31">
        <f t="shared" si="1482"/>
        <v>0.75912037037037028</v>
      </c>
      <c r="U7860" s="4">
        <f t="shared" si="1483"/>
        <v>0</v>
      </c>
      <c r="V7860" s="4" t="str">
        <f t="shared" si="1484"/>
        <v/>
      </c>
      <c r="W7860" s="18" t="str">
        <f>IF(V7860="","",VLOOKUP(L7860,日射量と図３!$A$4:$C$368,3,TRUE)*238.85/100)</f>
        <v/>
      </c>
      <c r="X7860" s="4" t="str">
        <f t="shared" si="1485"/>
        <v/>
      </c>
      <c r="Y7860" s="4" t="str">
        <f t="shared" si="1486"/>
        <v/>
      </c>
      <c r="Z7860" s="4" t="str">
        <f t="shared" si="1487"/>
        <v/>
      </c>
      <c r="AA7860" s="4" t="str">
        <f>IF($V7860="","",IF(Y7860&lt;36,0,IF(AND(36&lt;=Y7860,Y7860&lt;71),VLOOKUP($W7860,日射量と図３!$E$6:$F$34,2,TRUE),IF(AND(71&lt;=Y7860,Y7860&lt;107),VLOOKUP($W7860,日射量と図３!$E$6:$G$34,3,TRUE),IF(AND(107&lt;=Y7860,Y7860&lt;143),VLOOKUP($W7860,日射量と図３!$E$6:$H$34,4,TRUE),VLOOKUP($W7860,日射量と図３!$E$6:$I$34,5,TRUE))))))</f>
        <v/>
      </c>
      <c r="AB7860" s="4" t="str">
        <f>IF($V7860="","",IF(Z7860&lt;36,0,IF(AND(36&lt;=Z7860,Z7860&lt;71),VLOOKUP($W7860,日射量と図３!$E$6:$F$34,2,TRUE),IF(AND(71&lt;=Z7860,Z7860&lt;107),VLOOKUP($W7860,日射量と図３!$E$6:$G$34,3,TRUE),IF(AND(107&lt;=Z7860,Z7860&lt;143),VLOOKUP($W7860,日射量と図３!$E$6:$H$34,4,TRUE),VLOOKUP($W7860,日射量と図３!$E$6:$I$34,5,TRUE))))))</f>
        <v/>
      </c>
      <c r="AC7860" s="382" t="str">
        <f t="shared" si="1479"/>
        <v/>
      </c>
      <c r="AD7860" s="382" t="str">
        <f t="shared" si="1480"/>
        <v/>
      </c>
    </row>
    <row r="7861" spans="11:30" ht="13.5" customHeight="1">
      <c r="K7861" s="4">
        <f t="shared" si="1476"/>
        <v>4</v>
      </c>
      <c r="L7861" s="34">
        <v>43579</v>
      </c>
      <c r="M7861" s="4">
        <v>328</v>
      </c>
      <c r="N7861" s="4">
        <v>10</v>
      </c>
      <c r="O7861" s="31">
        <v>0.375</v>
      </c>
      <c r="P7861" s="35">
        <v>16.5</v>
      </c>
      <c r="Q7861" s="36">
        <f t="shared" si="1477"/>
        <v>12</v>
      </c>
      <c r="R7861" s="4">
        <f t="shared" si="1478"/>
        <v>0</v>
      </c>
      <c r="S7861" s="31">
        <f t="shared" si="1481"/>
        <v>0.23586805555555557</v>
      </c>
      <c r="T7861" s="31">
        <f t="shared" si="1482"/>
        <v>0.75912037037037028</v>
      </c>
      <c r="U7861" s="4">
        <f t="shared" si="1483"/>
        <v>0</v>
      </c>
      <c r="V7861" s="4" t="str">
        <f t="shared" si="1484"/>
        <v/>
      </c>
      <c r="W7861" s="18" t="str">
        <f>IF(V7861="","",VLOOKUP(L7861,日射量と図３!$A$4:$C$368,3,TRUE)*238.85/100)</f>
        <v/>
      </c>
      <c r="X7861" s="4" t="str">
        <f t="shared" si="1485"/>
        <v/>
      </c>
      <c r="Y7861" s="4" t="str">
        <f t="shared" si="1486"/>
        <v/>
      </c>
      <c r="Z7861" s="4" t="str">
        <f t="shared" si="1487"/>
        <v/>
      </c>
      <c r="AA7861" s="4" t="str">
        <f>IF($V7861="","",IF(Y7861&lt;36,0,IF(AND(36&lt;=Y7861,Y7861&lt;71),VLOOKUP($W7861,日射量と図３!$E$6:$F$34,2,TRUE),IF(AND(71&lt;=Y7861,Y7861&lt;107),VLOOKUP($W7861,日射量と図３!$E$6:$G$34,3,TRUE),IF(AND(107&lt;=Y7861,Y7861&lt;143),VLOOKUP($W7861,日射量と図３!$E$6:$H$34,4,TRUE),VLOOKUP($W7861,日射量と図３!$E$6:$I$34,5,TRUE))))))</f>
        <v/>
      </c>
      <c r="AB7861" s="4" t="str">
        <f>IF($V7861="","",IF(Z7861&lt;36,0,IF(AND(36&lt;=Z7861,Z7861&lt;71),VLOOKUP($W7861,日射量と図３!$E$6:$F$34,2,TRUE),IF(AND(71&lt;=Z7861,Z7861&lt;107),VLOOKUP($W7861,日射量と図３!$E$6:$G$34,3,TRUE),IF(AND(107&lt;=Z7861,Z7861&lt;143),VLOOKUP($W7861,日射量と図３!$E$6:$H$34,4,TRUE),VLOOKUP($W7861,日射量と図３!$E$6:$I$34,5,TRUE))))))</f>
        <v/>
      </c>
      <c r="AC7861" s="382" t="str">
        <f t="shared" si="1479"/>
        <v/>
      </c>
      <c r="AD7861" s="382" t="str">
        <f t="shared" si="1480"/>
        <v/>
      </c>
    </row>
    <row r="7862" spans="11:30" ht="13.5" customHeight="1">
      <c r="K7862" s="4">
        <f t="shared" si="1476"/>
        <v>4</v>
      </c>
      <c r="L7862" s="34">
        <v>43579</v>
      </c>
      <c r="M7862" s="4">
        <v>328</v>
      </c>
      <c r="N7862" s="4">
        <v>11</v>
      </c>
      <c r="O7862" s="31">
        <v>0.41666666666666669</v>
      </c>
      <c r="P7862" s="35">
        <v>18.050000000000004</v>
      </c>
      <c r="Q7862" s="36">
        <f t="shared" si="1477"/>
        <v>12</v>
      </c>
      <c r="R7862" s="4">
        <f t="shared" si="1478"/>
        <v>0</v>
      </c>
      <c r="S7862" s="31">
        <f t="shared" si="1481"/>
        <v>0.23586805555555557</v>
      </c>
      <c r="T7862" s="31">
        <f t="shared" si="1482"/>
        <v>0.75912037037037028</v>
      </c>
      <c r="U7862" s="4">
        <f t="shared" si="1483"/>
        <v>0</v>
      </c>
      <c r="V7862" s="4" t="str">
        <f t="shared" si="1484"/>
        <v/>
      </c>
      <c r="W7862" s="18" t="str">
        <f>IF(V7862="","",VLOOKUP(L7862,日射量と図３!$A$4:$C$368,3,TRUE)*238.85/100)</f>
        <v/>
      </c>
      <c r="X7862" s="4" t="str">
        <f t="shared" si="1485"/>
        <v/>
      </c>
      <c r="Y7862" s="4" t="str">
        <f t="shared" si="1486"/>
        <v/>
      </c>
      <c r="Z7862" s="4" t="str">
        <f t="shared" si="1487"/>
        <v/>
      </c>
      <c r="AA7862" s="4" t="str">
        <f>IF($V7862="","",IF(Y7862&lt;36,0,IF(AND(36&lt;=Y7862,Y7862&lt;71),VLOOKUP($W7862,日射量と図３!$E$6:$F$34,2,TRUE),IF(AND(71&lt;=Y7862,Y7862&lt;107),VLOOKUP($W7862,日射量と図３!$E$6:$G$34,3,TRUE),IF(AND(107&lt;=Y7862,Y7862&lt;143),VLOOKUP($W7862,日射量と図３!$E$6:$H$34,4,TRUE),VLOOKUP($W7862,日射量と図３!$E$6:$I$34,5,TRUE))))))</f>
        <v/>
      </c>
      <c r="AB7862" s="4" t="str">
        <f>IF($V7862="","",IF(Z7862&lt;36,0,IF(AND(36&lt;=Z7862,Z7862&lt;71),VLOOKUP($W7862,日射量と図３!$E$6:$F$34,2,TRUE),IF(AND(71&lt;=Z7862,Z7862&lt;107),VLOOKUP($W7862,日射量と図３!$E$6:$G$34,3,TRUE),IF(AND(107&lt;=Z7862,Z7862&lt;143),VLOOKUP($W7862,日射量と図３!$E$6:$H$34,4,TRUE),VLOOKUP($W7862,日射量と図３!$E$6:$I$34,5,TRUE))))))</f>
        <v/>
      </c>
      <c r="AC7862" s="382" t="str">
        <f t="shared" si="1479"/>
        <v/>
      </c>
      <c r="AD7862" s="382" t="str">
        <f t="shared" si="1480"/>
        <v/>
      </c>
    </row>
    <row r="7863" spans="11:30" ht="13.5" customHeight="1">
      <c r="K7863" s="4">
        <f t="shared" si="1476"/>
        <v>4</v>
      </c>
      <c r="L7863" s="34">
        <v>43579</v>
      </c>
      <c r="M7863" s="4">
        <v>328</v>
      </c>
      <c r="N7863" s="4">
        <v>12</v>
      </c>
      <c r="O7863" s="31">
        <v>0.45833333333333331</v>
      </c>
      <c r="P7863" s="35">
        <v>18.949999999999996</v>
      </c>
      <c r="Q7863" s="36">
        <f t="shared" si="1477"/>
        <v>12</v>
      </c>
      <c r="R7863" s="4">
        <f t="shared" si="1478"/>
        <v>0</v>
      </c>
      <c r="S7863" s="31">
        <f t="shared" si="1481"/>
        <v>0.23586805555555557</v>
      </c>
      <c r="T7863" s="31">
        <f t="shared" si="1482"/>
        <v>0.75912037037037028</v>
      </c>
      <c r="U7863" s="4">
        <f t="shared" si="1483"/>
        <v>0</v>
      </c>
      <c r="V7863" s="4" t="str">
        <f t="shared" si="1484"/>
        <v/>
      </c>
      <c r="W7863" s="18" t="str">
        <f>IF(V7863="","",VLOOKUP(L7863,日射量と図３!$A$4:$C$368,3,TRUE)*238.85/100)</f>
        <v/>
      </c>
      <c r="X7863" s="4" t="str">
        <f t="shared" si="1485"/>
        <v/>
      </c>
      <c r="Y7863" s="4" t="str">
        <f t="shared" si="1486"/>
        <v/>
      </c>
      <c r="Z7863" s="4" t="str">
        <f t="shared" si="1487"/>
        <v/>
      </c>
      <c r="AA7863" s="4" t="str">
        <f>IF($V7863="","",IF(Y7863&lt;36,0,IF(AND(36&lt;=Y7863,Y7863&lt;71),VLOOKUP($W7863,日射量と図３!$E$6:$F$34,2,TRUE),IF(AND(71&lt;=Y7863,Y7863&lt;107),VLOOKUP($W7863,日射量と図３!$E$6:$G$34,3,TRUE),IF(AND(107&lt;=Y7863,Y7863&lt;143),VLOOKUP($W7863,日射量と図３!$E$6:$H$34,4,TRUE),VLOOKUP($W7863,日射量と図３!$E$6:$I$34,5,TRUE))))))</f>
        <v/>
      </c>
      <c r="AB7863" s="4" t="str">
        <f>IF($V7863="","",IF(Z7863&lt;36,0,IF(AND(36&lt;=Z7863,Z7863&lt;71),VLOOKUP($W7863,日射量と図３!$E$6:$F$34,2,TRUE),IF(AND(71&lt;=Z7863,Z7863&lt;107),VLOOKUP($W7863,日射量と図３!$E$6:$G$34,3,TRUE),IF(AND(107&lt;=Z7863,Z7863&lt;143),VLOOKUP($W7863,日射量と図３!$E$6:$H$34,4,TRUE),VLOOKUP($W7863,日射量と図３!$E$6:$I$34,5,TRUE))))))</f>
        <v/>
      </c>
      <c r="AC7863" s="382" t="str">
        <f t="shared" si="1479"/>
        <v/>
      </c>
      <c r="AD7863" s="382" t="str">
        <f t="shared" si="1480"/>
        <v/>
      </c>
    </row>
    <row r="7864" spans="11:30" ht="13.5" customHeight="1">
      <c r="K7864" s="4">
        <f t="shared" si="1476"/>
        <v>4</v>
      </c>
      <c r="L7864" s="34">
        <v>43579</v>
      </c>
      <c r="M7864" s="4">
        <v>328</v>
      </c>
      <c r="N7864" s="4">
        <v>13</v>
      </c>
      <c r="O7864" s="31">
        <v>0.5</v>
      </c>
      <c r="P7864" s="35">
        <v>19.72</v>
      </c>
      <c r="Q7864" s="36">
        <f t="shared" si="1477"/>
        <v>12</v>
      </c>
      <c r="R7864" s="4">
        <f t="shared" si="1478"/>
        <v>0</v>
      </c>
      <c r="S7864" s="31">
        <f t="shared" si="1481"/>
        <v>0.23586805555555557</v>
      </c>
      <c r="T7864" s="31">
        <f t="shared" si="1482"/>
        <v>0.75912037037037028</v>
      </c>
      <c r="U7864" s="4">
        <f t="shared" si="1483"/>
        <v>0</v>
      </c>
      <c r="V7864" s="4" t="str">
        <f t="shared" si="1484"/>
        <v/>
      </c>
      <c r="W7864" s="18" t="str">
        <f>IF(V7864="","",VLOOKUP(L7864,日射量と図３!$A$4:$C$368,3,TRUE)*238.85/100)</f>
        <v/>
      </c>
      <c r="X7864" s="4" t="str">
        <f t="shared" si="1485"/>
        <v/>
      </c>
      <c r="Y7864" s="4" t="str">
        <f t="shared" si="1486"/>
        <v/>
      </c>
      <c r="Z7864" s="4" t="str">
        <f t="shared" si="1487"/>
        <v/>
      </c>
      <c r="AA7864" s="4" t="str">
        <f>IF($V7864="","",IF(Y7864&lt;36,0,IF(AND(36&lt;=Y7864,Y7864&lt;71),VLOOKUP($W7864,日射量と図３!$E$6:$F$34,2,TRUE),IF(AND(71&lt;=Y7864,Y7864&lt;107),VLOOKUP($W7864,日射量と図３!$E$6:$G$34,3,TRUE),IF(AND(107&lt;=Y7864,Y7864&lt;143),VLOOKUP($W7864,日射量と図３!$E$6:$H$34,4,TRUE),VLOOKUP($W7864,日射量と図３!$E$6:$I$34,5,TRUE))))))</f>
        <v/>
      </c>
      <c r="AB7864" s="4" t="str">
        <f>IF($V7864="","",IF(Z7864&lt;36,0,IF(AND(36&lt;=Z7864,Z7864&lt;71),VLOOKUP($W7864,日射量と図３!$E$6:$F$34,2,TRUE),IF(AND(71&lt;=Z7864,Z7864&lt;107),VLOOKUP($W7864,日射量と図３!$E$6:$G$34,3,TRUE),IF(AND(107&lt;=Z7864,Z7864&lt;143),VLOOKUP($W7864,日射量と図３!$E$6:$H$34,4,TRUE),VLOOKUP($W7864,日射量と図３!$E$6:$I$34,5,TRUE))))))</f>
        <v/>
      </c>
      <c r="AC7864" s="382" t="str">
        <f t="shared" si="1479"/>
        <v/>
      </c>
      <c r="AD7864" s="382" t="str">
        <f t="shared" si="1480"/>
        <v/>
      </c>
    </row>
    <row r="7865" spans="11:30" ht="13.5" customHeight="1">
      <c r="K7865" s="4">
        <f t="shared" si="1476"/>
        <v>4</v>
      </c>
      <c r="L7865" s="34">
        <v>43579</v>
      </c>
      <c r="M7865" s="4">
        <v>328</v>
      </c>
      <c r="N7865" s="4">
        <v>14</v>
      </c>
      <c r="O7865" s="31">
        <v>0.54166666666666663</v>
      </c>
      <c r="P7865" s="35">
        <v>20.329999999999995</v>
      </c>
      <c r="Q7865" s="36">
        <f t="shared" si="1477"/>
        <v>12</v>
      </c>
      <c r="R7865" s="4">
        <f t="shared" si="1478"/>
        <v>0</v>
      </c>
      <c r="S7865" s="31">
        <f t="shared" si="1481"/>
        <v>0.23586805555555557</v>
      </c>
      <c r="T7865" s="31">
        <f t="shared" si="1482"/>
        <v>0.75912037037037028</v>
      </c>
      <c r="U7865" s="4">
        <f t="shared" si="1483"/>
        <v>0</v>
      </c>
      <c r="V7865" s="4" t="str">
        <f t="shared" si="1484"/>
        <v/>
      </c>
      <c r="W7865" s="18" t="str">
        <f>IF(V7865="","",VLOOKUP(L7865,日射量と図３!$A$4:$C$368,3,TRUE)*238.85/100)</f>
        <v/>
      </c>
      <c r="X7865" s="4" t="str">
        <f t="shared" si="1485"/>
        <v/>
      </c>
      <c r="Y7865" s="4" t="str">
        <f t="shared" si="1486"/>
        <v/>
      </c>
      <c r="Z7865" s="4" t="str">
        <f t="shared" si="1487"/>
        <v/>
      </c>
      <c r="AA7865" s="4" t="str">
        <f>IF($V7865="","",IF(Y7865&lt;36,0,IF(AND(36&lt;=Y7865,Y7865&lt;71),VLOOKUP($W7865,日射量と図３!$E$6:$F$34,2,TRUE),IF(AND(71&lt;=Y7865,Y7865&lt;107),VLOOKUP($W7865,日射量と図３!$E$6:$G$34,3,TRUE),IF(AND(107&lt;=Y7865,Y7865&lt;143),VLOOKUP($W7865,日射量と図３!$E$6:$H$34,4,TRUE),VLOOKUP($W7865,日射量と図３!$E$6:$I$34,5,TRUE))))))</f>
        <v/>
      </c>
      <c r="AB7865" s="4" t="str">
        <f>IF($V7865="","",IF(Z7865&lt;36,0,IF(AND(36&lt;=Z7865,Z7865&lt;71),VLOOKUP($W7865,日射量と図３!$E$6:$F$34,2,TRUE),IF(AND(71&lt;=Z7865,Z7865&lt;107),VLOOKUP($W7865,日射量と図３!$E$6:$G$34,3,TRUE),IF(AND(107&lt;=Z7865,Z7865&lt;143),VLOOKUP($W7865,日射量と図３!$E$6:$H$34,4,TRUE),VLOOKUP($W7865,日射量と図３!$E$6:$I$34,5,TRUE))))))</f>
        <v/>
      </c>
      <c r="AC7865" s="382" t="str">
        <f t="shared" si="1479"/>
        <v/>
      </c>
      <c r="AD7865" s="382" t="str">
        <f t="shared" si="1480"/>
        <v/>
      </c>
    </row>
    <row r="7866" spans="11:30" ht="13.5" customHeight="1">
      <c r="K7866" s="4">
        <f t="shared" si="1476"/>
        <v>4</v>
      </c>
      <c r="L7866" s="34">
        <v>43579</v>
      </c>
      <c r="M7866" s="4">
        <v>328</v>
      </c>
      <c r="N7866" s="4">
        <v>15</v>
      </c>
      <c r="O7866" s="31">
        <v>0.58333333333333337</v>
      </c>
      <c r="P7866" s="35">
        <v>20.160000000000004</v>
      </c>
      <c r="Q7866" s="36">
        <f t="shared" si="1477"/>
        <v>12</v>
      </c>
      <c r="R7866" s="4">
        <f t="shared" si="1478"/>
        <v>0</v>
      </c>
      <c r="S7866" s="31">
        <f t="shared" si="1481"/>
        <v>0.23586805555555557</v>
      </c>
      <c r="T7866" s="31">
        <f t="shared" si="1482"/>
        <v>0.75912037037037028</v>
      </c>
      <c r="U7866" s="4">
        <f t="shared" si="1483"/>
        <v>0</v>
      </c>
      <c r="V7866" s="4" t="str">
        <f t="shared" si="1484"/>
        <v/>
      </c>
      <c r="W7866" s="18" t="str">
        <f>IF(V7866="","",VLOOKUP(L7866,日射量と図３!$A$4:$C$368,3,TRUE)*238.85/100)</f>
        <v/>
      </c>
      <c r="X7866" s="4" t="str">
        <f t="shared" si="1485"/>
        <v/>
      </c>
      <c r="Y7866" s="4" t="str">
        <f t="shared" si="1486"/>
        <v/>
      </c>
      <c r="Z7866" s="4" t="str">
        <f t="shared" si="1487"/>
        <v/>
      </c>
      <c r="AA7866" s="4" t="str">
        <f>IF($V7866="","",IF(Y7866&lt;36,0,IF(AND(36&lt;=Y7866,Y7866&lt;71),VLOOKUP($W7866,日射量と図３!$E$6:$F$34,2,TRUE),IF(AND(71&lt;=Y7866,Y7866&lt;107),VLOOKUP($W7866,日射量と図３!$E$6:$G$34,3,TRUE),IF(AND(107&lt;=Y7866,Y7866&lt;143),VLOOKUP($W7866,日射量と図３!$E$6:$H$34,4,TRUE),VLOOKUP($W7866,日射量と図３!$E$6:$I$34,5,TRUE))))))</f>
        <v/>
      </c>
      <c r="AB7866" s="4" t="str">
        <f>IF($V7866="","",IF(Z7866&lt;36,0,IF(AND(36&lt;=Z7866,Z7866&lt;71),VLOOKUP($W7866,日射量と図３!$E$6:$F$34,2,TRUE),IF(AND(71&lt;=Z7866,Z7866&lt;107),VLOOKUP($W7866,日射量と図３!$E$6:$G$34,3,TRUE),IF(AND(107&lt;=Z7866,Z7866&lt;143),VLOOKUP($W7866,日射量と図３!$E$6:$H$34,4,TRUE),VLOOKUP($W7866,日射量と図３!$E$6:$I$34,5,TRUE))))))</f>
        <v/>
      </c>
      <c r="AC7866" s="382" t="str">
        <f t="shared" si="1479"/>
        <v/>
      </c>
      <c r="AD7866" s="382" t="str">
        <f t="shared" si="1480"/>
        <v/>
      </c>
    </row>
    <row r="7867" spans="11:30" ht="13.5" customHeight="1">
      <c r="K7867" s="4">
        <f t="shared" si="1476"/>
        <v>4</v>
      </c>
      <c r="L7867" s="34">
        <v>43579</v>
      </c>
      <c r="M7867" s="4">
        <v>328</v>
      </c>
      <c r="N7867" s="4">
        <v>16</v>
      </c>
      <c r="O7867" s="31">
        <v>0.625</v>
      </c>
      <c r="P7867" s="35">
        <v>19.830000000000002</v>
      </c>
      <c r="Q7867" s="36">
        <f t="shared" si="1477"/>
        <v>16</v>
      </c>
      <c r="R7867" s="4">
        <f t="shared" si="1478"/>
        <v>0</v>
      </c>
      <c r="S7867" s="31">
        <f t="shared" si="1481"/>
        <v>0.23586805555555557</v>
      </c>
      <c r="T7867" s="31">
        <f t="shared" si="1482"/>
        <v>0.75912037037037028</v>
      </c>
      <c r="U7867" s="4">
        <f t="shared" si="1483"/>
        <v>0</v>
      </c>
      <c r="V7867" s="4" t="str">
        <f t="shared" si="1484"/>
        <v/>
      </c>
      <c r="W7867" s="18" t="str">
        <f>IF(V7867="","",VLOOKUP(L7867,日射量と図３!$A$4:$C$368,3,TRUE)*238.85/100)</f>
        <v/>
      </c>
      <c r="X7867" s="4" t="str">
        <f t="shared" si="1485"/>
        <v/>
      </c>
      <c r="Y7867" s="4" t="str">
        <f t="shared" si="1486"/>
        <v/>
      </c>
      <c r="Z7867" s="4" t="str">
        <f t="shared" si="1487"/>
        <v/>
      </c>
      <c r="AA7867" s="4" t="str">
        <f>IF($V7867="","",IF(Y7867&lt;36,0,IF(AND(36&lt;=Y7867,Y7867&lt;71),VLOOKUP($W7867,日射量と図３!$E$6:$F$34,2,TRUE),IF(AND(71&lt;=Y7867,Y7867&lt;107),VLOOKUP($W7867,日射量と図３!$E$6:$G$34,3,TRUE),IF(AND(107&lt;=Y7867,Y7867&lt;143),VLOOKUP($W7867,日射量と図３!$E$6:$H$34,4,TRUE),VLOOKUP($W7867,日射量と図３!$E$6:$I$34,5,TRUE))))))</f>
        <v/>
      </c>
      <c r="AB7867" s="4" t="str">
        <f>IF($V7867="","",IF(Z7867&lt;36,0,IF(AND(36&lt;=Z7867,Z7867&lt;71),VLOOKUP($W7867,日射量と図３!$E$6:$F$34,2,TRUE),IF(AND(71&lt;=Z7867,Z7867&lt;107),VLOOKUP($W7867,日射量と図３!$E$6:$G$34,3,TRUE),IF(AND(107&lt;=Z7867,Z7867&lt;143),VLOOKUP($W7867,日射量と図３!$E$6:$H$34,4,TRUE),VLOOKUP($W7867,日射量と図３!$E$6:$I$34,5,TRUE))))))</f>
        <v/>
      </c>
      <c r="AC7867" s="382" t="str">
        <f t="shared" si="1479"/>
        <v/>
      </c>
      <c r="AD7867" s="382" t="str">
        <f t="shared" si="1480"/>
        <v/>
      </c>
    </row>
    <row r="7868" spans="11:30" ht="13.5" customHeight="1">
      <c r="K7868" s="4">
        <f t="shared" si="1476"/>
        <v>4</v>
      </c>
      <c r="L7868" s="34">
        <v>43579</v>
      </c>
      <c r="M7868" s="4">
        <v>328</v>
      </c>
      <c r="N7868" s="4">
        <v>17</v>
      </c>
      <c r="O7868" s="31">
        <v>0.66666666666666663</v>
      </c>
      <c r="P7868" s="35">
        <v>19.240000000000002</v>
      </c>
      <c r="Q7868" s="36">
        <f t="shared" si="1477"/>
        <v>16</v>
      </c>
      <c r="R7868" s="4">
        <f t="shared" si="1478"/>
        <v>0</v>
      </c>
      <c r="S7868" s="31">
        <f t="shared" si="1481"/>
        <v>0.23586805555555557</v>
      </c>
      <c r="T7868" s="31">
        <f t="shared" si="1482"/>
        <v>0.75912037037037028</v>
      </c>
      <c r="U7868" s="4">
        <f t="shared" si="1483"/>
        <v>0</v>
      </c>
      <c r="V7868" s="4" t="str">
        <f t="shared" si="1484"/>
        <v/>
      </c>
      <c r="W7868" s="18" t="str">
        <f>IF(V7868="","",VLOOKUP(L7868,日射量と図３!$A$4:$C$368,3,TRUE)*238.85/100)</f>
        <v/>
      </c>
      <c r="X7868" s="4" t="str">
        <f t="shared" si="1485"/>
        <v/>
      </c>
      <c r="Y7868" s="4" t="str">
        <f t="shared" si="1486"/>
        <v/>
      </c>
      <c r="Z7868" s="4" t="str">
        <f t="shared" si="1487"/>
        <v/>
      </c>
      <c r="AA7868" s="4" t="str">
        <f>IF($V7868="","",IF(Y7868&lt;36,0,IF(AND(36&lt;=Y7868,Y7868&lt;71),VLOOKUP($W7868,日射量と図３!$E$6:$F$34,2,TRUE),IF(AND(71&lt;=Y7868,Y7868&lt;107),VLOOKUP($W7868,日射量と図３!$E$6:$G$34,3,TRUE),IF(AND(107&lt;=Y7868,Y7868&lt;143),VLOOKUP($W7868,日射量と図３!$E$6:$H$34,4,TRUE),VLOOKUP($W7868,日射量と図３!$E$6:$I$34,5,TRUE))))))</f>
        <v/>
      </c>
      <c r="AB7868" s="4" t="str">
        <f>IF($V7868="","",IF(Z7868&lt;36,0,IF(AND(36&lt;=Z7868,Z7868&lt;71),VLOOKUP($W7868,日射量と図３!$E$6:$F$34,2,TRUE),IF(AND(71&lt;=Z7868,Z7868&lt;107),VLOOKUP($W7868,日射量と図３!$E$6:$G$34,3,TRUE),IF(AND(107&lt;=Z7868,Z7868&lt;143),VLOOKUP($W7868,日射量と図３!$E$6:$H$34,4,TRUE),VLOOKUP($W7868,日射量と図３!$E$6:$I$34,5,TRUE))))))</f>
        <v/>
      </c>
      <c r="AC7868" s="382" t="str">
        <f t="shared" si="1479"/>
        <v/>
      </c>
      <c r="AD7868" s="382" t="str">
        <f t="shared" si="1480"/>
        <v/>
      </c>
    </row>
    <row r="7869" spans="11:30" ht="13.5" customHeight="1">
      <c r="K7869" s="4">
        <f t="shared" si="1476"/>
        <v>4</v>
      </c>
      <c r="L7869" s="34">
        <v>43579</v>
      </c>
      <c r="M7869" s="4">
        <v>328</v>
      </c>
      <c r="N7869" s="4">
        <v>18</v>
      </c>
      <c r="O7869" s="31">
        <v>0.70833333333333337</v>
      </c>
      <c r="P7869" s="35">
        <v>18.079999999999998</v>
      </c>
      <c r="Q7869" s="36">
        <f t="shared" si="1477"/>
        <v>16</v>
      </c>
      <c r="R7869" s="4">
        <f t="shared" si="1478"/>
        <v>0</v>
      </c>
      <c r="S7869" s="31">
        <f t="shared" si="1481"/>
        <v>0.23586805555555557</v>
      </c>
      <c r="T7869" s="31">
        <f t="shared" si="1482"/>
        <v>0.75912037037037028</v>
      </c>
      <c r="U7869" s="4">
        <f t="shared" si="1483"/>
        <v>0</v>
      </c>
      <c r="V7869" s="4" t="str">
        <f t="shared" si="1484"/>
        <v/>
      </c>
      <c r="W7869" s="18" t="str">
        <f>IF(V7869="","",VLOOKUP(L7869,日射量と図３!$A$4:$C$368,3,TRUE)*238.85/100)</f>
        <v/>
      </c>
      <c r="X7869" s="4" t="str">
        <f t="shared" si="1485"/>
        <v/>
      </c>
      <c r="Y7869" s="4" t="str">
        <f t="shared" si="1486"/>
        <v/>
      </c>
      <c r="Z7869" s="4" t="str">
        <f t="shared" si="1487"/>
        <v/>
      </c>
      <c r="AA7869" s="4" t="str">
        <f>IF($V7869="","",IF(Y7869&lt;36,0,IF(AND(36&lt;=Y7869,Y7869&lt;71),VLOOKUP($W7869,日射量と図３!$E$6:$F$34,2,TRUE),IF(AND(71&lt;=Y7869,Y7869&lt;107),VLOOKUP($W7869,日射量と図３!$E$6:$G$34,3,TRUE),IF(AND(107&lt;=Y7869,Y7869&lt;143),VLOOKUP($W7869,日射量と図３!$E$6:$H$34,4,TRUE),VLOOKUP($W7869,日射量と図３!$E$6:$I$34,5,TRUE))))))</f>
        <v/>
      </c>
      <c r="AB7869" s="4" t="str">
        <f>IF($V7869="","",IF(Z7869&lt;36,0,IF(AND(36&lt;=Z7869,Z7869&lt;71),VLOOKUP($W7869,日射量と図３!$E$6:$F$34,2,TRUE),IF(AND(71&lt;=Z7869,Z7869&lt;107),VLOOKUP($W7869,日射量と図３!$E$6:$G$34,3,TRUE),IF(AND(107&lt;=Z7869,Z7869&lt;143),VLOOKUP($W7869,日射量と図３!$E$6:$H$34,4,TRUE),VLOOKUP($W7869,日射量と図３!$E$6:$I$34,5,TRUE))))))</f>
        <v/>
      </c>
      <c r="AC7869" s="382" t="str">
        <f t="shared" si="1479"/>
        <v/>
      </c>
      <c r="AD7869" s="382" t="str">
        <f t="shared" si="1480"/>
        <v/>
      </c>
    </row>
    <row r="7870" spans="11:30" ht="13.5" customHeight="1">
      <c r="K7870" s="4">
        <f t="shared" si="1476"/>
        <v>4</v>
      </c>
      <c r="L7870" s="34">
        <v>43579</v>
      </c>
      <c r="M7870" s="4">
        <v>328</v>
      </c>
      <c r="N7870" s="4">
        <v>19</v>
      </c>
      <c r="O7870" s="31">
        <v>0.75</v>
      </c>
      <c r="P7870" s="35">
        <v>17.3</v>
      </c>
      <c r="Q7870" s="36">
        <f t="shared" si="1477"/>
        <v>16</v>
      </c>
      <c r="R7870" s="4">
        <f t="shared" si="1478"/>
        <v>0</v>
      </c>
      <c r="S7870" s="31">
        <f t="shared" si="1481"/>
        <v>0.23586805555555557</v>
      </c>
      <c r="T7870" s="31">
        <f t="shared" si="1482"/>
        <v>0.75912037037037028</v>
      </c>
      <c r="U7870" s="4">
        <f t="shared" si="1483"/>
        <v>0</v>
      </c>
      <c r="V7870" s="4" t="str">
        <f t="shared" si="1484"/>
        <v/>
      </c>
      <c r="W7870" s="18" t="str">
        <f>IF(V7870="","",VLOOKUP(L7870,日射量と図３!$A$4:$C$368,3,TRUE)*238.85/100)</f>
        <v/>
      </c>
      <c r="X7870" s="4" t="str">
        <f t="shared" si="1485"/>
        <v/>
      </c>
      <c r="Y7870" s="4" t="str">
        <f t="shared" si="1486"/>
        <v/>
      </c>
      <c r="Z7870" s="4" t="str">
        <f t="shared" si="1487"/>
        <v/>
      </c>
      <c r="AA7870" s="4" t="str">
        <f>IF($V7870="","",IF(Y7870&lt;36,0,IF(AND(36&lt;=Y7870,Y7870&lt;71),VLOOKUP($W7870,日射量と図３!$E$6:$F$34,2,TRUE),IF(AND(71&lt;=Y7870,Y7870&lt;107),VLOOKUP($W7870,日射量と図３!$E$6:$G$34,3,TRUE),IF(AND(107&lt;=Y7870,Y7870&lt;143),VLOOKUP($W7870,日射量と図３!$E$6:$H$34,4,TRUE),VLOOKUP($W7870,日射量と図３!$E$6:$I$34,5,TRUE))))))</f>
        <v/>
      </c>
      <c r="AB7870" s="4" t="str">
        <f>IF($V7870="","",IF(Z7870&lt;36,0,IF(AND(36&lt;=Z7870,Z7870&lt;71),VLOOKUP($W7870,日射量と図３!$E$6:$F$34,2,TRUE),IF(AND(71&lt;=Z7870,Z7870&lt;107),VLOOKUP($W7870,日射量と図３!$E$6:$G$34,3,TRUE),IF(AND(107&lt;=Z7870,Z7870&lt;143),VLOOKUP($W7870,日射量と図３!$E$6:$H$34,4,TRUE),VLOOKUP($W7870,日射量と図３!$E$6:$I$34,5,TRUE))))))</f>
        <v/>
      </c>
      <c r="AC7870" s="382" t="str">
        <f t="shared" si="1479"/>
        <v/>
      </c>
      <c r="AD7870" s="382" t="str">
        <f t="shared" si="1480"/>
        <v/>
      </c>
    </row>
    <row r="7871" spans="11:30" ht="13.5" customHeight="1">
      <c r="K7871" s="4">
        <f t="shared" si="1476"/>
        <v>4</v>
      </c>
      <c r="L7871" s="34">
        <v>43579</v>
      </c>
      <c r="M7871" s="4">
        <v>328</v>
      </c>
      <c r="N7871" s="4">
        <v>20</v>
      </c>
      <c r="O7871" s="31">
        <v>0.79166666666666663</v>
      </c>
      <c r="P7871" s="35">
        <v>16.54</v>
      </c>
      <c r="Q7871" s="36">
        <f t="shared" si="1477"/>
        <v>16</v>
      </c>
      <c r="R7871" s="4">
        <f t="shared" si="1478"/>
        <v>0</v>
      </c>
      <c r="S7871" s="31">
        <f t="shared" si="1481"/>
        <v>0.23586805555555557</v>
      </c>
      <c r="T7871" s="31">
        <f t="shared" si="1482"/>
        <v>0.75912037037037028</v>
      </c>
      <c r="U7871" s="4">
        <f t="shared" si="1483"/>
        <v>0</v>
      </c>
      <c r="V7871" s="4" t="str">
        <f t="shared" si="1484"/>
        <v/>
      </c>
      <c r="W7871" s="18" t="str">
        <f>IF(V7871="","",VLOOKUP(L7871,日射量と図３!$A$4:$C$368,3,TRUE)*238.85/100)</f>
        <v/>
      </c>
      <c r="X7871" s="4" t="str">
        <f t="shared" si="1485"/>
        <v/>
      </c>
      <c r="Y7871" s="4" t="str">
        <f t="shared" si="1486"/>
        <v/>
      </c>
      <c r="Z7871" s="4" t="str">
        <f t="shared" si="1487"/>
        <v/>
      </c>
      <c r="AA7871" s="4" t="str">
        <f>IF($V7871="","",IF(Y7871&lt;36,0,IF(AND(36&lt;=Y7871,Y7871&lt;71),VLOOKUP($W7871,日射量と図３!$E$6:$F$34,2,TRUE),IF(AND(71&lt;=Y7871,Y7871&lt;107),VLOOKUP($W7871,日射量と図３!$E$6:$G$34,3,TRUE),IF(AND(107&lt;=Y7871,Y7871&lt;143),VLOOKUP($W7871,日射量と図３!$E$6:$H$34,4,TRUE),VLOOKUP($W7871,日射量と図３!$E$6:$I$34,5,TRUE))))))</f>
        <v/>
      </c>
      <c r="AB7871" s="4" t="str">
        <f>IF($V7871="","",IF(Z7871&lt;36,0,IF(AND(36&lt;=Z7871,Z7871&lt;71),VLOOKUP($W7871,日射量と図３!$E$6:$F$34,2,TRUE),IF(AND(71&lt;=Z7871,Z7871&lt;107),VLOOKUP($W7871,日射量と図３!$E$6:$G$34,3,TRUE),IF(AND(107&lt;=Z7871,Z7871&lt;143),VLOOKUP($W7871,日射量と図３!$E$6:$H$34,4,TRUE),VLOOKUP($W7871,日射量と図３!$E$6:$I$34,5,TRUE))))))</f>
        <v/>
      </c>
      <c r="AC7871" s="382" t="str">
        <f t="shared" si="1479"/>
        <v/>
      </c>
      <c r="AD7871" s="382" t="str">
        <f t="shared" si="1480"/>
        <v/>
      </c>
    </row>
    <row r="7872" spans="11:30" ht="13.5" customHeight="1">
      <c r="K7872" s="4">
        <f t="shared" si="1476"/>
        <v>4</v>
      </c>
      <c r="L7872" s="34">
        <v>43579</v>
      </c>
      <c r="M7872" s="4">
        <v>328</v>
      </c>
      <c r="N7872" s="4">
        <v>21</v>
      </c>
      <c r="O7872" s="31">
        <v>0.83333333333333337</v>
      </c>
      <c r="P7872" s="35">
        <v>16.07</v>
      </c>
      <c r="Q7872" s="36">
        <f t="shared" si="1477"/>
        <v>16</v>
      </c>
      <c r="R7872" s="4">
        <f t="shared" si="1478"/>
        <v>0</v>
      </c>
      <c r="S7872" s="31">
        <f t="shared" si="1481"/>
        <v>0.23586805555555557</v>
      </c>
      <c r="T7872" s="31">
        <f t="shared" si="1482"/>
        <v>0.75912037037037028</v>
      </c>
      <c r="U7872" s="4">
        <f t="shared" si="1483"/>
        <v>0</v>
      </c>
      <c r="V7872" s="4" t="str">
        <f t="shared" si="1484"/>
        <v/>
      </c>
      <c r="W7872" s="18" t="str">
        <f>IF(V7872="","",VLOOKUP(L7872,日射量と図３!$A$4:$C$368,3,TRUE)*238.85/100)</f>
        <v/>
      </c>
      <c r="X7872" s="4" t="str">
        <f t="shared" si="1485"/>
        <v/>
      </c>
      <c r="Y7872" s="4" t="str">
        <f t="shared" si="1486"/>
        <v/>
      </c>
      <c r="Z7872" s="4" t="str">
        <f t="shared" si="1487"/>
        <v/>
      </c>
      <c r="AA7872" s="4" t="str">
        <f>IF($V7872="","",IF(Y7872&lt;36,0,IF(AND(36&lt;=Y7872,Y7872&lt;71),VLOOKUP($W7872,日射量と図３!$E$6:$F$34,2,TRUE),IF(AND(71&lt;=Y7872,Y7872&lt;107),VLOOKUP($W7872,日射量と図３!$E$6:$G$34,3,TRUE),IF(AND(107&lt;=Y7872,Y7872&lt;143),VLOOKUP($W7872,日射量と図３!$E$6:$H$34,4,TRUE),VLOOKUP($W7872,日射量と図３!$E$6:$I$34,5,TRUE))))))</f>
        <v/>
      </c>
      <c r="AB7872" s="4" t="str">
        <f>IF($V7872="","",IF(Z7872&lt;36,0,IF(AND(36&lt;=Z7872,Z7872&lt;71),VLOOKUP($W7872,日射量と図３!$E$6:$F$34,2,TRUE),IF(AND(71&lt;=Z7872,Z7872&lt;107),VLOOKUP($W7872,日射量と図３!$E$6:$G$34,3,TRUE),IF(AND(107&lt;=Z7872,Z7872&lt;143),VLOOKUP($W7872,日射量と図３!$E$6:$H$34,4,TRUE),VLOOKUP($W7872,日射量と図３!$E$6:$I$34,5,TRUE))))))</f>
        <v/>
      </c>
      <c r="AC7872" s="382" t="str">
        <f t="shared" si="1479"/>
        <v/>
      </c>
      <c r="AD7872" s="382" t="str">
        <f t="shared" si="1480"/>
        <v/>
      </c>
    </row>
    <row r="7873" spans="11:30" ht="13.5" customHeight="1">
      <c r="K7873" s="4">
        <f t="shared" si="1476"/>
        <v>4</v>
      </c>
      <c r="L7873" s="34">
        <v>43579</v>
      </c>
      <c r="M7873" s="4">
        <v>328</v>
      </c>
      <c r="N7873" s="4">
        <v>22</v>
      </c>
      <c r="O7873" s="31">
        <v>0.875</v>
      </c>
      <c r="P7873" s="35">
        <v>15.65</v>
      </c>
      <c r="Q7873" s="36">
        <f t="shared" si="1477"/>
        <v>16</v>
      </c>
      <c r="R7873" s="4">
        <f t="shared" si="1478"/>
        <v>0.34999999999999964</v>
      </c>
      <c r="S7873" s="31">
        <f t="shared" si="1481"/>
        <v>0.23586805555555557</v>
      </c>
      <c r="T7873" s="31">
        <f t="shared" si="1482"/>
        <v>0.75912037037037028</v>
      </c>
      <c r="U7873" s="4">
        <f t="shared" si="1483"/>
        <v>0</v>
      </c>
      <c r="V7873" s="4" t="str">
        <f t="shared" si="1484"/>
        <v/>
      </c>
      <c r="W7873" s="18" t="str">
        <f>IF(V7873="","",VLOOKUP(L7873,日射量と図３!$A$4:$C$368,3,TRUE)*238.85/100)</f>
        <v/>
      </c>
      <c r="X7873" s="4" t="str">
        <f t="shared" si="1485"/>
        <v/>
      </c>
      <c r="Y7873" s="4" t="str">
        <f t="shared" si="1486"/>
        <v/>
      </c>
      <c r="Z7873" s="4" t="str">
        <f t="shared" si="1487"/>
        <v/>
      </c>
      <c r="AA7873" s="4" t="str">
        <f>IF($V7873="","",IF(Y7873&lt;36,0,IF(AND(36&lt;=Y7873,Y7873&lt;71),VLOOKUP($W7873,日射量と図３!$E$6:$F$34,2,TRUE),IF(AND(71&lt;=Y7873,Y7873&lt;107),VLOOKUP($W7873,日射量と図３!$E$6:$G$34,3,TRUE),IF(AND(107&lt;=Y7873,Y7873&lt;143),VLOOKUP($W7873,日射量と図３!$E$6:$H$34,4,TRUE),VLOOKUP($W7873,日射量と図３!$E$6:$I$34,5,TRUE))))))</f>
        <v/>
      </c>
      <c r="AB7873" s="4" t="str">
        <f>IF($V7873="","",IF(Z7873&lt;36,0,IF(AND(36&lt;=Z7873,Z7873&lt;71),VLOOKUP($W7873,日射量と図３!$E$6:$F$34,2,TRUE),IF(AND(71&lt;=Z7873,Z7873&lt;107),VLOOKUP($W7873,日射量と図３!$E$6:$G$34,3,TRUE),IF(AND(107&lt;=Z7873,Z7873&lt;143),VLOOKUP($W7873,日射量と図３!$E$6:$H$34,4,TRUE),VLOOKUP($W7873,日射量と図３!$E$6:$I$34,5,TRUE))))))</f>
        <v/>
      </c>
      <c r="AC7873" s="382" t="str">
        <f t="shared" si="1479"/>
        <v/>
      </c>
      <c r="AD7873" s="382" t="str">
        <f t="shared" si="1480"/>
        <v/>
      </c>
    </row>
    <row r="7874" spans="11:30" ht="13.5" customHeight="1">
      <c r="K7874" s="4">
        <f t="shared" si="1476"/>
        <v>4</v>
      </c>
      <c r="L7874" s="34">
        <v>43579</v>
      </c>
      <c r="M7874" s="4">
        <v>328</v>
      </c>
      <c r="N7874" s="4">
        <v>23</v>
      </c>
      <c r="O7874" s="31">
        <v>0.91666666666666663</v>
      </c>
      <c r="P7874" s="35">
        <v>15.16</v>
      </c>
      <c r="Q7874" s="36">
        <f t="shared" si="1477"/>
        <v>13</v>
      </c>
      <c r="R7874" s="4">
        <f t="shared" si="1478"/>
        <v>0</v>
      </c>
      <c r="S7874" s="31">
        <f t="shared" si="1481"/>
        <v>0.23586805555555557</v>
      </c>
      <c r="T7874" s="31">
        <f t="shared" si="1482"/>
        <v>0.75912037037037028</v>
      </c>
      <c r="U7874" s="4">
        <f t="shared" si="1483"/>
        <v>0</v>
      </c>
      <c r="V7874" s="4" t="str">
        <f t="shared" si="1484"/>
        <v/>
      </c>
      <c r="W7874" s="18" t="str">
        <f>IF(V7874="","",VLOOKUP(L7874,日射量と図３!$A$4:$C$368,3,TRUE)*238.85/100)</f>
        <v/>
      </c>
      <c r="X7874" s="4" t="str">
        <f t="shared" si="1485"/>
        <v/>
      </c>
      <c r="Y7874" s="4" t="str">
        <f t="shared" si="1486"/>
        <v/>
      </c>
      <c r="Z7874" s="4" t="str">
        <f t="shared" si="1487"/>
        <v/>
      </c>
      <c r="AA7874" s="4" t="str">
        <f>IF($V7874="","",IF(Y7874&lt;36,0,IF(AND(36&lt;=Y7874,Y7874&lt;71),VLOOKUP($W7874,日射量と図３!$E$6:$F$34,2,TRUE),IF(AND(71&lt;=Y7874,Y7874&lt;107),VLOOKUP($W7874,日射量と図３!$E$6:$G$34,3,TRUE),IF(AND(107&lt;=Y7874,Y7874&lt;143),VLOOKUP($W7874,日射量と図３!$E$6:$H$34,4,TRUE),VLOOKUP($W7874,日射量と図３!$E$6:$I$34,5,TRUE))))))</f>
        <v/>
      </c>
      <c r="AB7874" s="4" t="str">
        <f>IF($V7874="","",IF(Z7874&lt;36,0,IF(AND(36&lt;=Z7874,Z7874&lt;71),VLOOKUP($W7874,日射量と図３!$E$6:$F$34,2,TRUE),IF(AND(71&lt;=Z7874,Z7874&lt;107),VLOOKUP($W7874,日射量と図３!$E$6:$G$34,3,TRUE),IF(AND(107&lt;=Z7874,Z7874&lt;143),VLOOKUP($W7874,日射量と図３!$E$6:$H$34,4,TRUE),VLOOKUP($W7874,日射量と図３!$E$6:$I$34,5,TRUE))))))</f>
        <v/>
      </c>
      <c r="AC7874" s="382" t="str">
        <f t="shared" si="1479"/>
        <v/>
      </c>
      <c r="AD7874" s="382" t="str">
        <f t="shared" si="1480"/>
        <v/>
      </c>
    </row>
    <row r="7875" spans="11:30" ht="13.5" customHeight="1">
      <c r="K7875" s="4">
        <f t="shared" si="1476"/>
        <v>4</v>
      </c>
      <c r="L7875" s="34">
        <v>43579</v>
      </c>
      <c r="M7875" s="4">
        <v>328</v>
      </c>
      <c r="N7875" s="4">
        <v>24</v>
      </c>
      <c r="O7875" s="31">
        <v>0.95833333333333337</v>
      </c>
      <c r="P7875" s="35">
        <v>14.76</v>
      </c>
      <c r="Q7875" s="36">
        <f t="shared" si="1477"/>
        <v>13</v>
      </c>
      <c r="R7875" s="4">
        <f t="shared" si="1478"/>
        <v>0</v>
      </c>
      <c r="S7875" s="31">
        <f t="shared" si="1481"/>
        <v>0.23586805555555557</v>
      </c>
      <c r="T7875" s="31">
        <f t="shared" si="1482"/>
        <v>0.75912037037037028</v>
      </c>
      <c r="U7875" s="4">
        <f t="shared" si="1483"/>
        <v>0</v>
      </c>
      <c r="V7875" s="4" t="str">
        <f t="shared" si="1484"/>
        <v/>
      </c>
      <c r="W7875" s="18" t="str">
        <f>IF(V7875="","",VLOOKUP(L7875,日射量と図３!$A$4:$C$368,3,TRUE)*238.85/100)</f>
        <v/>
      </c>
      <c r="X7875" s="4" t="str">
        <f t="shared" si="1485"/>
        <v/>
      </c>
      <c r="Y7875" s="4" t="str">
        <f t="shared" si="1486"/>
        <v/>
      </c>
      <c r="Z7875" s="4" t="str">
        <f t="shared" si="1487"/>
        <v/>
      </c>
      <c r="AA7875" s="4" t="str">
        <f>IF($V7875="","",IF(Y7875&lt;36,0,IF(AND(36&lt;=Y7875,Y7875&lt;71),VLOOKUP($W7875,日射量と図３!$E$6:$F$34,2,TRUE),IF(AND(71&lt;=Y7875,Y7875&lt;107),VLOOKUP($W7875,日射量と図３!$E$6:$G$34,3,TRUE),IF(AND(107&lt;=Y7875,Y7875&lt;143),VLOOKUP($W7875,日射量と図３!$E$6:$H$34,4,TRUE),VLOOKUP($W7875,日射量と図３!$E$6:$I$34,5,TRUE))))))</f>
        <v/>
      </c>
      <c r="AB7875" s="4" t="str">
        <f>IF($V7875="","",IF(Z7875&lt;36,0,IF(AND(36&lt;=Z7875,Z7875&lt;71),VLOOKUP($W7875,日射量と図３!$E$6:$F$34,2,TRUE),IF(AND(71&lt;=Z7875,Z7875&lt;107),VLOOKUP($W7875,日射量と図３!$E$6:$G$34,3,TRUE),IF(AND(107&lt;=Z7875,Z7875&lt;143),VLOOKUP($W7875,日射量と図３!$E$6:$H$34,4,TRUE),VLOOKUP($W7875,日射量と図３!$E$6:$I$34,5,TRUE))))))</f>
        <v/>
      </c>
      <c r="AC7875" s="382" t="str">
        <f t="shared" si="1479"/>
        <v/>
      </c>
      <c r="AD7875" s="382" t="str">
        <f t="shared" si="1480"/>
        <v/>
      </c>
    </row>
    <row r="7876" spans="11:30" ht="13.5" customHeight="1">
      <c r="K7876" s="4">
        <f t="shared" si="1476"/>
        <v>4</v>
      </c>
      <c r="L7876" s="34">
        <v>43580</v>
      </c>
      <c r="M7876" s="4">
        <v>329</v>
      </c>
      <c r="N7876" s="4">
        <v>1</v>
      </c>
      <c r="O7876" s="31">
        <v>0</v>
      </c>
      <c r="P7876" s="35">
        <v>14.45</v>
      </c>
      <c r="Q7876" s="36">
        <f t="shared" si="1477"/>
        <v>13</v>
      </c>
      <c r="R7876" s="4">
        <f t="shared" si="1478"/>
        <v>0</v>
      </c>
      <c r="S7876" s="31">
        <f t="shared" si="1481"/>
        <v>0.23586805555555557</v>
      </c>
      <c r="T7876" s="31">
        <f t="shared" si="1482"/>
        <v>0.75912037037037028</v>
      </c>
      <c r="U7876" s="4">
        <f t="shared" si="1483"/>
        <v>0</v>
      </c>
      <c r="V7876" s="4">
        <f t="shared" si="1484"/>
        <v>2.0100000000000016</v>
      </c>
      <c r="W7876" s="18">
        <f>IF(V7876="","",VLOOKUP(L7876,日射量と図３!$A$4:$C$368,3,TRUE)*238.85/100)</f>
        <v>50.158499999999997</v>
      </c>
      <c r="X7876" s="4">
        <f t="shared" si="1485"/>
        <v>13</v>
      </c>
      <c r="Y7876" s="4">
        <f t="shared" si="1486"/>
        <v>0.96663219230769293</v>
      </c>
      <c r="Z7876" s="4">
        <f t="shared" si="1487"/>
        <v>1.0896581076923084</v>
      </c>
      <c r="AA7876" s="4">
        <f>IF($V7876="","",IF(Y7876&lt;36,0,IF(AND(36&lt;=Y7876,Y7876&lt;71),VLOOKUP($W7876,日射量と図３!$E$6:$F$34,2,TRUE),IF(AND(71&lt;=Y7876,Y7876&lt;107),VLOOKUP($W7876,日射量と図３!$E$6:$G$34,3,TRUE),IF(AND(107&lt;=Y7876,Y7876&lt;143),VLOOKUP($W7876,日射量と図３!$E$6:$H$34,4,TRUE),VLOOKUP($W7876,日射量と図３!$E$6:$I$34,5,TRUE))))))</f>
        <v>0</v>
      </c>
      <c r="AB7876" s="4">
        <f>IF($V7876="","",IF(Z7876&lt;36,0,IF(AND(36&lt;=Z7876,Z7876&lt;71),VLOOKUP($W7876,日射量と図３!$E$6:$F$34,2,TRUE),IF(AND(71&lt;=Z7876,Z7876&lt;107),VLOOKUP($W7876,日射量と図３!$E$6:$G$34,3,TRUE),IF(AND(107&lt;=Z7876,Z7876&lt;143),VLOOKUP($W7876,日射量と図３!$E$6:$H$34,4,TRUE),VLOOKUP($W7876,日射量と図３!$E$6:$I$34,5,TRUE))))))</f>
        <v>0</v>
      </c>
      <c r="AC7876" s="382">
        <f t="shared" si="1479"/>
        <v>0</v>
      </c>
      <c r="AD7876" s="382">
        <f t="shared" si="1480"/>
        <v>0</v>
      </c>
    </row>
    <row r="7877" spans="11:30" ht="13.5" customHeight="1">
      <c r="K7877" s="4">
        <f t="shared" ref="K7877:K7940" si="1488">MONTH(L7877)</f>
        <v>4</v>
      </c>
      <c r="L7877" s="34">
        <v>43580</v>
      </c>
      <c r="M7877" s="4">
        <v>329</v>
      </c>
      <c r="N7877" s="4">
        <v>2</v>
      </c>
      <c r="O7877" s="31">
        <v>4.1666666666666664E-2</v>
      </c>
      <c r="P7877" s="35">
        <v>14.069999999999999</v>
      </c>
      <c r="Q7877" s="36">
        <f t="shared" ref="Q7877:Q7940" si="1489">IF(O7877&lt;$B$15,$D$14,IF(O7877&lt;$B$16,$D$15,IF(O7877&lt;$B$17,$D$16,IF(O7877&lt;$B$18,$D$17,IF(O7877&lt;$B$19,$D$18,$D$19)))))</f>
        <v>13</v>
      </c>
      <c r="R7877" s="4">
        <f t="shared" ref="R7877:R7940" si="1490">IF(Q7877-P7877&gt;0,Q7877-P7877,0)</f>
        <v>0</v>
      </c>
      <c r="S7877" s="31">
        <f t="shared" si="1481"/>
        <v>0.23586805555555557</v>
      </c>
      <c r="T7877" s="31">
        <f t="shared" si="1482"/>
        <v>0.75912037037037028</v>
      </c>
      <c r="U7877" s="4">
        <f t="shared" si="1483"/>
        <v>0</v>
      </c>
      <c r="V7877" s="4" t="str">
        <f t="shared" si="1484"/>
        <v/>
      </c>
      <c r="W7877" s="18" t="str">
        <f>IF(V7877="","",VLOOKUP(L7877,日射量と図３!$A$4:$C$368,3,TRUE)*238.85/100)</f>
        <v/>
      </c>
      <c r="X7877" s="4" t="str">
        <f t="shared" si="1485"/>
        <v/>
      </c>
      <c r="Y7877" s="4" t="str">
        <f t="shared" si="1486"/>
        <v/>
      </c>
      <c r="Z7877" s="4" t="str">
        <f t="shared" si="1487"/>
        <v/>
      </c>
      <c r="AA7877" s="4" t="str">
        <f>IF($V7877="","",IF(Y7877&lt;36,0,IF(AND(36&lt;=Y7877,Y7877&lt;71),VLOOKUP($W7877,日射量と図３!$E$6:$F$34,2,TRUE),IF(AND(71&lt;=Y7877,Y7877&lt;107),VLOOKUP($W7877,日射量と図３!$E$6:$G$34,3,TRUE),IF(AND(107&lt;=Y7877,Y7877&lt;143),VLOOKUP($W7877,日射量と図３!$E$6:$H$34,4,TRUE),VLOOKUP($W7877,日射量と図３!$E$6:$I$34,5,TRUE))))))</f>
        <v/>
      </c>
      <c r="AB7877" s="4" t="str">
        <f>IF($V7877="","",IF(Z7877&lt;36,0,IF(AND(36&lt;=Z7877,Z7877&lt;71),VLOOKUP($W7877,日射量と図３!$E$6:$F$34,2,TRUE),IF(AND(71&lt;=Z7877,Z7877&lt;107),VLOOKUP($W7877,日射量と図３!$E$6:$G$34,3,TRUE),IF(AND(107&lt;=Z7877,Z7877&lt;143),VLOOKUP($W7877,日射量と図３!$E$6:$H$34,4,TRUE),VLOOKUP($W7877,日射量と図３!$E$6:$I$34,5,TRUE))))))</f>
        <v/>
      </c>
      <c r="AC7877" s="382" t="str">
        <f t="shared" si="1479"/>
        <v/>
      </c>
      <c r="AD7877" s="382" t="str">
        <f t="shared" si="1480"/>
        <v/>
      </c>
    </row>
    <row r="7878" spans="11:30" ht="13.5" customHeight="1">
      <c r="K7878" s="4">
        <f t="shared" si="1488"/>
        <v>4</v>
      </c>
      <c r="L7878" s="34">
        <v>43580</v>
      </c>
      <c r="M7878" s="4">
        <v>329</v>
      </c>
      <c r="N7878" s="4">
        <v>3</v>
      </c>
      <c r="O7878" s="31">
        <v>8.3333333333333329E-2</v>
      </c>
      <c r="P7878" s="35">
        <v>13.59</v>
      </c>
      <c r="Q7878" s="36">
        <f t="shared" si="1489"/>
        <v>13</v>
      </c>
      <c r="R7878" s="4">
        <f t="shared" si="1490"/>
        <v>0</v>
      </c>
      <c r="S7878" s="31">
        <f t="shared" si="1481"/>
        <v>0.23586805555555557</v>
      </c>
      <c r="T7878" s="31">
        <f t="shared" si="1482"/>
        <v>0.75912037037037028</v>
      </c>
      <c r="U7878" s="4">
        <f t="shared" si="1483"/>
        <v>0</v>
      </c>
      <c r="V7878" s="4" t="str">
        <f t="shared" si="1484"/>
        <v/>
      </c>
      <c r="W7878" s="18" t="str">
        <f>IF(V7878="","",VLOOKUP(L7878,日射量と図３!$A$4:$C$368,3,TRUE)*238.85/100)</f>
        <v/>
      </c>
      <c r="X7878" s="4" t="str">
        <f t="shared" si="1485"/>
        <v/>
      </c>
      <c r="Y7878" s="4" t="str">
        <f t="shared" si="1486"/>
        <v/>
      </c>
      <c r="Z7878" s="4" t="str">
        <f t="shared" si="1487"/>
        <v/>
      </c>
      <c r="AA7878" s="4" t="str">
        <f>IF($V7878="","",IF(Y7878&lt;36,0,IF(AND(36&lt;=Y7878,Y7878&lt;71),VLOOKUP($W7878,日射量と図３!$E$6:$F$34,2,TRUE),IF(AND(71&lt;=Y7878,Y7878&lt;107),VLOOKUP($W7878,日射量と図３!$E$6:$G$34,3,TRUE),IF(AND(107&lt;=Y7878,Y7878&lt;143),VLOOKUP($W7878,日射量と図３!$E$6:$H$34,4,TRUE),VLOOKUP($W7878,日射量と図３!$E$6:$I$34,5,TRUE))))))</f>
        <v/>
      </c>
      <c r="AB7878" s="4" t="str">
        <f>IF($V7878="","",IF(Z7878&lt;36,0,IF(AND(36&lt;=Z7878,Z7878&lt;71),VLOOKUP($W7878,日射量と図３!$E$6:$F$34,2,TRUE),IF(AND(71&lt;=Z7878,Z7878&lt;107),VLOOKUP($W7878,日射量と図３!$E$6:$G$34,3,TRUE),IF(AND(107&lt;=Z7878,Z7878&lt;143),VLOOKUP($W7878,日射量と図３!$E$6:$H$34,4,TRUE),VLOOKUP($W7878,日射量と図３!$E$6:$I$34,5,TRUE))))))</f>
        <v/>
      </c>
      <c r="AC7878" s="382" t="str">
        <f t="shared" si="1479"/>
        <v/>
      </c>
      <c r="AD7878" s="382" t="str">
        <f t="shared" si="1480"/>
        <v/>
      </c>
    </row>
    <row r="7879" spans="11:30" ht="13.5" customHeight="1">
      <c r="K7879" s="4">
        <f t="shared" si="1488"/>
        <v>4</v>
      </c>
      <c r="L7879" s="34">
        <v>43580</v>
      </c>
      <c r="M7879" s="4">
        <v>329</v>
      </c>
      <c r="N7879" s="4">
        <v>4</v>
      </c>
      <c r="O7879" s="31">
        <v>0.125</v>
      </c>
      <c r="P7879" s="35">
        <v>13.38</v>
      </c>
      <c r="Q7879" s="36">
        <f t="shared" si="1489"/>
        <v>13</v>
      </c>
      <c r="R7879" s="4">
        <f t="shared" si="1490"/>
        <v>0</v>
      </c>
      <c r="S7879" s="31">
        <f t="shared" si="1481"/>
        <v>0.23586805555555557</v>
      </c>
      <c r="T7879" s="31">
        <f t="shared" si="1482"/>
        <v>0.75912037037037028</v>
      </c>
      <c r="U7879" s="4">
        <f t="shared" si="1483"/>
        <v>0</v>
      </c>
      <c r="V7879" s="4" t="str">
        <f t="shared" si="1484"/>
        <v/>
      </c>
      <c r="W7879" s="18" t="str">
        <f>IF(V7879="","",VLOOKUP(L7879,日射量と図３!$A$4:$C$368,3,TRUE)*238.85/100)</f>
        <v/>
      </c>
      <c r="X7879" s="4" t="str">
        <f t="shared" si="1485"/>
        <v/>
      </c>
      <c r="Y7879" s="4" t="str">
        <f t="shared" si="1486"/>
        <v/>
      </c>
      <c r="Z7879" s="4" t="str">
        <f t="shared" si="1487"/>
        <v/>
      </c>
      <c r="AA7879" s="4" t="str">
        <f>IF($V7879="","",IF(Y7879&lt;36,0,IF(AND(36&lt;=Y7879,Y7879&lt;71),VLOOKUP($W7879,日射量と図３!$E$6:$F$34,2,TRUE),IF(AND(71&lt;=Y7879,Y7879&lt;107),VLOOKUP($W7879,日射量と図３!$E$6:$G$34,3,TRUE),IF(AND(107&lt;=Y7879,Y7879&lt;143),VLOOKUP($W7879,日射量と図３!$E$6:$H$34,4,TRUE),VLOOKUP($W7879,日射量と図３!$E$6:$I$34,5,TRUE))))))</f>
        <v/>
      </c>
      <c r="AB7879" s="4" t="str">
        <f>IF($V7879="","",IF(Z7879&lt;36,0,IF(AND(36&lt;=Z7879,Z7879&lt;71),VLOOKUP($W7879,日射量と図３!$E$6:$F$34,2,TRUE),IF(AND(71&lt;=Z7879,Z7879&lt;107),VLOOKUP($W7879,日射量と図３!$E$6:$G$34,3,TRUE),IF(AND(107&lt;=Z7879,Z7879&lt;143),VLOOKUP($W7879,日射量と図３!$E$6:$H$34,4,TRUE),VLOOKUP($W7879,日射量と図３!$E$6:$I$34,5,TRUE))))))</f>
        <v/>
      </c>
      <c r="AC7879" s="382" t="str">
        <f t="shared" si="1479"/>
        <v/>
      </c>
      <c r="AD7879" s="382" t="str">
        <f t="shared" si="1480"/>
        <v/>
      </c>
    </row>
    <row r="7880" spans="11:30" ht="13.5" customHeight="1">
      <c r="K7880" s="4">
        <f t="shared" si="1488"/>
        <v>4</v>
      </c>
      <c r="L7880" s="34">
        <v>43580</v>
      </c>
      <c r="M7880" s="4">
        <v>329</v>
      </c>
      <c r="N7880" s="4">
        <v>5</v>
      </c>
      <c r="O7880" s="31">
        <v>0.16666666666666666</v>
      </c>
      <c r="P7880" s="35">
        <v>13.040000000000001</v>
      </c>
      <c r="Q7880" s="36">
        <f t="shared" si="1489"/>
        <v>15</v>
      </c>
      <c r="R7880" s="4">
        <f t="shared" si="1490"/>
        <v>1.9599999999999991</v>
      </c>
      <c r="S7880" s="31">
        <f t="shared" si="1481"/>
        <v>0.23586805555555557</v>
      </c>
      <c r="T7880" s="31">
        <f t="shared" si="1482"/>
        <v>0.75912037037037028</v>
      </c>
      <c r="U7880" s="4">
        <f t="shared" si="1483"/>
        <v>0</v>
      </c>
      <c r="V7880" s="4" t="str">
        <f t="shared" si="1484"/>
        <v/>
      </c>
      <c r="W7880" s="18" t="str">
        <f>IF(V7880="","",VLOOKUP(L7880,日射量と図３!$A$4:$C$368,3,TRUE)*238.85/100)</f>
        <v/>
      </c>
      <c r="X7880" s="4" t="str">
        <f t="shared" si="1485"/>
        <v/>
      </c>
      <c r="Y7880" s="4" t="str">
        <f t="shared" si="1486"/>
        <v/>
      </c>
      <c r="Z7880" s="4" t="str">
        <f t="shared" si="1487"/>
        <v/>
      </c>
      <c r="AA7880" s="4" t="str">
        <f>IF($V7880="","",IF(Y7880&lt;36,0,IF(AND(36&lt;=Y7880,Y7880&lt;71),VLOOKUP($W7880,日射量と図３!$E$6:$F$34,2,TRUE),IF(AND(71&lt;=Y7880,Y7880&lt;107),VLOOKUP($W7880,日射量と図３!$E$6:$G$34,3,TRUE),IF(AND(107&lt;=Y7880,Y7880&lt;143),VLOOKUP($W7880,日射量と図３!$E$6:$H$34,4,TRUE),VLOOKUP($W7880,日射量と図３!$E$6:$I$34,5,TRUE))))))</f>
        <v/>
      </c>
      <c r="AB7880" s="4" t="str">
        <f>IF($V7880="","",IF(Z7880&lt;36,0,IF(AND(36&lt;=Z7880,Z7880&lt;71),VLOOKUP($W7880,日射量と図３!$E$6:$F$34,2,TRUE),IF(AND(71&lt;=Z7880,Z7880&lt;107),VLOOKUP($W7880,日射量と図３!$E$6:$G$34,3,TRUE),IF(AND(107&lt;=Z7880,Z7880&lt;143),VLOOKUP($W7880,日射量と図３!$E$6:$H$34,4,TRUE),VLOOKUP($W7880,日射量と図３!$E$6:$I$34,5,TRUE))))))</f>
        <v/>
      </c>
      <c r="AC7880" s="382" t="str">
        <f t="shared" si="1479"/>
        <v/>
      </c>
      <c r="AD7880" s="382" t="str">
        <f t="shared" si="1480"/>
        <v/>
      </c>
    </row>
    <row r="7881" spans="11:30" ht="13.5" customHeight="1">
      <c r="K7881" s="4">
        <f t="shared" si="1488"/>
        <v>4</v>
      </c>
      <c r="L7881" s="34">
        <v>43580</v>
      </c>
      <c r="M7881" s="4">
        <v>329</v>
      </c>
      <c r="N7881" s="4">
        <v>6</v>
      </c>
      <c r="O7881" s="31">
        <v>0.20833333333333334</v>
      </c>
      <c r="P7881" s="35">
        <v>12.72</v>
      </c>
      <c r="Q7881" s="36">
        <f t="shared" si="1489"/>
        <v>15</v>
      </c>
      <c r="R7881" s="4">
        <f t="shared" si="1490"/>
        <v>2.2799999999999994</v>
      </c>
      <c r="S7881" s="31">
        <f t="shared" si="1481"/>
        <v>0.23586805555555557</v>
      </c>
      <c r="T7881" s="31">
        <f t="shared" si="1482"/>
        <v>0.75912037037037028</v>
      </c>
      <c r="U7881" s="4">
        <f t="shared" si="1483"/>
        <v>0</v>
      </c>
      <c r="V7881" s="4" t="str">
        <f t="shared" si="1484"/>
        <v/>
      </c>
      <c r="W7881" s="18" t="str">
        <f>IF(V7881="","",VLOOKUP(L7881,日射量と図３!$A$4:$C$368,3,TRUE)*238.85/100)</f>
        <v/>
      </c>
      <c r="X7881" s="4" t="str">
        <f t="shared" si="1485"/>
        <v/>
      </c>
      <c r="Y7881" s="4" t="str">
        <f t="shared" si="1486"/>
        <v/>
      </c>
      <c r="Z7881" s="4" t="str">
        <f t="shared" si="1487"/>
        <v/>
      </c>
      <c r="AA7881" s="4" t="str">
        <f>IF($V7881="","",IF(Y7881&lt;36,0,IF(AND(36&lt;=Y7881,Y7881&lt;71),VLOOKUP($W7881,日射量と図３!$E$6:$F$34,2,TRUE),IF(AND(71&lt;=Y7881,Y7881&lt;107),VLOOKUP($W7881,日射量と図３!$E$6:$G$34,3,TRUE),IF(AND(107&lt;=Y7881,Y7881&lt;143),VLOOKUP($W7881,日射量と図３!$E$6:$H$34,4,TRUE),VLOOKUP($W7881,日射量と図３!$E$6:$I$34,5,TRUE))))))</f>
        <v/>
      </c>
      <c r="AB7881" s="4" t="str">
        <f>IF($V7881="","",IF(Z7881&lt;36,0,IF(AND(36&lt;=Z7881,Z7881&lt;71),VLOOKUP($W7881,日射量と図３!$E$6:$F$34,2,TRUE),IF(AND(71&lt;=Z7881,Z7881&lt;107),VLOOKUP($W7881,日射量と図３!$E$6:$G$34,3,TRUE),IF(AND(107&lt;=Z7881,Z7881&lt;143),VLOOKUP($W7881,日射量と図３!$E$6:$H$34,4,TRUE),VLOOKUP($W7881,日射量と図３!$E$6:$I$34,5,TRUE))))))</f>
        <v/>
      </c>
      <c r="AC7881" s="382" t="str">
        <f t="shared" si="1479"/>
        <v/>
      </c>
      <c r="AD7881" s="382" t="str">
        <f t="shared" si="1480"/>
        <v/>
      </c>
    </row>
    <row r="7882" spans="11:30" ht="13.5" customHeight="1">
      <c r="K7882" s="4">
        <f t="shared" si="1488"/>
        <v>4</v>
      </c>
      <c r="L7882" s="34">
        <v>43580</v>
      </c>
      <c r="M7882" s="4">
        <v>329</v>
      </c>
      <c r="N7882" s="4">
        <v>7</v>
      </c>
      <c r="O7882" s="31">
        <v>0.25</v>
      </c>
      <c r="P7882" s="35">
        <v>12.989999999999998</v>
      </c>
      <c r="Q7882" s="36">
        <f t="shared" si="1489"/>
        <v>15</v>
      </c>
      <c r="R7882" s="4">
        <f t="shared" si="1490"/>
        <v>2.0100000000000016</v>
      </c>
      <c r="S7882" s="31">
        <f t="shared" si="1481"/>
        <v>0.23586805555555557</v>
      </c>
      <c r="T7882" s="31">
        <f t="shared" si="1482"/>
        <v>0.75912037037037028</v>
      </c>
      <c r="U7882" s="4">
        <f t="shared" si="1483"/>
        <v>2.0100000000000016</v>
      </c>
      <c r="V7882" s="4" t="str">
        <f t="shared" si="1484"/>
        <v/>
      </c>
      <c r="W7882" s="18" t="str">
        <f>IF(V7882="","",VLOOKUP(L7882,日射量と図３!$A$4:$C$368,3,TRUE)*238.85/100)</f>
        <v/>
      </c>
      <c r="X7882" s="4" t="str">
        <f t="shared" si="1485"/>
        <v/>
      </c>
      <c r="Y7882" s="4" t="str">
        <f t="shared" si="1486"/>
        <v/>
      </c>
      <c r="Z7882" s="4" t="str">
        <f t="shared" si="1487"/>
        <v/>
      </c>
      <c r="AA7882" s="4" t="str">
        <f>IF($V7882="","",IF(Y7882&lt;36,0,IF(AND(36&lt;=Y7882,Y7882&lt;71),VLOOKUP($W7882,日射量と図３!$E$6:$F$34,2,TRUE),IF(AND(71&lt;=Y7882,Y7882&lt;107),VLOOKUP($W7882,日射量と図３!$E$6:$G$34,3,TRUE),IF(AND(107&lt;=Y7882,Y7882&lt;143),VLOOKUP($W7882,日射量と図３!$E$6:$H$34,4,TRUE),VLOOKUP($W7882,日射量と図３!$E$6:$I$34,5,TRUE))))))</f>
        <v/>
      </c>
      <c r="AB7882" s="4" t="str">
        <f>IF($V7882="","",IF(Z7882&lt;36,0,IF(AND(36&lt;=Z7882,Z7882&lt;71),VLOOKUP($W7882,日射量と図３!$E$6:$F$34,2,TRUE),IF(AND(71&lt;=Z7882,Z7882&lt;107),VLOOKUP($W7882,日射量と図３!$E$6:$G$34,3,TRUE),IF(AND(107&lt;=Z7882,Z7882&lt;143),VLOOKUP($W7882,日射量と図３!$E$6:$H$34,4,TRUE),VLOOKUP($W7882,日射量と図３!$E$6:$I$34,5,TRUE))))))</f>
        <v/>
      </c>
      <c r="AC7882" s="382" t="str">
        <f t="shared" si="1479"/>
        <v/>
      </c>
      <c r="AD7882" s="382" t="str">
        <f t="shared" si="1480"/>
        <v/>
      </c>
    </row>
    <row r="7883" spans="11:30" ht="13.5" customHeight="1">
      <c r="K7883" s="4">
        <f t="shared" si="1488"/>
        <v>4</v>
      </c>
      <c r="L7883" s="34">
        <v>43580</v>
      </c>
      <c r="M7883" s="4">
        <v>329</v>
      </c>
      <c r="N7883" s="4">
        <v>8</v>
      </c>
      <c r="O7883" s="31">
        <v>0.29166666666666669</v>
      </c>
      <c r="P7883" s="35">
        <v>14.190000000000001</v>
      </c>
      <c r="Q7883" s="36">
        <f t="shared" si="1489"/>
        <v>12</v>
      </c>
      <c r="R7883" s="4">
        <f t="shared" si="1490"/>
        <v>0</v>
      </c>
      <c r="S7883" s="31">
        <f t="shared" si="1481"/>
        <v>0.23586805555555557</v>
      </c>
      <c r="T7883" s="31">
        <f t="shared" si="1482"/>
        <v>0.75912037037037028</v>
      </c>
      <c r="U7883" s="4">
        <f t="shared" si="1483"/>
        <v>0</v>
      </c>
      <c r="V7883" s="4" t="str">
        <f t="shared" si="1484"/>
        <v/>
      </c>
      <c r="W7883" s="18" t="str">
        <f>IF(V7883="","",VLOOKUP(L7883,日射量と図３!$A$4:$C$368,3,TRUE)*238.85/100)</f>
        <v/>
      </c>
      <c r="X7883" s="4" t="str">
        <f t="shared" si="1485"/>
        <v/>
      </c>
      <c r="Y7883" s="4" t="str">
        <f t="shared" si="1486"/>
        <v/>
      </c>
      <c r="Z7883" s="4" t="str">
        <f t="shared" si="1487"/>
        <v/>
      </c>
      <c r="AA7883" s="4" t="str">
        <f>IF($V7883="","",IF(Y7883&lt;36,0,IF(AND(36&lt;=Y7883,Y7883&lt;71),VLOOKUP($W7883,日射量と図３!$E$6:$F$34,2,TRUE),IF(AND(71&lt;=Y7883,Y7883&lt;107),VLOOKUP($W7883,日射量と図３!$E$6:$G$34,3,TRUE),IF(AND(107&lt;=Y7883,Y7883&lt;143),VLOOKUP($W7883,日射量と図３!$E$6:$H$34,4,TRUE),VLOOKUP($W7883,日射量と図３!$E$6:$I$34,5,TRUE))))))</f>
        <v/>
      </c>
      <c r="AB7883" s="4" t="str">
        <f>IF($V7883="","",IF(Z7883&lt;36,0,IF(AND(36&lt;=Z7883,Z7883&lt;71),VLOOKUP($W7883,日射量と図３!$E$6:$F$34,2,TRUE),IF(AND(71&lt;=Z7883,Z7883&lt;107),VLOOKUP($W7883,日射量と図３!$E$6:$G$34,3,TRUE),IF(AND(107&lt;=Z7883,Z7883&lt;143),VLOOKUP($W7883,日射量と図３!$E$6:$H$34,4,TRUE),VLOOKUP($W7883,日射量と図３!$E$6:$I$34,5,TRUE))))))</f>
        <v/>
      </c>
      <c r="AC7883" s="382" t="str">
        <f t="shared" si="1479"/>
        <v/>
      </c>
      <c r="AD7883" s="382" t="str">
        <f t="shared" si="1480"/>
        <v/>
      </c>
    </row>
    <row r="7884" spans="11:30" ht="13.5" customHeight="1">
      <c r="K7884" s="4">
        <f t="shared" si="1488"/>
        <v>4</v>
      </c>
      <c r="L7884" s="34">
        <v>43580</v>
      </c>
      <c r="M7884" s="4">
        <v>329</v>
      </c>
      <c r="N7884" s="4">
        <v>9</v>
      </c>
      <c r="O7884" s="31">
        <v>0.33333333333333331</v>
      </c>
      <c r="P7884" s="35">
        <v>15.669999999999998</v>
      </c>
      <c r="Q7884" s="36">
        <f t="shared" si="1489"/>
        <v>12</v>
      </c>
      <c r="R7884" s="4">
        <f t="shared" si="1490"/>
        <v>0</v>
      </c>
      <c r="S7884" s="31">
        <f t="shared" si="1481"/>
        <v>0.23586805555555557</v>
      </c>
      <c r="T7884" s="31">
        <f t="shared" si="1482"/>
        <v>0.75912037037037028</v>
      </c>
      <c r="U7884" s="4">
        <f t="shared" si="1483"/>
        <v>0</v>
      </c>
      <c r="V7884" s="4" t="str">
        <f t="shared" si="1484"/>
        <v/>
      </c>
      <c r="W7884" s="18" t="str">
        <f>IF(V7884="","",VLOOKUP(L7884,日射量と図３!$A$4:$C$368,3,TRUE)*238.85/100)</f>
        <v/>
      </c>
      <c r="X7884" s="4" t="str">
        <f t="shared" si="1485"/>
        <v/>
      </c>
      <c r="Y7884" s="4" t="str">
        <f t="shared" si="1486"/>
        <v/>
      </c>
      <c r="Z7884" s="4" t="str">
        <f t="shared" si="1487"/>
        <v/>
      </c>
      <c r="AA7884" s="4" t="str">
        <f>IF($V7884="","",IF(Y7884&lt;36,0,IF(AND(36&lt;=Y7884,Y7884&lt;71),VLOOKUP($W7884,日射量と図３!$E$6:$F$34,2,TRUE),IF(AND(71&lt;=Y7884,Y7884&lt;107),VLOOKUP($W7884,日射量と図３!$E$6:$G$34,3,TRUE),IF(AND(107&lt;=Y7884,Y7884&lt;143),VLOOKUP($W7884,日射量と図３!$E$6:$H$34,4,TRUE),VLOOKUP($W7884,日射量と図３!$E$6:$I$34,5,TRUE))))))</f>
        <v/>
      </c>
      <c r="AB7884" s="4" t="str">
        <f>IF($V7884="","",IF(Z7884&lt;36,0,IF(AND(36&lt;=Z7884,Z7884&lt;71),VLOOKUP($W7884,日射量と図３!$E$6:$F$34,2,TRUE),IF(AND(71&lt;=Z7884,Z7884&lt;107),VLOOKUP($W7884,日射量と図３!$E$6:$G$34,3,TRUE),IF(AND(107&lt;=Z7884,Z7884&lt;143),VLOOKUP($W7884,日射量と図３!$E$6:$H$34,4,TRUE),VLOOKUP($W7884,日射量と図３!$E$6:$I$34,5,TRUE))))))</f>
        <v/>
      </c>
      <c r="AC7884" s="382" t="str">
        <f t="shared" si="1479"/>
        <v/>
      </c>
      <c r="AD7884" s="382" t="str">
        <f t="shared" si="1480"/>
        <v/>
      </c>
    </row>
    <row r="7885" spans="11:30" ht="13.5" customHeight="1">
      <c r="K7885" s="4">
        <f t="shared" si="1488"/>
        <v>4</v>
      </c>
      <c r="L7885" s="34">
        <v>43580</v>
      </c>
      <c r="M7885" s="4">
        <v>329</v>
      </c>
      <c r="N7885" s="4">
        <v>10</v>
      </c>
      <c r="O7885" s="31">
        <v>0.375</v>
      </c>
      <c r="P7885" s="35">
        <v>17.309999999999999</v>
      </c>
      <c r="Q7885" s="36">
        <f t="shared" si="1489"/>
        <v>12</v>
      </c>
      <c r="R7885" s="4">
        <f t="shared" si="1490"/>
        <v>0</v>
      </c>
      <c r="S7885" s="31">
        <f t="shared" si="1481"/>
        <v>0.23586805555555557</v>
      </c>
      <c r="T7885" s="31">
        <f t="shared" si="1482"/>
        <v>0.75912037037037028</v>
      </c>
      <c r="U7885" s="4">
        <f t="shared" si="1483"/>
        <v>0</v>
      </c>
      <c r="V7885" s="4" t="str">
        <f t="shared" si="1484"/>
        <v/>
      </c>
      <c r="W7885" s="18" t="str">
        <f>IF(V7885="","",VLOOKUP(L7885,日射量と図３!$A$4:$C$368,3,TRUE)*238.85/100)</f>
        <v/>
      </c>
      <c r="X7885" s="4" t="str">
        <f t="shared" si="1485"/>
        <v/>
      </c>
      <c r="Y7885" s="4" t="str">
        <f t="shared" si="1486"/>
        <v/>
      </c>
      <c r="Z7885" s="4" t="str">
        <f t="shared" si="1487"/>
        <v/>
      </c>
      <c r="AA7885" s="4" t="str">
        <f>IF($V7885="","",IF(Y7885&lt;36,0,IF(AND(36&lt;=Y7885,Y7885&lt;71),VLOOKUP($W7885,日射量と図３!$E$6:$F$34,2,TRUE),IF(AND(71&lt;=Y7885,Y7885&lt;107),VLOOKUP($W7885,日射量と図３!$E$6:$G$34,3,TRUE),IF(AND(107&lt;=Y7885,Y7885&lt;143),VLOOKUP($W7885,日射量と図３!$E$6:$H$34,4,TRUE),VLOOKUP($W7885,日射量と図３!$E$6:$I$34,5,TRUE))))))</f>
        <v/>
      </c>
      <c r="AB7885" s="4" t="str">
        <f>IF($V7885="","",IF(Z7885&lt;36,0,IF(AND(36&lt;=Z7885,Z7885&lt;71),VLOOKUP($W7885,日射量と図３!$E$6:$F$34,2,TRUE),IF(AND(71&lt;=Z7885,Z7885&lt;107),VLOOKUP($W7885,日射量と図３!$E$6:$G$34,3,TRUE),IF(AND(107&lt;=Z7885,Z7885&lt;143),VLOOKUP($W7885,日射量と図３!$E$6:$H$34,4,TRUE),VLOOKUP($W7885,日射量と図３!$E$6:$I$34,5,TRUE))))))</f>
        <v/>
      </c>
      <c r="AC7885" s="382" t="str">
        <f t="shared" si="1479"/>
        <v/>
      </c>
      <c r="AD7885" s="382" t="str">
        <f t="shared" si="1480"/>
        <v/>
      </c>
    </row>
    <row r="7886" spans="11:30" ht="13.5" customHeight="1">
      <c r="K7886" s="4">
        <f t="shared" si="1488"/>
        <v>4</v>
      </c>
      <c r="L7886" s="34">
        <v>43580</v>
      </c>
      <c r="M7886" s="4">
        <v>329</v>
      </c>
      <c r="N7886" s="4">
        <v>11</v>
      </c>
      <c r="O7886" s="31">
        <v>0.41666666666666669</v>
      </c>
      <c r="P7886" s="35">
        <v>17.840000000000003</v>
      </c>
      <c r="Q7886" s="36">
        <f t="shared" si="1489"/>
        <v>12</v>
      </c>
      <c r="R7886" s="4">
        <f t="shared" si="1490"/>
        <v>0</v>
      </c>
      <c r="S7886" s="31">
        <f t="shared" si="1481"/>
        <v>0.23586805555555557</v>
      </c>
      <c r="T7886" s="31">
        <f t="shared" si="1482"/>
        <v>0.75912037037037028</v>
      </c>
      <c r="U7886" s="4">
        <f t="shared" si="1483"/>
        <v>0</v>
      </c>
      <c r="V7886" s="4" t="str">
        <f t="shared" si="1484"/>
        <v/>
      </c>
      <c r="W7886" s="18" t="str">
        <f>IF(V7886="","",VLOOKUP(L7886,日射量と図３!$A$4:$C$368,3,TRUE)*238.85/100)</f>
        <v/>
      </c>
      <c r="X7886" s="4" t="str">
        <f t="shared" si="1485"/>
        <v/>
      </c>
      <c r="Y7886" s="4" t="str">
        <f t="shared" si="1486"/>
        <v/>
      </c>
      <c r="Z7886" s="4" t="str">
        <f t="shared" si="1487"/>
        <v/>
      </c>
      <c r="AA7886" s="4" t="str">
        <f>IF($V7886="","",IF(Y7886&lt;36,0,IF(AND(36&lt;=Y7886,Y7886&lt;71),VLOOKUP($W7886,日射量と図３!$E$6:$F$34,2,TRUE),IF(AND(71&lt;=Y7886,Y7886&lt;107),VLOOKUP($W7886,日射量と図３!$E$6:$G$34,3,TRUE),IF(AND(107&lt;=Y7886,Y7886&lt;143),VLOOKUP($W7886,日射量と図３!$E$6:$H$34,4,TRUE),VLOOKUP($W7886,日射量と図３!$E$6:$I$34,5,TRUE))))))</f>
        <v/>
      </c>
      <c r="AB7886" s="4" t="str">
        <f>IF($V7886="","",IF(Z7886&lt;36,0,IF(AND(36&lt;=Z7886,Z7886&lt;71),VLOOKUP($W7886,日射量と図３!$E$6:$F$34,2,TRUE),IF(AND(71&lt;=Z7886,Z7886&lt;107),VLOOKUP($W7886,日射量と図３!$E$6:$G$34,3,TRUE),IF(AND(107&lt;=Z7886,Z7886&lt;143),VLOOKUP($W7886,日射量と図３!$E$6:$H$34,4,TRUE),VLOOKUP($W7886,日射量と図３!$E$6:$I$34,5,TRUE))))))</f>
        <v/>
      </c>
      <c r="AC7886" s="382" t="str">
        <f t="shared" si="1479"/>
        <v/>
      </c>
      <c r="AD7886" s="382" t="str">
        <f t="shared" si="1480"/>
        <v/>
      </c>
    </row>
    <row r="7887" spans="11:30" ht="13.5" customHeight="1">
      <c r="K7887" s="4">
        <f t="shared" si="1488"/>
        <v>4</v>
      </c>
      <c r="L7887" s="34">
        <v>43580</v>
      </c>
      <c r="M7887" s="4">
        <v>329</v>
      </c>
      <c r="N7887" s="4">
        <v>12</v>
      </c>
      <c r="O7887" s="31">
        <v>0.45833333333333331</v>
      </c>
      <c r="P7887" s="35">
        <v>19.339999999999996</v>
      </c>
      <c r="Q7887" s="36">
        <f t="shared" si="1489"/>
        <v>12</v>
      </c>
      <c r="R7887" s="4">
        <f t="shared" si="1490"/>
        <v>0</v>
      </c>
      <c r="S7887" s="31">
        <f t="shared" si="1481"/>
        <v>0.23586805555555557</v>
      </c>
      <c r="T7887" s="31">
        <f t="shared" si="1482"/>
        <v>0.75912037037037028</v>
      </c>
      <c r="U7887" s="4">
        <f t="shared" si="1483"/>
        <v>0</v>
      </c>
      <c r="V7887" s="4" t="str">
        <f t="shared" si="1484"/>
        <v/>
      </c>
      <c r="W7887" s="18" t="str">
        <f>IF(V7887="","",VLOOKUP(L7887,日射量と図３!$A$4:$C$368,3,TRUE)*238.85/100)</f>
        <v/>
      </c>
      <c r="X7887" s="4" t="str">
        <f t="shared" si="1485"/>
        <v/>
      </c>
      <c r="Y7887" s="4" t="str">
        <f t="shared" si="1486"/>
        <v/>
      </c>
      <c r="Z7887" s="4" t="str">
        <f t="shared" si="1487"/>
        <v/>
      </c>
      <c r="AA7887" s="4" t="str">
        <f>IF($V7887="","",IF(Y7887&lt;36,0,IF(AND(36&lt;=Y7887,Y7887&lt;71),VLOOKUP($W7887,日射量と図３!$E$6:$F$34,2,TRUE),IF(AND(71&lt;=Y7887,Y7887&lt;107),VLOOKUP($W7887,日射量と図３!$E$6:$G$34,3,TRUE),IF(AND(107&lt;=Y7887,Y7887&lt;143),VLOOKUP($W7887,日射量と図３!$E$6:$H$34,4,TRUE),VLOOKUP($W7887,日射量と図３!$E$6:$I$34,5,TRUE))))))</f>
        <v/>
      </c>
      <c r="AB7887" s="4" t="str">
        <f>IF($V7887="","",IF(Z7887&lt;36,0,IF(AND(36&lt;=Z7887,Z7887&lt;71),VLOOKUP($W7887,日射量と図３!$E$6:$F$34,2,TRUE),IF(AND(71&lt;=Z7887,Z7887&lt;107),VLOOKUP($W7887,日射量と図３!$E$6:$G$34,3,TRUE),IF(AND(107&lt;=Z7887,Z7887&lt;143),VLOOKUP($W7887,日射量と図３!$E$6:$H$34,4,TRUE),VLOOKUP($W7887,日射量と図３!$E$6:$I$34,5,TRUE))))))</f>
        <v/>
      </c>
      <c r="AC7887" s="382" t="str">
        <f t="shared" ref="AC7887:AC7950" si="1491">IF(V7887="","",IF((($AH$18*$AH$30*V7887*3600/1000000)/1000-AA7887*$AG$18*10*0.0000041868)&lt;=0,0,AA7887*$AG$18*10*0.0000041868))</f>
        <v/>
      </c>
      <c r="AD7887" s="382" t="str">
        <f t="shared" ref="AD7887:AD7950" si="1492">IF(V7887="","",IF((($AH$19*$AH$30*V7887*3600/1000000)/1000-AB7887*$AG$19*10*0.0000041868)&lt;=0,0,AB7887*$AG$19*10*0.0000041868))</f>
        <v/>
      </c>
    </row>
    <row r="7888" spans="11:30" ht="13.5" customHeight="1">
      <c r="K7888" s="4">
        <f t="shared" si="1488"/>
        <v>4</v>
      </c>
      <c r="L7888" s="34">
        <v>43580</v>
      </c>
      <c r="M7888" s="4">
        <v>329</v>
      </c>
      <c r="N7888" s="4">
        <v>13</v>
      </c>
      <c r="O7888" s="31">
        <v>0.5</v>
      </c>
      <c r="P7888" s="35">
        <v>20.68</v>
      </c>
      <c r="Q7888" s="36">
        <f t="shared" si="1489"/>
        <v>12</v>
      </c>
      <c r="R7888" s="4">
        <f t="shared" si="1490"/>
        <v>0</v>
      </c>
      <c r="S7888" s="31">
        <f t="shared" si="1481"/>
        <v>0.23586805555555557</v>
      </c>
      <c r="T7888" s="31">
        <f t="shared" si="1482"/>
        <v>0.75912037037037028</v>
      </c>
      <c r="U7888" s="4">
        <f t="shared" si="1483"/>
        <v>0</v>
      </c>
      <c r="V7888" s="4" t="str">
        <f t="shared" si="1484"/>
        <v/>
      </c>
      <c r="W7888" s="18" t="str">
        <f>IF(V7888="","",VLOOKUP(L7888,日射量と図３!$A$4:$C$368,3,TRUE)*238.85/100)</f>
        <v/>
      </c>
      <c r="X7888" s="4" t="str">
        <f t="shared" si="1485"/>
        <v/>
      </c>
      <c r="Y7888" s="4" t="str">
        <f t="shared" si="1486"/>
        <v/>
      </c>
      <c r="Z7888" s="4" t="str">
        <f t="shared" si="1487"/>
        <v/>
      </c>
      <c r="AA7888" s="4" t="str">
        <f>IF($V7888="","",IF(Y7888&lt;36,0,IF(AND(36&lt;=Y7888,Y7888&lt;71),VLOOKUP($W7888,日射量と図３!$E$6:$F$34,2,TRUE),IF(AND(71&lt;=Y7888,Y7888&lt;107),VLOOKUP($W7888,日射量と図３!$E$6:$G$34,3,TRUE),IF(AND(107&lt;=Y7888,Y7888&lt;143),VLOOKUP($W7888,日射量と図３!$E$6:$H$34,4,TRUE),VLOOKUP($W7888,日射量と図３!$E$6:$I$34,5,TRUE))))))</f>
        <v/>
      </c>
      <c r="AB7888" s="4" t="str">
        <f>IF($V7888="","",IF(Z7888&lt;36,0,IF(AND(36&lt;=Z7888,Z7888&lt;71),VLOOKUP($W7888,日射量と図３!$E$6:$F$34,2,TRUE),IF(AND(71&lt;=Z7888,Z7888&lt;107),VLOOKUP($W7888,日射量と図３!$E$6:$G$34,3,TRUE),IF(AND(107&lt;=Z7888,Z7888&lt;143),VLOOKUP($W7888,日射量と図３!$E$6:$H$34,4,TRUE),VLOOKUP($W7888,日射量と図３!$E$6:$I$34,5,TRUE))))))</f>
        <v/>
      </c>
      <c r="AC7888" s="382" t="str">
        <f t="shared" si="1491"/>
        <v/>
      </c>
      <c r="AD7888" s="382" t="str">
        <f t="shared" si="1492"/>
        <v/>
      </c>
    </row>
    <row r="7889" spans="11:30" ht="13.5" customHeight="1">
      <c r="K7889" s="4">
        <f t="shared" si="1488"/>
        <v>4</v>
      </c>
      <c r="L7889" s="34">
        <v>43580</v>
      </c>
      <c r="M7889" s="4">
        <v>329</v>
      </c>
      <c r="N7889" s="4">
        <v>14</v>
      </c>
      <c r="O7889" s="31">
        <v>0.54166666666666663</v>
      </c>
      <c r="P7889" s="35">
        <v>20.619999999999997</v>
      </c>
      <c r="Q7889" s="36">
        <f t="shared" si="1489"/>
        <v>12</v>
      </c>
      <c r="R7889" s="4">
        <f t="shared" si="1490"/>
        <v>0</v>
      </c>
      <c r="S7889" s="31">
        <f t="shared" si="1481"/>
        <v>0.23586805555555557</v>
      </c>
      <c r="T7889" s="31">
        <f t="shared" si="1482"/>
        <v>0.75912037037037028</v>
      </c>
      <c r="U7889" s="4">
        <f t="shared" si="1483"/>
        <v>0</v>
      </c>
      <c r="V7889" s="4" t="str">
        <f t="shared" si="1484"/>
        <v/>
      </c>
      <c r="W7889" s="18" t="str">
        <f>IF(V7889="","",VLOOKUP(L7889,日射量と図３!$A$4:$C$368,3,TRUE)*238.85/100)</f>
        <v/>
      </c>
      <c r="X7889" s="4" t="str">
        <f t="shared" si="1485"/>
        <v/>
      </c>
      <c r="Y7889" s="4" t="str">
        <f t="shared" si="1486"/>
        <v/>
      </c>
      <c r="Z7889" s="4" t="str">
        <f t="shared" si="1487"/>
        <v/>
      </c>
      <c r="AA7889" s="4" t="str">
        <f>IF($V7889="","",IF(Y7889&lt;36,0,IF(AND(36&lt;=Y7889,Y7889&lt;71),VLOOKUP($W7889,日射量と図３!$E$6:$F$34,2,TRUE),IF(AND(71&lt;=Y7889,Y7889&lt;107),VLOOKUP($W7889,日射量と図３!$E$6:$G$34,3,TRUE),IF(AND(107&lt;=Y7889,Y7889&lt;143),VLOOKUP($W7889,日射量と図３!$E$6:$H$34,4,TRUE),VLOOKUP($W7889,日射量と図３!$E$6:$I$34,5,TRUE))))))</f>
        <v/>
      </c>
      <c r="AB7889" s="4" t="str">
        <f>IF($V7889="","",IF(Z7889&lt;36,0,IF(AND(36&lt;=Z7889,Z7889&lt;71),VLOOKUP($W7889,日射量と図３!$E$6:$F$34,2,TRUE),IF(AND(71&lt;=Z7889,Z7889&lt;107),VLOOKUP($W7889,日射量と図３!$E$6:$G$34,3,TRUE),IF(AND(107&lt;=Z7889,Z7889&lt;143),VLOOKUP($W7889,日射量と図３!$E$6:$H$34,4,TRUE),VLOOKUP($W7889,日射量と図３!$E$6:$I$34,5,TRUE))))))</f>
        <v/>
      </c>
      <c r="AC7889" s="382" t="str">
        <f t="shared" si="1491"/>
        <v/>
      </c>
      <c r="AD7889" s="382" t="str">
        <f t="shared" si="1492"/>
        <v/>
      </c>
    </row>
    <row r="7890" spans="11:30" ht="13.5" customHeight="1">
      <c r="K7890" s="4">
        <f t="shared" si="1488"/>
        <v>4</v>
      </c>
      <c r="L7890" s="34">
        <v>43580</v>
      </c>
      <c r="M7890" s="4">
        <v>329</v>
      </c>
      <c r="N7890" s="4">
        <v>15</v>
      </c>
      <c r="O7890" s="31">
        <v>0.58333333333333337</v>
      </c>
      <c r="P7890" s="35">
        <v>20.729999999999997</v>
      </c>
      <c r="Q7890" s="36">
        <f t="shared" si="1489"/>
        <v>12</v>
      </c>
      <c r="R7890" s="4">
        <f t="shared" si="1490"/>
        <v>0</v>
      </c>
      <c r="S7890" s="31">
        <f t="shared" si="1481"/>
        <v>0.23586805555555557</v>
      </c>
      <c r="T7890" s="31">
        <f t="shared" si="1482"/>
        <v>0.75912037037037028</v>
      </c>
      <c r="U7890" s="4">
        <f t="shared" si="1483"/>
        <v>0</v>
      </c>
      <c r="V7890" s="4" t="str">
        <f t="shared" si="1484"/>
        <v/>
      </c>
      <c r="W7890" s="18" t="str">
        <f>IF(V7890="","",VLOOKUP(L7890,日射量と図３!$A$4:$C$368,3,TRUE)*238.85/100)</f>
        <v/>
      </c>
      <c r="X7890" s="4" t="str">
        <f t="shared" si="1485"/>
        <v/>
      </c>
      <c r="Y7890" s="4" t="str">
        <f t="shared" si="1486"/>
        <v/>
      </c>
      <c r="Z7890" s="4" t="str">
        <f t="shared" si="1487"/>
        <v/>
      </c>
      <c r="AA7890" s="4" t="str">
        <f>IF($V7890="","",IF(Y7890&lt;36,0,IF(AND(36&lt;=Y7890,Y7890&lt;71),VLOOKUP($W7890,日射量と図３!$E$6:$F$34,2,TRUE),IF(AND(71&lt;=Y7890,Y7890&lt;107),VLOOKUP($W7890,日射量と図３!$E$6:$G$34,3,TRUE),IF(AND(107&lt;=Y7890,Y7890&lt;143),VLOOKUP($W7890,日射量と図３!$E$6:$H$34,4,TRUE),VLOOKUP($W7890,日射量と図３!$E$6:$I$34,5,TRUE))))))</f>
        <v/>
      </c>
      <c r="AB7890" s="4" t="str">
        <f>IF($V7890="","",IF(Z7890&lt;36,0,IF(AND(36&lt;=Z7890,Z7890&lt;71),VLOOKUP($W7890,日射量と図３!$E$6:$F$34,2,TRUE),IF(AND(71&lt;=Z7890,Z7890&lt;107),VLOOKUP($W7890,日射量と図３!$E$6:$G$34,3,TRUE),IF(AND(107&lt;=Z7890,Z7890&lt;143),VLOOKUP($W7890,日射量と図３!$E$6:$H$34,4,TRUE),VLOOKUP($W7890,日射量と図３!$E$6:$I$34,5,TRUE))))))</f>
        <v/>
      </c>
      <c r="AC7890" s="382" t="str">
        <f t="shared" si="1491"/>
        <v/>
      </c>
      <c r="AD7890" s="382" t="str">
        <f t="shared" si="1492"/>
        <v/>
      </c>
    </row>
    <row r="7891" spans="11:30" ht="13.5" customHeight="1">
      <c r="K7891" s="4">
        <f t="shared" si="1488"/>
        <v>4</v>
      </c>
      <c r="L7891" s="34">
        <v>43580</v>
      </c>
      <c r="M7891" s="4">
        <v>329</v>
      </c>
      <c r="N7891" s="4">
        <v>16</v>
      </c>
      <c r="O7891" s="31">
        <v>0.625</v>
      </c>
      <c r="P7891" s="35">
        <v>20.259999999999998</v>
      </c>
      <c r="Q7891" s="36">
        <f t="shared" si="1489"/>
        <v>16</v>
      </c>
      <c r="R7891" s="4">
        <f t="shared" si="1490"/>
        <v>0</v>
      </c>
      <c r="S7891" s="31">
        <f t="shared" si="1481"/>
        <v>0.23586805555555557</v>
      </c>
      <c r="T7891" s="31">
        <f t="shared" si="1482"/>
        <v>0.75912037037037028</v>
      </c>
      <c r="U7891" s="4">
        <f t="shared" si="1483"/>
        <v>0</v>
      </c>
      <c r="V7891" s="4" t="str">
        <f t="shared" si="1484"/>
        <v/>
      </c>
      <c r="W7891" s="18" t="str">
        <f>IF(V7891="","",VLOOKUP(L7891,日射量と図３!$A$4:$C$368,3,TRUE)*238.85/100)</f>
        <v/>
      </c>
      <c r="X7891" s="4" t="str">
        <f t="shared" si="1485"/>
        <v/>
      </c>
      <c r="Y7891" s="4" t="str">
        <f t="shared" si="1486"/>
        <v/>
      </c>
      <c r="Z7891" s="4" t="str">
        <f t="shared" si="1487"/>
        <v/>
      </c>
      <c r="AA7891" s="4" t="str">
        <f>IF($V7891="","",IF(Y7891&lt;36,0,IF(AND(36&lt;=Y7891,Y7891&lt;71),VLOOKUP($W7891,日射量と図３!$E$6:$F$34,2,TRUE),IF(AND(71&lt;=Y7891,Y7891&lt;107),VLOOKUP($W7891,日射量と図３!$E$6:$G$34,3,TRUE),IF(AND(107&lt;=Y7891,Y7891&lt;143),VLOOKUP($W7891,日射量と図３!$E$6:$H$34,4,TRUE),VLOOKUP($W7891,日射量と図３!$E$6:$I$34,5,TRUE))))))</f>
        <v/>
      </c>
      <c r="AB7891" s="4" t="str">
        <f>IF($V7891="","",IF(Z7891&lt;36,0,IF(AND(36&lt;=Z7891,Z7891&lt;71),VLOOKUP($W7891,日射量と図３!$E$6:$F$34,2,TRUE),IF(AND(71&lt;=Z7891,Z7891&lt;107),VLOOKUP($W7891,日射量と図３!$E$6:$G$34,3,TRUE),IF(AND(107&lt;=Z7891,Z7891&lt;143),VLOOKUP($W7891,日射量と図３!$E$6:$H$34,4,TRUE),VLOOKUP($W7891,日射量と図３!$E$6:$I$34,5,TRUE))))))</f>
        <v/>
      </c>
      <c r="AC7891" s="382" t="str">
        <f t="shared" si="1491"/>
        <v/>
      </c>
      <c r="AD7891" s="382" t="str">
        <f t="shared" si="1492"/>
        <v/>
      </c>
    </row>
    <row r="7892" spans="11:30" ht="13.5" customHeight="1">
      <c r="K7892" s="4">
        <f t="shared" si="1488"/>
        <v>4</v>
      </c>
      <c r="L7892" s="34">
        <v>43580</v>
      </c>
      <c r="M7892" s="4">
        <v>329</v>
      </c>
      <c r="N7892" s="4">
        <v>17</v>
      </c>
      <c r="O7892" s="31">
        <v>0.66666666666666663</v>
      </c>
      <c r="P7892" s="35">
        <v>19.580000000000002</v>
      </c>
      <c r="Q7892" s="36">
        <f t="shared" si="1489"/>
        <v>16</v>
      </c>
      <c r="R7892" s="4">
        <f t="shared" si="1490"/>
        <v>0</v>
      </c>
      <c r="S7892" s="31">
        <f t="shared" si="1481"/>
        <v>0.23586805555555557</v>
      </c>
      <c r="T7892" s="31">
        <f t="shared" si="1482"/>
        <v>0.75912037037037028</v>
      </c>
      <c r="U7892" s="4">
        <f t="shared" si="1483"/>
        <v>0</v>
      </c>
      <c r="V7892" s="4" t="str">
        <f t="shared" si="1484"/>
        <v/>
      </c>
      <c r="W7892" s="18" t="str">
        <f>IF(V7892="","",VLOOKUP(L7892,日射量と図３!$A$4:$C$368,3,TRUE)*238.85/100)</f>
        <v/>
      </c>
      <c r="X7892" s="4" t="str">
        <f t="shared" si="1485"/>
        <v/>
      </c>
      <c r="Y7892" s="4" t="str">
        <f t="shared" si="1486"/>
        <v/>
      </c>
      <c r="Z7892" s="4" t="str">
        <f t="shared" si="1487"/>
        <v/>
      </c>
      <c r="AA7892" s="4" t="str">
        <f>IF($V7892="","",IF(Y7892&lt;36,0,IF(AND(36&lt;=Y7892,Y7892&lt;71),VLOOKUP($W7892,日射量と図３!$E$6:$F$34,2,TRUE),IF(AND(71&lt;=Y7892,Y7892&lt;107),VLOOKUP($W7892,日射量と図３!$E$6:$G$34,3,TRUE),IF(AND(107&lt;=Y7892,Y7892&lt;143),VLOOKUP($W7892,日射量と図３!$E$6:$H$34,4,TRUE),VLOOKUP($W7892,日射量と図３!$E$6:$I$34,5,TRUE))))))</f>
        <v/>
      </c>
      <c r="AB7892" s="4" t="str">
        <f>IF($V7892="","",IF(Z7892&lt;36,0,IF(AND(36&lt;=Z7892,Z7892&lt;71),VLOOKUP($W7892,日射量と図３!$E$6:$F$34,2,TRUE),IF(AND(71&lt;=Z7892,Z7892&lt;107),VLOOKUP($W7892,日射量と図３!$E$6:$G$34,3,TRUE),IF(AND(107&lt;=Z7892,Z7892&lt;143),VLOOKUP($W7892,日射量と図３!$E$6:$H$34,4,TRUE),VLOOKUP($W7892,日射量と図３!$E$6:$I$34,5,TRUE))))))</f>
        <v/>
      </c>
      <c r="AC7892" s="382" t="str">
        <f t="shared" si="1491"/>
        <v/>
      </c>
      <c r="AD7892" s="382" t="str">
        <f t="shared" si="1492"/>
        <v/>
      </c>
    </row>
    <row r="7893" spans="11:30" ht="13.5" customHeight="1">
      <c r="K7893" s="4">
        <f t="shared" si="1488"/>
        <v>4</v>
      </c>
      <c r="L7893" s="34">
        <v>43580</v>
      </c>
      <c r="M7893" s="4">
        <v>329</v>
      </c>
      <c r="N7893" s="4">
        <v>18</v>
      </c>
      <c r="O7893" s="31">
        <v>0.70833333333333337</v>
      </c>
      <c r="P7893" s="35">
        <v>19.009999999999998</v>
      </c>
      <c r="Q7893" s="36">
        <f t="shared" si="1489"/>
        <v>16</v>
      </c>
      <c r="R7893" s="4">
        <f t="shared" si="1490"/>
        <v>0</v>
      </c>
      <c r="S7893" s="31">
        <f t="shared" ref="S7893:S7956" si="1493">VLOOKUP(K7893,$AF$45:$AH$49,2,TRUE)</f>
        <v>0.23586805555555557</v>
      </c>
      <c r="T7893" s="31">
        <f t="shared" ref="T7893:T7956" si="1494">VLOOKUP(K7893,$AF$45:$AH$49,3,TRUE)</f>
        <v>0.75912037037037028</v>
      </c>
      <c r="U7893" s="4">
        <f t="shared" ref="U7893:U7956" si="1495">IF(AND(S7893&lt;O7893,O7893&lt;T7893),R7893,0)</f>
        <v>0</v>
      </c>
      <c r="V7893" s="4" t="str">
        <f t="shared" ref="V7893:V7956" si="1496">IF(N7893=1,SUM(U7893:U7916),"")</f>
        <v/>
      </c>
      <c r="W7893" s="18" t="str">
        <f>IF(V7893="","",VLOOKUP(L7893,日射量と図３!$A$4:$C$368,3,TRUE)*238.85/100)</f>
        <v/>
      </c>
      <c r="X7893" s="4" t="str">
        <f t="shared" ref="X7893:X7956" si="1497">IF(V7893="","",VLOOKUP(K7893,$AF$45:$AJ$49,5,TRUE))</f>
        <v/>
      </c>
      <c r="Y7893" s="4" t="str">
        <f t="shared" si="1486"/>
        <v/>
      </c>
      <c r="Z7893" s="4" t="str">
        <f t="shared" si="1487"/>
        <v/>
      </c>
      <c r="AA7893" s="4" t="str">
        <f>IF($V7893="","",IF(Y7893&lt;36,0,IF(AND(36&lt;=Y7893,Y7893&lt;71),VLOOKUP($W7893,日射量と図３!$E$6:$F$34,2,TRUE),IF(AND(71&lt;=Y7893,Y7893&lt;107),VLOOKUP($W7893,日射量と図３!$E$6:$G$34,3,TRUE),IF(AND(107&lt;=Y7893,Y7893&lt;143),VLOOKUP($W7893,日射量と図３!$E$6:$H$34,4,TRUE),VLOOKUP($W7893,日射量と図３!$E$6:$I$34,5,TRUE))))))</f>
        <v/>
      </c>
      <c r="AB7893" s="4" t="str">
        <f>IF($V7893="","",IF(Z7893&lt;36,0,IF(AND(36&lt;=Z7893,Z7893&lt;71),VLOOKUP($W7893,日射量と図３!$E$6:$F$34,2,TRUE),IF(AND(71&lt;=Z7893,Z7893&lt;107),VLOOKUP($W7893,日射量と図３!$E$6:$G$34,3,TRUE),IF(AND(107&lt;=Z7893,Z7893&lt;143),VLOOKUP($W7893,日射量と図３!$E$6:$H$34,4,TRUE),VLOOKUP($W7893,日射量と図３!$E$6:$I$34,5,TRUE))))))</f>
        <v/>
      </c>
      <c r="AC7893" s="382" t="str">
        <f t="shared" si="1491"/>
        <v/>
      </c>
      <c r="AD7893" s="382" t="str">
        <f t="shared" si="1492"/>
        <v/>
      </c>
    </row>
    <row r="7894" spans="11:30" ht="13.5" customHeight="1">
      <c r="K7894" s="4">
        <f t="shared" si="1488"/>
        <v>4</v>
      </c>
      <c r="L7894" s="34">
        <v>43580</v>
      </c>
      <c r="M7894" s="4">
        <v>329</v>
      </c>
      <c r="N7894" s="4">
        <v>19</v>
      </c>
      <c r="O7894" s="31">
        <v>0.75</v>
      </c>
      <c r="P7894" s="35">
        <v>18.05</v>
      </c>
      <c r="Q7894" s="36">
        <f t="shared" si="1489"/>
        <v>16</v>
      </c>
      <c r="R7894" s="4">
        <f t="shared" si="1490"/>
        <v>0</v>
      </c>
      <c r="S7894" s="31">
        <f t="shared" si="1493"/>
        <v>0.23586805555555557</v>
      </c>
      <c r="T7894" s="31">
        <f t="shared" si="1494"/>
        <v>0.75912037037037028</v>
      </c>
      <c r="U7894" s="4">
        <f t="shared" si="1495"/>
        <v>0</v>
      </c>
      <c r="V7894" s="4" t="str">
        <f t="shared" si="1496"/>
        <v/>
      </c>
      <c r="W7894" s="18" t="str">
        <f>IF(V7894="","",VLOOKUP(L7894,日射量と図３!$A$4:$C$368,3,TRUE)*238.85/100)</f>
        <v/>
      </c>
      <c r="X7894" s="4" t="str">
        <f t="shared" si="1497"/>
        <v/>
      </c>
      <c r="Y7894" s="4" t="str">
        <f t="shared" si="1486"/>
        <v/>
      </c>
      <c r="Z7894" s="4" t="str">
        <f t="shared" si="1487"/>
        <v/>
      </c>
      <c r="AA7894" s="4" t="str">
        <f>IF($V7894="","",IF(Y7894&lt;36,0,IF(AND(36&lt;=Y7894,Y7894&lt;71),VLOOKUP($W7894,日射量と図３!$E$6:$F$34,2,TRUE),IF(AND(71&lt;=Y7894,Y7894&lt;107),VLOOKUP($W7894,日射量と図３!$E$6:$G$34,3,TRUE),IF(AND(107&lt;=Y7894,Y7894&lt;143),VLOOKUP($W7894,日射量と図３!$E$6:$H$34,4,TRUE),VLOOKUP($W7894,日射量と図３!$E$6:$I$34,5,TRUE))))))</f>
        <v/>
      </c>
      <c r="AB7894" s="4" t="str">
        <f>IF($V7894="","",IF(Z7894&lt;36,0,IF(AND(36&lt;=Z7894,Z7894&lt;71),VLOOKUP($W7894,日射量と図３!$E$6:$F$34,2,TRUE),IF(AND(71&lt;=Z7894,Z7894&lt;107),VLOOKUP($W7894,日射量と図３!$E$6:$G$34,3,TRUE),IF(AND(107&lt;=Z7894,Z7894&lt;143),VLOOKUP($W7894,日射量と図３!$E$6:$H$34,4,TRUE),VLOOKUP($W7894,日射量と図３!$E$6:$I$34,5,TRUE))))))</f>
        <v/>
      </c>
      <c r="AC7894" s="382" t="str">
        <f t="shared" si="1491"/>
        <v/>
      </c>
      <c r="AD7894" s="382" t="str">
        <f t="shared" si="1492"/>
        <v/>
      </c>
    </row>
    <row r="7895" spans="11:30" ht="13.5" customHeight="1">
      <c r="K7895" s="4">
        <f t="shared" si="1488"/>
        <v>4</v>
      </c>
      <c r="L7895" s="34">
        <v>43580</v>
      </c>
      <c r="M7895" s="4">
        <v>329</v>
      </c>
      <c r="N7895" s="4">
        <v>20</v>
      </c>
      <c r="O7895" s="31">
        <v>0.79166666666666663</v>
      </c>
      <c r="P7895" s="35">
        <v>17.11</v>
      </c>
      <c r="Q7895" s="36">
        <f t="shared" si="1489"/>
        <v>16</v>
      </c>
      <c r="R7895" s="4">
        <f t="shared" si="1490"/>
        <v>0</v>
      </c>
      <c r="S7895" s="31">
        <f t="shared" si="1493"/>
        <v>0.23586805555555557</v>
      </c>
      <c r="T7895" s="31">
        <f t="shared" si="1494"/>
        <v>0.75912037037037028</v>
      </c>
      <c r="U7895" s="4">
        <f t="shared" si="1495"/>
        <v>0</v>
      </c>
      <c r="V7895" s="4" t="str">
        <f t="shared" si="1496"/>
        <v/>
      </c>
      <c r="W7895" s="18" t="str">
        <f>IF(V7895="","",VLOOKUP(L7895,日射量と図３!$A$4:$C$368,3,TRUE)*238.85/100)</f>
        <v/>
      </c>
      <c r="X7895" s="4" t="str">
        <f t="shared" si="1497"/>
        <v/>
      </c>
      <c r="Y7895" s="4" t="str">
        <f t="shared" si="1486"/>
        <v/>
      </c>
      <c r="Z7895" s="4" t="str">
        <f t="shared" si="1487"/>
        <v/>
      </c>
      <c r="AA7895" s="4" t="str">
        <f>IF($V7895="","",IF(Y7895&lt;36,0,IF(AND(36&lt;=Y7895,Y7895&lt;71),VLOOKUP($W7895,日射量と図３!$E$6:$F$34,2,TRUE),IF(AND(71&lt;=Y7895,Y7895&lt;107),VLOOKUP($W7895,日射量と図３!$E$6:$G$34,3,TRUE),IF(AND(107&lt;=Y7895,Y7895&lt;143),VLOOKUP($W7895,日射量と図３!$E$6:$H$34,4,TRUE),VLOOKUP($W7895,日射量と図３!$E$6:$I$34,5,TRUE))))))</f>
        <v/>
      </c>
      <c r="AB7895" s="4" t="str">
        <f>IF($V7895="","",IF(Z7895&lt;36,0,IF(AND(36&lt;=Z7895,Z7895&lt;71),VLOOKUP($W7895,日射量と図３!$E$6:$F$34,2,TRUE),IF(AND(71&lt;=Z7895,Z7895&lt;107),VLOOKUP($W7895,日射量と図３!$E$6:$G$34,3,TRUE),IF(AND(107&lt;=Z7895,Z7895&lt;143),VLOOKUP($W7895,日射量と図３!$E$6:$H$34,4,TRUE),VLOOKUP($W7895,日射量と図３!$E$6:$I$34,5,TRUE))))))</f>
        <v/>
      </c>
      <c r="AC7895" s="382" t="str">
        <f t="shared" si="1491"/>
        <v/>
      </c>
      <c r="AD7895" s="382" t="str">
        <f t="shared" si="1492"/>
        <v/>
      </c>
    </row>
    <row r="7896" spans="11:30" ht="13.5" customHeight="1">
      <c r="K7896" s="4">
        <f t="shared" si="1488"/>
        <v>4</v>
      </c>
      <c r="L7896" s="34">
        <v>43580</v>
      </c>
      <c r="M7896" s="4">
        <v>329</v>
      </c>
      <c r="N7896" s="4">
        <v>21</v>
      </c>
      <c r="O7896" s="31">
        <v>0.83333333333333337</v>
      </c>
      <c r="P7896" s="35">
        <v>16.43</v>
      </c>
      <c r="Q7896" s="36">
        <f t="shared" si="1489"/>
        <v>16</v>
      </c>
      <c r="R7896" s="4">
        <f t="shared" si="1490"/>
        <v>0</v>
      </c>
      <c r="S7896" s="31">
        <f t="shared" si="1493"/>
        <v>0.23586805555555557</v>
      </c>
      <c r="T7896" s="31">
        <f t="shared" si="1494"/>
        <v>0.75912037037037028</v>
      </c>
      <c r="U7896" s="4">
        <f t="shared" si="1495"/>
        <v>0</v>
      </c>
      <c r="V7896" s="4" t="str">
        <f t="shared" si="1496"/>
        <v/>
      </c>
      <c r="W7896" s="18" t="str">
        <f>IF(V7896="","",VLOOKUP(L7896,日射量と図３!$A$4:$C$368,3,TRUE)*238.85/100)</f>
        <v/>
      </c>
      <c r="X7896" s="4" t="str">
        <f t="shared" si="1497"/>
        <v/>
      </c>
      <c r="Y7896" s="4" t="str">
        <f t="shared" si="1486"/>
        <v/>
      </c>
      <c r="Z7896" s="4" t="str">
        <f t="shared" si="1487"/>
        <v/>
      </c>
      <c r="AA7896" s="4" t="str">
        <f>IF($V7896="","",IF(Y7896&lt;36,0,IF(AND(36&lt;=Y7896,Y7896&lt;71),VLOOKUP($W7896,日射量と図３!$E$6:$F$34,2,TRUE),IF(AND(71&lt;=Y7896,Y7896&lt;107),VLOOKUP($W7896,日射量と図３!$E$6:$G$34,3,TRUE),IF(AND(107&lt;=Y7896,Y7896&lt;143),VLOOKUP($W7896,日射量と図３!$E$6:$H$34,4,TRUE),VLOOKUP($W7896,日射量と図３!$E$6:$I$34,5,TRUE))))))</f>
        <v/>
      </c>
      <c r="AB7896" s="4" t="str">
        <f>IF($V7896="","",IF(Z7896&lt;36,0,IF(AND(36&lt;=Z7896,Z7896&lt;71),VLOOKUP($W7896,日射量と図３!$E$6:$F$34,2,TRUE),IF(AND(71&lt;=Z7896,Z7896&lt;107),VLOOKUP($W7896,日射量と図３!$E$6:$G$34,3,TRUE),IF(AND(107&lt;=Z7896,Z7896&lt;143),VLOOKUP($W7896,日射量と図３!$E$6:$H$34,4,TRUE),VLOOKUP($W7896,日射量と図３!$E$6:$I$34,5,TRUE))))))</f>
        <v/>
      </c>
      <c r="AC7896" s="382" t="str">
        <f t="shared" si="1491"/>
        <v/>
      </c>
      <c r="AD7896" s="382" t="str">
        <f t="shared" si="1492"/>
        <v/>
      </c>
    </row>
    <row r="7897" spans="11:30" ht="13.5" customHeight="1">
      <c r="K7897" s="4">
        <f t="shared" si="1488"/>
        <v>4</v>
      </c>
      <c r="L7897" s="34">
        <v>43580</v>
      </c>
      <c r="M7897" s="4">
        <v>329</v>
      </c>
      <c r="N7897" s="4">
        <v>22</v>
      </c>
      <c r="O7897" s="31">
        <v>0.875</v>
      </c>
      <c r="P7897" s="35">
        <v>15.91</v>
      </c>
      <c r="Q7897" s="36">
        <f t="shared" si="1489"/>
        <v>16</v>
      </c>
      <c r="R7897" s="4">
        <f t="shared" si="1490"/>
        <v>8.9999999999999858E-2</v>
      </c>
      <c r="S7897" s="31">
        <f t="shared" si="1493"/>
        <v>0.23586805555555557</v>
      </c>
      <c r="T7897" s="31">
        <f t="shared" si="1494"/>
        <v>0.75912037037037028</v>
      </c>
      <c r="U7897" s="4">
        <f t="shared" si="1495"/>
        <v>0</v>
      </c>
      <c r="V7897" s="4" t="str">
        <f t="shared" si="1496"/>
        <v/>
      </c>
      <c r="W7897" s="18" t="str">
        <f>IF(V7897="","",VLOOKUP(L7897,日射量と図３!$A$4:$C$368,3,TRUE)*238.85/100)</f>
        <v/>
      </c>
      <c r="X7897" s="4" t="str">
        <f t="shared" si="1497"/>
        <v/>
      </c>
      <c r="Y7897" s="4" t="str">
        <f t="shared" si="1486"/>
        <v/>
      </c>
      <c r="Z7897" s="4" t="str">
        <f t="shared" si="1487"/>
        <v/>
      </c>
      <c r="AA7897" s="4" t="str">
        <f>IF($V7897="","",IF(Y7897&lt;36,0,IF(AND(36&lt;=Y7897,Y7897&lt;71),VLOOKUP($W7897,日射量と図３!$E$6:$F$34,2,TRUE),IF(AND(71&lt;=Y7897,Y7897&lt;107),VLOOKUP($W7897,日射量と図３!$E$6:$G$34,3,TRUE),IF(AND(107&lt;=Y7897,Y7897&lt;143),VLOOKUP($W7897,日射量と図３!$E$6:$H$34,4,TRUE),VLOOKUP($W7897,日射量と図３!$E$6:$I$34,5,TRUE))))))</f>
        <v/>
      </c>
      <c r="AB7897" s="4" t="str">
        <f>IF($V7897="","",IF(Z7897&lt;36,0,IF(AND(36&lt;=Z7897,Z7897&lt;71),VLOOKUP($W7897,日射量と図３!$E$6:$F$34,2,TRUE),IF(AND(71&lt;=Z7897,Z7897&lt;107),VLOOKUP($W7897,日射量と図３!$E$6:$G$34,3,TRUE),IF(AND(107&lt;=Z7897,Z7897&lt;143),VLOOKUP($W7897,日射量と図３!$E$6:$H$34,4,TRUE),VLOOKUP($W7897,日射量と図３!$E$6:$I$34,5,TRUE))))))</f>
        <v/>
      </c>
      <c r="AC7897" s="382" t="str">
        <f t="shared" si="1491"/>
        <v/>
      </c>
      <c r="AD7897" s="382" t="str">
        <f t="shared" si="1492"/>
        <v/>
      </c>
    </row>
    <row r="7898" spans="11:30" ht="13.5" customHeight="1">
      <c r="K7898" s="4">
        <f t="shared" si="1488"/>
        <v>4</v>
      </c>
      <c r="L7898" s="34">
        <v>43580</v>
      </c>
      <c r="M7898" s="4">
        <v>329</v>
      </c>
      <c r="N7898" s="4">
        <v>23</v>
      </c>
      <c r="O7898" s="31">
        <v>0.91666666666666663</v>
      </c>
      <c r="P7898" s="35">
        <v>15.329999999999998</v>
      </c>
      <c r="Q7898" s="36">
        <f t="shared" si="1489"/>
        <v>13</v>
      </c>
      <c r="R7898" s="4">
        <f t="shared" si="1490"/>
        <v>0</v>
      </c>
      <c r="S7898" s="31">
        <f t="shared" si="1493"/>
        <v>0.23586805555555557</v>
      </c>
      <c r="T7898" s="31">
        <f t="shared" si="1494"/>
        <v>0.75912037037037028</v>
      </c>
      <c r="U7898" s="4">
        <f t="shared" si="1495"/>
        <v>0</v>
      </c>
      <c r="V7898" s="4" t="str">
        <f t="shared" si="1496"/>
        <v/>
      </c>
      <c r="W7898" s="18" t="str">
        <f>IF(V7898="","",VLOOKUP(L7898,日射量と図３!$A$4:$C$368,3,TRUE)*238.85/100)</f>
        <v/>
      </c>
      <c r="X7898" s="4" t="str">
        <f t="shared" si="1497"/>
        <v/>
      </c>
      <c r="Y7898" s="4" t="str">
        <f t="shared" si="1486"/>
        <v/>
      </c>
      <c r="Z7898" s="4" t="str">
        <f t="shared" si="1487"/>
        <v/>
      </c>
      <c r="AA7898" s="4" t="str">
        <f>IF($V7898="","",IF(Y7898&lt;36,0,IF(AND(36&lt;=Y7898,Y7898&lt;71),VLOOKUP($W7898,日射量と図３!$E$6:$F$34,2,TRUE),IF(AND(71&lt;=Y7898,Y7898&lt;107),VLOOKUP($W7898,日射量と図３!$E$6:$G$34,3,TRUE),IF(AND(107&lt;=Y7898,Y7898&lt;143),VLOOKUP($W7898,日射量と図３!$E$6:$H$34,4,TRUE),VLOOKUP($W7898,日射量と図３!$E$6:$I$34,5,TRUE))))))</f>
        <v/>
      </c>
      <c r="AB7898" s="4" t="str">
        <f>IF($V7898="","",IF(Z7898&lt;36,0,IF(AND(36&lt;=Z7898,Z7898&lt;71),VLOOKUP($W7898,日射量と図３!$E$6:$F$34,2,TRUE),IF(AND(71&lt;=Z7898,Z7898&lt;107),VLOOKUP($W7898,日射量と図３!$E$6:$G$34,3,TRUE),IF(AND(107&lt;=Z7898,Z7898&lt;143),VLOOKUP($W7898,日射量と図３!$E$6:$H$34,4,TRUE),VLOOKUP($W7898,日射量と図３!$E$6:$I$34,5,TRUE))))))</f>
        <v/>
      </c>
      <c r="AC7898" s="382" t="str">
        <f t="shared" si="1491"/>
        <v/>
      </c>
      <c r="AD7898" s="382" t="str">
        <f t="shared" si="1492"/>
        <v/>
      </c>
    </row>
    <row r="7899" spans="11:30" ht="13.5" customHeight="1">
      <c r="K7899" s="4">
        <f t="shared" si="1488"/>
        <v>4</v>
      </c>
      <c r="L7899" s="34">
        <v>43580</v>
      </c>
      <c r="M7899" s="4">
        <v>329</v>
      </c>
      <c r="N7899" s="4">
        <v>24</v>
      </c>
      <c r="O7899" s="31">
        <v>0.95833333333333337</v>
      </c>
      <c r="P7899" s="35">
        <v>15.080000000000002</v>
      </c>
      <c r="Q7899" s="36">
        <f t="shared" si="1489"/>
        <v>13</v>
      </c>
      <c r="R7899" s="4">
        <f t="shared" si="1490"/>
        <v>0</v>
      </c>
      <c r="S7899" s="31">
        <f t="shared" si="1493"/>
        <v>0.23586805555555557</v>
      </c>
      <c r="T7899" s="31">
        <f t="shared" si="1494"/>
        <v>0.75912037037037028</v>
      </c>
      <c r="U7899" s="4">
        <f t="shared" si="1495"/>
        <v>0</v>
      </c>
      <c r="V7899" s="4" t="str">
        <f t="shared" si="1496"/>
        <v/>
      </c>
      <c r="W7899" s="18" t="str">
        <f>IF(V7899="","",VLOOKUP(L7899,日射量と図３!$A$4:$C$368,3,TRUE)*238.85/100)</f>
        <v/>
      </c>
      <c r="X7899" s="4" t="str">
        <f t="shared" si="1497"/>
        <v/>
      </c>
      <c r="Y7899" s="4" t="str">
        <f t="shared" si="1486"/>
        <v/>
      </c>
      <c r="Z7899" s="4" t="str">
        <f t="shared" si="1487"/>
        <v/>
      </c>
      <c r="AA7899" s="4" t="str">
        <f>IF($V7899="","",IF(Y7899&lt;36,0,IF(AND(36&lt;=Y7899,Y7899&lt;71),VLOOKUP($W7899,日射量と図３!$E$6:$F$34,2,TRUE),IF(AND(71&lt;=Y7899,Y7899&lt;107),VLOOKUP($W7899,日射量と図３!$E$6:$G$34,3,TRUE),IF(AND(107&lt;=Y7899,Y7899&lt;143),VLOOKUP($W7899,日射量と図３!$E$6:$H$34,4,TRUE),VLOOKUP($W7899,日射量と図３!$E$6:$I$34,5,TRUE))))))</f>
        <v/>
      </c>
      <c r="AB7899" s="4" t="str">
        <f>IF($V7899="","",IF(Z7899&lt;36,0,IF(AND(36&lt;=Z7899,Z7899&lt;71),VLOOKUP($W7899,日射量と図３!$E$6:$F$34,2,TRUE),IF(AND(71&lt;=Z7899,Z7899&lt;107),VLOOKUP($W7899,日射量と図３!$E$6:$G$34,3,TRUE),IF(AND(107&lt;=Z7899,Z7899&lt;143),VLOOKUP($W7899,日射量と図３!$E$6:$H$34,4,TRUE),VLOOKUP($W7899,日射量と図３!$E$6:$I$34,5,TRUE))))))</f>
        <v/>
      </c>
      <c r="AC7899" s="382" t="str">
        <f t="shared" si="1491"/>
        <v/>
      </c>
      <c r="AD7899" s="382" t="str">
        <f t="shared" si="1492"/>
        <v/>
      </c>
    </row>
    <row r="7900" spans="11:30" ht="13.5" customHeight="1">
      <c r="K7900" s="4">
        <f t="shared" si="1488"/>
        <v>4</v>
      </c>
      <c r="L7900" s="34">
        <v>43581</v>
      </c>
      <c r="M7900" s="4">
        <v>330</v>
      </c>
      <c r="N7900" s="4">
        <v>1</v>
      </c>
      <c r="O7900" s="31">
        <v>0</v>
      </c>
      <c r="P7900" s="35">
        <v>14.829999999999998</v>
      </c>
      <c r="Q7900" s="36">
        <f t="shared" si="1489"/>
        <v>13</v>
      </c>
      <c r="R7900" s="4">
        <f t="shared" si="1490"/>
        <v>0</v>
      </c>
      <c r="S7900" s="31">
        <f t="shared" si="1493"/>
        <v>0.23586805555555557</v>
      </c>
      <c r="T7900" s="31">
        <f t="shared" si="1494"/>
        <v>0.75912037037037028</v>
      </c>
      <c r="U7900" s="4">
        <f t="shared" si="1495"/>
        <v>0</v>
      </c>
      <c r="V7900" s="4">
        <f t="shared" si="1496"/>
        <v>2.1999999999999993</v>
      </c>
      <c r="W7900" s="18">
        <f>IF(V7900="","",VLOOKUP(L7900,日射量と図３!$A$4:$C$368,3,TRUE)*238.85/100)</f>
        <v>42.993000000000002</v>
      </c>
      <c r="X7900" s="4">
        <f t="shared" si="1497"/>
        <v>13</v>
      </c>
      <c r="Y7900" s="4">
        <f t="shared" si="1486"/>
        <v>1.0580053846153841</v>
      </c>
      <c r="Z7900" s="4">
        <f t="shared" si="1487"/>
        <v>1.1926606153846149</v>
      </c>
      <c r="AA7900" s="4">
        <f>IF($V7900="","",IF(Y7900&lt;36,0,IF(AND(36&lt;=Y7900,Y7900&lt;71),VLOOKUP($W7900,日射量と図３!$E$6:$F$34,2,TRUE),IF(AND(71&lt;=Y7900,Y7900&lt;107),VLOOKUP($W7900,日射量と図３!$E$6:$G$34,3,TRUE),IF(AND(107&lt;=Y7900,Y7900&lt;143),VLOOKUP($W7900,日射量と図３!$E$6:$H$34,4,TRUE),VLOOKUP($W7900,日射量と図３!$E$6:$I$34,5,TRUE))))))</f>
        <v>0</v>
      </c>
      <c r="AB7900" s="4">
        <f>IF($V7900="","",IF(Z7900&lt;36,0,IF(AND(36&lt;=Z7900,Z7900&lt;71),VLOOKUP($W7900,日射量と図３!$E$6:$F$34,2,TRUE),IF(AND(71&lt;=Z7900,Z7900&lt;107),VLOOKUP($W7900,日射量と図３!$E$6:$G$34,3,TRUE),IF(AND(107&lt;=Z7900,Z7900&lt;143),VLOOKUP($W7900,日射量と図３!$E$6:$H$34,4,TRUE),VLOOKUP($W7900,日射量と図３!$E$6:$I$34,5,TRUE))))))</f>
        <v>0</v>
      </c>
      <c r="AC7900" s="382">
        <f t="shared" si="1491"/>
        <v>0</v>
      </c>
      <c r="AD7900" s="382">
        <f t="shared" si="1492"/>
        <v>0</v>
      </c>
    </row>
    <row r="7901" spans="11:30" ht="13.5" customHeight="1">
      <c r="K7901" s="4">
        <f t="shared" si="1488"/>
        <v>4</v>
      </c>
      <c r="L7901" s="34">
        <v>43581</v>
      </c>
      <c r="M7901" s="4">
        <v>330</v>
      </c>
      <c r="N7901" s="4">
        <v>2</v>
      </c>
      <c r="O7901" s="31">
        <v>4.1666666666666664E-2</v>
      </c>
      <c r="P7901" s="35">
        <v>14.420000000000002</v>
      </c>
      <c r="Q7901" s="36">
        <f t="shared" si="1489"/>
        <v>13</v>
      </c>
      <c r="R7901" s="4">
        <f t="shared" si="1490"/>
        <v>0</v>
      </c>
      <c r="S7901" s="31">
        <f t="shared" si="1493"/>
        <v>0.23586805555555557</v>
      </c>
      <c r="T7901" s="31">
        <f t="shared" si="1494"/>
        <v>0.75912037037037028</v>
      </c>
      <c r="U7901" s="4">
        <f t="shared" si="1495"/>
        <v>0</v>
      </c>
      <c r="V7901" s="4" t="str">
        <f t="shared" si="1496"/>
        <v/>
      </c>
      <c r="W7901" s="18" t="str">
        <f>IF(V7901="","",VLOOKUP(L7901,日射量と図３!$A$4:$C$368,3,TRUE)*238.85/100)</f>
        <v/>
      </c>
      <c r="X7901" s="4" t="str">
        <f t="shared" si="1497"/>
        <v/>
      </c>
      <c r="Y7901" s="4" t="str">
        <f t="shared" si="1486"/>
        <v/>
      </c>
      <c r="Z7901" s="4" t="str">
        <f t="shared" si="1487"/>
        <v/>
      </c>
      <c r="AA7901" s="4" t="str">
        <f>IF($V7901="","",IF(Y7901&lt;36,0,IF(AND(36&lt;=Y7901,Y7901&lt;71),VLOOKUP($W7901,日射量と図３!$E$6:$F$34,2,TRUE),IF(AND(71&lt;=Y7901,Y7901&lt;107),VLOOKUP($W7901,日射量と図３!$E$6:$G$34,3,TRUE),IF(AND(107&lt;=Y7901,Y7901&lt;143),VLOOKUP($W7901,日射量と図３!$E$6:$H$34,4,TRUE),VLOOKUP($W7901,日射量と図３!$E$6:$I$34,5,TRUE))))))</f>
        <v/>
      </c>
      <c r="AB7901" s="4" t="str">
        <f>IF($V7901="","",IF(Z7901&lt;36,0,IF(AND(36&lt;=Z7901,Z7901&lt;71),VLOOKUP($W7901,日射量と図３!$E$6:$F$34,2,TRUE),IF(AND(71&lt;=Z7901,Z7901&lt;107),VLOOKUP($W7901,日射量と図３!$E$6:$G$34,3,TRUE),IF(AND(107&lt;=Z7901,Z7901&lt;143),VLOOKUP($W7901,日射量と図３!$E$6:$H$34,4,TRUE),VLOOKUP($W7901,日射量と図３!$E$6:$I$34,5,TRUE))))))</f>
        <v/>
      </c>
      <c r="AC7901" s="382" t="str">
        <f t="shared" si="1491"/>
        <v/>
      </c>
      <c r="AD7901" s="382" t="str">
        <f t="shared" si="1492"/>
        <v/>
      </c>
    </row>
    <row r="7902" spans="11:30" ht="13.5" customHeight="1">
      <c r="K7902" s="4">
        <f t="shared" si="1488"/>
        <v>4</v>
      </c>
      <c r="L7902" s="34">
        <v>43581</v>
      </c>
      <c r="M7902" s="4">
        <v>330</v>
      </c>
      <c r="N7902" s="4">
        <v>3</v>
      </c>
      <c r="O7902" s="31">
        <v>8.3333333333333329E-2</v>
      </c>
      <c r="P7902" s="35">
        <v>14.060000000000002</v>
      </c>
      <c r="Q7902" s="36">
        <f t="shared" si="1489"/>
        <v>13</v>
      </c>
      <c r="R7902" s="4">
        <f t="shared" si="1490"/>
        <v>0</v>
      </c>
      <c r="S7902" s="31">
        <f t="shared" si="1493"/>
        <v>0.23586805555555557</v>
      </c>
      <c r="T7902" s="31">
        <f t="shared" si="1494"/>
        <v>0.75912037037037028</v>
      </c>
      <c r="U7902" s="4">
        <f t="shared" si="1495"/>
        <v>0</v>
      </c>
      <c r="V7902" s="4" t="str">
        <f t="shared" si="1496"/>
        <v/>
      </c>
      <c r="W7902" s="18" t="str">
        <f>IF(V7902="","",VLOOKUP(L7902,日射量と図３!$A$4:$C$368,3,TRUE)*238.85/100)</f>
        <v/>
      </c>
      <c r="X7902" s="4" t="str">
        <f t="shared" si="1497"/>
        <v/>
      </c>
      <c r="Y7902" s="4" t="str">
        <f t="shared" si="1486"/>
        <v/>
      </c>
      <c r="Z7902" s="4" t="str">
        <f t="shared" si="1487"/>
        <v/>
      </c>
      <c r="AA7902" s="4" t="str">
        <f>IF($V7902="","",IF(Y7902&lt;36,0,IF(AND(36&lt;=Y7902,Y7902&lt;71),VLOOKUP($W7902,日射量と図３!$E$6:$F$34,2,TRUE),IF(AND(71&lt;=Y7902,Y7902&lt;107),VLOOKUP($W7902,日射量と図３!$E$6:$G$34,3,TRUE),IF(AND(107&lt;=Y7902,Y7902&lt;143),VLOOKUP($W7902,日射量と図３!$E$6:$H$34,4,TRUE),VLOOKUP($W7902,日射量と図３!$E$6:$I$34,5,TRUE))))))</f>
        <v/>
      </c>
      <c r="AB7902" s="4" t="str">
        <f>IF($V7902="","",IF(Z7902&lt;36,0,IF(AND(36&lt;=Z7902,Z7902&lt;71),VLOOKUP($W7902,日射量と図３!$E$6:$F$34,2,TRUE),IF(AND(71&lt;=Z7902,Z7902&lt;107),VLOOKUP($W7902,日射量と図３!$E$6:$G$34,3,TRUE),IF(AND(107&lt;=Z7902,Z7902&lt;143),VLOOKUP($W7902,日射量と図３!$E$6:$H$34,4,TRUE),VLOOKUP($W7902,日射量と図３!$E$6:$I$34,5,TRUE))))))</f>
        <v/>
      </c>
      <c r="AC7902" s="382" t="str">
        <f t="shared" si="1491"/>
        <v/>
      </c>
      <c r="AD7902" s="382" t="str">
        <f t="shared" si="1492"/>
        <v/>
      </c>
    </row>
    <row r="7903" spans="11:30" ht="13.5" customHeight="1">
      <c r="K7903" s="4">
        <f t="shared" si="1488"/>
        <v>4</v>
      </c>
      <c r="L7903" s="34">
        <v>43581</v>
      </c>
      <c r="M7903" s="4">
        <v>330</v>
      </c>
      <c r="N7903" s="4">
        <v>4</v>
      </c>
      <c r="O7903" s="31">
        <v>0.125</v>
      </c>
      <c r="P7903" s="35">
        <v>13.469999999999999</v>
      </c>
      <c r="Q7903" s="36">
        <f t="shared" si="1489"/>
        <v>13</v>
      </c>
      <c r="R7903" s="4">
        <f t="shared" si="1490"/>
        <v>0</v>
      </c>
      <c r="S7903" s="31">
        <f t="shared" si="1493"/>
        <v>0.23586805555555557</v>
      </c>
      <c r="T7903" s="31">
        <f t="shared" si="1494"/>
        <v>0.75912037037037028</v>
      </c>
      <c r="U7903" s="4">
        <f t="shared" si="1495"/>
        <v>0</v>
      </c>
      <c r="V7903" s="4" t="str">
        <f t="shared" si="1496"/>
        <v/>
      </c>
      <c r="W7903" s="18" t="str">
        <f>IF(V7903="","",VLOOKUP(L7903,日射量と図３!$A$4:$C$368,3,TRUE)*238.85/100)</f>
        <v/>
      </c>
      <c r="X7903" s="4" t="str">
        <f t="shared" si="1497"/>
        <v/>
      </c>
      <c r="Y7903" s="4" t="str">
        <f t="shared" ref="Y7903:Y7966" si="1498">IF(V7903="","",$AH$30*V7903/(($AG$18/$AH$18)*X7903))</f>
        <v/>
      </c>
      <c r="Z7903" s="4" t="str">
        <f t="shared" ref="Z7903:Z7966" si="1499">IF(V7903="","",$AH$30*V7903/(($AG$19/$AH$19)*X7903))</f>
        <v/>
      </c>
      <c r="AA7903" s="4" t="str">
        <f>IF($V7903="","",IF(Y7903&lt;36,0,IF(AND(36&lt;=Y7903,Y7903&lt;71),VLOOKUP($W7903,日射量と図３!$E$6:$F$34,2,TRUE),IF(AND(71&lt;=Y7903,Y7903&lt;107),VLOOKUP($W7903,日射量と図３!$E$6:$G$34,3,TRUE),IF(AND(107&lt;=Y7903,Y7903&lt;143),VLOOKUP($W7903,日射量と図３!$E$6:$H$34,4,TRUE),VLOOKUP($W7903,日射量と図３!$E$6:$I$34,5,TRUE))))))</f>
        <v/>
      </c>
      <c r="AB7903" s="4" t="str">
        <f>IF($V7903="","",IF(Z7903&lt;36,0,IF(AND(36&lt;=Z7903,Z7903&lt;71),VLOOKUP($W7903,日射量と図３!$E$6:$F$34,2,TRUE),IF(AND(71&lt;=Z7903,Z7903&lt;107),VLOOKUP($W7903,日射量と図３!$E$6:$G$34,3,TRUE),IF(AND(107&lt;=Z7903,Z7903&lt;143),VLOOKUP($W7903,日射量と図３!$E$6:$H$34,4,TRUE),VLOOKUP($W7903,日射量と図３!$E$6:$I$34,5,TRUE))))))</f>
        <v/>
      </c>
      <c r="AC7903" s="382" t="str">
        <f t="shared" si="1491"/>
        <v/>
      </c>
      <c r="AD7903" s="382" t="str">
        <f t="shared" si="1492"/>
        <v/>
      </c>
    </row>
    <row r="7904" spans="11:30" ht="13.5" customHeight="1">
      <c r="K7904" s="4">
        <f t="shared" si="1488"/>
        <v>4</v>
      </c>
      <c r="L7904" s="34">
        <v>43581</v>
      </c>
      <c r="M7904" s="4">
        <v>330</v>
      </c>
      <c r="N7904" s="4">
        <v>5</v>
      </c>
      <c r="O7904" s="31">
        <v>0.16666666666666666</v>
      </c>
      <c r="P7904" s="35">
        <v>13.01</v>
      </c>
      <c r="Q7904" s="36">
        <f t="shared" si="1489"/>
        <v>15</v>
      </c>
      <c r="R7904" s="4">
        <f t="shared" si="1490"/>
        <v>1.9900000000000002</v>
      </c>
      <c r="S7904" s="31">
        <f t="shared" si="1493"/>
        <v>0.23586805555555557</v>
      </c>
      <c r="T7904" s="31">
        <f t="shared" si="1494"/>
        <v>0.75912037037037028</v>
      </c>
      <c r="U7904" s="4">
        <f t="shared" si="1495"/>
        <v>0</v>
      </c>
      <c r="V7904" s="4" t="str">
        <f t="shared" si="1496"/>
        <v/>
      </c>
      <c r="W7904" s="18" t="str">
        <f>IF(V7904="","",VLOOKUP(L7904,日射量と図３!$A$4:$C$368,3,TRUE)*238.85/100)</f>
        <v/>
      </c>
      <c r="X7904" s="4" t="str">
        <f t="shared" si="1497"/>
        <v/>
      </c>
      <c r="Y7904" s="4" t="str">
        <f t="shared" si="1498"/>
        <v/>
      </c>
      <c r="Z7904" s="4" t="str">
        <f t="shared" si="1499"/>
        <v/>
      </c>
      <c r="AA7904" s="4" t="str">
        <f>IF($V7904="","",IF(Y7904&lt;36,0,IF(AND(36&lt;=Y7904,Y7904&lt;71),VLOOKUP($W7904,日射量と図３!$E$6:$F$34,2,TRUE),IF(AND(71&lt;=Y7904,Y7904&lt;107),VLOOKUP($W7904,日射量と図３!$E$6:$G$34,3,TRUE),IF(AND(107&lt;=Y7904,Y7904&lt;143),VLOOKUP($W7904,日射量と図３!$E$6:$H$34,4,TRUE),VLOOKUP($W7904,日射量と図３!$E$6:$I$34,5,TRUE))))))</f>
        <v/>
      </c>
      <c r="AB7904" s="4" t="str">
        <f>IF($V7904="","",IF(Z7904&lt;36,0,IF(AND(36&lt;=Z7904,Z7904&lt;71),VLOOKUP($W7904,日射量と図３!$E$6:$F$34,2,TRUE),IF(AND(71&lt;=Z7904,Z7904&lt;107),VLOOKUP($W7904,日射量と図３!$E$6:$G$34,3,TRUE),IF(AND(107&lt;=Z7904,Z7904&lt;143),VLOOKUP($W7904,日射量と図３!$E$6:$H$34,4,TRUE),VLOOKUP($W7904,日射量と図３!$E$6:$I$34,5,TRUE))))))</f>
        <v/>
      </c>
      <c r="AC7904" s="382" t="str">
        <f t="shared" si="1491"/>
        <v/>
      </c>
      <c r="AD7904" s="382" t="str">
        <f t="shared" si="1492"/>
        <v/>
      </c>
    </row>
    <row r="7905" spans="11:30" ht="13.5" customHeight="1">
      <c r="K7905" s="4">
        <f t="shared" si="1488"/>
        <v>4</v>
      </c>
      <c r="L7905" s="34">
        <v>43581</v>
      </c>
      <c r="M7905" s="4">
        <v>330</v>
      </c>
      <c r="N7905" s="4">
        <v>6</v>
      </c>
      <c r="O7905" s="31">
        <v>0.20833333333333334</v>
      </c>
      <c r="P7905" s="35">
        <v>12.77</v>
      </c>
      <c r="Q7905" s="36">
        <f t="shared" si="1489"/>
        <v>15</v>
      </c>
      <c r="R7905" s="4">
        <f t="shared" si="1490"/>
        <v>2.2300000000000004</v>
      </c>
      <c r="S7905" s="31">
        <f t="shared" si="1493"/>
        <v>0.23586805555555557</v>
      </c>
      <c r="T7905" s="31">
        <f t="shared" si="1494"/>
        <v>0.75912037037037028</v>
      </c>
      <c r="U7905" s="4">
        <f t="shared" si="1495"/>
        <v>0</v>
      </c>
      <c r="V7905" s="4" t="str">
        <f t="shared" si="1496"/>
        <v/>
      </c>
      <c r="W7905" s="18" t="str">
        <f>IF(V7905="","",VLOOKUP(L7905,日射量と図３!$A$4:$C$368,3,TRUE)*238.85/100)</f>
        <v/>
      </c>
      <c r="X7905" s="4" t="str">
        <f t="shared" si="1497"/>
        <v/>
      </c>
      <c r="Y7905" s="4" t="str">
        <f t="shared" si="1498"/>
        <v/>
      </c>
      <c r="Z7905" s="4" t="str">
        <f t="shared" si="1499"/>
        <v/>
      </c>
      <c r="AA7905" s="4" t="str">
        <f>IF($V7905="","",IF(Y7905&lt;36,0,IF(AND(36&lt;=Y7905,Y7905&lt;71),VLOOKUP($W7905,日射量と図３!$E$6:$F$34,2,TRUE),IF(AND(71&lt;=Y7905,Y7905&lt;107),VLOOKUP($W7905,日射量と図３!$E$6:$G$34,3,TRUE),IF(AND(107&lt;=Y7905,Y7905&lt;143),VLOOKUP($W7905,日射量と図３!$E$6:$H$34,4,TRUE),VLOOKUP($W7905,日射量と図３!$E$6:$I$34,5,TRUE))))))</f>
        <v/>
      </c>
      <c r="AB7905" s="4" t="str">
        <f>IF($V7905="","",IF(Z7905&lt;36,0,IF(AND(36&lt;=Z7905,Z7905&lt;71),VLOOKUP($W7905,日射量と図３!$E$6:$F$34,2,TRUE),IF(AND(71&lt;=Z7905,Z7905&lt;107),VLOOKUP($W7905,日射量と図３!$E$6:$G$34,3,TRUE),IF(AND(107&lt;=Z7905,Z7905&lt;143),VLOOKUP($W7905,日射量と図３!$E$6:$H$34,4,TRUE),VLOOKUP($W7905,日射量と図３!$E$6:$I$34,5,TRUE))))))</f>
        <v/>
      </c>
      <c r="AC7905" s="382" t="str">
        <f t="shared" si="1491"/>
        <v/>
      </c>
      <c r="AD7905" s="382" t="str">
        <f t="shared" si="1492"/>
        <v/>
      </c>
    </row>
    <row r="7906" spans="11:30" ht="13.5" customHeight="1">
      <c r="K7906" s="4">
        <f t="shared" si="1488"/>
        <v>4</v>
      </c>
      <c r="L7906" s="34">
        <v>43581</v>
      </c>
      <c r="M7906" s="4">
        <v>330</v>
      </c>
      <c r="N7906" s="4">
        <v>7</v>
      </c>
      <c r="O7906" s="31">
        <v>0.25</v>
      </c>
      <c r="P7906" s="35">
        <v>12.8</v>
      </c>
      <c r="Q7906" s="36">
        <f t="shared" si="1489"/>
        <v>15</v>
      </c>
      <c r="R7906" s="4">
        <f t="shared" si="1490"/>
        <v>2.1999999999999993</v>
      </c>
      <c r="S7906" s="31">
        <f t="shared" si="1493"/>
        <v>0.23586805555555557</v>
      </c>
      <c r="T7906" s="31">
        <f t="shared" si="1494"/>
        <v>0.75912037037037028</v>
      </c>
      <c r="U7906" s="4">
        <f t="shared" si="1495"/>
        <v>2.1999999999999993</v>
      </c>
      <c r="V7906" s="4" t="str">
        <f t="shared" si="1496"/>
        <v/>
      </c>
      <c r="W7906" s="18" t="str">
        <f>IF(V7906="","",VLOOKUP(L7906,日射量と図３!$A$4:$C$368,3,TRUE)*238.85/100)</f>
        <v/>
      </c>
      <c r="X7906" s="4" t="str">
        <f t="shared" si="1497"/>
        <v/>
      </c>
      <c r="Y7906" s="4" t="str">
        <f t="shared" si="1498"/>
        <v/>
      </c>
      <c r="Z7906" s="4" t="str">
        <f t="shared" si="1499"/>
        <v/>
      </c>
      <c r="AA7906" s="4" t="str">
        <f>IF($V7906="","",IF(Y7906&lt;36,0,IF(AND(36&lt;=Y7906,Y7906&lt;71),VLOOKUP($W7906,日射量と図３!$E$6:$F$34,2,TRUE),IF(AND(71&lt;=Y7906,Y7906&lt;107),VLOOKUP($W7906,日射量と図３!$E$6:$G$34,3,TRUE),IF(AND(107&lt;=Y7906,Y7906&lt;143),VLOOKUP($W7906,日射量と図３!$E$6:$H$34,4,TRUE),VLOOKUP($W7906,日射量と図３!$E$6:$I$34,5,TRUE))))))</f>
        <v/>
      </c>
      <c r="AB7906" s="4" t="str">
        <f>IF($V7906="","",IF(Z7906&lt;36,0,IF(AND(36&lt;=Z7906,Z7906&lt;71),VLOOKUP($W7906,日射量と図３!$E$6:$F$34,2,TRUE),IF(AND(71&lt;=Z7906,Z7906&lt;107),VLOOKUP($W7906,日射量と図３!$E$6:$G$34,3,TRUE),IF(AND(107&lt;=Z7906,Z7906&lt;143),VLOOKUP($W7906,日射量と図３!$E$6:$H$34,4,TRUE),VLOOKUP($W7906,日射量と図３!$E$6:$I$34,5,TRUE))))))</f>
        <v/>
      </c>
      <c r="AC7906" s="382" t="str">
        <f t="shared" si="1491"/>
        <v/>
      </c>
      <c r="AD7906" s="382" t="str">
        <f t="shared" si="1492"/>
        <v/>
      </c>
    </row>
    <row r="7907" spans="11:30" ht="13.5" customHeight="1">
      <c r="K7907" s="4">
        <f t="shared" si="1488"/>
        <v>4</v>
      </c>
      <c r="L7907" s="34">
        <v>43581</v>
      </c>
      <c r="M7907" s="4">
        <v>330</v>
      </c>
      <c r="N7907" s="4">
        <v>8</v>
      </c>
      <c r="O7907" s="31">
        <v>0.29166666666666669</v>
      </c>
      <c r="P7907" s="35">
        <v>13.84</v>
      </c>
      <c r="Q7907" s="36">
        <f t="shared" si="1489"/>
        <v>12</v>
      </c>
      <c r="R7907" s="4">
        <f t="shared" si="1490"/>
        <v>0</v>
      </c>
      <c r="S7907" s="31">
        <f t="shared" si="1493"/>
        <v>0.23586805555555557</v>
      </c>
      <c r="T7907" s="31">
        <f t="shared" si="1494"/>
        <v>0.75912037037037028</v>
      </c>
      <c r="U7907" s="4">
        <f t="shared" si="1495"/>
        <v>0</v>
      </c>
      <c r="V7907" s="4" t="str">
        <f t="shared" si="1496"/>
        <v/>
      </c>
      <c r="W7907" s="18" t="str">
        <f>IF(V7907="","",VLOOKUP(L7907,日射量と図３!$A$4:$C$368,3,TRUE)*238.85/100)</f>
        <v/>
      </c>
      <c r="X7907" s="4" t="str">
        <f t="shared" si="1497"/>
        <v/>
      </c>
      <c r="Y7907" s="4" t="str">
        <f t="shared" si="1498"/>
        <v/>
      </c>
      <c r="Z7907" s="4" t="str">
        <f t="shared" si="1499"/>
        <v/>
      </c>
      <c r="AA7907" s="4" t="str">
        <f>IF($V7907="","",IF(Y7907&lt;36,0,IF(AND(36&lt;=Y7907,Y7907&lt;71),VLOOKUP($W7907,日射量と図３!$E$6:$F$34,2,TRUE),IF(AND(71&lt;=Y7907,Y7907&lt;107),VLOOKUP($W7907,日射量と図３!$E$6:$G$34,3,TRUE),IF(AND(107&lt;=Y7907,Y7907&lt;143),VLOOKUP($W7907,日射量と図３!$E$6:$H$34,4,TRUE),VLOOKUP($W7907,日射量と図３!$E$6:$I$34,5,TRUE))))))</f>
        <v/>
      </c>
      <c r="AB7907" s="4" t="str">
        <f>IF($V7907="","",IF(Z7907&lt;36,0,IF(AND(36&lt;=Z7907,Z7907&lt;71),VLOOKUP($W7907,日射量と図３!$E$6:$F$34,2,TRUE),IF(AND(71&lt;=Z7907,Z7907&lt;107),VLOOKUP($W7907,日射量と図３!$E$6:$G$34,3,TRUE),IF(AND(107&lt;=Z7907,Z7907&lt;143),VLOOKUP($W7907,日射量と図３!$E$6:$H$34,4,TRUE),VLOOKUP($W7907,日射量と図３!$E$6:$I$34,5,TRUE))))))</f>
        <v/>
      </c>
      <c r="AC7907" s="382" t="str">
        <f t="shared" si="1491"/>
        <v/>
      </c>
      <c r="AD7907" s="382" t="str">
        <f t="shared" si="1492"/>
        <v/>
      </c>
    </row>
    <row r="7908" spans="11:30" ht="13.5" customHeight="1">
      <c r="K7908" s="4">
        <f t="shared" si="1488"/>
        <v>4</v>
      </c>
      <c r="L7908" s="34">
        <v>43581</v>
      </c>
      <c r="M7908" s="4">
        <v>330</v>
      </c>
      <c r="N7908" s="4">
        <v>9</v>
      </c>
      <c r="O7908" s="31">
        <v>0.33333333333333331</v>
      </c>
      <c r="P7908" s="35">
        <v>15.190000000000001</v>
      </c>
      <c r="Q7908" s="36">
        <f t="shared" si="1489"/>
        <v>12</v>
      </c>
      <c r="R7908" s="4">
        <f t="shared" si="1490"/>
        <v>0</v>
      </c>
      <c r="S7908" s="31">
        <f t="shared" si="1493"/>
        <v>0.23586805555555557</v>
      </c>
      <c r="T7908" s="31">
        <f t="shared" si="1494"/>
        <v>0.75912037037037028</v>
      </c>
      <c r="U7908" s="4">
        <f t="shared" si="1495"/>
        <v>0</v>
      </c>
      <c r="V7908" s="4" t="str">
        <f t="shared" si="1496"/>
        <v/>
      </c>
      <c r="W7908" s="18" t="str">
        <f>IF(V7908="","",VLOOKUP(L7908,日射量と図３!$A$4:$C$368,3,TRUE)*238.85/100)</f>
        <v/>
      </c>
      <c r="X7908" s="4" t="str">
        <f t="shared" si="1497"/>
        <v/>
      </c>
      <c r="Y7908" s="4" t="str">
        <f t="shared" si="1498"/>
        <v/>
      </c>
      <c r="Z7908" s="4" t="str">
        <f t="shared" si="1499"/>
        <v/>
      </c>
      <c r="AA7908" s="4" t="str">
        <f>IF($V7908="","",IF(Y7908&lt;36,0,IF(AND(36&lt;=Y7908,Y7908&lt;71),VLOOKUP($W7908,日射量と図３!$E$6:$F$34,2,TRUE),IF(AND(71&lt;=Y7908,Y7908&lt;107),VLOOKUP($W7908,日射量と図３!$E$6:$G$34,3,TRUE),IF(AND(107&lt;=Y7908,Y7908&lt;143),VLOOKUP($W7908,日射量と図３!$E$6:$H$34,4,TRUE),VLOOKUP($W7908,日射量と図３!$E$6:$I$34,5,TRUE))))))</f>
        <v/>
      </c>
      <c r="AB7908" s="4" t="str">
        <f>IF($V7908="","",IF(Z7908&lt;36,0,IF(AND(36&lt;=Z7908,Z7908&lt;71),VLOOKUP($W7908,日射量と図３!$E$6:$F$34,2,TRUE),IF(AND(71&lt;=Z7908,Z7908&lt;107),VLOOKUP($W7908,日射量と図３!$E$6:$G$34,3,TRUE),IF(AND(107&lt;=Z7908,Z7908&lt;143),VLOOKUP($W7908,日射量と図３!$E$6:$H$34,4,TRUE),VLOOKUP($W7908,日射量と図３!$E$6:$I$34,5,TRUE))))))</f>
        <v/>
      </c>
      <c r="AC7908" s="382" t="str">
        <f t="shared" si="1491"/>
        <v/>
      </c>
      <c r="AD7908" s="382" t="str">
        <f t="shared" si="1492"/>
        <v/>
      </c>
    </row>
    <row r="7909" spans="11:30" ht="13.5" customHeight="1">
      <c r="K7909" s="4">
        <f t="shared" si="1488"/>
        <v>4</v>
      </c>
      <c r="L7909" s="34">
        <v>43581</v>
      </c>
      <c r="M7909" s="4">
        <v>330</v>
      </c>
      <c r="N7909" s="4">
        <v>10</v>
      </c>
      <c r="O7909" s="31">
        <v>0.375</v>
      </c>
      <c r="P7909" s="35">
        <v>16.46</v>
      </c>
      <c r="Q7909" s="36">
        <f t="shared" si="1489"/>
        <v>12</v>
      </c>
      <c r="R7909" s="4">
        <f t="shared" si="1490"/>
        <v>0</v>
      </c>
      <c r="S7909" s="31">
        <f t="shared" si="1493"/>
        <v>0.23586805555555557</v>
      </c>
      <c r="T7909" s="31">
        <f t="shared" si="1494"/>
        <v>0.75912037037037028</v>
      </c>
      <c r="U7909" s="4">
        <f t="shared" si="1495"/>
        <v>0</v>
      </c>
      <c r="V7909" s="4" t="str">
        <f t="shared" si="1496"/>
        <v/>
      </c>
      <c r="W7909" s="18" t="str">
        <f>IF(V7909="","",VLOOKUP(L7909,日射量と図３!$A$4:$C$368,3,TRUE)*238.85/100)</f>
        <v/>
      </c>
      <c r="X7909" s="4" t="str">
        <f t="shared" si="1497"/>
        <v/>
      </c>
      <c r="Y7909" s="4" t="str">
        <f t="shared" si="1498"/>
        <v/>
      </c>
      <c r="Z7909" s="4" t="str">
        <f t="shared" si="1499"/>
        <v/>
      </c>
      <c r="AA7909" s="4" t="str">
        <f>IF($V7909="","",IF(Y7909&lt;36,0,IF(AND(36&lt;=Y7909,Y7909&lt;71),VLOOKUP($W7909,日射量と図３!$E$6:$F$34,2,TRUE),IF(AND(71&lt;=Y7909,Y7909&lt;107),VLOOKUP($W7909,日射量と図３!$E$6:$G$34,3,TRUE),IF(AND(107&lt;=Y7909,Y7909&lt;143),VLOOKUP($W7909,日射量と図３!$E$6:$H$34,4,TRUE),VLOOKUP($W7909,日射量と図３!$E$6:$I$34,5,TRUE))))))</f>
        <v/>
      </c>
      <c r="AB7909" s="4" t="str">
        <f>IF($V7909="","",IF(Z7909&lt;36,0,IF(AND(36&lt;=Z7909,Z7909&lt;71),VLOOKUP($W7909,日射量と図３!$E$6:$F$34,2,TRUE),IF(AND(71&lt;=Z7909,Z7909&lt;107),VLOOKUP($W7909,日射量と図３!$E$6:$G$34,3,TRUE),IF(AND(107&lt;=Z7909,Z7909&lt;143),VLOOKUP($W7909,日射量と図３!$E$6:$H$34,4,TRUE),VLOOKUP($W7909,日射量と図３!$E$6:$I$34,5,TRUE))))))</f>
        <v/>
      </c>
      <c r="AC7909" s="382" t="str">
        <f t="shared" si="1491"/>
        <v/>
      </c>
      <c r="AD7909" s="382" t="str">
        <f t="shared" si="1492"/>
        <v/>
      </c>
    </row>
    <row r="7910" spans="11:30" ht="13.5" customHeight="1">
      <c r="K7910" s="4">
        <f t="shared" si="1488"/>
        <v>4</v>
      </c>
      <c r="L7910" s="34">
        <v>43581</v>
      </c>
      <c r="M7910" s="4">
        <v>330</v>
      </c>
      <c r="N7910" s="4">
        <v>11</v>
      </c>
      <c r="O7910" s="31">
        <v>0.41666666666666669</v>
      </c>
      <c r="P7910" s="35">
        <v>17.750000000000004</v>
      </c>
      <c r="Q7910" s="36">
        <f t="shared" si="1489"/>
        <v>12</v>
      </c>
      <c r="R7910" s="4">
        <f t="shared" si="1490"/>
        <v>0</v>
      </c>
      <c r="S7910" s="31">
        <f t="shared" si="1493"/>
        <v>0.23586805555555557</v>
      </c>
      <c r="T7910" s="31">
        <f t="shared" si="1494"/>
        <v>0.75912037037037028</v>
      </c>
      <c r="U7910" s="4">
        <f t="shared" si="1495"/>
        <v>0</v>
      </c>
      <c r="V7910" s="4" t="str">
        <f t="shared" si="1496"/>
        <v/>
      </c>
      <c r="W7910" s="18" t="str">
        <f>IF(V7910="","",VLOOKUP(L7910,日射量と図３!$A$4:$C$368,3,TRUE)*238.85/100)</f>
        <v/>
      </c>
      <c r="X7910" s="4" t="str">
        <f t="shared" si="1497"/>
        <v/>
      </c>
      <c r="Y7910" s="4" t="str">
        <f t="shared" si="1498"/>
        <v/>
      </c>
      <c r="Z7910" s="4" t="str">
        <f t="shared" si="1499"/>
        <v/>
      </c>
      <c r="AA7910" s="4" t="str">
        <f>IF($V7910="","",IF(Y7910&lt;36,0,IF(AND(36&lt;=Y7910,Y7910&lt;71),VLOOKUP($W7910,日射量と図３!$E$6:$F$34,2,TRUE),IF(AND(71&lt;=Y7910,Y7910&lt;107),VLOOKUP($W7910,日射量と図３!$E$6:$G$34,3,TRUE),IF(AND(107&lt;=Y7910,Y7910&lt;143),VLOOKUP($W7910,日射量と図３!$E$6:$H$34,4,TRUE),VLOOKUP($W7910,日射量と図３!$E$6:$I$34,5,TRUE))))))</f>
        <v/>
      </c>
      <c r="AB7910" s="4" t="str">
        <f>IF($V7910="","",IF(Z7910&lt;36,0,IF(AND(36&lt;=Z7910,Z7910&lt;71),VLOOKUP($W7910,日射量と図３!$E$6:$F$34,2,TRUE),IF(AND(71&lt;=Z7910,Z7910&lt;107),VLOOKUP($W7910,日射量と図３!$E$6:$G$34,3,TRUE),IF(AND(107&lt;=Z7910,Z7910&lt;143),VLOOKUP($W7910,日射量と図３!$E$6:$H$34,4,TRUE),VLOOKUP($W7910,日射量と図３!$E$6:$I$34,5,TRUE))))))</f>
        <v/>
      </c>
      <c r="AC7910" s="382" t="str">
        <f t="shared" si="1491"/>
        <v/>
      </c>
      <c r="AD7910" s="382" t="str">
        <f t="shared" si="1492"/>
        <v/>
      </c>
    </row>
    <row r="7911" spans="11:30" ht="13.5" customHeight="1">
      <c r="K7911" s="4">
        <f t="shared" si="1488"/>
        <v>4</v>
      </c>
      <c r="L7911" s="34">
        <v>43581</v>
      </c>
      <c r="M7911" s="4">
        <v>330</v>
      </c>
      <c r="N7911" s="4">
        <v>12</v>
      </c>
      <c r="O7911" s="31">
        <v>0.45833333333333331</v>
      </c>
      <c r="P7911" s="35">
        <v>18.849999999999998</v>
      </c>
      <c r="Q7911" s="36">
        <f t="shared" si="1489"/>
        <v>12</v>
      </c>
      <c r="R7911" s="4">
        <f t="shared" si="1490"/>
        <v>0</v>
      </c>
      <c r="S7911" s="31">
        <f t="shared" si="1493"/>
        <v>0.23586805555555557</v>
      </c>
      <c r="T7911" s="31">
        <f t="shared" si="1494"/>
        <v>0.75912037037037028</v>
      </c>
      <c r="U7911" s="4">
        <f t="shared" si="1495"/>
        <v>0</v>
      </c>
      <c r="V7911" s="4" t="str">
        <f t="shared" si="1496"/>
        <v/>
      </c>
      <c r="W7911" s="18" t="str">
        <f>IF(V7911="","",VLOOKUP(L7911,日射量と図３!$A$4:$C$368,3,TRUE)*238.85/100)</f>
        <v/>
      </c>
      <c r="X7911" s="4" t="str">
        <f t="shared" si="1497"/>
        <v/>
      </c>
      <c r="Y7911" s="4" t="str">
        <f t="shared" si="1498"/>
        <v/>
      </c>
      <c r="Z7911" s="4" t="str">
        <f t="shared" si="1499"/>
        <v/>
      </c>
      <c r="AA7911" s="4" t="str">
        <f>IF($V7911="","",IF(Y7911&lt;36,0,IF(AND(36&lt;=Y7911,Y7911&lt;71),VLOOKUP($W7911,日射量と図３!$E$6:$F$34,2,TRUE),IF(AND(71&lt;=Y7911,Y7911&lt;107),VLOOKUP($W7911,日射量と図３!$E$6:$G$34,3,TRUE),IF(AND(107&lt;=Y7911,Y7911&lt;143),VLOOKUP($W7911,日射量と図３!$E$6:$H$34,4,TRUE),VLOOKUP($W7911,日射量と図３!$E$6:$I$34,5,TRUE))))))</f>
        <v/>
      </c>
      <c r="AB7911" s="4" t="str">
        <f>IF($V7911="","",IF(Z7911&lt;36,0,IF(AND(36&lt;=Z7911,Z7911&lt;71),VLOOKUP($W7911,日射量と図３!$E$6:$F$34,2,TRUE),IF(AND(71&lt;=Z7911,Z7911&lt;107),VLOOKUP($W7911,日射量と図３!$E$6:$G$34,3,TRUE),IF(AND(107&lt;=Z7911,Z7911&lt;143),VLOOKUP($W7911,日射量と図３!$E$6:$H$34,4,TRUE),VLOOKUP($W7911,日射量と図３!$E$6:$I$34,5,TRUE))))))</f>
        <v/>
      </c>
      <c r="AC7911" s="382" t="str">
        <f t="shared" si="1491"/>
        <v/>
      </c>
      <c r="AD7911" s="382" t="str">
        <f t="shared" si="1492"/>
        <v/>
      </c>
    </row>
    <row r="7912" spans="11:30" ht="13.5" customHeight="1">
      <c r="K7912" s="4">
        <f t="shared" si="1488"/>
        <v>4</v>
      </c>
      <c r="L7912" s="34">
        <v>43581</v>
      </c>
      <c r="M7912" s="4">
        <v>330</v>
      </c>
      <c r="N7912" s="4">
        <v>13</v>
      </c>
      <c r="O7912" s="31">
        <v>0.5</v>
      </c>
      <c r="P7912" s="35">
        <v>19.22</v>
      </c>
      <c r="Q7912" s="36">
        <f t="shared" si="1489"/>
        <v>12</v>
      </c>
      <c r="R7912" s="4">
        <f t="shared" si="1490"/>
        <v>0</v>
      </c>
      <c r="S7912" s="31">
        <f t="shared" si="1493"/>
        <v>0.23586805555555557</v>
      </c>
      <c r="T7912" s="31">
        <f t="shared" si="1494"/>
        <v>0.75912037037037028</v>
      </c>
      <c r="U7912" s="4">
        <f t="shared" si="1495"/>
        <v>0</v>
      </c>
      <c r="V7912" s="4" t="str">
        <f t="shared" si="1496"/>
        <v/>
      </c>
      <c r="W7912" s="18" t="str">
        <f>IF(V7912="","",VLOOKUP(L7912,日射量と図３!$A$4:$C$368,3,TRUE)*238.85/100)</f>
        <v/>
      </c>
      <c r="X7912" s="4" t="str">
        <f t="shared" si="1497"/>
        <v/>
      </c>
      <c r="Y7912" s="4" t="str">
        <f t="shared" si="1498"/>
        <v/>
      </c>
      <c r="Z7912" s="4" t="str">
        <f t="shared" si="1499"/>
        <v/>
      </c>
      <c r="AA7912" s="4" t="str">
        <f>IF($V7912="","",IF(Y7912&lt;36,0,IF(AND(36&lt;=Y7912,Y7912&lt;71),VLOOKUP($W7912,日射量と図３!$E$6:$F$34,2,TRUE),IF(AND(71&lt;=Y7912,Y7912&lt;107),VLOOKUP($W7912,日射量と図３!$E$6:$G$34,3,TRUE),IF(AND(107&lt;=Y7912,Y7912&lt;143),VLOOKUP($W7912,日射量と図３!$E$6:$H$34,4,TRUE),VLOOKUP($W7912,日射量と図３!$E$6:$I$34,5,TRUE))))))</f>
        <v/>
      </c>
      <c r="AB7912" s="4" t="str">
        <f>IF($V7912="","",IF(Z7912&lt;36,0,IF(AND(36&lt;=Z7912,Z7912&lt;71),VLOOKUP($W7912,日射量と図３!$E$6:$F$34,2,TRUE),IF(AND(71&lt;=Z7912,Z7912&lt;107),VLOOKUP($W7912,日射量と図３!$E$6:$G$34,3,TRUE),IF(AND(107&lt;=Z7912,Z7912&lt;143),VLOOKUP($W7912,日射量と図３!$E$6:$H$34,4,TRUE),VLOOKUP($W7912,日射量と図３!$E$6:$I$34,5,TRUE))))))</f>
        <v/>
      </c>
      <c r="AC7912" s="382" t="str">
        <f t="shared" si="1491"/>
        <v/>
      </c>
      <c r="AD7912" s="382" t="str">
        <f t="shared" si="1492"/>
        <v/>
      </c>
    </row>
    <row r="7913" spans="11:30" ht="13.5" customHeight="1">
      <c r="K7913" s="4">
        <f t="shared" si="1488"/>
        <v>4</v>
      </c>
      <c r="L7913" s="34">
        <v>43581</v>
      </c>
      <c r="M7913" s="4">
        <v>330</v>
      </c>
      <c r="N7913" s="4">
        <v>14</v>
      </c>
      <c r="O7913" s="31">
        <v>0.54166666666666663</v>
      </c>
      <c r="P7913" s="35">
        <v>19.54</v>
      </c>
      <c r="Q7913" s="36">
        <f t="shared" si="1489"/>
        <v>12</v>
      </c>
      <c r="R7913" s="4">
        <f t="shared" si="1490"/>
        <v>0</v>
      </c>
      <c r="S7913" s="31">
        <f t="shared" si="1493"/>
        <v>0.23586805555555557</v>
      </c>
      <c r="T7913" s="31">
        <f t="shared" si="1494"/>
        <v>0.75912037037037028</v>
      </c>
      <c r="U7913" s="4">
        <f t="shared" si="1495"/>
        <v>0</v>
      </c>
      <c r="V7913" s="4" t="str">
        <f t="shared" si="1496"/>
        <v/>
      </c>
      <c r="W7913" s="18" t="str">
        <f>IF(V7913="","",VLOOKUP(L7913,日射量と図３!$A$4:$C$368,3,TRUE)*238.85/100)</f>
        <v/>
      </c>
      <c r="X7913" s="4" t="str">
        <f t="shared" si="1497"/>
        <v/>
      </c>
      <c r="Y7913" s="4" t="str">
        <f t="shared" si="1498"/>
        <v/>
      </c>
      <c r="Z7913" s="4" t="str">
        <f t="shared" si="1499"/>
        <v/>
      </c>
      <c r="AA7913" s="4" t="str">
        <f>IF($V7913="","",IF(Y7913&lt;36,0,IF(AND(36&lt;=Y7913,Y7913&lt;71),VLOOKUP($W7913,日射量と図３!$E$6:$F$34,2,TRUE),IF(AND(71&lt;=Y7913,Y7913&lt;107),VLOOKUP($W7913,日射量と図３!$E$6:$G$34,3,TRUE),IF(AND(107&lt;=Y7913,Y7913&lt;143),VLOOKUP($W7913,日射量と図３!$E$6:$H$34,4,TRUE),VLOOKUP($W7913,日射量と図３!$E$6:$I$34,5,TRUE))))))</f>
        <v/>
      </c>
      <c r="AB7913" s="4" t="str">
        <f>IF($V7913="","",IF(Z7913&lt;36,0,IF(AND(36&lt;=Z7913,Z7913&lt;71),VLOOKUP($W7913,日射量と図３!$E$6:$F$34,2,TRUE),IF(AND(71&lt;=Z7913,Z7913&lt;107),VLOOKUP($W7913,日射量と図３!$E$6:$G$34,3,TRUE),IF(AND(107&lt;=Z7913,Z7913&lt;143),VLOOKUP($W7913,日射量と図３!$E$6:$H$34,4,TRUE),VLOOKUP($W7913,日射量と図３!$E$6:$I$34,5,TRUE))))))</f>
        <v/>
      </c>
      <c r="AC7913" s="382" t="str">
        <f t="shared" si="1491"/>
        <v/>
      </c>
      <c r="AD7913" s="382" t="str">
        <f t="shared" si="1492"/>
        <v/>
      </c>
    </row>
    <row r="7914" spans="11:30" ht="13.5" customHeight="1">
      <c r="K7914" s="4">
        <f t="shared" si="1488"/>
        <v>4</v>
      </c>
      <c r="L7914" s="34">
        <v>43581</v>
      </c>
      <c r="M7914" s="4">
        <v>330</v>
      </c>
      <c r="N7914" s="4">
        <v>15</v>
      </c>
      <c r="O7914" s="31">
        <v>0.58333333333333337</v>
      </c>
      <c r="P7914" s="35">
        <v>19.79</v>
      </c>
      <c r="Q7914" s="36">
        <f t="shared" si="1489"/>
        <v>12</v>
      </c>
      <c r="R7914" s="4">
        <f t="shared" si="1490"/>
        <v>0</v>
      </c>
      <c r="S7914" s="31">
        <f t="shared" si="1493"/>
        <v>0.23586805555555557</v>
      </c>
      <c r="T7914" s="31">
        <f t="shared" si="1494"/>
        <v>0.75912037037037028</v>
      </c>
      <c r="U7914" s="4">
        <f t="shared" si="1495"/>
        <v>0</v>
      </c>
      <c r="V7914" s="4" t="str">
        <f t="shared" si="1496"/>
        <v/>
      </c>
      <c r="W7914" s="18" t="str">
        <f>IF(V7914="","",VLOOKUP(L7914,日射量と図３!$A$4:$C$368,3,TRUE)*238.85/100)</f>
        <v/>
      </c>
      <c r="X7914" s="4" t="str">
        <f t="shared" si="1497"/>
        <v/>
      </c>
      <c r="Y7914" s="4" t="str">
        <f t="shared" si="1498"/>
        <v/>
      </c>
      <c r="Z7914" s="4" t="str">
        <f t="shared" si="1499"/>
        <v/>
      </c>
      <c r="AA7914" s="4" t="str">
        <f>IF($V7914="","",IF(Y7914&lt;36,0,IF(AND(36&lt;=Y7914,Y7914&lt;71),VLOOKUP($W7914,日射量と図３!$E$6:$F$34,2,TRUE),IF(AND(71&lt;=Y7914,Y7914&lt;107),VLOOKUP($W7914,日射量と図３!$E$6:$G$34,3,TRUE),IF(AND(107&lt;=Y7914,Y7914&lt;143),VLOOKUP($W7914,日射量と図３!$E$6:$H$34,4,TRUE),VLOOKUP($W7914,日射量と図３!$E$6:$I$34,5,TRUE))))))</f>
        <v/>
      </c>
      <c r="AB7914" s="4" t="str">
        <f>IF($V7914="","",IF(Z7914&lt;36,0,IF(AND(36&lt;=Z7914,Z7914&lt;71),VLOOKUP($W7914,日射量と図３!$E$6:$F$34,2,TRUE),IF(AND(71&lt;=Z7914,Z7914&lt;107),VLOOKUP($W7914,日射量と図３!$E$6:$G$34,3,TRUE),IF(AND(107&lt;=Z7914,Z7914&lt;143),VLOOKUP($W7914,日射量と図３!$E$6:$H$34,4,TRUE),VLOOKUP($W7914,日射量と図３!$E$6:$I$34,5,TRUE))))))</f>
        <v/>
      </c>
      <c r="AC7914" s="382" t="str">
        <f t="shared" si="1491"/>
        <v/>
      </c>
      <c r="AD7914" s="382" t="str">
        <f t="shared" si="1492"/>
        <v/>
      </c>
    </row>
    <row r="7915" spans="11:30" ht="13.5" customHeight="1">
      <c r="K7915" s="4">
        <f t="shared" si="1488"/>
        <v>4</v>
      </c>
      <c r="L7915" s="34">
        <v>43581</v>
      </c>
      <c r="M7915" s="4">
        <v>330</v>
      </c>
      <c r="N7915" s="4">
        <v>16</v>
      </c>
      <c r="O7915" s="31">
        <v>0.625</v>
      </c>
      <c r="P7915" s="35">
        <v>19.479999999999997</v>
      </c>
      <c r="Q7915" s="36">
        <f t="shared" si="1489"/>
        <v>16</v>
      </c>
      <c r="R7915" s="4">
        <f t="shared" si="1490"/>
        <v>0</v>
      </c>
      <c r="S7915" s="31">
        <f t="shared" si="1493"/>
        <v>0.23586805555555557</v>
      </c>
      <c r="T7915" s="31">
        <f t="shared" si="1494"/>
        <v>0.75912037037037028</v>
      </c>
      <c r="U7915" s="4">
        <f t="shared" si="1495"/>
        <v>0</v>
      </c>
      <c r="V7915" s="4" t="str">
        <f t="shared" si="1496"/>
        <v/>
      </c>
      <c r="W7915" s="18" t="str">
        <f>IF(V7915="","",VLOOKUP(L7915,日射量と図３!$A$4:$C$368,3,TRUE)*238.85/100)</f>
        <v/>
      </c>
      <c r="X7915" s="4" t="str">
        <f t="shared" si="1497"/>
        <v/>
      </c>
      <c r="Y7915" s="4" t="str">
        <f t="shared" si="1498"/>
        <v/>
      </c>
      <c r="Z7915" s="4" t="str">
        <f t="shared" si="1499"/>
        <v/>
      </c>
      <c r="AA7915" s="4" t="str">
        <f>IF($V7915="","",IF(Y7915&lt;36,0,IF(AND(36&lt;=Y7915,Y7915&lt;71),VLOOKUP($W7915,日射量と図３!$E$6:$F$34,2,TRUE),IF(AND(71&lt;=Y7915,Y7915&lt;107),VLOOKUP($W7915,日射量と図３!$E$6:$G$34,3,TRUE),IF(AND(107&lt;=Y7915,Y7915&lt;143),VLOOKUP($W7915,日射量と図３!$E$6:$H$34,4,TRUE),VLOOKUP($W7915,日射量と図３!$E$6:$I$34,5,TRUE))))))</f>
        <v/>
      </c>
      <c r="AB7915" s="4" t="str">
        <f>IF($V7915="","",IF(Z7915&lt;36,0,IF(AND(36&lt;=Z7915,Z7915&lt;71),VLOOKUP($W7915,日射量と図３!$E$6:$F$34,2,TRUE),IF(AND(71&lt;=Z7915,Z7915&lt;107),VLOOKUP($W7915,日射量と図３!$E$6:$G$34,3,TRUE),IF(AND(107&lt;=Z7915,Z7915&lt;143),VLOOKUP($W7915,日射量と図３!$E$6:$H$34,4,TRUE),VLOOKUP($W7915,日射量と図３!$E$6:$I$34,5,TRUE))))))</f>
        <v/>
      </c>
      <c r="AC7915" s="382" t="str">
        <f t="shared" si="1491"/>
        <v/>
      </c>
      <c r="AD7915" s="382" t="str">
        <f t="shared" si="1492"/>
        <v/>
      </c>
    </row>
    <row r="7916" spans="11:30" ht="13.5" customHeight="1">
      <c r="K7916" s="4">
        <f t="shared" si="1488"/>
        <v>4</v>
      </c>
      <c r="L7916" s="34">
        <v>43581</v>
      </c>
      <c r="M7916" s="4">
        <v>330</v>
      </c>
      <c r="N7916" s="4">
        <v>17</v>
      </c>
      <c r="O7916" s="31">
        <v>0.66666666666666663</v>
      </c>
      <c r="P7916" s="35">
        <v>19.009999999999998</v>
      </c>
      <c r="Q7916" s="36">
        <f t="shared" si="1489"/>
        <v>16</v>
      </c>
      <c r="R7916" s="4">
        <f t="shared" si="1490"/>
        <v>0</v>
      </c>
      <c r="S7916" s="31">
        <f t="shared" si="1493"/>
        <v>0.23586805555555557</v>
      </c>
      <c r="T7916" s="31">
        <f t="shared" si="1494"/>
        <v>0.75912037037037028</v>
      </c>
      <c r="U7916" s="4">
        <f t="shared" si="1495"/>
        <v>0</v>
      </c>
      <c r="V7916" s="4" t="str">
        <f t="shared" si="1496"/>
        <v/>
      </c>
      <c r="W7916" s="18" t="str">
        <f>IF(V7916="","",VLOOKUP(L7916,日射量と図３!$A$4:$C$368,3,TRUE)*238.85/100)</f>
        <v/>
      </c>
      <c r="X7916" s="4" t="str">
        <f t="shared" si="1497"/>
        <v/>
      </c>
      <c r="Y7916" s="4" t="str">
        <f t="shared" si="1498"/>
        <v/>
      </c>
      <c r="Z7916" s="4" t="str">
        <f t="shared" si="1499"/>
        <v/>
      </c>
      <c r="AA7916" s="4" t="str">
        <f>IF($V7916="","",IF(Y7916&lt;36,0,IF(AND(36&lt;=Y7916,Y7916&lt;71),VLOOKUP($W7916,日射量と図３!$E$6:$F$34,2,TRUE),IF(AND(71&lt;=Y7916,Y7916&lt;107),VLOOKUP($W7916,日射量と図３!$E$6:$G$34,3,TRUE),IF(AND(107&lt;=Y7916,Y7916&lt;143),VLOOKUP($W7916,日射量と図３!$E$6:$H$34,4,TRUE),VLOOKUP($W7916,日射量と図３!$E$6:$I$34,5,TRUE))))))</f>
        <v/>
      </c>
      <c r="AB7916" s="4" t="str">
        <f>IF($V7916="","",IF(Z7916&lt;36,0,IF(AND(36&lt;=Z7916,Z7916&lt;71),VLOOKUP($W7916,日射量と図３!$E$6:$F$34,2,TRUE),IF(AND(71&lt;=Z7916,Z7916&lt;107),VLOOKUP($W7916,日射量と図３!$E$6:$G$34,3,TRUE),IF(AND(107&lt;=Z7916,Z7916&lt;143),VLOOKUP($W7916,日射量と図３!$E$6:$H$34,4,TRUE),VLOOKUP($W7916,日射量と図３!$E$6:$I$34,5,TRUE))))))</f>
        <v/>
      </c>
      <c r="AC7916" s="382" t="str">
        <f t="shared" si="1491"/>
        <v/>
      </c>
      <c r="AD7916" s="382" t="str">
        <f t="shared" si="1492"/>
        <v/>
      </c>
    </row>
    <row r="7917" spans="11:30" ht="13.5" customHeight="1">
      <c r="K7917" s="4">
        <f t="shared" si="1488"/>
        <v>4</v>
      </c>
      <c r="L7917" s="34">
        <v>43581</v>
      </c>
      <c r="M7917" s="4">
        <v>330</v>
      </c>
      <c r="N7917" s="4">
        <v>18</v>
      </c>
      <c r="O7917" s="31">
        <v>0.70833333333333337</v>
      </c>
      <c r="P7917" s="35">
        <v>18.04</v>
      </c>
      <c r="Q7917" s="36">
        <f t="shared" si="1489"/>
        <v>16</v>
      </c>
      <c r="R7917" s="4">
        <f t="shared" si="1490"/>
        <v>0</v>
      </c>
      <c r="S7917" s="31">
        <f t="shared" si="1493"/>
        <v>0.23586805555555557</v>
      </c>
      <c r="T7917" s="31">
        <f t="shared" si="1494"/>
        <v>0.75912037037037028</v>
      </c>
      <c r="U7917" s="4">
        <f t="shared" si="1495"/>
        <v>0</v>
      </c>
      <c r="V7917" s="4" t="str">
        <f t="shared" si="1496"/>
        <v/>
      </c>
      <c r="W7917" s="18" t="str">
        <f>IF(V7917="","",VLOOKUP(L7917,日射量と図３!$A$4:$C$368,3,TRUE)*238.85/100)</f>
        <v/>
      </c>
      <c r="X7917" s="4" t="str">
        <f t="shared" si="1497"/>
        <v/>
      </c>
      <c r="Y7917" s="4" t="str">
        <f t="shared" si="1498"/>
        <v/>
      </c>
      <c r="Z7917" s="4" t="str">
        <f t="shared" si="1499"/>
        <v/>
      </c>
      <c r="AA7917" s="4" t="str">
        <f>IF($V7917="","",IF(Y7917&lt;36,0,IF(AND(36&lt;=Y7917,Y7917&lt;71),VLOOKUP($W7917,日射量と図３!$E$6:$F$34,2,TRUE),IF(AND(71&lt;=Y7917,Y7917&lt;107),VLOOKUP($W7917,日射量と図３!$E$6:$G$34,3,TRUE),IF(AND(107&lt;=Y7917,Y7917&lt;143),VLOOKUP($W7917,日射量と図３!$E$6:$H$34,4,TRUE),VLOOKUP($W7917,日射量と図３!$E$6:$I$34,5,TRUE))))))</f>
        <v/>
      </c>
      <c r="AB7917" s="4" t="str">
        <f>IF($V7917="","",IF(Z7917&lt;36,0,IF(AND(36&lt;=Z7917,Z7917&lt;71),VLOOKUP($W7917,日射量と図３!$E$6:$F$34,2,TRUE),IF(AND(71&lt;=Z7917,Z7917&lt;107),VLOOKUP($W7917,日射量と図３!$E$6:$G$34,3,TRUE),IF(AND(107&lt;=Z7917,Z7917&lt;143),VLOOKUP($W7917,日射量と図３!$E$6:$H$34,4,TRUE),VLOOKUP($W7917,日射量と図３!$E$6:$I$34,5,TRUE))))))</f>
        <v/>
      </c>
      <c r="AC7917" s="382" t="str">
        <f t="shared" si="1491"/>
        <v/>
      </c>
      <c r="AD7917" s="382" t="str">
        <f t="shared" si="1492"/>
        <v/>
      </c>
    </row>
    <row r="7918" spans="11:30" ht="13.5" customHeight="1">
      <c r="K7918" s="4">
        <f t="shared" si="1488"/>
        <v>4</v>
      </c>
      <c r="L7918" s="34">
        <v>43581</v>
      </c>
      <c r="M7918" s="4">
        <v>330</v>
      </c>
      <c r="N7918" s="4">
        <v>19</v>
      </c>
      <c r="O7918" s="31">
        <v>0.75</v>
      </c>
      <c r="P7918" s="35">
        <v>17.18</v>
      </c>
      <c r="Q7918" s="36">
        <f t="shared" si="1489"/>
        <v>16</v>
      </c>
      <c r="R7918" s="4">
        <f t="shared" si="1490"/>
        <v>0</v>
      </c>
      <c r="S7918" s="31">
        <f t="shared" si="1493"/>
        <v>0.23586805555555557</v>
      </c>
      <c r="T7918" s="31">
        <f t="shared" si="1494"/>
        <v>0.75912037037037028</v>
      </c>
      <c r="U7918" s="4">
        <f t="shared" si="1495"/>
        <v>0</v>
      </c>
      <c r="V7918" s="4" t="str">
        <f t="shared" si="1496"/>
        <v/>
      </c>
      <c r="W7918" s="18" t="str">
        <f>IF(V7918="","",VLOOKUP(L7918,日射量と図３!$A$4:$C$368,3,TRUE)*238.85/100)</f>
        <v/>
      </c>
      <c r="X7918" s="4" t="str">
        <f t="shared" si="1497"/>
        <v/>
      </c>
      <c r="Y7918" s="4" t="str">
        <f t="shared" si="1498"/>
        <v/>
      </c>
      <c r="Z7918" s="4" t="str">
        <f t="shared" si="1499"/>
        <v/>
      </c>
      <c r="AA7918" s="4" t="str">
        <f>IF($V7918="","",IF(Y7918&lt;36,0,IF(AND(36&lt;=Y7918,Y7918&lt;71),VLOOKUP($W7918,日射量と図３!$E$6:$F$34,2,TRUE),IF(AND(71&lt;=Y7918,Y7918&lt;107),VLOOKUP($W7918,日射量と図３!$E$6:$G$34,3,TRUE),IF(AND(107&lt;=Y7918,Y7918&lt;143),VLOOKUP($W7918,日射量と図３!$E$6:$H$34,4,TRUE),VLOOKUP($W7918,日射量と図３!$E$6:$I$34,5,TRUE))))))</f>
        <v/>
      </c>
      <c r="AB7918" s="4" t="str">
        <f>IF($V7918="","",IF(Z7918&lt;36,0,IF(AND(36&lt;=Z7918,Z7918&lt;71),VLOOKUP($W7918,日射量と図３!$E$6:$F$34,2,TRUE),IF(AND(71&lt;=Z7918,Z7918&lt;107),VLOOKUP($W7918,日射量と図３!$E$6:$G$34,3,TRUE),IF(AND(107&lt;=Z7918,Z7918&lt;143),VLOOKUP($W7918,日射量と図３!$E$6:$H$34,4,TRUE),VLOOKUP($W7918,日射量と図３!$E$6:$I$34,5,TRUE))))))</f>
        <v/>
      </c>
      <c r="AC7918" s="382" t="str">
        <f t="shared" si="1491"/>
        <v/>
      </c>
      <c r="AD7918" s="382" t="str">
        <f t="shared" si="1492"/>
        <v/>
      </c>
    </row>
    <row r="7919" spans="11:30" ht="13.5" customHeight="1">
      <c r="K7919" s="4">
        <f t="shared" si="1488"/>
        <v>4</v>
      </c>
      <c r="L7919" s="34">
        <v>43581</v>
      </c>
      <c r="M7919" s="4">
        <v>330</v>
      </c>
      <c r="N7919" s="4">
        <v>20</v>
      </c>
      <c r="O7919" s="31">
        <v>0.79166666666666663</v>
      </c>
      <c r="P7919" s="35">
        <v>16.32</v>
      </c>
      <c r="Q7919" s="36">
        <f t="shared" si="1489"/>
        <v>16</v>
      </c>
      <c r="R7919" s="4">
        <f t="shared" si="1490"/>
        <v>0</v>
      </c>
      <c r="S7919" s="31">
        <f t="shared" si="1493"/>
        <v>0.23586805555555557</v>
      </c>
      <c r="T7919" s="31">
        <f t="shared" si="1494"/>
        <v>0.75912037037037028</v>
      </c>
      <c r="U7919" s="4">
        <f t="shared" si="1495"/>
        <v>0</v>
      </c>
      <c r="V7919" s="4" t="str">
        <f t="shared" si="1496"/>
        <v/>
      </c>
      <c r="W7919" s="18" t="str">
        <f>IF(V7919="","",VLOOKUP(L7919,日射量と図３!$A$4:$C$368,3,TRUE)*238.85/100)</f>
        <v/>
      </c>
      <c r="X7919" s="4" t="str">
        <f t="shared" si="1497"/>
        <v/>
      </c>
      <c r="Y7919" s="4" t="str">
        <f t="shared" si="1498"/>
        <v/>
      </c>
      <c r="Z7919" s="4" t="str">
        <f t="shared" si="1499"/>
        <v/>
      </c>
      <c r="AA7919" s="4" t="str">
        <f>IF($V7919="","",IF(Y7919&lt;36,0,IF(AND(36&lt;=Y7919,Y7919&lt;71),VLOOKUP($W7919,日射量と図３!$E$6:$F$34,2,TRUE),IF(AND(71&lt;=Y7919,Y7919&lt;107),VLOOKUP($W7919,日射量と図３!$E$6:$G$34,3,TRUE),IF(AND(107&lt;=Y7919,Y7919&lt;143),VLOOKUP($W7919,日射量と図３!$E$6:$H$34,4,TRUE),VLOOKUP($W7919,日射量と図３!$E$6:$I$34,5,TRUE))))))</f>
        <v/>
      </c>
      <c r="AB7919" s="4" t="str">
        <f>IF($V7919="","",IF(Z7919&lt;36,0,IF(AND(36&lt;=Z7919,Z7919&lt;71),VLOOKUP($W7919,日射量と図３!$E$6:$F$34,2,TRUE),IF(AND(71&lt;=Z7919,Z7919&lt;107),VLOOKUP($W7919,日射量と図３!$E$6:$G$34,3,TRUE),IF(AND(107&lt;=Z7919,Z7919&lt;143),VLOOKUP($W7919,日射量と図３!$E$6:$H$34,4,TRUE),VLOOKUP($W7919,日射量と図３!$E$6:$I$34,5,TRUE))))))</f>
        <v/>
      </c>
      <c r="AC7919" s="382" t="str">
        <f t="shared" si="1491"/>
        <v/>
      </c>
      <c r="AD7919" s="382" t="str">
        <f t="shared" si="1492"/>
        <v/>
      </c>
    </row>
    <row r="7920" spans="11:30" ht="13.5" customHeight="1">
      <c r="K7920" s="4">
        <f t="shared" si="1488"/>
        <v>4</v>
      </c>
      <c r="L7920" s="34">
        <v>43581</v>
      </c>
      <c r="M7920" s="4">
        <v>330</v>
      </c>
      <c r="N7920" s="4">
        <v>21</v>
      </c>
      <c r="O7920" s="31">
        <v>0.83333333333333337</v>
      </c>
      <c r="P7920" s="35">
        <v>15.779999999999998</v>
      </c>
      <c r="Q7920" s="36">
        <f t="shared" si="1489"/>
        <v>16</v>
      </c>
      <c r="R7920" s="4">
        <f t="shared" si="1490"/>
        <v>0.22000000000000242</v>
      </c>
      <c r="S7920" s="31">
        <f t="shared" si="1493"/>
        <v>0.23586805555555557</v>
      </c>
      <c r="T7920" s="31">
        <f t="shared" si="1494"/>
        <v>0.75912037037037028</v>
      </c>
      <c r="U7920" s="4">
        <f t="shared" si="1495"/>
        <v>0</v>
      </c>
      <c r="V7920" s="4" t="str">
        <f t="shared" si="1496"/>
        <v/>
      </c>
      <c r="W7920" s="18" t="str">
        <f>IF(V7920="","",VLOOKUP(L7920,日射量と図３!$A$4:$C$368,3,TRUE)*238.85/100)</f>
        <v/>
      </c>
      <c r="X7920" s="4" t="str">
        <f t="shared" si="1497"/>
        <v/>
      </c>
      <c r="Y7920" s="4" t="str">
        <f t="shared" si="1498"/>
        <v/>
      </c>
      <c r="Z7920" s="4" t="str">
        <f t="shared" si="1499"/>
        <v/>
      </c>
      <c r="AA7920" s="4" t="str">
        <f>IF($V7920="","",IF(Y7920&lt;36,0,IF(AND(36&lt;=Y7920,Y7920&lt;71),VLOOKUP($W7920,日射量と図３!$E$6:$F$34,2,TRUE),IF(AND(71&lt;=Y7920,Y7920&lt;107),VLOOKUP($W7920,日射量と図３!$E$6:$G$34,3,TRUE),IF(AND(107&lt;=Y7920,Y7920&lt;143),VLOOKUP($W7920,日射量と図３!$E$6:$H$34,4,TRUE),VLOOKUP($W7920,日射量と図３!$E$6:$I$34,5,TRUE))))))</f>
        <v/>
      </c>
      <c r="AB7920" s="4" t="str">
        <f>IF($V7920="","",IF(Z7920&lt;36,0,IF(AND(36&lt;=Z7920,Z7920&lt;71),VLOOKUP($W7920,日射量と図３!$E$6:$F$34,2,TRUE),IF(AND(71&lt;=Z7920,Z7920&lt;107),VLOOKUP($W7920,日射量と図３!$E$6:$G$34,3,TRUE),IF(AND(107&lt;=Z7920,Z7920&lt;143),VLOOKUP($W7920,日射量と図３!$E$6:$H$34,4,TRUE),VLOOKUP($W7920,日射量と図３!$E$6:$I$34,5,TRUE))))))</f>
        <v/>
      </c>
      <c r="AC7920" s="382" t="str">
        <f t="shared" si="1491"/>
        <v/>
      </c>
      <c r="AD7920" s="382" t="str">
        <f t="shared" si="1492"/>
        <v/>
      </c>
    </row>
    <row r="7921" spans="11:30" ht="13.5" customHeight="1">
      <c r="K7921" s="4">
        <f t="shared" si="1488"/>
        <v>4</v>
      </c>
      <c r="L7921" s="34">
        <v>43581</v>
      </c>
      <c r="M7921" s="4">
        <v>330</v>
      </c>
      <c r="N7921" s="4">
        <v>22</v>
      </c>
      <c r="O7921" s="31">
        <v>0.875</v>
      </c>
      <c r="P7921" s="35">
        <v>15.309999999999999</v>
      </c>
      <c r="Q7921" s="36">
        <f t="shared" si="1489"/>
        <v>16</v>
      </c>
      <c r="R7921" s="4">
        <f t="shared" si="1490"/>
        <v>0.69000000000000128</v>
      </c>
      <c r="S7921" s="31">
        <f t="shared" si="1493"/>
        <v>0.23586805555555557</v>
      </c>
      <c r="T7921" s="31">
        <f t="shared" si="1494"/>
        <v>0.75912037037037028</v>
      </c>
      <c r="U7921" s="4">
        <f t="shared" si="1495"/>
        <v>0</v>
      </c>
      <c r="V7921" s="4" t="str">
        <f t="shared" si="1496"/>
        <v/>
      </c>
      <c r="W7921" s="18" t="str">
        <f>IF(V7921="","",VLOOKUP(L7921,日射量と図３!$A$4:$C$368,3,TRUE)*238.85/100)</f>
        <v/>
      </c>
      <c r="X7921" s="4" t="str">
        <f t="shared" si="1497"/>
        <v/>
      </c>
      <c r="Y7921" s="4" t="str">
        <f t="shared" si="1498"/>
        <v/>
      </c>
      <c r="Z7921" s="4" t="str">
        <f t="shared" si="1499"/>
        <v/>
      </c>
      <c r="AA7921" s="4" t="str">
        <f>IF($V7921="","",IF(Y7921&lt;36,0,IF(AND(36&lt;=Y7921,Y7921&lt;71),VLOOKUP($W7921,日射量と図３!$E$6:$F$34,2,TRUE),IF(AND(71&lt;=Y7921,Y7921&lt;107),VLOOKUP($W7921,日射量と図３!$E$6:$G$34,3,TRUE),IF(AND(107&lt;=Y7921,Y7921&lt;143),VLOOKUP($W7921,日射量と図３!$E$6:$H$34,4,TRUE),VLOOKUP($W7921,日射量と図３!$E$6:$I$34,5,TRUE))))))</f>
        <v/>
      </c>
      <c r="AB7921" s="4" t="str">
        <f>IF($V7921="","",IF(Z7921&lt;36,0,IF(AND(36&lt;=Z7921,Z7921&lt;71),VLOOKUP($W7921,日射量と図３!$E$6:$F$34,2,TRUE),IF(AND(71&lt;=Z7921,Z7921&lt;107),VLOOKUP($W7921,日射量と図３!$E$6:$G$34,3,TRUE),IF(AND(107&lt;=Z7921,Z7921&lt;143),VLOOKUP($W7921,日射量と図３!$E$6:$H$34,4,TRUE),VLOOKUP($W7921,日射量と図３!$E$6:$I$34,5,TRUE))))))</f>
        <v/>
      </c>
      <c r="AC7921" s="382" t="str">
        <f t="shared" si="1491"/>
        <v/>
      </c>
      <c r="AD7921" s="382" t="str">
        <f t="shared" si="1492"/>
        <v/>
      </c>
    </row>
    <row r="7922" spans="11:30" ht="13.5" customHeight="1">
      <c r="K7922" s="4">
        <f t="shared" si="1488"/>
        <v>4</v>
      </c>
      <c r="L7922" s="34">
        <v>43581</v>
      </c>
      <c r="M7922" s="4">
        <v>330</v>
      </c>
      <c r="N7922" s="4">
        <v>23</v>
      </c>
      <c r="O7922" s="31">
        <v>0.91666666666666663</v>
      </c>
      <c r="P7922" s="35">
        <v>15.14</v>
      </c>
      <c r="Q7922" s="36">
        <f t="shared" si="1489"/>
        <v>13</v>
      </c>
      <c r="R7922" s="4">
        <f t="shared" si="1490"/>
        <v>0</v>
      </c>
      <c r="S7922" s="31">
        <f t="shared" si="1493"/>
        <v>0.23586805555555557</v>
      </c>
      <c r="T7922" s="31">
        <f t="shared" si="1494"/>
        <v>0.75912037037037028</v>
      </c>
      <c r="U7922" s="4">
        <f t="shared" si="1495"/>
        <v>0</v>
      </c>
      <c r="V7922" s="4" t="str">
        <f t="shared" si="1496"/>
        <v/>
      </c>
      <c r="W7922" s="18" t="str">
        <f>IF(V7922="","",VLOOKUP(L7922,日射量と図３!$A$4:$C$368,3,TRUE)*238.85/100)</f>
        <v/>
      </c>
      <c r="X7922" s="4" t="str">
        <f t="shared" si="1497"/>
        <v/>
      </c>
      <c r="Y7922" s="4" t="str">
        <f t="shared" si="1498"/>
        <v/>
      </c>
      <c r="Z7922" s="4" t="str">
        <f t="shared" si="1499"/>
        <v/>
      </c>
      <c r="AA7922" s="4" t="str">
        <f>IF($V7922="","",IF(Y7922&lt;36,0,IF(AND(36&lt;=Y7922,Y7922&lt;71),VLOOKUP($W7922,日射量と図３!$E$6:$F$34,2,TRUE),IF(AND(71&lt;=Y7922,Y7922&lt;107),VLOOKUP($W7922,日射量と図３!$E$6:$G$34,3,TRUE),IF(AND(107&lt;=Y7922,Y7922&lt;143),VLOOKUP($W7922,日射量と図３!$E$6:$H$34,4,TRUE),VLOOKUP($W7922,日射量と図３!$E$6:$I$34,5,TRUE))))))</f>
        <v/>
      </c>
      <c r="AB7922" s="4" t="str">
        <f>IF($V7922="","",IF(Z7922&lt;36,0,IF(AND(36&lt;=Z7922,Z7922&lt;71),VLOOKUP($W7922,日射量と図３!$E$6:$F$34,2,TRUE),IF(AND(71&lt;=Z7922,Z7922&lt;107),VLOOKUP($W7922,日射量と図３!$E$6:$G$34,3,TRUE),IF(AND(107&lt;=Z7922,Z7922&lt;143),VLOOKUP($W7922,日射量と図３!$E$6:$H$34,4,TRUE),VLOOKUP($W7922,日射量と図３!$E$6:$I$34,5,TRUE))))))</f>
        <v/>
      </c>
      <c r="AC7922" s="382" t="str">
        <f t="shared" si="1491"/>
        <v/>
      </c>
      <c r="AD7922" s="382" t="str">
        <f t="shared" si="1492"/>
        <v/>
      </c>
    </row>
    <row r="7923" spans="11:30" ht="13.5" customHeight="1">
      <c r="K7923" s="4">
        <f t="shared" si="1488"/>
        <v>4</v>
      </c>
      <c r="L7923" s="34">
        <v>43581</v>
      </c>
      <c r="M7923" s="4">
        <v>330</v>
      </c>
      <c r="N7923" s="4">
        <v>24</v>
      </c>
      <c r="O7923" s="31">
        <v>0.95833333333333337</v>
      </c>
      <c r="P7923" s="35">
        <v>14.580000000000002</v>
      </c>
      <c r="Q7923" s="36">
        <f t="shared" si="1489"/>
        <v>13</v>
      </c>
      <c r="R7923" s="4">
        <f t="shared" si="1490"/>
        <v>0</v>
      </c>
      <c r="S7923" s="31">
        <f t="shared" si="1493"/>
        <v>0.23586805555555557</v>
      </c>
      <c r="T7923" s="31">
        <f t="shared" si="1494"/>
        <v>0.75912037037037028</v>
      </c>
      <c r="U7923" s="4">
        <f t="shared" si="1495"/>
        <v>0</v>
      </c>
      <c r="V7923" s="4" t="str">
        <f t="shared" si="1496"/>
        <v/>
      </c>
      <c r="W7923" s="18" t="str">
        <f>IF(V7923="","",VLOOKUP(L7923,日射量と図３!$A$4:$C$368,3,TRUE)*238.85/100)</f>
        <v/>
      </c>
      <c r="X7923" s="4" t="str">
        <f t="shared" si="1497"/>
        <v/>
      </c>
      <c r="Y7923" s="4" t="str">
        <f t="shared" si="1498"/>
        <v/>
      </c>
      <c r="Z7923" s="4" t="str">
        <f t="shared" si="1499"/>
        <v/>
      </c>
      <c r="AA7923" s="4" t="str">
        <f>IF($V7923="","",IF(Y7923&lt;36,0,IF(AND(36&lt;=Y7923,Y7923&lt;71),VLOOKUP($W7923,日射量と図３!$E$6:$F$34,2,TRUE),IF(AND(71&lt;=Y7923,Y7923&lt;107),VLOOKUP($W7923,日射量と図３!$E$6:$G$34,3,TRUE),IF(AND(107&lt;=Y7923,Y7923&lt;143),VLOOKUP($W7923,日射量と図３!$E$6:$H$34,4,TRUE),VLOOKUP($W7923,日射量と図３!$E$6:$I$34,5,TRUE))))))</f>
        <v/>
      </c>
      <c r="AB7923" s="4" t="str">
        <f>IF($V7923="","",IF(Z7923&lt;36,0,IF(AND(36&lt;=Z7923,Z7923&lt;71),VLOOKUP($W7923,日射量と図３!$E$6:$F$34,2,TRUE),IF(AND(71&lt;=Z7923,Z7923&lt;107),VLOOKUP($W7923,日射量と図３!$E$6:$G$34,3,TRUE),IF(AND(107&lt;=Z7923,Z7923&lt;143),VLOOKUP($W7923,日射量と図３!$E$6:$H$34,4,TRUE),VLOOKUP($W7923,日射量と図３!$E$6:$I$34,5,TRUE))))))</f>
        <v/>
      </c>
      <c r="AC7923" s="382" t="str">
        <f t="shared" si="1491"/>
        <v/>
      </c>
      <c r="AD7923" s="382" t="str">
        <f t="shared" si="1492"/>
        <v/>
      </c>
    </row>
    <row r="7924" spans="11:30" ht="13.5" customHeight="1">
      <c r="K7924" s="4">
        <f t="shared" si="1488"/>
        <v>4</v>
      </c>
      <c r="L7924" s="34">
        <v>43582</v>
      </c>
      <c r="M7924" s="4">
        <v>331</v>
      </c>
      <c r="N7924" s="4">
        <v>1</v>
      </c>
      <c r="O7924" s="31">
        <v>0</v>
      </c>
      <c r="P7924" s="35">
        <v>14.24</v>
      </c>
      <c r="Q7924" s="36">
        <f t="shared" si="1489"/>
        <v>13</v>
      </c>
      <c r="R7924" s="4">
        <f t="shared" si="1490"/>
        <v>0</v>
      </c>
      <c r="S7924" s="31">
        <f t="shared" si="1493"/>
        <v>0.23586805555555557</v>
      </c>
      <c r="T7924" s="31">
        <f t="shared" si="1494"/>
        <v>0.75912037037037028</v>
      </c>
      <c r="U7924" s="4">
        <f t="shared" si="1495"/>
        <v>0</v>
      </c>
      <c r="V7924" s="4">
        <f t="shared" si="1496"/>
        <v>1.4300000000000015</v>
      </c>
      <c r="W7924" s="18">
        <f>IF(V7924="","",VLOOKUP(L7924,日射量と図３!$A$4:$C$368,3,TRUE)*238.85/100)</f>
        <v>42.993000000000002</v>
      </c>
      <c r="X7924" s="4">
        <f t="shared" si="1497"/>
        <v>13</v>
      </c>
      <c r="Y7924" s="4">
        <f t="shared" si="1498"/>
        <v>0.68770350000000058</v>
      </c>
      <c r="Z7924" s="4">
        <f t="shared" si="1499"/>
        <v>0.77522940000000085</v>
      </c>
      <c r="AA7924" s="4">
        <f>IF($V7924="","",IF(Y7924&lt;36,0,IF(AND(36&lt;=Y7924,Y7924&lt;71),VLOOKUP($W7924,日射量と図３!$E$6:$F$34,2,TRUE),IF(AND(71&lt;=Y7924,Y7924&lt;107),VLOOKUP($W7924,日射量と図３!$E$6:$G$34,3,TRUE),IF(AND(107&lt;=Y7924,Y7924&lt;143),VLOOKUP($W7924,日射量と図３!$E$6:$H$34,4,TRUE),VLOOKUP($W7924,日射量と図３!$E$6:$I$34,5,TRUE))))))</f>
        <v>0</v>
      </c>
      <c r="AB7924" s="4">
        <f>IF($V7924="","",IF(Z7924&lt;36,0,IF(AND(36&lt;=Z7924,Z7924&lt;71),VLOOKUP($W7924,日射量と図３!$E$6:$F$34,2,TRUE),IF(AND(71&lt;=Z7924,Z7924&lt;107),VLOOKUP($W7924,日射量と図３!$E$6:$G$34,3,TRUE),IF(AND(107&lt;=Z7924,Z7924&lt;143),VLOOKUP($W7924,日射量と図３!$E$6:$H$34,4,TRUE),VLOOKUP($W7924,日射量と図３!$E$6:$I$34,5,TRUE))))))</f>
        <v>0</v>
      </c>
      <c r="AC7924" s="382">
        <f t="shared" si="1491"/>
        <v>0</v>
      </c>
      <c r="AD7924" s="382">
        <f t="shared" si="1492"/>
        <v>0</v>
      </c>
    </row>
    <row r="7925" spans="11:30" ht="13.5" customHeight="1">
      <c r="K7925" s="4">
        <f t="shared" si="1488"/>
        <v>4</v>
      </c>
      <c r="L7925" s="34">
        <v>43582</v>
      </c>
      <c r="M7925" s="4">
        <v>331</v>
      </c>
      <c r="N7925" s="4">
        <v>2</v>
      </c>
      <c r="O7925" s="31">
        <v>4.1666666666666664E-2</v>
      </c>
      <c r="P7925" s="35">
        <v>13.870000000000001</v>
      </c>
      <c r="Q7925" s="36">
        <f t="shared" si="1489"/>
        <v>13</v>
      </c>
      <c r="R7925" s="4">
        <f t="shared" si="1490"/>
        <v>0</v>
      </c>
      <c r="S7925" s="31">
        <f t="shared" si="1493"/>
        <v>0.23586805555555557</v>
      </c>
      <c r="T7925" s="31">
        <f t="shared" si="1494"/>
        <v>0.75912037037037028</v>
      </c>
      <c r="U7925" s="4">
        <f t="shared" si="1495"/>
        <v>0</v>
      </c>
      <c r="V7925" s="4" t="str">
        <f t="shared" si="1496"/>
        <v/>
      </c>
      <c r="W7925" s="18" t="str">
        <f>IF(V7925="","",VLOOKUP(L7925,日射量と図３!$A$4:$C$368,3,TRUE)*238.85/100)</f>
        <v/>
      </c>
      <c r="X7925" s="4" t="str">
        <f t="shared" si="1497"/>
        <v/>
      </c>
      <c r="Y7925" s="4" t="str">
        <f t="shared" si="1498"/>
        <v/>
      </c>
      <c r="Z7925" s="4" t="str">
        <f t="shared" si="1499"/>
        <v/>
      </c>
      <c r="AA7925" s="4" t="str">
        <f>IF($V7925="","",IF(Y7925&lt;36,0,IF(AND(36&lt;=Y7925,Y7925&lt;71),VLOOKUP($W7925,日射量と図３!$E$6:$F$34,2,TRUE),IF(AND(71&lt;=Y7925,Y7925&lt;107),VLOOKUP($W7925,日射量と図３!$E$6:$G$34,3,TRUE),IF(AND(107&lt;=Y7925,Y7925&lt;143),VLOOKUP($W7925,日射量と図３!$E$6:$H$34,4,TRUE),VLOOKUP($W7925,日射量と図３!$E$6:$I$34,5,TRUE))))))</f>
        <v/>
      </c>
      <c r="AB7925" s="4" t="str">
        <f>IF($V7925="","",IF(Z7925&lt;36,0,IF(AND(36&lt;=Z7925,Z7925&lt;71),VLOOKUP($W7925,日射量と図３!$E$6:$F$34,2,TRUE),IF(AND(71&lt;=Z7925,Z7925&lt;107),VLOOKUP($W7925,日射量と図３!$E$6:$G$34,3,TRUE),IF(AND(107&lt;=Z7925,Z7925&lt;143),VLOOKUP($W7925,日射量と図３!$E$6:$H$34,4,TRUE),VLOOKUP($W7925,日射量と図３!$E$6:$I$34,5,TRUE))))))</f>
        <v/>
      </c>
      <c r="AC7925" s="382" t="str">
        <f t="shared" si="1491"/>
        <v/>
      </c>
      <c r="AD7925" s="382" t="str">
        <f t="shared" si="1492"/>
        <v/>
      </c>
    </row>
    <row r="7926" spans="11:30" ht="13.5" customHeight="1">
      <c r="K7926" s="4">
        <f t="shared" si="1488"/>
        <v>4</v>
      </c>
      <c r="L7926" s="34">
        <v>43582</v>
      </c>
      <c r="M7926" s="4">
        <v>331</v>
      </c>
      <c r="N7926" s="4">
        <v>3</v>
      </c>
      <c r="O7926" s="31">
        <v>8.3333333333333329E-2</v>
      </c>
      <c r="P7926" s="35">
        <v>13.65</v>
      </c>
      <c r="Q7926" s="36">
        <f t="shared" si="1489"/>
        <v>13</v>
      </c>
      <c r="R7926" s="4">
        <f t="shared" si="1490"/>
        <v>0</v>
      </c>
      <c r="S7926" s="31">
        <f t="shared" si="1493"/>
        <v>0.23586805555555557</v>
      </c>
      <c r="T7926" s="31">
        <f t="shared" si="1494"/>
        <v>0.75912037037037028</v>
      </c>
      <c r="U7926" s="4">
        <f t="shared" si="1495"/>
        <v>0</v>
      </c>
      <c r="V7926" s="4" t="str">
        <f t="shared" si="1496"/>
        <v/>
      </c>
      <c r="W7926" s="18" t="str">
        <f>IF(V7926="","",VLOOKUP(L7926,日射量と図３!$A$4:$C$368,3,TRUE)*238.85/100)</f>
        <v/>
      </c>
      <c r="X7926" s="4" t="str">
        <f t="shared" si="1497"/>
        <v/>
      </c>
      <c r="Y7926" s="4" t="str">
        <f t="shared" si="1498"/>
        <v/>
      </c>
      <c r="Z7926" s="4" t="str">
        <f t="shared" si="1499"/>
        <v/>
      </c>
      <c r="AA7926" s="4" t="str">
        <f>IF($V7926="","",IF(Y7926&lt;36,0,IF(AND(36&lt;=Y7926,Y7926&lt;71),VLOOKUP($W7926,日射量と図３!$E$6:$F$34,2,TRUE),IF(AND(71&lt;=Y7926,Y7926&lt;107),VLOOKUP($W7926,日射量と図３!$E$6:$G$34,3,TRUE),IF(AND(107&lt;=Y7926,Y7926&lt;143),VLOOKUP($W7926,日射量と図３!$E$6:$H$34,4,TRUE),VLOOKUP($W7926,日射量と図３!$E$6:$I$34,5,TRUE))))))</f>
        <v/>
      </c>
      <c r="AB7926" s="4" t="str">
        <f>IF($V7926="","",IF(Z7926&lt;36,0,IF(AND(36&lt;=Z7926,Z7926&lt;71),VLOOKUP($W7926,日射量と図３!$E$6:$F$34,2,TRUE),IF(AND(71&lt;=Z7926,Z7926&lt;107),VLOOKUP($W7926,日射量と図３!$E$6:$G$34,3,TRUE),IF(AND(107&lt;=Z7926,Z7926&lt;143),VLOOKUP($W7926,日射量と図３!$E$6:$H$34,4,TRUE),VLOOKUP($W7926,日射量と図３!$E$6:$I$34,5,TRUE))))))</f>
        <v/>
      </c>
      <c r="AC7926" s="382" t="str">
        <f t="shared" si="1491"/>
        <v/>
      </c>
      <c r="AD7926" s="382" t="str">
        <f t="shared" si="1492"/>
        <v/>
      </c>
    </row>
    <row r="7927" spans="11:30" ht="13.5" customHeight="1">
      <c r="K7927" s="4">
        <f t="shared" si="1488"/>
        <v>4</v>
      </c>
      <c r="L7927" s="34">
        <v>43582</v>
      </c>
      <c r="M7927" s="4">
        <v>331</v>
      </c>
      <c r="N7927" s="4">
        <v>4</v>
      </c>
      <c r="O7927" s="31">
        <v>0.125</v>
      </c>
      <c r="P7927" s="35">
        <v>13.580000000000002</v>
      </c>
      <c r="Q7927" s="36">
        <f t="shared" si="1489"/>
        <v>13</v>
      </c>
      <c r="R7927" s="4">
        <f t="shared" si="1490"/>
        <v>0</v>
      </c>
      <c r="S7927" s="31">
        <f t="shared" si="1493"/>
        <v>0.23586805555555557</v>
      </c>
      <c r="T7927" s="31">
        <f t="shared" si="1494"/>
        <v>0.75912037037037028</v>
      </c>
      <c r="U7927" s="4">
        <f t="shared" si="1495"/>
        <v>0</v>
      </c>
      <c r="V7927" s="4" t="str">
        <f t="shared" si="1496"/>
        <v/>
      </c>
      <c r="W7927" s="18" t="str">
        <f>IF(V7927="","",VLOOKUP(L7927,日射量と図３!$A$4:$C$368,3,TRUE)*238.85/100)</f>
        <v/>
      </c>
      <c r="X7927" s="4" t="str">
        <f t="shared" si="1497"/>
        <v/>
      </c>
      <c r="Y7927" s="4" t="str">
        <f t="shared" si="1498"/>
        <v/>
      </c>
      <c r="Z7927" s="4" t="str">
        <f t="shared" si="1499"/>
        <v/>
      </c>
      <c r="AA7927" s="4" t="str">
        <f>IF($V7927="","",IF(Y7927&lt;36,0,IF(AND(36&lt;=Y7927,Y7927&lt;71),VLOOKUP($W7927,日射量と図３!$E$6:$F$34,2,TRUE),IF(AND(71&lt;=Y7927,Y7927&lt;107),VLOOKUP($W7927,日射量と図３!$E$6:$G$34,3,TRUE),IF(AND(107&lt;=Y7927,Y7927&lt;143),VLOOKUP($W7927,日射量と図３!$E$6:$H$34,4,TRUE),VLOOKUP($W7927,日射量と図３!$E$6:$I$34,5,TRUE))))))</f>
        <v/>
      </c>
      <c r="AB7927" s="4" t="str">
        <f>IF($V7927="","",IF(Z7927&lt;36,0,IF(AND(36&lt;=Z7927,Z7927&lt;71),VLOOKUP($W7927,日射量と図３!$E$6:$F$34,2,TRUE),IF(AND(71&lt;=Z7927,Z7927&lt;107),VLOOKUP($W7927,日射量と図３!$E$6:$G$34,3,TRUE),IF(AND(107&lt;=Z7927,Z7927&lt;143),VLOOKUP($W7927,日射量と図３!$E$6:$H$34,4,TRUE),VLOOKUP($W7927,日射量と図３!$E$6:$I$34,5,TRUE))))))</f>
        <v/>
      </c>
      <c r="AC7927" s="382" t="str">
        <f t="shared" si="1491"/>
        <v/>
      </c>
      <c r="AD7927" s="382" t="str">
        <f t="shared" si="1492"/>
        <v/>
      </c>
    </row>
    <row r="7928" spans="11:30" ht="13.5" customHeight="1">
      <c r="K7928" s="4">
        <f t="shared" si="1488"/>
        <v>4</v>
      </c>
      <c r="L7928" s="34">
        <v>43582</v>
      </c>
      <c r="M7928" s="4">
        <v>331</v>
      </c>
      <c r="N7928" s="4">
        <v>5</v>
      </c>
      <c r="O7928" s="31">
        <v>0.16666666666666666</v>
      </c>
      <c r="P7928" s="35">
        <v>13.459999999999999</v>
      </c>
      <c r="Q7928" s="36">
        <f t="shared" si="1489"/>
        <v>15</v>
      </c>
      <c r="R7928" s="4">
        <f t="shared" si="1490"/>
        <v>1.5400000000000009</v>
      </c>
      <c r="S7928" s="31">
        <f t="shared" si="1493"/>
        <v>0.23586805555555557</v>
      </c>
      <c r="T7928" s="31">
        <f t="shared" si="1494"/>
        <v>0.75912037037037028</v>
      </c>
      <c r="U7928" s="4">
        <f t="shared" si="1495"/>
        <v>0</v>
      </c>
      <c r="V7928" s="4" t="str">
        <f t="shared" si="1496"/>
        <v/>
      </c>
      <c r="W7928" s="18" t="str">
        <f>IF(V7928="","",VLOOKUP(L7928,日射量と図３!$A$4:$C$368,3,TRUE)*238.85/100)</f>
        <v/>
      </c>
      <c r="X7928" s="4" t="str">
        <f t="shared" si="1497"/>
        <v/>
      </c>
      <c r="Y7928" s="4" t="str">
        <f t="shared" si="1498"/>
        <v/>
      </c>
      <c r="Z7928" s="4" t="str">
        <f t="shared" si="1499"/>
        <v/>
      </c>
      <c r="AA7928" s="4" t="str">
        <f>IF($V7928="","",IF(Y7928&lt;36,0,IF(AND(36&lt;=Y7928,Y7928&lt;71),VLOOKUP($W7928,日射量と図３!$E$6:$F$34,2,TRUE),IF(AND(71&lt;=Y7928,Y7928&lt;107),VLOOKUP($W7928,日射量と図３!$E$6:$G$34,3,TRUE),IF(AND(107&lt;=Y7928,Y7928&lt;143),VLOOKUP($W7928,日射量と図３!$E$6:$H$34,4,TRUE),VLOOKUP($W7928,日射量と図３!$E$6:$I$34,5,TRUE))))))</f>
        <v/>
      </c>
      <c r="AB7928" s="4" t="str">
        <f>IF($V7928="","",IF(Z7928&lt;36,0,IF(AND(36&lt;=Z7928,Z7928&lt;71),VLOOKUP($W7928,日射量と図３!$E$6:$F$34,2,TRUE),IF(AND(71&lt;=Z7928,Z7928&lt;107),VLOOKUP($W7928,日射量と図３!$E$6:$G$34,3,TRUE),IF(AND(107&lt;=Z7928,Z7928&lt;143),VLOOKUP($W7928,日射量と図３!$E$6:$H$34,4,TRUE),VLOOKUP($W7928,日射量と図３!$E$6:$I$34,5,TRUE))))))</f>
        <v/>
      </c>
      <c r="AC7928" s="382" t="str">
        <f t="shared" si="1491"/>
        <v/>
      </c>
      <c r="AD7928" s="382" t="str">
        <f t="shared" si="1492"/>
        <v/>
      </c>
    </row>
    <row r="7929" spans="11:30" ht="13.5" customHeight="1">
      <c r="K7929" s="4">
        <f t="shared" si="1488"/>
        <v>4</v>
      </c>
      <c r="L7929" s="34">
        <v>43582</v>
      </c>
      <c r="M7929" s="4">
        <v>331</v>
      </c>
      <c r="N7929" s="4">
        <v>6</v>
      </c>
      <c r="O7929" s="31">
        <v>0.20833333333333334</v>
      </c>
      <c r="P7929" s="35">
        <v>13.23</v>
      </c>
      <c r="Q7929" s="36">
        <f t="shared" si="1489"/>
        <v>15</v>
      </c>
      <c r="R7929" s="4">
        <f t="shared" si="1490"/>
        <v>1.7699999999999996</v>
      </c>
      <c r="S7929" s="31">
        <f t="shared" si="1493"/>
        <v>0.23586805555555557</v>
      </c>
      <c r="T7929" s="31">
        <f t="shared" si="1494"/>
        <v>0.75912037037037028</v>
      </c>
      <c r="U7929" s="4">
        <f t="shared" si="1495"/>
        <v>0</v>
      </c>
      <c r="V7929" s="4" t="str">
        <f t="shared" si="1496"/>
        <v/>
      </c>
      <c r="W7929" s="18" t="str">
        <f>IF(V7929="","",VLOOKUP(L7929,日射量と図３!$A$4:$C$368,3,TRUE)*238.85/100)</f>
        <v/>
      </c>
      <c r="X7929" s="4" t="str">
        <f t="shared" si="1497"/>
        <v/>
      </c>
      <c r="Y7929" s="4" t="str">
        <f t="shared" si="1498"/>
        <v/>
      </c>
      <c r="Z7929" s="4" t="str">
        <f t="shared" si="1499"/>
        <v/>
      </c>
      <c r="AA7929" s="4" t="str">
        <f>IF($V7929="","",IF(Y7929&lt;36,0,IF(AND(36&lt;=Y7929,Y7929&lt;71),VLOOKUP($W7929,日射量と図３!$E$6:$F$34,2,TRUE),IF(AND(71&lt;=Y7929,Y7929&lt;107),VLOOKUP($W7929,日射量と図３!$E$6:$G$34,3,TRUE),IF(AND(107&lt;=Y7929,Y7929&lt;143),VLOOKUP($W7929,日射量と図３!$E$6:$H$34,4,TRUE),VLOOKUP($W7929,日射量と図３!$E$6:$I$34,5,TRUE))))))</f>
        <v/>
      </c>
      <c r="AB7929" s="4" t="str">
        <f>IF($V7929="","",IF(Z7929&lt;36,0,IF(AND(36&lt;=Z7929,Z7929&lt;71),VLOOKUP($W7929,日射量と図３!$E$6:$F$34,2,TRUE),IF(AND(71&lt;=Z7929,Z7929&lt;107),VLOOKUP($W7929,日射量と図３!$E$6:$G$34,3,TRUE),IF(AND(107&lt;=Z7929,Z7929&lt;143),VLOOKUP($W7929,日射量と図３!$E$6:$H$34,4,TRUE),VLOOKUP($W7929,日射量と図３!$E$6:$I$34,5,TRUE))))))</f>
        <v/>
      </c>
      <c r="AC7929" s="382" t="str">
        <f t="shared" si="1491"/>
        <v/>
      </c>
      <c r="AD7929" s="382" t="str">
        <f t="shared" si="1492"/>
        <v/>
      </c>
    </row>
    <row r="7930" spans="11:30" ht="13.5" customHeight="1">
      <c r="K7930" s="4">
        <f t="shared" si="1488"/>
        <v>4</v>
      </c>
      <c r="L7930" s="34">
        <v>43582</v>
      </c>
      <c r="M7930" s="4">
        <v>331</v>
      </c>
      <c r="N7930" s="4">
        <v>7</v>
      </c>
      <c r="O7930" s="31">
        <v>0.25</v>
      </c>
      <c r="P7930" s="35">
        <v>13.569999999999999</v>
      </c>
      <c r="Q7930" s="36">
        <f t="shared" si="1489"/>
        <v>15</v>
      </c>
      <c r="R7930" s="4">
        <f t="shared" si="1490"/>
        <v>1.4300000000000015</v>
      </c>
      <c r="S7930" s="31">
        <f t="shared" si="1493"/>
        <v>0.23586805555555557</v>
      </c>
      <c r="T7930" s="31">
        <f t="shared" si="1494"/>
        <v>0.75912037037037028</v>
      </c>
      <c r="U7930" s="4">
        <f t="shared" si="1495"/>
        <v>1.4300000000000015</v>
      </c>
      <c r="V7930" s="4" t="str">
        <f t="shared" si="1496"/>
        <v/>
      </c>
      <c r="W7930" s="18" t="str">
        <f>IF(V7930="","",VLOOKUP(L7930,日射量と図３!$A$4:$C$368,3,TRUE)*238.85/100)</f>
        <v/>
      </c>
      <c r="X7930" s="4" t="str">
        <f t="shared" si="1497"/>
        <v/>
      </c>
      <c r="Y7930" s="4" t="str">
        <f t="shared" si="1498"/>
        <v/>
      </c>
      <c r="Z7930" s="4" t="str">
        <f t="shared" si="1499"/>
        <v/>
      </c>
      <c r="AA7930" s="4" t="str">
        <f>IF($V7930="","",IF(Y7930&lt;36,0,IF(AND(36&lt;=Y7930,Y7930&lt;71),VLOOKUP($W7930,日射量と図３!$E$6:$F$34,2,TRUE),IF(AND(71&lt;=Y7930,Y7930&lt;107),VLOOKUP($W7930,日射量と図３!$E$6:$G$34,3,TRUE),IF(AND(107&lt;=Y7930,Y7930&lt;143),VLOOKUP($W7930,日射量と図３!$E$6:$H$34,4,TRUE),VLOOKUP($W7930,日射量と図３!$E$6:$I$34,5,TRUE))))))</f>
        <v/>
      </c>
      <c r="AB7930" s="4" t="str">
        <f>IF($V7930="","",IF(Z7930&lt;36,0,IF(AND(36&lt;=Z7930,Z7930&lt;71),VLOOKUP($W7930,日射量と図３!$E$6:$F$34,2,TRUE),IF(AND(71&lt;=Z7930,Z7930&lt;107),VLOOKUP($W7930,日射量と図３!$E$6:$G$34,3,TRUE),IF(AND(107&lt;=Z7930,Z7930&lt;143),VLOOKUP($W7930,日射量と図３!$E$6:$H$34,4,TRUE),VLOOKUP($W7930,日射量と図３!$E$6:$I$34,5,TRUE))))))</f>
        <v/>
      </c>
      <c r="AC7930" s="382" t="str">
        <f t="shared" si="1491"/>
        <v/>
      </c>
      <c r="AD7930" s="382" t="str">
        <f t="shared" si="1492"/>
        <v/>
      </c>
    </row>
    <row r="7931" spans="11:30" ht="13.5" customHeight="1">
      <c r="K7931" s="4">
        <f t="shared" si="1488"/>
        <v>4</v>
      </c>
      <c r="L7931" s="34">
        <v>43582</v>
      </c>
      <c r="M7931" s="4">
        <v>331</v>
      </c>
      <c r="N7931" s="4">
        <v>8</v>
      </c>
      <c r="O7931" s="31">
        <v>0.29166666666666669</v>
      </c>
      <c r="P7931" s="35">
        <v>14.610000000000003</v>
      </c>
      <c r="Q7931" s="36">
        <f t="shared" si="1489"/>
        <v>12</v>
      </c>
      <c r="R7931" s="4">
        <f t="shared" si="1490"/>
        <v>0</v>
      </c>
      <c r="S7931" s="31">
        <f t="shared" si="1493"/>
        <v>0.23586805555555557</v>
      </c>
      <c r="T7931" s="31">
        <f t="shared" si="1494"/>
        <v>0.75912037037037028</v>
      </c>
      <c r="U7931" s="4">
        <f t="shared" si="1495"/>
        <v>0</v>
      </c>
      <c r="V7931" s="4" t="str">
        <f t="shared" si="1496"/>
        <v/>
      </c>
      <c r="W7931" s="18" t="str">
        <f>IF(V7931="","",VLOOKUP(L7931,日射量と図３!$A$4:$C$368,3,TRUE)*238.85/100)</f>
        <v/>
      </c>
      <c r="X7931" s="4" t="str">
        <f t="shared" si="1497"/>
        <v/>
      </c>
      <c r="Y7931" s="4" t="str">
        <f t="shared" si="1498"/>
        <v/>
      </c>
      <c r="Z7931" s="4" t="str">
        <f t="shared" si="1499"/>
        <v/>
      </c>
      <c r="AA7931" s="4" t="str">
        <f>IF($V7931="","",IF(Y7931&lt;36,0,IF(AND(36&lt;=Y7931,Y7931&lt;71),VLOOKUP($W7931,日射量と図３!$E$6:$F$34,2,TRUE),IF(AND(71&lt;=Y7931,Y7931&lt;107),VLOOKUP($W7931,日射量と図３!$E$6:$G$34,3,TRUE),IF(AND(107&lt;=Y7931,Y7931&lt;143),VLOOKUP($W7931,日射量と図３!$E$6:$H$34,4,TRUE),VLOOKUP($W7931,日射量と図３!$E$6:$I$34,5,TRUE))))))</f>
        <v/>
      </c>
      <c r="AB7931" s="4" t="str">
        <f>IF($V7931="","",IF(Z7931&lt;36,0,IF(AND(36&lt;=Z7931,Z7931&lt;71),VLOOKUP($W7931,日射量と図３!$E$6:$F$34,2,TRUE),IF(AND(71&lt;=Z7931,Z7931&lt;107),VLOOKUP($W7931,日射量と図３!$E$6:$G$34,3,TRUE),IF(AND(107&lt;=Z7931,Z7931&lt;143),VLOOKUP($W7931,日射量と図３!$E$6:$H$34,4,TRUE),VLOOKUP($W7931,日射量と図３!$E$6:$I$34,5,TRUE))))))</f>
        <v/>
      </c>
      <c r="AC7931" s="382" t="str">
        <f t="shared" si="1491"/>
        <v/>
      </c>
      <c r="AD7931" s="382" t="str">
        <f t="shared" si="1492"/>
        <v/>
      </c>
    </row>
    <row r="7932" spans="11:30" ht="13.5" customHeight="1">
      <c r="K7932" s="4">
        <f t="shared" si="1488"/>
        <v>4</v>
      </c>
      <c r="L7932" s="34">
        <v>43582</v>
      </c>
      <c r="M7932" s="4">
        <v>331</v>
      </c>
      <c r="N7932" s="4">
        <v>9</v>
      </c>
      <c r="O7932" s="31">
        <v>0.33333333333333331</v>
      </c>
      <c r="P7932" s="35">
        <v>15.55</v>
      </c>
      <c r="Q7932" s="36">
        <f t="shared" si="1489"/>
        <v>12</v>
      </c>
      <c r="R7932" s="4">
        <f t="shared" si="1490"/>
        <v>0</v>
      </c>
      <c r="S7932" s="31">
        <f t="shared" si="1493"/>
        <v>0.23586805555555557</v>
      </c>
      <c r="T7932" s="31">
        <f t="shared" si="1494"/>
        <v>0.75912037037037028</v>
      </c>
      <c r="U7932" s="4">
        <f t="shared" si="1495"/>
        <v>0</v>
      </c>
      <c r="V7932" s="4" t="str">
        <f t="shared" si="1496"/>
        <v/>
      </c>
      <c r="W7932" s="18" t="str">
        <f>IF(V7932="","",VLOOKUP(L7932,日射量と図３!$A$4:$C$368,3,TRUE)*238.85/100)</f>
        <v/>
      </c>
      <c r="X7932" s="4" t="str">
        <f t="shared" si="1497"/>
        <v/>
      </c>
      <c r="Y7932" s="4" t="str">
        <f t="shared" si="1498"/>
        <v/>
      </c>
      <c r="Z7932" s="4" t="str">
        <f t="shared" si="1499"/>
        <v/>
      </c>
      <c r="AA7932" s="4" t="str">
        <f>IF($V7932="","",IF(Y7932&lt;36,0,IF(AND(36&lt;=Y7932,Y7932&lt;71),VLOOKUP($W7932,日射量と図３!$E$6:$F$34,2,TRUE),IF(AND(71&lt;=Y7932,Y7932&lt;107),VLOOKUP($W7932,日射量と図３!$E$6:$G$34,3,TRUE),IF(AND(107&lt;=Y7932,Y7932&lt;143),VLOOKUP($W7932,日射量と図３!$E$6:$H$34,4,TRUE),VLOOKUP($W7932,日射量と図３!$E$6:$I$34,5,TRUE))))))</f>
        <v/>
      </c>
      <c r="AB7932" s="4" t="str">
        <f>IF($V7932="","",IF(Z7932&lt;36,0,IF(AND(36&lt;=Z7932,Z7932&lt;71),VLOOKUP($W7932,日射量と図３!$E$6:$F$34,2,TRUE),IF(AND(71&lt;=Z7932,Z7932&lt;107),VLOOKUP($W7932,日射量と図３!$E$6:$G$34,3,TRUE),IF(AND(107&lt;=Z7932,Z7932&lt;143),VLOOKUP($W7932,日射量と図３!$E$6:$H$34,4,TRUE),VLOOKUP($W7932,日射量と図３!$E$6:$I$34,5,TRUE))))))</f>
        <v/>
      </c>
      <c r="AC7932" s="382" t="str">
        <f t="shared" si="1491"/>
        <v/>
      </c>
      <c r="AD7932" s="382" t="str">
        <f t="shared" si="1492"/>
        <v/>
      </c>
    </row>
    <row r="7933" spans="11:30" ht="13.5" customHeight="1">
      <c r="K7933" s="4">
        <f t="shared" si="1488"/>
        <v>4</v>
      </c>
      <c r="L7933" s="34">
        <v>43582</v>
      </c>
      <c r="M7933" s="4">
        <v>331</v>
      </c>
      <c r="N7933" s="4">
        <v>10</v>
      </c>
      <c r="O7933" s="31">
        <v>0.375</v>
      </c>
      <c r="P7933" s="35">
        <v>16.559999999999999</v>
      </c>
      <c r="Q7933" s="36">
        <f t="shared" si="1489"/>
        <v>12</v>
      </c>
      <c r="R7933" s="4">
        <f t="shared" si="1490"/>
        <v>0</v>
      </c>
      <c r="S7933" s="31">
        <f t="shared" si="1493"/>
        <v>0.23586805555555557</v>
      </c>
      <c r="T7933" s="31">
        <f t="shared" si="1494"/>
        <v>0.75912037037037028</v>
      </c>
      <c r="U7933" s="4">
        <f t="shared" si="1495"/>
        <v>0</v>
      </c>
      <c r="V7933" s="4" t="str">
        <f t="shared" si="1496"/>
        <v/>
      </c>
      <c r="W7933" s="18" t="str">
        <f>IF(V7933="","",VLOOKUP(L7933,日射量と図３!$A$4:$C$368,3,TRUE)*238.85/100)</f>
        <v/>
      </c>
      <c r="X7933" s="4" t="str">
        <f t="shared" si="1497"/>
        <v/>
      </c>
      <c r="Y7933" s="4" t="str">
        <f t="shared" si="1498"/>
        <v/>
      </c>
      <c r="Z7933" s="4" t="str">
        <f t="shared" si="1499"/>
        <v/>
      </c>
      <c r="AA7933" s="4" t="str">
        <f>IF($V7933="","",IF(Y7933&lt;36,0,IF(AND(36&lt;=Y7933,Y7933&lt;71),VLOOKUP($W7933,日射量と図３!$E$6:$F$34,2,TRUE),IF(AND(71&lt;=Y7933,Y7933&lt;107),VLOOKUP($W7933,日射量と図３!$E$6:$G$34,3,TRUE),IF(AND(107&lt;=Y7933,Y7933&lt;143),VLOOKUP($W7933,日射量と図３!$E$6:$H$34,4,TRUE),VLOOKUP($W7933,日射量と図３!$E$6:$I$34,5,TRUE))))))</f>
        <v/>
      </c>
      <c r="AB7933" s="4" t="str">
        <f>IF($V7933="","",IF(Z7933&lt;36,0,IF(AND(36&lt;=Z7933,Z7933&lt;71),VLOOKUP($W7933,日射量と図３!$E$6:$F$34,2,TRUE),IF(AND(71&lt;=Z7933,Z7933&lt;107),VLOOKUP($W7933,日射量と図３!$E$6:$G$34,3,TRUE),IF(AND(107&lt;=Z7933,Z7933&lt;143),VLOOKUP($W7933,日射量と図３!$E$6:$H$34,4,TRUE),VLOOKUP($W7933,日射量と図３!$E$6:$I$34,5,TRUE))))))</f>
        <v/>
      </c>
      <c r="AC7933" s="382" t="str">
        <f t="shared" si="1491"/>
        <v/>
      </c>
      <c r="AD7933" s="382" t="str">
        <f t="shared" si="1492"/>
        <v/>
      </c>
    </row>
    <row r="7934" spans="11:30" ht="13.5" customHeight="1">
      <c r="K7934" s="4">
        <f t="shared" si="1488"/>
        <v>4</v>
      </c>
      <c r="L7934" s="34">
        <v>43582</v>
      </c>
      <c r="M7934" s="4">
        <v>331</v>
      </c>
      <c r="N7934" s="4">
        <v>11</v>
      </c>
      <c r="O7934" s="31">
        <v>0.41666666666666669</v>
      </c>
      <c r="P7934" s="35">
        <v>17.940000000000001</v>
      </c>
      <c r="Q7934" s="36">
        <f t="shared" si="1489"/>
        <v>12</v>
      </c>
      <c r="R7934" s="4">
        <f t="shared" si="1490"/>
        <v>0</v>
      </c>
      <c r="S7934" s="31">
        <f t="shared" si="1493"/>
        <v>0.23586805555555557</v>
      </c>
      <c r="T7934" s="31">
        <f t="shared" si="1494"/>
        <v>0.75912037037037028</v>
      </c>
      <c r="U7934" s="4">
        <f t="shared" si="1495"/>
        <v>0</v>
      </c>
      <c r="V7934" s="4" t="str">
        <f t="shared" si="1496"/>
        <v/>
      </c>
      <c r="W7934" s="18" t="str">
        <f>IF(V7934="","",VLOOKUP(L7934,日射量と図３!$A$4:$C$368,3,TRUE)*238.85/100)</f>
        <v/>
      </c>
      <c r="X7934" s="4" t="str">
        <f t="shared" si="1497"/>
        <v/>
      </c>
      <c r="Y7934" s="4" t="str">
        <f t="shared" si="1498"/>
        <v/>
      </c>
      <c r="Z7934" s="4" t="str">
        <f t="shared" si="1499"/>
        <v/>
      </c>
      <c r="AA7934" s="4" t="str">
        <f>IF($V7934="","",IF(Y7934&lt;36,0,IF(AND(36&lt;=Y7934,Y7934&lt;71),VLOOKUP($W7934,日射量と図３!$E$6:$F$34,2,TRUE),IF(AND(71&lt;=Y7934,Y7934&lt;107),VLOOKUP($W7934,日射量と図３!$E$6:$G$34,3,TRUE),IF(AND(107&lt;=Y7934,Y7934&lt;143),VLOOKUP($W7934,日射量と図３!$E$6:$H$34,4,TRUE),VLOOKUP($W7934,日射量と図３!$E$6:$I$34,5,TRUE))))))</f>
        <v/>
      </c>
      <c r="AB7934" s="4" t="str">
        <f>IF($V7934="","",IF(Z7934&lt;36,0,IF(AND(36&lt;=Z7934,Z7934&lt;71),VLOOKUP($W7934,日射量と図３!$E$6:$F$34,2,TRUE),IF(AND(71&lt;=Z7934,Z7934&lt;107),VLOOKUP($W7934,日射量と図３!$E$6:$G$34,3,TRUE),IF(AND(107&lt;=Z7934,Z7934&lt;143),VLOOKUP($W7934,日射量と図３!$E$6:$H$34,4,TRUE),VLOOKUP($W7934,日射量と図３!$E$6:$I$34,5,TRUE))))))</f>
        <v/>
      </c>
      <c r="AC7934" s="382" t="str">
        <f t="shared" si="1491"/>
        <v/>
      </c>
      <c r="AD7934" s="382" t="str">
        <f t="shared" si="1492"/>
        <v/>
      </c>
    </row>
    <row r="7935" spans="11:30" ht="13.5" customHeight="1">
      <c r="K7935" s="4">
        <f t="shared" si="1488"/>
        <v>4</v>
      </c>
      <c r="L7935" s="34">
        <v>43582</v>
      </c>
      <c r="M7935" s="4">
        <v>331</v>
      </c>
      <c r="N7935" s="4">
        <v>12</v>
      </c>
      <c r="O7935" s="31">
        <v>0.45833333333333331</v>
      </c>
      <c r="P7935" s="35">
        <v>18.830000000000002</v>
      </c>
      <c r="Q7935" s="36">
        <f t="shared" si="1489"/>
        <v>12</v>
      </c>
      <c r="R7935" s="4">
        <f t="shared" si="1490"/>
        <v>0</v>
      </c>
      <c r="S7935" s="31">
        <f t="shared" si="1493"/>
        <v>0.23586805555555557</v>
      </c>
      <c r="T7935" s="31">
        <f t="shared" si="1494"/>
        <v>0.75912037037037028</v>
      </c>
      <c r="U7935" s="4">
        <f t="shared" si="1495"/>
        <v>0</v>
      </c>
      <c r="V7935" s="4" t="str">
        <f t="shared" si="1496"/>
        <v/>
      </c>
      <c r="W7935" s="18" t="str">
        <f>IF(V7935="","",VLOOKUP(L7935,日射量と図３!$A$4:$C$368,3,TRUE)*238.85/100)</f>
        <v/>
      </c>
      <c r="X7935" s="4" t="str">
        <f t="shared" si="1497"/>
        <v/>
      </c>
      <c r="Y7935" s="4" t="str">
        <f t="shared" si="1498"/>
        <v/>
      </c>
      <c r="Z7935" s="4" t="str">
        <f t="shared" si="1499"/>
        <v/>
      </c>
      <c r="AA7935" s="4" t="str">
        <f>IF($V7935="","",IF(Y7935&lt;36,0,IF(AND(36&lt;=Y7935,Y7935&lt;71),VLOOKUP($W7935,日射量と図３!$E$6:$F$34,2,TRUE),IF(AND(71&lt;=Y7935,Y7935&lt;107),VLOOKUP($W7935,日射量と図３!$E$6:$G$34,3,TRUE),IF(AND(107&lt;=Y7935,Y7935&lt;143),VLOOKUP($W7935,日射量と図３!$E$6:$H$34,4,TRUE),VLOOKUP($W7935,日射量と図３!$E$6:$I$34,5,TRUE))))))</f>
        <v/>
      </c>
      <c r="AB7935" s="4" t="str">
        <f>IF($V7935="","",IF(Z7935&lt;36,0,IF(AND(36&lt;=Z7935,Z7935&lt;71),VLOOKUP($W7935,日射量と図３!$E$6:$F$34,2,TRUE),IF(AND(71&lt;=Z7935,Z7935&lt;107),VLOOKUP($W7935,日射量と図３!$E$6:$G$34,3,TRUE),IF(AND(107&lt;=Z7935,Z7935&lt;143),VLOOKUP($W7935,日射量と図３!$E$6:$H$34,4,TRUE),VLOOKUP($W7935,日射量と図３!$E$6:$I$34,5,TRUE))))))</f>
        <v/>
      </c>
      <c r="AC7935" s="382" t="str">
        <f t="shared" si="1491"/>
        <v/>
      </c>
      <c r="AD7935" s="382" t="str">
        <f t="shared" si="1492"/>
        <v/>
      </c>
    </row>
    <row r="7936" spans="11:30" ht="13.5" customHeight="1">
      <c r="K7936" s="4">
        <f t="shared" si="1488"/>
        <v>4</v>
      </c>
      <c r="L7936" s="34">
        <v>43582</v>
      </c>
      <c r="M7936" s="4">
        <v>331</v>
      </c>
      <c r="N7936" s="4">
        <v>13</v>
      </c>
      <c r="O7936" s="31">
        <v>0.5</v>
      </c>
      <c r="P7936" s="35">
        <v>19.68</v>
      </c>
      <c r="Q7936" s="36">
        <f t="shared" si="1489"/>
        <v>12</v>
      </c>
      <c r="R7936" s="4">
        <f t="shared" si="1490"/>
        <v>0</v>
      </c>
      <c r="S7936" s="31">
        <f t="shared" si="1493"/>
        <v>0.23586805555555557</v>
      </c>
      <c r="T7936" s="31">
        <f t="shared" si="1494"/>
        <v>0.75912037037037028</v>
      </c>
      <c r="U7936" s="4">
        <f t="shared" si="1495"/>
        <v>0</v>
      </c>
      <c r="V7936" s="4" t="str">
        <f t="shared" si="1496"/>
        <v/>
      </c>
      <c r="W7936" s="18" t="str">
        <f>IF(V7936="","",VLOOKUP(L7936,日射量と図３!$A$4:$C$368,3,TRUE)*238.85/100)</f>
        <v/>
      </c>
      <c r="X7936" s="4" t="str">
        <f t="shared" si="1497"/>
        <v/>
      </c>
      <c r="Y7936" s="4" t="str">
        <f t="shared" si="1498"/>
        <v/>
      </c>
      <c r="Z7936" s="4" t="str">
        <f t="shared" si="1499"/>
        <v/>
      </c>
      <c r="AA7936" s="4" t="str">
        <f>IF($V7936="","",IF(Y7936&lt;36,0,IF(AND(36&lt;=Y7936,Y7936&lt;71),VLOOKUP($W7936,日射量と図３!$E$6:$F$34,2,TRUE),IF(AND(71&lt;=Y7936,Y7936&lt;107),VLOOKUP($W7936,日射量と図３!$E$6:$G$34,3,TRUE),IF(AND(107&lt;=Y7936,Y7936&lt;143),VLOOKUP($W7936,日射量と図３!$E$6:$H$34,4,TRUE),VLOOKUP($W7936,日射量と図３!$E$6:$I$34,5,TRUE))))))</f>
        <v/>
      </c>
      <c r="AB7936" s="4" t="str">
        <f>IF($V7936="","",IF(Z7936&lt;36,0,IF(AND(36&lt;=Z7936,Z7936&lt;71),VLOOKUP($W7936,日射量と図３!$E$6:$F$34,2,TRUE),IF(AND(71&lt;=Z7936,Z7936&lt;107),VLOOKUP($W7936,日射量と図３!$E$6:$G$34,3,TRUE),IF(AND(107&lt;=Z7936,Z7936&lt;143),VLOOKUP($W7936,日射量と図３!$E$6:$H$34,4,TRUE),VLOOKUP($W7936,日射量と図３!$E$6:$I$34,5,TRUE))))))</f>
        <v/>
      </c>
      <c r="AC7936" s="382" t="str">
        <f t="shared" si="1491"/>
        <v/>
      </c>
      <c r="AD7936" s="382" t="str">
        <f t="shared" si="1492"/>
        <v/>
      </c>
    </row>
    <row r="7937" spans="11:30" ht="13.5" customHeight="1">
      <c r="K7937" s="4">
        <f t="shared" si="1488"/>
        <v>4</v>
      </c>
      <c r="L7937" s="34">
        <v>43582</v>
      </c>
      <c r="M7937" s="4">
        <v>331</v>
      </c>
      <c r="N7937" s="4">
        <v>14</v>
      </c>
      <c r="O7937" s="31">
        <v>0.54166666666666663</v>
      </c>
      <c r="P7937" s="35">
        <v>20.239999999999998</v>
      </c>
      <c r="Q7937" s="36">
        <f t="shared" si="1489"/>
        <v>12</v>
      </c>
      <c r="R7937" s="4">
        <f t="shared" si="1490"/>
        <v>0</v>
      </c>
      <c r="S7937" s="31">
        <f t="shared" si="1493"/>
        <v>0.23586805555555557</v>
      </c>
      <c r="T7937" s="31">
        <f t="shared" si="1494"/>
        <v>0.75912037037037028</v>
      </c>
      <c r="U7937" s="4">
        <f t="shared" si="1495"/>
        <v>0</v>
      </c>
      <c r="V7937" s="4" t="str">
        <f t="shared" si="1496"/>
        <v/>
      </c>
      <c r="W7937" s="18" t="str">
        <f>IF(V7937="","",VLOOKUP(L7937,日射量と図３!$A$4:$C$368,3,TRUE)*238.85/100)</f>
        <v/>
      </c>
      <c r="X7937" s="4" t="str">
        <f t="shared" si="1497"/>
        <v/>
      </c>
      <c r="Y7937" s="4" t="str">
        <f t="shared" si="1498"/>
        <v/>
      </c>
      <c r="Z7937" s="4" t="str">
        <f t="shared" si="1499"/>
        <v/>
      </c>
      <c r="AA7937" s="4" t="str">
        <f>IF($V7937="","",IF(Y7937&lt;36,0,IF(AND(36&lt;=Y7937,Y7937&lt;71),VLOOKUP($W7937,日射量と図３!$E$6:$F$34,2,TRUE),IF(AND(71&lt;=Y7937,Y7937&lt;107),VLOOKUP($W7937,日射量と図３!$E$6:$G$34,3,TRUE),IF(AND(107&lt;=Y7937,Y7937&lt;143),VLOOKUP($W7937,日射量と図３!$E$6:$H$34,4,TRUE),VLOOKUP($W7937,日射量と図３!$E$6:$I$34,5,TRUE))))))</f>
        <v/>
      </c>
      <c r="AB7937" s="4" t="str">
        <f>IF($V7937="","",IF(Z7937&lt;36,0,IF(AND(36&lt;=Z7937,Z7937&lt;71),VLOOKUP($W7937,日射量と図３!$E$6:$F$34,2,TRUE),IF(AND(71&lt;=Z7937,Z7937&lt;107),VLOOKUP($W7937,日射量と図３!$E$6:$G$34,3,TRUE),IF(AND(107&lt;=Z7937,Z7937&lt;143),VLOOKUP($W7937,日射量と図３!$E$6:$H$34,4,TRUE),VLOOKUP($W7937,日射量と図３!$E$6:$I$34,5,TRUE))))))</f>
        <v/>
      </c>
      <c r="AC7937" s="382" t="str">
        <f t="shared" si="1491"/>
        <v/>
      </c>
      <c r="AD7937" s="382" t="str">
        <f t="shared" si="1492"/>
        <v/>
      </c>
    </row>
    <row r="7938" spans="11:30" ht="13.5" customHeight="1">
      <c r="K7938" s="4">
        <f t="shared" si="1488"/>
        <v>4</v>
      </c>
      <c r="L7938" s="34">
        <v>43582</v>
      </c>
      <c r="M7938" s="4">
        <v>331</v>
      </c>
      <c r="N7938" s="4">
        <v>15</v>
      </c>
      <c r="O7938" s="31">
        <v>0.58333333333333337</v>
      </c>
      <c r="P7938" s="35">
        <v>20.39</v>
      </c>
      <c r="Q7938" s="36">
        <f t="shared" si="1489"/>
        <v>12</v>
      </c>
      <c r="R7938" s="4">
        <f t="shared" si="1490"/>
        <v>0</v>
      </c>
      <c r="S7938" s="31">
        <f t="shared" si="1493"/>
        <v>0.23586805555555557</v>
      </c>
      <c r="T7938" s="31">
        <f t="shared" si="1494"/>
        <v>0.75912037037037028</v>
      </c>
      <c r="U7938" s="4">
        <f t="shared" si="1495"/>
        <v>0</v>
      </c>
      <c r="V7938" s="4" t="str">
        <f t="shared" si="1496"/>
        <v/>
      </c>
      <c r="W7938" s="18" t="str">
        <f>IF(V7938="","",VLOOKUP(L7938,日射量と図３!$A$4:$C$368,3,TRUE)*238.85/100)</f>
        <v/>
      </c>
      <c r="X7938" s="4" t="str">
        <f t="shared" si="1497"/>
        <v/>
      </c>
      <c r="Y7938" s="4" t="str">
        <f t="shared" si="1498"/>
        <v/>
      </c>
      <c r="Z7938" s="4" t="str">
        <f t="shared" si="1499"/>
        <v/>
      </c>
      <c r="AA7938" s="4" t="str">
        <f>IF($V7938="","",IF(Y7938&lt;36,0,IF(AND(36&lt;=Y7938,Y7938&lt;71),VLOOKUP($W7938,日射量と図３!$E$6:$F$34,2,TRUE),IF(AND(71&lt;=Y7938,Y7938&lt;107),VLOOKUP($W7938,日射量と図３!$E$6:$G$34,3,TRUE),IF(AND(107&lt;=Y7938,Y7938&lt;143),VLOOKUP($W7938,日射量と図３!$E$6:$H$34,4,TRUE),VLOOKUP($W7938,日射量と図３!$E$6:$I$34,5,TRUE))))))</f>
        <v/>
      </c>
      <c r="AB7938" s="4" t="str">
        <f>IF($V7938="","",IF(Z7938&lt;36,0,IF(AND(36&lt;=Z7938,Z7938&lt;71),VLOOKUP($W7938,日射量と図３!$E$6:$F$34,2,TRUE),IF(AND(71&lt;=Z7938,Z7938&lt;107),VLOOKUP($W7938,日射量と図３!$E$6:$G$34,3,TRUE),IF(AND(107&lt;=Z7938,Z7938&lt;143),VLOOKUP($W7938,日射量と図３!$E$6:$H$34,4,TRUE),VLOOKUP($W7938,日射量と図３!$E$6:$I$34,5,TRUE))))))</f>
        <v/>
      </c>
      <c r="AC7938" s="382" t="str">
        <f t="shared" si="1491"/>
        <v/>
      </c>
      <c r="AD7938" s="382" t="str">
        <f t="shared" si="1492"/>
        <v/>
      </c>
    </row>
    <row r="7939" spans="11:30" ht="13.5" customHeight="1">
      <c r="K7939" s="4">
        <f t="shared" si="1488"/>
        <v>4</v>
      </c>
      <c r="L7939" s="34">
        <v>43582</v>
      </c>
      <c r="M7939" s="4">
        <v>331</v>
      </c>
      <c r="N7939" s="4">
        <v>16</v>
      </c>
      <c r="O7939" s="31">
        <v>0.625</v>
      </c>
      <c r="P7939" s="35">
        <v>19.939999999999998</v>
      </c>
      <c r="Q7939" s="36">
        <f t="shared" si="1489"/>
        <v>16</v>
      </c>
      <c r="R7939" s="4">
        <f t="shared" si="1490"/>
        <v>0</v>
      </c>
      <c r="S7939" s="31">
        <f t="shared" si="1493"/>
        <v>0.23586805555555557</v>
      </c>
      <c r="T7939" s="31">
        <f t="shared" si="1494"/>
        <v>0.75912037037037028</v>
      </c>
      <c r="U7939" s="4">
        <f t="shared" si="1495"/>
        <v>0</v>
      </c>
      <c r="V7939" s="4" t="str">
        <f t="shared" si="1496"/>
        <v/>
      </c>
      <c r="W7939" s="18" t="str">
        <f>IF(V7939="","",VLOOKUP(L7939,日射量と図３!$A$4:$C$368,3,TRUE)*238.85/100)</f>
        <v/>
      </c>
      <c r="X7939" s="4" t="str">
        <f t="shared" si="1497"/>
        <v/>
      </c>
      <c r="Y7939" s="4" t="str">
        <f t="shared" si="1498"/>
        <v/>
      </c>
      <c r="Z7939" s="4" t="str">
        <f t="shared" si="1499"/>
        <v/>
      </c>
      <c r="AA7939" s="4" t="str">
        <f>IF($V7939="","",IF(Y7939&lt;36,0,IF(AND(36&lt;=Y7939,Y7939&lt;71),VLOOKUP($W7939,日射量と図３!$E$6:$F$34,2,TRUE),IF(AND(71&lt;=Y7939,Y7939&lt;107),VLOOKUP($W7939,日射量と図３!$E$6:$G$34,3,TRUE),IF(AND(107&lt;=Y7939,Y7939&lt;143),VLOOKUP($W7939,日射量と図３!$E$6:$H$34,4,TRUE),VLOOKUP($W7939,日射量と図３!$E$6:$I$34,5,TRUE))))))</f>
        <v/>
      </c>
      <c r="AB7939" s="4" t="str">
        <f>IF($V7939="","",IF(Z7939&lt;36,0,IF(AND(36&lt;=Z7939,Z7939&lt;71),VLOOKUP($W7939,日射量と図３!$E$6:$F$34,2,TRUE),IF(AND(71&lt;=Z7939,Z7939&lt;107),VLOOKUP($W7939,日射量と図３!$E$6:$G$34,3,TRUE),IF(AND(107&lt;=Z7939,Z7939&lt;143),VLOOKUP($W7939,日射量と図３!$E$6:$H$34,4,TRUE),VLOOKUP($W7939,日射量と図３!$E$6:$I$34,5,TRUE))))))</f>
        <v/>
      </c>
      <c r="AC7939" s="382" t="str">
        <f t="shared" si="1491"/>
        <v/>
      </c>
      <c r="AD7939" s="382" t="str">
        <f t="shared" si="1492"/>
        <v/>
      </c>
    </row>
    <row r="7940" spans="11:30" ht="13.5" customHeight="1">
      <c r="K7940" s="4">
        <f t="shared" si="1488"/>
        <v>4</v>
      </c>
      <c r="L7940" s="34">
        <v>43582</v>
      </c>
      <c r="M7940" s="4">
        <v>331</v>
      </c>
      <c r="N7940" s="4">
        <v>17</v>
      </c>
      <c r="O7940" s="31">
        <v>0.66666666666666663</v>
      </c>
      <c r="P7940" s="35">
        <v>19.250000000000004</v>
      </c>
      <c r="Q7940" s="36">
        <f t="shared" si="1489"/>
        <v>16</v>
      </c>
      <c r="R7940" s="4">
        <f t="shared" si="1490"/>
        <v>0</v>
      </c>
      <c r="S7940" s="31">
        <f t="shared" si="1493"/>
        <v>0.23586805555555557</v>
      </c>
      <c r="T7940" s="31">
        <f t="shared" si="1494"/>
        <v>0.75912037037037028</v>
      </c>
      <c r="U7940" s="4">
        <f t="shared" si="1495"/>
        <v>0</v>
      </c>
      <c r="V7940" s="4" t="str">
        <f t="shared" si="1496"/>
        <v/>
      </c>
      <c r="W7940" s="18" t="str">
        <f>IF(V7940="","",VLOOKUP(L7940,日射量と図３!$A$4:$C$368,3,TRUE)*238.85/100)</f>
        <v/>
      </c>
      <c r="X7940" s="4" t="str">
        <f t="shared" si="1497"/>
        <v/>
      </c>
      <c r="Y7940" s="4" t="str">
        <f t="shared" si="1498"/>
        <v/>
      </c>
      <c r="Z7940" s="4" t="str">
        <f t="shared" si="1499"/>
        <v/>
      </c>
      <c r="AA7940" s="4" t="str">
        <f>IF($V7940="","",IF(Y7940&lt;36,0,IF(AND(36&lt;=Y7940,Y7940&lt;71),VLOOKUP($W7940,日射量と図３!$E$6:$F$34,2,TRUE),IF(AND(71&lt;=Y7940,Y7940&lt;107),VLOOKUP($W7940,日射量と図３!$E$6:$G$34,3,TRUE),IF(AND(107&lt;=Y7940,Y7940&lt;143),VLOOKUP($W7940,日射量と図３!$E$6:$H$34,4,TRUE),VLOOKUP($W7940,日射量と図３!$E$6:$I$34,5,TRUE))))))</f>
        <v/>
      </c>
      <c r="AB7940" s="4" t="str">
        <f>IF($V7940="","",IF(Z7940&lt;36,0,IF(AND(36&lt;=Z7940,Z7940&lt;71),VLOOKUP($W7940,日射量と図３!$E$6:$F$34,2,TRUE),IF(AND(71&lt;=Z7940,Z7940&lt;107),VLOOKUP($W7940,日射量と図３!$E$6:$G$34,3,TRUE),IF(AND(107&lt;=Z7940,Z7940&lt;143),VLOOKUP($W7940,日射量と図３!$E$6:$H$34,4,TRUE),VLOOKUP($W7940,日射量と図３!$E$6:$I$34,5,TRUE))))))</f>
        <v/>
      </c>
      <c r="AC7940" s="382" t="str">
        <f t="shared" si="1491"/>
        <v/>
      </c>
      <c r="AD7940" s="382" t="str">
        <f t="shared" si="1492"/>
        <v/>
      </c>
    </row>
    <row r="7941" spans="11:30" ht="13.5" customHeight="1">
      <c r="K7941" s="4">
        <f t="shared" ref="K7941:K8004" si="1500">MONTH(L7941)</f>
        <v>4</v>
      </c>
      <c r="L7941" s="34">
        <v>43582</v>
      </c>
      <c r="M7941" s="4">
        <v>331</v>
      </c>
      <c r="N7941" s="4">
        <v>18</v>
      </c>
      <c r="O7941" s="31">
        <v>0.70833333333333337</v>
      </c>
      <c r="P7941" s="35">
        <v>18.369999999999997</v>
      </c>
      <c r="Q7941" s="36">
        <f t="shared" ref="Q7941:Q8004" si="1501">IF(O7941&lt;$B$15,$D$14,IF(O7941&lt;$B$16,$D$15,IF(O7941&lt;$B$17,$D$16,IF(O7941&lt;$B$18,$D$17,IF(O7941&lt;$B$19,$D$18,$D$19)))))</f>
        <v>16</v>
      </c>
      <c r="R7941" s="4">
        <f t="shared" ref="R7941:R8004" si="1502">IF(Q7941-P7941&gt;0,Q7941-P7941,0)</f>
        <v>0</v>
      </c>
      <c r="S7941" s="31">
        <f t="shared" si="1493"/>
        <v>0.23586805555555557</v>
      </c>
      <c r="T7941" s="31">
        <f t="shared" si="1494"/>
        <v>0.75912037037037028</v>
      </c>
      <c r="U7941" s="4">
        <f t="shared" si="1495"/>
        <v>0</v>
      </c>
      <c r="V7941" s="4" t="str">
        <f t="shared" si="1496"/>
        <v/>
      </c>
      <c r="W7941" s="18" t="str">
        <f>IF(V7941="","",VLOOKUP(L7941,日射量と図３!$A$4:$C$368,3,TRUE)*238.85/100)</f>
        <v/>
      </c>
      <c r="X7941" s="4" t="str">
        <f t="shared" si="1497"/>
        <v/>
      </c>
      <c r="Y7941" s="4" t="str">
        <f t="shared" si="1498"/>
        <v/>
      </c>
      <c r="Z7941" s="4" t="str">
        <f t="shared" si="1499"/>
        <v/>
      </c>
      <c r="AA7941" s="4" t="str">
        <f>IF($V7941="","",IF(Y7941&lt;36,0,IF(AND(36&lt;=Y7941,Y7941&lt;71),VLOOKUP($W7941,日射量と図３!$E$6:$F$34,2,TRUE),IF(AND(71&lt;=Y7941,Y7941&lt;107),VLOOKUP($W7941,日射量と図３!$E$6:$G$34,3,TRUE),IF(AND(107&lt;=Y7941,Y7941&lt;143),VLOOKUP($W7941,日射量と図３!$E$6:$H$34,4,TRUE),VLOOKUP($W7941,日射量と図３!$E$6:$I$34,5,TRUE))))))</f>
        <v/>
      </c>
      <c r="AB7941" s="4" t="str">
        <f>IF($V7941="","",IF(Z7941&lt;36,0,IF(AND(36&lt;=Z7941,Z7941&lt;71),VLOOKUP($W7941,日射量と図３!$E$6:$F$34,2,TRUE),IF(AND(71&lt;=Z7941,Z7941&lt;107),VLOOKUP($W7941,日射量と図３!$E$6:$G$34,3,TRUE),IF(AND(107&lt;=Z7941,Z7941&lt;143),VLOOKUP($W7941,日射量と図３!$E$6:$H$34,4,TRUE),VLOOKUP($W7941,日射量と図３!$E$6:$I$34,5,TRUE))))))</f>
        <v/>
      </c>
      <c r="AC7941" s="382" t="str">
        <f t="shared" si="1491"/>
        <v/>
      </c>
      <c r="AD7941" s="382" t="str">
        <f t="shared" si="1492"/>
        <v/>
      </c>
    </row>
    <row r="7942" spans="11:30" ht="13.5" customHeight="1">
      <c r="K7942" s="4">
        <f t="shared" si="1500"/>
        <v>4</v>
      </c>
      <c r="L7942" s="34">
        <v>43582</v>
      </c>
      <c r="M7942" s="4">
        <v>331</v>
      </c>
      <c r="N7942" s="4">
        <v>19</v>
      </c>
      <c r="O7942" s="31">
        <v>0.75</v>
      </c>
      <c r="P7942" s="35">
        <v>17.5</v>
      </c>
      <c r="Q7942" s="36">
        <f t="shared" si="1501"/>
        <v>16</v>
      </c>
      <c r="R7942" s="4">
        <f t="shared" si="1502"/>
        <v>0</v>
      </c>
      <c r="S7942" s="31">
        <f t="shared" si="1493"/>
        <v>0.23586805555555557</v>
      </c>
      <c r="T7942" s="31">
        <f t="shared" si="1494"/>
        <v>0.75912037037037028</v>
      </c>
      <c r="U7942" s="4">
        <f t="shared" si="1495"/>
        <v>0</v>
      </c>
      <c r="V7942" s="4" t="str">
        <f t="shared" si="1496"/>
        <v/>
      </c>
      <c r="W7942" s="18" t="str">
        <f>IF(V7942="","",VLOOKUP(L7942,日射量と図３!$A$4:$C$368,3,TRUE)*238.85/100)</f>
        <v/>
      </c>
      <c r="X7942" s="4" t="str">
        <f t="shared" si="1497"/>
        <v/>
      </c>
      <c r="Y7942" s="4" t="str">
        <f t="shared" si="1498"/>
        <v/>
      </c>
      <c r="Z7942" s="4" t="str">
        <f t="shared" si="1499"/>
        <v/>
      </c>
      <c r="AA7942" s="4" t="str">
        <f>IF($V7942="","",IF(Y7942&lt;36,0,IF(AND(36&lt;=Y7942,Y7942&lt;71),VLOOKUP($W7942,日射量と図３!$E$6:$F$34,2,TRUE),IF(AND(71&lt;=Y7942,Y7942&lt;107),VLOOKUP($W7942,日射量と図３!$E$6:$G$34,3,TRUE),IF(AND(107&lt;=Y7942,Y7942&lt;143),VLOOKUP($W7942,日射量と図３!$E$6:$H$34,4,TRUE),VLOOKUP($W7942,日射量と図３!$E$6:$I$34,5,TRUE))))))</f>
        <v/>
      </c>
      <c r="AB7942" s="4" t="str">
        <f>IF($V7942="","",IF(Z7942&lt;36,0,IF(AND(36&lt;=Z7942,Z7942&lt;71),VLOOKUP($W7942,日射量と図３!$E$6:$F$34,2,TRUE),IF(AND(71&lt;=Z7942,Z7942&lt;107),VLOOKUP($W7942,日射量と図３!$E$6:$G$34,3,TRUE),IF(AND(107&lt;=Z7942,Z7942&lt;143),VLOOKUP($W7942,日射量と図３!$E$6:$H$34,4,TRUE),VLOOKUP($W7942,日射量と図３!$E$6:$I$34,5,TRUE))))))</f>
        <v/>
      </c>
      <c r="AC7942" s="382" t="str">
        <f t="shared" si="1491"/>
        <v/>
      </c>
      <c r="AD7942" s="382" t="str">
        <f t="shared" si="1492"/>
        <v/>
      </c>
    </row>
    <row r="7943" spans="11:30" ht="13.5" customHeight="1">
      <c r="K7943" s="4">
        <f t="shared" si="1500"/>
        <v>4</v>
      </c>
      <c r="L7943" s="34">
        <v>43582</v>
      </c>
      <c r="M7943" s="4">
        <v>331</v>
      </c>
      <c r="N7943" s="4">
        <v>20</v>
      </c>
      <c r="O7943" s="31">
        <v>0.79166666666666663</v>
      </c>
      <c r="P7943" s="35">
        <v>16.41</v>
      </c>
      <c r="Q7943" s="36">
        <f t="shared" si="1501"/>
        <v>16</v>
      </c>
      <c r="R7943" s="4">
        <f t="shared" si="1502"/>
        <v>0</v>
      </c>
      <c r="S7943" s="31">
        <f t="shared" si="1493"/>
        <v>0.23586805555555557</v>
      </c>
      <c r="T7943" s="31">
        <f t="shared" si="1494"/>
        <v>0.75912037037037028</v>
      </c>
      <c r="U7943" s="4">
        <f t="shared" si="1495"/>
        <v>0</v>
      </c>
      <c r="V7943" s="4" t="str">
        <f t="shared" si="1496"/>
        <v/>
      </c>
      <c r="W7943" s="18" t="str">
        <f>IF(V7943="","",VLOOKUP(L7943,日射量と図３!$A$4:$C$368,3,TRUE)*238.85/100)</f>
        <v/>
      </c>
      <c r="X7943" s="4" t="str">
        <f t="shared" si="1497"/>
        <v/>
      </c>
      <c r="Y7943" s="4" t="str">
        <f t="shared" si="1498"/>
        <v/>
      </c>
      <c r="Z7943" s="4" t="str">
        <f t="shared" si="1499"/>
        <v/>
      </c>
      <c r="AA7943" s="4" t="str">
        <f>IF($V7943="","",IF(Y7943&lt;36,0,IF(AND(36&lt;=Y7943,Y7943&lt;71),VLOOKUP($W7943,日射量と図３!$E$6:$F$34,2,TRUE),IF(AND(71&lt;=Y7943,Y7943&lt;107),VLOOKUP($W7943,日射量と図３!$E$6:$G$34,3,TRUE),IF(AND(107&lt;=Y7943,Y7943&lt;143),VLOOKUP($W7943,日射量と図３!$E$6:$H$34,4,TRUE),VLOOKUP($W7943,日射量と図３!$E$6:$I$34,5,TRUE))))))</f>
        <v/>
      </c>
      <c r="AB7943" s="4" t="str">
        <f>IF($V7943="","",IF(Z7943&lt;36,0,IF(AND(36&lt;=Z7943,Z7943&lt;71),VLOOKUP($W7943,日射量と図３!$E$6:$F$34,2,TRUE),IF(AND(71&lt;=Z7943,Z7943&lt;107),VLOOKUP($W7943,日射量と図３!$E$6:$G$34,3,TRUE),IF(AND(107&lt;=Z7943,Z7943&lt;143),VLOOKUP($W7943,日射量と図３!$E$6:$H$34,4,TRUE),VLOOKUP($W7943,日射量と図３!$E$6:$I$34,5,TRUE))))))</f>
        <v/>
      </c>
      <c r="AC7943" s="382" t="str">
        <f t="shared" si="1491"/>
        <v/>
      </c>
      <c r="AD7943" s="382" t="str">
        <f t="shared" si="1492"/>
        <v/>
      </c>
    </row>
    <row r="7944" spans="11:30" ht="13.5" customHeight="1">
      <c r="K7944" s="4">
        <f t="shared" si="1500"/>
        <v>4</v>
      </c>
      <c r="L7944" s="34">
        <v>43582</v>
      </c>
      <c r="M7944" s="4">
        <v>331</v>
      </c>
      <c r="N7944" s="4">
        <v>21</v>
      </c>
      <c r="O7944" s="31">
        <v>0.83333333333333337</v>
      </c>
      <c r="P7944" s="35">
        <v>15.73</v>
      </c>
      <c r="Q7944" s="36">
        <f t="shared" si="1501"/>
        <v>16</v>
      </c>
      <c r="R7944" s="4">
        <f t="shared" si="1502"/>
        <v>0.26999999999999957</v>
      </c>
      <c r="S7944" s="31">
        <f t="shared" si="1493"/>
        <v>0.23586805555555557</v>
      </c>
      <c r="T7944" s="31">
        <f t="shared" si="1494"/>
        <v>0.75912037037037028</v>
      </c>
      <c r="U7944" s="4">
        <f t="shared" si="1495"/>
        <v>0</v>
      </c>
      <c r="V7944" s="4" t="str">
        <f t="shared" si="1496"/>
        <v/>
      </c>
      <c r="W7944" s="18" t="str">
        <f>IF(V7944="","",VLOOKUP(L7944,日射量と図３!$A$4:$C$368,3,TRUE)*238.85/100)</f>
        <v/>
      </c>
      <c r="X7944" s="4" t="str">
        <f t="shared" si="1497"/>
        <v/>
      </c>
      <c r="Y7944" s="4" t="str">
        <f t="shared" si="1498"/>
        <v/>
      </c>
      <c r="Z7944" s="4" t="str">
        <f t="shared" si="1499"/>
        <v/>
      </c>
      <c r="AA7944" s="4" t="str">
        <f>IF($V7944="","",IF(Y7944&lt;36,0,IF(AND(36&lt;=Y7944,Y7944&lt;71),VLOOKUP($W7944,日射量と図３!$E$6:$F$34,2,TRUE),IF(AND(71&lt;=Y7944,Y7944&lt;107),VLOOKUP($W7944,日射量と図３!$E$6:$G$34,3,TRUE),IF(AND(107&lt;=Y7944,Y7944&lt;143),VLOOKUP($W7944,日射量と図３!$E$6:$H$34,4,TRUE),VLOOKUP($W7944,日射量と図３!$E$6:$I$34,5,TRUE))))))</f>
        <v/>
      </c>
      <c r="AB7944" s="4" t="str">
        <f>IF($V7944="","",IF(Z7944&lt;36,0,IF(AND(36&lt;=Z7944,Z7944&lt;71),VLOOKUP($W7944,日射量と図３!$E$6:$F$34,2,TRUE),IF(AND(71&lt;=Z7944,Z7944&lt;107),VLOOKUP($W7944,日射量と図３!$E$6:$G$34,3,TRUE),IF(AND(107&lt;=Z7944,Z7944&lt;143),VLOOKUP($W7944,日射量と図３!$E$6:$H$34,4,TRUE),VLOOKUP($W7944,日射量と図３!$E$6:$I$34,5,TRUE))))))</f>
        <v/>
      </c>
      <c r="AC7944" s="382" t="str">
        <f t="shared" si="1491"/>
        <v/>
      </c>
      <c r="AD7944" s="382" t="str">
        <f t="shared" si="1492"/>
        <v/>
      </c>
    </row>
    <row r="7945" spans="11:30" ht="13.5" customHeight="1">
      <c r="K7945" s="4">
        <f t="shared" si="1500"/>
        <v>4</v>
      </c>
      <c r="L7945" s="34">
        <v>43582</v>
      </c>
      <c r="M7945" s="4">
        <v>331</v>
      </c>
      <c r="N7945" s="4">
        <v>22</v>
      </c>
      <c r="O7945" s="31">
        <v>0.875</v>
      </c>
      <c r="P7945" s="35">
        <v>15.36</v>
      </c>
      <c r="Q7945" s="36">
        <f t="shared" si="1501"/>
        <v>16</v>
      </c>
      <c r="R7945" s="4">
        <f t="shared" si="1502"/>
        <v>0.64000000000000057</v>
      </c>
      <c r="S7945" s="31">
        <f t="shared" si="1493"/>
        <v>0.23586805555555557</v>
      </c>
      <c r="T7945" s="31">
        <f t="shared" si="1494"/>
        <v>0.75912037037037028</v>
      </c>
      <c r="U7945" s="4">
        <f t="shared" si="1495"/>
        <v>0</v>
      </c>
      <c r="V7945" s="4" t="str">
        <f t="shared" si="1496"/>
        <v/>
      </c>
      <c r="W7945" s="18" t="str">
        <f>IF(V7945="","",VLOOKUP(L7945,日射量と図３!$A$4:$C$368,3,TRUE)*238.85/100)</f>
        <v/>
      </c>
      <c r="X7945" s="4" t="str">
        <f t="shared" si="1497"/>
        <v/>
      </c>
      <c r="Y7945" s="4" t="str">
        <f t="shared" si="1498"/>
        <v/>
      </c>
      <c r="Z7945" s="4" t="str">
        <f t="shared" si="1499"/>
        <v/>
      </c>
      <c r="AA7945" s="4" t="str">
        <f>IF($V7945="","",IF(Y7945&lt;36,0,IF(AND(36&lt;=Y7945,Y7945&lt;71),VLOOKUP($W7945,日射量と図３!$E$6:$F$34,2,TRUE),IF(AND(71&lt;=Y7945,Y7945&lt;107),VLOOKUP($W7945,日射量と図３!$E$6:$G$34,3,TRUE),IF(AND(107&lt;=Y7945,Y7945&lt;143),VLOOKUP($W7945,日射量と図３!$E$6:$H$34,4,TRUE),VLOOKUP($W7945,日射量と図３!$E$6:$I$34,5,TRUE))))))</f>
        <v/>
      </c>
      <c r="AB7945" s="4" t="str">
        <f>IF($V7945="","",IF(Z7945&lt;36,0,IF(AND(36&lt;=Z7945,Z7945&lt;71),VLOOKUP($W7945,日射量と図３!$E$6:$F$34,2,TRUE),IF(AND(71&lt;=Z7945,Z7945&lt;107),VLOOKUP($W7945,日射量と図３!$E$6:$G$34,3,TRUE),IF(AND(107&lt;=Z7945,Z7945&lt;143),VLOOKUP($W7945,日射量と図３!$E$6:$H$34,4,TRUE),VLOOKUP($W7945,日射量と図３!$E$6:$I$34,5,TRUE))))))</f>
        <v/>
      </c>
      <c r="AC7945" s="382" t="str">
        <f t="shared" si="1491"/>
        <v/>
      </c>
      <c r="AD7945" s="382" t="str">
        <f t="shared" si="1492"/>
        <v/>
      </c>
    </row>
    <row r="7946" spans="11:30" ht="13.5" customHeight="1">
      <c r="K7946" s="4">
        <f t="shared" si="1500"/>
        <v>4</v>
      </c>
      <c r="L7946" s="34">
        <v>43582</v>
      </c>
      <c r="M7946" s="4">
        <v>331</v>
      </c>
      <c r="N7946" s="4">
        <v>23</v>
      </c>
      <c r="O7946" s="31">
        <v>0.91666666666666663</v>
      </c>
      <c r="P7946" s="35">
        <v>14.979999999999999</v>
      </c>
      <c r="Q7946" s="36">
        <f t="shared" si="1501"/>
        <v>13</v>
      </c>
      <c r="R7946" s="4">
        <f t="shared" si="1502"/>
        <v>0</v>
      </c>
      <c r="S7946" s="31">
        <f t="shared" si="1493"/>
        <v>0.23586805555555557</v>
      </c>
      <c r="T7946" s="31">
        <f t="shared" si="1494"/>
        <v>0.75912037037037028</v>
      </c>
      <c r="U7946" s="4">
        <f t="shared" si="1495"/>
        <v>0</v>
      </c>
      <c r="V7946" s="4" t="str">
        <f t="shared" si="1496"/>
        <v/>
      </c>
      <c r="W7946" s="18" t="str">
        <f>IF(V7946="","",VLOOKUP(L7946,日射量と図３!$A$4:$C$368,3,TRUE)*238.85/100)</f>
        <v/>
      </c>
      <c r="X7946" s="4" t="str">
        <f t="shared" si="1497"/>
        <v/>
      </c>
      <c r="Y7946" s="4" t="str">
        <f t="shared" si="1498"/>
        <v/>
      </c>
      <c r="Z7946" s="4" t="str">
        <f t="shared" si="1499"/>
        <v/>
      </c>
      <c r="AA7946" s="4" t="str">
        <f>IF($V7946="","",IF(Y7946&lt;36,0,IF(AND(36&lt;=Y7946,Y7946&lt;71),VLOOKUP($W7946,日射量と図３!$E$6:$F$34,2,TRUE),IF(AND(71&lt;=Y7946,Y7946&lt;107),VLOOKUP($W7946,日射量と図３!$E$6:$G$34,3,TRUE),IF(AND(107&lt;=Y7946,Y7946&lt;143),VLOOKUP($W7946,日射量と図３!$E$6:$H$34,4,TRUE),VLOOKUP($W7946,日射量と図３!$E$6:$I$34,5,TRUE))))))</f>
        <v/>
      </c>
      <c r="AB7946" s="4" t="str">
        <f>IF($V7946="","",IF(Z7946&lt;36,0,IF(AND(36&lt;=Z7946,Z7946&lt;71),VLOOKUP($W7946,日射量と図３!$E$6:$F$34,2,TRUE),IF(AND(71&lt;=Z7946,Z7946&lt;107),VLOOKUP($W7946,日射量と図３!$E$6:$G$34,3,TRUE),IF(AND(107&lt;=Z7946,Z7946&lt;143),VLOOKUP($W7946,日射量と図３!$E$6:$H$34,4,TRUE),VLOOKUP($W7946,日射量と図３!$E$6:$I$34,5,TRUE))))))</f>
        <v/>
      </c>
      <c r="AC7946" s="382" t="str">
        <f t="shared" si="1491"/>
        <v/>
      </c>
      <c r="AD7946" s="382" t="str">
        <f t="shared" si="1492"/>
        <v/>
      </c>
    </row>
    <row r="7947" spans="11:30" ht="13.5" customHeight="1">
      <c r="K7947" s="4">
        <f t="shared" si="1500"/>
        <v>4</v>
      </c>
      <c r="L7947" s="34">
        <v>43582</v>
      </c>
      <c r="M7947" s="4">
        <v>331</v>
      </c>
      <c r="N7947" s="4">
        <v>24</v>
      </c>
      <c r="O7947" s="31">
        <v>0.95833333333333337</v>
      </c>
      <c r="P7947" s="35">
        <v>14.079999999999998</v>
      </c>
      <c r="Q7947" s="36">
        <f t="shared" si="1501"/>
        <v>13</v>
      </c>
      <c r="R7947" s="4">
        <f t="shared" si="1502"/>
        <v>0</v>
      </c>
      <c r="S7947" s="31">
        <f t="shared" si="1493"/>
        <v>0.23586805555555557</v>
      </c>
      <c r="T7947" s="31">
        <f t="shared" si="1494"/>
        <v>0.75912037037037028</v>
      </c>
      <c r="U7947" s="4">
        <f t="shared" si="1495"/>
        <v>0</v>
      </c>
      <c r="V7947" s="4" t="str">
        <f t="shared" si="1496"/>
        <v/>
      </c>
      <c r="W7947" s="18" t="str">
        <f>IF(V7947="","",VLOOKUP(L7947,日射量と図３!$A$4:$C$368,3,TRUE)*238.85/100)</f>
        <v/>
      </c>
      <c r="X7947" s="4" t="str">
        <f t="shared" si="1497"/>
        <v/>
      </c>
      <c r="Y7947" s="4" t="str">
        <f t="shared" si="1498"/>
        <v/>
      </c>
      <c r="Z7947" s="4" t="str">
        <f t="shared" si="1499"/>
        <v/>
      </c>
      <c r="AA7947" s="4" t="str">
        <f>IF($V7947="","",IF(Y7947&lt;36,0,IF(AND(36&lt;=Y7947,Y7947&lt;71),VLOOKUP($W7947,日射量と図３!$E$6:$F$34,2,TRUE),IF(AND(71&lt;=Y7947,Y7947&lt;107),VLOOKUP($W7947,日射量と図３!$E$6:$G$34,3,TRUE),IF(AND(107&lt;=Y7947,Y7947&lt;143),VLOOKUP($W7947,日射量と図３!$E$6:$H$34,4,TRUE),VLOOKUP($W7947,日射量と図３!$E$6:$I$34,5,TRUE))))))</f>
        <v/>
      </c>
      <c r="AB7947" s="4" t="str">
        <f>IF($V7947="","",IF(Z7947&lt;36,0,IF(AND(36&lt;=Z7947,Z7947&lt;71),VLOOKUP($W7947,日射量と図３!$E$6:$F$34,2,TRUE),IF(AND(71&lt;=Z7947,Z7947&lt;107),VLOOKUP($W7947,日射量と図３!$E$6:$G$34,3,TRUE),IF(AND(107&lt;=Z7947,Z7947&lt;143),VLOOKUP($W7947,日射量と図３!$E$6:$H$34,4,TRUE),VLOOKUP($W7947,日射量と図３!$E$6:$I$34,5,TRUE))))))</f>
        <v/>
      </c>
      <c r="AC7947" s="382" t="str">
        <f t="shared" si="1491"/>
        <v/>
      </c>
      <c r="AD7947" s="382" t="str">
        <f t="shared" si="1492"/>
        <v/>
      </c>
    </row>
    <row r="7948" spans="11:30" ht="13.5" customHeight="1">
      <c r="K7948" s="4">
        <f t="shared" si="1500"/>
        <v>4</v>
      </c>
      <c r="L7948" s="34">
        <v>43583</v>
      </c>
      <c r="M7948" s="4">
        <v>332</v>
      </c>
      <c r="N7948" s="4">
        <v>1</v>
      </c>
      <c r="O7948" s="31">
        <v>0</v>
      </c>
      <c r="P7948" s="35">
        <v>13.6</v>
      </c>
      <c r="Q7948" s="36">
        <f t="shared" si="1501"/>
        <v>13</v>
      </c>
      <c r="R7948" s="4">
        <f t="shared" si="1502"/>
        <v>0</v>
      </c>
      <c r="S7948" s="31">
        <f t="shared" si="1493"/>
        <v>0.23586805555555557</v>
      </c>
      <c r="T7948" s="31">
        <f t="shared" si="1494"/>
        <v>0.75912037037037028</v>
      </c>
      <c r="U7948" s="4">
        <f t="shared" si="1495"/>
        <v>0</v>
      </c>
      <c r="V7948" s="4">
        <f t="shared" si="1496"/>
        <v>3.0299999999999994</v>
      </c>
      <c r="W7948" s="18">
        <f>IF(V7948="","",VLOOKUP(L7948,日射量と図３!$A$4:$C$368,3,TRUE)*238.85/100)</f>
        <v>50.158499999999997</v>
      </c>
      <c r="X7948" s="4">
        <f t="shared" si="1497"/>
        <v>13</v>
      </c>
      <c r="Y7948" s="4">
        <f t="shared" si="1498"/>
        <v>1.4571619615384608</v>
      </c>
      <c r="Z7948" s="4">
        <f t="shared" si="1499"/>
        <v>1.6426189384615379</v>
      </c>
      <c r="AA7948" s="4">
        <f>IF($V7948="","",IF(Y7948&lt;36,0,IF(AND(36&lt;=Y7948,Y7948&lt;71),VLOOKUP($W7948,日射量と図３!$E$6:$F$34,2,TRUE),IF(AND(71&lt;=Y7948,Y7948&lt;107),VLOOKUP($W7948,日射量と図３!$E$6:$G$34,3,TRUE),IF(AND(107&lt;=Y7948,Y7948&lt;143),VLOOKUP($W7948,日射量と図３!$E$6:$H$34,4,TRUE),VLOOKUP($W7948,日射量と図３!$E$6:$I$34,5,TRUE))))))</f>
        <v>0</v>
      </c>
      <c r="AB7948" s="4">
        <f>IF($V7948="","",IF(Z7948&lt;36,0,IF(AND(36&lt;=Z7948,Z7948&lt;71),VLOOKUP($W7948,日射量と図３!$E$6:$F$34,2,TRUE),IF(AND(71&lt;=Z7948,Z7948&lt;107),VLOOKUP($W7948,日射量と図３!$E$6:$G$34,3,TRUE),IF(AND(107&lt;=Z7948,Z7948&lt;143),VLOOKUP($W7948,日射量と図３!$E$6:$H$34,4,TRUE),VLOOKUP($W7948,日射量と図３!$E$6:$I$34,5,TRUE))))))</f>
        <v>0</v>
      </c>
      <c r="AC7948" s="382">
        <f t="shared" si="1491"/>
        <v>0</v>
      </c>
      <c r="AD7948" s="382">
        <f t="shared" si="1492"/>
        <v>0</v>
      </c>
    </row>
    <row r="7949" spans="11:30" ht="13.5" customHeight="1">
      <c r="K7949" s="4">
        <f t="shared" si="1500"/>
        <v>4</v>
      </c>
      <c r="L7949" s="34">
        <v>43583</v>
      </c>
      <c r="M7949" s="4">
        <v>332</v>
      </c>
      <c r="N7949" s="4">
        <v>2</v>
      </c>
      <c r="O7949" s="31">
        <v>4.1666666666666664E-2</v>
      </c>
      <c r="P7949" s="35">
        <v>13.09</v>
      </c>
      <c r="Q7949" s="36">
        <f t="shared" si="1501"/>
        <v>13</v>
      </c>
      <c r="R7949" s="4">
        <f t="shared" si="1502"/>
        <v>0</v>
      </c>
      <c r="S7949" s="31">
        <f t="shared" si="1493"/>
        <v>0.23586805555555557</v>
      </c>
      <c r="T7949" s="31">
        <f t="shared" si="1494"/>
        <v>0.75912037037037028</v>
      </c>
      <c r="U7949" s="4">
        <f t="shared" si="1495"/>
        <v>0</v>
      </c>
      <c r="V7949" s="4" t="str">
        <f t="shared" si="1496"/>
        <v/>
      </c>
      <c r="W7949" s="18" t="str">
        <f>IF(V7949="","",VLOOKUP(L7949,日射量と図３!$A$4:$C$368,3,TRUE)*238.85/100)</f>
        <v/>
      </c>
      <c r="X7949" s="4" t="str">
        <f t="shared" si="1497"/>
        <v/>
      </c>
      <c r="Y7949" s="4" t="str">
        <f t="shared" si="1498"/>
        <v/>
      </c>
      <c r="Z7949" s="4" t="str">
        <f t="shared" si="1499"/>
        <v/>
      </c>
      <c r="AA7949" s="4" t="str">
        <f>IF($V7949="","",IF(Y7949&lt;36,0,IF(AND(36&lt;=Y7949,Y7949&lt;71),VLOOKUP($W7949,日射量と図３!$E$6:$F$34,2,TRUE),IF(AND(71&lt;=Y7949,Y7949&lt;107),VLOOKUP($W7949,日射量と図３!$E$6:$G$34,3,TRUE),IF(AND(107&lt;=Y7949,Y7949&lt;143),VLOOKUP($W7949,日射量と図３!$E$6:$H$34,4,TRUE),VLOOKUP($W7949,日射量と図３!$E$6:$I$34,5,TRUE))))))</f>
        <v/>
      </c>
      <c r="AB7949" s="4" t="str">
        <f>IF($V7949="","",IF(Z7949&lt;36,0,IF(AND(36&lt;=Z7949,Z7949&lt;71),VLOOKUP($W7949,日射量と図３!$E$6:$F$34,2,TRUE),IF(AND(71&lt;=Z7949,Z7949&lt;107),VLOOKUP($W7949,日射量と図３!$E$6:$G$34,3,TRUE),IF(AND(107&lt;=Z7949,Z7949&lt;143),VLOOKUP($W7949,日射量と図３!$E$6:$H$34,4,TRUE),VLOOKUP($W7949,日射量と図３!$E$6:$I$34,5,TRUE))))))</f>
        <v/>
      </c>
      <c r="AC7949" s="382" t="str">
        <f t="shared" si="1491"/>
        <v/>
      </c>
      <c r="AD7949" s="382" t="str">
        <f t="shared" si="1492"/>
        <v/>
      </c>
    </row>
    <row r="7950" spans="11:30" ht="13.5" customHeight="1">
      <c r="K7950" s="4">
        <f t="shared" si="1500"/>
        <v>4</v>
      </c>
      <c r="L7950" s="34">
        <v>43583</v>
      </c>
      <c r="M7950" s="4">
        <v>332</v>
      </c>
      <c r="N7950" s="4">
        <v>3</v>
      </c>
      <c r="O7950" s="31">
        <v>8.3333333333333329E-2</v>
      </c>
      <c r="P7950" s="35">
        <v>12.7</v>
      </c>
      <c r="Q7950" s="36">
        <f t="shared" si="1501"/>
        <v>13</v>
      </c>
      <c r="R7950" s="4">
        <f t="shared" si="1502"/>
        <v>0.30000000000000071</v>
      </c>
      <c r="S7950" s="31">
        <f t="shared" si="1493"/>
        <v>0.23586805555555557</v>
      </c>
      <c r="T7950" s="31">
        <f t="shared" si="1494"/>
        <v>0.75912037037037028</v>
      </c>
      <c r="U7950" s="4">
        <f t="shared" si="1495"/>
        <v>0</v>
      </c>
      <c r="V7950" s="4" t="str">
        <f t="shared" si="1496"/>
        <v/>
      </c>
      <c r="W7950" s="18" t="str">
        <f>IF(V7950="","",VLOOKUP(L7950,日射量と図３!$A$4:$C$368,3,TRUE)*238.85/100)</f>
        <v/>
      </c>
      <c r="X7950" s="4" t="str">
        <f t="shared" si="1497"/>
        <v/>
      </c>
      <c r="Y7950" s="4" t="str">
        <f t="shared" si="1498"/>
        <v/>
      </c>
      <c r="Z7950" s="4" t="str">
        <f t="shared" si="1499"/>
        <v/>
      </c>
      <c r="AA7950" s="4" t="str">
        <f>IF($V7950="","",IF(Y7950&lt;36,0,IF(AND(36&lt;=Y7950,Y7950&lt;71),VLOOKUP($W7950,日射量と図３!$E$6:$F$34,2,TRUE),IF(AND(71&lt;=Y7950,Y7950&lt;107),VLOOKUP($W7950,日射量と図３!$E$6:$G$34,3,TRUE),IF(AND(107&lt;=Y7950,Y7950&lt;143),VLOOKUP($W7950,日射量と図３!$E$6:$H$34,4,TRUE),VLOOKUP($W7950,日射量と図３!$E$6:$I$34,5,TRUE))))))</f>
        <v/>
      </c>
      <c r="AB7950" s="4" t="str">
        <f>IF($V7950="","",IF(Z7950&lt;36,0,IF(AND(36&lt;=Z7950,Z7950&lt;71),VLOOKUP($W7950,日射量と図３!$E$6:$F$34,2,TRUE),IF(AND(71&lt;=Z7950,Z7950&lt;107),VLOOKUP($W7950,日射量と図３!$E$6:$G$34,3,TRUE),IF(AND(107&lt;=Z7950,Z7950&lt;143),VLOOKUP($W7950,日射量と図３!$E$6:$H$34,4,TRUE),VLOOKUP($W7950,日射量と図３!$E$6:$I$34,5,TRUE))))))</f>
        <v/>
      </c>
      <c r="AC7950" s="382" t="str">
        <f t="shared" si="1491"/>
        <v/>
      </c>
      <c r="AD7950" s="382" t="str">
        <f t="shared" si="1492"/>
        <v/>
      </c>
    </row>
    <row r="7951" spans="11:30" ht="13.5" customHeight="1">
      <c r="K7951" s="4">
        <f t="shared" si="1500"/>
        <v>4</v>
      </c>
      <c r="L7951" s="34">
        <v>43583</v>
      </c>
      <c r="M7951" s="4">
        <v>332</v>
      </c>
      <c r="N7951" s="4">
        <v>4</v>
      </c>
      <c r="O7951" s="31">
        <v>0.125</v>
      </c>
      <c r="P7951" s="35">
        <v>12.41</v>
      </c>
      <c r="Q7951" s="36">
        <f t="shared" si="1501"/>
        <v>13</v>
      </c>
      <c r="R7951" s="4">
        <f t="shared" si="1502"/>
        <v>0.58999999999999986</v>
      </c>
      <c r="S7951" s="31">
        <f t="shared" si="1493"/>
        <v>0.23586805555555557</v>
      </c>
      <c r="T7951" s="31">
        <f t="shared" si="1494"/>
        <v>0.75912037037037028</v>
      </c>
      <c r="U7951" s="4">
        <f t="shared" si="1495"/>
        <v>0</v>
      </c>
      <c r="V7951" s="4" t="str">
        <f t="shared" si="1496"/>
        <v/>
      </c>
      <c r="W7951" s="18" t="str">
        <f>IF(V7951="","",VLOOKUP(L7951,日射量と図３!$A$4:$C$368,3,TRUE)*238.85/100)</f>
        <v/>
      </c>
      <c r="X7951" s="4" t="str">
        <f t="shared" si="1497"/>
        <v/>
      </c>
      <c r="Y7951" s="4" t="str">
        <f t="shared" si="1498"/>
        <v/>
      </c>
      <c r="Z7951" s="4" t="str">
        <f t="shared" si="1499"/>
        <v/>
      </c>
      <c r="AA7951" s="4" t="str">
        <f>IF($V7951="","",IF(Y7951&lt;36,0,IF(AND(36&lt;=Y7951,Y7951&lt;71),VLOOKUP($W7951,日射量と図３!$E$6:$F$34,2,TRUE),IF(AND(71&lt;=Y7951,Y7951&lt;107),VLOOKUP($W7951,日射量と図３!$E$6:$G$34,3,TRUE),IF(AND(107&lt;=Y7951,Y7951&lt;143),VLOOKUP($W7951,日射量と図３!$E$6:$H$34,4,TRUE),VLOOKUP($W7951,日射量と図３!$E$6:$I$34,5,TRUE))))))</f>
        <v/>
      </c>
      <c r="AB7951" s="4" t="str">
        <f>IF($V7951="","",IF(Z7951&lt;36,0,IF(AND(36&lt;=Z7951,Z7951&lt;71),VLOOKUP($W7951,日射量と図３!$E$6:$F$34,2,TRUE),IF(AND(71&lt;=Z7951,Z7951&lt;107),VLOOKUP($W7951,日射量と図３!$E$6:$G$34,3,TRUE),IF(AND(107&lt;=Z7951,Z7951&lt;143),VLOOKUP($W7951,日射量と図３!$E$6:$H$34,4,TRUE),VLOOKUP($W7951,日射量と図３!$E$6:$I$34,5,TRUE))))))</f>
        <v/>
      </c>
      <c r="AC7951" s="382" t="str">
        <f t="shared" ref="AC7951:AC8014" si="1503">IF(V7951="","",IF((($AH$18*$AH$30*V7951*3600/1000000)/1000-AA7951*$AG$18*10*0.0000041868)&lt;=0,0,AA7951*$AG$18*10*0.0000041868))</f>
        <v/>
      </c>
      <c r="AD7951" s="382" t="str">
        <f t="shared" ref="AD7951:AD8014" si="1504">IF(V7951="","",IF((($AH$19*$AH$30*V7951*3600/1000000)/1000-AB7951*$AG$19*10*0.0000041868)&lt;=0,0,AB7951*$AG$19*10*0.0000041868))</f>
        <v/>
      </c>
    </row>
    <row r="7952" spans="11:30" ht="13.5" customHeight="1">
      <c r="K7952" s="4">
        <f t="shared" si="1500"/>
        <v>4</v>
      </c>
      <c r="L7952" s="34">
        <v>43583</v>
      </c>
      <c r="M7952" s="4">
        <v>332</v>
      </c>
      <c r="N7952" s="4">
        <v>5</v>
      </c>
      <c r="O7952" s="31">
        <v>0.16666666666666666</v>
      </c>
      <c r="P7952" s="35">
        <v>12.01</v>
      </c>
      <c r="Q7952" s="36">
        <f t="shared" si="1501"/>
        <v>15</v>
      </c>
      <c r="R7952" s="4">
        <f t="shared" si="1502"/>
        <v>2.99</v>
      </c>
      <c r="S7952" s="31">
        <f t="shared" si="1493"/>
        <v>0.23586805555555557</v>
      </c>
      <c r="T7952" s="31">
        <f t="shared" si="1494"/>
        <v>0.75912037037037028</v>
      </c>
      <c r="U7952" s="4">
        <f t="shared" si="1495"/>
        <v>0</v>
      </c>
      <c r="V7952" s="4" t="str">
        <f t="shared" si="1496"/>
        <v/>
      </c>
      <c r="W7952" s="18" t="str">
        <f>IF(V7952="","",VLOOKUP(L7952,日射量と図３!$A$4:$C$368,3,TRUE)*238.85/100)</f>
        <v/>
      </c>
      <c r="X7952" s="4" t="str">
        <f t="shared" si="1497"/>
        <v/>
      </c>
      <c r="Y7952" s="4" t="str">
        <f t="shared" si="1498"/>
        <v/>
      </c>
      <c r="Z7952" s="4" t="str">
        <f t="shared" si="1499"/>
        <v/>
      </c>
      <c r="AA7952" s="4" t="str">
        <f>IF($V7952="","",IF(Y7952&lt;36,0,IF(AND(36&lt;=Y7952,Y7952&lt;71),VLOOKUP($W7952,日射量と図３!$E$6:$F$34,2,TRUE),IF(AND(71&lt;=Y7952,Y7952&lt;107),VLOOKUP($W7952,日射量と図３!$E$6:$G$34,3,TRUE),IF(AND(107&lt;=Y7952,Y7952&lt;143),VLOOKUP($W7952,日射量と図３!$E$6:$H$34,4,TRUE),VLOOKUP($W7952,日射量と図３!$E$6:$I$34,5,TRUE))))))</f>
        <v/>
      </c>
      <c r="AB7952" s="4" t="str">
        <f>IF($V7952="","",IF(Z7952&lt;36,0,IF(AND(36&lt;=Z7952,Z7952&lt;71),VLOOKUP($W7952,日射量と図３!$E$6:$F$34,2,TRUE),IF(AND(71&lt;=Z7952,Z7952&lt;107),VLOOKUP($W7952,日射量と図３!$E$6:$G$34,3,TRUE),IF(AND(107&lt;=Z7952,Z7952&lt;143),VLOOKUP($W7952,日射量と図３!$E$6:$H$34,4,TRUE),VLOOKUP($W7952,日射量と図３!$E$6:$I$34,5,TRUE))))))</f>
        <v/>
      </c>
      <c r="AC7952" s="382" t="str">
        <f t="shared" si="1503"/>
        <v/>
      </c>
      <c r="AD7952" s="382" t="str">
        <f t="shared" si="1504"/>
        <v/>
      </c>
    </row>
    <row r="7953" spans="11:30" ht="13.5" customHeight="1">
      <c r="K7953" s="4">
        <f t="shared" si="1500"/>
        <v>4</v>
      </c>
      <c r="L7953" s="34">
        <v>43583</v>
      </c>
      <c r="M7953" s="4">
        <v>332</v>
      </c>
      <c r="N7953" s="4">
        <v>6</v>
      </c>
      <c r="O7953" s="31">
        <v>0.20833333333333334</v>
      </c>
      <c r="P7953" s="35">
        <v>11.659999999999998</v>
      </c>
      <c r="Q7953" s="36">
        <f t="shared" si="1501"/>
        <v>15</v>
      </c>
      <c r="R7953" s="4">
        <f t="shared" si="1502"/>
        <v>3.3400000000000016</v>
      </c>
      <c r="S7953" s="31">
        <f t="shared" si="1493"/>
        <v>0.23586805555555557</v>
      </c>
      <c r="T7953" s="31">
        <f t="shared" si="1494"/>
        <v>0.75912037037037028</v>
      </c>
      <c r="U7953" s="4">
        <f t="shared" si="1495"/>
        <v>0</v>
      </c>
      <c r="V7953" s="4" t="str">
        <f t="shared" si="1496"/>
        <v/>
      </c>
      <c r="W7953" s="18" t="str">
        <f>IF(V7953="","",VLOOKUP(L7953,日射量と図３!$A$4:$C$368,3,TRUE)*238.85/100)</f>
        <v/>
      </c>
      <c r="X7953" s="4" t="str">
        <f t="shared" si="1497"/>
        <v/>
      </c>
      <c r="Y7953" s="4" t="str">
        <f t="shared" si="1498"/>
        <v/>
      </c>
      <c r="Z7953" s="4" t="str">
        <f t="shared" si="1499"/>
        <v/>
      </c>
      <c r="AA7953" s="4" t="str">
        <f>IF($V7953="","",IF(Y7953&lt;36,0,IF(AND(36&lt;=Y7953,Y7953&lt;71),VLOOKUP($W7953,日射量と図３!$E$6:$F$34,2,TRUE),IF(AND(71&lt;=Y7953,Y7953&lt;107),VLOOKUP($W7953,日射量と図３!$E$6:$G$34,3,TRUE),IF(AND(107&lt;=Y7953,Y7953&lt;143),VLOOKUP($W7953,日射量と図３!$E$6:$H$34,4,TRUE),VLOOKUP($W7953,日射量と図３!$E$6:$I$34,5,TRUE))))))</f>
        <v/>
      </c>
      <c r="AB7953" s="4" t="str">
        <f>IF($V7953="","",IF(Z7953&lt;36,0,IF(AND(36&lt;=Z7953,Z7953&lt;71),VLOOKUP($W7953,日射量と図３!$E$6:$F$34,2,TRUE),IF(AND(71&lt;=Z7953,Z7953&lt;107),VLOOKUP($W7953,日射量と図３!$E$6:$G$34,3,TRUE),IF(AND(107&lt;=Z7953,Z7953&lt;143),VLOOKUP($W7953,日射量と図３!$E$6:$H$34,4,TRUE),VLOOKUP($W7953,日射量と図３!$E$6:$I$34,5,TRUE))))))</f>
        <v/>
      </c>
      <c r="AC7953" s="382" t="str">
        <f t="shared" si="1503"/>
        <v/>
      </c>
      <c r="AD7953" s="382" t="str">
        <f t="shared" si="1504"/>
        <v/>
      </c>
    </row>
    <row r="7954" spans="11:30" ht="13.5" customHeight="1">
      <c r="K7954" s="4">
        <f t="shared" si="1500"/>
        <v>4</v>
      </c>
      <c r="L7954" s="34">
        <v>43583</v>
      </c>
      <c r="M7954" s="4">
        <v>332</v>
      </c>
      <c r="N7954" s="4">
        <v>7</v>
      </c>
      <c r="O7954" s="31">
        <v>0.25</v>
      </c>
      <c r="P7954" s="35">
        <v>11.97</v>
      </c>
      <c r="Q7954" s="36">
        <f t="shared" si="1501"/>
        <v>15</v>
      </c>
      <c r="R7954" s="4">
        <f t="shared" si="1502"/>
        <v>3.0299999999999994</v>
      </c>
      <c r="S7954" s="31">
        <f t="shared" si="1493"/>
        <v>0.23586805555555557</v>
      </c>
      <c r="T7954" s="31">
        <f t="shared" si="1494"/>
        <v>0.75912037037037028</v>
      </c>
      <c r="U7954" s="4">
        <f t="shared" si="1495"/>
        <v>3.0299999999999994</v>
      </c>
      <c r="V7954" s="4" t="str">
        <f t="shared" si="1496"/>
        <v/>
      </c>
      <c r="W7954" s="18" t="str">
        <f>IF(V7954="","",VLOOKUP(L7954,日射量と図３!$A$4:$C$368,3,TRUE)*238.85/100)</f>
        <v/>
      </c>
      <c r="X7954" s="4" t="str">
        <f t="shared" si="1497"/>
        <v/>
      </c>
      <c r="Y7954" s="4" t="str">
        <f t="shared" si="1498"/>
        <v/>
      </c>
      <c r="Z7954" s="4" t="str">
        <f t="shared" si="1499"/>
        <v/>
      </c>
      <c r="AA7954" s="4" t="str">
        <f>IF($V7954="","",IF(Y7954&lt;36,0,IF(AND(36&lt;=Y7954,Y7954&lt;71),VLOOKUP($W7954,日射量と図３!$E$6:$F$34,2,TRUE),IF(AND(71&lt;=Y7954,Y7954&lt;107),VLOOKUP($W7954,日射量と図３!$E$6:$G$34,3,TRUE),IF(AND(107&lt;=Y7954,Y7954&lt;143),VLOOKUP($W7954,日射量と図３!$E$6:$H$34,4,TRUE),VLOOKUP($W7954,日射量と図３!$E$6:$I$34,5,TRUE))))))</f>
        <v/>
      </c>
      <c r="AB7954" s="4" t="str">
        <f>IF($V7954="","",IF(Z7954&lt;36,0,IF(AND(36&lt;=Z7954,Z7954&lt;71),VLOOKUP($W7954,日射量と図３!$E$6:$F$34,2,TRUE),IF(AND(71&lt;=Z7954,Z7954&lt;107),VLOOKUP($W7954,日射量と図３!$E$6:$G$34,3,TRUE),IF(AND(107&lt;=Z7954,Z7954&lt;143),VLOOKUP($W7954,日射量と図３!$E$6:$H$34,4,TRUE),VLOOKUP($W7954,日射量と図３!$E$6:$I$34,5,TRUE))))))</f>
        <v/>
      </c>
      <c r="AC7954" s="382" t="str">
        <f t="shared" si="1503"/>
        <v/>
      </c>
      <c r="AD7954" s="382" t="str">
        <f t="shared" si="1504"/>
        <v/>
      </c>
    </row>
    <row r="7955" spans="11:30" ht="13.5" customHeight="1">
      <c r="K7955" s="4">
        <f t="shared" si="1500"/>
        <v>4</v>
      </c>
      <c r="L7955" s="34">
        <v>43583</v>
      </c>
      <c r="M7955" s="4">
        <v>332</v>
      </c>
      <c r="N7955" s="4">
        <v>8</v>
      </c>
      <c r="O7955" s="31">
        <v>0.29166666666666669</v>
      </c>
      <c r="P7955" s="35">
        <v>13.190000000000001</v>
      </c>
      <c r="Q7955" s="36">
        <f t="shared" si="1501"/>
        <v>12</v>
      </c>
      <c r="R7955" s="4">
        <f t="shared" si="1502"/>
        <v>0</v>
      </c>
      <c r="S7955" s="31">
        <f t="shared" si="1493"/>
        <v>0.23586805555555557</v>
      </c>
      <c r="T7955" s="31">
        <f t="shared" si="1494"/>
        <v>0.75912037037037028</v>
      </c>
      <c r="U7955" s="4">
        <f t="shared" si="1495"/>
        <v>0</v>
      </c>
      <c r="V7955" s="4" t="str">
        <f t="shared" si="1496"/>
        <v/>
      </c>
      <c r="W7955" s="18" t="str">
        <f>IF(V7955="","",VLOOKUP(L7955,日射量と図３!$A$4:$C$368,3,TRUE)*238.85/100)</f>
        <v/>
      </c>
      <c r="X7955" s="4" t="str">
        <f t="shared" si="1497"/>
        <v/>
      </c>
      <c r="Y7955" s="4" t="str">
        <f t="shared" si="1498"/>
        <v/>
      </c>
      <c r="Z7955" s="4" t="str">
        <f t="shared" si="1499"/>
        <v/>
      </c>
      <c r="AA7955" s="4" t="str">
        <f>IF($V7955="","",IF(Y7955&lt;36,0,IF(AND(36&lt;=Y7955,Y7955&lt;71),VLOOKUP($W7955,日射量と図３!$E$6:$F$34,2,TRUE),IF(AND(71&lt;=Y7955,Y7955&lt;107),VLOOKUP($W7955,日射量と図３!$E$6:$G$34,3,TRUE),IF(AND(107&lt;=Y7955,Y7955&lt;143),VLOOKUP($W7955,日射量と図３!$E$6:$H$34,4,TRUE),VLOOKUP($W7955,日射量と図３!$E$6:$I$34,5,TRUE))))))</f>
        <v/>
      </c>
      <c r="AB7955" s="4" t="str">
        <f>IF($V7955="","",IF(Z7955&lt;36,0,IF(AND(36&lt;=Z7955,Z7955&lt;71),VLOOKUP($W7955,日射量と図３!$E$6:$F$34,2,TRUE),IF(AND(71&lt;=Z7955,Z7955&lt;107),VLOOKUP($W7955,日射量と図３!$E$6:$G$34,3,TRUE),IF(AND(107&lt;=Z7955,Z7955&lt;143),VLOOKUP($W7955,日射量と図３!$E$6:$H$34,4,TRUE),VLOOKUP($W7955,日射量と図３!$E$6:$I$34,5,TRUE))))))</f>
        <v/>
      </c>
      <c r="AC7955" s="382" t="str">
        <f t="shared" si="1503"/>
        <v/>
      </c>
      <c r="AD7955" s="382" t="str">
        <f t="shared" si="1504"/>
        <v/>
      </c>
    </row>
    <row r="7956" spans="11:30" ht="13.5" customHeight="1">
      <c r="K7956" s="4">
        <f t="shared" si="1500"/>
        <v>4</v>
      </c>
      <c r="L7956" s="34">
        <v>43583</v>
      </c>
      <c r="M7956" s="4">
        <v>332</v>
      </c>
      <c r="N7956" s="4">
        <v>9</v>
      </c>
      <c r="O7956" s="31">
        <v>0.33333333333333331</v>
      </c>
      <c r="P7956" s="35">
        <v>14.940000000000001</v>
      </c>
      <c r="Q7956" s="36">
        <f t="shared" si="1501"/>
        <v>12</v>
      </c>
      <c r="R7956" s="4">
        <f t="shared" si="1502"/>
        <v>0</v>
      </c>
      <c r="S7956" s="31">
        <f t="shared" si="1493"/>
        <v>0.23586805555555557</v>
      </c>
      <c r="T7956" s="31">
        <f t="shared" si="1494"/>
        <v>0.75912037037037028</v>
      </c>
      <c r="U7956" s="4">
        <f t="shared" si="1495"/>
        <v>0</v>
      </c>
      <c r="V7956" s="4" t="str">
        <f t="shared" si="1496"/>
        <v/>
      </c>
      <c r="W7956" s="18" t="str">
        <f>IF(V7956="","",VLOOKUP(L7956,日射量と図３!$A$4:$C$368,3,TRUE)*238.85/100)</f>
        <v/>
      </c>
      <c r="X7956" s="4" t="str">
        <f t="shared" si="1497"/>
        <v/>
      </c>
      <c r="Y7956" s="4" t="str">
        <f t="shared" si="1498"/>
        <v/>
      </c>
      <c r="Z7956" s="4" t="str">
        <f t="shared" si="1499"/>
        <v/>
      </c>
      <c r="AA7956" s="4" t="str">
        <f>IF($V7956="","",IF(Y7956&lt;36,0,IF(AND(36&lt;=Y7956,Y7956&lt;71),VLOOKUP($W7956,日射量と図３!$E$6:$F$34,2,TRUE),IF(AND(71&lt;=Y7956,Y7956&lt;107),VLOOKUP($W7956,日射量と図３!$E$6:$G$34,3,TRUE),IF(AND(107&lt;=Y7956,Y7956&lt;143),VLOOKUP($W7956,日射量と図３!$E$6:$H$34,4,TRUE),VLOOKUP($W7956,日射量と図３!$E$6:$I$34,5,TRUE))))))</f>
        <v/>
      </c>
      <c r="AB7956" s="4" t="str">
        <f>IF($V7956="","",IF(Z7956&lt;36,0,IF(AND(36&lt;=Z7956,Z7956&lt;71),VLOOKUP($W7956,日射量と図３!$E$6:$F$34,2,TRUE),IF(AND(71&lt;=Z7956,Z7956&lt;107),VLOOKUP($W7956,日射量と図３!$E$6:$G$34,3,TRUE),IF(AND(107&lt;=Z7956,Z7956&lt;143),VLOOKUP($W7956,日射量と図３!$E$6:$H$34,4,TRUE),VLOOKUP($W7956,日射量と図３!$E$6:$I$34,5,TRUE))))))</f>
        <v/>
      </c>
      <c r="AC7956" s="382" t="str">
        <f t="shared" si="1503"/>
        <v/>
      </c>
      <c r="AD7956" s="382" t="str">
        <f t="shared" si="1504"/>
        <v/>
      </c>
    </row>
    <row r="7957" spans="11:30" ht="13.5" customHeight="1">
      <c r="K7957" s="4">
        <f t="shared" si="1500"/>
        <v>4</v>
      </c>
      <c r="L7957" s="34">
        <v>43583</v>
      </c>
      <c r="M7957" s="4">
        <v>332</v>
      </c>
      <c r="N7957" s="4">
        <v>10</v>
      </c>
      <c r="O7957" s="31">
        <v>0.375</v>
      </c>
      <c r="P7957" s="35">
        <v>16.619999999999997</v>
      </c>
      <c r="Q7957" s="36">
        <f t="shared" si="1501"/>
        <v>12</v>
      </c>
      <c r="R7957" s="4">
        <f t="shared" si="1502"/>
        <v>0</v>
      </c>
      <c r="S7957" s="31">
        <f t="shared" ref="S7957:S8020" si="1505">VLOOKUP(K7957,$AF$45:$AH$49,2,TRUE)</f>
        <v>0.23586805555555557</v>
      </c>
      <c r="T7957" s="31">
        <f t="shared" ref="T7957:T8020" si="1506">VLOOKUP(K7957,$AF$45:$AH$49,3,TRUE)</f>
        <v>0.75912037037037028</v>
      </c>
      <c r="U7957" s="4">
        <f t="shared" ref="U7957:U8020" si="1507">IF(AND(S7957&lt;O7957,O7957&lt;T7957),R7957,0)</f>
        <v>0</v>
      </c>
      <c r="V7957" s="4" t="str">
        <f t="shared" ref="V7957:V8020" si="1508">IF(N7957=1,SUM(U7957:U7980),"")</f>
        <v/>
      </c>
      <c r="W7957" s="18" t="str">
        <f>IF(V7957="","",VLOOKUP(L7957,日射量と図３!$A$4:$C$368,3,TRUE)*238.85/100)</f>
        <v/>
      </c>
      <c r="X7957" s="4" t="str">
        <f t="shared" ref="X7957:X8020" si="1509">IF(V7957="","",VLOOKUP(K7957,$AF$45:$AJ$49,5,TRUE))</f>
        <v/>
      </c>
      <c r="Y7957" s="4" t="str">
        <f t="shared" si="1498"/>
        <v/>
      </c>
      <c r="Z7957" s="4" t="str">
        <f t="shared" si="1499"/>
        <v/>
      </c>
      <c r="AA7957" s="4" t="str">
        <f>IF($V7957="","",IF(Y7957&lt;36,0,IF(AND(36&lt;=Y7957,Y7957&lt;71),VLOOKUP($W7957,日射量と図３!$E$6:$F$34,2,TRUE),IF(AND(71&lt;=Y7957,Y7957&lt;107),VLOOKUP($W7957,日射量と図３!$E$6:$G$34,3,TRUE),IF(AND(107&lt;=Y7957,Y7957&lt;143),VLOOKUP($W7957,日射量と図３!$E$6:$H$34,4,TRUE),VLOOKUP($W7957,日射量と図３!$E$6:$I$34,5,TRUE))))))</f>
        <v/>
      </c>
      <c r="AB7957" s="4" t="str">
        <f>IF($V7957="","",IF(Z7957&lt;36,0,IF(AND(36&lt;=Z7957,Z7957&lt;71),VLOOKUP($W7957,日射量と図３!$E$6:$F$34,2,TRUE),IF(AND(71&lt;=Z7957,Z7957&lt;107),VLOOKUP($W7957,日射量と図３!$E$6:$G$34,3,TRUE),IF(AND(107&lt;=Z7957,Z7957&lt;143),VLOOKUP($W7957,日射量と図３!$E$6:$H$34,4,TRUE),VLOOKUP($W7957,日射量と図３!$E$6:$I$34,5,TRUE))))))</f>
        <v/>
      </c>
      <c r="AC7957" s="382" t="str">
        <f t="shared" si="1503"/>
        <v/>
      </c>
      <c r="AD7957" s="382" t="str">
        <f t="shared" si="1504"/>
        <v/>
      </c>
    </row>
    <row r="7958" spans="11:30" ht="13.5" customHeight="1">
      <c r="K7958" s="4">
        <f t="shared" si="1500"/>
        <v>4</v>
      </c>
      <c r="L7958" s="34">
        <v>43583</v>
      </c>
      <c r="M7958" s="4">
        <v>332</v>
      </c>
      <c r="N7958" s="4">
        <v>11</v>
      </c>
      <c r="O7958" s="31">
        <v>0.41666666666666669</v>
      </c>
      <c r="P7958" s="35">
        <v>18.18</v>
      </c>
      <c r="Q7958" s="36">
        <f t="shared" si="1501"/>
        <v>12</v>
      </c>
      <c r="R7958" s="4">
        <f t="shared" si="1502"/>
        <v>0</v>
      </c>
      <c r="S7958" s="31">
        <f t="shared" si="1505"/>
        <v>0.23586805555555557</v>
      </c>
      <c r="T7958" s="31">
        <f t="shared" si="1506"/>
        <v>0.75912037037037028</v>
      </c>
      <c r="U7958" s="4">
        <f t="shared" si="1507"/>
        <v>0</v>
      </c>
      <c r="V7958" s="4" t="str">
        <f t="shared" si="1508"/>
        <v/>
      </c>
      <c r="W7958" s="18" t="str">
        <f>IF(V7958="","",VLOOKUP(L7958,日射量と図３!$A$4:$C$368,3,TRUE)*238.85/100)</f>
        <v/>
      </c>
      <c r="X7958" s="4" t="str">
        <f t="shared" si="1509"/>
        <v/>
      </c>
      <c r="Y7958" s="4" t="str">
        <f t="shared" si="1498"/>
        <v/>
      </c>
      <c r="Z7958" s="4" t="str">
        <f t="shared" si="1499"/>
        <v/>
      </c>
      <c r="AA7958" s="4" t="str">
        <f>IF($V7958="","",IF(Y7958&lt;36,0,IF(AND(36&lt;=Y7958,Y7958&lt;71),VLOOKUP($W7958,日射量と図３!$E$6:$F$34,2,TRUE),IF(AND(71&lt;=Y7958,Y7958&lt;107),VLOOKUP($W7958,日射量と図３!$E$6:$G$34,3,TRUE),IF(AND(107&lt;=Y7958,Y7958&lt;143),VLOOKUP($W7958,日射量と図３!$E$6:$H$34,4,TRUE),VLOOKUP($W7958,日射量と図３!$E$6:$I$34,5,TRUE))))))</f>
        <v/>
      </c>
      <c r="AB7958" s="4" t="str">
        <f>IF($V7958="","",IF(Z7958&lt;36,0,IF(AND(36&lt;=Z7958,Z7958&lt;71),VLOOKUP($W7958,日射量と図３!$E$6:$F$34,2,TRUE),IF(AND(71&lt;=Z7958,Z7958&lt;107),VLOOKUP($W7958,日射量と図３!$E$6:$G$34,3,TRUE),IF(AND(107&lt;=Z7958,Z7958&lt;143),VLOOKUP($W7958,日射量と図３!$E$6:$H$34,4,TRUE),VLOOKUP($W7958,日射量と図３!$E$6:$I$34,5,TRUE))))))</f>
        <v/>
      </c>
      <c r="AC7958" s="382" t="str">
        <f t="shared" si="1503"/>
        <v/>
      </c>
      <c r="AD7958" s="382" t="str">
        <f t="shared" si="1504"/>
        <v/>
      </c>
    </row>
    <row r="7959" spans="11:30" ht="13.5" customHeight="1">
      <c r="K7959" s="4">
        <f t="shared" si="1500"/>
        <v>4</v>
      </c>
      <c r="L7959" s="34">
        <v>43583</v>
      </c>
      <c r="M7959" s="4">
        <v>332</v>
      </c>
      <c r="N7959" s="4">
        <v>12</v>
      </c>
      <c r="O7959" s="31">
        <v>0.45833333333333331</v>
      </c>
      <c r="P7959" s="35">
        <v>19.21</v>
      </c>
      <c r="Q7959" s="36">
        <f t="shared" si="1501"/>
        <v>12</v>
      </c>
      <c r="R7959" s="4">
        <f t="shared" si="1502"/>
        <v>0</v>
      </c>
      <c r="S7959" s="31">
        <f t="shared" si="1505"/>
        <v>0.23586805555555557</v>
      </c>
      <c r="T7959" s="31">
        <f t="shared" si="1506"/>
        <v>0.75912037037037028</v>
      </c>
      <c r="U7959" s="4">
        <f t="shared" si="1507"/>
        <v>0</v>
      </c>
      <c r="V7959" s="4" t="str">
        <f t="shared" si="1508"/>
        <v/>
      </c>
      <c r="W7959" s="18" t="str">
        <f>IF(V7959="","",VLOOKUP(L7959,日射量と図３!$A$4:$C$368,3,TRUE)*238.85/100)</f>
        <v/>
      </c>
      <c r="X7959" s="4" t="str">
        <f t="shared" si="1509"/>
        <v/>
      </c>
      <c r="Y7959" s="4" t="str">
        <f t="shared" si="1498"/>
        <v/>
      </c>
      <c r="Z7959" s="4" t="str">
        <f t="shared" si="1499"/>
        <v/>
      </c>
      <c r="AA7959" s="4" t="str">
        <f>IF($V7959="","",IF(Y7959&lt;36,0,IF(AND(36&lt;=Y7959,Y7959&lt;71),VLOOKUP($W7959,日射量と図３!$E$6:$F$34,2,TRUE),IF(AND(71&lt;=Y7959,Y7959&lt;107),VLOOKUP($W7959,日射量と図３!$E$6:$G$34,3,TRUE),IF(AND(107&lt;=Y7959,Y7959&lt;143),VLOOKUP($W7959,日射量と図３!$E$6:$H$34,4,TRUE),VLOOKUP($W7959,日射量と図３!$E$6:$I$34,5,TRUE))))))</f>
        <v/>
      </c>
      <c r="AB7959" s="4" t="str">
        <f>IF($V7959="","",IF(Z7959&lt;36,0,IF(AND(36&lt;=Z7959,Z7959&lt;71),VLOOKUP($W7959,日射量と図３!$E$6:$F$34,2,TRUE),IF(AND(71&lt;=Z7959,Z7959&lt;107),VLOOKUP($W7959,日射量と図３!$E$6:$G$34,3,TRUE),IF(AND(107&lt;=Z7959,Z7959&lt;143),VLOOKUP($W7959,日射量と図３!$E$6:$H$34,4,TRUE),VLOOKUP($W7959,日射量と図３!$E$6:$I$34,5,TRUE))))))</f>
        <v/>
      </c>
      <c r="AC7959" s="382" t="str">
        <f t="shared" si="1503"/>
        <v/>
      </c>
      <c r="AD7959" s="382" t="str">
        <f t="shared" si="1504"/>
        <v/>
      </c>
    </row>
    <row r="7960" spans="11:30" ht="13.5" customHeight="1">
      <c r="K7960" s="4">
        <f t="shared" si="1500"/>
        <v>4</v>
      </c>
      <c r="L7960" s="34">
        <v>43583</v>
      </c>
      <c r="M7960" s="4">
        <v>332</v>
      </c>
      <c r="N7960" s="4">
        <v>13</v>
      </c>
      <c r="O7960" s="31">
        <v>0.5</v>
      </c>
      <c r="P7960" s="35">
        <v>20.53</v>
      </c>
      <c r="Q7960" s="36">
        <f t="shared" si="1501"/>
        <v>12</v>
      </c>
      <c r="R7960" s="4">
        <f t="shared" si="1502"/>
        <v>0</v>
      </c>
      <c r="S7960" s="31">
        <f t="shared" si="1505"/>
        <v>0.23586805555555557</v>
      </c>
      <c r="T7960" s="31">
        <f t="shared" si="1506"/>
        <v>0.75912037037037028</v>
      </c>
      <c r="U7960" s="4">
        <f t="shared" si="1507"/>
        <v>0</v>
      </c>
      <c r="V7960" s="4" t="str">
        <f t="shared" si="1508"/>
        <v/>
      </c>
      <c r="W7960" s="18" t="str">
        <f>IF(V7960="","",VLOOKUP(L7960,日射量と図３!$A$4:$C$368,3,TRUE)*238.85/100)</f>
        <v/>
      </c>
      <c r="X7960" s="4" t="str">
        <f t="shared" si="1509"/>
        <v/>
      </c>
      <c r="Y7960" s="4" t="str">
        <f t="shared" si="1498"/>
        <v/>
      </c>
      <c r="Z7960" s="4" t="str">
        <f t="shared" si="1499"/>
        <v/>
      </c>
      <c r="AA7960" s="4" t="str">
        <f>IF($V7960="","",IF(Y7960&lt;36,0,IF(AND(36&lt;=Y7960,Y7960&lt;71),VLOOKUP($W7960,日射量と図３!$E$6:$F$34,2,TRUE),IF(AND(71&lt;=Y7960,Y7960&lt;107),VLOOKUP($W7960,日射量と図３!$E$6:$G$34,3,TRUE),IF(AND(107&lt;=Y7960,Y7960&lt;143),VLOOKUP($W7960,日射量と図３!$E$6:$H$34,4,TRUE),VLOOKUP($W7960,日射量と図３!$E$6:$I$34,5,TRUE))))))</f>
        <v/>
      </c>
      <c r="AB7960" s="4" t="str">
        <f>IF($V7960="","",IF(Z7960&lt;36,0,IF(AND(36&lt;=Z7960,Z7960&lt;71),VLOOKUP($W7960,日射量と図３!$E$6:$F$34,2,TRUE),IF(AND(71&lt;=Z7960,Z7960&lt;107),VLOOKUP($W7960,日射量と図３!$E$6:$G$34,3,TRUE),IF(AND(107&lt;=Z7960,Z7960&lt;143),VLOOKUP($W7960,日射量と図３!$E$6:$H$34,4,TRUE),VLOOKUP($W7960,日射量と図３!$E$6:$I$34,5,TRUE))))))</f>
        <v/>
      </c>
      <c r="AC7960" s="382" t="str">
        <f t="shared" si="1503"/>
        <v/>
      </c>
      <c r="AD7960" s="382" t="str">
        <f t="shared" si="1504"/>
        <v/>
      </c>
    </row>
    <row r="7961" spans="11:30" ht="13.5" customHeight="1">
      <c r="K7961" s="4">
        <f t="shared" si="1500"/>
        <v>4</v>
      </c>
      <c r="L7961" s="34">
        <v>43583</v>
      </c>
      <c r="M7961" s="4">
        <v>332</v>
      </c>
      <c r="N7961" s="4">
        <v>14</v>
      </c>
      <c r="O7961" s="31">
        <v>0.54166666666666663</v>
      </c>
      <c r="P7961" s="35">
        <v>21.52</v>
      </c>
      <c r="Q7961" s="36">
        <f t="shared" si="1501"/>
        <v>12</v>
      </c>
      <c r="R7961" s="4">
        <f t="shared" si="1502"/>
        <v>0</v>
      </c>
      <c r="S7961" s="31">
        <f t="shared" si="1505"/>
        <v>0.23586805555555557</v>
      </c>
      <c r="T7961" s="31">
        <f t="shared" si="1506"/>
        <v>0.75912037037037028</v>
      </c>
      <c r="U7961" s="4">
        <f t="shared" si="1507"/>
        <v>0</v>
      </c>
      <c r="V7961" s="4" t="str">
        <f t="shared" si="1508"/>
        <v/>
      </c>
      <c r="W7961" s="18" t="str">
        <f>IF(V7961="","",VLOOKUP(L7961,日射量と図３!$A$4:$C$368,3,TRUE)*238.85/100)</f>
        <v/>
      </c>
      <c r="X7961" s="4" t="str">
        <f t="shared" si="1509"/>
        <v/>
      </c>
      <c r="Y7961" s="4" t="str">
        <f t="shared" si="1498"/>
        <v/>
      </c>
      <c r="Z7961" s="4" t="str">
        <f t="shared" si="1499"/>
        <v/>
      </c>
      <c r="AA7961" s="4" t="str">
        <f>IF($V7961="","",IF(Y7961&lt;36,0,IF(AND(36&lt;=Y7961,Y7961&lt;71),VLOOKUP($W7961,日射量と図３!$E$6:$F$34,2,TRUE),IF(AND(71&lt;=Y7961,Y7961&lt;107),VLOOKUP($W7961,日射量と図３!$E$6:$G$34,3,TRUE),IF(AND(107&lt;=Y7961,Y7961&lt;143),VLOOKUP($W7961,日射量と図３!$E$6:$H$34,4,TRUE),VLOOKUP($W7961,日射量と図３!$E$6:$I$34,5,TRUE))))))</f>
        <v/>
      </c>
      <c r="AB7961" s="4" t="str">
        <f>IF($V7961="","",IF(Z7961&lt;36,0,IF(AND(36&lt;=Z7961,Z7961&lt;71),VLOOKUP($W7961,日射量と図３!$E$6:$F$34,2,TRUE),IF(AND(71&lt;=Z7961,Z7961&lt;107),VLOOKUP($W7961,日射量と図３!$E$6:$G$34,3,TRUE),IF(AND(107&lt;=Z7961,Z7961&lt;143),VLOOKUP($W7961,日射量と図３!$E$6:$H$34,4,TRUE),VLOOKUP($W7961,日射量と図３!$E$6:$I$34,5,TRUE))))))</f>
        <v/>
      </c>
      <c r="AC7961" s="382" t="str">
        <f t="shared" si="1503"/>
        <v/>
      </c>
      <c r="AD7961" s="382" t="str">
        <f t="shared" si="1504"/>
        <v/>
      </c>
    </row>
    <row r="7962" spans="11:30" ht="13.5" customHeight="1">
      <c r="K7962" s="4">
        <f t="shared" si="1500"/>
        <v>4</v>
      </c>
      <c r="L7962" s="34">
        <v>43583</v>
      </c>
      <c r="M7962" s="4">
        <v>332</v>
      </c>
      <c r="N7962" s="4">
        <v>15</v>
      </c>
      <c r="O7962" s="31">
        <v>0.58333333333333337</v>
      </c>
      <c r="P7962" s="35">
        <v>21.640000000000004</v>
      </c>
      <c r="Q7962" s="36">
        <f t="shared" si="1501"/>
        <v>12</v>
      </c>
      <c r="R7962" s="4">
        <f t="shared" si="1502"/>
        <v>0</v>
      </c>
      <c r="S7962" s="31">
        <f t="shared" si="1505"/>
        <v>0.23586805555555557</v>
      </c>
      <c r="T7962" s="31">
        <f t="shared" si="1506"/>
        <v>0.75912037037037028</v>
      </c>
      <c r="U7962" s="4">
        <f t="shared" si="1507"/>
        <v>0</v>
      </c>
      <c r="V7962" s="4" t="str">
        <f t="shared" si="1508"/>
        <v/>
      </c>
      <c r="W7962" s="18" t="str">
        <f>IF(V7962="","",VLOOKUP(L7962,日射量と図３!$A$4:$C$368,3,TRUE)*238.85/100)</f>
        <v/>
      </c>
      <c r="X7962" s="4" t="str">
        <f t="shared" si="1509"/>
        <v/>
      </c>
      <c r="Y7962" s="4" t="str">
        <f t="shared" si="1498"/>
        <v/>
      </c>
      <c r="Z7962" s="4" t="str">
        <f t="shared" si="1499"/>
        <v/>
      </c>
      <c r="AA7962" s="4" t="str">
        <f>IF($V7962="","",IF(Y7962&lt;36,0,IF(AND(36&lt;=Y7962,Y7962&lt;71),VLOOKUP($W7962,日射量と図３!$E$6:$F$34,2,TRUE),IF(AND(71&lt;=Y7962,Y7962&lt;107),VLOOKUP($W7962,日射量と図３!$E$6:$G$34,3,TRUE),IF(AND(107&lt;=Y7962,Y7962&lt;143),VLOOKUP($W7962,日射量と図３!$E$6:$H$34,4,TRUE),VLOOKUP($W7962,日射量と図３!$E$6:$I$34,5,TRUE))))))</f>
        <v/>
      </c>
      <c r="AB7962" s="4" t="str">
        <f>IF($V7962="","",IF(Z7962&lt;36,0,IF(AND(36&lt;=Z7962,Z7962&lt;71),VLOOKUP($W7962,日射量と図３!$E$6:$F$34,2,TRUE),IF(AND(71&lt;=Z7962,Z7962&lt;107),VLOOKUP($W7962,日射量と図３!$E$6:$G$34,3,TRUE),IF(AND(107&lt;=Z7962,Z7962&lt;143),VLOOKUP($W7962,日射量と図３!$E$6:$H$34,4,TRUE),VLOOKUP($W7962,日射量と図３!$E$6:$I$34,5,TRUE))))))</f>
        <v/>
      </c>
      <c r="AC7962" s="382" t="str">
        <f t="shared" si="1503"/>
        <v/>
      </c>
      <c r="AD7962" s="382" t="str">
        <f t="shared" si="1504"/>
        <v/>
      </c>
    </row>
    <row r="7963" spans="11:30" ht="13.5" customHeight="1">
      <c r="K7963" s="4">
        <f t="shared" si="1500"/>
        <v>4</v>
      </c>
      <c r="L7963" s="34">
        <v>43583</v>
      </c>
      <c r="M7963" s="4">
        <v>332</v>
      </c>
      <c r="N7963" s="4">
        <v>16</v>
      </c>
      <c r="O7963" s="31">
        <v>0.625</v>
      </c>
      <c r="P7963" s="35">
        <v>21.25</v>
      </c>
      <c r="Q7963" s="36">
        <f t="shared" si="1501"/>
        <v>16</v>
      </c>
      <c r="R7963" s="4">
        <f t="shared" si="1502"/>
        <v>0</v>
      </c>
      <c r="S7963" s="31">
        <f t="shared" si="1505"/>
        <v>0.23586805555555557</v>
      </c>
      <c r="T7963" s="31">
        <f t="shared" si="1506"/>
        <v>0.75912037037037028</v>
      </c>
      <c r="U7963" s="4">
        <f t="shared" si="1507"/>
        <v>0</v>
      </c>
      <c r="V7963" s="4" t="str">
        <f t="shared" si="1508"/>
        <v/>
      </c>
      <c r="W7963" s="18" t="str">
        <f>IF(V7963="","",VLOOKUP(L7963,日射量と図３!$A$4:$C$368,3,TRUE)*238.85/100)</f>
        <v/>
      </c>
      <c r="X7963" s="4" t="str">
        <f t="shared" si="1509"/>
        <v/>
      </c>
      <c r="Y7963" s="4" t="str">
        <f t="shared" si="1498"/>
        <v/>
      </c>
      <c r="Z7963" s="4" t="str">
        <f t="shared" si="1499"/>
        <v/>
      </c>
      <c r="AA7963" s="4" t="str">
        <f>IF($V7963="","",IF(Y7963&lt;36,0,IF(AND(36&lt;=Y7963,Y7963&lt;71),VLOOKUP($W7963,日射量と図３!$E$6:$F$34,2,TRUE),IF(AND(71&lt;=Y7963,Y7963&lt;107),VLOOKUP($W7963,日射量と図３!$E$6:$G$34,3,TRUE),IF(AND(107&lt;=Y7963,Y7963&lt;143),VLOOKUP($W7963,日射量と図３!$E$6:$H$34,4,TRUE),VLOOKUP($W7963,日射量と図３!$E$6:$I$34,5,TRUE))))))</f>
        <v/>
      </c>
      <c r="AB7963" s="4" t="str">
        <f>IF($V7963="","",IF(Z7963&lt;36,0,IF(AND(36&lt;=Z7963,Z7963&lt;71),VLOOKUP($W7963,日射量と図３!$E$6:$F$34,2,TRUE),IF(AND(71&lt;=Z7963,Z7963&lt;107),VLOOKUP($W7963,日射量と図３!$E$6:$G$34,3,TRUE),IF(AND(107&lt;=Z7963,Z7963&lt;143),VLOOKUP($W7963,日射量と図３!$E$6:$H$34,4,TRUE),VLOOKUP($W7963,日射量と図３!$E$6:$I$34,5,TRUE))))))</f>
        <v/>
      </c>
      <c r="AC7963" s="382" t="str">
        <f t="shared" si="1503"/>
        <v/>
      </c>
      <c r="AD7963" s="382" t="str">
        <f t="shared" si="1504"/>
        <v/>
      </c>
    </row>
    <row r="7964" spans="11:30" ht="13.5" customHeight="1">
      <c r="K7964" s="4">
        <f t="shared" si="1500"/>
        <v>4</v>
      </c>
      <c r="L7964" s="34">
        <v>43583</v>
      </c>
      <c r="M7964" s="4">
        <v>332</v>
      </c>
      <c r="N7964" s="4">
        <v>17</v>
      </c>
      <c r="O7964" s="31">
        <v>0.66666666666666663</v>
      </c>
      <c r="P7964" s="35">
        <v>20.93</v>
      </c>
      <c r="Q7964" s="36">
        <f t="shared" si="1501"/>
        <v>16</v>
      </c>
      <c r="R7964" s="4">
        <f t="shared" si="1502"/>
        <v>0</v>
      </c>
      <c r="S7964" s="31">
        <f t="shared" si="1505"/>
        <v>0.23586805555555557</v>
      </c>
      <c r="T7964" s="31">
        <f t="shared" si="1506"/>
        <v>0.75912037037037028</v>
      </c>
      <c r="U7964" s="4">
        <f t="shared" si="1507"/>
        <v>0</v>
      </c>
      <c r="V7964" s="4" t="str">
        <f t="shared" si="1508"/>
        <v/>
      </c>
      <c r="W7964" s="18" t="str">
        <f>IF(V7964="","",VLOOKUP(L7964,日射量と図３!$A$4:$C$368,3,TRUE)*238.85/100)</f>
        <v/>
      </c>
      <c r="X7964" s="4" t="str">
        <f t="shared" si="1509"/>
        <v/>
      </c>
      <c r="Y7964" s="4" t="str">
        <f t="shared" si="1498"/>
        <v/>
      </c>
      <c r="Z7964" s="4" t="str">
        <f t="shared" si="1499"/>
        <v/>
      </c>
      <c r="AA7964" s="4" t="str">
        <f>IF($V7964="","",IF(Y7964&lt;36,0,IF(AND(36&lt;=Y7964,Y7964&lt;71),VLOOKUP($W7964,日射量と図３!$E$6:$F$34,2,TRUE),IF(AND(71&lt;=Y7964,Y7964&lt;107),VLOOKUP($W7964,日射量と図３!$E$6:$G$34,3,TRUE),IF(AND(107&lt;=Y7964,Y7964&lt;143),VLOOKUP($W7964,日射量と図３!$E$6:$H$34,4,TRUE),VLOOKUP($W7964,日射量と図３!$E$6:$I$34,5,TRUE))))))</f>
        <v/>
      </c>
      <c r="AB7964" s="4" t="str">
        <f>IF($V7964="","",IF(Z7964&lt;36,0,IF(AND(36&lt;=Z7964,Z7964&lt;71),VLOOKUP($W7964,日射量と図３!$E$6:$F$34,2,TRUE),IF(AND(71&lt;=Z7964,Z7964&lt;107),VLOOKUP($W7964,日射量と図３!$E$6:$G$34,3,TRUE),IF(AND(107&lt;=Z7964,Z7964&lt;143),VLOOKUP($W7964,日射量と図３!$E$6:$H$34,4,TRUE),VLOOKUP($W7964,日射量と図３!$E$6:$I$34,5,TRUE))))))</f>
        <v/>
      </c>
      <c r="AC7964" s="382" t="str">
        <f t="shared" si="1503"/>
        <v/>
      </c>
      <c r="AD7964" s="382" t="str">
        <f t="shared" si="1504"/>
        <v/>
      </c>
    </row>
    <row r="7965" spans="11:30" ht="13.5" customHeight="1">
      <c r="K7965" s="4">
        <f t="shared" si="1500"/>
        <v>4</v>
      </c>
      <c r="L7965" s="34">
        <v>43583</v>
      </c>
      <c r="M7965" s="4">
        <v>332</v>
      </c>
      <c r="N7965" s="4">
        <v>18</v>
      </c>
      <c r="O7965" s="31">
        <v>0.70833333333333337</v>
      </c>
      <c r="P7965" s="35">
        <v>19.82</v>
      </c>
      <c r="Q7965" s="36">
        <f t="shared" si="1501"/>
        <v>16</v>
      </c>
      <c r="R7965" s="4">
        <f t="shared" si="1502"/>
        <v>0</v>
      </c>
      <c r="S7965" s="31">
        <f t="shared" si="1505"/>
        <v>0.23586805555555557</v>
      </c>
      <c r="T7965" s="31">
        <f t="shared" si="1506"/>
        <v>0.75912037037037028</v>
      </c>
      <c r="U7965" s="4">
        <f t="shared" si="1507"/>
        <v>0</v>
      </c>
      <c r="V7965" s="4" t="str">
        <f t="shared" si="1508"/>
        <v/>
      </c>
      <c r="W7965" s="18" t="str">
        <f>IF(V7965="","",VLOOKUP(L7965,日射量と図３!$A$4:$C$368,3,TRUE)*238.85/100)</f>
        <v/>
      </c>
      <c r="X7965" s="4" t="str">
        <f t="shared" si="1509"/>
        <v/>
      </c>
      <c r="Y7965" s="4" t="str">
        <f t="shared" si="1498"/>
        <v/>
      </c>
      <c r="Z7965" s="4" t="str">
        <f t="shared" si="1499"/>
        <v/>
      </c>
      <c r="AA7965" s="4" t="str">
        <f>IF($V7965="","",IF(Y7965&lt;36,0,IF(AND(36&lt;=Y7965,Y7965&lt;71),VLOOKUP($W7965,日射量と図３!$E$6:$F$34,2,TRUE),IF(AND(71&lt;=Y7965,Y7965&lt;107),VLOOKUP($W7965,日射量と図３!$E$6:$G$34,3,TRUE),IF(AND(107&lt;=Y7965,Y7965&lt;143),VLOOKUP($W7965,日射量と図３!$E$6:$H$34,4,TRUE),VLOOKUP($W7965,日射量と図３!$E$6:$I$34,5,TRUE))))))</f>
        <v/>
      </c>
      <c r="AB7965" s="4" t="str">
        <f>IF($V7965="","",IF(Z7965&lt;36,0,IF(AND(36&lt;=Z7965,Z7965&lt;71),VLOOKUP($W7965,日射量と図３!$E$6:$F$34,2,TRUE),IF(AND(71&lt;=Z7965,Z7965&lt;107),VLOOKUP($W7965,日射量と図３!$E$6:$G$34,3,TRUE),IF(AND(107&lt;=Z7965,Z7965&lt;143),VLOOKUP($W7965,日射量と図３!$E$6:$H$34,4,TRUE),VLOOKUP($W7965,日射量と図３!$E$6:$I$34,5,TRUE))))))</f>
        <v/>
      </c>
      <c r="AC7965" s="382" t="str">
        <f t="shared" si="1503"/>
        <v/>
      </c>
      <c r="AD7965" s="382" t="str">
        <f t="shared" si="1504"/>
        <v/>
      </c>
    </row>
    <row r="7966" spans="11:30" ht="13.5" customHeight="1">
      <c r="K7966" s="4">
        <f t="shared" si="1500"/>
        <v>4</v>
      </c>
      <c r="L7966" s="34">
        <v>43583</v>
      </c>
      <c r="M7966" s="4">
        <v>332</v>
      </c>
      <c r="N7966" s="4">
        <v>19</v>
      </c>
      <c r="O7966" s="31">
        <v>0.75</v>
      </c>
      <c r="P7966" s="35">
        <v>18.689999999999998</v>
      </c>
      <c r="Q7966" s="36">
        <f t="shared" si="1501"/>
        <v>16</v>
      </c>
      <c r="R7966" s="4">
        <f t="shared" si="1502"/>
        <v>0</v>
      </c>
      <c r="S7966" s="31">
        <f t="shared" si="1505"/>
        <v>0.23586805555555557</v>
      </c>
      <c r="T7966" s="31">
        <f t="shared" si="1506"/>
        <v>0.75912037037037028</v>
      </c>
      <c r="U7966" s="4">
        <f t="shared" si="1507"/>
        <v>0</v>
      </c>
      <c r="V7966" s="4" t="str">
        <f t="shared" si="1508"/>
        <v/>
      </c>
      <c r="W7966" s="18" t="str">
        <f>IF(V7966="","",VLOOKUP(L7966,日射量と図３!$A$4:$C$368,3,TRUE)*238.85/100)</f>
        <v/>
      </c>
      <c r="X7966" s="4" t="str">
        <f t="shared" si="1509"/>
        <v/>
      </c>
      <c r="Y7966" s="4" t="str">
        <f t="shared" si="1498"/>
        <v/>
      </c>
      <c r="Z7966" s="4" t="str">
        <f t="shared" si="1499"/>
        <v/>
      </c>
      <c r="AA7966" s="4" t="str">
        <f>IF($V7966="","",IF(Y7966&lt;36,0,IF(AND(36&lt;=Y7966,Y7966&lt;71),VLOOKUP($W7966,日射量と図３!$E$6:$F$34,2,TRUE),IF(AND(71&lt;=Y7966,Y7966&lt;107),VLOOKUP($W7966,日射量と図３!$E$6:$G$34,3,TRUE),IF(AND(107&lt;=Y7966,Y7966&lt;143),VLOOKUP($W7966,日射量と図３!$E$6:$H$34,4,TRUE),VLOOKUP($W7966,日射量と図３!$E$6:$I$34,5,TRUE))))))</f>
        <v/>
      </c>
      <c r="AB7966" s="4" t="str">
        <f>IF($V7966="","",IF(Z7966&lt;36,0,IF(AND(36&lt;=Z7966,Z7966&lt;71),VLOOKUP($W7966,日射量と図３!$E$6:$F$34,2,TRUE),IF(AND(71&lt;=Z7966,Z7966&lt;107),VLOOKUP($W7966,日射量と図３!$E$6:$G$34,3,TRUE),IF(AND(107&lt;=Z7966,Z7966&lt;143),VLOOKUP($W7966,日射量と図３!$E$6:$H$34,4,TRUE),VLOOKUP($W7966,日射量と図３!$E$6:$I$34,5,TRUE))))))</f>
        <v/>
      </c>
      <c r="AC7966" s="382" t="str">
        <f t="shared" si="1503"/>
        <v/>
      </c>
      <c r="AD7966" s="382" t="str">
        <f t="shared" si="1504"/>
        <v/>
      </c>
    </row>
    <row r="7967" spans="11:30" ht="13.5" customHeight="1">
      <c r="K7967" s="4">
        <f t="shared" si="1500"/>
        <v>4</v>
      </c>
      <c r="L7967" s="34">
        <v>43583</v>
      </c>
      <c r="M7967" s="4">
        <v>332</v>
      </c>
      <c r="N7967" s="4">
        <v>20</v>
      </c>
      <c r="O7967" s="31">
        <v>0.79166666666666663</v>
      </c>
      <c r="P7967" s="35">
        <v>17.59</v>
      </c>
      <c r="Q7967" s="36">
        <f t="shared" si="1501"/>
        <v>16</v>
      </c>
      <c r="R7967" s="4">
        <f t="shared" si="1502"/>
        <v>0</v>
      </c>
      <c r="S7967" s="31">
        <f t="shared" si="1505"/>
        <v>0.23586805555555557</v>
      </c>
      <c r="T7967" s="31">
        <f t="shared" si="1506"/>
        <v>0.75912037037037028</v>
      </c>
      <c r="U7967" s="4">
        <f t="shared" si="1507"/>
        <v>0</v>
      </c>
      <c r="V7967" s="4" t="str">
        <f t="shared" si="1508"/>
        <v/>
      </c>
      <c r="W7967" s="18" t="str">
        <f>IF(V7967="","",VLOOKUP(L7967,日射量と図３!$A$4:$C$368,3,TRUE)*238.85/100)</f>
        <v/>
      </c>
      <c r="X7967" s="4" t="str">
        <f t="shared" si="1509"/>
        <v/>
      </c>
      <c r="Y7967" s="4" t="str">
        <f t="shared" ref="Y7967:Y8030" si="1510">IF(V7967="","",$AH$30*V7967/(($AG$18/$AH$18)*X7967))</f>
        <v/>
      </c>
      <c r="Z7967" s="4" t="str">
        <f t="shared" ref="Z7967:Z8030" si="1511">IF(V7967="","",$AH$30*V7967/(($AG$19/$AH$19)*X7967))</f>
        <v/>
      </c>
      <c r="AA7967" s="4" t="str">
        <f>IF($V7967="","",IF(Y7967&lt;36,0,IF(AND(36&lt;=Y7967,Y7967&lt;71),VLOOKUP($W7967,日射量と図３!$E$6:$F$34,2,TRUE),IF(AND(71&lt;=Y7967,Y7967&lt;107),VLOOKUP($W7967,日射量と図３!$E$6:$G$34,3,TRUE),IF(AND(107&lt;=Y7967,Y7967&lt;143),VLOOKUP($W7967,日射量と図３!$E$6:$H$34,4,TRUE),VLOOKUP($W7967,日射量と図３!$E$6:$I$34,5,TRUE))))))</f>
        <v/>
      </c>
      <c r="AB7967" s="4" t="str">
        <f>IF($V7967="","",IF(Z7967&lt;36,0,IF(AND(36&lt;=Z7967,Z7967&lt;71),VLOOKUP($W7967,日射量と図３!$E$6:$F$34,2,TRUE),IF(AND(71&lt;=Z7967,Z7967&lt;107),VLOOKUP($W7967,日射量と図３!$E$6:$G$34,3,TRUE),IF(AND(107&lt;=Z7967,Z7967&lt;143),VLOOKUP($W7967,日射量と図３!$E$6:$H$34,4,TRUE),VLOOKUP($W7967,日射量と図３!$E$6:$I$34,5,TRUE))))))</f>
        <v/>
      </c>
      <c r="AC7967" s="382" t="str">
        <f t="shared" si="1503"/>
        <v/>
      </c>
      <c r="AD7967" s="382" t="str">
        <f t="shared" si="1504"/>
        <v/>
      </c>
    </row>
    <row r="7968" spans="11:30" ht="13.5" customHeight="1">
      <c r="K7968" s="4">
        <f t="shared" si="1500"/>
        <v>4</v>
      </c>
      <c r="L7968" s="34">
        <v>43583</v>
      </c>
      <c r="M7968" s="4">
        <v>332</v>
      </c>
      <c r="N7968" s="4">
        <v>21</v>
      </c>
      <c r="O7968" s="31">
        <v>0.83333333333333337</v>
      </c>
      <c r="P7968" s="35">
        <v>16.72</v>
      </c>
      <c r="Q7968" s="36">
        <f t="shared" si="1501"/>
        <v>16</v>
      </c>
      <c r="R7968" s="4">
        <f t="shared" si="1502"/>
        <v>0</v>
      </c>
      <c r="S7968" s="31">
        <f t="shared" si="1505"/>
        <v>0.23586805555555557</v>
      </c>
      <c r="T7968" s="31">
        <f t="shared" si="1506"/>
        <v>0.75912037037037028</v>
      </c>
      <c r="U7968" s="4">
        <f t="shared" si="1507"/>
        <v>0</v>
      </c>
      <c r="V7968" s="4" t="str">
        <f t="shared" si="1508"/>
        <v/>
      </c>
      <c r="W7968" s="18" t="str">
        <f>IF(V7968="","",VLOOKUP(L7968,日射量と図３!$A$4:$C$368,3,TRUE)*238.85/100)</f>
        <v/>
      </c>
      <c r="X7968" s="4" t="str">
        <f t="shared" si="1509"/>
        <v/>
      </c>
      <c r="Y7968" s="4" t="str">
        <f t="shared" si="1510"/>
        <v/>
      </c>
      <c r="Z7968" s="4" t="str">
        <f t="shared" si="1511"/>
        <v/>
      </c>
      <c r="AA7968" s="4" t="str">
        <f>IF($V7968="","",IF(Y7968&lt;36,0,IF(AND(36&lt;=Y7968,Y7968&lt;71),VLOOKUP($W7968,日射量と図３!$E$6:$F$34,2,TRUE),IF(AND(71&lt;=Y7968,Y7968&lt;107),VLOOKUP($W7968,日射量と図３!$E$6:$G$34,3,TRUE),IF(AND(107&lt;=Y7968,Y7968&lt;143),VLOOKUP($W7968,日射量と図３!$E$6:$H$34,4,TRUE),VLOOKUP($W7968,日射量と図３!$E$6:$I$34,5,TRUE))))))</f>
        <v/>
      </c>
      <c r="AB7968" s="4" t="str">
        <f>IF($V7968="","",IF(Z7968&lt;36,0,IF(AND(36&lt;=Z7968,Z7968&lt;71),VLOOKUP($W7968,日射量と図３!$E$6:$F$34,2,TRUE),IF(AND(71&lt;=Z7968,Z7968&lt;107),VLOOKUP($W7968,日射量と図３!$E$6:$G$34,3,TRUE),IF(AND(107&lt;=Z7968,Z7968&lt;143),VLOOKUP($W7968,日射量と図３!$E$6:$H$34,4,TRUE),VLOOKUP($W7968,日射量と図３!$E$6:$I$34,5,TRUE))))))</f>
        <v/>
      </c>
      <c r="AC7968" s="382" t="str">
        <f t="shared" si="1503"/>
        <v/>
      </c>
      <c r="AD7968" s="382" t="str">
        <f t="shared" si="1504"/>
        <v/>
      </c>
    </row>
    <row r="7969" spans="11:30" ht="13.5" customHeight="1">
      <c r="K7969" s="4">
        <f t="shared" si="1500"/>
        <v>4</v>
      </c>
      <c r="L7969" s="34">
        <v>43583</v>
      </c>
      <c r="M7969" s="4">
        <v>332</v>
      </c>
      <c r="N7969" s="4">
        <v>22</v>
      </c>
      <c r="O7969" s="31">
        <v>0.875</v>
      </c>
      <c r="P7969" s="35">
        <v>16.16</v>
      </c>
      <c r="Q7969" s="36">
        <f t="shared" si="1501"/>
        <v>16</v>
      </c>
      <c r="R7969" s="4">
        <f t="shared" si="1502"/>
        <v>0</v>
      </c>
      <c r="S7969" s="31">
        <f t="shared" si="1505"/>
        <v>0.23586805555555557</v>
      </c>
      <c r="T7969" s="31">
        <f t="shared" si="1506"/>
        <v>0.75912037037037028</v>
      </c>
      <c r="U7969" s="4">
        <f t="shared" si="1507"/>
        <v>0</v>
      </c>
      <c r="V7969" s="4" t="str">
        <f t="shared" si="1508"/>
        <v/>
      </c>
      <c r="W7969" s="18" t="str">
        <f>IF(V7969="","",VLOOKUP(L7969,日射量と図３!$A$4:$C$368,3,TRUE)*238.85/100)</f>
        <v/>
      </c>
      <c r="X7969" s="4" t="str">
        <f t="shared" si="1509"/>
        <v/>
      </c>
      <c r="Y7969" s="4" t="str">
        <f t="shared" si="1510"/>
        <v/>
      </c>
      <c r="Z7969" s="4" t="str">
        <f t="shared" si="1511"/>
        <v/>
      </c>
      <c r="AA7969" s="4" t="str">
        <f>IF($V7969="","",IF(Y7969&lt;36,0,IF(AND(36&lt;=Y7969,Y7969&lt;71),VLOOKUP($W7969,日射量と図３!$E$6:$F$34,2,TRUE),IF(AND(71&lt;=Y7969,Y7969&lt;107),VLOOKUP($W7969,日射量と図３!$E$6:$G$34,3,TRUE),IF(AND(107&lt;=Y7969,Y7969&lt;143),VLOOKUP($W7969,日射量と図３!$E$6:$H$34,4,TRUE),VLOOKUP($W7969,日射量と図３!$E$6:$I$34,5,TRUE))))))</f>
        <v/>
      </c>
      <c r="AB7969" s="4" t="str">
        <f>IF($V7969="","",IF(Z7969&lt;36,0,IF(AND(36&lt;=Z7969,Z7969&lt;71),VLOOKUP($W7969,日射量と図３!$E$6:$F$34,2,TRUE),IF(AND(71&lt;=Z7969,Z7969&lt;107),VLOOKUP($W7969,日射量と図３!$E$6:$G$34,3,TRUE),IF(AND(107&lt;=Z7969,Z7969&lt;143),VLOOKUP($W7969,日射量と図３!$E$6:$H$34,4,TRUE),VLOOKUP($W7969,日射量と図３!$E$6:$I$34,5,TRUE))))))</f>
        <v/>
      </c>
      <c r="AC7969" s="382" t="str">
        <f t="shared" si="1503"/>
        <v/>
      </c>
      <c r="AD7969" s="382" t="str">
        <f t="shared" si="1504"/>
        <v/>
      </c>
    </row>
    <row r="7970" spans="11:30" ht="13.5" customHeight="1">
      <c r="K7970" s="4">
        <f t="shared" si="1500"/>
        <v>4</v>
      </c>
      <c r="L7970" s="34">
        <v>43583</v>
      </c>
      <c r="M7970" s="4">
        <v>332</v>
      </c>
      <c r="N7970" s="4">
        <v>23</v>
      </c>
      <c r="O7970" s="31">
        <v>0.91666666666666663</v>
      </c>
      <c r="P7970" s="35">
        <v>15.5</v>
      </c>
      <c r="Q7970" s="36">
        <f t="shared" si="1501"/>
        <v>13</v>
      </c>
      <c r="R7970" s="4">
        <f t="shared" si="1502"/>
        <v>0</v>
      </c>
      <c r="S7970" s="31">
        <f t="shared" si="1505"/>
        <v>0.23586805555555557</v>
      </c>
      <c r="T7970" s="31">
        <f t="shared" si="1506"/>
        <v>0.75912037037037028</v>
      </c>
      <c r="U7970" s="4">
        <f t="shared" si="1507"/>
        <v>0</v>
      </c>
      <c r="V7970" s="4" t="str">
        <f t="shared" si="1508"/>
        <v/>
      </c>
      <c r="W7970" s="18" t="str">
        <f>IF(V7970="","",VLOOKUP(L7970,日射量と図３!$A$4:$C$368,3,TRUE)*238.85/100)</f>
        <v/>
      </c>
      <c r="X7970" s="4" t="str">
        <f t="shared" si="1509"/>
        <v/>
      </c>
      <c r="Y7970" s="4" t="str">
        <f t="shared" si="1510"/>
        <v/>
      </c>
      <c r="Z7970" s="4" t="str">
        <f t="shared" si="1511"/>
        <v/>
      </c>
      <c r="AA7970" s="4" t="str">
        <f>IF($V7970="","",IF(Y7970&lt;36,0,IF(AND(36&lt;=Y7970,Y7970&lt;71),VLOOKUP($W7970,日射量と図３!$E$6:$F$34,2,TRUE),IF(AND(71&lt;=Y7970,Y7970&lt;107),VLOOKUP($W7970,日射量と図３!$E$6:$G$34,3,TRUE),IF(AND(107&lt;=Y7970,Y7970&lt;143),VLOOKUP($W7970,日射量と図３!$E$6:$H$34,4,TRUE),VLOOKUP($W7970,日射量と図３!$E$6:$I$34,5,TRUE))))))</f>
        <v/>
      </c>
      <c r="AB7970" s="4" t="str">
        <f>IF($V7970="","",IF(Z7970&lt;36,0,IF(AND(36&lt;=Z7970,Z7970&lt;71),VLOOKUP($W7970,日射量と図３!$E$6:$F$34,2,TRUE),IF(AND(71&lt;=Z7970,Z7970&lt;107),VLOOKUP($W7970,日射量と図３!$E$6:$G$34,3,TRUE),IF(AND(107&lt;=Z7970,Z7970&lt;143),VLOOKUP($W7970,日射量と図３!$E$6:$H$34,4,TRUE),VLOOKUP($W7970,日射量と図３!$E$6:$I$34,5,TRUE))))))</f>
        <v/>
      </c>
      <c r="AC7970" s="382" t="str">
        <f t="shared" si="1503"/>
        <v/>
      </c>
      <c r="AD7970" s="382" t="str">
        <f t="shared" si="1504"/>
        <v/>
      </c>
    </row>
    <row r="7971" spans="11:30" ht="13.5" customHeight="1">
      <c r="K7971" s="4">
        <f t="shared" si="1500"/>
        <v>4</v>
      </c>
      <c r="L7971" s="34">
        <v>43583</v>
      </c>
      <c r="M7971" s="4">
        <v>332</v>
      </c>
      <c r="N7971" s="4">
        <v>24</v>
      </c>
      <c r="O7971" s="31">
        <v>0.95833333333333337</v>
      </c>
      <c r="P7971" s="35">
        <v>14.970000000000002</v>
      </c>
      <c r="Q7971" s="36">
        <f t="shared" si="1501"/>
        <v>13</v>
      </c>
      <c r="R7971" s="4">
        <f t="shared" si="1502"/>
        <v>0</v>
      </c>
      <c r="S7971" s="31">
        <f t="shared" si="1505"/>
        <v>0.23586805555555557</v>
      </c>
      <c r="T7971" s="31">
        <f t="shared" si="1506"/>
        <v>0.75912037037037028</v>
      </c>
      <c r="U7971" s="4">
        <f t="shared" si="1507"/>
        <v>0</v>
      </c>
      <c r="V7971" s="4" t="str">
        <f t="shared" si="1508"/>
        <v/>
      </c>
      <c r="W7971" s="18" t="str">
        <f>IF(V7971="","",VLOOKUP(L7971,日射量と図３!$A$4:$C$368,3,TRUE)*238.85/100)</f>
        <v/>
      </c>
      <c r="X7971" s="4" t="str">
        <f t="shared" si="1509"/>
        <v/>
      </c>
      <c r="Y7971" s="4" t="str">
        <f t="shared" si="1510"/>
        <v/>
      </c>
      <c r="Z7971" s="4" t="str">
        <f t="shared" si="1511"/>
        <v/>
      </c>
      <c r="AA7971" s="4" t="str">
        <f>IF($V7971="","",IF(Y7971&lt;36,0,IF(AND(36&lt;=Y7971,Y7971&lt;71),VLOOKUP($W7971,日射量と図３!$E$6:$F$34,2,TRUE),IF(AND(71&lt;=Y7971,Y7971&lt;107),VLOOKUP($W7971,日射量と図３!$E$6:$G$34,3,TRUE),IF(AND(107&lt;=Y7971,Y7971&lt;143),VLOOKUP($W7971,日射量と図３!$E$6:$H$34,4,TRUE),VLOOKUP($W7971,日射量と図３!$E$6:$I$34,5,TRUE))))))</f>
        <v/>
      </c>
      <c r="AB7971" s="4" t="str">
        <f>IF($V7971="","",IF(Z7971&lt;36,0,IF(AND(36&lt;=Z7971,Z7971&lt;71),VLOOKUP($W7971,日射量と図３!$E$6:$F$34,2,TRUE),IF(AND(71&lt;=Z7971,Z7971&lt;107),VLOOKUP($W7971,日射量と図３!$E$6:$G$34,3,TRUE),IF(AND(107&lt;=Z7971,Z7971&lt;143),VLOOKUP($W7971,日射量と図３!$E$6:$H$34,4,TRUE),VLOOKUP($W7971,日射量と図３!$E$6:$I$34,5,TRUE))))))</f>
        <v/>
      </c>
      <c r="AC7971" s="382" t="str">
        <f t="shared" si="1503"/>
        <v/>
      </c>
      <c r="AD7971" s="382" t="str">
        <f t="shared" si="1504"/>
        <v/>
      </c>
    </row>
    <row r="7972" spans="11:30" ht="13.5" customHeight="1">
      <c r="K7972" s="4">
        <f t="shared" si="1500"/>
        <v>4</v>
      </c>
      <c r="L7972" s="34">
        <v>43584</v>
      </c>
      <c r="M7972" s="4">
        <v>333</v>
      </c>
      <c r="N7972" s="4">
        <v>1</v>
      </c>
      <c r="O7972" s="31">
        <v>0</v>
      </c>
      <c r="P7972" s="35">
        <v>14.520000000000001</v>
      </c>
      <c r="Q7972" s="36">
        <f t="shared" si="1501"/>
        <v>13</v>
      </c>
      <c r="R7972" s="4">
        <f t="shared" si="1502"/>
        <v>0</v>
      </c>
      <c r="S7972" s="31">
        <f t="shared" si="1505"/>
        <v>0.23586805555555557</v>
      </c>
      <c r="T7972" s="31">
        <f t="shared" si="1506"/>
        <v>0.75912037037037028</v>
      </c>
      <c r="U7972" s="4">
        <f t="shared" si="1507"/>
        <v>0</v>
      </c>
      <c r="V7972" s="4">
        <f t="shared" si="1508"/>
        <v>1.9300000000000015</v>
      </c>
      <c r="W7972" s="18">
        <f>IF(V7972="","",VLOOKUP(L7972,日射量と図３!$A$4:$C$368,3,TRUE)*238.85/100)</f>
        <v>50.158499999999997</v>
      </c>
      <c r="X7972" s="4">
        <f t="shared" si="1509"/>
        <v>13</v>
      </c>
      <c r="Y7972" s="4">
        <f t="shared" si="1510"/>
        <v>0.92815926923076975</v>
      </c>
      <c r="Z7972" s="4">
        <f t="shared" si="1511"/>
        <v>1.0462886307692314</v>
      </c>
      <c r="AA7972" s="4">
        <f>IF($V7972="","",IF(Y7972&lt;36,0,IF(AND(36&lt;=Y7972,Y7972&lt;71),VLOOKUP($W7972,日射量と図３!$E$6:$F$34,2,TRUE),IF(AND(71&lt;=Y7972,Y7972&lt;107),VLOOKUP($W7972,日射量と図３!$E$6:$G$34,3,TRUE),IF(AND(107&lt;=Y7972,Y7972&lt;143),VLOOKUP($W7972,日射量と図３!$E$6:$H$34,4,TRUE),VLOOKUP($W7972,日射量と図３!$E$6:$I$34,5,TRUE))))))</f>
        <v>0</v>
      </c>
      <c r="AB7972" s="4">
        <f>IF($V7972="","",IF(Z7972&lt;36,0,IF(AND(36&lt;=Z7972,Z7972&lt;71),VLOOKUP($W7972,日射量と図３!$E$6:$F$34,2,TRUE),IF(AND(71&lt;=Z7972,Z7972&lt;107),VLOOKUP($W7972,日射量と図３!$E$6:$G$34,3,TRUE),IF(AND(107&lt;=Z7972,Z7972&lt;143),VLOOKUP($W7972,日射量と図３!$E$6:$H$34,4,TRUE),VLOOKUP($W7972,日射量と図３!$E$6:$I$34,5,TRUE))))))</f>
        <v>0</v>
      </c>
      <c r="AC7972" s="382">
        <f t="shared" si="1503"/>
        <v>0</v>
      </c>
      <c r="AD7972" s="382">
        <f t="shared" si="1504"/>
        <v>0</v>
      </c>
    </row>
    <row r="7973" spans="11:30" ht="13.5" customHeight="1">
      <c r="K7973" s="4">
        <f t="shared" si="1500"/>
        <v>4</v>
      </c>
      <c r="L7973" s="34">
        <v>43584</v>
      </c>
      <c r="M7973" s="4">
        <v>333</v>
      </c>
      <c r="N7973" s="4">
        <v>2</v>
      </c>
      <c r="O7973" s="31">
        <v>4.1666666666666664E-2</v>
      </c>
      <c r="P7973" s="35">
        <v>13.98</v>
      </c>
      <c r="Q7973" s="36">
        <f t="shared" si="1501"/>
        <v>13</v>
      </c>
      <c r="R7973" s="4">
        <f t="shared" si="1502"/>
        <v>0</v>
      </c>
      <c r="S7973" s="31">
        <f t="shared" si="1505"/>
        <v>0.23586805555555557</v>
      </c>
      <c r="T7973" s="31">
        <f t="shared" si="1506"/>
        <v>0.75912037037037028</v>
      </c>
      <c r="U7973" s="4">
        <f t="shared" si="1507"/>
        <v>0</v>
      </c>
      <c r="V7973" s="4" t="str">
        <f t="shared" si="1508"/>
        <v/>
      </c>
      <c r="W7973" s="18" t="str">
        <f>IF(V7973="","",VLOOKUP(L7973,日射量と図３!$A$4:$C$368,3,TRUE)*238.85/100)</f>
        <v/>
      </c>
      <c r="X7973" s="4" t="str">
        <f t="shared" si="1509"/>
        <v/>
      </c>
      <c r="Y7973" s="4" t="str">
        <f t="shared" si="1510"/>
        <v/>
      </c>
      <c r="Z7973" s="4" t="str">
        <f t="shared" si="1511"/>
        <v/>
      </c>
      <c r="AA7973" s="4" t="str">
        <f>IF($V7973="","",IF(Y7973&lt;36,0,IF(AND(36&lt;=Y7973,Y7973&lt;71),VLOOKUP($W7973,日射量と図３!$E$6:$F$34,2,TRUE),IF(AND(71&lt;=Y7973,Y7973&lt;107),VLOOKUP($W7973,日射量と図３!$E$6:$G$34,3,TRUE),IF(AND(107&lt;=Y7973,Y7973&lt;143),VLOOKUP($W7973,日射量と図３!$E$6:$H$34,4,TRUE),VLOOKUP($W7973,日射量と図３!$E$6:$I$34,5,TRUE))))))</f>
        <v/>
      </c>
      <c r="AB7973" s="4" t="str">
        <f>IF($V7973="","",IF(Z7973&lt;36,0,IF(AND(36&lt;=Z7973,Z7973&lt;71),VLOOKUP($W7973,日射量と図３!$E$6:$F$34,2,TRUE),IF(AND(71&lt;=Z7973,Z7973&lt;107),VLOOKUP($W7973,日射量と図３!$E$6:$G$34,3,TRUE),IF(AND(107&lt;=Z7973,Z7973&lt;143),VLOOKUP($W7973,日射量と図３!$E$6:$H$34,4,TRUE),VLOOKUP($W7973,日射量と図３!$E$6:$I$34,5,TRUE))))))</f>
        <v/>
      </c>
      <c r="AC7973" s="382" t="str">
        <f t="shared" si="1503"/>
        <v/>
      </c>
      <c r="AD7973" s="382" t="str">
        <f t="shared" si="1504"/>
        <v/>
      </c>
    </row>
    <row r="7974" spans="11:30" ht="13.5" customHeight="1">
      <c r="K7974" s="4">
        <f t="shared" si="1500"/>
        <v>4</v>
      </c>
      <c r="L7974" s="34">
        <v>43584</v>
      </c>
      <c r="M7974" s="4">
        <v>333</v>
      </c>
      <c r="N7974" s="4">
        <v>3</v>
      </c>
      <c r="O7974" s="31">
        <v>8.3333333333333329E-2</v>
      </c>
      <c r="P7974" s="35">
        <v>13.63</v>
      </c>
      <c r="Q7974" s="36">
        <f t="shared" si="1501"/>
        <v>13</v>
      </c>
      <c r="R7974" s="4">
        <f t="shared" si="1502"/>
        <v>0</v>
      </c>
      <c r="S7974" s="31">
        <f t="shared" si="1505"/>
        <v>0.23586805555555557</v>
      </c>
      <c r="T7974" s="31">
        <f t="shared" si="1506"/>
        <v>0.75912037037037028</v>
      </c>
      <c r="U7974" s="4">
        <f t="shared" si="1507"/>
        <v>0</v>
      </c>
      <c r="V7974" s="4" t="str">
        <f t="shared" si="1508"/>
        <v/>
      </c>
      <c r="W7974" s="18" t="str">
        <f>IF(V7974="","",VLOOKUP(L7974,日射量と図３!$A$4:$C$368,3,TRUE)*238.85/100)</f>
        <v/>
      </c>
      <c r="X7974" s="4" t="str">
        <f t="shared" si="1509"/>
        <v/>
      </c>
      <c r="Y7974" s="4" t="str">
        <f t="shared" si="1510"/>
        <v/>
      </c>
      <c r="Z7974" s="4" t="str">
        <f t="shared" si="1511"/>
        <v/>
      </c>
      <c r="AA7974" s="4" t="str">
        <f>IF($V7974="","",IF(Y7974&lt;36,0,IF(AND(36&lt;=Y7974,Y7974&lt;71),VLOOKUP($W7974,日射量と図３!$E$6:$F$34,2,TRUE),IF(AND(71&lt;=Y7974,Y7974&lt;107),VLOOKUP($W7974,日射量と図３!$E$6:$G$34,3,TRUE),IF(AND(107&lt;=Y7974,Y7974&lt;143),VLOOKUP($W7974,日射量と図３!$E$6:$H$34,4,TRUE),VLOOKUP($W7974,日射量と図３!$E$6:$I$34,5,TRUE))))))</f>
        <v/>
      </c>
      <c r="AB7974" s="4" t="str">
        <f>IF($V7974="","",IF(Z7974&lt;36,0,IF(AND(36&lt;=Z7974,Z7974&lt;71),VLOOKUP($W7974,日射量と図３!$E$6:$F$34,2,TRUE),IF(AND(71&lt;=Z7974,Z7974&lt;107),VLOOKUP($W7974,日射量と図３!$E$6:$G$34,3,TRUE),IF(AND(107&lt;=Z7974,Z7974&lt;143),VLOOKUP($W7974,日射量と図３!$E$6:$H$34,4,TRUE),VLOOKUP($W7974,日射量と図３!$E$6:$I$34,5,TRUE))))))</f>
        <v/>
      </c>
      <c r="AC7974" s="382" t="str">
        <f t="shared" si="1503"/>
        <v/>
      </c>
      <c r="AD7974" s="382" t="str">
        <f t="shared" si="1504"/>
        <v/>
      </c>
    </row>
    <row r="7975" spans="11:30" ht="13.5" customHeight="1">
      <c r="K7975" s="4">
        <f t="shared" si="1500"/>
        <v>4</v>
      </c>
      <c r="L7975" s="34">
        <v>43584</v>
      </c>
      <c r="M7975" s="4">
        <v>333</v>
      </c>
      <c r="N7975" s="4">
        <v>4</v>
      </c>
      <c r="O7975" s="31">
        <v>0.125</v>
      </c>
      <c r="P7975" s="35">
        <v>13.49</v>
      </c>
      <c r="Q7975" s="36">
        <f t="shared" si="1501"/>
        <v>13</v>
      </c>
      <c r="R7975" s="4">
        <f t="shared" si="1502"/>
        <v>0</v>
      </c>
      <c r="S7975" s="31">
        <f t="shared" si="1505"/>
        <v>0.23586805555555557</v>
      </c>
      <c r="T7975" s="31">
        <f t="shared" si="1506"/>
        <v>0.75912037037037028</v>
      </c>
      <c r="U7975" s="4">
        <f t="shared" si="1507"/>
        <v>0</v>
      </c>
      <c r="V7975" s="4" t="str">
        <f t="shared" si="1508"/>
        <v/>
      </c>
      <c r="W7975" s="18" t="str">
        <f>IF(V7975="","",VLOOKUP(L7975,日射量と図３!$A$4:$C$368,3,TRUE)*238.85/100)</f>
        <v/>
      </c>
      <c r="X7975" s="4" t="str">
        <f t="shared" si="1509"/>
        <v/>
      </c>
      <c r="Y7975" s="4" t="str">
        <f t="shared" si="1510"/>
        <v/>
      </c>
      <c r="Z7975" s="4" t="str">
        <f t="shared" si="1511"/>
        <v/>
      </c>
      <c r="AA7975" s="4" t="str">
        <f>IF($V7975="","",IF(Y7975&lt;36,0,IF(AND(36&lt;=Y7975,Y7975&lt;71),VLOOKUP($W7975,日射量と図３!$E$6:$F$34,2,TRUE),IF(AND(71&lt;=Y7975,Y7975&lt;107),VLOOKUP($W7975,日射量と図３!$E$6:$G$34,3,TRUE),IF(AND(107&lt;=Y7975,Y7975&lt;143),VLOOKUP($W7975,日射量と図３!$E$6:$H$34,4,TRUE),VLOOKUP($W7975,日射量と図３!$E$6:$I$34,5,TRUE))))))</f>
        <v/>
      </c>
      <c r="AB7975" s="4" t="str">
        <f>IF($V7975="","",IF(Z7975&lt;36,0,IF(AND(36&lt;=Z7975,Z7975&lt;71),VLOOKUP($W7975,日射量と図３!$E$6:$F$34,2,TRUE),IF(AND(71&lt;=Z7975,Z7975&lt;107),VLOOKUP($W7975,日射量と図３!$E$6:$G$34,3,TRUE),IF(AND(107&lt;=Z7975,Z7975&lt;143),VLOOKUP($W7975,日射量と図３!$E$6:$H$34,4,TRUE),VLOOKUP($W7975,日射量と図３!$E$6:$I$34,5,TRUE))))))</f>
        <v/>
      </c>
      <c r="AC7975" s="382" t="str">
        <f t="shared" si="1503"/>
        <v/>
      </c>
      <c r="AD7975" s="382" t="str">
        <f t="shared" si="1504"/>
        <v/>
      </c>
    </row>
    <row r="7976" spans="11:30" ht="13.5" customHeight="1">
      <c r="K7976" s="4">
        <f t="shared" si="1500"/>
        <v>4</v>
      </c>
      <c r="L7976" s="34">
        <v>43584</v>
      </c>
      <c r="M7976" s="4">
        <v>333</v>
      </c>
      <c r="N7976" s="4">
        <v>5</v>
      </c>
      <c r="O7976" s="31">
        <v>0.16666666666666666</v>
      </c>
      <c r="P7976" s="35">
        <v>13.020000000000001</v>
      </c>
      <c r="Q7976" s="36">
        <f t="shared" si="1501"/>
        <v>15</v>
      </c>
      <c r="R7976" s="4">
        <f t="shared" si="1502"/>
        <v>1.9799999999999986</v>
      </c>
      <c r="S7976" s="31">
        <f t="shared" si="1505"/>
        <v>0.23586805555555557</v>
      </c>
      <c r="T7976" s="31">
        <f t="shared" si="1506"/>
        <v>0.75912037037037028</v>
      </c>
      <c r="U7976" s="4">
        <f t="shared" si="1507"/>
        <v>0</v>
      </c>
      <c r="V7976" s="4" t="str">
        <f t="shared" si="1508"/>
        <v/>
      </c>
      <c r="W7976" s="18" t="str">
        <f>IF(V7976="","",VLOOKUP(L7976,日射量と図３!$A$4:$C$368,3,TRUE)*238.85/100)</f>
        <v/>
      </c>
      <c r="X7976" s="4" t="str">
        <f t="shared" si="1509"/>
        <v/>
      </c>
      <c r="Y7976" s="4" t="str">
        <f t="shared" si="1510"/>
        <v/>
      </c>
      <c r="Z7976" s="4" t="str">
        <f t="shared" si="1511"/>
        <v/>
      </c>
      <c r="AA7976" s="4" t="str">
        <f>IF($V7976="","",IF(Y7976&lt;36,0,IF(AND(36&lt;=Y7976,Y7976&lt;71),VLOOKUP($W7976,日射量と図３!$E$6:$F$34,2,TRUE),IF(AND(71&lt;=Y7976,Y7976&lt;107),VLOOKUP($W7976,日射量と図３!$E$6:$G$34,3,TRUE),IF(AND(107&lt;=Y7976,Y7976&lt;143),VLOOKUP($W7976,日射量と図３!$E$6:$H$34,4,TRUE),VLOOKUP($W7976,日射量と図３!$E$6:$I$34,5,TRUE))))))</f>
        <v/>
      </c>
      <c r="AB7976" s="4" t="str">
        <f>IF($V7976="","",IF(Z7976&lt;36,0,IF(AND(36&lt;=Z7976,Z7976&lt;71),VLOOKUP($W7976,日射量と図３!$E$6:$F$34,2,TRUE),IF(AND(71&lt;=Z7976,Z7976&lt;107),VLOOKUP($W7976,日射量と図３!$E$6:$G$34,3,TRUE),IF(AND(107&lt;=Z7976,Z7976&lt;143),VLOOKUP($W7976,日射量と図３!$E$6:$H$34,4,TRUE),VLOOKUP($W7976,日射量と図３!$E$6:$I$34,5,TRUE))))))</f>
        <v/>
      </c>
      <c r="AC7976" s="382" t="str">
        <f t="shared" si="1503"/>
        <v/>
      </c>
      <c r="AD7976" s="382" t="str">
        <f t="shared" si="1504"/>
        <v/>
      </c>
    </row>
    <row r="7977" spans="11:30" ht="13.5" customHeight="1">
      <c r="K7977" s="4">
        <f t="shared" si="1500"/>
        <v>4</v>
      </c>
      <c r="L7977" s="34">
        <v>43584</v>
      </c>
      <c r="M7977" s="4">
        <v>333</v>
      </c>
      <c r="N7977" s="4">
        <v>6</v>
      </c>
      <c r="O7977" s="31">
        <v>0.20833333333333334</v>
      </c>
      <c r="P7977" s="35">
        <v>12.690000000000001</v>
      </c>
      <c r="Q7977" s="36">
        <f t="shared" si="1501"/>
        <v>15</v>
      </c>
      <c r="R7977" s="4">
        <f t="shared" si="1502"/>
        <v>2.3099999999999987</v>
      </c>
      <c r="S7977" s="31">
        <f t="shared" si="1505"/>
        <v>0.23586805555555557</v>
      </c>
      <c r="T7977" s="31">
        <f t="shared" si="1506"/>
        <v>0.75912037037037028</v>
      </c>
      <c r="U7977" s="4">
        <f t="shared" si="1507"/>
        <v>0</v>
      </c>
      <c r="V7977" s="4" t="str">
        <f t="shared" si="1508"/>
        <v/>
      </c>
      <c r="W7977" s="18" t="str">
        <f>IF(V7977="","",VLOOKUP(L7977,日射量と図３!$A$4:$C$368,3,TRUE)*238.85/100)</f>
        <v/>
      </c>
      <c r="X7977" s="4" t="str">
        <f t="shared" si="1509"/>
        <v/>
      </c>
      <c r="Y7977" s="4" t="str">
        <f t="shared" si="1510"/>
        <v/>
      </c>
      <c r="Z7977" s="4" t="str">
        <f t="shared" si="1511"/>
        <v/>
      </c>
      <c r="AA7977" s="4" t="str">
        <f>IF($V7977="","",IF(Y7977&lt;36,0,IF(AND(36&lt;=Y7977,Y7977&lt;71),VLOOKUP($W7977,日射量と図３!$E$6:$F$34,2,TRUE),IF(AND(71&lt;=Y7977,Y7977&lt;107),VLOOKUP($W7977,日射量と図３!$E$6:$G$34,3,TRUE),IF(AND(107&lt;=Y7977,Y7977&lt;143),VLOOKUP($W7977,日射量と図３!$E$6:$H$34,4,TRUE),VLOOKUP($W7977,日射量と図３!$E$6:$I$34,5,TRUE))))))</f>
        <v/>
      </c>
      <c r="AB7977" s="4" t="str">
        <f>IF($V7977="","",IF(Z7977&lt;36,0,IF(AND(36&lt;=Z7977,Z7977&lt;71),VLOOKUP($W7977,日射量と図３!$E$6:$F$34,2,TRUE),IF(AND(71&lt;=Z7977,Z7977&lt;107),VLOOKUP($W7977,日射量と図３!$E$6:$G$34,3,TRUE),IF(AND(107&lt;=Z7977,Z7977&lt;143),VLOOKUP($W7977,日射量と図３!$E$6:$H$34,4,TRUE),VLOOKUP($W7977,日射量と図３!$E$6:$I$34,5,TRUE))))))</f>
        <v/>
      </c>
      <c r="AC7977" s="382" t="str">
        <f t="shared" si="1503"/>
        <v/>
      </c>
      <c r="AD7977" s="382" t="str">
        <f t="shared" si="1504"/>
        <v/>
      </c>
    </row>
    <row r="7978" spans="11:30" ht="13.5" customHeight="1">
      <c r="K7978" s="4">
        <f t="shared" si="1500"/>
        <v>4</v>
      </c>
      <c r="L7978" s="34">
        <v>43584</v>
      </c>
      <c r="M7978" s="4">
        <v>333</v>
      </c>
      <c r="N7978" s="4">
        <v>7</v>
      </c>
      <c r="O7978" s="31">
        <v>0.25</v>
      </c>
      <c r="P7978" s="35">
        <v>13.069999999999999</v>
      </c>
      <c r="Q7978" s="36">
        <f t="shared" si="1501"/>
        <v>15</v>
      </c>
      <c r="R7978" s="4">
        <f t="shared" si="1502"/>
        <v>1.9300000000000015</v>
      </c>
      <c r="S7978" s="31">
        <f t="shared" si="1505"/>
        <v>0.23586805555555557</v>
      </c>
      <c r="T7978" s="31">
        <f t="shared" si="1506"/>
        <v>0.75912037037037028</v>
      </c>
      <c r="U7978" s="4">
        <f t="shared" si="1507"/>
        <v>1.9300000000000015</v>
      </c>
      <c r="V7978" s="4" t="str">
        <f t="shared" si="1508"/>
        <v/>
      </c>
      <c r="W7978" s="18" t="str">
        <f>IF(V7978="","",VLOOKUP(L7978,日射量と図３!$A$4:$C$368,3,TRUE)*238.85/100)</f>
        <v/>
      </c>
      <c r="X7978" s="4" t="str">
        <f t="shared" si="1509"/>
        <v/>
      </c>
      <c r="Y7978" s="4" t="str">
        <f t="shared" si="1510"/>
        <v/>
      </c>
      <c r="Z7978" s="4" t="str">
        <f t="shared" si="1511"/>
        <v/>
      </c>
      <c r="AA7978" s="4" t="str">
        <f>IF($V7978="","",IF(Y7978&lt;36,0,IF(AND(36&lt;=Y7978,Y7978&lt;71),VLOOKUP($W7978,日射量と図３!$E$6:$F$34,2,TRUE),IF(AND(71&lt;=Y7978,Y7978&lt;107),VLOOKUP($W7978,日射量と図３!$E$6:$G$34,3,TRUE),IF(AND(107&lt;=Y7978,Y7978&lt;143),VLOOKUP($W7978,日射量と図３!$E$6:$H$34,4,TRUE),VLOOKUP($W7978,日射量と図３!$E$6:$I$34,5,TRUE))))))</f>
        <v/>
      </c>
      <c r="AB7978" s="4" t="str">
        <f>IF($V7978="","",IF(Z7978&lt;36,0,IF(AND(36&lt;=Z7978,Z7978&lt;71),VLOOKUP($W7978,日射量と図３!$E$6:$F$34,2,TRUE),IF(AND(71&lt;=Z7978,Z7978&lt;107),VLOOKUP($W7978,日射量と図３!$E$6:$G$34,3,TRUE),IF(AND(107&lt;=Z7978,Z7978&lt;143),VLOOKUP($W7978,日射量と図３!$E$6:$H$34,4,TRUE),VLOOKUP($W7978,日射量と図３!$E$6:$I$34,5,TRUE))))))</f>
        <v/>
      </c>
      <c r="AC7978" s="382" t="str">
        <f t="shared" si="1503"/>
        <v/>
      </c>
      <c r="AD7978" s="382" t="str">
        <f t="shared" si="1504"/>
        <v/>
      </c>
    </row>
    <row r="7979" spans="11:30" ht="13.5" customHeight="1">
      <c r="K7979" s="4">
        <f t="shared" si="1500"/>
        <v>4</v>
      </c>
      <c r="L7979" s="34">
        <v>43584</v>
      </c>
      <c r="M7979" s="4">
        <v>333</v>
      </c>
      <c r="N7979" s="4">
        <v>8</v>
      </c>
      <c r="O7979" s="31">
        <v>0.29166666666666669</v>
      </c>
      <c r="P7979" s="35">
        <v>13.9</v>
      </c>
      <c r="Q7979" s="36">
        <f t="shared" si="1501"/>
        <v>12</v>
      </c>
      <c r="R7979" s="4">
        <f t="shared" si="1502"/>
        <v>0</v>
      </c>
      <c r="S7979" s="31">
        <f t="shared" si="1505"/>
        <v>0.23586805555555557</v>
      </c>
      <c r="T7979" s="31">
        <f t="shared" si="1506"/>
        <v>0.75912037037037028</v>
      </c>
      <c r="U7979" s="4">
        <f t="shared" si="1507"/>
        <v>0</v>
      </c>
      <c r="V7979" s="4" t="str">
        <f t="shared" si="1508"/>
        <v/>
      </c>
      <c r="W7979" s="18" t="str">
        <f>IF(V7979="","",VLOOKUP(L7979,日射量と図３!$A$4:$C$368,3,TRUE)*238.85/100)</f>
        <v/>
      </c>
      <c r="X7979" s="4" t="str">
        <f t="shared" si="1509"/>
        <v/>
      </c>
      <c r="Y7979" s="4" t="str">
        <f t="shared" si="1510"/>
        <v/>
      </c>
      <c r="Z7979" s="4" t="str">
        <f t="shared" si="1511"/>
        <v/>
      </c>
      <c r="AA7979" s="4" t="str">
        <f>IF($V7979="","",IF(Y7979&lt;36,0,IF(AND(36&lt;=Y7979,Y7979&lt;71),VLOOKUP($W7979,日射量と図３!$E$6:$F$34,2,TRUE),IF(AND(71&lt;=Y7979,Y7979&lt;107),VLOOKUP($W7979,日射量と図３!$E$6:$G$34,3,TRUE),IF(AND(107&lt;=Y7979,Y7979&lt;143),VLOOKUP($W7979,日射量と図３!$E$6:$H$34,4,TRUE),VLOOKUP($W7979,日射量と図３!$E$6:$I$34,5,TRUE))))))</f>
        <v/>
      </c>
      <c r="AB7979" s="4" t="str">
        <f>IF($V7979="","",IF(Z7979&lt;36,0,IF(AND(36&lt;=Z7979,Z7979&lt;71),VLOOKUP($W7979,日射量と図３!$E$6:$F$34,2,TRUE),IF(AND(71&lt;=Z7979,Z7979&lt;107),VLOOKUP($W7979,日射量と図３!$E$6:$G$34,3,TRUE),IF(AND(107&lt;=Z7979,Z7979&lt;143),VLOOKUP($W7979,日射量と図３!$E$6:$H$34,4,TRUE),VLOOKUP($W7979,日射量と図３!$E$6:$I$34,5,TRUE))))))</f>
        <v/>
      </c>
      <c r="AC7979" s="382" t="str">
        <f t="shared" si="1503"/>
        <v/>
      </c>
      <c r="AD7979" s="382" t="str">
        <f t="shared" si="1504"/>
        <v/>
      </c>
    </row>
    <row r="7980" spans="11:30" ht="13.5" customHeight="1">
      <c r="K7980" s="4">
        <f t="shared" si="1500"/>
        <v>4</v>
      </c>
      <c r="L7980" s="34">
        <v>43584</v>
      </c>
      <c r="M7980" s="4">
        <v>333</v>
      </c>
      <c r="N7980" s="4">
        <v>9</v>
      </c>
      <c r="O7980" s="31">
        <v>0.33333333333333331</v>
      </c>
      <c r="P7980" s="35">
        <v>15.350000000000003</v>
      </c>
      <c r="Q7980" s="36">
        <f t="shared" si="1501"/>
        <v>12</v>
      </c>
      <c r="R7980" s="4">
        <f t="shared" si="1502"/>
        <v>0</v>
      </c>
      <c r="S7980" s="31">
        <f t="shared" si="1505"/>
        <v>0.23586805555555557</v>
      </c>
      <c r="T7980" s="31">
        <f t="shared" si="1506"/>
        <v>0.75912037037037028</v>
      </c>
      <c r="U7980" s="4">
        <f t="shared" si="1507"/>
        <v>0</v>
      </c>
      <c r="V7980" s="4" t="str">
        <f t="shared" si="1508"/>
        <v/>
      </c>
      <c r="W7980" s="18" t="str">
        <f>IF(V7980="","",VLOOKUP(L7980,日射量と図３!$A$4:$C$368,3,TRUE)*238.85/100)</f>
        <v/>
      </c>
      <c r="X7980" s="4" t="str">
        <f t="shared" si="1509"/>
        <v/>
      </c>
      <c r="Y7980" s="4" t="str">
        <f t="shared" si="1510"/>
        <v/>
      </c>
      <c r="Z7980" s="4" t="str">
        <f t="shared" si="1511"/>
        <v/>
      </c>
      <c r="AA7980" s="4" t="str">
        <f>IF($V7980="","",IF(Y7980&lt;36,0,IF(AND(36&lt;=Y7980,Y7980&lt;71),VLOOKUP($W7980,日射量と図３!$E$6:$F$34,2,TRUE),IF(AND(71&lt;=Y7980,Y7980&lt;107),VLOOKUP($W7980,日射量と図３!$E$6:$G$34,3,TRUE),IF(AND(107&lt;=Y7980,Y7980&lt;143),VLOOKUP($W7980,日射量と図３!$E$6:$H$34,4,TRUE),VLOOKUP($W7980,日射量と図３!$E$6:$I$34,5,TRUE))))))</f>
        <v/>
      </c>
      <c r="AB7980" s="4" t="str">
        <f>IF($V7980="","",IF(Z7980&lt;36,0,IF(AND(36&lt;=Z7980,Z7980&lt;71),VLOOKUP($W7980,日射量と図３!$E$6:$F$34,2,TRUE),IF(AND(71&lt;=Z7980,Z7980&lt;107),VLOOKUP($W7980,日射量と図３!$E$6:$G$34,3,TRUE),IF(AND(107&lt;=Z7980,Z7980&lt;143),VLOOKUP($W7980,日射量と図３!$E$6:$H$34,4,TRUE),VLOOKUP($W7980,日射量と図３!$E$6:$I$34,5,TRUE))))))</f>
        <v/>
      </c>
      <c r="AC7980" s="382" t="str">
        <f t="shared" si="1503"/>
        <v/>
      </c>
      <c r="AD7980" s="382" t="str">
        <f t="shared" si="1504"/>
        <v/>
      </c>
    </row>
    <row r="7981" spans="11:30" ht="13.5" customHeight="1">
      <c r="K7981" s="4">
        <f t="shared" si="1500"/>
        <v>4</v>
      </c>
      <c r="L7981" s="34">
        <v>43584</v>
      </c>
      <c r="M7981" s="4">
        <v>333</v>
      </c>
      <c r="N7981" s="4">
        <v>10</v>
      </c>
      <c r="O7981" s="31">
        <v>0.375</v>
      </c>
      <c r="P7981" s="35">
        <v>16.7</v>
      </c>
      <c r="Q7981" s="36">
        <f t="shared" si="1501"/>
        <v>12</v>
      </c>
      <c r="R7981" s="4">
        <f t="shared" si="1502"/>
        <v>0</v>
      </c>
      <c r="S7981" s="31">
        <f t="shared" si="1505"/>
        <v>0.23586805555555557</v>
      </c>
      <c r="T7981" s="31">
        <f t="shared" si="1506"/>
        <v>0.75912037037037028</v>
      </c>
      <c r="U7981" s="4">
        <f t="shared" si="1507"/>
        <v>0</v>
      </c>
      <c r="V7981" s="4" t="str">
        <f t="shared" si="1508"/>
        <v/>
      </c>
      <c r="W7981" s="18" t="str">
        <f>IF(V7981="","",VLOOKUP(L7981,日射量と図３!$A$4:$C$368,3,TRUE)*238.85/100)</f>
        <v/>
      </c>
      <c r="X7981" s="4" t="str">
        <f t="shared" si="1509"/>
        <v/>
      </c>
      <c r="Y7981" s="4" t="str">
        <f t="shared" si="1510"/>
        <v/>
      </c>
      <c r="Z7981" s="4" t="str">
        <f t="shared" si="1511"/>
        <v/>
      </c>
      <c r="AA7981" s="4" t="str">
        <f>IF($V7981="","",IF(Y7981&lt;36,0,IF(AND(36&lt;=Y7981,Y7981&lt;71),VLOOKUP($W7981,日射量と図３!$E$6:$F$34,2,TRUE),IF(AND(71&lt;=Y7981,Y7981&lt;107),VLOOKUP($W7981,日射量と図３!$E$6:$G$34,3,TRUE),IF(AND(107&lt;=Y7981,Y7981&lt;143),VLOOKUP($W7981,日射量と図３!$E$6:$H$34,4,TRUE),VLOOKUP($W7981,日射量と図３!$E$6:$I$34,5,TRUE))))))</f>
        <v/>
      </c>
      <c r="AB7981" s="4" t="str">
        <f>IF($V7981="","",IF(Z7981&lt;36,0,IF(AND(36&lt;=Z7981,Z7981&lt;71),VLOOKUP($W7981,日射量と図３!$E$6:$F$34,2,TRUE),IF(AND(71&lt;=Z7981,Z7981&lt;107),VLOOKUP($W7981,日射量と図３!$E$6:$G$34,3,TRUE),IF(AND(107&lt;=Z7981,Z7981&lt;143),VLOOKUP($W7981,日射量と図３!$E$6:$H$34,4,TRUE),VLOOKUP($W7981,日射量と図３!$E$6:$I$34,5,TRUE))))))</f>
        <v/>
      </c>
      <c r="AC7981" s="382" t="str">
        <f t="shared" si="1503"/>
        <v/>
      </c>
      <c r="AD7981" s="382" t="str">
        <f t="shared" si="1504"/>
        <v/>
      </c>
    </row>
    <row r="7982" spans="11:30" ht="13.5" customHeight="1">
      <c r="K7982" s="4">
        <f t="shared" si="1500"/>
        <v>4</v>
      </c>
      <c r="L7982" s="34">
        <v>43584</v>
      </c>
      <c r="M7982" s="4">
        <v>333</v>
      </c>
      <c r="N7982" s="4">
        <v>11</v>
      </c>
      <c r="O7982" s="31">
        <v>0.41666666666666669</v>
      </c>
      <c r="P7982" s="35">
        <v>17.729999999999997</v>
      </c>
      <c r="Q7982" s="36">
        <f t="shared" si="1501"/>
        <v>12</v>
      </c>
      <c r="R7982" s="4">
        <f t="shared" si="1502"/>
        <v>0</v>
      </c>
      <c r="S7982" s="31">
        <f t="shared" si="1505"/>
        <v>0.23586805555555557</v>
      </c>
      <c r="T7982" s="31">
        <f t="shared" si="1506"/>
        <v>0.75912037037037028</v>
      </c>
      <c r="U7982" s="4">
        <f t="shared" si="1507"/>
        <v>0</v>
      </c>
      <c r="V7982" s="4" t="str">
        <f t="shared" si="1508"/>
        <v/>
      </c>
      <c r="W7982" s="18" t="str">
        <f>IF(V7982="","",VLOOKUP(L7982,日射量と図３!$A$4:$C$368,3,TRUE)*238.85/100)</f>
        <v/>
      </c>
      <c r="X7982" s="4" t="str">
        <f t="shared" si="1509"/>
        <v/>
      </c>
      <c r="Y7982" s="4" t="str">
        <f t="shared" si="1510"/>
        <v/>
      </c>
      <c r="Z7982" s="4" t="str">
        <f t="shared" si="1511"/>
        <v/>
      </c>
      <c r="AA7982" s="4" t="str">
        <f>IF($V7982="","",IF(Y7982&lt;36,0,IF(AND(36&lt;=Y7982,Y7982&lt;71),VLOOKUP($W7982,日射量と図３!$E$6:$F$34,2,TRUE),IF(AND(71&lt;=Y7982,Y7982&lt;107),VLOOKUP($W7982,日射量と図３!$E$6:$G$34,3,TRUE),IF(AND(107&lt;=Y7982,Y7982&lt;143),VLOOKUP($W7982,日射量と図３!$E$6:$H$34,4,TRUE),VLOOKUP($W7982,日射量と図３!$E$6:$I$34,5,TRUE))))))</f>
        <v/>
      </c>
      <c r="AB7982" s="4" t="str">
        <f>IF($V7982="","",IF(Z7982&lt;36,0,IF(AND(36&lt;=Z7982,Z7982&lt;71),VLOOKUP($W7982,日射量と図３!$E$6:$F$34,2,TRUE),IF(AND(71&lt;=Z7982,Z7982&lt;107),VLOOKUP($W7982,日射量と図３!$E$6:$G$34,3,TRUE),IF(AND(107&lt;=Z7982,Z7982&lt;143),VLOOKUP($W7982,日射量と図３!$E$6:$H$34,4,TRUE),VLOOKUP($W7982,日射量と図３!$E$6:$I$34,5,TRUE))))))</f>
        <v/>
      </c>
      <c r="AC7982" s="382" t="str">
        <f t="shared" si="1503"/>
        <v/>
      </c>
      <c r="AD7982" s="382" t="str">
        <f t="shared" si="1504"/>
        <v/>
      </c>
    </row>
    <row r="7983" spans="11:30" ht="13.5" customHeight="1">
      <c r="K7983" s="4">
        <f t="shared" si="1500"/>
        <v>4</v>
      </c>
      <c r="L7983" s="34">
        <v>43584</v>
      </c>
      <c r="M7983" s="4">
        <v>333</v>
      </c>
      <c r="N7983" s="4">
        <v>12</v>
      </c>
      <c r="O7983" s="31">
        <v>0.45833333333333331</v>
      </c>
      <c r="P7983" s="35">
        <v>19.419999999999998</v>
      </c>
      <c r="Q7983" s="36">
        <f t="shared" si="1501"/>
        <v>12</v>
      </c>
      <c r="R7983" s="4">
        <f t="shared" si="1502"/>
        <v>0</v>
      </c>
      <c r="S7983" s="31">
        <f t="shared" si="1505"/>
        <v>0.23586805555555557</v>
      </c>
      <c r="T7983" s="31">
        <f t="shared" si="1506"/>
        <v>0.75912037037037028</v>
      </c>
      <c r="U7983" s="4">
        <f t="shared" si="1507"/>
        <v>0</v>
      </c>
      <c r="V7983" s="4" t="str">
        <f t="shared" si="1508"/>
        <v/>
      </c>
      <c r="W7983" s="18" t="str">
        <f>IF(V7983="","",VLOOKUP(L7983,日射量と図３!$A$4:$C$368,3,TRUE)*238.85/100)</f>
        <v/>
      </c>
      <c r="X7983" s="4" t="str">
        <f t="shared" si="1509"/>
        <v/>
      </c>
      <c r="Y7983" s="4" t="str">
        <f t="shared" si="1510"/>
        <v/>
      </c>
      <c r="Z7983" s="4" t="str">
        <f t="shared" si="1511"/>
        <v/>
      </c>
      <c r="AA7983" s="4" t="str">
        <f>IF($V7983="","",IF(Y7983&lt;36,0,IF(AND(36&lt;=Y7983,Y7983&lt;71),VLOOKUP($W7983,日射量と図３!$E$6:$F$34,2,TRUE),IF(AND(71&lt;=Y7983,Y7983&lt;107),VLOOKUP($W7983,日射量と図３!$E$6:$G$34,3,TRUE),IF(AND(107&lt;=Y7983,Y7983&lt;143),VLOOKUP($W7983,日射量と図３!$E$6:$H$34,4,TRUE),VLOOKUP($W7983,日射量と図３!$E$6:$I$34,5,TRUE))))))</f>
        <v/>
      </c>
      <c r="AB7983" s="4" t="str">
        <f>IF($V7983="","",IF(Z7983&lt;36,0,IF(AND(36&lt;=Z7983,Z7983&lt;71),VLOOKUP($W7983,日射量と図３!$E$6:$F$34,2,TRUE),IF(AND(71&lt;=Z7983,Z7983&lt;107),VLOOKUP($W7983,日射量と図３!$E$6:$G$34,3,TRUE),IF(AND(107&lt;=Z7983,Z7983&lt;143),VLOOKUP($W7983,日射量と図３!$E$6:$H$34,4,TRUE),VLOOKUP($W7983,日射量と図３!$E$6:$I$34,5,TRUE))))))</f>
        <v/>
      </c>
      <c r="AC7983" s="382" t="str">
        <f t="shared" si="1503"/>
        <v/>
      </c>
      <c r="AD7983" s="382" t="str">
        <f t="shared" si="1504"/>
        <v/>
      </c>
    </row>
    <row r="7984" spans="11:30" ht="13.5" customHeight="1">
      <c r="K7984" s="4">
        <f t="shared" si="1500"/>
        <v>4</v>
      </c>
      <c r="L7984" s="34">
        <v>43584</v>
      </c>
      <c r="M7984" s="4">
        <v>333</v>
      </c>
      <c r="N7984" s="4">
        <v>13</v>
      </c>
      <c r="O7984" s="31">
        <v>0.5</v>
      </c>
      <c r="P7984" s="35">
        <v>20.52</v>
      </c>
      <c r="Q7984" s="36">
        <f t="shared" si="1501"/>
        <v>12</v>
      </c>
      <c r="R7984" s="4">
        <f t="shared" si="1502"/>
        <v>0</v>
      </c>
      <c r="S7984" s="31">
        <f t="shared" si="1505"/>
        <v>0.23586805555555557</v>
      </c>
      <c r="T7984" s="31">
        <f t="shared" si="1506"/>
        <v>0.75912037037037028</v>
      </c>
      <c r="U7984" s="4">
        <f t="shared" si="1507"/>
        <v>0</v>
      </c>
      <c r="V7984" s="4" t="str">
        <f t="shared" si="1508"/>
        <v/>
      </c>
      <c r="W7984" s="18" t="str">
        <f>IF(V7984="","",VLOOKUP(L7984,日射量と図３!$A$4:$C$368,3,TRUE)*238.85/100)</f>
        <v/>
      </c>
      <c r="X7984" s="4" t="str">
        <f t="shared" si="1509"/>
        <v/>
      </c>
      <c r="Y7984" s="4" t="str">
        <f t="shared" si="1510"/>
        <v/>
      </c>
      <c r="Z7984" s="4" t="str">
        <f t="shared" si="1511"/>
        <v/>
      </c>
      <c r="AA7984" s="4" t="str">
        <f>IF($V7984="","",IF(Y7984&lt;36,0,IF(AND(36&lt;=Y7984,Y7984&lt;71),VLOOKUP($W7984,日射量と図３!$E$6:$F$34,2,TRUE),IF(AND(71&lt;=Y7984,Y7984&lt;107),VLOOKUP($W7984,日射量と図３!$E$6:$G$34,3,TRUE),IF(AND(107&lt;=Y7984,Y7984&lt;143),VLOOKUP($W7984,日射量と図３!$E$6:$H$34,4,TRUE),VLOOKUP($W7984,日射量と図３!$E$6:$I$34,5,TRUE))))))</f>
        <v/>
      </c>
      <c r="AB7984" s="4" t="str">
        <f>IF($V7984="","",IF(Z7984&lt;36,0,IF(AND(36&lt;=Z7984,Z7984&lt;71),VLOOKUP($W7984,日射量と図３!$E$6:$F$34,2,TRUE),IF(AND(71&lt;=Z7984,Z7984&lt;107),VLOOKUP($W7984,日射量と図３!$E$6:$G$34,3,TRUE),IF(AND(107&lt;=Z7984,Z7984&lt;143),VLOOKUP($W7984,日射量と図３!$E$6:$H$34,4,TRUE),VLOOKUP($W7984,日射量と図３!$E$6:$I$34,5,TRUE))))))</f>
        <v/>
      </c>
      <c r="AC7984" s="382" t="str">
        <f t="shared" si="1503"/>
        <v/>
      </c>
      <c r="AD7984" s="382" t="str">
        <f t="shared" si="1504"/>
        <v/>
      </c>
    </row>
    <row r="7985" spans="11:30" ht="13.5" customHeight="1">
      <c r="K7985" s="4">
        <f t="shared" si="1500"/>
        <v>4</v>
      </c>
      <c r="L7985" s="34">
        <v>43584</v>
      </c>
      <c r="M7985" s="4">
        <v>333</v>
      </c>
      <c r="N7985" s="4">
        <v>14</v>
      </c>
      <c r="O7985" s="31">
        <v>0.54166666666666663</v>
      </c>
      <c r="P7985" s="35">
        <v>21.110000000000003</v>
      </c>
      <c r="Q7985" s="36">
        <f t="shared" si="1501"/>
        <v>12</v>
      </c>
      <c r="R7985" s="4">
        <f t="shared" si="1502"/>
        <v>0</v>
      </c>
      <c r="S7985" s="31">
        <f t="shared" si="1505"/>
        <v>0.23586805555555557</v>
      </c>
      <c r="T7985" s="31">
        <f t="shared" si="1506"/>
        <v>0.75912037037037028</v>
      </c>
      <c r="U7985" s="4">
        <f t="shared" si="1507"/>
        <v>0</v>
      </c>
      <c r="V7985" s="4" t="str">
        <f t="shared" si="1508"/>
        <v/>
      </c>
      <c r="W7985" s="18" t="str">
        <f>IF(V7985="","",VLOOKUP(L7985,日射量と図３!$A$4:$C$368,3,TRUE)*238.85/100)</f>
        <v/>
      </c>
      <c r="X7985" s="4" t="str">
        <f t="shared" si="1509"/>
        <v/>
      </c>
      <c r="Y7985" s="4" t="str">
        <f t="shared" si="1510"/>
        <v/>
      </c>
      <c r="Z7985" s="4" t="str">
        <f t="shared" si="1511"/>
        <v/>
      </c>
      <c r="AA7985" s="4" t="str">
        <f>IF($V7985="","",IF(Y7985&lt;36,0,IF(AND(36&lt;=Y7985,Y7985&lt;71),VLOOKUP($W7985,日射量と図３!$E$6:$F$34,2,TRUE),IF(AND(71&lt;=Y7985,Y7985&lt;107),VLOOKUP($W7985,日射量と図３!$E$6:$G$34,3,TRUE),IF(AND(107&lt;=Y7985,Y7985&lt;143),VLOOKUP($W7985,日射量と図３!$E$6:$H$34,4,TRUE),VLOOKUP($W7985,日射量と図３!$E$6:$I$34,5,TRUE))))))</f>
        <v/>
      </c>
      <c r="AB7985" s="4" t="str">
        <f>IF($V7985="","",IF(Z7985&lt;36,0,IF(AND(36&lt;=Z7985,Z7985&lt;71),VLOOKUP($W7985,日射量と図３!$E$6:$F$34,2,TRUE),IF(AND(71&lt;=Z7985,Z7985&lt;107),VLOOKUP($W7985,日射量と図３!$E$6:$G$34,3,TRUE),IF(AND(107&lt;=Z7985,Z7985&lt;143),VLOOKUP($W7985,日射量と図３!$E$6:$H$34,4,TRUE),VLOOKUP($W7985,日射量と図３!$E$6:$I$34,5,TRUE))))))</f>
        <v/>
      </c>
      <c r="AC7985" s="382" t="str">
        <f t="shared" si="1503"/>
        <v/>
      </c>
      <c r="AD7985" s="382" t="str">
        <f t="shared" si="1504"/>
        <v/>
      </c>
    </row>
    <row r="7986" spans="11:30" ht="13.5" customHeight="1">
      <c r="K7986" s="4">
        <f t="shared" si="1500"/>
        <v>4</v>
      </c>
      <c r="L7986" s="34">
        <v>43584</v>
      </c>
      <c r="M7986" s="4">
        <v>333</v>
      </c>
      <c r="N7986" s="4">
        <v>15</v>
      </c>
      <c r="O7986" s="31">
        <v>0.58333333333333337</v>
      </c>
      <c r="P7986" s="35">
        <v>20.94</v>
      </c>
      <c r="Q7986" s="36">
        <f t="shared" si="1501"/>
        <v>12</v>
      </c>
      <c r="R7986" s="4">
        <f t="shared" si="1502"/>
        <v>0</v>
      </c>
      <c r="S7986" s="31">
        <f t="shared" si="1505"/>
        <v>0.23586805555555557</v>
      </c>
      <c r="T7986" s="31">
        <f t="shared" si="1506"/>
        <v>0.75912037037037028</v>
      </c>
      <c r="U7986" s="4">
        <f t="shared" si="1507"/>
        <v>0</v>
      </c>
      <c r="V7986" s="4" t="str">
        <f t="shared" si="1508"/>
        <v/>
      </c>
      <c r="W7986" s="18" t="str">
        <f>IF(V7986="","",VLOOKUP(L7986,日射量と図３!$A$4:$C$368,3,TRUE)*238.85/100)</f>
        <v/>
      </c>
      <c r="X7986" s="4" t="str">
        <f t="shared" si="1509"/>
        <v/>
      </c>
      <c r="Y7986" s="4" t="str">
        <f t="shared" si="1510"/>
        <v/>
      </c>
      <c r="Z7986" s="4" t="str">
        <f t="shared" si="1511"/>
        <v/>
      </c>
      <c r="AA7986" s="4" t="str">
        <f>IF($V7986="","",IF(Y7986&lt;36,0,IF(AND(36&lt;=Y7986,Y7986&lt;71),VLOOKUP($W7986,日射量と図３!$E$6:$F$34,2,TRUE),IF(AND(71&lt;=Y7986,Y7986&lt;107),VLOOKUP($W7986,日射量と図３!$E$6:$G$34,3,TRUE),IF(AND(107&lt;=Y7986,Y7986&lt;143),VLOOKUP($W7986,日射量と図３!$E$6:$H$34,4,TRUE),VLOOKUP($W7986,日射量と図３!$E$6:$I$34,5,TRUE))))))</f>
        <v/>
      </c>
      <c r="AB7986" s="4" t="str">
        <f>IF($V7986="","",IF(Z7986&lt;36,0,IF(AND(36&lt;=Z7986,Z7986&lt;71),VLOOKUP($W7986,日射量と図３!$E$6:$F$34,2,TRUE),IF(AND(71&lt;=Z7986,Z7986&lt;107),VLOOKUP($W7986,日射量と図３!$E$6:$G$34,3,TRUE),IF(AND(107&lt;=Z7986,Z7986&lt;143),VLOOKUP($W7986,日射量と図３!$E$6:$H$34,4,TRUE),VLOOKUP($W7986,日射量と図３!$E$6:$I$34,5,TRUE))))))</f>
        <v/>
      </c>
      <c r="AC7986" s="382" t="str">
        <f t="shared" si="1503"/>
        <v/>
      </c>
      <c r="AD7986" s="382" t="str">
        <f t="shared" si="1504"/>
        <v/>
      </c>
    </row>
    <row r="7987" spans="11:30" ht="13.5" customHeight="1">
      <c r="K7987" s="4">
        <f t="shared" si="1500"/>
        <v>4</v>
      </c>
      <c r="L7987" s="34">
        <v>43584</v>
      </c>
      <c r="M7987" s="4">
        <v>333</v>
      </c>
      <c r="N7987" s="4">
        <v>16</v>
      </c>
      <c r="O7987" s="31">
        <v>0.625</v>
      </c>
      <c r="P7987" s="35">
        <v>19.79</v>
      </c>
      <c r="Q7987" s="36">
        <f t="shared" si="1501"/>
        <v>16</v>
      </c>
      <c r="R7987" s="4">
        <f t="shared" si="1502"/>
        <v>0</v>
      </c>
      <c r="S7987" s="31">
        <f t="shared" si="1505"/>
        <v>0.23586805555555557</v>
      </c>
      <c r="T7987" s="31">
        <f t="shared" si="1506"/>
        <v>0.75912037037037028</v>
      </c>
      <c r="U7987" s="4">
        <f t="shared" si="1507"/>
        <v>0</v>
      </c>
      <c r="V7987" s="4" t="str">
        <f t="shared" si="1508"/>
        <v/>
      </c>
      <c r="W7987" s="18" t="str">
        <f>IF(V7987="","",VLOOKUP(L7987,日射量と図３!$A$4:$C$368,3,TRUE)*238.85/100)</f>
        <v/>
      </c>
      <c r="X7987" s="4" t="str">
        <f t="shared" si="1509"/>
        <v/>
      </c>
      <c r="Y7987" s="4" t="str">
        <f t="shared" si="1510"/>
        <v/>
      </c>
      <c r="Z7987" s="4" t="str">
        <f t="shared" si="1511"/>
        <v/>
      </c>
      <c r="AA7987" s="4" t="str">
        <f>IF($V7987="","",IF(Y7987&lt;36,0,IF(AND(36&lt;=Y7987,Y7987&lt;71),VLOOKUP($W7987,日射量と図３!$E$6:$F$34,2,TRUE),IF(AND(71&lt;=Y7987,Y7987&lt;107),VLOOKUP($W7987,日射量と図３!$E$6:$G$34,3,TRUE),IF(AND(107&lt;=Y7987,Y7987&lt;143),VLOOKUP($W7987,日射量と図３!$E$6:$H$34,4,TRUE),VLOOKUP($W7987,日射量と図３!$E$6:$I$34,5,TRUE))))))</f>
        <v/>
      </c>
      <c r="AB7987" s="4" t="str">
        <f>IF($V7987="","",IF(Z7987&lt;36,0,IF(AND(36&lt;=Z7987,Z7987&lt;71),VLOOKUP($W7987,日射量と図３!$E$6:$F$34,2,TRUE),IF(AND(71&lt;=Z7987,Z7987&lt;107),VLOOKUP($W7987,日射量と図３!$E$6:$G$34,3,TRUE),IF(AND(107&lt;=Z7987,Z7987&lt;143),VLOOKUP($W7987,日射量と図３!$E$6:$H$34,4,TRUE),VLOOKUP($W7987,日射量と図３!$E$6:$I$34,5,TRUE))))))</f>
        <v/>
      </c>
      <c r="AC7987" s="382" t="str">
        <f t="shared" si="1503"/>
        <v/>
      </c>
      <c r="AD7987" s="382" t="str">
        <f t="shared" si="1504"/>
        <v/>
      </c>
    </row>
    <row r="7988" spans="11:30" ht="13.5" customHeight="1">
      <c r="K7988" s="4">
        <f t="shared" si="1500"/>
        <v>4</v>
      </c>
      <c r="L7988" s="34">
        <v>43584</v>
      </c>
      <c r="M7988" s="4">
        <v>333</v>
      </c>
      <c r="N7988" s="4">
        <v>17</v>
      </c>
      <c r="O7988" s="31">
        <v>0.66666666666666663</v>
      </c>
      <c r="P7988" s="35">
        <v>19.279999999999998</v>
      </c>
      <c r="Q7988" s="36">
        <f t="shared" si="1501"/>
        <v>16</v>
      </c>
      <c r="R7988" s="4">
        <f t="shared" si="1502"/>
        <v>0</v>
      </c>
      <c r="S7988" s="31">
        <f t="shared" si="1505"/>
        <v>0.23586805555555557</v>
      </c>
      <c r="T7988" s="31">
        <f t="shared" si="1506"/>
        <v>0.75912037037037028</v>
      </c>
      <c r="U7988" s="4">
        <f t="shared" si="1507"/>
        <v>0</v>
      </c>
      <c r="V7988" s="4" t="str">
        <f t="shared" si="1508"/>
        <v/>
      </c>
      <c r="W7988" s="18" t="str">
        <f>IF(V7988="","",VLOOKUP(L7988,日射量と図３!$A$4:$C$368,3,TRUE)*238.85/100)</f>
        <v/>
      </c>
      <c r="X7988" s="4" t="str">
        <f t="shared" si="1509"/>
        <v/>
      </c>
      <c r="Y7988" s="4" t="str">
        <f t="shared" si="1510"/>
        <v/>
      </c>
      <c r="Z7988" s="4" t="str">
        <f t="shared" si="1511"/>
        <v/>
      </c>
      <c r="AA7988" s="4" t="str">
        <f>IF($V7988="","",IF(Y7988&lt;36,0,IF(AND(36&lt;=Y7988,Y7988&lt;71),VLOOKUP($W7988,日射量と図３!$E$6:$F$34,2,TRUE),IF(AND(71&lt;=Y7988,Y7988&lt;107),VLOOKUP($W7988,日射量と図３!$E$6:$G$34,3,TRUE),IF(AND(107&lt;=Y7988,Y7988&lt;143),VLOOKUP($W7988,日射量と図３!$E$6:$H$34,4,TRUE),VLOOKUP($W7988,日射量と図３!$E$6:$I$34,5,TRUE))))))</f>
        <v/>
      </c>
      <c r="AB7988" s="4" t="str">
        <f>IF($V7988="","",IF(Z7988&lt;36,0,IF(AND(36&lt;=Z7988,Z7988&lt;71),VLOOKUP($W7988,日射量と図３!$E$6:$F$34,2,TRUE),IF(AND(71&lt;=Z7988,Z7988&lt;107),VLOOKUP($W7988,日射量と図３!$E$6:$G$34,3,TRUE),IF(AND(107&lt;=Z7988,Z7988&lt;143),VLOOKUP($W7988,日射量と図３!$E$6:$H$34,4,TRUE),VLOOKUP($W7988,日射量と図３!$E$6:$I$34,5,TRUE))))))</f>
        <v/>
      </c>
      <c r="AC7988" s="382" t="str">
        <f t="shared" si="1503"/>
        <v/>
      </c>
      <c r="AD7988" s="382" t="str">
        <f t="shared" si="1504"/>
        <v/>
      </c>
    </row>
    <row r="7989" spans="11:30" ht="13.5" customHeight="1">
      <c r="K7989" s="4">
        <f t="shared" si="1500"/>
        <v>4</v>
      </c>
      <c r="L7989" s="34">
        <v>43584</v>
      </c>
      <c r="M7989" s="4">
        <v>333</v>
      </c>
      <c r="N7989" s="4">
        <v>18</v>
      </c>
      <c r="O7989" s="31">
        <v>0.70833333333333337</v>
      </c>
      <c r="P7989" s="35">
        <v>18.809999999999999</v>
      </c>
      <c r="Q7989" s="36">
        <f t="shared" si="1501"/>
        <v>16</v>
      </c>
      <c r="R7989" s="4">
        <f t="shared" si="1502"/>
        <v>0</v>
      </c>
      <c r="S7989" s="31">
        <f t="shared" si="1505"/>
        <v>0.23586805555555557</v>
      </c>
      <c r="T7989" s="31">
        <f t="shared" si="1506"/>
        <v>0.75912037037037028</v>
      </c>
      <c r="U7989" s="4">
        <f t="shared" si="1507"/>
        <v>0</v>
      </c>
      <c r="V7989" s="4" t="str">
        <f t="shared" si="1508"/>
        <v/>
      </c>
      <c r="W7989" s="18" t="str">
        <f>IF(V7989="","",VLOOKUP(L7989,日射量と図３!$A$4:$C$368,3,TRUE)*238.85/100)</f>
        <v/>
      </c>
      <c r="X7989" s="4" t="str">
        <f t="shared" si="1509"/>
        <v/>
      </c>
      <c r="Y7989" s="4" t="str">
        <f t="shared" si="1510"/>
        <v/>
      </c>
      <c r="Z7989" s="4" t="str">
        <f t="shared" si="1511"/>
        <v/>
      </c>
      <c r="AA7989" s="4" t="str">
        <f>IF($V7989="","",IF(Y7989&lt;36,0,IF(AND(36&lt;=Y7989,Y7989&lt;71),VLOOKUP($W7989,日射量と図３!$E$6:$F$34,2,TRUE),IF(AND(71&lt;=Y7989,Y7989&lt;107),VLOOKUP($W7989,日射量と図３!$E$6:$G$34,3,TRUE),IF(AND(107&lt;=Y7989,Y7989&lt;143),VLOOKUP($W7989,日射量と図３!$E$6:$H$34,4,TRUE),VLOOKUP($W7989,日射量と図３!$E$6:$I$34,5,TRUE))))))</f>
        <v/>
      </c>
      <c r="AB7989" s="4" t="str">
        <f>IF($V7989="","",IF(Z7989&lt;36,0,IF(AND(36&lt;=Z7989,Z7989&lt;71),VLOOKUP($W7989,日射量と図３!$E$6:$F$34,2,TRUE),IF(AND(71&lt;=Z7989,Z7989&lt;107),VLOOKUP($W7989,日射量と図３!$E$6:$G$34,3,TRUE),IF(AND(107&lt;=Z7989,Z7989&lt;143),VLOOKUP($W7989,日射量と図３!$E$6:$H$34,4,TRUE),VLOOKUP($W7989,日射量と図３!$E$6:$I$34,5,TRUE))))))</f>
        <v/>
      </c>
      <c r="AC7989" s="382" t="str">
        <f t="shared" si="1503"/>
        <v/>
      </c>
      <c r="AD7989" s="382" t="str">
        <f t="shared" si="1504"/>
        <v/>
      </c>
    </row>
    <row r="7990" spans="11:30" ht="13.5" customHeight="1">
      <c r="K7990" s="4">
        <f t="shared" si="1500"/>
        <v>4</v>
      </c>
      <c r="L7990" s="34">
        <v>43584</v>
      </c>
      <c r="M7990" s="4">
        <v>333</v>
      </c>
      <c r="N7990" s="4">
        <v>19</v>
      </c>
      <c r="O7990" s="31">
        <v>0.75</v>
      </c>
      <c r="P7990" s="35">
        <v>17.839999999999996</v>
      </c>
      <c r="Q7990" s="36">
        <f t="shared" si="1501"/>
        <v>16</v>
      </c>
      <c r="R7990" s="4">
        <f t="shared" si="1502"/>
        <v>0</v>
      </c>
      <c r="S7990" s="31">
        <f t="shared" si="1505"/>
        <v>0.23586805555555557</v>
      </c>
      <c r="T7990" s="31">
        <f t="shared" si="1506"/>
        <v>0.75912037037037028</v>
      </c>
      <c r="U7990" s="4">
        <f t="shared" si="1507"/>
        <v>0</v>
      </c>
      <c r="V7990" s="4" t="str">
        <f t="shared" si="1508"/>
        <v/>
      </c>
      <c r="W7990" s="18" t="str">
        <f>IF(V7990="","",VLOOKUP(L7990,日射量と図３!$A$4:$C$368,3,TRUE)*238.85/100)</f>
        <v/>
      </c>
      <c r="X7990" s="4" t="str">
        <f t="shared" si="1509"/>
        <v/>
      </c>
      <c r="Y7990" s="4" t="str">
        <f t="shared" si="1510"/>
        <v/>
      </c>
      <c r="Z7990" s="4" t="str">
        <f t="shared" si="1511"/>
        <v/>
      </c>
      <c r="AA7990" s="4" t="str">
        <f>IF($V7990="","",IF(Y7990&lt;36,0,IF(AND(36&lt;=Y7990,Y7990&lt;71),VLOOKUP($W7990,日射量と図３!$E$6:$F$34,2,TRUE),IF(AND(71&lt;=Y7990,Y7990&lt;107),VLOOKUP($W7990,日射量と図３!$E$6:$G$34,3,TRUE),IF(AND(107&lt;=Y7990,Y7990&lt;143),VLOOKUP($W7990,日射量と図３!$E$6:$H$34,4,TRUE),VLOOKUP($W7990,日射量と図３!$E$6:$I$34,5,TRUE))))))</f>
        <v/>
      </c>
      <c r="AB7990" s="4" t="str">
        <f>IF($V7990="","",IF(Z7990&lt;36,0,IF(AND(36&lt;=Z7990,Z7990&lt;71),VLOOKUP($W7990,日射量と図３!$E$6:$F$34,2,TRUE),IF(AND(71&lt;=Z7990,Z7990&lt;107),VLOOKUP($W7990,日射量と図３!$E$6:$G$34,3,TRUE),IF(AND(107&lt;=Z7990,Z7990&lt;143),VLOOKUP($W7990,日射量と図３!$E$6:$H$34,4,TRUE),VLOOKUP($W7990,日射量と図３!$E$6:$I$34,5,TRUE))))))</f>
        <v/>
      </c>
      <c r="AC7990" s="382" t="str">
        <f t="shared" si="1503"/>
        <v/>
      </c>
      <c r="AD7990" s="382" t="str">
        <f t="shared" si="1504"/>
        <v/>
      </c>
    </row>
    <row r="7991" spans="11:30" ht="13.5" customHeight="1">
      <c r="K7991" s="4">
        <f t="shared" si="1500"/>
        <v>4</v>
      </c>
      <c r="L7991" s="34">
        <v>43584</v>
      </c>
      <c r="M7991" s="4">
        <v>333</v>
      </c>
      <c r="N7991" s="4">
        <v>20</v>
      </c>
      <c r="O7991" s="31">
        <v>0.79166666666666663</v>
      </c>
      <c r="P7991" s="35">
        <v>16.79</v>
      </c>
      <c r="Q7991" s="36">
        <f t="shared" si="1501"/>
        <v>16</v>
      </c>
      <c r="R7991" s="4">
        <f t="shared" si="1502"/>
        <v>0</v>
      </c>
      <c r="S7991" s="31">
        <f t="shared" si="1505"/>
        <v>0.23586805555555557</v>
      </c>
      <c r="T7991" s="31">
        <f t="shared" si="1506"/>
        <v>0.75912037037037028</v>
      </c>
      <c r="U7991" s="4">
        <f t="shared" si="1507"/>
        <v>0</v>
      </c>
      <c r="V7991" s="4" t="str">
        <f t="shared" si="1508"/>
        <v/>
      </c>
      <c r="W7991" s="18" t="str">
        <f>IF(V7991="","",VLOOKUP(L7991,日射量と図３!$A$4:$C$368,3,TRUE)*238.85/100)</f>
        <v/>
      </c>
      <c r="X7991" s="4" t="str">
        <f t="shared" si="1509"/>
        <v/>
      </c>
      <c r="Y7991" s="4" t="str">
        <f t="shared" si="1510"/>
        <v/>
      </c>
      <c r="Z7991" s="4" t="str">
        <f t="shared" si="1511"/>
        <v/>
      </c>
      <c r="AA7991" s="4" t="str">
        <f>IF($V7991="","",IF(Y7991&lt;36,0,IF(AND(36&lt;=Y7991,Y7991&lt;71),VLOOKUP($W7991,日射量と図３!$E$6:$F$34,2,TRUE),IF(AND(71&lt;=Y7991,Y7991&lt;107),VLOOKUP($W7991,日射量と図３!$E$6:$G$34,3,TRUE),IF(AND(107&lt;=Y7991,Y7991&lt;143),VLOOKUP($W7991,日射量と図３!$E$6:$H$34,4,TRUE),VLOOKUP($W7991,日射量と図３!$E$6:$I$34,5,TRUE))))))</f>
        <v/>
      </c>
      <c r="AB7991" s="4" t="str">
        <f>IF($V7991="","",IF(Z7991&lt;36,0,IF(AND(36&lt;=Z7991,Z7991&lt;71),VLOOKUP($W7991,日射量と図３!$E$6:$F$34,2,TRUE),IF(AND(71&lt;=Z7991,Z7991&lt;107),VLOOKUP($W7991,日射量と図３!$E$6:$G$34,3,TRUE),IF(AND(107&lt;=Z7991,Z7991&lt;143),VLOOKUP($W7991,日射量と図３!$E$6:$H$34,4,TRUE),VLOOKUP($W7991,日射量と図３!$E$6:$I$34,5,TRUE))))))</f>
        <v/>
      </c>
      <c r="AC7991" s="382" t="str">
        <f t="shared" si="1503"/>
        <v/>
      </c>
      <c r="AD7991" s="382" t="str">
        <f t="shared" si="1504"/>
        <v/>
      </c>
    </row>
    <row r="7992" spans="11:30" ht="13.5" customHeight="1">
      <c r="K7992" s="4">
        <f t="shared" si="1500"/>
        <v>4</v>
      </c>
      <c r="L7992" s="34">
        <v>43584</v>
      </c>
      <c r="M7992" s="4">
        <v>333</v>
      </c>
      <c r="N7992" s="4">
        <v>21</v>
      </c>
      <c r="O7992" s="31">
        <v>0.83333333333333337</v>
      </c>
      <c r="P7992" s="35">
        <v>16.02</v>
      </c>
      <c r="Q7992" s="36">
        <f t="shared" si="1501"/>
        <v>16</v>
      </c>
      <c r="R7992" s="4">
        <f t="shared" si="1502"/>
        <v>0</v>
      </c>
      <c r="S7992" s="31">
        <f t="shared" si="1505"/>
        <v>0.23586805555555557</v>
      </c>
      <c r="T7992" s="31">
        <f t="shared" si="1506"/>
        <v>0.75912037037037028</v>
      </c>
      <c r="U7992" s="4">
        <f t="shared" si="1507"/>
        <v>0</v>
      </c>
      <c r="V7992" s="4" t="str">
        <f t="shared" si="1508"/>
        <v/>
      </c>
      <c r="W7992" s="18" t="str">
        <f>IF(V7992="","",VLOOKUP(L7992,日射量と図３!$A$4:$C$368,3,TRUE)*238.85/100)</f>
        <v/>
      </c>
      <c r="X7992" s="4" t="str">
        <f t="shared" si="1509"/>
        <v/>
      </c>
      <c r="Y7992" s="4" t="str">
        <f t="shared" si="1510"/>
        <v/>
      </c>
      <c r="Z7992" s="4" t="str">
        <f t="shared" si="1511"/>
        <v/>
      </c>
      <c r="AA7992" s="4" t="str">
        <f>IF($V7992="","",IF(Y7992&lt;36,0,IF(AND(36&lt;=Y7992,Y7992&lt;71),VLOOKUP($W7992,日射量と図３!$E$6:$F$34,2,TRUE),IF(AND(71&lt;=Y7992,Y7992&lt;107),VLOOKUP($W7992,日射量と図３!$E$6:$G$34,3,TRUE),IF(AND(107&lt;=Y7992,Y7992&lt;143),VLOOKUP($W7992,日射量と図３!$E$6:$H$34,4,TRUE),VLOOKUP($W7992,日射量と図３!$E$6:$I$34,5,TRUE))))))</f>
        <v/>
      </c>
      <c r="AB7992" s="4" t="str">
        <f>IF($V7992="","",IF(Z7992&lt;36,0,IF(AND(36&lt;=Z7992,Z7992&lt;71),VLOOKUP($W7992,日射量と図３!$E$6:$F$34,2,TRUE),IF(AND(71&lt;=Z7992,Z7992&lt;107),VLOOKUP($W7992,日射量と図３!$E$6:$G$34,3,TRUE),IF(AND(107&lt;=Z7992,Z7992&lt;143),VLOOKUP($W7992,日射量と図３!$E$6:$H$34,4,TRUE),VLOOKUP($W7992,日射量と図３!$E$6:$I$34,5,TRUE))))))</f>
        <v/>
      </c>
      <c r="AC7992" s="382" t="str">
        <f t="shared" si="1503"/>
        <v/>
      </c>
      <c r="AD7992" s="382" t="str">
        <f t="shared" si="1504"/>
        <v/>
      </c>
    </row>
    <row r="7993" spans="11:30" ht="13.5" customHeight="1">
      <c r="K7993" s="4">
        <f t="shared" si="1500"/>
        <v>4</v>
      </c>
      <c r="L7993" s="34">
        <v>43584</v>
      </c>
      <c r="M7993" s="4">
        <v>333</v>
      </c>
      <c r="N7993" s="4">
        <v>22</v>
      </c>
      <c r="O7993" s="31">
        <v>0.875</v>
      </c>
      <c r="P7993" s="35">
        <v>15.560000000000002</v>
      </c>
      <c r="Q7993" s="36">
        <f t="shared" si="1501"/>
        <v>16</v>
      </c>
      <c r="R7993" s="4">
        <f t="shared" si="1502"/>
        <v>0.43999999999999773</v>
      </c>
      <c r="S7993" s="31">
        <f t="shared" si="1505"/>
        <v>0.23586805555555557</v>
      </c>
      <c r="T7993" s="31">
        <f t="shared" si="1506"/>
        <v>0.75912037037037028</v>
      </c>
      <c r="U7993" s="4">
        <f t="shared" si="1507"/>
        <v>0</v>
      </c>
      <c r="V7993" s="4" t="str">
        <f t="shared" si="1508"/>
        <v/>
      </c>
      <c r="W7993" s="18" t="str">
        <f>IF(V7993="","",VLOOKUP(L7993,日射量と図３!$A$4:$C$368,3,TRUE)*238.85/100)</f>
        <v/>
      </c>
      <c r="X7993" s="4" t="str">
        <f t="shared" si="1509"/>
        <v/>
      </c>
      <c r="Y7993" s="4" t="str">
        <f t="shared" si="1510"/>
        <v/>
      </c>
      <c r="Z7993" s="4" t="str">
        <f t="shared" si="1511"/>
        <v/>
      </c>
      <c r="AA7993" s="4" t="str">
        <f>IF($V7993="","",IF(Y7993&lt;36,0,IF(AND(36&lt;=Y7993,Y7993&lt;71),VLOOKUP($W7993,日射量と図３!$E$6:$F$34,2,TRUE),IF(AND(71&lt;=Y7993,Y7993&lt;107),VLOOKUP($W7993,日射量と図３!$E$6:$G$34,3,TRUE),IF(AND(107&lt;=Y7993,Y7993&lt;143),VLOOKUP($W7993,日射量と図３!$E$6:$H$34,4,TRUE),VLOOKUP($W7993,日射量と図３!$E$6:$I$34,5,TRUE))))))</f>
        <v/>
      </c>
      <c r="AB7993" s="4" t="str">
        <f>IF($V7993="","",IF(Z7993&lt;36,0,IF(AND(36&lt;=Z7993,Z7993&lt;71),VLOOKUP($W7993,日射量と図３!$E$6:$F$34,2,TRUE),IF(AND(71&lt;=Z7993,Z7993&lt;107),VLOOKUP($W7993,日射量と図３!$E$6:$G$34,3,TRUE),IF(AND(107&lt;=Z7993,Z7993&lt;143),VLOOKUP($W7993,日射量と図３!$E$6:$H$34,4,TRUE),VLOOKUP($W7993,日射量と図３!$E$6:$I$34,5,TRUE))))))</f>
        <v/>
      </c>
      <c r="AC7993" s="382" t="str">
        <f t="shared" si="1503"/>
        <v/>
      </c>
      <c r="AD7993" s="382" t="str">
        <f t="shared" si="1504"/>
        <v/>
      </c>
    </row>
    <row r="7994" spans="11:30" ht="13.5" customHeight="1">
      <c r="K7994" s="4">
        <f t="shared" si="1500"/>
        <v>4</v>
      </c>
      <c r="L7994" s="34">
        <v>43584</v>
      </c>
      <c r="M7994" s="4">
        <v>333</v>
      </c>
      <c r="N7994" s="4">
        <v>23</v>
      </c>
      <c r="O7994" s="31">
        <v>0.91666666666666663</v>
      </c>
      <c r="P7994" s="35">
        <v>15.069999999999999</v>
      </c>
      <c r="Q7994" s="36">
        <f t="shared" si="1501"/>
        <v>13</v>
      </c>
      <c r="R7994" s="4">
        <f t="shared" si="1502"/>
        <v>0</v>
      </c>
      <c r="S7994" s="31">
        <f t="shared" si="1505"/>
        <v>0.23586805555555557</v>
      </c>
      <c r="T7994" s="31">
        <f t="shared" si="1506"/>
        <v>0.75912037037037028</v>
      </c>
      <c r="U7994" s="4">
        <f t="shared" si="1507"/>
        <v>0</v>
      </c>
      <c r="V7994" s="4" t="str">
        <f t="shared" si="1508"/>
        <v/>
      </c>
      <c r="W7994" s="18" t="str">
        <f>IF(V7994="","",VLOOKUP(L7994,日射量と図３!$A$4:$C$368,3,TRUE)*238.85/100)</f>
        <v/>
      </c>
      <c r="X7994" s="4" t="str">
        <f t="shared" si="1509"/>
        <v/>
      </c>
      <c r="Y7994" s="4" t="str">
        <f t="shared" si="1510"/>
        <v/>
      </c>
      <c r="Z7994" s="4" t="str">
        <f t="shared" si="1511"/>
        <v/>
      </c>
      <c r="AA7994" s="4" t="str">
        <f>IF($V7994="","",IF(Y7994&lt;36,0,IF(AND(36&lt;=Y7994,Y7994&lt;71),VLOOKUP($W7994,日射量と図３!$E$6:$F$34,2,TRUE),IF(AND(71&lt;=Y7994,Y7994&lt;107),VLOOKUP($W7994,日射量と図３!$E$6:$G$34,3,TRUE),IF(AND(107&lt;=Y7994,Y7994&lt;143),VLOOKUP($W7994,日射量と図３!$E$6:$H$34,4,TRUE),VLOOKUP($W7994,日射量と図３!$E$6:$I$34,5,TRUE))))))</f>
        <v/>
      </c>
      <c r="AB7994" s="4" t="str">
        <f>IF($V7994="","",IF(Z7994&lt;36,0,IF(AND(36&lt;=Z7994,Z7994&lt;71),VLOOKUP($W7994,日射量と図３!$E$6:$F$34,2,TRUE),IF(AND(71&lt;=Z7994,Z7994&lt;107),VLOOKUP($W7994,日射量と図３!$E$6:$G$34,3,TRUE),IF(AND(107&lt;=Z7994,Z7994&lt;143),VLOOKUP($W7994,日射量と図３!$E$6:$H$34,4,TRUE),VLOOKUP($W7994,日射量と図３!$E$6:$I$34,5,TRUE))))))</f>
        <v/>
      </c>
      <c r="AC7994" s="382" t="str">
        <f t="shared" si="1503"/>
        <v/>
      </c>
      <c r="AD7994" s="382" t="str">
        <f t="shared" si="1504"/>
        <v/>
      </c>
    </row>
    <row r="7995" spans="11:30" ht="13.5" customHeight="1">
      <c r="K7995" s="4">
        <f t="shared" si="1500"/>
        <v>4</v>
      </c>
      <c r="L7995" s="34">
        <v>43584</v>
      </c>
      <c r="M7995" s="4">
        <v>333</v>
      </c>
      <c r="N7995" s="4">
        <v>24</v>
      </c>
      <c r="O7995" s="31">
        <v>0.95833333333333337</v>
      </c>
      <c r="P7995" s="35">
        <v>14.62</v>
      </c>
      <c r="Q7995" s="36">
        <f t="shared" si="1501"/>
        <v>13</v>
      </c>
      <c r="R7995" s="4">
        <f t="shared" si="1502"/>
        <v>0</v>
      </c>
      <c r="S7995" s="31">
        <f t="shared" si="1505"/>
        <v>0.23586805555555557</v>
      </c>
      <c r="T7995" s="31">
        <f t="shared" si="1506"/>
        <v>0.75912037037037028</v>
      </c>
      <c r="U7995" s="4">
        <f t="shared" si="1507"/>
        <v>0</v>
      </c>
      <c r="V7995" s="4" t="str">
        <f t="shared" si="1508"/>
        <v/>
      </c>
      <c r="W7995" s="18" t="str">
        <f>IF(V7995="","",VLOOKUP(L7995,日射量と図３!$A$4:$C$368,3,TRUE)*238.85/100)</f>
        <v/>
      </c>
      <c r="X7995" s="4" t="str">
        <f t="shared" si="1509"/>
        <v/>
      </c>
      <c r="Y7995" s="4" t="str">
        <f t="shared" si="1510"/>
        <v/>
      </c>
      <c r="Z7995" s="4" t="str">
        <f t="shared" si="1511"/>
        <v/>
      </c>
      <c r="AA7995" s="4" t="str">
        <f>IF($V7995="","",IF(Y7995&lt;36,0,IF(AND(36&lt;=Y7995,Y7995&lt;71),VLOOKUP($W7995,日射量と図３!$E$6:$F$34,2,TRUE),IF(AND(71&lt;=Y7995,Y7995&lt;107),VLOOKUP($W7995,日射量と図３!$E$6:$G$34,3,TRUE),IF(AND(107&lt;=Y7995,Y7995&lt;143),VLOOKUP($W7995,日射量と図３!$E$6:$H$34,4,TRUE),VLOOKUP($W7995,日射量と図３!$E$6:$I$34,5,TRUE))))))</f>
        <v/>
      </c>
      <c r="AB7995" s="4" t="str">
        <f>IF($V7995="","",IF(Z7995&lt;36,0,IF(AND(36&lt;=Z7995,Z7995&lt;71),VLOOKUP($W7995,日射量と図３!$E$6:$F$34,2,TRUE),IF(AND(71&lt;=Z7995,Z7995&lt;107),VLOOKUP($W7995,日射量と図３!$E$6:$G$34,3,TRUE),IF(AND(107&lt;=Z7995,Z7995&lt;143),VLOOKUP($W7995,日射量と図３!$E$6:$H$34,4,TRUE),VLOOKUP($W7995,日射量と図３!$E$6:$I$34,5,TRUE))))))</f>
        <v/>
      </c>
      <c r="AC7995" s="382" t="str">
        <f t="shared" si="1503"/>
        <v/>
      </c>
      <c r="AD7995" s="382" t="str">
        <f t="shared" si="1504"/>
        <v/>
      </c>
    </row>
    <row r="7996" spans="11:30" ht="13.5" customHeight="1">
      <c r="K7996" s="4">
        <f t="shared" si="1500"/>
        <v>4</v>
      </c>
      <c r="L7996" s="34">
        <v>43585</v>
      </c>
      <c r="M7996" s="4">
        <v>334</v>
      </c>
      <c r="N7996" s="4">
        <v>1</v>
      </c>
      <c r="O7996" s="31">
        <v>0</v>
      </c>
      <c r="P7996" s="35">
        <v>14.219999999999999</v>
      </c>
      <c r="Q7996" s="36">
        <f t="shared" si="1501"/>
        <v>13</v>
      </c>
      <c r="R7996" s="4">
        <f t="shared" si="1502"/>
        <v>0</v>
      </c>
      <c r="S7996" s="31">
        <f t="shared" si="1505"/>
        <v>0.23586805555555557</v>
      </c>
      <c r="T7996" s="31">
        <f t="shared" si="1506"/>
        <v>0.75912037037037028</v>
      </c>
      <c r="U7996" s="4">
        <f t="shared" si="1507"/>
        <v>0</v>
      </c>
      <c r="V7996" s="4">
        <f t="shared" si="1508"/>
        <v>2.2600000000000016</v>
      </c>
      <c r="W7996" s="18">
        <f>IF(V7996="","",VLOOKUP(L7996,日射量と図３!$A$4:$C$368,3,TRUE)*238.85/100)</f>
        <v>40.604500000000002</v>
      </c>
      <c r="X7996" s="4">
        <f t="shared" si="1509"/>
        <v>13</v>
      </c>
      <c r="Y7996" s="4">
        <f t="shared" si="1510"/>
        <v>1.0868600769230774</v>
      </c>
      <c r="Z7996" s="4">
        <f t="shared" si="1511"/>
        <v>1.2251877230769239</v>
      </c>
      <c r="AA7996" s="4">
        <f>IF($V7996="","",IF(Y7996&lt;36,0,IF(AND(36&lt;=Y7996,Y7996&lt;71),VLOOKUP($W7996,日射量と図３!$E$6:$F$34,2,TRUE),IF(AND(71&lt;=Y7996,Y7996&lt;107),VLOOKUP($W7996,日射量と図３!$E$6:$G$34,3,TRUE),IF(AND(107&lt;=Y7996,Y7996&lt;143),VLOOKUP($W7996,日射量と図３!$E$6:$H$34,4,TRUE),VLOOKUP($W7996,日射量と図３!$E$6:$I$34,5,TRUE))))))</f>
        <v>0</v>
      </c>
      <c r="AB7996" s="4">
        <f>IF($V7996="","",IF(Z7996&lt;36,0,IF(AND(36&lt;=Z7996,Z7996&lt;71),VLOOKUP($W7996,日射量と図３!$E$6:$F$34,2,TRUE),IF(AND(71&lt;=Z7996,Z7996&lt;107),VLOOKUP($W7996,日射量と図３!$E$6:$G$34,3,TRUE),IF(AND(107&lt;=Z7996,Z7996&lt;143),VLOOKUP($W7996,日射量と図３!$E$6:$H$34,4,TRUE),VLOOKUP($W7996,日射量と図３!$E$6:$I$34,5,TRUE))))))</f>
        <v>0</v>
      </c>
      <c r="AC7996" s="382">
        <f t="shared" si="1503"/>
        <v>0</v>
      </c>
      <c r="AD7996" s="382">
        <f t="shared" si="1504"/>
        <v>0</v>
      </c>
    </row>
    <row r="7997" spans="11:30" ht="13.5" customHeight="1">
      <c r="K7997" s="4">
        <f t="shared" si="1500"/>
        <v>4</v>
      </c>
      <c r="L7997" s="34">
        <v>43585</v>
      </c>
      <c r="M7997" s="4">
        <v>334</v>
      </c>
      <c r="N7997" s="4">
        <v>2</v>
      </c>
      <c r="O7997" s="31">
        <v>4.1666666666666664E-2</v>
      </c>
      <c r="P7997" s="35">
        <v>13.570000000000002</v>
      </c>
      <c r="Q7997" s="36">
        <f t="shared" si="1501"/>
        <v>13</v>
      </c>
      <c r="R7997" s="4">
        <f t="shared" si="1502"/>
        <v>0</v>
      </c>
      <c r="S7997" s="31">
        <f t="shared" si="1505"/>
        <v>0.23586805555555557</v>
      </c>
      <c r="T7997" s="31">
        <f t="shared" si="1506"/>
        <v>0.75912037037037028</v>
      </c>
      <c r="U7997" s="4">
        <f t="shared" si="1507"/>
        <v>0</v>
      </c>
      <c r="V7997" s="4" t="str">
        <f t="shared" si="1508"/>
        <v/>
      </c>
      <c r="W7997" s="18" t="str">
        <f>IF(V7997="","",VLOOKUP(L7997,日射量と図３!$A$4:$C$368,3,TRUE)*238.85/100)</f>
        <v/>
      </c>
      <c r="X7997" s="4" t="str">
        <f t="shared" si="1509"/>
        <v/>
      </c>
      <c r="Y7997" s="4" t="str">
        <f t="shared" si="1510"/>
        <v/>
      </c>
      <c r="Z7997" s="4" t="str">
        <f t="shared" si="1511"/>
        <v/>
      </c>
      <c r="AA7997" s="4" t="str">
        <f>IF($V7997="","",IF(Y7997&lt;36,0,IF(AND(36&lt;=Y7997,Y7997&lt;71),VLOOKUP($W7997,日射量と図３!$E$6:$F$34,2,TRUE),IF(AND(71&lt;=Y7997,Y7997&lt;107),VLOOKUP($W7997,日射量と図３!$E$6:$G$34,3,TRUE),IF(AND(107&lt;=Y7997,Y7997&lt;143),VLOOKUP($W7997,日射量と図３!$E$6:$H$34,4,TRUE),VLOOKUP($W7997,日射量と図３!$E$6:$I$34,5,TRUE))))))</f>
        <v/>
      </c>
      <c r="AB7997" s="4" t="str">
        <f>IF($V7997="","",IF(Z7997&lt;36,0,IF(AND(36&lt;=Z7997,Z7997&lt;71),VLOOKUP($W7997,日射量と図３!$E$6:$F$34,2,TRUE),IF(AND(71&lt;=Z7997,Z7997&lt;107),VLOOKUP($W7997,日射量と図３!$E$6:$G$34,3,TRUE),IF(AND(107&lt;=Z7997,Z7997&lt;143),VLOOKUP($W7997,日射量と図３!$E$6:$H$34,4,TRUE),VLOOKUP($W7997,日射量と図３!$E$6:$I$34,5,TRUE))))))</f>
        <v/>
      </c>
      <c r="AC7997" s="382" t="str">
        <f t="shared" si="1503"/>
        <v/>
      </c>
      <c r="AD7997" s="382" t="str">
        <f t="shared" si="1504"/>
        <v/>
      </c>
    </row>
    <row r="7998" spans="11:30" ht="13.5" customHeight="1">
      <c r="K7998" s="4">
        <f t="shared" si="1500"/>
        <v>4</v>
      </c>
      <c r="L7998" s="34">
        <v>43585</v>
      </c>
      <c r="M7998" s="4">
        <v>334</v>
      </c>
      <c r="N7998" s="4">
        <v>3</v>
      </c>
      <c r="O7998" s="31">
        <v>8.3333333333333329E-2</v>
      </c>
      <c r="P7998" s="35">
        <v>13.2</v>
      </c>
      <c r="Q7998" s="36">
        <f t="shared" si="1501"/>
        <v>13</v>
      </c>
      <c r="R7998" s="4">
        <f t="shared" si="1502"/>
        <v>0</v>
      </c>
      <c r="S7998" s="31">
        <f t="shared" si="1505"/>
        <v>0.23586805555555557</v>
      </c>
      <c r="T7998" s="31">
        <f t="shared" si="1506"/>
        <v>0.75912037037037028</v>
      </c>
      <c r="U7998" s="4">
        <f t="shared" si="1507"/>
        <v>0</v>
      </c>
      <c r="V7998" s="4" t="str">
        <f t="shared" si="1508"/>
        <v/>
      </c>
      <c r="W7998" s="18" t="str">
        <f>IF(V7998="","",VLOOKUP(L7998,日射量と図３!$A$4:$C$368,3,TRUE)*238.85/100)</f>
        <v/>
      </c>
      <c r="X7998" s="4" t="str">
        <f t="shared" si="1509"/>
        <v/>
      </c>
      <c r="Y7998" s="4" t="str">
        <f t="shared" si="1510"/>
        <v/>
      </c>
      <c r="Z7998" s="4" t="str">
        <f t="shared" si="1511"/>
        <v/>
      </c>
      <c r="AA7998" s="4" t="str">
        <f>IF($V7998="","",IF(Y7998&lt;36,0,IF(AND(36&lt;=Y7998,Y7998&lt;71),VLOOKUP($W7998,日射量と図３!$E$6:$F$34,2,TRUE),IF(AND(71&lt;=Y7998,Y7998&lt;107),VLOOKUP($W7998,日射量と図３!$E$6:$G$34,3,TRUE),IF(AND(107&lt;=Y7998,Y7998&lt;143),VLOOKUP($W7998,日射量と図３!$E$6:$H$34,4,TRUE),VLOOKUP($W7998,日射量と図３!$E$6:$I$34,5,TRUE))))))</f>
        <v/>
      </c>
      <c r="AB7998" s="4" t="str">
        <f>IF($V7998="","",IF(Z7998&lt;36,0,IF(AND(36&lt;=Z7998,Z7998&lt;71),VLOOKUP($W7998,日射量と図３!$E$6:$F$34,2,TRUE),IF(AND(71&lt;=Z7998,Z7998&lt;107),VLOOKUP($W7998,日射量と図３!$E$6:$G$34,3,TRUE),IF(AND(107&lt;=Z7998,Z7998&lt;143),VLOOKUP($W7998,日射量と図３!$E$6:$H$34,4,TRUE),VLOOKUP($W7998,日射量と図３!$E$6:$I$34,5,TRUE))))))</f>
        <v/>
      </c>
      <c r="AC7998" s="382" t="str">
        <f t="shared" si="1503"/>
        <v/>
      </c>
      <c r="AD7998" s="382" t="str">
        <f t="shared" si="1504"/>
        <v/>
      </c>
    </row>
    <row r="7999" spans="11:30" ht="13.5" customHeight="1">
      <c r="K7999" s="4">
        <f t="shared" si="1500"/>
        <v>4</v>
      </c>
      <c r="L7999" s="34">
        <v>43585</v>
      </c>
      <c r="M7999" s="4">
        <v>334</v>
      </c>
      <c r="N7999" s="4">
        <v>4</v>
      </c>
      <c r="O7999" s="31">
        <v>0.125</v>
      </c>
      <c r="P7999" s="35">
        <v>12.930000000000001</v>
      </c>
      <c r="Q7999" s="36">
        <f t="shared" si="1501"/>
        <v>13</v>
      </c>
      <c r="R7999" s="4">
        <f t="shared" si="1502"/>
        <v>6.9999999999998508E-2</v>
      </c>
      <c r="S7999" s="31">
        <f t="shared" si="1505"/>
        <v>0.23586805555555557</v>
      </c>
      <c r="T7999" s="31">
        <f t="shared" si="1506"/>
        <v>0.75912037037037028</v>
      </c>
      <c r="U7999" s="4">
        <f t="shared" si="1507"/>
        <v>0</v>
      </c>
      <c r="V7999" s="4" t="str">
        <f t="shared" si="1508"/>
        <v/>
      </c>
      <c r="W7999" s="18" t="str">
        <f>IF(V7999="","",VLOOKUP(L7999,日射量と図３!$A$4:$C$368,3,TRUE)*238.85/100)</f>
        <v/>
      </c>
      <c r="X7999" s="4" t="str">
        <f t="shared" si="1509"/>
        <v/>
      </c>
      <c r="Y7999" s="4" t="str">
        <f t="shared" si="1510"/>
        <v/>
      </c>
      <c r="Z7999" s="4" t="str">
        <f t="shared" si="1511"/>
        <v/>
      </c>
      <c r="AA7999" s="4" t="str">
        <f>IF($V7999="","",IF(Y7999&lt;36,0,IF(AND(36&lt;=Y7999,Y7999&lt;71),VLOOKUP($W7999,日射量と図３!$E$6:$F$34,2,TRUE),IF(AND(71&lt;=Y7999,Y7999&lt;107),VLOOKUP($W7999,日射量と図３!$E$6:$G$34,3,TRUE),IF(AND(107&lt;=Y7999,Y7999&lt;143),VLOOKUP($W7999,日射量と図３!$E$6:$H$34,4,TRUE),VLOOKUP($W7999,日射量と図３!$E$6:$I$34,5,TRUE))))))</f>
        <v/>
      </c>
      <c r="AB7999" s="4" t="str">
        <f>IF($V7999="","",IF(Z7999&lt;36,0,IF(AND(36&lt;=Z7999,Z7999&lt;71),VLOOKUP($W7999,日射量と図３!$E$6:$F$34,2,TRUE),IF(AND(71&lt;=Z7999,Z7999&lt;107),VLOOKUP($W7999,日射量と図３!$E$6:$G$34,3,TRUE),IF(AND(107&lt;=Z7999,Z7999&lt;143),VLOOKUP($W7999,日射量と図３!$E$6:$H$34,4,TRUE),VLOOKUP($W7999,日射量と図３!$E$6:$I$34,5,TRUE))))))</f>
        <v/>
      </c>
      <c r="AC7999" s="382" t="str">
        <f t="shared" si="1503"/>
        <v/>
      </c>
      <c r="AD7999" s="382" t="str">
        <f t="shared" si="1504"/>
        <v/>
      </c>
    </row>
    <row r="8000" spans="11:30" ht="13.5" customHeight="1">
      <c r="K8000" s="4">
        <f t="shared" si="1500"/>
        <v>4</v>
      </c>
      <c r="L8000" s="34">
        <v>43585</v>
      </c>
      <c r="M8000" s="4">
        <v>334</v>
      </c>
      <c r="N8000" s="4">
        <v>5</v>
      </c>
      <c r="O8000" s="31">
        <v>0.16666666666666666</v>
      </c>
      <c r="P8000" s="35">
        <v>12.599999999999998</v>
      </c>
      <c r="Q8000" s="36">
        <f t="shared" si="1501"/>
        <v>15</v>
      </c>
      <c r="R8000" s="4">
        <f t="shared" si="1502"/>
        <v>2.4000000000000021</v>
      </c>
      <c r="S8000" s="31">
        <f t="shared" si="1505"/>
        <v>0.23586805555555557</v>
      </c>
      <c r="T8000" s="31">
        <f t="shared" si="1506"/>
        <v>0.75912037037037028</v>
      </c>
      <c r="U8000" s="4">
        <f t="shared" si="1507"/>
        <v>0</v>
      </c>
      <c r="V8000" s="4" t="str">
        <f t="shared" si="1508"/>
        <v/>
      </c>
      <c r="W8000" s="18" t="str">
        <f>IF(V8000="","",VLOOKUP(L8000,日射量と図３!$A$4:$C$368,3,TRUE)*238.85/100)</f>
        <v/>
      </c>
      <c r="X8000" s="4" t="str">
        <f t="shared" si="1509"/>
        <v/>
      </c>
      <c r="Y8000" s="4" t="str">
        <f t="shared" si="1510"/>
        <v/>
      </c>
      <c r="Z8000" s="4" t="str">
        <f t="shared" si="1511"/>
        <v/>
      </c>
      <c r="AA8000" s="4" t="str">
        <f>IF($V8000="","",IF(Y8000&lt;36,0,IF(AND(36&lt;=Y8000,Y8000&lt;71),VLOOKUP($W8000,日射量と図３!$E$6:$F$34,2,TRUE),IF(AND(71&lt;=Y8000,Y8000&lt;107),VLOOKUP($W8000,日射量と図３!$E$6:$G$34,3,TRUE),IF(AND(107&lt;=Y8000,Y8000&lt;143),VLOOKUP($W8000,日射量と図３!$E$6:$H$34,4,TRUE),VLOOKUP($W8000,日射量と図３!$E$6:$I$34,5,TRUE))))))</f>
        <v/>
      </c>
      <c r="AB8000" s="4" t="str">
        <f>IF($V8000="","",IF(Z8000&lt;36,0,IF(AND(36&lt;=Z8000,Z8000&lt;71),VLOOKUP($W8000,日射量と図３!$E$6:$F$34,2,TRUE),IF(AND(71&lt;=Z8000,Z8000&lt;107),VLOOKUP($W8000,日射量と図３!$E$6:$G$34,3,TRUE),IF(AND(107&lt;=Z8000,Z8000&lt;143),VLOOKUP($W8000,日射量と図３!$E$6:$H$34,4,TRUE),VLOOKUP($W8000,日射量と図３!$E$6:$I$34,5,TRUE))))))</f>
        <v/>
      </c>
      <c r="AC8000" s="382" t="str">
        <f t="shared" si="1503"/>
        <v/>
      </c>
      <c r="AD8000" s="382" t="str">
        <f t="shared" si="1504"/>
        <v/>
      </c>
    </row>
    <row r="8001" spans="11:30" ht="13.5" customHeight="1">
      <c r="K8001" s="4">
        <f t="shared" si="1500"/>
        <v>4</v>
      </c>
      <c r="L8001" s="34">
        <v>43585</v>
      </c>
      <c r="M8001" s="4">
        <v>334</v>
      </c>
      <c r="N8001" s="4">
        <v>6</v>
      </c>
      <c r="O8001" s="31">
        <v>0.20833333333333334</v>
      </c>
      <c r="P8001" s="35">
        <v>12.530000000000001</v>
      </c>
      <c r="Q8001" s="36">
        <f t="shared" si="1501"/>
        <v>15</v>
      </c>
      <c r="R8001" s="4">
        <f t="shared" si="1502"/>
        <v>2.4699999999999989</v>
      </c>
      <c r="S8001" s="31">
        <f t="shared" si="1505"/>
        <v>0.23586805555555557</v>
      </c>
      <c r="T8001" s="31">
        <f t="shared" si="1506"/>
        <v>0.75912037037037028</v>
      </c>
      <c r="U8001" s="4">
        <f t="shared" si="1507"/>
        <v>0</v>
      </c>
      <c r="V8001" s="4" t="str">
        <f t="shared" si="1508"/>
        <v/>
      </c>
      <c r="W8001" s="18" t="str">
        <f>IF(V8001="","",VLOOKUP(L8001,日射量と図３!$A$4:$C$368,3,TRUE)*238.85/100)</f>
        <v/>
      </c>
      <c r="X8001" s="4" t="str">
        <f t="shared" si="1509"/>
        <v/>
      </c>
      <c r="Y8001" s="4" t="str">
        <f t="shared" si="1510"/>
        <v/>
      </c>
      <c r="Z8001" s="4" t="str">
        <f t="shared" si="1511"/>
        <v/>
      </c>
      <c r="AA8001" s="4" t="str">
        <f>IF($V8001="","",IF(Y8001&lt;36,0,IF(AND(36&lt;=Y8001,Y8001&lt;71),VLOOKUP($W8001,日射量と図３!$E$6:$F$34,2,TRUE),IF(AND(71&lt;=Y8001,Y8001&lt;107),VLOOKUP($W8001,日射量と図３!$E$6:$G$34,3,TRUE),IF(AND(107&lt;=Y8001,Y8001&lt;143),VLOOKUP($W8001,日射量と図３!$E$6:$H$34,4,TRUE),VLOOKUP($W8001,日射量と図３!$E$6:$I$34,5,TRUE))))))</f>
        <v/>
      </c>
      <c r="AB8001" s="4" t="str">
        <f>IF($V8001="","",IF(Z8001&lt;36,0,IF(AND(36&lt;=Z8001,Z8001&lt;71),VLOOKUP($W8001,日射量と図３!$E$6:$F$34,2,TRUE),IF(AND(71&lt;=Z8001,Z8001&lt;107),VLOOKUP($W8001,日射量と図３!$E$6:$G$34,3,TRUE),IF(AND(107&lt;=Z8001,Z8001&lt;143),VLOOKUP($W8001,日射量と図３!$E$6:$H$34,4,TRUE),VLOOKUP($W8001,日射量と図３!$E$6:$I$34,5,TRUE))))))</f>
        <v/>
      </c>
      <c r="AC8001" s="382" t="str">
        <f t="shared" si="1503"/>
        <v/>
      </c>
      <c r="AD8001" s="382" t="str">
        <f t="shared" si="1504"/>
        <v/>
      </c>
    </row>
    <row r="8002" spans="11:30" ht="13.5" customHeight="1">
      <c r="K8002" s="4">
        <f t="shared" si="1500"/>
        <v>4</v>
      </c>
      <c r="L8002" s="34">
        <v>43585</v>
      </c>
      <c r="M8002" s="4">
        <v>334</v>
      </c>
      <c r="N8002" s="4">
        <v>7</v>
      </c>
      <c r="O8002" s="31">
        <v>0.25</v>
      </c>
      <c r="P8002" s="35">
        <v>12.739999999999998</v>
      </c>
      <c r="Q8002" s="36">
        <f t="shared" si="1501"/>
        <v>15</v>
      </c>
      <c r="R8002" s="4">
        <f t="shared" si="1502"/>
        <v>2.2600000000000016</v>
      </c>
      <c r="S8002" s="31">
        <f t="shared" si="1505"/>
        <v>0.23586805555555557</v>
      </c>
      <c r="T8002" s="31">
        <f t="shared" si="1506"/>
        <v>0.75912037037037028</v>
      </c>
      <c r="U8002" s="4">
        <f t="shared" si="1507"/>
        <v>2.2600000000000016</v>
      </c>
      <c r="V8002" s="4" t="str">
        <f t="shared" si="1508"/>
        <v/>
      </c>
      <c r="W8002" s="18" t="str">
        <f>IF(V8002="","",VLOOKUP(L8002,日射量と図３!$A$4:$C$368,3,TRUE)*238.85/100)</f>
        <v/>
      </c>
      <c r="X8002" s="4" t="str">
        <f t="shared" si="1509"/>
        <v/>
      </c>
      <c r="Y8002" s="4" t="str">
        <f t="shared" si="1510"/>
        <v/>
      </c>
      <c r="Z8002" s="4" t="str">
        <f t="shared" si="1511"/>
        <v/>
      </c>
      <c r="AA8002" s="4" t="str">
        <f>IF($V8002="","",IF(Y8002&lt;36,0,IF(AND(36&lt;=Y8002,Y8002&lt;71),VLOOKUP($W8002,日射量と図３!$E$6:$F$34,2,TRUE),IF(AND(71&lt;=Y8002,Y8002&lt;107),VLOOKUP($W8002,日射量と図３!$E$6:$G$34,3,TRUE),IF(AND(107&lt;=Y8002,Y8002&lt;143),VLOOKUP($W8002,日射量と図３!$E$6:$H$34,4,TRUE),VLOOKUP($W8002,日射量と図３!$E$6:$I$34,5,TRUE))))))</f>
        <v/>
      </c>
      <c r="AB8002" s="4" t="str">
        <f>IF($V8002="","",IF(Z8002&lt;36,0,IF(AND(36&lt;=Z8002,Z8002&lt;71),VLOOKUP($W8002,日射量と図３!$E$6:$F$34,2,TRUE),IF(AND(71&lt;=Z8002,Z8002&lt;107),VLOOKUP($W8002,日射量と図３!$E$6:$G$34,3,TRUE),IF(AND(107&lt;=Z8002,Z8002&lt;143),VLOOKUP($W8002,日射量と図３!$E$6:$H$34,4,TRUE),VLOOKUP($W8002,日射量と図３!$E$6:$I$34,5,TRUE))))))</f>
        <v/>
      </c>
      <c r="AC8002" s="382" t="str">
        <f t="shared" si="1503"/>
        <v/>
      </c>
      <c r="AD8002" s="382" t="str">
        <f t="shared" si="1504"/>
        <v/>
      </c>
    </row>
    <row r="8003" spans="11:30" ht="13.5" customHeight="1">
      <c r="K8003" s="4">
        <f t="shared" si="1500"/>
        <v>4</v>
      </c>
      <c r="L8003" s="34">
        <v>43585</v>
      </c>
      <c r="M8003" s="4">
        <v>334</v>
      </c>
      <c r="N8003" s="4">
        <v>8</v>
      </c>
      <c r="O8003" s="31">
        <v>0.29166666666666669</v>
      </c>
      <c r="P8003" s="35">
        <v>13.91</v>
      </c>
      <c r="Q8003" s="36">
        <f t="shared" si="1501"/>
        <v>12</v>
      </c>
      <c r="R8003" s="4">
        <f t="shared" si="1502"/>
        <v>0</v>
      </c>
      <c r="S8003" s="31">
        <f t="shared" si="1505"/>
        <v>0.23586805555555557</v>
      </c>
      <c r="T8003" s="31">
        <f t="shared" si="1506"/>
        <v>0.75912037037037028</v>
      </c>
      <c r="U8003" s="4">
        <f t="shared" si="1507"/>
        <v>0</v>
      </c>
      <c r="V8003" s="4" t="str">
        <f t="shared" si="1508"/>
        <v/>
      </c>
      <c r="W8003" s="18" t="str">
        <f>IF(V8003="","",VLOOKUP(L8003,日射量と図３!$A$4:$C$368,3,TRUE)*238.85/100)</f>
        <v/>
      </c>
      <c r="X8003" s="4" t="str">
        <f t="shared" si="1509"/>
        <v/>
      </c>
      <c r="Y8003" s="4" t="str">
        <f t="shared" si="1510"/>
        <v/>
      </c>
      <c r="Z8003" s="4" t="str">
        <f t="shared" si="1511"/>
        <v/>
      </c>
      <c r="AA8003" s="4" t="str">
        <f>IF($V8003="","",IF(Y8003&lt;36,0,IF(AND(36&lt;=Y8003,Y8003&lt;71),VLOOKUP($W8003,日射量と図３!$E$6:$F$34,2,TRUE),IF(AND(71&lt;=Y8003,Y8003&lt;107),VLOOKUP($W8003,日射量と図３!$E$6:$G$34,3,TRUE),IF(AND(107&lt;=Y8003,Y8003&lt;143),VLOOKUP($W8003,日射量と図３!$E$6:$H$34,4,TRUE),VLOOKUP($W8003,日射量と図３!$E$6:$I$34,5,TRUE))))))</f>
        <v/>
      </c>
      <c r="AB8003" s="4" t="str">
        <f>IF($V8003="","",IF(Z8003&lt;36,0,IF(AND(36&lt;=Z8003,Z8003&lt;71),VLOOKUP($W8003,日射量と図３!$E$6:$F$34,2,TRUE),IF(AND(71&lt;=Z8003,Z8003&lt;107),VLOOKUP($W8003,日射量と図３!$E$6:$G$34,3,TRUE),IF(AND(107&lt;=Z8003,Z8003&lt;143),VLOOKUP($W8003,日射量と図３!$E$6:$H$34,4,TRUE),VLOOKUP($W8003,日射量と図３!$E$6:$I$34,5,TRUE))))))</f>
        <v/>
      </c>
      <c r="AC8003" s="382" t="str">
        <f t="shared" si="1503"/>
        <v/>
      </c>
      <c r="AD8003" s="382" t="str">
        <f t="shared" si="1504"/>
        <v/>
      </c>
    </row>
    <row r="8004" spans="11:30" ht="13.5" customHeight="1">
      <c r="K8004" s="4">
        <f t="shared" si="1500"/>
        <v>4</v>
      </c>
      <c r="L8004" s="34">
        <v>43585</v>
      </c>
      <c r="M8004" s="4">
        <v>334</v>
      </c>
      <c r="N8004" s="4">
        <v>9</v>
      </c>
      <c r="O8004" s="31">
        <v>0.33333333333333331</v>
      </c>
      <c r="P8004" s="35">
        <v>15.319999999999999</v>
      </c>
      <c r="Q8004" s="36">
        <f t="shared" si="1501"/>
        <v>12</v>
      </c>
      <c r="R8004" s="4">
        <f t="shared" si="1502"/>
        <v>0</v>
      </c>
      <c r="S8004" s="31">
        <f t="shared" si="1505"/>
        <v>0.23586805555555557</v>
      </c>
      <c r="T8004" s="31">
        <f t="shared" si="1506"/>
        <v>0.75912037037037028</v>
      </c>
      <c r="U8004" s="4">
        <f t="shared" si="1507"/>
        <v>0</v>
      </c>
      <c r="V8004" s="4" t="str">
        <f t="shared" si="1508"/>
        <v/>
      </c>
      <c r="W8004" s="18" t="str">
        <f>IF(V8004="","",VLOOKUP(L8004,日射量と図３!$A$4:$C$368,3,TRUE)*238.85/100)</f>
        <v/>
      </c>
      <c r="X8004" s="4" t="str">
        <f t="shared" si="1509"/>
        <v/>
      </c>
      <c r="Y8004" s="4" t="str">
        <f t="shared" si="1510"/>
        <v/>
      </c>
      <c r="Z8004" s="4" t="str">
        <f t="shared" si="1511"/>
        <v/>
      </c>
      <c r="AA8004" s="4" t="str">
        <f>IF($V8004="","",IF(Y8004&lt;36,0,IF(AND(36&lt;=Y8004,Y8004&lt;71),VLOOKUP($W8004,日射量と図３!$E$6:$F$34,2,TRUE),IF(AND(71&lt;=Y8004,Y8004&lt;107),VLOOKUP($W8004,日射量と図３!$E$6:$G$34,3,TRUE),IF(AND(107&lt;=Y8004,Y8004&lt;143),VLOOKUP($W8004,日射量と図３!$E$6:$H$34,4,TRUE),VLOOKUP($W8004,日射量と図３!$E$6:$I$34,5,TRUE))))))</f>
        <v/>
      </c>
      <c r="AB8004" s="4" t="str">
        <f>IF($V8004="","",IF(Z8004&lt;36,0,IF(AND(36&lt;=Z8004,Z8004&lt;71),VLOOKUP($W8004,日射量と図３!$E$6:$F$34,2,TRUE),IF(AND(71&lt;=Z8004,Z8004&lt;107),VLOOKUP($W8004,日射量と図３!$E$6:$G$34,3,TRUE),IF(AND(107&lt;=Z8004,Z8004&lt;143),VLOOKUP($W8004,日射量と図３!$E$6:$H$34,4,TRUE),VLOOKUP($W8004,日射量と図３!$E$6:$I$34,5,TRUE))))))</f>
        <v/>
      </c>
      <c r="AC8004" s="382" t="str">
        <f t="shared" si="1503"/>
        <v/>
      </c>
      <c r="AD8004" s="382" t="str">
        <f t="shared" si="1504"/>
        <v/>
      </c>
    </row>
    <row r="8005" spans="11:30" ht="13.5" customHeight="1">
      <c r="K8005" s="4">
        <f t="shared" ref="K8005:K8068" si="1512">MONTH(L8005)</f>
        <v>4</v>
      </c>
      <c r="L8005" s="34">
        <v>43585</v>
      </c>
      <c r="M8005" s="4">
        <v>334</v>
      </c>
      <c r="N8005" s="4">
        <v>10</v>
      </c>
      <c r="O8005" s="31">
        <v>0.375</v>
      </c>
      <c r="P8005" s="35">
        <v>16.86</v>
      </c>
      <c r="Q8005" s="36">
        <f t="shared" ref="Q8005:Q8068" si="1513">IF(O8005&lt;$B$15,$D$14,IF(O8005&lt;$B$16,$D$15,IF(O8005&lt;$B$17,$D$16,IF(O8005&lt;$B$18,$D$17,IF(O8005&lt;$B$19,$D$18,$D$19)))))</f>
        <v>12</v>
      </c>
      <c r="R8005" s="4">
        <f t="shared" ref="R8005:R8068" si="1514">IF(Q8005-P8005&gt;0,Q8005-P8005,0)</f>
        <v>0</v>
      </c>
      <c r="S8005" s="31">
        <f t="shared" si="1505"/>
        <v>0.23586805555555557</v>
      </c>
      <c r="T8005" s="31">
        <f t="shared" si="1506"/>
        <v>0.75912037037037028</v>
      </c>
      <c r="U8005" s="4">
        <f t="shared" si="1507"/>
        <v>0</v>
      </c>
      <c r="V8005" s="4" t="str">
        <f t="shared" si="1508"/>
        <v/>
      </c>
      <c r="W8005" s="18" t="str">
        <f>IF(V8005="","",VLOOKUP(L8005,日射量と図３!$A$4:$C$368,3,TRUE)*238.85/100)</f>
        <v/>
      </c>
      <c r="X8005" s="4" t="str">
        <f t="shared" si="1509"/>
        <v/>
      </c>
      <c r="Y8005" s="4" t="str">
        <f t="shared" si="1510"/>
        <v/>
      </c>
      <c r="Z8005" s="4" t="str">
        <f t="shared" si="1511"/>
        <v/>
      </c>
      <c r="AA8005" s="4" t="str">
        <f>IF($V8005="","",IF(Y8005&lt;36,0,IF(AND(36&lt;=Y8005,Y8005&lt;71),VLOOKUP($W8005,日射量と図３!$E$6:$F$34,2,TRUE),IF(AND(71&lt;=Y8005,Y8005&lt;107),VLOOKUP($W8005,日射量と図３!$E$6:$G$34,3,TRUE),IF(AND(107&lt;=Y8005,Y8005&lt;143),VLOOKUP($W8005,日射量と図３!$E$6:$H$34,4,TRUE),VLOOKUP($W8005,日射量と図３!$E$6:$I$34,5,TRUE))))))</f>
        <v/>
      </c>
      <c r="AB8005" s="4" t="str">
        <f>IF($V8005="","",IF(Z8005&lt;36,0,IF(AND(36&lt;=Z8005,Z8005&lt;71),VLOOKUP($W8005,日射量と図３!$E$6:$F$34,2,TRUE),IF(AND(71&lt;=Z8005,Z8005&lt;107),VLOOKUP($W8005,日射量と図３!$E$6:$G$34,3,TRUE),IF(AND(107&lt;=Z8005,Z8005&lt;143),VLOOKUP($W8005,日射量と図３!$E$6:$H$34,4,TRUE),VLOOKUP($W8005,日射量と図３!$E$6:$I$34,5,TRUE))))))</f>
        <v/>
      </c>
      <c r="AC8005" s="382" t="str">
        <f t="shared" si="1503"/>
        <v/>
      </c>
      <c r="AD8005" s="382" t="str">
        <f t="shared" si="1504"/>
        <v/>
      </c>
    </row>
    <row r="8006" spans="11:30" ht="13.5" customHeight="1">
      <c r="K8006" s="4">
        <f t="shared" si="1512"/>
        <v>4</v>
      </c>
      <c r="L8006" s="34">
        <v>43585</v>
      </c>
      <c r="M8006" s="4">
        <v>334</v>
      </c>
      <c r="N8006" s="4">
        <v>11</v>
      </c>
      <c r="O8006" s="31">
        <v>0.41666666666666669</v>
      </c>
      <c r="P8006" s="35">
        <v>18.21</v>
      </c>
      <c r="Q8006" s="36">
        <f t="shared" si="1513"/>
        <v>12</v>
      </c>
      <c r="R8006" s="4">
        <f t="shared" si="1514"/>
        <v>0</v>
      </c>
      <c r="S8006" s="31">
        <f t="shared" si="1505"/>
        <v>0.23586805555555557</v>
      </c>
      <c r="T8006" s="31">
        <f t="shared" si="1506"/>
        <v>0.75912037037037028</v>
      </c>
      <c r="U8006" s="4">
        <f t="shared" si="1507"/>
        <v>0</v>
      </c>
      <c r="V8006" s="4" t="str">
        <f t="shared" si="1508"/>
        <v/>
      </c>
      <c r="W8006" s="18" t="str">
        <f>IF(V8006="","",VLOOKUP(L8006,日射量と図３!$A$4:$C$368,3,TRUE)*238.85/100)</f>
        <v/>
      </c>
      <c r="X8006" s="4" t="str">
        <f t="shared" si="1509"/>
        <v/>
      </c>
      <c r="Y8006" s="4" t="str">
        <f t="shared" si="1510"/>
        <v/>
      </c>
      <c r="Z8006" s="4" t="str">
        <f t="shared" si="1511"/>
        <v/>
      </c>
      <c r="AA8006" s="4" t="str">
        <f>IF($V8006="","",IF(Y8006&lt;36,0,IF(AND(36&lt;=Y8006,Y8006&lt;71),VLOOKUP($W8006,日射量と図３!$E$6:$F$34,2,TRUE),IF(AND(71&lt;=Y8006,Y8006&lt;107),VLOOKUP($W8006,日射量と図３!$E$6:$G$34,3,TRUE),IF(AND(107&lt;=Y8006,Y8006&lt;143),VLOOKUP($W8006,日射量と図３!$E$6:$H$34,4,TRUE),VLOOKUP($W8006,日射量と図３!$E$6:$I$34,5,TRUE))))))</f>
        <v/>
      </c>
      <c r="AB8006" s="4" t="str">
        <f>IF($V8006="","",IF(Z8006&lt;36,0,IF(AND(36&lt;=Z8006,Z8006&lt;71),VLOOKUP($W8006,日射量と図３!$E$6:$F$34,2,TRUE),IF(AND(71&lt;=Z8006,Z8006&lt;107),VLOOKUP($W8006,日射量と図３!$E$6:$G$34,3,TRUE),IF(AND(107&lt;=Z8006,Z8006&lt;143),VLOOKUP($W8006,日射量と図３!$E$6:$H$34,4,TRUE),VLOOKUP($W8006,日射量と図３!$E$6:$I$34,5,TRUE))))))</f>
        <v/>
      </c>
      <c r="AC8006" s="382" t="str">
        <f t="shared" si="1503"/>
        <v/>
      </c>
      <c r="AD8006" s="382" t="str">
        <f t="shared" si="1504"/>
        <v/>
      </c>
    </row>
    <row r="8007" spans="11:30" ht="13.5" customHeight="1">
      <c r="K8007" s="4">
        <f t="shared" si="1512"/>
        <v>4</v>
      </c>
      <c r="L8007" s="34">
        <v>43585</v>
      </c>
      <c r="M8007" s="4">
        <v>334</v>
      </c>
      <c r="N8007" s="4">
        <v>12</v>
      </c>
      <c r="O8007" s="31">
        <v>0.45833333333333331</v>
      </c>
      <c r="P8007" s="35">
        <v>19.250000000000004</v>
      </c>
      <c r="Q8007" s="36">
        <f t="shared" si="1513"/>
        <v>12</v>
      </c>
      <c r="R8007" s="4">
        <f t="shared" si="1514"/>
        <v>0</v>
      </c>
      <c r="S8007" s="31">
        <f t="shared" si="1505"/>
        <v>0.23586805555555557</v>
      </c>
      <c r="T8007" s="31">
        <f t="shared" si="1506"/>
        <v>0.75912037037037028</v>
      </c>
      <c r="U8007" s="4">
        <f t="shared" si="1507"/>
        <v>0</v>
      </c>
      <c r="V8007" s="4" t="str">
        <f t="shared" si="1508"/>
        <v/>
      </c>
      <c r="W8007" s="18" t="str">
        <f>IF(V8007="","",VLOOKUP(L8007,日射量と図３!$A$4:$C$368,3,TRUE)*238.85/100)</f>
        <v/>
      </c>
      <c r="X8007" s="4" t="str">
        <f t="shared" si="1509"/>
        <v/>
      </c>
      <c r="Y8007" s="4" t="str">
        <f t="shared" si="1510"/>
        <v/>
      </c>
      <c r="Z8007" s="4" t="str">
        <f t="shared" si="1511"/>
        <v/>
      </c>
      <c r="AA8007" s="4" t="str">
        <f>IF($V8007="","",IF(Y8007&lt;36,0,IF(AND(36&lt;=Y8007,Y8007&lt;71),VLOOKUP($W8007,日射量と図３!$E$6:$F$34,2,TRUE),IF(AND(71&lt;=Y8007,Y8007&lt;107),VLOOKUP($W8007,日射量と図３!$E$6:$G$34,3,TRUE),IF(AND(107&lt;=Y8007,Y8007&lt;143),VLOOKUP($W8007,日射量と図３!$E$6:$H$34,4,TRUE),VLOOKUP($W8007,日射量と図３!$E$6:$I$34,5,TRUE))))))</f>
        <v/>
      </c>
      <c r="AB8007" s="4" t="str">
        <f>IF($V8007="","",IF(Z8007&lt;36,0,IF(AND(36&lt;=Z8007,Z8007&lt;71),VLOOKUP($W8007,日射量と図３!$E$6:$F$34,2,TRUE),IF(AND(71&lt;=Z8007,Z8007&lt;107),VLOOKUP($W8007,日射量と図３!$E$6:$G$34,3,TRUE),IF(AND(107&lt;=Z8007,Z8007&lt;143),VLOOKUP($W8007,日射量と図３!$E$6:$H$34,4,TRUE),VLOOKUP($W8007,日射量と図３!$E$6:$I$34,5,TRUE))))))</f>
        <v/>
      </c>
      <c r="AC8007" s="382" t="str">
        <f t="shared" si="1503"/>
        <v/>
      </c>
      <c r="AD8007" s="382" t="str">
        <f t="shared" si="1504"/>
        <v/>
      </c>
    </row>
    <row r="8008" spans="11:30" ht="13.5" customHeight="1">
      <c r="K8008" s="4">
        <f t="shared" si="1512"/>
        <v>4</v>
      </c>
      <c r="L8008" s="34">
        <v>43585</v>
      </c>
      <c r="M8008" s="4">
        <v>334</v>
      </c>
      <c r="N8008" s="4">
        <v>13</v>
      </c>
      <c r="O8008" s="31">
        <v>0.5</v>
      </c>
      <c r="P8008" s="35">
        <v>20.32</v>
      </c>
      <c r="Q8008" s="36">
        <f t="shared" si="1513"/>
        <v>12</v>
      </c>
      <c r="R8008" s="4">
        <f t="shared" si="1514"/>
        <v>0</v>
      </c>
      <c r="S8008" s="31">
        <f t="shared" si="1505"/>
        <v>0.23586805555555557</v>
      </c>
      <c r="T8008" s="31">
        <f t="shared" si="1506"/>
        <v>0.75912037037037028</v>
      </c>
      <c r="U8008" s="4">
        <f t="shared" si="1507"/>
        <v>0</v>
      </c>
      <c r="V8008" s="4" t="str">
        <f t="shared" si="1508"/>
        <v/>
      </c>
      <c r="W8008" s="18" t="str">
        <f>IF(V8008="","",VLOOKUP(L8008,日射量と図３!$A$4:$C$368,3,TRUE)*238.85/100)</f>
        <v/>
      </c>
      <c r="X8008" s="4" t="str">
        <f t="shared" si="1509"/>
        <v/>
      </c>
      <c r="Y8008" s="4" t="str">
        <f t="shared" si="1510"/>
        <v/>
      </c>
      <c r="Z8008" s="4" t="str">
        <f t="shared" si="1511"/>
        <v/>
      </c>
      <c r="AA8008" s="4" t="str">
        <f>IF($V8008="","",IF(Y8008&lt;36,0,IF(AND(36&lt;=Y8008,Y8008&lt;71),VLOOKUP($W8008,日射量と図３!$E$6:$F$34,2,TRUE),IF(AND(71&lt;=Y8008,Y8008&lt;107),VLOOKUP($W8008,日射量と図３!$E$6:$G$34,3,TRUE),IF(AND(107&lt;=Y8008,Y8008&lt;143),VLOOKUP($W8008,日射量と図３!$E$6:$H$34,4,TRUE),VLOOKUP($W8008,日射量と図３!$E$6:$I$34,5,TRUE))))))</f>
        <v/>
      </c>
      <c r="AB8008" s="4" t="str">
        <f>IF($V8008="","",IF(Z8008&lt;36,0,IF(AND(36&lt;=Z8008,Z8008&lt;71),VLOOKUP($W8008,日射量と図３!$E$6:$F$34,2,TRUE),IF(AND(71&lt;=Z8008,Z8008&lt;107),VLOOKUP($W8008,日射量と図３!$E$6:$G$34,3,TRUE),IF(AND(107&lt;=Z8008,Z8008&lt;143),VLOOKUP($W8008,日射量と図３!$E$6:$H$34,4,TRUE),VLOOKUP($W8008,日射量と図３!$E$6:$I$34,5,TRUE))))))</f>
        <v/>
      </c>
      <c r="AC8008" s="382" t="str">
        <f t="shared" si="1503"/>
        <v/>
      </c>
      <c r="AD8008" s="382" t="str">
        <f t="shared" si="1504"/>
        <v/>
      </c>
    </row>
    <row r="8009" spans="11:30" ht="13.5" customHeight="1">
      <c r="K8009" s="4">
        <f t="shared" si="1512"/>
        <v>4</v>
      </c>
      <c r="L8009" s="34">
        <v>43585</v>
      </c>
      <c r="M8009" s="4">
        <v>334</v>
      </c>
      <c r="N8009" s="4">
        <v>14</v>
      </c>
      <c r="O8009" s="31">
        <v>0.54166666666666663</v>
      </c>
      <c r="P8009" s="35">
        <v>20.47</v>
      </c>
      <c r="Q8009" s="36">
        <f t="shared" si="1513"/>
        <v>12</v>
      </c>
      <c r="R8009" s="4">
        <f t="shared" si="1514"/>
        <v>0</v>
      </c>
      <c r="S8009" s="31">
        <f t="shared" si="1505"/>
        <v>0.23586805555555557</v>
      </c>
      <c r="T8009" s="31">
        <f t="shared" si="1506"/>
        <v>0.75912037037037028</v>
      </c>
      <c r="U8009" s="4">
        <f t="shared" si="1507"/>
        <v>0</v>
      </c>
      <c r="V8009" s="4" t="str">
        <f t="shared" si="1508"/>
        <v/>
      </c>
      <c r="W8009" s="18" t="str">
        <f>IF(V8009="","",VLOOKUP(L8009,日射量と図３!$A$4:$C$368,3,TRUE)*238.85/100)</f>
        <v/>
      </c>
      <c r="X8009" s="4" t="str">
        <f t="shared" si="1509"/>
        <v/>
      </c>
      <c r="Y8009" s="4" t="str">
        <f t="shared" si="1510"/>
        <v/>
      </c>
      <c r="Z8009" s="4" t="str">
        <f t="shared" si="1511"/>
        <v/>
      </c>
      <c r="AA8009" s="4" t="str">
        <f>IF($V8009="","",IF(Y8009&lt;36,0,IF(AND(36&lt;=Y8009,Y8009&lt;71),VLOOKUP($W8009,日射量と図３!$E$6:$F$34,2,TRUE),IF(AND(71&lt;=Y8009,Y8009&lt;107),VLOOKUP($W8009,日射量と図３!$E$6:$G$34,3,TRUE),IF(AND(107&lt;=Y8009,Y8009&lt;143),VLOOKUP($W8009,日射量と図３!$E$6:$H$34,4,TRUE),VLOOKUP($W8009,日射量と図３!$E$6:$I$34,5,TRUE))))))</f>
        <v/>
      </c>
      <c r="AB8009" s="4" t="str">
        <f>IF($V8009="","",IF(Z8009&lt;36,0,IF(AND(36&lt;=Z8009,Z8009&lt;71),VLOOKUP($W8009,日射量と図３!$E$6:$F$34,2,TRUE),IF(AND(71&lt;=Z8009,Z8009&lt;107),VLOOKUP($W8009,日射量と図３!$E$6:$G$34,3,TRUE),IF(AND(107&lt;=Z8009,Z8009&lt;143),VLOOKUP($W8009,日射量と図３!$E$6:$H$34,4,TRUE),VLOOKUP($W8009,日射量と図３!$E$6:$I$34,5,TRUE))))))</f>
        <v/>
      </c>
      <c r="AC8009" s="382" t="str">
        <f t="shared" si="1503"/>
        <v/>
      </c>
      <c r="AD8009" s="382" t="str">
        <f t="shared" si="1504"/>
        <v/>
      </c>
    </row>
    <row r="8010" spans="11:30" ht="13.5" customHeight="1">
      <c r="K8010" s="4">
        <f t="shared" si="1512"/>
        <v>4</v>
      </c>
      <c r="L8010" s="34">
        <v>43585</v>
      </c>
      <c r="M8010" s="4">
        <v>334</v>
      </c>
      <c r="N8010" s="4">
        <v>15</v>
      </c>
      <c r="O8010" s="31">
        <v>0.58333333333333337</v>
      </c>
      <c r="P8010" s="35">
        <v>20.85</v>
      </c>
      <c r="Q8010" s="36">
        <f t="shared" si="1513"/>
        <v>12</v>
      </c>
      <c r="R8010" s="4">
        <f t="shared" si="1514"/>
        <v>0</v>
      </c>
      <c r="S8010" s="31">
        <f t="shared" si="1505"/>
        <v>0.23586805555555557</v>
      </c>
      <c r="T8010" s="31">
        <f t="shared" si="1506"/>
        <v>0.75912037037037028</v>
      </c>
      <c r="U8010" s="4">
        <f t="shared" si="1507"/>
        <v>0</v>
      </c>
      <c r="V8010" s="4" t="str">
        <f t="shared" si="1508"/>
        <v/>
      </c>
      <c r="W8010" s="18" t="str">
        <f>IF(V8010="","",VLOOKUP(L8010,日射量と図３!$A$4:$C$368,3,TRUE)*238.85/100)</f>
        <v/>
      </c>
      <c r="X8010" s="4" t="str">
        <f t="shared" si="1509"/>
        <v/>
      </c>
      <c r="Y8010" s="4" t="str">
        <f t="shared" si="1510"/>
        <v/>
      </c>
      <c r="Z8010" s="4" t="str">
        <f t="shared" si="1511"/>
        <v/>
      </c>
      <c r="AA8010" s="4" t="str">
        <f>IF($V8010="","",IF(Y8010&lt;36,0,IF(AND(36&lt;=Y8010,Y8010&lt;71),VLOOKUP($W8010,日射量と図３!$E$6:$F$34,2,TRUE),IF(AND(71&lt;=Y8010,Y8010&lt;107),VLOOKUP($W8010,日射量と図３!$E$6:$G$34,3,TRUE),IF(AND(107&lt;=Y8010,Y8010&lt;143),VLOOKUP($W8010,日射量と図３!$E$6:$H$34,4,TRUE),VLOOKUP($W8010,日射量と図３!$E$6:$I$34,5,TRUE))))))</f>
        <v/>
      </c>
      <c r="AB8010" s="4" t="str">
        <f>IF($V8010="","",IF(Z8010&lt;36,0,IF(AND(36&lt;=Z8010,Z8010&lt;71),VLOOKUP($W8010,日射量と図３!$E$6:$F$34,2,TRUE),IF(AND(71&lt;=Z8010,Z8010&lt;107),VLOOKUP($W8010,日射量と図３!$E$6:$G$34,3,TRUE),IF(AND(107&lt;=Z8010,Z8010&lt;143),VLOOKUP($W8010,日射量と図３!$E$6:$H$34,4,TRUE),VLOOKUP($W8010,日射量と図３!$E$6:$I$34,5,TRUE))))))</f>
        <v/>
      </c>
      <c r="AC8010" s="382" t="str">
        <f t="shared" si="1503"/>
        <v/>
      </c>
      <c r="AD8010" s="382" t="str">
        <f t="shared" si="1504"/>
        <v/>
      </c>
    </row>
    <row r="8011" spans="11:30" ht="13.5" customHeight="1">
      <c r="K8011" s="4">
        <f t="shared" si="1512"/>
        <v>4</v>
      </c>
      <c r="L8011" s="34">
        <v>43585</v>
      </c>
      <c r="M8011" s="4">
        <v>334</v>
      </c>
      <c r="N8011" s="4">
        <v>16</v>
      </c>
      <c r="O8011" s="31">
        <v>0.625</v>
      </c>
      <c r="P8011" s="35">
        <v>21.06</v>
      </c>
      <c r="Q8011" s="36">
        <f t="shared" si="1513"/>
        <v>16</v>
      </c>
      <c r="R8011" s="4">
        <f t="shared" si="1514"/>
        <v>0</v>
      </c>
      <c r="S8011" s="31">
        <f t="shared" si="1505"/>
        <v>0.23586805555555557</v>
      </c>
      <c r="T8011" s="31">
        <f t="shared" si="1506"/>
        <v>0.75912037037037028</v>
      </c>
      <c r="U8011" s="4">
        <f t="shared" si="1507"/>
        <v>0</v>
      </c>
      <c r="V8011" s="4" t="str">
        <f t="shared" si="1508"/>
        <v/>
      </c>
      <c r="W8011" s="18" t="str">
        <f>IF(V8011="","",VLOOKUP(L8011,日射量と図３!$A$4:$C$368,3,TRUE)*238.85/100)</f>
        <v/>
      </c>
      <c r="X8011" s="4" t="str">
        <f t="shared" si="1509"/>
        <v/>
      </c>
      <c r="Y8011" s="4" t="str">
        <f t="shared" si="1510"/>
        <v/>
      </c>
      <c r="Z8011" s="4" t="str">
        <f t="shared" si="1511"/>
        <v/>
      </c>
      <c r="AA8011" s="4" t="str">
        <f>IF($V8011="","",IF(Y8011&lt;36,0,IF(AND(36&lt;=Y8011,Y8011&lt;71),VLOOKUP($W8011,日射量と図３!$E$6:$F$34,2,TRUE),IF(AND(71&lt;=Y8011,Y8011&lt;107),VLOOKUP($W8011,日射量と図３!$E$6:$G$34,3,TRUE),IF(AND(107&lt;=Y8011,Y8011&lt;143),VLOOKUP($W8011,日射量と図３!$E$6:$H$34,4,TRUE),VLOOKUP($W8011,日射量と図３!$E$6:$I$34,5,TRUE))))))</f>
        <v/>
      </c>
      <c r="AB8011" s="4" t="str">
        <f>IF($V8011="","",IF(Z8011&lt;36,0,IF(AND(36&lt;=Z8011,Z8011&lt;71),VLOOKUP($W8011,日射量と図３!$E$6:$F$34,2,TRUE),IF(AND(71&lt;=Z8011,Z8011&lt;107),VLOOKUP($W8011,日射量と図３!$E$6:$G$34,3,TRUE),IF(AND(107&lt;=Z8011,Z8011&lt;143),VLOOKUP($W8011,日射量と図３!$E$6:$H$34,4,TRUE),VLOOKUP($W8011,日射量と図３!$E$6:$I$34,5,TRUE))))))</f>
        <v/>
      </c>
      <c r="AC8011" s="382" t="str">
        <f t="shared" si="1503"/>
        <v/>
      </c>
      <c r="AD8011" s="382" t="str">
        <f t="shared" si="1504"/>
        <v/>
      </c>
    </row>
    <row r="8012" spans="11:30" ht="13.5" customHeight="1">
      <c r="K8012" s="4">
        <f t="shared" si="1512"/>
        <v>4</v>
      </c>
      <c r="L8012" s="34">
        <v>43585</v>
      </c>
      <c r="M8012" s="4">
        <v>334</v>
      </c>
      <c r="N8012" s="4">
        <v>17</v>
      </c>
      <c r="O8012" s="31">
        <v>0.66666666666666663</v>
      </c>
      <c r="P8012" s="35">
        <v>20.94</v>
      </c>
      <c r="Q8012" s="36">
        <f t="shared" si="1513"/>
        <v>16</v>
      </c>
      <c r="R8012" s="4">
        <f t="shared" si="1514"/>
        <v>0</v>
      </c>
      <c r="S8012" s="31">
        <f t="shared" si="1505"/>
        <v>0.23586805555555557</v>
      </c>
      <c r="T8012" s="31">
        <f t="shared" si="1506"/>
        <v>0.75912037037037028</v>
      </c>
      <c r="U8012" s="4">
        <f t="shared" si="1507"/>
        <v>0</v>
      </c>
      <c r="V8012" s="4" t="str">
        <f t="shared" si="1508"/>
        <v/>
      </c>
      <c r="W8012" s="18" t="str">
        <f>IF(V8012="","",VLOOKUP(L8012,日射量と図３!$A$4:$C$368,3,TRUE)*238.85/100)</f>
        <v/>
      </c>
      <c r="X8012" s="4" t="str">
        <f t="shared" si="1509"/>
        <v/>
      </c>
      <c r="Y8012" s="4" t="str">
        <f t="shared" si="1510"/>
        <v/>
      </c>
      <c r="Z8012" s="4" t="str">
        <f t="shared" si="1511"/>
        <v/>
      </c>
      <c r="AA8012" s="4" t="str">
        <f>IF($V8012="","",IF(Y8012&lt;36,0,IF(AND(36&lt;=Y8012,Y8012&lt;71),VLOOKUP($W8012,日射量と図３!$E$6:$F$34,2,TRUE),IF(AND(71&lt;=Y8012,Y8012&lt;107),VLOOKUP($W8012,日射量と図３!$E$6:$G$34,3,TRUE),IF(AND(107&lt;=Y8012,Y8012&lt;143),VLOOKUP($W8012,日射量と図３!$E$6:$H$34,4,TRUE),VLOOKUP($W8012,日射量と図３!$E$6:$I$34,5,TRUE))))))</f>
        <v/>
      </c>
      <c r="AB8012" s="4" t="str">
        <f>IF($V8012="","",IF(Z8012&lt;36,0,IF(AND(36&lt;=Z8012,Z8012&lt;71),VLOOKUP($W8012,日射量と図３!$E$6:$F$34,2,TRUE),IF(AND(71&lt;=Z8012,Z8012&lt;107),VLOOKUP($W8012,日射量と図３!$E$6:$G$34,3,TRUE),IF(AND(107&lt;=Z8012,Z8012&lt;143),VLOOKUP($W8012,日射量と図３!$E$6:$H$34,4,TRUE),VLOOKUP($W8012,日射量と図３!$E$6:$I$34,5,TRUE))))))</f>
        <v/>
      </c>
      <c r="AC8012" s="382" t="str">
        <f t="shared" si="1503"/>
        <v/>
      </c>
      <c r="AD8012" s="382" t="str">
        <f t="shared" si="1504"/>
        <v/>
      </c>
    </row>
    <row r="8013" spans="11:30" ht="13.5" customHeight="1">
      <c r="K8013" s="4">
        <f t="shared" si="1512"/>
        <v>4</v>
      </c>
      <c r="L8013" s="34">
        <v>43585</v>
      </c>
      <c r="M8013" s="4">
        <v>334</v>
      </c>
      <c r="N8013" s="4">
        <v>18</v>
      </c>
      <c r="O8013" s="31">
        <v>0.70833333333333337</v>
      </c>
      <c r="P8013" s="35">
        <v>20.37</v>
      </c>
      <c r="Q8013" s="36">
        <f t="shared" si="1513"/>
        <v>16</v>
      </c>
      <c r="R8013" s="4">
        <f t="shared" si="1514"/>
        <v>0</v>
      </c>
      <c r="S8013" s="31">
        <f t="shared" si="1505"/>
        <v>0.23586805555555557</v>
      </c>
      <c r="T8013" s="31">
        <f t="shared" si="1506"/>
        <v>0.75912037037037028</v>
      </c>
      <c r="U8013" s="4">
        <f t="shared" si="1507"/>
        <v>0</v>
      </c>
      <c r="V8013" s="4" t="str">
        <f t="shared" si="1508"/>
        <v/>
      </c>
      <c r="W8013" s="18" t="str">
        <f>IF(V8013="","",VLOOKUP(L8013,日射量と図３!$A$4:$C$368,3,TRUE)*238.85/100)</f>
        <v/>
      </c>
      <c r="X8013" s="4" t="str">
        <f t="shared" si="1509"/>
        <v/>
      </c>
      <c r="Y8013" s="4" t="str">
        <f t="shared" si="1510"/>
        <v/>
      </c>
      <c r="Z8013" s="4" t="str">
        <f t="shared" si="1511"/>
        <v/>
      </c>
      <c r="AA8013" s="4" t="str">
        <f>IF($V8013="","",IF(Y8013&lt;36,0,IF(AND(36&lt;=Y8013,Y8013&lt;71),VLOOKUP($W8013,日射量と図３!$E$6:$F$34,2,TRUE),IF(AND(71&lt;=Y8013,Y8013&lt;107),VLOOKUP($W8013,日射量と図３!$E$6:$G$34,3,TRUE),IF(AND(107&lt;=Y8013,Y8013&lt;143),VLOOKUP($W8013,日射量と図３!$E$6:$H$34,4,TRUE),VLOOKUP($W8013,日射量と図３!$E$6:$I$34,5,TRUE))))))</f>
        <v/>
      </c>
      <c r="AB8013" s="4" t="str">
        <f>IF($V8013="","",IF(Z8013&lt;36,0,IF(AND(36&lt;=Z8013,Z8013&lt;71),VLOOKUP($W8013,日射量と図３!$E$6:$F$34,2,TRUE),IF(AND(71&lt;=Z8013,Z8013&lt;107),VLOOKUP($W8013,日射量と図３!$E$6:$G$34,3,TRUE),IF(AND(107&lt;=Z8013,Z8013&lt;143),VLOOKUP($W8013,日射量と図３!$E$6:$H$34,4,TRUE),VLOOKUP($W8013,日射量と図３!$E$6:$I$34,5,TRUE))))))</f>
        <v/>
      </c>
      <c r="AC8013" s="382" t="str">
        <f t="shared" si="1503"/>
        <v/>
      </c>
      <c r="AD8013" s="382" t="str">
        <f t="shared" si="1504"/>
        <v/>
      </c>
    </row>
    <row r="8014" spans="11:30" ht="13.5" customHeight="1">
      <c r="K8014" s="4">
        <f t="shared" si="1512"/>
        <v>4</v>
      </c>
      <c r="L8014" s="34">
        <v>43585</v>
      </c>
      <c r="M8014" s="4">
        <v>334</v>
      </c>
      <c r="N8014" s="4">
        <v>19</v>
      </c>
      <c r="O8014" s="31">
        <v>0.75</v>
      </c>
      <c r="P8014" s="35">
        <v>19.389999999999997</v>
      </c>
      <c r="Q8014" s="36">
        <f t="shared" si="1513"/>
        <v>16</v>
      </c>
      <c r="R8014" s="4">
        <f t="shared" si="1514"/>
        <v>0</v>
      </c>
      <c r="S8014" s="31">
        <f t="shared" si="1505"/>
        <v>0.23586805555555557</v>
      </c>
      <c r="T8014" s="31">
        <f t="shared" si="1506"/>
        <v>0.75912037037037028</v>
      </c>
      <c r="U8014" s="4">
        <f t="shared" si="1507"/>
        <v>0</v>
      </c>
      <c r="V8014" s="4" t="str">
        <f t="shared" si="1508"/>
        <v/>
      </c>
      <c r="W8014" s="18" t="str">
        <f>IF(V8014="","",VLOOKUP(L8014,日射量と図３!$A$4:$C$368,3,TRUE)*238.85/100)</f>
        <v/>
      </c>
      <c r="X8014" s="4" t="str">
        <f t="shared" si="1509"/>
        <v/>
      </c>
      <c r="Y8014" s="4" t="str">
        <f t="shared" si="1510"/>
        <v/>
      </c>
      <c r="Z8014" s="4" t="str">
        <f t="shared" si="1511"/>
        <v/>
      </c>
      <c r="AA8014" s="4" t="str">
        <f>IF($V8014="","",IF(Y8014&lt;36,0,IF(AND(36&lt;=Y8014,Y8014&lt;71),VLOOKUP($W8014,日射量と図３!$E$6:$F$34,2,TRUE),IF(AND(71&lt;=Y8014,Y8014&lt;107),VLOOKUP($W8014,日射量と図３!$E$6:$G$34,3,TRUE),IF(AND(107&lt;=Y8014,Y8014&lt;143),VLOOKUP($W8014,日射量と図３!$E$6:$H$34,4,TRUE),VLOOKUP($W8014,日射量と図３!$E$6:$I$34,5,TRUE))))))</f>
        <v/>
      </c>
      <c r="AB8014" s="4" t="str">
        <f>IF($V8014="","",IF(Z8014&lt;36,0,IF(AND(36&lt;=Z8014,Z8014&lt;71),VLOOKUP($W8014,日射量と図３!$E$6:$F$34,2,TRUE),IF(AND(71&lt;=Z8014,Z8014&lt;107),VLOOKUP($W8014,日射量と図３!$E$6:$G$34,3,TRUE),IF(AND(107&lt;=Z8014,Z8014&lt;143),VLOOKUP($W8014,日射量と図３!$E$6:$H$34,4,TRUE),VLOOKUP($W8014,日射量と図３!$E$6:$I$34,5,TRUE))))))</f>
        <v/>
      </c>
      <c r="AC8014" s="382" t="str">
        <f t="shared" si="1503"/>
        <v/>
      </c>
      <c r="AD8014" s="382" t="str">
        <f t="shared" si="1504"/>
        <v/>
      </c>
    </row>
    <row r="8015" spans="11:30" ht="13.5" customHeight="1">
      <c r="K8015" s="4">
        <f t="shared" si="1512"/>
        <v>4</v>
      </c>
      <c r="L8015" s="34">
        <v>43585</v>
      </c>
      <c r="M8015" s="4">
        <v>334</v>
      </c>
      <c r="N8015" s="4">
        <v>20</v>
      </c>
      <c r="O8015" s="31">
        <v>0.79166666666666663</v>
      </c>
      <c r="P8015" s="35">
        <v>18.409999999999997</v>
      </c>
      <c r="Q8015" s="36">
        <f t="shared" si="1513"/>
        <v>16</v>
      </c>
      <c r="R8015" s="4">
        <f t="shared" si="1514"/>
        <v>0</v>
      </c>
      <c r="S8015" s="31">
        <f t="shared" si="1505"/>
        <v>0.23586805555555557</v>
      </c>
      <c r="T8015" s="31">
        <f t="shared" si="1506"/>
        <v>0.75912037037037028</v>
      </c>
      <c r="U8015" s="4">
        <f t="shared" si="1507"/>
        <v>0</v>
      </c>
      <c r="V8015" s="4" t="str">
        <f t="shared" si="1508"/>
        <v/>
      </c>
      <c r="W8015" s="18" t="str">
        <f>IF(V8015="","",VLOOKUP(L8015,日射量と図３!$A$4:$C$368,3,TRUE)*238.85/100)</f>
        <v/>
      </c>
      <c r="X8015" s="4" t="str">
        <f t="shared" si="1509"/>
        <v/>
      </c>
      <c r="Y8015" s="4" t="str">
        <f t="shared" si="1510"/>
        <v/>
      </c>
      <c r="Z8015" s="4" t="str">
        <f t="shared" si="1511"/>
        <v/>
      </c>
      <c r="AA8015" s="4" t="str">
        <f>IF($V8015="","",IF(Y8015&lt;36,0,IF(AND(36&lt;=Y8015,Y8015&lt;71),VLOOKUP($W8015,日射量と図３!$E$6:$F$34,2,TRUE),IF(AND(71&lt;=Y8015,Y8015&lt;107),VLOOKUP($W8015,日射量と図３!$E$6:$G$34,3,TRUE),IF(AND(107&lt;=Y8015,Y8015&lt;143),VLOOKUP($W8015,日射量と図３!$E$6:$H$34,4,TRUE),VLOOKUP($W8015,日射量と図３!$E$6:$I$34,5,TRUE))))))</f>
        <v/>
      </c>
      <c r="AB8015" s="4" t="str">
        <f>IF($V8015="","",IF(Z8015&lt;36,0,IF(AND(36&lt;=Z8015,Z8015&lt;71),VLOOKUP($W8015,日射量と図３!$E$6:$F$34,2,TRUE),IF(AND(71&lt;=Z8015,Z8015&lt;107),VLOOKUP($W8015,日射量と図３!$E$6:$G$34,3,TRUE),IF(AND(107&lt;=Z8015,Z8015&lt;143),VLOOKUP($W8015,日射量と図３!$E$6:$H$34,4,TRUE),VLOOKUP($W8015,日射量と図３!$E$6:$I$34,5,TRUE))))))</f>
        <v/>
      </c>
      <c r="AC8015" s="382" t="str">
        <f t="shared" ref="AC8015:AC8078" si="1515">IF(V8015="","",IF((($AH$18*$AH$30*V8015*3600/1000000)/1000-AA8015*$AG$18*10*0.0000041868)&lt;=0,0,AA8015*$AG$18*10*0.0000041868))</f>
        <v/>
      </c>
      <c r="AD8015" s="382" t="str">
        <f t="shared" ref="AD8015:AD8078" si="1516">IF(V8015="","",IF((($AH$19*$AH$30*V8015*3600/1000000)/1000-AB8015*$AG$19*10*0.0000041868)&lt;=0,0,AB8015*$AG$19*10*0.0000041868))</f>
        <v/>
      </c>
    </row>
    <row r="8016" spans="11:30" ht="13.5" customHeight="1">
      <c r="K8016" s="4">
        <f t="shared" si="1512"/>
        <v>4</v>
      </c>
      <c r="L8016" s="34">
        <v>43585</v>
      </c>
      <c r="M8016" s="4">
        <v>334</v>
      </c>
      <c r="N8016" s="4">
        <v>21</v>
      </c>
      <c r="O8016" s="31">
        <v>0.83333333333333337</v>
      </c>
      <c r="P8016" s="35">
        <v>17.93</v>
      </c>
      <c r="Q8016" s="36">
        <f t="shared" si="1513"/>
        <v>16</v>
      </c>
      <c r="R8016" s="4">
        <f t="shared" si="1514"/>
        <v>0</v>
      </c>
      <c r="S8016" s="31">
        <f t="shared" si="1505"/>
        <v>0.23586805555555557</v>
      </c>
      <c r="T8016" s="31">
        <f t="shared" si="1506"/>
        <v>0.75912037037037028</v>
      </c>
      <c r="U8016" s="4">
        <f t="shared" si="1507"/>
        <v>0</v>
      </c>
      <c r="V8016" s="4" t="str">
        <f t="shared" si="1508"/>
        <v/>
      </c>
      <c r="W8016" s="18" t="str">
        <f>IF(V8016="","",VLOOKUP(L8016,日射量と図３!$A$4:$C$368,3,TRUE)*238.85/100)</f>
        <v/>
      </c>
      <c r="X8016" s="4" t="str">
        <f t="shared" si="1509"/>
        <v/>
      </c>
      <c r="Y8016" s="4" t="str">
        <f t="shared" si="1510"/>
        <v/>
      </c>
      <c r="Z8016" s="4" t="str">
        <f t="shared" si="1511"/>
        <v/>
      </c>
      <c r="AA8016" s="4" t="str">
        <f>IF($V8016="","",IF(Y8016&lt;36,0,IF(AND(36&lt;=Y8016,Y8016&lt;71),VLOOKUP($W8016,日射量と図３!$E$6:$F$34,2,TRUE),IF(AND(71&lt;=Y8016,Y8016&lt;107),VLOOKUP($W8016,日射量と図３!$E$6:$G$34,3,TRUE),IF(AND(107&lt;=Y8016,Y8016&lt;143),VLOOKUP($W8016,日射量と図３!$E$6:$H$34,4,TRUE),VLOOKUP($W8016,日射量と図３!$E$6:$I$34,5,TRUE))))))</f>
        <v/>
      </c>
      <c r="AB8016" s="4" t="str">
        <f>IF($V8016="","",IF(Z8016&lt;36,0,IF(AND(36&lt;=Z8016,Z8016&lt;71),VLOOKUP($W8016,日射量と図３!$E$6:$F$34,2,TRUE),IF(AND(71&lt;=Z8016,Z8016&lt;107),VLOOKUP($W8016,日射量と図３!$E$6:$G$34,3,TRUE),IF(AND(107&lt;=Z8016,Z8016&lt;143),VLOOKUP($W8016,日射量と図３!$E$6:$H$34,4,TRUE),VLOOKUP($W8016,日射量と図３!$E$6:$I$34,5,TRUE))))))</f>
        <v/>
      </c>
      <c r="AC8016" s="382" t="str">
        <f t="shared" si="1515"/>
        <v/>
      </c>
      <c r="AD8016" s="382" t="str">
        <f t="shared" si="1516"/>
        <v/>
      </c>
    </row>
    <row r="8017" spans="11:30" ht="13.5" customHeight="1">
      <c r="K8017" s="4">
        <f t="shared" si="1512"/>
        <v>4</v>
      </c>
      <c r="L8017" s="34">
        <v>43585</v>
      </c>
      <c r="M8017" s="4">
        <v>334</v>
      </c>
      <c r="N8017" s="4">
        <v>22</v>
      </c>
      <c r="O8017" s="31">
        <v>0.875</v>
      </c>
      <c r="P8017" s="35">
        <v>17.199999999999996</v>
      </c>
      <c r="Q8017" s="36">
        <f t="shared" si="1513"/>
        <v>16</v>
      </c>
      <c r="R8017" s="4">
        <f t="shared" si="1514"/>
        <v>0</v>
      </c>
      <c r="S8017" s="31">
        <f t="shared" si="1505"/>
        <v>0.23586805555555557</v>
      </c>
      <c r="T8017" s="31">
        <f t="shared" si="1506"/>
        <v>0.75912037037037028</v>
      </c>
      <c r="U8017" s="4">
        <f t="shared" si="1507"/>
        <v>0</v>
      </c>
      <c r="V8017" s="4" t="str">
        <f t="shared" si="1508"/>
        <v/>
      </c>
      <c r="W8017" s="18" t="str">
        <f>IF(V8017="","",VLOOKUP(L8017,日射量と図３!$A$4:$C$368,3,TRUE)*238.85/100)</f>
        <v/>
      </c>
      <c r="X8017" s="4" t="str">
        <f t="shared" si="1509"/>
        <v/>
      </c>
      <c r="Y8017" s="4" t="str">
        <f t="shared" si="1510"/>
        <v/>
      </c>
      <c r="Z8017" s="4" t="str">
        <f t="shared" si="1511"/>
        <v/>
      </c>
      <c r="AA8017" s="4" t="str">
        <f>IF($V8017="","",IF(Y8017&lt;36,0,IF(AND(36&lt;=Y8017,Y8017&lt;71),VLOOKUP($W8017,日射量と図３!$E$6:$F$34,2,TRUE),IF(AND(71&lt;=Y8017,Y8017&lt;107),VLOOKUP($W8017,日射量と図３!$E$6:$G$34,3,TRUE),IF(AND(107&lt;=Y8017,Y8017&lt;143),VLOOKUP($W8017,日射量と図３!$E$6:$H$34,4,TRUE),VLOOKUP($W8017,日射量と図３!$E$6:$I$34,5,TRUE))))))</f>
        <v/>
      </c>
      <c r="AB8017" s="4" t="str">
        <f>IF($V8017="","",IF(Z8017&lt;36,0,IF(AND(36&lt;=Z8017,Z8017&lt;71),VLOOKUP($W8017,日射量と図３!$E$6:$F$34,2,TRUE),IF(AND(71&lt;=Z8017,Z8017&lt;107),VLOOKUP($W8017,日射量と図３!$E$6:$G$34,3,TRUE),IF(AND(107&lt;=Z8017,Z8017&lt;143),VLOOKUP($W8017,日射量と図３!$E$6:$H$34,4,TRUE),VLOOKUP($W8017,日射量と図３!$E$6:$I$34,5,TRUE))))))</f>
        <v/>
      </c>
      <c r="AC8017" s="382" t="str">
        <f t="shared" si="1515"/>
        <v/>
      </c>
      <c r="AD8017" s="382" t="str">
        <f t="shared" si="1516"/>
        <v/>
      </c>
    </row>
    <row r="8018" spans="11:30" ht="13.5" customHeight="1">
      <c r="K8018" s="4">
        <f t="shared" si="1512"/>
        <v>4</v>
      </c>
      <c r="L8018" s="34">
        <v>43585</v>
      </c>
      <c r="M8018" s="4">
        <v>334</v>
      </c>
      <c r="N8018" s="4">
        <v>23</v>
      </c>
      <c r="O8018" s="31">
        <v>0.91666666666666663</v>
      </c>
      <c r="P8018" s="35">
        <v>16.740000000000002</v>
      </c>
      <c r="Q8018" s="36">
        <f t="shared" si="1513"/>
        <v>13</v>
      </c>
      <c r="R8018" s="4">
        <f t="shared" si="1514"/>
        <v>0</v>
      </c>
      <c r="S8018" s="31">
        <f t="shared" si="1505"/>
        <v>0.23586805555555557</v>
      </c>
      <c r="T8018" s="31">
        <f t="shared" si="1506"/>
        <v>0.75912037037037028</v>
      </c>
      <c r="U8018" s="4">
        <f t="shared" si="1507"/>
        <v>0</v>
      </c>
      <c r="V8018" s="4" t="str">
        <f t="shared" si="1508"/>
        <v/>
      </c>
      <c r="W8018" s="18" t="str">
        <f>IF(V8018="","",VLOOKUP(L8018,日射量と図３!$A$4:$C$368,3,TRUE)*238.85/100)</f>
        <v/>
      </c>
      <c r="X8018" s="4" t="str">
        <f t="shared" si="1509"/>
        <v/>
      </c>
      <c r="Y8018" s="4" t="str">
        <f t="shared" si="1510"/>
        <v/>
      </c>
      <c r="Z8018" s="4" t="str">
        <f t="shared" si="1511"/>
        <v/>
      </c>
      <c r="AA8018" s="4" t="str">
        <f>IF($V8018="","",IF(Y8018&lt;36,0,IF(AND(36&lt;=Y8018,Y8018&lt;71),VLOOKUP($W8018,日射量と図３!$E$6:$F$34,2,TRUE),IF(AND(71&lt;=Y8018,Y8018&lt;107),VLOOKUP($W8018,日射量と図３!$E$6:$G$34,3,TRUE),IF(AND(107&lt;=Y8018,Y8018&lt;143),VLOOKUP($W8018,日射量と図３!$E$6:$H$34,4,TRUE),VLOOKUP($W8018,日射量と図３!$E$6:$I$34,5,TRUE))))))</f>
        <v/>
      </c>
      <c r="AB8018" s="4" t="str">
        <f>IF($V8018="","",IF(Z8018&lt;36,0,IF(AND(36&lt;=Z8018,Z8018&lt;71),VLOOKUP($W8018,日射量と図３!$E$6:$F$34,2,TRUE),IF(AND(71&lt;=Z8018,Z8018&lt;107),VLOOKUP($W8018,日射量と図３!$E$6:$G$34,3,TRUE),IF(AND(107&lt;=Z8018,Z8018&lt;143),VLOOKUP($W8018,日射量と図３!$E$6:$H$34,4,TRUE),VLOOKUP($W8018,日射量と図３!$E$6:$I$34,5,TRUE))))))</f>
        <v/>
      </c>
      <c r="AC8018" s="382" t="str">
        <f t="shared" si="1515"/>
        <v/>
      </c>
      <c r="AD8018" s="382" t="str">
        <f t="shared" si="1516"/>
        <v/>
      </c>
    </row>
    <row r="8019" spans="11:30" ht="13.5" customHeight="1">
      <c r="K8019" s="4">
        <f t="shared" si="1512"/>
        <v>4</v>
      </c>
      <c r="L8019" s="34">
        <v>43585</v>
      </c>
      <c r="M8019" s="4">
        <v>334</v>
      </c>
      <c r="N8019" s="4">
        <v>24</v>
      </c>
      <c r="O8019" s="31">
        <v>0.95833333333333337</v>
      </c>
      <c r="P8019" s="35">
        <v>16.339999999999996</v>
      </c>
      <c r="Q8019" s="36">
        <f t="shared" si="1513"/>
        <v>13</v>
      </c>
      <c r="R8019" s="4">
        <f t="shared" si="1514"/>
        <v>0</v>
      </c>
      <c r="S8019" s="31">
        <f t="shared" si="1505"/>
        <v>0.23586805555555557</v>
      </c>
      <c r="T8019" s="31">
        <f t="shared" si="1506"/>
        <v>0.75912037037037028</v>
      </c>
      <c r="U8019" s="4">
        <f t="shared" si="1507"/>
        <v>0</v>
      </c>
      <c r="V8019" s="4" t="str">
        <f t="shared" si="1508"/>
        <v/>
      </c>
      <c r="W8019" s="18" t="str">
        <f>IF(V8019="","",VLOOKUP(L8019,日射量と図３!$A$4:$C$368,3,TRUE)*238.85/100)</f>
        <v/>
      </c>
      <c r="X8019" s="4" t="str">
        <f t="shared" si="1509"/>
        <v/>
      </c>
      <c r="Y8019" s="4" t="str">
        <f t="shared" si="1510"/>
        <v/>
      </c>
      <c r="Z8019" s="4" t="str">
        <f t="shared" si="1511"/>
        <v/>
      </c>
      <c r="AA8019" s="4" t="str">
        <f>IF($V8019="","",IF(Y8019&lt;36,0,IF(AND(36&lt;=Y8019,Y8019&lt;71),VLOOKUP($W8019,日射量と図３!$E$6:$F$34,2,TRUE),IF(AND(71&lt;=Y8019,Y8019&lt;107),VLOOKUP($W8019,日射量と図３!$E$6:$G$34,3,TRUE),IF(AND(107&lt;=Y8019,Y8019&lt;143),VLOOKUP($W8019,日射量と図３!$E$6:$H$34,4,TRUE),VLOOKUP($W8019,日射量と図３!$E$6:$I$34,5,TRUE))))))</f>
        <v/>
      </c>
      <c r="AB8019" s="4" t="str">
        <f>IF($V8019="","",IF(Z8019&lt;36,0,IF(AND(36&lt;=Z8019,Z8019&lt;71),VLOOKUP($W8019,日射量と図３!$E$6:$F$34,2,TRUE),IF(AND(71&lt;=Z8019,Z8019&lt;107),VLOOKUP($W8019,日射量と図３!$E$6:$G$34,3,TRUE),IF(AND(107&lt;=Z8019,Z8019&lt;143),VLOOKUP($W8019,日射量と図３!$E$6:$H$34,4,TRUE),VLOOKUP($W8019,日射量と図３!$E$6:$I$34,5,TRUE))))))</f>
        <v/>
      </c>
      <c r="AC8019" s="382" t="str">
        <f t="shared" si="1515"/>
        <v/>
      </c>
      <c r="AD8019" s="382" t="str">
        <f t="shared" si="1516"/>
        <v/>
      </c>
    </row>
    <row r="8020" spans="11:30" ht="13.5" customHeight="1">
      <c r="K8020" s="4">
        <f t="shared" si="1512"/>
        <v>5</v>
      </c>
      <c r="L8020" s="34">
        <v>43586</v>
      </c>
      <c r="M8020" s="4">
        <v>335</v>
      </c>
      <c r="N8020" s="4">
        <v>1</v>
      </c>
      <c r="O8020" s="31">
        <v>0</v>
      </c>
      <c r="P8020" s="35">
        <v>15.930000000000001</v>
      </c>
      <c r="Q8020" s="36">
        <f t="shared" si="1513"/>
        <v>13</v>
      </c>
      <c r="R8020" s="4">
        <f t="shared" si="1514"/>
        <v>0</v>
      </c>
      <c r="S8020" s="31">
        <f t="shared" si="1505"/>
        <v>0.20944444444444443</v>
      </c>
      <c r="T8020" s="31">
        <f t="shared" si="1506"/>
        <v>0.77601851851851855</v>
      </c>
      <c r="U8020" s="4">
        <f t="shared" si="1507"/>
        <v>0</v>
      </c>
      <c r="V8020" s="4">
        <f t="shared" si="1508"/>
        <v>0.90000000000000036</v>
      </c>
      <c r="W8020" s="18">
        <f>IF(V8020="","",VLOOKUP(L8020,日射量と図３!$A$4:$C$368,3,TRUE)*238.85/100)</f>
        <v>50.158499999999997</v>
      </c>
      <c r="X8020" s="4">
        <f t="shared" si="1509"/>
        <v>14</v>
      </c>
      <c r="Y8020" s="4">
        <f t="shared" si="1510"/>
        <v>0.40190464285714295</v>
      </c>
      <c r="Z8020" s="4">
        <f t="shared" si="1511"/>
        <v>0.45305614285714302</v>
      </c>
      <c r="AA8020" s="4">
        <f>IF($V8020="","",IF(Y8020&lt;36,0,IF(AND(36&lt;=Y8020,Y8020&lt;71),VLOOKUP($W8020,日射量と図３!$E$6:$F$34,2,TRUE),IF(AND(71&lt;=Y8020,Y8020&lt;107),VLOOKUP($W8020,日射量と図３!$E$6:$G$34,3,TRUE),IF(AND(107&lt;=Y8020,Y8020&lt;143),VLOOKUP($W8020,日射量と図３!$E$6:$H$34,4,TRUE),VLOOKUP($W8020,日射量と図３!$E$6:$I$34,5,TRUE))))))</f>
        <v>0</v>
      </c>
      <c r="AB8020" s="4">
        <f>IF($V8020="","",IF(Z8020&lt;36,0,IF(AND(36&lt;=Z8020,Z8020&lt;71),VLOOKUP($W8020,日射量と図３!$E$6:$F$34,2,TRUE),IF(AND(71&lt;=Z8020,Z8020&lt;107),VLOOKUP($W8020,日射量と図３!$E$6:$G$34,3,TRUE),IF(AND(107&lt;=Z8020,Z8020&lt;143),VLOOKUP($W8020,日射量と図３!$E$6:$H$34,4,TRUE),VLOOKUP($W8020,日射量と図３!$E$6:$I$34,5,TRUE))))))</f>
        <v>0</v>
      </c>
      <c r="AC8020" s="382">
        <f t="shared" si="1515"/>
        <v>0</v>
      </c>
      <c r="AD8020" s="382">
        <f t="shared" si="1516"/>
        <v>0</v>
      </c>
    </row>
    <row r="8021" spans="11:30" ht="13.5" customHeight="1">
      <c r="K8021" s="4">
        <f t="shared" si="1512"/>
        <v>5</v>
      </c>
      <c r="L8021" s="34">
        <v>43586</v>
      </c>
      <c r="M8021" s="4">
        <v>335</v>
      </c>
      <c r="N8021" s="4">
        <v>2</v>
      </c>
      <c r="O8021" s="31">
        <v>4.1666666666666664E-2</v>
      </c>
      <c r="P8021" s="35">
        <v>15.410000000000002</v>
      </c>
      <c r="Q8021" s="36">
        <f t="shared" si="1513"/>
        <v>13</v>
      </c>
      <c r="R8021" s="4">
        <f t="shared" si="1514"/>
        <v>0</v>
      </c>
      <c r="S8021" s="31">
        <f t="shared" ref="S8021:S8084" si="1517">VLOOKUP(K8021,$AF$45:$AH$49,2,TRUE)</f>
        <v>0.20944444444444443</v>
      </c>
      <c r="T8021" s="31">
        <f t="shared" ref="T8021:T8084" si="1518">VLOOKUP(K8021,$AF$45:$AH$49,3,TRUE)</f>
        <v>0.77601851851851855</v>
      </c>
      <c r="U8021" s="4">
        <f t="shared" ref="U8021:U8084" si="1519">IF(AND(S8021&lt;O8021,O8021&lt;T8021),R8021,0)</f>
        <v>0</v>
      </c>
      <c r="V8021" s="4" t="str">
        <f t="shared" ref="V8021:V8084" si="1520">IF(N8021=1,SUM(U8021:U8044),"")</f>
        <v/>
      </c>
      <c r="W8021" s="18" t="str">
        <f>IF(V8021="","",VLOOKUP(L8021,日射量と図３!$A$4:$C$368,3,TRUE)*238.85/100)</f>
        <v/>
      </c>
      <c r="X8021" s="4" t="str">
        <f t="shared" ref="X8021:X8084" si="1521">IF(V8021="","",VLOOKUP(K8021,$AF$45:$AJ$49,5,TRUE))</f>
        <v/>
      </c>
      <c r="Y8021" s="4" t="str">
        <f t="shared" si="1510"/>
        <v/>
      </c>
      <c r="Z8021" s="4" t="str">
        <f t="shared" si="1511"/>
        <v/>
      </c>
      <c r="AA8021" s="4" t="str">
        <f>IF($V8021="","",IF(Y8021&lt;36,0,IF(AND(36&lt;=Y8021,Y8021&lt;71),VLOOKUP($W8021,日射量と図３!$E$6:$F$34,2,TRUE),IF(AND(71&lt;=Y8021,Y8021&lt;107),VLOOKUP($W8021,日射量と図３!$E$6:$G$34,3,TRUE),IF(AND(107&lt;=Y8021,Y8021&lt;143),VLOOKUP($W8021,日射量と図３!$E$6:$H$34,4,TRUE),VLOOKUP($W8021,日射量と図３!$E$6:$I$34,5,TRUE))))))</f>
        <v/>
      </c>
      <c r="AB8021" s="4" t="str">
        <f>IF($V8021="","",IF(Z8021&lt;36,0,IF(AND(36&lt;=Z8021,Z8021&lt;71),VLOOKUP($W8021,日射量と図３!$E$6:$F$34,2,TRUE),IF(AND(71&lt;=Z8021,Z8021&lt;107),VLOOKUP($W8021,日射量と図３!$E$6:$G$34,3,TRUE),IF(AND(107&lt;=Z8021,Z8021&lt;143),VLOOKUP($W8021,日射量と図３!$E$6:$H$34,4,TRUE),VLOOKUP($W8021,日射量と図３!$E$6:$I$34,5,TRUE))))))</f>
        <v/>
      </c>
      <c r="AC8021" s="382" t="str">
        <f t="shared" si="1515"/>
        <v/>
      </c>
      <c r="AD8021" s="382" t="str">
        <f t="shared" si="1516"/>
        <v/>
      </c>
    </row>
    <row r="8022" spans="11:30" ht="13.5" customHeight="1">
      <c r="K8022" s="4">
        <f t="shared" si="1512"/>
        <v>5</v>
      </c>
      <c r="L8022" s="34">
        <v>43586</v>
      </c>
      <c r="M8022" s="4">
        <v>335</v>
      </c>
      <c r="N8022" s="4">
        <v>3</v>
      </c>
      <c r="O8022" s="31">
        <v>8.3333333333333329E-2</v>
      </c>
      <c r="P8022" s="35">
        <v>14.9</v>
      </c>
      <c r="Q8022" s="36">
        <f t="shared" si="1513"/>
        <v>13</v>
      </c>
      <c r="R8022" s="4">
        <f t="shared" si="1514"/>
        <v>0</v>
      </c>
      <c r="S8022" s="31">
        <f t="shared" si="1517"/>
        <v>0.20944444444444443</v>
      </c>
      <c r="T8022" s="31">
        <f t="shared" si="1518"/>
        <v>0.77601851851851855</v>
      </c>
      <c r="U8022" s="4">
        <f t="shared" si="1519"/>
        <v>0</v>
      </c>
      <c r="V8022" s="4" t="str">
        <f t="shared" si="1520"/>
        <v/>
      </c>
      <c r="W8022" s="18" t="str">
        <f>IF(V8022="","",VLOOKUP(L8022,日射量と図３!$A$4:$C$368,3,TRUE)*238.85/100)</f>
        <v/>
      </c>
      <c r="X8022" s="4" t="str">
        <f t="shared" si="1521"/>
        <v/>
      </c>
      <c r="Y8022" s="4" t="str">
        <f t="shared" si="1510"/>
        <v/>
      </c>
      <c r="Z8022" s="4" t="str">
        <f t="shared" si="1511"/>
        <v/>
      </c>
      <c r="AA8022" s="4" t="str">
        <f>IF($V8022="","",IF(Y8022&lt;36,0,IF(AND(36&lt;=Y8022,Y8022&lt;71),VLOOKUP($W8022,日射量と図３!$E$6:$F$34,2,TRUE),IF(AND(71&lt;=Y8022,Y8022&lt;107),VLOOKUP($W8022,日射量と図３!$E$6:$G$34,3,TRUE),IF(AND(107&lt;=Y8022,Y8022&lt;143),VLOOKUP($W8022,日射量と図３!$E$6:$H$34,4,TRUE),VLOOKUP($W8022,日射量と図３!$E$6:$I$34,5,TRUE))))))</f>
        <v/>
      </c>
      <c r="AB8022" s="4" t="str">
        <f>IF($V8022="","",IF(Z8022&lt;36,0,IF(AND(36&lt;=Z8022,Z8022&lt;71),VLOOKUP($W8022,日射量と図３!$E$6:$F$34,2,TRUE),IF(AND(71&lt;=Z8022,Z8022&lt;107),VLOOKUP($W8022,日射量と図３!$E$6:$G$34,3,TRUE),IF(AND(107&lt;=Z8022,Z8022&lt;143),VLOOKUP($W8022,日射量と図３!$E$6:$H$34,4,TRUE),VLOOKUP($W8022,日射量と図３!$E$6:$I$34,5,TRUE))))))</f>
        <v/>
      </c>
      <c r="AC8022" s="382" t="str">
        <f t="shared" si="1515"/>
        <v/>
      </c>
      <c r="AD8022" s="382" t="str">
        <f t="shared" si="1516"/>
        <v/>
      </c>
    </row>
    <row r="8023" spans="11:30" ht="13.5" customHeight="1">
      <c r="K8023" s="4">
        <f t="shared" si="1512"/>
        <v>5</v>
      </c>
      <c r="L8023" s="34">
        <v>43586</v>
      </c>
      <c r="M8023" s="4">
        <v>335</v>
      </c>
      <c r="N8023" s="4">
        <v>4</v>
      </c>
      <c r="O8023" s="31">
        <v>0.125</v>
      </c>
      <c r="P8023" s="35">
        <v>14.48</v>
      </c>
      <c r="Q8023" s="36">
        <f t="shared" si="1513"/>
        <v>13</v>
      </c>
      <c r="R8023" s="4">
        <f t="shared" si="1514"/>
        <v>0</v>
      </c>
      <c r="S8023" s="31">
        <f t="shared" si="1517"/>
        <v>0.20944444444444443</v>
      </c>
      <c r="T8023" s="31">
        <f t="shared" si="1518"/>
        <v>0.77601851851851855</v>
      </c>
      <c r="U8023" s="4">
        <f t="shared" si="1519"/>
        <v>0</v>
      </c>
      <c r="V8023" s="4" t="str">
        <f t="shared" si="1520"/>
        <v/>
      </c>
      <c r="W8023" s="18" t="str">
        <f>IF(V8023="","",VLOOKUP(L8023,日射量と図３!$A$4:$C$368,3,TRUE)*238.85/100)</f>
        <v/>
      </c>
      <c r="X8023" s="4" t="str">
        <f t="shared" si="1521"/>
        <v/>
      </c>
      <c r="Y8023" s="4" t="str">
        <f t="shared" si="1510"/>
        <v/>
      </c>
      <c r="Z8023" s="4" t="str">
        <f t="shared" si="1511"/>
        <v/>
      </c>
      <c r="AA8023" s="4" t="str">
        <f>IF($V8023="","",IF(Y8023&lt;36,0,IF(AND(36&lt;=Y8023,Y8023&lt;71),VLOOKUP($W8023,日射量と図３!$E$6:$F$34,2,TRUE),IF(AND(71&lt;=Y8023,Y8023&lt;107),VLOOKUP($W8023,日射量と図３!$E$6:$G$34,3,TRUE),IF(AND(107&lt;=Y8023,Y8023&lt;143),VLOOKUP($W8023,日射量と図３!$E$6:$H$34,4,TRUE),VLOOKUP($W8023,日射量と図３!$E$6:$I$34,5,TRUE))))))</f>
        <v/>
      </c>
      <c r="AB8023" s="4" t="str">
        <f>IF($V8023="","",IF(Z8023&lt;36,0,IF(AND(36&lt;=Z8023,Z8023&lt;71),VLOOKUP($W8023,日射量と図３!$E$6:$F$34,2,TRUE),IF(AND(71&lt;=Z8023,Z8023&lt;107),VLOOKUP($W8023,日射量と図３!$E$6:$G$34,3,TRUE),IF(AND(107&lt;=Z8023,Z8023&lt;143),VLOOKUP($W8023,日射量と図３!$E$6:$H$34,4,TRUE),VLOOKUP($W8023,日射量と図３!$E$6:$I$34,5,TRUE))))))</f>
        <v/>
      </c>
      <c r="AC8023" s="382" t="str">
        <f t="shared" si="1515"/>
        <v/>
      </c>
      <c r="AD8023" s="382" t="str">
        <f t="shared" si="1516"/>
        <v/>
      </c>
    </row>
    <row r="8024" spans="11:30" ht="13.5" customHeight="1">
      <c r="K8024" s="4">
        <f t="shared" si="1512"/>
        <v>5</v>
      </c>
      <c r="L8024" s="34">
        <v>43586</v>
      </c>
      <c r="M8024" s="4">
        <v>335</v>
      </c>
      <c r="N8024" s="4">
        <v>5</v>
      </c>
      <c r="O8024" s="31">
        <v>0.16666666666666666</v>
      </c>
      <c r="P8024" s="35">
        <v>14.030000000000001</v>
      </c>
      <c r="Q8024" s="36">
        <f t="shared" si="1513"/>
        <v>15</v>
      </c>
      <c r="R8024" s="4">
        <f t="shared" si="1514"/>
        <v>0.96999999999999886</v>
      </c>
      <c r="S8024" s="31">
        <f t="shared" si="1517"/>
        <v>0.20944444444444443</v>
      </c>
      <c r="T8024" s="31">
        <f t="shared" si="1518"/>
        <v>0.77601851851851855</v>
      </c>
      <c r="U8024" s="4">
        <f t="shared" si="1519"/>
        <v>0</v>
      </c>
      <c r="V8024" s="4" t="str">
        <f t="shared" si="1520"/>
        <v/>
      </c>
      <c r="W8024" s="18" t="str">
        <f>IF(V8024="","",VLOOKUP(L8024,日射量と図３!$A$4:$C$368,3,TRUE)*238.85/100)</f>
        <v/>
      </c>
      <c r="X8024" s="4" t="str">
        <f t="shared" si="1521"/>
        <v/>
      </c>
      <c r="Y8024" s="4" t="str">
        <f t="shared" si="1510"/>
        <v/>
      </c>
      <c r="Z8024" s="4" t="str">
        <f t="shared" si="1511"/>
        <v/>
      </c>
      <c r="AA8024" s="4" t="str">
        <f>IF($V8024="","",IF(Y8024&lt;36,0,IF(AND(36&lt;=Y8024,Y8024&lt;71),VLOOKUP($W8024,日射量と図３!$E$6:$F$34,2,TRUE),IF(AND(71&lt;=Y8024,Y8024&lt;107),VLOOKUP($W8024,日射量と図３!$E$6:$G$34,3,TRUE),IF(AND(107&lt;=Y8024,Y8024&lt;143),VLOOKUP($W8024,日射量と図３!$E$6:$H$34,4,TRUE),VLOOKUP($W8024,日射量と図３!$E$6:$I$34,5,TRUE))))))</f>
        <v/>
      </c>
      <c r="AB8024" s="4" t="str">
        <f>IF($V8024="","",IF(Z8024&lt;36,0,IF(AND(36&lt;=Z8024,Z8024&lt;71),VLOOKUP($W8024,日射量と図３!$E$6:$F$34,2,TRUE),IF(AND(71&lt;=Z8024,Z8024&lt;107),VLOOKUP($W8024,日射量と図３!$E$6:$G$34,3,TRUE),IF(AND(107&lt;=Z8024,Z8024&lt;143),VLOOKUP($W8024,日射量と図３!$E$6:$H$34,4,TRUE),VLOOKUP($W8024,日射量と図３!$E$6:$I$34,5,TRUE))))))</f>
        <v/>
      </c>
      <c r="AC8024" s="382" t="str">
        <f t="shared" si="1515"/>
        <v/>
      </c>
      <c r="AD8024" s="382" t="str">
        <f t="shared" si="1516"/>
        <v/>
      </c>
    </row>
    <row r="8025" spans="11:30" ht="13.5" customHeight="1">
      <c r="K8025" s="4">
        <f t="shared" si="1512"/>
        <v>5</v>
      </c>
      <c r="L8025" s="34">
        <v>43586</v>
      </c>
      <c r="M8025" s="4">
        <v>335</v>
      </c>
      <c r="N8025" s="4">
        <v>6</v>
      </c>
      <c r="O8025" s="31">
        <v>0.20833333333333334</v>
      </c>
      <c r="P8025" s="35">
        <v>13.709999999999999</v>
      </c>
      <c r="Q8025" s="36">
        <f t="shared" si="1513"/>
        <v>15</v>
      </c>
      <c r="R8025" s="4">
        <f t="shared" si="1514"/>
        <v>1.2900000000000009</v>
      </c>
      <c r="S8025" s="31">
        <f t="shared" si="1517"/>
        <v>0.20944444444444443</v>
      </c>
      <c r="T8025" s="31">
        <f t="shared" si="1518"/>
        <v>0.77601851851851855</v>
      </c>
      <c r="U8025" s="4">
        <f t="shared" si="1519"/>
        <v>0</v>
      </c>
      <c r="V8025" s="4" t="str">
        <f t="shared" si="1520"/>
        <v/>
      </c>
      <c r="W8025" s="18" t="str">
        <f>IF(V8025="","",VLOOKUP(L8025,日射量と図３!$A$4:$C$368,3,TRUE)*238.85/100)</f>
        <v/>
      </c>
      <c r="X8025" s="4" t="str">
        <f t="shared" si="1521"/>
        <v/>
      </c>
      <c r="Y8025" s="4" t="str">
        <f t="shared" si="1510"/>
        <v/>
      </c>
      <c r="Z8025" s="4" t="str">
        <f t="shared" si="1511"/>
        <v/>
      </c>
      <c r="AA8025" s="4" t="str">
        <f>IF($V8025="","",IF(Y8025&lt;36,0,IF(AND(36&lt;=Y8025,Y8025&lt;71),VLOOKUP($W8025,日射量と図３!$E$6:$F$34,2,TRUE),IF(AND(71&lt;=Y8025,Y8025&lt;107),VLOOKUP($W8025,日射量と図３!$E$6:$G$34,3,TRUE),IF(AND(107&lt;=Y8025,Y8025&lt;143),VLOOKUP($W8025,日射量と図３!$E$6:$H$34,4,TRUE),VLOOKUP($W8025,日射量と図３!$E$6:$I$34,5,TRUE))))))</f>
        <v/>
      </c>
      <c r="AB8025" s="4" t="str">
        <f>IF($V8025="","",IF(Z8025&lt;36,0,IF(AND(36&lt;=Z8025,Z8025&lt;71),VLOOKUP($W8025,日射量と図３!$E$6:$F$34,2,TRUE),IF(AND(71&lt;=Z8025,Z8025&lt;107),VLOOKUP($W8025,日射量と図３!$E$6:$G$34,3,TRUE),IF(AND(107&lt;=Z8025,Z8025&lt;143),VLOOKUP($W8025,日射量と図３!$E$6:$H$34,4,TRUE),VLOOKUP($W8025,日射量と図３!$E$6:$I$34,5,TRUE))))))</f>
        <v/>
      </c>
      <c r="AC8025" s="382" t="str">
        <f t="shared" si="1515"/>
        <v/>
      </c>
      <c r="AD8025" s="382" t="str">
        <f t="shared" si="1516"/>
        <v/>
      </c>
    </row>
    <row r="8026" spans="11:30" ht="13.5" customHeight="1">
      <c r="K8026" s="4">
        <f t="shared" si="1512"/>
        <v>5</v>
      </c>
      <c r="L8026" s="34">
        <v>43586</v>
      </c>
      <c r="M8026" s="4">
        <v>335</v>
      </c>
      <c r="N8026" s="4">
        <v>7</v>
      </c>
      <c r="O8026" s="31">
        <v>0.25</v>
      </c>
      <c r="P8026" s="35">
        <v>14.1</v>
      </c>
      <c r="Q8026" s="36">
        <f t="shared" si="1513"/>
        <v>15</v>
      </c>
      <c r="R8026" s="4">
        <f t="shared" si="1514"/>
        <v>0.90000000000000036</v>
      </c>
      <c r="S8026" s="31">
        <f t="shared" si="1517"/>
        <v>0.20944444444444443</v>
      </c>
      <c r="T8026" s="31">
        <f t="shared" si="1518"/>
        <v>0.77601851851851855</v>
      </c>
      <c r="U8026" s="4">
        <f t="shared" si="1519"/>
        <v>0.90000000000000036</v>
      </c>
      <c r="V8026" s="4" t="str">
        <f t="shared" si="1520"/>
        <v/>
      </c>
      <c r="W8026" s="18" t="str">
        <f>IF(V8026="","",VLOOKUP(L8026,日射量と図３!$A$4:$C$368,3,TRUE)*238.85/100)</f>
        <v/>
      </c>
      <c r="X8026" s="4" t="str">
        <f t="shared" si="1521"/>
        <v/>
      </c>
      <c r="Y8026" s="4" t="str">
        <f t="shared" si="1510"/>
        <v/>
      </c>
      <c r="Z8026" s="4" t="str">
        <f t="shared" si="1511"/>
        <v/>
      </c>
      <c r="AA8026" s="4" t="str">
        <f>IF($V8026="","",IF(Y8026&lt;36,0,IF(AND(36&lt;=Y8026,Y8026&lt;71),VLOOKUP($W8026,日射量と図３!$E$6:$F$34,2,TRUE),IF(AND(71&lt;=Y8026,Y8026&lt;107),VLOOKUP($W8026,日射量と図３!$E$6:$G$34,3,TRUE),IF(AND(107&lt;=Y8026,Y8026&lt;143),VLOOKUP($W8026,日射量と図３!$E$6:$H$34,4,TRUE),VLOOKUP($W8026,日射量と図３!$E$6:$I$34,5,TRUE))))))</f>
        <v/>
      </c>
      <c r="AB8026" s="4" t="str">
        <f>IF($V8026="","",IF(Z8026&lt;36,0,IF(AND(36&lt;=Z8026,Z8026&lt;71),VLOOKUP($W8026,日射量と図３!$E$6:$F$34,2,TRUE),IF(AND(71&lt;=Z8026,Z8026&lt;107),VLOOKUP($W8026,日射量と図３!$E$6:$G$34,3,TRUE),IF(AND(107&lt;=Z8026,Z8026&lt;143),VLOOKUP($W8026,日射量と図３!$E$6:$H$34,4,TRUE),VLOOKUP($W8026,日射量と図３!$E$6:$I$34,5,TRUE))))))</f>
        <v/>
      </c>
      <c r="AC8026" s="382" t="str">
        <f t="shared" si="1515"/>
        <v/>
      </c>
      <c r="AD8026" s="382" t="str">
        <f t="shared" si="1516"/>
        <v/>
      </c>
    </row>
    <row r="8027" spans="11:30" ht="13.5" customHeight="1">
      <c r="K8027" s="4">
        <f t="shared" si="1512"/>
        <v>5</v>
      </c>
      <c r="L8027" s="34">
        <v>43586</v>
      </c>
      <c r="M8027" s="4">
        <v>335</v>
      </c>
      <c r="N8027" s="4">
        <v>8</v>
      </c>
      <c r="O8027" s="31">
        <v>0.29166666666666669</v>
      </c>
      <c r="P8027" s="35">
        <v>15.540000000000001</v>
      </c>
      <c r="Q8027" s="36">
        <f t="shared" si="1513"/>
        <v>12</v>
      </c>
      <c r="R8027" s="4">
        <f t="shared" si="1514"/>
        <v>0</v>
      </c>
      <c r="S8027" s="31">
        <f t="shared" si="1517"/>
        <v>0.20944444444444443</v>
      </c>
      <c r="T8027" s="31">
        <f t="shared" si="1518"/>
        <v>0.77601851851851855</v>
      </c>
      <c r="U8027" s="4">
        <f t="shared" si="1519"/>
        <v>0</v>
      </c>
      <c r="V8027" s="4" t="str">
        <f t="shared" si="1520"/>
        <v/>
      </c>
      <c r="W8027" s="18" t="str">
        <f>IF(V8027="","",VLOOKUP(L8027,日射量と図３!$A$4:$C$368,3,TRUE)*238.85/100)</f>
        <v/>
      </c>
      <c r="X8027" s="4" t="str">
        <f t="shared" si="1521"/>
        <v/>
      </c>
      <c r="Y8027" s="4" t="str">
        <f t="shared" si="1510"/>
        <v/>
      </c>
      <c r="Z8027" s="4" t="str">
        <f t="shared" si="1511"/>
        <v/>
      </c>
      <c r="AA8027" s="4" t="str">
        <f>IF($V8027="","",IF(Y8027&lt;36,0,IF(AND(36&lt;=Y8027,Y8027&lt;71),VLOOKUP($W8027,日射量と図３!$E$6:$F$34,2,TRUE),IF(AND(71&lt;=Y8027,Y8027&lt;107),VLOOKUP($W8027,日射量と図３!$E$6:$G$34,3,TRUE),IF(AND(107&lt;=Y8027,Y8027&lt;143),VLOOKUP($W8027,日射量と図３!$E$6:$H$34,4,TRUE),VLOOKUP($W8027,日射量と図３!$E$6:$I$34,5,TRUE))))))</f>
        <v/>
      </c>
      <c r="AB8027" s="4" t="str">
        <f>IF($V8027="","",IF(Z8027&lt;36,0,IF(AND(36&lt;=Z8027,Z8027&lt;71),VLOOKUP($W8027,日射量と図３!$E$6:$F$34,2,TRUE),IF(AND(71&lt;=Z8027,Z8027&lt;107),VLOOKUP($W8027,日射量と図３!$E$6:$G$34,3,TRUE),IF(AND(107&lt;=Z8027,Z8027&lt;143),VLOOKUP($W8027,日射量と図３!$E$6:$H$34,4,TRUE),VLOOKUP($W8027,日射量と図３!$E$6:$I$34,5,TRUE))))))</f>
        <v/>
      </c>
      <c r="AC8027" s="382" t="str">
        <f t="shared" si="1515"/>
        <v/>
      </c>
      <c r="AD8027" s="382" t="str">
        <f t="shared" si="1516"/>
        <v/>
      </c>
    </row>
    <row r="8028" spans="11:30" ht="13.5" customHeight="1">
      <c r="K8028" s="4">
        <f t="shared" si="1512"/>
        <v>5</v>
      </c>
      <c r="L8028" s="34">
        <v>43586</v>
      </c>
      <c r="M8028" s="4">
        <v>335</v>
      </c>
      <c r="N8028" s="4">
        <v>9</v>
      </c>
      <c r="O8028" s="31">
        <v>0.33333333333333331</v>
      </c>
      <c r="P8028" s="35">
        <v>17.080000000000002</v>
      </c>
      <c r="Q8028" s="36">
        <f t="shared" si="1513"/>
        <v>12</v>
      </c>
      <c r="R8028" s="4">
        <f t="shared" si="1514"/>
        <v>0</v>
      </c>
      <c r="S8028" s="31">
        <f t="shared" si="1517"/>
        <v>0.20944444444444443</v>
      </c>
      <c r="T8028" s="31">
        <f t="shared" si="1518"/>
        <v>0.77601851851851855</v>
      </c>
      <c r="U8028" s="4">
        <f t="shared" si="1519"/>
        <v>0</v>
      </c>
      <c r="V8028" s="4" t="str">
        <f t="shared" si="1520"/>
        <v/>
      </c>
      <c r="W8028" s="18" t="str">
        <f>IF(V8028="","",VLOOKUP(L8028,日射量と図３!$A$4:$C$368,3,TRUE)*238.85/100)</f>
        <v/>
      </c>
      <c r="X8028" s="4" t="str">
        <f t="shared" si="1521"/>
        <v/>
      </c>
      <c r="Y8028" s="4" t="str">
        <f t="shared" si="1510"/>
        <v/>
      </c>
      <c r="Z8028" s="4" t="str">
        <f t="shared" si="1511"/>
        <v/>
      </c>
      <c r="AA8028" s="4" t="str">
        <f>IF($V8028="","",IF(Y8028&lt;36,0,IF(AND(36&lt;=Y8028,Y8028&lt;71),VLOOKUP($W8028,日射量と図３!$E$6:$F$34,2,TRUE),IF(AND(71&lt;=Y8028,Y8028&lt;107),VLOOKUP($W8028,日射量と図３!$E$6:$G$34,3,TRUE),IF(AND(107&lt;=Y8028,Y8028&lt;143),VLOOKUP($W8028,日射量と図３!$E$6:$H$34,4,TRUE),VLOOKUP($W8028,日射量と図３!$E$6:$I$34,5,TRUE))))))</f>
        <v/>
      </c>
      <c r="AB8028" s="4" t="str">
        <f>IF($V8028="","",IF(Z8028&lt;36,0,IF(AND(36&lt;=Z8028,Z8028&lt;71),VLOOKUP($W8028,日射量と図３!$E$6:$F$34,2,TRUE),IF(AND(71&lt;=Z8028,Z8028&lt;107),VLOOKUP($W8028,日射量と図３!$E$6:$G$34,3,TRUE),IF(AND(107&lt;=Z8028,Z8028&lt;143),VLOOKUP($W8028,日射量と図３!$E$6:$H$34,4,TRUE),VLOOKUP($W8028,日射量と図３!$E$6:$I$34,5,TRUE))))))</f>
        <v/>
      </c>
      <c r="AC8028" s="382" t="str">
        <f t="shared" si="1515"/>
        <v/>
      </c>
      <c r="AD8028" s="382" t="str">
        <f t="shared" si="1516"/>
        <v/>
      </c>
    </row>
    <row r="8029" spans="11:30" ht="13.5" customHeight="1">
      <c r="K8029" s="4">
        <f t="shared" si="1512"/>
        <v>5</v>
      </c>
      <c r="L8029" s="34">
        <v>43586</v>
      </c>
      <c r="M8029" s="4">
        <v>335</v>
      </c>
      <c r="N8029" s="4">
        <v>10</v>
      </c>
      <c r="O8029" s="31">
        <v>0.375</v>
      </c>
      <c r="P8029" s="35">
        <v>18.650000000000002</v>
      </c>
      <c r="Q8029" s="36">
        <f t="shared" si="1513"/>
        <v>12</v>
      </c>
      <c r="R8029" s="4">
        <f t="shared" si="1514"/>
        <v>0</v>
      </c>
      <c r="S8029" s="31">
        <f t="shared" si="1517"/>
        <v>0.20944444444444443</v>
      </c>
      <c r="T8029" s="31">
        <f t="shared" si="1518"/>
        <v>0.77601851851851855</v>
      </c>
      <c r="U8029" s="4">
        <f t="shared" si="1519"/>
        <v>0</v>
      </c>
      <c r="V8029" s="4" t="str">
        <f t="shared" si="1520"/>
        <v/>
      </c>
      <c r="W8029" s="18" t="str">
        <f>IF(V8029="","",VLOOKUP(L8029,日射量と図３!$A$4:$C$368,3,TRUE)*238.85/100)</f>
        <v/>
      </c>
      <c r="X8029" s="4" t="str">
        <f t="shared" si="1521"/>
        <v/>
      </c>
      <c r="Y8029" s="4" t="str">
        <f t="shared" si="1510"/>
        <v/>
      </c>
      <c r="Z8029" s="4" t="str">
        <f t="shared" si="1511"/>
        <v/>
      </c>
      <c r="AA8029" s="4" t="str">
        <f>IF($V8029="","",IF(Y8029&lt;36,0,IF(AND(36&lt;=Y8029,Y8029&lt;71),VLOOKUP($W8029,日射量と図３!$E$6:$F$34,2,TRUE),IF(AND(71&lt;=Y8029,Y8029&lt;107),VLOOKUP($W8029,日射量と図３!$E$6:$G$34,3,TRUE),IF(AND(107&lt;=Y8029,Y8029&lt;143),VLOOKUP($W8029,日射量と図３!$E$6:$H$34,4,TRUE),VLOOKUP($W8029,日射量と図３!$E$6:$I$34,5,TRUE))))))</f>
        <v/>
      </c>
      <c r="AB8029" s="4" t="str">
        <f>IF($V8029="","",IF(Z8029&lt;36,0,IF(AND(36&lt;=Z8029,Z8029&lt;71),VLOOKUP($W8029,日射量と図３!$E$6:$F$34,2,TRUE),IF(AND(71&lt;=Z8029,Z8029&lt;107),VLOOKUP($W8029,日射量と図３!$E$6:$G$34,3,TRUE),IF(AND(107&lt;=Z8029,Z8029&lt;143),VLOOKUP($W8029,日射量と図３!$E$6:$H$34,4,TRUE),VLOOKUP($W8029,日射量と図３!$E$6:$I$34,5,TRUE))))))</f>
        <v/>
      </c>
      <c r="AC8029" s="382" t="str">
        <f t="shared" si="1515"/>
        <v/>
      </c>
      <c r="AD8029" s="382" t="str">
        <f t="shared" si="1516"/>
        <v/>
      </c>
    </row>
    <row r="8030" spans="11:30" ht="13.5" customHeight="1">
      <c r="K8030" s="4">
        <f t="shared" si="1512"/>
        <v>5</v>
      </c>
      <c r="L8030" s="34">
        <v>43586</v>
      </c>
      <c r="M8030" s="4">
        <v>335</v>
      </c>
      <c r="N8030" s="4">
        <v>11</v>
      </c>
      <c r="O8030" s="31">
        <v>0.41666666666666669</v>
      </c>
      <c r="P8030" s="35">
        <v>20.63</v>
      </c>
      <c r="Q8030" s="36">
        <f t="shared" si="1513"/>
        <v>12</v>
      </c>
      <c r="R8030" s="4">
        <f t="shared" si="1514"/>
        <v>0</v>
      </c>
      <c r="S8030" s="31">
        <f t="shared" si="1517"/>
        <v>0.20944444444444443</v>
      </c>
      <c r="T8030" s="31">
        <f t="shared" si="1518"/>
        <v>0.77601851851851855</v>
      </c>
      <c r="U8030" s="4">
        <f t="shared" si="1519"/>
        <v>0</v>
      </c>
      <c r="V8030" s="4" t="str">
        <f t="shared" si="1520"/>
        <v/>
      </c>
      <c r="W8030" s="18" t="str">
        <f>IF(V8030="","",VLOOKUP(L8030,日射量と図３!$A$4:$C$368,3,TRUE)*238.85/100)</f>
        <v/>
      </c>
      <c r="X8030" s="4" t="str">
        <f t="shared" si="1521"/>
        <v/>
      </c>
      <c r="Y8030" s="4" t="str">
        <f t="shared" si="1510"/>
        <v/>
      </c>
      <c r="Z8030" s="4" t="str">
        <f t="shared" si="1511"/>
        <v/>
      </c>
      <c r="AA8030" s="4" t="str">
        <f>IF($V8030="","",IF(Y8030&lt;36,0,IF(AND(36&lt;=Y8030,Y8030&lt;71),VLOOKUP($W8030,日射量と図３!$E$6:$F$34,2,TRUE),IF(AND(71&lt;=Y8030,Y8030&lt;107),VLOOKUP($W8030,日射量と図３!$E$6:$G$34,3,TRUE),IF(AND(107&lt;=Y8030,Y8030&lt;143),VLOOKUP($W8030,日射量と図３!$E$6:$H$34,4,TRUE),VLOOKUP($W8030,日射量と図３!$E$6:$I$34,5,TRUE))))))</f>
        <v/>
      </c>
      <c r="AB8030" s="4" t="str">
        <f>IF($V8030="","",IF(Z8030&lt;36,0,IF(AND(36&lt;=Z8030,Z8030&lt;71),VLOOKUP($W8030,日射量と図３!$E$6:$F$34,2,TRUE),IF(AND(71&lt;=Z8030,Z8030&lt;107),VLOOKUP($W8030,日射量と図３!$E$6:$G$34,3,TRUE),IF(AND(107&lt;=Z8030,Z8030&lt;143),VLOOKUP($W8030,日射量と図３!$E$6:$H$34,4,TRUE),VLOOKUP($W8030,日射量と図３!$E$6:$I$34,5,TRUE))))))</f>
        <v/>
      </c>
      <c r="AC8030" s="382" t="str">
        <f t="shared" si="1515"/>
        <v/>
      </c>
      <c r="AD8030" s="382" t="str">
        <f t="shared" si="1516"/>
        <v/>
      </c>
    </row>
    <row r="8031" spans="11:30" ht="13.5" customHeight="1">
      <c r="K8031" s="4">
        <f t="shared" si="1512"/>
        <v>5</v>
      </c>
      <c r="L8031" s="34">
        <v>43586</v>
      </c>
      <c r="M8031" s="4">
        <v>335</v>
      </c>
      <c r="N8031" s="4">
        <v>12</v>
      </c>
      <c r="O8031" s="31">
        <v>0.45833333333333331</v>
      </c>
      <c r="P8031" s="35">
        <v>21.220000000000002</v>
      </c>
      <c r="Q8031" s="36">
        <f t="shared" si="1513"/>
        <v>12</v>
      </c>
      <c r="R8031" s="4">
        <f t="shared" si="1514"/>
        <v>0</v>
      </c>
      <c r="S8031" s="31">
        <f t="shared" si="1517"/>
        <v>0.20944444444444443</v>
      </c>
      <c r="T8031" s="31">
        <f t="shared" si="1518"/>
        <v>0.77601851851851855</v>
      </c>
      <c r="U8031" s="4">
        <f t="shared" si="1519"/>
        <v>0</v>
      </c>
      <c r="V8031" s="4" t="str">
        <f t="shared" si="1520"/>
        <v/>
      </c>
      <c r="W8031" s="18" t="str">
        <f>IF(V8031="","",VLOOKUP(L8031,日射量と図３!$A$4:$C$368,3,TRUE)*238.85/100)</f>
        <v/>
      </c>
      <c r="X8031" s="4" t="str">
        <f t="shared" si="1521"/>
        <v/>
      </c>
      <c r="Y8031" s="4" t="str">
        <f t="shared" ref="Y8031:Y8094" si="1522">IF(V8031="","",$AH$30*V8031/(($AG$18/$AH$18)*X8031))</f>
        <v/>
      </c>
      <c r="Z8031" s="4" t="str">
        <f t="shared" ref="Z8031:Z8094" si="1523">IF(V8031="","",$AH$30*V8031/(($AG$19/$AH$19)*X8031))</f>
        <v/>
      </c>
      <c r="AA8031" s="4" t="str">
        <f>IF($V8031="","",IF(Y8031&lt;36,0,IF(AND(36&lt;=Y8031,Y8031&lt;71),VLOOKUP($W8031,日射量と図３!$E$6:$F$34,2,TRUE),IF(AND(71&lt;=Y8031,Y8031&lt;107),VLOOKUP($W8031,日射量と図３!$E$6:$G$34,3,TRUE),IF(AND(107&lt;=Y8031,Y8031&lt;143),VLOOKUP($W8031,日射量と図３!$E$6:$H$34,4,TRUE),VLOOKUP($W8031,日射量と図３!$E$6:$I$34,5,TRUE))))))</f>
        <v/>
      </c>
      <c r="AB8031" s="4" t="str">
        <f>IF($V8031="","",IF(Z8031&lt;36,0,IF(AND(36&lt;=Z8031,Z8031&lt;71),VLOOKUP($W8031,日射量と図３!$E$6:$F$34,2,TRUE),IF(AND(71&lt;=Z8031,Z8031&lt;107),VLOOKUP($W8031,日射量と図３!$E$6:$G$34,3,TRUE),IF(AND(107&lt;=Z8031,Z8031&lt;143),VLOOKUP($W8031,日射量と図３!$E$6:$H$34,4,TRUE),VLOOKUP($W8031,日射量と図３!$E$6:$I$34,5,TRUE))))))</f>
        <v/>
      </c>
      <c r="AC8031" s="382" t="str">
        <f t="shared" si="1515"/>
        <v/>
      </c>
      <c r="AD8031" s="382" t="str">
        <f t="shared" si="1516"/>
        <v/>
      </c>
    </row>
    <row r="8032" spans="11:30" ht="13.5" customHeight="1">
      <c r="K8032" s="4">
        <f t="shared" si="1512"/>
        <v>5</v>
      </c>
      <c r="L8032" s="34">
        <v>43586</v>
      </c>
      <c r="M8032" s="4">
        <v>335</v>
      </c>
      <c r="N8032" s="4">
        <v>13</v>
      </c>
      <c r="O8032" s="31">
        <v>0.5</v>
      </c>
      <c r="P8032" s="35">
        <v>22.080000000000002</v>
      </c>
      <c r="Q8032" s="36">
        <f t="shared" si="1513"/>
        <v>12</v>
      </c>
      <c r="R8032" s="4">
        <f t="shared" si="1514"/>
        <v>0</v>
      </c>
      <c r="S8032" s="31">
        <f t="shared" si="1517"/>
        <v>0.20944444444444443</v>
      </c>
      <c r="T8032" s="31">
        <f t="shared" si="1518"/>
        <v>0.77601851851851855</v>
      </c>
      <c r="U8032" s="4">
        <f t="shared" si="1519"/>
        <v>0</v>
      </c>
      <c r="V8032" s="4" t="str">
        <f t="shared" si="1520"/>
        <v/>
      </c>
      <c r="W8032" s="18" t="str">
        <f>IF(V8032="","",VLOOKUP(L8032,日射量と図３!$A$4:$C$368,3,TRUE)*238.85/100)</f>
        <v/>
      </c>
      <c r="X8032" s="4" t="str">
        <f t="shared" si="1521"/>
        <v/>
      </c>
      <c r="Y8032" s="4" t="str">
        <f t="shared" si="1522"/>
        <v/>
      </c>
      <c r="Z8032" s="4" t="str">
        <f t="shared" si="1523"/>
        <v/>
      </c>
      <c r="AA8032" s="4" t="str">
        <f>IF($V8032="","",IF(Y8032&lt;36,0,IF(AND(36&lt;=Y8032,Y8032&lt;71),VLOOKUP($W8032,日射量と図３!$E$6:$F$34,2,TRUE),IF(AND(71&lt;=Y8032,Y8032&lt;107),VLOOKUP($W8032,日射量と図３!$E$6:$G$34,3,TRUE),IF(AND(107&lt;=Y8032,Y8032&lt;143),VLOOKUP($W8032,日射量と図３!$E$6:$H$34,4,TRUE),VLOOKUP($W8032,日射量と図３!$E$6:$I$34,5,TRUE))))))</f>
        <v/>
      </c>
      <c r="AB8032" s="4" t="str">
        <f>IF($V8032="","",IF(Z8032&lt;36,0,IF(AND(36&lt;=Z8032,Z8032&lt;71),VLOOKUP($W8032,日射量と図３!$E$6:$F$34,2,TRUE),IF(AND(71&lt;=Z8032,Z8032&lt;107),VLOOKUP($W8032,日射量と図３!$E$6:$G$34,3,TRUE),IF(AND(107&lt;=Z8032,Z8032&lt;143),VLOOKUP($W8032,日射量と図３!$E$6:$H$34,4,TRUE),VLOOKUP($W8032,日射量と図３!$E$6:$I$34,5,TRUE))))))</f>
        <v/>
      </c>
      <c r="AC8032" s="382" t="str">
        <f t="shared" si="1515"/>
        <v/>
      </c>
      <c r="AD8032" s="382" t="str">
        <f t="shared" si="1516"/>
        <v/>
      </c>
    </row>
    <row r="8033" spans="11:30" ht="13.5" customHeight="1">
      <c r="K8033" s="4">
        <f t="shared" si="1512"/>
        <v>5</v>
      </c>
      <c r="L8033" s="34">
        <v>43586</v>
      </c>
      <c r="M8033" s="4">
        <v>335</v>
      </c>
      <c r="N8033" s="4">
        <v>14</v>
      </c>
      <c r="O8033" s="31">
        <v>0.54166666666666663</v>
      </c>
      <c r="P8033" s="35">
        <v>22.73</v>
      </c>
      <c r="Q8033" s="36">
        <f t="shared" si="1513"/>
        <v>12</v>
      </c>
      <c r="R8033" s="4">
        <f t="shared" si="1514"/>
        <v>0</v>
      </c>
      <c r="S8033" s="31">
        <f t="shared" si="1517"/>
        <v>0.20944444444444443</v>
      </c>
      <c r="T8033" s="31">
        <f t="shared" si="1518"/>
        <v>0.77601851851851855</v>
      </c>
      <c r="U8033" s="4">
        <f t="shared" si="1519"/>
        <v>0</v>
      </c>
      <c r="V8033" s="4" t="str">
        <f t="shared" si="1520"/>
        <v/>
      </c>
      <c r="W8033" s="18" t="str">
        <f>IF(V8033="","",VLOOKUP(L8033,日射量と図３!$A$4:$C$368,3,TRUE)*238.85/100)</f>
        <v/>
      </c>
      <c r="X8033" s="4" t="str">
        <f t="shared" si="1521"/>
        <v/>
      </c>
      <c r="Y8033" s="4" t="str">
        <f t="shared" si="1522"/>
        <v/>
      </c>
      <c r="Z8033" s="4" t="str">
        <f t="shared" si="1523"/>
        <v/>
      </c>
      <c r="AA8033" s="4" t="str">
        <f>IF($V8033="","",IF(Y8033&lt;36,0,IF(AND(36&lt;=Y8033,Y8033&lt;71),VLOOKUP($W8033,日射量と図３!$E$6:$F$34,2,TRUE),IF(AND(71&lt;=Y8033,Y8033&lt;107),VLOOKUP($W8033,日射量と図３!$E$6:$G$34,3,TRUE),IF(AND(107&lt;=Y8033,Y8033&lt;143),VLOOKUP($W8033,日射量と図３!$E$6:$H$34,4,TRUE),VLOOKUP($W8033,日射量と図３!$E$6:$I$34,5,TRUE))))))</f>
        <v/>
      </c>
      <c r="AB8033" s="4" t="str">
        <f>IF($V8033="","",IF(Z8033&lt;36,0,IF(AND(36&lt;=Z8033,Z8033&lt;71),VLOOKUP($W8033,日射量と図３!$E$6:$F$34,2,TRUE),IF(AND(71&lt;=Z8033,Z8033&lt;107),VLOOKUP($W8033,日射量と図３!$E$6:$G$34,3,TRUE),IF(AND(107&lt;=Z8033,Z8033&lt;143),VLOOKUP($W8033,日射量と図３!$E$6:$H$34,4,TRUE),VLOOKUP($W8033,日射量と図３!$E$6:$I$34,5,TRUE))))))</f>
        <v/>
      </c>
      <c r="AC8033" s="382" t="str">
        <f t="shared" si="1515"/>
        <v/>
      </c>
      <c r="AD8033" s="382" t="str">
        <f t="shared" si="1516"/>
        <v/>
      </c>
    </row>
    <row r="8034" spans="11:30" ht="13.5" customHeight="1">
      <c r="K8034" s="4">
        <f t="shared" si="1512"/>
        <v>5</v>
      </c>
      <c r="L8034" s="34">
        <v>43586</v>
      </c>
      <c r="M8034" s="4">
        <v>335</v>
      </c>
      <c r="N8034" s="4">
        <v>15</v>
      </c>
      <c r="O8034" s="31">
        <v>0.58333333333333337</v>
      </c>
      <c r="P8034" s="35">
        <v>22.610000000000003</v>
      </c>
      <c r="Q8034" s="36">
        <f t="shared" si="1513"/>
        <v>12</v>
      </c>
      <c r="R8034" s="4">
        <f t="shared" si="1514"/>
        <v>0</v>
      </c>
      <c r="S8034" s="31">
        <f t="shared" si="1517"/>
        <v>0.20944444444444443</v>
      </c>
      <c r="T8034" s="31">
        <f t="shared" si="1518"/>
        <v>0.77601851851851855</v>
      </c>
      <c r="U8034" s="4">
        <f t="shared" si="1519"/>
        <v>0</v>
      </c>
      <c r="V8034" s="4" t="str">
        <f t="shared" si="1520"/>
        <v/>
      </c>
      <c r="W8034" s="18" t="str">
        <f>IF(V8034="","",VLOOKUP(L8034,日射量と図３!$A$4:$C$368,3,TRUE)*238.85/100)</f>
        <v/>
      </c>
      <c r="X8034" s="4" t="str">
        <f t="shared" si="1521"/>
        <v/>
      </c>
      <c r="Y8034" s="4" t="str">
        <f t="shared" si="1522"/>
        <v/>
      </c>
      <c r="Z8034" s="4" t="str">
        <f t="shared" si="1523"/>
        <v/>
      </c>
      <c r="AA8034" s="4" t="str">
        <f>IF($V8034="","",IF(Y8034&lt;36,0,IF(AND(36&lt;=Y8034,Y8034&lt;71),VLOOKUP($W8034,日射量と図３!$E$6:$F$34,2,TRUE),IF(AND(71&lt;=Y8034,Y8034&lt;107),VLOOKUP($W8034,日射量と図３!$E$6:$G$34,3,TRUE),IF(AND(107&lt;=Y8034,Y8034&lt;143),VLOOKUP($W8034,日射量と図３!$E$6:$H$34,4,TRUE),VLOOKUP($W8034,日射量と図３!$E$6:$I$34,5,TRUE))))))</f>
        <v/>
      </c>
      <c r="AB8034" s="4" t="str">
        <f>IF($V8034="","",IF(Z8034&lt;36,0,IF(AND(36&lt;=Z8034,Z8034&lt;71),VLOOKUP($W8034,日射量と図３!$E$6:$F$34,2,TRUE),IF(AND(71&lt;=Z8034,Z8034&lt;107),VLOOKUP($W8034,日射量と図３!$E$6:$G$34,3,TRUE),IF(AND(107&lt;=Z8034,Z8034&lt;143),VLOOKUP($W8034,日射量と図３!$E$6:$H$34,4,TRUE),VLOOKUP($W8034,日射量と図３!$E$6:$I$34,5,TRUE))))))</f>
        <v/>
      </c>
      <c r="AC8034" s="382" t="str">
        <f t="shared" si="1515"/>
        <v/>
      </c>
      <c r="AD8034" s="382" t="str">
        <f t="shared" si="1516"/>
        <v/>
      </c>
    </row>
    <row r="8035" spans="11:30" ht="13.5" customHeight="1">
      <c r="K8035" s="4">
        <f t="shared" si="1512"/>
        <v>5</v>
      </c>
      <c r="L8035" s="34">
        <v>43586</v>
      </c>
      <c r="M8035" s="4">
        <v>335</v>
      </c>
      <c r="N8035" s="4">
        <v>16</v>
      </c>
      <c r="O8035" s="31">
        <v>0.625</v>
      </c>
      <c r="P8035" s="35">
        <v>22.69</v>
      </c>
      <c r="Q8035" s="36">
        <f t="shared" si="1513"/>
        <v>16</v>
      </c>
      <c r="R8035" s="4">
        <f t="shared" si="1514"/>
        <v>0</v>
      </c>
      <c r="S8035" s="31">
        <f t="shared" si="1517"/>
        <v>0.20944444444444443</v>
      </c>
      <c r="T8035" s="31">
        <f t="shared" si="1518"/>
        <v>0.77601851851851855</v>
      </c>
      <c r="U8035" s="4">
        <f t="shared" si="1519"/>
        <v>0</v>
      </c>
      <c r="V8035" s="4" t="str">
        <f t="shared" si="1520"/>
        <v/>
      </c>
      <c r="W8035" s="18" t="str">
        <f>IF(V8035="","",VLOOKUP(L8035,日射量と図３!$A$4:$C$368,3,TRUE)*238.85/100)</f>
        <v/>
      </c>
      <c r="X8035" s="4" t="str">
        <f t="shared" si="1521"/>
        <v/>
      </c>
      <c r="Y8035" s="4" t="str">
        <f t="shared" si="1522"/>
        <v/>
      </c>
      <c r="Z8035" s="4" t="str">
        <f t="shared" si="1523"/>
        <v/>
      </c>
      <c r="AA8035" s="4" t="str">
        <f>IF($V8035="","",IF(Y8035&lt;36,0,IF(AND(36&lt;=Y8035,Y8035&lt;71),VLOOKUP($W8035,日射量と図３!$E$6:$F$34,2,TRUE),IF(AND(71&lt;=Y8035,Y8035&lt;107),VLOOKUP($W8035,日射量と図３!$E$6:$G$34,3,TRUE),IF(AND(107&lt;=Y8035,Y8035&lt;143),VLOOKUP($W8035,日射量と図３!$E$6:$H$34,4,TRUE),VLOOKUP($W8035,日射量と図３!$E$6:$I$34,5,TRUE))))))</f>
        <v/>
      </c>
      <c r="AB8035" s="4" t="str">
        <f>IF($V8035="","",IF(Z8035&lt;36,0,IF(AND(36&lt;=Z8035,Z8035&lt;71),VLOOKUP($W8035,日射量と図３!$E$6:$F$34,2,TRUE),IF(AND(71&lt;=Z8035,Z8035&lt;107),VLOOKUP($W8035,日射量と図３!$E$6:$G$34,3,TRUE),IF(AND(107&lt;=Z8035,Z8035&lt;143),VLOOKUP($W8035,日射量と図３!$E$6:$H$34,4,TRUE),VLOOKUP($W8035,日射量と図３!$E$6:$I$34,5,TRUE))))))</f>
        <v/>
      </c>
      <c r="AC8035" s="382" t="str">
        <f t="shared" si="1515"/>
        <v/>
      </c>
      <c r="AD8035" s="382" t="str">
        <f t="shared" si="1516"/>
        <v/>
      </c>
    </row>
    <row r="8036" spans="11:30" ht="13.5" customHeight="1">
      <c r="K8036" s="4">
        <f t="shared" si="1512"/>
        <v>5</v>
      </c>
      <c r="L8036" s="34">
        <v>43586</v>
      </c>
      <c r="M8036" s="4">
        <v>335</v>
      </c>
      <c r="N8036" s="4">
        <v>17</v>
      </c>
      <c r="O8036" s="31">
        <v>0.66666666666666663</v>
      </c>
      <c r="P8036" s="35">
        <v>22.139999999999997</v>
      </c>
      <c r="Q8036" s="36">
        <f t="shared" si="1513"/>
        <v>16</v>
      </c>
      <c r="R8036" s="4">
        <f t="shared" si="1514"/>
        <v>0</v>
      </c>
      <c r="S8036" s="31">
        <f t="shared" si="1517"/>
        <v>0.20944444444444443</v>
      </c>
      <c r="T8036" s="31">
        <f t="shared" si="1518"/>
        <v>0.77601851851851855</v>
      </c>
      <c r="U8036" s="4">
        <f t="shared" si="1519"/>
        <v>0</v>
      </c>
      <c r="V8036" s="4" t="str">
        <f t="shared" si="1520"/>
        <v/>
      </c>
      <c r="W8036" s="18" t="str">
        <f>IF(V8036="","",VLOOKUP(L8036,日射量と図３!$A$4:$C$368,3,TRUE)*238.85/100)</f>
        <v/>
      </c>
      <c r="X8036" s="4" t="str">
        <f t="shared" si="1521"/>
        <v/>
      </c>
      <c r="Y8036" s="4" t="str">
        <f t="shared" si="1522"/>
        <v/>
      </c>
      <c r="Z8036" s="4" t="str">
        <f t="shared" si="1523"/>
        <v/>
      </c>
      <c r="AA8036" s="4" t="str">
        <f>IF($V8036="","",IF(Y8036&lt;36,0,IF(AND(36&lt;=Y8036,Y8036&lt;71),VLOOKUP($W8036,日射量と図３!$E$6:$F$34,2,TRUE),IF(AND(71&lt;=Y8036,Y8036&lt;107),VLOOKUP($W8036,日射量と図３!$E$6:$G$34,3,TRUE),IF(AND(107&lt;=Y8036,Y8036&lt;143),VLOOKUP($W8036,日射量と図３!$E$6:$H$34,4,TRUE),VLOOKUP($W8036,日射量と図３!$E$6:$I$34,5,TRUE))))))</f>
        <v/>
      </c>
      <c r="AB8036" s="4" t="str">
        <f>IF($V8036="","",IF(Z8036&lt;36,0,IF(AND(36&lt;=Z8036,Z8036&lt;71),VLOOKUP($W8036,日射量と図３!$E$6:$F$34,2,TRUE),IF(AND(71&lt;=Z8036,Z8036&lt;107),VLOOKUP($W8036,日射量と図３!$E$6:$G$34,3,TRUE),IF(AND(107&lt;=Z8036,Z8036&lt;143),VLOOKUP($W8036,日射量と図３!$E$6:$H$34,4,TRUE),VLOOKUP($W8036,日射量と図３!$E$6:$I$34,5,TRUE))))))</f>
        <v/>
      </c>
      <c r="AC8036" s="382" t="str">
        <f t="shared" si="1515"/>
        <v/>
      </c>
      <c r="AD8036" s="382" t="str">
        <f t="shared" si="1516"/>
        <v/>
      </c>
    </row>
    <row r="8037" spans="11:30" ht="13.5" customHeight="1">
      <c r="K8037" s="4">
        <f t="shared" si="1512"/>
        <v>5</v>
      </c>
      <c r="L8037" s="34">
        <v>43586</v>
      </c>
      <c r="M8037" s="4">
        <v>335</v>
      </c>
      <c r="N8037" s="4">
        <v>18</v>
      </c>
      <c r="O8037" s="31">
        <v>0.70833333333333337</v>
      </c>
      <c r="P8037" s="35">
        <v>21.31</v>
      </c>
      <c r="Q8037" s="36">
        <f t="shared" si="1513"/>
        <v>16</v>
      </c>
      <c r="R8037" s="4">
        <f t="shared" si="1514"/>
        <v>0</v>
      </c>
      <c r="S8037" s="31">
        <f t="shared" si="1517"/>
        <v>0.20944444444444443</v>
      </c>
      <c r="T8037" s="31">
        <f t="shared" si="1518"/>
        <v>0.77601851851851855</v>
      </c>
      <c r="U8037" s="4">
        <f t="shared" si="1519"/>
        <v>0</v>
      </c>
      <c r="V8037" s="4" t="str">
        <f t="shared" si="1520"/>
        <v/>
      </c>
      <c r="W8037" s="18" t="str">
        <f>IF(V8037="","",VLOOKUP(L8037,日射量と図３!$A$4:$C$368,3,TRUE)*238.85/100)</f>
        <v/>
      </c>
      <c r="X8037" s="4" t="str">
        <f t="shared" si="1521"/>
        <v/>
      </c>
      <c r="Y8037" s="4" t="str">
        <f t="shared" si="1522"/>
        <v/>
      </c>
      <c r="Z8037" s="4" t="str">
        <f t="shared" si="1523"/>
        <v/>
      </c>
      <c r="AA8037" s="4" t="str">
        <f>IF($V8037="","",IF(Y8037&lt;36,0,IF(AND(36&lt;=Y8037,Y8037&lt;71),VLOOKUP($W8037,日射量と図３!$E$6:$F$34,2,TRUE),IF(AND(71&lt;=Y8037,Y8037&lt;107),VLOOKUP($W8037,日射量と図３!$E$6:$G$34,3,TRUE),IF(AND(107&lt;=Y8037,Y8037&lt;143),VLOOKUP($W8037,日射量と図３!$E$6:$H$34,4,TRUE),VLOOKUP($W8037,日射量と図３!$E$6:$I$34,5,TRUE))))))</f>
        <v/>
      </c>
      <c r="AB8037" s="4" t="str">
        <f>IF($V8037="","",IF(Z8037&lt;36,0,IF(AND(36&lt;=Z8037,Z8037&lt;71),VLOOKUP($W8037,日射量と図３!$E$6:$F$34,2,TRUE),IF(AND(71&lt;=Z8037,Z8037&lt;107),VLOOKUP($W8037,日射量と図３!$E$6:$G$34,3,TRUE),IF(AND(107&lt;=Z8037,Z8037&lt;143),VLOOKUP($W8037,日射量と図３!$E$6:$H$34,4,TRUE),VLOOKUP($W8037,日射量と図３!$E$6:$I$34,5,TRUE))))))</f>
        <v/>
      </c>
      <c r="AC8037" s="382" t="str">
        <f t="shared" si="1515"/>
        <v/>
      </c>
      <c r="AD8037" s="382" t="str">
        <f t="shared" si="1516"/>
        <v/>
      </c>
    </row>
    <row r="8038" spans="11:30" ht="13.5" customHeight="1">
      <c r="K8038" s="4">
        <f t="shared" si="1512"/>
        <v>5</v>
      </c>
      <c r="L8038" s="34">
        <v>43586</v>
      </c>
      <c r="M8038" s="4">
        <v>335</v>
      </c>
      <c r="N8038" s="4">
        <v>19</v>
      </c>
      <c r="O8038" s="31">
        <v>0.75</v>
      </c>
      <c r="P8038" s="35">
        <v>20.249999999999996</v>
      </c>
      <c r="Q8038" s="36">
        <f t="shared" si="1513"/>
        <v>16</v>
      </c>
      <c r="R8038" s="4">
        <f t="shared" si="1514"/>
        <v>0</v>
      </c>
      <c r="S8038" s="31">
        <f t="shared" si="1517"/>
        <v>0.20944444444444443</v>
      </c>
      <c r="T8038" s="31">
        <f t="shared" si="1518"/>
        <v>0.77601851851851855</v>
      </c>
      <c r="U8038" s="4">
        <f t="shared" si="1519"/>
        <v>0</v>
      </c>
      <c r="V8038" s="4" t="str">
        <f t="shared" si="1520"/>
        <v/>
      </c>
      <c r="W8038" s="18" t="str">
        <f>IF(V8038="","",VLOOKUP(L8038,日射量と図３!$A$4:$C$368,3,TRUE)*238.85/100)</f>
        <v/>
      </c>
      <c r="X8038" s="4" t="str">
        <f t="shared" si="1521"/>
        <v/>
      </c>
      <c r="Y8038" s="4" t="str">
        <f t="shared" si="1522"/>
        <v/>
      </c>
      <c r="Z8038" s="4" t="str">
        <f t="shared" si="1523"/>
        <v/>
      </c>
      <c r="AA8038" s="4" t="str">
        <f>IF($V8038="","",IF(Y8038&lt;36,0,IF(AND(36&lt;=Y8038,Y8038&lt;71),VLOOKUP($W8038,日射量と図３!$E$6:$F$34,2,TRUE),IF(AND(71&lt;=Y8038,Y8038&lt;107),VLOOKUP($W8038,日射量と図３!$E$6:$G$34,3,TRUE),IF(AND(107&lt;=Y8038,Y8038&lt;143),VLOOKUP($W8038,日射量と図３!$E$6:$H$34,4,TRUE),VLOOKUP($W8038,日射量と図３!$E$6:$I$34,5,TRUE))))))</f>
        <v/>
      </c>
      <c r="AB8038" s="4" t="str">
        <f>IF($V8038="","",IF(Z8038&lt;36,0,IF(AND(36&lt;=Z8038,Z8038&lt;71),VLOOKUP($W8038,日射量と図３!$E$6:$F$34,2,TRUE),IF(AND(71&lt;=Z8038,Z8038&lt;107),VLOOKUP($W8038,日射量と図３!$E$6:$G$34,3,TRUE),IF(AND(107&lt;=Z8038,Z8038&lt;143),VLOOKUP($W8038,日射量と図３!$E$6:$H$34,4,TRUE),VLOOKUP($W8038,日射量と図３!$E$6:$I$34,5,TRUE))))))</f>
        <v/>
      </c>
      <c r="AC8038" s="382" t="str">
        <f t="shared" si="1515"/>
        <v/>
      </c>
      <c r="AD8038" s="382" t="str">
        <f t="shared" si="1516"/>
        <v/>
      </c>
    </row>
    <row r="8039" spans="11:30" ht="13.5" customHeight="1">
      <c r="K8039" s="4">
        <f t="shared" si="1512"/>
        <v>5</v>
      </c>
      <c r="L8039" s="34">
        <v>43586</v>
      </c>
      <c r="M8039" s="4">
        <v>335</v>
      </c>
      <c r="N8039" s="4">
        <v>20</v>
      </c>
      <c r="O8039" s="31">
        <v>0.79166666666666663</v>
      </c>
      <c r="P8039" s="35">
        <v>19.079999999999998</v>
      </c>
      <c r="Q8039" s="36">
        <f t="shared" si="1513"/>
        <v>16</v>
      </c>
      <c r="R8039" s="4">
        <f t="shared" si="1514"/>
        <v>0</v>
      </c>
      <c r="S8039" s="31">
        <f t="shared" si="1517"/>
        <v>0.20944444444444443</v>
      </c>
      <c r="T8039" s="31">
        <f t="shared" si="1518"/>
        <v>0.77601851851851855</v>
      </c>
      <c r="U8039" s="4">
        <f t="shared" si="1519"/>
        <v>0</v>
      </c>
      <c r="V8039" s="4" t="str">
        <f t="shared" si="1520"/>
        <v/>
      </c>
      <c r="W8039" s="18" t="str">
        <f>IF(V8039="","",VLOOKUP(L8039,日射量と図３!$A$4:$C$368,3,TRUE)*238.85/100)</f>
        <v/>
      </c>
      <c r="X8039" s="4" t="str">
        <f t="shared" si="1521"/>
        <v/>
      </c>
      <c r="Y8039" s="4" t="str">
        <f t="shared" si="1522"/>
        <v/>
      </c>
      <c r="Z8039" s="4" t="str">
        <f t="shared" si="1523"/>
        <v/>
      </c>
      <c r="AA8039" s="4" t="str">
        <f>IF($V8039="","",IF(Y8039&lt;36,0,IF(AND(36&lt;=Y8039,Y8039&lt;71),VLOOKUP($W8039,日射量と図３!$E$6:$F$34,2,TRUE),IF(AND(71&lt;=Y8039,Y8039&lt;107),VLOOKUP($W8039,日射量と図３!$E$6:$G$34,3,TRUE),IF(AND(107&lt;=Y8039,Y8039&lt;143),VLOOKUP($W8039,日射量と図３!$E$6:$H$34,4,TRUE),VLOOKUP($W8039,日射量と図３!$E$6:$I$34,5,TRUE))))))</f>
        <v/>
      </c>
      <c r="AB8039" s="4" t="str">
        <f>IF($V8039="","",IF(Z8039&lt;36,0,IF(AND(36&lt;=Z8039,Z8039&lt;71),VLOOKUP($W8039,日射量と図３!$E$6:$F$34,2,TRUE),IF(AND(71&lt;=Z8039,Z8039&lt;107),VLOOKUP($W8039,日射量と図３!$E$6:$G$34,3,TRUE),IF(AND(107&lt;=Z8039,Z8039&lt;143),VLOOKUP($W8039,日射量と図３!$E$6:$H$34,4,TRUE),VLOOKUP($W8039,日射量と図３!$E$6:$I$34,5,TRUE))))))</f>
        <v/>
      </c>
      <c r="AC8039" s="382" t="str">
        <f t="shared" si="1515"/>
        <v/>
      </c>
      <c r="AD8039" s="382" t="str">
        <f t="shared" si="1516"/>
        <v/>
      </c>
    </row>
    <row r="8040" spans="11:30" ht="13.5" customHeight="1">
      <c r="K8040" s="4">
        <f t="shared" si="1512"/>
        <v>5</v>
      </c>
      <c r="L8040" s="34">
        <v>43586</v>
      </c>
      <c r="M8040" s="4">
        <v>335</v>
      </c>
      <c r="N8040" s="4">
        <v>21</v>
      </c>
      <c r="O8040" s="31">
        <v>0.83333333333333337</v>
      </c>
      <c r="P8040" s="35">
        <v>18.059999999999999</v>
      </c>
      <c r="Q8040" s="36">
        <f t="shared" si="1513"/>
        <v>16</v>
      </c>
      <c r="R8040" s="4">
        <f t="shared" si="1514"/>
        <v>0</v>
      </c>
      <c r="S8040" s="31">
        <f t="shared" si="1517"/>
        <v>0.20944444444444443</v>
      </c>
      <c r="T8040" s="31">
        <f t="shared" si="1518"/>
        <v>0.77601851851851855</v>
      </c>
      <c r="U8040" s="4">
        <f t="shared" si="1519"/>
        <v>0</v>
      </c>
      <c r="V8040" s="4" t="str">
        <f t="shared" si="1520"/>
        <v/>
      </c>
      <c r="W8040" s="18" t="str">
        <f>IF(V8040="","",VLOOKUP(L8040,日射量と図３!$A$4:$C$368,3,TRUE)*238.85/100)</f>
        <v/>
      </c>
      <c r="X8040" s="4" t="str">
        <f t="shared" si="1521"/>
        <v/>
      </c>
      <c r="Y8040" s="4" t="str">
        <f t="shared" si="1522"/>
        <v/>
      </c>
      <c r="Z8040" s="4" t="str">
        <f t="shared" si="1523"/>
        <v/>
      </c>
      <c r="AA8040" s="4" t="str">
        <f>IF($V8040="","",IF(Y8040&lt;36,0,IF(AND(36&lt;=Y8040,Y8040&lt;71),VLOOKUP($W8040,日射量と図３!$E$6:$F$34,2,TRUE),IF(AND(71&lt;=Y8040,Y8040&lt;107),VLOOKUP($W8040,日射量と図３!$E$6:$G$34,3,TRUE),IF(AND(107&lt;=Y8040,Y8040&lt;143),VLOOKUP($W8040,日射量と図３!$E$6:$H$34,4,TRUE),VLOOKUP($W8040,日射量と図３!$E$6:$I$34,5,TRUE))))))</f>
        <v/>
      </c>
      <c r="AB8040" s="4" t="str">
        <f>IF($V8040="","",IF(Z8040&lt;36,0,IF(AND(36&lt;=Z8040,Z8040&lt;71),VLOOKUP($W8040,日射量と図３!$E$6:$F$34,2,TRUE),IF(AND(71&lt;=Z8040,Z8040&lt;107),VLOOKUP($W8040,日射量と図３!$E$6:$G$34,3,TRUE),IF(AND(107&lt;=Z8040,Z8040&lt;143),VLOOKUP($W8040,日射量と図３!$E$6:$H$34,4,TRUE),VLOOKUP($W8040,日射量と図３!$E$6:$I$34,5,TRUE))))))</f>
        <v/>
      </c>
      <c r="AC8040" s="382" t="str">
        <f t="shared" si="1515"/>
        <v/>
      </c>
      <c r="AD8040" s="382" t="str">
        <f t="shared" si="1516"/>
        <v/>
      </c>
    </row>
    <row r="8041" spans="11:30" ht="13.5" customHeight="1">
      <c r="K8041" s="4">
        <f t="shared" si="1512"/>
        <v>5</v>
      </c>
      <c r="L8041" s="34">
        <v>43586</v>
      </c>
      <c r="M8041" s="4">
        <v>335</v>
      </c>
      <c r="N8041" s="4">
        <v>22</v>
      </c>
      <c r="O8041" s="31">
        <v>0.875</v>
      </c>
      <c r="P8041" s="35">
        <v>17.250000000000004</v>
      </c>
      <c r="Q8041" s="36">
        <f t="shared" si="1513"/>
        <v>16</v>
      </c>
      <c r="R8041" s="4">
        <f t="shared" si="1514"/>
        <v>0</v>
      </c>
      <c r="S8041" s="31">
        <f t="shared" si="1517"/>
        <v>0.20944444444444443</v>
      </c>
      <c r="T8041" s="31">
        <f t="shared" si="1518"/>
        <v>0.77601851851851855</v>
      </c>
      <c r="U8041" s="4">
        <f t="shared" si="1519"/>
        <v>0</v>
      </c>
      <c r="V8041" s="4" t="str">
        <f t="shared" si="1520"/>
        <v/>
      </c>
      <c r="W8041" s="18" t="str">
        <f>IF(V8041="","",VLOOKUP(L8041,日射量と図３!$A$4:$C$368,3,TRUE)*238.85/100)</f>
        <v/>
      </c>
      <c r="X8041" s="4" t="str">
        <f t="shared" si="1521"/>
        <v/>
      </c>
      <c r="Y8041" s="4" t="str">
        <f t="shared" si="1522"/>
        <v/>
      </c>
      <c r="Z8041" s="4" t="str">
        <f t="shared" si="1523"/>
        <v/>
      </c>
      <c r="AA8041" s="4" t="str">
        <f>IF($V8041="","",IF(Y8041&lt;36,0,IF(AND(36&lt;=Y8041,Y8041&lt;71),VLOOKUP($W8041,日射量と図３!$E$6:$F$34,2,TRUE),IF(AND(71&lt;=Y8041,Y8041&lt;107),VLOOKUP($W8041,日射量と図３!$E$6:$G$34,3,TRUE),IF(AND(107&lt;=Y8041,Y8041&lt;143),VLOOKUP($W8041,日射量と図３!$E$6:$H$34,4,TRUE),VLOOKUP($W8041,日射量と図３!$E$6:$I$34,5,TRUE))))))</f>
        <v/>
      </c>
      <c r="AB8041" s="4" t="str">
        <f>IF($V8041="","",IF(Z8041&lt;36,0,IF(AND(36&lt;=Z8041,Z8041&lt;71),VLOOKUP($W8041,日射量と図３!$E$6:$F$34,2,TRUE),IF(AND(71&lt;=Z8041,Z8041&lt;107),VLOOKUP($W8041,日射量と図３!$E$6:$G$34,3,TRUE),IF(AND(107&lt;=Z8041,Z8041&lt;143),VLOOKUP($W8041,日射量と図３!$E$6:$H$34,4,TRUE),VLOOKUP($W8041,日射量と図３!$E$6:$I$34,5,TRUE))))))</f>
        <v/>
      </c>
      <c r="AC8041" s="382" t="str">
        <f t="shared" si="1515"/>
        <v/>
      </c>
      <c r="AD8041" s="382" t="str">
        <f t="shared" si="1516"/>
        <v/>
      </c>
    </row>
    <row r="8042" spans="11:30" ht="13.5" customHeight="1">
      <c r="K8042" s="4">
        <f t="shared" si="1512"/>
        <v>5</v>
      </c>
      <c r="L8042" s="34">
        <v>43586</v>
      </c>
      <c r="M8042" s="4">
        <v>335</v>
      </c>
      <c r="N8042" s="4">
        <v>23</v>
      </c>
      <c r="O8042" s="31">
        <v>0.91666666666666663</v>
      </c>
      <c r="P8042" s="35">
        <v>16.630000000000003</v>
      </c>
      <c r="Q8042" s="36">
        <f t="shared" si="1513"/>
        <v>13</v>
      </c>
      <c r="R8042" s="4">
        <f t="shared" si="1514"/>
        <v>0</v>
      </c>
      <c r="S8042" s="31">
        <f t="shared" si="1517"/>
        <v>0.20944444444444443</v>
      </c>
      <c r="T8042" s="31">
        <f t="shared" si="1518"/>
        <v>0.77601851851851855</v>
      </c>
      <c r="U8042" s="4">
        <f t="shared" si="1519"/>
        <v>0</v>
      </c>
      <c r="V8042" s="4" t="str">
        <f t="shared" si="1520"/>
        <v/>
      </c>
      <c r="W8042" s="18" t="str">
        <f>IF(V8042="","",VLOOKUP(L8042,日射量と図３!$A$4:$C$368,3,TRUE)*238.85/100)</f>
        <v/>
      </c>
      <c r="X8042" s="4" t="str">
        <f t="shared" si="1521"/>
        <v/>
      </c>
      <c r="Y8042" s="4" t="str">
        <f t="shared" si="1522"/>
        <v/>
      </c>
      <c r="Z8042" s="4" t="str">
        <f t="shared" si="1523"/>
        <v/>
      </c>
      <c r="AA8042" s="4" t="str">
        <f>IF($V8042="","",IF(Y8042&lt;36,0,IF(AND(36&lt;=Y8042,Y8042&lt;71),VLOOKUP($W8042,日射量と図３!$E$6:$F$34,2,TRUE),IF(AND(71&lt;=Y8042,Y8042&lt;107),VLOOKUP($W8042,日射量と図３!$E$6:$G$34,3,TRUE),IF(AND(107&lt;=Y8042,Y8042&lt;143),VLOOKUP($W8042,日射量と図３!$E$6:$H$34,4,TRUE),VLOOKUP($W8042,日射量と図３!$E$6:$I$34,5,TRUE))))))</f>
        <v/>
      </c>
      <c r="AB8042" s="4" t="str">
        <f>IF($V8042="","",IF(Z8042&lt;36,0,IF(AND(36&lt;=Z8042,Z8042&lt;71),VLOOKUP($W8042,日射量と図３!$E$6:$F$34,2,TRUE),IF(AND(71&lt;=Z8042,Z8042&lt;107),VLOOKUP($W8042,日射量と図３!$E$6:$G$34,3,TRUE),IF(AND(107&lt;=Z8042,Z8042&lt;143),VLOOKUP($W8042,日射量と図３!$E$6:$H$34,4,TRUE),VLOOKUP($W8042,日射量と図３!$E$6:$I$34,5,TRUE))))))</f>
        <v/>
      </c>
      <c r="AC8042" s="382" t="str">
        <f t="shared" si="1515"/>
        <v/>
      </c>
      <c r="AD8042" s="382" t="str">
        <f t="shared" si="1516"/>
        <v/>
      </c>
    </row>
    <row r="8043" spans="11:30" ht="13.5" customHeight="1">
      <c r="K8043" s="4">
        <f t="shared" si="1512"/>
        <v>5</v>
      </c>
      <c r="L8043" s="34">
        <v>43586</v>
      </c>
      <c r="M8043" s="4">
        <v>335</v>
      </c>
      <c r="N8043" s="4">
        <v>24</v>
      </c>
      <c r="O8043" s="31">
        <v>0.95833333333333337</v>
      </c>
      <c r="P8043" s="35">
        <v>16.18</v>
      </c>
      <c r="Q8043" s="36">
        <f t="shared" si="1513"/>
        <v>13</v>
      </c>
      <c r="R8043" s="4">
        <f t="shared" si="1514"/>
        <v>0</v>
      </c>
      <c r="S8043" s="31">
        <f t="shared" si="1517"/>
        <v>0.20944444444444443</v>
      </c>
      <c r="T8043" s="31">
        <f t="shared" si="1518"/>
        <v>0.77601851851851855</v>
      </c>
      <c r="U8043" s="4">
        <f t="shared" si="1519"/>
        <v>0</v>
      </c>
      <c r="V8043" s="4" t="str">
        <f t="shared" si="1520"/>
        <v/>
      </c>
      <c r="W8043" s="18" t="str">
        <f>IF(V8043="","",VLOOKUP(L8043,日射量と図３!$A$4:$C$368,3,TRUE)*238.85/100)</f>
        <v/>
      </c>
      <c r="X8043" s="4" t="str">
        <f t="shared" si="1521"/>
        <v/>
      </c>
      <c r="Y8043" s="4" t="str">
        <f t="shared" si="1522"/>
        <v/>
      </c>
      <c r="Z8043" s="4" t="str">
        <f t="shared" si="1523"/>
        <v/>
      </c>
      <c r="AA8043" s="4" t="str">
        <f>IF($V8043="","",IF(Y8043&lt;36,0,IF(AND(36&lt;=Y8043,Y8043&lt;71),VLOOKUP($W8043,日射量と図３!$E$6:$F$34,2,TRUE),IF(AND(71&lt;=Y8043,Y8043&lt;107),VLOOKUP($W8043,日射量と図３!$E$6:$G$34,3,TRUE),IF(AND(107&lt;=Y8043,Y8043&lt;143),VLOOKUP($W8043,日射量と図３!$E$6:$H$34,4,TRUE),VLOOKUP($W8043,日射量と図３!$E$6:$I$34,5,TRUE))))))</f>
        <v/>
      </c>
      <c r="AB8043" s="4" t="str">
        <f>IF($V8043="","",IF(Z8043&lt;36,0,IF(AND(36&lt;=Z8043,Z8043&lt;71),VLOOKUP($W8043,日射量と図３!$E$6:$F$34,2,TRUE),IF(AND(71&lt;=Z8043,Z8043&lt;107),VLOOKUP($W8043,日射量と図３!$E$6:$G$34,3,TRUE),IF(AND(107&lt;=Z8043,Z8043&lt;143),VLOOKUP($W8043,日射量と図３!$E$6:$H$34,4,TRUE),VLOOKUP($W8043,日射量と図３!$E$6:$I$34,5,TRUE))))))</f>
        <v/>
      </c>
      <c r="AC8043" s="382" t="str">
        <f t="shared" si="1515"/>
        <v/>
      </c>
      <c r="AD8043" s="382" t="str">
        <f t="shared" si="1516"/>
        <v/>
      </c>
    </row>
    <row r="8044" spans="11:30" ht="13.5" customHeight="1">
      <c r="K8044" s="4">
        <f t="shared" si="1512"/>
        <v>5</v>
      </c>
      <c r="L8044" s="34">
        <v>43587</v>
      </c>
      <c r="M8044" s="4">
        <v>336</v>
      </c>
      <c r="N8044" s="4">
        <v>1</v>
      </c>
      <c r="O8044" s="31">
        <v>0</v>
      </c>
      <c r="P8044" s="35">
        <v>15.73</v>
      </c>
      <c r="Q8044" s="36">
        <f t="shared" si="1513"/>
        <v>13</v>
      </c>
      <c r="R8044" s="4">
        <f t="shared" si="1514"/>
        <v>0</v>
      </c>
      <c r="S8044" s="31">
        <f t="shared" si="1517"/>
        <v>0.20944444444444443</v>
      </c>
      <c r="T8044" s="31">
        <f t="shared" si="1518"/>
        <v>0.77601851851851855</v>
      </c>
      <c r="U8044" s="4">
        <f t="shared" si="1519"/>
        <v>0</v>
      </c>
      <c r="V8044" s="4">
        <f t="shared" si="1520"/>
        <v>0.90000000000000036</v>
      </c>
      <c r="W8044" s="18">
        <f>IF(V8044="","",VLOOKUP(L8044,日射量と図３!$A$4:$C$368,3,TRUE)*238.85/100)</f>
        <v>52.546999999999997</v>
      </c>
      <c r="X8044" s="4">
        <f t="shared" si="1521"/>
        <v>14</v>
      </c>
      <c r="Y8044" s="4">
        <f t="shared" si="1522"/>
        <v>0.40190464285714295</v>
      </c>
      <c r="Z8044" s="4">
        <f t="shared" si="1523"/>
        <v>0.45305614285714302</v>
      </c>
      <c r="AA8044" s="4">
        <f>IF($V8044="","",IF(Y8044&lt;36,0,IF(AND(36&lt;=Y8044,Y8044&lt;71),VLOOKUP($W8044,日射量と図３!$E$6:$F$34,2,TRUE),IF(AND(71&lt;=Y8044,Y8044&lt;107),VLOOKUP($W8044,日射量と図３!$E$6:$G$34,3,TRUE),IF(AND(107&lt;=Y8044,Y8044&lt;143),VLOOKUP($W8044,日射量と図３!$E$6:$H$34,4,TRUE),VLOOKUP($W8044,日射量と図３!$E$6:$I$34,5,TRUE))))))</f>
        <v>0</v>
      </c>
      <c r="AB8044" s="4">
        <f>IF($V8044="","",IF(Z8044&lt;36,0,IF(AND(36&lt;=Z8044,Z8044&lt;71),VLOOKUP($W8044,日射量と図３!$E$6:$F$34,2,TRUE),IF(AND(71&lt;=Z8044,Z8044&lt;107),VLOOKUP($W8044,日射量と図３!$E$6:$G$34,3,TRUE),IF(AND(107&lt;=Z8044,Z8044&lt;143),VLOOKUP($W8044,日射量と図３!$E$6:$H$34,4,TRUE),VLOOKUP($W8044,日射量と図３!$E$6:$I$34,5,TRUE))))))</f>
        <v>0</v>
      </c>
      <c r="AC8044" s="382">
        <f t="shared" si="1515"/>
        <v>0</v>
      </c>
      <c r="AD8044" s="382">
        <f t="shared" si="1516"/>
        <v>0</v>
      </c>
    </row>
    <row r="8045" spans="11:30" ht="13.5" customHeight="1">
      <c r="K8045" s="4">
        <f t="shared" si="1512"/>
        <v>5</v>
      </c>
      <c r="L8045" s="34">
        <v>43587</v>
      </c>
      <c r="M8045" s="4">
        <v>336</v>
      </c>
      <c r="N8045" s="4">
        <v>2</v>
      </c>
      <c r="O8045" s="31">
        <v>4.1666666666666664E-2</v>
      </c>
      <c r="P8045" s="35">
        <v>15.37</v>
      </c>
      <c r="Q8045" s="36">
        <f t="shared" si="1513"/>
        <v>13</v>
      </c>
      <c r="R8045" s="4">
        <f t="shared" si="1514"/>
        <v>0</v>
      </c>
      <c r="S8045" s="31">
        <f t="shared" si="1517"/>
        <v>0.20944444444444443</v>
      </c>
      <c r="T8045" s="31">
        <f t="shared" si="1518"/>
        <v>0.77601851851851855</v>
      </c>
      <c r="U8045" s="4">
        <f t="shared" si="1519"/>
        <v>0</v>
      </c>
      <c r="V8045" s="4" t="str">
        <f t="shared" si="1520"/>
        <v/>
      </c>
      <c r="W8045" s="18" t="str">
        <f>IF(V8045="","",VLOOKUP(L8045,日射量と図３!$A$4:$C$368,3,TRUE)*238.85/100)</f>
        <v/>
      </c>
      <c r="X8045" s="4" t="str">
        <f t="shared" si="1521"/>
        <v/>
      </c>
      <c r="Y8045" s="4" t="str">
        <f t="shared" si="1522"/>
        <v/>
      </c>
      <c r="Z8045" s="4" t="str">
        <f t="shared" si="1523"/>
        <v/>
      </c>
      <c r="AA8045" s="4" t="str">
        <f>IF($V8045="","",IF(Y8045&lt;36,0,IF(AND(36&lt;=Y8045,Y8045&lt;71),VLOOKUP($W8045,日射量と図３!$E$6:$F$34,2,TRUE),IF(AND(71&lt;=Y8045,Y8045&lt;107),VLOOKUP($W8045,日射量と図３!$E$6:$G$34,3,TRUE),IF(AND(107&lt;=Y8045,Y8045&lt;143),VLOOKUP($W8045,日射量と図３!$E$6:$H$34,4,TRUE),VLOOKUP($W8045,日射量と図３!$E$6:$I$34,5,TRUE))))))</f>
        <v/>
      </c>
      <c r="AB8045" s="4" t="str">
        <f>IF($V8045="","",IF(Z8045&lt;36,0,IF(AND(36&lt;=Z8045,Z8045&lt;71),VLOOKUP($W8045,日射量と図３!$E$6:$F$34,2,TRUE),IF(AND(71&lt;=Z8045,Z8045&lt;107),VLOOKUP($W8045,日射量と図３!$E$6:$G$34,3,TRUE),IF(AND(107&lt;=Z8045,Z8045&lt;143),VLOOKUP($W8045,日射量と図３!$E$6:$H$34,4,TRUE),VLOOKUP($W8045,日射量と図３!$E$6:$I$34,5,TRUE))))))</f>
        <v/>
      </c>
      <c r="AC8045" s="382" t="str">
        <f t="shared" si="1515"/>
        <v/>
      </c>
      <c r="AD8045" s="382" t="str">
        <f t="shared" si="1516"/>
        <v/>
      </c>
    </row>
    <row r="8046" spans="11:30" ht="13.5" customHeight="1">
      <c r="K8046" s="4">
        <f t="shared" si="1512"/>
        <v>5</v>
      </c>
      <c r="L8046" s="34">
        <v>43587</v>
      </c>
      <c r="M8046" s="4">
        <v>336</v>
      </c>
      <c r="N8046" s="4">
        <v>3</v>
      </c>
      <c r="O8046" s="31">
        <v>8.3333333333333329E-2</v>
      </c>
      <c r="P8046" s="35">
        <v>14.99</v>
      </c>
      <c r="Q8046" s="36">
        <f t="shared" si="1513"/>
        <v>13</v>
      </c>
      <c r="R8046" s="4">
        <f t="shared" si="1514"/>
        <v>0</v>
      </c>
      <c r="S8046" s="31">
        <f t="shared" si="1517"/>
        <v>0.20944444444444443</v>
      </c>
      <c r="T8046" s="31">
        <f t="shared" si="1518"/>
        <v>0.77601851851851855</v>
      </c>
      <c r="U8046" s="4">
        <f t="shared" si="1519"/>
        <v>0</v>
      </c>
      <c r="V8046" s="4" t="str">
        <f t="shared" si="1520"/>
        <v/>
      </c>
      <c r="W8046" s="18" t="str">
        <f>IF(V8046="","",VLOOKUP(L8046,日射量と図３!$A$4:$C$368,3,TRUE)*238.85/100)</f>
        <v/>
      </c>
      <c r="X8046" s="4" t="str">
        <f t="shared" si="1521"/>
        <v/>
      </c>
      <c r="Y8046" s="4" t="str">
        <f t="shared" si="1522"/>
        <v/>
      </c>
      <c r="Z8046" s="4" t="str">
        <f t="shared" si="1523"/>
        <v/>
      </c>
      <c r="AA8046" s="4" t="str">
        <f>IF($V8046="","",IF(Y8046&lt;36,0,IF(AND(36&lt;=Y8046,Y8046&lt;71),VLOOKUP($W8046,日射量と図３!$E$6:$F$34,2,TRUE),IF(AND(71&lt;=Y8046,Y8046&lt;107),VLOOKUP($W8046,日射量と図３!$E$6:$G$34,3,TRUE),IF(AND(107&lt;=Y8046,Y8046&lt;143),VLOOKUP($W8046,日射量と図３!$E$6:$H$34,4,TRUE),VLOOKUP($W8046,日射量と図３!$E$6:$I$34,5,TRUE))))))</f>
        <v/>
      </c>
      <c r="AB8046" s="4" t="str">
        <f>IF($V8046="","",IF(Z8046&lt;36,0,IF(AND(36&lt;=Z8046,Z8046&lt;71),VLOOKUP($W8046,日射量と図３!$E$6:$F$34,2,TRUE),IF(AND(71&lt;=Z8046,Z8046&lt;107),VLOOKUP($W8046,日射量と図３!$E$6:$G$34,3,TRUE),IF(AND(107&lt;=Z8046,Z8046&lt;143),VLOOKUP($W8046,日射量と図３!$E$6:$H$34,4,TRUE),VLOOKUP($W8046,日射量と図３!$E$6:$I$34,5,TRUE))))))</f>
        <v/>
      </c>
      <c r="AC8046" s="382" t="str">
        <f t="shared" si="1515"/>
        <v/>
      </c>
      <c r="AD8046" s="382" t="str">
        <f t="shared" si="1516"/>
        <v/>
      </c>
    </row>
    <row r="8047" spans="11:30" ht="13.5" customHeight="1">
      <c r="K8047" s="4">
        <f t="shared" si="1512"/>
        <v>5</v>
      </c>
      <c r="L8047" s="34">
        <v>43587</v>
      </c>
      <c r="M8047" s="4">
        <v>336</v>
      </c>
      <c r="N8047" s="4">
        <v>4</v>
      </c>
      <c r="O8047" s="31">
        <v>0.125</v>
      </c>
      <c r="P8047" s="35">
        <v>14.36</v>
      </c>
      <c r="Q8047" s="36">
        <f t="shared" si="1513"/>
        <v>13</v>
      </c>
      <c r="R8047" s="4">
        <f t="shared" si="1514"/>
        <v>0</v>
      </c>
      <c r="S8047" s="31">
        <f t="shared" si="1517"/>
        <v>0.20944444444444443</v>
      </c>
      <c r="T8047" s="31">
        <f t="shared" si="1518"/>
        <v>0.77601851851851855</v>
      </c>
      <c r="U8047" s="4">
        <f t="shared" si="1519"/>
        <v>0</v>
      </c>
      <c r="V8047" s="4" t="str">
        <f t="shared" si="1520"/>
        <v/>
      </c>
      <c r="W8047" s="18" t="str">
        <f>IF(V8047="","",VLOOKUP(L8047,日射量と図３!$A$4:$C$368,3,TRUE)*238.85/100)</f>
        <v/>
      </c>
      <c r="X8047" s="4" t="str">
        <f t="shared" si="1521"/>
        <v/>
      </c>
      <c r="Y8047" s="4" t="str">
        <f t="shared" si="1522"/>
        <v/>
      </c>
      <c r="Z8047" s="4" t="str">
        <f t="shared" si="1523"/>
        <v/>
      </c>
      <c r="AA8047" s="4" t="str">
        <f>IF($V8047="","",IF(Y8047&lt;36,0,IF(AND(36&lt;=Y8047,Y8047&lt;71),VLOOKUP($W8047,日射量と図３!$E$6:$F$34,2,TRUE),IF(AND(71&lt;=Y8047,Y8047&lt;107),VLOOKUP($W8047,日射量と図３!$E$6:$G$34,3,TRUE),IF(AND(107&lt;=Y8047,Y8047&lt;143),VLOOKUP($W8047,日射量と図３!$E$6:$H$34,4,TRUE),VLOOKUP($W8047,日射量と図３!$E$6:$I$34,5,TRUE))))))</f>
        <v/>
      </c>
      <c r="AB8047" s="4" t="str">
        <f>IF($V8047="","",IF(Z8047&lt;36,0,IF(AND(36&lt;=Z8047,Z8047&lt;71),VLOOKUP($W8047,日射量と図３!$E$6:$F$34,2,TRUE),IF(AND(71&lt;=Z8047,Z8047&lt;107),VLOOKUP($W8047,日射量と図３!$E$6:$G$34,3,TRUE),IF(AND(107&lt;=Z8047,Z8047&lt;143),VLOOKUP($W8047,日射量と図３!$E$6:$H$34,4,TRUE),VLOOKUP($W8047,日射量と図３!$E$6:$I$34,5,TRUE))))))</f>
        <v/>
      </c>
      <c r="AC8047" s="382" t="str">
        <f t="shared" si="1515"/>
        <v/>
      </c>
      <c r="AD8047" s="382" t="str">
        <f t="shared" si="1516"/>
        <v/>
      </c>
    </row>
    <row r="8048" spans="11:30" ht="13.5" customHeight="1">
      <c r="K8048" s="4">
        <f t="shared" si="1512"/>
        <v>5</v>
      </c>
      <c r="L8048" s="34">
        <v>43587</v>
      </c>
      <c r="M8048" s="4">
        <v>336</v>
      </c>
      <c r="N8048" s="4">
        <v>5</v>
      </c>
      <c r="O8048" s="31">
        <v>0.16666666666666666</v>
      </c>
      <c r="P8048" s="35">
        <v>14.209999999999999</v>
      </c>
      <c r="Q8048" s="36">
        <f t="shared" si="1513"/>
        <v>15</v>
      </c>
      <c r="R8048" s="4">
        <f t="shared" si="1514"/>
        <v>0.79000000000000092</v>
      </c>
      <c r="S8048" s="31">
        <f t="shared" si="1517"/>
        <v>0.20944444444444443</v>
      </c>
      <c r="T8048" s="31">
        <f t="shared" si="1518"/>
        <v>0.77601851851851855</v>
      </c>
      <c r="U8048" s="4">
        <f t="shared" si="1519"/>
        <v>0</v>
      </c>
      <c r="V8048" s="4" t="str">
        <f t="shared" si="1520"/>
        <v/>
      </c>
      <c r="W8048" s="18" t="str">
        <f>IF(V8048="","",VLOOKUP(L8048,日射量と図３!$A$4:$C$368,3,TRUE)*238.85/100)</f>
        <v/>
      </c>
      <c r="X8048" s="4" t="str">
        <f t="shared" si="1521"/>
        <v/>
      </c>
      <c r="Y8048" s="4" t="str">
        <f t="shared" si="1522"/>
        <v/>
      </c>
      <c r="Z8048" s="4" t="str">
        <f t="shared" si="1523"/>
        <v/>
      </c>
      <c r="AA8048" s="4" t="str">
        <f>IF($V8048="","",IF(Y8048&lt;36,0,IF(AND(36&lt;=Y8048,Y8048&lt;71),VLOOKUP($W8048,日射量と図３!$E$6:$F$34,2,TRUE),IF(AND(71&lt;=Y8048,Y8048&lt;107),VLOOKUP($W8048,日射量と図３!$E$6:$G$34,3,TRUE),IF(AND(107&lt;=Y8048,Y8048&lt;143),VLOOKUP($W8048,日射量と図３!$E$6:$H$34,4,TRUE),VLOOKUP($W8048,日射量と図３!$E$6:$I$34,5,TRUE))))))</f>
        <v/>
      </c>
      <c r="AB8048" s="4" t="str">
        <f>IF($V8048="","",IF(Z8048&lt;36,0,IF(AND(36&lt;=Z8048,Z8048&lt;71),VLOOKUP($W8048,日射量と図３!$E$6:$F$34,2,TRUE),IF(AND(71&lt;=Z8048,Z8048&lt;107),VLOOKUP($W8048,日射量と図３!$E$6:$G$34,3,TRUE),IF(AND(107&lt;=Z8048,Z8048&lt;143),VLOOKUP($W8048,日射量と図３!$E$6:$H$34,4,TRUE),VLOOKUP($W8048,日射量と図３!$E$6:$I$34,5,TRUE))))))</f>
        <v/>
      </c>
      <c r="AC8048" s="382" t="str">
        <f t="shared" si="1515"/>
        <v/>
      </c>
      <c r="AD8048" s="382" t="str">
        <f t="shared" si="1516"/>
        <v/>
      </c>
    </row>
    <row r="8049" spans="11:30" ht="13.5" customHeight="1">
      <c r="K8049" s="4">
        <f t="shared" si="1512"/>
        <v>5</v>
      </c>
      <c r="L8049" s="34">
        <v>43587</v>
      </c>
      <c r="M8049" s="4">
        <v>336</v>
      </c>
      <c r="N8049" s="4">
        <v>6</v>
      </c>
      <c r="O8049" s="31">
        <v>0.20833333333333334</v>
      </c>
      <c r="P8049" s="35">
        <v>13.669999999999998</v>
      </c>
      <c r="Q8049" s="36">
        <f t="shared" si="1513"/>
        <v>15</v>
      </c>
      <c r="R8049" s="4">
        <f t="shared" si="1514"/>
        <v>1.3300000000000018</v>
      </c>
      <c r="S8049" s="31">
        <f t="shared" si="1517"/>
        <v>0.20944444444444443</v>
      </c>
      <c r="T8049" s="31">
        <f t="shared" si="1518"/>
        <v>0.77601851851851855</v>
      </c>
      <c r="U8049" s="4">
        <f t="shared" si="1519"/>
        <v>0</v>
      </c>
      <c r="V8049" s="4" t="str">
        <f t="shared" si="1520"/>
        <v/>
      </c>
      <c r="W8049" s="18" t="str">
        <f>IF(V8049="","",VLOOKUP(L8049,日射量と図３!$A$4:$C$368,3,TRUE)*238.85/100)</f>
        <v/>
      </c>
      <c r="X8049" s="4" t="str">
        <f t="shared" si="1521"/>
        <v/>
      </c>
      <c r="Y8049" s="4" t="str">
        <f t="shared" si="1522"/>
        <v/>
      </c>
      <c r="Z8049" s="4" t="str">
        <f t="shared" si="1523"/>
        <v/>
      </c>
      <c r="AA8049" s="4" t="str">
        <f>IF($V8049="","",IF(Y8049&lt;36,0,IF(AND(36&lt;=Y8049,Y8049&lt;71),VLOOKUP($W8049,日射量と図３!$E$6:$F$34,2,TRUE),IF(AND(71&lt;=Y8049,Y8049&lt;107),VLOOKUP($W8049,日射量と図３!$E$6:$G$34,3,TRUE),IF(AND(107&lt;=Y8049,Y8049&lt;143),VLOOKUP($W8049,日射量と図３!$E$6:$H$34,4,TRUE),VLOOKUP($W8049,日射量と図３!$E$6:$I$34,5,TRUE))))))</f>
        <v/>
      </c>
      <c r="AB8049" s="4" t="str">
        <f>IF($V8049="","",IF(Z8049&lt;36,0,IF(AND(36&lt;=Z8049,Z8049&lt;71),VLOOKUP($W8049,日射量と図３!$E$6:$F$34,2,TRUE),IF(AND(71&lt;=Z8049,Z8049&lt;107),VLOOKUP($W8049,日射量と図３!$E$6:$G$34,3,TRUE),IF(AND(107&lt;=Z8049,Z8049&lt;143),VLOOKUP($W8049,日射量と図３!$E$6:$H$34,4,TRUE),VLOOKUP($W8049,日射量と図３!$E$6:$I$34,5,TRUE))))))</f>
        <v/>
      </c>
      <c r="AC8049" s="382" t="str">
        <f t="shared" si="1515"/>
        <v/>
      </c>
      <c r="AD8049" s="382" t="str">
        <f t="shared" si="1516"/>
        <v/>
      </c>
    </row>
    <row r="8050" spans="11:30" ht="13.5" customHeight="1">
      <c r="K8050" s="4">
        <f t="shared" si="1512"/>
        <v>5</v>
      </c>
      <c r="L8050" s="34">
        <v>43587</v>
      </c>
      <c r="M8050" s="4">
        <v>336</v>
      </c>
      <c r="N8050" s="4">
        <v>7</v>
      </c>
      <c r="O8050" s="31">
        <v>0.25</v>
      </c>
      <c r="P8050" s="35">
        <v>14.1</v>
      </c>
      <c r="Q8050" s="36">
        <f t="shared" si="1513"/>
        <v>15</v>
      </c>
      <c r="R8050" s="4">
        <f t="shared" si="1514"/>
        <v>0.90000000000000036</v>
      </c>
      <c r="S8050" s="31">
        <f t="shared" si="1517"/>
        <v>0.20944444444444443</v>
      </c>
      <c r="T8050" s="31">
        <f t="shared" si="1518"/>
        <v>0.77601851851851855</v>
      </c>
      <c r="U8050" s="4">
        <f t="shared" si="1519"/>
        <v>0.90000000000000036</v>
      </c>
      <c r="V8050" s="4" t="str">
        <f t="shared" si="1520"/>
        <v/>
      </c>
      <c r="W8050" s="18" t="str">
        <f>IF(V8050="","",VLOOKUP(L8050,日射量と図３!$A$4:$C$368,3,TRUE)*238.85/100)</f>
        <v/>
      </c>
      <c r="X8050" s="4" t="str">
        <f t="shared" si="1521"/>
        <v/>
      </c>
      <c r="Y8050" s="4" t="str">
        <f t="shared" si="1522"/>
        <v/>
      </c>
      <c r="Z8050" s="4" t="str">
        <f t="shared" si="1523"/>
        <v/>
      </c>
      <c r="AA8050" s="4" t="str">
        <f>IF($V8050="","",IF(Y8050&lt;36,0,IF(AND(36&lt;=Y8050,Y8050&lt;71),VLOOKUP($W8050,日射量と図３!$E$6:$F$34,2,TRUE),IF(AND(71&lt;=Y8050,Y8050&lt;107),VLOOKUP($W8050,日射量と図３!$E$6:$G$34,3,TRUE),IF(AND(107&lt;=Y8050,Y8050&lt;143),VLOOKUP($W8050,日射量と図３!$E$6:$H$34,4,TRUE),VLOOKUP($W8050,日射量と図３!$E$6:$I$34,5,TRUE))))))</f>
        <v/>
      </c>
      <c r="AB8050" s="4" t="str">
        <f>IF($V8050="","",IF(Z8050&lt;36,0,IF(AND(36&lt;=Z8050,Z8050&lt;71),VLOOKUP($W8050,日射量と図３!$E$6:$F$34,2,TRUE),IF(AND(71&lt;=Z8050,Z8050&lt;107),VLOOKUP($W8050,日射量と図３!$E$6:$G$34,3,TRUE),IF(AND(107&lt;=Z8050,Z8050&lt;143),VLOOKUP($W8050,日射量と図３!$E$6:$H$34,4,TRUE),VLOOKUP($W8050,日射量と図３!$E$6:$I$34,5,TRUE))))))</f>
        <v/>
      </c>
      <c r="AC8050" s="382" t="str">
        <f t="shared" si="1515"/>
        <v/>
      </c>
      <c r="AD8050" s="382" t="str">
        <f t="shared" si="1516"/>
        <v/>
      </c>
    </row>
    <row r="8051" spans="11:30" ht="13.5" customHeight="1">
      <c r="K8051" s="4">
        <f t="shared" si="1512"/>
        <v>5</v>
      </c>
      <c r="L8051" s="34">
        <v>43587</v>
      </c>
      <c r="M8051" s="4">
        <v>336</v>
      </c>
      <c r="N8051" s="4">
        <v>8</v>
      </c>
      <c r="O8051" s="31">
        <v>0.29166666666666669</v>
      </c>
      <c r="P8051" s="35">
        <v>15.16</v>
      </c>
      <c r="Q8051" s="36">
        <f t="shared" si="1513"/>
        <v>12</v>
      </c>
      <c r="R8051" s="4">
        <f t="shared" si="1514"/>
        <v>0</v>
      </c>
      <c r="S8051" s="31">
        <f t="shared" si="1517"/>
        <v>0.20944444444444443</v>
      </c>
      <c r="T8051" s="31">
        <f t="shared" si="1518"/>
        <v>0.77601851851851855</v>
      </c>
      <c r="U8051" s="4">
        <f t="shared" si="1519"/>
        <v>0</v>
      </c>
      <c r="V8051" s="4" t="str">
        <f t="shared" si="1520"/>
        <v/>
      </c>
      <c r="W8051" s="18" t="str">
        <f>IF(V8051="","",VLOOKUP(L8051,日射量と図３!$A$4:$C$368,3,TRUE)*238.85/100)</f>
        <v/>
      </c>
      <c r="X8051" s="4" t="str">
        <f t="shared" si="1521"/>
        <v/>
      </c>
      <c r="Y8051" s="4" t="str">
        <f t="shared" si="1522"/>
        <v/>
      </c>
      <c r="Z8051" s="4" t="str">
        <f t="shared" si="1523"/>
        <v/>
      </c>
      <c r="AA8051" s="4" t="str">
        <f>IF($V8051="","",IF(Y8051&lt;36,0,IF(AND(36&lt;=Y8051,Y8051&lt;71),VLOOKUP($W8051,日射量と図３!$E$6:$F$34,2,TRUE),IF(AND(71&lt;=Y8051,Y8051&lt;107),VLOOKUP($W8051,日射量と図３!$E$6:$G$34,3,TRUE),IF(AND(107&lt;=Y8051,Y8051&lt;143),VLOOKUP($W8051,日射量と図３!$E$6:$H$34,4,TRUE),VLOOKUP($W8051,日射量と図３!$E$6:$I$34,5,TRUE))))))</f>
        <v/>
      </c>
      <c r="AB8051" s="4" t="str">
        <f>IF($V8051="","",IF(Z8051&lt;36,0,IF(AND(36&lt;=Z8051,Z8051&lt;71),VLOOKUP($W8051,日射量と図３!$E$6:$F$34,2,TRUE),IF(AND(71&lt;=Z8051,Z8051&lt;107),VLOOKUP($W8051,日射量と図３!$E$6:$G$34,3,TRUE),IF(AND(107&lt;=Z8051,Z8051&lt;143),VLOOKUP($W8051,日射量と図３!$E$6:$H$34,4,TRUE),VLOOKUP($W8051,日射量と図３!$E$6:$I$34,5,TRUE))))))</f>
        <v/>
      </c>
      <c r="AC8051" s="382" t="str">
        <f t="shared" si="1515"/>
        <v/>
      </c>
      <c r="AD8051" s="382" t="str">
        <f t="shared" si="1516"/>
        <v/>
      </c>
    </row>
    <row r="8052" spans="11:30" ht="13.5" customHeight="1">
      <c r="K8052" s="4">
        <f t="shared" si="1512"/>
        <v>5</v>
      </c>
      <c r="L8052" s="34">
        <v>43587</v>
      </c>
      <c r="M8052" s="4">
        <v>336</v>
      </c>
      <c r="N8052" s="4">
        <v>9</v>
      </c>
      <c r="O8052" s="31">
        <v>0.33333333333333331</v>
      </c>
      <c r="P8052" s="35">
        <v>17.029999999999998</v>
      </c>
      <c r="Q8052" s="36">
        <f t="shared" si="1513"/>
        <v>12</v>
      </c>
      <c r="R8052" s="4">
        <f t="shared" si="1514"/>
        <v>0</v>
      </c>
      <c r="S8052" s="31">
        <f t="shared" si="1517"/>
        <v>0.20944444444444443</v>
      </c>
      <c r="T8052" s="31">
        <f t="shared" si="1518"/>
        <v>0.77601851851851855</v>
      </c>
      <c r="U8052" s="4">
        <f t="shared" si="1519"/>
        <v>0</v>
      </c>
      <c r="V8052" s="4" t="str">
        <f t="shared" si="1520"/>
        <v/>
      </c>
      <c r="W8052" s="18" t="str">
        <f>IF(V8052="","",VLOOKUP(L8052,日射量と図３!$A$4:$C$368,3,TRUE)*238.85/100)</f>
        <v/>
      </c>
      <c r="X8052" s="4" t="str">
        <f t="shared" si="1521"/>
        <v/>
      </c>
      <c r="Y8052" s="4" t="str">
        <f t="shared" si="1522"/>
        <v/>
      </c>
      <c r="Z8052" s="4" t="str">
        <f t="shared" si="1523"/>
        <v/>
      </c>
      <c r="AA8052" s="4" t="str">
        <f>IF($V8052="","",IF(Y8052&lt;36,0,IF(AND(36&lt;=Y8052,Y8052&lt;71),VLOOKUP($W8052,日射量と図３!$E$6:$F$34,2,TRUE),IF(AND(71&lt;=Y8052,Y8052&lt;107),VLOOKUP($W8052,日射量と図３!$E$6:$G$34,3,TRUE),IF(AND(107&lt;=Y8052,Y8052&lt;143),VLOOKUP($W8052,日射量と図３!$E$6:$H$34,4,TRUE),VLOOKUP($W8052,日射量と図３!$E$6:$I$34,5,TRUE))))))</f>
        <v/>
      </c>
      <c r="AB8052" s="4" t="str">
        <f>IF($V8052="","",IF(Z8052&lt;36,0,IF(AND(36&lt;=Z8052,Z8052&lt;71),VLOOKUP($W8052,日射量と図３!$E$6:$F$34,2,TRUE),IF(AND(71&lt;=Z8052,Z8052&lt;107),VLOOKUP($W8052,日射量と図３!$E$6:$G$34,3,TRUE),IF(AND(107&lt;=Z8052,Z8052&lt;143),VLOOKUP($W8052,日射量と図３!$E$6:$H$34,4,TRUE),VLOOKUP($W8052,日射量と図３!$E$6:$I$34,5,TRUE))))))</f>
        <v/>
      </c>
      <c r="AC8052" s="382" t="str">
        <f t="shared" si="1515"/>
        <v/>
      </c>
      <c r="AD8052" s="382" t="str">
        <f t="shared" si="1516"/>
        <v/>
      </c>
    </row>
    <row r="8053" spans="11:30" ht="13.5" customHeight="1">
      <c r="K8053" s="4">
        <f t="shared" si="1512"/>
        <v>5</v>
      </c>
      <c r="L8053" s="34">
        <v>43587</v>
      </c>
      <c r="M8053" s="4">
        <v>336</v>
      </c>
      <c r="N8053" s="4">
        <v>10</v>
      </c>
      <c r="O8053" s="31">
        <v>0.375</v>
      </c>
      <c r="P8053" s="35">
        <v>18.809999999999999</v>
      </c>
      <c r="Q8053" s="36">
        <f t="shared" si="1513"/>
        <v>12</v>
      </c>
      <c r="R8053" s="4">
        <f t="shared" si="1514"/>
        <v>0</v>
      </c>
      <c r="S8053" s="31">
        <f t="shared" si="1517"/>
        <v>0.20944444444444443</v>
      </c>
      <c r="T8053" s="31">
        <f t="shared" si="1518"/>
        <v>0.77601851851851855</v>
      </c>
      <c r="U8053" s="4">
        <f t="shared" si="1519"/>
        <v>0</v>
      </c>
      <c r="V8053" s="4" t="str">
        <f t="shared" si="1520"/>
        <v/>
      </c>
      <c r="W8053" s="18" t="str">
        <f>IF(V8053="","",VLOOKUP(L8053,日射量と図３!$A$4:$C$368,3,TRUE)*238.85/100)</f>
        <v/>
      </c>
      <c r="X8053" s="4" t="str">
        <f t="shared" si="1521"/>
        <v/>
      </c>
      <c r="Y8053" s="4" t="str">
        <f t="shared" si="1522"/>
        <v/>
      </c>
      <c r="Z8053" s="4" t="str">
        <f t="shared" si="1523"/>
        <v/>
      </c>
      <c r="AA8053" s="4" t="str">
        <f>IF($V8053="","",IF(Y8053&lt;36,0,IF(AND(36&lt;=Y8053,Y8053&lt;71),VLOOKUP($W8053,日射量と図３!$E$6:$F$34,2,TRUE),IF(AND(71&lt;=Y8053,Y8053&lt;107),VLOOKUP($W8053,日射量と図３!$E$6:$G$34,3,TRUE),IF(AND(107&lt;=Y8053,Y8053&lt;143),VLOOKUP($W8053,日射量と図３!$E$6:$H$34,4,TRUE),VLOOKUP($W8053,日射量と図３!$E$6:$I$34,5,TRUE))))))</f>
        <v/>
      </c>
      <c r="AB8053" s="4" t="str">
        <f>IF($V8053="","",IF(Z8053&lt;36,0,IF(AND(36&lt;=Z8053,Z8053&lt;71),VLOOKUP($W8053,日射量と図３!$E$6:$F$34,2,TRUE),IF(AND(71&lt;=Z8053,Z8053&lt;107),VLOOKUP($W8053,日射量と図３!$E$6:$G$34,3,TRUE),IF(AND(107&lt;=Z8053,Z8053&lt;143),VLOOKUP($W8053,日射量と図３!$E$6:$H$34,4,TRUE),VLOOKUP($W8053,日射量と図３!$E$6:$I$34,5,TRUE))))))</f>
        <v/>
      </c>
      <c r="AC8053" s="382" t="str">
        <f t="shared" si="1515"/>
        <v/>
      </c>
      <c r="AD8053" s="382" t="str">
        <f t="shared" si="1516"/>
        <v/>
      </c>
    </row>
    <row r="8054" spans="11:30" ht="13.5" customHeight="1">
      <c r="K8054" s="4">
        <f t="shared" si="1512"/>
        <v>5</v>
      </c>
      <c r="L8054" s="34">
        <v>43587</v>
      </c>
      <c r="M8054" s="4">
        <v>336</v>
      </c>
      <c r="N8054" s="4">
        <v>11</v>
      </c>
      <c r="O8054" s="31">
        <v>0.41666666666666669</v>
      </c>
      <c r="P8054" s="35">
        <v>20.029999999999998</v>
      </c>
      <c r="Q8054" s="36">
        <f t="shared" si="1513"/>
        <v>12</v>
      </c>
      <c r="R8054" s="4">
        <f t="shared" si="1514"/>
        <v>0</v>
      </c>
      <c r="S8054" s="31">
        <f t="shared" si="1517"/>
        <v>0.20944444444444443</v>
      </c>
      <c r="T8054" s="31">
        <f t="shared" si="1518"/>
        <v>0.77601851851851855</v>
      </c>
      <c r="U8054" s="4">
        <f t="shared" si="1519"/>
        <v>0</v>
      </c>
      <c r="V8054" s="4" t="str">
        <f t="shared" si="1520"/>
        <v/>
      </c>
      <c r="W8054" s="18" t="str">
        <f>IF(V8054="","",VLOOKUP(L8054,日射量と図３!$A$4:$C$368,3,TRUE)*238.85/100)</f>
        <v/>
      </c>
      <c r="X8054" s="4" t="str">
        <f t="shared" si="1521"/>
        <v/>
      </c>
      <c r="Y8054" s="4" t="str">
        <f t="shared" si="1522"/>
        <v/>
      </c>
      <c r="Z8054" s="4" t="str">
        <f t="shared" si="1523"/>
        <v/>
      </c>
      <c r="AA8054" s="4" t="str">
        <f>IF($V8054="","",IF(Y8054&lt;36,0,IF(AND(36&lt;=Y8054,Y8054&lt;71),VLOOKUP($W8054,日射量と図３!$E$6:$F$34,2,TRUE),IF(AND(71&lt;=Y8054,Y8054&lt;107),VLOOKUP($W8054,日射量と図３!$E$6:$G$34,3,TRUE),IF(AND(107&lt;=Y8054,Y8054&lt;143),VLOOKUP($W8054,日射量と図３!$E$6:$H$34,4,TRUE),VLOOKUP($W8054,日射量と図３!$E$6:$I$34,5,TRUE))))))</f>
        <v/>
      </c>
      <c r="AB8054" s="4" t="str">
        <f>IF($V8054="","",IF(Z8054&lt;36,0,IF(AND(36&lt;=Z8054,Z8054&lt;71),VLOOKUP($W8054,日射量と図３!$E$6:$F$34,2,TRUE),IF(AND(71&lt;=Z8054,Z8054&lt;107),VLOOKUP($W8054,日射量と図３!$E$6:$G$34,3,TRUE),IF(AND(107&lt;=Z8054,Z8054&lt;143),VLOOKUP($W8054,日射量と図３!$E$6:$H$34,4,TRUE),VLOOKUP($W8054,日射量と図３!$E$6:$I$34,5,TRUE))))))</f>
        <v/>
      </c>
      <c r="AC8054" s="382" t="str">
        <f t="shared" si="1515"/>
        <v/>
      </c>
      <c r="AD8054" s="382" t="str">
        <f t="shared" si="1516"/>
        <v/>
      </c>
    </row>
    <row r="8055" spans="11:30" ht="13.5" customHeight="1">
      <c r="K8055" s="4">
        <f t="shared" si="1512"/>
        <v>5</v>
      </c>
      <c r="L8055" s="34">
        <v>43587</v>
      </c>
      <c r="M8055" s="4">
        <v>336</v>
      </c>
      <c r="N8055" s="4">
        <v>12</v>
      </c>
      <c r="O8055" s="31">
        <v>0.45833333333333331</v>
      </c>
      <c r="P8055" s="35">
        <v>21.48</v>
      </c>
      <c r="Q8055" s="36">
        <f t="shared" si="1513"/>
        <v>12</v>
      </c>
      <c r="R8055" s="4">
        <f t="shared" si="1514"/>
        <v>0</v>
      </c>
      <c r="S8055" s="31">
        <f t="shared" si="1517"/>
        <v>0.20944444444444443</v>
      </c>
      <c r="T8055" s="31">
        <f t="shared" si="1518"/>
        <v>0.77601851851851855</v>
      </c>
      <c r="U8055" s="4">
        <f t="shared" si="1519"/>
        <v>0</v>
      </c>
      <c r="V8055" s="4" t="str">
        <f t="shared" si="1520"/>
        <v/>
      </c>
      <c r="W8055" s="18" t="str">
        <f>IF(V8055="","",VLOOKUP(L8055,日射量と図３!$A$4:$C$368,3,TRUE)*238.85/100)</f>
        <v/>
      </c>
      <c r="X8055" s="4" t="str">
        <f t="shared" si="1521"/>
        <v/>
      </c>
      <c r="Y8055" s="4" t="str">
        <f t="shared" si="1522"/>
        <v/>
      </c>
      <c r="Z8055" s="4" t="str">
        <f t="shared" si="1523"/>
        <v/>
      </c>
      <c r="AA8055" s="4" t="str">
        <f>IF($V8055="","",IF(Y8055&lt;36,0,IF(AND(36&lt;=Y8055,Y8055&lt;71),VLOOKUP($W8055,日射量と図３!$E$6:$F$34,2,TRUE),IF(AND(71&lt;=Y8055,Y8055&lt;107),VLOOKUP($W8055,日射量と図３!$E$6:$G$34,3,TRUE),IF(AND(107&lt;=Y8055,Y8055&lt;143),VLOOKUP($W8055,日射量と図３!$E$6:$H$34,4,TRUE),VLOOKUP($W8055,日射量と図３!$E$6:$I$34,5,TRUE))))))</f>
        <v/>
      </c>
      <c r="AB8055" s="4" t="str">
        <f>IF($V8055="","",IF(Z8055&lt;36,0,IF(AND(36&lt;=Z8055,Z8055&lt;71),VLOOKUP($W8055,日射量と図３!$E$6:$F$34,2,TRUE),IF(AND(71&lt;=Z8055,Z8055&lt;107),VLOOKUP($W8055,日射量と図３!$E$6:$G$34,3,TRUE),IF(AND(107&lt;=Z8055,Z8055&lt;143),VLOOKUP($W8055,日射量と図３!$E$6:$H$34,4,TRUE),VLOOKUP($W8055,日射量と図３!$E$6:$I$34,5,TRUE))))))</f>
        <v/>
      </c>
      <c r="AC8055" s="382" t="str">
        <f t="shared" si="1515"/>
        <v/>
      </c>
      <c r="AD8055" s="382" t="str">
        <f t="shared" si="1516"/>
        <v/>
      </c>
    </row>
    <row r="8056" spans="11:30" ht="13.5" customHeight="1">
      <c r="K8056" s="4">
        <f t="shared" si="1512"/>
        <v>5</v>
      </c>
      <c r="L8056" s="34">
        <v>43587</v>
      </c>
      <c r="M8056" s="4">
        <v>336</v>
      </c>
      <c r="N8056" s="4">
        <v>13</v>
      </c>
      <c r="O8056" s="31">
        <v>0.5</v>
      </c>
      <c r="P8056" s="35">
        <v>22.67</v>
      </c>
      <c r="Q8056" s="36">
        <f t="shared" si="1513"/>
        <v>12</v>
      </c>
      <c r="R8056" s="4">
        <f t="shared" si="1514"/>
        <v>0</v>
      </c>
      <c r="S8056" s="31">
        <f t="shared" si="1517"/>
        <v>0.20944444444444443</v>
      </c>
      <c r="T8056" s="31">
        <f t="shared" si="1518"/>
        <v>0.77601851851851855</v>
      </c>
      <c r="U8056" s="4">
        <f t="shared" si="1519"/>
        <v>0</v>
      </c>
      <c r="V8056" s="4" t="str">
        <f t="shared" si="1520"/>
        <v/>
      </c>
      <c r="W8056" s="18" t="str">
        <f>IF(V8056="","",VLOOKUP(L8056,日射量と図３!$A$4:$C$368,3,TRUE)*238.85/100)</f>
        <v/>
      </c>
      <c r="X8056" s="4" t="str">
        <f t="shared" si="1521"/>
        <v/>
      </c>
      <c r="Y8056" s="4" t="str">
        <f t="shared" si="1522"/>
        <v/>
      </c>
      <c r="Z8056" s="4" t="str">
        <f t="shared" si="1523"/>
        <v/>
      </c>
      <c r="AA8056" s="4" t="str">
        <f>IF($V8056="","",IF(Y8056&lt;36,0,IF(AND(36&lt;=Y8056,Y8056&lt;71),VLOOKUP($W8056,日射量と図３!$E$6:$F$34,2,TRUE),IF(AND(71&lt;=Y8056,Y8056&lt;107),VLOOKUP($W8056,日射量と図３!$E$6:$G$34,3,TRUE),IF(AND(107&lt;=Y8056,Y8056&lt;143),VLOOKUP($W8056,日射量と図３!$E$6:$H$34,4,TRUE),VLOOKUP($W8056,日射量と図３!$E$6:$I$34,5,TRUE))))))</f>
        <v/>
      </c>
      <c r="AB8056" s="4" t="str">
        <f>IF($V8056="","",IF(Z8056&lt;36,0,IF(AND(36&lt;=Z8056,Z8056&lt;71),VLOOKUP($W8056,日射量と図３!$E$6:$F$34,2,TRUE),IF(AND(71&lt;=Z8056,Z8056&lt;107),VLOOKUP($W8056,日射量と図３!$E$6:$G$34,3,TRUE),IF(AND(107&lt;=Z8056,Z8056&lt;143),VLOOKUP($W8056,日射量と図３!$E$6:$H$34,4,TRUE),VLOOKUP($W8056,日射量と図３!$E$6:$I$34,5,TRUE))))))</f>
        <v/>
      </c>
      <c r="AC8056" s="382" t="str">
        <f t="shared" si="1515"/>
        <v/>
      </c>
      <c r="AD8056" s="382" t="str">
        <f t="shared" si="1516"/>
        <v/>
      </c>
    </row>
    <row r="8057" spans="11:30" ht="13.5" customHeight="1">
      <c r="K8057" s="4">
        <f t="shared" si="1512"/>
        <v>5</v>
      </c>
      <c r="L8057" s="34">
        <v>43587</v>
      </c>
      <c r="M8057" s="4">
        <v>336</v>
      </c>
      <c r="N8057" s="4">
        <v>14</v>
      </c>
      <c r="O8057" s="31">
        <v>0.54166666666666663</v>
      </c>
      <c r="P8057" s="35">
        <v>22.84</v>
      </c>
      <c r="Q8057" s="36">
        <f t="shared" si="1513"/>
        <v>12</v>
      </c>
      <c r="R8057" s="4">
        <f t="shared" si="1514"/>
        <v>0</v>
      </c>
      <c r="S8057" s="31">
        <f t="shared" si="1517"/>
        <v>0.20944444444444443</v>
      </c>
      <c r="T8057" s="31">
        <f t="shared" si="1518"/>
        <v>0.77601851851851855</v>
      </c>
      <c r="U8057" s="4">
        <f t="shared" si="1519"/>
        <v>0</v>
      </c>
      <c r="V8057" s="4" t="str">
        <f t="shared" si="1520"/>
        <v/>
      </c>
      <c r="W8057" s="18" t="str">
        <f>IF(V8057="","",VLOOKUP(L8057,日射量と図３!$A$4:$C$368,3,TRUE)*238.85/100)</f>
        <v/>
      </c>
      <c r="X8057" s="4" t="str">
        <f t="shared" si="1521"/>
        <v/>
      </c>
      <c r="Y8057" s="4" t="str">
        <f t="shared" si="1522"/>
        <v/>
      </c>
      <c r="Z8057" s="4" t="str">
        <f t="shared" si="1523"/>
        <v/>
      </c>
      <c r="AA8057" s="4" t="str">
        <f>IF($V8057="","",IF(Y8057&lt;36,0,IF(AND(36&lt;=Y8057,Y8057&lt;71),VLOOKUP($W8057,日射量と図３!$E$6:$F$34,2,TRUE),IF(AND(71&lt;=Y8057,Y8057&lt;107),VLOOKUP($W8057,日射量と図３!$E$6:$G$34,3,TRUE),IF(AND(107&lt;=Y8057,Y8057&lt;143),VLOOKUP($W8057,日射量と図３!$E$6:$H$34,4,TRUE),VLOOKUP($W8057,日射量と図３!$E$6:$I$34,5,TRUE))))))</f>
        <v/>
      </c>
      <c r="AB8057" s="4" t="str">
        <f>IF($V8057="","",IF(Z8057&lt;36,0,IF(AND(36&lt;=Z8057,Z8057&lt;71),VLOOKUP($W8057,日射量と図３!$E$6:$F$34,2,TRUE),IF(AND(71&lt;=Z8057,Z8057&lt;107),VLOOKUP($W8057,日射量と図３!$E$6:$G$34,3,TRUE),IF(AND(107&lt;=Z8057,Z8057&lt;143),VLOOKUP($W8057,日射量と図３!$E$6:$H$34,4,TRUE),VLOOKUP($W8057,日射量と図３!$E$6:$I$34,5,TRUE))))))</f>
        <v/>
      </c>
      <c r="AC8057" s="382" t="str">
        <f t="shared" si="1515"/>
        <v/>
      </c>
      <c r="AD8057" s="382" t="str">
        <f t="shared" si="1516"/>
        <v/>
      </c>
    </row>
    <row r="8058" spans="11:30" ht="13.5" customHeight="1">
      <c r="K8058" s="4">
        <f t="shared" si="1512"/>
        <v>5</v>
      </c>
      <c r="L8058" s="34">
        <v>43587</v>
      </c>
      <c r="M8058" s="4">
        <v>336</v>
      </c>
      <c r="N8058" s="4">
        <v>15</v>
      </c>
      <c r="O8058" s="31">
        <v>0.58333333333333337</v>
      </c>
      <c r="P8058" s="35">
        <v>22.970000000000006</v>
      </c>
      <c r="Q8058" s="36">
        <f t="shared" si="1513"/>
        <v>12</v>
      </c>
      <c r="R8058" s="4">
        <f t="shared" si="1514"/>
        <v>0</v>
      </c>
      <c r="S8058" s="31">
        <f t="shared" si="1517"/>
        <v>0.20944444444444443</v>
      </c>
      <c r="T8058" s="31">
        <f t="shared" si="1518"/>
        <v>0.77601851851851855</v>
      </c>
      <c r="U8058" s="4">
        <f t="shared" si="1519"/>
        <v>0</v>
      </c>
      <c r="V8058" s="4" t="str">
        <f t="shared" si="1520"/>
        <v/>
      </c>
      <c r="W8058" s="18" t="str">
        <f>IF(V8058="","",VLOOKUP(L8058,日射量と図３!$A$4:$C$368,3,TRUE)*238.85/100)</f>
        <v/>
      </c>
      <c r="X8058" s="4" t="str">
        <f t="shared" si="1521"/>
        <v/>
      </c>
      <c r="Y8058" s="4" t="str">
        <f t="shared" si="1522"/>
        <v/>
      </c>
      <c r="Z8058" s="4" t="str">
        <f t="shared" si="1523"/>
        <v/>
      </c>
      <c r="AA8058" s="4" t="str">
        <f>IF($V8058="","",IF(Y8058&lt;36,0,IF(AND(36&lt;=Y8058,Y8058&lt;71),VLOOKUP($W8058,日射量と図３!$E$6:$F$34,2,TRUE),IF(AND(71&lt;=Y8058,Y8058&lt;107),VLOOKUP($W8058,日射量と図３!$E$6:$G$34,3,TRUE),IF(AND(107&lt;=Y8058,Y8058&lt;143),VLOOKUP($W8058,日射量と図３!$E$6:$H$34,4,TRUE),VLOOKUP($W8058,日射量と図３!$E$6:$I$34,5,TRUE))))))</f>
        <v/>
      </c>
      <c r="AB8058" s="4" t="str">
        <f>IF($V8058="","",IF(Z8058&lt;36,0,IF(AND(36&lt;=Z8058,Z8058&lt;71),VLOOKUP($W8058,日射量と図３!$E$6:$F$34,2,TRUE),IF(AND(71&lt;=Z8058,Z8058&lt;107),VLOOKUP($W8058,日射量と図３!$E$6:$G$34,3,TRUE),IF(AND(107&lt;=Z8058,Z8058&lt;143),VLOOKUP($W8058,日射量と図３!$E$6:$H$34,4,TRUE),VLOOKUP($W8058,日射量と図３!$E$6:$I$34,5,TRUE))))))</f>
        <v/>
      </c>
      <c r="AC8058" s="382" t="str">
        <f t="shared" si="1515"/>
        <v/>
      </c>
      <c r="AD8058" s="382" t="str">
        <f t="shared" si="1516"/>
        <v/>
      </c>
    </row>
    <row r="8059" spans="11:30" ht="13.5" customHeight="1">
      <c r="K8059" s="4">
        <f t="shared" si="1512"/>
        <v>5</v>
      </c>
      <c r="L8059" s="34">
        <v>43587</v>
      </c>
      <c r="M8059" s="4">
        <v>336</v>
      </c>
      <c r="N8059" s="4">
        <v>16</v>
      </c>
      <c r="O8059" s="31">
        <v>0.625</v>
      </c>
      <c r="P8059" s="35">
        <v>22.940000000000005</v>
      </c>
      <c r="Q8059" s="36">
        <f t="shared" si="1513"/>
        <v>16</v>
      </c>
      <c r="R8059" s="4">
        <f t="shared" si="1514"/>
        <v>0</v>
      </c>
      <c r="S8059" s="31">
        <f t="shared" si="1517"/>
        <v>0.20944444444444443</v>
      </c>
      <c r="T8059" s="31">
        <f t="shared" si="1518"/>
        <v>0.77601851851851855</v>
      </c>
      <c r="U8059" s="4">
        <f t="shared" si="1519"/>
        <v>0</v>
      </c>
      <c r="V8059" s="4" t="str">
        <f t="shared" si="1520"/>
        <v/>
      </c>
      <c r="W8059" s="18" t="str">
        <f>IF(V8059="","",VLOOKUP(L8059,日射量と図３!$A$4:$C$368,3,TRUE)*238.85/100)</f>
        <v/>
      </c>
      <c r="X8059" s="4" t="str">
        <f t="shared" si="1521"/>
        <v/>
      </c>
      <c r="Y8059" s="4" t="str">
        <f t="shared" si="1522"/>
        <v/>
      </c>
      <c r="Z8059" s="4" t="str">
        <f t="shared" si="1523"/>
        <v/>
      </c>
      <c r="AA8059" s="4" t="str">
        <f>IF($V8059="","",IF(Y8059&lt;36,0,IF(AND(36&lt;=Y8059,Y8059&lt;71),VLOOKUP($W8059,日射量と図３!$E$6:$F$34,2,TRUE),IF(AND(71&lt;=Y8059,Y8059&lt;107),VLOOKUP($W8059,日射量と図３!$E$6:$G$34,3,TRUE),IF(AND(107&lt;=Y8059,Y8059&lt;143),VLOOKUP($W8059,日射量と図３!$E$6:$H$34,4,TRUE),VLOOKUP($W8059,日射量と図３!$E$6:$I$34,5,TRUE))))))</f>
        <v/>
      </c>
      <c r="AB8059" s="4" t="str">
        <f>IF($V8059="","",IF(Z8059&lt;36,0,IF(AND(36&lt;=Z8059,Z8059&lt;71),VLOOKUP($W8059,日射量と図３!$E$6:$F$34,2,TRUE),IF(AND(71&lt;=Z8059,Z8059&lt;107),VLOOKUP($W8059,日射量と図３!$E$6:$G$34,3,TRUE),IF(AND(107&lt;=Z8059,Z8059&lt;143),VLOOKUP($W8059,日射量と図３!$E$6:$H$34,4,TRUE),VLOOKUP($W8059,日射量と図３!$E$6:$I$34,5,TRUE))))))</f>
        <v/>
      </c>
      <c r="AC8059" s="382" t="str">
        <f t="shared" si="1515"/>
        <v/>
      </c>
      <c r="AD8059" s="382" t="str">
        <f t="shared" si="1516"/>
        <v/>
      </c>
    </row>
    <row r="8060" spans="11:30" ht="13.5" customHeight="1">
      <c r="K8060" s="4">
        <f t="shared" si="1512"/>
        <v>5</v>
      </c>
      <c r="L8060" s="34">
        <v>43587</v>
      </c>
      <c r="M8060" s="4">
        <v>336</v>
      </c>
      <c r="N8060" s="4">
        <v>17</v>
      </c>
      <c r="O8060" s="31">
        <v>0.66666666666666663</v>
      </c>
      <c r="P8060" s="35">
        <v>22.09</v>
      </c>
      <c r="Q8060" s="36">
        <f t="shared" si="1513"/>
        <v>16</v>
      </c>
      <c r="R8060" s="4">
        <f t="shared" si="1514"/>
        <v>0</v>
      </c>
      <c r="S8060" s="31">
        <f t="shared" si="1517"/>
        <v>0.20944444444444443</v>
      </c>
      <c r="T8060" s="31">
        <f t="shared" si="1518"/>
        <v>0.77601851851851855</v>
      </c>
      <c r="U8060" s="4">
        <f t="shared" si="1519"/>
        <v>0</v>
      </c>
      <c r="V8060" s="4" t="str">
        <f t="shared" si="1520"/>
        <v/>
      </c>
      <c r="W8060" s="18" t="str">
        <f>IF(V8060="","",VLOOKUP(L8060,日射量と図３!$A$4:$C$368,3,TRUE)*238.85/100)</f>
        <v/>
      </c>
      <c r="X8060" s="4" t="str">
        <f t="shared" si="1521"/>
        <v/>
      </c>
      <c r="Y8060" s="4" t="str">
        <f t="shared" si="1522"/>
        <v/>
      </c>
      <c r="Z8060" s="4" t="str">
        <f t="shared" si="1523"/>
        <v/>
      </c>
      <c r="AA8060" s="4" t="str">
        <f>IF($V8060="","",IF(Y8060&lt;36,0,IF(AND(36&lt;=Y8060,Y8060&lt;71),VLOOKUP($W8060,日射量と図３!$E$6:$F$34,2,TRUE),IF(AND(71&lt;=Y8060,Y8060&lt;107),VLOOKUP($W8060,日射量と図３!$E$6:$G$34,3,TRUE),IF(AND(107&lt;=Y8060,Y8060&lt;143),VLOOKUP($W8060,日射量と図３!$E$6:$H$34,4,TRUE),VLOOKUP($W8060,日射量と図３!$E$6:$I$34,5,TRUE))))))</f>
        <v/>
      </c>
      <c r="AB8060" s="4" t="str">
        <f>IF($V8060="","",IF(Z8060&lt;36,0,IF(AND(36&lt;=Z8060,Z8060&lt;71),VLOOKUP($W8060,日射量と図３!$E$6:$F$34,2,TRUE),IF(AND(71&lt;=Z8060,Z8060&lt;107),VLOOKUP($W8060,日射量と図３!$E$6:$G$34,3,TRUE),IF(AND(107&lt;=Z8060,Z8060&lt;143),VLOOKUP($W8060,日射量と図３!$E$6:$H$34,4,TRUE),VLOOKUP($W8060,日射量と図３!$E$6:$I$34,5,TRUE))))))</f>
        <v/>
      </c>
      <c r="AC8060" s="382" t="str">
        <f t="shared" si="1515"/>
        <v/>
      </c>
      <c r="AD8060" s="382" t="str">
        <f t="shared" si="1516"/>
        <v/>
      </c>
    </row>
    <row r="8061" spans="11:30" ht="13.5" customHeight="1">
      <c r="K8061" s="4">
        <f t="shared" si="1512"/>
        <v>5</v>
      </c>
      <c r="L8061" s="34">
        <v>43587</v>
      </c>
      <c r="M8061" s="4">
        <v>336</v>
      </c>
      <c r="N8061" s="4">
        <v>18</v>
      </c>
      <c r="O8061" s="31">
        <v>0.70833333333333337</v>
      </c>
      <c r="P8061" s="35">
        <v>21.190000000000005</v>
      </c>
      <c r="Q8061" s="36">
        <f t="shared" si="1513"/>
        <v>16</v>
      </c>
      <c r="R8061" s="4">
        <f t="shared" si="1514"/>
        <v>0</v>
      </c>
      <c r="S8061" s="31">
        <f t="shared" si="1517"/>
        <v>0.20944444444444443</v>
      </c>
      <c r="T8061" s="31">
        <f t="shared" si="1518"/>
        <v>0.77601851851851855</v>
      </c>
      <c r="U8061" s="4">
        <f t="shared" si="1519"/>
        <v>0</v>
      </c>
      <c r="V8061" s="4" t="str">
        <f t="shared" si="1520"/>
        <v/>
      </c>
      <c r="W8061" s="18" t="str">
        <f>IF(V8061="","",VLOOKUP(L8061,日射量と図３!$A$4:$C$368,3,TRUE)*238.85/100)</f>
        <v/>
      </c>
      <c r="X8061" s="4" t="str">
        <f t="shared" si="1521"/>
        <v/>
      </c>
      <c r="Y8061" s="4" t="str">
        <f t="shared" si="1522"/>
        <v/>
      </c>
      <c r="Z8061" s="4" t="str">
        <f t="shared" si="1523"/>
        <v/>
      </c>
      <c r="AA8061" s="4" t="str">
        <f>IF($V8061="","",IF(Y8061&lt;36,0,IF(AND(36&lt;=Y8061,Y8061&lt;71),VLOOKUP($W8061,日射量と図３!$E$6:$F$34,2,TRUE),IF(AND(71&lt;=Y8061,Y8061&lt;107),VLOOKUP($W8061,日射量と図３!$E$6:$G$34,3,TRUE),IF(AND(107&lt;=Y8061,Y8061&lt;143),VLOOKUP($W8061,日射量と図３!$E$6:$H$34,4,TRUE),VLOOKUP($W8061,日射量と図３!$E$6:$I$34,5,TRUE))))))</f>
        <v/>
      </c>
      <c r="AB8061" s="4" t="str">
        <f>IF($V8061="","",IF(Z8061&lt;36,0,IF(AND(36&lt;=Z8061,Z8061&lt;71),VLOOKUP($W8061,日射量と図３!$E$6:$F$34,2,TRUE),IF(AND(71&lt;=Z8061,Z8061&lt;107),VLOOKUP($W8061,日射量と図３!$E$6:$G$34,3,TRUE),IF(AND(107&lt;=Z8061,Z8061&lt;143),VLOOKUP($W8061,日射量と図３!$E$6:$H$34,4,TRUE),VLOOKUP($W8061,日射量と図３!$E$6:$I$34,5,TRUE))))))</f>
        <v/>
      </c>
      <c r="AC8061" s="382" t="str">
        <f t="shared" si="1515"/>
        <v/>
      </c>
      <c r="AD8061" s="382" t="str">
        <f t="shared" si="1516"/>
        <v/>
      </c>
    </row>
    <row r="8062" spans="11:30" ht="13.5" customHeight="1">
      <c r="K8062" s="4">
        <f t="shared" si="1512"/>
        <v>5</v>
      </c>
      <c r="L8062" s="34">
        <v>43587</v>
      </c>
      <c r="M8062" s="4">
        <v>336</v>
      </c>
      <c r="N8062" s="4">
        <v>19</v>
      </c>
      <c r="O8062" s="31">
        <v>0.75</v>
      </c>
      <c r="P8062" s="35">
        <v>20.029999999999998</v>
      </c>
      <c r="Q8062" s="36">
        <f t="shared" si="1513"/>
        <v>16</v>
      </c>
      <c r="R8062" s="4">
        <f t="shared" si="1514"/>
        <v>0</v>
      </c>
      <c r="S8062" s="31">
        <f t="shared" si="1517"/>
        <v>0.20944444444444443</v>
      </c>
      <c r="T8062" s="31">
        <f t="shared" si="1518"/>
        <v>0.77601851851851855</v>
      </c>
      <c r="U8062" s="4">
        <f t="shared" si="1519"/>
        <v>0</v>
      </c>
      <c r="V8062" s="4" t="str">
        <f t="shared" si="1520"/>
        <v/>
      </c>
      <c r="W8062" s="18" t="str">
        <f>IF(V8062="","",VLOOKUP(L8062,日射量と図３!$A$4:$C$368,3,TRUE)*238.85/100)</f>
        <v/>
      </c>
      <c r="X8062" s="4" t="str">
        <f t="shared" si="1521"/>
        <v/>
      </c>
      <c r="Y8062" s="4" t="str">
        <f t="shared" si="1522"/>
        <v/>
      </c>
      <c r="Z8062" s="4" t="str">
        <f t="shared" si="1523"/>
        <v/>
      </c>
      <c r="AA8062" s="4" t="str">
        <f>IF($V8062="","",IF(Y8062&lt;36,0,IF(AND(36&lt;=Y8062,Y8062&lt;71),VLOOKUP($W8062,日射量と図３!$E$6:$F$34,2,TRUE),IF(AND(71&lt;=Y8062,Y8062&lt;107),VLOOKUP($W8062,日射量と図３!$E$6:$G$34,3,TRUE),IF(AND(107&lt;=Y8062,Y8062&lt;143),VLOOKUP($W8062,日射量と図３!$E$6:$H$34,4,TRUE),VLOOKUP($W8062,日射量と図３!$E$6:$I$34,5,TRUE))))))</f>
        <v/>
      </c>
      <c r="AB8062" s="4" t="str">
        <f>IF($V8062="","",IF(Z8062&lt;36,0,IF(AND(36&lt;=Z8062,Z8062&lt;71),VLOOKUP($W8062,日射量と図３!$E$6:$F$34,2,TRUE),IF(AND(71&lt;=Z8062,Z8062&lt;107),VLOOKUP($W8062,日射量と図３!$E$6:$G$34,3,TRUE),IF(AND(107&lt;=Z8062,Z8062&lt;143),VLOOKUP($W8062,日射量と図３!$E$6:$H$34,4,TRUE),VLOOKUP($W8062,日射量と図３!$E$6:$I$34,5,TRUE))))))</f>
        <v/>
      </c>
      <c r="AC8062" s="382" t="str">
        <f t="shared" si="1515"/>
        <v/>
      </c>
      <c r="AD8062" s="382" t="str">
        <f t="shared" si="1516"/>
        <v/>
      </c>
    </row>
    <row r="8063" spans="11:30" ht="13.5" customHeight="1">
      <c r="K8063" s="4">
        <f t="shared" si="1512"/>
        <v>5</v>
      </c>
      <c r="L8063" s="34">
        <v>43587</v>
      </c>
      <c r="M8063" s="4">
        <v>336</v>
      </c>
      <c r="N8063" s="4">
        <v>20</v>
      </c>
      <c r="O8063" s="31">
        <v>0.79166666666666663</v>
      </c>
      <c r="P8063" s="35">
        <v>18.850000000000001</v>
      </c>
      <c r="Q8063" s="36">
        <f t="shared" si="1513"/>
        <v>16</v>
      </c>
      <c r="R8063" s="4">
        <f t="shared" si="1514"/>
        <v>0</v>
      </c>
      <c r="S8063" s="31">
        <f t="shared" si="1517"/>
        <v>0.20944444444444443</v>
      </c>
      <c r="T8063" s="31">
        <f t="shared" si="1518"/>
        <v>0.77601851851851855</v>
      </c>
      <c r="U8063" s="4">
        <f t="shared" si="1519"/>
        <v>0</v>
      </c>
      <c r="V8063" s="4" t="str">
        <f t="shared" si="1520"/>
        <v/>
      </c>
      <c r="W8063" s="18" t="str">
        <f>IF(V8063="","",VLOOKUP(L8063,日射量と図３!$A$4:$C$368,3,TRUE)*238.85/100)</f>
        <v/>
      </c>
      <c r="X8063" s="4" t="str">
        <f t="shared" si="1521"/>
        <v/>
      </c>
      <c r="Y8063" s="4" t="str">
        <f t="shared" si="1522"/>
        <v/>
      </c>
      <c r="Z8063" s="4" t="str">
        <f t="shared" si="1523"/>
        <v/>
      </c>
      <c r="AA8063" s="4" t="str">
        <f>IF($V8063="","",IF(Y8063&lt;36,0,IF(AND(36&lt;=Y8063,Y8063&lt;71),VLOOKUP($W8063,日射量と図３!$E$6:$F$34,2,TRUE),IF(AND(71&lt;=Y8063,Y8063&lt;107),VLOOKUP($W8063,日射量と図３!$E$6:$G$34,3,TRUE),IF(AND(107&lt;=Y8063,Y8063&lt;143),VLOOKUP($W8063,日射量と図３!$E$6:$H$34,4,TRUE),VLOOKUP($W8063,日射量と図３!$E$6:$I$34,5,TRUE))))))</f>
        <v/>
      </c>
      <c r="AB8063" s="4" t="str">
        <f>IF($V8063="","",IF(Z8063&lt;36,0,IF(AND(36&lt;=Z8063,Z8063&lt;71),VLOOKUP($W8063,日射量と図３!$E$6:$F$34,2,TRUE),IF(AND(71&lt;=Z8063,Z8063&lt;107),VLOOKUP($W8063,日射量と図３!$E$6:$G$34,3,TRUE),IF(AND(107&lt;=Z8063,Z8063&lt;143),VLOOKUP($W8063,日射量と図３!$E$6:$H$34,4,TRUE),VLOOKUP($W8063,日射量と図３!$E$6:$I$34,5,TRUE))))))</f>
        <v/>
      </c>
      <c r="AC8063" s="382" t="str">
        <f t="shared" si="1515"/>
        <v/>
      </c>
      <c r="AD8063" s="382" t="str">
        <f t="shared" si="1516"/>
        <v/>
      </c>
    </row>
    <row r="8064" spans="11:30" ht="13.5" customHeight="1">
      <c r="K8064" s="4">
        <f t="shared" si="1512"/>
        <v>5</v>
      </c>
      <c r="L8064" s="34">
        <v>43587</v>
      </c>
      <c r="M8064" s="4">
        <v>336</v>
      </c>
      <c r="N8064" s="4">
        <v>21</v>
      </c>
      <c r="O8064" s="31">
        <v>0.83333333333333337</v>
      </c>
      <c r="P8064" s="35">
        <v>17.979999999999997</v>
      </c>
      <c r="Q8064" s="36">
        <f t="shared" si="1513"/>
        <v>16</v>
      </c>
      <c r="R8064" s="4">
        <f t="shared" si="1514"/>
        <v>0</v>
      </c>
      <c r="S8064" s="31">
        <f t="shared" si="1517"/>
        <v>0.20944444444444443</v>
      </c>
      <c r="T8064" s="31">
        <f t="shared" si="1518"/>
        <v>0.77601851851851855</v>
      </c>
      <c r="U8064" s="4">
        <f t="shared" si="1519"/>
        <v>0</v>
      </c>
      <c r="V8064" s="4" t="str">
        <f t="shared" si="1520"/>
        <v/>
      </c>
      <c r="W8064" s="18" t="str">
        <f>IF(V8064="","",VLOOKUP(L8064,日射量と図３!$A$4:$C$368,3,TRUE)*238.85/100)</f>
        <v/>
      </c>
      <c r="X8064" s="4" t="str">
        <f t="shared" si="1521"/>
        <v/>
      </c>
      <c r="Y8064" s="4" t="str">
        <f t="shared" si="1522"/>
        <v/>
      </c>
      <c r="Z8064" s="4" t="str">
        <f t="shared" si="1523"/>
        <v/>
      </c>
      <c r="AA8064" s="4" t="str">
        <f>IF($V8064="","",IF(Y8064&lt;36,0,IF(AND(36&lt;=Y8064,Y8064&lt;71),VLOOKUP($W8064,日射量と図３!$E$6:$F$34,2,TRUE),IF(AND(71&lt;=Y8064,Y8064&lt;107),VLOOKUP($W8064,日射量と図３!$E$6:$G$34,3,TRUE),IF(AND(107&lt;=Y8064,Y8064&lt;143),VLOOKUP($W8064,日射量と図３!$E$6:$H$34,4,TRUE),VLOOKUP($W8064,日射量と図３!$E$6:$I$34,5,TRUE))))))</f>
        <v/>
      </c>
      <c r="AB8064" s="4" t="str">
        <f>IF($V8064="","",IF(Z8064&lt;36,0,IF(AND(36&lt;=Z8064,Z8064&lt;71),VLOOKUP($W8064,日射量と図３!$E$6:$F$34,2,TRUE),IF(AND(71&lt;=Z8064,Z8064&lt;107),VLOOKUP($W8064,日射量と図３!$E$6:$G$34,3,TRUE),IF(AND(107&lt;=Z8064,Z8064&lt;143),VLOOKUP($W8064,日射量と図３!$E$6:$H$34,4,TRUE),VLOOKUP($W8064,日射量と図３!$E$6:$I$34,5,TRUE))))))</f>
        <v/>
      </c>
      <c r="AC8064" s="382" t="str">
        <f t="shared" si="1515"/>
        <v/>
      </c>
      <c r="AD8064" s="382" t="str">
        <f t="shared" si="1516"/>
        <v/>
      </c>
    </row>
    <row r="8065" spans="11:30" ht="13.5" customHeight="1">
      <c r="K8065" s="4">
        <f t="shared" si="1512"/>
        <v>5</v>
      </c>
      <c r="L8065" s="34">
        <v>43587</v>
      </c>
      <c r="M8065" s="4">
        <v>336</v>
      </c>
      <c r="N8065" s="4">
        <v>22</v>
      </c>
      <c r="O8065" s="31">
        <v>0.875</v>
      </c>
      <c r="P8065" s="35">
        <v>17.46</v>
      </c>
      <c r="Q8065" s="36">
        <f t="shared" si="1513"/>
        <v>16</v>
      </c>
      <c r="R8065" s="4">
        <f t="shared" si="1514"/>
        <v>0</v>
      </c>
      <c r="S8065" s="31">
        <f t="shared" si="1517"/>
        <v>0.20944444444444443</v>
      </c>
      <c r="T8065" s="31">
        <f t="shared" si="1518"/>
        <v>0.77601851851851855</v>
      </c>
      <c r="U8065" s="4">
        <f t="shared" si="1519"/>
        <v>0</v>
      </c>
      <c r="V8065" s="4" t="str">
        <f t="shared" si="1520"/>
        <v/>
      </c>
      <c r="W8065" s="18" t="str">
        <f>IF(V8065="","",VLOOKUP(L8065,日射量と図３!$A$4:$C$368,3,TRUE)*238.85/100)</f>
        <v/>
      </c>
      <c r="X8065" s="4" t="str">
        <f t="shared" si="1521"/>
        <v/>
      </c>
      <c r="Y8065" s="4" t="str">
        <f t="shared" si="1522"/>
        <v/>
      </c>
      <c r="Z8065" s="4" t="str">
        <f t="shared" si="1523"/>
        <v/>
      </c>
      <c r="AA8065" s="4" t="str">
        <f>IF($V8065="","",IF(Y8065&lt;36,0,IF(AND(36&lt;=Y8065,Y8065&lt;71),VLOOKUP($W8065,日射量と図３!$E$6:$F$34,2,TRUE),IF(AND(71&lt;=Y8065,Y8065&lt;107),VLOOKUP($W8065,日射量と図３!$E$6:$G$34,3,TRUE),IF(AND(107&lt;=Y8065,Y8065&lt;143),VLOOKUP($W8065,日射量と図３!$E$6:$H$34,4,TRUE),VLOOKUP($W8065,日射量と図３!$E$6:$I$34,5,TRUE))))))</f>
        <v/>
      </c>
      <c r="AB8065" s="4" t="str">
        <f>IF($V8065="","",IF(Z8065&lt;36,0,IF(AND(36&lt;=Z8065,Z8065&lt;71),VLOOKUP($W8065,日射量と図３!$E$6:$F$34,2,TRUE),IF(AND(71&lt;=Z8065,Z8065&lt;107),VLOOKUP($W8065,日射量と図３!$E$6:$G$34,3,TRUE),IF(AND(107&lt;=Z8065,Z8065&lt;143),VLOOKUP($W8065,日射量と図３!$E$6:$H$34,4,TRUE),VLOOKUP($W8065,日射量と図３!$E$6:$I$34,5,TRUE))))))</f>
        <v/>
      </c>
      <c r="AC8065" s="382" t="str">
        <f t="shared" si="1515"/>
        <v/>
      </c>
      <c r="AD8065" s="382" t="str">
        <f t="shared" si="1516"/>
        <v/>
      </c>
    </row>
    <row r="8066" spans="11:30" ht="13.5" customHeight="1">
      <c r="K8066" s="4">
        <f t="shared" si="1512"/>
        <v>5</v>
      </c>
      <c r="L8066" s="34">
        <v>43587</v>
      </c>
      <c r="M8066" s="4">
        <v>336</v>
      </c>
      <c r="N8066" s="4">
        <v>23</v>
      </c>
      <c r="O8066" s="31">
        <v>0.91666666666666663</v>
      </c>
      <c r="P8066" s="35">
        <v>16.96</v>
      </c>
      <c r="Q8066" s="36">
        <f t="shared" si="1513"/>
        <v>13</v>
      </c>
      <c r="R8066" s="4">
        <f t="shared" si="1514"/>
        <v>0</v>
      </c>
      <c r="S8066" s="31">
        <f t="shared" si="1517"/>
        <v>0.20944444444444443</v>
      </c>
      <c r="T8066" s="31">
        <f t="shared" si="1518"/>
        <v>0.77601851851851855</v>
      </c>
      <c r="U8066" s="4">
        <f t="shared" si="1519"/>
        <v>0</v>
      </c>
      <c r="V8066" s="4" t="str">
        <f t="shared" si="1520"/>
        <v/>
      </c>
      <c r="W8066" s="18" t="str">
        <f>IF(V8066="","",VLOOKUP(L8066,日射量と図３!$A$4:$C$368,3,TRUE)*238.85/100)</f>
        <v/>
      </c>
      <c r="X8066" s="4" t="str">
        <f t="shared" si="1521"/>
        <v/>
      </c>
      <c r="Y8066" s="4" t="str">
        <f t="shared" si="1522"/>
        <v/>
      </c>
      <c r="Z8066" s="4" t="str">
        <f t="shared" si="1523"/>
        <v/>
      </c>
      <c r="AA8066" s="4" t="str">
        <f>IF($V8066="","",IF(Y8066&lt;36,0,IF(AND(36&lt;=Y8066,Y8066&lt;71),VLOOKUP($W8066,日射量と図３!$E$6:$F$34,2,TRUE),IF(AND(71&lt;=Y8066,Y8066&lt;107),VLOOKUP($W8066,日射量と図３!$E$6:$G$34,3,TRUE),IF(AND(107&lt;=Y8066,Y8066&lt;143),VLOOKUP($W8066,日射量と図３!$E$6:$H$34,4,TRUE),VLOOKUP($W8066,日射量と図３!$E$6:$I$34,5,TRUE))))))</f>
        <v/>
      </c>
      <c r="AB8066" s="4" t="str">
        <f>IF($V8066="","",IF(Z8066&lt;36,0,IF(AND(36&lt;=Z8066,Z8066&lt;71),VLOOKUP($W8066,日射量と図３!$E$6:$F$34,2,TRUE),IF(AND(71&lt;=Z8066,Z8066&lt;107),VLOOKUP($W8066,日射量と図３!$E$6:$G$34,3,TRUE),IF(AND(107&lt;=Z8066,Z8066&lt;143),VLOOKUP($W8066,日射量と図３!$E$6:$H$34,4,TRUE),VLOOKUP($W8066,日射量と図３!$E$6:$I$34,5,TRUE))))))</f>
        <v/>
      </c>
      <c r="AC8066" s="382" t="str">
        <f t="shared" si="1515"/>
        <v/>
      </c>
      <c r="AD8066" s="382" t="str">
        <f t="shared" si="1516"/>
        <v/>
      </c>
    </row>
    <row r="8067" spans="11:30" ht="13.5" customHeight="1">
      <c r="K8067" s="4">
        <f t="shared" si="1512"/>
        <v>5</v>
      </c>
      <c r="L8067" s="34">
        <v>43587</v>
      </c>
      <c r="M8067" s="4">
        <v>336</v>
      </c>
      <c r="N8067" s="4">
        <v>24</v>
      </c>
      <c r="O8067" s="31">
        <v>0.95833333333333337</v>
      </c>
      <c r="P8067" s="35">
        <v>16.61</v>
      </c>
      <c r="Q8067" s="36">
        <f t="shared" si="1513"/>
        <v>13</v>
      </c>
      <c r="R8067" s="4">
        <f t="shared" si="1514"/>
        <v>0</v>
      </c>
      <c r="S8067" s="31">
        <f t="shared" si="1517"/>
        <v>0.20944444444444443</v>
      </c>
      <c r="T8067" s="31">
        <f t="shared" si="1518"/>
        <v>0.77601851851851855</v>
      </c>
      <c r="U8067" s="4">
        <f t="shared" si="1519"/>
        <v>0</v>
      </c>
      <c r="V8067" s="4" t="str">
        <f t="shared" si="1520"/>
        <v/>
      </c>
      <c r="W8067" s="18" t="str">
        <f>IF(V8067="","",VLOOKUP(L8067,日射量と図３!$A$4:$C$368,3,TRUE)*238.85/100)</f>
        <v/>
      </c>
      <c r="X8067" s="4" t="str">
        <f t="shared" si="1521"/>
        <v/>
      </c>
      <c r="Y8067" s="4" t="str">
        <f t="shared" si="1522"/>
        <v/>
      </c>
      <c r="Z8067" s="4" t="str">
        <f t="shared" si="1523"/>
        <v/>
      </c>
      <c r="AA8067" s="4" t="str">
        <f>IF($V8067="","",IF(Y8067&lt;36,0,IF(AND(36&lt;=Y8067,Y8067&lt;71),VLOOKUP($W8067,日射量と図３!$E$6:$F$34,2,TRUE),IF(AND(71&lt;=Y8067,Y8067&lt;107),VLOOKUP($W8067,日射量と図３!$E$6:$G$34,3,TRUE),IF(AND(107&lt;=Y8067,Y8067&lt;143),VLOOKUP($W8067,日射量と図３!$E$6:$H$34,4,TRUE),VLOOKUP($W8067,日射量と図３!$E$6:$I$34,5,TRUE))))))</f>
        <v/>
      </c>
      <c r="AB8067" s="4" t="str">
        <f>IF($V8067="","",IF(Z8067&lt;36,0,IF(AND(36&lt;=Z8067,Z8067&lt;71),VLOOKUP($W8067,日射量と図３!$E$6:$F$34,2,TRUE),IF(AND(71&lt;=Z8067,Z8067&lt;107),VLOOKUP($W8067,日射量と図３!$E$6:$G$34,3,TRUE),IF(AND(107&lt;=Z8067,Z8067&lt;143),VLOOKUP($W8067,日射量と図３!$E$6:$H$34,4,TRUE),VLOOKUP($W8067,日射量と図３!$E$6:$I$34,5,TRUE))))))</f>
        <v/>
      </c>
      <c r="AC8067" s="382" t="str">
        <f t="shared" si="1515"/>
        <v/>
      </c>
      <c r="AD8067" s="382" t="str">
        <f t="shared" si="1516"/>
        <v/>
      </c>
    </row>
    <row r="8068" spans="11:30" ht="13.5" customHeight="1">
      <c r="K8068" s="4">
        <f t="shared" si="1512"/>
        <v>5</v>
      </c>
      <c r="L8068" s="34">
        <v>43588</v>
      </c>
      <c r="M8068" s="4">
        <v>337</v>
      </c>
      <c r="N8068" s="4">
        <v>1</v>
      </c>
      <c r="O8068" s="31">
        <v>0</v>
      </c>
      <c r="P8068" s="35">
        <v>16.22</v>
      </c>
      <c r="Q8068" s="36">
        <f t="shared" si="1513"/>
        <v>13</v>
      </c>
      <c r="R8068" s="4">
        <f t="shared" si="1514"/>
        <v>0</v>
      </c>
      <c r="S8068" s="31">
        <f t="shared" si="1517"/>
        <v>0.20944444444444443</v>
      </c>
      <c r="T8068" s="31">
        <f t="shared" si="1518"/>
        <v>0.77601851851851855</v>
      </c>
      <c r="U8068" s="4">
        <f t="shared" si="1519"/>
        <v>0</v>
      </c>
      <c r="V8068" s="4">
        <f t="shared" si="1520"/>
        <v>1.0000000000001563E-2</v>
      </c>
      <c r="W8068" s="18">
        <f>IF(V8068="","",VLOOKUP(L8068,日射量と図３!$A$4:$C$368,3,TRUE)*238.85/100)</f>
        <v>45.381499999999996</v>
      </c>
      <c r="X8068" s="4">
        <f t="shared" si="1521"/>
        <v>14</v>
      </c>
      <c r="Y8068" s="4">
        <f t="shared" si="1522"/>
        <v>4.4656071428578409E-3</v>
      </c>
      <c r="Z8068" s="4">
        <f t="shared" si="1523"/>
        <v>5.0339571428579298E-3</v>
      </c>
      <c r="AA8068" s="4">
        <f>IF($V8068="","",IF(Y8068&lt;36,0,IF(AND(36&lt;=Y8068,Y8068&lt;71),VLOOKUP($W8068,日射量と図３!$E$6:$F$34,2,TRUE),IF(AND(71&lt;=Y8068,Y8068&lt;107),VLOOKUP($W8068,日射量と図３!$E$6:$G$34,3,TRUE),IF(AND(107&lt;=Y8068,Y8068&lt;143),VLOOKUP($W8068,日射量と図３!$E$6:$H$34,4,TRUE),VLOOKUP($W8068,日射量と図３!$E$6:$I$34,5,TRUE))))))</f>
        <v>0</v>
      </c>
      <c r="AB8068" s="4">
        <f>IF($V8068="","",IF(Z8068&lt;36,0,IF(AND(36&lt;=Z8068,Z8068&lt;71),VLOOKUP($W8068,日射量と図３!$E$6:$F$34,2,TRUE),IF(AND(71&lt;=Z8068,Z8068&lt;107),VLOOKUP($W8068,日射量と図３!$E$6:$G$34,3,TRUE),IF(AND(107&lt;=Z8068,Z8068&lt;143),VLOOKUP($W8068,日射量と図３!$E$6:$H$34,4,TRUE),VLOOKUP($W8068,日射量と図３!$E$6:$I$34,5,TRUE))))))</f>
        <v>0</v>
      </c>
      <c r="AC8068" s="382">
        <f t="shared" si="1515"/>
        <v>0</v>
      </c>
      <c r="AD8068" s="382">
        <f t="shared" si="1516"/>
        <v>0</v>
      </c>
    </row>
    <row r="8069" spans="11:30" ht="13.5" customHeight="1">
      <c r="K8069" s="4">
        <f t="shared" ref="K8069:K8132" si="1524">MONTH(L8069)</f>
        <v>5</v>
      </c>
      <c r="L8069" s="34">
        <v>43588</v>
      </c>
      <c r="M8069" s="4">
        <v>337</v>
      </c>
      <c r="N8069" s="4">
        <v>2</v>
      </c>
      <c r="O8069" s="31">
        <v>4.1666666666666664E-2</v>
      </c>
      <c r="P8069" s="35">
        <v>15.959999999999999</v>
      </c>
      <c r="Q8069" s="36">
        <f t="shared" ref="Q8069:Q8132" si="1525">IF(O8069&lt;$B$15,$D$14,IF(O8069&lt;$B$16,$D$15,IF(O8069&lt;$B$17,$D$16,IF(O8069&lt;$B$18,$D$17,IF(O8069&lt;$B$19,$D$18,$D$19)))))</f>
        <v>13</v>
      </c>
      <c r="R8069" s="4">
        <f t="shared" ref="R8069:R8132" si="1526">IF(Q8069-P8069&gt;0,Q8069-P8069,0)</f>
        <v>0</v>
      </c>
      <c r="S8069" s="31">
        <f t="shared" si="1517"/>
        <v>0.20944444444444443</v>
      </c>
      <c r="T8069" s="31">
        <f t="shared" si="1518"/>
        <v>0.77601851851851855</v>
      </c>
      <c r="U8069" s="4">
        <f t="shared" si="1519"/>
        <v>0</v>
      </c>
      <c r="V8069" s="4" t="str">
        <f t="shared" si="1520"/>
        <v/>
      </c>
      <c r="W8069" s="18" t="str">
        <f>IF(V8069="","",VLOOKUP(L8069,日射量と図３!$A$4:$C$368,3,TRUE)*238.85/100)</f>
        <v/>
      </c>
      <c r="X8069" s="4" t="str">
        <f t="shared" si="1521"/>
        <v/>
      </c>
      <c r="Y8069" s="4" t="str">
        <f t="shared" si="1522"/>
        <v/>
      </c>
      <c r="Z8069" s="4" t="str">
        <f t="shared" si="1523"/>
        <v/>
      </c>
      <c r="AA8069" s="4" t="str">
        <f>IF($V8069="","",IF(Y8069&lt;36,0,IF(AND(36&lt;=Y8069,Y8069&lt;71),VLOOKUP($W8069,日射量と図３!$E$6:$F$34,2,TRUE),IF(AND(71&lt;=Y8069,Y8069&lt;107),VLOOKUP($W8069,日射量と図３!$E$6:$G$34,3,TRUE),IF(AND(107&lt;=Y8069,Y8069&lt;143),VLOOKUP($W8069,日射量と図３!$E$6:$H$34,4,TRUE),VLOOKUP($W8069,日射量と図３!$E$6:$I$34,5,TRUE))))))</f>
        <v/>
      </c>
      <c r="AB8069" s="4" t="str">
        <f>IF($V8069="","",IF(Z8069&lt;36,0,IF(AND(36&lt;=Z8069,Z8069&lt;71),VLOOKUP($W8069,日射量と図３!$E$6:$F$34,2,TRUE),IF(AND(71&lt;=Z8069,Z8069&lt;107),VLOOKUP($W8069,日射量と図３!$E$6:$G$34,3,TRUE),IF(AND(107&lt;=Z8069,Z8069&lt;143),VLOOKUP($W8069,日射量と図３!$E$6:$H$34,4,TRUE),VLOOKUP($W8069,日射量と図３!$E$6:$I$34,5,TRUE))))))</f>
        <v/>
      </c>
      <c r="AC8069" s="382" t="str">
        <f t="shared" si="1515"/>
        <v/>
      </c>
      <c r="AD8069" s="382" t="str">
        <f t="shared" si="1516"/>
        <v/>
      </c>
    </row>
    <row r="8070" spans="11:30" ht="13.5" customHeight="1">
      <c r="K8070" s="4">
        <f t="shared" si="1524"/>
        <v>5</v>
      </c>
      <c r="L8070" s="34">
        <v>43588</v>
      </c>
      <c r="M8070" s="4">
        <v>337</v>
      </c>
      <c r="N8070" s="4">
        <v>3</v>
      </c>
      <c r="O8070" s="31">
        <v>8.3333333333333329E-2</v>
      </c>
      <c r="P8070" s="35">
        <v>15.6</v>
      </c>
      <c r="Q8070" s="36">
        <f t="shared" si="1525"/>
        <v>13</v>
      </c>
      <c r="R8070" s="4">
        <f t="shared" si="1526"/>
        <v>0</v>
      </c>
      <c r="S8070" s="31">
        <f t="shared" si="1517"/>
        <v>0.20944444444444443</v>
      </c>
      <c r="T8070" s="31">
        <f t="shared" si="1518"/>
        <v>0.77601851851851855</v>
      </c>
      <c r="U8070" s="4">
        <f t="shared" si="1519"/>
        <v>0</v>
      </c>
      <c r="V8070" s="4" t="str">
        <f t="shared" si="1520"/>
        <v/>
      </c>
      <c r="W8070" s="18" t="str">
        <f>IF(V8070="","",VLOOKUP(L8070,日射量と図３!$A$4:$C$368,3,TRUE)*238.85/100)</f>
        <v/>
      </c>
      <c r="X8070" s="4" t="str">
        <f t="shared" si="1521"/>
        <v/>
      </c>
      <c r="Y8070" s="4" t="str">
        <f t="shared" si="1522"/>
        <v/>
      </c>
      <c r="Z8070" s="4" t="str">
        <f t="shared" si="1523"/>
        <v/>
      </c>
      <c r="AA8070" s="4" t="str">
        <f>IF($V8070="","",IF(Y8070&lt;36,0,IF(AND(36&lt;=Y8070,Y8070&lt;71),VLOOKUP($W8070,日射量と図３!$E$6:$F$34,2,TRUE),IF(AND(71&lt;=Y8070,Y8070&lt;107),VLOOKUP($W8070,日射量と図３!$E$6:$G$34,3,TRUE),IF(AND(107&lt;=Y8070,Y8070&lt;143),VLOOKUP($W8070,日射量と図３!$E$6:$H$34,4,TRUE),VLOOKUP($W8070,日射量と図３!$E$6:$I$34,5,TRUE))))))</f>
        <v/>
      </c>
      <c r="AB8070" s="4" t="str">
        <f>IF($V8070="","",IF(Z8070&lt;36,0,IF(AND(36&lt;=Z8070,Z8070&lt;71),VLOOKUP($W8070,日射量と図３!$E$6:$F$34,2,TRUE),IF(AND(71&lt;=Z8070,Z8070&lt;107),VLOOKUP($W8070,日射量と図３!$E$6:$G$34,3,TRUE),IF(AND(107&lt;=Z8070,Z8070&lt;143),VLOOKUP($W8070,日射量と図３!$E$6:$H$34,4,TRUE),VLOOKUP($W8070,日射量と図３!$E$6:$I$34,5,TRUE))))))</f>
        <v/>
      </c>
      <c r="AC8070" s="382" t="str">
        <f t="shared" si="1515"/>
        <v/>
      </c>
      <c r="AD8070" s="382" t="str">
        <f t="shared" si="1516"/>
        <v/>
      </c>
    </row>
    <row r="8071" spans="11:30" ht="13.5" customHeight="1">
      <c r="K8071" s="4">
        <f t="shared" si="1524"/>
        <v>5</v>
      </c>
      <c r="L8071" s="34">
        <v>43588</v>
      </c>
      <c r="M8071" s="4">
        <v>337</v>
      </c>
      <c r="N8071" s="4">
        <v>4</v>
      </c>
      <c r="O8071" s="31">
        <v>0.125</v>
      </c>
      <c r="P8071" s="35">
        <v>15.229999999999999</v>
      </c>
      <c r="Q8071" s="36">
        <f t="shared" si="1525"/>
        <v>13</v>
      </c>
      <c r="R8071" s="4">
        <f t="shared" si="1526"/>
        <v>0</v>
      </c>
      <c r="S8071" s="31">
        <f t="shared" si="1517"/>
        <v>0.20944444444444443</v>
      </c>
      <c r="T8071" s="31">
        <f t="shared" si="1518"/>
        <v>0.77601851851851855</v>
      </c>
      <c r="U8071" s="4">
        <f t="shared" si="1519"/>
        <v>0</v>
      </c>
      <c r="V8071" s="4" t="str">
        <f t="shared" si="1520"/>
        <v/>
      </c>
      <c r="W8071" s="18" t="str">
        <f>IF(V8071="","",VLOOKUP(L8071,日射量と図３!$A$4:$C$368,3,TRUE)*238.85/100)</f>
        <v/>
      </c>
      <c r="X8071" s="4" t="str">
        <f t="shared" si="1521"/>
        <v/>
      </c>
      <c r="Y8071" s="4" t="str">
        <f t="shared" si="1522"/>
        <v/>
      </c>
      <c r="Z8071" s="4" t="str">
        <f t="shared" si="1523"/>
        <v/>
      </c>
      <c r="AA8071" s="4" t="str">
        <f>IF($V8071="","",IF(Y8071&lt;36,0,IF(AND(36&lt;=Y8071,Y8071&lt;71),VLOOKUP($W8071,日射量と図３!$E$6:$F$34,2,TRUE),IF(AND(71&lt;=Y8071,Y8071&lt;107),VLOOKUP($W8071,日射量と図３!$E$6:$G$34,3,TRUE),IF(AND(107&lt;=Y8071,Y8071&lt;143),VLOOKUP($W8071,日射量と図３!$E$6:$H$34,4,TRUE),VLOOKUP($W8071,日射量と図３!$E$6:$I$34,5,TRUE))))))</f>
        <v/>
      </c>
      <c r="AB8071" s="4" t="str">
        <f>IF($V8071="","",IF(Z8071&lt;36,0,IF(AND(36&lt;=Z8071,Z8071&lt;71),VLOOKUP($W8071,日射量と図３!$E$6:$F$34,2,TRUE),IF(AND(71&lt;=Z8071,Z8071&lt;107),VLOOKUP($W8071,日射量と図３!$E$6:$G$34,3,TRUE),IF(AND(107&lt;=Z8071,Z8071&lt;143),VLOOKUP($W8071,日射量と図３!$E$6:$H$34,4,TRUE),VLOOKUP($W8071,日射量と図３!$E$6:$I$34,5,TRUE))))))</f>
        <v/>
      </c>
      <c r="AC8071" s="382" t="str">
        <f t="shared" si="1515"/>
        <v/>
      </c>
      <c r="AD8071" s="382" t="str">
        <f t="shared" si="1516"/>
        <v/>
      </c>
    </row>
    <row r="8072" spans="11:30" ht="13.5" customHeight="1">
      <c r="K8072" s="4">
        <f t="shared" si="1524"/>
        <v>5</v>
      </c>
      <c r="L8072" s="34">
        <v>43588</v>
      </c>
      <c r="M8072" s="4">
        <v>337</v>
      </c>
      <c r="N8072" s="4">
        <v>5</v>
      </c>
      <c r="O8072" s="31">
        <v>0.16666666666666666</v>
      </c>
      <c r="P8072" s="35">
        <v>14.930000000000001</v>
      </c>
      <c r="Q8072" s="36">
        <f t="shared" si="1525"/>
        <v>15</v>
      </c>
      <c r="R8072" s="4">
        <f t="shared" si="1526"/>
        <v>6.9999999999998508E-2</v>
      </c>
      <c r="S8072" s="31">
        <f t="shared" si="1517"/>
        <v>0.20944444444444443</v>
      </c>
      <c r="T8072" s="31">
        <f t="shared" si="1518"/>
        <v>0.77601851851851855</v>
      </c>
      <c r="U8072" s="4">
        <f t="shared" si="1519"/>
        <v>0</v>
      </c>
      <c r="V8072" s="4" t="str">
        <f t="shared" si="1520"/>
        <v/>
      </c>
      <c r="W8072" s="18" t="str">
        <f>IF(V8072="","",VLOOKUP(L8072,日射量と図３!$A$4:$C$368,3,TRUE)*238.85/100)</f>
        <v/>
      </c>
      <c r="X8072" s="4" t="str">
        <f t="shared" si="1521"/>
        <v/>
      </c>
      <c r="Y8072" s="4" t="str">
        <f t="shared" si="1522"/>
        <v/>
      </c>
      <c r="Z8072" s="4" t="str">
        <f t="shared" si="1523"/>
        <v/>
      </c>
      <c r="AA8072" s="4" t="str">
        <f>IF($V8072="","",IF(Y8072&lt;36,0,IF(AND(36&lt;=Y8072,Y8072&lt;71),VLOOKUP($W8072,日射量と図３!$E$6:$F$34,2,TRUE),IF(AND(71&lt;=Y8072,Y8072&lt;107),VLOOKUP($W8072,日射量と図３!$E$6:$G$34,3,TRUE),IF(AND(107&lt;=Y8072,Y8072&lt;143),VLOOKUP($W8072,日射量と図３!$E$6:$H$34,4,TRUE),VLOOKUP($W8072,日射量と図３!$E$6:$I$34,5,TRUE))))))</f>
        <v/>
      </c>
      <c r="AB8072" s="4" t="str">
        <f>IF($V8072="","",IF(Z8072&lt;36,0,IF(AND(36&lt;=Z8072,Z8072&lt;71),VLOOKUP($W8072,日射量と図３!$E$6:$F$34,2,TRUE),IF(AND(71&lt;=Z8072,Z8072&lt;107),VLOOKUP($W8072,日射量と図３!$E$6:$G$34,3,TRUE),IF(AND(107&lt;=Z8072,Z8072&lt;143),VLOOKUP($W8072,日射量と図３!$E$6:$H$34,4,TRUE),VLOOKUP($W8072,日射量と図３!$E$6:$I$34,5,TRUE))))))</f>
        <v/>
      </c>
      <c r="AC8072" s="382" t="str">
        <f t="shared" si="1515"/>
        <v/>
      </c>
      <c r="AD8072" s="382" t="str">
        <f t="shared" si="1516"/>
        <v/>
      </c>
    </row>
    <row r="8073" spans="11:30" ht="13.5" customHeight="1">
      <c r="K8073" s="4">
        <f t="shared" si="1524"/>
        <v>5</v>
      </c>
      <c r="L8073" s="34">
        <v>43588</v>
      </c>
      <c r="M8073" s="4">
        <v>337</v>
      </c>
      <c r="N8073" s="4">
        <v>6</v>
      </c>
      <c r="O8073" s="31">
        <v>0.20833333333333334</v>
      </c>
      <c r="P8073" s="35">
        <v>14.559999999999999</v>
      </c>
      <c r="Q8073" s="36">
        <f t="shared" si="1525"/>
        <v>15</v>
      </c>
      <c r="R8073" s="4">
        <f t="shared" si="1526"/>
        <v>0.44000000000000128</v>
      </c>
      <c r="S8073" s="31">
        <f t="shared" si="1517"/>
        <v>0.20944444444444443</v>
      </c>
      <c r="T8073" s="31">
        <f t="shared" si="1518"/>
        <v>0.77601851851851855</v>
      </c>
      <c r="U8073" s="4">
        <f t="shared" si="1519"/>
        <v>0</v>
      </c>
      <c r="V8073" s="4" t="str">
        <f t="shared" si="1520"/>
        <v/>
      </c>
      <c r="W8073" s="18" t="str">
        <f>IF(V8073="","",VLOOKUP(L8073,日射量と図３!$A$4:$C$368,3,TRUE)*238.85/100)</f>
        <v/>
      </c>
      <c r="X8073" s="4" t="str">
        <f t="shared" si="1521"/>
        <v/>
      </c>
      <c r="Y8073" s="4" t="str">
        <f t="shared" si="1522"/>
        <v/>
      </c>
      <c r="Z8073" s="4" t="str">
        <f t="shared" si="1523"/>
        <v/>
      </c>
      <c r="AA8073" s="4" t="str">
        <f>IF($V8073="","",IF(Y8073&lt;36,0,IF(AND(36&lt;=Y8073,Y8073&lt;71),VLOOKUP($W8073,日射量と図３!$E$6:$F$34,2,TRUE),IF(AND(71&lt;=Y8073,Y8073&lt;107),VLOOKUP($W8073,日射量と図３!$E$6:$G$34,3,TRUE),IF(AND(107&lt;=Y8073,Y8073&lt;143),VLOOKUP($W8073,日射量と図３!$E$6:$H$34,4,TRUE),VLOOKUP($W8073,日射量と図３!$E$6:$I$34,5,TRUE))))))</f>
        <v/>
      </c>
      <c r="AB8073" s="4" t="str">
        <f>IF($V8073="","",IF(Z8073&lt;36,0,IF(AND(36&lt;=Z8073,Z8073&lt;71),VLOOKUP($W8073,日射量と図３!$E$6:$F$34,2,TRUE),IF(AND(71&lt;=Z8073,Z8073&lt;107),VLOOKUP($W8073,日射量と図３!$E$6:$G$34,3,TRUE),IF(AND(107&lt;=Z8073,Z8073&lt;143),VLOOKUP($W8073,日射量と図３!$E$6:$H$34,4,TRUE),VLOOKUP($W8073,日射量と図３!$E$6:$I$34,5,TRUE))))))</f>
        <v/>
      </c>
      <c r="AC8073" s="382" t="str">
        <f t="shared" si="1515"/>
        <v/>
      </c>
      <c r="AD8073" s="382" t="str">
        <f t="shared" si="1516"/>
        <v/>
      </c>
    </row>
    <row r="8074" spans="11:30" ht="13.5" customHeight="1">
      <c r="K8074" s="4">
        <f t="shared" si="1524"/>
        <v>5</v>
      </c>
      <c r="L8074" s="34">
        <v>43588</v>
      </c>
      <c r="M8074" s="4">
        <v>337</v>
      </c>
      <c r="N8074" s="4">
        <v>7</v>
      </c>
      <c r="O8074" s="31">
        <v>0.25</v>
      </c>
      <c r="P8074" s="35">
        <v>14.989999999999998</v>
      </c>
      <c r="Q8074" s="36">
        <f t="shared" si="1525"/>
        <v>15</v>
      </c>
      <c r="R8074" s="4">
        <f t="shared" si="1526"/>
        <v>1.0000000000001563E-2</v>
      </c>
      <c r="S8074" s="31">
        <f t="shared" si="1517"/>
        <v>0.20944444444444443</v>
      </c>
      <c r="T8074" s="31">
        <f t="shared" si="1518"/>
        <v>0.77601851851851855</v>
      </c>
      <c r="U8074" s="4">
        <f t="shared" si="1519"/>
        <v>1.0000000000001563E-2</v>
      </c>
      <c r="V8074" s="4" t="str">
        <f t="shared" si="1520"/>
        <v/>
      </c>
      <c r="W8074" s="18" t="str">
        <f>IF(V8074="","",VLOOKUP(L8074,日射量と図３!$A$4:$C$368,3,TRUE)*238.85/100)</f>
        <v/>
      </c>
      <c r="X8074" s="4" t="str">
        <f t="shared" si="1521"/>
        <v/>
      </c>
      <c r="Y8074" s="4" t="str">
        <f t="shared" si="1522"/>
        <v/>
      </c>
      <c r="Z8074" s="4" t="str">
        <f t="shared" si="1523"/>
        <v/>
      </c>
      <c r="AA8074" s="4" t="str">
        <f>IF($V8074="","",IF(Y8074&lt;36,0,IF(AND(36&lt;=Y8074,Y8074&lt;71),VLOOKUP($W8074,日射量と図３!$E$6:$F$34,2,TRUE),IF(AND(71&lt;=Y8074,Y8074&lt;107),VLOOKUP($W8074,日射量と図３!$E$6:$G$34,3,TRUE),IF(AND(107&lt;=Y8074,Y8074&lt;143),VLOOKUP($W8074,日射量と図３!$E$6:$H$34,4,TRUE),VLOOKUP($W8074,日射量と図３!$E$6:$I$34,5,TRUE))))))</f>
        <v/>
      </c>
      <c r="AB8074" s="4" t="str">
        <f>IF($V8074="","",IF(Z8074&lt;36,0,IF(AND(36&lt;=Z8074,Z8074&lt;71),VLOOKUP($W8074,日射量と図３!$E$6:$F$34,2,TRUE),IF(AND(71&lt;=Z8074,Z8074&lt;107),VLOOKUP($W8074,日射量と図３!$E$6:$G$34,3,TRUE),IF(AND(107&lt;=Z8074,Z8074&lt;143),VLOOKUP($W8074,日射量と図３!$E$6:$H$34,4,TRUE),VLOOKUP($W8074,日射量と図３!$E$6:$I$34,5,TRUE))))))</f>
        <v/>
      </c>
      <c r="AC8074" s="382" t="str">
        <f t="shared" si="1515"/>
        <v/>
      </c>
      <c r="AD8074" s="382" t="str">
        <f t="shared" si="1516"/>
        <v/>
      </c>
    </row>
    <row r="8075" spans="11:30" ht="13.5" customHeight="1">
      <c r="K8075" s="4">
        <f t="shared" si="1524"/>
        <v>5</v>
      </c>
      <c r="L8075" s="34">
        <v>43588</v>
      </c>
      <c r="M8075" s="4">
        <v>337</v>
      </c>
      <c r="N8075" s="4">
        <v>8</v>
      </c>
      <c r="O8075" s="31">
        <v>0.29166666666666669</v>
      </c>
      <c r="P8075" s="35">
        <v>16.229999999999997</v>
      </c>
      <c r="Q8075" s="36">
        <f t="shared" si="1525"/>
        <v>12</v>
      </c>
      <c r="R8075" s="4">
        <f t="shared" si="1526"/>
        <v>0</v>
      </c>
      <c r="S8075" s="31">
        <f t="shared" si="1517"/>
        <v>0.20944444444444443</v>
      </c>
      <c r="T8075" s="31">
        <f t="shared" si="1518"/>
        <v>0.77601851851851855</v>
      </c>
      <c r="U8075" s="4">
        <f t="shared" si="1519"/>
        <v>0</v>
      </c>
      <c r="V8075" s="4" t="str">
        <f t="shared" si="1520"/>
        <v/>
      </c>
      <c r="W8075" s="18" t="str">
        <f>IF(V8075="","",VLOOKUP(L8075,日射量と図３!$A$4:$C$368,3,TRUE)*238.85/100)</f>
        <v/>
      </c>
      <c r="X8075" s="4" t="str">
        <f t="shared" si="1521"/>
        <v/>
      </c>
      <c r="Y8075" s="4" t="str">
        <f t="shared" si="1522"/>
        <v/>
      </c>
      <c r="Z8075" s="4" t="str">
        <f t="shared" si="1523"/>
        <v/>
      </c>
      <c r="AA8075" s="4" t="str">
        <f>IF($V8075="","",IF(Y8075&lt;36,0,IF(AND(36&lt;=Y8075,Y8075&lt;71),VLOOKUP($W8075,日射量と図３!$E$6:$F$34,2,TRUE),IF(AND(71&lt;=Y8075,Y8075&lt;107),VLOOKUP($W8075,日射量と図３!$E$6:$G$34,3,TRUE),IF(AND(107&lt;=Y8075,Y8075&lt;143),VLOOKUP($W8075,日射量と図３!$E$6:$H$34,4,TRUE),VLOOKUP($W8075,日射量と図３!$E$6:$I$34,5,TRUE))))))</f>
        <v/>
      </c>
      <c r="AB8075" s="4" t="str">
        <f>IF($V8075="","",IF(Z8075&lt;36,0,IF(AND(36&lt;=Z8075,Z8075&lt;71),VLOOKUP($W8075,日射量と図３!$E$6:$F$34,2,TRUE),IF(AND(71&lt;=Z8075,Z8075&lt;107),VLOOKUP($W8075,日射量と図３!$E$6:$G$34,3,TRUE),IF(AND(107&lt;=Z8075,Z8075&lt;143),VLOOKUP($W8075,日射量と図３!$E$6:$H$34,4,TRUE),VLOOKUP($W8075,日射量と図３!$E$6:$I$34,5,TRUE))))))</f>
        <v/>
      </c>
      <c r="AC8075" s="382" t="str">
        <f t="shared" si="1515"/>
        <v/>
      </c>
      <c r="AD8075" s="382" t="str">
        <f t="shared" si="1516"/>
        <v/>
      </c>
    </row>
    <row r="8076" spans="11:30" ht="13.5" customHeight="1">
      <c r="K8076" s="4">
        <f t="shared" si="1524"/>
        <v>5</v>
      </c>
      <c r="L8076" s="34">
        <v>43588</v>
      </c>
      <c r="M8076" s="4">
        <v>337</v>
      </c>
      <c r="N8076" s="4">
        <v>9</v>
      </c>
      <c r="O8076" s="31">
        <v>0.33333333333333331</v>
      </c>
      <c r="P8076" s="35">
        <v>17.940000000000001</v>
      </c>
      <c r="Q8076" s="36">
        <f t="shared" si="1525"/>
        <v>12</v>
      </c>
      <c r="R8076" s="4">
        <f t="shared" si="1526"/>
        <v>0</v>
      </c>
      <c r="S8076" s="31">
        <f t="shared" si="1517"/>
        <v>0.20944444444444443</v>
      </c>
      <c r="T8076" s="31">
        <f t="shared" si="1518"/>
        <v>0.77601851851851855</v>
      </c>
      <c r="U8076" s="4">
        <f t="shared" si="1519"/>
        <v>0</v>
      </c>
      <c r="V8076" s="4" t="str">
        <f t="shared" si="1520"/>
        <v/>
      </c>
      <c r="W8076" s="18" t="str">
        <f>IF(V8076="","",VLOOKUP(L8076,日射量と図３!$A$4:$C$368,3,TRUE)*238.85/100)</f>
        <v/>
      </c>
      <c r="X8076" s="4" t="str">
        <f t="shared" si="1521"/>
        <v/>
      </c>
      <c r="Y8076" s="4" t="str">
        <f t="shared" si="1522"/>
        <v/>
      </c>
      <c r="Z8076" s="4" t="str">
        <f t="shared" si="1523"/>
        <v/>
      </c>
      <c r="AA8076" s="4" t="str">
        <f>IF($V8076="","",IF(Y8076&lt;36,0,IF(AND(36&lt;=Y8076,Y8076&lt;71),VLOOKUP($W8076,日射量と図３!$E$6:$F$34,2,TRUE),IF(AND(71&lt;=Y8076,Y8076&lt;107),VLOOKUP($W8076,日射量と図３!$E$6:$G$34,3,TRUE),IF(AND(107&lt;=Y8076,Y8076&lt;143),VLOOKUP($W8076,日射量と図３!$E$6:$H$34,4,TRUE),VLOOKUP($W8076,日射量と図３!$E$6:$I$34,5,TRUE))))))</f>
        <v/>
      </c>
      <c r="AB8076" s="4" t="str">
        <f>IF($V8076="","",IF(Z8076&lt;36,0,IF(AND(36&lt;=Z8076,Z8076&lt;71),VLOOKUP($W8076,日射量と図３!$E$6:$F$34,2,TRUE),IF(AND(71&lt;=Z8076,Z8076&lt;107),VLOOKUP($W8076,日射量と図３!$E$6:$G$34,3,TRUE),IF(AND(107&lt;=Z8076,Z8076&lt;143),VLOOKUP($W8076,日射量と図３!$E$6:$H$34,4,TRUE),VLOOKUP($W8076,日射量と図３!$E$6:$I$34,5,TRUE))))))</f>
        <v/>
      </c>
      <c r="AC8076" s="382" t="str">
        <f t="shared" si="1515"/>
        <v/>
      </c>
      <c r="AD8076" s="382" t="str">
        <f t="shared" si="1516"/>
        <v/>
      </c>
    </row>
    <row r="8077" spans="11:30" ht="13.5" customHeight="1">
      <c r="K8077" s="4">
        <f t="shared" si="1524"/>
        <v>5</v>
      </c>
      <c r="L8077" s="34">
        <v>43588</v>
      </c>
      <c r="M8077" s="4">
        <v>337</v>
      </c>
      <c r="N8077" s="4">
        <v>10</v>
      </c>
      <c r="O8077" s="31">
        <v>0.375</v>
      </c>
      <c r="P8077" s="35">
        <v>19.23</v>
      </c>
      <c r="Q8077" s="36">
        <f t="shared" si="1525"/>
        <v>12</v>
      </c>
      <c r="R8077" s="4">
        <f t="shared" si="1526"/>
        <v>0</v>
      </c>
      <c r="S8077" s="31">
        <f t="shared" si="1517"/>
        <v>0.20944444444444443</v>
      </c>
      <c r="T8077" s="31">
        <f t="shared" si="1518"/>
        <v>0.77601851851851855</v>
      </c>
      <c r="U8077" s="4">
        <f t="shared" si="1519"/>
        <v>0</v>
      </c>
      <c r="V8077" s="4" t="str">
        <f t="shared" si="1520"/>
        <v/>
      </c>
      <c r="W8077" s="18" t="str">
        <f>IF(V8077="","",VLOOKUP(L8077,日射量と図３!$A$4:$C$368,3,TRUE)*238.85/100)</f>
        <v/>
      </c>
      <c r="X8077" s="4" t="str">
        <f t="shared" si="1521"/>
        <v/>
      </c>
      <c r="Y8077" s="4" t="str">
        <f t="shared" si="1522"/>
        <v/>
      </c>
      <c r="Z8077" s="4" t="str">
        <f t="shared" si="1523"/>
        <v/>
      </c>
      <c r="AA8077" s="4" t="str">
        <f>IF($V8077="","",IF(Y8077&lt;36,0,IF(AND(36&lt;=Y8077,Y8077&lt;71),VLOOKUP($W8077,日射量と図３!$E$6:$F$34,2,TRUE),IF(AND(71&lt;=Y8077,Y8077&lt;107),VLOOKUP($W8077,日射量と図３!$E$6:$G$34,3,TRUE),IF(AND(107&lt;=Y8077,Y8077&lt;143),VLOOKUP($W8077,日射量と図３!$E$6:$H$34,4,TRUE),VLOOKUP($W8077,日射量と図３!$E$6:$I$34,5,TRUE))))))</f>
        <v/>
      </c>
      <c r="AB8077" s="4" t="str">
        <f>IF($V8077="","",IF(Z8077&lt;36,0,IF(AND(36&lt;=Z8077,Z8077&lt;71),VLOOKUP($W8077,日射量と図３!$E$6:$F$34,2,TRUE),IF(AND(71&lt;=Z8077,Z8077&lt;107),VLOOKUP($W8077,日射量と図３!$E$6:$G$34,3,TRUE),IF(AND(107&lt;=Z8077,Z8077&lt;143),VLOOKUP($W8077,日射量と図３!$E$6:$H$34,4,TRUE),VLOOKUP($W8077,日射量と図３!$E$6:$I$34,5,TRUE))))))</f>
        <v/>
      </c>
      <c r="AC8077" s="382" t="str">
        <f t="shared" si="1515"/>
        <v/>
      </c>
      <c r="AD8077" s="382" t="str">
        <f t="shared" si="1516"/>
        <v/>
      </c>
    </row>
    <row r="8078" spans="11:30" ht="13.5" customHeight="1">
      <c r="K8078" s="4">
        <f t="shared" si="1524"/>
        <v>5</v>
      </c>
      <c r="L8078" s="34">
        <v>43588</v>
      </c>
      <c r="M8078" s="4">
        <v>337</v>
      </c>
      <c r="N8078" s="4">
        <v>11</v>
      </c>
      <c r="O8078" s="31">
        <v>0.41666666666666669</v>
      </c>
      <c r="P8078" s="35">
        <v>20.449999999999996</v>
      </c>
      <c r="Q8078" s="36">
        <f t="shared" si="1525"/>
        <v>12</v>
      </c>
      <c r="R8078" s="4">
        <f t="shared" si="1526"/>
        <v>0</v>
      </c>
      <c r="S8078" s="31">
        <f t="shared" si="1517"/>
        <v>0.20944444444444443</v>
      </c>
      <c r="T8078" s="31">
        <f t="shared" si="1518"/>
        <v>0.77601851851851855</v>
      </c>
      <c r="U8078" s="4">
        <f t="shared" si="1519"/>
        <v>0</v>
      </c>
      <c r="V8078" s="4" t="str">
        <f t="shared" si="1520"/>
        <v/>
      </c>
      <c r="W8078" s="18" t="str">
        <f>IF(V8078="","",VLOOKUP(L8078,日射量と図３!$A$4:$C$368,3,TRUE)*238.85/100)</f>
        <v/>
      </c>
      <c r="X8078" s="4" t="str">
        <f t="shared" si="1521"/>
        <v/>
      </c>
      <c r="Y8078" s="4" t="str">
        <f t="shared" si="1522"/>
        <v/>
      </c>
      <c r="Z8078" s="4" t="str">
        <f t="shared" si="1523"/>
        <v/>
      </c>
      <c r="AA8078" s="4" t="str">
        <f>IF($V8078="","",IF(Y8078&lt;36,0,IF(AND(36&lt;=Y8078,Y8078&lt;71),VLOOKUP($W8078,日射量と図３!$E$6:$F$34,2,TRUE),IF(AND(71&lt;=Y8078,Y8078&lt;107),VLOOKUP($W8078,日射量と図３!$E$6:$G$34,3,TRUE),IF(AND(107&lt;=Y8078,Y8078&lt;143),VLOOKUP($W8078,日射量と図３!$E$6:$H$34,4,TRUE),VLOOKUP($W8078,日射量と図３!$E$6:$I$34,5,TRUE))))))</f>
        <v/>
      </c>
      <c r="AB8078" s="4" t="str">
        <f>IF($V8078="","",IF(Z8078&lt;36,0,IF(AND(36&lt;=Z8078,Z8078&lt;71),VLOOKUP($W8078,日射量と図３!$E$6:$F$34,2,TRUE),IF(AND(71&lt;=Z8078,Z8078&lt;107),VLOOKUP($W8078,日射量と図３!$E$6:$G$34,3,TRUE),IF(AND(107&lt;=Z8078,Z8078&lt;143),VLOOKUP($W8078,日射量と図３!$E$6:$H$34,4,TRUE),VLOOKUP($W8078,日射量と図３!$E$6:$I$34,5,TRUE))))))</f>
        <v/>
      </c>
      <c r="AC8078" s="382" t="str">
        <f t="shared" si="1515"/>
        <v/>
      </c>
      <c r="AD8078" s="382" t="str">
        <f t="shared" si="1516"/>
        <v/>
      </c>
    </row>
    <row r="8079" spans="11:30" ht="13.5" customHeight="1">
      <c r="K8079" s="4">
        <f t="shared" si="1524"/>
        <v>5</v>
      </c>
      <c r="L8079" s="34">
        <v>43588</v>
      </c>
      <c r="M8079" s="4">
        <v>337</v>
      </c>
      <c r="N8079" s="4">
        <v>12</v>
      </c>
      <c r="O8079" s="31">
        <v>0.45833333333333331</v>
      </c>
      <c r="P8079" s="35">
        <v>21.779999999999998</v>
      </c>
      <c r="Q8079" s="36">
        <f t="shared" si="1525"/>
        <v>12</v>
      </c>
      <c r="R8079" s="4">
        <f t="shared" si="1526"/>
        <v>0</v>
      </c>
      <c r="S8079" s="31">
        <f t="shared" si="1517"/>
        <v>0.20944444444444443</v>
      </c>
      <c r="T8079" s="31">
        <f t="shared" si="1518"/>
        <v>0.77601851851851855</v>
      </c>
      <c r="U8079" s="4">
        <f t="shared" si="1519"/>
        <v>0</v>
      </c>
      <c r="V8079" s="4" t="str">
        <f t="shared" si="1520"/>
        <v/>
      </c>
      <c r="W8079" s="18" t="str">
        <f>IF(V8079="","",VLOOKUP(L8079,日射量と図３!$A$4:$C$368,3,TRUE)*238.85/100)</f>
        <v/>
      </c>
      <c r="X8079" s="4" t="str">
        <f t="shared" si="1521"/>
        <v/>
      </c>
      <c r="Y8079" s="4" t="str">
        <f t="shared" si="1522"/>
        <v/>
      </c>
      <c r="Z8079" s="4" t="str">
        <f t="shared" si="1523"/>
        <v/>
      </c>
      <c r="AA8079" s="4" t="str">
        <f>IF($V8079="","",IF(Y8079&lt;36,0,IF(AND(36&lt;=Y8079,Y8079&lt;71),VLOOKUP($W8079,日射量と図３!$E$6:$F$34,2,TRUE),IF(AND(71&lt;=Y8079,Y8079&lt;107),VLOOKUP($W8079,日射量と図３!$E$6:$G$34,3,TRUE),IF(AND(107&lt;=Y8079,Y8079&lt;143),VLOOKUP($W8079,日射量と図３!$E$6:$H$34,4,TRUE),VLOOKUP($W8079,日射量と図３!$E$6:$I$34,5,TRUE))))))</f>
        <v/>
      </c>
      <c r="AB8079" s="4" t="str">
        <f>IF($V8079="","",IF(Z8079&lt;36,0,IF(AND(36&lt;=Z8079,Z8079&lt;71),VLOOKUP($W8079,日射量と図３!$E$6:$F$34,2,TRUE),IF(AND(71&lt;=Z8079,Z8079&lt;107),VLOOKUP($W8079,日射量と図３!$E$6:$G$34,3,TRUE),IF(AND(107&lt;=Z8079,Z8079&lt;143),VLOOKUP($W8079,日射量と図３!$E$6:$H$34,4,TRUE),VLOOKUP($W8079,日射量と図３!$E$6:$I$34,5,TRUE))))))</f>
        <v/>
      </c>
      <c r="AC8079" s="382" t="str">
        <f t="shared" ref="AC8079:AC8142" si="1527">IF(V8079="","",IF((($AH$18*$AH$30*V8079*3600/1000000)/1000-AA8079*$AG$18*10*0.0000041868)&lt;=0,0,AA8079*$AG$18*10*0.0000041868))</f>
        <v/>
      </c>
      <c r="AD8079" s="382" t="str">
        <f t="shared" ref="AD8079:AD8142" si="1528">IF(V8079="","",IF((($AH$19*$AH$30*V8079*3600/1000000)/1000-AB8079*$AG$19*10*0.0000041868)&lt;=0,0,AB8079*$AG$19*10*0.0000041868))</f>
        <v/>
      </c>
    </row>
    <row r="8080" spans="11:30" ht="13.5" customHeight="1">
      <c r="K8080" s="4">
        <f t="shared" si="1524"/>
        <v>5</v>
      </c>
      <c r="L8080" s="34">
        <v>43588</v>
      </c>
      <c r="M8080" s="4">
        <v>337</v>
      </c>
      <c r="N8080" s="4">
        <v>13</v>
      </c>
      <c r="O8080" s="31">
        <v>0.5</v>
      </c>
      <c r="P8080" s="35">
        <v>22.220000000000002</v>
      </c>
      <c r="Q8080" s="36">
        <f t="shared" si="1525"/>
        <v>12</v>
      </c>
      <c r="R8080" s="4">
        <f t="shared" si="1526"/>
        <v>0</v>
      </c>
      <c r="S8080" s="31">
        <f t="shared" si="1517"/>
        <v>0.20944444444444443</v>
      </c>
      <c r="T8080" s="31">
        <f t="shared" si="1518"/>
        <v>0.77601851851851855</v>
      </c>
      <c r="U8080" s="4">
        <f t="shared" si="1519"/>
        <v>0</v>
      </c>
      <c r="V8080" s="4" t="str">
        <f t="shared" si="1520"/>
        <v/>
      </c>
      <c r="W8080" s="18" t="str">
        <f>IF(V8080="","",VLOOKUP(L8080,日射量と図３!$A$4:$C$368,3,TRUE)*238.85/100)</f>
        <v/>
      </c>
      <c r="X8080" s="4" t="str">
        <f t="shared" si="1521"/>
        <v/>
      </c>
      <c r="Y8080" s="4" t="str">
        <f t="shared" si="1522"/>
        <v/>
      </c>
      <c r="Z8080" s="4" t="str">
        <f t="shared" si="1523"/>
        <v/>
      </c>
      <c r="AA8080" s="4" t="str">
        <f>IF($V8080="","",IF(Y8080&lt;36,0,IF(AND(36&lt;=Y8080,Y8080&lt;71),VLOOKUP($W8080,日射量と図３!$E$6:$F$34,2,TRUE),IF(AND(71&lt;=Y8080,Y8080&lt;107),VLOOKUP($W8080,日射量と図３!$E$6:$G$34,3,TRUE),IF(AND(107&lt;=Y8080,Y8080&lt;143),VLOOKUP($W8080,日射量と図３!$E$6:$H$34,4,TRUE),VLOOKUP($W8080,日射量と図３!$E$6:$I$34,5,TRUE))))))</f>
        <v/>
      </c>
      <c r="AB8080" s="4" t="str">
        <f>IF($V8080="","",IF(Z8080&lt;36,0,IF(AND(36&lt;=Z8080,Z8080&lt;71),VLOOKUP($W8080,日射量と図３!$E$6:$F$34,2,TRUE),IF(AND(71&lt;=Z8080,Z8080&lt;107),VLOOKUP($W8080,日射量と図３!$E$6:$G$34,3,TRUE),IF(AND(107&lt;=Z8080,Z8080&lt;143),VLOOKUP($W8080,日射量と図３!$E$6:$H$34,4,TRUE),VLOOKUP($W8080,日射量と図３!$E$6:$I$34,5,TRUE))))))</f>
        <v/>
      </c>
      <c r="AC8080" s="382" t="str">
        <f t="shared" si="1527"/>
        <v/>
      </c>
      <c r="AD8080" s="382" t="str">
        <f t="shared" si="1528"/>
        <v/>
      </c>
    </row>
    <row r="8081" spans="11:30" ht="13.5" customHeight="1">
      <c r="K8081" s="4">
        <f t="shared" si="1524"/>
        <v>5</v>
      </c>
      <c r="L8081" s="34">
        <v>43588</v>
      </c>
      <c r="M8081" s="4">
        <v>337</v>
      </c>
      <c r="N8081" s="4">
        <v>14</v>
      </c>
      <c r="O8081" s="31">
        <v>0.54166666666666663</v>
      </c>
      <c r="P8081" s="35">
        <v>22.67</v>
      </c>
      <c r="Q8081" s="36">
        <f t="shared" si="1525"/>
        <v>12</v>
      </c>
      <c r="R8081" s="4">
        <f t="shared" si="1526"/>
        <v>0</v>
      </c>
      <c r="S8081" s="31">
        <f t="shared" si="1517"/>
        <v>0.20944444444444443</v>
      </c>
      <c r="T8081" s="31">
        <f t="shared" si="1518"/>
        <v>0.77601851851851855</v>
      </c>
      <c r="U8081" s="4">
        <f t="shared" si="1519"/>
        <v>0</v>
      </c>
      <c r="V8081" s="4" t="str">
        <f t="shared" si="1520"/>
        <v/>
      </c>
      <c r="W8081" s="18" t="str">
        <f>IF(V8081="","",VLOOKUP(L8081,日射量と図３!$A$4:$C$368,3,TRUE)*238.85/100)</f>
        <v/>
      </c>
      <c r="X8081" s="4" t="str">
        <f t="shared" si="1521"/>
        <v/>
      </c>
      <c r="Y8081" s="4" t="str">
        <f t="shared" si="1522"/>
        <v/>
      </c>
      <c r="Z8081" s="4" t="str">
        <f t="shared" si="1523"/>
        <v/>
      </c>
      <c r="AA8081" s="4" t="str">
        <f>IF($V8081="","",IF(Y8081&lt;36,0,IF(AND(36&lt;=Y8081,Y8081&lt;71),VLOOKUP($W8081,日射量と図３!$E$6:$F$34,2,TRUE),IF(AND(71&lt;=Y8081,Y8081&lt;107),VLOOKUP($W8081,日射量と図３!$E$6:$G$34,3,TRUE),IF(AND(107&lt;=Y8081,Y8081&lt;143),VLOOKUP($W8081,日射量と図３!$E$6:$H$34,4,TRUE),VLOOKUP($W8081,日射量と図３!$E$6:$I$34,5,TRUE))))))</f>
        <v/>
      </c>
      <c r="AB8081" s="4" t="str">
        <f>IF($V8081="","",IF(Z8081&lt;36,0,IF(AND(36&lt;=Z8081,Z8081&lt;71),VLOOKUP($W8081,日射量と図３!$E$6:$F$34,2,TRUE),IF(AND(71&lt;=Z8081,Z8081&lt;107),VLOOKUP($W8081,日射量と図３!$E$6:$G$34,3,TRUE),IF(AND(107&lt;=Z8081,Z8081&lt;143),VLOOKUP($W8081,日射量と図３!$E$6:$H$34,4,TRUE),VLOOKUP($W8081,日射量と図３!$E$6:$I$34,5,TRUE))))))</f>
        <v/>
      </c>
      <c r="AC8081" s="382" t="str">
        <f t="shared" si="1527"/>
        <v/>
      </c>
      <c r="AD8081" s="382" t="str">
        <f t="shared" si="1528"/>
        <v/>
      </c>
    </row>
    <row r="8082" spans="11:30" ht="13.5" customHeight="1">
      <c r="K8082" s="4">
        <f t="shared" si="1524"/>
        <v>5</v>
      </c>
      <c r="L8082" s="34">
        <v>43588</v>
      </c>
      <c r="M8082" s="4">
        <v>337</v>
      </c>
      <c r="N8082" s="4">
        <v>15</v>
      </c>
      <c r="O8082" s="31">
        <v>0.58333333333333337</v>
      </c>
      <c r="P8082" s="35">
        <v>22.4</v>
      </c>
      <c r="Q8082" s="36">
        <f t="shared" si="1525"/>
        <v>12</v>
      </c>
      <c r="R8082" s="4">
        <f t="shared" si="1526"/>
        <v>0</v>
      </c>
      <c r="S8082" s="31">
        <f t="shared" si="1517"/>
        <v>0.20944444444444443</v>
      </c>
      <c r="T8082" s="31">
        <f t="shared" si="1518"/>
        <v>0.77601851851851855</v>
      </c>
      <c r="U8082" s="4">
        <f t="shared" si="1519"/>
        <v>0</v>
      </c>
      <c r="V8082" s="4" t="str">
        <f t="shared" si="1520"/>
        <v/>
      </c>
      <c r="W8082" s="18" t="str">
        <f>IF(V8082="","",VLOOKUP(L8082,日射量と図３!$A$4:$C$368,3,TRUE)*238.85/100)</f>
        <v/>
      </c>
      <c r="X8082" s="4" t="str">
        <f t="shared" si="1521"/>
        <v/>
      </c>
      <c r="Y8082" s="4" t="str">
        <f t="shared" si="1522"/>
        <v/>
      </c>
      <c r="Z8082" s="4" t="str">
        <f t="shared" si="1523"/>
        <v/>
      </c>
      <c r="AA8082" s="4" t="str">
        <f>IF($V8082="","",IF(Y8082&lt;36,0,IF(AND(36&lt;=Y8082,Y8082&lt;71),VLOOKUP($W8082,日射量と図３!$E$6:$F$34,2,TRUE),IF(AND(71&lt;=Y8082,Y8082&lt;107),VLOOKUP($W8082,日射量と図３!$E$6:$G$34,3,TRUE),IF(AND(107&lt;=Y8082,Y8082&lt;143),VLOOKUP($W8082,日射量と図３!$E$6:$H$34,4,TRUE),VLOOKUP($W8082,日射量と図３!$E$6:$I$34,5,TRUE))))))</f>
        <v/>
      </c>
      <c r="AB8082" s="4" t="str">
        <f>IF($V8082="","",IF(Z8082&lt;36,0,IF(AND(36&lt;=Z8082,Z8082&lt;71),VLOOKUP($W8082,日射量と図３!$E$6:$F$34,2,TRUE),IF(AND(71&lt;=Z8082,Z8082&lt;107),VLOOKUP($W8082,日射量と図３!$E$6:$G$34,3,TRUE),IF(AND(107&lt;=Z8082,Z8082&lt;143),VLOOKUP($W8082,日射量と図３!$E$6:$H$34,4,TRUE),VLOOKUP($W8082,日射量と図３!$E$6:$I$34,5,TRUE))))))</f>
        <v/>
      </c>
      <c r="AC8082" s="382" t="str">
        <f t="shared" si="1527"/>
        <v/>
      </c>
      <c r="AD8082" s="382" t="str">
        <f t="shared" si="1528"/>
        <v/>
      </c>
    </row>
    <row r="8083" spans="11:30" ht="13.5" customHeight="1">
      <c r="K8083" s="4">
        <f t="shared" si="1524"/>
        <v>5</v>
      </c>
      <c r="L8083" s="34">
        <v>43588</v>
      </c>
      <c r="M8083" s="4">
        <v>337</v>
      </c>
      <c r="N8083" s="4">
        <v>16</v>
      </c>
      <c r="O8083" s="31">
        <v>0.625</v>
      </c>
      <c r="P8083" s="35">
        <v>21.689999999999998</v>
      </c>
      <c r="Q8083" s="36">
        <f t="shared" si="1525"/>
        <v>16</v>
      </c>
      <c r="R8083" s="4">
        <f t="shared" si="1526"/>
        <v>0</v>
      </c>
      <c r="S8083" s="31">
        <f t="shared" si="1517"/>
        <v>0.20944444444444443</v>
      </c>
      <c r="T8083" s="31">
        <f t="shared" si="1518"/>
        <v>0.77601851851851855</v>
      </c>
      <c r="U8083" s="4">
        <f t="shared" si="1519"/>
        <v>0</v>
      </c>
      <c r="V8083" s="4" t="str">
        <f t="shared" si="1520"/>
        <v/>
      </c>
      <c r="W8083" s="18" t="str">
        <f>IF(V8083="","",VLOOKUP(L8083,日射量と図３!$A$4:$C$368,3,TRUE)*238.85/100)</f>
        <v/>
      </c>
      <c r="X8083" s="4" t="str">
        <f t="shared" si="1521"/>
        <v/>
      </c>
      <c r="Y8083" s="4" t="str">
        <f t="shared" si="1522"/>
        <v/>
      </c>
      <c r="Z8083" s="4" t="str">
        <f t="shared" si="1523"/>
        <v/>
      </c>
      <c r="AA8083" s="4" t="str">
        <f>IF($V8083="","",IF(Y8083&lt;36,0,IF(AND(36&lt;=Y8083,Y8083&lt;71),VLOOKUP($W8083,日射量と図３!$E$6:$F$34,2,TRUE),IF(AND(71&lt;=Y8083,Y8083&lt;107),VLOOKUP($W8083,日射量と図３!$E$6:$G$34,3,TRUE),IF(AND(107&lt;=Y8083,Y8083&lt;143),VLOOKUP($W8083,日射量と図３!$E$6:$H$34,4,TRUE),VLOOKUP($W8083,日射量と図３!$E$6:$I$34,5,TRUE))))))</f>
        <v/>
      </c>
      <c r="AB8083" s="4" t="str">
        <f>IF($V8083="","",IF(Z8083&lt;36,0,IF(AND(36&lt;=Z8083,Z8083&lt;71),VLOOKUP($W8083,日射量と図３!$E$6:$F$34,2,TRUE),IF(AND(71&lt;=Z8083,Z8083&lt;107),VLOOKUP($W8083,日射量と図３!$E$6:$G$34,3,TRUE),IF(AND(107&lt;=Z8083,Z8083&lt;143),VLOOKUP($W8083,日射量と図３!$E$6:$H$34,4,TRUE),VLOOKUP($W8083,日射量と図３!$E$6:$I$34,5,TRUE))))))</f>
        <v/>
      </c>
      <c r="AC8083" s="382" t="str">
        <f t="shared" si="1527"/>
        <v/>
      </c>
      <c r="AD8083" s="382" t="str">
        <f t="shared" si="1528"/>
        <v/>
      </c>
    </row>
    <row r="8084" spans="11:30" ht="13.5" customHeight="1">
      <c r="K8084" s="4">
        <f t="shared" si="1524"/>
        <v>5</v>
      </c>
      <c r="L8084" s="34">
        <v>43588</v>
      </c>
      <c r="M8084" s="4">
        <v>337</v>
      </c>
      <c r="N8084" s="4">
        <v>17</v>
      </c>
      <c r="O8084" s="31">
        <v>0.66666666666666663</v>
      </c>
      <c r="P8084" s="35">
        <v>21.060000000000002</v>
      </c>
      <c r="Q8084" s="36">
        <f t="shared" si="1525"/>
        <v>16</v>
      </c>
      <c r="R8084" s="4">
        <f t="shared" si="1526"/>
        <v>0</v>
      </c>
      <c r="S8084" s="31">
        <f t="shared" si="1517"/>
        <v>0.20944444444444443</v>
      </c>
      <c r="T8084" s="31">
        <f t="shared" si="1518"/>
        <v>0.77601851851851855</v>
      </c>
      <c r="U8084" s="4">
        <f t="shared" si="1519"/>
        <v>0</v>
      </c>
      <c r="V8084" s="4" t="str">
        <f t="shared" si="1520"/>
        <v/>
      </c>
      <c r="W8084" s="18" t="str">
        <f>IF(V8084="","",VLOOKUP(L8084,日射量と図３!$A$4:$C$368,3,TRUE)*238.85/100)</f>
        <v/>
      </c>
      <c r="X8084" s="4" t="str">
        <f t="shared" si="1521"/>
        <v/>
      </c>
      <c r="Y8084" s="4" t="str">
        <f t="shared" si="1522"/>
        <v/>
      </c>
      <c r="Z8084" s="4" t="str">
        <f t="shared" si="1523"/>
        <v/>
      </c>
      <c r="AA8084" s="4" t="str">
        <f>IF($V8084="","",IF(Y8084&lt;36,0,IF(AND(36&lt;=Y8084,Y8084&lt;71),VLOOKUP($W8084,日射量と図３!$E$6:$F$34,2,TRUE),IF(AND(71&lt;=Y8084,Y8084&lt;107),VLOOKUP($W8084,日射量と図３!$E$6:$G$34,3,TRUE),IF(AND(107&lt;=Y8084,Y8084&lt;143),VLOOKUP($W8084,日射量と図３!$E$6:$H$34,4,TRUE),VLOOKUP($W8084,日射量と図３!$E$6:$I$34,5,TRUE))))))</f>
        <v/>
      </c>
      <c r="AB8084" s="4" t="str">
        <f>IF($V8084="","",IF(Z8084&lt;36,0,IF(AND(36&lt;=Z8084,Z8084&lt;71),VLOOKUP($W8084,日射量と図３!$E$6:$F$34,2,TRUE),IF(AND(71&lt;=Z8084,Z8084&lt;107),VLOOKUP($W8084,日射量と図３!$E$6:$G$34,3,TRUE),IF(AND(107&lt;=Z8084,Z8084&lt;143),VLOOKUP($W8084,日射量と図３!$E$6:$H$34,4,TRUE),VLOOKUP($W8084,日射量と図３!$E$6:$I$34,5,TRUE))))))</f>
        <v/>
      </c>
      <c r="AC8084" s="382" t="str">
        <f t="shared" si="1527"/>
        <v/>
      </c>
      <c r="AD8084" s="382" t="str">
        <f t="shared" si="1528"/>
        <v/>
      </c>
    </row>
    <row r="8085" spans="11:30" ht="13.5" customHeight="1">
      <c r="K8085" s="4">
        <f t="shared" si="1524"/>
        <v>5</v>
      </c>
      <c r="L8085" s="34">
        <v>43588</v>
      </c>
      <c r="M8085" s="4">
        <v>337</v>
      </c>
      <c r="N8085" s="4">
        <v>18</v>
      </c>
      <c r="O8085" s="31">
        <v>0.70833333333333337</v>
      </c>
      <c r="P8085" s="35">
        <v>20.170000000000002</v>
      </c>
      <c r="Q8085" s="36">
        <f t="shared" si="1525"/>
        <v>16</v>
      </c>
      <c r="R8085" s="4">
        <f t="shared" si="1526"/>
        <v>0</v>
      </c>
      <c r="S8085" s="31">
        <f t="shared" ref="S8085:S8148" si="1529">VLOOKUP(K8085,$AF$45:$AH$49,2,TRUE)</f>
        <v>0.20944444444444443</v>
      </c>
      <c r="T8085" s="31">
        <f t="shared" ref="T8085:T8148" si="1530">VLOOKUP(K8085,$AF$45:$AH$49,3,TRUE)</f>
        <v>0.77601851851851855</v>
      </c>
      <c r="U8085" s="4">
        <f t="shared" ref="U8085:U8148" si="1531">IF(AND(S8085&lt;O8085,O8085&lt;T8085),R8085,0)</f>
        <v>0</v>
      </c>
      <c r="V8085" s="4" t="str">
        <f t="shared" ref="V8085:V8148" si="1532">IF(N8085=1,SUM(U8085:U8108),"")</f>
        <v/>
      </c>
      <c r="W8085" s="18" t="str">
        <f>IF(V8085="","",VLOOKUP(L8085,日射量と図３!$A$4:$C$368,3,TRUE)*238.85/100)</f>
        <v/>
      </c>
      <c r="X8085" s="4" t="str">
        <f t="shared" ref="X8085:X8148" si="1533">IF(V8085="","",VLOOKUP(K8085,$AF$45:$AJ$49,5,TRUE))</f>
        <v/>
      </c>
      <c r="Y8085" s="4" t="str">
        <f t="shared" si="1522"/>
        <v/>
      </c>
      <c r="Z8085" s="4" t="str">
        <f t="shared" si="1523"/>
        <v/>
      </c>
      <c r="AA8085" s="4" t="str">
        <f>IF($V8085="","",IF(Y8085&lt;36,0,IF(AND(36&lt;=Y8085,Y8085&lt;71),VLOOKUP($W8085,日射量と図３!$E$6:$F$34,2,TRUE),IF(AND(71&lt;=Y8085,Y8085&lt;107),VLOOKUP($W8085,日射量と図３!$E$6:$G$34,3,TRUE),IF(AND(107&lt;=Y8085,Y8085&lt;143),VLOOKUP($W8085,日射量と図３!$E$6:$H$34,4,TRUE),VLOOKUP($W8085,日射量と図３!$E$6:$I$34,5,TRUE))))))</f>
        <v/>
      </c>
      <c r="AB8085" s="4" t="str">
        <f>IF($V8085="","",IF(Z8085&lt;36,0,IF(AND(36&lt;=Z8085,Z8085&lt;71),VLOOKUP($W8085,日射量と図３!$E$6:$F$34,2,TRUE),IF(AND(71&lt;=Z8085,Z8085&lt;107),VLOOKUP($W8085,日射量と図３!$E$6:$G$34,3,TRUE),IF(AND(107&lt;=Z8085,Z8085&lt;143),VLOOKUP($W8085,日射量と図３!$E$6:$H$34,4,TRUE),VLOOKUP($W8085,日射量と図３!$E$6:$I$34,5,TRUE))))))</f>
        <v/>
      </c>
      <c r="AC8085" s="382" t="str">
        <f t="shared" si="1527"/>
        <v/>
      </c>
      <c r="AD8085" s="382" t="str">
        <f t="shared" si="1528"/>
        <v/>
      </c>
    </row>
    <row r="8086" spans="11:30" ht="13.5" customHeight="1">
      <c r="K8086" s="4">
        <f t="shared" si="1524"/>
        <v>5</v>
      </c>
      <c r="L8086" s="34">
        <v>43588</v>
      </c>
      <c r="M8086" s="4">
        <v>337</v>
      </c>
      <c r="N8086" s="4">
        <v>19</v>
      </c>
      <c r="O8086" s="31">
        <v>0.75</v>
      </c>
      <c r="P8086" s="35">
        <v>19.329999999999998</v>
      </c>
      <c r="Q8086" s="36">
        <f t="shared" si="1525"/>
        <v>16</v>
      </c>
      <c r="R8086" s="4">
        <f t="shared" si="1526"/>
        <v>0</v>
      </c>
      <c r="S8086" s="31">
        <f t="shared" si="1529"/>
        <v>0.20944444444444443</v>
      </c>
      <c r="T8086" s="31">
        <f t="shared" si="1530"/>
        <v>0.77601851851851855</v>
      </c>
      <c r="U8086" s="4">
        <f t="shared" si="1531"/>
        <v>0</v>
      </c>
      <c r="V8086" s="4" t="str">
        <f t="shared" si="1532"/>
        <v/>
      </c>
      <c r="W8086" s="18" t="str">
        <f>IF(V8086="","",VLOOKUP(L8086,日射量と図３!$A$4:$C$368,3,TRUE)*238.85/100)</f>
        <v/>
      </c>
      <c r="X8086" s="4" t="str">
        <f t="shared" si="1533"/>
        <v/>
      </c>
      <c r="Y8086" s="4" t="str">
        <f t="shared" si="1522"/>
        <v/>
      </c>
      <c r="Z8086" s="4" t="str">
        <f t="shared" si="1523"/>
        <v/>
      </c>
      <c r="AA8086" s="4" t="str">
        <f>IF($V8086="","",IF(Y8086&lt;36,0,IF(AND(36&lt;=Y8086,Y8086&lt;71),VLOOKUP($W8086,日射量と図３!$E$6:$F$34,2,TRUE),IF(AND(71&lt;=Y8086,Y8086&lt;107),VLOOKUP($W8086,日射量と図３!$E$6:$G$34,3,TRUE),IF(AND(107&lt;=Y8086,Y8086&lt;143),VLOOKUP($W8086,日射量と図３!$E$6:$H$34,4,TRUE),VLOOKUP($W8086,日射量と図３!$E$6:$I$34,5,TRUE))))))</f>
        <v/>
      </c>
      <c r="AB8086" s="4" t="str">
        <f>IF($V8086="","",IF(Z8086&lt;36,0,IF(AND(36&lt;=Z8086,Z8086&lt;71),VLOOKUP($W8086,日射量と図３!$E$6:$F$34,2,TRUE),IF(AND(71&lt;=Z8086,Z8086&lt;107),VLOOKUP($W8086,日射量と図３!$E$6:$G$34,3,TRUE),IF(AND(107&lt;=Z8086,Z8086&lt;143),VLOOKUP($W8086,日射量と図３!$E$6:$H$34,4,TRUE),VLOOKUP($W8086,日射量と図３!$E$6:$I$34,5,TRUE))))))</f>
        <v/>
      </c>
      <c r="AC8086" s="382" t="str">
        <f t="shared" si="1527"/>
        <v/>
      </c>
      <c r="AD8086" s="382" t="str">
        <f t="shared" si="1528"/>
        <v/>
      </c>
    </row>
    <row r="8087" spans="11:30" ht="13.5" customHeight="1">
      <c r="K8087" s="4">
        <f t="shared" si="1524"/>
        <v>5</v>
      </c>
      <c r="L8087" s="34">
        <v>43588</v>
      </c>
      <c r="M8087" s="4">
        <v>337</v>
      </c>
      <c r="N8087" s="4">
        <v>20</v>
      </c>
      <c r="O8087" s="31">
        <v>0.79166666666666663</v>
      </c>
      <c r="P8087" s="35">
        <v>18.5</v>
      </c>
      <c r="Q8087" s="36">
        <f t="shared" si="1525"/>
        <v>16</v>
      </c>
      <c r="R8087" s="4">
        <f t="shared" si="1526"/>
        <v>0</v>
      </c>
      <c r="S8087" s="31">
        <f t="shared" si="1529"/>
        <v>0.20944444444444443</v>
      </c>
      <c r="T8087" s="31">
        <f t="shared" si="1530"/>
        <v>0.77601851851851855</v>
      </c>
      <c r="U8087" s="4">
        <f t="shared" si="1531"/>
        <v>0</v>
      </c>
      <c r="V8087" s="4" t="str">
        <f t="shared" si="1532"/>
        <v/>
      </c>
      <c r="W8087" s="18" t="str">
        <f>IF(V8087="","",VLOOKUP(L8087,日射量と図３!$A$4:$C$368,3,TRUE)*238.85/100)</f>
        <v/>
      </c>
      <c r="X8087" s="4" t="str">
        <f t="shared" si="1533"/>
        <v/>
      </c>
      <c r="Y8087" s="4" t="str">
        <f t="shared" si="1522"/>
        <v/>
      </c>
      <c r="Z8087" s="4" t="str">
        <f t="shared" si="1523"/>
        <v/>
      </c>
      <c r="AA8087" s="4" t="str">
        <f>IF($V8087="","",IF(Y8087&lt;36,0,IF(AND(36&lt;=Y8087,Y8087&lt;71),VLOOKUP($W8087,日射量と図３!$E$6:$F$34,2,TRUE),IF(AND(71&lt;=Y8087,Y8087&lt;107),VLOOKUP($W8087,日射量と図３!$E$6:$G$34,3,TRUE),IF(AND(107&lt;=Y8087,Y8087&lt;143),VLOOKUP($W8087,日射量と図３!$E$6:$H$34,4,TRUE),VLOOKUP($W8087,日射量と図３!$E$6:$I$34,5,TRUE))))))</f>
        <v/>
      </c>
      <c r="AB8087" s="4" t="str">
        <f>IF($V8087="","",IF(Z8087&lt;36,0,IF(AND(36&lt;=Z8087,Z8087&lt;71),VLOOKUP($W8087,日射量と図３!$E$6:$F$34,2,TRUE),IF(AND(71&lt;=Z8087,Z8087&lt;107),VLOOKUP($W8087,日射量と図３!$E$6:$G$34,3,TRUE),IF(AND(107&lt;=Z8087,Z8087&lt;143),VLOOKUP($W8087,日射量と図３!$E$6:$H$34,4,TRUE),VLOOKUP($W8087,日射量と図３!$E$6:$I$34,5,TRUE))))))</f>
        <v/>
      </c>
      <c r="AC8087" s="382" t="str">
        <f t="shared" si="1527"/>
        <v/>
      </c>
      <c r="AD8087" s="382" t="str">
        <f t="shared" si="1528"/>
        <v/>
      </c>
    </row>
    <row r="8088" spans="11:30" ht="13.5" customHeight="1">
      <c r="K8088" s="4">
        <f t="shared" si="1524"/>
        <v>5</v>
      </c>
      <c r="L8088" s="34">
        <v>43588</v>
      </c>
      <c r="M8088" s="4">
        <v>337</v>
      </c>
      <c r="N8088" s="4">
        <v>21</v>
      </c>
      <c r="O8088" s="31">
        <v>0.83333333333333337</v>
      </c>
      <c r="P8088" s="35">
        <v>17.68</v>
      </c>
      <c r="Q8088" s="36">
        <f t="shared" si="1525"/>
        <v>16</v>
      </c>
      <c r="R8088" s="4">
        <f t="shared" si="1526"/>
        <v>0</v>
      </c>
      <c r="S8088" s="31">
        <f t="shared" si="1529"/>
        <v>0.20944444444444443</v>
      </c>
      <c r="T8088" s="31">
        <f t="shared" si="1530"/>
        <v>0.77601851851851855</v>
      </c>
      <c r="U8088" s="4">
        <f t="shared" si="1531"/>
        <v>0</v>
      </c>
      <c r="V8088" s="4" t="str">
        <f t="shared" si="1532"/>
        <v/>
      </c>
      <c r="W8088" s="18" t="str">
        <f>IF(V8088="","",VLOOKUP(L8088,日射量と図３!$A$4:$C$368,3,TRUE)*238.85/100)</f>
        <v/>
      </c>
      <c r="X8088" s="4" t="str">
        <f t="shared" si="1533"/>
        <v/>
      </c>
      <c r="Y8088" s="4" t="str">
        <f t="shared" si="1522"/>
        <v/>
      </c>
      <c r="Z8088" s="4" t="str">
        <f t="shared" si="1523"/>
        <v/>
      </c>
      <c r="AA8088" s="4" t="str">
        <f>IF($V8088="","",IF(Y8088&lt;36,0,IF(AND(36&lt;=Y8088,Y8088&lt;71),VLOOKUP($W8088,日射量と図３!$E$6:$F$34,2,TRUE),IF(AND(71&lt;=Y8088,Y8088&lt;107),VLOOKUP($W8088,日射量と図３!$E$6:$G$34,3,TRUE),IF(AND(107&lt;=Y8088,Y8088&lt;143),VLOOKUP($W8088,日射量と図３!$E$6:$H$34,4,TRUE),VLOOKUP($W8088,日射量と図３!$E$6:$I$34,5,TRUE))))))</f>
        <v/>
      </c>
      <c r="AB8088" s="4" t="str">
        <f>IF($V8088="","",IF(Z8088&lt;36,0,IF(AND(36&lt;=Z8088,Z8088&lt;71),VLOOKUP($W8088,日射量と図３!$E$6:$F$34,2,TRUE),IF(AND(71&lt;=Z8088,Z8088&lt;107),VLOOKUP($W8088,日射量と図３!$E$6:$G$34,3,TRUE),IF(AND(107&lt;=Z8088,Z8088&lt;143),VLOOKUP($W8088,日射量と図３!$E$6:$H$34,4,TRUE),VLOOKUP($W8088,日射量と図３!$E$6:$I$34,5,TRUE))))))</f>
        <v/>
      </c>
      <c r="AC8088" s="382" t="str">
        <f t="shared" si="1527"/>
        <v/>
      </c>
      <c r="AD8088" s="382" t="str">
        <f t="shared" si="1528"/>
        <v/>
      </c>
    </row>
    <row r="8089" spans="11:30" ht="13.5" customHeight="1">
      <c r="K8089" s="4">
        <f t="shared" si="1524"/>
        <v>5</v>
      </c>
      <c r="L8089" s="34">
        <v>43588</v>
      </c>
      <c r="M8089" s="4">
        <v>337</v>
      </c>
      <c r="N8089" s="4">
        <v>22</v>
      </c>
      <c r="O8089" s="31">
        <v>0.875</v>
      </c>
      <c r="P8089" s="35">
        <v>17.25</v>
      </c>
      <c r="Q8089" s="36">
        <f t="shared" si="1525"/>
        <v>16</v>
      </c>
      <c r="R8089" s="4">
        <f t="shared" si="1526"/>
        <v>0</v>
      </c>
      <c r="S8089" s="31">
        <f t="shared" si="1529"/>
        <v>0.20944444444444443</v>
      </c>
      <c r="T8089" s="31">
        <f t="shared" si="1530"/>
        <v>0.77601851851851855</v>
      </c>
      <c r="U8089" s="4">
        <f t="shared" si="1531"/>
        <v>0</v>
      </c>
      <c r="V8089" s="4" t="str">
        <f t="shared" si="1532"/>
        <v/>
      </c>
      <c r="W8089" s="18" t="str">
        <f>IF(V8089="","",VLOOKUP(L8089,日射量と図３!$A$4:$C$368,3,TRUE)*238.85/100)</f>
        <v/>
      </c>
      <c r="X8089" s="4" t="str">
        <f t="shared" si="1533"/>
        <v/>
      </c>
      <c r="Y8089" s="4" t="str">
        <f t="shared" si="1522"/>
        <v/>
      </c>
      <c r="Z8089" s="4" t="str">
        <f t="shared" si="1523"/>
        <v/>
      </c>
      <c r="AA8089" s="4" t="str">
        <f>IF($V8089="","",IF(Y8089&lt;36,0,IF(AND(36&lt;=Y8089,Y8089&lt;71),VLOOKUP($W8089,日射量と図３!$E$6:$F$34,2,TRUE),IF(AND(71&lt;=Y8089,Y8089&lt;107),VLOOKUP($W8089,日射量と図３!$E$6:$G$34,3,TRUE),IF(AND(107&lt;=Y8089,Y8089&lt;143),VLOOKUP($W8089,日射量と図３!$E$6:$H$34,4,TRUE),VLOOKUP($W8089,日射量と図３!$E$6:$I$34,5,TRUE))))))</f>
        <v/>
      </c>
      <c r="AB8089" s="4" t="str">
        <f>IF($V8089="","",IF(Z8089&lt;36,0,IF(AND(36&lt;=Z8089,Z8089&lt;71),VLOOKUP($W8089,日射量と図３!$E$6:$F$34,2,TRUE),IF(AND(71&lt;=Z8089,Z8089&lt;107),VLOOKUP($W8089,日射量と図３!$E$6:$G$34,3,TRUE),IF(AND(107&lt;=Z8089,Z8089&lt;143),VLOOKUP($W8089,日射量と図３!$E$6:$H$34,4,TRUE),VLOOKUP($W8089,日射量と図３!$E$6:$I$34,5,TRUE))))))</f>
        <v/>
      </c>
      <c r="AC8089" s="382" t="str">
        <f t="shared" si="1527"/>
        <v/>
      </c>
      <c r="AD8089" s="382" t="str">
        <f t="shared" si="1528"/>
        <v/>
      </c>
    </row>
    <row r="8090" spans="11:30" ht="13.5" customHeight="1">
      <c r="K8090" s="4">
        <f t="shared" si="1524"/>
        <v>5</v>
      </c>
      <c r="L8090" s="34">
        <v>43588</v>
      </c>
      <c r="M8090" s="4">
        <v>337</v>
      </c>
      <c r="N8090" s="4">
        <v>23</v>
      </c>
      <c r="O8090" s="31">
        <v>0.91666666666666663</v>
      </c>
      <c r="P8090" s="35">
        <v>16.7</v>
      </c>
      <c r="Q8090" s="36">
        <f t="shared" si="1525"/>
        <v>13</v>
      </c>
      <c r="R8090" s="4">
        <f t="shared" si="1526"/>
        <v>0</v>
      </c>
      <c r="S8090" s="31">
        <f t="shared" si="1529"/>
        <v>0.20944444444444443</v>
      </c>
      <c r="T8090" s="31">
        <f t="shared" si="1530"/>
        <v>0.77601851851851855</v>
      </c>
      <c r="U8090" s="4">
        <f t="shared" si="1531"/>
        <v>0</v>
      </c>
      <c r="V8090" s="4" t="str">
        <f t="shared" si="1532"/>
        <v/>
      </c>
      <c r="W8090" s="18" t="str">
        <f>IF(V8090="","",VLOOKUP(L8090,日射量と図３!$A$4:$C$368,3,TRUE)*238.85/100)</f>
        <v/>
      </c>
      <c r="X8090" s="4" t="str">
        <f t="shared" si="1533"/>
        <v/>
      </c>
      <c r="Y8090" s="4" t="str">
        <f t="shared" si="1522"/>
        <v/>
      </c>
      <c r="Z8090" s="4" t="str">
        <f t="shared" si="1523"/>
        <v/>
      </c>
      <c r="AA8090" s="4" t="str">
        <f>IF($V8090="","",IF(Y8090&lt;36,0,IF(AND(36&lt;=Y8090,Y8090&lt;71),VLOOKUP($W8090,日射量と図３!$E$6:$F$34,2,TRUE),IF(AND(71&lt;=Y8090,Y8090&lt;107),VLOOKUP($W8090,日射量と図３!$E$6:$G$34,3,TRUE),IF(AND(107&lt;=Y8090,Y8090&lt;143),VLOOKUP($W8090,日射量と図３!$E$6:$H$34,4,TRUE),VLOOKUP($W8090,日射量と図３!$E$6:$I$34,5,TRUE))))))</f>
        <v/>
      </c>
      <c r="AB8090" s="4" t="str">
        <f>IF($V8090="","",IF(Z8090&lt;36,0,IF(AND(36&lt;=Z8090,Z8090&lt;71),VLOOKUP($W8090,日射量と図３!$E$6:$F$34,2,TRUE),IF(AND(71&lt;=Z8090,Z8090&lt;107),VLOOKUP($W8090,日射量と図３!$E$6:$G$34,3,TRUE),IF(AND(107&lt;=Z8090,Z8090&lt;143),VLOOKUP($W8090,日射量と図３!$E$6:$H$34,4,TRUE),VLOOKUP($W8090,日射量と図３!$E$6:$I$34,5,TRUE))))))</f>
        <v/>
      </c>
      <c r="AC8090" s="382" t="str">
        <f t="shared" si="1527"/>
        <v/>
      </c>
      <c r="AD8090" s="382" t="str">
        <f t="shared" si="1528"/>
        <v/>
      </c>
    </row>
    <row r="8091" spans="11:30" ht="13.5" customHeight="1">
      <c r="K8091" s="4">
        <f t="shared" si="1524"/>
        <v>5</v>
      </c>
      <c r="L8091" s="34">
        <v>43588</v>
      </c>
      <c r="M8091" s="4">
        <v>337</v>
      </c>
      <c r="N8091" s="4">
        <v>24</v>
      </c>
      <c r="O8091" s="31">
        <v>0.95833333333333337</v>
      </c>
      <c r="P8091" s="35">
        <v>16.2</v>
      </c>
      <c r="Q8091" s="36">
        <f t="shared" si="1525"/>
        <v>13</v>
      </c>
      <c r="R8091" s="4">
        <f t="shared" si="1526"/>
        <v>0</v>
      </c>
      <c r="S8091" s="31">
        <f t="shared" si="1529"/>
        <v>0.20944444444444443</v>
      </c>
      <c r="T8091" s="31">
        <f t="shared" si="1530"/>
        <v>0.77601851851851855</v>
      </c>
      <c r="U8091" s="4">
        <f t="shared" si="1531"/>
        <v>0</v>
      </c>
      <c r="V8091" s="4" t="str">
        <f t="shared" si="1532"/>
        <v/>
      </c>
      <c r="W8091" s="18" t="str">
        <f>IF(V8091="","",VLOOKUP(L8091,日射量と図３!$A$4:$C$368,3,TRUE)*238.85/100)</f>
        <v/>
      </c>
      <c r="X8091" s="4" t="str">
        <f t="shared" si="1533"/>
        <v/>
      </c>
      <c r="Y8091" s="4" t="str">
        <f t="shared" si="1522"/>
        <v/>
      </c>
      <c r="Z8091" s="4" t="str">
        <f t="shared" si="1523"/>
        <v/>
      </c>
      <c r="AA8091" s="4" t="str">
        <f>IF($V8091="","",IF(Y8091&lt;36,0,IF(AND(36&lt;=Y8091,Y8091&lt;71),VLOOKUP($W8091,日射量と図３!$E$6:$F$34,2,TRUE),IF(AND(71&lt;=Y8091,Y8091&lt;107),VLOOKUP($W8091,日射量と図３!$E$6:$G$34,3,TRUE),IF(AND(107&lt;=Y8091,Y8091&lt;143),VLOOKUP($W8091,日射量と図３!$E$6:$H$34,4,TRUE),VLOOKUP($W8091,日射量と図３!$E$6:$I$34,5,TRUE))))))</f>
        <v/>
      </c>
      <c r="AB8091" s="4" t="str">
        <f>IF($V8091="","",IF(Z8091&lt;36,0,IF(AND(36&lt;=Z8091,Z8091&lt;71),VLOOKUP($W8091,日射量と図３!$E$6:$F$34,2,TRUE),IF(AND(71&lt;=Z8091,Z8091&lt;107),VLOOKUP($W8091,日射量と図３!$E$6:$G$34,3,TRUE),IF(AND(107&lt;=Z8091,Z8091&lt;143),VLOOKUP($W8091,日射量と図３!$E$6:$H$34,4,TRUE),VLOOKUP($W8091,日射量と図３!$E$6:$I$34,5,TRUE))))))</f>
        <v/>
      </c>
      <c r="AC8091" s="382" t="str">
        <f t="shared" si="1527"/>
        <v/>
      </c>
      <c r="AD8091" s="382" t="str">
        <f t="shared" si="1528"/>
        <v/>
      </c>
    </row>
    <row r="8092" spans="11:30" ht="13.5" customHeight="1">
      <c r="K8092" s="4">
        <f t="shared" si="1524"/>
        <v>5</v>
      </c>
      <c r="L8092" s="34">
        <v>43589</v>
      </c>
      <c r="M8092" s="4">
        <v>338</v>
      </c>
      <c r="N8092" s="4">
        <v>1</v>
      </c>
      <c r="O8092" s="31">
        <v>0</v>
      </c>
      <c r="P8092" s="35">
        <v>15.65</v>
      </c>
      <c r="Q8092" s="36">
        <f t="shared" si="1525"/>
        <v>13</v>
      </c>
      <c r="R8092" s="4">
        <f t="shared" si="1526"/>
        <v>0</v>
      </c>
      <c r="S8092" s="31">
        <f t="shared" si="1529"/>
        <v>0.20944444444444443</v>
      </c>
      <c r="T8092" s="31">
        <f t="shared" si="1530"/>
        <v>0.77601851851851855</v>
      </c>
      <c r="U8092" s="4">
        <f t="shared" si="1531"/>
        <v>0</v>
      </c>
      <c r="V8092" s="4">
        <f t="shared" si="1532"/>
        <v>0.57000000000000206</v>
      </c>
      <c r="W8092" s="18">
        <f>IF(V8092="","",VLOOKUP(L8092,日射量と図３!$A$4:$C$368,3,TRUE)*238.85/100)</f>
        <v>50.158499999999997</v>
      </c>
      <c r="X8092" s="4">
        <f t="shared" si="1533"/>
        <v>14</v>
      </c>
      <c r="Y8092" s="4">
        <f t="shared" si="1522"/>
        <v>0.254539607142858</v>
      </c>
      <c r="Z8092" s="4">
        <f t="shared" si="1523"/>
        <v>0.28693555714285812</v>
      </c>
      <c r="AA8092" s="4">
        <f>IF($V8092="","",IF(Y8092&lt;36,0,IF(AND(36&lt;=Y8092,Y8092&lt;71),VLOOKUP($W8092,日射量と図３!$E$6:$F$34,2,TRUE),IF(AND(71&lt;=Y8092,Y8092&lt;107),VLOOKUP($W8092,日射量と図３!$E$6:$G$34,3,TRUE),IF(AND(107&lt;=Y8092,Y8092&lt;143),VLOOKUP($W8092,日射量と図３!$E$6:$H$34,4,TRUE),VLOOKUP($W8092,日射量と図３!$E$6:$I$34,5,TRUE))))))</f>
        <v>0</v>
      </c>
      <c r="AB8092" s="4">
        <f>IF($V8092="","",IF(Z8092&lt;36,0,IF(AND(36&lt;=Z8092,Z8092&lt;71),VLOOKUP($W8092,日射量と図３!$E$6:$F$34,2,TRUE),IF(AND(71&lt;=Z8092,Z8092&lt;107),VLOOKUP($W8092,日射量と図３!$E$6:$G$34,3,TRUE),IF(AND(107&lt;=Z8092,Z8092&lt;143),VLOOKUP($W8092,日射量と図３!$E$6:$H$34,4,TRUE),VLOOKUP($W8092,日射量と図３!$E$6:$I$34,5,TRUE))))))</f>
        <v>0</v>
      </c>
      <c r="AC8092" s="382">
        <f t="shared" si="1527"/>
        <v>0</v>
      </c>
      <c r="AD8092" s="382">
        <f t="shared" si="1528"/>
        <v>0</v>
      </c>
    </row>
    <row r="8093" spans="11:30" ht="13.5" customHeight="1">
      <c r="K8093" s="4">
        <f t="shared" si="1524"/>
        <v>5</v>
      </c>
      <c r="L8093" s="34">
        <v>43589</v>
      </c>
      <c r="M8093" s="4">
        <v>338</v>
      </c>
      <c r="N8093" s="4">
        <v>2</v>
      </c>
      <c r="O8093" s="31">
        <v>4.1666666666666664E-2</v>
      </c>
      <c r="P8093" s="35">
        <v>15.279999999999998</v>
      </c>
      <c r="Q8093" s="36">
        <f t="shared" si="1525"/>
        <v>13</v>
      </c>
      <c r="R8093" s="4">
        <f t="shared" si="1526"/>
        <v>0</v>
      </c>
      <c r="S8093" s="31">
        <f t="shared" si="1529"/>
        <v>0.20944444444444443</v>
      </c>
      <c r="T8093" s="31">
        <f t="shared" si="1530"/>
        <v>0.77601851851851855</v>
      </c>
      <c r="U8093" s="4">
        <f t="shared" si="1531"/>
        <v>0</v>
      </c>
      <c r="V8093" s="4" t="str">
        <f t="shared" si="1532"/>
        <v/>
      </c>
      <c r="W8093" s="18" t="str">
        <f>IF(V8093="","",VLOOKUP(L8093,日射量と図３!$A$4:$C$368,3,TRUE)*238.85/100)</f>
        <v/>
      </c>
      <c r="X8093" s="4" t="str">
        <f t="shared" si="1533"/>
        <v/>
      </c>
      <c r="Y8093" s="4" t="str">
        <f t="shared" si="1522"/>
        <v/>
      </c>
      <c r="Z8093" s="4" t="str">
        <f t="shared" si="1523"/>
        <v/>
      </c>
      <c r="AA8093" s="4" t="str">
        <f>IF($V8093="","",IF(Y8093&lt;36,0,IF(AND(36&lt;=Y8093,Y8093&lt;71),VLOOKUP($W8093,日射量と図３!$E$6:$F$34,2,TRUE),IF(AND(71&lt;=Y8093,Y8093&lt;107),VLOOKUP($W8093,日射量と図３!$E$6:$G$34,3,TRUE),IF(AND(107&lt;=Y8093,Y8093&lt;143),VLOOKUP($W8093,日射量と図３!$E$6:$H$34,4,TRUE),VLOOKUP($W8093,日射量と図３!$E$6:$I$34,5,TRUE))))))</f>
        <v/>
      </c>
      <c r="AB8093" s="4" t="str">
        <f>IF($V8093="","",IF(Z8093&lt;36,0,IF(AND(36&lt;=Z8093,Z8093&lt;71),VLOOKUP($W8093,日射量と図３!$E$6:$F$34,2,TRUE),IF(AND(71&lt;=Z8093,Z8093&lt;107),VLOOKUP($W8093,日射量と図３!$E$6:$G$34,3,TRUE),IF(AND(107&lt;=Z8093,Z8093&lt;143),VLOOKUP($W8093,日射量と図３!$E$6:$H$34,4,TRUE),VLOOKUP($W8093,日射量と図３!$E$6:$I$34,5,TRUE))))))</f>
        <v/>
      </c>
      <c r="AC8093" s="382" t="str">
        <f t="shared" si="1527"/>
        <v/>
      </c>
      <c r="AD8093" s="382" t="str">
        <f t="shared" si="1528"/>
        <v/>
      </c>
    </row>
    <row r="8094" spans="11:30" ht="13.5" customHeight="1">
      <c r="K8094" s="4">
        <f t="shared" si="1524"/>
        <v>5</v>
      </c>
      <c r="L8094" s="34">
        <v>43589</v>
      </c>
      <c r="M8094" s="4">
        <v>338</v>
      </c>
      <c r="N8094" s="4">
        <v>3</v>
      </c>
      <c r="O8094" s="31">
        <v>8.3333333333333329E-2</v>
      </c>
      <c r="P8094" s="35">
        <v>14.940000000000001</v>
      </c>
      <c r="Q8094" s="36">
        <f t="shared" si="1525"/>
        <v>13</v>
      </c>
      <c r="R8094" s="4">
        <f t="shared" si="1526"/>
        <v>0</v>
      </c>
      <c r="S8094" s="31">
        <f t="shared" si="1529"/>
        <v>0.20944444444444443</v>
      </c>
      <c r="T8094" s="31">
        <f t="shared" si="1530"/>
        <v>0.77601851851851855</v>
      </c>
      <c r="U8094" s="4">
        <f t="shared" si="1531"/>
        <v>0</v>
      </c>
      <c r="V8094" s="4" t="str">
        <f t="shared" si="1532"/>
        <v/>
      </c>
      <c r="W8094" s="18" t="str">
        <f>IF(V8094="","",VLOOKUP(L8094,日射量と図３!$A$4:$C$368,3,TRUE)*238.85/100)</f>
        <v/>
      </c>
      <c r="X8094" s="4" t="str">
        <f t="shared" si="1533"/>
        <v/>
      </c>
      <c r="Y8094" s="4" t="str">
        <f t="shared" si="1522"/>
        <v/>
      </c>
      <c r="Z8094" s="4" t="str">
        <f t="shared" si="1523"/>
        <v/>
      </c>
      <c r="AA8094" s="4" t="str">
        <f>IF($V8094="","",IF(Y8094&lt;36,0,IF(AND(36&lt;=Y8094,Y8094&lt;71),VLOOKUP($W8094,日射量と図３!$E$6:$F$34,2,TRUE),IF(AND(71&lt;=Y8094,Y8094&lt;107),VLOOKUP($W8094,日射量と図３!$E$6:$G$34,3,TRUE),IF(AND(107&lt;=Y8094,Y8094&lt;143),VLOOKUP($W8094,日射量と図３!$E$6:$H$34,4,TRUE),VLOOKUP($W8094,日射量と図３!$E$6:$I$34,5,TRUE))))))</f>
        <v/>
      </c>
      <c r="AB8094" s="4" t="str">
        <f>IF($V8094="","",IF(Z8094&lt;36,0,IF(AND(36&lt;=Z8094,Z8094&lt;71),VLOOKUP($W8094,日射量と図３!$E$6:$F$34,2,TRUE),IF(AND(71&lt;=Z8094,Z8094&lt;107),VLOOKUP($W8094,日射量と図３!$E$6:$G$34,3,TRUE),IF(AND(107&lt;=Z8094,Z8094&lt;143),VLOOKUP($W8094,日射量と図３!$E$6:$H$34,4,TRUE),VLOOKUP($W8094,日射量と図３!$E$6:$I$34,5,TRUE))))))</f>
        <v/>
      </c>
      <c r="AC8094" s="382" t="str">
        <f t="shared" si="1527"/>
        <v/>
      </c>
      <c r="AD8094" s="382" t="str">
        <f t="shared" si="1528"/>
        <v/>
      </c>
    </row>
    <row r="8095" spans="11:30" ht="13.5" customHeight="1">
      <c r="K8095" s="4">
        <f t="shared" si="1524"/>
        <v>5</v>
      </c>
      <c r="L8095" s="34">
        <v>43589</v>
      </c>
      <c r="M8095" s="4">
        <v>338</v>
      </c>
      <c r="N8095" s="4">
        <v>4</v>
      </c>
      <c r="O8095" s="31">
        <v>0.125</v>
      </c>
      <c r="P8095" s="35">
        <v>14.920000000000002</v>
      </c>
      <c r="Q8095" s="36">
        <f t="shared" si="1525"/>
        <v>13</v>
      </c>
      <c r="R8095" s="4">
        <f t="shared" si="1526"/>
        <v>0</v>
      </c>
      <c r="S8095" s="31">
        <f t="shared" si="1529"/>
        <v>0.20944444444444443</v>
      </c>
      <c r="T8095" s="31">
        <f t="shared" si="1530"/>
        <v>0.77601851851851855</v>
      </c>
      <c r="U8095" s="4">
        <f t="shared" si="1531"/>
        <v>0</v>
      </c>
      <c r="V8095" s="4" t="str">
        <f t="shared" si="1532"/>
        <v/>
      </c>
      <c r="W8095" s="18" t="str">
        <f>IF(V8095="","",VLOOKUP(L8095,日射量と図３!$A$4:$C$368,3,TRUE)*238.85/100)</f>
        <v/>
      </c>
      <c r="X8095" s="4" t="str">
        <f t="shared" si="1533"/>
        <v/>
      </c>
      <c r="Y8095" s="4" t="str">
        <f t="shared" ref="Y8095:Y8158" si="1534">IF(V8095="","",$AH$30*V8095/(($AG$18/$AH$18)*X8095))</f>
        <v/>
      </c>
      <c r="Z8095" s="4" t="str">
        <f t="shared" ref="Z8095:Z8158" si="1535">IF(V8095="","",$AH$30*V8095/(($AG$19/$AH$19)*X8095))</f>
        <v/>
      </c>
      <c r="AA8095" s="4" t="str">
        <f>IF($V8095="","",IF(Y8095&lt;36,0,IF(AND(36&lt;=Y8095,Y8095&lt;71),VLOOKUP($W8095,日射量と図３!$E$6:$F$34,2,TRUE),IF(AND(71&lt;=Y8095,Y8095&lt;107),VLOOKUP($W8095,日射量と図３!$E$6:$G$34,3,TRUE),IF(AND(107&lt;=Y8095,Y8095&lt;143),VLOOKUP($W8095,日射量と図３!$E$6:$H$34,4,TRUE),VLOOKUP($W8095,日射量と図３!$E$6:$I$34,5,TRUE))))))</f>
        <v/>
      </c>
      <c r="AB8095" s="4" t="str">
        <f>IF($V8095="","",IF(Z8095&lt;36,0,IF(AND(36&lt;=Z8095,Z8095&lt;71),VLOOKUP($W8095,日射量と図３!$E$6:$F$34,2,TRUE),IF(AND(71&lt;=Z8095,Z8095&lt;107),VLOOKUP($W8095,日射量と図３!$E$6:$G$34,3,TRUE),IF(AND(107&lt;=Z8095,Z8095&lt;143),VLOOKUP($W8095,日射量と図３!$E$6:$H$34,4,TRUE),VLOOKUP($W8095,日射量と図３!$E$6:$I$34,5,TRUE))))))</f>
        <v/>
      </c>
      <c r="AC8095" s="382" t="str">
        <f t="shared" si="1527"/>
        <v/>
      </c>
      <c r="AD8095" s="382" t="str">
        <f t="shared" si="1528"/>
        <v/>
      </c>
    </row>
    <row r="8096" spans="11:30" ht="13.5" customHeight="1">
      <c r="K8096" s="4">
        <f t="shared" si="1524"/>
        <v>5</v>
      </c>
      <c r="L8096" s="34">
        <v>43589</v>
      </c>
      <c r="M8096" s="4">
        <v>338</v>
      </c>
      <c r="N8096" s="4">
        <v>5</v>
      </c>
      <c r="O8096" s="31">
        <v>0.16666666666666666</v>
      </c>
      <c r="P8096" s="35">
        <v>14.76</v>
      </c>
      <c r="Q8096" s="36">
        <f t="shared" si="1525"/>
        <v>15</v>
      </c>
      <c r="R8096" s="4">
        <f t="shared" si="1526"/>
        <v>0.24000000000000021</v>
      </c>
      <c r="S8096" s="31">
        <f t="shared" si="1529"/>
        <v>0.20944444444444443</v>
      </c>
      <c r="T8096" s="31">
        <f t="shared" si="1530"/>
        <v>0.77601851851851855</v>
      </c>
      <c r="U8096" s="4">
        <f t="shared" si="1531"/>
        <v>0</v>
      </c>
      <c r="V8096" s="4" t="str">
        <f t="shared" si="1532"/>
        <v/>
      </c>
      <c r="W8096" s="18" t="str">
        <f>IF(V8096="","",VLOOKUP(L8096,日射量と図３!$A$4:$C$368,3,TRUE)*238.85/100)</f>
        <v/>
      </c>
      <c r="X8096" s="4" t="str">
        <f t="shared" si="1533"/>
        <v/>
      </c>
      <c r="Y8096" s="4" t="str">
        <f t="shared" si="1534"/>
        <v/>
      </c>
      <c r="Z8096" s="4" t="str">
        <f t="shared" si="1535"/>
        <v/>
      </c>
      <c r="AA8096" s="4" t="str">
        <f>IF($V8096="","",IF(Y8096&lt;36,0,IF(AND(36&lt;=Y8096,Y8096&lt;71),VLOOKUP($W8096,日射量と図３!$E$6:$F$34,2,TRUE),IF(AND(71&lt;=Y8096,Y8096&lt;107),VLOOKUP($W8096,日射量と図３!$E$6:$G$34,3,TRUE),IF(AND(107&lt;=Y8096,Y8096&lt;143),VLOOKUP($W8096,日射量と図３!$E$6:$H$34,4,TRUE),VLOOKUP($W8096,日射量と図３!$E$6:$I$34,5,TRUE))))))</f>
        <v/>
      </c>
      <c r="AB8096" s="4" t="str">
        <f>IF($V8096="","",IF(Z8096&lt;36,0,IF(AND(36&lt;=Z8096,Z8096&lt;71),VLOOKUP($W8096,日射量と図３!$E$6:$F$34,2,TRUE),IF(AND(71&lt;=Z8096,Z8096&lt;107),VLOOKUP($W8096,日射量と図３!$E$6:$G$34,3,TRUE),IF(AND(107&lt;=Z8096,Z8096&lt;143),VLOOKUP($W8096,日射量と図３!$E$6:$H$34,4,TRUE),VLOOKUP($W8096,日射量と図３!$E$6:$I$34,5,TRUE))))))</f>
        <v/>
      </c>
      <c r="AC8096" s="382" t="str">
        <f t="shared" si="1527"/>
        <v/>
      </c>
      <c r="AD8096" s="382" t="str">
        <f t="shared" si="1528"/>
        <v/>
      </c>
    </row>
    <row r="8097" spans="11:30" ht="13.5" customHeight="1">
      <c r="K8097" s="4">
        <f t="shared" si="1524"/>
        <v>5</v>
      </c>
      <c r="L8097" s="34">
        <v>43589</v>
      </c>
      <c r="M8097" s="4">
        <v>338</v>
      </c>
      <c r="N8097" s="4">
        <v>6</v>
      </c>
      <c r="O8097" s="31">
        <v>0.20833333333333334</v>
      </c>
      <c r="P8097" s="35">
        <v>14.289999999999997</v>
      </c>
      <c r="Q8097" s="36">
        <f t="shared" si="1525"/>
        <v>15</v>
      </c>
      <c r="R8097" s="4">
        <f t="shared" si="1526"/>
        <v>0.71000000000000263</v>
      </c>
      <c r="S8097" s="31">
        <f t="shared" si="1529"/>
        <v>0.20944444444444443</v>
      </c>
      <c r="T8097" s="31">
        <f t="shared" si="1530"/>
        <v>0.77601851851851855</v>
      </c>
      <c r="U8097" s="4">
        <f t="shared" si="1531"/>
        <v>0</v>
      </c>
      <c r="V8097" s="4" t="str">
        <f t="shared" si="1532"/>
        <v/>
      </c>
      <c r="W8097" s="18" t="str">
        <f>IF(V8097="","",VLOOKUP(L8097,日射量と図３!$A$4:$C$368,3,TRUE)*238.85/100)</f>
        <v/>
      </c>
      <c r="X8097" s="4" t="str">
        <f t="shared" si="1533"/>
        <v/>
      </c>
      <c r="Y8097" s="4" t="str">
        <f t="shared" si="1534"/>
        <v/>
      </c>
      <c r="Z8097" s="4" t="str">
        <f t="shared" si="1535"/>
        <v/>
      </c>
      <c r="AA8097" s="4" t="str">
        <f>IF($V8097="","",IF(Y8097&lt;36,0,IF(AND(36&lt;=Y8097,Y8097&lt;71),VLOOKUP($W8097,日射量と図３!$E$6:$F$34,2,TRUE),IF(AND(71&lt;=Y8097,Y8097&lt;107),VLOOKUP($W8097,日射量と図３!$E$6:$G$34,3,TRUE),IF(AND(107&lt;=Y8097,Y8097&lt;143),VLOOKUP($W8097,日射量と図３!$E$6:$H$34,4,TRUE),VLOOKUP($W8097,日射量と図３!$E$6:$I$34,5,TRUE))))))</f>
        <v/>
      </c>
      <c r="AB8097" s="4" t="str">
        <f>IF($V8097="","",IF(Z8097&lt;36,0,IF(AND(36&lt;=Z8097,Z8097&lt;71),VLOOKUP($W8097,日射量と図３!$E$6:$F$34,2,TRUE),IF(AND(71&lt;=Z8097,Z8097&lt;107),VLOOKUP($W8097,日射量と図３!$E$6:$G$34,3,TRUE),IF(AND(107&lt;=Z8097,Z8097&lt;143),VLOOKUP($W8097,日射量と図３!$E$6:$H$34,4,TRUE),VLOOKUP($W8097,日射量と図３!$E$6:$I$34,5,TRUE))))))</f>
        <v/>
      </c>
      <c r="AC8097" s="382" t="str">
        <f t="shared" si="1527"/>
        <v/>
      </c>
      <c r="AD8097" s="382" t="str">
        <f t="shared" si="1528"/>
        <v/>
      </c>
    </row>
    <row r="8098" spans="11:30" ht="13.5" customHeight="1">
      <c r="K8098" s="4">
        <f t="shared" si="1524"/>
        <v>5</v>
      </c>
      <c r="L8098" s="34">
        <v>43589</v>
      </c>
      <c r="M8098" s="4">
        <v>338</v>
      </c>
      <c r="N8098" s="4">
        <v>7</v>
      </c>
      <c r="O8098" s="31">
        <v>0.25</v>
      </c>
      <c r="P8098" s="35">
        <v>14.429999999999998</v>
      </c>
      <c r="Q8098" s="36">
        <f t="shared" si="1525"/>
        <v>15</v>
      </c>
      <c r="R8098" s="4">
        <f t="shared" si="1526"/>
        <v>0.57000000000000206</v>
      </c>
      <c r="S8098" s="31">
        <f t="shared" si="1529"/>
        <v>0.20944444444444443</v>
      </c>
      <c r="T8098" s="31">
        <f t="shared" si="1530"/>
        <v>0.77601851851851855</v>
      </c>
      <c r="U8098" s="4">
        <f t="shared" si="1531"/>
        <v>0.57000000000000206</v>
      </c>
      <c r="V8098" s="4" t="str">
        <f t="shared" si="1532"/>
        <v/>
      </c>
      <c r="W8098" s="18" t="str">
        <f>IF(V8098="","",VLOOKUP(L8098,日射量と図３!$A$4:$C$368,3,TRUE)*238.85/100)</f>
        <v/>
      </c>
      <c r="X8098" s="4" t="str">
        <f t="shared" si="1533"/>
        <v/>
      </c>
      <c r="Y8098" s="4" t="str">
        <f t="shared" si="1534"/>
        <v/>
      </c>
      <c r="Z8098" s="4" t="str">
        <f t="shared" si="1535"/>
        <v/>
      </c>
      <c r="AA8098" s="4" t="str">
        <f>IF($V8098="","",IF(Y8098&lt;36,0,IF(AND(36&lt;=Y8098,Y8098&lt;71),VLOOKUP($W8098,日射量と図３!$E$6:$F$34,2,TRUE),IF(AND(71&lt;=Y8098,Y8098&lt;107),VLOOKUP($W8098,日射量と図３!$E$6:$G$34,3,TRUE),IF(AND(107&lt;=Y8098,Y8098&lt;143),VLOOKUP($W8098,日射量と図３!$E$6:$H$34,4,TRUE),VLOOKUP($W8098,日射量と図３!$E$6:$I$34,5,TRUE))))))</f>
        <v/>
      </c>
      <c r="AB8098" s="4" t="str">
        <f>IF($V8098="","",IF(Z8098&lt;36,0,IF(AND(36&lt;=Z8098,Z8098&lt;71),VLOOKUP($W8098,日射量と図３!$E$6:$F$34,2,TRUE),IF(AND(71&lt;=Z8098,Z8098&lt;107),VLOOKUP($W8098,日射量と図３!$E$6:$G$34,3,TRUE),IF(AND(107&lt;=Z8098,Z8098&lt;143),VLOOKUP($W8098,日射量と図３!$E$6:$H$34,4,TRUE),VLOOKUP($W8098,日射量と図３!$E$6:$I$34,5,TRUE))))))</f>
        <v/>
      </c>
      <c r="AC8098" s="382" t="str">
        <f t="shared" si="1527"/>
        <v/>
      </c>
      <c r="AD8098" s="382" t="str">
        <f t="shared" si="1528"/>
        <v/>
      </c>
    </row>
    <row r="8099" spans="11:30" ht="13.5" customHeight="1">
      <c r="K8099" s="4">
        <f t="shared" si="1524"/>
        <v>5</v>
      </c>
      <c r="L8099" s="34">
        <v>43589</v>
      </c>
      <c r="M8099" s="4">
        <v>338</v>
      </c>
      <c r="N8099" s="4">
        <v>8</v>
      </c>
      <c r="O8099" s="31">
        <v>0.29166666666666669</v>
      </c>
      <c r="P8099" s="35">
        <v>15.49</v>
      </c>
      <c r="Q8099" s="36">
        <f t="shared" si="1525"/>
        <v>12</v>
      </c>
      <c r="R8099" s="4">
        <f t="shared" si="1526"/>
        <v>0</v>
      </c>
      <c r="S8099" s="31">
        <f t="shared" si="1529"/>
        <v>0.20944444444444443</v>
      </c>
      <c r="T8099" s="31">
        <f t="shared" si="1530"/>
        <v>0.77601851851851855</v>
      </c>
      <c r="U8099" s="4">
        <f t="shared" si="1531"/>
        <v>0</v>
      </c>
      <c r="V8099" s="4" t="str">
        <f t="shared" si="1532"/>
        <v/>
      </c>
      <c r="W8099" s="18" t="str">
        <f>IF(V8099="","",VLOOKUP(L8099,日射量と図３!$A$4:$C$368,3,TRUE)*238.85/100)</f>
        <v/>
      </c>
      <c r="X8099" s="4" t="str">
        <f t="shared" si="1533"/>
        <v/>
      </c>
      <c r="Y8099" s="4" t="str">
        <f t="shared" si="1534"/>
        <v/>
      </c>
      <c r="Z8099" s="4" t="str">
        <f t="shared" si="1535"/>
        <v/>
      </c>
      <c r="AA8099" s="4" t="str">
        <f>IF($V8099="","",IF(Y8099&lt;36,0,IF(AND(36&lt;=Y8099,Y8099&lt;71),VLOOKUP($W8099,日射量と図３!$E$6:$F$34,2,TRUE),IF(AND(71&lt;=Y8099,Y8099&lt;107),VLOOKUP($W8099,日射量と図３!$E$6:$G$34,3,TRUE),IF(AND(107&lt;=Y8099,Y8099&lt;143),VLOOKUP($W8099,日射量と図３!$E$6:$H$34,4,TRUE),VLOOKUP($W8099,日射量と図３!$E$6:$I$34,5,TRUE))))))</f>
        <v/>
      </c>
      <c r="AB8099" s="4" t="str">
        <f>IF($V8099="","",IF(Z8099&lt;36,0,IF(AND(36&lt;=Z8099,Z8099&lt;71),VLOOKUP($W8099,日射量と図３!$E$6:$F$34,2,TRUE),IF(AND(71&lt;=Z8099,Z8099&lt;107),VLOOKUP($W8099,日射量と図３!$E$6:$G$34,3,TRUE),IF(AND(107&lt;=Z8099,Z8099&lt;143),VLOOKUP($W8099,日射量と図３!$E$6:$H$34,4,TRUE),VLOOKUP($W8099,日射量と図３!$E$6:$I$34,5,TRUE))))))</f>
        <v/>
      </c>
      <c r="AC8099" s="382" t="str">
        <f t="shared" si="1527"/>
        <v/>
      </c>
      <c r="AD8099" s="382" t="str">
        <f t="shared" si="1528"/>
        <v/>
      </c>
    </row>
    <row r="8100" spans="11:30" ht="13.5" customHeight="1">
      <c r="K8100" s="4">
        <f t="shared" si="1524"/>
        <v>5</v>
      </c>
      <c r="L8100" s="34">
        <v>43589</v>
      </c>
      <c r="M8100" s="4">
        <v>338</v>
      </c>
      <c r="N8100" s="4">
        <v>9</v>
      </c>
      <c r="O8100" s="31">
        <v>0.33333333333333331</v>
      </c>
      <c r="P8100" s="35">
        <v>17.18</v>
      </c>
      <c r="Q8100" s="36">
        <f t="shared" si="1525"/>
        <v>12</v>
      </c>
      <c r="R8100" s="4">
        <f t="shared" si="1526"/>
        <v>0</v>
      </c>
      <c r="S8100" s="31">
        <f t="shared" si="1529"/>
        <v>0.20944444444444443</v>
      </c>
      <c r="T8100" s="31">
        <f t="shared" si="1530"/>
        <v>0.77601851851851855</v>
      </c>
      <c r="U8100" s="4">
        <f t="shared" si="1531"/>
        <v>0</v>
      </c>
      <c r="V8100" s="4" t="str">
        <f t="shared" si="1532"/>
        <v/>
      </c>
      <c r="W8100" s="18" t="str">
        <f>IF(V8100="","",VLOOKUP(L8100,日射量と図３!$A$4:$C$368,3,TRUE)*238.85/100)</f>
        <v/>
      </c>
      <c r="X8100" s="4" t="str">
        <f t="shared" si="1533"/>
        <v/>
      </c>
      <c r="Y8100" s="4" t="str">
        <f t="shared" si="1534"/>
        <v/>
      </c>
      <c r="Z8100" s="4" t="str">
        <f t="shared" si="1535"/>
        <v/>
      </c>
      <c r="AA8100" s="4" t="str">
        <f>IF($V8100="","",IF(Y8100&lt;36,0,IF(AND(36&lt;=Y8100,Y8100&lt;71),VLOOKUP($W8100,日射量と図３!$E$6:$F$34,2,TRUE),IF(AND(71&lt;=Y8100,Y8100&lt;107),VLOOKUP($W8100,日射量と図３!$E$6:$G$34,3,TRUE),IF(AND(107&lt;=Y8100,Y8100&lt;143),VLOOKUP($W8100,日射量と図３!$E$6:$H$34,4,TRUE),VLOOKUP($W8100,日射量と図３!$E$6:$I$34,5,TRUE))))))</f>
        <v/>
      </c>
      <c r="AB8100" s="4" t="str">
        <f>IF($V8100="","",IF(Z8100&lt;36,0,IF(AND(36&lt;=Z8100,Z8100&lt;71),VLOOKUP($W8100,日射量と図３!$E$6:$F$34,2,TRUE),IF(AND(71&lt;=Z8100,Z8100&lt;107),VLOOKUP($W8100,日射量と図３!$E$6:$G$34,3,TRUE),IF(AND(107&lt;=Z8100,Z8100&lt;143),VLOOKUP($W8100,日射量と図３!$E$6:$H$34,4,TRUE),VLOOKUP($W8100,日射量と図３!$E$6:$I$34,5,TRUE))))))</f>
        <v/>
      </c>
      <c r="AC8100" s="382" t="str">
        <f t="shared" si="1527"/>
        <v/>
      </c>
      <c r="AD8100" s="382" t="str">
        <f t="shared" si="1528"/>
        <v/>
      </c>
    </row>
    <row r="8101" spans="11:30" ht="13.5" customHeight="1">
      <c r="K8101" s="4">
        <f t="shared" si="1524"/>
        <v>5</v>
      </c>
      <c r="L8101" s="34">
        <v>43589</v>
      </c>
      <c r="M8101" s="4">
        <v>338</v>
      </c>
      <c r="N8101" s="4">
        <v>10</v>
      </c>
      <c r="O8101" s="31">
        <v>0.375</v>
      </c>
      <c r="P8101" s="35">
        <v>18.75</v>
      </c>
      <c r="Q8101" s="36">
        <f t="shared" si="1525"/>
        <v>12</v>
      </c>
      <c r="R8101" s="4">
        <f t="shared" si="1526"/>
        <v>0</v>
      </c>
      <c r="S8101" s="31">
        <f t="shared" si="1529"/>
        <v>0.20944444444444443</v>
      </c>
      <c r="T8101" s="31">
        <f t="shared" si="1530"/>
        <v>0.77601851851851855</v>
      </c>
      <c r="U8101" s="4">
        <f t="shared" si="1531"/>
        <v>0</v>
      </c>
      <c r="V8101" s="4" t="str">
        <f t="shared" si="1532"/>
        <v/>
      </c>
      <c r="W8101" s="18" t="str">
        <f>IF(V8101="","",VLOOKUP(L8101,日射量と図３!$A$4:$C$368,3,TRUE)*238.85/100)</f>
        <v/>
      </c>
      <c r="X8101" s="4" t="str">
        <f t="shared" si="1533"/>
        <v/>
      </c>
      <c r="Y8101" s="4" t="str">
        <f t="shared" si="1534"/>
        <v/>
      </c>
      <c r="Z8101" s="4" t="str">
        <f t="shared" si="1535"/>
        <v/>
      </c>
      <c r="AA8101" s="4" t="str">
        <f>IF($V8101="","",IF(Y8101&lt;36,0,IF(AND(36&lt;=Y8101,Y8101&lt;71),VLOOKUP($W8101,日射量と図３!$E$6:$F$34,2,TRUE),IF(AND(71&lt;=Y8101,Y8101&lt;107),VLOOKUP($W8101,日射量と図３!$E$6:$G$34,3,TRUE),IF(AND(107&lt;=Y8101,Y8101&lt;143),VLOOKUP($W8101,日射量と図３!$E$6:$H$34,4,TRUE),VLOOKUP($W8101,日射量と図３!$E$6:$I$34,5,TRUE))))))</f>
        <v/>
      </c>
      <c r="AB8101" s="4" t="str">
        <f>IF($V8101="","",IF(Z8101&lt;36,0,IF(AND(36&lt;=Z8101,Z8101&lt;71),VLOOKUP($W8101,日射量と図３!$E$6:$F$34,2,TRUE),IF(AND(71&lt;=Z8101,Z8101&lt;107),VLOOKUP($W8101,日射量と図３!$E$6:$G$34,3,TRUE),IF(AND(107&lt;=Z8101,Z8101&lt;143),VLOOKUP($W8101,日射量と図３!$E$6:$H$34,4,TRUE),VLOOKUP($W8101,日射量と図３!$E$6:$I$34,5,TRUE))))))</f>
        <v/>
      </c>
      <c r="AC8101" s="382" t="str">
        <f t="shared" si="1527"/>
        <v/>
      </c>
      <c r="AD8101" s="382" t="str">
        <f t="shared" si="1528"/>
        <v/>
      </c>
    </row>
    <row r="8102" spans="11:30" ht="13.5" customHeight="1">
      <c r="K8102" s="4">
        <f t="shared" si="1524"/>
        <v>5</v>
      </c>
      <c r="L8102" s="34">
        <v>43589</v>
      </c>
      <c r="M8102" s="4">
        <v>338</v>
      </c>
      <c r="N8102" s="4">
        <v>11</v>
      </c>
      <c r="O8102" s="31">
        <v>0.41666666666666669</v>
      </c>
      <c r="P8102" s="35">
        <v>19.769999999999996</v>
      </c>
      <c r="Q8102" s="36">
        <f t="shared" si="1525"/>
        <v>12</v>
      </c>
      <c r="R8102" s="4">
        <f t="shared" si="1526"/>
        <v>0</v>
      </c>
      <c r="S8102" s="31">
        <f t="shared" si="1529"/>
        <v>0.20944444444444443</v>
      </c>
      <c r="T8102" s="31">
        <f t="shared" si="1530"/>
        <v>0.77601851851851855</v>
      </c>
      <c r="U8102" s="4">
        <f t="shared" si="1531"/>
        <v>0</v>
      </c>
      <c r="V8102" s="4" t="str">
        <f t="shared" si="1532"/>
        <v/>
      </c>
      <c r="W8102" s="18" t="str">
        <f>IF(V8102="","",VLOOKUP(L8102,日射量と図３!$A$4:$C$368,3,TRUE)*238.85/100)</f>
        <v/>
      </c>
      <c r="X8102" s="4" t="str">
        <f t="shared" si="1533"/>
        <v/>
      </c>
      <c r="Y8102" s="4" t="str">
        <f t="shared" si="1534"/>
        <v/>
      </c>
      <c r="Z8102" s="4" t="str">
        <f t="shared" si="1535"/>
        <v/>
      </c>
      <c r="AA8102" s="4" t="str">
        <f>IF($V8102="","",IF(Y8102&lt;36,0,IF(AND(36&lt;=Y8102,Y8102&lt;71),VLOOKUP($W8102,日射量と図３!$E$6:$F$34,2,TRUE),IF(AND(71&lt;=Y8102,Y8102&lt;107),VLOOKUP($W8102,日射量と図３!$E$6:$G$34,3,TRUE),IF(AND(107&lt;=Y8102,Y8102&lt;143),VLOOKUP($W8102,日射量と図３!$E$6:$H$34,4,TRUE),VLOOKUP($W8102,日射量と図３!$E$6:$I$34,5,TRUE))))))</f>
        <v/>
      </c>
      <c r="AB8102" s="4" t="str">
        <f>IF($V8102="","",IF(Z8102&lt;36,0,IF(AND(36&lt;=Z8102,Z8102&lt;71),VLOOKUP($W8102,日射量と図３!$E$6:$F$34,2,TRUE),IF(AND(71&lt;=Z8102,Z8102&lt;107),VLOOKUP($W8102,日射量と図３!$E$6:$G$34,3,TRUE),IF(AND(107&lt;=Z8102,Z8102&lt;143),VLOOKUP($W8102,日射量と図３!$E$6:$H$34,4,TRUE),VLOOKUP($W8102,日射量と図３!$E$6:$I$34,5,TRUE))))))</f>
        <v/>
      </c>
      <c r="AC8102" s="382" t="str">
        <f t="shared" si="1527"/>
        <v/>
      </c>
      <c r="AD8102" s="382" t="str">
        <f t="shared" si="1528"/>
        <v/>
      </c>
    </row>
    <row r="8103" spans="11:30" ht="13.5" customHeight="1">
      <c r="K8103" s="4">
        <f t="shared" si="1524"/>
        <v>5</v>
      </c>
      <c r="L8103" s="34">
        <v>43589</v>
      </c>
      <c r="M8103" s="4">
        <v>338</v>
      </c>
      <c r="N8103" s="4">
        <v>12</v>
      </c>
      <c r="O8103" s="31">
        <v>0.45833333333333331</v>
      </c>
      <c r="P8103" s="35">
        <v>20.96</v>
      </c>
      <c r="Q8103" s="36">
        <f t="shared" si="1525"/>
        <v>12</v>
      </c>
      <c r="R8103" s="4">
        <f t="shared" si="1526"/>
        <v>0</v>
      </c>
      <c r="S8103" s="31">
        <f t="shared" si="1529"/>
        <v>0.20944444444444443</v>
      </c>
      <c r="T8103" s="31">
        <f t="shared" si="1530"/>
        <v>0.77601851851851855</v>
      </c>
      <c r="U8103" s="4">
        <f t="shared" si="1531"/>
        <v>0</v>
      </c>
      <c r="V8103" s="4" t="str">
        <f t="shared" si="1532"/>
        <v/>
      </c>
      <c r="W8103" s="18" t="str">
        <f>IF(V8103="","",VLOOKUP(L8103,日射量と図３!$A$4:$C$368,3,TRUE)*238.85/100)</f>
        <v/>
      </c>
      <c r="X8103" s="4" t="str">
        <f t="shared" si="1533"/>
        <v/>
      </c>
      <c r="Y8103" s="4" t="str">
        <f t="shared" si="1534"/>
        <v/>
      </c>
      <c r="Z8103" s="4" t="str">
        <f t="shared" si="1535"/>
        <v/>
      </c>
      <c r="AA8103" s="4" t="str">
        <f>IF($V8103="","",IF(Y8103&lt;36,0,IF(AND(36&lt;=Y8103,Y8103&lt;71),VLOOKUP($W8103,日射量と図３!$E$6:$F$34,2,TRUE),IF(AND(71&lt;=Y8103,Y8103&lt;107),VLOOKUP($W8103,日射量と図３!$E$6:$G$34,3,TRUE),IF(AND(107&lt;=Y8103,Y8103&lt;143),VLOOKUP($W8103,日射量と図３!$E$6:$H$34,4,TRUE),VLOOKUP($W8103,日射量と図３!$E$6:$I$34,5,TRUE))))))</f>
        <v/>
      </c>
      <c r="AB8103" s="4" t="str">
        <f>IF($V8103="","",IF(Z8103&lt;36,0,IF(AND(36&lt;=Z8103,Z8103&lt;71),VLOOKUP($W8103,日射量と図３!$E$6:$F$34,2,TRUE),IF(AND(71&lt;=Z8103,Z8103&lt;107),VLOOKUP($W8103,日射量と図３!$E$6:$G$34,3,TRUE),IF(AND(107&lt;=Z8103,Z8103&lt;143),VLOOKUP($W8103,日射量と図３!$E$6:$H$34,4,TRUE),VLOOKUP($W8103,日射量と図３!$E$6:$I$34,5,TRUE))))))</f>
        <v/>
      </c>
      <c r="AC8103" s="382" t="str">
        <f t="shared" si="1527"/>
        <v/>
      </c>
      <c r="AD8103" s="382" t="str">
        <f t="shared" si="1528"/>
        <v/>
      </c>
    </row>
    <row r="8104" spans="11:30" ht="13.5" customHeight="1">
      <c r="K8104" s="4">
        <f t="shared" si="1524"/>
        <v>5</v>
      </c>
      <c r="L8104" s="34">
        <v>43589</v>
      </c>
      <c r="M8104" s="4">
        <v>338</v>
      </c>
      <c r="N8104" s="4">
        <v>13</v>
      </c>
      <c r="O8104" s="31">
        <v>0.5</v>
      </c>
      <c r="P8104" s="35">
        <v>21.440000000000005</v>
      </c>
      <c r="Q8104" s="36">
        <f t="shared" si="1525"/>
        <v>12</v>
      </c>
      <c r="R8104" s="4">
        <f t="shared" si="1526"/>
        <v>0</v>
      </c>
      <c r="S8104" s="31">
        <f t="shared" si="1529"/>
        <v>0.20944444444444443</v>
      </c>
      <c r="T8104" s="31">
        <f t="shared" si="1530"/>
        <v>0.77601851851851855</v>
      </c>
      <c r="U8104" s="4">
        <f t="shared" si="1531"/>
        <v>0</v>
      </c>
      <c r="V8104" s="4" t="str">
        <f t="shared" si="1532"/>
        <v/>
      </c>
      <c r="W8104" s="18" t="str">
        <f>IF(V8104="","",VLOOKUP(L8104,日射量と図３!$A$4:$C$368,3,TRUE)*238.85/100)</f>
        <v/>
      </c>
      <c r="X8104" s="4" t="str">
        <f t="shared" si="1533"/>
        <v/>
      </c>
      <c r="Y8104" s="4" t="str">
        <f t="shared" si="1534"/>
        <v/>
      </c>
      <c r="Z8104" s="4" t="str">
        <f t="shared" si="1535"/>
        <v/>
      </c>
      <c r="AA8104" s="4" t="str">
        <f>IF($V8104="","",IF(Y8104&lt;36,0,IF(AND(36&lt;=Y8104,Y8104&lt;71),VLOOKUP($W8104,日射量と図３!$E$6:$F$34,2,TRUE),IF(AND(71&lt;=Y8104,Y8104&lt;107),VLOOKUP($W8104,日射量と図３!$E$6:$G$34,3,TRUE),IF(AND(107&lt;=Y8104,Y8104&lt;143),VLOOKUP($W8104,日射量と図３!$E$6:$H$34,4,TRUE),VLOOKUP($W8104,日射量と図３!$E$6:$I$34,5,TRUE))))))</f>
        <v/>
      </c>
      <c r="AB8104" s="4" t="str">
        <f>IF($V8104="","",IF(Z8104&lt;36,0,IF(AND(36&lt;=Z8104,Z8104&lt;71),VLOOKUP($W8104,日射量と図３!$E$6:$F$34,2,TRUE),IF(AND(71&lt;=Z8104,Z8104&lt;107),VLOOKUP($W8104,日射量と図３!$E$6:$G$34,3,TRUE),IF(AND(107&lt;=Z8104,Z8104&lt;143),VLOOKUP($W8104,日射量と図３!$E$6:$H$34,4,TRUE),VLOOKUP($W8104,日射量と図３!$E$6:$I$34,5,TRUE))))))</f>
        <v/>
      </c>
      <c r="AC8104" s="382" t="str">
        <f t="shared" si="1527"/>
        <v/>
      </c>
      <c r="AD8104" s="382" t="str">
        <f t="shared" si="1528"/>
        <v/>
      </c>
    </row>
    <row r="8105" spans="11:30" ht="13.5" customHeight="1">
      <c r="K8105" s="4">
        <f t="shared" si="1524"/>
        <v>5</v>
      </c>
      <c r="L8105" s="34">
        <v>43589</v>
      </c>
      <c r="M8105" s="4">
        <v>338</v>
      </c>
      <c r="N8105" s="4">
        <v>14</v>
      </c>
      <c r="O8105" s="31">
        <v>0.54166666666666663</v>
      </c>
      <c r="P8105" s="35">
        <v>21.61</v>
      </c>
      <c r="Q8105" s="36">
        <f t="shared" si="1525"/>
        <v>12</v>
      </c>
      <c r="R8105" s="4">
        <f t="shared" si="1526"/>
        <v>0</v>
      </c>
      <c r="S8105" s="31">
        <f t="shared" si="1529"/>
        <v>0.20944444444444443</v>
      </c>
      <c r="T8105" s="31">
        <f t="shared" si="1530"/>
        <v>0.77601851851851855</v>
      </c>
      <c r="U8105" s="4">
        <f t="shared" si="1531"/>
        <v>0</v>
      </c>
      <c r="V8105" s="4" t="str">
        <f t="shared" si="1532"/>
        <v/>
      </c>
      <c r="W8105" s="18" t="str">
        <f>IF(V8105="","",VLOOKUP(L8105,日射量と図３!$A$4:$C$368,3,TRUE)*238.85/100)</f>
        <v/>
      </c>
      <c r="X8105" s="4" t="str">
        <f t="shared" si="1533"/>
        <v/>
      </c>
      <c r="Y8105" s="4" t="str">
        <f t="shared" si="1534"/>
        <v/>
      </c>
      <c r="Z8105" s="4" t="str">
        <f t="shared" si="1535"/>
        <v/>
      </c>
      <c r="AA8105" s="4" t="str">
        <f>IF($V8105="","",IF(Y8105&lt;36,0,IF(AND(36&lt;=Y8105,Y8105&lt;71),VLOOKUP($W8105,日射量と図３!$E$6:$F$34,2,TRUE),IF(AND(71&lt;=Y8105,Y8105&lt;107),VLOOKUP($W8105,日射量と図３!$E$6:$G$34,3,TRUE),IF(AND(107&lt;=Y8105,Y8105&lt;143),VLOOKUP($W8105,日射量と図３!$E$6:$H$34,4,TRUE),VLOOKUP($W8105,日射量と図３!$E$6:$I$34,5,TRUE))))))</f>
        <v/>
      </c>
      <c r="AB8105" s="4" t="str">
        <f>IF($V8105="","",IF(Z8105&lt;36,0,IF(AND(36&lt;=Z8105,Z8105&lt;71),VLOOKUP($W8105,日射量と図３!$E$6:$F$34,2,TRUE),IF(AND(71&lt;=Z8105,Z8105&lt;107),VLOOKUP($W8105,日射量と図３!$E$6:$G$34,3,TRUE),IF(AND(107&lt;=Z8105,Z8105&lt;143),VLOOKUP($W8105,日射量と図３!$E$6:$H$34,4,TRUE),VLOOKUP($W8105,日射量と図３!$E$6:$I$34,5,TRUE))))))</f>
        <v/>
      </c>
      <c r="AC8105" s="382" t="str">
        <f t="shared" si="1527"/>
        <v/>
      </c>
      <c r="AD8105" s="382" t="str">
        <f t="shared" si="1528"/>
        <v/>
      </c>
    </row>
    <row r="8106" spans="11:30" ht="13.5" customHeight="1">
      <c r="K8106" s="4">
        <f t="shared" si="1524"/>
        <v>5</v>
      </c>
      <c r="L8106" s="34">
        <v>43589</v>
      </c>
      <c r="M8106" s="4">
        <v>338</v>
      </c>
      <c r="N8106" s="4">
        <v>15</v>
      </c>
      <c r="O8106" s="31">
        <v>0.58333333333333337</v>
      </c>
      <c r="P8106" s="35">
        <v>22.18</v>
      </c>
      <c r="Q8106" s="36">
        <f t="shared" si="1525"/>
        <v>12</v>
      </c>
      <c r="R8106" s="4">
        <f t="shared" si="1526"/>
        <v>0</v>
      </c>
      <c r="S8106" s="31">
        <f t="shared" si="1529"/>
        <v>0.20944444444444443</v>
      </c>
      <c r="T8106" s="31">
        <f t="shared" si="1530"/>
        <v>0.77601851851851855</v>
      </c>
      <c r="U8106" s="4">
        <f t="shared" si="1531"/>
        <v>0</v>
      </c>
      <c r="V8106" s="4" t="str">
        <f t="shared" si="1532"/>
        <v/>
      </c>
      <c r="W8106" s="18" t="str">
        <f>IF(V8106="","",VLOOKUP(L8106,日射量と図３!$A$4:$C$368,3,TRUE)*238.85/100)</f>
        <v/>
      </c>
      <c r="X8106" s="4" t="str">
        <f t="shared" si="1533"/>
        <v/>
      </c>
      <c r="Y8106" s="4" t="str">
        <f t="shared" si="1534"/>
        <v/>
      </c>
      <c r="Z8106" s="4" t="str">
        <f t="shared" si="1535"/>
        <v/>
      </c>
      <c r="AA8106" s="4" t="str">
        <f>IF($V8106="","",IF(Y8106&lt;36,0,IF(AND(36&lt;=Y8106,Y8106&lt;71),VLOOKUP($W8106,日射量と図３!$E$6:$F$34,2,TRUE),IF(AND(71&lt;=Y8106,Y8106&lt;107),VLOOKUP($W8106,日射量と図３!$E$6:$G$34,3,TRUE),IF(AND(107&lt;=Y8106,Y8106&lt;143),VLOOKUP($W8106,日射量と図３!$E$6:$H$34,4,TRUE),VLOOKUP($W8106,日射量と図３!$E$6:$I$34,5,TRUE))))))</f>
        <v/>
      </c>
      <c r="AB8106" s="4" t="str">
        <f>IF($V8106="","",IF(Z8106&lt;36,0,IF(AND(36&lt;=Z8106,Z8106&lt;71),VLOOKUP($W8106,日射量と図３!$E$6:$F$34,2,TRUE),IF(AND(71&lt;=Z8106,Z8106&lt;107),VLOOKUP($W8106,日射量と図３!$E$6:$G$34,3,TRUE),IF(AND(107&lt;=Z8106,Z8106&lt;143),VLOOKUP($W8106,日射量と図３!$E$6:$H$34,4,TRUE),VLOOKUP($W8106,日射量と図３!$E$6:$I$34,5,TRUE))))))</f>
        <v/>
      </c>
      <c r="AC8106" s="382" t="str">
        <f t="shared" si="1527"/>
        <v/>
      </c>
      <c r="AD8106" s="382" t="str">
        <f t="shared" si="1528"/>
        <v/>
      </c>
    </row>
    <row r="8107" spans="11:30" ht="13.5" customHeight="1">
      <c r="K8107" s="4">
        <f t="shared" si="1524"/>
        <v>5</v>
      </c>
      <c r="L8107" s="34">
        <v>43589</v>
      </c>
      <c r="M8107" s="4">
        <v>338</v>
      </c>
      <c r="N8107" s="4">
        <v>16</v>
      </c>
      <c r="O8107" s="31">
        <v>0.625</v>
      </c>
      <c r="P8107" s="35">
        <v>22.280000000000005</v>
      </c>
      <c r="Q8107" s="36">
        <f t="shared" si="1525"/>
        <v>16</v>
      </c>
      <c r="R8107" s="4">
        <f t="shared" si="1526"/>
        <v>0</v>
      </c>
      <c r="S8107" s="31">
        <f t="shared" si="1529"/>
        <v>0.20944444444444443</v>
      </c>
      <c r="T8107" s="31">
        <f t="shared" si="1530"/>
        <v>0.77601851851851855</v>
      </c>
      <c r="U8107" s="4">
        <f t="shared" si="1531"/>
        <v>0</v>
      </c>
      <c r="V8107" s="4" t="str">
        <f t="shared" si="1532"/>
        <v/>
      </c>
      <c r="W8107" s="18" t="str">
        <f>IF(V8107="","",VLOOKUP(L8107,日射量と図３!$A$4:$C$368,3,TRUE)*238.85/100)</f>
        <v/>
      </c>
      <c r="X8107" s="4" t="str">
        <f t="shared" si="1533"/>
        <v/>
      </c>
      <c r="Y8107" s="4" t="str">
        <f t="shared" si="1534"/>
        <v/>
      </c>
      <c r="Z8107" s="4" t="str">
        <f t="shared" si="1535"/>
        <v/>
      </c>
      <c r="AA8107" s="4" t="str">
        <f>IF($V8107="","",IF(Y8107&lt;36,0,IF(AND(36&lt;=Y8107,Y8107&lt;71),VLOOKUP($W8107,日射量と図３!$E$6:$F$34,2,TRUE),IF(AND(71&lt;=Y8107,Y8107&lt;107),VLOOKUP($W8107,日射量と図３!$E$6:$G$34,3,TRUE),IF(AND(107&lt;=Y8107,Y8107&lt;143),VLOOKUP($W8107,日射量と図３!$E$6:$H$34,4,TRUE),VLOOKUP($W8107,日射量と図３!$E$6:$I$34,5,TRUE))))))</f>
        <v/>
      </c>
      <c r="AB8107" s="4" t="str">
        <f>IF($V8107="","",IF(Z8107&lt;36,0,IF(AND(36&lt;=Z8107,Z8107&lt;71),VLOOKUP($W8107,日射量と図３!$E$6:$F$34,2,TRUE),IF(AND(71&lt;=Z8107,Z8107&lt;107),VLOOKUP($W8107,日射量と図３!$E$6:$G$34,3,TRUE),IF(AND(107&lt;=Z8107,Z8107&lt;143),VLOOKUP($W8107,日射量と図３!$E$6:$H$34,4,TRUE),VLOOKUP($W8107,日射量と図３!$E$6:$I$34,5,TRUE))))))</f>
        <v/>
      </c>
      <c r="AC8107" s="382" t="str">
        <f t="shared" si="1527"/>
        <v/>
      </c>
      <c r="AD8107" s="382" t="str">
        <f t="shared" si="1528"/>
        <v/>
      </c>
    </row>
    <row r="8108" spans="11:30" ht="13.5" customHeight="1">
      <c r="K8108" s="4">
        <f t="shared" si="1524"/>
        <v>5</v>
      </c>
      <c r="L8108" s="34">
        <v>43589</v>
      </c>
      <c r="M8108" s="4">
        <v>338</v>
      </c>
      <c r="N8108" s="4">
        <v>17</v>
      </c>
      <c r="O8108" s="31">
        <v>0.66666666666666663</v>
      </c>
      <c r="P8108" s="35">
        <v>21.440000000000005</v>
      </c>
      <c r="Q8108" s="36">
        <f t="shared" si="1525"/>
        <v>16</v>
      </c>
      <c r="R8108" s="4">
        <f t="shared" si="1526"/>
        <v>0</v>
      </c>
      <c r="S8108" s="31">
        <f t="shared" si="1529"/>
        <v>0.20944444444444443</v>
      </c>
      <c r="T8108" s="31">
        <f t="shared" si="1530"/>
        <v>0.77601851851851855</v>
      </c>
      <c r="U8108" s="4">
        <f t="shared" si="1531"/>
        <v>0</v>
      </c>
      <c r="V8108" s="4" t="str">
        <f t="shared" si="1532"/>
        <v/>
      </c>
      <c r="W8108" s="18" t="str">
        <f>IF(V8108="","",VLOOKUP(L8108,日射量と図３!$A$4:$C$368,3,TRUE)*238.85/100)</f>
        <v/>
      </c>
      <c r="X8108" s="4" t="str">
        <f t="shared" si="1533"/>
        <v/>
      </c>
      <c r="Y8108" s="4" t="str">
        <f t="shared" si="1534"/>
        <v/>
      </c>
      <c r="Z8108" s="4" t="str">
        <f t="shared" si="1535"/>
        <v/>
      </c>
      <c r="AA8108" s="4" t="str">
        <f>IF($V8108="","",IF(Y8108&lt;36,0,IF(AND(36&lt;=Y8108,Y8108&lt;71),VLOOKUP($W8108,日射量と図３!$E$6:$F$34,2,TRUE),IF(AND(71&lt;=Y8108,Y8108&lt;107),VLOOKUP($W8108,日射量と図３!$E$6:$G$34,3,TRUE),IF(AND(107&lt;=Y8108,Y8108&lt;143),VLOOKUP($W8108,日射量と図３!$E$6:$H$34,4,TRUE),VLOOKUP($W8108,日射量と図３!$E$6:$I$34,5,TRUE))))))</f>
        <v/>
      </c>
      <c r="AB8108" s="4" t="str">
        <f>IF($V8108="","",IF(Z8108&lt;36,0,IF(AND(36&lt;=Z8108,Z8108&lt;71),VLOOKUP($W8108,日射量と図３!$E$6:$F$34,2,TRUE),IF(AND(71&lt;=Z8108,Z8108&lt;107),VLOOKUP($W8108,日射量と図３!$E$6:$G$34,3,TRUE),IF(AND(107&lt;=Z8108,Z8108&lt;143),VLOOKUP($W8108,日射量と図３!$E$6:$H$34,4,TRUE),VLOOKUP($W8108,日射量と図３!$E$6:$I$34,5,TRUE))))))</f>
        <v/>
      </c>
      <c r="AC8108" s="382" t="str">
        <f t="shared" si="1527"/>
        <v/>
      </c>
      <c r="AD8108" s="382" t="str">
        <f t="shared" si="1528"/>
        <v/>
      </c>
    </row>
    <row r="8109" spans="11:30" ht="13.5" customHeight="1">
      <c r="K8109" s="4">
        <f t="shared" si="1524"/>
        <v>5</v>
      </c>
      <c r="L8109" s="34">
        <v>43589</v>
      </c>
      <c r="M8109" s="4">
        <v>338</v>
      </c>
      <c r="N8109" s="4">
        <v>18</v>
      </c>
      <c r="O8109" s="31">
        <v>0.70833333333333337</v>
      </c>
      <c r="P8109" s="35">
        <v>20.490000000000002</v>
      </c>
      <c r="Q8109" s="36">
        <f t="shared" si="1525"/>
        <v>16</v>
      </c>
      <c r="R8109" s="4">
        <f t="shared" si="1526"/>
        <v>0</v>
      </c>
      <c r="S8109" s="31">
        <f t="shared" si="1529"/>
        <v>0.20944444444444443</v>
      </c>
      <c r="T8109" s="31">
        <f t="shared" si="1530"/>
        <v>0.77601851851851855</v>
      </c>
      <c r="U8109" s="4">
        <f t="shared" si="1531"/>
        <v>0</v>
      </c>
      <c r="V8109" s="4" t="str">
        <f t="shared" si="1532"/>
        <v/>
      </c>
      <c r="W8109" s="18" t="str">
        <f>IF(V8109="","",VLOOKUP(L8109,日射量と図３!$A$4:$C$368,3,TRUE)*238.85/100)</f>
        <v/>
      </c>
      <c r="X8109" s="4" t="str">
        <f t="shared" si="1533"/>
        <v/>
      </c>
      <c r="Y8109" s="4" t="str">
        <f t="shared" si="1534"/>
        <v/>
      </c>
      <c r="Z8109" s="4" t="str">
        <f t="shared" si="1535"/>
        <v/>
      </c>
      <c r="AA8109" s="4" t="str">
        <f>IF($V8109="","",IF(Y8109&lt;36,0,IF(AND(36&lt;=Y8109,Y8109&lt;71),VLOOKUP($W8109,日射量と図３!$E$6:$F$34,2,TRUE),IF(AND(71&lt;=Y8109,Y8109&lt;107),VLOOKUP($W8109,日射量と図３!$E$6:$G$34,3,TRUE),IF(AND(107&lt;=Y8109,Y8109&lt;143),VLOOKUP($W8109,日射量と図３!$E$6:$H$34,4,TRUE),VLOOKUP($W8109,日射量と図３!$E$6:$I$34,5,TRUE))))))</f>
        <v/>
      </c>
      <c r="AB8109" s="4" t="str">
        <f>IF($V8109="","",IF(Z8109&lt;36,0,IF(AND(36&lt;=Z8109,Z8109&lt;71),VLOOKUP($W8109,日射量と図３!$E$6:$F$34,2,TRUE),IF(AND(71&lt;=Z8109,Z8109&lt;107),VLOOKUP($W8109,日射量と図３!$E$6:$G$34,3,TRUE),IF(AND(107&lt;=Z8109,Z8109&lt;143),VLOOKUP($W8109,日射量と図３!$E$6:$H$34,4,TRUE),VLOOKUP($W8109,日射量と図３!$E$6:$I$34,5,TRUE))))))</f>
        <v/>
      </c>
      <c r="AC8109" s="382" t="str">
        <f t="shared" si="1527"/>
        <v/>
      </c>
      <c r="AD8109" s="382" t="str">
        <f t="shared" si="1528"/>
        <v/>
      </c>
    </row>
    <row r="8110" spans="11:30" ht="13.5" customHeight="1">
      <c r="K8110" s="4">
        <f t="shared" si="1524"/>
        <v>5</v>
      </c>
      <c r="L8110" s="34">
        <v>43589</v>
      </c>
      <c r="M8110" s="4">
        <v>338</v>
      </c>
      <c r="N8110" s="4">
        <v>19</v>
      </c>
      <c r="O8110" s="31">
        <v>0.75</v>
      </c>
      <c r="P8110" s="35">
        <v>19.63</v>
      </c>
      <c r="Q8110" s="36">
        <f t="shared" si="1525"/>
        <v>16</v>
      </c>
      <c r="R8110" s="4">
        <f t="shared" si="1526"/>
        <v>0</v>
      </c>
      <c r="S8110" s="31">
        <f t="shared" si="1529"/>
        <v>0.20944444444444443</v>
      </c>
      <c r="T8110" s="31">
        <f t="shared" si="1530"/>
        <v>0.77601851851851855</v>
      </c>
      <c r="U8110" s="4">
        <f t="shared" si="1531"/>
        <v>0</v>
      </c>
      <c r="V8110" s="4" t="str">
        <f t="shared" si="1532"/>
        <v/>
      </c>
      <c r="W8110" s="18" t="str">
        <f>IF(V8110="","",VLOOKUP(L8110,日射量と図３!$A$4:$C$368,3,TRUE)*238.85/100)</f>
        <v/>
      </c>
      <c r="X8110" s="4" t="str">
        <f t="shared" si="1533"/>
        <v/>
      </c>
      <c r="Y8110" s="4" t="str">
        <f t="shared" si="1534"/>
        <v/>
      </c>
      <c r="Z8110" s="4" t="str">
        <f t="shared" si="1535"/>
        <v/>
      </c>
      <c r="AA8110" s="4" t="str">
        <f>IF($V8110="","",IF(Y8110&lt;36,0,IF(AND(36&lt;=Y8110,Y8110&lt;71),VLOOKUP($W8110,日射量と図３!$E$6:$F$34,2,TRUE),IF(AND(71&lt;=Y8110,Y8110&lt;107),VLOOKUP($W8110,日射量と図３!$E$6:$G$34,3,TRUE),IF(AND(107&lt;=Y8110,Y8110&lt;143),VLOOKUP($W8110,日射量と図３!$E$6:$H$34,4,TRUE),VLOOKUP($W8110,日射量と図３!$E$6:$I$34,5,TRUE))))))</f>
        <v/>
      </c>
      <c r="AB8110" s="4" t="str">
        <f>IF($V8110="","",IF(Z8110&lt;36,0,IF(AND(36&lt;=Z8110,Z8110&lt;71),VLOOKUP($W8110,日射量と図３!$E$6:$F$34,2,TRUE),IF(AND(71&lt;=Z8110,Z8110&lt;107),VLOOKUP($W8110,日射量と図３!$E$6:$G$34,3,TRUE),IF(AND(107&lt;=Z8110,Z8110&lt;143),VLOOKUP($W8110,日射量と図３!$E$6:$H$34,4,TRUE),VLOOKUP($W8110,日射量と図３!$E$6:$I$34,5,TRUE))))))</f>
        <v/>
      </c>
      <c r="AC8110" s="382" t="str">
        <f t="shared" si="1527"/>
        <v/>
      </c>
      <c r="AD8110" s="382" t="str">
        <f t="shared" si="1528"/>
        <v/>
      </c>
    </row>
    <row r="8111" spans="11:30" ht="13.5" customHeight="1">
      <c r="K8111" s="4">
        <f t="shared" si="1524"/>
        <v>5</v>
      </c>
      <c r="L8111" s="34">
        <v>43589</v>
      </c>
      <c r="M8111" s="4">
        <v>338</v>
      </c>
      <c r="N8111" s="4">
        <v>20</v>
      </c>
      <c r="O8111" s="31">
        <v>0.79166666666666663</v>
      </c>
      <c r="P8111" s="35">
        <v>18.809999999999999</v>
      </c>
      <c r="Q8111" s="36">
        <f t="shared" si="1525"/>
        <v>16</v>
      </c>
      <c r="R8111" s="4">
        <f t="shared" si="1526"/>
        <v>0</v>
      </c>
      <c r="S8111" s="31">
        <f t="shared" si="1529"/>
        <v>0.20944444444444443</v>
      </c>
      <c r="T8111" s="31">
        <f t="shared" si="1530"/>
        <v>0.77601851851851855</v>
      </c>
      <c r="U8111" s="4">
        <f t="shared" si="1531"/>
        <v>0</v>
      </c>
      <c r="V8111" s="4" t="str">
        <f t="shared" si="1532"/>
        <v/>
      </c>
      <c r="W8111" s="18" t="str">
        <f>IF(V8111="","",VLOOKUP(L8111,日射量と図３!$A$4:$C$368,3,TRUE)*238.85/100)</f>
        <v/>
      </c>
      <c r="X8111" s="4" t="str">
        <f t="shared" si="1533"/>
        <v/>
      </c>
      <c r="Y8111" s="4" t="str">
        <f t="shared" si="1534"/>
        <v/>
      </c>
      <c r="Z8111" s="4" t="str">
        <f t="shared" si="1535"/>
        <v/>
      </c>
      <c r="AA8111" s="4" t="str">
        <f>IF($V8111="","",IF(Y8111&lt;36,0,IF(AND(36&lt;=Y8111,Y8111&lt;71),VLOOKUP($W8111,日射量と図３!$E$6:$F$34,2,TRUE),IF(AND(71&lt;=Y8111,Y8111&lt;107),VLOOKUP($W8111,日射量と図３!$E$6:$G$34,3,TRUE),IF(AND(107&lt;=Y8111,Y8111&lt;143),VLOOKUP($W8111,日射量と図３!$E$6:$H$34,4,TRUE),VLOOKUP($W8111,日射量と図３!$E$6:$I$34,5,TRUE))))))</f>
        <v/>
      </c>
      <c r="AB8111" s="4" t="str">
        <f>IF($V8111="","",IF(Z8111&lt;36,0,IF(AND(36&lt;=Z8111,Z8111&lt;71),VLOOKUP($W8111,日射量と図３!$E$6:$F$34,2,TRUE),IF(AND(71&lt;=Z8111,Z8111&lt;107),VLOOKUP($W8111,日射量と図３!$E$6:$G$34,3,TRUE),IF(AND(107&lt;=Z8111,Z8111&lt;143),VLOOKUP($W8111,日射量と図３!$E$6:$H$34,4,TRUE),VLOOKUP($W8111,日射量と図３!$E$6:$I$34,5,TRUE))))))</f>
        <v/>
      </c>
      <c r="AC8111" s="382" t="str">
        <f t="shared" si="1527"/>
        <v/>
      </c>
      <c r="AD8111" s="382" t="str">
        <f t="shared" si="1528"/>
        <v/>
      </c>
    </row>
    <row r="8112" spans="11:30" ht="13.5" customHeight="1">
      <c r="K8112" s="4">
        <f t="shared" si="1524"/>
        <v>5</v>
      </c>
      <c r="L8112" s="34">
        <v>43589</v>
      </c>
      <c r="M8112" s="4">
        <v>338</v>
      </c>
      <c r="N8112" s="4">
        <v>21</v>
      </c>
      <c r="O8112" s="31">
        <v>0.83333333333333337</v>
      </c>
      <c r="P8112" s="35">
        <v>18.2</v>
      </c>
      <c r="Q8112" s="36">
        <f t="shared" si="1525"/>
        <v>16</v>
      </c>
      <c r="R8112" s="4">
        <f t="shared" si="1526"/>
        <v>0</v>
      </c>
      <c r="S8112" s="31">
        <f t="shared" si="1529"/>
        <v>0.20944444444444443</v>
      </c>
      <c r="T8112" s="31">
        <f t="shared" si="1530"/>
        <v>0.77601851851851855</v>
      </c>
      <c r="U8112" s="4">
        <f t="shared" si="1531"/>
        <v>0</v>
      </c>
      <c r="V8112" s="4" t="str">
        <f t="shared" si="1532"/>
        <v/>
      </c>
      <c r="W8112" s="18" t="str">
        <f>IF(V8112="","",VLOOKUP(L8112,日射量と図３!$A$4:$C$368,3,TRUE)*238.85/100)</f>
        <v/>
      </c>
      <c r="X8112" s="4" t="str">
        <f t="shared" si="1533"/>
        <v/>
      </c>
      <c r="Y8112" s="4" t="str">
        <f t="shared" si="1534"/>
        <v/>
      </c>
      <c r="Z8112" s="4" t="str">
        <f t="shared" si="1535"/>
        <v/>
      </c>
      <c r="AA8112" s="4" t="str">
        <f>IF($V8112="","",IF(Y8112&lt;36,0,IF(AND(36&lt;=Y8112,Y8112&lt;71),VLOOKUP($W8112,日射量と図３!$E$6:$F$34,2,TRUE),IF(AND(71&lt;=Y8112,Y8112&lt;107),VLOOKUP($W8112,日射量と図３!$E$6:$G$34,3,TRUE),IF(AND(107&lt;=Y8112,Y8112&lt;143),VLOOKUP($W8112,日射量と図３!$E$6:$H$34,4,TRUE),VLOOKUP($W8112,日射量と図３!$E$6:$I$34,5,TRUE))))))</f>
        <v/>
      </c>
      <c r="AB8112" s="4" t="str">
        <f>IF($V8112="","",IF(Z8112&lt;36,0,IF(AND(36&lt;=Z8112,Z8112&lt;71),VLOOKUP($W8112,日射量と図３!$E$6:$F$34,2,TRUE),IF(AND(71&lt;=Z8112,Z8112&lt;107),VLOOKUP($W8112,日射量と図３!$E$6:$G$34,3,TRUE),IF(AND(107&lt;=Z8112,Z8112&lt;143),VLOOKUP($W8112,日射量と図３!$E$6:$H$34,4,TRUE),VLOOKUP($W8112,日射量と図３!$E$6:$I$34,5,TRUE))))))</f>
        <v/>
      </c>
      <c r="AC8112" s="382" t="str">
        <f t="shared" si="1527"/>
        <v/>
      </c>
      <c r="AD8112" s="382" t="str">
        <f t="shared" si="1528"/>
        <v/>
      </c>
    </row>
    <row r="8113" spans="11:30" ht="13.5" customHeight="1">
      <c r="K8113" s="4">
        <f t="shared" si="1524"/>
        <v>5</v>
      </c>
      <c r="L8113" s="34">
        <v>43589</v>
      </c>
      <c r="M8113" s="4">
        <v>338</v>
      </c>
      <c r="N8113" s="4">
        <v>22</v>
      </c>
      <c r="O8113" s="31">
        <v>0.875</v>
      </c>
      <c r="P8113" s="35">
        <v>17.740000000000002</v>
      </c>
      <c r="Q8113" s="36">
        <f t="shared" si="1525"/>
        <v>16</v>
      </c>
      <c r="R8113" s="4">
        <f t="shared" si="1526"/>
        <v>0</v>
      </c>
      <c r="S8113" s="31">
        <f t="shared" si="1529"/>
        <v>0.20944444444444443</v>
      </c>
      <c r="T8113" s="31">
        <f t="shared" si="1530"/>
        <v>0.77601851851851855</v>
      </c>
      <c r="U8113" s="4">
        <f t="shared" si="1531"/>
        <v>0</v>
      </c>
      <c r="V8113" s="4" t="str">
        <f t="shared" si="1532"/>
        <v/>
      </c>
      <c r="W8113" s="18" t="str">
        <f>IF(V8113="","",VLOOKUP(L8113,日射量と図３!$A$4:$C$368,3,TRUE)*238.85/100)</f>
        <v/>
      </c>
      <c r="X8113" s="4" t="str">
        <f t="shared" si="1533"/>
        <v/>
      </c>
      <c r="Y8113" s="4" t="str">
        <f t="shared" si="1534"/>
        <v/>
      </c>
      <c r="Z8113" s="4" t="str">
        <f t="shared" si="1535"/>
        <v/>
      </c>
      <c r="AA8113" s="4" t="str">
        <f>IF($V8113="","",IF(Y8113&lt;36,0,IF(AND(36&lt;=Y8113,Y8113&lt;71),VLOOKUP($W8113,日射量と図３!$E$6:$F$34,2,TRUE),IF(AND(71&lt;=Y8113,Y8113&lt;107),VLOOKUP($W8113,日射量と図３!$E$6:$G$34,3,TRUE),IF(AND(107&lt;=Y8113,Y8113&lt;143),VLOOKUP($W8113,日射量と図３!$E$6:$H$34,4,TRUE),VLOOKUP($W8113,日射量と図３!$E$6:$I$34,5,TRUE))))))</f>
        <v/>
      </c>
      <c r="AB8113" s="4" t="str">
        <f>IF($V8113="","",IF(Z8113&lt;36,0,IF(AND(36&lt;=Z8113,Z8113&lt;71),VLOOKUP($W8113,日射量と図３!$E$6:$F$34,2,TRUE),IF(AND(71&lt;=Z8113,Z8113&lt;107),VLOOKUP($W8113,日射量と図３!$E$6:$G$34,3,TRUE),IF(AND(107&lt;=Z8113,Z8113&lt;143),VLOOKUP($W8113,日射量と図３!$E$6:$H$34,4,TRUE),VLOOKUP($W8113,日射量と図３!$E$6:$I$34,5,TRUE))))))</f>
        <v/>
      </c>
      <c r="AC8113" s="382" t="str">
        <f t="shared" si="1527"/>
        <v/>
      </c>
      <c r="AD8113" s="382" t="str">
        <f t="shared" si="1528"/>
        <v/>
      </c>
    </row>
    <row r="8114" spans="11:30" ht="13.5" customHeight="1">
      <c r="K8114" s="4">
        <f t="shared" si="1524"/>
        <v>5</v>
      </c>
      <c r="L8114" s="34">
        <v>43589</v>
      </c>
      <c r="M8114" s="4">
        <v>338</v>
      </c>
      <c r="N8114" s="4">
        <v>23</v>
      </c>
      <c r="O8114" s="31">
        <v>0.91666666666666663</v>
      </c>
      <c r="P8114" s="35">
        <v>17.02</v>
      </c>
      <c r="Q8114" s="36">
        <f t="shared" si="1525"/>
        <v>13</v>
      </c>
      <c r="R8114" s="4">
        <f t="shared" si="1526"/>
        <v>0</v>
      </c>
      <c r="S8114" s="31">
        <f t="shared" si="1529"/>
        <v>0.20944444444444443</v>
      </c>
      <c r="T8114" s="31">
        <f t="shared" si="1530"/>
        <v>0.77601851851851855</v>
      </c>
      <c r="U8114" s="4">
        <f t="shared" si="1531"/>
        <v>0</v>
      </c>
      <c r="V8114" s="4" t="str">
        <f t="shared" si="1532"/>
        <v/>
      </c>
      <c r="W8114" s="18" t="str">
        <f>IF(V8114="","",VLOOKUP(L8114,日射量と図３!$A$4:$C$368,3,TRUE)*238.85/100)</f>
        <v/>
      </c>
      <c r="X8114" s="4" t="str">
        <f t="shared" si="1533"/>
        <v/>
      </c>
      <c r="Y8114" s="4" t="str">
        <f t="shared" si="1534"/>
        <v/>
      </c>
      <c r="Z8114" s="4" t="str">
        <f t="shared" si="1535"/>
        <v/>
      </c>
      <c r="AA8114" s="4" t="str">
        <f>IF($V8114="","",IF(Y8114&lt;36,0,IF(AND(36&lt;=Y8114,Y8114&lt;71),VLOOKUP($W8114,日射量と図３!$E$6:$F$34,2,TRUE),IF(AND(71&lt;=Y8114,Y8114&lt;107),VLOOKUP($W8114,日射量と図３!$E$6:$G$34,3,TRUE),IF(AND(107&lt;=Y8114,Y8114&lt;143),VLOOKUP($W8114,日射量と図３!$E$6:$H$34,4,TRUE),VLOOKUP($W8114,日射量と図３!$E$6:$I$34,5,TRUE))))))</f>
        <v/>
      </c>
      <c r="AB8114" s="4" t="str">
        <f>IF($V8114="","",IF(Z8114&lt;36,0,IF(AND(36&lt;=Z8114,Z8114&lt;71),VLOOKUP($W8114,日射量と図３!$E$6:$F$34,2,TRUE),IF(AND(71&lt;=Z8114,Z8114&lt;107),VLOOKUP($W8114,日射量と図３!$E$6:$G$34,3,TRUE),IF(AND(107&lt;=Z8114,Z8114&lt;143),VLOOKUP($W8114,日射量と図３!$E$6:$H$34,4,TRUE),VLOOKUP($W8114,日射量と図３!$E$6:$I$34,5,TRUE))))))</f>
        <v/>
      </c>
      <c r="AC8114" s="382" t="str">
        <f t="shared" si="1527"/>
        <v/>
      </c>
      <c r="AD8114" s="382" t="str">
        <f t="shared" si="1528"/>
        <v/>
      </c>
    </row>
    <row r="8115" spans="11:30" ht="13.5" customHeight="1">
      <c r="K8115" s="4">
        <f t="shared" si="1524"/>
        <v>5</v>
      </c>
      <c r="L8115" s="34">
        <v>43589</v>
      </c>
      <c r="M8115" s="4">
        <v>338</v>
      </c>
      <c r="N8115" s="4">
        <v>24</v>
      </c>
      <c r="O8115" s="31">
        <v>0.95833333333333337</v>
      </c>
      <c r="P8115" s="35">
        <v>16.399999999999999</v>
      </c>
      <c r="Q8115" s="36">
        <f t="shared" si="1525"/>
        <v>13</v>
      </c>
      <c r="R8115" s="4">
        <f t="shared" si="1526"/>
        <v>0</v>
      </c>
      <c r="S8115" s="31">
        <f t="shared" si="1529"/>
        <v>0.20944444444444443</v>
      </c>
      <c r="T8115" s="31">
        <f t="shared" si="1530"/>
        <v>0.77601851851851855</v>
      </c>
      <c r="U8115" s="4">
        <f t="shared" si="1531"/>
        <v>0</v>
      </c>
      <c r="V8115" s="4" t="str">
        <f t="shared" si="1532"/>
        <v/>
      </c>
      <c r="W8115" s="18" t="str">
        <f>IF(V8115="","",VLOOKUP(L8115,日射量と図３!$A$4:$C$368,3,TRUE)*238.85/100)</f>
        <v/>
      </c>
      <c r="X8115" s="4" t="str">
        <f t="shared" si="1533"/>
        <v/>
      </c>
      <c r="Y8115" s="4" t="str">
        <f t="shared" si="1534"/>
        <v/>
      </c>
      <c r="Z8115" s="4" t="str">
        <f t="shared" si="1535"/>
        <v/>
      </c>
      <c r="AA8115" s="4" t="str">
        <f>IF($V8115="","",IF(Y8115&lt;36,0,IF(AND(36&lt;=Y8115,Y8115&lt;71),VLOOKUP($W8115,日射量と図３!$E$6:$F$34,2,TRUE),IF(AND(71&lt;=Y8115,Y8115&lt;107),VLOOKUP($W8115,日射量と図３!$E$6:$G$34,3,TRUE),IF(AND(107&lt;=Y8115,Y8115&lt;143),VLOOKUP($W8115,日射量と図３!$E$6:$H$34,4,TRUE),VLOOKUP($W8115,日射量と図３!$E$6:$I$34,5,TRUE))))))</f>
        <v/>
      </c>
      <c r="AB8115" s="4" t="str">
        <f>IF($V8115="","",IF(Z8115&lt;36,0,IF(AND(36&lt;=Z8115,Z8115&lt;71),VLOOKUP($W8115,日射量と図３!$E$6:$F$34,2,TRUE),IF(AND(71&lt;=Z8115,Z8115&lt;107),VLOOKUP($W8115,日射量と図３!$E$6:$G$34,3,TRUE),IF(AND(107&lt;=Z8115,Z8115&lt;143),VLOOKUP($W8115,日射量と図３!$E$6:$H$34,4,TRUE),VLOOKUP($W8115,日射量と図３!$E$6:$I$34,5,TRUE))))))</f>
        <v/>
      </c>
      <c r="AC8115" s="382" t="str">
        <f t="shared" si="1527"/>
        <v/>
      </c>
      <c r="AD8115" s="382" t="str">
        <f t="shared" si="1528"/>
        <v/>
      </c>
    </row>
    <row r="8116" spans="11:30" ht="13.5" customHeight="1">
      <c r="K8116" s="4">
        <f t="shared" si="1524"/>
        <v>5</v>
      </c>
      <c r="L8116" s="34">
        <v>43590</v>
      </c>
      <c r="M8116" s="4">
        <v>339</v>
      </c>
      <c r="N8116" s="4">
        <v>1</v>
      </c>
      <c r="O8116" s="31">
        <v>0</v>
      </c>
      <c r="P8116" s="35">
        <v>16.129999999999995</v>
      </c>
      <c r="Q8116" s="36">
        <f t="shared" si="1525"/>
        <v>13</v>
      </c>
      <c r="R8116" s="4">
        <f t="shared" si="1526"/>
        <v>0</v>
      </c>
      <c r="S8116" s="31">
        <f t="shared" si="1529"/>
        <v>0.20944444444444443</v>
      </c>
      <c r="T8116" s="31">
        <f t="shared" si="1530"/>
        <v>0.77601851851851855</v>
      </c>
      <c r="U8116" s="4">
        <f t="shared" si="1531"/>
        <v>0</v>
      </c>
      <c r="V8116" s="4">
        <f t="shared" si="1532"/>
        <v>0</v>
      </c>
      <c r="W8116" s="18">
        <f>IF(V8116="","",VLOOKUP(L8116,日射量と図３!$A$4:$C$368,3,TRUE)*238.85/100)</f>
        <v>52.546999999999997</v>
      </c>
      <c r="X8116" s="4">
        <f t="shared" si="1533"/>
        <v>14</v>
      </c>
      <c r="Y8116" s="4">
        <f t="shared" si="1534"/>
        <v>0</v>
      </c>
      <c r="Z8116" s="4">
        <f t="shared" si="1535"/>
        <v>0</v>
      </c>
      <c r="AA8116" s="4">
        <f>IF($V8116="","",IF(Y8116&lt;36,0,IF(AND(36&lt;=Y8116,Y8116&lt;71),VLOOKUP($W8116,日射量と図３!$E$6:$F$34,2,TRUE),IF(AND(71&lt;=Y8116,Y8116&lt;107),VLOOKUP($W8116,日射量と図３!$E$6:$G$34,3,TRUE),IF(AND(107&lt;=Y8116,Y8116&lt;143),VLOOKUP($W8116,日射量と図３!$E$6:$H$34,4,TRUE),VLOOKUP($W8116,日射量と図３!$E$6:$I$34,5,TRUE))))))</f>
        <v>0</v>
      </c>
      <c r="AB8116" s="4">
        <f>IF($V8116="","",IF(Z8116&lt;36,0,IF(AND(36&lt;=Z8116,Z8116&lt;71),VLOOKUP($W8116,日射量と図３!$E$6:$F$34,2,TRUE),IF(AND(71&lt;=Z8116,Z8116&lt;107),VLOOKUP($W8116,日射量と図３!$E$6:$G$34,3,TRUE),IF(AND(107&lt;=Z8116,Z8116&lt;143),VLOOKUP($W8116,日射量と図３!$E$6:$H$34,4,TRUE),VLOOKUP($W8116,日射量と図３!$E$6:$I$34,5,TRUE))))))</f>
        <v>0</v>
      </c>
      <c r="AC8116" s="382">
        <f t="shared" si="1527"/>
        <v>0</v>
      </c>
      <c r="AD8116" s="382">
        <f t="shared" si="1528"/>
        <v>0</v>
      </c>
    </row>
    <row r="8117" spans="11:30" ht="13.5" customHeight="1">
      <c r="K8117" s="4">
        <f t="shared" si="1524"/>
        <v>5</v>
      </c>
      <c r="L8117" s="34">
        <v>43590</v>
      </c>
      <c r="M8117" s="4">
        <v>339</v>
      </c>
      <c r="N8117" s="4">
        <v>2</v>
      </c>
      <c r="O8117" s="31">
        <v>4.1666666666666664E-2</v>
      </c>
      <c r="P8117" s="35">
        <v>15.89</v>
      </c>
      <c r="Q8117" s="36">
        <f t="shared" si="1525"/>
        <v>13</v>
      </c>
      <c r="R8117" s="4">
        <f t="shared" si="1526"/>
        <v>0</v>
      </c>
      <c r="S8117" s="31">
        <f t="shared" si="1529"/>
        <v>0.20944444444444443</v>
      </c>
      <c r="T8117" s="31">
        <f t="shared" si="1530"/>
        <v>0.77601851851851855</v>
      </c>
      <c r="U8117" s="4">
        <f t="shared" si="1531"/>
        <v>0</v>
      </c>
      <c r="V8117" s="4" t="str">
        <f t="shared" si="1532"/>
        <v/>
      </c>
      <c r="W8117" s="18" t="str">
        <f>IF(V8117="","",VLOOKUP(L8117,日射量と図３!$A$4:$C$368,3,TRUE)*238.85/100)</f>
        <v/>
      </c>
      <c r="X8117" s="4" t="str">
        <f t="shared" si="1533"/>
        <v/>
      </c>
      <c r="Y8117" s="4" t="str">
        <f t="shared" si="1534"/>
        <v/>
      </c>
      <c r="Z8117" s="4" t="str">
        <f t="shared" si="1535"/>
        <v/>
      </c>
      <c r="AA8117" s="4" t="str">
        <f>IF($V8117="","",IF(Y8117&lt;36,0,IF(AND(36&lt;=Y8117,Y8117&lt;71),VLOOKUP($W8117,日射量と図３!$E$6:$F$34,2,TRUE),IF(AND(71&lt;=Y8117,Y8117&lt;107),VLOOKUP($W8117,日射量と図３!$E$6:$G$34,3,TRUE),IF(AND(107&lt;=Y8117,Y8117&lt;143),VLOOKUP($W8117,日射量と図３!$E$6:$H$34,4,TRUE),VLOOKUP($W8117,日射量と図３!$E$6:$I$34,5,TRUE))))))</f>
        <v/>
      </c>
      <c r="AB8117" s="4" t="str">
        <f>IF($V8117="","",IF(Z8117&lt;36,0,IF(AND(36&lt;=Z8117,Z8117&lt;71),VLOOKUP($W8117,日射量と図３!$E$6:$F$34,2,TRUE),IF(AND(71&lt;=Z8117,Z8117&lt;107),VLOOKUP($W8117,日射量と図３!$E$6:$G$34,3,TRUE),IF(AND(107&lt;=Z8117,Z8117&lt;143),VLOOKUP($W8117,日射量と図３!$E$6:$H$34,4,TRUE),VLOOKUP($W8117,日射量と図３!$E$6:$I$34,5,TRUE))))))</f>
        <v/>
      </c>
      <c r="AC8117" s="382" t="str">
        <f t="shared" si="1527"/>
        <v/>
      </c>
      <c r="AD8117" s="382" t="str">
        <f t="shared" si="1528"/>
        <v/>
      </c>
    </row>
    <row r="8118" spans="11:30" ht="13.5" customHeight="1">
      <c r="K8118" s="4">
        <f t="shared" si="1524"/>
        <v>5</v>
      </c>
      <c r="L8118" s="34">
        <v>43590</v>
      </c>
      <c r="M8118" s="4">
        <v>339</v>
      </c>
      <c r="N8118" s="4">
        <v>3</v>
      </c>
      <c r="O8118" s="31">
        <v>8.3333333333333329E-2</v>
      </c>
      <c r="P8118" s="35">
        <v>15.66</v>
      </c>
      <c r="Q8118" s="36">
        <f t="shared" si="1525"/>
        <v>13</v>
      </c>
      <c r="R8118" s="4">
        <f t="shared" si="1526"/>
        <v>0</v>
      </c>
      <c r="S8118" s="31">
        <f t="shared" si="1529"/>
        <v>0.20944444444444443</v>
      </c>
      <c r="T8118" s="31">
        <f t="shared" si="1530"/>
        <v>0.77601851851851855</v>
      </c>
      <c r="U8118" s="4">
        <f t="shared" si="1531"/>
        <v>0</v>
      </c>
      <c r="V8118" s="4" t="str">
        <f t="shared" si="1532"/>
        <v/>
      </c>
      <c r="W8118" s="18" t="str">
        <f>IF(V8118="","",VLOOKUP(L8118,日射量と図３!$A$4:$C$368,3,TRUE)*238.85/100)</f>
        <v/>
      </c>
      <c r="X8118" s="4" t="str">
        <f t="shared" si="1533"/>
        <v/>
      </c>
      <c r="Y8118" s="4" t="str">
        <f t="shared" si="1534"/>
        <v/>
      </c>
      <c r="Z8118" s="4" t="str">
        <f t="shared" si="1535"/>
        <v/>
      </c>
      <c r="AA8118" s="4" t="str">
        <f>IF($V8118="","",IF(Y8118&lt;36,0,IF(AND(36&lt;=Y8118,Y8118&lt;71),VLOOKUP($W8118,日射量と図３!$E$6:$F$34,2,TRUE),IF(AND(71&lt;=Y8118,Y8118&lt;107),VLOOKUP($W8118,日射量と図３!$E$6:$G$34,3,TRUE),IF(AND(107&lt;=Y8118,Y8118&lt;143),VLOOKUP($W8118,日射量と図３!$E$6:$H$34,4,TRUE),VLOOKUP($W8118,日射量と図３!$E$6:$I$34,5,TRUE))))))</f>
        <v/>
      </c>
      <c r="AB8118" s="4" t="str">
        <f>IF($V8118="","",IF(Z8118&lt;36,0,IF(AND(36&lt;=Z8118,Z8118&lt;71),VLOOKUP($W8118,日射量と図３!$E$6:$F$34,2,TRUE),IF(AND(71&lt;=Z8118,Z8118&lt;107),VLOOKUP($W8118,日射量と図３!$E$6:$G$34,3,TRUE),IF(AND(107&lt;=Z8118,Z8118&lt;143),VLOOKUP($W8118,日射量と図３!$E$6:$H$34,4,TRUE),VLOOKUP($W8118,日射量と図３!$E$6:$I$34,5,TRUE))))))</f>
        <v/>
      </c>
      <c r="AC8118" s="382" t="str">
        <f t="shared" si="1527"/>
        <v/>
      </c>
      <c r="AD8118" s="382" t="str">
        <f t="shared" si="1528"/>
        <v/>
      </c>
    </row>
    <row r="8119" spans="11:30" ht="13.5" customHeight="1">
      <c r="K8119" s="4">
        <f t="shared" si="1524"/>
        <v>5</v>
      </c>
      <c r="L8119" s="34">
        <v>43590</v>
      </c>
      <c r="M8119" s="4">
        <v>339</v>
      </c>
      <c r="N8119" s="4">
        <v>4</v>
      </c>
      <c r="O8119" s="31">
        <v>0.125</v>
      </c>
      <c r="P8119" s="35">
        <v>15.280000000000001</v>
      </c>
      <c r="Q8119" s="36">
        <f t="shared" si="1525"/>
        <v>13</v>
      </c>
      <c r="R8119" s="4">
        <f t="shared" si="1526"/>
        <v>0</v>
      </c>
      <c r="S8119" s="31">
        <f t="shared" si="1529"/>
        <v>0.20944444444444443</v>
      </c>
      <c r="T8119" s="31">
        <f t="shared" si="1530"/>
        <v>0.77601851851851855</v>
      </c>
      <c r="U8119" s="4">
        <f t="shared" si="1531"/>
        <v>0</v>
      </c>
      <c r="V8119" s="4" t="str">
        <f t="shared" si="1532"/>
        <v/>
      </c>
      <c r="W8119" s="18" t="str">
        <f>IF(V8119="","",VLOOKUP(L8119,日射量と図３!$A$4:$C$368,3,TRUE)*238.85/100)</f>
        <v/>
      </c>
      <c r="X8119" s="4" t="str">
        <f t="shared" si="1533"/>
        <v/>
      </c>
      <c r="Y8119" s="4" t="str">
        <f t="shared" si="1534"/>
        <v/>
      </c>
      <c r="Z8119" s="4" t="str">
        <f t="shared" si="1535"/>
        <v/>
      </c>
      <c r="AA8119" s="4" t="str">
        <f>IF($V8119="","",IF(Y8119&lt;36,0,IF(AND(36&lt;=Y8119,Y8119&lt;71),VLOOKUP($W8119,日射量と図３!$E$6:$F$34,2,TRUE),IF(AND(71&lt;=Y8119,Y8119&lt;107),VLOOKUP($W8119,日射量と図３!$E$6:$G$34,3,TRUE),IF(AND(107&lt;=Y8119,Y8119&lt;143),VLOOKUP($W8119,日射量と図３!$E$6:$H$34,4,TRUE),VLOOKUP($W8119,日射量と図３!$E$6:$I$34,5,TRUE))))))</f>
        <v/>
      </c>
      <c r="AB8119" s="4" t="str">
        <f>IF($V8119="","",IF(Z8119&lt;36,0,IF(AND(36&lt;=Z8119,Z8119&lt;71),VLOOKUP($W8119,日射量と図３!$E$6:$F$34,2,TRUE),IF(AND(71&lt;=Z8119,Z8119&lt;107),VLOOKUP($W8119,日射量と図３!$E$6:$G$34,3,TRUE),IF(AND(107&lt;=Z8119,Z8119&lt;143),VLOOKUP($W8119,日射量と図３!$E$6:$H$34,4,TRUE),VLOOKUP($W8119,日射量と図３!$E$6:$I$34,5,TRUE))))))</f>
        <v/>
      </c>
      <c r="AC8119" s="382" t="str">
        <f t="shared" si="1527"/>
        <v/>
      </c>
      <c r="AD8119" s="382" t="str">
        <f t="shared" si="1528"/>
        <v/>
      </c>
    </row>
    <row r="8120" spans="11:30" ht="13.5" customHeight="1">
      <c r="K8120" s="4">
        <f t="shared" si="1524"/>
        <v>5</v>
      </c>
      <c r="L8120" s="34">
        <v>43590</v>
      </c>
      <c r="M8120" s="4">
        <v>339</v>
      </c>
      <c r="N8120" s="4">
        <v>5</v>
      </c>
      <c r="O8120" s="31">
        <v>0.16666666666666666</v>
      </c>
      <c r="P8120" s="35">
        <v>14.930000000000001</v>
      </c>
      <c r="Q8120" s="36">
        <f t="shared" si="1525"/>
        <v>15</v>
      </c>
      <c r="R8120" s="4">
        <f t="shared" si="1526"/>
        <v>6.9999999999998508E-2</v>
      </c>
      <c r="S8120" s="31">
        <f t="shared" si="1529"/>
        <v>0.20944444444444443</v>
      </c>
      <c r="T8120" s="31">
        <f t="shared" si="1530"/>
        <v>0.77601851851851855</v>
      </c>
      <c r="U8120" s="4">
        <f t="shared" si="1531"/>
        <v>0</v>
      </c>
      <c r="V8120" s="4" t="str">
        <f t="shared" si="1532"/>
        <v/>
      </c>
      <c r="W8120" s="18" t="str">
        <f>IF(V8120="","",VLOOKUP(L8120,日射量と図３!$A$4:$C$368,3,TRUE)*238.85/100)</f>
        <v/>
      </c>
      <c r="X8120" s="4" t="str">
        <f t="shared" si="1533"/>
        <v/>
      </c>
      <c r="Y8120" s="4" t="str">
        <f t="shared" si="1534"/>
        <v/>
      </c>
      <c r="Z8120" s="4" t="str">
        <f t="shared" si="1535"/>
        <v/>
      </c>
      <c r="AA8120" s="4" t="str">
        <f>IF($V8120="","",IF(Y8120&lt;36,0,IF(AND(36&lt;=Y8120,Y8120&lt;71),VLOOKUP($W8120,日射量と図３!$E$6:$F$34,2,TRUE),IF(AND(71&lt;=Y8120,Y8120&lt;107),VLOOKUP($W8120,日射量と図３!$E$6:$G$34,3,TRUE),IF(AND(107&lt;=Y8120,Y8120&lt;143),VLOOKUP($W8120,日射量と図３!$E$6:$H$34,4,TRUE),VLOOKUP($W8120,日射量と図３!$E$6:$I$34,5,TRUE))))))</f>
        <v/>
      </c>
      <c r="AB8120" s="4" t="str">
        <f>IF($V8120="","",IF(Z8120&lt;36,0,IF(AND(36&lt;=Z8120,Z8120&lt;71),VLOOKUP($W8120,日射量と図３!$E$6:$F$34,2,TRUE),IF(AND(71&lt;=Z8120,Z8120&lt;107),VLOOKUP($W8120,日射量と図３!$E$6:$G$34,3,TRUE),IF(AND(107&lt;=Z8120,Z8120&lt;143),VLOOKUP($W8120,日射量と図３!$E$6:$H$34,4,TRUE),VLOOKUP($W8120,日射量と図３!$E$6:$I$34,5,TRUE))))))</f>
        <v/>
      </c>
      <c r="AC8120" s="382" t="str">
        <f t="shared" si="1527"/>
        <v/>
      </c>
      <c r="AD8120" s="382" t="str">
        <f t="shared" si="1528"/>
        <v/>
      </c>
    </row>
    <row r="8121" spans="11:30" ht="13.5" customHeight="1">
      <c r="K8121" s="4">
        <f t="shared" si="1524"/>
        <v>5</v>
      </c>
      <c r="L8121" s="34">
        <v>43590</v>
      </c>
      <c r="M8121" s="4">
        <v>339</v>
      </c>
      <c r="N8121" s="4">
        <v>6</v>
      </c>
      <c r="O8121" s="31">
        <v>0.20833333333333334</v>
      </c>
      <c r="P8121" s="35">
        <v>14.49</v>
      </c>
      <c r="Q8121" s="36">
        <f t="shared" si="1525"/>
        <v>15</v>
      </c>
      <c r="R8121" s="4">
        <f t="shared" si="1526"/>
        <v>0.50999999999999979</v>
      </c>
      <c r="S8121" s="31">
        <f t="shared" si="1529"/>
        <v>0.20944444444444443</v>
      </c>
      <c r="T8121" s="31">
        <f t="shared" si="1530"/>
        <v>0.77601851851851855</v>
      </c>
      <c r="U8121" s="4">
        <f t="shared" si="1531"/>
        <v>0</v>
      </c>
      <c r="V8121" s="4" t="str">
        <f t="shared" si="1532"/>
        <v/>
      </c>
      <c r="W8121" s="18" t="str">
        <f>IF(V8121="","",VLOOKUP(L8121,日射量と図３!$A$4:$C$368,3,TRUE)*238.85/100)</f>
        <v/>
      </c>
      <c r="X8121" s="4" t="str">
        <f t="shared" si="1533"/>
        <v/>
      </c>
      <c r="Y8121" s="4" t="str">
        <f t="shared" si="1534"/>
        <v/>
      </c>
      <c r="Z8121" s="4" t="str">
        <f t="shared" si="1535"/>
        <v/>
      </c>
      <c r="AA8121" s="4" t="str">
        <f>IF($V8121="","",IF(Y8121&lt;36,0,IF(AND(36&lt;=Y8121,Y8121&lt;71),VLOOKUP($W8121,日射量と図３!$E$6:$F$34,2,TRUE),IF(AND(71&lt;=Y8121,Y8121&lt;107),VLOOKUP($W8121,日射量と図３!$E$6:$G$34,3,TRUE),IF(AND(107&lt;=Y8121,Y8121&lt;143),VLOOKUP($W8121,日射量と図３!$E$6:$H$34,4,TRUE),VLOOKUP($W8121,日射量と図３!$E$6:$I$34,5,TRUE))))))</f>
        <v/>
      </c>
      <c r="AB8121" s="4" t="str">
        <f>IF($V8121="","",IF(Z8121&lt;36,0,IF(AND(36&lt;=Z8121,Z8121&lt;71),VLOOKUP($W8121,日射量と図３!$E$6:$F$34,2,TRUE),IF(AND(71&lt;=Z8121,Z8121&lt;107),VLOOKUP($W8121,日射量と図３!$E$6:$G$34,3,TRUE),IF(AND(107&lt;=Z8121,Z8121&lt;143),VLOOKUP($W8121,日射量と図３!$E$6:$H$34,4,TRUE),VLOOKUP($W8121,日射量と図３!$E$6:$I$34,5,TRUE))))))</f>
        <v/>
      </c>
      <c r="AC8121" s="382" t="str">
        <f t="shared" si="1527"/>
        <v/>
      </c>
      <c r="AD8121" s="382" t="str">
        <f t="shared" si="1528"/>
        <v/>
      </c>
    </row>
    <row r="8122" spans="11:30" ht="13.5" customHeight="1">
      <c r="K8122" s="4">
        <f t="shared" si="1524"/>
        <v>5</v>
      </c>
      <c r="L8122" s="34">
        <v>43590</v>
      </c>
      <c r="M8122" s="4">
        <v>339</v>
      </c>
      <c r="N8122" s="4">
        <v>7</v>
      </c>
      <c r="O8122" s="31">
        <v>0.25</v>
      </c>
      <c r="P8122" s="35">
        <v>15.030000000000001</v>
      </c>
      <c r="Q8122" s="36">
        <f t="shared" si="1525"/>
        <v>15</v>
      </c>
      <c r="R8122" s="4">
        <f t="shared" si="1526"/>
        <v>0</v>
      </c>
      <c r="S8122" s="31">
        <f t="shared" si="1529"/>
        <v>0.20944444444444443</v>
      </c>
      <c r="T8122" s="31">
        <f t="shared" si="1530"/>
        <v>0.77601851851851855</v>
      </c>
      <c r="U8122" s="4">
        <f t="shared" si="1531"/>
        <v>0</v>
      </c>
      <c r="V8122" s="4" t="str">
        <f t="shared" si="1532"/>
        <v/>
      </c>
      <c r="W8122" s="18" t="str">
        <f>IF(V8122="","",VLOOKUP(L8122,日射量と図３!$A$4:$C$368,3,TRUE)*238.85/100)</f>
        <v/>
      </c>
      <c r="X8122" s="4" t="str">
        <f t="shared" si="1533"/>
        <v/>
      </c>
      <c r="Y8122" s="4" t="str">
        <f t="shared" si="1534"/>
        <v/>
      </c>
      <c r="Z8122" s="4" t="str">
        <f t="shared" si="1535"/>
        <v/>
      </c>
      <c r="AA8122" s="4" t="str">
        <f>IF($V8122="","",IF(Y8122&lt;36,0,IF(AND(36&lt;=Y8122,Y8122&lt;71),VLOOKUP($W8122,日射量と図３!$E$6:$F$34,2,TRUE),IF(AND(71&lt;=Y8122,Y8122&lt;107),VLOOKUP($W8122,日射量と図３!$E$6:$G$34,3,TRUE),IF(AND(107&lt;=Y8122,Y8122&lt;143),VLOOKUP($W8122,日射量と図３!$E$6:$H$34,4,TRUE),VLOOKUP($W8122,日射量と図３!$E$6:$I$34,5,TRUE))))))</f>
        <v/>
      </c>
      <c r="AB8122" s="4" t="str">
        <f>IF($V8122="","",IF(Z8122&lt;36,0,IF(AND(36&lt;=Z8122,Z8122&lt;71),VLOOKUP($W8122,日射量と図３!$E$6:$F$34,2,TRUE),IF(AND(71&lt;=Z8122,Z8122&lt;107),VLOOKUP($W8122,日射量と図３!$E$6:$G$34,3,TRUE),IF(AND(107&lt;=Z8122,Z8122&lt;143),VLOOKUP($W8122,日射量と図３!$E$6:$H$34,4,TRUE),VLOOKUP($W8122,日射量と図３!$E$6:$I$34,5,TRUE))))))</f>
        <v/>
      </c>
      <c r="AC8122" s="382" t="str">
        <f t="shared" si="1527"/>
        <v/>
      </c>
      <c r="AD8122" s="382" t="str">
        <f t="shared" si="1528"/>
        <v/>
      </c>
    </row>
    <row r="8123" spans="11:30" ht="13.5" customHeight="1">
      <c r="K8123" s="4">
        <f t="shared" si="1524"/>
        <v>5</v>
      </c>
      <c r="L8123" s="34">
        <v>43590</v>
      </c>
      <c r="M8123" s="4">
        <v>339</v>
      </c>
      <c r="N8123" s="4">
        <v>8</v>
      </c>
      <c r="O8123" s="31">
        <v>0.29166666666666669</v>
      </c>
      <c r="P8123" s="35">
        <v>16.180000000000003</v>
      </c>
      <c r="Q8123" s="36">
        <f t="shared" si="1525"/>
        <v>12</v>
      </c>
      <c r="R8123" s="4">
        <f t="shared" si="1526"/>
        <v>0</v>
      </c>
      <c r="S8123" s="31">
        <f t="shared" si="1529"/>
        <v>0.20944444444444443</v>
      </c>
      <c r="T8123" s="31">
        <f t="shared" si="1530"/>
        <v>0.77601851851851855</v>
      </c>
      <c r="U8123" s="4">
        <f t="shared" si="1531"/>
        <v>0</v>
      </c>
      <c r="V8123" s="4" t="str">
        <f t="shared" si="1532"/>
        <v/>
      </c>
      <c r="W8123" s="18" t="str">
        <f>IF(V8123="","",VLOOKUP(L8123,日射量と図３!$A$4:$C$368,3,TRUE)*238.85/100)</f>
        <v/>
      </c>
      <c r="X8123" s="4" t="str">
        <f t="shared" si="1533"/>
        <v/>
      </c>
      <c r="Y8123" s="4" t="str">
        <f t="shared" si="1534"/>
        <v/>
      </c>
      <c r="Z8123" s="4" t="str">
        <f t="shared" si="1535"/>
        <v/>
      </c>
      <c r="AA8123" s="4" t="str">
        <f>IF($V8123="","",IF(Y8123&lt;36,0,IF(AND(36&lt;=Y8123,Y8123&lt;71),VLOOKUP($W8123,日射量と図３!$E$6:$F$34,2,TRUE),IF(AND(71&lt;=Y8123,Y8123&lt;107),VLOOKUP($W8123,日射量と図３!$E$6:$G$34,3,TRUE),IF(AND(107&lt;=Y8123,Y8123&lt;143),VLOOKUP($W8123,日射量と図３!$E$6:$H$34,4,TRUE),VLOOKUP($W8123,日射量と図３!$E$6:$I$34,5,TRUE))))))</f>
        <v/>
      </c>
      <c r="AB8123" s="4" t="str">
        <f>IF($V8123="","",IF(Z8123&lt;36,0,IF(AND(36&lt;=Z8123,Z8123&lt;71),VLOOKUP($W8123,日射量と図３!$E$6:$F$34,2,TRUE),IF(AND(71&lt;=Z8123,Z8123&lt;107),VLOOKUP($W8123,日射量と図３!$E$6:$G$34,3,TRUE),IF(AND(107&lt;=Z8123,Z8123&lt;143),VLOOKUP($W8123,日射量と図３!$E$6:$H$34,4,TRUE),VLOOKUP($W8123,日射量と図３!$E$6:$I$34,5,TRUE))))))</f>
        <v/>
      </c>
      <c r="AC8123" s="382" t="str">
        <f t="shared" si="1527"/>
        <v/>
      </c>
      <c r="AD8123" s="382" t="str">
        <f t="shared" si="1528"/>
        <v/>
      </c>
    </row>
    <row r="8124" spans="11:30" ht="13.5" customHeight="1">
      <c r="K8124" s="4">
        <f t="shared" si="1524"/>
        <v>5</v>
      </c>
      <c r="L8124" s="34">
        <v>43590</v>
      </c>
      <c r="M8124" s="4">
        <v>339</v>
      </c>
      <c r="N8124" s="4">
        <v>9</v>
      </c>
      <c r="O8124" s="31">
        <v>0.33333333333333331</v>
      </c>
      <c r="P8124" s="35">
        <v>17.420000000000002</v>
      </c>
      <c r="Q8124" s="36">
        <f t="shared" si="1525"/>
        <v>12</v>
      </c>
      <c r="R8124" s="4">
        <f t="shared" si="1526"/>
        <v>0</v>
      </c>
      <c r="S8124" s="31">
        <f t="shared" si="1529"/>
        <v>0.20944444444444443</v>
      </c>
      <c r="T8124" s="31">
        <f t="shared" si="1530"/>
        <v>0.77601851851851855</v>
      </c>
      <c r="U8124" s="4">
        <f t="shared" si="1531"/>
        <v>0</v>
      </c>
      <c r="V8124" s="4" t="str">
        <f t="shared" si="1532"/>
        <v/>
      </c>
      <c r="W8124" s="18" t="str">
        <f>IF(V8124="","",VLOOKUP(L8124,日射量と図３!$A$4:$C$368,3,TRUE)*238.85/100)</f>
        <v/>
      </c>
      <c r="X8124" s="4" t="str">
        <f t="shared" si="1533"/>
        <v/>
      </c>
      <c r="Y8124" s="4" t="str">
        <f t="shared" si="1534"/>
        <v/>
      </c>
      <c r="Z8124" s="4" t="str">
        <f t="shared" si="1535"/>
        <v/>
      </c>
      <c r="AA8124" s="4" t="str">
        <f>IF($V8124="","",IF(Y8124&lt;36,0,IF(AND(36&lt;=Y8124,Y8124&lt;71),VLOOKUP($W8124,日射量と図３!$E$6:$F$34,2,TRUE),IF(AND(71&lt;=Y8124,Y8124&lt;107),VLOOKUP($W8124,日射量と図３!$E$6:$G$34,3,TRUE),IF(AND(107&lt;=Y8124,Y8124&lt;143),VLOOKUP($W8124,日射量と図３!$E$6:$H$34,4,TRUE),VLOOKUP($W8124,日射量と図３!$E$6:$I$34,5,TRUE))))))</f>
        <v/>
      </c>
      <c r="AB8124" s="4" t="str">
        <f>IF($V8124="","",IF(Z8124&lt;36,0,IF(AND(36&lt;=Z8124,Z8124&lt;71),VLOOKUP($W8124,日射量と図３!$E$6:$F$34,2,TRUE),IF(AND(71&lt;=Z8124,Z8124&lt;107),VLOOKUP($W8124,日射量と図３!$E$6:$G$34,3,TRUE),IF(AND(107&lt;=Z8124,Z8124&lt;143),VLOOKUP($W8124,日射量と図３!$E$6:$H$34,4,TRUE),VLOOKUP($W8124,日射量と図３!$E$6:$I$34,5,TRUE))))))</f>
        <v/>
      </c>
      <c r="AC8124" s="382" t="str">
        <f t="shared" si="1527"/>
        <v/>
      </c>
      <c r="AD8124" s="382" t="str">
        <f t="shared" si="1528"/>
        <v/>
      </c>
    </row>
    <row r="8125" spans="11:30" ht="13.5" customHeight="1">
      <c r="K8125" s="4">
        <f t="shared" si="1524"/>
        <v>5</v>
      </c>
      <c r="L8125" s="34">
        <v>43590</v>
      </c>
      <c r="M8125" s="4">
        <v>339</v>
      </c>
      <c r="N8125" s="4">
        <v>10</v>
      </c>
      <c r="O8125" s="31">
        <v>0.375</v>
      </c>
      <c r="P8125" s="35">
        <v>18.990000000000002</v>
      </c>
      <c r="Q8125" s="36">
        <f t="shared" si="1525"/>
        <v>12</v>
      </c>
      <c r="R8125" s="4">
        <f t="shared" si="1526"/>
        <v>0</v>
      </c>
      <c r="S8125" s="31">
        <f t="shared" si="1529"/>
        <v>0.20944444444444443</v>
      </c>
      <c r="T8125" s="31">
        <f t="shared" si="1530"/>
        <v>0.77601851851851855</v>
      </c>
      <c r="U8125" s="4">
        <f t="shared" si="1531"/>
        <v>0</v>
      </c>
      <c r="V8125" s="4" t="str">
        <f t="shared" si="1532"/>
        <v/>
      </c>
      <c r="W8125" s="18" t="str">
        <f>IF(V8125="","",VLOOKUP(L8125,日射量と図３!$A$4:$C$368,3,TRUE)*238.85/100)</f>
        <v/>
      </c>
      <c r="X8125" s="4" t="str">
        <f t="shared" si="1533"/>
        <v/>
      </c>
      <c r="Y8125" s="4" t="str">
        <f t="shared" si="1534"/>
        <v/>
      </c>
      <c r="Z8125" s="4" t="str">
        <f t="shared" si="1535"/>
        <v/>
      </c>
      <c r="AA8125" s="4" t="str">
        <f>IF($V8125="","",IF(Y8125&lt;36,0,IF(AND(36&lt;=Y8125,Y8125&lt;71),VLOOKUP($W8125,日射量と図３!$E$6:$F$34,2,TRUE),IF(AND(71&lt;=Y8125,Y8125&lt;107),VLOOKUP($W8125,日射量と図３!$E$6:$G$34,3,TRUE),IF(AND(107&lt;=Y8125,Y8125&lt;143),VLOOKUP($W8125,日射量と図３!$E$6:$H$34,4,TRUE),VLOOKUP($W8125,日射量と図３!$E$6:$I$34,5,TRUE))))))</f>
        <v/>
      </c>
      <c r="AB8125" s="4" t="str">
        <f>IF($V8125="","",IF(Z8125&lt;36,0,IF(AND(36&lt;=Z8125,Z8125&lt;71),VLOOKUP($W8125,日射量と図３!$E$6:$F$34,2,TRUE),IF(AND(71&lt;=Z8125,Z8125&lt;107),VLOOKUP($W8125,日射量と図３!$E$6:$G$34,3,TRUE),IF(AND(107&lt;=Z8125,Z8125&lt;143),VLOOKUP($W8125,日射量と図３!$E$6:$H$34,4,TRUE),VLOOKUP($W8125,日射量と図３!$E$6:$I$34,5,TRUE))))))</f>
        <v/>
      </c>
      <c r="AC8125" s="382" t="str">
        <f t="shared" si="1527"/>
        <v/>
      </c>
      <c r="AD8125" s="382" t="str">
        <f t="shared" si="1528"/>
        <v/>
      </c>
    </row>
    <row r="8126" spans="11:30" ht="13.5" customHeight="1">
      <c r="K8126" s="4">
        <f t="shared" si="1524"/>
        <v>5</v>
      </c>
      <c r="L8126" s="34">
        <v>43590</v>
      </c>
      <c r="M8126" s="4">
        <v>339</v>
      </c>
      <c r="N8126" s="4">
        <v>11</v>
      </c>
      <c r="O8126" s="31">
        <v>0.41666666666666669</v>
      </c>
      <c r="P8126" s="35">
        <v>19.95</v>
      </c>
      <c r="Q8126" s="36">
        <f t="shared" si="1525"/>
        <v>12</v>
      </c>
      <c r="R8126" s="4">
        <f t="shared" si="1526"/>
        <v>0</v>
      </c>
      <c r="S8126" s="31">
        <f t="shared" si="1529"/>
        <v>0.20944444444444443</v>
      </c>
      <c r="T8126" s="31">
        <f t="shared" si="1530"/>
        <v>0.77601851851851855</v>
      </c>
      <c r="U8126" s="4">
        <f t="shared" si="1531"/>
        <v>0</v>
      </c>
      <c r="V8126" s="4" t="str">
        <f t="shared" si="1532"/>
        <v/>
      </c>
      <c r="W8126" s="18" t="str">
        <f>IF(V8126="","",VLOOKUP(L8126,日射量と図３!$A$4:$C$368,3,TRUE)*238.85/100)</f>
        <v/>
      </c>
      <c r="X8126" s="4" t="str">
        <f t="shared" si="1533"/>
        <v/>
      </c>
      <c r="Y8126" s="4" t="str">
        <f t="shared" si="1534"/>
        <v/>
      </c>
      <c r="Z8126" s="4" t="str">
        <f t="shared" si="1535"/>
        <v/>
      </c>
      <c r="AA8126" s="4" t="str">
        <f>IF($V8126="","",IF(Y8126&lt;36,0,IF(AND(36&lt;=Y8126,Y8126&lt;71),VLOOKUP($W8126,日射量と図３!$E$6:$F$34,2,TRUE),IF(AND(71&lt;=Y8126,Y8126&lt;107),VLOOKUP($W8126,日射量と図３!$E$6:$G$34,3,TRUE),IF(AND(107&lt;=Y8126,Y8126&lt;143),VLOOKUP($W8126,日射量と図３!$E$6:$H$34,4,TRUE),VLOOKUP($W8126,日射量と図３!$E$6:$I$34,5,TRUE))))))</f>
        <v/>
      </c>
      <c r="AB8126" s="4" t="str">
        <f>IF($V8126="","",IF(Z8126&lt;36,0,IF(AND(36&lt;=Z8126,Z8126&lt;71),VLOOKUP($W8126,日射量と図３!$E$6:$F$34,2,TRUE),IF(AND(71&lt;=Z8126,Z8126&lt;107),VLOOKUP($W8126,日射量と図３!$E$6:$G$34,3,TRUE),IF(AND(107&lt;=Z8126,Z8126&lt;143),VLOOKUP($W8126,日射量と図３!$E$6:$H$34,4,TRUE),VLOOKUP($W8126,日射量と図３!$E$6:$I$34,5,TRUE))))))</f>
        <v/>
      </c>
      <c r="AC8126" s="382" t="str">
        <f t="shared" si="1527"/>
        <v/>
      </c>
      <c r="AD8126" s="382" t="str">
        <f t="shared" si="1528"/>
        <v/>
      </c>
    </row>
    <row r="8127" spans="11:30" ht="13.5" customHeight="1">
      <c r="K8127" s="4">
        <f t="shared" si="1524"/>
        <v>5</v>
      </c>
      <c r="L8127" s="34">
        <v>43590</v>
      </c>
      <c r="M8127" s="4">
        <v>339</v>
      </c>
      <c r="N8127" s="4">
        <v>12</v>
      </c>
      <c r="O8127" s="31">
        <v>0.45833333333333331</v>
      </c>
      <c r="P8127" s="35">
        <v>20.85</v>
      </c>
      <c r="Q8127" s="36">
        <f t="shared" si="1525"/>
        <v>12</v>
      </c>
      <c r="R8127" s="4">
        <f t="shared" si="1526"/>
        <v>0</v>
      </c>
      <c r="S8127" s="31">
        <f t="shared" si="1529"/>
        <v>0.20944444444444443</v>
      </c>
      <c r="T8127" s="31">
        <f t="shared" si="1530"/>
        <v>0.77601851851851855</v>
      </c>
      <c r="U8127" s="4">
        <f t="shared" si="1531"/>
        <v>0</v>
      </c>
      <c r="V8127" s="4" t="str">
        <f t="shared" si="1532"/>
        <v/>
      </c>
      <c r="W8127" s="18" t="str">
        <f>IF(V8127="","",VLOOKUP(L8127,日射量と図３!$A$4:$C$368,3,TRUE)*238.85/100)</f>
        <v/>
      </c>
      <c r="X8127" s="4" t="str">
        <f t="shared" si="1533"/>
        <v/>
      </c>
      <c r="Y8127" s="4" t="str">
        <f t="shared" si="1534"/>
        <v/>
      </c>
      <c r="Z8127" s="4" t="str">
        <f t="shared" si="1535"/>
        <v/>
      </c>
      <c r="AA8127" s="4" t="str">
        <f>IF($V8127="","",IF(Y8127&lt;36,0,IF(AND(36&lt;=Y8127,Y8127&lt;71),VLOOKUP($W8127,日射量と図３!$E$6:$F$34,2,TRUE),IF(AND(71&lt;=Y8127,Y8127&lt;107),VLOOKUP($W8127,日射量と図３!$E$6:$G$34,3,TRUE),IF(AND(107&lt;=Y8127,Y8127&lt;143),VLOOKUP($W8127,日射量と図３!$E$6:$H$34,4,TRUE),VLOOKUP($W8127,日射量と図３!$E$6:$I$34,5,TRUE))))))</f>
        <v/>
      </c>
      <c r="AB8127" s="4" t="str">
        <f>IF($V8127="","",IF(Z8127&lt;36,0,IF(AND(36&lt;=Z8127,Z8127&lt;71),VLOOKUP($W8127,日射量と図３!$E$6:$F$34,2,TRUE),IF(AND(71&lt;=Z8127,Z8127&lt;107),VLOOKUP($W8127,日射量と図３!$E$6:$G$34,3,TRUE),IF(AND(107&lt;=Z8127,Z8127&lt;143),VLOOKUP($W8127,日射量と図３!$E$6:$H$34,4,TRUE),VLOOKUP($W8127,日射量と図３!$E$6:$I$34,5,TRUE))))))</f>
        <v/>
      </c>
      <c r="AC8127" s="382" t="str">
        <f t="shared" si="1527"/>
        <v/>
      </c>
      <c r="AD8127" s="382" t="str">
        <f t="shared" si="1528"/>
        <v/>
      </c>
    </row>
    <row r="8128" spans="11:30" ht="13.5" customHeight="1">
      <c r="K8128" s="4">
        <f t="shared" si="1524"/>
        <v>5</v>
      </c>
      <c r="L8128" s="34">
        <v>43590</v>
      </c>
      <c r="M8128" s="4">
        <v>339</v>
      </c>
      <c r="N8128" s="4">
        <v>13</v>
      </c>
      <c r="O8128" s="31">
        <v>0.5</v>
      </c>
      <c r="P8128" s="35">
        <v>22.09</v>
      </c>
      <c r="Q8128" s="36">
        <f t="shared" si="1525"/>
        <v>12</v>
      </c>
      <c r="R8128" s="4">
        <f t="shared" si="1526"/>
        <v>0</v>
      </c>
      <c r="S8128" s="31">
        <f t="shared" si="1529"/>
        <v>0.20944444444444443</v>
      </c>
      <c r="T8128" s="31">
        <f t="shared" si="1530"/>
        <v>0.77601851851851855</v>
      </c>
      <c r="U8128" s="4">
        <f t="shared" si="1531"/>
        <v>0</v>
      </c>
      <c r="V8128" s="4" t="str">
        <f t="shared" si="1532"/>
        <v/>
      </c>
      <c r="W8128" s="18" t="str">
        <f>IF(V8128="","",VLOOKUP(L8128,日射量と図３!$A$4:$C$368,3,TRUE)*238.85/100)</f>
        <v/>
      </c>
      <c r="X8128" s="4" t="str">
        <f t="shared" si="1533"/>
        <v/>
      </c>
      <c r="Y8128" s="4" t="str">
        <f t="shared" si="1534"/>
        <v/>
      </c>
      <c r="Z8128" s="4" t="str">
        <f t="shared" si="1535"/>
        <v/>
      </c>
      <c r="AA8128" s="4" t="str">
        <f>IF($V8128="","",IF(Y8128&lt;36,0,IF(AND(36&lt;=Y8128,Y8128&lt;71),VLOOKUP($W8128,日射量と図３!$E$6:$F$34,2,TRUE),IF(AND(71&lt;=Y8128,Y8128&lt;107),VLOOKUP($W8128,日射量と図３!$E$6:$G$34,3,TRUE),IF(AND(107&lt;=Y8128,Y8128&lt;143),VLOOKUP($W8128,日射量と図３!$E$6:$H$34,4,TRUE),VLOOKUP($W8128,日射量と図３!$E$6:$I$34,5,TRUE))))))</f>
        <v/>
      </c>
      <c r="AB8128" s="4" t="str">
        <f>IF($V8128="","",IF(Z8128&lt;36,0,IF(AND(36&lt;=Z8128,Z8128&lt;71),VLOOKUP($W8128,日射量と図３!$E$6:$F$34,2,TRUE),IF(AND(71&lt;=Z8128,Z8128&lt;107),VLOOKUP($W8128,日射量と図３!$E$6:$G$34,3,TRUE),IF(AND(107&lt;=Z8128,Z8128&lt;143),VLOOKUP($W8128,日射量と図３!$E$6:$H$34,4,TRUE),VLOOKUP($W8128,日射量と図３!$E$6:$I$34,5,TRUE))))))</f>
        <v/>
      </c>
      <c r="AC8128" s="382" t="str">
        <f t="shared" si="1527"/>
        <v/>
      </c>
      <c r="AD8128" s="382" t="str">
        <f t="shared" si="1528"/>
        <v/>
      </c>
    </row>
    <row r="8129" spans="11:30" ht="13.5" customHeight="1">
      <c r="K8129" s="4">
        <f t="shared" si="1524"/>
        <v>5</v>
      </c>
      <c r="L8129" s="34">
        <v>43590</v>
      </c>
      <c r="M8129" s="4">
        <v>339</v>
      </c>
      <c r="N8129" s="4">
        <v>14</v>
      </c>
      <c r="O8129" s="31">
        <v>0.54166666666666663</v>
      </c>
      <c r="P8129" s="35">
        <v>22.48</v>
      </c>
      <c r="Q8129" s="36">
        <f t="shared" si="1525"/>
        <v>12</v>
      </c>
      <c r="R8129" s="4">
        <f t="shared" si="1526"/>
        <v>0</v>
      </c>
      <c r="S8129" s="31">
        <f t="shared" si="1529"/>
        <v>0.20944444444444443</v>
      </c>
      <c r="T8129" s="31">
        <f t="shared" si="1530"/>
        <v>0.77601851851851855</v>
      </c>
      <c r="U8129" s="4">
        <f t="shared" si="1531"/>
        <v>0</v>
      </c>
      <c r="V8129" s="4" t="str">
        <f t="shared" si="1532"/>
        <v/>
      </c>
      <c r="W8129" s="18" t="str">
        <f>IF(V8129="","",VLOOKUP(L8129,日射量と図３!$A$4:$C$368,3,TRUE)*238.85/100)</f>
        <v/>
      </c>
      <c r="X8129" s="4" t="str">
        <f t="shared" si="1533"/>
        <v/>
      </c>
      <c r="Y8129" s="4" t="str">
        <f t="shared" si="1534"/>
        <v/>
      </c>
      <c r="Z8129" s="4" t="str">
        <f t="shared" si="1535"/>
        <v/>
      </c>
      <c r="AA8129" s="4" t="str">
        <f>IF($V8129="","",IF(Y8129&lt;36,0,IF(AND(36&lt;=Y8129,Y8129&lt;71),VLOOKUP($W8129,日射量と図３!$E$6:$F$34,2,TRUE),IF(AND(71&lt;=Y8129,Y8129&lt;107),VLOOKUP($W8129,日射量と図３!$E$6:$G$34,3,TRUE),IF(AND(107&lt;=Y8129,Y8129&lt;143),VLOOKUP($W8129,日射量と図３!$E$6:$H$34,4,TRUE),VLOOKUP($W8129,日射量と図３!$E$6:$I$34,5,TRUE))))))</f>
        <v/>
      </c>
      <c r="AB8129" s="4" t="str">
        <f>IF($V8129="","",IF(Z8129&lt;36,0,IF(AND(36&lt;=Z8129,Z8129&lt;71),VLOOKUP($W8129,日射量と図３!$E$6:$F$34,2,TRUE),IF(AND(71&lt;=Z8129,Z8129&lt;107),VLOOKUP($W8129,日射量と図３!$E$6:$G$34,3,TRUE),IF(AND(107&lt;=Z8129,Z8129&lt;143),VLOOKUP($W8129,日射量と図３!$E$6:$H$34,4,TRUE),VLOOKUP($W8129,日射量と図３!$E$6:$I$34,5,TRUE))))))</f>
        <v/>
      </c>
      <c r="AC8129" s="382" t="str">
        <f t="shared" si="1527"/>
        <v/>
      </c>
      <c r="AD8129" s="382" t="str">
        <f t="shared" si="1528"/>
        <v/>
      </c>
    </row>
    <row r="8130" spans="11:30" ht="13.5" customHeight="1">
      <c r="K8130" s="4">
        <f t="shared" si="1524"/>
        <v>5</v>
      </c>
      <c r="L8130" s="34">
        <v>43590</v>
      </c>
      <c r="M8130" s="4">
        <v>339</v>
      </c>
      <c r="N8130" s="4">
        <v>15</v>
      </c>
      <c r="O8130" s="31">
        <v>0.58333333333333337</v>
      </c>
      <c r="P8130" s="35">
        <v>23.250000000000004</v>
      </c>
      <c r="Q8130" s="36">
        <f t="shared" si="1525"/>
        <v>12</v>
      </c>
      <c r="R8130" s="4">
        <f t="shared" si="1526"/>
        <v>0</v>
      </c>
      <c r="S8130" s="31">
        <f t="shared" si="1529"/>
        <v>0.20944444444444443</v>
      </c>
      <c r="T8130" s="31">
        <f t="shared" si="1530"/>
        <v>0.77601851851851855</v>
      </c>
      <c r="U8130" s="4">
        <f t="shared" si="1531"/>
        <v>0</v>
      </c>
      <c r="V8130" s="4" t="str">
        <f t="shared" si="1532"/>
        <v/>
      </c>
      <c r="W8130" s="18" t="str">
        <f>IF(V8130="","",VLOOKUP(L8130,日射量と図３!$A$4:$C$368,3,TRUE)*238.85/100)</f>
        <v/>
      </c>
      <c r="X8130" s="4" t="str">
        <f t="shared" si="1533"/>
        <v/>
      </c>
      <c r="Y8130" s="4" t="str">
        <f t="shared" si="1534"/>
        <v/>
      </c>
      <c r="Z8130" s="4" t="str">
        <f t="shared" si="1535"/>
        <v/>
      </c>
      <c r="AA8130" s="4" t="str">
        <f>IF($V8130="","",IF(Y8130&lt;36,0,IF(AND(36&lt;=Y8130,Y8130&lt;71),VLOOKUP($W8130,日射量と図３!$E$6:$F$34,2,TRUE),IF(AND(71&lt;=Y8130,Y8130&lt;107),VLOOKUP($W8130,日射量と図３!$E$6:$G$34,3,TRUE),IF(AND(107&lt;=Y8130,Y8130&lt;143),VLOOKUP($W8130,日射量と図３!$E$6:$H$34,4,TRUE),VLOOKUP($W8130,日射量と図３!$E$6:$I$34,5,TRUE))))))</f>
        <v/>
      </c>
      <c r="AB8130" s="4" t="str">
        <f>IF($V8130="","",IF(Z8130&lt;36,0,IF(AND(36&lt;=Z8130,Z8130&lt;71),VLOOKUP($W8130,日射量と図３!$E$6:$F$34,2,TRUE),IF(AND(71&lt;=Z8130,Z8130&lt;107),VLOOKUP($W8130,日射量と図３!$E$6:$G$34,3,TRUE),IF(AND(107&lt;=Z8130,Z8130&lt;143),VLOOKUP($W8130,日射量と図３!$E$6:$H$34,4,TRUE),VLOOKUP($W8130,日射量と図３!$E$6:$I$34,5,TRUE))))))</f>
        <v/>
      </c>
      <c r="AC8130" s="382" t="str">
        <f t="shared" si="1527"/>
        <v/>
      </c>
      <c r="AD8130" s="382" t="str">
        <f t="shared" si="1528"/>
        <v/>
      </c>
    </row>
    <row r="8131" spans="11:30" ht="13.5" customHeight="1">
      <c r="K8131" s="4">
        <f t="shared" si="1524"/>
        <v>5</v>
      </c>
      <c r="L8131" s="34">
        <v>43590</v>
      </c>
      <c r="M8131" s="4">
        <v>339</v>
      </c>
      <c r="N8131" s="4">
        <v>16</v>
      </c>
      <c r="O8131" s="31">
        <v>0.625</v>
      </c>
      <c r="P8131" s="35">
        <v>23.09</v>
      </c>
      <c r="Q8131" s="36">
        <f t="shared" si="1525"/>
        <v>16</v>
      </c>
      <c r="R8131" s="4">
        <f t="shared" si="1526"/>
        <v>0</v>
      </c>
      <c r="S8131" s="31">
        <f t="shared" si="1529"/>
        <v>0.20944444444444443</v>
      </c>
      <c r="T8131" s="31">
        <f t="shared" si="1530"/>
        <v>0.77601851851851855</v>
      </c>
      <c r="U8131" s="4">
        <f t="shared" si="1531"/>
        <v>0</v>
      </c>
      <c r="V8131" s="4" t="str">
        <f t="shared" si="1532"/>
        <v/>
      </c>
      <c r="W8131" s="18" t="str">
        <f>IF(V8131="","",VLOOKUP(L8131,日射量と図３!$A$4:$C$368,3,TRUE)*238.85/100)</f>
        <v/>
      </c>
      <c r="X8131" s="4" t="str">
        <f t="shared" si="1533"/>
        <v/>
      </c>
      <c r="Y8131" s="4" t="str">
        <f t="shared" si="1534"/>
        <v/>
      </c>
      <c r="Z8131" s="4" t="str">
        <f t="shared" si="1535"/>
        <v/>
      </c>
      <c r="AA8131" s="4" t="str">
        <f>IF($V8131="","",IF(Y8131&lt;36,0,IF(AND(36&lt;=Y8131,Y8131&lt;71),VLOOKUP($W8131,日射量と図３!$E$6:$F$34,2,TRUE),IF(AND(71&lt;=Y8131,Y8131&lt;107),VLOOKUP($W8131,日射量と図３!$E$6:$G$34,3,TRUE),IF(AND(107&lt;=Y8131,Y8131&lt;143),VLOOKUP($W8131,日射量と図３!$E$6:$H$34,4,TRUE),VLOOKUP($W8131,日射量と図３!$E$6:$I$34,5,TRUE))))))</f>
        <v/>
      </c>
      <c r="AB8131" s="4" t="str">
        <f>IF($V8131="","",IF(Z8131&lt;36,0,IF(AND(36&lt;=Z8131,Z8131&lt;71),VLOOKUP($W8131,日射量と図３!$E$6:$F$34,2,TRUE),IF(AND(71&lt;=Z8131,Z8131&lt;107),VLOOKUP($W8131,日射量と図３!$E$6:$G$34,3,TRUE),IF(AND(107&lt;=Z8131,Z8131&lt;143),VLOOKUP($W8131,日射量と図３!$E$6:$H$34,4,TRUE),VLOOKUP($W8131,日射量と図３!$E$6:$I$34,5,TRUE))))))</f>
        <v/>
      </c>
      <c r="AC8131" s="382" t="str">
        <f t="shared" si="1527"/>
        <v/>
      </c>
      <c r="AD8131" s="382" t="str">
        <f t="shared" si="1528"/>
        <v/>
      </c>
    </row>
    <row r="8132" spans="11:30" ht="13.5" customHeight="1">
      <c r="K8132" s="4">
        <f t="shared" si="1524"/>
        <v>5</v>
      </c>
      <c r="L8132" s="34">
        <v>43590</v>
      </c>
      <c r="M8132" s="4">
        <v>339</v>
      </c>
      <c r="N8132" s="4">
        <v>17</v>
      </c>
      <c r="O8132" s="31">
        <v>0.66666666666666663</v>
      </c>
      <c r="P8132" s="35">
        <v>22.6</v>
      </c>
      <c r="Q8132" s="36">
        <f t="shared" si="1525"/>
        <v>16</v>
      </c>
      <c r="R8132" s="4">
        <f t="shared" si="1526"/>
        <v>0</v>
      </c>
      <c r="S8132" s="31">
        <f t="shared" si="1529"/>
        <v>0.20944444444444443</v>
      </c>
      <c r="T8132" s="31">
        <f t="shared" si="1530"/>
        <v>0.77601851851851855</v>
      </c>
      <c r="U8132" s="4">
        <f t="shared" si="1531"/>
        <v>0</v>
      </c>
      <c r="V8132" s="4" t="str">
        <f t="shared" si="1532"/>
        <v/>
      </c>
      <c r="W8132" s="18" t="str">
        <f>IF(V8132="","",VLOOKUP(L8132,日射量と図３!$A$4:$C$368,3,TRUE)*238.85/100)</f>
        <v/>
      </c>
      <c r="X8132" s="4" t="str">
        <f t="shared" si="1533"/>
        <v/>
      </c>
      <c r="Y8132" s="4" t="str">
        <f t="shared" si="1534"/>
        <v/>
      </c>
      <c r="Z8132" s="4" t="str">
        <f t="shared" si="1535"/>
        <v/>
      </c>
      <c r="AA8132" s="4" t="str">
        <f>IF($V8132="","",IF(Y8132&lt;36,0,IF(AND(36&lt;=Y8132,Y8132&lt;71),VLOOKUP($W8132,日射量と図３!$E$6:$F$34,2,TRUE),IF(AND(71&lt;=Y8132,Y8132&lt;107),VLOOKUP($W8132,日射量と図３!$E$6:$G$34,3,TRUE),IF(AND(107&lt;=Y8132,Y8132&lt;143),VLOOKUP($W8132,日射量と図３!$E$6:$H$34,4,TRUE),VLOOKUP($W8132,日射量と図３!$E$6:$I$34,5,TRUE))))))</f>
        <v/>
      </c>
      <c r="AB8132" s="4" t="str">
        <f>IF($V8132="","",IF(Z8132&lt;36,0,IF(AND(36&lt;=Z8132,Z8132&lt;71),VLOOKUP($W8132,日射量と図３!$E$6:$F$34,2,TRUE),IF(AND(71&lt;=Z8132,Z8132&lt;107),VLOOKUP($W8132,日射量と図３!$E$6:$G$34,3,TRUE),IF(AND(107&lt;=Z8132,Z8132&lt;143),VLOOKUP($W8132,日射量と図３!$E$6:$H$34,4,TRUE),VLOOKUP($W8132,日射量と図３!$E$6:$I$34,5,TRUE))))))</f>
        <v/>
      </c>
      <c r="AC8132" s="382" t="str">
        <f t="shared" si="1527"/>
        <v/>
      </c>
      <c r="AD8132" s="382" t="str">
        <f t="shared" si="1528"/>
        <v/>
      </c>
    </row>
    <row r="8133" spans="11:30" ht="13.5" customHeight="1">
      <c r="K8133" s="4">
        <f t="shared" ref="K8133:K8196" si="1536">MONTH(L8133)</f>
        <v>5</v>
      </c>
      <c r="L8133" s="34">
        <v>43590</v>
      </c>
      <c r="M8133" s="4">
        <v>339</v>
      </c>
      <c r="N8133" s="4">
        <v>18</v>
      </c>
      <c r="O8133" s="31">
        <v>0.70833333333333337</v>
      </c>
      <c r="P8133" s="35">
        <v>21.630000000000003</v>
      </c>
      <c r="Q8133" s="36">
        <f t="shared" ref="Q8133:Q8196" si="1537">IF(O8133&lt;$B$15,$D$14,IF(O8133&lt;$B$16,$D$15,IF(O8133&lt;$B$17,$D$16,IF(O8133&lt;$B$18,$D$17,IF(O8133&lt;$B$19,$D$18,$D$19)))))</f>
        <v>16</v>
      </c>
      <c r="R8133" s="4">
        <f t="shared" ref="R8133:R8196" si="1538">IF(Q8133-P8133&gt;0,Q8133-P8133,0)</f>
        <v>0</v>
      </c>
      <c r="S8133" s="31">
        <f t="shared" si="1529"/>
        <v>0.20944444444444443</v>
      </c>
      <c r="T8133" s="31">
        <f t="shared" si="1530"/>
        <v>0.77601851851851855</v>
      </c>
      <c r="U8133" s="4">
        <f t="shared" si="1531"/>
        <v>0</v>
      </c>
      <c r="V8133" s="4" t="str">
        <f t="shared" si="1532"/>
        <v/>
      </c>
      <c r="W8133" s="18" t="str">
        <f>IF(V8133="","",VLOOKUP(L8133,日射量と図３!$A$4:$C$368,3,TRUE)*238.85/100)</f>
        <v/>
      </c>
      <c r="X8133" s="4" t="str">
        <f t="shared" si="1533"/>
        <v/>
      </c>
      <c r="Y8133" s="4" t="str">
        <f t="shared" si="1534"/>
        <v/>
      </c>
      <c r="Z8133" s="4" t="str">
        <f t="shared" si="1535"/>
        <v/>
      </c>
      <c r="AA8133" s="4" t="str">
        <f>IF($V8133="","",IF(Y8133&lt;36,0,IF(AND(36&lt;=Y8133,Y8133&lt;71),VLOOKUP($W8133,日射量と図３!$E$6:$F$34,2,TRUE),IF(AND(71&lt;=Y8133,Y8133&lt;107),VLOOKUP($W8133,日射量と図３!$E$6:$G$34,3,TRUE),IF(AND(107&lt;=Y8133,Y8133&lt;143),VLOOKUP($W8133,日射量と図３!$E$6:$H$34,4,TRUE),VLOOKUP($W8133,日射量と図３!$E$6:$I$34,5,TRUE))))))</f>
        <v/>
      </c>
      <c r="AB8133" s="4" t="str">
        <f>IF($V8133="","",IF(Z8133&lt;36,0,IF(AND(36&lt;=Z8133,Z8133&lt;71),VLOOKUP($W8133,日射量と図３!$E$6:$F$34,2,TRUE),IF(AND(71&lt;=Z8133,Z8133&lt;107),VLOOKUP($W8133,日射量と図３!$E$6:$G$34,3,TRUE),IF(AND(107&lt;=Z8133,Z8133&lt;143),VLOOKUP($W8133,日射量と図３!$E$6:$H$34,4,TRUE),VLOOKUP($W8133,日射量と図３!$E$6:$I$34,5,TRUE))))))</f>
        <v/>
      </c>
      <c r="AC8133" s="382" t="str">
        <f t="shared" si="1527"/>
        <v/>
      </c>
      <c r="AD8133" s="382" t="str">
        <f t="shared" si="1528"/>
        <v/>
      </c>
    </row>
    <row r="8134" spans="11:30" ht="13.5" customHeight="1">
      <c r="K8134" s="4">
        <f t="shared" si="1536"/>
        <v>5</v>
      </c>
      <c r="L8134" s="34">
        <v>43590</v>
      </c>
      <c r="M8134" s="4">
        <v>339</v>
      </c>
      <c r="N8134" s="4">
        <v>19</v>
      </c>
      <c r="O8134" s="31">
        <v>0.75</v>
      </c>
      <c r="P8134" s="35">
        <v>20.57</v>
      </c>
      <c r="Q8134" s="36">
        <f t="shared" si="1537"/>
        <v>16</v>
      </c>
      <c r="R8134" s="4">
        <f t="shared" si="1538"/>
        <v>0</v>
      </c>
      <c r="S8134" s="31">
        <f t="shared" si="1529"/>
        <v>0.20944444444444443</v>
      </c>
      <c r="T8134" s="31">
        <f t="shared" si="1530"/>
        <v>0.77601851851851855</v>
      </c>
      <c r="U8134" s="4">
        <f t="shared" si="1531"/>
        <v>0</v>
      </c>
      <c r="V8134" s="4" t="str">
        <f t="shared" si="1532"/>
        <v/>
      </c>
      <c r="W8134" s="18" t="str">
        <f>IF(V8134="","",VLOOKUP(L8134,日射量と図３!$A$4:$C$368,3,TRUE)*238.85/100)</f>
        <v/>
      </c>
      <c r="X8134" s="4" t="str">
        <f t="shared" si="1533"/>
        <v/>
      </c>
      <c r="Y8134" s="4" t="str">
        <f t="shared" si="1534"/>
        <v/>
      </c>
      <c r="Z8134" s="4" t="str">
        <f t="shared" si="1535"/>
        <v/>
      </c>
      <c r="AA8134" s="4" t="str">
        <f>IF($V8134="","",IF(Y8134&lt;36,0,IF(AND(36&lt;=Y8134,Y8134&lt;71),VLOOKUP($W8134,日射量と図３!$E$6:$F$34,2,TRUE),IF(AND(71&lt;=Y8134,Y8134&lt;107),VLOOKUP($W8134,日射量と図３!$E$6:$G$34,3,TRUE),IF(AND(107&lt;=Y8134,Y8134&lt;143),VLOOKUP($W8134,日射量と図３!$E$6:$H$34,4,TRUE),VLOOKUP($W8134,日射量と図３!$E$6:$I$34,5,TRUE))))))</f>
        <v/>
      </c>
      <c r="AB8134" s="4" t="str">
        <f>IF($V8134="","",IF(Z8134&lt;36,0,IF(AND(36&lt;=Z8134,Z8134&lt;71),VLOOKUP($W8134,日射量と図３!$E$6:$F$34,2,TRUE),IF(AND(71&lt;=Z8134,Z8134&lt;107),VLOOKUP($W8134,日射量と図３!$E$6:$G$34,3,TRUE),IF(AND(107&lt;=Z8134,Z8134&lt;143),VLOOKUP($W8134,日射量と図３!$E$6:$H$34,4,TRUE),VLOOKUP($W8134,日射量と図３!$E$6:$I$34,5,TRUE))))))</f>
        <v/>
      </c>
      <c r="AC8134" s="382" t="str">
        <f t="shared" si="1527"/>
        <v/>
      </c>
      <c r="AD8134" s="382" t="str">
        <f t="shared" si="1528"/>
        <v/>
      </c>
    </row>
    <row r="8135" spans="11:30" ht="13.5" customHeight="1">
      <c r="K8135" s="4">
        <f t="shared" si="1536"/>
        <v>5</v>
      </c>
      <c r="L8135" s="34">
        <v>43590</v>
      </c>
      <c r="M8135" s="4">
        <v>339</v>
      </c>
      <c r="N8135" s="4">
        <v>20</v>
      </c>
      <c r="O8135" s="31">
        <v>0.79166666666666663</v>
      </c>
      <c r="P8135" s="35">
        <v>19.490000000000002</v>
      </c>
      <c r="Q8135" s="36">
        <f t="shared" si="1537"/>
        <v>16</v>
      </c>
      <c r="R8135" s="4">
        <f t="shared" si="1538"/>
        <v>0</v>
      </c>
      <c r="S8135" s="31">
        <f t="shared" si="1529"/>
        <v>0.20944444444444443</v>
      </c>
      <c r="T8135" s="31">
        <f t="shared" si="1530"/>
        <v>0.77601851851851855</v>
      </c>
      <c r="U8135" s="4">
        <f t="shared" si="1531"/>
        <v>0</v>
      </c>
      <c r="V8135" s="4" t="str">
        <f t="shared" si="1532"/>
        <v/>
      </c>
      <c r="W8135" s="18" t="str">
        <f>IF(V8135="","",VLOOKUP(L8135,日射量と図３!$A$4:$C$368,3,TRUE)*238.85/100)</f>
        <v/>
      </c>
      <c r="X8135" s="4" t="str">
        <f t="shared" si="1533"/>
        <v/>
      </c>
      <c r="Y8135" s="4" t="str">
        <f t="shared" si="1534"/>
        <v/>
      </c>
      <c r="Z8135" s="4" t="str">
        <f t="shared" si="1535"/>
        <v/>
      </c>
      <c r="AA8135" s="4" t="str">
        <f>IF($V8135="","",IF(Y8135&lt;36,0,IF(AND(36&lt;=Y8135,Y8135&lt;71),VLOOKUP($W8135,日射量と図３!$E$6:$F$34,2,TRUE),IF(AND(71&lt;=Y8135,Y8135&lt;107),VLOOKUP($W8135,日射量と図３!$E$6:$G$34,3,TRUE),IF(AND(107&lt;=Y8135,Y8135&lt;143),VLOOKUP($W8135,日射量と図３!$E$6:$H$34,4,TRUE),VLOOKUP($W8135,日射量と図３!$E$6:$I$34,5,TRUE))))))</f>
        <v/>
      </c>
      <c r="AB8135" s="4" t="str">
        <f>IF($V8135="","",IF(Z8135&lt;36,0,IF(AND(36&lt;=Z8135,Z8135&lt;71),VLOOKUP($W8135,日射量と図３!$E$6:$F$34,2,TRUE),IF(AND(71&lt;=Z8135,Z8135&lt;107),VLOOKUP($W8135,日射量と図３!$E$6:$G$34,3,TRUE),IF(AND(107&lt;=Z8135,Z8135&lt;143),VLOOKUP($W8135,日射量と図３!$E$6:$H$34,4,TRUE),VLOOKUP($W8135,日射量と図３!$E$6:$I$34,5,TRUE))))))</f>
        <v/>
      </c>
      <c r="AC8135" s="382" t="str">
        <f t="shared" si="1527"/>
        <v/>
      </c>
      <c r="AD8135" s="382" t="str">
        <f t="shared" si="1528"/>
        <v/>
      </c>
    </row>
    <row r="8136" spans="11:30" ht="13.5" customHeight="1">
      <c r="K8136" s="4">
        <f t="shared" si="1536"/>
        <v>5</v>
      </c>
      <c r="L8136" s="34">
        <v>43590</v>
      </c>
      <c r="M8136" s="4">
        <v>339</v>
      </c>
      <c r="N8136" s="4">
        <v>21</v>
      </c>
      <c r="O8136" s="31">
        <v>0.83333333333333337</v>
      </c>
      <c r="P8136" s="35">
        <v>18.84</v>
      </c>
      <c r="Q8136" s="36">
        <f t="shared" si="1537"/>
        <v>16</v>
      </c>
      <c r="R8136" s="4">
        <f t="shared" si="1538"/>
        <v>0</v>
      </c>
      <c r="S8136" s="31">
        <f t="shared" si="1529"/>
        <v>0.20944444444444443</v>
      </c>
      <c r="T8136" s="31">
        <f t="shared" si="1530"/>
        <v>0.77601851851851855</v>
      </c>
      <c r="U8136" s="4">
        <f t="shared" si="1531"/>
        <v>0</v>
      </c>
      <c r="V8136" s="4" t="str">
        <f t="shared" si="1532"/>
        <v/>
      </c>
      <c r="W8136" s="18" t="str">
        <f>IF(V8136="","",VLOOKUP(L8136,日射量と図３!$A$4:$C$368,3,TRUE)*238.85/100)</f>
        <v/>
      </c>
      <c r="X8136" s="4" t="str">
        <f t="shared" si="1533"/>
        <v/>
      </c>
      <c r="Y8136" s="4" t="str">
        <f t="shared" si="1534"/>
        <v/>
      </c>
      <c r="Z8136" s="4" t="str">
        <f t="shared" si="1535"/>
        <v/>
      </c>
      <c r="AA8136" s="4" t="str">
        <f>IF($V8136="","",IF(Y8136&lt;36,0,IF(AND(36&lt;=Y8136,Y8136&lt;71),VLOOKUP($W8136,日射量と図３!$E$6:$F$34,2,TRUE),IF(AND(71&lt;=Y8136,Y8136&lt;107),VLOOKUP($W8136,日射量と図３!$E$6:$G$34,3,TRUE),IF(AND(107&lt;=Y8136,Y8136&lt;143),VLOOKUP($W8136,日射量と図３!$E$6:$H$34,4,TRUE),VLOOKUP($W8136,日射量と図３!$E$6:$I$34,5,TRUE))))))</f>
        <v/>
      </c>
      <c r="AB8136" s="4" t="str">
        <f>IF($V8136="","",IF(Z8136&lt;36,0,IF(AND(36&lt;=Z8136,Z8136&lt;71),VLOOKUP($W8136,日射量と図３!$E$6:$F$34,2,TRUE),IF(AND(71&lt;=Z8136,Z8136&lt;107),VLOOKUP($W8136,日射量と図３!$E$6:$G$34,3,TRUE),IF(AND(107&lt;=Z8136,Z8136&lt;143),VLOOKUP($W8136,日射量と図３!$E$6:$H$34,4,TRUE),VLOOKUP($W8136,日射量と図３!$E$6:$I$34,5,TRUE))))))</f>
        <v/>
      </c>
      <c r="AC8136" s="382" t="str">
        <f t="shared" si="1527"/>
        <v/>
      </c>
      <c r="AD8136" s="382" t="str">
        <f t="shared" si="1528"/>
        <v/>
      </c>
    </row>
    <row r="8137" spans="11:30" ht="13.5" customHeight="1">
      <c r="K8137" s="4">
        <f t="shared" si="1536"/>
        <v>5</v>
      </c>
      <c r="L8137" s="34">
        <v>43590</v>
      </c>
      <c r="M8137" s="4">
        <v>339</v>
      </c>
      <c r="N8137" s="4">
        <v>22</v>
      </c>
      <c r="O8137" s="31">
        <v>0.875</v>
      </c>
      <c r="P8137" s="35">
        <v>18.009999999999998</v>
      </c>
      <c r="Q8137" s="36">
        <f t="shared" si="1537"/>
        <v>16</v>
      </c>
      <c r="R8137" s="4">
        <f t="shared" si="1538"/>
        <v>0</v>
      </c>
      <c r="S8137" s="31">
        <f t="shared" si="1529"/>
        <v>0.20944444444444443</v>
      </c>
      <c r="T8137" s="31">
        <f t="shared" si="1530"/>
        <v>0.77601851851851855</v>
      </c>
      <c r="U8137" s="4">
        <f t="shared" si="1531"/>
        <v>0</v>
      </c>
      <c r="V8137" s="4" t="str">
        <f t="shared" si="1532"/>
        <v/>
      </c>
      <c r="W8137" s="18" t="str">
        <f>IF(V8137="","",VLOOKUP(L8137,日射量と図３!$A$4:$C$368,3,TRUE)*238.85/100)</f>
        <v/>
      </c>
      <c r="X8137" s="4" t="str">
        <f t="shared" si="1533"/>
        <v/>
      </c>
      <c r="Y8137" s="4" t="str">
        <f t="shared" si="1534"/>
        <v/>
      </c>
      <c r="Z8137" s="4" t="str">
        <f t="shared" si="1535"/>
        <v/>
      </c>
      <c r="AA8137" s="4" t="str">
        <f>IF($V8137="","",IF(Y8137&lt;36,0,IF(AND(36&lt;=Y8137,Y8137&lt;71),VLOOKUP($W8137,日射量と図３!$E$6:$F$34,2,TRUE),IF(AND(71&lt;=Y8137,Y8137&lt;107),VLOOKUP($W8137,日射量と図３!$E$6:$G$34,3,TRUE),IF(AND(107&lt;=Y8137,Y8137&lt;143),VLOOKUP($W8137,日射量と図３!$E$6:$H$34,4,TRUE),VLOOKUP($W8137,日射量と図３!$E$6:$I$34,5,TRUE))))))</f>
        <v/>
      </c>
      <c r="AB8137" s="4" t="str">
        <f>IF($V8137="","",IF(Z8137&lt;36,0,IF(AND(36&lt;=Z8137,Z8137&lt;71),VLOOKUP($W8137,日射量と図３!$E$6:$F$34,2,TRUE),IF(AND(71&lt;=Z8137,Z8137&lt;107),VLOOKUP($W8137,日射量と図３!$E$6:$G$34,3,TRUE),IF(AND(107&lt;=Z8137,Z8137&lt;143),VLOOKUP($W8137,日射量と図３!$E$6:$H$34,4,TRUE),VLOOKUP($W8137,日射量と図３!$E$6:$I$34,5,TRUE))))))</f>
        <v/>
      </c>
      <c r="AC8137" s="382" t="str">
        <f t="shared" si="1527"/>
        <v/>
      </c>
      <c r="AD8137" s="382" t="str">
        <f t="shared" si="1528"/>
        <v/>
      </c>
    </row>
    <row r="8138" spans="11:30" ht="13.5" customHeight="1">
      <c r="K8138" s="4">
        <f t="shared" si="1536"/>
        <v>5</v>
      </c>
      <c r="L8138" s="34">
        <v>43590</v>
      </c>
      <c r="M8138" s="4">
        <v>339</v>
      </c>
      <c r="N8138" s="4">
        <v>23</v>
      </c>
      <c r="O8138" s="31">
        <v>0.91666666666666663</v>
      </c>
      <c r="P8138" s="35">
        <v>17.259999999999998</v>
      </c>
      <c r="Q8138" s="36">
        <f t="shared" si="1537"/>
        <v>13</v>
      </c>
      <c r="R8138" s="4">
        <f t="shared" si="1538"/>
        <v>0</v>
      </c>
      <c r="S8138" s="31">
        <f t="shared" si="1529"/>
        <v>0.20944444444444443</v>
      </c>
      <c r="T8138" s="31">
        <f t="shared" si="1530"/>
        <v>0.77601851851851855</v>
      </c>
      <c r="U8138" s="4">
        <f t="shared" si="1531"/>
        <v>0</v>
      </c>
      <c r="V8138" s="4" t="str">
        <f t="shared" si="1532"/>
        <v/>
      </c>
      <c r="W8138" s="18" t="str">
        <f>IF(V8138="","",VLOOKUP(L8138,日射量と図３!$A$4:$C$368,3,TRUE)*238.85/100)</f>
        <v/>
      </c>
      <c r="X8138" s="4" t="str">
        <f t="shared" si="1533"/>
        <v/>
      </c>
      <c r="Y8138" s="4" t="str">
        <f t="shared" si="1534"/>
        <v/>
      </c>
      <c r="Z8138" s="4" t="str">
        <f t="shared" si="1535"/>
        <v/>
      </c>
      <c r="AA8138" s="4" t="str">
        <f>IF($V8138="","",IF(Y8138&lt;36,0,IF(AND(36&lt;=Y8138,Y8138&lt;71),VLOOKUP($W8138,日射量と図３!$E$6:$F$34,2,TRUE),IF(AND(71&lt;=Y8138,Y8138&lt;107),VLOOKUP($W8138,日射量と図３!$E$6:$G$34,3,TRUE),IF(AND(107&lt;=Y8138,Y8138&lt;143),VLOOKUP($W8138,日射量と図３!$E$6:$H$34,4,TRUE),VLOOKUP($W8138,日射量と図３!$E$6:$I$34,5,TRUE))))))</f>
        <v/>
      </c>
      <c r="AB8138" s="4" t="str">
        <f>IF($V8138="","",IF(Z8138&lt;36,0,IF(AND(36&lt;=Z8138,Z8138&lt;71),VLOOKUP($W8138,日射量と図３!$E$6:$F$34,2,TRUE),IF(AND(71&lt;=Z8138,Z8138&lt;107),VLOOKUP($W8138,日射量と図３!$E$6:$G$34,3,TRUE),IF(AND(107&lt;=Z8138,Z8138&lt;143),VLOOKUP($W8138,日射量と図３!$E$6:$H$34,4,TRUE),VLOOKUP($W8138,日射量と図３!$E$6:$I$34,5,TRUE))))))</f>
        <v/>
      </c>
      <c r="AC8138" s="382" t="str">
        <f t="shared" si="1527"/>
        <v/>
      </c>
      <c r="AD8138" s="382" t="str">
        <f t="shared" si="1528"/>
        <v/>
      </c>
    </row>
    <row r="8139" spans="11:30" ht="13.5" customHeight="1">
      <c r="K8139" s="4">
        <f t="shared" si="1536"/>
        <v>5</v>
      </c>
      <c r="L8139" s="34">
        <v>43590</v>
      </c>
      <c r="M8139" s="4">
        <v>339</v>
      </c>
      <c r="N8139" s="4">
        <v>24</v>
      </c>
      <c r="O8139" s="31">
        <v>0.95833333333333337</v>
      </c>
      <c r="P8139" s="35">
        <v>16.830000000000002</v>
      </c>
      <c r="Q8139" s="36">
        <f t="shared" si="1537"/>
        <v>13</v>
      </c>
      <c r="R8139" s="4">
        <f t="shared" si="1538"/>
        <v>0</v>
      </c>
      <c r="S8139" s="31">
        <f t="shared" si="1529"/>
        <v>0.20944444444444443</v>
      </c>
      <c r="T8139" s="31">
        <f t="shared" si="1530"/>
        <v>0.77601851851851855</v>
      </c>
      <c r="U8139" s="4">
        <f t="shared" si="1531"/>
        <v>0</v>
      </c>
      <c r="V8139" s="4" t="str">
        <f t="shared" si="1532"/>
        <v/>
      </c>
      <c r="W8139" s="18" t="str">
        <f>IF(V8139="","",VLOOKUP(L8139,日射量と図３!$A$4:$C$368,3,TRUE)*238.85/100)</f>
        <v/>
      </c>
      <c r="X8139" s="4" t="str">
        <f t="shared" si="1533"/>
        <v/>
      </c>
      <c r="Y8139" s="4" t="str">
        <f t="shared" si="1534"/>
        <v/>
      </c>
      <c r="Z8139" s="4" t="str">
        <f t="shared" si="1535"/>
        <v/>
      </c>
      <c r="AA8139" s="4" t="str">
        <f>IF($V8139="","",IF(Y8139&lt;36,0,IF(AND(36&lt;=Y8139,Y8139&lt;71),VLOOKUP($W8139,日射量と図３!$E$6:$F$34,2,TRUE),IF(AND(71&lt;=Y8139,Y8139&lt;107),VLOOKUP($W8139,日射量と図３!$E$6:$G$34,3,TRUE),IF(AND(107&lt;=Y8139,Y8139&lt;143),VLOOKUP($W8139,日射量と図３!$E$6:$H$34,4,TRUE),VLOOKUP($W8139,日射量と図３!$E$6:$I$34,5,TRUE))))))</f>
        <v/>
      </c>
      <c r="AB8139" s="4" t="str">
        <f>IF($V8139="","",IF(Z8139&lt;36,0,IF(AND(36&lt;=Z8139,Z8139&lt;71),VLOOKUP($W8139,日射量と図３!$E$6:$F$34,2,TRUE),IF(AND(71&lt;=Z8139,Z8139&lt;107),VLOOKUP($W8139,日射量と図３!$E$6:$G$34,3,TRUE),IF(AND(107&lt;=Z8139,Z8139&lt;143),VLOOKUP($W8139,日射量と図３!$E$6:$H$34,4,TRUE),VLOOKUP($W8139,日射量と図３!$E$6:$I$34,5,TRUE))))))</f>
        <v/>
      </c>
      <c r="AC8139" s="382" t="str">
        <f t="shared" si="1527"/>
        <v/>
      </c>
      <c r="AD8139" s="382" t="str">
        <f t="shared" si="1528"/>
        <v/>
      </c>
    </row>
    <row r="8140" spans="11:30" ht="13.5" customHeight="1">
      <c r="K8140" s="4">
        <f t="shared" si="1536"/>
        <v>5</v>
      </c>
      <c r="L8140" s="34">
        <v>43591</v>
      </c>
      <c r="M8140" s="4">
        <v>340</v>
      </c>
      <c r="N8140" s="4">
        <v>1</v>
      </c>
      <c r="O8140" s="31">
        <v>0</v>
      </c>
      <c r="P8140" s="35">
        <v>16.21</v>
      </c>
      <c r="Q8140" s="36">
        <f t="shared" si="1537"/>
        <v>13</v>
      </c>
      <c r="R8140" s="4">
        <f t="shared" si="1538"/>
        <v>0</v>
      </c>
      <c r="S8140" s="31">
        <f t="shared" si="1529"/>
        <v>0.20944444444444443</v>
      </c>
      <c r="T8140" s="31">
        <f t="shared" si="1530"/>
        <v>0.77601851851851855</v>
      </c>
      <c r="U8140" s="4">
        <f t="shared" si="1531"/>
        <v>0</v>
      </c>
      <c r="V8140" s="4">
        <f t="shared" si="1532"/>
        <v>0</v>
      </c>
      <c r="W8140" s="18">
        <f>IF(V8140="","",VLOOKUP(L8140,日射量と図３!$A$4:$C$368,3,TRUE)*238.85/100)</f>
        <v>40.604500000000002</v>
      </c>
      <c r="X8140" s="4">
        <f t="shared" si="1533"/>
        <v>14</v>
      </c>
      <c r="Y8140" s="4">
        <f t="shared" si="1534"/>
        <v>0</v>
      </c>
      <c r="Z8140" s="4">
        <f t="shared" si="1535"/>
        <v>0</v>
      </c>
      <c r="AA8140" s="4">
        <f>IF($V8140="","",IF(Y8140&lt;36,0,IF(AND(36&lt;=Y8140,Y8140&lt;71),VLOOKUP($W8140,日射量と図３!$E$6:$F$34,2,TRUE),IF(AND(71&lt;=Y8140,Y8140&lt;107),VLOOKUP($W8140,日射量と図３!$E$6:$G$34,3,TRUE),IF(AND(107&lt;=Y8140,Y8140&lt;143),VLOOKUP($W8140,日射量と図３!$E$6:$H$34,4,TRUE),VLOOKUP($W8140,日射量と図３!$E$6:$I$34,5,TRUE))))))</f>
        <v>0</v>
      </c>
      <c r="AB8140" s="4">
        <f>IF($V8140="","",IF(Z8140&lt;36,0,IF(AND(36&lt;=Z8140,Z8140&lt;71),VLOOKUP($W8140,日射量と図３!$E$6:$F$34,2,TRUE),IF(AND(71&lt;=Z8140,Z8140&lt;107),VLOOKUP($W8140,日射量と図３!$E$6:$G$34,3,TRUE),IF(AND(107&lt;=Z8140,Z8140&lt;143),VLOOKUP($W8140,日射量と図３!$E$6:$H$34,4,TRUE),VLOOKUP($W8140,日射量と図３!$E$6:$I$34,5,TRUE))))))</f>
        <v>0</v>
      </c>
      <c r="AC8140" s="382">
        <f t="shared" si="1527"/>
        <v>0</v>
      </c>
      <c r="AD8140" s="382">
        <f t="shared" si="1528"/>
        <v>0</v>
      </c>
    </row>
    <row r="8141" spans="11:30" ht="13.5" customHeight="1">
      <c r="K8141" s="4">
        <f t="shared" si="1536"/>
        <v>5</v>
      </c>
      <c r="L8141" s="34">
        <v>43591</v>
      </c>
      <c r="M8141" s="4">
        <v>340</v>
      </c>
      <c r="N8141" s="4">
        <v>2</v>
      </c>
      <c r="O8141" s="31">
        <v>4.1666666666666664E-2</v>
      </c>
      <c r="P8141" s="35">
        <v>15.99</v>
      </c>
      <c r="Q8141" s="36">
        <f t="shared" si="1537"/>
        <v>13</v>
      </c>
      <c r="R8141" s="4">
        <f t="shared" si="1538"/>
        <v>0</v>
      </c>
      <c r="S8141" s="31">
        <f t="shared" si="1529"/>
        <v>0.20944444444444443</v>
      </c>
      <c r="T8141" s="31">
        <f t="shared" si="1530"/>
        <v>0.77601851851851855</v>
      </c>
      <c r="U8141" s="4">
        <f t="shared" si="1531"/>
        <v>0</v>
      </c>
      <c r="V8141" s="4" t="str">
        <f t="shared" si="1532"/>
        <v/>
      </c>
      <c r="W8141" s="18" t="str">
        <f>IF(V8141="","",VLOOKUP(L8141,日射量と図３!$A$4:$C$368,3,TRUE)*238.85/100)</f>
        <v/>
      </c>
      <c r="X8141" s="4" t="str">
        <f t="shared" si="1533"/>
        <v/>
      </c>
      <c r="Y8141" s="4" t="str">
        <f t="shared" si="1534"/>
        <v/>
      </c>
      <c r="Z8141" s="4" t="str">
        <f t="shared" si="1535"/>
        <v/>
      </c>
      <c r="AA8141" s="4" t="str">
        <f>IF($V8141="","",IF(Y8141&lt;36,0,IF(AND(36&lt;=Y8141,Y8141&lt;71),VLOOKUP($W8141,日射量と図３!$E$6:$F$34,2,TRUE),IF(AND(71&lt;=Y8141,Y8141&lt;107),VLOOKUP($W8141,日射量と図３!$E$6:$G$34,3,TRUE),IF(AND(107&lt;=Y8141,Y8141&lt;143),VLOOKUP($W8141,日射量と図３!$E$6:$H$34,4,TRUE),VLOOKUP($W8141,日射量と図３!$E$6:$I$34,5,TRUE))))))</f>
        <v/>
      </c>
      <c r="AB8141" s="4" t="str">
        <f>IF($V8141="","",IF(Z8141&lt;36,0,IF(AND(36&lt;=Z8141,Z8141&lt;71),VLOOKUP($W8141,日射量と図３!$E$6:$F$34,2,TRUE),IF(AND(71&lt;=Z8141,Z8141&lt;107),VLOOKUP($W8141,日射量と図３!$E$6:$G$34,3,TRUE),IF(AND(107&lt;=Z8141,Z8141&lt;143),VLOOKUP($W8141,日射量と図３!$E$6:$H$34,4,TRUE),VLOOKUP($W8141,日射量と図３!$E$6:$I$34,5,TRUE))))))</f>
        <v/>
      </c>
      <c r="AC8141" s="382" t="str">
        <f t="shared" si="1527"/>
        <v/>
      </c>
      <c r="AD8141" s="382" t="str">
        <f t="shared" si="1528"/>
        <v/>
      </c>
    </row>
    <row r="8142" spans="11:30" ht="13.5" customHeight="1">
      <c r="K8142" s="4">
        <f t="shared" si="1536"/>
        <v>5</v>
      </c>
      <c r="L8142" s="34">
        <v>43591</v>
      </c>
      <c r="M8142" s="4">
        <v>340</v>
      </c>
      <c r="N8142" s="4">
        <v>3</v>
      </c>
      <c r="O8142" s="31">
        <v>8.3333333333333329E-2</v>
      </c>
      <c r="P8142" s="35">
        <v>15.77</v>
      </c>
      <c r="Q8142" s="36">
        <f t="shared" si="1537"/>
        <v>13</v>
      </c>
      <c r="R8142" s="4">
        <f t="shared" si="1538"/>
        <v>0</v>
      </c>
      <c r="S8142" s="31">
        <f t="shared" si="1529"/>
        <v>0.20944444444444443</v>
      </c>
      <c r="T8142" s="31">
        <f t="shared" si="1530"/>
        <v>0.77601851851851855</v>
      </c>
      <c r="U8142" s="4">
        <f t="shared" si="1531"/>
        <v>0</v>
      </c>
      <c r="V8142" s="4" t="str">
        <f t="shared" si="1532"/>
        <v/>
      </c>
      <c r="W8142" s="18" t="str">
        <f>IF(V8142="","",VLOOKUP(L8142,日射量と図３!$A$4:$C$368,3,TRUE)*238.85/100)</f>
        <v/>
      </c>
      <c r="X8142" s="4" t="str">
        <f t="shared" si="1533"/>
        <v/>
      </c>
      <c r="Y8142" s="4" t="str">
        <f t="shared" si="1534"/>
        <v/>
      </c>
      <c r="Z8142" s="4" t="str">
        <f t="shared" si="1535"/>
        <v/>
      </c>
      <c r="AA8142" s="4" t="str">
        <f>IF($V8142="","",IF(Y8142&lt;36,0,IF(AND(36&lt;=Y8142,Y8142&lt;71),VLOOKUP($W8142,日射量と図３!$E$6:$F$34,2,TRUE),IF(AND(71&lt;=Y8142,Y8142&lt;107),VLOOKUP($W8142,日射量と図３!$E$6:$G$34,3,TRUE),IF(AND(107&lt;=Y8142,Y8142&lt;143),VLOOKUP($W8142,日射量と図３!$E$6:$H$34,4,TRUE),VLOOKUP($W8142,日射量と図３!$E$6:$I$34,5,TRUE))))))</f>
        <v/>
      </c>
      <c r="AB8142" s="4" t="str">
        <f>IF($V8142="","",IF(Z8142&lt;36,0,IF(AND(36&lt;=Z8142,Z8142&lt;71),VLOOKUP($W8142,日射量と図３!$E$6:$F$34,2,TRUE),IF(AND(71&lt;=Z8142,Z8142&lt;107),VLOOKUP($W8142,日射量と図３!$E$6:$G$34,3,TRUE),IF(AND(107&lt;=Z8142,Z8142&lt;143),VLOOKUP($W8142,日射量と図３!$E$6:$H$34,4,TRUE),VLOOKUP($W8142,日射量と図３!$E$6:$I$34,5,TRUE))))))</f>
        <v/>
      </c>
      <c r="AC8142" s="382" t="str">
        <f t="shared" si="1527"/>
        <v/>
      </c>
      <c r="AD8142" s="382" t="str">
        <f t="shared" si="1528"/>
        <v/>
      </c>
    </row>
    <row r="8143" spans="11:30" ht="13.5" customHeight="1">
      <c r="K8143" s="4">
        <f t="shared" si="1536"/>
        <v>5</v>
      </c>
      <c r="L8143" s="34">
        <v>43591</v>
      </c>
      <c r="M8143" s="4">
        <v>340</v>
      </c>
      <c r="N8143" s="4">
        <v>4</v>
      </c>
      <c r="O8143" s="31">
        <v>0.125</v>
      </c>
      <c r="P8143" s="35">
        <v>15.120000000000001</v>
      </c>
      <c r="Q8143" s="36">
        <f t="shared" si="1537"/>
        <v>13</v>
      </c>
      <c r="R8143" s="4">
        <f t="shared" si="1538"/>
        <v>0</v>
      </c>
      <c r="S8143" s="31">
        <f t="shared" si="1529"/>
        <v>0.20944444444444443</v>
      </c>
      <c r="T8143" s="31">
        <f t="shared" si="1530"/>
        <v>0.77601851851851855</v>
      </c>
      <c r="U8143" s="4">
        <f t="shared" si="1531"/>
        <v>0</v>
      </c>
      <c r="V8143" s="4" t="str">
        <f t="shared" si="1532"/>
        <v/>
      </c>
      <c r="W8143" s="18" t="str">
        <f>IF(V8143="","",VLOOKUP(L8143,日射量と図３!$A$4:$C$368,3,TRUE)*238.85/100)</f>
        <v/>
      </c>
      <c r="X8143" s="4" t="str">
        <f t="shared" si="1533"/>
        <v/>
      </c>
      <c r="Y8143" s="4" t="str">
        <f t="shared" si="1534"/>
        <v/>
      </c>
      <c r="Z8143" s="4" t="str">
        <f t="shared" si="1535"/>
        <v/>
      </c>
      <c r="AA8143" s="4" t="str">
        <f>IF($V8143="","",IF(Y8143&lt;36,0,IF(AND(36&lt;=Y8143,Y8143&lt;71),VLOOKUP($W8143,日射量と図３!$E$6:$F$34,2,TRUE),IF(AND(71&lt;=Y8143,Y8143&lt;107),VLOOKUP($W8143,日射量と図３!$E$6:$G$34,3,TRUE),IF(AND(107&lt;=Y8143,Y8143&lt;143),VLOOKUP($W8143,日射量と図３!$E$6:$H$34,4,TRUE),VLOOKUP($W8143,日射量と図３!$E$6:$I$34,5,TRUE))))))</f>
        <v/>
      </c>
      <c r="AB8143" s="4" t="str">
        <f>IF($V8143="","",IF(Z8143&lt;36,0,IF(AND(36&lt;=Z8143,Z8143&lt;71),VLOOKUP($W8143,日射量と図３!$E$6:$F$34,2,TRUE),IF(AND(71&lt;=Z8143,Z8143&lt;107),VLOOKUP($W8143,日射量と図３!$E$6:$G$34,3,TRUE),IF(AND(107&lt;=Z8143,Z8143&lt;143),VLOOKUP($W8143,日射量と図３!$E$6:$H$34,4,TRUE),VLOOKUP($W8143,日射量と図３!$E$6:$I$34,5,TRUE))))))</f>
        <v/>
      </c>
      <c r="AC8143" s="382" t="str">
        <f t="shared" ref="AC8143:AC8206" si="1539">IF(V8143="","",IF((($AH$18*$AH$30*V8143*3600/1000000)/1000-AA8143*$AG$18*10*0.0000041868)&lt;=0,0,AA8143*$AG$18*10*0.0000041868))</f>
        <v/>
      </c>
      <c r="AD8143" s="382" t="str">
        <f t="shared" ref="AD8143:AD8206" si="1540">IF(V8143="","",IF((($AH$19*$AH$30*V8143*3600/1000000)/1000-AB8143*$AG$19*10*0.0000041868)&lt;=0,0,AB8143*$AG$19*10*0.0000041868))</f>
        <v/>
      </c>
    </row>
    <row r="8144" spans="11:30" ht="13.5" customHeight="1">
      <c r="K8144" s="4">
        <f t="shared" si="1536"/>
        <v>5</v>
      </c>
      <c r="L8144" s="34">
        <v>43591</v>
      </c>
      <c r="M8144" s="4">
        <v>340</v>
      </c>
      <c r="N8144" s="4">
        <v>5</v>
      </c>
      <c r="O8144" s="31">
        <v>0.16666666666666666</v>
      </c>
      <c r="P8144" s="35">
        <v>14.900000000000002</v>
      </c>
      <c r="Q8144" s="36">
        <f t="shared" si="1537"/>
        <v>15</v>
      </c>
      <c r="R8144" s="4">
        <f t="shared" si="1538"/>
        <v>9.9999999999997868E-2</v>
      </c>
      <c r="S8144" s="31">
        <f t="shared" si="1529"/>
        <v>0.20944444444444443</v>
      </c>
      <c r="T8144" s="31">
        <f t="shared" si="1530"/>
        <v>0.77601851851851855</v>
      </c>
      <c r="U8144" s="4">
        <f t="shared" si="1531"/>
        <v>0</v>
      </c>
      <c r="V8144" s="4" t="str">
        <f t="shared" si="1532"/>
        <v/>
      </c>
      <c r="W8144" s="18" t="str">
        <f>IF(V8144="","",VLOOKUP(L8144,日射量と図３!$A$4:$C$368,3,TRUE)*238.85/100)</f>
        <v/>
      </c>
      <c r="X8144" s="4" t="str">
        <f t="shared" si="1533"/>
        <v/>
      </c>
      <c r="Y8144" s="4" t="str">
        <f t="shared" si="1534"/>
        <v/>
      </c>
      <c r="Z8144" s="4" t="str">
        <f t="shared" si="1535"/>
        <v/>
      </c>
      <c r="AA8144" s="4" t="str">
        <f>IF($V8144="","",IF(Y8144&lt;36,0,IF(AND(36&lt;=Y8144,Y8144&lt;71),VLOOKUP($W8144,日射量と図３!$E$6:$F$34,2,TRUE),IF(AND(71&lt;=Y8144,Y8144&lt;107),VLOOKUP($W8144,日射量と図３!$E$6:$G$34,3,TRUE),IF(AND(107&lt;=Y8144,Y8144&lt;143),VLOOKUP($W8144,日射量と図３!$E$6:$H$34,4,TRUE),VLOOKUP($W8144,日射量と図３!$E$6:$I$34,5,TRUE))))))</f>
        <v/>
      </c>
      <c r="AB8144" s="4" t="str">
        <f>IF($V8144="","",IF(Z8144&lt;36,0,IF(AND(36&lt;=Z8144,Z8144&lt;71),VLOOKUP($W8144,日射量と図３!$E$6:$F$34,2,TRUE),IF(AND(71&lt;=Z8144,Z8144&lt;107),VLOOKUP($W8144,日射量と図３!$E$6:$G$34,3,TRUE),IF(AND(107&lt;=Z8144,Z8144&lt;143),VLOOKUP($W8144,日射量と図３!$E$6:$H$34,4,TRUE),VLOOKUP($W8144,日射量と図３!$E$6:$I$34,5,TRUE))))))</f>
        <v/>
      </c>
      <c r="AC8144" s="382" t="str">
        <f t="shared" si="1539"/>
        <v/>
      </c>
      <c r="AD8144" s="382" t="str">
        <f t="shared" si="1540"/>
        <v/>
      </c>
    </row>
    <row r="8145" spans="11:30" ht="13.5" customHeight="1">
      <c r="K8145" s="4">
        <f t="shared" si="1536"/>
        <v>5</v>
      </c>
      <c r="L8145" s="34">
        <v>43591</v>
      </c>
      <c r="M8145" s="4">
        <v>340</v>
      </c>
      <c r="N8145" s="4">
        <v>6</v>
      </c>
      <c r="O8145" s="31">
        <v>0.20833333333333334</v>
      </c>
      <c r="P8145" s="35">
        <v>14.670000000000002</v>
      </c>
      <c r="Q8145" s="36">
        <f t="shared" si="1537"/>
        <v>15</v>
      </c>
      <c r="R8145" s="4">
        <f t="shared" si="1538"/>
        <v>0.32999999999999829</v>
      </c>
      <c r="S8145" s="31">
        <f t="shared" si="1529"/>
        <v>0.20944444444444443</v>
      </c>
      <c r="T8145" s="31">
        <f t="shared" si="1530"/>
        <v>0.77601851851851855</v>
      </c>
      <c r="U8145" s="4">
        <f t="shared" si="1531"/>
        <v>0</v>
      </c>
      <c r="V8145" s="4" t="str">
        <f t="shared" si="1532"/>
        <v/>
      </c>
      <c r="W8145" s="18" t="str">
        <f>IF(V8145="","",VLOOKUP(L8145,日射量と図３!$A$4:$C$368,3,TRUE)*238.85/100)</f>
        <v/>
      </c>
      <c r="X8145" s="4" t="str">
        <f t="shared" si="1533"/>
        <v/>
      </c>
      <c r="Y8145" s="4" t="str">
        <f t="shared" si="1534"/>
        <v/>
      </c>
      <c r="Z8145" s="4" t="str">
        <f t="shared" si="1535"/>
        <v/>
      </c>
      <c r="AA8145" s="4" t="str">
        <f>IF($V8145="","",IF(Y8145&lt;36,0,IF(AND(36&lt;=Y8145,Y8145&lt;71),VLOOKUP($W8145,日射量と図３!$E$6:$F$34,2,TRUE),IF(AND(71&lt;=Y8145,Y8145&lt;107),VLOOKUP($W8145,日射量と図３!$E$6:$G$34,3,TRUE),IF(AND(107&lt;=Y8145,Y8145&lt;143),VLOOKUP($W8145,日射量と図３!$E$6:$H$34,4,TRUE),VLOOKUP($W8145,日射量と図３!$E$6:$I$34,5,TRUE))))))</f>
        <v/>
      </c>
      <c r="AB8145" s="4" t="str">
        <f>IF($V8145="","",IF(Z8145&lt;36,0,IF(AND(36&lt;=Z8145,Z8145&lt;71),VLOOKUP($W8145,日射量と図３!$E$6:$F$34,2,TRUE),IF(AND(71&lt;=Z8145,Z8145&lt;107),VLOOKUP($W8145,日射量と図３!$E$6:$G$34,3,TRUE),IF(AND(107&lt;=Z8145,Z8145&lt;143),VLOOKUP($W8145,日射量と図３!$E$6:$H$34,4,TRUE),VLOOKUP($W8145,日射量と図３!$E$6:$I$34,5,TRUE))))))</f>
        <v/>
      </c>
      <c r="AC8145" s="382" t="str">
        <f t="shared" si="1539"/>
        <v/>
      </c>
      <c r="AD8145" s="382" t="str">
        <f t="shared" si="1540"/>
        <v/>
      </c>
    </row>
    <row r="8146" spans="11:30" ht="13.5" customHeight="1">
      <c r="K8146" s="4">
        <f t="shared" si="1536"/>
        <v>5</v>
      </c>
      <c r="L8146" s="34">
        <v>43591</v>
      </c>
      <c r="M8146" s="4">
        <v>340</v>
      </c>
      <c r="N8146" s="4">
        <v>7</v>
      </c>
      <c r="O8146" s="31">
        <v>0.25</v>
      </c>
      <c r="P8146" s="35">
        <v>15.11</v>
      </c>
      <c r="Q8146" s="36">
        <f t="shared" si="1537"/>
        <v>15</v>
      </c>
      <c r="R8146" s="4">
        <f t="shared" si="1538"/>
        <v>0</v>
      </c>
      <c r="S8146" s="31">
        <f t="shared" si="1529"/>
        <v>0.20944444444444443</v>
      </c>
      <c r="T8146" s="31">
        <f t="shared" si="1530"/>
        <v>0.77601851851851855</v>
      </c>
      <c r="U8146" s="4">
        <f t="shared" si="1531"/>
        <v>0</v>
      </c>
      <c r="V8146" s="4" t="str">
        <f t="shared" si="1532"/>
        <v/>
      </c>
      <c r="W8146" s="18" t="str">
        <f>IF(V8146="","",VLOOKUP(L8146,日射量と図３!$A$4:$C$368,3,TRUE)*238.85/100)</f>
        <v/>
      </c>
      <c r="X8146" s="4" t="str">
        <f t="shared" si="1533"/>
        <v/>
      </c>
      <c r="Y8146" s="4" t="str">
        <f t="shared" si="1534"/>
        <v/>
      </c>
      <c r="Z8146" s="4" t="str">
        <f t="shared" si="1535"/>
        <v/>
      </c>
      <c r="AA8146" s="4" t="str">
        <f>IF($V8146="","",IF(Y8146&lt;36,0,IF(AND(36&lt;=Y8146,Y8146&lt;71),VLOOKUP($W8146,日射量と図３!$E$6:$F$34,2,TRUE),IF(AND(71&lt;=Y8146,Y8146&lt;107),VLOOKUP($W8146,日射量と図３!$E$6:$G$34,3,TRUE),IF(AND(107&lt;=Y8146,Y8146&lt;143),VLOOKUP($W8146,日射量と図３!$E$6:$H$34,4,TRUE),VLOOKUP($W8146,日射量と図３!$E$6:$I$34,5,TRUE))))))</f>
        <v/>
      </c>
      <c r="AB8146" s="4" t="str">
        <f>IF($V8146="","",IF(Z8146&lt;36,0,IF(AND(36&lt;=Z8146,Z8146&lt;71),VLOOKUP($W8146,日射量と図３!$E$6:$F$34,2,TRUE),IF(AND(71&lt;=Z8146,Z8146&lt;107),VLOOKUP($W8146,日射量と図３!$E$6:$G$34,3,TRUE),IF(AND(107&lt;=Z8146,Z8146&lt;143),VLOOKUP($W8146,日射量と図３!$E$6:$H$34,4,TRUE),VLOOKUP($W8146,日射量と図３!$E$6:$I$34,5,TRUE))))))</f>
        <v/>
      </c>
      <c r="AC8146" s="382" t="str">
        <f t="shared" si="1539"/>
        <v/>
      </c>
      <c r="AD8146" s="382" t="str">
        <f t="shared" si="1540"/>
        <v/>
      </c>
    </row>
    <row r="8147" spans="11:30" ht="13.5" customHeight="1">
      <c r="K8147" s="4">
        <f t="shared" si="1536"/>
        <v>5</v>
      </c>
      <c r="L8147" s="34">
        <v>43591</v>
      </c>
      <c r="M8147" s="4">
        <v>340</v>
      </c>
      <c r="N8147" s="4">
        <v>8</v>
      </c>
      <c r="O8147" s="31">
        <v>0.29166666666666669</v>
      </c>
      <c r="P8147" s="35">
        <v>16.32</v>
      </c>
      <c r="Q8147" s="36">
        <f t="shared" si="1537"/>
        <v>12</v>
      </c>
      <c r="R8147" s="4">
        <f t="shared" si="1538"/>
        <v>0</v>
      </c>
      <c r="S8147" s="31">
        <f t="shared" si="1529"/>
        <v>0.20944444444444443</v>
      </c>
      <c r="T8147" s="31">
        <f t="shared" si="1530"/>
        <v>0.77601851851851855</v>
      </c>
      <c r="U8147" s="4">
        <f t="shared" si="1531"/>
        <v>0</v>
      </c>
      <c r="V8147" s="4" t="str">
        <f t="shared" si="1532"/>
        <v/>
      </c>
      <c r="W8147" s="18" t="str">
        <f>IF(V8147="","",VLOOKUP(L8147,日射量と図３!$A$4:$C$368,3,TRUE)*238.85/100)</f>
        <v/>
      </c>
      <c r="X8147" s="4" t="str">
        <f t="shared" si="1533"/>
        <v/>
      </c>
      <c r="Y8147" s="4" t="str">
        <f t="shared" si="1534"/>
        <v/>
      </c>
      <c r="Z8147" s="4" t="str">
        <f t="shared" si="1535"/>
        <v/>
      </c>
      <c r="AA8147" s="4" t="str">
        <f>IF($V8147="","",IF(Y8147&lt;36,0,IF(AND(36&lt;=Y8147,Y8147&lt;71),VLOOKUP($W8147,日射量と図３!$E$6:$F$34,2,TRUE),IF(AND(71&lt;=Y8147,Y8147&lt;107),VLOOKUP($W8147,日射量と図３!$E$6:$G$34,3,TRUE),IF(AND(107&lt;=Y8147,Y8147&lt;143),VLOOKUP($W8147,日射量と図３!$E$6:$H$34,4,TRUE),VLOOKUP($W8147,日射量と図３!$E$6:$I$34,5,TRUE))))))</f>
        <v/>
      </c>
      <c r="AB8147" s="4" t="str">
        <f>IF($V8147="","",IF(Z8147&lt;36,0,IF(AND(36&lt;=Z8147,Z8147&lt;71),VLOOKUP($W8147,日射量と図３!$E$6:$F$34,2,TRUE),IF(AND(71&lt;=Z8147,Z8147&lt;107),VLOOKUP($W8147,日射量と図３!$E$6:$G$34,3,TRUE),IF(AND(107&lt;=Z8147,Z8147&lt;143),VLOOKUP($W8147,日射量と図３!$E$6:$H$34,4,TRUE),VLOOKUP($W8147,日射量と図３!$E$6:$I$34,5,TRUE))))))</f>
        <v/>
      </c>
      <c r="AC8147" s="382" t="str">
        <f t="shared" si="1539"/>
        <v/>
      </c>
      <c r="AD8147" s="382" t="str">
        <f t="shared" si="1540"/>
        <v/>
      </c>
    </row>
    <row r="8148" spans="11:30" ht="13.5" customHeight="1">
      <c r="K8148" s="4">
        <f t="shared" si="1536"/>
        <v>5</v>
      </c>
      <c r="L8148" s="34">
        <v>43591</v>
      </c>
      <c r="M8148" s="4">
        <v>340</v>
      </c>
      <c r="N8148" s="4">
        <v>9</v>
      </c>
      <c r="O8148" s="31">
        <v>0.33333333333333331</v>
      </c>
      <c r="P8148" s="35">
        <v>17.399999999999999</v>
      </c>
      <c r="Q8148" s="36">
        <f t="shared" si="1537"/>
        <v>12</v>
      </c>
      <c r="R8148" s="4">
        <f t="shared" si="1538"/>
        <v>0</v>
      </c>
      <c r="S8148" s="31">
        <f t="shared" si="1529"/>
        <v>0.20944444444444443</v>
      </c>
      <c r="T8148" s="31">
        <f t="shared" si="1530"/>
        <v>0.77601851851851855</v>
      </c>
      <c r="U8148" s="4">
        <f t="shared" si="1531"/>
        <v>0</v>
      </c>
      <c r="V8148" s="4" t="str">
        <f t="shared" si="1532"/>
        <v/>
      </c>
      <c r="W8148" s="18" t="str">
        <f>IF(V8148="","",VLOOKUP(L8148,日射量と図３!$A$4:$C$368,3,TRUE)*238.85/100)</f>
        <v/>
      </c>
      <c r="X8148" s="4" t="str">
        <f t="shared" si="1533"/>
        <v/>
      </c>
      <c r="Y8148" s="4" t="str">
        <f t="shared" si="1534"/>
        <v/>
      </c>
      <c r="Z8148" s="4" t="str">
        <f t="shared" si="1535"/>
        <v/>
      </c>
      <c r="AA8148" s="4" t="str">
        <f>IF($V8148="","",IF(Y8148&lt;36,0,IF(AND(36&lt;=Y8148,Y8148&lt;71),VLOOKUP($W8148,日射量と図３!$E$6:$F$34,2,TRUE),IF(AND(71&lt;=Y8148,Y8148&lt;107),VLOOKUP($W8148,日射量と図３!$E$6:$G$34,3,TRUE),IF(AND(107&lt;=Y8148,Y8148&lt;143),VLOOKUP($W8148,日射量と図３!$E$6:$H$34,4,TRUE),VLOOKUP($W8148,日射量と図３!$E$6:$I$34,5,TRUE))))))</f>
        <v/>
      </c>
      <c r="AB8148" s="4" t="str">
        <f>IF($V8148="","",IF(Z8148&lt;36,0,IF(AND(36&lt;=Z8148,Z8148&lt;71),VLOOKUP($W8148,日射量と図３!$E$6:$F$34,2,TRUE),IF(AND(71&lt;=Z8148,Z8148&lt;107),VLOOKUP($W8148,日射量と図３!$E$6:$G$34,3,TRUE),IF(AND(107&lt;=Z8148,Z8148&lt;143),VLOOKUP($W8148,日射量と図３!$E$6:$H$34,4,TRUE),VLOOKUP($W8148,日射量と図３!$E$6:$I$34,5,TRUE))))))</f>
        <v/>
      </c>
      <c r="AC8148" s="382" t="str">
        <f t="shared" si="1539"/>
        <v/>
      </c>
      <c r="AD8148" s="382" t="str">
        <f t="shared" si="1540"/>
        <v/>
      </c>
    </row>
    <row r="8149" spans="11:30" ht="13.5" customHeight="1">
      <c r="K8149" s="4">
        <f t="shared" si="1536"/>
        <v>5</v>
      </c>
      <c r="L8149" s="34">
        <v>43591</v>
      </c>
      <c r="M8149" s="4">
        <v>340</v>
      </c>
      <c r="N8149" s="4">
        <v>10</v>
      </c>
      <c r="O8149" s="31">
        <v>0.375</v>
      </c>
      <c r="P8149" s="35">
        <v>18.82</v>
      </c>
      <c r="Q8149" s="36">
        <f t="shared" si="1537"/>
        <v>12</v>
      </c>
      <c r="R8149" s="4">
        <f t="shared" si="1538"/>
        <v>0</v>
      </c>
      <c r="S8149" s="31">
        <f t="shared" ref="S8149:S8212" si="1541">VLOOKUP(K8149,$AF$45:$AH$49,2,TRUE)</f>
        <v>0.20944444444444443</v>
      </c>
      <c r="T8149" s="31">
        <f t="shared" ref="T8149:T8212" si="1542">VLOOKUP(K8149,$AF$45:$AH$49,3,TRUE)</f>
        <v>0.77601851851851855</v>
      </c>
      <c r="U8149" s="4">
        <f t="shared" ref="U8149:U8212" si="1543">IF(AND(S8149&lt;O8149,O8149&lt;T8149),R8149,0)</f>
        <v>0</v>
      </c>
      <c r="V8149" s="4" t="str">
        <f t="shared" ref="V8149:V8212" si="1544">IF(N8149=1,SUM(U8149:U8172),"")</f>
        <v/>
      </c>
      <c r="W8149" s="18" t="str">
        <f>IF(V8149="","",VLOOKUP(L8149,日射量と図３!$A$4:$C$368,3,TRUE)*238.85/100)</f>
        <v/>
      </c>
      <c r="X8149" s="4" t="str">
        <f t="shared" ref="X8149:X8212" si="1545">IF(V8149="","",VLOOKUP(K8149,$AF$45:$AJ$49,5,TRUE))</f>
        <v/>
      </c>
      <c r="Y8149" s="4" t="str">
        <f t="shared" si="1534"/>
        <v/>
      </c>
      <c r="Z8149" s="4" t="str">
        <f t="shared" si="1535"/>
        <v/>
      </c>
      <c r="AA8149" s="4" t="str">
        <f>IF($V8149="","",IF(Y8149&lt;36,0,IF(AND(36&lt;=Y8149,Y8149&lt;71),VLOOKUP($W8149,日射量と図３!$E$6:$F$34,2,TRUE),IF(AND(71&lt;=Y8149,Y8149&lt;107),VLOOKUP($W8149,日射量と図３!$E$6:$G$34,3,TRUE),IF(AND(107&lt;=Y8149,Y8149&lt;143),VLOOKUP($W8149,日射量と図３!$E$6:$H$34,4,TRUE),VLOOKUP($W8149,日射量と図３!$E$6:$I$34,5,TRUE))))))</f>
        <v/>
      </c>
      <c r="AB8149" s="4" t="str">
        <f>IF($V8149="","",IF(Z8149&lt;36,0,IF(AND(36&lt;=Z8149,Z8149&lt;71),VLOOKUP($W8149,日射量と図３!$E$6:$F$34,2,TRUE),IF(AND(71&lt;=Z8149,Z8149&lt;107),VLOOKUP($W8149,日射量と図３!$E$6:$G$34,3,TRUE),IF(AND(107&lt;=Z8149,Z8149&lt;143),VLOOKUP($W8149,日射量と図３!$E$6:$H$34,4,TRUE),VLOOKUP($W8149,日射量と図３!$E$6:$I$34,5,TRUE))))))</f>
        <v/>
      </c>
      <c r="AC8149" s="382" t="str">
        <f t="shared" si="1539"/>
        <v/>
      </c>
      <c r="AD8149" s="382" t="str">
        <f t="shared" si="1540"/>
        <v/>
      </c>
    </row>
    <row r="8150" spans="11:30" ht="13.5" customHeight="1">
      <c r="K8150" s="4">
        <f t="shared" si="1536"/>
        <v>5</v>
      </c>
      <c r="L8150" s="34">
        <v>43591</v>
      </c>
      <c r="M8150" s="4">
        <v>340</v>
      </c>
      <c r="N8150" s="4">
        <v>11</v>
      </c>
      <c r="O8150" s="31">
        <v>0.41666666666666669</v>
      </c>
      <c r="P8150" s="35">
        <v>19.740000000000002</v>
      </c>
      <c r="Q8150" s="36">
        <f t="shared" si="1537"/>
        <v>12</v>
      </c>
      <c r="R8150" s="4">
        <f t="shared" si="1538"/>
        <v>0</v>
      </c>
      <c r="S8150" s="31">
        <f t="shared" si="1541"/>
        <v>0.20944444444444443</v>
      </c>
      <c r="T8150" s="31">
        <f t="shared" si="1542"/>
        <v>0.77601851851851855</v>
      </c>
      <c r="U8150" s="4">
        <f t="shared" si="1543"/>
        <v>0</v>
      </c>
      <c r="V8150" s="4" t="str">
        <f t="shared" si="1544"/>
        <v/>
      </c>
      <c r="W8150" s="18" t="str">
        <f>IF(V8150="","",VLOOKUP(L8150,日射量と図３!$A$4:$C$368,3,TRUE)*238.85/100)</f>
        <v/>
      </c>
      <c r="X8150" s="4" t="str">
        <f t="shared" si="1545"/>
        <v/>
      </c>
      <c r="Y8150" s="4" t="str">
        <f t="shared" si="1534"/>
        <v/>
      </c>
      <c r="Z8150" s="4" t="str">
        <f t="shared" si="1535"/>
        <v/>
      </c>
      <c r="AA8150" s="4" t="str">
        <f>IF($V8150="","",IF(Y8150&lt;36,0,IF(AND(36&lt;=Y8150,Y8150&lt;71),VLOOKUP($W8150,日射量と図３!$E$6:$F$34,2,TRUE),IF(AND(71&lt;=Y8150,Y8150&lt;107),VLOOKUP($W8150,日射量と図３!$E$6:$G$34,3,TRUE),IF(AND(107&lt;=Y8150,Y8150&lt;143),VLOOKUP($W8150,日射量と図３!$E$6:$H$34,4,TRUE),VLOOKUP($W8150,日射量と図３!$E$6:$I$34,5,TRUE))))))</f>
        <v/>
      </c>
      <c r="AB8150" s="4" t="str">
        <f>IF($V8150="","",IF(Z8150&lt;36,0,IF(AND(36&lt;=Z8150,Z8150&lt;71),VLOOKUP($W8150,日射量と図３!$E$6:$F$34,2,TRUE),IF(AND(71&lt;=Z8150,Z8150&lt;107),VLOOKUP($W8150,日射量と図３!$E$6:$G$34,3,TRUE),IF(AND(107&lt;=Z8150,Z8150&lt;143),VLOOKUP($W8150,日射量と図３!$E$6:$H$34,4,TRUE),VLOOKUP($W8150,日射量と図３!$E$6:$I$34,5,TRUE))))))</f>
        <v/>
      </c>
      <c r="AC8150" s="382" t="str">
        <f t="shared" si="1539"/>
        <v/>
      </c>
      <c r="AD8150" s="382" t="str">
        <f t="shared" si="1540"/>
        <v/>
      </c>
    </row>
    <row r="8151" spans="11:30" ht="13.5" customHeight="1">
      <c r="K8151" s="4">
        <f t="shared" si="1536"/>
        <v>5</v>
      </c>
      <c r="L8151" s="34">
        <v>43591</v>
      </c>
      <c r="M8151" s="4">
        <v>340</v>
      </c>
      <c r="N8151" s="4">
        <v>12</v>
      </c>
      <c r="O8151" s="31">
        <v>0.45833333333333331</v>
      </c>
      <c r="P8151" s="35">
        <v>20.96</v>
      </c>
      <c r="Q8151" s="36">
        <f t="shared" si="1537"/>
        <v>12</v>
      </c>
      <c r="R8151" s="4">
        <f t="shared" si="1538"/>
        <v>0</v>
      </c>
      <c r="S8151" s="31">
        <f t="shared" si="1541"/>
        <v>0.20944444444444443</v>
      </c>
      <c r="T8151" s="31">
        <f t="shared" si="1542"/>
        <v>0.77601851851851855</v>
      </c>
      <c r="U8151" s="4">
        <f t="shared" si="1543"/>
        <v>0</v>
      </c>
      <c r="V8151" s="4" t="str">
        <f t="shared" si="1544"/>
        <v/>
      </c>
      <c r="W8151" s="18" t="str">
        <f>IF(V8151="","",VLOOKUP(L8151,日射量と図３!$A$4:$C$368,3,TRUE)*238.85/100)</f>
        <v/>
      </c>
      <c r="X8151" s="4" t="str">
        <f t="shared" si="1545"/>
        <v/>
      </c>
      <c r="Y8151" s="4" t="str">
        <f t="shared" si="1534"/>
        <v/>
      </c>
      <c r="Z8151" s="4" t="str">
        <f t="shared" si="1535"/>
        <v/>
      </c>
      <c r="AA8151" s="4" t="str">
        <f>IF($V8151="","",IF(Y8151&lt;36,0,IF(AND(36&lt;=Y8151,Y8151&lt;71),VLOOKUP($W8151,日射量と図３!$E$6:$F$34,2,TRUE),IF(AND(71&lt;=Y8151,Y8151&lt;107),VLOOKUP($W8151,日射量と図３!$E$6:$G$34,3,TRUE),IF(AND(107&lt;=Y8151,Y8151&lt;143),VLOOKUP($W8151,日射量と図３!$E$6:$H$34,4,TRUE),VLOOKUP($W8151,日射量と図３!$E$6:$I$34,5,TRUE))))))</f>
        <v/>
      </c>
      <c r="AB8151" s="4" t="str">
        <f>IF($V8151="","",IF(Z8151&lt;36,0,IF(AND(36&lt;=Z8151,Z8151&lt;71),VLOOKUP($W8151,日射量と図３!$E$6:$F$34,2,TRUE),IF(AND(71&lt;=Z8151,Z8151&lt;107),VLOOKUP($W8151,日射量と図３!$E$6:$G$34,3,TRUE),IF(AND(107&lt;=Z8151,Z8151&lt;143),VLOOKUP($W8151,日射量と図３!$E$6:$H$34,4,TRUE),VLOOKUP($W8151,日射量と図３!$E$6:$I$34,5,TRUE))))))</f>
        <v/>
      </c>
      <c r="AC8151" s="382" t="str">
        <f t="shared" si="1539"/>
        <v/>
      </c>
      <c r="AD8151" s="382" t="str">
        <f t="shared" si="1540"/>
        <v/>
      </c>
    </row>
    <row r="8152" spans="11:30" ht="13.5" customHeight="1">
      <c r="K8152" s="4">
        <f t="shared" si="1536"/>
        <v>5</v>
      </c>
      <c r="L8152" s="34">
        <v>43591</v>
      </c>
      <c r="M8152" s="4">
        <v>340</v>
      </c>
      <c r="N8152" s="4">
        <v>13</v>
      </c>
      <c r="O8152" s="31">
        <v>0.5</v>
      </c>
      <c r="P8152" s="35">
        <v>22.04</v>
      </c>
      <c r="Q8152" s="36">
        <f t="shared" si="1537"/>
        <v>12</v>
      </c>
      <c r="R8152" s="4">
        <f t="shared" si="1538"/>
        <v>0</v>
      </c>
      <c r="S8152" s="31">
        <f t="shared" si="1541"/>
        <v>0.20944444444444443</v>
      </c>
      <c r="T8152" s="31">
        <f t="shared" si="1542"/>
        <v>0.77601851851851855</v>
      </c>
      <c r="U8152" s="4">
        <f t="shared" si="1543"/>
        <v>0</v>
      </c>
      <c r="V8152" s="4" t="str">
        <f t="shared" si="1544"/>
        <v/>
      </c>
      <c r="W8152" s="18" t="str">
        <f>IF(V8152="","",VLOOKUP(L8152,日射量と図３!$A$4:$C$368,3,TRUE)*238.85/100)</f>
        <v/>
      </c>
      <c r="X8152" s="4" t="str">
        <f t="shared" si="1545"/>
        <v/>
      </c>
      <c r="Y8152" s="4" t="str">
        <f t="shared" si="1534"/>
        <v/>
      </c>
      <c r="Z8152" s="4" t="str">
        <f t="shared" si="1535"/>
        <v/>
      </c>
      <c r="AA8152" s="4" t="str">
        <f>IF($V8152="","",IF(Y8152&lt;36,0,IF(AND(36&lt;=Y8152,Y8152&lt;71),VLOOKUP($W8152,日射量と図３!$E$6:$F$34,2,TRUE),IF(AND(71&lt;=Y8152,Y8152&lt;107),VLOOKUP($W8152,日射量と図３!$E$6:$G$34,3,TRUE),IF(AND(107&lt;=Y8152,Y8152&lt;143),VLOOKUP($W8152,日射量と図３!$E$6:$H$34,4,TRUE),VLOOKUP($W8152,日射量と図３!$E$6:$I$34,5,TRUE))))))</f>
        <v/>
      </c>
      <c r="AB8152" s="4" t="str">
        <f>IF($V8152="","",IF(Z8152&lt;36,0,IF(AND(36&lt;=Z8152,Z8152&lt;71),VLOOKUP($W8152,日射量と図３!$E$6:$F$34,2,TRUE),IF(AND(71&lt;=Z8152,Z8152&lt;107),VLOOKUP($W8152,日射量と図３!$E$6:$G$34,3,TRUE),IF(AND(107&lt;=Z8152,Z8152&lt;143),VLOOKUP($W8152,日射量と図３!$E$6:$H$34,4,TRUE),VLOOKUP($W8152,日射量と図３!$E$6:$I$34,5,TRUE))))))</f>
        <v/>
      </c>
      <c r="AC8152" s="382" t="str">
        <f t="shared" si="1539"/>
        <v/>
      </c>
      <c r="AD8152" s="382" t="str">
        <f t="shared" si="1540"/>
        <v/>
      </c>
    </row>
    <row r="8153" spans="11:30" ht="13.5" customHeight="1">
      <c r="K8153" s="4">
        <f t="shared" si="1536"/>
        <v>5</v>
      </c>
      <c r="L8153" s="34">
        <v>43591</v>
      </c>
      <c r="M8153" s="4">
        <v>340</v>
      </c>
      <c r="N8153" s="4">
        <v>14</v>
      </c>
      <c r="O8153" s="31">
        <v>0.54166666666666663</v>
      </c>
      <c r="P8153" s="35">
        <v>21.849999999999998</v>
      </c>
      <c r="Q8153" s="36">
        <f t="shared" si="1537"/>
        <v>12</v>
      </c>
      <c r="R8153" s="4">
        <f t="shared" si="1538"/>
        <v>0</v>
      </c>
      <c r="S8153" s="31">
        <f t="shared" si="1541"/>
        <v>0.20944444444444443</v>
      </c>
      <c r="T8153" s="31">
        <f t="shared" si="1542"/>
        <v>0.77601851851851855</v>
      </c>
      <c r="U8153" s="4">
        <f t="shared" si="1543"/>
        <v>0</v>
      </c>
      <c r="V8153" s="4" t="str">
        <f t="shared" si="1544"/>
        <v/>
      </c>
      <c r="W8153" s="18" t="str">
        <f>IF(V8153="","",VLOOKUP(L8153,日射量と図３!$A$4:$C$368,3,TRUE)*238.85/100)</f>
        <v/>
      </c>
      <c r="X8153" s="4" t="str">
        <f t="shared" si="1545"/>
        <v/>
      </c>
      <c r="Y8153" s="4" t="str">
        <f t="shared" si="1534"/>
        <v/>
      </c>
      <c r="Z8153" s="4" t="str">
        <f t="shared" si="1535"/>
        <v/>
      </c>
      <c r="AA8153" s="4" t="str">
        <f>IF($V8153="","",IF(Y8153&lt;36,0,IF(AND(36&lt;=Y8153,Y8153&lt;71),VLOOKUP($W8153,日射量と図３!$E$6:$F$34,2,TRUE),IF(AND(71&lt;=Y8153,Y8153&lt;107),VLOOKUP($W8153,日射量と図３!$E$6:$G$34,3,TRUE),IF(AND(107&lt;=Y8153,Y8153&lt;143),VLOOKUP($W8153,日射量と図３!$E$6:$H$34,4,TRUE),VLOOKUP($W8153,日射量と図３!$E$6:$I$34,5,TRUE))))))</f>
        <v/>
      </c>
      <c r="AB8153" s="4" t="str">
        <f>IF($V8153="","",IF(Z8153&lt;36,0,IF(AND(36&lt;=Z8153,Z8153&lt;71),VLOOKUP($W8153,日射量と図３!$E$6:$F$34,2,TRUE),IF(AND(71&lt;=Z8153,Z8153&lt;107),VLOOKUP($W8153,日射量と図３!$E$6:$G$34,3,TRUE),IF(AND(107&lt;=Z8153,Z8153&lt;143),VLOOKUP($W8153,日射量と図３!$E$6:$H$34,4,TRUE),VLOOKUP($W8153,日射量と図３!$E$6:$I$34,5,TRUE))))))</f>
        <v/>
      </c>
      <c r="AC8153" s="382" t="str">
        <f t="shared" si="1539"/>
        <v/>
      </c>
      <c r="AD8153" s="382" t="str">
        <f t="shared" si="1540"/>
        <v/>
      </c>
    </row>
    <row r="8154" spans="11:30" ht="13.5" customHeight="1">
      <c r="K8154" s="4">
        <f t="shared" si="1536"/>
        <v>5</v>
      </c>
      <c r="L8154" s="34">
        <v>43591</v>
      </c>
      <c r="M8154" s="4">
        <v>340</v>
      </c>
      <c r="N8154" s="4">
        <v>15</v>
      </c>
      <c r="O8154" s="31">
        <v>0.58333333333333337</v>
      </c>
      <c r="P8154" s="35">
        <v>21.650000000000002</v>
      </c>
      <c r="Q8154" s="36">
        <f t="shared" si="1537"/>
        <v>12</v>
      </c>
      <c r="R8154" s="4">
        <f t="shared" si="1538"/>
        <v>0</v>
      </c>
      <c r="S8154" s="31">
        <f t="shared" si="1541"/>
        <v>0.20944444444444443</v>
      </c>
      <c r="T8154" s="31">
        <f t="shared" si="1542"/>
        <v>0.77601851851851855</v>
      </c>
      <c r="U8154" s="4">
        <f t="shared" si="1543"/>
        <v>0</v>
      </c>
      <c r="V8154" s="4" t="str">
        <f t="shared" si="1544"/>
        <v/>
      </c>
      <c r="W8154" s="18" t="str">
        <f>IF(V8154="","",VLOOKUP(L8154,日射量と図３!$A$4:$C$368,3,TRUE)*238.85/100)</f>
        <v/>
      </c>
      <c r="X8154" s="4" t="str">
        <f t="shared" si="1545"/>
        <v/>
      </c>
      <c r="Y8154" s="4" t="str">
        <f t="shared" si="1534"/>
        <v/>
      </c>
      <c r="Z8154" s="4" t="str">
        <f t="shared" si="1535"/>
        <v/>
      </c>
      <c r="AA8154" s="4" t="str">
        <f>IF($V8154="","",IF(Y8154&lt;36,0,IF(AND(36&lt;=Y8154,Y8154&lt;71),VLOOKUP($W8154,日射量と図３!$E$6:$F$34,2,TRUE),IF(AND(71&lt;=Y8154,Y8154&lt;107),VLOOKUP($W8154,日射量と図３!$E$6:$G$34,3,TRUE),IF(AND(107&lt;=Y8154,Y8154&lt;143),VLOOKUP($W8154,日射量と図３!$E$6:$H$34,4,TRUE),VLOOKUP($W8154,日射量と図３!$E$6:$I$34,5,TRUE))))))</f>
        <v/>
      </c>
      <c r="AB8154" s="4" t="str">
        <f>IF($V8154="","",IF(Z8154&lt;36,0,IF(AND(36&lt;=Z8154,Z8154&lt;71),VLOOKUP($W8154,日射量と図３!$E$6:$F$34,2,TRUE),IF(AND(71&lt;=Z8154,Z8154&lt;107),VLOOKUP($W8154,日射量と図３!$E$6:$G$34,3,TRUE),IF(AND(107&lt;=Z8154,Z8154&lt;143),VLOOKUP($W8154,日射量と図３!$E$6:$H$34,4,TRUE),VLOOKUP($W8154,日射量と図３!$E$6:$I$34,5,TRUE))))))</f>
        <v/>
      </c>
      <c r="AC8154" s="382" t="str">
        <f t="shared" si="1539"/>
        <v/>
      </c>
      <c r="AD8154" s="382" t="str">
        <f t="shared" si="1540"/>
        <v/>
      </c>
    </row>
    <row r="8155" spans="11:30" ht="13.5" customHeight="1">
      <c r="K8155" s="4">
        <f t="shared" si="1536"/>
        <v>5</v>
      </c>
      <c r="L8155" s="34">
        <v>43591</v>
      </c>
      <c r="M8155" s="4">
        <v>340</v>
      </c>
      <c r="N8155" s="4">
        <v>16</v>
      </c>
      <c r="O8155" s="31">
        <v>0.625</v>
      </c>
      <c r="P8155" s="35">
        <v>21.369999999999997</v>
      </c>
      <c r="Q8155" s="36">
        <f t="shared" si="1537"/>
        <v>16</v>
      </c>
      <c r="R8155" s="4">
        <f t="shared" si="1538"/>
        <v>0</v>
      </c>
      <c r="S8155" s="31">
        <f t="shared" si="1541"/>
        <v>0.20944444444444443</v>
      </c>
      <c r="T8155" s="31">
        <f t="shared" si="1542"/>
        <v>0.77601851851851855</v>
      </c>
      <c r="U8155" s="4">
        <f t="shared" si="1543"/>
        <v>0</v>
      </c>
      <c r="V8155" s="4" t="str">
        <f t="shared" si="1544"/>
        <v/>
      </c>
      <c r="W8155" s="18" t="str">
        <f>IF(V8155="","",VLOOKUP(L8155,日射量と図３!$A$4:$C$368,3,TRUE)*238.85/100)</f>
        <v/>
      </c>
      <c r="X8155" s="4" t="str">
        <f t="shared" si="1545"/>
        <v/>
      </c>
      <c r="Y8155" s="4" t="str">
        <f t="shared" si="1534"/>
        <v/>
      </c>
      <c r="Z8155" s="4" t="str">
        <f t="shared" si="1535"/>
        <v/>
      </c>
      <c r="AA8155" s="4" t="str">
        <f>IF($V8155="","",IF(Y8155&lt;36,0,IF(AND(36&lt;=Y8155,Y8155&lt;71),VLOOKUP($W8155,日射量と図３!$E$6:$F$34,2,TRUE),IF(AND(71&lt;=Y8155,Y8155&lt;107),VLOOKUP($W8155,日射量と図３!$E$6:$G$34,3,TRUE),IF(AND(107&lt;=Y8155,Y8155&lt;143),VLOOKUP($W8155,日射量と図３!$E$6:$H$34,4,TRUE),VLOOKUP($W8155,日射量と図３!$E$6:$I$34,5,TRUE))))))</f>
        <v/>
      </c>
      <c r="AB8155" s="4" t="str">
        <f>IF($V8155="","",IF(Z8155&lt;36,0,IF(AND(36&lt;=Z8155,Z8155&lt;71),VLOOKUP($W8155,日射量と図３!$E$6:$F$34,2,TRUE),IF(AND(71&lt;=Z8155,Z8155&lt;107),VLOOKUP($W8155,日射量と図３!$E$6:$G$34,3,TRUE),IF(AND(107&lt;=Z8155,Z8155&lt;143),VLOOKUP($W8155,日射量と図３!$E$6:$H$34,4,TRUE),VLOOKUP($W8155,日射量と図３!$E$6:$I$34,5,TRUE))))))</f>
        <v/>
      </c>
      <c r="AC8155" s="382" t="str">
        <f t="shared" si="1539"/>
        <v/>
      </c>
      <c r="AD8155" s="382" t="str">
        <f t="shared" si="1540"/>
        <v/>
      </c>
    </row>
    <row r="8156" spans="11:30" ht="13.5" customHeight="1">
      <c r="K8156" s="4">
        <f t="shared" si="1536"/>
        <v>5</v>
      </c>
      <c r="L8156" s="34">
        <v>43591</v>
      </c>
      <c r="M8156" s="4">
        <v>340</v>
      </c>
      <c r="N8156" s="4">
        <v>17</v>
      </c>
      <c r="O8156" s="31">
        <v>0.66666666666666663</v>
      </c>
      <c r="P8156" s="35">
        <v>20.97</v>
      </c>
      <c r="Q8156" s="36">
        <f t="shared" si="1537"/>
        <v>16</v>
      </c>
      <c r="R8156" s="4">
        <f t="shared" si="1538"/>
        <v>0</v>
      </c>
      <c r="S8156" s="31">
        <f t="shared" si="1541"/>
        <v>0.20944444444444443</v>
      </c>
      <c r="T8156" s="31">
        <f t="shared" si="1542"/>
        <v>0.77601851851851855</v>
      </c>
      <c r="U8156" s="4">
        <f t="shared" si="1543"/>
        <v>0</v>
      </c>
      <c r="V8156" s="4" t="str">
        <f t="shared" si="1544"/>
        <v/>
      </c>
      <c r="W8156" s="18" t="str">
        <f>IF(V8156="","",VLOOKUP(L8156,日射量と図３!$A$4:$C$368,3,TRUE)*238.85/100)</f>
        <v/>
      </c>
      <c r="X8156" s="4" t="str">
        <f t="shared" si="1545"/>
        <v/>
      </c>
      <c r="Y8156" s="4" t="str">
        <f t="shared" si="1534"/>
        <v/>
      </c>
      <c r="Z8156" s="4" t="str">
        <f t="shared" si="1535"/>
        <v/>
      </c>
      <c r="AA8156" s="4" t="str">
        <f>IF($V8156="","",IF(Y8156&lt;36,0,IF(AND(36&lt;=Y8156,Y8156&lt;71),VLOOKUP($W8156,日射量と図３!$E$6:$F$34,2,TRUE),IF(AND(71&lt;=Y8156,Y8156&lt;107),VLOOKUP($W8156,日射量と図３!$E$6:$G$34,3,TRUE),IF(AND(107&lt;=Y8156,Y8156&lt;143),VLOOKUP($W8156,日射量と図３!$E$6:$H$34,4,TRUE),VLOOKUP($W8156,日射量と図３!$E$6:$I$34,5,TRUE))))))</f>
        <v/>
      </c>
      <c r="AB8156" s="4" t="str">
        <f>IF($V8156="","",IF(Z8156&lt;36,0,IF(AND(36&lt;=Z8156,Z8156&lt;71),VLOOKUP($W8156,日射量と図３!$E$6:$F$34,2,TRUE),IF(AND(71&lt;=Z8156,Z8156&lt;107),VLOOKUP($W8156,日射量と図３!$E$6:$G$34,3,TRUE),IF(AND(107&lt;=Z8156,Z8156&lt;143),VLOOKUP($W8156,日射量と図３!$E$6:$H$34,4,TRUE),VLOOKUP($W8156,日射量と図３!$E$6:$I$34,5,TRUE))))))</f>
        <v/>
      </c>
      <c r="AC8156" s="382" t="str">
        <f t="shared" si="1539"/>
        <v/>
      </c>
      <c r="AD8156" s="382" t="str">
        <f t="shared" si="1540"/>
        <v/>
      </c>
    </row>
    <row r="8157" spans="11:30" ht="13.5" customHeight="1">
      <c r="K8157" s="4">
        <f t="shared" si="1536"/>
        <v>5</v>
      </c>
      <c r="L8157" s="34">
        <v>43591</v>
      </c>
      <c r="M8157" s="4">
        <v>340</v>
      </c>
      <c r="N8157" s="4">
        <v>18</v>
      </c>
      <c r="O8157" s="31">
        <v>0.70833333333333337</v>
      </c>
      <c r="P8157" s="35">
        <v>20.21</v>
      </c>
      <c r="Q8157" s="36">
        <f t="shared" si="1537"/>
        <v>16</v>
      </c>
      <c r="R8157" s="4">
        <f t="shared" si="1538"/>
        <v>0</v>
      </c>
      <c r="S8157" s="31">
        <f t="shared" si="1541"/>
        <v>0.20944444444444443</v>
      </c>
      <c r="T8157" s="31">
        <f t="shared" si="1542"/>
        <v>0.77601851851851855</v>
      </c>
      <c r="U8157" s="4">
        <f t="shared" si="1543"/>
        <v>0</v>
      </c>
      <c r="V8157" s="4" t="str">
        <f t="shared" si="1544"/>
        <v/>
      </c>
      <c r="W8157" s="18" t="str">
        <f>IF(V8157="","",VLOOKUP(L8157,日射量と図３!$A$4:$C$368,3,TRUE)*238.85/100)</f>
        <v/>
      </c>
      <c r="X8157" s="4" t="str">
        <f t="shared" si="1545"/>
        <v/>
      </c>
      <c r="Y8157" s="4" t="str">
        <f t="shared" si="1534"/>
        <v/>
      </c>
      <c r="Z8157" s="4" t="str">
        <f t="shared" si="1535"/>
        <v/>
      </c>
      <c r="AA8157" s="4" t="str">
        <f>IF($V8157="","",IF(Y8157&lt;36,0,IF(AND(36&lt;=Y8157,Y8157&lt;71),VLOOKUP($W8157,日射量と図３!$E$6:$F$34,2,TRUE),IF(AND(71&lt;=Y8157,Y8157&lt;107),VLOOKUP($W8157,日射量と図３!$E$6:$G$34,3,TRUE),IF(AND(107&lt;=Y8157,Y8157&lt;143),VLOOKUP($W8157,日射量と図３!$E$6:$H$34,4,TRUE),VLOOKUP($W8157,日射量と図３!$E$6:$I$34,5,TRUE))))))</f>
        <v/>
      </c>
      <c r="AB8157" s="4" t="str">
        <f>IF($V8157="","",IF(Z8157&lt;36,0,IF(AND(36&lt;=Z8157,Z8157&lt;71),VLOOKUP($W8157,日射量と図３!$E$6:$F$34,2,TRUE),IF(AND(71&lt;=Z8157,Z8157&lt;107),VLOOKUP($W8157,日射量と図３!$E$6:$G$34,3,TRUE),IF(AND(107&lt;=Z8157,Z8157&lt;143),VLOOKUP($W8157,日射量と図３!$E$6:$H$34,4,TRUE),VLOOKUP($W8157,日射量と図３!$E$6:$I$34,5,TRUE))))))</f>
        <v/>
      </c>
      <c r="AC8157" s="382" t="str">
        <f t="shared" si="1539"/>
        <v/>
      </c>
      <c r="AD8157" s="382" t="str">
        <f t="shared" si="1540"/>
        <v/>
      </c>
    </row>
    <row r="8158" spans="11:30" ht="13.5" customHeight="1">
      <c r="K8158" s="4">
        <f t="shared" si="1536"/>
        <v>5</v>
      </c>
      <c r="L8158" s="34">
        <v>43591</v>
      </c>
      <c r="M8158" s="4">
        <v>340</v>
      </c>
      <c r="N8158" s="4">
        <v>19</v>
      </c>
      <c r="O8158" s="31">
        <v>0.75</v>
      </c>
      <c r="P8158" s="35">
        <v>19.399999999999999</v>
      </c>
      <c r="Q8158" s="36">
        <f t="shared" si="1537"/>
        <v>16</v>
      </c>
      <c r="R8158" s="4">
        <f t="shared" si="1538"/>
        <v>0</v>
      </c>
      <c r="S8158" s="31">
        <f t="shared" si="1541"/>
        <v>0.20944444444444443</v>
      </c>
      <c r="T8158" s="31">
        <f t="shared" si="1542"/>
        <v>0.77601851851851855</v>
      </c>
      <c r="U8158" s="4">
        <f t="shared" si="1543"/>
        <v>0</v>
      </c>
      <c r="V8158" s="4" t="str">
        <f t="shared" si="1544"/>
        <v/>
      </c>
      <c r="W8158" s="18" t="str">
        <f>IF(V8158="","",VLOOKUP(L8158,日射量と図３!$A$4:$C$368,3,TRUE)*238.85/100)</f>
        <v/>
      </c>
      <c r="X8158" s="4" t="str">
        <f t="shared" si="1545"/>
        <v/>
      </c>
      <c r="Y8158" s="4" t="str">
        <f t="shared" si="1534"/>
        <v/>
      </c>
      <c r="Z8158" s="4" t="str">
        <f t="shared" si="1535"/>
        <v/>
      </c>
      <c r="AA8158" s="4" t="str">
        <f>IF($V8158="","",IF(Y8158&lt;36,0,IF(AND(36&lt;=Y8158,Y8158&lt;71),VLOOKUP($W8158,日射量と図３!$E$6:$F$34,2,TRUE),IF(AND(71&lt;=Y8158,Y8158&lt;107),VLOOKUP($W8158,日射量と図３!$E$6:$G$34,3,TRUE),IF(AND(107&lt;=Y8158,Y8158&lt;143),VLOOKUP($W8158,日射量と図３!$E$6:$H$34,4,TRUE),VLOOKUP($W8158,日射量と図３!$E$6:$I$34,5,TRUE))))))</f>
        <v/>
      </c>
      <c r="AB8158" s="4" t="str">
        <f>IF($V8158="","",IF(Z8158&lt;36,0,IF(AND(36&lt;=Z8158,Z8158&lt;71),VLOOKUP($W8158,日射量と図３!$E$6:$F$34,2,TRUE),IF(AND(71&lt;=Z8158,Z8158&lt;107),VLOOKUP($W8158,日射量と図３!$E$6:$G$34,3,TRUE),IF(AND(107&lt;=Z8158,Z8158&lt;143),VLOOKUP($W8158,日射量と図３!$E$6:$H$34,4,TRUE),VLOOKUP($W8158,日射量と図３!$E$6:$I$34,5,TRUE))))))</f>
        <v/>
      </c>
      <c r="AC8158" s="382" t="str">
        <f t="shared" si="1539"/>
        <v/>
      </c>
      <c r="AD8158" s="382" t="str">
        <f t="shared" si="1540"/>
        <v/>
      </c>
    </row>
    <row r="8159" spans="11:30" ht="13.5" customHeight="1">
      <c r="K8159" s="4">
        <f t="shared" si="1536"/>
        <v>5</v>
      </c>
      <c r="L8159" s="34">
        <v>43591</v>
      </c>
      <c r="M8159" s="4">
        <v>340</v>
      </c>
      <c r="N8159" s="4">
        <v>20</v>
      </c>
      <c r="O8159" s="31">
        <v>0.79166666666666663</v>
      </c>
      <c r="P8159" s="35">
        <v>18.57</v>
      </c>
      <c r="Q8159" s="36">
        <f t="shared" si="1537"/>
        <v>16</v>
      </c>
      <c r="R8159" s="4">
        <f t="shared" si="1538"/>
        <v>0</v>
      </c>
      <c r="S8159" s="31">
        <f t="shared" si="1541"/>
        <v>0.20944444444444443</v>
      </c>
      <c r="T8159" s="31">
        <f t="shared" si="1542"/>
        <v>0.77601851851851855</v>
      </c>
      <c r="U8159" s="4">
        <f t="shared" si="1543"/>
        <v>0</v>
      </c>
      <c r="V8159" s="4" t="str">
        <f t="shared" si="1544"/>
        <v/>
      </c>
      <c r="W8159" s="18" t="str">
        <f>IF(V8159="","",VLOOKUP(L8159,日射量と図３!$A$4:$C$368,3,TRUE)*238.85/100)</f>
        <v/>
      </c>
      <c r="X8159" s="4" t="str">
        <f t="shared" si="1545"/>
        <v/>
      </c>
      <c r="Y8159" s="4" t="str">
        <f t="shared" ref="Y8159:Y8222" si="1546">IF(V8159="","",$AH$30*V8159/(($AG$18/$AH$18)*X8159))</f>
        <v/>
      </c>
      <c r="Z8159" s="4" t="str">
        <f t="shared" ref="Z8159:Z8222" si="1547">IF(V8159="","",$AH$30*V8159/(($AG$19/$AH$19)*X8159))</f>
        <v/>
      </c>
      <c r="AA8159" s="4" t="str">
        <f>IF($V8159="","",IF(Y8159&lt;36,0,IF(AND(36&lt;=Y8159,Y8159&lt;71),VLOOKUP($W8159,日射量と図３!$E$6:$F$34,2,TRUE),IF(AND(71&lt;=Y8159,Y8159&lt;107),VLOOKUP($W8159,日射量と図３!$E$6:$G$34,3,TRUE),IF(AND(107&lt;=Y8159,Y8159&lt;143),VLOOKUP($W8159,日射量と図３!$E$6:$H$34,4,TRUE),VLOOKUP($W8159,日射量と図３!$E$6:$I$34,5,TRUE))))))</f>
        <v/>
      </c>
      <c r="AB8159" s="4" t="str">
        <f>IF($V8159="","",IF(Z8159&lt;36,0,IF(AND(36&lt;=Z8159,Z8159&lt;71),VLOOKUP($W8159,日射量と図３!$E$6:$F$34,2,TRUE),IF(AND(71&lt;=Z8159,Z8159&lt;107),VLOOKUP($W8159,日射量と図３!$E$6:$G$34,3,TRUE),IF(AND(107&lt;=Z8159,Z8159&lt;143),VLOOKUP($W8159,日射量と図３!$E$6:$H$34,4,TRUE),VLOOKUP($W8159,日射量と図３!$E$6:$I$34,5,TRUE))))))</f>
        <v/>
      </c>
      <c r="AC8159" s="382" t="str">
        <f t="shared" si="1539"/>
        <v/>
      </c>
      <c r="AD8159" s="382" t="str">
        <f t="shared" si="1540"/>
        <v/>
      </c>
    </row>
    <row r="8160" spans="11:30" ht="13.5" customHeight="1">
      <c r="K8160" s="4">
        <f t="shared" si="1536"/>
        <v>5</v>
      </c>
      <c r="L8160" s="34">
        <v>43591</v>
      </c>
      <c r="M8160" s="4">
        <v>340</v>
      </c>
      <c r="N8160" s="4">
        <v>21</v>
      </c>
      <c r="O8160" s="31">
        <v>0.83333333333333337</v>
      </c>
      <c r="P8160" s="35">
        <v>17.84</v>
      </c>
      <c r="Q8160" s="36">
        <f t="shared" si="1537"/>
        <v>16</v>
      </c>
      <c r="R8160" s="4">
        <f t="shared" si="1538"/>
        <v>0</v>
      </c>
      <c r="S8160" s="31">
        <f t="shared" si="1541"/>
        <v>0.20944444444444443</v>
      </c>
      <c r="T8160" s="31">
        <f t="shared" si="1542"/>
        <v>0.77601851851851855</v>
      </c>
      <c r="U8160" s="4">
        <f t="shared" si="1543"/>
        <v>0</v>
      </c>
      <c r="V8160" s="4" t="str">
        <f t="shared" si="1544"/>
        <v/>
      </c>
      <c r="W8160" s="18" t="str">
        <f>IF(V8160="","",VLOOKUP(L8160,日射量と図３!$A$4:$C$368,3,TRUE)*238.85/100)</f>
        <v/>
      </c>
      <c r="X8160" s="4" t="str">
        <f t="shared" si="1545"/>
        <v/>
      </c>
      <c r="Y8160" s="4" t="str">
        <f t="shared" si="1546"/>
        <v/>
      </c>
      <c r="Z8160" s="4" t="str">
        <f t="shared" si="1547"/>
        <v/>
      </c>
      <c r="AA8160" s="4" t="str">
        <f>IF($V8160="","",IF(Y8160&lt;36,0,IF(AND(36&lt;=Y8160,Y8160&lt;71),VLOOKUP($W8160,日射量と図３!$E$6:$F$34,2,TRUE),IF(AND(71&lt;=Y8160,Y8160&lt;107),VLOOKUP($W8160,日射量と図３!$E$6:$G$34,3,TRUE),IF(AND(107&lt;=Y8160,Y8160&lt;143),VLOOKUP($W8160,日射量と図３!$E$6:$H$34,4,TRUE),VLOOKUP($W8160,日射量と図３!$E$6:$I$34,5,TRUE))))))</f>
        <v/>
      </c>
      <c r="AB8160" s="4" t="str">
        <f>IF($V8160="","",IF(Z8160&lt;36,0,IF(AND(36&lt;=Z8160,Z8160&lt;71),VLOOKUP($W8160,日射量と図３!$E$6:$F$34,2,TRUE),IF(AND(71&lt;=Z8160,Z8160&lt;107),VLOOKUP($W8160,日射量と図３!$E$6:$G$34,3,TRUE),IF(AND(107&lt;=Z8160,Z8160&lt;143),VLOOKUP($W8160,日射量と図３!$E$6:$H$34,4,TRUE),VLOOKUP($W8160,日射量と図３!$E$6:$I$34,5,TRUE))))))</f>
        <v/>
      </c>
      <c r="AC8160" s="382" t="str">
        <f t="shared" si="1539"/>
        <v/>
      </c>
      <c r="AD8160" s="382" t="str">
        <f t="shared" si="1540"/>
        <v/>
      </c>
    </row>
    <row r="8161" spans="11:30" ht="13.5" customHeight="1">
      <c r="K8161" s="4">
        <f t="shared" si="1536"/>
        <v>5</v>
      </c>
      <c r="L8161" s="34">
        <v>43591</v>
      </c>
      <c r="M8161" s="4">
        <v>340</v>
      </c>
      <c r="N8161" s="4">
        <v>22</v>
      </c>
      <c r="O8161" s="31">
        <v>0.875</v>
      </c>
      <c r="P8161" s="35">
        <v>17.359999999999996</v>
      </c>
      <c r="Q8161" s="36">
        <f t="shared" si="1537"/>
        <v>16</v>
      </c>
      <c r="R8161" s="4">
        <f t="shared" si="1538"/>
        <v>0</v>
      </c>
      <c r="S8161" s="31">
        <f t="shared" si="1541"/>
        <v>0.20944444444444443</v>
      </c>
      <c r="T8161" s="31">
        <f t="shared" si="1542"/>
        <v>0.77601851851851855</v>
      </c>
      <c r="U8161" s="4">
        <f t="shared" si="1543"/>
        <v>0</v>
      </c>
      <c r="V8161" s="4" t="str">
        <f t="shared" si="1544"/>
        <v/>
      </c>
      <c r="W8161" s="18" t="str">
        <f>IF(V8161="","",VLOOKUP(L8161,日射量と図３!$A$4:$C$368,3,TRUE)*238.85/100)</f>
        <v/>
      </c>
      <c r="X8161" s="4" t="str">
        <f t="shared" si="1545"/>
        <v/>
      </c>
      <c r="Y8161" s="4" t="str">
        <f t="shared" si="1546"/>
        <v/>
      </c>
      <c r="Z8161" s="4" t="str">
        <f t="shared" si="1547"/>
        <v/>
      </c>
      <c r="AA8161" s="4" t="str">
        <f>IF($V8161="","",IF(Y8161&lt;36,0,IF(AND(36&lt;=Y8161,Y8161&lt;71),VLOOKUP($W8161,日射量と図３!$E$6:$F$34,2,TRUE),IF(AND(71&lt;=Y8161,Y8161&lt;107),VLOOKUP($W8161,日射量と図３!$E$6:$G$34,3,TRUE),IF(AND(107&lt;=Y8161,Y8161&lt;143),VLOOKUP($W8161,日射量と図３!$E$6:$H$34,4,TRUE),VLOOKUP($W8161,日射量と図３!$E$6:$I$34,5,TRUE))))))</f>
        <v/>
      </c>
      <c r="AB8161" s="4" t="str">
        <f>IF($V8161="","",IF(Z8161&lt;36,0,IF(AND(36&lt;=Z8161,Z8161&lt;71),VLOOKUP($W8161,日射量と図３!$E$6:$F$34,2,TRUE),IF(AND(71&lt;=Z8161,Z8161&lt;107),VLOOKUP($W8161,日射量と図３!$E$6:$G$34,3,TRUE),IF(AND(107&lt;=Z8161,Z8161&lt;143),VLOOKUP($W8161,日射量と図３!$E$6:$H$34,4,TRUE),VLOOKUP($W8161,日射量と図３!$E$6:$I$34,5,TRUE))))))</f>
        <v/>
      </c>
      <c r="AC8161" s="382" t="str">
        <f t="shared" si="1539"/>
        <v/>
      </c>
      <c r="AD8161" s="382" t="str">
        <f t="shared" si="1540"/>
        <v/>
      </c>
    </row>
    <row r="8162" spans="11:30" ht="13.5" customHeight="1">
      <c r="K8162" s="4">
        <f t="shared" si="1536"/>
        <v>5</v>
      </c>
      <c r="L8162" s="34">
        <v>43591</v>
      </c>
      <c r="M8162" s="4">
        <v>340</v>
      </c>
      <c r="N8162" s="4">
        <v>23</v>
      </c>
      <c r="O8162" s="31">
        <v>0.91666666666666663</v>
      </c>
      <c r="P8162" s="35">
        <v>16.839999999999996</v>
      </c>
      <c r="Q8162" s="36">
        <f t="shared" si="1537"/>
        <v>13</v>
      </c>
      <c r="R8162" s="4">
        <f t="shared" si="1538"/>
        <v>0</v>
      </c>
      <c r="S8162" s="31">
        <f t="shared" si="1541"/>
        <v>0.20944444444444443</v>
      </c>
      <c r="T8162" s="31">
        <f t="shared" si="1542"/>
        <v>0.77601851851851855</v>
      </c>
      <c r="U8162" s="4">
        <f t="shared" si="1543"/>
        <v>0</v>
      </c>
      <c r="V8162" s="4" t="str">
        <f t="shared" si="1544"/>
        <v/>
      </c>
      <c r="W8162" s="18" t="str">
        <f>IF(V8162="","",VLOOKUP(L8162,日射量と図３!$A$4:$C$368,3,TRUE)*238.85/100)</f>
        <v/>
      </c>
      <c r="X8162" s="4" t="str">
        <f t="shared" si="1545"/>
        <v/>
      </c>
      <c r="Y8162" s="4" t="str">
        <f t="shared" si="1546"/>
        <v/>
      </c>
      <c r="Z8162" s="4" t="str">
        <f t="shared" si="1547"/>
        <v/>
      </c>
      <c r="AA8162" s="4" t="str">
        <f>IF($V8162="","",IF(Y8162&lt;36,0,IF(AND(36&lt;=Y8162,Y8162&lt;71),VLOOKUP($W8162,日射量と図３!$E$6:$F$34,2,TRUE),IF(AND(71&lt;=Y8162,Y8162&lt;107),VLOOKUP($W8162,日射量と図３!$E$6:$G$34,3,TRUE),IF(AND(107&lt;=Y8162,Y8162&lt;143),VLOOKUP($W8162,日射量と図３!$E$6:$H$34,4,TRUE),VLOOKUP($W8162,日射量と図３!$E$6:$I$34,5,TRUE))))))</f>
        <v/>
      </c>
      <c r="AB8162" s="4" t="str">
        <f>IF($V8162="","",IF(Z8162&lt;36,0,IF(AND(36&lt;=Z8162,Z8162&lt;71),VLOOKUP($W8162,日射量と図３!$E$6:$F$34,2,TRUE),IF(AND(71&lt;=Z8162,Z8162&lt;107),VLOOKUP($W8162,日射量と図３!$E$6:$G$34,3,TRUE),IF(AND(107&lt;=Z8162,Z8162&lt;143),VLOOKUP($W8162,日射量と図３!$E$6:$H$34,4,TRUE),VLOOKUP($W8162,日射量と図３!$E$6:$I$34,5,TRUE))))))</f>
        <v/>
      </c>
      <c r="AC8162" s="382" t="str">
        <f t="shared" si="1539"/>
        <v/>
      </c>
      <c r="AD8162" s="382" t="str">
        <f t="shared" si="1540"/>
        <v/>
      </c>
    </row>
    <row r="8163" spans="11:30" ht="13.5" customHeight="1">
      <c r="K8163" s="4">
        <f t="shared" si="1536"/>
        <v>5</v>
      </c>
      <c r="L8163" s="34">
        <v>43591</v>
      </c>
      <c r="M8163" s="4">
        <v>340</v>
      </c>
      <c r="N8163" s="4">
        <v>24</v>
      </c>
      <c r="O8163" s="31">
        <v>0.95833333333333337</v>
      </c>
      <c r="P8163" s="35">
        <v>16.329999999999998</v>
      </c>
      <c r="Q8163" s="36">
        <f t="shared" si="1537"/>
        <v>13</v>
      </c>
      <c r="R8163" s="4">
        <f t="shared" si="1538"/>
        <v>0</v>
      </c>
      <c r="S8163" s="31">
        <f t="shared" si="1541"/>
        <v>0.20944444444444443</v>
      </c>
      <c r="T8163" s="31">
        <f t="shared" si="1542"/>
        <v>0.77601851851851855</v>
      </c>
      <c r="U8163" s="4">
        <f t="shared" si="1543"/>
        <v>0</v>
      </c>
      <c r="V8163" s="4" t="str">
        <f t="shared" si="1544"/>
        <v/>
      </c>
      <c r="W8163" s="18" t="str">
        <f>IF(V8163="","",VLOOKUP(L8163,日射量と図３!$A$4:$C$368,3,TRUE)*238.85/100)</f>
        <v/>
      </c>
      <c r="X8163" s="4" t="str">
        <f t="shared" si="1545"/>
        <v/>
      </c>
      <c r="Y8163" s="4" t="str">
        <f t="shared" si="1546"/>
        <v/>
      </c>
      <c r="Z8163" s="4" t="str">
        <f t="shared" si="1547"/>
        <v/>
      </c>
      <c r="AA8163" s="4" t="str">
        <f>IF($V8163="","",IF(Y8163&lt;36,0,IF(AND(36&lt;=Y8163,Y8163&lt;71),VLOOKUP($W8163,日射量と図３!$E$6:$F$34,2,TRUE),IF(AND(71&lt;=Y8163,Y8163&lt;107),VLOOKUP($W8163,日射量と図３!$E$6:$G$34,3,TRUE),IF(AND(107&lt;=Y8163,Y8163&lt;143),VLOOKUP($W8163,日射量と図３!$E$6:$H$34,4,TRUE),VLOOKUP($W8163,日射量と図３!$E$6:$I$34,5,TRUE))))))</f>
        <v/>
      </c>
      <c r="AB8163" s="4" t="str">
        <f>IF($V8163="","",IF(Z8163&lt;36,0,IF(AND(36&lt;=Z8163,Z8163&lt;71),VLOOKUP($W8163,日射量と図３!$E$6:$F$34,2,TRUE),IF(AND(71&lt;=Z8163,Z8163&lt;107),VLOOKUP($W8163,日射量と図３!$E$6:$G$34,3,TRUE),IF(AND(107&lt;=Z8163,Z8163&lt;143),VLOOKUP($W8163,日射量と図３!$E$6:$H$34,4,TRUE),VLOOKUP($W8163,日射量と図３!$E$6:$I$34,5,TRUE))))))</f>
        <v/>
      </c>
      <c r="AC8163" s="382" t="str">
        <f t="shared" si="1539"/>
        <v/>
      </c>
      <c r="AD8163" s="382" t="str">
        <f t="shared" si="1540"/>
        <v/>
      </c>
    </row>
    <row r="8164" spans="11:30" ht="13.5" customHeight="1">
      <c r="K8164" s="4">
        <f t="shared" si="1536"/>
        <v>5</v>
      </c>
      <c r="L8164" s="34">
        <v>43592</v>
      </c>
      <c r="M8164" s="4">
        <v>341</v>
      </c>
      <c r="N8164" s="4">
        <v>1</v>
      </c>
      <c r="O8164" s="31">
        <v>0</v>
      </c>
      <c r="P8164" s="35">
        <v>15.86</v>
      </c>
      <c r="Q8164" s="36">
        <f t="shared" si="1537"/>
        <v>13</v>
      </c>
      <c r="R8164" s="4">
        <f t="shared" si="1538"/>
        <v>0</v>
      </c>
      <c r="S8164" s="31">
        <f t="shared" si="1541"/>
        <v>0.20944444444444443</v>
      </c>
      <c r="T8164" s="31">
        <f t="shared" si="1542"/>
        <v>0.77601851851851855</v>
      </c>
      <c r="U8164" s="4">
        <f t="shared" si="1543"/>
        <v>0</v>
      </c>
      <c r="V8164" s="4">
        <f t="shared" si="1544"/>
        <v>0.21999999999999886</v>
      </c>
      <c r="W8164" s="18">
        <f>IF(V8164="","",VLOOKUP(L8164,日射量と図３!$A$4:$C$368,3,TRUE)*238.85/100)</f>
        <v>40.604500000000002</v>
      </c>
      <c r="X8164" s="4">
        <f t="shared" si="1545"/>
        <v>14</v>
      </c>
      <c r="Y8164" s="4">
        <f t="shared" si="1546"/>
        <v>9.8243357142856619E-2</v>
      </c>
      <c r="Z8164" s="4">
        <f t="shared" si="1547"/>
        <v>0.11074705714285656</v>
      </c>
      <c r="AA8164" s="4">
        <f>IF($V8164="","",IF(Y8164&lt;36,0,IF(AND(36&lt;=Y8164,Y8164&lt;71),VLOOKUP($W8164,日射量と図３!$E$6:$F$34,2,TRUE),IF(AND(71&lt;=Y8164,Y8164&lt;107),VLOOKUP($W8164,日射量と図３!$E$6:$G$34,3,TRUE),IF(AND(107&lt;=Y8164,Y8164&lt;143),VLOOKUP($W8164,日射量と図３!$E$6:$H$34,4,TRUE),VLOOKUP($W8164,日射量と図３!$E$6:$I$34,5,TRUE))))))</f>
        <v>0</v>
      </c>
      <c r="AB8164" s="4">
        <f>IF($V8164="","",IF(Z8164&lt;36,0,IF(AND(36&lt;=Z8164,Z8164&lt;71),VLOOKUP($W8164,日射量と図３!$E$6:$F$34,2,TRUE),IF(AND(71&lt;=Z8164,Z8164&lt;107),VLOOKUP($W8164,日射量と図３!$E$6:$G$34,3,TRUE),IF(AND(107&lt;=Z8164,Z8164&lt;143),VLOOKUP($W8164,日射量と図３!$E$6:$H$34,4,TRUE),VLOOKUP($W8164,日射量と図３!$E$6:$I$34,5,TRUE))))))</f>
        <v>0</v>
      </c>
      <c r="AC8164" s="382">
        <f t="shared" si="1539"/>
        <v>0</v>
      </c>
      <c r="AD8164" s="382">
        <f t="shared" si="1540"/>
        <v>0</v>
      </c>
    </row>
    <row r="8165" spans="11:30" ht="13.5" customHeight="1">
      <c r="K8165" s="4">
        <f t="shared" si="1536"/>
        <v>5</v>
      </c>
      <c r="L8165" s="34">
        <v>43592</v>
      </c>
      <c r="M8165" s="4">
        <v>341</v>
      </c>
      <c r="N8165" s="4">
        <v>2</v>
      </c>
      <c r="O8165" s="31">
        <v>4.1666666666666664E-2</v>
      </c>
      <c r="P8165" s="35">
        <v>15.61</v>
      </c>
      <c r="Q8165" s="36">
        <f t="shared" si="1537"/>
        <v>13</v>
      </c>
      <c r="R8165" s="4">
        <f t="shared" si="1538"/>
        <v>0</v>
      </c>
      <c r="S8165" s="31">
        <f t="shared" si="1541"/>
        <v>0.20944444444444443</v>
      </c>
      <c r="T8165" s="31">
        <f t="shared" si="1542"/>
        <v>0.77601851851851855</v>
      </c>
      <c r="U8165" s="4">
        <f t="shared" si="1543"/>
        <v>0</v>
      </c>
      <c r="V8165" s="4" t="str">
        <f t="shared" si="1544"/>
        <v/>
      </c>
      <c r="W8165" s="18" t="str">
        <f>IF(V8165="","",VLOOKUP(L8165,日射量と図３!$A$4:$C$368,3,TRUE)*238.85/100)</f>
        <v/>
      </c>
      <c r="X8165" s="4" t="str">
        <f t="shared" si="1545"/>
        <v/>
      </c>
      <c r="Y8165" s="4" t="str">
        <f t="shared" si="1546"/>
        <v/>
      </c>
      <c r="Z8165" s="4" t="str">
        <f t="shared" si="1547"/>
        <v/>
      </c>
      <c r="AA8165" s="4" t="str">
        <f>IF($V8165="","",IF(Y8165&lt;36,0,IF(AND(36&lt;=Y8165,Y8165&lt;71),VLOOKUP($W8165,日射量と図３!$E$6:$F$34,2,TRUE),IF(AND(71&lt;=Y8165,Y8165&lt;107),VLOOKUP($W8165,日射量と図３!$E$6:$G$34,3,TRUE),IF(AND(107&lt;=Y8165,Y8165&lt;143),VLOOKUP($W8165,日射量と図３!$E$6:$H$34,4,TRUE),VLOOKUP($W8165,日射量と図３!$E$6:$I$34,5,TRUE))))))</f>
        <v/>
      </c>
      <c r="AB8165" s="4" t="str">
        <f>IF($V8165="","",IF(Z8165&lt;36,0,IF(AND(36&lt;=Z8165,Z8165&lt;71),VLOOKUP($W8165,日射量と図３!$E$6:$F$34,2,TRUE),IF(AND(71&lt;=Z8165,Z8165&lt;107),VLOOKUP($W8165,日射量と図３!$E$6:$G$34,3,TRUE),IF(AND(107&lt;=Z8165,Z8165&lt;143),VLOOKUP($W8165,日射量と図３!$E$6:$H$34,4,TRUE),VLOOKUP($W8165,日射量と図３!$E$6:$I$34,5,TRUE))))))</f>
        <v/>
      </c>
      <c r="AC8165" s="382" t="str">
        <f t="shared" si="1539"/>
        <v/>
      </c>
      <c r="AD8165" s="382" t="str">
        <f t="shared" si="1540"/>
        <v/>
      </c>
    </row>
    <row r="8166" spans="11:30" ht="13.5" customHeight="1">
      <c r="K8166" s="4">
        <f t="shared" si="1536"/>
        <v>5</v>
      </c>
      <c r="L8166" s="34">
        <v>43592</v>
      </c>
      <c r="M8166" s="4">
        <v>341</v>
      </c>
      <c r="N8166" s="4">
        <v>3</v>
      </c>
      <c r="O8166" s="31">
        <v>8.3333333333333329E-2</v>
      </c>
      <c r="P8166" s="35">
        <v>15.169999999999998</v>
      </c>
      <c r="Q8166" s="36">
        <f t="shared" si="1537"/>
        <v>13</v>
      </c>
      <c r="R8166" s="4">
        <f t="shared" si="1538"/>
        <v>0</v>
      </c>
      <c r="S8166" s="31">
        <f t="shared" si="1541"/>
        <v>0.20944444444444443</v>
      </c>
      <c r="T8166" s="31">
        <f t="shared" si="1542"/>
        <v>0.77601851851851855</v>
      </c>
      <c r="U8166" s="4">
        <f t="shared" si="1543"/>
        <v>0</v>
      </c>
      <c r="V8166" s="4" t="str">
        <f t="shared" si="1544"/>
        <v/>
      </c>
      <c r="W8166" s="18" t="str">
        <f>IF(V8166="","",VLOOKUP(L8166,日射量と図３!$A$4:$C$368,3,TRUE)*238.85/100)</f>
        <v/>
      </c>
      <c r="X8166" s="4" t="str">
        <f t="shared" si="1545"/>
        <v/>
      </c>
      <c r="Y8166" s="4" t="str">
        <f t="shared" si="1546"/>
        <v/>
      </c>
      <c r="Z8166" s="4" t="str">
        <f t="shared" si="1547"/>
        <v/>
      </c>
      <c r="AA8166" s="4" t="str">
        <f>IF($V8166="","",IF(Y8166&lt;36,0,IF(AND(36&lt;=Y8166,Y8166&lt;71),VLOOKUP($W8166,日射量と図３!$E$6:$F$34,2,TRUE),IF(AND(71&lt;=Y8166,Y8166&lt;107),VLOOKUP($W8166,日射量と図３!$E$6:$G$34,3,TRUE),IF(AND(107&lt;=Y8166,Y8166&lt;143),VLOOKUP($W8166,日射量と図３!$E$6:$H$34,4,TRUE),VLOOKUP($W8166,日射量と図３!$E$6:$I$34,5,TRUE))))))</f>
        <v/>
      </c>
      <c r="AB8166" s="4" t="str">
        <f>IF($V8166="","",IF(Z8166&lt;36,0,IF(AND(36&lt;=Z8166,Z8166&lt;71),VLOOKUP($W8166,日射量と図３!$E$6:$F$34,2,TRUE),IF(AND(71&lt;=Z8166,Z8166&lt;107),VLOOKUP($W8166,日射量と図３!$E$6:$G$34,3,TRUE),IF(AND(107&lt;=Z8166,Z8166&lt;143),VLOOKUP($W8166,日射量と図３!$E$6:$H$34,4,TRUE),VLOOKUP($W8166,日射量と図３!$E$6:$I$34,5,TRUE))))))</f>
        <v/>
      </c>
      <c r="AC8166" s="382" t="str">
        <f t="shared" si="1539"/>
        <v/>
      </c>
      <c r="AD8166" s="382" t="str">
        <f t="shared" si="1540"/>
        <v/>
      </c>
    </row>
    <row r="8167" spans="11:30" ht="13.5" customHeight="1">
      <c r="K8167" s="4">
        <f t="shared" si="1536"/>
        <v>5</v>
      </c>
      <c r="L8167" s="34">
        <v>43592</v>
      </c>
      <c r="M8167" s="4">
        <v>341</v>
      </c>
      <c r="N8167" s="4">
        <v>4</v>
      </c>
      <c r="O8167" s="31">
        <v>0.125</v>
      </c>
      <c r="P8167" s="35">
        <v>14.999999999999996</v>
      </c>
      <c r="Q8167" s="36">
        <f t="shared" si="1537"/>
        <v>13</v>
      </c>
      <c r="R8167" s="4">
        <f t="shared" si="1538"/>
        <v>0</v>
      </c>
      <c r="S8167" s="31">
        <f t="shared" si="1541"/>
        <v>0.20944444444444443</v>
      </c>
      <c r="T8167" s="31">
        <f t="shared" si="1542"/>
        <v>0.77601851851851855</v>
      </c>
      <c r="U8167" s="4">
        <f t="shared" si="1543"/>
        <v>0</v>
      </c>
      <c r="V8167" s="4" t="str">
        <f t="shared" si="1544"/>
        <v/>
      </c>
      <c r="W8167" s="18" t="str">
        <f>IF(V8167="","",VLOOKUP(L8167,日射量と図３!$A$4:$C$368,3,TRUE)*238.85/100)</f>
        <v/>
      </c>
      <c r="X8167" s="4" t="str">
        <f t="shared" si="1545"/>
        <v/>
      </c>
      <c r="Y8167" s="4" t="str">
        <f t="shared" si="1546"/>
        <v/>
      </c>
      <c r="Z8167" s="4" t="str">
        <f t="shared" si="1547"/>
        <v/>
      </c>
      <c r="AA8167" s="4" t="str">
        <f>IF($V8167="","",IF(Y8167&lt;36,0,IF(AND(36&lt;=Y8167,Y8167&lt;71),VLOOKUP($W8167,日射量と図３!$E$6:$F$34,2,TRUE),IF(AND(71&lt;=Y8167,Y8167&lt;107),VLOOKUP($W8167,日射量と図３!$E$6:$G$34,3,TRUE),IF(AND(107&lt;=Y8167,Y8167&lt;143),VLOOKUP($W8167,日射量と図３!$E$6:$H$34,4,TRUE),VLOOKUP($W8167,日射量と図３!$E$6:$I$34,5,TRUE))))))</f>
        <v/>
      </c>
      <c r="AB8167" s="4" t="str">
        <f>IF($V8167="","",IF(Z8167&lt;36,0,IF(AND(36&lt;=Z8167,Z8167&lt;71),VLOOKUP($W8167,日射量と図３!$E$6:$F$34,2,TRUE),IF(AND(71&lt;=Z8167,Z8167&lt;107),VLOOKUP($W8167,日射量と図３!$E$6:$G$34,3,TRUE),IF(AND(107&lt;=Z8167,Z8167&lt;143),VLOOKUP($W8167,日射量と図３!$E$6:$H$34,4,TRUE),VLOOKUP($W8167,日射量と図３!$E$6:$I$34,5,TRUE))))))</f>
        <v/>
      </c>
      <c r="AC8167" s="382" t="str">
        <f t="shared" si="1539"/>
        <v/>
      </c>
      <c r="AD8167" s="382" t="str">
        <f t="shared" si="1540"/>
        <v/>
      </c>
    </row>
    <row r="8168" spans="11:30" ht="13.5" customHeight="1">
      <c r="K8168" s="4">
        <f t="shared" si="1536"/>
        <v>5</v>
      </c>
      <c r="L8168" s="34">
        <v>43592</v>
      </c>
      <c r="M8168" s="4">
        <v>341</v>
      </c>
      <c r="N8168" s="4">
        <v>5</v>
      </c>
      <c r="O8168" s="31">
        <v>0.16666666666666666</v>
      </c>
      <c r="P8168" s="35">
        <v>14.75</v>
      </c>
      <c r="Q8168" s="36">
        <f t="shared" si="1537"/>
        <v>15</v>
      </c>
      <c r="R8168" s="4">
        <f t="shared" si="1538"/>
        <v>0.25</v>
      </c>
      <c r="S8168" s="31">
        <f t="shared" si="1541"/>
        <v>0.20944444444444443</v>
      </c>
      <c r="T8168" s="31">
        <f t="shared" si="1542"/>
        <v>0.77601851851851855</v>
      </c>
      <c r="U8168" s="4">
        <f t="shared" si="1543"/>
        <v>0</v>
      </c>
      <c r="V8168" s="4" t="str">
        <f t="shared" si="1544"/>
        <v/>
      </c>
      <c r="W8168" s="18" t="str">
        <f>IF(V8168="","",VLOOKUP(L8168,日射量と図３!$A$4:$C$368,3,TRUE)*238.85/100)</f>
        <v/>
      </c>
      <c r="X8168" s="4" t="str">
        <f t="shared" si="1545"/>
        <v/>
      </c>
      <c r="Y8168" s="4" t="str">
        <f t="shared" si="1546"/>
        <v/>
      </c>
      <c r="Z8168" s="4" t="str">
        <f t="shared" si="1547"/>
        <v/>
      </c>
      <c r="AA8168" s="4" t="str">
        <f>IF($V8168="","",IF(Y8168&lt;36,0,IF(AND(36&lt;=Y8168,Y8168&lt;71),VLOOKUP($W8168,日射量と図３!$E$6:$F$34,2,TRUE),IF(AND(71&lt;=Y8168,Y8168&lt;107),VLOOKUP($W8168,日射量と図３!$E$6:$G$34,3,TRUE),IF(AND(107&lt;=Y8168,Y8168&lt;143),VLOOKUP($W8168,日射量と図３!$E$6:$H$34,4,TRUE),VLOOKUP($W8168,日射量と図３!$E$6:$I$34,5,TRUE))))))</f>
        <v/>
      </c>
      <c r="AB8168" s="4" t="str">
        <f>IF($V8168="","",IF(Z8168&lt;36,0,IF(AND(36&lt;=Z8168,Z8168&lt;71),VLOOKUP($W8168,日射量と図３!$E$6:$F$34,2,TRUE),IF(AND(71&lt;=Z8168,Z8168&lt;107),VLOOKUP($W8168,日射量と図３!$E$6:$G$34,3,TRUE),IF(AND(107&lt;=Z8168,Z8168&lt;143),VLOOKUP($W8168,日射量と図３!$E$6:$H$34,4,TRUE),VLOOKUP($W8168,日射量と図３!$E$6:$I$34,5,TRUE))))))</f>
        <v/>
      </c>
      <c r="AC8168" s="382" t="str">
        <f t="shared" si="1539"/>
        <v/>
      </c>
      <c r="AD8168" s="382" t="str">
        <f t="shared" si="1540"/>
        <v/>
      </c>
    </row>
    <row r="8169" spans="11:30" ht="13.5" customHeight="1">
      <c r="K8169" s="4">
        <f t="shared" si="1536"/>
        <v>5</v>
      </c>
      <c r="L8169" s="34">
        <v>43592</v>
      </c>
      <c r="M8169" s="4">
        <v>341</v>
      </c>
      <c r="N8169" s="4">
        <v>6</v>
      </c>
      <c r="O8169" s="31">
        <v>0.20833333333333334</v>
      </c>
      <c r="P8169" s="35">
        <v>14.309999999999999</v>
      </c>
      <c r="Q8169" s="36">
        <f t="shared" si="1537"/>
        <v>15</v>
      </c>
      <c r="R8169" s="4">
        <f t="shared" si="1538"/>
        <v>0.69000000000000128</v>
      </c>
      <c r="S8169" s="31">
        <f t="shared" si="1541"/>
        <v>0.20944444444444443</v>
      </c>
      <c r="T8169" s="31">
        <f t="shared" si="1542"/>
        <v>0.77601851851851855</v>
      </c>
      <c r="U8169" s="4">
        <f t="shared" si="1543"/>
        <v>0</v>
      </c>
      <c r="V8169" s="4" t="str">
        <f t="shared" si="1544"/>
        <v/>
      </c>
      <c r="W8169" s="18" t="str">
        <f>IF(V8169="","",VLOOKUP(L8169,日射量と図３!$A$4:$C$368,3,TRUE)*238.85/100)</f>
        <v/>
      </c>
      <c r="X8169" s="4" t="str">
        <f t="shared" si="1545"/>
        <v/>
      </c>
      <c r="Y8169" s="4" t="str">
        <f t="shared" si="1546"/>
        <v/>
      </c>
      <c r="Z8169" s="4" t="str">
        <f t="shared" si="1547"/>
        <v/>
      </c>
      <c r="AA8169" s="4" t="str">
        <f>IF($V8169="","",IF(Y8169&lt;36,0,IF(AND(36&lt;=Y8169,Y8169&lt;71),VLOOKUP($W8169,日射量と図３!$E$6:$F$34,2,TRUE),IF(AND(71&lt;=Y8169,Y8169&lt;107),VLOOKUP($W8169,日射量と図３!$E$6:$G$34,3,TRUE),IF(AND(107&lt;=Y8169,Y8169&lt;143),VLOOKUP($W8169,日射量と図３!$E$6:$H$34,4,TRUE),VLOOKUP($W8169,日射量と図３!$E$6:$I$34,5,TRUE))))))</f>
        <v/>
      </c>
      <c r="AB8169" s="4" t="str">
        <f>IF($V8169="","",IF(Z8169&lt;36,0,IF(AND(36&lt;=Z8169,Z8169&lt;71),VLOOKUP($W8169,日射量と図３!$E$6:$F$34,2,TRUE),IF(AND(71&lt;=Z8169,Z8169&lt;107),VLOOKUP($W8169,日射量と図３!$E$6:$G$34,3,TRUE),IF(AND(107&lt;=Z8169,Z8169&lt;143),VLOOKUP($W8169,日射量と図３!$E$6:$H$34,4,TRUE),VLOOKUP($W8169,日射量と図３!$E$6:$I$34,5,TRUE))))))</f>
        <v/>
      </c>
      <c r="AC8169" s="382" t="str">
        <f t="shared" si="1539"/>
        <v/>
      </c>
      <c r="AD8169" s="382" t="str">
        <f t="shared" si="1540"/>
        <v/>
      </c>
    </row>
    <row r="8170" spans="11:30" ht="13.5" customHeight="1">
      <c r="K8170" s="4">
        <f t="shared" si="1536"/>
        <v>5</v>
      </c>
      <c r="L8170" s="34">
        <v>43592</v>
      </c>
      <c r="M8170" s="4">
        <v>341</v>
      </c>
      <c r="N8170" s="4">
        <v>7</v>
      </c>
      <c r="O8170" s="31">
        <v>0.25</v>
      </c>
      <c r="P8170" s="35">
        <v>14.780000000000001</v>
      </c>
      <c r="Q8170" s="36">
        <f t="shared" si="1537"/>
        <v>15</v>
      </c>
      <c r="R8170" s="4">
        <f t="shared" si="1538"/>
        <v>0.21999999999999886</v>
      </c>
      <c r="S8170" s="31">
        <f t="shared" si="1541"/>
        <v>0.20944444444444443</v>
      </c>
      <c r="T8170" s="31">
        <f t="shared" si="1542"/>
        <v>0.77601851851851855</v>
      </c>
      <c r="U8170" s="4">
        <f t="shared" si="1543"/>
        <v>0.21999999999999886</v>
      </c>
      <c r="V8170" s="4" t="str">
        <f t="shared" si="1544"/>
        <v/>
      </c>
      <c r="W8170" s="18" t="str">
        <f>IF(V8170="","",VLOOKUP(L8170,日射量と図３!$A$4:$C$368,3,TRUE)*238.85/100)</f>
        <v/>
      </c>
      <c r="X8170" s="4" t="str">
        <f t="shared" si="1545"/>
        <v/>
      </c>
      <c r="Y8170" s="4" t="str">
        <f t="shared" si="1546"/>
        <v/>
      </c>
      <c r="Z8170" s="4" t="str">
        <f t="shared" si="1547"/>
        <v/>
      </c>
      <c r="AA8170" s="4" t="str">
        <f>IF($V8170="","",IF(Y8170&lt;36,0,IF(AND(36&lt;=Y8170,Y8170&lt;71),VLOOKUP($W8170,日射量と図３!$E$6:$F$34,2,TRUE),IF(AND(71&lt;=Y8170,Y8170&lt;107),VLOOKUP($W8170,日射量と図３!$E$6:$G$34,3,TRUE),IF(AND(107&lt;=Y8170,Y8170&lt;143),VLOOKUP($W8170,日射量と図３!$E$6:$H$34,4,TRUE),VLOOKUP($W8170,日射量と図３!$E$6:$I$34,5,TRUE))))))</f>
        <v/>
      </c>
      <c r="AB8170" s="4" t="str">
        <f>IF($V8170="","",IF(Z8170&lt;36,0,IF(AND(36&lt;=Z8170,Z8170&lt;71),VLOOKUP($W8170,日射量と図３!$E$6:$F$34,2,TRUE),IF(AND(71&lt;=Z8170,Z8170&lt;107),VLOOKUP($W8170,日射量と図３!$E$6:$G$34,3,TRUE),IF(AND(107&lt;=Z8170,Z8170&lt;143),VLOOKUP($W8170,日射量と図３!$E$6:$H$34,4,TRUE),VLOOKUP($W8170,日射量と図３!$E$6:$I$34,5,TRUE))))))</f>
        <v/>
      </c>
      <c r="AC8170" s="382" t="str">
        <f t="shared" si="1539"/>
        <v/>
      </c>
      <c r="AD8170" s="382" t="str">
        <f t="shared" si="1540"/>
        <v/>
      </c>
    </row>
    <row r="8171" spans="11:30" ht="13.5" customHeight="1">
      <c r="K8171" s="4">
        <f t="shared" si="1536"/>
        <v>5</v>
      </c>
      <c r="L8171" s="34">
        <v>43592</v>
      </c>
      <c r="M8171" s="4">
        <v>341</v>
      </c>
      <c r="N8171" s="4">
        <v>8</v>
      </c>
      <c r="O8171" s="31">
        <v>0.29166666666666669</v>
      </c>
      <c r="P8171" s="35">
        <v>15.52</v>
      </c>
      <c r="Q8171" s="36">
        <f t="shared" si="1537"/>
        <v>12</v>
      </c>
      <c r="R8171" s="4">
        <f t="shared" si="1538"/>
        <v>0</v>
      </c>
      <c r="S8171" s="31">
        <f t="shared" si="1541"/>
        <v>0.20944444444444443</v>
      </c>
      <c r="T8171" s="31">
        <f t="shared" si="1542"/>
        <v>0.77601851851851855</v>
      </c>
      <c r="U8171" s="4">
        <f t="shared" si="1543"/>
        <v>0</v>
      </c>
      <c r="V8171" s="4" t="str">
        <f t="shared" si="1544"/>
        <v/>
      </c>
      <c r="W8171" s="18" t="str">
        <f>IF(V8171="","",VLOOKUP(L8171,日射量と図３!$A$4:$C$368,3,TRUE)*238.85/100)</f>
        <v/>
      </c>
      <c r="X8171" s="4" t="str">
        <f t="shared" si="1545"/>
        <v/>
      </c>
      <c r="Y8171" s="4" t="str">
        <f t="shared" si="1546"/>
        <v/>
      </c>
      <c r="Z8171" s="4" t="str">
        <f t="shared" si="1547"/>
        <v/>
      </c>
      <c r="AA8171" s="4" t="str">
        <f>IF($V8171="","",IF(Y8171&lt;36,0,IF(AND(36&lt;=Y8171,Y8171&lt;71),VLOOKUP($W8171,日射量と図３!$E$6:$F$34,2,TRUE),IF(AND(71&lt;=Y8171,Y8171&lt;107),VLOOKUP($W8171,日射量と図３!$E$6:$G$34,3,TRUE),IF(AND(107&lt;=Y8171,Y8171&lt;143),VLOOKUP($W8171,日射量と図３!$E$6:$H$34,4,TRUE),VLOOKUP($W8171,日射量と図３!$E$6:$I$34,5,TRUE))))))</f>
        <v/>
      </c>
      <c r="AB8171" s="4" t="str">
        <f>IF($V8171="","",IF(Z8171&lt;36,0,IF(AND(36&lt;=Z8171,Z8171&lt;71),VLOOKUP($W8171,日射量と図３!$E$6:$F$34,2,TRUE),IF(AND(71&lt;=Z8171,Z8171&lt;107),VLOOKUP($W8171,日射量と図３!$E$6:$G$34,3,TRUE),IF(AND(107&lt;=Z8171,Z8171&lt;143),VLOOKUP($W8171,日射量と図３!$E$6:$H$34,4,TRUE),VLOOKUP($W8171,日射量と図３!$E$6:$I$34,5,TRUE))))))</f>
        <v/>
      </c>
      <c r="AC8171" s="382" t="str">
        <f t="shared" si="1539"/>
        <v/>
      </c>
      <c r="AD8171" s="382" t="str">
        <f t="shared" si="1540"/>
        <v/>
      </c>
    </row>
    <row r="8172" spans="11:30" ht="13.5" customHeight="1">
      <c r="K8172" s="4">
        <f t="shared" si="1536"/>
        <v>5</v>
      </c>
      <c r="L8172" s="34">
        <v>43592</v>
      </c>
      <c r="M8172" s="4">
        <v>341</v>
      </c>
      <c r="N8172" s="4">
        <v>9</v>
      </c>
      <c r="O8172" s="31">
        <v>0.33333333333333331</v>
      </c>
      <c r="P8172" s="35">
        <v>16.48</v>
      </c>
      <c r="Q8172" s="36">
        <f t="shared" si="1537"/>
        <v>12</v>
      </c>
      <c r="R8172" s="4">
        <f t="shared" si="1538"/>
        <v>0</v>
      </c>
      <c r="S8172" s="31">
        <f t="shared" si="1541"/>
        <v>0.20944444444444443</v>
      </c>
      <c r="T8172" s="31">
        <f t="shared" si="1542"/>
        <v>0.77601851851851855</v>
      </c>
      <c r="U8172" s="4">
        <f t="shared" si="1543"/>
        <v>0</v>
      </c>
      <c r="V8172" s="4" t="str">
        <f t="shared" si="1544"/>
        <v/>
      </c>
      <c r="W8172" s="18" t="str">
        <f>IF(V8172="","",VLOOKUP(L8172,日射量と図３!$A$4:$C$368,3,TRUE)*238.85/100)</f>
        <v/>
      </c>
      <c r="X8172" s="4" t="str">
        <f t="shared" si="1545"/>
        <v/>
      </c>
      <c r="Y8172" s="4" t="str">
        <f t="shared" si="1546"/>
        <v/>
      </c>
      <c r="Z8172" s="4" t="str">
        <f t="shared" si="1547"/>
        <v/>
      </c>
      <c r="AA8172" s="4" t="str">
        <f>IF($V8172="","",IF(Y8172&lt;36,0,IF(AND(36&lt;=Y8172,Y8172&lt;71),VLOOKUP($W8172,日射量と図３!$E$6:$F$34,2,TRUE),IF(AND(71&lt;=Y8172,Y8172&lt;107),VLOOKUP($W8172,日射量と図３!$E$6:$G$34,3,TRUE),IF(AND(107&lt;=Y8172,Y8172&lt;143),VLOOKUP($W8172,日射量と図３!$E$6:$H$34,4,TRUE),VLOOKUP($W8172,日射量と図３!$E$6:$I$34,5,TRUE))))))</f>
        <v/>
      </c>
      <c r="AB8172" s="4" t="str">
        <f>IF($V8172="","",IF(Z8172&lt;36,0,IF(AND(36&lt;=Z8172,Z8172&lt;71),VLOOKUP($W8172,日射量と図３!$E$6:$F$34,2,TRUE),IF(AND(71&lt;=Z8172,Z8172&lt;107),VLOOKUP($W8172,日射量と図３!$E$6:$G$34,3,TRUE),IF(AND(107&lt;=Z8172,Z8172&lt;143),VLOOKUP($W8172,日射量と図３!$E$6:$H$34,4,TRUE),VLOOKUP($W8172,日射量と図３!$E$6:$I$34,5,TRUE))))))</f>
        <v/>
      </c>
      <c r="AC8172" s="382" t="str">
        <f t="shared" si="1539"/>
        <v/>
      </c>
      <c r="AD8172" s="382" t="str">
        <f t="shared" si="1540"/>
        <v/>
      </c>
    </row>
    <row r="8173" spans="11:30" ht="13.5" customHeight="1">
      <c r="K8173" s="4">
        <f t="shared" si="1536"/>
        <v>5</v>
      </c>
      <c r="L8173" s="34">
        <v>43592</v>
      </c>
      <c r="M8173" s="4">
        <v>341</v>
      </c>
      <c r="N8173" s="4">
        <v>10</v>
      </c>
      <c r="O8173" s="31">
        <v>0.375</v>
      </c>
      <c r="P8173" s="35">
        <v>17.420000000000002</v>
      </c>
      <c r="Q8173" s="36">
        <f t="shared" si="1537"/>
        <v>12</v>
      </c>
      <c r="R8173" s="4">
        <f t="shared" si="1538"/>
        <v>0</v>
      </c>
      <c r="S8173" s="31">
        <f t="shared" si="1541"/>
        <v>0.20944444444444443</v>
      </c>
      <c r="T8173" s="31">
        <f t="shared" si="1542"/>
        <v>0.77601851851851855</v>
      </c>
      <c r="U8173" s="4">
        <f t="shared" si="1543"/>
        <v>0</v>
      </c>
      <c r="V8173" s="4" t="str">
        <f t="shared" si="1544"/>
        <v/>
      </c>
      <c r="W8173" s="18" t="str">
        <f>IF(V8173="","",VLOOKUP(L8173,日射量と図３!$A$4:$C$368,3,TRUE)*238.85/100)</f>
        <v/>
      </c>
      <c r="X8173" s="4" t="str">
        <f t="shared" si="1545"/>
        <v/>
      </c>
      <c r="Y8173" s="4" t="str">
        <f t="shared" si="1546"/>
        <v/>
      </c>
      <c r="Z8173" s="4" t="str">
        <f t="shared" si="1547"/>
        <v/>
      </c>
      <c r="AA8173" s="4" t="str">
        <f>IF($V8173="","",IF(Y8173&lt;36,0,IF(AND(36&lt;=Y8173,Y8173&lt;71),VLOOKUP($W8173,日射量と図３!$E$6:$F$34,2,TRUE),IF(AND(71&lt;=Y8173,Y8173&lt;107),VLOOKUP($W8173,日射量と図３!$E$6:$G$34,3,TRUE),IF(AND(107&lt;=Y8173,Y8173&lt;143),VLOOKUP($W8173,日射量と図３!$E$6:$H$34,4,TRUE),VLOOKUP($W8173,日射量と図３!$E$6:$I$34,5,TRUE))))))</f>
        <v/>
      </c>
      <c r="AB8173" s="4" t="str">
        <f>IF($V8173="","",IF(Z8173&lt;36,0,IF(AND(36&lt;=Z8173,Z8173&lt;71),VLOOKUP($W8173,日射量と図３!$E$6:$F$34,2,TRUE),IF(AND(71&lt;=Z8173,Z8173&lt;107),VLOOKUP($W8173,日射量と図３!$E$6:$G$34,3,TRUE),IF(AND(107&lt;=Z8173,Z8173&lt;143),VLOOKUP($W8173,日射量と図３!$E$6:$H$34,4,TRUE),VLOOKUP($W8173,日射量と図３!$E$6:$I$34,5,TRUE))))))</f>
        <v/>
      </c>
      <c r="AC8173" s="382" t="str">
        <f t="shared" si="1539"/>
        <v/>
      </c>
      <c r="AD8173" s="382" t="str">
        <f t="shared" si="1540"/>
        <v/>
      </c>
    </row>
    <row r="8174" spans="11:30" ht="13.5" customHeight="1">
      <c r="K8174" s="4">
        <f t="shared" si="1536"/>
        <v>5</v>
      </c>
      <c r="L8174" s="34">
        <v>43592</v>
      </c>
      <c r="M8174" s="4">
        <v>341</v>
      </c>
      <c r="N8174" s="4">
        <v>11</v>
      </c>
      <c r="O8174" s="31">
        <v>0.41666666666666669</v>
      </c>
      <c r="P8174" s="35">
        <v>18.7</v>
      </c>
      <c r="Q8174" s="36">
        <f t="shared" si="1537"/>
        <v>12</v>
      </c>
      <c r="R8174" s="4">
        <f t="shared" si="1538"/>
        <v>0</v>
      </c>
      <c r="S8174" s="31">
        <f t="shared" si="1541"/>
        <v>0.20944444444444443</v>
      </c>
      <c r="T8174" s="31">
        <f t="shared" si="1542"/>
        <v>0.77601851851851855</v>
      </c>
      <c r="U8174" s="4">
        <f t="shared" si="1543"/>
        <v>0</v>
      </c>
      <c r="V8174" s="4" t="str">
        <f t="shared" si="1544"/>
        <v/>
      </c>
      <c r="W8174" s="18" t="str">
        <f>IF(V8174="","",VLOOKUP(L8174,日射量と図３!$A$4:$C$368,3,TRUE)*238.85/100)</f>
        <v/>
      </c>
      <c r="X8174" s="4" t="str">
        <f t="shared" si="1545"/>
        <v/>
      </c>
      <c r="Y8174" s="4" t="str">
        <f t="shared" si="1546"/>
        <v/>
      </c>
      <c r="Z8174" s="4" t="str">
        <f t="shared" si="1547"/>
        <v/>
      </c>
      <c r="AA8174" s="4" t="str">
        <f>IF($V8174="","",IF(Y8174&lt;36,0,IF(AND(36&lt;=Y8174,Y8174&lt;71),VLOOKUP($W8174,日射量と図３!$E$6:$F$34,2,TRUE),IF(AND(71&lt;=Y8174,Y8174&lt;107),VLOOKUP($W8174,日射量と図３!$E$6:$G$34,3,TRUE),IF(AND(107&lt;=Y8174,Y8174&lt;143),VLOOKUP($W8174,日射量と図３!$E$6:$H$34,4,TRUE),VLOOKUP($W8174,日射量と図３!$E$6:$I$34,5,TRUE))))))</f>
        <v/>
      </c>
      <c r="AB8174" s="4" t="str">
        <f>IF($V8174="","",IF(Z8174&lt;36,0,IF(AND(36&lt;=Z8174,Z8174&lt;71),VLOOKUP($W8174,日射量と図３!$E$6:$F$34,2,TRUE),IF(AND(71&lt;=Z8174,Z8174&lt;107),VLOOKUP($W8174,日射量と図３!$E$6:$G$34,3,TRUE),IF(AND(107&lt;=Z8174,Z8174&lt;143),VLOOKUP($W8174,日射量と図３!$E$6:$H$34,4,TRUE),VLOOKUP($W8174,日射量と図３!$E$6:$I$34,5,TRUE))))))</f>
        <v/>
      </c>
      <c r="AC8174" s="382" t="str">
        <f t="shared" si="1539"/>
        <v/>
      </c>
      <c r="AD8174" s="382" t="str">
        <f t="shared" si="1540"/>
        <v/>
      </c>
    </row>
    <row r="8175" spans="11:30" ht="13.5" customHeight="1">
      <c r="K8175" s="4">
        <f t="shared" si="1536"/>
        <v>5</v>
      </c>
      <c r="L8175" s="34">
        <v>43592</v>
      </c>
      <c r="M8175" s="4">
        <v>341</v>
      </c>
      <c r="N8175" s="4">
        <v>12</v>
      </c>
      <c r="O8175" s="31">
        <v>0.45833333333333331</v>
      </c>
      <c r="P8175" s="35">
        <v>20.029999999999998</v>
      </c>
      <c r="Q8175" s="36">
        <f t="shared" si="1537"/>
        <v>12</v>
      </c>
      <c r="R8175" s="4">
        <f t="shared" si="1538"/>
        <v>0</v>
      </c>
      <c r="S8175" s="31">
        <f t="shared" si="1541"/>
        <v>0.20944444444444443</v>
      </c>
      <c r="T8175" s="31">
        <f t="shared" si="1542"/>
        <v>0.77601851851851855</v>
      </c>
      <c r="U8175" s="4">
        <f t="shared" si="1543"/>
        <v>0</v>
      </c>
      <c r="V8175" s="4" t="str">
        <f t="shared" si="1544"/>
        <v/>
      </c>
      <c r="W8175" s="18" t="str">
        <f>IF(V8175="","",VLOOKUP(L8175,日射量と図３!$A$4:$C$368,3,TRUE)*238.85/100)</f>
        <v/>
      </c>
      <c r="X8175" s="4" t="str">
        <f t="shared" si="1545"/>
        <v/>
      </c>
      <c r="Y8175" s="4" t="str">
        <f t="shared" si="1546"/>
        <v/>
      </c>
      <c r="Z8175" s="4" t="str">
        <f t="shared" si="1547"/>
        <v/>
      </c>
      <c r="AA8175" s="4" t="str">
        <f>IF($V8175="","",IF(Y8175&lt;36,0,IF(AND(36&lt;=Y8175,Y8175&lt;71),VLOOKUP($W8175,日射量と図３!$E$6:$F$34,2,TRUE),IF(AND(71&lt;=Y8175,Y8175&lt;107),VLOOKUP($W8175,日射量と図３!$E$6:$G$34,3,TRUE),IF(AND(107&lt;=Y8175,Y8175&lt;143),VLOOKUP($W8175,日射量と図３!$E$6:$H$34,4,TRUE),VLOOKUP($W8175,日射量と図３!$E$6:$I$34,5,TRUE))))))</f>
        <v/>
      </c>
      <c r="AB8175" s="4" t="str">
        <f>IF($V8175="","",IF(Z8175&lt;36,0,IF(AND(36&lt;=Z8175,Z8175&lt;71),VLOOKUP($W8175,日射量と図３!$E$6:$F$34,2,TRUE),IF(AND(71&lt;=Z8175,Z8175&lt;107),VLOOKUP($W8175,日射量と図３!$E$6:$G$34,3,TRUE),IF(AND(107&lt;=Z8175,Z8175&lt;143),VLOOKUP($W8175,日射量と図３!$E$6:$H$34,4,TRUE),VLOOKUP($W8175,日射量と図３!$E$6:$I$34,5,TRUE))))))</f>
        <v/>
      </c>
      <c r="AC8175" s="382" t="str">
        <f t="shared" si="1539"/>
        <v/>
      </c>
      <c r="AD8175" s="382" t="str">
        <f t="shared" si="1540"/>
        <v/>
      </c>
    </row>
    <row r="8176" spans="11:30" ht="13.5" customHeight="1">
      <c r="K8176" s="4">
        <f t="shared" si="1536"/>
        <v>5</v>
      </c>
      <c r="L8176" s="34">
        <v>43592</v>
      </c>
      <c r="M8176" s="4">
        <v>341</v>
      </c>
      <c r="N8176" s="4">
        <v>13</v>
      </c>
      <c r="O8176" s="31">
        <v>0.5</v>
      </c>
      <c r="P8176" s="35">
        <v>20.77</v>
      </c>
      <c r="Q8176" s="36">
        <f t="shared" si="1537"/>
        <v>12</v>
      </c>
      <c r="R8176" s="4">
        <f t="shared" si="1538"/>
        <v>0</v>
      </c>
      <c r="S8176" s="31">
        <f t="shared" si="1541"/>
        <v>0.20944444444444443</v>
      </c>
      <c r="T8176" s="31">
        <f t="shared" si="1542"/>
        <v>0.77601851851851855</v>
      </c>
      <c r="U8176" s="4">
        <f t="shared" si="1543"/>
        <v>0</v>
      </c>
      <c r="V8176" s="4" t="str">
        <f t="shared" si="1544"/>
        <v/>
      </c>
      <c r="W8176" s="18" t="str">
        <f>IF(V8176="","",VLOOKUP(L8176,日射量と図３!$A$4:$C$368,3,TRUE)*238.85/100)</f>
        <v/>
      </c>
      <c r="X8176" s="4" t="str">
        <f t="shared" si="1545"/>
        <v/>
      </c>
      <c r="Y8176" s="4" t="str">
        <f t="shared" si="1546"/>
        <v/>
      </c>
      <c r="Z8176" s="4" t="str">
        <f t="shared" si="1547"/>
        <v/>
      </c>
      <c r="AA8176" s="4" t="str">
        <f>IF($V8176="","",IF(Y8176&lt;36,0,IF(AND(36&lt;=Y8176,Y8176&lt;71),VLOOKUP($W8176,日射量と図３!$E$6:$F$34,2,TRUE),IF(AND(71&lt;=Y8176,Y8176&lt;107),VLOOKUP($W8176,日射量と図３!$E$6:$G$34,3,TRUE),IF(AND(107&lt;=Y8176,Y8176&lt;143),VLOOKUP($W8176,日射量と図３!$E$6:$H$34,4,TRUE),VLOOKUP($W8176,日射量と図３!$E$6:$I$34,5,TRUE))))))</f>
        <v/>
      </c>
      <c r="AB8176" s="4" t="str">
        <f>IF($V8176="","",IF(Z8176&lt;36,0,IF(AND(36&lt;=Z8176,Z8176&lt;71),VLOOKUP($W8176,日射量と図３!$E$6:$F$34,2,TRUE),IF(AND(71&lt;=Z8176,Z8176&lt;107),VLOOKUP($W8176,日射量と図３!$E$6:$G$34,3,TRUE),IF(AND(107&lt;=Z8176,Z8176&lt;143),VLOOKUP($W8176,日射量と図３!$E$6:$H$34,4,TRUE),VLOOKUP($W8176,日射量と図３!$E$6:$I$34,5,TRUE))))))</f>
        <v/>
      </c>
      <c r="AC8176" s="382" t="str">
        <f t="shared" si="1539"/>
        <v/>
      </c>
      <c r="AD8176" s="382" t="str">
        <f t="shared" si="1540"/>
        <v/>
      </c>
    </row>
    <row r="8177" spans="11:30" ht="13.5" customHeight="1">
      <c r="K8177" s="4">
        <f t="shared" si="1536"/>
        <v>5</v>
      </c>
      <c r="L8177" s="34">
        <v>43592</v>
      </c>
      <c r="M8177" s="4">
        <v>341</v>
      </c>
      <c r="N8177" s="4">
        <v>14</v>
      </c>
      <c r="O8177" s="31">
        <v>0.54166666666666663</v>
      </c>
      <c r="P8177" s="35">
        <v>21.169999999999998</v>
      </c>
      <c r="Q8177" s="36">
        <f t="shared" si="1537"/>
        <v>12</v>
      </c>
      <c r="R8177" s="4">
        <f t="shared" si="1538"/>
        <v>0</v>
      </c>
      <c r="S8177" s="31">
        <f t="shared" si="1541"/>
        <v>0.20944444444444443</v>
      </c>
      <c r="T8177" s="31">
        <f t="shared" si="1542"/>
        <v>0.77601851851851855</v>
      </c>
      <c r="U8177" s="4">
        <f t="shared" si="1543"/>
        <v>0</v>
      </c>
      <c r="V8177" s="4" t="str">
        <f t="shared" si="1544"/>
        <v/>
      </c>
      <c r="W8177" s="18" t="str">
        <f>IF(V8177="","",VLOOKUP(L8177,日射量と図３!$A$4:$C$368,3,TRUE)*238.85/100)</f>
        <v/>
      </c>
      <c r="X8177" s="4" t="str">
        <f t="shared" si="1545"/>
        <v/>
      </c>
      <c r="Y8177" s="4" t="str">
        <f t="shared" si="1546"/>
        <v/>
      </c>
      <c r="Z8177" s="4" t="str">
        <f t="shared" si="1547"/>
        <v/>
      </c>
      <c r="AA8177" s="4" t="str">
        <f>IF($V8177="","",IF(Y8177&lt;36,0,IF(AND(36&lt;=Y8177,Y8177&lt;71),VLOOKUP($W8177,日射量と図３!$E$6:$F$34,2,TRUE),IF(AND(71&lt;=Y8177,Y8177&lt;107),VLOOKUP($W8177,日射量と図３!$E$6:$G$34,3,TRUE),IF(AND(107&lt;=Y8177,Y8177&lt;143),VLOOKUP($W8177,日射量と図３!$E$6:$H$34,4,TRUE),VLOOKUP($W8177,日射量と図３!$E$6:$I$34,5,TRUE))))))</f>
        <v/>
      </c>
      <c r="AB8177" s="4" t="str">
        <f>IF($V8177="","",IF(Z8177&lt;36,0,IF(AND(36&lt;=Z8177,Z8177&lt;71),VLOOKUP($W8177,日射量と図３!$E$6:$F$34,2,TRUE),IF(AND(71&lt;=Z8177,Z8177&lt;107),VLOOKUP($W8177,日射量と図３!$E$6:$G$34,3,TRUE),IF(AND(107&lt;=Z8177,Z8177&lt;143),VLOOKUP($W8177,日射量と図３!$E$6:$H$34,4,TRUE),VLOOKUP($W8177,日射量と図３!$E$6:$I$34,5,TRUE))))))</f>
        <v/>
      </c>
      <c r="AC8177" s="382" t="str">
        <f t="shared" si="1539"/>
        <v/>
      </c>
      <c r="AD8177" s="382" t="str">
        <f t="shared" si="1540"/>
        <v/>
      </c>
    </row>
    <row r="8178" spans="11:30" ht="13.5" customHeight="1">
      <c r="K8178" s="4">
        <f t="shared" si="1536"/>
        <v>5</v>
      </c>
      <c r="L8178" s="34">
        <v>43592</v>
      </c>
      <c r="M8178" s="4">
        <v>341</v>
      </c>
      <c r="N8178" s="4">
        <v>15</v>
      </c>
      <c r="O8178" s="31">
        <v>0.58333333333333337</v>
      </c>
      <c r="P8178" s="35">
        <v>21.529999999999998</v>
      </c>
      <c r="Q8178" s="36">
        <f t="shared" si="1537"/>
        <v>12</v>
      </c>
      <c r="R8178" s="4">
        <f t="shared" si="1538"/>
        <v>0</v>
      </c>
      <c r="S8178" s="31">
        <f t="shared" si="1541"/>
        <v>0.20944444444444443</v>
      </c>
      <c r="T8178" s="31">
        <f t="shared" si="1542"/>
        <v>0.77601851851851855</v>
      </c>
      <c r="U8178" s="4">
        <f t="shared" si="1543"/>
        <v>0</v>
      </c>
      <c r="V8178" s="4" t="str">
        <f t="shared" si="1544"/>
        <v/>
      </c>
      <c r="W8178" s="18" t="str">
        <f>IF(V8178="","",VLOOKUP(L8178,日射量と図３!$A$4:$C$368,3,TRUE)*238.85/100)</f>
        <v/>
      </c>
      <c r="X8178" s="4" t="str">
        <f t="shared" si="1545"/>
        <v/>
      </c>
      <c r="Y8178" s="4" t="str">
        <f t="shared" si="1546"/>
        <v/>
      </c>
      <c r="Z8178" s="4" t="str">
        <f t="shared" si="1547"/>
        <v/>
      </c>
      <c r="AA8178" s="4" t="str">
        <f>IF($V8178="","",IF(Y8178&lt;36,0,IF(AND(36&lt;=Y8178,Y8178&lt;71),VLOOKUP($W8178,日射量と図３!$E$6:$F$34,2,TRUE),IF(AND(71&lt;=Y8178,Y8178&lt;107),VLOOKUP($W8178,日射量と図３!$E$6:$G$34,3,TRUE),IF(AND(107&lt;=Y8178,Y8178&lt;143),VLOOKUP($W8178,日射量と図３!$E$6:$H$34,4,TRUE),VLOOKUP($W8178,日射量と図３!$E$6:$I$34,5,TRUE))))))</f>
        <v/>
      </c>
      <c r="AB8178" s="4" t="str">
        <f>IF($V8178="","",IF(Z8178&lt;36,0,IF(AND(36&lt;=Z8178,Z8178&lt;71),VLOOKUP($W8178,日射量と図３!$E$6:$F$34,2,TRUE),IF(AND(71&lt;=Z8178,Z8178&lt;107),VLOOKUP($W8178,日射量と図３!$E$6:$G$34,3,TRUE),IF(AND(107&lt;=Z8178,Z8178&lt;143),VLOOKUP($W8178,日射量と図３!$E$6:$H$34,4,TRUE),VLOOKUP($W8178,日射量と図３!$E$6:$I$34,5,TRUE))))))</f>
        <v/>
      </c>
      <c r="AC8178" s="382" t="str">
        <f t="shared" si="1539"/>
        <v/>
      </c>
      <c r="AD8178" s="382" t="str">
        <f t="shared" si="1540"/>
        <v/>
      </c>
    </row>
    <row r="8179" spans="11:30" ht="13.5" customHeight="1">
      <c r="K8179" s="4">
        <f t="shared" si="1536"/>
        <v>5</v>
      </c>
      <c r="L8179" s="34">
        <v>43592</v>
      </c>
      <c r="M8179" s="4">
        <v>341</v>
      </c>
      <c r="N8179" s="4">
        <v>16</v>
      </c>
      <c r="O8179" s="31">
        <v>0.625</v>
      </c>
      <c r="P8179" s="35">
        <v>21.720000000000002</v>
      </c>
      <c r="Q8179" s="36">
        <f t="shared" si="1537"/>
        <v>16</v>
      </c>
      <c r="R8179" s="4">
        <f t="shared" si="1538"/>
        <v>0</v>
      </c>
      <c r="S8179" s="31">
        <f t="shared" si="1541"/>
        <v>0.20944444444444443</v>
      </c>
      <c r="T8179" s="31">
        <f t="shared" si="1542"/>
        <v>0.77601851851851855</v>
      </c>
      <c r="U8179" s="4">
        <f t="shared" si="1543"/>
        <v>0</v>
      </c>
      <c r="V8179" s="4" t="str">
        <f t="shared" si="1544"/>
        <v/>
      </c>
      <c r="W8179" s="18" t="str">
        <f>IF(V8179="","",VLOOKUP(L8179,日射量と図３!$A$4:$C$368,3,TRUE)*238.85/100)</f>
        <v/>
      </c>
      <c r="X8179" s="4" t="str">
        <f t="shared" si="1545"/>
        <v/>
      </c>
      <c r="Y8179" s="4" t="str">
        <f t="shared" si="1546"/>
        <v/>
      </c>
      <c r="Z8179" s="4" t="str">
        <f t="shared" si="1547"/>
        <v/>
      </c>
      <c r="AA8179" s="4" t="str">
        <f>IF($V8179="","",IF(Y8179&lt;36,0,IF(AND(36&lt;=Y8179,Y8179&lt;71),VLOOKUP($W8179,日射量と図３!$E$6:$F$34,2,TRUE),IF(AND(71&lt;=Y8179,Y8179&lt;107),VLOOKUP($W8179,日射量と図３!$E$6:$G$34,3,TRUE),IF(AND(107&lt;=Y8179,Y8179&lt;143),VLOOKUP($W8179,日射量と図３!$E$6:$H$34,4,TRUE),VLOOKUP($W8179,日射量と図３!$E$6:$I$34,5,TRUE))))))</f>
        <v/>
      </c>
      <c r="AB8179" s="4" t="str">
        <f>IF($V8179="","",IF(Z8179&lt;36,0,IF(AND(36&lt;=Z8179,Z8179&lt;71),VLOOKUP($W8179,日射量と図３!$E$6:$F$34,2,TRUE),IF(AND(71&lt;=Z8179,Z8179&lt;107),VLOOKUP($W8179,日射量と図３!$E$6:$G$34,3,TRUE),IF(AND(107&lt;=Z8179,Z8179&lt;143),VLOOKUP($W8179,日射量と図３!$E$6:$H$34,4,TRUE),VLOOKUP($W8179,日射量と図３!$E$6:$I$34,5,TRUE))))))</f>
        <v/>
      </c>
      <c r="AC8179" s="382" t="str">
        <f t="shared" si="1539"/>
        <v/>
      </c>
      <c r="AD8179" s="382" t="str">
        <f t="shared" si="1540"/>
        <v/>
      </c>
    </row>
    <row r="8180" spans="11:30" ht="13.5" customHeight="1">
      <c r="K8180" s="4">
        <f t="shared" si="1536"/>
        <v>5</v>
      </c>
      <c r="L8180" s="34">
        <v>43592</v>
      </c>
      <c r="M8180" s="4">
        <v>341</v>
      </c>
      <c r="N8180" s="4">
        <v>17</v>
      </c>
      <c r="O8180" s="31">
        <v>0.66666666666666663</v>
      </c>
      <c r="P8180" s="35">
        <v>21.16</v>
      </c>
      <c r="Q8180" s="36">
        <f t="shared" si="1537"/>
        <v>16</v>
      </c>
      <c r="R8180" s="4">
        <f t="shared" si="1538"/>
        <v>0</v>
      </c>
      <c r="S8180" s="31">
        <f t="shared" si="1541"/>
        <v>0.20944444444444443</v>
      </c>
      <c r="T8180" s="31">
        <f t="shared" si="1542"/>
        <v>0.77601851851851855</v>
      </c>
      <c r="U8180" s="4">
        <f t="shared" si="1543"/>
        <v>0</v>
      </c>
      <c r="V8180" s="4" t="str">
        <f t="shared" si="1544"/>
        <v/>
      </c>
      <c r="W8180" s="18" t="str">
        <f>IF(V8180="","",VLOOKUP(L8180,日射量と図３!$A$4:$C$368,3,TRUE)*238.85/100)</f>
        <v/>
      </c>
      <c r="X8180" s="4" t="str">
        <f t="shared" si="1545"/>
        <v/>
      </c>
      <c r="Y8180" s="4" t="str">
        <f t="shared" si="1546"/>
        <v/>
      </c>
      <c r="Z8180" s="4" t="str">
        <f t="shared" si="1547"/>
        <v/>
      </c>
      <c r="AA8180" s="4" t="str">
        <f>IF($V8180="","",IF(Y8180&lt;36,0,IF(AND(36&lt;=Y8180,Y8180&lt;71),VLOOKUP($W8180,日射量と図３!$E$6:$F$34,2,TRUE),IF(AND(71&lt;=Y8180,Y8180&lt;107),VLOOKUP($W8180,日射量と図３!$E$6:$G$34,3,TRUE),IF(AND(107&lt;=Y8180,Y8180&lt;143),VLOOKUP($W8180,日射量と図３!$E$6:$H$34,4,TRUE),VLOOKUP($W8180,日射量と図３!$E$6:$I$34,5,TRUE))))))</f>
        <v/>
      </c>
      <c r="AB8180" s="4" t="str">
        <f>IF($V8180="","",IF(Z8180&lt;36,0,IF(AND(36&lt;=Z8180,Z8180&lt;71),VLOOKUP($W8180,日射量と図３!$E$6:$F$34,2,TRUE),IF(AND(71&lt;=Z8180,Z8180&lt;107),VLOOKUP($W8180,日射量と図３!$E$6:$G$34,3,TRUE),IF(AND(107&lt;=Z8180,Z8180&lt;143),VLOOKUP($W8180,日射量と図３!$E$6:$H$34,4,TRUE),VLOOKUP($W8180,日射量と図３!$E$6:$I$34,5,TRUE))))))</f>
        <v/>
      </c>
      <c r="AC8180" s="382" t="str">
        <f t="shared" si="1539"/>
        <v/>
      </c>
      <c r="AD8180" s="382" t="str">
        <f t="shared" si="1540"/>
        <v/>
      </c>
    </row>
    <row r="8181" spans="11:30" ht="13.5" customHeight="1">
      <c r="K8181" s="4">
        <f t="shared" si="1536"/>
        <v>5</v>
      </c>
      <c r="L8181" s="34">
        <v>43592</v>
      </c>
      <c r="M8181" s="4">
        <v>341</v>
      </c>
      <c r="N8181" s="4">
        <v>18</v>
      </c>
      <c r="O8181" s="31">
        <v>0.70833333333333337</v>
      </c>
      <c r="P8181" s="35">
        <v>20.529999999999998</v>
      </c>
      <c r="Q8181" s="36">
        <f t="shared" si="1537"/>
        <v>16</v>
      </c>
      <c r="R8181" s="4">
        <f t="shared" si="1538"/>
        <v>0</v>
      </c>
      <c r="S8181" s="31">
        <f t="shared" si="1541"/>
        <v>0.20944444444444443</v>
      </c>
      <c r="T8181" s="31">
        <f t="shared" si="1542"/>
        <v>0.77601851851851855</v>
      </c>
      <c r="U8181" s="4">
        <f t="shared" si="1543"/>
        <v>0</v>
      </c>
      <c r="V8181" s="4" t="str">
        <f t="shared" si="1544"/>
        <v/>
      </c>
      <c r="W8181" s="18" t="str">
        <f>IF(V8181="","",VLOOKUP(L8181,日射量と図３!$A$4:$C$368,3,TRUE)*238.85/100)</f>
        <v/>
      </c>
      <c r="X8181" s="4" t="str">
        <f t="shared" si="1545"/>
        <v/>
      </c>
      <c r="Y8181" s="4" t="str">
        <f t="shared" si="1546"/>
        <v/>
      </c>
      <c r="Z8181" s="4" t="str">
        <f t="shared" si="1547"/>
        <v/>
      </c>
      <c r="AA8181" s="4" t="str">
        <f>IF($V8181="","",IF(Y8181&lt;36,0,IF(AND(36&lt;=Y8181,Y8181&lt;71),VLOOKUP($W8181,日射量と図３!$E$6:$F$34,2,TRUE),IF(AND(71&lt;=Y8181,Y8181&lt;107),VLOOKUP($W8181,日射量と図３!$E$6:$G$34,3,TRUE),IF(AND(107&lt;=Y8181,Y8181&lt;143),VLOOKUP($W8181,日射量と図３!$E$6:$H$34,4,TRUE),VLOOKUP($W8181,日射量と図３!$E$6:$I$34,5,TRUE))))))</f>
        <v/>
      </c>
      <c r="AB8181" s="4" t="str">
        <f>IF($V8181="","",IF(Z8181&lt;36,0,IF(AND(36&lt;=Z8181,Z8181&lt;71),VLOOKUP($W8181,日射量と図３!$E$6:$F$34,2,TRUE),IF(AND(71&lt;=Z8181,Z8181&lt;107),VLOOKUP($W8181,日射量と図３!$E$6:$G$34,3,TRUE),IF(AND(107&lt;=Z8181,Z8181&lt;143),VLOOKUP($W8181,日射量と図３!$E$6:$H$34,4,TRUE),VLOOKUP($W8181,日射量と図３!$E$6:$I$34,5,TRUE))))))</f>
        <v/>
      </c>
      <c r="AC8181" s="382" t="str">
        <f t="shared" si="1539"/>
        <v/>
      </c>
      <c r="AD8181" s="382" t="str">
        <f t="shared" si="1540"/>
        <v/>
      </c>
    </row>
    <row r="8182" spans="11:30" ht="13.5" customHeight="1">
      <c r="K8182" s="4">
        <f t="shared" si="1536"/>
        <v>5</v>
      </c>
      <c r="L8182" s="34">
        <v>43592</v>
      </c>
      <c r="M8182" s="4">
        <v>341</v>
      </c>
      <c r="N8182" s="4">
        <v>19</v>
      </c>
      <c r="O8182" s="31">
        <v>0.75</v>
      </c>
      <c r="P8182" s="35">
        <v>19.43</v>
      </c>
      <c r="Q8182" s="36">
        <f t="shared" si="1537"/>
        <v>16</v>
      </c>
      <c r="R8182" s="4">
        <f t="shared" si="1538"/>
        <v>0</v>
      </c>
      <c r="S8182" s="31">
        <f t="shared" si="1541"/>
        <v>0.20944444444444443</v>
      </c>
      <c r="T8182" s="31">
        <f t="shared" si="1542"/>
        <v>0.77601851851851855</v>
      </c>
      <c r="U8182" s="4">
        <f t="shared" si="1543"/>
        <v>0</v>
      </c>
      <c r="V8182" s="4" t="str">
        <f t="shared" si="1544"/>
        <v/>
      </c>
      <c r="W8182" s="18" t="str">
        <f>IF(V8182="","",VLOOKUP(L8182,日射量と図３!$A$4:$C$368,3,TRUE)*238.85/100)</f>
        <v/>
      </c>
      <c r="X8182" s="4" t="str">
        <f t="shared" si="1545"/>
        <v/>
      </c>
      <c r="Y8182" s="4" t="str">
        <f t="shared" si="1546"/>
        <v/>
      </c>
      <c r="Z8182" s="4" t="str">
        <f t="shared" si="1547"/>
        <v/>
      </c>
      <c r="AA8182" s="4" t="str">
        <f>IF($V8182="","",IF(Y8182&lt;36,0,IF(AND(36&lt;=Y8182,Y8182&lt;71),VLOOKUP($W8182,日射量と図３!$E$6:$F$34,2,TRUE),IF(AND(71&lt;=Y8182,Y8182&lt;107),VLOOKUP($W8182,日射量と図３!$E$6:$G$34,3,TRUE),IF(AND(107&lt;=Y8182,Y8182&lt;143),VLOOKUP($W8182,日射量と図３!$E$6:$H$34,4,TRUE),VLOOKUP($W8182,日射量と図３!$E$6:$I$34,5,TRUE))))))</f>
        <v/>
      </c>
      <c r="AB8182" s="4" t="str">
        <f>IF($V8182="","",IF(Z8182&lt;36,0,IF(AND(36&lt;=Z8182,Z8182&lt;71),VLOOKUP($W8182,日射量と図３!$E$6:$F$34,2,TRUE),IF(AND(71&lt;=Z8182,Z8182&lt;107),VLOOKUP($W8182,日射量と図３!$E$6:$G$34,3,TRUE),IF(AND(107&lt;=Z8182,Z8182&lt;143),VLOOKUP($W8182,日射量と図３!$E$6:$H$34,4,TRUE),VLOOKUP($W8182,日射量と図３!$E$6:$I$34,5,TRUE))))))</f>
        <v/>
      </c>
      <c r="AC8182" s="382" t="str">
        <f t="shared" si="1539"/>
        <v/>
      </c>
      <c r="AD8182" s="382" t="str">
        <f t="shared" si="1540"/>
        <v/>
      </c>
    </row>
    <row r="8183" spans="11:30" ht="13.5" customHeight="1">
      <c r="K8183" s="4">
        <f t="shared" si="1536"/>
        <v>5</v>
      </c>
      <c r="L8183" s="34">
        <v>43592</v>
      </c>
      <c r="M8183" s="4">
        <v>341</v>
      </c>
      <c r="N8183" s="4">
        <v>20</v>
      </c>
      <c r="O8183" s="31">
        <v>0.79166666666666663</v>
      </c>
      <c r="P8183" s="35">
        <v>18.410000000000004</v>
      </c>
      <c r="Q8183" s="36">
        <f t="shared" si="1537"/>
        <v>16</v>
      </c>
      <c r="R8183" s="4">
        <f t="shared" si="1538"/>
        <v>0</v>
      </c>
      <c r="S8183" s="31">
        <f t="shared" si="1541"/>
        <v>0.20944444444444443</v>
      </c>
      <c r="T8183" s="31">
        <f t="shared" si="1542"/>
        <v>0.77601851851851855</v>
      </c>
      <c r="U8183" s="4">
        <f t="shared" si="1543"/>
        <v>0</v>
      </c>
      <c r="V8183" s="4" t="str">
        <f t="shared" si="1544"/>
        <v/>
      </c>
      <c r="W8183" s="18" t="str">
        <f>IF(V8183="","",VLOOKUP(L8183,日射量と図３!$A$4:$C$368,3,TRUE)*238.85/100)</f>
        <v/>
      </c>
      <c r="X8183" s="4" t="str">
        <f t="shared" si="1545"/>
        <v/>
      </c>
      <c r="Y8183" s="4" t="str">
        <f t="shared" si="1546"/>
        <v/>
      </c>
      <c r="Z8183" s="4" t="str">
        <f t="shared" si="1547"/>
        <v/>
      </c>
      <c r="AA8183" s="4" t="str">
        <f>IF($V8183="","",IF(Y8183&lt;36,0,IF(AND(36&lt;=Y8183,Y8183&lt;71),VLOOKUP($W8183,日射量と図３!$E$6:$F$34,2,TRUE),IF(AND(71&lt;=Y8183,Y8183&lt;107),VLOOKUP($W8183,日射量と図３!$E$6:$G$34,3,TRUE),IF(AND(107&lt;=Y8183,Y8183&lt;143),VLOOKUP($W8183,日射量と図３!$E$6:$H$34,4,TRUE),VLOOKUP($W8183,日射量と図３!$E$6:$I$34,5,TRUE))))))</f>
        <v/>
      </c>
      <c r="AB8183" s="4" t="str">
        <f>IF($V8183="","",IF(Z8183&lt;36,0,IF(AND(36&lt;=Z8183,Z8183&lt;71),VLOOKUP($W8183,日射量と図３!$E$6:$F$34,2,TRUE),IF(AND(71&lt;=Z8183,Z8183&lt;107),VLOOKUP($W8183,日射量と図３!$E$6:$G$34,3,TRUE),IF(AND(107&lt;=Z8183,Z8183&lt;143),VLOOKUP($W8183,日射量と図３!$E$6:$H$34,4,TRUE),VLOOKUP($W8183,日射量と図３!$E$6:$I$34,5,TRUE))))))</f>
        <v/>
      </c>
      <c r="AC8183" s="382" t="str">
        <f t="shared" si="1539"/>
        <v/>
      </c>
      <c r="AD8183" s="382" t="str">
        <f t="shared" si="1540"/>
        <v/>
      </c>
    </row>
    <row r="8184" spans="11:30" ht="13.5" customHeight="1">
      <c r="K8184" s="4">
        <f t="shared" si="1536"/>
        <v>5</v>
      </c>
      <c r="L8184" s="34">
        <v>43592</v>
      </c>
      <c r="M8184" s="4">
        <v>341</v>
      </c>
      <c r="N8184" s="4">
        <v>21</v>
      </c>
      <c r="O8184" s="31">
        <v>0.83333333333333337</v>
      </c>
      <c r="P8184" s="35">
        <v>17.830000000000002</v>
      </c>
      <c r="Q8184" s="36">
        <f t="shared" si="1537"/>
        <v>16</v>
      </c>
      <c r="R8184" s="4">
        <f t="shared" si="1538"/>
        <v>0</v>
      </c>
      <c r="S8184" s="31">
        <f t="shared" si="1541"/>
        <v>0.20944444444444443</v>
      </c>
      <c r="T8184" s="31">
        <f t="shared" si="1542"/>
        <v>0.77601851851851855</v>
      </c>
      <c r="U8184" s="4">
        <f t="shared" si="1543"/>
        <v>0</v>
      </c>
      <c r="V8184" s="4" t="str">
        <f t="shared" si="1544"/>
        <v/>
      </c>
      <c r="W8184" s="18" t="str">
        <f>IF(V8184="","",VLOOKUP(L8184,日射量と図３!$A$4:$C$368,3,TRUE)*238.85/100)</f>
        <v/>
      </c>
      <c r="X8184" s="4" t="str">
        <f t="shared" si="1545"/>
        <v/>
      </c>
      <c r="Y8184" s="4" t="str">
        <f t="shared" si="1546"/>
        <v/>
      </c>
      <c r="Z8184" s="4" t="str">
        <f t="shared" si="1547"/>
        <v/>
      </c>
      <c r="AA8184" s="4" t="str">
        <f>IF($V8184="","",IF(Y8184&lt;36,0,IF(AND(36&lt;=Y8184,Y8184&lt;71),VLOOKUP($W8184,日射量と図３!$E$6:$F$34,2,TRUE),IF(AND(71&lt;=Y8184,Y8184&lt;107),VLOOKUP($W8184,日射量と図３!$E$6:$G$34,3,TRUE),IF(AND(107&lt;=Y8184,Y8184&lt;143),VLOOKUP($W8184,日射量と図３!$E$6:$H$34,4,TRUE),VLOOKUP($W8184,日射量と図３!$E$6:$I$34,5,TRUE))))))</f>
        <v/>
      </c>
      <c r="AB8184" s="4" t="str">
        <f>IF($V8184="","",IF(Z8184&lt;36,0,IF(AND(36&lt;=Z8184,Z8184&lt;71),VLOOKUP($W8184,日射量と図３!$E$6:$F$34,2,TRUE),IF(AND(71&lt;=Z8184,Z8184&lt;107),VLOOKUP($W8184,日射量と図３!$E$6:$G$34,3,TRUE),IF(AND(107&lt;=Z8184,Z8184&lt;143),VLOOKUP($W8184,日射量と図３!$E$6:$H$34,4,TRUE),VLOOKUP($W8184,日射量と図３!$E$6:$I$34,5,TRUE))))))</f>
        <v/>
      </c>
      <c r="AC8184" s="382" t="str">
        <f t="shared" si="1539"/>
        <v/>
      </c>
      <c r="AD8184" s="382" t="str">
        <f t="shared" si="1540"/>
        <v/>
      </c>
    </row>
    <row r="8185" spans="11:30" ht="13.5" customHeight="1">
      <c r="K8185" s="4">
        <f t="shared" si="1536"/>
        <v>5</v>
      </c>
      <c r="L8185" s="34">
        <v>43592</v>
      </c>
      <c r="M8185" s="4">
        <v>341</v>
      </c>
      <c r="N8185" s="4">
        <v>22</v>
      </c>
      <c r="O8185" s="31">
        <v>0.875</v>
      </c>
      <c r="P8185" s="35">
        <v>17.220000000000002</v>
      </c>
      <c r="Q8185" s="36">
        <f t="shared" si="1537"/>
        <v>16</v>
      </c>
      <c r="R8185" s="4">
        <f t="shared" si="1538"/>
        <v>0</v>
      </c>
      <c r="S8185" s="31">
        <f t="shared" si="1541"/>
        <v>0.20944444444444443</v>
      </c>
      <c r="T8185" s="31">
        <f t="shared" si="1542"/>
        <v>0.77601851851851855</v>
      </c>
      <c r="U8185" s="4">
        <f t="shared" si="1543"/>
        <v>0</v>
      </c>
      <c r="V8185" s="4" t="str">
        <f t="shared" si="1544"/>
        <v/>
      </c>
      <c r="W8185" s="18" t="str">
        <f>IF(V8185="","",VLOOKUP(L8185,日射量と図３!$A$4:$C$368,3,TRUE)*238.85/100)</f>
        <v/>
      </c>
      <c r="X8185" s="4" t="str">
        <f t="shared" si="1545"/>
        <v/>
      </c>
      <c r="Y8185" s="4" t="str">
        <f t="shared" si="1546"/>
        <v/>
      </c>
      <c r="Z8185" s="4" t="str">
        <f t="shared" si="1547"/>
        <v/>
      </c>
      <c r="AA8185" s="4" t="str">
        <f>IF($V8185="","",IF(Y8185&lt;36,0,IF(AND(36&lt;=Y8185,Y8185&lt;71),VLOOKUP($W8185,日射量と図３!$E$6:$F$34,2,TRUE),IF(AND(71&lt;=Y8185,Y8185&lt;107),VLOOKUP($W8185,日射量と図３!$E$6:$G$34,3,TRUE),IF(AND(107&lt;=Y8185,Y8185&lt;143),VLOOKUP($W8185,日射量と図３!$E$6:$H$34,4,TRUE),VLOOKUP($W8185,日射量と図３!$E$6:$I$34,5,TRUE))))))</f>
        <v/>
      </c>
      <c r="AB8185" s="4" t="str">
        <f>IF($V8185="","",IF(Z8185&lt;36,0,IF(AND(36&lt;=Z8185,Z8185&lt;71),VLOOKUP($W8185,日射量と図３!$E$6:$F$34,2,TRUE),IF(AND(71&lt;=Z8185,Z8185&lt;107),VLOOKUP($W8185,日射量と図３!$E$6:$G$34,3,TRUE),IF(AND(107&lt;=Z8185,Z8185&lt;143),VLOOKUP($W8185,日射量と図３!$E$6:$H$34,4,TRUE),VLOOKUP($W8185,日射量と図３!$E$6:$I$34,5,TRUE))))))</f>
        <v/>
      </c>
      <c r="AC8185" s="382" t="str">
        <f t="shared" si="1539"/>
        <v/>
      </c>
      <c r="AD8185" s="382" t="str">
        <f t="shared" si="1540"/>
        <v/>
      </c>
    </row>
    <row r="8186" spans="11:30" ht="13.5" customHeight="1">
      <c r="K8186" s="4">
        <f t="shared" si="1536"/>
        <v>5</v>
      </c>
      <c r="L8186" s="34">
        <v>43592</v>
      </c>
      <c r="M8186" s="4">
        <v>341</v>
      </c>
      <c r="N8186" s="4">
        <v>23</v>
      </c>
      <c r="O8186" s="31">
        <v>0.91666666666666663</v>
      </c>
      <c r="P8186" s="35">
        <v>16.880000000000003</v>
      </c>
      <c r="Q8186" s="36">
        <f t="shared" si="1537"/>
        <v>13</v>
      </c>
      <c r="R8186" s="4">
        <f t="shared" si="1538"/>
        <v>0</v>
      </c>
      <c r="S8186" s="31">
        <f t="shared" si="1541"/>
        <v>0.20944444444444443</v>
      </c>
      <c r="T8186" s="31">
        <f t="shared" si="1542"/>
        <v>0.77601851851851855</v>
      </c>
      <c r="U8186" s="4">
        <f t="shared" si="1543"/>
        <v>0</v>
      </c>
      <c r="V8186" s="4" t="str">
        <f t="shared" si="1544"/>
        <v/>
      </c>
      <c r="W8186" s="18" t="str">
        <f>IF(V8186="","",VLOOKUP(L8186,日射量と図３!$A$4:$C$368,3,TRUE)*238.85/100)</f>
        <v/>
      </c>
      <c r="X8186" s="4" t="str">
        <f t="shared" si="1545"/>
        <v/>
      </c>
      <c r="Y8186" s="4" t="str">
        <f t="shared" si="1546"/>
        <v/>
      </c>
      <c r="Z8186" s="4" t="str">
        <f t="shared" si="1547"/>
        <v/>
      </c>
      <c r="AA8186" s="4" t="str">
        <f>IF($V8186="","",IF(Y8186&lt;36,0,IF(AND(36&lt;=Y8186,Y8186&lt;71),VLOOKUP($W8186,日射量と図３!$E$6:$F$34,2,TRUE),IF(AND(71&lt;=Y8186,Y8186&lt;107),VLOOKUP($W8186,日射量と図３!$E$6:$G$34,3,TRUE),IF(AND(107&lt;=Y8186,Y8186&lt;143),VLOOKUP($W8186,日射量と図３!$E$6:$H$34,4,TRUE),VLOOKUP($W8186,日射量と図３!$E$6:$I$34,5,TRUE))))))</f>
        <v/>
      </c>
      <c r="AB8186" s="4" t="str">
        <f>IF($V8186="","",IF(Z8186&lt;36,0,IF(AND(36&lt;=Z8186,Z8186&lt;71),VLOOKUP($W8186,日射量と図３!$E$6:$F$34,2,TRUE),IF(AND(71&lt;=Z8186,Z8186&lt;107),VLOOKUP($W8186,日射量と図３!$E$6:$G$34,3,TRUE),IF(AND(107&lt;=Z8186,Z8186&lt;143),VLOOKUP($W8186,日射量と図３!$E$6:$H$34,4,TRUE),VLOOKUP($W8186,日射量と図３!$E$6:$I$34,5,TRUE))))))</f>
        <v/>
      </c>
      <c r="AC8186" s="382" t="str">
        <f t="shared" si="1539"/>
        <v/>
      </c>
      <c r="AD8186" s="382" t="str">
        <f t="shared" si="1540"/>
        <v/>
      </c>
    </row>
    <row r="8187" spans="11:30" ht="13.5" customHeight="1">
      <c r="K8187" s="4">
        <f t="shared" si="1536"/>
        <v>5</v>
      </c>
      <c r="L8187" s="34">
        <v>43592</v>
      </c>
      <c r="M8187" s="4">
        <v>341</v>
      </c>
      <c r="N8187" s="4">
        <v>24</v>
      </c>
      <c r="O8187" s="31">
        <v>0.95833333333333337</v>
      </c>
      <c r="P8187" s="35">
        <v>16.23</v>
      </c>
      <c r="Q8187" s="36">
        <f t="shared" si="1537"/>
        <v>13</v>
      </c>
      <c r="R8187" s="4">
        <f t="shared" si="1538"/>
        <v>0</v>
      </c>
      <c r="S8187" s="31">
        <f t="shared" si="1541"/>
        <v>0.20944444444444443</v>
      </c>
      <c r="T8187" s="31">
        <f t="shared" si="1542"/>
        <v>0.77601851851851855</v>
      </c>
      <c r="U8187" s="4">
        <f t="shared" si="1543"/>
        <v>0</v>
      </c>
      <c r="V8187" s="4" t="str">
        <f t="shared" si="1544"/>
        <v/>
      </c>
      <c r="W8187" s="18" t="str">
        <f>IF(V8187="","",VLOOKUP(L8187,日射量と図３!$A$4:$C$368,3,TRUE)*238.85/100)</f>
        <v/>
      </c>
      <c r="X8187" s="4" t="str">
        <f t="shared" si="1545"/>
        <v/>
      </c>
      <c r="Y8187" s="4" t="str">
        <f t="shared" si="1546"/>
        <v/>
      </c>
      <c r="Z8187" s="4" t="str">
        <f t="shared" si="1547"/>
        <v/>
      </c>
      <c r="AA8187" s="4" t="str">
        <f>IF($V8187="","",IF(Y8187&lt;36,0,IF(AND(36&lt;=Y8187,Y8187&lt;71),VLOOKUP($W8187,日射量と図３!$E$6:$F$34,2,TRUE),IF(AND(71&lt;=Y8187,Y8187&lt;107),VLOOKUP($W8187,日射量と図３!$E$6:$G$34,3,TRUE),IF(AND(107&lt;=Y8187,Y8187&lt;143),VLOOKUP($W8187,日射量と図３!$E$6:$H$34,4,TRUE),VLOOKUP($W8187,日射量と図３!$E$6:$I$34,5,TRUE))))))</f>
        <v/>
      </c>
      <c r="AB8187" s="4" t="str">
        <f>IF($V8187="","",IF(Z8187&lt;36,0,IF(AND(36&lt;=Z8187,Z8187&lt;71),VLOOKUP($W8187,日射量と図３!$E$6:$F$34,2,TRUE),IF(AND(71&lt;=Z8187,Z8187&lt;107),VLOOKUP($W8187,日射量と図３!$E$6:$G$34,3,TRUE),IF(AND(107&lt;=Z8187,Z8187&lt;143),VLOOKUP($W8187,日射量と図３!$E$6:$H$34,4,TRUE),VLOOKUP($W8187,日射量と図３!$E$6:$I$34,5,TRUE))))))</f>
        <v/>
      </c>
      <c r="AC8187" s="382" t="str">
        <f t="shared" si="1539"/>
        <v/>
      </c>
      <c r="AD8187" s="382" t="str">
        <f t="shared" si="1540"/>
        <v/>
      </c>
    </row>
    <row r="8188" spans="11:30" ht="13.5" customHeight="1">
      <c r="K8188" s="4">
        <f t="shared" si="1536"/>
        <v>5</v>
      </c>
      <c r="L8188" s="34">
        <v>43593</v>
      </c>
      <c r="M8188" s="4">
        <v>342</v>
      </c>
      <c r="N8188" s="4">
        <v>1</v>
      </c>
      <c r="O8188" s="31">
        <v>0</v>
      </c>
      <c r="P8188" s="35">
        <v>16.059999999999999</v>
      </c>
      <c r="Q8188" s="36">
        <f t="shared" si="1537"/>
        <v>13</v>
      </c>
      <c r="R8188" s="4">
        <f t="shared" si="1538"/>
        <v>0</v>
      </c>
      <c r="S8188" s="31">
        <f t="shared" si="1541"/>
        <v>0.20944444444444443</v>
      </c>
      <c r="T8188" s="31">
        <f t="shared" si="1542"/>
        <v>0.77601851851851855</v>
      </c>
      <c r="U8188" s="4">
        <f t="shared" si="1543"/>
        <v>0</v>
      </c>
      <c r="V8188" s="4">
        <f t="shared" si="1544"/>
        <v>0.58999999999999986</v>
      </c>
      <c r="W8188" s="18">
        <f>IF(V8188="","",VLOOKUP(L8188,日射量と図３!$A$4:$C$368,3,TRUE)*238.85/100)</f>
        <v>57.323999999999998</v>
      </c>
      <c r="X8188" s="4">
        <f t="shared" si="1545"/>
        <v>14</v>
      </c>
      <c r="Y8188" s="4">
        <f t="shared" si="1546"/>
        <v>0.26347082142857137</v>
      </c>
      <c r="Z8188" s="4">
        <f t="shared" si="1547"/>
        <v>0.29700347142857136</v>
      </c>
      <c r="AA8188" s="4">
        <f>IF($V8188="","",IF(Y8188&lt;36,0,IF(AND(36&lt;=Y8188,Y8188&lt;71),VLOOKUP($W8188,日射量と図３!$E$6:$F$34,2,TRUE),IF(AND(71&lt;=Y8188,Y8188&lt;107),VLOOKUP($W8188,日射量と図３!$E$6:$G$34,3,TRUE),IF(AND(107&lt;=Y8188,Y8188&lt;143),VLOOKUP($W8188,日射量と図３!$E$6:$H$34,4,TRUE),VLOOKUP($W8188,日射量と図３!$E$6:$I$34,5,TRUE))))))</f>
        <v>0</v>
      </c>
      <c r="AB8188" s="4">
        <f>IF($V8188="","",IF(Z8188&lt;36,0,IF(AND(36&lt;=Z8188,Z8188&lt;71),VLOOKUP($W8188,日射量と図３!$E$6:$F$34,2,TRUE),IF(AND(71&lt;=Z8188,Z8188&lt;107),VLOOKUP($W8188,日射量と図３!$E$6:$G$34,3,TRUE),IF(AND(107&lt;=Z8188,Z8188&lt;143),VLOOKUP($W8188,日射量と図３!$E$6:$H$34,4,TRUE),VLOOKUP($W8188,日射量と図３!$E$6:$I$34,5,TRUE))))))</f>
        <v>0</v>
      </c>
      <c r="AC8188" s="382">
        <f t="shared" si="1539"/>
        <v>0</v>
      </c>
      <c r="AD8188" s="382">
        <f t="shared" si="1540"/>
        <v>0</v>
      </c>
    </row>
    <row r="8189" spans="11:30" ht="13.5" customHeight="1">
      <c r="K8189" s="4">
        <f t="shared" si="1536"/>
        <v>5</v>
      </c>
      <c r="L8189" s="34">
        <v>43593</v>
      </c>
      <c r="M8189" s="4">
        <v>342</v>
      </c>
      <c r="N8189" s="4">
        <v>2</v>
      </c>
      <c r="O8189" s="31">
        <v>4.1666666666666664E-2</v>
      </c>
      <c r="P8189" s="35">
        <v>15.510000000000002</v>
      </c>
      <c r="Q8189" s="36">
        <f t="shared" si="1537"/>
        <v>13</v>
      </c>
      <c r="R8189" s="4">
        <f t="shared" si="1538"/>
        <v>0</v>
      </c>
      <c r="S8189" s="31">
        <f t="shared" si="1541"/>
        <v>0.20944444444444443</v>
      </c>
      <c r="T8189" s="31">
        <f t="shared" si="1542"/>
        <v>0.77601851851851855</v>
      </c>
      <c r="U8189" s="4">
        <f t="shared" si="1543"/>
        <v>0</v>
      </c>
      <c r="V8189" s="4" t="str">
        <f t="shared" si="1544"/>
        <v/>
      </c>
      <c r="W8189" s="18" t="str">
        <f>IF(V8189="","",VLOOKUP(L8189,日射量と図３!$A$4:$C$368,3,TRUE)*238.85/100)</f>
        <v/>
      </c>
      <c r="X8189" s="4" t="str">
        <f t="shared" si="1545"/>
        <v/>
      </c>
      <c r="Y8189" s="4" t="str">
        <f t="shared" si="1546"/>
        <v/>
      </c>
      <c r="Z8189" s="4" t="str">
        <f t="shared" si="1547"/>
        <v/>
      </c>
      <c r="AA8189" s="4" t="str">
        <f>IF($V8189="","",IF(Y8189&lt;36,0,IF(AND(36&lt;=Y8189,Y8189&lt;71),VLOOKUP($W8189,日射量と図３!$E$6:$F$34,2,TRUE),IF(AND(71&lt;=Y8189,Y8189&lt;107),VLOOKUP($W8189,日射量と図３!$E$6:$G$34,3,TRUE),IF(AND(107&lt;=Y8189,Y8189&lt;143),VLOOKUP($W8189,日射量と図３!$E$6:$H$34,4,TRUE),VLOOKUP($W8189,日射量と図３!$E$6:$I$34,5,TRUE))))))</f>
        <v/>
      </c>
      <c r="AB8189" s="4" t="str">
        <f>IF($V8189="","",IF(Z8189&lt;36,0,IF(AND(36&lt;=Z8189,Z8189&lt;71),VLOOKUP($W8189,日射量と図３!$E$6:$F$34,2,TRUE),IF(AND(71&lt;=Z8189,Z8189&lt;107),VLOOKUP($W8189,日射量と図３!$E$6:$G$34,3,TRUE),IF(AND(107&lt;=Z8189,Z8189&lt;143),VLOOKUP($W8189,日射量と図３!$E$6:$H$34,4,TRUE),VLOOKUP($W8189,日射量と図３!$E$6:$I$34,5,TRUE))))))</f>
        <v/>
      </c>
      <c r="AC8189" s="382" t="str">
        <f t="shared" si="1539"/>
        <v/>
      </c>
      <c r="AD8189" s="382" t="str">
        <f t="shared" si="1540"/>
        <v/>
      </c>
    </row>
    <row r="8190" spans="11:30" ht="13.5" customHeight="1">
      <c r="K8190" s="4">
        <f t="shared" si="1536"/>
        <v>5</v>
      </c>
      <c r="L8190" s="34">
        <v>43593</v>
      </c>
      <c r="M8190" s="4">
        <v>342</v>
      </c>
      <c r="N8190" s="4">
        <v>3</v>
      </c>
      <c r="O8190" s="31">
        <v>8.3333333333333329E-2</v>
      </c>
      <c r="P8190" s="35">
        <v>15.16</v>
      </c>
      <c r="Q8190" s="36">
        <f t="shared" si="1537"/>
        <v>13</v>
      </c>
      <c r="R8190" s="4">
        <f t="shared" si="1538"/>
        <v>0</v>
      </c>
      <c r="S8190" s="31">
        <f t="shared" si="1541"/>
        <v>0.20944444444444443</v>
      </c>
      <c r="T8190" s="31">
        <f t="shared" si="1542"/>
        <v>0.77601851851851855</v>
      </c>
      <c r="U8190" s="4">
        <f t="shared" si="1543"/>
        <v>0</v>
      </c>
      <c r="V8190" s="4" t="str">
        <f t="shared" si="1544"/>
        <v/>
      </c>
      <c r="W8190" s="18" t="str">
        <f>IF(V8190="","",VLOOKUP(L8190,日射量と図３!$A$4:$C$368,3,TRUE)*238.85/100)</f>
        <v/>
      </c>
      <c r="X8190" s="4" t="str">
        <f t="shared" si="1545"/>
        <v/>
      </c>
      <c r="Y8190" s="4" t="str">
        <f t="shared" si="1546"/>
        <v/>
      </c>
      <c r="Z8190" s="4" t="str">
        <f t="shared" si="1547"/>
        <v/>
      </c>
      <c r="AA8190" s="4" t="str">
        <f>IF($V8190="","",IF(Y8190&lt;36,0,IF(AND(36&lt;=Y8190,Y8190&lt;71),VLOOKUP($W8190,日射量と図３!$E$6:$F$34,2,TRUE),IF(AND(71&lt;=Y8190,Y8190&lt;107),VLOOKUP($W8190,日射量と図３!$E$6:$G$34,3,TRUE),IF(AND(107&lt;=Y8190,Y8190&lt;143),VLOOKUP($W8190,日射量と図３!$E$6:$H$34,4,TRUE),VLOOKUP($W8190,日射量と図３!$E$6:$I$34,5,TRUE))))))</f>
        <v/>
      </c>
      <c r="AB8190" s="4" t="str">
        <f>IF($V8190="","",IF(Z8190&lt;36,0,IF(AND(36&lt;=Z8190,Z8190&lt;71),VLOOKUP($W8190,日射量と図３!$E$6:$F$34,2,TRUE),IF(AND(71&lt;=Z8190,Z8190&lt;107),VLOOKUP($W8190,日射量と図３!$E$6:$G$34,3,TRUE),IF(AND(107&lt;=Z8190,Z8190&lt;143),VLOOKUP($W8190,日射量と図３!$E$6:$H$34,4,TRUE),VLOOKUP($W8190,日射量と図３!$E$6:$I$34,5,TRUE))))))</f>
        <v/>
      </c>
      <c r="AC8190" s="382" t="str">
        <f t="shared" si="1539"/>
        <v/>
      </c>
      <c r="AD8190" s="382" t="str">
        <f t="shared" si="1540"/>
        <v/>
      </c>
    </row>
    <row r="8191" spans="11:30" ht="13.5" customHeight="1">
      <c r="K8191" s="4">
        <f t="shared" si="1536"/>
        <v>5</v>
      </c>
      <c r="L8191" s="34">
        <v>43593</v>
      </c>
      <c r="M8191" s="4">
        <v>342</v>
      </c>
      <c r="N8191" s="4">
        <v>4</v>
      </c>
      <c r="O8191" s="31">
        <v>0.125</v>
      </c>
      <c r="P8191" s="35">
        <v>14.75</v>
      </c>
      <c r="Q8191" s="36">
        <f t="shared" si="1537"/>
        <v>13</v>
      </c>
      <c r="R8191" s="4">
        <f t="shared" si="1538"/>
        <v>0</v>
      </c>
      <c r="S8191" s="31">
        <f t="shared" si="1541"/>
        <v>0.20944444444444443</v>
      </c>
      <c r="T8191" s="31">
        <f t="shared" si="1542"/>
        <v>0.77601851851851855</v>
      </c>
      <c r="U8191" s="4">
        <f t="shared" si="1543"/>
        <v>0</v>
      </c>
      <c r="V8191" s="4" t="str">
        <f t="shared" si="1544"/>
        <v/>
      </c>
      <c r="W8191" s="18" t="str">
        <f>IF(V8191="","",VLOOKUP(L8191,日射量と図３!$A$4:$C$368,3,TRUE)*238.85/100)</f>
        <v/>
      </c>
      <c r="X8191" s="4" t="str">
        <f t="shared" si="1545"/>
        <v/>
      </c>
      <c r="Y8191" s="4" t="str">
        <f t="shared" si="1546"/>
        <v/>
      </c>
      <c r="Z8191" s="4" t="str">
        <f t="shared" si="1547"/>
        <v/>
      </c>
      <c r="AA8191" s="4" t="str">
        <f>IF($V8191="","",IF(Y8191&lt;36,0,IF(AND(36&lt;=Y8191,Y8191&lt;71),VLOOKUP($W8191,日射量と図３!$E$6:$F$34,2,TRUE),IF(AND(71&lt;=Y8191,Y8191&lt;107),VLOOKUP($W8191,日射量と図３!$E$6:$G$34,3,TRUE),IF(AND(107&lt;=Y8191,Y8191&lt;143),VLOOKUP($W8191,日射量と図３!$E$6:$H$34,4,TRUE),VLOOKUP($W8191,日射量と図３!$E$6:$I$34,5,TRUE))))))</f>
        <v/>
      </c>
      <c r="AB8191" s="4" t="str">
        <f>IF($V8191="","",IF(Z8191&lt;36,0,IF(AND(36&lt;=Z8191,Z8191&lt;71),VLOOKUP($W8191,日射量と図３!$E$6:$F$34,2,TRUE),IF(AND(71&lt;=Z8191,Z8191&lt;107),VLOOKUP($W8191,日射量と図３!$E$6:$G$34,3,TRUE),IF(AND(107&lt;=Z8191,Z8191&lt;143),VLOOKUP($W8191,日射量と図３!$E$6:$H$34,4,TRUE),VLOOKUP($W8191,日射量と図３!$E$6:$I$34,5,TRUE))))))</f>
        <v/>
      </c>
      <c r="AC8191" s="382" t="str">
        <f t="shared" si="1539"/>
        <v/>
      </c>
      <c r="AD8191" s="382" t="str">
        <f t="shared" si="1540"/>
        <v/>
      </c>
    </row>
    <row r="8192" spans="11:30" ht="13.5" customHeight="1">
      <c r="K8192" s="4">
        <f t="shared" si="1536"/>
        <v>5</v>
      </c>
      <c r="L8192" s="34">
        <v>43593</v>
      </c>
      <c r="M8192" s="4">
        <v>342</v>
      </c>
      <c r="N8192" s="4">
        <v>5</v>
      </c>
      <c r="O8192" s="31">
        <v>0.16666666666666666</v>
      </c>
      <c r="P8192" s="35">
        <v>14.239999999999998</v>
      </c>
      <c r="Q8192" s="36">
        <f t="shared" si="1537"/>
        <v>15</v>
      </c>
      <c r="R8192" s="4">
        <f t="shared" si="1538"/>
        <v>0.76000000000000156</v>
      </c>
      <c r="S8192" s="31">
        <f t="shared" si="1541"/>
        <v>0.20944444444444443</v>
      </c>
      <c r="T8192" s="31">
        <f t="shared" si="1542"/>
        <v>0.77601851851851855</v>
      </c>
      <c r="U8192" s="4">
        <f t="shared" si="1543"/>
        <v>0</v>
      </c>
      <c r="V8192" s="4" t="str">
        <f t="shared" si="1544"/>
        <v/>
      </c>
      <c r="W8192" s="18" t="str">
        <f>IF(V8192="","",VLOOKUP(L8192,日射量と図３!$A$4:$C$368,3,TRUE)*238.85/100)</f>
        <v/>
      </c>
      <c r="X8192" s="4" t="str">
        <f t="shared" si="1545"/>
        <v/>
      </c>
      <c r="Y8192" s="4" t="str">
        <f t="shared" si="1546"/>
        <v/>
      </c>
      <c r="Z8192" s="4" t="str">
        <f t="shared" si="1547"/>
        <v/>
      </c>
      <c r="AA8192" s="4" t="str">
        <f>IF($V8192="","",IF(Y8192&lt;36,0,IF(AND(36&lt;=Y8192,Y8192&lt;71),VLOOKUP($W8192,日射量と図３!$E$6:$F$34,2,TRUE),IF(AND(71&lt;=Y8192,Y8192&lt;107),VLOOKUP($W8192,日射量と図３!$E$6:$G$34,3,TRUE),IF(AND(107&lt;=Y8192,Y8192&lt;143),VLOOKUP($W8192,日射量と図３!$E$6:$H$34,4,TRUE),VLOOKUP($W8192,日射量と図３!$E$6:$I$34,5,TRUE))))))</f>
        <v/>
      </c>
      <c r="AB8192" s="4" t="str">
        <f>IF($V8192="","",IF(Z8192&lt;36,0,IF(AND(36&lt;=Z8192,Z8192&lt;71),VLOOKUP($W8192,日射量と図３!$E$6:$F$34,2,TRUE),IF(AND(71&lt;=Z8192,Z8192&lt;107),VLOOKUP($W8192,日射量と図３!$E$6:$G$34,3,TRUE),IF(AND(107&lt;=Z8192,Z8192&lt;143),VLOOKUP($W8192,日射量と図３!$E$6:$H$34,4,TRUE),VLOOKUP($W8192,日射量と図３!$E$6:$I$34,5,TRUE))))))</f>
        <v/>
      </c>
      <c r="AC8192" s="382" t="str">
        <f t="shared" si="1539"/>
        <v/>
      </c>
      <c r="AD8192" s="382" t="str">
        <f t="shared" si="1540"/>
        <v/>
      </c>
    </row>
    <row r="8193" spans="11:30" ht="13.5" customHeight="1">
      <c r="K8193" s="4">
        <f t="shared" si="1536"/>
        <v>5</v>
      </c>
      <c r="L8193" s="34">
        <v>43593</v>
      </c>
      <c r="M8193" s="4">
        <v>342</v>
      </c>
      <c r="N8193" s="4">
        <v>6</v>
      </c>
      <c r="O8193" s="31">
        <v>0.20833333333333334</v>
      </c>
      <c r="P8193" s="35">
        <v>13.84</v>
      </c>
      <c r="Q8193" s="36">
        <f t="shared" si="1537"/>
        <v>15</v>
      </c>
      <c r="R8193" s="4">
        <f t="shared" si="1538"/>
        <v>1.1600000000000001</v>
      </c>
      <c r="S8193" s="31">
        <f t="shared" si="1541"/>
        <v>0.20944444444444443</v>
      </c>
      <c r="T8193" s="31">
        <f t="shared" si="1542"/>
        <v>0.77601851851851855</v>
      </c>
      <c r="U8193" s="4">
        <f t="shared" si="1543"/>
        <v>0</v>
      </c>
      <c r="V8193" s="4" t="str">
        <f t="shared" si="1544"/>
        <v/>
      </c>
      <c r="W8193" s="18" t="str">
        <f>IF(V8193="","",VLOOKUP(L8193,日射量と図３!$A$4:$C$368,3,TRUE)*238.85/100)</f>
        <v/>
      </c>
      <c r="X8193" s="4" t="str">
        <f t="shared" si="1545"/>
        <v/>
      </c>
      <c r="Y8193" s="4" t="str">
        <f t="shared" si="1546"/>
        <v/>
      </c>
      <c r="Z8193" s="4" t="str">
        <f t="shared" si="1547"/>
        <v/>
      </c>
      <c r="AA8193" s="4" t="str">
        <f>IF($V8193="","",IF(Y8193&lt;36,0,IF(AND(36&lt;=Y8193,Y8193&lt;71),VLOOKUP($W8193,日射量と図３!$E$6:$F$34,2,TRUE),IF(AND(71&lt;=Y8193,Y8193&lt;107),VLOOKUP($W8193,日射量と図３!$E$6:$G$34,3,TRUE),IF(AND(107&lt;=Y8193,Y8193&lt;143),VLOOKUP($W8193,日射量と図３!$E$6:$H$34,4,TRUE),VLOOKUP($W8193,日射量と図３!$E$6:$I$34,5,TRUE))))))</f>
        <v/>
      </c>
      <c r="AB8193" s="4" t="str">
        <f>IF($V8193="","",IF(Z8193&lt;36,0,IF(AND(36&lt;=Z8193,Z8193&lt;71),VLOOKUP($W8193,日射量と図３!$E$6:$F$34,2,TRUE),IF(AND(71&lt;=Z8193,Z8193&lt;107),VLOOKUP($W8193,日射量と図３!$E$6:$G$34,3,TRUE),IF(AND(107&lt;=Z8193,Z8193&lt;143),VLOOKUP($W8193,日射量と図３!$E$6:$H$34,4,TRUE),VLOOKUP($W8193,日射量と図３!$E$6:$I$34,5,TRUE))))))</f>
        <v/>
      </c>
      <c r="AC8193" s="382" t="str">
        <f t="shared" si="1539"/>
        <v/>
      </c>
      <c r="AD8193" s="382" t="str">
        <f t="shared" si="1540"/>
        <v/>
      </c>
    </row>
    <row r="8194" spans="11:30" ht="13.5" customHeight="1">
      <c r="K8194" s="4">
        <f t="shared" si="1536"/>
        <v>5</v>
      </c>
      <c r="L8194" s="34">
        <v>43593</v>
      </c>
      <c r="M8194" s="4">
        <v>342</v>
      </c>
      <c r="N8194" s="4">
        <v>7</v>
      </c>
      <c r="O8194" s="31">
        <v>0.25</v>
      </c>
      <c r="P8194" s="35">
        <v>14.41</v>
      </c>
      <c r="Q8194" s="36">
        <f t="shared" si="1537"/>
        <v>15</v>
      </c>
      <c r="R8194" s="4">
        <f t="shared" si="1538"/>
        <v>0.58999999999999986</v>
      </c>
      <c r="S8194" s="31">
        <f t="shared" si="1541"/>
        <v>0.20944444444444443</v>
      </c>
      <c r="T8194" s="31">
        <f t="shared" si="1542"/>
        <v>0.77601851851851855</v>
      </c>
      <c r="U8194" s="4">
        <f t="shared" si="1543"/>
        <v>0.58999999999999986</v>
      </c>
      <c r="V8194" s="4" t="str">
        <f t="shared" si="1544"/>
        <v/>
      </c>
      <c r="W8194" s="18" t="str">
        <f>IF(V8194="","",VLOOKUP(L8194,日射量と図３!$A$4:$C$368,3,TRUE)*238.85/100)</f>
        <v/>
      </c>
      <c r="X8194" s="4" t="str">
        <f t="shared" si="1545"/>
        <v/>
      </c>
      <c r="Y8194" s="4" t="str">
        <f t="shared" si="1546"/>
        <v/>
      </c>
      <c r="Z8194" s="4" t="str">
        <f t="shared" si="1547"/>
        <v/>
      </c>
      <c r="AA8194" s="4" t="str">
        <f>IF($V8194="","",IF(Y8194&lt;36,0,IF(AND(36&lt;=Y8194,Y8194&lt;71),VLOOKUP($W8194,日射量と図３!$E$6:$F$34,2,TRUE),IF(AND(71&lt;=Y8194,Y8194&lt;107),VLOOKUP($W8194,日射量と図３!$E$6:$G$34,3,TRUE),IF(AND(107&lt;=Y8194,Y8194&lt;143),VLOOKUP($W8194,日射量と図３!$E$6:$H$34,4,TRUE),VLOOKUP($W8194,日射量と図３!$E$6:$I$34,5,TRUE))))))</f>
        <v/>
      </c>
      <c r="AB8194" s="4" t="str">
        <f>IF($V8194="","",IF(Z8194&lt;36,0,IF(AND(36&lt;=Z8194,Z8194&lt;71),VLOOKUP($W8194,日射量と図３!$E$6:$F$34,2,TRUE),IF(AND(71&lt;=Z8194,Z8194&lt;107),VLOOKUP($W8194,日射量と図３!$E$6:$G$34,3,TRUE),IF(AND(107&lt;=Z8194,Z8194&lt;143),VLOOKUP($W8194,日射量と図３!$E$6:$H$34,4,TRUE),VLOOKUP($W8194,日射量と図３!$E$6:$I$34,5,TRUE))))))</f>
        <v/>
      </c>
      <c r="AC8194" s="382" t="str">
        <f t="shared" si="1539"/>
        <v/>
      </c>
      <c r="AD8194" s="382" t="str">
        <f t="shared" si="1540"/>
        <v/>
      </c>
    </row>
    <row r="8195" spans="11:30" ht="13.5" customHeight="1">
      <c r="K8195" s="4">
        <f t="shared" si="1536"/>
        <v>5</v>
      </c>
      <c r="L8195" s="34">
        <v>43593</v>
      </c>
      <c r="M8195" s="4">
        <v>342</v>
      </c>
      <c r="N8195" s="4">
        <v>8</v>
      </c>
      <c r="O8195" s="31">
        <v>0.29166666666666669</v>
      </c>
      <c r="P8195" s="35">
        <v>15.969999999999999</v>
      </c>
      <c r="Q8195" s="36">
        <f t="shared" si="1537"/>
        <v>12</v>
      </c>
      <c r="R8195" s="4">
        <f t="shared" si="1538"/>
        <v>0</v>
      </c>
      <c r="S8195" s="31">
        <f t="shared" si="1541"/>
        <v>0.20944444444444443</v>
      </c>
      <c r="T8195" s="31">
        <f t="shared" si="1542"/>
        <v>0.77601851851851855</v>
      </c>
      <c r="U8195" s="4">
        <f t="shared" si="1543"/>
        <v>0</v>
      </c>
      <c r="V8195" s="4" t="str">
        <f t="shared" si="1544"/>
        <v/>
      </c>
      <c r="W8195" s="18" t="str">
        <f>IF(V8195="","",VLOOKUP(L8195,日射量と図３!$A$4:$C$368,3,TRUE)*238.85/100)</f>
        <v/>
      </c>
      <c r="X8195" s="4" t="str">
        <f t="shared" si="1545"/>
        <v/>
      </c>
      <c r="Y8195" s="4" t="str">
        <f t="shared" si="1546"/>
        <v/>
      </c>
      <c r="Z8195" s="4" t="str">
        <f t="shared" si="1547"/>
        <v/>
      </c>
      <c r="AA8195" s="4" t="str">
        <f>IF($V8195="","",IF(Y8195&lt;36,0,IF(AND(36&lt;=Y8195,Y8195&lt;71),VLOOKUP($W8195,日射量と図３!$E$6:$F$34,2,TRUE),IF(AND(71&lt;=Y8195,Y8195&lt;107),VLOOKUP($W8195,日射量と図３!$E$6:$G$34,3,TRUE),IF(AND(107&lt;=Y8195,Y8195&lt;143),VLOOKUP($W8195,日射量と図３!$E$6:$H$34,4,TRUE),VLOOKUP($W8195,日射量と図３!$E$6:$I$34,5,TRUE))))))</f>
        <v/>
      </c>
      <c r="AB8195" s="4" t="str">
        <f>IF($V8195="","",IF(Z8195&lt;36,0,IF(AND(36&lt;=Z8195,Z8195&lt;71),VLOOKUP($W8195,日射量と図３!$E$6:$F$34,2,TRUE),IF(AND(71&lt;=Z8195,Z8195&lt;107),VLOOKUP($W8195,日射量と図３!$E$6:$G$34,3,TRUE),IF(AND(107&lt;=Z8195,Z8195&lt;143),VLOOKUP($W8195,日射量と図３!$E$6:$H$34,4,TRUE),VLOOKUP($W8195,日射量と図３!$E$6:$I$34,5,TRUE))))))</f>
        <v/>
      </c>
      <c r="AC8195" s="382" t="str">
        <f t="shared" si="1539"/>
        <v/>
      </c>
      <c r="AD8195" s="382" t="str">
        <f t="shared" si="1540"/>
        <v/>
      </c>
    </row>
    <row r="8196" spans="11:30" ht="13.5" customHeight="1">
      <c r="K8196" s="4">
        <f t="shared" si="1536"/>
        <v>5</v>
      </c>
      <c r="L8196" s="34">
        <v>43593</v>
      </c>
      <c r="M8196" s="4">
        <v>342</v>
      </c>
      <c r="N8196" s="4">
        <v>9</v>
      </c>
      <c r="O8196" s="31">
        <v>0.33333333333333331</v>
      </c>
      <c r="P8196" s="35">
        <v>17.720000000000002</v>
      </c>
      <c r="Q8196" s="36">
        <f t="shared" si="1537"/>
        <v>12</v>
      </c>
      <c r="R8196" s="4">
        <f t="shared" si="1538"/>
        <v>0</v>
      </c>
      <c r="S8196" s="31">
        <f t="shared" si="1541"/>
        <v>0.20944444444444443</v>
      </c>
      <c r="T8196" s="31">
        <f t="shared" si="1542"/>
        <v>0.77601851851851855</v>
      </c>
      <c r="U8196" s="4">
        <f t="shared" si="1543"/>
        <v>0</v>
      </c>
      <c r="V8196" s="4" t="str">
        <f t="shared" si="1544"/>
        <v/>
      </c>
      <c r="W8196" s="18" t="str">
        <f>IF(V8196="","",VLOOKUP(L8196,日射量と図３!$A$4:$C$368,3,TRUE)*238.85/100)</f>
        <v/>
      </c>
      <c r="X8196" s="4" t="str">
        <f t="shared" si="1545"/>
        <v/>
      </c>
      <c r="Y8196" s="4" t="str">
        <f t="shared" si="1546"/>
        <v/>
      </c>
      <c r="Z8196" s="4" t="str">
        <f t="shared" si="1547"/>
        <v/>
      </c>
      <c r="AA8196" s="4" t="str">
        <f>IF($V8196="","",IF(Y8196&lt;36,0,IF(AND(36&lt;=Y8196,Y8196&lt;71),VLOOKUP($W8196,日射量と図３!$E$6:$F$34,2,TRUE),IF(AND(71&lt;=Y8196,Y8196&lt;107),VLOOKUP($W8196,日射量と図３!$E$6:$G$34,3,TRUE),IF(AND(107&lt;=Y8196,Y8196&lt;143),VLOOKUP($W8196,日射量と図３!$E$6:$H$34,4,TRUE),VLOOKUP($W8196,日射量と図３!$E$6:$I$34,5,TRUE))))))</f>
        <v/>
      </c>
      <c r="AB8196" s="4" t="str">
        <f>IF($V8196="","",IF(Z8196&lt;36,0,IF(AND(36&lt;=Z8196,Z8196&lt;71),VLOOKUP($W8196,日射量と図３!$E$6:$F$34,2,TRUE),IF(AND(71&lt;=Z8196,Z8196&lt;107),VLOOKUP($W8196,日射量と図３!$E$6:$G$34,3,TRUE),IF(AND(107&lt;=Z8196,Z8196&lt;143),VLOOKUP($W8196,日射量と図３!$E$6:$H$34,4,TRUE),VLOOKUP($W8196,日射量と図３!$E$6:$I$34,5,TRUE))))))</f>
        <v/>
      </c>
      <c r="AC8196" s="382" t="str">
        <f t="shared" si="1539"/>
        <v/>
      </c>
      <c r="AD8196" s="382" t="str">
        <f t="shared" si="1540"/>
        <v/>
      </c>
    </row>
    <row r="8197" spans="11:30" ht="13.5" customHeight="1">
      <c r="K8197" s="4">
        <f t="shared" ref="K8197:K8260" si="1548">MONTH(L8197)</f>
        <v>5</v>
      </c>
      <c r="L8197" s="34">
        <v>43593</v>
      </c>
      <c r="M8197" s="4">
        <v>342</v>
      </c>
      <c r="N8197" s="4">
        <v>10</v>
      </c>
      <c r="O8197" s="31">
        <v>0.375</v>
      </c>
      <c r="P8197" s="35">
        <v>19.989999999999995</v>
      </c>
      <c r="Q8197" s="36">
        <f t="shared" ref="Q8197:Q8260" si="1549">IF(O8197&lt;$B$15,$D$14,IF(O8197&lt;$B$16,$D$15,IF(O8197&lt;$B$17,$D$16,IF(O8197&lt;$B$18,$D$17,IF(O8197&lt;$B$19,$D$18,$D$19)))))</f>
        <v>12</v>
      </c>
      <c r="R8197" s="4">
        <f t="shared" ref="R8197:R8260" si="1550">IF(Q8197-P8197&gt;0,Q8197-P8197,0)</f>
        <v>0</v>
      </c>
      <c r="S8197" s="31">
        <f t="shared" si="1541"/>
        <v>0.20944444444444443</v>
      </c>
      <c r="T8197" s="31">
        <f t="shared" si="1542"/>
        <v>0.77601851851851855</v>
      </c>
      <c r="U8197" s="4">
        <f t="shared" si="1543"/>
        <v>0</v>
      </c>
      <c r="V8197" s="4" t="str">
        <f t="shared" si="1544"/>
        <v/>
      </c>
      <c r="W8197" s="18" t="str">
        <f>IF(V8197="","",VLOOKUP(L8197,日射量と図３!$A$4:$C$368,3,TRUE)*238.85/100)</f>
        <v/>
      </c>
      <c r="X8197" s="4" t="str">
        <f t="shared" si="1545"/>
        <v/>
      </c>
      <c r="Y8197" s="4" t="str">
        <f t="shared" si="1546"/>
        <v/>
      </c>
      <c r="Z8197" s="4" t="str">
        <f t="shared" si="1547"/>
        <v/>
      </c>
      <c r="AA8197" s="4" t="str">
        <f>IF($V8197="","",IF(Y8197&lt;36,0,IF(AND(36&lt;=Y8197,Y8197&lt;71),VLOOKUP($W8197,日射量と図３!$E$6:$F$34,2,TRUE),IF(AND(71&lt;=Y8197,Y8197&lt;107),VLOOKUP($W8197,日射量と図３!$E$6:$G$34,3,TRUE),IF(AND(107&lt;=Y8197,Y8197&lt;143),VLOOKUP($W8197,日射量と図３!$E$6:$H$34,4,TRUE),VLOOKUP($W8197,日射量と図３!$E$6:$I$34,5,TRUE))))))</f>
        <v/>
      </c>
      <c r="AB8197" s="4" t="str">
        <f>IF($V8197="","",IF(Z8197&lt;36,0,IF(AND(36&lt;=Z8197,Z8197&lt;71),VLOOKUP($W8197,日射量と図３!$E$6:$F$34,2,TRUE),IF(AND(71&lt;=Z8197,Z8197&lt;107),VLOOKUP($W8197,日射量と図３!$E$6:$G$34,3,TRUE),IF(AND(107&lt;=Z8197,Z8197&lt;143),VLOOKUP($W8197,日射量と図３!$E$6:$H$34,4,TRUE),VLOOKUP($W8197,日射量と図３!$E$6:$I$34,5,TRUE))))))</f>
        <v/>
      </c>
      <c r="AC8197" s="382" t="str">
        <f t="shared" si="1539"/>
        <v/>
      </c>
      <c r="AD8197" s="382" t="str">
        <f t="shared" si="1540"/>
        <v/>
      </c>
    </row>
    <row r="8198" spans="11:30" ht="13.5" customHeight="1">
      <c r="K8198" s="4">
        <f t="shared" si="1548"/>
        <v>5</v>
      </c>
      <c r="L8198" s="34">
        <v>43593</v>
      </c>
      <c r="M8198" s="4">
        <v>342</v>
      </c>
      <c r="N8198" s="4">
        <v>11</v>
      </c>
      <c r="O8198" s="31">
        <v>0.41666666666666669</v>
      </c>
      <c r="P8198" s="35">
        <v>21.31</v>
      </c>
      <c r="Q8198" s="36">
        <f t="shared" si="1549"/>
        <v>12</v>
      </c>
      <c r="R8198" s="4">
        <f t="shared" si="1550"/>
        <v>0</v>
      </c>
      <c r="S8198" s="31">
        <f t="shared" si="1541"/>
        <v>0.20944444444444443</v>
      </c>
      <c r="T8198" s="31">
        <f t="shared" si="1542"/>
        <v>0.77601851851851855</v>
      </c>
      <c r="U8198" s="4">
        <f t="shared" si="1543"/>
        <v>0</v>
      </c>
      <c r="V8198" s="4" t="str">
        <f t="shared" si="1544"/>
        <v/>
      </c>
      <c r="W8198" s="18" t="str">
        <f>IF(V8198="","",VLOOKUP(L8198,日射量と図３!$A$4:$C$368,3,TRUE)*238.85/100)</f>
        <v/>
      </c>
      <c r="X8198" s="4" t="str">
        <f t="shared" si="1545"/>
        <v/>
      </c>
      <c r="Y8198" s="4" t="str">
        <f t="shared" si="1546"/>
        <v/>
      </c>
      <c r="Z8198" s="4" t="str">
        <f t="shared" si="1547"/>
        <v/>
      </c>
      <c r="AA8198" s="4" t="str">
        <f>IF($V8198="","",IF(Y8198&lt;36,0,IF(AND(36&lt;=Y8198,Y8198&lt;71),VLOOKUP($W8198,日射量と図３!$E$6:$F$34,2,TRUE),IF(AND(71&lt;=Y8198,Y8198&lt;107),VLOOKUP($W8198,日射量と図３!$E$6:$G$34,3,TRUE),IF(AND(107&lt;=Y8198,Y8198&lt;143),VLOOKUP($W8198,日射量と図３!$E$6:$H$34,4,TRUE),VLOOKUP($W8198,日射量と図３!$E$6:$I$34,5,TRUE))))))</f>
        <v/>
      </c>
      <c r="AB8198" s="4" t="str">
        <f>IF($V8198="","",IF(Z8198&lt;36,0,IF(AND(36&lt;=Z8198,Z8198&lt;71),VLOOKUP($W8198,日射量と図３!$E$6:$F$34,2,TRUE),IF(AND(71&lt;=Z8198,Z8198&lt;107),VLOOKUP($W8198,日射量と図３!$E$6:$G$34,3,TRUE),IF(AND(107&lt;=Z8198,Z8198&lt;143),VLOOKUP($W8198,日射量と図３!$E$6:$H$34,4,TRUE),VLOOKUP($W8198,日射量と図３!$E$6:$I$34,5,TRUE))))))</f>
        <v/>
      </c>
      <c r="AC8198" s="382" t="str">
        <f t="shared" si="1539"/>
        <v/>
      </c>
      <c r="AD8198" s="382" t="str">
        <f t="shared" si="1540"/>
        <v/>
      </c>
    </row>
    <row r="8199" spans="11:30" ht="13.5" customHeight="1">
      <c r="K8199" s="4">
        <f t="shared" si="1548"/>
        <v>5</v>
      </c>
      <c r="L8199" s="34">
        <v>43593</v>
      </c>
      <c r="M8199" s="4">
        <v>342</v>
      </c>
      <c r="N8199" s="4">
        <v>12</v>
      </c>
      <c r="O8199" s="31">
        <v>0.45833333333333331</v>
      </c>
      <c r="P8199" s="35">
        <v>22.569999999999997</v>
      </c>
      <c r="Q8199" s="36">
        <f t="shared" si="1549"/>
        <v>12</v>
      </c>
      <c r="R8199" s="4">
        <f t="shared" si="1550"/>
        <v>0</v>
      </c>
      <c r="S8199" s="31">
        <f t="shared" si="1541"/>
        <v>0.20944444444444443</v>
      </c>
      <c r="T8199" s="31">
        <f t="shared" si="1542"/>
        <v>0.77601851851851855</v>
      </c>
      <c r="U8199" s="4">
        <f t="shared" si="1543"/>
        <v>0</v>
      </c>
      <c r="V8199" s="4" t="str">
        <f t="shared" si="1544"/>
        <v/>
      </c>
      <c r="W8199" s="18" t="str">
        <f>IF(V8199="","",VLOOKUP(L8199,日射量と図３!$A$4:$C$368,3,TRUE)*238.85/100)</f>
        <v/>
      </c>
      <c r="X8199" s="4" t="str">
        <f t="shared" si="1545"/>
        <v/>
      </c>
      <c r="Y8199" s="4" t="str">
        <f t="shared" si="1546"/>
        <v/>
      </c>
      <c r="Z8199" s="4" t="str">
        <f t="shared" si="1547"/>
        <v/>
      </c>
      <c r="AA8199" s="4" t="str">
        <f>IF($V8199="","",IF(Y8199&lt;36,0,IF(AND(36&lt;=Y8199,Y8199&lt;71),VLOOKUP($W8199,日射量と図３!$E$6:$F$34,2,TRUE),IF(AND(71&lt;=Y8199,Y8199&lt;107),VLOOKUP($W8199,日射量と図３!$E$6:$G$34,3,TRUE),IF(AND(107&lt;=Y8199,Y8199&lt;143),VLOOKUP($W8199,日射量と図３!$E$6:$H$34,4,TRUE),VLOOKUP($W8199,日射量と図３!$E$6:$I$34,5,TRUE))))))</f>
        <v/>
      </c>
      <c r="AB8199" s="4" t="str">
        <f>IF($V8199="","",IF(Z8199&lt;36,0,IF(AND(36&lt;=Z8199,Z8199&lt;71),VLOOKUP($W8199,日射量と図３!$E$6:$F$34,2,TRUE),IF(AND(71&lt;=Z8199,Z8199&lt;107),VLOOKUP($W8199,日射量と図３!$E$6:$G$34,3,TRUE),IF(AND(107&lt;=Z8199,Z8199&lt;143),VLOOKUP($W8199,日射量と図３!$E$6:$H$34,4,TRUE),VLOOKUP($W8199,日射量と図３!$E$6:$I$34,5,TRUE))))))</f>
        <v/>
      </c>
      <c r="AC8199" s="382" t="str">
        <f t="shared" si="1539"/>
        <v/>
      </c>
      <c r="AD8199" s="382" t="str">
        <f t="shared" si="1540"/>
        <v/>
      </c>
    </row>
    <row r="8200" spans="11:30" ht="13.5" customHeight="1">
      <c r="K8200" s="4">
        <f t="shared" si="1548"/>
        <v>5</v>
      </c>
      <c r="L8200" s="34">
        <v>43593</v>
      </c>
      <c r="M8200" s="4">
        <v>342</v>
      </c>
      <c r="N8200" s="4">
        <v>13</v>
      </c>
      <c r="O8200" s="31">
        <v>0.5</v>
      </c>
      <c r="P8200" s="35">
        <v>23.54</v>
      </c>
      <c r="Q8200" s="36">
        <f t="shared" si="1549"/>
        <v>12</v>
      </c>
      <c r="R8200" s="4">
        <f t="shared" si="1550"/>
        <v>0</v>
      </c>
      <c r="S8200" s="31">
        <f t="shared" si="1541"/>
        <v>0.20944444444444443</v>
      </c>
      <c r="T8200" s="31">
        <f t="shared" si="1542"/>
        <v>0.77601851851851855</v>
      </c>
      <c r="U8200" s="4">
        <f t="shared" si="1543"/>
        <v>0</v>
      </c>
      <c r="V8200" s="4" t="str">
        <f t="shared" si="1544"/>
        <v/>
      </c>
      <c r="W8200" s="18" t="str">
        <f>IF(V8200="","",VLOOKUP(L8200,日射量と図３!$A$4:$C$368,3,TRUE)*238.85/100)</f>
        <v/>
      </c>
      <c r="X8200" s="4" t="str">
        <f t="shared" si="1545"/>
        <v/>
      </c>
      <c r="Y8200" s="4" t="str">
        <f t="shared" si="1546"/>
        <v/>
      </c>
      <c r="Z8200" s="4" t="str">
        <f t="shared" si="1547"/>
        <v/>
      </c>
      <c r="AA8200" s="4" t="str">
        <f>IF($V8200="","",IF(Y8200&lt;36,0,IF(AND(36&lt;=Y8200,Y8200&lt;71),VLOOKUP($W8200,日射量と図３!$E$6:$F$34,2,TRUE),IF(AND(71&lt;=Y8200,Y8200&lt;107),VLOOKUP($W8200,日射量と図３!$E$6:$G$34,3,TRUE),IF(AND(107&lt;=Y8200,Y8200&lt;143),VLOOKUP($W8200,日射量と図３!$E$6:$H$34,4,TRUE),VLOOKUP($W8200,日射量と図３!$E$6:$I$34,5,TRUE))))))</f>
        <v/>
      </c>
      <c r="AB8200" s="4" t="str">
        <f>IF($V8200="","",IF(Z8200&lt;36,0,IF(AND(36&lt;=Z8200,Z8200&lt;71),VLOOKUP($W8200,日射量と図３!$E$6:$F$34,2,TRUE),IF(AND(71&lt;=Z8200,Z8200&lt;107),VLOOKUP($W8200,日射量と図３!$E$6:$G$34,3,TRUE),IF(AND(107&lt;=Z8200,Z8200&lt;143),VLOOKUP($W8200,日射量と図３!$E$6:$H$34,4,TRUE),VLOOKUP($W8200,日射量と図３!$E$6:$I$34,5,TRUE))))))</f>
        <v/>
      </c>
      <c r="AC8200" s="382" t="str">
        <f t="shared" si="1539"/>
        <v/>
      </c>
      <c r="AD8200" s="382" t="str">
        <f t="shared" si="1540"/>
        <v/>
      </c>
    </row>
    <row r="8201" spans="11:30" ht="13.5" customHeight="1">
      <c r="K8201" s="4">
        <f t="shared" si="1548"/>
        <v>5</v>
      </c>
      <c r="L8201" s="34">
        <v>43593</v>
      </c>
      <c r="M8201" s="4">
        <v>342</v>
      </c>
      <c r="N8201" s="4">
        <v>14</v>
      </c>
      <c r="O8201" s="31">
        <v>0.54166666666666663</v>
      </c>
      <c r="P8201" s="35">
        <v>24.08</v>
      </c>
      <c r="Q8201" s="36">
        <f t="shared" si="1549"/>
        <v>12</v>
      </c>
      <c r="R8201" s="4">
        <f t="shared" si="1550"/>
        <v>0</v>
      </c>
      <c r="S8201" s="31">
        <f t="shared" si="1541"/>
        <v>0.20944444444444443</v>
      </c>
      <c r="T8201" s="31">
        <f t="shared" si="1542"/>
        <v>0.77601851851851855</v>
      </c>
      <c r="U8201" s="4">
        <f t="shared" si="1543"/>
        <v>0</v>
      </c>
      <c r="V8201" s="4" t="str">
        <f t="shared" si="1544"/>
        <v/>
      </c>
      <c r="W8201" s="18" t="str">
        <f>IF(V8201="","",VLOOKUP(L8201,日射量と図３!$A$4:$C$368,3,TRUE)*238.85/100)</f>
        <v/>
      </c>
      <c r="X8201" s="4" t="str">
        <f t="shared" si="1545"/>
        <v/>
      </c>
      <c r="Y8201" s="4" t="str">
        <f t="shared" si="1546"/>
        <v/>
      </c>
      <c r="Z8201" s="4" t="str">
        <f t="shared" si="1547"/>
        <v/>
      </c>
      <c r="AA8201" s="4" t="str">
        <f>IF($V8201="","",IF(Y8201&lt;36,0,IF(AND(36&lt;=Y8201,Y8201&lt;71),VLOOKUP($W8201,日射量と図３!$E$6:$F$34,2,TRUE),IF(AND(71&lt;=Y8201,Y8201&lt;107),VLOOKUP($W8201,日射量と図３!$E$6:$G$34,3,TRUE),IF(AND(107&lt;=Y8201,Y8201&lt;143),VLOOKUP($W8201,日射量と図３!$E$6:$H$34,4,TRUE),VLOOKUP($W8201,日射量と図３!$E$6:$I$34,5,TRUE))))))</f>
        <v/>
      </c>
      <c r="AB8201" s="4" t="str">
        <f>IF($V8201="","",IF(Z8201&lt;36,0,IF(AND(36&lt;=Z8201,Z8201&lt;71),VLOOKUP($W8201,日射量と図３!$E$6:$F$34,2,TRUE),IF(AND(71&lt;=Z8201,Z8201&lt;107),VLOOKUP($W8201,日射量と図３!$E$6:$G$34,3,TRUE),IF(AND(107&lt;=Z8201,Z8201&lt;143),VLOOKUP($W8201,日射量と図３!$E$6:$H$34,4,TRUE),VLOOKUP($W8201,日射量と図３!$E$6:$I$34,5,TRUE))))))</f>
        <v/>
      </c>
      <c r="AC8201" s="382" t="str">
        <f t="shared" si="1539"/>
        <v/>
      </c>
      <c r="AD8201" s="382" t="str">
        <f t="shared" si="1540"/>
        <v/>
      </c>
    </row>
    <row r="8202" spans="11:30" ht="13.5" customHeight="1">
      <c r="K8202" s="4">
        <f t="shared" si="1548"/>
        <v>5</v>
      </c>
      <c r="L8202" s="34">
        <v>43593</v>
      </c>
      <c r="M8202" s="4">
        <v>342</v>
      </c>
      <c r="N8202" s="4">
        <v>15</v>
      </c>
      <c r="O8202" s="31">
        <v>0.58333333333333337</v>
      </c>
      <c r="P8202" s="35">
        <v>24.75</v>
      </c>
      <c r="Q8202" s="36">
        <f t="shared" si="1549"/>
        <v>12</v>
      </c>
      <c r="R8202" s="4">
        <f t="shared" si="1550"/>
        <v>0</v>
      </c>
      <c r="S8202" s="31">
        <f t="shared" si="1541"/>
        <v>0.20944444444444443</v>
      </c>
      <c r="T8202" s="31">
        <f t="shared" si="1542"/>
        <v>0.77601851851851855</v>
      </c>
      <c r="U8202" s="4">
        <f t="shared" si="1543"/>
        <v>0</v>
      </c>
      <c r="V8202" s="4" t="str">
        <f t="shared" si="1544"/>
        <v/>
      </c>
      <c r="W8202" s="18" t="str">
        <f>IF(V8202="","",VLOOKUP(L8202,日射量と図３!$A$4:$C$368,3,TRUE)*238.85/100)</f>
        <v/>
      </c>
      <c r="X8202" s="4" t="str">
        <f t="shared" si="1545"/>
        <v/>
      </c>
      <c r="Y8202" s="4" t="str">
        <f t="shared" si="1546"/>
        <v/>
      </c>
      <c r="Z8202" s="4" t="str">
        <f t="shared" si="1547"/>
        <v/>
      </c>
      <c r="AA8202" s="4" t="str">
        <f>IF($V8202="","",IF(Y8202&lt;36,0,IF(AND(36&lt;=Y8202,Y8202&lt;71),VLOOKUP($W8202,日射量と図３!$E$6:$F$34,2,TRUE),IF(AND(71&lt;=Y8202,Y8202&lt;107),VLOOKUP($W8202,日射量と図３!$E$6:$G$34,3,TRUE),IF(AND(107&lt;=Y8202,Y8202&lt;143),VLOOKUP($W8202,日射量と図３!$E$6:$H$34,4,TRUE),VLOOKUP($W8202,日射量と図３!$E$6:$I$34,5,TRUE))))))</f>
        <v/>
      </c>
      <c r="AB8202" s="4" t="str">
        <f>IF($V8202="","",IF(Z8202&lt;36,0,IF(AND(36&lt;=Z8202,Z8202&lt;71),VLOOKUP($W8202,日射量と図３!$E$6:$F$34,2,TRUE),IF(AND(71&lt;=Z8202,Z8202&lt;107),VLOOKUP($W8202,日射量と図３!$E$6:$G$34,3,TRUE),IF(AND(107&lt;=Z8202,Z8202&lt;143),VLOOKUP($W8202,日射量と図３!$E$6:$H$34,4,TRUE),VLOOKUP($W8202,日射量と図３!$E$6:$I$34,5,TRUE))))))</f>
        <v/>
      </c>
      <c r="AC8202" s="382" t="str">
        <f t="shared" si="1539"/>
        <v/>
      </c>
      <c r="AD8202" s="382" t="str">
        <f t="shared" si="1540"/>
        <v/>
      </c>
    </row>
    <row r="8203" spans="11:30" ht="13.5" customHeight="1">
      <c r="K8203" s="4">
        <f t="shared" si="1548"/>
        <v>5</v>
      </c>
      <c r="L8203" s="34">
        <v>43593</v>
      </c>
      <c r="M8203" s="4">
        <v>342</v>
      </c>
      <c r="N8203" s="4">
        <v>16</v>
      </c>
      <c r="O8203" s="31">
        <v>0.625</v>
      </c>
      <c r="P8203" s="35">
        <v>24.669999999999998</v>
      </c>
      <c r="Q8203" s="36">
        <f t="shared" si="1549"/>
        <v>16</v>
      </c>
      <c r="R8203" s="4">
        <f t="shared" si="1550"/>
        <v>0</v>
      </c>
      <c r="S8203" s="31">
        <f t="shared" si="1541"/>
        <v>0.20944444444444443</v>
      </c>
      <c r="T8203" s="31">
        <f t="shared" si="1542"/>
        <v>0.77601851851851855</v>
      </c>
      <c r="U8203" s="4">
        <f t="shared" si="1543"/>
        <v>0</v>
      </c>
      <c r="V8203" s="4" t="str">
        <f t="shared" si="1544"/>
        <v/>
      </c>
      <c r="W8203" s="18" t="str">
        <f>IF(V8203="","",VLOOKUP(L8203,日射量と図３!$A$4:$C$368,3,TRUE)*238.85/100)</f>
        <v/>
      </c>
      <c r="X8203" s="4" t="str">
        <f t="shared" si="1545"/>
        <v/>
      </c>
      <c r="Y8203" s="4" t="str">
        <f t="shared" si="1546"/>
        <v/>
      </c>
      <c r="Z8203" s="4" t="str">
        <f t="shared" si="1547"/>
        <v/>
      </c>
      <c r="AA8203" s="4" t="str">
        <f>IF($V8203="","",IF(Y8203&lt;36,0,IF(AND(36&lt;=Y8203,Y8203&lt;71),VLOOKUP($W8203,日射量と図３!$E$6:$F$34,2,TRUE),IF(AND(71&lt;=Y8203,Y8203&lt;107),VLOOKUP($W8203,日射量と図３!$E$6:$G$34,3,TRUE),IF(AND(107&lt;=Y8203,Y8203&lt;143),VLOOKUP($W8203,日射量と図３!$E$6:$H$34,4,TRUE),VLOOKUP($W8203,日射量と図３!$E$6:$I$34,5,TRUE))))))</f>
        <v/>
      </c>
      <c r="AB8203" s="4" t="str">
        <f>IF($V8203="","",IF(Z8203&lt;36,0,IF(AND(36&lt;=Z8203,Z8203&lt;71),VLOOKUP($W8203,日射量と図３!$E$6:$F$34,2,TRUE),IF(AND(71&lt;=Z8203,Z8203&lt;107),VLOOKUP($W8203,日射量と図３!$E$6:$G$34,3,TRUE),IF(AND(107&lt;=Z8203,Z8203&lt;143),VLOOKUP($W8203,日射量と図３!$E$6:$H$34,4,TRUE),VLOOKUP($W8203,日射量と図３!$E$6:$I$34,5,TRUE))))))</f>
        <v/>
      </c>
      <c r="AC8203" s="382" t="str">
        <f t="shared" si="1539"/>
        <v/>
      </c>
      <c r="AD8203" s="382" t="str">
        <f t="shared" si="1540"/>
        <v/>
      </c>
    </row>
    <row r="8204" spans="11:30" ht="13.5" customHeight="1">
      <c r="K8204" s="4">
        <f t="shared" si="1548"/>
        <v>5</v>
      </c>
      <c r="L8204" s="34">
        <v>43593</v>
      </c>
      <c r="M8204" s="4">
        <v>342</v>
      </c>
      <c r="N8204" s="4">
        <v>17</v>
      </c>
      <c r="O8204" s="31">
        <v>0.66666666666666663</v>
      </c>
      <c r="P8204" s="35">
        <v>23.96</v>
      </c>
      <c r="Q8204" s="36">
        <f t="shared" si="1549"/>
        <v>16</v>
      </c>
      <c r="R8204" s="4">
        <f t="shared" si="1550"/>
        <v>0</v>
      </c>
      <c r="S8204" s="31">
        <f t="shared" si="1541"/>
        <v>0.20944444444444443</v>
      </c>
      <c r="T8204" s="31">
        <f t="shared" si="1542"/>
        <v>0.77601851851851855</v>
      </c>
      <c r="U8204" s="4">
        <f t="shared" si="1543"/>
        <v>0</v>
      </c>
      <c r="V8204" s="4" t="str">
        <f t="shared" si="1544"/>
        <v/>
      </c>
      <c r="W8204" s="18" t="str">
        <f>IF(V8204="","",VLOOKUP(L8204,日射量と図３!$A$4:$C$368,3,TRUE)*238.85/100)</f>
        <v/>
      </c>
      <c r="X8204" s="4" t="str">
        <f t="shared" si="1545"/>
        <v/>
      </c>
      <c r="Y8204" s="4" t="str">
        <f t="shared" si="1546"/>
        <v/>
      </c>
      <c r="Z8204" s="4" t="str">
        <f t="shared" si="1547"/>
        <v/>
      </c>
      <c r="AA8204" s="4" t="str">
        <f>IF($V8204="","",IF(Y8204&lt;36,0,IF(AND(36&lt;=Y8204,Y8204&lt;71),VLOOKUP($W8204,日射量と図３!$E$6:$F$34,2,TRUE),IF(AND(71&lt;=Y8204,Y8204&lt;107),VLOOKUP($W8204,日射量と図３!$E$6:$G$34,3,TRUE),IF(AND(107&lt;=Y8204,Y8204&lt;143),VLOOKUP($W8204,日射量と図３!$E$6:$H$34,4,TRUE),VLOOKUP($W8204,日射量と図３!$E$6:$I$34,5,TRUE))))))</f>
        <v/>
      </c>
      <c r="AB8204" s="4" t="str">
        <f>IF($V8204="","",IF(Z8204&lt;36,0,IF(AND(36&lt;=Z8204,Z8204&lt;71),VLOOKUP($W8204,日射量と図３!$E$6:$F$34,2,TRUE),IF(AND(71&lt;=Z8204,Z8204&lt;107),VLOOKUP($W8204,日射量と図３!$E$6:$G$34,3,TRUE),IF(AND(107&lt;=Z8204,Z8204&lt;143),VLOOKUP($W8204,日射量と図３!$E$6:$H$34,4,TRUE),VLOOKUP($W8204,日射量と図３!$E$6:$I$34,5,TRUE))))))</f>
        <v/>
      </c>
      <c r="AC8204" s="382" t="str">
        <f t="shared" si="1539"/>
        <v/>
      </c>
      <c r="AD8204" s="382" t="str">
        <f t="shared" si="1540"/>
        <v/>
      </c>
    </row>
    <row r="8205" spans="11:30" ht="13.5" customHeight="1">
      <c r="K8205" s="4">
        <f t="shared" si="1548"/>
        <v>5</v>
      </c>
      <c r="L8205" s="34">
        <v>43593</v>
      </c>
      <c r="M8205" s="4">
        <v>342</v>
      </c>
      <c r="N8205" s="4">
        <v>18</v>
      </c>
      <c r="O8205" s="31">
        <v>0.70833333333333337</v>
      </c>
      <c r="P8205" s="35">
        <v>22.96</v>
      </c>
      <c r="Q8205" s="36">
        <f t="shared" si="1549"/>
        <v>16</v>
      </c>
      <c r="R8205" s="4">
        <f t="shared" si="1550"/>
        <v>0</v>
      </c>
      <c r="S8205" s="31">
        <f t="shared" si="1541"/>
        <v>0.20944444444444443</v>
      </c>
      <c r="T8205" s="31">
        <f t="shared" si="1542"/>
        <v>0.77601851851851855</v>
      </c>
      <c r="U8205" s="4">
        <f t="shared" si="1543"/>
        <v>0</v>
      </c>
      <c r="V8205" s="4" t="str">
        <f t="shared" si="1544"/>
        <v/>
      </c>
      <c r="W8205" s="18" t="str">
        <f>IF(V8205="","",VLOOKUP(L8205,日射量と図３!$A$4:$C$368,3,TRUE)*238.85/100)</f>
        <v/>
      </c>
      <c r="X8205" s="4" t="str">
        <f t="shared" si="1545"/>
        <v/>
      </c>
      <c r="Y8205" s="4" t="str">
        <f t="shared" si="1546"/>
        <v/>
      </c>
      <c r="Z8205" s="4" t="str">
        <f t="shared" si="1547"/>
        <v/>
      </c>
      <c r="AA8205" s="4" t="str">
        <f>IF($V8205="","",IF(Y8205&lt;36,0,IF(AND(36&lt;=Y8205,Y8205&lt;71),VLOOKUP($W8205,日射量と図３!$E$6:$F$34,2,TRUE),IF(AND(71&lt;=Y8205,Y8205&lt;107),VLOOKUP($W8205,日射量と図３!$E$6:$G$34,3,TRUE),IF(AND(107&lt;=Y8205,Y8205&lt;143),VLOOKUP($W8205,日射量と図３!$E$6:$H$34,4,TRUE),VLOOKUP($W8205,日射量と図３!$E$6:$I$34,5,TRUE))))))</f>
        <v/>
      </c>
      <c r="AB8205" s="4" t="str">
        <f>IF($V8205="","",IF(Z8205&lt;36,0,IF(AND(36&lt;=Z8205,Z8205&lt;71),VLOOKUP($W8205,日射量と図３!$E$6:$F$34,2,TRUE),IF(AND(71&lt;=Z8205,Z8205&lt;107),VLOOKUP($W8205,日射量と図３!$E$6:$G$34,3,TRUE),IF(AND(107&lt;=Z8205,Z8205&lt;143),VLOOKUP($W8205,日射量と図３!$E$6:$H$34,4,TRUE),VLOOKUP($W8205,日射量と図３!$E$6:$I$34,5,TRUE))))))</f>
        <v/>
      </c>
      <c r="AC8205" s="382" t="str">
        <f t="shared" si="1539"/>
        <v/>
      </c>
      <c r="AD8205" s="382" t="str">
        <f t="shared" si="1540"/>
        <v/>
      </c>
    </row>
    <row r="8206" spans="11:30" ht="13.5" customHeight="1">
      <c r="K8206" s="4">
        <f t="shared" si="1548"/>
        <v>5</v>
      </c>
      <c r="L8206" s="34">
        <v>43593</v>
      </c>
      <c r="M8206" s="4">
        <v>342</v>
      </c>
      <c r="N8206" s="4">
        <v>19</v>
      </c>
      <c r="O8206" s="31">
        <v>0.75</v>
      </c>
      <c r="P8206" s="35">
        <v>21.93</v>
      </c>
      <c r="Q8206" s="36">
        <f t="shared" si="1549"/>
        <v>16</v>
      </c>
      <c r="R8206" s="4">
        <f t="shared" si="1550"/>
        <v>0</v>
      </c>
      <c r="S8206" s="31">
        <f t="shared" si="1541"/>
        <v>0.20944444444444443</v>
      </c>
      <c r="T8206" s="31">
        <f t="shared" si="1542"/>
        <v>0.77601851851851855</v>
      </c>
      <c r="U8206" s="4">
        <f t="shared" si="1543"/>
        <v>0</v>
      </c>
      <c r="V8206" s="4" t="str">
        <f t="shared" si="1544"/>
        <v/>
      </c>
      <c r="W8206" s="18" t="str">
        <f>IF(V8206="","",VLOOKUP(L8206,日射量と図３!$A$4:$C$368,3,TRUE)*238.85/100)</f>
        <v/>
      </c>
      <c r="X8206" s="4" t="str">
        <f t="shared" si="1545"/>
        <v/>
      </c>
      <c r="Y8206" s="4" t="str">
        <f t="shared" si="1546"/>
        <v/>
      </c>
      <c r="Z8206" s="4" t="str">
        <f t="shared" si="1547"/>
        <v/>
      </c>
      <c r="AA8206" s="4" t="str">
        <f>IF($V8206="","",IF(Y8206&lt;36,0,IF(AND(36&lt;=Y8206,Y8206&lt;71),VLOOKUP($W8206,日射量と図３!$E$6:$F$34,2,TRUE),IF(AND(71&lt;=Y8206,Y8206&lt;107),VLOOKUP($W8206,日射量と図３!$E$6:$G$34,3,TRUE),IF(AND(107&lt;=Y8206,Y8206&lt;143),VLOOKUP($W8206,日射量と図３!$E$6:$H$34,4,TRUE),VLOOKUP($W8206,日射量と図３!$E$6:$I$34,5,TRUE))))))</f>
        <v/>
      </c>
      <c r="AB8206" s="4" t="str">
        <f>IF($V8206="","",IF(Z8206&lt;36,0,IF(AND(36&lt;=Z8206,Z8206&lt;71),VLOOKUP($W8206,日射量と図３!$E$6:$F$34,2,TRUE),IF(AND(71&lt;=Z8206,Z8206&lt;107),VLOOKUP($W8206,日射量と図３!$E$6:$G$34,3,TRUE),IF(AND(107&lt;=Z8206,Z8206&lt;143),VLOOKUP($W8206,日射量と図３!$E$6:$H$34,4,TRUE),VLOOKUP($W8206,日射量と図３!$E$6:$I$34,5,TRUE))))))</f>
        <v/>
      </c>
      <c r="AC8206" s="382" t="str">
        <f t="shared" si="1539"/>
        <v/>
      </c>
      <c r="AD8206" s="382" t="str">
        <f t="shared" si="1540"/>
        <v/>
      </c>
    </row>
    <row r="8207" spans="11:30" ht="13.5" customHeight="1">
      <c r="K8207" s="4">
        <f t="shared" si="1548"/>
        <v>5</v>
      </c>
      <c r="L8207" s="34">
        <v>43593</v>
      </c>
      <c r="M8207" s="4">
        <v>342</v>
      </c>
      <c r="N8207" s="4">
        <v>20</v>
      </c>
      <c r="O8207" s="31">
        <v>0.79166666666666663</v>
      </c>
      <c r="P8207" s="35">
        <v>20.669999999999998</v>
      </c>
      <c r="Q8207" s="36">
        <f t="shared" si="1549"/>
        <v>16</v>
      </c>
      <c r="R8207" s="4">
        <f t="shared" si="1550"/>
        <v>0</v>
      </c>
      <c r="S8207" s="31">
        <f t="shared" si="1541"/>
        <v>0.20944444444444443</v>
      </c>
      <c r="T8207" s="31">
        <f t="shared" si="1542"/>
        <v>0.77601851851851855</v>
      </c>
      <c r="U8207" s="4">
        <f t="shared" si="1543"/>
        <v>0</v>
      </c>
      <c r="V8207" s="4" t="str">
        <f t="shared" si="1544"/>
        <v/>
      </c>
      <c r="W8207" s="18" t="str">
        <f>IF(V8207="","",VLOOKUP(L8207,日射量と図３!$A$4:$C$368,3,TRUE)*238.85/100)</f>
        <v/>
      </c>
      <c r="X8207" s="4" t="str">
        <f t="shared" si="1545"/>
        <v/>
      </c>
      <c r="Y8207" s="4" t="str">
        <f t="shared" si="1546"/>
        <v/>
      </c>
      <c r="Z8207" s="4" t="str">
        <f t="shared" si="1547"/>
        <v/>
      </c>
      <c r="AA8207" s="4" t="str">
        <f>IF($V8207="","",IF(Y8207&lt;36,0,IF(AND(36&lt;=Y8207,Y8207&lt;71),VLOOKUP($W8207,日射量と図３!$E$6:$F$34,2,TRUE),IF(AND(71&lt;=Y8207,Y8207&lt;107),VLOOKUP($W8207,日射量と図３!$E$6:$G$34,3,TRUE),IF(AND(107&lt;=Y8207,Y8207&lt;143),VLOOKUP($W8207,日射量と図３!$E$6:$H$34,4,TRUE),VLOOKUP($W8207,日射量と図３!$E$6:$I$34,5,TRUE))))))</f>
        <v/>
      </c>
      <c r="AB8207" s="4" t="str">
        <f>IF($V8207="","",IF(Z8207&lt;36,0,IF(AND(36&lt;=Z8207,Z8207&lt;71),VLOOKUP($W8207,日射量と図３!$E$6:$F$34,2,TRUE),IF(AND(71&lt;=Z8207,Z8207&lt;107),VLOOKUP($W8207,日射量と図３!$E$6:$G$34,3,TRUE),IF(AND(107&lt;=Z8207,Z8207&lt;143),VLOOKUP($W8207,日射量と図３!$E$6:$H$34,4,TRUE),VLOOKUP($W8207,日射量と図３!$E$6:$I$34,5,TRUE))))))</f>
        <v/>
      </c>
      <c r="AC8207" s="382" t="str">
        <f t="shared" ref="AC8207:AC8270" si="1551">IF(V8207="","",IF((($AH$18*$AH$30*V8207*3600/1000000)/1000-AA8207*$AG$18*10*0.0000041868)&lt;=0,0,AA8207*$AG$18*10*0.0000041868))</f>
        <v/>
      </c>
      <c r="AD8207" s="382" t="str">
        <f t="shared" ref="AD8207:AD8270" si="1552">IF(V8207="","",IF((($AH$19*$AH$30*V8207*3600/1000000)/1000-AB8207*$AG$19*10*0.0000041868)&lt;=0,0,AB8207*$AG$19*10*0.0000041868))</f>
        <v/>
      </c>
    </row>
    <row r="8208" spans="11:30" ht="13.5" customHeight="1">
      <c r="K8208" s="4">
        <f t="shared" si="1548"/>
        <v>5</v>
      </c>
      <c r="L8208" s="34">
        <v>43593</v>
      </c>
      <c r="M8208" s="4">
        <v>342</v>
      </c>
      <c r="N8208" s="4">
        <v>21</v>
      </c>
      <c r="O8208" s="31">
        <v>0.83333333333333337</v>
      </c>
      <c r="P8208" s="35">
        <v>19.849999999999998</v>
      </c>
      <c r="Q8208" s="36">
        <f t="shared" si="1549"/>
        <v>16</v>
      </c>
      <c r="R8208" s="4">
        <f t="shared" si="1550"/>
        <v>0</v>
      </c>
      <c r="S8208" s="31">
        <f t="shared" si="1541"/>
        <v>0.20944444444444443</v>
      </c>
      <c r="T8208" s="31">
        <f t="shared" si="1542"/>
        <v>0.77601851851851855</v>
      </c>
      <c r="U8208" s="4">
        <f t="shared" si="1543"/>
        <v>0</v>
      </c>
      <c r="V8208" s="4" t="str">
        <f t="shared" si="1544"/>
        <v/>
      </c>
      <c r="W8208" s="18" t="str">
        <f>IF(V8208="","",VLOOKUP(L8208,日射量と図３!$A$4:$C$368,3,TRUE)*238.85/100)</f>
        <v/>
      </c>
      <c r="X8208" s="4" t="str">
        <f t="shared" si="1545"/>
        <v/>
      </c>
      <c r="Y8208" s="4" t="str">
        <f t="shared" si="1546"/>
        <v/>
      </c>
      <c r="Z8208" s="4" t="str">
        <f t="shared" si="1547"/>
        <v/>
      </c>
      <c r="AA8208" s="4" t="str">
        <f>IF($V8208="","",IF(Y8208&lt;36,0,IF(AND(36&lt;=Y8208,Y8208&lt;71),VLOOKUP($W8208,日射量と図３!$E$6:$F$34,2,TRUE),IF(AND(71&lt;=Y8208,Y8208&lt;107),VLOOKUP($W8208,日射量と図３!$E$6:$G$34,3,TRUE),IF(AND(107&lt;=Y8208,Y8208&lt;143),VLOOKUP($W8208,日射量と図３!$E$6:$H$34,4,TRUE),VLOOKUP($W8208,日射量と図３!$E$6:$I$34,5,TRUE))))))</f>
        <v/>
      </c>
      <c r="AB8208" s="4" t="str">
        <f>IF($V8208="","",IF(Z8208&lt;36,0,IF(AND(36&lt;=Z8208,Z8208&lt;71),VLOOKUP($W8208,日射量と図３!$E$6:$F$34,2,TRUE),IF(AND(71&lt;=Z8208,Z8208&lt;107),VLOOKUP($W8208,日射量と図３!$E$6:$G$34,3,TRUE),IF(AND(107&lt;=Z8208,Z8208&lt;143),VLOOKUP($W8208,日射量と図３!$E$6:$H$34,4,TRUE),VLOOKUP($W8208,日射量と図３!$E$6:$I$34,5,TRUE))))))</f>
        <v/>
      </c>
      <c r="AC8208" s="382" t="str">
        <f t="shared" si="1551"/>
        <v/>
      </c>
      <c r="AD8208" s="382" t="str">
        <f t="shared" si="1552"/>
        <v/>
      </c>
    </row>
    <row r="8209" spans="11:30" ht="13.5" customHeight="1">
      <c r="K8209" s="4">
        <f t="shared" si="1548"/>
        <v>5</v>
      </c>
      <c r="L8209" s="34">
        <v>43593</v>
      </c>
      <c r="M8209" s="4">
        <v>342</v>
      </c>
      <c r="N8209" s="4">
        <v>22</v>
      </c>
      <c r="O8209" s="31">
        <v>0.875</v>
      </c>
      <c r="P8209" s="35">
        <v>19.309999999999999</v>
      </c>
      <c r="Q8209" s="36">
        <f t="shared" si="1549"/>
        <v>16</v>
      </c>
      <c r="R8209" s="4">
        <f t="shared" si="1550"/>
        <v>0</v>
      </c>
      <c r="S8209" s="31">
        <f t="shared" si="1541"/>
        <v>0.20944444444444443</v>
      </c>
      <c r="T8209" s="31">
        <f t="shared" si="1542"/>
        <v>0.77601851851851855</v>
      </c>
      <c r="U8209" s="4">
        <f t="shared" si="1543"/>
        <v>0</v>
      </c>
      <c r="V8209" s="4" t="str">
        <f t="shared" si="1544"/>
        <v/>
      </c>
      <c r="W8209" s="18" t="str">
        <f>IF(V8209="","",VLOOKUP(L8209,日射量と図３!$A$4:$C$368,3,TRUE)*238.85/100)</f>
        <v/>
      </c>
      <c r="X8209" s="4" t="str">
        <f t="shared" si="1545"/>
        <v/>
      </c>
      <c r="Y8209" s="4" t="str">
        <f t="shared" si="1546"/>
        <v/>
      </c>
      <c r="Z8209" s="4" t="str">
        <f t="shared" si="1547"/>
        <v/>
      </c>
      <c r="AA8209" s="4" t="str">
        <f>IF($V8209="","",IF(Y8209&lt;36,0,IF(AND(36&lt;=Y8209,Y8209&lt;71),VLOOKUP($W8209,日射量と図３!$E$6:$F$34,2,TRUE),IF(AND(71&lt;=Y8209,Y8209&lt;107),VLOOKUP($W8209,日射量と図３!$E$6:$G$34,3,TRUE),IF(AND(107&lt;=Y8209,Y8209&lt;143),VLOOKUP($W8209,日射量と図３!$E$6:$H$34,4,TRUE),VLOOKUP($W8209,日射量と図３!$E$6:$I$34,5,TRUE))))))</f>
        <v/>
      </c>
      <c r="AB8209" s="4" t="str">
        <f>IF($V8209="","",IF(Z8209&lt;36,0,IF(AND(36&lt;=Z8209,Z8209&lt;71),VLOOKUP($W8209,日射量と図３!$E$6:$F$34,2,TRUE),IF(AND(71&lt;=Z8209,Z8209&lt;107),VLOOKUP($W8209,日射量と図３!$E$6:$G$34,3,TRUE),IF(AND(107&lt;=Z8209,Z8209&lt;143),VLOOKUP($W8209,日射量と図３!$E$6:$H$34,4,TRUE),VLOOKUP($W8209,日射量と図３!$E$6:$I$34,5,TRUE))))))</f>
        <v/>
      </c>
      <c r="AC8209" s="382" t="str">
        <f t="shared" si="1551"/>
        <v/>
      </c>
      <c r="AD8209" s="382" t="str">
        <f t="shared" si="1552"/>
        <v/>
      </c>
    </row>
    <row r="8210" spans="11:30" ht="13.5" customHeight="1">
      <c r="K8210" s="4">
        <f t="shared" si="1548"/>
        <v>5</v>
      </c>
      <c r="L8210" s="34">
        <v>43593</v>
      </c>
      <c r="M8210" s="4">
        <v>342</v>
      </c>
      <c r="N8210" s="4">
        <v>23</v>
      </c>
      <c r="O8210" s="31">
        <v>0.91666666666666663</v>
      </c>
      <c r="P8210" s="35">
        <v>18.71</v>
      </c>
      <c r="Q8210" s="36">
        <f t="shared" si="1549"/>
        <v>13</v>
      </c>
      <c r="R8210" s="4">
        <f t="shared" si="1550"/>
        <v>0</v>
      </c>
      <c r="S8210" s="31">
        <f t="shared" si="1541"/>
        <v>0.20944444444444443</v>
      </c>
      <c r="T8210" s="31">
        <f t="shared" si="1542"/>
        <v>0.77601851851851855</v>
      </c>
      <c r="U8210" s="4">
        <f t="shared" si="1543"/>
        <v>0</v>
      </c>
      <c r="V8210" s="4" t="str">
        <f t="shared" si="1544"/>
        <v/>
      </c>
      <c r="W8210" s="18" t="str">
        <f>IF(V8210="","",VLOOKUP(L8210,日射量と図３!$A$4:$C$368,3,TRUE)*238.85/100)</f>
        <v/>
      </c>
      <c r="X8210" s="4" t="str">
        <f t="shared" si="1545"/>
        <v/>
      </c>
      <c r="Y8210" s="4" t="str">
        <f t="shared" si="1546"/>
        <v/>
      </c>
      <c r="Z8210" s="4" t="str">
        <f t="shared" si="1547"/>
        <v/>
      </c>
      <c r="AA8210" s="4" t="str">
        <f>IF($V8210="","",IF(Y8210&lt;36,0,IF(AND(36&lt;=Y8210,Y8210&lt;71),VLOOKUP($W8210,日射量と図３!$E$6:$F$34,2,TRUE),IF(AND(71&lt;=Y8210,Y8210&lt;107),VLOOKUP($W8210,日射量と図３!$E$6:$G$34,3,TRUE),IF(AND(107&lt;=Y8210,Y8210&lt;143),VLOOKUP($W8210,日射量と図３!$E$6:$H$34,4,TRUE),VLOOKUP($W8210,日射量と図３!$E$6:$I$34,5,TRUE))))))</f>
        <v/>
      </c>
      <c r="AB8210" s="4" t="str">
        <f>IF($V8210="","",IF(Z8210&lt;36,0,IF(AND(36&lt;=Z8210,Z8210&lt;71),VLOOKUP($W8210,日射量と図３!$E$6:$F$34,2,TRUE),IF(AND(71&lt;=Z8210,Z8210&lt;107),VLOOKUP($W8210,日射量と図３!$E$6:$G$34,3,TRUE),IF(AND(107&lt;=Z8210,Z8210&lt;143),VLOOKUP($W8210,日射量と図３!$E$6:$H$34,4,TRUE),VLOOKUP($W8210,日射量と図３!$E$6:$I$34,5,TRUE))))))</f>
        <v/>
      </c>
      <c r="AC8210" s="382" t="str">
        <f t="shared" si="1551"/>
        <v/>
      </c>
      <c r="AD8210" s="382" t="str">
        <f t="shared" si="1552"/>
        <v/>
      </c>
    </row>
    <row r="8211" spans="11:30" ht="13.5" customHeight="1">
      <c r="K8211" s="4">
        <f t="shared" si="1548"/>
        <v>5</v>
      </c>
      <c r="L8211" s="34">
        <v>43593</v>
      </c>
      <c r="M8211" s="4">
        <v>342</v>
      </c>
      <c r="N8211" s="4">
        <v>24</v>
      </c>
      <c r="O8211" s="31">
        <v>0.95833333333333337</v>
      </c>
      <c r="P8211" s="35">
        <v>18.169999999999998</v>
      </c>
      <c r="Q8211" s="36">
        <f t="shared" si="1549"/>
        <v>13</v>
      </c>
      <c r="R8211" s="4">
        <f t="shared" si="1550"/>
        <v>0</v>
      </c>
      <c r="S8211" s="31">
        <f t="shared" si="1541"/>
        <v>0.20944444444444443</v>
      </c>
      <c r="T8211" s="31">
        <f t="shared" si="1542"/>
        <v>0.77601851851851855</v>
      </c>
      <c r="U8211" s="4">
        <f t="shared" si="1543"/>
        <v>0</v>
      </c>
      <c r="V8211" s="4" t="str">
        <f t="shared" si="1544"/>
        <v/>
      </c>
      <c r="W8211" s="18" t="str">
        <f>IF(V8211="","",VLOOKUP(L8211,日射量と図３!$A$4:$C$368,3,TRUE)*238.85/100)</f>
        <v/>
      </c>
      <c r="X8211" s="4" t="str">
        <f t="shared" si="1545"/>
        <v/>
      </c>
      <c r="Y8211" s="4" t="str">
        <f t="shared" si="1546"/>
        <v/>
      </c>
      <c r="Z8211" s="4" t="str">
        <f t="shared" si="1547"/>
        <v/>
      </c>
      <c r="AA8211" s="4" t="str">
        <f>IF($V8211="","",IF(Y8211&lt;36,0,IF(AND(36&lt;=Y8211,Y8211&lt;71),VLOOKUP($W8211,日射量と図３!$E$6:$F$34,2,TRUE),IF(AND(71&lt;=Y8211,Y8211&lt;107),VLOOKUP($W8211,日射量と図３!$E$6:$G$34,3,TRUE),IF(AND(107&lt;=Y8211,Y8211&lt;143),VLOOKUP($W8211,日射量と図３!$E$6:$H$34,4,TRUE),VLOOKUP($W8211,日射量と図３!$E$6:$I$34,5,TRUE))))))</f>
        <v/>
      </c>
      <c r="AB8211" s="4" t="str">
        <f>IF($V8211="","",IF(Z8211&lt;36,0,IF(AND(36&lt;=Z8211,Z8211&lt;71),VLOOKUP($W8211,日射量と図３!$E$6:$F$34,2,TRUE),IF(AND(71&lt;=Z8211,Z8211&lt;107),VLOOKUP($W8211,日射量と図３!$E$6:$G$34,3,TRUE),IF(AND(107&lt;=Z8211,Z8211&lt;143),VLOOKUP($W8211,日射量と図３!$E$6:$H$34,4,TRUE),VLOOKUP($W8211,日射量と図３!$E$6:$I$34,5,TRUE))))))</f>
        <v/>
      </c>
      <c r="AC8211" s="382" t="str">
        <f t="shared" si="1551"/>
        <v/>
      </c>
      <c r="AD8211" s="382" t="str">
        <f t="shared" si="1552"/>
        <v/>
      </c>
    </row>
    <row r="8212" spans="11:30" ht="13.5" customHeight="1">
      <c r="K8212" s="4">
        <f t="shared" si="1548"/>
        <v>5</v>
      </c>
      <c r="L8212" s="34">
        <v>43594</v>
      </c>
      <c r="M8212" s="4">
        <v>343</v>
      </c>
      <c r="N8212" s="4">
        <v>1</v>
      </c>
      <c r="O8212" s="31">
        <v>0</v>
      </c>
      <c r="P8212" s="35">
        <v>17.560000000000002</v>
      </c>
      <c r="Q8212" s="36">
        <f t="shared" si="1549"/>
        <v>13</v>
      </c>
      <c r="R8212" s="4">
        <f t="shared" si="1550"/>
        <v>0</v>
      </c>
      <c r="S8212" s="31">
        <f t="shared" si="1541"/>
        <v>0.20944444444444443</v>
      </c>
      <c r="T8212" s="31">
        <f t="shared" si="1542"/>
        <v>0.77601851851851855</v>
      </c>
      <c r="U8212" s="4">
        <f t="shared" si="1543"/>
        <v>0</v>
      </c>
      <c r="V8212" s="4">
        <f t="shared" si="1544"/>
        <v>0</v>
      </c>
      <c r="W8212" s="18">
        <f>IF(V8212="","",VLOOKUP(L8212,日射量と図３!$A$4:$C$368,3,TRUE)*238.85/100)</f>
        <v>42.993000000000002</v>
      </c>
      <c r="X8212" s="4">
        <f t="shared" si="1545"/>
        <v>14</v>
      </c>
      <c r="Y8212" s="4">
        <f t="shared" si="1546"/>
        <v>0</v>
      </c>
      <c r="Z8212" s="4">
        <f t="shared" si="1547"/>
        <v>0</v>
      </c>
      <c r="AA8212" s="4">
        <f>IF($V8212="","",IF(Y8212&lt;36,0,IF(AND(36&lt;=Y8212,Y8212&lt;71),VLOOKUP($W8212,日射量と図３!$E$6:$F$34,2,TRUE),IF(AND(71&lt;=Y8212,Y8212&lt;107),VLOOKUP($W8212,日射量と図３!$E$6:$G$34,3,TRUE),IF(AND(107&lt;=Y8212,Y8212&lt;143),VLOOKUP($W8212,日射量と図３!$E$6:$H$34,4,TRUE),VLOOKUP($W8212,日射量と図３!$E$6:$I$34,5,TRUE))))))</f>
        <v>0</v>
      </c>
      <c r="AB8212" s="4">
        <f>IF($V8212="","",IF(Z8212&lt;36,0,IF(AND(36&lt;=Z8212,Z8212&lt;71),VLOOKUP($W8212,日射量と図３!$E$6:$F$34,2,TRUE),IF(AND(71&lt;=Z8212,Z8212&lt;107),VLOOKUP($W8212,日射量と図３!$E$6:$G$34,3,TRUE),IF(AND(107&lt;=Z8212,Z8212&lt;143),VLOOKUP($W8212,日射量と図３!$E$6:$H$34,4,TRUE),VLOOKUP($W8212,日射量と図３!$E$6:$I$34,5,TRUE))))))</f>
        <v>0</v>
      </c>
      <c r="AC8212" s="382">
        <f t="shared" si="1551"/>
        <v>0</v>
      </c>
      <c r="AD8212" s="382">
        <f t="shared" si="1552"/>
        <v>0</v>
      </c>
    </row>
    <row r="8213" spans="11:30" ht="13.5" customHeight="1">
      <c r="K8213" s="4">
        <f t="shared" si="1548"/>
        <v>5</v>
      </c>
      <c r="L8213" s="34">
        <v>43594</v>
      </c>
      <c r="M8213" s="4">
        <v>343</v>
      </c>
      <c r="N8213" s="4">
        <v>2</v>
      </c>
      <c r="O8213" s="31">
        <v>4.1666666666666664E-2</v>
      </c>
      <c r="P8213" s="35">
        <v>16.959999999999997</v>
      </c>
      <c r="Q8213" s="36">
        <f t="shared" si="1549"/>
        <v>13</v>
      </c>
      <c r="R8213" s="4">
        <f t="shared" si="1550"/>
        <v>0</v>
      </c>
      <c r="S8213" s="31">
        <f t="shared" ref="S8213:S8276" si="1553">VLOOKUP(K8213,$AF$45:$AH$49,2,TRUE)</f>
        <v>0.20944444444444443</v>
      </c>
      <c r="T8213" s="31">
        <f t="shared" ref="T8213:T8276" si="1554">VLOOKUP(K8213,$AF$45:$AH$49,3,TRUE)</f>
        <v>0.77601851851851855</v>
      </c>
      <c r="U8213" s="4">
        <f t="shared" ref="U8213:U8276" si="1555">IF(AND(S8213&lt;O8213,O8213&lt;T8213),R8213,0)</f>
        <v>0</v>
      </c>
      <c r="V8213" s="4" t="str">
        <f t="shared" ref="V8213:V8276" si="1556">IF(N8213=1,SUM(U8213:U8236),"")</f>
        <v/>
      </c>
      <c r="W8213" s="18" t="str">
        <f>IF(V8213="","",VLOOKUP(L8213,日射量と図３!$A$4:$C$368,3,TRUE)*238.85/100)</f>
        <v/>
      </c>
      <c r="X8213" s="4" t="str">
        <f t="shared" ref="X8213:X8276" si="1557">IF(V8213="","",VLOOKUP(K8213,$AF$45:$AJ$49,5,TRUE))</f>
        <v/>
      </c>
      <c r="Y8213" s="4" t="str">
        <f t="shared" si="1546"/>
        <v/>
      </c>
      <c r="Z8213" s="4" t="str">
        <f t="shared" si="1547"/>
        <v/>
      </c>
      <c r="AA8213" s="4" t="str">
        <f>IF($V8213="","",IF(Y8213&lt;36,0,IF(AND(36&lt;=Y8213,Y8213&lt;71),VLOOKUP($W8213,日射量と図３!$E$6:$F$34,2,TRUE),IF(AND(71&lt;=Y8213,Y8213&lt;107),VLOOKUP($W8213,日射量と図３!$E$6:$G$34,3,TRUE),IF(AND(107&lt;=Y8213,Y8213&lt;143),VLOOKUP($W8213,日射量と図３!$E$6:$H$34,4,TRUE),VLOOKUP($W8213,日射量と図３!$E$6:$I$34,5,TRUE))))))</f>
        <v/>
      </c>
      <c r="AB8213" s="4" t="str">
        <f>IF($V8213="","",IF(Z8213&lt;36,0,IF(AND(36&lt;=Z8213,Z8213&lt;71),VLOOKUP($W8213,日射量と図３!$E$6:$F$34,2,TRUE),IF(AND(71&lt;=Z8213,Z8213&lt;107),VLOOKUP($W8213,日射量と図３!$E$6:$G$34,3,TRUE),IF(AND(107&lt;=Z8213,Z8213&lt;143),VLOOKUP($W8213,日射量と図３!$E$6:$H$34,4,TRUE),VLOOKUP($W8213,日射量と図３!$E$6:$I$34,5,TRUE))))))</f>
        <v/>
      </c>
      <c r="AC8213" s="382" t="str">
        <f t="shared" si="1551"/>
        <v/>
      </c>
      <c r="AD8213" s="382" t="str">
        <f t="shared" si="1552"/>
        <v/>
      </c>
    </row>
    <row r="8214" spans="11:30" ht="13.5" customHeight="1">
      <c r="K8214" s="4">
        <f t="shared" si="1548"/>
        <v>5</v>
      </c>
      <c r="L8214" s="34">
        <v>43594</v>
      </c>
      <c r="M8214" s="4">
        <v>343</v>
      </c>
      <c r="N8214" s="4">
        <v>3</v>
      </c>
      <c r="O8214" s="31">
        <v>8.3333333333333329E-2</v>
      </c>
      <c r="P8214" s="35">
        <v>16.66</v>
      </c>
      <c r="Q8214" s="36">
        <f t="shared" si="1549"/>
        <v>13</v>
      </c>
      <c r="R8214" s="4">
        <f t="shared" si="1550"/>
        <v>0</v>
      </c>
      <c r="S8214" s="31">
        <f t="shared" si="1553"/>
        <v>0.20944444444444443</v>
      </c>
      <c r="T8214" s="31">
        <f t="shared" si="1554"/>
        <v>0.77601851851851855</v>
      </c>
      <c r="U8214" s="4">
        <f t="shared" si="1555"/>
        <v>0</v>
      </c>
      <c r="V8214" s="4" t="str">
        <f t="shared" si="1556"/>
        <v/>
      </c>
      <c r="W8214" s="18" t="str">
        <f>IF(V8214="","",VLOOKUP(L8214,日射量と図３!$A$4:$C$368,3,TRUE)*238.85/100)</f>
        <v/>
      </c>
      <c r="X8214" s="4" t="str">
        <f t="shared" si="1557"/>
        <v/>
      </c>
      <c r="Y8214" s="4" t="str">
        <f t="shared" si="1546"/>
        <v/>
      </c>
      <c r="Z8214" s="4" t="str">
        <f t="shared" si="1547"/>
        <v/>
      </c>
      <c r="AA8214" s="4" t="str">
        <f>IF($V8214="","",IF(Y8214&lt;36,0,IF(AND(36&lt;=Y8214,Y8214&lt;71),VLOOKUP($W8214,日射量と図３!$E$6:$F$34,2,TRUE),IF(AND(71&lt;=Y8214,Y8214&lt;107),VLOOKUP($W8214,日射量と図３!$E$6:$G$34,3,TRUE),IF(AND(107&lt;=Y8214,Y8214&lt;143),VLOOKUP($W8214,日射量と図３!$E$6:$H$34,4,TRUE),VLOOKUP($W8214,日射量と図３!$E$6:$I$34,5,TRUE))))))</f>
        <v/>
      </c>
      <c r="AB8214" s="4" t="str">
        <f>IF($V8214="","",IF(Z8214&lt;36,0,IF(AND(36&lt;=Z8214,Z8214&lt;71),VLOOKUP($W8214,日射量と図３!$E$6:$F$34,2,TRUE),IF(AND(71&lt;=Z8214,Z8214&lt;107),VLOOKUP($W8214,日射量と図３!$E$6:$G$34,3,TRUE),IF(AND(107&lt;=Z8214,Z8214&lt;143),VLOOKUP($W8214,日射量と図３!$E$6:$H$34,4,TRUE),VLOOKUP($W8214,日射量と図３!$E$6:$I$34,5,TRUE))))))</f>
        <v/>
      </c>
      <c r="AC8214" s="382" t="str">
        <f t="shared" si="1551"/>
        <v/>
      </c>
      <c r="AD8214" s="382" t="str">
        <f t="shared" si="1552"/>
        <v/>
      </c>
    </row>
    <row r="8215" spans="11:30" ht="13.5" customHeight="1">
      <c r="K8215" s="4">
        <f t="shared" si="1548"/>
        <v>5</v>
      </c>
      <c r="L8215" s="34">
        <v>43594</v>
      </c>
      <c r="M8215" s="4">
        <v>343</v>
      </c>
      <c r="N8215" s="4">
        <v>4</v>
      </c>
      <c r="O8215" s="31">
        <v>0.125</v>
      </c>
      <c r="P8215" s="35">
        <v>16.330000000000002</v>
      </c>
      <c r="Q8215" s="36">
        <f t="shared" si="1549"/>
        <v>13</v>
      </c>
      <c r="R8215" s="4">
        <f t="shared" si="1550"/>
        <v>0</v>
      </c>
      <c r="S8215" s="31">
        <f t="shared" si="1553"/>
        <v>0.20944444444444443</v>
      </c>
      <c r="T8215" s="31">
        <f t="shared" si="1554"/>
        <v>0.77601851851851855</v>
      </c>
      <c r="U8215" s="4">
        <f t="shared" si="1555"/>
        <v>0</v>
      </c>
      <c r="V8215" s="4" t="str">
        <f t="shared" si="1556"/>
        <v/>
      </c>
      <c r="W8215" s="18" t="str">
        <f>IF(V8215="","",VLOOKUP(L8215,日射量と図３!$A$4:$C$368,3,TRUE)*238.85/100)</f>
        <v/>
      </c>
      <c r="X8215" s="4" t="str">
        <f t="shared" si="1557"/>
        <v/>
      </c>
      <c r="Y8215" s="4" t="str">
        <f t="shared" si="1546"/>
        <v/>
      </c>
      <c r="Z8215" s="4" t="str">
        <f t="shared" si="1547"/>
        <v/>
      </c>
      <c r="AA8215" s="4" t="str">
        <f>IF($V8215="","",IF(Y8215&lt;36,0,IF(AND(36&lt;=Y8215,Y8215&lt;71),VLOOKUP($W8215,日射量と図３!$E$6:$F$34,2,TRUE),IF(AND(71&lt;=Y8215,Y8215&lt;107),VLOOKUP($W8215,日射量と図３!$E$6:$G$34,3,TRUE),IF(AND(107&lt;=Y8215,Y8215&lt;143),VLOOKUP($W8215,日射量と図３!$E$6:$H$34,4,TRUE),VLOOKUP($W8215,日射量と図３!$E$6:$I$34,5,TRUE))))))</f>
        <v/>
      </c>
      <c r="AB8215" s="4" t="str">
        <f>IF($V8215="","",IF(Z8215&lt;36,0,IF(AND(36&lt;=Z8215,Z8215&lt;71),VLOOKUP($W8215,日射量と図３!$E$6:$F$34,2,TRUE),IF(AND(71&lt;=Z8215,Z8215&lt;107),VLOOKUP($W8215,日射量と図３!$E$6:$G$34,3,TRUE),IF(AND(107&lt;=Z8215,Z8215&lt;143),VLOOKUP($W8215,日射量と図３!$E$6:$H$34,4,TRUE),VLOOKUP($W8215,日射量と図３!$E$6:$I$34,5,TRUE))))))</f>
        <v/>
      </c>
      <c r="AC8215" s="382" t="str">
        <f t="shared" si="1551"/>
        <v/>
      </c>
      <c r="AD8215" s="382" t="str">
        <f t="shared" si="1552"/>
        <v/>
      </c>
    </row>
    <row r="8216" spans="11:30" ht="13.5" customHeight="1">
      <c r="K8216" s="4">
        <f t="shared" si="1548"/>
        <v>5</v>
      </c>
      <c r="L8216" s="34">
        <v>43594</v>
      </c>
      <c r="M8216" s="4">
        <v>343</v>
      </c>
      <c r="N8216" s="4">
        <v>5</v>
      </c>
      <c r="O8216" s="31">
        <v>0.16666666666666666</v>
      </c>
      <c r="P8216" s="35">
        <v>15.809999999999999</v>
      </c>
      <c r="Q8216" s="36">
        <f t="shared" si="1549"/>
        <v>15</v>
      </c>
      <c r="R8216" s="4">
        <f t="shared" si="1550"/>
        <v>0</v>
      </c>
      <c r="S8216" s="31">
        <f t="shared" si="1553"/>
        <v>0.20944444444444443</v>
      </c>
      <c r="T8216" s="31">
        <f t="shared" si="1554"/>
        <v>0.77601851851851855</v>
      </c>
      <c r="U8216" s="4">
        <f t="shared" si="1555"/>
        <v>0</v>
      </c>
      <c r="V8216" s="4" t="str">
        <f t="shared" si="1556"/>
        <v/>
      </c>
      <c r="W8216" s="18" t="str">
        <f>IF(V8216="","",VLOOKUP(L8216,日射量と図３!$A$4:$C$368,3,TRUE)*238.85/100)</f>
        <v/>
      </c>
      <c r="X8216" s="4" t="str">
        <f t="shared" si="1557"/>
        <v/>
      </c>
      <c r="Y8216" s="4" t="str">
        <f t="shared" si="1546"/>
        <v/>
      </c>
      <c r="Z8216" s="4" t="str">
        <f t="shared" si="1547"/>
        <v/>
      </c>
      <c r="AA8216" s="4" t="str">
        <f>IF($V8216="","",IF(Y8216&lt;36,0,IF(AND(36&lt;=Y8216,Y8216&lt;71),VLOOKUP($W8216,日射量と図３!$E$6:$F$34,2,TRUE),IF(AND(71&lt;=Y8216,Y8216&lt;107),VLOOKUP($W8216,日射量と図３!$E$6:$G$34,3,TRUE),IF(AND(107&lt;=Y8216,Y8216&lt;143),VLOOKUP($W8216,日射量と図３!$E$6:$H$34,4,TRUE),VLOOKUP($W8216,日射量と図３!$E$6:$I$34,5,TRUE))))))</f>
        <v/>
      </c>
      <c r="AB8216" s="4" t="str">
        <f>IF($V8216="","",IF(Z8216&lt;36,0,IF(AND(36&lt;=Z8216,Z8216&lt;71),VLOOKUP($W8216,日射量と図３!$E$6:$F$34,2,TRUE),IF(AND(71&lt;=Z8216,Z8216&lt;107),VLOOKUP($W8216,日射量と図３!$E$6:$G$34,3,TRUE),IF(AND(107&lt;=Z8216,Z8216&lt;143),VLOOKUP($W8216,日射量と図３!$E$6:$H$34,4,TRUE),VLOOKUP($W8216,日射量と図３!$E$6:$I$34,5,TRUE))))))</f>
        <v/>
      </c>
      <c r="AC8216" s="382" t="str">
        <f t="shared" si="1551"/>
        <v/>
      </c>
      <c r="AD8216" s="382" t="str">
        <f t="shared" si="1552"/>
        <v/>
      </c>
    </row>
    <row r="8217" spans="11:30" ht="13.5" customHeight="1">
      <c r="K8217" s="4">
        <f t="shared" si="1548"/>
        <v>5</v>
      </c>
      <c r="L8217" s="34">
        <v>43594</v>
      </c>
      <c r="M8217" s="4">
        <v>343</v>
      </c>
      <c r="N8217" s="4">
        <v>6</v>
      </c>
      <c r="O8217" s="31">
        <v>0.20833333333333334</v>
      </c>
      <c r="P8217" s="35">
        <v>15.510000000000002</v>
      </c>
      <c r="Q8217" s="36">
        <f t="shared" si="1549"/>
        <v>15</v>
      </c>
      <c r="R8217" s="4">
        <f t="shared" si="1550"/>
        <v>0</v>
      </c>
      <c r="S8217" s="31">
        <f t="shared" si="1553"/>
        <v>0.20944444444444443</v>
      </c>
      <c r="T8217" s="31">
        <f t="shared" si="1554"/>
        <v>0.77601851851851855</v>
      </c>
      <c r="U8217" s="4">
        <f t="shared" si="1555"/>
        <v>0</v>
      </c>
      <c r="V8217" s="4" t="str">
        <f t="shared" si="1556"/>
        <v/>
      </c>
      <c r="W8217" s="18" t="str">
        <f>IF(V8217="","",VLOOKUP(L8217,日射量と図３!$A$4:$C$368,3,TRUE)*238.85/100)</f>
        <v/>
      </c>
      <c r="X8217" s="4" t="str">
        <f t="shared" si="1557"/>
        <v/>
      </c>
      <c r="Y8217" s="4" t="str">
        <f t="shared" si="1546"/>
        <v/>
      </c>
      <c r="Z8217" s="4" t="str">
        <f t="shared" si="1547"/>
        <v/>
      </c>
      <c r="AA8217" s="4" t="str">
        <f>IF($V8217="","",IF(Y8217&lt;36,0,IF(AND(36&lt;=Y8217,Y8217&lt;71),VLOOKUP($W8217,日射量と図３!$E$6:$F$34,2,TRUE),IF(AND(71&lt;=Y8217,Y8217&lt;107),VLOOKUP($W8217,日射量と図３!$E$6:$G$34,3,TRUE),IF(AND(107&lt;=Y8217,Y8217&lt;143),VLOOKUP($W8217,日射量と図３!$E$6:$H$34,4,TRUE),VLOOKUP($W8217,日射量と図３!$E$6:$I$34,5,TRUE))))))</f>
        <v/>
      </c>
      <c r="AB8217" s="4" t="str">
        <f>IF($V8217="","",IF(Z8217&lt;36,0,IF(AND(36&lt;=Z8217,Z8217&lt;71),VLOOKUP($W8217,日射量と図３!$E$6:$F$34,2,TRUE),IF(AND(71&lt;=Z8217,Z8217&lt;107),VLOOKUP($W8217,日射量と図３!$E$6:$G$34,3,TRUE),IF(AND(107&lt;=Z8217,Z8217&lt;143),VLOOKUP($W8217,日射量と図３!$E$6:$H$34,4,TRUE),VLOOKUP($W8217,日射量と図３!$E$6:$I$34,5,TRUE))))))</f>
        <v/>
      </c>
      <c r="AC8217" s="382" t="str">
        <f t="shared" si="1551"/>
        <v/>
      </c>
      <c r="AD8217" s="382" t="str">
        <f t="shared" si="1552"/>
        <v/>
      </c>
    </row>
    <row r="8218" spans="11:30" ht="13.5" customHeight="1">
      <c r="K8218" s="4">
        <f t="shared" si="1548"/>
        <v>5</v>
      </c>
      <c r="L8218" s="34">
        <v>43594</v>
      </c>
      <c r="M8218" s="4">
        <v>343</v>
      </c>
      <c r="N8218" s="4">
        <v>7</v>
      </c>
      <c r="O8218" s="31">
        <v>0.25</v>
      </c>
      <c r="P8218" s="35">
        <v>15.730000000000004</v>
      </c>
      <c r="Q8218" s="36">
        <f t="shared" si="1549"/>
        <v>15</v>
      </c>
      <c r="R8218" s="4">
        <f t="shared" si="1550"/>
        <v>0</v>
      </c>
      <c r="S8218" s="31">
        <f t="shared" si="1553"/>
        <v>0.20944444444444443</v>
      </c>
      <c r="T8218" s="31">
        <f t="shared" si="1554"/>
        <v>0.77601851851851855</v>
      </c>
      <c r="U8218" s="4">
        <f t="shared" si="1555"/>
        <v>0</v>
      </c>
      <c r="V8218" s="4" t="str">
        <f t="shared" si="1556"/>
        <v/>
      </c>
      <c r="W8218" s="18" t="str">
        <f>IF(V8218="","",VLOOKUP(L8218,日射量と図３!$A$4:$C$368,3,TRUE)*238.85/100)</f>
        <v/>
      </c>
      <c r="X8218" s="4" t="str">
        <f t="shared" si="1557"/>
        <v/>
      </c>
      <c r="Y8218" s="4" t="str">
        <f t="shared" si="1546"/>
        <v/>
      </c>
      <c r="Z8218" s="4" t="str">
        <f t="shared" si="1547"/>
        <v/>
      </c>
      <c r="AA8218" s="4" t="str">
        <f>IF($V8218="","",IF(Y8218&lt;36,0,IF(AND(36&lt;=Y8218,Y8218&lt;71),VLOOKUP($W8218,日射量と図３!$E$6:$F$34,2,TRUE),IF(AND(71&lt;=Y8218,Y8218&lt;107),VLOOKUP($W8218,日射量と図３!$E$6:$G$34,3,TRUE),IF(AND(107&lt;=Y8218,Y8218&lt;143),VLOOKUP($W8218,日射量と図３!$E$6:$H$34,4,TRUE),VLOOKUP($W8218,日射量と図３!$E$6:$I$34,5,TRUE))))))</f>
        <v/>
      </c>
      <c r="AB8218" s="4" t="str">
        <f>IF($V8218="","",IF(Z8218&lt;36,0,IF(AND(36&lt;=Z8218,Z8218&lt;71),VLOOKUP($W8218,日射量と図３!$E$6:$F$34,2,TRUE),IF(AND(71&lt;=Z8218,Z8218&lt;107),VLOOKUP($W8218,日射量と図３!$E$6:$G$34,3,TRUE),IF(AND(107&lt;=Z8218,Z8218&lt;143),VLOOKUP($W8218,日射量と図３!$E$6:$H$34,4,TRUE),VLOOKUP($W8218,日射量と図３!$E$6:$I$34,5,TRUE))))))</f>
        <v/>
      </c>
      <c r="AC8218" s="382" t="str">
        <f t="shared" si="1551"/>
        <v/>
      </c>
      <c r="AD8218" s="382" t="str">
        <f t="shared" si="1552"/>
        <v/>
      </c>
    </row>
    <row r="8219" spans="11:30" ht="13.5" customHeight="1">
      <c r="K8219" s="4">
        <f t="shared" si="1548"/>
        <v>5</v>
      </c>
      <c r="L8219" s="34">
        <v>43594</v>
      </c>
      <c r="M8219" s="4">
        <v>343</v>
      </c>
      <c r="N8219" s="4">
        <v>8</v>
      </c>
      <c r="O8219" s="31">
        <v>0.29166666666666669</v>
      </c>
      <c r="P8219" s="35">
        <v>16.780000000000005</v>
      </c>
      <c r="Q8219" s="36">
        <f t="shared" si="1549"/>
        <v>12</v>
      </c>
      <c r="R8219" s="4">
        <f t="shared" si="1550"/>
        <v>0</v>
      </c>
      <c r="S8219" s="31">
        <f t="shared" si="1553"/>
        <v>0.20944444444444443</v>
      </c>
      <c r="T8219" s="31">
        <f t="shared" si="1554"/>
        <v>0.77601851851851855</v>
      </c>
      <c r="U8219" s="4">
        <f t="shared" si="1555"/>
        <v>0</v>
      </c>
      <c r="V8219" s="4" t="str">
        <f t="shared" si="1556"/>
        <v/>
      </c>
      <c r="W8219" s="18" t="str">
        <f>IF(V8219="","",VLOOKUP(L8219,日射量と図３!$A$4:$C$368,3,TRUE)*238.85/100)</f>
        <v/>
      </c>
      <c r="X8219" s="4" t="str">
        <f t="shared" si="1557"/>
        <v/>
      </c>
      <c r="Y8219" s="4" t="str">
        <f t="shared" si="1546"/>
        <v/>
      </c>
      <c r="Z8219" s="4" t="str">
        <f t="shared" si="1547"/>
        <v/>
      </c>
      <c r="AA8219" s="4" t="str">
        <f>IF($V8219="","",IF(Y8219&lt;36,0,IF(AND(36&lt;=Y8219,Y8219&lt;71),VLOOKUP($W8219,日射量と図３!$E$6:$F$34,2,TRUE),IF(AND(71&lt;=Y8219,Y8219&lt;107),VLOOKUP($W8219,日射量と図３!$E$6:$G$34,3,TRUE),IF(AND(107&lt;=Y8219,Y8219&lt;143),VLOOKUP($W8219,日射量と図３!$E$6:$H$34,4,TRUE),VLOOKUP($W8219,日射量と図３!$E$6:$I$34,5,TRUE))))))</f>
        <v/>
      </c>
      <c r="AB8219" s="4" t="str">
        <f>IF($V8219="","",IF(Z8219&lt;36,0,IF(AND(36&lt;=Z8219,Z8219&lt;71),VLOOKUP($W8219,日射量と図３!$E$6:$F$34,2,TRUE),IF(AND(71&lt;=Z8219,Z8219&lt;107),VLOOKUP($W8219,日射量と図３!$E$6:$G$34,3,TRUE),IF(AND(107&lt;=Z8219,Z8219&lt;143),VLOOKUP($W8219,日射量と図３!$E$6:$H$34,4,TRUE),VLOOKUP($W8219,日射量と図３!$E$6:$I$34,5,TRUE))))))</f>
        <v/>
      </c>
      <c r="AC8219" s="382" t="str">
        <f t="shared" si="1551"/>
        <v/>
      </c>
      <c r="AD8219" s="382" t="str">
        <f t="shared" si="1552"/>
        <v/>
      </c>
    </row>
    <row r="8220" spans="11:30" ht="13.5" customHeight="1">
      <c r="K8220" s="4">
        <f t="shared" si="1548"/>
        <v>5</v>
      </c>
      <c r="L8220" s="34">
        <v>43594</v>
      </c>
      <c r="M8220" s="4">
        <v>343</v>
      </c>
      <c r="N8220" s="4">
        <v>9</v>
      </c>
      <c r="O8220" s="31">
        <v>0.33333333333333331</v>
      </c>
      <c r="P8220" s="35">
        <v>17.910000000000004</v>
      </c>
      <c r="Q8220" s="36">
        <f t="shared" si="1549"/>
        <v>12</v>
      </c>
      <c r="R8220" s="4">
        <f t="shared" si="1550"/>
        <v>0</v>
      </c>
      <c r="S8220" s="31">
        <f t="shared" si="1553"/>
        <v>0.20944444444444443</v>
      </c>
      <c r="T8220" s="31">
        <f t="shared" si="1554"/>
        <v>0.77601851851851855</v>
      </c>
      <c r="U8220" s="4">
        <f t="shared" si="1555"/>
        <v>0</v>
      </c>
      <c r="V8220" s="4" t="str">
        <f t="shared" si="1556"/>
        <v/>
      </c>
      <c r="W8220" s="18" t="str">
        <f>IF(V8220="","",VLOOKUP(L8220,日射量と図３!$A$4:$C$368,3,TRUE)*238.85/100)</f>
        <v/>
      </c>
      <c r="X8220" s="4" t="str">
        <f t="shared" si="1557"/>
        <v/>
      </c>
      <c r="Y8220" s="4" t="str">
        <f t="shared" si="1546"/>
        <v/>
      </c>
      <c r="Z8220" s="4" t="str">
        <f t="shared" si="1547"/>
        <v/>
      </c>
      <c r="AA8220" s="4" t="str">
        <f>IF($V8220="","",IF(Y8220&lt;36,0,IF(AND(36&lt;=Y8220,Y8220&lt;71),VLOOKUP($W8220,日射量と図３!$E$6:$F$34,2,TRUE),IF(AND(71&lt;=Y8220,Y8220&lt;107),VLOOKUP($W8220,日射量と図３!$E$6:$G$34,3,TRUE),IF(AND(107&lt;=Y8220,Y8220&lt;143),VLOOKUP($W8220,日射量と図３!$E$6:$H$34,4,TRUE),VLOOKUP($W8220,日射量と図３!$E$6:$I$34,5,TRUE))))))</f>
        <v/>
      </c>
      <c r="AB8220" s="4" t="str">
        <f>IF($V8220="","",IF(Z8220&lt;36,0,IF(AND(36&lt;=Z8220,Z8220&lt;71),VLOOKUP($W8220,日射量と図３!$E$6:$F$34,2,TRUE),IF(AND(71&lt;=Z8220,Z8220&lt;107),VLOOKUP($W8220,日射量と図３!$E$6:$G$34,3,TRUE),IF(AND(107&lt;=Z8220,Z8220&lt;143),VLOOKUP($W8220,日射量と図３!$E$6:$H$34,4,TRUE),VLOOKUP($W8220,日射量と図３!$E$6:$I$34,5,TRUE))))))</f>
        <v/>
      </c>
      <c r="AC8220" s="382" t="str">
        <f t="shared" si="1551"/>
        <v/>
      </c>
      <c r="AD8220" s="382" t="str">
        <f t="shared" si="1552"/>
        <v/>
      </c>
    </row>
    <row r="8221" spans="11:30" ht="13.5" customHeight="1">
      <c r="K8221" s="4">
        <f t="shared" si="1548"/>
        <v>5</v>
      </c>
      <c r="L8221" s="34">
        <v>43594</v>
      </c>
      <c r="M8221" s="4">
        <v>343</v>
      </c>
      <c r="N8221" s="4">
        <v>10</v>
      </c>
      <c r="O8221" s="31">
        <v>0.375</v>
      </c>
      <c r="P8221" s="35">
        <v>19.160000000000004</v>
      </c>
      <c r="Q8221" s="36">
        <f t="shared" si="1549"/>
        <v>12</v>
      </c>
      <c r="R8221" s="4">
        <f t="shared" si="1550"/>
        <v>0</v>
      </c>
      <c r="S8221" s="31">
        <f t="shared" si="1553"/>
        <v>0.20944444444444443</v>
      </c>
      <c r="T8221" s="31">
        <f t="shared" si="1554"/>
        <v>0.77601851851851855</v>
      </c>
      <c r="U8221" s="4">
        <f t="shared" si="1555"/>
        <v>0</v>
      </c>
      <c r="V8221" s="4" t="str">
        <f t="shared" si="1556"/>
        <v/>
      </c>
      <c r="W8221" s="18" t="str">
        <f>IF(V8221="","",VLOOKUP(L8221,日射量と図３!$A$4:$C$368,3,TRUE)*238.85/100)</f>
        <v/>
      </c>
      <c r="X8221" s="4" t="str">
        <f t="shared" si="1557"/>
        <v/>
      </c>
      <c r="Y8221" s="4" t="str">
        <f t="shared" si="1546"/>
        <v/>
      </c>
      <c r="Z8221" s="4" t="str">
        <f t="shared" si="1547"/>
        <v/>
      </c>
      <c r="AA8221" s="4" t="str">
        <f>IF($V8221="","",IF(Y8221&lt;36,0,IF(AND(36&lt;=Y8221,Y8221&lt;71),VLOOKUP($W8221,日射量と図３!$E$6:$F$34,2,TRUE),IF(AND(71&lt;=Y8221,Y8221&lt;107),VLOOKUP($W8221,日射量と図３!$E$6:$G$34,3,TRUE),IF(AND(107&lt;=Y8221,Y8221&lt;143),VLOOKUP($W8221,日射量と図３!$E$6:$H$34,4,TRUE),VLOOKUP($W8221,日射量と図３!$E$6:$I$34,5,TRUE))))))</f>
        <v/>
      </c>
      <c r="AB8221" s="4" t="str">
        <f>IF($V8221="","",IF(Z8221&lt;36,0,IF(AND(36&lt;=Z8221,Z8221&lt;71),VLOOKUP($W8221,日射量と図３!$E$6:$F$34,2,TRUE),IF(AND(71&lt;=Z8221,Z8221&lt;107),VLOOKUP($W8221,日射量と図３!$E$6:$G$34,3,TRUE),IF(AND(107&lt;=Z8221,Z8221&lt;143),VLOOKUP($W8221,日射量と図３!$E$6:$H$34,4,TRUE),VLOOKUP($W8221,日射量と図３!$E$6:$I$34,5,TRUE))))))</f>
        <v/>
      </c>
      <c r="AC8221" s="382" t="str">
        <f t="shared" si="1551"/>
        <v/>
      </c>
      <c r="AD8221" s="382" t="str">
        <f t="shared" si="1552"/>
        <v/>
      </c>
    </row>
    <row r="8222" spans="11:30" ht="13.5" customHeight="1">
      <c r="K8222" s="4">
        <f t="shared" si="1548"/>
        <v>5</v>
      </c>
      <c r="L8222" s="34">
        <v>43594</v>
      </c>
      <c r="M8222" s="4">
        <v>343</v>
      </c>
      <c r="N8222" s="4">
        <v>11</v>
      </c>
      <c r="O8222" s="31">
        <v>0.41666666666666669</v>
      </c>
      <c r="P8222" s="35">
        <v>20.75</v>
      </c>
      <c r="Q8222" s="36">
        <f t="shared" si="1549"/>
        <v>12</v>
      </c>
      <c r="R8222" s="4">
        <f t="shared" si="1550"/>
        <v>0</v>
      </c>
      <c r="S8222" s="31">
        <f t="shared" si="1553"/>
        <v>0.20944444444444443</v>
      </c>
      <c r="T8222" s="31">
        <f t="shared" si="1554"/>
        <v>0.77601851851851855</v>
      </c>
      <c r="U8222" s="4">
        <f t="shared" si="1555"/>
        <v>0</v>
      </c>
      <c r="V8222" s="4" t="str">
        <f t="shared" si="1556"/>
        <v/>
      </c>
      <c r="W8222" s="18" t="str">
        <f>IF(V8222="","",VLOOKUP(L8222,日射量と図３!$A$4:$C$368,3,TRUE)*238.85/100)</f>
        <v/>
      </c>
      <c r="X8222" s="4" t="str">
        <f t="shared" si="1557"/>
        <v/>
      </c>
      <c r="Y8222" s="4" t="str">
        <f t="shared" si="1546"/>
        <v/>
      </c>
      <c r="Z8222" s="4" t="str">
        <f t="shared" si="1547"/>
        <v/>
      </c>
      <c r="AA8222" s="4" t="str">
        <f>IF($V8222="","",IF(Y8222&lt;36,0,IF(AND(36&lt;=Y8222,Y8222&lt;71),VLOOKUP($W8222,日射量と図３!$E$6:$F$34,2,TRUE),IF(AND(71&lt;=Y8222,Y8222&lt;107),VLOOKUP($W8222,日射量と図３!$E$6:$G$34,3,TRUE),IF(AND(107&lt;=Y8222,Y8222&lt;143),VLOOKUP($W8222,日射量と図３!$E$6:$H$34,4,TRUE),VLOOKUP($W8222,日射量と図３!$E$6:$I$34,5,TRUE))))))</f>
        <v/>
      </c>
      <c r="AB8222" s="4" t="str">
        <f>IF($V8222="","",IF(Z8222&lt;36,0,IF(AND(36&lt;=Z8222,Z8222&lt;71),VLOOKUP($W8222,日射量と図３!$E$6:$F$34,2,TRUE),IF(AND(71&lt;=Z8222,Z8222&lt;107),VLOOKUP($W8222,日射量と図３!$E$6:$G$34,3,TRUE),IF(AND(107&lt;=Z8222,Z8222&lt;143),VLOOKUP($W8222,日射量と図３!$E$6:$H$34,4,TRUE),VLOOKUP($W8222,日射量と図３!$E$6:$I$34,5,TRUE))))))</f>
        <v/>
      </c>
      <c r="AC8222" s="382" t="str">
        <f t="shared" si="1551"/>
        <v/>
      </c>
      <c r="AD8222" s="382" t="str">
        <f t="shared" si="1552"/>
        <v/>
      </c>
    </row>
    <row r="8223" spans="11:30" ht="13.5" customHeight="1">
      <c r="K8223" s="4">
        <f t="shared" si="1548"/>
        <v>5</v>
      </c>
      <c r="L8223" s="34">
        <v>43594</v>
      </c>
      <c r="M8223" s="4">
        <v>343</v>
      </c>
      <c r="N8223" s="4">
        <v>12</v>
      </c>
      <c r="O8223" s="31">
        <v>0.45833333333333331</v>
      </c>
      <c r="P8223" s="35">
        <v>21.89</v>
      </c>
      <c r="Q8223" s="36">
        <f t="shared" si="1549"/>
        <v>12</v>
      </c>
      <c r="R8223" s="4">
        <f t="shared" si="1550"/>
        <v>0</v>
      </c>
      <c r="S8223" s="31">
        <f t="shared" si="1553"/>
        <v>0.20944444444444443</v>
      </c>
      <c r="T8223" s="31">
        <f t="shared" si="1554"/>
        <v>0.77601851851851855</v>
      </c>
      <c r="U8223" s="4">
        <f t="shared" si="1555"/>
        <v>0</v>
      </c>
      <c r="V8223" s="4" t="str">
        <f t="shared" si="1556"/>
        <v/>
      </c>
      <c r="W8223" s="18" t="str">
        <f>IF(V8223="","",VLOOKUP(L8223,日射量と図３!$A$4:$C$368,3,TRUE)*238.85/100)</f>
        <v/>
      </c>
      <c r="X8223" s="4" t="str">
        <f t="shared" si="1557"/>
        <v/>
      </c>
      <c r="Y8223" s="4" t="str">
        <f t="shared" ref="Y8223:Y8286" si="1558">IF(V8223="","",$AH$30*V8223/(($AG$18/$AH$18)*X8223))</f>
        <v/>
      </c>
      <c r="Z8223" s="4" t="str">
        <f t="shared" ref="Z8223:Z8286" si="1559">IF(V8223="","",$AH$30*V8223/(($AG$19/$AH$19)*X8223))</f>
        <v/>
      </c>
      <c r="AA8223" s="4" t="str">
        <f>IF($V8223="","",IF(Y8223&lt;36,0,IF(AND(36&lt;=Y8223,Y8223&lt;71),VLOOKUP($W8223,日射量と図３!$E$6:$F$34,2,TRUE),IF(AND(71&lt;=Y8223,Y8223&lt;107),VLOOKUP($W8223,日射量と図３!$E$6:$G$34,3,TRUE),IF(AND(107&lt;=Y8223,Y8223&lt;143),VLOOKUP($W8223,日射量と図３!$E$6:$H$34,4,TRUE),VLOOKUP($W8223,日射量と図３!$E$6:$I$34,5,TRUE))))))</f>
        <v/>
      </c>
      <c r="AB8223" s="4" t="str">
        <f>IF($V8223="","",IF(Z8223&lt;36,0,IF(AND(36&lt;=Z8223,Z8223&lt;71),VLOOKUP($W8223,日射量と図３!$E$6:$F$34,2,TRUE),IF(AND(71&lt;=Z8223,Z8223&lt;107),VLOOKUP($W8223,日射量と図３!$E$6:$G$34,3,TRUE),IF(AND(107&lt;=Z8223,Z8223&lt;143),VLOOKUP($W8223,日射量と図３!$E$6:$H$34,4,TRUE),VLOOKUP($W8223,日射量と図３!$E$6:$I$34,5,TRUE))))))</f>
        <v/>
      </c>
      <c r="AC8223" s="382" t="str">
        <f t="shared" si="1551"/>
        <v/>
      </c>
      <c r="AD8223" s="382" t="str">
        <f t="shared" si="1552"/>
        <v/>
      </c>
    </row>
    <row r="8224" spans="11:30" ht="13.5" customHeight="1">
      <c r="K8224" s="4">
        <f t="shared" si="1548"/>
        <v>5</v>
      </c>
      <c r="L8224" s="34">
        <v>43594</v>
      </c>
      <c r="M8224" s="4">
        <v>343</v>
      </c>
      <c r="N8224" s="4">
        <v>13</v>
      </c>
      <c r="O8224" s="31">
        <v>0.5</v>
      </c>
      <c r="P8224" s="35">
        <v>22.54</v>
      </c>
      <c r="Q8224" s="36">
        <f t="shared" si="1549"/>
        <v>12</v>
      </c>
      <c r="R8224" s="4">
        <f t="shared" si="1550"/>
        <v>0</v>
      </c>
      <c r="S8224" s="31">
        <f t="shared" si="1553"/>
        <v>0.20944444444444443</v>
      </c>
      <c r="T8224" s="31">
        <f t="shared" si="1554"/>
        <v>0.77601851851851855</v>
      </c>
      <c r="U8224" s="4">
        <f t="shared" si="1555"/>
        <v>0</v>
      </c>
      <c r="V8224" s="4" t="str">
        <f t="shared" si="1556"/>
        <v/>
      </c>
      <c r="W8224" s="18" t="str">
        <f>IF(V8224="","",VLOOKUP(L8224,日射量と図３!$A$4:$C$368,3,TRUE)*238.85/100)</f>
        <v/>
      </c>
      <c r="X8224" s="4" t="str">
        <f t="shared" si="1557"/>
        <v/>
      </c>
      <c r="Y8224" s="4" t="str">
        <f t="shared" si="1558"/>
        <v/>
      </c>
      <c r="Z8224" s="4" t="str">
        <f t="shared" si="1559"/>
        <v/>
      </c>
      <c r="AA8224" s="4" t="str">
        <f>IF($V8224="","",IF(Y8224&lt;36,0,IF(AND(36&lt;=Y8224,Y8224&lt;71),VLOOKUP($W8224,日射量と図３!$E$6:$F$34,2,TRUE),IF(AND(71&lt;=Y8224,Y8224&lt;107),VLOOKUP($W8224,日射量と図３!$E$6:$G$34,3,TRUE),IF(AND(107&lt;=Y8224,Y8224&lt;143),VLOOKUP($W8224,日射量と図３!$E$6:$H$34,4,TRUE),VLOOKUP($W8224,日射量と図３!$E$6:$I$34,5,TRUE))))))</f>
        <v/>
      </c>
      <c r="AB8224" s="4" t="str">
        <f>IF($V8224="","",IF(Z8224&lt;36,0,IF(AND(36&lt;=Z8224,Z8224&lt;71),VLOOKUP($W8224,日射量と図３!$E$6:$F$34,2,TRUE),IF(AND(71&lt;=Z8224,Z8224&lt;107),VLOOKUP($W8224,日射量と図３!$E$6:$G$34,3,TRUE),IF(AND(107&lt;=Z8224,Z8224&lt;143),VLOOKUP($W8224,日射量と図３!$E$6:$H$34,4,TRUE),VLOOKUP($W8224,日射量と図３!$E$6:$I$34,5,TRUE))))))</f>
        <v/>
      </c>
      <c r="AC8224" s="382" t="str">
        <f t="shared" si="1551"/>
        <v/>
      </c>
      <c r="AD8224" s="382" t="str">
        <f t="shared" si="1552"/>
        <v/>
      </c>
    </row>
    <row r="8225" spans="11:30" ht="13.5" customHeight="1">
      <c r="K8225" s="4">
        <f t="shared" si="1548"/>
        <v>5</v>
      </c>
      <c r="L8225" s="34">
        <v>43594</v>
      </c>
      <c r="M8225" s="4">
        <v>343</v>
      </c>
      <c r="N8225" s="4">
        <v>14</v>
      </c>
      <c r="O8225" s="31">
        <v>0.54166666666666663</v>
      </c>
      <c r="P8225" s="35">
        <v>23</v>
      </c>
      <c r="Q8225" s="36">
        <f t="shared" si="1549"/>
        <v>12</v>
      </c>
      <c r="R8225" s="4">
        <f t="shared" si="1550"/>
        <v>0</v>
      </c>
      <c r="S8225" s="31">
        <f t="shared" si="1553"/>
        <v>0.20944444444444443</v>
      </c>
      <c r="T8225" s="31">
        <f t="shared" si="1554"/>
        <v>0.77601851851851855</v>
      </c>
      <c r="U8225" s="4">
        <f t="shared" si="1555"/>
        <v>0</v>
      </c>
      <c r="V8225" s="4" t="str">
        <f t="shared" si="1556"/>
        <v/>
      </c>
      <c r="W8225" s="18" t="str">
        <f>IF(V8225="","",VLOOKUP(L8225,日射量と図３!$A$4:$C$368,3,TRUE)*238.85/100)</f>
        <v/>
      </c>
      <c r="X8225" s="4" t="str">
        <f t="shared" si="1557"/>
        <v/>
      </c>
      <c r="Y8225" s="4" t="str">
        <f t="shared" si="1558"/>
        <v/>
      </c>
      <c r="Z8225" s="4" t="str">
        <f t="shared" si="1559"/>
        <v/>
      </c>
      <c r="AA8225" s="4" t="str">
        <f>IF($V8225="","",IF(Y8225&lt;36,0,IF(AND(36&lt;=Y8225,Y8225&lt;71),VLOOKUP($W8225,日射量と図３!$E$6:$F$34,2,TRUE),IF(AND(71&lt;=Y8225,Y8225&lt;107),VLOOKUP($W8225,日射量と図３!$E$6:$G$34,3,TRUE),IF(AND(107&lt;=Y8225,Y8225&lt;143),VLOOKUP($W8225,日射量と図３!$E$6:$H$34,4,TRUE),VLOOKUP($W8225,日射量と図３!$E$6:$I$34,5,TRUE))))))</f>
        <v/>
      </c>
      <c r="AB8225" s="4" t="str">
        <f>IF($V8225="","",IF(Z8225&lt;36,0,IF(AND(36&lt;=Z8225,Z8225&lt;71),VLOOKUP($W8225,日射量と図３!$E$6:$F$34,2,TRUE),IF(AND(71&lt;=Z8225,Z8225&lt;107),VLOOKUP($W8225,日射量と図３!$E$6:$G$34,3,TRUE),IF(AND(107&lt;=Z8225,Z8225&lt;143),VLOOKUP($W8225,日射量と図３!$E$6:$H$34,4,TRUE),VLOOKUP($W8225,日射量と図３!$E$6:$I$34,5,TRUE))))))</f>
        <v/>
      </c>
      <c r="AC8225" s="382" t="str">
        <f t="shared" si="1551"/>
        <v/>
      </c>
      <c r="AD8225" s="382" t="str">
        <f t="shared" si="1552"/>
        <v/>
      </c>
    </row>
    <row r="8226" spans="11:30" ht="13.5" customHeight="1">
      <c r="K8226" s="4">
        <f t="shared" si="1548"/>
        <v>5</v>
      </c>
      <c r="L8226" s="34">
        <v>43594</v>
      </c>
      <c r="M8226" s="4">
        <v>343</v>
      </c>
      <c r="N8226" s="4">
        <v>15</v>
      </c>
      <c r="O8226" s="31">
        <v>0.58333333333333337</v>
      </c>
      <c r="P8226" s="35">
        <v>23.280000000000005</v>
      </c>
      <c r="Q8226" s="36">
        <f t="shared" si="1549"/>
        <v>12</v>
      </c>
      <c r="R8226" s="4">
        <f t="shared" si="1550"/>
        <v>0</v>
      </c>
      <c r="S8226" s="31">
        <f t="shared" si="1553"/>
        <v>0.20944444444444443</v>
      </c>
      <c r="T8226" s="31">
        <f t="shared" si="1554"/>
        <v>0.77601851851851855</v>
      </c>
      <c r="U8226" s="4">
        <f t="shared" si="1555"/>
        <v>0</v>
      </c>
      <c r="V8226" s="4" t="str">
        <f t="shared" si="1556"/>
        <v/>
      </c>
      <c r="W8226" s="18" t="str">
        <f>IF(V8226="","",VLOOKUP(L8226,日射量と図３!$A$4:$C$368,3,TRUE)*238.85/100)</f>
        <v/>
      </c>
      <c r="X8226" s="4" t="str">
        <f t="shared" si="1557"/>
        <v/>
      </c>
      <c r="Y8226" s="4" t="str">
        <f t="shared" si="1558"/>
        <v/>
      </c>
      <c r="Z8226" s="4" t="str">
        <f t="shared" si="1559"/>
        <v/>
      </c>
      <c r="AA8226" s="4" t="str">
        <f>IF($V8226="","",IF(Y8226&lt;36,0,IF(AND(36&lt;=Y8226,Y8226&lt;71),VLOOKUP($W8226,日射量と図３!$E$6:$F$34,2,TRUE),IF(AND(71&lt;=Y8226,Y8226&lt;107),VLOOKUP($W8226,日射量と図３!$E$6:$G$34,3,TRUE),IF(AND(107&lt;=Y8226,Y8226&lt;143),VLOOKUP($W8226,日射量と図３!$E$6:$H$34,4,TRUE),VLOOKUP($W8226,日射量と図３!$E$6:$I$34,5,TRUE))))))</f>
        <v/>
      </c>
      <c r="AB8226" s="4" t="str">
        <f>IF($V8226="","",IF(Z8226&lt;36,0,IF(AND(36&lt;=Z8226,Z8226&lt;71),VLOOKUP($W8226,日射量と図３!$E$6:$F$34,2,TRUE),IF(AND(71&lt;=Z8226,Z8226&lt;107),VLOOKUP($W8226,日射量と図３!$E$6:$G$34,3,TRUE),IF(AND(107&lt;=Z8226,Z8226&lt;143),VLOOKUP($W8226,日射量と図３!$E$6:$H$34,4,TRUE),VLOOKUP($W8226,日射量と図３!$E$6:$I$34,5,TRUE))))))</f>
        <v/>
      </c>
      <c r="AC8226" s="382" t="str">
        <f t="shared" si="1551"/>
        <v/>
      </c>
      <c r="AD8226" s="382" t="str">
        <f t="shared" si="1552"/>
        <v/>
      </c>
    </row>
    <row r="8227" spans="11:30" ht="13.5" customHeight="1">
      <c r="K8227" s="4">
        <f t="shared" si="1548"/>
        <v>5</v>
      </c>
      <c r="L8227" s="34">
        <v>43594</v>
      </c>
      <c r="M8227" s="4">
        <v>343</v>
      </c>
      <c r="N8227" s="4">
        <v>16</v>
      </c>
      <c r="O8227" s="31">
        <v>0.625</v>
      </c>
      <c r="P8227" s="35">
        <v>23.369999999999997</v>
      </c>
      <c r="Q8227" s="36">
        <f t="shared" si="1549"/>
        <v>16</v>
      </c>
      <c r="R8227" s="4">
        <f t="shared" si="1550"/>
        <v>0</v>
      </c>
      <c r="S8227" s="31">
        <f t="shared" si="1553"/>
        <v>0.20944444444444443</v>
      </c>
      <c r="T8227" s="31">
        <f t="shared" si="1554"/>
        <v>0.77601851851851855</v>
      </c>
      <c r="U8227" s="4">
        <f t="shared" si="1555"/>
        <v>0</v>
      </c>
      <c r="V8227" s="4" t="str">
        <f t="shared" si="1556"/>
        <v/>
      </c>
      <c r="W8227" s="18" t="str">
        <f>IF(V8227="","",VLOOKUP(L8227,日射量と図３!$A$4:$C$368,3,TRUE)*238.85/100)</f>
        <v/>
      </c>
      <c r="X8227" s="4" t="str">
        <f t="shared" si="1557"/>
        <v/>
      </c>
      <c r="Y8227" s="4" t="str">
        <f t="shared" si="1558"/>
        <v/>
      </c>
      <c r="Z8227" s="4" t="str">
        <f t="shared" si="1559"/>
        <v/>
      </c>
      <c r="AA8227" s="4" t="str">
        <f>IF($V8227="","",IF(Y8227&lt;36,0,IF(AND(36&lt;=Y8227,Y8227&lt;71),VLOOKUP($W8227,日射量と図３!$E$6:$F$34,2,TRUE),IF(AND(71&lt;=Y8227,Y8227&lt;107),VLOOKUP($W8227,日射量と図３!$E$6:$G$34,3,TRUE),IF(AND(107&lt;=Y8227,Y8227&lt;143),VLOOKUP($W8227,日射量と図３!$E$6:$H$34,4,TRUE),VLOOKUP($W8227,日射量と図３!$E$6:$I$34,5,TRUE))))))</f>
        <v/>
      </c>
      <c r="AB8227" s="4" t="str">
        <f>IF($V8227="","",IF(Z8227&lt;36,0,IF(AND(36&lt;=Z8227,Z8227&lt;71),VLOOKUP($W8227,日射量と図３!$E$6:$F$34,2,TRUE),IF(AND(71&lt;=Z8227,Z8227&lt;107),VLOOKUP($W8227,日射量と図３!$E$6:$G$34,3,TRUE),IF(AND(107&lt;=Z8227,Z8227&lt;143),VLOOKUP($W8227,日射量と図３!$E$6:$H$34,4,TRUE),VLOOKUP($W8227,日射量と図３!$E$6:$I$34,5,TRUE))))))</f>
        <v/>
      </c>
      <c r="AC8227" s="382" t="str">
        <f t="shared" si="1551"/>
        <v/>
      </c>
      <c r="AD8227" s="382" t="str">
        <f t="shared" si="1552"/>
        <v/>
      </c>
    </row>
    <row r="8228" spans="11:30" ht="13.5" customHeight="1">
      <c r="K8228" s="4">
        <f t="shared" si="1548"/>
        <v>5</v>
      </c>
      <c r="L8228" s="34">
        <v>43594</v>
      </c>
      <c r="M8228" s="4">
        <v>343</v>
      </c>
      <c r="N8228" s="4">
        <v>17</v>
      </c>
      <c r="O8228" s="31">
        <v>0.66666666666666663</v>
      </c>
      <c r="P8228" s="35">
        <v>22.6</v>
      </c>
      <c r="Q8228" s="36">
        <f t="shared" si="1549"/>
        <v>16</v>
      </c>
      <c r="R8228" s="4">
        <f t="shared" si="1550"/>
        <v>0</v>
      </c>
      <c r="S8228" s="31">
        <f t="shared" si="1553"/>
        <v>0.20944444444444443</v>
      </c>
      <c r="T8228" s="31">
        <f t="shared" si="1554"/>
        <v>0.77601851851851855</v>
      </c>
      <c r="U8228" s="4">
        <f t="shared" si="1555"/>
        <v>0</v>
      </c>
      <c r="V8228" s="4" t="str">
        <f t="shared" si="1556"/>
        <v/>
      </c>
      <c r="W8228" s="18" t="str">
        <f>IF(V8228="","",VLOOKUP(L8228,日射量と図３!$A$4:$C$368,3,TRUE)*238.85/100)</f>
        <v/>
      </c>
      <c r="X8228" s="4" t="str">
        <f t="shared" si="1557"/>
        <v/>
      </c>
      <c r="Y8228" s="4" t="str">
        <f t="shared" si="1558"/>
        <v/>
      </c>
      <c r="Z8228" s="4" t="str">
        <f t="shared" si="1559"/>
        <v/>
      </c>
      <c r="AA8228" s="4" t="str">
        <f>IF($V8228="","",IF(Y8228&lt;36,0,IF(AND(36&lt;=Y8228,Y8228&lt;71),VLOOKUP($W8228,日射量と図３!$E$6:$F$34,2,TRUE),IF(AND(71&lt;=Y8228,Y8228&lt;107),VLOOKUP($W8228,日射量と図３!$E$6:$G$34,3,TRUE),IF(AND(107&lt;=Y8228,Y8228&lt;143),VLOOKUP($W8228,日射量と図３!$E$6:$H$34,4,TRUE),VLOOKUP($W8228,日射量と図３!$E$6:$I$34,5,TRUE))))))</f>
        <v/>
      </c>
      <c r="AB8228" s="4" t="str">
        <f>IF($V8228="","",IF(Z8228&lt;36,0,IF(AND(36&lt;=Z8228,Z8228&lt;71),VLOOKUP($W8228,日射量と図３!$E$6:$F$34,2,TRUE),IF(AND(71&lt;=Z8228,Z8228&lt;107),VLOOKUP($W8228,日射量と図３!$E$6:$G$34,3,TRUE),IF(AND(107&lt;=Z8228,Z8228&lt;143),VLOOKUP($W8228,日射量と図３!$E$6:$H$34,4,TRUE),VLOOKUP($W8228,日射量と図３!$E$6:$I$34,5,TRUE))))))</f>
        <v/>
      </c>
      <c r="AC8228" s="382" t="str">
        <f t="shared" si="1551"/>
        <v/>
      </c>
      <c r="AD8228" s="382" t="str">
        <f t="shared" si="1552"/>
        <v/>
      </c>
    </row>
    <row r="8229" spans="11:30" ht="13.5" customHeight="1">
      <c r="K8229" s="4">
        <f t="shared" si="1548"/>
        <v>5</v>
      </c>
      <c r="L8229" s="34">
        <v>43594</v>
      </c>
      <c r="M8229" s="4">
        <v>343</v>
      </c>
      <c r="N8229" s="4">
        <v>18</v>
      </c>
      <c r="O8229" s="31">
        <v>0.70833333333333337</v>
      </c>
      <c r="P8229" s="35">
        <v>21.660000000000004</v>
      </c>
      <c r="Q8229" s="36">
        <f t="shared" si="1549"/>
        <v>16</v>
      </c>
      <c r="R8229" s="4">
        <f t="shared" si="1550"/>
        <v>0</v>
      </c>
      <c r="S8229" s="31">
        <f t="shared" si="1553"/>
        <v>0.20944444444444443</v>
      </c>
      <c r="T8229" s="31">
        <f t="shared" si="1554"/>
        <v>0.77601851851851855</v>
      </c>
      <c r="U8229" s="4">
        <f t="shared" si="1555"/>
        <v>0</v>
      </c>
      <c r="V8229" s="4" t="str">
        <f t="shared" si="1556"/>
        <v/>
      </c>
      <c r="W8229" s="18" t="str">
        <f>IF(V8229="","",VLOOKUP(L8229,日射量と図３!$A$4:$C$368,3,TRUE)*238.85/100)</f>
        <v/>
      </c>
      <c r="X8229" s="4" t="str">
        <f t="shared" si="1557"/>
        <v/>
      </c>
      <c r="Y8229" s="4" t="str">
        <f t="shared" si="1558"/>
        <v/>
      </c>
      <c r="Z8229" s="4" t="str">
        <f t="shared" si="1559"/>
        <v/>
      </c>
      <c r="AA8229" s="4" t="str">
        <f>IF($V8229="","",IF(Y8229&lt;36,0,IF(AND(36&lt;=Y8229,Y8229&lt;71),VLOOKUP($W8229,日射量と図３!$E$6:$F$34,2,TRUE),IF(AND(71&lt;=Y8229,Y8229&lt;107),VLOOKUP($W8229,日射量と図３!$E$6:$G$34,3,TRUE),IF(AND(107&lt;=Y8229,Y8229&lt;143),VLOOKUP($W8229,日射量と図３!$E$6:$H$34,4,TRUE),VLOOKUP($W8229,日射量と図３!$E$6:$I$34,5,TRUE))))))</f>
        <v/>
      </c>
      <c r="AB8229" s="4" t="str">
        <f>IF($V8229="","",IF(Z8229&lt;36,0,IF(AND(36&lt;=Z8229,Z8229&lt;71),VLOOKUP($W8229,日射量と図３!$E$6:$F$34,2,TRUE),IF(AND(71&lt;=Z8229,Z8229&lt;107),VLOOKUP($W8229,日射量と図３!$E$6:$G$34,3,TRUE),IF(AND(107&lt;=Z8229,Z8229&lt;143),VLOOKUP($W8229,日射量と図３!$E$6:$H$34,4,TRUE),VLOOKUP($W8229,日射量と図３!$E$6:$I$34,5,TRUE))))))</f>
        <v/>
      </c>
      <c r="AC8229" s="382" t="str">
        <f t="shared" si="1551"/>
        <v/>
      </c>
      <c r="AD8229" s="382" t="str">
        <f t="shared" si="1552"/>
        <v/>
      </c>
    </row>
    <row r="8230" spans="11:30" ht="13.5" customHeight="1">
      <c r="K8230" s="4">
        <f t="shared" si="1548"/>
        <v>5</v>
      </c>
      <c r="L8230" s="34">
        <v>43594</v>
      </c>
      <c r="M8230" s="4">
        <v>343</v>
      </c>
      <c r="N8230" s="4">
        <v>19</v>
      </c>
      <c r="O8230" s="31">
        <v>0.75</v>
      </c>
      <c r="P8230" s="35">
        <v>20.47</v>
      </c>
      <c r="Q8230" s="36">
        <f t="shared" si="1549"/>
        <v>16</v>
      </c>
      <c r="R8230" s="4">
        <f t="shared" si="1550"/>
        <v>0</v>
      </c>
      <c r="S8230" s="31">
        <f t="shared" si="1553"/>
        <v>0.20944444444444443</v>
      </c>
      <c r="T8230" s="31">
        <f t="shared" si="1554"/>
        <v>0.77601851851851855</v>
      </c>
      <c r="U8230" s="4">
        <f t="shared" si="1555"/>
        <v>0</v>
      </c>
      <c r="V8230" s="4" t="str">
        <f t="shared" si="1556"/>
        <v/>
      </c>
      <c r="W8230" s="18" t="str">
        <f>IF(V8230="","",VLOOKUP(L8230,日射量と図３!$A$4:$C$368,3,TRUE)*238.85/100)</f>
        <v/>
      </c>
      <c r="X8230" s="4" t="str">
        <f t="shared" si="1557"/>
        <v/>
      </c>
      <c r="Y8230" s="4" t="str">
        <f t="shared" si="1558"/>
        <v/>
      </c>
      <c r="Z8230" s="4" t="str">
        <f t="shared" si="1559"/>
        <v/>
      </c>
      <c r="AA8230" s="4" t="str">
        <f>IF($V8230="","",IF(Y8230&lt;36,0,IF(AND(36&lt;=Y8230,Y8230&lt;71),VLOOKUP($W8230,日射量と図３!$E$6:$F$34,2,TRUE),IF(AND(71&lt;=Y8230,Y8230&lt;107),VLOOKUP($W8230,日射量と図３!$E$6:$G$34,3,TRUE),IF(AND(107&lt;=Y8230,Y8230&lt;143),VLOOKUP($W8230,日射量と図３!$E$6:$H$34,4,TRUE),VLOOKUP($W8230,日射量と図３!$E$6:$I$34,5,TRUE))))))</f>
        <v/>
      </c>
      <c r="AB8230" s="4" t="str">
        <f>IF($V8230="","",IF(Z8230&lt;36,0,IF(AND(36&lt;=Z8230,Z8230&lt;71),VLOOKUP($W8230,日射量と図３!$E$6:$F$34,2,TRUE),IF(AND(71&lt;=Z8230,Z8230&lt;107),VLOOKUP($W8230,日射量と図３!$E$6:$G$34,3,TRUE),IF(AND(107&lt;=Z8230,Z8230&lt;143),VLOOKUP($W8230,日射量と図３!$E$6:$H$34,4,TRUE),VLOOKUP($W8230,日射量と図３!$E$6:$I$34,5,TRUE))))))</f>
        <v/>
      </c>
      <c r="AC8230" s="382" t="str">
        <f t="shared" si="1551"/>
        <v/>
      </c>
      <c r="AD8230" s="382" t="str">
        <f t="shared" si="1552"/>
        <v/>
      </c>
    </row>
    <row r="8231" spans="11:30" ht="13.5" customHeight="1">
      <c r="K8231" s="4">
        <f t="shared" si="1548"/>
        <v>5</v>
      </c>
      <c r="L8231" s="34">
        <v>43594</v>
      </c>
      <c r="M8231" s="4">
        <v>343</v>
      </c>
      <c r="N8231" s="4">
        <v>20</v>
      </c>
      <c r="O8231" s="31">
        <v>0.79166666666666663</v>
      </c>
      <c r="P8231" s="35">
        <v>19.5</v>
      </c>
      <c r="Q8231" s="36">
        <f t="shared" si="1549"/>
        <v>16</v>
      </c>
      <c r="R8231" s="4">
        <f t="shared" si="1550"/>
        <v>0</v>
      </c>
      <c r="S8231" s="31">
        <f t="shared" si="1553"/>
        <v>0.20944444444444443</v>
      </c>
      <c r="T8231" s="31">
        <f t="shared" si="1554"/>
        <v>0.77601851851851855</v>
      </c>
      <c r="U8231" s="4">
        <f t="shared" si="1555"/>
        <v>0</v>
      </c>
      <c r="V8231" s="4" t="str">
        <f t="shared" si="1556"/>
        <v/>
      </c>
      <c r="W8231" s="18" t="str">
        <f>IF(V8231="","",VLOOKUP(L8231,日射量と図３!$A$4:$C$368,3,TRUE)*238.85/100)</f>
        <v/>
      </c>
      <c r="X8231" s="4" t="str">
        <f t="shared" si="1557"/>
        <v/>
      </c>
      <c r="Y8231" s="4" t="str">
        <f t="shared" si="1558"/>
        <v/>
      </c>
      <c r="Z8231" s="4" t="str">
        <f t="shared" si="1559"/>
        <v/>
      </c>
      <c r="AA8231" s="4" t="str">
        <f>IF($V8231="","",IF(Y8231&lt;36,0,IF(AND(36&lt;=Y8231,Y8231&lt;71),VLOOKUP($W8231,日射量と図３!$E$6:$F$34,2,TRUE),IF(AND(71&lt;=Y8231,Y8231&lt;107),VLOOKUP($W8231,日射量と図３!$E$6:$G$34,3,TRUE),IF(AND(107&lt;=Y8231,Y8231&lt;143),VLOOKUP($W8231,日射量と図３!$E$6:$H$34,4,TRUE),VLOOKUP($W8231,日射量と図３!$E$6:$I$34,5,TRUE))))))</f>
        <v/>
      </c>
      <c r="AB8231" s="4" t="str">
        <f>IF($V8231="","",IF(Z8231&lt;36,0,IF(AND(36&lt;=Z8231,Z8231&lt;71),VLOOKUP($W8231,日射量と図３!$E$6:$F$34,2,TRUE),IF(AND(71&lt;=Z8231,Z8231&lt;107),VLOOKUP($W8231,日射量と図３!$E$6:$G$34,3,TRUE),IF(AND(107&lt;=Z8231,Z8231&lt;143),VLOOKUP($W8231,日射量と図３!$E$6:$H$34,4,TRUE),VLOOKUP($W8231,日射量と図３!$E$6:$I$34,5,TRUE))))))</f>
        <v/>
      </c>
      <c r="AC8231" s="382" t="str">
        <f t="shared" si="1551"/>
        <v/>
      </c>
      <c r="AD8231" s="382" t="str">
        <f t="shared" si="1552"/>
        <v/>
      </c>
    </row>
    <row r="8232" spans="11:30" ht="13.5" customHeight="1">
      <c r="K8232" s="4">
        <f t="shared" si="1548"/>
        <v>5</v>
      </c>
      <c r="L8232" s="34">
        <v>43594</v>
      </c>
      <c r="M8232" s="4">
        <v>343</v>
      </c>
      <c r="N8232" s="4">
        <v>21</v>
      </c>
      <c r="O8232" s="31">
        <v>0.83333333333333337</v>
      </c>
      <c r="P8232" s="35">
        <v>18.690000000000005</v>
      </c>
      <c r="Q8232" s="36">
        <f t="shared" si="1549"/>
        <v>16</v>
      </c>
      <c r="R8232" s="4">
        <f t="shared" si="1550"/>
        <v>0</v>
      </c>
      <c r="S8232" s="31">
        <f t="shared" si="1553"/>
        <v>0.20944444444444443</v>
      </c>
      <c r="T8232" s="31">
        <f t="shared" si="1554"/>
        <v>0.77601851851851855</v>
      </c>
      <c r="U8232" s="4">
        <f t="shared" si="1555"/>
        <v>0</v>
      </c>
      <c r="V8232" s="4" t="str">
        <f t="shared" si="1556"/>
        <v/>
      </c>
      <c r="W8232" s="18" t="str">
        <f>IF(V8232="","",VLOOKUP(L8232,日射量と図３!$A$4:$C$368,3,TRUE)*238.85/100)</f>
        <v/>
      </c>
      <c r="X8232" s="4" t="str">
        <f t="shared" si="1557"/>
        <v/>
      </c>
      <c r="Y8232" s="4" t="str">
        <f t="shared" si="1558"/>
        <v/>
      </c>
      <c r="Z8232" s="4" t="str">
        <f t="shared" si="1559"/>
        <v/>
      </c>
      <c r="AA8232" s="4" t="str">
        <f>IF($V8232="","",IF(Y8232&lt;36,0,IF(AND(36&lt;=Y8232,Y8232&lt;71),VLOOKUP($W8232,日射量と図３!$E$6:$F$34,2,TRUE),IF(AND(71&lt;=Y8232,Y8232&lt;107),VLOOKUP($W8232,日射量と図３!$E$6:$G$34,3,TRUE),IF(AND(107&lt;=Y8232,Y8232&lt;143),VLOOKUP($W8232,日射量と図３!$E$6:$H$34,4,TRUE),VLOOKUP($W8232,日射量と図３!$E$6:$I$34,5,TRUE))))))</f>
        <v/>
      </c>
      <c r="AB8232" s="4" t="str">
        <f>IF($V8232="","",IF(Z8232&lt;36,0,IF(AND(36&lt;=Z8232,Z8232&lt;71),VLOOKUP($W8232,日射量と図３!$E$6:$F$34,2,TRUE),IF(AND(71&lt;=Z8232,Z8232&lt;107),VLOOKUP($W8232,日射量と図３!$E$6:$G$34,3,TRUE),IF(AND(107&lt;=Z8232,Z8232&lt;143),VLOOKUP($W8232,日射量と図３!$E$6:$H$34,4,TRUE),VLOOKUP($W8232,日射量と図３!$E$6:$I$34,5,TRUE))))))</f>
        <v/>
      </c>
      <c r="AC8232" s="382" t="str">
        <f t="shared" si="1551"/>
        <v/>
      </c>
      <c r="AD8232" s="382" t="str">
        <f t="shared" si="1552"/>
        <v/>
      </c>
    </row>
    <row r="8233" spans="11:30" ht="13.5" customHeight="1">
      <c r="K8233" s="4">
        <f t="shared" si="1548"/>
        <v>5</v>
      </c>
      <c r="L8233" s="34">
        <v>43594</v>
      </c>
      <c r="M8233" s="4">
        <v>343</v>
      </c>
      <c r="N8233" s="4">
        <v>22</v>
      </c>
      <c r="O8233" s="31">
        <v>0.875</v>
      </c>
      <c r="P8233" s="35">
        <v>17.93</v>
      </c>
      <c r="Q8233" s="36">
        <f t="shared" si="1549"/>
        <v>16</v>
      </c>
      <c r="R8233" s="4">
        <f t="shared" si="1550"/>
        <v>0</v>
      </c>
      <c r="S8233" s="31">
        <f t="shared" si="1553"/>
        <v>0.20944444444444443</v>
      </c>
      <c r="T8233" s="31">
        <f t="shared" si="1554"/>
        <v>0.77601851851851855</v>
      </c>
      <c r="U8233" s="4">
        <f t="shared" si="1555"/>
        <v>0</v>
      </c>
      <c r="V8233" s="4" t="str">
        <f t="shared" si="1556"/>
        <v/>
      </c>
      <c r="W8233" s="18" t="str">
        <f>IF(V8233="","",VLOOKUP(L8233,日射量と図３!$A$4:$C$368,3,TRUE)*238.85/100)</f>
        <v/>
      </c>
      <c r="X8233" s="4" t="str">
        <f t="shared" si="1557"/>
        <v/>
      </c>
      <c r="Y8233" s="4" t="str">
        <f t="shared" si="1558"/>
        <v/>
      </c>
      <c r="Z8233" s="4" t="str">
        <f t="shared" si="1559"/>
        <v/>
      </c>
      <c r="AA8233" s="4" t="str">
        <f>IF($V8233="","",IF(Y8233&lt;36,0,IF(AND(36&lt;=Y8233,Y8233&lt;71),VLOOKUP($W8233,日射量と図３!$E$6:$F$34,2,TRUE),IF(AND(71&lt;=Y8233,Y8233&lt;107),VLOOKUP($W8233,日射量と図３!$E$6:$G$34,3,TRUE),IF(AND(107&lt;=Y8233,Y8233&lt;143),VLOOKUP($W8233,日射量と図３!$E$6:$H$34,4,TRUE),VLOOKUP($W8233,日射量と図３!$E$6:$I$34,5,TRUE))))))</f>
        <v/>
      </c>
      <c r="AB8233" s="4" t="str">
        <f>IF($V8233="","",IF(Z8233&lt;36,0,IF(AND(36&lt;=Z8233,Z8233&lt;71),VLOOKUP($W8233,日射量と図３!$E$6:$F$34,2,TRUE),IF(AND(71&lt;=Z8233,Z8233&lt;107),VLOOKUP($W8233,日射量と図３!$E$6:$G$34,3,TRUE),IF(AND(107&lt;=Z8233,Z8233&lt;143),VLOOKUP($W8233,日射量と図３!$E$6:$H$34,4,TRUE),VLOOKUP($W8233,日射量と図３!$E$6:$I$34,5,TRUE))))))</f>
        <v/>
      </c>
      <c r="AC8233" s="382" t="str">
        <f t="shared" si="1551"/>
        <v/>
      </c>
      <c r="AD8233" s="382" t="str">
        <f t="shared" si="1552"/>
        <v/>
      </c>
    </row>
    <row r="8234" spans="11:30" ht="13.5" customHeight="1">
      <c r="K8234" s="4">
        <f t="shared" si="1548"/>
        <v>5</v>
      </c>
      <c r="L8234" s="34">
        <v>43594</v>
      </c>
      <c r="M8234" s="4">
        <v>343</v>
      </c>
      <c r="N8234" s="4">
        <v>23</v>
      </c>
      <c r="O8234" s="31">
        <v>0.91666666666666663</v>
      </c>
      <c r="P8234" s="35">
        <v>17.409999999999997</v>
      </c>
      <c r="Q8234" s="36">
        <f t="shared" si="1549"/>
        <v>13</v>
      </c>
      <c r="R8234" s="4">
        <f t="shared" si="1550"/>
        <v>0</v>
      </c>
      <c r="S8234" s="31">
        <f t="shared" si="1553"/>
        <v>0.20944444444444443</v>
      </c>
      <c r="T8234" s="31">
        <f t="shared" si="1554"/>
        <v>0.77601851851851855</v>
      </c>
      <c r="U8234" s="4">
        <f t="shared" si="1555"/>
        <v>0</v>
      </c>
      <c r="V8234" s="4" t="str">
        <f t="shared" si="1556"/>
        <v/>
      </c>
      <c r="W8234" s="18" t="str">
        <f>IF(V8234="","",VLOOKUP(L8234,日射量と図３!$A$4:$C$368,3,TRUE)*238.85/100)</f>
        <v/>
      </c>
      <c r="X8234" s="4" t="str">
        <f t="shared" si="1557"/>
        <v/>
      </c>
      <c r="Y8234" s="4" t="str">
        <f t="shared" si="1558"/>
        <v/>
      </c>
      <c r="Z8234" s="4" t="str">
        <f t="shared" si="1559"/>
        <v/>
      </c>
      <c r="AA8234" s="4" t="str">
        <f>IF($V8234="","",IF(Y8234&lt;36,0,IF(AND(36&lt;=Y8234,Y8234&lt;71),VLOOKUP($W8234,日射量と図３!$E$6:$F$34,2,TRUE),IF(AND(71&lt;=Y8234,Y8234&lt;107),VLOOKUP($W8234,日射量と図３!$E$6:$G$34,3,TRUE),IF(AND(107&lt;=Y8234,Y8234&lt;143),VLOOKUP($W8234,日射量と図３!$E$6:$H$34,4,TRUE),VLOOKUP($W8234,日射量と図３!$E$6:$I$34,5,TRUE))))))</f>
        <v/>
      </c>
      <c r="AB8234" s="4" t="str">
        <f>IF($V8234="","",IF(Z8234&lt;36,0,IF(AND(36&lt;=Z8234,Z8234&lt;71),VLOOKUP($W8234,日射量と図３!$E$6:$F$34,2,TRUE),IF(AND(71&lt;=Z8234,Z8234&lt;107),VLOOKUP($W8234,日射量と図３!$E$6:$G$34,3,TRUE),IF(AND(107&lt;=Z8234,Z8234&lt;143),VLOOKUP($W8234,日射量と図３!$E$6:$H$34,4,TRUE),VLOOKUP($W8234,日射量と図３!$E$6:$I$34,5,TRUE))))))</f>
        <v/>
      </c>
      <c r="AC8234" s="382" t="str">
        <f t="shared" si="1551"/>
        <v/>
      </c>
      <c r="AD8234" s="382" t="str">
        <f t="shared" si="1552"/>
        <v/>
      </c>
    </row>
    <row r="8235" spans="11:30" ht="13.5" customHeight="1">
      <c r="K8235" s="4">
        <f t="shared" si="1548"/>
        <v>5</v>
      </c>
      <c r="L8235" s="34">
        <v>43594</v>
      </c>
      <c r="M8235" s="4">
        <v>343</v>
      </c>
      <c r="N8235" s="4">
        <v>24</v>
      </c>
      <c r="O8235" s="31">
        <v>0.95833333333333337</v>
      </c>
      <c r="P8235" s="35">
        <v>16.950000000000003</v>
      </c>
      <c r="Q8235" s="36">
        <f t="shared" si="1549"/>
        <v>13</v>
      </c>
      <c r="R8235" s="4">
        <f t="shared" si="1550"/>
        <v>0</v>
      </c>
      <c r="S8235" s="31">
        <f t="shared" si="1553"/>
        <v>0.20944444444444443</v>
      </c>
      <c r="T8235" s="31">
        <f t="shared" si="1554"/>
        <v>0.77601851851851855</v>
      </c>
      <c r="U8235" s="4">
        <f t="shared" si="1555"/>
        <v>0</v>
      </c>
      <c r="V8235" s="4" t="str">
        <f t="shared" si="1556"/>
        <v/>
      </c>
      <c r="W8235" s="18" t="str">
        <f>IF(V8235="","",VLOOKUP(L8235,日射量と図３!$A$4:$C$368,3,TRUE)*238.85/100)</f>
        <v/>
      </c>
      <c r="X8235" s="4" t="str">
        <f t="shared" si="1557"/>
        <v/>
      </c>
      <c r="Y8235" s="4" t="str">
        <f t="shared" si="1558"/>
        <v/>
      </c>
      <c r="Z8235" s="4" t="str">
        <f t="shared" si="1559"/>
        <v/>
      </c>
      <c r="AA8235" s="4" t="str">
        <f>IF($V8235="","",IF(Y8235&lt;36,0,IF(AND(36&lt;=Y8235,Y8235&lt;71),VLOOKUP($W8235,日射量と図３!$E$6:$F$34,2,TRUE),IF(AND(71&lt;=Y8235,Y8235&lt;107),VLOOKUP($W8235,日射量と図３!$E$6:$G$34,3,TRUE),IF(AND(107&lt;=Y8235,Y8235&lt;143),VLOOKUP($W8235,日射量と図３!$E$6:$H$34,4,TRUE),VLOOKUP($W8235,日射量と図３!$E$6:$I$34,5,TRUE))))))</f>
        <v/>
      </c>
      <c r="AB8235" s="4" t="str">
        <f>IF($V8235="","",IF(Z8235&lt;36,0,IF(AND(36&lt;=Z8235,Z8235&lt;71),VLOOKUP($W8235,日射量と図３!$E$6:$F$34,2,TRUE),IF(AND(71&lt;=Z8235,Z8235&lt;107),VLOOKUP($W8235,日射量と図３!$E$6:$G$34,3,TRUE),IF(AND(107&lt;=Z8235,Z8235&lt;143),VLOOKUP($W8235,日射量と図３!$E$6:$H$34,4,TRUE),VLOOKUP($W8235,日射量と図３!$E$6:$I$34,5,TRUE))))))</f>
        <v/>
      </c>
      <c r="AC8235" s="382" t="str">
        <f t="shared" si="1551"/>
        <v/>
      </c>
      <c r="AD8235" s="382" t="str">
        <f t="shared" si="1552"/>
        <v/>
      </c>
    </row>
    <row r="8236" spans="11:30" ht="13.5" customHeight="1">
      <c r="K8236" s="4">
        <f t="shared" si="1548"/>
        <v>5</v>
      </c>
      <c r="L8236" s="34">
        <v>43595</v>
      </c>
      <c r="M8236" s="4">
        <v>344</v>
      </c>
      <c r="N8236" s="4">
        <v>1</v>
      </c>
      <c r="O8236" s="31">
        <v>0</v>
      </c>
      <c r="P8236" s="35">
        <v>16.57</v>
      </c>
      <c r="Q8236" s="36">
        <f t="shared" si="1549"/>
        <v>13</v>
      </c>
      <c r="R8236" s="4">
        <f t="shared" si="1550"/>
        <v>0</v>
      </c>
      <c r="S8236" s="31">
        <f t="shared" si="1553"/>
        <v>0.20944444444444443</v>
      </c>
      <c r="T8236" s="31">
        <f t="shared" si="1554"/>
        <v>0.77601851851851855</v>
      </c>
      <c r="U8236" s="4">
        <f t="shared" si="1555"/>
        <v>0</v>
      </c>
      <c r="V8236" s="4">
        <f t="shared" si="1556"/>
        <v>0</v>
      </c>
      <c r="W8236" s="18">
        <f>IF(V8236="","",VLOOKUP(L8236,日射量と図３!$A$4:$C$368,3,TRUE)*238.85/100)</f>
        <v>40.604500000000002</v>
      </c>
      <c r="X8236" s="4">
        <f t="shared" si="1557"/>
        <v>14</v>
      </c>
      <c r="Y8236" s="4">
        <f t="shared" si="1558"/>
        <v>0</v>
      </c>
      <c r="Z8236" s="4">
        <f t="shared" si="1559"/>
        <v>0</v>
      </c>
      <c r="AA8236" s="4">
        <f>IF($V8236="","",IF(Y8236&lt;36,0,IF(AND(36&lt;=Y8236,Y8236&lt;71),VLOOKUP($W8236,日射量と図３!$E$6:$F$34,2,TRUE),IF(AND(71&lt;=Y8236,Y8236&lt;107),VLOOKUP($W8236,日射量と図３!$E$6:$G$34,3,TRUE),IF(AND(107&lt;=Y8236,Y8236&lt;143),VLOOKUP($W8236,日射量と図３!$E$6:$H$34,4,TRUE),VLOOKUP($W8236,日射量と図３!$E$6:$I$34,5,TRUE))))))</f>
        <v>0</v>
      </c>
      <c r="AB8236" s="4">
        <f>IF($V8236="","",IF(Z8236&lt;36,0,IF(AND(36&lt;=Z8236,Z8236&lt;71),VLOOKUP($W8236,日射量と図３!$E$6:$F$34,2,TRUE),IF(AND(71&lt;=Z8236,Z8236&lt;107),VLOOKUP($W8236,日射量と図３!$E$6:$G$34,3,TRUE),IF(AND(107&lt;=Z8236,Z8236&lt;143),VLOOKUP($W8236,日射量と図３!$E$6:$H$34,4,TRUE),VLOOKUP($W8236,日射量と図３!$E$6:$I$34,5,TRUE))))))</f>
        <v>0</v>
      </c>
      <c r="AC8236" s="382">
        <f t="shared" si="1551"/>
        <v>0</v>
      </c>
      <c r="AD8236" s="382">
        <f t="shared" si="1552"/>
        <v>0</v>
      </c>
    </row>
    <row r="8237" spans="11:30" ht="13.5" customHeight="1">
      <c r="K8237" s="4">
        <f t="shared" si="1548"/>
        <v>5</v>
      </c>
      <c r="L8237" s="34">
        <v>43595</v>
      </c>
      <c r="M8237" s="4">
        <v>344</v>
      </c>
      <c r="N8237" s="4">
        <v>2</v>
      </c>
      <c r="O8237" s="31">
        <v>4.1666666666666664E-2</v>
      </c>
      <c r="P8237" s="35">
        <v>16.05</v>
      </c>
      <c r="Q8237" s="36">
        <f t="shared" si="1549"/>
        <v>13</v>
      </c>
      <c r="R8237" s="4">
        <f t="shared" si="1550"/>
        <v>0</v>
      </c>
      <c r="S8237" s="31">
        <f t="shared" si="1553"/>
        <v>0.20944444444444443</v>
      </c>
      <c r="T8237" s="31">
        <f t="shared" si="1554"/>
        <v>0.77601851851851855</v>
      </c>
      <c r="U8237" s="4">
        <f t="shared" si="1555"/>
        <v>0</v>
      </c>
      <c r="V8237" s="4" t="str">
        <f t="shared" si="1556"/>
        <v/>
      </c>
      <c r="W8237" s="18" t="str">
        <f>IF(V8237="","",VLOOKUP(L8237,日射量と図３!$A$4:$C$368,3,TRUE)*238.85/100)</f>
        <v/>
      </c>
      <c r="X8237" s="4" t="str">
        <f t="shared" si="1557"/>
        <v/>
      </c>
      <c r="Y8237" s="4" t="str">
        <f t="shared" si="1558"/>
        <v/>
      </c>
      <c r="Z8237" s="4" t="str">
        <f t="shared" si="1559"/>
        <v/>
      </c>
      <c r="AA8237" s="4" t="str">
        <f>IF($V8237="","",IF(Y8237&lt;36,0,IF(AND(36&lt;=Y8237,Y8237&lt;71),VLOOKUP($W8237,日射量と図３!$E$6:$F$34,2,TRUE),IF(AND(71&lt;=Y8237,Y8237&lt;107),VLOOKUP($W8237,日射量と図３!$E$6:$G$34,3,TRUE),IF(AND(107&lt;=Y8237,Y8237&lt;143),VLOOKUP($W8237,日射量と図３!$E$6:$H$34,4,TRUE),VLOOKUP($W8237,日射量と図３!$E$6:$I$34,5,TRUE))))))</f>
        <v/>
      </c>
      <c r="AB8237" s="4" t="str">
        <f>IF($V8237="","",IF(Z8237&lt;36,0,IF(AND(36&lt;=Z8237,Z8237&lt;71),VLOOKUP($W8237,日射量と図３!$E$6:$F$34,2,TRUE),IF(AND(71&lt;=Z8237,Z8237&lt;107),VLOOKUP($W8237,日射量と図３!$E$6:$G$34,3,TRUE),IF(AND(107&lt;=Z8237,Z8237&lt;143),VLOOKUP($W8237,日射量と図３!$E$6:$H$34,4,TRUE),VLOOKUP($W8237,日射量と図３!$E$6:$I$34,5,TRUE))))))</f>
        <v/>
      </c>
      <c r="AC8237" s="382" t="str">
        <f t="shared" si="1551"/>
        <v/>
      </c>
      <c r="AD8237" s="382" t="str">
        <f t="shared" si="1552"/>
        <v/>
      </c>
    </row>
    <row r="8238" spans="11:30" ht="13.5" customHeight="1">
      <c r="K8238" s="4">
        <f t="shared" si="1548"/>
        <v>5</v>
      </c>
      <c r="L8238" s="34">
        <v>43595</v>
      </c>
      <c r="M8238" s="4">
        <v>344</v>
      </c>
      <c r="N8238" s="4">
        <v>3</v>
      </c>
      <c r="O8238" s="31">
        <v>8.3333333333333329E-2</v>
      </c>
      <c r="P8238" s="35">
        <v>15.879999999999999</v>
      </c>
      <c r="Q8238" s="36">
        <f t="shared" si="1549"/>
        <v>13</v>
      </c>
      <c r="R8238" s="4">
        <f t="shared" si="1550"/>
        <v>0</v>
      </c>
      <c r="S8238" s="31">
        <f t="shared" si="1553"/>
        <v>0.20944444444444443</v>
      </c>
      <c r="T8238" s="31">
        <f t="shared" si="1554"/>
        <v>0.77601851851851855</v>
      </c>
      <c r="U8238" s="4">
        <f t="shared" si="1555"/>
        <v>0</v>
      </c>
      <c r="V8238" s="4" t="str">
        <f t="shared" si="1556"/>
        <v/>
      </c>
      <c r="W8238" s="18" t="str">
        <f>IF(V8238="","",VLOOKUP(L8238,日射量と図３!$A$4:$C$368,3,TRUE)*238.85/100)</f>
        <v/>
      </c>
      <c r="X8238" s="4" t="str">
        <f t="shared" si="1557"/>
        <v/>
      </c>
      <c r="Y8238" s="4" t="str">
        <f t="shared" si="1558"/>
        <v/>
      </c>
      <c r="Z8238" s="4" t="str">
        <f t="shared" si="1559"/>
        <v/>
      </c>
      <c r="AA8238" s="4" t="str">
        <f>IF($V8238="","",IF(Y8238&lt;36,0,IF(AND(36&lt;=Y8238,Y8238&lt;71),VLOOKUP($W8238,日射量と図３!$E$6:$F$34,2,TRUE),IF(AND(71&lt;=Y8238,Y8238&lt;107),VLOOKUP($W8238,日射量と図３!$E$6:$G$34,3,TRUE),IF(AND(107&lt;=Y8238,Y8238&lt;143),VLOOKUP($W8238,日射量と図３!$E$6:$H$34,4,TRUE),VLOOKUP($W8238,日射量と図３!$E$6:$I$34,5,TRUE))))))</f>
        <v/>
      </c>
      <c r="AB8238" s="4" t="str">
        <f>IF($V8238="","",IF(Z8238&lt;36,0,IF(AND(36&lt;=Z8238,Z8238&lt;71),VLOOKUP($W8238,日射量と図３!$E$6:$F$34,2,TRUE),IF(AND(71&lt;=Z8238,Z8238&lt;107),VLOOKUP($W8238,日射量と図３!$E$6:$G$34,3,TRUE),IF(AND(107&lt;=Z8238,Z8238&lt;143),VLOOKUP($W8238,日射量と図３!$E$6:$H$34,4,TRUE),VLOOKUP($W8238,日射量と図３!$E$6:$I$34,5,TRUE))))))</f>
        <v/>
      </c>
      <c r="AC8238" s="382" t="str">
        <f t="shared" si="1551"/>
        <v/>
      </c>
      <c r="AD8238" s="382" t="str">
        <f t="shared" si="1552"/>
        <v/>
      </c>
    </row>
    <row r="8239" spans="11:30" ht="13.5" customHeight="1">
      <c r="K8239" s="4">
        <f t="shared" si="1548"/>
        <v>5</v>
      </c>
      <c r="L8239" s="34">
        <v>43595</v>
      </c>
      <c r="M8239" s="4">
        <v>344</v>
      </c>
      <c r="N8239" s="4">
        <v>4</v>
      </c>
      <c r="O8239" s="31">
        <v>0.125</v>
      </c>
      <c r="P8239" s="35">
        <v>15.64</v>
      </c>
      <c r="Q8239" s="36">
        <f t="shared" si="1549"/>
        <v>13</v>
      </c>
      <c r="R8239" s="4">
        <f t="shared" si="1550"/>
        <v>0</v>
      </c>
      <c r="S8239" s="31">
        <f t="shared" si="1553"/>
        <v>0.20944444444444443</v>
      </c>
      <c r="T8239" s="31">
        <f t="shared" si="1554"/>
        <v>0.77601851851851855</v>
      </c>
      <c r="U8239" s="4">
        <f t="shared" si="1555"/>
        <v>0</v>
      </c>
      <c r="V8239" s="4" t="str">
        <f t="shared" si="1556"/>
        <v/>
      </c>
      <c r="W8239" s="18" t="str">
        <f>IF(V8239="","",VLOOKUP(L8239,日射量と図３!$A$4:$C$368,3,TRUE)*238.85/100)</f>
        <v/>
      </c>
      <c r="X8239" s="4" t="str">
        <f t="shared" si="1557"/>
        <v/>
      </c>
      <c r="Y8239" s="4" t="str">
        <f t="shared" si="1558"/>
        <v/>
      </c>
      <c r="Z8239" s="4" t="str">
        <f t="shared" si="1559"/>
        <v/>
      </c>
      <c r="AA8239" s="4" t="str">
        <f>IF($V8239="","",IF(Y8239&lt;36,0,IF(AND(36&lt;=Y8239,Y8239&lt;71),VLOOKUP($W8239,日射量と図３!$E$6:$F$34,2,TRUE),IF(AND(71&lt;=Y8239,Y8239&lt;107),VLOOKUP($W8239,日射量と図３!$E$6:$G$34,3,TRUE),IF(AND(107&lt;=Y8239,Y8239&lt;143),VLOOKUP($W8239,日射量と図３!$E$6:$H$34,4,TRUE),VLOOKUP($W8239,日射量と図３!$E$6:$I$34,5,TRUE))))))</f>
        <v/>
      </c>
      <c r="AB8239" s="4" t="str">
        <f>IF($V8239="","",IF(Z8239&lt;36,0,IF(AND(36&lt;=Z8239,Z8239&lt;71),VLOOKUP($W8239,日射量と図３!$E$6:$F$34,2,TRUE),IF(AND(71&lt;=Z8239,Z8239&lt;107),VLOOKUP($W8239,日射量と図３!$E$6:$G$34,3,TRUE),IF(AND(107&lt;=Z8239,Z8239&lt;143),VLOOKUP($W8239,日射量と図３!$E$6:$H$34,4,TRUE),VLOOKUP($W8239,日射量と図３!$E$6:$I$34,5,TRUE))))))</f>
        <v/>
      </c>
      <c r="AC8239" s="382" t="str">
        <f t="shared" si="1551"/>
        <v/>
      </c>
      <c r="AD8239" s="382" t="str">
        <f t="shared" si="1552"/>
        <v/>
      </c>
    </row>
    <row r="8240" spans="11:30" ht="13.5" customHeight="1">
      <c r="K8240" s="4">
        <f t="shared" si="1548"/>
        <v>5</v>
      </c>
      <c r="L8240" s="34">
        <v>43595</v>
      </c>
      <c r="M8240" s="4">
        <v>344</v>
      </c>
      <c r="N8240" s="4">
        <v>5</v>
      </c>
      <c r="O8240" s="31">
        <v>0.16666666666666666</v>
      </c>
      <c r="P8240" s="35">
        <v>15.23</v>
      </c>
      <c r="Q8240" s="36">
        <f t="shared" si="1549"/>
        <v>15</v>
      </c>
      <c r="R8240" s="4">
        <f t="shared" si="1550"/>
        <v>0</v>
      </c>
      <c r="S8240" s="31">
        <f t="shared" si="1553"/>
        <v>0.20944444444444443</v>
      </c>
      <c r="T8240" s="31">
        <f t="shared" si="1554"/>
        <v>0.77601851851851855</v>
      </c>
      <c r="U8240" s="4">
        <f t="shared" si="1555"/>
        <v>0</v>
      </c>
      <c r="V8240" s="4" t="str">
        <f t="shared" si="1556"/>
        <v/>
      </c>
      <c r="W8240" s="18" t="str">
        <f>IF(V8240="","",VLOOKUP(L8240,日射量と図３!$A$4:$C$368,3,TRUE)*238.85/100)</f>
        <v/>
      </c>
      <c r="X8240" s="4" t="str">
        <f t="shared" si="1557"/>
        <v/>
      </c>
      <c r="Y8240" s="4" t="str">
        <f t="shared" si="1558"/>
        <v/>
      </c>
      <c r="Z8240" s="4" t="str">
        <f t="shared" si="1559"/>
        <v/>
      </c>
      <c r="AA8240" s="4" t="str">
        <f>IF($V8240="","",IF(Y8240&lt;36,0,IF(AND(36&lt;=Y8240,Y8240&lt;71),VLOOKUP($W8240,日射量と図３!$E$6:$F$34,2,TRUE),IF(AND(71&lt;=Y8240,Y8240&lt;107),VLOOKUP($W8240,日射量と図３!$E$6:$G$34,3,TRUE),IF(AND(107&lt;=Y8240,Y8240&lt;143),VLOOKUP($W8240,日射量と図３!$E$6:$H$34,4,TRUE),VLOOKUP($W8240,日射量と図３!$E$6:$I$34,5,TRUE))))))</f>
        <v/>
      </c>
      <c r="AB8240" s="4" t="str">
        <f>IF($V8240="","",IF(Z8240&lt;36,0,IF(AND(36&lt;=Z8240,Z8240&lt;71),VLOOKUP($W8240,日射量と図３!$E$6:$F$34,2,TRUE),IF(AND(71&lt;=Z8240,Z8240&lt;107),VLOOKUP($W8240,日射量と図３!$E$6:$G$34,3,TRUE),IF(AND(107&lt;=Z8240,Z8240&lt;143),VLOOKUP($W8240,日射量と図３!$E$6:$H$34,4,TRUE),VLOOKUP($W8240,日射量と図３!$E$6:$I$34,5,TRUE))))))</f>
        <v/>
      </c>
      <c r="AC8240" s="382" t="str">
        <f t="shared" si="1551"/>
        <v/>
      </c>
      <c r="AD8240" s="382" t="str">
        <f t="shared" si="1552"/>
        <v/>
      </c>
    </row>
    <row r="8241" spans="11:30" ht="13.5" customHeight="1">
      <c r="K8241" s="4">
        <f t="shared" si="1548"/>
        <v>5</v>
      </c>
      <c r="L8241" s="34">
        <v>43595</v>
      </c>
      <c r="M8241" s="4">
        <v>344</v>
      </c>
      <c r="N8241" s="4">
        <v>6</v>
      </c>
      <c r="O8241" s="31">
        <v>0.20833333333333334</v>
      </c>
      <c r="P8241" s="35">
        <v>15.139999999999997</v>
      </c>
      <c r="Q8241" s="36">
        <f t="shared" si="1549"/>
        <v>15</v>
      </c>
      <c r="R8241" s="4">
        <f t="shared" si="1550"/>
        <v>0</v>
      </c>
      <c r="S8241" s="31">
        <f t="shared" si="1553"/>
        <v>0.20944444444444443</v>
      </c>
      <c r="T8241" s="31">
        <f t="shared" si="1554"/>
        <v>0.77601851851851855</v>
      </c>
      <c r="U8241" s="4">
        <f t="shared" si="1555"/>
        <v>0</v>
      </c>
      <c r="V8241" s="4" t="str">
        <f t="shared" si="1556"/>
        <v/>
      </c>
      <c r="W8241" s="18" t="str">
        <f>IF(V8241="","",VLOOKUP(L8241,日射量と図３!$A$4:$C$368,3,TRUE)*238.85/100)</f>
        <v/>
      </c>
      <c r="X8241" s="4" t="str">
        <f t="shared" si="1557"/>
        <v/>
      </c>
      <c r="Y8241" s="4" t="str">
        <f t="shared" si="1558"/>
        <v/>
      </c>
      <c r="Z8241" s="4" t="str">
        <f t="shared" si="1559"/>
        <v/>
      </c>
      <c r="AA8241" s="4" t="str">
        <f>IF($V8241="","",IF(Y8241&lt;36,0,IF(AND(36&lt;=Y8241,Y8241&lt;71),VLOOKUP($W8241,日射量と図３!$E$6:$F$34,2,TRUE),IF(AND(71&lt;=Y8241,Y8241&lt;107),VLOOKUP($W8241,日射量と図３!$E$6:$G$34,3,TRUE),IF(AND(107&lt;=Y8241,Y8241&lt;143),VLOOKUP($W8241,日射量と図３!$E$6:$H$34,4,TRUE),VLOOKUP($W8241,日射量と図３!$E$6:$I$34,5,TRUE))))))</f>
        <v/>
      </c>
      <c r="AB8241" s="4" t="str">
        <f>IF($V8241="","",IF(Z8241&lt;36,0,IF(AND(36&lt;=Z8241,Z8241&lt;71),VLOOKUP($W8241,日射量と図３!$E$6:$F$34,2,TRUE),IF(AND(71&lt;=Z8241,Z8241&lt;107),VLOOKUP($W8241,日射量と図３!$E$6:$G$34,3,TRUE),IF(AND(107&lt;=Z8241,Z8241&lt;143),VLOOKUP($W8241,日射量と図３!$E$6:$H$34,4,TRUE),VLOOKUP($W8241,日射量と図３!$E$6:$I$34,5,TRUE))))))</f>
        <v/>
      </c>
      <c r="AC8241" s="382" t="str">
        <f t="shared" si="1551"/>
        <v/>
      </c>
      <c r="AD8241" s="382" t="str">
        <f t="shared" si="1552"/>
        <v/>
      </c>
    </row>
    <row r="8242" spans="11:30" ht="13.5" customHeight="1">
      <c r="K8242" s="4">
        <f t="shared" si="1548"/>
        <v>5</v>
      </c>
      <c r="L8242" s="34">
        <v>43595</v>
      </c>
      <c r="M8242" s="4">
        <v>344</v>
      </c>
      <c r="N8242" s="4">
        <v>7</v>
      </c>
      <c r="O8242" s="31">
        <v>0.25</v>
      </c>
      <c r="P8242" s="35">
        <v>15.59</v>
      </c>
      <c r="Q8242" s="36">
        <f t="shared" si="1549"/>
        <v>15</v>
      </c>
      <c r="R8242" s="4">
        <f t="shared" si="1550"/>
        <v>0</v>
      </c>
      <c r="S8242" s="31">
        <f t="shared" si="1553"/>
        <v>0.20944444444444443</v>
      </c>
      <c r="T8242" s="31">
        <f t="shared" si="1554"/>
        <v>0.77601851851851855</v>
      </c>
      <c r="U8242" s="4">
        <f t="shared" si="1555"/>
        <v>0</v>
      </c>
      <c r="V8242" s="4" t="str">
        <f t="shared" si="1556"/>
        <v/>
      </c>
      <c r="W8242" s="18" t="str">
        <f>IF(V8242="","",VLOOKUP(L8242,日射量と図３!$A$4:$C$368,3,TRUE)*238.85/100)</f>
        <v/>
      </c>
      <c r="X8242" s="4" t="str">
        <f t="shared" si="1557"/>
        <v/>
      </c>
      <c r="Y8242" s="4" t="str">
        <f t="shared" si="1558"/>
        <v/>
      </c>
      <c r="Z8242" s="4" t="str">
        <f t="shared" si="1559"/>
        <v/>
      </c>
      <c r="AA8242" s="4" t="str">
        <f>IF($V8242="","",IF(Y8242&lt;36,0,IF(AND(36&lt;=Y8242,Y8242&lt;71),VLOOKUP($W8242,日射量と図３!$E$6:$F$34,2,TRUE),IF(AND(71&lt;=Y8242,Y8242&lt;107),VLOOKUP($W8242,日射量と図３!$E$6:$G$34,3,TRUE),IF(AND(107&lt;=Y8242,Y8242&lt;143),VLOOKUP($W8242,日射量と図３!$E$6:$H$34,4,TRUE),VLOOKUP($W8242,日射量と図３!$E$6:$I$34,5,TRUE))))))</f>
        <v/>
      </c>
      <c r="AB8242" s="4" t="str">
        <f>IF($V8242="","",IF(Z8242&lt;36,0,IF(AND(36&lt;=Z8242,Z8242&lt;71),VLOOKUP($W8242,日射量と図３!$E$6:$F$34,2,TRUE),IF(AND(71&lt;=Z8242,Z8242&lt;107),VLOOKUP($W8242,日射量と図３!$E$6:$G$34,3,TRUE),IF(AND(107&lt;=Z8242,Z8242&lt;143),VLOOKUP($W8242,日射量と図３!$E$6:$H$34,4,TRUE),VLOOKUP($W8242,日射量と図３!$E$6:$I$34,5,TRUE))))))</f>
        <v/>
      </c>
      <c r="AC8242" s="382" t="str">
        <f t="shared" si="1551"/>
        <v/>
      </c>
      <c r="AD8242" s="382" t="str">
        <f t="shared" si="1552"/>
        <v/>
      </c>
    </row>
    <row r="8243" spans="11:30" ht="13.5" customHeight="1">
      <c r="K8243" s="4">
        <f t="shared" si="1548"/>
        <v>5</v>
      </c>
      <c r="L8243" s="34">
        <v>43595</v>
      </c>
      <c r="M8243" s="4">
        <v>344</v>
      </c>
      <c r="N8243" s="4">
        <v>8</v>
      </c>
      <c r="O8243" s="31">
        <v>0.29166666666666669</v>
      </c>
      <c r="P8243" s="35">
        <v>16.759999999999998</v>
      </c>
      <c r="Q8243" s="36">
        <f t="shared" si="1549"/>
        <v>12</v>
      </c>
      <c r="R8243" s="4">
        <f t="shared" si="1550"/>
        <v>0</v>
      </c>
      <c r="S8243" s="31">
        <f t="shared" si="1553"/>
        <v>0.20944444444444443</v>
      </c>
      <c r="T8243" s="31">
        <f t="shared" si="1554"/>
        <v>0.77601851851851855</v>
      </c>
      <c r="U8243" s="4">
        <f t="shared" si="1555"/>
        <v>0</v>
      </c>
      <c r="V8243" s="4" t="str">
        <f t="shared" si="1556"/>
        <v/>
      </c>
      <c r="W8243" s="18" t="str">
        <f>IF(V8243="","",VLOOKUP(L8243,日射量と図３!$A$4:$C$368,3,TRUE)*238.85/100)</f>
        <v/>
      </c>
      <c r="X8243" s="4" t="str">
        <f t="shared" si="1557"/>
        <v/>
      </c>
      <c r="Y8243" s="4" t="str">
        <f t="shared" si="1558"/>
        <v/>
      </c>
      <c r="Z8243" s="4" t="str">
        <f t="shared" si="1559"/>
        <v/>
      </c>
      <c r="AA8243" s="4" t="str">
        <f>IF($V8243="","",IF(Y8243&lt;36,0,IF(AND(36&lt;=Y8243,Y8243&lt;71),VLOOKUP($W8243,日射量と図３!$E$6:$F$34,2,TRUE),IF(AND(71&lt;=Y8243,Y8243&lt;107),VLOOKUP($W8243,日射量と図３!$E$6:$G$34,3,TRUE),IF(AND(107&lt;=Y8243,Y8243&lt;143),VLOOKUP($W8243,日射量と図３!$E$6:$H$34,4,TRUE),VLOOKUP($W8243,日射量と図３!$E$6:$I$34,5,TRUE))))))</f>
        <v/>
      </c>
      <c r="AB8243" s="4" t="str">
        <f>IF($V8243="","",IF(Z8243&lt;36,0,IF(AND(36&lt;=Z8243,Z8243&lt;71),VLOOKUP($W8243,日射量と図３!$E$6:$F$34,2,TRUE),IF(AND(71&lt;=Z8243,Z8243&lt;107),VLOOKUP($W8243,日射量と図３!$E$6:$G$34,3,TRUE),IF(AND(107&lt;=Z8243,Z8243&lt;143),VLOOKUP($W8243,日射量と図３!$E$6:$H$34,4,TRUE),VLOOKUP($W8243,日射量と図３!$E$6:$I$34,5,TRUE))))))</f>
        <v/>
      </c>
      <c r="AC8243" s="382" t="str">
        <f t="shared" si="1551"/>
        <v/>
      </c>
      <c r="AD8243" s="382" t="str">
        <f t="shared" si="1552"/>
        <v/>
      </c>
    </row>
    <row r="8244" spans="11:30" ht="13.5" customHeight="1">
      <c r="K8244" s="4">
        <f t="shared" si="1548"/>
        <v>5</v>
      </c>
      <c r="L8244" s="34">
        <v>43595</v>
      </c>
      <c r="M8244" s="4">
        <v>344</v>
      </c>
      <c r="N8244" s="4">
        <v>9</v>
      </c>
      <c r="O8244" s="31">
        <v>0.33333333333333331</v>
      </c>
      <c r="P8244" s="35">
        <v>18.11</v>
      </c>
      <c r="Q8244" s="36">
        <f t="shared" si="1549"/>
        <v>12</v>
      </c>
      <c r="R8244" s="4">
        <f t="shared" si="1550"/>
        <v>0</v>
      </c>
      <c r="S8244" s="31">
        <f t="shared" si="1553"/>
        <v>0.20944444444444443</v>
      </c>
      <c r="T8244" s="31">
        <f t="shared" si="1554"/>
        <v>0.77601851851851855</v>
      </c>
      <c r="U8244" s="4">
        <f t="shared" si="1555"/>
        <v>0</v>
      </c>
      <c r="V8244" s="4" t="str">
        <f t="shared" si="1556"/>
        <v/>
      </c>
      <c r="W8244" s="18" t="str">
        <f>IF(V8244="","",VLOOKUP(L8244,日射量と図３!$A$4:$C$368,3,TRUE)*238.85/100)</f>
        <v/>
      </c>
      <c r="X8244" s="4" t="str">
        <f t="shared" si="1557"/>
        <v/>
      </c>
      <c r="Y8244" s="4" t="str">
        <f t="shared" si="1558"/>
        <v/>
      </c>
      <c r="Z8244" s="4" t="str">
        <f t="shared" si="1559"/>
        <v/>
      </c>
      <c r="AA8244" s="4" t="str">
        <f>IF($V8244="","",IF(Y8244&lt;36,0,IF(AND(36&lt;=Y8244,Y8244&lt;71),VLOOKUP($W8244,日射量と図３!$E$6:$F$34,2,TRUE),IF(AND(71&lt;=Y8244,Y8244&lt;107),VLOOKUP($W8244,日射量と図３!$E$6:$G$34,3,TRUE),IF(AND(107&lt;=Y8244,Y8244&lt;143),VLOOKUP($W8244,日射量と図３!$E$6:$H$34,4,TRUE),VLOOKUP($W8244,日射量と図３!$E$6:$I$34,5,TRUE))))))</f>
        <v/>
      </c>
      <c r="AB8244" s="4" t="str">
        <f>IF($V8244="","",IF(Z8244&lt;36,0,IF(AND(36&lt;=Z8244,Z8244&lt;71),VLOOKUP($W8244,日射量と図３!$E$6:$F$34,2,TRUE),IF(AND(71&lt;=Z8244,Z8244&lt;107),VLOOKUP($W8244,日射量と図３!$E$6:$G$34,3,TRUE),IF(AND(107&lt;=Z8244,Z8244&lt;143),VLOOKUP($W8244,日射量と図３!$E$6:$H$34,4,TRUE),VLOOKUP($W8244,日射量と図３!$E$6:$I$34,5,TRUE))))))</f>
        <v/>
      </c>
      <c r="AC8244" s="382" t="str">
        <f t="shared" si="1551"/>
        <v/>
      </c>
      <c r="AD8244" s="382" t="str">
        <f t="shared" si="1552"/>
        <v/>
      </c>
    </row>
    <row r="8245" spans="11:30" ht="13.5" customHeight="1">
      <c r="K8245" s="4">
        <f t="shared" si="1548"/>
        <v>5</v>
      </c>
      <c r="L8245" s="34">
        <v>43595</v>
      </c>
      <c r="M8245" s="4">
        <v>344</v>
      </c>
      <c r="N8245" s="4">
        <v>10</v>
      </c>
      <c r="O8245" s="31">
        <v>0.375</v>
      </c>
      <c r="P8245" s="35">
        <v>19.619999999999997</v>
      </c>
      <c r="Q8245" s="36">
        <f t="shared" si="1549"/>
        <v>12</v>
      </c>
      <c r="R8245" s="4">
        <f t="shared" si="1550"/>
        <v>0</v>
      </c>
      <c r="S8245" s="31">
        <f t="shared" si="1553"/>
        <v>0.20944444444444443</v>
      </c>
      <c r="T8245" s="31">
        <f t="shared" si="1554"/>
        <v>0.77601851851851855</v>
      </c>
      <c r="U8245" s="4">
        <f t="shared" si="1555"/>
        <v>0</v>
      </c>
      <c r="V8245" s="4" t="str">
        <f t="shared" si="1556"/>
        <v/>
      </c>
      <c r="W8245" s="18" t="str">
        <f>IF(V8245="","",VLOOKUP(L8245,日射量と図３!$A$4:$C$368,3,TRUE)*238.85/100)</f>
        <v/>
      </c>
      <c r="X8245" s="4" t="str">
        <f t="shared" si="1557"/>
        <v/>
      </c>
      <c r="Y8245" s="4" t="str">
        <f t="shared" si="1558"/>
        <v/>
      </c>
      <c r="Z8245" s="4" t="str">
        <f t="shared" si="1559"/>
        <v/>
      </c>
      <c r="AA8245" s="4" t="str">
        <f>IF($V8245="","",IF(Y8245&lt;36,0,IF(AND(36&lt;=Y8245,Y8245&lt;71),VLOOKUP($W8245,日射量と図３!$E$6:$F$34,2,TRUE),IF(AND(71&lt;=Y8245,Y8245&lt;107),VLOOKUP($W8245,日射量と図３!$E$6:$G$34,3,TRUE),IF(AND(107&lt;=Y8245,Y8245&lt;143),VLOOKUP($W8245,日射量と図３!$E$6:$H$34,4,TRUE),VLOOKUP($W8245,日射量と図３!$E$6:$I$34,5,TRUE))))))</f>
        <v/>
      </c>
      <c r="AB8245" s="4" t="str">
        <f>IF($V8245="","",IF(Z8245&lt;36,0,IF(AND(36&lt;=Z8245,Z8245&lt;71),VLOOKUP($W8245,日射量と図３!$E$6:$F$34,2,TRUE),IF(AND(71&lt;=Z8245,Z8245&lt;107),VLOOKUP($W8245,日射量と図３!$E$6:$G$34,3,TRUE),IF(AND(107&lt;=Z8245,Z8245&lt;143),VLOOKUP($W8245,日射量と図３!$E$6:$H$34,4,TRUE),VLOOKUP($W8245,日射量と図３!$E$6:$I$34,5,TRUE))))))</f>
        <v/>
      </c>
      <c r="AC8245" s="382" t="str">
        <f t="shared" si="1551"/>
        <v/>
      </c>
      <c r="AD8245" s="382" t="str">
        <f t="shared" si="1552"/>
        <v/>
      </c>
    </row>
    <row r="8246" spans="11:30" ht="13.5" customHeight="1">
      <c r="K8246" s="4">
        <f t="shared" si="1548"/>
        <v>5</v>
      </c>
      <c r="L8246" s="34">
        <v>43595</v>
      </c>
      <c r="M8246" s="4">
        <v>344</v>
      </c>
      <c r="N8246" s="4">
        <v>11</v>
      </c>
      <c r="O8246" s="31">
        <v>0.41666666666666669</v>
      </c>
      <c r="P8246" s="35">
        <v>20.699999999999996</v>
      </c>
      <c r="Q8246" s="36">
        <f t="shared" si="1549"/>
        <v>12</v>
      </c>
      <c r="R8246" s="4">
        <f t="shared" si="1550"/>
        <v>0</v>
      </c>
      <c r="S8246" s="31">
        <f t="shared" si="1553"/>
        <v>0.20944444444444443</v>
      </c>
      <c r="T8246" s="31">
        <f t="shared" si="1554"/>
        <v>0.77601851851851855</v>
      </c>
      <c r="U8246" s="4">
        <f t="shared" si="1555"/>
        <v>0</v>
      </c>
      <c r="V8246" s="4" t="str">
        <f t="shared" si="1556"/>
        <v/>
      </c>
      <c r="W8246" s="18" t="str">
        <f>IF(V8246="","",VLOOKUP(L8246,日射量と図３!$A$4:$C$368,3,TRUE)*238.85/100)</f>
        <v/>
      </c>
      <c r="X8246" s="4" t="str">
        <f t="shared" si="1557"/>
        <v/>
      </c>
      <c r="Y8246" s="4" t="str">
        <f t="shared" si="1558"/>
        <v/>
      </c>
      <c r="Z8246" s="4" t="str">
        <f t="shared" si="1559"/>
        <v/>
      </c>
      <c r="AA8246" s="4" t="str">
        <f>IF($V8246="","",IF(Y8246&lt;36,0,IF(AND(36&lt;=Y8246,Y8246&lt;71),VLOOKUP($W8246,日射量と図３!$E$6:$F$34,2,TRUE),IF(AND(71&lt;=Y8246,Y8246&lt;107),VLOOKUP($W8246,日射量と図３!$E$6:$G$34,3,TRUE),IF(AND(107&lt;=Y8246,Y8246&lt;143),VLOOKUP($W8246,日射量と図３!$E$6:$H$34,4,TRUE),VLOOKUP($W8246,日射量と図３!$E$6:$I$34,5,TRUE))))))</f>
        <v/>
      </c>
      <c r="AB8246" s="4" t="str">
        <f>IF($V8246="","",IF(Z8246&lt;36,0,IF(AND(36&lt;=Z8246,Z8246&lt;71),VLOOKUP($W8246,日射量と図３!$E$6:$F$34,2,TRUE),IF(AND(71&lt;=Z8246,Z8246&lt;107),VLOOKUP($W8246,日射量と図３!$E$6:$G$34,3,TRUE),IF(AND(107&lt;=Z8246,Z8246&lt;143),VLOOKUP($W8246,日射量と図３!$E$6:$H$34,4,TRUE),VLOOKUP($W8246,日射量と図３!$E$6:$I$34,5,TRUE))))))</f>
        <v/>
      </c>
      <c r="AC8246" s="382" t="str">
        <f t="shared" si="1551"/>
        <v/>
      </c>
      <c r="AD8246" s="382" t="str">
        <f t="shared" si="1552"/>
        <v/>
      </c>
    </row>
    <row r="8247" spans="11:30" ht="13.5" customHeight="1">
      <c r="K8247" s="4">
        <f t="shared" si="1548"/>
        <v>5</v>
      </c>
      <c r="L8247" s="34">
        <v>43595</v>
      </c>
      <c r="M8247" s="4">
        <v>344</v>
      </c>
      <c r="N8247" s="4">
        <v>12</v>
      </c>
      <c r="O8247" s="31">
        <v>0.45833333333333331</v>
      </c>
      <c r="P8247" s="35">
        <v>21.240000000000002</v>
      </c>
      <c r="Q8247" s="36">
        <f t="shared" si="1549"/>
        <v>12</v>
      </c>
      <c r="R8247" s="4">
        <f t="shared" si="1550"/>
        <v>0</v>
      </c>
      <c r="S8247" s="31">
        <f t="shared" si="1553"/>
        <v>0.20944444444444443</v>
      </c>
      <c r="T8247" s="31">
        <f t="shared" si="1554"/>
        <v>0.77601851851851855</v>
      </c>
      <c r="U8247" s="4">
        <f t="shared" si="1555"/>
        <v>0</v>
      </c>
      <c r="V8247" s="4" t="str">
        <f t="shared" si="1556"/>
        <v/>
      </c>
      <c r="W8247" s="18" t="str">
        <f>IF(V8247="","",VLOOKUP(L8247,日射量と図３!$A$4:$C$368,3,TRUE)*238.85/100)</f>
        <v/>
      </c>
      <c r="X8247" s="4" t="str">
        <f t="shared" si="1557"/>
        <v/>
      </c>
      <c r="Y8247" s="4" t="str">
        <f t="shared" si="1558"/>
        <v/>
      </c>
      <c r="Z8247" s="4" t="str">
        <f t="shared" si="1559"/>
        <v/>
      </c>
      <c r="AA8247" s="4" t="str">
        <f>IF($V8247="","",IF(Y8247&lt;36,0,IF(AND(36&lt;=Y8247,Y8247&lt;71),VLOOKUP($W8247,日射量と図３!$E$6:$F$34,2,TRUE),IF(AND(71&lt;=Y8247,Y8247&lt;107),VLOOKUP($W8247,日射量と図３!$E$6:$G$34,3,TRUE),IF(AND(107&lt;=Y8247,Y8247&lt;143),VLOOKUP($W8247,日射量と図３!$E$6:$H$34,4,TRUE),VLOOKUP($W8247,日射量と図３!$E$6:$I$34,5,TRUE))))))</f>
        <v/>
      </c>
      <c r="AB8247" s="4" t="str">
        <f>IF($V8247="","",IF(Z8247&lt;36,0,IF(AND(36&lt;=Z8247,Z8247&lt;71),VLOOKUP($W8247,日射量と図３!$E$6:$F$34,2,TRUE),IF(AND(71&lt;=Z8247,Z8247&lt;107),VLOOKUP($W8247,日射量と図３!$E$6:$G$34,3,TRUE),IF(AND(107&lt;=Z8247,Z8247&lt;143),VLOOKUP($W8247,日射量と図３!$E$6:$H$34,4,TRUE),VLOOKUP($W8247,日射量と図３!$E$6:$I$34,5,TRUE))))))</f>
        <v/>
      </c>
      <c r="AC8247" s="382" t="str">
        <f t="shared" si="1551"/>
        <v/>
      </c>
      <c r="AD8247" s="382" t="str">
        <f t="shared" si="1552"/>
        <v/>
      </c>
    </row>
    <row r="8248" spans="11:30" ht="13.5" customHeight="1">
      <c r="K8248" s="4">
        <f t="shared" si="1548"/>
        <v>5</v>
      </c>
      <c r="L8248" s="34">
        <v>43595</v>
      </c>
      <c r="M8248" s="4">
        <v>344</v>
      </c>
      <c r="N8248" s="4">
        <v>13</v>
      </c>
      <c r="O8248" s="31">
        <v>0.5</v>
      </c>
      <c r="P8248" s="35">
        <v>21.81</v>
      </c>
      <c r="Q8248" s="36">
        <f t="shared" si="1549"/>
        <v>12</v>
      </c>
      <c r="R8248" s="4">
        <f t="shared" si="1550"/>
        <v>0</v>
      </c>
      <c r="S8248" s="31">
        <f t="shared" si="1553"/>
        <v>0.20944444444444443</v>
      </c>
      <c r="T8248" s="31">
        <f t="shared" si="1554"/>
        <v>0.77601851851851855</v>
      </c>
      <c r="U8248" s="4">
        <f t="shared" si="1555"/>
        <v>0</v>
      </c>
      <c r="V8248" s="4" t="str">
        <f t="shared" si="1556"/>
        <v/>
      </c>
      <c r="W8248" s="18" t="str">
        <f>IF(V8248="","",VLOOKUP(L8248,日射量と図３!$A$4:$C$368,3,TRUE)*238.85/100)</f>
        <v/>
      </c>
      <c r="X8248" s="4" t="str">
        <f t="shared" si="1557"/>
        <v/>
      </c>
      <c r="Y8248" s="4" t="str">
        <f t="shared" si="1558"/>
        <v/>
      </c>
      <c r="Z8248" s="4" t="str">
        <f t="shared" si="1559"/>
        <v/>
      </c>
      <c r="AA8248" s="4" t="str">
        <f>IF($V8248="","",IF(Y8248&lt;36,0,IF(AND(36&lt;=Y8248,Y8248&lt;71),VLOOKUP($W8248,日射量と図３!$E$6:$F$34,2,TRUE),IF(AND(71&lt;=Y8248,Y8248&lt;107),VLOOKUP($W8248,日射量と図３!$E$6:$G$34,3,TRUE),IF(AND(107&lt;=Y8248,Y8248&lt;143),VLOOKUP($W8248,日射量と図３!$E$6:$H$34,4,TRUE),VLOOKUP($W8248,日射量と図３!$E$6:$I$34,5,TRUE))))))</f>
        <v/>
      </c>
      <c r="AB8248" s="4" t="str">
        <f>IF($V8248="","",IF(Z8248&lt;36,0,IF(AND(36&lt;=Z8248,Z8248&lt;71),VLOOKUP($W8248,日射量と図３!$E$6:$F$34,2,TRUE),IF(AND(71&lt;=Z8248,Z8248&lt;107),VLOOKUP($W8248,日射量と図３!$E$6:$G$34,3,TRUE),IF(AND(107&lt;=Z8248,Z8248&lt;143),VLOOKUP($W8248,日射量と図３!$E$6:$H$34,4,TRUE),VLOOKUP($W8248,日射量と図３!$E$6:$I$34,5,TRUE))))))</f>
        <v/>
      </c>
      <c r="AC8248" s="382" t="str">
        <f t="shared" si="1551"/>
        <v/>
      </c>
      <c r="AD8248" s="382" t="str">
        <f t="shared" si="1552"/>
        <v/>
      </c>
    </row>
    <row r="8249" spans="11:30" ht="13.5" customHeight="1">
      <c r="K8249" s="4">
        <f t="shared" si="1548"/>
        <v>5</v>
      </c>
      <c r="L8249" s="34">
        <v>43595</v>
      </c>
      <c r="M8249" s="4">
        <v>344</v>
      </c>
      <c r="N8249" s="4">
        <v>14</v>
      </c>
      <c r="O8249" s="31">
        <v>0.54166666666666663</v>
      </c>
      <c r="P8249" s="35">
        <v>22.18</v>
      </c>
      <c r="Q8249" s="36">
        <f t="shared" si="1549"/>
        <v>12</v>
      </c>
      <c r="R8249" s="4">
        <f t="shared" si="1550"/>
        <v>0</v>
      </c>
      <c r="S8249" s="31">
        <f t="shared" si="1553"/>
        <v>0.20944444444444443</v>
      </c>
      <c r="T8249" s="31">
        <f t="shared" si="1554"/>
        <v>0.77601851851851855</v>
      </c>
      <c r="U8249" s="4">
        <f t="shared" si="1555"/>
        <v>0</v>
      </c>
      <c r="V8249" s="4" t="str">
        <f t="shared" si="1556"/>
        <v/>
      </c>
      <c r="W8249" s="18" t="str">
        <f>IF(V8249="","",VLOOKUP(L8249,日射量と図３!$A$4:$C$368,3,TRUE)*238.85/100)</f>
        <v/>
      </c>
      <c r="X8249" s="4" t="str">
        <f t="shared" si="1557"/>
        <v/>
      </c>
      <c r="Y8249" s="4" t="str">
        <f t="shared" si="1558"/>
        <v/>
      </c>
      <c r="Z8249" s="4" t="str">
        <f t="shared" si="1559"/>
        <v/>
      </c>
      <c r="AA8249" s="4" t="str">
        <f>IF($V8249="","",IF(Y8249&lt;36,0,IF(AND(36&lt;=Y8249,Y8249&lt;71),VLOOKUP($W8249,日射量と図３!$E$6:$F$34,2,TRUE),IF(AND(71&lt;=Y8249,Y8249&lt;107),VLOOKUP($W8249,日射量と図３!$E$6:$G$34,3,TRUE),IF(AND(107&lt;=Y8249,Y8249&lt;143),VLOOKUP($W8249,日射量と図３!$E$6:$H$34,4,TRUE),VLOOKUP($W8249,日射量と図３!$E$6:$I$34,5,TRUE))))))</f>
        <v/>
      </c>
      <c r="AB8249" s="4" t="str">
        <f>IF($V8249="","",IF(Z8249&lt;36,0,IF(AND(36&lt;=Z8249,Z8249&lt;71),VLOOKUP($W8249,日射量と図３!$E$6:$F$34,2,TRUE),IF(AND(71&lt;=Z8249,Z8249&lt;107),VLOOKUP($W8249,日射量と図３!$E$6:$G$34,3,TRUE),IF(AND(107&lt;=Z8249,Z8249&lt;143),VLOOKUP($W8249,日射量と図３!$E$6:$H$34,4,TRUE),VLOOKUP($W8249,日射量と図３!$E$6:$I$34,5,TRUE))))))</f>
        <v/>
      </c>
      <c r="AC8249" s="382" t="str">
        <f t="shared" si="1551"/>
        <v/>
      </c>
      <c r="AD8249" s="382" t="str">
        <f t="shared" si="1552"/>
        <v/>
      </c>
    </row>
    <row r="8250" spans="11:30" ht="13.5" customHeight="1">
      <c r="K8250" s="4">
        <f t="shared" si="1548"/>
        <v>5</v>
      </c>
      <c r="L8250" s="34">
        <v>43595</v>
      </c>
      <c r="M8250" s="4">
        <v>344</v>
      </c>
      <c r="N8250" s="4">
        <v>15</v>
      </c>
      <c r="O8250" s="31">
        <v>0.58333333333333337</v>
      </c>
      <c r="P8250" s="35">
        <v>22.53</v>
      </c>
      <c r="Q8250" s="36">
        <f t="shared" si="1549"/>
        <v>12</v>
      </c>
      <c r="R8250" s="4">
        <f t="shared" si="1550"/>
        <v>0</v>
      </c>
      <c r="S8250" s="31">
        <f t="shared" si="1553"/>
        <v>0.20944444444444443</v>
      </c>
      <c r="T8250" s="31">
        <f t="shared" si="1554"/>
        <v>0.77601851851851855</v>
      </c>
      <c r="U8250" s="4">
        <f t="shared" si="1555"/>
        <v>0</v>
      </c>
      <c r="V8250" s="4" t="str">
        <f t="shared" si="1556"/>
        <v/>
      </c>
      <c r="W8250" s="18" t="str">
        <f>IF(V8250="","",VLOOKUP(L8250,日射量と図３!$A$4:$C$368,3,TRUE)*238.85/100)</f>
        <v/>
      </c>
      <c r="X8250" s="4" t="str">
        <f t="shared" si="1557"/>
        <v/>
      </c>
      <c r="Y8250" s="4" t="str">
        <f t="shared" si="1558"/>
        <v/>
      </c>
      <c r="Z8250" s="4" t="str">
        <f t="shared" si="1559"/>
        <v/>
      </c>
      <c r="AA8250" s="4" t="str">
        <f>IF($V8250="","",IF(Y8250&lt;36,0,IF(AND(36&lt;=Y8250,Y8250&lt;71),VLOOKUP($W8250,日射量と図３!$E$6:$F$34,2,TRUE),IF(AND(71&lt;=Y8250,Y8250&lt;107),VLOOKUP($W8250,日射量と図３!$E$6:$G$34,3,TRUE),IF(AND(107&lt;=Y8250,Y8250&lt;143),VLOOKUP($W8250,日射量と図３!$E$6:$H$34,4,TRUE),VLOOKUP($W8250,日射量と図３!$E$6:$I$34,5,TRUE))))))</f>
        <v/>
      </c>
      <c r="AB8250" s="4" t="str">
        <f>IF($V8250="","",IF(Z8250&lt;36,0,IF(AND(36&lt;=Z8250,Z8250&lt;71),VLOOKUP($W8250,日射量と図３!$E$6:$F$34,2,TRUE),IF(AND(71&lt;=Z8250,Z8250&lt;107),VLOOKUP($W8250,日射量と図３!$E$6:$G$34,3,TRUE),IF(AND(107&lt;=Z8250,Z8250&lt;143),VLOOKUP($W8250,日射量と図３!$E$6:$H$34,4,TRUE),VLOOKUP($W8250,日射量と図３!$E$6:$I$34,5,TRUE))))))</f>
        <v/>
      </c>
      <c r="AC8250" s="382" t="str">
        <f t="shared" si="1551"/>
        <v/>
      </c>
      <c r="AD8250" s="382" t="str">
        <f t="shared" si="1552"/>
        <v/>
      </c>
    </row>
    <row r="8251" spans="11:30" ht="13.5" customHeight="1">
      <c r="K8251" s="4">
        <f t="shared" si="1548"/>
        <v>5</v>
      </c>
      <c r="L8251" s="34">
        <v>43595</v>
      </c>
      <c r="M8251" s="4">
        <v>344</v>
      </c>
      <c r="N8251" s="4">
        <v>16</v>
      </c>
      <c r="O8251" s="31">
        <v>0.625</v>
      </c>
      <c r="P8251" s="35">
        <v>22.12</v>
      </c>
      <c r="Q8251" s="36">
        <f t="shared" si="1549"/>
        <v>16</v>
      </c>
      <c r="R8251" s="4">
        <f t="shared" si="1550"/>
        <v>0</v>
      </c>
      <c r="S8251" s="31">
        <f t="shared" si="1553"/>
        <v>0.20944444444444443</v>
      </c>
      <c r="T8251" s="31">
        <f t="shared" si="1554"/>
        <v>0.77601851851851855</v>
      </c>
      <c r="U8251" s="4">
        <f t="shared" si="1555"/>
        <v>0</v>
      </c>
      <c r="V8251" s="4" t="str">
        <f t="shared" si="1556"/>
        <v/>
      </c>
      <c r="W8251" s="18" t="str">
        <f>IF(V8251="","",VLOOKUP(L8251,日射量と図３!$A$4:$C$368,3,TRUE)*238.85/100)</f>
        <v/>
      </c>
      <c r="X8251" s="4" t="str">
        <f t="shared" si="1557"/>
        <v/>
      </c>
      <c r="Y8251" s="4" t="str">
        <f t="shared" si="1558"/>
        <v/>
      </c>
      <c r="Z8251" s="4" t="str">
        <f t="shared" si="1559"/>
        <v/>
      </c>
      <c r="AA8251" s="4" t="str">
        <f>IF($V8251="","",IF(Y8251&lt;36,0,IF(AND(36&lt;=Y8251,Y8251&lt;71),VLOOKUP($W8251,日射量と図３!$E$6:$F$34,2,TRUE),IF(AND(71&lt;=Y8251,Y8251&lt;107),VLOOKUP($W8251,日射量と図３!$E$6:$G$34,3,TRUE),IF(AND(107&lt;=Y8251,Y8251&lt;143),VLOOKUP($W8251,日射量と図３!$E$6:$H$34,4,TRUE),VLOOKUP($W8251,日射量と図３!$E$6:$I$34,5,TRUE))))))</f>
        <v/>
      </c>
      <c r="AB8251" s="4" t="str">
        <f>IF($V8251="","",IF(Z8251&lt;36,0,IF(AND(36&lt;=Z8251,Z8251&lt;71),VLOOKUP($W8251,日射量と図３!$E$6:$F$34,2,TRUE),IF(AND(71&lt;=Z8251,Z8251&lt;107),VLOOKUP($W8251,日射量と図３!$E$6:$G$34,3,TRUE),IF(AND(107&lt;=Z8251,Z8251&lt;143),VLOOKUP($W8251,日射量と図３!$E$6:$H$34,4,TRUE),VLOOKUP($W8251,日射量と図３!$E$6:$I$34,5,TRUE))))))</f>
        <v/>
      </c>
      <c r="AC8251" s="382" t="str">
        <f t="shared" si="1551"/>
        <v/>
      </c>
      <c r="AD8251" s="382" t="str">
        <f t="shared" si="1552"/>
        <v/>
      </c>
    </row>
    <row r="8252" spans="11:30" ht="13.5" customHeight="1">
      <c r="K8252" s="4">
        <f t="shared" si="1548"/>
        <v>5</v>
      </c>
      <c r="L8252" s="34">
        <v>43595</v>
      </c>
      <c r="M8252" s="4">
        <v>344</v>
      </c>
      <c r="N8252" s="4">
        <v>17</v>
      </c>
      <c r="O8252" s="31">
        <v>0.66666666666666663</v>
      </c>
      <c r="P8252" s="35">
        <v>21.53</v>
      </c>
      <c r="Q8252" s="36">
        <f t="shared" si="1549"/>
        <v>16</v>
      </c>
      <c r="R8252" s="4">
        <f t="shared" si="1550"/>
        <v>0</v>
      </c>
      <c r="S8252" s="31">
        <f t="shared" si="1553"/>
        <v>0.20944444444444443</v>
      </c>
      <c r="T8252" s="31">
        <f t="shared" si="1554"/>
        <v>0.77601851851851855</v>
      </c>
      <c r="U8252" s="4">
        <f t="shared" si="1555"/>
        <v>0</v>
      </c>
      <c r="V8252" s="4" t="str">
        <f t="shared" si="1556"/>
        <v/>
      </c>
      <c r="W8252" s="18" t="str">
        <f>IF(V8252="","",VLOOKUP(L8252,日射量と図３!$A$4:$C$368,3,TRUE)*238.85/100)</f>
        <v/>
      </c>
      <c r="X8252" s="4" t="str">
        <f t="shared" si="1557"/>
        <v/>
      </c>
      <c r="Y8252" s="4" t="str">
        <f t="shared" si="1558"/>
        <v/>
      </c>
      <c r="Z8252" s="4" t="str">
        <f t="shared" si="1559"/>
        <v/>
      </c>
      <c r="AA8252" s="4" t="str">
        <f>IF($V8252="","",IF(Y8252&lt;36,0,IF(AND(36&lt;=Y8252,Y8252&lt;71),VLOOKUP($W8252,日射量と図３!$E$6:$F$34,2,TRUE),IF(AND(71&lt;=Y8252,Y8252&lt;107),VLOOKUP($W8252,日射量と図３!$E$6:$G$34,3,TRUE),IF(AND(107&lt;=Y8252,Y8252&lt;143),VLOOKUP($W8252,日射量と図３!$E$6:$H$34,4,TRUE),VLOOKUP($W8252,日射量と図３!$E$6:$I$34,5,TRUE))))))</f>
        <v/>
      </c>
      <c r="AB8252" s="4" t="str">
        <f>IF($V8252="","",IF(Z8252&lt;36,0,IF(AND(36&lt;=Z8252,Z8252&lt;71),VLOOKUP($W8252,日射量と図３!$E$6:$F$34,2,TRUE),IF(AND(71&lt;=Z8252,Z8252&lt;107),VLOOKUP($W8252,日射量と図３!$E$6:$G$34,3,TRUE),IF(AND(107&lt;=Z8252,Z8252&lt;143),VLOOKUP($W8252,日射量と図３!$E$6:$H$34,4,TRUE),VLOOKUP($W8252,日射量と図３!$E$6:$I$34,5,TRUE))))))</f>
        <v/>
      </c>
      <c r="AC8252" s="382" t="str">
        <f t="shared" si="1551"/>
        <v/>
      </c>
      <c r="AD8252" s="382" t="str">
        <f t="shared" si="1552"/>
        <v/>
      </c>
    </row>
    <row r="8253" spans="11:30" ht="13.5" customHeight="1">
      <c r="K8253" s="4">
        <f t="shared" si="1548"/>
        <v>5</v>
      </c>
      <c r="L8253" s="34">
        <v>43595</v>
      </c>
      <c r="M8253" s="4">
        <v>344</v>
      </c>
      <c r="N8253" s="4">
        <v>18</v>
      </c>
      <c r="O8253" s="31">
        <v>0.70833333333333337</v>
      </c>
      <c r="P8253" s="35">
        <v>20.590000000000003</v>
      </c>
      <c r="Q8253" s="36">
        <f t="shared" si="1549"/>
        <v>16</v>
      </c>
      <c r="R8253" s="4">
        <f t="shared" si="1550"/>
        <v>0</v>
      </c>
      <c r="S8253" s="31">
        <f t="shared" si="1553"/>
        <v>0.20944444444444443</v>
      </c>
      <c r="T8253" s="31">
        <f t="shared" si="1554"/>
        <v>0.77601851851851855</v>
      </c>
      <c r="U8253" s="4">
        <f t="shared" si="1555"/>
        <v>0</v>
      </c>
      <c r="V8253" s="4" t="str">
        <f t="shared" si="1556"/>
        <v/>
      </c>
      <c r="W8253" s="18" t="str">
        <f>IF(V8253="","",VLOOKUP(L8253,日射量と図３!$A$4:$C$368,3,TRUE)*238.85/100)</f>
        <v/>
      </c>
      <c r="X8253" s="4" t="str">
        <f t="shared" si="1557"/>
        <v/>
      </c>
      <c r="Y8253" s="4" t="str">
        <f t="shared" si="1558"/>
        <v/>
      </c>
      <c r="Z8253" s="4" t="str">
        <f t="shared" si="1559"/>
        <v/>
      </c>
      <c r="AA8253" s="4" t="str">
        <f>IF($V8253="","",IF(Y8253&lt;36,0,IF(AND(36&lt;=Y8253,Y8253&lt;71),VLOOKUP($W8253,日射量と図３!$E$6:$F$34,2,TRUE),IF(AND(71&lt;=Y8253,Y8253&lt;107),VLOOKUP($W8253,日射量と図３!$E$6:$G$34,3,TRUE),IF(AND(107&lt;=Y8253,Y8253&lt;143),VLOOKUP($W8253,日射量と図３!$E$6:$H$34,4,TRUE),VLOOKUP($W8253,日射量と図３!$E$6:$I$34,5,TRUE))))))</f>
        <v/>
      </c>
      <c r="AB8253" s="4" t="str">
        <f>IF($V8253="","",IF(Z8253&lt;36,0,IF(AND(36&lt;=Z8253,Z8253&lt;71),VLOOKUP($W8253,日射量と図３!$E$6:$F$34,2,TRUE),IF(AND(71&lt;=Z8253,Z8253&lt;107),VLOOKUP($W8253,日射量と図３!$E$6:$G$34,3,TRUE),IF(AND(107&lt;=Z8253,Z8253&lt;143),VLOOKUP($W8253,日射量と図３!$E$6:$H$34,4,TRUE),VLOOKUP($W8253,日射量と図３!$E$6:$I$34,5,TRUE))))))</f>
        <v/>
      </c>
      <c r="AC8253" s="382" t="str">
        <f t="shared" si="1551"/>
        <v/>
      </c>
      <c r="AD8253" s="382" t="str">
        <f t="shared" si="1552"/>
        <v/>
      </c>
    </row>
    <row r="8254" spans="11:30" ht="13.5" customHeight="1">
      <c r="K8254" s="4">
        <f t="shared" si="1548"/>
        <v>5</v>
      </c>
      <c r="L8254" s="34">
        <v>43595</v>
      </c>
      <c r="M8254" s="4">
        <v>344</v>
      </c>
      <c r="N8254" s="4">
        <v>19</v>
      </c>
      <c r="O8254" s="31">
        <v>0.75</v>
      </c>
      <c r="P8254" s="35">
        <v>19.48</v>
      </c>
      <c r="Q8254" s="36">
        <f t="shared" si="1549"/>
        <v>16</v>
      </c>
      <c r="R8254" s="4">
        <f t="shared" si="1550"/>
        <v>0</v>
      </c>
      <c r="S8254" s="31">
        <f t="shared" si="1553"/>
        <v>0.20944444444444443</v>
      </c>
      <c r="T8254" s="31">
        <f t="shared" si="1554"/>
        <v>0.77601851851851855</v>
      </c>
      <c r="U8254" s="4">
        <f t="shared" si="1555"/>
        <v>0</v>
      </c>
      <c r="V8254" s="4" t="str">
        <f t="shared" si="1556"/>
        <v/>
      </c>
      <c r="W8254" s="18" t="str">
        <f>IF(V8254="","",VLOOKUP(L8254,日射量と図３!$A$4:$C$368,3,TRUE)*238.85/100)</f>
        <v/>
      </c>
      <c r="X8254" s="4" t="str">
        <f t="shared" si="1557"/>
        <v/>
      </c>
      <c r="Y8254" s="4" t="str">
        <f t="shared" si="1558"/>
        <v/>
      </c>
      <c r="Z8254" s="4" t="str">
        <f t="shared" si="1559"/>
        <v/>
      </c>
      <c r="AA8254" s="4" t="str">
        <f>IF($V8254="","",IF(Y8254&lt;36,0,IF(AND(36&lt;=Y8254,Y8254&lt;71),VLOOKUP($W8254,日射量と図３!$E$6:$F$34,2,TRUE),IF(AND(71&lt;=Y8254,Y8254&lt;107),VLOOKUP($W8254,日射量と図３!$E$6:$G$34,3,TRUE),IF(AND(107&lt;=Y8254,Y8254&lt;143),VLOOKUP($W8254,日射量と図３!$E$6:$H$34,4,TRUE),VLOOKUP($W8254,日射量と図３!$E$6:$I$34,5,TRUE))))))</f>
        <v/>
      </c>
      <c r="AB8254" s="4" t="str">
        <f>IF($V8254="","",IF(Z8254&lt;36,0,IF(AND(36&lt;=Z8254,Z8254&lt;71),VLOOKUP($W8254,日射量と図３!$E$6:$F$34,2,TRUE),IF(AND(71&lt;=Z8254,Z8254&lt;107),VLOOKUP($W8254,日射量と図３!$E$6:$G$34,3,TRUE),IF(AND(107&lt;=Z8254,Z8254&lt;143),VLOOKUP($W8254,日射量と図３!$E$6:$H$34,4,TRUE),VLOOKUP($W8254,日射量と図３!$E$6:$I$34,5,TRUE))))))</f>
        <v/>
      </c>
      <c r="AC8254" s="382" t="str">
        <f t="shared" si="1551"/>
        <v/>
      </c>
      <c r="AD8254" s="382" t="str">
        <f t="shared" si="1552"/>
        <v/>
      </c>
    </row>
    <row r="8255" spans="11:30" ht="13.5" customHeight="1">
      <c r="K8255" s="4">
        <f t="shared" si="1548"/>
        <v>5</v>
      </c>
      <c r="L8255" s="34">
        <v>43595</v>
      </c>
      <c r="M8255" s="4">
        <v>344</v>
      </c>
      <c r="N8255" s="4">
        <v>20</v>
      </c>
      <c r="O8255" s="31">
        <v>0.79166666666666663</v>
      </c>
      <c r="P8255" s="35">
        <v>18.380000000000003</v>
      </c>
      <c r="Q8255" s="36">
        <f t="shared" si="1549"/>
        <v>16</v>
      </c>
      <c r="R8255" s="4">
        <f t="shared" si="1550"/>
        <v>0</v>
      </c>
      <c r="S8255" s="31">
        <f t="shared" si="1553"/>
        <v>0.20944444444444443</v>
      </c>
      <c r="T8255" s="31">
        <f t="shared" si="1554"/>
        <v>0.77601851851851855</v>
      </c>
      <c r="U8255" s="4">
        <f t="shared" si="1555"/>
        <v>0</v>
      </c>
      <c r="V8255" s="4" t="str">
        <f t="shared" si="1556"/>
        <v/>
      </c>
      <c r="W8255" s="18" t="str">
        <f>IF(V8255="","",VLOOKUP(L8255,日射量と図３!$A$4:$C$368,3,TRUE)*238.85/100)</f>
        <v/>
      </c>
      <c r="X8255" s="4" t="str">
        <f t="shared" si="1557"/>
        <v/>
      </c>
      <c r="Y8255" s="4" t="str">
        <f t="shared" si="1558"/>
        <v/>
      </c>
      <c r="Z8255" s="4" t="str">
        <f t="shared" si="1559"/>
        <v/>
      </c>
      <c r="AA8255" s="4" t="str">
        <f>IF($V8255="","",IF(Y8255&lt;36,0,IF(AND(36&lt;=Y8255,Y8255&lt;71),VLOOKUP($W8255,日射量と図３!$E$6:$F$34,2,TRUE),IF(AND(71&lt;=Y8255,Y8255&lt;107),VLOOKUP($W8255,日射量と図３!$E$6:$G$34,3,TRUE),IF(AND(107&lt;=Y8255,Y8255&lt;143),VLOOKUP($W8255,日射量と図３!$E$6:$H$34,4,TRUE),VLOOKUP($W8255,日射量と図３!$E$6:$I$34,5,TRUE))))))</f>
        <v/>
      </c>
      <c r="AB8255" s="4" t="str">
        <f>IF($V8255="","",IF(Z8255&lt;36,0,IF(AND(36&lt;=Z8255,Z8255&lt;71),VLOOKUP($W8255,日射量と図３!$E$6:$F$34,2,TRUE),IF(AND(71&lt;=Z8255,Z8255&lt;107),VLOOKUP($W8255,日射量と図３!$E$6:$G$34,3,TRUE),IF(AND(107&lt;=Z8255,Z8255&lt;143),VLOOKUP($W8255,日射量と図３!$E$6:$H$34,4,TRUE),VLOOKUP($W8255,日射量と図３!$E$6:$I$34,5,TRUE))))))</f>
        <v/>
      </c>
      <c r="AC8255" s="382" t="str">
        <f t="shared" si="1551"/>
        <v/>
      </c>
      <c r="AD8255" s="382" t="str">
        <f t="shared" si="1552"/>
        <v/>
      </c>
    </row>
    <row r="8256" spans="11:30" ht="13.5" customHeight="1">
      <c r="K8256" s="4">
        <f t="shared" si="1548"/>
        <v>5</v>
      </c>
      <c r="L8256" s="34">
        <v>43595</v>
      </c>
      <c r="M8256" s="4">
        <v>344</v>
      </c>
      <c r="N8256" s="4">
        <v>21</v>
      </c>
      <c r="O8256" s="31">
        <v>0.83333333333333337</v>
      </c>
      <c r="P8256" s="35">
        <v>17.809999999999999</v>
      </c>
      <c r="Q8256" s="36">
        <f t="shared" si="1549"/>
        <v>16</v>
      </c>
      <c r="R8256" s="4">
        <f t="shared" si="1550"/>
        <v>0</v>
      </c>
      <c r="S8256" s="31">
        <f t="shared" si="1553"/>
        <v>0.20944444444444443</v>
      </c>
      <c r="T8256" s="31">
        <f t="shared" si="1554"/>
        <v>0.77601851851851855</v>
      </c>
      <c r="U8256" s="4">
        <f t="shared" si="1555"/>
        <v>0</v>
      </c>
      <c r="V8256" s="4" t="str">
        <f t="shared" si="1556"/>
        <v/>
      </c>
      <c r="W8256" s="18" t="str">
        <f>IF(V8256="","",VLOOKUP(L8256,日射量と図３!$A$4:$C$368,3,TRUE)*238.85/100)</f>
        <v/>
      </c>
      <c r="X8256" s="4" t="str">
        <f t="shared" si="1557"/>
        <v/>
      </c>
      <c r="Y8256" s="4" t="str">
        <f t="shared" si="1558"/>
        <v/>
      </c>
      <c r="Z8256" s="4" t="str">
        <f t="shared" si="1559"/>
        <v/>
      </c>
      <c r="AA8256" s="4" t="str">
        <f>IF($V8256="","",IF(Y8256&lt;36,0,IF(AND(36&lt;=Y8256,Y8256&lt;71),VLOOKUP($W8256,日射量と図３!$E$6:$F$34,2,TRUE),IF(AND(71&lt;=Y8256,Y8256&lt;107),VLOOKUP($W8256,日射量と図３!$E$6:$G$34,3,TRUE),IF(AND(107&lt;=Y8256,Y8256&lt;143),VLOOKUP($W8256,日射量と図３!$E$6:$H$34,4,TRUE),VLOOKUP($W8256,日射量と図３!$E$6:$I$34,5,TRUE))))))</f>
        <v/>
      </c>
      <c r="AB8256" s="4" t="str">
        <f>IF($V8256="","",IF(Z8256&lt;36,0,IF(AND(36&lt;=Z8256,Z8256&lt;71),VLOOKUP($W8256,日射量と図３!$E$6:$F$34,2,TRUE),IF(AND(71&lt;=Z8256,Z8256&lt;107),VLOOKUP($W8256,日射量と図３!$E$6:$G$34,3,TRUE),IF(AND(107&lt;=Z8256,Z8256&lt;143),VLOOKUP($W8256,日射量と図３!$E$6:$H$34,4,TRUE),VLOOKUP($W8256,日射量と図３!$E$6:$I$34,5,TRUE))))))</f>
        <v/>
      </c>
      <c r="AC8256" s="382" t="str">
        <f t="shared" si="1551"/>
        <v/>
      </c>
      <c r="AD8256" s="382" t="str">
        <f t="shared" si="1552"/>
        <v/>
      </c>
    </row>
    <row r="8257" spans="11:30" ht="13.5" customHeight="1">
      <c r="K8257" s="4">
        <f t="shared" si="1548"/>
        <v>5</v>
      </c>
      <c r="L8257" s="34">
        <v>43595</v>
      </c>
      <c r="M8257" s="4">
        <v>344</v>
      </c>
      <c r="N8257" s="4">
        <v>22</v>
      </c>
      <c r="O8257" s="31">
        <v>0.875</v>
      </c>
      <c r="P8257" s="35">
        <v>17.389999999999997</v>
      </c>
      <c r="Q8257" s="36">
        <f t="shared" si="1549"/>
        <v>16</v>
      </c>
      <c r="R8257" s="4">
        <f t="shared" si="1550"/>
        <v>0</v>
      </c>
      <c r="S8257" s="31">
        <f t="shared" si="1553"/>
        <v>0.20944444444444443</v>
      </c>
      <c r="T8257" s="31">
        <f t="shared" si="1554"/>
        <v>0.77601851851851855</v>
      </c>
      <c r="U8257" s="4">
        <f t="shared" si="1555"/>
        <v>0</v>
      </c>
      <c r="V8257" s="4" t="str">
        <f t="shared" si="1556"/>
        <v/>
      </c>
      <c r="W8257" s="18" t="str">
        <f>IF(V8257="","",VLOOKUP(L8257,日射量と図３!$A$4:$C$368,3,TRUE)*238.85/100)</f>
        <v/>
      </c>
      <c r="X8257" s="4" t="str">
        <f t="shared" si="1557"/>
        <v/>
      </c>
      <c r="Y8257" s="4" t="str">
        <f t="shared" si="1558"/>
        <v/>
      </c>
      <c r="Z8257" s="4" t="str">
        <f t="shared" si="1559"/>
        <v/>
      </c>
      <c r="AA8257" s="4" t="str">
        <f>IF($V8257="","",IF(Y8257&lt;36,0,IF(AND(36&lt;=Y8257,Y8257&lt;71),VLOOKUP($W8257,日射量と図３!$E$6:$F$34,2,TRUE),IF(AND(71&lt;=Y8257,Y8257&lt;107),VLOOKUP($W8257,日射量と図３!$E$6:$G$34,3,TRUE),IF(AND(107&lt;=Y8257,Y8257&lt;143),VLOOKUP($W8257,日射量と図３!$E$6:$H$34,4,TRUE),VLOOKUP($W8257,日射量と図３!$E$6:$I$34,5,TRUE))))))</f>
        <v/>
      </c>
      <c r="AB8257" s="4" t="str">
        <f>IF($V8257="","",IF(Z8257&lt;36,0,IF(AND(36&lt;=Z8257,Z8257&lt;71),VLOOKUP($W8257,日射量と図３!$E$6:$F$34,2,TRUE),IF(AND(71&lt;=Z8257,Z8257&lt;107),VLOOKUP($W8257,日射量と図３!$E$6:$G$34,3,TRUE),IF(AND(107&lt;=Z8257,Z8257&lt;143),VLOOKUP($W8257,日射量と図３!$E$6:$H$34,4,TRUE),VLOOKUP($W8257,日射量と図３!$E$6:$I$34,5,TRUE))))))</f>
        <v/>
      </c>
      <c r="AC8257" s="382" t="str">
        <f t="shared" si="1551"/>
        <v/>
      </c>
      <c r="AD8257" s="382" t="str">
        <f t="shared" si="1552"/>
        <v/>
      </c>
    </row>
    <row r="8258" spans="11:30" ht="13.5" customHeight="1">
      <c r="K8258" s="4">
        <f t="shared" si="1548"/>
        <v>5</v>
      </c>
      <c r="L8258" s="34">
        <v>43595</v>
      </c>
      <c r="M8258" s="4">
        <v>344</v>
      </c>
      <c r="N8258" s="4">
        <v>23</v>
      </c>
      <c r="O8258" s="31">
        <v>0.91666666666666663</v>
      </c>
      <c r="P8258" s="35">
        <v>16.910000000000004</v>
      </c>
      <c r="Q8258" s="36">
        <f t="shared" si="1549"/>
        <v>13</v>
      </c>
      <c r="R8258" s="4">
        <f t="shared" si="1550"/>
        <v>0</v>
      </c>
      <c r="S8258" s="31">
        <f t="shared" si="1553"/>
        <v>0.20944444444444443</v>
      </c>
      <c r="T8258" s="31">
        <f t="shared" si="1554"/>
        <v>0.77601851851851855</v>
      </c>
      <c r="U8258" s="4">
        <f t="shared" si="1555"/>
        <v>0</v>
      </c>
      <c r="V8258" s="4" t="str">
        <f t="shared" si="1556"/>
        <v/>
      </c>
      <c r="W8258" s="18" t="str">
        <f>IF(V8258="","",VLOOKUP(L8258,日射量と図３!$A$4:$C$368,3,TRUE)*238.85/100)</f>
        <v/>
      </c>
      <c r="X8258" s="4" t="str">
        <f t="shared" si="1557"/>
        <v/>
      </c>
      <c r="Y8258" s="4" t="str">
        <f t="shared" si="1558"/>
        <v/>
      </c>
      <c r="Z8258" s="4" t="str">
        <f t="shared" si="1559"/>
        <v/>
      </c>
      <c r="AA8258" s="4" t="str">
        <f>IF($V8258="","",IF(Y8258&lt;36,0,IF(AND(36&lt;=Y8258,Y8258&lt;71),VLOOKUP($W8258,日射量と図３!$E$6:$F$34,2,TRUE),IF(AND(71&lt;=Y8258,Y8258&lt;107),VLOOKUP($W8258,日射量と図３!$E$6:$G$34,3,TRUE),IF(AND(107&lt;=Y8258,Y8258&lt;143),VLOOKUP($W8258,日射量と図３!$E$6:$H$34,4,TRUE),VLOOKUP($W8258,日射量と図３!$E$6:$I$34,5,TRUE))))))</f>
        <v/>
      </c>
      <c r="AB8258" s="4" t="str">
        <f>IF($V8258="","",IF(Z8258&lt;36,0,IF(AND(36&lt;=Z8258,Z8258&lt;71),VLOOKUP($W8258,日射量と図３!$E$6:$F$34,2,TRUE),IF(AND(71&lt;=Z8258,Z8258&lt;107),VLOOKUP($W8258,日射量と図３!$E$6:$G$34,3,TRUE),IF(AND(107&lt;=Z8258,Z8258&lt;143),VLOOKUP($W8258,日射量と図３!$E$6:$H$34,4,TRUE),VLOOKUP($W8258,日射量と図３!$E$6:$I$34,5,TRUE))))))</f>
        <v/>
      </c>
      <c r="AC8258" s="382" t="str">
        <f t="shared" si="1551"/>
        <v/>
      </c>
      <c r="AD8258" s="382" t="str">
        <f t="shared" si="1552"/>
        <v/>
      </c>
    </row>
    <row r="8259" spans="11:30" ht="13.5" customHeight="1">
      <c r="K8259" s="4">
        <f t="shared" si="1548"/>
        <v>5</v>
      </c>
      <c r="L8259" s="34">
        <v>43595</v>
      </c>
      <c r="M8259" s="4">
        <v>344</v>
      </c>
      <c r="N8259" s="4">
        <v>24</v>
      </c>
      <c r="O8259" s="31">
        <v>0.95833333333333337</v>
      </c>
      <c r="P8259" s="35">
        <v>16.61</v>
      </c>
      <c r="Q8259" s="36">
        <f t="shared" si="1549"/>
        <v>13</v>
      </c>
      <c r="R8259" s="4">
        <f t="shared" si="1550"/>
        <v>0</v>
      </c>
      <c r="S8259" s="31">
        <f t="shared" si="1553"/>
        <v>0.20944444444444443</v>
      </c>
      <c r="T8259" s="31">
        <f t="shared" si="1554"/>
        <v>0.77601851851851855</v>
      </c>
      <c r="U8259" s="4">
        <f t="shared" si="1555"/>
        <v>0</v>
      </c>
      <c r="V8259" s="4" t="str">
        <f t="shared" si="1556"/>
        <v/>
      </c>
      <c r="W8259" s="18" t="str">
        <f>IF(V8259="","",VLOOKUP(L8259,日射量と図３!$A$4:$C$368,3,TRUE)*238.85/100)</f>
        <v/>
      </c>
      <c r="X8259" s="4" t="str">
        <f t="shared" si="1557"/>
        <v/>
      </c>
      <c r="Y8259" s="4" t="str">
        <f t="shared" si="1558"/>
        <v/>
      </c>
      <c r="Z8259" s="4" t="str">
        <f t="shared" si="1559"/>
        <v/>
      </c>
      <c r="AA8259" s="4" t="str">
        <f>IF($V8259="","",IF(Y8259&lt;36,0,IF(AND(36&lt;=Y8259,Y8259&lt;71),VLOOKUP($W8259,日射量と図３!$E$6:$F$34,2,TRUE),IF(AND(71&lt;=Y8259,Y8259&lt;107),VLOOKUP($W8259,日射量と図３!$E$6:$G$34,3,TRUE),IF(AND(107&lt;=Y8259,Y8259&lt;143),VLOOKUP($W8259,日射量と図３!$E$6:$H$34,4,TRUE),VLOOKUP($W8259,日射量と図３!$E$6:$I$34,5,TRUE))))))</f>
        <v/>
      </c>
      <c r="AB8259" s="4" t="str">
        <f>IF($V8259="","",IF(Z8259&lt;36,0,IF(AND(36&lt;=Z8259,Z8259&lt;71),VLOOKUP($W8259,日射量と図３!$E$6:$F$34,2,TRUE),IF(AND(71&lt;=Z8259,Z8259&lt;107),VLOOKUP($W8259,日射量と図３!$E$6:$G$34,3,TRUE),IF(AND(107&lt;=Z8259,Z8259&lt;143),VLOOKUP($W8259,日射量と図３!$E$6:$H$34,4,TRUE),VLOOKUP($W8259,日射量と図３!$E$6:$I$34,5,TRUE))))))</f>
        <v/>
      </c>
      <c r="AC8259" s="382" t="str">
        <f t="shared" si="1551"/>
        <v/>
      </c>
      <c r="AD8259" s="382" t="str">
        <f t="shared" si="1552"/>
        <v/>
      </c>
    </row>
    <row r="8260" spans="11:30" ht="13.5" customHeight="1">
      <c r="K8260" s="4">
        <f t="shared" si="1548"/>
        <v>5</v>
      </c>
      <c r="L8260" s="34">
        <v>43596</v>
      </c>
      <c r="M8260" s="4">
        <v>345</v>
      </c>
      <c r="N8260" s="4">
        <v>1</v>
      </c>
      <c r="O8260" s="31">
        <v>0</v>
      </c>
      <c r="P8260" s="35">
        <v>15.989999999999998</v>
      </c>
      <c r="Q8260" s="36">
        <f t="shared" si="1549"/>
        <v>13</v>
      </c>
      <c r="R8260" s="4">
        <f t="shared" si="1550"/>
        <v>0</v>
      </c>
      <c r="S8260" s="31">
        <f t="shared" si="1553"/>
        <v>0.20944444444444443</v>
      </c>
      <c r="T8260" s="31">
        <f t="shared" si="1554"/>
        <v>0.77601851851851855</v>
      </c>
      <c r="U8260" s="4">
        <f t="shared" si="1555"/>
        <v>0</v>
      </c>
      <c r="V8260" s="4">
        <f t="shared" si="1556"/>
        <v>0</v>
      </c>
      <c r="W8260" s="18">
        <f>IF(V8260="","",VLOOKUP(L8260,日射量と図３!$A$4:$C$368,3,TRUE)*238.85/100)</f>
        <v>40.604500000000002</v>
      </c>
      <c r="X8260" s="4">
        <f t="shared" si="1557"/>
        <v>14</v>
      </c>
      <c r="Y8260" s="4">
        <f t="shared" si="1558"/>
        <v>0</v>
      </c>
      <c r="Z8260" s="4">
        <f t="shared" si="1559"/>
        <v>0</v>
      </c>
      <c r="AA8260" s="4">
        <f>IF($V8260="","",IF(Y8260&lt;36,0,IF(AND(36&lt;=Y8260,Y8260&lt;71),VLOOKUP($W8260,日射量と図３!$E$6:$F$34,2,TRUE),IF(AND(71&lt;=Y8260,Y8260&lt;107),VLOOKUP($W8260,日射量と図３!$E$6:$G$34,3,TRUE),IF(AND(107&lt;=Y8260,Y8260&lt;143),VLOOKUP($W8260,日射量と図３!$E$6:$H$34,4,TRUE),VLOOKUP($W8260,日射量と図３!$E$6:$I$34,5,TRUE))))))</f>
        <v>0</v>
      </c>
      <c r="AB8260" s="4">
        <f>IF($V8260="","",IF(Z8260&lt;36,0,IF(AND(36&lt;=Z8260,Z8260&lt;71),VLOOKUP($W8260,日射量と図３!$E$6:$F$34,2,TRUE),IF(AND(71&lt;=Z8260,Z8260&lt;107),VLOOKUP($W8260,日射量と図３!$E$6:$G$34,3,TRUE),IF(AND(107&lt;=Z8260,Z8260&lt;143),VLOOKUP($W8260,日射量と図３!$E$6:$H$34,4,TRUE),VLOOKUP($W8260,日射量と図３!$E$6:$I$34,5,TRUE))))))</f>
        <v>0</v>
      </c>
      <c r="AC8260" s="382">
        <f t="shared" si="1551"/>
        <v>0</v>
      </c>
      <c r="AD8260" s="382">
        <f t="shared" si="1552"/>
        <v>0</v>
      </c>
    </row>
    <row r="8261" spans="11:30" ht="13.5" customHeight="1">
      <c r="K8261" s="4">
        <f t="shared" ref="K8261:K8324" si="1560">MONTH(L8261)</f>
        <v>5</v>
      </c>
      <c r="L8261" s="34">
        <v>43596</v>
      </c>
      <c r="M8261" s="4">
        <v>345</v>
      </c>
      <c r="N8261" s="4">
        <v>2</v>
      </c>
      <c r="O8261" s="31">
        <v>4.1666666666666664E-2</v>
      </c>
      <c r="P8261" s="35">
        <v>15.719999999999999</v>
      </c>
      <c r="Q8261" s="36">
        <f t="shared" ref="Q8261:Q8324" si="1561">IF(O8261&lt;$B$15,$D$14,IF(O8261&lt;$B$16,$D$15,IF(O8261&lt;$B$17,$D$16,IF(O8261&lt;$B$18,$D$17,IF(O8261&lt;$B$19,$D$18,$D$19)))))</f>
        <v>13</v>
      </c>
      <c r="R8261" s="4">
        <f t="shared" ref="R8261:R8324" si="1562">IF(Q8261-P8261&gt;0,Q8261-P8261,0)</f>
        <v>0</v>
      </c>
      <c r="S8261" s="31">
        <f t="shared" si="1553"/>
        <v>0.20944444444444443</v>
      </c>
      <c r="T8261" s="31">
        <f t="shared" si="1554"/>
        <v>0.77601851851851855</v>
      </c>
      <c r="U8261" s="4">
        <f t="shared" si="1555"/>
        <v>0</v>
      </c>
      <c r="V8261" s="4" t="str">
        <f t="shared" si="1556"/>
        <v/>
      </c>
      <c r="W8261" s="18" t="str">
        <f>IF(V8261="","",VLOOKUP(L8261,日射量と図３!$A$4:$C$368,3,TRUE)*238.85/100)</f>
        <v/>
      </c>
      <c r="X8261" s="4" t="str">
        <f t="shared" si="1557"/>
        <v/>
      </c>
      <c r="Y8261" s="4" t="str">
        <f t="shared" si="1558"/>
        <v/>
      </c>
      <c r="Z8261" s="4" t="str">
        <f t="shared" si="1559"/>
        <v/>
      </c>
      <c r="AA8261" s="4" t="str">
        <f>IF($V8261="","",IF(Y8261&lt;36,0,IF(AND(36&lt;=Y8261,Y8261&lt;71),VLOOKUP($W8261,日射量と図３!$E$6:$F$34,2,TRUE),IF(AND(71&lt;=Y8261,Y8261&lt;107),VLOOKUP($W8261,日射量と図３!$E$6:$G$34,3,TRUE),IF(AND(107&lt;=Y8261,Y8261&lt;143),VLOOKUP($W8261,日射量と図３!$E$6:$H$34,4,TRUE),VLOOKUP($W8261,日射量と図３!$E$6:$I$34,5,TRUE))))))</f>
        <v/>
      </c>
      <c r="AB8261" s="4" t="str">
        <f>IF($V8261="","",IF(Z8261&lt;36,0,IF(AND(36&lt;=Z8261,Z8261&lt;71),VLOOKUP($W8261,日射量と図３!$E$6:$F$34,2,TRUE),IF(AND(71&lt;=Z8261,Z8261&lt;107),VLOOKUP($W8261,日射量と図３!$E$6:$G$34,3,TRUE),IF(AND(107&lt;=Z8261,Z8261&lt;143),VLOOKUP($W8261,日射量と図３!$E$6:$H$34,4,TRUE),VLOOKUP($W8261,日射量と図３!$E$6:$I$34,5,TRUE))))))</f>
        <v/>
      </c>
      <c r="AC8261" s="382" t="str">
        <f t="shared" si="1551"/>
        <v/>
      </c>
      <c r="AD8261" s="382" t="str">
        <f t="shared" si="1552"/>
        <v/>
      </c>
    </row>
    <row r="8262" spans="11:30" ht="13.5" customHeight="1">
      <c r="K8262" s="4">
        <f t="shared" si="1560"/>
        <v>5</v>
      </c>
      <c r="L8262" s="34">
        <v>43596</v>
      </c>
      <c r="M8262" s="4">
        <v>345</v>
      </c>
      <c r="N8262" s="4">
        <v>3</v>
      </c>
      <c r="O8262" s="31">
        <v>8.3333333333333329E-2</v>
      </c>
      <c r="P8262" s="35">
        <v>15.5</v>
      </c>
      <c r="Q8262" s="36">
        <f t="shared" si="1561"/>
        <v>13</v>
      </c>
      <c r="R8262" s="4">
        <f t="shared" si="1562"/>
        <v>0</v>
      </c>
      <c r="S8262" s="31">
        <f t="shared" si="1553"/>
        <v>0.20944444444444443</v>
      </c>
      <c r="T8262" s="31">
        <f t="shared" si="1554"/>
        <v>0.77601851851851855</v>
      </c>
      <c r="U8262" s="4">
        <f t="shared" si="1555"/>
        <v>0</v>
      </c>
      <c r="V8262" s="4" t="str">
        <f t="shared" si="1556"/>
        <v/>
      </c>
      <c r="W8262" s="18" t="str">
        <f>IF(V8262="","",VLOOKUP(L8262,日射量と図３!$A$4:$C$368,3,TRUE)*238.85/100)</f>
        <v/>
      </c>
      <c r="X8262" s="4" t="str">
        <f t="shared" si="1557"/>
        <v/>
      </c>
      <c r="Y8262" s="4" t="str">
        <f t="shared" si="1558"/>
        <v/>
      </c>
      <c r="Z8262" s="4" t="str">
        <f t="shared" si="1559"/>
        <v/>
      </c>
      <c r="AA8262" s="4" t="str">
        <f>IF($V8262="","",IF(Y8262&lt;36,0,IF(AND(36&lt;=Y8262,Y8262&lt;71),VLOOKUP($W8262,日射量と図３!$E$6:$F$34,2,TRUE),IF(AND(71&lt;=Y8262,Y8262&lt;107),VLOOKUP($W8262,日射量と図３!$E$6:$G$34,3,TRUE),IF(AND(107&lt;=Y8262,Y8262&lt;143),VLOOKUP($W8262,日射量と図３!$E$6:$H$34,4,TRUE),VLOOKUP($W8262,日射量と図３!$E$6:$I$34,5,TRUE))))))</f>
        <v/>
      </c>
      <c r="AB8262" s="4" t="str">
        <f>IF($V8262="","",IF(Z8262&lt;36,0,IF(AND(36&lt;=Z8262,Z8262&lt;71),VLOOKUP($W8262,日射量と図３!$E$6:$F$34,2,TRUE),IF(AND(71&lt;=Z8262,Z8262&lt;107),VLOOKUP($W8262,日射量と図３!$E$6:$G$34,3,TRUE),IF(AND(107&lt;=Z8262,Z8262&lt;143),VLOOKUP($W8262,日射量と図３!$E$6:$H$34,4,TRUE),VLOOKUP($W8262,日射量と図３!$E$6:$I$34,5,TRUE))))))</f>
        <v/>
      </c>
      <c r="AC8262" s="382" t="str">
        <f t="shared" si="1551"/>
        <v/>
      </c>
      <c r="AD8262" s="382" t="str">
        <f t="shared" si="1552"/>
        <v/>
      </c>
    </row>
    <row r="8263" spans="11:30" ht="13.5" customHeight="1">
      <c r="K8263" s="4">
        <f t="shared" si="1560"/>
        <v>5</v>
      </c>
      <c r="L8263" s="34">
        <v>43596</v>
      </c>
      <c r="M8263" s="4">
        <v>345</v>
      </c>
      <c r="N8263" s="4">
        <v>4</v>
      </c>
      <c r="O8263" s="31">
        <v>0.125</v>
      </c>
      <c r="P8263" s="35">
        <v>15.319999999999999</v>
      </c>
      <c r="Q8263" s="36">
        <f t="shared" si="1561"/>
        <v>13</v>
      </c>
      <c r="R8263" s="4">
        <f t="shared" si="1562"/>
        <v>0</v>
      </c>
      <c r="S8263" s="31">
        <f t="shared" si="1553"/>
        <v>0.20944444444444443</v>
      </c>
      <c r="T8263" s="31">
        <f t="shared" si="1554"/>
        <v>0.77601851851851855</v>
      </c>
      <c r="U8263" s="4">
        <f t="shared" si="1555"/>
        <v>0</v>
      </c>
      <c r="V8263" s="4" t="str">
        <f t="shared" si="1556"/>
        <v/>
      </c>
      <c r="W8263" s="18" t="str">
        <f>IF(V8263="","",VLOOKUP(L8263,日射量と図３!$A$4:$C$368,3,TRUE)*238.85/100)</f>
        <v/>
      </c>
      <c r="X8263" s="4" t="str">
        <f t="shared" si="1557"/>
        <v/>
      </c>
      <c r="Y8263" s="4" t="str">
        <f t="shared" si="1558"/>
        <v/>
      </c>
      <c r="Z8263" s="4" t="str">
        <f t="shared" si="1559"/>
        <v/>
      </c>
      <c r="AA8263" s="4" t="str">
        <f>IF($V8263="","",IF(Y8263&lt;36,0,IF(AND(36&lt;=Y8263,Y8263&lt;71),VLOOKUP($W8263,日射量と図３!$E$6:$F$34,2,TRUE),IF(AND(71&lt;=Y8263,Y8263&lt;107),VLOOKUP($W8263,日射量と図３!$E$6:$G$34,3,TRUE),IF(AND(107&lt;=Y8263,Y8263&lt;143),VLOOKUP($W8263,日射量と図３!$E$6:$H$34,4,TRUE),VLOOKUP($W8263,日射量と図３!$E$6:$I$34,5,TRUE))))))</f>
        <v/>
      </c>
      <c r="AB8263" s="4" t="str">
        <f>IF($V8263="","",IF(Z8263&lt;36,0,IF(AND(36&lt;=Z8263,Z8263&lt;71),VLOOKUP($W8263,日射量と図３!$E$6:$F$34,2,TRUE),IF(AND(71&lt;=Z8263,Z8263&lt;107),VLOOKUP($W8263,日射量と図３!$E$6:$G$34,3,TRUE),IF(AND(107&lt;=Z8263,Z8263&lt;143),VLOOKUP($W8263,日射量と図３!$E$6:$H$34,4,TRUE),VLOOKUP($W8263,日射量と図３!$E$6:$I$34,5,TRUE))))))</f>
        <v/>
      </c>
      <c r="AC8263" s="382" t="str">
        <f t="shared" si="1551"/>
        <v/>
      </c>
      <c r="AD8263" s="382" t="str">
        <f t="shared" si="1552"/>
        <v/>
      </c>
    </row>
    <row r="8264" spans="11:30" ht="13.5" customHeight="1">
      <c r="K8264" s="4">
        <f t="shared" si="1560"/>
        <v>5</v>
      </c>
      <c r="L8264" s="34">
        <v>43596</v>
      </c>
      <c r="M8264" s="4">
        <v>345</v>
      </c>
      <c r="N8264" s="4">
        <v>5</v>
      </c>
      <c r="O8264" s="31">
        <v>0.16666666666666666</v>
      </c>
      <c r="P8264" s="35">
        <v>14.979999999999999</v>
      </c>
      <c r="Q8264" s="36">
        <f t="shared" si="1561"/>
        <v>15</v>
      </c>
      <c r="R8264" s="4">
        <f t="shared" si="1562"/>
        <v>2.000000000000135E-2</v>
      </c>
      <c r="S8264" s="31">
        <f t="shared" si="1553"/>
        <v>0.20944444444444443</v>
      </c>
      <c r="T8264" s="31">
        <f t="shared" si="1554"/>
        <v>0.77601851851851855</v>
      </c>
      <c r="U8264" s="4">
        <f t="shared" si="1555"/>
        <v>0</v>
      </c>
      <c r="V8264" s="4" t="str">
        <f t="shared" si="1556"/>
        <v/>
      </c>
      <c r="W8264" s="18" t="str">
        <f>IF(V8264="","",VLOOKUP(L8264,日射量と図３!$A$4:$C$368,3,TRUE)*238.85/100)</f>
        <v/>
      </c>
      <c r="X8264" s="4" t="str">
        <f t="shared" si="1557"/>
        <v/>
      </c>
      <c r="Y8264" s="4" t="str">
        <f t="shared" si="1558"/>
        <v/>
      </c>
      <c r="Z8264" s="4" t="str">
        <f t="shared" si="1559"/>
        <v/>
      </c>
      <c r="AA8264" s="4" t="str">
        <f>IF($V8264="","",IF(Y8264&lt;36,0,IF(AND(36&lt;=Y8264,Y8264&lt;71),VLOOKUP($W8264,日射量と図３!$E$6:$F$34,2,TRUE),IF(AND(71&lt;=Y8264,Y8264&lt;107),VLOOKUP($W8264,日射量と図３!$E$6:$G$34,3,TRUE),IF(AND(107&lt;=Y8264,Y8264&lt;143),VLOOKUP($W8264,日射量と図３!$E$6:$H$34,4,TRUE),VLOOKUP($W8264,日射量と図３!$E$6:$I$34,5,TRUE))))))</f>
        <v/>
      </c>
      <c r="AB8264" s="4" t="str">
        <f>IF($V8264="","",IF(Z8264&lt;36,0,IF(AND(36&lt;=Z8264,Z8264&lt;71),VLOOKUP($W8264,日射量と図３!$E$6:$F$34,2,TRUE),IF(AND(71&lt;=Z8264,Z8264&lt;107),VLOOKUP($W8264,日射量と図３!$E$6:$G$34,3,TRUE),IF(AND(107&lt;=Z8264,Z8264&lt;143),VLOOKUP($W8264,日射量と図３!$E$6:$H$34,4,TRUE),VLOOKUP($W8264,日射量と図３!$E$6:$I$34,5,TRUE))))))</f>
        <v/>
      </c>
      <c r="AC8264" s="382" t="str">
        <f t="shared" si="1551"/>
        <v/>
      </c>
      <c r="AD8264" s="382" t="str">
        <f t="shared" si="1552"/>
        <v/>
      </c>
    </row>
    <row r="8265" spans="11:30" ht="13.5" customHeight="1">
      <c r="K8265" s="4">
        <f t="shared" si="1560"/>
        <v>5</v>
      </c>
      <c r="L8265" s="34">
        <v>43596</v>
      </c>
      <c r="M8265" s="4">
        <v>345</v>
      </c>
      <c r="N8265" s="4">
        <v>6</v>
      </c>
      <c r="O8265" s="31">
        <v>0.20833333333333334</v>
      </c>
      <c r="P8265" s="35">
        <v>14.86</v>
      </c>
      <c r="Q8265" s="36">
        <f t="shared" si="1561"/>
        <v>15</v>
      </c>
      <c r="R8265" s="4">
        <f t="shared" si="1562"/>
        <v>0.14000000000000057</v>
      </c>
      <c r="S8265" s="31">
        <f t="shared" si="1553"/>
        <v>0.20944444444444443</v>
      </c>
      <c r="T8265" s="31">
        <f t="shared" si="1554"/>
        <v>0.77601851851851855</v>
      </c>
      <c r="U8265" s="4">
        <f t="shared" si="1555"/>
        <v>0</v>
      </c>
      <c r="V8265" s="4" t="str">
        <f t="shared" si="1556"/>
        <v/>
      </c>
      <c r="W8265" s="18" t="str">
        <f>IF(V8265="","",VLOOKUP(L8265,日射量と図３!$A$4:$C$368,3,TRUE)*238.85/100)</f>
        <v/>
      </c>
      <c r="X8265" s="4" t="str">
        <f t="shared" si="1557"/>
        <v/>
      </c>
      <c r="Y8265" s="4" t="str">
        <f t="shared" si="1558"/>
        <v/>
      </c>
      <c r="Z8265" s="4" t="str">
        <f t="shared" si="1559"/>
        <v/>
      </c>
      <c r="AA8265" s="4" t="str">
        <f>IF($V8265="","",IF(Y8265&lt;36,0,IF(AND(36&lt;=Y8265,Y8265&lt;71),VLOOKUP($W8265,日射量と図３!$E$6:$F$34,2,TRUE),IF(AND(71&lt;=Y8265,Y8265&lt;107),VLOOKUP($W8265,日射量と図３!$E$6:$G$34,3,TRUE),IF(AND(107&lt;=Y8265,Y8265&lt;143),VLOOKUP($W8265,日射量と図３!$E$6:$H$34,4,TRUE),VLOOKUP($W8265,日射量と図３!$E$6:$I$34,5,TRUE))))))</f>
        <v/>
      </c>
      <c r="AB8265" s="4" t="str">
        <f>IF($V8265="","",IF(Z8265&lt;36,0,IF(AND(36&lt;=Z8265,Z8265&lt;71),VLOOKUP($W8265,日射量と図３!$E$6:$F$34,2,TRUE),IF(AND(71&lt;=Z8265,Z8265&lt;107),VLOOKUP($W8265,日射量と図３!$E$6:$G$34,3,TRUE),IF(AND(107&lt;=Z8265,Z8265&lt;143),VLOOKUP($W8265,日射量と図３!$E$6:$H$34,4,TRUE),VLOOKUP($W8265,日射量と図３!$E$6:$I$34,5,TRUE))))))</f>
        <v/>
      </c>
      <c r="AC8265" s="382" t="str">
        <f t="shared" si="1551"/>
        <v/>
      </c>
      <c r="AD8265" s="382" t="str">
        <f t="shared" si="1552"/>
        <v/>
      </c>
    </row>
    <row r="8266" spans="11:30" ht="13.5" customHeight="1">
      <c r="K8266" s="4">
        <f t="shared" si="1560"/>
        <v>5</v>
      </c>
      <c r="L8266" s="34">
        <v>43596</v>
      </c>
      <c r="M8266" s="4">
        <v>345</v>
      </c>
      <c r="N8266" s="4">
        <v>7</v>
      </c>
      <c r="O8266" s="31">
        <v>0.25</v>
      </c>
      <c r="P8266" s="35">
        <v>15.370000000000001</v>
      </c>
      <c r="Q8266" s="36">
        <f t="shared" si="1561"/>
        <v>15</v>
      </c>
      <c r="R8266" s="4">
        <f t="shared" si="1562"/>
        <v>0</v>
      </c>
      <c r="S8266" s="31">
        <f t="shared" si="1553"/>
        <v>0.20944444444444443</v>
      </c>
      <c r="T8266" s="31">
        <f t="shared" si="1554"/>
        <v>0.77601851851851855</v>
      </c>
      <c r="U8266" s="4">
        <f t="shared" si="1555"/>
        <v>0</v>
      </c>
      <c r="V8266" s="4" t="str">
        <f t="shared" si="1556"/>
        <v/>
      </c>
      <c r="W8266" s="18" t="str">
        <f>IF(V8266="","",VLOOKUP(L8266,日射量と図３!$A$4:$C$368,3,TRUE)*238.85/100)</f>
        <v/>
      </c>
      <c r="X8266" s="4" t="str">
        <f t="shared" si="1557"/>
        <v/>
      </c>
      <c r="Y8266" s="4" t="str">
        <f t="shared" si="1558"/>
        <v/>
      </c>
      <c r="Z8266" s="4" t="str">
        <f t="shared" si="1559"/>
        <v/>
      </c>
      <c r="AA8266" s="4" t="str">
        <f>IF($V8266="","",IF(Y8266&lt;36,0,IF(AND(36&lt;=Y8266,Y8266&lt;71),VLOOKUP($W8266,日射量と図３!$E$6:$F$34,2,TRUE),IF(AND(71&lt;=Y8266,Y8266&lt;107),VLOOKUP($W8266,日射量と図３!$E$6:$G$34,3,TRUE),IF(AND(107&lt;=Y8266,Y8266&lt;143),VLOOKUP($W8266,日射量と図３!$E$6:$H$34,4,TRUE),VLOOKUP($W8266,日射量と図３!$E$6:$I$34,5,TRUE))))))</f>
        <v/>
      </c>
      <c r="AB8266" s="4" t="str">
        <f>IF($V8266="","",IF(Z8266&lt;36,0,IF(AND(36&lt;=Z8266,Z8266&lt;71),VLOOKUP($W8266,日射量と図３!$E$6:$F$34,2,TRUE),IF(AND(71&lt;=Z8266,Z8266&lt;107),VLOOKUP($W8266,日射量と図３!$E$6:$G$34,3,TRUE),IF(AND(107&lt;=Z8266,Z8266&lt;143),VLOOKUP($W8266,日射量と図３!$E$6:$H$34,4,TRUE),VLOOKUP($W8266,日射量と図３!$E$6:$I$34,5,TRUE))))))</f>
        <v/>
      </c>
      <c r="AC8266" s="382" t="str">
        <f t="shared" si="1551"/>
        <v/>
      </c>
      <c r="AD8266" s="382" t="str">
        <f t="shared" si="1552"/>
        <v/>
      </c>
    </row>
    <row r="8267" spans="11:30" ht="13.5" customHeight="1">
      <c r="K8267" s="4">
        <f t="shared" si="1560"/>
        <v>5</v>
      </c>
      <c r="L8267" s="34">
        <v>43596</v>
      </c>
      <c r="M8267" s="4">
        <v>345</v>
      </c>
      <c r="N8267" s="4">
        <v>8</v>
      </c>
      <c r="O8267" s="31">
        <v>0.29166666666666669</v>
      </c>
      <c r="P8267" s="35">
        <v>16.05</v>
      </c>
      <c r="Q8267" s="36">
        <f t="shared" si="1561"/>
        <v>12</v>
      </c>
      <c r="R8267" s="4">
        <f t="shared" si="1562"/>
        <v>0</v>
      </c>
      <c r="S8267" s="31">
        <f t="shared" si="1553"/>
        <v>0.20944444444444443</v>
      </c>
      <c r="T8267" s="31">
        <f t="shared" si="1554"/>
        <v>0.77601851851851855</v>
      </c>
      <c r="U8267" s="4">
        <f t="shared" si="1555"/>
        <v>0</v>
      </c>
      <c r="V8267" s="4" t="str">
        <f t="shared" si="1556"/>
        <v/>
      </c>
      <c r="W8267" s="18" t="str">
        <f>IF(V8267="","",VLOOKUP(L8267,日射量と図３!$A$4:$C$368,3,TRUE)*238.85/100)</f>
        <v/>
      </c>
      <c r="X8267" s="4" t="str">
        <f t="shared" si="1557"/>
        <v/>
      </c>
      <c r="Y8267" s="4" t="str">
        <f t="shared" si="1558"/>
        <v/>
      </c>
      <c r="Z8267" s="4" t="str">
        <f t="shared" si="1559"/>
        <v/>
      </c>
      <c r="AA8267" s="4" t="str">
        <f>IF($V8267="","",IF(Y8267&lt;36,0,IF(AND(36&lt;=Y8267,Y8267&lt;71),VLOOKUP($W8267,日射量と図３!$E$6:$F$34,2,TRUE),IF(AND(71&lt;=Y8267,Y8267&lt;107),VLOOKUP($W8267,日射量と図３!$E$6:$G$34,3,TRUE),IF(AND(107&lt;=Y8267,Y8267&lt;143),VLOOKUP($W8267,日射量と図３!$E$6:$H$34,4,TRUE),VLOOKUP($W8267,日射量と図３!$E$6:$I$34,5,TRUE))))))</f>
        <v/>
      </c>
      <c r="AB8267" s="4" t="str">
        <f>IF($V8267="","",IF(Z8267&lt;36,0,IF(AND(36&lt;=Z8267,Z8267&lt;71),VLOOKUP($W8267,日射量と図３!$E$6:$F$34,2,TRUE),IF(AND(71&lt;=Z8267,Z8267&lt;107),VLOOKUP($W8267,日射量と図３!$E$6:$G$34,3,TRUE),IF(AND(107&lt;=Z8267,Z8267&lt;143),VLOOKUP($W8267,日射量と図３!$E$6:$H$34,4,TRUE),VLOOKUP($W8267,日射量と図３!$E$6:$I$34,5,TRUE))))))</f>
        <v/>
      </c>
      <c r="AC8267" s="382" t="str">
        <f t="shared" si="1551"/>
        <v/>
      </c>
      <c r="AD8267" s="382" t="str">
        <f t="shared" si="1552"/>
        <v/>
      </c>
    </row>
    <row r="8268" spans="11:30" ht="13.5" customHeight="1">
      <c r="K8268" s="4">
        <f t="shared" si="1560"/>
        <v>5</v>
      </c>
      <c r="L8268" s="34">
        <v>43596</v>
      </c>
      <c r="M8268" s="4">
        <v>345</v>
      </c>
      <c r="N8268" s="4">
        <v>9</v>
      </c>
      <c r="O8268" s="31">
        <v>0.33333333333333331</v>
      </c>
      <c r="P8268" s="35">
        <v>17.45</v>
      </c>
      <c r="Q8268" s="36">
        <f t="shared" si="1561"/>
        <v>12</v>
      </c>
      <c r="R8268" s="4">
        <f t="shared" si="1562"/>
        <v>0</v>
      </c>
      <c r="S8268" s="31">
        <f t="shared" si="1553"/>
        <v>0.20944444444444443</v>
      </c>
      <c r="T8268" s="31">
        <f t="shared" si="1554"/>
        <v>0.77601851851851855</v>
      </c>
      <c r="U8268" s="4">
        <f t="shared" si="1555"/>
        <v>0</v>
      </c>
      <c r="V8268" s="4" t="str">
        <f t="shared" si="1556"/>
        <v/>
      </c>
      <c r="W8268" s="18" t="str">
        <f>IF(V8268="","",VLOOKUP(L8268,日射量と図３!$A$4:$C$368,3,TRUE)*238.85/100)</f>
        <v/>
      </c>
      <c r="X8268" s="4" t="str">
        <f t="shared" si="1557"/>
        <v/>
      </c>
      <c r="Y8268" s="4" t="str">
        <f t="shared" si="1558"/>
        <v/>
      </c>
      <c r="Z8268" s="4" t="str">
        <f t="shared" si="1559"/>
        <v/>
      </c>
      <c r="AA8268" s="4" t="str">
        <f>IF($V8268="","",IF(Y8268&lt;36,0,IF(AND(36&lt;=Y8268,Y8268&lt;71),VLOOKUP($W8268,日射量と図３!$E$6:$F$34,2,TRUE),IF(AND(71&lt;=Y8268,Y8268&lt;107),VLOOKUP($W8268,日射量と図３!$E$6:$G$34,3,TRUE),IF(AND(107&lt;=Y8268,Y8268&lt;143),VLOOKUP($W8268,日射量と図３!$E$6:$H$34,4,TRUE),VLOOKUP($W8268,日射量と図３!$E$6:$I$34,5,TRUE))))))</f>
        <v/>
      </c>
      <c r="AB8268" s="4" t="str">
        <f>IF($V8268="","",IF(Z8268&lt;36,0,IF(AND(36&lt;=Z8268,Z8268&lt;71),VLOOKUP($W8268,日射量と図３!$E$6:$F$34,2,TRUE),IF(AND(71&lt;=Z8268,Z8268&lt;107),VLOOKUP($W8268,日射量と図３!$E$6:$G$34,3,TRUE),IF(AND(107&lt;=Z8268,Z8268&lt;143),VLOOKUP($W8268,日射量と図３!$E$6:$H$34,4,TRUE),VLOOKUP($W8268,日射量と図３!$E$6:$I$34,5,TRUE))))))</f>
        <v/>
      </c>
      <c r="AC8268" s="382" t="str">
        <f t="shared" si="1551"/>
        <v/>
      </c>
      <c r="AD8268" s="382" t="str">
        <f t="shared" si="1552"/>
        <v/>
      </c>
    </row>
    <row r="8269" spans="11:30" ht="13.5" customHeight="1">
      <c r="K8269" s="4">
        <f t="shared" si="1560"/>
        <v>5</v>
      </c>
      <c r="L8269" s="34">
        <v>43596</v>
      </c>
      <c r="M8269" s="4">
        <v>345</v>
      </c>
      <c r="N8269" s="4">
        <v>10</v>
      </c>
      <c r="O8269" s="31">
        <v>0.375</v>
      </c>
      <c r="P8269" s="35">
        <v>18.659999999999997</v>
      </c>
      <c r="Q8269" s="36">
        <f t="shared" si="1561"/>
        <v>12</v>
      </c>
      <c r="R8269" s="4">
        <f t="shared" si="1562"/>
        <v>0</v>
      </c>
      <c r="S8269" s="31">
        <f t="shared" si="1553"/>
        <v>0.20944444444444443</v>
      </c>
      <c r="T8269" s="31">
        <f t="shared" si="1554"/>
        <v>0.77601851851851855</v>
      </c>
      <c r="U8269" s="4">
        <f t="shared" si="1555"/>
        <v>0</v>
      </c>
      <c r="V8269" s="4" t="str">
        <f t="shared" si="1556"/>
        <v/>
      </c>
      <c r="W8269" s="18" t="str">
        <f>IF(V8269="","",VLOOKUP(L8269,日射量と図３!$A$4:$C$368,3,TRUE)*238.85/100)</f>
        <v/>
      </c>
      <c r="X8269" s="4" t="str">
        <f t="shared" si="1557"/>
        <v/>
      </c>
      <c r="Y8269" s="4" t="str">
        <f t="shared" si="1558"/>
        <v/>
      </c>
      <c r="Z8269" s="4" t="str">
        <f t="shared" si="1559"/>
        <v/>
      </c>
      <c r="AA8269" s="4" t="str">
        <f>IF($V8269="","",IF(Y8269&lt;36,0,IF(AND(36&lt;=Y8269,Y8269&lt;71),VLOOKUP($W8269,日射量と図３!$E$6:$F$34,2,TRUE),IF(AND(71&lt;=Y8269,Y8269&lt;107),VLOOKUP($W8269,日射量と図３!$E$6:$G$34,3,TRUE),IF(AND(107&lt;=Y8269,Y8269&lt;143),VLOOKUP($W8269,日射量と図３!$E$6:$H$34,4,TRUE),VLOOKUP($W8269,日射量と図３!$E$6:$I$34,5,TRUE))))))</f>
        <v/>
      </c>
      <c r="AB8269" s="4" t="str">
        <f>IF($V8269="","",IF(Z8269&lt;36,0,IF(AND(36&lt;=Z8269,Z8269&lt;71),VLOOKUP($W8269,日射量と図３!$E$6:$F$34,2,TRUE),IF(AND(71&lt;=Z8269,Z8269&lt;107),VLOOKUP($W8269,日射量と図３!$E$6:$G$34,3,TRUE),IF(AND(107&lt;=Z8269,Z8269&lt;143),VLOOKUP($W8269,日射量と図３!$E$6:$H$34,4,TRUE),VLOOKUP($W8269,日射量と図３!$E$6:$I$34,5,TRUE))))))</f>
        <v/>
      </c>
      <c r="AC8269" s="382" t="str">
        <f t="shared" si="1551"/>
        <v/>
      </c>
      <c r="AD8269" s="382" t="str">
        <f t="shared" si="1552"/>
        <v/>
      </c>
    </row>
    <row r="8270" spans="11:30" ht="13.5" customHeight="1">
      <c r="K8270" s="4">
        <f t="shared" si="1560"/>
        <v>5</v>
      </c>
      <c r="L8270" s="34">
        <v>43596</v>
      </c>
      <c r="M8270" s="4">
        <v>345</v>
      </c>
      <c r="N8270" s="4">
        <v>11</v>
      </c>
      <c r="O8270" s="31">
        <v>0.41666666666666669</v>
      </c>
      <c r="P8270" s="35">
        <v>19.749999999999996</v>
      </c>
      <c r="Q8270" s="36">
        <f t="shared" si="1561"/>
        <v>12</v>
      </c>
      <c r="R8270" s="4">
        <f t="shared" si="1562"/>
        <v>0</v>
      </c>
      <c r="S8270" s="31">
        <f t="shared" si="1553"/>
        <v>0.20944444444444443</v>
      </c>
      <c r="T8270" s="31">
        <f t="shared" si="1554"/>
        <v>0.77601851851851855</v>
      </c>
      <c r="U8270" s="4">
        <f t="shared" si="1555"/>
        <v>0</v>
      </c>
      <c r="V8270" s="4" t="str">
        <f t="shared" si="1556"/>
        <v/>
      </c>
      <c r="W8270" s="18" t="str">
        <f>IF(V8270="","",VLOOKUP(L8270,日射量と図３!$A$4:$C$368,3,TRUE)*238.85/100)</f>
        <v/>
      </c>
      <c r="X8270" s="4" t="str">
        <f t="shared" si="1557"/>
        <v/>
      </c>
      <c r="Y8270" s="4" t="str">
        <f t="shared" si="1558"/>
        <v/>
      </c>
      <c r="Z8270" s="4" t="str">
        <f t="shared" si="1559"/>
        <v/>
      </c>
      <c r="AA8270" s="4" t="str">
        <f>IF($V8270="","",IF(Y8270&lt;36,0,IF(AND(36&lt;=Y8270,Y8270&lt;71),VLOOKUP($W8270,日射量と図３!$E$6:$F$34,2,TRUE),IF(AND(71&lt;=Y8270,Y8270&lt;107),VLOOKUP($W8270,日射量と図３!$E$6:$G$34,3,TRUE),IF(AND(107&lt;=Y8270,Y8270&lt;143),VLOOKUP($W8270,日射量と図３!$E$6:$H$34,4,TRUE),VLOOKUP($W8270,日射量と図３!$E$6:$I$34,5,TRUE))))))</f>
        <v/>
      </c>
      <c r="AB8270" s="4" t="str">
        <f>IF($V8270="","",IF(Z8270&lt;36,0,IF(AND(36&lt;=Z8270,Z8270&lt;71),VLOOKUP($W8270,日射量と図３!$E$6:$F$34,2,TRUE),IF(AND(71&lt;=Z8270,Z8270&lt;107),VLOOKUP($W8270,日射量と図３!$E$6:$G$34,3,TRUE),IF(AND(107&lt;=Z8270,Z8270&lt;143),VLOOKUP($W8270,日射量と図３!$E$6:$H$34,4,TRUE),VLOOKUP($W8270,日射量と図３!$E$6:$I$34,5,TRUE))))))</f>
        <v/>
      </c>
      <c r="AC8270" s="382" t="str">
        <f t="shared" si="1551"/>
        <v/>
      </c>
      <c r="AD8270" s="382" t="str">
        <f t="shared" si="1552"/>
        <v/>
      </c>
    </row>
    <row r="8271" spans="11:30" ht="13.5" customHeight="1">
      <c r="K8271" s="4">
        <f t="shared" si="1560"/>
        <v>5</v>
      </c>
      <c r="L8271" s="34">
        <v>43596</v>
      </c>
      <c r="M8271" s="4">
        <v>345</v>
      </c>
      <c r="N8271" s="4">
        <v>12</v>
      </c>
      <c r="O8271" s="31">
        <v>0.45833333333333331</v>
      </c>
      <c r="P8271" s="35">
        <v>20.71</v>
      </c>
      <c r="Q8271" s="36">
        <f t="shared" si="1561"/>
        <v>12</v>
      </c>
      <c r="R8271" s="4">
        <f t="shared" si="1562"/>
        <v>0</v>
      </c>
      <c r="S8271" s="31">
        <f t="shared" si="1553"/>
        <v>0.20944444444444443</v>
      </c>
      <c r="T8271" s="31">
        <f t="shared" si="1554"/>
        <v>0.77601851851851855</v>
      </c>
      <c r="U8271" s="4">
        <f t="shared" si="1555"/>
        <v>0</v>
      </c>
      <c r="V8271" s="4" t="str">
        <f t="shared" si="1556"/>
        <v/>
      </c>
      <c r="W8271" s="18" t="str">
        <f>IF(V8271="","",VLOOKUP(L8271,日射量と図３!$A$4:$C$368,3,TRUE)*238.85/100)</f>
        <v/>
      </c>
      <c r="X8271" s="4" t="str">
        <f t="shared" si="1557"/>
        <v/>
      </c>
      <c r="Y8271" s="4" t="str">
        <f t="shared" si="1558"/>
        <v/>
      </c>
      <c r="Z8271" s="4" t="str">
        <f t="shared" si="1559"/>
        <v/>
      </c>
      <c r="AA8271" s="4" t="str">
        <f>IF($V8271="","",IF(Y8271&lt;36,0,IF(AND(36&lt;=Y8271,Y8271&lt;71),VLOOKUP($W8271,日射量と図３!$E$6:$F$34,2,TRUE),IF(AND(71&lt;=Y8271,Y8271&lt;107),VLOOKUP($W8271,日射量と図３!$E$6:$G$34,3,TRUE),IF(AND(107&lt;=Y8271,Y8271&lt;143),VLOOKUP($W8271,日射量と図３!$E$6:$H$34,4,TRUE),VLOOKUP($W8271,日射量と図３!$E$6:$I$34,5,TRUE))))))</f>
        <v/>
      </c>
      <c r="AB8271" s="4" t="str">
        <f>IF($V8271="","",IF(Z8271&lt;36,0,IF(AND(36&lt;=Z8271,Z8271&lt;71),VLOOKUP($W8271,日射量と図３!$E$6:$F$34,2,TRUE),IF(AND(71&lt;=Z8271,Z8271&lt;107),VLOOKUP($W8271,日射量と図３!$E$6:$G$34,3,TRUE),IF(AND(107&lt;=Z8271,Z8271&lt;143),VLOOKUP($W8271,日射量と図３!$E$6:$H$34,4,TRUE),VLOOKUP($W8271,日射量と図３!$E$6:$I$34,5,TRUE))))))</f>
        <v/>
      </c>
      <c r="AC8271" s="382" t="str">
        <f t="shared" ref="AC8271:AC8334" si="1563">IF(V8271="","",IF((($AH$18*$AH$30*V8271*3600/1000000)/1000-AA8271*$AG$18*10*0.0000041868)&lt;=0,0,AA8271*$AG$18*10*0.0000041868))</f>
        <v/>
      </c>
      <c r="AD8271" s="382" t="str">
        <f t="shared" ref="AD8271:AD8334" si="1564">IF(V8271="","",IF((($AH$19*$AH$30*V8271*3600/1000000)/1000-AB8271*$AG$19*10*0.0000041868)&lt;=0,0,AB8271*$AG$19*10*0.0000041868))</f>
        <v/>
      </c>
    </row>
    <row r="8272" spans="11:30" ht="13.5" customHeight="1">
      <c r="K8272" s="4">
        <f t="shared" si="1560"/>
        <v>5</v>
      </c>
      <c r="L8272" s="34">
        <v>43596</v>
      </c>
      <c r="M8272" s="4">
        <v>345</v>
      </c>
      <c r="N8272" s="4">
        <v>13</v>
      </c>
      <c r="O8272" s="31">
        <v>0.5</v>
      </c>
      <c r="P8272" s="35">
        <v>21.33</v>
      </c>
      <c r="Q8272" s="36">
        <f t="shared" si="1561"/>
        <v>12</v>
      </c>
      <c r="R8272" s="4">
        <f t="shared" si="1562"/>
        <v>0</v>
      </c>
      <c r="S8272" s="31">
        <f t="shared" si="1553"/>
        <v>0.20944444444444443</v>
      </c>
      <c r="T8272" s="31">
        <f t="shared" si="1554"/>
        <v>0.77601851851851855</v>
      </c>
      <c r="U8272" s="4">
        <f t="shared" si="1555"/>
        <v>0</v>
      </c>
      <c r="V8272" s="4" t="str">
        <f t="shared" si="1556"/>
        <v/>
      </c>
      <c r="W8272" s="18" t="str">
        <f>IF(V8272="","",VLOOKUP(L8272,日射量と図３!$A$4:$C$368,3,TRUE)*238.85/100)</f>
        <v/>
      </c>
      <c r="X8272" s="4" t="str">
        <f t="shared" si="1557"/>
        <v/>
      </c>
      <c r="Y8272" s="4" t="str">
        <f t="shared" si="1558"/>
        <v/>
      </c>
      <c r="Z8272" s="4" t="str">
        <f t="shared" si="1559"/>
        <v/>
      </c>
      <c r="AA8272" s="4" t="str">
        <f>IF($V8272="","",IF(Y8272&lt;36,0,IF(AND(36&lt;=Y8272,Y8272&lt;71),VLOOKUP($W8272,日射量と図３!$E$6:$F$34,2,TRUE),IF(AND(71&lt;=Y8272,Y8272&lt;107),VLOOKUP($W8272,日射量と図３!$E$6:$G$34,3,TRUE),IF(AND(107&lt;=Y8272,Y8272&lt;143),VLOOKUP($W8272,日射量と図３!$E$6:$H$34,4,TRUE),VLOOKUP($W8272,日射量と図３!$E$6:$I$34,5,TRUE))))))</f>
        <v/>
      </c>
      <c r="AB8272" s="4" t="str">
        <f>IF($V8272="","",IF(Z8272&lt;36,0,IF(AND(36&lt;=Z8272,Z8272&lt;71),VLOOKUP($W8272,日射量と図３!$E$6:$F$34,2,TRUE),IF(AND(71&lt;=Z8272,Z8272&lt;107),VLOOKUP($W8272,日射量と図３!$E$6:$G$34,3,TRUE),IF(AND(107&lt;=Z8272,Z8272&lt;143),VLOOKUP($W8272,日射量と図３!$E$6:$H$34,4,TRUE),VLOOKUP($W8272,日射量と図３!$E$6:$I$34,5,TRUE))))))</f>
        <v/>
      </c>
      <c r="AC8272" s="382" t="str">
        <f t="shared" si="1563"/>
        <v/>
      </c>
      <c r="AD8272" s="382" t="str">
        <f t="shared" si="1564"/>
        <v/>
      </c>
    </row>
    <row r="8273" spans="11:30" ht="13.5" customHeight="1">
      <c r="K8273" s="4">
        <f t="shared" si="1560"/>
        <v>5</v>
      </c>
      <c r="L8273" s="34">
        <v>43596</v>
      </c>
      <c r="M8273" s="4">
        <v>345</v>
      </c>
      <c r="N8273" s="4">
        <v>14</v>
      </c>
      <c r="O8273" s="31">
        <v>0.54166666666666663</v>
      </c>
      <c r="P8273" s="35">
        <v>21.37</v>
      </c>
      <c r="Q8273" s="36">
        <f t="shared" si="1561"/>
        <v>12</v>
      </c>
      <c r="R8273" s="4">
        <f t="shared" si="1562"/>
        <v>0</v>
      </c>
      <c r="S8273" s="31">
        <f t="shared" si="1553"/>
        <v>0.20944444444444443</v>
      </c>
      <c r="T8273" s="31">
        <f t="shared" si="1554"/>
        <v>0.77601851851851855</v>
      </c>
      <c r="U8273" s="4">
        <f t="shared" si="1555"/>
        <v>0</v>
      </c>
      <c r="V8273" s="4" t="str">
        <f t="shared" si="1556"/>
        <v/>
      </c>
      <c r="W8273" s="18" t="str">
        <f>IF(V8273="","",VLOOKUP(L8273,日射量と図３!$A$4:$C$368,3,TRUE)*238.85/100)</f>
        <v/>
      </c>
      <c r="X8273" s="4" t="str">
        <f t="shared" si="1557"/>
        <v/>
      </c>
      <c r="Y8273" s="4" t="str">
        <f t="shared" si="1558"/>
        <v/>
      </c>
      <c r="Z8273" s="4" t="str">
        <f t="shared" si="1559"/>
        <v/>
      </c>
      <c r="AA8273" s="4" t="str">
        <f>IF($V8273="","",IF(Y8273&lt;36,0,IF(AND(36&lt;=Y8273,Y8273&lt;71),VLOOKUP($W8273,日射量と図３!$E$6:$F$34,2,TRUE),IF(AND(71&lt;=Y8273,Y8273&lt;107),VLOOKUP($W8273,日射量と図３!$E$6:$G$34,3,TRUE),IF(AND(107&lt;=Y8273,Y8273&lt;143),VLOOKUP($W8273,日射量と図３!$E$6:$H$34,4,TRUE),VLOOKUP($W8273,日射量と図３!$E$6:$I$34,5,TRUE))))))</f>
        <v/>
      </c>
      <c r="AB8273" s="4" t="str">
        <f>IF($V8273="","",IF(Z8273&lt;36,0,IF(AND(36&lt;=Z8273,Z8273&lt;71),VLOOKUP($W8273,日射量と図３!$E$6:$F$34,2,TRUE),IF(AND(71&lt;=Z8273,Z8273&lt;107),VLOOKUP($W8273,日射量と図３!$E$6:$G$34,3,TRUE),IF(AND(107&lt;=Z8273,Z8273&lt;143),VLOOKUP($W8273,日射量と図３!$E$6:$H$34,4,TRUE),VLOOKUP($W8273,日射量と図３!$E$6:$I$34,5,TRUE))))))</f>
        <v/>
      </c>
      <c r="AC8273" s="382" t="str">
        <f t="shared" si="1563"/>
        <v/>
      </c>
      <c r="AD8273" s="382" t="str">
        <f t="shared" si="1564"/>
        <v/>
      </c>
    </row>
    <row r="8274" spans="11:30" ht="13.5" customHeight="1">
      <c r="K8274" s="4">
        <f t="shared" si="1560"/>
        <v>5</v>
      </c>
      <c r="L8274" s="34">
        <v>43596</v>
      </c>
      <c r="M8274" s="4">
        <v>345</v>
      </c>
      <c r="N8274" s="4">
        <v>15</v>
      </c>
      <c r="O8274" s="31">
        <v>0.58333333333333337</v>
      </c>
      <c r="P8274" s="35">
        <v>21.380000000000003</v>
      </c>
      <c r="Q8274" s="36">
        <f t="shared" si="1561"/>
        <v>12</v>
      </c>
      <c r="R8274" s="4">
        <f t="shared" si="1562"/>
        <v>0</v>
      </c>
      <c r="S8274" s="31">
        <f t="shared" si="1553"/>
        <v>0.20944444444444443</v>
      </c>
      <c r="T8274" s="31">
        <f t="shared" si="1554"/>
        <v>0.77601851851851855</v>
      </c>
      <c r="U8274" s="4">
        <f t="shared" si="1555"/>
        <v>0</v>
      </c>
      <c r="V8274" s="4" t="str">
        <f t="shared" si="1556"/>
        <v/>
      </c>
      <c r="W8274" s="18" t="str">
        <f>IF(V8274="","",VLOOKUP(L8274,日射量と図３!$A$4:$C$368,3,TRUE)*238.85/100)</f>
        <v/>
      </c>
      <c r="X8274" s="4" t="str">
        <f t="shared" si="1557"/>
        <v/>
      </c>
      <c r="Y8274" s="4" t="str">
        <f t="shared" si="1558"/>
        <v/>
      </c>
      <c r="Z8274" s="4" t="str">
        <f t="shared" si="1559"/>
        <v/>
      </c>
      <c r="AA8274" s="4" t="str">
        <f>IF($V8274="","",IF(Y8274&lt;36,0,IF(AND(36&lt;=Y8274,Y8274&lt;71),VLOOKUP($W8274,日射量と図３!$E$6:$F$34,2,TRUE),IF(AND(71&lt;=Y8274,Y8274&lt;107),VLOOKUP($W8274,日射量と図３!$E$6:$G$34,3,TRUE),IF(AND(107&lt;=Y8274,Y8274&lt;143),VLOOKUP($W8274,日射量と図３!$E$6:$H$34,4,TRUE),VLOOKUP($W8274,日射量と図３!$E$6:$I$34,5,TRUE))))))</f>
        <v/>
      </c>
      <c r="AB8274" s="4" t="str">
        <f>IF($V8274="","",IF(Z8274&lt;36,0,IF(AND(36&lt;=Z8274,Z8274&lt;71),VLOOKUP($W8274,日射量と図３!$E$6:$F$34,2,TRUE),IF(AND(71&lt;=Z8274,Z8274&lt;107),VLOOKUP($W8274,日射量と図３!$E$6:$G$34,3,TRUE),IF(AND(107&lt;=Z8274,Z8274&lt;143),VLOOKUP($W8274,日射量と図３!$E$6:$H$34,4,TRUE),VLOOKUP($W8274,日射量と図３!$E$6:$I$34,5,TRUE))))))</f>
        <v/>
      </c>
      <c r="AC8274" s="382" t="str">
        <f t="shared" si="1563"/>
        <v/>
      </c>
      <c r="AD8274" s="382" t="str">
        <f t="shared" si="1564"/>
        <v/>
      </c>
    </row>
    <row r="8275" spans="11:30" ht="13.5" customHeight="1">
      <c r="K8275" s="4">
        <f t="shared" si="1560"/>
        <v>5</v>
      </c>
      <c r="L8275" s="34">
        <v>43596</v>
      </c>
      <c r="M8275" s="4">
        <v>345</v>
      </c>
      <c r="N8275" s="4">
        <v>16</v>
      </c>
      <c r="O8275" s="31">
        <v>0.625</v>
      </c>
      <c r="P8275" s="35">
        <v>21.299999999999997</v>
      </c>
      <c r="Q8275" s="36">
        <f t="shared" si="1561"/>
        <v>16</v>
      </c>
      <c r="R8275" s="4">
        <f t="shared" si="1562"/>
        <v>0</v>
      </c>
      <c r="S8275" s="31">
        <f t="shared" si="1553"/>
        <v>0.20944444444444443</v>
      </c>
      <c r="T8275" s="31">
        <f t="shared" si="1554"/>
        <v>0.77601851851851855</v>
      </c>
      <c r="U8275" s="4">
        <f t="shared" si="1555"/>
        <v>0</v>
      </c>
      <c r="V8275" s="4" t="str">
        <f t="shared" si="1556"/>
        <v/>
      </c>
      <c r="W8275" s="18" t="str">
        <f>IF(V8275="","",VLOOKUP(L8275,日射量と図３!$A$4:$C$368,3,TRUE)*238.85/100)</f>
        <v/>
      </c>
      <c r="X8275" s="4" t="str">
        <f t="shared" si="1557"/>
        <v/>
      </c>
      <c r="Y8275" s="4" t="str">
        <f t="shared" si="1558"/>
        <v/>
      </c>
      <c r="Z8275" s="4" t="str">
        <f t="shared" si="1559"/>
        <v/>
      </c>
      <c r="AA8275" s="4" t="str">
        <f>IF($V8275="","",IF(Y8275&lt;36,0,IF(AND(36&lt;=Y8275,Y8275&lt;71),VLOOKUP($W8275,日射量と図３!$E$6:$F$34,2,TRUE),IF(AND(71&lt;=Y8275,Y8275&lt;107),VLOOKUP($W8275,日射量と図３!$E$6:$G$34,3,TRUE),IF(AND(107&lt;=Y8275,Y8275&lt;143),VLOOKUP($W8275,日射量と図３!$E$6:$H$34,4,TRUE),VLOOKUP($W8275,日射量と図３!$E$6:$I$34,5,TRUE))))))</f>
        <v/>
      </c>
      <c r="AB8275" s="4" t="str">
        <f>IF($V8275="","",IF(Z8275&lt;36,0,IF(AND(36&lt;=Z8275,Z8275&lt;71),VLOOKUP($W8275,日射量と図３!$E$6:$F$34,2,TRUE),IF(AND(71&lt;=Z8275,Z8275&lt;107),VLOOKUP($W8275,日射量と図３!$E$6:$G$34,3,TRUE),IF(AND(107&lt;=Z8275,Z8275&lt;143),VLOOKUP($W8275,日射量と図３!$E$6:$H$34,4,TRUE),VLOOKUP($W8275,日射量と図３!$E$6:$I$34,5,TRUE))))))</f>
        <v/>
      </c>
      <c r="AC8275" s="382" t="str">
        <f t="shared" si="1563"/>
        <v/>
      </c>
      <c r="AD8275" s="382" t="str">
        <f t="shared" si="1564"/>
        <v/>
      </c>
    </row>
    <row r="8276" spans="11:30" ht="13.5" customHeight="1">
      <c r="K8276" s="4">
        <f t="shared" si="1560"/>
        <v>5</v>
      </c>
      <c r="L8276" s="34">
        <v>43596</v>
      </c>
      <c r="M8276" s="4">
        <v>345</v>
      </c>
      <c r="N8276" s="4">
        <v>17</v>
      </c>
      <c r="O8276" s="31">
        <v>0.66666666666666663</v>
      </c>
      <c r="P8276" s="35">
        <v>20.87</v>
      </c>
      <c r="Q8276" s="36">
        <f t="shared" si="1561"/>
        <v>16</v>
      </c>
      <c r="R8276" s="4">
        <f t="shared" si="1562"/>
        <v>0</v>
      </c>
      <c r="S8276" s="31">
        <f t="shared" si="1553"/>
        <v>0.20944444444444443</v>
      </c>
      <c r="T8276" s="31">
        <f t="shared" si="1554"/>
        <v>0.77601851851851855</v>
      </c>
      <c r="U8276" s="4">
        <f t="shared" si="1555"/>
        <v>0</v>
      </c>
      <c r="V8276" s="4" t="str">
        <f t="shared" si="1556"/>
        <v/>
      </c>
      <c r="W8276" s="18" t="str">
        <f>IF(V8276="","",VLOOKUP(L8276,日射量と図３!$A$4:$C$368,3,TRUE)*238.85/100)</f>
        <v/>
      </c>
      <c r="X8276" s="4" t="str">
        <f t="shared" si="1557"/>
        <v/>
      </c>
      <c r="Y8276" s="4" t="str">
        <f t="shared" si="1558"/>
        <v/>
      </c>
      <c r="Z8276" s="4" t="str">
        <f t="shared" si="1559"/>
        <v/>
      </c>
      <c r="AA8276" s="4" t="str">
        <f>IF($V8276="","",IF(Y8276&lt;36,0,IF(AND(36&lt;=Y8276,Y8276&lt;71),VLOOKUP($W8276,日射量と図３!$E$6:$F$34,2,TRUE),IF(AND(71&lt;=Y8276,Y8276&lt;107),VLOOKUP($W8276,日射量と図３!$E$6:$G$34,3,TRUE),IF(AND(107&lt;=Y8276,Y8276&lt;143),VLOOKUP($W8276,日射量と図３!$E$6:$H$34,4,TRUE),VLOOKUP($W8276,日射量と図３!$E$6:$I$34,5,TRUE))))))</f>
        <v/>
      </c>
      <c r="AB8276" s="4" t="str">
        <f>IF($V8276="","",IF(Z8276&lt;36,0,IF(AND(36&lt;=Z8276,Z8276&lt;71),VLOOKUP($W8276,日射量と図３!$E$6:$F$34,2,TRUE),IF(AND(71&lt;=Z8276,Z8276&lt;107),VLOOKUP($W8276,日射量と図３!$E$6:$G$34,3,TRUE),IF(AND(107&lt;=Z8276,Z8276&lt;143),VLOOKUP($W8276,日射量と図３!$E$6:$H$34,4,TRUE),VLOOKUP($W8276,日射量と図３!$E$6:$I$34,5,TRUE))))))</f>
        <v/>
      </c>
      <c r="AC8276" s="382" t="str">
        <f t="shared" si="1563"/>
        <v/>
      </c>
      <c r="AD8276" s="382" t="str">
        <f t="shared" si="1564"/>
        <v/>
      </c>
    </row>
    <row r="8277" spans="11:30" ht="13.5" customHeight="1">
      <c r="K8277" s="4">
        <f t="shared" si="1560"/>
        <v>5</v>
      </c>
      <c r="L8277" s="34">
        <v>43596</v>
      </c>
      <c r="M8277" s="4">
        <v>345</v>
      </c>
      <c r="N8277" s="4">
        <v>18</v>
      </c>
      <c r="O8277" s="31">
        <v>0.70833333333333337</v>
      </c>
      <c r="P8277" s="35">
        <v>20.32</v>
      </c>
      <c r="Q8277" s="36">
        <f t="shared" si="1561"/>
        <v>16</v>
      </c>
      <c r="R8277" s="4">
        <f t="shared" si="1562"/>
        <v>0</v>
      </c>
      <c r="S8277" s="31">
        <f t="shared" ref="S8277:S8340" si="1565">VLOOKUP(K8277,$AF$45:$AH$49,2,TRUE)</f>
        <v>0.20944444444444443</v>
      </c>
      <c r="T8277" s="31">
        <f t="shared" ref="T8277:T8340" si="1566">VLOOKUP(K8277,$AF$45:$AH$49,3,TRUE)</f>
        <v>0.77601851851851855</v>
      </c>
      <c r="U8277" s="4">
        <f t="shared" ref="U8277:U8340" si="1567">IF(AND(S8277&lt;O8277,O8277&lt;T8277),R8277,0)</f>
        <v>0</v>
      </c>
      <c r="V8277" s="4" t="str">
        <f t="shared" ref="V8277:V8340" si="1568">IF(N8277=1,SUM(U8277:U8300),"")</f>
        <v/>
      </c>
      <c r="W8277" s="18" t="str">
        <f>IF(V8277="","",VLOOKUP(L8277,日射量と図３!$A$4:$C$368,3,TRUE)*238.85/100)</f>
        <v/>
      </c>
      <c r="X8277" s="4" t="str">
        <f t="shared" ref="X8277:X8340" si="1569">IF(V8277="","",VLOOKUP(K8277,$AF$45:$AJ$49,5,TRUE))</f>
        <v/>
      </c>
      <c r="Y8277" s="4" t="str">
        <f t="shared" si="1558"/>
        <v/>
      </c>
      <c r="Z8277" s="4" t="str">
        <f t="shared" si="1559"/>
        <v/>
      </c>
      <c r="AA8277" s="4" t="str">
        <f>IF($V8277="","",IF(Y8277&lt;36,0,IF(AND(36&lt;=Y8277,Y8277&lt;71),VLOOKUP($W8277,日射量と図３!$E$6:$F$34,2,TRUE),IF(AND(71&lt;=Y8277,Y8277&lt;107),VLOOKUP($W8277,日射量と図３!$E$6:$G$34,3,TRUE),IF(AND(107&lt;=Y8277,Y8277&lt;143),VLOOKUP($W8277,日射量と図３!$E$6:$H$34,4,TRUE),VLOOKUP($W8277,日射量と図３!$E$6:$I$34,5,TRUE))))))</f>
        <v/>
      </c>
      <c r="AB8277" s="4" t="str">
        <f>IF($V8277="","",IF(Z8277&lt;36,0,IF(AND(36&lt;=Z8277,Z8277&lt;71),VLOOKUP($W8277,日射量と図３!$E$6:$F$34,2,TRUE),IF(AND(71&lt;=Z8277,Z8277&lt;107),VLOOKUP($W8277,日射量と図３!$E$6:$G$34,3,TRUE),IF(AND(107&lt;=Z8277,Z8277&lt;143),VLOOKUP($W8277,日射量と図３!$E$6:$H$34,4,TRUE),VLOOKUP($W8277,日射量と図３!$E$6:$I$34,5,TRUE))))))</f>
        <v/>
      </c>
      <c r="AC8277" s="382" t="str">
        <f t="shared" si="1563"/>
        <v/>
      </c>
      <c r="AD8277" s="382" t="str">
        <f t="shared" si="1564"/>
        <v/>
      </c>
    </row>
    <row r="8278" spans="11:30" ht="13.5" customHeight="1">
      <c r="K8278" s="4">
        <f t="shared" si="1560"/>
        <v>5</v>
      </c>
      <c r="L8278" s="34">
        <v>43596</v>
      </c>
      <c r="M8278" s="4">
        <v>345</v>
      </c>
      <c r="N8278" s="4">
        <v>19</v>
      </c>
      <c r="O8278" s="31">
        <v>0.75</v>
      </c>
      <c r="P8278" s="35">
        <v>19.479999999999997</v>
      </c>
      <c r="Q8278" s="36">
        <f t="shared" si="1561"/>
        <v>16</v>
      </c>
      <c r="R8278" s="4">
        <f t="shared" si="1562"/>
        <v>0</v>
      </c>
      <c r="S8278" s="31">
        <f t="shared" si="1565"/>
        <v>0.20944444444444443</v>
      </c>
      <c r="T8278" s="31">
        <f t="shared" si="1566"/>
        <v>0.77601851851851855</v>
      </c>
      <c r="U8278" s="4">
        <f t="shared" si="1567"/>
        <v>0</v>
      </c>
      <c r="V8278" s="4" t="str">
        <f t="shared" si="1568"/>
        <v/>
      </c>
      <c r="W8278" s="18" t="str">
        <f>IF(V8278="","",VLOOKUP(L8278,日射量と図３!$A$4:$C$368,3,TRUE)*238.85/100)</f>
        <v/>
      </c>
      <c r="X8278" s="4" t="str">
        <f t="shared" si="1569"/>
        <v/>
      </c>
      <c r="Y8278" s="4" t="str">
        <f t="shared" si="1558"/>
        <v/>
      </c>
      <c r="Z8278" s="4" t="str">
        <f t="shared" si="1559"/>
        <v/>
      </c>
      <c r="AA8278" s="4" t="str">
        <f>IF($V8278="","",IF(Y8278&lt;36,0,IF(AND(36&lt;=Y8278,Y8278&lt;71),VLOOKUP($W8278,日射量と図３!$E$6:$F$34,2,TRUE),IF(AND(71&lt;=Y8278,Y8278&lt;107),VLOOKUP($W8278,日射量と図３!$E$6:$G$34,3,TRUE),IF(AND(107&lt;=Y8278,Y8278&lt;143),VLOOKUP($W8278,日射量と図３!$E$6:$H$34,4,TRUE),VLOOKUP($W8278,日射量と図３!$E$6:$I$34,5,TRUE))))))</f>
        <v/>
      </c>
      <c r="AB8278" s="4" t="str">
        <f>IF($V8278="","",IF(Z8278&lt;36,0,IF(AND(36&lt;=Z8278,Z8278&lt;71),VLOOKUP($W8278,日射量と図３!$E$6:$F$34,2,TRUE),IF(AND(71&lt;=Z8278,Z8278&lt;107),VLOOKUP($W8278,日射量と図３!$E$6:$G$34,3,TRUE),IF(AND(107&lt;=Z8278,Z8278&lt;143),VLOOKUP($W8278,日射量と図３!$E$6:$H$34,4,TRUE),VLOOKUP($W8278,日射量と図３!$E$6:$I$34,5,TRUE))))))</f>
        <v/>
      </c>
      <c r="AC8278" s="382" t="str">
        <f t="shared" si="1563"/>
        <v/>
      </c>
      <c r="AD8278" s="382" t="str">
        <f t="shared" si="1564"/>
        <v/>
      </c>
    </row>
    <row r="8279" spans="11:30" ht="13.5" customHeight="1">
      <c r="K8279" s="4">
        <f t="shared" si="1560"/>
        <v>5</v>
      </c>
      <c r="L8279" s="34">
        <v>43596</v>
      </c>
      <c r="M8279" s="4">
        <v>345</v>
      </c>
      <c r="N8279" s="4">
        <v>20</v>
      </c>
      <c r="O8279" s="31">
        <v>0.79166666666666663</v>
      </c>
      <c r="P8279" s="35">
        <v>18.59</v>
      </c>
      <c r="Q8279" s="36">
        <f t="shared" si="1561"/>
        <v>16</v>
      </c>
      <c r="R8279" s="4">
        <f t="shared" si="1562"/>
        <v>0</v>
      </c>
      <c r="S8279" s="31">
        <f t="shared" si="1565"/>
        <v>0.20944444444444443</v>
      </c>
      <c r="T8279" s="31">
        <f t="shared" si="1566"/>
        <v>0.77601851851851855</v>
      </c>
      <c r="U8279" s="4">
        <f t="shared" si="1567"/>
        <v>0</v>
      </c>
      <c r="V8279" s="4" t="str">
        <f t="shared" si="1568"/>
        <v/>
      </c>
      <c r="W8279" s="18" t="str">
        <f>IF(V8279="","",VLOOKUP(L8279,日射量と図３!$A$4:$C$368,3,TRUE)*238.85/100)</f>
        <v/>
      </c>
      <c r="X8279" s="4" t="str">
        <f t="shared" si="1569"/>
        <v/>
      </c>
      <c r="Y8279" s="4" t="str">
        <f t="shared" si="1558"/>
        <v/>
      </c>
      <c r="Z8279" s="4" t="str">
        <f t="shared" si="1559"/>
        <v/>
      </c>
      <c r="AA8279" s="4" t="str">
        <f>IF($V8279="","",IF(Y8279&lt;36,0,IF(AND(36&lt;=Y8279,Y8279&lt;71),VLOOKUP($W8279,日射量と図３!$E$6:$F$34,2,TRUE),IF(AND(71&lt;=Y8279,Y8279&lt;107),VLOOKUP($W8279,日射量と図３!$E$6:$G$34,3,TRUE),IF(AND(107&lt;=Y8279,Y8279&lt;143),VLOOKUP($W8279,日射量と図３!$E$6:$H$34,4,TRUE),VLOOKUP($W8279,日射量と図３!$E$6:$I$34,5,TRUE))))))</f>
        <v/>
      </c>
      <c r="AB8279" s="4" t="str">
        <f>IF($V8279="","",IF(Z8279&lt;36,0,IF(AND(36&lt;=Z8279,Z8279&lt;71),VLOOKUP($W8279,日射量と図３!$E$6:$F$34,2,TRUE),IF(AND(71&lt;=Z8279,Z8279&lt;107),VLOOKUP($W8279,日射量と図３!$E$6:$G$34,3,TRUE),IF(AND(107&lt;=Z8279,Z8279&lt;143),VLOOKUP($W8279,日射量と図３!$E$6:$H$34,4,TRUE),VLOOKUP($W8279,日射量と図３!$E$6:$I$34,5,TRUE))))))</f>
        <v/>
      </c>
      <c r="AC8279" s="382" t="str">
        <f t="shared" si="1563"/>
        <v/>
      </c>
      <c r="AD8279" s="382" t="str">
        <f t="shared" si="1564"/>
        <v/>
      </c>
    </row>
    <row r="8280" spans="11:30" ht="13.5" customHeight="1">
      <c r="K8280" s="4">
        <f t="shared" si="1560"/>
        <v>5</v>
      </c>
      <c r="L8280" s="34">
        <v>43596</v>
      </c>
      <c r="M8280" s="4">
        <v>345</v>
      </c>
      <c r="N8280" s="4">
        <v>21</v>
      </c>
      <c r="O8280" s="31">
        <v>0.83333333333333337</v>
      </c>
      <c r="P8280" s="35">
        <v>17.600000000000001</v>
      </c>
      <c r="Q8280" s="36">
        <f t="shared" si="1561"/>
        <v>16</v>
      </c>
      <c r="R8280" s="4">
        <f t="shared" si="1562"/>
        <v>0</v>
      </c>
      <c r="S8280" s="31">
        <f t="shared" si="1565"/>
        <v>0.20944444444444443</v>
      </c>
      <c r="T8280" s="31">
        <f t="shared" si="1566"/>
        <v>0.77601851851851855</v>
      </c>
      <c r="U8280" s="4">
        <f t="shared" si="1567"/>
        <v>0</v>
      </c>
      <c r="V8280" s="4" t="str">
        <f t="shared" si="1568"/>
        <v/>
      </c>
      <c r="W8280" s="18" t="str">
        <f>IF(V8280="","",VLOOKUP(L8280,日射量と図３!$A$4:$C$368,3,TRUE)*238.85/100)</f>
        <v/>
      </c>
      <c r="X8280" s="4" t="str">
        <f t="shared" si="1569"/>
        <v/>
      </c>
      <c r="Y8280" s="4" t="str">
        <f t="shared" si="1558"/>
        <v/>
      </c>
      <c r="Z8280" s="4" t="str">
        <f t="shared" si="1559"/>
        <v/>
      </c>
      <c r="AA8280" s="4" t="str">
        <f>IF($V8280="","",IF(Y8280&lt;36,0,IF(AND(36&lt;=Y8280,Y8280&lt;71),VLOOKUP($W8280,日射量と図３!$E$6:$F$34,2,TRUE),IF(AND(71&lt;=Y8280,Y8280&lt;107),VLOOKUP($W8280,日射量と図３!$E$6:$G$34,3,TRUE),IF(AND(107&lt;=Y8280,Y8280&lt;143),VLOOKUP($W8280,日射量と図３!$E$6:$H$34,4,TRUE),VLOOKUP($W8280,日射量と図３!$E$6:$I$34,5,TRUE))))))</f>
        <v/>
      </c>
      <c r="AB8280" s="4" t="str">
        <f>IF($V8280="","",IF(Z8280&lt;36,0,IF(AND(36&lt;=Z8280,Z8280&lt;71),VLOOKUP($W8280,日射量と図３!$E$6:$F$34,2,TRUE),IF(AND(71&lt;=Z8280,Z8280&lt;107),VLOOKUP($W8280,日射量と図３!$E$6:$G$34,3,TRUE),IF(AND(107&lt;=Z8280,Z8280&lt;143),VLOOKUP($W8280,日射量と図３!$E$6:$H$34,4,TRUE),VLOOKUP($W8280,日射量と図３!$E$6:$I$34,5,TRUE))))))</f>
        <v/>
      </c>
      <c r="AC8280" s="382" t="str">
        <f t="shared" si="1563"/>
        <v/>
      </c>
      <c r="AD8280" s="382" t="str">
        <f t="shared" si="1564"/>
        <v/>
      </c>
    </row>
    <row r="8281" spans="11:30" ht="13.5" customHeight="1">
      <c r="K8281" s="4">
        <f t="shared" si="1560"/>
        <v>5</v>
      </c>
      <c r="L8281" s="34">
        <v>43596</v>
      </c>
      <c r="M8281" s="4">
        <v>345</v>
      </c>
      <c r="N8281" s="4">
        <v>22</v>
      </c>
      <c r="O8281" s="31">
        <v>0.875</v>
      </c>
      <c r="P8281" s="35">
        <v>17.079999999999995</v>
      </c>
      <c r="Q8281" s="36">
        <f t="shared" si="1561"/>
        <v>16</v>
      </c>
      <c r="R8281" s="4">
        <f t="shared" si="1562"/>
        <v>0</v>
      </c>
      <c r="S8281" s="31">
        <f t="shared" si="1565"/>
        <v>0.20944444444444443</v>
      </c>
      <c r="T8281" s="31">
        <f t="shared" si="1566"/>
        <v>0.77601851851851855</v>
      </c>
      <c r="U8281" s="4">
        <f t="shared" si="1567"/>
        <v>0</v>
      </c>
      <c r="V8281" s="4" t="str">
        <f t="shared" si="1568"/>
        <v/>
      </c>
      <c r="W8281" s="18" t="str">
        <f>IF(V8281="","",VLOOKUP(L8281,日射量と図３!$A$4:$C$368,3,TRUE)*238.85/100)</f>
        <v/>
      </c>
      <c r="X8281" s="4" t="str">
        <f t="shared" si="1569"/>
        <v/>
      </c>
      <c r="Y8281" s="4" t="str">
        <f t="shared" si="1558"/>
        <v/>
      </c>
      <c r="Z8281" s="4" t="str">
        <f t="shared" si="1559"/>
        <v/>
      </c>
      <c r="AA8281" s="4" t="str">
        <f>IF($V8281="","",IF(Y8281&lt;36,0,IF(AND(36&lt;=Y8281,Y8281&lt;71),VLOOKUP($W8281,日射量と図３!$E$6:$F$34,2,TRUE),IF(AND(71&lt;=Y8281,Y8281&lt;107),VLOOKUP($W8281,日射量と図３!$E$6:$G$34,3,TRUE),IF(AND(107&lt;=Y8281,Y8281&lt;143),VLOOKUP($W8281,日射量と図３!$E$6:$H$34,4,TRUE),VLOOKUP($W8281,日射量と図３!$E$6:$I$34,5,TRUE))))))</f>
        <v/>
      </c>
      <c r="AB8281" s="4" t="str">
        <f>IF($V8281="","",IF(Z8281&lt;36,0,IF(AND(36&lt;=Z8281,Z8281&lt;71),VLOOKUP($W8281,日射量と図３!$E$6:$F$34,2,TRUE),IF(AND(71&lt;=Z8281,Z8281&lt;107),VLOOKUP($W8281,日射量と図３!$E$6:$G$34,3,TRUE),IF(AND(107&lt;=Z8281,Z8281&lt;143),VLOOKUP($W8281,日射量と図３!$E$6:$H$34,4,TRUE),VLOOKUP($W8281,日射量と図３!$E$6:$I$34,5,TRUE))))))</f>
        <v/>
      </c>
      <c r="AC8281" s="382" t="str">
        <f t="shared" si="1563"/>
        <v/>
      </c>
      <c r="AD8281" s="382" t="str">
        <f t="shared" si="1564"/>
        <v/>
      </c>
    </row>
    <row r="8282" spans="11:30" ht="13.5" customHeight="1">
      <c r="K8282" s="4">
        <f t="shared" si="1560"/>
        <v>5</v>
      </c>
      <c r="L8282" s="34">
        <v>43596</v>
      </c>
      <c r="M8282" s="4">
        <v>345</v>
      </c>
      <c r="N8282" s="4">
        <v>23</v>
      </c>
      <c r="O8282" s="31">
        <v>0.91666666666666663</v>
      </c>
      <c r="P8282" s="35">
        <v>16.770000000000003</v>
      </c>
      <c r="Q8282" s="36">
        <f t="shared" si="1561"/>
        <v>13</v>
      </c>
      <c r="R8282" s="4">
        <f t="shared" si="1562"/>
        <v>0</v>
      </c>
      <c r="S8282" s="31">
        <f t="shared" si="1565"/>
        <v>0.20944444444444443</v>
      </c>
      <c r="T8282" s="31">
        <f t="shared" si="1566"/>
        <v>0.77601851851851855</v>
      </c>
      <c r="U8282" s="4">
        <f t="shared" si="1567"/>
        <v>0</v>
      </c>
      <c r="V8282" s="4" t="str">
        <f t="shared" si="1568"/>
        <v/>
      </c>
      <c r="W8282" s="18" t="str">
        <f>IF(V8282="","",VLOOKUP(L8282,日射量と図３!$A$4:$C$368,3,TRUE)*238.85/100)</f>
        <v/>
      </c>
      <c r="X8282" s="4" t="str">
        <f t="shared" si="1569"/>
        <v/>
      </c>
      <c r="Y8282" s="4" t="str">
        <f t="shared" si="1558"/>
        <v/>
      </c>
      <c r="Z8282" s="4" t="str">
        <f t="shared" si="1559"/>
        <v/>
      </c>
      <c r="AA8282" s="4" t="str">
        <f>IF($V8282="","",IF(Y8282&lt;36,0,IF(AND(36&lt;=Y8282,Y8282&lt;71),VLOOKUP($W8282,日射量と図３!$E$6:$F$34,2,TRUE),IF(AND(71&lt;=Y8282,Y8282&lt;107),VLOOKUP($W8282,日射量と図３!$E$6:$G$34,3,TRUE),IF(AND(107&lt;=Y8282,Y8282&lt;143),VLOOKUP($W8282,日射量と図３!$E$6:$H$34,4,TRUE),VLOOKUP($W8282,日射量と図３!$E$6:$I$34,5,TRUE))))))</f>
        <v/>
      </c>
      <c r="AB8282" s="4" t="str">
        <f>IF($V8282="","",IF(Z8282&lt;36,0,IF(AND(36&lt;=Z8282,Z8282&lt;71),VLOOKUP($W8282,日射量と図３!$E$6:$F$34,2,TRUE),IF(AND(71&lt;=Z8282,Z8282&lt;107),VLOOKUP($W8282,日射量と図３!$E$6:$G$34,3,TRUE),IF(AND(107&lt;=Z8282,Z8282&lt;143),VLOOKUP($W8282,日射量と図３!$E$6:$H$34,4,TRUE),VLOOKUP($W8282,日射量と図３!$E$6:$I$34,5,TRUE))))))</f>
        <v/>
      </c>
      <c r="AC8282" s="382" t="str">
        <f t="shared" si="1563"/>
        <v/>
      </c>
      <c r="AD8282" s="382" t="str">
        <f t="shared" si="1564"/>
        <v/>
      </c>
    </row>
    <row r="8283" spans="11:30" ht="13.5" customHeight="1">
      <c r="K8283" s="4">
        <f t="shared" si="1560"/>
        <v>5</v>
      </c>
      <c r="L8283" s="34">
        <v>43596</v>
      </c>
      <c r="M8283" s="4">
        <v>345</v>
      </c>
      <c r="N8283" s="4">
        <v>24</v>
      </c>
      <c r="O8283" s="31">
        <v>0.95833333333333337</v>
      </c>
      <c r="P8283" s="35">
        <v>16.48</v>
      </c>
      <c r="Q8283" s="36">
        <f t="shared" si="1561"/>
        <v>13</v>
      </c>
      <c r="R8283" s="4">
        <f t="shared" si="1562"/>
        <v>0</v>
      </c>
      <c r="S8283" s="31">
        <f t="shared" si="1565"/>
        <v>0.20944444444444443</v>
      </c>
      <c r="T8283" s="31">
        <f t="shared" si="1566"/>
        <v>0.77601851851851855</v>
      </c>
      <c r="U8283" s="4">
        <f t="shared" si="1567"/>
        <v>0</v>
      </c>
      <c r="V8283" s="4" t="str">
        <f t="shared" si="1568"/>
        <v/>
      </c>
      <c r="W8283" s="18" t="str">
        <f>IF(V8283="","",VLOOKUP(L8283,日射量と図３!$A$4:$C$368,3,TRUE)*238.85/100)</f>
        <v/>
      </c>
      <c r="X8283" s="4" t="str">
        <f t="shared" si="1569"/>
        <v/>
      </c>
      <c r="Y8283" s="4" t="str">
        <f t="shared" si="1558"/>
        <v/>
      </c>
      <c r="Z8283" s="4" t="str">
        <f t="shared" si="1559"/>
        <v/>
      </c>
      <c r="AA8283" s="4" t="str">
        <f>IF($V8283="","",IF(Y8283&lt;36,0,IF(AND(36&lt;=Y8283,Y8283&lt;71),VLOOKUP($W8283,日射量と図３!$E$6:$F$34,2,TRUE),IF(AND(71&lt;=Y8283,Y8283&lt;107),VLOOKUP($W8283,日射量と図３!$E$6:$G$34,3,TRUE),IF(AND(107&lt;=Y8283,Y8283&lt;143),VLOOKUP($W8283,日射量と図３!$E$6:$H$34,4,TRUE),VLOOKUP($W8283,日射量と図３!$E$6:$I$34,5,TRUE))))))</f>
        <v/>
      </c>
      <c r="AB8283" s="4" t="str">
        <f>IF($V8283="","",IF(Z8283&lt;36,0,IF(AND(36&lt;=Z8283,Z8283&lt;71),VLOOKUP($W8283,日射量と図３!$E$6:$F$34,2,TRUE),IF(AND(71&lt;=Z8283,Z8283&lt;107),VLOOKUP($W8283,日射量と図３!$E$6:$G$34,3,TRUE),IF(AND(107&lt;=Z8283,Z8283&lt;143),VLOOKUP($W8283,日射量と図３!$E$6:$H$34,4,TRUE),VLOOKUP($W8283,日射量と図３!$E$6:$I$34,5,TRUE))))))</f>
        <v/>
      </c>
      <c r="AC8283" s="382" t="str">
        <f t="shared" si="1563"/>
        <v/>
      </c>
      <c r="AD8283" s="382" t="str">
        <f t="shared" si="1564"/>
        <v/>
      </c>
    </row>
    <row r="8284" spans="11:30" ht="13.5" customHeight="1">
      <c r="K8284" s="4">
        <f t="shared" si="1560"/>
        <v>5</v>
      </c>
      <c r="L8284" s="34">
        <v>43597</v>
      </c>
      <c r="M8284" s="4">
        <v>346</v>
      </c>
      <c r="N8284" s="4">
        <v>1</v>
      </c>
      <c r="O8284" s="31">
        <v>0</v>
      </c>
      <c r="P8284" s="35">
        <v>16.199999999999996</v>
      </c>
      <c r="Q8284" s="36">
        <f t="shared" si="1561"/>
        <v>13</v>
      </c>
      <c r="R8284" s="4">
        <f t="shared" si="1562"/>
        <v>0</v>
      </c>
      <c r="S8284" s="31">
        <f t="shared" si="1565"/>
        <v>0.20944444444444443</v>
      </c>
      <c r="T8284" s="31">
        <f t="shared" si="1566"/>
        <v>0.77601851851851855</v>
      </c>
      <c r="U8284" s="4">
        <f t="shared" si="1567"/>
        <v>0</v>
      </c>
      <c r="V8284" s="4">
        <f t="shared" si="1568"/>
        <v>0</v>
      </c>
      <c r="W8284" s="18">
        <f>IF(V8284="","",VLOOKUP(L8284,日射量と図３!$A$4:$C$368,3,TRUE)*238.85/100)</f>
        <v>50.158499999999997</v>
      </c>
      <c r="X8284" s="4">
        <f t="shared" si="1569"/>
        <v>14</v>
      </c>
      <c r="Y8284" s="4">
        <f t="shared" si="1558"/>
        <v>0</v>
      </c>
      <c r="Z8284" s="4">
        <f t="shared" si="1559"/>
        <v>0</v>
      </c>
      <c r="AA8284" s="4">
        <f>IF($V8284="","",IF(Y8284&lt;36,0,IF(AND(36&lt;=Y8284,Y8284&lt;71),VLOOKUP($W8284,日射量と図３!$E$6:$F$34,2,TRUE),IF(AND(71&lt;=Y8284,Y8284&lt;107),VLOOKUP($W8284,日射量と図３!$E$6:$G$34,3,TRUE),IF(AND(107&lt;=Y8284,Y8284&lt;143),VLOOKUP($W8284,日射量と図３!$E$6:$H$34,4,TRUE),VLOOKUP($W8284,日射量と図３!$E$6:$I$34,5,TRUE))))))</f>
        <v>0</v>
      </c>
      <c r="AB8284" s="4">
        <f>IF($V8284="","",IF(Z8284&lt;36,0,IF(AND(36&lt;=Z8284,Z8284&lt;71),VLOOKUP($W8284,日射量と図３!$E$6:$F$34,2,TRUE),IF(AND(71&lt;=Z8284,Z8284&lt;107),VLOOKUP($W8284,日射量と図３!$E$6:$G$34,3,TRUE),IF(AND(107&lt;=Z8284,Z8284&lt;143),VLOOKUP($W8284,日射量と図３!$E$6:$H$34,4,TRUE),VLOOKUP($W8284,日射量と図３!$E$6:$I$34,5,TRUE))))))</f>
        <v>0</v>
      </c>
      <c r="AC8284" s="382">
        <f t="shared" si="1563"/>
        <v>0</v>
      </c>
      <c r="AD8284" s="382">
        <f t="shared" si="1564"/>
        <v>0</v>
      </c>
    </row>
    <row r="8285" spans="11:30" ht="13.5" customHeight="1">
      <c r="K8285" s="4">
        <f t="shared" si="1560"/>
        <v>5</v>
      </c>
      <c r="L8285" s="34">
        <v>43597</v>
      </c>
      <c r="M8285" s="4">
        <v>346</v>
      </c>
      <c r="N8285" s="4">
        <v>2</v>
      </c>
      <c r="O8285" s="31">
        <v>4.1666666666666664E-2</v>
      </c>
      <c r="P8285" s="35">
        <v>15.679999999999998</v>
      </c>
      <c r="Q8285" s="36">
        <f t="shared" si="1561"/>
        <v>13</v>
      </c>
      <c r="R8285" s="4">
        <f t="shared" si="1562"/>
        <v>0</v>
      </c>
      <c r="S8285" s="31">
        <f t="shared" si="1565"/>
        <v>0.20944444444444443</v>
      </c>
      <c r="T8285" s="31">
        <f t="shared" si="1566"/>
        <v>0.77601851851851855</v>
      </c>
      <c r="U8285" s="4">
        <f t="shared" si="1567"/>
        <v>0</v>
      </c>
      <c r="V8285" s="4" t="str">
        <f t="shared" si="1568"/>
        <v/>
      </c>
      <c r="W8285" s="18" t="str">
        <f>IF(V8285="","",VLOOKUP(L8285,日射量と図３!$A$4:$C$368,3,TRUE)*238.85/100)</f>
        <v/>
      </c>
      <c r="X8285" s="4" t="str">
        <f t="shared" si="1569"/>
        <v/>
      </c>
      <c r="Y8285" s="4" t="str">
        <f t="shared" si="1558"/>
        <v/>
      </c>
      <c r="Z8285" s="4" t="str">
        <f t="shared" si="1559"/>
        <v/>
      </c>
      <c r="AA8285" s="4" t="str">
        <f>IF($V8285="","",IF(Y8285&lt;36,0,IF(AND(36&lt;=Y8285,Y8285&lt;71),VLOOKUP($W8285,日射量と図３!$E$6:$F$34,2,TRUE),IF(AND(71&lt;=Y8285,Y8285&lt;107),VLOOKUP($W8285,日射量と図３!$E$6:$G$34,3,TRUE),IF(AND(107&lt;=Y8285,Y8285&lt;143),VLOOKUP($W8285,日射量と図３!$E$6:$H$34,4,TRUE),VLOOKUP($W8285,日射量と図３!$E$6:$I$34,5,TRUE))))))</f>
        <v/>
      </c>
      <c r="AB8285" s="4" t="str">
        <f>IF($V8285="","",IF(Z8285&lt;36,0,IF(AND(36&lt;=Z8285,Z8285&lt;71),VLOOKUP($W8285,日射量と図３!$E$6:$F$34,2,TRUE),IF(AND(71&lt;=Z8285,Z8285&lt;107),VLOOKUP($W8285,日射量と図３!$E$6:$G$34,3,TRUE),IF(AND(107&lt;=Z8285,Z8285&lt;143),VLOOKUP($W8285,日射量と図３!$E$6:$H$34,4,TRUE),VLOOKUP($W8285,日射量と図３!$E$6:$I$34,5,TRUE))))))</f>
        <v/>
      </c>
      <c r="AC8285" s="382" t="str">
        <f t="shared" si="1563"/>
        <v/>
      </c>
      <c r="AD8285" s="382" t="str">
        <f t="shared" si="1564"/>
        <v/>
      </c>
    </row>
    <row r="8286" spans="11:30" ht="13.5" customHeight="1">
      <c r="K8286" s="4">
        <f t="shared" si="1560"/>
        <v>5</v>
      </c>
      <c r="L8286" s="34">
        <v>43597</v>
      </c>
      <c r="M8286" s="4">
        <v>346</v>
      </c>
      <c r="N8286" s="4">
        <v>3</v>
      </c>
      <c r="O8286" s="31">
        <v>8.3333333333333329E-2</v>
      </c>
      <c r="P8286" s="35">
        <v>15.309999999999999</v>
      </c>
      <c r="Q8286" s="36">
        <f t="shared" si="1561"/>
        <v>13</v>
      </c>
      <c r="R8286" s="4">
        <f t="shared" si="1562"/>
        <v>0</v>
      </c>
      <c r="S8286" s="31">
        <f t="shared" si="1565"/>
        <v>0.20944444444444443</v>
      </c>
      <c r="T8286" s="31">
        <f t="shared" si="1566"/>
        <v>0.77601851851851855</v>
      </c>
      <c r="U8286" s="4">
        <f t="shared" si="1567"/>
        <v>0</v>
      </c>
      <c r="V8286" s="4" t="str">
        <f t="shared" si="1568"/>
        <v/>
      </c>
      <c r="W8286" s="18" t="str">
        <f>IF(V8286="","",VLOOKUP(L8286,日射量と図３!$A$4:$C$368,3,TRUE)*238.85/100)</f>
        <v/>
      </c>
      <c r="X8286" s="4" t="str">
        <f t="shared" si="1569"/>
        <v/>
      </c>
      <c r="Y8286" s="4" t="str">
        <f t="shared" si="1558"/>
        <v/>
      </c>
      <c r="Z8286" s="4" t="str">
        <f t="shared" si="1559"/>
        <v/>
      </c>
      <c r="AA8286" s="4" t="str">
        <f>IF($V8286="","",IF(Y8286&lt;36,0,IF(AND(36&lt;=Y8286,Y8286&lt;71),VLOOKUP($W8286,日射量と図３!$E$6:$F$34,2,TRUE),IF(AND(71&lt;=Y8286,Y8286&lt;107),VLOOKUP($W8286,日射量と図３!$E$6:$G$34,3,TRUE),IF(AND(107&lt;=Y8286,Y8286&lt;143),VLOOKUP($W8286,日射量と図３!$E$6:$H$34,4,TRUE),VLOOKUP($W8286,日射量と図３!$E$6:$I$34,5,TRUE))))))</f>
        <v/>
      </c>
      <c r="AB8286" s="4" t="str">
        <f>IF($V8286="","",IF(Z8286&lt;36,0,IF(AND(36&lt;=Z8286,Z8286&lt;71),VLOOKUP($W8286,日射量と図３!$E$6:$F$34,2,TRUE),IF(AND(71&lt;=Z8286,Z8286&lt;107),VLOOKUP($W8286,日射量と図３!$E$6:$G$34,3,TRUE),IF(AND(107&lt;=Z8286,Z8286&lt;143),VLOOKUP($W8286,日射量と図３!$E$6:$H$34,4,TRUE),VLOOKUP($W8286,日射量と図３!$E$6:$I$34,5,TRUE))))))</f>
        <v/>
      </c>
      <c r="AC8286" s="382" t="str">
        <f t="shared" si="1563"/>
        <v/>
      </c>
      <c r="AD8286" s="382" t="str">
        <f t="shared" si="1564"/>
        <v/>
      </c>
    </row>
    <row r="8287" spans="11:30" ht="13.5" customHeight="1">
      <c r="K8287" s="4">
        <f t="shared" si="1560"/>
        <v>5</v>
      </c>
      <c r="L8287" s="34">
        <v>43597</v>
      </c>
      <c r="M8287" s="4">
        <v>346</v>
      </c>
      <c r="N8287" s="4">
        <v>4</v>
      </c>
      <c r="O8287" s="31">
        <v>0.125</v>
      </c>
      <c r="P8287" s="35">
        <v>15.000000000000004</v>
      </c>
      <c r="Q8287" s="36">
        <f t="shared" si="1561"/>
        <v>13</v>
      </c>
      <c r="R8287" s="4">
        <f t="shared" si="1562"/>
        <v>0</v>
      </c>
      <c r="S8287" s="31">
        <f t="shared" si="1565"/>
        <v>0.20944444444444443</v>
      </c>
      <c r="T8287" s="31">
        <f t="shared" si="1566"/>
        <v>0.77601851851851855</v>
      </c>
      <c r="U8287" s="4">
        <f t="shared" si="1567"/>
        <v>0</v>
      </c>
      <c r="V8287" s="4" t="str">
        <f t="shared" si="1568"/>
        <v/>
      </c>
      <c r="W8287" s="18" t="str">
        <f>IF(V8287="","",VLOOKUP(L8287,日射量と図３!$A$4:$C$368,3,TRUE)*238.85/100)</f>
        <v/>
      </c>
      <c r="X8287" s="4" t="str">
        <f t="shared" si="1569"/>
        <v/>
      </c>
      <c r="Y8287" s="4" t="str">
        <f t="shared" ref="Y8287:Y8350" si="1570">IF(V8287="","",$AH$30*V8287/(($AG$18/$AH$18)*X8287))</f>
        <v/>
      </c>
      <c r="Z8287" s="4" t="str">
        <f t="shared" ref="Z8287:Z8350" si="1571">IF(V8287="","",$AH$30*V8287/(($AG$19/$AH$19)*X8287))</f>
        <v/>
      </c>
      <c r="AA8287" s="4" t="str">
        <f>IF($V8287="","",IF(Y8287&lt;36,0,IF(AND(36&lt;=Y8287,Y8287&lt;71),VLOOKUP($W8287,日射量と図３!$E$6:$F$34,2,TRUE),IF(AND(71&lt;=Y8287,Y8287&lt;107),VLOOKUP($W8287,日射量と図３!$E$6:$G$34,3,TRUE),IF(AND(107&lt;=Y8287,Y8287&lt;143),VLOOKUP($W8287,日射量と図３!$E$6:$H$34,4,TRUE),VLOOKUP($W8287,日射量と図３!$E$6:$I$34,5,TRUE))))))</f>
        <v/>
      </c>
      <c r="AB8287" s="4" t="str">
        <f>IF($V8287="","",IF(Z8287&lt;36,0,IF(AND(36&lt;=Z8287,Z8287&lt;71),VLOOKUP($W8287,日射量と図３!$E$6:$F$34,2,TRUE),IF(AND(71&lt;=Z8287,Z8287&lt;107),VLOOKUP($W8287,日射量と図３!$E$6:$G$34,3,TRUE),IF(AND(107&lt;=Z8287,Z8287&lt;143),VLOOKUP($W8287,日射量と図３!$E$6:$H$34,4,TRUE),VLOOKUP($W8287,日射量と図３!$E$6:$I$34,5,TRUE))))))</f>
        <v/>
      </c>
      <c r="AC8287" s="382" t="str">
        <f t="shared" si="1563"/>
        <v/>
      </c>
      <c r="AD8287" s="382" t="str">
        <f t="shared" si="1564"/>
        <v/>
      </c>
    </row>
    <row r="8288" spans="11:30" ht="13.5" customHeight="1">
      <c r="K8288" s="4">
        <f t="shared" si="1560"/>
        <v>5</v>
      </c>
      <c r="L8288" s="34">
        <v>43597</v>
      </c>
      <c r="M8288" s="4">
        <v>346</v>
      </c>
      <c r="N8288" s="4">
        <v>5</v>
      </c>
      <c r="O8288" s="31">
        <v>0.16666666666666666</v>
      </c>
      <c r="P8288" s="35">
        <v>14.929999999999998</v>
      </c>
      <c r="Q8288" s="36">
        <f t="shared" si="1561"/>
        <v>15</v>
      </c>
      <c r="R8288" s="4">
        <f t="shared" si="1562"/>
        <v>7.0000000000002061E-2</v>
      </c>
      <c r="S8288" s="31">
        <f t="shared" si="1565"/>
        <v>0.20944444444444443</v>
      </c>
      <c r="T8288" s="31">
        <f t="shared" si="1566"/>
        <v>0.77601851851851855</v>
      </c>
      <c r="U8288" s="4">
        <f t="shared" si="1567"/>
        <v>0</v>
      </c>
      <c r="V8288" s="4" t="str">
        <f t="shared" si="1568"/>
        <v/>
      </c>
      <c r="W8288" s="18" t="str">
        <f>IF(V8288="","",VLOOKUP(L8288,日射量と図３!$A$4:$C$368,3,TRUE)*238.85/100)</f>
        <v/>
      </c>
      <c r="X8288" s="4" t="str">
        <f t="shared" si="1569"/>
        <v/>
      </c>
      <c r="Y8288" s="4" t="str">
        <f t="shared" si="1570"/>
        <v/>
      </c>
      <c r="Z8288" s="4" t="str">
        <f t="shared" si="1571"/>
        <v/>
      </c>
      <c r="AA8288" s="4" t="str">
        <f>IF($V8288="","",IF(Y8288&lt;36,0,IF(AND(36&lt;=Y8288,Y8288&lt;71),VLOOKUP($W8288,日射量と図３!$E$6:$F$34,2,TRUE),IF(AND(71&lt;=Y8288,Y8288&lt;107),VLOOKUP($W8288,日射量と図３!$E$6:$G$34,3,TRUE),IF(AND(107&lt;=Y8288,Y8288&lt;143),VLOOKUP($W8288,日射量と図３!$E$6:$H$34,4,TRUE),VLOOKUP($W8288,日射量と図３!$E$6:$I$34,5,TRUE))))))</f>
        <v/>
      </c>
      <c r="AB8288" s="4" t="str">
        <f>IF($V8288="","",IF(Z8288&lt;36,0,IF(AND(36&lt;=Z8288,Z8288&lt;71),VLOOKUP($W8288,日射量と図３!$E$6:$F$34,2,TRUE),IF(AND(71&lt;=Z8288,Z8288&lt;107),VLOOKUP($W8288,日射量と図３!$E$6:$G$34,3,TRUE),IF(AND(107&lt;=Z8288,Z8288&lt;143),VLOOKUP($W8288,日射量と図３!$E$6:$H$34,4,TRUE),VLOOKUP($W8288,日射量と図３!$E$6:$I$34,5,TRUE))))))</f>
        <v/>
      </c>
      <c r="AC8288" s="382" t="str">
        <f t="shared" si="1563"/>
        <v/>
      </c>
      <c r="AD8288" s="382" t="str">
        <f t="shared" si="1564"/>
        <v/>
      </c>
    </row>
    <row r="8289" spans="11:30" ht="13.5" customHeight="1">
      <c r="K8289" s="4">
        <f t="shared" si="1560"/>
        <v>5</v>
      </c>
      <c r="L8289" s="34">
        <v>43597</v>
      </c>
      <c r="M8289" s="4">
        <v>346</v>
      </c>
      <c r="N8289" s="4">
        <v>6</v>
      </c>
      <c r="O8289" s="31">
        <v>0.20833333333333334</v>
      </c>
      <c r="P8289" s="35">
        <v>14.770000000000001</v>
      </c>
      <c r="Q8289" s="36">
        <f t="shared" si="1561"/>
        <v>15</v>
      </c>
      <c r="R8289" s="4">
        <f t="shared" si="1562"/>
        <v>0.22999999999999865</v>
      </c>
      <c r="S8289" s="31">
        <f t="shared" si="1565"/>
        <v>0.20944444444444443</v>
      </c>
      <c r="T8289" s="31">
        <f t="shared" si="1566"/>
        <v>0.77601851851851855</v>
      </c>
      <c r="U8289" s="4">
        <f t="shared" si="1567"/>
        <v>0</v>
      </c>
      <c r="V8289" s="4" t="str">
        <f t="shared" si="1568"/>
        <v/>
      </c>
      <c r="W8289" s="18" t="str">
        <f>IF(V8289="","",VLOOKUP(L8289,日射量と図３!$A$4:$C$368,3,TRUE)*238.85/100)</f>
        <v/>
      </c>
      <c r="X8289" s="4" t="str">
        <f t="shared" si="1569"/>
        <v/>
      </c>
      <c r="Y8289" s="4" t="str">
        <f t="shared" si="1570"/>
        <v/>
      </c>
      <c r="Z8289" s="4" t="str">
        <f t="shared" si="1571"/>
        <v/>
      </c>
      <c r="AA8289" s="4" t="str">
        <f>IF($V8289="","",IF(Y8289&lt;36,0,IF(AND(36&lt;=Y8289,Y8289&lt;71),VLOOKUP($W8289,日射量と図３!$E$6:$F$34,2,TRUE),IF(AND(71&lt;=Y8289,Y8289&lt;107),VLOOKUP($W8289,日射量と図３!$E$6:$G$34,3,TRUE),IF(AND(107&lt;=Y8289,Y8289&lt;143),VLOOKUP($W8289,日射量と図３!$E$6:$H$34,4,TRUE),VLOOKUP($W8289,日射量と図３!$E$6:$I$34,5,TRUE))))))</f>
        <v/>
      </c>
      <c r="AB8289" s="4" t="str">
        <f>IF($V8289="","",IF(Z8289&lt;36,0,IF(AND(36&lt;=Z8289,Z8289&lt;71),VLOOKUP($W8289,日射量と図３!$E$6:$F$34,2,TRUE),IF(AND(71&lt;=Z8289,Z8289&lt;107),VLOOKUP($W8289,日射量と図３!$E$6:$G$34,3,TRUE),IF(AND(107&lt;=Z8289,Z8289&lt;143),VLOOKUP($W8289,日射量と図３!$E$6:$H$34,4,TRUE),VLOOKUP($W8289,日射量と図３!$E$6:$I$34,5,TRUE))))))</f>
        <v/>
      </c>
      <c r="AC8289" s="382" t="str">
        <f t="shared" si="1563"/>
        <v/>
      </c>
      <c r="AD8289" s="382" t="str">
        <f t="shared" si="1564"/>
        <v/>
      </c>
    </row>
    <row r="8290" spans="11:30" ht="13.5" customHeight="1">
      <c r="K8290" s="4">
        <f t="shared" si="1560"/>
        <v>5</v>
      </c>
      <c r="L8290" s="34">
        <v>43597</v>
      </c>
      <c r="M8290" s="4">
        <v>346</v>
      </c>
      <c r="N8290" s="4">
        <v>7</v>
      </c>
      <c r="O8290" s="31">
        <v>0.25</v>
      </c>
      <c r="P8290" s="35">
        <v>15.330000000000002</v>
      </c>
      <c r="Q8290" s="36">
        <f t="shared" si="1561"/>
        <v>15</v>
      </c>
      <c r="R8290" s="4">
        <f t="shared" si="1562"/>
        <v>0</v>
      </c>
      <c r="S8290" s="31">
        <f t="shared" si="1565"/>
        <v>0.20944444444444443</v>
      </c>
      <c r="T8290" s="31">
        <f t="shared" si="1566"/>
        <v>0.77601851851851855</v>
      </c>
      <c r="U8290" s="4">
        <f t="shared" si="1567"/>
        <v>0</v>
      </c>
      <c r="V8290" s="4" t="str">
        <f t="shared" si="1568"/>
        <v/>
      </c>
      <c r="W8290" s="18" t="str">
        <f>IF(V8290="","",VLOOKUP(L8290,日射量と図３!$A$4:$C$368,3,TRUE)*238.85/100)</f>
        <v/>
      </c>
      <c r="X8290" s="4" t="str">
        <f t="shared" si="1569"/>
        <v/>
      </c>
      <c r="Y8290" s="4" t="str">
        <f t="shared" si="1570"/>
        <v/>
      </c>
      <c r="Z8290" s="4" t="str">
        <f t="shared" si="1571"/>
        <v/>
      </c>
      <c r="AA8290" s="4" t="str">
        <f>IF($V8290="","",IF(Y8290&lt;36,0,IF(AND(36&lt;=Y8290,Y8290&lt;71),VLOOKUP($W8290,日射量と図３!$E$6:$F$34,2,TRUE),IF(AND(71&lt;=Y8290,Y8290&lt;107),VLOOKUP($W8290,日射量と図３!$E$6:$G$34,3,TRUE),IF(AND(107&lt;=Y8290,Y8290&lt;143),VLOOKUP($W8290,日射量と図３!$E$6:$H$34,4,TRUE),VLOOKUP($W8290,日射量と図３!$E$6:$I$34,5,TRUE))))))</f>
        <v/>
      </c>
      <c r="AB8290" s="4" t="str">
        <f>IF($V8290="","",IF(Z8290&lt;36,0,IF(AND(36&lt;=Z8290,Z8290&lt;71),VLOOKUP($W8290,日射量と図３!$E$6:$F$34,2,TRUE),IF(AND(71&lt;=Z8290,Z8290&lt;107),VLOOKUP($W8290,日射量と図３!$E$6:$G$34,3,TRUE),IF(AND(107&lt;=Z8290,Z8290&lt;143),VLOOKUP($W8290,日射量と図３!$E$6:$H$34,4,TRUE),VLOOKUP($W8290,日射量と図３!$E$6:$I$34,5,TRUE))))))</f>
        <v/>
      </c>
      <c r="AC8290" s="382" t="str">
        <f t="shared" si="1563"/>
        <v/>
      </c>
      <c r="AD8290" s="382" t="str">
        <f t="shared" si="1564"/>
        <v/>
      </c>
    </row>
    <row r="8291" spans="11:30" ht="13.5" customHeight="1">
      <c r="K8291" s="4">
        <f t="shared" si="1560"/>
        <v>5</v>
      </c>
      <c r="L8291" s="34">
        <v>43597</v>
      </c>
      <c r="M8291" s="4">
        <v>346</v>
      </c>
      <c r="N8291" s="4">
        <v>8</v>
      </c>
      <c r="O8291" s="31">
        <v>0.29166666666666669</v>
      </c>
      <c r="P8291" s="35">
        <v>16.779999999999998</v>
      </c>
      <c r="Q8291" s="36">
        <f t="shared" si="1561"/>
        <v>12</v>
      </c>
      <c r="R8291" s="4">
        <f t="shared" si="1562"/>
        <v>0</v>
      </c>
      <c r="S8291" s="31">
        <f t="shared" si="1565"/>
        <v>0.20944444444444443</v>
      </c>
      <c r="T8291" s="31">
        <f t="shared" si="1566"/>
        <v>0.77601851851851855</v>
      </c>
      <c r="U8291" s="4">
        <f t="shared" si="1567"/>
        <v>0</v>
      </c>
      <c r="V8291" s="4" t="str">
        <f t="shared" si="1568"/>
        <v/>
      </c>
      <c r="W8291" s="18" t="str">
        <f>IF(V8291="","",VLOOKUP(L8291,日射量と図３!$A$4:$C$368,3,TRUE)*238.85/100)</f>
        <v/>
      </c>
      <c r="X8291" s="4" t="str">
        <f t="shared" si="1569"/>
        <v/>
      </c>
      <c r="Y8291" s="4" t="str">
        <f t="shared" si="1570"/>
        <v/>
      </c>
      <c r="Z8291" s="4" t="str">
        <f t="shared" si="1571"/>
        <v/>
      </c>
      <c r="AA8291" s="4" t="str">
        <f>IF($V8291="","",IF(Y8291&lt;36,0,IF(AND(36&lt;=Y8291,Y8291&lt;71),VLOOKUP($W8291,日射量と図３!$E$6:$F$34,2,TRUE),IF(AND(71&lt;=Y8291,Y8291&lt;107),VLOOKUP($W8291,日射量と図３!$E$6:$G$34,3,TRUE),IF(AND(107&lt;=Y8291,Y8291&lt;143),VLOOKUP($W8291,日射量と図３!$E$6:$H$34,4,TRUE),VLOOKUP($W8291,日射量と図３!$E$6:$I$34,5,TRUE))))))</f>
        <v/>
      </c>
      <c r="AB8291" s="4" t="str">
        <f>IF($V8291="","",IF(Z8291&lt;36,0,IF(AND(36&lt;=Z8291,Z8291&lt;71),VLOOKUP($W8291,日射量と図３!$E$6:$F$34,2,TRUE),IF(AND(71&lt;=Z8291,Z8291&lt;107),VLOOKUP($W8291,日射量と図３!$E$6:$G$34,3,TRUE),IF(AND(107&lt;=Z8291,Z8291&lt;143),VLOOKUP($W8291,日射量と図３!$E$6:$H$34,4,TRUE),VLOOKUP($W8291,日射量と図３!$E$6:$I$34,5,TRUE))))))</f>
        <v/>
      </c>
      <c r="AC8291" s="382" t="str">
        <f t="shared" si="1563"/>
        <v/>
      </c>
      <c r="AD8291" s="382" t="str">
        <f t="shared" si="1564"/>
        <v/>
      </c>
    </row>
    <row r="8292" spans="11:30" ht="13.5" customHeight="1">
      <c r="K8292" s="4">
        <f t="shared" si="1560"/>
        <v>5</v>
      </c>
      <c r="L8292" s="34">
        <v>43597</v>
      </c>
      <c r="M8292" s="4">
        <v>346</v>
      </c>
      <c r="N8292" s="4">
        <v>9</v>
      </c>
      <c r="O8292" s="31">
        <v>0.33333333333333331</v>
      </c>
      <c r="P8292" s="35">
        <v>18.310000000000002</v>
      </c>
      <c r="Q8292" s="36">
        <f t="shared" si="1561"/>
        <v>12</v>
      </c>
      <c r="R8292" s="4">
        <f t="shared" si="1562"/>
        <v>0</v>
      </c>
      <c r="S8292" s="31">
        <f t="shared" si="1565"/>
        <v>0.20944444444444443</v>
      </c>
      <c r="T8292" s="31">
        <f t="shared" si="1566"/>
        <v>0.77601851851851855</v>
      </c>
      <c r="U8292" s="4">
        <f t="shared" si="1567"/>
        <v>0</v>
      </c>
      <c r="V8292" s="4" t="str">
        <f t="shared" si="1568"/>
        <v/>
      </c>
      <c r="W8292" s="18" t="str">
        <f>IF(V8292="","",VLOOKUP(L8292,日射量と図３!$A$4:$C$368,3,TRUE)*238.85/100)</f>
        <v/>
      </c>
      <c r="X8292" s="4" t="str">
        <f t="shared" si="1569"/>
        <v/>
      </c>
      <c r="Y8292" s="4" t="str">
        <f t="shared" si="1570"/>
        <v/>
      </c>
      <c r="Z8292" s="4" t="str">
        <f t="shared" si="1571"/>
        <v/>
      </c>
      <c r="AA8292" s="4" t="str">
        <f>IF($V8292="","",IF(Y8292&lt;36,0,IF(AND(36&lt;=Y8292,Y8292&lt;71),VLOOKUP($W8292,日射量と図３!$E$6:$F$34,2,TRUE),IF(AND(71&lt;=Y8292,Y8292&lt;107),VLOOKUP($W8292,日射量と図３!$E$6:$G$34,3,TRUE),IF(AND(107&lt;=Y8292,Y8292&lt;143),VLOOKUP($W8292,日射量と図３!$E$6:$H$34,4,TRUE),VLOOKUP($W8292,日射量と図３!$E$6:$I$34,5,TRUE))))))</f>
        <v/>
      </c>
      <c r="AB8292" s="4" t="str">
        <f>IF($V8292="","",IF(Z8292&lt;36,0,IF(AND(36&lt;=Z8292,Z8292&lt;71),VLOOKUP($W8292,日射量と図３!$E$6:$F$34,2,TRUE),IF(AND(71&lt;=Z8292,Z8292&lt;107),VLOOKUP($W8292,日射量と図３!$E$6:$G$34,3,TRUE),IF(AND(107&lt;=Z8292,Z8292&lt;143),VLOOKUP($W8292,日射量と図３!$E$6:$H$34,4,TRUE),VLOOKUP($W8292,日射量と図３!$E$6:$I$34,5,TRUE))))))</f>
        <v/>
      </c>
      <c r="AC8292" s="382" t="str">
        <f t="shared" si="1563"/>
        <v/>
      </c>
      <c r="AD8292" s="382" t="str">
        <f t="shared" si="1564"/>
        <v/>
      </c>
    </row>
    <row r="8293" spans="11:30" ht="13.5" customHeight="1">
      <c r="K8293" s="4">
        <f t="shared" si="1560"/>
        <v>5</v>
      </c>
      <c r="L8293" s="34">
        <v>43597</v>
      </c>
      <c r="M8293" s="4">
        <v>346</v>
      </c>
      <c r="N8293" s="4">
        <v>10</v>
      </c>
      <c r="O8293" s="31">
        <v>0.375</v>
      </c>
      <c r="P8293" s="35">
        <v>19.779999999999998</v>
      </c>
      <c r="Q8293" s="36">
        <f t="shared" si="1561"/>
        <v>12</v>
      </c>
      <c r="R8293" s="4">
        <f t="shared" si="1562"/>
        <v>0</v>
      </c>
      <c r="S8293" s="31">
        <f t="shared" si="1565"/>
        <v>0.20944444444444443</v>
      </c>
      <c r="T8293" s="31">
        <f t="shared" si="1566"/>
        <v>0.77601851851851855</v>
      </c>
      <c r="U8293" s="4">
        <f t="shared" si="1567"/>
        <v>0</v>
      </c>
      <c r="V8293" s="4" t="str">
        <f t="shared" si="1568"/>
        <v/>
      </c>
      <c r="W8293" s="18" t="str">
        <f>IF(V8293="","",VLOOKUP(L8293,日射量と図３!$A$4:$C$368,3,TRUE)*238.85/100)</f>
        <v/>
      </c>
      <c r="X8293" s="4" t="str">
        <f t="shared" si="1569"/>
        <v/>
      </c>
      <c r="Y8293" s="4" t="str">
        <f t="shared" si="1570"/>
        <v/>
      </c>
      <c r="Z8293" s="4" t="str">
        <f t="shared" si="1571"/>
        <v/>
      </c>
      <c r="AA8293" s="4" t="str">
        <f>IF($V8293="","",IF(Y8293&lt;36,0,IF(AND(36&lt;=Y8293,Y8293&lt;71),VLOOKUP($W8293,日射量と図３!$E$6:$F$34,2,TRUE),IF(AND(71&lt;=Y8293,Y8293&lt;107),VLOOKUP($W8293,日射量と図３!$E$6:$G$34,3,TRUE),IF(AND(107&lt;=Y8293,Y8293&lt;143),VLOOKUP($W8293,日射量と図３!$E$6:$H$34,4,TRUE),VLOOKUP($W8293,日射量と図３!$E$6:$I$34,5,TRUE))))))</f>
        <v/>
      </c>
      <c r="AB8293" s="4" t="str">
        <f>IF($V8293="","",IF(Z8293&lt;36,0,IF(AND(36&lt;=Z8293,Z8293&lt;71),VLOOKUP($W8293,日射量と図３!$E$6:$F$34,2,TRUE),IF(AND(71&lt;=Z8293,Z8293&lt;107),VLOOKUP($W8293,日射量と図３!$E$6:$G$34,3,TRUE),IF(AND(107&lt;=Z8293,Z8293&lt;143),VLOOKUP($W8293,日射量と図３!$E$6:$H$34,4,TRUE),VLOOKUP($W8293,日射量と図３!$E$6:$I$34,5,TRUE))))))</f>
        <v/>
      </c>
      <c r="AC8293" s="382" t="str">
        <f t="shared" si="1563"/>
        <v/>
      </c>
      <c r="AD8293" s="382" t="str">
        <f t="shared" si="1564"/>
        <v/>
      </c>
    </row>
    <row r="8294" spans="11:30" ht="13.5" customHeight="1">
      <c r="K8294" s="4">
        <f t="shared" si="1560"/>
        <v>5</v>
      </c>
      <c r="L8294" s="34">
        <v>43597</v>
      </c>
      <c r="M8294" s="4">
        <v>346</v>
      </c>
      <c r="N8294" s="4">
        <v>11</v>
      </c>
      <c r="O8294" s="31">
        <v>0.41666666666666669</v>
      </c>
      <c r="P8294" s="35">
        <v>21.03</v>
      </c>
      <c r="Q8294" s="36">
        <f t="shared" si="1561"/>
        <v>12</v>
      </c>
      <c r="R8294" s="4">
        <f t="shared" si="1562"/>
        <v>0</v>
      </c>
      <c r="S8294" s="31">
        <f t="shared" si="1565"/>
        <v>0.20944444444444443</v>
      </c>
      <c r="T8294" s="31">
        <f t="shared" si="1566"/>
        <v>0.77601851851851855</v>
      </c>
      <c r="U8294" s="4">
        <f t="shared" si="1567"/>
        <v>0</v>
      </c>
      <c r="V8294" s="4" t="str">
        <f t="shared" si="1568"/>
        <v/>
      </c>
      <c r="W8294" s="18" t="str">
        <f>IF(V8294="","",VLOOKUP(L8294,日射量と図３!$A$4:$C$368,3,TRUE)*238.85/100)</f>
        <v/>
      </c>
      <c r="X8294" s="4" t="str">
        <f t="shared" si="1569"/>
        <v/>
      </c>
      <c r="Y8294" s="4" t="str">
        <f t="shared" si="1570"/>
        <v/>
      </c>
      <c r="Z8294" s="4" t="str">
        <f t="shared" si="1571"/>
        <v/>
      </c>
      <c r="AA8294" s="4" t="str">
        <f>IF($V8294="","",IF(Y8294&lt;36,0,IF(AND(36&lt;=Y8294,Y8294&lt;71),VLOOKUP($W8294,日射量と図３!$E$6:$F$34,2,TRUE),IF(AND(71&lt;=Y8294,Y8294&lt;107),VLOOKUP($W8294,日射量と図３!$E$6:$G$34,3,TRUE),IF(AND(107&lt;=Y8294,Y8294&lt;143),VLOOKUP($W8294,日射量と図３!$E$6:$H$34,4,TRUE),VLOOKUP($W8294,日射量と図３!$E$6:$I$34,5,TRUE))))))</f>
        <v/>
      </c>
      <c r="AB8294" s="4" t="str">
        <f>IF($V8294="","",IF(Z8294&lt;36,0,IF(AND(36&lt;=Z8294,Z8294&lt;71),VLOOKUP($W8294,日射量と図３!$E$6:$F$34,2,TRUE),IF(AND(71&lt;=Z8294,Z8294&lt;107),VLOOKUP($W8294,日射量と図３!$E$6:$G$34,3,TRUE),IF(AND(107&lt;=Z8294,Z8294&lt;143),VLOOKUP($W8294,日射量と図３!$E$6:$H$34,4,TRUE),VLOOKUP($W8294,日射量と図３!$E$6:$I$34,5,TRUE))))))</f>
        <v/>
      </c>
      <c r="AC8294" s="382" t="str">
        <f t="shared" si="1563"/>
        <v/>
      </c>
      <c r="AD8294" s="382" t="str">
        <f t="shared" si="1564"/>
        <v/>
      </c>
    </row>
    <row r="8295" spans="11:30" ht="13.5" customHeight="1">
      <c r="K8295" s="4">
        <f t="shared" si="1560"/>
        <v>5</v>
      </c>
      <c r="L8295" s="34">
        <v>43597</v>
      </c>
      <c r="M8295" s="4">
        <v>346</v>
      </c>
      <c r="N8295" s="4">
        <v>12</v>
      </c>
      <c r="O8295" s="31">
        <v>0.45833333333333331</v>
      </c>
      <c r="P8295" s="35">
        <v>22.09</v>
      </c>
      <c r="Q8295" s="36">
        <f t="shared" si="1561"/>
        <v>12</v>
      </c>
      <c r="R8295" s="4">
        <f t="shared" si="1562"/>
        <v>0</v>
      </c>
      <c r="S8295" s="31">
        <f t="shared" si="1565"/>
        <v>0.20944444444444443</v>
      </c>
      <c r="T8295" s="31">
        <f t="shared" si="1566"/>
        <v>0.77601851851851855</v>
      </c>
      <c r="U8295" s="4">
        <f t="shared" si="1567"/>
        <v>0</v>
      </c>
      <c r="V8295" s="4" t="str">
        <f t="shared" si="1568"/>
        <v/>
      </c>
      <c r="W8295" s="18" t="str">
        <f>IF(V8295="","",VLOOKUP(L8295,日射量と図３!$A$4:$C$368,3,TRUE)*238.85/100)</f>
        <v/>
      </c>
      <c r="X8295" s="4" t="str">
        <f t="shared" si="1569"/>
        <v/>
      </c>
      <c r="Y8295" s="4" t="str">
        <f t="shared" si="1570"/>
        <v/>
      </c>
      <c r="Z8295" s="4" t="str">
        <f t="shared" si="1571"/>
        <v/>
      </c>
      <c r="AA8295" s="4" t="str">
        <f>IF($V8295="","",IF(Y8295&lt;36,0,IF(AND(36&lt;=Y8295,Y8295&lt;71),VLOOKUP($W8295,日射量と図３!$E$6:$F$34,2,TRUE),IF(AND(71&lt;=Y8295,Y8295&lt;107),VLOOKUP($W8295,日射量と図３!$E$6:$G$34,3,TRUE),IF(AND(107&lt;=Y8295,Y8295&lt;143),VLOOKUP($W8295,日射量と図３!$E$6:$H$34,4,TRUE),VLOOKUP($W8295,日射量と図３!$E$6:$I$34,5,TRUE))))))</f>
        <v/>
      </c>
      <c r="AB8295" s="4" t="str">
        <f>IF($V8295="","",IF(Z8295&lt;36,0,IF(AND(36&lt;=Z8295,Z8295&lt;71),VLOOKUP($W8295,日射量と図３!$E$6:$F$34,2,TRUE),IF(AND(71&lt;=Z8295,Z8295&lt;107),VLOOKUP($W8295,日射量と図３!$E$6:$G$34,3,TRUE),IF(AND(107&lt;=Z8295,Z8295&lt;143),VLOOKUP($W8295,日射量と図３!$E$6:$H$34,4,TRUE),VLOOKUP($W8295,日射量と図３!$E$6:$I$34,5,TRUE))))))</f>
        <v/>
      </c>
      <c r="AC8295" s="382" t="str">
        <f t="shared" si="1563"/>
        <v/>
      </c>
      <c r="AD8295" s="382" t="str">
        <f t="shared" si="1564"/>
        <v/>
      </c>
    </row>
    <row r="8296" spans="11:30" ht="13.5" customHeight="1">
      <c r="K8296" s="4">
        <f t="shared" si="1560"/>
        <v>5</v>
      </c>
      <c r="L8296" s="34">
        <v>43597</v>
      </c>
      <c r="M8296" s="4">
        <v>346</v>
      </c>
      <c r="N8296" s="4">
        <v>13</v>
      </c>
      <c r="O8296" s="31">
        <v>0.5</v>
      </c>
      <c r="P8296" s="35">
        <v>22.839999999999996</v>
      </c>
      <c r="Q8296" s="36">
        <f t="shared" si="1561"/>
        <v>12</v>
      </c>
      <c r="R8296" s="4">
        <f t="shared" si="1562"/>
        <v>0</v>
      </c>
      <c r="S8296" s="31">
        <f t="shared" si="1565"/>
        <v>0.20944444444444443</v>
      </c>
      <c r="T8296" s="31">
        <f t="shared" si="1566"/>
        <v>0.77601851851851855</v>
      </c>
      <c r="U8296" s="4">
        <f t="shared" si="1567"/>
        <v>0</v>
      </c>
      <c r="V8296" s="4" t="str">
        <f t="shared" si="1568"/>
        <v/>
      </c>
      <c r="W8296" s="18" t="str">
        <f>IF(V8296="","",VLOOKUP(L8296,日射量と図３!$A$4:$C$368,3,TRUE)*238.85/100)</f>
        <v/>
      </c>
      <c r="X8296" s="4" t="str">
        <f t="shared" si="1569"/>
        <v/>
      </c>
      <c r="Y8296" s="4" t="str">
        <f t="shared" si="1570"/>
        <v/>
      </c>
      <c r="Z8296" s="4" t="str">
        <f t="shared" si="1571"/>
        <v/>
      </c>
      <c r="AA8296" s="4" t="str">
        <f>IF($V8296="","",IF(Y8296&lt;36,0,IF(AND(36&lt;=Y8296,Y8296&lt;71),VLOOKUP($W8296,日射量と図３!$E$6:$F$34,2,TRUE),IF(AND(71&lt;=Y8296,Y8296&lt;107),VLOOKUP($W8296,日射量と図３!$E$6:$G$34,3,TRUE),IF(AND(107&lt;=Y8296,Y8296&lt;143),VLOOKUP($W8296,日射量と図３!$E$6:$H$34,4,TRUE),VLOOKUP($W8296,日射量と図３!$E$6:$I$34,5,TRUE))))))</f>
        <v/>
      </c>
      <c r="AB8296" s="4" t="str">
        <f>IF($V8296="","",IF(Z8296&lt;36,0,IF(AND(36&lt;=Z8296,Z8296&lt;71),VLOOKUP($W8296,日射量と図３!$E$6:$F$34,2,TRUE),IF(AND(71&lt;=Z8296,Z8296&lt;107),VLOOKUP($W8296,日射量と図３!$E$6:$G$34,3,TRUE),IF(AND(107&lt;=Z8296,Z8296&lt;143),VLOOKUP($W8296,日射量と図３!$E$6:$H$34,4,TRUE),VLOOKUP($W8296,日射量と図３!$E$6:$I$34,5,TRUE))))))</f>
        <v/>
      </c>
      <c r="AC8296" s="382" t="str">
        <f t="shared" si="1563"/>
        <v/>
      </c>
      <c r="AD8296" s="382" t="str">
        <f t="shared" si="1564"/>
        <v/>
      </c>
    </row>
    <row r="8297" spans="11:30" ht="13.5" customHeight="1">
      <c r="K8297" s="4">
        <f t="shared" si="1560"/>
        <v>5</v>
      </c>
      <c r="L8297" s="34">
        <v>43597</v>
      </c>
      <c r="M8297" s="4">
        <v>346</v>
      </c>
      <c r="N8297" s="4">
        <v>14</v>
      </c>
      <c r="O8297" s="31">
        <v>0.54166666666666663</v>
      </c>
      <c r="P8297" s="35">
        <v>23.24</v>
      </c>
      <c r="Q8297" s="36">
        <f t="shared" si="1561"/>
        <v>12</v>
      </c>
      <c r="R8297" s="4">
        <f t="shared" si="1562"/>
        <v>0</v>
      </c>
      <c r="S8297" s="31">
        <f t="shared" si="1565"/>
        <v>0.20944444444444443</v>
      </c>
      <c r="T8297" s="31">
        <f t="shared" si="1566"/>
        <v>0.77601851851851855</v>
      </c>
      <c r="U8297" s="4">
        <f t="shared" si="1567"/>
        <v>0</v>
      </c>
      <c r="V8297" s="4" t="str">
        <f t="shared" si="1568"/>
        <v/>
      </c>
      <c r="W8297" s="18" t="str">
        <f>IF(V8297="","",VLOOKUP(L8297,日射量と図３!$A$4:$C$368,3,TRUE)*238.85/100)</f>
        <v/>
      </c>
      <c r="X8297" s="4" t="str">
        <f t="shared" si="1569"/>
        <v/>
      </c>
      <c r="Y8297" s="4" t="str">
        <f t="shared" si="1570"/>
        <v/>
      </c>
      <c r="Z8297" s="4" t="str">
        <f t="shared" si="1571"/>
        <v/>
      </c>
      <c r="AA8297" s="4" t="str">
        <f>IF($V8297="","",IF(Y8297&lt;36,0,IF(AND(36&lt;=Y8297,Y8297&lt;71),VLOOKUP($W8297,日射量と図３!$E$6:$F$34,2,TRUE),IF(AND(71&lt;=Y8297,Y8297&lt;107),VLOOKUP($W8297,日射量と図３!$E$6:$G$34,3,TRUE),IF(AND(107&lt;=Y8297,Y8297&lt;143),VLOOKUP($W8297,日射量と図３!$E$6:$H$34,4,TRUE),VLOOKUP($W8297,日射量と図３!$E$6:$I$34,5,TRUE))))))</f>
        <v/>
      </c>
      <c r="AB8297" s="4" t="str">
        <f>IF($V8297="","",IF(Z8297&lt;36,0,IF(AND(36&lt;=Z8297,Z8297&lt;71),VLOOKUP($W8297,日射量と図３!$E$6:$F$34,2,TRUE),IF(AND(71&lt;=Z8297,Z8297&lt;107),VLOOKUP($W8297,日射量と図３!$E$6:$G$34,3,TRUE),IF(AND(107&lt;=Z8297,Z8297&lt;143),VLOOKUP($W8297,日射量と図３!$E$6:$H$34,4,TRUE),VLOOKUP($W8297,日射量と図３!$E$6:$I$34,5,TRUE))))))</f>
        <v/>
      </c>
      <c r="AC8297" s="382" t="str">
        <f t="shared" si="1563"/>
        <v/>
      </c>
      <c r="AD8297" s="382" t="str">
        <f t="shared" si="1564"/>
        <v/>
      </c>
    </row>
    <row r="8298" spans="11:30" ht="13.5" customHeight="1">
      <c r="K8298" s="4">
        <f t="shared" si="1560"/>
        <v>5</v>
      </c>
      <c r="L8298" s="34">
        <v>43597</v>
      </c>
      <c r="M8298" s="4">
        <v>346</v>
      </c>
      <c r="N8298" s="4">
        <v>15</v>
      </c>
      <c r="O8298" s="31">
        <v>0.58333333333333337</v>
      </c>
      <c r="P8298" s="35">
        <v>23.149999999999995</v>
      </c>
      <c r="Q8298" s="36">
        <f t="shared" si="1561"/>
        <v>12</v>
      </c>
      <c r="R8298" s="4">
        <f t="shared" si="1562"/>
        <v>0</v>
      </c>
      <c r="S8298" s="31">
        <f t="shared" si="1565"/>
        <v>0.20944444444444443</v>
      </c>
      <c r="T8298" s="31">
        <f t="shared" si="1566"/>
        <v>0.77601851851851855</v>
      </c>
      <c r="U8298" s="4">
        <f t="shared" si="1567"/>
        <v>0</v>
      </c>
      <c r="V8298" s="4" t="str">
        <f t="shared" si="1568"/>
        <v/>
      </c>
      <c r="W8298" s="18" t="str">
        <f>IF(V8298="","",VLOOKUP(L8298,日射量と図３!$A$4:$C$368,3,TRUE)*238.85/100)</f>
        <v/>
      </c>
      <c r="X8298" s="4" t="str">
        <f t="shared" si="1569"/>
        <v/>
      </c>
      <c r="Y8298" s="4" t="str">
        <f t="shared" si="1570"/>
        <v/>
      </c>
      <c r="Z8298" s="4" t="str">
        <f t="shared" si="1571"/>
        <v/>
      </c>
      <c r="AA8298" s="4" t="str">
        <f>IF($V8298="","",IF(Y8298&lt;36,0,IF(AND(36&lt;=Y8298,Y8298&lt;71),VLOOKUP($W8298,日射量と図３!$E$6:$F$34,2,TRUE),IF(AND(71&lt;=Y8298,Y8298&lt;107),VLOOKUP($W8298,日射量と図３!$E$6:$G$34,3,TRUE),IF(AND(107&lt;=Y8298,Y8298&lt;143),VLOOKUP($W8298,日射量と図３!$E$6:$H$34,4,TRUE),VLOOKUP($W8298,日射量と図３!$E$6:$I$34,5,TRUE))))))</f>
        <v/>
      </c>
      <c r="AB8298" s="4" t="str">
        <f>IF($V8298="","",IF(Z8298&lt;36,0,IF(AND(36&lt;=Z8298,Z8298&lt;71),VLOOKUP($W8298,日射量と図３!$E$6:$F$34,2,TRUE),IF(AND(71&lt;=Z8298,Z8298&lt;107),VLOOKUP($W8298,日射量と図３!$E$6:$G$34,3,TRUE),IF(AND(107&lt;=Z8298,Z8298&lt;143),VLOOKUP($W8298,日射量と図３!$E$6:$H$34,4,TRUE),VLOOKUP($W8298,日射量と図３!$E$6:$I$34,5,TRUE))))))</f>
        <v/>
      </c>
      <c r="AC8298" s="382" t="str">
        <f t="shared" si="1563"/>
        <v/>
      </c>
      <c r="AD8298" s="382" t="str">
        <f t="shared" si="1564"/>
        <v/>
      </c>
    </row>
    <row r="8299" spans="11:30" ht="13.5" customHeight="1">
      <c r="K8299" s="4">
        <f t="shared" si="1560"/>
        <v>5</v>
      </c>
      <c r="L8299" s="34">
        <v>43597</v>
      </c>
      <c r="M8299" s="4">
        <v>346</v>
      </c>
      <c r="N8299" s="4">
        <v>16</v>
      </c>
      <c r="O8299" s="31">
        <v>0.625</v>
      </c>
      <c r="P8299" s="35">
        <v>23.279999999999998</v>
      </c>
      <c r="Q8299" s="36">
        <f t="shared" si="1561"/>
        <v>16</v>
      </c>
      <c r="R8299" s="4">
        <f t="shared" si="1562"/>
        <v>0</v>
      </c>
      <c r="S8299" s="31">
        <f t="shared" si="1565"/>
        <v>0.20944444444444443</v>
      </c>
      <c r="T8299" s="31">
        <f t="shared" si="1566"/>
        <v>0.77601851851851855</v>
      </c>
      <c r="U8299" s="4">
        <f t="shared" si="1567"/>
        <v>0</v>
      </c>
      <c r="V8299" s="4" t="str">
        <f t="shared" si="1568"/>
        <v/>
      </c>
      <c r="W8299" s="18" t="str">
        <f>IF(V8299="","",VLOOKUP(L8299,日射量と図３!$A$4:$C$368,3,TRUE)*238.85/100)</f>
        <v/>
      </c>
      <c r="X8299" s="4" t="str">
        <f t="shared" si="1569"/>
        <v/>
      </c>
      <c r="Y8299" s="4" t="str">
        <f t="shared" si="1570"/>
        <v/>
      </c>
      <c r="Z8299" s="4" t="str">
        <f t="shared" si="1571"/>
        <v/>
      </c>
      <c r="AA8299" s="4" t="str">
        <f>IF($V8299="","",IF(Y8299&lt;36,0,IF(AND(36&lt;=Y8299,Y8299&lt;71),VLOOKUP($W8299,日射量と図３!$E$6:$F$34,2,TRUE),IF(AND(71&lt;=Y8299,Y8299&lt;107),VLOOKUP($W8299,日射量と図３!$E$6:$G$34,3,TRUE),IF(AND(107&lt;=Y8299,Y8299&lt;143),VLOOKUP($W8299,日射量と図３!$E$6:$H$34,4,TRUE),VLOOKUP($W8299,日射量と図３!$E$6:$I$34,5,TRUE))))))</f>
        <v/>
      </c>
      <c r="AB8299" s="4" t="str">
        <f>IF($V8299="","",IF(Z8299&lt;36,0,IF(AND(36&lt;=Z8299,Z8299&lt;71),VLOOKUP($W8299,日射量と図３!$E$6:$F$34,2,TRUE),IF(AND(71&lt;=Z8299,Z8299&lt;107),VLOOKUP($W8299,日射量と図３!$E$6:$G$34,3,TRUE),IF(AND(107&lt;=Z8299,Z8299&lt;143),VLOOKUP($W8299,日射量と図３!$E$6:$H$34,4,TRUE),VLOOKUP($W8299,日射量と図３!$E$6:$I$34,5,TRUE))))))</f>
        <v/>
      </c>
      <c r="AC8299" s="382" t="str">
        <f t="shared" si="1563"/>
        <v/>
      </c>
      <c r="AD8299" s="382" t="str">
        <f t="shared" si="1564"/>
        <v/>
      </c>
    </row>
    <row r="8300" spans="11:30" ht="13.5" customHeight="1">
      <c r="K8300" s="4">
        <f t="shared" si="1560"/>
        <v>5</v>
      </c>
      <c r="L8300" s="34">
        <v>43597</v>
      </c>
      <c r="M8300" s="4">
        <v>346</v>
      </c>
      <c r="N8300" s="4">
        <v>17</v>
      </c>
      <c r="O8300" s="31">
        <v>0.66666666666666663</v>
      </c>
      <c r="P8300" s="35">
        <v>22.620000000000005</v>
      </c>
      <c r="Q8300" s="36">
        <f t="shared" si="1561"/>
        <v>16</v>
      </c>
      <c r="R8300" s="4">
        <f t="shared" si="1562"/>
        <v>0</v>
      </c>
      <c r="S8300" s="31">
        <f t="shared" si="1565"/>
        <v>0.20944444444444443</v>
      </c>
      <c r="T8300" s="31">
        <f t="shared" si="1566"/>
        <v>0.77601851851851855</v>
      </c>
      <c r="U8300" s="4">
        <f t="shared" si="1567"/>
        <v>0</v>
      </c>
      <c r="V8300" s="4" t="str">
        <f t="shared" si="1568"/>
        <v/>
      </c>
      <c r="W8300" s="18" t="str">
        <f>IF(V8300="","",VLOOKUP(L8300,日射量と図３!$A$4:$C$368,3,TRUE)*238.85/100)</f>
        <v/>
      </c>
      <c r="X8300" s="4" t="str">
        <f t="shared" si="1569"/>
        <v/>
      </c>
      <c r="Y8300" s="4" t="str">
        <f t="shared" si="1570"/>
        <v/>
      </c>
      <c r="Z8300" s="4" t="str">
        <f t="shared" si="1571"/>
        <v/>
      </c>
      <c r="AA8300" s="4" t="str">
        <f>IF($V8300="","",IF(Y8300&lt;36,0,IF(AND(36&lt;=Y8300,Y8300&lt;71),VLOOKUP($W8300,日射量と図３!$E$6:$F$34,2,TRUE),IF(AND(71&lt;=Y8300,Y8300&lt;107),VLOOKUP($W8300,日射量と図３!$E$6:$G$34,3,TRUE),IF(AND(107&lt;=Y8300,Y8300&lt;143),VLOOKUP($W8300,日射量と図３!$E$6:$H$34,4,TRUE),VLOOKUP($W8300,日射量と図３!$E$6:$I$34,5,TRUE))))))</f>
        <v/>
      </c>
      <c r="AB8300" s="4" t="str">
        <f>IF($V8300="","",IF(Z8300&lt;36,0,IF(AND(36&lt;=Z8300,Z8300&lt;71),VLOOKUP($W8300,日射量と図３!$E$6:$F$34,2,TRUE),IF(AND(71&lt;=Z8300,Z8300&lt;107),VLOOKUP($W8300,日射量と図３!$E$6:$G$34,3,TRUE),IF(AND(107&lt;=Z8300,Z8300&lt;143),VLOOKUP($W8300,日射量と図３!$E$6:$H$34,4,TRUE),VLOOKUP($W8300,日射量と図３!$E$6:$I$34,5,TRUE))))))</f>
        <v/>
      </c>
      <c r="AC8300" s="382" t="str">
        <f t="shared" si="1563"/>
        <v/>
      </c>
      <c r="AD8300" s="382" t="str">
        <f t="shared" si="1564"/>
        <v/>
      </c>
    </row>
    <row r="8301" spans="11:30" ht="13.5" customHeight="1">
      <c r="K8301" s="4">
        <f t="shared" si="1560"/>
        <v>5</v>
      </c>
      <c r="L8301" s="34">
        <v>43597</v>
      </c>
      <c r="M8301" s="4">
        <v>346</v>
      </c>
      <c r="N8301" s="4">
        <v>18</v>
      </c>
      <c r="O8301" s="31">
        <v>0.70833333333333337</v>
      </c>
      <c r="P8301" s="35">
        <v>21.87</v>
      </c>
      <c r="Q8301" s="36">
        <f t="shared" si="1561"/>
        <v>16</v>
      </c>
      <c r="R8301" s="4">
        <f t="shared" si="1562"/>
        <v>0</v>
      </c>
      <c r="S8301" s="31">
        <f t="shared" si="1565"/>
        <v>0.20944444444444443</v>
      </c>
      <c r="T8301" s="31">
        <f t="shared" si="1566"/>
        <v>0.77601851851851855</v>
      </c>
      <c r="U8301" s="4">
        <f t="shared" si="1567"/>
        <v>0</v>
      </c>
      <c r="V8301" s="4" t="str">
        <f t="shared" si="1568"/>
        <v/>
      </c>
      <c r="W8301" s="18" t="str">
        <f>IF(V8301="","",VLOOKUP(L8301,日射量と図３!$A$4:$C$368,3,TRUE)*238.85/100)</f>
        <v/>
      </c>
      <c r="X8301" s="4" t="str">
        <f t="shared" si="1569"/>
        <v/>
      </c>
      <c r="Y8301" s="4" t="str">
        <f t="shared" si="1570"/>
        <v/>
      </c>
      <c r="Z8301" s="4" t="str">
        <f t="shared" si="1571"/>
        <v/>
      </c>
      <c r="AA8301" s="4" t="str">
        <f>IF($V8301="","",IF(Y8301&lt;36,0,IF(AND(36&lt;=Y8301,Y8301&lt;71),VLOOKUP($W8301,日射量と図３!$E$6:$F$34,2,TRUE),IF(AND(71&lt;=Y8301,Y8301&lt;107),VLOOKUP($W8301,日射量と図３!$E$6:$G$34,3,TRUE),IF(AND(107&lt;=Y8301,Y8301&lt;143),VLOOKUP($W8301,日射量と図３!$E$6:$H$34,4,TRUE),VLOOKUP($W8301,日射量と図３!$E$6:$I$34,5,TRUE))))))</f>
        <v/>
      </c>
      <c r="AB8301" s="4" t="str">
        <f>IF($V8301="","",IF(Z8301&lt;36,0,IF(AND(36&lt;=Z8301,Z8301&lt;71),VLOOKUP($W8301,日射量と図３!$E$6:$F$34,2,TRUE),IF(AND(71&lt;=Z8301,Z8301&lt;107),VLOOKUP($W8301,日射量と図３!$E$6:$G$34,3,TRUE),IF(AND(107&lt;=Z8301,Z8301&lt;143),VLOOKUP($W8301,日射量と図３!$E$6:$H$34,4,TRUE),VLOOKUP($W8301,日射量と図３!$E$6:$I$34,5,TRUE))))))</f>
        <v/>
      </c>
      <c r="AC8301" s="382" t="str">
        <f t="shared" si="1563"/>
        <v/>
      </c>
      <c r="AD8301" s="382" t="str">
        <f t="shared" si="1564"/>
        <v/>
      </c>
    </row>
    <row r="8302" spans="11:30" ht="13.5" customHeight="1">
      <c r="K8302" s="4">
        <f t="shared" si="1560"/>
        <v>5</v>
      </c>
      <c r="L8302" s="34">
        <v>43597</v>
      </c>
      <c r="M8302" s="4">
        <v>346</v>
      </c>
      <c r="N8302" s="4">
        <v>19</v>
      </c>
      <c r="O8302" s="31">
        <v>0.75</v>
      </c>
      <c r="P8302" s="35">
        <v>20.540000000000003</v>
      </c>
      <c r="Q8302" s="36">
        <f t="shared" si="1561"/>
        <v>16</v>
      </c>
      <c r="R8302" s="4">
        <f t="shared" si="1562"/>
        <v>0</v>
      </c>
      <c r="S8302" s="31">
        <f t="shared" si="1565"/>
        <v>0.20944444444444443</v>
      </c>
      <c r="T8302" s="31">
        <f t="shared" si="1566"/>
        <v>0.77601851851851855</v>
      </c>
      <c r="U8302" s="4">
        <f t="shared" si="1567"/>
        <v>0</v>
      </c>
      <c r="V8302" s="4" t="str">
        <f t="shared" si="1568"/>
        <v/>
      </c>
      <c r="W8302" s="18" t="str">
        <f>IF(V8302="","",VLOOKUP(L8302,日射量と図３!$A$4:$C$368,3,TRUE)*238.85/100)</f>
        <v/>
      </c>
      <c r="X8302" s="4" t="str">
        <f t="shared" si="1569"/>
        <v/>
      </c>
      <c r="Y8302" s="4" t="str">
        <f t="shared" si="1570"/>
        <v/>
      </c>
      <c r="Z8302" s="4" t="str">
        <f t="shared" si="1571"/>
        <v/>
      </c>
      <c r="AA8302" s="4" t="str">
        <f>IF($V8302="","",IF(Y8302&lt;36,0,IF(AND(36&lt;=Y8302,Y8302&lt;71),VLOOKUP($W8302,日射量と図３!$E$6:$F$34,2,TRUE),IF(AND(71&lt;=Y8302,Y8302&lt;107),VLOOKUP($W8302,日射量と図３!$E$6:$G$34,3,TRUE),IF(AND(107&lt;=Y8302,Y8302&lt;143),VLOOKUP($W8302,日射量と図３!$E$6:$H$34,4,TRUE),VLOOKUP($W8302,日射量と図３!$E$6:$I$34,5,TRUE))))))</f>
        <v/>
      </c>
      <c r="AB8302" s="4" t="str">
        <f>IF($V8302="","",IF(Z8302&lt;36,0,IF(AND(36&lt;=Z8302,Z8302&lt;71),VLOOKUP($W8302,日射量と図３!$E$6:$F$34,2,TRUE),IF(AND(71&lt;=Z8302,Z8302&lt;107),VLOOKUP($W8302,日射量と図３!$E$6:$G$34,3,TRUE),IF(AND(107&lt;=Z8302,Z8302&lt;143),VLOOKUP($W8302,日射量と図３!$E$6:$H$34,4,TRUE),VLOOKUP($W8302,日射量と図３!$E$6:$I$34,5,TRUE))))))</f>
        <v/>
      </c>
      <c r="AC8302" s="382" t="str">
        <f t="shared" si="1563"/>
        <v/>
      </c>
      <c r="AD8302" s="382" t="str">
        <f t="shared" si="1564"/>
        <v/>
      </c>
    </row>
    <row r="8303" spans="11:30" ht="13.5" customHeight="1">
      <c r="K8303" s="4">
        <f t="shared" si="1560"/>
        <v>5</v>
      </c>
      <c r="L8303" s="34">
        <v>43597</v>
      </c>
      <c r="M8303" s="4">
        <v>346</v>
      </c>
      <c r="N8303" s="4">
        <v>20</v>
      </c>
      <c r="O8303" s="31">
        <v>0.79166666666666663</v>
      </c>
      <c r="P8303" s="35">
        <v>19.490000000000002</v>
      </c>
      <c r="Q8303" s="36">
        <f t="shared" si="1561"/>
        <v>16</v>
      </c>
      <c r="R8303" s="4">
        <f t="shared" si="1562"/>
        <v>0</v>
      </c>
      <c r="S8303" s="31">
        <f t="shared" si="1565"/>
        <v>0.20944444444444443</v>
      </c>
      <c r="T8303" s="31">
        <f t="shared" si="1566"/>
        <v>0.77601851851851855</v>
      </c>
      <c r="U8303" s="4">
        <f t="shared" si="1567"/>
        <v>0</v>
      </c>
      <c r="V8303" s="4" t="str">
        <f t="shared" si="1568"/>
        <v/>
      </c>
      <c r="W8303" s="18" t="str">
        <f>IF(V8303="","",VLOOKUP(L8303,日射量と図３!$A$4:$C$368,3,TRUE)*238.85/100)</f>
        <v/>
      </c>
      <c r="X8303" s="4" t="str">
        <f t="shared" si="1569"/>
        <v/>
      </c>
      <c r="Y8303" s="4" t="str">
        <f t="shared" si="1570"/>
        <v/>
      </c>
      <c r="Z8303" s="4" t="str">
        <f t="shared" si="1571"/>
        <v/>
      </c>
      <c r="AA8303" s="4" t="str">
        <f>IF($V8303="","",IF(Y8303&lt;36,0,IF(AND(36&lt;=Y8303,Y8303&lt;71),VLOOKUP($W8303,日射量と図３!$E$6:$F$34,2,TRUE),IF(AND(71&lt;=Y8303,Y8303&lt;107),VLOOKUP($W8303,日射量と図３!$E$6:$G$34,3,TRUE),IF(AND(107&lt;=Y8303,Y8303&lt;143),VLOOKUP($W8303,日射量と図３!$E$6:$H$34,4,TRUE),VLOOKUP($W8303,日射量と図３!$E$6:$I$34,5,TRUE))))))</f>
        <v/>
      </c>
      <c r="AB8303" s="4" t="str">
        <f>IF($V8303="","",IF(Z8303&lt;36,0,IF(AND(36&lt;=Z8303,Z8303&lt;71),VLOOKUP($W8303,日射量と図３!$E$6:$F$34,2,TRUE),IF(AND(71&lt;=Z8303,Z8303&lt;107),VLOOKUP($W8303,日射量と図３!$E$6:$G$34,3,TRUE),IF(AND(107&lt;=Z8303,Z8303&lt;143),VLOOKUP($W8303,日射量と図３!$E$6:$H$34,4,TRUE),VLOOKUP($W8303,日射量と図３!$E$6:$I$34,5,TRUE))))))</f>
        <v/>
      </c>
      <c r="AC8303" s="382" t="str">
        <f t="shared" si="1563"/>
        <v/>
      </c>
      <c r="AD8303" s="382" t="str">
        <f t="shared" si="1564"/>
        <v/>
      </c>
    </row>
    <row r="8304" spans="11:30" ht="13.5" customHeight="1">
      <c r="K8304" s="4">
        <f t="shared" si="1560"/>
        <v>5</v>
      </c>
      <c r="L8304" s="34">
        <v>43597</v>
      </c>
      <c r="M8304" s="4">
        <v>346</v>
      </c>
      <c r="N8304" s="4">
        <v>21</v>
      </c>
      <c r="O8304" s="31">
        <v>0.83333333333333337</v>
      </c>
      <c r="P8304" s="35">
        <v>18.829999999999995</v>
      </c>
      <c r="Q8304" s="36">
        <f t="shared" si="1561"/>
        <v>16</v>
      </c>
      <c r="R8304" s="4">
        <f t="shared" si="1562"/>
        <v>0</v>
      </c>
      <c r="S8304" s="31">
        <f t="shared" si="1565"/>
        <v>0.20944444444444443</v>
      </c>
      <c r="T8304" s="31">
        <f t="shared" si="1566"/>
        <v>0.77601851851851855</v>
      </c>
      <c r="U8304" s="4">
        <f t="shared" si="1567"/>
        <v>0</v>
      </c>
      <c r="V8304" s="4" t="str">
        <f t="shared" si="1568"/>
        <v/>
      </c>
      <c r="W8304" s="18" t="str">
        <f>IF(V8304="","",VLOOKUP(L8304,日射量と図３!$A$4:$C$368,3,TRUE)*238.85/100)</f>
        <v/>
      </c>
      <c r="X8304" s="4" t="str">
        <f t="shared" si="1569"/>
        <v/>
      </c>
      <c r="Y8304" s="4" t="str">
        <f t="shared" si="1570"/>
        <v/>
      </c>
      <c r="Z8304" s="4" t="str">
        <f t="shared" si="1571"/>
        <v/>
      </c>
      <c r="AA8304" s="4" t="str">
        <f>IF($V8304="","",IF(Y8304&lt;36,0,IF(AND(36&lt;=Y8304,Y8304&lt;71),VLOOKUP($W8304,日射量と図３!$E$6:$F$34,2,TRUE),IF(AND(71&lt;=Y8304,Y8304&lt;107),VLOOKUP($W8304,日射量と図３!$E$6:$G$34,3,TRUE),IF(AND(107&lt;=Y8304,Y8304&lt;143),VLOOKUP($W8304,日射量と図３!$E$6:$H$34,4,TRUE),VLOOKUP($W8304,日射量と図３!$E$6:$I$34,5,TRUE))))))</f>
        <v/>
      </c>
      <c r="AB8304" s="4" t="str">
        <f>IF($V8304="","",IF(Z8304&lt;36,0,IF(AND(36&lt;=Z8304,Z8304&lt;71),VLOOKUP($W8304,日射量と図３!$E$6:$F$34,2,TRUE),IF(AND(71&lt;=Z8304,Z8304&lt;107),VLOOKUP($W8304,日射量と図３!$E$6:$G$34,3,TRUE),IF(AND(107&lt;=Z8304,Z8304&lt;143),VLOOKUP($W8304,日射量と図３!$E$6:$H$34,4,TRUE),VLOOKUP($W8304,日射量と図３!$E$6:$I$34,5,TRUE))))))</f>
        <v/>
      </c>
      <c r="AC8304" s="382" t="str">
        <f t="shared" si="1563"/>
        <v/>
      </c>
      <c r="AD8304" s="382" t="str">
        <f t="shared" si="1564"/>
        <v/>
      </c>
    </row>
    <row r="8305" spans="11:30" ht="13.5" customHeight="1">
      <c r="K8305" s="4">
        <f t="shared" si="1560"/>
        <v>5</v>
      </c>
      <c r="L8305" s="34">
        <v>43597</v>
      </c>
      <c r="M8305" s="4">
        <v>346</v>
      </c>
      <c r="N8305" s="4">
        <v>22</v>
      </c>
      <c r="O8305" s="31">
        <v>0.875</v>
      </c>
      <c r="P8305" s="35">
        <v>18.259999999999998</v>
      </c>
      <c r="Q8305" s="36">
        <f t="shared" si="1561"/>
        <v>16</v>
      </c>
      <c r="R8305" s="4">
        <f t="shared" si="1562"/>
        <v>0</v>
      </c>
      <c r="S8305" s="31">
        <f t="shared" si="1565"/>
        <v>0.20944444444444443</v>
      </c>
      <c r="T8305" s="31">
        <f t="shared" si="1566"/>
        <v>0.77601851851851855</v>
      </c>
      <c r="U8305" s="4">
        <f t="shared" si="1567"/>
        <v>0</v>
      </c>
      <c r="V8305" s="4" t="str">
        <f t="shared" si="1568"/>
        <v/>
      </c>
      <c r="W8305" s="18" t="str">
        <f>IF(V8305="","",VLOOKUP(L8305,日射量と図３!$A$4:$C$368,3,TRUE)*238.85/100)</f>
        <v/>
      </c>
      <c r="X8305" s="4" t="str">
        <f t="shared" si="1569"/>
        <v/>
      </c>
      <c r="Y8305" s="4" t="str">
        <f t="shared" si="1570"/>
        <v/>
      </c>
      <c r="Z8305" s="4" t="str">
        <f t="shared" si="1571"/>
        <v/>
      </c>
      <c r="AA8305" s="4" t="str">
        <f>IF($V8305="","",IF(Y8305&lt;36,0,IF(AND(36&lt;=Y8305,Y8305&lt;71),VLOOKUP($W8305,日射量と図３!$E$6:$F$34,2,TRUE),IF(AND(71&lt;=Y8305,Y8305&lt;107),VLOOKUP($W8305,日射量と図３!$E$6:$G$34,3,TRUE),IF(AND(107&lt;=Y8305,Y8305&lt;143),VLOOKUP($W8305,日射量と図３!$E$6:$H$34,4,TRUE),VLOOKUP($W8305,日射量と図３!$E$6:$I$34,5,TRUE))))))</f>
        <v/>
      </c>
      <c r="AB8305" s="4" t="str">
        <f>IF($V8305="","",IF(Z8305&lt;36,0,IF(AND(36&lt;=Z8305,Z8305&lt;71),VLOOKUP($W8305,日射量と図３!$E$6:$F$34,2,TRUE),IF(AND(71&lt;=Z8305,Z8305&lt;107),VLOOKUP($W8305,日射量と図３!$E$6:$G$34,3,TRUE),IF(AND(107&lt;=Z8305,Z8305&lt;143),VLOOKUP($W8305,日射量と図３!$E$6:$H$34,4,TRUE),VLOOKUP($W8305,日射量と図３!$E$6:$I$34,5,TRUE))))))</f>
        <v/>
      </c>
      <c r="AC8305" s="382" t="str">
        <f t="shared" si="1563"/>
        <v/>
      </c>
      <c r="AD8305" s="382" t="str">
        <f t="shared" si="1564"/>
        <v/>
      </c>
    </row>
    <row r="8306" spans="11:30" ht="13.5" customHeight="1">
      <c r="K8306" s="4">
        <f t="shared" si="1560"/>
        <v>5</v>
      </c>
      <c r="L8306" s="34">
        <v>43597</v>
      </c>
      <c r="M8306" s="4">
        <v>346</v>
      </c>
      <c r="N8306" s="4">
        <v>23</v>
      </c>
      <c r="O8306" s="31">
        <v>0.91666666666666663</v>
      </c>
      <c r="P8306" s="35">
        <v>17.47</v>
      </c>
      <c r="Q8306" s="36">
        <f t="shared" si="1561"/>
        <v>13</v>
      </c>
      <c r="R8306" s="4">
        <f t="shared" si="1562"/>
        <v>0</v>
      </c>
      <c r="S8306" s="31">
        <f t="shared" si="1565"/>
        <v>0.20944444444444443</v>
      </c>
      <c r="T8306" s="31">
        <f t="shared" si="1566"/>
        <v>0.77601851851851855</v>
      </c>
      <c r="U8306" s="4">
        <f t="shared" si="1567"/>
        <v>0</v>
      </c>
      <c r="V8306" s="4" t="str">
        <f t="shared" si="1568"/>
        <v/>
      </c>
      <c r="W8306" s="18" t="str">
        <f>IF(V8306="","",VLOOKUP(L8306,日射量と図３!$A$4:$C$368,3,TRUE)*238.85/100)</f>
        <v/>
      </c>
      <c r="X8306" s="4" t="str">
        <f t="shared" si="1569"/>
        <v/>
      </c>
      <c r="Y8306" s="4" t="str">
        <f t="shared" si="1570"/>
        <v/>
      </c>
      <c r="Z8306" s="4" t="str">
        <f t="shared" si="1571"/>
        <v/>
      </c>
      <c r="AA8306" s="4" t="str">
        <f>IF($V8306="","",IF(Y8306&lt;36,0,IF(AND(36&lt;=Y8306,Y8306&lt;71),VLOOKUP($W8306,日射量と図３!$E$6:$F$34,2,TRUE),IF(AND(71&lt;=Y8306,Y8306&lt;107),VLOOKUP($W8306,日射量と図３!$E$6:$G$34,3,TRUE),IF(AND(107&lt;=Y8306,Y8306&lt;143),VLOOKUP($W8306,日射量と図３!$E$6:$H$34,4,TRUE),VLOOKUP($W8306,日射量と図３!$E$6:$I$34,5,TRUE))))))</f>
        <v/>
      </c>
      <c r="AB8306" s="4" t="str">
        <f>IF($V8306="","",IF(Z8306&lt;36,0,IF(AND(36&lt;=Z8306,Z8306&lt;71),VLOOKUP($W8306,日射量と図３!$E$6:$F$34,2,TRUE),IF(AND(71&lt;=Z8306,Z8306&lt;107),VLOOKUP($W8306,日射量と図３!$E$6:$G$34,3,TRUE),IF(AND(107&lt;=Z8306,Z8306&lt;143),VLOOKUP($W8306,日射量と図３!$E$6:$H$34,4,TRUE),VLOOKUP($W8306,日射量と図３!$E$6:$I$34,5,TRUE))))))</f>
        <v/>
      </c>
      <c r="AC8306" s="382" t="str">
        <f t="shared" si="1563"/>
        <v/>
      </c>
      <c r="AD8306" s="382" t="str">
        <f t="shared" si="1564"/>
        <v/>
      </c>
    </row>
    <row r="8307" spans="11:30" ht="13.5" customHeight="1">
      <c r="K8307" s="4">
        <f t="shared" si="1560"/>
        <v>5</v>
      </c>
      <c r="L8307" s="34">
        <v>43597</v>
      </c>
      <c r="M8307" s="4">
        <v>346</v>
      </c>
      <c r="N8307" s="4">
        <v>24</v>
      </c>
      <c r="O8307" s="31">
        <v>0.95833333333333337</v>
      </c>
      <c r="P8307" s="35">
        <v>17.02</v>
      </c>
      <c r="Q8307" s="36">
        <f t="shared" si="1561"/>
        <v>13</v>
      </c>
      <c r="R8307" s="4">
        <f t="shared" si="1562"/>
        <v>0</v>
      </c>
      <c r="S8307" s="31">
        <f t="shared" si="1565"/>
        <v>0.20944444444444443</v>
      </c>
      <c r="T8307" s="31">
        <f t="shared" si="1566"/>
        <v>0.77601851851851855</v>
      </c>
      <c r="U8307" s="4">
        <f t="shared" si="1567"/>
        <v>0</v>
      </c>
      <c r="V8307" s="4" t="str">
        <f t="shared" si="1568"/>
        <v/>
      </c>
      <c r="W8307" s="18" t="str">
        <f>IF(V8307="","",VLOOKUP(L8307,日射量と図３!$A$4:$C$368,3,TRUE)*238.85/100)</f>
        <v/>
      </c>
      <c r="X8307" s="4" t="str">
        <f t="shared" si="1569"/>
        <v/>
      </c>
      <c r="Y8307" s="4" t="str">
        <f t="shared" si="1570"/>
        <v/>
      </c>
      <c r="Z8307" s="4" t="str">
        <f t="shared" si="1571"/>
        <v/>
      </c>
      <c r="AA8307" s="4" t="str">
        <f>IF($V8307="","",IF(Y8307&lt;36,0,IF(AND(36&lt;=Y8307,Y8307&lt;71),VLOOKUP($W8307,日射量と図３!$E$6:$F$34,2,TRUE),IF(AND(71&lt;=Y8307,Y8307&lt;107),VLOOKUP($W8307,日射量と図３!$E$6:$G$34,3,TRUE),IF(AND(107&lt;=Y8307,Y8307&lt;143),VLOOKUP($W8307,日射量と図３!$E$6:$H$34,4,TRUE),VLOOKUP($W8307,日射量と図３!$E$6:$I$34,5,TRUE))))))</f>
        <v/>
      </c>
      <c r="AB8307" s="4" t="str">
        <f>IF($V8307="","",IF(Z8307&lt;36,0,IF(AND(36&lt;=Z8307,Z8307&lt;71),VLOOKUP($W8307,日射量と図３!$E$6:$F$34,2,TRUE),IF(AND(71&lt;=Z8307,Z8307&lt;107),VLOOKUP($W8307,日射量と図３!$E$6:$G$34,3,TRUE),IF(AND(107&lt;=Z8307,Z8307&lt;143),VLOOKUP($W8307,日射量と図３!$E$6:$H$34,4,TRUE),VLOOKUP($W8307,日射量と図３!$E$6:$I$34,5,TRUE))))))</f>
        <v/>
      </c>
      <c r="AC8307" s="382" t="str">
        <f t="shared" si="1563"/>
        <v/>
      </c>
      <c r="AD8307" s="382" t="str">
        <f t="shared" si="1564"/>
        <v/>
      </c>
    </row>
    <row r="8308" spans="11:30" ht="13.5" customHeight="1">
      <c r="K8308" s="4">
        <f t="shared" si="1560"/>
        <v>5</v>
      </c>
      <c r="L8308" s="34">
        <v>43598</v>
      </c>
      <c r="M8308" s="4">
        <v>347</v>
      </c>
      <c r="N8308" s="4">
        <v>1</v>
      </c>
      <c r="O8308" s="31">
        <v>0</v>
      </c>
      <c r="P8308" s="35">
        <v>16.63</v>
      </c>
      <c r="Q8308" s="36">
        <f t="shared" si="1561"/>
        <v>13</v>
      </c>
      <c r="R8308" s="4">
        <f t="shared" si="1562"/>
        <v>0</v>
      </c>
      <c r="S8308" s="31">
        <f t="shared" si="1565"/>
        <v>0.20944444444444443</v>
      </c>
      <c r="T8308" s="31">
        <f t="shared" si="1566"/>
        <v>0.77601851851851855</v>
      </c>
      <c r="U8308" s="4">
        <f t="shared" si="1567"/>
        <v>0</v>
      </c>
      <c r="V8308" s="4">
        <f t="shared" si="1568"/>
        <v>0</v>
      </c>
      <c r="W8308" s="18">
        <f>IF(V8308="","",VLOOKUP(L8308,日射量と図３!$A$4:$C$368,3,TRUE)*238.85/100)</f>
        <v>52.546999999999997</v>
      </c>
      <c r="X8308" s="4">
        <f t="shared" si="1569"/>
        <v>14</v>
      </c>
      <c r="Y8308" s="4">
        <f t="shared" si="1570"/>
        <v>0</v>
      </c>
      <c r="Z8308" s="4">
        <f t="shared" si="1571"/>
        <v>0</v>
      </c>
      <c r="AA8308" s="4">
        <f>IF($V8308="","",IF(Y8308&lt;36,0,IF(AND(36&lt;=Y8308,Y8308&lt;71),VLOOKUP($W8308,日射量と図３!$E$6:$F$34,2,TRUE),IF(AND(71&lt;=Y8308,Y8308&lt;107),VLOOKUP($W8308,日射量と図３!$E$6:$G$34,3,TRUE),IF(AND(107&lt;=Y8308,Y8308&lt;143),VLOOKUP($W8308,日射量と図３!$E$6:$H$34,4,TRUE),VLOOKUP($W8308,日射量と図３!$E$6:$I$34,5,TRUE))))))</f>
        <v>0</v>
      </c>
      <c r="AB8308" s="4">
        <f>IF($V8308="","",IF(Z8308&lt;36,0,IF(AND(36&lt;=Z8308,Z8308&lt;71),VLOOKUP($W8308,日射量と図３!$E$6:$F$34,2,TRUE),IF(AND(71&lt;=Z8308,Z8308&lt;107),VLOOKUP($W8308,日射量と図３!$E$6:$G$34,3,TRUE),IF(AND(107&lt;=Z8308,Z8308&lt;143),VLOOKUP($W8308,日射量と図３!$E$6:$H$34,4,TRUE),VLOOKUP($W8308,日射量と図３!$E$6:$I$34,5,TRUE))))))</f>
        <v>0</v>
      </c>
      <c r="AC8308" s="382">
        <f t="shared" si="1563"/>
        <v>0</v>
      </c>
      <c r="AD8308" s="382">
        <f t="shared" si="1564"/>
        <v>0</v>
      </c>
    </row>
    <row r="8309" spans="11:30" ht="13.5" customHeight="1">
      <c r="K8309" s="4">
        <f t="shared" si="1560"/>
        <v>5</v>
      </c>
      <c r="L8309" s="34">
        <v>43598</v>
      </c>
      <c r="M8309" s="4">
        <v>347</v>
      </c>
      <c r="N8309" s="4">
        <v>2</v>
      </c>
      <c r="O8309" s="31">
        <v>4.1666666666666664E-2</v>
      </c>
      <c r="P8309" s="35">
        <v>16.32</v>
      </c>
      <c r="Q8309" s="36">
        <f t="shared" si="1561"/>
        <v>13</v>
      </c>
      <c r="R8309" s="4">
        <f t="shared" si="1562"/>
        <v>0</v>
      </c>
      <c r="S8309" s="31">
        <f t="shared" si="1565"/>
        <v>0.20944444444444443</v>
      </c>
      <c r="T8309" s="31">
        <f t="shared" si="1566"/>
        <v>0.77601851851851855</v>
      </c>
      <c r="U8309" s="4">
        <f t="shared" si="1567"/>
        <v>0</v>
      </c>
      <c r="V8309" s="4" t="str">
        <f t="shared" si="1568"/>
        <v/>
      </c>
      <c r="W8309" s="18" t="str">
        <f>IF(V8309="","",VLOOKUP(L8309,日射量と図３!$A$4:$C$368,3,TRUE)*238.85/100)</f>
        <v/>
      </c>
      <c r="X8309" s="4" t="str">
        <f t="shared" si="1569"/>
        <v/>
      </c>
      <c r="Y8309" s="4" t="str">
        <f t="shared" si="1570"/>
        <v/>
      </c>
      <c r="Z8309" s="4" t="str">
        <f t="shared" si="1571"/>
        <v/>
      </c>
      <c r="AA8309" s="4" t="str">
        <f>IF($V8309="","",IF(Y8309&lt;36,0,IF(AND(36&lt;=Y8309,Y8309&lt;71),VLOOKUP($W8309,日射量と図３!$E$6:$F$34,2,TRUE),IF(AND(71&lt;=Y8309,Y8309&lt;107),VLOOKUP($W8309,日射量と図３!$E$6:$G$34,3,TRUE),IF(AND(107&lt;=Y8309,Y8309&lt;143),VLOOKUP($W8309,日射量と図３!$E$6:$H$34,4,TRUE),VLOOKUP($W8309,日射量と図３!$E$6:$I$34,5,TRUE))))))</f>
        <v/>
      </c>
      <c r="AB8309" s="4" t="str">
        <f>IF($V8309="","",IF(Z8309&lt;36,0,IF(AND(36&lt;=Z8309,Z8309&lt;71),VLOOKUP($W8309,日射量と図３!$E$6:$F$34,2,TRUE),IF(AND(71&lt;=Z8309,Z8309&lt;107),VLOOKUP($W8309,日射量と図３!$E$6:$G$34,3,TRUE),IF(AND(107&lt;=Z8309,Z8309&lt;143),VLOOKUP($W8309,日射量と図３!$E$6:$H$34,4,TRUE),VLOOKUP($W8309,日射量と図３!$E$6:$I$34,5,TRUE))))))</f>
        <v/>
      </c>
      <c r="AC8309" s="382" t="str">
        <f t="shared" si="1563"/>
        <v/>
      </c>
      <c r="AD8309" s="382" t="str">
        <f t="shared" si="1564"/>
        <v/>
      </c>
    </row>
    <row r="8310" spans="11:30" ht="13.5" customHeight="1">
      <c r="K8310" s="4">
        <f t="shared" si="1560"/>
        <v>5</v>
      </c>
      <c r="L8310" s="34">
        <v>43598</v>
      </c>
      <c r="M8310" s="4">
        <v>347</v>
      </c>
      <c r="N8310" s="4">
        <v>3</v>
      </c>
      <c r="O8310" s="31">
        <v>8.3333333333333329E-2</v>
      </c>
      <c r="P8310" s="35">
        <v>16</v>
      </c>
      <c r="Q8310" s="36">
        <f t="shared" si="1561"/>
        <v>13</v>
      </c>
      <c r="R8310" s="4">
        <f t="shared" si="1562"/>
        <v>0</v>
      </c>
      <c r="S8310" s="31">
        <f t="shared" si="1565"/>
        <v>0.20944444444444443</v>
      </c>
      <c r="T8310" s="31">
        <f t="shared" si="1566"/>
        <v>0.77601851851851855</v>
      </c>
      <c r="U8310" s="4">
        <f t="shared" si="1567"/>
        <v>0</v>
      </c>
      <c r="V8310" s="4" t="str">
        <f t="shared" si="1568"/>
        <v/>
      </c>
      <c r="W8310" s="18" t="str">
        <f>IF(V8310="","",VLOOKUP(L8310,日射量と図３!$A$4:$C$368,3,TRUE)*238.85/100)</f>
        <v/>
      </c>
      <c r="X8310" s="4" t="str">
        <f t="shared" si="1569"/>
        <v/>
      </c>
      <c r="Y8310" s="4" t="str">
        <f t="shared" si="1570"/>
        <v/>
      </c>
      <c r="Z8310" s="4" t="str">
        <f t="shared" si="1571"/>
        <v/>
      </c>
      <c r="AA8310" s="4" t="str">
        <f>IF($V8310="","",IF(Y8310&lt;36,0,IF(AND(36&lt;=Y8310,Y8310&lt;71),VLOOKUP($W8310,日射量と図３!$E$6:$F$34,2,TRUE),IF(AND(71&lt;=Y8310,Y8310&lt;107),VLOOKUP($W8310,日射量と図３!$E$6:$G$34,3,TRUE),IF(AND(107&lt;=Y8310,Y8310&lt;143),VLOOKUP($W8310,日射量と図３!$E$6:$H$34,4,TRUE),VLOOKUP($W8310,日射量と図３!$E$6:$I$34,5,TRUE))))))</f>
        <v/>
      </c>
      <c r="AB8310" s="4" t="str">
        <f>IF($V8310="","",IF(Z8310&lt;36,0,IF(AND(36&lt;=Z8310,Z8310&lt;71),VLOOKUP($W8310,日射量と図３!$E$6:$F$34,2,TRUE),IF(AND(71&lt;=Z8310,Z8310&lt;107),VLOOKUP($W8310,日射量と図３!$E$6:$G$34,3,TRUE),IF(AND(107&lt;=Z8310,Z8310&lt;143),VLOOKUP($W8310,日射量と図３!$E$6:$H$34,4,TRUE),VLOOKUP($W8310,日射量と図３!$E$6:$I$34,5,TRUE))))))</f>
        <v/>
      </c>
      <c r="AC8310" s="382" t="str">
        <f t="shared" si="1563"/>
        <v/>
      </c>
      <c r="AD8310" s="382" t="str">
        <f t="shared" si="1564"/>
        <v/>
      </c>
    </row>
    <row r="8311" spans="11:30" ht="13.5" customHeight="1">
      <c r="K8311" s="4">
        <f t="shared" si="1560"/>
        <v>5</v>
      </c>
      <c r="L8311" s="34">
        <v>43598</v>
      </c>
      <c r="M8311" s="4">
        <v>347</v>
      </c>
      <c r="N8311" s="4">
        <v>4</v>
      </c>
      <c r="O8311" s="31">
        <v>0.125</v>
      </c>
      <c r="P8311" s="35">
        <v>15.6</v>
      </c>
      <c r="Q8311" s="36">
        <f t="shared" si="1561"/>
        <v>13</v>
      </c>
      <c r="R8311" s="4">
        <f t="shared" si="1562"/>
        <v>0</v>
      </c>
      <c r="S8311" s="31">
        <f t="shared" si="1565"/>
        <v>0.20944444444444443</v>
      </c>
      <c r="T8311" s="31">
        <f t="shared" si="1566"/>
        <v>0.77601851851851855</v>
      </c>
      <c r="U8311" s="4">
        <f t="shared" si="1567"/>
        <v>0</v>
      </c>
      <c r="V8311" s="4" t="str">
        <f t="shared" si="1568"/>
        <v/>
      </c>
      <c r="W8311" s="18" t="str">
        <f>IF(V8311="","",VLOOKUP(L8311,日射量と図３!$A$4:$C$368,3,TRUE)*238.85/100)</f>
        <v/>
      </c>
      <c r="X8311" s="4" t="str">
        <f t="shared" si="1569"/>
        <v/>
      </c>
      <c r="Y8311" s="4" t="str">
        <f t="shared" si="1570"/>
        <v/>
      </c>
      <c r="Z8311" s="4" t="str">
        <f t="shared" si="1571"/>
        <v/>
      </c>
      <c r="AA8311" s="4" t="str">
        <f>IF($V8311="","",IF(Y8311&lt;36,0,IF(AND(36&lt;=Y8311,Y8311&lt;71),VLOOKUP($W8311,日射量と図３!$E$6:$F$34,2,TRUE),IF(AND(71&lt;=Y8311,Y8311&lt;107),VLOOKUP($W8311,日射量と図３!$E$6:$G$34,3,TRUE),IF(AND(107&lt;=Y8311,Y8311&lt;143),VLOOKUP($W8311,日射量と図３!$E$6:$H$34,4,TRUE),VLOOKUP($W8311,日射量と図３!$E$6:$I$34,5,TRUE))))))</f>
        <v/>
      </c>
      <c r="AB8311" s="4" t="str">
        <f>IF($V8311="","",IF(Z8311&lt;36,0,IF(AND(36&lt;=Z8311,Z8311&lt;71),VLOOKUP($W8311,日射量と図３!$E$6:$F$34,2,TRUE),IF(AND(71&lt;=Z8311,Z8311&lt;107),VLOOKUP($W8311,日射量と図３!$E$6:$G$34,3,TRUE),IF(AND(107&lt;=Z8311,Z8311&lt;143),VLOOKUP($W8311,日射量と図３!$E$6:$H$34,4,TRUE),VLOOKUP($W8311,日射量と図３!$E$6:$I$34,5,TRUE))))))</f>
        <v/>
      </c>
      <c r="AC8311" s="382" t="str">
        <f t="shared" si="1563"/>
        <v/>
      </c>
      <c r="AD8311" s="382" t="str">
        <f t="shared" si="1564"/>
        <v/>
      </c>
    </row>
    <row r="8312" spans="11:30" ht="13.5" customHeight="1">
      <c r="K8312" s="4">
        <f t="shared" si="1560"/>
        <v>5</v>
      </c>
      <c r="L8312" s="34">
        <v>43598</v>
      </c>
      <c r="M8312" s="4">
        <v>347</v>
      </c>
      <c r="N8312" s="4">
        <v>5</v>
      </c>
      <c r="O8312" s="31">
        <v>0.16666666666666666</v>
      </c>
      <c r="P8312" s="35">
        <v>15.37</v>
      </c>
      <c r="Q8312" s="36">
        <f t="shared" si="1561"/>
        <v>15</v>
      </c>
      <c r="R8312" s="4">
        <f t="shared" si="1562"/>
        <v>0</v>
      </c>
      <c r="S8312" s="31">
        <f t="shared" si="1565"/>
        <v>0.20944444444444443</v>
      </c>
      <c r="T8312" s="31">
        <f t="shared" si="1566"/>
        <v>0.77601851851851855</v>
      </c>
      <c r="U8312" s="4">
        <f t="shared" si="1567"/>
        <v>0</v>
      </c>
      <c r="V8312" s="4" t="str">
        <f t="shared" si="1568"/>
        <v/>
      </c>
      <c r="W8312" s="18" t="str">
        <f>IF(V8312="","",VLOOKUP(L8312,日射量と図３!$A$4:$C$368,3,TRUE)*238.85/100)</f>
        <v/>
      </c>
      <c r="X8312" s="4" t="str">
        <f t="shared" si="1569"/>
        <v/>
      </c>
      <c r="Y8312" s="4" t="str">
        <f t="shared" si="1570"/>
        <v/>
      </c>
      <c r="Z8312" s="4" t="str">
        <f t="shared" si="1571"/>
        <v/>
      </c>
      <c r="AA8312" s="4" t="str">
        <f>IF($V8312="","",IF(Y8312&lt;36,0,IF(AND(36&lt;=Y8312,Y8312&lt;71),VLOOKUP($W8312,日射量と図３!$E$6:$F$34,2,TRUE),IF(AND(71&lt;=Y8312,Y8312&lt;107),VLOOKUP($W8312,日射量と図３!$E$6:$G$34,3,TRUE),IF(AND(107&lt;=Y8312,Y8312&lt;143),VLOOKUP($W8312,日射量と図３!$E$6:$H$34,4,TRUE),VLOOKUP($W8312,日射量と図３!$E$6:$I$34,5,TRUE))))))</f>
        <v/>
      </c>
      <c r="AB8312" s="4" t="str">
        <f>IF($V8312="","",IF(Z8312&lt;36,0,IF(AND(36&lt;=Z8312,Z8312&lt;71),VLOOKUP($W8312,日射量と図３!$E$6:$F$34,2,TRUE),IF(AND(71&lt;=Z8312,Z8312&lt;107),VLOOKUP($W8312,日射量と図３!$E$6:$G$34,3,TRUE),IF(AND(107&lt;=Z8312,Z8312&lt;143),VLOOKUP($W8312,日射量と図３!$E$6:$H$34,4,TRUE),VLOOKUP($W8312,日射量と図３!$E$6:$I$34,5,TRUE))))))</f>
        <v/>
      </c>
      <c r="AC8312" s="382" t="str">
        <f t="shared" si="1563"/>
        <v/>
      </c>
      <c r="AD8312" s="382" t="str">
        <f t="shared" si="1564"/>
        <v/>
      </c>
    </row>
    <row r="8313" spans="11:30" ht="13.5" customHeight="1">
      <c r="K8313" s="4">
        <f t="shared" si="1560"/>
        <v>5</v>
      </c>
      <c r="L8313" s="34">
        <v>43598</v>
      </c>
      <c r="M8313" s="4">
        <v>347</v>
      </c>
      <c r="N8313" s="4">
        <v>6</v>
      </c>
      <c r="O8313" s="31">
        <v>0.20833333333333334</v>
      </c>
      <c r="P8313" s="35">
        <v>14.870000000000001</v>
      </c>
      <c r="Q8313" s="36">
        <f t="shared" si="1561"/>
        <v>15</v>
      </c>
      <c r="R8313" s="4">
        <f t="shared" si="1562"/>
        <v>0.12999999999999901</v>
      </c>
      <c r="S8313" s="31">
        <f t="shared" si="1565"/>
        <v>0.20944444444444443</v>
      </c>
      <c r="T8313" s="31">
        <f t="shared" si="1566"/>
        <v>0.77601851851851855</v>
      </c>
      <c r="U8313" s="4">
        <f t="shared" si="1567"/>
        <v>0</v>
      </c>
      <c r="V8313" s="4" t="str">
        <f t="shared" si="1568"/>
        <v/>
      </c>
      <c r="W8313" s="18" t="str">
        <f>IF(V8313="","",VLOOKUP(L8313,日射量と図３!$A$4:$C$368,3,TRUE)*238.85/100)</f>
        <v/>
      </c>
      <c r="X8313" s="4" t="str">
        <f t="shared" si="1569"/>
        <v/>
      </c>
      <c r="Y8313" s="4" t="str">
        <f t="shared" si="1570"/>
        <v/>
      </c>
      <c r="Z8313" s="4" t="str">
        <f t="shared" si="1571"/>
        <v/>
      </c>
      <c r="AA8313" s="4" t="str">
        <f>IF($V8313="","",IF(Y8313&lt;36,0,IF(AND(36&lt;=Y8313,Y8313&lt;71),VLOOKUP($W8313,日射量と図３!$E$6:$F$34,2,TRUE),IF(AND(71&lt;=Y8313,Y8313&lt;107),VLOOKUP($W8313,日射量と図３!$E$6:$G$34,3,TRUE),IF(AND(107&lt;=Y8313,Y8313&lt;143),VLOOKUP($W8313,日射量と図３!$E$6:$H$34,4,TRUE),VLOOKUP($W8313,日射量と図３!$E$6:$I$34,5,TRUE))))))</f>
        <v/>
      </c>
      <c r="AB8313" s="4" t="str">
        <f>IF($V8313="","",IF(Z8313&lt;36,0,IF(AND(36&lt;=Z8313,Z8313&lt;71),VLOOKUP($W8313,日射量と図３!$E$6:$F$34,2,TRUE),IF(AND(71&lt;=Z8313,Z8313&lt;107),VLOOKUP($W8313,日射量と図３!$E$6:$G$34,3,TRUE),IF(AND(107&lt;=Z8313,Z8313&lt;143),VLOOKUP($W8313,日射量と図３!$E$6:$H$34,4,TRUE),VLOOKUP($W8313,日射量と図３!$E$6:$I$34,5,TRUE))))))</f>
        <v/>
      </c>
      <c r="AC8313" s="382" t="str">
        <f t="shared" si="1563"/>
        <v/>
      </c>
      <c r="AD8313" s="382" t="str">
        <f t="shared" si="1564"/>
        <v/>
      </c>
    </row>
    <row r="8314" spans="11:30" ht="13.5" customHeight="1">
      <c r="K8314" s="4">
        <f t="shared" si="1560"/>
        <v>5</v>
      </c>
      <c r="L8314" s="34">
        <v>43598</v>
      </c>
      <c r="M8314" s="4">
        <v>347</v>
      </c>
      <c r="N8314" s="4">
        <v>7</v>
      </c>
      <c r="O8314" s="31">
        <v>0.25</v>
      </c>
      <c r="P8314" s="35">
        <v>15.540000000000001</v>
      </c>
      <c r="Q8314" s="36">
        <f t="shared" si="1561"/>
        <v>15</v>
      </c>
      <c r="R8314" s="4">
        <f t="shared" si="1562"/>
        <v>0</v>
      </c>
      <c r="S8314" s="31">
        <f t="shared" si="1565"/>
        <v>0.20944444444444443</v>
      </c>
      <c r="T8314" s="31">
        <f t="shared" si="1566"/>
        <v>0.77601851851851855</v>
      </c>
      <c r="U8314" s="4">
        <f t="shared" si="1567"/>
        <v>0</v>
      </c>
      <c r="V8314" s="4" t="str">
        <f t="shared" si="1568"/>
        <v/>
      </c>
      <c r="W8314" s="18" t="str">
        <f>IF(V8314="","",VLOOKUP(L8314,日射量と図３!$A$4:$C$368,3,TRUE)*238.85/100)</f>
        <v/>
      </c>
      <c r="X8314" s="4" t="str">
        <f t="shared" si="1569"/>
        <v/>
      </c>
      <c r="Y8314" s="4" t="str">
        <f t="shared" si="1570"/>
        <v/>
      </c>
      <c r="Z8314" s="4" t="str">
        <f t="shared" si="1571"/>
        <v/>
      </c>
      <c r="AA8314" s="4" t="str">
        <f>IF($V8314="","",IF(Y8314&lt;36,0,IF(AND(36&lt;=Y8314,Y8314&lt;71),VLOOKUP($W8314,日射量と図３!$E$6:$F$34,2,TRUE),IF(AND(71&lt;=Y8314,Y8314&lt;107),VLOOKUP($W8314,日射量と図３!$E$6:$G$34,3,TRUE),IF(AND(107&lt;=Y8314,Y8314&lt;143),VLOOKUP($W8314,日射量と図３!$E$6:$H$34,4,TRUE),VLOOKUP($W8314,日射量と図３!$E$6:$I$34,5,TRUE))))))</f>
        <v/>
      </c>
      <c r="AB8314" s="4" t="str">
        <f>IF($V8314="","",IF(Z8314&lt;36,0,IF(AND(36&lt;=Z8314,Z8314&lt;71),VLOOKUP($W8314,日射量と図３!$E$6:$F$34,2,TRUE),IF(AND(71&lt;=Z8314,Z8314&lt;107),VLOOKUP($W8314,日射量と図３!$E$6:$G$34,3,TRUE),IF(AND(107&lt;=Z8314,Z8314&lt;143),VLOOKUP($W8314,日射量と図３!$E$6:$H$34,4,TRUE),VLOOKUP($W8314,日射量と図３!$E$6:$I$34,5,TRUE))))))</f>
        <v/>
      </c>
      <c r="AC8314" s="382" t="str">
        <f t="shared" si="1563"/>
        <v/>
      </c>
      <c r="AD8314" s="382" t="str">
        <f t="shared" si="1564"/>
        <v/>
      </c>
    </row>
    <row r="8315" spans="11:30" ht="13.5" customHeight="1">
      <c r="K8315" s="4">
        <f t="shared" si="1560"/>
        <v>5</v>
      </c>
      <c r="L8315" s="34">
        <v>43598</v>
      </c>
      <c r="M8315" s="4">
        <v>347</v>
      </c>
      <c r="N8315" s="4">
        <v>8</v>
      </c>
      <c r="O8315" s="31">
        <v>0.29166666666666669</v>
      </c>
      <c r="P8315" s="35">
        <v>16.59</v>
      </c>
      <c r="Q8315" s="36">
        <f t="shared" si="1561"/>
        <v>12</v>
      </c>
      <c r="R8315" s="4">
        <f t="shared" si="1562"/>
        <v>0</v>
      </c>
      <c r="S8315" s="31">
        <f t="shared" si="1565"/>
        <v>0.20944444444444443</v>
      </c>
      <c r="T8315" s="31">
        <f t="shared" si="1566"/>
        <v>0.77601851851851855</v>
      </c>
      <c r="U8315" s="4">
        <f t="shared" si="1567"/>
        <v>0</v>
      </c>
      <c r="V8315" s="4" t="str">
        <f t="shared" si="1568"/>
        <v/>
      </c>
      <c r="W8315" s="18" t="str">
        <f>IF(V8315="","",VLOOKUP(L8315,日射量と図３!$A$4:$C$368,3,TRUE)*238.85/100)</f>
        <v/>
      </c>
      <c r="X8315" s="4" t="str">
        <f t="shared" si="1569"/>
        <v/>
      </c>
      <c r="Y8315" s="4" t="str">
        <f t="shared" si="1570"/>
        <v/>
      </c>
      <c r="Z8315" s="4" t="str">
        <f t="shared" si="1571"/>
        <v/>
      </c>
      <c r="AA8315" s="4" t="str">
        <f>IF($V8315="","",IF(Y8315&lt;36,0,IF(AND(36&lt;=Y8315,Y8315&lt;71),VLOOKUP($W8315,日射量と図３!$E$6:$F$34,2,TRUE),IF(AND(71&lt;=Y8315,Y8315&lt;107),VLOOKUP($W8315,日射量と図３!$E$6:$G$34,3,TRUE),IF(AND(107&lt;=Y8315,Y8315&lt;143),VLOOKUP($W8315,日射量と図３!$E$6:$H$34,4,TRUE),VLOOKUP($W8315,日射量と図３!$E$6:$I$34,5,TRUE))))))</f>
        <v/>
      </c>
      <c r="AB8315" s="4" t="str">
        <f>IF($V8315="","",IF(Z8315&lt;36,0,IF(AND(36&lt;=Z8315,Z8315&lt;71),VLOOKUP($W8315,日射量と図３!$E$6:$F$34,2,TRUE),IF(AND(71&lt;=Z8315,Z8315&lt;107),VLOOKUP($W8315,日射量と図３!$E$6:$G$34,3,TRUE),IF(AND(107&lt;=Z8315,Z8315&lt;143),VLOOKUP($W8315,日射量と図３!$E$6:$H$34,4,TRUE),VLOOKUP($W8315,日射量と図３!$E$6:$I$34,5,TRUE))))))</f>
        <v/>
      </c>
      <c r="AC8315" s="382" t="str">
        <f t="shared" si="1563"/>
        <v/>
      </c>
      <c r="AD8315" s="382" t="str">
        <f t="shared" si="1564"/>
        <v/>
      </c>
    </row>
    <row r="8316" spans="11:30" ht="13.5" customHeight="1">
      <c r="K8316" s="4">
        <f t="shared" si="1560"/>
        <v>5</v>
      </c>
      <c r="L8316" s="34">
        <v>43598</v>
      </c>
      <c r="M8316" s="4">
        <v>347</v>
      </c>
      <c r="N8316" s="4">
        <v>9</v>
      </c>
      <c r="O8316" s="31">
        <v>0.33333333333333331</v>
      </c>
      <c r="P8316" s="35">
        <v>18.04</v>
      </c>
      <c r="Q8316" s="36">
        <f t="shared" si="1561"/>
        <v>12</v>
      </c>
      <c r="R8316" s="4">
        <f t="shared" si="1562"/>
        <v>0</v>
      </c>
      <c r="S8316" s="31">
        <f t="shared" si="1565"/>
        <v>0.20944444444444443</v>
      </c>
      <c r="T8316" s="31">
        <f t="shared" si="1566"/>
        <v>0.77601851851851855</v>
      </c>
      <c r="U8316" s="4">
        <f t="shared" si="1567"/>
        <v>0</v>
      </c>
      <c r="V8316" s="4" t="str">
        <f t="shared" si="1568"/>
        <v/>
      </c>
      <c r="W8316" s="18" t="str">
        <f>IF(V8316="","",VLOOKUP(L8316,日射量と図３!$A$4:$C$368,3,TRUE)*238.85/100)</f>
        <v/>
      </c>
      <c r="X8316" s="4" t="str">
        <f t="shared" si="1569"/>
        <v/>
      </c>
      <c r="Y8316" s="4" t="str">
        <f t="shared" si="1570"/>
        <v/>
      </c>
      <c r="Z8316" s="4" t="str">
        <f t="shared" si="1571"/>
        <v/>
      </c>
      <c r="AA8316" s="4" t="str">
        <f>IF($V8316="","",IF(Y8316&lt;36,0,IF(AND(36&lt;=Y8316,Y8316&lt;71),VLOOKUP($W8316,日射量と図３!$E$6:$F$34,2,TRUE),IF(AND(71&lt;=Y8316,Y8316&lt;107),VLOOKUP($W8316,日射量と図３!$E$6:$G$34,3,TRUE),IF(AND(107&lt;=Y8316,Y8316&lt;143),VLOOKUP($W8316,日射量と図３!$E$6:$H$34,4,TRUE),VLOOKUP($W8316,日射量と図３!$E$6:$I$34,5,TRUE))))))</f>
        <v/>
      </c>
      <c r="AB8316" s="4" t="str">
        <f>IF($V8316="","",IF(Z8316&lt;36,0,IF(AND(36&lt;=Z8316,Z8316&lt;71),VLOOKUP($W8316,日射量と図３!$E$6:$F$34,2,TRUE),IF(AND(71&lt;=Z8316,Z8316&lt;107),VLOOKUP($W8316,日射量と図３!$E$6:$G$34,3,TRUE),IF(AND(107&lt;=Z8316,Z8316&lt;143),VLOOKUP($W8316,日射量と図３!$E$6:$H$34,4,TRUE),VLOOKUP($W8316,日射量と図３!$E$6:$I$34,5,TRUE))))))</f>
        <v/>
      </c>
      <c r="AC8316" s="382" t="str">
        <f t="shared" si="1563"/>
        <v/>
      </c>
      <c r="AD8316" s="382" t="str">
        <f t="shared" si="1564"/>
        <v/>
      </c>
    </row>
    <row r="8317" spans="11:30" ht="13.5" customHeight="1">
      <c r="K8317" s="4">
        <f t="shared" si="1560"/>
        <v>5</v>
      </c>
      <c r="L8317" s="34">
        <v>43598</v>
      </c>
      <c r="M8317" s="4">
        <v>347</v>
      </c>
      <c r="N8317" s="4">
        <v>10</v>
      </c>
      <c r="O8317" s="31">
        <v>0.375</v>
      </c>
      <c r="P8317" s="35">
        <v>19.089999999999996</v>
      </c>
      <c r="Q8317" s="36">
        <f t="shared" si="1561"/>
        <v>12</v>
      </c>
      <c r="R8317" s="4">
        <f t="shared" si="1562"/>
        <v>0</v>
      </c>
      <c r="S8317" s="31">
        <f t="shared" si="1565"/>
        <v>0.20944444444444443</v>
      </c>
      <c r="T8317" s="31">
        <f t="shared" si="1566"/>
        <v>0.77601851851851855</v>
      </c>
      <c r="U8317" s="4">
        <f t="shared" si="1567"/>
        <v>0</v>
      </c>
      <c r="V8317" s="4" t="str">
        <f t="shared" si="1568"/>
        <v/>
      </c>
      <c r="W8317" s="18" t="str">
        <f>IF(V8317="","",VLOOKUP(L8317,日射量と図３!$A$4:$C$368,3,TRUE)*238.85/100)</f>
        <v/>
      </c>
      <c r="X8317" s="4" t="str">
        <f t="shared" si="1569"/>
        <v/>
      </c>
      <c r="Y8317" s="4" t="str">
        <f t="shared" si="1570"/>
        <v/>
      </c>
      <c r="Z8317" s="4" t="str">
        <f t="shared" si="1571"/>
        <v/>
      </c>
      <c r="AA8317" s="4" t="str">
        <f>IF($V8317="","",IF(Y8317&lt;36,0,IF(AND(36&lt;=Y8317,Y8317&lt;71),VLOOKUP($W8317,日射量と図３!$E$6:$F$34,2,TRUE),IF(AND(71&lt;=Y8317,Y8317&lt;107),VLOOKUP($W8317,日射量と図３!$E$6:$G$34,3,TRUE),IF(AND(107&lt;=Y8317,Y8317&lt;143),VLOOKUP($W8317,日射量と図３!$E$6:$H$34,4,TRUE),VLOOKUP($W8317,日射量と図３!$E$6:$I$34,5,TRUE))))))</f>
        <v/>
      </c>
      <c r="AB8317" s="4" t="str">
        <f>IF($V8317="","",IF(Z8317&lt;36,0,IF(AND(36&lt;=Z8317,Z8317&lt;71),VLOOKUP($W8317,日射量と図３!$E$6:$F$34,2,TRUE),IF(AND(71&lt;=Z8317,Z8317&lt;107),VLOOKUP($W8317,日射量と図３!$E$6:$G$34,3,TRUE),IF(AND(107&lt;=Z8317,Z8317&lt;143),VLOOKUP($W8317,日射量と図３!$E$6:$H$34,4,TRUE),VLOOKUP($W8317,日射量と図３!$E$6:$I$34,5,TRUE))))))</f>
        <v/>
      </c>
      <c r="AC8317" s="382" t="str">
        <f t="shared" si="1563"/>
        <v/>
      </c>
      <c r="AD8317" s="382" t="str">
        <f t="shared" si="1564"/>
        <v/>
      </c>
    </row>
    <row r="8318" spans="11:30" ht="13.5" customHeight="1">
      <c r="K8318" s="4">
        <f t="shared" si="1560"/>
        <v>5</v>
      </c>
      <c r="L8318" s="34">
        <v>43598</v>
      </c>
      <c r="M8318" s="4">
        <v>347</v>
      </c>
      <c r="N8318" s="4">
        <v>11</v>
      </c>
      <c r="O8318" s="31">
        <v>0.41666666666666669</v>
      </c>
      <c r="P8318" s="35">
        <v>20.449999999999996</v>
      </c>
      <c r="Q8318" s="36">
        <f t="shared" si="1561"/>
        <v>12</v>
      </c>
      <c r="R8318" s="4">
        <f t="shared" si="1562"/>
        <v>0</v>
      </c>
      <c r="S8318" s="31">
        <f t="shared" si="1565"/>
        <v>0.20944444444444443</v>
      </c>
      <c r="T8318" s="31">
        <f t="shared" si="1566"/>
        <v>0.77601851851851855</v>
      </c>
      <c r="U8318" s="4">
        <f t="shared" si="1567"/>
        <v>0</v>
      </c>
      <c r="V8318" s="4" t="str">
        <f t="shared" si="1568"/>
        <v/>
      </c>
      <c r="W8318" s="18" t="str">
        <f>IF(V8318="","",VLOOKUP(L8318,日射量と図３!$A$4:$C$368,3,TRUE)*238.85/100)</f>
        <v/>
      </c>
      <c r="X8318" s="4" t="str">
        <f t="shared" si="1569"/>
        <v/>
      </c>
      <c r="Y8318" s="4" t="str">
        <f t="shared" si="1570"/>
        <v/>
      </c>
      <c r="Z8318" s="4" t="str">
        <f t="shared" si="1571"/>
        <v/>
      </c>
      <c r="AA8318" s="4" t="str">
        <f>IF($V8318="","",IF(Y8318&lt;36,0,IF(AND(36&lt;=Y8318,Y8318&lt;71),VLOOKUP($W8318,日射量と図３!$E$6:$F$34,2,TRUE),IF(AND(71&lt;=Y8318,Y8318&lt;107),VLOOKUP($W8318,日射量と図３!$E$6:$G$34,3,TRUE),IF(AND(107&lt;=Y8318,Y8318&lt;143),VLOOKUP($W8318,日射量と図３!$E$6:$H$34,4,TRUE),VLOOKUP($W8318,日射量と図３!$E$6:$I$34,5,TRUE))))))</f>
        <v/>
      </c>
      <c r="AB8318" s="4" t="str">
        <f>IF($V8318="","",IF(Z8318&lt;36,0,IF(AND(36&lt;=Z8318,Z8318&lt;71),VLOOKUP($W8318,日射量と図３!$E$6:$F$34,2,TRUE),IF(AND(71&lt;=Z8318,Z8318&lt;107),VLOOKUP($W8318,日射量と図３!$E$6:$G$34,3,TRUE),IF(AND(107&lt;=Z8318,Z8318&lt;143),VLOOKUP($W8318,日射量と図３!$E$6:$H$34,4,TRUE),VLOOKUP($W8318,日射量と図３!$E$6:$I$34,5,TRUE))))))</f>
        <v/>
      </c>
      <c r="AC8318" s="382" t="str">
        <f t="shared" si="1563"/>
        <v/>
      </c>
      <c r="AD8318" s="382" t="str">
        <f t="shared" si="1564"/>
        <v/>
      </c>
    </row>
    <row r="8319" spans="11:30" ht="13.5" customHeight="1">
      <c r="K8319" s="4">
        <f t="shared" si="1560"/>
        <v>5</v>
      </c>
      <c r="L8319" s="34">
        <v>43598</v>
      </c>
      <c r="M8319" s="4">
        <v>347</v>
      </c>
      <c r="N8319" s="4">
        <v>12</v>
      </c>
      <c r="O8319" s="31">
        <v>0.45833333333333331</v>
      </c>
      <c r="P8319" s="35">
        <v>21.08</v>
      </c>
      <c r="Q8319" s="36">
        <f t="shared" si="1561"/>
        <v>12</v>
      </c>
      <c r="R8319" s="4">
        <f t="shared" si="1562"/>
        <v>0</v>
      </c>
      <c r="S8319" s="31">
        <f t="shared" si="1565"/>
        <v>0.20944444444444443</v>
      </c>
      <c r="T8319" s="31">
        <f t="shared" si="1566"/>
        <v>0.77601851851851855</v>
      </c>
      <c r="U8319" s="4">
        <f t="shared" si="1567"/>
        <v>0</v>
      </c>
      <c r="V8319" s="4" t="str">
        <f t="shared" si="1568"/>
        <v/>
      </c>
      <c r="W8319" s="18" t="str">
        <f>IF(V8319="","",VLOOKUP(L8319,日射量と図３!$A$4:$C$368,3,TRUE)*238.85/100)</f>
        <v/>
      </c>
      <c r="X8319" s="4" t="str">
        <f t="shared" si="1569"/>
        <v/>
      </c>
      <c r="Y8319" s="4" t="str">
        <f t="shared" si="1570"/>
        <v/>
      </c>
      <c r="Z8319" s="4" t="str">
        <f t="shared" si="1571"/>
        <v/>
      </c>
      <c r="AA8319" s="4" t="str">
        <f>IF($V8319="","",IF(Y8319&lt;36,0,IF(AND(36&lt;=Y8319,Y8319&lt;71),VLOOKUP($W8319,日射量と図３!$E$6:$F$34,2,TRUE),IF(AND(71&lt;=Y8319,Y8319&lt;107),VLOOKUP($W8319,日射量と図３!$E$6:$G$34,3,TRUE),IF(AND(107&lt;=Y8319,Y8319&lt;143),VLOOKUP($W8319,日射量と図３!$E$6:$H$34,4,TRUE),VLOOKUP($W8319,日射量と図３!$E$6:$I$34,5,TRUE))))))</f>
        <v/>
      </c>
      <c r="AB8319" s="4" t="str">
        <f>IF($V8319="","",IF(Z8319&lt;36,0,IF(AND(36&lt;=Z8319,Z8319&lt;71),VLOOKUP($W8319,日射量と図３!$E$6:$F$34,2,TRUE),IF(AND(71&lt;=Z8319,Z8319&lt;107),VLOOKUP($W8319,日射量と図３!$E$6:$G$34,3,TRUE),IF(AND(107&lt;=Z8319,Z8319&lt;143),VLOOKUP($W8319,日射量と図３!$E$6:$H$34,4,TRUE),VLOOKUP($W8319,日射量と図３!$E$6:$I$34,5,TRUE))))))</f>
        <v/>
      </c>
      <c r="AC8319" s="382" t="str">
        <f t="shared" si="1563"/>
        <v/>
      </c>
      <c r="AD8319" s="382" t="str">
        <f t="shared" si="1564"/>
        <v/>
      </c>
    </row>
    <row r="8320" spans="11:30" ht="13.5" customHeight="1">
      <c r="K8320" s="4">
        <f t="shared" si="1560"/>
        <v>5</v>
      </c>
      <c r="L8320" s="34">
        <v>43598</v>
      </c>
      <c r="M8320" s="4">
        <v>347</v>
      </c>
      <c r="N8320" s="4">
        <v>13</v>
      </c>
      <c r="O8320" s="31">
        <v>0.5</v>
      </c>
      <c r="P8320" s="35">
        <v>21.75</v>
      </c>
      <c r="Q8320" s="36">
        <f t="shared" si="1561"/>
        <v>12</v>
      </c>
      <c r="R8320" s="4">
        <f t="shared" si="1562"/>
        <v>0</v>
      </c>
      <c r="S8320" s="31">
        <f t="shared" si="1565"/>
        <v>0.20944444444444443</v>
      </c>
      <c r="T8320" s="31">
        <f t="shared" si="1566"/>
        <v>0.77601851851851855</v>
      </c>
      <c r="U8320" s="4">
        <f t="shared" si="1567"/>
        <v>0</v>
      </c>
      <c r="V8320" s="4" t="str">
        <f t="shared" si="1568"/>
        <v/>
      </c>
      <c r="W8320" s="18" t="str">
        <f>IF(V8320="","",VLOOKUP(L8320,日射量と図３!$A$4:$C$368,3,TRUE)*238.85/100)</f>
        <v/>
      </c>
      <c r="X8320" s="4" t="str">
        <f t="shared" si="1569"/>
        <v/>
      </c>
      <c r="Y8320" s="4" t="str">
        <f t="shared" si="1570"/>
        <v/>
      </c>
      <c r="Z8320" s="4" t="str">
        <f t="shared" si="1571"/>
        <v/>
      </c>
      <c r="AA8320" s="4" t="str">
        <f>IF($V8320="","",IF(Y8320&lt;36,0,IF(AND(36&lt;=Y8320,Y8320&lt;71),VLOOKUP($W8320,日射量と図３!$E$6:$F$34,2,TRUE),IF(AND(71&lt;=Y8320,Y8320&lt;107),VLOOKUP($W8320,日射量と図３!$E$6:$G$34,3,TRUE),IF(AND(107&lt;=Y8320,Y8320&lt;143),VLOOKUP($W8320,日射量と図３!$E$6:$H$34,4,TRUE),VLOOKUP($W8320,日射量と図３!$E$6:$I$34,5,TRUE))))))</f>
        <v/>
      </c>
      <c r="AB8320" s="4" t="str">
        <f>IF($V8320="","",IF(Z8320&lt;36,0,IF(AND(36&lt;=Z8320,Z8320&lt;71),VLOOKUP($W8320,日射量と図３!$E$6:$F$34,2,TRUE),IF(AND(71&lt;=Z8320,Z8320&lt;107),VLOOKUP($W8320,日射量と図３!$E$6:$G$34,3,TRUE),IF(AND(107&lt;=Z8320,Z8320&lt;143),VLOOKUP($W8320,日射量と図３!$E$6:$H$34,4,TRUE),VLOOKUP($W8320,日射量と図３!$E$6:$I$34,5,TRUE))))))</f>
        <v/>
      </c>
      <c r="AC8320" s="382" t="str">
        <f t="shared" si="1563"/>
        <v/>
      </c>
      <c r="AD8320" s="382" t="str">
        <f t="shared" si="1564"/>
        <v/>
      </c>
    </row>
    <row r="8321" spans="11:30" ht="13.5" customHeight="1">
      <c r="K8321" s="4">
        <f t="shared" si="1560"/>
        <v>5</v>
      </c>
      <c r="L8321" s="34">
        <v>43598</v>
      </c>
      <c r="M8321" s="4">
        <v>347</v>
      </c>
      <c r="N8321" s="4">
        <v>14</v>
      </c>
      <c r="O8321" s="31">
        <v>0.54166666666666663</v>
      </c>
      <c r="P8321" s="35">
        <v>22.34</v>
      </c>
      <c r="Q8321" s="36">
        <f t="shared" si="1561"/>
        <v>12</v>
      </c>
      <c r="R8321" s="4">
        <f t="shared" si="1562"/>
        <v>0</v>
      </c>
      <c r="S8321" s="31">
        <f t="shared" si="1565"/>
        <v>0.20944444444444443</v>
      </c>
      <c r="T8321" s="31">
        <f t="shared" si="1566"/>
        <v>0.77601851851851855</v>
      </c>
      <c r="U8321" s="4">
        <f t="shared" si="1567"/>
        <v>0</v>
      </c>
      <c r="V8321" s="4" t="str">
        <f t="shared" si="1568"/>
        <v/>
      </c>
      <c r="W8321" s="18" t="str">
        <f>IF(V8321="","",VLOOKUP(L8321,日射量と図３!$A$4:$C$368,3,TRUE)*238.85/100)</f>
        <v/>
      </c>
      <c r="X8321" s="4" t="str">
        <f t="shared" si="1569"/>
        <v/>
      </c>
      <c r="Y8321" s="4" t="str">
        <f t="shared" si="1570"/>
        <v/>
      </c>
      <c r="Z8321" s="4" t="str">
        <f t="shared" si="1571"/>
        <v/>
      </c>
      <c r="AA8321" s="4" t="str">
        <f>IF($V8321="","",IF(Y8321&lt;36,0,IF(AND(36&lt;=Y8321,Y8321&lt;71),VLOOKUP($W8321,日射量と図３!$E$6:$F$34,2,TRUE),IF(AND(71&lt;=Y8321,Y8321&lt;107),VLOOKUP($W8321,日射量と図３!$E$6:$G$34,3,TRUE),IF(AND(107&lt;=Y8321,Y8321&lt;143),VLOOKUP($W8321,日射量と図３!$E$6:$H$34,4,TRUE),VLOOKUP($W8321,日射量と図３!$E$6:$I$34,5,TRUE))))))</f>
        <v/>
      </c>
      <c r="AB8321" s="4" t="str">
        <f>IF($V8321="","",IF(Z8321&lt;36,0,IF(AND(36&lt;=Z8321,Z8321&lt;71),VLOOKUP($W8321,日射量と図３!$E$6:$F$34,2,TRUE),IF(AND(71&lt;=Z8321,Z8321&lt;107),VLOOKUP($W8321,日射量と図３!$E$6:$G$34,3,TRUE),IF(AND(107&lt;=Z8321,Z8321&lt;143),VLOOKUP($W8321,日射量と図３!$E$6:$H$34,4,TRUE),VLOOKUP($W8321,日射量と図３!$E$6:$I$34,5,TRUE))))))</f>
        <v/>
      </c>
      <c r="AC8321" s="382" t="str">
        <f t="shared" si="1563"/>
        <v/>
      </c>
      <c r="AD8321" s="382" t="str">
        <f t="shared" si="1564"/>
        <v/>
      </c>
    </row>
    <row r="8322" spans="11:30" ht="13.5" customHeight="1">
      <c r="K8322" s="4">
        <f t="shared" si="1560"/>
        <v>5</v>
      </c>
      <c r="L8322" s="34">
        <v>43598</v>
      </c>
      <c r="M8322" s="4">
        <v>347</v>
      </c>
      <c r="N8322" s="4">
        <v>15</v>
      </c>
      <c r="O8322" s="31">
        <v>0.58333333333333337</v>
      </c>
      <c r="P8322" s="35">
        <v>22.3</v>
      </c>
      <c r="Q8322" s="36">
        <f t="shared" si="1561"/>
        <v>12</v>
      </c>
      <c r="R8322" s="4">
        <f t="shared" si="1562"/>
        <v>0</v>
      </c>
      <c r="S8322" s="31">
        <f t="shared" si="1565"/>
        <v>0.20944444444444443</v>
      </c>
      <c r="T8322" s="31">
        <f t="shared" si="1566"/>
        <v>0.77601851851851855</v>
      </c>
      <c r="U8322" s="4">
        <f t="shared" si="1567"/>
        <v>0</v>
      </c>
      <c r="V8322" s="4" t="str">
        <f t="shared" si="1568"/>
        <v/>
      </c>
      <c r="W8322" s="18" t="str">
        <f>IF(V8322="","",VLOOKUP(L8322,日射量と図３!$A$4:$C$368,3,TRUE)*238.85/100)</f>
        <v/>
      </c>
      <c r="X8322" s="4" t="str">
        <f t="shared" si="1569"/>
        <v/>
      </c>
      <c r="Y8322" s="4" t="str">
        <f t="shared" si="1570"/>
        <v/>
      </c>
      <c r="Z8322" s="4" t="str">
        <f t="shared" si="1571"/>
        <v/>
      </c>
      <c r="AA8322" s="4" t="str">
        <f>IF($V8322="","",IF(Y8322&lt;36,0,IF(AND(36&lt;=Y8322,Y8322&lt;71),VLOOKUP($W8322,日射量と図３!$E$6:$F$34,2,TRUE),IF(AND(71&lt;=Y8322,Y8322&lt;107),VLOOKUP($W8322,日射量と図３!$E$6:$G$34,3,TRUE),IF(AND(107&lt;=Y8322,Y8322&lt;143),VLOOKUP($W8322,日射量と図３!$E$6:$H$34,4,TRUE),VLOOKUP($W8322,日射量と図３!$E$6:$I$34,5,TRUE))))))</f>
        <v/>
      </c>
      <c r="AB8322" s="4" t="str">
        <f>IF($V8322="","",IF(Z8322&lt;36,0,IF(AND(36&lt;=Z8322,Z8322&lt;71),VLOOKUP($W8322,日射量と図３!$E$6:$F$34,2,TRUE),IF(AND(71&lt;=Z8322,Z8322&lt;107),VLOOKUP($W8322,日射量と図３!$E$6:$G$34,3,TRUE),IF(AND(107&lt;=Z8322,Z8322&lt;143),VLOOKUP($W8322,日射量と図３!$E$6:$H$34,4,TRUE),VLOOKUP($W8322,日射量と図３!$E$6:$I$34,5,TRUE))))))</f>
        <v/>
      </c>
      <c r="AC8322" s="382" t="str">
        <f t="shared" si="1563"/>
        <v/>
      </c>
      <c r="AD8322" s="382" t="str">
        <f t="shared" si="1564"/>
        <v/>
      </c>
    </row>
    <row r="8323" spans="11:30" ht="13.5" customHeight="1">
      <c r="K8323" s="4">
        <f t="shared" si="1560"/>
        <v>5</v>
      </c>
      <c r="L8323" s="34">
        <v>43598</v>
      </c>
      <c r="M8323" s="4">
        <v>347</v>
      </c>
      <c r="N8323" s="4">
        <v>16</v>
      </c>
      <c r="O8323" s="31">
        <v>0.625</v>
      </c>
      <c r="P8323" s="35">
        <v>22.45</v>
      </c>
      <c r="Q8323" s="36">
        <f t="shared" si="1561"/>
        <v>16</v>
      </c>
      <c r="R8323" s="4">
        <f t="shared" si="1562"/>
        <v>0</v>
      </c>
      <c r="S8323" s="31">
        <f t="shared" si="1565"/>
        <v>0.20944444444444443</v>
      </c>
      <c r="T8323" s="31">
        <f t="shared" si="1566"/>
        <v>0.77601851851851855</v>
      </c>
      <c r="U8323" s="4">
        <f t="shared" si="1567"/>
        <v>0</v>
      </c>
      <c r="V8323" s="4" t="str">
        <f t="shared" si="1568"/>
        <v/>
      </c>
      <c r="W8323" s="18" t="str">
        <f>IF(V8323="","",VLOOKUP(L8323,日射量と図３!$A$4:$C$368,3,TRUE)*238.85/100)</f>
        <v/>
      </c>
      <c r="X8323" s="4" t="str">
        <f t="shared" si="1569"/>
        <v/>
      </c>
      <c r="Y8323" s="4" t="str">
        <f t="shared" si="1570"/>
        <v/>
      </c>
      <c r="Z8323" s="4" t="str">
        <f t="shared" si="1571"/>
        <v/>
      </c>
      <c r="AA8323" s="4" t="str">
        <f>IF($V8323="","",IF(Y8323&lt;36,0,IF(AND(36&lt;=Y8323,Y8323&lt;71),VLOOKUP($W8323,日射量と図３!$E$6:$F$34,2,TRUE),IF(AND(71&lt;=Y8323,Y8323&lt;107),VLOOKUP($W8323,日射量と図３!$E$6:$G$34,3,TRUE),IF(AND(107&lt;=Y8323,Y8323&lt;143),VLOOKUP($W8323,日射量と図３!$E$6:$H$34,4,TRUE),VLOOKUP($W8323,日射量と図３!$E$6:$I$34,5,TRUE))))))</f>
        <v/>
      </c>
      <c r="AB8323" s="4" t="str">
        <f>IF($V8323="","",IF(Z8323&lt;36,0,IF(AND(36&lt;=Z8323,Z8323&lt;71),VLOOKUP($W8323,日射量と図３!$E$6:$F$34,2,TRUE),IF(AND(71&lt;=Z8323,Z8323&lt;107),VLOOKUP($W8323,日射量と図３!$E$6:$G$34,3,TRUE),IF(AND(107&lt;=Z8323,Z8323&lt;143),VLOOKUP($W8323,日射量と図３!$E$6:$H$34,4,TRUE),VLOOKUP($W8323,日射量と図３!$E$6:$I$34,5,TRUE))))))</f>
        <v/>
      </c>
      <c r="AC8323" s="382" t="str">
        <f t="shared" si="1563"/>
        <v/>
      </c>
      <c r="AD8323" s="382" t="str">
        <f t="shared" si="1564"/>
        <v/>
      </c>
    </row>
    <row r="8324" spans="11:30" ht="13.5" customHeight="1">
      <c r="K8324" s="4">
        <f t="shared" si="1560"/>
        <v>5</v>
      </c>
      <c r="L8324" s="34">
        <v>43598</v>
      </c>
      <c r="M8324" s="4">
        <v>347</v>
      </c>
      <c r="N8324" s="4">
        <v>17</v>
      </c>
      <c r="O8324" s="31">
        <v>0.66666666666666663</v>
      </c>
      <c r="P8324" s="35">
        <v>22.130000000000003</v>
      </c>
      <c r="Q8324" s="36">
        <f t="shared" si="1561"/>
        <v>16</v>
      </c>
      <c r="R8324" s="4">
        <f t="shared" si="1562"/>
        <v>0</v>
      </c>
      <c r="S8324" s="31">
        <f t="shared" si="1565"/>
        <v>0.20944444444444443</v>
      </c>
      <c r="T8324" s="31">
        <f t="shared" si="1566"/>
        <v>0.77601851851851855</v>
      </c>
      <c r="U8324" s="4">
        <f t="shared" si="1567"/>
        <v>0</v>
      </c>
      <c r="V8324" s="4" t="str">
        <f t="shared" si="1568"/>
        <v/>
      </c>
      <c r="W8324" s="18" t="str">
        <f>IF(V8324="","",VLOOKUP(L8324,日射量と図３!$A$4:$C$368,3,TRUE)*238.85/100)</f>
        <v/>
      </c>
      <c r="X8324" s="4" t="str">
        <f t="shared" si="1569"/>
        <v/>
      </c>
      <c r="Y8324" s="4" t="str">
        <f t="shared" si="1570"/>
        <v/>
      </c>
      <c r="Z8324" s="4" t="str">
        <f t="shared" si="1571"/>
        <v/>
      </c>
      <c r="AA8324" s="4" t="str">
        <f>IF($V8324="","",IF(Y8324&lt;36,0,IF(AND(36&lt;=Y8324,Y8324&lt;71),VLOOKUP($W8324,日射量と図３!$E$6:$F$34,2,TRUE),IF(AND(71&lt;=Y8324,Y8324&lt;107),VLOOKUP($W8324,日射量と図３!$E$6:$G$34,3,TRUE),IF(AND(107&lt;=Y8324,Y8324&lt;143),VLOOKUP($W8324,日射量と図３!$E$6:$H$34,4,TRUE),VLOOKUP($W8324,日射量と図３!$E$6:$I$34,5,TRUE))))))</f>
        <v/>
      </c>
      <c r="AB8324" s="4" t="str">
        <f>IF($V8324="","",IF(Z8324&lt;36,0,IF(AND(36&lt;=Z8324,Z8324&lt;71),VLOOKUP($W8324,日射量と図３!$E$6:$F$34,2,TRUE),IF(AND(71&lt;=Z8324,Z8324&lt;107),VLOOKUP($W8324,日射量と図３!$E$6:$G$34,3,TRUE),IF(AND(107&lt;=Z8324,Z8324&lt;143),VLOOKUP($W8324,日射量と図３!$E$6:$H$34,4,TRUE),VLOOKUP($W8324,日射量と図３!$E$6:$I$34,5,TRUE))))))</f>
        <v/>
      </c>
      <c r="AC8324" s="382" t="str">
        <f t="shared" si="1563"/>
        <v/>
      </c>
      <c r="AD8324" s="382" t="str">
        <f t="shared" si="1564"/>
        <v/>
      </c>
    </row>
    <row r="8325" spans="11:30" ht="13.5" customHeight="1">
      <c r="K8325" s="4">
        <f t="shared" ref="K8325:K8388" si="1572">MONTH(L8325)</f>
        <v>5</v>
      </c>
      <c r="L8325" s="34">
        <v>43598</v>
      </c>
      <c r="M8325" s="4">
        <v>347</v>
      </c>
      <c r="N8325" s="4">
        <v>18</v>
      </c>
      <c r="O8325" s="31">
        <v>0.70833333333333337</v>
      </c>
      <c r="P8325" s="35">
        <v>21.5</v>
      </c>
      <c r="Q8325" s="36">
        <f t="shared" ref="Q8325:Q8388" si="1573">IF(O8325&lt;$B$15,$D$14,IF(O8325&lt;$B$16,$D$15,IF(O8325&lt;$B$17,$D$16,IF(O8325&lt;$B$18,$D$17,IF(O8325&lt;$B$19,$D$18,$D$19)))))</f>
        <v>16</v>
      </c>
      <c r="R8325" s="4">
        <f t="shared" ref="R8325:R8388" si="1574">IF(Q8325-P8325&gt;0,Q8325-P8325,0)</f>
        <v>0</v>
      </c>
      <c r="S8325" s="31">
        <f t="shared" si="1565"/>
        <v>0.20944444444444443</v>
      </c>
      <c r="T8325" s="31">
        <f t="shared" si="1566"/>
        <v>0.77601851851851855</v>
      </c>
      <c r="U8325" s="4">
        <f t="shared" si="1567"/>
        <v>0</v>
      </c>
      <c r="V8325" s="4" t="str">
        <f t="shared" si="1568"/>
        <v/>
      </c>
      <c r="W8325" s="18" t="str">
        <f>IF(V8325="","",VLOOKUP(L8325,日射量と図３!$A$4:$C$368,3,TRUE)*238.85/100)</f>
        <v/>
      </c>
      <c r="X8325" s="4" t="str">
        <f t="shared" si="1569"/>
        <v/>
      </c>
      <c r="Y8325" s="4" t="str">
        <f t="shared" si="1570"/>
        <v/>
      </c>
      <c r="Z8325" s="4" t="str">
        <f t="shared" si="1571"/>
        <v/>
      </c>
      <c r="AA8325" s="4" t="str">
        <f>IF($V8325="","",IF(Y8325&lt;36,0,IF(AND(36&lt;=Y8325,Y8325&lt;71),VLOOKUP($W8325,日射量と図３!$E$6:$F$34,2,TRUE),IF(AND(71&lt;=Y8325,Y8325&lt;107),VLOOKUP($W8325,日射量と図３!$E$6:$G$34,3,TRUE),IF(AND(107&lt;=Y8325,Y8325&lt;143),VLOOKUP($W8325,日射量と図３!$E$6:$H$34,4,TRUE),VLOOKUP($W8325,日射量と図３!$E$6:$I$34,5,TRUE))))))</f>
        <v/>
      </c>
      <c r="AB8325" s="4" t="str">
        <f>IF($V8325="","",IF(Z8325&lt;36,0,IF(AND(36&lt;=Z8325,Z8325&lt;71),VLOOKUP($W8325,日射量と図３!$E$6:$F$34,2,TRUE),IF(AND(71&lt;=Z8325,Z8325&lt;107),VLOOKUP($W8325,日射量と図３!$E$6:$G$34,3,TRUE),IF(AND(107&lt;=Z8325,Z8325&lt;143),VLOOKUP($W8325,日射量と図３!$E$6:$H$34,4,TRUE),VLOOKUP($W8325,日射量と図３!$E$6:$I$34,5,TRUE))))))</f>
        <v/>
      </c>
      <c r="AC8325" s="382" t="str">
        <f t="shared" si="1563"/>
        <v/>
      </c>
      <c r="AD8325" s="382" t="str">
        <f t="shared" si="1564"/>
        <v/>
      </c>
    </row>
    <row r="8326" spans="11:30" ht="13.5" customHeight="1">
      <c r="K8326" s="4">
        <f t="shared" si="1572"/>
        <v>5</v>
      </c>
      <c r="L8326" s="34">
        <v>43598</v>
      </c>
      <c r="M8326" s="4">
        <v>347</v>
      </c>
      <c r="N8326" s="4">
        <v>19</v>
      </c>
      <c r="O8326" s="31">
        <v>0.75</v>
      </c>
      <c r="P8326" s="35">
        <v>20.55</v>
      </c>
      <c r="Q8326" s="36">
        <f t="shared" si="1573"/>
        <v>16</v>
      </c>
      <c r="R8326" s="4">
        <f t="shared" si="1574"/>
        <v>0</v>
      </c>
      <c r="S8326" s="31">
        <f t="shared" si="1565"/>
        <v>0.20944444444444443</v>
      </c>
      <c r="T8326" s="31">
        <f t="shared" si="1566"/>
        <v>0.77601851851851855</v>
      </c>
      <c r="U8326" s="4">
        <f t="shared" si="1567"/>
        <v>0</v>
      </c>
      <c r="V8326" s="4" t="str">
        <f t="shared" si="1568"/>
        <v/>
      </c>
      <c r="W8326" s="18" t="str">
        <f>IF(V8326="","",VLOOKUP(L8326,日射量と図３!$A$4:$C$368,3,TRUE)*238.85/100)</f>
        <v/>
      </c>
      <c r="X8326" s="4" t="str">
        <f t="shared" si="1569"/>
        <v/>
      </c>
      <c r="Y8326" s="4" t="str">
        <f t="shared" si="1570"/>
        <v/>
      </c>
      <c r="Z8326" s="4" t="str">
        <f t="shared" si="1571"/>
        <v/>
      </c>
      <c r="AA8326" s="4" t="str">
        <f>IF($V8326="","",IF(Y8326&lt;36,0,IF(AND(36&lt;=Y8326,Y8326&lt;71),VLOOKUP($W8326,日射量と図３!$E$6:$F$34,2,TRUE),IF(AND(71&lt;=Y8326,Y8326&lt;107),VLOOKUP($W8326,日射量と図３!$E$6:$G$34,3,TRUE),IF(AND(107&lt;=Y8326,Y8326&lt;143),VLOOKUP($W8326,日射量と図３!$E$6:$H$34,4,TRUE),VLOOKUP($W8326,日射量と図３!$E$6:$I$34,5,TRUE))))))</f>
        <v/>
      </c>
      <c r="AB8326" s="4" t="str">
        <f>IF($V8326="","",IF(Z8326&lt;36,0,IF(AND(36&lt;=Z8326,Z8326&lt;71),VLOOKUP($W8326,日射量と図３!$E$6:$F$34,2,TRUE),IF(AND(71&lt;=Z8326,Z8326&lt;107),VLOOKUP($W8326,日射量と図３!$E$6:$G$34,3,TRUE),IF(AND(107&lt;=Z8326,Z8326&lt;143),VLOOKUP($W8326,日射量と図３!$E$6:$H$34,4,TRUE),VLOOKUP($W8326,日射量と図３!$E$6:$I$34,5,TRUE))))))</f>
        <v/>
      </c>
      <c r="AC8326" s="382" t="str">
        <f t="shared" si="1563"/>
        <v/>
      </c>
      <c r="AD8326" s="382" t="str">
        <f t="shared" si="1564"/>
        <v/>
      </c>
    </row>
    <row r="8327" spans="11:30" ht="13.5" customHeight="1">
      <c r="K8327" s="4">
        <f t="shared" si="1572"/>
        <v>5</v>
      </c>
      <c r="L8327" s="34">
        <v>43598</v>
      </c>
      <c r="M8327" s="4">
        <v>347</v>
      </c>
      <c r="N8327" s="4">
        <v>20</v>
      </c>
      <c r="O8327" s="31">
        <v>0.79166666666666663</v>
      </c>
      <c r="P8327" s="35">
        <v>19.43</v>
      </c>
      <c r="Q8327" s="36">
        <f t="shared" si="1573"/>
        <v>16</v>
      </c>
      <c r="R8327" s="4">
        <f t="shared" si="1574"/>
        <v>0</v>
      </c>
      <c r="S8327" s="31">
        <f t="shared" si="1565"/>
        <v>0.20944444444444443</v>
      </c>
      <c r="T8327" s="31">
        <f t="shared" si="1566"/>
        <v>0.77601851851851855</v>
      </c>
      <c r="U8327" s="4">
        <f t="shared" si="1567"/>
        <v>0</v>
      </c>
      <c r="V8327" s="4" t="str">
        <f t="shared" si="1568"/>
        <v/>
      </c>
      <c r="W8327" s="18" t="str">
        <f>IF(V8327="","",VLOOKUP(L8327,日射量と図３!$A$4:$C$368,3,TRUE)*238.85/100)</f>
        <v/>
      </c>
      <c r="X8327" s="4" t="str">
        <f t="shared" si="1569"/>
        <v/>
      </c>
      <c r="Y8327" s="4" t="str">
        <f t="shared" si="1570"/>
        <v/>
      </c>
      <c r="Z8327" s="4" t="str">
        <f t="shared" si="1571"/>
        <v/>
      </c>
      <c r="AA8327" s="4" t="str">
        <f>IF($V8327="","",IF(Y8327&lt;36,0,IF(AND(36&lt;=Y8327,Y8327&lt;71),VLOOKUP($W8327,日射量と図３!$E$6:$F$34,2,TRUE),IF(AND(71&lt;=Y8327,Y8327&lt;107),VLOOKUP($W8327,日射量と図３!$E$6:$G$34,3,TRUE),IF(AND(107&lt;=Y8327,Y8327&lt;143),VLOOKUP($W8327,日射量と図３!$E$6:$H$34,4,TRUE),VLOOKUP($W8327,日射量と図３!$E$6:$I$34,5,TRUE))))))</f>
        <v/>
      </c>
      <c r="AB8327" s="4" t="str">
        <f>IF($V8327="","",IF(Z8327&lt;36,0,IF(AND(36&lt;=Z8327,Z8327&lt;71),VLOOKUP($W8327,日射量と図３!$E$6:$F$34,2,TRUE),IF(AND(71&lt;=Z8327,Z8327&lt;107),VLOOKUP($W8327,日射量と図３!$E$6:$G$34,3,TRUE),IF(AND(107&lt;=Z8327,Z8327&lt;143),VLOOKUP($W8327,日射量と図３!$E$6:$H$34,4,TRUE),VLOOKUP($W8327,日射量と図３!$E$6:$I$34,5,TRUE))))))</f>
        <v/>
      </c>
      <c r="AC8327" s="382" t="str">
        <f t="shared" si="1563"/>
        <v/>
      </c>
      <c r="AD8327" s="382" t="str">
        <f t="shared" si="1564"/>
        <v/>
      </c>
    </row>
    <row r="8328" spans="11:30" ht="13.5" customHeight="1">
      <c r="K8328" s="4">
        <f t="shared" si="1572"/>
        <v>5</v>
      </c>
      <c r="L8328" s="34">
        <v>43598</v>
      </c>
      <c r="M8328" s="4">
        <v>347</v>
      </c>
      <c r="N8328" s="4">
        <v>21</v>
      </c>
      <c r="O8328" s="31">
        <v>0.83333333333333337</v>
      </c>
      <c r="P8328" s="35">
        <v>18.850000000000001</v>
      </c>
      <c r="Q8328" s="36">
        <f t="shared" si="1573"/>
        <v>16</v>
      </c>
      <c r="R8328" s="4">
        <f t="shared" si="1574"/>
        <v>0</v>
      </c>
      <c r="S8328" s="31">
        <f t="shared" si="1565"/>
        <v>0.20944444444444443</v>
      </c>
      <c r="T8328" s="31">
        <f t="shared" si="1566"/>
        <v>0.77601851851851855</v>
      </c>
      <c r="U8328" s="4">
        <f t="shared" si="1567"/>
        <v>0</v>
      </c>
      <c r="V8328" s="4" t="str">
        <f t="shared" si="1568"/>
        <v/>
      </c>
      <c r="W8328" s="18" t="str">
        <f>IF(V8328="","",VLOOKUP(L8328,日射量と図３!$A$4:$C$368,3,TRUE)*238.85/100)</f>
        <v/>
      </c>
      <c r="X8328" s="4" t="str">
        <f t="shared" si="1569"/>
        <v/>
      </c>
      <c r="Y8328" s="4" t="str">
        <f t="shared" si="1570"/>
        <v/>
      </c>
      <c r="Z8328" s="4" t="str">
        <f t="shared" si="1571"/>
        <v/>
      </c>
      <c r="AA8328" s="4" t="str">
        <f>IF($V8328="","",IF(Y8328&lt;36,0,IF(AND(36&lt;=Y8328,Y8328&lt;71),VLOOKUP($W8328,日射量と図３!$E$6:$F$34,2,TRUE),IF(AND(71&lt;=Y8328,Y8328&lt;107),VLOOKUP($W8328,日射量と図３!$E$6:$G$34,3,TRUE),IF(AND(107&lt;=Y8328,Y8328&lt;143),VLOOKUP($W8328,日射量と図３!$E$6:$H$34,4,TRUE),VLOOKUP($W8328,日射量と図３!$E$6:$I$34,5,TRUE))))))</f>
        <v/>
      </c>
      <c r="AB8328" s="4" t="str">
        <f>IF($V8328="","",IF(Z8328&lt;36,0,IF(AND(36&lt;=Z8328,Z8328&lt;71),VLOOKUP($W8328,日射量と図３!$E$6:$F$34,2,TRUE),IF(AND(71&lt;=Z8328,Z8328&lt;107),VLOOKUP($W8328,日射量と図３!$E$6:$G$34,3,TRUE),IF(AND(107&lt;=Z8328,Z8328&lt;143),VLOOKUP($W8328,日射量と図３!$E$6:$H$34,4,TRUE),VLOOKUP($W8328,日射量と図３!$E$6:$I$34,5,TRUE))))))</f>
        <v/>
      </c>
      <c r="AC8328" s="382" t="str">
        <f t="shared" si="1563"/>
        <v/>
      </c>
      <c r="AD8328" s="382" t="str">
        <f t="shared" si="1564"/>
        <v/>
      </c>
    </row>
    <row r="8329" spans="11:30" ht="13.5" customHeight="1">
      <c r="K8329" s="4">
        <f t="shared" si="1572"/>
        <v>5</v>
      </c>
      <c r="L8329" s="34">
        <v>43598</v>
      </c>
      <c r="M8329" s="4">
        <v>347</v>
      </c>
      <c r="N8329" s="4">
        <v>22</v>
      </c>
      <c r="O8329" s="31">
        <v>0.875</v>
      </c>
      <c r="P8329" s="35">
        <v>18.160000000000004</v>
      </c>
      <c r="Q8329" s="36">
        <f t="shared" si="1573"/>
        <v>16</v>
      </c>
      <c r="R8329" s="4">
        <f t="shared" si="1574"/>
        <v>0</v>
      </c>
      <c r="S8329" s="31">
        <f t="shared" si="1565"/>
        <v>0.20944444444444443</v>
      </c>
      <c r="T8329" s="31">
        <f t="shared" si="1566"/>
        <v>0.77601851851851855</v>
      </c>
      <c r="U8329" s="4">
        <f t="shared" si="1567"/>
        <v>0</v>
      </c>
      <c r="V8329" s="4" t="str">
        <f t="shared" si="1568"/>
        <v/>
      </c>
      <c r="W8329" s="18" t="str">
        <f>IF(V8329="","",VLOOKUP(L8329,日射量と図３!$A$4:$C$368,3,TRUE)*238.85/100)</f>
        <v/>
      </c>
      <c r="X8329" s="4" t="str">
        <f t="shared" si="1569"/>
        <v/>
      </c>
      <c r="Y8329" s="4" t="str">
        <f t="shared" si="1570"/>
        <v/>
      </c>
      <c r="Z8329" s="4" t="str">
        <f t="shared" si="1571"/>
        <v/>
      </c>
      <c r="AA8329" s="4" t="str">
        <f>IF($V8329="","",IF(Y8329&lt;36,0,IF(AND(36&lt;=Y8329,Y8329&lt;71),VLOOKUP($W8329,日射量と図３!$E$6:$F$34,2,TRUE),IF(AND(71&lt;=Y8329,Y8329&lt;107),VLOOKUP($W8329,日射量と図３!$E$6:$G$34,3,TRUE),IF(AND(107&lt;=Y8329,Y8329&lt;143),VLOOKUP($W8329,日射量と図３!$E$6:$H$34,4,TRUE),VLOOKUP($W8329,日射量と図３!$E$6:$I$34,5,TRUE))))))</f>
        <v/>
      </c>
      <c r="AB8329" s="4" t="str">
        <f>IF($V8329="","",IF(Z8329&lt;36,0,IF(AND(36&lt;=Z8329,Z8329&lt;71),VLOOKUP($W8329,日射量と図３!$E$6:$F$34,2,TRUE),IF(AND(71&lt;=Z8329,Z8329&lt;107),VLOOKUP($W8329,日射量と図３!$E$6:$G$34,3,TRUE),IF(AND(107&lt;=Z8329,Z8329&lt;143),VLOOKUP($W8329,日射量と図３!$E$6:$H$34,4,TRUE),VLOOKUP($W8329,日射量と図３!$E$6:$I$34,5,TRUE))))))</f>
        <v/>
      </c>
      <c r="AC8329" s="382" t="str">
        <f t="shared" si="1563"/>
        <v/>
      </c>
      <c r="AD8329" s="382" t="str">
        <f t="shared" si="1564"/>
        <v/>
      </c>
    </row>
    <row r="8330" spans="11:30" ht="13.5" customHeight="1">
      <c r="K8330" s="4">
        <f t="shared" si="1572"/>
        <v>5</v>
      </c>
      <c r="L8330" s="34">
        <v>43598</v>
      </c>
      <c r="M8330" s="4">
        <v>347</v>
      </c>
      <c r="N8330" s="4">
        <v>23</v>
      </c>
      <c r="O8330" s="31">
        <v>0.91666666666666663</v>
      </c>
      <c r="P8330" s="35">
        <v>17.419999999999995</v>
      </c>
      <c r="Q8330" s="36">
        <f t="shared" si="1573"/>
        <v>13</v>
      </c>
      <c r="R8330" s="4">
        <f t="shared" si="1574"/>
        <v>0</v>
      </c>
      <c r="S8330" s="31">
        <f t="shared" si="1565"/>
        <v>0.20944444444444443</v>
      </c>
      <c r="T8330" s="31">
        <f t="shared" si="1566"/>
        <v>0.77601851851851855</v>
      </c>
      <c r="U8330" s="4">
        <f t="shared" si="1567"/>
        <v>0</v>
      </c>
      <c r="V8330" s="4" t="str">
        <f t="shared" si="1568"/>
        <v/>
      </c>
      <c r="W8330" s="18" t="str">
        <f>IF(V8330="","",VLOOKUP(L8330,日射量と図３!$A$4:$C$368,3,TRUE)*238.85/100)</f>
        <v/>
      </c>
      <c r="X8330" s="4" t="str">
        <f t="shared" si="1569"/>
        <v/>
      </c>
      <c r="Y8330" s="4" t="str">
        <f t="shared" si="1570"/>
        <v/>
      </c>
      <c r="Z8330" s="4" t="str">
        <f t="shared" si="1571"/>
        <v/>
      </c>
      <c r="AA8330" s="4" t="str">
        <f>IF($V8330="","",IF(Y8330&lt;36,0,IF(AND(36&lt;=Y8330,Y8330&lt;71),VLOOKUP($W8330,日射量と図３!$E$6:$F$34,2,TRUE),IF(AND(71&lt;=Y8330,Y8330&lt;107),VLOOKUP($W8330,日射量と図３!$E$6:$G$34,3,TRUE),IF(AND(107&lt;=Y8330,Y8330&lt;143),VLOOKUP($W8330,日射量と図３!$E$6:$H$34,4,TRUE),VLOOKUP($W8330,日射量と図３!$E$6:$I$34,5,TRUE))))))</f>
        <v/>
      </c>
      <c r="AB8330" s="4" t="str">
        <f>IF($V8330="","",IF(Z8330&lt;36,0,IF(AND(36&lt;=Z8330,Z8330&lt;71),VLOOKUP($W8330,日射量と図３!$E$6:$F$34,2,TRUE),IF(AND(71&lt;=Z8330,Z8330&lt;107),VLOOKUP($W8330,日射量と図３!$E$6:$G$34,3,TRUE),IF(AND(107&lt;=Z8330,Z8330&lt;143),VLOOKUP($W8330,日射量と図３!$E$6:$H$34,4,TRUE),VLOOKUP($W8330,日射量と図３!$E$6:$I$34,5,TRUE))))))</f>
        <v/>
      </c>
      <c r="AC8330" s="382" t="str">
        <f t="shared" si="1563"/>
        <v/>
      </c>
      <c r="AD8330" s="382" t="str">
        <f t="shared" si="1564"/>
        <v/>
      </c>
    </row>
    <row r="8331" spans="11:30" ht="13.5" customHeight="1">
      <c r="K8331" s="4">
        <f t="shared" si="1572"/>
        <v>5</v>
      </c>
      <c r="L8331" s="34">
        <v>43598</v>
      </c>
      <c r="M8331" s="4">
        <v>347</v>
      </c>
      <c r="N8331" s="4">
        <v>24</v>
      </c>
      <c r="O8331" s="31">
        <v>0.95833333333333337</v>
      </c>
      <c r="P8331" s="35">
        <v>17.29</v>
      </c>
      <c r="Q8331" s="36">
        <f t="shared" si="1573"/>
        <v>13</v>
      </c>
      <c r="R8331" s="4">
        <f t="shared" si="1574"/>
        <v>0</v>
      </c>
      <c r="S8331" s="31">
        <f t="shared" si="1565"/>
        <v>0.20944444444444443</v>
      </c>
      <c r="T8331" s="31">
        <f t="shared" si="1566"/>
        <v>0.77601851851851855</v>
      </c>
      <c r="U8331" s="4">
        <f t="shared" si="1567"/>
        <v>0</v>
      </c>
      <c r="V8331" s="4" t="str">
        <f t="shared" si="1568"/>
        <v/>
      </c>
      <c r="W8331" s="18" t="str">
        <f>IF(V8331="","",VLOOKUP(L8331,日射量と図３!$A$4:$C$368,3,TRUE)*238.85/100)</f>
        <v/>
      </c>
      <c r="X8331" s="4" t="str">
        <f t="shared" si="1569"/>
        <v/>
      </c>
      <c r="Y8331" s="4" t="str">
        <f t="shared" si="1570"/>
        <v/>
      </c>
      <c r="Z8331" s="4" t="str">
        <f t="shared" si="1571"/>
        <v/>
      </c>
      <c r="AA8331" s="4" t="str">
        <f>IF($V8331="","",IF(Y8331&lt;36,0,IF(AND(36&lt;=Y8331,Y8331&lt;71),VLOOKUP($W8331,日射量と図３!$E$6:$F$34,2,TRUE),IF(AND(71&lt;=Y8331,Y8331&lt;107),VLOOKUP($W8331,日射量と図３!$E$6:$G$34,3,TRUE),IF(AND(107&lt;=Y8331,Y8331&lt;143),VLOOKUP($W8331,日射量と図３!$E$6:$H$34,4,TRUE),VLOOKUP($W8331,日射量と図３!$E$6:$I$34,5,TRUE))))))</f>
        <v/>
      </c>
      <c r="AB8331" s="4" t="str">
        <f>IF($V8331="","",IF(Z8331&lt;36,0,IF(AND(36&lt;=Z8331,Z8331&lt;71),VLOOKUP($W8331,日射量と図３!$E$6:$F$34,2,TRUE),IF(AND(71&lt;=Z8331,Z8331&lt;107),VLOOKUP($W8331,日射量と図３!$E$6:$G$34,3,TRUE),IF(AND(107&lt;=Z8331,Z8331&lt;143),VLOOKUP($W8331,日射量と図３!$E$6:$H$34,4,TRUE),VLOOKUP($W8331,日射量と図３!$E$6:$I$34,5,TRUE))))))</f>
        <v/>
      </c>
      <c r="AC8331" s="382" t="str">
        <f t="shared" si="1563"/>
        <v/>
      </c>
      <c r="AD8331" s="382" t="str">
        <f t="shared" si="1564"/>
        <v/>
      </c>
    </row>
    <row r="8332" spans="11:30" ht="13.5" customHeight="1">
      <c r="K8332" s="4">
        <f t="shared" si="1572"/>
        <v>5</v>
      </c>
      <c r="L8332" s="34">
        <v>43599</v>
      </c>
      <c r="M8332" s="4">
        <v>348</v>
      </c>
      <c r="N8332" s="4">
        <v>1</v>
      </c>
      <c r="O8332" s="31">
        <v>0</v>
      </c>
      <c r="P8332" s="35">
        <v>16.440000000000001</v>
      </c>
      <c r="Q8332" s="36">
        <f t="shared" si="1573"/>
        <v>13</v>
      </c>
      <c r="R8332" s="4">
        <f t="shared" si="1574"/>
        <v>0</v>
      </c>
      <c r="S8332" s="31">
        <f t="shared" si="1565"/>
        <v>0.20944444444444443</v>
      </c>
      <c r="T8332" s="31">
        <f t="shared" si="1566"/>
        <v>0.77601851851851855</v>
      </c>
      <c r="U8332" s="4">
        <f t="shared" si="1567"/>
        <v>0</v>
      </c>
      <c r="V8332" s="4">
        <f t="shared" si="1568"/>
        <v>0</v>
      </c>
      <c r="W8332" s="18">
        <f>IF(V8332="","",VLOOKUP(L8332,日射量と図３!$A$4:$C$368,3,TRUE)*238.85/100)</f>
        <v>59.712499999999999</v>
      </c>
      <c r="X8332" s="4">
        <f t="shared" si="1569"/>
        <v>14</v>
      </c>
      <c r="Y8332" s="4">
        <f t="shared" si="1570"/>
        <v>0</v>
      </c>
      <c r="Z8332" s="4">
        <f t="shared" si="1571"/>
        <v>0</v>
      </c>
      <c r="AA8332" s="4">
        <f>IF($V8332="","",IF(Y8332&lt;36,0,IF(AND(36&lt;=Y8332,Y8332&lt;71),VLOOKUP($W8332,日射量と図３!$E$6:$F$34,2,TRUE),IF(AND(71&lt;=Y8332,Y8332&lt;107),VLOOKUP($W8332,日射量と図３!$E$6:$G$34,3,TRUE),IF(AND(107&lt;=Y8332,Y8332&lt;143),VLOOKUP($W8332,日射量と図３!$E$6:$H$34,4,TRUE),VLOOKUP($W8332,日射量と図３!$E$6:$I$34,5,TRUE))))))</f>
        <v>0</v>
      </c>
      <c r="AB8332" s="4">
        <f>IF($V8332="","",IF(Z8332&lt;36,0,IF(AND(36&lt;=Z8332,Z8332&lt;71),VLOOKUP($W8332,日射量と図３!$E$6:$F$34,2,TRUE),IF(AND(71&lt;=Z8332,Z8332&lt;107),VLOOKUP($W8332,日射量と図３!$E$6:$G$34,3,TRUE),IF(AND(107&lt;=Z8332,Z8332&lt;143),VLOOKUP($W8332,日射量と図３!$E$6:$H$34,4,TRUE),VLOOKUP($W8332,日射量と図３!$E$6:$I$34,5,TRUE))))))</f>
        <v>0</v>
      </c>
      <c r="AC8332" s="382">
        <f t="shared" si="1563"/>
        <v>0</v>
      </c>
      <c r="AD8332" s="382">
        <f t="shared" si="1564"/>
        <v>0</v>
      </c>
    </row>
    <row r="8333" spans="11:30" ht="13.5" customHeight="1">
      <c r="K8333" s="4">
        <f t="shared" si="1572"/>
        <v>5</v>
      </c>
      <c r="L8333" s="34">
        <v>43599</v>
      </c>
      <c r="M8333" s="4">
        <v>348</v>
      </c>
      <c r="N8333" s="4">
        <v>2</v>
      </c>
      <c r="O8333" s="31">
        <v>4.1666666666666664E-2</v>
      </c>
      <c r="P8333" s="35">
        <v>15.950000000000003</v>
      </c>
      <c r="Q8333" s="36">
        <f t="shared" si="1573"/>
        <v>13</v>
      </c>
      <c r="R8333" s="4">
        <f t="shared" si="1574"/>
        <v>0</v>
      </c>
      <c r="S8333" s="31">
        <f t="shared" si="1565"/>
        <v>0.20944444444444443</v>
      </c>
      <c r="T8333" s="31">
        <f t="shared" si="1566"/>
        <v>0.77601851851851855</v>
      </c>
      <c r="U8333" s="4">
        <f t="shared" si="1567"/>
        <v>0</v>
      </c>
      <c r="V8333" s="4" t="str">
        <f t="shared" si="1568"/>
        <v/>
      </c>
      <c r="W8333" s="18" t="str">
        <f>IF(V8333="","",VLOOKUP(L8333,日射量と図３!$A$4:$C$368,3,TRUE)*238.85/100)</f>
        <v/>
      </c>
      <c r="X8333" s="4" t="str">
        <f t="shared" si="1569"/>
        <v/>
      </c>
      <c r="Y8333" s="4" t="str">
        <f t="shared" si="1570"/>
        <v/>
      </c>
      <c r="Z8333" s="4" t="str">
        <f t="shared" si="1571"/>
        <v/>
      </c>
      <c r="AA8333" s="4" t="str">
        <f>IF($V8333="","",IF(Y8333&lt;36,0,IF(AND(36&lt;=Y8333,Y8333&lt;71),VLOOKUP($W8333,日射量と図３!$E$6:$F$34,2,TRUE),IF(AND(71&lt;=Y8333,Y8333&lt;107),VLOOKUP($W8333,日射量と図３!$E$6:$G$34,3,TRUE),IF(AND(107&lt;=Y8333,Y8333&lt;143),VLOOKUP($W8333,日射量と図３!$E$6:$H$34,4,TRUE),VLOOKUP($W8333,日射量と図３!$E$6:$I$34,5,TRUE))))))</f>
        <v/>
      </c>
      <c r="AB8333" s="4" t="str">
        <f>IF($V8333="","",IF(Z8333&lt;36,0,IF(AND(36&lt;=Z8333,Z8333&lt;71),VLOOKUP($W8333,日射量と図３!$E$6:$F$34,2,TRUE),IF(AND(71&lt;=Z8333,Z8333&lt;107),VLOOKUP($W8333,日射量と図３!$E$6:$G$34,3,TRUE),IF(AND(107&lt;=Z8333,Z8333&lt;143),VLOOKUP($W8333,日射量と図３!$E$6:$H$34,4,TRUE),VLOOKUP($W8333,日射量と図３!$E$6:$I$34,5,TRUE))))))</f>
        <v/>
      </c>
      <c r="AC8333" s="382" t="str">
        <f t="shared" si="1563"/>
        <v/>
      </c>
      <c r="AD8333" s="382" t="str">
        <f t="shared" si="1564"/>
        <v/>
      </c>
    </row>
    <row r="8334" spans="11:30" ht="13.5" customHeight="1">
      <c r="K8334" s="4">
        <f t="shared" si="1572"/>
        <v>5</v>
      </c>
      <c r="L8334" s="34">
        <v>43599</v>
      </c>
      <c r="M8334" s="4">
        <v>348</v>
      </c>
      <c r="N8334" s="4">
        <v>3</v>
      </c>
      <c r="O8334" s="31">
        <v>8.3333333333333329E-2</v>
      </c>
      <c r="P8334" s="35">
        <v>15.6</v>
      </c>
      <c r="Q8334" s="36">
        <f t="shared" si="1573"/>
        <v>13</v>
      </c>
      <c r="R8334" s="4">
        <f t="shared" si="1574"/>
        <v>0</v>
      </c>
      <c r="S8334" s="31">
        <f t="shared" si="1565"/>
        <v>0.20944444444444443</v>
      </c>
      <c r="T8334" s="31">
        <f t="shared" si="1566"/>
        <v>0.77601851851851855</v>
      </c>
      <c r="U8334" s="4">
        <f t="shared" si="1567"/>
        <v>0</v>
      </c>
      <c r="V8334" s="4" t="str">
        <f t="shared" si="1568"/>
        <v/>
      </c>
      <c r="W8334" s="18" t="str">
        <f>IF(V8334="","",VLOOKUP(L8334,日射量と図３!$A$4:$C$368,3,TRUE)*238.85/100)</f>
        <v/>
      </c>
      <c r="X8334" s="4" t="str">
        <f t="shared" si="1569"/>
        <v/>
      </c>
      <c r="Y8334" s="4" t="str">
        <f t="shared" si="1570"/>
        <v/>
      </c>
      <c r="Z8334" s="4" t="str">
        <f t="shared" si="1571"/>
        <v/>
      </c>
      <c r="AA8334" s="4" t="str">
        <f>IF($V8334="","",IF(Y8334&lt;36,0,IF(AND(36&lt;=Y8334,Y8334&lt;71),VLOOKUP($W8334,日射量と図３!$E$6:$F$34,2,TRUE),IF(AND(71&lt;=Y8334,Y8334&lt;107),VLOOKUP($W8334,日射量と図３!$E$6:$G$34,3,TRUE),IF(AND(107&lt;=Y8334,Y8334&lt;143),VLOOKUP($W8334,日射量と図３!$E$6:$H$34,4,TRUE),VLOOKUP($W8334,日射量と図３!$E$6:$I$34,5,TRUE))))))</f>
        <v/>
      </c>
      <c r="AB8334" s="4" t="str">
        <f>IF($V8334="","",IF(Z8334&lt;36,0,IF(AND(36&lt;=Z8334,Z8334&lt;71),VLOOKUP($W8334,日射量と図３!$E$6:$F$34,2,TRUE),IF(AND(71&lt;=Z8334,Z8334&lt;107),VLOOKUP($W8334,日射量と図３!$E$6:$G$34,3,TRUE),IF(AND(107&lt;=Z8334,Z8334&lt;143),VLOOKUP($W8334,日射量と図３!$E$6:$H$34,4,TRUE),VLOOKUP($W8334,日射量と図３!$E$6:$I$34,5,TRUE))))))</f>
        <v/>
      </c>
      <c r="AC8334" s="382" t="str">
        <f t="shared" si="1563"/>
        <v/>
      </c>
      <c r="AD8334" s="382" t="str">
        <f t="shared" si="1564"/>
        <v/>
      </c>
    </row>
    <row r="8335" spans="11:30" ht="13.5" customHeight="1">
      <c r="K8335" s="4">
        <f t="shared" si="1572"/>
        <v>5</v>
      </c>
      <c r="L8335" s="34">
        <v>43599</v>
      </c>
      <c r="M8335" s="4">
        <v>348</v>
      </c>
      <c r="N8335" s="4">
        <v>4</v>
      </c>
      <c r="O8335" s="31">
        <v>0.125</v>
      </c>
      <c r="P8335" s="35">
        <v>15.030000000000001</v>
      </c>
      <c r="Q8335" s="36">
        <f t="shared" si="1573"/>
        <v>13</v>
      </c>
      <c r="R8335" s="4">
        <f t="shared" si="1574"/>
        <v>0</v>
      </c>
      <c r="S8335" s="31">
        <f t="shared" si="1565"/>
        <v>0.20944444444444443</v>
      </c>
      <c r="T8335" s="31">
        <f t="shared" si="1566"/>
        <v>0.77601851851851855</v>
      </c>
      <c r="U8335" s="4">
        <f t="shared" si="1567"/>
        <v>0</v>
      </c>
      <c r="V8335" s="4" t="str">
        <f t="shared" si="1568"/>
        <v/>
      </c>
      <c r="W8335" s="18" t="str">
        <f>IF(V8335="","",VLOOKUP(L8335,日射量と図３!$A$4:$C$368,3,TRUE)*238.85/100)</f>
        <v/>
      </c>
      <c r="X8335" s="4" t="str">
        <f t="shared" si="1569"/>
        <v/>
      </c>
      <c r="Y8335" s="4" t="str">
        <f t="shared" si="1570"/>
        <v/>
      </c>
      <c r="Z8335" s="4" t="str">
        <f t="shared" si="1571"/>
        <v/>
      </c>
      <c r="AA8335" s="4" t="str">
        <f>IF($V8335="","",IF(Y8335&lt;36,0,IF(AND(36&lt;=Y8335,Y8335&lt;71),VLOOKUP($W8335,日射量と図３!$E$6:$F$34,2,TRUE),IF(AND(71&lt;=Y8335,Y8335&lt;107),VLOOKUP($W8335,日射量と図３!$E$6:$G$34,3,TRUE),IF(AND(107&lt;=Y8335,Y8335&lt;143),VLOOKUP($W8335,日射量と図３!$E$6:$H$34,4,TRUE),VLOOKUP($W8335,日射量と図３!$E$6:$I$34,5,TRUE))))))</f>
        <v/>
      </c>
      <c r="AB8335" s="4" t="str">
        <f>IF($V8335="","",IF(Z8335&lt;36,0,IF(AND(36&lt;=Z8335,Z8335&lt;71),VLOOKUP($W8335,日射量と図３!$E$6:$F$34,2,TRUE),IF(AND(71&lt;=Z8335,Z8335&lt;107),VLOOKUP($W8335,日射量と図３!$E$6:$G$34,3,TRUE),IF(AND(107&lt;=Z8335,Z8335&lt;143),VLOOKUP($W8335,日射量と図３!$E$6:$H$34,4,TRUE),VLOOKUP($W8335,日射量と図３!$E$6:$I$34,5,TRUE))))))</f>
        <v/>
      </c>
      <c r="AC8335" s="382" t="str">
        <f t="shared" ref="AC8335:AC8398" si="1575">IF(V8335="","",IF((($AH$18*$AH$30*V8335*3600/1000000)/1000-AA8335*$AG$18*10*0.0000041868)&lt;=0,0,AA8335*$AG$18*10*0.0000041868))</f>
        <v/>
      </c>
      <c r="AD8335" s="382" t="str">
        <f t="shared" ref="AD8335:AD8398" si="1576">IF(V8335="","",IF((($AH$19*$AH$30*V8335*3600/1000000)/1000-AB8335*$AG$19*10*0.0000041868)&lt;=0,0,AB8335*$AG$19*10*0.0000041868))</f>
        <v/>
      </c>
    </row>
    <row r="8336" spans="11:30" ht="13.5" customHeight="1">
      <c r="K8336" s="4">
        <f t="shared" si="1572"/>
        <v>5</v>
      </c>
      <c r="L8336" s="34">
        <v>43599</v>
      </c>
      <c r="M8336" s="4">
        <v>348</v>
      </c>
      <c r="N8336" s="4">
        <v>5</v>
      </c>
      <c r="O8336" s="31">
        <v>0.16666666666666666</v>
      </c>
      <c r="P8336" s="35">
        <v>14.62</v>
      </c>
      <c r="Q8336" s="36">
        <f t="shared" si="1573"/>
        <v>15</v>
      </c>
      <c r="R8336" s="4">
        <f t="shared" si="1574"/>
        <v>0.38000000000000078</v>
      </c>
      <c r="S8336" s="31">
        <f t="shared" si="1565"/>
        <v>0.20944444444444443</v>
      </c>
      <c r="T8336" s="31">
        <f t="shared" si="1566"/>
        <v>0.77601851851851855</v>
      </c>
      <c r="U8336" s="4">
        <f t="shared" si="1567"/>
        <v>0</v>
      </c>
      <c r="V8336" s="4" t="str">
        <f t="shared" si="1568"/>
        <v/>
      </c>
      <c r="W8336" s="18" t="str">
        <f>IF(V8336="","",VLOOKUP(L8336,日射量と図３!$A$4:$C$368,3,TRUE)*238.85/100)</f>
        <v/>
      </c>
      <c r="X8336" s="4" t="str">
        <f t="shared" si="1569"/>
        <v/>
      </c>
      <c r="Y8336" s="4" t="str">
        <f t="shared" si="1570"/>
        <v/>
      </c>
      <c r="Z8336" s="4" t="str">
        <f t="shared" si="1571"/>
        <v/>
      </c>
      <c r="AA8336" s="4" t="str">
        <f>IF($V8336="","",IF(Y8336&lt;36,0,IF(AND(36&lt;=Y8336,Y8336&lt;71),VLOOKUP($W8336,日射量と図３!$E$6:$F$34,2,TRUE),IF(AND(71&lt;=Y8336,Y8336&lt;107),VLOOKUP($W8336,日射量と図３!$E$6:$G$34,3,TRUE),IF(AND(107&lt;=Y8336,Y8336&lt;143),VLOOKUP($W8336,日射量と図３!$E$6:$H$34,4,TRUE),VLOOKUP($W8336,日射量と図３!$E$6:$I$34,5,TRUE))))))</f>
        <v/>
      </c>
      <c r="AB8336" s="4" t="str">
        <f>IF($V8336="","",IF(Z8336&lt;36,0,IF(AND(36&lt;=Z8336,Z8336&lt;71),VLOOKUP($W8336,日射量と図３!$E$6:$F$34,2,TRUE),IF(AND(71&lt;=Z8336,Z8336&lt;107),VLOOKUP($W8336,日射量と図３!$E$6:$G$34,3,TRUE),IF(AND(107&lt;=Z8336,Z8336&lt;143),VLOOKUP($W8336,日射量と図３!$E$6:$H$34,4,TRUE),VLOOKUP($W8336,日射量と図３!$E$6:$I$34,5,TRUE))))))</f>
        <v/>
      </c>
      <c r="AC8336" s="382" t="str">
        <f t="shared" si="1575"/>
        <v/>
      </c>
      <c r="AD8336" s="382" t="str">
        <f t="shared" si="1576"/>
        <v/>
      </c>
    </row>
    <row r="8337" spans="11:30" ht="13.5" customHeight="1">
      <c r="K8337" s="4">
        <f t="shared" si="1572"/>
        <v>5</v>
      </c>
      <c r="L8337" s="34">
        <v>43599</v>
      </c>
      <c r="M8337" s="4">
        <v>348</v>
      </c>
      <c r="N8337" s="4">
        <v>6</v>
      </c>
      <c r="O8337" s="31">
        <v>0.20833333333333334</v>
      </c>
      <c r="P8337" s="35">
        <v>14.279999999999998</v>
      </c>
      <c r="Q8337" s="36">
        <f t="shared" si="1573"/>
        <v>15</v>
      </c>
      <c r="R8337" s="4">
        <f t="shared" si="1574"/>
        <v>0.72000000000000242</v>
      </c>
      <c r="S8337" s="31">
        <f t="shared" si="1565"/>
        <v>0.20944444444444443</v>
      </c>
      <c r="T8337" s="31">
        <f t="shared" si="1566"/>
        <v>0.77601851851851855</v>
      </c>
      <c r="U8337" s="4">
        <f t="shared" si="1567"/>
        <v>0</v>
      </c>
      <c r="V8337" s="4" t="str">
        <f t="shared" si="1568"/>
        <v/>
      </c>
      <c r="W8337" s="18" t="str">
        <f>IF(V8337="","",VLOOKUP(L8337,日射量と図３!$A$4:$C$368,3,TRUE)*238.85/100)</f>
        <v/>
      </c>
      <c r="X8337" s="4" t="str">
        <f t="shared" si="1569"/>
        <v/>
      </c>
      <c r="Y8337" s="4" t="str">
        <f t="shared" si="1570"/>
        <v/>
      </c>
      <c r="Z8337" s="4" t="str">
        <f t="shared" si="1571"/>
        <v/>
      </c>
      <c r="AA8337" s="4" t="str">
        <f>IF($V8337="","",IF(Y8337&lt;36,0,IF(AND(36&lt;=Y8337,Y8337&lt;71),VLOOKUP($W8337,日射量と図３!$E$6:$F$34,2,TRUE),IF(AND(71&lt;=Y8337,Y8337&lt;107),VLOOKUP($W8337,日射量と図３!$E$6:$G$34,3,TRUE),IF(AND(107&lt;=Y8337,Y8337&lt;143),VLOOKUP($W8337,日射量と図３!$E$6:$H$34,4,TRUE),VLOOKUP($W8337,日射量と図３!$E$6:$I$34,5,TRUE))))))</f>
        <v/>
      </c>
      <c r="AB8337" s="4" t="str">
        <f>IF($V8337="","",IF(Z8337&lt;36,0,IF(AND(36&lt;=Z8337,Z8337&lt;71),VLOOKUP($W8337,日射量と図３!$E$6:$F$34,2,TRUE),IF(AND(71&lt;=Z8337,Z8337&lt;107),VLOOKUP($W8337,日射量と図３!$E$6:$G$34,3,TRUE),IF(AND(107&lt;=Z8337,Z8337&lt;143),VLOOKUP($W8337,日射量と図３!$E$6:$H$34,4,TRUE),VLOOKUP($W8337,日射量と図３!$E$6:$I$34,5,TRUE))))))</f>
        <v/>
      </c>
      <c r="AC8337" s="382" t="str">
        <f t="shared" si="1575"/>
        <v/>
      </c>
      <c r="AD8337" s="382" t="str">
        <f t="shared" si="1576"/>
        <v/>
      </c>
    </row>
    <row r="8338" spans="11:30" ht="13.5" customHeight="1">
      <c r="K8338" s="4">
        <f t="shared" si="1572"/>
        <v>5</v>
      </c>
      <c r="L8338" s="34">
        <v>43599</v>
      </c>
      <c r="M8338" s="4">
        <v>348</v>
      </c>
      <c r="N8338" s="4">
        <v>7</v>
      </c>
      <c r="O8338" s="31">
        <v>0.25</v>
      </c>
      <c r="P8338" s="35">
        <v>15.209999999999999</v>
      </c>
      <c r="Q8338" s="36">
        <f t="shared" si="1573"/>
        <v>15</v>
      </c>
      <c r="R8338" s="4">
        <f t="shared" si="1574"/>
        <v>0</v>
      </c>
      <c r="S8338" s="31">
        <f t="shared" si="1565"/>
        <v>0.20944444444444443</v>
      </c>
      <c r="T8338" s="31">
        <f t="shared" si="1566"/>
        <v>0.77601851851851855</v>
      </c>
      <c r="U8338" s="4">
        <f t="shared" si="1567"/>
        <v>0</v>
      </c>
      <c r="V8338" s="4" t="str">
        <f t="shared" si="1568"/>
        <v/>
      </c>
      <c r="W8338" s="18" t="str">
        <f>IF(V8338="","",VLOOKUP(L8338,日射量と図３!$A$4:$C$368,3,TRUE)*238.85/100)</f>
        <v/>
      </c>
      <c r="X8338" s="4" t="str">
        <f t="shared" si="1569"/>
        <v/>
      </c>
      <c r="Y8338" s="4" t="str">
        <f t="shared" si="1570"/>
        <v/>
      </c>
      <c r="Z8338" s="4" t="str">
        <f t="shared" si="1571"/>
        <v/>
      </c>
      <c r="AA8338" s="4" t="str">
        <f>IF($V8338="","",IF(Y8338&lt;36,0,IF(AND(36&lt;=Y8338,Y8338&lt;71),VLOOKUP($W8338,日射量と図３!$E$6:$F$34,2,TRUE),IF(AND(71&lt;=Y8338,Y8338&lt;107),VLOOKUP($W8338,日射量と図３!$E$6:$G$34,3,TRUE),IF(AND(107&lt;=Y8338,Y8338&lt;143),VLOOKUP($W8338,日射量と図３!$E$6:$H$34,4,TRUE),VLOOKUP($W8338,日射量と図３!$E$6:$I$34,5,TRUE))))))</f>
        <v/>
      </c>
      <c r="AB8338" s="4" t="str">
        <f>IF($V8338="","",IF(Z8338&lt;36,0,IF(AND(36&lt;=Z8338,Z8338&lt;71),VLOOKUP($W8338,日射量と図３!$E$6:$F$34,2,TRUE),IF(AND(71&lt;=Z8338,Z8338&lt;107),VLOOKUP($W8338,日射量と図３!$E$6:$G$34,3,TRUE),IF(AND(107&lt;=Z8338,Z8338&lt;143),VLOOKUP($W8338,日射量と図３!$E$6:$H$34,4,TRUE),VLOOKUP($W8338,日射量と図３!$E$6:$I$34,5,TRUE))))))</f>
        <v/>
      </c>
      <c r="AC8338" s="382" t="str">
        <f t="shared" si="1575"/>
        <v/>
      </c>
      <c r="AD8338" s="382" t="str">
        <f t="shared" si="1576"/>
        <v/>
      </c>
    </row>
    <row r="8339" spans="11:30" ht="13.5" customHeight="1">
      <c r="K8339" s="4">
        <f t="shared" si="1572"/>
        <v>5</v>
      </c>
      <c r="L8339" s="34">
        <v>43599</v>
      </c>
      <c r="M8339" s="4">
        <v>348</v>
      </c>
      <c r="N8339" s="4">
        <v>8</v>
      </c>
      <c r="O8339" s="31">
        <v>0.29166666666666669</v>
      </c>
      <c r="P8339" s="35">
        <v>16.63</v>
      </c>
      <c r="Q8339" s="36">
        <f t="shared" si="1573"/>
        <v>12</v>
      </c>
      <c r="R8339" s="4">
        <f t="shared" si="1574"/>
        <v>0</v>
      </c>
      <c r="S8339" s="31">
        <f t="shared" si="1565"/>
        <v>0.20944444444444443</v>
      </c>
      <c r="T8339" s="31">
        <f t="shared" si="1566"/>
        <v>0.77601851851851855</v>
      </c>
      <c r="U8339" s="4">
        <f t="shared" si="1567"/>
        <v>0</v>
      </c>
      <c r="V8339" s="4" t="str">
        <f t="shared" si="1568"/>
        <v/>
      </c>
      <c r="W8339" s="18" t="str">
        <f>IF(V8339="","",VLOOKUP(L8339,日射量と図３!$A$4:$C$368,3,TRUE)*238.85/100)</f>
        <v/>
      </c>
      <c r="X8339" s="4" t="str">
        <f t="shared" si="1569"/>
        <v/>
      </c>
      <c r="Y8339" s="4" t="str">
        <f t="shared" si="1570"/>
        <v/>
      </c>
      <c r="Z8339" s="4" t="str">
        <f t="shared" si="1571"/>
        <v/>
      </c>
      <c r="AA8339" s="4" t="str">
        <f>IF($V8339="","",IF(Y8339&lt;36,0,IF(AND(36&lt;=Y8339,Y8339&lt;71),VLOOKUP($W8339,日射量と図３!$E$6:$F$34,2,TRUE),IF(AND(71&lt;=Y8339,Y8339&lt;107),VLOOKUP($W8339,日射量と図３!$E$6:$G$34,3,TRUE),IF(AND(107&lt;=Y8339,Y8339&lt;143),VLOOKUP($W8339,日射量と図３!$E$6:$H$34,4,TRUE),VLOOKUP($W8339,日射量と図３!$E$6:$I$34,5,TRUE))))))</f>
        <v/>
      </c>
      <c r="AB8339" s="4" t="str">
        <f>IF($V8339="","",IF(Z8339&lt;36,0,IF(AND(36&lt;=Z8339,Z8339&lt;71),VLOOKUP($W8339,日射量と図３!$E$6:$F$34,2,TRUE),IF(AND(71&lt;=Z8339,Z8339&lt;107),VLOOKUP($W8339,日射量と図３!$E$6:$G$34,3,TRUE),IF(AND(107&lt;=Z8339,Z8339&lt;143),VLOOKUP($W8339,日射量と図３!$E$6:$H$34,4,TRUE),VLOOKUP($W8339,日射量と図３!$E$6:$I$34,5,TRUE))))))</f>
        <v/>
      </c>
      <c r="AC8339" s="382" t="str">
        <f t="shared" si="1575"/>
        <v/>
      </c>
      <c r="AD8339" s="382" t="str">
        <f t="shared" si="1576"/>
        <v/>
      </c>
    </row>
    <row r="8340" spans="11:30" ht="13.5" customHeight="1">
      <c r="K8340" s="4">
        <f t="shared" si="1572"/>
        <v>5</v>
      </c>
      <c r="L8340" s="34">
        <v>43599</v>
      </c>
      <c r="M8340" s="4">
        <v>348</v>
      </c>
      <c r="N8340" s="4">
        <v>9</v>
      </c>
      <c r="O8340" s="31">
        <v>0.33333333333333331</v>
      </c>
      <c r="P8340" s="35">
        <v>18.350000000000001</v>
      </c>
      <c r="Q8340" s="36">
        <f t="shared" si="1573"/>
        <v>12</v>
      </c>
      <c r="R8340" s="4">
        <f t="shared" si="1574"/>
        <v>0</v>
      </c>
      <c r="S8340" s="31">
        <f t="shared" si="1565"/>
        <v>0.20944444444444443</v>
      </c>
      <c r="T8340" s="31">
        <f t="shared" si="1566"/>
        <v>0.77601851851851855</v>
      </c>
      <c r="U8340" s="4">
        <f t="shared" si="1567"/>
        <v>0</v>
      </c>
      <c r="V8340" s="4" t="str">
        <f t="shared" si="1568"/>
        <v/>
      </c>
      <c r="W8340" s="18" t="str">
        <f>IF(V8340="","",VLOOKUP(L8340,日射量と図３!$A$4:$C$368,3,TRUE)*238.85/100)</f>
        <v/>
      </c>
      <c r="X8340" s="4" t="str">
        <f t="shared" si="1569"/>
        <v/>
      </c>
      <c r="Y8340" s="4" t="str">
        <f t="shared" si="1570"/>
        <v/>
      </c>
      <c r="Z8340" s="4" t="str">
        <f t="shared" si="1571"/>
        <v/>
      </c>
      <c r="AA8340" s="4" t="str">
        <f>IF($V8340="","",IF(Y8340&lt;36,0,IF(AND(36&lt;=Y8340,Y8340&lt;71),VLOOKUP($W8340,日射量と図３!$E$6:$F$34,2,TRUE),IF(AND(71&lt;=Y8340,Y8340&lt;107),VLOOKUP($W8340,日射量と図３!$E$6:$G$34,3,TRUE),IF(AND(107&lt;=Y8340,Y8340&lt;143),VLOOKUP($W8340,日射量と図３!$E$6:$H$34,4,TRUE),VLOOKUP($W8340,日射量と図３!$E$6:$I$34,5,TRUE))))))</f>
        <v/>
      </c>
      <c r="AB8340" s="4" t="str">
        <f>IF($V8340="","",IF(Z8340&lt;36,0,IF(AND(36&lt;=Z8340,Z8340&lt;71),VLOOKUP($W8340,日射量と図３!$E$6:$F$34,2,TRUE),IF(AND(71&lt;=Z8340,Z8340&lt;107),VLOOKUP($W8340,日射量と図３!$E$6:$G$34,3,TRUE),IF(AND(107&lt;=Z8340,Z8340&lt;143),VLOOKUP($W8340,日射量と図３!$E$6:$H$34,4,TRUE),VLOOKUP($W8340,日射量と図３!$E$6:$I$34,5,TRUE))))))</f>
        <v/>
      </c>
      <c r="AC8340" s="382" t="str">
        <f t="shared" si="1575"/>
        <v/>
      </c>
      <c r="AD8340" s="382" t="str">
        <f t="shared" si="1576"/>
        <v/>
      </c>
    </row>
    <row r="8341" spans="11:30" ht="13.5" customHeight="1">
      <c r="K8341" s="4">
        <f t="shared" si="1572"/>
        <v>5</v>
      </c>
      <c r="L8341" s="34">
        <v>43599</v>
      </c>
      <c r="M8341" s="4">
        <v>348</v>
      </c>
      <c r="N8341" s="4">
        <v>10</v>
      </c>
      <c r="O8341" s="31">
        <v>0.375</v>
      </c>
      <c r="P8341" s="35">
        <v>20</v>
      </c>
      <c r="Q8341" s="36">
        <f t="shared" si="1573"/>
        <v>12</v>
      </c>
      <c r="R8341" s="4">
        <f t="shared" si="1574"/>
        <v>0</v>
      </c>
      <c r="S8341" s="31">
        <f t="shared" ref="S8341:S8404" si="1577">VLOOKUP(K8341,$AF$45:$AH$49,2,TRUE)</f>
        <v>0.20944444444444443</v>
      </c>
      <c r="T8341" s="31">
        <f t="shared" ref="T8341:T8404" si="1578">VLOOKUP(K8341,$AF$45:$AH$49,3,TRUE)</f>
        <v>0.77601851851851855</v>
      </c>
      <c r="U8341" s="4">
        <f t="shared" ref="U8341:U8404" si="1579">IF(AND(S8341&lt;O8341,O8341&lt;T8341),R8341,0)</f>
        <v>0</v>
      </c>
      <c r="V8341" s="4" t="str">
        <f t="shared" ref="V8341:V8404" si="1580">IF(N8341=1,SUM(U8341:U8364),"")</f>
        <v/>
      </c>
      <c r="W8341" s="18" t="str">
        <f>IF(V8341="","",VLOOKUP(L8341,日射量と図３!$A$4:$C$368,3,TRUE)*238.85/100)</f>
        <v/>
      </c>
      <c r="X8341" s="4" t="str">
        <f t="shared" ref="X8341:X8404" si="1581">IF(V8341="","",VLOOKUP(K8341,$AF$45:$AJ$49,5,TRUE))</f>
        <v/>
      </c>
      <c r="Y8341" s="4" t="str">
        <f t="shared" si="1570"/>
        <v/>
      </c>
      <c r="Z8341" s="4" t="str">
        <f t="shared" si="1571"/>
        <v/>
      </c>
      <c r="AA8341" s="4" t="str">
        <f>IF($V8341="","",IF(Y8341&lt;36,0,IF(AND(36&lt;=Y8341,Y8341&lt;71),VLOOKUP($W8341,日射量と図３!$E$6:$F$34,2,TRUE),IF(AND(71&lt;=Y8341,Y8341&lt;107),VLOOKUP($W8341,日射量と図３!$E$6:$G$34,3,TRUE),IF(AND(107&lt;=Y8341,Y8341&lt;143),VLOOKUP($W8341,日射量と図３!$E$6:$H$34,4,TRUE),VLOOKUP($W8341,日射量と図３!$E$6:$I$34,5,TRUE))))))</f>
        <v/>
      </c>
      <c r="AB8341" s="4" t="str">
        <f>IF($V8341="","",IF(Z8341&lt;36,0,IF(AND(36&lt;=Z8341,Z8341&lt;71),VLOOKUP($W8341,日射量と図３!$E$6:$F$34,2,TRUE),IF(AND(71&lt;=Z8341,Z8341&lt;107),VLOOKUP($W8341,日射量と図３!$E$6:$G$34,3,TRUE),IF(AND(107&lt;=Z8341,Z8341&lt;143),VLOOKUP($W8341,日射量と図３!$E$6:$H$34,4,TRUE),VLOOKUP($W8341,日射量と図３!$E$6:$I$34,5,TRUE))))))</f>
        <v/>
      </c>
      <c r="AC8341" s="382" t="str">
        <f t="shared" si="1575"/>
        <v/>
      </c>
      <c r="AD8341" s="382" t="str">
        <f t="shared" si="1576"/>
        <v/>
      </c>
    </row>
    <row r="8342" spans="11:30" ht="13.5" customHeight="1">
      <c r="K8342" s="4">
        <f t="shared" si="1572"/>
        <v>5</v>
      </c>
      <c r="L8342" s="34">
        <v>43599</v>
      </c>
      <c r="M8342" s="4">
        <v>348</v>
      </c>
      <c r="N8342" s="4">
        <v>11</v>
      </c>
      <c r="O8342" s="31">
        <v>0.41666666666666669</v>
      </c>
      <c r="P8342" s="35">
        <v>22.12</v>
      </c>
      <c r="Q8342" s="36">
        <f t="shared" si="1573"/>
        <v>12</v>
      </c>
      <c r="R8342" s="4">
        <f t="shared" si="1574"/>
        <v>0</v>
      </c>
      <c r="S8342" s="31">
        <f t="shared" si="1577"/>
        <v>0.20944444444444443</v>
      </c>
      <c r="T8342" s="31">
        <f t="shared" si="1578"/>
        <v>0.77601851851851855</v>
      </c>
      <c r="U8342" s="4">
        <f t="shared" si="1579"/>
        <v>0</v>
      </c>
      <c r="V8342" s="4" t="str">
        <f t="shared" si="1580"/>
        <v/>
      </c>
      <c r="W8342" s="18" t="str">
        <f>IF(V8342="","",VLOOKUP(L8342,日射量と図３!$A$4:$C$368,3,TRUE)*238.85/100)</f>
        <v/>
      </c>
      <c r="X8342" s="4" t="str">
        <f t="shared" si="1581"/>
        <v/>
      </c>
      <c r="Y8342" s="4" t="str">
        <f t="shared" si="1570"/>
        <v/>
      </c>
      <c r="Z8342" s="4" t="str">
        <f t="shared" si="1571"/>
        <v/>
      </c>
      <c r="AA8342" s="4" t="str">
        <f>IF($V8342="","",IF(Y8342&lt;36,0,IF(AND(36&lt;=Y8342,Y8342&lt;71),VLOOKUP($W8342,日射量と図３!$E$6:$F$34,2,TRUE),IF(AND(71&lt;=Y8342,Y8342&lt;107),VLOOKUP($W8342,日射量と図３!$E$6:$G$34,3,TRUE),IF(AND(107&lt;=Y8342,Y8342&lt;143),VLOOKUP($W8342,日射量と図３!$E$6:$H$34,4,TRUE),VLOOKUP($W8342,日射量と図３!$E$6:$I$34,5,TRUE))))))</f>
        <v/>
      </c>
      <c r="AB8342" s="4" t="str">
        <f>IF($V8342="","",IF(Z8342&lt;36,0,IF(AND(36&lt;=Z8342,Z8342&lt;71),VLOOKUP($W8342,日射量と図３!$E$6:$F$34,2,TRUE),IF(AND(71&lt;=Z8342,Z8342&lt;107),VLOOKUP($W8342,日射量と図３!$E$6:$G$34,3,TRUE),IF(AND(107&lt;=Z8342,Z8342&lt;143),VLOOKUP($W8342,日射量と図３!$E$6:$H$34,4,TRUE),VLOOKUP($W8342,日射量と図３!$E$6:$I$34,5,TRUE))))))</f>
        <v/>
      </c>
      <c r="AC8342" s="382" t="str">
        <f t="shared" si="1575"/>
        <v/>
      </c>
      <c r="AD8342" s="382" t="str">
        <f t="shared" si="1576"/>
        <v/>
      </c>
    </row>
    <row r="8343" spans="11:30" ht="13.5" customHeight="1">
      <c r="K8343" s="4">
        <f t="shared" si="1572"/>
        <v>5</v>
      </c>
      <c r="L8343" s="34">
        <v>43599</v>
      </c>
      <c r="M8343" s="4">
        <v>348</v>
      </c>
      <c r="N8343" s="4">
        <v>12</v>
      </c>
      <c r="O8343" s="31">
        <v>0.45833333333333331</v>
      </c>
      <c r="P8343" s="35">
        <v>23.610000000000003</v>
      </c>
      <c r="Q8343" s="36">
        <f t="shared" si="1573"/>
        <v>12</v>
      </c>
      <c r="R8343" s="4">
        <f t="shared" si="1574"/>
        <v>0</v>
      </c>
      <c r="S8343" s="31">
        <f t="shared" si="1577"/>
        <v>0.20944444444444443</v>
      </c>
      <c r="T8343" s="31">
        <f t="shared" si="1578"/>
        <v>0.77601851851851855</v>
      </c>
      <c r="U8343" s="4">
        <f t="shared" si="1579"/>
        <v>0</v>
      </c>
      <c r="V8343" s="4" t="str">
        <f t="shared" si="1580"/>
        <v/>
      </c>
      <c r="W8343" s="18" t="str">
        <f>IF(V8343="","",VLOOKUP(L8343,日射量と図３!$A$4:$C$368,3,TRUE)*238.85/100)</f>
        <v/>
      </c>
      <c r="X8343" s="4" t="str">
        <f t="shared" si="1581"/>
        <v/>
      </c>
      <c r="Y8343" s="4" t="str">
        <f t="shared" si="1570"/>
        <v/>
      </c>
      <c r="Z8343" s="4" t="str">
        <f t="shared" si="1571"/>
        <v/>
      </c>
      <c r="AA8343" s="4" t="str">
        <f>IF($V8343="","",IF(Y8343&lt;36,0,IF(AND(36&lt;=Y8343,Y8343&lt;71),VLOOKUP($W8343,日射量と図３!$E$6:$F$34,2,TRUE),IF(AND(71&lt;=Y8343,Y8343&lt;107),VLOOKUP($W8343,日射量と図３!$E$6:$G$34,3,TRUE),IF(AND(107&lt;=Y8343,Y8343&lt;143),VLOOKUP($W8343,日射量と図３!$E$6:$H$34,4,TRUE),VLOOKUP($W8343,日射量と図３!$E$6:$I$34,5,TRUE))))))</f>
        <v/>
      </c>
      <c r="AB8343" s="4" t="str">
        <f>IF($V8343="","",IF(Z8343&lt;36,0,IF(AND(36&lt;=Z8343,Z8343&lt;71),VLOOKUP($W8343,日射量と図３!$E$6:$F$34,2,TRUE),IF(AND(71&lt;=Z8343,Z8343&lt;107),VLOOKUP($W8343,日射量と図３!$E$6:$G$34,3,TRUE),IF(AND(107&lt;=Z8343,Z8343&lt;143),VLOOKUP($W8343,日射量と図３!$E$6:$H$34,4,TRUE),VLOOKUP($W8343,日射量と図３!$E$6:$I$34,5,TRUE))))))</f>
        <v/>
      </c>
      <c r="AC8343" s="382" t="str">
        <f t="shared" si="1575"/>
        <v/>
      </c>
      <c r="AD8343" s="382" t="str">
        <f t="shared" si="1576"/>
        <v/>
      </c>
    </row>
    <row r="8344" spans="11:30" ht="13.5" customHeight="1">
      <c r="K8344" s="4">
        <f t="shared" si="1572"/>
        <v>5</v>
      </c>
      <c r="L8344" s="34">
        <v>43599</v>
      </c>
      <c r="M8344" s="4">
        <v>348</v>
      </c>
      <c r="N8344" s="4">
        <v>13</v>
      </c>
      <c r="O8344" s="31">
        <v>0.5</v>
      </c>
      <c r="P8344" s="35">
        <v>24.83</v>
      </c>
      <c r="Q8344" s="36">
        <f t="shared" si="1573"/>
        <v>12</v>
      </c>
      <c r="R8344" s="4">
        <f t="shared" si="1574"/>
        <v>0</v>
      </c>
      <c r="S8344" s="31">
        <f t="shared" si="1577"/>
        <v>0.20944444444444443</v>
      </c>
      <c r="T8344" s="31">
        <f t="shared" si="1578"/>
        <v>0.77601851851851855</v>
      </c>
      <c r="U8344" s="4">
        <f t="shared" si="1579"/>
        <v>0</v>
      </c>
      <c r="V8344" s="4" t="str">
        <f t="shared" si="1580"/>
        <v/>
      </c>
      <c r="W8344" s="18" t="str">
        <f>IF(V8344="","",VLOOKUP(L8344,日射量と図３!$A$4:$C$368,3,TRUE)*238.85/100)</f>
        <v/>
      </c>
      <c r="X8344" s="4" t="str">
        <f t="shared" si="1581"/>
        <v/>
      </c>
      <c r="Y8344" s="4" t="str">
        <f t="shared" si="1570"/>
        <v/>
      </c>
      <c r="Z8344" s="4" t="str">
        <f t="shared" si="1571"/>
        <v/>
      </c>
      <c r="AA8344" s="4" t="str">
        <f>IF($V8344="","",IF(Y8344&lt;36,0,IF(AND(36&lt;=Y8344,Y8344&lt;71),VLOOKUP($W8344,日射量と図３!$E$6:$F$34,2,TRUE),IF(AND(71&lt;=Y8344,Y8344&lt;107),VLOOKUP($W8344,日射量と図３!$E$6:$G$34,3,TRUE),IF(AND(107&lt;=Y8344,Y8344&lt;143),VLOOKUP($W8344,日射量と図３!$E$6:$H$34,4,TRUE),VLOOKUP($W8344,日射量と図３!$E$6:$I$34,5,TRUE))))))</f>
        <v/>
      </c>
      <c r="AB8344" s="4" t="str">
        <f>IF($V8344="","",IF(Z8344&lt;36,0,IF(AND(36&lt;=Z8344,Z8344&lt;71),VLOOKUP($W8344,日射量と図３!$E$6:$F$34,2,TRUE),IF(AND(71&lt;=Z8344,Z8344&lt;107),VLOOKUP($W8344,日射量と図３!$E$6:$G$34,3,TRUE),IF(AND(107&lt;=Z8344,Z8344&lt;143),VLOOKUP($W8344,日射量と図３!$E$6:$H$34,4,TRUE),VLOOKUP($W8344,日射量と図３!$E$6:$I$34,5,TRUE))))))</f>
        <v/>
      </c>
      <c r="AC8344" s="382" t="str">
        <f t="shared" si="1575"/>
        <v/>
      </c>
      <c r="AD8344" s="382" t="str">
        <f t="shared" si="1576"/>
        <v/>
      </c>
    </row>
    <row r="8345" spans="11:30" ht="13.5" customHeight="1">
      <c r="K8345" s="4">
        <f t="shared" si="1572"/>
        <v>5</v>
      </c>
      <c r="L8345" s="34">
        <v>43599</v>
      </c>
      <c r="M8345" s="4">
        <v>348</v>
      </c>
      <c r="N8345" s="4">
        <v>14</v>
      </c>
      <c r="O8345" s="31">
        <v>0.54166666666666663</v>
      </c>
      <c r="P8345" s="35">
        <v>25.26</v>
      </c>
      <c r="Q8345" s="36">
        <f t="shared" si="1573"/>
        <v>12</v>
      </c>
      <c r="R8345" s="4">
        <f t="shared" si="1574"/>
        <v>0</v>
      </c>
      <c r="S8345" s="31">
        <f t="shared" si="1577"/>
        <v>0.20944444444444443</v>
      </c>
      <c r="T8345" s="31">
        <f t="shared" si="1578"/>
        <v>0.77601851851851855</v>
      </c>
      <c r="U8345" s="4">
        <f t="shared" si="1579"/>
        <v>0</v>
      </c>
      <c r="V8345" s="4" t="str">
        <f t="shared" si="1580"/>
        <v/>
      </c>
      <c r="W8345" s="18" t="str">
        <f>IF(V8345="","",VLOOKUP(L8345,日射量と図３!$A$4:$C$368,3,TRUE)*238.85/100)</f>
        <v/>
      </c>
      <c r="X8345" s="4" t="str">
        <f t="shared" si="1581"/>
        <v/>
      </c>
      <c r="Y8345" s="4" t="str">
        <f t="shared" si="1570"/>
        <v/>
      </c>
      <c r="Z8345" s="4" t="str">
        <f t="shared" si="1571"/>
        <v/>
      </c>
      <c r="AA8345" s="4" t="str">
        <f>IF($V8345="","",IF(Y8345&lt;36,0,IF(AND(36&lt;=Y8345,Y8345&lt;71),VLOOKUP($W8345,日射量と図３!$E$6:$F$34,2,TRUE),IF(AND(71&lt;=Y8345,Y8345&lt;107),VLOOKUP($W8345,日射量と図３!$E$6:$G$34,3,TRUE),IF(AND(107&lt;=Y8345,Y8345&lt;143),VLOOKUP($W8345,日射量と図３!$E$6:$H$34,4,TRUE),VLOOKUP($W8345,日射量と図３!$E$6:$I$34,5,TRUE))))))</f>
        <v/>
      </c>
      <c r="AB8345" s="4" t="str">
        <f>IF($V8345="","",IF(Z8345&lt;36,0,IF(AND(36&lt;=Z8345,Z8345&lt;71),VLOOKUP($W8345,日射量と図３!$E$6:$F$34,2,TRUE),IF(AND(71&lt;=Z8345,Z8345&lt;107),VLOOKUP($W8345,日射量と図３!$E$6:$G$34,3,TRUE),IF(AND(107&lt;=Z8345,Z8345&lt;143),VLOOKUP($W8345,日射量と図３!$E$6:$H$34,4,TRUE),VLOOKUP($W8345,日射量と図３!$E$6:$I$34,5,TRUE))))))</f>
        <v/>
      </c>
      <c r="AC8345" s="382" t="str">
        <f t="shared" si="1575"/>
        <v/>
      </c>
      <c r="AD8345" s="382" t="str">
        <f t="shared" si="1576"/>
        <v/>
      </c>
    </row>
    <row r="8346" spans="11:30" ht="13.5" customHeight="1">
      <c r="K8346" s="4">
        <f t="shared" si="1572"/>
        <v>5</v>
      </c>
      <c r="L8346" s="34">
        <v>43599</v>
      </c>
      <c r="M8346" s="4">
        <v>348</v>
      </c>
      <c r="N8346" s="4">
        <v>15</v>
      </c>
      <c r="O8346" s="31">
        <v>0.58333333333333337</v>
      </c>
      <c r="P8346" s="35">
        <v>25.18</v>
      </c>
      <c r="Q8346" s="36">
        <f t="shared" si="1573"/>
        <v>12</v>
      </c>
      <c r="R8346" s="4">
        <f t="shared" si="1574"/>
        <v>0</v>
      </c>
      <c r="S8346" s="31">
        <f t="shared" si="1577"/>
        <v>0.20944444444444443</v>
      </c>
      <c r="T8346" s="31">
        <f t="shared" si="1578"/>
        <v>0.77601851851851855</v>
      </c>
      <c r="U8346" s="4">
        <f t="shared" si="1579"/>
        <v>0</v>
      </c>
      <c r="V8346" s="4" t="str">
        <f t="shared" si="1580"/>
        <v/>
      </c>
      <c r="W8346" s="18" t="str">
        <f>IF(V8346="","",VLOOKUP(L8346,日射量と図３!$A$4:$C$368,3,TRUE)*238.85/100)</f>
        <v/>
      </c>
      <c r="X8346" s="4" t="str">
        <f t="shared" si="1581"/>
        <v/>
      </c>
      <c r="Y8346" s="4" t="str">
        <f t="shared" si="1570"/>
        <v/>
      </c>
      <c r="Z8346" s="4" t="str">
        <f t="shared" si="1571"/>
        <v/>
      </c>
      <c r="AA8346" s="4" t="str">
        <f>IF($V8346="","",IF(Y8346&lt;36,0,IF(AND(36&lt;=Y8346,Y8346&lt;71),VLOOKUP($W8346,日射量と図３!$E$6:$F$34,2,TRUE),IF(AND(71&lt;=Y8346,Y8346&lt;107),VLOOKUP($W8346,日射量と図３!$E$6:$G$34,3,TRUE),IF(AND(107&lt;=Y8346,Y8346&lt;143),VLOOKUP($W8346,日射量と図３!$E$6:$H$34,4,TRUE),VLOOKUP($W8346,日射量と図３!$E$6:$I$34,5,TRUE))))))</f>
        <v/>
      </c>
      <c r="AB8346" s="4" t="str">
        <f>IF($V8346="","",IF(Z8346&lt;36,0,IF(AND(36&lt;=Z8346,Z8346&lt;71),VLOOKUP($W8346,日射量と図３!$E$6:$F$34,2,TRUE),IF(AND(71&lt;=Z8346,Z8346&lt;107),VLOOKUP($W8346,日射量と図３!$E$6:$G$34,3,TRUE),IF(AND(107&lt;=Z8346,Z8346&lt;143),VLOOKUP($W8346,日射量と図３!$E$6:$H$34,4,TRUE),VLOOKUP($W8346,日射量と図３!$E$6:$I$34,5,TRUE))))))</f>
        <v/>
      </c>
      <c r="AC8346" s="382" t="str">
        <f t="shared" si="1575"/>
        <v/>
      </c>
      <c r="AD8346" s="382" t="str">
        <f t="shared" si="1576"/>
        <v/>
      </c>
    </row>
    <row r="8347" spans="11:30" ht="13.5" customHeight="1">
      <c r="K8347" s="4">
        <f t="shared" si="1572"/>
        <v>5</v>
      </c>
      <c r="L8347" s="34">
        <v>43599</v>
      </c>
      <c r="M8347" s="4">
        <v>348</v>
      </c>
      <c r="N8347" s="4">
        <v>16</v>
      </c>
      <c r="O8347" s="31">
        <v>0.625</v>
      </c>
      <c r="P8347" s="35">
        <v>24.65</v>
      </c>
      <c r="Q8347" s="36">
        <f t="shared" si="1573"/>
        <v>16</v>
      </c>
      <c r="R8347" s="4">
        <f t="shared" si="1574"/>
        <v>0</v>
      </c>
      <c r="S8347" s="31">
        <f t="shared" si="1577"/>
        <v>0.20944444444444443</v>
      </c>
      <c r="T8347" s="31">
        <f t="shared" si="1578"/>
        <v>0.77601851851851855</v>
      </c>
      <c r="U8347" s="4">
        <f t="shared" si="1579"/>
        <v>0</v>
      </c>
      <c r="V8347" s="4" t="str">
        <f t="shared" si="1580"/>
        <v/>
      </c>
      <c r="W8347" s="18" t="str">
        <f>IF(V8347="","",VLOOKUP(L8347,日射量と図３!$A$4:$C$368,3,TRUE)*238.85/100)</f>
        <v/>
      </c>
      <c r="X8347" s="4" t="str">
        <f t="shared" si="1581"/>
        <v/>
      </c>
      <c r="Y8347" s="4" t="str">
        <f t="shared" si="1570"/>
        <v/>
      </c>
      <c r="Z8347" s="4" t="str">
        <f t="shared" si="1571"/>
        <v/>
      </c>
      <c r="AA8347" s="4" t="str">
        <f>IF($V8347="","",IF(Y8347&lt;36,0,IF(AND(36&lt;=Y8347,Y8347&lt;71),VLOOKUP($W8347,日射量と図３!$E$6:$F$34,2,TRUE),IF(AND(71&lt;=Y8347,Y8347&lt;107),VLOOKUP($W8347,日射量と図３!$E$6:$G$34,3,TRUE),IF(AND(107&lt;=Y8347,Y8347&lt;143),VLOOKUP($W8347,日射量と図３!$E$6:$H$34,4,TRUE),VLOOKUP($W8347,日射量と図３!$E$6:$I$34,5,TRUE))))))</f>
        <v/>
      </c>
      <c r="AB8347" s="4" t="str">
        <f>IF($V8347="","",IF(Z8347&lt;36,0,IF(AND(36&lt;=Z8347,Z8347&lt;71),VLOOKUP($W8347,日射量と図３!$E$6:$F$34,2,TRUE),IF(AND(71&lt;=Z8347,Z8347&lt;107),VLOOKUP($W8347,日射量と図３!$E$6:$G$34,3,TRUE),IF(AND(107&lt;=Z8347,Z8347&lt;143),VLOOKUP($W8347,日射量と図３!$E$6:$H$34,4,TRUE),VLOOKUP($W8347,日射量と図３!$E$6:$I$34,5,TRUE))))))</f>
        <v/>
      </c>
      <c r="AC8347" s="382" t="str">
        <f t="shared" si="1575"/>
        <v/>
      </c>
      <c r="AD8347" s="382" t="str">
        <f t="shared" si="1576"/>
        <v/>
      </c>
    </row>
    <row r="8348" spans="11:30" ht="13.5" customHeight="1">
      <c r="K8348" s="4">
        <f t="shared" si="1572"/>
        <v>5</v>
      </c>
      <c r="L8348" s="34">
        <v>43599</v>
      </c>
      <c r="M8348" s="4">
        <v>348</v>
      </c>
      <c r="N8348" s="4">
        <v>17</v>
      </c>
      <c r="O8348" s="31">
        <v>0.66666666666666663</v>
      </c>
      <c r="P8348" s="35">
        <v>23.85</v>
      </c>
      <c r="Q8348" s="36">
        <f t="shared" si="1573"/>
        <v>16</v>
      </c>
      <c r="R8348" s="4">
        <f t="shared" si="1574"/>
        <v>0</v>
      </c>
      <c r="S8348" s="31">
        <f t="shared" si="1577"/>
        <v>0.20944444444444443</v>
      </c>
      <c r="T8348" s="31">
        <f t="shared" si="1578"/>
        <v>0.77601851851851855</v>
      </c>
      <c r="U8348" s="4">
        <f t="shared" si="1579"/>
        <v>0</v>
      </c>
      <c r="V8348" s="4" t="str">
        <f t="shared" si="1580"/>
        <v/>
      </c>
      <c r="W8348" s="18" t="str">
        <f>IF(V8348="","",VLOOKUP(L8348,日射量と図３!$A$4:$C$368,3,TRUE)*238.85/100)</f>
        <v/>
      </c>
      <c r="X8348" s="4" t="str">
        <f t="shared" si="1581"/>
        <v/>
      </c>
      <c r="Y8348" s="4" t="str">
        <f t="shared" si="1570"/>
        <v/>
      </c>
      <c r="Z8348" s="4" t="str">
        <f t="shared" si="1571"/>
        <v/>
      </c>
      <c r="AA8348" s="4" t="str">
        <f>IF($V8348="","",IF(Y8348&lt;36,0,IF(AND(36&lt;=Y8348,Y8348&lt;71),VLOOKUP($W8348,日射量と図３!$E$6:$F$34,2,TRUE),IF(AND(71&lt;=Y8348,Y8348&lt;107),VLOOKUP($W8348,日射量と図３!$E$6:$G$34,3,TRUE),IF(AND(107&lt;=Y8348,Y8348&lt;143),VLOOKUP($W8348,日射量と図３!$E$6:$H$34,4,TRUE),VLOOKUP($W8348,日射量と図３!$E$6:$I$34,5,TRUE))))))</f>
        <v/>
      </c>
      <c r="AB8348" s="4" t="str">
        <f>IF($V8348="","",IF(Z8348&lt;36,0,IF(AND(36&lt;=Z8348,Z8348&lt;71),VLOOKUP($W8348,日射量と図３!$E$6:$F$34,2,TRUE),IF(AND(71&lt;=Z8348,Z8348&lt;107),VLOOKUP($W8348,日射量と図３!$E$6:$G$34,3,TRUE),IF(AND(107&lt;=Z8348,Z8348&lt;143),VLOOKUP($W8348,日射量と図３!$E$6:$H$34,4,TRUE),VLOOKUP($W8348,日射量と図３!$E$6:$I$34,5,TRUE))))))</f>
        <v/>
      </c>
      <c r="AC8348" s="382" t="str">
        <f t="shared" si="1575"/>
        <v/>
      </c>
      <c r="AD8348" s="382" t="str">
        <f t="shared" si="1576"/>
        <v/>
      </c>
    </row>
    <row r="8349" spans="11:30" ht="13.5" customHeight="1">
      <c r="K8349" s="4">
        <f t="shared" si="1572"/>
        <v>5</v>
      </c>
      <c r="L8349" s="34">
        <v>43599</v>
      </c>
      <c r="M8349" s="4">
        <v>348</v>
      </c>
      <c r="N8349" s="4">
        <v>18</v>
      </c>
      <c r="O8349" s="31">
        <v>0.70833333333333337</v>
      </c>
      <c r="P8349" s="35">
        <v>22.49</v>
      </c>
      <c r="Q8349" s="36">
        <f t="shared" si="1573"/>
        <v>16</v>
      </c>
      <c r="R8349" s="4">
        <f t="shared" si="1574"/>
        <v>0</v>
      </c>
      <c r="S8349" s="31">
        <f t="shared" si="1577"/>
        <v>0.20944444444444443</v>
      </c>
      <c r="T8349" s="31">
        <f t="shared" si="1578"/>
        <v>0.77601851851851855</v>
      </c>
      <c r="U8349" s="4">
        <f t="shared" si="1579"/>
        <v>0</v>
      </c>
      <c r="V8349" s="4" t="str">
        <f t="shared" si="1580"/>
        <v/>
      </c>
      <c r="W8349" s="18" t="str">
        <f>IF(V8349="","",VLOOKUP(L8349,日射量と図３!$A$4:$C$368,3,TRUE)*238.85/100)</f>
        <v/>
      </c>
      <c r="X8349" s="4" t="str">
        <f t="shared" si="1581"/>
        <v/>
      </c>
      <c r="Y8349" s="4" t="str">
        <f t="shared" si="1570"/>
        <v/>
      </c>
      <c r="Z8349" s="4" t="str">
        <f t="shared" si="1571"/>
        <v/>
      </c>
      <c r="AA8349" s="4" t="str">
        <f>IF($V8349="","",IF(Y8349&lt;36,0,IF(AND(36&lt;=Y8349,Y8349&lt;71),VLOOKUP($W8349,日射量と図３!$E$6:$F$34,2,TRUE),IF(AND(71&lt;=Y8349,Y8349&lt;107),VLOOKUP($W8349,日射量と図３!$E$6:$G$34,3,TRUE),IF(AND(107&lt;=Y8349,Y8349&lt;143),VLOOKUP($W8349,日射量と図３!$E$6:$H$34,4,TRUE),VLOOKUP($W8349,日射量と図３!$E$6:$I$34,5,TRUE))))))</f>
        <v/>
      </c>
      <c r="AB8349" s="4" t="str">
        <f>IF($V8349="","",IF(Z8349&lt;36,0,IF(AND(36&lt;=Z8349,Z8349&lt;71),VLOOKUP($W8349,日射量と図３!$E$6:$F$34,2,TRUE),IF(AND(71&lt;=Z8349,Z8349&lt;107),VLOOKUP($W8349,日射量と図３!$E$6:$G$34,3,TRUE),IF(AND(107&lt;=Z8349,Z8349&lt;143),VLOOKUP($W8349,日射量と図３!$E$6:$H$34,4,TRUE),VLOOKUP($W8349,日射量と図３!$E$6:$I$34,5,TRUE))))))</f>
        <v/>
      </c>
      <c r="AC8349" s="382" t="str">
        <f t="shared" si="1575"/>
        <v/>
      </c>
      <c r="AD8349" s="382" t="str">
        <f t="shared" si="1576"/>
        <v/>
      </c>
    </row>
    <row r="8350" spans="11:30" ht="13.5" customHeight="1">
      <c r="K8350" s="4">
        <f t="shared" si="1572"/>
        <v>5</v>
      </c>
      <c r="L8350" s="34">
        <v>43599</v>
      </c>
      <c r="M8350" s="4">
        <v>348</v>
      </c>
      <c r="N8350" s="4">
        <v>19</v>
      </c>
      <c r="O8350" s="31">
        <v>0.75</v>
      </c>
      <c r="P8350" s="35">
        <v>21.48</v>
      </c>
      <c r="Q8350" s="36">
        <f t="shared" si="1573"/>
        <v>16</v>
      </c>
      <c r="R8350" s="4">
        <f t="shared" si="1574"/>
        <v>0</v>
      </c>
      <c r="S8350" s="31">
        <f t="shared" si="1577"/>
        <v>0.20944444444444443</v>
      </c>
      <c r="T8350" s="31">
        <f t="shared" si="1578"/>
        <v>0.77601851851851855</v>
      </c>
      <c r="U8350" s="4">
        <f t="shared" si="1579"/>
        <v>0</v>
      </c>
      <c r="V8350" s="4" t="str">
        <f t="shared" si="1580"/>
        <v/>
      </c>
      <c r="W8350" s="18" t="str">
        <f>IF(V8350="","",VLOOKUP(L8350,日射量と図３!$A$4:$C$368,3,TRUE)*238.85/100)</f>
        <v/>
      </c>
      <c r="X8350" s="4" t="str">
        <f t="shared" si="1581"/>
        <v/>
      </c>
      <c r="Y8350" s="4" t="str">
        <f t="shared" si="1570"/>
        <v/>
      </c>
      <c r="Z8350" s="4" t="str">
        <f t="shared" si="1571"/>
        <v/>
      </c>
      <c r="AA8350" s="4" t="str">
        <f>IF($V8350="","",IF(Y8350&lt;36,0,IF(AND(36&lt;=Y8350,Y8350&lt;71),VLOOKUP($W8350,日射量と図３!$E$6:$F$34,2,TRUE),IF(AND(71&lt;=Y8350,Y8350&lt;107),VLOOKUP($W8350,日射量と図３!$E$6:$G$34,3,TRUE),IF(AND(107&lt;=Y8350,Y8350&lt;143),VLOOKUP($W8350,日射量と図３!$E$6:$H$34,4,TRUE),VLOOKUP($W8350,日射量と図３!$E$6:$I$34,5,TRUE))))))</f>
        <v/>
      </c>
      <c r="AB8350" s="4" t="str">
        <f>IF($V8350="","",IF(Z8350&lt;36,0,IF(AND(36&lt;=Z8350,Z8350&lt;71),VLOOKUP($W8350,日射量と図３!$E$6:$F$34,2,TRUE),IF(AND(71&lt;=Z8350,Z8350&lt;107),VLOOKUP($W8350,日射量と図３!$E$6:$G$34,3,TRUE),IF(AND(107&lt;=Z8350,Z8350&lt;143),VLOOKUP($W8350,日射量と図３!$E$6:$H$34,4,TRUE),VLOOKUP($W8350,日射量と図３!$E$6:$I$34,5,TRUE))))))</f>
        <v/>
      </c>
      <c r="AC8350" s="382" t="str">
        <f t="shared" si="1575"/>
        <v/>
      </c>
      <c r="AD8350" s="382" t="str">
        <f t="shared" si="1576"/>
        <v/>
      </c>
    </row>
    <row r="8351" spans="11:30" ht="13.5" customHeight="1">
      <c r="K8351" s="4">
        <f t="shared" si="1572"/>
        <v>5</v>
      </c>
      <c r="L8351" s="34">
        <v>43599</v>
      </c>
      <c r="M8351" s="4">
        <v>348</v>
      </c>
      <c r="N8351" s="4">
        <v>20</v>
      </c>
      <c r="O8351" s="31">
        <v>0.79166666666666663</v>
      </c>
      <c r="P8351" s="35">
        <v>20.41</v>
      </c>
      <c r="Q8351" s="36">
        <f t="shared" si="1573"/>
        <v>16</v>
      </c>
      <c r="R8351" s="4">
        <f t="shared" si="1574"/>
        <v>0</v>
      </c>
      <c r="S8351" s="31">
        <f t="shared" si="1577"/>
        <v>0.20944444444444443</v>
      </c>
      <c r="T8351" s="31">
        <f t="shared" si="1578"/>
        <v>0.77601851851851855</v>
      </c>
      <c r="U8351" s="4">
        <f t="shared" si="1579"/>
        <v>0</v>
      </c>
      <c r="V8351" s="4" t="str">
        <f t="shared" si="1580"/>
        <v/>
      </c>
      <c r="W8351" s="18" t="str">
        <f>IF(V8351="","",VLOOKUP(L8351,日射量と図３!$A$4:$C$368,3,TRUE)*238.85/100)</f>
        <v/>
      </c>
      <c r="X8351" s="4" t="str">
        <f t="shared" si="1581"/>
        <v/>
      </c>
      <c r="Y8351" s="4" t="str">
        <f t="shared" ref="Y8351:Y8414" si="1582">IF(V8351="","",$AH$30*V8351/(($AG$18/$AH$18)*X8351))</f>
        <v/>
      </c>
      <c r="Z8351" s="4" t="str">
        <f t="shared" ref="Z8351:Z8414" si="1583">IF(V8351="","",$AH$30*V8351/(($AG$19/$AH$19)*X8351))</f>
        <v/>
      </c>
      <c r="AA8351" s="4" t="str">
        <f>IF($V8351="","",IF(Y8351&lt;36,0,IF(AND(36&lt;=Y8351,Y8351&lt;71),VLOOKUP($W8351,日射量と図３!$E$6:$F$34,2,TRUE),IF(AND(71&lt;=Y8351,Y8351&lt;107),VLOOKUP($W8351,日射量と図３!$E$6:$G$34,3,TRUE),IF(AND(107&lt;=Y8351,Y8351&lt;143),VLOOKUP($W8351,日射量と図３!$E$6:$H$34,4,TRUE),VLOOKUP($W8351,日射量と図３!$E$6:$I$34,5,TRUE))))))</f>
        <v/>
      </c>
      <c r="AB8351" s="4" t="str">
        <f>IF($V8351="","",IF(Z8351&lt;36,0,IF(AND(36&lt;=Z8351,Z8351&lt;71),VLOOKUP($W8351,日射量と図３!$E$6:$F$34,2,TRUE),IF(AND(71&lt;=Z8351,Z8351&lt;107),VLOOKUP($W8351,日射量と図３!$E$6:$G$34,3,TRUE),IF(AND(107&lt;=Z8351,Z8351&lt;143),VLOOKUP($W8351,日射量と図３!$E$6:$H$34,4,TRUE),VLOOKUP($W8351,日射量と図３!$E$6:$I$34,5,TRUE))))))</f>
        <v/>
      </c>
      <c r="AC8351" s="382" t="str">
        <f t="shared" si="1575"/>
        <v/>
      </c>
      <c r="AD8351" s="382" t="str">
        <f t="shared" si="1576"/>
        <v/>
      </c>
    </row>
    <row r="8352" spans="11:30" ht="13.5" customHeight="1">
      <c r="K8352" s="4">
        <f t="shared" si="1572"/>
        <v>5</v>
      </c>
      <c r="L8352" s="34">
        <v>43599</v>
      </c>
      <c r="M8352" s="4">
        <v>348</v>
      </c>
      <c r="N8352" s="4">
        <v>21</v>
      </c>
      <c r="O8352" s="31">
        <v>0.83333333333333337</v>
      </c>
      <c r="P8352" s="35">
        <v>19.55</v>
      </c>
      <c r="Q8352" s="36">
        <f t="shared" si="1573"/>
        <v>16</v>
      </c>
      <c r="R8352" s="4">
        <f t="shared" si="1574"/>
        <v>0</v>
      </c>
      <c r="S8352" s="31">
        <f t="shared" si="1577"/>
        <v>0.20944444444444443</v>
      </c>
      <c r="T8352" s="31">
        <f t="shared" si="1578"/>
        <v>0.77601851851851855</v>
      </c>
      <c r="U8352" s="4">
        <f t="shared" si="1579"/>
        <v>0</v>
      </c>
      <c r="V8352" s="4" t="str">
        <f t="shared" si="1580"/>
        <v/>
      </c>
      <c r="W8352" s="18" t="str">
        <f>IF(V8352="","",VLOOKUP(L8352,日射量と図３!$A$4:$C$368,3,TRUE)*238.85/100)</f>
        <v/>
      </c>
      <c r="X8352" s="4" t="str">
        <f t="shared" si="1581"/>
        <v/>
      </c>
      <c r="Y8352" s="4" t="str">
        <f t="shared" si="1582"/>
        <v/>
      </c>
      <c r="Z8352" s="4" t="str">
        <f t="shared" si="1583"/>
        <v/>
      </c>
      <c r="AA8352" s="4" t="str">
        <f>IF($V8352="","",IF(Y8352&lt;36,0,IF(AND(36&lt;=Y8352,Y8352&lt;71),VLOOKUP($W8352,日射量と図３!$E$6:$F$34,2,TRUE),IF(AND(71&lt;=Y8352,Y8352&lt;107),VLOOKUP($W8352,日射量と図３!$E$6:$G$34,3,TRUE),IF(AND(107&lt;=Y8352,Y8352&lt;143),VLOOKUP($W8352,日射量と図３!$E$6:$H$34,4,TRUE),VLOOKUP($W8352,日射量と図３!$E$6:$I$34,5,TRUE))))))</f>
        <v/>
      </c>
      <c r="AB8352" s="4" t="str">
        <f>IF($V8352="","",IF(Z8352&lt;36,0,IF(AND(36&lt;=Z8352,Z8352&lt;71),VLOOKUP($W8352,日射量と図３!$E$6:$F$34,2,TRUE),IF(AND(71&lt;=Z8352,Z8352&lt;107),VLOOKUP($W8352,日射量と図３!$E$6:$G$34,3,TRUE),IF(AND(107&lt;=Z8352,Z8352&lt;143),VLOOKUP($W8352,日射量と図３!$E$6:$H$34,4,TRUE),VLOOKUP($W8352,日射量と図３!$E$6:$I$34,5,TRUE))))))</f>
        <v/>
      </c>
      <c r="AC8352" s="382" t="str">
        <f t="shared" si="1575"/>
        <v/>
      </c>
      <c r="AD8352" s="382" t="str">
        <f t="shared" si="1576"/>
        <v/>
      </c>
    </row>
    <row r="8353" spans="11:30" ht="13.5" customHeight="1">
      <c r="K8353" s="4">
        <f t="shared" si="1572"/>
        <v>5</v>
      </c>
      <c r="L8353" s="34">
        <v>43599</v>
      </c>
      <c r="M8353" s="4">
        <v>348</v>
      </c>
      <c r="N8353" s="4">
        <v>22</v>
      </c>
      <c r="O8353" s="31">
        <v>0.875</v>
      </c>
      <c r="P8353" s="35">
        <v>18.889999999999997</v>
      </c>
      <c r="Q8353" s="36">
        <f t="shared" si="1573"/>
        <v>16</v>
      </c>
      <c r="R8353" s="4">
        <f t="shared" si="1574"/>
        <v>0</v>
      </c>
      <c r="S8353" s="31">
        <f t="shared" si="1577"/>
        <v>0.20944444444444443</v>
      </c>
      <c r="T8353" s="31">
        <f t="shared" si="1578"/>
        <v>0.77601851851851855</v>
      </c>
      <c r="U8353" s="4">
        <f t="shared" si="1579"/>
        <v>0</v>
      </c>
      <c r="V8353" s="4" t="str">
        <f t="shared" si="1580"/>
        <v/>
      </c>
      <c r="W8353" s="18" t="str">
        <f>IF(V8353="","",VLOOKUP(L8353,日射量と図３!$A$4:$C$368,3,TRUE)*238.85/100)</f>
        <v/>
      </c>
      <c r="X8353" s="4" t="str">
        <f t="shared" si="1581"/>
        <v/>
      </c>
      <c r="Y8353" s="4" t="str">
        <f t="shared" si="1582"/>
        <v/>
      </c>
      <c r="Z8353" s="4" t="str">
        <f t="shared" si="1583"/>
        <v/>
      </c>
      <c r="AA8353" s="4" t="str">
        <f>IF($V8353="","",IF(Y8353&lt;36,0,IF(AND(36&lt;=Y8353,Y8353&lt;71),VLOOKUP($W8353,日射量と図３!$E$6:$F$34,2,TRUE),IF(AND(71&lt;=Y8353,Y8353&lt;107),VLOOKUP($W8353,日射量と図３!$E$6:$G$34,3,TRUE),IF(AND(107&lt;=Y8353,Y8353&lt;143),VLOOKUP($W8353,日射量と図３!$E$6:$H$34,4,TRUE),VLOOKUP($W8353,日射量と図３!$E$6:$I$34,5,TRUE))))))</f>
        <v/>
      </c>
      <c r="AB8353" s="4" t="str">
        <f>IF($V8353="","",IF(Z8353&lt;36,0,IF(AND(36&lt;=Z8353,Z8353&lt;71),VLOOKUP($W8353,日射量と図３!$E$6:$F$34,2,TRUE),IF(AND(71&lt;=Z8353,Z8353&lt;107),VLOOKUP($W8353,日射量と図３!$E$6:$G$34,3,TRUE),IF(AND(107&lt;=Z8353,Z8353&lt;143),VLOOKUP($W8353,日射量と図３!$E$6:$H$34,4,TRUE),VLOOKUP($W8353,日射量と図３!$E$6:$I$34,5,TRUE))))))</f>
        <v/>
      </c>
      <c r="AC8353" s="382" t="str">
        <f t="shared" si="1575"/>
        <v/>
      </c>
      <c r="AD8353" s="382" t="str">
        <f t="shared" si="1576"/>
        <v/>
      </c>
    </row>
    <row r="8354" spans="11:30" ht="13.5" customHeight="1">
      <c r="K8354" s="4">
        <f t="shared" si="1572"/>
        <v>5</v>
      </c>
      <c r="L8354" s="34">
        <v>43599</v>
      </c>
      <c r="M8354" s="4">
        <v>348</v>
      </c>
      <c r="N8354" s="4">
        <v>23</v>
      </c>
      <c r="O8354" s="31">
        <v>0.91666666666666663</v>
      </c>
      <c r="P8354" s="35">
        <v>18.330000000000002</v>
      </c>
      <c r="Q8354" s="36">
        <f t="shared" si="1573"/>
        <v>13</v>
      </c>
      <c r="R8354" s="4">
        <f t="shared" si="1574"/>
        <v>0</v>
      </c>
      <c r="S8354" s="31">
        <f t="shared" si="1577"/>
        <v>0.20944444444444443</v>
      </c>
      <c r="T8354" s="31">
        <f t="shared" si="1578"/>
        <v>0.77601851851851855</v>
      </c>
      <c r="U8354" s="4">
        <f t="shared" si="1579"/>
        <v>0</v>
      </c>
      <c r="V8354" s="4" t="str">
        <f t="shared" si="1580"/>
        <v/>
      </c>
      <c r="W8354" s="18" t="str">
        <f>IF(V8354="","",VLOOKUP(L8354,日射量と図３!$A$4:$C$368,3,TRUE)*238.85/100)</f>
        <v/>
      </c>
      <c r="X8354" s="4" t="str">
        <f t="shared" si="1581"/>
        <v/>
      </c>
      <c r="Y8354" s="4" t="str">
        <f t="shared" si="1582"/>
        <v/>
      </c>
      <c r="Z8354" s="4" t="str">
        <f t="shared" si="1583"/>
        <v/>
      </c>
      <c r="AA8354" s="4" t="str">
        <f>IF($V8354="","",IF(Y8354&lt;36,0,IF(AND(36&lt;=Y8354,Y8354&lt;71),VLOOKUP($W8354,日射量と図３!$E$6:$F$34,2,TRUE),IF(AND(71&lt;=Y8354,Y8354&lt;107),VLOOKUP($W8354,日射量と図３!$E$6:$G$34,3,TRUE),IF(AND(107&lt;=Y8354,Y8354&lt;143),VLOOKUP($W8354,日射量と図３!$E$6:$H$34,4,TRUE),VLOOKUP($W8354,日射量と図３!$E$6:$I$34,5,TRUE))))))</f>
        <v/>
      </c>
      <c r="AB8354" s="4" t="str">
        <f>IF($V8354="","",IF(Z8354&lt;36,0,IF(AND(36&lt;=Z8354,Z8354&lt;71),VLOOKUP($W8354,日射量と図３!$E$6:$F$34,2,TRUE),IF(AND(71&lt;=Z8354,Z8354&lt;107),VLOOKUP($W8354,日射量と図３!$E$6:$G$34,3,TRUE),IF(AND(107&lt;=Z8354,Z8354&lt;143),VLOOKUP($W8354,日射量と図３!$E$6:$H$34,4,TRUE),VLOOKUP($W8354,日射量と図３!$E$6:$I$34,5,TRUE))))))</f>
        <v/>
      </c>
      <c r="AC8354" s="382" t="str">
        <f t="shared" si="1575"/>
        <v/>
      </c>
      <c r="AD8354" s="382" t="str">
        <f t="shared" si="1576"/>
        <v/>
      </c>
    </row>
    <row r="8355" spans="11:30" ht="13.5" customHeight="1">
      <c r="K8355" s="4">
        <f t="shared" si="1572"/>
        <v>5</v>
      </c>
      <c r="L8355" s="34">
        <v>43599</v>
      </c>
      <c r="M8355" s="4">
        <v>348</v>
      </c>
      <c r="N8355" s="4">
        <v>24</v>
      </c>
      <c r="O8355" s="31">
        <v>0.95833333333333337</v>
      </c>
      <c r="P8355" s="35">
        <v>17.709999999999997</v>
      </c>
      <c r="Q8355" s="36">
        <f t="shared" si="1573"/>
        <v>13</v>
      </c>
      <c r="R8355" s="4">
        <f t="shared" si="1574"/>
        <v>0</v>
      </c>
      <c r="S8355" s="31">
        <f t="shared" si="1577"/>
        <v>0.20944444444444443</v>
      </c>
      <c r="T8355" s="31">
        <f t="shared" si="1578"/>
        <v>0.77601851851851855</v>
      </c>
      <c r="U8355" s="4">
        <f t="shared" si="1579"/>
        <v>0</v>
      </c>
      <c r="V8355" s="4" t="str">
        <f t="shared" si="1580"/>
        <v/>
      </c>
      <c r="W8355" s="18" t="str">
        <f>IF(V8355="","",VLOOKUP(L8355,日射量と図３!$A$4:$C$368,3,TRUE)*238.85/100)</f>
        <v/>
      </c>
      <c r="X8355" s="4" t="str">
        <f t="shared" si="1581"/>
        <v/>
      </c>
      <c r="Y8355" s="4" t="str">
        <f t="shared" si="1582"/>
        <v/>
      </c>
      <c r="Z8355" s="4" t="str">
        <f t="shared" si="1583"/>
        <v/>
      </c>
      <c r="AA8355" s="4" t="str">
        <f>IF($V8355="","",IF(Y8355&lt;36,0,IF(AND(36&lt;=Y8355,Y8355&lt;71),VLOOKUP($W8355,日射量と図３!$E$6:$F$34,2,TRUE),IF(AND(71&lt;=Y8355,Y8355&lt;107),VLOOKUP($W8355,日射量と図３!$E$6:$G$34,3,TRUE),IF(AND(107&lt;=Y8355,Y8355&lt;143),VLOOKUP($W8355,日射量と図３!$E$6:$H$34,4,TRUE),VLOOKUP($W8355,日射量と図３!$E$6:$I$34,5,TRUE))))))</f>
        <v/>
      </c>
      <c r="AB8355" s="4" t="str">
        <f>IF($V8355="","",IF(Z8355&lt;36,0,IF(AND(36&lt;=Z8355,Z8355&lt;71),VLOOKUP($W8355,日射量と図３!$E$6:$F$34,2,TRUE),IF(AND(71&lt;=Z8355,Z8355&lt;107),VLOOKUP($W8355,日射量と図３!$E$6:$G$34,3,TRUE),IF(AND(107&lt;=Z8355,Z8355&lt;143),VLOOKUP($W8355,日射量と図３!$E$6:$H$34,4,TRUE),VLOOKUP($W8355,日射量と図３!$E$6:$I$34,5,TRUE))))))</f>
        <v/>
      </c>
      <c r="AC8355" s="382" t="str">
        <f t="shared" si="1575"/>
        <v/>
      </c>
      <c r="AD8355" s="382" t="str">
        <f t="shared" si="1576"/>
        <v/>
      </c>
    </row>
    <row r="8356" spans="11:30" ht="13.5" customHeight="1">
      <c r="K8356" s="4">
        <f t="shared" si="1572"/>
        <v>5</v>
      </c>
      <c r="L8356" s="34">
        <v>43600</v>
      </c>
      <c r="M8356" s="4">
        <v>349</v>
      </c>
      <c r="N8356" s="4">
        <v>1</v>
      </c>
      <c r="O8356" s="31">
        <v>0</v>
      </c>
      <c r="P8356" s="35">
        <v>17.509999999999998</v>
      </c>
      <c r="Q8356" s="36">
        <f t="shared" si="1573"/>
        <v>13</v>
      </c>
      <c r="R8356" s="4">
        <f t="shared" si="1574"/>
        <v>0</v>
      </c>
      <c r="S8356" s="31">
        <f t="shared" si="1577"/>
        <v>0.20944444444444443</v>
      </c>
      <c r="T8356" s="31">
        <f t="shared" si="1578"/>
        <v>0.77601851851851855</v>
      </c>
      <c r="U8356" s="4">
        <f t="shared" si="1579"/>
        <v>0</v>
      </c>
      <c r="V8356" s="4">
        <f t="shared" si="1580"/>
        <v>0</v>
      </c>
      <c r="W8356" s="18">
        <f>IF(V8356="","",VLOOKUP(L8356,日射量と図３!$A$4:$C$368,3,TRUE)*238.85/100)</f>
        <v>47.77</v>
      </c>
      <c r="X8356" s="4">
        <f t="shared" si="1581"/>
        <v>14</v>
      </c>
      <c r="Y8356" s="4">
        <f t="shared" si="1582"/>
        <v>0</v>
      </c>
      <c r="Z8356" s="4">
        <f t="shared" si="1583"/>
        <v>0</v>
      </c>
      <c r="AA8356" s="4">
        <f>IF($V8356="","",IF(Y8356&lt;36,0,IF(AND(36&lt;=Y8356,Y8356&lt;71),VLOOKUP($W8356,日射量と図３!$E$6:$F$34,2,TRUE),IF(AND(71&lt;=Y8356,Y8356&lt;107),VLOOKUP($W8356,日射量と図３!$E$6:$G$34,3,TRUE),IF(AND(107&lt;=Y8356,Y8356&lt;143),VLOOKUP($W8356,日射量と図３!$E$6:$H$34,4,TRUE),VLOOKUP($W8356,日射量と図３!$E$6:$I$34,5,TRUE))))))</f>
        <v>0</v>
      </c>
      <c r="AB8356" s="4">
        <f>IF($V8356="","",IF(Z8356&lt;36,0,IF(AND(36&lt;=Z8356,Z8356&lt;71),VLOOKUP($W8356,日射量と図３!$E$6:$F$34,2,TRUE),IF(AND(71&lt;=Z8356,Z8356&lt;107),VLOOKUP($W8356,日射量と図３!$E$6:$G$34,3,TRUE),IF(AND(107&lt;=Z8356,Z8356&lt;143),VLOOKUP($W8356,日射量と図３!$E$6:$H$34,4,TRUE),VLOOKUP($W8356,日射量と図３!$E$6:$I$34,5,TRUE))))))</f>
        <v>0</v>
      </c>
      <c r="AC8356" s="382">
        <f t="shared" si="1575"/>
        <v>0</v>
      </c>
      <c r="AD8356" s="382">
        <f t="shared" si="1576"/>
        <v>0</v>
      </c>
    </row>
    <row r="8357" spans="11:30" ht="13.5" customHeight="1">
      <c r="K8357" s="4">
        <f t="shared" si="1572"/>
        <v>5</v>
      </c>
      <c r="L8357" s="34">
        <v>43600</v>
      </c>
      <c r="M8357" s="4">
        <v>349</v>
      </c>
      <c r="N8357" s="4">
        <v>2</v>
      </c>
      <c r="O8357" s="31">
        <v>4.1666666666666664E-2</v>
      </c>
      <c r="P8357" s="35">
        <v>16.990000000000002</v>
      </c>
      <c r="Q8357" s="36">
        <f t="shared" si="1573"/>
        <v>13</v>
      </c>
      <c r="R8357" s="4">
        <f t="shared" si="1574"/>
        <v>0</v>
      </c>
      <c r="S8357" s="31">
        <f t="shared" si="1577"/>
        <v>0.20944444444444443</v>
      </c>
      <c r="T8357" s="31">
        <f t="shared" si="1578"/>
        <v>0.77601851851851855</v>
      </c>
      <c r="U8357" s="4">
        <f t="shared" si="1579"/>
        <v>0</v>
      </c>
      <c r="V8357" s="4" t="str">
        <f t="shared" si="1580"/>
        <v/>
      </c>
      <c r="W8357" s="18" t="str">
        <f>IF(V8357="","",VLOOKUP(L8357,日射量と図３!$A$4:$C$368,3,TRUE)*238.85/100)</f>
        <v/>
      </c>
      <c r="X8357" s="4" t="str">
        <f t="shared" si="1581"/>
        <v/>
      </c>
      <c r="Y8357" s="4" t="str">
        <f t="shared" si="1582"/>
        <v/>
      </c>
      <c r="Z8357" s="4" t="str">
        <f t="shared" si="1583"/>
        <v/>
      </c>
      <c r="AA8357" s="4" t="str">
        <f>IF($V8357="","",IF(Y8357&lt;36,0,IF(AND(36&lt;=Y8357,Y8357&lt;71),VLOOKUP($W8357,日射量と図３!$E$6:$F$34,2,TRUE),IF(AND(71&lt;=Y8357,Y8357&lt;107),VLOOKUP($W8357,日射量と図３!$E$6:$G$34,3,TRUE),IF(AND(107&lt;=Y8357,Y8357&lt;143),VLOOKUP($W8357,日射量と図３!$E$6:$H$34,4,TRUE),VLOOKUP($W8357,日射量と図３!$E$6:$I$34,5,TRUE))))))</f>
        <v/>
      </c>
      <c r="AB8357" s="4" t="str">
        <f>IF($V8357="","",IF(Z8357&lt;36,0,IF(AND(36&lt;=Z8357,Z8357&lt;71),VLOOKUP($W8357,日射量と図３!$E$6:$F$34,2,TRUE),IF(AND(71&lt;=Z8357,Z8357&lt;107),VLOOKUP($W8357,日射量と図３!$E$6:$G$34,3,TRUE),IF(AND(107&lt;=Z8357,Z8357&lt;143),VLOOKUP($W8357,日射量と図３!$E$6:$H$34,4,TRUE),VLOOKUP($W8357,日射量と図３!$E$6:$I$34,5,TRUE))))))</f>
        <v/>
      </c>
      <c r="AC8357" s="382" t="str">
        <f t="shared" si="1575"/>
        <v/>
      </c>
      <c r="AD8357" s="382" t="str">
        <f t="shared" si="1576"/>
        <v/>
      </c>
    </row>
    <row r="8358" spans="11:30" ht="13.5" customHeight="1">
      <c r="K8358" s="4">
        <f t="shared" si="1572"/>
        <v>5</v>
      </c>
      <c r="L8358" s="34">
        <v>43600</v>
      </c>
      <c r="M8358" s="4">
        <v>349</v>
      </c>
      <c r="N8358" s="4">
        <v>3</v>
      </c>
      <c r="O8358" s="31">
        <v>8.3333333333333329E-2</v>
      </c>
      <c r="P8358" s="35">
        <v>16.600000000000001</v>
      </c>
      <c r="Q8358" s="36">
        <f t="shared" si="1573"/>
        <v>13</v>
      </c>
      <c r="R8358" s="4">
        <f t="shared" si="1574"/>
        <v>0</v>
      </c>
      <c r="S8358" s="31">
        <f t="shared" si="1577"/>
        <v>0.20944444444444443</v>
      </c>
      <c r="T8358" s="31">
        <f t="shared" si="1578"/>
        <v>0.77601851851851855</v>
      </c>
      <c r="U8358" s="4">
        <f t="shared" si="1579"/>
        <v>0</v>
      </c>
      <c r="V8358" s="4" t="str">
        <f t="shared" si="1580"/>
        <v/>
      </c>
      <c r="W8358" s="18" t="str">
        <f>IF(V8358="","",VLOOKUP(L8358,日射量と図３!$A$4:$C$368,3,TRUE)*238.85/100)</f>
        <v/>
      </c>
      <c r="X8358" s="4" t="str">
        <f t="shared" si="1581"/>
        <v/>
      </c>
      <c r="Y8358" s="4" t="str">
        <f t="shared" si="1582"/>
        <v/>
      </c>
      <c r="Z8358" s="4" t="str">
        <f t="shared" si="1583"/>
        <v/>
      </c>
      <c r="AA8358" s="4" t="str">
        <f>IF($V8358="","",IF(Y8358&lt;36,0,IF(AND(36&lt;=Y8358,Y8358&lt;71),VLOOKUP($W8358,日射量と図３!$E$6:$F$34,2,TRUE),IF(AND(71&lt;=Y8358,Y8358&lt;107),VLOOKUP($W8358,日射量と図３!$E$6:$G$34,3,TRUE),IF(AND(107&lt;=Y8358,Y8358&lt;143),VLOOKUP($W8358,日射量と図３!$E$6:$H$34,4,TRUE),VLOOKUP($W8358,日射量と図３!$E$6:$I$34,5,TRUE))))))</f>
        <v/>
      </c>
      <c r="AB8358" s="4" t="str">
        <f>IF($V8358="","",IF(Z8358&lt;36,0,IF(AND(36&lt;=Z8358,Z8358&lt;71),VLOOKUP($W8358,日射量と図３!$E$6:$F$34,2,TRUE),IF(AND(71&lt;=Z8358,Z8358&lt;107),VLOOKUP($W8358,日射量と図３!$E$6:$G$34,3,TRUE),IF(AND(107&lt;=Z8358,Z8358&lt;143),VLOOKUP($W8358,日射量と図３!$E$6:$H$34,4,TRUE),VLOOKUP($W8358,日射量と図３!$E$6:$I$34,5,TRUE))))))</f>
        <v/>
      </c>
      <c r="AC8358" s="382" t="str">
        <f t="shared" si="1575"/>
        <v/>
      </c>
      <c r="AD8358" s="382" t="str">
        <f t="shared" si="1576"/>
        <v/>
      </c>
    </row>
    <row r="8359" spans="11:30" ht="13.5" customHeight="1">
      <c r="K8359" s="4">
        <f t="shared" si="1572"/>
        <v>5</v>
      </c>
      <c r="L8359" s="34">
        <v>43600</v>
      </c>
      <c r="M8359" s="4">
        <v>349</v>
      </c>
      <c r="N8359" s="4">
        <v>4</v>
      </c>
      <c r="O8359" s="31">
        <v>0.125</v>
      </c>
      <c r="P8359" s="35">
        <v>16.27</v>
      </c>
      <c r="Q8359" s="36">
        <f t="shared" si="1573"/>
        <v>13</v>
      </c>
      <c r="R8359" s="4">
        <f t="shared" si="1574"/>
        <v>0</v>
      </c>
      <c r="S8359" s="31">
        <f t="shared" si="1577"/>
        <v>0.20944444444444443</v>
      </c>
      <c r="T8359" s="31">
        <f t="shared" si="1578"/>
        <v>0.77601851851851855</v>
      </c>
      <c r="U8359" s="4">
        <f t="shared" si="1579"/>
        <v>0</v>
      </c>
      <c r="V8359" s="4" t="str">
        <f t="shared" si="1580"/>
        <v/>
      </c>
      <c r="W8359" s="18" t="str">
        <f>IF(V8359="","",VLOOKUP(L8359,日射量と図３!$A$4:$C$368,3,TRUE)*238.85/100)</f>
        <v/>
      </c>
      <c r="X8359" s="4" t="str">
        <f t="shared" si="1581"/>
        <v/>
      </c>
      <c r="Y8359" s="4" t="str">
        <f t="shared" si="1582"/>
        <v/>
      </c>
      <c r="Z8359" s="4" t="str">
        <f t="shared" si="1583"/>
        <v/>
      </c>
      <c r="AA8359" s="4" t="str">
        <f>IF($V8359="","",IF(Y8359&lt;36,0,IF(AND(36&lt;=Y8359,Y8359&lt;71),VLOOKUP($W8359,日射量と図３!$E$6:$F$34,2,TRUE),IF(AND(71&lt;=Y8359,Y8359&lt;107),VLOOKUP($W8359,日射量と図３!$E$6:$G$34,3,TRUE),IF(AND(107&lt;=Y8359,Y8359&lt;143),VLOOKUP($W8359,日射量と図３!$E$6:$H$34,4,TRUE),VLOOKUP($W8359,日射量と図３!$E$6:$I$34,5,TRUE))))))</f>
        <v/>
      </c>
      <c r="AB8359" s="4" t="str">
        <f>IF($V8359="","",IF(Z8359&lt;36,0,IF(AND(36&lt;=Z8359,Z8359&lt;71),VLOOKUP($W8359,日射量と図３!$E$6:$F$34,2,TRUE),IF(AND(71&lt;=Z8359,Z8359&lt;107),VLOOKUP($W8359,日射量と図３!$E$6:$G$34,3,TRUE),IF(AND(107&lt;=Z8359,Z8359&lt;143),VLOOKUP($W8359,日射量と図３!$E$6:$H$34,4,TRUE),VLOOKUP($W8359,日射量と図３!$E$6:$I$34,5,TRUE))))))</f>
        <v/>
      </c>
      <c r="AC8359" s="382" t="str">
        <f t="shared" si="1575"/>
        <v/>
      </c>
      <c r="AD8359" s="382" t="str">
        <f t="shared" si="1576"/>
        <v/>
      </c>
    </row>
    <row r="8360" spans="11:30" ht="13.5" customHeight="1">
      <c r="K8360" s="4">
        <f t="shared" si="1572"/>
        <v>5</v>
      </c>
      <c r="L8360" s="34">
        <v>43600</v>
      </c>
      <c r="M8360" s="4">
        <v>349</v>
      </c>
      <c r="N8360" s="4">
        <v>5</v>
      </c>
      <c r="O8360" s="31">
        <v>0.16666666666666666</v>
      </c>
      <c r="P8360" s="35">
        <v>16.05</v>
      </c>
      <c r="Q8360" s="36">
        <f t="shared" si="1573"/>
        <v>15</v>
      </c>
      <c r="R8360" s="4">
        <f t="shared" si="1574"/>
        <v>0</v>
      </c>
      <c r="S8360" s="31">
        <f t="shared" si="1577"/>
        <v>0.20944444444444443</v>
      </c>
      <c r="T8360" s="31">
        <f t="shared" si="1578"/>
        <v>0.77601851851851855</v>
      </c>
      <c r="U8360" s="4">
        <f t="shared" si="1579"/>
        <v>0</v>
      </c>
      <c r="V8360" s="4" t="str">
        <f t="shared" si="1580"/>
        <v/>
      </c>
      <c r="W8360" s="18" t="str">
        <f>IF(V8360="","",VLOOKUP(L8360,日射量と図３!$A$4:$C$368,3,TRUE)*238.85/100)</f>
        <v/>
      </c>
      <c r="X8360" s="4" t="str">
        <f t="shared" si="1581"/>
        <v/>
      </c>
      <c r="Y8360" s="4" t="str">
        <f t="shared" si="1582"/>
        <v/>
      </c>
      <c r="Z8360" s="4" t="str">
        <f t="shared" si="1583"/>
        <v/>
      </c>
      <c r="AA8360" s="4" t="str">
        <f>IF($V8360="","",IF(Y8360&lt;36,0,IF(AND(36&lt;=Y8360,Y8360&lt;71),VLOOKUP($W8360,日射量と図３!$E$6:$F$34,2,TRUE),IF(AND(71&lt;=Y8360,Y8360&lt;107),VLOOKUP($W8360,日射量と図３!$E$6:$G$34,3,TRUE),IF(AND(107&lt;=Y8360,Y8360&lt;143),VLOOKUP($W8360,日射量と図３!$E$6:$H$34,4,TRUE),VLOOKUP($W8360,日射量と図３!$E$6:$I$34,5,TRUE))))))</f>
        <v/>
      </c>
      <c r="AB8360" s="4" t="str">
        <f>IF($V8360="","",IF(Z8360&lt;36,0,IF(AND(36&lt;=Z8360,Z8360&lt;71),VLOOKUP($W8360,日射量と図３!$E$6:$F$34,2,TRUE),IF(AND(71&lt;=Z8360,Z8360&lt;107),VLOOKUP($W8360,日射量と図３!$E$6:$G$34,3,TRUE),IF(AND(107&lt;=Z8360,Z8360&lt;143),VLOOKUP($W8360,日射量と図３!$E$6:$H$34,4,TRUE),VLOOKUP($W8360,日射量と図３!$E$6:$I$34,5,TRUE))))))</f>
        <v/>
      </c>
      <c r="AC8360" s="382" t="str">
        <f t="shared" si="1575"/>
        <v/>
      </c>
      <c r="AD8360" s="382" t="str">
        <f t="shared" si="1576"/>
        <v/>
      </c>
    </row>
    <row r="8361" spans="11:30" ht="13.5" customHeight="1">
      <c r="K8361" s="4">
        <f t="shared" si="1572"/>
        <v>5</v>
      </c>
      <c r="L8361" s="34">
        <v>43600</v>
      </c>
      <c r="M8361" s="4">
        <v>349</v>
      </c>
      <c r="N8361" s="4">
        <v>6</v>
      </c>
      <c r="O8361" s="31">
        <v>0.20833333333333334</v>
      </c>
      <c r="P8361" s="35">
        <v>15.73</v>
      </c>
      <c r="Q8361" s="36">
        <f t="shared" si="1573"/>
        <v>15</v>
      </c>
      <c r="R8361" s="4">
        <f t="shared" si="1574"/>
        <v>0</v>
      </c>
      <c r="S8361" s="31">
        <f t="shared" si="1577"/>
        <v>0.20944444444444443</v>
      </c>
      <c r="T8361" s="31">
        <f t="shared" si="1578"/>
        <v>0.77601851851851855</v>
      </c>
      <c r="U8361" s="4">
        <f t="shared" si="1579"/>
        <v>0</v>
      </c>
      <c r="V8361" s="4" t="str">
        <f t="shared" si="1580"/>
        <v/>
      </c>
      <c r="W8361" s="18" t="str">
        <f>IF(V8361="","",VLOOKUP(L8361,日射量と図３!$A$4:$C$368,3,TRUE)*238.85/100)</f>
        <v/>
      </c>
      <c r="X8361" s="4" t="str">
        <f t="shared" si="1581"/>
        <v/>
      </c>
      <c r="Y8361" s="4" t="str">
        <f t="shared" si="1582"/>
        <v/>
      </c>
      <c r="Z8361" s="4" t="str">
        <f t="shared" si="1583"/>
        <v/>
      </c>
      <c r="AA8361" s="4" t="str">
        <f>IF($V8361="","",IF(Y8361&lt;36,0,IF(AND(36&lt;=Y8361,Y8361&lt;71),VLOOKUP($W8361,日射量と図３!$E$6:$F$34,2,TRUE),IF(AND(71&lt;=Y8361,Y8361&lt;107),VLOOKUP($W8361,日射量と図３!$E$6:$G$34,3,TRUE),IF(AND(107&lt;=Y8361,Y8361&lt;143),VLOOKUP($W8361,日射量と図３!$E$6:$H$34,4,TRUE),VLOOKUP($W8361,日射量と図３!$E$6:$I$34,5,TRUE))))))</f>
        <v/>
      </c>
      <c r="AB8361" s="4" t="str">
        <f>IF($V8361="","",IF(Z8361&lt;36,0,IF(AND(36&lt;=Z8361,Z8361&lt;71),VLOOKUP($W8361,日射量と図３!$E$6:$F$34,2,TRUE),IF(AND(71&lt;=Z8361,Z8361&lt;107),VLOOKUP($W8361,日射量と図３!$E$6:$G$34,3,TRUE),IF(AND(107&lt;=Z8361,Z8361&lt;143),VLOOKUP($W8361,日射量と図３!$E$6:$H$34,4,TRUE),VLOOKUP($W8361,日射量と図３!$E$6:$I$34,5,TRUE))))))</f>
        <v/>
      </c>
      <c r="AC8361" s="382" t="str">
        <f t="shared" si="1575"/>
        <v/>
      </c>
      <c r="AD8361" s="382" t="str">
        <f t="shared" si="1576"/>
        <v/>
      </c>
    </row>
    <row r="8362" spans="11:30" ht="13.5" customHeight="1">
      <c r="K8362" s="4">
        <f t="shared" si="1572"/>
        <v>5</v>
      </c>
      <c r="L8362" s="34">
        <v>43600</v>
      </c>
      <c r="M8362" s="4">
        <v>349</v>
      </c>
      <c r="N8362" s="4">
        <v>7</v>
      </c>
      <c r="O8362" s="31">
        <v>0.25</v>
      </c>
      <c r="P8362" s="35">
        <v>16.119999999999997</v>
      </c>
      <c r="Q8362" s="36">
        <f t="shared" si="1573"/>
        <v>15</v>
      </c>
      <c r="R8362" s="4">
        <f t="shared" si="1574"/>
        <v>0</v>
      </c>
      <c r="S8362" s="31">
        <f t="shared" si="1577"/>
        <v>0.20944444444444443</v>
      </c>
      <c r="T8362" s="31">
        <f t="shared" si="1578"/>
        <v>0.77601851851851855</v>
      </c>
      <c r="U8362" s="4">
        <f t="shared" si="1579"/>
        <v>0</v>
      </c>
      <c r="V8362" s="4" t="str">
        <f t="shared" si="1580"/>
        <v/>
      </c>
      <c r="W8362" s="18" t="str">
        <f>IF(V8362="","",VLOOKUP(L8362,日射量と図３!$A$4:$C$368,3,TRUE)*238.85/100)</f>
        <v/>
      </c>
      <c r="X8362" s="4" t="str">
        <f t="shared" si="1581"/>
        <v/>
      </c>
      <c r="Y8362" s="4" t="str">
        <f t="shared" si="1582"/>
        <v/>
      </c>
      <c r="Z8362" s="4" t="str">
        <f t="shared" si="1583"/>
        <v/>
      </c>
      <c r="AA8362" s="4" t="str">
        <f>IF($V8362="","",IF(Y8362&lt;36,0,IF(AND(36&lt;=Y8362,Y8362&lt;71),VLOOKUP($W8362,日射量と図３!$E$6:$F$34,2,TRUE),IF(AND(71&lt;=Y8362,Y8362&lt;107),VLOOKUP($W8362,日射量と図３!$E$6:$G$34,3,TRUE),IF(AND(107&lt;=Y8362,Y8362&lt;143),VLOOKUP($W8362,日射量と図３!$E$6:$H$34,4,TRUE),VLOOKUP($W8362,日射量と図３!$E$6:$I$34,5,TRUE))))))</f>
        <v/>
      </c>
      <c r="AB8362" s="4" t="str">
        <f>IF($V8362="","",IF(Z8362&lt;36,0,IF(AND(36&lt;=Z8362,Z8362&lt;71),VLOOKUP($W8362,日射量と図３!$E$6:$F$34,2,TRUE),IF(AND(71&lt;=Z8362,Z8362&lt;107),VLOOKUP($W8362,日射量と図３!$E$6:$G$34,3,TRUE),IF(AND(107&lt;=Z8362,Z8362&lt;143),VLOOKUP($W8362,日射量と図３!$E$6:$H$34,4,TRUE),VLOOKUP($W8362,日射量と図３!$E$6:$I$34,5,TRUE))))))</f>
        <v/>
      </c>
      <c r="AC8362" s="382" t="str">
        <f t="shared" si="1575"/>
        <v/>
      </c>
      <c r="AD8362" s="382" t="str">
        <f t="shared" si="1576"/>
        <v/>
      </c>
    </row>
    <row r="8363" spans="11:30" ht="13.5" customHeight="1">
      <c r="K8363" s="4">
        <f t="shared" si="1572"/>
        <v>5</v>
      </c>
      <c r="L8363" s="34">
        <v>43600</v>
      </c>
      <c r="M8363" s="4">
        <v>349</v>
      </c>
      <c r="N8363" s="4">
        <v>8</v>
      </c>
      <c r="O8363" s="31">
        <v>0.29166666666666669</v>
      </c>
      <c r="P8363" s="35">
        <v>17.259999999999998</v>
      </c>
      <c r="Q8363" s="36">
        <f t="shared" si="1573"/>
        <v>12</v>
      </c>
      <c r="R8363" s="4">
        <f t="shared" si="1574"/>
        <v>0</v>
      </c>
      <c r="S8363" s="31">
        <f t="shared" si="1577"/>
        <v>0.20944444444444443</v>
      </c>
      <c r="T8363" s="31">
        <f t="shared" si="1578"/>
        <v>0.77601851851851855</v>
      </c>
      <c r="U8363" s="4">
        <f t="shared" si="1579"/>
        <v>0</v>
      </c>
      <c r="V8363" s="4" t="str">
        <f t="shared" si="1580"/>
        <v/>
      </c>
      <c r="W8363" s="18" t="str">
        <f>IF(V8363="","",VLOOKUP(L8363,日射量と図３!$A$4:$C$368,3,TRUE)*238.85/100)</f>
        <v/>
      </c>
      <c r="X8363" s="4" t="str">
        <f t="shared" si="1581"/>
        <v/>
      </c>
      <c r="Y8363" s="4" t="str">
        <f t="shared" si="1582"/>
        <v/>
      </c>
      <c r="Z8363" s="4" t="str">
        <f t="shared" si="1583"/>
        <v/>
      </c>
      <c r="AA8363" s="4" t="str">
        <f>IF($V8363="","",IF(Y8363&lt;36,0,IF(AND(36&lt;=Y8363,Y8363&lt;71),VLOOKUP($W8363,日射量と図３!$E$6:$F$34,2,TRUE),IF(AND(71&lt;=Y8363,Y8363&lt;107),VLOOKUP($W8363,日射量と図３!$E$6:$G$34,3,TRUE),IF(AND(107&lt;=Y8363,Y8363&lt;143),VLOOKUP($W8363,日射量と図３!$E$6:$H$34,4,TRUE),VLOOKUP($W8363,日射量と図３!$E$6:$I$34,5,TRUE))))))</f>
        <v/>
      </c>
      <c r="AB8363" s="4" t="str">
        <f>IF($V8363="","",IF(Z8363&lt;36,0,IF(AND(36&lt;=Z8363,Z8363&lt;71),VLOOKUP($W8363,日射量と図３!$E$6:$F$34,2,TRUE),IF(AND(71&lt;=Z8363,Z8363&lt;107),VLOOKUP($W8363,日射量と図３!$E$6:$G$34,3,TRUE),IF(AND(107&lt;=Z8363,Z8363&lt;143),VLOOKUP($W8363,日射量と図３!$E$6:$H$34,4,TRUE),VLOOKUP($W8363,日射量と図３!$E$6:$I$34,5,TRUE))))))</f>
        <v/>
      </c>
      <c r="AC8363" s="382" t="str">
        <f t="shared" si="1575"/>
        <v/>
      </c>
      <c r="AD8363" s="382" t="str">
        <f t="shared" si="1576"/>
        <v/>
      </c>
    </row>
    <row r="8364" spans="11:30" ht="13.5" customHeight="1">
      <c r="K8364" s="4">
        <f t="shared" si="1572"/>
        <v>5</v>
      </c>
      <c r="L8364" s="34">
        <v>43600</v>
      </c>
      <c r="M8364" s="4">
        <v>349</v>
      </c>
      <c r="N8364" s="4">
        <v>9</v>
      </c>
      <c r="O8364" s="31">
        <v>0.33333333333333331</v>
      </c>
      <c r="P8364" s="35">
        <v>18.600000000000001</v>
      </c>
      <c r="Q8364" s="36">
        <f t="shared" si="1573"/>
        <v>12</v>
      </c>
      <c r="R8364" s="4">
        <f t="shared" si="1574"/>
        <v>0</v>
      </c>
      <c r="S8364" s="31">
        <f t="shared" si="1577"/>
        <v>0.20944444444444443</v>
      </c>
      <c r="T8364" s="31">
        <f t="shared" si="1578"/>
        <v>0.77601851851851855</v>
      </c>
      <c r="U8364" s="4">
        <f t="shared" si="1579"/>
        <v>0</v>
      </c>
      <c r="V8364" s="4" t="str">
        <f t="shared" si="1580"/>
        <v/>
      </c>
      <c r="W8364" s="18" t="str">
        <f>IF(V8364="","",VLOOKUP(L8364,日射量と図３!$A$4:$C$368,3,TRUE)*238.85/100)</f>
        <v/>
      </c>
      <c r="X8364" s="4" t="str">
        <f t="shared" si="1581"/>
        <v/>
      </c>
      <c r="Y8364" s="4" t="str">
        <f t="shared" si="1582"/>
        <v/>
      </c>
      <c r="Z8364" s="4" t="str">
        <f t="shared" si="1583"/>
        <v/>
      </c>
      <c r="AA8364" s="4" t="str">
        <f>IF($V8364="","",IF(Y8364&lt;36,0,IF(AND(36&lt;=Y8364,Y8364&lt;71),VLOOKUP($W8364,日射量と図３!$E$6:$F$34,2,TRUE),IF(AND(71&lt;=Y8364,Y8364&lt;107),VLOOKUP($W8364,日射量と図３!$E$6:$G$34,3,TRUE),IF(AND(107&lt;=Y8364,Y8364&lt;143),VLOOKUP($W8364,日射量と図３!$E$6:$H$34,4,TRUE),VLOOKUP($W8364,日射量と図３!$E$6:$I$34,5,TRUE))))))</f>
        <v/>
      </c>
      <c r="AB8364" s="4" t="str">
        <f>IF($V8364="","",IF(Z8364&lt;36,0,IF(AND(36&lt;=Z8364,Z8364&lt;71),VLOOKUP($W8364,日射量と図３!$E$6:$F$34,2,TRUE),IF(AND(71&lt;=Z8364,Z8364&lt;107),VLOOKUP($W8364,日射量と図３!$E$6:$G$34,3,TRUE),IF(AND(107&lt;=Z8364,Z8364&lt;143),VLOOKUP($W8364,日射量と図３!$E$6:$H$34,4,TRUE),VLOOKUP($W8364,日射量と図３!$E$6:$I$34,5,TRUE))))))</f>
        <v/>
      </c>
      <c r="AC8364" s="382" t="str">
        <f t="shared" si="1575"/>
        <v/>
      </c>
      <c r="AD8364" s="382" t="str">
        <f t="shared" si="1576"/>
        <v/>
      </c>
    </row>
    <row r="8365" spans="11:30" ht="13.5" customHeight="1">
      <c r="K8365" s="4">
        <f t="shared" si="1572"/>
        <v>5</v>
      </c>
      <c r="L8365" s="34">
        <v>43600</v>
      </c>
      <c r="M8365" s="4">
        <v>349</v>
      </c>
      <c r="N8365" s="4">
        <v>10</v>
      </c>
      <c r="O8365" s="31">
        <v>0.375</v>
      </c>
      <c r="P8365" s="35">
        <v>19.850000000000001</v>
      </c>
      <c r="Q8365" s="36">
        <f t="shared" si="1573"/>
        <v>12</v>
      </c>
      <c r="R8365" s="4">
        <f t="shared" si="1574"/>
        <v>0</v>
      </c>
      <c r="S8365" s="31">
        <f t="shared" si="1577"/>
        <v>0.20944444444444443</v>
      </c>
      <c r="T8365" s="31">
        <f t="shared" si="1578"/>
        <v>0.77601851851851855</v>
      </c>
      <c r="U8365" s="4">
        <f t="shared" si="1579"/>
        <v>0</v>
      </c>
      <c r="V8365" s="4" t="str">
        <f t="shared" si="1580"/>
        <v/>
      </c>
      <c r="W8365" s="18" t="str">
        <f>IF(V8365="","",VLOOKUP(L8365,日射量と図３!$A$4:$C$368,3,TRUE)*238.85/100)</f>
        <v/>
      </c>
      <c r="X8365" s="4" t="str">
        <f t="shared" si="1581"/>
        <v/>
      </c>
      <c r="Y8365" s="4" t="str">
        <f t="shared" si="1582"/>
        <v/>
      </c>
      <c r="Z8365" s="4" t="str">
        <f t="shared" si="1583"/>
        <v/>
      </c>
      <c r="AA8365" s="4" t="str">
        <f>IF($V8365="","",IF(Y8365&lt;36,0,IF(AND(36&lt;=Y8365,Y8365&lt;71),VLOOKUP($W8365,日射量と図３!$E$6:$F$34,2,TRUE),IF(AND(71&lt;=Y8365,Y8365&lt;107),VLOOKUP($W8365,日射量と図３!$E$6:$G$34,3,TRUE),IF(AND(107&lt;=Y8365,Y8365&lt;143),VLOOKUP($W8365,日射量と図３!$E$6:$H$34,4,TRUE),VLOOKUP($W8365,日射量と図３!$E$6:$I$34,5,TRUE))))))</f>
        <v/>
      </c>
      <c r="AB8365" s="4" t="str">
        <f>IF($V8365="","",IF(Z8365&lt;36,0,IF(AND(36&lt;=Z8365,Z8365&lt;71),VLOOKUP($W8365,日射量と図３!$E$6:$F$34,2,TRUE),IF(AND(71&lt;=Z8365,Z8365&lt;107),VLOOKUP($W8365,日射量と図３!$E$6:$G$34,3,TRUE),IF(AND(107&lt;=Z8365,Z8365&lt;143),VLOOKUP($W8365,日射量と図３!$E$6:$H$34,4,TRUE),VLOOKUP($W8365,日射量と図３!$E$6:$I$34,5,TRUE))))))</f>
        <v/>
      </c>
      <c r="AC8365" s="382" t="str">
        <f t="shared" si="1575"/>
        <v/>
      </c>
      <c r="AD8365" s="382" t="str">
        <f t="shared" si="1576"/>
        <v/>
      </c>
    </row>
    <row r="8366" spans="11:30" ht="13.5" customHeight="1">
      <c r="K8366" s="4">
        <f t="shared" si="1572"/>
        <v>5</v>
      </c>
      <c r="L8366" s="34">
        <v>43600</v>
      </c>
      <c r="M8366" s="4">
        <v>349</v>
      </c>
      <c r="N8366" s="4">
        <v>11</v>
      </c>
      <c r="O8366" s="31">
        <v>0.41666666666666669</v>
      </c>
      <c r="P8366" s="35">
        <v>21.13</v>
      </c>
      <c r="Q8366" s="36">
        <f t="shared" si="1573"/>
        <v>12</v>
      </c>
      <c r="R8366" s="4">
        <f t="shared" si="1574"/>
        <v>0</v>
      </c>
      <c r="S8366" s="31">
        <f t="shared" si="1577"/>
        <v>0.20944444444444443</v>
      </c>
      <c r="T8366" s="31">
        <f t="shared" si="1578"/>
        <v>0.77601851851851855</v>
      </c>
      <c r="U8366" s="4">
        <f t="shared" si="1579"/>
        <v>0</v>
      </c>
      <c r="V8366" s="4" t="str">
        <f t="shared" si="1580"/>
        <v/>
      </c>
      <c r="W8366" s="18" t="str">
        <f>IF(V8366="","",VLOOKUP(L8366,日射量と図３!$A$4:$C$368,3,TRUE)*238.85/100)</f>
        <v/>
      </c>
      <c r="X8366" s="4" t="str">
        <f t="shared" si="1581"/>
        <v/>
      </c>
      <c r="Y8366" s="4" t="str">
        <f t="shared" si="1582"/>
        <v/>
      </c>
      <c r="Z8366" s="4" t="str">
        <f t="shared" si="1583"/>
        <v/>
      </c>
      <c r="AA8366" s="4" t="str">
        <f>IF($V8366="","",IF(Y8366&lt;36,0,IF(AND(36&lt;=Y8366,Y8366&lt;71),VLOOKUP($W8366,日射量と図３!$E$6:$F$34,2,TRUE),IF(AND(71&lt;=Y8366,Y8366&lt;107),VLOOKUP($W8366,日射量と図３!$E$6:$G$34,3,TRUE),IF(AND(107&lt;=Y8366,Y8366&lt;143),VLOOKUP($W8366,日射量と図３!$E$6:$H$34,4,TRUE),VLOOKUP($W8366,日射量と図３!$E$6:$I$34,5,TRUE))))))</f>
        <v/>
      </c>
      <c r="AB8366" s="4" t="str">
        <f>IF($V8366="","",IF(Z8366&lt;36,0,IF(AND(36&lt;=Z8366,Z8366&lt;71),VLOOKUP($W8366,日射量と図３!$E$6:$F$34,2,TRUE),IF(AND(71&lt;=Z8366,Z8366&lt;107),VLOOKUP($W8366,日射量と図３!$E$6:$G$34,3,TRUE),IF(AND(107&lt;=Z8366,Z8366&lt;143),VLOOKUP($W8366,日射量と図３!$E$6:$H$34,4,TRUE),VLOOKUP($W8366,日射量と図３!$E$6:$I$34,5,TRUE))))))</f>
        <v/>
      </c>
      <c r="AC8366" s="382" t="str">
        <f t="shared" si="1575"/>
        <v/>
      </c>
      <c r="AD8366" s="382" t="str">
        <f t="shared" si="1576"/>
        <v/>
      </c>
    </row>
    <row r="8367" spans="11:30" ht="13.5" customHeight="1">
      <c r="K8367" s="4">
        <f t="shared" si="1572"/>
        <v>5</v>
      </c>
      <c r="L8367" s="34">
        <v>43600</v>
      </c>
      <c r="M8367" s="4">
        <v>349</v>
      </c>
      <c r="N8367" s="4">
        <v>12</v>
      </c>
      <c r="O8367" s="31">
        <v>0.45833333333333331</v>
      </c>
      <c r="P8367" s="35">
        <v>22.01</v>
      </c>
      <c r="Q8367" s="36">
        <f t="shared" si="1573"/>
        <v>12</v>
      </c>
      <c r="R8367" s="4">
        <f t="shared" si="1574"/>
        <v>0</v>
      </c>
      <c r="S8367" s="31">
        <f t="shared" si="1577"/>
        <v>0.20944444444444443</v>
      </c>
      <c r="T8367" s="31">
        <f t="shared" si="1578"/>
        <v>0.77601851851851855</v>
      </c>
      <c r="U8367" s="4">
        <f t="shared" si="1579"/>
        <v>0</v>
      </c>
      <c r="V8367" s="4" t="str">
        <f t="shared" si="1580"/>
        <v/>
      </c>
      <c r="W8367" s="18" t="str">
        <f>IF(V8367="","",VLOOKUP(L8367,日射量と図３!$A$4:$C$368,3,TRUE)*238.85/100)</f>
        <v/>
      </c>
      <c r="X8367" s="4" t="str">
        <f t="shared" si="1581"/>
        <v/>
      </c>
      <c r="Y8367" s="4" t="str">
        <f t="shared" si="1582"/>
        <v/>
      </c>
      <c r="Z8367" s="4" t="str">
        <f t="shared" si="1583"/>
        <v/>
      </c>
      <c r="AA8367" s="4" t="str">
        <f>IF($V8367="","",IF(Y8367&lt;36,0,IF(AND(36&lt;=Y8367,Y8367&lt;71),VLOOKUP($W8367,日射量と図３!$E$6:$F$34,2,TRUE),IF(AND(71&lt;=Y8367,Y8367&lt;107),VLOOKUP($W8367,日射量と図３!$E$6:$G$34,3,TRUE),IF(AND(107&lt;=Y8367,Y8367&lt;143),VLOOKUP($W8367,日射量と図３!$E$6:$H$34,4,TRUE),VLOOKUP($W8367,日射量と図３!$E$6:$I$34,5,TRUE))))))</f>
        <v/>
      </c>
      <c r="AB8367" s="4" t="str">
        <f>IF($V8367="","",IF(Z8367&lt;36,0,IF(AND(36&lt;=Z8367,Z8367&lt;71),VLOOKUP($W8367,日射量と図３!$E$6:$F$34,2,TRUE),IF(AND(71&lt;=Z8367,Z8367&lt;107),VLOOKUP($W8367,日射量と図３!$E$6:$G$34,3,TRUE),IF(AND(107&lt;=Z8367,Z8367&lt;143),VLOOKUP($W8367,日射量と図３!$E$6:$H$34,4,TRUE),VLOOKUP($W8367,日射量と図３!$E$6:$I$34,5,TRUE))))))</f>
        <v/>
      </c>
      <c r="AC8367" s="382" t="str">
        <f t="shared" si="1575"/>
        <v/>
      </c>
      <c r="AD8367" s="382" t="str">
        <f t="shared" si="1576"/>
        <v/>
      </c>
    </row>
    <row r="8368" spans="11:30" ht="13.5" customHeight="1">
      <c r="K8368" s="4">
        <f t="shared" si="1572"/>
        <v>5</v>
      </c>
      <c r="L8368" s="34">
        <v>43600</v>
      </c>
      <c r="M8368" s="4">
        <v>349</v>
      </c>
      <c r="N8368" s="4">
        <v>13</v>
      </c>
      <c r="O8368" s="31">
        <v>0.5</v>
      </c>
      <c r="P8368" s="35">
        <v>22.95</v>
      </c>
      <c r="Q8368" s="36">
        <f t="shared" si="1573"/>
        <v>12</v>
      </c>
      <c r="R8368" s="4">
        <f t="shared" si="1574"/>
        <v>0</v>
      </c>
      <c r="S8368" s="31">
        <f t="shared" si="1577"/>
        <v>0.20944444444444443</v>
      </c>
      <c r="T8368" s="31">
        <f t="shared" si="1578"/>
        <v>0.77601851851851855</v>
      </c>
      <c r="U8368" s="4">
        <f t="shared" si="1579"/>
        <v>0</v>
      </c>
      <c r="V8368" s="4" t="str">
        <f t="shared" si="1580"/>
        <v/>
      </c>
      <c r="W8368" s="18" t="str">
        <f>IF(V8368="","",VLOOKUP(L8368,日射量と図３!$A$4:$C$368,3,TRUE)*238.85/100)</f>
        <v/>
      </c>
      <c r="X8368" s="4" t="str">
        <f t="shared" si="1581"/>
        <v/>
      </c>
      <c r="Y8368" s="4" t="str">
        <f t="shared" si="1582"/>
        <v/>
      </c>
      <c r="Z8368" s="4" t="str">
        <f t="shared" si="1583"/>
        <v/>
      </c>
      <c r="AA8368" s="4" t="str">
        <f>IF($V8368="","",IF(Y8368&lt;36,0,IF(AND(36&lt;=Y8368,Y8368&lt;71),VLOOKUP($W8368,日射量と図３!$E$6:$F$34,2,TRUE),IF(AND(71&lt;=Y8368,Y8368&lt;107),VLOOKUP($W8368,日射量と図３!$E$6:$G$34,3,TRUE),IF(AND(107&lt;=Y8368,Y8368&lt;143),VLOOKUP($W8368,日射量と図３!$E$6:$H$34,4,TRUE),VLOOKUP($W8368,日射量と図３!$E$6:$I$34,5,TRUE))))))</f>
        <v/>
      </c>
      <c r="AB8368" s="4" t="str">
        <f>IF($V8368="","",IF(Z8368&lt;36,0,IF(AND(36&lt;=Z8368,Z8368&lt;71),VLOOKUP($W8368,日射量と図３!$E$6:$F$34,2,TRUE),IF(AND(71&lt;=Z8368,Z8368&lt;107),VLOOKUP($W8368,日射量と図３!$E$6:$G$34,3,TRUE),IF(AND(107&lt;=Z8368,Z8368&lt;143),VLOOKUP($W8368,日射量と図３!$E$6:$H$34,4,TRUE),VLOOKUP($W8368,日射量と図３!$E$6:$I$34,5,TRUE))))))</f>
        <v/>
      </c>
      <c r="AC8368" s="382" t="str">
        <f t="shared" si="1575"/>
        <v/>
      </c>
      <c r="AD8368" s="382" t="str">
        <f t="shared" si="1576"/>
        <v/>
      </c>
    </row>
    <row r="8369" spans="11:30" ht="13.5" customHeight="1">
      <c r="K8369" s="4">
        <f t="shared" si="1572"/>
        <v>5</v>
      </c>
      <c r="L8369" s="34">
        <v>43600</v>
      </c>
      <c r="M8369" s="4">
        <v>349</v>
      </c>
      <c r="N8369" s="4">
        <v>14</v>
      </c>
      <c r="O8369" s="31">
        <v>0.54166666666666663</v>
      </c>
      <c r="P8369" s="35">
        <v>23.45</v>
      </c>
      <c r="Q8369" s="36">
        <f t="shared" si="1573"/>
        <v>12</v>
      </c>
      <c r="R8369" s="4">
        <f t="shared" si="1574"/>
        <v>0</v>
      </c>
      <c r="S8369" s="31">
        <f t="shared" si="1577"/>
        <v>0.20944444444444443</v>
      </c>
      <c r="T8369" s="31">
        <f t="shared" si="1578"/>
        <v>0.77601851851851855</v>
      </c>
      <c r="U8369" s="4">
        <f t="shared" si="1579"/>
        <v>0</v>
      </c>
      <c r="V8369" s="4" t="str">
        <f t="shared" si="1580"/>
        <v/>
      </c>
      <c r="W8369" s="18" t="str">
        <f>IF(V8369="","",VLOOKUP(L8369,日射量と図３!$A$4:$C$368,3,TRUE)*238.85/100)</f>
        <v/>
      </c>
      <c r="X8369" s="4" t="str">
        <f t="shared" si="1581"/>
        <v/>
      </c>
      <c r="Y8369" s="4" t="str">
        <f t="shared" si="1582"/>
        <v/>
      </c>
      <c r="Z8369" s="4" t="str">
        <f t="shared" si="1583"/>
        <v/>
      </c>
      <c r="AA8369" s="4" t="str">
        <f>IF($V8369="","",IF(Y8369&lt;36,0,IF(AND(36&lt;=Y8369,Y8369&lt;71),VLOOKUP($W8369,日射量と図３!$E$6:$F$34,2,TRUE),IF(AND(71&lt;=Y8369,Y8369&lt;107),VLOOKUP($W8369,日射量と図３!$E$6:$G$34,3,TRUE),IF(AND(107&lt;=Y8369,Y8369&lt;143),VLOOKUP($W8369,日射量と図３!$E$6:$H$34,4,TRUE),VLOOKUP($W8369,日射量と図３!$E$6:$I$34,5,TRUE))))))</f>
        <v/>
      </c>
      <c r="AB8369" s="4" t="str">
        <f>IF($V8369="","",IF(Z8369&lt;36,0,IF(AND(36&lt;=Z8369,Z8369&lt;71),VLOOKUP($W8369,日射量と図３!$E$6:$F$34,2,TRUE),IF(AND(71&lt;=Z8369,Z8369&lt;107),VLOOKUP($W8369,日射量と図３!$E$6:$G$34,3,TRUE),IF(AND(107&lt;=Z8369,Z8369&lt;143),VLOOKUP($W8369,日射量と図３!$E$6:$H$34,4,TRUE),VLOOKUP($W8369,日射量と図３!$E$6:$I$34,5,TRUE))))))</f>
        <v/>
      </c>
      <c r="AC8369" s="382" t="str">
        <f t="shared" si="1575"/>
        <v/>
      </c>
      <c r="AD8369" s="382" t="str">
        <f t="shared" si="1576"/>
        <v/>
      </c>
    </row>
    <row r="8370" spans="11:30" ht="13.5" customHeight="1">
      <c r="K8370" s="4">
        <f t="shared" si="1572"/>
        <v>5</v>
      </c>
      <c r="L8370" s="34">
        <v>43600</v>
      </c>
      <c r="M8370" s="4">
        <v>349</v>
      </c>
      <c r="N8370" s="4">
        <v>15</v>
      </c>
      <c r="O8370" s="31">
        <v>0.58333333333333337</v>
      </c>
      <c r="P8370" s="35">
        <v>23.980000000000004</v>
      </c>
      <c r="Q8370" s="36">
        <f t="shared" si="1573"/>
        <v>12</v>
      </c>
      <c r="R8370" s="4">
        <f t="shared" si="1574"/>
        <v>0</v>
      </c>
      <c r="S8370" s="31">
        <f t="shared" si="1577"/>
        <v>0.20944444444444443</v>
      </c>
      <c r="T8370" s="31">
        <f t="shared" si="1578"/>
        <v>0.77601851851851855</v>
      </c>
      <c r="U8370" s="4">
        <f t="shared" si="1579"/>
        <v>0</v>
      </c>
      <c r="V8370" s="4" t="str">
        <f t="shared" si="1580"/>
        <v/>
      </c>
      <c r="W8370" s="18" t="str">
        <f>IF(V8370="","",VLOOKUP(L8370,日射量と図３!$A$4:$C$368,3,TRUE)*238.85/100)</f>
        <v/>
      </c>
      <c r="X8370" s="4" t="str">
        <f t="shared" si="1581"/>
        <v/>
      </c>
      <c r="Y8370" s="4" t="str">
        <f t="shared" si="1582"/>
        <v/>
      </c>
      <c r="Z8370" s="4" t="str">
        <f t="shared" si="1583"/>
        <v/>
      </c>
      <c r="AA8370" s="4" t="str">
        <f>IF($V8370="","",IF(Y8370&lt;36,0,IF(AND(36&lt;=Y8370,Y8370&lt;71),VLOOKUP($W8370,日射量と図３!$E$6:$F$34,2,TRUE),IF(AND(71&lt;=Y8370,Y8370&lt;107),VLOOKUP($W8370,日射量と図３!$E$6:$G$34,3,TRUE),IF(AND(107&lt;=Y8370,Y8370&lt;143),VLOOKUP($W8370,日射量と図３!$E$6:$H$34,4,TRUE),VLOOKUP($W8370,日射量と図３!$E$6:$I$34,5,TRUE))))))</f>
        <v/>
      </c>
      <c r="AB8370" s="4" t="str">
        <f>IF($V8370="","",IF(Z8370&lt;36,0,IF(AND(36&lt;=Z8370,Z8370&lt;71),VLOOKUP($W8370,日射量と図３!$E$6:$F$34,2,TRUE),IF(AND(71&lt;=Z8370,Z8370&lt;107),VLOOKUP($W8370,日射量と図３!$E$6:$G$34,3,TRUE),IF(AND(107&lt;=Z8370,Z8370&lt;143),VLOOKUP($W8370,日射量と図３!$E$6:$H$34,4,TRUE),VLOOKUP($W8370,日射量と図３!$E$6:$I$34,5,TRUE))))))</f>
        <v/>
      </c>
      <c r="AC8370" s="382" t="str">
        <f t="shared" si="1575"/>
        <v/>
      </c>
      <c r="AD8370" s="382" t="str">
        <f t="shared" si="1576"/>
        <v/>
      </c>
    </row>
    <row r="8371" spans="11:30" ht="13.5" customHeight="1">
      <c r="K8371" s="4">
        <f t="shared" si="1572"/>
        <v>5</v>
      </c>
      <c r="L8371" s="34">
        <v>43600</v>
      </c>
      <c r="M8371" s="4">
        <v>349</v>
      </c>
      <c r="N8371" s="4">
        <v>16</v>
      </c>
      <c r="O8371" s="31">
        <v>0.625</v>
      </c>
      <c r="P8371" s="35">
        <v>23.12</v>
      </c>
      <c r="Q8371" s="36">
        <f t="shared" si="1573"/>
        <v>16</v>
      </c>
      <c r="R8371" s="4">
        <f t="shared" si="1574"/>
        <v>0</v>
      </c>
      <c r="S8371" s="31">
        <f t="shared" si="1577"/>
        <v>0.20944444444444443</v>
      </c>
      <c r="T8371" s="31">
        <f t="shared" si="1578"/>
        <v>0.77601851851851855</v>
      </c>
      <c r="U8371" s="4">
        <f t="shared" si="1579"/>
        <v>0</v>
      </c>
      <c r="V8371" s="4" t="str">
        <f t="shared" si="1580"/>
        <v/>
      </c>
      <c r="W8371" s="18" t="str">
        <f>IF(V8371="","",VLOOKUP(L8371,日射量と図３!$A$4:$C$368,3,TRUE)*238.85/100)</f>
        <v/>
      </c>
      <c r="X8371" s="4" t="str">
        <f t="shared" si="1581"/>
        <v/>
      </c>
      <c r="Y8371" s="4" t="str">
        <f t="shared" si="1582"/>
        <v/>
      </c>
      <c r="Z8371" s="4" t="str">
        <f t="shared" si="1583"/>
        <v/>
      </c>
      <c r="AA8371" s="4" t="str">
        <f>IF($V8371="","",IF(Y8371&lt;36,0,IF(AND(36&lt;=Y8371,Y8371&lt;71),VLOOKUP($W8371,日射量と図３!$E$6:$F$34,2,TRUE),IF(AND(71&lt;=Y8371,Y8371&lt;107),VLOOKUP($W8371,日射量と図３!$E$6:$G$34,3,TRUE),IF(AND(107&lt;=Y8371,Y8371&lt;143),VLOOKUP($W8371,日射量と図３!$E$6:$H$34,4,TRUE),VLOOKUP($W8371,日射量と図３!$E$6:$I$34,5,TRUE))))))</f>
        <v/>
      </c>
      <c r="AB8371" s="4" t="str">
        <f>IF($V8371="","",IF(Z8371&lt;36,0,IF(AND(36&lt;=Z8371,Z8371&lt;71),VLOOKUP($W8371,日射量と図３!$E$6:$F$34,2,TRUE),IF(AND(71&lt;=Z8371,Z8371&lt;107),VLOOKUP($W8371,日射量と図３!$E$6:$G$34,3,TRUE),IF(AND(107&lt;=Z8371,Z8371&lt;143),VLOOKUP($W8371,日射量と図３!$E$6:$H$34,4,TRUE),VLOOKUP($W8371,日射量と図３!$E$6:$I$34,5,TRUE))))))</f>
        <v/>
      </c>
      <c r="AC8371" s="382" t="str">
        <f t="shared" si="1575"/>
        <v/>
      </c>
      <c r="AD8371" s="382" t="str">
        <f t="shared" si="1576"/>
        <v/>
      </c>
    </row>
    <row r="8372" spans="11:30" ht="13.5" customHeight="1">
      <c r="K8372" s="4">
        <f t="shared" si="1572"/>
        <v>5</v>
      </c>
      <c r="L8372" s="34">
        <v>43600</v>
      </c>
      <c r="M8372" s="4">
        <v>349</v>
      </c>
      <c r="N8372" s="4">
        <v>17</v>
      </c>
      <c r="O8372" s="31">
        <v>0.66666666666666663</v>
      </c>
      <c r="P8372" s="35">
        <v>22.43</v>
      </c>
      <c r="Q8372" s="36">
        <f t="shared" si="1573"/>
        <v>16</v>
      </c>
      <c r="R8372" s="4">
        <f t="shared" si="1574"/>
        <v>0</v>
      </c>
      <c r="S8372" s="31">
        <f t="shared" si="1577"/>
        <v>0.20944444444444443</v>
      </c>
      <c r="T8372" s="31">
        <f t="shared" si="1578"/>
        <v>0.77601851851851855</v>
      </c>
      <c r="U8372" s="4">
        <f t="shared" si="1579"/>
        <v>0</v>
      </c>
      <c r="V8372" s="4" t="str">
        <f t="shared" si="1580"/>
        <v/>
      </c>
      <c r="W8372" s="18" t="str">
        <f>IF(V8372="","",VLOOKUP(L8372,日射量と図３!$A$4:$C$368,3,TRUE)*238.85/100)</f>
        <v/>
      </c>
      <c r="X8372" s="4" t="str">
        <f t="shared" si="1581"/>
        <v/>
      </c>
      <c r="Y8372" s="4" t="str">
        <f t="shared" si="1582"/>
        <v/>
      </c>
      <c r="Z8372" s="4" t="str">
        <f t="shared" si="1583"/>
        <v/>
      </c>
      <c r="AA8372" s="4" t="str">
        <f>IF($V8372="","",IF(Y8372&lt;36,0,IF(AND(36&lt;=Y8372,Y8372&lt;71),VLOOKUP($W8372,日射量と図３!$E$6:$F$34,2,TRUE),IF(AND(71&lt;=Y8372,Y8372&lt;107),VLOOKUP($W8372,日射量と図３!$E$6:$G$34,3,TRUE),IF(AND(107&lt;=Y8372,Y8372&lt;143),VLOOKUP($W8372,日射量と図３!$E$6:$H$34,4,TRUE),VLOOKUP($W8372,日射量と図３!$E$6:$I$34,5,TRUE))))))</f>
        <v/>
      </c>
      <c r="AB8372" s="4" t="str">
        <f>IF($V8372="","",IF(Z8372&lt;36,0,IF(AND(36&lt;=Z8372,Z8372&lt;71),VLOOKUP($W8372,日射量と図３!$E$6:$F$34,2,TRUE),IF(AND(71&lt;=Z8372,Z8372&lt;107),VLOOKUP($W8372,日射量と図３!$E$6:$G$34,3,TRUE),IF(AND(107&lt;=Z8372,Z8372&lt;143),VLOOKUP($W8372,日射量と図３!$E$6:$H$34,4,TRUE),VLOOKUP($W8372,日射量と図３!$E$6:$I$34,5,TRUE))))))</f>
        <v/>
      </c>
      <c r="AC8372" s="382" t="str">
        <f t="shared" si="1575"/>
        <v/>
      </c>
      <c r="AD8372" s="382" t="str">
        <f t="shared" si="1576"/>
        <v/>
      </c>
    </row>
    <row r="8373" spans="11:30" ht="13.5" customHeight="1">
      <c r="K8373" s="4">
        <f t="shared" si="1572"/>
        <v>5</v>
      </c>
      <c r="L8373" s="34">
        <v>43600</v>
      </c>
      <c r="M8373" s="4">
        <v>349</v>
      </c>
      <c r="N8373" s="4">
        <v>18</v>
      </c>
      <c r="O8373" s="31">
        <v>0.70833333333333337</v>
      </c>
      <c r="P8373" s="35">
        <v>21.72</v>
      </c>
      <c r="Q8373" s="36">
        <f t="shared" si="1573"/>
        <v>16</v>
      </c>
      <c r="R8373" s="4">
        <f t="shared" si="1574"/>
        <v>0</v>
      </c>
      <c r="S8373" s="31">
        <f t="shared" si="1577"/>
        <v>0.20944444444444443</v>
      </c>
      <c r="T8373" s="31">
        <f t="shared" si="1578"/>
        <v>0.77601851851851855</v>
      </c>
      <c r="U8373" s="4">
        <f t="shared" si="1579"/>
        <v>0</v>
      </c>
      <c r="V8373" s="4" t="str">
        <f t="shared" si="1580"/>
        <v/>
      </c>
      <c r="W8373" s="18" t="str">
        <f>IF(V8373="","",VLOOKUP(L8373,日射量と図３!$A$4:$C$368,3,TRUE)*238.85/100)</f>
        <v/>
      </c>
      <c r="X8373" s="4" t="str">
        <f t="shared" si="1581"/>
        <v/>
      </c>
      <c r="Y8373" s="4" t="str">
        <f t="shared" si="1582"/>
        <v/>
      </c>
      <c r="Z8373" s="4" t="str">
        <f t="shared" si="1583"/>
        <v/>
      </c>
      <c r="AA8373" s="4" t="str">
        <f>IF($V8373="","",IF(Y8373&lt;36,0,IF(AND(36&lt;=Y8373,Y8373&lt;71),VLOOKUP($W8373,日射量と図３!$E$6:$F$34,2,TRUE),IF(AND(71&lt;=Y8373,Y8373&lt;107),VLOOKUP($W8373,日射量と図３!$E$6:$G$34,3,TRUE),IF(AND(107&lt;=Y8373,Y8373&lt;143),VLOOKUP($W8373,日射量と図３!$E$6:$H$34,4,TRUE),VLOOKUP($W8373,日射量と図３!$E$6:$I$34,5,TRUE))))))</f>
        <v/>
      </c>
      <c r="AB8373" s="4" t="str">
        <f>IF($V8373="","",IF(Z8373&lt;36,0,IF(AND(36&lt;=Z8373,Z8373&lt;71),VLOOKUP($W8373,日射量と図３!$E$6:$F$34,2,TRUE),IF(AND(71&lt;=Z8373,Z8373&lt;107),VLOOKUP($W8373,日射量と図３!$E$6:$G$34,3,TRUE),IF(AND(107&lt;=Z8373,Z8373&lt;143),VLOOKUP($W8373,日射量と図３!$E$6:$H$34,4,TRUE),VLOOKUP($W8373,日射量と図３!$E$6:$I$34,5,TRUE))))))</f>
        <v/>
      </c>
      <c r="AC8373" s="382" t="str">
        <f t="shared" si="1575"/>
        <v/>
      </c>
      <c r="AD8373" s="382" t="str">
        <f t="shared" si="1576"/>
        <v/>
      </c>
    </row>
    <row r="8374" spans="11:30" ht="13.5" customHeight="1">
      <c r="K8374" s="4">
        <f t="shared" si="1572"/>
        <v>5</v>
      </c>
      <c r="L8374" s="34">
        <v>43600</v>
      </c>
      <c r="M8374" s="4">
        <v>349</v>
      </c>
      <c r="N8374" s="4">
        <v>19</v>
      </c>
      <c r="O8374" s="31">
        <v>0.75</v>
      </c>
      <c r="P8374" s="35">
        <v>20.93</v>
      </c>
      <c r="Q8374" s="36">
        <f t="shared" si="1573"/>
        <v>16</v>
      </c>
      <c r="R8374" s="4">
        <f t="shared" si="1574"/>
        <v>0</v>
      </c>
      <c r="S8374" s="31">
        <f t="shared" si="1577"/>
        <v>0.20944444444444443</v>
      </c>
      <c r="T8374" s="31">
        <f t="shared" si="1578"/>
        <v>0.77601851851851855</v>
      </c>
      <c r="U8374" s="4">
        <f t="shared" si="1579"/>
        <v>0</v>
      </c>
      <c r="V8374" s="4" t="str">
        <f t="shared" si="1580"/>
        <v/>
      </c>
      <c r="W8374" s="18" t="str">
        <f>IF(V8374="","",VLOOKUP(L8374,日射量と図３!$A$4:$C$368,3,TRUE)*238.85/100)</f>
        <v/>
      </c>
      <c r="X8374" s="4" t="str">
        <f t="shared" si="1581"/>
        <v/>
      </c>
      <c r="Y8374" s="4" t="str">
        <f t="shared" si="1582"/>
        <v/>
      </c>
      <c r="Z8374" s="4" t="str">
        <f t="shared" si="1583"/>
        <v/>
      </c>
      <c r="AA8374" s="4" t="str">
        <f>IF($V8374="","",IF(Y8374&lt;36,0,IF(AND(36&lt;=Y8374,Y8374&lt;71),VLOOKUP($W8374,日射量と図３!$E$6:$F$34,2,TRUE),IF(AND(71&lt;=Y8374,Y8374&lt;107),VLOOKUP($W8374,日射量と図３!$E$6:$G$34,3,TRUE),IF(AND(107&lt;=Y8374,Y8374&lt;143),VLOOKUP($W8374,日射量と図３!$E$6:$H$34,4,TRUE),VLOOKUP($W8374,日射量と図３!$E$6:$I$34,5,TRUE))))))</f>
        <v/>
      </c>
      <c r="AB8374" s="4" t="str">
        <f>IF($V8374="","",IF(Z8374&lt;36,0,IF(AND(36&lt;=Z8374,Z8374&lt;71),VLOOKUP($W8374,日射量と図３!$E$6:$F$34,2,TRUE),IF(AND(71&lt;=Z8374,Z8374&lt;107),VLOOKUP($W8374,日射量と図３!$E$6:$G$34,3,TRUE),IF(AND(107&lt;=Z8374,Z8374&lt;143),VLOOKUP($W8374,日射量と図３!$E$6:$H$34,4,TRUE),VLOOKUP($W8374,日射量と図３!$E$6:$I$34,5,TRUE))))))</f>
        <v/>
      </c>
      <c r="AC8374" s="382" t="str">
        <f t="shared" si="1575"/>
        <v/>
      </c>
      <c r="AD8374" s="382" t="str">
        <f t="shared" si="1576"/>
        <v/>
      </c>
    </row>
    <row r="8375" spans="11:30" ht="13.5" customHeight="1">
      <c r="K8375" s="4">
        <f t="shared" si="1572"/>
        <v>5</v>
      </c>
      <c r="L8375" s="34">
        <v>43600</v>
      </c>
      <c r="M8375" s="4">
        <v>349</v>
      </c>
      <c r="N8375" s="4">
        <v>20</v>
      </c>
      <c r="O8375" s="31">
        <v>0.79166666666666663</v>
      </c>
      <c r="P8375" s="35">
        <v>19.970000000000002</v>
      </c>
      <c r="Q8375" s="36">
        <f t="shared" si="1573"/>
        <v>16</v>
      </c>
      <c r="R8375" s="4">
        <f t="shared" si="1574"/>
        <v>0</v>
      </c>
      <c r="S8375" s="31">
        <f t="shared" si="1577"/>
        <v>0.20944444444444443</v>
      </c>
      <c r="T8375" s="31">
        <f t="shared" si="1578"/>
        <v>0.77601851851851855</v>
      </c>
      <c r="U8375" s="4">
        <f t="shared" si="1579"/>
        <v>0</v>
      </c>
      <c r="V8375" s="4" t="str">
        <f t="shared" si="1580"/>
        <v/>
      </c>
      <c r="W8375" s="18" t="str">
        <f>IF(V8375="","",VLOOKUP(L8375,日射量と図３!$A$4:$C$368,3,TRUE)*238.85/100)</f>
        <v/>
      </c>
      <c r="X8375" s="4" t="str">
        <f t="shared" si="1581"/>
        <v/>
      </c>
      <c r="Y8375" s="4" t="str">
        <f t="shared" si="1582"/>
        <v/>
      </c>
      <c r="Z8375" s="4" t="str">
        <f t="shared" si="1583"/>
        <v/>
      </c>
      <c r="AA8375" s="4" t="str">
        <f>IF($V8375="","",IF(Y8375&lt;36,0,IF(AND(36&lt;=Y8375,Y8375&lt;71),VLOOKUP($W8375,日射量と図３!$E$6:$F$34,2,TRUE),IF(AND(71&lt;=Y8375,Y8375&lt;107),VLOOKUP($W8375,日射量と図３!$E$6:$G$34,3,TRUE),IF(AND(107&lt;=Y8375,Y8375&lt;143),VLOOKUP($W8375,日射量と図３!$E$6:$H$34,4,TRUE),VLOOKUP($W8375,日射量と図３!$E$6:$I$34,5,TRUE))))))</f>
        <v/>
      </c>
      <c r="AB8375" s="4" t="str">
        <f>IF($V8375="","",IF(Z8375&lt;36,0,IF(AND(36&lt;=Z8375,Z8375&lt;71),VLOOKUP($W8375,日射量と図３!$E$6:$F$34,2,TRUE),IF(AND(71&lt;=Z8375,Z8375&lt;107),VLOOKUP($W8375,日射量と図３!$E$6:$G$34,3,TRUE),IF(AND(107&lt;=Z8375,Z8375&lt;143),VLOOKUP($W8375,日射量と図３!$E$6:$H$34,4,TRUE),VLOOKUP($W8375,日射量と図３!$E$6:$I$34,5,TRUE))))))</f>
        <v/>
      </c>
      <c r="AC8375" s="382" t="str">
        <f t="shared" si="1575"/>
        <v/>
      </c>
      <c r="AD8375" s="382" t="str">
        <f t="shared" si="1576"/>
        <v/>
      </c>
    </row>
    <row r="8376" spans="11:30" ht="13.5" customHeight="1">
      <c r="K8376" s="4">
        <f t="shared" si="1572"/>
        <v>5</v>
      </c>
      <c r="L8376" s="34">
        <v>43600</v>
      </c>
      <c r="M8376" s="4">
        <v>349</v>
      </c>
      <c r="N8376" s="4">
        <v>21</v>
      </c>
      <c r="O8376" s="31">
        <v>0.83333333333333337</v>
      </c>
      <c r="P8376" s="35">
        <v>19.240000000000002</v>
      </c>
      <c r="Q8376" s="36">
        <f t="shared" si="1573"/>
        <v>16</v>
      </c>
      <c r="R8376" s="4">
        <f t="shared" si="1574"/>
        <v>0</v>
      </c>
      <c r="S8376" s="31">
        <f t="shared" si="1577"/>
        <v>0.20944444444444443</v>
      </c>
      <c r="T8376" s="31">
        <f t="shared" si="1578"/>
        <v>0.77601851851851855</v>
      </c>
      <c r="U8376" s="4">
        <f t="shared" si="1579"/>
        <v>0</v>
      </c>
      <c r="V8376" s="4" t="str">
        <f t="shared" si="1580"/>
        <v/>
      </c>
      <c r="W8376" s="18" t="str">
        <f>IF(V8376="","",VLOOKUP(L8376,日射量と図３!$A$4:$C$368,3,TRUE)*238.85/100)</f>
        <v/>
      </c>
      <c r="X8376" s="4" t="str">
        <f t="shared" si="1581"/>
        <v/>
      </c>
      <c r="Y8376" s="4" t="str">
        <f t="shared" si="1582"/>
        <v/>
      </c>
      <c r="Z8376" s="4" t="str">
        <f t="shared" si="1583"/>
        <v/>
      </c>
      <c r="AA8376" s="4" t="str">
        <f>IF($V8376="","",IF(Y8376&lt;36,0,IF(AND(36&lt;=Y8376,Y8376&lt;71),VLOOKUP($W8376,日射量と図３!$E$6:$F$34,2,TRUE),IF(AND(71&lt;=Y8376,Y8376&lt;107),VLOOKUP($W8376,日射量と図３!$E$6:$G$34,3,TRUE),IF(AND(107&lt;=Y8376,Y8376&lt;143),VLOOKUP($W8376,日射量と図３!$E$6:$H$34,4,TRUE),VLOOKUP($W8376,日射量と図３!$E$6:$I$34,5,TRUE))))))</f>
        <v/>
      </c>
      <c r="AB8376" s="4" t="str">
        <f>IF($V8376="","",IF(Z8376&lt;36,0,IF(AND(36&lt;=Z8376,Z8376&lt;71),VLOOKUP($W8376,日射量と図３!$E$6:$F$34,2,TRUE),IF(AND(71&lt;=Z8376,Z8376&lt;107),VLOOKUP($W8376,日射量と図３!$E$6:$G$34,3,TRUE),IF(AND(107&lt;=Z8376,Z8376&lt;143),VLOOKUP($W8376,日射量と図３!$E$6:$H$34,4,TRUE),VLOOKUP($W8376,日射量と図３!$E$6:$I$34,5,TRUE))))))</f>
        <v/>
      </c>
      <c r="AC8376" s="382" t="str">
        <f t="shared" si="1575"/>
        <v/>
      </c>
      <c r="AD8376" s="382" t="str">
        <f t="shared" si="1576"/>
        <v/>
      </c>
    </row>
    <row r="8377" spans="11:30" ht="13.5" customHeight="1">
      <c r="K8377" s="4">
        <f t="shared" si="1572"/>
        <v>5</v>
      </c>
      <c r="L8377" s="34">
        <v>43600</v>
      </c>
      <c r="M8377" s="4">
        <v>349</v>
      </c>
      <c r="N8377" s="4">
        <v>22</v>
      </c>
      <c r="O8377" s="31">
        <v>0.875</v>
      </c>
      <c r="P8377" s="35">
        <v>18.809999999999999</v>
      </c>
      <c r="Q8377" s="36">
        <f t="shared" si="1573"/>
        <v>16</v>
      </c>
      <c r="R8377" s="4">
        <f t="shared" si="1574"/>
        <v>0</v>
      </c>
      <c r="S8377" s="31">
        <f t="shared" si="1577"/>
        <v>0.20944444444444443</v>
      </c>
      <c r="T8377" s="31">
        <f t="shared" si="1578"/>
        <v>0.77601851851851855</v>
      </c>
      <c r="U8377" s="4">
        <f t="shared" si="1579"/>
        <v>0</v>
      </c>
      <c r="V8377" s="4" t="str">
        <f t="shared" si="1580"/>
        <v/>
      </c>
      <c r="W8377" s="18" t="str">
        <f>IF(V8377="","",VLOOKUP(L8377,日射量と図３!$A$4:$C$368,3,TRUE)*238.85/100)</f>
        <v/>
      </c>
      <c r="X8377" s="4" t="str">
        <f t="shared" si="1581"/>
        <v/>
      </c>
      <c r="Y8377" s="4" t="str">
        <f t="shared" si="1582"/>
        <v/>
      </c>
      <c r="Z8377" s="4" t="str">
        <f t="shared" si="1583"/>
        <v/>
      </c>
      <c r="AA8377" s="4" t="str">
        <f>IF($V8377="","",IF(Y8377&lt;36,0,IF(AND(36&lt;=Y8377,Y8377&lt;71),VLOOKUP($W8377,日射量と図３!$E$6:$F$34,2,TRUE),IF(AND(71&lt;=Y8377,Y8377&lt;107),VLOOKUP($W8377,日射量と図３!$E$6:$G$34,3,TRUE),IF(AND(107&lt;=Y8377,Y8377&lt;143),VLOOKUP($W8377,日射量と図３!$E$6:$H$34,4,TRUE),VLOOKUP($W8377,日射量と図３!$E$6:$I$34,5,TRUE))))))</f>
        <v/>
      </c>
      <c r="AB8377" s="4" t="str">
        <f>IF($V8377="","",IF(Z8377&lt;36,0,IF(AND(36&lt;=Z8377,Z8377&lt;71),VLOOKUP($W8377,日射量と図３!$E$6:$F$34,2,TRUE),IF(AND(71&lt;=Z8377,Z8377&lt;107),VLOOKUP($W8377,日射量と図３!$E$6:$G$34,3,TRUE),IF(AND(107&lt;=Z8377,Z8377&lt;143),VLOOKUP($W8377,日射量と図３!$E$6:$H$34,4,TRUE),VLOOKUP($W8377,日射量と図３!$E$6:$I$34,5,TRUE))))))</f>
        <v/>
      </c>
      <c r="AC8377" s="382" t="str">
        <f t="shared" si="1575"/>
        <v/>
      </c>
      <c r="AD8377" s="382" t="str">
        <f t="shared" si="1576"/>
        <v/>
      </c>
    </row>
    <row r="8378" spans="11:30" ht="13.5" customHeight="1">
      <c r="K8378" s="4">
        <f t="shared" si="1572"/>
        <v>5</v>
      </c>
      <c r="L8378" s="34">
        <v>43600</v>
      </c>
      <c r="M8378" s="4">
        <v>349</v>
      </c>
      <c r="N8378" s="4">
        <v>23</v>
      </c>
      <c r="O8378" s="31">
        <v>0.91666666666666663</v>
      </c>
      <c r="P8378" s="35">
        <v>18.340000000000003</v>
      </c>
      <c r="Q8378" s="36">
        <f t="shared" si="1573"/>
        <v>13</v>
      </c>
      <c r="R8378" s="4">
        <f t="shared" si="1574"/>
        <v>0</v>
      </c>
      <c r="S8378" s="31">
        <f t="shared" si="1577"/>
        <v>0.20944444444444443</v>
      </c>
      <c r="T8378" s="31">
        <f t="shared" si="1578"/>
        <v>0.77601851851851855</v>
      </c>
      <c r="U8378" s="4">
        <f t="shared" si="1579"/>
        <v>0</v>
      </c>
      <c r="V8378" s="4" t="str">
        <f t="shared" si="1580"/>
        <v/>
      </c>
      <c r="W8378" s="18" t="str">
        <f>IF(V8378="","",VLOOKUP(L8378,日射量と図３!$A$4:$C$368,3,TRUE)*238.85/100)</f>
        <v/>
      </c>
      <c r="X8378" s="4" t="str">
        <f t="shared" si="1581"/>
        <v/>
      </c>
      <c r="Y8378" s="4" t="str">
        <f t="shared" si="1582"/>
        <v/>
      </c>
      <c r="Z8378" s="4" t="str">
        <f t="shared" si="1583"/>
        <v/>
      </c>
      <c r="AA8378" s="4" t="str">
        <f>IF($V8378="","",IF(Y8378&lt;36,0,IF(AND(36&lt;=Y8378,Y8378&lt;71),VLOOKUP($W8378,日射量と図３!$E$6:$F$34,2,TRUE),IF(AND(71&lt;=Y8378,Y8378&lt;107),VLOOKUP($W8378,日射量と図３!$E$6:$G$34,3,TRUE),IF(AND(107&lt;=Y8378,Y8378&lt;143),VLOOKUP($W8378,日射量と図３!$E$6:$H$34,4,TRUE),VLOOKUP($W8378,日射量と図３!$E$6:$I$34,5,TRUE))))))</f>
        <v/>
      </c>
      <c r="AB8378" s="4" t="str">
        <f>IF($V8378="","",IF(Z8378&lt;36,0,IF(AND(36&lt;=Z8378,Z8378&lt;71),VLOOKUP($W8378,日射量と図３!$E$6:$F$34,2,TRUE),IF(AND(71&lt;=Z8378,Z8378&lt;107),VLOOKUP($W8378,日射量と図３!$E$6:$G$34,3,TRUE),IF(AND(107&lt;=Z8378,Z8378&lt;143),VLOOKUP($W8378,日射量と図３!$E$6:$H$34,4,TRUE),VLOOKUP($W8378,日射量と図３!$E$6:$I$34,5,TRUE))))))</f>
        <v/>
      </c>
      <c r="AC8378" s="382" t="str">
        <f t="shared" si="1575"/>
        <v/>
      </c>
      <c r="AD8378" s="382" t="str">
        <f t="shared" si="1576"/>
        <v/>
      </c>
    </row>
    <row r="8379" spans="11:30" ht="13.5" customHeight="1">
      <c r="K8379" s="4">
        <f t="shared" si="1572"/>
        <v>5</v>
      </c>
      <c r="L8379" s="34">
        <v>43600</v>
      </c>
      <c r="M8379" s="4">
        <v>349</v>
      </c>
      <c r="N8379" s="4">
        <v>24</v>
      </c>
      <c r="O8379" s="31">
        <v>0.95833333333333337</v>
      </c>
      <c r="P8379" s="35">
        <v>18.000000000000004</v>
      </c>
      <c r="Q8379" s="36">
        <f t="shared" si="1573"/>
        <v>13</v>
      </c>
      <c r="R8379" s="4">
        <f t="shared" si="1574"/>
        <v>0</v>
      </c>
      <c r="S8379" s="31">
        <f t="shared" si="1577"/>
        <v>0.20944444444444443</v>
      </c>
      <c r="T8379" s="31">
        <f t="shared" si="1578"/>
        <v>0.77601851851851855</v>
      </c>
      <c r="U8379" s="4">
        <f t="shared" si="1579"/>
        <v>0</v>
      </c>
      <c r="V8379" s="4" t="str">
        <f t="shared" si="1580"/>
        <v/>
      </c>
      <c r="W8379" s="18" t="str">
        <f>IF(V8379="","",VLOOKUP(L8379,日射量と図３!$A$4:$C$368,3,TRUE)*238.85/100)</f>
        <v/>
      </c>
      <c r="X8379" s="4" t="str">
        <f t="shared" si="1581"/>
        <v/>
      </c>
      <c r="Y8379" s="4" t="str">
        <f t="shared" si="1582"/>
        <v/>
      </c>
      <c r="Z8379" s="4" t="str">
        <f t="shared" si="1583"/>
        <v/>
      </c>
      <c r="AA8379" s="4" t="str">
        <f>IF($V8379="","",IF(Y8379&lt;36,0,IF(AND(36&lt;=Y8379,Y8379&lt;71),VLOOKUP($W8379,日射量と図３!$E$6:$F$34,2,TRUE),IF(AND(71&lt;=Y8379,Y8379&lt;107),VLOOKUP($W8379,日射量と図３!$E$6:$G$34,3,TRUE),IF(AND(107&lt;=Y8379,Y8379&lt;143),VLOOKUP($W8379,日射量と図３!$E$6:$H$34,4,TRUE),VLOOKUP($W8379,日射量と図３!$E$6:$I$34,5,TRUE))))))</f>
        <v/>
      </c>
      <c r="AB8379" s="4" t="str">
        <f>IF($V8379="","",IF(Z8379&lt;36,0,IF(AND(36&lt;=Z8379,Z8379&lt;71),VLOOKUP($W8379,日射量と図３!$E$6:$F$34,2,TRUE),IF(AND(71&lt;=Z8379,Z8379&lt;107),VLOOKUP($W8379,日射量と図３!$E$6:$G$34,3,TRUE),IF(AND(107&lt;=Z8379,Z8379&lt;143),VLOOKUP($W8379,日射量と図３!$E$6:$H$34,4,TRUE),VLOOKUP($W8379,日射量と図３!$E$6:$I$34,5,TRUE))))))</f>
        <v/>
      </c>
      <c r="AC8379" s="382" t="str">
        <f t="shared" si="1575"/>
        <v/>
      </c>
      <c r="AD8379" s="382" t="str">
        <f t="shared" si="1576"/>
        <v/>
      </c>
    </row>
    <row r="8380" spans="11:30" ht="13.5" customHeight="1">
      <c r="K8380" s="4">
        <f t="shared" si="1572"/>
        <v>5</v>
      </c>
      <c r="L8380" s="34">
        <v>43601</v>
      </c>
      <c r="M8380" s="4">
        <v>350</v>
      </c>
      <c r="N8380" s="4">
        <v>1</v>
      </c>
      <c r="O8380" s="31">
        <v>0</v>
      </c>
      <c r="P8380" s="35">
        <v>17.759999999999998</v>
      </c>
      <c r="Q8380" s="36">
        <f t="shared" si="1573"/>
        <v>13</v>
      </c>
      <c r="R8380" s="4">
        <f t="shared" si="1574"/>
        <v>0</v>
      </c>
      <c r="S8380" s="31">
        <f t="shared" si="1577"/>
        <v>0.20944444444444443</v>
      </c>
      <c r="T8380" s="31">
        <f t="shared" si="1578"/>
        <v>0.77601851851851855</v>
      </c>
      <c r="U8380" s="4">
        <f t="shared" si="1579"/>
        <v>0</v>
      </c>
      <c r="V8380" s="4">
        <f t="shared" si="1580"/>
        <v>0</v>
      </c>
      <c r="W8380" s="18">
        <f>IF(V8380="","",VLOOKUP(L8380,日射量と図３!$A$4:$C$368,3,TRUE)*238.85/100)</f>
        <v>42.993000000000002</v>
      </c>
      <c r="X8380" s="4">
        <f t="shared" si="1581"/>
        <v>14</v>
      </c>
      <c r="Y8380" s="4">
        <f t="shared" si="1582"/>
        <v>0</v>
      </c>
      <c r="Z8380" s="4">
        <f t="shared" si="1583"/>
        <v>0</v>
      </c>
      <c r="AA8380" s="4">
        <f>IF($V8380="","",IF(Y8380&lt;36,0,IF(AND(36&lt;=Y8380,Y8380&lt;71),VLOOKUP($W8380,日射量と図３!$E$6:$F$34,2,TRUE),IF(AND(71&lt;=Y8380,Y8380&lt;107),VLOOKUP($W8380,日射量と図３!$E$6:$G$34,3,TRUE),IF(AND(107&lt;=Y8380,Y8380&lt;143),VLOOKUP($W8380,日射量と図３!$E$6:$H$34,4,TRUE),VLOOKUP($W8380,日射量と図３!$E$6:$I$34,5,TRUE))))))</f>
        <v>0</v>
      </c>
      <c r="AB8380" s="4">
        <f>IF($V8380="","",IF(Z8380&lt;36,0,IF(AND(36&lt;=Z8380,Z8380&lt;71),VLOOKUP($W8380,日射量と図３!$E$6:$F$34,2,TRUE),IF(AND(71&lt;=Z8380,Z8380&lt;107),VLOOKUP($W8380,日射量と図３!$E$6:$G$34,3,TRUE),IF(AND(107&lt;=Z8380,Z8380&lt;143),VLOOKUP($W8380,日射量と図３!$E$6:$H$34,4,TRUE),VLOOKUP($W8380,日射量と図３!$E$6:$I$34,5,TRUE))))))</f>
        <v>0</v>
      </c>
      <c r="AC8380" s="382">
        <f t="shared" si="1575"/>
        <v>0</v>
      </c>
      <c r="AD8380" s="382">
        <f t="shared" si="1576"/>
        <v>0</v>
      </c>
    </row>
    <row r="8381" spans="11:30" ht="13.5" customHeight="1">
      <c r="K8381" s="4">
        <f t="shared" si="1572"/>
        <v>5</v>
      </c>
      <c r="L8381" s="34">
        <v>43601</v>
      </c>
      <c r="M8381" s="4">
        <v>350</v>
      </c>
      <c r="N8381" s="4">
        <v>2</v>
      </c>
      <c r="O8381" s="31">
        <v>4.1666666666666664E-2</v>
      </c>
      <c r="P8381" s="35">
        <v>17.630000000000003</v>
      </c>
      <c r="Q8381" s="36">
        <f t="shared" si="1573"/>
        <v>13</v>
      </c>
      <c r="R8381" s="4">
        <f t="shared" si="1574"/>
        <v>0</v>
      </c>
      <c r="S8381" s="31">
        <f t="shared" si="1577"/>
        <v>0.20944444444444443</v>
      </c>
      <c r="T8381" s="31">
        <f t="shared" si="1578"/>
        <v>0.77601851851851855</v>
      </c>
      <c r="U8381" s="4">
        <f t="shared" si="1579"/>
        <v>0</v>
      </c>
      <c r="V8381" s="4" t="str">
        <f t="shared" si="1580"/>
        <v/>
      </c>
      <c r="W8381" s="18" t="str">
        <f>IF(V8381="","",VLOOKUP(L8381,日射量と図３!$A$4:$C$368,3,TRUE)*238.85/100)</f>
        <v/>
      </c>
      <c r="X8381" s="4" t="str">
        <f t="shared" si="1581"/>
        <v/>
      </c>
      <c r="Y8381" s="4" t="str">
        <f t="shared" si="1582"/>
        <v/>
      </c>
      <c r="Z8381" s="4" t="str">
        <f t="shared" si="1583"/>
        <v/>
      </c>
      <c r="AA8381" s="4" t="str">
        <f>IF($V8381="","",IF(Y8381&lt;36,0,IF(AND(36&lt;=Y8381,Y8381&lt;71),VLOOKUP($W8381,日射量と図３!$E$6:$F$34,2,TRUE),IF(AND(71&lt;=Y8381,Y8381&lt;107),VLOOKUP($W8381,日射量と図３!$E$6:$G$34,3,TRUE),IF(AND(107&lt;=Y8381,Y8381&lt;143),VLOOKUP($W8381,日射量と図３!$E$6:$H$34,4,TRUE),VLOOKUP($W8381,日射量と図３!$E$6:$I$34,5,TRUE))))))</f>
        <v/>
      </c>
      <c r="AB8381" s="4" t="str">
        <f>IF($V8381="","",IF(Z8381&lt;36,0,IF(AND(36&lt;=Z8381,Z8381&lt;71),VLOOKUP($W8381,日射量と図３!$E$6:$F$34,2,TRUE),IF(AND(71&lt;=Z8381,Z8381&lt;107),VLOOKUP($W8381,日射量と図３!$E$6:$G$34,3,TRUE),IF(AND(107&lt;=Z8381,Z8381&lt;143),VLOOKUP($W8381,日射量と図３!$E$6:$H$34,4,TRUE),VLOOKUP($W8381,日射量と図３!$E$6:$I$34,5,TRUE))))))</f>
        <v/>
      </c>
      <c r="AC8381" s="382" t="str">
        <f t="shared" si="1575"/>
        <v/>
      </c>
      <c r="AD8381" s="382" t="str">
        <f t="shared" si="1576"/>
        <v/>
      </c>
    </row>
    <row r="8382" spans="11:30" ht="13.5" customHeight="1">
      <c r="K8382" s="4">
        <f t="shared" si="1572"/>
        <v>5</v>
      </c>
      <c r="L8382" s="34">
        <v>43601</v>
      </c>
      <c r="M8382" s="4">
        <v>350</v>
      </c>
      <c r="N8382" s="4">
        <v>3</v>
      </c>
      <c r="O8382" s="31">
        <v>8.3333333333333329E-2</v>
      </c>
      <c r="P8382" s="35">
        <v>17.48</v>
      </c>
      <c r="Q8382" s="36">
        <f t="shared" si="1573"/>
        <v>13</v>
      </c>
      <c r="R8382" s="4">
        <f t="shared" si="1574"/>
        <v>0</v>
      </c>
      <c r="S8382" s="31">
        <f t="shared" si="1577"/>
        <v>0.20944444444444443</v>
      </c>
      <c r="T8382" s="31">
        <f t="shared" si="1578"/>
        <v>0.77601851851851855</v>
      </c>
      <c r="U8382" s="4">
        <f t="shared" si="1579"/>
        <v>0</v>
      </c>
      <c r="V8382" s="4" t="str">
        <f t="shared" si="1580"/>
        <v/>
      </c>
      <c r="W8382" s="18" t="str">
        <f>IF(V8382="","",VLOOKUP(L8382,日射量と図３!$A$4:$C$368,3,TRUE)*238.85/100)</f>
        <v/>
      </c>
      <c r="X8382" s="4" t="str">
        <f t="shared" si="1581"/>
        <v/>
      </c>
      <c r="Y8382" s="4" t="str">
        <f t="shared" si="1582"/>
        <v/>
      </c>
      <c r="Z8382" s="4" t="str">
        <f t="shared" si="1583"/>
        <v/>
      </c>
      <c r="AA8382" s="4" t="str">
        <f>IF($V8382="","",IF(Y8382&lt;36,0,IF(AND(36&lt;=Y8382,Y8382&lt;71),VLOOKUP($W8382,日射量と図３!$E$6:$F$34,2,TRUE),IF(AND(71&lt;=Y8382,Y8382&lt;107),VLOOKUP($W8382,日射量と図３!$E$6:$G$34,3,TRUE),IF(AND(107&lt;=Y8382,Y8382&lt;143),VLOOKUP($W8382,日射量と図３!$E$6:$H$34,4,TRUE),VLOOKUP($W8382,日射量と図３!$E$6:$I$34,5,TRUE))))))</f>
        <v/>
      </c>
      <c r="AB8382" s="4" t="str">
        <f>IF($V8382="","",IF(Z8382&lt;36,0,IF(AND(36&lt;=Z8382,Z8382&lt;71),VLOOKUP($W8382,日射量と図３!$E$6:$F$34,2,TRUE),IF(AND(71&lt;=Z8382,Z8382&lt;107),VLOOKUP($W8382,日射量と図３!$E$6:$G$34,3,TRUE),IF(AND(107&lt;=Z8382,Z8382&lt;143),VLOOKUP($W8382,日射量と図３!$E$6:$H$34,4,TRUE),VLOOKUP($W8382,日射量と図３!$E$6:$I$34,5,TRUE))))))</f>
        <v/>
      </c>
      <c r="AC8382" s="382" t="str">
        <f t="shared" si="1575"/>
        <v/>
      </c>
      <c r="AD8382" s="382" t="str">
        <f t="shared" si="1576"/>
        <v/>
      </c>
    </row>
    <row r="8383" spans="11:30" ht="13.5" customHeight="1">
      <c r="K8383" s="4">
        <f t="shared" si="1572"/>
        <v>5</v>
      </c>
      <c r="L8383" s="34">
        <v>43601</v>
      </c>
      <c r="M8383" s="4">
        <v>350</v>
      </c>
      <c r="N8383" s="4">
        <v>4</v>
      </c>
      <c r="O8383" s="31">
        <v>0.125</v>
      </c>
      <c r="P8383" s="35">
        <v>17.07</v>
      </c>
      <c r="Q8383" s="36">
        <f t="shared" si="1573"/>
        <v>13</v>
      </c>
      <c r="R8383" s="4">
        <f t="shared" si="1574"/>
        <v>0</v>
      </c>
      <c r="S8383" s="31">
        <f t="shared" si="1577"/>
        <v>0.20944444444444443</v>
      </c>
      <c r="T8383" s="31">
        <f t="shared" si="1578"/>
        <v>0.77601851851851855</v>
      </c>
      <c r="U8383" s="4">
        <f t="shared" si="1579"/>
        <v>0</v>
      </c>
      <c r="V8383" s="4" t="str">
        <f t="shared" si="1580"/>
        <v/>
      </c>
      <c r="W8383" s="18" t="str">
        <f>IF(V8383="","",VLOOKUP(L8383,日射量と図３!$A$4:$C$368,3,TRUE)*238.85/100)</f>
        <v/>
      </c>
      <c r="X8383" s="4" t="str">
        <f t="shared" si="1581"/>
        <v/>
      </c>
      <c r="Y8383" s="4" t="str">
        <f t="shared" si="1582"/>
        <v/>
      </c>
      <c r="Z8383" s="4" t="str">
        <f t="shared" si="1583"/>
        <v/>
      </c>
      <c r="AA8383" s="4" t="str">
        <f>IF($V8383="","",IF(Y8383&lt;36,0,IF(AND(36&lt;=Y8383,Y8383&lt;71),VLOOKUP($W8383,日射量と図３!$E$6:$F$34,2,TRUE),IF(AND(71&lt;=Y8383,Y8383&lt;107),VLOOKUP($W8383,日射量と図３!$E$6:$G$34,3,TRUE),IF(AND(107&lt;=Y8383,Y8383&lt;143),VLOOKUP($W8383,日射量と図３!$E$6:$H$34,4,TRUE),VLOOKUP($W8383,日射量と図３!$E$6:$I$34,5,TRUE))))))</f>
        <v/>
      </c>
      <c r="AB8383" s="4" t="str">
        <f>IF($V8383="","",IF(Z8383&lt;36,0,IF(AND(36&lt;=Z8383,Z8383&lt;71),VLOOKUP($W8383,日射量と図３!$E$6:$F$34,2,TRUE),IF(AND(71&lt;=Z8383,Z8383&lt;107),VLOOKUP($W8383,日射量と図３!$E$6:$G$34,3,TRUE),IF(AND(107&lt;=Z8383,Z8383&lt;143),VLOOKUP($W8383,日射量と図３!$E$6:$H$34,4,TRUE),VLOOKUP($W8383,日射量と図３!$E$6:$I$34,5,TRUE))))))</f>
        <v/>
      </c>
      <c r="AC8383" s="382" t="str">
        <f t="shared" si="1575"/>
        <v/>
      </c>
      <c r="AD8383" s="382" t="str">
        <f t="shared" si="1576"/>
        <v/>
      </c>
    </row>
    <row r="8384" spans="11:30" ht="13.5" customHeight="1">
      <c r="K8384" s="4">
        <f t="shared" si="1572"/>
        <v>5</v>
      </c>
      <c r="L8384" s="34">
        <v>43601</v>
      </c>
      <c r="M8384" s="4">
        <v>350</v>
      </c>
      <c r="N8384" s="4">
        <v>5</v>
      </c>
      <c r="O8384" s="31">
        <v>0.16666666666666666</v>
      </c>
      <c r="P8384" s="35">
        <v>16.89</v>
      </c>
      <c r="Q8384" s="36">
        <f t="shared" si="1573"/>
        <v>15</v>
      </c>
      <c r="R8384" s="4">
        <f t="shared" si="1574"/>
        <v>0</v>
      </c>
      <c r="S8384" s="31">
        <f t="shared" si="1577"/>
        <v>0.20944444444444443</v>
      </c>
      <c r="T8384" s="31">
        <f t="shared" si="1578"/>
        <v>0.77601851851851855</v>
      </c>
      <c r="U8384" s="4">
        <f t="shared" si="1579"/>
        <v>0</v>
      </c>
      <c r="V8384" s="4" t="str">
        <f t="shared" si="1580"/>
        <v/>
      </c>
      <c r="W8384" s="18" t="str">
        <f>IF(V8384="","",VLOOKUP(L8384,日射量と図３!$A$4:$C$368,3,TRUE)*238.85/100)</f>
        <v/>
      </c>
      <c r="X8384" s="4" t="str">
        <f t="shared" si="1581"/>
        <v/>
      </c>
      <c r="Y8384" s="4" t="str">
        <f t="shared" si="1582"/>
        <v/>
      </c>
      <c r="Z8384" s="4" t="str">
        <f t="shared" si="1583"/>
        <v/>
      </c>
      <c r="AA8384" s="4" t="str">
        <f>IF($V8384="","",IF(Y8384&lt;36,0,IF(AND(36&lt;=Y8384,Y8384&lt;71),VLOOKUP($W8384,日射量と図３!$E$6:$F$34,2,TRUE),IF(AND(71&lt;=Y8384,Y8384&lt;107),VLOOKUP($W8384,日射量と図３!$E$6:$G$34,3,TRUE),IF(AND(107&lt;=Y8384,Y8384&lt;143),VLOOKUP($W8384,日射量と図３!$E$6:$H$34,4,TRUE),VLOOKUP($W8384,日射量と図３!$E$6:$I$34,5,TRUE))))))</f>
        <v/>
      </c>
      <c r="AB8384" s="4" t="str">
        <f>IF($V8384="","",IF(Z8384&lt;36,0,IF(AND(36&lt;=Z8384,Z8384&lt;71),VLOOKUP($W8384,日射量と図３!$E$6:$F$34,2,TRUE),IF(AND(71&lt;=Z8384,Z8384&lt;107),VLOOKUP($W8384,日射量と図３!$E$6:$G$34,3,TRUE),IF(AND(107&lt;=Z8384,Z8384&lt;143),VLOOKUP($W8384,日射量と図３!$E$6:$H$34,4,TRUE),VLOOKUP($W8384,日射量と図３!$E$6:$I$34,5,TRUE))))))</f>
        <v/>
      </c>
      <c r="AC8384" s="382" t="str">
        <f t="shared" si="1575"/>
        <v/>
      </c>
      <c r="AD8384" s="382" t="str">
        <f t="shared" si="1576"/>
        <v/>
      </c>
    </row>
    <row r="8385" spans="11:30" ht="13.5" customHeight="1">
      <c r="K8385" s="4">
        <f t="shared" si="1572"/>
        <v>5</v>
      </c>
      <c r="L8385" s="34">
        <v>43601</v>
      </c>
      <c r="M8385" s="4">
        <v>350</v>
      </c>
      <c r="N8385" s="4">
        <v>6</v>
      </c>
      <c r="O8385" s="31">
        <v>0.20833333333333334</v>
      </c>
      <c r="P8385" s="35">
        <v>16.61</v>
      </c>
      <c r="Q8385" s="36">
        <f t="shared" si="1573"/>
        <v>15</v>
      </c>
      <c r="R8385" s="4">
        <f t="shared" si="1574"/>
        <v>0</v>
      </c>
      <c r="S8385" s="31">
        <f t="shared" si="1577"/>
        <v>0.20944444444444443</v>
      </c>
      <c r="T8385" s="31">
        <f t="shared" si="1578"/>
        <v>0.77601851851851855</v>
      </c>
      <c r="U8385" s="4">
        <f t="shared" si="1579"/>
        <v>0</v>
      </c>
      <c r="V8385" s="4" t="str">
        <f t="shared" si="1580"/>
        <v/>
      </c>
      <c r="W8385" s="18" t="str">
        <f>IF(V8385="","",VLOOKUP(L8385,日射量と図３!$A$4:$C$368,3,TRUE)*238.85/100)</f>
        <v/>
      </c>
      <c r="X8385" s="4" t="str">
        <f t="shared" si="1581"/>
        <v/>
      </c>
      <c r="Y8385" s="4" t="str">
        <f t="shared" si="1582"/>
        <v/>
      </c>
      <c r="Z8385" s="4" t="str">
        <f t="shared" si="1583"/>
        <v/>
      </c>
      <c r="AA8385" s="4" t="str">
        <f>IF($V8385="","",IF(Y8385&lt;36,0,IF(AND(36&lt;=Y8385,Y8385&lt;71),VLOOKUP($W8385,日射量と図３!$E$6:$F$34,2,TRUE),IF(AND(71&lt;=Y8385,Y8385&lt;107),VLOOKUP($W8385,日射量と図３!$E$6:$G$34,3,TRUE),IF(AND(107&lt;=Y8385,Y8385&lt;143),VLOOKUP($W8385,日射量と図３!$E$6:$H$34,4,TRUE),VLOOKUP($W8385,日射量と図３!$E$6:$I$34,5,TRUE))))))</f>
        <v/>
      </c>
      <c r="AB8385" s="4" t="str">
        <f>IF($V8385="","",IF(Z8385&lt;36,0,IF(AND(36&lt;=Z8385,Z8385&lt;71),VLOOKUP($W8385,日射量と図３!$E$6:$F$34,2,TRUE),IF(AND(71&lt;=Z8385,Z8385&lt;107),VLOOKUP($W8385,日射量と図３!$E$6:$G$34,3,TRUE),IF(AND(107&lt;=Z8385,Z8385&lt;143),VLOOKUP($W8385,日射量と図３!$E$6:$H$34,4,TRUE),VLOOKUP($W8385,日射量と図３!$E$6:$I$34,5,TRUE))))))</f>
        <v/>
      </c>
      <c r="AC8385" s="382" t="str">
        <f t="shared" si="1575"/>
        <v/>
      </c>
      <c r="AD8385" s="382" t="str">
        <f t="shared" si="1576"/>
        <v/>
      </c>
    </row>
    <row r="8386" spans="11:30" ht="13.5" customHeight="1">
      <c r="K8386" s="4">
        <f t="shared" si="1572"/>
        <v>5</v>
      </c>
      <c r="L8386" s="34">
        <v>43601</v>
      </c>
      <c r="M8386" s="4">
        <v>350</v>
      </c>
      <c r="N8386" s="4">
        <v>7</v>
      </c>
      <c r="O8386" s="31">
        <v>0.25</v>
      </c>
      <c r="P8386" s="35">
        <v>17.079999999999998</v>
      </c>
      <c r="Q8386" s="36">
        <f t="shared" si="1573"/>
        <v>15</v>
      </c>
      <c r="R8386" s="4">
        <f t="shared" si="1574"/>
        <v>0</v>
      </c>
      <c r="S8386" s="31">
        <f t="shared" si="1577"/>
        <v>0.20944444444444443</v>
      </c>
      <c r="T8386" s="31">
        <f t="shared" si="1578"/>
        <v>0.77601851851851855</v>
      </c>
      <c r="U8386" s="4">
        <f t="shared" si="1579"/>
        <v>0</v>
      </c>
      <c r="V8386" s="4" t="str">
        <f t="shared" si="1580"/>
        <v/>
      </c>
      <c r="W8386" s="18" t="str">
        <f>IF(V8386="","",VLOOKUP(L8386,日射量と図３!$A$4:$C$368,3,TRUE)*238.85/100)</f>
        <v/>
      </c>
      <c r="X8386" s="4" t="str">
        <f t="shared" si="1581"/>
        <v/>
      </c>
      <c r="Y8386" s="4" t="str">
        <f t="shared" si="1582"/>
        <v/>
      </c>
      <c r="Z8386" s="4" t="str">
        <f t="shared" si="1583"/>
        <v/>
      </c>
      <c r="AA8386" s="4" t="str">
        <f>IF($V8386="","",IF(Y8386&lt;36,0,IF(AND(36&lt;=Y8386,Y8386&lt;71),VLOOKUP($W8386,日射量と図３!$E$6:$F$34,2,TRUE),IF(AND(71&lt;=Y8386,Y8386&lt;107),VLOOKUP($W8386,日射量と図３!$E$6:$G$34,3,TRUE),IF(AND(107&lt;=Y8386,Y8386&lt;143),VLOOKUP($W8386,日射量と図３!$E$6:$H$34,4,TRUE),VLOOKUP($W8386,日射量と図３!$E$6:$I$34,5,TRUE))))))</f>
        <v/>
      </c>
      <c r="AB8386" s="4" t="str">
        <f>IF($V8386="","",IF(Z8386&lt;36,0,IF(AND(36&lt;=Z8386,Z8386&lt;71),VLOOKUP($W8386,日射量と図３!$E$6:$F$34,2,TRUE),IF(AND(71&lt;=Z8386,Z8386&lt;107),VLOOKUP($W8386,日射量と図３!$E$6:$G$34,3,TRUE),IF(AND(107&lt;=Z8386,Z8386&lt;143),VLOOKUP($W8386,日射量と図３!$E$6:$H$34,4,TRUE),VLOOKUP($W8386,日射量と図３!$E$6:$I$34,5,TRUE))))))</f>
        <v/>
      </c>
      <c r="AC8386" s="382" t="str">
        <f t="shared" si="1575"/>
        <v/>
      </c>
      <c r="AD8386" s="382" t="str">
        <f t="shared" si="1576"/>
        <v/>
      </c>
    </row>
    <row r="8387" spans="11:30" ht="13.5" customHeight="1">
      <c r="K8387" s="4">
        <f t="shared" si="1572"/>
        <v>5</v>
      </c>
      <c r="L8387" s="34">
        <v>43601</v>
      </c>
      <c r="M8387" s="4">
        <v>350</v>
      </c>
      <c r="N8387" s="4">
        <v>8</v>
      </c>
      <c r="O8387" s="31">
        <v>0.29166666666666669</v>
      </c>
      <c r="P8387" s="35">
        <v>18.119999999999997</v>
      </c>
      <c r="Q8387" s="36">
        <f t="shared" si="1573"/>
        <v>12</v>
      </c>
      <c r="R8387" s="4">
        <f t="shared" si="1574"/>
        <v>0</v>
      </c>
      <c r="S8387" s="31">
        <f t="shared" si="1577"/>
        <v>0.20944444444444443</v>
      </c>
      <c r="T8387" s="31">
        <f t="shared" si="1578"/>
        <v>0.77601851851851855</v>
      </c>
      <c r="U8387" s="4">
        <f t="shared" si="1579"/>
        <v>0</v>
      </c>
      <c r="V8387" s="4" t="str">
        <f t="shared" si="1580"/>
        <v/>
      </c>
      <c r="W8387" s="18" t="str">
        <f>IF(V8387="","",VLOOKUP(L8387,日射量と図３!$A$4:$C$368,3,TRUE)*238.85/100)</f>
        <v/>
      </c>
      <c r="X8387" s="4" t="str">
        <f t="shared" si="1581"/>
        <v/>
      </c>
      <c r="Y8387" s="4" t="str">
        <f t="shared" si="1582"/>
        <v/>
      </c>
      <c r="Z8387" s="4" t="str">
        <f t="shared" si="1583"/>
        <v/>
      </c>
      <c r="AA8387" s="4" t="str">
        <f>IF($V8387="","",IF(Y8387&lt;36,0,IF(AND(36&lt;=Y8387,Y8387&lt;71),VLOOKUP($W8387,日射量と図３!$E$6:$F$34,2,TRUE),IF(AND(71&lt;=Y8387,Y8387&lt;107),VLOOKUP($W8387,日射量と図３!$E$6:$G$34,3,TRUE),IF(AND(107&lt;=Y8387,Y8387&lt;143),VLOOKUP($W8387,日射量と図３!$E$6:$H$34,4,TRUE),VLOOKUP($W8387,日射量と図３!$E$6:$I$34,5,TRUE))))))</f>
        <v/>
      </c>
      <c r="AB8387" s="4" t="str">
        <f>IF($V8387="","",IF(Z8387&lt;36,0,IF(AND(36&lt;=Z8387,Z8387&lt;71),VLOOKUP($W8387,日射量と図３!$E$6:$F$34,2,TRUE),IF(AND(71&lt;=Z8387,Z8387&lt;107),VLOOKUP($W8387,日射量と図３!$E$6:$G$34,3,TRUE),IF(AND(107&lt;=Z8387,Z8387&lt;143),VLOOKUP($W8387,日射量と図３!$E$6:$H$34,4,TRUE),VLOOKUP($W8387,日射量と図３!$E$6:$I$34,5,TRUE))))))</f>
        <v/>
      </c>
      <c r="AC8387" s="382" t="str">
        <f t="shared" si="1575"/>
        <v/>
      </c>
      <c r="AD8387" s="382" t="str">
        <f t="shared" si="1576"/>
        <v/>
      </c>
    </row>
    <row r="8388" spans="11:30" ht="13.5" customHeight="1">
      <c r="K8388" s="4">
        <f t="shared" si="1572"/>
        <v>5</v>
      </c>
      <c r="L8388" s="34">
        <v>43601</v>
      </c>
      <c r="M8388" s="4">
        <v>350</v>
      </c>
      <c r="N8388" s="4">
        <v>9</v>
      </c>
      <c r="O8388" s="31">
        <v>0.33333333333333331</v>
      </c>
      <c r="P8388" s="35">
        <v>18.96</v>
      </c>
      <c r="Q8388" s="36">
        <f t="shared" si="1573"/>
        <v>12</v>
      </c>
      <c r="R8388" s="4">
        <f t="shared" si="1574"/>
        <v>0</v>
      </c>
      <c r="S8388" s="31">
        <f t="shared" si="1577"/>
        <v>0.20944444444444443</v>
      </c>
      <c r="T8388" s="31">
        <f t="shared" si="1578"/>
        <v>0.77601851851851855</v>
      </c>
      <c r="U8388" s="4">
        <f t="shared" si="1579"/>
        <v>0</v>
      </c>
      <c r="V8388" s="4" t="str">
        <f t="shared" si="1580"/>
        <v/>
      </c>
      <c r="W8388" s="18" t="str">
        <f>IF(V8388="","",VLOOKUP(L8388,日射量と図３!$A$4:$C$368,3,TRUE)*238.85/100)</f>
        <v/>
      </c>
      <c r="X8388" s="4" t="str">
        <f t="shared" si="1581"/>
        <v/>
      </c>
      <c r="Y8388" s="4" t="str">
        <f t="shared" si="1582"/>
        <v/>
      </c>
      <c r="Z8388" s="4" t="str">
        <f t="shared" si="1583"/>
        <v/>
      </c>
      <c r="AA8388" s="4" t="str">
        <f>IF($V8388="","",IF(Y8388&lt;36,0,IF(AND(36&lt;=Y8388,Y8388&lt;71),VLOOKUP($W8388,日射量と図３!$E$6:$F$34,2,TRUE),IF(AND(71&lt;=Y8388,Y8388&lt;107),VLOOKUP($W8388,日射量と図３!$E$6:$G$34,3,TRUE),IF(AND(107&lt;=Y8388,Y8388&lt;143),VLOOKUP($W8388,日射量と図３!$E$6:$H$34,4,TRUE),VLOOKUP($W8388,日射量と図３!$E$6:$I$34,5,TRUE))))))</f>
        <v/>
      </c>
      <c r="AB8388" s="4" t="str">
        <f>IF($V8388="","",IF(Z8388&lt;36,0,IF(AND(36&lt;=Z8388,Z8388&lt;71),VLOOKUP($W8388,日射量と図３!$E$6:$F$34,2,TRUE),IF(AND(71&lt;=Z8388,Z8388&lt;107),VLOOKUP($W8388,日射量と図３!$E$6:$G$34,3,TRUE),IF(AND(107&lt;=Z8388,Z8388&lt;143),VLOOKUP($W8388,日射量と図３!$E$6:$H$34,4,TRUE),VLOOKUP($W8388,日射量と図３!$E$6:$I$34,5,TRUE))))))</f>
        <v/>
      </c>
      <c r="AC8388" s="382" t="str">
        <f t="shared" si="1575"/>
        <v/>
      </c>
      <c r="AD8388" s="382" t="str">
        <f t="shared" si="1576"/>
        <v/>
      </c>
    </row>
    <row r="8389" spans="11:30" ht="13.5" customHeight="1">
      <c r="K8389" s="4">
        <f t="shared" ref="K8389:K8452" si="1584">MONTH(L8389)</f>
        <v>5</v>
      </c>
      <c r="L8389" s="34">
        <v>43601</v>
      </c>
      <c r="M8389" s="4">
        <v>350</v>
      </c>
      <c r="N8389" s="4">
        <v>10</v>
      </c>
      <c r="O8389" s="31">
        <v>0.375</v>
      </c>
      <c r="P8389" s="35">
        <v>19.939999999999998</v>
      </c>
      <c r="Q8389" s="36">
        <f t="shared" ref="Q8389:Q8452" si="1585">IF(O8389&lt;$B$15,$D$14,IF(O8389&lt;$B$16,$D$15,IF(O8389&lt;$B$17,$D$16,IF(O8389&lt;$B$18,$D$17,IF(O8389&lt;$B$19,$D$18,$D$19)))))</f>
        <v>12</v>
      </c>
      <c r="R8389" s="4">
        <f t="shared" ref="R8389:R8452" si="1586">IF(Q8389-P8389&gt;0,Q8389-P8389,0)</f>
        <v>0</v>
      </c>
      <c r="S8389" s="31">
        <f t="shared" si="1577"/>
        <v>0.20944444444444443</v>
      </c>
      <c r="T8389" s="31">
        <f t="shared" si="1578"/>
        <v>0.77601851851851855</v>
      </c>
      <c r="U8389" s="4">
        <f t="shared" si="1579"/>
        <v>0</v>
      </c>
      <c r="V8389" s="4" t="str">
        <f t="shared" si="1580"/>
        <v/>
      </c>
      <c r="W8389" s="18" t="str">
        <f>IF(V8389="","",VLOOKUP(L8389,日射量と図３!$A$4:$C$368,3,TRUE)*238.85/100)</f>
        <v/>
      </c>
      <c r="X8389" s="4" t="str">
        <f t="shared" si="1581"/>
        <v/>
      </c>
      <c r="Y8389" s="4" t="str">
        <f t="shared" si="1582"/>
        <v/>
      </c>
      <c r="Z8389" s="4" t="str">
        <f t="shared" si="1583"/>
        <v/>
      </c>
      <c r="AA8389" s="4" t="str">
        <f>IF($V8389="","",IF(Y8389&lt;36,0,IF(AND(36&lt;=Y8389,Y8389&lt;71),VLOOKUP($W8389,日射量と図３!$E$6:$F$34,2,TRUE),IF(AND(71&lt;=Y8389,Y8389&lt;107),VLOOKUP($W8389,日射量と図３!$E$6:$G$34,3,TRUE),IF(AND(107&lt;=Y8389,Y8389&lt;143),VLOOKUP($W8389,日射量と図３!$E$6:$H$34,4,TRUE),VLOOKUP($W8389,日射量と図３!$E$6:$I$34,5,TRUE))))))</f>
        <v/>
      </c>
      <c r="AB8389" s="4" t="str">
        <f>IF($V8389="","",IF(Z8389&lt;36,0,IF(AND(36&lt;=Z8389,Z8389&lt;71),VLOOKUP($W8389,日射量と図３!$E$6:$F$34,2,TRUE),IF(AND(71&lt;=Z8389,Z8389&lt;107),VLOOKUP($W8389,日射量と図３!$E$6:$G$34,3,TRUE),IF(AND(107&lt;=Z8389,Z8389&lt;143),VLOOKUP($W8389,日射量と図３!$E$6:$H$34,4,TRUE),VLOOKUP($W8389,日射量と図３!$E$6:$I$34,5,TRUE))))))</f>
        <v/>
      </c>
      <c r="AC8389" s="382" t="str">
        <f t="shared" si="1575"/>
        <v/>
      </c>
      <c r="AD8389" s="382" t="str">
        <f t="shared" si="1576"/>
        <v/>
      </c>
    </row>
    <row r="8390" spans="11:30" ht="13.5" customHeight="1">
      <c r="K8390" s="4">
        <f t="shared" si="1584"/>
        <v>5</v>
      </c>
      <c r="L8390" s="34">
        <v>43601</v>
      </c>
      <c r="M8390" s="4">
        <v>350</v>
      </c>
      <c r="N8390" s="4">
        <v>11</v>
      </c>
      <c r="O8390" s="31">
        <v>0.41666666666666669</v>
      </c>
      <c r="P8390" s="35">
        <v>21.07</v>
      </c>
      <c r="Q8390" s="36">
        <f t="shared" si="1585"/>
        <v>12</v>
      </c>
      <c r="R8390" s="4">
        <f t="shared" si="1586"/>
        <v>0</v>
      </c>
      <c r="S8390" s="31">
        <f t="shared" si="1577"/>
        <v>0.20944444444444443</v>
      </c>
      <c r="T8390" s="31">
        <f t="shared" si="1578"/>
        <v>0.77601851851851855</v>
      </c>
      <c r="U8390" s="4">
        <f t="shared" si="1579"/>
        <v>0</v>
      </c>
      <c r="V8390" s="4" t="str">
        <f t="shared" si="1580"/>
        <v/>
      </c>
      <c r="W8390" s="18" t="str">
        <f>IF(V8390="","",VLOOKUP(L8390,日射量と図３!$A$4:$C$368,3,TRUE)*238.85/100)</f>
        <v/>
      </c>
      <c r="X8390" s="4" t="str">
        <f t="shared" si="1581"/>
        <v/>
      </c>
      <c r="Y8390" s="4" t="str">
        <f t="shared" si="1582"/>
        <v/>
      </c>
      <c r="Z8390" s="4" t="str">
        <f t="shared" si="1583"/>
        <v/>
      </c>
      <c r="AA8390" s="4" t="str">
        <f>IF($V8390="","",IF(Y8390&lt;36,0,IF(AND(36&lt;=Y8390,Y8390&lt;71),VLOOKUP($W8390,日射量と図３!$E$6:$F$34,2,TRUE),IF(AND(71&lt;=Y8390,Y8390&lt;107),VLOOKUP($W8390,日射量と図３!$E$6:$G$34,3,TRUE),IF(AND(107&lt;=Y8390,Y8390&lt;143),VLOOKUP($W8390,日射量と図３!$E$6:$H$34,4,TRUE),VLOOKUP($W8390,日射量と図３!$E$6:$I$34,5,TRUE))))))</f>
        <v/>
      </c>
      <c r="AB8390" s="4" t="str">
        <f>IF($V8390="","",IF(Z8390&lt;36,0,IF(AND(36&lt;=Z8390,Z8390&lt;71),VLOOKUP($W8390,日射量と図３!$E$6:$F$34,2,TRUE),IF(AND(71&lt;=Z8390,Z8390&lt;107),VLOOKUP($W8390,日射量と図３!$E$6:$G$34,3,TRUE),IF(AND(107&lt;=Z8390,Z8390&lt;143),VLOOKUP($W8390,日射量と図３!$E$6:$H$34,4,TRUE),VLOOKUP($W8390,日射量と図３!$E$6:$I$34,5,TRUE))))))</f>
        <v/>
      </c>
      <c r="AC8390" s="382" t="str">
        <f t="shared" si="1575"/>
        <v/>
      </c>
      <c r="AD8390" s="382" t="str">
        <f t="shared" si="1576"/>
        <v/>
      </c>
    </row>
    <row r="8391" spans="11:30" ht="13.5" customHeight="1">
      <c r="K8391" s="4">
        <f t="shared" si="1584"/>
        <v>5</v>
      </c>
      <c r="L8391" s="34">
        <v>43601</v>
      </c>
      <c r="M8391" s="4">
        <v>350</v>
      </c>
      <c r="N8391" s="4">
        <v>12</v>
      </c>
      <c r="O8391" s="31">
        <v>0.45833333333333331</v>
      </c>
      <c r="P8391" s="35">
        <v>21.96</v>
      </c>
      <c r="Q8391" s="36">
        <f t="shared" si="1585"/>
        <v>12</v>
      </c>
      <c r="R8391" s="4">
        <f t="shared" si="1586"/>
        <v>0</v>
      </c>
      <c r="S8391" s="31">
        <f t="shared" si="1577"/>
        <v>0.20944444444444443</v>
      </c>
      <c r="T8391" s="31">
        <f t="shared" si="1578"/>
        <v>0.77601851851851855</v>
      </c>
      <c r="U8391" s="4">
        <f t="shared" si="1579"/>
        <v>0</v>
      </c>
      <c r="V8391" s="4" t="str">
        <f t="shared" si="1580"/>
        <v/>
      </c>
      <c r="W8391" s="18" t="str">
        <f>IF(V8391="","",VLOOKUP(L8391,日射量と図３!$A$4:$C$368,3,TRUE)*238.85/100)</f>
        <v/>
      </c>
      <c r="X8391" s="4" t="str">
        <f t="shared" si="1581"/>
        <v/>
      </c>
      <c r="Y8391" s="4" t="str">
        <f t="shared" si="1582"/>
        <v/>
      </c>
      <c r="Z8391" s="4" t="str">
        <f t="shared" si="1583"/>
        <v/>
      </c>
      <c r="AA8391" s="4" t="str">
        <f>IF($V8391="","",IF(Y8391&lt;36,0,IF(AND(36&lt;=Y8391,Y8391&lt;71),VLOOKUP($W8391,日射量と図３!$E$6:$F$34,2,TRUE),IF(AND(71&lt;=Y8391,Y8391&lt;107),VLOOKUP($W8391,日射量と図３!$E$6:$G$34,3,TRUE),IF(AND(107&lt;=Y8391,Y8391&lt;143),VLOOKUP($W8391,日射量と図３!$E$6:$H$34,4,TRUE),VLOOKUP($W8391,日射量と図３!$E$6:$I$34,5,TRUE))))))</f>
        <v/>
      </c>
      <c r="AB8391" s="4" t="str">
        <f>IF($V8391="","",IF(Z8391&lt;36,0,IF(AND(36&lt;=Z8391,Z8391&lt;71),VLOOKUP($W8391,日射量と図３!$E$6:$F$34,2,TRUE),IF(AND(71&lt;=Z8391,Z8391&lt;107),VLOOKUP($W8391,日射量と図３!$E$6:$G$34,3,TRUE),IF(AND(107&lt;=Z8391,Z8391&lt;143),VLOOKUP($W8391,日射量と図３!$E$6:$H$34,4,TRUE),VLOOKUP($W8391,日射量と図３!$E$6:$I$34,5,TRUE))))))</f>
        <v/>
      </c>
      <c r="AC8391" s="382" t="str">
        <f t="shared" si="1575"/>
        <v/>
      </c>
      <c r="AD8391" s="382" t="str">
        <f t="shared" si="1576"/>
        <v/>
      </c>
    </row>
    <row r="8392" spans="11:30" ht="13.5" customHeight="1">
      <c r="K8392" s="4">
        <f t="shared" si="1584"/>
        <v>5</v>
      </c>
      <c r="L8392" s="34">
        <v>43601</v>
      </c>
      <c r="M8392" s="4">
        <v>350</v>
      </c>
      <c r="N8392" s="4">
        <v>13</v>
      </c>
      <c r="O8392" s="31">
        <v>0.5</v>
      </c>
      <c r="P8392" s="35">
        <v>22.66</v>
      </c>
      <c r="Q8392" s="36">
        <f t="shared" si="1585"/>
        <v>12</v>
      </c>
      <c r="R8392" s="4">
        <f t="shared" si="1586"/>
        <v>0</v>
      </c>
      <c r="S8392" s="31">
        <f t="shared" si="1577"/>
        <v>0.20944444444444443</v>
      </c>
      <c r="T8392" s="31">
        <f t="shared" si="1578"/>
        <v>0.77601851851851855</v>
      </c>
      <c r="U8392" s="4">
        <f t="shared" si="1579"/>
        <v>0</v>
      </c>
      <c r="V8392" s="4" t="str">
        <f t="shared" si="1580"/>
        <v/>
      </c>
      <c r="W8392" s="18" t="str">
        <f>IF(V8392="","",VLOOKUP(L8392,日射量と図３!$A$4:$C$368,3,TRUE)*238.85/100)</f>
        <v/>
      </c>
      <c r="X8392" s="4" t="str">
        <f t="shared" si="1581"/>
        <v/>
      </c>
      <c r="Y8392" s="4" t="str">
        <f t="shared" si="1582"/>
        <v/>
      </c>
      <c r="Z8392" s="4" t="str">
        <f t="shared" si="1583"/>
        <v/>
      </c>
      <c r="AA8392" s="4" t="str">
        <f>IF($V8392="","",IF(Y8392&lt;36,0,IF(AND(36&lt;=Y8392,Y8392&lt;71),VLOOKUP($W8392,日射量と図３!$E$6:$F$34,2,TRUE),IF(AND(71&lt;=Y8392,Y8392&lt;107),VLOOKUP($W8392,日射量と図３!$E$6:$G$34,3,TRUE),IF(AND(107&lt;=Y8392,Y8392&lt;143),VLOOKUP($W8392,日射量と図３!$E$6:$H$34,4,TRUE),VLOOKUP($W8392,日射量と図３!$E$6:$I$34,5,TRUE))))))</f>
        <v/>
      </c>
      <c r="AB8392" s="4" t="str">
        <f>IF($V8392="","",IF(Z8392&lt;36,0,IF(AND(36&lt;=Z8392,Z8392&lt;71),VLOOKUP($W8392,日射量と図３!$E$6:$F$34,2,TRUE),IF(AND(71&lt;=Z8392,Z8392&lt;107),VLOOKUP($W8392,日射量と図３!$E$6:$G$34,3,TRUE),IF(AND(107&lt;=Z8392,Z8392&lt;143),VLOOKUP($W8392,日射量と図３!$E$6:$H$34,4,TRUE),VLOOKUP($W8392,日射量と図３!$E$6:$I$34,5,TRUE))))))</f>
        <v/>
      </c>
      <c r="AC8392" s="382" t="str">
        <f t="shared" si="1575"/>
        <v/>
      </c>
      <c r="AD8392" s="382" t="str">
        <f t="shared" si="1576"/>
        <v/>
      </c>
    </row>
    <row r="8393" spans="11:30" ht="13.5" customHeight="1">
      <c r="K8393" s="4">
        <f t="shared" si="1584"/>
        <v>5</v>
      </c>
      <c r="L8393" s="34">
        <v>43601</v>
      </c>
      <c r="M8393" s="4">
        <v>350</v>
      </c>
      <c r="N8393" s="4">
        <v>14</v>
      </c>
      <c r="O8393" s="31">
        <v>0.54166666666666663</v>
      </c>
      <c r="P8393" s="35">
        <v>22.919999999999998</v>
      </c>
      <c r="Q8393" s="36">
        <f t="shared" si="1585"/>
        <v>12</v>
      </c>
      <c r="R8393" s="4">
        <f t="shared" si="1586"/>
        <v>0</v>
      </c>
      <c r="S8393" s="31">
        <f t="shared" si="1577"/>
        <v>0.20944444444444443</v>
      </c>
      <c r="T8393" s="31">
        <f t="shared" si="1578"/>
        <v>0.77601851851851855</v>
      </c>
      <c r="U8393" s="4">
        <f t="shared" si="1579"/>
        <v>0</v>
      </c>
      <c r="V8393" s="4" t="str">
        <f t="shared" si="1580"/>
        <v/>
      </c>
      <c r="W8393" s="18" t="str">
        <f>IF(V8393="","",VLOOKUP(L8393,日射量と図３!$A$4:$C$368,3,TRUE)*238.85/100)</f>
        <v/>
      </c>
      <c r="X8393" s="4" t="str">
        <f t="shared" si="1581"/>
        <v/>
      </c>
      <c r="Y8393" s="4" t="str">
        <f t="shared" si="1582"/>
        <v/>
      </c>
      <c r="Z8393" s="4" t="str">
        <f t="shared" si="1583"/>
        <v/>
      </c>
      <c r="AA8393" s="4" t="str">
        <f>IF($V8393="","",IF(Y8393&lt;36,0,IF(AND(36&lt;=Y8393,Y8393&lt;71),VLOOKUP($W8393,日射量と図３!$E$6:$F$34,2,TRUE),IF(AND(71&lt;=Y8393,Y8393&lt;107),VLOOKUP($W8393,日射量と図３!$E$6:$G$34,3,TRUE),IF(AND(107&lt;=Y8393,Y8393&lt;143),VLOOKUP($W8393,日射量と図３!$E$6:$H$34,4,TRUE),VLOOKUP($W8393,日射量と図３!$E$6:$I$34,5,TRUE))))))</f>
        <v/>
      </c>
      <c r="AB8393" s="4" t="str">
        <f>IF($V8393="","",IF(Z8393&lt;36,0,IF(AND(36&lt;=Z8393,Z8393&lt;71),VLOOKUP($W8393,日射量と図３!$E$6:$F$34,2,TRUE),IF(AND(71&lt;=Z8393,Z8393&lt;107),VLOOKUP($W8393,日射量と図３!$E$6:$G$34,3,TRUE),IF(AND(107&lt;=Z8393,Z8393&lt;143),VLOOKUP($W8393,日射量と図３!$E$6:$H$34,4,TRUE),VLOOKUP($W8393,日射量と図３!$E$6:$I$34,5,TRUE))))))</f>
        <v/>
      </c>
      <c r="AC8393" s="382" t="str">
        <f t="shared" si="1575"/>
        <v/>
      </c>
      <c r="AD8393" s="382" t="str">
        <f t="shared" si="1576"/>
        <v/>
      </c>
    </row>
    <row r="8394" spans="11:30" ht="13.5" customHeight="1">
      <c r="K8394" s="4">
        <f t="shared" si="1584"/>
        <v>5</v>
      </c>
      <c r="L8394" s="34">
        <v>43601</v>
      </c>
      <c r="M8394" s="4">
        <v>350</v>
      </c>
      <c r="N8394" s="4">
        <v>15</v>
      </c>
      <c r="O8394" s="31">
        <v>0.58333333333333337</v>
      </c>
      <c r="P8394" s="35">
        <v>22.91</v>
      </c>
      <c r="Q8394" s="36">
        <f t="shared" si="1585"/>
        <v>12</v>
      </c>
      <c r="R8394" s="4">
        <f t="shared" si="1586"/>
        <v>0</v>
      </c>
      <c r="S8394" s="31">
        <f t="shared" si="1577"/>
        <v>0.20944444444444443</v>
      </c>
      <c r="T8394" s="31">
        <f t="shared" si="1578"/>
        <v>0.77601851851851855</v>
      </c>
      <c r="U8394" s="4">
        <f t="shared" si="1579"/>
        <v>0</v>
      </c>
      <c r="V8394" s="4" t="str">
        <f t="shared" si="1580"/>
        <v/>
      </c>
      <c r="W8394" s="18" t="str">
        <f>IF(V8394="","",VLOOKUP(L8394,日射量と図３!$A$4:$C$368,3,TRUE)*238.85/100)</f>
        <v/>
      </c>
      <c r="X8394" s="4" t="str">
        <f t="shared" si="1581"/>
        <v/>
      </c>
      <c r="Y8394" s="4" t="str">
        <f t="shared" si="1582"/>
        <v/>
      </c>
      <c r="Z8394" s="4" t="str">
        <f t="shared" si="1583"/>
        <v/>
      </c>
      <c r="AA8394" s="4" t="str">
        <f>IF($V8394="","",IF(Y8394&lt;36,0,IF(AND(36&lt;=Y8394,Y8394&lt;71),VLOOKUP($W8394,日射量と図３!$E$6:$F$34,2,TRUE),IF(AND(71&lt;=Y8394,Y8394&lt;107),VLOOKUP($W8394,日射量と図３!$E$6:$G$34,3,TRUE),IF(AND(107&lt;=Y8394,Y8394&lt;143),VLOOKUP($W8394,日射量と図３!$E$6:$H$34,4,TRUE),VLOOKUP($W8394,日射量と図３!$E$6:$I$34,5,TRUE))))))</f>
        <v/>
      </c>
      <c r="AB8394" s="4" t="str">
        <f>IF($V8394="","",IF(Z8394&lt;36,0,IF(AND(36&lt;=Z8394,Z8394&lt;71),VLOOKUP($W8394,日射量と図３!$E$6:$F$34,2,TRUE),IF(AND(71&lt;=Z8394,Z8394&lt;107),VLOOKUP($W8394,日射量と図３!$E$6:$G$34,3,TRUE),IF(AND(107&lt;=Z8394,Z8394&lt;143),VLOOKUP($W8394,日射量と図３!$E$6:$H$34,4,TRUE),VLOOKUP($W8394,日射量と図３!$E$6:$I$34,5,TRUE))))))</f>
        <v/>
      </c>
      <c r="AC8394" s="382" t="str">
        <f t="shared" si="1575"/>
        <v/>
      </c>
      <c r="AD8394" s="382" t="str">
        <f t="shared" si="1576"/>
        <v/>
      </c>
    </row>
    <row r="8395" spans="11:30" ht="13.5" customHeight="1">
      <c r="K8395" s="4">
        <f t="shared" si="1584"/>
        <v>5</v>
      </c>
      <c r="L8395" s="34">
        <v>43601</v>
      </c>
      <c r="M8395" s="4">
        <v>350</v>
      </c>
      <c r="N8395" s="4">
        <v>16</v>
      </c>
      <c r="O8395" s="31">
        <v>0.625</v>
      </c>
      <c r="P8395" s="35">
        <v>22.470000000000002</v>
      </c>
      <c r="Q8395" s="36">
        <f t="shared" si="1585"/>
        <v>16</v>
      </c>
      <c r="R8395" s="4">
        <f t="shared" si="1586"/>
        <v>0</v>
      </c>
      <c r="S8395" s="31">
        <f t="shared" si="1577"/>
        <v>0.20944444444444443</v>
      </c>
      <c r="T8395" s="31">
        <f t="shared" si="1578"/>
        <v>0.77601851851851855</v>
      </c>
      <c r="U8395" s="4">
        <f t="shared" si="1579"/>
        <v>0</v>
      </c>
      <c r="V8395" s="4" t="str">
        <f t="shared" si="1580"/>
        <v/>
      </c>
      <c r="W8395" s="18" t="str">
        <f>IF(V8395="","",VLOOKUP(L8395,日射量と図３!$A$4:$C$368,3,TRUE)*238.85/100)</f>
        <v/>
      </c>
      <c r="X8395" s="4" t="str">
        <f t="shared" si="1581"/>
        <v/>
      </c>
      <c r="Y8395" s="4" t="str">
        <f t="shared" si="1582"/>
        <v/>
      </c>
      <c r="Z8395" s="4" t="str">
        <f t="shared" si="1583"/>
        <v/>
      </c>
      <c r="AA8395" s="4" t="str">
        <f>IF($V8395="","",IF(Y8395&lt;36,0,IF(AND(36&lt;=Y8395,Y8395&lt;71),VLOOKUP($W8395,日射量と図３!$E$6:$F$34,2,TRUE),IF(AND(71&lt;=Y8395,Y8395&lt;107),VLOOKUP($W8395,日射量と図３!$E$6:$G$34,3,TRUE),IF(AND(107&lt;=Y8395,Y8395&lt;143),VLOOKUP($W8395,日射量と図３!$E$6:$H$34,4,TRUE),VLOOKUP($W8395,日射量と図３!$E$6:$I$34,5,TRUE))))))</f>
        <v/>
      </c>
      <c r="AB8395" s="4" t="str">
        <f>IF($V8395="","",IF(Z8395&lt;36,0,IF(AND(36&lt;=Z8395,Z8395&lt;71),VLOOKUP($W8395,日射量と図３!$E$6:$F$34,2,TRUE),IF(AND(71&lt;=Z8395,Z8395&lt;107),VLOOKUP($W8395,日射量と図３!$E$6:$G$34,3,TRUE),IF(AND(107&lt;=Z8395,Z8395&lt;143),VLOOKUP($W8395,日射量と図３!$E$6:$H$34,4,TRUE),VLOOKUP($W8395,日射量と図３!$E$6:$I$34,5,TRUE))))))</f>
        <v/>
      </c>
      <c r="AC8395" s="382" t="str">
        <f t="shared" si="1575"/>
        <v/>
      </c>
      <c r="AD8395" s="382" t="str">
        <f t="shared" si="1576"/>
        <v/>
      </c>
    </row>
    <row r="8396" spans="11:30" ht="13.5" customHeight="1">
      <c r="K8396" s="4">
        <f t="shared" si="1584"/>
        <v>5</v>
      </c>
      <c r="L8396" s="34">
        <v>43601</v>
      </c>
      <c r="M8396" s="4">
        <v>350</v>
      </c>
      <c r="N8396" s="4">
        <v>17</v>
      </c>
      <c r="O8396" s="31">
        <v>0.66666666666666663</v>
      </c>
      <c r="P8396" s="35">
        <v>22.25</v>
      </c>
      <c r="Q8396" s="36">
        <f t="shared" si="1585"/>
        <v>16</v>
      </c>
      <c r="R8396" s="4">
        <f t="shared" si="1586"/>
        <v>0</v>
      </c>
      <c r="S8396" s="31">
        <f t="shared" si="1577"/>
        <v>0.20944444444444443</v>
      </c>
      <c r="T8396" s="31">
        <f t="shared" si="1578"/>
        <v>0.77601851851851855</v>
      </c>
      <c r="U8396" s="4">
        <f t="shared" si="1579"/>
        <v>0</v>
      </c>
      <c r="V8396" s="4" t="str">
        <f t="shared" si="1580"/>
        <v/>
      </c>
      <c r="W8396" s="18" t="str">
        <f>IF(V8396="","",VLOOKUP(L8396,日射量と図３!$A$4:$C$368,3,TRUE)*238.85/100)</f>
        <v/>
      </c>
      <c r="X8396" s="4" t="str">
        <f t="shared" si="1581"/>
        <v/>
      </c>
      <c r="Y8396" s="4" t="str">
        <f t="shared" si="1582"/>
        <v/>
      </c>
      <c r="Z8396" s="4" t="str">
        <f t="shared" si="1583"/>
        <v/>
      </c>
      <c r="AA8396" s="4" t="str">
        <f>IF($V8396="","",IF(Y8396&lt;36,0,IF(AND(36&lt;=Y8396,Y8396&lt;71),VLOOKUP($W8396,日射量と図３!$E$6:$F$34,2,TRUE),IF(AND(71&lt;=Y8396,Y8396&lt;107),VLOOKUP($W8396,日射量と図３!$E$6:$G$34,3,TRUE),IF(AND(107&lt;=Y8396,Y8396&lt;143),VLOOKUP($W8396,日射量と図３!$E$6:$H$34,4,TRUE),VLOOKUP($W8396,日射量と図３!$E$6:$I$34,5,TRUE))))))</f>
        <v/>
      </c>
      <c r="AB8396" s="4" t="str">
        <f>IF($V8396="","",IF(Z8396&lt;36,0,IF(AND(36&lt;=Z8396,Z8396&lt;71),VLOOKUP($W8396,日射量と図３!$E$6:$F$34,2,TRUE),IF(AND(71&lt;=Z8396,Z8396&lt;107),VLOOKUP($W8396,日射量と図３!$E$6:$G$34,3,TRUE),IF(AND(107&lt;=Z8396,Z8396&lt;143),VLOOKUP($W8396,日射量と図３!$E$6:$H$34,4,TRUE),VLOOKUP($W8396,日射量と図３!$E$6:$I$34,5,TRUE))))))</f>
        <v/>
      </c>
      <c r="AC8396" s="382" t="str">
        <f t="shared" si="1575"/>
        <v/>
      </c>
      <c r="AD8396" s="382" t="str">
        <f t="shared" si="1576"/>
        <v/>
      </c>
    </row>
    <row r="8397" spans="11:30" ht="13.5" customHeight="1">
      <c r="K8397" s="4">
        <f t="shared" si="1584"/>
        <v>5</v>
      </c>
      <c r="L8397" s="34">
        <v>43601</v>
      </c>
      <c r="M8397" s="4">
        <v>350</v>
      </c>
      <c r="N8397" s="4">
        <v>18</v>
      </c>
      <c r="O8397" s="31">
        <v>0.70833333333333337</v>
      </c>
      <c r="P8397" s="35">
        <v>21.540000000000003</v>
      </c>
      <c r="Q8397" s="36">
        <f t="shared" si="1585"/>
        <v>16</v>
      </c>
      <c r="R8397" s="4">
        <f t="shared" si="1586"/>
        <v>0</v>
      </c>
      <c r="S8397" s="31">
        <f t="shared" si="1577"/>
        <v>0.20944444444444443</v>
      </c>
      <c r="T8397" s="31">
        <f t="shared" si="1578"/>
        <v>0.77601851851851855</v>
      </c>
      <c r="U8397" s="4">
        <f t="shared" si="1579"/>
        <v>0</v>
      </c>
      <c r="V8397" s="4" t="str">
        <f t="shared" si="1580"/>
        <v/>
      </c>
      <c r="W8397" s="18" t="str">
        <f>IF(V8397="","",VLOOKUP(L8397,日射量と図３!$A$4:$C$368,3,TRUE)*238.85/100)</f>
        <v/>
      </c>
      <c r="X8397" s="4" t="str">
        <f t="shared" si="1581"/>
        <v/>
      </c>
      <c r="Y8397" s="4" t="str">
        <f t="shared" si="1582"/>
        <v/>
      </c>
      <c r="Z8397" s="4" t="str">
        <f t="shared" si="1583"/>
        <v/>
      </c>
      <c r="AA8397" s="4" t="str">
        <f>IF($V8397="","",IF(Y8397&lt;36,0,IF(AND(36&lt;=Y8397,Y8397&lt;71),VLOOKUP($W8397,日射量と図３!$E$6:$F$34,2,TRUE),IF(AND(71&lt;=Y8397,Y8397&lt;107),VLOOKUP($W8397,日射量と図３!$E$6:$G$34,3,TRUE),IF(AND(107&lt;=Y8397,Y8397&lt;143),VLOOKUP($W8397,日射量と図３!$E$6:$H$34,4,TRUE),VLOOKUP($W8397,日射量と図３!$E$6:$I$34,5,TRUE))))))</f>
        <v/>
      </c>
      <c r="AB8397" s="4" t="str">
        <f>IF($V8397="","",IF(Z8397&lt;36,0,IF(AND(36&lt;=Z8397,Z8397&lt;71),VLOOKUP($W8397,日射量と図３!$E$6:$F$34,2,TRUE),IF(AND(71&lt;=Z8397,Z8397&lt;107),VLOOKUP($W8397,日射量と図３!$E$6:$G$34,3,TRUE),IF(AND(107&lt;=Z8397,Z8397&lt;143),VLOOKUP($W8397,日射量と図３!$E$6:$H$34,4,TRUE),VLOOKUP($W8397,日射量と図３!$E$6:$I$34,5,TRUE))))))</f>
        <v/>
      </c>
      <c r="AC8397" s="382" t="str">
        <f t="shared" si="1575"/>
        <v/>
      </c>
      <c r="AD8397" s="382" t="str">
        <f t="shared" si="1576"/>
        <v/>
      </c>
    </row>
    <row r="8398" spans="11:30" ht="13.5" customHeight="1">
      <c r="K8398" s="4">
        <f t="shared" si="1584"/>
        <v>5</v>
      </c>
      <c r="L8398" s="34">
        <v>43601</v>
      </c>
      <c r="M8398" s="4">
        <v>350</v>
      </c>
      <c r="N8398" s="4">
        <v>19</v>
      </c>
      <c r="O8398" s="31">
        <v>0.75</v>
      </c>
      <c r="P8398" s="35">
        <v>20.61</v>
      </c>
      <c r="Q8398" s="36">
        <f t="shared" si="1585"/>
        <v>16</v>
      </c>
      <c r="R8398" s="4">
        <f t="shared" si="1586"/>
        <v>0</v>
      </c>
      <c r="S8398" s="31">
        <f t="shared" si="1577"/>
        <v>0.20944444444444443</v>
      </c>
      <c r="T8398" s="31">
        <f t="shared" si="1578"/>
        <v>0.77601851851851855</v>
      </c>
      <c r="U8398" s="4">
        <f t="shared" si="1579"/>
        <v>0</v>
      </c>
      <c r="V8398" s="4" t="str">
        <f t="shared" si="1580"/>
        <v/>
      </c>
      <c r="W8398" s="18" t="str">
        <f>IF(V8398="","",VLOOKUP(L8398,日射量と図３!$A$4:$C$368,3,TRUE)*238.85/100)</f>
        <v/>
      </c>
      <c r="X8398" s="4" t="str">
        <f t="shared" si="1581"/>
        <v/>
      </c>
      <c r="Y8398" s="4" t="str">
        <f t="shared" si="1582"/>
        <v/>
      </c>
      <c r="Z8398" s="4" t="str">
        <f t="shared" si="1583"/>
        <v/>
      </c>
      <c r="AA8398" s="4" t="str">
        <f>IF($V8398="","",IF(Y8398&lt;36,0,IF(AND(36&lt;=Y8398,Y8398&lt;71),VLOOKUP($W8398,日射量と図３!$E$6:$F$34,2,TRUE),IF(AND(71&lt;=Y8398,Y8398&lt;107),VLOOKUP($W8398,日射量と図３!$E$6:$G$34,3,TRUE),IF(AND(107&lt;=Y8398,Y8398&lt;143),VLOOKUP($W8398,日射量と図３!$E$6:$H$34,4,TRUE),VLOOKUP($W8398,日射量と図３!$E$6:$I$34,5,TRUE))))))</f>
        <v/>
      </c>
      <c r="AB8398" s="4" t="str">
        <f>IF($V8398="","",IF(Z8398&lt;36,0,IF(AND(36&lt;=Z8398,Z8398&lt;71),VLOOKUP($W8398,日射量と図３!$E$6:$F$34,2,TRUE),IF(AND(71&lt;=Z8398,Z8398&lt;107),VLOOKUP($W8398,日射量と図３!$E$6:$G$34,3,TRUE),IF(AND(107&lt;=Z8398,Z8398&lt;143),VLOOKUP($W8398,日射量と図３!$E$6:$H$34,4,TRUE),VLOOKUP($W8398,日射量と図３!$E$6:$I$34,5,TRUE))))))</f>
        <v/>
      </c>
      <c r="AC8398" s="382" t="str">
        <f t="shared" si="1575"/>
        <v/>
      </c>
      <c r="AD8398" s="382" t="str">
        <f t="shared" si="1576"/>
        <v/>
      </c>
    </row>
    <row r="8399" spans="11:30" ht="13.5" customHeight="1">
      <c r="K8399" s="4">
        <f t="shared" si="1584"/>
        <v>5</v>
      </c>
      <c r="L8399" s="34">
        <v>43601</v>
      </c>
      <c r="M8399" s="4">
        <v>350</v>
      </c>
      <c r="N8399" s="4">
        <v>20</v>
      </c>
      <c r="O8399" s="31">
        <v>0.79166666666666663</v>
      </c>
      <c r="P8399" s="35">
        <v>19.800000000000004</v>
      </c>
      <c r="Q8399" s="36">
        <f t="shared" si="1585"/>
        <v>16</v>
      </c>
      <c r="R8399" s="4">
        <f t="shared" si="1586"/>
        <v>0</v>
      </c>
      <c r="S8399" s="31">
        <f t="shared" si="1577"/>
        <v>0.20944444444444443</v>
      </c>
      <c r="T8399" s="31">
        <f t="shared" si="1578"/>
        <v>0.77601851851851855</v>
      </c>
      <c r="U8399" s="4">
        <f t="shared" si="1579"/>
        <v>0</v>
      </c>
      <c r="V8399" s="4" t="str">
        <f t="shared" si="1580"/>
        <v/>
      </c>
      <c r="W8399" s="18" t="str">
        <f>IF(V8399="","",VLOOKUP(L8399,日射量と図３!$A$4:$C$368,3,TRUE)*238.85/100)</f>
        <v/>
      </c>
      <c r="X8399" s="4" t="str">
        <f t="shared" si="1581"/>
        <v/>
      </c>
      <c r="Y8399" s="4" t="str">
        <f t="shared" si="1582"/>
        <v/>
      </c>
      <c r="Z8399" s="4" t="str">
        <f t="shared" si="1583"/>
        <v/>
      </c>
      <c r="AA8399" s="4" t="str">
        <f>IF($V8399="","",IF(Y8399&lt;36,0,IF(AND(36&lt;=Y8399,Y8399&lt;71),VLOOKUP($W8399,日射量と図３!$E$6:$F$34,2,TRUE),IF(AND(71&lt;=Y8399,Y8399&lt;107),VLOOKUP($W8399,日射量と図３!$E$6:$G$34,3,TRUE),IF(AND(107&lt;=Y8399,Y8399&lt;143),VLOOKUP($W8399,日射量と図３!$E$6:$H$34,4,TRUE),VLOOKUP($W8399,日射量と図３!$E$6:$I$34,5,TRUE))))))</f>
        <v/>
      </c>
      <c r="AB8399" s="4" t="str">
        <f>IF($V8399="","",IF(Z8399&lt;36,0,IF(AND(36&lt;=Z8399,Z8399&lt;71),VLOOKUP($W8399,日射量と図３!$E$6:$F$34,2,TRUE),IF(AND(71&lt;=Z8399,Z8399&lt;107),VLOOKUP($W8399,日射量と図３!$E$6:$G$34,3,TRUE),IF(AND(107&lt;=Z8399,Z8399&lt;143),VLOOKUP($W8399,日射量と図３!$E$6:$H$34,4,TRUE),VLOOKUP($W8399,日射量と図３!$E$6:$I$34,5,TRUE))))))</f>
        <v/>
      </c>
      <c r="AC8399" s="382" t="str">
        <f t="shared" ref="AC8399:AC8462" si="1587">IF(V8399="","",IF((($AH$18*$AH$30*V8399*3600/1000000)/1000-AA8399*$AG$18*10*0.0000041868)&lt;=0,0,AA8399*$AG$18*10*0.0000041868))</f>
        <v/>
      </c>
      <c r="AD8399" s="382" t="str">
        <f t="shared" ref="AD8399:AD8462" si="1588">IF(V8399="","",IF((($AH$19*$AH$30*V8399*3600/1000000)/1000-AB8399*$AG$19*10*0.0000041868)&lt;=0,0,AB8399*$AG$19*10*0.0000041868))</f>
        <v/>
      </c>
    </row>
    <row r="8400" spans="11:30" ht="13.5" customHeight="1">
      <c r="K8400" s="4">
        <f t="shared" si="1584"/>
        <v>5</v>
      </c>
      <c r="L8400" s="34">
        <v>43601</v>
      </c>
      <c r="M8400" s="4">
        <v>350</v>
      </c>
      <c r="N8400" s="4">
        <v>21</v>
      </c>
      <c r="O8400" s="31">
        <v>0.83333333333333337</v>
      </c>
      <c r="P8400" s="35">
        <v>19.130000000000003</v>
      </c>
      <c r="Q8400" s="36">
        <f t="shared" si="1585"/>
        <v>16</v>
      </c>
      <c r="R8400" s="4">
        <f t="shared" si="1586"/>
        <v>0</v>
      </c>
      <c r="S8400" s="31">
        <f t="shared" si="1577"/>
        <v>0.20944444444444443</v>
      </c>
      <c r="T8400" s="31">
        <f t="shared" si="1578"/>
        <v>0.77601851851851855</v>
      </c>
      <c r="U8400" s="4">
        <f t="shared" si="1579"/>
        <v>0</v>
      </c>
      <c r="V8400" s="4" t="str">
        <f t="shared" si="1580"/>
        <v/>
      </c>
      <c r="W8400" s="18" t="str">
        <f>IF(V8400="","",VLOOKUP(L8400,日射量と図３!$A$4:$C$368,3,TRUE)*238.85/100)</f>
        <v/>
      </c>
      <c r="X8400" s="4" t="str">
        <f t="shared" si="1581"/>
        <v/>
      </c>
      <c r="Y8400" s="4" t="str">
        <f t="shared" si="1582"/>
        <v/>
      </c>
      <c r="Z8400" s="4" t="str">
        <f t="shared" si="1583"/>
        <v/>
      </c>
      <c r="AA8400" s="4" t="str">
        <f>IF($V8400="","",IF(Y8400&lt;36,0,IF(AND(36&lt;=Y8400,Y8400&lt;71),VLOOKUP($W8400,日射量と図３!$E$6:$F$34,2,TRUE),IF(AND(71&lt;=Y8400,Y8400&lt;107),VLOOKUP($W8400,日射量と図３!$E$6:$G$34,3,TRUE),IF(AND(107&lt;=Y8400,Y8400&lt;143),VLOOKUP($W8400,日射量と図３!$E$6:$H$34,4,TRUE),VLOOKUP($W8400,日射量と図３!$E$6:$I$34,5,TRUE))))))</f>
        <v/>
      </c>
      <c r="AB8400" s="4" t="str">
        <f>IF($V8400="","",IF(Z8400&lt;36,0,IF(AND(36&lt;=Z8400,Z8400&lt;71),VLOOKUP($W8400,日射量と図３!$E$6:$F$34,2,TRUE),IF(AND(71&lt;=Z8400,Z8400&lt;107),VLOOKUP($W8400,日射量と図３!$E$6:$G$34,3,TRUE),IF(AND(107&lt;=Z8400,Z8400&lt;143),VLOOKUP($W8400,日射量と図３!$E$6:$H$34,4,TRUE),VLOOKUP($W8400,日射量と図３!$E$6:$I$34,5,TRUE))))))</f>
        <v/>
      </c>
      <c r="AC8400" s="382" t="str">
        <f t="shared" si="1587"/>
        <v/>
      </c>
      <c r="AD8400" s="382" t="str">
        <f t="shared" si="1588"/>
        <v/>
      </c>
    </row>
    <row r="8401" spans="11:30" ht="13.5" customHeight="1">
      <c r="K8401" s="4">
        <f t="shared" si="1584"/>
        <v>5</v>
      </c>
      <c r="L8401" s="34">
        <v>43601</v>
      </c>
      <c r="M8401" s="4">
        <v>350</v>
      </c>
      <c r="N8401" s="4">
        <v>22</v>
      </c>
      <c r="O8401" s="31">
        <v>0.875</v>
      </c>
      <c r="P8401" s="35">
        <v>18.619999999999997</v>
      </c>
      <c r="Q8401" s="36">
        <f t="shared" si="1585"/>
        <v>16</v>
      </c>
      <c r="R8401" s="4">
        <f t="shared" si="1586"/>
        <v>0</v>
      </c>
      <c r="S8401" s="31">
        <f t="shared" si="1577"/>
        <v>0.20944444444444443</v>
      </c>
      <c r="T8401" s="31">
        <f t="shared" si="1578"/>
        <v>0.77601851851851855</v>
      </c>
      <c r="U8401" s="4">
        <f t="shared" si="1579"/>
        <v>0</v>
      </c>
      <c r="V8401" s="4" t="str">
        <f t="shared" si="1580"/>
        <v/>
      </c>
      <c r="W8401" s="18" t="str">
        <f>IF(V8401="","",VLOOKUP(L8401,日射量と図３!$A$4:$C$368,3,TRUE)*238.85/100)</f>
        <v/>
      </c>
      <c r="X8401" s="4" t="str">
        <f t="shared" si="1581"/>
        <v/>
      </c>
      <c r="Y8401" s="4" t="str">
        <f t="shared" si="1582"/>
        <v/>
      </c>
      <c r="Z8401" s="4" t="str">
        <f t="shared" si="1583"/>
        <v/>
      </c>
      <c r="AA8401" s="4" t="str">
        <f>IF($V8401="","",IF(Y8401&lt;36,0,IF(AND(36&lt;=Y8401,Y8401&lt;71),VLOOKUP($W8401,日射量と図３!$E$6:$F$34,2,TRUE),IF(AND(71&lt;=Y8401,Y8401&lt;107),VLOOKUP($W8401,日射量と図３!$E$6:$G$34,3,TRUE),IF(AND(107&lt;=Y8401,Y8401&lt;143),VLOOKUP($W8401,日射量と図３!$E$6:$H$34,4,TRUE),VLOOKUP($W8401,日射量と図３!$E$6:$I$34,5,TRUE))))))</f>
        <v/>
      </c>
      <c r="AB8401" s="4" t="str">
        <f>IF($V8401="","",IF(Z8401&lt;36,0,IF(AND(36&lt;=Z8401,Z8401&lt;71),VLOOKUP($W8401,日射量と図３!$E$6:$F$34,2,TRUE),IF(AND(71&lt;=Z8401,Z8401&lt;107),VLOOKUP($W8401,日射量と図３!$E$6:$G$34,3,TRUE),IF(AND(107&lt;=Z8401,Z8401&lt;143),VLOOKUP($W8401,日射量と図３!$E$6:$H$34,4,TRUE),VLOOKUP($W8401,日射量と図３!$E$6:$I$34,5,TRUE))))))</f>
        <v/>
      </c>
      <c r="AC8401" s="382" t="str">
        <f t="shared" si="1587"/>
        <v/>
      </c>
      <c r="AD8401" s="382" t="str">
        <f t="shared" si="1588"/>
        <v/>
      </c>
    </row>
    <row r="8402" spans="11:30" ht="13.5" customHeight="1">
      <c r="K8402" s="4">
        <f t="shared" si="1584"/>
        <v>5</v>
      </c>
      <c r="L8402" s="34">
        <v>43601</v>
      </c>
      <c r="M8402" s="4">
        <v>350</v>
      </c>
      <c r="N8402" s="4">
        <v>23</v>
      </c>
      <c r="O8402" s="31">
        <v>0.91666666666666663</v>
      </c>
      <c r="P8402" s="35">
        <v>18.149999999999999</v>
      </c>
      <c r="Q8402" s="36">
        <f t="shared" si="1585"/>
        <v>13</v>
      </c>
      <c r="R8402" s="4">
        <f t="shared" si="1586"/>
        <v>0</v>
      </c>
      <c r="S8402" s="31">
        <f t="shared" si="1577"/>
        <v>0.20944444444444443</v>
      </c>
      <c r="T8402" s="31">
        <f t="shared" si="1578"/>
        <v>0.77601851851851855</v>
      </c>
      <c r="U8402" s="4">
        <f t="shared" si="1579"/>
        <v>0</v>
      </c>
      <c r="V8402" s="4" t="str">
        <f t="shared" si="1580"/>
        <v/>
      </c>
      <c r="W8402" s="18" t="str">
        <f>IF(V8402="","",VLOOKUP(L8402,日射量と図３!$A$4:$C$368,3,TRUE)*238.85/100)</f>
        <v/>
      </c>
      <c r="X8402" s="4" t="str">
        <f t="shared" si="1581"/>
        <v/>
      </c>
      <c r="Y8402" s="4" t="str">
        <f t="shared" si="1582"/>
        <v/>
      </c>
      <c r="Z8402" s="4" t="str">
        <f t="shared" si="1583"/>
        <v/>
      </c>
      <c r="AA8402" s="4" t="str">
        <f>IF($V8402="","",IF(Y8402&lt;36,0,IF(AND(36&lt;=Y8402,Y8402&lt;71),VLOOKUP($W8402,日射量と図３!$E$6:$F$34,2,TRUE),IF(AND(71&lt;=Y8402,Y8402&lt;107),VLOOKUP($W8402,日射量と図３!$E$6:$G$34,3,TRUE),IF(AND(107&lt;=Y8402,Y8402&lt;143),VLOOKUP($W8402,日射量と図３!$E$6:$H$34,4,TRUE),VLOOKUP($W8402,日射量と図３!$E$6:$I$34,5,TRUE))))))</f>
        <v/>
      </c>
      <c r="AB8402" s="4" t="str">
        <f>IF($V8402="","",IF(Z8402&lt;36,0,IF(AND(36&lt;=Z8402,Z8402&lt;71),VLOOKUP($W8402,日射量と図３!$E$6:$F$34,2,TRUE),IF(AND(71&lt;=Z8402,Z8402&lt;107),VLOOKUP($W8402,日射量と図３!$E$6:$G$34,3,TRUE),IF(AND(107&lt;=Z8402,Z8402&lt;143),VLOOKUP($W8402,日射量と図３!$E$6:$H$34,4,TRUE),VLOOKUP($W8402,日射量と図３!$E$6:$I$34,5,TRUE))))))</f>
        <v/>
      </c>
      <c r="AC8402" s="382" t="str">
        <f t="shared" si="1587"/>
        <v/>
      </c>
      <c r="AD8402" s="382" t="str">
        <f t="shared" si="1588"/>
        <v/>
      </c>
    </row>
    <row r="8403" spans="11:30" ht="13.5" customHeight="1">
      <c r="K8403" s="4">
        <f t="shared" si="1584"/>
        <v>5</v>
      </c>
      <c r="L8403" s="34">
        <v>43601</v>
      </c>
      <c r="M8403" s="4">
        <v>350</v>
      </c>
      <c r="N8403" s="4">
        <v>24</v>
      </c>
      <c r="O8403" s="31">
        <v>0.95833333333333337</v>
      </c>
      <c r="P8403" s="35">
        <v>17.580000000000002</v>
      </c>
      <c r="Q8403" s="36">
        <f t="shared" si="1585"/>
        <v>13</v>
      </c>
      <c r="R8403" s="4">
        <f t="shared" si="1586"/>
        <v>0</v>
      </c>
      <c r="S8403" s="31">
        <f t="shared" si="1577"/>
        <v>0.20944444444444443</v>
      </c>
      <c r="T8403" s="31">
        <f t="shared" si="1578"/>
        <v>0.77601851851851855</v>
      </c>
      <c r="U8403" s="4">
        <f t="shared" si="1579"/>
        <v>0</v>
      </c>
      <c r="V8403" s="4" t="str">
        <f t="shared" si="1580"/>
        <v/>
      </c>
      <c r="W8403" s="18" t="str">
        <f>IF(V8403="","",VLOOKUP(L8403,日射量と図３!$A$4:$C$368,3,TRUE)*238.85/100)</f>
        <v/>
      </c>
      <c r="X8403" s="4" t="str">
        <f t="shared" si="1581"/>
        <v/>
      </c>
      <c r="Y8403" s="4" t="str">
        <f t="shared" si="1582"/>
        <v/>
      </c>
      <c r="Z8403" s="4" t="str">
        <f t="shared" si="1583"/>
        <v/>
      </c>
      <c r="AA8403" s="4" t="str">
        <f>IF($V8403="","",IF(Y8403&lt;36,0,IF(AND(36&lt;=Y8403,Y8403&lt;71),VLOOKUP($W8403,日射量と図３!$E$6:$F$34,2,TRUE),IF(AND(71&lt;=Y8403,Y8403&lt;107),VLOOKUP($W8403,日射量と図３!$E$6:$G$34,3,TRUE),IF(AND(107&lt;=Y8403,Y8403&lt;143),VLOOKUP($W8403,日射量と図３!$E$6:$H$34,4,TRUE),VLOOKUP($W8403,日射量と図３!$E$6:$I$34,5,TRUE))))))</f>
        <v/>
      </c>
      <c r="AB8403" s="4" t="str">
        <f>IF($V8403="","",IF(Z8403&lt;36,0,IF(AND(36&lt;=Z8403,Z8403&lt;71),VLOOKUP($W8403,日射量と図３!$E$6:$F$34,2,TRUE),IF(AND(71&lt;=Z8403,Z8403&lt;107),VLOOKUP($W8403,日射量と図３!$E$6:$G$34,3,TRUE),IF(AND(107&lt;=Z8403,Z8403&lt;143),VLOOKUP($W8403,日射量と図３!$E$6:$H$34,4,TRUE),VLOOKUP($W8403,日射量と図３!$E$6:$I$34,5,TRUE))))))</f>
        <v/>
      </c>
      <c r="AC8403" s="382" t="str">
        <f t="shared" si="1587"/>
        <v/>
      </c>
      <c r="AD8403" s="382" t="str">
        <f t="shared" si="1588"/>
        <v/>
      </c>
    </row>
    <row r="8404" spans="11:30" ht="13.5" customHeight="1">
      <c r="K8404" s="4">
        <f t="shared" si="1584"/>
        <v>5</v>
      </c>
      <c r="L8404" s="34">
        <v>43602</v>
      </c>
      <c r="M8404" s="4">
        <v>351</v>
      </c>
      <c r="N8404" s="4">
        <v>1</v>
      </c>
      <c r="O8404" s="31">
        <v>0</v>
      </c>
      <c r="P8404" s="35">
        <v>17.229999999999997</v>
      </c>
      <c r="Q8404" s="36">
        <f t="shared" si="1585"/>
        <v>13</v>
      </c>
      <c r="R8404" s="4">
        <f t="shared" si="1586"/>
        <v>0</v>
      </c>
      <c r="S8404" s="31">
        <f t="shared" si="1577"/>
        <v>0.20944444444444443</v>
      </c>
      <c r="T8404" s="31">
        <f t="shared" si="1578"/>
        <v>0.77601851851851855</v>
      </c>
      <c r="U8404" s="4">
        <f t="shared" si="1579"/>
        <v>0</v>
      </c>
      <c r="V8404" s="4">
        <f t="shared" si="1580"/>
        <v>0</v>
      </c>
      <c r="W8404" s="18">
        <f>IF(V8404="","",VLOOKUP(L8404,日射量と図３!$A$4:$C$368,3,TRUE)*238.85/100)</f>
        <v>50.158499999999997</v>
      </c>
      <c r="X8404" s="4">
        <f t="shared" si="1581"/>
        <v>14</v>
      </c>
      <c r="Y8404" s="4">
        <f t="shared" si="1582"/>
        <v>0</v>
      </c>
      <c r="Z8404" s="4">
        <f t="shared" si="1583"/>
        <v>0</v>
      </c>
      <c r="AA8404" s="4">
        <f>IF($V8404="","",IF(Y8404&lt;36,0,IF(AND(36&lt;=Y8404,Y8404&lt;71),VLOOKUP($W8404,日射量と図３!$E$6:$F$34,2,TRUE),IF(AND(71&lt;=Y8404,Y8404&lt;107),VLOOKUP($W8404,日射量と図３!$E$6:$G$34,3,TRUE),IF(AND(107&lt;=Y8404,Y8404&lt;143),VLOOKUP($W8404,日射量と図３!$E$6:$H$34,4,TRUE),VLOOKUP($W8404,日射量と図３!$E$6:$I$34,5,TRUE))))))</f>
        <v>0</v>
      </c>
      <c r="AB8404" s="4">
        <f>IF($V8404="","",IF(Z8404&lt;36,0,IF(AND(36&lt;=Z8404,Z8404&lt;71),VLOOKUP($W8404,日射量と図３!$E$6:$F$34,2,TRUE),IF(AND(71&lt;=Z8404,Z8404&lt;107),VLOOKUP($W8404,日射量と図３!$E$6:$G$34,3,TRUE),IF(AND(107&lt;=Z8404,Z8404&lt;143),VLOOKUP($W8404,日射量と図３!$E$6:$H$34,4,TRUE),VLOOKUP($W8404,日射量と図３!$E$6:$I$34,5,TRUE))))))</f>
        <v>0</v>
      </c>
      <c r="AC8404" s="382">
        <f t="shared" si="1587"/>
        <v>0</v>
      </c>
      <c r="AD8404" s="382">
        <f t="shared" si="1588"/>
        <v>0</v>
      </c>
    </row>
    <row r="8405" spans="11:30" ht="13.5" customHeight="1">
      <c r="K8405" s="4">
        <f t="shared" si="1584"/>
        <v>5</v>
      </c>
      <c r="L8405" s="34">
        <v>43602</v>
      </c>
      <c r="M8405" s="4">
        <v>351</v>
      </c>
      <c r="N8405" s="4">
        <v>2</v>
      </c>
      <c r="O8405" s="31">
        <v>4.1666666666666664E-2</v>
      </c>
      <c r="P8405" s="35">
        <v>16.910000000000004</v>
      </c>
      <c r="Q8405" s="36">
        <f t="shared" si="1585"/>
        <v>13</v>
      </c>
      <c r="R8405" s="4">
        <f t="shared" si="1586"/>
        <v>0</v>
      </c>
      <c r="S8405" s="31">
        <f t="shared" ref="S8405:S8468" si="1589">VLOOKUP(K8405,$AF$45:$AH$49,2,TRUE)</f>
        <v>0.20944444444444443</v>
      </c>
      <c r="T8405" s="31">
        <f t="shared" ref="T8405:T8468" si="1590">VLOOKUP(K8405,$AF$45:$AH$49,3,TRUE)</f>
        <v>0.77601851851851855</v>
      </c>
      <c r="U8405" s="4">
        <f t="shared" ref="U8405:U8468" si="1591">IF(AND(S8405&lt;O8405,O8405&lt;T8405),R8405,0)</f>
        <v>0</v>
      </c>
      <c r="V8405" s="4" t="str">
        <f t="shared" ref="V8405:V8468" si="1592">IF(N8405=1,SUM(U8405:U8428),"")</f>
        <v/>
      </c>
      <c r="W8405" s="18" t="str">
        <f>IF(V8405="","",VLOOKUP(L8405,日射量と図３!$A$4:$C$368,3,TRUE)*238.85/100)</f>
        <v/>
      </c>
      <c r="X8405" s="4" t="str">
        <f t="shared" ref="X8405:X8468" si="1593">IF(V8405="","",VLOOKUP(K8405,$AF$45:$AJ$49,5,TRUE))</f>
        <v/>
      </c>
      <c r="Y8405" s="4" t="str">
        <f t="shared" si="1582"/>
        <v/>
      </c>
      <c r="Z8405" s="4" t="str">
        <f t="shared" si="1583"/>
        <v/>
      </c>
      <c r="AA8405" s="4" t="str">
        <f>IF($V8405="","",IF(Y8405&lt;36,0,IF(AND(36&lt;=Y8405,Y8405&lt;71),VLOOKUP($W8405,日射量と図３!$E$6:$F$34,2,TRUE),IF(AND(71&lt;=Y8405,Y8405&lt;107),VLOOKUP($W8405,日射量と図３!$E$6:$G$34,3,TRUE),IF(AND(107&lt;=Y8405,Y8405&lt;143),VLOOKUP($W8405,日射量と図３!$E$6:$H$34,4,TRUE),VLOOKUP($W8405,日射量と図３!$E$6:$I$34,5,TRUE))))))</f>
        <v/>
      </c>
      <c r="AB8405" s="4" t="str">
        <f>IF($V8405="","",IF(Z8405&lt;36,0,IF(AND(36&lt;=Z8405,Z8405&lt;71),VLOOKUP($W8405,日射量と図３!$E$6:$F$34,2,TRUE),IF(AND(71&lt;=Z8405,Z8405&lt;107),VLOOKUP($W8405,日射量と図３!$E$6:$G$34,3,TRUE),IF(AND(107&lt;=Z8405,Z8405&lt;143),VLOOKUP($W8405,日射量と図３!$E$6:$H$34,4,TRUE),VLOOKUP($W8405,日射量と図３!$E$6:$I$34,5,TRUE))))))</f>
        <v/>
      </c>
      <c r="AC8405" s="382" t="str">
        <f t="shared" si="1587"/>
        <v/>
      </c>
      <c r="AD8405" s="382" t="str">
        <f t="shared" si="1588"/>
        <v/>
      </c>
    </row>
    <row r="8406" spans="11:30" ht="13.5" customHeight="1">
      <c r="K8406" s="4">
        <f t="shared" si="1584"/>
        <v>5</v>
      </c>
      <c r="L8406" s="34">
        <v>43602</v>
      </c>
      <c r="M8406" s="4">
        <v>351</v>
      </c>
      <c r="N8406" s="4">
        <v>3</v>
      </c>
      <c r="O8406" s="31">
        <v>8.3333333333333329E-2</v>
      </c>
      <c r="P8406" s="35">
        <v>16.7</v>
      </c>
      <c r="Q8406" s="36">
        <f t="shared" si="1585"/>
        <v>13</v>
      </c>
      <c r="R8406" s="4">
        <f t="shared" si="1586"/>
        <v>0</v>
      </c>
      <c r="S8406" s="31">
        <f t="shared" si="1589"/>
        <v>0.20944444444444443</v>
      </c>
      <c r="T8406" s="31">
        <f t="shared" si="1590"/>
        <v>0.77601851851851855</v>
      </c>
      <c r="U8406" s="4">
        <f t="shared" si="1591"/>
        <v>0</v>
      </c>
      <c r="V8406" s="4" t="str">
        <f t="shared" si="1592"/>
        <v/>
      </c>
      <c r="W8406" s="18" t="str">
        <f>IF(V8406="","",VLOOKUP(L8406,日射量と図３!$A$4:$C$368,3,TRUE)*238.85/100)</f>
        <v/>
      </c>
      <c r="X8406" s="4" t="str">
        <f t="shared" si="1593"/>
        <v/>
      </c>
      <c r="Y8406" s="4" t="str">
        <f t="shared" si="1582"/>
        <v/>
      </c>
      <c r="Z8406" s="4" t="str">
        <f t="shared" si="1583"/>
        <v/>
      </c>
      <c r="AA8406" s="4" t="str">
        <f>IF($V8406="","",IF(Y8406&lt;36,0,IF(AND(36&lt;=Y8406,Y8406&lt;71),VLOOKUP($W8406,日射量と図３!$E$6:$F$34,2,TRUE),IF(AND(71&lt;=Y8406,Y8406&lt;107),VLOOKUP($W8406,日射量と図３!$E$6:$G$34,3,TRUE),IF(AND(107&lt;=Y8406,Y8406&lt;143),VLOOKUP($W8406,日射量と図３!$E$6:$H$34,4,TRUE),VLOOKUP($W8406,日射量と図３!$E$6:$I$34,5,TRUE))))))</f>
        <v/>
      </c>
      <c r="AB8406" s="4" t="str">
        <f>IF($V8406="","",IF(Z8406&lt;36,0,IF(AND(36&lt;=Z8406,Z8406&lt;71),VLOOKUP($W8406,日射量と図３!$E$6:$F$34,2,TRUE),IF(AND(71&lt;=Z8406,Z8406&lt;107),VLOOKUP($W8406,日射量と図３!$E$6:$G$34,3,TRUE),IF(AND(107&lt;=Z8406,Z8406&lt;143),VLOOKUP($W8406,日射量と図３!$E$6:$H$34,4,TRUE),VLOOKUP($W8406,日射量と図３!$E$6:$I$34,5,TRUE))))))</f>
        <v/>
      </c>
      <c r="AC8406" s="382" t="str">
        <f t="shared" si="1587"/>
        <v/>
      </c>
      <c r="AD8406" s="382" t="str">
        <f t="shared" si="1588"/>
        <v/>
      </c>
    </row>
    <row r="8407" spans="11:30" ht="13.5" customHeight="1">
      <c r="K8407" s="4">
        <f t="shared" si="1584"/>
        <v>5</v>
      </c>
      <c r="L8407" s="34">
        <v>43602</v>
      </c>
      <c r="M8407" s="4">
        <v>351</v>
      </c>
      <c r="N8407" s="4">
        <v>4</v>
      </c>
      <c r="O8407" s="31">
        <v>0.125</v>
      </c>
      <c r="P8407" s="35">
        <v>16.18</v>
      </c>
      <c r="Q8407" s="36">
        <f t="shared" si="1585"/>
        <v>13</v>
      </c>
      <c r="R8407" s="4">
        <f t="shared" si="1586"/>
        <v>0</v>
      </c>
      <c r="S8407" s="31">
        <f t="shared" si="1589"/>
        <v>0.20944444444444443</v>
      </c>
      <c r="T8407" s="31">
        <f t="shared" si="1590"/>
        <v>0.77601851851851855</v>
      </c>
      <c r="U8407" s="4">
        <f t="shared" si="1591"/>
        <v>0</v>
      </c>
      <c r="V8407" s="4" t="str">
        <f t="shared" si="1592"/>
        <v/>
      </c>
      <c r="W8407" s="18" t="str">
        <f>IF(V8407="","",VLOOKUP(L8407,日射量と図３!$A$4:$C$368,3,TRUE)*238.85/100)</f>
        <v/>
      </c>
      <c r="X8407" s="4" t="str">
        <f t="shared" si="1593"/>
        <v/>
      </c>
      <c r="Y8407" s="4" t="str">
        <f t="shared" si="1582"/>
        <v/>
      </c>
      <c r="Z8407" s="4" t="str">
        <f t="shared" si="1583"/>
        <v/>
      </c>
      <c r="AA8407" s="4" t="str">
        <f>IF($V8407="","",IF(Y8407&lt;36,0,IF(AND(36&lt;=Y8407,Y8407&lt;71),VLOOKUP($W8407,日射量と図３!$E$6:$F$34,2,TRUE),IF(AND(71&lt;=Y8407,Y8407&lt;107),VLOOKUP($W8407,日射量と図３!$E$6:$G$34,3,TRUE),IF(AND(107&lt;=Y8407,Y8407&lt;143),VLOOKUP($W8407,日射量と図３!$E$6:$H$34,4,TRUE),VLOOKUP($W8407,日射量と図３!$E$6:$I$34,5,TRUE))))))</f>
        <v/>
      </c>
      <c r="AB8407" s="4" t="str">
        <f>IF($V8407="","",IF(Z8407&lt;36,0,IF(AND(36&lt;=Z8407,Z8407&lt;71),VLOOKUP($W8407,日射量と図３!$E$6:$F$34,2,TRUE),IF(AND(71&lt;=Z8407,Z8407&lt;107),VLOOKUP($W8407,日射量と図３!$E$6:$G$34,3,TRUE),IF(AND(107&lt;=Z8407,Z8407&lt;143),VLOOKUP($W8407,日射量と図３!$E$6:$H$34,4,TRUE),VLOOKUP($W8407,日射量と図３!$E$6:$I$34,5,TRUE))))))</f>
        <v/>
      </c>
      <c r="AC8407" s="382" t="str">
        <f t="shared" si="1587"/>
        <v/>
      </c>
      <c r="AD8407" s="382" t="str">
        <f t="shared" si="1588"/>
        <v/>
      </c>
    </row>
    <row r="8408" spans="11:30" ht="13.5" customHeight="1">
      <c r="K8408" s="4">
        <f t="shared" si="1584"/>
        <v>5</v>
      </c>
      <c r="L8408" s="34">
        <v>43602</v>
      </c>
      <c r="M8408" s="4">
        <v>351</v>
      </c>
      <c r="N8408" s="4">
        <v>5</v>
      </c>
      <c r="O8408" s="31">
        <v>0.16666666666666666</v>
      </c>
      <c r="P8408" s="35">
        <v>15.790000000000001</v>
      </c>
      <c r="Q8408" s="36">
        <f t="shared" si="1585"/>
        <v>15</v>
      </c>
      <c r="R8408" s="4">
        <f t="shared" si="1586"/>
        <v>0</v>
      </c>
      <c r="S8408" s="31">
        <f t="shared" si="1589"/>
        <v>0.20944444444444443</v>
      </c>
      <c r="T8408" s="31">
        <f t="shared" si="1590"/>
        <v>0.77601851851851855</v>
      </c>
      <c r="U8408" s="4">
        <f t="shared" si="1591"/>
        <v>0</v>
      </c>
      <c r="V8408" s="4" t="str">
        <f t="shared" si="1592"/>
        <v/>
      </c>
      <c r="W8408" s="18" t="str">
        <f>IF(V8408="","",VLOOKUP(L8408,日射量と図３!$A$4:$C$368,3,TRUE)*238.85/100)</f>
        <v/>
      </c>
      <c r="X8408" s="4" t="str">
        <f t="shared" si="1593"/>
        <v/>
      </c>
      <c r="Y8408" s="4" t="str">
        <f t="shared" si="1582"/>
        <v/>
      </c>
      <c r="Z8408" s="4" t="str">
        <f t="shared" si="1583"/>
        <v/>
      </c>
      <c r="AA8408" s="4" t="str">
        <f>IF($V8408="","",IF(Y8408&lt;36,0,IF(AND(36&lt;=Y8408,Y8408&lt;71),VLOOKUP($W8408,日射量と図３!$E$6:$F$34,2,TRUE),IF(AND(71&lt;=Y8408,Y8408&lt;107),VLOOKUP($W8408,日射量と図３!$E$6:$G$34,3,TRUE),IF(AND(107&lt;=Y8408,Y8408&lt;143),VLOOKUP($W8408,日射量と図３!$E$6:$H$34,4,TRUE),VLOOKUP($W8408,日射量と図３!$E$6:$I$34,5,TRUE))))))</f>
        <v/>
      </c>
      <c r="AB8408" s="4" t="str">
        <f>IF($V8408="","",IF(Z8408&lt;36,0,IF(AND(36&lt;=Z8408,Z8408&lt;71),VLOOKUP($W8408,日射量と図３!$E$6:$F$34,2,TRUE),IF(AND(71&lt;=Z8408,Z8408&lt;107),VLOOKUP($W8408,日射量と図３!$E$6:$G$34,3,TRUE),IF(AND(107&lt;=Z8408,Z8408&lt;143),VLOOKUP($W8408,日射量と図３!$E$6:$H$34,4,TRUE),VLOOKUP($W8408,日射量と図３!$E$6:$I$34,5,TRUE))))))</f>
        <v/>
      </c>
      <c r="AC8408" s="382" t="str">
        <f t="shared" si="1587"/>
        <v/>
      </c>
      <c r="AD8408" s="382" t="str">
        <f t="shared" si="1588"/>
        <v/>
      </c>
    </row>
    <row r="8409" spans="11:30" ht="13.5" customHeight="1">
      <c r="K8409" s="4">
        <f t="shared" si="1584"/>
        <v>5</v>
      </c>
      <c r="L8409" s="34">
        <v>43602</v>
      </c>
      <c r="M8409" s="4">
        <v>351</v>
      </c>
      <c r="N8409" s="4">
        <v>6</v>
      </c>
      <c r="O8409" s="31">
        <v>0.20833333333333334</v>
      </c>
      <c r="P8409" s="35">
        <v>15.34</v>
      </c>
      <c r="Q8409" s="36">
        <f t="shared" si="1585"/>
        <v>15</v>
      </c>
      <c r="R8409" s="4">
        <f t="shared" si="1586"/>
        <v>0</v>
      </c>
      <c r="S8409" s="31">
        <f t="shared" si="1589"/>
        <v>0.20944444444444443</v>
      </c>
      <c r="T8409" s="31">
        <f t="shared" si="1590"/>
        <v>0.77601851851851855</v>
      </c>
      <c r="U8409" s="4">
        <f t="shared" si="1591"/>
        <v>0</v>
      </c>
      <c r="V8409" s="4" t="str">
        <f t="shared" si="1592"/>
        <v/>
      </c>
      <c r="W8409" s="18" t="str">
        <f>IF(V8409="","",VLOOKUP(L8409,日射量と図３!$A$4:$C$368,3,TRUE)*238.85/100)</f>
        <v/>
      </c>
      <c r="X8409" s="4" t="str">
        <f t="shared" si="1593"/>
        <v/>
      </c>
      <c r="Y8409" s="4" t="str">
        <f t="shared" si="1582"/>
        <v/>
      </c>
      <c r="Z8409" s="4" t="str">
        <f t="shared" si="1583"/>
        <v/>
      </c>
      <c r="AA8409" s="4" t="str">
        <f>IF($V8409="","",IF(Y8409&lt;36,0,IF(AND(36&lt;=Y8409,Y8409&lt;71),VLOOKUP($W8409,日射量と図３!$E$6:$F$34,2,TRUE),IF(AND(71&lt;=Y8409,Y8409&lt;107),VLOOKUP($W8409,日射量と図３!$E$6:$G$34,3,TRUE),IF(AND(107&lt;=Y8409,Y8409&lt;143),VLOOKUP($W8409,日射量と図３!$E$6:$H$34,4,TRUE),VLOOKUP($W8409,日射量と図３!$E$6:$I$34,5,TRUE))))))</f>
        <v/>
      </c>
      <c r="AB8409" s="4" t="str">
        <f>IF($V8409="","",IF(Z8409&lt;36,0,IF(AND(36&lt;=Z8409,Z8409&lt;71),VLOOKUP($W8409,日射量と図３!$E$6:$F$34,2,TRUE),IF(AND(71&lt;=Z8409,Z8409&lt;107),VLOOKUP($W8409,日射量と図３!$E$6:$G$34,3,TRUE),IF(AND(107&lt;=Z8409,Z8409&lt;143),VLOOKUP($W8409,日射量と図３!$E$6:$H$34,4,TRUE),VLOOKUP($W8409,日射量と図３!$E$6:$I$34,5,TRUE))))))</f>
        <v/>
      </c>
      <c r="AC8409" s="382" t="str">
        <f t="shared" si="1587"/>
        <v/>
      </c>
      <c r="AD8409" s="382" t="str">
        <f t="shared" si="1588"/>
        <v/>
      </c>
    </row>
    <row r="8410" spans="11:30" ht="13.5" customHeight="1">
      <c r="K8410" s="4">
        <f t="shared" si="1584"/>
        <v>5</v>
      </c>
      <c r="L8410" s="34">
        <v>43602</v>
      </c>
      <c r="M8410" s="4">
        <v>351</v>
      </c>
      <c r="N8410" s="4">
        <v>7</v>
      </c>
      <c r="O8410" s="31">
        <v>0.25</v>
      </c>
      <c r="P8410" s="35">
        <v>16.010000000000002</v>
      </c>
      <c r="Q8410" s="36">
        <f t="shared" si="1585"/>
        <v>15</v>
      </c>
      <c r="R8410" s="4">
        <f t="shared" si="1586"/>
        <v>0</v>
      </c>
      <c r="S8410" s="31">
        <f t="shared" si="1589"/>
        <v>0.20944444444444443</v>
      </c>
      <c r="T8410" s="31">
        <f t="shared" si="1590"/>
        <v>0.77601851851851855</v>
      </c>
      <c r="U8410" s="4">
        <f t="shared" si="1591"/>
        <v>0</v>
      </c>
      <c r="V8410" s="4" t="str">
        <f t="shared" si="1592"/>
        <v/>
      </c>
      <c r="W8410" s="18" t="str">
        <f>IF(V8410="","",VLOOKUP(L8410,日射量と図３!$A$4:$C$368,3,TRUE)*238.85/100)</f>
        <v/>
      </c>
      <c r="X8410" s="4" t="str">
        <f t="shared" si="1593"/>
        <v/>
      </c>
      <c r="Y8410" s="4" t="str">
        <f t="shared" si="1582"/>
        <v/>
      </c>
      <c r="Z8410" s="4" t="str">
        <f t="shared" si="1583"/>
        <v/>
      </c>
      <c r="AA8410" s="4" t="str">
        <f>IF($V8410="","",IF(Y8410&lt;36,0,IF(AND(36&lt;=Y8410,Y8410&lt;71),VLOOKUP($W8410,日射量と図３!$E$6:$F$34,2,TRUE),IF(AND(71&lt;=Y8410,Y8410&lt;107),VLOOKUP($W8410,日射量と図３!$E$6:$G$34,3,TRUE),IF(AND(107&lt;=Y8410,Y8410&lt;143),VLOOKUP($W8410,日射量と図３!$E$6:$H$34,4,TRUE),VLOOKUP($W8410,日射量と図３!$E$6:$I$34,5,TRUE))))))</f>
        <v/>
      </c>
      <c r="AB8410" s="4" t="str">
        <f>IF($V8410="","",IF(Z8410&lt;36,0,IF(AND(36&lt;=Z8410,Z8410&lt;71),VLOOKUP($W8410,日射量と図３!$E$6:$F$34,2,TRUE),IF(AND(71&lt;=Z8410,Z8410&lt;107),VLOOKUP($W8410,日射量と図３!$E$6:$G$34,3,TRUE),IF(AND(107&lt;=Z8410,Z8410&lt;143),VLOOKUP($W8410,日射量と図３!$E$6:$H$34,4,TRUE),VLOOKUP($W8410,日射量と図３!$E$6:$I$34,5,TRUE))))))</f>
        <v/>
      </c>
      <c r="AC8410" s="382" t="str">
        <f t="shared" si="1587"/>
        <v/>
      </c>
      <c r="AD8410" s="382" t="str">
        <f t="shared" si="1588"/>
        <v/>
      </c>
    </row>
    <row r="8411" spans="11:30" ht="13.5" customHeight="1">
      <c r="K8411" s="4">
        <f t="shared" si="1584"/>
        <v>5</v>
      </c>
      <c r="L8411" s="34">
        <v>43602</v>
      </c>
      <c r="M8411" s="4">
        <v>351</v>
      </c>
      <c r="N8411" s="4">
        <v>8</v>
      </c>
      <c r="O8411" s="31">
        <v>0.29166666666666669</v>
      </c>
      <c r="P8411" s="35">
        <v>17.040000000000003</v>
      </c>
      <c r="Q8411" s="36">
        <f t="shared" si="1585"/>
        <v>12</v>
      </c>
      <c r="R8411" s="4">
        <f t="shared" si="1586"/>
        <v>0</v>
      </c>
      <c r="S8411" s="31">
        <f t="shared" si="1589"/>
        <v>0.20944444444444443</v>
      </c>
      <c r="T8411" s="31">
        <f t="shared" si="1590"/>
        <v>0.77601851851851855</v>
      </c>
      <c r="U8411" s="4">
        <f t="shared" si="1591"/>
        <v>0</v>
      </c>
      <c r="V8411" s="4" t="str">
        <f t="shared" si="1592"/>
        <v/>
      </c>
      <c r="W8411" s="18" t="str">
        <f>IF(V8411="","",VLOOKUP(L8411,日射量と図３!$A$4:$C$368,3,TRUE)*238.85/100)</f>
        <v/>
      </c>
      <c r="X8411" s="4" t="str">
        <f t="shared" si="1593"/>
        <v/>
      </c>
      <c r="Y8411" s="4" t="str">
        <f t="shared" si="1582"/>
        <v/>
      </c>
      <c r="Z8411" s="4" t="str">
        <f t="shared" si="1583"/>
        <v/>
      </c>
      <c r="AA8411" s="4" t="str">
        <f>IF($V8411="","",IF(Y8411&lt;36,0,IF(AND(36&lt;=Y8411,Y8411&lt;71),VLOOKUP($W8411,日射量と図３!$E$6:$F$34,2,TRUE),IF(AND(71&lt;=Y8411,Y8411&lt;107),VLOOKUP($W8411,日射量と図３!$E$6:$G$34,3,TRUE),IF(AND(107&lt;=Y8411,Y8411&lt;143),VLOOKUP($W8411,日射量と図３!$E$6:$H$34,4,TRUE),VLOOKUP($W8411,日射量と図３!$E$6:$I$34,5,TRUE))))))</f>
        <v/>
      </c>
      <c r="AB8411" s="4" t="str">
        <f>IF($V8411="","",IF(Z8411&lt;36,0,IF(AND(36&lt;=Z8411,Z8411&lt;71),VLOOKUP($W8411,日射量と図３!$E$6:$F$34,2,TRUE),IF(AND(71&lt;=Z8411,Z8411&lt;107),VLOOKUP($W8411,日射量と図３!$E$6:$G$34,3,TRUE),IF(AND(107&lt;=Z8411,Z8411&lt;143),VLOOKUP($W8411,日射量と図３!$E$6:$H$34,4,TRUE),VLOOKUP($W8411,日射量と図３!$E$6:$I$34,5,TRUE))))))</f>
        <v/>
      </c>
      <c r="AC8411" s="382" t="str">
        <f t="shared" si="1587"/>
        <v/>
      </c>
      <c r="AD8411" s="382" t="str">
        <f t="shared" si="1588"/>
        <v/>
      </c>
    </row>
    <row r="8412" spans="11:30" ht="13.5" customHeight="1">
      <c r="K8412" s="4">
        <f t="shared" si="1584"/>
        <v>5</v>
      </c>
      <c r="L8412" s="34">
        <v>43602</v>
      </c>
      <c r="M8412" s="4">
        <v>351</v>
      </c>
      <c r="N8412" s="4">
        <v>9</v>
      </c>
      <c r="O8412" s="31">
        <v>0.33333333333333331</v>
      </c>
      <c r="P8412" s="35">
        <v>18.290000000000003</v>
      </c>
      <c r="Q8412" s="36">
        <f t="shared" si="1585"/>
        <v>12</v>
      </c>
      <c r="R8412" s="4">
        <f t="shared" si="1586"/>
        <v>0</v>
      </c>
      <c r="S8412" s="31">
        <f t="shared" si="1589"/>
        <v>0.20944444444444443</v>
      </c>
      <c r="T8412" s="31">
        <f t="shared" si="1590"/>
        <v>0.77601851851851855</v>
      </c>
      <c r="U8412" s="4">
        <f t="shared" si="1591"/>
        <v>0</v>
      </c>
      <c r="V8412" s="4" t="str">
        <f t="shared" si="1592"/>
        <v/>
      </c>
      <c r="W8412" s="18" t="str">
        <f>IF(V8412="","",VLOOKUP(L8412,日射量と図３!$A$4:$C$368,3,TRUE)*238.85/100)</f>
        <v/>
      </c>
      <c r="X8412" s="4" t="str">
        <f t="shared" si="1593"/>
        <v/>
      </c>
      <c r="Y8412" s="4" t="str">
        <f t="shared" si="1582"/>
        <v/>
      </c>
      <c r="Z8412" s="4" t="str">
        <f t="shared" si="1583"/>
        <v/>
      </c>
      <c r="AA8412" s="4" t="str">
        <f>IF($V8412="","",IF(Y8412&lt;36,0,IF(AND(36&lt;=Y8412,Y8412&lt;71),VLOOKUP($W8412,日射量と図３!$E$6:$F$34,2,TRUE),IF(AND(71&lt;=Y8412,Y8412&lt;107),VLOOKUP($W8412,日射量と図３!$E$6:$G$34,3,TRUE),IF(AND(107&lt;=Y8412,Y8412&lt;143),VLOOKUP($W8412,日射量と図３!$E$6:$H$34,4,TRUE),VLOOKUP($W8412,日射量と図３!$E$6:$I$34,5,TRUE))))))</f>
        <v/>
      </c>
      <c r="AB8412" s="4" t="str">
        <f>IF($V8412="","",IF(Z8412&lt;36,0,IF(AND(36&lt;=Z8412,Z8412&lt;71),VLOOKUP($W8412,日射量と図３!$E$6:$F$34,2,TRUE),IF(AND(71&lt;=Z8412,Z8412&lt;107),VLOOKUP($W8412,日射量と図３!$E$6:$G$34,3,TRUE),IF(AND(107&lt;=Z8412,Z8412&lt;143),VLOOKUP($W8412,日射量と図３!$E$6:$H$34,4,TRUE),VLOOKUP($W8412,日射量と図３!$E$6:$I$34,5,TRUE))))))</f>
        <v/>
      </c>
      <c r="AC8412" s="382" t="str">
        <f t="shared" si="1587"/>
        <v/>
      </c>
      <c r="AD8412" s="382" t="str">
        <f t="shared" si="1588"/>
        <v/>
      </c>
    </row>
    <row r="8413" spans="11:30" ht="13.5" customHeight="1">
      <c r="K8413" s="4">
        <f t="shared" si="1584"/>
        <v>5</v>
      </c>
      <c r="L8413" s="34">
        <v>43602</v>
      </c>
      <c r="M8413" s="4">
        <v>351</v>
      </c>
      <c r="N8413" s="4">
        <v>10</v>
      </c>
      <c r="O8413" s="31">
        <v>0.375</v>
      </c>
      <c r="P8413" s="35">
        <v>19.5</v>
      </c>
      <c r="Q8413" s="36">
        <f t="shared" si="1585"/>
        <v>12</v>
      </c>
      <c r="R8413" s="4">
        <f t="shared" si="1586"/>
        <v>0</v>
      </c>
      <c r="S8413" s="31">
        <f t="shared" si="1589"/>
        <v>0.20944444444444443</v>
      </c>
      <c r="T8413" s="31">
        <f t="shared" si="1590"/>
        <v>0.77601851851851855</v>
      </c>
      <c r="U8413" s="4">
        <f t="shared" si="1591"/>
        <v>0</v>
      </c>
      <c r="V8413" s="4" t="str">
        <f t="shared" si="1592"/>
        <v/>
      </c>
      <c r="W8413" s="18" t="str">
        <f>IF(V8413="","",VLOOKUP(L8413,日射量と図３!$A$4:$C$368,3,TRUE)*238.85/100)</f>
        <v/>
      </c>
      <c r="X8413" s="4" t="str">
        <f t="shared" si="1593"/>
        <v/>
      </c>
      <c r="Y8413" s="4" t="str">
        <f t="shared" si="1582"/>
        <v/>
      </c>
      <c r="Z8413" s="4" t="str">
        <f t="shared" si="1583"/>
        <v/>
      </c>
      <c r="AA8413" s="4" t="str">
        <f>IF($V8413="","",IF(Y8413&lt;36,0,IF(AND(36&lt;=Y8413,Y8413&lt;71),VLOOKUP($W8413,日射量と図３!$E$6:$F$34,2,TRUE),IF(AND(71&lt;=Y8413,Y8413&lt;107),VLOOKUP($W8413,日射量と図３!$E$6:$G$34,3,TRUE),IF(AND(107&lt;=Y8413,Y8413&lt;143),VLOOKUP($W8413,日射量と図３!$E$6:$H$34,4,TRUE),VLOOKUP($W8413,日射量と図３!$E$6:$I$34,5,TRUE))))))</f>
        <v/>
      </c>
      <c r="AB8413" s="4" t="str">
        <f>IF($V8413="","",IF(Z8413&lt;36,0,IF(AND(36&lt;=Z8413,Z8413&lt;71),VLOOKUP($W8413,日射量と図３!$E$6:$F$34,2,TRUE),IF(AND(71&lt;=Z8413,Z8413&lt;107),VLOOKUP($W8413,日射量と図３!$E$6:$G$34,3,TRUE),IF(AND(107&lt;=Z8413,Z8413&lt;143),VLOOKUP($W8413,日射量と図３!$E$6:$H$34,4,TRUE),VLOOKUP($W8413,日射量と図３!$E$6:$I$34,5,TRUE))))))</f>
        <v/>
      </c>
      <c r="AC8413" s="382" t="str">
        <f t="shared" si="1587"/>
        <v/>
      </c>
      <c r="AD8413" s="382" t="str">
        <f t="shared" si="1588"/>
        <v/>
      </c>
    </row>
    <row r="8414" spans="11:30" ht="13.5" customHeight="1">
      <c r="K8414" s="4">
        <f t="shared" si="1584"/>
        <v>5</v>
      </c>
      <c r="L8414" s="34">
        <v>43602</v>
      </c>
      <c r="M8414" s="4">
        <v>351</v>
      </c>
      <c r="N8414" s="4">
        <v>11</v>
      </c>
      <c r="O8414" s="31">
        <v>0.41666666666666669</v>
      </c>
      <c r="P8414" s="35">
        <v>21.43</v>
      </c>
      <c r="Q8414" s="36">
        <f t="shared" si="1585"/>
        <v>12</v>
      </c>
      <c r="R8414" s="4">
        <f t="shared" si="1586"/>
        <v>0</v>
      </c>
      <c r="S8414" s="31">
        <f t="shared" si="1589"/>
        <v>0.20944444444444443</v>
      </c>
      <c r="T8414" s="31">
        <f t="shared" si="1590"/>
        <v>0.77601851851851855</v>
      </c>
      <c r="U8414" s="4">
        <f t="shared" si="1591"/>
        <v>0</v>
      </c>
      <c r="V8414" s="4" t="str">
        <f t="shared" si="1592"/>
        <v/>
      </c>
      <c r="W8414" s="18" t="str">
        <f>IF(V8414="","",VLOOKUP(L8414,日射量と図３!$A$4:$C$368,3,TRUE)*238.85/100)</f>
        <v/>
      </c>
      <c r="X8414" s="4" t="str">
        <f t="shared" si="1593"/>
        <v/>
      </c>
      <c r="Y8414" s="4" t="str">
        <f t="shared" si="1582"/>
        <v/>
      </c>
      <c r="Z8414" s="4" t="str">
        <f t="shared" si="1583"/>
        <v/>
      </c>
      <c r="AA8414" s="4" t="str">
        <f>IF($V8414="","",IF(Y8414&lt;36,0,IF(AND(36&lt;=Y8414,Y8414&lt;71),VLOOKUP($W8414,日射量と図３!$E$6:$F$34,2,TRUE),IF(AND(71&lt;=Y8414,Y8414&lt;107),VLOOKUP($W8414,日射量と図３!$E$6:$G$34,3,TRUE),IF(AND(107&lt;=Y8414,Y8414&lt;143),VLOOKUP($W8414,日射量と図３!$E$6:$H$34,4,TRUE),VLOOKUP($W8414,日射量と図３!$E$6:$I$34,5,TRUE))))))</f>
        <v/>
      </c>
      <c r="AB8414" s="4" t="str">
        <f>IF($V8414="","",IF(Z8414&lt;36,0,IF(AND(36&lt;=Z8414,Z8414&lt;71),VLOOKUP($W8414,日射量と図３!$E$6:$F$34,2,TRUE),IF(AND(71&lt;=Z8414,Z8414&lt;107),VLOOKUP($W8414,日射量と図３!$E$6:$G$34,3,TRUE),IF(AND(107&lt;=Z8414,Z8414&lt;143),VLOOKUP($W8414,日射量と図３!$E$6:$H$34,4,TRUE),VLOOKUP($W8414,日射量と図３!$E$6:$I$34,5,TRUE))))))</f>
        <v/>
      </c>
      <c r="AC8414" s="382" t="str">
        <f t="shared" si="1587"/>
        <v/>
      </c>
      <c r="AD8414" s="382" t="str">
        <f t="shared" si="1588"/>
        <v/>
      </c>
    </row>
    <row r="8415" spans="11:30" ht="13.5" customHeight="1">
      <c r="K8415" s="4">
        <f t="shared" si="1584"/>
        <v>5</v>
      </c>
      <c r="L8415" s="34">
        <v>43602</v>
      </c>
      <c r="M8415" s="4">
        <v>351</v>
      </c>
      <c r="N8415" s="4">
        <v>12</v>
      </c>
      <c r="O8415" s="31">
        <v>0.45833333333333331</v>
      </c>
      <c r="P8415" s="35">
        <v>22.61</v>
      </c>
      <c r="Q8415" s="36">
        <f t="shared" si="1585"/>
        <v>12</v>
      </c>
      <c r="R8415" s="4">
        <f t="shared" si="1586"/>
        <v>0</v>
      </c>
      <c r="S8415" s="31">
        <f t="shared" si="1589"/>
        <v>0.20944444444444443</v>
      </c>
      <c r="T8415" s="31">
        <f t="shared" si="1590"/>
        <v>0.77601851851851855</v>
      </c>
      <c r="U8415" s="4">
        <f t="shared" si="1591"/>
        <v>0</v>
      </c>
      <c r="V8415" s="4" t="str">
        <f t="shared" si="1592"/>
        <v/>
      </c>
      <c r="W8415" s="18" t="str">
        <f>IF(V8415="","",VLOOKUP(L8415,日射量と図３!$A$4:$C$368,3,TRUE)*238.85/100)</f>
        <v/>
      </c>
      <c r="X8415" s="4" t="str">
        <f t="shared" si="1593"/>
        <v/>
      </c>
      <c r="Y8415" s="4" t="str">
        <f t="shared" ref="Y8415:Y8478" si="1594">IF(V8415="","",$AH$30*V8415/(($AG$18/$AH$18)*X8415))</f>
        <v/>
      </c>
      <c r="Z8415" s="4" t="str">
        <f t="shared" ref="Z8415:Z8478" si="1595">IF(V8415="","",$AH$30*V8415/(($AG$19/$AH$19)*X8415))</f>
        <v/>
      </c>
      <c r="AA8415" s="4" t="str">
        <f>IF($V8415="","",IF(Y8415&lt;36,0,IF(AND(36&lt;=Y8415,Y8415&lt;71),VLOOKUP($W8415,日射量と図３!$E$6:$F$34,2,TRUE),IF(AND(71&lt;=Y8415,Y8415&lt;107),VLOOKUP($W8415,日射量と図３!$E$6:$G$34,3,TRUE),IF(AND(107&lt;=Y8415,Y8415&lt;143),VLOOKUP($W8415,日射量と図３!$E$6:$H$34,4,TRUE),VLOOKUP($W8415,日射量と図３!$E$6:$I$34,5,TRUE))))))</f>
        <v/>
      </c>
      <c r="AB8415" s="4" t="str">
        <f>IF($V8415="","",IF(Z8415&lt;36,0,IF(AND(36&lt;=Z8415,Z8415&lt;71),VLOOKUP($W8415,日射量と図３!$E$6:$F$34,2,TRUE),IF(AND(71&lt;=Z8415,Z8415&lt;107),VLOOKUP($W8415,日射量と図３!$E$6:$G$34,3,TRUE),IF(AND(107&lt;=Z8415,Z8415&lt;143),VLOOKUP($W8415,日射量と図３!$E$6:$H$34,4,TRUE),VLOOKUP($W8415,日射量と図３!$E$6:$I$34,5,TRUE))))))</f>
        <v/>
      </c>
      <c r="AC8415" s="382" t="str">
        <f t="shared" si="1587"/>
        <v/>
      </c>
      <c r="AD8415" s="382" t="str">
        <f t="shared" si="1588"/>
        <v/>
      </c>
    </row>
    <row r="8416" spans="11:30" ht="13.5" customHeight="1">
      <c r="K8416" s="4">
        <f t="shared" si="1584"/>
        <v>5</v>
      </c>
      <c r="L8416" s="34">
        <v>43602</v>
      </c>
      <c r="M8416" s="4">
        <v>351</v>
      </c>
      <c r="N8416" s="4">
        <v>13</v>
      </c>
      <c r="O8416" s="31">
        <v>0.5</v>
      </c>
      <c r="P8416" s="35">
        <v>23.600000000000005</v>
      </c>
      <c r="Q8416" s="36">
        <f t="shared" si="1585"/>
        <v>12</v>
      </c>
      <c r="R8416" s="4">
        <f t="shared" si="1586"/>
        <v>0</v>
      </c>
      <c r="S8416" s="31">
        <f t="shared" si="1589"/>
        <v>0.20944444444444443</v>
      </c>
      <c r="T8416" s="31">
        <f t="shared" si="1590"/>
        <v>0.77601851851851855</v>
      </c>
      <c r="U8416" s="4">
        <f t="shared" si="1591"/>
        <v>0</v>
      </c>
      <c r="V8416" s="4" t="str">
        <f t="shared" si="1592"/>
        <v/>
      </c>
      <c r="W8416" s="18" t="str">
        <f>IF(V8416="","",VLOOKUP(L8416,日射量と図３!$A$4:$C$368,3,TRUE)*238.85/100)</f>
        <v/>
      </c>
      <c r="X8416" s="4" t="str">
        <f t="shared" si="1593"/>
        <v/>
      </c>
      <c r="Y8416" s="4" t="str">
        <f t="shared" si="1594"/>
        <v/>
      </c>
      <c r="Z8416" s="4" t="str">
        <f t="shared" si="1595"/>
        <v/>
      </c>
      <c r="AA8416" s="4" t="str">
        <f>IF($V8416="","",IF(Y8416&lt;36,0,IF(AND(36&lt;=Y8416,Y8416&lt;71),VLOOKUP($W8416,日射量と図３!$E$6:$F$34,2,TRUE),IF(AND(71&lt;=Y8416,Y8416&lt;107),VLOOKUP($W8416,日射量と図３!$E$6:$G$34,3,TRUE),IF(AND(107&lt;=Y8416,Y8416&lt;143),VLOOKUP($W8416,日射量と図３!$E$6:$H$34,4,TRUE),VLOOKUP($W8416,日射量と図３!$E$6:$I$34,5,TRUE))))))</f>
        <v/>
      </c>
      <c r="AB8416" s="4" t="str">
        <f>IF($V8416="","",IF(Z8416&lt;36,0,IF(AND(36&lt;=Z8416,Z8416&lt;71),VLOOKUP($W8416,日射量と図３!$E$6:$F$34,2,TRUE),IF(AND(71&lt;=Z8416,Z8416&lt;107),VLOOKUP($W8416,日射量と図３!$E$6:$G$34,3,TRUE),IF(AND(107&lt;=Z8416,Z8416&lt;143),VLOOKUP($W8416,日射量と図３!$E$6:$H$34,4,TRUE),VLOOKUP($W8416,日射量と図３!$E$6:$I$34,5,TRUE))))))</f>
        <v/>
      </c>
      <c r="AC8416" s="382" t="str">
        <f t="shared" si="1587"/>
        <v/>
      </c>
      <c r="AD8416" s="382" t="str">
        <f t="shared" si="1588"/>
        <v/>
      </c>
    </row>
    <row r="8417" spans="11:30" ht="13.5" customHeight="1">
      <c r="K8417" s="4">
        <f t="shared" si="1584"/>
        <v>5</v>
      </c>
      <c r="L8417" s="34">
        <v>43602</v>
      </c>
      <c r="M8417" s="4">
        <v>351</v>
      </c>
      <c r="N8417" s="4">
        <v>14</v>
      </c>
      <c r="O8417" s="31">
        <v>0.54166666666666663</v>
      </c>
      <c r="P8417" s="35">
        <v>24.41</v>
      </c>
      <c r="Q8417" s="36">
        <f t="shared" si="1585"/>
        <v>12</v>
      </c>
      <c r="R8417" s="4">
        <f t="shared" si="1586"/>
        <v>0</v>
      </c>
      <c r="S8417" s="31">
        <f t="shared" si="1589"/>
        <v>0.20944444444444443</v>
      </c>
      <c r="T8417" s="31">
        <f t="shared" si="1590"/>
        <v>0.77601851851851855</v>
      </c>
      <c r="U8417" s="4">
        <f t="shared" si="1591"/>
        <v>0</v>
      </c>
      <c r="V8417" s="4" t="str">
        <f t="shared" si="1592"/>
        <v/>
      </c>
      <c r="W8417" s="18" t="str">
        <f>IF(V8417="","",VLOOKUP(L8417,日射量と図３!$A$4:$C$368,3,TRUE)*238.85/100)</f>
        <v/>
      </c>
      <c r="X8417" s="4" t="str">
        <f t="shared" si="1593"/>
        <v/>
      </c>
      <c r="Y8417" s="4" t="str">
        <f t="shared" si="1594"/>
        <v/>
      </c>
      <c r="Z8417" s="4" t="str">
        <f t="shared" si="1595"/>
        <v/>
      </c>
      <c r="AA8417" s="4" t="str">
        <f>IF($V8417="","",IF(Y8417&lt;36,0,IF(AND(36&lt;=Y8417,Y8417&lt;71),VLOOKUP($W8417,日射量と図３!$E$6:$F$34,2,TRUE),IF(AND(71&lt;=Y8417,Y8417&lt;107),VLOOKUP($W8417,日射量と図３!$E$6:$G$34,3,TRUE),IF(AND(107&lt;=Y8417,Y8417&lt;143),VLOOKUP($W8417,日射量と図３!$E$6:$H$34,4,TRUE),VLOOKUP($W8417,日射量と図３!$E$6:$I$34,5,TRUE))))))</f>
        <v/>
      </c>
      <c r="AB8417" s="4" t="str">
        <f>IF($V8417="","",IF(Z8417&lt;36,0,IF(AND(36&lt;=Z8417,Z8417&lt;71),VLOOKUP($W8417,日射量と図３!$E$6:$F$34,2,TRUE),IF(AND(71&lt;=Z8417,Z8417&lt;107),VLOOKUP($W8417,日射量と図３!$E$6:$G$34,3,TRUE),IF(AND(107&lt;=Z8417,Z8417&lt;143),VLOOKUP($W8417,日射量と図３!$E$6:$H$34,4,TRUE),VLOOKUP($W8417,日射量と図３!$E$6:$I$34,5,TRUE))))))</f>
        <v/>
      </c>
      <c r="AC8417" s="382" t="str">
        <f t="shared" si="1587"/>
        <v/>
      </c>
      <c r="AD8417" s="382" t="str">
        <f t="shared" si="1588"/>
        <v/>
      </c>
    </row>
    <row r="8418" spans="11:30" ht="13.5" customHeight="1">
      <c r="K8418" s="4">
        <f t="shared" si="1584"/>
        <v>5</v>
      </c>
      <c r="L8418" s="34">
        <v>43602</v>
      </c>
      <c r="M8418" s="4">
        <v>351</v>
      </c>
      <c r="N8418" s="4">
        <v>15</v>
      </c>
      <c r="O8418" s="31">
        <v>0.58333333333333337</v>
      </c>
      <c r="P8418" s="35">
        <v>24.46</v>
      </c>
      <c r="Q8418" s="36">
        <f t="shared" si="1585"/>
        <v>12</v>
      </c>
      <c r="R8418" s="4">
        <f t="shared" si="1586"/>
        <v>0</v>
      </c>
      <c r="S8418" s="31">
        <f t="shared" si="1589"/>
        <v>0.20944444444444443</v>
      </c>
      <c r="T8418" s="31">
        <f t="shared" si="1590"/>
        <v>0.77601851851851855</v>
      </c>
      <c r="U8418" s="4">
        <f t="shared" si="1591"/>
        <v>0</v>
      </c>
      <c r="V8418" s="4" t="str">
        <f t="shared" si="1592"/>
        <v/>
      </c>
      <c r="W8418" s="18" t="str">
        <f>IF(V8418="","",VLOOKUP(L8418,日射量と図３!$A$4:$C$368,3,TRUE)*238.85/100)</f>
        <v/>
      </c>
      <c r="X8418" s="4" t="str">
        <f t="shared" si="1593"/>
        <v/>
      </c>
      <c r="Y8418" s="4" t="str">
        <f t="shared" si="1594"/>
        <v/>
      </c>
      <c r="Z8418" s="4" t="str">
        <f t="shared" si="1595"/>
        <v/>
      </c>
      <c r="AA8418" s="4" t="str">
        <f>IF($V8418="","",IF(Y8418&lt;36,0,IF(AND(36&lt;=Y8418,Y8418&lt;71),VLOOKUP($W8418,日射量と図３!$E$6:$F$34,2,TRUE),IF(AND(71&lt;=Y8418,Y8418&lt;107),VLOOKUP($W8418,日射量と図３!$E$6:$G$34,3,TRUE),IF(AND(107&lt;=Y8418,Y8418&lt;143),VLOOKUP($W8418,日射量と図３!$E$6:$H$34,4,TRUE),VLOOKUP($W8418,日射量と図３!$E$6:$I$34,5,TRUE))))))</f>
        <v/>
      </c>
      <c r="AB8418" s="4" t="str">
        <f>IF($V8418="","",IF(Z8418&lt;36,0,IF(AND(36&lt;=Z8418,Z8418&lt;71),VLOOKUP($W8418,日射量と図３!$E$6:$F$34,2,TRUE),IF(AND(71&lt;=Z8418,Z8418&lt;107),VLOOKUP($W8418,日射量と図３!$E$6:$G$34,3,TRUE),IF(AND(107&lt;=Z8418,Z8418&lt;143),VLOOKUP($W8418,日射量と図３!$E$6:$H$34,4,TRUE),VLOOKUP($W8418,日射量と図３!$E$6:$I$34,5,TRUE))))))</f>
        <v/>
      </c>
      <c r="AC8418" s="382" t="str">
        <f t="shared" si="1587"/>
        <v/>
      </c>
      <c r="AD8418" s="382" t="str">
        <f t="shared" si="1588"/>
        <v/>
      </c>
    </row>
    <row r="8419" spans="11:30" ht="13.5" customHeight="1">
      <c r="K8419" s="4">
        <f t="shared" si="1584"/>
        <v>5</v>
      </c>
      <c r="L8419" s="34">
        <v>43602</v>
      </c>
      <c r="M8419" s="4">
        <v>351</v>
      </c>
      <c r="N8419" s="4">
        <v>16</v>
      </c>
      <c r="O8419" s="31">
        <v>0.625</v>
      </c>
      <c r="P8419" s="35">
        <v>24.470000000000002</v>
      </c>
      <c r="Q8419" s="36">
        <f t="shared" si="1585"/>
        <v>16</v>
      </c>
      <c r="R8419" s="4">
        <f t="shared" si="1586"/>
        <v>0</v>
      </c>
      <c r="S8419" s="31">
        <f t="shared" si="1589"/>
        <v>0.20944444444444443</v>
      </c>
      <c r="T8419" s="31">
        <f t="shared" si="1590"/>
        <v>0.77601851851851855</v>
      </c>
      <c r="U8419" s="4">
        <f t="shared" si="1591"/>
        <v>0</v>
      </c>
      <c r="V8419" s="4" t="str">
        <f t="shared" si="1592"/>
        <v/>
      </c>
      <c r="W8419" s="18" t="str">
        <f>IF(V8419="","",VLOOKUP(L8419,日射量と図３!$A$4:$C$368,3,TRUE)*238.85/100)</f>
        <v/>
      </c>
      <c r="X8419" s="4" t="str">
        <f t="shared" si="1593"/>
        <v/>
      </c>
      <c r="Y8419" s="4" t="str">
        <f t="shared" si="1594"/>
        <v/>
      </c>
      <c r="Z8419" s="4" t="str">
        <f t="shared" si="1595"/>
        <v/>
      </c>
      <c r="AA8419" s="4" t="str">
        <f>IF($V8419="","",IF(Y8419&lt;36,0,IF(AND(36&lt;=Y8419,Y8419&lt;71),VLOOKUP($W8419,日射量と図３!$E$6:$F$34,2,TRUE),IF(AND(71&lt;=Y8419,Y8419&lt;107),VLOOKUP($W8419,日射量と図３!$E$6:$G$34,3,TRUE),IF(AND(107&lt;=Y8419,Y8419&lt;143),VLOOKUP($W8419,日射量と図３!$E$6:$H$34,4,TRUE),VLOOKUP($W8419,日射量と図３!$E$6:$I$34,5,TRUE))))))</f>
        <v/>
      </c>
      <c r="AB8419" s="4" t="str">
        <f>IF($V8419="","",IF(Z8419&lt;36,0,IF(AND(36&lt;=Z8419,Z8419&lt;71),VLOOKUP($W8419,日射量と図３!$E$6:$F$34,2,TRUE),IF(AND(71&lt;=Z8419,Z8419&lt;107),VLOOKUP($W8419,日射量と図３!$E$6:$G$34,3,TRUE),IF(AND(107&lt;=Z8419,Z8419&lt;143),VLOOKUP($W8419,日射量と図３!$E$6:$H$34,4,TRUE),VLOOKUP($W8419,日射量と図３!$E$6:$I$34,5,TRUE))))))</f>
        <v/>
      </c>
      <c r="AC8419" s="382" t="str">
        <f t="shared" si="1587"/>
        <v/>
      </c>
      <c r="AD8419" s="382" t="str">
        <f t="shared" si="1588"/>
        <v/>
      </c>
    </row>
    <row r="8420" spans="11:30" ht="13.5" customHeight="1">
      <c r="K8420" s="4">
        <f t="shared" si="1584"/>
        <v>5</v>
      </c>
      <c r="L8420" s="34">
        <v>43602</v>
      </c>
      <c r="M8420" s="4">
        <v>351</v>
      </c>
      <c r="N8420" s="4">
        <v>17</v>
      </c>
      <c r="O8420" s="31">
        <v>0.66666666666666663</v>
      </c>
      <c r="P8420" s="35">
        <v>24.17</v>
      </c>
      <c r="Q8420" s="36">
        <f t="shared" si="1585"/>
        <v>16</v>
      </c>
      <c r="R8420" s="4">
        <f t="shared" si="1586"/>
        <v>0</v>
      </c>
      <c r="S8420" s="31">
        <f t="shared" si="1589"/>
        <v>0.20944444444444443</v>
      </c>
      <c r="T8420" s="31">
        <f t="shared" si="1590"/>
        <v>0.77601851851851855</v>
      </c>
      <c r="U8420" s="4">
        <f t="shared" si="1591"/>
        <v>0</v>
      </c>
      <c r="V8420" s="4" t="str">
        <f t="shared" si="1592"/>
        <v/>
      </c>
      <c r="W8420" s="18" t="str">
        <f>IF(V8420="","",VLOOKUP(L8420,日射量と図３!$A$4:$C$368,3,TRUE)*238.85/100)</f>
        <v/>
      </c>
      <c r="X8420" s="4" t="str">
        <f t="shared" si="1593"/>
        <v/>
      </c>
      <c r="Y8420" s="4" t="str">
        <f t="shared" si="1594"/>
        <v/>
      </c>
      <c r="Z8420" s="4" t="str">
        <f t="shared" si="1595"/>
        <v/>
      </c>
      <c r="AA8420" s="4" t="str">
        <f>IF($V8420="","",IF(Y8420&lt;36,0,IF(AND(36&lt;=Y8420,Y8420&lt;71),VLOOKUP($W8420,日射量と図３!$E$6:$F$34,2,TRUE),IF(AND(71&lt;=Y8420,Y8420&lt;107),VLOOKUP($W8420,日射量と図３!$E$6:$G$34,3,TRUE),IF(AND(107&lt;=Y8420,Y8420&lt;143),VLOOKUP($W8420,日射量と図３!$E$6:$H$34,4,TRUE),VLOOKUP($W8420,日射量と図３!$E$6:$I$34,5,TRUE))))))</f>
        <v/>
      </c>
      <c r="AB8420" s="4" t="str">
        <f>IF($V8420="","",IF(Z8420&lt;36,0,IF(AND(36&lt;=Z8420,Z8420&lt;71),VLOOKUP($W8420,日射量と図３!$E$6:$F$34,2,TRUE),IF(AND(71&lt;=Z8420,Z8420&lt;107),VLOOKUP($W8420,日射量と図３!$E$6:$G$34,3,TRUE),IF(AND(107&lt;=Z8420,Z8420&lt;143),VLOOKUP($W8420,日射量と図３!$E$6:$H$34,4,TRUE),VLOOKUP($W8420,日射量と図３!$E$6:$I$34,5,TRUE))))))</f>
        <v/>
      </c>
      <c r="AC8420" s="382" t="str">
        <f t="shared" si="1587"/>
        <v/>
      </c>
      <c r="AD8420" s="382" t="str">
        <f t="shared" si="1588"/>
        <v/>
      </c>
    </row>
    <row r="8421" spans="11:30" ht="13.5" customHeight="1">
      <c r="K8421" s="4">
        <f t="shared" si="1584"/>
        <v>5</v>
      </c>
      <c r="L8421" s="34">
        <v>43602</v>
      </c>
      <c r="M8421" s="4">
        <v>351</v>
      </c>
      <c r="N8421" s="4">
        <v>18</v>
      </c>
      <c r="O8421" s="31">
        <v>0.70833333333333337</v>
      </c>
      <c r="P8421" s="35">
        <v>23.630000000000003</v>
      </c>
      <c r="Q8421" s="36">
        <f t="shared" si="1585"/>
        <v>16</v>
      </c>
      <c r="R8421" s="4">
        <f t="shared" si="1586"/>
        <v>0</v>
      </c>
      <c r="S8421" s="31">
        <f t="shared" si="1589"/>
        <v>0.20944444444444443</v>
      </c>
      <c r="T8421" s="31">
        <f t="shared" si="1590"/>
        <v>0.77601851851851855</v>
      </c>
      <c r="U8421" s="4">
        <f t="shared" si="1591"/>
        <v>0</v>
      </c>
      <c r="V8421" s="4" t="str">
        <f t="shared" si="1592"/>
        <v/>
      </c>
      <c r="W8421" s="18" t="str">
        <f>IF(V8421="","",VLOOKUP(L8421,日射量と図３!$A$4:$C$368,3,TRUE)*238.85/100)</f>
        <v/>
      </c>
      <c r="X8421" s="4" t="str">
        <f t="shared" si="1593"/>
        <v/>
      </c>
      <c r="Y8421" s="4" t="str">
        <f t="shared" si="1594"/>
        <v/>
      </c>
      <c r="Z8421" s="4" t="str">
        <f t="shared" si="1595"/>
        <v/>
      </c>
      <c r="AA8421" s="4" t="str">
        <f>IF($V8421="","",IF(Y8421&lt;36,0,IF(AND(36&lt;=Y8421,Y8421&lt;71),VLOOKUP($W8421,日射量と図３!$E$6:$F$34,2,TRUE),IF(AND(71&lt;=Y8421,Y8421&lt;107),VLOOKUP($W8421,日射量と図３!$E$6:$G$34,3,TRUE),IF(AND(107&lt;=Y8421,Y8421&lt;143),VLOOKUP($W8421,日射量と図３!$E$6:$H$34,4,TRUE),VLOOKUP($W8421,日射量と図３!$E$6:$I$34,5,TRUE))))))</f>
        <v/>
      </c>
      <c r="AB8421" s="4" t="str">
        <f>IF($V8421="","",IF(Z8421&lt;36,0,IF(AND(36&lt;=Z8421,Z8421&lt;71),VLOOKUP($W8421,日射量と図３!$E$6:$F$34,2,TRUE),IF(AND(71&lt;=Z8421,Z8421&lt;107),VLOOKUP($W8421,日射量と図３!$E$6:$G$34,3,TRUE),IF(AND(107&lt;=Z8421,Z8421&lt;143),VLOOKUP($W8421,日射量と図３!$E$6:$H$34,4,TRUE),VLOOKUP($W8421,日射量と図３!$E$6:$I$34,5,TRUE))))))</f>
        <v/>
      </c>
      <c r="AC8421" s="382" t="str">
        <f t="shared" si="1587"/>
        <v/>
      </c>
      <c r="AD8421" s="382" t="str">
        <f t="shared" si="1588"/>
        <v/>
      </c>
    </row>
    <row r="8422" spans="11:30" ht="13.5" customHeight="1">
      <c r="K8422" s="4">
        <f t="shared" si="1584"/>
        <v>5</v>
      </c>
      <c r="L8422" s="34">
        <v>43602</v>
      </c>
      <c r="M8422" s="4">
        <v>351</v>
      </c>
      <c r="N8422" s="4">
        <v>19</v>
      </c>
      <c r="O8422" s="31">
        <v>0.75</v>
      </c>
      <c r="P8422" s="35">
        <v>22.380000000000003</v>
      </c>
      <c r="Q8422" s="36">
        <f t="shared" si="1585"/>
        <v>16</v>
      </c>
      <c r="R8422" s="4">
        <f t="shared" si="1586"/>
        <v>0</v>
      </c>
      <c r="S8422" s="31">
        <f t="shared" si="1589"/>
        <v>0.20944444444444443</v>
      </c>
      <c r="T8422" s="31">
        <f t="shared" si="1590"/>
        <v>0.77601851851851855</v>
      </c>
      <c r="U8422" s="4">
        <f t="shared" si="1591"/>
        <v>0</v>
      </c>
      <c r="V8422" s="4" t="str">
        <f t="shared" si="1592"/>
        <v/>
      </c>
      <c r="W8422" s="18" t="str">
        <f>IF(V8422="","",VLOOKUP(L8422,日射量と図３!$A$4:$C$368,3,TRUE)*238.85/100)</f>
        <v/>
      </c>
      <c r="X8422" s="4" t="str">
        <f t="shared" si="1593"/>
        <v/>
      </c>
      <c r="Y8422" s="4" t="str">
        <f t="shared" si="1594"/>
        <v/>
      </c>
      <c r="Z8422" s="4" t="str">
        <f t="shared" si="1595"/>
        <v/>
      </c>
      <c r="AA8422" s="4" t="str">
        <f>IF($V8422="","",IF(Y8422&lt;36,0,IF(AND(36&lt;=Y8422,Y8422&lt;71),VLOOKUP($W8422,日射量と図３!$E$6:$F$34,2,TRUE),IF(AND(71&lt;=Y8422,Y8422&lt;107),VLOOKUP($W8422,日射量と図３!$E$6:$G$34,3,TRUE),IF(AND(107&lt;=Y8422,Y8422&lt;143),VLOOKUP($W8422,日射量と図３!$E$6:$H$34,4,TRUE),VLOOKUP($W8422,日射量と図３!$E$6:$I$34,5,TRUE))))))</f>
        <v/>
      </c>
      <c r="AB8422" s="4" t="str">
        <f>IF($V8422="","",IF(Z8422&lt;36,0,IF(AND(36&lt;=Z8422,Z8422&lt;71),VLOOKUP($W8422,日射量と図３!$E$6:$F$34,2,TRUE),IF(AND(71&lt;=Z8422,Z8422&lt;107),VLOOKUP($W8422,日射量と図３!$E$6:$G$34,3,TRUE),IF(AND(107&lt;=Z8422,Z8422&lt;143),VLOOKUP($W8422,日射量と図３!$E$6:$H$34,4,TRUE),VLOOKUP($W8422,日射量と図３!$E$6:$I$34,5,TRUE))))))</f>
        <v/>
      </c>
      <c r="AC8422" s="382" t="str">
        <f t="shared" si="1587"/>
        <v/>
      </c>
      <c r="AD8422" s="382" t="str">
        <f t="shared" si="1588"/>
        <v/>
      </c>
    </row>
    <row r="8423" spans="11:30" ht="13.5" customHeight="1">
      <c r="K8423" s="4">
        <f t="shared" si="1584"/>
        <v>5</v>
      </c>
      <c r="L8423" s="34">
        <v>43602</v>
      </c>
      <c r="M8423" s="4">
        <v>351</v>
      </c>
      <c r="N8423" s="4">
        <v>20</v>
      </c>
      <c r="O8423" s="31">
        <v>0.79166666666666663</v>
      </c>
      <c r="P8423" s="35">
        <v>20.919999999999998</v>
      </c>
      <c r="Q8423" s="36">
        <f t="shared" si="1585"/>
        <v>16</v>
      </c>
      <c r="R8423" s="4">
        <f t="shared" si="1586"/>
        <v>0</v>
      </c>
      <c r="S8423" s="31">
        <f t="shared" si="1589"/>
        <v>0.20944444444444443</v>
      </c>
      <c r="T8423" s="31">
        <f t="shared" si="1590"/>
        <v>0.77601851851851855</v>
      </c>
      <c r="U8423" s="4">
        <f t="shared" si="1591"/>
        <v>0</v>
      </c>
      <c r="V8423" s="4" t="str">
        <f t="shared" si="1592"/>
        <v/>
      </c>
      <c r="W8423" s="18" t="str">
        <f>IF(V8423="","",VLOOKUP(L8423,日射量と図３!$A$4:$C$368,3,TRUE)*238.85/100)</f>
        <v/>
      </c>
      <c r="X8423" s="4" t="str">
        <f t="shared" si="1593"/>
        <v/>
      </c>
      <c r="Y8423" s="4" t="str">
        <f t="shared" si="1594"/>
        <v/>
      </c>
      <c r="Z8423" s="4" t="str">
        <f t="shared" si="1595"/>
        <v/>
      </c>
      <c r="AA8423" s="4" t="str">
        <f>IF($V8423="","",IF(Y8423&lt;36,0,IF(AND(36&lt;=Y8423,Y8423&lt;71),VLOOKUP($W8423,日射量と図３!$E$6:$F$34,2,TRUE),IF(AND(71&lt;=Y8423,Y8423&lt;107),VLOOKUP($W8423,日射量と図３!$E$6:$G$34,3,TRUE),IF(AND(107&lt;=Y8423,Y8423&lt;143),VLOOKUP($W8423,日射量と図３!$E$6:$H$34,4,TRUE),VLOOKUP($W8423,日射量と図３!$E$6:$I$34,5,TRUE))))))</f>
        <v/>
      </c>
      <c r="AB8423" s="4" t="str">
        <f>IF($V8423="","",IF(Z8423&lt;36,0,IF(AND(36&lt;=Z8423,Z8423&lt;71),VLOOKUP($W8423,日射量と図３!$E$6:$F$34,2,TRUE),IF(AND(71&lt;=Z8423,Z8423&lt;107),VLOOKUP($W8423,日射量と図３!$E$6:$G$34,3,TRUE),IF(AND(107&lt;=Z8423,Z8423&lt;143),VLOOKUP($W8423,日射量と図３!$E$6:$H$34,4,TRUE),VLOOKUP($W8423,日射量と図３!$E$6:$I$34,5,TRUE))))))</f>
        <v/>
      </c>
      <c r="AC8423" s="382" t="str">
        <f t="shared" si="1587"/>
        <v/>
      </c>
      <c r="AD8423" s="382" t="str">
        <f t="shared" si="1588"/>
        <v/>
      </c>
    </row>
    <row r="8424" spans="11:30" ht="13.5" customHeight="1">
      <c r="K8424" s="4">
        <f t="shared" si="1584"/>
        <v>5</v>
      </c>
      <c r="L8424" s="34">
        <v>43602</v>
      </c>
      <c r="M8424" s="4">
        <v>351</v>
      </c>
      <c r="N8424" s="4">
        <v>21</v>
      </c>
      <c r="O8424" s="31">
        <v>0.83333333333333337</v>
      </c>
      <c r="P8424" s="35">
        <v>20.18</v>
      </c>
      <c r="Q8424" s="36">
        <f t="shared" si="1585"/>
        <v>16</v>
      </c>
      <c r="R8424" s="4">
        <f t="shared" si="1586"/>
        <v>0</v>
      </c>
      <c r="S8424" s="31">
        <f t="shared" si="1589"/>
        <v>0.20944444444444443</v>
      </c>
      <c r="T8424" s="31">
        <f t="shared" si="1590"/>
        <v>0.77601851851851855</v>
      </c>
      <c r="U8424" s="4">
        <f t="shared" si="1591"/>
        <v>0</v>
      </c>
      <c r="V8424" s="4" t="str">
        <f t="shared" si="1592"/>
        <v/>
      </c>
      <c r="W8424" s="18" t="str">
        <f>IF(V8424="","",VLOOKUP(L8424,日射量と図３!$A$4:$C$368,3,TRUE)*238.85/100)</f>
        <v/>
      </c>
      <c r="X8424" s="4" t="str">
        <f t="shared" si="1593"/>
        <v/>
      </c>
      <c r="Y8424" s="4" t="str">
        <f t="shared" si="1594"/>
        <v/>
      </c>
      <c r="Z8424" s="4" t="str">
        <f t="shared" si="1595"/>
        <v/>
      </c>
      <c r="AA8424" s="4" t="str">
        <f>IF($V8424="","",IF(Y8424&lt;36,0,IF(AND(36&lt;=Y8424,Y8424&lt;71),VLOOKUP($W8424,日射量と図３!$E$6:$F$34,2,TRUE),IF(AND(71&lt;=Y8424,Y8424&lt;107),VLOOKUP($W8424,日射量と図３!$E$6:$G$34,3,TRUE),IF(AND(107&lt;=Y8424,Y8424&lt;143),VLOOKUP($W8424,日射量と図３!$E$6:$H$34,4,TRUE),VLOOKUP($W8424,日射量と図３!$E$6:$I$34,5,TRUE))))))</f>
        <v/>
      </c>
      <c r="AB8424" s="4" t="str">
        <f>IF($V8424="","",IF(Z8424&lt;36,0,IF(AND(36&lt;=Z8424,Z8424&lt;71),VLOOKUP($W8424,日射量と図３!$E$6:$F$34,2,TRUE),IF(AND(71&lt;=Z8424,Z8424&lt;107),VLOOKUP($W8424,日射量と図３!$E$6:$G$34,3,TRUE),IF(AND(107&lt;=Z8424,Z8424&lt;143),VLOOKUP($W8424,日射量と図３!$E$6:$H$34,4,TRUE),VLOOKUP($W8424,日射量と図３!$E$6:$I$34,5,TRUE))))))</f>
        <v/>
      </c>
      <c r="AC8424" s="382" t="str">
        <f t="shared" si="1587"/>
        <v/>
      </c>
      <c r="AD8424" s="382" t="str">
        <f t="shared" si="1588"/>
        <v/>
      </c>
    </row>
    <row r="8425" spans="11:30" ht="13.5" customHeight="1">
      <c r="K8425" s="4">
        <f t="shared" si="1584"/>
        <v>5</v>
      </c>
      <c r="L8425" s="34">
        <v>43602</v>
      </c>
      <c r="M8425" s="4">
        <v>351</v>
      </c>
      <c r="N8425" s="4">
        <v>22</v>
      </c>
      <c r="O8425" s="31">
        <v>0.875</v>
      </c>
      <c r="P8425" s="35">
        <v>19.45</v>
      </c>
      <c r="Q8425" s="36">
        <f t="shared" si="1585"/>
        <v>16</v>
      </c>
      <c r="R8425" s="4">
        <f t="shared" si="1586"/>
        <v>0</v>
      </c>
      <c r="S8425" s="31">
        <f t="shared" si="1589"/>
        <v>0.20944444444444443</v>
      </c>
      <c r="T8425" s="31">
        <f t="shared" si="1590"/>
        <v>0.77601851851851855</v>
      </c>
      <c r="U8425" s="4">
        <f t="shared" si="1591"/>
        <v>0</v>
      </c>
      <c r="V8425" s="4" t="str">
        <f t="shared" si="1592"/>
        <v/>
      </c>
      <c r="W8425" s="18" t="str">
        <f>IF(V8425="","",VLOOKUP(L8425,日射量と図３!$A$4:$C$368,3,TRUE)*238.85/100)</f>
        <v/>
      </c>
      <c r="X8425" s="4" t="str">
        <f t="shared" si="1593"/>
        <v/>
      </c>
      <c r="Y8425" s="4" t="str">
        <f t="shared" si="1594"/>
        <v/>
      </c>
      <c r="Z8425" s="4" t="str">
        <f t="shared" si="1595"/>
        <v/>
      </c>
      <c r="AA8425" s="4" t="str">
        <f>IF($V8425="","",IF(Y8425&lt;36,0,IF(AND(36&lt;=Y8425,Y8425&lt;71),VLOOKUP($W8425,日射量と図３!$E$6:$F$34,2,TRUE),IF(AND(71&lt;=Y8425,Y8425&lt;107),VLOOKUP($W8425,日射量と図３!$E$6:$G$34,3,TRUE),IF(AND(107&lt;=Y8425,Y8425&lt;143),VLOOKUP($W8425,日射量と図３!$E$6:$H$34,4,TRUE),VLOOKUP($W8425,日射量と図３!$E$6:$I$34,5,TRUE))))))</f>
        <v/>
      </c>
      <c r="AB8425" s="4" t="str">
        <f>IF($V8425="","",IF(Z8425&lt;36,0,IF(AND(36&lt;=Z8425,Z8425&lt;71),VLOOKUP($W8425,日射量と図３!$E$6:$F$34,2,TRUE),IF(AND(71&lt;=Z8425,Z8425&lt;107),VLOOKUP($W8425,日射量と図３!$E$6:$G$34,3,TRUE),IF(AND(107&lt;=Z8425,Z8425&lt;143),VLOOKUP($W8425,日射量と図３!$E$6:$H$34,4,TRUE),VLOOKUP($W8425,日射量と図３!$E$6:$I$34,5,TRUE))))))</f>
        <v/>
      </c>
      <c r="AC8425" s="382" t="str">
        <f t="shared" si="1587"/>
        <v/>
      </c>
      <c r="AD8425" s="382" t="str">
        <f t="shared" si="1588"/>
        <v/>
      </c>
    </row>
    <row r="8426" spans="11:30" ht="13.5" customHeight="1">
      <c r="K8426" s="4">
        <f t="shared" si="1584"/>
        <v>5</v>
      </c>
      <c r="L8426" s="34">
        <v>43602</v>
      </c>
      <c r="M8426" s="4">
        <v>351</v>
      </c>
      <c r="N8426" s="4">
        <v>23</v>
      </c>
      <c r="O8426" s="31">
        <v>0.91666666666666663</v>
      </c>
      <c r="P8426" s="35">
        <v>18.79</v>
      </c>
      <c r="Q8426" s="36">
        <f t="shared" si="1585"/>
        <v>13</v>
      </c>
      <c r="R8426" s="4">
        <f t="shared" si="1586"/>
        <v>0</v>
      </c>
      <c r="S8426" s="31">
        <f t="shared" si="1589"/>
        <v>0.20944444444444443</v>
      </c>
      <c r="T8426" s="31">
        <f t="shared" si="1590"/>
        <v>0.77601851851851855</v>
      </c>
      <c r="U8426" s="4">
        <f t="shared" si="1591"/>
        <v>0</v>
      </c>
      <c r="V8426" s="4" t="str">
        <f t="shared" si="1592"/>
        <v/>
      </c>
      <c r="W8426" s="18" t="str">
        <f>IF(V8426="","",VLOOKUP(L8426,日射量と図３!$A$4:$C$368,3,TRUE)*238.85/100)</f>
        <v/>
      </c>
      <c r="X8426" s="4" t="str">
        <f t="shared" si="1593"/>
        <v/>
      </c>
      <c r="Y8426" s="4" t="str">
        <f t="shared" si="1594"/>
        <v/>
      </c>
      <c r="Z8426" s="4" t="str">
        <f t="shared" si="1595"/>
        <v/>
      </c>
      <c r="AA8426" s="4" t="str">
        <f>IF($V8426="","",IF(Y8426&lt;36,0,IF(AND(36&lt;=Y8426,Y8426&lt;71),VLOOKUP($W8426,日射量と図３!$E$6:$F$34,2,TRUE),IF(AND(71&lt;=Y8426,Y8426&lt;107),VLOOKUP($W8426,日射量と図３!$E$6:$G$34,3,TRUE),IF(AND(107&lt;=Y8426,Y8426&lt;143),VLOOKUP($W8426,日射量と図３!$E$6:$H$34,4,TRUE),VLOOKUP($W8426,日射量と図３!$E$6:$I$34,5,TRUE))))))</f>
        <v/>
      </c>
      <c r="AB8426" s="4" t="str">
        <f>IF($V8426="","",IF(Z8426&lt;36,0,IF(AND(36&lt;=Z8426,Z8426&lt;71),VLOOKUP($W8426,日射量と図３!$E$6:$F$34,2,TRUE),IF(AND(71&lt;=Z8426,Z8426&lt;107),VLOOKUP($W8426,日射量と図３!$E$6:$G$34,3,TRUE),IF(AND(107&lt;=Z8426,Z8426&lt;143),VLOOKUP($W8426,日射量と図３!$E$6:$H$34,4,TRUE),VLOOKUP($W8426,日射量と図３!$E$6:$I$34,5,TRUE))))))</f>
        <v/>
      </c>
      <c r="AC8426" s="382" t="str">
        <f t="shared" si="1587"/>
        <v/>
      </c>
      <c r="AD8426" s="382" t="str">
        <f t="shared" si="1588"/>
        <v/>
      </c>
    </row>
    <row r="8427" spans="11:30" ht="13.5" customHeight="1">
      <c r="K8427" s="4">
        <f t="shared" si="1584"/>
        <v>5</v>
      </c>
      <c r="L8427" s="34">
        <v>43602</v>
      </c>
      <c r="M8427" s="4">
        <v>351</v>
      </c>
      <c r="N8427" s="4">
        <v>24</v>
      </c>
      <c r="O8427" s="31">
        <v>0.95833333333333337</v>
      </c>
      <c r="P8427" s="35">
        <v>18.130000000000003</v>
      </c>
      <c r="Q8427" s="36">
        <f t="shared" si="1585"/>
        <v>13</v>
      </c>
      <c r="R8427" s="4">
        <f t="shared" si="1586"/>
        <v>0</v>
      </c>
      <c r="S8427" s="31">
        <f t="shared" si="1589"/>
        <v>0.20944444444444443</v>
      </c>
      <c r="T8427" s="31">
        <f t="shared" si="1590"/>
        <v>0.77601851851851855</v>
      </c>
      <c r="U8427" s="4">
        <f t="shared" si="1591"/>
        <v>0</v>
      </c>
      <c r="V8427" s="4" t="str">
        <f t="shared" si="1592"/>
        <v/>
      </c>
      <c r="W8427" s="18" t="str">
        <f>IF(V8427="","",VLOOKUP(L8427,日射量と図３!$A$4:$C$368,3,TRUE)*238.85/100)</f>
        <v/>
      </c>
      <c r="X8427" s="4" t="str">
        <f t="shared" si="1593"/>
        <v/>
      </c>
      <c r="Y8427" s="4" t="str">
        <f t="shared" si="1594"/>
        <v/>
      </c>
      <c r="Z8427" s="4" t="str">
        <f t="shared" si="1595"/>
        <v/>
      </c>
      <c r="AA8427" s="4" t="str">
        <f>IF($V8427="","",IF(Y8427&lt;36,0,IF(AND(36&lt;=Y8427,Y8427&lt;71),VLOOKUP($W8427,日射量と図３!$E$6:$F$34,2,TRUE),IF(AND(71&lt;=Y8427,Y8427&lt;107),VLOOKUP($W8427,日射量と図３!$E$6:$G$34,3,TRUE),IF(AND(107&lt;=Y8427,Y8427&lt;143),VLOOKUP($W8427,日射量と図３!$E$6:$H$34,4,TRUE),VLOOKUP($W8427,日射量と図３!$E$6:$I$34,5,TRUE))))))</f>
        <v/>
      </c>
      <c r="AB8427" s="4" t="str">
        <f>IF($V8427="","",IF(Z8427&lt;36,0,IF(AND(36&lt;=Z8427,Z8427&lt;71),VLOOKUP($W8427,日射量と図３!$E$6:$F$34,2,TRUE),IF(AND(71&lt;=Z8427,Z8427&lt;107),VLOOKUP($W8427,日射量と図３!$E$6:$G$34,3,TRUE),IF(AND(107&lt;=Z8427,Z8427&lt;143),VLOOKUP($W8427,日射量と図３!$E$6:$H$34,4,TRUE),VLOOKUP($W8427,日射量と図３!$E$6:$I$34,5,TRUE))))))</f>
        <v/>
      </c>
      <c r="AC8427" s="382" t="str">
        <f t="shared" si="1587"/>
        <v/>
      </c>
      <c r="AD8427" s="382" t="str">
        <f t="shared" si="1588"/>
        <v/>
      </c>
    </row>
    <row r="8428" spans="11:30" ht="13.5" customHeight="1">
      <c r="K8428" s="4">
        <f t="shared" si="1584"/>
        <v>5</v>
      </c>
      <c r="L8428" s="34">
        <v>43603</v>
      </c>
      <c r="M8428" s="4">
        <v>352</v>
      </c>
      <c r="N8428" s="4">
        <v>1</v>
      </c>
      <c r="O8428" s="31">
        <v>0</v>
      </c>
      <c r="P8428" s="35">
        <v>17.839999999999996</v>
      </c>
      <c r="Q8428" s="36">
        <f t="shared" si="1585"/>
        <v>13</v>
      </c>
      <c r="R8428" s="4">
        <f t="shared" si="1586"/>
        <v>0</v>
      </c>
      <c r="S8428" s="31">
        <f t="shared" si="1589"/>
        <v>0.20944444444444443</v>
      </c>
      <c r="T8428" s="31">
        <f t="shared" si="1590"/>
        <v>0.77601851851851855</v>
      </c>
      <c r="U8428" s="4">
        <f t="shared" si="1591"/>
        <v>0</v>
      </c>
      <c r="V8428" s="4">
        <f t="shared" si="1592"/>
        <v>0</v>
      </c>
      <c r="W8428" s="18">
        <f>IF(V8428="","",VLOOKUP(L8428,日射量と図３!$A$4:$C$368,3,TRUE)*238.85/100)</f>
        <v>57.323999999999998</v>
      </c>
      <c r="X8428" s="4">
        <f t="shared" si="1593"/>
        <v>14</v>
      </c>
      <c r="Y8428" s="4">
        <f t="shared" si="1594"/>
        <v>0</v>
      </c>
      <c r="Z8428" s="4">
        <f t="shared" si="1595"/>
        <v>0</v>
      </c>
      <c r="AA8428" s="4">
        <f>IF($V8428="","",IF(Y8428&lt;36,0,IF(AND(36&lt;=Y8428,Y8428&lt;71),VLOOKUP($W8428,日射量と図３!$E$6:$F$34,2,TRUE),IF(AND(71&lt;=Y8428,Y8428&lt;107),VLOOKUP($W8428,日射量と図３!$E$6:$G$34,3,TRUE),IF(AND(107&lt;=Y8428,Y8428&lt;143),VLOOKUP($W8428,日射量と図３!$E$6:$H$34,4,TRUE),VLOOKUP($W8428,日射量と図３!$E$6:$I$34,5,TRUE))))))</f>
        <v>0</v>
      </c>
      <c r="AB8428" s="4">
        <f>IF($V8428="","",IF(Z8428&lt;36,0,IF(AND(36&lt;=Z8428,Z8428&lt;71),VLOOKUP($W8428,日射量と図３!$E$6:$F$34,2,TRUE),IF(AND(71&lt;=Z8428,Z8428&lt;107),VLOOKUP($W8428,日射量と図３!$E$6:$G$34,3,TRUE),IF(AND(107&lt;=Z8428,Z8428&lt;143),VLOOKUP($W8428,日射量と図３!$E$6:$H$34,4,TRUE),VLOOKUP($W8428,日射量と図３!$E$6:$I$34,5,TRUE))))))</f>
        <v>0</v>
      </c>
      <c r="AC8428" s="382">
        <f t="shared" si="1587"/>
        <v>0</v>
      </c>
      <c r="AD8428" s="382">
        <f t="shared" si="1588"/>
        <v>0</v>
      </c>
    </row>
    <row r="8429" spans="11:30" ht="13.5" customHeight="1">
      <c r="K8429" s="4">
        <f t="shared" si="1584"/>
        <v>5</v>
      </c>
      <c r="L8429" s="34">
        <v>43603</v>
      </c>
      <c r="M8429" s="4">
        <v>352</v>
      </c>
      <c r="N8429" s="4">
        <v>2</v>
      </c>
      <c r="O8429" s="31">
        <v>4.1666666666666664E-2</v>
      </c>
      <c r="P8429" s="35">
        <v>17.389999999999997</v>
      </c>
      <c r="Q8429" s="36">
        <f t="shared" si="1585"/>
        <v>13</v>
      </c>
      <c r="R8429" s="4">
        <f t="shared" si="1586"/>
        <v>0</v>
      </c>
      <c r="S8429" s="31">
        <f t="shared" si="1589"/>
        <v>0.20944444444444443</v>
      </c>
      <c r="T8429" s="31">
        <f t="shared" si="1590"/>
        <v>0.77601851851851855</v>
      </c>
      <c r="U8429" s="4">
        <f t="shared" si="1591"/>
        <v>0</v>
      </c>
      <c r="V8429" s="4" t="str">
        <f t="shared" si="1592"/>
        <v/>
      </c>
      <c r="W8429" s="18" t="str">
        <f>IF(V8429="","",VLOOKUP(L8429,日射量と図３!$A$4:$C$368,3,TRUE)*238.85/100)</f>
        <v/>
      </c>
      <c r="X8429" s="4" t="str">
        <f t="shared" si="1593"/>
        <v/>
      </c>
      <c r="Y8429" s="4" t="str">
        <f t="shared" si="1594"/>
        <v/>
      </c>
      <c r="Z8429" s="4" t="str">
        <f t="shared" si="1595"/>
        <v/>
      </c>
      <c r="AA8429" s="4" t="str">
        <f>IF($V8429="","",IF(Y8429&lt;36,0,IF(AND(36&lt;=Y8429,Y8429&lt;71),VLOOKUP($W8429,日射量と図３!$E$6:$F$34,2,TRUE),IF(AND(71&lt;=Y8429,Y8429&lt;107),VLOOKUP($W8429,日射量と図３!$E$6:$G$34,3,TRUE),IF(AND(107&lt;=Y8429,Y8429&lt;143),VLOOKUP($W8429,日射量と図３!$E$6:$H$34,4,TRUE),VLOOKUP($W8429,日射量と図３!$E$6:$I$34,5,TRUE))))))</f>
        <v/>
      </c>
      <c r="AB8429" s="4" t="str">
        <f>IF($V8429="","",IF(Z8429&lt;36,0,IF(AND(36&lt;=Z8429,Z8429&lt;71),VLOOKUP($W8429,日射量と図３!$E$6:$F$34,2,TRUE),IF(AND(71&lt;=Z8429,Z8429&lt;107),VLOOKUP($W8429,日射量と図３!$E$6:$G$34,3,TRUE),IF(AND(107&lt;=Z8429,Z8429&lt;143),VLOOKUP($W8429,日射量と図３!$E$6:$H$34,4,TRUE),VLOOKUP($W8429,日射量と図３!$E$6:$I$34,5,TRUE))))))</f>
        <v/>
      </c>
      <c r="AC8429" s="382" t="str">
        <f t="shared" si="1587"/>
        <v/>
      </c>
      <c r="AD8429" s="382" t="str">
        <f t="shared" si="1588"/>
        <v/>
      </c>
    </row>
    <row r="8430" spans="11:30" ht="13.5" customHeight="1">
      <c r="K8430" s="4">
        <f t="shared" si="1584"/>
        <v>5</v>
      </c>
      <c r="L8430" s="34">
        <v>43603</v>
      </c>
      <c r="M8430" s="4">
        <v>352</v>
      </c>
      <c r="N8430" s="4">
        <v>3</v>
      </c>
      <c r="O8430" s="31">
        <v>8.3333333333333329E-2</v>
      </c>
      <c r="P8430" s="35">
        <v>16.96</v>
      </c>
      <c r="Q8430" s="36">
        <f t="shared" si="1585"/>
        <v>13</v>
      </c>
      <c r="R8430" s="4">
        <f t="shared" si="1586"/>
        <v>0</v>
      </c>
      <c r="S8430" s="31">
        <f t="shared" si="1589"/>
        <v>0.20944444444444443</v>
      </c>
      <c r="T8430" s="31">
        <f t="shared" si="1590"/>
        <v>0.77601851851851855</v>
      </c>
      <c r="U8430" s="4">
        <f t="shared" si="1591"/>
        <v>0</v>
      </c>
      <c r="V8430" s="4" t="str">
        <f t="shared" si="1592"/>
        <v/>
      </c>
      <c r="W8430" s="18" t="str">
        <f>IF(V8430="","",VLOOKUP(L8430,日射量と図３!$A$4:$C$368,3,TRUE)*238.85/100)</f>
        <v/>
      </c>
      <c r="X8430" s="4" t="str">
        <f t="shared" si="1593"/>
        <v/>
      </c>
      <c r="Y8430" s="4" t="str">
        <f t="shared" si="1594"/>
        <v/>
      </c>
      <c r="Z8430" s="4" t="str">
        <f t="shared" si="1595"/>
        <v/>
      </c>
      <c r="AA8430" s="4" t="str">
        <f>IF($V8430="","",IF(Y8430&lt;36,0,IF(AND(36&lt;=Y8430,Y8430&lt;71),VLOOKUP($W8430,日射量と図３!$E$6:$F$34,2,TRUE),IF(AND(71&lt;=Y8430,Y8430&lt;107),VLOOKUP($W8430,日射量と図３!$E$6:$G$34,3,TRUE),IF(AND(107&lt;=Y8430,Y8430&lt;143),VLOOKUP($W8430,日射量と図３!$E$6:$H$34,4,TRUE),VLOOKUP($W8430,日射量と図３!$E$6:$I$34,5,TRUE))))))</f>
        <v/>
      </c>
      <c r="AB8430" s="4" t="str">
        <f>IF($V8430="","",IF(Z8430&lt;36,0,IF(AND(36&lt;=Z8430,Z8430&lt;71),VLOOKUP($W8430,日射量と図３!$E$6:$F$34,2,TRUE),IF(AND(71&lt;=Z8430,Z8430&lt;107),VLOOKUP($W8430,日射量と図３!$E$6:$G$34,3,TRUE),IF(AND(107&lt;=Z8430,Z8430&lt;143),VLOOKUP($W8430,日射量と図３!$E$6:$H$34,4,TRUE),VLOOKUP($W8430,日射量と図３!$E$6:$I$34,5,TRUE))))))</f>
        <v/>
      </c>
      <c r="AC8430" s="382" t="str">
        <f t="shared" si="1587"/>
        <v/>
      </c>
      <c r="AD8430" s="382" t="str">
        <f t="shared" si="1588"/>
        <v/>
      </c>
    </row>
    <row r="8431" spans="11:30" ht="13.5" customHeight="1">
      <c r="K8431" s="4">
        <f t="shared" si="1584"/>
        <v>5</v>
      </c>
      <c r="L8431" s="34">
        <v>43603</v>
      </c>
      <c r="M8431" s="4">
        <v>352</v>
      </c>
      <c r="N8431" s="4">
        <v>4</v>
      </c>
      <c r="O8431" s="31">
        <v>0.125</v>
      </c>
      <c r="P8431" s="35">
        <v>16.609999999999996</v>
      </c>
      <c r="Q8431" s="36">
        <f t="shared" si="1585"/>
        <v>13</v>
      </c>
      <c r="R8431" s="4">
        <f t="shared" si="1586"/>
        <v>0</v>
      </c>
      <c r="S8431" s="31">
        <f t="shared" si="1589"/>
        <v>0.20944444444444443</v>
      </c>
      <c r="T8431" s="31">
        <f t="shared" si="1590"/>
        <v>0.77601851851851855</v>
      </c>
      <c r="U8431" s="4">
        <f t="shared" si="1591"/>
        <v>0</v>
      </c>
      <c r="V8431" s="4" t="str">
        <f t="shared" si="1592"/>
        <v/>
      </c>
      <c r="W8431" s="18" t="str">
        <f>IF(V8431="","",VLOOKUP(L8431,日射量と図３!$A$4:$C$368,3,TRUE)*238.85/100)</f>
        <v/>
      </c>
      <c r="X8431" s="4" t="str">
        <f t="shared" si="1593"/>
        <v/>
      </c>
      <c r="Y8431" s="4" t="str">
        <f t="shared" si="1594"/>
        <v/>
      </c>
      <c r="Z8431" s="4" t="str">
        <f t="shared" si="1595"/>
        <v/>
      </c>
      <c r="AA8431" s="4" t="str">
        <f>IF($V8431="","",IF(Y8431&lt;36,0,IF(AND(36&lt;=Y8431,Y8431&lt;71),VLOOKUP($W8431,日射量と図３!$E$6:$F$34,2,TRUE),IF(AND(71&lt;=Y8431,Y8431&lt;107),VLOOKUP($W8431,日射量と図３!$E$6:$G$34,3,TRUE),IF(AND(107&lt;=Y8431,Y8431&lt;143),VLOOKUP($W8431,日射量と図３!$E$6:$H$34,4,TRUE),VLOOKUP($W8431,日射量と図３!$E$6:$I$34,5,TRUE))))))</f>
        <v/>
      </c>
      <c r="AB8431" s="4" t="str">
        <f>IF($V8431="","",IF(Z8431&lt;36,0,IF(AND(36&lt;=Z8431,Z8431&lt;71),VLOOKUP($W8431,日射量と図３!$E$6:$F$34,2,TRUE),IF(AND(71&lt;=Z8431,Z8431&lt;107),VLOOKUP($W8431,日射量と図３!$E$6:$G$34,3,TRUE),IF(AND(107&lt;=Z8431,Z8431&lt;143),VLOOKUP($W8431,日射量と図３!$E$6:$H$34,4,TRUE),VLOOKUP($W8431,日射量と図３!$E$6:$I$34,5,TRUE))))))</f>
        <v/>
      </c>
      <c r="AC8431" s="382" t="str">
        <f t="shared" si="1587"/>
        <v/>
      </c>
      <c r="AD8431" s="382" t="str">
        <f t="shared" si="1588"/>
        <v/>
      </c>
    </row>
    <row r="8432" spans="11:30" ht="13.5" customHeight="1">
      <c r="K8432" s="4">
        <f t="shared" si="1584"/>
        <v>5</v>
      </c>
      <c r="L8432" s="34">
        <v>43603</v>
      </c>
      <c r="M8432" s="4">
        <v>352</v>
      </c>
      <c r="N8432" s="4">
        <v>5</v>
      </c>
      <c r="O8432" s="31">
        <v>0.16666666666666666</v>
      </c>
      <c r="P8432" s="35">
        <v>16.22</v>
      </c>
      <c r="Q8432" s="36">
        <f t="shared" si="1585"/>
        <v>15</v>
      </c>
      <c r="R8432" s="4">
        <f t="shared" si="1586"/>
        <v>0</v>
      </c>
      <c r="S8432" s="31">
        <f t="shared" si="1589"/>
        <v>0.20944444444444443</v>
      </c>
      <c r="T8432" s="31">
        <f t="shared" si="1590"/>
        <v>0.77601851851851855</v>
      </c>
      <c r="U8432" s="4">
        <f t="shared" si="1591"/>
        <v>0</v>
      </c>
      <c r="V8432" s="4" t="str">
        <f t="shared" si="1592"/>
        <v/>
      </c>
      <c r="W8432" s="18" t="str">
        <f>IF(V8432="","",VLOOKUP(L8432,日射量と図３!$A$4:$C$368,3,TRUE)*238.85/100)</f>
        <v/>
      </c>
      <c r="X8432" s="4" t="str">
        <f t="shared" si="1593"/>
        <v/>
      </c>
      <c r="Y8432" s="4" t="str">
        <f t="shared" si="1594"/>
        <v/>
      </c>
      <c r="Z8432" s="4" t="str">
        <f t="shared" si="1595"/>
        <v/>
      </c>
      <c r="AA8432" s="4" t="str">
        <f>IF($V8432="","",IF(Y8432&lt;36,0,IF(AND(36&lt;=Y8432,Y8432&lt;71),VLOOKUP($W8432,日射量と図３!$E$6:$F$34,2,TRUE),IF(AND(71&lt;=Y8432,Y8432&lt;107),VLOOKUP($W8432,日射量と図３!$E$6:$G$34,3,TRUE),IF(AND(107&lt;=Y8432,Y8432&lt;143),VLOOKUP($W8432,日射量と図３!$E$6:$H$34,4,TRUE),VLOOKUP($W8432,日射量と図３!$E$6:$I$34,5,TRUE))))))</f>
        <v/>
      </c>
      <c r="AB8432" s="4" t="str">
        <f>IF($V8432="","",IF(Z8432&lt;36,0,IF(AND(36&lt;=Z8432,Z8432&lt;71),VLOOKUP($W8432,日射量と図３!$E$6:$F$34,2,TRUE),IF(AND(71&lt;=Z8432,Z8432&lt;107),VLOOKUP($W8432,日射量と図３!$E$6:$G$34,3,TRUE),IF(AND(107&lt;=Z8432,Z8432&lt;143),VLOOKUP($W8432,日射量と図３!$E$6:$H$34,4,TRUE),VLOOKUP($W8432,日射量と図３!$E$6:$I$34,5,TRUE))))))</f>
        <v/>
      </c>
      <c r="AC8432" s="382" t="str">
        <f t="shared" si="1587"/>
        <v/>
      </c>
      <c r="AD8432" s="382" t="str">
        <f t="shared" si="1588"/>
        <v/>
      </c>
    </row>
    <row r="8433" spans="11:30" ht="13.5" customHeight="1">
      <c r="K8433" s="4">
        <f t="shared" si="1584"/>
        <v>5</v>
      </c>
      <c r="L8433" s="34">
        <v>43603</v>
      </c>
      <c r="M8433" s="4">
        <v>352</v>
      </c>
      <c r="N8433" s="4">
        <v>6</v>
      </c>
      <c r="O8433" s="31">
        <v>0.20833333333333334</v>
      </c>
      <c r="P8433" s="35">
        <v>15.760000000000002</v>
      </c>
      <c r="Q8433" s="36">
        <f t="shared" si="1585"/>
        <v>15</v>
      </c>
      <c r="R8433" s="4">
        <f t="shared" si="1586"/>
        <v>0</v>
      </c>
      <c r="S8433" s="31">
        <f t="shared" si="1589"/>
        <v>0.20944444444444443</v>
      </c>
      <c r="T8433" s="31">
        <f t="shared" si="1590"/>
        <v>0.77601851851851855</v>
      </c>
      <c r="U8433" s="4">
        <f t="shared" si="1591"/>
        <v>0</v>
      </c>
      <c r="V8433" s="4" t="str">
        <f t="shared" si="1592"/>
        <v/>
      </c>
      <c r="W8433" s="18" t="str">
        <f>IF(V8433="","",VLOOKUP(L8433,日射量と図３!$A$4:$C$368,3,TRUE)*238.85/100)</f>
        <v/>
      </c>
      <c r="X8433" s="4" t="str">
        <f t="shared" si="1593"/>
        <v/>
      </c>
      <c r="Y8433" s="4" t="str">
        <f t="shared" si="1594"/>
        <v/>
      </c>
      <c r="Z8433" s="4" t="str">
        <f t="shared" si="1595"/>
        <v/>
      </c>
      <c r="AA8433" s="4" t="str">
        <f>IF($V8433="","",IF(Y8433&lt;36,0,IF(AND(36&lt;=Y8433,Y8433&lt;71),VLOOKUP($W8433,日射量と図３!$E$6:$F$34,2,TRUE),IF(AND(71&lt;=Y8433,Y8433&lt;107),VLOOKUP($W8433,日射量と図３!$E$6:$G$34,3,TRUE),IF(AND(107&lt;=Y8433,Y8433&lt;143),VLOOKUP($W8433,日射量と図３!$E$6:$H$34,4,TRUE),VLOOKUP($W8433,日射量と図３!$E$6:$I$34,5,TRUE))))))</f>
        <v/>
      </c>
      <c r="AB8433" s="4" t="str">
        <f>IF($V8433="","",IF(Z8433&lt;36,0,IF(AND(36&lt;=Z8433,Z8433&lt;71),VLOOKUP($W8433,日射量と図３!$E$6:$F$34,2,TRUE),IF(AND(71&lt;=Z8433,Z8433&lt;107),VLOOKUP($W8433,日射量と図３!$E$6:$G$34,3,TRUE),IF(AND(107&lt;=Z8433,Z8433&lt;143),VLOOKUP($W8433,日射量と図３!$E$6:$H$34,4,TRUE),VLOOKUP($W8433,日射量と図３!$E$6:$I$34,5,TRUE))))))</f>
        <v/>
      </c>
      <c r="AC8433" s="382" t="str">
        <f t="shared" si="1587"/>
        <v/>
      </c>
      <c r="AD8433" s="382" t="str">
        <f t="shared" si="1588"/>
        <v/>
      </c>
    </row>
    <row r="8434" spans="11:30" ht="13.5" customHeight="1">
      <c r="K8434" s="4">
        <f t="shared" si="1584"/>
        <v>5</v>
      </c>
      <c r="L8434" s="34">
        <v>43603</v>
      </c>
      <c r="M8434" s="4">
        <v>352</v>
      </c>
      <c r="N8434" s="4">
        <v>7</v>
      </c>
      <c r="O8434" s="31">
        <v>0.25</v>
      </c>
      <c r="P8434" s="35">
        <v>16.59</v>
      </c>
      <c r="Q8434" s="36">
        <f t="shared" si="1585"/>
        <v>15</v>
      </c>
      <c r="R8434" s="4">
        <f t="shared" si="1586"/>
        <v>0</v>
      </c>
      <c r="S8434" s="31">
        <f t="shared" si="1589"/>
        <v>0.20944444444444443</v>
      </c>
      <c r="T8434" s="31">
        <f t="shared" si="1590"/>
        <v>0.77601851851851855</v>
      </c>
      <c r="U8434" s="4">
        <f t="shared" si="1591"/>
        <v>0</v>
      </c>
      <c r="V8434" s="4" t="str">
        <f t="shared" si="1592"/>
        <v/>
      </c>
      <c r="W8434" s="18" t="str">
        <f>IF(V8434="","",VLOOKUP(L8434,日射量と図３!$A$4:$C$368,3,TRUE)*238.85/100)</f>
        <v/>
      </c>
      <c r="X8434" s="4" t="str">
        <f t="shared" si="1593"/>
        <v/>
      </c>
      <c r="Y8434" s="4" t="str">
        <f t="shared" si="1594"/>
        <v/>
      </c>
      <c r="Z8434" s="4" t="str">
        <f t="shared" si="1595"/>
        <v/>
      </c>
      <c r="AA8434" s="4" t="str">
        <f>IF($V8434="","",IF(Y8434&lt;36,0,IF(AND(36&lt;=Y8434,Y8434&lt;71),VLOOKUP($W8434,日射量と図３!$E$6:$F$34,2,TRUE),IF(AND(71&lt;=Y8434,Y8434&lt;107),VLOOKUP($W8434,日射量と図３!$E$6:$G$34,3,TRUE),IF(AND(107&lt;=Y8434,Y8434&lt;143),VLOOKUP($W8434,日射量と図３!$E$6:$H$34,4,TRUE),VLOOKUP($W8434,日射量と図３!$E$6:$I$34,5,TRUE))))))</f>
        <v/>
      </c>
      <c r="AB8434" s="4" t="str">
        <f>IF($V8434="","",IF(Z8434&lt;36,0,IF(AND(36&lt;=Z8434,Z8434&lt;71),VLOOKUP($W8434,日射量と図３!$E$6:$F$34,2,TRUE),IF(AND(71&lt;=Z8434,Z8434&lt;107),VLOOKUP($W8434,日射量と図３!$E$6:$G$34,3,TRUE),IF(AND(107&lt;=Z8434,Z8434&lt;143),VLOOKUP($W8434,日射量と図３!$E$6:$H$34,4,TRUE),VLOOKUP($W8434,日射量と図３!$E$6:$I$34,5,TRUE))))))</f>
        <v/>
      </c>
      <c r="AC8434" s="382" t="str">
        <f t="shared" si="1587"/>
        <v/>
      </c>
      <c r="AD8434" s="382" t="str">
        <f t="shared" si="1588"/>
        <v/>
      </c>
    </row>
    <row r="8435" spans="11:30" ht="13.5" customHeight="1">
      <c r="K8435" s="4">
        <f t="shared" si="1584"/>
        <v>5</v>
      </c>
      <c r="L8435" s="34">
        <v>43603</v>
      </c>
      <c r="M8435" s="4">
        <v>352</v>
      </c>
      <c r="N8435" s="4">
        <v>8</v>
      </c>
      <c r="O8435" s="31">
        <v>0.29166666666666669</v>
      </c>
      <c r="P8435" s="35">
        <v>18.18</v>
      </c>
      <c r="Q8435" s="36">
        <f t="shared" si="1585"/>
        <v>12</v>
      </c>
      <c r="R8435" s="4">
        <f t="shared" si="1586"/>
        <v>0</v>
      </c>
      <c r="S8435" s="31">
        <f t="shared" si="1589"/>
        <v>0.20944444444444443</v>
      </c>
      <c r="T8435" s="31">
        <f t="shared" si="1590"/>
        <v>0.77601851851851855</v>
      </c>
      <c r="U8435" s="4">
        <f t="shared" si="1591"/>
        <v>0</v>
      </c>
      <c r="V8435" s="4" t="str">
        <f t="shared" si="1592"/>
        <v/>
      </c>
      <c r="W8435" s="18" t="str">
        <f>IF(V8435="","",VLOOKUP(L8435,日射量と図３!$A$4:$C$368,3,TRUE)*238.85/100)</f>
        <v/>
      </c>
      <c r="X8435" s="4" t="str">
        <f t="shared" si="1593"/>
        <v/>
      </c>
      <c r="Y8435" s="4" t="str">
        <f t="shared" si="1594"/>
        <v/>
      </c>
      <c r="Z8435" s="4" t="str">
        <f t="shared" si="1595"/>
        <v/>
      </c>
      <c r="AA8435" s="4" t="str">
        <f>IF($V8435="","",IF(Y8435&lt;36,0,IF(AND(36&lt;=Y8435,Y8435&lt;71),VLOOKUP($W8435,日射量と図３!$E$6:$F$34,2,TRUE),IF(AND(71&lt;=Y8435,Y8435&lt;107),VLOOKUP($W8435,日射量と図３!$E$6:$G$34,3,TRUE),IF(AND(107&lt;=Y8435,Y8435&lt;143),VLOOKUP($W8435,日射量と図３!$E$6:$H$34,4,TRUE),VLOOKUP($W8435,日射量と図３!$E$6:$I$34,5,TRUE))))))</f>
        <v/>
      </c>
      <c r="AB8435" s="4" t="str">
        <f>IF($V8435="","",IF(Z8435&lt;36,0,IF(AND(36&lt;=Z8435,Z8435&lt;71),VLOOKUP($W8435,日射量と図３!$E$6:$F$34,2,TRUE),IF(AND(71&lt;=Z8435,Z8435&lt;107),VLOOKUP($W8435,日射量と図３!$E$6:$G$34,3,TRUE),IF(AND(107&lt;=Z8435,Z8435&lt;143),VLOOKUP($W8435,日射量と図３!$E$6:$H$34,4,TRUE),VLOOKUP($W8435,日射量と図３!$E$6:$I$34,5,TRUE))))))</f>
        <v/>
      </c>
      <c r="AC8435" s="382" t="str">
        <f t="shared" si="1587"/>
        <v/>
      </c>
      <c r="AD8435" s="382" t="str">
        <f t="shared" si="1588"/>
        <v/>
      </c>
    </row>
    <row r="8436" spans="11:30" ht="13.5" customHeight="1">
      <c r="K8436" s="4">
        <f t="shared" si="1584"/>
        <v>5</v>
      </c>
      <c r="L8436" s="34">
        <v>43603</v>
      </c>
      <c r="M8436" s="4">
        <v>352</v>
      </c>
      <c r="N8436" s="4">
        <v>9</v>
      </c>
      <c r="O8436" s="31">
        <v>0.33333333333333331</v>
      </c>
      <c r="P8436" s="35">
        <v>19.690000000000001</v>
      </c>
      <c r="Q8436" s="36">
        <f t="shared" si="1585"/>
        <v>12</v>
      </c>
      <c r="R8436" s="4">
        <f t="shared" si="1586"/>
        <v>0</v>
      </c>
      <c r="S8436" s="31">
        <f t="shared" si="1589"/>
        <v>0.20944444444444443</v>
      </c>
      <c r="T8436" s="31">
        <f t="shared" si="1590"/>
        <v>0.77601851851851855</v>
      </c>
      <c r="U8436" s="4">
        <f t="shared" si="1591"/>
        <v>0</v>
      </c>
      <c r="V8436" s="4" t="str">
        <f t="shared" si="1592"/>
        <v/>
      </c>
      <c r="W8436" s="18" t="str">
        <f>IF(V8436="","",VLOOKUP(L8436,日射量と図３!$A$4:$C$368,3,TRUE)*238.85/100)</f>
        <v/>
      </c>
      <c r="X8436" s="4" t="str">
        <f t="shared" si="1593"/>
        <v/>
      </c>
      <c r="Y8436" s="4" t="str">
        <f t="shared" si="1594"/>
        <v/>
      </c>
      <c r="Z8436" s="4" t="str">
        <f t="shared" si="1595"/>
        <v/>
      </c>
      <c r="AA8436" s="4" t="str">
        <f>IF($V8436="","",IF(Y8436&lt;36,0,IF(AND(36&lt;=Y8436,Y8436&lt;71),VLOOKUP($W8436,日射量と図３!$E$6:$F$34,2,TRUE),IF(AND(71&lt;=Y8436,Y8436&lt;107),VLOOKUP($W8436,日射量と図３!$E$6:$G$34,3,TRUE),IF(AND(107&lt;=Y8436,Y8436&lt;143),VLOOKUP($W8436,日射量と図３!$E$6:$H$34,4,TRUE),VLOOKUP($W8436,日射量と図３!$E$6:$I$34,5,TRUE))))))</f>
        <v/>
      </c>
      <c r="AB8436" s="4" t="str">
        <f>IF($V8436="","",IF(Z8436&lt;36,0,IF(AND(36&lt;=Z8436,Z8436&lt;71),VLOOKUP($W8436,日射量と図３!$E$6:$F$34,2,TRUE),IF(AND(71&lt;=Z8436,Z8436&lt;107),VLOOKUP($W8436,日射量と図３!$E$6:$G$34,3,TRUE),IF(AND(107&lt;=Z8436,Z8436&lt;143),VLOOKUP($W8436,日射量と図３!$E$6:$H$34,4,TRUE),VLOOKUP($W8436,日射量と図３!$E$6:$I$34,5,TRUE))))))</f>
        <v/>
      </c>
      <c r="AC8436" s="382" t="str">
        <f t="shared" si="1587"/>
        <v/>
      </c>
      <c r="AD8436" s="382" t="str">
        <f t="shared" si="1588"/>
        <v/>
      </c>
    </row>
    <row r="8437" spans="11:30" ht="13.5" customHeight="1">
      <c r="K8437" s="4">
        <f t="shared" si="1584"/>
        <v>5</v>
      </c>
      <c r="L8437" s="34">
        <v>43603</v>
      </c>
      <c r="M8437" s="4">
        <v>352</v>
      </c>
      <c r="N8437" s="4">
        <v>10</v>
      </c>
      <c r="O8437" s="31">
        <v>0.375</v>
      </c>
      <c r="P8437" s="35">
        <v>20.97</v>
      </c>
      <c r="Q8437" s="36">
        <f t="shared" si="1585"/>
        <v>12</v>
      </c>
      <c r="R8437" s="4">
        <f t="shared" si="1586"/>
        <v>0</v>
      </c>
      <c r="S8437" s="31">
        <f t="shared" si="1589"/>
        <v>0.20944444444444443</v>
      </c>
      <c r="T8437" s="31">
        <f t="shared" si="1590"/>
        <v>0.77601851851851855</v>
      </c>
      <c r="U8437" s="4">
        <f t="shared" si="1591"/>
        <v>0</v>
      </c>
      <c r="V8437" s="4" t="str">
        <f t="shared" si="1592"/>
        <v/>
      </c>
      <c r="W8437" s="18" t="str">
        <f>IF(V8437="","",VLOOKUP(L8437,日射量と図３!$A$4:$C$368,3,TRUE)*238.85/100)</f>
        <v/>
      </c>
      <c r="X8437" s="4" t="str">
        <f t="shared" si="1593"/>
        <v/>
      </c>
      <c r="Y8437" s="4" t="str">
        <f t="shared" si="1594"/>
        <v/>
      </c>
      <c r="Z8437" s="4" t="str">
        <f t="shared" si="1595"/>
        <v/>
      </c>
      <c r="AA8437" s="4" t="str">
        <f>IF($V8437="","",IF(Y8437&lt;36,0,IF(AND(36&lt;=Y8437,Y8437&lt;71),VLOOKUP($W8437,日射量と図３!$E$6:$F$34,2,TRUE),IF(AND(71&lt;=Y8437,Y8437&lt;107),VLOOKUP($W8437,日射量と図３!$E$6:$G$34,3,TRUE),IF(AND(107&lt;=Y8437,Y8437&lt;143),VLOOKUP($W8437,日射量と図３!$E$6:$H$34,4,TRUE),VLOOKUP($W8437,日射量と図３!$E$6:$I$34,5,TRUE))))))</f>
        <v/>
      </c>
      <c r="AB8437" s="4" t="str">
        <f>IF($V8437="","",IF(Z8437&lt;36,0,IF(AND(36&lt;=Z8437,Z8437&lt;71),VLOOKUP($W8437,日射量と図３!$E$6:$F$34,2,TRUE),IF(AND(71&lt;=Z8437,Z8437&lt;107),VLOOKUP($W8437,日射量と図３!$E$6:$G$34,3,TRUE),IF(AND(107&lt;=Z8437,Z8437&lt;143),VLOOKUP($W8437,日射量と図３!$E$6:$H$34,4,TRUE),VLOOKUP($W8437,日射量と図３!$E$6:$I$34,5,TRUE))))))</f>
        <v/>
      </c>
      <c r="AC8437" s="382" t="str">
        <f t="shared" si="1587"/>
        <v/>
      </c>
      <c r="AD8437" s="382" t="str">
        <f t="shared" si="1588"/>
        <v/>
      </c>
    </row>
    <row r="8438" spans="11:30" ht="13.5" customHeight="1">
      <c r="K8438" s="4">
        <f t="shared" si="1584"/>
        <v>5</v>
      </c>
      <c r="L8438" s="34">
        <v>43603</v>
      </c>
      <c r="M8438" s="4">
        <v>352</v>
      </c>
      <c r="N8438" s="4">
        <v>11</v>
      </c>
      <c r="O8438" s="31">
        <v>0.41666666666666669</v>
      </c>
      <c r="P8438" s="35">
        <v>22.359999999999996</v>
      </c>
      <c r="Q8438" s="36">
        <f t="shared" si="1585"/>
        <v>12</v>
      </c>
      <c r="R8438" s="4">
        <f t="shared" si="1586"/>
        <v>0</v>
      </c>
      <c r="S8438" s="31">
        <f t="shared" si="1589"/>
        <v>0.20944444444444443</v>
      </c>
      <c r="T8438" s="31">
        <f t="shared" si="1590"/>
        <v>0.77601851851851855</v>
      </c>
      <c r="U8438" s="4">
        <f t="shared" si="1591"/>
        <v>0</v>
      </c>
      <c r="V8438" s="4" t="str">
        <f t="shared" si="1592"/>
        <v/>
      </c>
      <c r="W8438" s="18" t="str">
        <f>IF(V8438="","",VLOOKUP(L8438,日射量と図３!$A$4:$C$368,3,TRUE)*238.85/100)</f>
        <v/>
      </c>
      <c r="X8438" s="4" t="str">
        <f t="shared" si="1593"/>
        <v/>
      </c>
      <c r="Y8438" s="4" t="str">
        <f t="shared" si="1594"/>
        <v/>
      </c>
      <c r="Z8438" s="4" t="str">
        <f t="shared" si="1595"/>
        <v/>
      </c>
      <c r="AA8438" s="4" t="str">
        <f>IF($V8438="","",IF(Y8438&lt;36,0,IF(AND(36&lt;=Y8438,Y8438&lt;71),VLOOKUP($W8438,日射量と図３!$E$6:$F$34,2,TRUE),IF(AND(71&lt;=Y8438,Y8438&lt;107),VLOOKUP($W8438,日射量と図３!$E$6:$G$34,3,TRUE),IF(AND(107&lt;=Y8438,Y8438&lt;143),VLOOKUP($W8438,日射量と図３!$E$6:$H$34,4,TRUE),VLOOKUP($W8438,日射量と図３!$E$6:$I$34,5,TRUE))))))</f>
        <v/>
      </c>
      <c r="AB8438" s="4" t="str">
        <f>IF($V8438="","",IF(Z8438&lt;36,0,IF(AND(36&lt;=Z8438,Z8438&lt;71),VLOOKUP($W8438,日射量と図３!$E$6:$F$34,2,TRUE),IF(AND(71&lt;=Z8438,Z8438&lt;107),VLOOKUP($W8438,日射量と図３!$E$6:$G$34,3,TRUE),IF(AND(107&lt;=Z8438,Z8438&lt;143),VLOOKUP($W8438,日射量と図３!$E$6:$H$34,4,TRUE),VLOOKUP($W8438,日射量と図３!$E$6:$I$34,5,TRUE))))))</f>
        <v/>
      </c>
      <c r="AC8438" s="382" t="str">
        <f t="shared" si="1587"/>
        <v/>
      </c>
      <c r="AD8438" s="382" t="str">
        <f t="shared" si="1588"/>
        <v/>
      </c>
    </row>
    <row r="8439" spans="11:30" ht="13.5" customHeight="1">
      <c r="K8439" s="4">
        <f t="shared" si="1584"/>
        <v>5</v>
      </c>
      <c r="L8439" s="34">
        <v>43603</v>
      </c>
      <c r="M8439" s="4">
        <v>352</v>
      </c>
      <c r="N8439" s="4">
        <v>12</v>
      </c>
      <c r="O8439" s="31">
        <v>0.45833333333333331</v>
      </c>
      <c r="P8439" s="35">
        <v>23.56</v>
      </c>
      <c r="Q8439" s="36">
        <f t="shared" si="1585"/>
        <v>12</v>
      </c>
      <c r="R8439" s="4">
        <f t="shared" si="1586"/>
        <v>0</v>
      </c>
      <c r="S8439" s="31">
        <f t="shared" si="1589"/>
        <v>0.20944444444444443</v>
      </c>
      <c r="T8439" s="31">
        <f t="shared" si="1590"/>
        <v>0.77601851851851855</v>
      </c>
      <c r="U8439" s="4">
        <f t="shared" si="1591"/>
        <v>0</v>
      </c>
      <c r="V8439" s="4" t="str">
        <f t="shared" si="1592"/>
        <v/>
      </c>
      <c r="W8439" s="18" t="str">
        <f>IF(V8439="","",VLOOKUP(L8439,日射量と図３!$A$4:$C$368,3,TRUE)*238.85/100)</f>
        <v/>
      </c>
      <c r="X8439" s="4" t="str">
        <f t="shared" si="1593"/>
        <v/>
      </c>
      <c r="Y8439" s="4" t="str">
        <f t="shared" si="1594"/>
        <v/>
      </c>
      <c r="Z8439" s="4" t="str">
        <f t="shared" si="1595"/>
        <v/>
      </c>
      <c r="AA8439" s="4" t="str">
        <f>IF($V8439="","",IF(Y8439&lt;36,0,IF(AND(36&lt;=Y8439,Y8439&lt;71),VLOOKUP($W8439,日射量と図３!$E$6:$F$34,2,TRUE),IF(AND(71&lt;=Y8439,Y8439&lt;107),VLOOKUP($W8439,日射量と図３!$E$6:$G$34,3,TRUE),IF(AND(107&lt;=Y8439,Y8439&lt;143),VLOOKUP($W8439,日射量と図３!$E$6:$H$34,4,TRUE),VLOOKUP($W8439,日射量と図３!$E$6:$I$34,5,TRUE))))))</f>
        <v/>
      </c>
      <c r="AB8439" s="4" t="str">
        <f>IF($V8439="","",IF(Z8439&lt;36,0,IF(AND(36&lt;=Z8439,Z8439&lt;71),VLOOKUP($W8439,日射量と図３!$E$6:$F$34,2,TRUE),IF(AND(71&lt;=Z8439,Z8439&lt;107),VLOOKUP($W8439,日射量と図３!$E$6:$G$34,3,TRUE),IF(AND(107&lt;=Z8439,Z8439&lt;143),VLOOKUP($W8439,日射量と図３!$E$6:$H$34,4,TRUE),VLOOKUP($W8439,日射量と図３!$E$6:$I$34,5,TRUE))))))</f>
        <v/>
      </c>
      <c r="AC8439" s="382" t="str">
        <f t="shared" si="1587"/>
        <v/>
      </c>
      <c r="AD8439" s="382" t="str">
        <f t="shared" si="1588"/>
        <v/>
      </c>
    </row>
    <row r="8440" spans="11:30" ht="13.5" customHeight="1">
      <c r="K8440" s="4">
        <f t="shared" si="1584"/>
        <v>5</v>
      </c>
      <c r="L8440" s="34">
        <v>43603</v>
      </c>
      <c r="M8440" s="4">
        <v>352</v>
      </c>
      <c r="N8440" s="4">
        <v>13</v>
      </c>
      <c r="O8440" s="31">
        <v>0.5</v>
      </c>
      <c r="P8440" s="35">
        <v>24.180000000000003</v>
      </c>
      <c r="Q8440" s="36">
        <f t="shared" si="1585"/>
        <v>12</v>
      </c>
      <c r="R8440" s="4">
        <f t="shared" si="1586"/>
        <v>0</v>
      </c>
      <c r="S8440" s="31">
        <f t="shared" si="1589"/>
        <v>0.20944444444444443</v>
      </c>
      <c r="T8440" s="31">
        <f t="shared" si="1590"/>
        <v>0.77601851851851855</v>
      </c>
      <c r="U8440" s="4">
        <f t="shared" si="1591"/>
        <v>0</v>
      </c>
      <c r="V8440" s="4" t="str">
        <f t="shared" si="1592"/>
        <v/>
      </c>
      <c r="W8440" s="18" t="str">
        <f>IF(V8440="","",VLOOKUP(L8440,日射量と図３!$A$4:$C$368,3,TRUE)*238.85/100)</f>
        <v/>
      </c>
      <c r="X8440" s="4" t="str">
        <f t="shared" si="1593"/>
        <v/>
      </c>
      <c r="Y8440" s="4" t="str">
        <f t="shared" si="1594"/>
        <v/>
      </c>
      <c r="Z8440" s="4" t="str">
        <f t="shared" si="1595"/>
        <v/>
      </c>
      <c r="AA8440" s="4" t="str">
        <f>IF($V8440="","",IF(Y8440&lt;36,0,IF(AND(36&lt;=Y8440,Y8440&lt;71),VLOOKUP($W8440,日射量と図３!$E$6:$F$34,2,TRUE),IF(AND(71&lt;=Y8440,Y8440&lt;107),VLOOKUP($W8440,日射量と図３!$E$6:$G$34,3,TRUE),IF(AND(107&lt;=Y8440,Y8440&lt;143),VLOOKUP($W8440,日射量と図３!$E$6:$H$34,4,TRUE),VLOOKUP($W8440,日射量と図３!$E$6:$I$34,5,TRUE))))))</f>
        <v/>
      </c>
      <c r="AB8440" s="4" t="str">
        <f>IF($V8440="","",IF(Z8440&lt;36,0,IF(AND(36&lt;=Z8440,Z8440&lt;71),VLOOKUP($W8440,日射量と図３!$E$6:$F$34,2,TRUE),IF(AND(71&lt;=Z8440,Z8440&lt;107),VLOOKUP($W8440,日射量と図３!$E$6:$G$34,3,TRUE),IF(AND(107&lt;=Z8440,Z8440&lt;143),VLOOKUP($W8440,日射量と図３!$E$6:$H$34,4,TRUE),VLOOKUP($W8440,日射量と図３!$E$6:$I$34,5,TRUE))))))</f>
        <v/>
      </c>
      <c r="AC8440" s="382" t="str">
        <f t="shared" si="1587"/>
        <v/>
      </c>
      <c r="AD8440" s="382" t="str">
        <f t="shared" si="1588"/>
        <v/>
      </c>
    </row>
    <row r="8441" spans="11:30" ht="13.5" customHeight="1">
      <c r="K8441" s="4">
        <f t="shared" si="1584"/>
        <v>5</v>
      </c>
      <c r="L8441" s="34">
        <v>43603</v>
      </c>
      <c r="M8441" s="4">
        <v>352</v>
      </c>
      <c r="N8441" s="4">
        <v>14</v>
      </c>
      <c r="O8441" s="31">
        <v>0.54166666666666663</v>
      </c>
      <c r="P8441" s="35">
        <v>24.809999999999995</v>
      </c>
      <c r="Q8441" s="36">
        <f t="shared" si="1585"/>
        <v>12</v>
      </c>
      <c r="R8441" s="4">
        <f t="shared" si="1586"/>
        <v>0</v>
      </c>
      <c r="S8441" s="31">
        <f t="shared" si="1589"/>
        <v>0.20944444444444443</v>
      </c>
      <c r="T8441" s="31">
        <f t="shared" si="1590"/>
        <v>0.77601851851851855</v>
      </c>
      <c r="U8441" s="4">
        <f t="shared" si="1591"/>
        <v>0</v>
      </c>
      <c r="V8441" s="4" t="str">
        <f t="shared" si="1592"/>
        <v/>
      </c>
      <c r="W8441" s="18" t="str">
        <f>IF(V8441="","",VLOOKUP(L8441,日射量と図３!$A$4:$C$368,3,TRUE)*238.85/100)</f>
        <v/>
      </c>
      <c r="X8441" s="4" t="str">
        <f t="shared" si="1593"/>
        <v/>
      </c>
      <c r="Y8441" s="4" t="str">
        <f t="shared" si="1594"/>
        <v/>
      </c>
      <c r="Z8441" s="4" t="str">
        <f t="shared" si="1595"/>
        <v/>
      </c>
      <c r="AA8441" s="4" t="str">
        <f>IF($V8441="","",IF(Y8441&lt;36,0,IF(AND(36&lt;=Y8441,Y8441&lt;71),VLOOKUP($W8441,日射量と図３!$E$6:$F$34,2,TRUE),IF(AND(71&lt;=Y8441,Y8441&lt;107),VLOOKUP($W8441,日射量と図３!$E$6:$G$34,3,TRUE),IF(AND(107&lt;=Y8441,Y8441&lt;143),VLOOKUP($W8441,日射量と図３!$E$6:$H$34,4,TRUE),VLOOKUP($W8441,日射量と図３!$E$6:$I$34,5,TRUE))))))</f>
        <v/>
      </c>
      <c r="AB8441" s="4" t="str">
        <f>IF($V8441="","",IF(Z8441&lt;36,0,IF(AND(36&lt;=Z8441,Z8441&lt;71),VLOOKUP($W8441,日射量と図３!$E$6:$F$34,2,TRUE),IF(AND(71&lt;=Z8441,Z8441&lt;107),VLOOKUP($W8441,日射量と図３!$E$6:$G$34,3,TRUE),IF(AND(107&lt;=Z8441,Z8441&lt;143),VLOOKUP($W8441,日射量と図３!$E$6:$H$34,4,TRUE),VLOOKUP($W8441,日射量と図３!$E$6:$I$34,5,TRUE))))))</f>
        <v/>
      </c>
      <c r="AC8441" s="382" t="str">
        <f t="shared" si="1587"/>
        <v/>
      </c>
      <c r="AD8441" s="382" t="str">
        <f t="shared" si="1588"/>
        <v/>
      </c>
    </row>
    <row r="8442" spans="11:30" ht="13.5" customHeight="1">
      <c r="K8442" s="4">
        <f t="shared" si="1584"/>
        <v>5</v>
      </c>
      <c r="L8442" s="34">
        <v>43603</v>
      </c>
      <c r="M8442" s="4">
        <v>352</v>
      </c>
      <c r="N8442" s="4">
        <v>15</v>
      </c>
      <c r="O8442" s="31">
        <v>0.58333333333333337</v>
      </c>
      <c r="P8442" s="35">
        <v>24.979999999999997</v>
      </c>
      <c r="Q8442" s="36">
        <f t="shared" si="1585"/>
        <v>12</v>
      </c>
      <c r="R8442" s="4">
        <f t="shared" si="1586"/>
        <v>0</v>
      </c>
      <c r="S8442" s="31">
        <f t="shared" si="1589"/>
        <v>0.20944444444444443</v>
      </c>
      <c r="T8442" s="31">
        <f t="shared" si="1590"/>
        <v>0.77601851851851855</v>
      </c>
      <c r="U8442" s="4">
        <f t="shared" si="1591"/>
        <v>0</v>
      </c>
      <c r="V8442" s="4" t="str">
        <f t="shared" si="1592"/>
        <v/>
      </c>
      <c r="W8442" s="18" t="str">
        <f>IF(V8442="","",VLOOKUP(L8442,日射量と図３!$A$4:$C$368,3,TRUE)*238.85/100)</f>
        <v/>
      </c>
      <c r="X8442" s="4" t="str">
        <f t="shared" si="1593"/>
        <v/>
      </c>
      <c r="Y8442" s="4" t="str">
        <f t="shared" si="1594"/>
        <v/>
      </c>
      <c r="Z8442" s="4" t="str">
        <f t="shared" si="1595"/>
        <v/>
      </c>
      <c r="AA8442" s="4" t="str">
        <f>IF($V8442="","",IF(Y8442&lt;36,0,IF(AND(36&lt;=Y8442,Y8442&lt;71),VLOOKUP($W8442,日射量と図３!$E$6:$F$34,2,TRUE),IF(AND(71&lt;=Y8442,Y8442&lt;107),VLOOKUP($W8442,日射量と図３!$E$6:$G$34,3,TRUE),IF(AND(107&lt;=Y8442,Y8442&lt;143),VLOOKUP($W8442,日射量と図３!$E$6:$H$34,4,TRUE),VLOOKUP($W8442,日射量と図３!$E$6:$I$34,5,TRUE))))))</f>
        <v/>
      </c>
      <c r="AB8442" s="4" t="str">
        <f>IF($V8442="","",IF(Z8442&lt;36,0,IF(AND(36&lt;=Z8442,Z8442&lt;71),VLOOKUP($W8442,日射量と図３!$E$6:$F$34,2,TRUE),IF(AND(71&lt;=Z8442,Z8442&lt;107),VLOOKUP($W8442,日射量と図３!$E$6:$G$34,3,TRUE),IF(AND(107&lt;=Z8442,Z8442&lt;143),VLOOKUP($W8442,日射量と図３!$E$6:$H$34,4,TRUE),VLOOKUP($W8442,日射量と図３!$E$6:$I$34,5,TRUE))))))</f>
        <v/>
      </c>
      <c r="AC8442" s="382" t="str">
        <f t="shared" si="1587"/>
        <v/>
      </c>
      <c r="AD8442" s="382" t="str">
        <f t="shared" si="1588"/>
        <v/>
      </c>
    </row>
    <row r="8443" spans="11:30" ht="13.5" customHeight="1">
      <c r="K8443" s="4">
        <f t="shared" si="1584"/>
        <v>5</v>
      </c>
      <c r="L8443" s="34">
        <v>43603</v>
      </c>
      <c r="M8443" s="4">
        <v>352</v>
      </c>
      <c r="N8443" s="4">
        <v>16</v>
      </c>
      <c r="O8443" s="31">
        <v>0.625</v>
      </c>
      <c r="P8443" s="35">
        <v>25.14</v>
      </c>
      <c r="Q8443" s="36">
        <f t="shared" si="1585"/>
        <v>16</v>
      </c>
      <c r="R8443" s="4">
        <f t="shared" si="1586"/>
        <v>0</v>
      </c>
      <c r="S8443" s="31">
        <f t="shared" si="1589"/>
        <v>0.20944444444444443</v>
      </c>
      <c r="T8443" s="31">
        <f t="shared" si="1590"/>
        <v>0.77601851851851855</v>
      </c>
      <c r="U8443" s="4">
        <f t="shared" si="1591"/>
        <v>0</v>
      </c>
      <c r="V8443" s="4" t="str">
        <f t="shared" si="1592"/>
        <v/>
      </c>
      <c r="W8443" s="18" t="str">
        <f>IF(V8443="","",VLOOKUP(L8443,日射量と図３!$A$4:$C$368,3,TRUE)*238.85/100)</f>
        <v/>
      </c>
      <c r="X8443" s="4" t="str">
        <f t="shared" si="1593"/>
        <v/>
      </c>
      <c r="Y8443" s="4" t="str">
        <f t="shared" si="1594"/>
        <v/>
      </c>
      <c r="Z8443" s="4" t="str">
        <f t="shared" si="1595"/>
        <v/>
      </c>
      <c r="AA8443" s="4" t="str">
        <f>IF($V8443="","",IF(Y8443&lt;36,0,IF(AND(36&lt;=Y8443,Y8443&lt;71),VLOOKUP($W8443,日射量と図３!$E$6:$F$34,2,TRUE),IF(AND(71&lt;=Y8443,Y8443&lt;107),VLOOKUP($W8443,日射量と図３!$E$6:$G$34,3,TRUE),IF(AND(107&lt;=Y8443,Y8443&lt;143),VLOOKUP($W8443,日射量と図３!$E$6:$H$34,4,TRUE),VLOOKUP($W8443,日射量と図３!$E$6:$I$34,5,TRUE))))))</f>
        <v/>
      </c>
      <c r="AB8443" s="4" t="str">
        <f>IF($V8443="","",IF(Z8443&lt;36,0,IF(AND(36&lt;=Z8443,Z8443&lt;71),VLOOKUP($W8443,日射量と図３!$E$6:$F$34,2,TRUE),IF(AND(71&lt;=Z8443,Z8443&lt;107),VLOOKUP($W8443,日射量と図３!$E$6:$G$34,3,TRUE),IF(AND(107&lt;=Z8443,Z8443&lt;143),VLOOKUP($W8443,日射量と図３!$E$6:$H$34,4,TRUE),VLOOKUP($W8443,日射量と図３!$E$6:$I$34,5,TRUE))))))</f>
        <v/>
      </c>
      <c r="AC8443" s="382" t="str">
        <f t="shared" si="1587"/>
        <v/>
      </c>
      <c r="AD8443" s="382" t="str">
        <f t="shared" si="1588"/>
        <v/>
      </c>
    </row>
    <row r="8444" spans="11:30" ht="13.5" customHeight="1">
      <c r="K8444" s="4">
        <f t="shared" si="1584"/>
        <v>5</v>
      </c>
      <c r="L8444" s="34">
        <v>43603</v>
      </c>
      <c r="M8444" s="4">
        <v>352</v>
      </c>
      <c r="N8444" s="4">
        <v>17</v>
      </c>
      <c r="O8444" s="31">
        <v>0.66666666666666663</v>
      </c>
      <c r="P8444" s="35">
        <v>24.759999999999998</v>
      </c>
      <c r="Q8444" s="36">
        <f t="shared" si="1585"/>
        <v>16</v>
      </c>
      <c r="R8444" s="4">
        <f t="shared" si="1586"/>
        <v>0</v>
      </c>
      <c r="S8444" s="31">
        <f t="shared" si="1589"/>
        <v>0.20944444444444443</v>
      </c>
      <c r="T8444" s="31">
        <f t="shared" si="1590"/>
        <v>0.77601851851851855</v>
      </c>
      <c r="U8444" s="4">
        <f t="shared" si="1591"/>
        <v>0</v>
      </c>
      <c r="V8444" s="4" t="str">
        <f t="shared" si="1592"/>
        <v/>
      </c>
      <c r="W8444" s="18" t="str">
        <f>IF(V8444="","",VLOOKUP(L8444,日射量と図３!$A$4:$C$368,3,TRUE)*238.85/100)</f>
        <v/>
      </c>
      <c r="X8444" s="4" t="str">
        <f t="shared" si="1593"/>
        <v/>
      </c>
      <c r="Y8444" s="4" t="str">
        <f t="shared" si="1594"/>
        <v/>
      </c>
      <c r="Z8444" s="4" t="str">
        <f t="shared" si="1595"/>
        <v/>
      </c>
      <c r="AA8444" s="4" t="str">
        <f>IF($V8444="","",IF(Y8444&lt;36,0,IF(AND(36&lt;=Y8444,Y8444&lt;71),VLOOKUP($W8444,日射量と図３!$E$6:$F$34,2,TRUE),IF(AND(71&lt;=Y8444,Y8444&lt;107),VLOOKUP($W8444,日射量と図３!$E$6:$G$34,3,TRUE),IF(AND(107&lt;=Y8444,Y8444&lt;143),VLOOKUP($W8444,日射量と図３!$E$6:$H$34,4,TRUE),VLOOKUP($W8444,日射量と図３!$E$6:$I$34,5,TRUE))))))</f>
        <v/>
      </c>
      <c r="AB8444" s="4" t="str">
        <f>IF($V8444="","",IF(Z8444&lt;36,0,IF(AND(36&lt;=Z8444,Z8444&lt;71),VLOOKUP($W8444,日射量と図３!$E$6:$F$34,2,TRUE),IF(AND(71&lt;=Z8444,Z8444&lt;107),VLOOKUP($W8444,日射量と図３!$E$6:$G$34,3,TRUE),IF(AND(107&lt;=Z8444,Z8444&lt;143),VLOOKUP($W8444,日射量と図３!$E$6:$H$34,4,TRUE),VLOOKUP($W8444,日射量と図３!$E$6:$I$34,5,TRUE))))))</f>
        <v/>
      </c>
      <c r="AC8444" s="382" t="str">
        <f t="shared" si="1587"/>
        <v/>
      </c>
      <c r="AD8444" s="382" t="str">
        <f t="shared" si="1588"/>
        <v/>
      </c>
    </row>
    <row r="8445" spans="11:30" ht="13.5" customHeight="1">
      <c r="K8445" s="4">
        <f t="shared" si="1584"/>
        <v>5</v>
      </c>
      <c r="L8445" s="34">
        <v>43603</v>
      </c>
      <c r="M8445" s="4">
        <v>352</v>
      </c>
      <c r="N8445" s="4">
        <v>18</v>
      </c>
      <c r="O8445" s="31">
        <v>0.70833333333333337</v>
      </c>
      <c r="P8445" s="35">
        <v>24.03</v>
      </c>
      <c r="Q8445" s="36">
        <f t="shared" si="1585"/>
        <v>16</v>
      </c>
      <c r="R8445" s="4">
        <f t="shared" si="1586"/>
        <v>0</v>
      </c>
      <c r="S8445" s="31">
        <f t="shared" si="1589"/>
        <v>0.20944444444444443</v>
      </c>
      <c r="T8445" s="31">
        <f t="shared" si="1590"/>
        <v>0.77601851851851855</v>
      </c>
      <c r="U8445" s="4">
        <f t="shared" si="1591"/>
        <v>0</v>
      </c>
      <c r="V8445" s="4" t="str">
        <f t="shared" si="1592"/>
        <v/>
      </c>
      <c r="W8445" s="18" t="str">
        <f>IF(V8445="","",VLOOKUP(L8445,日射量と図３!$A$4:$C$368,3,TRUE)*238.85/100)</f>
        <v/>
      </c>
      <c r="X8445" s="4" t="str">
        <f t="shared" si="1593"/>
        <v/>
      </c>
      <c r="Y8445" s="4" t="str">
        <f t="shared" si="1594"/>
        <v/>
      </c>
      <c r="Z8445" s="4" t="str">
        <f t="shared" si="1595"/>
        <v/>
      </c>
      <c r="AA8445" s="4" t="str">
        <f>IF($V8445="","",IF(Y8445&lt;36,0,IF(AND(36&lt;=Y8445,Y8445&lt;71),VLOOKUP($W8445,日射量と図３!$E$6:$F$34,2,TRUE),IF(AND(71&lt;=Y8445,Y8445&lt;107),VLOOKUP($W8445,日射量と図３!$E$6:$G$34,3,TRUE),IF(AND(107&lt;=Y8445,Y8445&lt;143),VLOOKUP($W8445,日射量と図３!$E$6:$H$34,4,TRUE),VLOOKUP($W8445,日射量と図３!$E$6:$I$34,5,TRUE))))))</f>
        <v/>
      </c>
      <c r="AB8445" s="4" t="str">
        <f>IF($V8445="","",IF(Z8445&lt;36,0,IF(AND(36&lt;=Z8445,Z8445&lt;71),VLOOKUP($W8445,日射量と図３!$E$6:$F$34,2,TRUE),IF(AND(71&lt;=Z8445,Z8445&lt;107),VLOOKUP($W8445,日射量と図３!$E$6:$G$34,3,TRUE),IF(AND(107&lt;=Z8445,Z8445&lt;143),VLOOKUP($W8445,日射量と図３!$E$6:$H$34,4,TRUE),VLOOKUP($W8445,日射量と図３!$E$6:$I$34,5,TRUE))))))</f>
        <v/>
      </c>
      <c r="AC8445" s="382" t="str">
        <f t="shared" si="1587"/>
        <v/>
      </c>
      <c r="AD8445" s="382" t="str">
        <f t="shared" si="1588"/>
        <v/>
      </c>
    </row>
    <row r="8446" spans="11:30" ht="13.5" customHeight="1">
      <c r="K8446" s="4">
        <f t="shared" si="1584"/>
        <v>5</v>
      </c>
      <c r="L8446" s="34">
        <v>43603</v>
      </c>
      <c r="M8446" s="4">
        <v>352</v>
      </c>
      <c r="N8446" s="4">
        <v>19</v>
      </c>
      <c r="O8446" s="31">
        <v>0.75</v>
      </c>
      <c r="P8446" s="35">
        <v>22.900000000000002</v>
      </c>
      <c r="Q8446" s="36">
        <f t="shared" si="1585"/>
        <v>16</v>
      </c>
      <c r="R8446" s="4">
        <f t="shared" si="1586"/>
        <v>0</v>
      </c>
      <c r="S8446" s="31">
        <f t="shared" si="1589"/>
        <v>0.20944444444444443</v>
      </c>
      <c r="T8446" s="31">
        <f t="shared" si="1590"/>
        <v>0.77601851851851855</v>
      </c>
      <c r="U8446" s="4">
        <f t="shared" si="1591"/>
        <v>0</v>
      </c>
      <c r="V8446" s="4" t="str">
        <f t="shared" si="1592"/>
        <v/>
      </c>
      <c r="W8446" s="18" t="str">
        <f>IF(V8446="","",VLOOKUP(L8446,日射量と図３!$A$4:$C$368,3,TRUE)*238.85/100)</f>
        <v/>
      </c>
      <c r="X8446" s="4" t="str">
        <f t="shared" si="1593"/>
        <v/>
      </c>
      <c r="Y8446" s="4" t="str">
        <f t="shared" si="1594"/>
        <v/>
      </c>
      <c r="Z8446" s="4" t="str">
        <f t="shared" si="1595"/>
        <v/>
      </c>
      <c r="AA8446" s="4" t="str">
        <f>IF($V8446="","",IF(Y8446&lt;36,0,IF(AND(36&lt;=Y8446,Y8446&lt;71),VLOOKUP($W8446,日射量と図３!$E$6:$F$34,2,TRUE),IF(AND(71&lt;=Y8446,Y8446&lt;107),VLOOKUP($W8446,日射量と図３!$E$6:$G$34,3,TRUE),IF(AND(107&lt;=Y8446,Y8446&lt;143),VLOOKUP($W8446,日射量と図３!$E$6:$H$34,4,TRUE),VLOOKUP($W8446,日射量と図３!$E$6:$I$34,5,TRUE))))))</f>
        <v/>
      </c>
      <c r="AB8446" s="4" t="str">
        <f>IF($V8446="","",IF(Z8446&lt;36,0,IF(AND(36&lt;=Z8446,Z8446&lt;71),VLOOKUP($W8446,日射量と図３!$E$6:$F$34,2,TRUE),IF(AND(71&lt;=Z8446,Z8446&lt;107),VLOOKUP($W8446,日射量と図３!$E$6:$G$34,3,TRUE),IF(AND(107&lt;=Z8446,Z8446&lt;143),VLOOKUP($W8446,日射量と図３!$E$6:$H$34,4,TRUE),VLOOKUP($W8446,日射量と図３!$E$6:$I$34,5,TRUE))))))</f>
        <v/>
      </c>
      <c r="AC8446" s="382" t="str">
        <f t="shared" si="1587"/>
        <v/>
      </c>
      <c r="AD8446" s="382" t="str">
        <f t="shared" si="1588"/>
        <v/>
      </c>
    </row>
    <row r="8447" spans="11:30" ht="13.5" customHeight="1">
      <c r="K8447" s="4">
        <f t="shared" si="1584"/>
        <v>5</v>
      </c>
      <c r="L8447" s="34">
        <v>43603</v>
      </c>
      <c r="M8447" s="4">
        <v>352</v>
      </c>
      <c r="N8447" s="4">
        <v>20</v>
      </c>
      <c r="O8447" s="31">
        <v>0.79166666666666663</v>
      </c>
      <c r="P8447" s="35">
        <v>21.68</v>
      </c>
      <c r="Q8447" s="36">
        <f t="shared" si="1585"/>
        <v>16</v>
      </c>
      <c r="R8447" s="4">
        <f t="shared" si="1586"/>
        <v>0</v>
      </c>
      <c r="S8447" s="31">
        <f t="shared" si="1589"/>
        <v>0.20944444444444443</v>
      </c>
      <c r="T8447" s="31">
        <f t="shared" si="1590"/>
        <v>0.77601851851851855</v>
      </c>
      <c r="U8447" s="4">
        <f t="shared" si="1591"/>
        <v>0</v>
      </c>
      <c r="V8447" s="4" t="str">
        <f t="shared" si="1592"/>
        <v/>
      </c>
      <c r="W8447" s="18" t="str">
        <f>IF(V8447="","",VLOOKUP(L8447,日射量と図３!$A$4:$C$368,3,TRUE)*238.85/100)</f>
        <v/>
      </c>
      <c r="X8447" s="4" t="str">
        <f t="shared" si="1593"/>
        <v/>
      </c>
      <c r="Y8447" s="4" t="str">
        <f t="shared" si="1594"/>
        <v/>
      </c>
      <c r="Z8447" s="4" t="str">
        <f t="shared" si="1595"/>
        <v/>
      </c>
      <c r="AA8447" s="4" t="str">
        <f>IF($V8447="","",IF(Y8447&lt;36,0,IF(AND(36&lt;=Y8447,Y8447&lt;71),VLOOKUP($W8447,日射量と図３!$E$6:$F$34,2,TRUE),IF(AND(71&lt;=Y8447,Y8447&lt;107),VLOOKUP($W8447,日射量と図３!$E$6:$G$34,3,TRUE),IF(AND(107&lt;=Y8447,Y8447&lt;143),VLOOKUP($W8447,日射量と図３!$E$6:$H$34,4,TRUE),VLOOKUP($W8447,日射量と図３!$E$6:$I$34,5,TRUE))))))</f>
        <v/>
      </c>
      <c r="AB8447" s="4" t="str">
        <f>IF($V8447="","",IF(Z8447&lt;36,0,IF(AND(36&lt;=Z8447,Z8447&lt;71),VLOOKUP($W8447,日射量と図３!$E$6:$F$34,2,TRUE),IF(AND(71&lt;=Z8447,Z8447&lt;107),VLOOKUP($W8447,日射量と図３!$E$6:$G$34,3,TRUE),IF(AND(107&lt;=Z8447,Z8447&lt;143),VLOOKUP($W8447,日射量と図３!$E$6:$H$34,4,TRUE),VLOOKUP($W8447,日射量と図３!$E$6:$I$34,5,TRUE))))))</f>
        <v/>
      </c>
      <c r="AC8447" s="382" t="str">
        <f t="shared" si="1587"/>
        <v/>
      </c>
      <c r="AD8447" s="382" t="str">
        <f t="shared" si="1588"/>
        <v/>
      </c>
    </row>
    <row r="8448" spans="11:30" ht="13.5" customHeight="1">
      <c r="K8448" s="4">
        <f t="shared" si="1584"/>
        <v>5</v>
      </c>
      <c r="L8448" s="34">
        <v>43603</v>
      </c>
      <c r="M8448" s="4">
        <v>352</v>
      </c>
      <c r="N8448" s="4">
        <v>21</v>
      </c>
      <c r="O8448" s="31">
        <v>0.83333333333333337</v>
      </c>
      <c r="P8448" s="35">
        <v>20.82</v>
      </c>
      <c r="Q8448" s="36">
        <f t="shared" si="1585"/>
        <v>16</v>
      </c>
      <c r="R8448" s="4">
        <f t="shared" si="1586"/>
        <v>0</v>
      </c>
      <c r="S8448" s="31">
        <f t="shared" si="1589"/>
        <v>0.20944444444444443</v>
      </c>
      <c r="T8448" s="31">
        <f t="shared" si="1590"/>
        <v>0.77601851851851855</v>
      </c>
      <c r="U8448" s="4">
        <f t="shared" si="1591"/>
        <v>0</v>
      </c>
      <c r="V8448" s="4" t="str">
        <f t="shared" si="1592"/>
        <v/>
      </c>
      <c r="W8448" s="18" t="str">
        <f>IF(V8448="","",VLOOKUP(L8448,日射量と図３!$A$4:$C$368,3,TRUE)*238.85/100)</f>
        <v/>
      </c>
      <c r="X8448" s="4" t="str">
        <f t="shared" si="1593"/>
        <v/>
      </c>
      <c r="Y8448" s="4" t="str">
        <f t="shared" si="1594"/>
        <v/>
      </c>
      <c r="Z8448" s="4" t="str">
        <f t="shared" si="1595"/>
        <v/>
      </c>
      <c r="AA8448" s="4" t="str">
        <f>IF($V8448="","",IF(Y8448&lt;36,0,IF(AND(36&lt;=Y8448,Y8448&lt;71),VLOOKUP($W8448,日射量と図３!$E$6:$F$34,2,TRUE),IF(AND(71&lt;=Y8448,Y8448&lt;107),VLOOKUP($W8448,日射量と図３!$E$6:$G$34,3,TRUE),IF(AND(107&lt;=Y8448,Y8448&lt;143),VLOOKUP($W8448,日射量と図３!$E$6:$H$34,4,TRUE),VLOOKUP($W8448,日射量と図３!$E$6:$I$34,5,TRUE))))))</f>
        <v/>
      </c>
      <c r="AB8448" s="4" t="str">
        <f>IF($V8448="","",IF(Z8448&lt;36,0,IF(AND(36&lt;=Z8448,Z8448&lt;71),VLOOKUP($W8448,日射量と図３!$E$6:$F$34,2,TRUE),IF(AND(71&lt;=Z8448,Z8448&lt;107),VLOOKUP($W8448,日射量と図３!$E$6:$G$34,3,TRUE),IF(AND(107&lt;=Z8448,Z8448&lt;143),VLOOKUP($W8448,日射量と図３!$E$6:$H$34,4,TRUE),VLOOKUP($W8448,日射量と図３!$E$6:$I$34,5,TRUE))))))</f>
        <v/>
      </c>
      <c r="AC8448" s="382" t="str">
        <f t="shared" si="1587"/>
        <v/>
      </c>
      <c r="AD8448" s="382" t="str">
        <f t="shared" si="1588"/>
        <v/>
      </c>
    </row>
    <row r="8449" spans="11:30" ht="13.5" customHeight="1">
      <c r="K8449" s="4">
        <f t="shared" si="1584"/>
        <v>5</v>
      </c>
      <c r="L8449" s="34">
        <v>43603</v>
      </c>
      <c r="M8449" s="4">
        <v>352</v>
      </c>
      <c r="N8449" s="4">
        <v>22</v>
      </c>
      <c r="O8449" s="31">
        <v>0.875</v>
      </c>
      <c r="P8449" s="35">
        <v>19.909999999999997</v>
      </c>
      <c r="Q8449" s="36">
        <f t="shared" si="1585"/>
        <v>16</v>
      </c>
      <c r="R8449" s="4">
        <f t="shared" si="1586"/>
        <v>0</v>
      </c>
      <c r="S8449" s="31">
        <f t="shared" si="1589"/>
        <v>0.20944444444444443</v>
      </c>
      <c r="T8449" s="31">
        <f t="shared" si="1590"/>
        <v>0.77601851851851855</v>
      </c>
      <c r="U8449" s="4">
        <f t="shared" si="1591"/>
        <v>0</v>
      </c>
      <c r="V8449" s="4" t="str">
        <f t="shared" si="1592"/>
        <v/>
      </c>
      <c r="W8449" s="18" t="str">
        <f>IF(V8449="","",VLOOKUP(L8449,日射量と図３!$A$4:$C$368,3,TRUE)*238.85/100)</f>
        <v/>
      </c>
      <c r="X8449" s="4" t="str">
        <f t="shared" si="1593"/>
        <v/>
      </c>
      <c r="Y8449" s="4" t="str">
        <f t="shared" si="1594"/>
        <v/>
      </c>
      <c r="Z8449" s="4" t="str">
        <f t="shared" si="1595"/>
        <v/>
      </c>
      <c r="AA8449" s="4" t="str">
        <f>IF($V8449="","",IF(Y8449&lt;36,0,IF(AND(36&lt;=Y8449,Y8449&lt;71),VLOOKUP($W8449,日射量と図３!$E$6:$F$34,2,TRUE),IF(AND(71&lt;=Y8449,Y8449&lt;107),VLOOKUP($W8449,日射量と図３!$E$6:$G$34,3,TRUE),IF(AND(107&lt;=Y8449,Y8449&lt;143),VLOOKUP($W8449,日射量と図３!$E$6:$H$34,4,TRUE),VLOOKUP($W8449,日射量と図３!$E$6:$I$34,5,TRUE))))))</f>
        <v/>
      </c>
      <c r="AB8449" s="4" t="str">
        <f>IF($V8449="","",IF(Z8449&lt;36,0,IF(AND(36&lt;=Z8449,Z8449&lt;71),VLOOKUP($W8449,日射量と図３!$E$6:$F$34,2,TRUE),IF(AND(71&lt;=Z8449,Z8449&lt;107),VLOOKUP($W8449,日射量と図３!$E$6:$G$34,3,TRUE),IF(AND(107&lt;=Z8449,Z8449&lt;143),VLOOKUP($W8449,日射量と図３!$E$6:$H$34,4,TRUE),VLOOKUP($W8449,日射量と図３!$E$6:$I$34,5,TRUE))))))</f>
        <v/>
      </c>
      <c r="AC8449" s="382" t="str">
        <f t="shared" si="1587"/>
        <v/>
      </c>
      <c r="AD8449" s="382" t="str">
        <f t="shared" si="1588"/>
        <v/>
      </c>
    </row>
    <row r="8450" spans="11:30" ht="13.5" customHeight="1">
      <c r="K8450" s="4">
        <f t="shared" si="1584"/>
        <v>5</v>
      </c>
      <c r="L8450" s="34">
        <v>43603</v>
      </c>
      <c r="M8450" s="4">
        <v>352</v>
      </c>
      <c r="N8450" s="4">
        <v>23</v>
      </c>
      <c r="O8450" s="31">
        <v>0.91666666666666663</v>
      </c>
      <c r="P8450" s="35">
        <v>19.05</v>
      </c>
      <c r="Q8450" s="36">
        <f t="shared" si="1585"/>
        <v>13</v>
      </c>
      <c r="R8450" s="4">
        <f t="shared" si="1586"/>
        <v>0</v>
      </c>
      <c r="S8450" s="31">
        <f t="shared" si="1589"/>
        <v>0.20944444444444443</v>
      </c>
      <c r="T8450" s="31">
        <f t="shared" si="1590"/>
        <v>0.77601851851851855</v>
      </c>
      <c r="U8450" s="4">
        <f t="shared" si="1591"/>
        <v>0</v>
      </c>
      <c r="V8450" s="4" t="str">
        <f t="shared" si="1592"/>
        <v/>
      </c>
      <c r="W8450" s="18" t="str">
        <f>IF(V8450="","",VLOOKUP(L8450,日射量と図３!$A$4:$C$368,3,TRUE)*238.85/100)</f>
        <v/>
      </c>
      <c r="X8450" s="4" t="str">
        <f t="shared" si="1593"/>
        <v/>
      </c>
      <c r="Y8450" s="4" t="str">
        <f t="shared" si="1594"/>
        <v/>
      </c>
      <c r="Z8450" s="4" t="str">
        <f t="shared" si="1595"/>
        <v/>
      </c>
      <c r="AA8450" s="4" t="str">
        <f>IF($V8450="","",IF(Y8450&lt;36,0,IF(AND(36&lt;=Y8450,Y8450&lt;71),VLOOKUP($W8450,日射量と図３!$E$6:$F$34,2,TRUE),IF(AND(71&lt;=Y8450,Y8450&lt;107),VLOOKUP($W8450,日射量と図３!$E$6:$G$34,3,TRUE),IF(AND(107&lt;=Y8450,Y8450&lt;143),VLOOKUP($W8450,日射量と図３!$E$6:$H$34,4,TRUE),VLOOKUP($W8450,日射量と図３!$E$6:$I$34,5,TRUE))))))</f>
        <v/>
      </c>
      <c r="AB8450" s="4" t="str">
        <f>IF($V8450="","",IF(Z8450&lt;36,0,IF(AND(36&lt;=Z8450,Z8450&lt;71),VLOOKUP($W8450,日射量と図３!$E$6:$F$34,2,TRUE),IF(AND(71&lt;=Z8450,Z8450&lt;107),VLOOKUP($W8450,日射量と図３!$E$6:$G$34,3,TRUE),IF(AND(107&lt;=Z8450,Z8450&lt;143),VLOOKUP($W8450,日射量と図３!$E$6:$H$34,4,TRUE),VLOOKUP($W8450,日射量と図３!$E$6:$I$34,5,TRUE))))))</f>
        <v/>
      </c>
      <c r="AC8450" s="382" t="str">
        <f t="shared" si="1587"/>
        <v/>
      </c>
      <c r="AD8450" s="382" t="str">
        <f t="shared" si="1588"/>
        <v/>
      </c>
    </row>
    <row r="8451" spans="11:30" ht="13.5" customHeight="1">
      <c r="K8451" s="4">
        <f t="shared" si="1584"/>
        <v>5</v>
      </c>
      <c r="L8451" s="34">
        <v>43603</v>
      </c>
      <c r="M8451" s="4">
        <v>352</v>
      </c>
      <c r="N8451" s="4">
        <v>24</v>
      </c>
      <c r="O8451" s="31">
        <v>0.95833333333333337</v>
      </c>
      <c r="P8451" s="35">
        <v>18.329999999999998</v>
      </c>
      <c r="Q8451" s="36">
        <f t="shared" si="1585"/>
        <v>13</v>
      </c>
      <c r="R8451" s="4">
        <f t="shared" si="1586"/>
        <v>0</v>
      </c>
      <c r="S8451" s="31">
        <f t="shared" si="1589"/>
        <v>0.20944444444444443</v>
      </c>
      <c r="T8451" s="31">
        <f t="shared" si="1590"/>
        <v>0.77601851851851855</v>
      </c>
      <c r="U8451" s="4">
        <f t="shared" si="1591"/>
        <v>0</v>
      </c>
      <c r="V8451" s="4" t="str">
        <f t="shared" si="1592"/>
        <v/>
      </c>
      <c r="W8451" s="18" t="str">
        <f>IF(V8451="","",VLOOKUP(L8451,日射量と図３!$A$4:$C$368,3,TRUE)*238.85/100)</f>
        <v/>
      </c>
      <c r="X8451" s="4" t="str">
        <f t="shared" si="1593"/>
        <v/>
      </c>
      <c r="Y8451" s="4" t="str">
        <f t="shared" si="1594"/>
        <v/>
      </c>
      <c r="Z8451" s="4" t="str">
        <f t="shared" si="1595"/>
        <v/>
      </c>
      <c r="AA8451" s="4" t="str">
        <f>IF($V8451="","",IF(Y8451&lt;36,0,IF(AND(36&lt;=Y8451,Y8451&lt;71),VLOOKUP($W8451,日射量と図３!$E$6:$F$34,2,TRUE),IF(AND(71&lt;=Y8451,Y8451&lt;107),VLOOKUP($W8451,日射量と図３!$E$6:$G$34,3,TRUE),IF(AND(107&lt;=Y8451,Y8451&lt;143),VLOOKUP($W8451,日射量と図３!$E$6:$H$34,4,TRUE),VLOOKUP($W8451,日射量と図３!$E$6:$I$34,5,TRUE))))))</f>
        <v/>
      </c>
      <c r="AB8451" s="4" t="str">
        <f>IF($V8451="","",IF(Z8451&lt;36,0,IF(AND(36&lt;=Z8451,Z8451&lt;71),VLOOKUP($W8451,日射量と図３!$E$6:$F$34,2,TRUE),IF(AND(71&lt;=Z8451,Z8451&lt;107),VLOOKUP($W8451,日射量と図３!$E$6:$G$34,3,TRUE),IF(AND(107&lt;=Z8451,Z8451&lt;143),VLOOKUP($W8451,日射量と図３!$E$6:$H$34,4,TRUE),VLOOKUP($W8451,日射量と図３!$E$6:$I$34,5,TRUE))))))</f>
        <v/>
      </c>
      <c r="AC8451" s="382" t="str">
        <f t="shared" si="1587"/>
        <v/>
      </c>
      <c r="AD8451" s="382" t="str">
        <f t="shared" si="1588"/>
        <v/>
      </c>
    </row>
    <row r="8452" spans="11:30" ht="13.5" customHeight="1">
      <c r="K8452" s="4">
        <f t="shared" si="1584"/>
        <v>5</v>
      </c>
      <c r="L8452" s="34">
        <v>43604</v>
      </c>
      <c r="M8452" s="4">
        <v>353</v>
      </c>
      <c r="N8452" s="4">
        <v>1</v>
      </c>
      <c r="O8452" s="31">
        <v>0</v>
      </c>
      <c r="P8452" s="35">
        <v>17.91</v>
      </c>
      <c r="Q8452" s="36">
        <f t="shared" si="1585"/>
        <v>13</v>
      </c>
      <c r="R8452" s="4">
        <f t="shared" si="1586"/>
        <v>0</v>
      </c>
      <c r="S8452" s="31">
        <f t="shared" si="1589"/>
        <v>0.20944444444444443</v>
      </c>
      <c r="T8452" s="31">
        <f t="shared" si="1590"/>
        <v>0.77601851851851855</v>
      </c>
      <c r="U8452" s="4">
        <f t="shared" si="1591"/>
        <v>0</v>
      </c>
      <c r="V8452" s="4">
        <f t="shared" si="1592"/>
        <v>0</v>
      </c>
      <c r="W8452" s="18">
        <f>IF(V8452="","",VLOOKUP(L8452,日射量と図３!$A$4:$C$368,3,TRUE)*238.85/100)</f>
        <v>50.158499999999997</v>
      </c>
      <c r="X8452" s="4">
        <f t="shared" si="1593"/>
        <v>14</v>
      </c>
      <c r="Y8452" s="4">
        <f t="shared" si="1594"/>
        <v>0</v>
      </c>
      <c r="Z8452" s="4">
        <f t="shared" si="1595"/>
        <v>0</v>
      </c>
      <c r="AA8452" s="4">
        <f>IF($V8452="","",IF(Y8452&lt;36,0,IF(AND(36&lt;=Y8452,Y8452&lt;71),VLOOKUP($W8452,日射量と図３!$E$6:$F$34,2,TRUE),IF(AND(71&lt;=Y8452,Y8452&lt;107),VLOOKUP($W8452,日射量と図３!$E$6:$G$34,3,TRUE),IF(AND(107&lt;=Y8452,Y8452&lt;143),VLOOKUP($W8452,日射量と図３!$E$6:$H$34,4,TRUE),VLOOKUP($W8452,日射量と図３!$E$6:$I$34,5,TRUE))))))</f>
        <v>0</v>
      </c>
      <c r="AB8452" s="4">
        <f>IF($V8452="","",IF(Z8452&lt;36,0,IF(AND(36&lt;=Z8452,Z8452&lt;71),VLOOKUP($W8452,日射量と図３!$E$6:$F$34,2,TRUE),IF(AND(71&lt;=Z8452,Z8452&lt;107),VLOOKUP($W8452,日射量と図３!$E$6:$G$34,3,TRUE),IF(AND(107&lt;=Z8452,Z8452&lt;143),VLOOKUP($W8452,日射量と図３!$E$6:$H$34,4,TRUE),VLOOKUP($W8452,日射量と図３!$E$6:$I$34,5,TRUE))))))</f>
        <v>0</v>
      </c>
      <c r="AC8452" s="382">
        <f t="shared" si="1587"/>
        <v>0</v>
      </c>
      <c r="AD8452" s="382">
        <f t="shared" si="1588"/>
        <v>0</v>
      </c>
    </row>
    <row r="8453" spans="11:30" ht="13.5" customHeight="1">
      <c r="K8453" s="4">
        <f t="shared" ref="K8453:K8516" si="1596">MONTH(L8453)</f>
        <v>5</v>
      </c>
      <c r="L8453" s="34">
        <v>43604</v>
      </c>
      <c r="M8453" s="4">
        <v>353</v>
      </c>
      <c r="N8453" s="4">
        <v>2</v>
      </c>
      <c r="O8453" s="31">
        <v>4.1666666666666664E-2</v>
      </c>
      <c r="P8453" s="35">
        <v>17.440000000000001</v>
      </c>
      <c r="Q8453" s="36">
        <f t="shared" ref="Q8453:Q8516" si="1597">IF(O8453&lt;$B$15,$D$14,IF(O8453&lt;$B$16,$D$15,IF(O8453&lt;$B$17,$D$16,IF(O8453&lt;$B$18,$D$17,IF(O8453&lt;$B$19,$D$18,$D$19)))))</f>
        <v>13</v>
      </c>
      <c r="R8453" s="4">
        <f t="shared" ref="R8453:R8516" si="1598">IF(Q8453-P8453&gt;0,Q8453-P8453,0)</f>
        <v>0</v>
      </c>
      <c r="S8453" s="31">
        <f t="shared" si="1589"/>
        <v>0.20944444444444443</v>
      </c>
      <c r="T8453" s="31">
        <f t="shared" si="1590"/>
        <v>0.77601851851851855</v>
      </c>
      <c r="U8453" s="4">
        <f t="shared" si="1591"/>
        <v>0</v>
      </c>
      <c r="V8453" s="4" t="str">
        <f t="shared" si="1592"/>
        <v/>
      </c>
      <c r="W8453" s="18" t="str">
        <f>IF(V8453="","",VLOOKUP(L8453,日射量と図３!$A$4:$C$368,3,TRUE)*238.85/100)</f>
        <v/>
      </c>
      <c r="X8453" s="4" t="str">
        <f t="shared" si="1593"/>
        <v/>
      </c>
      <c r="Y8453" s="4" t="str">
        <f t="shared" si="1594"/>
        <v/>
      </c>
      <c r="Z8453" s="4" t="str">
        <f t="shared" si="1595"/>
        <v/>
      </c>
      <c r="AA8453" s="4" t="str">
        <f>IF($V8453="","",IF(Y8453&lt;36,0,IF(AND(36&lt;=Y8453,Y8453&lt;71),VLOOKUP($W8453,日射量と図３!$E$6:$F$34,2,TRUE),IF(AND(71&lt;=Y8453,Y8453&lt;107),VLOOKUP($W8453,日射量と図３!$E$6:$G$34,3,TRUE),IF(AND(107&lt;=Y8453,Y8453&lt;143),VLOOKUP($W8453,日射量と図３!$E$6:$H$34,4,TRUE),VLOOKUP($W8453,日射量と図３!$E$6:$I$34,5,TRUE))))))</f>
        <v/>
      </c>
      <c r="AB8453" s="4" t="str">
        <f>IF($V8453="","",IF(Z8453&lt;36,0,IF(AND(36&lt;=Z8453,Z8453&lt;71),VLOOKUP($W8453,日射量と図３!$E$6:$F$34,2,TRUE),IF(AND(71&lt;=Z8453,Z8453&lt;107),VLOOKUP($W8453,日射量と図３!$E$6:$G$34,3,TRUE),IF(AND(107&lt;=Z8453,Z8453&lt;143),VLOOKUP($W8453,日射量と図３!$E$6:$H$34,4,TRUE),VLOOKUP($W8453,日射量と図３!$E$6:$I$34,5,TRUE))))))</f>
        <v/>
      </c>
      <c r="AC8453" s="382" t="str">
        <f t="shared" si="1587"/>
        <v/>
      </c>
      <c r="AD8453" s="382" t="str">
        <f t="shared" si="1588"/>
        <v/>
      </c>
    </row>
    <row r="8454" spans="11:30" ht="13.5" customHeight="1">
      <c r="K8454" s="4">
        <f t="shared" si="1596"/>
        <v>5</v>
      </c>
      <c r="L8454" s="34">
        <v>43604</v>
      </c>
      <c r="M8454" s="4">
        <v>353</v>
      </c>
      <c r="N8454" s="4">
        <v>3</v>
      </c>
      <c r="O8454" s="31">
        <v>8.3333333333333329E-2</v>
      </c>
      <c r="P8454" s="35">
        <v>16.959999999999997</v>
      </c>
      <c r="Q8454" s="36">
        <f t="shared" si="1597"/>
        <v>13</v>
      </c>
      <c r="R8454" s="4">
        <f t="shared" si="1598"/>
        <v>0</v>
      </c>
      <c r="S8454" s="31">
        <f t="shared" si="1589"/>
        <v>0.20944444444444443</v>
      </c>
      <c r="T8454" s="31">
        <f t="shared" si="1590"/>
        <v>0.77601851851851855</v>
      </c>
      <c r="U8454" s="4">
        <f t="shared" si="1591"/>
        <v>0</v>
      </c>
      <c r="V8454" s="4" t="str">
        <f t="shared" si="1592"/>
        <v/>
      </c>
      <c r="W8454" s="18" t="str">
        <f>IF(V8454="","",VLOOKUP(L8454,日射量と図３!$A$4:$C$368,3,TRUE)*238.85/100)</f>
        <v/>
      </c>
      <c r="X8454" s="4" t="str">
        <f t="shared" si="1593"/>
        <v/>
      </c>
      <c r="Y8454" s="4" t="str">
        <f t="shared" si="1594"/>
        <v/>
      </c>
      <c r="Z8454" s="4" t="str">
        <f t="shared" si="1595"/>
        <v/>
      </c>
      <c r="AA8454" s="4" t="str">
        <f>IF($V8454="","",IF(Y8454&lt;36,0,IF(AND(36&lt;=Y8454,Y8454&lt;71),VLOOKUP($W8454,日射量と図３!$E$6:$F$34,2,TRUE),IF(AND(71&lt;=Y8454,Y8454&lt;107),VLOOKUP($W8454,日射量と図３!$E$6:$G$34,3,TRUE),IF(AND(107&lt;=Y8454,Y8454&lt;143),VLOOKUP($W8454,日射量と図３!$E$6:$H$34,4,TRUE),VLOOKUP($W8454,日射量と図３!$E$6:$I$34,5,TRUE))))))</f>
        <v/>
      </c>
      <c r="AB8454" s="4" t="str">
        <f>IF($V8454="","",IF(Z8454&lt;36,0,IF(AND(36&lt;=Z8454,Z8454&lt;71),VLOOKUP($W8454,日射量と図３!$E$6:$F$34,2,TRUE),IF(AND(71&lt;=Z8454,Z8454&lt;107),VLOOKUP($W8454,日射量と図３!$E$6:$G$34,3,TRUE),IF(AND(107&lt;=Z8454,Z8454&lt;143),VLOOKUP($W8454,日射量と図３!$E$6:$H$34,4,TRUE),VLOOKUP($W8454,日射量と図３!$E$6:$I$34,5,TRUE))))))</f>
        <v/>
      </c>
      <c r="AC8454" s="382" t="str">
        <f t="shared" si="1587"/>
        <v/>
      </c>
      <c r="AD8454" s="382" t="str">
        <f t="shared" si="1588"/>
        <v/>
      </c>
    </row>
    <row r="8455" spans="11:30" ht="13.5" customHeight="1">
      <c r="K8455" s="4">
        <f t="shared" si="1596"/>
        <v>5</v>
      </c>
      <c r="L8455" s="34">
        <v>43604</v>
      </c>
      <c r="M8455" s="4">
        <v>353</v>
      </c>
      <c r="N8455" s="4">
        <v>4</v>
      </c>
      <c r="O8455" s="31">
        <v>0.125</v>
      </c>
      <c r="P8455" s="35">
        <v>16.59</v>
      </c>
      <c r="Q8455" s="36">
        <f t="shared" si="1597"/>
        <v>13</v>
      </c>
      <c r="R8455" s="4">
        <f t="shared" si="1598"/>
        <v>0</v>
      </c>
      <c r="S8455" s="31">
        <f t="shared" si="1589"/>
        <v>0.20944444444444443</v>
      </c>
      <c r="T8455" s="31">
        <f t="shared" si="1590"/>
        <v>0.77601851851851855</v>
      </c>
      <c r="U8455" s="4">
        <f t="shared" si="1591"/>
        <v>0</v>
      </c>
      <c r="V8455" s="4" t="str">
        <f t="shared" si="1592"/>
        <v/>
      </c>
      <c r="W8455" s="18" t="str">
        <f>IF(V8455="","",VLOOKUP(L8455,日射量と図３!$A$4:$C$368,3,TRUE)*238.85/100)</f>
        <v/>
      </c>
      <c r="X8455" s="4" t="str">
        <f t="shared" si="1593"/>
        <v/>
      </c>
      <c r="Y8455" s="4" t="str">
        <f t="shared" si="1594"/>
        <v/>
      </c>
      <c r="Z8455" s="4" t="str">
        <f t="shared" si="1595"/>
        <v/>
      </c>
      <c r="AA8455" s="4" t="str">
        <f>IF($V8455="","",IF(Y8455&lt;36,0,IF(AND(36&lt;=Y8455,Y8455&lt;71),VLOOKUP($W8455,日射量と図３!$E$6:$F$34,2,TRUE),IF(AND(71&lt;=Y8455,Y8455&lt;107),VLOOKUP($W8455,日射量と図３!$E$6:$G$34,3,TRUE),IF(AND(107&lt;=Y8455,Y8455&lt;143),VLOOKUP($W8455,日射量と図３!$E$6:$H$34,4,TRUE),VLOOKUP($W8455,日射量と図３!$E$6:$I$34,5,TRUE))))))</f>
        <v/>
      </c>
      <c r="AB8455" s="4" t="str">
        <f>IF($V8455="","",IF(Z8455&lt;36,0,IF(AND(36&lt;=Z8455,Z8455&lt;71),VLOOKUP($W8455,日射量と図３!$E$6:$F$34,2,TRUE),IF(AND(71&lt;=Z8455,Z8455&lt;107),VLOOKUP($W8455,日射量と図３!$E$6:$G$34,3,TRUE),IF(AND(107&lt;=Z8455,Z8455&lt;143),VLOOKUP($W8455,日射量と図３!$E$6:$H$34,4,TRUE),VLOOKUP($W8455,日射量と図３!$E$6:$I$34,5,TRUE))))))</f>
        <v/>
      </c>
      <c r="AC8455" s="382" t="str">
        <f t="shared" si="1587"/>
        <v/>
      </c>
      <c r="AD8455" s="382" t="str">
        <f t="shared" si="1588"/>
        <v/>
      </c>
    </row>
    <row r="8456" spans="11:30" ht="13.5" customHeight="1">
      <c r="K8456" s="4">
        <f t="shared" si="1596"/>
        <v>5</v>
      </c>
      <c r="L8456" s="34">
        <v>43604</v>
      </c>
      <c r="M8456" s="4">
        <v>353</v>
      </c>
      <c r="N8456" s="4">
        <v>5</v>
      </c>
      <c r="O8456" s="31">
        <v>0.16666666666666666</v>
      </c>
      <c r="P8456" s="35">
        <v>15.890000000000004</v>
      </c>
      <c r="Q8456" s="36">
        <f t="shared" si="1597"/>
        <v>15</v>
      </c>
      <c r="R8456" s="4">
        <f t="shared" si="1598"/>
        <v>0</v>
      </c>
      <c r="S8456" s="31">
        <f t="shared" si="1589"/>
        <v>0.20944444444444443</v>
      </c>
      <c r="T8456" s="31">
        <f t="shared" si="1590"/>
        <v>0.77601851851851855</v>
      </c>
      <c r="U8456" s="4">
        <f t="shared" si="1591"/>
        <v>0</v>
      </c>
      <c r="V8456" s="4" t="str">
        <f t="shared" si="1592"/>
        <v/>
      </c>
      <c r="W8456" s="18" t="str">
        <f>IF(V8456="","",VLOOKUP(L8456,日射量と図３!$A$4:$C$368,3,TRUE)*238.85/100)</f>
        <v/>
      </c>
      <c r="X8456" s="4" t="str">
        <f t="shared" si="1593"/>
        <v/>
      </c>
      <c r="Y8456" s="4" t="str">
        <f t="shared" si="1594"/>
        <v/>
      </c>
      <c r="Z8456" s="4" t="str">
        <f t="shared" si="1595"/>
        <v/>
      </c>
      <c r="AA8456" s="4" t="str">
        <f>IF($V8456="","",IF(Y8456&lt;36,0,IF(AND(36&lt;=Y8456,Y8456&lt;71),VLOOKUP($W8456,日射量と図３!$E$6:$F$34,2,TRUE),IF(AND(71&lt;=Y8456,Y8456&lt;107),VLOOKUP($W8456,日射量と図３!$E$6:$G$34,3,TRUE),IF(AND(107&lt;=Y8456,Y8456&lt;143),VLOOKUP($W8456,日射量と図３!$E$6:$H$34,4,TRUE),VLOOKUP($W8456,日射量と図３!$E$6:$I$34,5,TRUE))))))</f>
        <v/>
      </c>
      <c r="AB8456" s="4" t="str">
        <f>IF($V8456="","",IF(Z8456&lt;36,0,IF(AND(36&lt;=Z8456,Z8456&lt;71),VLOOKUP($W8456,日射量と図３!$E$6:$F$34,2,TRUE),IF(AND(71&lt;=Z8456,Z8456&lt;107),VLOOKUP($W8456,日射量と図３!$E$6:$G$34,3,TRUE),IF(AND(107&lt;=Z8456,Z8456&lt;143),VLOOKUP($W8456,日射量と図３!$E$6:$H$34,4,TRUE),VLOOKUP($W8456,日射量と図３!$E$6:$I$34,5,TRUE))))))</f>
        <v/>
      </c>
      <c r="AC8456" s="382" t="str">
        <f t="shared" si="1587"/>
        <v/>
      </c>
      <c r="AD8456" s="382" t="str">
        <f t="shared" si="1588"/>
        <v/>
      </c>
    </row>
    <row r="8457" spans="11:30" ht="13.5" customHeight="1">
      <c r="K8457" s="4">
        <f t="shared" si="1596"/>
        <v>5</v>
      </c>
      <c r="L8457" s="34">
        <v>43604</v>
      </c>
      <c r="M8457" s="4">
        <v>353</v>
      </c>
      <c r="N8457" s="4">
        <v>6</v>
      </c>
      <c r="O8457" s="31">
        <v>0.20833333333333334</v>
      </c>
      <c r="P8457" s="35">
        <v>15.51</v>
      </c>
      <c r="Q8457" s="36">
        <f t="shared" si="1597"/>
        <v>15</v>
      </c>
      <c r="R8457" s="4">
        <f t="shared" si="1598"/>
        <v>0</v>
      </c>
      <c r="S8457" s="31">
        <f t="shared" si="1589"/>
        <v>0.20944444444444443</v>
      </c>
      <c r="T8457" s="31">
        <f t="shared" si="1590"/>
        <v>0.77601851851851855</v>
      </c>
      <c r="U8457" s="4">
        <f t="shared" si="1591"/>
        <v>0</v>
      </c>
      <c r="V8457" s="4" t="str">
        <f t="shared" si="1592"/>
        <v/>
      </c>
      <c r="W8457" s="18" t="str">
        <f>IF(V8457="","",VLOOKUP(L8457,日射量と図３!$A$4:$C$368,3,TRUE)*238.85/100)</f>
        <v/>
      </c>
      <c r="X8457" s="4" t="str">
        <f t="shared" si="1593"/>
        <v/>
      </c>
      <c r="Y8457" s="4" t="str">
        <f t="shared" si="1594"/>
        <v/>
      </c>
      <c r="Z8457" s="4" t="str">
        <f t="shared" si="1595"/>
        <v/>
      </c>
      <c r="AA8457" s="4" t="str">
        <f>IF($V8457="","",IF(Y8457&lt;36,0,IF(AND(36&lt;=Y8457,Y8457&lt;71),VLOOKUP($W8457,日射量と図３!$E$6:$F$34,2,TRUE),IF(AND(71&lt;=Y8457,Y8457&lt;107),VLOOKUP($W8457,日射量と図３!$E$6:$G$34,3,TRUE),IF(AND(107&lt;=Y8457,Y8457&lt;143),VLOOKUP($W8457,日射量と図３!$E$6:$H$34,4,TRUE),VLOOKUP($W8457,日射量と図３!$E$6:$I$34,5,TRUE))))))</f>
        <v/>
      </c>
      <c r="AB8457" s="4" t="str">
        <f>IF($V8457="","",IF(Z8457&lt;36,0,IF(AND(36&lt;=Z8457,Z8457&lt;71),VLOOKUP($W8457,日射量と図３!$E$6:$F$34,2,TRUE),IF(AND(71&lt;=Z8457,Z8457&lt;107),VLOOKUP($W8457,日射量と図３!$E$6:$G$34,3,TRUE),IF(AND(107&lt;=Z8457,Z8457&lt;143),VLOOKUP($W8457,日射量と図３!$E$6:$H$34,4,TRUE),VLOOKUP($W8457,日射量と図３!$E$6:$I$34,5,TRUE))))))</f>
        <v/>
      </c>
      <c r="AC8457" s="382" t="str">
        <f t="shared" si="1587"/>
        <v/>
      </c>
      <c r="AD8457" s="382" t="str">
        <f t="shared" si="1588"/>
        <v/>
      </c>
    </row>
    <row r="8458" spans="11:30" ht="13.5" customHeight="1">
      <c r="K8458" s="4">
        <f t="shared" si="1596"/>
        <v>5</v>
      </c>
      <c r="L8458" s="34">
        <v>43604</v>
      </c>
      <c r="M8458" s="4">
        <v>353</v>
      </c>
      <c r="N8458" s="4">
        <v>7</v>
      </c>
      <c r="O8458" s="31">
        <v>0.25</v>
      </c>
      <c r="P8458" s="35">
        <v>16.110000000000003</v>
      </c>
      <c r="Q8458" s="36">
        <f t="shared" si="1597"/>
        <v>15</v>
      </c>
      <c r="R8458" s="4">
        <f t="shared" si="1598"/>
        <v>0</v>
      </c>
      <c r="S8458" s="31">
        <f t="shared" si="1589"/>
        <v>0.20944444444444443</v>
      </c>
      <c r="T8458" s="31">
        <f t="shared" si="1590"/>
        <v>0.77601851851851855</v>
      </c>
      <c r="U8458" s="4">
        <f t="shared" si="1591"/>
        <v>0</v>
      </c>
      <c r="V8458" s="4" t="str">
        <f t="shared" si="1592"/>
        <v/>
      </c>
      <c r="W8458" s="18" t="str">
        <f>IF(V8458="","",VLOOKUP(L8458,日射量と図３!$A$4:$C$368,3,TRUE)*238.85/100)</f>
        <v/>
      </c>
      <c r="X8458" s="4" t="str">
        <f t="shared" si="1593"/>
        <v/>
      </c>
      <c r="Y8458" s="4" t="str">
        <f t="shared" si="1594"/>
        <v/>
      </c>
      <c r="Z8458" s="4" t="str">
        <f t="shared" si="1595"/>
        <v/>
      </c>
      <c r="AA8458" s="4" t="str">
        <f>IF($V8458="","",IF(Y8458&lt;36,0,IF(AND(36&lt;=Y8458,Y8458&lt;71),VLOOKUP($W8458,日射量と図３!$E$6:$F$34,2,TRUE),IF(AND(71&lt;=Y8458,Y8458&lt;107),VLOOKUP($W8458,日射量と図３!$E$6:$G$34,3,TRUE),IF(AND(107&lt;=Y8458,Y8458&lt;143),VLOOKUP($W8458,日射量と図３!$E$6:$H$34,4,TRUE),VLOOKUP($W8458,日射量と図３!$E$6:$I$34,5,TRUE))))))</f>
        <v/>
      </c>
      <c r="AB8458" s="4" t="str">
        <f>IF($V8458="","",IF(Z8458&lt;36,0,IF(AND(36&lt;=Z8458,Z8458&lt;71),VLOOKUP($W8458,日射量と図３!$E$6:$F$34,2,TRUE),IF(AND(71&lt;=Z8458,Z8458&lt;107),VLOOKUP($W8458,日射量と図３!$E$6:$G$34,3,TRUE),IF(AND(107&lt;=Z8458,Z8458&lt;143),VLOOKUP($W8458,日射量と図３!$E$6:$H$34,4,TRUE),VLOOKUP($W8458,日射量と図３!$E$6:$I$34,5,TRUE))))))</f>
        <v/>
      </c>
      <c r="AC8458" s="382" t="str">
        <f t="shared" si="1587"/>
        <v/>
      </c>
      <c r="AD8458" s="382" t="str">
        <f t="shared" si="1588"/>
        <v/>
      </c>
    </row>
    <row r="8459" spans="11:30" ht="13.5" customHeight="1">
      <c r="K8459" s="4">
        <f t="shared" si="1596"/>
        <v>5</v>
      </c>
      <c r="L8459" s="34">
        <v>43604</v>
      </c>
      <c r="M8459" s="4">
        <v>353</v>
      </c>
      <c r="N8459" s="4">
        <v>8</v>
      </c>
      <c r="O8459" s="31">
        <v>0.29166666666666669</v>
      </c>
      <c r="P8459" s="35">
        <v>17.310000000000002</v>
      </c>
      <c r="Q8459" s="36">
        <f t="shared" si="1597"/>
        <v>12</v>
      </c>
      <c r="R8459" s="4">
        <f t="shared" si="1598"/>
        <v>0</v>
      </c>
      <c r="S8459" s="31">
        <f t="shared" si="1589"/>
        <v>0.20944444444444443</v>
      </c>
      <c r="T8459" s="31">
        <f t="shared" si="1590"/>
        <v>0.77601851851851855</v>
      </c>
      <c r="U8459" s="4">
        <f t="shared" si="1591"/>
        <v>0</v>
      </c>
      <c r="V8459" s="4" t="str">
        <f t="shared" si="1592"/>
        <v/>
      </c>
      <c r="W8459" s="18" t="str">
        <f>IF(V8459="","",VLOOKUP(L8459,日射量と図３!$A$4:$C$368,3,TRUE)*238.85/100)</f>
        <v/>
      </c>
      <c r="X8459" s="4" t="str">
        <f t="shared" si="1593"/>
        <v/>
      </c>
      <c r="Y8459" s="4" t="str">
        <f t="shared" si="1594"/>
        <v/>
      </c>
      <c r="Z8459" s="4" t="str">
        <f t="shared" si="1595"/>
        <v/>
      </c>
      <c r="AA8459" s="4" t="str">
        <f>IF($V8459="","",IF(Y8459&lt;36,0,IF(AND(36&lt;=Y8459,Y8459&lt;71),VLOOKUP($W8459,日射量と図３!$E$6:$F$34,2,TRUE),IF(AND(71&lt;=Y8459,Y8459&lt;107),VLOOKUP($W8459,日射量と図３!$E$6:$G$34,3,TRUE),IF(AND(107&lt;=Y8459,Y8459&lt;143),VLOOKUP($W8459,日射量と図３!$E$6:$H$34,4,TRUE),VLOOKUP($W8459,日射量と図３!$E$6:$I$34,5,TRUE))))))</f>
        <v/>
      </c>
      <c r="AB8459" s="4" t="str">
        <f>IF($V8459="","",IF(Z8459&lt;36,0,IF(AND(36&lt;=Z8459,Z8459&lt;71),VLOOKUP($W8459,日射量と図３!$E$6:$F$34,2,TRUE),IF(AND(71&lt;=Z8459,Z8459&lt;107),VLOOKUP($W8459,日射量と図３!$E$6:$G$34,3,TRUE),IF(AND(107&lt;=Z8459,Z8459&lt;143),VLOOKUP($W8459,日射量と図３!$E$6:$H$34,4,TRUE),VLOOKUP($W8459,日射量と図３!$E$6:$I$34,5,TRUE))))))</f>
        <v/>
      </c>
      <c r="AC8459" s="382" t="str">
        <f t="shared" si="1587"/>
        <v/>
      </c>
      <c r="AD8459" s="382" t="str">
        <f t="shared" si="1588"/>
        <v/>
      </c>
    </row>
    <row r="8460" spans="11:30" ht="13.5" customHeight="1">
      <c r="K8460" s="4">
        <f t="shared" si="1596"/>
        <v>5</v>
      </c>
      <c r="L8460" s="34">
        <v>43604</v>
      </c>
      <c r="M8460" s="4">
        <v>353</v>
      </c>
      <c r="N8460" s="4">
        <v>9</v>
      </c>
      <c r="O8460" s="31">
        <v>0.33333333333333331</v>
      </c>
      <c r="P8460" s="35">
        <v>18.510000000000002</v>
      </c>
      <c r="Q8460" s="36">
        <f t="shared" si="1597"/>
        <v>12</v>
      </c>
      <c r="R8460" s="4">
        <f t="shared" si="1598"/>
        <v>0</v>
      </c>
      <c r="S8460" s="31">
        <f t="shared" si="1589"/>
        <v>0.20944444444444443</v>
      </c>
      <c r="T8460" s="31">
        <f t="shared" si="1590"/>
        <v>0.77601851851851855</v>
      </c>
      <c r="U8460" s="4">
        <f t="shared" si="1591"/>
        <v>0</v>
      </c>
      <c r="V8460" s="4" t="str">
        <f t="shared" si="1592"/>
        <v/>
      </c>
      <c r="W8460" s="18" t="str">
        <f>IF(V8460="","",VLOOKUP(L8460,日射量と図３!$A$4:$C$368,3,TRUE)*238.85/100)</f>
        <v/>
      </c>
      <c r="X8460" s="4" t="str">
        <f t="shared" si="1593"/>
        <v/>
      </c>
      <c r="Y8460" s="4" t="str">
        <f t="shared" si="1594"/>
        <v/>
      </c>
      <c r="Z8460" s="4" t="str">
        <f t="shared" si="1595"/>
        <v/>
      </c>
      <c r="AA8460" s="4" t="str">
        <f>IF($V8460="","",IF(Y8460&lt;36,0,IF(AND(36&lt;=Y8460,Y8460&lt;71),VLOOKUP($W8460,日射量と図３!$E$6:$F$34,2,TRUE),IF(AND(71&lt;=Y8460,Y8460&lt;107),VLOOKUP($W8460,日射量と図３!$E$6:$G$34,3,TRUE),IF(AND(107&lt;=Y8460,Y8460&lt;143),VLOOKUP($W8460,日射量と図３!$E$6:$H$34,4,TRUE),VLOOKUP($W8460,日射量と図３!$E$6:$I$34,5,TRUE))))))</f>
        <v/>
      </c>
      <c r="AB8460" s="4" t="str">
        <f>IF($V8460="","",IF(Z8460&lt;36,0,IF(AND(36&lt;=Z8460,Z8460&lt;71),VLOOKUP($W8460,日射量と図３!$E$6:$F$34,2,TRUE),IF(AND(71&lt;=Z8460,Z8460&lt;107),VLOOKUP($W8460,日射量と図３!$E$6:$G$34,3,TRUE),IF(AND(107&lt;=Z8460,Z8460&lt;143),VLOOKUP($W8460,日射量と図３!$E$6:$H$34,4,TRUE),VLOOKUP($W8460,日射量と図３!$E$6:$I$34,5,TRUE))))))</f>
        <v/>
      </c>
      <c r="AC8460" s="382" t="str">
        <f t="shared" si="1587"/>
        <v/>
      </c>
      <c r="AD8460" s="382" t="str">
        <f t="shared" si="1588"/>
        <v/>
      </c>
    </row>
    <row r="8461" spans="11:30" ht="13.5" customHeight="1">
      <c r="K8461" s="4">
        <f t="shared" si="1596"/>
        <v>5</v>
      </c>
      <c r="L8461" s="34">
        <v>43604</v>
      </c>
      <c r="M8461" s="4">
        <v>353</v>
      </c>
      <c r="N8461" s="4">
        <v>10</v>
      </c>
      <c r="O8461" s="31">
        <v>0.375</v>
      </c>
      <c r="P8461" s="35">
        <v>20.27</v>
      </c>
      <c r="Q8461" s="36">
        <f t="shared" si="1597"/>
        <v>12</v>
      </c>
      <c r="R8461" s="4">
        <f t="shared" si="1598"/>
        <v>0</v>
      </c>
      <c r="S8461" s="31">
        <f t="shared" si="1589"/>
        <v>0.20944444444444443</v>
      </c>
      <c r="T8461" s="31">
        <f t="shared" si="1590"/>
        <v>0.77601851851851855</v>
      </c>
      <c r="U8461" s="4">
        <f t="shared" si="1591"/>
        <v>0</v>
      </c>
      <c r="V8461" s="4" t="str">
        <f t="shared" si="1592"/>
        <v/>
      </c>
      <c r="W8461" s="18" t="str">
        <f>IF(V8461="","",VLOOKUP(L8461,日射量と図３!$A$4:$C$368,3,TRUE)*238.85/100)</f>
        <v/>
      </c>
      <c r="X8461" s="4" t="str">
        <f t="shared" si="1593"/>
        <v/>
      </c>
      <c r="Y8461" s="4" t="str">
        <f t="shared" si="1594"/>
        <v/>
      </c>
      <c r="Z8461" s="4" t="str">
        <f t="shared" si="1595"/>
        <v/>
      </c>
      <c r="AA8461" s="4" t="str">
        <f>IF($V8461="","",IF(Y8461&lt;36,0,IF(AND(36&lt;=Y8461,Y8461&lt;71),VLOOKUP($W8461,日射量と図３!$E$6:$F$34,2,TRUE),IF(AND(71&lt;=Y8461,Y8461&lt;107),VLOOKUP($W8461,日射量と図３!$E$6:$G$34,3,TRUE),IF(AND(107&lt;=Y8461,Y8461&lt;143),VLOOKUP($W8461,日射量と図３!$E$6:$H$34,4,TRUE),VLOOKUP($W8461,日射量と図３!$E$6:$I$34,5,TRUE))))))</f>
        <v/>
      </c>
      <c r="AB8461" s="4" t="str">
        <f>IF($V8461="","",IF(Z8461&lt;36,0,IF(AND(36&lt;=Z8461,Z8461&lt;71),VLOOKUP($W8461,日射量と図３!$E$6:$F$34,2,TRUE),IF(AND(71&lt;=Z8461,Z8461&lt;107),VLOOKUP($W8461,日射量と図３!$E$6:$G$34,3,TRUE),IF(AND(107&lt;=Z8461,Z8461&lt;143),VLOOKUP($W8461,日射量と図３!$E$6:$H$34,4,TRUE),VLOOKUP($W8461,日射量と図３!$E$6:$I$34,5,TRUE))))))</f>
        <v/>
      </c>
      <c r="AC8461" s="382" t="str">
        <f t="shared" si="1587"/>
        <v/>
      </c>
      <c r="AD8461" s="382" t="str">
        <f t="shared" si="1588"/>
        <v/>
      </c>
    </row>
    <row r="8462" spans="11:30" ht="13.5" customHeight="1">
      <c r="K8462" s="4">
        <f t="shared" si="1596"/>
        <v>5</v>
      </c>
      <c r="L8462" s="34">
        <v>43604</v>
      </c>
      <c r="M8462" s="4">
        <v>353</v>
      </c>
      <c r="N8462" s="4">
        <v>11</v>
      </c>
      <c r="O8462" s="31">
        <v>0.41666666666666669</v>
      </c>
      <c r="P8462" s="35">
        <v>21.530000000000005</v>
      </c>
      <c r="Q8462" s="36">
        <f t="shared" si="1597"/>
        <v>12</v>
      </c>
      <c r="R8462" s="4">
        <f t="shared" si="1598"/>
        <v>0</v>
      </c>
      <c r="S8462" s="31">
        <f t="shared" si="1589"/>
        <v>0.20944444444444443</v>
      </c>
      <c r="T8462" s="31">
        <f t="shared" si="1590"/>
        <v>0.77601851851851855</v>
      </c>
      <c r="U8462" s="4">
        <f t="shared" si="1591"/>
        <v>0</v>
      </c>
      <c r="V8462" s="4" t="str">
        <f t="shared" si="1592"/>
        <v/>
      </c>
      <c r="W8462" s="18" t="str">
        <f>IF(V8462="","",VLOOKUP(L8462,日射量と図３!$A$4:$C$368,3,TRUE)*238.85/100)</f>
        <v/>
      </c>
      <c r="X8462" s="4" t="str">
        <f t="shared" si="1593"/>
        <v/>
      </c>
      <c r="Y8462" s="4" t="str">
        <f t="shared" si="1594"/>
        <v/>
      </c>
      <c r="Z8462" s="4" t="str">
        <f t="shared" si="1595"/>
        <v/>
      </c>
      <c r="AA8462" s="4" t="str">
        <f>IF($V8462="","",IF(Y8462&lt;36,0,IF(AND(36&lt;=Y8462,Y8462&lt;71),VLOOKUP($W8462,日射量と図３!$E$6:$F$34,2,TRUE),IF(AND(71&lt;=Y8462,Y8462&lt;107),VLOOKUP($W8462,日射量と図３!$E$6:$G$34,3,TRUE),IF(AND(107&lt;=Y8462,Y8462&lt;143),VLOOKUP($W8462,日射量と図３!$E$6:$H$34,4,TRUE),VLOOKUP($W8462,日射量と図３!$E$6:$I$34,5,TRUE))))))</f>
        <v/>
      </c>
      <c r="AB8462" s="4" t="str">
        <f>IF($V8462="","",IF(Z8462&lt;36,0,IF(AND(36&lt;=Z8462,Z8462&lt;71),VLOOKUP($W8462,日射量と図３!$E$6:$F$34,2,TRUE),IF(AND(71&lt;=Z8462,Z8462&lt;107),VLOOKUP($W8462,日射量と図３!$E$6:$G$34,3,TRUE),IF(AND(107&lt;=Z8462,Z8462&lt;143),VLOOKUP($W8462,日射量と図３!$E$6:$H$34,4,TRUE),VLOOKUP($W8462,日射量と図３!$E$6:$I$34,5,TRUE))))))</f>
        <v/>
      </c>
      <c r="AC8462" s="382" t="str">
        <f t="shared" si="1587"/>
        <v/>
      </c>
      <c r="AD8462" s="382" t="str">
        <f t="shared" si="1588"/>
        <v/>
      </c>
    </row>
    <row r="8463" spans="11:30" ht="13.5" customHeight="1">
      <c r="K8463" s="4">
        <f t="shared" si="1596"/>
        <v>5</v>
      </c>
      <c r="L8463" s="34">
        <v>43604</v>
      </c>
      <c r="M8463" s="4">
        <v>353</v>
      </c>
      <c r="N8463" s="4">
        <v>12</v>
      </c>
      <c r="O8463" s="31">
        <v>0.45833333333333331</v>
      </c>
      <c r="P8463" s="35">
        <v>22.71</v>
      </c>
      <c r="Q8463" s="36">
        <f t="shared" si="1597"/>
        <v>12</v>
      </c>
      <c r="R8463" s="4">
        <f t="shared" si="1598"/>
        <v>0</v>
      </c>
      <c r="S8463" s="31">
        <f t="shared" si="1589"/>
        <v>0.20944444444444443</v>
      </c>
      <c r="T8463" s="31">
        <f t="shared" si="1590"/>
        <v>0.77601851851851855</v>
      </c>
      <c r="U8463" s="4">
        <f t="shared" si="1591"/>
        <v>0</v>
      </c>
      <c r="V8463" s="4" t="str">
        <f t="shared" si="1592"/>
        <v/>
      </c>
      <c r="W8463" s="18" t="str">
        <f>IF(V8463="","",VLOOKUP(L8463,日射量と図３!$A$4:$C$368,3,TRUE)*238.85/100)</f>
        <v/>
      </c>
      <c r="X8463" s="4" t="str">
        <f t="shared" si="1593"/>
        <v/>
      </c>
      <c r="Y8463" s="4" t="str">
        <f t="shared" si="1594"/>
        <v/>
      </c>
      <c r="Z8463" s="4" t="str">
        <f t="shared" si="1595"/>
        <v/>
      </c>
      <c r="AA8463" s="4" t="str">
        <f>IF($V8463="","",IF(Y8463&lt;36,0,IF(AND(36&lt;=Y8463,Y8463&lt;71),VLOOKUP($W8463,日射量と図３!$E$6:$F$34,2,TRUE),IF(AND(71&lt;=Y8463,Y8463&lt;107),VLOOKUP($W8463,日射量と図３!$E$6:$G$34,3,TRUE),IF(AND(107&lt;=Y8463,Y8463&lt;143),VLOOKUP($W8463,日射量と図３!$E$6:$H$34,4,TRUE),VLOOKUP($W8463,日射量と図３!$E$6:$I$34,5,TRUE))))))</f>
        <v/>
      </c>
      <c r="AB8463" s="4" t="str">
        <f>IF($V8463="","",IF(Z8463&lt;36,0,IF(AND(36&lt;=Z8463,Z8463&lt;71),VLOOKUP($W8463,日射量と図３!$E$6:$F$34,2,TRUE),IF(AND(71&lt;=Z8463,Z8463&lt;107),VLOOKUP($W8463,日射量と図３!$E$6:$G$34,3,TRUE),IF(AND(107&lt;=Z8463,Z8463&lt;143),VLOOKUP($W8463,日射量と図３!$E$6:$H$34,4,TRUE),VLOOKUP($W8463,日射量と図３!$E$6:$I$34,5,TRUE))))))</f>
        <v/>
      </c>
      <c r="AC8463" s="382" t="str">
        <f t="shared" ref="AC8463:AC8526" si="1599">IF(V8463="","",IF((($AH$18*$AH$30*V8463*3600/1000000)/1000-AA8463*$AG$18*10*0.0000041868)&lt;=0,0,AA8463*$AG$18*10*0.0000041868))</f>
        <v/>
      </c>
      <c r="AD8463" s="382" t="str">
        <f t="shared" ref="AD8463:AD8526" si="1600">IF(V8463="","",IF((($AH$19*$AH$30*V8463*3600/1000000)/1000-AB8463*$AG$19*10*0.0000041868)&lt;=0,0,AB8463*$AG$19*10*0.0000041868))</f>
        <v/>
      </c>
    </row>
    <row r="8464" spans="11:30" ht="13.5" customHeight="1">
      <c r="K8464" s="4">
        <f t="shared" si="1596"/>
        <v>5</v>
      </c>
      <c r="L8464" s="34">
        <v>43604</v>
      </c>
      <c r="M8464" s="4">
        <v>353</v>
      </c>
      <c r="N8464" s="4">
        <v>13</v>
      </c>
      <c r="O8464" s="31">
        <v>0.5</v>
      </c>
      <c r="P8464" s="35">
        <v>23.409999999999997</v>
      </c>
      <c r="Q8464" s="36">
        <f t="shared" si="1597"/>
        <v>12</v>
      </c>
      <c r="R8464" s="4">
        <f t="shared" si="1598"/>
        <v>0</v>
      </c>
      <c r="S8464" s="31">
        <f t="shared" si="1589"/>
        <v>0.20944444444444443</v>
      </c>
      <c r="T8464" s="31">
        <f t="shared" si="1590"/>
        <v>0.77601851851851855</v>
      </c>
      <c r="U8464" s="4">
        <f t="shared" si="1591"/>
        <v>0</v>
      </c>
      <c r="V8464" s="4" t="str">
        <f t="shared" si="1592"/>
        <v/>
      </c>
      <c r="W8464" s="18" t="str">
        <f>IF(V8464="","",VLOOKUP(L8464,日射量と図３!$A$4:$C$368,3,TRUE)*238.85/100)</f>
        <v/>
      </c>
      <c r="X8464" s="4" t="str">
        <f t="shared" si="1593"/>
        <v/>
      </c>
      <c r="Y8464" s="4" t="str">
        <f t="shared" si="1594"/>
        <v/>
      </c>
      <c r="Z8464" s="4" t="str">
        <f t="shared" si="1595"/>
        <v/>
      </c>
      <c r="AA8464" s="4" t="str">
        <f>IF($V8464="","",IF(Y8464&lt;36,0,IF(AND(36&lt;=Y8464,Y8464&lt;71),VLOOKUP($W8464,日射量と図３!$E$6:$F$34,2,TRUE),IF(AND(71&lt;=Y8464,Y8464&lt;107),VLOOKUP($W8464,日射量と図３!$E$6:$G$34,3,TRUE),IF(AND(107&lt;=Y8464,Y8464&lt;143),VLOOKUP($W8464,日射量と図３!$E$6:$H$34,4,TRUE),VLOOKUP($W8464,日射量と図３!$E$6:$I$34,5,TRUE))))))</f>
        <v/>
      </c>
      <c r="AB8464" s="4" t="str">
        <f>IF($V8464="","",IF(Z8464&lt;36,0,IF(AND(36&lt;=Z8464,Z8464&lt;71),VLOOKUP($W8464,日射量と図３!$E$6:$F$34,2,TRUE),IF(AND(71&lt;=Z8464,Z8464&lt;107),VLOOKUP($W8464,日射量と図３!$E$6:$G$34,3,TRUE),IF(AND(107&lt;=Z8464,Z8464&lt;143),VLOOKUP($W8464,日射量と図３!$E$6:$H$34,4,TRUE),VLOOKUP($W8464,日射量と図３!$E$6:$I$34,5,TRUE))))))</f>
        <v/>
      </c>
      <c r="AC8464" s="382" t="str">
        <f t="shared" si="1599"/>
        <v/>
      </c>
      <c r="AD8464" s="382" t="str">
        <f t="shared" si="1600"/>
        <v/>
      </c>
    </row>
    <row r="8465" spans="11:30" ht="13.5" customHeight="1">
      <c r="K8465" s="4">
        <f t="shared" si="1596"/>
        <v>5</v>
      </c>
      <c r="L8465" s="34">
        <v>43604</v>
      </c>
      <c r="M8465" s="4">
        <v>353</v>
      </c>
      <c r="N8465" s="4">
        <v>14</v>
      </c>
      <c r="O8465" s="31">
        <v>0.54166666666666663</v>
      </c>
      <c r="P8465" s="35">
        <v>23.729999999999997</v>
      </c>
      <c r="Q8465" s="36">
        <f t="shared" si="1597"/>
        <v>12</v>
      </c>
      <c r="R8465" s="4">
        <f t="shared" si="1598"/>
        <v>0</v>
      </c>
      <c r="S8465" s="31">
        <f t="shared" si="1589"/>
        <v>0.20944444444444443</v>
      </c>
      <c r="T8465" s="31">
        <f t="shared" si="1590"/>
        <v>0.77601851851851855</v>
      </c>
      <c r="U8465" s="4">
        <f t="shared" si="1591"/>
        <v>0</v>
      </c>
      <c r="V8465" s="4" t="str">
        <f t="shared" si="1592"/>
        <v/>
      </c>
      <c r="W8465" s="18" t="str">
        <f>IF(V8465="","",VLOOKUP(L8465,日射量と図３!$A$4:$C$368,3,TRUE)*238.85/100)</f>
        <v/>
      </c>
      <c r="X8465" s="4" t="str">
        <f t="shared" si="1593"/>
        <v/>
      </c>
      <c r="Y8465" s="4" t="str">
        <f t="shared" si="1594"/>
        <v/>
      </c>
      <c r="Z8465" s="4" t="str">
        <f t="shared" si="1595"/>
        <v/>
      </c>
      <c r="AA8465" s="4" t="str">
        <f>IF($V8465="","",IF(Y8465&lt;36,0,IF(AND(36&lt;=Y8465,Y8465&lt;71),VLOOKUP($W8465,日射量と図３!$E$6:$F$34,2,TRUE),IF(AND(71&lt;=Y8465,Y8465&lt;107),VLOOKUP($W8465,日射量と図３!$E$6:$G$34,3,TRUE),IF(AND(107&lt;=Y8465,Y8465&lt;143),VLOOKUP($W8465,日射量と図３!$E$6:$H$34,4,TRUE),VLOOKUP($W8465,日射量と図３!$E$6:$I$34,5,TRUE))))))</f>
        <v/>
      </c>
      <c r="AB8465" s="4" t="str">
        <f>IF($V8465="","",IF(Z8465&lt;36,0,IF(AND(36&lt;=Z8465,Z8465&lt;71),VLOOKUP($W8465,日射量と図３!$E$6:$F$34,2,TRUE),IF(AND(71&lt;=Z8465,Z8465&lt;107),VLOOKUP($W8465,日射量と図３!$E$6:$G$34,3,TRUE),IF(AND(107&lt;=Z8465,Z8465&lt;143),VLOOKUP($W8465,日射量と図３!$E$6:$H$34,4,TRUE),VLOOKUP($W8465,日射量と図３!$E$6:$I$34,5,TRUE))))))</f>
        <v/>
      </c>
      <c r="AC8465" s="382" t="str">
        <f t="shared" si="1599"/>
        <v/>
      </c>
      <c r="AD8465" s="382" t="str">
        <f t="shared" si="1600"/>
        <v/>
      </c>
    </row>
    <row r="8466" spans="11:30" ht="13.5" customHeight="1">
      <c r="K8466" s="4">
        <f t="shared" si="1596"/>
        <v>5</v>
      </c>
      <c r="L8466" s="34">
        <v>43604</v>
      </c>
      <c r="M8466" s="4">
        <v>353</v>
      </c>
      <c r="N8466" s="4">
        <v>15</v>
      </c>
      <c r="O8466" s="31">
        <v>0.58333333333333337</v>
      </c>
      <c r="P8466" s="35">
        <v>23.939999999999998</v>
      </c>
      <c r="Q8466" s="36">
        <f t="shared" si="1597"/>
        <v>12</v>
      </c>
      <c r="R8466" s="4">
        <f t="shared" si="1598"/>
        <v>0</v>
      </c>
      <c r="S8466" s="31">
        <f t="shared" si="1589"/>
        <v>0.20944444444444443</v>
      </c>
      <c r="T8466" s="31">
        <f t="shared" si="1590"/>
        <v>0.77601851851851855</v>
      </c>
      <c r="U8466" s="4">
        <f t="shared" si="1591"/>
        <v>0</v>
      </c>
      <c r="V8466" s="4" t="str">
        <f t="shared" si="1592"/>
        <v/>
      </c>
      <c r="W8466" s="18" t="str">
        <f>IF(V8466="","",VLOOKUP(L8466,日射量と図３!$A$4:$C$368,3,TRUE)*238.85/100)</f>
        <v/>
      </c>
      <c r="X8466" s="4" t="str">
        <f t="shared" si="1593"/>
        <v/>
      </c>
      <c r="Y8466" s="4" t="str">
        <f t="shared" si="1594"/>
        <v/>
      </c>
      <c r="Z8466" s="4" t="str">
        <f t="shared" si="1595"/>
        <v/>
      </c>
      <c r="AA8466" s="4" t="str">
        <f>IF($V8466="","",IF(Y8466&lt;36,0,IF(AND(36&lt;=Y8466,Y8466&lt;71),VLOOKUP($W8466,日射量と図３!$E$6:$F$34,2,TRUE),IF(AND(71&lt;=Y8466,Y8466&lt;107),VLOOKUP($W8466,日射量と図３!$E$6:$G$34,3,TRUE),IF(AND(107&lt;=Y8466,Y8466&lt;143),VLOOKUP($W8466,日射量と図３!$E$6:$H$34,4,TRUE),VLOOKUP($W8466,日射量と図３!$E$6:$I$34,5,TRUE))))))</f>
        <v/>
      </c>
      <c r="AB8466" s="4" t="str">
        <f>IF($V8466="","",IF(Z8466&lt;36,0,IF(AND(36&lt;=Z8466,Z8466&lt;71),VLOOKUP($W8466,日射量と図３!$E$6:$F$34,2,TRUE),IF(AND(71&lt;=Z8466,Z8466&lt;107),VLOOKUP($W8466,日射量と図３!$E$6:$G$34,3,TRUE),IF(AND(107&lt;=Z8466,Z8466&lt;143),VLOOKUP($W8466,日射量と図３!$E$6:$H$34,4,TRUE),VLOOKUP($W8466,日射量と図３!$E$6:$I$34,5,TRUE))))))</f>
        <v/>
      </c>
      <c r="AC8466" s="382" t="str">
        <f t="shared" si="1599"/>
        <v/>
      </c>
      <c r="AD8466" s="382" t="str">
        <f t="shared" si="1600"/>
        <v/>
      </c>
    </row>
    <row r="8467" spans="11:30" ht="13.5" customHeight="1">
      <c r="K8467" s="4">
        <f t="shared" si="1596"/>
        <v>5</v>
      </c>
      <c r="L8467" s="34">
        <v>43604</v>
      </c>
      <c r="M8467" s="4">
        <v>353</v>
      </c>
      <c r="N8467" s="4">
        <v>16</v>
      </c>
      <c r="O8467" s="31">
        <v>0.625</v>
      </c>
      <c r="P8467" s="35">
        <v>23.549999999999997</v>
      </c>
      <c r="Q8467" s="36">
        <f t="shared" si="1597"/>
        <v>16</v>
      </c>
      <c r="R8467" s="4">
        <f t="shared" si="1598"/>
        <v>0</v>
      </c>
      <c r="S8467" s="31">
        <f t="shared" si="1589"/>
        <v>0.20944444444444443</v>
      </c>
      <c r="T8467" s="31">
        <f t="shared" si="1590"/>
        <v>0.77601851851851855</v>
      </c>
      <c r="U8467" s="4">
        <f t="shared" si="1591"/>
        <v>0</v>
      </c>
      <c r="V8467" s="4" t="str">
        <f t="shared" si="1592"/>
        <v/>
      </c>
      <c r="W8467" s="18" t="str">
        <f>IF(V8467="","",VLOOKUP(L8467,日射量と図３!$A$4:$C$368,3,TRUE)*238.85/100)</f>
        <v/>
      </c>
      <c r="X8467" s="4" t="str">
        <f t="shared" si="1593"/>
        <v/>
      </c>
      <c r="Y8467" s="4" t="str">
        <f t="shared" si="1594"/>
        <v/>
      </c>
      <c r="Z8467" s="4" t="str">
        <f t="shared" si="1595"/>
        <v/>
      </c>
      <c r="AA8467" s="4" t="str">
        <f>IF($V8467="","",IF(Y8467&lt;36,0,IF(AND(36&lt;=Y8467,Y8467&lt;71),VLOOKUP($W8467,日射量と図３!$E$6:$F$34,2,TRUE),IF(AND(71&lt;=Y8467,Y8467&lt;107),VLOOKUP($W8467,日射量と図３!$E$6:$G$34,3,TRUE),IF(AND(107&lt;=Y8467,Y8467&lt;143),VLOOKUP($W8467,日射量と図３!$E$6:$H$34,4,TRUE),VLOOKUP($W8467,日射量と図３!$E$6:$I$34,5,TRUE))))))</f>
        <v/>
      </c>
      <c r="AB8467" s="4" t="str">
        <f>IF($V8467="","",IF(Z8467&lt;36,0,IF(AND(36&lt;=Z8467,Z8467&lt;71),VLOOKUP($W8467,日射量と図３!$E$6:$F$34,2,TRUE),IF(AND(71&lt;=Z8467,Z8467&lt;107),VLOOKUP($W8467,日射量と図３!$E$6:$G$34,3,TRUE),IF(AND(107&lt;=Z8467,Z8467&lt;143),VLOOKUP($W8467,日射量と図３!$E$6:$H$34,4,TRUE),VLOOKUP($W8467,日射量と図３!$E$6:$I$34,5,TRUE))))))</f>
        <v/>
      </c>
      <c r="AC8467" s="382" t="str">
        <f t="shared" si="1599"/>
        <v/>
      </c>
      <c r="AD8467" s="382" t="str">
        <f t="shared" si="1600"/>
        <v/>
      </c>
    </row>
    <row r="8468" spans="11:30" ht="13.5" customHeight="1">
      <c r="K8468" s="4">
        <f t="shared" si="1596"/>
        <v>5</v>
      </c>
      <c r="L8468" s="34">
        <v>43604</v>
      </c>
      <c r="M8468" s="4">
        <v>353</v>
      </c>
      <c r="N8468" s="4">
        <v>17</v>
      </c>
      <c r="O8468" s="31">
        <v>0.66666666666666663</v>
      </c>
      <c r="P8468" s="35">
        <v>23.07</v>
      </c>
      <c r="Q8468" s="36">
        <f t="shared" si="1597"/>
        <v>16</v>
      </c>
      <c r="R8468" s="4">
        <f t="shared" si="1598"/>
        <v>0</v>
      </c>
      <c r="S8468" s="31">
        <f t="shared" si="1589"/>
        <v>0.20944444444444443</v>
      </c>
      <c r="T8468" s="31">
        <f t="shared" si="1590"/>
        <v>0.77601851851851855</v>
      </c>
      <c r="U8468" s="4">
        <f t="shared" si="1591"/>
        <v>0</v>
      </c>
      <c r="V8468" s="4" t="str">
        <f t="shared" si="1592"/>
        <v/>
      </c>
      <c r="W8468" s="18" t="str">
        <f>IF(V8468="","",VLOOKUP(L8468,日射量と図３!$A$4:$C$368,3,TRUE)*238.85/100)</f>
        <v/>
      </c>
      <c r="X8468" s="4" t="str">
        <f t="shared" si="1593"/>
        <v/>
      </c>
      <c r="Y8468" s="4" t="str">
        <f t="shared" si="1594"/>
        <v/>
      </c>
      <c r="Z8468" s="4" t="str">
        <f t="shared" si="1595"/>
        <v/>
      </c>
      <c r="AA8468" s="4" t="str">
        <f>IF($V8468="","",IF(Y8468&lt;36,0,IF(AND(36&lt;=Y8468,Y8468&lt;71),VLOOKUP($W8468,日射量と図３!$E$6:$F$34,2,TRUE),IF(AND(71&lt;=Y8468,Y8468&lt;107),VLOOKUP($W8468,日射量と図３!$E$6:$G$34,3,TRUE),IF(AND(107&lt;=Y8468,Y8468&lt;143),VLOOKUP($W8468,日射量と図３!$E$6:$H$34,4,TRUE),VLOOKUP($W8468,日射量と図３!$E$6:$I$34,5,TRUE))))))</f>
        <v/>
      </c>
      <c r="AB8468" s="4" t="str">
        <f>IF($V8468="","",IF(Z8468&lt;36,0,IF(AND(36&lt;=Z8468,Z8468&lt;71),VLOOKUP($W8468,日射量と図３!$E$6:$F$34,2,TRUE),IF(AND(71&lt;=Z8468,Z8468&lt;107),VLOOKUP($W8468,日射量と図３!$E$6:$G$34,3,TRUE),IF(AND(107&lt;=Z8468,Z8468&lt;143),VLOOKUP($W8468,日射量と図３!$E$6:$H$34,4,TRUE),VLOOKUP($W8468,日射量と図３!$E$6:$I$34,5,TRUE))))))</f>
        <v/>
      </c>
      <c r="AC8468" s="382" t="str">
        <f t="shared" si="1599"/>
        <v/>
      </c>
      <c r="AD8468" s="382" t="str">
        <f t="shared" si="1600"/>
        <v/>
      </c>
    </row>
    <row r="8469" spans="11:30" ht="13.5" customHeight="1">
      <c r="K8469" s="4">
        <f t="shared" si="1596"/>
        <v>5</v>
      </c>
      <c r="L8469" s="34">
        <v>43604</v>
      </c>
      <c r="M8469" s="4">
        <v>353</v>
      </c>
      <c r="N8469" s="4">
        <v>18</v>
      </c>
      <c r="O8469" s="31">
        <v>0.70833333333333337</v>
      </c>
      <c r="P8469" s="35">
        <v>22.27</v>
      </c>
      <c r="Q8469" s="36">
        <f t="shared" si="1597"/>
        <v>16</v>
      </c>
      <c r="R8469" s="4">
        <f t="shared" si="1598"/>
        <v>0</v>
      </c>
      <c r="S8469" s="31">
        <f t="shared" ref="S8469:S8532" si="1601">VLOOKUP(K8469,$AF$45:$AH$49,2,TRUE)</f>
        <v>0.20944444444444443</v>
      </c>
      <c r="T8469" s="31">
        <f t="shared" ref="T8469:T8532" si="1602">VLOOKUP(K8469,$AF$45:$AH$49,3,TRUE)</f>
        <v>0.77601851851851855</v>
      </c>
      <c r="U8469" s="4">
        <f t="shared" ref="U8469:U8532" si="1603">IF(AND(S8469&lt;O8469,O8469&lt;T8469),R8469,0)</f>
        <v>0</v>
      </c>
      <c r="V8469" s="4" t="str">
        <f t="shared" ref="V8469:V8532" si="1604">IF(N8469=1,SUM(U8469:U8492),"")</f>
        <v/>
      </c>
      <c r="W8469" s="18" t="str">
        <f>IF(V8469="","",VLOOKUP(L8469,日射量と図３!$A$4:$C$368,3,TRUE)*238.85/100)</f>
        <v/>
      </c>
      <c r="X8469" s="4" t="str">
        <f t="shared" ref="X8469:X8532" si="1605">IF(V8469="","",VLOOKUP(K8469,$AF$45:$AJ$49,5,TRUE))</f>
        <v/>
      </c>
      <c r="Y8469" s="4" t="str">
        <f t="shared" si="1594"/>
        <v/>
      </c>
      <c r="Z8469" s="4" t="str">
        <f t="shared" si="1595"/>
        <v/>
      </c>
      <c r="AA8469" s="4" t="str">
        <f>IF($V8469="","",IF(Y8469&lt;36,0,IF(AND(36&lt;=Y8469,Y8469&lt;71),VLOOKUP($W8469,日射量と図３!$E$6:$F$34,2,TRUE),IF(AND(71&lt;=Y8469,Y8469&lt;107),VLOOKUP($W8469,日射量と図３!$E$6:$G$34,3,TRUE),IF(AND(107&lt;=Y8469,Y8469&lt;143),VLOOKUP($W8469,日射量と図３!$E$6:$H$34,4,TRUE),VLOOKUP($W8469,日射量と図３!$E$6:$I$34,5,TRUE))))))</f>
        <v/>
      </c>
      <c r="AB8469" s="4" t="str">
        <f>IF($V8469="","",IF(Z8469&lt;36,0,IF(AND(36&lt;=Z8469,Z8469&lt;71),VLOOKUP($W8469,日射量と図３!$E$6:$F$34,2,TRUE),IF(AND(71&lt;=Z8469,Z8469&lt;107),VLOOKUP($W8469,日射量と図３!$E$6:$G$34,3,TRUE),IF(AND(107&lt;=Z8469,Z8469&lt;143),VLOOKUP($W8469,日射量と図３!$E$6:$H$34,4,TRUE),VLOOKUP($W8469,日射量と図３!$E$6:$I$34,5,TRUE))))))</f>
        <v/>
      </c>
      <c r="AC8469" s="382" t="str">
        <f t="shared" si="1599"/>
        <v/>
      </c>
      <c r="AD8469" s="382" t="str">
        <f t="shared" si="1600"/>
        <v/>
      </c>
    </row>
    <row r="8470" spans="11:30" ht="13.5" customHeight="1">
      <c r="K8470" s="4">
        <f t="shared" si="1596"/>
        <v>5</v>
      </c>
      <c r="L8470" s="34">
        <v>43604</v>
      </c>
      <c r="M8470" s="4">
        <v>353</v>
      </c>
      <c r="N8470" s="4">
        <v>19</v>
      </c>
      <c r="O8470" s="31">
        <v>0.75</v>
      </c>
      <c r="P8470" s="35">
        <v>21.240000000000002</v>
      </c>
      <c r="Q8470" s="36">
        <f t="shared" si="1597"/>
        <v>16</v>
      </c>
      <c r="R8470" s="4">
        <f t="shared" si="1598"/>
        <v>0</v>
      </c>
      <c r="S8470" s="31">
        <f t="shared" si="1601"/>
        <v>0.20944444444444443</v>
      </c>
      <c r="T8470" s="31">
        <f t="shared" si="1602"/>
        <v>0.77601851851851855</v>
      </c>
      <c r="U8470" s="4">
        <f t="shared" si="1603"/>
        <v>0</v>
      </c>
      <c r="V8470" s="4" t="str">
        <f t="shared" si="1604"/>
        <v/>
      </c>
      <c r="W8470" s="18" t="str">
        <f>IF(V8470="","",VLOOKUP(L8470,日射量と図３!$A$4:$C$368,3,TRUE)*238.85/100)</f>
        <v/>
      </c>
      <c r="X8470" s="4" t="str">
        <f t="shared" si="1605"/>
        <v/>
      </c>
      <c r="Y8470" s="4" t="str">
        <f t="shared" si="1594"/>
        <v/>
      </c>
      <c r="Z8470" s="4" t="str">
        <f t="shared" si="1595"/>
        <v/>
      </c>
      <c r="AA8470" s="4" t="str">
        <f>IF($V8470="","",IF(Y8470&lt;36,0,IF(AND(36&lt;=Y8470,Y8470&lt;71),VLOOKUP($W8470,日射量と図３!$E$6:$F$34,2,TRUE),IF(AND(71&lt;=Y8470,Y8470&lt;107),VLOOKUP($W8470,日射量と図３!$E$6:$G$34,3,TRUE),IF(AND(107&lt;=Y8470,Y8470&lt;143),VLOOKUP($W8470,日射量と図３!$E$6:$H$34,4,TRUE),VLOOKUP($W8470,日射量と図３!$E$6:$I$34,5,TRUE))))))</f>
        <v/>
      </c>
      <c r="AB8470" s="4" t="str">
        <f>IF($V8470="","",IF(Z8470&lt;36,0,IF(AND(36&lt;=Z8470,Z8470&lt;71),VLOOKUP($W8470,日射量と図３!$E$6:$F$34,2,TRUE),IF(AND(71&lt;=Z8470,Z8470&lt;107),VLOOKUP($W8470,日射量と図３!$E$6:$G$34,3,TRUE),IF(AND(107&lt;=Z8470,Z8470&lt;143),VLOOKUP($W8470,日射量と図３!$E$6:$H$34,4,TRUE),VLOOKUP($W8470,日射量と図３!$E$6:$I$34,5,TRUE))))))</f>
        <v/>
      </c>
      <c r="AC8470" s="382" t="str">
        <f t="shared" si="1599"/>
        <v/>
      </c>
      <c r="AD8470" s="382" t="str">
        <f t="shared" si="1600"/>
        <v/>
      </c>
    </row>
    <row r="8471" spans="11:30" ht="13.5" customHeight="1">
      <c r="K8471" s="4">
        <f t="shared" si="1596"/>
        <v>5</v>
      </c>
      <c r="L8471" s="34">
        <v>43604</v>
      </c>
      <c r="M8471" s="4">
        <v>353</v>
      </c>
      <c r="N8471" s="4">
        <v>20</v>
      </c>
      <c r="O8471" s="31">
        <v>0.79166666666666663</v>
      </c>
      <c r="P8471" s="35">
        <v>20.270000000000003</v>
      </c>
      <c r="Q8471" s="36">
        <f t="shared" si="1597"/>
        <v>16</v>
      </c>
      <c r="R8471" s="4">
        <f t="shared" si="1598"/>
        <v>0</v>
      </c>
      <c r="S8471" s="31">
        <f t="shared" si="1601"/>
        <v>0.20944444444444443</v>
      </c>
      <c r="T8471" s="31">
        <f t="shared" si="1602"/>
        <v>0.77601851851851855</v>
      </c>
      <c r="U8471" s="4">
        <f t="shared" si="1603"/>
        <v>0</v>
      </c>
      <c r="V8471" s="4" t="str">
        <f t="shared" si="1604"/>
        <v/>
      </c>
      <c r="W8471" s="18" t="str">
        <f>IF(V8471="","",VLOOKUP(L8471,日射量と図３!$A$4:$C$368,3,TRUE)*238.85/100)</f>
        <v/>
      </c>
      <c r="X8471" s="4" t="str">
        <f t="shared" si="1605"/>
        <v/>
      </c>
      <c r="Y8471" s="4" t="str">
        <f t="shared" si="1594"/>
        <v/>
      </c>
      <c r="Z8471" s="4" t="str">
        <f t="shared" si="1595"/>
        <v/>
      </c>
      <c r="AA8471" s="4" t="str">
        <f>IF($V8471="","",IF(Y8471&lt;36,0,IF(AND(36&lt;=Y8471,Y8471&lt;71),VLOOKUP($W8471,日射量と図３!$E$6:$F$34,2,TRUE),IF(AND(71&lt;=Y8471,Y8471&lt;107),VLOOKUP($W8471,日射量と図３!$E$6:$G$34,3,TRUE),IF(AND(107&lt;=Y8471,Y8471&lt;143),VLOOKUP($W8471,日射量と図３!$E$6:$H$34,4,TRUE),VLOOKUP($W8471,日射量と図３!$E$6:$I$34,5,TRUE))))))</f>
        <v/>
      </c>
      <c r="AB8471" s="4" t="str">
        <f>IF($V8471="","",IF(Z8471&lt;36,0,IF(AND(36&lt;=Z8471,Z8471&lt;71),VLOOKUP($W8471,日射量と図３!$E$6:$F$34,2,TRUE),IF(AND(71&lt;=Z8471,Z8471&lt;107),VLOOKUP($W8471,日射量と図３!$E$6:$G$34,3,TRUE),IF(AND(107&lt;=Z8471,Z8471&lt;143),VLOOKUP($W8471,日射量と図３!$E$6:$H$34,4,TRUE),VLOOKUP($W8471,日射量と図３!$E$6:$I$34,5,TRUE))))))</f>
        <v/>
      </c>
      <c r="AC8471" s="382" t="str">
        <f t="shared" si="1599"/>
        <v/>
      </c>
      <c r="AD8471" s="382" t="str">
        <f t="shared" si="1600"/>
        <v/>
      </c>
    </row>
    <row r="8472" spans="11:30" ht="13.5" customHeight="1">
      <c r="K8472" s="4">
        <f t="shared" si="1596"/>
        <v>5</v>
      </c>
      <c r="L8472" s="34">
        <v>43604</v>
      </c>
      <c r="M8472" s="4">
        <v>353</v>
      </c>
      <c r="N8472" s="4">
        <v>21</v>
      </c>
      <c r="O8472" s="31">
        <v>0.83333333333333337</v>
      </c>
      <c r="P8472" s="35">
        <v>19.389999999999997</v>
      </c>
      <c r="Q8472" s="36">
        <f t="shared" si="1597"/>
        <v>16</v>
      </c>
      <c r="R8472" s="4">
        <f t="shared" si="1598"/>
        <v>0</v>
      </c>
      <c r="S8472" s="31">
        <f t="shared" si="1601"/>
        <v>0.20944444444444443</v>
      </c>
      <c r="T8472" s="31">
        <f t="shared" si="1602"/>
        <v>0.77601851851851855</v>
      </c>
      <c r="U8472" s="4">
        <f t="shared" si="1603"/>
        <v>0</v>
      </c>
      <c r="V8472" s="4" t="str">
        <f t="shared" si="1604"/>
        <v/>
      </c>
      <c r="W8472" s="18" t="str">
        <f>IF(V8472="","",VLOOKUP(L8472,日射量と図３!$A$4:$C$368,3,TRUE)*238.85/100)</f>
        <v/>
      </c>
      <c r="X8472" s="4" t="str">
        <f t="shared" si="1605"/>
        <v/>
      </c>
      <c r="Y8472" s="4" t="str">
        <f t="shared" si="1594"/>
        <v/>
      </c>
      <c r="Z8472" s="4" t="str">
        <f t="shared" si="1595"/>
        <v/>
      </c>
      <c r="AA8472" s="4" t="str">
        <f>IF($V8472="","",IF(Y8472&lt;36,0,IF(AND(36&lt;=Y8472,Y8472&lt;71),VLOOKUP($W8472,日射量と図３!$E$6:$F$34,2,TRUE),IF(AND(71&lt;=Y8472,Y8472&lt;107),VLOOKUP($W8472,日射量と図３!$E$6:$G$34,3,TRUE),IF(AND(107&lt;=Y8472,Y8472&lt;143),VLOOKUP($W8472,日射量と図３!$E$6:$H$34,4,TRUE),VLOOKUP($W8472,日射量と図３!$E$6:$I$34,5,TRUE))))))</f>
        <v/>
      </c>
      <c r="AB8472" s="4" t="str">
        <f>IF($V8472="","",IF(Z8472&lt;36,0,IF(AND(36&lt;=Z8472,Z8472&lt;71),VLOOKUP($W8472,日射量と図３!$E$6:$F$34,2,TRUE),IF(AND(71&lt;=Z8472,Z8472&lt;107),VLOOKUP($W8472,日射量と図３!$E$6:$G$34,3,TRUE),IF(AND(107&lt;=Z8472,Z8472&lt;143),VLOOKUP($W8472,日射量と図３!$E$6:$H$34,4,TRUE),VLOOKUP($W8472,日射量と図３!$E$6:$I$34,5,TRUE))))))</f>
        <v/>
      </c>
      <c r="AC8472" s="382" t="str">
        <f t="shared" si="1599"/>
        <v/>
      </c>
      <c r="AD8472" s="382" t="str">
        <f t="shared" si="1600"/>
        <v/>
      </c>
    </row>
    <row r="8473" spans="11:30" ht="13.5" customHeight="1">
      <c r="K8473" s="4">
        <f t="shared" si="1596"/>
        <v>5</v>
      </c>
      <c r="L8473" s="34">
        <v>43604</v>
      </c>
      <c r="M8473" s="4">
        <v>353</v>
      </c>
      <c r="N8473" s="4">
        <v>22</v>
      </c>
      <c r="O8473" s="31">
        <v>0.875</v>
      </c>
      <c r="P8473" s="35">
        <v>18.850000000000001</v>
      </c>
      <c r="Q8473" s="36">
        <f t="shared" si="1597"/>
        <v>16</v>
      </c>
      <c r="R8473" s="4">
        <f t="shared" si="1598"/>
        <v>0</v>
      </c>
      <c r="S8473" s="31">
        <f t="shared" si="1601"/>
        <v>0.20944444444444443</v>
      </c>
      <c r="T8473" s="31">
        <f t="shared" si="1602"/>
        <v>0.77601851851851855</v>
      </c>
      <c r="U8473" s="4">
        <f t="shared" si="1603"/>
        <v>0</v>
      </c>
      <c r="V8473" s="4" t="str">
        <f t="shared" si="1604"/>
        <v/>
      </c>
      <c r="W8473" s="18" t="str">
        <f>IF(V8473="","",VLOOKUP(L8473,日射量と図３!$A$4:$C$368,3,TRUE)*238.85/100)</f>
        <v/>
      </c>
      <c r="X8473" s="4" t="str">
        <f t="shared" si="1605"/>
        <v/>
      </c>
      <c r="Y8473" s="4" t="str">
        <f t="shared" si="1594"/>
        <v/>
      </c>
      <c r="Z8473" s="4" t="str">
        <f t="shared" si="1595"/>
        <v/>
      </c>
      <c r="AA8473" s="4" t="str">
        <f>IF($V8473="","",IF(Y8473&lt;36,0,IF(AND(36&lt;=Y8473,Y8473&lt;71),VLOOKUP($W8473,日射量と図３!$E$6:$F$34,2,TRUE),IF(AND(71&lt;=Y8473,Y8473&lt;107),VLOOKUP($W8473,日射量と図３!$E$6:$G$34,3,TRUE),IF(AND(107&lt;=Y8473,Y8473&lt;143),VLOOKUP($W8473,日射量と図３!$E$6:$H$34,4,TRUE),VLOOKUP($W8473,日射量と図３!$E$6:$I$34,5,TRUE))))))</f>
        <v/>
      </c>
      <c r="AB8473" s="4" t="str">
        <f>IF($V8473="","",IF(Z8473&lt;36,0,IF(AND(36&lt;=Z8473,Z8473&lt;71),VLOOKUP($W8473,日射量と図３!$E$6:$F$34,2,TRUE),IF(AND(71&lt;=Z8473,Z8473&lt;107),VLOOKUP($W8473,日射量と図３!$E$6:$G$34,3,TRUE),IF(AND(107&lt;=Z8473,Z8473&lt;143),VLOOKUP($W8473,日射量と図３!$E$6:$H$34,4,TRUE),VLOOKUP($W8473,日射量と図３!$E$6:$I$34,5,TRUE))))))</f>
        <v/>
      </c>
      <c r="AC8473" s="382" t="str">
        <f t="shared" si="1599"/>
        <v/>
      </c>
      <c r="AD8473" s="382" t="str">
        <f t="shared" si="1600"/>
        <v/>
      </c>
    </row>
    <row r="8474" spans="11:30" ht="13.5" customHeight="1">
      <c r="K8474" s="4">
        <f t="shared" si="1596"/>
        <v>5</v>
      </c>
      <c r="L8474" s="34">
        <v>43604</v>
      </c>
      <c r="M8474" s="4">
        <v>353</v>
      </c>
      <c r="N8474" s="4">
        <v>23</v>
      </c>
      <c r="O8474" s="31">
        <v>0.91666666666666663</v>
      </c>
      <c r="P8474" s="35">
        <v>18.330000000000005</v>
      </c>
      <c r="Q8474" s="36">
        <f t="shared" si="1597"/>
        <v>13</v>
      </c>
      <c r="R8474" s="4">
        <f t="shared" si="1598"/>
        <v>0</v>
      </c>
      <c r="S8474" s="31">
        <f t="shared" si="1601"/>
        <v>0.20944444444444443</v>
      </c>
      <c r="T8474" s="31">
        <f t="shared" si="1602"/>
        <v>0.77601851851851855</v>
      </c>
      <c r="U8474" s="4">
        <f t="shared" si="1603"/>
        <v>0</v>
      </c>
      <c r="V8474" s="4" t="str">
        <f t="shared" si="1604"/>
        <v/>
      </c>
      <c r="W8474" s="18" t="str">
        <f>IF(V8474="","",VLOOKUP(L8474,日射量と図３!$A$4:$C$368,3,TRUE)*238.85/100)</f>
        <v/>
      </c>
      <c r="X8474" s="4" t="str">
        <f t="shared" si="1605"/>
        <v/>
      </c>
      <c r="Y8474" s="4" t="str">
        <f t="shared" si="1594"/>
        <v/>
      </c>
      <c r="Z8474" s="4" t="str">
        <f t="shared" si="1595"/>
        <v/>
      </c>
      <c r="AA8474" s="4" t="str">
        <f>IF($V8474="","",IF(Y8474&lt;36,0,IF(AND(36&lt;=Y8474,Y8474&lt;71),VLOOKUP($W8474,日射量と図３!$E$6:$F$34,2,TRUE),IF(AND(71&lt;=Y8474,Y8474&lt;107),VLOOKUP($W8474,日射量と図３!$E$6:$G$34,3,TRUE),IF(AND(107&lt;=Y8474,Y8474&lt;143),VLOOKUP($W8474,日射量と図３!$E$6:$H$34,4,TRUE),VLOOKUP($W8474,日射量と図３!$E$6:$I$34,5,TRUE))))))</f>
        <v/>
      </c>
      <c r="AB8474" s="4" t="str">
        <f>IF($V8474="","",IF(Z8474&lt;36,0,IF(AND(36&lt;=Z8474,Z8474&lt;71),VLOOKUP($W8474,日射量と図３!$E$6:$F$34,2,TRUE),IF(AND(71&lt;=Z8474,Z8474&lt;107),VLOOKUP($W8474,日射量と図３!$E$6:$G$34,3,TRUE),IF(AND(107&lt;=Z8474,Z8474&lt;143),VLOOKUP($W8474,日射量と図３!$E$6:$H$34,4,TRUE),VLOOKUP($W8474,日射量と図３!$E$6:$I$34,5,TRUE))))))</f>
        <v/>
      </c>
      <c r="AC8474" s="382" t="str">
        <f t="shared" si="1599"/>
        <v/>
      </c>
      <c r="AD8474" s="382" t="str">
        <f t="shared" si="1600"/>
        <v/>
      </c>
    </row>
    <row r="8475" spans="11:30" ht="13.5" customHeight="1">
      <c r="K8475" s="4">
        <f t="shared" si="1596"/>
        <v>5</v>
      </c>
      <c r="L8475" s="34">
        <v>43604</v>
      </c>
      <c r="M8475" s="4">
        <v>353</v>
      </c>
      <c r="N8475" s="4">
        <v>24</v>
      </c>
      <c r="O8475" s="31">
        <v>0.95833333333333337</v>
      </c>
      <c r="P8475" s="35">
        <v>17.990000000000002</v>
      </c>
      <c r="Q8475" s="36">
        <f t="shared" si="1597"/>
        <v>13</v>
      </c>
      <c r="R8475" s="4">
        <f t="shared" si="1598"/>
        <v>0</v>
      </c>
      <c r="S8475" s="31">
        <f t="shared" si="1601"/>
        <v>0.20944444444444443</v>
      </c>
      <c r="T8475" s="31">
        <f t="shared" si="1602"/>
        <v>0.77601851851851855</v>
      </c>
      <c r="U8475" s="4">
        <f t="shared" si="1603"/>
        <v>0</v>
      </c>
      <c r="V8475" s="4" t="str">
        <f t="shared" si="1604"/>
        <v/>
      </c>
      <c r="W8475" s="18" t="str">
        <f>IF(V8475="","",VLOOKUP(L8475,日射量と図３!$A$4:$C$368,3,TRUE)*238.85/100)</f>
        <v/>
      </c>
      <c r="X8475" s="4" t="str">
        <f t="shared" si="1605"/>
        <v/>
      </c>
      <c r="Y8475" s="4" t="str">
        <f t="shared" si="1594"/>
        <v/>
      </c>
      <c r="Z8475" s="4" t="str">
        <f t="shared" si="1595"/>
        <v/>
      </c>
      <c r="AA8475" s="4" t="str">
        <f>IF($V8475="","",IF(Y8475&lt;36,0,IF(AND(36&lt;=Y8475,Y8475&lt;71),VLOOKUP($W8475,日射量と図３!$E$6:$F$34,2,TRUE),IF(AND(71&lt;=Y8475,Y8475&lt;107),VLOOKUP($W8475,日射量と図３!$E$6:$G$34,3,TRUE),IF(AND(107&lt;=Y8475,Y8475&lt;143),VLOOKUP($W8475,日射量と図３!$E$6:$H$34,4,TRUE),VLOOKUP($W8475,日射量と図３!$E$6:$I$34,5,TRUE))))))</f>
        <v/>
      </c>
      <c r="AB8475" s="4" t="str">
        <f>IF($V8475="","",IF(Z8475&lt;36,0,IF(AND(36&lt;=Z8475,Z8475&lt;71),VLOOKUP($W8475,日射量と図３!$E$6:$F$34,2,TRUE),IF(AND(71&lt;=Z8475,Z8475&lt;107),VLOOKUP($W8475,日射量と図３!$E$6:$G$34,3,TRUE),IF(AND(107&lt;=Z8475,Z8475&lt;143),VLOOKUP($W8475,日射量と図３!$E$6:$H$34,4,TRUE),VLOOKUP($W8475,日射量と図３!$E$6:$I$34,5,TRUE))))))</f>
        <v/>
      </c>
      <c r="AC8475" s="382" t="str">
        <f t="shared" si="1599"/>
        <v/>
      </c>
      <c r="AD8475" s="382" t="str">
        <f t="shared" si="1600"/>
        <v/>
      </c>
    </row>
    <row r="8476" spans="11:30" ht="13.5" customHeight="1">
      <c r="K8476" s="4">
        <f t="shared" si="1596"/>
        <v>5</v>
      </c>
      <c r="L8476" s="34">
        <v>43605</v>
      </c>
      <c r="M8476" s="4">
        <v>354</v>
      </c>
      <c r="N8476" s="4">
        <v>1</v>
      </c>
      <c r="O8476" s="31">
        <v>0</v>
      </c>
      <c r="P8476" s="35">
        <v>17.529999999999998</v>
      </c>
      <c r="Q8476" s="36">
        <f t="shared" si="1597"/>
        <v>13</v>
      </c>
      <c r="R8476" s="4">
        <f t="shared" si="1598"/>
        <v>0</v>
      </c>
      <c r="S8476" s="31">
        <f t="shared" si="1601"/>
        <v>0.20944444444444443</v>
      </c>
      <c r="T8476" s="31">
        <f t="shared" si="1602"/>
        <v>0.77601851851851855</v>
      </c>
      <c r="U8476" s="4">
        <f t="shared" si="1603"/>
        <v>0</v>
      </c>
      <c r="V8476" s="4">
        <f t="shared" si="1604"/>
        <v>0</v>
      </c>
      <c r="W8476" s="18">
        <f>IF(V8476="","",VLOOKUP(L8476,日射量と図３!$A$4:$C$368,3,TRUE)*238.85/100)</f>
        <v>52.546999999999997</v>
      </c>
      <c r="X8476" s="4">
        <f t="shared" si="1605"/>
        <v>14</v>
      </c>
      <c r="Y8476" s="4">
        <f t="shared" si="1594"/>
        <v>0</v>
      </c>
      <c r="Z8476" s="4">
        <f t="shared" si="1595"/>
        <v>0</v>
      </c>
      <c r="AA8476" s="4">
        <f>IF($V8476="","",IF(Y8476&lt;36,0,IF(AND(36&lt;=Y8476,Y8476&lt;71),VLOOKUP($W8476,日射量と図３!$E$6:$F$34,2,TRUE),IF(AND(71&lt;=Y8476,Y8476&lt;107),VLOOKUP($W8476,日射量と図３!$E$6:$G$34,3,TRUE),IF(AND(107&lt;=Y8476,Y8476&lt;143),VLOOKUP($W8476,日射量と図３!$E$6:$H$34,4,TRUE),VLOOKUP($W8476,日射量と図３!$E$6:$I$34,5,TRUE))))))</f>
        <v>0</v>
      </c>
      <c r="AB8476" s="4">
        <f>IF($V8476="","",IF(Z8476&lt;36,0,IF(AND(36&lt;=Z8476,Z8476&lt;71),VLOOKUP($W8476,日射量と図３!$E$6:$F$34,2,TRUE),IF(AND(71&lt;=Z8476,Z8476&lt;107),VLOOKUP($W8476,日射量と図３!$E$6:$G$34,3,TRUE),IF(AND(107&lt;=Z8476,Z8476&lt;143),VLOOKUP($W8476,日射量と図３!$E$6:$H$34,4,TRUE),VLOOKUP($W8476,日射量と図３!$E$6:$I$34,5,TRUE))))))</f>
        <v>0</v>
      </c>
      <c r="AC8476" s="382">
        <f t="shared" si="1599"/>
        <v>0</v>
      </c>
      <c r="AD8476" s="382">
        <f t="shared" si="1600"/>
        <v>0</v>
      </c>
    </row>
    <row r="8477" spans="11:30" ht="13.5" customHeight="1">
      <c r="K8477" s="4">
        <f t="shared" si="1596"/>
        <v>5</v>
      </c>
      <c r="L8477" s="34">
        <v>43605</v>
      </c>
      <c r="M8477" s="4">
        <v>354</v>
      </c>
      <c r="N8477" s="4">
        <v>2</v>
      </c>
      <c r="O8477" s="31">
        <v>4.1666666666666664E-2</v>
      </c>
      <c r="P8477" s="35">
        <v>17.170000000000002</v>
      </c>
      <c r="Q8477" s="36">
        <f t="shared" si="1597"/>
        <v>13</v>
      </c>
      <c r="R8477" s="4">
        <f t="shared" si="1598"/>
        <v>0</v>
      </c>
      <c r="S8477" s="31">
        <f t="shared" si="1601"/>
        <v>0.20944444444444443</v>
      </c>
      <c r="T8477" s="31">
        <f t="shared" si="1602"/>
        <v>0.77601851851851855</v>
      </c>
      <c r="U8477" s="4">
        <f t="shared" si="1603"/>
        <v>0</v>
      </c>
      <c r="V8477" s="4" t="str">
        <f t="shared" si="1604"/>
        <v/>
      </c>
      <c r="W8477" s="18" t="str">
        <f>IF(V8477="","",VLOOKUP(L8477,日射量と図３!$A$4:$C$368,3,TRUE)*238.85/100)</f>
        <v/>
      </c>
      <c r="X8477" s="4" t="str">
        <f t="shared" si="1605"/>
        <v/>
      </c>
      <c r="Y8477" s="4" t="str">
        <f t="shared" si="1594"/>
        <v/>
      </c>
      <c r="Z8477" s="4" t="str">
        <f t="shared" si="1595"/>
        <v/>
      </c>
      <c r="AA8477" s="4" t="str">
        <f>IF($V8477="","",IF(Y8477&lt;36,0,IF(AND(36&lt;=Y8477,Y8477&lt;71),VLOOKUP($W8477,日射量と図３!$E$6:$F$34,2,TRUE),IF(AND(71&lt;=Y8477,Y8477&lt;107),VLOOKUP($W8477,日射量と図３!$E$6:$G$34,3,TRUE),IF(AND(107&lt;=Y8477,Y8477&lt;143),VLOOKUP($W8477,日射量と図３!$E$6:$H$34,4,TRUE),VLOOKUP($W8477,日射量と図３!$E$6:$I$34,5,TRUE))))))</f>
        <v/>
      </c>
      <c r="AB8477" s="4" t="str">
        <f>IF($V8477="","",IF(Z8477&lt;36,0,IF(AND(36&lt;=Z8477,Z8477&lt;71),VLOOKUP($W8477,日射量と図３!$E$6:$F$34,2,TRUE),IF(AND(71&lt;=Z8477,Z8477&lt;107),VLOOKUP($W8477,日射量と図３!$E$6:$G$34,3,TRUE),IF(AND(107&lt;=Z8477,Z8477&lt;143),VLOOKUP($W8477,日射量と図３!$E$6:$H$34,4,TRUE),VLOOKUP($W8477,日射量と図３!$E$6:$I$34,5,TRUE))))))</f>
        <v/>
      </c>
      <c r="AC8477" s="382" t="str">
        <f t="shared" si="1599"/>
        <v/>
      </c>
      <c r="AD8477" s="382" t="str">
        <f t="shared" si="1600"/>
        <v/>
      </c>
    </row>
    <row r="8478" spans="11:30" ht="13.5" customHeight="1">
      <c r="K8478" s="4">
        <f t="shared" si="1596"/>
        <v>5</v>
      </c>
      <c r="L8478" s="34">
        <v>43605</v>
      </c>
      <c r="M8478" s="4">
        <v>354</v>
      </c>
      <c r="N8478" s="4">
        <v>3</v>
      </c>
      <c r="O8478" s="31">
        <v>8.3333333333333329E-2</v>
      </c>
      <c r="P8478" s="35">
        <v>16.87</v>
      </c>
      <c r="Q8478" s="36">
        <f t="shared" si="1597"/>
        <v>13</v>
      </c>
      <c r="R8478" s="4">
        <f t="shared" si="1598"/>
        <v>0</v>
      </c>
      <c r="S8478" s="31">
        <f t="shared" si="1601"/>
        <v>0.20944444444444443</v>
      </c>
      <c r="T8478" s="31">
        <f t="shared" si="1602"/>
        <v>0.77601851851851855</v>
      </c>
      <c r="U8478" s="4">
        <f t="shared" si="1603"/>
        <v>0</v>
      </c>
      <c r="V8478" s="4" t="str">
        <f t="shared" si="1604"/>
        <v/>
      </c>
      <c r="W8478" s="18" t="str">
        <f>IF(V8478="","",VLOOKUP(L8478,日射量と図３!$A$4:$C$368,3,TRUE)*238.85/100)</f>
        <v/>
      </c>
      <c r="X8478" s="4" t="str">
        <f t="shared" si="1605"/>
        <v/>
      </c>
      <c r="Y8478" s="4" t="str">
        <f t="shared" si="1594"/>
        <v/>
      </c>
      <c r="Z8478" s="4" t="str">
        <f t="shared" si="1595"/>
        <v/>
      </c>
      <c r="AA8478" s="4" t="str">
        <f>IF($V8478="","",IF(Y8478&lt;36,0,IF(AND(36&lt;=Y8478,Y8478&lt;71),VLOOKUP($W8478,日射量と図３!$E$6:$F$34,2,TRUE),IF(AND(71&lt;=Y8478,Y8478&lt;107),VLOOKUP($W8478,日射量と図３!$E$6:$G$34,3,TRUE),IF(AND(107&lt;=Y8478,Y8478&lt;143),VLOOKUP($W8478,日射量と図３!$E$6:$H$34,4,TRUE),VLOOKUP($W8478,日射量と図３!$E$6:$I$34,5,TRUE))))))</f>
        <v/>
      </c>
      <c r="AB8478" s="4" t="str">
        <f>IF($V8478="","",IF(Z8478&lt;36,0,IF(AND(36&lt;=Z8478,Z8478&lt;71),VLOOKUP($W8478,日射量と図３!$E$6:$F$34,2,TRUE),IF(AND(71&lt;=Z8478,Z8478&lt;107),VLOOKUP($W8478,日射量と図３!$E$6:$G$34,3,TRUE),IF(AND(107&lt;=Z8478,Z8478&lt;143),VLOOKUP($W8478,日射量と図３!$E$6:$H$34,4,TRUE),VLOOKUP($W8478,日射量と図３!$E$6:$I$34,5,TRUE))))))</f>
        <v/>
      </c>
      <c r="AC8478" s="382" t="str">
        <f t="shared" si="1599"/>
        <v/>
      </c>
      <c r="AD8478" s="382" t="str">
        <f t="shared" si="1600"/>
        <v/>
      </c>
    </row>
    <row r="8479" spans="11:30" ht="13.5" customHeight="1">
      <c r="K8479" s="4">
        <f t="shared" si="1596"/>
        <v>5</v>
      </c>
      <c r="L8479" s="34">
        <v>43605</v>
      </c>
      <c r="M8479" s="4">
        <v>354</v>
      </c>
      <c r="N8479" s="4">
        <v>4</v>
      </c>
      <c r="O8479" s="31">
        <v>0.125</v>
      </c>
      <c r="P8479" s="35">
        <v>16.510000000000002</v>
      </c>
      <c r="Q8479" s="36">
        <f t="shared" si="1597"/>
        <v>13</v>
      </c>
      <c r="R8479" s="4">
        <f t="shared" si="1598"/>
        <v>0</v>
      </c>
      <c r="S8479" s="31">
        <f t="shared" si="1601"/>
        <v>0.20944444444444443</v>
      </c>
      <c r="T8479" s="31">
        <f t="shared" si="1602"/>
        <v>0.77601851851851855</v>
      </c>
      <c r="U8479" s="4">
        <f t="shared" si="1603"/>
        <v>0</v>
      </c>
      <c r="V8479" s="4" t="str">
        <f t="shared" si="1604"/>
        <v/>
      </c>
      <c r="W8479" s="18" t="str">
        <f>IF(V8479="","",VLOOKUP(L8479,日射量と図３!$A$4:$C$368,3,TRUE)*238.85/100)</f>
        <v/>
      </c>
      <c r="X8479" s="4" t="str">
        <f t="shared" si="1605"/>
        <v/>
      </c>
      <c r="Y8479" s="4" t="str">
        <f t="shared" ref="Y8479:Y8542" si="1606">IF(V8479="","",$AH$30*V8479/(($AG$18/$AH$18)*X8479))</f>
        <v/>
      </c>
      <c r="Z8479" s="4" t="str">
        <f t="shared" ref="Z8479:Z8542" si="1607">IF(V8479="","",$AH$30*V8479/(($AG$19/$AH$19)*X8479))</f>
        <v/>
      </c>
      <c r="AA8479" s="4" t="str">
        <f>IF($V8479="","",IF(Y8479&lt;36,0,IF(AND(36&lt;=Y8479,Y8479&lt;71),VLOOKUP($W8479,日射量と図３!$E$6:$F$34,2,TRUE),IF(AND(71&lt;=Y8479,Y8479&lt;107),VLOOKUP($W8479,日射量と図３!$E$6:$G$34,3,TRUE),IF(AND(107&lt;=Y8479,Y8479&lt;143),VLOOKUP($W8479,日射量と図３!$E$6:$H$34,4,TRUE),VLOOKUP($W8479,日射量と図３!$E$6:$I$34,5,TRUE))))))</f>
        <v/>
      </c>
      <c r="AB8479" s="4" t="str">
        <f>IF($V8479="","",IF(Z8479&lt;36,0,IF(AND(36&lt;=Z8479,Z8479&lt;71),VLOOKUP($W8479,日射量と図３!$E$6:$F$34,2,TRUE),IF(AND(71&lt;=Z8479,Z8479&lt;107),VLOOKUP($W8479,日射量と図３!$E$6:$G$34,3,TRUE),IF(AND(107&lt;=Z8479,Z8479&lt;143),VLOOKUP($W8479,日射量と図３!$E$6:$H$34,4,TRUE),VLOOKUP($W8479,日射量と図３!$E$6:$I$34,5,TRUE))))))</f>
        <v/>
      </c>
      <c r="AC8479" s="382" t="str">
        <f t="shared" si="1599"/>
        <v/>
      </c>
      <c r="AD8479" s="382" t="str">
        <f t="shared" si="1600"/>
        <v/>
      </c>
    </row>
    <row r="8480" spans="11:30" ht="13.5" customHeight="1">
      <c r="K8480" s="4">
        <f t="shared" si="1596"/>
        <v>5</v>
      </c>
      <c r="L8480" s="34">
        <v>43605</v>
      </c>
      <c r="M8480" s="4">
        <v>354</v>
      </c>
      <c r="N8480" s="4">
        <v>5</v>
      </c>
      <c r="O8480" s="31">
        <v>0.16666666666666666</v>
      </c>
      <c r="P8480" s="35">
        <v>16.27</v>
      </c>
      <c r="Q8480" s="36">
        <f t="shared" si="1597"/>
        <v>15</v>
      </c>
      <c r="R8480" s="4">
        <f t="shared" si="1598"/>
        <v>0</v>
      </c>
      <c r="S8480" s="31">
        <f t="shared" si="1601"/>
        <v>0.20944444444444443</v>
      </c>
      <c r="T8480" s="31">
        <f t="shared" si="1602"/>
        <v>0.77601851851851855</v>
      </c>
      <c r="U8480" s="4">
        <f t="shared" si="1603"/>
        <v>0</v>
      </c>
      <c r="V8480" s="4" t="str">
        <f t="shared" si="1604"/>
        <v/>
      </c>
      <c r="W8480" s="18" t="str">
        <f>IF(V8480="","",VLOOKUP(L8480,日射量と図３!$A$4:$C$368,3,TRUE)*238.85/100)</f>
        <v/>
      </c>
      <c r="X8480" s="4" t="str">
        <f t="shared" si="1605"/>
        <v/>
      </c>
      <c r="Y8480" s="4" t="str">
        <f t="shared" si="1606"/>
        <v/>
      </c>
      <c r="Z8480" s="4" t="str">
        <f t="shared" si="1607"/>
        <v/>
      </c>
      <c r="AA8480" s="4" t="str">
        <f>IF($V8480="","",IF(Y8480&lt;36,0,IF(AND(36&lt;=Y8480,Y8480&lt;71),VLOOKUP($W8480,日射量と図３!$E$6:$F$34,2,TRUE),IF(AND(71&lt;=Y8480,Y8480&lt;107),VLOOKUP($W8480,日射量と図３!$E$6:$G$34,3,TRUE),IF(AND(107&lt;=Y8480,Y8480&lt;143),VLOOKUP($W8480,日射量と図３!$E$6:$H$34,4,TRUE),VLOOKUP($W8480,日射量と図３!$E$6:$I$34,5,TRUE))))))</f>
        <v/>
      </c>
      <c r="AB8480" s="4" t="str">
        <f>IF($V8480="","",IF(Z8480&lt;36,0,IF(AND(36&lt;=Z8480,Z8480&lt;71),VLOOKUP($W8480,日射量と図３!$E$6:$F$34,2,TRUE),IF(AND(71&lt;=Z8480,Z8480&lt;107),VLOOKUP($W8480,日射量と図３!$E$6:$G$34,3,TRUE),IF(AND(107&lt;=Z8480,Z8480&lt;143),VLOOKUP($W8480,日射量と図３!$E$6:$H$34,4,TRUE),VLOOKUP($W8480,日射量と図３!$E$6:$I$34,5,TRUE))))))</f>
        <v/>
      </c>
      <c r="AC8480" s="382" t="str">
        <f t="shared" si="1599"/>
        <v/>
      </c>
      <c r="AD8480" s="382" t="str">
        <f t="shared" si="1600"/>
        <v/>
      </c>
    </row>
    <row r="8481" spans="11:30" ht="13.5" customHeight="1">
      <c r="K8481" s="4">
        <f t="shared" si="1596"/>
        <v>5</v>
      </c>
      <c r="L8481" s="34">
        <v>43605</v>
      </c>
      <c r="M8481" s="4">
        <v>354</v>
      </c>
      <c r="N8481" s="4">
        <v>6</v>
      </c>
      <c r="O8481" s="31">
        <v>0.20833333333333334</v>
      </c>
      <c r="P8481" s="35">
        <v>16.130000000000003</v>
      </c>
      <c r="Q8481" s="36">
        <f t="shared" si="1597"/>
        <v>15</v>
      </c>
      <c r="R8481" s="4">
        <f t="shared" si="1598"/>
        <v>0</v>
      </c>
      <c r="S8481" s="31">
        <f t="shared" si="1601"/>
        <v>0.20944444444444443</v>
      </c>
      <c r="T8481" s="31">
        <f t="shared" si="1602"/>
        <v>0.77601851851851855</v>
      </c>
      <c r="U8481" s="4">
        <f t="shared" si="1603"/>
        <v>0</v>
      </c>
      <c r="V8481" s="4" t="str">
        <f t="shared" si="1604"/>
        <v/>
      </c>
      <c r="W8481" s="18" t="str">
        <f>IF(V8481="","",VLOOKUP(L8481,日射量と図３!$A$4:$C$368,3,TRUE)*238.85/100)</f>
        <v/>
      </c>
      <c r="X8481" s="4" t="str">
        <f t="shared" si="1605"/>
        <v/>
      </c>
      <c r="Y8481" s="4" t="str">
        <f t="shared" si="1606"/>
        <v/>
      </c>
      <c r="Z8481" s="4" t="str">
        <f t="shared" si="1607"/>
        <v/>
      </c>
      <c r="AA8481" s="4" t="str">
        <f>IF($V8481="","",IF(Y8481&lt;36,0,IF(AND(36&lt;=Y8481,Y8481&lt;71),VLOOKUP($W8481,日射量と図３!$E$6:$F$34,2,TRUE),IF(AND(71&lt;=Y8481,Y8481&lt;107),VLOOKUP($W8481,日射量と図３!$E$6:$G$34,3,TRUE),IF(AND(107&lt;=Y8481,Y8481&lt;143),VLOOKUP($W8481,日射量と図３!$E$6:$H$34,4,TRUE),VLOOKUP($W8481,日射量と図３!$E$6:$I$34,5,TRUE))))))</f>
        <v/>
      </c>
      <c r="AB8481" s="4" t="str">
        <f>IF($V8481="","",IF(Z8481&lt;36,0,IF(AND(36&lt;=Z8481,Z8481&lt;71),VLOOKUP($W8481,日射量と図３!$E$6:$F$34,2,TRUE),IF(AND(71&lt;=Z8481,Z8481&lt;107),VLOOKUP($W8481,日射量と図３!$E$6:$G$34,3,TRUE),IF(AND(107&lt;=Z8481,Z8481&lt;143),VLOOKUP($W8481,日射量と図３!$E$6:$H$34,4,TRUE),VLOOKUP($W8481,日射量と図３!$E$6:$I$34,5,TRUE))))))</f>
        <v/>
      </c>
      <c r="AC8481" s="382" t="str">
        <f t="shared" si="1599"/>
        <v/>
      </c>
      <c r="AD8481" s="382" t="str">
        <f t="shared" si="1600"/>
        <v/>
      </c>
    </row>
    <row r="8482" spans="11:30" ht="13.5" customHeight="1">
      <c r="K8482" s="4">
        <f t="shared" si="1596"/>
        <v>5</v>
      </c>
      <c r="L8482" s="34">
        <v>43605</v>
      </c>
      <c r="M8482" s="4">
        <v>354</v>
      </c>
      <c r="N8482" s="4">
        <v>7</v>
      </c>
      <c r="O8482" s="31">
        <v>0.25</v>
      </c>
      <c r="P8482" s="35">
        <v>16.79</v>
      </c>
      <c r="Q8482" s="36">
        <f t="shared" si="1597"/>
        <v>15</v>
      </c>
      <c r="R8482" s="4">
        <f t="shared" si="1598"/>
        <v>0</v>
      </c>
      <c r="S8482" s="31">
        <f t="shared" si="1601"/>
        <v>0.20944444444444443</v>
      </c>
      <c r="T8482" s="31">
        <f t="shared" si="1602"/>
        <v>0.77601851851851855</v>
      </c>
      <c r="U8482" s="4">
        <f t="shared" si="1603"/>
        <v>0</v>
      </c>
      <c r="V8482" s="4" t="str">
        <f t="shared" si="1604"/>
        <v/>
      </c>
      <c r="W8482" s="18" t="str">
        <f>IF(V8482="","",VLOOKUP(L8482,日射量と図３!$A$4:$C$368,3,TRUE)*238.85/100)</f>
        <v/>
      </c>
      <c r="X8482" s="4" t="str">
        <f t="shared" si="1605"/>
        <v/>
      </c>
      <c r="Y8482" s="4" t="str">
        <f t="shared" si="1606"/>
        <v/>
      </c>
      <c r="Z8482" s="4" t="str">
        <f t="shared" si="1607"/>
        <v/>
      </c>
      <c r="AA8482" s="4" t="str">
        <f>IF($V8482="","",IF(Y8482&lt;36,0,IF(AND(36&lt;=Y8482,Y8482&lt;71),VLOOKUP($W8482,日射量と図３!$E$6:$F$34,2,TRUE),IF(AND(71&lt;=Y8482,Y8482&lt;107),VLOOKUP($W8482,日射量と図３!$E$6:$G$34,3,TRUE),IF(AND(107&lt;=Y8482,Y8482&lt;143),VLOOKUP($W8482,日射量と図３!$E$6:$H$34,4,TRUE),VLOOKUP($W8482,日射量と図３!$E$6:$I$34,5,TRUE))))))</f>
        <v/>
      </c>
      <c r="AB8482" s="4" t="str">
        <f>IF($V8482="","",IF(Z8482&lt;36,0,IF(AND(36&lt;=Z8482,Z8482&lt;71),VLOOKUP($W8482,日射量と図３!$E$6:$F$34,2,TRUE),IF(AND(71&lt;=Z8482,Z8482&lt;107),VLOOKUP($W8482,日射量と図３!$E$6:$G$34,3,TRUE),IF(AND(107&lt;=Z8482,Z8482&lt;143),VLOOKUP($W8482,日射量と図３!$E$6:$H$34,4,TRUE),VLOOKUP($W8482,日射量と図３!$E$6:$I$34,5,TRUE))))))</f>
        <v/>
      </c>
      <c r="AC8482" s="382" t="str">
        <f t="shared" si="1599"/>
        <v/>
      </c>
      <c r="AD8482" s="382" t="str">
        <f t="shared" si="1600"/>
        <v/>
      </c>
    </row>
    <row r="8483" spans="11:30" ht="13.5" customHeight="1">
      <c r="K8483" s="4">
        <f t="shared" si="1596"/>
        <v>5</v>
      </c>
      <c r="L8483" s="34">
        <v>43605</v>
      </c>
      <c r="M8483" s="4">
        <v>354</v>
      </c>
      <c r="N8483" s="4">
        <v>8</v>
      </c>
      <c r="O8483" s="31">
        <v>0.29166666666666669</v>
      </c>
      <c r="P8483" s="35">
        <v>17.82</v>
      </c>
      <c r="Q8483" s="36">
        <f t="shared" si="1597"/>
        <v>12</v>
      </c>
      <c r="R8483" s="4">
        <f t="shared" si="1598"/>
        <v>0</v>
      </c>
      <c r="S8483" s="31">
        <f t="shared" si="1601"/>
        <v>0.20944444444444443</v>
      </c>
      <c r="T8483" s="31">
        <f t="shared" si="1602"/>
        <v>0.77601851851851855</v>
      </c>
      <c r="U8483" s="4">
        <f t="shared" si="1603"/>
        <v>0</v>
      </c>
      <c r="V8483" s="4" t="str">
        <f t="shared" si="1604"/>
        <v/>
      </c>
      <c r="W8483" s="18" t="str">
        <f>IF(V8483="","",VLOOKUP(L8483,日射量と図３!$A$4:$C$368,3,TRUE)*238.85/100)</f>
        <v/>
      </c>
      <c r="X8483" s="4" t="str">
        <f t="shared" si="1605"/>
        <v/>
      </c>
      <c r="Y8483" s="4" t="str">
        <f t="shared" si="1606"/>
        <v/>
      </c>
      <c r="Z8483" s="4" t="str">
        <f t="shared" si="1607"/>
        <v/>
      </c>
      <c r="AA8483" s="4" t="str">
        <f>IF($V8483="","",IF(Y8483&lt;36,0,IF(AND(36&lt;=Y8483,Y8483&lt;71),VLOOKUP($W8483,日射量と図３!$E$6:$F$34,2,TRUE),IF(AND(71&lt;=Y8483,Y8483&lt;107),VLOOKUP($W8483,日射量と図３!$E$6:$G$34,3,TRUE),IF(AND(107&lt;=Y8483,Y8483&lt;143),VLOOKUP($W8483,日射量と図３!$E$6:$H$34,4,TRUE),VLOOKUP($W8483,日射量と図３!$E$6:$I$34,5,TRUE))))))</f>
        <v/>
      </c>
      <c r="AB8483" s="4" t="str">
        <f>IF($V8483="","",IF(Z8483&lt;36,0,IF(AND(36&lt;=Z8483,Z8483&lt;71),VLOOKUP($W8483,日射量と図３!$E$6:$F$34,2,TRUE),IF(AND(71&lt;=Z8483,Z8483&lt;107),VLOOKUP($W8483,日射量と図３!$E$6:$G$34,3,TRUE),IF(AND(107&lt;=Z8483,Z8483&lt;143),VLOOKUP($W8483,日射量と図３!$E$6:$H$34,4,TRUE),VLOOKUP($W8483,日射量と図３!$E$6:$I$34,5,TRUE))))))</f>
        <v/>
      </c>
      <c r="AC8483" s="382" t="str">
        <f t="shared" si="1599"/>
        <v/>
      </c>
      <c r="AD8483" s="382" t="str">
        <f t="shared" si="1600"/>
        <v/>
      </c>
    </row>
    <row r="8484" spans="11:30" ht="13.5" customHeight="1">
      <c r="K8484" s="4">
        <f t="shared" si="1596"/>
        <v>5</v>
      </c>
      <c r="L8484" s="34">
        <v>43605</v>
      </c>
      <c r="M8484" s="4">
        <v>354</v>
      </c>
      <c r="N8484" s="4">
        <v>9</v>
      </c>
      <c r="O8484" s="31">
        <v>0.33333333333333331</v>
      </c>
      <c r="P8484" s="35">
        <v>19.260000000000002</v>
      </c>
      <c r="Q8484" s="36">
        <f t="shared" si="1597"/>
        <v>12</v>
      </c>
      <c r="R8484" s="4">
        <f t="shared" si="1598"/>
        <v>0</v>
      </c>
      <c r="S8484" s="31">
        <f t="shared" si="1601"/>
        <v>0.20944444444444443</v>
      </c>
      <c r="T8484" s="31">
        <f t="shared" si="1602"/>
        <v>0.77601851851851855</v>
      </c>
      <c r="U8484" s="4">
        <f t="shared" si="1603"/>
        <v>0</v>
      </c>
      <c r="V8484" s="4" t="str">
        <f t="shared" si="1604"/>
        <v/>
      </c>
      <c r="W8484" s="18" t="str">
        <f>IF(V8484="","",VLOOKUP(L8484,日射量と図３!$A$4:$C$368,3,TRUE)*238.85/100)</f>
        <v/>
      </c>
      <c r="X8484" s="4" t="str">
        <f t="shared" si="1605"/>
        <v/>
      </c>
      <c r="Y8484" s="4" t="str">
        <f t="shared" si="1606"/>
        <v/>
      </c>
      <c r="Z8484" s="4" t="str">
        <f t="shared" si="1607"/>
        <v/>
      </c>
      <c r="AA8484" s="4" t="str">
        <f>IF($V8484="","",IF(Y8484&lt;36,0,IF(AND(36&lt;=Y8484,Y8484&lt;71),VLOOKUP($W8484,日射量と図３!$E$6:$F$34,2,TRUE),IF(AND(71&lt;=Y8484,Y8484&lt;107),VLOOKUP($W8484,日射量と図３!$E$6:$G$34,3,TRUE),IF(AND(107&lt;=Y8484,Y8484&lt;143),VLOOKUP($W8484,日射量と図３!$E$6:$H$34,4,TRUE),VLOOKUP($W8484,日射量と図３!$E$6:$I$34,5,TRUE))))))</f>
        <v/>
      </c>
      <c r="AB8484" s="4" t="str">
        <f>IF($V8484="","",IF(Z8484&lt;36,0,IF(AND(36&lt;=Z8484,Z8484&lt;71),VLOOKUP($W8484,日射量と図３!$E$6:$F$34,2,TRUE),IF(AND(71&lt;=Z8484,Z8484&lt;107),VLOOKUP($W8484,日射量と図３!$E$6:$G$34,3,TRUE),IF(AND(107&lt;=Z8484,Z8484&lt;143),VLOOKUP($W8484,日射量と図３!$E$6:$H$34,4,TRUE),VLOOKUP($W8484,日射量と図３!$E$6:$I$34,5,TRUE))))))</f>
        <v/>
      </c>
      <c r="AC8484" s="382" t="str">
        <f t="shared" si="1599"/>
        <v/>
      </c>
      <c r="AD8484" s="382" t="str">
        <f t="shared" si="1600"/>
        <v/>
      </c>
    </row>
    <row r="8485" spans="11:30" ht="13.5" customHeight="1">
      <c r="K8485" s="4">
        <f t="shared" si="1596"/>
        <v>5</v>
      </c>
      <c r="L8485" s="34">
        <v>43605</v>
      </c>
      <c r="M8485" s="4">
        <v>354</v>
      </c>
      <c r="N8485" s="4">
        <v>10</v>
      </c>
      <c r="O8485" s="31">
        <v>0.375</v>
      </c>
      <c r="P8485" s="35">
        <v>20.79</v>
      </c>
      <c r="Q8485" s="36">
        <f t="shared" si="1597"/>
        <v>12</v>
      </c>
      <c r="R8485" s="4">
        <f t="shared" si="1598"/>
        <v>0</v>
      </c>
      <c r="S8485" s="31">
        <f t="shared" si="1601"/>
        <v>0.20944444444444443</v>
      </c>
      <c r="T8485" s="31">
        <f t="shared" si="1602"/>
        <v>0.77601851851851855</v>
      </c>
      <c r="U8485" s="4">
        <f t="shared" si="1603"/>
        <v>0</v>
      </c>
      <c r="V8485" s="4" t="str">
        <f t="shared" si="1604"/>
        <v/>
      </c>
      <c r="W8485" s="18" t="str">
        <f>IF(V8485="","",VLOOKUP(L8485,日射量と図３!$A$4:$C$368,3,TRUE)*238.85/100)</f>
        <v/>
      </c>
      <c r="X8485" s="4" t="str">
        <f t="shared" si="1605"/>
        <v/>
      </c>
      <c r="Y8485" s="4" t="str">
        <f t="shared" si="1606"/>
        <v/>
      </c>
      <c r="Z8485" s="4" t="str">
        <f t="shared" si="1607"/>
        <v/>
      </c>
      <c r="AA8485" s="4" t="str">
        <f>IF($V8485="","",IF(Y8485&lt;36,0,IF(AND(36&lt;=Y8485,Y8485&lt;71),VLOOKUP($W8485,日射量と図３!$E$6:$F$34,2,TRUE),IF(AND(71&lt;=Y8485,Y8485&lt;107),VLOOKUP($W8485,日射量と図３!$E$6:$G$34,3,TRUE),IF(AND(107&lt;=Y8485,Y8485&lt;143),VLOOKUP($W8485,日射量と図３!$E$6:$H$34,4,TRUE),VLOOKUP($W8485,日射量と図３!$E$6:$I$34,5,TRUE))))))</f>
        <v/>
      </c>
      <c r="AB8485" s="4" t="str">
        <f>IF($V8485="","",IF(Z8485&lt;36,0,IF(AND(36&lt;=Z8485,Z8485&lt;71),VLOOKUP($W8485,日射量と図３!$E$6:$F$34,2,TRUE),IF(AND(71&lt;=Z8485,Z8485&lt;107),VLOOKUP($W8485,日射量と図３!$E$6:$G$34,3,TRUE),IF(AND(107&lt;=Z8485,Z8485&lt;143),VLOOKUP($W8485,日射量と図３!$E$6:$H$34,4,TRUE),VLOOKUP($W8485,日射量と図３!$E$6:$I$34,5,TRUE))))))</f>
        <v/>
      </c>
      <c r="AC8485" s="382" t="str">
        <f t="shared" si="1599"/>
        <v/>
      </c>
      <c r="AD8485" s="382" t="str">
        <f t="shared" si="1600"/>
        <v/>
      </c>
    </row>
    <row r="8486" spans="11:30" ht="13.5" customHeight="1">
      <c r="K8486" s="4">
        <f t="shared" si="1596"/>
        <v>5</v>
      </c>
      <c r="L8486" s="34">
        <v>43605</v>
      </c>
      <c r="M8486" s="4">
        <v>354</v>
      </c>
      <c r="N8486" s="4">
        <v>11</v>
      </c>
      <c r="O8486" s="31">
        <v>0.41666666666666669</v>
      </c>
      <c r="P8486" s="35">
        <v>22.360000000000003</v>
      </c>
      <c r="Q8486" s="36">
        <f t="shared" si="1597"/>
        <v>12</v>
      </c>
      <c r="R8486" s="4">
        <f t="shared" si="1598"/>
        <v>0</v>
      </c>
      <c r="S8486" s="31">
        <f t="shared" si="1601"/>
        <v>0.20944444444444443</v>
      </c>
      <c r="T8486" s="31">
        <f t="shared" si="1602"/>
        <v>0.77601851851851855</v>
      </c>
      <c r="U8486" s="4">
        <f t="shared" si="1603"/>
        <v>0</v>
      </c>
      <c r="V8486" s="4" t="str">
        <f t="shared" si="1604"/>
        <v/>
      </c>
      <c r="W8486" s="18" t="str">
        <f>IF(V8486="","",VLOOKUP(L8486,日射量と図３!$A$4:$C$368,3,TRUE)*238.85/100)</f>
        <v/>
      </c>
      <c r="X8486" s="4" t="str">
        <f t="shared" si="1605"/>
        <v/>
      </c>
      <c r="Y8486" s="4" t="str">
        <f t="shared" si="1606"/>
        <v/>
      </c>
      <c r="Z8486" s="4" t="str">
        <f t="shared" si="1607"/>
        <v/>
      </c>
      <c r="AA8486" s="4" t="str">
        <f>IF($V8486="","",IF(Y8486&lt;36,0,IF(AND(36&lt;=Y8486,Y8486&lt;71),VLOOKUP($W8486,日射量と図３!$E$6:$F$34,2,TRUE),IF(AND(71&lt;=Y8486,Y8486&lt;107),VLOOKUP($W8486,日射量と図３!$E$6:$G$34,3,TRUE),IF(AND(107&lt;=Y8486,Y8486&lt;143),VLOOKUP($W8486,日射量と図３!$E$6:$H$34,4,TRUE),VLOOKUP($W8486,日射量と図３!$E$6:$I$34,5,TRUE))))))</f>
        <v/>
      </c>
      <c r="AB8486" s="4" t="str">
        <f>IF($V8486="","",IF(Z8486&lt;36,0,IF(AND(36&lt;=Z8486,Z8486&lt;71),VLOOKUP($W8486,日射量と図３!$E$6:$F$34,2,TRUE),IF(AND(71&lt;=Z8486,Z8486&lt;107),VLOOKUP($W8486,日射量と図３!$E$6:$G$34,3,TRUE),IF(AND(107&lt;=Z8486,Z8486&lt;143),VLOOKUP($W8486,日射量と図３!$E$6:$H$34,4,TRUE),VLOOKUP($W8486,日射量と図３!$E$6:$I$34,5,TRUE))))))</f>
        <v/>
      </c>
      <c r="AC8486" s="382" t="str">
        <f t="shared" si="1599"/>
        <v/>
      </c>
      <c r="AD8486" s="382" t="str">
        <f t="shared" si="1600"/>
        <v/>
      </c>
    </row>
    <row r="8487" spans="11:30" ht="13.5" customHeight="1">
      <c r="K8487" s="4">
        <f t="shared" si="1596"/>
        <v>5</v>
      </c>
      <c r="L8487" s="34">
        <v>43605</v>
      </c>
      <c r="M8487" s="4">
        <v>354</v>
      </c>
      <c r="N8487" s="4">
        <v>12</v>
      </c>
      <c r="O8487" s="31">
        <v>0.45833333333333331</v>
      </c>
      <c r="P8487" s="35">
        <v>24.12</v>
      </c>
      <c r="Q8487" s="36">
        <f t="shared" si="1597"/>
        <v>12</v>
      </c>
      <c r="R8487" s="4">
        <f t="shared" si="1598"/>
        <v>0</v>
      </c>
      <c r="S8487" s="31">
        <f t="shared" si="1601"/>
        <v>0.20944444444444443</v>
      </c>
      <c r="T8487" s="31">
        <f t="shared" si="1602"/>
        <v>0.77601851851851855</v>
      </c>
      <c r="U8487" s="4">
        <f t="shared" si="1603"/>
        <v>0</v>
      </c>
      <c r="V8487" s="4" t="str">
        <f t="shared" si="1604"/>
        <v/>
      </c>
      <c r="W8487" s="18" t="str">
        <f>IF(V8487="","",VLOOKUP(L8487,日射量と図３!$A$4:$C$368,3,TRUE)*238.85/100)</f>
        <v/>
      </c>
      <c r="X8487" s="4" t="str">
        <f t="shared" si="1605"/>
        <v/>
      </c>
      <c r="Y8487" s="4" t="str">
        <f t="shared" si="1606"/>
        <v/>
      </c>
      <c r="Z8487" s="4" t="str">
        <f t="shared" si="1607"/>
        <v/>
      </c>
      <c r="AA8487" s="4" t="str">
        <f>IF($V8487="","",IF(Y8487&lt;36,0,IF(AND(36&lt;=Y8487,Y8487&lt;71),VLOOKUP($W8487,日射量と図３!$E$6:$F$34,2,TRUE),IF(AND(71&lt;=Y8487,Y8487&lt;107),VLOOKUP($W8487,日射量と図３!$E$6:$G$34,3,TRUE),IF(AND(107&lt;=Y8487,Y8487&lt;143),VLOOKUP($W8487,日射量と図３!$E$6:$H$34,4,TRUE),VLOOKUP($W8487,日射量と図３!$E$6:$I$34,5,TRUE))))))</f>
        <v/>
      </c>
      <c r="AB8487" s="4" t="str">
        <f>IF($V8487="","",IF(Z8487&lt;36,0,IF(AND(36&lt;=Z8487,Z8487&lt;71),VLOOKUP($W8487,日射量と図３!$E$6:$F$34,2,TRUE),IF(AND(71&lt;=Z8487,Z8487&lt;107),VLOOKUP($W8487,日射量と図３!$E$6:$G$34,3,TRUE),IF(AND(107&lt;=Z8487,Z8487&lt;143),VLOOKUP($W8487,日射量と図３!$E$6:$H$34,4,TRUE),VLOOKUP($W8487,日射量と図３!$E$6:$I$34,5,TRUE))))))</f>
        <v/>
      </c>
      <c r="AC8487" s="382" t="str">
        <f t="shared" si="1599"/>
        <v/>
      </c>
      <c r="AD8487" s="382" t="str">
        <f t="shared" si="1600"/>
        <v/>
      </c>
    </row>
    <row r="8488" spans="11:30" ht="13.5" customHeight="1">
      <c r="K8488" s="4">
        <f t="shared" si="1596"/>
        <v>5</v>
      </c>
      <c r="L8488" s="34">
        <v>43605</v>
      </c>
      <c r="M8488" s="4">
        <v>354</v>
      </c>
      <c r="N8488" s="4">
        <v>13</v>
      </c>
      <c r="O8488" s="31">
        <v>0.5</v>
      </c>
      <c r="P8488" s="35">
        <v>25.410000000000004</v>
      </c>
      <c r="Q8488" s="36">
        <f t="shared" si="1597"/>
        <v>12</v>
      </c>
      <c r="R8488" s="4">
        <f t="shared" si="1598"/>
        <v>0</v>
      </c>
      <c r="S8488" s="31">
        <f t="shared" si="1601"/>
        <v>0.20944444444444443</v>
      </c>
      <c r="T8488" s="31">
        <f t="shared" si="1602"/>
        <v>0.77601851851851855</v>
      </c>
      <c r="U8488" s="4">
        <f t="shared" si="1603"/>
        <v>0</v>
      </c>
      <c r="V8488" s="4" t="str">
        <f t="shared" si="1604"/>
        <v/>
      </c>
      <c r="W8488" s="18" t="str">
        <f>IF(V8488="","",VLOOKUP(L8488,日射量と図３!$A$4:$C$368,3,TRUE)*238.85/100)</f>
        <v/>
      </c>
      <c r="X8488" s="4" t="str">
        <f t="shared" si="1605"/>
        <v/>
      </c>
      <c r="Y8488" s="4" t="str">
        <f t="shared" si="1606"/>
        <v/>
      </c>
      <c r="Z8488" s="4" t="str">
        <f t="shared" si="1607"/>
        <v/>
      </c>
      <c r="AA8488" s="4" t="str">
        <f>IF($V8488="","",IF(Y8488&lt;36,0,IF(AND(36&lt;=Y8488,Y8488&lt;71),VLOOKUP($W8488,日射量と図３!$E$6:$F$34,2,TRUE),IF(AND(71&lt;=Y8488,Y8488&lt;107),VLOOKUP($W8488,日射量と図３!$E$6:$G$34,3,TRUE),IF(AND(107&lt;=Y8488,Y8488&lt;143),VLOOKUP($W8488,日射量と図３!$E$6:$H$34,4,TRUE),VLOOKUP($W8488,日射量と図３!$E$6:$I$34,5,TRUE))))))</f>
        <v/>
      </c>
      <c r="AB8488" s="4" t="str">
        <f>IF($V8488="","",IF(Z8488&lt;36,0,IF(AND(36&lt;=Z8488,Z8488&lt;71),VLOOKUP($W8488,日射量と図３!$E$6:$F$34,2,TRUE),IF(AND(71&lt;=Z8488,Z8488&lt;107),VLOOKUP($W8488,日射量と図３!$E$6:$G$34,3,TRUE),IF(AND(107&lt;=Z8488,Z8488&lt;143),VLOOKUP($W8488,日射量と図３!$E$6:$H$34,4,TRUE),VLOOKUP($W8488,日射量と図３!$E$6:$I$34,5,TRUE))))))</f>
        <v/>
      </c>
      <c r="AC8488" s="382" t="str">
        <f t="shared" si="1599"/>
        <v/>
      </c>
      <c r="AD8488" s="382" t="str">
        <f t="shared" si="1600"/>
        <v/>
      </c>
    </row>
    <row r="8489" spans="11:30" ht="13.5" customHeight="1">
      <c r="K8489" s="4">
        <f t="shared" si="1596"/>
        <v>5</v>
      </c>
      <c r="L8489" s="34">
        <v>43605</v>
      </c>
      <c r="M8489" s="4">
        <v>354</v>
      </c>
      <c r="N8489" s="4">
        <v>14</v>
      </c>
      <c r="O8489" s="31">
        <v>0.54166666666666663</v>
      </c>
      <c r="P8489" s="35">
        <v>26.35</v>
      </c>
      <c r="Q8489" s="36">
        <f t="shared" si="1597"/>
        <v>12</v>
      </c>
      <c r="R8489" s="4">
        <f t="shared" si="1598"/>
        <v>0</v>
      </c>
      <c r="S8489" s="31">
        <f t="shared" si="1601"/>
        <v>0.20944444444444443</v>
      </c>
      <c r="T8489" s="31">
        <f t="shared" si="1602"/>
        <v>0.77601851851851855</v>
      </c>
      <c r="U8489" s="4">
        <f t="shared" si="1603"/>
        <v>0</v>
      </c>
      <c r="V8489" s="4" t="str">
        <f t="shared" si="1604"/>
        <v/>
      </c>
      <c r="W8489" s="18" t="str">
        <f>IF(V8489="","",VLOOKUP(L8489,日射量と図３!$A$4:$C$368,3,TRUE)*238.85/100)</f>
        <v/>
      </c>
      <c r="X8489" s="4" t="str">
        <f t="shared" si="1605"/>
        <v/>
      </c>
      <c r="Y8489" s="4" t="str">
        <f t="shared" si="1606"/>
        <v/>
      </c>
      <c r="Z8489" s="4" t="str">
        <f t="shared" si="1607"/>
        <v/>
      </c>
      <c r="AA8489" s="4" t="str">
        <f>IF($V8489="","",IF(Y8489&lt;36,0,IF(AND(36&lt;=Y8489,Y8489&lt;71),VLOOKUP($W8489,日射量と図３!$E$6:$F$34,2,TRUE),IF(AND(71&lt;=Y8489,Y8489&lt;107),VLOOKUP($W8489,日射量と図３!$E$6:$G$34,3,TRUE),IF(AND(107&lt;=Y8489,Y8489&lt;143),VLOOKUP($W8489,日射量と図３!$E$6:$H$34,4,TRUE),VLOOKUP($W8489,日射量と図３!$E$6:$I$34,5,TRUE))))))</f>
        <v/>
      </c>
      <c r="AB8489" s="4" t="str">
        <f>IF($V8489="","",IF(Z8489&lt;36,0,IF(AND(36&lt;=Z8489,Z8489&lt;71),VLOOKUP($W8489,日射量と図３!$E$6:$F$34,2,TRUE),IF(AND(71&lt;=Z8489,Z8489&lt;107),VLOOKUP($W8489,日射量と図３!$E$6:$G$34,3,TRUE),IF(AND(107&lt;=Z8489,Z8489&lt;143),VLOOKUP($W8489,日射量と図３!$E$6:$H$34,4,TRUE),VLOOKUP($W8489,日射量と図３!$E$6:$I$34,5,TRUE))))))</f>
        <v/>
      </c>
      <c r="AC8489" s="382" t="str">
        <f t="shared" si="1599"/>
        <v/>
      </c>
      <c r="AD8489" s="382" t="str">
        <f t="shared" si="1600"/>
        <v/>
      </c>
    </row>
    <row r="8490" spans="11:30" ht="13.5" customHeight="1">
      <c r="K8490" s="4">
        <f t="shared" si="1596"/>
        <v>5</v>
      </c>
      <c r="L8490" s="34">
        <v>43605</v>
      </c>
      <c r="M8490" s="4">
        <v>354</v>
      </c>
      <c r="N8490" s="4">
        <v>15</v>
      </c>
      <c r="O8490" s="31">
        <v>0.58333333333333337</v>
      </c>
      <c r="P8490" s="35">
        <v>26.509999999999998</v>
      </c>
      <c r="Q8490" s="36">
        <f t="shared" si="1597"/>
        <v>12</v>
      </c>
      <c r="R8490" s="4">
        <f t="shared" si="1598"/>
        <v>0</v>
      </c>
      <c r="S8490" s="31">
        <f t="shared" si="1601"/>
        <v>0.20944444444444443</v>
      </c>
      <c r="T8490" s="31">
        <f t="shared" si="1602"/>
        <v>0.77601851851851855</v>
      </c>
      <c r="U8490" s="4">
        <f t="shared" si="1603"/>
        <v>0</v>
      </c>
      <c r="V8490" s="4" t="str">
        <f t="shared" si="1604"/>
        <v/>
      </c>
      <c r="W8490" s="18" t="str">
        <f>IF(V8490="","",VLOOKUP(L8490,日射量と図３!$A$4:$C$368,3,TRUE)*238.85/100)</f>
        <v/>
      </c>
      <c r="X8490" s="4" t="str">
        <f t="shared" si="1605"/>
        <v/>
      </c>
      <c r="Y8490" s="4" t="str">
        <f t="shared" si="1606"/>
        <v/>
      </c>
      <c r="Z8490" s="4" t="str">
        <f t="shared" si="1607"/>
        <v/>
      </c>
      <c r="AA8490" s="4" t="str">
        <f>IF($V8490="","",IF(Y8490&lt;36,0,IF(AND(36&lt;=Y8490,Y8490&lt;71),VLOOKUP($W8490,日射量と図３!$E$6:$F$34,2,TRUE),IF(AND(71&lt;=Y8490,Y8490&lt;107),VLOOKUP($W8490,日射量と図３!$E$6:$G$34,3,TRUE),IF(AND(107&lt;=Y8490,Y8490&lt;143),VLOOKUP($W8490,日射量と図３!$E$6:$H$34,4,TRUE),VLOOKUP($W8490,日射量と図３!$E$6:$I$34,5,TRUE))))))</f>
        <v/>
      </c>
      <c r="AB8490" s="4" t="str">
        <f>IF($V8490="","",IF(Z8490&lt;36,0,IF(AND(36&lt;=Z8490,Z8490&lt;71),VLOOKUP($W8490,日射量と図３!$E$6:$F$34,2,TRUE),IF(AND(71&lt;=Z8490,Z8490&lt;107),VLOOKUP($W8490,日射量と図３!$E$6:$G$34,3,TRUE),IF(AND(107&lt;=Z8490,Z8490&lt;143),VLOOKUP($W8490,日射量と図３!$E$6:$H$34,4,TRUE),VLOOKUP($W8490,日射量と図３!$E$6:$I$34,5,TRUE))))))</f>
        <v/>
      </c>
      <c r="AC8490" s="382" t="str">
        <f t="shared" si="1599"/>
        <v/>
      </c>
      <c r="AD8490" s="382" t="str">
        <f t="shared" si="1600"/>
        <v/>
      </c>
    </row>
    <row r="8491" spans="11:30" ht="13.5" customHeight="1">
      <c r="K8491" s="4">
        <f t="shared" si="1596"/>
        <v>5</v>
      </c>
      <c r="L8491" s="34">
        <v>43605</v>
      </c>
      <c r="M8491" s="4">
        <v>354</v>
      </c>
      <c r="N8491" s="4">
        <v>16</v>
      </c>
      <c r="O8491" s="31">
        <v>0.625</v>
      </c>
      <c r="P8491" s="35">
        <v>26.369999999999997</v>
      </c>
      <c r="Q8491" s="36">
        <f t="shared" si="1597"/>
        <v>16</v>
      </c>
      <c r="R8491" s="4">
        <f t="shared" si="1598"/>
        <v>0</v>
      </c>
      <c r="S8491" s="31">
        <f t="shared" si="1601"/>
        <v>0.20944444444444443</v>
      </c>
      <c r="T8491" s="31">
        <f t="shared" si="1602"/>
        <v>0.77601851851851855</v>
      </c>
      <c r="U8491" s="4">
        <f t="shared" si="1603"/>
        <v>0</v>
      </c>
      <c r="V8491" s="4" t="str">
        <f t="shared" si="1604"/>
        <v/>
      </c>
      <c r="W8491" s="18" t="str">
        <f>IF(V8491="","",VLOOKUP(L8491,日射量と図３!$A$4:$C$368,3,TRUE)*238.85/100)</f>
        <v/>
      </c>
      <c r="X8491" s="4" t="str">
        <f t="shared" si="1605"/>
        <v/>
      </c>
      <c r="Y8491" s="4" t="str">
        <f t="shared" si="1606"/>
        <v/>
      </c>
      <c r="Z8491" s="4" t="str">
        <f t="shared" si="1607"/>
        <v/>
      </c>
      <c r="AA8491" s="4" t="str">
        <f>IF($V8491="","",IF(Y8491&lt;36,0,IF(AND(36&lt;=Y8491,Y8491&lt;71),VLOOKUP($W8491,日射量と図３!$E$6:$F$34,2,TRUE),IF(AND(71&lt;=Y8491,Y8491&lt;107),VLOOKUP($W8491,日射量と図３!$E$6:$G$34,3,TRUE),IF(AND(107&lt;=Y8491,Y8491&lt;143),VLOOKUP($W8491,日射量と図３!$E$6:$H$34,4,TRUE),VLOOKUP($W8491,日射量と図３!$E$6:$I$34,5,TRUE))))))</f>
        <v/>
      </c>
      <c r="AB8491" s="4" t="str">
        <f>IF($V8491="","",IF(Z8491&lt;36,0,IF(AND(36&lt;=Z8491,Z8491&lt;71),VLOOKUP($W8491,日射量と図３!$E$6:$F$34,2,TRUE),IF(AND(71&lt;=Z8491,Z8491&lt;107),VLOOKUP($W8491,日射量と図３!$E$6:$G$34,3,TRUE),IF(AND(107&lt;=Z8491,Z8491&lt;143),VLOOKUP($W8491,日射量と図３!$E$6:$H$34,4,TRUE),VLOOKUP($W8491,日射量と図３!$E$6:$I$34,5,TRUE))))))</f>
        <v/>
      </c>
      <c r="AC8491" s="382" t="str">
        <f t="shared" si="1599"/>
        <v/>
      </c>
      <c r="AD8491" s="382" t="str">
        <f t="shared" si="1600"/>
        <v/>
      </c>
    </row>
    <row r="8492" spans="11:30" ht="13.5" customHeight="1">
      <c r="K8492" s="4">
        <f t="shared" si="1596"/>
        <v>5</v>
      </c>
      <c r="L8492" s="34">
        <v>43605</v>
      </c>
      <c r="M8492" s="4">
        <v>354</v>
      </c>
      <c r="N8492" s="4">
        <v>17</v>
      </c>
      <c r="O8492" s="31">
        <v>0.66666666666666663</v>
      </c>
      <c r="P8492" s="35">
        <v>25.630000000000003</v>
      </c>
      <c r="Q8492" s="36">
        <f t="shared" si="1597"/>
        <v>16</v>
      </c>
      <c r="R8492" s="4">
        <f t="shared" si="1598"/>
        <v>0</v>
      </c>
      <c r="S8492" s="31">
        <f t="shared" si="1601"/>
        <v>0.20944444444444443</v>
      </c>
      <c r="T8492" s="31">
        <f t="shared" si="1602"/>
        <v>0.77601851851851855</v>
      </c>
      <c r="U8492" s="4">
        <f t="shared" si="1603"/>
        <v>0</v>
      </c>
      <c r="V8492" s="4" t="str">
        <f t="shared" si="1604"/>
        <v/>
      </c>
      <c r="W8492" s="18" t="str">
        <f>IF(V8492="","",VLOOKUP(L8492,日射量と図３!$A$4:$C$368,3,TRUE)*238.85/100)</f>
        <v/>
      </c>
      <c r="X8492" s="4" t="str">
        <f t="shared" si="1605"/>
        <v/>
      </c>
      <c r="Y8492" s="4" t="str">
        <f t="shared" si="1606"/>
        <v/>
      </c>
      <c r="Z8492" s="4" t="str">
        <f t="shared" si="1607"/>
        <v/>
      </c>
      <c r="AA8492" s="4" t="str">
        <f>IF($V8492="","",IF(Y8492&lt;36,0,IF(AND(36&lt;=Y8492,Y8492&lt;71),VLOOKUP($W8492,日射量と図３!$E$6:$F$34,2,TRUE),IF(AND(71&lt;=Y8492,Y8492&lt;107),VLOOKUP($W8492,日射量と図３!$E$6:$G$34,3,TRUE),IF(AND(107&lt;=Y8492,Y8492&lt;143),VLOOKUP($W8492,日射量と図３!$E$6:$H$34,4,TRUE),VLOOKUP($W8492,日射量と図３!$E$6:$I$34,5,TRUE))))))</f>
        <v/>
      </c>
      <c r="AB8492" s="4" t="str">
        <f>IF($V8492="","",IF(Z8492&lt;36,0,IF(AND(36&lt;=Z8492,Z8492&lt;71),VLOOKUP($W8492,日射量と図３!$E$6:$F$34,2,TRUE),IF(AND(71&lt;=Z8492,Z8492&lt;107),VLOOKUP($W8492,日射量と図３!$E$6:$G$34,3,TRUE),IF(AND(107&lt;=Z8492,Z8492&lt;143),VLOOKUP($W8492,日射量と図３!$E$6:$H$34,4,TRUE),VLOOKUP($W8492,日射量と図３!$E$6:$I$34,5,TRUE))))))</f>
        <v/>
      </c>
      <c r="AC8492" s="382" t="str">
        <f t="shared" si="1599"/>
        <v/>
      </c>
      <c r="AD8492" s="382" t="str">
        <f t="shared" si="1600"/>
        <v/>
      </c>
    </row>
    <row r="8493" spans="11:30" ht="13.5" customHeight="1">
      <c r="K8493" s="4">
        <f t="shared" si="1596"/>
        <v>5</v>
      </c>
      <c r="L8493" s="34">
        <v>43605</v>
      </c>
      <c r="M8493" s="4">
        <v>354</v>
      </c>
      <c r="N8493" s="4">
        <v>18</v>
      </c>
      <c r="O8493" s="31">
        <v>0.70833333333333337</v>
      </c>
      <c r="P8493" s="35">
        <v>24.79</v>
      </c>
      <c r="Q8493" s="36">
        <f t="shared" si="1597"/>
        <v>16</v>
      </c>
      <c r="R8493" s="4">
        <f t="shared" si="1598"/>
        <v>0</v>
      </c>
      <c r="S8493" s="31">
        <f t="shared" si="1601"/>
        <v>0.20944444444444443</v>
      </c>
      <c r="T8493" s="31">
        <f t="shared" si="1602"/>
        <v>0.77601851851851855</v>
      </c>
      <c r="U8493" s="4">
        <f t="shared" si="1603"/>
        <v>0</v>
      </c>
      <c r="V8493" s="4" t="str">
        <f t="shared" si="1604"/>
        <v/>
      </c>
      <c r="W8493" s="18" t="str">
        <f>IF(V8493="","",VLOOKUP(L8493,日射量と図３!$A$4:$C$368,3,TRUE)*238.85/100)</f>
        <v/>
      </c>
      <c r="X8493" s="4" t="str">
        <f t="shared" si="1605"/>
        <v/>
      </c>
      <c r="Y8493" s="4" t="str">
        <f t="shared" si="1606"/>
        <v/>
      </c>
      <c r="Z8493" s="4" t="str">
        <f t="shared" si="1607"/>
        <v/>
      </c>
      <c r="AA8493" s="4" t="str">
        <f>IF($V8493="","",IF(Y8493&lt;36,0,IF(AND(36&lt;=Y8493,Y8493&lt;71),VLOOKUP($W8493,日射量と図３!$E$6:$F$34,2,TRUE),IF(AND(71&lt;=Y8493,Y8493&lt;107),VLOOKUP($W8493,日射量と図３!$E$6:$G$34,3,TRUE),IF(AND(107&lt;=Y8493,Y8493&lt;143),VLOOKUP($W8493,日射量と図３!$E$6:$H$34,4,TRUE),VLOOKUP($W8493,日射量と図３!$E$6:$I$34,5,TRUE))))))</f>
        <v/>
      </c>
      <c r="AB8493" s="4" t="str">
        <f>IF($V8493="","",IF(Z8493&lt;36,0,IF(AND(36&lt;=Z8493,Z8493&lt;71),VLOOKUP($W8493,日射量と図３!$E$6:$F$34,2,TRUE),IF(AND(71&lt;=Z8493,Z8493&lt;107),VLOOKUP($W8493,日射量と図３!$E$6:$G$34,3,TRUE),IF(AND(107&lt;=Z8493,Z8493&lt;143),VLOOKUP($W8493,日射量と図３!$E$6:$H$34,4,TRUE),VLOOKUP($W8493,日射量と図３!$E$6:$I$34,5,TRUE))))))</f>
        <v/>
      </c>
      <c r="AC8493" s="382" t="str">
        <f t="shared" si="1599"/>
        <v/>
      </c>
      <c r="AD8493" s="382" t="str">
        <f t="shared" si="1600"/>
        <v/>
      </c>
    </row>
    <row r="8494" spans="11:30" ht="13.5" customHeight="1">
      <c r="K8494" s="4">
        <f t="shared" si="1596"/>
        <v>5</v>
      </c>
      <c r="L8494" s="34">
        <v>43605</v>
      </c>
      <c r="M8494" s="4">
        <v>354</v>
      </c>
      <c r="N8494" s="4">
        <v>19</v>
      </c>
      <c r="O8494" s="31">
        <v>0.75</v>
      </c>
      <c r="P8494" s="35">
        <v>23.689999999999998</v>
      </c>
      <c r="Q8494" s="36">
        <f t="shared" si="1597"/>
        <v>16</v>
      </c>
      <c r="R8494" s="4">
        <f t="shared" si="1598"/>
        <v>0</v>
      </c>
      <c r="S8494" s="31">
        <f t="shared" si="1601"/>
        <v>0.20944444444444443</v>
      </c>
      <c r="T8494" s="31">
        <f t="shared" si="1602"/>
        <v>0.77601851851851855</v>
      </c>
      <c r="U8494" s="4">
        <f t="shared" si="1603"/>
        <v>0</v>
      </c>
      <c r="V8494" s="4" t="str">
        <f t="shared" si="1604"/>
        <v/>
      </c>
      <c r="W8494" s="18" t="str">
        <f>IF(V8494="","",VLOOKUP(L8494,日射量と図３!$A$4:$C$368,3,TRUE)*238.85/100)</f>
        <v/>
      </c>
      <c r="X8494" s="4" t="str">
        <f t="shared" si="1605"/>
        <v/>
      </c>
      <c r="Y8494" s="4" t="str">
        <f t="shared" si="1606"/>
        <v/>
      </c>
      <c r="Z8494" s="4" t="str">
        <f t="shared" si="1607"/>
        <v/>
      </c>
      <c r="AA8494" s="4" t="str">
        <f>IF($V8494="","",IF(Y8494&lt;36,0,IF(AND(36&lt;=Y8494,Y8494&lt;71),VLOOKUP($W8494,日射量と図３!$E$6:$F$34,2,TRUE),IF(AND(71&lt;=Y8494,Y8494&lt;107),VLOOKUP($W8494,日射量と図３!$E$6:$G$34,3,TRUE),IF(AND(107&lt;=Y8494,Y8494&lt;143),VLOOKUP($W8494,日射量と図３!$E$6:$H$34,4,TRUE),VLOOKUP($W8494,日射量と図３!$E$6:$I$34,5,TRUE))))))</f>
        <v/>
      </c>
      <c r="AB8494" s="4" t="str">
        <f>IF($V8494="","",IF(Z8494&lt;36,0,IF(AND(36&lt;=Z8494,Z8494&lt;71),VLOOKUP($W8494,日射量と図３!$E$6:$F$34,2,TRUE),IF(AND(71&lt;=Z8494,Z8494&lt;107),VLOOKUP($W8494,日射量と図３!$E$6:$G$34,3,TRUE),IF(AND(107&lt;=Z8494,Z8494&lt;143),VLOOKUP($W8494,日射量と図３!$E$6:$H$34,4,TRUE),VLOOKUP($W8494,日射量と図３!$E$6:$I$34,5,TRUE))))))</f>
        <v/>
      </c>
      <c r="AC8494" s="382" t="str">
        <f t="shared" si="1599"/>
        <v/>
      </c>
      <c r="AD8494" s="382" t="str">
        <f t="shared" si="1600"/>
        <v/>
      </c>
    </row>
    <row r="8495" spans="11:30" ht="13.5" customHeight="1">
      <c r="K8495" s="4">
        <f t="shared" si="1596"/>
        <v>5</v>
      </c>
      <c r="L8495" s="34">
        <v>43605</v>
      </c>
      <c r="M8495" s="4">
        <v>354</v>
      </c>
      <c r="N8495" s="4">
        <v>20</v>
      </c>
      <c r="O8495" s="31">
        <v>0.79166666666666663</v>
      </c>
      <c r="P8495" s="35">
        <v>22.63</v>
      </c>
      <c r="Q8495" s="36">
        <f t="shared" si="1597"/>
        <v>16</v>
      </c>
      <c r="R8495" s="4">
        <f t="shared" si="1598"/>
        <v>0</v>
      </c>
      <c r="S8495" s="31">
        <f t="shared" si="1601"/>
        <v>0.20944444444444443</v>
      </c>
      <c r="T8495" s="31">
        <f t="shared" si="1602"/>
        <v>0.77601851851851855</v>
      </c>
      <c r="U8495" s="4">
        <f t="shared" si="1603"/>
        <v>0</v>
      </c>
      <c r="V8495" s="4" t="str">
        <f t="shared" si="1604"/>
        <v/>
      </c>
      <c r="W8495" s="18" t="str">
        <f>IF(V8495="","",VLOOKUP(L8495,日射量と図３!$A$4:$C$368,3,TRUE)*238.85/100)</f>
        <v/>
      </c>
      <c r="X8495" s="4" t="str">
        <f t="shared" si="1605"/>
        <v/>
      </c>
      <c r="Y8495" s="4" t="str">
        <f t="shared" si="1606"/>
        <v/>
      </c>
      <c r="Z8495" s="4" t="str">
        <f t="shared" si="1607"/>
        <v/>
      </c>
      <c r="AA8495" s="4" t="str">
        <f>IF($V8495="","",IF(Y8495&lt;36,0,IF(AND(36&lt;=Y8495,Y8495&lt;71),VLOOKUP($W8495,日射量と図３!$E$6:$F$34,2,TRUE),IF(AND(71&lt;=Y8495,Y8495&lt;107),VLOOKUP($W8495,日射量と図３!$E$6:$G$34,3,TRUE),IF(AND(107&lt;=Y8495,Y8495&lt;143),VLOOKUP($W8495,日射量と図３!$E$6:$H$34,4,TRUE),VLOOKUP($W8495,日射量と図３!$E$6:$I$34,5,TRUE))))))</f>
        <v/>
      </c>
      <c r="AB8495" s="4" t="str">
        <f>IF($V8495="","",IF(Z8495&lt;36,0,IF(AND(36&lt;=Z8495,Z8495&lt;71),VLOOKUP($W8495,日射量と図３!$E$6:$F$34,2,TRUE),IF(AND(71&lt;=Z8495,Z8495&lt;107),VLOOKUP($W8495,日射量と図３!$E$6:$G$34,3,TRUE),IF(AND(107&lt;=Z8495,Z8495&lt;143),VLOOKUP($W8495,日射量と図３!$E$6:$H$34,4,TRUE),VLOOKUP($W8495,日射量と図３!$E$6:$I$34,5,TRUE))))))</f>
        <v/>
      </c>
      <c r="AC8495" s="382" t="str">
        <f t="shared" si="1599"/>
        <v/>
      </c>
      <c r="AD8495" s="382" t="str">
        <f t="shared" si="1600"/>
        <v/>
      </c>
    </row>
    <row r="8496" spans="11:30" ht="13.5" customHeight="1">
      <c r="K8496" s="4">
        <f t="shared" si="1596"/>
        <v>5</v>
      </c>
      <c r="L8496" s="34">
        <v>43605</v>
      </c>
      <c r="M8496" s="4">
        <v>354</v>
      </c>
      <c r="N8496" s="4">
        <v>21</v>
      </c>
      <c r="O8496" s="31">
        <v>0.83333333333333337</v>
      </c>
      <c r="P8496" s="35">
        <v>21.509999999999998</v>
      </c>
      <c r="Q8496" s="36">
        <f t="shared" si="1597"/>
        <v>16</v>
      </c>
      <c r="R8496" s="4">
        <f t="shared" si="1598"/>
        <v>0</v>
      </c>
      <c r="S8496" s="31">
        <f t="shared" si="1601"/>
        <v>0.20944444444444443</v>
      </c>
      <c r="T8496" s="31">
        <f t="shared" si="1602"/>
        <v>0.77601851851851855</v>
      </c>
      <c r="U8496" s="4">
        <f t="shared" si="1603"/>
        <v>0</v>
      </c>
      <c r="V8496" s="4" t="str">
        <f t="shared" si="1604"/>
        <v/>
      </c>
      <c r="W8496" s="18" t="str">
        <f>IF(V8496="","",VLOOKUP(L8496,日射量と図３!$A$4:$C$368,3,TRUE)*238.85/100)</f>
        <v/>
      </c>
      <c r="X8496" s="4" t="str">
        <f t="shared" si="1605"/>
        <v/>
      </c>
      <c r="Y8496" s="4" t="str">
        <f t="shared" si="1606"/>
        <v/>
      </c>
      <c r="Z8496" s="4" t="str">
        <f t="shared" si="1607"/>
        <v/>
      </c>
      <c r="AA8496" s="4" t="str">
        <f>IF($V8496="","",IF(Y8496&lt;36,0,IF(AND(36&lt;=Y8496,Y8496&lt;71),VLOOKUP($W8496,日射量と図３!$E$6:$F$34,2,TRUE),IF(AND(71&lt;=Y8496,Y8496&lt;107),VLOOKUP($W8496,日射量と図３!$E$6:$G$34,3,TRUE),IF(AND(107&lt;=Y8496,Y8496&lt;143),VLOOKUP($W8496,日射量と図３!$E$6:$H$34,4,TRUE),VLOOKUP($W8496,日射量と図３!$E$6:$I$34,5,TRUE))))))</f>
        <v/>
      </c>
      <c r="AB8496" s="4" t="str">
        <f>IF($V8496="","",IF(Z8496&lt;36,0,IF(AND(36&lt;=Z8496,Z8496&lt;71),VLOOKUP($W8496,日射量と図３!$E$6:$F$34,2,TRUE),IF(AND(71&lt;=Z8496,Z8496&lt;107),VLOOKUP($W8496,日射量と図３!$E$6:$G$34,3,TRUE),IF(AND(107&lt;=Z8496,Z8496&lt;143),VLOOKUP($W8496,日射量と図３!$E$6:$H$34,4,TRUE),VLOOKUP($W8496,日射量と図３!$E$6:$I$34,5,TRUE))))))</f>
        <v/>
      </c>
      <c r="AC8496" s="382" t="str">
        <f t="shared" si="1599"/>
        <v/>
      </c>
      <c r="AD8496" s="382" t="str">
        <f t="shared" si="1600"/>
        <v/>
      </c>
    </row>
    <row r="8497" spans="11:30" ht="13.5" customHeight="1">
      <c r="K8497" s="4">
        <f t="shared" si="1596"/>
        <v>5</v>
      </c>
      <c r="L8497" s="34">
        <v>43605</v>
      </c>
      <c r="M8497" s="4">
        <v>354</v>
      </c>
      <c r="N8497" s="4">
        <v>22</v>
      </c>
      <c r="O8497" s="31">
        <v>0.875</v>
      </c>
      <c r="P8497" s="35">
        <v>20.52</v>
      </c>
      <c r="Q8497" s="36">
        <f t="shared" si="1597"/>
        <v>16</v>
      </c>
      <c r="R8497" s="4">
        <f t="shared" si="1598"/>
        <v>0</v>
      </c>
      <c r="S8497" s="31">
        <f t="shared" si="1601"/>
        <v>0.20944444444444443</v>
      </c>
      <c r="T8497" s="31">
        <f t="shared" si="1602"/>
        <v>0.77601851851851855</v>
      </c>
      <c r="U8497" s="4">
        <f t="shared" si="1603"/>
        <v>0</v>
      </c>
      <c r="V8497" s="4" t="str">
        <f t="shared" si="1604"/>
        <v/>
      </c>
      <c r="W8497" s="18" t="str">
        <f>IF(V8497="","",VLOOKUP(L8497,日射量と図３!$A$4:$C$368,3,TRUE)*238.85/100)</f>
        <v/>
      </c>
      <c r="X8497" s="4" t="str">
        <f t="shared" si="1605"/>
        <v/>
      </c>
      <c r="Y8497" s="4" t="str">
        <f t="shared" si="1606"/>
        <v/>
      </c>
      <c r="Z8497" s="4" t="str">
        <f t="shared" si="1607"/>
        <v/>
      </c>
      <c r="AA8497" s="4" t="str">
        <f>IF($V8497="","",IF(Y8497&lt;36,0,IF(AND(36&lt;=Y8497,Y8497&lt;71),VLOOKUP($W8497,日射量と図３!$E$6:$F$34,2,TRUE),IF(AND(71&lt;=Y8497,Y8497&lt;107),VLOOKUP($W8497,日射量と図３!$E$6:$G$34,3,TRUE),IF(AND(107&lt;=Y8497,Y8497&lt;143),VLOOKUP($W8497,日射量と図３!$E$6:$H$34,4,TRUE),VLOOKUP($W8497,日射量と図３!$E$6:$I$34,5,TRUE))))))</f>
        <v/>
      </c>
      <c r="AB8497" s="4" t="str">
        <f>IF($V8497="","",IF(Z8497&lt;36,0,IF(AND(36&lt;=Z8497,Z8497&lt;71),VLOOKUP($W8497,日射量と図３!$E$6:$F$34,2,TRUE),IF(AND(71&lt;=Z8497,Z8497&lt;107),VLOOKUP($W8497,日射量と図３!$E$6:$G$34,3,TRUE),IF(AND(107&lt;=Z8497,Z8497&lt;143),VLOOKUP($W8497,日射量と図３!$E$6:$H$34,4,TRUE),VLOOKUP($W8497,日射量と図３!$E$6:$I$34,5,TRUE))))))</f>
        <v/>
      </c>
      <c r="AC8497" s="382" t="str">
        <f t="shared" si="1599"/>
        <v/>
      </c>
      <c r="AD8497" s="382" t="str">
        <f t="shared" si="1600"/>
        <v/>
      </c>
    </row>
    <row r="8498" spans="11:30" ht="13.5" customHeight="1">
      <c r="K8498" s="4">
        <f t="shared" si="1596"/>
        <v>5</v>
      </c>
      <c r="L8498" s="34">
        <v>43605</v>
      </c>
      <c r="M8498" s="4">
        <v>354</v>
      </c>
      <c r="N8498" s="4">
        <v>23</v>
      </c>
      <c r="O8498" s="31">
        <v>0.91666666666666663</v>
      </c>
      <c r="P8498" s="35">
        <v>19.95</v>
      </c>
      <c r="Q8498" s="36">
        <f t="shared" si="1597"/>
        <v>13</v>
      </c>
      <c r="R8498" s="4">
        <f t="shared" si="1598"/>
        <v>0</v>
      </c>
      <c r="S8498" s="31">
        <f t="shared" si="1601"/>
        <v>0.20944444444444443</v>
      </c>
      <c r="T8498" s="31">
        <f t="shared" si="1602"/>
        <v>0.77601851851851855</v>
      </c>
      <c r="U8498" s="4">
        <f t="shared" si="1603"/>
        <v>0</v>
      </c>
      <c r="V8498" s="4" t="str">
        <f t="shared" si="1604"/>
        <v/>
      </c>
      <c r="W8498" s="18" t="str">
        <f>IF(V8498="","",VLOOKUP(L8498,日射量と図３!$A$4:$C$368,3,TRUE)*238.85/100)</f>
        <v/>
      </c>
      <c r="X8498" s="4" t="str">
        <f t="shared" si="1605"/>
        <v/>
      </c>
      <c r="Y8498" s="4" t="str">
        <f t="shared" si="1606"/>
        <v/>
      </c>
      <c r="Z8498" s="4" t="str">
        <f t="shared" si="1607"/>
        <v/>
      </c>
      <c r="AA8498" s="4" t="str">
        <f>IF($V8498="","",IF(Y8498&lt;36,0,IF(AND(36&lt;=Y8498,Y8498&lt;71),VLOOKUP($W8498,日射量と図３!$E$6:$F$34,2,TRUE),IF(AND(71&lt;=Y8498,Y8498&lt;107),VLOOKUP($W8498,日射量と図３!$E$6:$G$34,3,TRUE),IF(AND(107&lt;=Y8498,Y8498&lt;143),VLOOKUP($W8498,日射量と図３!$E$6:$H$34,4,TRUE),VLOOKUP($W8498,日射量と図３!$E$6:$I$34,5,TRUE))))))</f>
        <v/>
      </c>
      <c r="AB8498" s="4" t="str">
        <f>IF($V8498="","",IF(Z8498&lt;36,0,IF(AND(36&lt;=Z8498,Z8498&lt;71),VLOOKUP($W8498,日射量と図３!$E$6:$F$34,2,TRUE),IF(AND(71&lt;=Z8498,Z8498&lt;107),VLOOKUP($W8498,日射量と図３!$E$6:$G$34,3,TRUE),IF(AND(107&lt;=Z8498,Z8498&lt;143),VLOOKUP($W8498,日射量と図３!$E$6:$H$34,4,TRUE),VLOOKUP($W8498,日射量と図３!$E$6:$I$34,5,TRUE))))))</f>
        <v/>
      </c>
      <c r="AC8498" s="382" t="str">
        <f t="shared" si="1599"/>
        <v/>
      </c>
      <c r="AD8498" s="382" t="str">
        <f t="shared" si="1600"/>
        <v/>
      </c>
    </row>
    <row r="8499" spans="11:30" ht="13.5" customHeight="1">
      <c r="K8499" s="4">
        <f t="shared" si="1596"/>
        <v>5</v>
      </c>
      <c r="L8499" s="34">
        <v>43605</v>
      </c>
      <c r="M8499" s="4">
        <v>354</v>
      </c>
      <c r="N8499" s="4">
        <v>24</v>
      </c>
      <c r="O8499" s="31">
        <v>0.95833333333333337</v>
      </c>
      <c r="P8499" s="35">
        <v>19.36</v>
      </c>
      <c r="Q8499" s="36">
        <f t="shared" si="1597"/>
        <v>13</v>
      </c>
      <c r="R8499" s="4">
        <f t="shared" si="1598"/>
        <v>0</v>
      </c>
      <c r="S8499" s="31">
        <f t="shared" si="1601"/>
        <v>0.20944444444444443</v>
      </c>
      <c r="T8499" s="31">
        <f t="shared" si="1602"/>
        <v>0.77601851851851855</v>
      </c>
      <c r="U8499" s="4">
        <f t="shared" si="1603"/>
        <v>0</v>
      </c>
      <c r="V8499" s="4" t="str">
        <f t="shared" si="1604"/>
        <v/>
      </c>
      <c r="W8499" s="18" t="str">
        <f>IF(V8499="","",VLOOKUP(L8499,日射量と図３!$A$4:$C$368,3,TRUE)*238.85/100)</f>
        <v/>
      </c>
      <c r="X8499" s="4" t="str">
        <f t="shared" si="1605"/>
        <v/>
      </c>
      <c r="Y8499" s="4" t="str">
        <f t="shared" si="1606"/>
        <v/>
      </c>
      <c r="Z8499" s="4" t="str">
        <f t="shared" si="1607"/>
        <v/>
      </c>
      <c r="AA8499" s="4" t="str">
        <f>IF($V8499="","",IF(Y8499&lt;36,0,IF(AND(36&lt;=Y8499,Y8499&lt;71),VLOOKUP($W8499,日射量と図３!$E$6:$F$34,2,TRUE),IF(AND(71&lt;=Y8499,Y8499&lt;107),VLOOKUP($W8499,日射量と図３!$E$6:$G$34,3,TRUE),IF(AND(107&lt;=Y8499,Y8499&lt;143),VLOOKUP($W8499,日射量と図３!$E$6:$H$34,4,TRUE),VLOOKUP($W8499,日射量と図３!$E$6:$I$34,5,TRUE))))))</f>
        <v/>
      </c>
      <c r="AB8499" s="4" t="str">
        <f>IF($V8499="","",IF(Z8499&lt;36,0,IF(AND(36&lt;=Z8499,Z8499&lt;71),VLOOKUP($W8499,日射量と図３!$E$6:$F$34,2,TRUE),IF(AND(71&lt;=Z8499,Z8499&lt;107),VLOOKUP($W8499,日射量と図３!$E$6:$G$34,3,TRUE),IF(AND(107&lt;=Z8499,Z8499&lt;143),VLOOKUP($W8499,日射量と図３!$E$6:$H$34,4,TRUE),VLOOKUP($W8499,日射量と図３!$E$6:$I$34,5,TRUE))))))</f>
        <v/>
      </c>
      <c r="AC8499" s="382" t="str">
        <f t="shared" si="1599"/>
        <v/>
      </c>
      <c r="AD8499" s="382" t="str">
        <f t="shared" si="1600"/>
        <v/>
      </c>
    </row>
    <row r="8500" spans="11:30" ht="13.5" customHeight="1">
      <c r="K8500" s="4">
        <f t="shared" si="1596"/>
        <v>5</v>
      </c>
      <c r="L8500" s="34">
        <v>43606</v>
      </c>
      <c r="M8500" s="4">
        <v>355</v>
      </c>
      <c r="N8500" s="4">
        <v>1</v>
      </c>
      <c r="O8500" s="31">
        <v>0</v>
      </c>
      <c r="P8500" s="35">
        <v>18.610000000000003</v>
      </c>
      <c r="Q8500" s="36">
        <f t="shared" si="1597"/>
        <v>13</v>
      </c>
      <c r="R8500" s="4">
        <f t="shared" si="1598"/>
        <v>0</v>
      </c>
      <c r="S8500" s="31">
        <f t="shared" si="1601"/>
        <v>0.20944444444444443</v>
      </c>
      <c r="T8500" s="31">
        <f t="shared" si="1602"/>
        <v>0.77601851851851855</v>
      </c>
      <c r="U8500" s="4">
        <f t="shared" si="1603"/>
        <v>0</v>
      </c>
      <c r="V8500" s="4">
        <f t="shared" si="1604"/>
        <v>0</v>
      </c>
      <c r="W8500" s="18">
        <f>IF(V8500="","",VLOOKUP(L8500,日射量と図３!$A$4:$C$368,3,TRUE)*238.85/100)</f>
        <v>57.323999999999998</v>
      </c>
      <c r="X8500" s="4">
        <f t="shared" si="1605"/>
        <v>14</v>
      </c>
      <c r="Y8500" s="4">
        <f t="shared" si="1606"/>
        <v>0</v>
      </c>
      <c r="Z8500" s="4">
        <f t="shared" si="1607"/>
        <v>0</v>
      </c>
      <c r="AA8500" s="4">
        <f>IF($V8500="","",IF(Y8500&lt;36,0,IF(AND(36&lt;=Y8500,Y8500&lt;71),VLOOKUP($W8500,日射量と図３!$E$6:$F$34,2,TRUE),IF(AND(71&lt;=Y8500,Y8500&lt;107),VLOOKUP($W8500,日射量と図３!$E$6:$G$34,3,TRUE),IF(AND(107&lt;=Y8500,Y8500&lt;143),VLOOKUP($W8500,日射量と図３!$E$6:$H$34,4,TRUE),VLOOKUP($W8500,日射量と図３!$E$6:$I$34,5,TRUE))))))</f>
        <v>0</v>
      </c>
      <c r="AB8500" s="4">
        <f>IF($V8500="","",IF(Z8500&lt;36,0,IF(AND(36&lt;=Z8500,Z8500&lt;71),VLOOKUP($W8500,日射量と図３!$E$6:$F$34,2,TRUE),IF(AND(71&lt;=Z8500,Z8500&lt;107),VLOOKUP($W8500,日射量と図３!$E$6:$G$34,3,TRUE),IF(AND(107&lt;=Z8500,Z8500&lt;143),VLOOKUP($W8500,日射量と図３!$E$6:$H$34,4,TRUE),VLOOKUP($W8500,日射量と図３!$E$6:$I$34,5,TRUE))))))</f>
        <v>0</v>
      </c>
      <c r="AC8500" s="382">
        <f t="shared" si="1599"/>
        <v>0</v>
      </c>
      <c r="AD8500" s="382">
        <f t="shared" si="1600"/>
        <v>0</v>
      </c>
    </row>
    <row r="8501" spans="11:30" ht="13.5" customHeight="1">
      <c r="K8501" s="4">
        <f t="shared" si="1596"/>
        <v>5</v>
      </c>
      <c r="L8501" s="34">
        <v>43606</v>
      </c>
      <c r="M8501" s="4">
        <v>355</v>
      </c>
      <c r="N8501" s="4">
        <v>2</v>
      </c>
      <c r="O8501" s="31">
        <v>4.1666666666666664E-2</v>
      </c>
      <c r="P8501" s="35">
        <v>17.97</v>
      </c>
      <c r="Q8501" s="36">
        <f t="shared" si="1597"/>
        <v>13</v>
      </c>
      <c r="R8501" s="4">
        <f t="shared" si="1598"/>
        <v>0</v>
      </c>
      <c r="S8501" s="31">
        <f t="shared" si="1601"/>
        <v>0.20944444444444443</v>
      </c>
      <c r="T8501" s="31">
        <f t="shared" si="1602"/>
        <v>0.77601851851851855</v>
      </c>
      <c r="U8501" s="4">
        <f t="shared" si="1603"/>
        <v>0</v>
      </c>
      <c r="V8501" s="4" t="str">
        <f t="shared" si="1604"/>
        <v/>
      </c>
      <c r="W8501" s="18" t="str">
        <f>IF(V8501="","",VLOOKUP(L8501,日射量と図３!$A$4:$C$368,3,TRUE)*238.85/100)</f>
        <v/>
      </c>
      <c r="X8501" s="4" t="str">
        <f t="shared" si="1605"/>
        <v/>
      </c>
      <c r="Y8501" s="4" t="str">
        <f t="shared" si="1606"/>
        <v/>
      </c>
      <c r="Z8501" s="4" t="str">
        <f t="shared" si="1607"/>
        <v/>
      </c>
      <c r="AA8501" s="4" t="str">
        <f>IF($V8501="","",IF(Y8501&lt;36,0,IF(AND(36&lt;=Y8501,Y8501&lt;71),VLOOKUP($W8501,日射量と図３!$E$6:$F$34,2,TRUE),IF(AND(71&lt;=Y8501,Y8501&lt;107),VLOOKUP($W8501,日射量と図３!$E$6:$G$34,3,TRUE),IF(AND(107&lt;=Y8501,Y8501&lt;143),VLOOKUP($W8501,日射量と図３!$E$6:$H$34,4,TRUE),VLOOKUP($W8501,日射量と図３!$E$6:$I$34,5,TRUE))))))</f>
        <v/>
      </c>
      <c r="AB8501" s="4" t="str">
        <f>IF($V8501="","",IF(Z8501&lt;36,0,IF(AND(36&lt;=Z8501,Z8501&lt;71),VLOOKUP($W8501,日射量と図３!$E$6:$F$34,2,TRUE),IF(AND(71&lt;=Z8501,Z8501&lt;107),VLOOKUP($W8501,日射量と図３!$E$6:$G$34,3,TRUE),IF(AND(107&lt;=Z8501,Z8501&lt;143),VLOOKUP($W8501,日射量と図３!$E$6:$H$34,4,TRUE),VLOOKUP($W8501,日射量と図３!$E$6:$I$34,5,TRUE))))))</f>
        <v/>
      </c>
      <c r="AC8501" s="382" t="str">
        <f t="shared" si="1599"/>
        <v/>
      </c>
      <c r="AD8501" s="382" t="str">
        <f t="shared" si="1600"/>
        <v/>
      </c>
    </row>
    <row r="8502" spans="11:30" ht="13.5" customHeight="1">
      <c r="K8502" s="4">
        <f t="shared" si="1596"/>
        <v>5</v>
      </c>
      <c r="L8502" s="34">
        <v>43606</v>
      </c>
      <c r="M8502" s="4">
        <v>355</v>
      </c>
      <c r="N8502" s="4">
        <v>3</v>
      </c>
      <c r="O8502" s="31">
        <v>8.3333333333333329E-2</v>
      </c>
      <c r="P8502" s="35">
        <v>17.7</v>
      </c>
      <c r="Q8502" s="36">
        <f t="shared" si="1597"/>
        <v>13</v>
      </c>
      <c r="R8502" s="4">
        <f t="shared" si="1598"/>
        <v>0</v>
      </c>
      <c r="S8502" s="31">
        <f t="shared" si="1601"/>
        <v>0.20944444444444443</v>
      </c>
      <c r="T8502" s="31">
        <f t="shared" si="1602"/>
        <v>0.77601851851851855</v>
      </c>
      <c r="U8502" s="4">
        <f t="shared" si="1603"/>
        <v>0</v>
      </c>
      <c r="V8502" s="4" t="str">
        <f t="shared" si="1604"/>
        <v/>
      </c>
      <c r="W8502" s="18" t="str">
        <f>IF(V8502="","",VLOOKUP(L8502,日射量と図３!$A$4:$C$368,3,TRUE)*238.85/100)</f>
        <v/>
      </c>
      <c r="X8502" s="4" t="str">
        <f t="shared" si="1605"/>
        <v/>
      </c>
      <c r="Y8502" s="4" t="str">
        <f t="shared" si="1606"/>
        <v/>
      </c>
      <c r="Z8502" s="4" t="str">
        <f t="shared" si="1607"/>
        <v/>
      </c>
      <c r="AA8502" s="4" t="str">
        <f>IF($V8502="","",IF(Y8502&lt;36,0,IF(AND(36&lt;=Y8502,Y8502&lt;71),VLOOKUP($W8502,日射量と図３!$E$6:$F$34,2,TRUE),IF(AND(71&lt;=Y8502,Y8502&lt;107),VLOOKUP($W8502,日射量と図３!$E$6:$G$34,3,TRUE),IF(AND(107&lt;=Y8502,Y8502&lt;143),VLOOKUP($W8502,日射量と図３!$E$6:$H$34,4,TRUE),VLOOKUP($W8502,日射量と図３!$E$6:$I$34,5,TRUE))))))</f>
        <v/>
      </c>
      <c r="AB8502" s="4" t="str">
        <f>IF($V8502="","",IF(Z8502&lt;36,0,IF(AND(36&lt;=Z8502,Z8502&lt;71),VLOOKUP($W8502,日射量と図３!$E$6:$F$34,2,TRUE),IF(AND(71&lt;=Z8502,Z8502&lt;107),VLOOKUP($W8502,日射量と図３!$E$6:$G$34,3,TRUE),IF(AND(107&lt;=Z8502,Z8502&lt;143),VLOOKUP($W8502,日射量と図３!$E$6:$H$34,4,TRUE),VLOOKUP($W8502,日射量と図３!$E$6:$I$34,5,TRUE))))))</f>
        <v/>
      </c>
      <c r="AC8502" s="382" t="str">
        <f t="shared" si="1599"/>
        <v/>
      </c>
      <c r="AD8502" s="382" t="str">
        <f t="shared" si="1600"/>
        <v/>
      </c>
    </row>
    <row r="8503" spans="11:30" ht="13.5" customHeight="1">
      <c r="K8503" s="4">
        <f t="shared" si="1596"/>
        <v>5</v>
      </c>
      <c r="L8503" s="34">
        <v>43606</v>
      </c>
      <c r="M8503" s="4">
        <v>355</v>
      </c>
      <c r="N8503" s="4">
        <v>4</v>
      </c>
      <c r="O8503" s="31">
        <v>0.125</v>
      </c>
      <c r="P8503" s="35">
        <v>17.240000000000002</v>
      </c>
      <c r="Q8503" s="36">
        <f t="shared" si="1597"/>
        <v>13</v>
      </c>
      <c r="R8503" s="4">
        <f t="shared" si="1598"/>
        <v>0</v>
      </c>
      <c r="S8503" s="31">
        <f t="shared" si="1601"/>
        <v>0.20944444444444443</v>
      </c>
      <c r="T8503" s="31">
        <f t="shared" si="1602"/>
        <v>0.77601851851851855</v>
      </c>
      <c r="U8503" s="4">
        <f t="shared" si="1603"/>
        <v>0</v>
      </c>
      <c r="V8503" s="4" t="str">
        <f t="shared" si="1604"/>
        <v/>
      </c>
      <c r="W8503" s="18" t="str">
        <f>IF(V8503="","",VLOOKUP(L8503,日射量と図３!$A$4:$C$368,3,TRUE)*238.85/100)</f>
        <v/>
      </c>
      <c r="X8503" s="4" t="str">
        <f t="shared" si="1605"/>
        <v/>
      </c>
      <c r="Y8503" s="4" t="str">
        <f t="shared" si="1606"/>
        <v/>
      </c>
      <c r="Z8503" s="4" t="str">
        <f t="shared" si="1607"/>
        <v/>
      </c>
      <c r="AA8503" s="4" t="str">
        <f>IF($V8503="","",IF(Y8503&lt;36,0,IF(AND(36&lt;=Y8503,Y8503&lt;71),VLOOKUP($W8503,日射量と図３!$E$6:$F$34,2,TRUE),IF(AND(71&lt;=Y8503,Y8503&lt;107),VLOOKUP($W8503,日射量と図３!$E$6:$G$34,3,TRUE),IF(AND(107&lt;=Y8503,Y8503&lt;143),VLOOKUP($W8503,日射量と図３!$E$6:$H$34,4,TRUE),VLOOKUP($W8503,日射量と図３!$E$6:$I$34,5,TRUE))))))</f>
        <v/>
      </c>
      <c r="AB8503" s="4" t="str">
        <f>IF($V8503="","",IF(Z8503&lt;36,0,IF(AND(36&lt;=Z8503,Z8503&lt;71),VLOOKUP($W8503,日射量と図３!$E$6:$F$34,2,TRUE),IF(AND(71&lt;=Z8503,Z8503&lt;107),VLOOKUP($W8503,日射量と図３!$E$6:$G$34,3,TRUE),IF(AND(107&lt;=Z8503,Z8503&lt;143),VLOOKUP($W8503,日射量と図３!$E$6:$H$34,4,TRUE),VLOOKUP($W8503,日射量と図３!$E$6:$I$34,5,TRUE))))))</f>
        <v/>
      </c>
      <c r="AC8503" s="382" t="str">
        <f t="shared" si="1599"/>
        <v/>
      </c>
      <c r="AD8503" s="382" t="str">
        <f t="shared" si="1600"/>
        <v/>
      </c>
    </row>
    <row r="8504" spans="11:30" ht="13.5" customHeight="1">
      <c r="K8504" s="4">
        <f t="shared" si="1596"/>
        <v>5</v>
      </c>
      <c r="L8504" s="34">
        <v>43606</v>
      </c>
      <c r="M8504" s="4">
        <v>355</v>
      </c>
      <c r="N8504" s="4">
        <v>5</v>
      </c>
      <c r="O8504" s="31">
        <v>0.16666666666666666</v>
      </c>
      <c r="P8504" s="35">
        <v>16.899999999999999</v>
      </c>
      <c r="Q8504" s="36">
        <f t="shared" si="1597"/>
        <v>15</v>
      </c>
      <c r="R8504" s="4">
        <f t="shared" si="1598"/>
        <v>0</v>
      </c>
      <c r="S8504" s="31">
        <f t="shared" si="1601"/>
        <v>0.20944444444444443</v>
      </c>
      <c r="T8504" s="31">
        <f t="shared" si="1602"/>
        <v>0.77601851851851855</v>
      </c>
      <c r="U8504" s="4">
        <f t="shared" si="1603"/>
        <v>0</v>
      </c>
      <c r="V8504" s="4" t="str">
        <f t="shared" si="1604"/>
        <v/>
      </c>
      <c r="W8504" s="18" t="str">
        <f>IF(V8504="","",VLOOKUP(L8504,日射量と図３!$A$4:$C$368,3,TRUE)*238.85/100)</f>
        <v/>
      </c>
      <c r="X8504" s="4" t="str">
        <f t="shared" si="1605"/>
        <v/>
      </c>
      <c r="Y8504" s="4" t="str">
        <f t="shared" si="1606"/>
        <v/>
      </c>
      <c r="Z8504" s="4" t="str">
        <f t="shared" si="1607"/>
        <v/>
      </c>
      <c r="AA8504" s="4" t="str">
        <f>IF($V8504="","",IF(Y8504&lt;36,0,IF(AND(36&lt;=Y8504,Y8504&lt;71),VLOOKUP($W8504,日射量と図３!$E$6:$F$34,2,TRUE),IF(AND(71&lt;=Y8504,Y8504&lt;107),VLOOKUP($W8504,日射量と図３!$E$6:$G$34,3,TRUE),IF(AND(107&lt;=Y8504,Y8504&lt;143),VLOOKUP($W8504,日射量と図３!$E$6:$H$34,4,TRUE),VLOOKUP($W8504,日射量と図３!$E$6:$I$34,5,TRUE))))))</f>
        <v/>
      </c>
      <c r="AB8504" s="4" t="str">
        <f>IF($V8504="","",IF(Z8504&lt;36,0,IF(AND(36&lt;=Z8504,Z8504&lt;71),VLOOKUP($W8504,日射量と図３!$E$6:$F$34,2,TRUE),IF(AND(71&lt;=Z8504,Z8504&lt;107),VLOOKUP($W8504,日射量と図３!$E$6:$G$34,3,TRUE),IF(AND(107&lt;=Z8504,Z8504&lt;143),VLOOKUP($W8504,日射量と図３!$E$6:$H$34,4,TRUE),VLOOKUP($W8504,日射量と図３!$E$6:$I$34,5,TRUE))))))</f>
        <v/>
      </c>
      <c r="AC8504" s="382" t="str">
        <f t="shared" si="1599"/>
        <v/>
      </c>
      <c r="AD8504" s="382" t="str">
        <f t="shared" si="1600"/>
        <v/>
      </c>
    </row>
    <row r="8505" spans="11:30" ht="13.5" customHeight="1">
      <c r="K8505" s="4">
        <f t="shared" si="1596"/>
        <v>5</v>
      </c>
      <c r="L8505" s="34">
        <v>43606</v>
      </c>
      <c r="M8505" s="4">
        <v>355</v>
      </c>
      <c r="N8505" s="4">
        <v>6</v>
      </c>
      <c r="O8505" s="31">
        <v>0.20833333333333334</v>
      </c>
      <c r="P8505" s="35">
        <v>16.79</v>
      </c>
      <c r="Q8505" s="36">
        <f t="shared" si="1597"/>
        <v>15</v>
      </c>
      <c r="R8505" s="4">
        <f t="shared" si="1598"/>
        <v>0</v>
      </c>
      <c r="S8505" s="31">
        <f t="shared" si="1601"/>
        <v>0.20944444444444443</v>
      </c>
      <c r="T8505" s="31">
        <f t="shared" si="1602"/>
        <v>0.77601851851851855</v>
      </c>
      <c r="U8505" s="4">
        <f t="shared" si="1603"/>
        <v>0</v>
      </c>
      <c r="V8505" s="4" t="str">
        <f t="shared" si="1604"/>
        <v/>
      </c>
      <c r="W8505" s="18" t="str">
        <f>IF(V8505="","",VLOOKUP(L8505,日射量と図３!$A$4:$C$368,3,TRUE)*238.85/100)</f>
        <v/>
      </c>
      <c r="X8505" s="4" t="str">
        <f t="shared" si="1605"/>
        <v/>
      </c>
      <c r="Y8505" s="4" t="str">
        <f t="shared" si="1606"/>
        <v/>
      </c>
      <c r="Z8505" s="4" t="str">
        <f t="shared" si="1607"/>
        <v/>
      </c>
      <c r="AA8505" s="4" t="str">
        <f>IF($V8505="","",IF(Y8505&lt;36,0,IF(AND(36&lt;=Y8505,Y8505&lt;71),VLOOKUP($W8505,日射量と図３!$E$6:$F$34,2,TRUE),IF(AND(71&lt;=Y8505,Y8505&lt;107),VLOOKUP($W8505,日射量と図３!$E$6:$G$34,3,TRUE),IF(AND(107&lt;=Y8505,Y8505&lt;143),VLOOKUP($W8505,日射量と図３!$E$6:$H$34,4,TRUE),VLOOKUP($W8505,日射量と図３!$E$6:$I$34,5,TRUE))))))</f>
        <v/>
      </c>
      <c r="AB8505" s="4" t="str">
        <f>IF($V8505="","",IF(Z8505&lt;36,0,IF(AND(36&lt;=Z8505,Z8505&lt;71),VLOOKUP($W8505,日射量と図３!$E$6:$F$34,2,TRUE),IF(AND(71&lt;=Z8505,Z8505&lt;107),VLOOKUP($W8505,日射量と図３!$E$6:$G$34,3,TRUE),IF(AND(107&lt;=Z8505,Z8505&lt;143),VLOOKUP($W8505,日射量と図３!$E$6:$H$34,4,TRUE),VLOOKUP($W8505,日射量と図３!$E$6:$I$34,5,TRUE))))))</f>
        <v/>
      </c>
      <c r="AC8505" s="382" t="str">
        <f t="shared" si="1599"/>
        <v/>
      </c>
      <c r="AD8505" s="382" t="str">
        <f t="shared" si="1600"/>
        <v/>
      </c>
    </row>
    <row r="8506" spans="11:30" ht="13.5" customHeight="1">
      <c r="K8506" s="4">
        <f t="shared" si="1596"/>
        <v>5</v>
      </c>
      <c r="L8506" s="34">
        <v>43606</v>
      </c>
      <c r="M8506" s="4">
        <v>355</v>
      </c>
      <c r="N8506" s="4">
        <v>7</v>
      </c>
      <c r="O8506" s="31">
        <v>0.25</v>
      </c>
      <c r="P8506" s="35">
        <v>17.479999999999997</v>
      </c>
      <c r="Q8506" s="36">
        <f t="shared" si="1597"/>
        <v>15</v>
      </c>
      <c r="R8506" s="4">
        <f t="shared" si="1598"/>
        <v>0</v>
      </c>
      <c r="S8506" s="31">
        <f t="shared" si="1601"/>
        <v>0.20944444444444443</v>
      </c>
      <c r="T8506" s="31">
        <f t="shared" si="1602"/>
        <v>0.77601851851851855</v>
      </c>
      <c r="U8506" s="4">
        <f t="shared" si="1603"/>
        <v>0</v>
      </c>
      <c r="V8506" s="4" t="str">
        <f t="shared" si="1604"/>
        <v/>
      </c>
      <c r="W8506" s="18" t="str">
        <f>IF(V8506="","",VLOOKUP(L8506,日射量と図３!$A$4:$C$368,3,TRUE)*238.85/100)</f>
        <v/>
      </c>
      <c r="X8506" s="4" t="str">
        <f t="shared" si="1605"/>
        <v/>
      </c>
      <c r="Y8506" s="4" t="str">
        <f t="shared" si="1606"/>
        <v/>
      </c>
      <c r="Z8506" s="4" t="str">
        <f t="shared" si="1607"/>
        <v/>
      </c>
      <c r="AA8506" s="4" t="str">
        <f>IF($V8506="","",IF(Y8506&lt;36,0,IF(AND(36&lt;=Y8506,Y8506&lt;71),VLOOKUP($W8506,日射量と図３!$E$6:$F$34,2,TRUE),IF(AND(71&lt;=Y8506,Y8506&lt;107),VLOOKUP($W8506,日射量と図３!$E$6:$G$34,3,TRUE),IF(AND(107&lt;=Y8506,Y8506&lt;143),VLOOKUP($W8506,日射量と図３!$E$6:$H$34,4,TRUE),VLOOKUP($W8506,日射量と図３!$E$6:$I$34,5,TRUE))))))</f>
        <v/>
      </c>
      <c r="AB8506" s="4" t="str">
        <f>IF($V8506="","",IF(Z8506&lt;36,0,IF(AND(36&lt;=Z8506,Z8506&lt;71),VLOOKUP($W8506,日射量と図３!$E$6:$F$34,2,TRUE),IF(AND(71&lt;=Z8506,Z8506&lt;107),VLOOKUP($W8506,日射量と図３!$E$6:$G$34,3,TRUE),IF(AND(107&lt;=Z8506,Z8506&lt;143),VLOOKUP($W8506,日射量と図３!$E$6:$H$34,4,TRUE),VLOOKUP($W8506,日射量と図３!$E$6:$I$34,5,TRUE))))))</f>
        <v/>
      </c>
      <c r="AC8506" s="382" t="str">
        <f t="shared" si="1599"/>
        <v/>
      </c>
      <c r="AD8506" s="382" t="str">
        <f t="shared" si="1600"/>
        <v/>
      </c>
    </row>
    <row r="8507" spans="11:30" ht="13.5" customHeight="1">
      <c r="K8507" s="4">
        <f t="shared" si="1596"/>
        <v>5</v>
      </c>
      <c r="L8507" s="34">
        <v>43606</v>
      </c>
      <c r="M8507" s="4">
        <v>355</v>
      </c>
      <c r="N8507" s="4">
        <v>8</v>
      </c>
      <c r="O8507" s="31">
        <v>0.29166666666666669</v>
      </c>
      <c r="P8507" s="35">
        <v>18.919999999999998</v>
      </c>
      <c r="Q8507" s="36">
        <f t="shared" si="1597"/>
        <v>12</v>
      </c>
      <c r="R8507" s="4">
        <f t="shared" si="1598"/>
        <v>0</v>
      </c>
      <c r="S8507" s="31">
        <f t="shared" si="1601"/>
        <v>0.20944444444444443</v>
      </c>
      <c r="T8507" s="31">
        <f t="shared" si="1602"/>
        <v>0.77601851851851855</v>
      </c>
      <c r="U8507" s="4">
        <f t="shared" si="1603"/>
        <v>0</v>
      </c>
      <c r="V8507" s="4" t="str">
        <f t="shared" si="1604"/>
        <v/>
      </c>
      <c r="W8507" s="18" t="str">
        <f>IF(V8507="","",VLOOKUP(L8507,日射量と図３!$A$4:$C$368,3,TRUE)*238.85/100)</f>
        <v/>
      </c>
      <c r="X8507" s="4" t="str">
        <f t="shared" si="1605"/>
        <v/>
      </c>
      <c r="Y8507" s="4" t="str">
        <f t="shared" si="1606"/>
        <v/>
      </c>
      <c r="Z8507" s="4" t="str">
        <f t="shared" si="1607"/>
        <v/>
      </c>
      <c r="AA8507" s="4" t="str">
        <f>IF($V8507="","",IF(Y8507&lt;36,0,IF(AND(36&lt;=Y8507,Y8507&lt;71),VLOOKUP($W8507,日射量と図３!$E$6:$F$34,2,TRUE),IF(AND(71&lt;=Y8507,Y8507&lt;107),VLOOKUP($W8507,日射量と図３!$E$6:$G$34,3,TRUE),IF(AND(107&lt;=Y8507,Y8507&lt;143),VLOOKUP($W8507,日射量と図３!$E$6:$H$34,4,TRUE),VLOOKUP($W8507,日射量と図３!$E$6:$I$34,5,TRUE))))))</f>
        <v/>
      </c>
      <c r="AB8507" s="4" t="str">
        <f>IF($V8507="","",IF(Z8507&lt;36,0,IF(AND(36&lt;=Z8507,Z8507&lt;71),VLOOKUP($W8507,日射量と図３!$E$6:$F$34,2,TRUE),IF(AND(71&lt;=Z8507,Z8507&lt;107),VLOOKUP($W8507,日射量と図３!$E$6:$G$34,3,TRUE),IF(AND(107&lt;=Z8507,Z8507&lt;143),VLOOKUP($W8507,日射量と図３!$E$6:$H$34,4,TRUE),VLOOKUP($W8507,日射量と図３!$E$6:$I$34,5,TRUE))))))</f>
        <v/>
      </c>
      <c r="AC8507" s="382" t="str">
        <f t="shared" si="1599"/>
        <v/>
      </c>
      <c r="AD8507" s="382" t="str">
        <f t="shared" si="1600"/>
        <v/>
      </c>
    </row>
    <row r="8508" spans="11:30" ht="13.5" customHeight="1">
      <c r="K8508" s="4">
        <f t="shared" si="1596"/>
        <v>5</v>
      </c>
      <c r="L8508" s="34">
        <v>43606</v>
      </c>
      <c r="M8508" s="4">
        <v>355</v>
      </c>
      <c r="N8508" s="4">
        <v>9</v>
      </c>
      <c r="O8508" s="31">
        <v>0.33333333333333331</v>
      </c>
      <c r="P8508" s="35">
        <v>20.04</v>
      </c>
      <c r="Q8508" s="36">
        <f t="shared" si="1597"/>
        <v>12</v>
      </c>
      <c r="R8508" s="4">
        <f t="shared" si="1598"/>
        <v>0</v>
      </c>
      <c r="S8508" s="31">
        <f t="shared" si="1601"/>
        <v>0.20944444444444443</v>
      </c>
      <c r="T8508" s="31">
        <f t="shared" si="1602"/>
        <v>0.77601851851851855</v>
      </c>
      <c r="U8508" s="4">
        <f t="shared" si="1603"/>
        <v>0</v>
      </c>
      <c r="V8508" s="4" t="str">
        <f t="shared" si="1604"/>
        <v/>
      </c>
      <c r="W8508" s="18" t="str">
        <f>IF(V8508="","",VLOOKUP(L8508,日射量と図３!$A$4:$C$368,3,TRUE)*238.85/100)</f>
        <v/>
      </c>
      <c r="X8508" s="4" t="str">
        <f t="shared" si="1605"/>
        <v/>
      </c>
      <c r="Y8508" s="4" t="str">
        <f t="shared" si="1606"/>
        <v/>
      </c>
      <c r="Z8508" s="4" t="str">
        <f t="shared" si="1607"/>
        <v/>
      </c>
      <c r="AA8508" s="4" t="str">
        <f>IF($V8508="","",IF(Y8508&lt;36,0,IF(AND(36&lt;=Y8508,Y8508&lt;71),VLOOKUP($W8508,日射量と図３!$E$6:$F$34,2,TRUE),IF(AND(71&lt;=Y8508,Y8508&lt;107),VLOOKUP($W8508,日射量と図３!$E$6:$G$34,3,TRUE),IF(AND(107&lt;=Y8508,Y8508&lt;143),VLOOKUP($W8508,日射量と図３!$E$6:$H$34,4,TRUE),VLOOKUP($W8508,日射量と図３!$E$6:$I$34,5,TRUE))))))</f>
        <v/>
      </c>
      <c r="AB8508" s="4" t="str">
        <f>IF($V8508="","",IF(Z8508&lt;36,0,IF(AND(36&lt;=Z8508,Z8508&lt;71),VLOOKUP($W8508,日射量と図３!$E$6:$F$34,2,TRUE),IF(AND(71&lt;=Z8508,Z8508&lt;107),VLOOKUP($W8508,日射量と図３!$E$6:$G$34,3,TRUE),IF(AND(107&lt;=Z8508,Z8508&lt;143),VLOOKUP($W8508,日射量と図３!$E$6:$H$34,4,TRUE),VLOOKUP($W8508,日射量と図３!$E$6:$I$34,5,TRUE))))))</f>
        <v/>
      </c>
      <c r="AC8508" s="382" t="str">
        <f t="shared" si="1599"/>
        <v/>
      </c>
      <c r="AD8508" s="382" t="str">
        <f t="shared" si="1600"/>
        <v/>
      </c>
    </row>
    <row r="8509" spans="11:30" ht="13.5" customHeight="1">
      <c r="K8509" s="4">
        <f t="shared" si="1596"/>
        <v>5</v>
      </c>
      <c r="L8509" s="34">
        <v>43606</v>
      </c>
      <c r="M8509" s="4">
        <v>355</v>
      </c>
      <c r="N8509" s="4">
        <v>10</v>
      </c>
      <c r="O8509" s="31">
        <v>0.375</v>
      </c>
      <c r="P8509" s="35">
        <v>21.8</v>
      </c>
      <c r="Q8509" s="36">
        <f t="shared" si="1597"/>
        <v>12</v>
      </c>
      <c r="R8509" s="4">
        <f t="shared" si="1598"/>
        <v>0</v>
      </c>
      <c r="S8509" s="31">
        <f t="shared" si="1601"/>
        <v>0.20944444444444443</v>
      </c>
      <c r="T8509" s="31">
        <f t="shared" si="1602"/>
        <v>0.77601851851851855</v>
      </c>
      <c r="U8509" s="4">
        <f t="shared" si="1603"/>
        <v>0</v>
      </c>
      <c r="V8509" s="4" t="str">
        <f t="shared" si="1604"/>
        <v/>
      </c>
      <c r="W8509" s="18" t="str">
        <f>IF(V8509="","",VLOOKUP(L8509,日射量と図３!$A$4:$C$368,3,TRUE)*238.85/100)</f>
        <v/>
      </c>
      <c r="X8509" s="4" t="str">
        <f t="shared" si="1605"/>
        <v/>
      </c>
      <c r="Y8509" s="4" t="str">
        <f t="shared" si="1606"/>
        <v/>
      </c>
      <c r="Z8509" s="4" t="str">
        <f t="shared" si="1607"/>
        <v/>
      </c>
      <c r="AA8509" s="4" t="str">
        <f>IF($V8509="","",IF(Y8509&lt;36,0,IF(AND(36&lt;=Y8509,Y8509&lt;71),VLOOKUP($W8509,日射量と図３!$E$6:$F$34,2,TRUE),IF(AND(71&lt;=Y8509,Y8509&lt;107),VLOOKUP($W8509,日射量と図３!$E$6:$G$34,3,TRUE),IF(AND(107&lt;=Y8509,Y8509&lt;143),VLOOKUP($W8509,日射量と図３!$E$6:$H$34,4,TRUE),VLOOKUP($W8509,日射量と図３!$E$6:$I$34,5,TRUE))))))</f>
        <v/>
      </c>
      <c r="AB8509" s="4" t="str">
        <f>IF($V8509="","",IF(Z8509&lt;36,0,IF(AND(36&lt;=Z8509,Z8509&lt;71),VLOOKUP($W8509,日射量と図３!$E$6:$F$34,2,TRUE),IF(AND(71&lt;=Z8509,Z8509&lt;107),VLOOKUP($W8509,日射量と図３!$E$6:$G$34,3,TRUE),IF(AND(107&lt;=Z8509,Z8509&lt;143),VLOOKUP($W8509,日射量と図３!$E$6:$H$34,4,TRUE),VLOOKUP($W8509,日射量と図３!$E$6:$I$34,5,TRUE))))))</f>
        <v/>
      </c>
      <c r="AC8509" s="382" t="str">
        <f t="shared" si="1599"/>
        <v/>
      </c>
      <c r="AD8509" s="382" t="str">
        <f t="shared" si="1600"/>
        <v/>
      </c>
    </row>
    <row r="8510" spans="11:30" ht="13.5" customHeight="1">
      <c r="K8510" s="4">
        <f t="shared" si="1596"/>
        <v>5</v>
      </c>
      <c r="L8510" s="34">
        <v>43606</v>
      </c>
      <c r="M8510" s="4">
        <v>355</v>
      </c>
      <c r="N8510" s="4">
        <v>11</v>
      </c>
      <c r="O8510" s="31">
        <v>0.41666666666666669</v>
      </c>
      <c r="P8510" s="35">
        <v>22.96</v>
      </c>
      <c r="Q8510" s="36">
        <f t="shared" si="1597"/>
        <v>12</v>
      </c>
      <c r="R8510" s="4">
        <f t="shared" si="1598"/>
        <v>0</v>
      </c>
      <c r="S8510" s="31">
        <f t="shared" si="1601"/>
        <v>0.20944444444444443</v>
      </c>
      <c r="T8510" s="31">
        <f t="shared" si="1602"/>
        <v>0.77601851851851855</v>
      </c>
      <c r="U8510" s="4">
        <f t="shared" si="1603"/>
        <v>0</v>
      </c>
      <c r="V8510" s="4" t="str">
        <f t="shared" si="1604"/>
        <v/>
      </c>
      <c r="W8510" s="18" t="str">
        <f>IF(V8510="","",VLOOKUP(L8510,日射量と図３!$A$4:$C$368,3,TRUE)*238.85/100)</f>
        <v/>
      </c>
      <c r="X8510" s="4" t="str">
        <f t="shared" si="1605"/>
        <v/>
      </c>
      <c r="Y8510" s="4" t="str">
        <f t="shared" si="1606"/>
        <v/>
      </c>
      <c r="Z8510" s="4" t="str">
        <f t="shared" si="1607"/>
        <v/>
      </c>
      <c r="AA8510" s="4" t="str">
        <f>IF($V8510="","",IF(Y8510&lt;36,0,IF(AND(36&lt;=Y8510,Y8510&lt;71),VLOOKUP($W8510,日射量と図３!$E$6:$F$34,2,TRUE),IF(AND(71&lt;=Y8510,Y8510&lt;107),VLOOKUP($W8510,日射量と図３!$E$6:$G$34,3,TRUE),IF(AND(107&lt;=Y8510,Y8510&lt;143),VLOOKUP($W8510,日射量と図３!$E$6:$H$34,4,TRUE),VLOOKUP($W8510,日射量と図３!$E$6:$I$34,5,TRUE))))))</f>
        <v/>
      </c>
      <c r="AB8510" s="4" t="str">
        <f>IF($V8510="","",IF(Z8510&lt;36,0,IF(AND(36&lt;=Z8510,Z8510&lt;71),VLOOKUP($W8510,日射量と図３!$E$6:$F$34,2,TRUE),IF(AND(71&lt;=Z8510,Z8510&lt;107),VLOOKUP($W8510,日射量と図３!$E$6:$G$34,3,TRUE),IF(AND(107&lt;=Z8510,Z8510&lt;143),VLOOKUP($W8510,日射量と図３!$E$6:$H$34,4,TRUE),VLOOKUP($W8510,日射量と図３!$E$6:$I$34,5,TRUE))))))</f>
        <v/>
      </c>
      <c r="AC8510" s="382" t="str">
        <f t="shared" si="1599"/>
        <v/>
      </c>
      <c r="AD8510" s="382" t="str">
        <f t="shared" si="1600"/>
        <v/>
      </c>
    </row>
    <row r="8511" spans="11:30" ht="13.5" customHeight="1">
      <c r="K8511" s="4">
        <f t="shared" si="1596"/>
        <v>5</v>
      </c>
      <c r="L8511" s="34">
        <v>43606</v>
      </c>
      <c r="M8511" s="4">
        <v>355</v>
      </c>
      <c r="N8511" s="4">
        <v>12</v>
      </c>
      <c r="O8511" s="31">
        <v>0.45833333333333331</v>
      </c>
      <c r="P8511" s="35">
        <v>24.6</v>
      </c>
      <c r="Q8511" s="36">
        <f t="shared" si="1597"/>
        <v>12</v>
      </c>
      <c r="R8511" s="4">
        <f t="shared" si="1598"/>
        <v>0</v>
      </c>
      <c r="S8511" s="31">
        <f t="shared" si="1601"/>
        <v>0.20944444444444443</v>
      </c>
      <c r="T8511" s="31">
        <f t="shared" si="1602"/>
        <v>0.77601851851851855</v>
      </c>
      <c r="U8511" s="4">
        <f t="shared" si="1603"/>
        <v>0</v>
      </c>
      <c r="V8511" s="4" t="str">
        <f t="shared" si="1604"/>
        <v/>
      </c>
      <c r="W8511" s="18" t="str">
        <f>IF(V8511="","",VLOOKUP(L8511,日射量と図３!$A$4:$C$368,3,TRUE)*238.85/100)</f>
        <v/>
      </c>
      <c r="X8511" s="4" t="str">
        <f t="shared" si="1605"/>
        <v/>
      </c>
      <c r="Y8511" s="4" t="str">
        <f t="shared" si="1606"/>
        <v/>
      </c>
      <c r="Z8511" s="4" t="str">
        <f t="shared" si="1607"/>
        <v/>
      </c>
      <c r="AA8511" s="4" t="str">
        <f>IF($V8511="","",IF(Y8511&lt;36,0,IF(AND(36&lt;=Y8511,Y8511&lt;71),VLOOKUP($W8511,日射量と図３!$E$6:$F$34,2,TRUE),IF(AND(71&lt;=Y8511,Y8511&lt;107),VLOOKUP($W8511,日射量と図３!$E$6:$G$34,3,TRUE),IF(AND(107&lt;=Y8511,Y8511&lt;143),VLOOKUP($W8511,日射量と図３!$E$6:$H$34,4,TRUE),VLOOKUP($W8511,日射量と図３!$E$6:$I$34,5,TRUE))))))</f>
        <v/>
      </c>
      <c r="AB8511" s="4" t="str">
        <f>IF($V8511="","",IF(Z8511&lt;36,0,IF(AND(36&lt;=Z8511,Z8511&lt;71),VLOOKUP($W8511,日射量と図３!$E$6:$F$34,2,TRUE),IF(AND(71&lt;=Z8511,Z8511&lt;107),VLOOKUP($W8511,日射量と図３!$E$6:$G$34,3,TRUE),IF(AND(107&lt;=Z8511,Z8511&lt;143),VLOOKUP($W8511,日射量と図３!$E$6:$H$34,4,TRUE),VLOOKUP($W8511,日射量と図３!$E$6:$I$34,5,TRUE))))))</f>
        <v/>
      </c>
      <c r="AC8511" s="382" t="str">
        <f t="shared" si="1599"/>
        <v/>
      </c>
      <c r="AD8511" s="382" t="str">
        <f t="shared" si="1600"/>
        <v/>
      </c>
    </row>
    <row r="8512" spans="11:30" ht="13.5" customHeight="1">
      <c r="K8512" s="4">
        <f t="shared" si="1596"/>
        <v>5</v>
      </c>
      <c r="L8512" s="34">
        <v>43606</v>
      </c>
      <c r="M8512" s="4">
        <v>355</v>
      </c>
      <c r="N8512" s="4">
        <v>13</v>
      </c>
      <c r="O8512" s="31">
        <v>0.5</v>
      </c>
      <c r="P8512" s="35">
        <v>25.6</v>
      </c>
      <c r="Q8512" s="36">
        <f t="shared" si="1597"/>
        <v>12</v>
      </c>
      <c r="R8512" s="4">
        <f t="shared" si="1598"/>
        <v>0</v>
      </c>
      <c r="S8512" s="31">
        <f t="shared" si="1601"/>
        <v>0.20944444444444443</v>
      </c>
      <c r="T8512" s="31">
        <f t="shared" si="1602"/>
        <v>0.77601851851851855</v>
      </c>
      <c r="U8512" s="4">
        <f t="shared" si="1603"/>
        <v>0</v>
      </c>
      <c r="V8512" s="4" t="str">
        <f t="shared" si="1604"/>
        <v/>
      </c>
      <c r="W8512" s="18" t="str">
        <f>IF(V8512="","",VLOOKUP(L8512,日射量と図３!$A$4:$C$368,3,TRUE)*238.85/100)</f>
        <v/>
      </c>
      <c r="X8512" s="4" t="str">
        <f t="shared" si="1605"/>
        <v/>
      </c>
      <c r="Y8512" s="4" t="str">
        <f t="shared" si="1606"/>
        <v/>
      </c>
      <c r="Z8512" s="4" t="str">
        <f t="shared" si="1607"/>
        <v/>
      </c>
      <c r="AA8512" s="4" t="str">
        <f>IF($V8512="","",IF(Y8512&lt;36,0,IF(AND(36&lt;=Y8512,Y8512&lt;71),VLOOKUP($W8512,日射量と図３!$E$6:$F$34,2,TRUE),IF(AND(71&lt;=Y8512,Y8512&lt;107),VLOOKUP($W8512,日射量と図３!$E$6:$G$34,3,TRUE),IF(AND(107&lt;=Y8512,Y8512&lt;143),VLOOKUP($W8512,日射量と図３!$E$6:$H$34,4,TRUE),VLOOKUP($W8512,日射量と図３!$E$6:$I$34,5,TRUE))))))</f>
        <v/>
      </c>
      <c r="AB8512" s="4" t="str">
        <f>IF($V8512="","",IF(Z8512&lt;36,0,IF(AND(36&lt;=Z8512,Z8512&lt;71),VLOOKUP($W8512,日射量と図３!$E$6:$F$34,2,TRUE),IF(AND(71&lt;=Z8512,Z8512&lt;107),VLOOKUP($W8512,日射量と図３!$E$6:$G$34,3,TRUE),IF(AND(107&lt;=Z8512,Z8512&lt;143),VLOOKUP($W8512,日射量と図３!$E$6:$H$34,4,TRUE),VLOOKUP($W8512,日射量と図３!$E$6:$I$34,5,TRUE))))))</f>
        <v/>
      </c>
      <c r="AC8512" s="382" t="str">
        <f t="shared" si="1599"/>
        <v/>
      </c>
      <c r="AD8512" s="382" t="str">
        <f t="shared" si="1600"/>
        <v/>
      </c>
    </row>
    <row r="8513" spans="11:30" ht="13.5" customHeight="1">
      <c r="K8513" s="4">
        <f t="shared" si="1596"/>
        <v>5</v>
      </c>
      <c r="L8513" s="34">
        <v>43606</v>
      </c>
      <c r="M8513" s="4">
        <v>355</v>
      </c>
      <c r="N8513" s="4">
        <v>14</v>
      </c>
      <c r="O8513" s="31">
        <v>0.54166666666666663</v>
      </c>
      <c r="P8513" s="35">
        <v>26.8</v>
      </c>
      <c r="Q8513" s="36">
        <f t="shared" si="1597"/>
        <v>12</v>
      </c>
      <c r="R8513" s="4">
        <f t="shared" si="1598"/>
        <v>0</v>
      </c>
      <c r="S8513" s="31">
        <f t="shared" si="1601"/>
        <v>0.20944444444444443</v>
      </c>
      <c r="T8513" s="31">
        <f t="shared" si="1602"/>
        <v>0.77601851851851855</v>
      </c>
      <c r="U8513" s="4">
        <f t="shared" si="1603"/>
        <v>0</v>
      </c>
      <c r="V8513" s="4" t="str">
        <f t="shared" si="1604"/>
        <v/>
      </c>
      <c r="W8513" s="18" t="str">
        <f>IF(V8513="","",VLOOKUP(L8513,日射量と図３!$A$4:$C$368,3,TRUE)*238.85/100)</f>
        <v/>
      </c>
      <c r="X8513" s="4" t="str">
        <f t="shared" si="1605"/>
        <v/>
      </c>
      <c r="Y8513" s="4" t="str">
        <f t="shared" si="1606"/>
        <v/>
      </c>
      <c r="Z8513" s="4" t="str">
        <f t="shared" si="1607"/>
        <v/>
      </c>
      <c r="AA8513" s="4" t="str">
        <f>IF($V8513="","",IF(Y8513&lt;36,0,IF(AND(36&lt;=Y8513,Y8513&lt;71),VLOOKUP($W8513,日射量と図３!$E$6:$F$34,2,TRUE),IF(AND(71&lt;=Y8513,Y8513&lt;107),VLOOKUP($W8513,日射量と図３!$E$6:$G$34,3,TRUE),IF(AND(107&lt;=Y8513,Y8513&lt;143),VLOOKUP($W8513,日射量と図３!$E$6:$H$34,4,TRUE),VLOOKUP($W8513,日射量と図３!$E$6:$I$34,5,TRUE))))))</f>
        <v/>
      </c>
      <c r="AB8513" s="4" t="str">
        <f>IF($V8513="","",IF(Z8513&lt;36,0,IF(AND(36&lt;=Z8513,Z8513&lt;71),VLOOKUP($W8513,日射量と図３!$E$6:$F$34,2,TRUE),IF(AND(71&lt;=Z8513,Z8513&lt;107),VLOOKUP($W8513,日射量と図３!$E$6:$G$34,3,TRUE),IF(AND(107&lt;=Z8513,Z8513&lt;143),VLOOKUP($W8513,日射量と図３!$E$6:$H$34,4,TRUE),VLOOKUP($W8513,日射量と図３!$E$6:$I$34,5,TRUE))))))</f>
        <v/>
      </c>
      <c r="AC8513" s="382" t="str">
        <f t="shared" si="1599"/>
        <v/>
      </c>
      <c r="AD8513" s="382" t="str">
        <f t="shared" si="1600"/>
        <v/>
      </c>
    </row>
    <row r="8514" spans="11:30" ht="13.5" customHeight="1">
      <c r="K8514" s="4">
        <f t="shared" si="1596"/>
        <v>5</v>
      </c>
      <c r="L8514" s="34">
        <v>43606</v>
      </c>
      <c r="M8514" s="4">
        <v>355</v>
      </c>
      <c r="N8514" s="4">
        <v>15</v>
      </c>
      <c r="O8514" s="31">
        <v>0.58333333333333337</v>
      </c>
      <c r="P8514" s="35">
        <v>26.779999999999994</v>
      </c>
      <c r="Q8514" s="36">
        <f t="shared" si="1597"/>
        <v>12</v>
      </c>
      <c r="R8514" s="4">
        <f t="shared" si="1598"/>
        <v>0</v>
      </c>
      <c r="S8514" s="31">
        <f t="shared" si="1601"/>
        <v>0.20944444444444443</v>
      </c>
      <c r="T8514" s="31">
        <f t="shared" si="1602"/>
        <v>0.77601851851851855</v>
      </c>
      <c r="U8514" s="4">
        <f t="shared" si="1603"/>
        <v>0</v>
      </c>
      <c r="V8514" s="4" t="str">
        <f t="shared" si="1604"/>
        <v/>
      </c>
      <c r="W8514" s="18" t="str">
        <f>IF(V8514="","",VLOOKUP(L8514,日射量と図３!$A$4:$C$368,3,TRUE)*238.85/100)</f>
        <v/>
      </c>
      <c r="X8514" s="4" t="str">
        <f t="shared" si="1605"/>
        <v/>
      </c>
      <c r="Y8514" s="4" t="str">
        <f t="shared" si="1606"/>
        <v/>
      </c>
      <c r="Z8514" s="4" t="str">
        <f t="shared" si="1607"/>
        <v/>
      </c>
      <c r="AA8514" s="4" t="str">
        <f>IF($V8514="","",IF(Y8514&lt;36,0,IF(AND(36&lt;=Y8514,Y8514&lt;71),VLOOKUP($W8514,日射量と図３!$E$6:$F$34,2,TRUE),IF(AND(71&lt;=Y8514,Y8514&lt;107),VLOOKUP($W8514,日射量と図３!$E$6:$G$34,3,TRUE),IF(AND(107&lt;=Y8514,Y8514&lt;143),VLOOKUP($W8514,日射量と図３!$E$6:$H$34,4,TRUE),VLOOKUP($W8514,日射量と図３!$E$6:$I$34,5,TRUE))))))</f>
        <v/>
      </c>
      <c r="AB8514" s="4" t="str">
        <f>IF($V8514="","",IF(Z8514&lt;36,0,IF(AND(36&lt;=Z8514,Z8514&lt;71),VLOOKUP($W8514,日射量と図３!$E$6:$F$34,2,TRUE),IF(AND(71&lt;=Z8514,Z8514&lt;107),VLOOKUP($W8514,日射量と図３!$E$6:$G$34,3,TRUE),IF(AND(107&lt;=Z8514,Z8514&lt;143),VLOOKUP($W8514,日射量と図３!$E$6:$H$34,4,TRUE),VLOOKUP($W8514,日射量と図３!$E$6:$I$34,5,TRUE))))))</f>
        <v/>
      </c>
      <c r="AC8514" s="382" t="str">
        <f t="shared" si="1599"/>
        <v/>
      </c>
      <c r="AD8514" s="382" t="str">
        <f t="shared" si="1600"/>
        <v/>
      </c>
    </row>
    <row r="8515" spans="11:30" ht="13.5" customHeight="1">
      <c r="K8515" s="4">
        <f t="shared" si="1596"/>
        <v>5</v>
      </c>
      <c r="L8515" s="34">
        <v>43606</v>
      </c>
      <c r="M8515" s="4">
        <v>355</v>
      </c>
      <c r="N8515" s="4">
        <v>16</v>
      </c>
      <c r="O8515" s="31">
        <v>0.625</v>
      </c>
      <c r="P8515" s="35">
        <v>26.71</v>
      </c>
      <c r="Q8515" s="36">
        <f t="shared" si="1597"/>
        <v>16</v>
      </c>
      <c r="R8515" s="4">
        <f t="shared" si="1598"/>
        <v>0</v>
      </c>
      <c r="S8515" s="31">
        <f t="shared" si="1601"/>
        <v>0.20944444444444443</v>
      </c>
      <c r="T8515" s="31">
        <f t="shared" si="1602"/>
        <v>0.77601851851851855</v>
      </c>
      <c r="U8515" s="4">
        <f t="shared" si="1603"/>
        <v>0</v>
      </c>
      <c r="V8515" s="4" t="str">
        <f t="shared" si="1604"/>
        <v/>
      </c>
      <c r="W8515" s="18" t="str">
        <f>IF(V8515="","",VLOOKUP(L8515,日射量と図３!$A$4:$C$368,3,TRUE)*238.85/100)</f>
        <v/>
      </c>
      <c r="X8515" s="4" t="str">
        <f t="shared" si="1605"/>
        <v/>
      </c>
      <c r="Y8515" s="4" t="str">
        <f t="shared" si="1606"/>
        <v/>
      </c>
      <c r="Z8515" s="4" t="str">
        <f t="shared" si="1607"/>
        <v/>
      </c>
      <c r="AA8515" s="4" t="str">
        <f>IF($V8515="","",IF(Y8515&lt;36,0,IF(AND(36&lt;=Y8515,Y8515&lt;71),VLOOKUP($W8515,日射量と図３!$E$6:$F$34,2,TRUE),IF(AND(71&lt;=Y8515,Y8515&lt;107),VLOOKUP($W8515,日射量と図３!$E$6:$G$34,3,TRUE),IF(AND(107&lt;=Y8515,Y8515&lt;143),VLOOKUP($W8515,日射量と図３!$E$6:$H$34,4,TRUE),VLOOKUP($W8515,日射量と図３!$E$6:$I$34,5,TRUE))))))</f>
        <v/>
      </c>
      <c r="AB8515" s="4" t="str">
        <f>IF($V8515="","",IF(Z8515&lt;36,0,IF(AND(36&lt;=Z8515,Z8515&lt;71),VLOOKUP($W8515,日射量と図３!$E$6:$F$34,2,TRUE),IF(AND(71&lt;=Z8515,Z8515&lt;107),VLOOKUP($W8515,日射量と図３!$E$6:$G$34,3,TRUE),IF(AND(107&lt;=Z8515,Z8515&lt;143),VLOOKUP($W8515,日射量と図３!$E$6:$H$34,4,TRUE),VLOOKUP($W8515,日射量と図３!$E$6:$I$34,5,TRUE))))))</f>
        <v/>
      </c>
      <c r="AC8515" s="382" t="str">
        <f t="shared" si="1599"/>
        <v/>
      </c>
      <c r="AD8515" s="382" t="str">
        <f t="shared" si="1600"/>
        <v/>
      </c>
    </row>
    <row r="8516" spans="11:30" ht="13.5" customHeight="1">
      <c r="K8516" s="4">
        <f t="shared" si="1596"/>
        <v>5</v>
      </c>
      <c r="L8516" s="34">
        <v>43606</v>
      </c>
      <c r="M8516" s="4">
        <v>355</v>
      </c>
      <c r="N8516" s="4">
        <v>17</v>
      </c>
      <c r="O8516" s="31">
        <v>0.66666666666666663</v>
      </c>
      <c r="P8516" s="35">
        <v>25.880000000000003</v>
      </c>
      <c r="Q8516" s="36">
        <f t="shared" si="1597"/>
        <v>16</v>
      </c>
      <c r="R8516" s="4">
        <f t="shared" si="1598"/>
        <v>0</v>
      </c>
      <c r="S8516" s="31">
        <f t="shared" si="1601"/>
        <v>0.20944444444444443</v>
      </c>
      <c r="T8516" s="31">
        <f t="shared" si="1602"/>
        <v>0.77601851851851855</v>
      </c>
      <c r="U8516" s="4">
        <f t="shared" si="1603"/>
        <v>0</v>
      </c>
      <c r="V8516" s="4" t="str">
        <f t="shared" si="1604"/>
        <v/>
      </c>
      <c r="W8516" s="18" t="str">
        <f>IF(V8516="","",VLOOKUP(L8516,日射量と図３!$A$4:$C$368,3,TRUE)*238.85/100)</f>
        <v/>
      </c>
      <c r="X8516" s="4" t="str">
        <f t="shared" si="1605"/>
        <v/>
      </c>
      <c r="Y8516" s="4" t="str">
        <f t="shared" si="1606"/>
        <v/>
      </c>
      <c r="Z8516" s="4" t="str">
        <f t="shared" si="1607"/>
        <v/>
      </c>
      <c r="AA8516" s="4" t="str">
        <f>IF($V8516="","",IF(Y8516&lt;36,0,IF(AND(36&lt;=Y8516,Y8516&lt;71),VLOOKUP($W8516,日射量と図３!$E$6:$F$34,2,TRUE),IF(AND(71&lt;=Y8516,Y8516&lt;107),VLOOKUP($W8516,日射量と図３!$E$6:$G$34,3,TRUE),IF(AND(107&lt;=Y8516,Y8516&lt;143),VLOOKUP($W8516,日射量と図３!$E$6:$H$34,4,TRUE),VLOOKUP($W8516,日射量と図３!$E$6:$I$34,5,TRUE))))))</f>
        <v/>
      </c>
      <c r="AB8516" s="4" t="str">
        <f>IF($V8516="","",IF(Z8516&lt;36,0,IF(AND(36&lt;=Z8516,Z8516&lt;71),VLOOKUP($W8516,日射量と図３!$E$6:$F$34,2,TRUE),IF(AND(71&lt;=Z8516,Z8516&lt;107),VLOOKUP($W8516,日射量と図３!$E$6:$G$34,3,TRUE),IF(AND(107&lt;=Z8516,Z8516&lt;143),VLOOKUP($W8516,日射量と図３!$E$6:$H$34,4,TRUE),VLOOKUP($W8516,日射量と図３!$E$6:$I$34,5,TRUE))))))</f>
        <v/>
      </c>
      <c r="AC8516" s="382" t="str">
        <f t="shared" si="1599"/>
        <v/>
      </c>
      <c r="AD8516" s="382" t="str">
        <f t="shared" si="1600"/>
        <v/>
      </c>
    </row>
    <row r="8517" spans="11:30" ht="13.5" customHeight="1">
      <c r="K8517" s="4">
        <f t="shared" ref="K8517:K8580" si="1608">MONTH(L8517)</f>
        <v>5</v>
      </c>
      <c r="L8517" s="34">
        <v>43606</v>
      </c>
      <c r="M8517" s="4">
        <v>355</v>
      </c>
      <c r="N8517" s="4">
        <v>18</v>
      </c>
      <c r="O8517" s="31">
        <v>0.70833333333333337</v>
      </c>
      <c r="P8517" s="35">
        <v>24.72</v>
      </c>
      <c r="Q8517" s="36">
        <f t="shared" ref="Q8517:Q8580" si="1609">IF(O8517&lt;$B$15,$D$14,IF(O8517&lt;$B$16,$D$15,IF(O8517&lt;$B$17,$D$16,IF(O8517&lt;$B$18,$D$17,IF(O8517&lt;$B$19,$D$18,$D$19)))))</f>
        <v>16</v>
      </c>
      <c r="R8517" s="4">
        <f t="shared" ref="R8517:R8580" si="1610">IF(Q8517-P8517&gt;0,Q8517-P8517,0)</f>
        <v>0</v>
      </c>
      <c r="S8517" s="31">
        <f t="shared" si="1601"/>
        <v>0.20944444444444443</v>
      </c>
      <c r="T8517" s="31">
        <f t="shared" si="1602"/>
        <v>0.77601851851851855</v>
      </c>
      <c r="U8517" s="4">
        <f t="shared" si="1603"/>
        <v>0</v>
      </c>
      <c r="V8517" s="4" t="str">
        <f t="shared" si="1604"/>
        <v/>
      </c>
      <c r="W8517" s="18" t="str">
        <f>IF(V8517="","",VLOOKUP(L8517,日射量と図３!$A$4:$C$368,3,TRUE)*238.85/100)</f>
        <v/>
      </c>
      <c r="X8517" s="4" t="str">
        <f t="shared" si="1605"/>
        <v/>
      </c>
      <c r="Y8517" s="4" t="str">
        <f t="shared" si="1606"/>
        <v/>
      </c>
      <c r="Z8517" s="4" t="str">
        <f t="shared" si="1607"/>
        <v/>
      </c>
      <c r="AA8517" s="4" t="str">
        <f>IF($V8517="","",IF(Y8517&lt;36,0,IF(AND(36&lt;=Y8517,Y8517&lt;71),VLOOKUP($W8517,日射量と図３!$E$6:$F$34,2,TRUE),IF(AND(71&lt;=Y8517,Y8517&lt;107),VLOOKUP($W8517,日射量と図３!$E$6:$G$34,3,TRUE),IF(AND(107&lt;=Y8517,Y8517&lt;143),VLOOKUP($W8517,日射量と図３!$E$6:$H$34,4,TRUE),VLOOKUP($W8517,日射量と図３!$E$6:$I$34,5,TRUE))))))</f>
        <v/>
      </c>
      <c r="AB8517" s="4" t="str">
        <f>IF($V8517="","",IF(Z8517&lt;36,0,IF(AND(36&lt;=Z8517,Z8517&lt;71),VLOOKUP($W8517,日射量と図３!$E$6:$F$34,2,TRUE),IF(AND(71&lt;=Z8517,Z8517&lt;107),VLOOKUP($W8517,日射量と図３!$E$6:$G$34,3,TRUE),IF(AND(107&lt;=Z8517,Z8517&lt;143),VLOOKUP($W8517,日射量と図３!$E$6:$H$34,4,TRUE),VLOOKUP($W8517,日射量と図３!$E$6:$I$34,5,TRUE))))))</f>
        <v/>
      </c>
      <c r="AC8517" s="382" t="str">
        <f t="shared" si="1599"/>
        <v/>
      </c>
      <c r="AD8517" s="382" t="str">
        <f t="shared" si="1600"/>
        <v/>
      </c>
    </row>
    <row r="8518" spans="11:30" ht="13.5" customHeight="1">
      <c r="K8518" s="4">
        <f t="shared" si="1608"/>
        <v>5</v>
      </c>
      <c r="L8518" s="34">
        <v>43606</v>
      </c>
      <c r="M8518" s="4">
        <v>355</v>
      </c>
      <c r="N8518" s="4">
        <v>19</v>
      </c>
      <c r="O8518" s="31">
        <v>0.75</v>
      </c>
      <c r="P8518" s="35">
        <v>23.540000000000003</v>
      </c>
      <c r="Q8518" s="36">
        <f t="shared" si="1609"/>
        <v>16</v>
      </c>
      <c r="R8518" s="4">
        <f t="shared" si="1610"/>
        <v>0</v>
      </c>
      <c r="S8518" s="31">
        <f t="shared" si="1601"/>
        <v>0.20944444444444443</v>
      </c>
      <c r="T8518" s="31">
        <f t="shared" si="1602"/>
        <v>0.77601851851851855</v>
      </c>
      <c r="U8518" s="4">
        <f t="shared" si="1603"/>
        <v>0</v>
      </c>
      <c r="V8518" s="4" t="str">
        <f t="shared" si="1604"/>
        <v/>
      </c>
      <c r="W8518" s="18" t="str">
        <f>IF(V8518="","",VLOOKUP(L8518,日射量と図３!$A$4:$C$368,3,TRUE)*238.85/100)</f>
        <v/>
      </c>
      <c r="X8518" s="4" t="str">
        <f t="shared" si="1605"/>
        <v/>
      </c>
      <c r="Y8518" s="4" t="str">
        <f t="shared" si="1606"/>
        <v/>
      </c>
      <c r="Z8518" s="4" t="str">
        <f t="shared" si="1607"/>
        <v/>
      </c>
      <c r="AA8518" s="4" t="str">
        <f>IF($V8518="","",IF(Y8518&lt;36,0,IF(AND(36&lt;=Y8518,Y8518&lt;71),VLOOKUP($W8518,日射量と図３!$E$6:$F$34,2,TRUE),IF(AND(71&lt;=Y8518,Y8518&lt;107),VLOOKUP($W8518,日射量と図３!$E$6:$G$34,3,TRUE),IF(AND(107&lt;=Y8518,Y8518&lt;143),VLOOKUP($W8518,日射量と図３!$E$6:$H$34,4,TRUE),VLOOKUP($W8518,日射量と図３!$E$6:$I$34,5,TRUE))))))</f>
        <v/>
      </c>
      <c r="AB8518" s="4" t="str">
        <f>IF($V8518="","",IF(Z8518&lt;36,0,IF(AND(36&lt;=Z8518,Z8518&lt;71),VLOOKUP($W8518,日射量と図３!$E$6:$F$34,2,TRUE),IF(AND(71&lt;=Z8518,Z8518&lt;107),VLOOKUP($W8518,日射量と図３!$E$6:$G$34,3,TRUE),IF(AND(107&lt;=Z8518,Z8518&lt;143),VLOOKUP($W8518,日射量と図３!$E$6:$H$34,4,TRUE),VLOOKUP($W8518,日射量と図３!$E$6:$I$34,5,TRUE))))))</f>
        <v/>
      </c>
      <c r="AC8518" s="382" t="str">
        <f t="shared" si="1599"/>
        <v/>
      </c>
      <c r="AD8518" s="382" t="str">
        <f t="shared" si="1600"/>
        <v/>
      </c>
    </row>
    <row r="8519" spans="11:30" ht="13.5" customHeight="1">
      <c r="K8519" s="4">
        <f t="shared" si="1608"/>
        <v>5</v>
      </c>
      <c r="L8519" s="34">
        <v>43606</v>
      </c>
      <c r="M8519" s="4">
        <v>355</v>
      </c>
      <c r="N8519" s="4">
        <v>20</v>
      </c>
      <c r="O8519" s="31">
        <v>0.79166666666666663</v>
      </c>
      <c r="P8519" s="35">
        <v>22.43</v>
      </c>
      <c r="Q8519" s="36">
        <f t="shared" si="1609"/>
        <v>16</v>
      </c>
      <c r="R8519" s="4">
        <f t="shared" si="1610"/>
        <v>0</v>
      </c>
      <c r="S8519" s="31">
        <f t="shared" si="1601"/>
        <v>0.20944444444444443</v>
      </c>
      <c r="T8519" s="31">
        <f t="shared" si="1602"/>
        <v>0.77601851851851855</v>
      </c>
      <c r="U8519" s="4">
        <f t="shared" si="1603"/>
        <v>0</v>
      </c>
      <c r="V8519" s="4" t="str">
        <f t="shared" si="1604"/>
        <v/>
      </c>
      <c r="W8519" s="18" t="str">
        <f>IF(V8519="","",VLOOKUP(L8519,日射量と図３!$A$4:$C$368,3,TRUE)*238.85/100)</f>
        <v/>
      </c>
      <c r="X8519" s="4" t="str">
        <f t="shared" si="1605"/>
        <v/>
      </c>
      <c r="Y8519" s="4" t="str">
        <f t="shared" si="1606"/>
        <v/>
      </c>
      <c r="Z8519" s="4" t="str">
        <f t="shared" si="1607"/>
        <v/>
      </c>
      <c r="AA8519" s="4" t="str">
        <f>IF($V8519="","",IF(Y8519&lt;36,0,IF(AND(36&lt;=Y8519,Y8519&lt;71),VLOOKUP($W8519,日射量と図３!$E$6:$F$34,2,TRUE),IF(AND(71&lt;=Y8519,Y8519&lt;107),VLOOKUP($W8519,日射量と図３!$E$6:$G$34,3,TRUE),IF(AND(107&lt;=Y8519,Y8519&lt;143),VLOOKUP($W8519,日射量と図３!$E$6:$H$34,4,TRUE),VLOOKUP($W8519,日射量と図３!$E$6:$I$34,5,TRUE))))))</f>
        <v/>
      </c>
      <c r="AB8519" s="4" t="str">
        <f>IF($V8519="","",IF(Z8519&lt;36,0,IF(AND(36&lt;=Z8519,Z8519&lt;71),VLOOKUP($W8519,日射量と図３!$E$6:$F$34,2,TRUE),IF(AND(71&lt;=Z8519,Z8519&lt;107),VLOOKUP($W8519,日射量と図３!$E$6:$G$34,3,TRUE),IF(AND(107&lt;=Z8519,Z8519&lt;143),VLOOKUP($W8519,日射量と図３!$E$6:$H$34,4,TRUE),VLOOKUP($W8519,日射量と図３!$E$6:$I$34,5,TRUE))))))</f>
        <v/>
      </c>
      <c r="AC8519" s="382" t="str">
        <f t="shared" si="1599"/>
        <v/>
      </c>
      <c r="AD8519" s="382" t="str">
        <f t="shared" si="1600"/>
        <v/>
      </c>
    </row>
    <row r="8520" spans="11:30" ht="13.5" customHeight="1">
      <c r="K8520" s="4">
        <f t="shared" si="1608"/>
        <v>5</v>
      </c>
      <c r="L8520" s="34">
        <v>43606</v>
      </c>
      <c r="M8520" s="4">
        <v>355</v>
      </c>
      <c r="N8520" s="4">
        <v>21</v>
      </c>
      <c r="O8520" s="31">
        <v>0.83333333333333337</v>
      </c>
      <c r="P8520" s="35">
        <v>21.619999999999997</v>
      </c>
      <c r="Q8520" s="36">
        <f t="shared" si="1609"/>
        <v>16</v>
      </c>
      <c r="R8520" s="4">
        <f t="shared" si="1610"/>
        <v>0</v>
      </c>
      <c r="S8520" s="31">
        <f t="shared" si="1601"/>
        <v>0.20944444444444443</v>
      </c>
      <c r="T8520" s="31">
        <f t="shared" si="1602"/>
        <v>0.77601851851851855</v>
      </c>
      <c r="U8520" s="4">
        <f t="shared" si="1603"/>
        <v>0</v>
      </c>
      <c r="V8520" s="4" t="str">
        <f t="shared" si="1604"/>
        <v/>
      </c>
      <c r="W8520" s="18" t="str">
        <f>IF(V8520="","",VLOOKUP(L8520,日射量と図３!$A$4:$C$368,3,TRUE)*238.85/100)</f>
        <v/>
      </c>
      <c r="X8520" s="4" t="str">
        <f t="shared" si="1605"/>
        <v/>
      </c>
      <c r="Y8520" s="4" t="str">
        <f t="shared" si="1606"/>
        <v/>
      </c>
      <c r="Z8520" s="4" t="str">
        <f t="shared" si="1607"/>
        <v/>
      </c>
      <c r="AA8520" s="4" t="str">
        <f>IF($V8520="","",IF(Y8520&lt;36,0,IF(AND(36&lt;=Y8520,Y8520&lt;71),VLOOKUP($W8520,日射量と図３!$E$6:$F$34,2,TRUE),IF(AND(71&lt;=Y8520,Y8520&lt;107),VLOOKUP($W8520,日射量と図３!$E$6:$G$34,3,TRUE),IF(AND(107&lt;=Y8520,Y8520&lt;143),VLOOKUP($W8520,日射量と図３!$E$6:$H$34,4,TRUE),VLOOKUP($W8520,日射量と図３!$E$6:$I$34,5,TRUE))))))</f>
        <v/>
      </c>
      <c r="AB8520" s="4" t="str">
        <f>IF($V8520="","",IF(Z8520&lt;36,0,IF(AND(36&lt;=Z8520,Z8520&lt;71),VLOOKUP($W8520,日射量と図３!$E$6:$F$34,2,TRUE),IF(AND(71&lt;=Z8520,Z8520&lt;107),VLOOKUP($W8520,日射量と図３!$E$6:$G$34,3,TRUE),IF(AND(107&lt;=Z8520,Z8520&lt;143),VLOOKUP($W8520,日射量と図３!$E$6:$H$34,4,TRUE),VLOOKUP($W8520,日射量と図３!$E$6:$I$34,5,TRUE))))))</f>
        <v/>
      </c>
      <c r="AC8520" s="382" t="str">
        <f t="shared" si="1599"/>
        <v/>
      </c>
      <c r="AD8520" s="382" t="str">
        <f t="shared" si="1600"/>
        <v/>
      </c>
    </row>
    <row r="8521" spans="11:30" ht="13.5" customHeight="1">
      <c r="K8521" s="4">
        <f t="shared" si="1608"/>
        <v>5</v>
      </c>
      <c r="L8521" s="34">
        <v>43606</v>
      </c>
      <c r="M8521" s="4">
        <v>355</v>
      </c>
      <c r="N8521" s="4">
        <v>22</v>
      </c>
      <c r="O8521" s="31">
        <v>0.875</v>
      </c>
      <c r="P8521" s="35">
        <v>21.029999999999998</v>
      </c>
      <c r="Q8521" s="36">
        <f t="shared" si="1609"/>
        <v>16</v>
      </c>
      <c r="R8521" s="4">
        <f t="shared" si="1610"/>
        <v>0</v>
      </c>
      <c r="S8521" s="31">
        <f t="shared" si="1601"/>
        <v>0.20944444444444443</v>
      </c>
      <c r="T8521" s="31">
        <f t="shared" si="1602"/>
        <v>0.77601851851851855</v>
      </c>
      <c r="U8521" s="4">
        <f t="shared" si="1603"/>
        <v>0</v>
      </c>
      <c r="V8521" s="4" t="str">
        <f t="shared" si="1604"/>
        <v/>
      </c>
      <c r="W8521" s="18" t="str">
        <f>IF(V8521="","",VLOOKUP(L8521,日射量と図３!$A$4:$C$368,3,TRUE)*238.85/100)</f>
        <v/>
      </c>
      <c r="X8521" s="4" t="str">
        <f t="shared" si="1605"/>
        <v/>
      </c>
      <c r="Y8521" s="4" t="str">
        <f t="shared" si="1606"/>
        <v/>
      </c>
      <c r="Z8521" s="4" t="str">
        <f t="shared" si="1607"/>
        <v/>
      </c>
      <c r="AA8521" s="4" t="str">
        <f>IF($V8521="","",IF(Y8521&lt;36,0,IF(AND(36&lt;=Y8521,Y8521&lt;71),VLOOKUP($W8521,日射量と図３!$E$6:$F$34,2,TRUE),IF(AND(71&lt;=Y8521,Y8521&lt;107),VLOOKUP($W8521,日射量と図３!$E$6:$G$34,3,TRUE),IF(AND(107&lt;=Y8521,Y8521&lt;143),VLOOKUP($W8521,日射量と図３!$E$6:$H$34,4,TRUE),VLOOKUP($W8521,日射量と図３!$E$6:$I$34,5,TRUE))))))</f>
        <v/>
      </c>
      <c r="AB8521" s="4" t="str">
        <f>IF($V8521="","",IF(Z8521&lt;36,0,IF(AND(36&lt;=Z8521,Z8521&lt;71),VLOOKUP($W8521,日射量と図３!$E$6:$F$34,2,TRUE),IF(AND(71&lt;=Z8521,Z8521&lt;107),VLOOKUP($W8521,日射量と図３!$E$6:$G$34,3,TRUE),IF(AND(107&lt;=Z8521,Z8521&lt;143),VLOOKUP($W8521,日射量と図３!$E$6:$H$34,4,TRUE),VLOOKUP($W8521,日射量と図３!$E$6:$I$34,5,TRUE))))))</f>
        <v/>
      </c>
      <c r="AC8521" s="382" t="str">
        <f t="shared" si="1599"/>
        <v/>
      </c>
      <c r="AD8521" s="382" t="str">
        <f t="shared" si="1600"/>
        <v/>
      </c>
    </row>
    <row r="8522" spans="11:30" ht="13.5" customHeight="1">
      <c r="K8522" s="4">
        <f t="shared" si="1608"/>
        <v>5</v>
      </c>
      <c r="L8522" s="34">
        <v>43606</v>
      </c>
      <c r="M8522" s="4">
        <v>355</v>
      </c>
      <c r="N8522" s="4">
        <v>23</v>
      </c>
      <c r="O8522" s="31">
        <v>0.91666666666666663</v>
      </c>
      <c r="P8522" s="35">
        <v>20.49</v>
      </c>
      <c r="Q8522" s="36">
        <f t="shared" si="1609"/>
        <v>13</v>
      </c>
      <c r="R8522" s="4">
        <f t="shared" si="1610"/>
        <v>0</v>
      </c>
      <c r="S8522" s="31">
        <f t="shared" si="1601"/>
        <v>0.20944444444444443</v>
      </c>
      <c r="T8522" s="31">
        <f t="shared" si="1602"/>
        <v>0.77601851851851855</v>
      </c>
      <c r="U8522" s="4">
        <f t="shared" si="1603"/>
        <v>0</v>
      </c>
      <c r="V8522" s="4" t="str">
        <f t="shared" si="1604"/>
        <v/>
      </c>
      <c r="W8522" s="18" t="str">
        <f>IF(V8522="","",VLOOKUP(L8522,日射量と図３!$A$4:$C$368,3,TRUE)*238.85/100)</f>
        <v/>
      </c>
      <c r="X8522" s="4" t="str">
        <f t="shared" si="1605"/>
        <v/>
      </c>
      <c r="Y8522" s="4" t="str">
        <f t="shared" si="1606"/>
        <v/>
      </c>
      <c r="Z8522" s="4" t="str">
        <f t="shared" si="1607"/>
        <v/>
      </c>
      <c r="AA8522" s="4" t="str">
        <f>IF($V8522="","",IF(Y8522&lt;36,0,IF(AND(36&lt;=Y8522,Y8522&lt;71),VLOOKUP($W8522,日射量と図３!$E$6:$F$34,2,TRUE),IF(AND(71&lt;=Y8522,Y8522&lt;107),VLOOKUP($W8522,日射量と図３!$E$6:$G$34,3,TRUE),IF(AND(107&lt;=Y8522,Y8522&lt;143),VLOOKUP($W8522,日射量と図３!$E$6:$H$34,4,TRUE),VLOOKUP($W8522,日射量と図３!$E$6:$I$34,5,TRUE))))))</f>
        <v/>
      </c>
      <c r="AB8522" s="4" t="str">
        <f>IF($V8522="","",IF(Z8522&lt;36,0,IF(AND(36&lt;=Z8522,Z8522&lt;71),VLOOKUP($W8522,日射量と図３!$E$6:$F$34,2,TRUE),IF(AND(71&lt;=Z8522,Z8522&lt;107),VLOOKUP($W8522,日射量と図３!$E$6:$G$34,3,TRUE),IF(AND(107&lt;=Z8522,Z8522&lt;143),VLOOKUP($W8522,日射量と図３!$E$6:$H$34,4,TRUE),VLOOKUP($W8522,日射量と図３!$E$6:$I$34,5,TRUE))))))</f>
        <v/>
      </c>
      <c r="AC8522" s="382" t="str">
        <f t="shared" si="1599"/>
        <v/>
      </c>
      <c r="AD8522" s="382" t="str">
        <f t="shared" si="1600"/>
        <v/>
      </c>
    </row>
    <row r="8523" spans="11:30" ht="13.5" customHeight="1">
      <c r="K8523" s="4">
        <f t="shared" si="1608"/>
        <v>5</v>
      </c>
      <c r="L8523" s="34">
        <v>43606</v>
      </c>
      <c r="M8523" s="4">
        <v>355</v>
      </c>
      <c r="N8523" s="4">
        <v>24</v>
      </c>
      <c r="O8523" s="31">
        <v>0.95833333333333337</v>
      </c>
      <c r="P8523" s="35">
        <v>19.880000000000003</v>
      </c>
      <c r="Q8523" s="36">
        <f t="shared" si="1609"/>
        <v>13</v>
      </c>
      <c r="R8523" s="4">
        <f t="shared" si="1610"/>
        <v>0</v>
      </c>
      <c r="S8523" s="31">
        <f t="shared" si="1601"/>
        <v>0.20944444444444443</v>
      </c>
      <c r="T8523" s="31">
        <f t="shared" si="1602"/>
        <v>0.77601851851851855</v>
      </c>
      <c r="U8523" s="4">
        <f t="shared" si="1603"/>
        <v>0</v>
      </c>
      <c r="V8523" s="4" t="str">
        <f t="shared" si="1604"/>
        <v/>
      </c>
      <c r="W8523" s="18" t="str">
        <f>IF(V8523="","",VLOOKUP(L8523,日射量と図３!$A$4:$C$368,3,TRUE)*238.85/100)</f>
        <v/>
      </c>
      <c r="X8523" s="4" t="str">
        <f t="shared" si="1605"/>
        <v/>
      </c>
      <c r="Y8523" s="4" t="str">
        <f t="shared" si="1606"/>
        <v/>
      </c>
      <c r="Z8523" s="4" t="str">
        <f t="shared" si="1607"/>
        <v/>
      </c>
      <c r="AA8523" s="4" t="str">
        <f>IF($V8523="","",IF(Y8523&lt;36,0,IF(AND(36&lt;=Y8523,Y8523&lt;71),VLOOKUP($W8523,日射量と図３!$E$6:$F$34,2,TRUE),IF(AND(71&lt;=Y8523,Y8523&lt;107),VLOOKUP($W8523,日射量と図３!$E$6:$G$34,3,TRUE),IF(AND(107&lt;=Y8523,Y8523&lt;143),VLOOKUP($W8523,日射量と図３!$E$6:$H$34,4,TRUE),VLOOKUP($W8523,日射量と図３!$E$6:$I$34,5,TRUE))))))</f>
        <v/>
      </c>
      <c r="AB8523" s="4" t="str">
        <f>IF($V8523="","",IF(Z8523&lt;36,0,IF(AND(36&lt;=Z8523,Z8523&lt;71),VLOOKUP($W8523,日射量と図３!$E$6:$F$34,2,TRUE),IF(AND(71&lt;=Z8523,Z8523&lt;107),VLOOKUP($W8523,日射量と図３!$E$6:$G$34,3,TRUE),IF(AND(107&lt;=Z8523,Z8523&lt;143),VLOOKUP($W8523,日射量と図３!$E$6:$H$34,4,TRUE),VLOOKUP($W8523,日射量と図３!$E$6:$I$34,5,TRUE))))))</f>
        <v/>
      </c>
      <c r="AC8523" s="382" t="str">
        <f t="shared" si="1599"/>
        <v/>
      </c>
      <c r="AD8523" s="382" t="str">
        <f t="shared" si="1600"/>
        <v/>
      </c>
    </row>
    <row r="8524" spans="11:30" ht="13.5" customHeight="1">
      <c r="K8524" s="4">
        <f t="shared" si="1608"/>
        <v>5</v>
      </c>
      <c r="L8524" s="34">
        <v>43607</v>
      </c>
      <c r="M8524" s="4">
        <v>356</v>
      </c>
      <c r="N8524" s="4">
        <v>1</v>
      </c>
      <c r="O8524" s="31">
        <v>0</v>
      </c>
      <c r="P8524" s="35">
        <v>19.339999999999996</v>
      </c>
      <c r="Q8524" s="36">
        <f t="shared" si="1609"/>
        <v>13</v>
      </c>
      <c r="R8524" s="4">
        <f t="shared" si="1610"/>
        <v>0</v>
      </c>
      <c r="S8524" s="31">
        <f t="shared" si="1601"/>
        <v>0.20944444444444443</v>
      </c>
      <c r="T8524" s="31">
        <f t="shared" si="1602"/>
        <v>0.77601851851851855</v>
      </c>
      <c r="U8524" s="4">
        <f t="shared" si="1603"/>
        <v>0</v>
      </c>
      <c r="V8524" s="4">
        <f t="shared" si="1604"/>
        <v>0</v>
      </c>
      <c r="W8524" s="18">
        <f>IF(V8524="","",VLOOKUP(L8524,日射量と図３!$A$4:$C$368,3,TRUE)*238.85/100)</f>
        <v>47.77</v>
      </c>
      <c r="X8524" s="4">
        <f t="shared" si="1605"/>
        <v>14</v>
      </c>
      <c r="Y8524" s="4">
        <f t="shared" si="1606"/>
        <v>0</v>
      </c>
      <c r="Z8524" s="4">
        <f t="shared" si="1607"/>
        <v>0</v>
      </c>
      <c r="AA8524" s="4">
        <f>IF($V8524="","",IF(Y8524&lt;36,0,IF(AND(36&lt;=Y8524,Y8524&lt;71),VLOOKUP($W8524,日射量と図３!$E$6:$F$34,2,TRUE),IF(AND(71&lt;=Y8524,Y8524&lt;107),VLOOKUP($W8524,日射量と図３!$E$6:$G$34,3,TRUE),IF(AND(107&lt;=Y8524,Y8524&lt;143),VLOOKUP($W8524,日射量と図３!$E$6:$H$34,4,TRUE),VLOOKUP($W8524,日射量と図３!$E$6:$I$34,5,TRUE))))))</f>
        <v>0</v>
      </c>
      <c r="AB8524" s="4">
        <f>IF($V8524="","",IF(Z8524&lt;36,0,IF(AND(36&lt;=Z8524,Z8524&lt;71),VLOOKUP($W8524,日射量と図３!$E$6:$F$34,2,TRUE),IF(AND(71&lt;=Z8524,Z8524&lt;107),VLOOKUP($W8524,日射量と図３!$E$6:$G$34,3,TRUE),IF(AND(107&lt;=Z8524,Z8524&lt;143),VLOOKUP($W8524,日射量と図３!$E$6:$H$34,4,TRUE),VLOOKUP($W8524,日射量と図３!$E$6:$I$34,5,TRUE))))))</f>
        <v>0</v>
      </c>
      <c r="AC8524" s="382">
        <f t="shared" si="1599"/>
        <v>0</v>
      </c>
      <c r="AD8524" s="382">
        <f t="shared" si="1600"/>
        <v>0</v>
      </c>
    </row>
    <row r="8525" spans="11:30" ht="13.5" customHeight="1">
      <c r="K8525" s="4">
        <f t="shared" si="1608"/>
        <v>5</v>
      </c>
      <c r="L8525" s="34">
        <v>43607</v>
      </c>
      <c r="M8525" s="4">
        <v>356</v>
      </c>
      <c r="N8525" s="4">
        <v>2</v>
      </c>
      <c r="O8525" s="31">
        <v>4.1666666666666664E-2</v>
      </c>
      <c r="P8525" s="35">
        <v>18.73</v>
      </c>
      <c r="Q8525" s="36">
        <f t="shared" si="1609"/>
        <v>13</v>
      </c>
      <c r="R8525" s="4">
        <f t="shared" si="1610"/>
        <v>0</v>
      </c>
      <c r="S8525" s="31">
        <f t="shared" si="1601"/>
        <v>0.20944444444444443</v>
      </c>
      <c r="T8525" s="31">
        <f t="shared" si="1602"/>
        <v>0.77601851851851855</v>
      </c>
      <c r="U8525" s="4">
        <f t="shared" si="1603"/>
        <v>0</v>
      </c>
      <c r="V8525" s="4" t="str">
        <f t="shared" si="1604"/>
        <v/>
      </c>
      <c r="W8525" s="18" t="str">
        <f>IF(V8525="","",VLOOKUP(L8525,日射量と図３!$A$4:$C$368,3,TRUE)*238.85/100)</f>
        <v/>
      </c>
      <c r="X8525" s="4" t="str">
        <f t="shared" si="1605"/>
        <v/>
      </c>
      <c r="Y8525" s="4" t="str">
        <f t="shared" si="1606"/>
        <v/>
      </c>
      <c r="Z8525" s="4" t="str">
        <f t="shared" si="1607"/>
        <v/>
      </c>
      <c r="AA8525" s="4" t="str">
        <f>IF($V8525="","",IF(Y8525&lt;36,0,IF(AND(36&lt;=Y8525,Y8525&lt;71),VLOOKUP($W8525,日射量と図３!$E$6:$F$34,2,TRUE),IF(AND(71&lt;=Y8525,Y8525&lt;107),VLOOKUP($W8525,日射量と図３!$E$6:$G$34,3,TRUE),IF(AND(107&lt;=Y8525,Y8525&lt;143),VLOOKUP($W8525,日射量と図３!$E$6:$H$34,4,TRUE),VLOOKUP($W8525,日射量と図３!$E$6:$I$34,5,TRUE))))))</f>
        <v/>
      </c>
      <c r="AB8525" s="4" t="str">
        <f>IF($V8525="","",IF(Z8525&lt;36,0,IF(AND(36&lt;=Z8525,Z8525&lt;71),VLOOKUP($W8525,日射量と図３!$E$6:$F$34,2,TRUE),IF(AND(71&lt;=Z8525,Z8525&lt;107),VLOOKUP($W8525,日射量と図３!$E$6:$G$34,3,TRUE),IF(AND(107&lt;=Z8525,Z8525&lt;143),VLOOKUP($W8525,日射量と図３!$E$6:$H$34,4,TRUE),VLOOKUP($W8525,日射量と図３!$E$6:$I$34,5,TRUE))))))</f>
        <v/>
      </c>
      <c r="AC8525" s="382" t="str">
        <f t="shared" si="1599"/>
        <v/>
      </c>
      <c r="AD8525" s="382" t="str">
        <f t="shared" si="1600"/>
        <v/>
      </c>
    </row>
    <row r="8526" spans="11:30" ht="13.5" customHeight="1">
      <c r="K8526" s="4">
        <f t="shared" si="1608"/>
        <v>5</v>
      </c>
      <c r="L8526" s="34">
        <v>43607</v>
      </c>
      <c r="M8526" s="4">
        <v>356</v>
      </c>
      <c r="N8526" s="4">
        <v>3</v>
      </c>
      <c r="O8526" s="31">
        <v>8.3333333333333329E-2</v>
      </c>
      <c r="P8526" s="35">
        <v>18.260000000000002</v>
      </c>
      <c r="Q8526" s="36">
        <f t="shared" si="1609"/>
        <v>13</v>
      </c>
      <c r="R8526" s="4">
        <f t="shared" si="1610"/>
        <v>0</v>
      </c>
      <c r="S8526" s="31">
        <f t="shared" si="1601"/>
        <v>0.20944444444444443</v>
      </c>
      <c r="T8526" s="31">
        <f t="shared" si="1602"/>
        <v>0.77601851851851855</v>
      </c>
      <c r="U8526" s="4">
        <f t="shared" si="1603"/>
        <v>0</v>
      </c>
      <c r="V8526" s="4" t="str">
        <f t="shared" si="1604"/>
        <v/>
      </c>
      <c r="W8526" s="18" t="str">
        <f>IF(V8526="","",VLOOKUP(L8526,日射量と図３!$A$4:$C$368,3,TRUE)*238.85/100)</f>
        <v/>
      </c>
      <c r="X8526" s="4" t="str">
        <f t="shared" si="1605"/>
        <v/>
      </c>
      <c r="Y8526" s="4" t="str">
        <f t="shared" si="1606"/>
        <v/>
      </c>
      <c r="Z8526" s="4" t="str">
        <f t="shared" si="1607"/>
        <v/>
      </c>
      <c r="AA8526" s="4" t="str">
        <f>IF($V8526="","",IF(Y8526&lt;36,0,IF(AND(36&lt;=Y8526,Y8526&lt;71),VLOOKUP($W8526,日射量と図３!$E$6:$F$34,2,TRUE),IF(AND(71&lt;=Y8526,Y8526&lt;107),VLOOKUP($W8526,日射量と図３!$E$6:$G$34,3,TRUE),IF(AND(107&lt;=Y8526,Y8526&lt;143),VLOOKUP($W8526,日射量と図３!$E$6:$H$34,4,TRUE),VLOOKUP($W8526,日射量と図３!$E$6:$I$34,5,TRUE))))))</f>
        <v/>
      </c>
      <c r="AB8526" s="4" t="str">
        <f>IF($V8526="","",IF(Z8526&lt;36,0,IF(AND(36&lt;=Z8526,Z8526&lt;71),VLOOKUP($W8526,日射量と図３!$E$6:$F$34,2,TRUE),IF(AND(71&lt;=Z8526,Z8526&lt;107),VLOOKUP($W8526,日射量と図３!$E$6:$G$34,3,TRUE),IF(AND(107&lt;=Z8526,Z8526&lt;143),VLOOKUP($W8526,日射量と図３!$E$6:$H$34,4,TRUE),VLOOKUP($W8526,日射量と図３!$E$6:$I$34,5,TRUE))))))</f>
        <v/>
      </c>
      <c r="AC8526" s="382" t="str">
        <f t="shared" si="1599"/>
        <v/>
      </c>
      <c r="AD8526" s="382" t="str">
        <f t="shared" si="1600"/>
        <v/>
      </c>
    </row>
    <row r="8527" spans="11:30" ht="13.5" customHeight="1">
      <c r="K8527" s="4">
        <f t="shared" si="1608"/>
        <v>5</v>
      </c>
      <c r="L8527" s="34">
        <v>43607</v>
      </c>
      <c r="M8527" s="4">
        <v>356</v>
      </c>
      <c r="N8527" s="4">
        <v>4</v>
      </c>
      <c r="O8527" s="31">
        <v>0.125</v>
      </c>
      <c r="P8527" s="35">
        <v>17.899999999999999</v>
      </c>
      <c r="Q8527" s="36">
        <f t="shared" si="1609"/>
        <v>13</v>
      </c>
      <c r="R8527" s="4">
        <f t="shared" si="1610"/>
        <v>0</v>
      </c>
      <c r="S8527" s="31">
        <f t="shared" si="1601"/>
        <v>0.20944444444444443</v>
      </c>
      <c r="T8527" s="31">
        <f t="shared" si="1602"/>
        <v>0.77601851851851855</v>
      </c>
      <c r="U8527" s="4">
        <f t="shared" si="1603"/>
        <v>0</v>
      </c>
      <c r="V8527" s="4" t="str">
        <f t="shared" si="1604"/>
        <v/>
      </c>
      <c r="W8527" s="18" t="str">
        <f>IF(V8527="","",VLOOKUP(L8527,日射量と図３!$A$4:$C$368,3,TRUE)*238.85/100)</f>
        <v/>
      </c>
      <c r="X8527" s="4" t="str">
        <f t="shared" si="1605"/>
        <v/>
      </c>
      <c r="Y8527" s="4" t="str">
        <f t="shared" si="1606"/>
        <v/>
      </c>
      <c r="Z8527" s="4" t="str">
        <f t="shared" si="1607"/>
        <v/>
      </c>
      <c r="AA8527" s="4" t="str">
        <f>IF($V8527="","",IF(Y8527&lt;36,0,IF(AND(36&lt;=Y8527,Y8527&lt;71),VLOOKUP($W8527,日射量と図３!$E$6:$F$34,2,TRUE),IF(AND(71&lt;=Y8527,Y8527&lt;107),VLOOKUP($W8527,日射量と図３!$E$6:$G$34,3,TRUE),IF(AND(107&lt;=Y8527,Y8527&lt;143),VLOOKUP($W8527,日射量と図３!$E$6:$H$34,4,TRUE),VLOOKUP($W8527,日射量と図３!$E$6:$I$34,5,TRUE))))))</f>
        <v/>
      </c>
      <c r="AB8527" s="4" t="str">
        <f>IF($V8527="","",IF(Z8527&lt;36,0,IF(AND(36&lt;=Z8527,Z8527&lt;71),VLOOKUP($W8527,日射量と図３!$E$6:$F$34,2,TRUE),IF(AND(71&lt;=Z8527,Z8527&lt;107),VLOOKUP($W8527,日射量と図３!$E$6:$G$34,3,TRUE),IF(AND(107&lt;=Z8527,Z8527&lt;143),VLOOKUP($W8527,日射量と図３!$E$6:$H$34,4,TRUE),VLOOKUP($W8527,日射量と図３!$E$6:$I$34,5,TRUE))))))</f>
        <v/>
      </c>
      <c r="AC8527" s="382" t="str">
        <f t="shared" ref="AC8527:AC8590" si="1611">IF(V8527="","",IF((($AH$18*$AH$30*V8527*3600/1000000)/1000-AA8527*$AG$18*10*0.0000041868)&lt;=0,0,AA8527*$AG$18*10*0.0000041868))</f>
        <v/>
      </c>
      <c r="AD8527" s="382" t="str">
        <f t="shared" ref="AD8527:AD8590" si="1612">IF(V8527="","",IF((($AH$19*$AH$30*V8527*3600/1000000)/1000-AB8527*$AG$19*10*0.0000041868)&lt;=0,0,AB8527*$AG$19*10*0.0000041868))</f>
        <v/>
      </c>
    </row>
    <row r="8528" spans="11:30" ht="13.5" customHeight="1">
      <c r="K8528" s="4">
        <f t="shared" si="1608"/>
        <v>5</v>
      </c>
      <c r="L8528" s="34">
        <v>43607</v>
      </c>
      <c r="M8528" s="4">
        <v>356</v>
      </c>
      <c r="N8528" s="4">
        <v>5</v>
      </c>
      <c r="O8528" s="31">
        <v>0.16666666666666666</v>
      </c>
      <c r="P8528" s="35">
        <v>17.66</v>
      </c>
      <c r="Q8528" s="36">
        <f t="shared" si="1609"/>
        <v>15</v>
      </c>
      <c r="R8528" s="4">
        <f t="shared" si="1610"/>
        <v>0</v>
      </c>
      <c r="S8528" s="31">
        <f t="shared" si="1601"/>
        <v>0.20944444444444443</v>
      </c>
      <c r="T8528" s="31">
        <f t="shared" si="1602"/>
        <v>0.77601851851851855</v>
      </c>
      <c r="U8528" s="4">
        <f t="shared" si="1603"/>
        <v>0</v>
      </c>
      <c r="V8528" s="4" t="str">
        <f t="shared" si="1604"/>
        <v/>
      </c>
      <c r="W8528" s="18" t="str">
        <f>IF(V8528="","",VLOOKUP(L8528,日射量と図３!$A$4:$C$368,3,TRUE)*238.85/100)</f>
        <v/>
      </c>
      <c r="X8528" s="4" t="str">
        <f t="shared" si="1605"/>
        <v/>
      </c>
      <c r="Y8528" s="4" t="str">
        <f t="shared" si="1606"/>
        <v/>
      </c>
      <c r="Z8528" s="4" t="str">
        <f t="shared" si="1607"/>
        <v/>
      </c>
      <c r="AA8528" s="4" t="str">
        <f>IF($V8528="","",IF(Y8528&lt;36,0,IF(AND(36&lt;=Y8528,Y8528&lt;71),VLOOKUP($W8528,日射量と図３!$E$6:$F$34,2,TRUE),IF(AND(71&lt;=Y8528,Y8528&lt;107),VLOOKUP($W8528,日射量と図３!$E$6:$G$34,3,TRUE),IF(AND(107&lt;=Y8528,Y8528&lt;143),VLOOKUP($W8528,日射量と図３!$E$6:$H$34,4,TRUE),VLOOKUP($W8528,日射量と図３!$E$6:$I$34,5,TRUE))))))</f>
        <v/>
      </c>
      <c r="AB8528" s="4" t="str">
        <f>IF($V8528="","",IF(Z8528&lt;36,0,IF(AND(36&lt;=Z8528,Z8528&lt;71),VLOOKUP($W8528,日射量と図３!$E$6:$F$34,2,TRUE),IF(AND(71&lt;=Z8528,Z8528&lt;107),VLOOKUP($W8528,日射量と図３!$E$6:$G$34,3,TRUE),IF(AND(107&lt;=Z8528,Z8528&lt;143),VLOOKUP($W8528,日射量と図３!$E$6:$H$34,4,TRUE),VLOOKUP($W8528,日射量と図３!$E$6:$I$34,5,TRUE))))))</f>
        <v/>
      </c>
      <c r="AC8528" s="382" t="str">
        <f t="shared" si="1611"/>
        <v/>
      </c>
      <c r="AD8528" s="382" t="str">
        <f t="shared" si="1612"/>
        <v/>
      </c>
    </row>
    <row r="8529" spans="11:30" ht="13.5" customHeight="1">
      <c r="K8529" s="4">
        <f t="shared" si="1608"/>
        <v>5</v>
      </c>
      <c r="L8529" s="34">
        <v>43607</v>
      </c>
      <c r="M8529" s="4">
        <v>356</v>
      </c>
      <c r="N8529" s="4">
        <v>6</v>
      </c>
      <c r="O8529" s="31">
        <v>0.20833333333333334</v>
      </c>
      <c r="P8529" s="35">
        <v>17.309999999999995</v>
      </c>
      <c r="Q8529" s="36">
        <f t="shared" si="1609"/>
        <v>15</v>
      </c>
      <c r="R8529" s="4">
        <f t="shared" si="1610"/>
        <v>0</v>
      </c>
      <c r="S8529" s="31">
        <f t="shared" si="1601"/>
        <v>0.20944444444444443</v>
      </c>
      <c r="T8529" s="31">
        <f t="shared" si="1602"/>
        <v>0.77601851851851855</v>
      </c>
      <c r="U8529" s="4">
        <f t="shared" si="1603"/>
        <v>0</v>
      </c>
      <c r="V8529" s="4" t="str">
        <f t="shared" si="1604"/>
        <v/>
      </c>
      <c r="W8529" s="18" t="str">
        <f>IF(V8529="","",VLOOKUP(L8529,日射量と図３!$A$4:$C$368,3,TRUE)*238.85/100)</f>
        <v/>
      </c>
      <c r="X8529" s="4" t="str">
        <f t="shared" si="1605"/>
        <v/>
      </c>
      <c r="Y8529" s="4" t="str">
        <f t="shared" si="1606"/>
        <v/>
      </c>
      <c r="Z8529" s="4" t="str">
        <f t="shared" si="1607"/>
        <v/>
      </c>
      <c r="AA8529" s="4" t="str">
        <f>IF($V8529="","",IF(Y8529&lt;36,0,IF(AND(36&lt;=Y8529,Y8529&lt;71),VLOOKUP($W8529,日射量と図３!$E$6:$F$34,2,TRUE),IF(AND(71&lt;=Y8529,Y8529&lt;107),VLOOKUP($W8529,日射量と図３!$E$6:$G$34,3,TRUE),IF(AND(107&lt;=Y8529,Y8529&lt;143),VLOOKUP($W8529,日射量と図３!$E$6:$H$34,4,TRUE),VLOOKUP($W8529,日射量と図３!$E$6:$I$34,5,TRUE))))))</f>
        <v/>
      </c>
      <c r="AB8529" s="4" t="str">
        <f>IF($V8529="","",IF(Z8529&lt;36,0,IF(AND(36&lt;=Z8529,Z8529&lt;71),VLOOKUP($W8529,日射量と図３!$E$6:$F$34,2,TRUE),IF(AND(71&lt;=Z8529,Z8529&lt;107),VLOOKUP($W8529,日射量と図３!$E$6:$G$34,3,TRUE),IF(AND(107&lt;=Z8529,Z8529&lt;143),VLOOKUP($W8529,日射量と図３!$E$6:$H$34,4,TRUE),VLOOKUP($W8529,日射量と図３!$E$6:$I$34,5,TRUE))))))</f>
        <v/>
      </c>
      <c r="AC8529" s="382" t="str">
        <f t="shared" si="1611"/>
        <v/>
      </c>
      <c r="AD8529" s="382" t="str">
        <f t="shared" si="1612"/>
        <v/>
      </c>
    </row>
    <row r="8530" spans="11:30" ht="13.5" customHeight="1">
      <c r="K8530" s="4">
        <f t="shared" si="1608"/>
        <v>5</v>
      </c>
      <c r="L8530" s="34">
        <v>43607</v>
      </c>
      <c r="M8530" s="4">
        <v>356</v>
      </c>
      <c r="N8530" s="4">
        <v>7</v>
      </c>
      <c r="O8530" s="31">
        <v>0.25</v>
      </c>
      <c r="P8530" s="35">
        <v>18.169999999999998</v>
      </c>
      <c r="Q8530" s="36">
        <f t="shared" si="1609"/>
        <v>15</v>
      </c>
      <c r="R8530" s="4">
        <f t="shared" si="1610"/>
        <v>0</v>
      </c>
      <c r="S8530" s="31">
        <f t="shared" si="1601"/>
        <v>0.20944444444444443</v>
      </c>
      <c r="T8530" s="31">
        <f t="shared" si="1602"/>
        <v>0.77601851851851855</v>
      </c>
      <c r="U8530" s="4">
        <f t="shared" si="1603"/>
        <v>0</v>
      </c>
      <c r="V8530" s="4" t="str">
        <f t="shared" si="1604"/>
        <v/>
      </c>
      <c r="W8530" s="18" t="str">
        <f>IF(V8530="","",VLOOKUP(L8530,日射量と図３!$A$4:$C$368,3,TRUE)*238.85/100)</f>
        <v/>
      </c>
      <c r="X8530" s="4" t="str">
        <f t="shared" si="1605"/>
        <v/>
      </c>
      <c r="Y8530" s="4" t="str">
        <f t="shared" si="1606"/>
        <v/>
      </c>
      <c r="Z8530" s="4" t="str">
        <f t="shared" si="1607"/>
        <v/>
      </c>
      <c r="AA8530" s="4" t="str">
        <f>IF($V8530="","",IF(Y8530&lt;36,0,IF(AND(36&lt;=Y8530,Y8530&lt;71),VLOOKUP($W8530,日射量と図３!$E$6:$F$34,2,TRUE),IF(AND(71&lt;=Y8530,Y8530&lt;107),VLOOKUP($W8530,日射量と図３!$E$6:$G$34,3,TRUE),IF(AND(107&lt;=Y8530,Y8530&lt;143),VLOOKUP($W8530,日射量と図３!$E$6:$H$34,4,TRUE),VLOOKUP($W8530,日射量と図３!$E$6:$I$34,5,TRUE))))))</f>
        <v/>
      </c>
      <c r="AB8530" s="4" t="str">
        <f>IF($V8530="","",IF(Z8530&lt;36,0,IF(AND(36&lt;=Z8530,Z8530&lt;71),VLOOKUP($W8530,日射量と図３!$E$6:$F$34,2,TRUE),IF(AND(71&lt;=Z8530,Z8530&lt;107),VLOOKUP($W8530,日射量と図３!$E$6:$G$34,3,TRUE),IF(AND(107&lt;=Z8530,Z8530&lt;143),VLOOKUP($W8530,日射量と図３!$E$6:$H$34,4,TRUE),VLOOKUP($W8530,日射量と図３!$E$6:$I$34,5,TRUE))))))</f>
        <v/>
      </c>
      <c r="AC8530" s="382" t="str">
        <f t="shared" si="1611"/>
        <v/>
      </c>
      <c r="AD8530" s="382" t="str">
        <f t="shared" si="1612"/>
        <v/>
      </c>
    </row>
    <row r="8531" spans="11:30" ht="13.5" customHeight="1">
      <c r="K8531" s="4">
        <f t="shared" si="1608"/>
        <v>5</v>
      </c>
      <c r="L8531" s="34">
        <v>43607</v>
      </c>
      <c r="M8531" s="4">
        <v>356</v>
      </c>
      <c r="N8531" s="4">
        <v>8</v>
      </c>
      <c r="O8531" s="31">
        <v>0.29166666666666669</v>
      </c>
      <c r="P8531" s="35">
        <v>19.32</v>
      </c>
      <c r="Q8531" s="36">
        <f t="shared" si="1609"/>
        <v>12</v>
      </c>
      <c r="R8531" s="4">
        <f t="shared" si="1610"/>
        <v>0</v>
      </c>
      <c r="S8531" s="31">
        <f t="shared" si="1601"/>
        <v>0.20944444444444443</v>
      </c>
      <c r="T8531" s="31">
        <f t="shared" si="1602"/>
        <v>0.77601851851851855</v>
      </c>
      <c r="U8531" s="4">
        <f t="shared" si="1603"/>
        <v>0</v>
      </c>
      <c r="V8531" s="4" t="str">
        <f t="shared" si="1604"/>
        <v/>
      </c>
      <c r="W8531" s="18" t="str">
        <f>IF(V8531="","",VLOOKUP(L8531,日射量と図３!$A$4:$C$368,3,TRUE)*238.85/100)</f>
        <v/>
      </c>
      <c r="X8531" s="4" t="str">
        <f t="shared" si="1605"/>
        <v/>
      </c>
      <c r="Y8531" s="4" t="str">
        <f t="shared" si="1606"/>
        <v/>
      </c>
      <c r="Z8531" s="4" t="str">
        <f t="shared" si="1607"/>
        <v/>
      </c>
      <c r="AA8531" s="4" t="str">
        <f>IF($V8531="","",IF(Y8531&lt;36,0,IF(AND(36&lt;=Y8531,Y8531&lt;71),VLOOKUP($W8531,日射量と図３!$E$6:$F$34,2,TRUE),IF(AND(71&lt;=Y8531,Y8531&lt;107),VLOOKUP($W8531,日射量と図３!$E$6:$G$34,3,TRUE),IF(AND(107&lt;=Y8531,Y8531&lt;143),VLOOKUP($W8531,日射量と図３!$E$6:$H$34,4,TRUE),VLOOKUP($W8531,日射量と図３!$E$6:$I$34,5,TRUE))))))</f>
        <v/>
      </c>
      <c r="AB8531" s="4" t="str">
        <f>IF($V8531="","",IF(Z8531&lt;36,0,IF(AND(36&lt;=Z8531,Z8531&lt;71),VLOOKUP($W8531,日射量と図３!$E$6:$F$34,2,TRUE),IF(AND(71&lt;=Z8531,Z8531&lt;107),VLOOKUP($W8531,日射量と図３!$E$6:$G$34,3,TRUE),IF(AND(107&lt;=Z8531,Z8531&lt;143),VLOOKUP($W8531,日射量と図３!$E$6:$H$34,4,TRUE),VLOOKUP($W8531,日射量と図３!$E$6:$I$34,5,TRUE))))))</f>
        <v/>
      </c>
      <c r="AC8531" s="382" t="str">
        <f t="shared" si="1611"/>
        <v/>
      </c>
      <c r="AD8531" s="382" t="str">
        <f t="shared" si="1612"/>
        <v/>
      </c>
    </row>
    <row r="8532" spans="11:30" ht="13.5" customHeight="1">
      <c r="K8532" s="4">
        <f t="shared" si="1608"/>
        <v>5</v>
      </c>
      <c r="L8532" s="34">
        <v>43607</v>
      </c>
      <c r="M8532" s="4">
        <v>356</v>
      </c>
      <c r="N8532" s="4">
        <v>9</v>
      </c>
      <c r="O8532" s="31">
        <v>0.33333333333333331</v>
      </c>
      <c r="P8532" s="35">
        <v>20.69</v>
      </c>
      <c r="Q8532" s="36">
        <f t="shared" si="1609"/>
        <v>12</v>
      </c>
      <c r="R8532" s="4">
        <f t="shared" si="1610"/>
        <v>0</v>
      </c>
      <c r="S8532" s="31">
        <f t="shared" si="1601"/>
        <v>0.20944444444444443</v>
      </c>
      <c r="T8532" s="31">
        <f t="shared" si="1602"/>
        <v>0.77601851851851855</v>
      </c>
      <c r="U8532" s="4">
        <f t="shared" si="1603"/>
        <v>0</v>
      </c>
      <c r="V8532" s="4" t="str">
        <f t="shared" si="1604"/>
        <v/>
      </c>
      <c r="W8532" s="18" t="str">
        <f>IF(V8532="","",VLOOKUP(L8532,日射量と図３!$A$4:$C$368,3,TRUE)*238.85/100)</f>
        <v/>
      </c>
      <c r="X8532" s="4" t="str">
        <f t="shared" si="1605"/>
        <v/>
      </c>
      <c r="Y8532" s="4" t="str">
        <f t="shared" si="1606"/>
        <v/>
      </c>
      <c r="Z8532" s="4" t="str">
        <f t="shared" si="1607"/>
        <v/>
      </c>
      <c r="AA8532" s="4" t="str">
        <f>IF($V8532="","",IF(Y8532&lt;36,0,IF(AND(36&lt;=Y8532,Y8532&lt;71),VLOOKUP($W8532,日射量と図３!$E$6:$F$34,2,TRUE),IF(AND(71&lt;=Y8532,Y8532&lt;107),VLOOKUP($W8532,日射量と図３!$E$6:$G$34,3,TRUE),IF(AND(107&lt;=Y8532,Y8532&lt;143),VLOOKUP($W8532,日射量と図３!$E$6:$H$34,4,TRUE),VLOOKUP($W8532,日射量と図３!$E$6:$I$34,5,TRUE))))))</f>
        <v/>
      </c>
      <c r="AB8532" s="4" t="str">
        <f>IF($V8532="","",IF(Z8532&lt;36,0,IF(AND(36&lt;=Z8532,Z8532&lt;71),VLOOKUP($W8532,日射量と図３!$E$6:$F$34,2,TRUE),IF(AND(71&lt;=Z8532,Z8532&lt;107),VLOOKUP($W8532,日射量と図３!$E$6:$G$34,3,TRUE),IF(AND(107&lt;=Z8532,Z8532&lt;143),VLOOKUP($W8532,日射量と図３!$E$6:$H$34,4,TRUE),VLOOKUP($W8532,日射量と図３!$E$6:$I$34,5,TRUE))))))</f>
        <v/>
      </c>
      <c r="AC8532" s="382" t="str">
        <f t="shared" si="1611"/>
        <v/>
      </c>
      <c r="AD8532" s="382" t="str">
        <f t="shared" si="1612"/>
        <v/>
      </c>
    </row>
    <row r="8533" spans="11:30" ht="13.5" customHeight="1">
      <c r="K8533" s="4">
        <f t="shared" si="1608"/>
        <v>5</v>
      </c>
      <c r="L8533" s="34">
        <v>43607</v>
      </c>
      <c r="M8533" s="4">
        <v>356</v>
      </c>
      <c r="N8533" s="4">
        <v>10</v>
      </c>
      <c r="O8533" s="31">
        <v>0.375</v>
      </c>
      <c r="P8533" s="35">
        <v>22.389999999999997</v>
      </c>
      <c r="Q8533" s="36">
        <f t="shared" si="1609"/>
        <v>12</v>
      </c>
      <c r="R8533" s="4">
        <f t="shared" si="1610"/>
        <v>0</v>
      </c>
      <c r="S8533" s="31">
        <f t="shared" ref="S8533:S8596" si="1613">VLOOKUP(K8533,$AF$45:$AH$49,2,TRUE)</f>
        <v>0.20944444444444443</v>
      </c>
      <c r="T8533" s="31">
        <f t="shared" ref="T8533:T8596" si="1614">VLOOKUP(K8533,$AF$45:$AH$49,3,TRUE)</f>
        <v>0.77601851851851855</v>
      </c>
      <c r="U8533" s="4">
        <f t="shared" ref="U8533:U8596" si="1615">IF(AND(S8533&lt;O8533,O8533&lt;T8533),R8533,0)</f>
        <v>0</v>
      </c>
      <c r="V8533" s="4" t="str">
        <f t="shared" ref="V8533:V8596" si="1616">IF(N8533=1,SUM(U8533:U8556),"")</f>
        <v/>
      </c>
      <c r="W8533" s="18" t="str">
        <f>IF(V8533="","",VLOOKUP(L8533,日射量と図３!$A$4:$C$368,3,TRUE)*238.85/100)</f>
        <v/>
      </c>
      <c r="X8533" s="4" t="str">
        <f t="shared" ref="X8533:X8596" si="1617">IF(V8533="","",VLOOKUP(K8533,$AF$45:$AJ$49,5,TRUE))</f>
        <v/>
      </c>
      <c r="Y8533" s="4" t="str">
        <f t="shared" si="1606"/>
        <v/>
      </c>
      <c r="Z8533" s="4" t="str">
        <f t="shared" si="1607"/>
        <v/>
      </c>
      <c r="AA8533" s="4" t="str">
        <f>IF($V8533="","",IF(Y8533&lt;36,0,IF(AND(36&lt;=Y8533,Y8533&lt;71),VLOOKUP($W8533,日射量と図３!$E$6:$F$34,2,TRUE),IF(AND(71&lt;=Y8533,Y8533&lt;107),VLOOKUP($W8533,日射量と図３!$E$6:$G$34,3,TRUE),IF(AND(107&lt;=Y8533,Y8533&lt;143),VLOOKUP($W8533,日射量と図３!$E$6:$H$34,4,TRUE),VLOOKUP($W8533,日射量と図３!$E$6:$I$34,5,TRUE))))))</f>
        <v/>
      </c>
      <c r="AB8533" s="4" t="str">
        <f>IF($V8533="","",IF(Z8533&lt;36,0,IF(AND(36&lt;=Z8533,Z8533&lt;71),VLOOKUP($W8533,日射量と図３!$E$6:$F$34,2,TRUE),IF(AND(71&lt;=Z8533,Z8533&lt;107),VLOOKUP($W8533,日射量と図３!$E$6:$G$34,3,TRUE),IF(AND(107&lt;=Z8533,Z8533&lt;143),VLOOKUP($W8533,日射量と図３!$E$6:$H$34,4,TRUE),VLOOKUP($W8533,日射量と図３!$E$6:$I$34,5,TRUE))))))</f>
        <v/>
      </c>
      <c r="AC8533" s="382" t="str">
        <f t="shared" si="1611"/>
        <v/>
      </c>
      <c r="AD8533" s="382" t="str">
        <f t="shared" si="1612"/>
        <v/>
      </c>
    </row>
    <row r="8534" spans="11:30" ht="13.5" customHeight="1">
      <c r="K8534" s="4">
        <f t="shared" si="1608"/>
        <v>5</v>
      </c>
      <c r="L8534" s="34">
        <v>43607</v>
      </c>
      <c r="M8534" s="4">
        <v>356</v>
      </c>
      <c r="N8534" s="4">
        <v>11</v>
      </c>
      <c r="O8534" s="31">
        <v>0.41666666666666669</v>
      </c>
      <c r="P8534" s="35">
        <v>23.07</v>
      </c>
      <c r="Q8534" s="36">
        <f t="shared" si="1609"/>
        <v>12</v>
      </c>
      <c r="R8534" s="4">
        <f t="shared" si="1610"/>
        <v>0</v>
      </c>
      <c r="S8534" s="31">
        <f t="shared" si="1613"/>
        <v>0.20944444444444443</v>
      </c>
      <c r="T8534" s="31">
        <f t="shared" si="1614"/>
        <v>0.77601851851851855</v>
      </c>
      <c r="U8534" s="4">
        <f t="shared" si="1615"/>
        <v>0</v>
      </c>
      <c r="V8534" s="4" t="str">
        <f t="shared" si="1616"/>
        <v/>
      </c>
      <c r="W8534" s="18" t="str">
        <f>IF(V8534="","",VLOOKUP(L8534,日射量と図３!$A$4:$C$368,3,TRUE)*238.85/100)</f>
        <v/>
      </c>
      <c r="X8534" s="4" t="str">
        <f t="shared" si="1617"/>
        <v/>
      </c>
      <c r="Y8534" s="4" t="str">
        <f t="shared" si="1606"/>
        <v/>
      </c>
      <c r="Z8534" s="4" t="str">
        <f t="shared" si="1607"/>
        <v/>
      </c>
      <c r="AA8534" s="4" t="str">
        <f>IF($V8534="","",IF(Y8534&lt;36,0,IF(AND(36&lt;=Y8534,Y8534&lt;71),VLOOKUP($W8534,日射量と図３!$E$6:$F$34,2,TRUE),IF(AND(71&lt;=Y8534,Y8534&lt;107),VLOOKUP($W8534,日射量と図３!$E$6:$G$34,3,TRUE),IF(AND(107&lt;=Y8534,Y8534&lt;143),VLOOKUP($W8534,日射量と図３!$E$6:$H$34,4,TRUE),VLOOKUP($W8534,日射量と図３!$E$6:$I$34,5,TRUE))))))</f>
        <v/>
      </c>
      <c r="AB8534" s="4" t="str">
        <f>IF($V8534="","",IF(Z8534&lt;36,0,IF(AND(36&lt;=Z8534,Z8534&lt;71),VLOOKUP($W8534,日射量と図３!$E$6:$F$34,2,TRUE),IF(AND(71&lt;=Z8534,Z8534&lt;107),VLOOKUP($W8534,日射量と図３!$E$6:$G$34,3,TRUE),IF(AND(107&lt;=Z8534,Z8534&lt;143),VLOOKUP($W8534,日射量と図３!$E$6:$H$34,4,TRUE),VLOOKUP($W8534,日射量と図３!$E$6:$I$34,5,TRUE))))))</f>
        <v/>
      </c>
      <c r="AC8534" s="382" t="str">
        <f t="shared" si="1611"/>
        <v/>
      </c>
      <c r="AD8534" s="382" t="str">
        <f t="shared" si="1612"/>
        <v/>
      </c>
    </row>
    <row r="8535" spans="11:30" ht="13.5" customHeight="1">
      <c r="K8535" s="4">
        <f t="shared" si="1608"/>
        <v>5</v>
      </c>
      <c r="L8535" s="34">
        <v>43607</v>
      </c>
      <c r="M8535" s="4">
        <v>356</v>
      </c>
      <c r="N8535" s="4">
        <v>12</v>
      </c>
      <c r="O8535" s="31">
        <v>0.45833333333333331</v>
      </c>
      <c r="P8535" s="35">
        <v>23.93</v>
      </c>
      <c r="Q8535" s="36">
        <f t="shared" si="1609"/>
        <v>12</v>
      </c>
      <c r="R8535" s="4">
        <f t="shared" si="1610"/>
        <v>0</v>
      </c>
      <c r="S8535" s="31">
        <f t="shared" si="1613"/>
        <v>0.20944444444444443</v>
      </c>
      <c r="T8535" s="31">
        <f t="shared" si="1614"/>
        <v>0.77601851851851855</v>
      </c>
      <c r="U8535" s="4">
        <f t="shared" si="1615"/>
        <v>0</v>
      </c>
      <c r="V8535" s="4" t="str">
        <f t="shared" si="1616"/>
        <v/>
      </c>
      <c r="W8535" s="18" t="str">
        <f>IF(V8535="","",VLOOKUP(L8535,日射量と図３!$A$4:$C$368,3,TRUE)*238.85/100)</f>
        <v/>
      </c>
      <c r="X8535" s="4" t="str">
        <f t="shared" si="1617"/>
        <v/>
      </c>
      <c r="Y8535" s="4" t="str">
        <f t="shared" si="1606"/>
        <v/>
      </c>
      <c r="Z8535" s="4" t="str">
        <f t="shared" si="1607"/>
        <v/>
      </c>
      <c r="AA8535" s="4" t="str">
        <f>IF($V8535="","",IF(Y8535&lt;36,0,IF(AND(36&lt;=Y8535,Y8535&lt;71),VLOOKUP($W8535,日射量と図３!$E$6:$F$34,2,TRUE),IF(AND(71&lt;=Y8535,Y8535&lt;107),VLOOKUP($W8535,日射量と図３!$E$6:$G$34,3,TRUE),IF(AND(107&lt;=Y8535,Y8535&lt;143),VLOOKUP($W8535,日射量と図３!$E$6:$H$34,4,TRUE),VLOOKUP($W8535,日射量と図３!$E$6:$I$34,5,TRUE))))))</f>
        <v/>
      </c>
      <c r="AB8535" s="4" t="str">
        <f>IF($V8535="","",IF(Z8535&lt;36,0,IF(AND(36&lt;=Z8535,Z8535&lt;71),VLOOKUP($W8535,日射量と図３!$E$6:$F$34,2,TRUE),IF(AND(71&lt;=Z8535,Z8535&lt;107),VLOOKUP($W8535,日射量と図３!$E$6:$G$34,3,TRUE),IF(AND(107&lt;=Z8535,Z8535&lt;143),VLOOKUP($W8535,日射量と図３!$E$6:$H$34,4,TRUE),VLOOKUP($W8535,日射量と図３!$E$6:$I$34,5,TRUE))))))</f>
        <v/>
      </c>
      <c r="AC8535" s="382" t="str">
        <f t="shared" si="1611"/>
        <v/>
      </c>
      <c r="AD8535" s="382" t="str">
        <f t="shared" si="1612"/>
        <v/>
      </c>
    </row>
    <row r="8536" spans="11:30" ht="13.5" customHeight="1">
      <c r="K8536" s="4">
        <f t="shared" si="1608"/>
        <v>5</v>
      </c>
      <c r="L8536" s="34">
        <v>43607</v>
      </c>
      <c r="M8536" s="4">
        <v>356</v>
      </c>
      <c r="N8536" s="4">
        <v>13</v>
      </c>
      <c r="O8536" s="31">
        <v>0.5</v>
      </c>
      <c r="P8536" s="35">
        <v>24.61</v>
      </c>
      <c r="Q8536" s="36">
        <f t="shared" si="1609"/>
        <v>12</v>
      </c>
      <c r="R8536" s="4">
        <f t="shared" si="1610"/>
        <v>0</v>
      </c>
      <c r="S8536" s="31">
        <f t="shared" si="1613"/>
        <v>0.20944444444444443</v>
      </c>
      <c r="T8536" s="31">
        <f t="shared" si="1614"/>
        <v>0.77601851851851855</v>
      </c>
      <c r="U8536" s="4">
        <f t="shared" si="1615"/>
        <v>0</v>
      </c>
      <c r="V8536" s="4" t="str">
        <f t="shared" si="1616"/>
        <v/>
      </c>
      <c r="W8536" s="18" t="str">
        <f>IF(V8536="","",VLOOKUP(L8536,日射量と図３!$A$4:$C$368,3,TRUE)*238.85/100)</f>
        <v/>
      </c>
      <c r="X8536" s="4" t="str">
        <f t="shared" si="1617"/>
        <v/>
      </c>
      <c r="Y8536" s="4" t="str">
        <f t="shared" si="1606"/>
        <v/>
      </c>
      <c r="Z8536" s="4" t="str">
        <f t="shared" si="1607"/>
        <v/>
      </c>
      <c r="AA8536" s="4" t="str">
        <f>IF($V8536="","",IF(Y8536&lt;36,0,IF(AND(36&lt;=Y8536,Y8536&lt;71),VLOOKUP($W8536,日射量と図３!$E$6:$F$34,2,TRUE),IF(AND(71&lt;=Y8536,Y8536&lt;107),VLOOKUP($W8536,日射量と図３!$E$6:$G$34,3,TRUE),IF(AND(107&lt;=Y8536,Y8536&lt;143),VLOOKUP($W8536,日射量と図３!$E$6:$H$34,4,TRUE),VLOOKUP($W8536,日射量と図３!$E$6:$I$34,5,TRUE))))))</f>
        <v/>
      </c>
      <c r="AB8536" s="4" t="str">
        <f>IF($V8536="","",IF(Z8536&lt;36,0,IF(AND(36&lt;=Z8536,Z8536&lt;71),VLOOKUP($W8536,日射量と図３!$E$6:$F$34,2,TRUE),IF(AND(71&lt;=Z8536,Z8536&lt;107),VLOOKUP($W8536,日射量と図３!$E$6:$G$34,3,TRUE),IF(AND(107&lt;=Z8536,Z8536&lt;143),VLOOKUP($W8536,日射量と図３!$E$6:$H$34,4,TRUE),VLOOKUP($W8536,日射量と図３!$E$6:$I$34,5,TRUE))))))</f>
        <v/>
      </c>
      <c r="AC8536" s="382" t="str">
        <f t="shared" si="1611"/>
        <v/>
      </c>
      <c r="AD8536" s="382" t="str">
        <f t="shared" si="1612"/>
        <v/>
      </c>
    </row>
    <row r="8537" spans="11:30" ht="13.5" customHeight="1">
      <c r="K8537" s="4">
        <f t="shared" si="1608"/>
        <v>5</v>
      </c>
      <c r="L8537" s="34">
        <v>43607</v>
      </c>
      <c r="M8537" s="4">
        <v>356</v>
      </c>
      <c r="N8537" s="4">
        <v>14</v>
      </c>
      <c r="O8537" s="31">
        <v>0.54166666666666663</v>
      </c>
      <c r="P8537" s="35">
        <v>24.73</v>
      </c>
      <c r="Q8537" s="36">
        <f t="shared" si="1609"/>
        <v>12</v>
      </c>
      <c r="R8537" s="4">
        <f t="shared" si="1610"/>
        <v>0</v>
      </c>
      <c r="S8537" s="31">
        <f t="shared" si="1613"/>
        <v>0.20944444444444443</v>
      </c>
      <c r="T8537" s="31">
        <f t="shared" si="1614"/>
        <v>0.77601851851851855</v>
      </c>
      <c r="U8537" s="4">
        <f t="shared" si="1615"/>
        <v>0</v>
      </c>
      <c r="V8537" s="4" t="str">
        <f t="shared" si="1616"/>
        <v/>
      </c>
      <c r="W8537" s="18" t="str">
        <f>IF(V8537="","",VLOOKUP(L8537,日射量と図３!$A$4:$C$368,3,TRUE)*238.85/100)</f>
        <v/>
      </c>
      <c r="X8537" s="4" t="str">
        <f t="shared" si="1617"/>
        <v/>
      </c>
      <c r="Y8537" s="4" t="str">
        <f t="shared" si="1606"/>
        <v/>
      </c>
      <c r="Z8537" s="4" t="str">
        <f t="shared" si="1607"/>
        <v/>
      </c>
      <c r="AA8537" s="4" t="str">
        <f>IF($V8537="","",IF(Y8537&lt;36,0,IF(AND(36&lt;=Y8537,Y8537&lt;71),VLOOKUP($W8537,日射量と図３!$E$6:$F$34,2,TRUE),IF(AND(71&lt;=Y8537,Y8537&lt;107),VLOOKUP($W8537,日射量と図３!$E$6:$G$34,3,TRUE),IF(AND(107&lt;=Y8537,Y8537&lt;143),VLOOKUP($W8537,日射量と図３!$E$6:$H$34,4,TRUE),VLOOKUP($W8537,日射量と図３!$E$6:$I$34,5,TRUE))))))</f>
        <v/>
      </c>
      <c r="AB8537" s="4" t="str">
        <f>IF($V8537="","",IF(Z8537&lt;36,0,IF(AND(36&lt;=Z8537,Z8537&lt;71),VLOOKUP($W8537,日射量と図３!$E$6:$F$34,2,TRUE),IF(AND(71&lt;=Z8537,Z8537&lt;107),VLOOKUP($W8537,日射量と図３!$E$6:$G$34,3,TRUE),IF(AND(107&lt;=Z8537,Z8537&lt;143),VLOOKUP($W8537,日射量と図３!$E$6:$H$34,4,TRUE),VLOOKUP($W8537,日射量と図３!$E$6:$I$34,5,TRUE))))))</f>
        <v/>
      </c>
      <c r="AC8537" s="382" t="str">
        <f t="shared" si="1611"/>
        <v/>
      </c>
      <c r="AD8537" s="382" t="str">
        <f t="shared" si="1612"/>
        <v/>
      </c>
    </row>
    <row r="8538" spans="11:30" ht="13.5" customHeight="1">
      <c r="K8538" s="4">
        <f t="shared" si="1608"/>
        <v>5</v>
      </c>
      <c r="L8538" s="34">
        <v>43607</v>
      </c>
      <c r="M8538" s="4">
        <v>356</v>
      </c>
      <c r="N8538" s="4">
        <v>15</v>
      </c>
      <c r="O8538" s="31">
        <v>0.58333333333333337</v>
      </c>
      <c r="P8538" s="35">
        <v>25.02</v>
      </c>
      <c r="Q8538" s="36">
        <f t="shared" si="1609"/>
        <v>12</v>
      </c>
      <c r="R8538" s="4">
        <f t="shared" si="1610"/>
        <v>0</v>
      </c>
      <c r="S8538" s="31">
        <f t="shared" si="1613"/>
        <v>0.20944444444444443</v>
      </c>
      <c r="T8538" s="31">
        <f t="shared" si="1614"/>
        <v>0.77601851851851855</v>
      </c>
      <c r="U8538" s="4">
        <f t="shared" si="1615"/>
        <v>0</v>
      </c>
      <c r="V8538" s="4" t="str">
        <f t="shared" si="1616"/>
        <v/>
      </c>
      <c r="W8538" s="18" t="str">
        <f>IF(V8538="","",VLOOKUP(L8538,日射量と図３!$A$4:$C$368,3,TRUE)*238.85/100)</f>
        <v/>
      </c>
      <c r="X8538" s="4" t="str">
        <f t="shared" si="1617"/>
        <v/>
      </c>
      <c r="Y8538" s="4" t="str">
        <f t="shared" si="1606"/>
        <v/>
      </c>
      <c r="Z8538" s="4" t="str">
        <f t="shared" si="1607"/>
        <v/>
      </c>
      <c r="AA8538" s="4" t="str">
        <f>IF($V8538="","",IF(Y8538&lt;36,0,IF(AND(36&lt;=Y8538,Y8538&lt;71),VLOOKUP($W8538,日射量と図３!$E$6:$F$34,2,TRUE),IF(AND(71&lt;=Y8538,Y8538&lt;107),VLOOKUP($W8538,日射量と図３!$E$6:$G$34,3,TRUE),IF(AND(107&lt;=Y8538,Y8538&lt;143),VLOOKUP($W8538,日射量と図３!$E$6:$H$34,4,TRUE),VLOOKUP($W8538,日射量と図３!$E$6:$I$34,5,TRUE))))))</f>
        <v/>
      </c>
      <c r="AB8538" s="4" t="str">
        <f>IF($V8538="","",IF(Z8538&lt;36,0,IF(AND(36&lt;=Z8538,Z8538&lt;71),VLOOKUP($W8538,日射量と図３!$E$6:$F$34,2,TRUE),IF(AND(71&lt;=Z8538,Z8538&lt;107),VLOOKUP($W8538,日射量と図３!$E$6:$G$34,3,TRUE),IF(AND(107&lt;=Z8538,Z8538&lt;143),VLOOKUP($W8538,日射量と図３!$E$6:$H$34,4,TRUE),VLOOKUP($W8538,日射量と図３!$E$6:$I$34,5,TRUE))))))</f>
        <v/>
      </c>
      <c r="AC8538" s="382" t="str">
        <f t="shared" si="1611"/>
        <v/>
      </c>
      <c r="AD8538" s="382" t="str">
        <f t="shared" si="1612"/>
        <v/>
      </c>
    </row>
    <row r="8539" spans="11:30" ht="13.5" customHeight="1">
      <c r="K8539" s="4">
        <f t="shared" si="1608"/>
        <v>5</v>
      </c>
      <c r="L8539" s="34">
        <v>43607</v>
      </c>
      <c r="M8539" s="4">
        <v>356</v>
      </c>
      <c r="N8539" s="4">
        <v>16</v>
      </c>
      <c r="O8539" s="31">
        <v>0.625</v>
      </c>
      <c r="P8539" s="35">
        <v>24.9</v>
      </c>
      <c r="Q8539" s="36">
        <f t="shared" si="1609"/>
        <v>16</v>
      </c>
      <c r="R8539" s="4">
        <f t="shared" si="1610"/>
        <v>0</v>
      </c>
      <c r="S8539" s="31">
        <f t="shared" si="1613"/>
        <v>0.20944444444444443</v>
      </c>
      <c r="T8539" s="31">
        <f t="shared" si="1614"/>
        <v>0.77601851851851855</v>
      </c>
      <c r="U8539" s="4">
        <f t="shared" si="1615"/>
        <v>0</v>
      </c>
      <c r="V8539" s="4" t="str">
        <f t="shared" si="1616"/>
        <v/>
      </c>
      <c r="W8539" s="18" t="str">
        <f>IF(V8539="","",VLOOKUP(L8539,日射量と図３!$A$4:$C$368,3,TRUE)*238.85/100)</f>
        <v/>
      </c>
      <c r="X8539" s="4" t="str">
        <f t="shared" si="1617"/>
        <v/>
      </c>
      <c r="Y8539" s="4" t="str">
        <f t="shared" si="1606"/>
        <v/>
      </c>
      <c r="Z8539" s="4" t="str">
        <f t="shared" si="1607"/>
        <v/>
      </c>
      <c r="AA8539" s="4" t="str">
        <f>IF($V8539="","",IF(Y8539&lt;36,0,IF(AND(36&lt;=Y8539,Y8539&lt;71),VLOOKUP($W8539,日射量と図３!$E$6:$F$34,2,TRUE),IF(AND(71&lt;=Y8539,Y8539&lt;107),VLOOKUP($W8539,日射量と図３!$E$6:$G$34,3,TRUE),IF(AND(107&lt;=Y8539,Y8539&lt;143),VLOOKUP($W8539,日射量と図３!$E$6:$H$34,4,TRUE),VLOOKUP($W8539,日射量と図３!$E$6:$I$34,5,TRUE))))))</f>
        <v/>
      </c>
      <c r="AB8539" s="4" t="str">
        <f>IF($V8539="","",IF(Z8539&lt;36,0,IF(AND(36&lt;=Z8539,Z8539&lt;71),VLOOKUP($W8539,日射量と図３!$E$6:$F$34,2,TRUE),IF(AND(71&lt;=Z8539,Z8539&lt;107),VLOOKUP($W8539,日射量と図３!$E$6:$G$34,3,TRUE),IF(AND(107&lt;=Z8539,Z8539&lt;143),VLOOKUP($W8539,日射量と図３!$E$6:$H$34,4,TRUE),VLOOKUP($W8539,日射量と図３!$E$6:$I$34,5,TRUE))))))</f>
        <v/>
      </c>
      <c r="AC8539" s="382" t="str">
        <f t="shared" si="1611"/>
        <v/>
      </c>
      <c r="AD8539" s="382" t="str">
        <f t="shared" si="1612"/>
        <v/>
      </c>
    </row>
    <row r="8540" spans="11:30" ht="13.5" customHeight="1">
      <c r="K8540" s="4">
        <f t="shared" si="1608"/>
        <v>5</v>
      </c>
      <c r="L8540" s="34">
        <v>43607</v>
      </c>
      <c r="M8540" s="4">
        <v>356</v>
      </c>
      <c r="N8540" s="4">
        <v>17</v>
      </c>
      <c r="O8540" s="31">
        <v>0.66666666666666663</v>
      </c>
      <c r="P8540" s="35">
        <v>24.18</v>
      </c>
      <c r="Q8540" s="36">
        <f t="shared" si="1609"/>
        <v>16</v>
      </c>
      <c r="R8540" s="4">
        <f t="shared" si="1610"/>
        <v>0</v>
      </c>
      <c r="S8540" s="31">
        <f t="shared" si="1613"/>
        <v>0.20944444444444443</v>
      </c>
      <c r="T8540" s="31">
        <f t="shared" si="1614"/>
        <v>0.77601851851851855</v>
      </c>
      <c r="U8540" s="4">
        <f t="shared" si="1615"/>
        <v>0</v>
      </c>
      <c r="V8540" s="4" t="str">
        <f t="shared" si="1616"/>
        <v/>
      </c>
      <c r="W8540" s="18" t="str">
        <f>IF(V8540="","",VLOOKUP(L8540,日射量と図３!$A$4:$C$368,3,TRUE)*238.85/100)</f>
        <v/>
      </c>
      <c r="X8540" s="4" t="str">
        <f t="shared" si="1617"/>
        <v/>
      </c>
      <c r="Y8540" s="4" t="str">
        <f t="shared" si="1606"/>
        <v/>
      </c>
      <c r="Z8540" s="4" t="str">
        <f t="shared" si="1607"/>
        <v/>
      </c>
      <c r="AA8540" s="4" t="str">
        <f>IF($V8540="","",IF(Y8540&lt;36,0,IF(AND(36&lt;=Y8540,Y8540&lt;71),VLOOKUP($W8540,日射量と図３!$E$6:$F$34,2,TRUE),IF(AND(71&lt;=Y8540,Y8540&lt;107),VLOOKUP($W8540,日射量と図３!$E$6:$G$34,3,TRUE),IF(AND(107&lt;=Y8540,Y8540&lt;143),VLOOKUP($W8540,日射量と図３!$E$6:$H$34,4,TRUE),VLOOKUP($W8540,日射量と図３!$E$6:$I$34,5,TRUE))))))</f>
        <v/>
      </c>
      <c r="AB8540" s="4" t="str">
        <f>IF($V8540="","",IF(Z8540&lt;36,0,IF(AND(36&lt;=Z8540,Z8540&lt;71),VLOOKUP($W8540,日射量と図３!$E$6:$F$34,2,TRUE),IF(AND(71&lt;=Z8540,Z8540&lt;107),VLOOKUP($W8540,日射量と図３!$E$6:$G$34,3,TRUE),IF(AND(107&lt;=Z8540,Z8540&lt;143),VLOOKUP($W8540,日射量と図３!$E$6:$H$34,4,TRUE),VLOOKUP($W8540,日射量と図３!$E$6:$I$34,5,TRUE))))))</f>
        <v/>
      </c>
      <c r="AC8540" s="382" t="str">
        <f t="shared" si="1611"/>
        <v/>
      </c>
      <c r="AD8540" s="382" t="str">
        <f t="shared" si="1612"/>
        <v/>
      </c>
    </row>
    <row r="8541" spans="11:30" ht="13.5" customHeight="1">
      <c r="K8541" s="4">
        <f t="shared" si="1608"/>
        <v>5</v>
      </c>
      <c r="L8541" s="34">
        <v>43607</v>
      </c>
      <c r="M8541" s="4">
        <v>356</v>
      </c>
      <c r="N8541" s="4">
        <v>18</v>
      </c>
      <c r="O8541" s="31">
        <v>0.70833333333333337</v>
      </c>
      <c r="P8541" s="35">
        <v>23.44</v>
      </c>
      <c r="Q8541" s="36">
        <f t="shared" si="1609"/>
        <v>16</v>
      </c>
      <c r="R8541" s="4">
        <f t="shared" si="1610"/>
        <v>0</v>
      </c>
      <c r="S8541" s="31">
        <f t="shared" si="1613"/>
        <v>0.20944444444444443</v>
      </c>
      <c r="T8541" s="31">
        <f t="shared" si="1614"/>
        <v>0.77601851851851855</v>
      </c>
      <c r="U8541" s="4">
        <f t="shared" si="1615"/>
        <v>0</v>
      </c>
      <c r="V8541" s="4" t="str">
        <f t="shared" si="1616"/>
        <v/>
      </c>
      <c r="W8541" s="18" t="str">
        <f>IF(V8541="","",VLOOKUP(L8541,日射量と図３!$A$4:$C$368,3,TRUE)*238.85/100)</f>
        <v/>
      </c>
      <c r="X8541" s="4" t="str">
        <f t="shared" si="1617"/>
        <v/>
      </c>
      <c r="Y8541" s="4" t="str">
        <f t="shared" si="1606"/>
        <v/>
      </c>
      <c r="Z8541" s="4" t="str">
        <f t="shared" si="1607"/>
        <v/>
      </c>
      <c r="AA8541" s="4" t="str">
        <f>IF($V8541="","",IF(Y8541&lt;36,0,IF(AND(36&lt;=Y8541,Y8541&lt;71),VLOOKUP($W8541,日射量と図３!$E$6:$F$34,2,TRUE),IF(AND(71&lt;=Y8541,Y8541&lt;107),VLOOKUP($W8541,日射量と図３!$E$6:$G$34,3,TRUE),IF(AND(107&lt;=Y8541,Y8541&lt;143),VLOOKUP($W8541,日射量と図３!$E$6:$H$34,4,TRUE),VLOOKUP($W8541,日射量と図３!$E$6:$I$34,5,TRUE))))))</f>
        <v/>
      </c>
      <c r="AB8541" s="4" t="str">
        <f>IF($V8541="","",IF(Z8541&lt;36,0,IF(AND(36&lt;=Z8541,Z8541&lt;71),VLOOKUP($W8541,日射量と図３!$E$6:$F$34,2,TRUE),IF(AND(71&lt;=Z8541,Z8541&lt;107),VLOOKUP($W8541,日射量と図３!$E$6:$G$34,3,TRUE),IF(AND(107&lt;=Z8541,Z8541&lt;143),VLOOKUP($W8541,日射量と図３!$E$6:$H$34,4,TRUE),VLOOKUP($W8541,日射量と図３!$E$6:$I$34,5,TRUE))))))</f>
        <v/>
      </c>
      <c r="AC8541" s="382" t="str">
        <f t="shared" si="1611"/>
        <v/>
      </c>
      <c r="AD8541" s="382" t="str">
        <f t="shared" si="1612"/>
        <v/>
      </c>
    </row>
    <row r="8542" spans="11:30" ht="13.5" customHeight="1">
      <c r="K8542" s="4">
        <f t="shared" si="1608"/>
        <v>5</v>
      </c>
      <c r="L8542" s="34">
        <v>43607</v>
      </c>
      <c r="M8542" s="4">
        <v>356</v>
      </c>
      <c r="N8542" s="4">
        <v>19</v>
      </c>
      <c r="O8542" s="31">
        <v>0.75</v>
      </c>
      <c r="P8542" s="35">
        <v>22.28</v>
      </c>
      <c r="Q8542" s="36">
        <f t="shared" si="1609"/>
        <v>16</v>
      </c>
      <c r="R8542" s="4">
        <f t="shared" si="1610"/>
        <v>0</v>
      </c>
      <c r="S8542" s="31">
        <f t="shared" si="1613"/>
        <v>0.20944444444444443</v>
      </c>
      <c r="T8542" s="31">
        <f t="shared" si="1614"/>
        <v>0.77601851851851855</v>
      </c>
      <c r="U8542" s="4">
        <f t="shared" si="1615"/>
        <v>0</v>
      </c>
      <c r="V8542" s="4" t="str">
        <f t="shared" si="1616"/>
        <v/>
      </c>
      <c r="W8542" s="18" t="str">
        <f>IF(V8542="","",VLOOKUP(L8542,日射量と図３!$A$4:$C$368,3,TRUE)*238.85/100)</f>
        <v/>
      </c>
      <c r="X8542" s="4" t="str">
        <f t="shared" si="1617"/>
        <v/>
      </c>
      <c r="Y8542" s="4" t="str">
        <f t="shared" si="1606"/>
        <v/>
      </c>
      <c r="Z8542" s="4" t="str">
        <f t="shared" si="1607"/>
        <v/>
      </c>
      <c r="AA8542" s="4" t="str">
        <f>IF($V8542="","",IF(Y8542&lt;36,0,IF(AND(36&lt;=Y8542,Y8542&lt;71),VLOOKUP($W8542,日射量と図３!$E$6:$F$34,2,TRUE),IF(AND(71&lt;=Y8542,Y8542&lt;107),VLOOKUP($W8542,日射量と図３!$E$6:$G$34,3,TRUE),IF(AND(107&lt;=Y8542,Y8542&lt;143),VLOOKUP($W8542,日射量と図３!$E$6:$H$34,4,TRUE),VLOOKUP($W8542,日射量と図３!$E$6:$I$34,5,TRUE))))))</f>
        <v/>
      </c>
      <c r="AB8542" s="4" t="str">
        <f>IF($V8542="","",IF(Z8542&lt;36,0,IF(AND(36&lt;=Z8542,Z8542&lt;71),VLOOKUP($W8542,日射量と図３!$E$6:$F$34,2,TRUE),IF(AND(71&lt;=Z8542,Z8542&lt;107),VLOOKUP($W8542,日射量と図３!$E$6:$G$34,3,TRUE),IF(AND(107&lt;=Z8542,Z8542&lt;143),VLOOKUP($W8542,日射量と図３!$E$6:$H$34,4,TRUE),VLOOKUP($W8542,日射量と図３!$E$6:$I$34,5,TRUE))))))</f>
        <v/>
      </c>
      <c r="AC8542" s="382" t="str">
        <f t="shared" si="1611"/>
        <v/>
      </c>
      <c r="AD8542" s="382" t="str">
        <f t="shared" si="1612"/>
        <v/>
      </c>
    </row>
    <row r="8543" spans="11:30" ht="13.5" customHeight="1">
      <c r="K8543" s="4">
        <f t="shared" si="1608"/>
        <v>5</v>
      </c>
      <c r="L8543" s="34">
        <v>43607</v>
      </c>
      <c r="M8543" s="4">
        <v>356</v>
      </c>
      <c r="N8543" s="4">
        <v>20</v>
      </c>
      <c r="O8543" s="31">
        <v>0.79166666666666663</v>
      </c>
      <c r="P8543" s="35">
        <v>21.45</v>
      </c>
      <c r="Q8543" s="36">
        <f t="shared" si="1609"/>
        <v>16</v>
      </c>
      <c r="R8543" s="4">
        <f t="shared" si="1610"/>
        <v>0</v>
      </c>
      <c r="S8543" s="31">
        <f t="shared" si="1613"/>
        <v>0.20944444444444443</v>
      </c>
      <c r="T8543" s="31">
        <f t="shared" si="1614"/>
        <v>0.77601851851851855</v>
      </c>
      <c r="U8543" s="4">
        <f t="shared" si="1615"/>
        <v>0</v>
      </c>
      <c r="V8543" s="4" t="str">
        <f t="shared" si="1616"/>
        <v/>
      </c>
      <c r="W8543" s="18" t="str">
        <f>IF(V8543="","",VLOOKUP(L8543,日射量と図３!$A$4:$C$368,3,TRUE)*238.85/100)</f>
        <v/>
      </c>
      <c r="X8543" s="4" t="str">
        <f t="shared" si="1617"/>
        <v/>
      </c>
      <c r="Y8543" s="4" t="str">
        <f t="shared" ref="Y8543:Y8606" si="1618">IF(V8543="","",$AH$30*V8543/(($AG$18/$AH$18)*X8543))</f>
        <v/>
      </c>
      <c r="Z8543" s="4" t="str">
        <f t="shared" ref="Z8543:Z8606" si="1619">IF(V8543="","",$AH$30*V8543/(($AG$19/$AH$19)*X8543))</f>
        <v/>
      </c>
      <c r="AA8543" s="4" t="str">
        <f>IF($V8543="","",IF(Y8543&lt;36,0,IF(AND(36&lt;=Y8543,Y8543&lt;71),VLOOKUP($W8543,日射量と図３!$E$6:$F$34,2,TRUE),IF(AND(71&lt;=Y8543,Y8543&lt;107),VLOOKUP($W8543,日射量と図３!$E$6:$G$34,3,TRUE),IF(AND(107&lt;=Y8543,Y8543&lt;143),VLOOKUP($W8543,日射量と図３!$E$6:$H$34,4,TRUE),VLOOKUP($W8543,日射量と図３!$E$6:$I$34,5,TRUE))))))</f>
        <v/>
      </c>
      <c r="AB8543" s="4" t="str">
        <f>IF($V8543="","",IF(Z8543&lt;36,0,IF(AND(36&lt;=Z8543,Z8543&lt;71),VLOOKUP($W8543,日射量と図３!$E$6:$F$34,2,TRUE),IF(AND(71&lt;=Z8543,Z8543&lt;107),VLOOKUP($W8543,日射量と図３!$E$6:$G$34,3,TRUE),IF(AND(107&lt;=Z8543,Z8543&lt;143),VLOOKUP($W8543,日射量と図３!$E$6:$H$34,4,TRUE),VLOOKUP($W8543,日射量と図３!$E$6:$I$34,5,TRUE))))))</f>
        <v/>
      </c>
      <c r="AC8543" s="382" t="str">
        <f t="shared" si="1611"/>
        <v/>
      </c>
      <c r="AD8543" s="382" t="str">
        <f t="shared" si="1612"/>
        <v/>
      </c>
    </row>
    <row r="8544" spans="11:30" ht="13.5" customHeight="1">
      <c r="K8544" s="4">
        <f t="shared" si="1608"/>
        <v>5</v>
      </c>
      <c r="L8544" s="34">
        <v>43607</v>
      </c>
      <c r="M8544" s="4">
        <v>356</v>
      </c>
      <c r="N8544" s="4">
        <v>21</v>
      </c>
      <c r="O8544" s="31">
        <v>0.83333333333333337</v>
      </c>
      <c r="P8544" s="35">
        <v>20.689999999999998</v>
      </c>
      <c r="Q8544" s="36">
        <f t="shared" si="1609"/>
        <v>16</v>
      </c>
      <c r="R8544" s="4">
        <f t="shared" si="1610"/>
        <v>0</v>
      </c>
      <c r="S8544" s="31">
        <f t="shared" si="1613"/>
        <v>0.20944444444444443</v>
      </c>
      <c r="T8544" s="31">
        <f t="shared" si="1614"/>
        <v>0.77601851851851855</v>
      </c>
      <c r="U8544" s="4">
        <f t="shared" si="1615"/>
        <v>0</v>
      </c>
      <c r="V8544" s="4" t="str">
        <f t="shared" si="1616"/>
        <v/>
      </c>
      <c r="W8544" s="18" t="str">
        <f>IF(V8544="","",VLOOKUP(L8544,日射量と図３!$A$4:$C$368,3,TRUE)*238.85/100)</f>
        <v/>
      </c>
      <c r="X8544" s="4" t="str">
        <f t="shared" si="1617"/>
        <v/>
      </c>
      <c r="Y8544" s="4" t="str">
        <f t="shared" si="1618"/>
        <v/>
      </c>
      <c r="Z8544" s="4" t="str">
        <f t="shared" si="1619"/>
        <v/>
      </c>
      <c r="AA8544" s="4" t="str">
        <f>IF($V8544="","",IF(Y8544&lt;36,0,IF(AND(36&lt;=Y8544,Y8544&lt;71),VLOOKUP($W8544,日射量と図３!$E$6:$F$34,2,TRUE),IF(AND(71&lt;=Y8544,Y8544&lt;107),VLOOKUP($W8544,日射量と図３!$E$6:$G$34,3,TRUE),IF(AND(107&lt;=Y8544,Y8544&lt;143),VLOOKUP($W8544,日射量と図３!$E$6:$H$34,4,TRUE),VLOOKUP($W8544,日射量と図３!$E$6:$I$34,5,TRUE))))))</f>
        <v/>
      </c>
      <c r="AB8544" s="4" t="str">
        <f>IF($V8544="","",IF(Z8544&lt;36,0,IF(AND(36&lt;=Z8544,Z8544&lt;71),VLOOKUP($W8544,日射量と図３!$E$6:$F$34,2,TRUE),IF(AND(71&lt;=Z8544,Z8544&lt;107),VLOOKUP($W8544,日射量と図３!$E$6:$G$34,3,TRUE),IF(AND(107&lt;=Z8544,Z8544&lt;143),VLOOKUP($W8544,日射量と図３!$E$6:$H$34,4,TRUE),VLOOKUP($W8544,日射量と図３!$E$6:$I$34,5,TRUE))))))</f>
        <v/>
      </c>
      <c r="AC8544" s="382" t="str">
        <f t="shared" si="1611"/>
        <v/>
      </c>
      <c r="AD8544" s="382" t="str">
        <f t="shared" si="1612"/>
        <v/>
      </c>
    </row>
    <row r="8545" spans="11:30" ht="13.5" customHeight="1">
      <c r="K8545" s="4">
        <f t="shared" si="1608"/>
        <v>5</v>
      </c>
      <c r="L8545" s="34">
        <v>43607</v>
      </c>
      <c r="M8545" s="4">
        <v>356</v>
      </c>
      <c r="N8545" s="4">
        <v>22</v>
      </c>
      <c r="O8545" s="31">
        <v>0.875</v>
      </c>
      <c r="P8545" s="35">
        <v>20.079999999999998</v>
      </c>
      <c r="Q8545" s="36">
        <f t="shared" si="1609"/>
        <v>16</v>
      </c>
      <c r="R8545" s="4">
        <f t="shared" si="1610"/>
        <v>0</v>
      </c>
      <c r="S8545" s="31">
        <f t="shared" si="1613"/>
        <v>0.20944444444444443</v>
      </c>
      <c r="T8545" s="31">
        <f t="shared" si="1614"/>
        <v>0.77601851851851855</v>
      </c>
      <c r="U8545" s="4">
        <f t="shared" si="1615"/>
        <v>0</v>
      </c>
      <c r="V8545" s="4" t="str">
        <f t="shared" si="1616"/>
        <v/>
      </c>
      <c r="W8545" s="18" t="str">
        <f>IF(V8545="","",VLOOKUP(L8545,日射量と図３!$A$4:$C$368,3,TRUE)*238.85/100)</f>
        <v/>
      </c>
      <c r="X8545" s="4" t="str">
        <f t="shared" si="1617"/>
        <v/>
      </c>
      <c r="Y8545" s="4" t="str">
        <f t="shared" si="1618"/>
        <v/>
      </c>
      <c r="Z8545" s="4" t="str">
        <f t="shared" si="1619"/>
        <v/>
      </c>
      <c r="AA8545" s="4" t="str">
        <f>IF($V8545="","",IF(Y8545&lt;36,0,IF(AND(36&lt;=Y8545,Y8545&lt;71),VLOOKUP($W8545,日射量と図３!$E$6:$F$34,2,TRUE),IF(AND(71&lt;=Y8545,Y8545&lt;107),VLOOKUP($W8545,日射量と図３!$E$6:$G$34,3,TRUE),IF(AND(107&lt;=Y8545,Y8545&lt;143),VLOOKUP($W8545,日射量と図３!$E$6:$H$34,4,TRUE),VLOOKUP($W8545,日射量と図３!$E$6:$I$34,5,TRUE))))))</f>
        <v/>
      </c>
      <c r="AB8545" s="4" t="str">
        <f>IF($V8545="","",IF(Z8545&lt;36,0,IF(AND(36&lt;=Z8545,Z8545&lt;71),VLOOKUP($W8545,日射量と図３!$E$6:$F$34,2,TRUE),IF(AND(71&lt;=Z8545,Z8545&lt;107),VLOOKUP($W8545,日射量と図３!$E$6:$G$34,3,TRUE),IF(AND(107&lt;=Z8545,Z8545&lt;143),VLOOKUP($W8545,日射量と図３!$E$6:$H$34,4,TRUE),VLOOKUP($W8545,日射量と図３!$E$6:$I$34,5,TRUE))))))</f>
        <v/>
      </c>
      <c r="AC8545" s="382" t="str">
        <f t="shared" si="1611"/>
        <v/>
      </c>
      <c r="AD8545" s="382" t="str">
        <f t="shared" si="1612"/>
        <v/>
      </c>
    </row>
    <row r="8546" spans="11:30" ht="13.5" customHeight="1">
      <c r="K8546" s="4">
        <f t="shared" si="1608"/>
        <v>5</v>
      </c>
      <c r="L8546" s="34">
        <v>43607</v>
      </c>
      <c r="M8546" s="4">
        <v>356</v>
      </c>
      <c r="N8546" s="4">
        <v>23</v>
      </c>
      <c r="O8546" s="31">
        <v>0.91666666666666663</v>
      </c>
      <c r="P8546" s="35">
        <v>19.52</v>
      </c>
      <c r="Q8546" s="36">
        <f t="shared" si="1609"/>
        <v>13</v>
      </c>
      <c r="R8546" s="4">
        <f t="shared" si="1610"/>
        <v>0</v>
      </c>
      <c r="S8546" s="31">
        <f t="shared" si="1613"/>
        <v>0.20944444444444443</v>
      </c>
      <c r="T8546" s="31">
        <f t="shared" si="1614"/>
        <v>0.77601851851851855</v>
      </c>
      <c r="U8546" s="4">
        <f t="shared" si="1615"/>
        <v>0</v>
      </c>
      <c r="V8546" s="4" t="str">
        <f t="shared" si="1616"/>
        <v/>
      </c>
      <c r="W8546" s="18" t="str">
        <f>IF(V8546="","",VLOOKUP(L8546,日射量と図３!$A$4:$C$368,3,TRUE)*238.85/100)</f>
        <v/>
      </c>
      <c r="X8546" s="4" t="str">
        <f t="shared" si="1617"/>
        <v/>
      </c>
      <c r="Y8546" s="4" t="str">
        <f t="shared" si="1618"/>
        <v/>
      </c>
      <c r="Z8546" s="4" t="str">
        <f t="shared" si="1619"/>
        <v/>
      </c>
      <c r="AA8546" s="4" t="str">
        <f>IF($V8546="","",IF(Y8546&lt;36,0,IF(AND(36&lt;=Y8546,Y8546&lt;71),VLOOKUP($W8546,日射量と図３!$E$6:$F$34,2,TRUE),IF(AND(71&lt;=Y8546,Y8546&lt;107),VLOOKUP($W8546,日射量と図３!$E$6:$G$34,3,TRUE),IF(AND(107&lt;=Y8546,Y8546&lt;143),VLOOKUP($W8546,日射量と図３!$E$6:$H$34,4,TRUE),VLOOKUP($W8546,日射量と図３!$E$6:$I$34,5,TRUE))))))</f>
        <v/>
      </c>
      <c r="AB8546" s="4" t="str">
        <f>IF($V8546="","",IF(Z8546&lt;36,0,IF(AND(36&lt;=Z8546,Z8546&lt;71),VLOOKUP($W8546,日射量と図３!$E$6:$F$34,2,TRUE),IF(AND(71&lt;=Z8546,Z8546&lt;107),VLOOKUP($W8546,日射量と図３!$E$6:$G$34,3,TRUE),IF(AND(107&lt;=Z8546,Z8546&lt;143),VLOOKUP($W8546,日射量と図３!$E$6:$H$34,4,TRUE),VLOOKUP($W8546,日射量と図３!$E$6:$I$34,5,TRUE))))))</f>
        <v/>
      </c>
      <c r="AC8546" s="382" t="str">
        <f t="shared" si="1611"/>
        <v/>
      </c>
      <c r="AD8546" s="382" t="str">
        <f t="shared" si="1612"/>
        <v/>
      </c>
    </row>
    <row r="8547" spans="11:30" ht="13.5" customHeight="1">
      <c r="K8547" s="4">
        <f t="shared" si="1608"/>
        <v>5</v>
      </c>
      <c r="L8547" s="34">
        <v>43607</v>
      </c>
      <c r="M8547" s="4">
        <v>356</v>
      </c>
      <c r="N8547" s="4">
        <v>24</v>
      </c>
      <c r="O8547" s="31">
        <v>0.95833333333333337</v>
      </c>
      <c r="P8547" s="35">
        <v>19.190000000000001</v>
      </c>
      <c r="Q8547" s="36">
        <f t="shared" si="1609"/>
        <v>13</v>
      </c>
      <c r="R8547" s="4">
        <f t="shared" si="1610"/>
        <v>0</v>
      </c>
      <c r="S8547" s="31">
        <f t="shared" si="1613"/>
        <v>0.20944444444444443</v>
      </c>
      <c r="T8547" s="31">
        <f t="shared" si="1614"/>
        <v>0.77601851851851855</v>
      </c>
      <c r="U8547" s="4">
        <f t="shared" si="1615"/>
        <v>0</v>
      </c>
      <c r="V8547" s="4" t="str">
        <f t="shared" si="1616"/>
        <v/>
      </c>
      <c r="W8547" s="18" t="str">
        <f>IF(V8547="","",VLOOKUP(L8547,日射量と図３!$A$4:$C$368,3,TRUE)*238.85/100)</f>
        <v/>
      </c>
      <c r="X8547" s="4" t="str">
        <f t="shared" si="1617"/>
        <v/>
      </c>
      <c r="Y8547" s="4" t="str">
        <f t="shared" si="1618"/>
        <v/>
      </c>
      <c r="Z8547" s="4" t="str">
        <f t="shared" si="1619"/>
        <v/>
      </c>
      <c r="AA8547" s="4" t="str">
        <f>IF($V8547="","",IF(Y8547&lt;36,0,IF(AND(36&lt;=Y8547,Y8547&lt;71),VLOOKUP($W8547,日射量と図３!$E$6:$F$34,2,TRUE),IF(AND(71&lt;=Y8547,Y8547&lt;107),VLOOKUP($W8547,日射量と図３!$E$6:$G$34,3,TRUE),IF(AND(107&lt;=Y8547,Y8547&lt;143),VLOOKUP($W8547,日射量と図３!$E$6:$H$34,4,TRUE),VLOOKUP($W8547,日射量と図３!$E$6:$I$34,5,TRUE))))))</f>
        <v/>
      </c>
      <c r="AB8547" s="4" t="str">
        <f>IF($V8547="","",IF(Z8547&lt;36,0,IF(AND(36&lt;=Z8547,Z8547&lt;71),VLOOKUP($W8547,日射量と図３!$E$6:$F$34,2,TRUE),IF(AND(71&lt;=Z8547,Z8547&lt;107),VLOOKUP($W8547,日射量と図３!$E$6:$G$34,3,TRUE),IF(AND(107&lt;=Z8547,Z8547&lt;143),VLOOKUP($W8547,日射量と図３!$E$6:$H$34,4,TRUE),VLOOKUP($W8547,日射量と図３!$E$6:$I$34,5,TRUE))))))</f>
        <v/>
      </c>
      <c r="AC8547" s="382" t="str">
        <f t="shared" si="1611"/>
        <v/>
      </c>
      <c r="AD8547" s="382" t="str">
        <f t="shared" si="1612"/>
        <v/>
      </c>
    </row>
    <row r="8548" spans="11:30" ht="13.5" customHeight="1">
      <c r="K8548" s="4">
        <f t="shared" si="1608"/>
        <v>5</v>
      </c>
      <c r="L8548" s="34">
        <v>43608</v>
      </c>
      <c r="M8548" s="4">
        <v>357</v>
      </c>
      <c r="N8548" s="4">
        <v>1</v>
      </c>
      <c r="O8548" s="31">
        <v>0</v>
      </c>
      <c r="P8548" s="35">
        <v>18.869999999999997</v>
      </c>
      <c r="Q8548" s="36">
        <f t="shared" si="1609"/>
        <v>13</v>
      </c>
      <c r="R8548" s="4">
        <f t="shared" si="1610"/>
        <v>0</v>
      </c>
      <c r="S8548" s="31">
        <f t="shared" si="1613"/>
        <v>0.20944444444444443</v>
      </c>
      <c r="T8548" s="31">
        <f t="shared" si="1614"/>
        <v>0.77601851851851855</v>
      </c>
      <c r="U8548" s="4">
        <f t="shared" si="1615"/>
        <v>0</v>
      </c>
      <c r="V8548" s="4">
        <f t="shared" si="1616"/>
        <v>0</v>
      </c>
      <c r="W8548" s="18">
        <f>IF(V8548="","",VLOOKUP(L8548,日射量と図３!$A$4:$C$368,3,TRUE)*238.85/100)</f>
        <v>45.381499999999996</v>
      </c>
      <c r="X8548" s="4">
        <f t="shared" si="1617"/>
        <v>14</v>
      </c>
      <c r="Y8548" s="4">
        <f t="shared" si="1618"/>
        <v>0</v>
      </c>
      <c r="Z8548" s="4">
        <f t="shared" si="1619"/>
        <v>0</v>
      </c>
      <c r="AA8548" s="4">
        <f>IF($V8548="","",IF(Y8548&lt;36,0,IF(AND(36&lt;=Y8548,Y8548&lt;71),VLOOKUP($W8548,日射量と図３!$E$6:$F$34,2,TRUE),IF(AND(71&lt;=Y8548,Y8548&lt;107),VLOOKUP($W8548,日射量と図３!$E$6:$G$34,3,TRUE),IF(AND(107&lt;=Y8548,Y8548&lt;143),VLOOKUP($W8548,日射量と図３!$E$6:$H$34,4,TRUE),VLOOKUP($W8548,日射量と図３!$E$6:$I$34,5,TRUE))))))</f>
        <v>0</v>
      </c>
      <c r="AB8548" s="4">
        <f>IF($V8548="","",IF(Z8548&lt;36,0,IF(AND(36&lt;=Z8548,Z8548&lt;71),VLOOKUP($W8548,日射量と図３!$E$6:$F$34,2,TRUE),IF(AND(71&lt;=Z8548,Z8548&lt;107),VLOOKUP($W8548,日射量と図３!$E$6:$G$34,3,TRUE),IF(AND(107&lt;=Z8548,Z8548&lt;143),VLOOKUP($W8548,日射量と図３!$E$6:$H$34,4,TRUE),VLOOKUP($W8548,日射量と図３!$E$6:$I$34,5,TRUE))))))</f>
        <v>0</v>
      </c>
      <c r="AC8548" s="382">
        <f t="shared" si="1611"/>
        <v>0</v>
      </c>
      <c r="AD8548" s="382">
        <f t="shared" si="1612"/>
        <v>0</v>
      </c>
    </row>
    <row r="8549" spans="11:30" ht="13.5" customHeight="1">
      <c r="K8549" s="4">
        <f t="shared" si="1608"/>
        <v>5</v>
      </c>
      <c r="L8549" s="34">
        <v>43608</v>
      </c>
      <c r="M8549" s="4">
        <v>357</v>
      </c>
      <c r="N8549" s="4">
        <v>2</v>
      </c>
      <c r="O8549" s="31">
        <v>4.1666666666666664E-2</v>
      </c>
      <c r="P8549" s="35">
        <v>18.41</v>
      </c>
      <c r="Q8549" s="36">
        <f t="shared" si="1609"/>
        <v>13</v>
      </c>
      <c r="R8549" s="4">
        <f t="shared" si="1610"/>
        <v>0</v>
      </c>
      <c r="S8549" s="31">
        <f t="shared" si="1613"/>
        <v>0.20944444444444443</v>
      </c>
      <c r="T8549" s="31">
        <f t="shared" si="1614"/>
        <v>0.77601851851851855</v>
      </c>
      <c r="U8549" s="4">
        <f t="shared" si="1615"/>
        <v>0</v>
      </c>
      <c r="V8549" s="4" t="str">
        <f t="shared" si="1616"/>
        <v/>
      </c>
      <c r="W8549" s="18" t="str">
        <f>IF(V8549="","",VLOOKUP(L8549,日射量と図３!$A$4:$C$368,3,TRUE)*238.85/100)</f>
        <v/>
      </c>
      <c r="X8549" s="4" t="str">
        <f t="shared" si="1617"/>
        <v/>
      </c>
      <c r="Y8549" s="4" t="str">
        <f t="shared" si="1618"/>
        <v/>
      </c>
      <c r="Z8549" s="4" t="str">
        <f t="shared" si="1619"/>
        <v/>
      </c>
      <c r="AA8549" s="4" t="str">
        <f>IF($V8549="","",IF(Y8549&lt;36,0,IF(AND(36&lt;=Y8549,Y8549&lt;71),VLOOKUP($W8549,日射量と図３!$E$6:$F$34,2,TRUE),IF(AND(71&lt;=Y8549,Y8549&lt;107),VLOOKUP($W8549,日射量と図３!$E$6:$G$34,3,TRUE),IF(AND(107&lt;=Y8549,Y8549&lt;143),VLOOKUP($W8549,日射量と図３!$E$6:$H$34,4,TRUE),VLOOKUP($W8549,日射量と図３!$E$6:$I$34,5,TRUE))))))</f>
        <v/>
      </c>
      <c r="AB8549" s="4" t="str">
        <f>IF($V8549="","",IF(Z8549&lt;36,0,IF(AND(36&lt;=Z8549,Z8549&lt;71),VLOOKUP($W8549,日射量と図３!$E$6:$F$34,2,TRUE),IF(AND(71&lt;=Z8549,Z8549&lt;107),VLOOKUP($W8549,日射量と図３!$E$6:$G$34,3,TRUE),IF(AND(107&lt;=Z8549,Z8549&lt;143),VLOOKUP($W8549,日射量と図３!$E$6:$H$34,4,TRUE),VLOOKUP($W8549,日射量と図３!$E$6:$I$34,5,TRUE))))))</f>
        <v/>
      </c>
      <c r="AC8549" s="382" t="str">
        <f t="shared" si="1611"/>
        <v/>
      </c>
      <c r="AD8549" s="382" t="str">
        <f t="shared" si="1612"/>
        <v/>
      </c>
    </row>
    <row r="8550" spans="11:30" ht="13.5" customHeight="1">
      <c r="K8550" s="4">
        <f t="shared" si="1608"/>
        <v>5</v>
      </c>
      <c r="L8550" s="34">
        <v>43608</v>
      </c>
      <c r="M8550" s="4">
        <v>357</v>
      </c>
      <c r="N8550" s="4">
        <v>3</v>
      </c>
      <c r="O8550" s="31">
        <v>8.3333333333333329E-2</v>
      </c>
      <c r="P8550" s="35">
        <v>18.02</v>
      </c>
      <c r="Q8550" s="36">
        <f t="shared" si="1609"/>
        <v>13</v>
      </c>
      <c r="R8550" s="4">
        <f t="shared" si="1610"/>
        <v>0</v>
      </c>
      <c r="S8550" s="31">
        <f t="shared" si="1613"/>
        <v>0.20944444444444443</v>
      </c>
      <c r="T8550" s="31">
        <f t="shared" si="1614"/>
        <v>0.77601851851851855</v>
      </c>
      <c r="U8550" s="4">
        <f t="shared" si="1615"/>
        <v>0</v>
      </c>
      <c r="V8550" s="4" t="str">
        <f t="shared" si="1616"/>
        <v/>
      </c>
      <c r="W8550" s="18" t="str">
        <f>IF(V8550="","",VLOOKUP(L8550,日射量と図３!$A$4:$C$368,3,TRUE)*238.85/100)</f>
        <v/>
      </c>
      <c r="X8550" s="4" t="str">
        <f t="shared" si="1617"/>
        <v/>
      </c>
      <c r="Y8550" s="4" t="str">
        <f t="shared" si="1618"/>
        <v/>
      </c>
      <c r="Z8550" s="4" t="str">
        <f t="shared" si="1619"/>
        <v/>
      </c>
      <c r="AA8550" s="4" t="str">
        <f>IF($V8550="","",IF(Y8550&lt;36,0,IF(AND(36&lt;=Y8550,Y8550&lt;71),VLOOKUP($W8550,日射量と図３!$E$6:$F$34,2,TRUE),IF(AND(71&lt;=Y8550,Y8550&lt;107),VLOOKUP($W8550,日射量と図３!$E$6:$G$34,3,TRUE),IF(AND(107&lt;=Y8550,Y8550&lt;143),VLOOKUP($W8550,日射量と図３!$E$6:$H$34,4,TRUE),VLOOKUP($W8550,日射量と図３!$E$6:$I$34,5,TRUE))))))</f>
        <v/>
      </c>
      <c r="AB8550" s="4" t="str">
        <f>IF($V8550="","",IF(Z8550&lt;36,0,IF(AND(36&lt;=Z8550,Z8550&lt;71),VLOOKUP($W8550,日射量と図３!$E$6:$F$34,2,TRUE),IF(AND(71&lt;=Z8550,Z8550&lt;107),VLOOKUP($W8550,日射量と図３!$E$6:$G$34,3,TRUE),IF(AND(107&lt;=Z8550,Z8550&lt;143),VLOOKUP($W8550,日射量と図３!$E$6:$H$34,4,TRUE),VLOOKUP($W8550,日射量と図３!$E$6:$I$34,5,TRUE))))))</f>
        <v/>
      </c>
      <c r="AC8550" s="382" t="str">
        <f t="shared" si="1611"/>
        <v/>
      </c>
      <c r="AD8550" s="382" t="str">
        <f t="shared" si="1612"/>
        <v/>
      </c>
    </row>
    <row r="8551" spans="11:30" ht="13.5" customHeight="1">
      <c r="K8551" s="4">
        <f t="shared" si="1608"/>
        <v>5</v>
      </c>
      <c r="L8551" s="34">
        <v>43608</v>
      </c>
      <c r="M8551" s="4">
        <v>357</v>
      </c>
      <c r="N8551" s="4">
        <v>4</v>
      </c>
      <c r="O8551" s="31">
        <v>0.125</v>
      </c>
      <c r="P8551" s="35">
        <v>17.68</v>
      </c>
      <c r="Q8551" s="36">
        <f t="shared" si="1609"/>
        <v>13</v>
      </c>
      <c r="R8551" s="4">
        <f t="shared" si="1610"/>
        <v>0</v>
      </c>
      <c r="S8551" s="31">
        <f t="shared" si="1613"/>
        <v>0.20944444444444443</v>
      </c>
      <c r="T8551" s="31">
        <f t="shared" si="1614"/>
        <v>0.77601851851851855</v>
      </c>
      <c r="U8551" s="4">
        <f t="shared" si="1615"/>
        <v>0</v>
      </c>
      <c r="V8551" s="4" t="str">
        <f t="shared" si="1616"/>
        <v/>
      </c>
      <c r="W8551" s="18" t="str">
        <f>IF(V8551="","",VLOOKUP(L8551,日射量と図３!$A$4:$C$368,3,TRUE)*238.85/100)</f>
        <v/>
      </c>
      <c r="X8551" s="4" t="str">
        <f t="shared" si="1617"/>
        <v/>
      </c>
      <c r="Y8551" s="4" t="str">
        <f t="shared" si="1618"/>
        <v/>
      </c>
      <c r="Z8551" s="4" t="str">
        <f t="shared" si="1619"/>
        <v/>
      </c>
      <c r="AA8551" s="4" t="str">
        <f>IF($V8551="","",IF(Y8551&lt;36,0,IF(AND(36&lt;=Y8551,Y8551&lt;71),VLOOKUP($W8551,日射量と図３!$E$6:$F$34,2,TRUE),IF(AND(71&lt;=Y8551,Y8551&lt;107),VLOOKUP($W8551,日射量と図３!$E$6:$G$34,3,TRUE),IF(AND(107&lt;=Y8551,Y8551&lt;143),VLOOKUP($W8551,日射量と図３!$E$6:$H$34,4,TRUE),VLOOKUP($W8551,日射量と図３!$E$6:$I$34,5,TRUE))))))</f>
        <v/>
      </c>
      <c r="AB8551" s="4" t="str">
        <f>IF($V8551="","",IF(Z8551&lt;36,0,IF(AND(36&lt;=Z8551,Z8551&lt;71),VLOOKUP($W8551,日射量と図３!$E$6:$F$34,2,TRUE),IF(AND(71&lt;=Z8551,Z8551&lt;107),VLOOKUP($W8551,日射量と図３!$E$6:$G$34,3,TRUE),IF(AND(107&lt;=Z8551,Z8551&lt;143),VLOOKUP($W8551,日射量と図３!$E$6:$H$34,4,TRUE),VLOOKUP($W8551,日射量と図３!$E$6:$I$34,5,TRUE))))))</f>
        <v/>
      </c>
      <c r="AC8551" s="382" t="str">
        <f t="shared" si="1611"/>
        <v/>
      </c>
      <c r="AD8551" s="382" t="str">
        <f t="shared" si="1612"/>
        <v/>
      </c>
    </row>
    <row r="8552" spans="11:30" ht="13.5" customHeight="1">
      <c r="K8552" s="4">
        <f t="shared" si="1608"/>
        <v>5</v>
      </c>
      <c r="L8552" s="34">
        <v>43608</v>
      </c>
      <c r="M8552" s="4">
        <v>357</v>
      </c>
      <c r="N8552" s="4">
        <v>5</v>
      </c>
      <c r="O8552" s="31">
        <v>0.16666666666666666</v>
      </c>
      <c r="P8552" s="35">
        <v>17.2</v>
      </c>
      <c r="Q8552" s="36">
        <f t="shared" si="1609"/>
        <v>15</v>
      </c>
      <c r="R8552" s="4">
        <f t="shared" si="1610"/>
        <v>0</v>
      </c>
      <c r="S8552" s="31">
        <f t="shared" si="1613"/>
        <v>0.20944444444444443</v>
      </c>
      <c r="T8552" s="31">
        <f t="shared" si="1614"/>
        <v>0.77601851851851855</v>
      </c>
      <c r="U8552" s="4">
        <f t="shared" si="1615"/>
        <v>0</v>
      </c>
      <c r="V8552" s="4" t="str">
        <f t="shared" si="1616"/>
        <v/>
      </c>
      <c r="W8552" s="18" t="str">
        <f>IF(V8552="","",VLOOKUP(L8552,日射量と図３!$A$4:$C$368,3,TRUE)*238.85/100)</f>
        <v/>
      </c>
      <c r="X8552" s="4" t="str">
        <f t="shared" si="1617"/>
        <v/>
      </c>
      <c r="Y8552" s="4" t="str">
        <f t="shared" si="1618"/>
        <v/>
      </c>
      <c r="Z8552" s="4" t="str">
        <f t="shared" si="1619"/>
        <v/>
      </c>
      <c r="AA8552" s="4" t="str">
        <f>IF($V8552="","",IF(Y8552&lt;36,0,IF(AND(36&lt;=Y8552,Y8552&lt;71),VLOOKUP($W8552,日射量と図３!$E$6:$F$34,2,TRUE),IF(AND(71&lt;=Y8552,Y8552&lt;107),VLOOKUP($W8552,日射量と図３!$E$6:$G$34,3,TRUE),IF(AND(107&lt;=Y8552,Y8552&lt;143),VLOOKUP($W8552,日射量と図３!$E$6:$H$34,4,TRUE),VLOOKUP($W8552,日射量と図３!$E$6:$I$34,5,TRUE))))))</f>
        <v/>
      </c>
      <c r="AB8552" s="4" t="str">
        <f>IF($V8552="","",IF(Z8552&lt;36,0,IF(AND(36&lt;=Z8552,Z8552&lt;71),VLOOKUP($W8552,日射量と図３!$E$6:$F$34,2,TRUE),IF(AND(71&lt;=Z8552,Z8552&lt;107),VLOOKUP($W8552,日射量と図３!$E$6:$G$34,3,TRUE),IF(AND(107&lt;=Z8552,Z8552&lt;143),VLOOKUP($W8552,日射量と図３!$E$6:$H$34,4,TRUE),VLOOKUP($W8552,日射量と図３!$E$6:$I$34,5,TRUE))))))</f>
        <v/>
      </c>
      <c r="AC8552" s="382" t="str">
        <f t="shared" si="1611"/>
        <v/>
      </c>
      <c r="AD8552" s="382" t="str">
        <f t="shared" si="1612"/>
        <v/>
      </c>
    </row>
    <row r="8553" spans="11:30" ht="13.5" customHeight="1">
      <c r="K8553" s="4">
        <f t="shared" si="1608"/>
        <v>5</v>
      </c>
      <c r="L8553" s="34">
        <v>43608</v>
      </c>
      <c r="M8553" s="4">
        <v>357</v>
      </c>
      <c r="N8553" s="4">
        <v>6</v>
      </c>
      <c r="O8553" s="31">
        <v>0.20833333333333334</v>
      </c>
      <c r="P8553" s="35">
        <v>17.029999999999998</v>
      </c>
      <c r="Q8553" s="36">
        <f t="shared" si="1609"/>
        <v>15</v>
      </c>
      <c r="R8553" s="4">
        <f t="shared" si="1610"/>
        <v>0</v>
      </c>
      <c r="S8553" s="31">
        <f t="shared" si="1613"/>
        <v>0.20944444444444443</v>
      </c>
      <c r="T8553" s="31">
        <f t="shared" si="1614"/>
        <v>0.77601851851851855</v>
      </c>
      <c r="U8553" s="4">
        <f t="shared" si="1615"/>
        <v>0</v>
      </c>
      <c r="V8553" s="4" t="str">
        <f t="shared" si="1616"/>
        <v/>
      </c>
      <c r="W8553" s="18" t="str">
        <f>IF(V8553="","",VLOOKUP(L8553,日射量と図３!$A$4:$C$368,3,TRUE)*238.85/100)</f>
        <v/>
      </c>
      <c r="X8553" s="4" t="str">
        <f t="shared" si="1617"/>
        <v/>
      </c>
      <c r="Y8553" s="4" t="str">
        <f t="shared" si="1618"/>
        <v/>
      </c>
      <c r="Z8553" s="4" t="str">
        <f t="shared" si="1619"/>
        <v/>
      </c>
      <c r="AA8553" s="4" t="str">
        <f>IF($V8553="","",IF(Y8553&lt;36,0,IF(AND(36&lt;=Y8553,Y8553&lt;71),VLOOKUP($W8553,日射量と図３!$E$6:$F$34,2,TRUE),IF(AND(71&lt;=Y8553,Y8553&lt;107),VLOOKUP($W8553,日射量と図３!$E$6:$G$34,3,TRUE),IF(AND(107&lt;=Y8553,Y8553&lt;143),VLOOKUP($W8553,日射量と図３!$E$6:$H$34,4,TRUE),VLOOKUP($W8553,日射量と図３!$E$6:$I$34,5,TRUE))))))</f>
        <v/>
      </c>
      <c r="AB8553" s="4" t="str">
        <f>IF($V8553="","",IF(Z8553&lt;36,0,IF(AND(36&lt;=Z8553,Z8553&lt;71),VLOOKUP($W8553,日射量と図３!$E$6:$F$34,2,TRUE),IF(AND(71&lt;=Z8553,Z8553&lt;107),VLOOKUP($W8553,日射量と図３!$E$6:$G$34,3,TRUE),IF(AND(107&lt;=Z8553,Z8553&lt;143),VLOOKUP($W8553,日射量と図３!$E$6:$H$34,4,TRUE),VLOOKUP($W8553,日射量と図３!$E$6:$I$34,5,TRUE))))))</f>
        <v/>
      </c>
      <c r="AC8553" s="382" t="str">
        <f t="shared" si="1611"/>
        <v/>
      </c>
      <c r="AD8553" s="382" t="str">
        <f t="shared" si="1612"/>
        <v/>
      </c>
    </row>
    <row r="8554" spans="11:30" ht="13.5" customHeight="1">
      <c r="K8554" s="4">
        <f t="shared" si="1608"/>
        <v>5</v>
      </c>
      <c r="L8554" s="34">
        <v>43608</v>
      </c>
      <c r="M8554" s="4">
        <v>357</v>
      </c>
      <c r="N8554" s="4">
        <v>7</v>
      </c>
      <c r="O8554" s="31">
        <v>0.25</v>
      </c>
      <c r="P8554" s="35">
        <v>17.529999999999998</v>
      </c>
      <c r="Q8554" s="36">
        <f t="shared" si="1609"/>
        <v>15</v>
      </c>
      <c r="R8554" s="4">
        <f t="shared" si="1610"/>
        <v>0</v>
      </c>
      <c r="S8554" s="31">
        <f t="shared" si="1613"/>
        <v>0.20944444444444443</v>
      </c>
      <c r="T8554" s="31">
        <f t="shared" si="1614"/>
        <v>0.77601851851851855</v>
      </c>
      <c r="U8554" s="4">
        <f t="shared" si="1615"/>
        <v>0</v>
      </c>
      <c r="V8554" s="4" t="str">
        <f t="shared" si="1616"/>
        <v/>
      </c>
      <c r="W8554" s="18" t="str">
        <f>IF(V8554="","",VLOOKUP(L8554,日射量と図３!$A$4:$C$368,3,TRUE)*238.85/100)</f>
        <v/>
      </c>
      <c r="X8554" s="4" t="str">
        <f t="shared" si="1617"/>
        <v/>
      </c>
      <c r="Y8554" s="4" t="str">
        <f t="shared" si="1618"/>
        <v/>
      </c>
      <c r="Z8554" s="4" t="str">
        <f t="shared" si="1619"/>
        <v/>
      </c>
      <c r="AA8554" s="4" t="str">
        <f>IF($V8554="","",IF(Y8554&lt;36,0,IF(AND(36&lt;=Y8554,Y8554&lt;71),VLOOKUP($W8554,日射量と図３!$E$6:$F$34,2,TRUE),IF(AND(71&lt;=Y8554,Y8554&lt;107),VLOOKUP($W8554,日射量と図３!$E$6:$G$34,3,TRUE),IF(AND(107&lt;=Y8554,Y8554&lt;143),VLOOKUP($W8554,日射量と図３!$E$6:$H$34,4,TRUE),VLOOKUP($W8554,日射量と図３!$E$6:$I$34,5,TRUE))))))</f>
        <v/>
      </c>
      <c r="AB8554" s="4" t="str">
        <f>IF($V8554="","",IF(Z8554&lt;36,0,IF(AND(36&lt;=Z8554,Z8554&lt;71),VLOOKUP($W8554,日射量と図３!$E$6:$F$34,2,TRUE),IF(AND(71&lt;=Z8554,Z8554&lt;107),VLOOKUP($W8554,日射量と図３!$E$6:$G$34,3,TRUE),IF(AND(107&lt;=Z8554,Z8554&lt;143),VLOOKUP($W8554,日射量と図３!$E$6:$H$34,4,TRUE),VLOOKUP($W8554,日射量と図３!$E$6:$I$34,5,TRUE))))))</f>
        <v/>
      </c>
      <c r="AC8554" s="382" t="str">
        <f t="shared" si="1611"/>
        <v/>
      </c>
      <c r="AD8554" s="382" t="str">
        <f t="shared" si="1612"/>
        <v/>
      </c>
    </row>
    <row r="8555" spans="11:30" ht="13.5" customHeight="1">
      <c r="K8555" s="4">
        <f t="shared" si="1608"/>
        <v>5</v>
      </c>
      <c r="L8555" s="34">
        <v>43608</v>
      </c>
      <c r="M8555" s="4">
        <v>357</v>
      </c>
      <c r="N8555" s="4">
        <v>8</v>
      </c>
      <c r="O8555" s="31">
        <v>0.29166666666666669</v>
      </c>
      <c r="P8555" s="35">
        <v>18.64</v>
      </c>
      <c r="Q8555" s="36">
        <f t="shared" si="1609"/>
        <v>12</v>
      </c>
      <c r="R8555" s="4">
        <f t="shared" si="1610"/>
        <v>0</v>
      </c>
      <c r="S8555" s="31">
        <f t="shared" si="1613"/>
        <v>0.20944444444444443</v>
      </c>
      <c r="T8555" s="31">
        <f t="shared" si="1614"/>
        <v>0.77601851851851855</v>
      </c>
      <c r="U8555" s="4">
        <f t="shared" si="1615"/>
        <v>0</v>
      </c>
      <c r="V8555" s="4" t="str">
        <f t="shared" si="1616"/>
        <v/>
      </c>
      <c r="W8555" s="18" t="str">
        <f>IF(V8555="","",VLOOKUP(L8555,日射量と図３!$A$4:$C$368,3,TRUE)*238.85/100)</f>
        <v/>
      </c>
      <c r="X8555" s="4" t="str">
        <f t="shared" si="1617"/>
        <v/>
      </c>
      <c r="Y8555" s="4" t="str">
        <f t="shared" si="1618"/>
        <v/>
      </c>
      <c r="Z8555" s="4" t="str">
        <f t="shared" si="1619"/>
        <v/>
      </c>
      <c r="AA8555" s="4" t="str">
        <f>IF($V8555="","",IF(Y8555&lt;36,0,IF(AND(36&lt;=Y8555,Y8555&lt;71),VLOOKUP($W8555,日射量と図３!$E$6:$F$34,2,TRUE),IF(AND(71&lt;=Y8555,Y8555&lt;107),VLOOKUP($W8555,日射量と図３!$E$6:$G$34,3,TRUE),IF(AND(107&lt;=Y8555,Y8555&lt;143),VLOOKUP($W8555,日射量と図３!$E$6:$H$34,4,TRUE),VLOOKUP($W8555,日射量と図３!$E$6:$I$34,5,TRUE))))))</f>
        <v/>
      </c>
      <c r="AB8555" s="4" t="str">
        <f>IF($V8555="","",IF(Z8555&lt;36,0,IF(AND(36&lt;=Z8555,Z8555&lt;71),VLOOKUP($W8555,日射量と図３!$E$6:$F$34,2,TRUE),IF(AND(71&lt;=Z8555,Z8555&lt;107),VLOOKUP($W8555,日射量と図３!$E$6:$G$34,3,TRUE),IF(AND(107&lt;=Z8555,Z8555&lt;143),VLOOKUP($W8555,日射量と図３!$E$6:$H$34,4,TRUE),VLOOKUP($W8555,日射量と図３!$E$6:$I$34,5,TRUE))))))</f>
        <v/>
      </c>
      <c r="AC8555" s="382" t="str">
        <f t="shared" si="1611"/>
        <v/>
      </c>
      <c r="AD8555" s="382" t="str">
        <f t="shared" si="1612"/>
        <v/>
      </c>
    </row>
    <row r="8556" spans="11:30" ht="13.5" customHeight="1">
      <c r="K8556" s="4">
        <f t="shared" si="1608"/>
        <v>5</v>
      </c>
      <c r="L8556" s="34">
        <v>43608</v>
      </c>
      <c r="M8556" s="4">
        <v>357</v>
      </c>
      <c r="N8556" s="4">
        <v>9</v>
      </c>
      <c r="O8556" s="31">
        <v>0.33333333333333331</v>
      </c>
      <c r="P8556" s="35">
        <v>19.869999999999997</v>
      </c>
      <c r="Q8556" s="36">
        <f t="shared" si="1609"/>
        <v>12</v>
      </c>
      <c r="R8556" s="4">
        <f t="shared" si="1610"/>
        <v>0</v>
      </c>
      <c r="S8556" s="31">
        <f t="shared" si="1613"/>
        <v>0.20944444444444443</v>
      </c>
      <c r="T8556" s="31">
        <f t="shared" si="1614"/>
        <v>0.77601851851851855</v>
      </c>
      <c r="U8556" s="4">
        <f t="shared" si="1615"/>
        <v>0</v>
      </c>
      <c r="V8556" s="4" t="str">
        <f t="shared" si="1616"/>
        <v/>
      </c>
      <c r="W8556" s="18" t="str">
        <f>IF(V8556="","",VLOOKUP(L8556,日射量と図３!$A$4:$C$368,3,TRUE)*238.85/100)</f>
        <v/>
      </c>
      <c r="X8556" s="4" t="str">
        <f t="shared" si="1617"/>
        <v/>
      </c>
      <c r="Y8556" s="4" t="str">
        <f t="shared" si="1618"/>
        <v/>
      </c>
      <c r="Z8556" s="4" t="str">
        <f t="shared" si="1619"/>
        <v/>
      </c>
      <c r="AA8556" s="4" t="str">
        <f>IF($V8556="","",IF(Y8556&lt;36,0,IF(AND(36&lt;=Y8556,Y8556&lt;71),VLOOKUP($W8556,日射量と図３!$E$6:$F$34,2,TRUE),IF(AND(71&lt;=Y8556,Y8556&lt;107),VLOOKUP($W8556,日射量と図３!$E$6:$G$34,3,TRUE),IF(AND(107&lt;=Y8556,Y8556&lt;143),VLOOKUP($W8556,日射量と図３!$E$6:$H$34,4,TRUE),VLOOKUP($W8556,日射量と図３!$E$6:$I$34,5,TRUE))))))</f>
        <v/>
      </c>
      <c r="AB8556" s="4" t="str">
        <f>IF($V8556="","",IF(Z8556&lt;36,0,IF(AND(36&lt;=Z8556,Z8556&lt;71),VLOOKUP($W8556,日射量と図３!$E$6:$F$34,2,TRUE),IF(AND(71&lt;=Z8556,Z8556&lt;107),VLOOKUP($W8556,日射量と図３!$E$6:$G$34,3,TRUE),IF(AND(107&lt;=Z8556,Z8556&lt;143),VLOOKUP($W8556,日射量と図３!$E$6:$H$34,4,TRUE),VLOOKUP($W8556,日射量と図３!$E$6:$I$34,5,TRUE))))))</f>
        <v/>
      </c>
      <c r="AC8556" s="382" t="str">
        <f t="shared" si="1611"/>
        <v/>
      </c>
      <c r="AD8556" s="382" t="str">
        <f t="shared" si="1612"/>
        <v/>
      </c>
    </row>
    <row r="8557" spans="11:30" ht="13.5" customHeight="1">
      <c r="K8557" s="4">
        <f t="shared" si="1608"/>
        <v>5</v>
      </c>
      <c r="L8557" s="34">
        <v>43608</v>
      </c>
      <c r="M8557" s="4">
        <v>357</v>
      </c>
      <c r="N8557" s="4">
        <v>10</v>
      </c>
      <c r="O8557" s="31">
        <v>0.375</v>
      </c>
      <c r="P8557" s="35">
        <v>21.04</v>
      </c>
      <c r="Q8557" s="36">
        <f t="shared" si="1609"/>
        <v>12</v>
      </c>
      <c r="R8557" s="4">
        <f t="shared" si="1610"/>
        <v>0</v>
      </c>
      <c r="S8557" s="31">
        <f t="shared" si="1613"/>
        <v>0.20944444444444443</v>
      </c>
      <c r="T8557" s="31">
        <f t="shared" si="1614"/>
        <v>0.77601851851851855</v>
      </c>
      <c r="U8557" s="4">
        <f t="shared" si="1615"/>
        <v>0</v>
      </c>
      <c r="V8557" s="4" t="str">
        <f t="shared" si="1616"/>
        <v/>
      </c>
      <c r="W8557" s="18" t="str">
        <f>IF(V8557="","",VLOOKUP(L8557,日射量と図３!$A$4:$C$368,3,TRUE)*238.85/100)</f>
        <v/>
      </c>
      <c r="X8557" s="4" t="str">
        <f t="shared" si="1617"/>
        <v/>
      </c>
      <c r="Y8557" s="4" t="str">
        <f t="shared" si="1618"/>
        <v/>
      </c>
      <c r="Z8557" s="4" t="str">
        <f t="shared" si="1619"/>
        <v/>
      </c>
      <c r="AA8557" s="4" t="str">
        <f>IF($V8557="","",IF(Y8557&lt;36,0,IF(AND(36&lt;=Y8557,Y8557&lt;71),VLOOKUP($W8557,日射量と図３!$E$6:$F$34,2,TRUE),IF(AND(71&lt;=Y8557,Y8557&lt;107),VLOOKUP($W8557,日射量と図３!$E$6:$G$34,3,TRUE),IF(AND(107&lt;=Y8557,Y8557&lt;143),VLOOKUP($W8557,日射量と図３!$E$6:$H$34,4,TRUE),VLOOKUP($W8557,日射量と図３!$E$6:$I$34,5,TRUE))))))</f>
        <v/>
      </c>
      <c r="AB8557" s="4" t="str">
        <f>IF($V8557="","",IF(Z8557&lt;36,0,IF(AND(36&lt;=Z8557,Z8557&lt;71),VLOOKUP($W8557,日射量と図３!$E$6:$F$34,2,TRUE),IF(AND(71&lt;=Z8557,Z8557&lt;107),VLOOKUP($W8557,日射量と図３!$E$6:$G$34,3,TRUE),IF(AND(107&lt;=Z8557,Z8557&lt;143),VLOOKUP($W8557,日射量と図３!$E$6:$H$34,4,TRUE),VLOOKUP($W8557,日射量と図３!$E$6:$I$34,5,TRUE))))))</f>
        <v/>
      </c>
      <c r="AC8557" s="382" t="str">
        <f t="shared" si="1611"/>
        <v/>
      </c>
      <c r="AD8557" s="382" t="str">
        <f t="shared" si="1612"/>
        <v/>
      </c>
    </row>
    <row r="8558" spans="11:30" ht="13.5" customHeight="1">
      <c r="K8558" s="4">
        <f t="shared" si="1608"/>
        <v>5</v>
      </c>
      <c r="L8558" s="34">
        <v>43608</v>
      </c>
      <c r="M8558" s="4">
        <v>357</v>
      </c>
      <c r="N8558" s="4">
        <v>11</v>
      </c>
      <c r="O8558" s="31">
        <v>0.41666666666666669</v>
      </c>
      <c r="P8558" s="35">
        <v>21.88</v>
      </c>
      <c r="Q8558" s="36">
        <f t="shared" si="1609"/>
        <v>12</v>
      </c>
      <c r="R8558" s="4">
        <f t="shared" si="1610"/>
        <v>0</v>
      </c>
      <c r="S8558" s="31">
        <f t="shared" si="1613"/>
        <v>0.20944444444444443</v>
      </c>
      <c r="T8558" s="31">
        <f t="shared" si="1614"/>
        <v>0.77601851851851855</v>
      </c>
      <c r="U8558" s="4">
        <f t="shared" si="1615"/>
        <v>0</v>
      </c>
      <c r="V8558" s="4" t="str">
        <f t="shared" si="1616"/>
        <v/>
      </c>
      <c r="W8558" s="18" t="str">
        <f>IF(V8558="","",VLOOKUP(L8558,日射量と図３!$A$4:$C$368,3,TRUE)*238.85/100)</f>
        <v/>
      </c>
      <c r="X8558" s="4" t="str">
        <f t="shared" si="1617"/>
        <v/>
      </c>
      <c r="Y8558" s="4" t="str">
        <f t="shared" si="1618"/>
        <v/>
      </c>
      <c r="Z8558" s="4" t="str">
        <f t="shared" si="1619"/>
        <v/>
      </c>
      <c r="AA8558" s="4" t="str">
        <f>IF($V8558="","",IF(Y8558&lt;36,0,IF(AND(36&lt;=Y8558,Y8558&lt;71),VLOOKUP($W8558,日射量と図３!$E$6:$F$34,2,TRUE),IF(AND(71&lt;=Y8558,Y8558&lt;107),VLOOKUP($W8558,日射量と図３!$E$6:$G$34,3,TRUE),IF(AND(107&lt;=Y8558,Y8558&lt;143),VLOOKUP($W8558,日射量と図３!$E$6:$H$34,4,TRUE),VLOOKUP($W8558,日射量と図３!$E$6:$I$34,5,TRUE))))))</f>
        <v/>
      </c>
      <c r="AB8558" s="4" t="str">
        <f>IF($V8558="","",IF(Z8558&lt;36,0,IF(AND(36&lt;=Z8558,Z8558&lt;71),VLOOKUP($W8558,日射量と図３!$E$6:$F$34,2,TRUE),IF(AND(71&lt;=Z8558,Z8558&lt;107),VLOOKUP($W8558,日射量と図３!$E$6:$G$34,3,TRUE),IF(AND(107&lt;=Z8558,Z8558&lt;143),VLOOKUP($W8558,日射量と図３!$E$6:$H$34,4,TRUE),VLOOKUP($W8558,日射量と図３!$E$6:$I$34,5,TRUE))))))</f>
        <v/>
      </c>
      <c r="AC8558" s="382" t="str">
        <f t="shared" si="1611"/>
        <v/>
      </c>
      <c r="AD8558" s="382" t="str">
        <f t="shared" si="1612"/>
        <v/>
      </c>
    </row>
    <row r="8559" spans="11:30" ht="13.5" customHeight="1">
      <c r="K8559" s="4">
        <f t="shared" si="1608"/>
        <v>5</v>
      </c>
      <c r="L8559" s="34">
        <v>43608</v>
      </c>
      <c r="M8559" s="4">
        <v>357</v>
      </c>
      <c r="N8559" s="4">
        <v>12</v>
      </c>
      <c r="O8559" s="31">
        <v>0.45833333333333331</v>
      </c>
      <c r="P8559" s="35">
        <v>22.77</v>
      </c>
      <c r="Q8559" s="36">
        <f t="shared" si="1609"/>
        <v>12</v>
      </c>
      <c r="R8559" s="4">
        <f t="shared" si="1610"/>
        <v>0</v>
      </c>
      <c r="S8559" s="31">
        <f t="shared" si="1613"/>
        <v>0.20944444444444443</v>
      </c>
      <c r="T8559" s="31">
        <f t="shared" si="1614"/>
        <v>0.77601851851851855</v>
      </c>
      <c r="U8559" s="4">
        <f t="shared" si="1615"/>
        <v>0</v>
      </c>
      <c r="V8559" s="4" t="str">
        <f t="shared" si="1616"/>
        <v/>
      </c>
      <c r="W8559" s="18" t="str">
        <f>IF(V8559="","",VLOOKUP(L8559,日射量と図３!$A$4:$C$368,3,TRUE)*238.85/100)</f>
        <v/>
      </c>
      <c r="X8559" s="4" t="str">
        <f t="shared" si="1617"/>
        <v/>
      </c>
      <c r="Y8559" s="4" t="str">
        <f t="shared" si="1618"/>
        <v/>
      </c>
      <c r="Z8559" s="4" t="str">
        <f t="shared" si="1619"/>
        <v/>
      </c>
      <c r="AA8559" s="4" t="str">
        <f>IF($V8559="","",IF(Y8559&lt;36,0,IF(AND(36&lt;=Y8559,Y8559&lt;71),VLOOKUP($W8559,日射量と図３!$E$6:$F$34,2,TRUE),IF(AND(71&lt;=Y8559,Y8559&lt;107),VLOOKUP($W8559,日射量と図３!$E$6:$G$34,3,TRUE),IF(AND(107&lt;=Y8559,Y8559&lt;143),VLOOKUP($W8559,日射量と図３!$E$6:$H$34,4,TRUE),VLOOKUP($W8559,日射量と図３!$E$6:$I$34,5,TRUE))))))</f>
        <v/>
      </c>
      <c r="AB8559" s="4" t="str">
        <f>IF($V8559="","",IF(Z8559&lt;36,0,IF(AND(36&lt;=Z8559,Z8559&lt;71),VLOOKUP($W8559,日射量と図３!$E$6:$F$34,2,TRUE),IF(AND(71&lt;=Z8559,Z8559&lt;107),VLOOKUP($W8559,日射量と図３!$E$6:$G$34,3,TRUE),IF(AND(107&lt;=Z8559,Z8559&lt;143),VLOOKUP($W8559,日射量と図３!$E$6:$H$34,4,TRUE),VLOOKUP($W8559,日射量と図３!$E$6:$I$34,5,TRUE))))))</f>
        <v/>
      </c>
      <c r="AC8559" s="382" t="str">
        <f t="shared" si="1611"/>
        <v/>
      </c>
      <c r="AD8559" s="382" t="str">
        <f t="shared" si="1612"/>
        <v/>
      </c>
    </row>
    <row r="8560" spans="11:30" ht="13.5" customHeight="1">
      <c r="K8560" s="4">
        <f t="shared" si="1608"/>
        <v>5</v>
      </c>
      <c r="L8560" s="34">
        <v>43608</v>
      </c>
      <c r="M8560" s="4">
        <v>357</v>
      </c>
      <c r="N8560" s="4">
        <v>13</v>
      </c>
      <c r="O8560" s="31">
        <v>0.5</v>
      </c>
      <c r="P8560" s="35">
        <v>23.49</v>
      </c>
      <c r="Q8560" s="36">
        <f t="shared" si="1609"/>
        <v>12</v>
      </c>
      <c r="R8560" s="4">
        <f t="shared" si="1610"/>
        <v>0</v>
      </c>
      <c r="S8560" s="31">
        <f t="shared" si="1613"/>
        <v>0.20944444444444443</v>
      </c>
      <c r="T8560" s="31">
        <f t="shared" si="1614"/>
        <v>0.77601851851851855</v>
      </c>
      <c r="U8560" s="4">
        <f t="shared" si="1615"/>
        <v>0</v>
      </c>
      <c r="V8560" s="4" t="str">
        <f t="shared" si="1616"/>
        <v/>
      </c>
      <c r="W8560" s="18" t="str">
        <f>IF(V8560="","",VLOOKUP(L8560,日射量と図３!$A$4:$C$368,3,TRUE)*238.85/100)</f>
        <v/>
      </c>
      <c r="X8560" s="4" t="str">
        <f t="shared" si="1617"/>
        <v/>
      </c>
      <c r="Y8560" s="4" t="str">
        <f t="shared" si="1618"/>
        <v/>
      </c>
      <c r="Z8560" s="4" t="str">
        <f t="shared" si="1619"/>
        <v/>
      </c>
      <c r="AA8560" s="4" t="str">
        <f>IF($V8560="","",IF(Y8560&lt;36,0,IF(AND(36&lt;=Y8560,Y8560&lt;71),VLOOKUP($W8560,日射量と図３!$E$6:$F$34,2,TRUE),IF(AND(71&lt;=Y8560,Y8560&lt;107),VLOOKUP($W8560,日射量と図３!$E$6:$G$34,3,TRUE),IF(AND(107&lt;=Y8560,Y8560&lt;143),VLOOKUP($W8560,日射量と図３!$E$6:$H$34,4,TRUE),VLOOKUP($W8560,日射量と図３!$E$6:$I$34,5,TRUE))))))</f>
        <v/>
      </c>
      <c r="AB8560" s="4" t="str">
        <f>IF($V8560="","",IF(Z8560&lt;36,0,IF(AND(36&lt;=Z8560,Z8560&lt;71),VLOOKUP($W8560,日射量と図３!$E$6:$F$34,2,TRUE),IF(AND(71&lt;=Z8560,Z8560&lt;107),VLOOKUP($W8560,日射量と図３!$E$6:$G$34,3,TRUE),IF(AND(107&lt;=Z8560,Z8560&lt;143),VLOOKUP($W8560,日射量と図３!$E$6:$H$34,4,TRUE),VLOOKUP($W8560,日射量と図３!$E$6:$I$34,5,TRUE))))))</f>
        <v/>
      </c>
      <c r="AC8560" s="382" t="str">
        <f t="shared" si="1611"/>
        <v/>
      </c>
      <c r="AD8560" s="382" t="str">
        <f t="shared" si="1612"/>
        <v/>
      </c>
    </row>
    <row r="8561" spans="11:30" ht="13.5" customHeight="1">
      <c r="K8561" s="4">
        <f t="shared" si="1608"/>
        <v>5</v>
      </c>
      <c r="L8561" s="34">
        <v>43608</v>
      </c>
      <c r="M8561" s="4">
        <v>357</v>
      </c>
      <c r="N8561" s="4">
        <v>14</v>
      </c>
      <c r="O8561" s="31">
        <v>0.54166666666666663</v>
      </c>
      <c r="P8561" s="35">
        <v>24.13</v>
      </c>
      <c r="Q8561" s="36">
        <f t="shared" si="1609"/>
        <v>12</v>
      </c>
      <c r="R8561" s="4">
        <f t="shared" si="1610"/>
        <v>0</v>
      </c>
      <c r="S8561" s="31">
        <f t="shared" si="1613"/>
        <v>0.20944444444444443</v>
      </c>
      <c r="T8561" s="31">
        <f t="shared" si="1614"/>
        <v>0.77601851851851855</v>
      </c>
      <c r="U8561" s="4">
        <f t="shared" si="1615"/>
        <v>0</v>
      </c>
      <c r="V8561" s="4" t="str">
        <f t="shared" si="1616"/>
        <v/>
      </c>
      <c r="W8561" s="18" t="str">
        <f>IF(V8561="","",VLOOKUP(L8561,日射量と図３!$A$4:$C$368,3,TRUE)*238.85/100)</f>
        <v/>
      </c>
      <c r="X8561" s="4" t="str">
        <f t="shared" si="1617"/>
        <v/>
      </c>
      <c r="Y8561" s="4" t="str">
        <f t="shared" si="1618"/>
        <v/>
      </c>
      <c r="Z8561" s="4" t="str">
        <f t="shared" si="1619"/>
        <v/>
      </c>
      <c r="AA8561" s="4" t="str">
        <f>IF($V8561="","",IF(Y8561&lt;36,0,IF(AND(36&lt;=Y8561,Y8561&lt;71),VLOOKUP($W8561,日射量と図３!$E$6:$F$34,2,TRUE),IF(AND(71&lt;=Y8561,Y8561&lt;107),VLOOKUP($W8561,日射量と図３!$E$6:$G$34,3,TRUE),IF(AND(107&lt;=Y8561,Y8561&lt;143),VLOOKUP($W8561,日射量と図３!$E$6:$H$34,4,TRUE),VLOOKUP($W8561,日射量と図３!$E$6:$I$34,5,TRUE))))))</f>
        <v/>
      </c>
      <c r="AB8561" s="4" t="str">
        <f>IF($V8561="","",IF(Z8561&lt;36,0,IF(AND(36&lt;=Z8561,Z8561&lt;71),VLOOKUP($W8561,日射量と図３!$E$6:$F$34,2,TRUE),IF(AND(71&lt;=Z8561,Z8561&lt;107),VLOOKUP($W8561,日射量と図３!$E$6:$G$34,3,TRUE),IF(AND(107&lt;=Z8561,Z8561&lt;143),VLOOKUP($W8561,日射量と図３!$E$6:$H$34,4,TRUE),VLOOKUP($W8561,日射量と図３!$E$6:$I$34,5,TRUE))))))</f>
        <v/>
      </c>
      <c r="AC8561" s="382" t="str">
        <f t="shared" si="1611"/>
        <v/>
      </c>
      <c r="AD8561" s="382" t="str">
        <f t="shared" si="1612"/>
        <v/>
      </c>
    </row>
    <row r="8562" spans="11:30" ht="13.5" customHeight="1">
      <c r="K8562" s="4">
        <f t="shared" si="1608"/>
        <v>5</v>
      </c>
      <c r="L8562" s="34">
        <v>43608</v>
      </c>
      <c r="M8562" s="4">
        <v>357</v>
      </c>
      <c r="N8562" s="4">
        <v>15</v>
      </c>
      <c r="O8562" s="31">
        <v>0.58333333333333337</v>
      </c>
      <c r="P8562" s="35">
        <v>24.169999999999998</v>
      </c>
      <c r="Q8562" s="36">
        <f t="shared" si="1609"/>
        <v>12</v>
      </c>
      <c r="R8562" s="4">
        <f t="shared" si="1610"/>
        <v>0</v>
      </c>
      <c r="S8562" s="31">
        <f t="shared" si="1613"/>
        <v>0.20944444444444443</v>
      </c>
      <c r="T8562" s="31">
        <f t="shared" si="1614"/>
        <v>0.77601851851851855</v>
      </c>
      <c r="U8562" s="4">
        <f t="shared" si="1615"/>
        <v>0</v>
      </c>
      <c r="V8562" s="4" t="str">
        <f t="shared" si="1616"/>
        <v/>
      </c>
      <c r="W8562" s="18" t="str">
        <f>IF(V8562="","",VLOOKUP(L8562,日射量と図３!$A$4:$C$368,3,TRUE)*238.85/100)</f>
        <v/>
      </c>
      <c r="X8562" s="4" t="str">
        <f t="shared" si="1617"/>
        <v/>
      </c>
      <c r="Y8562" s="4" t="str">
        <f t="shared" si="1618"/>
        <v/>
      </c>
      <c r="Z8562" s="4" t="str">
        <f t="shared" si="1619"/>
        <v/>
      </c>
      <c r="AA8562" s="4" t="str">
        <f>IF($V8562="","",IF(Y8562&lt;36,0,IF(AND(36&lt;=Y8562,Y8562&lt;71),VLOOKUP($W8562,日射量と図３!$E$6:$F$34,2,TRUE),IF(AND(71&lt;=Y8562,Y8562&lt;107),VLOOKUP($W8562,日射量と図３!$E$6:$G$34,3,TRUE),IF(AND(107&lt;=Y8562,Y8562&lt;143),VLOOKUP($W8562,日射量と図３!$E$6:$H$34,4,TRUE),VLOOKUP($W8562,日射量と図３!$E$6:$I$34,5,TRUE))))))</f>
        <v/>
      </c>
      <c r="AB8562" s="4" t="str">
        <f>IF($V8562="","",IF(Z8562&lt;36,0,IF(AND(36&lt;=Z8562,Z8562&lt;71),VLOOKUP($W8562,日射量と図３!$E$6:$F$34,2,TRUE),IF(AND(71&lt;=Z8562,Z8562&lt;107),VLOOKUP($W8562,日射量と図３!$E$6:$G$34,3,TRUE),IF(AND(107&lt;=Z8562,Z8562&lt;143),VLOOKUP($W8562,日射量と図３!$E$6:$H$34,4,TRUE),VLOOKUP($W8562,日射量と図３!$E$6:$I$34,5,TRUE))))))</f>
        <v/>
      </c>
      <c r="AC8562" s="382" t="str">
        <f t="shared" si="1611"/>
        <v/>
      </c>
      <c r="AD8562" s="382" t="str">
        <f t="shared" si="1612"/>
        <v/>
      </c>
    </row>
    <row r="8563" spans="11:30" ht="13.5" customHeight="1">
      <c r="K8563" s="4">
        <f t="shared" si="1608"/>
        <v>5</v>
      </c>
      <c r="L8563" s="34">
        <v>43608</v>
      </c>
      <c r="M8563" s="4">
        <v>357</v>
      </c>
      <c r="N8563" s="4">
        <v>16</v>
      </c>
      <c r="O8563" s="31">
        <v>0.625</v>
      </c>
      <c r="P8563" s="35">
        <v>23.839999999999996</v>
      </c>
      <c r="Q8563" s="36">
        <f t="shared" si="1609"/>
        <v>16</v>
      </c>
      <c r="R8563" s="4">
        <f t="shared" si="1610"/>
        <v>0</v>
      </c>
      <c r="S8563" s="31">
        <f t="shared" si="1613"/>
        <v>0.20944444444444443</v>
      </c>
      <c r="T8563" s="31">
        <f t="shared" si="1614"/>
        <v>0.77601851851851855</v>
      </c>
      <c r="U8563" s="4">
        <f t="shared" si="1615"/>
        <v>0</v>
      </c>
      <c r="V8563" s="4" t="str">
        <f t="shared" si="1616"/>
        <v/>
      </c>
      <c r="W8563" s="18" t="str">
        <f>IF(V8563="","",VLOOKUP(L8563,日射量と図３!$A$4:$C$368,3,TRUE)*238.85/100)</f>
        <v/>
      </c>
      <c r="X8563" s="4" t="str">
        <f t="shared" si="1617"/>
        <v/>
      </c>
      <c r="Y8563" s="4" t="str">
        <f t="shared" si="1618"/>
        <v/>
      </c>
      <c r="Z8563" s="4" t="str">
        <f t="shared" si="1619"/>
        <v/>
      </c>
      <c r="AA8563" s="4" t="str">
        <f>IF($V8563="","",IF(Y8563&lt;36,0,IF(AND(36&lt;=Y8563,Y8563&lt;71),VLOOKUP($W8563,日射量と図３!$E$6:$F$34,2,TRUE),IF(AND(71&lt;=Y8563,Y8563&lt;107),VLOOKUP($W8563,日射量と図３!$E$6:$G$34,3,TRUE),IF(AND(107&lt;=Y8563,Y8563&lt;143),VLOOKUP($W8563,日射量と図３!$E$6:$H$34,4,TRUE),VLOOKUP($W8563,日射量と図３!$E$6:$I$34,5,TRUE))))))</f>
        <v/>
      </c>
      <c r="AB8563" s="4" t="str">
        <f>IF($V8563="","",IF(Z8563&lt;36,0,IF(AND(36&lt;=Z8563,Z8563&lt;71),VLOOKUP($W8563,日射量と図３!$E$6:$F$34,2,TRUE),IF(AND(71&lt;=Z8563,Z8563&lt;107),VLOOKUP($W8563,日射量と図３!$E$6:$G$34,3,TRUE),IF(AND(107&lt;=Z8563,Z8563&lt;143),VLOOKUP($W8563,日射量と図３!$E$6:$H$34,4,TRUE),VLOOKUP($W8563,日射量と図３!$E$6:$I$34,5,TRUE))))))</f>
        <v/>
      </c>
      <c r="AC8563" s="382" t="str">
        <f t="shared" si="1611"/>
        <v/>
      </c>
      <c r="AD8563" s="382" t="str">
        <f t="shared" si="1612"/>
        <v/>
      </c>
    </row>
    <row r="8564" spans="11:30" ht="13.5" customHeight="1">
      <c r="K8564" s="4">
        <f t="shared" si="1608"/>
        <v>5</v>
      </c>
      <c r="L8564" s="34">
        <v>43608</v>
      </c>
      <c r="M8564" s="4">
        <v>357</v>
      </c>
      <c r="N8564" s="4">
        <v>17</v>
      </c>
      <c r="O8564" s="31">
        <v>0.66666666666666663</v>
      </c>
      <c r="P8564" s="35">
        <v>23.32</v>
      </c>
      <c r="Q8564" s="36">
        <f t="shared" si="1609"/>
        <v>16</v>
      </c>
      <c r="R8564" s="4">
        <f t="shared" si="1610"/>
        <v>0</v>
      </c>
      <c r="S8564" s="31">
        <f t="shared" si="1613"/>
        <v>0.20944444444444443</v>
      </c>
      <c r="T8564" s="31">
        <f t="shared" si="1614"/>
        <v>0.77601851851851855</v>
      </c>
      <c r="U8564" s="4">
        <f t="shared" si="1615"/>
        <v>0</v>
      </c>
      <c r="V8564" s="4" t="str">
        <f t="shared" si="1616"/>
        <v/>
      </c>
      <c r="W8564" s="18" t="str">
        <f>IF(V8564="","",VLOOKUP(L8564,日射量と図３!$A$4:$C$368,3,TRUE)*238.85/100)</f>
        <v/>
      </c>
      <c r="X8564" s="4" t="str">
        <f t="shared" si="1617"/>
        <v/>
      </c>
      <c r="Y8564" s="4" t="str">
        <f t="shared" si="1618"/>
        <v/>
      </c>
      <c r="Z8564" s="4" t="str">
        <f t="shared" si="1619"/>
        <v/>
      </c>
      <c r="AA8564" s="4" t="str">
        <f>IF($V8564="","",IF(Y8564&lt;36,0,IF(AND(36&lt;=Y8564,Y8564&lt;71),VLOOKUP($W8564,日射量と図３!$E$6:$F$34,2,TRUE),IF(AND(71&lt;=Y8564,Y8564&lt;107),VLOOKUP($W8564,日射量と図３!$E$6:$G$34,3,TRUE),IF(AND(107&lt;=Y8564,Y8564&lt;143),VLOOKUP($W8564,日射量と図３!$E$6:$H$34,4,TRUE),VLOOKUP($W8564,日射量と図３!$E$6:$I$34,5,TRUE))))))</f>
        <v/>
      </c>
      <c r="AB8564" s="4" t="str">
        <f>IF($V8564="","",IF(Z8564&lt;36,0,IF(AND(36&lt;=Z8564,Z8564&lt;71),VLOOKUP($W8564,日射量と図３!$E$6:$F$34,2,TRUE),IF(AND(71&lt;=Z8564,Z8564&lt;107),VLOOKUP($W8564,日射量と図３!$E$6:$G$34,3,TRUE),IF(AND(107&lt;=Z8564,Z8564&lt;143),VLOOKUP($W8564,日射量と図３!$E$6:$H$34,4,TRUE),VLOOKUP($W8564,日射量と図３!$E$6:$I$34,5,TRUE))))))</f>
        <v/>
      </c>
      <c r="AC8564" s="382" t="str">
        <f t="shared" si="1611"/>
        <v/>
      </c>
      <c r="AD8564" s="382" t="str">
        <f t="shared" si="1612"/>
        <v/>
      </c>
    </row>
    <row r="8565" spans="11:30" ht="13.5" customHeight="1">
      <c r="K8565" s="4">
        <f t="shared" si="1608"/>
        <v>5</v>
      </c>
      <c r="L8565" s="34">
        <v>43608</v>
      </c>
      <c r="M8565" s="4">
        <v>357</v>
      </c>
      <c r="N8565" s="4">
        <v>18</v>
      </c>
      <c r="O8565" s="31">
        <v>0.70833333333333337</v>
      </c>
      <c r="P8565" s="35">
        <v>22.57</v>
      </c>
      <c r="Q8565" s="36">
        <f t="shared" si="1609"/>
        <v>16</v>
      </c>
      <c r="R8565" s="4">
        <f t="shared" si="1610"/>
        <v>0</v>
      </c>
      <c r="S8565" s="31">
        <f t="shared" si="1613"/>
        <v>0.20944444444444443</v>
      </c>
      <c r="T8565" s="31">
        <f t="shared" si="1614"/>
        <v>0.77601851851851855</v>
      </c>
      <c r="U8565" s="4">
        <f t="shared" si="1615"/>
        <v>0</v>
      </c>
      <c r="V8565" s="4" t="str">
        <f t="shared" si="1616"/>
        <v/>
      </c>
      <c r="W8565" s="18" t="str">
        <f>IF(V8565="","",VLOOKUP(L8565,日射量と図３!$A$4:$C$368,3,TRUE)*238.85/100)</f>
        <v/>
      </c>
      <c r="X8565" s="4" t="str">
        <f t="shared" si="1617"/>
        <v/>
      </c>
      <c r="Y8565" s="4" t="str">
        <f t="shared" si="1618"/>
        <v/>
      </c>
      <c r="Z8565" s="4" t="str">
        <f t="shared" si="1619"/>
        <v/>
      </c>
      <c r="AA8565" s="4" t="str">
        <f>IF($V8565="","",IF(Y8565&lt;36,0,IF(AND(36&lt;=Y8565,Y8565&lt;71),VLOOKUP($W8565,日射量と図３!$E$6:$F$34,2,TRUE),IF(AND(71&lt;=Y8565,Y8565&lt;107),VLOOKUP($W8565,日射量と図３!$E$6:$G$34,3,TRUE),IF(AND(107&lt;=Y8565,Y8565&lt;143),VLOOKUP($W8565,日射量と図３!$E$6:$H$34,4,TRUE),VLOOKUP($W8565,日射量と図３!$E$6:$I$34,5,TRUE))))))</f>
        <v/>
      </c>
      <c r="AB8565" s="4" t="str">
        <f>IF($V8565="","",IF(Z8565&lt;36,0,IF(AND(36&lt;=Z8565,Z8565&lt;71),VLOOKUP($W8565,日射量と図３!$E$6:$F$34,2,TRUE),IF(AND(71&lt;=Z8565,Z8565&lt;107),VLOOKUP($W8565,日射量と図３!$E$6:$G$34,3,TRUE),IF(AND(107&lt;=Z8565,Z8565&lt;143),VLOOKUP($W8565,日射量と図３!$E$6:$H$34,4,TRUE),VLOOKUP($W8565,日射量と図３!$E$6:$I$34,5,TRUE))))))</f>
        <v/>
      </c>
      <c r="AC8565" s="382" t="str">
        <f t="shared" si="1611"/>
        <v/>
      </c>
      <c r="AD8565" s="382" t="str">
        <f t="shared" si="1612"/>
        <v/>
      </c>
    </row>
    <row r="8566" spans="11:30" ht="13.5" customHeight="1">
      <c r="K8566" s="4">
        <f t="shared" si="1608"/>
        <v>5</v>
      </c>
      <c r="L8566" s="34">
        <v>43608</v>
      </c>
      <c r="M8566" s="4">
        <v>357</v>
      </c>
      <c r="N8566" s="4">
        <v>19</v>
      </c>
      <c r="O8566" s="31">
        <v>0.75</v>
      </c>
      <c r="P8566" s="35">
        <v>21.880000000000003</v>
      </c>
      <c r="Q8566" s="36">
        <f t="shared" si="1609"/>
        <v>16</v>
      </c>
      <c r="R8566" s="4">
        <f t="shared" si="1610"/>
        <v>0</v>
      </c>
      <c r="S8566" s="31">
        <f t="shared" si="1613"/>
        <v>0.20944444444444443</v>
      </c>
      <c r="T8566" s="31">
        <f t="shared" si="1614"/>
        <v>0.77601851851851855</v>
      </c>
      <c r="U8566" s="4">
        <f t="shared" si="1615"/>
        <v>0</v>
      </c>
      <c r="V8566" s="4" t="str">
        <f t="shared" si="1616"/>
        <v/>
      </c>
      <c r="W8566" s="18" t="str">
        <f>IF(V8566="","",VLOOKUP(L8566,日射量と図３!$A$4:$C$368,3,TRUE)*238.85/100)</f>
        <v/>
      </c>
      <c r="X8566" s="4" t="str">
        <f t="shared" si="1617"/>
        <v/>
      </c>
      <c r="Y8566" s="4" t="str">
        <f t="shared" si="1618"/>
        <v/>
      </c>
      <c r="Z8566" s="4" t="str">
        <f t="shared" si="1619"/>
        <v/>
      </c>
      <c r="AA8566" s="4" t="str">
        <f>IF($V8566="","",IF(Y8566&lt;36,0,IF(AND(36&lt;=Y8566,Y8566&lt;71),VLOOKUP($W8566,日射量と図３!$E$6:$F$34,2,TRUE),IF(AND(71&lt;=Y8566,Y8566&lt;107),VLOOKUP($W8566,日射量と図３!$E$6:$G$34,3,TRUE),IF(AND(107&lt;=Y8566,Y8566&lt;143),VLOOKUP($W8566,日射量と図３!$E$6:$H$34,4,TRUE),VLOOKUP($W8566,日射量と図３!$E$6:$I$34,5,TRUE))))))</f>
        <v/>
      </c>
      <c r="AB8566" s="4" t="str">
        <f>IF($V8566="","",IF(Z8566&lt;36,0,IF(AND(36&lt;=Z8566,Z8566&lt;71),VLOOKUP($W8566,日射量と図３!$E$6:$F$34,2,TRUE),IF(AND(71&lt;=Z8566,Z8566&lt;107),VLOOKUP($W8566,日射量と図３!$E$6:$G$34,3,TRUE),IF(AND(107&lt;=Z8566,Z8566&lt;143),VLOOKUP($W8566,日射量と図３!$E$6:$H$34,4,TRUE),VLOOKUP($W8566,日射量と図３!$E$6:$I$34,5,TRUE))))))</f>
        <v/>
      </c>
      <c r="AC8566" s="382" t="str">
        <f t="shared" si="1611"/>
        <v/>
      </c>
      <c r="AD8566" s="382" t="str">
        <f t="shared" si="1612"/>
        <v/>
      </c>
    </row>
    <row r="8567" spans="11:30" ht="13.5" customHeight="1">
      <c r="K8567" s="4">
        <f t="shared" si="1608"/>
        <v>5</v>
      </c>
      <c r="L8567" s="34">
        <v>43608</v>
      </c>
      <c r="M8567" s="4">
        <v>357</v>
      </c>
      <c r="N8567" s="4">
        <v>20</v>
      </c>
      <c r="O8567" s="31">
        <v>0.79166666666666663</v>
      </c>
      <c r="P8567" s="35">
        <v>20.86</v>
      </c>
      <c r="Q8567" s="36">
        <f t="shared" si="1609"/>
        <v>16</v>
      </c>
      <c r="R8567" s="4">
        <f t="shared" si="1610"/>
        <v>0</v>
      </c>
      <c r="S8567" s="31">
        <f t="shared" si="1613"/>
        <v>0.20944444444444443</v>
      </c>
      <c r="T8567" s="31">
        <f t="shared" si="1614"/>
        <v>0.77601851851851855</v>
      </c>
      <c r="U8567" s="4">
        <f t="shared" si="1615"/>
        <v>0</v>
      </c>
      <c r="V8567" s="4" t="str">
        <f t="shared" si="1616"/>
        <v/>
      </c>
      <c r="W8567" s="18" t="str">
        <f>IF(V8567="","",VLOOKUP(L8567,日射量と図３!$A$4:$C$368,3,TRUE)*238.85/100)</f>
        <v/>
      </c>
      <c r="X8567" s="4" t="str">
        <f t="shared" si="1617"/>
        <v/>
      </c>
      <c r="Y8567" s="4" t="str">
        <f t="shared" si="1618"/>
        <v/>
      </c>
      <c r="Z8567" s="4" t="str">
        <f t="shared" si="1619"/>
        <v/>
      </c>
      <c r="AA8567" s="4" t="str">
        <f>IF($V8567="","",IF(Y8567&lt;36,0,IF(AND(36&lt;=Y8567,Y8567&lt;71),VLOOKUP($W8567,日射量と図３!$E$6:$F$34,2,TRUE),IF(AND(71&lt;=Y8567,Y8567&lt;107),VLOOKUP($W8567,日射量と図３!$E$6:$G$34,3,TRUE),IF(AND(107&lt;=Y8567,Y8567&lt;143),VLOOKUP($W8567,日射量と図３!$E$6:$H$34,4,TRUE),VLOOKUP($W8567,日射量と図３!$E$6:$I$34,5,TRUE))))))</f>
        <v/>
      </c>
      <c r="AB8567" s="4" t="str">
        <f>IF($V8567="","",IF(Z8567&lt;36,0,IF(AND(36&lt;=Z8567,Z8567&lt;71),VLOOKUP($W8567,日射量と図３!$E$6:$F$34,2,TRUE),IF(AND(71&lt;=Z8567,Z8567&lt;107),VLOOKUP($W8567,日射量と図３!$E$6:$G$34,3,TRUE),IF(AND(107&lt;=Z8567,Z8567&lt;143),VLOOKUP($W8567,日射量と図３!$E$6:$H$34,4,TRUE),VLOOKUP($W8567,日射量と図３!$E$6:$I$34,5,TRUE))))))</f>
        <v/>
      </c>
      <c r="AC8567" s="382" t="str">
        <f t="shared" si="1611"/>
        <v/>
      </c>
      <c r="AD8567" s="382" t="str">
        <f t="shared" si="1612"/>
        <v/>
      </c>
    </row>
    <row r="8568" spans="11:30" ht="13.5" customHeight="1">
      <c r="K8568" s="4">
        <f t="shared" si="1608"/>
        <v>5</v>
      </c>
      <c r="L8568" s="34">
        <v>43608</v>
      </c>
      <c r="M8568" s="4">
        <v>357</v>
      </c>
      <c r="N8568" s="4">
        <v>21</v>
      </c>
      <c r="O8568" s="31">
        <v>0.83333333333333337</v>
      </c>
      <c r="P8568" s="35">
        <v>20.02</v>
      </c>
      <c r="Q8568" s="36">
        <f t="shared" si="1609"/>
        <v>16</v>
      </c>
      <c r="R8568" s="4">
        <f t="shared" si="1610"/>
        <v>0</v>
      </c>
      <c r="S8568" s="31">
        <f t="shared" si="1613"/>
        <v>0.20944444444444443</v>
      </c>
      <c r="T8568" s="31">
        <f t="shared" si="1614"/>
        <v>0.77601851851851855</v>
      </c>
      <c r="U8568" s="4">
        <f t="shared" si="1615"/>
        <v>0</v>
      </c>
      <c r="V8568" s="4" t="str">
        <f t="shared" si="1616"/>
        <v/>
      </c>
      <c r="W8568" s="18" t="str">
        <f>IF(V8568="","",VLOOKUP(L8568,日射量と図３!$A$4:$C$368,3,TRUE)*238.85/100)</f>
        <v/>
      </c>
      <c r="X8568" s="4" t="str">
        <f t="shared" si="1617"/>
        <v/>
      </c>
      <c r="Y8568" s="4" t="str">
        <f t="shared" si="1618"/>
        <v/>
      </c>
      <c r="Z8568" s="4" t="str">
        <f t="shared" si="1619"/>
        <v/>
      </c>
      <c r="AA8568" s="4" t="str">
        <f>IF($V8568="","",IF(Y8568&lt;36,0,IF(AND(36&lt;=Y8568,Y8568&lt;71),VLOOKUP($W8568,日射量と図３!$E$6:$F$34,2,TRUE),IF(AND(71&lt;=Y8568,Y8568&lt;107),VLOOKUP($W8568,日射量と図３!$E$6:$G$34,3,TRUE),IF(AND(107&lt;=Y8568,Y8568&lt;143),VLOOKUP($W8568,日射量と図３!$E$6:$H$34,4,TRUE),VLOOKUP($W8568,日射量と図３!$E$6:$I$34,5,TRUE))))))</f>
        <v/>
      </c>
      <c r="AB8568" s="4" t="str">
        <f>IF($V8568="","",IF(Z8568&lt;36,0,IF(AND(36&lt;=Z8568,Z8568&lt;71),VLOOKUP($W8568,日射量と図３!$E$6:$F$34,2,TRUE),IF(AND(71&lt;=Z8568,Z8568&lt;107),VLOOKUP($W8568,日射量と図３!$E$6:$G$34,3,TRUE),IF(AND(107&lt;=Z8568,Z8568&lt;143),VLOOKUP($W8568,日射量と図３!$E$6:$H$34,4,TRUE),VLOOKUP($W8568,日射量と図３!$E$6:$I$34,5,TRUE))))))</f>
        <v/>
      </c>
      <c r="AC8568" s="382" t="str">
        <f t="shared" si="1611"/>
        <v/>
      </c>
      <c r="AD8568" s="382" t="str">
        <f t="shared" si="1612"/>
        <v/>
      </c>
    </row>
    <row r="8569" spans="11:30" ht="13.5" customHeight="1">
      <c r="K8569" s="4">
        <f t="shared" si="1608"/>
        <v>5</v>
      </c>
      <c r="L8569" s="34">
        <v>43608</v>
      </c>
      <c r="M8569" s="4">
        <v>357</v>
      </c>
      <c r="N8569" s="4">
        <v>22</v>
      </c>
      <c r="O8569" s="31">
        <v>0.875</v>
      </c>
      <c r="P8569" s="35">
        <v>19.53</v>
      </c>
      <c r="Q8569" s="36">
        <f t="shared" si="1609"/>
        <v>16</v>
      </c>
      <c r="R8569" s="4">
        <f t="shared" si="1610"/>
        <v>0</v>
      </c>
      <c r="S8569" s="31">
        <f t="shared" si="1613"/>
        <v>0.20944444444444443</v>
      </c>
      <c r="T8569" s="31">
        <f t="shared" si="1614"/>
        <v>0.77601851851851855</v>
      </c>
      <c r="U8569" s="4">
        <f t="shared" si="1615"/>
        <v>0</v>
      </c>
      <c r="V8569" s="4" t="str">
        <f t="shared" si="1616"/>
        <v/>
      </c>
      <c r="W8569" s="18" t="str">
        <f>IF(V8569="","",VLOOKUP(L8569,日射量と図３!$A$4:$C$368,3,TRUE)*238.85/100)</f>
        <v/>
      </c>
      <c r="X8569" s="4" t="str">
        <f t="shared" si="1617"/>
        <v/>
      </c>
      <c r="Y8569" s="4" t="str">
        <f t="shared" si="1618"/>
        <v/>
      </c>
      <c r="Z8569" s="4" t="str">
        <f t="shared" si="1619"/>
        <v/>
      </c>
      <c r="AA8569" s="4" t="str">
        <f>IF($V8569="","",IF(Y8569&lt;36,0,IF(AND(36&lt;=Y8569,Y8569&lt;71),VLOOKUP($W8569,日射量と図３!$E$6:$F$34,2,TRUE),IF(AND(71&lt;=Y8569,Y8569&lt;107),VLOOKUP($W8569,日射量と図３!$E$6:$G$34,3,TRUE),IF(AND(107&lt;=Y8569,Y8569&lt;143),VLOOKUP($W8569,日射量と図３!$E$6:$H$34,4,TRUE),VLOOKUP($W8569,日射量と図３!$E$6:$I$34,5,TRUE))))))</f>
        <v/>
      </c>
      <c r="AB8569" s="4" t="str">
        <f>IF($V8569="","",IF(Z8569&lt;36,0,IF(AND(36&lt;=Z8569,Z8569&lt;71),VLOOKUP($W8569,日射量と図３!$E$6:$F$34,2,TRUE),IF(AND(71&lt;=Z8569,Z8569&lt;107),VLOOKUP($W8569,日射量と図３!$E$6:$G$34,3,TRUE),IF(AND(107&lt;=Z8569,Z8569&lt;143),VLOOKUP($W8569,日射量と図３!$E$6:$H$34,4,TRUE),VLOOKUP($W8569,日射量と図３!$E$6:$I$34,5,TRUE))))))</f>
        <v/>
      </c>
      <c r="AC8569" s="382" t="str">
        <f t="shared" si="1611"/>
        <v/>
      </c>
      <c r="AD8569" s="382" t="str">
        <f t="shared" si="1612"/>
        <v/>
      </c>
    </row>
    <row r="8570" spans="11:30" ht="13.5" customHeight="1">
      <c r="K8570" s="4">
        <f t="shared" si="1608"/>
        <v>5</v>
      </c>
      <c r="L8570" s="34">
        <v>43608</v>
      </c>
      <c r="M8570" s="4">
        <v>357</v>
      </c>
      <c r="N8570" s="4">
        <v>23</v>
      </c>
      <c r="O8570" s="31">
        <v>0.91666666666666663</v>
      </c>
      <c r="P8570" s="35">
        <v>19.12</v>
      </c>
      <c r="Q8570" s="36">
        <f t="shared" si="1609"/>
        <v>13</v>
      </c>
      <c r="R8570" s="4">
        <f t="shared" si="1610"/>
        <v>0</v>
      </c>
      <c r="S8570" s="31">
        <f t="shared" si="1613"/>
        <v>0.20944444444444443</v>
      </c>
      <c r="T8570" s="31">
        <f t="shared" si="1614"/>
        <v>0.77601851851851855</v>
      </c>
      <c r="U8570" s="4">
        <f t="shared" si="1615"/>
        <v>0</v>
      </c>
      <c r="V8570" s="4" t="str">
        <f t="shared" si="1616"/>
        <v/>
      </c>
      <c r="W8570" s="18" t="str">
        <f>IF(V8570="","",VLOOKUP(L8570,日射量と図３!$A$4:$C$368,3,TRUE)*238.85/100)</f>
        <v/>
      </c>
      <c r="X8570" s="4" t="str">
        <f t="shared" si="1617"/>
        <v/>
      </c>
      <c r="Y8570" s="4" t="str">
        <f t="shared" si="1618"/>
        <v/>
      </c>
      <c r="Z8570" s="4" t="str">
        <f t="shared" si="1619"/>
        <v/>
      </c>
      <c r="AA8570" s="4" t="str">
        <f>IF($V8570="","",IF(Y8570&lt;36,0,IF(AND(36&lt;=Y8570,Y8570&lt;71),VLOOKUP($W8570,日射量と図３!$E$6:$F$34,2,TRUE),IF(AND(71&lt;=Y8570,Y8570&lt;107),VLOOKUP($W8570,日射量と図３!$E$6:$G$34,3,TRUE),IF(AND(107&lt;=Y8570,Y8570&lt;143),VLOOKUP($W8570,日射量と図３!$E$6:$H$34,4,TRUE),VLOOKUP($W8570,日射量と図３!$E$6:$I$34,5,TRUE))))))</f>
        <v/>
      </c>
      <c r="AB8570" s="4" t="str">
        <f>IF($V8570="","",IF(Z8570&lt;36,0,IF(AND(36&lt;=Z8570,Z8570&lt;71),VLOOKUP($W8570,日射量と図３!$E$6:$F$34,2,TRUE),IF(AND(71&lt;=Z8570,Z8570&lt;107),VLOOKUP($W8570,日射量と図３!$E$6:$G$34,3,TRUE),IF(AND(107&lt;=Z8570,Z8570&lt;143),VLOOKUP($W8570,日射量と図３!$E$6:$H$34,4,TRUE),VLOOKUP($W8570,日射量と図３!$E$6:$I$34,5,TRUE))))))</f>
        <v/>
      </c>
      <c r="AC8570" s="382" t="str">
        <f t="shared" si="1611"/>
        <v/>
      </c>
      <c r="AD8570" s="382" t="str">
        <f t="shared" si="1612"/>
        <v/>
      </c>
    </row>
    <row r="8571" spans="11:30" ht="13.5" customHeight="1">
      <c r="K8571" s="4">
        <f t="shared" si="1608"/>
        <v>5</v>
      </c>
      <c r="L8571" s="34">
        <v>43608</v>
      </c>
      <c r="M8571" s="4">
        <v>357</v>
      </c>
      <c r="N8571" s="4">
        <v>24</v>
      </c>
      <c r="O8571" s="31">
        <v>0.95833333333333337</v>
      </c>
      <c r="P8571" s="35">
        <v>18.650000000000002</v>
      </c>
      <c r="Q8571" s="36">
        <f t="shared" si="1609"/>
        <v>13</v>
      </c>
      <c r="R8571" s="4">
        <f t="shared" si="1610"/>
        <v>0</v>
      </c>
      <c r="S8571" s="31">
        <f t="shared" si="1613"/>
        <v>0.20944444444444443</v>
      </c>
      <c r="T8571" s="31">
        <f t="shared" si="1614"/>
        <v>0.77601851851851855</v>
      </c>
      <c r="U8571" s="4">
        <f t="shared" si="1615"/>
        <v>0</v>
      </c>
      <c r="V8571" s="4" t="str">
        <f t="shared" si="1616"/>
        <v/>
      </c>
      <c r="W8571" s="18" t="str">
        <f>IF(V8571="","",VLOOKUP(L8571,日射量と図３!$A$4:$C$368,3,TRUE)*238.85/100)</f>
        <v/>
      </c>
      <c r="X8571" s="4" t="str">
        <f t="shared" si="1617"/>
        <v/>
      </c>
      <c r="Y8571" s="4" t="str">
        <f t="shared" si="1618"/>
        <v/>
      </c>
      <c r="Z8571" s="4" t="str">
        <f t="shared" si="1619"/>
        <v/>
      </c>
      <c r="AA8571" s="4" t="str">
        <f>IF($V8571="","",IF(Y8571&lt;36,0,IF(AND(36&lt;=Y8571,Y8571&lt;71),VLOOKUP($W8571,日射量と図３!$E$6:$F$34,2,TRUE),IF(AND(71&lt;=Y8571,Y8571&lt;107),VLOOKUP($W8571,日射量と図３!$E$6:$G$34,3,TRUE),IF(AND(107&lt;=Y8571,Y8571&lt;143),VLOOKUP($W8571,日射量と図３!$E$6:$H$34,4,TRUE),VLOOKUP($W8571,日射量と図３!$E$6:$I$34,5,TRUE))))))</f>
        <v/>
      </c>
      <c r="AB8571" s="4" t="str">
        <f>IF($V8571="","",IF(Z8571&lt;36,0,IF(AND(36&lt;=Z8571,Z8571&lt;71),VLOOKUP($W8571,日射量と図３!$E$6:$F$34,2,TRUE),IF(AND(71&lt;=Z8571,Z8571&lt;107),VLOOKUP($W8571,日射量と図３!$E$6:$G$34,3,TRUE),IF(AND(107&lt;=Z8571,Z8571&lt;143),VLOOKUP($W8571,日射量と図３!$E$6:$H$34,4,TRUE),VLOOKUP($W8571,日射量と図３!$E$6:$I$34,5,TRUE))))))</f>
        <v/>
      </c>
      <c r="AC8571" s="382" t="str">
        <f t="shared" si="1611"/>
        <v/>
      </c>
      <c r="AD8571" s="382" t="str">
        <f t="shared" si="1612"/>
        <v/>
      </c>
    </row>
    <row r="8572" spans="11:30" ht="13.5" customHeight="1">
      <c r="K8572" s="4">
        <f t="shared" si="1608"/>
        <v>5</v>
      </c>
      <c r="L8572" s="34">
        <v>43609</v>
      </c>
      <c r="M8572" s="4">
        <v>358</v>
      </c>
      <c r="N8572" s="4">
        <v>1</v>
      </c>
      <c r="O8572" s="31">
        <v>0</v>
      </c>
      <c r="P8572" s="35">
        <v>18.16</v>
      </c>
      <c r="Q8572" s="36">
        <f t="shared" si="1609"/>
        <v>13</v>
      </c>
      <c r="R8572" s="4">
        <f t="shared" si="1610"/>
        <v>0</v>
      </c>
      <c r="S8572" s="31">
        <f t="shared" si="1613"/>
        <v>0.20944444444444443</v>
      </c>
      <c r="T8572" s="31">
        <f t="shared" si="1614"/>
        <v>0.77601851851851855</v>
      </c>
      <c r="U8572" s="4">
        <f t="shared" si="1615"/>
        <v>0</v>
      </c>
      <c r="V8572" s="4">
        <f t="shared" si="1616"/>
        <v>0</v>
      </c>
      <c r="W8572" s="18">
        <f>IF(V8572="","",VLOOKUP(L8572,日射量と図３!$A$4:$C$368,3,TRUE)*238.85/100)</f>
        <v>50.158499999999997</v>
      </c>
      <c r="X8572" s="4">
        <f t="shared" si="1617"/>
        <v>14</v>
      </c>
      <c r="Y8572" s="4">
        <f t="shared" si="1618"/>
        <v>0</v>
      </c>
      <c r="Z8572" s="4">
        <f t="shared" si="1619"/>
        <v>0</v>
      </c>
      <c r="AA8572" s="4">
        <f>IF($V8572="","",IF(Y8572&lt;36,0,IF(AND(36&lt;=Y8572,Y8572&lt;71),VLOOKUP($W8572,日射量と図３!$E$6:$F$34,2,TRUE),IF(AND(71&lt;=Y8572,Y8572&lt;107),VLOOKUP($W8572,日射量と図３!$E$6:$G$34,3,TRUE),IF(AND(107&lt;=Y8572,Y8572&lt;143),VLOOKUP($W8572,日射量と図３!$E$6:$H$34,4,TRUE),VLOOKUP($W8572,日射量と図３!$E$6:$I$34,5,TRUE))))))</f>
        <v>0</v>
      </c>
      <c r="AB8572" s="4">
        <f>IF($V8572="","",IF(Z8572&lt;36,0,IF(AND(36&lt;=Z8572,Z8572&lt;71),VLOOKUP($W8572,日射量と図３!$E$6:$F$34,2,TRUE),IF(AND(71&lt;=Z8572,Z8572&lt;107),VLOOKUP($W8572,日射量と図３!$E$6:$G$34,3,TRUE),IF(AND(107&lt;=Z8572,Z8572&lt;143),VLOOKUP($W8572,日射量と図３!$E$6:$H$34,4,TRUE),VLOOKUP($W8572,日射量と図３!$E$6:$I$34,5,TRUE))))))</f>
        <v>0</v>
      </c>
      <c r="AC8572" s="382">
        <f t="shared" si="1611"/>
        <v>0</v>
      </c>
      <c r="AD8572" s="382">
        <f t="shared" si="1612"/>
        <v>0</v>
      </c>
    </row>
    <row r="8573" spans="11:30" ht="13.5" customHeight="1">
      <c r="K8573" s="4">
        <f t="shared" si="1608"/>
        <v>5</v>
      </c>
      <c r="L8573" s="34">
        <v>43609</v>
      </c>
      <c r="M8573" s="4">
        <v>358</v>
      </c>
      <c r="N8573" s="4">
        <v>2</v>
      </c>
      <c r="O8573" s="31">
        <v>4.1666666666666664E-2</v>
      </c>
      <c r="P8573" s="35">
        <v>17.84</v>
      </c>
      <c r="Q8573" s="36">
        <f t="shared" si="1609"/>
        <v>13</v>
      </c>
      <c r="R8573" s="4">
        <f t="shared" si="1610"/>
        <v>0</v>
      </c>
      <c r="S8573" s="31">
        <f t="shared" si="1613"/>
        <v>0.20944444444444443</v>
      </c>
      <c r="T8573" s="31">
        <f t="shared" si="1614"/>
        <v>0.77601851851851855</v>
      </c>
      <c r="U8573" s="4">
        <f t="shared" si="1615"/>
        <v>0</v>
      </c>
      <c r="V8573" s="4" t="str">
        <f t="shared" si="1616"/>
        <v/>
      </c>
      <c r="W8573" s="18" t="str">
        <f>IF(V8573="","",VLOOKUP(L8573,日射量と図３!$A$4:$C$368,3,TRUE)*238.85/100)</f>
        <v/>
      </c>
      <c r="X8573" s="4" t="str">
        <f t="shared" si="1617"/>
        <v/>
      </c>
      <c r="Y8573" s="4" t="str">
        <f t="shared" si="1618"/>
        <v/>
      </c>
      <c r="Z8573" s="4" t="str">
        <f t="shared" si="1619"/>
        <v/>
      </c>
      <c r="AA8573" s="4" t="str">
        <f>IF($V8573="","",IF(Y8573&lt;36,0,IF(AND(36&lt;=Y8573,Y8573&lt;71),VLOOKUP($W8573,日射量と図３!$E$6:$F$34,2,TRUE),IF(AND(71&lt;=Y8573,Y8573&lt;107),VLOOKUP($W8573,日射量と図３!$E$6:$G$34,3,TRUE),IF(AND(107&lt;=Y8573,Y8573&lt;143),VLOOKUP($W8573,日射量と図３!$E$6:$H$34,4,TRUE),VLOOKUP($W8573,日射量と図３!$E$6:$I$34,5,TRUE))))))</f>
        <v/>
      </c>
      <c r="AB8573" s="4" t="str">
        <f>IF($V8573="","",IF(Z8573&lt;36,0,IF(AND(36&lt;=Z8573,Z8573&lt;71),VLOOKUP($W8573,日射量と図３!$E$6:$F$34,2,TRUE),IF(AND(71&lt;=Z8573,Z8573&lt;107),VLOOKUP($W8573,日射量と図３!$E$6:$G$34,3,TRUE),IF(AND(107&lt;=Z8573,Z8573&lt;143),VLOOKUP($W8573,日射量と図３!$E$6:$H$34,4,TRUE),VLOOKUP($W8573,日射量と図３!$E$6:$I$34,5,TRUE))))))</f>
        <v/>
      </c>
      <c r="AC8573" s="382" t="str">
        <f t="shared" si="1611"/>
        <v/>
      </c>
      <c r="AD8573" s="382" t="str">
        <f t="shared" si="1612"/>
        <v/>
      </c>
    </row>
    <row r="8574" spans="11:30" ht="13.5" customHeight="1">
      <c r="K8574" s="4">
        <f t="shared" si="1608"/>
        <v>5</v>
      </c>
      <c r="L8574" s="34">
        <v>43609</v>
      </c>
      <c r="M8574" s="4">
        <v>358</v>
      </c>
      <c r="N8574" s="4">
        <v>3</v>
      </c>
      <c r="O8574" s="31">
        <v>8.3333333333333329E-2</v>
      </c>
      <c r="P8574" s="35">
        <v>17.470000000000002</v>
      </c>
      <c r="Q8574" s="36">
        <f t="shared" si="1609"/>
        <v>13</v>
      </c>
      <c r="R8574" s="4">
        <f t="shared" si="1610"/>
        <v>0</v>
      </c>
      <c r="S8574" s="31">
        <f t="shared" si="1613"/>
        <v>0.20944444444444443</v>
      </c>
      <c r="T8574" s="31">
        <f t="shared" si="1614"/>
        <v>0.77601851851851855</v>
      </c>
      <c r="U8574" s="4">
        <f t="shared" si="1615"/>
        <v>0</v>
      </c>
      <c r="V8574" s="4" t="str">
        <f t="shared" si="1616"/>
        <v/>
      </c>
      <c r="W8574" s="18" t="str">
        <f>IF(V8574="","",VLOOKUP(L8574,日射量と図３!$A$4:$C$368,3,TRUE)*238.85/100)</f>
        <v/>
      </c>
      <c r="X8574" s="4" t="str">
        <f t="shared" si="1617"/>
        <v/>
      </c>
      <c r="Y8574" s="4" t="str">
        <f t="shared" si="1618"/>
        <v/>
      </c>
      <c r="Z8574" s="4" t="str">
        <f t="shared" si="1619"/>
        <v/>
      </c>
      <c r="AA8574" s="4" t="str">
        <f>IF($V8574="","",IF(Y8574&lt;36,0,IF(AND(36&lt;=Y8574,Y8574&lt;71),VLOOKUP($W8574,日射量と図３!$E$6:$F$34,2,TRUE),IF(AND(71&lt;=Y8574,Y8574&lt;107),VLOOKUP($W8574,日射量と図３!$E$6:$G$34,3,TRUE),IF(AND(107&lt;=Y8574,Y8574&lt;143),VLOOKUP($W8574,日射量と図３!$E$6:$H$34,4,TRUE),VLOOKUP($W8574,日射量と図３!$E$6:$I$34,5,TRUE))))))</f>
        <v/>
      </c>
      <c r="AB8574" s="4" t="str">
        <f>IF($V8574="","",IF(Z8574&lt;36,0,IF(AND(36&lt;=Z8574,Z8574&lt;71),VLOOKUP($W8574,日射量と図３!$E$6:$F$34,2,TRUE),IF(AND(71&lt;=Z8574,Z8574&lt;107),VLOOKUP($W8574,日射量と図３!$E$6:$G$34,3,TRUE),IF(AND(107&lt;=Z8574,Z8574&lt;143),VLOOKUP($W8574,日射量と図３!$E$6:$H$34,4,TRUE),VLOOKUP($W8574,日射量と図３!$E$6:$I$34,5,TRUE))))))</f>
        <v/>
      </c>
      <c r="AC8574" s="382" t="str">
        <f t="shared" si="1611"/>
        <v/>
      </c>
      <c r="AD8574" s="382" t="str">
        <f t="shared" si="1612"/>
        <v/>
      </c>
    </row>
    <row r="8575" spans="11:30" ht="13.5" customHeight="1">
      <c r="K8575" s="4">
        <f t="shared" si="1608"/>
        <v>5</v>
      </c>
      <c r="L8575" s="34">
        <v>43609</v>
      </c>
      <c r="M8575" s="4">
        <v>358</v>
      </c>
      <c r="N8575" s="4">
        <v>4</v>
      </c>
      <c r="O8575" s="31">
        <v>0.125</v>
      </c>
      <c r="P8575" s="35">
        <v>17.259999999999998</v>
      </c>
      <c r="Q8575" s="36">
        <f t="shared" si="1609"/>
        <v>13</v>
      </c>
      <c r="R8575" s="4">
        <f t="shared" si="1610"/>
        <v>0</v>
      </c>
      <c r="S8575" s="31">
        <f t="shared" si="1613"/>
        <v>0.20944444444444443</v>
      </c>
      <c r="T8575" s="31">
        <f t="shared" si="1614"/>
        <v>0.77601851851851855</v>
      </c>
      <c r="U8575" s="4">
        <f t="shared" si="1615"/>
        <v>0</v>
      </c>
      <c r="V8575" s="4" t="str">
        <f t="shared" si="1616"/>
        <v/>
      </c>
      <c r="W8575" s="18" t="str">
        <f>IF(V8575="","",VLOOKUP(L8575,日射量と図３!$A$4:$C$368,3,TRUE)*238.85/100)</f>
        <v/>
      </c>
      <c r="X8575" s="4" t="str">
        <f t="shared" si="1617"/>
        <v/>
      </c>
      <c r="Y8575" s="4" t="str">
        <f t="shared" si="1618"/>
        <v/>
      </c>
      <c r="Z8575" s="4" t="str">
        <f t="shared" si="1619"/>
        <v/>
      </c>
      <c r="AA8575" s="4" t="str">
        <f>IF($V8575="","",IF(Y8575&lt;36,0,IF(AND(36&lt;=Y8575,Y8575&lt;71),VLOOKUP($W8575,日射量と図３!$E$6:$F$34,2,TRUE),IF(AND(71&lt;=Y8575,Y8575&lt;107),VLOOKUP($W8575,日射量と図３!$E$6:$G$34,3,TRUE),IF(AND(107&lt;=Y8575,Y8575&lt;143),VLOOKUP($W8575,日射量と図３!$E$6:$H$34,4,TRUE),VLOOKUP($W8575,日射量と図３!$E$6:$I$34,5,TRUE))))))</f>
        <v/>
      </c>
      <c r="AB8575" s="4" t="str">
        <f>IF($V8575="","",IF(Z8575&lt;36,0,IF(AND(36&lt;=Z8575,Z8575&lt;71),VLOOKUP($W8575,日射量と図３!$E$6:$F$34,2,TRUE),IF(AND(71&lt;=Z8575,Z8575&lt;107),VLOOKUP($W8575,日射量と図３!$E$6:$G$34,3,TRUE),IF(AND(107&lt;=Z8575,Z8575&lt;143),VLOOKUP($W8575,日射量と図３!$E$6:$H$34,4,TRUE),VLOOKUP($W8575,日射量と図３!$E$6:$I$34,5,TRUE))))))</f>
        <v/>
      </c>
      <c r="AC8575" s="382" t="str">
        <f t="shared" si="1611"/>
        <v/>
      </c>
      <c r="AD8575" s="382" t="str">
        <f t="shared" si="1612"/>
        <v/>
      </c>
    </row>
    <row r="8576" spans="11:30" ht="13.5" customHeight="1">
      <c r="K8576" s="4">
        <f t="shared" si="1608"/>
        <v>5</v>
      </c>
      <c r="L8576" s="34">
        <v>43609</v>
      </c>
      <c r="M8576" s="4">
        <v>358</v>
      </c>
      <c r="N8576" s="4">
        <v>5</v>
      </c>
      <c r="O8576" s="31">
        <v>0.16666666666666666</v>
      </c>
      <c r="P8576" s="35">
        <v>16.920000000000002</v>
      </c>
      <c r="Q8576" s="36">
        <f t="shared" si="1609"/>
        <v>15</v>
      </c>
      <c r="R8576" s="4">
        <f t="shared" si="1610"/>
        <v>0</v>
      </c>
      <c r="S8576" s="31">
        <f t="shared" si="1613"/>
        <v>0.20944444444444443</v>
      </c>
      <c r="T8576" s="31">
        <f t="shared" si="1614"/>
        <v>0.77601851851851855</v>
      </c>
      <c r="U8576" s="4">
        <f t="shared" si="1615"/>
        <v>0</v>
      </c>
      <c r="V8576" s="4" t="str">
        <f t="shared" si="1616"/>
        <v/>
      </c>
      <c r="W8576" s="18" t="str">
        <f>IF(V8576="","",VLOOKUP(L8576,日射量と図３!$A$4:$C$368,3,TRUE)*238.85/100)</f>
        <v/>
      </c>
      <c r="X8576" s="4" t="str">
        <f t="shared" si="1617"/>
        <v/>
      </c>
      <c r="Y8576" s="4" t="str">
        <f t="shared" si="1618"/>
        <v/>
      </c>
      <c r="Z8576" s="4" t="str">
        <f t="shared" si="1619"/>
        <v/>
      </c>
      <c r="AA8576" s="4" t="str">
        <f>IF($V8576="","",IF(Y8576&lt;36,0,IF(AND(36&lt;=Y8576,Y8576&lt;71),VLOOKUP($W8576,日射量と図３!$E$6:$F$34,2,TRUE),IF(AND(71&lt;=Y8576,Y8576&lt;107),VLOOKUP($W8576,日射量と図３!$E$6:$G$34,3,TRUE),IF(AND(107&lt;=Y8576,Y8576&lt;143),VLOOKUP($W8576,日射量と図３!$E$6:$H$34,4,TRUE),VLOOKUP($W8576,日射量と図３!$E$6:$I$34,5,TRUE))))))</f>
        <v/>
      </c>
      <c r="AB8576" s="4" t="str">
        <f>IF($V8576="","",IF(Z8576&lt;36,0,IF(AND(36&lt;=Z8576,Z8576&lt;71),VLOOKUP($W8576,日射量と図３!$E$6:$F$34,2,TRUE),IF(AND(71&lt;=Z8576,Z8576&lt;107),VLOOKUP($W8576,日射量と図３!$E$6:$G$34,3,TRUE),IF(AND(107&lt;=Z8576,Z8576&lt;143),VLOOKUP($W8576,日射量と図３!$E$6:$H$34,4,TRUE),VLOOKUP($W8576,日射量と図３!$E$6:$I$34,5,TRUE))))))</f>
        <v/>
      </c>
      <c r="AC8576" s="382" t="str">
        <f t="shared" si="1611"/>
        <v/>
      </c>
      <c r="AD8576" s="382" t="str">
        <f t="shared" si="1612"/>
        <v/>
      </c>
    </row>
    <row r="8577" spans="11:30" ht="13.5" customHeight="1">
      <c r="K8577" s="4">
        <f t="shared" si="1608"/>
        <v>5</v>
      </c>
      <c r="L8577" s="34">
        <v>43609</v>
      </c>
      <c r="M8577" s="4">
        <v>358</v>
      </c>
      <c r="N8577" s="4">
        <v>6</v>
      </c>
      <c r="O8577" s="31">
        <v>0.20833333333333334</v>
      </c>
      <c r="P8577" s="35">
        <v>16.690000000000001</v>
      </c>
      <c r="Q8577" s="36">
        <f t="shared" si="1609"/>
        <v>15</v>
      </c>
      <c r="R8577" s="4">
        <f t="shared" si="1610"/>
        <v>0</v>
      </c>
      <c r="S8577" s="31">
        <f t="shared" si="1613"/>
        <v>0.20944444444444443</v>
      </c>
      <c r="T8577" s="31">
        <f t="shared" si="1614"/>
        <v>0.77601851851851855</v>
      </c>
      <c r="U8577" s="4">
        <f t="shared" si="1615"/>
        <v>0</v>
      </c>
      <c r="V8577" s="4" t="str">
        <f t="shared" si="1616"/>
        <v/>
      </c>
      <c r="W8577" s="18" t="str">
        <f>IF(V8577="","",VLOOKUP(L8577,日射量と図３!$A$4:$C$368,3,TRUE)*238.85/100)</f>
        <v/>
      </c>
      <c r="X8577" s="4" t="str">
        <f t="shared" si="1617"/>
        <v/>
      </c>
      <c r="Y8577" s="4" t="str">
        <f t="shared" si="1618"/>
        <v/>
      </c>
      <c r="Z8577" s="4" t="str">
        <f t="shared" si="1619"/>
        <v/>
      </c>
      <c r="AA8577" s="4" t="str">
        <f>IF($V8577="","",IF(Y8577&lt;36,0,IF(AND(36&lt;=Y8577,Y8577&lt;71),VLOOKUP($W8577,日射量と図３!$E$6:$F$34,2,TRUE),IF(AND(71&lt;=Y8577,Y8577&lt;107),VLOOKUP($W8577,日射量と図３!$E$6:$G$34,3,TRUE),IF(AND(107&lt;=Y8577,Y8577&lt;143),VLOOKUP($W8577,日射量と図３!$E$6:$H$34,4,TRUE),VLOOKUP($W8577,日射量と図３!$E$6:$I$34,5,TRUE))))))</f>
        <v/>
      </c>
      <c r="AB8577" s="4" t="str">
        <f>IF($V8577="","",IF(Z8577&lt;36,0,IF(AND(36&lt;=Z8577,Z8577&lt;71),VLOOKUP($W8577,日射量と図３!$E$6:$F$34,2,TRUE),IF(AND(71&lt;=Z8577,Z8577&lt;107),VLOOKUP($W8577,日射量と図３!$E$6:$G$34,3,TRUE),IF(AND(107&lt;=Z8577,Z8577&lt;143),VLOOKUP($W8577,日射量と図３!$E$6:$H$34,4,TRUE),VLOOKUP($W8577,日射量と図３!$E$6:$I$34,5,TRUE))))))</f>
        <v/>
      </c>
      <c r="AC8577" s="382" t="str">
        <f t="shared" si="1611"/>
        <v/>
      </c>
      <c r="AD8577" s="382" t="str">
        <f t="shared" si="1612"/>
        <v/>
      </c>
    </row>
    <row r="8578" spans="11:30" ht="13.5" customHeight="1">
      <c r="K8578" s="4">
        <f t="shared" si="1608"/>
        <v>5</v>
      </c>
      <c r="L8578" s="34">
        <v>43609</v>
      </c>
      <c r="M8578" s="4">
        <v>358</v>
      </c>
      <c r="N8578" s="4">
        <v>7</v>
      </c>
      <c r="O8578" s="31">
        <v>0.25</v>
      </c>
      <c r="P8578" s="35">
        <v>17.200000000000003</v>
      </c>
      <c r="Q8578" s="36">
        <f t="shared" si="1609"/>
        <v>15</v>
      </c>
      <c r="R8578" s="4">
        <f t="shared" si="1610"/>
        <v>0</v>
      </c>
      <c r="S8578" s="31">
        <f t="shared" si="1613"/>
        <v>0.20944444444444443</v>
      </c>
      <c r="T8578" s="31">
        <f t="shared" si="1614"/>
        <v>0.77601851851851855</v>
      </c>
      <c r="U8578" s="4">
        <f t="shared" si="1615"/>
        <v>0</v>
      </c>
      <c r="V8578" s="4" t="str">
        <f t="shared" si="1616"/>
        <v/>
      </c>
      <c r="W8578" s="18" t="str">
        <f>IF(V8578="","",VLOOKUP(L8578,日射量と図３!$A$4:$C$368,3,TRUE)*238.85/100)</f>
        <v/>
      </c>
      <c r="X8578" s="4" t="str">
        <f t="shared" si="1617"/>
        <v/>
      </c>
      <c r="Y8578" s="4" t="str">
        <f t="shared" si="1618"/>
        <v/>
      </c>
      <c r="Z8578" s="4" t="str">
        <f t="shared" si="1619"/>
        <v/>
      </c>
      <c r="AA8578" s="4" t="str">
        <f>IF($V8578="","",IF(Y8578&lt;36,0,IF(AND(36&lt;=Y8578,Y8578&lt;71),VLOOKUP($W8578,日射量と図３!$E$6:$F$34,2,TRUE),IF(AND(71&lt;=Y8578,Y8578&lt;107),VLOOKUP($W8578,日射量と図３!$E$6:$G$34,3,TRUE),IF(AND(107&lt;=Y8578,Y8578&lt;143),VLOOKUP($W8578,日射量と図３!$E$6:$H$34,4,TRUE),VLOOKUP($W8578,日射量と図３!$E$6:$I$34,5,TRUE))))))</f>
        <v/>
      </c>
      <c r="AB8578" s="4" t="str">
        <f>IF($V8578="","",IF(Z8578&lt;36,0,IF(AND(36&lt;=Z8578,Z8578&lt;71),VLOOKUP($W8578,日射量と図３!$E$6:$F$34,2,TRUE),IF(AND(71&lt;=Z8578,Z8578&lt;107),VLOOKUP($W8578,日射量と図３!$E$6:$G$34,3,TRUE),IF(AND(107&lt;=Z8578,Z8578&lt;143),VLOOKUP($W8578,日射量と図３!$E$6:$H$34,4,TRUE),VLOOKUP($W8578,日射量と図３!$E$6:$I$34,5,TRUE))))))</f>
        <v/>
      </c>
      <c r="AC8578" s="382" t="str">
        <f t="shared" si="1611"/>
        <v/>
      </c>
      <c r="AD8578" s="382" t="str">
        <f t="shared" si="1612"/>
        <v/>
      </c>
    </row>
    <row r="8579" spans="11:30" ht="13.5" customHeight="1">
      <c r="K8579" s="4">
        <f t="shared" si="1608"/>
        <v>5</v>
      </c>
      <c r="L8579" s="34">
        <v>43609</v>
      </c>
      <c r="M8579" s="4">
        <v>358</v>
      </c>
      <c r="N8579" s="4">
        <v>8</v>
      </c>
      <c r="O8579" s="31">
        <v>0.29166666666666669</v>
      </c>
      <c r="P8579" s="35">
        <v>18.250000000000004</v>
      </c>
      <c r="Q8579" s="36">
        <f t="shared" si="1609"/>
        <v>12</v>
      </c>
      <c r="R8579" s="4">
        <f t="shared" si="1610"/>
        <v>0</v>
      </c>
      <c r="S8579" s="31">
        <f t="shared" si="1613"/>
        <v>0.20944444444444443</v>
      </c>
      <c r="T8579" s="31">
        <f t="shared" si="1614"/>
        <v>0.77601851851851855</v>
      </c>
      <c r="U8579" s="4">
        <f t="shared" si="1615"/>
        <v>0</v>
      </c>
      <c r="V8579" s="4" t="str">
        <f t="shared" si="1616"/>
        <v/>
      </c>
      <c r="W8579" s="18" t="str">
        <f>IF(V8579="","",VLOOKUP(L8579,日射量と図３!$A$4:$C$368,3,TRUE)*238.85/100)</f>
        <v/>
      </c>
      <c r="X8579" s="4" t="str">
        <f t="shared" si="1617"/>
        <v/>
      </c>
      <c r="Y8579" s="4" t="str">
        <f t="shared" si="1618"/>
        <v/>
      </c>
      <c r="Z8579" s="4" t="str">
        <f t="shared" si="1619"/>
        <v/>
      </c>
      <c r="AA8579" s="4" t="str">
        <f>IF($V8579="","",IF(Y8579&lt;36,0,IF(AND(36&lt;=Y8579,Y8579&lt;71),VLOOKUP($W8579,日射量と図３!$E$6:$F$34,2,TRUE),IF(AND(71&lt;=Y8579,Y8579&lt;107),VLOOKUP($W8579,日射量と図３!$E$6:$G$34,3,TRUE),IF(AND(107&lt;=Y8579,Y8579&lt;143),VLOOKUP($W8579,日射量と図３!$E$6:$H$34,4,TRUE),VLOOKUP($W8579,日射量と図３!$E$6:$I$34,5,TRUE))))))</f>
        <v/>
      </c>
      <c r="AB8579" s="4" t="str">
        <f>IF($V8579="","",IF(Z8579&lt;36,0,IF(AND(36&lt;=Z8579,Z8579&lt;71),VLOOKUP($W8579,日射量と図３!$E$6:$F$34,2,TRUE),IF(AND(71&lt;=Z8579,Z8579&lt;107),VLOOKUP($W8579,日射量と図３!$E$6:$G$34,3,TRUE),IF(AND(107&lt;=Z8579,Z8579&lt;143),VLOOKUP($W8579,日射量と図３!$E$6:$H$34,4,TRUE),VLOOKUP($W8579,日射量と図３!$E$6:$I$34,5,TRUE))))))</f>
        <v/>
      </c>
      <c r="AC8579" s="382" t="str">
        <f t="shared" si="1611"/>
        <v/>
      </c>
      <c r="AD8579" s="382" t="str">
        <f t="shared" si="1612"/>
        <v/>
      </c>
    </row>
    <row r="8580" spans="11:30" ht="13.5" customHeight="1">
      <c r="K8580" s="4">
        <f t="shared" si="1608"/>
        <v>5</v>
      </c>
      <c r="L8580" s="34">
        <v>43609</v>
      </c>
      <c r="M8580" s="4">
        <v>358</v>
      </c>
      <c r="N8580" s="4">
        <v>9</v>
      </c>
      <c r="O8580" s="31">
        <v>0.33333333333333331</v>
      </c>
      <c r="P8580" s="35">
        <v>19.380000000000003</v>
      </c>
      <c r="Q8580" s="36">
        <f t="shared" si="1609"/>
        <v>12</v>
      </c>
      <c r="R8580" s="4">
        <f t="shared" si="1610"/>
        <v>0</v>
      </c>
      <c r="S8580" s="31">
        <f t="shared" si="1613"/>
        <v>0.20944444444444443</v>
      </c>
      <c r="T8580" s="31">
        <f t="shared" si="1614"/>
        <v>0.77601851851851855</v>
      </c>
      <c r="U8580" s="4">
        <f t="shared" si="1615"/>
        <v>0</v>
      </c>
      <c r="V8580" s="4" t="str">
        <f t="shared" si="1616"/>
        <v/>
      </c>
      <c r="W8580" s="18" t="str">
        <f>IF(V8580="","",VLOOKUP(L8580,日射量と図３!$A$4:$C$368,3,TRUE)*238.85/100)</f>
        <v/>
      </c>
      <c r="X8580" s="4" t="str">
        <f t="shared" si="1617"/>
        <v/>
      </c>
      <c r="Y8580" s="4" t="str">
        <f t="shared" si="1618"/>
        <v/>
      </c>
      <c r="Z8580" s="4" t="str">
        <f t="shared" si="1619"/>
        <v/>
      </c>
      <c r="AA8580" s="4" t="str">
        <f>IF($V8580="","",IF(Y8580&lt;36,0,IF(AND(36&lt;=Y8580,Y8580&lt;71),VLOOKUP($W8580,日射量と図３!$E$6:$F$34,2,TRUE),IF(AND(71&lt;=Y8580,Y8580&lt;107),VLOOKUP($W8580,日射量と図３!$E$6:$G$34,3,TRUE),IF(AND(107&lt;=Y8580,Y8580&lt;143),VLOOKUP($W8580,日射量と図３!$E$6:$H$34,4,TRUE),VLOOKUP($W8580,日射量と図３!$E$6:$I$34,5,TRUE))))))</f>
        <v/>
      </c>
      <c r="AB8580" s="4" t="str">
        <f>IF($V8580="","",IF(Z8580&lt;36,0,IF(AND(36&lt;=Z8580,Z8580&lt;71),VLOOKUP($W8580,日射量と図３!$E$6:$F$34,2,TRUE),IF(AND(71&lt;=Z8580,Z8580&lt;107),VLOOKUP($W8580,日射量と図３!$E$6:$G$34,3,TRUE),IF(AND(107&lt;=Z8580,Z8580&lt;143),VLOOKUP($W8580,日射量と図３!$E$6:$H$34,4,TRUE),VLOOKUP($W8580,日射量と図３!$E$6:$I$34,5,TRUE))))))</f>
        <v/>
      </c>
      <c r="AC8580" s="382" t="str">
        <f t="shared" si="1611"/>
        <v/>
      </c>
      <c r="AD8580" s="382" t="str">
        <f t="shared" si="1612"/>
        <v/>
      </c>
    </row>
    <row r="8581" spans="11:30" ht="13.5" customHeight="1">
      <c r="K8581" s="4">
        <f t="shared" ref="K8581:K8644" si="1620">MONTH(L8581)</f>
        <v>5</v>
      </c>
      <c r="L8581" s="34">
        <v>43609</v>
      </c>
      <c r="M8581" s="4">
        <v>358</v>
      </c>
      <c r="N8581" s="4">
        <v>10</v>
      </c>
      <c r="O8581" s="31">
        <v>0.375</v>
      </c>
      <c r="P8581" s="35">
        <v>20.58</v>
      </c>
      <c r="Q8581" s="36">
        <f t="shared" ref="Q8581:Q8644" si="1621">IF(O8581&lt;$B$15,$D$14,IF(O8581&lt;$B$16,$D$15,IF(O8581&lt;$B$17,$D$16,IF(O8581&lt;$B$18,$D$17,IF(O8581&lt;$B$19,$D$18,$D$19)))))</f>
        <v>12</v>
      </c>
      <c r="R8581" s="4">
        <f t="shared" ref="R8581:R8644" si="1622">IF(Q8581-P8581&gt;0,Q8581-P8581,0)</f>
        <v>0</v>
      </c>
      <c r="S8581" s="31">
        <f t="shared" si="1613"/>
        <v>0.20944444444444443</v>
      </c>
      <c r="T8581" s="31">
        <f t="shared" si="1614"/>
        <v>0.77601851851851855</v>
      </c>
      <c r="U8581" s="4">
        <f t="shared" si="1615"/>
        <v>0</v>
      </c>
      <c r="V8581" s="4" t="str">
        <f t="shared" si="1616"/>
        <v/>
      </c>
      <c r="W8581" s="18" t="str">
        <f>IF(V8581="","",VLOOKUP(L8581,日射量と図３!$A$4:$C$368,3,TRUE)*238.85/100)</f>
        <v/>
      </c>
      <c r="X8581" s="4" t="str">
        <f t="shared" si="1617"/>
        <v/>
      </c>
      <c r="Y8581" s="4" t="str">
        <f t="shared" si="1618"/>
        <v/>
      </c>
      <c r="Z8581" s="4" t="str">
        <f t="shared" si="1619"/>
        <v/>
      </c>
      <c r="AA8581" s="4" t="str">
        <f>IF($V8581="","",IF(Y8581&lt;36,0,IF(AND(36&lt;=Y8581,Y8581&lt;71),VLOOKUP($W8581,日射量と図３!$E$6:$F$34,2,TRUE),IF(AND(71&lt;=Y8581,Y8581&lt;107),VLOOKUP($W8581,日射量と図３!$E$6:$G$34,3,TRUE),IF(AND(107&lt;=Y8581,Y8581&lt;143),VLOOKUP($W8581,日射量と図３!$E$6:$H$34,4,TRUE),VLOOKUP($W8581,日射量と図３!$E$6:$I$34,5,TRUE))))))</f>
        <v/>
      </c>
      <c r="AB8581" s="4" t="str">
        <f>IF($V8581="","",IF(Z8581&lt;36,0,IF(AND(36&lt;=Z8581,Z8581&lt;71),VLOOKUP($W8581,日射量と図３!$E$6:$F$34,2,TRUE),IF(AND(71&lt;=Z8581,Z8581&lt;107),VLOOKUP($W8581,日射量と図３!$E$6:$G$34,3,TRUE),IF(AND(107&lt;=Z8581,Z8581&lt;143),VLOOKUP($W8581,日射量と図３!$E$6:$H$34,4,TRUE),VLOOKUP($W8581,日射量と図３!$E$6:$I$34,5,TRUE))))))</f>
        <v/>
      </c>
      <c r="AC8581" s="382" t="str">
        <f t="shared" si="1611"/>
        <v/>
      </c>
      <c r="AD8581" s="382" t="str">
        <f t="shared" si="1612"/>
        <v/>
      </c>
    </row>
    <row r="8582" spans="11:30" ht="13.5" customHeight="1">
      <c r="K8582" s="4">
        <f t="shared" si="1620"/>
        <v>5</v>
      </c>
      <c r="L8582" s="34">
        <v>43609</v>
      </c>
      <c r="M8582" s="4">
        <v>358</v>
      </c>
      <c r="N8582" s="4">
        <v>11</v>
      </c>
      <c r="O8582" s="31">
        <v>0.41666666666666669</v>
      </c>
      <c r="P8582" s="35">
        <v>21.9</v>
      </c>
      <c r="Q8582" s="36">
        <f t="shared" si="1621"/>
        <v>12</v>
      </c>
      <c r="R8582" s="4">
        <f t="shared" si="1622"/>
        <v>0</v>
      </c>
      <c r="S8582" s="31">
        <f t="shared" si="1613"/>
        <v>0.20944444444444443</v>
      </c>
      <c r="T8582" s="31">
        <f t="shared" si="1614"/>
        <v>0.77601851851851855</v>
      </c>
      <c r="U8582" s="4">
        <f t="shared" si="1615"/>
        <v>0</v>
      </c>
      <c r="V8582" s="4" t="str">
        <f t="shared" si="1616"/>
        <v/>
      </c>
      <c r="W8582" s="18" t="str">
        <f>IF(V8582="","",VLOOKUP(L8582,日射量と図３!$A$4:$C$368,3,TRUE)*238.85/100)</f>
        <v/>
      </c>
      <c r="X8582" s="4" t="str">
        <f t="shared" si="1617"/>
        <v/>
      </c>
      <c r="Y8582" s="4" t="str">
        <f t="shared" si="1618"/>
        <v/>
      </c>
      <c r="Z8582" s="4" t="str">
        <f t="shared" si="1619"/>
        <v/>
      </c>
      <c r="AA8582" s="4" t="str">
        <f>IF($V8582="","",IF(Y8582&lt;36,0,IF(AND(36&lt;=Y8582,Y8582&lt;71),VLOOKUP($W8582,日射量と図３!$E$6:$F$34,2,TRUE),IF(AND(71&lt;=Y8582,Y8582&lt;107),VLOOKUP($W8582,日射量と図３!$E$6:$G$34,3,TRUE),IF(AND(107&lt;=Y8582,Y8582&lt;143),VLOOKUP($W8582,日射量と図３!$E$6:$H$34,4,TRUE),VLOOKUP($W8582,日射量と図３!$E$6:$I$34,5,TRUE))))))</f>
        <v/>
      </c>
      <c r="AB8582" s="4" t="str">
        <f>IF($V8582="","",IF(Z8582&lt;36,0,IF(AND(36&lt;=Z8582,Z8582&lt;71),VLOOKUP($W8582,日射量と図３!$E$6:$F$34,2,TRUE),IF(AND(71&lt;=Z8582,Z8582&lt;107),VLOOKUP($W8582,日射量と図３!$E$6:$G$34,3,TRUE),IF(AND(107&lt;=Z8582,Z8582&lt;143),VLOOKUP($W8582,日射量と図３!$E$6:$H$34,4,TRUE),VLOOKUP($W8582,日射量と図３!$E$6:$I$34,5,TRUE))))))</f>
        <v/>
      </c>
      <c r="AC8582" s="382" t="str">
        <f t="shared" si="1611"/>
        <v/>
      </c>
      <c r="AD8582" s="382" t="str">
        <f t="shared" si="1612"/>
        <v/>
      </c>
    </row>
    <row r="8583" spans="11:30" ht="13.5" customHeight="1">
      <c r="K8583" s="4">
        <f t="shared" si="1620"/>
        <v>5</v>
      </c>
      <c r="L8583" s="34">
        <v>43609</v>
      </c>
      <c r="M8583" s="4">
        <v>358</v>
      </c>
      <c r="N8583" s="4">
        <v>12</v>
      </c>
      <c r="O8583" s="31">
        <v>0.45833333333333331</v>
      </c>
      <c r="P8583" s="35">
        <v>22.65</v>
      </c>
      <c r="Q8583" s="36">
        <f t="shared" si="1621"/>
        <v>12</v>
      </c>
      <c r="R8583" s="4">
        <f t="shared" si="1622"/>
        <v>0</v>
      </c>
      <c r="S8583" s="31">
        <f t="shared" si="1613"/>
        <v>0.20944444444444443</v>
      </c>
      <c r="T8583" s="31">
        <f t="shared" si="1614"/>
        <v>0.77601851851851855</v>
      </c>
      <c r="U8583" s="4">
        <f t="shared" si="1615"/>
        <v>0</v>
      </c>
      <c r="V8583" s="4" t="str">
        <f t="shared" si="1616"/>
        <v/>
      </c>
      <c r="W8583" s="18" t="str">
        <f>IF(V8583="","",VLOOKUP(L8583,日射量と図３!$A$4:$C$368,3,TRUE)*238.85/100)</f>
        <v/>
      </c>
      <c r="X8583" s="4" t="str">
        <f t="shared" si="1617"/>
        <v/>
      </c>
      <c r="Y8583" s="4" t="str">
        <f t="shared" si="1618"/>
        <v/>
      </c>
      <c r="Z8583" s="4" t="str">
        <f t="shared" si="1619"/>
        <v/>
      </c>
      <c r="AA8583" s="4" t="str">
        <f>IF($V8583="","",IF(Y8583&lt;36,0,IF(AND(36&lt;=Y8583,Y8583&lt;71),VLOOKUP($W8583,日射量と図３!$E$6:$F$34,2,TRUE),IF(AND(71&lt;=Y8583,Y8583&lt;107),VLOOKUP($W8583,日射量と図３!$E$6:$G$34,3,TRUE),IF(AND(107&lt;=Y8583,Y8583&lt;143),VLOOKUP($W8583,日射量と図３!$E$6:$H$34,4,TRUE),VLOOKUP($W8583,日射量と図３!$E$6:$I$34,5,TRUE))))))</f>
        <v/>
      </c>
      <c r="AB8583" s="4" t="str">
        <f>IF($V8583="","",IF(Z8583&lt;36,0,IF(AND(36&lt;=Z8583,Z8583&lt;71),VLOOKUP($W8583,日射量と図３!$E$6:$F$34,2,TRUE),IF(AND(71&lt;=Z8583,Z8583&lt;107),VLOOKUP($W8583,日射量と図３!$E$6:$G$34,3,TRUE),IF(AND(107&lt;=Z8583,Z8583&lt;143),VLOOKUP($W8583,日射量と図３!$E$6:$H$34,4,TRUE),VLOOKUP($W8583,日射量と図３!$E$6:$I$34,5,TRUE))))))</f>
        <v/>
      </c>
      <c r="AC8583" s="382" t="str">
        <f t="shared" si="1611"/>
        <v/>
      </c>
      <c r="AD8583" s="382" t="str">
        <f t="shared" si="1612"/>
        <v/>
      </c>
    </row>
    <row r="8584" spans="11:30" ht="13.5" customHeight="1">
      <c r="K8584" s="4">
        <f t="shared" si="1620"/>
        <v>5</v>
      </c>
      <c r="L8584" s="34">
        <v>43609</v>
      </c>
      <c r="M8584" s="4">
        <v>358</v>
      </c>
      <c r="N8584" s="4">
        <v>13</v>
      </c>
      <c r="O8584" s="31">
        <v>0.5</v>
      </c>
      <c r="P8584" s="35">
        <v>24.470000000000006</v>
      </c>
      <c r="Q8584" s="36">
        <f t="shared" si="1621"/>
        <v>12</v>
      </c>
      <c r="R8584" s="4">
        <f t="shared" si="1622"/>
        <v>0</v>
      </c>
      <c r="S8584" s="31">
        <f t="shared" si="1613"/>
        <v>0.20944444444444443</v>
      </c>
      <c r="T8584" s="31">
        <f t="shared" si="1614"/>
        <v>0.77601851851851855</v>
      </c>
      <c r="U8584" s="4">
        <f t="shared" si="1615"/>
        <v>0</v>
      </c>
      <c r="V8584" s="4" t="str">
        <f t="shared" si="1616"/>
        <v/>
      </c>
      <c r="W8584" s="18" t="str">
        <f>IF(V8584="","",VLOOKUP(L8584,日射量と図３!$A$4:$C$368,3,TRUE)*238.85/100)</f>
        <v/>
      </c>
      <c r="X8584" s="4" t="str">
        <f t="shared" si="1617"/>
        <v/>
      </c>
      <c r="Y8584" s="4" t="str">
        <f t="shared" si="1618"/>
        <v/>
      </c>
      <c r="Z8584" s="4" t="str">
        <f t="shared" si="1619"/>
        <v/>
      </c>
      <c r="AA8584" s="4" t="str">
        <f>IF($V8584="","",IF(Y8584&lt;36,0,IF(AND(36&lt;=Y8584,Y8584&lt;71),VLOOKUP($W8584,日射量と図３!$E$6:$F$34,2,TRUE),IF(AND(71&lt;=Y8584,Y8584&lt;107),VLOOKUP($W8584,日射量と図３!$E$6:$G$34,3,TRUE),IF(AND(107&lt;=Y8584,Y8584&lt;143),VLOOKUP($W8584,日射量と図３!$E$6:$H$34,4,TRUE),VLOOKUP($W8584,日射量と図３!$E$6:$I$34,5,TRUE))))))</f>
        <v/>
      </c>
      <c r="AB8584" s="4" t="str">
        <f>IF($V8584="","",IF(Z8584&lt;36,0,IF(AND(36&lt;=Z8584,Z8584&lt;71),VLOOKUP($W8584,日射量と図３!$E$6:$F$34,2,TRUE),IF(AND(71&lt;=Z8584,Z8584&lt;107),VLOOKUP($W8584,日射量と図３!$E$6:$G$34,3,TRUE),IF(AND(107&lt;=Z8584,Z8584&lt;143),VLOOKUP($W8584,日射量と図３!$E$6:$H$34,4,TRUE),VLOOKUP($W8584,日射量と図３!$E$6:$I$34,5,TRUE))))))</f>
        <v/>
      </c>
      <c r="AC8584" s="382" t="str">
        <f t="shared" si="1611"/>
        <v/>
      </c>
      <c r="AD8584" s="382" t="str">
        <f t="shared" si="1612"/>
        <v/>
      </c>
    </row>
    <row r="8585" spans="11:30" ht="13.5" customHeight="1">
      <c r="K8585" s="4">
        <f t="shared" si="1620"/>
        <v>5</v>
      </c>
      <c r="L8585" s="34">
        <v>43609</v>
      </c>
      <c r="M8585" s="4">
        <v>358</v>
      </c>
      <c r="N8585" s="4">
        <v>14</v>
      </c>
      <c r="O8585" s="31">
        <v>0.54166666666666663</v>
      </c>
      <c r="P8585" s="35">
        <v>24.71</v>
      </c>
      <c r="Q8585" s="36">
        <f t="shared" si="1621"/>
        <v>12</v>
      </c>
      <c r="R8585" s="4">
        <f t="shared" si="1622"/>
        <v>0</v>
      </c>
      <c r="S8585" s="31">
        <f t="shared" si="1613"/>
        <v>0.20944444444444443</v>
      </c>
      <c r="T8585" s="31">
        <f t="shared" si="1614"/>
        <v>0.77601851851851855</v>
      </c>
      <c r="U8585" s="4">
        <f t="shared" si="1615"/>
        <v>0</v>
      </c>
      <c r="V8585" s="4" t="str">
        <f t="shared" si="1616"/>
        <v/>
      </c>
      <c r="W8585" s="18" t="str">
        <f>IF(V8585="","",VLOOKUP(L8585,日射量と図３!$A$4:$C$368,3,TRUE)*238.85/100)</f>
        <v/>
      </c>
      <c r="X8585" s="4" t="str">
        <f t="shared" si="1617"/>
        <v/>
      </c>
      <c r="Y8585" s="4" t="str">
        <f t="shared" si="1618"/>
        <v/>
      </c>
      <c r="Z8585" s="4" t="str">
        <f t="shared" si="1619"/>
        <v/>
      </c>
      <c r="AA8585" s="4" t="str">
        <f>IF($V8585="","",IF(Y8585&lt;36,0,IF(AND(36&lt;=Y8585,Y8585&lt;71),VLOOKUP($W8585,日射量と図３!$E$6:$F$34,2,TRUE),IF(AND(71&lt;=Y8585,Y8585&lt;107),VLOOKUP($W8585,日射量と図３!$E$6:$G$34,3,TRUE),IF(AND(107&lt;=Y8585,Y8585&lt;143),VLOOKUP($W8585,日射量と図３!$E$6:$H$34,4,TRUE),VLOOKUP($W8585,日射量と図３!$E$6:$I$34,5,TRUE))))))</f>
        <v/>
      </c>
      <c r="AB8585" s="4" t="str">
        <f>IF($V8585="","",IF(Z8585&lt;36,0,IF(AND(36&lt;=Z8585,Z8585&lt;71),VLOOKUP($W8585,日射量と図３!$E$6:$F$34,2,TRUE),IF(AND(71&lt;=Z8585,Z8585&lt;107),VLOOKUP($W8585,日射量と図３!$E$6:$G$34,3,TRUE),IF(AND(107&lt;=Z8585,Z8585&lt;143),VLOOKUP($W8585,日射量と図３!$E$6:$H$34,4,TRUE),VLOOKUP($W8585,日射量と図３!$E$6:$I$34,5,TRUE))))))</f>
        <v/>
      </c>
      <c r="AC8585" s="382" t="str">
        <f t="shared" si="1611"/>
        <v/>
      </c>
      <c r="AD8585" s="382" t="str">
        <f t="shared" si="1612"/>
        <v/>
      </c>
    </row>
    <row r="8586" spans="11:30" ht="13.5" customHeight="1">
      <c r="K8586" s="4">
        <f t="shared" si="1620"/>
        <v>5</v>
      </c>
      <c r="L8586" s="34">
        <v>43609</v>
      </c>
      <c r="M8586" s="4">
        <v>358</v>
      </c>
      <c r="N8586" s="4">
        <v>15</v>
      </c>
      <c r="O8586" s="31">
        <v>0.58333333333333337</v>
      </c>
      <c r="P8586" s="35">
        <v>25.27</v>
      </c>
      <c r="Q8586" s="36">
        <f t="shared" si="1621"/>
        <v>12</v>
      </c>
      <c r="R8586" s="4">
        <f t="shared" si="1622"/>
        <v>0</v>
      </c>
      <c r="S8586" s="31">
        <f t="shared" si="1613"/>
        <v>0.20944444444444443</v>
      </c>
      <c r="T8586" s="31">
        <f t="shared" si="1614"/>
        <v>0.77601851851851855</v>
      </c>
      <c r="U8586" s="4">
        <f t="shared" si="1615"/>
        <v>0</v>
      </c>
      <c r="V8586" s="4" t="str">
        <f t="shared" si="1616"/>
        <v/>
      </c>
      <c r="W8586" s="18" t="str">
        <f>IF(V8586="","",VLOOKUP(L8586,日射量と図３!$A$4:$C$368,3,TRUE)*238.85/100)</f>
        <v/>
      </c>
      <c r="X8586" s="4" t="str">
        <f t="shared" si="1617"/>
        <v/>
      </c>
      <c r="Y8586" s="4" t="str">
        <f t="shared" si="1618"/>
        <v/>
      </c>
      <c r="Z8586" s="4" t="str">
        <f t="shared" si="1619"/>
        <v/>
      </c>
      <c r="AA8586" s="4" t="str">
        <f>IF($V8586="","",IF(Y8586&lt;36,0,IF(AND(36&lt;=Y8586,Y8586&lt;71),VLOOKUP($W8586,日射量と図３!$E$6:$F$34,2,TRUE),IF(AND(71&lt;=Y8586,Y8586&lt;107),VLOOKUP($W8586,日射量と図３!$E$6:$G$34,3,TRUE),IF(AND(107&lt;=Y8586,Y8586&lt;143),VLOOKUP($W8586,日射量と図３!$E$6:$H$34,4,TRUE),VLOOKUP($W8586,日射量と図３!$E$6:$I$34,5,TRUE))))))</f>
        <v/>
      </c>
      <c r="AB8586" s="4" t="str">
        <f>IF($V8586="","",IF(Z8586&lt;36,0,IF(AND(36&lt;=Z8586,Z8586&lt;71),VLOOKUP($W8586,日射量と図３!$E$6:$F$34,2,TRUE),IF(AND(71&lt;=Z8586,Z8586&lt;107),VLOOKUP($W8586,日射量と図３!$E$6:$G$34,3,TRUE),IF(AND(107&lt;=Z8586,Z8586&lt;143),VLOOKUP($W8586,日射量と図３!$E$6:$H$34,4,TRUE),VLOOKUP($W8586,日射量と図３!$E$6:$I$34,5,TRUE))))))</f>
        <v/>
      </c>
      <c r="AC8586" s="382" t="str">
        <f t="shared" si="1611"/>
        <v/>
      </c>
      <c r="AD8586" s="382" t="str">
        <f t="shared" si="1612"/>
        <v/>
      </c>
    </row>
    <row r="8587" spans="11:30" ht="13.5" customHeight="1">
      <c r="K8587" s="4">
        <f t="shared" si="1620"/>
        <v>5</v>
      </c>
      <c r="L8587" s="34">
        <v>43609</v>
      </c>
      <c r="M8587" s="4">
        <v>358</v>
      </c>
      <c r="N8587" s="4">
        <v>16</v>
      </c>
      <c r="O8587" s="31">
        <v>0.625</v>
      </c>
      <c r="P8587" s="35">
        <v>25.349999999999998</v>
      </c>
      <c r="Q8587" s="36">
        <f t="shared" si="1621"/>
        <v>16</v>
      </c>
      <c r="R8587" s="4">
        <f t="shared" si="1622"/>
        <v>0</v>
      </c>
      <c r="S8587" s="31">
        <f t="shared" si="1613"/>
        <v>0.20944444444444443</v>
      </c>
      <c r="T8587" s="31">
        <f t="shared" si="1614"/>
        <v>0.77601851851851855</v>
      </c>
      <c r="U8587" s="4">
        <f t="shared" si="1615"/>
        <v>0</v>
      </c>
      <c r="V8587" s="4" t="str">
        <f t="shared" si="1616"/>
        <v/>
      </c>
      <c r="W8587" s="18" t="str">
        <f>IF(V8587="","",VLOOKUP(L8587,日射量と図３!$A$4:$C$368,3,TRUE)*238.85/100)</f>
        <v/>
      </c>
      <c r="X8587" s="4" t="str">
        <f t="shared" si="1617"/>
        <v/>
      </c>
      <c r="Y8587" s="4" t="str">
        <f t="shared" si="1618"/>
        <v/>
      </c>
      <c r="Z8587" s="4" t="str">
        <f t="shared" si="1619"/>
        <v/>
      </c>
      <c r="AA8587" s="4" t="str">
        <f>IF($V8587="","",IF(Y8587&lt;36,0,IF(AND(36&lt;=Y8587,Y8587&lt;71),VLOOKUP($W8587,日射量と図３!$E$6:$F$34,2,TRUE),IF(AND(71&lt;=Y8587,Y8587&lt;107),VLOOKUP($W8587,日射量と図３!$E$6:$G$34,3,TRUE),IF(AND(107&lt;=Y8587,Y8587&lt;143),VLOOKUP($W8587,日射量と図３!$E$6:$H$34,4,TRUE),VLOOKUP($W8587,日射量と図３!$E$6:$I$34,5,TRUE))))))</f>
        <v/>
      </c>
      <c r="AB8587" s="4" t="str">
        <f>IF($V8587="","",IF(Z8587&lt;36,0,IF(AND(36&lt;=Z8587,Z8587&lt;71),VLOOKUP($W8587,日射量と図３!$E$6:$F$34,2,TRUE),IF(AND(71&lt;=Z8587,Z8587&lt;107),VLOOKUP($W8587,日射量と図３!$E$6:$G$34,3,TRUE),IF(AND(107&lt;=Z8587,Z8587&lt;143),VLOOKUP($W8587,日射量と図３!$E$6:$H$34,4,TRUE),VLOOKUP($W8587,日射量と図３!$E$6:$I$34,5,TRUE))))))</f>
        <v/>
      </c>
      <c r="AC8587" s="382" t="str">
        <f t="shared" si="1611"/>
        <v/>
      </c>
      <c r="AD8587" s="382" t="str">
        <f t="shared" si="1612"/>
        <v/>
      </c>
    </row>
    <row r="8588" spans="11:30" ht="13.5" customHeight="1">
      <c r="K8588" s="4">
        <f t="shared" si="1620"/>
        <v>5</v>
      </c>
      <c r="L8588" s="34">
        <v>43609</v>
      </c>
      <c r="M8588" s="4">
        <v>358</v>
      </c>
      <c r="N8588" s="4">
        <v>17</v>
      </c>
      <c r="O8588" s="31">
        <v>0.66666666666666663</v>
      </c>
      <c r="P8588" s="35">
        <v>24.759999999999998</v>
      </c>
      <c r="Q8588" s="36">
        <f t="shared" si="1621"/>
        <v>16</v>
      </c>
      <c r="R8588" s="4">
        <f t="shared" si="1622"/>
        <v>0</v>
      </c>
      <c r="S8588" s="31">
        <f t="shared" si="1613"/>
        <v>0.20944444444444443</v>
      </c>
      <c r="T8588" s="31">
        <f t="shared" si="1614"/>
        <v>0.77601851851851855</v>
      </c>
      <c r="U8588" s="4">
        <f t="shared" si="1615"/>
        <v>0</v>
      </c>
      <c r="V8588" s="4" t="str">
        <f t="shared" si="1616"/>
        <v/>
      </c>
      <c r="W8588" s="18" t="str">
        <f>IF(V8588="","",VLOOKUP(L8588,日射量と図３!$A$4:$C$368,3,TRUE)*238.85/100)</f>
        <v/>
      </c>
      <c r="X8588" s="4" t="str">
        <f t="shared" si="1617"/>
        <v/>
      </c>
      <c r="Y8588" s="4" t="str">
        <f t="shared" si="1618"/>
        <v/>
      </c>
      <c r="Z8588" s="4" t="str">
        <f t="shared" si="1619"/>
        <v/>
      </c>
      <c r="AA8588" s="4" t="str">
        <f>IF($V8588="","",IF(Y8588&lt;36,0,IF(AND(36&lt;=Y8588,Y8588&lt;71),VLOOKUP($W8588,日射量と図３!$E$6:$F$34,2,TRUE),IF(AND(71&lt;=Y8588,Y8588&lt;107),VLOOKUP($W8588,日射量と図３!$E$6:$G$34,3,TRUE),IF(AND(107&lt;=Y8588,Y8588&lt;143),VLOOKUP($W8588,日射量と図３!$E$6:$H$34,4,TRUE),VLOOKUP($W8588,日射量と図３!$E$6:$I$34,5,TRUE))))))</f>
        <v/>
      </c>
      <c r="AB8588" s="4" t="str">
        <f>IF($V8588="","",IF(Z8588&lt;36,0,IF(AND(36&lt;=Z8588,Z8588&lt;71),VLOOKUP($W8588,日射量と図３!$E$6:$F$34,2,TRUE),IF(AND(71&lt;=Z8588,Z8588&lt;107),VLOOKUP($W8588,日射量と図３!$E$6:$G$34,3,TRUE),IF(AND(107&lt;=Z8588,Z8588&lt;143),VLOOKUP($W8588,日射量と図３!$E$6:$H$34,4,TRUE),VLOOKUP($W8588,日射量と図３!$E$6:$I$34,5,TRUE))))))</f>
        <v/>
      </c>
      <c r="AC8588" s="382" t="str">
        <f t="shared" si="1611"/>
        <v/>
      </c>
      <c r="AD8588" s="382" t="str">
        <f t="shared" si="1612"/>
        <v/>
      </c>
    </row>
    <row r="8589" spans="11:30" ht="13.5" customHeight="1">
      <c r="K8589" s="4">
        <f t="shared" si="1620"/>
        <v>5</v>
      </c>
      <c r="L8589" s="34">
        <v>43609</v>
      </c>
      <c r="M8589" s="4">
        <v>358</v>
      </c>
      <c r="N8589" s="4">
        <v>18</v>
      </c>
      <c r="O8589" s="31">
        <v>0.70833333333333337</v>
      </c>
      <c r="P8589" s="35">
        <v>23.82</v>
      </c>
      <c r="Q8589" s="36">
        <f t="shared" si="1621"/>
        <v>16</v>
      </c>
      <c r="R8589" s="4">
        <f t="shared" si="1622"/>
        <v>0</v>
      </c>
      <c r="S8589" s="31">
        <f t="shared" si="1613"/>
        <v>0.20944444444444443</v>
      </c>
      <c r="T8589" s="31">
        <f t="shared" si="1614"/>
        <v>0.77601851851851855</v>
      </c>
      <c r="U8589" s="4">
        <f t="shared" si="1615"/>
        <v>0</v>
      </c>
      <c r="V8589" s="4" t="str">
        <f t="shared" si="1616"/>
        <v/>
      </c>
      <c r="W8589" s="18" t="str">
        <f>IF(V8589="","",VLOOKUP(L8589,日射量と図３!$A$4:$C$368,3,TRUE)*238.85/100)</f>
        <v/>
      </c>
      <c r="X8589" s="4" t="str">
        <f t="shared" si="1617"/>
        <v/>
      </c>
      <c r="Y8589" s="4" t="str">
        <f t="shared" si="1618"/>
        <v/>
      </c>
      <c r="Z8589" s="4" t="str">
        <f t="shared" si="1619"/>
        <v/>
      </c>
      <c r="AA8589" s="4" t="str">
        <f>IF($V8589="","",IF(Y8589&lt;36,0,IF(AND(36&lt;=Y8589,Y8589&lt;71),VLOOKUP($W8589,日射量と図３!$E$6:$F$34,2,TRUE),IF(AND(71&lt;=Y8589,Y8589&lt;107),VLOOKUP($W8589,日射量と図３!$E$6:$G$34,3,TRUE),IF(AND(107&lt;=Y8589,Y8589&lt;143),VLOOKUP($W8589,日射量と図３!$E$6:$H$34,4,TRUE),VLOOKUP($W8589,日射量と図３!$E$6:$I$34,5,TRUE))))))</f>
        <v/>
      </c>
      <c r="AB8589" s="4" t="str">
        <f>IF($V8589="","",IF(Z8589&lt;36,0,IF(AND(36&lt;=Z8589,Z8589&lt;71),VLOOKUP($W8589,日射量と図３!$E$6:$F$34,2,TRUE),IF(AND(71&lt;=Z8589,Z8589&lt;107),VLOOKUP($W8589,日射量と図３!$E$6:$G$34,3,TRUE),IF(AND(107&lt;=Z8589,Z8589&lt;143),VLOOKUP($W8589,日射量と図３!$E$6:$H$34,4,TRUE),VLOOKUP($W8589,日射量と図３!$E$6:$I$34,5,TRUE))))))</f>
        <v/>
      </c>
      <c r="AC8589" s="382" t="str">
        <f t="shared" si="1611"/>
        <v/>
      </c>
      <c r="AD8589" s="382" t="str">
        <f t="shared" si="1612"/>
        <v/>
      </c>
    </row>
    <row r="8590" spans="11:30" ht="13.5" customHeight="1">
      <c r="K8590" s="4">
        <f t="shared" si="1620"/>
        <v>5</v>
      </c>
      <c r="L8590" s="34">
        <v>43609</v>
      </c>
      <c r="M8590" s="4">
        <v>358</v>
      </c>
      <c r="N8590" s="4">
        <v>19</v>
      </c>
      <c r="O8590" s="31">
        <v>0.75</v>
      </c>
      <c r="P8590" s="35">
        <v>22.759999999999998</v>
      </c>
      <c r="Q8590" s="36">
        <f t="shared" si="1621"/>
        <v>16</v>
      </c>
      <c r="R8590" s="4">
        <f t="shared" si="1622"/>
        <v>0</v>
      </c>
      <c r="S8590" s="31">
        <f t="shared" si="1613"/>
        <v>0.20944444444444443</v>
      </c>
      <c r="T8590" s="31">
        <f t="shared" si="1614"/>
        <v>0.77601851851851855</v>
      </c>
      <c r="U8590" s="4">
        <f t="shared" si="1615"/>
        <v>0</v>
      </c>
      <c r="V8590" s="4" t="str">
        <f t="shared" si="1616"/>
        <v/>
      </c>
      <c r="W8590" s="18" t="str">
        <f>IF(V8590="","",VLOOKUP(L8590,日射量と図３!$A$4:$C$368,3,TRUE)*238.85/100)</f>
        <v/>
      </c>
      <c r="X8590" s="4" t="str">
        <f t="shared" si="1617"/>
        <v/>
      </c>
      <c r="Y8590" s="4" t="str">
        <f t="shared" si="1618"/>
        <v/>
      </c>
      <c r="Z8590" s="4" t="str">
        <f t="shared" si="1619"/>
        <v/>
      </c>
      <c r="AA8590" s="4" t="str">
        <f>IF($V8590="","",IF(Y8590&lt;36,0,IF(AND(36&lt;=Y8590,Y8590&lt;71),VLOOKUP($W8590,日射量と図３!$E$6:$F$34,2,TRUE),IF(AND(71&lt;=Y8590,Y8590&lt;107),VLOOKUP($W8590,日射量と図３!$E$6:$G$34,3,TRUE),IF(AND(107&lt;=Y8590,Y8590&lt;143),VLOOKUP($W8590,日射量と図３!$E$6:$H$34,4,TRUE),VLOOKUP($W8590,日射量と図３!$E$6:$I$34,5,TRUE))))))</f>
        <v/>
      </c>
      <c r="AB8590" s="4" t="str">
        <f>IF($V8590="","",IF(Z8590&lt;36,0,IF(AND(36&lt;=Z8590,Z8590&lt;71),VLOOKUP($W8590,日射量と図３!$E$6:$F$34,2,TRUE),IF(AND(71&lt;=Z8590,Z8590&lt;107),VLOOKUP($W8590,日射量と図３!$E$6:$G$34,3,TRUE),IF(AND(107&lt;=Z8590,Z8590&lt;143),VLOOKUP($W8590,日射量と図３!$E$6:$H$34,4,TRUE),VLOOKUP($W8590,日射量と図３!$E$6:$I$34,5,TRUE))))))</f>
        <v/>
      </c>
      <c r="AC8590" s="382" t="str">
        <f t="shared" si="1611"/>
        <v/>
      </c>
      <c r="AD8590" s="382" t="str">
        <f t="shared" si="1612"/>
        <v/>
      </c>
    </row>
    <row r="8591" spans="11:30" ht="13.5" customHeight="1">
      <c r="K8591" s="4">
        <f t="shared" si="1620"/>
        <v>5</v>
      </c>
      <c r="L8591" s="34">
        <v>43609</v>
      </c>
      <c r="M8591" s="4">
        <v>358</v>
      </c>
      <c r="N8591" s="4">
        <v>20</v>
      </c>
      <c r="O8591" s="31">
        <v>0.79166666666666663</v>
      </c>
      <c r="P8591" s="35">
        <v>21.669999999999998</v>
      </c>
      <c r="Q8591" s="36">
        <f t="shared" si="1621"/>
        <v>16</v>
      </c>
      <c r="R8591" s="4">
        <f t="shared" si="1622"/>
        <v>0</v>
      </c>
      <c r="S8591" s="31">
        <f t="shared" si="1613"/>
        <v>0.20944444444444443</v>
      </c>
      <c r="T8591" s="31">
        <f t="shared" si="1614"/>
        <v>0.77601851851851855</v>
      </c>
      <c r="U8591" s="4">
        <f t="shared" si="1615"/>
        <v>0</v>
      </c>
      <c r="V8591" s="4" t="str">
        <f t="shared" si="1616"/>
        <v/>
      </c>
      <c r="W8591" s="18" t="str">
        <f>IF(V8591="","",VLOOKUP(L8591,日射量と図３!$A$4:$C$368,3,TRUE)*238.85/100)</f>
        <v/>
      </c>
      <c r="X8591" s="4" t="str">
        <f t="shared" si="1617"/>
        <v/>
      </c>
      <c r="Y8591" s="4" t="str">
        <f t="shared" si="1618"/>
        <v/>
      </c>
      <c r="Z8591" s="4" t="str">
        <f t="shared" si="1619"/>
        <v/>
      </c>
      <c r="AA8591" s="4" t="str">
        <f>IF($V8591="","",IF(Y8591&lt;36,0,IF(AND(36&lt;=Y8591,Y8591&lt;71),VLOOKUP($W8591,日射量と図３!$E$6:$F$34,2,TRUE),IF(AND(71&lt;=Y8591,Y8591&lt;107),VLOOKUP($W8591,日射量と図３!$E$6:$G$34,3,TRUE),IF(AND(107&lt;=Y8591,Y8591&lt;143),VLOOKUP($W8591,日射量と図３!$E$6:$H$34,4,TRUE),VLOOKUP($W8591,日射量と図３!$E$6:$I$34,5,TRUE))))))</f>
        <v/>
      </c>
      <c r="AB8591" s="4" t="str">
        <f>IF($V8591="","",IF(Z8591&lt;36,0,IF(AND(36&lt;=Z8591,Z8591&lt;71),VLOOKUP($W8591,日射量と図３!$E$6:$F$34,2,TRUE),IF(AND(71&lt;=Z8591,Z8591&lt;107),VLOOKUP($W8591,日射量と図３!$E$6:$G$34,3,TRUE),IF(AND(107&lt;=Z8591,Z8591&lt;143),VLOOKUP($W8591,日射量と図３!$E$6:$H$34,4,TRUE),VLOOKUP($W8591,日射量と図３!$E$6:$I$34,5,TRUE))))))</f>
        <v/>
      </c>
      <c r="AC8591" s="382" t="str">
        <f t="shared" ref="AC8591:AC8654" si="1623">IF(V8591="","",IF((($AH$18*$AH$30*V8591*3600/1000000)/1000-AA8591*$AG$18*10*0.0000041868)&lt;=0,0,AA8591*$AG$18*10*0.0000041868))</f>
        <v/>
      </c>
      <c r="AD8591" s="382" t="str">
        <f t="shared" ref="AD8591:AD8654" si="1624">IF(V8591="","",IF((($AH$19*$AH$30*V8591*3600/1000000)/1000-AB8591*$AG$19*10*0.0000041868)&lt;=0,0,AB8591*$AG$19*10*0.0000041868))</f>
        <v/>
      </c>
    </row>
    <row r="8592" spans="11:30" ht="13.5" customHeight="1">
      <c r="K8592" s="4">
        <f t="shared" si="1620"/>
        <v>5</v>
      </c>
      <c r="L8592" s="34">
        <v>43609</v>
      </c>
      <c r="M8592" s="4">
        <v>358</v>
      </c>
      <c r="N8592" s="4">
        <v>21</v>
      </c>
      <c r="O8592" s="31">
        <v>0.83333333333333337</v>
      </c>
      <c r="P8592" s="35">
        <v>20.869999999999997</v>
      </c>
      <c r="Q8592" s="36">
        <f t="shared" si="1621"/>
        <v>16</v>
      </c>
      <c r="R8592" s="4">
        <f t="shared" si="1622"/>
        <v>0</v>
      </c>
      <c r="S8592" s="31">
        <f t="shared" si="1613"/>
        <v>0.20944444444444443</v>
      </c>
      <c r="T8592" s="31">
        <f t="shared" si="1614"/>
        <v>0.77601851851851855</v>
      </c>
      <c r="U8592" s="4">
        <f t="shared" si="1615"/>
        <v>0</v>
      </c>
      <c r="V8592" s="4" t="str">
        <f t="shared" si="1616"/>
        <v/>
      </c>
      <c r="W8592" s="18" t="str">
        <f>IF(V8592="","",VLOOKUP(L8592,日射量と図３!$A$4:$C$368,3,TRUE)*238.85/100)</f>
        <v/>
      </c>
      <c r="X8592" s="4" t="str">
        <f t="shared" si="1617"/>
        <v/>
      </c>
      <c r="Y8592" s="4" t="str">
        <f t="shared" si="1618"/>
        <v/>
      </c>
      <c r="Z8592" s="4" t="str">
        <f t="shared" si="1619"/>
        <v/>
      </c>
      <c r="AA8592" s="4" t="str">
        <f>IF($V8592="","",IF(Y8592&lt;36,0,IF(AND(36&lt;=Y8592,Y8592&lt;71),VLOOKUP($W8592,日射量と図３!$E$6:$F$34,2,TRUE),IF(AND(71&lt;=Y8592,Y8592&lt;107),VLOOKUP($W8592,日射量と図３!$E$6:$G$34,3,TRUE),IF(AND(107&lt;=Y8592,Y8592&lt;143),VLOOKUP($W8592,日射量と図３!$E$6:$H$34,4,TRUE),VLOOKUP($W8592,日射量と図３!$E$6:$I$34,5,TRUE))))))</f>
        <v/>
      </c>
      <c r="AB8592" s="4" t="str">
        <f>IF($V8592="","",IF(Z8592&lt;36,0,IF(AND(36&lt;=Z8592,Z8592&lt;71),VLOOKUP($W8592,日射量と図３!$E$6:$F$34,2,TRUE),IF(AND(71&lt;=Z8592,Z8592&lt;107),VLOOKUP($W8592,日射量と図３!$E$6:$G$34,3,TRUE),IF(AND(107&lt;=Z8592,Z8592&lt;143),VLOOKUP($W8592,日射量と図３!$E$6:$H$34,4,TRUE),VLOOKUP($W8592,日射量と図３!$E$6:$I$34,5,TRUE))))))</f>
        <v/>
      </c>
      <c r="AC8592" s="382" t="str">
        <f t="shared" si="1623"/>
        <v/>
      </c>
      <c r="AD8592" s="382" t="str">
        <f t="shared" si="1624"/>
        <v/>
      </c>
    </row>
    <row r="8593" spans="11:30" ht="13.5" customHeight="1">
      <c r="K8593" s="4">
        <f t="shared" si="1620"/>
        <v>5</v>
      </c>
      <c r="L8593" s="34">
        <v>43609</v>
      </c>
      <c r="M8593" s="4">
        <v>358</v>
      </c>
      <c r="N8593" s="4">
        <v>22</v>
      </c>
      <c r="O8593" s="31">
        <v>0.875</v>
      </c>
      <c r="P8593" s="35">
        <v>20.329999999999998</v>
      </c>
      <c r="Q8593" s="36">
        <f t="shared" si="1621"/>
        <v>16</v>
      </c>
      <c r="R8593" s="4">
        <f t="shared" si="1622"/>
        <v>0</v>
      </c>
      <c r="S8593" s="31">
        <f t="shared" si="1613"/>
        <v>0.20944444444444443</v>
      </c>
      <c r="T8593" s="31">
        <f t="shared" si="1614"/>
        <v>0.77601851851851855</v>
      </c>
      <c r="U8593" s="4">
        <f t="shared" si="1615"/>
        <v>0</v>
      </c>
      <c r="V8593" s="4" t="str">
        <f t="shared" si="1616"/>
        <v/>
      </c>
      <c r="W8593" s="18" t="str">
        <f>IF(V8593="","",VLOOKUP(L8593,日射量と図３!$A$4:$C$368,3,TRUE)*238.85/100)</f>
        <v/>
      </c>
      <c r="X8593" s="4" t="str">
        <f t="shared" si="1617"/>
        <v/>
      </c>
      <c r="Y8593" s="4" t="str">
        <f t="shared" si="1618"/>
        <v/>
      </c>
      <c r="Z8593" s="4" t="str">
        <f t="shared" si="1619"/>
        <v/>
      </c>
      <c r="AA8593" s="4" t="str">
        <f>IF($V8593="","",IF(Y8593&lt;36,0,IF(AND(36&lt;=Y8593,Y8593&lt;71),VLOOKUP($W8593,日射量と図３!$E$6:$F$34,2,TRUE),IF(AND(71&lt;=Y8593,Y8593&lt;107),VLOOKUP($W8593,日射量と図３!$E$6:$G$34,3,TRUE),IF(AND(107&lt;=Y8593,Y8593&lt;143),VLOOKUP($W8593,日射量と図３!$E$6:$H$34,4,TRUE),VLOOKUP($W8593,日射量と図３!$E$6:$I$34,5,TRUE))))))</f>
        <v/>
      </c>
      <c r="AB8593" s="4" t="str">
        <f>IF($V8593="","",IF(Z8593&lt;36,0,IF(AND(36&lt;=Z8593,Z8593&lt;71),VLOOKUP($W8593,日射量と図３!$E$6:$F$34,2,TRUE),IF(AND(71&lt;=Z8593,Z8593&lt;107),VLOOKUP($W8593,日射量と図３!$E$6:$G$34,3,TRUE),IF(AND(107&lt;=Z8593,Z8593&lt;143),VLOOKUP($W8593,日射量と図３!$E$6:$H$34,4,TRUE),VLOOKUP($W8593,日射量と図３!$E$6:$I$34,5,TRUE))))))</f>
        <v/>
      </c>
      <c r="AC8593" s="382" t="str">
        <f t="shared" si="1623"/>
        <v/>
      </c>
      <c r="AD8593" s="382" t="str">
        <f t="shared" si="1624"/>
        <v/>
      </c>
    </row>
    <row r="8594" spans="11:30" ht="13.5" customHeight="1">
      <c r="K8594" s="4">
        <f t="shared" si="1620"/>
        <v>5</v>
      </c>
      <c r="L8594" s="34">
        <v>43609</v>
      </c>
      <c r="M8594" s="4">
        <v>358</v>
      </c>
      <c r="N8594" s="4">
        <v>23</v>
      </c>
      <c r="O8594" s="31">
        <v>0.91666666666666663</v>
      </c>
      <c r="P8594" s="35">
        <v>19.849999999999998</v>
      </c>
      <c r="Q8594" s="36">
        <f t="shared" si="1621"/>
        <v>13</v>
      </c>
      <c r="R8594" s="4">
        <f t="shared" si="1622"/>
        <v>0</v>
      </c>
      <c r="S8594" s="31">
        <f t="shared" si="1613"/>
        <v>0.20944444444444443</v>
      </c>
      <c r="T8594" s="31">
        <f t="shared" si="1614"/>
        <v>0.77601851851851855</v>
      </c>
      <c r="U8594" s="4">
        <f t="shared" si="1615"/>
        <v>0</v>
      </c>
      <c r="V8594" s="4" t="str">
        <f t="shared" si="1616"/>
        <v/>
      </c>
      <c r="W8594" s="18" t="str">
        <f>IF(V8594="","",VLOOKUP(L8594,日射量と図３!$A$4:$C$368,3,TRUE)*238.85/100)</f>
        <v/>
      </c>
      <c r="X8594" s="4" t="str">
        <f t="shared" si="1617"/>
        <v/>
      </c>
      <c r="Y8594" s="4" t="str">
        <f t="shared" si="1618"/>
        <v/>
      </c>
      <c r="Z8594" s="4" t="str">
        <f t="shared" si="1619"/>
        <v/>
      </c>
      <c r="AA8594" s="4" t="str">
        <f>IF($V8594="","",IF(Y8594&lt;36,0,IF(AND(36&lt;=Y8594,Y8594&lt;71),VLOOKUP($W8594,日射量と図３!$E$6:$F$34,2,TRUE),IF(AND(71&lt;=Y8594,Y8594&lt;107),VLOOKUP($W8594,日射量と図３!$E$6:$G$34,3,TRUE),IF(AND(107&lt;=Y8594,Y8594&lt;143),VLOOKUP($W8594,日射量と図３!$E$6:$H$34,4,TRUE),VLOOKUP($W8594,日射量と図３!$E$6:$I$34,5,TRUE))))))</f>
        <v/>
      </c>
      <c r="AB8594" s="4" t="str">
        <f>IF($V8594="","",IF(Z8594&lt;36,0,IF(AND(36&lt;=Z8594,Z8594&lt;71),VLOOKUP($W8594,日射量と図３!$E$6:$F$34,2,TRUE),IF(AND(71&lt;=Z8594,Z8594&lt;107),VLOOKUP($W8594,日射量と図３!$E$6:$G$34,3,TRUE),IF(AND(107&lt;=Z8594,Z8594&lt;143),VLOOKUP($W8594,日射量と図３!$E$6:$H$34,4,TRUE),VLOOKUP($W8594,日射量と図３!$E$6:$I$34,5,TRUE))))))</f>
        <v/>
      </c>
      <c r="AC8594" s="382" t="str">
        <f t="shared" si="1623"/>
        <v/>
      </c>
      <c r="AD8594" s="382" t="str">
        <f t="shared" si="1624"/>
        <v/>
      </c>
    </row>
    <row r="8595" spans="11:30" ht="13.5" customHeight="1">
      <c r="K8595" s="4">
        <f t="shared" si="1620"/>
        <v>5</v>
      </c>
      <c r="L8595" s="34">
        <v>43609</v>
      </c>
      <c r="M8595" s="4">
        <v>358</v>
      </c>
      <c r="N8595" s="4">
        <v>24</v>
      </c>
      <c r="O8595" s="31">
        <v>0.95833333333333337</v>
      </c>
      <c r="P8595" s="35">
        <v>19.360000000000003</v>
      </c>
      <c r="Q8595" s="36">
        <f t="shared" si="1621"/>
        <v>13</v>
      </c>
      <c r="R8595" s="4">
        <f t="shared" si="1622"/>
        <v>0</v>
      </c>
      <c r="S8595" s="31">
        <f t="shared" si="1613"/>
        <v>0.20944444444444443</v>
      </c>
      <c r="T8595" s="31">
        <f t="shared" si="1614"/>
        <v>0.77601851851851855</v>
      </c>
      <c r="U8595" s="4">
        <f t="shared" si="1615"/>
        <v>0</v>
      </c>
      <c r="V8595" s="4" t="str">
        <f t="shared" si="1616"/>
        <v/>
      </c>
      <c r="W8595" s="18" t="str">
        <f>IF(V8595="","",VLOOKUP(L8595,日射量と図３!$A$4:$C$368,3,TRUE)*238.85/100)</f>
        <v/>
      </c>
      <c r="X8595" s="4" t="str">
        <f t="shared" si="1617"/>
        <v/>
      </c>
      <c r="Y8595" s="4" t="str">
        <f t="shared" si="1618"/>
        <v/>
      </c>
      <c r="Z8595" s="4" t="str">
        <f t="shared" si="1619"/>
        <v/>
      </c>
      <c r="AA8595" s="4" t="str">
        <f>IF($V8595="","",IF(Y8595&lt;36,0,IF(AND(36&lt;=Y8595,Y8595&lt;71),VLOOKUP($W8595,日射量と図３!$E$6:$F$34,2,TRUE),IF(AND(71&lt;=Y8595,Y8595&lt;107),VLOOKUP($W8595,日射量と図３!$E$6:$G$34,3,TRUE),IF(AND(107&lt;=Y8595,Y8595&lt;143),VLOOKUP($W8595,日射量と図３!$E$6:$H$34,4,TRUE),VLOOKUP($W8595,日射量と図３!$E$6:$I$34,5,TRUE))))))</f>
        <v/>
      </c>
      <c r="AB8595" s="4" t="str">
        <f>IF($V8595="","",IF(Z8595&lt;36,0,IF(AND(36&lt;=Z8595,Z8595&lt;71),VLOOKUP($W8595,日射量と図３!$E$6:$F$34,2,TRUE),IF(AND(71&lt;=Z8595,Z8595&lt;107),VLOOKUP($W8595,日射量と図３!$E$6:$G$34,3,TRUE),IF(AND(107&lt;=Z8595,Z8595&lt;143),VLOOKUP($W8595,日射量と図３!$E$6:$H$34,4,TRUE),VLOOKUP($W8595,日射量と図３!$E$6:$I$34,5,TRUE))))))</f>
        <v/>
      </c>
      <c r="AC8595" s="382" t="str">
        <f t="shared" si="1623"/>
        <v/>
      </c>
      <c r="AD8595" s="382" t="str">
        <f t="shared" si="1624"/>
        <v/>
      </c>
    </row>
    <row r="8596" spans="11:30" ht="13.5" customHeight="1">
      <c r="K8596" s="4">
        <f t="shared" si="1620"/>
        <v>5</v>
      </c>
      <c r="L8596" s="34">
        <v>43610</v>
      </c>
      <c r="M8596" s="4">
        <v>359</v>
      </c>
      <c r="N8596" s="4">
        <v>1</v>
      </c>
      <c r="O8596" s="31">
        <v>0</v>
      </c>
      <c r="P8596" s="35">
        <v>19.14</v>
      </c>
      <c r="Q8596" s="36">
        <f t="shared" si="1621"/>
        <v>13</v>
      </c>
      <c r="R8596" s="4">
        <f t="shared" si="1622"/>
        <v>0</v>
      </c>
      <c r="S8596" s="31">
        <f t="shared" si="1613"/>
        <v>0.20944444444444443</v>
      </c>
      <c r="T8596" s="31">
        <f t="shared" si="1614"/>
        <v>0.77601851851851855</v>
      </c>
      <c r="U8596" s="4">
        <f t="shared" si="1615"/>
        <v>0</v>
      </c>
      <c r="V8596" s="4">
        <f t="shared" si="1616"/>
        <v>0</v>
      </c>
      <c r="W8596" s="18">
        <f>IF(V8596="","",VLOOKUP(L8596,日射量と図３!$A$4:$C$368,3,TRUE)*238.85/100)</f>
        <v>42.993000000000002</v>
      </c>
      <c r="X8596" s="4">
        <f t="shared" si="1617"/>
        <v>14</v>
      </c>
      <c r="Y8596" s="4">
        <f t="shared" si="1618"/>
        <v>0</v>
      </c>
      <c r="Z8596" s="4">
        <f t="shared" si="1619"/>
        <v>0</v>
      </c>
      <c r="AA8596" s="4">
        <f>IF($V8596="","",IF(Y8596&lt;36,0,IF(AND(36&lt;=Y8596,Y8596&lt;71),VLOOKUP($W8596,日射量と図３!$E$6:$F$34,2,TRUE),IF(AND(71&lt;=Y8596,Y8596&lt;107),VLOOKUP($W8596,日射量と図３!$E$6:$G$34,3,TRUE),IF(AND(107&lt;=Y8596,Y8596&lt;143),VLOOKUP($W8596,日射量と図３!$E$6:$H$34,4,TRUE),VLOOKUP($W8596,日射量と図３!$E$6:$I$34,5,TRUE))))))</f>
        <v>0</v>
      </c>
      <c r="AB8596" s="4">
        <f>IF($V8596="","",IF(Z8596&lt;36,0,IF(AND(36&lt;=Z8596,Z8596&lt;71),VLOOKUP($W8596,日射量と図３!$E$6:$F$34,2,TRUE),IF(AND(71&lt;=Z8596,Z8596&lt;107),VLOOKUP($W8596,日射量と図３!$E$6:$G$34,3,TRUE),IF(AND(107&lt;=Z8596,Z8596&lt;143),VLOOKUP($W8596,日射量と図３!$E$6:$H$34,4,TRUE),VLOOKUP($W8596,日射量と図３!$E$6:$I$34,5,TRUE))))))</f>
        <v>0</v>
      </c>
      <c r="AC8596" s="382">
        <f t="shared" si="1623"/>
        <v>0</v>
      </c>
      <c r="AD8596" s="382">
        <f t="shared" si="1624"/>
        <v>0</v>
      </c>
    </row>
    <row r="8597" spans="11:30" ht="13.5" customHeight="1">
      <c r="K8597" s="4">
        <f t="shared" si="1620"/>
        <v>5</v>
      </c>
      <c r="L8597" s="34">
        <v>43610</v>
      </c>
      <c r="M8597" s="4">
        <v>359</v>
      </c>
      <c r="N8597" s="4">
        <v>2</v>
      </c>
      <c r="O8597" s="31">
        <v>4.1666666666666664E-2</v>
      </c>
      <c r="P8597" s="35">
        <v>18.68</v>
      </c>
      <c r="Q8597" s="36">
        <f t="shared" si="1621"/>
        <v>13</v>
      </c>
      <c r="R8597" s="4">
        <f t="shared" si="1622"/>
        <v>0</v>
      </c>
      <c r="S8597" s="31">
        <f t="shared" ref="S8597:S8660" si="1625">VLOOKUP(K8597,$AF$45:$AH$49,2,TRUE)</f>
        <v>0.20944444444444443</v>
      </c>
      <c r="T8597" s="31">
        <f t="shared" ref="T8597:T8660" si="1626">VLOOKUP(K8597,$AF$45:$AH$49,3,TRUE)</f>
        <v>0.77601851851851855</v>
      </c>
      <c r="U8597" s="4">
        <f t="shared" ref="U8597:U8660" si="1627">IF(AND(S8597&lt;O8597,O8597&lt;T8597),R8597,0)</f>
        <v>0</v>
      </c>
      <c r="V8597" s="4" t="str">
        <f t="shared" ref="V8597:V8660" si="1628">IF(N8597=1,SUM(U8597:U8620),"")</f>
        <v/>
      </c>
      <c r="W8597" s="18" t="str">
        <f>IF(V8597="","",VLOOKUP(L8597,日射量と図３!$A$4:$C$368,3,TRUE)*238.85/100)</f>
        <v/>
      </c>
      <c r="X8597" s="4" t="str">
        <f t="shared" ref="X8597:X8660" si="1629">IF(V8597="","",VLOOKUP(K8597,$AF$45:$AJ$49,5,TRUE))</f>
        <v/>
      </c>
      <c r="Y8597" s="4" t="str">
        <f t="shared" si="1618"/>
        <v/>
      </c>
      <c r="Z8597" s="4" t="str">
        <f t="shared" si="1619"/>
        <v/>
      </c>
      <c r="AA8597" s="4" t="str">
        <f>IF($V8597="","",IF(Y8597&lt;36,0,IF(AND(36&lt;=Y8597,Y8597&lt;71),VLOOKUP($W8597,日射量と図３!$E$6:$F$34,2,TRUE),IF(AND(71&lt;=Y8597,Y8597&lt;107),VLOOKUP($W8597,日射量と図３!$E$6:$G$34,3,TRUE),IF(AND(107&lt;=Y8597,Y8597&lt;143),VLOOKUP($W8597,日射量と図３!$E$6:$H$34,4,TRUE),VLOOKUP($W8597,日射量と図３!$E$6:$I$34,5,TRUE))))))</f>
        <v/>
      </c>
      <c r="AB8597" s="4" t="str">
        <f>IF($V8597="","",IF(Z8597&lt;36,0,IF(AND(36&lt;=Z8597,Z8597&lt;71),VLOOKUP($W8597,日射量と図３!$E$6:$F$34,2,TRUE),IF(AND(71&lt;=Z8597,Z8597&lt;107),VLOOKUP($W8597,日射量と図３!$E$6:$G$34,3,TRUE),IF(AND(107&lt;=Z8597,Z8597&lt;143),VLOOKUP($W8597,日射量と図３!$E$6:$H$34,4,TRUE),VLOOKUP($W8597,日射量と図３!$E$6:$I$34,5,TRUE))))))</f>
        <v/>
      </c>
      <c r="AC8597" s="382" t="str">
        <f t="shared" si="1623"/>
        <v/>
      </c>
      <c r="AD8597" s="382" t="str">
        <f t="shared" si="1624"/>
        <v/>
      </c>
    </row>
    <row r="8598" spans="11:30" ht="13.5" customHeight="1">
      <c r="K8598" s="4">
        <f t="shared" si="1620"/>
        <v>5</v>
      </c>
      <c r="L8598" s="34">
        <v>43610</v>
      </c>
      <c r="M8598" s="4">
        <v>359</v>
      </c>
      <c r="N8598" s="4">
        <v>3</v>
      </c>
      <c r="O8598" s="31">
        <v>8.3333333333333329E-2</v>
      </c>
      <c r="P8598" s="35">
        <v>18.399999999999999</v>
      </c>
      <c r="Q8598" s="36">
        <f t="shared" si="1621"/>
        <v>13</v>
      </c>
      <c r="R8598" s="4">
        <f t="shared" si="1622"/>
        <v>0</v>
      </c>
      <c r="S8598" s="31">
        <f t="shared" si="1625"/>
        <v>0.20944444444444443</v>
      </c>
      <c r="T8598" s="31">
        <f t="shared" si="1626"/>
        <v>0.77601851851851855</v>
      </c>
      <c r="U8598" s="4">
        <f t="shared" si="1627"/>
        <v>0</v>
      </c>
      <c r="V8598" s="4" t="str">
        <f t="shared" si="1628"/>
        <v/>
      </c>
      <c r="W8598" s="18" t="str">
        <f>IF(V8598="","",VLOOKUP(L8598,日射量と図３!$A$4:$C$368,3,TRUE)*238.85/100)</f>
        <v/>
      </c>
      <c r="X8598" s="4" t="str">
        <f t="shared" si="1629"/>
        <v/>
      </c>
      <c r="Y8598" s="4" t="str">
        <f t="shared" si="1618"/>
        <v/>
      </c>
      <c r="Z8598" s="4" t="str">
        <f t="shared" si="1619"/>
        <v/>
      </c>
      <c r="AA8598" s="4" t="str">
        <f>IF($V8598="","",IF(Y8598&lt;36,0,IF(AND(36&lt;=Y8598,Y8598&lt;71),VLOOKUP($W8598,日射量と図３!$E$6:$F$34,2,TRUE),IF(AND(71&lt;=Y8598,Y8598&lt;107),VLOOKUP($W8598,日射量と図３!$E$6:$G$34,3,TRUE),IF(AND(107&lt;=Y8598,Y8598&lt;143),VLOOKUP($W8598,日射量と図３!$E$6:$H$34,4,TRUE),VLOOKUP($W8598,日射量と図３!$E$6:$I$34,5,TRUE))))))</f>
        <v/>
      </c>
      <c r="AB8598" s="4" t="str">
        <f>IF($V8598="","",IF(Z8598&lt;36,0,IF(AND(36&lt;=Z8598,Z8598&lt;71),VLOOKUP($W8598,日射量と図３!$E$6:$F$34,2,TRUE),IF(AND(71&lt;=Z8598,Z8598&lt;107),VLOOKUP($W8598,日射量と図３!$E$6:$G$34,3,TRUE),IF(AND(107&lt;=Z8598,Z8598&lt;143),VLOOKUP($W8598,日射量と図３!$E$6:$H$34,4,TRUE),VLOOKUP($W8598,日射量と図３!$E$6:$I$34,5,TRUE))))))</f>
        <v/>
      </c>
      <c r="AC8598" s="382" t="str">
        <f t="shared" si="1623"/>
        <v/>
      </c>
      <c r="AD8598" s="382" t="str">
        <f t="shared" si="1624"/>
        <v/>
      </c>
    </row>
    <row r="8599" spans="11:30" ht="13.5" customHeight="1">
      <c r="K8599" s="4">
        <f t="shared" si="1620"/>
        <v>5</v>
      </c>
      <c r="L8599" s="34">
        <v>43610</v>
      </c>
      <c r="M8599" s="4">
        <v>359</v>
      </c>
      <c r="N8599" s="4">
        <v>4</v>
      </c>
      <c r="O8599" s="31">
        <v>0.125</v>
      </c>
      <c r="P8599" s="35">
        <v>18.09</v>
      </c>
      <c r="Q8599" s="36">
        <f t="shared" si="1621"/>
        <v>13</v>
      </c>
      <c r="R8599" s="4">
        <f t="shared" si="1622"/>
        <v>0</v>
      </c>
      <c r="S8599" s="31">
        <f t="shared" si="1625"/>
        <v>0.20944444444444443</v>
      </c>
      <c r="T8599" s="31">
        <f t="shared" si="1626"/>
        <v>0.77601851851851855</v>
      </c>
      <c r="U8599" s="4">
        <f t="shared" si="1627"/>
        <v>0</v>
      </c>
      <c r="V8599" s="4" t="str">
        <f t="shared" si="1628"/>
        <v/>
      </c>
      <c r="W8599" s="18" t="str">
        <f>IF(V8599="","",VLOOKUP(L8599,日射量と図３!$A$4:$C$368,3,TRUE)*238.85/100)</f>
        <v/>
      </c>
      <c r="X8599" s="4" t="str">
        <f t="shared" si="1629"/>
        <v/>
      </c>
      <c r="Y8599" s="4" t="str">
        <f t="shared" si="1618"/>
        <v/>
      </c>
      <c r="Z8599" s="4" t="str">
        <f t="shared" si="1619"/>
        <v/>
      </c>
      <c r="AA8599" s="4" t="str">
        <f>IF($V8599="","",IF(Y8599&lt;36,0,IF(AND(36&lt;=Y8599,Y8599&lt;71),VLOOKUP($W8599,日射量と図３!$E$6:$F$34,2,TRUE),IF(AND(71&lt;=Y8599,Y8599&lt;107),VLOOKUP($W8599,日射量と図３!$E$6:$G$34,3,TRUE),IF(AND(107&lt;=Y8599,Y8599&lt;143),VLOOKUP($W8599,日射量と図３!$E$6:$H$34,4,TRUE),VLOOKUP($W8599,日射量と図３!$E$6:$I$34,5,TRUE))))))</f>
        <v/>
      </c>
      <c r="AB8599" s="4" t="str">
        <f>IF($V8599="","",IF(Z8599&lt;36,0,IF(AND(36&lt;=Z8599,Z8599&lt;71),VLOOKUP($W8599,日射量と図３!$E$6:$F$34,2,TRUE),IF(AND(71&lt;=Z8599,Z8599&lt;107),VLOOKUP($W8599,日射量と図３!$E$6:$G$34,3,TRUE),IF(AND(107&lt;=Z8599,Z8599&lt;143),VLOOKUP($W8599,日射量と図３!$E$6:$H$34,4,TRUE),VLOOKUP($W8599,日射量と図３!$E$6:$I$34,5,TRUE))))))</f>
        <v/>
      </c>
      <c r="AC8599" s="382" t="str">
        <f t="shared" si="1623"/>
        <v/>
      </c>
      <c r="AD8599" s="382" t="str">
        <f t="shared" si="1624"/>
        <v/>
      </c>
    </row>
    <row r="8600" spans="11:30" ht="13.5" customHeight="1">
      <c r="K8600" s="4">
        <f t="shared" si="1620"/>
        <v>5</v>
      </c>
      <c r="L8600" s="34">
        <v>43610</v>
      </c>
      <c r="M8600" s="4">
        <v>359</v>
      </c>
      <c r="N8600" s="4">
        <v>5</v>
      </c>
      <c r="O8600" s="31">
        <v>0.16666666666666666</v>
      </c>
      <c r="P8600" s="35">
        <v>17.760000000000002</v>
      </c>
      <c r="Q8600" s="36">
        <f t="shared" si="1621"/>
        <v>15</v>
      </c>
      <c r="R8600" s="4">
        <f t="shared" si="1622"/>
        <v>0</v>
      </c>
      <c r="S8600" s="31">
        <f t="shared" si="1625"/>
        <v>0.20944444444444443</v>
      </c>
      <c r="T8600" s="31">
        <f t="shared" si="1626"/>
        <v>0.77601851851851855</v>
      </c>
      <c r="U8600" s="4">
        <f t="shared" si="1627"/>
        <v>0</v>
      </c>
      <c r="V8600" s="4" t="str">
        <f t="shared" si="1628"/>
        <v/>
      </c>
      <c r="W8600" s="18" t="str">
        <f>IF(V8600="","",VLOOKUP(L8600,日射量と図３!$A$4:$C$368,3,TRUE)*238.85/100)</f>
        <v/>
      </c>
      <c r="X8600" s="4" t="str">
        <f t="shared" si="1629"/>
        <v/>
      </c>
      <c r="Y8600" s="4" t="str">
        <f t="shared" si="1618"/>
        <v/>
      </c>
      <c r="Z8600" s="4" t="str">
        <f t="shared" si="1619"/>
        <v/>
      </c>
      <c r="AA8600" s="4" t="str">
        <f>IF($V8600="","",IF(Y8600&lt;36,0,IF(AND(36&lt;=Y8600,Y8600&lt;71),VLOOKUP($W8600,日射量と図３!$E$6:$F$34,2,TRUE),IF(AND(71&lt;=Y8600,Y8600&lt;107),VLOOKUP($W8600,日射量と図３!$E$6:$G$34,3,TRUE),IF(AND(107&lt;=Y8600,Y8600&lt;143),VLOOKUP($W8600,日射量と図３!$E$6:$H$34,4,TRUE),VLOOKUP($W8600,日射量と図３!$E$6:$I$34,5,TRUE))))))</f>
        <v/>
      </c>
      <c r="AB8600" s="4" t="str">
        <f>IF($V8600="","",IF(Z8600&lt;36,0,IF(AND(36&lt;=Z8600,Z8600&lt;71),VLOOKUP($W8600,日射量と図３!$E$6:$F$34,2,TRUE),IF(AND(71&lt;=Z8600,Z8600&lt;107),VLOOKUP($W8600,日射量と図３!$E$6:$G$34,3,TRUE),IF(AND(107&lt;=Z8600,Z8600&lt;143),VLOOKUP($W8600,日射量と図３!$E$6:$H$34,4,TRUE),VLOOKUP($W8600,日射量と図３!$E$6:$I$34,5,TRUE))))))</f>
        <v/>
      </c>
      <c r="AC8600" s="382" t="str">
        <f t="shared" si="1623"/>
        <v/>
      </c>
      <c r="AD8600" s="382" t="str">
        <f t="shared" si="1624"/>
        <v/>
      </c>
    </row>
    <row r="8601" spans="11:30" ht="13.5" customHeight="1">
      <c r="K8601" s="4">
        <f t="shared" si="1620"/>
        <v>5</v>
      </c>
      <c r="L8601" s="34">
        <v>43610</v>
      </c>
      <c r="M8601" s="4">
        <v>359</v>
      </c>
      <c r="N8601" s="4">
        <v>6</v>
      </c>
      <c r="O8601" s="31">
        <v>0.20833333333333334</v>
      </c>
      <c r="P8601" s="35">
        <v>17.740000000000002</v>
      </c>
      <c r="Q8601" s="36">
        <f t="shared" si="1621"/>
        <v>15</v>
      </c>
      <c r="R8601" s="4">
        <f t="shared" si="1622"/>
        <v>0</v>
      </c>
      <c r="S8601" s="31">
        <f t="shared" si="1625"/>
        <v>0.20944444444444443</v>
      </c>
      <c r="T8601" s="31">
        <f t="shared" si="1626"/>
        <v>0.77601851851851855</v>
      </c>
      <c r="U8601" s="4">
        <f t="shared" si="1627"/>
        <v>0</v>
      </c>
      <c r="V8601" s="4" t="str">
        <f t="shared" si="1628"/>
        <v/>
      </c>
      <c r="W8601" s="18" t="str">
        <f>IF(V8601="","",VLOOKUP(L8601,日射量と図３!$A$4:$C$368,3,TRUE)*238.85/100)</f>
        <v/>
      </c>
      <c r="X8601" s="4" t="str">
        <f t="shared" si="1629"/>
        <v/>
      </c>
      <c r="Y8601" s="4" t="str">
        <f t="shared" si="1618"/>
        <v/>
      </c>
      <c r="Z8601" s="4" t="str">
        <f t="shared" si="1619"/>
        <v/>
      </c>
      <c r="AA8601" s="4" t="str">
        <f>IF($V8601="","",IF(Y8601&lt;36,0,IF(AND(36&lt;=Y8601,Y8601&lt;71),VLOOKUP($W8601,日射量と図３!$E$6:$F$34,2,TRUE),IF(AND(71&lt;=Y8601,Y8601&lt;107),VLOOKUP($W8601,日射量と図３!$E$6:$G$34,3,TRUE),IF(AND(107&lt;=Y8601,Y8601&lt;143),VLOOKUP($W8601,日射量と図３!$E$6:$H$34,4,TRUE),VLOOKUP($W8601,日射量と図３!$E$6:$I$34,5,TRUE))))))</f>
        <v/>
      </c>
      <c r="AB8601" s="4" t="str">
        <f>IF($V8601="","",IF(Z8601&lt;36,0,IF(AND(36&lt;=Z8601,Z8601&lt;71),VLOOKUP($W8601,日射量と図３!$E$6:$F$34,2,TRUE),IF(AND(71&lt;=Z8601,Z8601&lt;107),VLOOKUP($W8601,日射量と図３!$E$6:$G$34,3,TRUE),IF(AND(107&lt;=Z8601,Z8601&lt;143),VLOOKUP($W8601,日射量と図３!$E$6:$H$34,4,TRUE),VLOOKUP($W8601,日射量と図３!$E$6:$I$34,5,TRUE))))))</f>
        <v/>
      </c>
      <c r="AC8601" s="382" t="str">
        <f t="shared" si="1623"/>
        <v/>
      </c>
      <c r="AD8601" s="382" t="str">
        <f t="shared" si="1624"/>
        <v/>
      </c>
    </row>
    <row r="8602" spans="11:30" ht="13.5" customHeight="1">
      <c r="K8602" s="4">
        <f t="shared" si="1620"/>
        <v>5</v>
      </c>
      <c r="L8602" s="34">
        <v>43610</v>
      </c>
      <c r="M8602" s="4">
        <v>359</v>
      </c>
      <c r="N8602" s="4">
        <v>7</v>
      </c>
      <c r="O8602" s="31">
        <v>0.25</v>
      </c>
      <c r="P8602" s="35">
        <v>18.339999999999996</v>
      </c>
      <c r="Q8602" s="36">
        <f t="shared" si="1621"/>
        <v>15</v>
      </c>
      <c r="R8602" s="4">
        <f t="shared" si="1622"/>
        <v>0</v>
      </c>
      <c r="S8602" s="31">
        <f t="shared" si="1625"/>
        <v>0.20944444444444443</v>
      </c>
      <c r="T8602" s="31">
        <f t="shared" si="1626"/>
        <v>0.77601851851851855</v>
      </c>
      <c r="U8602" s="4">
        <f t="shared" si="1627"/>
        <v>0</v>
      </c>
      <c r="V8602" s="4" t="str">
        <f t="shared" si="1628"/>
        <v/>
      </c>
      <c r="W8602" s="18" t="str">
        <f>IF(V8602="","",VLOOKUP(L8602,日射量と図３!$A$4:$C$368,3,TRUE)*238.85/100)</f>
        <v/>
      </c>
      <c r="X8602" s="4" t="str">
        <f t="shared" si="1629"/>
        <v/>
      </c>
      <c r="Y8602" s="4" t="str">
        <f t="shared" si="1618"/>
        <v/>
      </c>
      <c r="Z8602" s="4" t="str">
        <f t="shared" si="1619"/>
        <v/>
      </c>
      <c r="AA8602" s="4" t="str">
        <f>IF($V8602="","",IF(Y8602&lt;36,0,IF(AND(36&lt;=Y8602,Y8602&lt;71),VLOOKUP($W8602,日射量と図３!$E$6:$F$34,2,TRUE),IF(AND(71&lt;=Y8602,Y8602&lt;107),VLOOKUP($W8602,日射量と図３!$E$6:$G$34,3,TRUE),IF(AND(107&lt;=Y8602,Y8602&lt;143),VLOOKUP($W8602,日射量と図３!$E$6:$H$34,4,TRUE),VLOOKUP($W8602,日射量と図３!$E$6:$I$34,5,TRUE))))))</f>
        <v/>
      </c>
      <c r="AB8602" s="4" t="str">
        <f>IF($V8602="","",IF(Z8602&lt;36,0,IF(AND(36&lt;=Z8602,Z8602&lt;71),VLOOKUP($W8602,日射量と図３!$E$6:$F$34,2,TRUE),IF(AND(71&lt;=Z8602,Z8602&lt;107),VLOOKUP($W8602,日射量と図３!$E$6:$G$34,3,TRUE),IF(AND(107&lt;=Z8602,Z8602&lt;143),VLOOKUP($W8602,日射量と図３!$E$6:$H$34,4,TRUE),VLOOKUP($W8602,日射量と図３!$E$6:$I$34,5,TRUE))))))</f>
        <v/>
      </c>
      <c r="AC8602" s="382" t="str">
        <f t="shared" si="1623"/>
        <v/>
      </c>
      <c r="AD8602" s="382" t="str">
        <f t="shared" si="1624"/>
        <v/>
      </c>
    </row>
    <row r="8603" spans="11:30" ht="13.5" customHeight="1">
      <c r="K8603" s="4">
        <f t="shared" si="1620"/>
        <v>5</v>
      </c>
      <c r="L8603" s="34">
        <v>43610</v>
      </c>
      <c r="M8603" s="4">
        <v>359</v>
      </c>
      <c r="N8603" s="4">
        <v>8</v>
      </c>
      <c r="O8603" s="31">
        <v>0.29166666666666669</v>
      </c>
      <c r="P8603" s="35">
        <v>19.27</v>
      </c>
      <c r="Q8603" s="36">
        <f t="shared" si="1621"/>
        <v>12</v>
      </c>
      <c r="R8603" s="4">
        <f t="shared" si="1622"/>
        <v>0</v>
      </c>
      <c r="S8603" s="31">
        <f t="shared" si="1625"/>
        <v>0.20944444444444443</v>
      </c>
      <c r="T8603" s="31">
        <f t="shared" si="1626"/>
        <v>0.77601851851851855</v>
      </c>
      <c r="U8603" s="4">
        <f t="shared" si="1627"/>
        <v>0</v>
      </c>
      <c r="V8603" s="4" t="str">
        <f t="shared" si="1628"/>
        <v/>
      </c>
      <c r="W8603" s="18" t="str">
        <f>IF(V8603="","",VLOOKUP(L8603,日射量と図３!$A$4:$C$368,3,TRUE)*238.85/100)</f>
        <v/>
      </c>
      <c r="X8603" s="4" t="str">
        <f t="shared" si="1629"/>
        <v/>
      </c>
      <c r="Y8603" s="4" t="str">
        <f t="shared" si="1618"/>
        <v/>
      </c>
      <c r="Z8603" s="4" t="str">
        <f t="shared" si="1619"/>
        <v/>
      </c>
      <c r="AA8603" s="4" t="str">
        <f>IF($V8603="","",IF(Y8603&lt;36,0,IF(AND(36&lt;=Y8603,Y8603&lt;71),VLOOKUP($W8603,日射量と図３!$E$6:$F$34,2,TRUE),IF(AND(71&lt;=Y8603,Y8603&lt;107),VLOOKUP($W8603,日射量と図３!$E$6:$G$34,3,TRUE),IF(AND(107&lt;=Y8603,Y8603&lt;143),VLOOKUP($W8603,日射量と図３!$E$6:$H$34,4,TRUE),VLOOKUP($W8603,日射量と図３!$E$6:$I$34,5,TRUE))))))</f>
        <v/>
      </c>
      <c r="AB8603" s="4" t="str">
        <f>IF($V8603="","",IF(Z8603&lt;36,0,IF(AND(36&lt;=Z8603,Z8603&lt;71),VLOOKUP($W8603,日射量と図３!$E$6:$F$34,2,TRUE),IF(AND(71&lt;=Z8603,Z8603&lt;107),VLOOKUP($W8603,日射量と図３!$E$6:$G$34,3,TRUE),IF(AND(107&lt;=Z8603,Z8603&lt;143),VLOOKUP($W8603,日射量と図３!$E$6:$H$34,4,TRUE),VLOOKUP($W8603,日射量と図３!$E$6:$I$34,5,TRUE))))))</f>
        <v/>
      </c>
      <c r="AC8603" s="382" t="str">
        <f t="shared" si="1623"/>
        <v/>
      </c>
      <c r="AD8603" s="382" t="str">
        <f t="shared" si="1624"/>
        <v/>
      </c>
    </row>
    <row r="8604" spans="11:30" ht="13.5" customHeight="1">
      <c r="K8604" s="4">
        <f t="shared" si="1620"/>
        <v>5</v>
      </c>
      <c r="L8604" s="34">
        <v>43610</v>
      </c>
      <c r="M8604" s="4">
        <v>359</v>
      </c>
      <c r="N8604" s="4">
        <v>9</v>
      </c>
      <c r="O8604" s="31">
        <v>0.33333333333333331</v>
      </c>
      <c r="P8604" s="35">
        <v>20.339999999999996</v>
      </c>
      <c r="Q8604" s="36">
        <f t="shared" si="1621"/>
        <v>12</v>
      </c>
      <c r="R8604" s="4">
        <f t="shared" si="1622"/>
        <v>0</v>
      </c>
      <c r="S8604" s="31">
        <f t="shared" si="1625"/>
        <v>0.20944444444444443</v>
      </c>
      <c r="T8604" s="31">
        <f t="shared" si="1626"/>
        <v>0.77601851851851855</v>
      </c>
      <c r="U8604" s="4">
        <f t="shared" si="1627"/>
        <v>0</v>
      </c>
      <c r="V8604" s="4" t="str">
        <f t="shared" si="1628"/>
        <v/>
      </c>
      <c r="W8604" s="18" t="str">
        <f>IF(V8604="","",VLOOKUP(L8604,日射量と図３!$A$4:$C$368,3,TRUE)*238.85/100)</f>
        <v/>
      </c>
      <c r="X8604" s="4" t="str">
        <f t="shared" si="1629"/>
        <v/>
      </c>
      <c r="Y8604" s="4" t="str">
        <f t="shared" si="1618"/>
        <v/>
      </c>
      <c r="Z8604" s="4" t="str">
        <f t="shared" si="1619"/>
        <v/>
      </c>
      <c r="AA8604" s="4" t="str">
        <f>IF($V8604="","",IF(Y8604&lt;36,0,IF(AND(36&lt;=Y8604,Y8604&lt;71),VLOOKUP($W8604,日射量と図３!$E$6:$F$34,2,TRUE),IF(AND(71&lt;=Y8604,Y8604&lt;107),VLOOKUP($W8604,日射量と図３!$E$6:$G$34,3,TRUE),IF(AND(107&lt;=Y8604,Y8604&lt;143),VLOOKUP($W8604,日射量と図３!$E$6:$H$34,4,TRUE),VLOOKUP($W8604,日射量と図３!$E$6:$I$34,5,TRUE))))))</f>
        <v/>
      </c>
      <c r="AB8604" s="4" t="str">
        <f>IF($V8604="","",IF(Z8604&lt;36,0,IF(AND(36&lt;=Z8604,Z8604&lt;71),VLOOKUP($W8604,日射量と図３!$E$6:$F$34,2,TRUE),IF(AND(71&lt;=Z8604,Z8604&lt;107),VLOOKUP($W8604,日射量と図３!$E$6:$G$34,3,TRUE),IF(AND(107&lt;=Z8604,Z8604&lt;143),VLOOKUP($W8604,日射量と図３!$E$6:$H$34,4,TRUE),VLOOKUP($W8604,日射量と図３!$E$6:$I$34,5,TRUE))))))</f>
        <v/>
      </c>
      <c r="AC8604" s="382" t="str">
        <f t="shared" si="1623"/>
        <v/>
      </c>
      <c r="AD8604" s="382" t="str">
        <f t="shared" si="1624"/>
        <v/>
      </c>
    </row>
    <row r="8605" spans="11:30" ht="13.5" customHeight="1">
      <c r="K8605" s="4">
        <f t="shared" si="1620"/>
        <v>5</v>
      </c>
      <c r="L8605" s="34">
        <v>43610</v>
      </c>
      <c r="M8605" s="4">
        <v>359</v>
      </c>
      <c r="N8605" s="4">
        <v>10</v>
      </c>
      <c r="O8605" s="31">
        <v>0.375</v>
      </c>
      <c r="P8605" s="35">
        <v>21.46</v>
      </c>
      <c r="Q8605" s="36">
        <f t="shared" si="1621"/>
        <v>12</v>
      </c>
      <c r="R8605" s="4">
        <f t="shared" si="1622"/>
        <v>0</v>
      </c>
      <c r="S8605" s="31">
        <f t="shared" si="1625"/>
        <v>0.20944444444444443</v>
      </c>
      <c r="T8605" s="31">
        <f t="shared" si="1626"/>
        <v>0.77601851851851855</v>
      </c>
      <c r="U8605" s="4">
        <f t="shared" si="1627"/>
        <v>0</v>
      </c>
      <c r="V8605" s="4" t="str">
        <f t="shared" si="1628"/>
        <v/>
      </c>
      <c r="W8605" s="18" t="str">
        <f>IF(V8605="","",VLOOKUP(L8605,日射量と図３!$A$4:$C$368,3,TRUE)*238.85/100)</f>
        <v/>
      </c>
      <c r="X8605" s="4" t="str">
        <f t="shared" si="1629"/>
        <v/>
      </c>
      <c r="Y8605" s="4" t="str">
        <f t="shared" si="1618"/>
        <v/>
      </c>
      <c r="Z8605" s="4" t="str">
        <f t="shared" si="1619"/>
        <v/>
      </c>
      <c r="AA8605" s="4" t="str">
        <f>IF($V8605="","",IF(Y8605&lt;36,0,IF(AND(36&lt;=Y8605,Y8605&lt;71),VLOOKUP($W8605,日射量と図３!$E$6:$F$34,2,TRUE),IF(AND(71&lt;=Y8605,Y8605&lt;107),VLOOKUP($W8605,日射量と図３!$E$6:$G$34,3,TRUE),IF(AND(107&lt;=Y8605,Y8605&lt;143),VLOOKUP($W8605,日射量と図３!$E$6:$H$34,4,TRUE),VLOOKUP($W8605,日射量と図３!$E$6:$I$34,5,TRUE))))))</f>
        <v/>
      </c>
      <c r="AB8605" s="4" t="str">
        <f>IF($V8605="","",IF(Z8605&lt;36,0,IF(AND(36&lt;=Z8605,Z8605&lt;71),VLOOKUP($W8605,日射量と図３!$E$6:$F$34,2,TRUE),IF(AND(71&lt;=Z8605,Z8605&lt;107),VLOOKUP($W8605,日射量と図３!$E$6:$G$34,3,TRUE),IF(AND(107&lt;=Z8605,Z8605&lt;143),VLOOKUP($W8605,日射量と図３!$E$6:$H$34,4,TRUE),VLOOKUP($W8605,日射量と図３!$E$6:$I$34,5,TRUE))))))</f>
        <v/>
      </c>
      <c r="AC8605" s="382" t="str">
        <f t="shared" si="1623"/>
        <v/>
      </c>
      <c r="AD8605" s="382" t="str">
        <f t="shared" si="1624"/>
        <v/>
      </c>
    </row>
    <row r="8606" spans="11:30" ht="13.5" customHeight="1">
      <c r="K8606" s="4">
        <f t="shared" si="1620"/>
        <v>5</v>
      </c>
      <c r="L8606" s="34">
        <v>43610</v>
      </c>
      <c r="M8606" s="4">
        <v>359</v>
      </c>
      <c r="N8606" s="4">
        <v>11</v>
      </c>
      <c r="O8606" s="31">
        <v>0.41666666666666669</v>
      </c>
      <c r="P8606" s="35">
        <v>22.490000000000002</v>
      </c>
      <c r="Q8606" s="36">
        <f t="shared" si="1621"/>
        <v>12</v>
      </c>
      <c r="R8606" s="4">
        <f t="shared" si="1622"/>
        <v>0</v>
      </c>
      <c r="S8606" s="31">
        <f t="shared" si="1625"/>
        <v>0.20944444444444443</v>
      </c>
      <c r="T8606" s="31">
        <f t="shared" si="1626"/>
        <v>0.77601851851851855</v>
      </c>
      <c r="U8606" s="4">
        <f t="shared" si="1627"/>
        <v>0</v>
      </c>
      <c r="V8606" s="4" t="str">
        <f t="shared" si="1628"/>
        <v/>
      </c>
      <c r="W8606" s="18" t="str">
        <f>IF(V8606="","",VLOOKUP(L8606,日射量と図３!$A$4:$C$368,3,TRUE)*238.85/100)</f>
        <v/>
      </c>
      <c r="X8606" s="4" t="str">
        <f t="shared" si="1629"/>
        <v/>
      </c>
      <c r="Y8606" s="4" t="str">
        <f t="shared" si="1618"/>
        <v/>
      </c>
      <c r="Z8606" s="4" t="str">
        <f t="shared" si="1619"/>
        <v/>
      </c>
      <c r="AA8606" s="4" t="str">
        <f>IF($V8606="","",IF(Y8606&lt;36,0,IF(AND(36&lt;=Y8606,Y8606&lt;71),VLOOKUP($W8606,日射量と図３!$E$6:$F$34,2,TRUE),IF(AND(71&lt;=Y8606,Y8606&lt;107),VLOOKUP($W8606,日射量と図３!$E$6:$G$34,3,TRUE),IF(AND(107&lt;=Y8606,Y8606&lt;143),VLOOKUP($W8606,日射量と図３!$E$6:$H$34,4,TRUE),VLOOKUP($W8606,日射量と図３!$E$6:$I$34,5,TRUE))))))</f>
        <v/>
      </c>
      <c r="AB8606" s="4" t="str">
        <f>IF($V8606="","",IF(Z8606&lt;36,0,IF(AND(36&lt;=Z8606,Z8606&lt;71),VLOOKUP($W8606,日射量と図３!$E$6:$F$34,2,TRUE),IF(AND(71&lt;=Z8606,Z8606&lt;107),VLOOKUP($W8606,日射量と図３!$E$6:$G$34,3,TRUE),IF(AND(107&lt;=Z8606,Z8606&lt;143),VLOOKUP($W8606,日射量と図３!$E$6:$H$34,4,TRUE),VLOOKUP($W8606,日射量と図３!$E$6:$I$34,5,TRUE))))))</f>
        <v/>
      </c>
      <c r="AC8606" s="382" t="str">
        <f t="shared" si="1623"/>
        <v/>
      </c>
      <c r="AD8606" s="382" t="str">
        <f t="shared" si="1624"/>
        <v/>
      </c>
    </row>
    <row r="8607" spans="11:30" ht="13.5" customHeight="1">
      <c r="K8607" s="4">
        <f t="shared" si="1620"/>
        <v>5</v>
      </c>
      <c r="L8607" s="34">
        <v>43610</v>
      </c>
      <c r="M8607" s="4">
        <v>359</v>
      </c>
      <c r="N8607" s="4">
        <v>12</v>
      </c>
      <c r="O8607" s="31">
        <v>0.45833333333333331</v>
      </c>
      <c r="P8607" s="35">
        <v>23.44</v>
      </c>
      <c r="Q8607" s="36">
        <f t="shared" si="1621"/>
        <v>12</v>
      </c>
      <c r="R8607" s="4">
        <f t="shared" si="1622"/>
        <v>0</v>
      </c>
      <c r="S8607" s="31">
        <f t="shared" si="1625"/>
        <v>0.20944444444444443</v>
      </c>
      <c r="T8607" s="31">
        <f t="shared" si="1626"/>
        <v>0.77601851851851855</v>
      </c>
      <c r="U8607" s="4">
        <f t="shared" si="1627"/>
        <v>0</v>
      </c>
      <c r="V8607" s="4" t="str">
        <f t="shared" si="1628"/>
        <v/>
      </c>
      <c r="W8607" s="18" t="str">
        <f>IF(V8607="","",VLOOKUP(L8607,日射量と図３!$A$4:$C$368,3,TRUE)*238.85/100)</f>
        <v/>
      </c>
      <c r="X8607" s="4" t="str">
        <f t="shared" si="1629"/>
        <v/>
      </c>
      <c r="Y8607" s="4" t="str">
        <f t="shared" ref="Y8607:Y8670" si="1630">IF(V8607="","",$AH$30*V8607/(($AG$18/$AH$18)*X8607))</f>
        <v/>
      </c>
      <c r="Z8607" s="4" t="str">
        <f t="shared" ref="Z8607:Z8670" si="1631">IF(V8607="","",$AH$30*V8607/(($AG$19/$AH$19)*X8607))</f>
        <v/>
      </c>
      <c r="AA8607" s="4" t="str">
        <f>IF($V8607="","",IF(Y8607&lt;36,0,IF(AND(36&lt;=Y8607,Y8607&lt;71),VLOOKUP($W8607,日射量と図３!$E$6:$F$34,2,TRUE),IF(AND(71&lt;=Y8607,Y8607&lt;107),VLOOKUP($W8607,日射量と図３!$E$6:$G$34,3,TRUE),IF(AND(107&lt;=Y8607,Y8607&lt;143),VLOOKUP($W8607,日射量と図３!$E$6:$H$34,4,TRUE),VLOOKUP($W8607,日射量と図３!$E$6:$I$34,5,TRUE))))))</f>
        <v/>
      </c>
      <c r="AB8607" s="4" t="str">
        <f>IF($V8607="","",IF(Z8607&lt;36,0,IF(AND(36&lt;=Z8607,Z8607&lt;71),VLOOKUP($W8607,日射量と図３!$E$6:$F$34,2,TRUE),IF(AND(71&lt;=Z8607,Z8607&lt;107),VLOOKUP($W8607,日射量と図３!$E$6:$G$34,3,TRUE),IF(AND(107&lt;=Z8607,Z8607&lt;143),VLOOKUP($W8607,日射量と図３!$E$6:$H$34,4,TRUE),VLOOKUP($W8607,日射量と図３!$E$6:$I$34,5,TRUE))))))</f>
        <v/>
      </c>
      <c r="AC8607" s="382" t="str">
        <f t="shared" si="1623"/>
        <v/>
      </c>
      <c r="AD8607" s="382" t="str">
        <f t="shared" si="1624"/>
        <v/>
      </c>
    </row>
    <row r="8608" spans="11:30" ht="13.5" customHeight="1">
      <c r="K8608" s="4">
        <f t="shared" si="1620"/>
        <v>5</v>
      </c>
      <c r="L8608" s="34">
        <v>43610</v>
      </c>
      <c r="M8608" s="4">
        <v>359</v>
      </c>
      <c r="N8608" s="4">
        <v>13</v>
      </c>
      <c r="O8608" s="31">
        <v>0.5</v>
      </c>
      <c r="P8608" s="35">
        <v>24.17</v>
      </c>
      <c r="Q8608" s="36">
        <f t="shared" si="1621"/>
        <v>12</v>
      </c>
      <c r="R8608" s="4">
        <f t="shared" si="1622"/>
        <v>0</v>
      </c>
      <c r="S8608" s="31">
        <f t="shared" si="1625"/>
        <v>0.20944444444444443</v>
      </c>
      <c r="T8608" s="31">
        <f t="shared" si="1626"/>
        <v>0.77601851851851855</v>
      </c>
      <c r="U8608" s="4">
        <f t="shared" si="1627"/>
        <v>0</v>
      </c>
      <c r="V8608" s="4" t="str">
        <f t="shared" si="1628"/>
        <v/>
      </c>
      <c r="W8608" s="18" t="str">
        <f>IF(V8608="","",VLOOKUP(L8608,日射量と図３!$A$4:$C$368,3,TRUE)*238.85/100)</f>
        <v/>
      </c>
      <c r="X8608" s="4" t="str">
        <f t="shared" si="1629"/>
        <v/>
      </c>
      <c r="Y8608" s="4" t="str">
        <f t="shared" si="1630"/>
        <v/>
      </c>
      <c r="Z8608" s="4" t="str">
        <f t="shared" si="1631"/>
        <v/>
      </c>
      <c r="AA8608" s="4" t="str">
        <f>IF($V8608="","",IF(Y8608&lt;36,0,IF(AND(36&lt;=Y8608,Y8608&lt;71),VLOOKUP($W8608,日射量と図３!$E$6:$F$34,2,TRUE),IF(AND(71&lt;=Y8608,Y8608&lt;107),VLOOKUP($W8608,日射量と図３!$E$6:$G$34,3,TRUE),IF(AND(107&lt;=Y8608,Y8608&lt;143),VLOOKUP($W8608,日射量と図３!$E$6:$H$34,4,TRUE),VLOOKUP($W8608,日射量と図３!$E$6:$I$34,5,TRUE))))))</f>
        <v/>
      </c>
      <c r="AB8608" s="4" t="str">
        <f>IF($V8608="","",IF(Z8608&lt;36,0,IF(AND(36&lt;=Z8608,Z8608&lt;71),VLOOKUP($W8608,日射量と図３!$E$6:$F$34,2,TRUE),IF(AND(71&lt;=Z8608,Z8608&lt;107),VLOOKUP($W8608,日射量と図３!$E$6:$G$34,3,TRUE),IF(AND(107&lt;=Z8608,Z8608&lt;143),VLOOKUP($W8608,日射量と図３!$E$6:$H$34,4,TRUE),VLOOKUP($W8608,日射量と図３!$E$6:$I$34,5,TRUE))))))</f>
        <v/>
      </c>
      <c r="AC8608" s="382" t="str">
        <f t="shared" si="1623"/>
        <v/>
      </c>
      <c r="AD8608" s="382" t="str">
        <f t="shared" si="1624"/>
        <v/>
      </c>
    </row>
    <row r="8609" spans="11:30" ht="13.5" customHeight="1">
      <c r="K8609" s="4">
        <f t="shared" si="1620"/>
        <v>5</v>
      </c>
      <c r="L8609" s="34">
        <v>43610</v>
      </c>
      <c r="M8609" s="4">
        <v>359</v>
      </c>
      <c r="N8609" s="4">
        <v>14</v>
      </c>
      <c r="O8609" s="31">
        <v>0.54166666666666663</v>
      </c>
      <c r="P8609" s="35">
        <v>24.880000000000003</v>
      </c>
      <c r="Q8609" s="36">
        <f t="shared" si="1621"/>
        <v>12</v>
      </c>
      <c r="R8609" s="4">
        <f t="shared" si="1622"/>
        <v>0</v>
      </c>
      <c r="S8609" s="31">
        <f t="shared" si="1625"/>
        <v>0.20944444444444443</v>
      </c>
      <c r="T8609" s="31">
        <f t="shared" si="1626"/>
        <v>0.77601851851851855</v>
      </c>
      <c r="U8609" s="4">
        <f t="shared" si="1627"/>
        <v>0</v>
      </c>
      <c r="V8609" s="4" t="str">
        <f t="shared" si="1628"/>
        <v/>
      </c>
      <c r="W8609" s="18" t="str">
        <f>IF(V8609="","",VLOOKUP(L8609,日射量と図３!$A$4:$C$368,3,TRUE)*238.85/100)</f>
        <v/>
      </c>
      <c r="X8609" s="4" t="str">
        <f t="shared" si="1629"/>
        <v/>
      </c>
      <c r="Y8609" s="4" t="str">
        <f t="shared" si="1630"/>
        <v/>
      </c>
      <c r="Z8609" s="4" t="str">
        <f t="shared" si="1631"/>
        <v/>
      </c>
      <c r="AA8609" s="4" t="str">
        <f>IF($V8609="","",IF(Y8609&lt;36,0,IF(AND(36&lt;=Y8609,Y8609&lt;71),VLOOKUP($W8609,日射量と図３!$E$6:$F$34,2,TRUE),IF(AND(71&lt;=Y8609,Y8609&lt;107),VLOOKUP($W8609,日射量と図３!$E$6:$G$34,3,TRUE),IF(AND(107&lt;=Y8609,Y8609&lt;143),VLOOKUP($W8609,日射量と図３!$E$6:$H$34,4,TRUE),VLOOKUP($W8609,日射量と図３!$E$6:$I$34,5,TRUE))))))</f>
        <v/>
      </c>
      <c r="AB8609" s="4" t="str">
        <f>IF($V8609="","",IF(Z8609&lt;36,0,IF(AND(36&lt;=Z8609,Z8609&lt;71),VLOOKUP($W8609,日射量と図３!$E$6:$F$34,2,TRUE),IF(AND(71&lt;=Z8609,Z8609&lt;107),VLOOKUP($W8609,日射量と図３!$E$6:$G$34,3,TRUE),IF(AND(107&lt;=Z8609,Z8609&lt;143),VLOOKUP($W8609,日射量と図３!$E$6:$H$34,4,TRUE),VLOOKUP($W8609,日射量と図３!$E$6:$I$34,5,TRUE))))))</f>
        <v/>
      </c>
      <c r="AC8609" s="382" t="str">
        <f t="shared" si="1623"/>
        <v/>
      </c>
      <c r="AD8609" s="382" t="str">
        <f t="shared" si="1624"/>
        <v/>
      </c>
    </row>
    <row r="8610" spans="11:30" ht="13.5" customHeight="1">
      <c r="K8610" s="4">
        <f t="shared" si="1620"/>
        <v>5</v>
      </c>
      <c r="L8610" s="34">
        <v>43610</v>
      </c>
      <c r="M8610" s="4">
        <v>359</v>
      </c>
      <c r="N8610" s="4">
        <v>15</v>
      </c>
      <c r="O8610" s="31">
        <v>0.58333333333333337</v>
      </c>
      <c r="P8610" s="35">
        <v>25.1</v>
      </c>
      <c r="Q8610" s="36">
        <f t="shared" si="1621"/>
        <v>12</v>
      </c>
      <c r="R8610" s="4">
        <f t="shared" si="1622"/>
        <v>0</v>
      </c>
      <c r="S8610" s="31">
        <f t="shared" si="1625"/>
        <v>0.20944444444444443</v>
      </c>
      <c r="T8610" s="31">
        <f t="shared" si="1626"/>
        <v>0.77601851851851855</v>
      </c>
      <c r="U8610" s="4">
        <f t="shared" si="1627"/>
        <v>0</v>
      </c>
      <c r="V8610" s="4" t="str">
        <f t="shared" si="1628"/>
        <v/>
      </c>
      <c r="W8610" s="18" t="str">
        <f>IF(V8610="","",VLOOKUP(L8610,日射量と図３!$A$4:$C$368,3,TRUE)*238.85/100)</f>
        <v/>
      </c>
      <c r="X8610" s="4" t="str">
        <f t="shared" si="1629"/>
        <v/>
      </c>
      <c r="Y8610" s="4" t="str">
        <f t="shared" si="1630"/>
        <v/>
      </c>
      <c r="Z8610" s="4" t="str">
        <f t="shared" si="1631"/>
        <v/>
      </c>
      <c r="AA8610" s="4" t="str">
        <f>IF($V8610="","",IF(Y8610&lt;36,0,IF(AND(36&lt;=Y8610,Y8610&lt;71),VLOOKUP($W8610,日射量と図３!$E$6:$F$34,2,TRUE),IF(AND(71&lt;=Y8610,Y8610&lt;107),VLOOKUP($W8610,日射量と図３!$E$6:$G$34,3,TRUE),IF(AND(107&lt;=Y8610,Y8610&lt;143),VLOOKUP($W8610,日射量と図３!$E$6:$H$34,4,TRUE),VLOOKUP($W8610,日射量と図３!$E$6:$I$34,5,TRUE))))))</f>
        <v/>
      </c>
      <c r="AB8610" s="4" t="str">
        <f>IF($V8610="","",IF(Z8610&lt;36,0,IF(AND(36&lt;=Z8610,Z8610&lt;71),VLOOKUP($W8610,日射量と図３!$E$6:$F$34,2,TRUE),IF(AND(71&lt;=Z8610,Z8610&lt;107),VLOOKUP($W8610,日射量と図３!$E$6:$G$34,3,TRUE),IF(AND(107&lt;=Z8610,Z8610&lt;143),VLOOKUP($W8610,日射量と図３!$E$6:$H$34,4,TRUE),VLOOKUP($W8610,日射量と図３!$E$6:$I$34,5,TRUE))))))</f>
        <v/>
      </c>
      <c r="AC8610" s="382" t="str">
        <f t="shared" si="1623"/>
        <v/>
      </c>
      <c r="AD8610" s="382" t="str">
        <f t="shared" si="1624"/>
        <v/>
      </c>
    </row>
    <row r="8611" spans="11:30" ht="13.5" customHeight="1">
      <c r="K8611" s="4">
        <f t="shared" si="1620"/>
        <v>5</v>
      </c>
      <c r="L8611" s="34">
        <v>43610</v>
      </c>
      <c r="M8611" s="4">
        <v>359</v>
      </c>
      <c r="N8611" s="4">
        <v>16</v>
      </c>
      <c r="O8611" s="31">
        <v>0.625</v>
      </c>
      <c r="P8611" s="35">
        <v>24.919999999999998</v>
      </c>
      <c r="Q8611" s="36">
        <f t="shared" si="1621"/>
        <v>16</v>
      </c>
      <c r="R8611" s="4">
        <f t="shared" si="1622"/>
        <v>0</v>
      </c>
      <c r="S8611" s="31">
        <f t="shared" si="1625"/>
        <v>0.20944444444444443</v>
      </c>
      <c r="T8611" s="31">
        <f t="shared" si="1626"/>
        <v>0.77601851851851855</v>
      </c>
      <c r="U8611" s="4">
        <f t="shared" si="1627"/>
        <v>0</v>
      </c>
      <c r="V8611" s="4" t="str">
        <f t="shared" si="1628"/>
        <v/>
      </c>
      <c r="W8611" s="18" t="str">
        <f>IF(V8611="","",VLOOKUP(L8611,日射量と図３!$A$4:$C$368,3,TRUE)*238.85/100)</f>
        <v/>
      </c>
      <c r="X8611" s="4" t="str">
        <f t="shared" si="1629"/>
        <v/>
      </c>
      <c r="Y8611" s="4" t="str">
        <f t="shared" si="1630"/>
        <v/>
      </c>
      <c r="Z8611" s="4" t="str">
        <f t="shared" si="1631"/>
        <v/>
      </c>
      <c r="AA8611" s="4" t="str">
        <f>IF($V8611="","",IF(Y8611&lt;36,0,IF(AND(36&lt;=Y8611,Y8611&lt;71),VLOOKUP($W8611,日射量と図３!$E$6:$F$34,2,TRUE),IF(AND(71&lt;=Y8611,Y8611&lt;107),VLOOKUP($W8611,日射量と図３!$E$6:$G$34,3,TRUE),IF(AND(107&lt;=Y8611,Y8611&lt;143),VLOOKUP($W8611,日射量と図３!$E$6:$H$34,4,TRUE),VLOOKUP($W8611,日射量と図３!$E$6:$I$34,5,TRUE))))))</f>
        <v/>
      </c>
      <c r="AB8611" s="4" t="str">
        <f>IF($V8611="","",IF(Z8611&lt;36,0,IF(AND(36&lt;=Z8611,Z8611&lt;71),VLOOKUP($W8611,日射量と図３!$E$6:$F$34,2,TRUE),IF(AND(71&lt;=Z8611,Z8611&lt;107),VLOOKUP($W8611,日射量と図３!$E$6:$G$34,3,TRUE),IF(AND(107&lt;=Z8611,Z8611&lt;143),VLOOKUP($W8611,日射量と図３!$E$6:$H$34,4,TRUE),VLOOKUP($W8611,日射量と図３!$E$6:$I$34,5,TRUE))))))</f>
        <v/>
      </c>
      <c r="AC8611" s="382" t="str">
        <f t="shared" si="1623"/>
        <v/>
      </c>
      <c r="AD8611" s="382" t="str">
        <f t="shared" si="1624"/>
        <v/>
      </c>
    </row>
    <row r="8612" spans="11:30" ht="13.5" customHeight="1">
      <c r="K8612" s="4">
        <f t="shared" si="1620"/>
        <v>5</v>
      </c>
      <c r="L8612" s="34">
        <v>43610</v>
      </c>
      <c r="M8612" s="4">
        <v>359</v>
      </c>
      <c r="N8612" s="4">
        <v>17</v>
      </c>
      <c r="O8612" s="31">
        <v>0.66666666666666663</v>
      </c>
      <c r="P8612" s="35">
        <v>24.729999999999997</v>
      </c>
      <c r="Q8612" s="36">
        <f t="shared" si="1621"/>
        <v>16</v>
      </c>
      <c r="R8612" s="4">
        <f t="shared" si="1622"/>
        <v>0</v>
      </c>
      <c r="S8612" s="31">
        <f t="shared" si="1625"/>
        <v>0.20944444444444443</v>
      </c>
      <c r="T8612" s="31">
        <f t="shared" si="1626"/>
        <v>0.77601851851851855</v>
      </c>
      <c r="U8612" s="4">
        <f t="shared" si="1627"/>
        <v>0</v>
      </c>
      <c r="V8612" s="4" t="str">
        <f t="shared" si="1628"/>
        <v/>
      </c>
      <c r="W8612" s="18" t="str">
        <f>IF(V8612="","",VLOOKUP(L8612,日射量と図３!$A$4:$C$368,3,TRUE)*238.85/100)</f>
        <v/>
      </c>
      <c r="X8612" s="4" t="str">
        <f t="shared" si="1629"/>
        <v/>
      </c>
      <c r="Y8612" s="4" t="str">
        <f t="shared" si="1630"/>
        <v/>
      </c>
      <c r="Z8612" s="4" t="str">
        <f t="shared" si="1631"/>
        <v/>
      </c>
      <c r="AA8612" s="4" t="str">
        <f>IF($V8612="","",IF(Y8612&lt;36,0,IF(AND(36&lt;=Y8612,Y8612&lt;71),VLOOKUP($W8612,日射量と図３!$E$6:$F$34,2,TRUE),IF(AND(71&lt;=Y8612,Y8612&lt;107),VLOOKUP($W8612,日射量と図３!$E$6:$G$34,3,TRUE),IF(AND(107&lt;=Y8612,Y8612&lt;143),VLOOKUP($W8612,日射量と図３!$E$6:$H$34,4,TRUE),VLOOKUP($W8612,日射量と図３!$E$6:$I$34,5,TRUE))))))</f>
        <v/>
      </c>
      <c r="AB8612" s="4" t="str">
        <f>IF($V8612="","",IF(Z8612&lt;36,0,IF(AND(36&lt;=Z8612,Z8612&lt;71),VLOOKUP($W8612,日射量と図３!$E$6:$F$34,2,TRUE),IF(AND(71&lt;=Z8612,Z8612&lt;107),VLOOKUP($W8612,日射量と図３!$E$6:$G$34,3,TRUE),IF(AND(107&lt;=Z8612,Z8612&lt;143),VLOOKUP($W8612,日射量と図３!$E$6:$H$34,4,TRUE),VLOOKUP($W8612,日射量と図３!$E$6:$I$34,5,TRUE))))))</f>
        <v/>
      </c>
      <c r="AC8612" s="382" t="str">
        <f t="shared" si="1623"/>
        <v/>
      </c>
      <c r="AD8612" s="382" t="str">
        <f t="shared" si="1624"/>
        <v/>
      </c>
    </row>
    <row r="8613" spans="11:30" ht="13.5" customHeight="1">
      <c r="K8613" s="4">
        <f t="shared" si="1620"/>
        <v>5</v>
      </c>
      <c r="L8613" s="34">
        <v>43610</v>
      </c>
      <c r="M8613" s="4">
        <v>359</v>
      </c>
      <c r="N8613" s="4">
        <v>18</v>
      </c>
      <c r="O8613" s="31">
        <v>0.70833333333333337</v>
      </c>
      <c r="P8613" s="35">
        <v>23.869999999999997</v>
      </c>
      <c r="Q8613" s="36">
        <f t="shared" si="1621"/>
        <v>16</v>
      </c>
      <c r="R8613" s="4">
        <f t="shared" si="1622"/>
        <v>0</v>
      </c>
      <c r="S8613" s="31">
        <f t="shared" si="1625"/>
        <v>0.20944444444444443</v>
      </c>
      <c r="T8613" s="31">
        <f t="shared" si="1626"/>
        <v>0.77601851851851855</v>
      </c>
      <c r="U8613" s="4">
        <f t="shared" si="1627"/>
        <v>0</v>
      </c>
      <c r="V8613" s="4" t="str">
        <f t="shared" si="1628"/>
        <v/>
      </c>
      <c r="W8613" s="18" t="str">
        <f>IF(V8613="","",VLOOKUP(L8613,日射量と図３!$A$4:$C$368,3,TRUE)*238.85/100)</f>
        <v/>
      </c>
      <c r="X8613" s="4" t="str">
        <f t="shared" si="1629"/>
        <v/>
      </c>
      <c r="Y8613" s="4" t="str">
        <f t="shared" si="1630"/>
        <v/>
      </c>
      <c r="Z8613" s="4" t="str">
        <f t="shared" si="1631"/>
        <v/>
      </c>
      <c r="AA8613" s="4" t="str">
        <f>IF($V8613="","",IF(Y8613&lt;36,0,IF(AND(36&lt;=Y8613,Y8613&lt;71),VLOOKUP($W8613,日射量と図３!$E$6:$F$34,2,TRUE),IF(AND(71&lt;=Y8613,Y8613&lt;107),VLOOKUP($W8613,日射量と図３!$E$6:$G$34,3,TRUE),IF(AND(107&lt;=Y8613,Y8613&lt;143),VLOOKUP($W8613,日射量と図３!$E$6:$H$34,4,TRUE),VLOOKUP($W8613,日射量と図３!$E$6:$I$34,5,TRUE))))))</f>
        <v/>
      </c>
      <c r="AB8613" s="4" t="str">
        <f>IF($V8613="","",IF(Z8613&lt;36,0,IF(AND(36&lt;=Z8613,Z8613&lt;71),VLOOKUP($W8613,日射量と図３!$E$6:$F$34,2,TRUE),IF(AND(71&lt;=Z8613,Z8613&lt;107),VLOOKUP($W8613,日射量と図３!$E$6:$G$34,3,TRUE),IF(AND(107&lt;=Z8613,Z8613&lt;143),VLOOKUP($W8613,日射量と図３!$E$6:$H$34,4,TRUE),VLOOKUP($W8613,日射量と図３!$E$6:$I$34,5,TRUE))))))</f>
        <v/>
      </c>
      <c r="AC8613" s="382" t="str">
        <f t="shared" si="1623"/>
        <v/>
      </c>
      <c r="AD8613" s="382" t="str">
        <f t="shared" si="1624"/>
        <v/>
      </c>
    </row>
    <row r="8614" spans="11:30" ht="13.5" customHeight="1">
      <c r="K8614" s="4">
        <f t="shared" si="1620"/>
        <v>5</v>
      </c>
      <c r="L8614" s="34">
        <v>43610</v>
      </c>
      <c r="M8614" s="4">
        <v>359</v>
      </c>
      <c r="N8614" s="4">
        <v>19</v>
      </c>
      <c r="O8614" s="31">
        <v>0.75</v>
      </c>
      <c r="P8614" s="35">
        <v>22.85</v>
      </c>
      <c r="Q8614" s="36">
        <f t="shared" si="1621"/>
        <v>16</v>
      </c>
      <c r="R8614" s="4">
        <f t="shared" si="1622"/>
        <v>0</v>
      </c>
      <c r="S8614" s="31">
        <f t="shared" si="1625"/>
        <v>0.20944444444444443</v>
      </c>
      <c r="T8614" s="31">
        <f t="shared" si="1626"/>
        <v>0.77601851851851855</v>
      </c>
      <c r="U8614" s="4">
        <f t="shared" si="1627"/>
        <v>0</v>
      </c>
      <c r="V8614" s="4" t="str">
        <f t="shared" si="1628"/>
        <v/>
      </c>
      <c r="W8614" s="18" t="str">
        <f>IF(V8614="","",VLOOKUP(L8614,日射量と図３!$A$4:$C$368,3,TRUE)*238.85/100)</f>
        <v/>
      </c>
      <c r="X8614" s="4" t="str">
        <f t="shared" si="1629"/>
        <v/>
      </c>
      <c r="Y8614" s="4" t="str">
        <f t="shared" si="1630"/>
        <v/>
      </c>
      <c r="Z8614" s="4" t="str">
        <f t="shared" si="1631"/>
        <v/>
      </c>
      <c r="AA8614" s="4" t="str">
        <f>IF($V8614="","",IF(Y8614&lt;36,0,IF(AND(36&lt;=Y8614,Y8614&lt;71),VLOOKUP($W8614,日射量と図３!$E$6:$F$34,2,TRUE),IF(AND(71&lt;=Y8614,Y8614&lt;107),VLOOKUP($W8614,日射量と図３!$E$6:$G$34,3,TRUE),IF(AND(107&lt;=Y8614,Y8614&lt;143),VLOOKUP($W8614,日射量と図３!$E$6:$H$34,4,TRUE),VLOOKUP($W8614,日射量と図３!$E$6:$I$34,5,TRUE))))))</f>
        <v/>
      </c>
      <c r="AB8614" s="4" t="str">
        <f>IF($V8614="","",IF(Z8614&lt;36,0,IF(AND(36&lt;=Z8614,Z8614&lt;71),VLOOKUP($W8614,日射量と図３!$E$6:$F$34,2,TRUE),IF(AND(71&lt;=Z8614,Z8614&lt;107),VLOOKUP($W8614,日射量と図３!$E$6:$G$34,3,TRUE),IF(AND(107&lt;=Z8614,Z8614&lt;143),VLOOKUP($W8614,日射量と図３!$E$6:$H$34,4,TRUE),VLOOKUP($W8614,日射量と図３!$E$6:$I$34,5,TRUE))))))</f>
        <v/>
      </c>
      <c r="AC8614" s="382" t="str">
        <f t="shared" si="1623"/>
        <v/>
      </c>
      <c r="AD8614" s="382" t="str">
        <f t="shared" si="1624"/>
        <v/>
      </c>
    </row>
    <row r="8615" spans="11:30" ht="13.5" customHeight="1">
      <c r="K8615" s="4">
        <f t="shared" si="1620"/>
        <v>5</v>
      </c>
      <c r="L8615" s="34">
        <v>43610</v>
      </c>
      <c r="M8615" s="4">
        <v>359</v>
      </c>
      <c r="N8615" s="4">
        <v>20</v>
      </c>
      <c r="O8615" s="31">
        <v>0.79166666666666663</v>
      </c>
      <c r="P8615" s="35">
        <v>21.880000000000003</v>
      </c>
      <c r="Q8615" s="36">
        <f t="shared" si="1621"/>
        <v>16</v>
      </c>
      <c r="R8615" s="4">
        <f t="shared" si="1622"/>
        <v>0</v>
      </c>
      <c r="S8615" s="31">
        <f t="shared" si="1625"/>
        <v>0.20944444444444443</v>
      </c>
      <c r="T8615" s="31">
        <f t="shared" si="1626"/>
        <v>0.77601851851851855</v>
      </c>
      <c r="U8615" s="4">
        <f t="shared" si="1627"/>
        <v>0</v>
      </c>
      <c r="V8615" s="4" t="str">
        <f t="shared" si="1628"/>
        <v/>
      </c>
      <c r="W8615" s="18" t="str">
        <f>IF(V8615="","",VLOOKUP(L8615,日射量と図３!$A$4:$C$368,3,TRUE)*238.85/100)</f>
        <v/>
      </c>
      <c r="X8615" s="4" t="str">
        <f t="shared" si="1629"/>
        <v/>
      </c>
      <c r="Y8615" s="4" t="str">
        <f t="shared" si="1630"/>
        <v/>
      </c>
      <c r="Z8615" s="4" t="str">
        <f t="shared" si="1631"/>
        <v/>
      </c>
      <c r="AA8615" s="4" t="str">
        <f>IF($V8615="","",IF(Y8615&lt;36,0,IF(AND(36&lt;=Y8615,Y8615&lt;71),VLOOKUP($W8615,日射量と図３!$E$6:$F$34,2,TRUE),IF(AND(71&lt;=Y8615,Y8615&lt;107),VLOOKUP($W8615,日射量と図３!$E$6:$G$34,3,TRUE),IF(AND(107&lt;=Y8615,Y8615&lt;143),VLOOKUP($W8615,日射量と図３!$E$6:$H$34,4,TRUE),VLOOKUP($W8615,日射量と図３!$E$6:$I$34,5,TRUE))))))</f>
        <v/>
      </c>
      <c r="AB8615" s="4" t="str">
        <f>IF($V8615="","",IF(Z8615&lt;36,0,IF(AND(36&lt;=Z8615,Z8615&lt;71),VLOOKUP($W8615,日射量と図３!$E$6:$F$34,2,TRUE),IF(AND(71&lt;=Z8615,Z8615&lt;107),VLOOKUP($W8615,日射量と図３!$E$6:$G$34,3,TRUE),IF(AND(107&lt;=Z8615,Z8615&lt;143),VLOOKUP($W8615,日射量と図３!$E$6:$H$34,4,TRUE),VLOOKUP($W8615,日射量と図３!$E$6:$I$34,5,TRUE))))))</f>
        <v/>
      </c>
      <c r="AC8615" s="382" t="str">
        <f t="shared" si="1623"/>
        <v/>
      </c>
      <c r="AD8615" s="382" t="str">
        <f t="shared" si="1624"/>
        <v/>
      </c>
    </row>
    <row r="8616" spans="11:30" ht="13.5" customHeight="1">
      <c r="K8616" s="4">
        <f t="shared" si="1620"/>
        <v>5</v>
      </c>
      <c r="L8616" s="34">
        <v>43610</v>
      </c>
      <c r="M8616" s="4">
        <v>359</v>
      </c>
      <c r="N8616" s="4">
        <v>21</v>
      </c>
      <c r="O8616" s="31">
        <v>0.83333333333333337</v>
      </c>
      <c r="P8616" s="35">
        <v>21.04</v>
      </c>
      <c r="Q8616" s="36">
        <f t="shared" si="1621"/>
        <v>16</v>
      </c>
      <c r="R8616" s="4">
        <f t="shared" si="1622"/>
        <v>0</v>
      </c>
      <c r="S8616" s="31">
        <f t="shared" si="1625"/>
        <v>0.20944444444444443</v>
      </c>
      <c r="T8616" s="31">
        <f t="shared" si="1626"/>
        <v>0.77601851851851855</v>
      </c>
      <c r="U8616" s="4">
        <f t="shared" si="1627"/>
        <v>0</v>
      </c>
      <c r="V8616" s="4" t="str">
        <f t="shared" si="1628"/>
        <v/>
      </c>
      <c r="W8616" s="18" t="str">
        <f>IF(V8616="","",VLOOKUP(L8616,日射量と図３!$A$4:$C$368,3,TRUE)*238.85/100)</f>
        <v/>
      </c>
      <c r="X8616" s="4" t="str">
        <f t="shared" si="1629"/>
        <v/>
      </c>
      <c r="Y8616" s="4" t="str">
        <f t="shared" si="1630"/>
        <v/>
      </c>
      <c r="Z8616" s="4" t="str">
        <f t="shared" si="1631"/>
        <v/>
      </c>
      <c r="AA8616" s="4" t="str">
        <f>IF($V8616="","",IF(Y8616&lt;36,0,IF(AND(36&lt;=Y8616,Y8616&lt;71),VLOOKUP($W8616,日射量と図３!$E$6:$F$34,2,TRUE),IF(AND(71&lt;=Y8616,Y8616&lt;107),VLOOKUP($W8616,日射量と図３!$E$6:$G$34,3,TRUE),IF(AND(107&lt;=Y8616,Y8616&lt;143),VLOOKUP($W8616,日射量と図３!$E$6:$H$34,4,TRUE),VLOOKUP($W8616,日射量と図３!$E$6:$I$34,5,TRUE))))))</f>
        <v/>
      </c>
      <c r="AB8616" s="4" t="str">
        <f>IF($V8616="","",IF(Z8616&lt;36,0,IF(AND(36&lt;=Z8616,Z8616&lt;71),VLOOKUP($W8616,日射量と図３!$E$6:$F$34,2,TRUE),IF(AND(71&lt;=Z8616,Z8616&lt;107),VLOOKUP($W8616,日射量と図３!$E$6:$G$34,3,TRUE),IF(AND(107&lt;=Z8616,Z8616&lt;143),VLOOKUP($W8616,日射量と図３!$E$6:$H$34,4,TRUE),VLOOKUP($W8616,日射量と図３!$E$6:$I$34,5,TRUE))))))</f>
        <v/>
      </c>
      <c r="AC8616" s="382" t="str">
        <f t="shared" si="1623"/>
        <v/>
      </c>
      <c r="AD8616" s="382" t="str">
        <f t="shared" si="1624"/>
        <v/>
      </c>
    </row>
    <row r="8617" spans="11:30" ht="13.5" customHeight="1">
      <c r="K8617" s="4">
        <f t="shared" si="1620"/>
        <v>5</v>
      </c>
      <c r="L8617" s="34">
        <v>43610</v>
      </c>
      <c r="M8617" s="4">
        <v>359</v>
      </c>
      <c r="N8617" s="4">
        <v>22</v>
      </c>
      <c r="O8617" s="31">
        <v>0.875</v>
      </c>
      <c r="P8617" s="35">
        <v>20.470000000000002</v>
      </c>
      <c r="Q8617" s="36">
        <f t="shared" si="1621"/>
        <v>16</v>
      </c>
      <c r="R8617" s="4">
        <f t="shared" si="1622"/>
        <v>0</v>
      </c>
      <c r="S8617" s="31">
        <f t="shared" si="1625"/>
        <v>0.20944444444444443</v>
      </c>
      <c r="T8617" s="31">
        <f t="shared" si="1626"/>
        <v>0.77601851851851855</v>
      </c>
      <c r="U8617" s="4">
        <f t="shared" si="1627"/>
        <v>0</v>
      </c>
      <c r="V8617" s="4" t="str">
        <f t="shared" si="1628"/>
        <v/>
      </c>
      <c r="W8617" s="18" t="str">
        <f>IF(V8617="","",VLOOKUP(L8617,日射量と図３!$A$4:$C$368,3,TRUE)*238.85/100)</f>
        <v/>
      </c>
      <c r="X8617" s="4" t="str">
        <f t="shared" si="1629"/>
        <v/>
      </c>
      <c r="Y8617" s="4" t="str">
        <f t="shared" si="1630"/>
        <v/>
      </c>
      <c r="Z8617" s="4" t="str">
        <f t="shared" si="1631"/>
        <v/>
      </c>
      <c r="AA8617" s="4" t="str">
        <f>IF($V8617="","",IF(Y8617&lt;36,0,IF(AND(36&lt;=Y8617,Y8617&lt;71),VLOOKUP($W8617,日射量と図３!$E$6:$F$34,2,TRUE),IF(AND(71&lt;=Y8617,Y8617&lt;107),VLOOKUP($W8617,日射量と図３!$E$6:$G$34,3,TRUE),IF(AND(107&lt;=Y8617,Y8617&lt;143),VLOOKUP($W8617,日射量と図３!$E$6:$H$34,4,TRUE),VLOOKUP($W8617,日射量と図３!$E$6:$I$34,5,TRUE))))))</f>
        <v/>
      </c>
      <c r="AB8617" s="4" t="str">
        <f>IF($V8617="","",IF(Z8617&lt;36,0,IF(AND(36&lt;=Z8617,Z8617&lt;71),VLOOKUP($W8617,日射量と図３!$E$6:$F$34,2,TRUE),IF(AND(71&lt;=Z8617,Z8617&lt;107),VLOOKUP($W8617,日射量と図３!$E$6:$G$34,3,TRUE),IF(AND(107&lt;=Z8617,Z8617&lt;143),VLOOKUP($W8617,日射量と図３!$E$6:$H$34,4,TRUE),VLOOKUP($W8617,日射量と図３!$E$6:$I$34,5,TRUE))))))</f>
        <v/>
      </c>
      <c r="AC8617" s="382" t="str">
        <f t="shared" si="1623"/>
        <v/>
      </c>
      <c r="AD8617" s="382" t="str">
        <f t="shared" si="1624"/>
        <v/>
      </c>
    </row>
    <row r="8618" spans="11:30" ht="13.5" customHeight="1">
      <c r="K8618" s="4">
        <f t="shared" si="1620"/>
        <v>5</v>
      </c>
      <c r="L8618" s="34">
        <v>43610</v>
      </c>
      <c r="M8618" s="4">
        <v>359</v>
      </c>
      <c r="N8618" s="4">
        <v>23</v>
      </c>
      <c r="O8618" s="31">
        <v>0.91666666666666663</v>
      </c>
      <c r="P8618" s="35">
        <v>20.029999999999998</v>
      </c>
      <c r="Q8618" s="36">
        <f t="shared" si="1621"/>
        <v>13</v>
      </c>
      <c r="R8618" s="4">
        <f t="shared" si="1622"/>
        <v>0</v>
      </c>
      <c r="S8618" s="31">
        <f t="shared" si="1625"/>
        <v>0.20944444444444443</v>
      </c>
      <c r="T8618" s="31">
        <f t="shared" si="1626"/>
        <v>0.77601851851851855</v>
      </c>
      <c r="U8618" s="4">
        <f t="shared" si="1627"/>
        <v>0</v>
      </c>
      <c r="V8618" s="4" t="str">
        <f t="shared" si="1628"/>
        <v/>
      </c>
      <c r="W8618" s="18" t="str">
        <f>IF(V8618="","",VLOOKUP(L8618,日射量と図３!$A$4:$C$368,3,TRUE)*238.85/100)</f>
        <v/>
      </c>
      <c r="X8618" s="4" t="str">
        <f t="shared" si="1629"/>
        <v/>
      </c>
      <c r="Y8618" s="4" t="str">
        <f t="shared" si="1630"/>
        <v/>
      </c>
      <c r="Z8618" s="4" t="str">
        <f t="shared" si="1631"/>
        <v/>
      </c>
      <c r="AA8618" s="4" t="str">
        <f>IF($V8618="","",IF(Y8618&lt;36,0,IF(AND(36&lt;=Y8618,Y8618&lt;71),VLOOKUP($W8618,日射量と図３!$E$6:$F$34,2,TRUE),IF(AND(71&lt;=Y8618,Y8618&lt;107),VLOOKUP($W8618,日射量と図３!$E$6:$G$34,3,TRUE),IF(AND(107&lt;=Y8618,Y8618&lt;143),VLOOKUP($W8618,日射量と図３!$E$6:$H$34,4,TRUE),VLOOKUP($W8618,日射量と図３!$E$6:$I$34,5,TRUE))))))</f>
        <v/>
      </c>
      <c r="AB8618" s="4" t="str">
        <f>IF($V8618="","",IF(Z8618&lt;36,0,IF(AND(36&lt;=Z8618,Z8618&lt;71),VLOOKUP($W8618,日射量と図３!$E$6:$F$34,2,TRUE),IF(AND(71&lt;=Z8618,Z8618&lt;107),VLOOKUP($W8618,日射量と図３!$E$6:$G$34,3,TRUE),IF(AND(107&lt;=Z8618,Z8618&lt;143),VLOOKUP($W8618,日射量と図３!$E$6:$H$34,4,TRUE),VLOOKUP($W8618,日射量と図３!$E$6:$I$34,5,TRUE))))))</f>
        <v/>
      </c>
      <c r="AC8618" s="382" t="str">
        <f t="shared" si="1623"/>
        <v/>
      </c>
      <c r="AD8618" s="382" t="str">
        <f t="shared" si="1624"/>
        <v/>
      </c>
    </row>
    <row r="8619" spans="11:30" ht="13.5" customHeight="1">
      <c r="K8619" s="4">
        <f t="shared" si="1620"/>
        <v>5</v>
      </c>
      <c r="L8619" s="34">
        <v>43610</v>
      </c>
      <c r="M8619" s="4">
        <v>359</v>
      </c>
      <c r="N8619" s="4">
        <v>24</v>
      </c>
      <c r="O8619" s="31">
        <v>0.95833333333333337</v>
      </c>
      <c r="P8619" s="35">
        <v>19.690000000000001</v>
      </c>
      <c r="Q8619" s="36">
        <f t="shared" si="1621"/>
        <v>13</v>
      </c>
      <c r="R8619" s="4">
        <f t="shared" si="1622"/>
        <v>0</v>
      </c>
      <c r="S8619" s="31">
        <f t="shared" si="1625"/>
        <v>0.20944444444444443</v>
      </c>
      <c r="T8619" s="31">
        <f t="shared" si="1626"/>
        <v>0.77601851851851855</v>
      </c>
      <c r="U8619" s="4">
        <f t="shared" si="1627"/>
        <v>0</v>
      </c>
      <c r="V8619" s="4" t="str">
        <f t="shared" si="1628"/>
        <v/>
      </c>
      <c r="W8619" s="18" t="str">
        <f>IF(V8619="","",VLOOKUP(L8619,日射量と図３!$A$4:$C$368,3,TRUE)*238.85/100)</f>
        <v/>
      </c>
      <c r="X8619" s="4" t="str">
        <f t="shared" si="1629"/>
        <v/>
      </c>
      <c r="Y8619" s="4" t="str">
        <f t="shared" si="1630"/>
        <v/>
      </c>
      <c r="Z8619" s="4" t="str">
        <f t="shared" si="1631"/>
        <v/>
      </c>
      <c r="AA8619" s="4" t="str">
        <f>IF($V8619="","",IF(Y8619&lt;36,0,IF(AND(36&lt;=Y8619,Y8619&lt;71),VLOOKUP($W8619,日射量と図３!$E$6:$F$34,2,TRUE),IF(AND(71&lt;=Y8619,Y8619&lt;107),VLOOKUP($W8619,日射量と図３!$E$6:$G$34,3,TRUE),IF(AND(107&lt;=Y8619,Y8619&lt;143),VLOOKUP($W8619,日射量と図３!$E$6:$H$34,4,TRUE),VLOOKUP($W8619,日射量と図３!$E$6:$I$34,5,TRUE))))))</f>
        <v/>
      </c>
      <c r="AB8619" s="4" t="str">
        <f>IF($V8619="","",IF(Z8619&lt;36,0,IF(AND(36&lt;=Z8619,Z8619&lt;71),VLOOKUP($W8619,日射量と図３!$E$6:$F$34,2,TRUE),IF(AND(71&lt;=Z8619,Z8619&lt;107),VLOOKUP($W8619,日射量と図３!$E$6:$G$34,3,TRUE),IF(AND(107&lt;=Z8619,Z8619&lt;143),VLOOKUP($W8619,日射量と図３!$E$6:$H$34,4,TRUE),VLOOKUP($W8619,日射量と図３!$E$6:$I$34,5,TRUE))))))</f>
        <v/>
      </c>
      <c r="AC8619" s="382" t="str">
        <f t="shared" si="1623"/>
        <v/>
      </c>
      <c r="AD8619" s="382" t="str">
        <f t="shared" si="1624"/>
        <v/>
      </c>
    </row>
    <row r="8620" spans="11:30" ht="13.5" customHeight="1">
      <c r="K8620" s="4">
        <f t="shared" si="1620"/>
        <v>5</v>
      </c>
      <c r="L8620" s="34">
        <v>43611</v>
      </c>
      <c r="M8620" s="4">
        <v>360</v>
      </c>
      <c r="N8620" s="4">
        <v>1</v>
      </c>
      <c r="O8620" s="31">
        <v>0</v>
      </c>
      <c r="P8620" s="35">
        <v>19.270000000000003</v>
      </c>
      <c r="Q8620" s="36">
        <f t="shared" si="1621"/>
        <v>13</v>
      </c>
      <c r="R8620" s="4">
        <f t="shared" si="1622"/>
        <v>0</v>
      </c>
      <c r="S8620" s="31">
        <f t="shared" si="1625"/>
        <v>0.20944444444444443</v>
      </c>
      <c r="T8620" s="31">
        <f t="shared" si="1626"/>
        <v>0.77601851851851855</v>
      </c>
      <c r="U8620" s="4">
        <f t="shared" si="1627"/>
        <v>0</v>
      </c>
      <c r="V8620" s="4">
        <f t="shared" si="1628"/>
        <v>0</v>
      </c>
      <c r="W8620" s="18">
        <f>IF(V8620="","",VLOOKUP(L8620,日射量と図３!$A$4:$C$368,3,TRUE)*238.85/100)</f>
        <v>40.604500000000002</v>
      </c>
      <c r="X8620" s="4">
        <f t="shared" si="1629"/>
        <v>14</v>
      </c>
      <c r="Y8620" s="4">
        <f t="shared" si="1630"/>
        <v>0</v>
      </c>
      <c r="Z8620" s="4">
        <f t="shared" si="1631"/>
        <v>0</v>
      </c>
      <c r="AA8620" s="4">
        <f>IF($V8620="","",IF(Y8620&lt;36,0,IF(AND(36&lt;=Y8620,Y8620&lt;71),VLOOKUP($W8620,日射量と図３!$E$6:$F$34,2,TRUE),IF(AND(71&lt;=Y8620,Y8620&lt;107),VLOOKUP($W8620,日射量と図３!$E$6:$G$34,3,TRUE),IF(AND(107&lt;=Y8620,Y8620&lt;143),VLOOKUP($W8620,日射量と図３!$E$6:$H$34,4,TRUE),VLOOKUP($W8620,日射量と図３!$E$6:$I$34,5,TRUE))))))</f>
        <v>0</v>
      </c>
      <c r="AB8620" s="4">
        <f>IF($V8620="","",IF(Z8620&lt;36,0,IF(AND(36&lt;=Z8620,Z8620&lt;71),VLOOKUP($W8620,日射量と図３!$E$6:$F$34,2,TRUE),IF(AND(71&lt;=Z8620,Z8620&lt;107),VLOOKUP($W8620,日射量と図３!$E$6:$G$34,3,TRUE),IF(AND(107&lt;=Z8620,Z8620&lt;143),VLOOKUP($W8620,日射量と図３!$E$6:$H$34,4,TRUE),VLOOKUP($W8620,日射量と図３!$E$6:$I$34,5,TRUE))))))</f>
        <v>0</v>
      </c>
      <c r="AC8620" s="382">
        <f t="shared" si="1623"/>
        <v>0</v>
      </c>
      <c r="AD8620" s="382">
        <f t="shared" si="1624"/>
        <v>0</v>
      </c>
    </row>
    <row r="8621" spans="11:30" ht="13.5" customHeight="1">
      <c r="K8621" s="4">
        <f t="shared" si="1620"/>
        <v>5</v>
      </c>
      <c r="L8621" s="34">
        <v>43611</v>
      </c>
      <c r="M8621" s="4">
        <v>360</v>
      </c>
      <c r="N8621" s="4">
        <v>2</v>
      </c>
      <c r="O8621" s="31">
        <v>4.1666666666666664E-2</v>
      </c>
      <c r="P8621" s="35">
        <v>18.89</v>
      </c>
      <c r="Q8621" s="36">
        <f t="shared" si="1621"/>
        <v>13</v>
      </c>
      <c r="R8621" s="4">
        <f t="shared" si="1622"/>
        <v>0</v>
      </c>
      <c r="S8621" s="31">
        <f t="shared" si="1625"/>
        <v>0.20944444444444443</v>
      </c>
      <c r="T8621" s="31">
        <f t="shared" si="1626"/>
        <v>0.77601851851851855</v>
      </c>
      <c r="U8621" s="4">
        <f t="shared" si="1627"/>
        <v>0</v>
      </c>
      <c r="V8621" s="4" t="str">
        <f t="shared" si="1628"/>
        <v/>
      </c>
      <c r="W8621" s="18" t="str">
        <f>IF(V8621="","",VLOOKUP(L8621,日射量と図３!$A$4:$C$368,3,TRUE)*238.85/100)</f>
        <v/>
      </c>
      <c r="X8621" s="4" t="str">
        <f t="shared" si="1629"/>
        <v/>
      </c>
      <c r="Y8621" s="4" t="str">
        <f t="shared" si="1630"/>
        <v/>
      </c>
      <c r="Z8621" s="4" t="str">
        <f t="shared" si="1631"/>
        <v/>
      </c>
      <c r="AA8621" s="4" t="str">
        <f>IF($V8621="","",IF(Y8621&lt;36,0,IF(AND(36&lt;=Y8621,Y8621&lt;71),VLOOKUP($W8621,日射量と図３!$E$6:$F$34,2,TRUE),IF(AND(71&lt;=Y8621,Y8621&lt;107),VLOOKUP($W8621,日射量と図３!$E$6:$G$34,3,TRUE),IF(AND(107&lt;=Y8621,Y8621&lt;143),VLOOKUP($W8621,日射量と図３!$E$6:$H$34,4,TRUE),VLOOKUP($W8621,日射量と図３!$E$6:$I$34,5,TRUE))))))</f>
        <v/>
      </c>
      <c r="AB8621" s="4" t="str">
        <f>IF($V8621="","",IF(Z8621&lt;36,0,IF(AND(36&lt;=Z8621,Z8621&lt;71),VLOOKUP($W8621,日射量と図３!$E$6:$F$34,2,TRUE),IF(AND(71&lt;=Z8621,Z8621&lt;107),VLOOKUP($W8621,日射量と図３!$E$6:$G$34,3,TRUE),IF(AND(107&lt;=Z8621,Z8621&lt;143),VLOOKUP($W8621,日射量と図３!$E$6:$H$34,4,TRUE),VLOOKUP($W8621,日射量と図３!$E$6:$I$34,5,TRUE))))))</f>
        <v/>
      </c>
      <c r="AC8621" s="382" t="str">
        <f t="shared" si="1623"/>
        <v/>
      </c>
      <c r="AD8621" s="382" t="str">
        <f t="shared" si="1624"/>
        <v/>
      </c>
    </row>
    <row r="8622" spans="11:30" ht="13.5" customHeight="1">
      <c r="K8622" s="4">
        <f t="shared" si="1620"/>
        <v>5</v>
      </c>
      <c r="L8622" s="34">
        <v>43611</v>
      </c>
      <c r="M8622" s="4">
        <v>360</v>
      </c>
      <c r="N8622" s="4">
        <v>3</v>
      </c>
      <c r="O8622" s="31">
        <v>8.3333333333333329E-2</v>
      </c>
      <c r="P8622" s="35">
        <v>18.66</v>
      </c>
      <c r="Q8622" s="36">
        <f t="shared" si="1621"/>
        <v>13</v>
      </c>
      <c r="R8622" s="4">
        <f t="shared" si="1622"/>
        <v>0</v>
      </c>
      <c r="S8622" s="31">
        <f t="shared" si="1625"/>
        <v>0.20944444444444443</v>
      </c>
      <c r="T8622" s="31">
        <f t="shared" si="1626"/>
        <v>0.77601851851851855</v>
      </c>
      <c r="U8622" s="4">
        <f t="shared" si="1627"/>
        <v>0</v>
      </c>
      <c r="V8622" s="4" t="str">
        <f t="shared" si="1628"/>
        <v/>
      </c>
      <c r="W8622" s="18" t="str">
        <f>IF(V8622="","",VLOOKUP(L8622,日射量と図３!$A$4:$C$368,3,TRUE)*238.85/100)</f>
        <v/>
      </c>
      <c r="X8622" s="4" t="str">
        <f t="shared" si="1629"/>
        <v/>
      </c>
      <c r="Y8622" s="4" t="str">
        <f t="shared" si="1630"/>
        <v/>
      </c>
      <c r="Z8622" s="4" t="str">
        <f t="shared" si="1631"/>
        <v/>
      </c>
      <c r="AA8622" s="4" t="str">
        <f>IF($V8622="","",IF(Y8622&lt;36,0,IF(AND(36&lt;=Y8622,Y8622&lt;71),VLOOKUP($W8622,日射量と図３!$E$6:$F$34,2,TRUE),IF(AND(71&lt;=Y8622,Y8622&lt;107),VLOOKUP($W8622,日射量と図３!$E$6:$G$34,3,TRUE),IF(AND(107&lt;=Y8622,Y8622&lt;143),VLOOKUP($W8622,日射量と図３!$E$6:$H$34,4,TRUE),VLOOKUP($W8622,日射量と図３!$E$6:$I$34,5,TRUE))))))</f>
        <v/>
      </c>
      <c r="AB8622" s="4" t="str">
        <f>IF($V8622="","",IF(Z8622&lt;36,0,IF(AND(36&lt;=Z8622,Z8622&lt;71),VLOOKUP($W8622,日射量と図３!$E$6:$F$34,2,TRUE),IF(AND(71&lt;=Z8622,Z8622&lt;107),VLOOKUP($W8622,日射量と図３!$E$6:$G$34,3,TRUE),IF(AND(107&lt;=Z8622,Z8622&lt;143),VLOOKUP($W8622,日射量と図３!$E$6:$H$34,4,TRUE),VLOOKUP($W8622,日射量と図３!$E$6:$I$34,5,TRUE))))))</f>
        <v/>
      </c>
      <c r="AC8622" s="382" t="str">
        <f t="shared" si="1623"/>
        <v/>
      </c>
      <c r="AD8622" s="382" t="str">
        <f t="shared" si="1624"/>
        <v/>
      </c>
    </row>
    <row r="8623" spans="11:30" ht="13.5" customHeight="1">
      <c r="K8623" s="4">
        <f t="shared" si="1620"/>
        <v>5</v>
      </c>
      <c r="L8623" s="34">
        <v>43611</v>
      </c>
      <c r="M8623" s="4">
        <v>360</v>
      </c>
      <c r="N8623" s="4">
        <v>4</v>
      </c>
      <c r="O8623" s="31">
        <v>0.125</v>
      </c>
      <c r="P8623" s="35">
        <v>18.36</v>
      </c>
      <c r="Q8623" s="36">
        <f t="shared" si="1621"/>
        <v>13</v>
      </c>
      <c r="R8623" s="4">
        <f t="shared" si="1622"/>
        <v>0</v>
      </c>
      <c r="S8623" s="31">
        <f t="shared" si="1625"/>
        <v>0.20944444444444443</v>
      </c>
      <c r="T8623" s="31">
        <f t="shared" si="1626"/>
        <v>0.77601851851851855</v>
      </c>
      <c r="U8623" s="4">
        <f t="shared" si="1627"/>
        <v>0</v>
      </c>
      <c r="V8623" s="4" t="str">
        <f t="shared" si="1628"/>
        <v/>
      </c>
      <c r="W8623" s="18" t="str">
        <f>IF(V8623="","",VLOOKUP(L8623,日射量と図３!$A$4:$C$368,3,TRUE)*238.85/100)</f>
        <v/>
      </c>
      <c r="X8623" s="4" t="str">
        <f t="shared" si="1629"/>
        <v/>
      </c>
      <c r="Y8623" s="4" t="str">
        <f t="shared" si="1630"/>
        <v/>
      </c>
      <c r="Z8623" s="4" t="str">
        <f t="shared" si="1631"/>
        <v/>
      </c>
      <c r="AA8623" s="4" t="str">
        <f>IF($V8623="","",IF(Y8623&lt;36,0,IF(AND(36&lt;=Y8623,Y8623&lt;71),VLOOKUP($W8623,日射量と図３!$E$6:$F$34,2,TRUE),IF(AND(71&lt;=Y8623,Y8623&lt;107),VLOOKUP($W8623,日射量と図３!$E$6:$G$34,3,TRUE),IF(AND(107&lt;=Y8623,Y8623&lt;143),VLOOKUP($W8623,日射量と図３!$E$6:$H$34,4,TRUE),VLOOKUP($W8623,日射量と図３!$E$6:$I$34,5,TRUE))))))</f>
        <v/>
      </c>
      <c r="AB8623" s="4" t="str">
        <f>IF($V8623="","",IF(Z8623&lt;36,0,IF(AND(36&lt;=Z8623,Z8623&lt;71),VLOOKUP($W8623,日射量と図３!$E$6:$F$34,2,TRUE),IF(AND(71&lt;=Z8623,Z8623&lt;107),VLOOKUP($W8623,日射量と図３!$E$6:$G$34,3,TRUE),IF(AND(107&lt;=Z8623,Z8623&lt;143),VLOOKUP($W8623,日射量と図３!$E$6:$H$34,4,TRUE),VLOOKUP($W8623,日射量と図３!$E$6:$I$34,5,TRUE))))))</f>
        <v/>
      </c>
      <c r="AC8623" s="382" t="str">
        <f t="shared" si="1623"/>
        <v/>
      </c>
      <c r="AD8623" s="382" t="str">
        <f t="shared" si="1624"/>
        <v/>
      </c>
    </row>
    <row r="8624" spans="11:30" ht="13.5" customHeight="1">
      <c r="K8624" s="4">
        <f t="shared" si="1620"/>
        <v>5</v>
      </c>
      <c r="L8624" s="34">
        <v>43611</v>
      </c>
      <c r="M8624" s="4">
        <v>360</v>
      </c>
      <c r="N8624" s="4">
        <v>5</v>
      </c>
      <c r="O8624" s="31">
        <v>0.16666666666666666</v>
      </c>
      <c r="P8624" s="35">
        <v>18.100000000000001</v>
      </c>
      <c r="Q8624" s="36">
        <f t="shared" si="1621"/>
        <v>15</v>
      </c>
      <c r="R8624" s="4">
        <f t="shared" si="1622"/>
        <v>0</v>
      </c>
      <c r="S8624" s="31">
        <f t="shared" si="1625"/>
        <v>0.20944444444444443</v>
      </c>
      <c r="T8624" s="31">
        <f t="shared" si="1626"/>
        <v>0.77601851851851855</v>
      </c>
      <c r="U8624" s="4">
        <f t="shared" si="1627"/>
        <v>0</v>
      </c>
      <c r="V8624" s="4" t="str">
        <f t="shared" si="1628"/>
        <v/>
      </c>
      <c r="W8624" s="18" t="str">
        <f>IF(V8624="","",VLOOKUP(L8624,日射量と図３!$A$4:$C$368,3,TRUE)*238.85/100)</f>
        <v/>
      </c>
      <c r="X8624" s="4" t="str">
        <f t="shared" si="1629"/>
        <v/>
      </c>
      <c r="Y8624" s="4" t="str">
        <f t="shared" si="1630"/>
        <v/>
      </c>
      <c r="Z8624" s="4" t="str">
        <f t="shared" si="1631"/>
        <v/>
      </c>
      <c r="AA8624" s="4" t="str">
        <f>IF($V8624="","",IF(Y8624&lt;36,0,IF(AND(36&lt;=Y8624,Y8624&lt;71),VLOOKUP($W8624,日射量と図３!$E$6:$F$34,2,TRUE),IF(AND(71&lt;=Y8624,Y8624&lt;107),VLOOKUP($W8624,日射量と図３!$E$6:$G$34,3,TRUE),IF(AND(107&lt;=Y8624,Y8624&lt;143),VLOOKUP($W8624,日射量と図３!$E$6:$H$34,4,TRUE),VLOOKUP($W8624,日射量と図３!$E$6:$I$34,5,TRUE))))))</f>
        <v/>
      </c>
      <c r="AB8624" s="4" t="str">
        <f>IF($V8624="","",IF(Z8624&lt;36,0,IF(AND(36&lt;=Z8624,Z8624&lt;71),VLOOKUP($W8624,日射量と図３!$E$6:$F$34,2,TRUE),IF(AND(71&lt;=Z8624,Z8624&lt;107),VLOOKUP($W8624,日射量と図３!$E$6:$G$34,3,TRUE),IF(AND(107&lt;=Z8624,Z8624&lt;143),VLOOKUP($W8624,日射量と図３!$E$6:$H$34,4,TRUE),VLOOKUP($W8624,日射量と図３!$E$6:$I$34,5,TRUE))))))</f>
        <v/>
      </c>
      <c r="AC8624" s="382" t="str">
        <f t="shared" si="1623"/>
        <v/>
      </c>
      <c r="AD8624" s="382" t="str">
        <f t="shared" si="1624"/>
        <v/>
      </c>
    </row>
    <row r="8625" spans="11:30" ht="13.5" customHeight="1">
      <c r="K8625" s="4">
        <f t="shared" si="1620"/>
        <v>5</v>
      </c>
      <c r="L8625" s="34">
        <v>43611</v>
      </c>
      <c r="M8625" s="4">
        <v>360</v>
      </c>
      <c r="N8625" s="4">
        <v>6</v>
      </c>
      <c r="O8625" s="31">
        <v>0.20833333333333334</v>
      </c>
      <c r="P8625" s="35">
        <v>17.899999999999999</v>
      </c>
      <c r="Q8625" s="36">
        <f t="shared" si="1621"/>
        <v>15</v>
      </c>
      <c r="R8625" s="4">
        <f t="shared" si="1622"/>
        <v>0</v>
      </c>
      <c r="S8625" s="31">
        <f t="shared" si="1625"/>
        <v>0.20944444444444443</v>
      </c>
      <c r="T8625" s="31">
        <f t="shared" si="1626"/>
        <v>0.77601851851851855</v>
      </c>
      <c r="U8625" s="4">
        <f t="shared" si="1627"/>
        <v>0</v>
      </c>
      <c r="V8625" s="4" t="str">
        <f t="shared" si="1628"/>
        <v/>
      </c>
      <c r="W8625" s="18" t="str">
        <f>IF(V8625="","",VLOOKUP(L8625,日射量と図３!$A$4:$C$368,3,TRUE)*238.85/100)</f>
        <v/>
      </c>
      <c r="X8625" s="4" t="str">
        <f t="shared" si="1629"/>
        <v/>
      </c>
      <c r="Y8625" s="4" t="str">
        <f t="shared" si="1630"/>
        <v/>
      </c>
      <c r="Z8625" s="4" t="str">
        <f t="shared" si="1631"/>
        <v/>
      </c>
      <c r="AA8625" s="4" t="str">
        <f>IF($V8625="","",IF(Y8625&lt;36,0,IF(AND(36&lt;=Y8625,Y8625&lt;71),VLOOKUP($W8625,日射量と図３!$E$6:$F$34,2,TRUE),IF(AND(71&lt;=Y8625,Y8625&lt;107),VLOOKUP($W8625,日射量と図３!$E$6:$G$34,3,TRUE),IF(AND(107&lt;=Y8625,Y8625&lt;143),VLOOKUP($W8625,日射量と図３!$E$6:$H$34,4,TRUE),VLOOKUP($W8625,日射量と図３!$E$6:$I$34,5,TRUE))))))</f>
        <v/>
      </c>
      <c r="AB8625" s="4" t="str">
        <f>IF($V8625="","",IF(Z8625&lt;36,0,IF(AND(36&lt;=Z8625,Z8625&lt;71),VLOOKUP($W8625,日射量と図３!$E$6:$F$34,2,TRUE),IF(AND(71&lt;=Z8625,Z8625&lt;107),VLOOKUP($W8625,日射量と図３!$E$6:$G$34,3,TRUE),IF(AND(107&lt;=Z8625,Z8625&lt;143),VLOOKUP($W8625,日射量と図３!$E$6:$H$34,4,TRUE),VLOOKUP($W8625,日射量と図３!$E$6:$I$34,5,TRUE))))))</f>
        <v/>
      </c>
      <c r="AC8625" s="382" t="str">
        <f t="shared" si="1623"/>
        <v/>
      </c>
      <c r="AD8625" s="382" t="str">
        <f t="shared" si="1624"/>
        <v/>
      </c>
    </row>
    <row r="8626" spans="11:30" ht="13.5" customHeight="1">
      <c r="K8626" s="4">
        <f t="shared" si="1620"/>
        <v>5</v>
      </c>
      <c r="L8626" s="34">
        <v>43611</v>
      </c>
      <c r="M8626" s="4">
        <v>360</v>
      </c>
      <c r="N8626" s="4">
        <v>7</v>
      </c>
      <c r="O8626" s="31">
        <v>0.25</v>
      </c>
      <c r="P8626" s="35">
        <v>18.29</v>
      </c>
      <c r="Q8626" s="36">
        <f t="shared" si="1621"/>
        <v>15</v>
      </c>
      <c r="R8626" s="4">
        <f t="shared" si="1622"/>
        <v>0</v>
      </c>
      <c r="S8626" s="31">
        <f t="shared" si="1625"/>
        <v>0.20944444444444443</v>
      </c>
      <c r="T8626" s="31">
        <f t="shared" si="1626"/>
        <v>0.77601851851851855</v>
      </c>
      <c r="U8626" s="4">
        <f t="shared" si="1627"/>
        <v>0</v>
      </c>
      <c r="V8626" s="4" t="str">
        <f t="shared" si="1628"/>
        <v/>
      </c>
      <c r="W8626" s="18" t="str">
        <f>IF(V8626="","",VLOOKUP(L8626,日射量と図３!$A$4:$C$368,3,TRUE)*238.85/100)</f>
        <v/>
      </c>
      <c r="X8626" s="4" t="str">
        <f t="shared" si="1629"/>
        <v/>
      </c>
      <c r="Y8626" s="4" t="str">
        <f t="shared" si="1630"/>
        <v/>
      </c>
      <c r="Z8626" s="4" t="str">
        <f t="shared" si="1631"/>
        <v/>
      </c>
      <c r="AA8626" s="4" t="str">
        <f>IF($V8626="","",IF(Y8626&lt;36,0,IF(AND(36&lt;=Y8626,Y8626&lt;71),VLOOKUP($W8626,日射量と図３!$E$6:$F$34,2,TRUE),IF(AND(71&lt;=Y8626,Y8626&lt;107),VLOOKUP($W8626,日射量と図３!$E$6:$G$34,3,TRUE),IF(AND(107&lt;=Y8626,Y8626&lt;143),VLOOKUP($W8626,日射量と図３!$E$6:$H$34,4,TRUE),VLOOKUP($W8626,日射量と図３!$E$6:$I$34,5,TRUE))))))</f>
        <v/>
      </c>
      <c r="AB8626" s="4" t="str">
        <f>IF($V8626="","",IF(Z8626&lt;36,0,IF(AND(36&lt;=Z8626,Z8626&lt;71),VLOOKUP($W8626,日射量と図３!$E$6:$F$34,2,TRUE),IF(AND(71&lt;=Z8626,Z8626&lt;107),VLOOKUP($W8626,日射量と図３!$E$6:$G$34,3,TRUE),IF(AND(107&lt;=Z8626,Z8626&lt;143),VLOOKUP($W8626,日射量と図３!$E$6:$H$34,4,TRUE),VLOOKUP($W8626,日射量と図３!$E$6:$I$34,5,TRUE))))))</f>
        <v/>
      </c>
      <c r="AC8626" s="382" t="str">
        <f t="shared" si="1623"/>
        <v/>
      </c>
      <c r="AD8626" s="382" t="str">
        <f t="shared" si="1624"/>
        <v/>
      </c>
    </row>
    <row r="8627" spans="11:30" ht="13.5" customHeight="1">
      <c r="K8627" s="4">
        <f t="shared" si="1620"/>
        <v>5</v>
      </c>
      <c r="L8627" s="34">
        <v>43611</v>
      </c>
      <c r="M8627" s="4">
        <v>360</v>
      </c>
      <c r="N8627" s="4">
        <v>8</v>
      </c>
      <c r="O8627" s="31">
        <v>0.29166666666666669</v>
      </c>
      <c r="P8627" s="35">
        <v>19.500000000000004</v>
      </c>
      <c r="Q8627" s="36">
        <f t="shared" si="1621"/>
        <v>12</v>
      </c>
      <c r="R8627" s="4">
        <f t="shared" si="1622"/>
        <v>0</v>
      </c>
      <c r="S8627" s="31">
        <f t="shared" si="1625"/>
        <v>0.20944444444444443</v>
      </c>
      <c r="T8627" s="31">
        <f t="shared" si="1626"/>
        <v>0.77601851851851855</v>
      </c>
      <c r="U8627" s="4">
        <f t="shared" si="1627"/>
        <v>0</v>
      </c>
      <c r="V8627" s="4" t="str">
        <f t="shared" si="1628"/>
        <v/>
      </c>
      <c r="W8627" s="18" t="str">
        <f>IF(V8627="","",VLOOKUP(L8627,日射量と図３!$A$4:$C$368,3,TRUE)*238.85/100)</f>
        <v/>
      </c>
      <c r="X8627" s="4" t="str">
        <f t="shared" si="1629"/>
        <v/>
      </c>
      <c r="Y8627" s="4" t="str">
        <f t="shared" si="1630"/>
        <v/>
      </c>
      <c r="Z8627" s="4" t="str">
        <f t="shared" si="1631"/>
        <v/>
      </c>
      <c r="AA8627" s="4" t="str">
        <f>IF($V8627="","",IF(Y8627&lt;36,0,IF(AND(36&lt;=Y8627,Y8627&lt;71),VLOOKUP($W8627,日射量と図３!$E$6:$F$34,2,TRUE),IF(AND(71&lt;=Y8627,Y8627&lt;107),VLOOKUP($W8627,日射量と図３!$E$6:$G$34,3,TRUE),IF(AND(107&lt;=Y8627,Y8627&lt;143),VLOOKUP($W8627,日射量と図３!$E$6:$H$34,4,TRUE),VLOOKUP($W8627,日射量と図３!$E$6:$I$34,5,TRUE))))))</f>
        <v/>
      </c>
      <c r="AB8627" s="4" t="str">
        <f>IF($V8627="","",IF(Z8627&lt;36,0,IF(AND(36&lt;=Z8627,Z8627&lt;71),VLOOKUP($W8627,日射量と図３!$E$6:$F$34,2,TRUE),IF(AND(71&lt;=Z8627,Z8627&lt;107),VLOOKUP($W8627,日射量と図３!$E$6:$G$34,3,TRUE),IF(AND(107&lt;=Z8627,Z8627&lt;143),VLOOKUP($W8627,日射量と図３!$E$6:$H$34,4,TRUE),VLOOKUP($W8627,日射量と図３!$E$6:$I$34,5,TRUE))))))</f>
        <v/>
      </c>
      <c r="AC8627" s="382" t="str">
        <f t="shared" si="1623"/>
        <v/>
      </c>
      <c r="AD8627" s="382" t="str">
        <f t="shared" si="1624"/>
        <v/>
      </c>
    </row>
    <row r="8628" spans="11:30" ht="13.5" customHeight="1">
      <c r="K8628" s="4">
        <f t="shared" si="1620"/>
        <v>5</v>
      </c>
      <c r="L8628" s="34">
        <v>43611</v>
      </c>
      <c r="M8628" s="4">
        <v>360</v>
      </c>
      <c r="N8628" s="4">
        <v>9</v>
      </c>
      <c r="O8628" s="31">
        <v>0.33333333333333331</v>
      </c>
      <c r="P8628" s="35">
        <v>20.339999999999996</v>
      </c>
      <c r="Q8628" s="36">
        <f t="shared" si="1621"/>
        <v>12</v>
      </c>
      <c r="R8628" s="4">
        <f t="shared" si="1622"/>
        <v>0</v>
      </c>
      <c r="S8628" s="31">
        <f t="shared" si="1625"/>
        <v>0.20944444444444443</v>
      </c>
      <c r="T8628" s="31">
        <f t="shared" si="1626"/>
        <v>0.77601851851851855</v>
      </c>
      <c r="U8628" s="4">
        <f t="shared" si="1627"/>
        <v>0</v>
      </c>
      <c r="V8628" s="4" t="str">
        <f t="shared" si="1628"/>
        <v/>
      </c>
      <c r="W8628" s="18" t="str">
        <f>IF(V8628="","",VLOOKUP(L8628,日射量と図３!$A$4:$C$368,3,TRUE)*238.85/100)</f>
        <v/>
      </c>
      <c r="X8628" s="4" t="str">
        <f t="shared" si="1629"/>
        <v/>
      </c>
      <c r="Y8628" s="4" t="str">
        <f t="shared" si="1630"/>
        <v/>
      </c>
      <c r="Z8628" s="4" t="str">
        <f t="shared" si="1631"/>
        <v/>
      </c>
      <c r="AA8628" s="4" t="str">
        <f>IF($V8628="","",IF(Y8628&lt;36,0,IF(AND(36&lt;=Y8628,Y8628&lt;71),VLOOKUP($W8628,日射量と図３!$E$6:$F$34,2,TRUE),IF(AND(71&lt;=Y8628,Y8628&lt;107),VLOOKUP($W8628,日射量と図３!$E$6:$G$34,3,TRUE),IF(AND(107&lt;=Y8628,Y8628&lt;143),VLOOKUP($W8628,日射量と図３!$E$6:$H$34,4,TRUE),VLOOKUP($W8628,日射量と図３!$E$6:$I$34,5,TRUE))))))</f>
        <v/>
      </c>
      <c r="AB8628" s="4" t="str">
        <f>IF($V8628="","",IF(Z8628&lt;36,0,IF(AND(36&lt;=Z8628,Z8628&lt;71),VLOOKUP($W8628,日射量と図３!$E$6:$F$34,2,TRUE),IF(AND(71&lt;=Z8628,Z8628&lt;107),VLOOKUP($W8628,日射量と図３!$E$6:$G$34,3,TRUE),IF(AND(107&lt;=Z8628,Z8628&lt;143),VLOOKUP($W8628,日射量と図３!$E$6:$H$34,4,TRUE),VLOOKUP($W8628,日射量と図３!$E$6:$I$34,5,TRUE))))))</f>
        <v/>
      </c>
      <c r="AC8628" s="382" t="str">
        <f t="shared" si="1623"/>
        <v/>
      </c>
      <c r="AD8628" s="382" t="str">
        <f t="shared" si="1624"/>
        <v/>
      </c>
    </row>
    <row r="8629" spans="11:30" ht="13.5" customHeight="1">
      <c r="K8629" s="4">
        <f t="shared" si="1620"/>
        <v>5</v>
      </c>
      <c r="L8629" s="34">
        <v>43611</v>
      </c>
      <c r="M8629" s="4">
        <v>360</v>
      </c>
      <c r="N8629" s="4">
        <v>10</v>
      </c>
      <c r="O8629" s="31">
        <v>0.375</v>
      </c>
      <c r="P8629" s="35">
        <v>21.71</v>
      </c>
      <c r="Q8629" s="36">
        <f t="shared" si="1621"/>
        <v>12</v>
      </c>
      <c r="R8629" s="4">
        <f t="shared" si="1622"/>
        <v>0</v>
      </c>
      <c r="S8629" s="31">
        <f t="shared" si="1625"/>
        <v>0.20944444444444443</v>
      </c>
      <c r="T8629" s="31">
        <f t="shared" si="1626"/>
        <v>0.77601851851851855</v>
      </c>
      <c r="U8629" s="4">
        <f t="shared" si="1627"/>
        <v>0</v>
      </c>
      <c r="V8629" s="4" t="str">
        <f t="shared" si="1628"/>
        <v/>
      </c>
      <c r="W8629" s="18" t="str">
        <f>IF(V8629="","",VLOOKUP(L8629,日射量と図３!$A$4:$C$368,3,TRUE)*238.85/100)</f>
        <v/>
      </c>
      <c r="X8629" s="4" t="str">
        <f t="shared" si="1629"/>
        <v/>
      </c>
      <c r="Y8629" s="4" t="str">
        <f t="shared" si="1630"/>
        <v/>
      </c>
      <c r="Z8629" s="4" t="str">
        <f t="shared" si="1631"/>
        <v/>
      </c>
      <c r="AA8629" s="4" t="str">
        <f>IF($V8629="","",IF(Y8629&lt;36,0,IF(AND(36&lt;=Y8629,Y8629&lt;71),VLOOKUP($W8629,日射量と図３!$E$6:$F$34,2,TRUE),IF(AND(71&lt;=Y8629,Y8629&lt;107),VLOOKUP($W8629,日射量と図３!$E$6:$G$34,3,TRUE),IF(AND(107&lt;=Y8629,Y8629&lt;143),VLOOKUP($W8629,日射量と図３!$E$6:$H$34,4,TRUE),VLOOKUP($W8629,日射量と図３!$E$6:$I$34,5,TRUE))))))</f>
        <v/>
      </c>
      <c r="AB8629" s="4" t="str">
        <f>IF($V8629="","",IF(Z8629&lt;36,0,IF(AND(36&lt;=Z8629,Z8629&lt;71),VLOOKUP($W8629,日射量と図３!$E$6:$F$34,2,TRUE),IF(AND(71&lt;=Z8629,Z8629&lt;107),VLOOKUP($W8629,日射量と図３!$E$6:$G$34,3,TRUE),IF(AND(107&lt;=Z8629,Z8629&lt;143),VLOOKUP($W8629,日射量と図３!$E$6:$H$34,4,TRUE),VLOOKUP($W8629,日射量と図３!$E$6:$I$34,5,TRUE))))))</f>
        <v/>
      </c>
      <c r="AC8629" s="382" t="str">
        <f t="shared" si="1623"/>
        <v/>
      </c>
      <c r="AD8629" s="382" t="str">
        <f t="shared" si="1624"/>
        <v/>
      </c>
    </row>
    <row r="8630" spans="11:30" ht="13.5" customHeight="1">
      <c r="K8630" s="4">
        <f t="shared" si="1620"/>
        <v>5</v>
      </c>
      <c r="L8630" s="34">
        <v>43611</v>
      </c>
      <c r="M8630" s="4">
        <v>360</v>
      </c>
      <c r="N8630" s="4">
        <v>11</v>
      </c>
      <c r="O8630" s="31">
        <v>0.41666666666666669</v>
      </c>
      <c r="P8630" s="35">
        <v>22.57</v>
      </c>
      <c r="Q8630" s="36">
        <f t="shared" si="1621"/>
        <v>12</v>
      </c>
      <c r="R8630" s="4">
        <f t="shared" si="1622"/>
        <v>0</v>
      </c>
      <c r="S8630" s="31">
        <f t="shared" si="1625"/>
        <v>0.20944444444444443</v>
      </c>
      <c r="T8630" s="31">
        <f t="shared" si="1626"/>
        <v>0.77601851851851855</v>
      </c>
      <c r="U8630" s="4">
        <f t="shared" si="1627"/>
        <v>0</v>
      </c>
      <c r="V8630" s="4" t="str">
        <f t="shared" si="1628"/>
        <v/>
      </c>
      <c r="W8630" s="18" t="str">
        <f>IF(V8630="","",VLOOKUP(L8630,日射量と図３!$A$4:$C$368,3,TRUE)*238.85/100)</f>
        <v/>
      </c>
      <c r="X8630" s="4" t="str">
        <f t="shared" si="1629"/>
        <v/>
      </c>
      <c r="Y8630" s="4" t="str">
        <f t="shared" si="1630"/>
        <v/>
      </c>
      <c r="Z8630" s="4" t="str">
        <f t="shared" si="1631"/>
        <v/>
      </c>
      <c r="AA8630" s="4" t="str">
        <f>IF($V8630="","",IF(Y8630&lt;36,0,IF(AND(36&lt;=Y8630,Y8630&lt;71),VLOOKUP($W8630,日射量と図３!$E$6:$F$34,2,TRUE),IF(AND(71&lt;=Y8630,Y8630&lt;107),VLOOKUP($W8630,日射量と図３!$E$6:$G$34,3,TRUE),IF(AND(107&lt;=Y8630,Y8630&lt;143),VLOOKUP($W8630,日射量と図３!$E$6:$H$34,4,TRUE),VLOOKUP($W8630,日射量と図３!$E$6:$I$34,5,TRUE))))))</f>
        <v/>
      </c>
      <c r="AB8630" s="4" t="str">
        <f>IF($V8630="","",IF(Z8630&lt;36,0,IF(AND(36&lt;=Z8630,Z8630&lt;71),VLOOKUP($W8630,日射量と図３!$E$6:$F$34,2,TRUE),IF(AND(71&lt;=Z8630,Z8630&lt;107),VLOOKUP($W8630,日射量と図３!$E$6:$G$34,3,TRUE),IF(AND(107&lt;=Z8630,Z8630&lt;143),VLOOKUP($W8630,日射量と図３!$E$6:$H$34,4,TRUE),VLOOKUP($W8630,日射量と図３!$E$6:$I$34,5,TRUE))))))</f>
        <v/>
      </c>
      <c r="AC8630" s="382" t="str">
        <f t="shared" si="1623"/>
        <v/>
      </c>
      <c r="AD8630" s="382" t="str">
        <f t="shared" si="1624"/>
        <v/>
      </c>
    </row>
    <row r="8631" spans="11:30" ht="13.5" customHeight="1">
      <c r="K8631" s="4">
        <f t="shared" si="1620"/>
        <v>5</v>
      </c>
      <c r="L8631" s="34">
        <v>43611</v>
      </c>
      <c r="M8631" s="4">
        <v>360</v>
      </c>
      <c r="N8631" s="4">
        <v>12</v>
      </c>
      <c r="O8631" s="31">
        <v>0.45833333333333331</v>
      </c>
      <c r="P8631" s="35">
        <v>23.619999999999997</v>
      </c>
      <c r="Q8631" s="36">
        <f t="shared" si="1621"/>
        <v>12</v>
      </c>
      <c r="R8631" s="4">
        <f t="shared" si="1622"/>
        <v>0</v>
      </c>
      <c r="S8631" s="31">
        <f t="shared" si="1625"/>
        <v>0.20944444444444443</v>
      </c>
      <c r="T8631" s="31">
        <f t="shared" si="1626"/>
        <v>0.77601851851851855</v>
      </c>
      <c r="U8631" s="4">
        <f t="shared" si="1627"/>
        <v>0</v>
      </c>
      <c r="V8631" s="4" t="str">
        <f t="shared" si="1628"/>
        <v/>
      </c>
      <c r="W8631" s="18" t="str">
        <f>IF(V8631="","",VLOOKUP(L8631,日射量と図３!$A$4:$C$368,3,TRUE)*238.85/100)</f>
        <v/>
      </c>
      <c r="X8631" s="4" t="str">
        <f t="shared" si="1629"/>
        <v/>
      </c>
      <c r="Y8631" s="4" t="str">
        <f t="shared" si="1630"/>
        <v/>
      </c>
      <c r="Z8631" s="4" t="str">
        <f t="shared" si="1631"/>
        <v/>
      </c>
      <c r="AA8631" s="4" t="str">
        <f>IF($V8631="","",IF(Y8631&lt;36,0,IF(AND(36&lt;=Y8631,Y8631&lt;71),VLOOKUP($W8631,日射量と図３!$E$6:$F$34,2,TRUE),IF(AND(71&lt;=Y8631,Y8631&lt;107),VLOOKUP($W8631,日射量と図３!$E$6:$G$34,3,TRUE),IF(AND(107&lt;=Y8631,Y8631&lt;143),VLOOKUP($W8631,日射量と図３!$E$6:$H$34,4,TRUE),VLOOKUP($W8631,日射量と図３!$E$6:$I$34,5,TRUE))))))</f>
        <v/>
      </c>
      <c r="AB8631" s="4" t="str">
        <f>IF($V8631="","",IF(Z8631&lt;36,0,IF(AND(36&lt;=Z8631,Z8631&lt;71),VLOOKUP($W8631,日射量と図３!$E$6:$F$34,2,TRUE),IF(AND(71&lt;=Z8631,Z8631&lt;107),VLOOKUP($W8631,日射量と図３!$E$6:$G$34,3,TRUE),IF(AND(107&lt;=Z8631,Z8631&lt;143),VLOOKUP($W8631,日射量と図３!$E$6:$H$34,4,TRUE),VLOOKUP($W8631,日射量と図３!$E$6:$I$34,5,TRUE))))))</f>
        <v/>
      </c>
      <c r="AC8631" s="382" t="str">
        <f t="shared" si="1623"/>
        <v/>
      </c>
      <c r="AD8631" s="382" t="str">
        <f t="shared" si="1624"/>
        <v/>
      </c>
    </row>
    <row r="8632" spans="11:30" ht="13.5" customHeight="1">
      <c r="K8632" s="4">
        <f t="shared" si="1620"/>
        <v>5</v>
      </c>
      <c r="L8632" s="34">
        <v>43611</v>
      </c>
      <c r="M8632" s="4">
        <v>360</v>
      </c>
      <c r="N8632" s="4">
        <v>13</v>
      </c>
      <c r="O8632" s="31">
        <v>0.5</v>
      </c>
      <c r="P8632" s="35">
        <v>24.619999999999997</v>
      </c>
      <c r="Q8632" s="36">
        <f t="shared" si="1621"/>
        <v>12</v>
      </c>
      <c r="R8632" s="4">
        <f t="shared" si="1622"/>
        <v>0</v>
      </c>
      <c r="S8632" s="31">
        <f t="shared" si="1625"/>
        <v>0.20944444444444443</v>
      </c>
      <c r="T8632" s="31">
        <f t="shared" si="1626"/>
        <v>0.77601851851851855</v>
      </c>
      <c r="U8632" s="4">
        <f t="shared" si="1627"/>
        <v>0</v>
      </c>
      <c r="V8632" s="4" t="str">
        <f t="shared" si="1628"/>
        <v/>
      </c>
      <c r="W8632" s="18" t="str">
        <f>IF(V8632="","",VLOOKUP(L8632,日射量と図３!$A$4:$C$368,3,TRUE)*238.85/100)</f>
        <v/>
      </c>
      <c r="X8632" s="4" t="str">
        <f t="shared" si="1629"/>
        <v/>
      </c>
      <c r="Y8632" s="4" t="str">
        <f t="shared" si="1630"/>
        <v/>
      </c>
      <c r="Z8632" s="4" t="str">
        <f t="shared" si="1631"/>
        <v/>
      </c>
      <c r="AA8632" s="4" t="str">
        <f>IF($V8632="","",IF(Y8632&lt;36,0,IF(AND(36&lt;=Y8632,Y8632&lt;71),VLOOKUP($W8632,日射量と図３!$E$6:$F$34,2,TRUE),IF(AND(71&lt;=Y8632,Y8632&lt;107),VLOOKUP($W8632,日射量と図３!$E$6:$G$34,3,TRUE),IF(AND(107&lt;=Y8632,Y8632&lt;143),VLOOKUP($W8632,日射量と図３!$E$6:$H$34,4,TRUE),VLOOKUP($W8632,日射量と図３!$E$6:$I$34,5,TRUE))))))</f>
        <v/>
      </c>
      <c r="AB8632" s="4" t="str">
        <f>IF($V8632="","",IF(Z8632&lt;36,0,IF(AND(36&lt;=Z8632,Z8632&lt;71),VLOOKUP($W8632,日射量と図３!$E$6:$F$34,2,TRUE),IF(AND(71&lt;=Z8632,Z8632&lt;107),VLOOKUP($W8632,日射量と図３!$E$6:$G$34,3,TRUE),IF(AND(107&lt;=Z8632,Z8632&lt;143),VLOOKUP($W8632,日射量と図３!$E$6:$H$34,4,TRUE),VLOOKUP($W8632,日射量と図３!$E$6:$I$34,5,TRUE))))))</f>
        <v/>
      </c>
      <c r="AC8632" s="382" t="str">
        <f t="shared" si="1623"/>
        <v/>
      </c>
      <c r="AD8632" s="382" t="str">
        <f t="shared" si="1624"/>
        <v/>
      </c>
    </row>
    <row r="8633" spans="11:30" ht="13.5" customHeight="1">
      <c r="K8633" s="4">
        <f t="shared" si="1620"/>
        <v>5</v>
      </c>
      <c r="L8633" s="34">
        <v>43611</v>
      </c>
      <c r="M8633" s="4">
        <v>360</v>
      </c>
      <c r="N8633" s="4">
        <v>14</v>
      </c>
      <c r="O8633" s="31">
        <v>0.54166666666666663</v>
      </c>
      <c r="P8633" s="35">
        <v>25.130000000000003</v>
      </c>
      <c r="Q8633" s="36">
        <f t="shared" si="1621"/>
        <v>12</v>
      </c>
      <c r="R8633" s="4">
        <f t="shared" si="1622"/>
        <v>0</v>
      </c>
      <c r="S8633" s="31">
        <f t="shared" si="1625"/>
        <v>0.20944444444444443</v>
      </c>
      <c r="T8633" s="31">
        <f t="shared" si="1626"/>
        <v>0.77601851851851855</v>
      </c>
      <c r="U8633" s="4">
        <f t="shared" si="1627"/>
        <v>0</v>
      </c>
      <c r="V8633" s="4" t="str">
        <f t="shared" si="1628"/>
        <v/>
      </c>
      <c r="W8633" s="18" t="str">
        <f>IF(V8633="","",VLOOKUP(L8633,日射量と図３!$A$4:$C$368,3,TRUE)*238.85/100)</f>
        <v/>
      </c>
      <c r="X8633" s="4" t="str">
        <f t="shared" si="1629"/>
        <v/>
      </c>
      <c r="Y8633" s="4" t="str">
        <f t="shared" si="1630"/>
        <v/>
      </c>
      <c r="Z8633" s="4" t="str">
        <f t="shared" si="1631"/>
        <v/>
      </c>
      <c r="AA8633" s="4" t="str">
        <f>IF($V8633="","",IF(Y8633&lt;36,0,IF(AND(36&lt;=Y8633,Y8633&lt;71),VLOOKUP($W8633,日射量と図３!$E$6:$F$34,2,TRUE),IF(AND(71&lt;=Y8633,Y8633&lt;107),VLOOKUP($W8633,日射量と図３!$E$6:$G$34,3,TRUE),IF(AND(107&lt;=Y8633,Y8633&lt;143),VLOOKUP($W8633,日射量と図３!$E$6:$H$34,4,TRUE),VLOOKUP($W8633,日射量と図３!$E$6:$I$34,5,TRUE))))))</f>
        <v/>
      </c>
      <c r="AB8633" s="4" t="str">
        <f>IF($V8633="","",IF(Z8633&lt;36,0,IF(AND(36&lt;=Z8633,Z8633&lt;71),VLOOKUP($W8633,日射量と図３!$E$6:$F$34,2,TRUE),IF(AND(71&lt;=Z8633,Z8633&lt;107),VLOOKUP($W8633,日射量と図３!$E$6:$G$34,3,TRUE),IF(AND(107&lt;=Z8633,Z8633&lt;143),VLOOKUP($W8633,日射量と図３!$E$6:$H$34,4,TRUE),VLOOKUP($W8633,日射量と図３!$E$6:$I$34,5,TRUE))))))</f>
        <v/>
      </c>
      <c r="AC8633" s="382" t="str">
        <f t="shared" si="1623"/>
        <v/>
      </c>
      <c r="AD8633" s="382" t="str">
        <f t="shared" si="1624"/>
        <v/>
      </c>
    </row>
    <row r="8634" spans="11:30" ht="13.5" customHeight="1">
      <c r="K8634" s="4">
        <f t="shared" si="1620"/>
        <v>5</v>
      </c>
      <c r="L8634" s="34">
        <v>43611</v>
      </c>
      <c r="M8634" s="4">
        <v>360</v>
      </c>
      <c r="N8634" s="4">
        <v>15</v>
      </c>
      <c r="O8634" s="31">
        <v>0.58333333333333337</v>
      </c>
      <c r="P8634" s="35">
        <v>24.630000000000003</v>
      </c>
      <c r="Q8634" s="36">
        <f t="shared" si="1621"/>
        <v>12</v>
      </c>
      <c r="R8634" s="4">
        <f t="shared" si="1622"/>
        <v>0</v>
      </c>
      <c r="S8634" s="31">
        <f t="shared" si="1625"/>
        <v>0.20944444444444443</v>
      </c>
      <c r="T8634" s="31">
        <f t="shared" si="1626"/>
        <v>0.77601851851851855</v>
      </c>
      <c r="U8634" s="4">
        <f t="shared" si="1627"/>
        <v>0</v>
      </c>
      <c r="V8634" s="4" t="str">
        <f t="shared" si="1628"/>
        <v/>
      </c>
      <c r="W8634" s="18" t="str">
        <f>IF(V8634="","",VLOOKUP(L8634,日射量と図３!$A$4:$C$368,3,TRUE)*238.85/100)</f>
        <v/>
      </c>
      <c r="X8634" s="4" t="str">
        <f t="shared" si="1629"/>
        <v/>
      </c>
      <c r="Y8634" s="4" t="str">
        <f t="shared" si="1630"/>
        <v/>
      </c>
      <c r="Z8634" s="4" t="str">
        <f t="shared" si="1631"/>
        <v/>
      </c>
      <c r="AA8634" s="4" t="str">
        <f>IF($V8634="","",IF(Y8634&lt;36,0,IF(AND(36&lt;=Y8634,Y8634&lt;71),VLOOKUP($W8634,日射量と図３!$E$6:$F$34,2,TRUE),IF(AND(71&lt;=Y8634,Y8634&lt;107),VLOOKUP($W8634,日射量と図３!$E$6:$G$34,3,TRUE),IF(AND(107&lt;=Y8634,Y8634&lt;143),VLOOKUP($W8634,日射量と図３!$E$6:$H$34,4,TRUE),VLOOKUP($W8634,日射量と図３!$E$6:$I$34,5,TRUE))))))</f>
        <v/>
      </c>
      <c r="AB8634" s="4" t="str">
        <f>IF($V8634="","",IF(Z8634&lt;36,0,IF(AND(36&lt;=Z8634,Z8634&lt;71),VLOOKUP($W8634,日射量と図３!$E$6:$F$34,2,TRUE),IF(AND(71&lt;=Z8634,Z8634&lt;107),VLOOKUP($W8634,日射量と図３!$E$6:$G$34,3,TRUE),IF(AND(107&lt;=Z8634,Z8634&lt;143),VLOOKUP($W8634,日射量と図３!$E$6:$H$34,4,TRUE),VLOOKUP($W8634,日射量と図３!$E$6:$I$34,5,TRUE))))))</f>
        <v/>
      </c>
      <c r="AC8634" s="382" t="str">
        <f t="shared" si="1623"/>
        <v/>
      </c>
      <c r="AD8634" s="382" t="str">
        <f t="shared" si="1624"/>
        <v/>
      </c>
    </row>
    <row r="8635" spans="11:30" ht="13.5" customHeight="1">
      <c r="K8635" s="4">
        <f t="shared" si="1620"/>
        <v>5</v>
      </c>
      <c r="L8635" s="34">
        <v>43611</v>
      </c>
      <c r="M8635" s="4">
        <v>360</v>
      </c>
      <c r="N8635" s="4">
        <v>16</v>
      </c>
      <c r="O8635" s="31">
        <v>0.625</v>
      </c>
      <c r="P8635" s="35">
        <v>24.96</v>
      </c>
      <c r="Q8635" s="36">
        <f t="shared" si="1621"/>
        <v>16</v>
      </c>
      <c r="R8635" s="4">
        <f t="shared" si="1622"/>
        <v>0</v>
      </c>
      <c r="S8635" s="31">
        <f t="shared" si="1625"/>
        <v>0.20944444444444443</v>
      </c>
      <c r="T8635" s="31">
        <f t="shared" si="1626"/>
        <v>0.77601851851851855</v>
      </c>
      <c r="U8635" s="4">
        <f t="shared" si="1627"/>
        <v>0</v>
      </c>
      <c r="V8635" s="4" t="str">
        <f t="shared" si="1628"/>
        <v/>
      </c>
      <c r="W8635" s="18" t="str">
        <f>IF(V8635="","",VLOOKUP(L8635,日射量と図３!$A$4:$C$368,3,TRUE)*238.85/100)</f>
        <v/>
      </c>
      <c r="X8635" s="4" t="str">
        <f t="shared" si="1629"/>
        <v/>
      </c>
      <c r="Y8635" s="4" t="str">
        <f t="shared" si="1630"/>
        <v/>
      </c>
      <c r="Z8635" s="4" t="str">
        <f t="shared" si="1631"/>
        <v/>
      </c>
      <c r="AA8635" s="4" t="str">
        <f>IF($V8635="","",IF(Y8635&lt;36,0,IF(AND(36&lt;=Y8635,Y8635&lt;71),VLOOKUP($W8635,日射量と図３!$E$6:$F$34,2,TRUE),IF(AND(71&lt;=Y8635,Y8635&lt;107),VLOOKUP($W8635,日射量と図３!$E$6:$G$34,3,TRUE),IF(AND(107&lt;=Y8635,Y8635&lt;143),VLOOKUP($W8635,日射量と図３!$E$6:$H$34,4,TRUE),VLOOKUP($W8635,日射量と図３!$E$6:$I$34,5,TRUE))))))</f>
        <v/>
      </c>
      <c r="AB8635" s="4" t="str">
        <f>IF($V8635="","",IF(Z8635&lt;36,0,IF(AND(36&lt;=Z8635,Z8635&lt;71),VLOOKUP($W8635,日射量と図３!$E$6:$F$34,2,TRUE),IF(AND(71&lt;=Z8635,Z8635&lt;107),VLOOKUP($W8635,日射量と図３!$E$6:$G$34,3,TRUE),IF(AND(107&lt;=Z8635,Z8635&lt;143),VLOOKUP($W8635,日射量と図３!$E$6:$H$34,4,TRUE),VLOOKUP($W8635,日射量と図３!$E$6:$I$34,5,TRUE))))))</f>
        <v/>
      </c>
      <c r="AC8635" s="382" t="str">
        <f t="shared" si="1623"/>
        <v/>
      </c>
      <c r="AD8635" s="382" t="str">
        <f t="shared" si="1624"/>
        <v/>
      </c>
    </row>
    <row r="8636" spans="11:30" ht="13.5" customHeight="1">
      <c r="K8636" s="4">
        <f t="shared" si="1620"/>
        <v>5</v>
      </c>
      <c r="L8636" s="34">
        <v>43611</v>
      </c>
      <c r="M8636" s="4">
        <v>360</v>
      </c>
      <c r="N8636" s="4">
        <v>17</v>
      </c>
      <c r="O8636" s="31">
        <v>0.66666666666666663</v>
      </c>
      <c r="P8636" s="35">
        <v>24.139999999999997</v>
      </c>
      <c r="Q8636" s="36">
        <f t="shared" si="1621"/>
        <v>16</v>
      </c>
      <c r="R8636" s="4">
        <f t="shared" si="1622"/>
        <v>0</v>
      </c>
      <c r="S8636" s="31">
        <f t="shared" si="1625"/>
        <v>0.20944444444444443</v>
      </c>
      <c r="T8636" s="31">
        <f t="shared" si="1626"/>
        <v>0.77601851851851855</v>
      </c>
      <c r="U8636" s="4">
        <f t="shared" si="1627"/>
        <v>0</v>
      </c>
      <c r="V8636" s="4" t="str">
        <f t="shared" si="1628"/>
        <v/>
      </c>
      <c r="W8636" s="18" t="str">
        <f>IF(V8636="","",VLOOKUP(L8636,日射量と図３!$A$4:$C$368,3,TRUE)*238.85/100)</f>
        <v/>
      </c>
      <c r="X8636" s="4" t="str">
        <f t="shared" si="1629"/>
        <v/>
      </c>
      <c r="Y8636" s="4" t="str">
        <f t="shared" si="1630"/>
        <v/>
      </c>
      <c r="Z8636" s="4" t="str">
        <f t="shared" si="1631"/>
        <v/>
      </c>
      <c r="AA8636" s="4" t="str">
        <f>IF($V8636="","",IF(Y8636&lt;36,0,IF(AND(36&lt;=Y8636,Y8636&lt;71),VLOOKUP($W8636,日射量と図３!$E$6:$F$34,2,TRUE),IF(AND(71&lt;=Y8636,Y8636&lt;107),VLOOKUP($W8636,日射量と図３!$E$6:$G$34,3,TRUE),IF(AND(107&lt;=Y8636,Y8636&lt;143),VLOOKUP($W8636,日射量と図３!$E$6:$H$34,4,TRUE),VLOOKUP($W8636,日射量と図３!$E$6:$I$34,5,TRUE))))))</f>
        <v/>
      </c>
      <c r="AB8636" s="4" t="str">
        <f>IF($V8636="","",IF(Z8636&lt;36,0,IF(AND(36&lt;=Z8636,Z8636&lt;71),VLOOKUP($W8636,日射量と図３!$E$6:$F$34,2,TRUE),IF(AND(71&lt;=Z8636,Z8636&lt;107),VLOOKUP($W8636,日射量と図３!$E$6:$G$34,3,TRUE),IF(AND(107&lt;=Z8636,Z8636&lt;143),VLOOKUP($W8636,日射量と図３!$E$6:$H$34,4,TRUE),VLOOKUP($W8636,日射量と図３!$E$6:$I$34,5,TRUE))))))</f>
        <v/>
      </c>
      <c r="AC8636" s="382" t="str">
        <f t="shared" si="1623"/>
        <v/>
      </c>
      <c r="AD8636" s="382" t="str">
        <f t="shared" si="1624"/>
        <v/>
      </c>
    </row>
    <row r="8637" spans="11:30" ht="13.5" customHeight="1">
      <c r="K8637" s="4">
        <f t="shared" si="1620"/>
        <v>5</v>
      </c>
      <c r="L8637" s="34">
        <v>43611</v>
      </c>
      <c r="M8637" s="4">
        <v>360</v>
      </c>
      <c r="N8637" s="4">
        <v>18</v>
      </c>
      <c r="O8637" s="31">
        <v>0.70833333333333337</v>
      </c>
      <c r="P8637" s="35">
        <v>23.360000000000003</v>
      </c>
      <c r="Q8637" s="36">
        <f t="shared" si="1621"/>
        <v>16</v>
      </c>
      <c r="R8637" s="4">
        <f t="shared" si="1622"/>
        <v>0</v>
      </c>
      <c r="S8637" s="31">
        <f t="shared" si="1625"/>
        <v>0.20944444444444443</v>
      </c>
      <c r="T8637" s="31">
        <f t="shared" si="1626"/>
        <v>0.77601851851851855</v>
      </c>
      <c r="U8637" s="4">
        <f t="shared" si="1627"/>
        <v>0</v>
      </c>
      <c r="V8637" s="4" t="str">
        <f t="shared" si="1628"/>
        <v/>
      </c>
      <c r="W8637" s="18" t="str">
        <f>IF(V8637="","",VLOOKUP(L8637,日射量と図３!$A$4:$C$368,3,TRUE)*238.85/100)</f>
        <v/>
      </c>
      <c r="X8637" s="4" t="str">
        <f t="shared" si="1629"/>
        <v/>
      </c>
      <c r="Y8637" s="4" t="str">
        <f t="shared" si="1630"/>
        <v/>
      </c>
      <c r="Z8637" s="4" t="str">
        <f t="shared" si="1631"/>
        <v/>
      </c>
      <c r="AA8637" s="4" t="str">
        <f>IF($V8637="","",IF(Y8637&lt;36,0,IF(AND(36&lt;=Y8637,Y8637&lt;71),VLOOKUP($W8637,日射量と図３!$E$6:$F$34,2,TRUE),IF(AND(71&lt;=Y8637,Y8637&lt;107),VLOOKUP($W8637,日射量と図３!$E$6:$G$34,3,TRUE),IF(AND(107&lt;=Y8637,Y8637&lt;143),VLOOKUP($W8637,日射量と図３!$E$6:$H$34,4,TRUE),VLOOKUP($W8637,日射量と図３!$E$6:$I$34,5,TRUE))))))</f>
        <v/>
      </c>
      <c r="AB8637" s="4" t="str">
        <f>IF($V8637="","",IF(Z8637&lt;36,0,IF(AND(36&lt;=Z8637,Z8637&lt;71),VLOOKUP($W8637,日射量と図３!$E$6:$F$34,2,TRUE),IF(AND(71&lt;=Z8637,Z8637&lt;107),VLOOKUP($W8637,日射量と図３!$E$6:$G$34,3,TRUE),IF(AND(107&lt;=Z8637,Z8637&lt;143),VLOOKUP($W8637,日射量と図３!$E$6:$H$34,4,TRUE),VLOOKUP($W8637,日射量と図３!$E$6:$I$34,5,TRUE))))))</f>
        <v/>
      </c>
      <c r="AC8637" s="382" t="str">
        <f t="shared" si="1623"/>
        <v/>
      </c>
      <c r="AD8637" s="382" t="str">
        <f t="shared" si="1624"/>
        <v/>
      </c>
    </row>
    <row r="8638" spans="11:30" ht="13.5" customHeight="1">
      <c r="K8638" s="4">
        <f t="shared" si="1620"/>
        <v>5</v>
      </c>
      <c r="L8638" s="34">
        <v>43611</v>
      </c>
      <c r="M8638" s="4">
        <v>360</v>
      </c>
      <c r="N8638" s="4">
        <v>19</v>
      </c>
      <c r="O8638" s="31">
        <v>0.75</v>
      </c>
      <c r="P8638" s="35">
        <v>22.27</v>
      </c>
      <c r="Q8638" s="36">
        <f t="shared" si="1621"/>
        <v>16</v>
      </c>
      <c r="R8638" s="4">
        <f t="shared" si="1622"/>
        <v>0</v>
      </c>
      <c r="S8638" s="31">
        <f t="shared" si="1625"/>
        <v>0.20944444444444443</v>
      </c>
      <c r="T8638" s="31">
        <f t="shared" si="1626"/>
        <v>0.77601851851851855</v>
      </c>
      <c r="U8638" s="4">
        <f t="shared" si="1627"/>
        <v>0</v>
      </c>
      <c r="V8638" s="4" t="str">
        <f t="shared" si="1628"/>
        <v/>
      </c>
      <c r="W8638" s="18" t="str">
        <f>IF(V8638="","",VLOOKUP(L8638,日射量と図３!$A$4:$C$368,3,TRUE)*238.85/100)</f>
        <v/>
      </c>
      <c r="X8638" s="4" t="str">
        <f t="shared" si="1629"/>
        <v/>
      </c>
      <c r="Y8638" s="4" t="str">
        <f t="shared" si="1630"/>
        <v/>
      </c>
      <c r="Z8638" s="4" t="str">
        <f t="shared" si="1631"/>
        <v/>
      </c>
      <c r="AA8638" s="4" t="str">
        <f>IF($V8638="","",IF(Y8638&lt;36,0,IF(AND(36&lt;=Y8638,Y8638&lt;71),VLOOKUP($W8638,日射量と図３!$E$6:$F$34,2,TRUE),IF(AND(71&lt;=Y8638,Y8638&lt;107),VLOOKUP($W8638,日射量と図３!$E$6:$G$34,3,TRUE),IF(AND(107&lt;=Y8638,Y8638&lt;143),VLOOKUP($W8638,日射量と図３!$E$6:$H$34,4,TRUE),VLOOKUP($W8638,日射量と図３!$E$6:$I$34,5,TRUE))))))</f>
        <v/>
      </c>
      <c r="AB8638" s="4" t="str">
        <f>IF($V8638="","",IF(Z8638&lt;36,0,IF(AND(36&lt;=Z8638,Z8638&lt;71),VLOOKUP($W8638,日射量と図３!$E$6:$F$34,2,TRUE),IF(AND(71&lt;=Z8638,Z8638&lt;107),VLOOKUP($W8638,日射量と図３!$E$6:$G$34,3,TRUE),IF(AND(107&lt;=Z8638,Z8638&lt;143),VLOOKUP($W8638,日射量と図３!$E$6:$H$34,4,TRUE),VLOOKUP($W8638,日射量と図３!$E$6:$I$34,5,TRUE))))))</f>
        <v/>
      </c>
      <c r="AC8638" s="382" t="str">
        <f t="shared" si="1623"/>
        <v/>
      </c>
      <c r="AD8638" s="382" t="str">
        <f t="shared" si="1624"/>
        <v/>
      </c>
    </row>
    <row r="8639" spans="11:30" ht="13.5" customHeight="1">
      <c r="K8639" s="4">
        <f t="shared" si="1620"/>
        <v>5</v>
      </c>
      <c r="L8639" s="34">
        <v>43611</v>
      </c>
      <c r="M8639" s="4">
        <v>360</v>
      </c>
      <c r="N8639" s="4">
        <v>20</v>
      </c>
      <c r="O8639" s="31">
        <v>0.79166666666666663</v>
      </c>
      <c r="P8639" s="35">
        <v>21.259999999999998</v>
      </c>
      <c r="Q8639" s="36">
        <f t="shared" si="1621"/>
        <v>16</v>
      </c>
      <c r="R8639" s="4">
        <f t="shared" si="1622"/>
        <v>0</v>
      </c>
      <c r="S8639" s="31">
        <f t="shared" si="1625"/>
        <v>0.20944444444444443</v>
      </c>
      <c r="T8639" s="31">
        <f t="shared" si="1626"/>
        <v>0.77601851851851855</v>
      </c>
      <c r="U8639" s="4">
        <f t="shared" si="1627"/>
        <v>0</v>
      </c>
      <c r="V8639" s="4" t="str">
        <f t="shared" si="1628"/>
        <v/>
      </c>
      <c r="W8639" s="18" t="str">
        <f>IF(V8639="","",VLOOKUP(L8639,日射量と図３!$A$4:$C$368,3,TRUE)*238.85/100)</f>
        <v/>
      </c>
      <c r="X8639" s="4" t="str">
        <f t="shared" si="1629"/>
        <v/>
      </c>
      <c r="Y8639" s="4" t="str">
        <f t="shared" si="1630"/>
        <v/>
      </c>
      <c r="Z8639" s="4" t="str">
        <f t="shared" si="1631"/>
        <v/>
      </c>
      <c r="AA8639" s="4" t="str">
        <f>IF($V8639="","",IF(Y8639&lt;36,0,IF(AND(36&lt;=Y8639,Y8639&lt;71),VLOOKUP($W8639,日射量と図３!$E$6:$F$34,2,TRUE),IF(AND(71&lt;=Y8639,Y8639&lt;107),VLOOKUP($W8639,日射量と図３!$E$6:$G$34,3,TRUE),IF(AND(107&lt;=Y8639,Y8639&lt;143),VLOOKUP($W8639,日射量と図３!$E$6:$H$34,4,TRUE),VLOOKUP($W8639,日射量と図３!$E$6:$I$34,5,TRUE))))))</f>
        <v/>
      </c>
      <c r="AB8639" s="4" t="str">
        <f>IF($V8639="","",IF(Z8639&lt;36,0,IF(AND(36&lt;=Z8639,Z8639&lt;71),VLOOKUP($W8639,日射量と図３!$E$6:$F$34,2,TRUE),IF(AND(71&lt;=Z8639,Z8639&lt;107),VLOOKUP($W8639,日射量と図３!$E$6:$G$34,3,TRUE),IF(AND(107&lt;=Z8639,Z8639&lt;143),VLOOKUP($W8639,日射量と図３!$E$6:$H$34,4,TRUE),VLOOKUP($W8639,日射量と図３!$E$6:$I$34,5,TRUE))))))</f>
        <v/>
      </c>
      <c r="AC8639" s="382" t="str">
        <f t="shared" si="1623"/>
        <v/>
      </c>
      <c r="AD8639" s="382" t="str">
        <f t="shared" si="1624"/>
        <v/>
      </c>
    </row>
    <row r="8640" spans="11:30" ht="13.5" customHeight="1">
      <c r="K8640" s="4">
        <f t="shared" si="1620"/>
        <v>5</v>
      </c>
      <c r="L8640" s="34">
        <v>43611</v>
      </c>
      <c r="M8640" s="4">
        <v>360</v>
      </c>
      <c r="N8640" s="4">
        <v>21</v>
      </c>
      <c r="O8640" s="31">
        <v>0.83333333333333337</v>
      </c>
      <c r="P8640" s="35">
        <v>20.619999999999997</v>
      </c>
      <c r="Q8640" s="36">
        <f t="shared" si="1621"/>
        <v>16</v>
      </c>
      <c r="R8640" s="4">
        <f t="shared" si="1622"/>
        <v>0</v>
      </c>
      <c r="S8640" s="31">
        <f t="shared" si="1625"/>
        <v>0.20944444444444443</v>
      </c>
      <c r="T8640" s="31">
        <f t="shared" si="1626"/>
        <v>0.77601851851851855</v>
      </c>
      <c r="U8640" s="4">
        <f t="shared" si="1627"/>
        <v>0</v>
      </c>
      <c r="V8640" s="4" t="str">
        <f t="shared" si="1628"/>
        <v/>
      </c>
      <c r="W8640" s="18" t="str">
        <f>IF(V8640="","",VLOOKUP(L8640,日射量と図３!$A$4:$C$368,3,TRUE)*238.85/100)</f>
        <v/>
      </c>
      <c r="X8640" s="4" t="str">
        <f t="shared" si="1629"/>
        <v/>
      </c>
      <c r="Y8640" s="4" t="str">
        <f t="shared" si="1630"/>
        <v/>
      </c>
      <c r="Z8640" s="4" t="str">
        <f t="shared" si="1631"/>
        <v/>
      </c>
      <c r="AA8640" s="4" t="str">
        <f>IF($V8640="","",IF(Y8640&lt;36,0,IF(AND(36&lt;=Y8640,Y8640&lt;71),VLOOKUP($W8640,日射量と図３!$E$6:$F$34,2,TRUE),IF(AND(71&lt;=Y8640,Y8640&lt;107),VLOOKUP($W8640,日射量と図３!$E$6:$G$34,3,TRUE),IF(AND(107&lt;=Y8640,Y8640&lt;143),VLOOKUP($W8640,日射量と図３!$E$6:$H$34,4,TRUE),VLOOKUP($W8640,日射量と図３!$E$6:$I$34,5,TRUE))))))</f>
        <v/>
      </c>
      <c r="AB8640" s="4" t="str">
        <f>IF($V8640="","",IF(Z8640&lt;36,0,IF(AND(36&lt;=Z8640,Z8640&lt;71),VLOOKUP($W8640,日射量と図３!$E$6:$F$34,2,TRUE),IF(AND(71&lt;=Z8640,Z8640&lt;107),VLOOKUP($W8640,日射量と図３!$E$6:$G$34,3,TRUE),IF(AND(107&lt;=Z8640,Z8640&lt;143),VLOOKUP($W8640,日射量と図３!$E$6:$H$34,4,TRUE),VLOOKUP($W8640,日射量と図３!$E$6:$I$34,5,TRUE))))))</f>
        <v/>
      </c>
      <c r="AC8640" s="382" t="str">
        <f t="shared" si="1623"/>
        <v/>
      </c>
      <c r="AD8640" s="382" t="str">
        <f t="shared" si="1624"/>
        <v/>
      </c>
    </row>
    <row r="8641" spans="11:30" ht="13.5" customHeight="1">
      <c r="K8641" s="4">
        <f t="shared" si="1620"/>
        <v>5</v>
      </c>
      <c r="L8641" s="34">
        <v>43611</v>
      </c>
      <c r="M8641" s="4">
        <v>360</v>
      </c>
      <c r="N8641" s="4">
        <v>22</v>
      </c>
      <c r="O8641" s="31">
        <v>0.875</v>
      </c>
      <c r="P8641" s="35">
        <v>19.7</v>
      </c>
      <c r="Q8641" s="36">
        <f t="shared" si="1621"/>
        <v>16</v>
      </c>
      <c r="R8641" s="4">
        <f t="shared" si="1622"/>
        <v>0</v>
      </c>
      <c r="S8641" s="31">
        <f t="shared" si="1625"/>
        <v>0.20944444444444443</v>
      </c>
      <c r="T8641" s="31">
        <f t="shared" si="1626"/>
        <v>0.77601851851851855</v>
      </c>
      <c r="U8641" s="4">
        <f t="shared" si="1627"/>
        <v>0</v>
      </c>
      <c r="V8641" s="4" t="str">
        <f t="shared" si="1628"/>
        <v/>
      </c>
      <c r="W8641" s="18" t="str">
        <f>IF(V8641="","",VLOOKUP(L8641,日射量と図３!$A$4:$C$368,3,TRUE)*238.85/100)</f>
        <v/>
      </c>
      <c r="X8641" s="4" t="str">
        <f t="shared" si="1629"/>
        <v/>
      </c>
      <c r="Y8641" s="4" t="str">
        <f t="shared" si="1630"/>
        <v/>
      </c>
      <c r="Z8641" s="4" t="str">
        <f t="shared" si="1631"/>
        <v/>
      </c>
      <c r="AA8641" s="4" t="str">
        <f>IF($V8641="","",IF(Y8641&lt;36,0,IF(AND(36&lt;=Y8641,Y8641&lt;71),VLOOKUP($W8641,日射量と図３!$E$6:$F$34,2,TRUE),IF(AND(71&lt;=Y8641,Y8641&lt;107),VLOOKUP($W8641,日射量と図３!$E$6:$G$34,3,TRUE),IF(AND(107&lt;=Y8641,Y8641&lt;143),VLOOKUP($W8641,日射量と図３!$E$6:$H$34,4,TRUE),VLOOKUP($W8641,日射量と図３!$E$6:$I$34,5,TRUE))))))</f>
        <v/>
      </c>
      <c r="AB8641" s="4" t="str">
        <f>IF($V8641="","",IF(Z8641&lt;36,0,IF(AND(36&lt;=Z8641,Z8641&lt;71),VLOOKUP($W8641,日射量と図３!$E$6:$F$34,2,TRUE),IF(AND(71&lt;=Z8641,Z8641&lt;107),VLOOKUP($W8641,日射量と図３!$E$6:$G$34,3,TRUE),IF(AND(107&lt;=Z8641,Z8641&lt;143),VLOOKUP($W8641,日射量と図３!$E$6:$H$34,4,TRUE),VLOOKUP($W8641,日射量と図３!$E$6:$I$34,5,TRUE))))))</f>
        <v/>
      </c>
      <c r="AC8641" s="382" t="str">
        <f t="shared" si="1623"/>
        <v/>
      </c>
      <c r="AD8641" s="382" t="str">
        <f t="shared" si="1624"/>
        <v/>
      </c>
    </row>
    <row r="8642" spans="11:30" ht="13.5" customHeight="1">
      <c r="K8642" s="4">
        <f t="shared" si="1620"/>
        <v>5</v>
      </c>
      <c r="L8642" s="34">
        <v>43611</v>
      </c>
      <c r="M8642" s="4">
        <v>360</v>
      </c>
      <c r="N8642" s="4">
        <v>23</v>
      </c>
      <c r="O8642" s="31">
        <v>0.91666666666666663</v>
      </c>
      <c r="P8642" s="35">
        <v>19.22</v>
      </c>
      <c r="Q8642" s="36">
        <f t="shared" si="1621"/>
        <v>13</v>
      </c>
      <c r="R8642" s="4">
        <f t="shared" si="1622"/>
        <v>0</v>
      </c>
      <c r="S8642" s="31">
        <f t="shared" si="1625"/>
        <v>0.20944444444444443</v>
      </c>
      <c r="T8642" s="31">
        <f t="shared" si="1626"/>
        <v>0.77601851851851855</v>
      </c>
      <c r="U8642" s="4">
        <f t="shared" si="1627"/>
        <v>0</v>
      </c>
      <c r="V8642" s="4" t="str">
        <f t="shared" si="1628"/>
        <v/>
      </c>
      <c r="W8642" s="18" t="str">
        <f>IF(V8642="","",VLOOKUP(L8642,日射量と図３!$A$4:$C$368,3,TRUE)*238.85/100)</f>
        <v/>
      </c>
      <c r="X8642" s="4" t="str">
        <f t="shared" si="1629"/>
        <v/>
      </c>
      <c r="Y8642" s="4" t="str">
        <f t="shared" si="1630"/>
        <v/>
      </c>
      <c r="Z8642" s="4" t="str">
        <f t="shared" si="1631"/>
        <v/>
      </c>
      <c r="AA8642" s="4" t="str">
        <f>IF($V8642="","",IF(Y8642&lt;36,0,IF(AND(36&lt;=Y8642,Y8642&lt;71),VLOOKUP($W8642,日射量と図３!$E$6:$F$34,2,TRUE),IF(AND(71&lt;=Y8642,Y8642&lt;107),VLOOKUP($W8642,日射量と図３!$E$6:$G$34,3,TRUE),IF(AND(107&lt;=Y8642,Y8642&lt;143),VLOOKUP($W8642,日射量と図３!$E$6:$H$34,4,TRUE),VLOOKUP($W8642,日射量と図３!$E$6:$I$34,5,TRUE))))))</f>
        <v/>
      </c>
      <c r="AB8642" s="4" t="str">
        <f>IF($V8642="","",IF(Z8642&lt;36,0,IF(AND(36&lt;=Z8642,Z8642&lt;71),VLOOKUP($W8642,日射量と図３!$E$6:$F$34,2,TRUE),IF(AND(71&lt;=Z8642,Z8642&lt;107),VLOOKUP($W8642,日射量と図３!$E$6:$G$34,3,TRUE),IF(AND(107&lt;=Z8642,Z8642&lt;143),VLOOKUP($W8642,日射量と図３!$E$6:$H$34,4,TRUE),VLOOKUP($W8642,日射量と図３!$E$6:$I$34,5,TRUE))))))</f>
        <v/>
      </c>
      <c r="AC8642" s="382" t="str">
        <f t="shared" si="1623"/>
        <v/>
      </c>
      <c r="AD8642" s="382" t="str">
        <f t="shared" si="1624"/>
        <v/>
      </c>
    </row>
    <row r="8643" spans="11:30" ht="13.5" customHeight="1">
      <c r="K8643" s="4">
        <f t="shared" si="1620"/>
        <v>5</v>
      </c>
      <c r="L8643" s="34">
        <v>43611</v>
      </c>
      <c r="M8643" s="4">
        <v>360</v>
      </c>
      <c r="N8643" s="4">
        <v>24</v>
      </c>
      <c r="O8643" s="31">
        <v>0.95833333333333337</v>
      </c>
      <c r="P8643" s="35">
        <v>18.869999999999997</v>
      </c>
      <c r="Q8643" s="36">
        <f t="shared" si="1621"/>
        <v>13</v>
      </c>
      <c r="R8643" s="4">
        <f t="shared" si="1622"/>
        <v>0</v>
      </c>
      <c r="S8643" s="31">
        <f t="shared" si="1625"/>
        <v>0.20944444444444443</v>
      </c>
      <c r="T8643" s="31">
        <f t="shared" si="1626"/>
        <v>0.77601851851851855</v>
      </c>
      <c r="U8643" s="4">
        <f t="shared" si="1627"/>
        <v>0</v>
      </c>
      <c r="V8643" s="4" t="str">
        <f t="shared" si="1628"/>
        <v/>
      </c>
      <c r="W8643" s="18" t="str">
        <f>IF(V8643="","",VLOOKUP(L8643,日射量と図３!$A$4:$C$368,3,TRUE)*238.85/100)</f>
        <v/>
      </c>
      <c r="X8643" s="4" t="str">
        <f t="shared" si="1629"/>
        <v/>
      </c>
      <c r="Y8643" s="4" t="str">
        <f t="shared" si="1630"/>
        <v/>
      </c>
      <c r="Z8643" s="4" t="str">
        <f t="shared" si="1631"/>
        <v/>
      </c>
      <c r="AA8643" s="4" t="str">
        <f>IF($V8643="","",IF(Y8643&lt;36,0,IF(AND(36&lt;=Y8643,Y8643&lt;71),VLOOKUP($W8643,日射量と図３!$E$6:$F$34,2,TRUE),IF(AND(71&lt;=Y8643,Y8643&lt;107),VLOOKUP($W8643,日射量と図３!$E$6:$G$34,3,TRUE),IF(AND(107&lt;=Y8643,Y8643&lt;143),VLOOKUP($W8643,日射量と図３!$E$6:$H$34,4,TRUE),VLOOKUP($W8643,日射量と図３!$E$6:$I$34,5,TRUE))))))</f>
        <v/>
      </c>
      <c r="AB8643" s="4" t="str">
        <f>IF($V8643="","",IF(Z8643&lt;36,0,IF(AND(36&lt;=Z8643,Z8643&lt;71),VLOOKUP($W8643,日射量と図３!$E$6:$F$34,2,TRUE),IF(AND(71&lt;=Z8643,Z8643&lt;107),VLOOKUP($W8643,日射量と図３!$E$6:$G$34,3,TRUE),IF(AND(107&lt;=Z8643,Z8643&lt;143),VLOOKUP($W8643,日射量と図３!$E$6:$H$34,4,TRUE),VLOOKUP($W8643,日射量と図３!$E$6:$I$34,5,TRUE))))))</f>
        <v/>
      </c>
      <c r="AC8643" s="382" t="str">
        <f t="shared" si="1623"/>
        <v/>
      </c>
      <c r="AD8643" s="382" t="str">
        <f t="shared" si="1624"/>
        <v/>
      </c>
    </row>
    <row r="8644" spans="11:30" ht="13.5" customHeight="1">
      <c r="K8644" s="4">
        <f t="shared" si="1620"/>
        <v>5</v>
      </c>
      <c r="L8644" s="34">
        <v>43612</v>
      </c>
      <c r="M8644" s="4">
        <v>361</v>
      </c>
      <c r="N8644" s="4">
        <v>1</v>
      </c>
      <c r="O8644" s="31">
        <v>0</v>
      </c>
      <c r="P8644" s="35">
        <v>18.559999999999999</v>
      </c>
      <c r="Q8644" s="36">
        <f t="shared" si="1621"/>
        <v>13</v>
      </c>
      <c r="R8644" s="4">
        <f t="shared" si="1622"/>
        <v>0</v>
      </c>
      <c r="S8644" s="31">
        <f t="shared" si="1625"/>
        <v>0.20944444444444443</v>
      </c>
      <c r="T8644" s="31">
        <f t="shared" si="1626"/>
        <v>0.77601851851851855</v>
      </c>
      <c r="U8644" s="4">
        <f t="shared" si="1627"/>
        <v>0</v>
      </c>
      <c r="V8644" s="4">
        <f t="shared" si="1628"/>
        <v>0</v>
      </c>
      <c r="W8644" s="18">
        <f>IF(V8644="","",VLOOKUP(L8644,日射量と図３!$A$4:$C$368,3,TRUE)*238.85/100)</f>
        <v>52.546999999999997</v>
      </c>
      <c r="X8644" s="4">
        <f t="shared" si="1629"/>
        <v>14</v>
      </c>
      <c r="Y8644" s="4">
        <f t="shared" si="1630"/>
        <v>0</v>
      </c>
      <c r="Z8644" s="4">
        <f t="shared" si="1631"/>
        <v>0</v>
      </c>
      <c r="AA8644" s="4">
        <f>IF($V8644="","",IF(Y8644&lt;36,0,IF(AND(36&lt;=Y8644,Y8644&lt;71),VLOOKUP($W8644,日射量と図３!$E$6:$F$34,2,TRUE),IF(AND(71&lt;=Y8644,Y8644&lt;107),VLOOKUP($W8644,日射量と図３!$E$6:$G$34,3,TRUE),IF(AND(107&lt;=Y8644,Y8644&lt;143),VLOOKUP($W8644,日射量と図３!$E$6:$H$34,4,TRUE),VLOOKUP($W8644,日射量と図３!$E$6:$I$34,5,TRUE))))))</f>
        <v>0</v>
      </c>
      <c r="AB8644" s="4">
        <f>IF($V8644="","",IF(Z8644&lt;36,0,IF(AND(36&lt;=Z8644,Z8644&lt;71),VLOOKUP($W8644,日射量と図３!$E$6:$F$34,2,TRUE),IF(AND(71&lt;=Z8644,Z8644&lt;107),VLOOKUP($W8644,日射量と図３!$E$6:$G$34,3,TRUE),IF(AND(107&lt;=Z8644,Z8644&lt;143),VLOOKUP($W8644,日射量と図３!$E$6:$H$34,4,TRUE),VLOOKUP($W8644,日射量と図３!$E$6:$I$34,5,TRUE))))))</f>
        <v>0</v>
      </c>
      <c r="AC8644" s="382">
        <f t="shared" si="1623"/>
        <v>0</v>
      </c>
      <c r="AD8644" s="382">
        <f t="shared" si="1624"/>
        <v>0</v>
      </c>
    </row>
    <row r="8645" spans="11:30" ht="13.5" customHeight="1">
      <c r="K8645" s="4">
        <f t="shared" ref="K8645:K8708" si="1632">MONTH(L8645)</f>
        <v>5</v>
      </c>
      <c r="L8645" s="34">
        <v>43612</v>
      </c>
      <c r="M8645" s="4">
        <v>361</v>
      </c>
      <c r="N8645" s="4">
        <v>2</v>
      </c>
      <c r="O8645" s="31">
        <v>4.1666666666666664E-2</v>
      </c>
      <c r="P8645" s="35">
        <v>18.350000000000001</v>
      </c>
      <c r="Q8645" s="36">
        <f t="shared" ref="Q8645:Q8708" si="1633">IF(O8645&lt;$B$15,$D$14,IF(O8645&lt;$B$16,$D$15,IF(O8645&lt;$B$17,$D$16,IF(O8645&lt;$B$18,$D$17,IF(O8645&lt;$B$19,$D$18,$D$19)))))</f>
        <v>13</v>
      </c>
      <c r="R8645" s="4">
        <f t="shared" ref="R8645:R8708" si="1634">IF(Q8645-P8645&gt;0,Q8645-P8645,0)</f>
        <v>0</v>
      </c>
      <c r="S8645" s="31">
        <f t="shared" si="1625"/>
        <v>0.20944444444444443</v>
      </c>
      <c r="T8645" s="31">
        <f t="shared" si="1626"/>
        <v>0.77601851851851855</v>
      </c>
      <c r="U8645" s="4">
        <f t="shared" si="1627"/>
        <v>0</v>
      </c>
      <c r="V8645" s="4" t="str">
        <f t="shared" si="1628"/>
        <v/>
      </c>
      <c r="W8645" s="18" t="str">
        <f>IF(V8645="","",VLOOKUP(L8645,日射量と図３!$A$4:$C$368,3,TRUE)*238.85/100)</f>
        <v/>
      </c>
      <c r="X8645" s="4" t="str">
        <f t="shared" si="1629"/>
        <v/>
      </c>
      <c r="Y8645" s="4" t="str">
        <f t="shared" si="1630"/>
        <v/>
      </c>
      <c r="Z8645" s="4" t="str">
        <f t="shared" si="1631"/>
        <v/>
      </c>
      <c r="AA8645" s="4" t="str">
        <f>IF($V8645="","",IF(Y8645&lt;36,0,IF(AND(36&lt;=Y8645,Y8645&lt;71),VLOOKUP($W8645,日射量と図３!$E$6:$F$34,2,TRUE),IF(AND(71&lt;=Y8645,Y8645&lt;107),VLOOKUP($W8645,日射量と図３!$E$6:$G$34,3,TRUE),IF(AND(107&lt;=Y8645,Y8645&lt;143),VLOOKUP($W8645,日射量と図３!$E$6:$H$34,4,TRUE),VLOOKUP($W8645,日射量と図３!$E$6:$I$34,5,TRUE))))))</f>
        <v/>
      </c>
      <c r="AB8645" s="4" t="str">
        <f>IF($V8645="","",IF(Z8645&lt;36,0,IF(AND(36&lt;=Z8645,Z8645&lt;71),VLOOKUP($W8645,日射量と図３!$E$6:$F$34,2,TRUE),IF(AND(71&lt;=Z8645,Z8645&lt;107),VLOOKUP($W8645,日射量と図３!$E$6:$G$34,3,TRUE),IF(AND(107&lt;=Z8645,Z8645&lt;143),VLOOKUP($W8645,日射量と図３!$E$6:$H$34,4,TRUE),VLOOKUP($W8645,日射量と図３!$E$6:$I$34,5,TRUE))))))</f>
        <v/>
      </c>
      <c r="AC8645" s="382" t="str">
        <f t="shared" si="1623"/>
        <v/>
      </c>
      <c r="AD8645" s="382" t="str">
        <f t="shared" si="1624"/>
        <v/>
      </c>
    </row>
    <row r="8646" spans="11:30" ht="13.5" customHeight="1">
      <c r="K8646" s="4">
        <f t="shared" si="1632"/>
        <v>5</v>
      </c>
      <c r="L8646" s="34">
        <v>43612</v>
      </c>
      <c r="M8646" s="4">
        <v>361</v>
      </c>
      <c r="N8646" s="4">
        <v>3</v>
      </c>
      <c r="O8646" s="31">
        <v>8.3333333333333329E-2</v>
      </c>
      <c r="P8646" s="35">
        <v>18.059999999999999</v>
      </c>
      <c r="Q8646" s="36">
        <f t="shared" si="1633"/>
        <v>13</v>
      </c>
      <c r="R8646" s="4">
        <f t="shared" si="1634"/>
        <v>0</v>
      </c>
      <c r="S8646" s="31">
        <f t="shared" si="1625"/>
        <v>0.20944444444444443</v>
      </c>
      <c r="T8646" s="31">
        <f t="shared" si="1626"/>
        <v>0.77601851851851855</v>
      </c>
      <c r="U8646" s="4">
        <f t="shared" si="1627"/>
        <v>0</v>
      </c>
      <c r="V8646" s="4" t="str">
        <f t="shared" si="1628"/>
        <v/>
      </c>
      <c r="W8646" s="18" t="str">
        <f>IF(V8646="","",VLOOKUP(L8646,日射量と図３!$A$4:$C$368,3,TRUE)*238.85/100)</f>
        <v/>
      </c>
      <c r="X8646" s="4" t="str">
        <f t="shared" si="1629"/>
        <v/>
      </c>
      <c r="Y8646" s="4" t="str">
        <f t="shared" si="1630"/>
        <v/>
      </c>
      <c r="Z8646" s="4" t="str">
        <f t="shared" si="1631"/>
        <v/>
      </c>
      <c r="AA8646" s="4" t="str">
        <f>IF($V8646="","",IF(Y8646&lt;36,0,IF(AND(36&lt;=Y8646,Y8646&lt;71),VLOOKUP($W8646,日射量と図３!$E$6:$F$34,2,TRUE),IF(AND(71&lt;=Y8646,Y8646&lt;107),VLOOKUP($W8646,日射量と図３!$E$6:$G$34,3,TRUE),IF(AND(107&lt;=Y8646,Y8646&lt;143),VLOOKUP($W8646,日射量と図３!$E$6:$H$34,4,TRUE),VLOOKUP($W8646,日射量と図３!$E$6:$I$34,5,TRUE))))))</f>
        <v/>
      </c>
      <c r="AB8646" s="4" t="str">
        <f>IF($V8646="","",IF(Z8646&lt;36,0,IF(AND(36&lt;=Z8646,Z8646&lt;71),VLOOKUP($W8646,日射量と図３!$E$6:$F$34,2,TRUE),IF(AND(71&lt;=Z8646,Z8646&lt;107),VLOOKUP($W8646,日射量と図３!$E$6:$G$34,3,TRUE),IF(AND(107&lt;=Z8646,Z8646&lt;143),VLOOKUP($W8646,日射量と図３!$E$6:$H$34,4,TRUE),VLOOKUP($W8646,日射量と図３!$E$6:$I$34,5,TRUE))))))</f>
        <v/>
      </c>
      <c r="AC8646" s="382" t="str">
        <f t="shared" si="1623"/>
        <v/>
      </c>
      <c r="AD8646" s="382" t="str">
        <f t="shared" si="1624"/>
        <v/>
      </c>
    </row>
    <row r="8647" spans="11:30" ht="13.5" customHeight="1">
      <c r="K8647" s="4">
        <f t="shared" si="1632"/>
        <v>5</v>
      </c>
      <c r="L8647" s="34">
        <v>43612</v>
      </c>
      <c r="M8647" s="4">
        <v>361</v>
      </c>
      <c r="N8647" s="4">
        <v>4</v>
      </c>
      <c r="O8647" s="31">
        <v>0.125</v>
      </c>
      <c r="P8647" s="35">
        <v>17.519999999999996</v>
      </c>
      <c r="Q8647" s="36">
        <f t="shared" si="1633"/>
        <v>13</v>
      </c>
      <c r="R8647" s="4">
        <f t="shared" si="1634"/>
        <v>0</v>
      </c>
      <c r="S8647" s="31">
        <f t="shared" si="1625"/>
        <v>0.20944444444444443</v>
      </c>
      <c r="T8647" s="31">
        <f t="shared" si="1626"/>
        <v>0.77601851851851855</v>
      </c>
      <c r="U8647" s="4">
        <f t="shared" si="1627"/>
        <v>0</v>
      </c>
      <c r="V8647" s="4" t="str">
        <f t="shared" si="1628"/>
        <v/>
      </c>
      <c r="W8647" s="18" t="str">
        <f>IF(V8647="","",VLOOKUP(L8647,日射量と図３!$A$4:$C$368,3,TRUE)*238.85/100)</f>
        <v/>
      </c>
      <c r="X8647" s="4" t="str">
        <f t="shared" si="1629"/>
        <v/>
      </c>
      <c r="Y8647" s="4" t="str">
        <f t="shared" si="1630"/>
        <v/>
      </c>
      <c r="Z8647" s="4" t="str">
        <f t="shared" si="1631"/>
        <v/>
      </c>
      <c r="AA8647" s="4" t="str">
        <f>IF($V8647="","",IF(Y8647&lt;36,0,IF(AND(36&lt;=Y8647,Y8647&lt;71),VLOOKUP($W8647,日射量と図３!$E$6:$F$34,2,TRUE),IF(AND(71&lt;=Y8647,Y8647&lt;107),VLOOKUP($W8647,日射量と図３!$E$6:$G$34,3,TRUE),IF(AND(107&lt;=Y8647,Y8647&lt;143),VLOOKUP($W8647,日射量と図３!$E$6:$H$34,4,TRUE),VLOOKUP($W8647,日射量と図３!$E$6:$I$34,5,TRUE))))))</f>
        <v/>
      </c>
      <c r="AB8647" s="4" t="str">
        <f>IF($V8647="","",IF(Z8647&lt;36,0,IF(AND(36&lt;=Z8647,Z8647&lt;71),VLOOKUP($W8647,日射量と図３!$E$6:$F$34,2,TRUE),IF(AND(71&lt;=Z8647,Z8647&lt;107),VLOOKUP($W8647,日射量と図３!$E$6:$G$34,3,TRUE),IF(AND(107&lt;=Z8647,Z8647&lt;143),VLOOKUP($W8647,日射量と図３!$E$6:$H$34,4,TRUE),VLOOKUP($W8647,日射量と図３!$E$6:$I$34,5,TRUE))))))</f>
        <v/>
      </c>
      <c r="AC8647" s="382" t="str">
        <f t="shared" si="1623"/>
        <v/>
      </c>
      <c r="AD8647" s="382" t="str">
        <f t="shared" si="1624"/>
        <v/>
      </c>
    </row>
    <row r="8648" spans="11:30" ht="13.5" customHeight="1">
      <c r="K8648" s="4">
        <f t="shared" si="1632"/>
        <v>5</v>
      </c>
      <c r="L8648" s="34">
        <v>43612</v>
      </c>
      <c r="M8648" s="4">
        <v>361</v>
      </c>
      <c r="N8648" s="4">
        <v>5</v>
      </c>
      <c r="O8648" s="31">
        <v>0.16666666666666666</v>
      </c>
      <c r="P8648" s="35">
        <v>17.509999999999998</v>
      </c>
      <c r="Q8648" s="36">
        <f t="shared" si="1633"/>
        <v>15</v>
      </c>
      <c r="R8648" s="4">
        <f t="shared" si="1634"/>
        <v>0</v>
      </c>
      <c r="S8648" s="31">
        <f t="shared" si="1625"/>
        <v>0.20944444444444443</v>
      </c>
      <c r="T8648" s="31">
        <f t="shared" si="1626"/>
        <v>0.77601851851851855</v>
      </c>
      <c r="U8648" s="4">
        <f t="shared" si="1627"/>
        <v>0</v>
      </c>
      <c r="V8648" s="4" t="str">
        <f t="shared" si="1628"/>
        <v/>
      </c>
      <c r="W8648" s="18" t="str">
        <f>IF(V8648="","",VLOOKUP(L8648,日射量と図３!$A$4:$C$368,3,TRUE)*238.85/100)</f>
        <v/>
      </c>
      <c r="X8648" s="4" t="str">
        <f t="shared" si="1629"/>
        <v/>
      </c>
      <c r="Y8648" s="4" t="str">
        <f t="shared" si="1630"/>
        <v/>
      </c>
      <c r="Z8648" s="4" t="str">
        <f t="shared" si="1631"/>
        <v/>
      </c>
      <c r="AA8648" s="4" t="str">
        <f>IF($V8648="","",IF(Y8648&lt;36,0,IF(AND(36&lt;=Y8648,Y8648&lt;71),VLOOKUP($W8648,日射量と図３!$E$6:$F$34,2,TRUE),IF(AND(71&lt;=Y8648,Y8648&lt;107),VLOOKUP($W8648,日射量と図３!$E$6:$G$34,3,TRUE),IF(AND(107&lt;=Y8648,Y8648&lt;143),VLOOKUP($W8648,日射量と図３!$E$6:$H$34,4,TRUE),VLOOKUP($W8648,日射量と図３!$E$6:$I$34,5,TRUE))))))</f>
        <v/>
      </c>
      <c r="AB8648" s="4" t="str">
        <f>IF($V8648="","",IF(Z8648&lt;36,0,IF(AND(36&lt;=Z8648,Z8648&lt;71),VLOOKUP($W8648,日射量と図３!$E$6:$F$34,2,TRUE),IF(AND(71&lt;=Z8648,Z8648&lt;107),VLOOKUP($W8648,日射量と図３!$E$6:$G$34,3,TRUE),IF(AND(107&lt;=Z8648,Z8648&lt;143),VLOOKUP($W8648,日射量と図３!$E$6:$H$34,4,TRUE),VLOOKUP($W8648,日射量と図３!$E$6:$I$34,5,TRUE))))))</f>
        <v/>
      </c>
      <c r="AC8648" s="382" t="str">
        <f t="shared" si="1623"/>
        <v/>
      </c>
      <c r="AD8648" s="382" t="str">
        <f t="shared" si="1624"/>
        <v/>
      </c>
    </row>
    <row r="8649" spans="11:30" ht="13.5" customHeight="1">
      <c r="K8649" s="4">
        <f t="shared" si="1632"/>
        <v>5</v>
      </c>
      <c r="L8649" s="34">
        <v>43612</v>
      </c>
      <c r="M8649" s="4">
        <v>361</v>
      </c>
      <c r="N8649" s="4">
        <v>6</v>
      </c>
      <c r="O8649" s="31">
        <v>0.20833333333333334</v>
      </c>
      <c r="P8649" s="35">
        <v>17.110000000000003</v>
      </c>
      <c r="Q8649" s="36">
        <f t="shared" si="1633"/>
        <v>15</v>
      </c>
      <c r="R8649" s="4">
        <f t="shared" si="1634"/>
        <v>0</v>
      </c>
      <c r="S8649" s="31">
        <f t="shared" si="1625"/>
        <v>0.20944444444444443</v>
      </c>
      <c r="T8649" s="31">
        <f t="shared" si="1626"/>
        <v>0.77601851851851855</v>
      </c>
      <c r="U8649" s="4">
        <f t="shared" si="1627"/>
        <v>0</v>
      </c>
      <c r="V8649" s="4" t="str">
        <f t="shared" si="1628"/>
        <v/>
      </c>
      <c r="W8649" s="18" t="str">
        <f>IF(V8649="","",VLOOKUP(L8649,日射量と図３!$A$4:$C$368,3,TRUE)*238.85/100)</f>
        <v/>
      </c>
      <c r="X8649" s="4" t="str">
        <f t="shared" si="1629"/>
        <v/>
      </c>
      <c r="Y8649" s="4" t="str">
        <f t="shared" si="1630"/>
        <v/>
      </c>
      <c r="Z8649" s="4" t="str">
        <f t="shared" si="1631"/>
        <v/>
      </c>
      <c r="AA8649" s="4" t="str">
        <f>IF($V8649="","",IF(Y8649&lt;36,0,IF(AND(36&lt;=Y8649,Y8649&lt;71),VLOOKUP($W8649,日射量と図３!$E$6:$F$34,2,TRUE),IF(AND(71&lt;=Y8649,Y8649&lt;107),VLOOKUP($W8649,日射量と図３!$E$6:$G$34,3,TRUE),IF(AND(107&lt;=Y8649,Y8649&lt;143),VLOOKUP($W8649,日射量と図３!$E$6:$H$34,4,TRUE),VLOOKUP($W8649,日射量と図３!$E$6:$I$34,5,TRUE))))))</f>
        <v/>
      </c>
      <c r="AB8649" s="4" t="str">
        <f>IF($V8649="","",IF(Z8649&lt;36,0,IF(AND(36&lt;=Z8649,Z8649&lt;71),VLOOKUP($W8649,日射量と図３!$E$6:$F$34,2,TRUE),IF(AND(71&lt;=Z8649,Z8649&lt;107),VLOOKUP($W8649,日射量と図３!$E$6:$G$34,3,TRUE),IF(AND(107&lt;=Z8649,Z8649&lt;143),VLOOKUP($W8649,日射量と図３!$E$6:$H$34,4,TRUE),VLOOKUP($W8649,日射量と図３!$E$6:$I$34,5,TRUE))))))</f>
        <v/>
      </c>
      <c r="AC8649" s="382" t="str">
        <f t="shared" si="1623"/>
        <v/>
      </c>
      <c r="AD8649" s="382" t="str">
        <f t="shared" si="1624"/>
        <v/>
      </c>
    </row>
    <row r="8650" spans="11:30" ht="13.5" customHeight="1">
      <c r="K8650" s="4">
        <f t="shared" si="1632"/>
        <v>5</v>
      </c>
      <c r="L8650" s="34">
        <v>43612</v>
      </c>
      <c r="M8650" s="4">
        <v>361</v>
      </c>
      <c r="N8650" s="4">
        <v>7</v>
      </c>
      <c r="O8650" s="31">
        <v>0.25</v>
      </c>
      <c r="P8650" s="35">
        <v>17.919999999999998</v>
      </c>
      <c r="Q8650" s="36">
        <f t="shared" si="1633"/>
        <v>15</v>
      </c>
      <c r="R8650" s="4">
        <f t="shared" si="1634"/>
        <v>0</v>
      </c>
      <c r="S8650" s="31">
        <f t="shared" si="1625"/>
        <v>0.20944444444444443</v>
      </c>
      <c r="T8650" s="31">
        <f t="shared" si="1626"/>
        <v>0.77601851851851855</v>
      </c>
      <c r="U8650" s="4">
        <f t="shared" si="1627"/>
        <v>0</v>
      </c>
      <c r="V8650" s="4" t="str">
        <f t="shared" si="1628"/>
        <v/>
      </c>
      <c r="W8650" s="18" t="str">
        <f>IF(V8650="","",VLOOKUP(L8650,日射量と図３!$A$4:$C$368,3,TRUE)*238.85/100)</f>
        <v/>
      </c>
      <c r="X8650" s="4" t="str">
        <f t="shared" si="1629"/>
        <v/>
      </c>
      <c r="Y8650" s="4" t="str">
        <f t="shared" si="1630"/>
        <v/>
      </c>
      <c r="Z8650" s="4" t="str">
        <f t="shared" si="1631"/>
        <v/>
      </c>
      <c r="AA8650" s="4" t="str">
        <f>IF($V8650="","",IF(Y8650&lt;36,0,IF(AND(36&lt;=Y8650,Y8650&lt;71),VLOOKUP($W8650,日射量と図３!$E$6:$F$34,2,TRUE),IF(AND(71&lt;=Y8650,Y8650&lt;107),VLOOKUP($W8650,日射量と図３!$E$6:$G$34,3,TRUE),IF(AND(107&lt;=Y8650,Y8650&lt;143),VLOOKUP($W8650,日射量と図３!$E$6:$H$34,4,TRUE),VLOOKUP($W8650,日射量と図３!$E$6:$I$34,5,TRUE))))))</f>
        <v/>
      </c>
      <c r="AB8650" s="4" t="str">
        <f>IF($V8650="","",IF(Z8650&lt;36,0,IF(AND(36&lt;=Z8650,Z8650&lt;71),VLOOKUP($W8650,日射量と図３!$E$6:$F$34,2,TRUE),IF(AND(71&lt;=Z8650,Z8650&lt;107),VLOOKUP($W8650,日射量と図３!$E$6:$G$34,3,TRUE),IF(AND(107&lt;=Z8650,Z8650&lt;143),VLOOKUP($W8650,日射量と図３!$E$6:$H$34,4,TRUE),VLOOKUP($W8650,日射量と図３!$E$6:$I$34,5,TRUE))))))</f>
        <v/>
      </c>
      <c r="AC8650" s="382" t="str">
        <f t="shared" si="1623"/>
        <v/>
      </c>
      <c r="AD8650" s="382" t="str">
        <f t="shared" si="1624"/>
        <v/>
      </c>
    </row>
    <row r="8651" spans="11:30" ht="13.5" customHeight="1">
      <c r="K8651" s="4">
        <f t="shared" si="1632"/>
        <v>5</v>
      </c>
      <c r="L8651" s="34">
        <v>43612</v>
      </c>
      <c r="M8651" s="4">
        <v>361</v>
      </c>
      <c r="N8651" s="4">
        <v>8</v>
      </c>
      <c r="O8651" s="31">
        <v>0.29166666666666669</v>
      </c>
      <c r="P8651" s="35">
        <v>19.009999999999998</v>
      </c>
      <c r="Q8651" s="36">
        <f t="shared" si="1633"/>
        <v>12</v>
      </c>
      <c r="R8651" s="4">
        <f t="shared" si="1634"/>
        <v>0</v>
      </c>
      <c r="S8651" s="31">
        <f t="shared" si="1625"/>
        <v>0.20944444444444443</v>
      </c>
      <c r="T8651" s="31">
        <f t="shared" si="1626"/>
        <v>0.77601851851851855</v>
      </c>
      <c r="U8651" s="4">
        <f t="shared" si="1627"/>
        <v>0</v>
      </c>
      <c r="V8651" s="4" t="str">
        <f t="shared" si="1628"/>
        <v/>
      </c>
      <c r="W8651" s="18" t="str">
        <f>IF(V8651="","",VLOOKUP(L8651,日射量と図３!$A$4:$C$368,3,TRUE)*238.85/100)</f>
        <v/>
      </c>
      <c r="X8651" s="4" t="str">
        <f t="shared" si="1629"/>
        <v/>
      </c>
      <c r="Y8651" s="4" t="str">
        <f t="shared" si="1630"/>
        <v/>
      </c>
      <c r="Z8651" s="4" t="str">
        <f t="shared" si="1631"/>
        <v/>
      </c>
      <c r="AA8651" s="4" t="str">
        <f>IF($V8651="","",IF(Y8651&lt;36,0,IF(AND(36&lt;=Y8651,Y8651&lt;71),VLOOKUP($W8651,日射量と図３!$E$6:$F$34,2,TRUE),IF(AND(71&lt;=Y8651,Y8651&lt;107),VLOOKUP($W8651,日射量と図３!$E$6:$G$34,3,TRUE),IF(AND(107&lt;=Y8651,Y8651&lt;143),VLOOKUP($W8651,日射量と図３!$E$6:$H$34,4,TRUE),VLOOKUP($W8651,日射量と図３!$E$6:$I$34,5,TRUE))))))</f>
        <v/>
      </c>
      <c r="AB8651" s="4" t="str">
        <f>IF($V8651="","",IF(Z8651&lt;36,0,IF(AND(36&lt;=Z8651,Z8651&lt;71),VLOOKUP($W8651,日射量と図３!$E$6:$F$34,2,TRUE),IF(AND(71&lt;=Z8651,Z8651&lt;107),VLOOKUP($W8651,日射量と図３!$E$6:$G$34,3,TRUE),IF(AND(107&lt;=Z8651,Z8651&lt;143),VLOOKUP($W8651,日射量と図３!$E$6:$H$34,4,TRUE),VLOOKUP($W8651,日射量と図３!$E$6:$I$34,5,TRUE))))))</f>
        <v/>
      </c>
      <c r="AC8651" s="382" t="str">
        <f t="shared" si="1623"/>
        <v/>
      </c>
      <c r="AD8651" s="382" t="str">
        <f t="shared" si="1624"/>
        <v/>
      </c>
    </row>
    <row r="8652" spans="11:30" ht="13.5" customHeight="1">
      <c r="K8652" s="4">
        <f t="shared" si="1632"/>
        <v>5</v>
      </c>
      <c r="L8652" s="34">
        <v>43612</v>
      </c>
      <c r="M8652" s="4">
        <v>361</v>
      </c>
      <c r="N8652" s="4">
        <v>9</v>
      </c>
      <c r="O8652" s="31">
        <v>0.33333333333333331</v>
      </c>
      <c r="P8652" s="35">
        <v>20.54</v>
      </c>
      <c r="Q8652" s="36">
        <f t="shared" si="1633"/>
        <v>12</v>
      </c>
      <c r="R8652" s="4">
        <f t="shared" si="1634"/>
        <v>0</v>
      </c>
      <c r="S8652" s="31">
        <f t="shared" si="1625"/>
        <v>0.20944444444444443</v>
      </c>
      <c r="T8652" s="31">
        <f t="shared" si="1626"/>
        <v>0.77601851851851855</v>
      </c>
      <c r="U8652" s="4">
        <f t="shared" si="1627"/>
        <v>0</v>
      </c>
      <c r="V8652" s="4" t="str">
        <f t="shared" si="1628"/>
        <v/>
      </c>
      <c r="W8652" s="18" t="str">
        <f>IF(V8652="","",VLOOKUP(L8652,日射量と図３!$A$4:$C$368,3,TRUE)*238.85/100)</f>
        <v/>
      </c>
      <c r="X8652" s="4" t="str">
        <f t="shared" si="1629"/>
        <v/>
      </c>
      <c r="Y8652" s="4" t="str">
        <f t="shared" si="1630"/>
        <v/>
      </c>
      <c r="Z8652" s="4" t="str">
        <f t="shared" si="1631"/>
        <v/>
      </c>
      <c r="AA8652" s="4" t="str">
        <f>IF($V8652="","",IF(Y8652&lt;36,0,IF(AND(36&lt;=Y8652,Y8652&lt;71),VLOOKUP($W8652,日射量と図３!$E$6:$F$34,2,TRUE),IF(AND(71&lt;=Y8652,Y8652&lt;107),VLOOKUP($W8652,日射量と図３!$E$6:$G$34,3,TRUE),IF(AND(107&lt;=Y8652,Y8652&lt;143),VLOOKUP($W8652,日射量と図３!$E$6:$H$34,4,TRUE),VLOOKUP($W8652,日射量と図３!$E$6:$I$34,5,TRUE))))))</f>
        <v/>
      </c>
      <c r="AB8652" s="4" t="str">
        <f>IF($V8652="","",IF(Z8652&lt;36,0,IF(AND(36&lt;=Z8652,Z8652&lt;71),VLOOKUP($W8652,日射量と図３!$E$6:$F$34,2,TRUE),IF(AND(71&lt;=Z8652,Z8652&lt;107),VLOOKUP($W8652,日射量と図３!$E$6:$G$34,3,TRUE),IF(AND(107&lt;=Z8652,Z8652&lt;143),VLOOKUP($W8652,日射量と図３!$E$6:$H$34,4,TRUE),VLOOKUP($W8652,日射量と図３!$E$6:$I$34,5,TRUE))))))</f>
        <v/>
      </c>
      <c r="AC8652" s="382" t="str">
        <f t="shared" si="1623"/>
        <v/>
      </c>
      <c r="AD8652" s="382" t="str">
        <f t="shared" si="1624"/>
        <v/>
      </c>
    </row>
    <row r="8653" spans="11:30" ht="13.5" customHeight="1">
      <c r="K8653" s="4">
        <f t="shared" si="1632"/>
        <v>5</v>
      </c>
      <c r="L8653" s="34">
        <v>43612</v>
      </c>
      <c r="M8653" s="4">
        <v>361</v>
      </c>
      <c r="N8653" s="4">
        <v>10</v>
      </c>
      <c r="O8653" s="31">
        <v>0.375</v>
      </c>
      <c r="P8653" s="35">
        <v>21.71</v>
      </c>
      <c r="Q8653" s="36">
        <f t="shared" si="1633"/>
        <v>12</v>
      </c>
      <c r="R8653" s="4">
        <f t="shared" si="1634"/>
        <v>0</v>
      </c>
      <c r="S8653" s="31">
        <f t="shared" si="1625"/>
        <v>0.20944444444444443</v>
      </c>
      <c r="T8653" s="31">
        <f t="shared" si="1626"/>
        <v>0.77601851851851855</v>
      </c>
      <c r="U8653" s="4">
        <f t="shared" si="1627"/>
        <v>0</v>
      </c>
      <c r="V8653" s="4" t="str">
        <f t="shared" si="1628"/>
        <v/>
      </c>
      <c r="W8653" s="18" t="str">
        <f>IF(V8653="","",VLOOKUP(L8653,日射量と図３!$A$4:$C$368,3,TRUE)*238.85/100)</f>
        <v/>
      </c>
      <c r="X8653" s="4" t="str">
        <f t="shared" si="1629"/>
        <v/>
      </c>
      <c r="Y8653" s="4" t="str">
        <f t="shared" si="1630"/>
        <v/>
      </c>
      <c r="Z8653" s="4" t="str">
        <f t="shared" si="1631"/>
        <v/>
      </c>
      <c r="AA8653" s="4" t="str">
        <f>IF($V8653="","",IF(Y8653&lt;36,0,IF(AND(36&lt;=Y8653,Y8653&lt;71),VLOOKUP($W8653,日射量と図３!$E$6:$F$34,2,TRUE),IF(AND(71&lt;=Y8653,Y8653&lt;107),VLOOKUP($W8653,日射量と図３!$E$6:$G$34,3,TRUE),IF(AND(107&lt;=Y8653,Y8653&lt;143),VLOOKUP($W8653,日射量と図３!$E$6:$H$34,4,TRUE),VLOOKUP($W8653,日射量と図３!$E$6:$I$34,5,TRUE))))))</f>
        <v/>
      </c>
      <c r="AB8653" s="4" t="str">
        <f>IF($V8653="","",IF(Z8653&lt;36,0,IF(AND(36&lt;=Z8653,Z8653&lt;71),VLOOKUP($W8653,日射量と図３!$E$6:$F$34,2,TRUE),IF(AND(71&lt;=Z8653,Z8653&lt;107),VLOOKUP($W8653,日射量と図３!$E$6:$G$34,3,TRUE),IF(AND(107&lt;=Z8653,Z8653&lt;143),VLOOKUP($W8653,日射量と図３!$E$6:$H$34,4,TRUE),VLOOKUP($W8653,日射量と図３!$E$6:$I$34,5,TRUE))))))</f>
        <v/>
      </c>
      <c r="AC8653" s="382" t="str">
        <f t="shared" si="1623"/>
        <v/>
      </c>
      <c r="AD8653" s="382" t="str">
        <f t="shared" si="1624"/>
        <v/>
      </c>
    </row>
    <row r="8654" spans="11:30" ht="13.5" customHeight="1">
      <c r="K8654" s="4">
        <f t="shared" si="1632"/>
        <v>5</v>
      </c>
      <c r="L8654" s="34">
        <v>43612</v>
      </c>
      <c r="M8654" s="4">
        <v>361</v>
      </c>
      <c r="N8654" s="4">
        <v>11</v>
      </c>
      <c r="O8654" s="31">
        <v>0.41666666666666669</v>
      </c>
      <c r="P8654" s="35">
        <v>22.949999999999996</v>
      </c>
      <c r="Q8654" s="36">
        <f t="shared" si="1633"/>
        <v>12</v>
      </c>
      <c r="R8654" s="4">
        <f t="shared" si="1634"/>
        <v>0</v>
      </c>
      <c r="S8654" s="31">
        <f t="shared" si="1625"/>
        <v>0.20944444444444443</v>
      </c>
      <c r="T8654" s="31">
        <f t="shared" si="1626"/>
        <v>0.77601851851851855</v>
      </c>
      <c r="U8654" s="4">
        <f t="shared" si="1627"/>
        <v>0</v>
      </c>
      <c r="V8654" s="4" t="str">
        <f t="shared" si="1628"/>
        <v/>
      </c>
      <c r="W8654" s="18" t="str">
        <f>IF(V8654="","",VLOOKUP(L8654,日射量と図３!$A$4:$C$368,3,TRUE)*238.85/100)</f>
        <v/>
      </c>
      <c r="X8654" s="4" t="str">
        <f t="shared" si="1629"/>
        <v/>
      </c>
      <c r="Y8654" s="4" t="str">
        <f t="shared" si="1630"/>
        <v/>
      </c>
      <c r="Z8654" s="4" t="str">
        <f t="shared" si="1631"/>
        <v/>
      </c>
      <c r="AA8654" s="4" t="str">
        <f>IF($V8654="","",IF(Y8654&lt;36,0,IF(AND(36&lt;=Y8654,Y8654&lt;71),VLOOKUP($W8654,日射量と図３!$E$6:$F$34,2,TRUE),IF(AND(71&lt;=Y8654,Y8654&lt;107),VLOOKUP($W8654,日射量と図３!$E$6:$G$34,3,TRUE),IF(AND(107&lt;=Y8654,Y8654&lt;143),VLOOKUP($W8654,日射量と図３!$E$6:$H$34,4,TRUE),VLOOKUP($W8654,日射量と図３!$E$6:$I$34,5,TRUE))))))</f>
        <v/>
      </c>
      <c r="AB8654" s="4" t="str">
        <f>IF($V8654="","",IF(Z8654&lt;36,0,IF(AND(36&lt;=Z8654,Z8654&lt;71),VLOOKUP($W8654,日射量と図３!$E$6:$F$34,2,TRUE),IF(AND(71&lt;=Z8654,Z8654&lt;107),VLOOKUP($W8654,日射量と図３!$E$6:$G$34,3,TRUE),IF(AND(107&lt;=Z8654,Z8654&lt;143),VLOOKUP($W8654,日射量と図３!$E$6:$H$34,4,TRUE),VLOOKUP($W8654,日射量と図３!$E$6:$I$34,5,TRUE))))))</f>
        <v/>
      </c>
      <c r="AC8654" s="382" t="str">
        <f t="shared" si="1623"/>
        <v/>
      </c>
      <c r="AD8654" s="382" t="str">
        <f t="shared" si="1624"/>
        <v/>
      </c>
    </row>
    <row r="8655" spans="11:30" ht="13.5" customHeight="1">
      <c r="K8655" s="4">
        <f t="shared" si="1632"/>
        <v>5</v>
      </c>
      <c r="L8655" s="34">
        <v>43612</v>
      </c>
      <c r="M8655" s="4">
        <v>361</v>
      </c>
      <c r="N8655" s="4">
        <v>12</v>
      </c>
      <c r="O8655" s="31">
        <v>0.45833333333333331</v>
      </c>
      <c r="P8655" s="35">
        <v>24.020000000000003</v>
      </c>
      <c r="Q8655" s="36">
        <f t="shared" si="1633"/>
        <v>12</v>
      </c>
      <c r="R8655" s="4">
        <f t="shared" si="1634"/>
        <v>0</v>
      </c>
      <c r="S8655" s="31">
        <f t="shared" si="1625"/>
        <v>0.20944444444444443</v>
      </c>
      <c r="T8655" s="31">
        <f t="shared" si="1626"/>
        <v>0.77601851851851855</v>
      </c>
      <c r="U8655" s="4">
        <f t="shared" si="1627"/>
        <v>0</v>
      </c>
      <c r="V8655" s="4" t="str">
        <f t="shared" si="1628"/>
        <v/>
      </c>
      <c r="W8655" s="18" t="str">
        <f>IF(V8655="","",VLOOKUP(L8655,日射量と図３!$A$4:$C$368,3,TRUE)*238.85/100)</f>
        <v/>
      </c>
      <c r="X8655" s="4" t="str">
        <f t="shared" si="1629"/>
        <v/>
      </c>
      <c r="Y8655" s="4" t="str">
        <f t="shared" si="1630"/>
        <v/>
      </c>
      <c r="Z8655" s="4" t="str">
        <f t="shared" si="1631"/>
        <v/>
      </c>
      <c r="AA8655" s="4" t="str">
        <f>IF($V8655="","",IF(Y8655&lt;36,0,IF(AND(36&lt;=Y8655,Y8655&lt;71),VLOOKUP($W8655,日射量と図３!$E$6:$F$34,2,TRUE),IF(AND(71&lt;=Y8655,Y8655&lt;107),VLOOKUP($W8655,日射量と図３!$E$6:$G$34,3,TRUE),IF(AND(107&lt;=Y8655,Y8655&lt;143),VLOOKUP($W8655,日射量と図３!$E$6:$H$34,4,TRUE),VLOOKUP($W8655,日射量と図３!$E$6:$I$34,5,TRUE))))))</f>
        <v/>
      </c>
      <c r="AB8655" s="4" t="str">
        <f>IF($V8655="","",IF(Z8655&lt;36,0,IF(AND(36&lt;=Z8655,Z8655&lt;71),VLOOKUP($W8655,日射量と図３!$E$6:$F$34,2,TRUE),IF(AND(71&lt;=Z8655,Z8655&lt;107),VLOOKUP($W8655,日射量と図３!$E$6:$G$34,3,TRUE),IF(AND(107&lt;=Z8655,Z8655&lt;143),VLOOKUP($W8655,日射量と図３!$E$6:$H$34,4,TRUE),VLOOKUP($W8655,日射量と図３!$E$6:$I$34,5,TRUE))))))</f>
        <v/>
      </c>
      <c r="AC8655" s="382" t="str">
        <f t="shared" ref="AC8655:AC8718" si="1635">IF(V8655="","",IF((($AH$18*$AH$30*V8655*3600/1000000)/1000-AA8655*$AG$18*10*0.0000041868)&lt;=0,0,AA8655*$AG$18*10*0.0000041868))</f>
        <v/>
      </c>
      <c r="AD8655" s="382" t="str">
        <f t="shared" ref="AD8655:AD8718" si="1636">IF(V8655="","",IF((($AH$19*$AH$30*V8655*3600/1000000)/1000-AB8655*$AG$19*10*0.0000041868)&lt;=0,0,AB8655*$AG$19*10*0.0000041868))</f>
        <v/>
      </c>
    </row>
    <row r="8656" spans="11:30" ht="13.5" customHeight="1">
      <c r="K8656" s="4">
        <f t="shared" si="1632"/>
        <v>5</v>
      </c>
      <c r="L8656" s="34">
        <v>43612</v>
      </c>
      <c r="M8656" s="4">
        <v>361</v>
      </c>
      <c r="N8656" s="4">
        <v>13</v>
      </c>
      <c r="O8656" s="31">
        <v>0.5</v>
      </c>
      <c r="P8656" s="35">
        <v>24.589999999999996</v>
      </c>
      <c r="Q8656" s="36">
        <f t="shared" si="1633"/>
        <v>12</v>
      </c>
      <c r="R8656" s="4">
        <f t="shared" si="1634"/>
        <v>0</v>
      </c>
      <c r="S8656" s="31">
        <f t="shared" si="1625"/>
        <v>0.20944444444444443</v>
      </c>
      <c r="T8656" s="31">
        <f t="shared" si="1626"/>
        <v>0.77601851851851855</v>
      </c>
      <c r="U8656" s="4">
        <f t="shared" si="1627"/>
        <v>0</v>
      </c>
      <c r="V8656" s="4" t="str">
        <f t="shared" si="1628"/>
        <v/>
      </c>
      <c r="W8656" s="18" t="str">
        <f>IF(V8656="","",VLOOKUP(L8656,日射量と図３!$A$4:$C$368,3,TRUE)*238.85/100)</f>
        <v/>
      </c>
      <c r="X8656" s="4" t="str">
        <f t="shared" si="1629"/>
        <v/>
      </c>
      <c r="Y8656" s="4" t="str">
        <f t="shared" si="1630"/>
        <v/>
      </c>
      <c r="Z8656" s="4" t="str">
        <f t="shared" si="1631"/>
        <v/>
      </c>
      <c r="AA8656" s="4" t="str">
        <f>IF($V8656="","",IF(Y8656&lt;36,0,IF(AND(36&lt;=Y8656,Y8656&lt;71),VLOOKUP($W8656,日射量と図３!$E$6:$F$34,2,TRUE),IF(AND(71&lt;=Y8656,Y8656&lt;107),VLOOKUP($W8656,日射量と図３!$E$6:$G$34,3,TRUE),IF(AND(107&lt;=Y8656,Y8656&lt;143),VLOOKUP($W8656,日射量と図３!$E$6:$H$34,4,TRUE),VLOOKUP($W8656,日射量と図３!$E$6:$I$34,5,TRUE))))))</f>
        <v/>
      </c>
      <c r="AB8656" s="4" t="str">
        <f>IF($V8656="","",IF(Z8656&lt;36,0,IF(AND(36&lt;=Z8656,Z8656&lt;71),VLOOKUP($W8656,日射量と図３!$E$6:$F$34,2,TRUE),IF(AND(71&lt;=Z8656,Z8656&lt;107),VLOOKUP($W8656,日射量と図３!$E$6:$G$34,3,TRUE),IF(AND(107&lt;=Z8656,Z8656&lt;143),VLOOKUP($W8656,日射量と図３!$E$6:$H$34,4,TRUE),VLOOKUP($W8656,日射量と図３!$E$6:$I$34,5,TRUE))))))</f>
        <v/>
      </c>
      <c r="AC8656" s="382" t="str">
        <f t="shared" si="1635"/>
        <v/>
      </c>
      <c r="AD8656" s="382" t="str">
        <f t="shared" si="1636"/>
        <v/>
      </c>
    </row>
    <row r="8657" spans="11:30" ht="13.5" customHeight="1">
      <c r="K8657" s="4">
        <f t="shared" si="1632"/>
        <v>5</v>
      </c>
      <c r="L8657" s="34">
        <v>43612</v>
      </c>
      <c r="M8657" s="4">
        <v>361</v>
      </c>
      <c r="N8657" s="4">
        <v>14</v>
      </c>
      <c r="O8657" s="31">
        <v>0.54166666666666663</v>
      </c>
      <c r="P8657" s="35">
        <v>25.43</v>
      </c>
      <c r="Q8657" s="36">
        <f t="shared" si="1633"/>
        <v>12</v>
      </c>
      <c r="R8657" s="4">
        <f t="shared" si="1634"/>
        <v>0</v>
      </c>
      <c r="S8657" s="31">
        <f t="shared" si="1625"/>
        <v>0.20944444444444443</v>
      </c>
      <c r="T8657" s="31">
        <f t="shared" si="1626"/>
        <v>0.77601851851851855</v>
      </c>
      <c r="U8657" s="4">
        <f t="shared" si="1627"/>
        <v>0</v>
      </c>
      <c r="V8657" s="4" t="str">
        <f t="shared" si="1628"/>
        <v/>
      </c>
      <c r="W8657" s="18" t="str">
        <f>IF(V8657="","",VLOOKUP(L8657,日射量と図３!$A$4:$C$368,3,TRUE)*238.85/100)</f>
        <v/>
      </c>
      <c r="X8657" s="4" t="str">
        <f t="shared" si="1629"/>
        <v/>
      </c>
      <c r="Y8657" s="4" t="str">
        <f t="shared" si="1630"/>
        <v/>
      </c>
      <c r="Z8657" s="4" t="str">
        <f t="shared" si="1631"/>
        <v/>
      </c>
      <c r="AA8657" s="4" t="str">
        <f>IF($V8657="","",IF(Y8657&lt;36,0,IF(AND(36&lt;=Y8657,Y8657&lt;71),VLOOKUP($W8657,日射量と図３!$E$6:$F$34,2,TRUE),IF(AND(71&lt;=Y8657,Y8657&lt;107),VLOOKUP($W8657,日射量と図３!$E$6:$G$34,3,TRUE),IF(AND(107&lt;=Y8657,Y8657&lt;143),VLOOKUP($W8657,日射量と図３!$E$6:$H$34,4,TRUE),VLOOKUP($W8657,日射量と図３!$E$6:$I$34,5,TRUE))))))</f>
        <v/>
      </c>
      <c r="AB8657" s="4" t="str">
        <f>IF($V8657="","",IF(Z8657&lt;36,0,IF(AND(36&lt;=Z8657,Z8657&lt;71),VLOOKUP($W8657,日射量と図３!$E$6:$F$34,2,TRUE),IF(AND(71&lt;=Z8657,Z8657&lt;107),VLOOKUP($W8657,日射量と図３!$E$6:$G$34,3,TRUE),IF(AND(107&lt;=Z8657,Z8657&lt;143),VLOOKUP($W8657,日射量と図３!$E$6:$H$34,4,TRUE),VLOOKUP($W8657,日射量と図３!$E$6:$I$34,5,TRUE))))))</f>
        <v/>
      </c>
      <c r="AC8657" s="382" t="str">
        <f t="shared" si="1635"/>
        <v/>
      </c>
      <c r="AD8657" s="382" t="str">
        <f t="shared" si="1636"/>
        <v/>
      </c>
    </row>
    <row r="8658" spans="11:30" ht="13.5" customHeight="1">
      <c r="K8658" s="4">
        <f t="shared" si="1632"/>
        <v>5</v>
      </c>
      <c r="L8658" s="34">
        <v>43612</v>
      </c>
      <c r="M8658" s="4">
        <v>361</v>
      </c>
      <c r="N8658" s="4">
        <v>15</v>
      </c>
      <c r="O8658" s="31">
        <v>0.58333333333333337</v>
      </c>
      <c r="P8658" s="35">
        <v>25.44</v>
      </c>
      <c r="Q8658" s="36">
        <f t="shared" si="1633"/>
        <v>12</v>
      </c>
      <c r="R8658" s="4">
        <f t="shared" si="1634"/>
        <v>0</v>
      </c>
      <c r="S8658" s="31">
        <f t="shared" si="1625"/>
        <v>0.20944444444444443</v>
      </c>
      <c r="T8658" s="31">
        <f t="shared" si="1626"/>
        <v>0.77601851851851855</v>
      </c>
      <c r="U8658" s="4">
        <f t="shared" si="1627"/>
        <v>0</v>
      </c>
      <c r="V8658" s="4" t="str">
        <f t="shared" si="1628"/>
        <v/>
      </c>
      <c r="W8658" s="18" t="str">
        <f>IF(V8658="","",VLOOKUP(L8658,日射量と図３!$A$4:$C$368,3,TRUE)*238.85/100)</f>
        <v/>
      </c>
      <c r="X8658" s="4" t="str">
        <f t="shared" si="1629"/>
        <v/>
      </c>
      <c r="Y8658" s="4" t="str">
        <f t="shared" si="1630"/>
        <v/>
      </c>
      <c r="Z8658" s="4" t="str">
        <f t="shared" si="1631"/>
        <v/>
      </c>
      <c r="AA8658" s="4" t="str">
        <f>IF($V8658="","",IF(Y8658&lt;36,0,IF(AND(36&lt;=Y8658,Y8658&lt;71),VLOOKUP($W8658,日射量と図３!$E$6:$F$34,2,TRUE),IF(AND(71&lt;=Y8658,Y8658&lt;107),VLOOKUP($W8658,日射量と図３!$E$6:$G$34,3,TRUE),IF(AND(107&lt;=Y8658,Y8658&lt;143),VLOOKUP($W8658,日射量と図３!$E$6:$H$34,4,TRUE),VLOOKUP($W8658,日射量と図３!$E$6:$I$34,5,TRUE))))))</f>
        <v/>
      </c>
      <c r="AB8658" s="4" t="str">
        <f>IF($V8658="","",IF(Z8658&lt;36,0,IF(AND(36&lt;=Z8658,Z8658&lt;71),VLOOKUP($W8658,日射量と図３!$E$6:$F$34,2,TRUE),IF(AND(71&lt;=Z8658,Z8658&lt;107),VLOOKUP($W8658,日射量と図３!$E$6:$G$34,3,TRUE),IF(AND(107&lt;=Z8658,Z8658&lt;143),VLOOKUP($W8658,日射量と図３!$E$6:$H$34,4,TRUE),VLOOKUP($W8658,日射量と図３!$E$6:$I$34,5,TRUE))))))</f>
        <v/>
      </c>
      <c r="AC8658" s="382" t="str">
        <f t="shared" si="1635"/>
        <v/>
      </c>
      <c r="AD8658" s="382" t="str">
        <f t="shared" si="1636"/>
        <v/>
      </c>
    </row>
    <row r="8659" spans="11:30" ht="13.5" customHeight="1">
      <c r="K8659" s="4">
        <f t="shared" si="1632"/>
        <v>5</v>
      </c>
      <c r="L8659" s="34">
        <v>43612</v>
      </c>
      <c r="M8659" s="4">
        <v>361</v>
      </c>
      <c r="N8659" s="4">
        <v>16</v>
      </c>
      <c r="O8659" s="31">
        <v>0.625</v>
      </c>
      <c r="P8659" s="35">
        <v>25.04</v>
      </c>
      <c r="Q8659" s="36">
        <f t="shared" si="1633"/>
        <v>16</v>
      </c>
      <c r="R8659" s="4">
        <f t="shared" si="1634"/>
        <v>0</v>
      </c>
      <c r="S8659" s="31">
        <f t="shared" si="1625"/>
        <v>0.20944444444444443</v>
      </c>
      <c r="T8659" s="31">
        <f t="shared" si="1626"/>
        <v>0.77601851851851855</v>
      </c>
      <c r="U8659" s="4">
        <f t="shared" si="1627"/>
        <v>0</v>
      </c>
      <c r="V8659" s="4" t="str">
        <f t="shared" si="1628"/>
        <v/>
      </c>
      <c r="W8659" s="18" t="str">
        <f>IF(V8659="","",VLOOKUP(L8659,日射量と図３!$A$4:$C$368,3,TRUE)*238.85/100)</f>
        <v/>
      </c>
      <c r="X8659" s="4" t="str">
        <f t="shared" si="1629"/>
        <v/>
      </c>
      <c r="Y8659" s="4" t="str">
        <f t="shared" si="1630"/>
        <v/>
      </c>
      <c r="Z8659" s="4" t="str">
        <f t="shared" si="1631"/>
        <v/>
      </c>
      <c r="AA8659" s="4" t="str">
        <f>IF($V8659="","",IF(Y8659&lt;36,0,IF(AND(36&lt;=Y8659,Y8659&lt;71),VLOOKUP($W8659,日射量と図３!$E$6:$F$34,2,TRUE),IF(AND(71&lt;=Y8659,Y8659&lt;107),VLOOKUP($W8659,日射量と図３!$E$6:$G$34,3,TRUE),IF(AND(107&lt;=Y8659,Y8659&lt;143),VLOOKUP($W8659,日射量と図３!$E$6:$H$34,4,TRUE),VLOOKUP($W8659,日射量と図３!$E$6:$I$34,5,TRUE))))))</f>
        <v/>
      </c>
      <c r="AB8659" s="4" t="str">
        <f>IF($V8659="","",IF(Z8659&lt;36,0,IF(AND(36&lt;=Z8659,Z8659&lt;71),VLOOKUP($W8659,日射量と図３!$E$6:$F$34,2,TRUE),IF(AND(71&lt;=Z8659,Z8659&lt;107),VLOOKUP($W8659,日射量と図３!$E$6:$G$34,3,TRUE),IF(AND(107&lt;=Z8659,Z8659&lt;143),VLOOKUP($W8659,日射量と図３!$E$6:$H$34,4,TRUE),VLOOKUP($W8659,日射量と図３!$E$6:$I$34,5,TRUE))))))</f>
        <v/>
      </c>
      <c r="AC8659" s="382" t="str">
        <f t="shared" si="1635"/>
        <v/>
      </c>
      <c r="AD8659" s="382" t="str">
        <f t="shared" si="1636"/>
        <v/>
      </c>
    </row>
    <row r="8660" spans="11:30" ht="13.5" customHeight="1">
      <c r="K8660" s="4">
        <f t="shared" si="1632"/>
        <v>5</v>
      </c>
      <c r="L8660" s="34">
        <v>43612</v>
      </c>
      <c r="M8660" s="4">
        <v>361</v>
      </c>
      <c r="N8660" s="4">
        <v>17</v>
      </c>
      <c r="O8660" s="31">
        <v>0.66666666666666663</v>
      </c>
      <c r="P8660" s="35">
        <v>24.709999999999997</v>
      </c>
      <c r="Q8660" s="36">
        <f t="shared" si="1633"/>
        <v>16</v>
      </c>
      <c r="R8660" s="4">
        <f t="shared" si="1634"/>
        <v>0</v>
      </c>
      <c r="S8660" s="31">
        <f t="shared" si="1625"/>
        <v>0.20944444444444443</v>
      </c>
      <c r="T8660" s="31">
        <f t="shared" si="1626"/>
        <v>0.77601851851851855</v>
      </c>
      <c r="U8660" s="4">
        <f t="shared" si="1627"/>
        <v>0</v>
      </c>
      <c r="V8660" s="4" t="str">
        <f t="shared" si="1628"/>
        <v/>
      </c>
      <c r="W8660" s="18" t="str">
        <f>IF(V8660="","",VLOOKUP(L8660,日射量と図３!$A$4:$C$368,3,TRUE)*238.85/100)</f>
        <v/>
      </c>
      <c r="X8660" s="4" t="str">
        <f t="shared" si="1629"/>
        <v/>
      </c>
      <c r="Y8660" s="4" t="str">
        <f t="shared" si="1630"/>
        <v/>
      </c>
      <c r="Z8660" s="4" t="str">
        <f t="shared" si="1631"/>
        <v/>
      </c>
      <c r="AA8660" s="4" t="str">
        <f>IF($V8660="","",IF(Y8660&lt;36,0,IF(AND(36&lt;=Y8660,Y8660&lt;71),VLOOKUP($W8660,日射量と図３!$E$6:$F$34,2,TRUE),IF(AND(71&lt;=Y8660,Y8660&lt;107),VLOOKUP($W8660,日射量と図３!$E$6:$G$34,3,TRUE),IF(AND(107&lt;=Y8660,Y8660&lt;143),VLOOKUP($W8660,日射量と図３!$E$6:$H$34,4,TRUE),VLOOKUP($W8660,日射量と図３!$E$6:$I$34,5,TRUE))))))</f>
        <v/>
      </c>
      <c r="AB8660" s="4" t="str">
        <f>IF($V8660="","",IF(Z8660&lt;36,0,IF(AND(36&lt;=Z8660,Z8660&lt;71),VLOOKUP($W8660,日射量と図３!$E$6:$F$34,2,TRUE),IF(AND(71&lt;=Z8660,Z8660&lt;107),VLOOKUP($W8660,日射量と図３!$E$6:$G$34,3,TRUE),IF(AND(107&lt;=Z8660,Z8660&lt;143),VLOOKUP($W8660,日射量と図３!$E$6:$H$34,4,TRUE),VLOOKUP($W8660,日射量と図３!$E$6:$I$34,5,TRUE))))))</f>
        <v/>
      </c>
      <c r="AC8660" s="382" t="str">
        <f t="shared" si="1635"/>
        <v/>
      </c>
      <c r="AD8660" s="382" t="str">
        <f t="shared" si="1636"/>
        <v/>
      </c>
    </row>
    <row r="8661" spans="11:30" ht="13.5" customHeight="1">
      <c r="K8661" s="4">
        <f t="shared" si="1632"/>
        <v>5</v>
      </c>
      <c r="L8661" s="34">
        <v>43612</v>
      </c>
      <c r="M8661" s="4">
        <v>361</v>
      </c>
      <c r="N8661" s="4">
        <v>18</v>
      </c>
      <c r="O8661" s="31">
        <v>0.70833333333333337</v>
      </c>
      <c r="P8661" s="35">
        <v>24.05</v>
      </c>
      <c r="Q8661" s="36">
        <f t="shared" si="1633"/>
        <v>16</v>
      </c>
      <c r="R8661" s="4">
        <f t="shared" si="1634"/>
        <v>0</v>
      </c>
      <c r="S8661" s="31">
        <f t="shared" ref="S8661:S8724" si="1637">VLOOKUP(K8661,$AF$45:$AH$49,2,TRUE)</f>
        <v>0.20944444444444443</v>
      </c>
      <c r="T8661" s="31">
        <f t="shared" ref="T8661:T8724" si="1638">VLOOKUP(K8661,$AF$45:$AH$49,3,TRUE)</f>
        <v>0.77601851851851855</v>
      </c>
      <c r="U8661" s="4">
        <f t="shared" ref="U8661:U8724" si="1639">IF(AND(S8661&lt;O8661,O8661&lt;T8661),R8661,0)</f>
        <v>0</v>
      </c>
      <c r="V8661" s="4" t="str">
        <f t="shared" ref="V8661:V8724" si="1640">IF(N8661=1,SUM(U8661:U8684),"")</f>
        <v/>
      </c>
      <c r="W8661" s="18" t="str">
        <f>IF(V8661="","",VLOOKUP(L8661,日射量と図３!$A$4:$C$368,3,TRUE)*238.85/100)</f>
        <v/>
      </c>
      <c r="X8661" s="4" t="str">
        <f t="shared" ref="X8661:X8724" si="1641">IF(V8661="","",VLOOKUP(K8661,$AF$45:$AJ$49,5,TRUE))</f>
        <v/>
      </c>
      <c r="Y8661" s="4" t="str">
        <f t="shared" si="1630"/>
        <v/>
      </c>
      <c r="Z8661" s="4" t="str">
        <f t="shared" si="1631"/>
        <v/>
      </c>
      <c r="AA8661" s="4" t="str">
        <f>IF($V8661="","",IF(Y8661&lt;36,0,IF(AND(36&lt;=Y8661,Y8661&lt;71),VLOOKUP($W8661,日射量と図３!$E$6:$F$34,2,TRUE),IF(AND(71&lt;=Y8661,Y8661&lt;107),VLOOKUP($W8661,日射量と図３!$E$6:$G$34,3,TRUE),IF(AND(107&lt;=Y8661,Y8661&lt;143),VLOOKUP($W8661,日射量と図３!$E$6:$H$34,4,TRUE),VLOOKUP($W8661,日射量と図３!$E$6:$I$34,5,TRUE))))))</f>
        <v/>
      </c>
      <c r="AB8661" s="4" t="str">
        <f>IF($V8661="","",IF(Z8661&lt;36,0,IF(AND(36&lt;=Z8661,Z8661&lt;71),VLOOKUP($W8661,日射量と図３!$E$6:$F$34,2,TRUE),IF(AND(71&lt;=Z8661,Z8661&lt;107),VLOOKUP($W8661,日射量と図３!$E$6:$G$34,3,TRUE),IF(AND(107&lt;=Z8661,Z8661&lt;143),VLOOKUP($W8661,日射量と図３!$E$6:$H$34,4,TRUE),VLOOKUP($W8661,日射量と図３!$E$6:$I$34,5,TRUE))))))</f>
        <v/>
      </c>
      <c r="AC8661" s="382" t="str">
        <f t="shared" si="1635"/>
        <v/>
      </c>
      <c r="AD8661" s="382" t="str">
        <f t="shared" si="1636"/>
        <v/>
      </c>
    </row>
    <row r="8662" spans="11:30" ht="13.5" customHeight="1">
      <c r="K8662" s="4">
        <f t="shared" si="1632"/>
        <v>5</v>
      </c>
      <c r="L8662" s="34">
        <v>43612</v>
      </c>
      <c r="M8662" s="4">
        <v>361</v>
      </c>
      <c r="N8662" s="4">
        <v>19</v>
      </c>
      <c r="O8662" s="31">
        <v>0.75</v>
      </c>
      <c r="P8662" s="35">
        <v>22.94</v>
      </c>
      <c r="Q8662" s="36">
        <f t="shared" si="1633"/>
        <v>16</v>
      </c>
      <c r="R8662" s="4">
        <f t="shared" si="1634"/>
        <v>0</v>
      </c>
      <c r="S8662" s="31">
        <f t="shared" si="1637"/>
        <v>0.20944444444444443</v>
      </c>
      <c r="T8662" s="31">
        <f t="shared" si="1638"/>
        <v>0.77601851851851855</v>
      </c>
      <c r="U8662" s="4">
        <f t="shared" si="1639"/>
        <v>0</v>
      </c>
      <c r="V8662" s="4" t="str">
        <f t="shared" si="1640"/>
        <v/>
      </c>
      <c r="W8662" s="18" t="str">
        <f>IF(V8662="","",VLOOKUP(L8662,日射量と図３!$A$4:$C$368,3,TRUE)*238.85/100)</f>
        <v/>
      </c>
      <c r="X8662" s="4" t="str">
        <f t="shared" si="1641"/>
        <v/>
      </c>
      <c r="Y8662" s="4" t="str">
        <f t="shared" si="1630"/>
        <v/>
      </c>
      <c r="Z8662" s="4" t="str">
        <f t="shared" si="1631"/>
        <v/>
      </c>
      <c r="AA8662" s="4" t="str">
        <f>IF($V8662="","",IF(Y8662&lt;36,0,IF(AND(36&lt;=Y8662,Y8662&lt;71),VLOOKUP($W8662,日射量と図３!$E$6:$F$34,2,TRUE),IF(AND(71&lt;=Y8662,Y8662&lt;107),VLOOKUP($W8662,日射量と図３!$E$6:$G$34,3,TRUE),IF(AND(107&lt;=Y8662,Y8662&lt;143),VLOOKUP($W8662,日射量と図３!$E$6:$H$34,4,TRUE),VLOOKUP($W8662,日射量と図３!$E$6:$I$34,5,TRUE))))))</f>
        <v/>
      </c>
      <c r="AB8662" s="4" t="str">
        <f>IF($V8662="","",IF(Z8662&lt;36,0,IF(AND(36&lt;=Z8662,Z8662&lt;71),VLOOKUP($W8662,日射量と図３!$E$6:$F$34,2,TRUE),IF(AND(71&lt;=Z8662,Z8662&lt;107),VLOOKUP($W8662,日射量と図３!$E$6:$G$34,3,TRUE),IF(AND(107&lt;=Z8662,Z8662&lt;143),VLOOKUP($W8662,日射量と図３!$E$6:$H$34,4,TRUE),VLOOKUP($W8662,日射量と図３!$E$6:$I$34,5,TRUE))))))</f>
        <v/>
      </c>
      <c r="AC8662" s="382" t="str">
        <f t="shared" si="1635"/>
        <v/>
      </c>
      <c r="AD8662" s="382" t="str">
        <f t="shared" si="1636"/>
        <v/>
      </c>
    </row>
    <row r="8663" spans="11:30" ht="13.5" customHeight="1">
      <c r="K8663" s="4">
        <f t="shared" si="1632"/>
        <v>5</v>
      </c>
      <c r="L8663" s="34">
        <v>43612</v>
      </c>
      <c r="M8663" s="4">
        <v>361</v>
      </c>
      <c r="N8663" s="4">
        <v>20</v>
      </c>
      <c r="O8663" s="31">
        <v>0.79166666666666663</v>
      </c>
      <c r="P8663" s="35">
        <v>21.9</v>
      </c>
      <c r="Q8663" s="36">
        <f t="shared" si="1633"/>
        <v>16</v>
      </c>
      <c r="R8663" s="4">
        <f t="shared" si="1634"/>
        <v>0</v>
      </c>
      <c r="S8663" s="31">
        <f t="shared" si="1637"/>
        <v>0.20944444444444443</v>
      </c>
      <c r="T8663" s="31">
        <f t="shared" si="1638"/>
        <v>0.77601851851851855</v>
      </c>
      <c r="U8663" s="4">
        <f t="shared" si="1639"/>
        <v>0</v>
      </c>
      <c r="V8663" s="4" t="str">
        <f t="shared" si="1640"/>
        <v/>
      </c>
      <c r="W8663" s="18" t="str">
        <f>IF(V8663="","",VLOOKUP(L8663,日射量と図３!$A$4:$C$368,3,TRUE)*238.85/100)</f>
        <v/>
      </c>
      <c r="X8663" s="4" t="str">
        <f t="shared" si="1641"/>
        <v/>
      </c>
      <c r="Y8663" s="4" t="str">
        <f t="shared" si="1630"/>
        <v/>
      </c>
      <c r="Z8663" s="4" t="str">
        <f t="shared" si="1631"/>
        <v/>
      </c>
      <c r="AA8663" s="4" t="str">
        <f>IF($V8663="","",IF(Y8663&lt;36,0,IF(AND(36&lt;=Y8663,Y8663&lt;71),VLOOKUP($W8663,日射量と図３!$E$6:$F$34,2,TRUE),IF(AND(71&lt;=Y8663,Y8663&lt;107),VLOOKUP($W8663,日射量と図３!$E$6:$G$34,3,TRUE),IF(AND(107&lt;=Y8663,Y8663&lt;143),VLOOKUP($W8663,日射量と図３!$E$6:$H$34,4,TRUE),VLOOKUP($W8663,日射量と図３!$E$6:$I$34,5,TRUE))))))</f>
        <v/>
      </c>
      <c r="AB8663" s="4" t="str">
        <f>IF($V8663="","",IF(Z8663&lt;36,0,IF(AND(36&lt;=Z8663,Z8663&lt;71),VLOOKUP($W8663,日射量と図３!$E$6:$F$34,2,TRUE),IF(AND(71&lt;=Z8663,Z8663&lt;107),VLOOKUP($W8663,日射量と図３!$E$6:$G$34,3,TRUE),IF(AND(107&lt;=Z8663,Z8663&lt;143),VLOOKUP($W8663,日射量と図３!$E$6:$H$34,4,TRUE),VLOOKUP($W8663,日射量と図３!$E$6:$I$34,5,TRUE))))))</f>
        <v/>
      </c>
      <c r="AC8663" s="382" t="str">
        <f t="shared" si="1635"/>
        <v/>
      </c>
      <c r="AD8663" s="382" t="str">
        <f t="shared" si="1636"/>
        <v/>
      </c>
    </row>
    <row r="8664" spans="11:30" ht="13.5" customHeight="1">
      <c r="K8664" s="4">
        <f t="shared" si="1632"/>
        <v>5</v>
      </c>
      <c r="L8664" s="34">
        <v>43612</v>
      </c>
      <c r="M8664" s="4">
        <v>361</v>
      </c>
      <c r="N8664" s="4">
        <v>21</v>
      </c>
      <c r="O8664" s="31">
        <v>0.83333333333333337</v>
      </c>
      <c r="P8664" s="35">
        <v>20.84</v>
      </c>
      <c r="Q8664" s="36">
        <f t="shared" si="1633"/>
        <v>16</v>
      </c>
      <c r="R8664" s="4">
        <f t="shared" si="1634"/>
        <v>0</v>
      </c>
      <c r="S8664" s="31">
        <f t="shared" si="1637"/>
        <v>0.20944444444444443</v>
      </c>
      <c r="T8664" s="31">
        <f t="shared" si="1638"/>
        <v>0.77601851851851855</v>
      </c>
      <c r="U8664" s="4">
        <f t="shared" si="1639"/>
        <v>0</v>
      </c>
      <c r="V8664" s="4" t="str">
        <f t="shared" si="1640"/>
        <v/>
      </c>
      <c r="W8664" s="18" t="str">
        <f>IF(V8664="","",VLOOKUP(L8664,日射量と図３!$A$4:$C$368,3,TRUE)*238.85/100)</f>
        <v/>
      </c>
      <c r="X8664" s="4" t="str">
        <f t="shared" si="1641"/>
        <v/>
      </c>
      <c r="Y8664" s="4" t="str">
        <f t="shared" si="1630"/>
        <v/>
      </c>
      <c r="Z8664" s="4" t="str">
        <f t="shared" si="1631"/>
        <v/>
      </c>
      <c r="AA8664" s="4" t="str">
        <f>IF($V8664="","",IF(Y8664&lt;36,0,IF(AND(36&lt;=Y8664,Y8664&lt;71),VLOOKUP($W8664,日射量と図３!$E$6:$F$34,2,TRUE),IF(AND(71&lt;=Y8664,Y8664&lt;107),VLOOKUP($W8664,日射量と図３!$E$6:$G$34,3,TRUE),IF(AND(107&lt;=Y8664,Y8664&lt;143),VLOOKUP($W8664,日射量と図３!$E$6:$H$34,4,TRUE),VLOOKUP($W8664,日射量と図３!$E$6:$I$34,5,TRUE))))))</f>
        <v/>
      </c>
      <c r="AB8664" s="4" t="str">
        <f>IF($V8664="","",IF(Z8664&lt;36,0,IF(AND(36&lt;=Z8664,Z8664&lt;71),VLOOKUP($W8664,日射量と図３!$E$6:$F$34,2,TRUE),IF(AND(71&lt;=Z8664,Z8664&lt;107),VLOOKUP($W8664,日射量と図３!$E$6:$G$34,3,TRUE),IF(AND(107&lt;=Z8664,Z8664&lt;143),VLOOKUP($W8664,日射量と図３!$E$6:$H$34,4,TRUE),VLOOKUP($W8664,日射量と図３!$E$6:$I$34,5,TRUE))))))</f>
        <v/>
      </c>
      <c r="AC8664" s="382" t="str">
        <f t="shared" si="1635"/>
        <v/>
      </c>
      <c r="AD8664" s="382" t="str">
        <f t="shared" si="1636"/>
        <v/>
      </c>
    </row>
    <row r="8665" spans="11:30" ht="13.5" customHeight="1">
      <c r="K8665" s="4">
        <f t="shared" si="1632"/>
        <v>5</v>
      </c>
      <c r="L8665" s="34">
        <v>43612</v>
      </c>
      <c r="M8665" s="4">
        <v>361</v>
      </c>
      <c r="N8665" s="4">
        <v>22</v>
      </c>
      <c r="O8665" s="31">
        <v>0.875</v>
      </c>
      <c r="P8665" s="35">
        <v>20.259999999999998</v>
      </c>
      <c r="Q8665" s="36">
        <f t="shared" si="1633"/>
        <v>16</v>
      </c>
      <c r="R8665" s="4">
        <f t="shared" si="1634"/>
        <v>0</v>
      </c>
      <c r="S8665" s="31">
        <f t="shared" si="1637"/>
        <v>0.20944444444444443</v>
      </c>
      <c r="T8665" s="31">
        <f t="shared" si="1638"/>
        <v>0.77601851851851855</v>
      </c>
      <c r="U8665" s="4">
        <f t="shared" si="1639"/>
        <v>0</v>
      </c>
      <c r="V8665" s="4" t="str">
        <f t="shared" si="1640"/>
        <v/>
      </c>
      <c r="W8665" s="18" t="str">
        <f>IF(V8665="","",VLOOKUP(L8665,日射量と図３!$A$4:$C$368,3,TRUE)*238.85/100)</f>
        <v/>
      </c>
      <c r="X8665" s="4" t="str">
        <f t="shared" si="1641"/>
        <v/>
      </c>
      <c r="Y8665" s="4" t="str">
        <f t="shared" si="1630"/>
        <v/>
      </c>
      <c r="Z8665" s="4" t="str">
        <f t="shared" si="1631"/>
        <v/>
      </c>
      <c r="AA8665" s="4" t="str">
        <f>IF($V8665="","",IF(Y8665&lt;36,0,IF(AND(36&lt;=Y8665,Y8665&lt;71),VLOOKUP($W8665,日射量と図３!$E$6:$F$34,2,TRUE),IF(AND(71&lt;=Y8665,Y8665&lt;107),VLOOKUP($W8665,日射量と図３!$E$6:$G$34,3,TRUE),IF(AND(107&lt;=Y8665,Y8665&lt;143),VLOOKUP($W8665,日射量と図３!$E$6:$H$34,4,TRUE),VLOOKUP($W8665,日射量と図３!$E$6:$I$34,5,TRUE))))))</f>
        <v/>
      </c>
      <c r="AB8665" s="4" t="str">
        <f>IF($V8665="","",IF(Z8665&lt;36,0,IF(AND(36&lt;=Z8665,Z8665&lt;71),VLOOKUP($W8665,日射量と図３!$E$6:$F$34,2,TRUE),IF(AND(71&lt;=Z8665,Z8665&lt;107),VLOOKUP($W8665,日射量と図３!$E$6:$G$34,3,TRUE),IF(AND(107&lt;=Z8665,Z8665&lt;143),VLOOKUP($W8665,日射量と図３!$E$6:$H$34,4,TRUE),VLOOKUP($W8665,日射量と図３!$E$6:$I$34,5,TRUE))))))</f>
        <v/>
      </c>
      <c r="AC8665" s="382" t="str">
        <f t="shared" si="1635"/>
        <v/>
      </c>
      <c r="AD8665" s="382" t="str">
        <f t="shared" si="1636"/>
        <v/>
      </c>
    </row>
    <row r="8666" spans="11:30" ht="13.5" customHeight="1">
      <c r="K8666" s="4">
        <f t="shared" si="1632"/>
        <v>5</v>
      </c>
      <c r="L8666" s="34">
        <v>43612</v>
      </c>
      <c r="M8666" s="4">
        <v>361</v>
      </c>
      <c r="N8666" s="4">
        <v>23</v>
      </c>
      <c r="O8666" s="31">
        <v>0.91666666666666663</v>
      </c>
      <c r="P8666" s="35">
        <v>19.75</v>
      </c>
      <c r="Q8666" s="36">
        <f t="shared" si="1633"/>
        <v>13</v>
      </c>
      <c r="R8666" s="4">
        <f t="shared" si="1634"/>
        <v>0</v>
      </c>
      <c r="S8666" s="31">
        <f t="shared" si="1637"/>
        <v>0.20944444444444443</v>
      </c>
      <c r="T8666" s="31">
        <f t="shared" si="1638"/>
        <v>0.77601851851851855</v>
      </c>
      <c r="U8666" s="4">
        <f t="shared" si="1639"/>
        <v>0</v>
      </c>
      <c r="V8666" s="4" t="str">
        <f t="shared" si="1640"/>
        <v/>
      </c>
      <c r="W8666" s="18" t="str">
        <f>IF(V8666="","",VLOOKUP(L8666,日射量と図３!$A$4:$C$368,3,TRUE)*238.85/100)</f>
        <v/>
      </c>
      <c r="X8666" s="4" t="str">
        <f t="shared" si="1641"/>
        <v/>
      </c>
      <c r="Y8666" s="4" t="str">
        <f t="shared" si="1630"/>
        <v/>
      </c>
      <c r="Z8666" s="4" t="str">
        <f t="shared" si="1631"/>
        <v/>
      </c>
      <c r="AA8666" s="4" t="str">
        <f>IF($V8666="","",IF(Y8666&lt;36,0,IF(AND(36&lt;=Y8666,Y8666&lt;71),VLOOKUP($W8666,日射量と図３!$E$6:$F$34,2,TRUE),IF(AND(71&lt;=Y8666,Y8666&lt;107),VLOOKUP($W8666,日射量と図３!$E$6:$G$34,3,TRUE),IF(AND(107&lt;=Y8666,Y8666&lt;143),VLOOKUP($W8666,日射量と図３!$E$6:$H$34,4,TRUE),VLOOKUP($W8666,日射量と図３!$E$6:$I$34,5,TRUE))))))</f>
        <v/>
      </c>
      <c r="AB8666" s="4" t="str">
        <f>IF($V8666="","",IF(Z8666&lt;36,0,IF(AND(36&lt;=Z8666,Z8666&lt;71),VLOOKUP($W8666,日射量と図３!$E$6:$F$34,2,TRUE),IF(AND(71&lt;=Z8666,Z8666&lt;107),VLOOKUP($W8666,日射量と図３!$E$6:$G$34,3,TRUE),IF(AND(107&lt;=Z8666,Z8666&lt;143),VLOOKUP($W8666,日射量と図３!$E$6:$H$34,4,TRUE),VLOOKUP($W8666,日射量と図３!$E$6:$I$34,5,TRUE))))))</f>
        <v/>
      </c>
      <c r="AC8666" s="382" t="str">
        <f t="shared" si="1635"/>
        <v/>
      </c>
      <c r="AD8666" s="382" t="str">
        <f t="shared" si="1636"/>
        <v/>
      </c>
    </row>
    <row r="8667" spans="11:30" ht="13.5" customHeight="1">
      <c r="K8667" s="4">
        <f t="shared" si="1632"/>
        <v>5</v>
      </c>
      <c r="L8667" s="34">
        <v>43612</v>
      </c>
      <c r="M8667" s="4">
        <v>361</v>
      </c>
      <c r="N8667" s="4">
        <v>24</v>
      </c>
      <c r="O8667" s="31">
        <v>0.95833333333333337</v>
      </c>
      <c r="P8667" s="35">
        <v>19.43</v>
      </c>
      <c r="Q8667" s="36">
        <f t="shared" si="1633"/>
        <v>13</v>
      </c>
      <c r="R8667" s="4">
        <f t="shared" si="1634"/>
        <v>0</v>
      </c>
      <c r="S8667" s="31">
        <f t="shared" si="1637"/>
        <v>0.20944444444444443</v>
      </c>
      <c r="T8667" s="31">
        <f t="shared" si="1638"/>
        <v>0.77601851851851855</v>
      </c>
      <c r="U8667" s="4">
        <f t="shared" si="1639"/>
        <v>0</v>
      </c>
      <c r="V8667" s="4" t="str">
        <f t="shared" si="1640"/>
        <v/>
      </c>
      <c r="W8667" s="18" t="str">
        <f>IF(V8667="","",VLOOKUP(L8667,日射量と図３!$A$4:$C$368,3,TRUE)*238.85/100)</f>
        <v/>
      </c>
      <c r="X8667" s="4" t="str">
        <f t="shared" si="1641"/>
        <v/>
      </c>
      <c r="Y8667" s="4" t="str">
        <f t="shared" si="1630"/>
        <v/>
      </c>
      <c r="Z8667" s="4" t="str">
        <f t="shared" si="1631"/>
        <v/>
      </c>
      <c r="AA8667" s="4" t="str">
        <f>IF($V8667="","",IF(Y8667&lt;36,0,IF(AND(36&lt;=Y8667,Y8667&lt;71),VLOOKUP($W8667,日射量と図３!$E$6:$F$34,2,TRUE),IF(AND(71&lt;=Y8667,Y8667&lt;107),VLOOKUP($W8667,日射量と図３!$E$6:$G$34,3,TRUE),IF(AND(107&lt;=Y8667,Y8667&lt;143),VLOOKUP($W8667,日射量と図３!$E$6:$H$34,4,TRUE),VLOOKUP($W8667,日射量と図３!$E$6:$I$34,5,TRUE))))))</f>
        <v/>
      </c>
      <c r="AB8667" s="4" t="str">
        <f>IF($V8667="","",IF(Z8667&lt;36,0,IF(AND(36&lt;=Z8667,Z8667&lt;71),VLOOKUP($W8667,日射量と図３!$E$6:$F$34,2,TRUE),IF(AND(71&lt;=Z8667,Z8667&lt;107),VLOOKUP($W8667,日射量と図３!$E$6:$G$34,3,TRUE),IF(AND(107&lt;=Z8667,Z8667&lt;143),VLOOKUP($W8667,日射量と図３!$E$6:$H$34,4,TRUE),VLOOKUP($W8667,日射量と図３!$E$6:$I$34,5,TRUE))))))</f>
        <v/>
      </c>
      <c r="AC8667" s="382" t="str">
        <f t="shared" si="1635"/>
        <v/>
      </c>
      <c r="AD8667" s="382" t="str">
        <f t="shared" si="1636"/>
        <v/>
      </c>
    </row>
    <row r="8668" spans="11:30" ht="13.5" customHeight="1">
      <c r="K8668" s="4">
        <f t="shared" si="1632"/>
        <v>5</v>
      </c>
      <c r="L8668" s="34">
        <v>43613</v>
      </c>
      <c r="M8668" s="4">
        <v>362</v>
      </c>
      <c r="N8668" s="4">
        <v>1</v>
      </c>
      <c r="O8668" s="31">
        <v>0</v>
      </c>
      <c r="P8668" s="35">
        <v>18.97</v>
      </c>
      <c r="Q8668" s="36">
        <f t="shared" si="1633"/>
        <v>13</v>
      </c>
      <c r="R8668" s="4">
        <f t="shared" si="1634"/>
        <v>0</v>
      </c>
      <c r="S8668" s="31">
        <f t="shared" si="1637"/>
        <v>0.20944444444444443</v>
      </c>
      <c r="T8668" s="31">
        <f t="shared" si="1638"/>
        <v>0.77601851851851855</v>
      </c>
      <c r="U8668" s="4">
        <f t="shared" si="1639"/>
        <v>0</v>
      </c>
      <c r="V8668" s="4">
        <f t="shared" si="1640"/>
        <v>0</v>
      </c>
      <c r="W8668" s="18">
        <f>IF(V8668="","",VLOOKUP(L8668,日射量と図３!$A$4:$C$368,3,TRUE)*238.85/100)</f>
        <v>40.604500000000002</v>
      </c>
      <c r="X8668" s="4">
        <f t="shared" si="1641"/>
        <v>14</v>
      </c>
      <c r="Y8668" s="4">
        <f t="shared" si="1630"/>
        <v>0</v>
      </c>
      <c r="Z8668" s="4">
        <f t="shared" si="1631"/>
        <v>0</v>
      </c>
      <c r="AA8668" s="4">
        <f>IF($V8668="","",IF(Y8668&lt;36,0,IF(AND(36&lt;=Y8668,Y8668&lt;71),VLOOKUP($W8668,日射量と図３!$E$6:$F$34,2,TRUE),IF(AND(71&lt;=Y8668,Y8668&lt;107),VLOOKUP($W8668,日射量と図３!$E$6:$G$34,3,TRUE),IF(AND(107&lt;=Y8668,Y8668&lt;143),VLOOKUP($W8668,日射量と図３!$E$6:$H$34,4,TRUE),VLOOKUP($W8668,日射量と図３!$E$6:$I$34,5,TRUE))))))</f>
        <v>0</v>
      </c>
      <c r="AB8668" s="4">
        <f>IF($V8668="","",IF(Z8668&lt;36,0,IF(AND(36&lt;=Z8668,Z8668&lt;71),VLOOKUP($W8668,日射量と図３!$E$6:$F$34,2,TRUE),IF(AND(71&lt;=Z8668,Z8668&lt;107),VLOOKUP($W8668,日射量と図３!$E$6:$G$34,3,TRUE),IF(AND(107&lt;=Z8668,Z8668&lt;143),VLOOKUP($W8668,日射量と図３!$E$6:$H$34,4,TRUE),VLOOKUP($W8668,日射量と図３!$E$6:$I$34,5,TRUE))))))</f>
        <v>0</v>
      </c>
      <c r="AC8668" s="382">
        <f t="shared" si="1635"/>
        <v>0</v>
      </c>
      <c r="AD8668" s="382">
        <f t="shared" si="1636"/>
        <v>0</v>
      </c>
    </row>
    <row r="8669" spans="11:30" ht="13.5" customHeight="1">
      <c r="K8669" s="4">
        <f t="shared" si="1632"/>
        <v>5</v>
      </c>
      <c r="L8669" s="34">
        <v>43613</v>
      </c>
      <c r="M8669" s="4">
        <v>362</v>
      </c>
      <c r="N8669" s="4">
        <v>2</v>
      </c>
      <c r="O8669" s="31">
        <v>4.1666666666666664E-2</v>
      </c>
      <c r="P8669" s="35">
        <v>18.62</v>
      </c>
      <c r="Q8669" s="36">
        <f t="shared" si="1633"/>
        <v>13</v>
      </c>
      <c r="R8669" s="4">
        <f t="shared" si="1634"/>
        <v>0</v>
      </c>
      <c r="S8669" s="31">
        <f t="shared" si="1637"/>
        <v>0.20944444444444443</v>
      </c>
      <c r="T8669" s="31">
        <f t="shared" si="1638"/>
        <v>0.77601851851851855</v>
      </c>
      <c r="U8669" s="4">
        <f t="shared" si="1639"/>
        <v>0</v>
      </c>
      <c r="V8669" s="4" t="str">
        <f t="shared" si="1640"/>
        <v/>
      </c>
      <c r="W8669" s="18" t="str">
        <f>IF(V8669="","",VLOOKUP(L8669,日射量と図３!$A$4:$C$368,3,TRUE)*238.85/100)</f>
        <v/>
      </c>
      <c r="X8669" s="4" t="str">
        <f t="shared" si="1641"/>
        <v/>
      </c>
      <c r="Y8669" s="4" t="str">
        <f t="shared" si="1630"/>
        <v/>
      </c>
      <c r="Z8669" s="4" t="str">
        <f t="shared" si="1631"/>
        <v/>
      </c>
      <c r="AA8669" s="4" t="str">
        <f>IF($V8669="","",IF(Y8669&lt;36,0,IF(AND(36&lt;=Y8669,Y8669&lt;71),VLOOKUP($W8669,日射量と図３!$E$6:$F$34,2,TRUE),IF(AND(71&lt;=Y8669,Y8669&lt;107),VLOOKUP($W8669,日射量と図３!$E$6:$G$34,3,TRUE),IF(AND(107&lt;=Y8669,Y8669&lt;143),VLOOKUP($W8669,日射量と図３!$E$6:$H$34,4,TRUE),VLOOKUP($W8669,日射量と図３!$E$6:$I$34,5,TRUE))))))</f>
        <v/>
      </c>
      <c r="AB8669" s="4" t="str">
        <f>IF($V8669="","",IF(Z8669&lt;36,0,IF(AND(36&lt;=Z8669,Z8669&lt;71),VLOOKUP($W8669,日射量と図３!$E$6:$F$34,2,TRUE),IF(AND(71&lt;=Z8669,Z8669&lt;107),VLOOKUP($W8669,日射量と図３!$E$6:$G$34,3,TRUE),IF(AND(107&lt;=Z8669,Z8669&lt;143),VLOOKUP($W8669,日射量と図３!$E$6:$H$34,4,TRUE),VLOOKUP($W8669,日射量と図３!$E$6:$I$34,5,TRUE))))))</f>
        <v/>
      </c>
      <c r="AC8669" s="382" t="str">
        <f t="shared" si="1635"/>
        <v/>
      </c>
      <c r="AD8669" s="382" t="str">
        <f t="shared" si="1636"/>
        <v/>
      </c>
    </row>
    <row r="8670" spans="11:30" ht="13.5" customHeight="1">
      <c r="K8670" s="4">
        <f t="shared" si="1632"/>
        <v>5</v>
      </c>
      <c r="L8670" s="34">
        <v>43613</v>
      </c>
      <c r="M8670" s="4">
        <v>362</v>
      </c>
      <c r="N8670" s="4">
        <v>3</v>
      </c>
      <c r="O8670" s="31">
        <v>8.3333333333333329E-2</v>
      </c>
      <c r="P8670" s="35">
        <v>18.28</v>
      </c>
      <c r="Q8670" s="36">
        <f t="shared" si="1633"/>
        <v>13</v>
      </c>
      <c r="R8670" s="4">
        <f t="shared" si="1634"/>
        <v>0</v>
      </c>
      <c r="S8670" s="31">
        <f t="shared" si="1637"/>
        <v>0.20944444444444443</v>
      </c>
      <c r="T8670" s="31">
        <f t="shared" si="1638"/>
        <v>0.77601851851851855</v>
      </c>
      <c r="U8670" s="4">
        <f t="shared" si="1639"/>
        <v>0</v>
      </c>
      <c r="V8670" s="4" t="str">
        <f t="shared" si="1640"/>
        <v/>
      </c>
      <c r="W8670" s="18" t="str">
        <f>IF(V8670="","",VLOOKUP(L8670,日射量と図３!$A$4:$C$368,3,TRUE)*238.85/100)</f>
        <v/>
      </c>
      <c r="X8670" s="4" t="str">
        <f t="shared" si="1641"/>
        <v/>
      </c>
      <c r="Y8670" s="4" t="str">
        <f t="shared" si="1630"/>
        <v/>
      </c>
      <c r="Z8670" s="4" t="str">
        <f t="shared" si="1631"/>
        <v/>
      </c>
      <c r="AA8670" s="4" t="str">
        <f>IF($V8670="","",IF(Y8670&lt;36,0,IF(AND(36&lt;=Y8670,Y8670&lt;71),VLOOKUP($W8670,日射量と図３!$E$6:$F$34,2,TRUE),IF(AND(71&lt;=Y8670,Y8670&lt;107),VLOOKUP($W8670,日射量と図３!$E$6:$G$34,3,TRUE),IF(AND(107&lt;=Y8670,Y8670&lt;143),VLOOKUP($W8670,日射量と図３!$E$6:$H$34,4,TRUE),VLOOKUP($W8670,日射量と図３!$E$6:$I$34,5,TRUE))))))</f>
        <v/>
      </c>
      <c r="AB8670" s="4" t="str">
        <f>IF($V8670="","",IF(Z8670&lt;36,0,IF(AND(36&lt;=Z8670,Z8670&lt;71),VLOOKUP($W8670,日射量と図３!$E$6:$F$34,2,TRUE),IF(AND(71&lt;=Z8670,Z8670&lt;107),VLOOKUP($W8670,日射量と図３!$E$6:$G$34,3,TRUE),IF(AND(107&lt;=Z8670,Z8670&lt;143),VLOOKUP($W8670,日射量と図３!$E$6:$H$34,4,TRUE),VLOOKUP($W8670,日射量と図３!$E$6:$I$34,5,TRUE))))))</f>
        <v/>
      </c>
      <c r="AC8670" s="382" t="str">
        <f t="shared" si="1635"/>
        <v/>
      </c>
      <c r="AD8670" s="382" t="str">
        <f t="shared" si="1636"/>
        <v/>
      </c>
    </row>
    <row r="8671" spans="11:30" ht="13.5" customHeight="1">
      <c r="K8671" s="4">
        <f t="shared" si="1632"/>
        <v>5</v>
      </c>
      <c r="L8671" s="34">
        <v>43613</v>
      </c>
      <c r="M8671" s="4">
        <v>362</v>
      </c>
      <c r="N8671" s="4">
        <v>4</v>
      </c>
      <c r="O8671" s="31">
        <v>0.125</v>
      </c>
      <c r="P8671" s="35">
        <v>17.97</v>
      </c>
      <c r="Q8671" s="36">
        <f t="shared" si="1633"/>
        <v>13</v>
      </c>
      <c r="R8671" s="4">
        <f t="shared" si="1634"/>
        <v>0</v>
      </c>
      <c r="S8671" s="31">
        <f t="shared" si="1637"/>
        <v>0.20944444444444443</v>
      </c>
      <c r="T8671" s="31">
        <f t="shared" si="1638"/>
        <v>0.77601851851851855</v>
      </c>
      <c r="U8671" s="4">
        <f t="shared" si="1639"/>
        <v>0</v>
      </c>
      <c r="V8671" s="4" t="str">
        <f t="shared" si="1640"/>
        <v/>
      </c>
      <c r="W8671" s="18" t="str">
        <f>IF(V8671="","",VLOOKUP(L8671,日射量と図３!$A$4:$C$368,3,TRUE)*238.85/100)</f>
        <v/>
      </c>
      <c r="X8671" s="4" t="str">
        <f t="shared" si="1641"/>
        <v/>
      </c>
      <c r="Y8671" s="4" t="str">
        <f t="shared" ref="Y8671:Y8734" si="1642">IF(V8671="","",$AH$30*V8671/(($AG$18/$AH$18)*X8671))</f>
        <v/>
      </c>
      <c r="Z8671" s="4" t="str">
        <f t="shared" ref="Z8671:Z8734" si="1643">IF(V8671="","",$AH$30*V8671/(($AG$19/$AH$19)*X8671))</f>
        <v/>
      </c>
      <c r="AA8671" s="4" t="str">
        <f>IF($V8671="","",IF(Y8671&lt;36,0,IF(AND(36&lt;=Y8671,Y8671&lt;71),VLOOKUP($W8671,日射量と図３!$E$6:$F$34,2,TRUE),IF(AND(71&lt;=Y8671,Y8671&lt;107),VLOOKUP($W8671,日射量と図３!$E$6:$G$34,3,TRUE),IF(AND(107&lt;=Y8671,Y8671&lt;143),VLOOKUP($W8671,日射量と図３!$E$6:$H$34,4,TRUE),VLOOKUP($W8671,日射量と図３!$E$6:$I$34,5,TRUE))))))</f>
        <v/>
      </c>
      <c r="AB8671" s="4" t="str">
        <f>IF($V8671="","",IF(Z8671&lt;36,0,IF(AND(36&lt;=Z8671,Z8671&lt;71),VLOOKUP($W8671,日射量と図３!$E$6:$F$34,2,TRUE),IF(AND(71&lt;=Z8671,Z8671&lt;107),VLOOKUP($W8671,日射量と図３!$E$6:$G$34,3,TRUE),IF(AND(107&lt;=Z8671,Z8671&lt;143),VLOOKUP($W8671,日射量と図３!$E$6:$H$34,4,TRUE),VLOOKUP($W8671,日射量と図３!$E$6:$I$34,5,TRUE))))))</f>
        <v/>
      </c>
      <c r="AC8671" s="382" t="str">
        <f t="shared" si="1635"/>
        <v/>
      </c>
      <c r="AD8671" s="382" t="str">
        <f t="shared" si="1636"/>
        <v/>
      </c>
    </row>
    <row r="8672" spans="11:30" ht="13.5" customHeight="1">
      <c r="K8672" s="4">
        <f t="shared" si="1632"/>
        <v>5</v>
      </c>
      <c r="L8672" s="34">
        <v>43613</v>
      </c>
      <c r="M8672" s="4">
        <v>362</v>
      </c>
      <c r="N8672" s="4">
        <v>5</v>
      </c>
      <c r="O8672" s="31">
        <v>0.16666666666666666</v>
      </c>
      <c r="P8672" s="35">
        <v>17.779999999999998</v>
      </c>
      <c r="Q8672" s="36">
        <f t="shared" si="1633"/>
        <v>15</v>
      </c>
      <c r="R8672" s="4">
        <f t="shared" si="1634"/>
        <v>0</v>
      </c>
      <c r="S8672" s="31">
        <f t="shared" si="1637"/>
        <v>0.20944444444444443</v>
      </c>
      <c r="T8672" s="31">
        <f t="shared" si="1638"/>
        <v>0.77601851851851855</v>
      </c>
      <c r="U8672" s="4">
        <f t="shared" si="1639"/>
        <v>0</v>
      </c>
      <c r="V8672" s="4" t="str">
        <f t="shared" si="1640"/>
        <v/>
      </c>
      <c r="W8672" s="18" t="str">
        <f>IF(V8672="","",VLOOKUP(L8672,日射量と図３!$A$4:$C$368,3,TRUE)*238.85/100)</f>
        <v/>
      </c>
      <c r="X8672" s="4" t="str">
        <f t="shared" si="1641"/>
        <v/>
      </c>
      <c r="Y8672" s="4" t="str">
        <f t="shared" si="1642"/>
        <v/>
      </c>
      <c r="Z8672" s="4" t="str">
        <f t="shared" si="1643"/>
        <v/>
      </c>
      <c r="AA8672" s="4" t="str">
        <f>IF($V8672="","",IF(Y8672&lt;36,0,IF(AND(36&lt;=Y8672,Y8672&lt;71),VLOOKUP($W8672,日射量と図３!$E$6:$F$34,2,TRUE),IF(AND(71&lt;=Y8672,Y8672&lt;107),VLOOKUP($W8672,日射量と図３!$E$6:$G$34,3,TRUE),IF(AND(107&lt;=Y8672,Y8672&lt;143),VLOOKUP($W8672,日射量と図３!$E$6:$H$34,4,TRUE),VLOOKUP($W8672,日射量と図３!$E$6:$I$34,5,TRUE))))))</f>
        <v/>
      </c>
      <c r="AB8672" s="4" t="str">
        <f>IF($V8672="","",IF(Z8672&lt;36,0,IF(AND(36&lt;=Z8672,Z8672&lt;71),VLOOKUP($W8672,日射量と図３!$E$6:$F$34,2,TRUE),IF(AND(71&lt;=Z8672,Z8672&lt;107),VLOOKUP($W8672,日射量と図３!$E$6:$G$34,3,TRUE),IF(AND(107&lt;=Z8672,Z8672&lt;143),VLOOKUP($W8672,日射量と図３!$E$6:$H$34,4,TRUE),VLOOKUP($W8672,日射量と図３!$E$6:$I$34,5,TRUE))))))</f>
        <v/>
      </c>
      <c r="AC8672" s="382" t="str">
        <f t="shared" si="1635"/>
        <v/>
      </c>
      <c r="AD8672" s="382" t="str">
        <f t="shared" si="1636"/>
        <v/>
      </c>
    </row>
    <row r="8673" spans="11:30" ht="13.5" customHeight="1">
      <c r="K8673" s="4">
        <f t="shared" si="1632"/>
        <v>5</v>
      </c>
      <c r="L8673" s="34">
        <v>43613</v>
      </c>
      <c r="M8673" s="4">
        <v>362</v>
      </c>
      <c r="N8673" s="4">
        <v>6</v>
      </c>
      <c r="O8673" s="31">
        <v>0.20833333333333334</v>
      </c>
      <c r="P8673" s="35">
        <v>17.599999999999998</v>
      </c>
      <c r="Q8673" s="36">
        <f t="shared" si="1633"/>
        <v>15</v>
      </c>
      <c r="R8673" s="4">
        <f t="shared" si="1634"/>
        <v>0</v>
      </c>
      <c r="S8673" s="31">
        <f t="shared" si="1637"/>
        <v>0.20944444444444443</v>
      </c>
      <c r="T8673" s="31">
        <f t="shared" si="1638"/>
        <v>0.77601851851851855</v>
      </c>
      <c r="U8673" s="4">
        <f t="shared" si="1639"/>
        <v>0</v>
      </c>
      <c r="V8673" s="4" t="str">
        <f t="shared" si="1640"/>
        <v/>
      </c>
      <c r="W8673" s="18" t="str">
        <f>IF(V8673="","",VLOOKUP(L8673,日射量と図３!$A$4:$C$368,3,TRUE)*238.85/100)</f>
        <v/>
      </c>
      <c r="X8673" s="4" t="str">
        <f t="shared" si="1641"/>
        <v/>
      </c>
      <c r="Y8673" s="4" t="str">
        <f t="shared" si="1642"/>
        <v/>
      </c>
      <c r="Z8673" s="4" t="str">
        <f t="shared" si="1643"/>
        <v/>
      </c>
      <c r="AA8673" s="4" t="str">
        <f>IF($V8673="","",IF(Y8673&lt;36,0,IF(AND(36&lt;=Y8673,Y8673&lt;71),VLOOKUP($W8673,日射量と図３!$E$6:$F$34,2,TRUE),IF(AND(71&lt;=Y8673,Y8673&lt;107),VLOOKUP($W8673,日射量と図３!$E$6:$G$34,3,TRUE),IF(AND(107&lt;=Y8673,Y8673&lt;143),VLOOKUP($W8673,日射量と図３!$E$6:$H$34,4,TRUE),VLOOKUP($W8673,日射量と図３!$E$6:$I$34,5,TRUE))))))</f>
        <v/>
      </c>
      <c r="AB8673" s="4" t="str">
        <f>IF($V8673="","",IF(Z8673&lt;36,0,IF(AND(36&lt;=Z8673,Z8673&lt;71),VLOOKUP($W8673,日射量と図３!$E$6:$F$34,2,TRUE),IF(AND(71&lt;=Z8673,Z8673&lt;107),VLOOKUP($W8673,日射量と図３!$E$6:$G$34,3,TRUE),IF(AND(107&lt;=Z8673,Z8673&lt;143),VLOOKUP($W8673,日射量と図３!$E$6:$H$34,4,TRUE),VLOOKUP($W8673,日射量と図３!$E$6:$I$34,5,TRUE))))))</f>
        <v/>
      </c>
      <c r="AC8673" s="382" t="str">
        <f t="shared" si="1635"/>
        <v/>
      </c>
      <c r="AD8673" s="382" t="str">
        <f t="shared" si="1636"/>
        <v/>
      </c>
    </row>
    <row r="8674" spans="11:30" ht="13.5" customHeight="1">
      <c r="K8674" s="4">
        <f t="shared" si="1632"/>
        <v>5</v>
      </c>
      <c r="L8674" s="34">
        <v>43613</v>
      </c>
      <c r="M8674" s="4">
        <v>362</v>
      </c>
      <c r="N8674" s="4">
        <v>7</v>
      </c>
      <c r="O8674" s="31">
        <v>0.25</v>
      </c>
      <c r="P8674" s="35">
        <v>18.22</v>
      </c>
      <c r="Q8674" s="36">
        <f t="shared" si="1633"/>
        <v>15</v>
      </c>
      <c r="R8674" s="4">
        <f t="shared" si="1634"/>
        <v>0</v>
      </c>
      <c r="S8674" s="31">
        <f t="shared" si="1637"/>
        <v>0.20944444444444443</v>
      </c>
      <c r="T8674" s="31">
        <f t="shared" si="1638"/>
        <v>0.77601851851851855</v>
      </c>
      <c r="U8674" s="4">
        <f t="shared" si="1639"/>
        <v>0</v>
      </c>
      <c r="V8674" s="4" t="str">
        <f t="shared" si="1640"/>
        <v/>
      </c>
      <c r="W8674" s="18" t="str">
        <f>IF(V8674="","",VLOOKUP(L8674,日射量と図３!$A$4:$C$368,3,TRUE)*238.85/100)</f>
        <v/>
      </c>
      <c r="X8674" s="4" t="str">
        <f t="shared" si="1641"/>
        <v/>
      </c>
      <c r="Y8674" s="4" t="str">
        <f t="shared" si="1642"/>
        <v/>
      </c>
      <c r="Z8674" s="4" t="str">
        <f t="shared" si="1643"/>
        <v/>
      </c>
      <c r="AA8674" s="4" t="str">
        <f>IF($V8674="","",IF(Y8674&lt;36,0,IF(AND(36&lt;=Y8674,Y8674&lt;71),VLOOKUP($W8674,日射量と図３!$E$6:$F$34,2,TRUE),IF(AND(71&lt;=Y8674,Y8674&lt;107),VLOOKUP($W8674,日射量と図３!$E$6:$G$34,3,TRUE),IF(AND(107&lt;=Y8674,Y8674&lt;143),VLOOKUP($W8674,日射量と図３!$E$6:$H$34,4,TRUE),VLOOKUP($W8674,日射量と図３!$E$6:$I$34,5,TRUE))))))</f>
        <v/>
      </c>
      <c r="AB8674" s="4" t="str">
        <f>IF($V8674="","",IF(Z8674&lt;36,0,IF(AND(36&lt;=Z8674,Z8674&lt;71),VLOOKUP($W8674,日射量と図３!$E$6:$F$34,2,TRUE),IF(AND(71&lt;=Z8674,Z8674&lt;107),VLOOKUP($W8674,日射量と図３!$E$6:$G$34,3,TRUE),IF(AND(107&lt;=Z8674,Z8674&lt;143),VLOOKUP($W8674,日射量と図３!$E$6:$H$34,4,TRUE),VLOOKUP($W8674,日射量と図３!$E$6:$I$34,5,TRUE))))))</f>
        <v/>
      </c>
      <c r="AC8674" s="382" t="str">
        <f t="shared" si="1635"/>
        <v/>
      </c>
      <c r="AD8674" s="382" t="str">
        <f t="shared" si="1636"/>
        <v/>
      </c>
    </row>
    <row r="8675" spans="11:30" ht="13.5" customHeight="1">
      <c r="K8675" s="4">
        <f t="shared" si="1632"/>
        <v>5</v>
      </c>
      <c r="L8675" s="34">
        <v>43613</v>
      </c>
      <c r="M8675" s="4">
        <v>362</v>
      </c>
      <c r="N8675" s="4">
        <v>8</v>
      </c>
      <c r="O8675" s="31">
        <v>0.29166666666666669</v>
      </c>
      <c r="P8675" s="35">
        <v>19.27</v>
      </c>
      <c r="Q8675" s="36">
        <f t="shared" si="1633"/>
        <v>12</v>
      </c>
      <c r="R8675" s="4">
        <f t="shared" si="1634"/>
        <v>0</v>
      </c>
      <c r="S8675" s="31">
        <f t="shared" si="1637"/>
        <v>0.20944444444444443</v>
      </c>
      <c r="T8675" s="31">
        <f t="shared" si="1638"/>
        <v>0.77601851851851855</v>
      </c>
      <c r="U8675" s="4">
        <f t="shared" si="1639"/>
        <v>0</v>
      </c>
      <c r="V8675" s="4" t="str">
        <f t="shared" si="1640"/>
        <v/>
      </c>
      <c r="W8675" s="18" t="str">
        <f>IF(V8675="","",VLOOKUP(L8675,日射量と図３!$A$4:$C$368,3,TRUE)*238.85/100)</f>
        <v/>
      </c>
      <c r="X8675" s="4" t="str">
        <f t="shared" si="1641"/>
        <v/>
      </c>
      <c r="Y8675" s="4" t="str">
        <f t="shared" si="1642"/>
        <v/>
      </c>
      <c r="Z8675" s="4" t="str">
        <f t="shared" si="1643"/>
        <v/>
      </c>
      <c r="AA8675" s="4" t="str">
        <f>IF($V8675="","",IF(Y8675&lt;36,0,IF(AND(36&lt;=Y8675,Y8675&lt;71),VLOOKUP($W8675,日射量と図３!$E$6:$F$34,2,TRUE),IF(AND(71&lt;=Y8675,Y8675&lt;107),VLOOKUP($W8675,日射量と図３!$E$6:$G$34,3,TRUE),IF(AND(107&lt;=Y8675,Y8675&lt;143),VLOOKUP($W8675,日射量と図３!$E$6:$H$34,4,TRUE),VLOOKUP($W8675,日射量と図３!$E$6:$I$34,5,TRUE))))))</f>
        <v/>
      </c>
      <c r="AB8675" s="4" t="str">
        <f>IF($V8675="","",IF(Z8675&lt;36,0,IF(AND(36&lt;=Z8675,Z8675&lt;71),VLOOKUP($W8675,日射量と図３!$E$6:$F$34,2,TRUE),IF(AND(71&lt;=Z8675,Z8675&lt;107),VLOOKUP($W8675,日射量と図３!$E$6:$G$34,3,TRUE),IF(AND(107&lt;=Z8675,Z8675&lt;143),VLOOKUP($W8675,日射量と図３!$E$6:$H$34,4,TRUE),VLOOKUP($W8675,日射量と図３!$E$6:$I$34,5,TRUE))))))</f>
        <v/>
      </c>
      <c r="AC8675" s="382" t="str">
        <f t="shared" si="1635"/>
        <v/>
      </c>
      <c r="AD8675" s="382" t="str">
        <f t="shared" si="1636"/>
        <v/>
      </c>
    </row>
    <row r="8676" spans="11:30" ht="13.5" customHeight="1">
      <c r="K8676" s="4">
        <f t="shared" si="1632"/>
        <v>5</v>
      </c>
      <c r="L8676" s="34">
        <v>43613</v>
      </c>
      <c r="M8676" s="4">
        <v>362</v>
      </c>
      <c r="N8676" s="4">
        <v>9</v>
      </c>
      <c r="O8676" s="31">
        <v>0.33333333333333331</v>
      </c>
      <c r="P8676" s="35">
        <v>20.43</v>
      </c>
      <c r="Q8676" s="36">
        <f t="shared" si="1633"/>
        <v>12</v>
      </c>
      <c r="R8676" s="4">
        <f t="shared" si="1634"/>
        <v>0</v>
      </c>
      <c r="S8676" s="31">
        <f t="shared" si="1637"/>
        <v>0.20944444444444443</v>
      </c>
      <c r="T8676" s="31">
        <f t="shared" si="1638"/>
        <v>0.77601851851851855</v>
      </c>
      <c r="U8676" s="4">
        <f t="shared" si="1639"/>
        <v>0</v>
      </c>
      <c r="V8676" s="4" t="str">
        <f t="shared" si="1640"/>
        <v/>
      </c>
      <c r="W8676" s="18" t="str">
        <f>IF(V8676="","",VLOOKUP(L8676,日射量と図３!$A$4:$C$368,3,TRUE)*238.85/100)</f>
        <v/>
      </c>
      <c r="X8676" s="4" t="str">
        <f t="shared" si="1641"/>
        <v/>
      </c>
      <c r="Y8676" s="4" t="str">
        <f t="shared" si="1642"/>
        <v/>
      </c>
      <c r="Z8676" s="4" t="str">
        <f t="shared" si="1643"/>
        <v/>
      </c>
      <c r="AA8676" s="4" t="str">
        <f>IF($V8676="","",IF(Y8676&lt;36,0,IF(AND(36&lt;=Y8676,Y8676&lt;71),VLOOKUP($W8676,日射量と図３!$E$6:$F$34,2,TRUE),IF(AND(71&lt;=Y8676,Y8676&lt;107),VLOOKUP($W8676,日射量と図３!$E$6:$G$34,3,TRUE),IF(AND(107&lt;=Y8676,Y8676&lt;143),VLOOKUP($W8676,日射量と図３!$E$6:$H$34,4,TRUE),VLOOKUP($W8676,日射量と図３!$E$6:$I$34,5,TRUE))))))</f>
        <v/>
      </c>
      <c r="AB8676" s="4" t="str">
        <f>IF($V8676="","",IF(Z8676&lt;36,0,IF(AND(36&lt;=Z8676,Z8676&lt;71),VLOOKUP($W8676,日射量と図３!$E$6:$F$34,2,TRUE),IF(AND(71&lt;=Z8676,Z8676&lt;107),VLOOKUP($W8676,日射量と図３!$E$6:$G$34,3,TRUE),IF(AND(107&lt;=Z8676,Z8676&lt;143),VLOOKUP($W8676,日射量と図３!$E$6:$H$34,4,TRUE),VLOOKUP($W8676,日射量と図３!$E$6:$I$34,5,TRUE))))))</f>
        <v/>
      </c>
      <c r="AC8676" s="382" t="str">
        <f t="shared" si="1635"/>
        <v/>
      </c>
      <c r="AD8676" s="382" t="str">
        <f t="shared" si="1636"/>
        <v/>
      </c>
    </row>
    <row r="8677" spans="11:30" ht="13.5" customHeight="1">
      <c r="K8677" s="4">
        <f t="shared" si="1632"/>
        <v>5</v>
      </c>
      <c r="L8677" s="34">
        <v>43613</v>
      </c>
      <c r="M8677" s="4">
        <v>362</v>
      </c>
      <c r="N8677" s="4">
        <v>10</v>
      </c>
      <c r="O8677" s="31">
        <v>0.375</v>
      </c>
      <c r="P8677" s="35">
        <v>21.55</v>
      </c>
      <c r="Q8677" s="36">
        <f t="shared" si="1633"/>
        <v>12</v>
      </c>
      <c r="R8677" s="4">
        <f t="shared" si="1634"/>
        <v>0</v>
      </c>
      <c r="S8677" s="31">
        <f t="shared" si="1637"/>
        <v>0.20944444444444443</v>
      </c>
      <c r="T8677" s="31">
        <f t="shared" si="1638"/>
        <v>0.77601851851851855</v>
      </c>
      <c r="U8677" s="4">
        <f t="shared" si="1639"/>
        <v>0</v>
      </c>
      <c r="V8677" s="4" t="str">
        <f t="shared" si="1640"/>
        <v/>
      </c>
      <c r="W8677" s="18" t="str">
        <f>IF(V8677="","",VLOOKUP(L8677,日射量と図３!$A$4:$C$368,3,TRUE)*238.85/100)</f>
        <v/>
      </c>
      <c r="X8677" s="4" t="str">
        <f t="shared" si="1641"/>
        <v/>
      </c>
      <c r="Y8677" s="4" t="str">
        <f t="shared" si="1642"/>
        <v/>
      </c>
      <c r="Z8677" s="4" t="str">
        <f t="shared" si="1643"/>
        <v/>
      </c>
      <c r="AA8677" s="4" t="str">
        <f>IF($V8677="","",IF(Y8677&lt;36,0,IF(AND(36&lt;=Y8677,Y8677&lt;71),VLOOKUP($W8677,日射量と図３!$E$6:$F$34,2,TRUE),IF(AND(71&lt;=Y8677,Y8677&lt;107),VLOOKUP($W8677,日射量と図３!$E$6:$G$34,3,TRUE),IF(AND(107&lt;=Y8677,Y8677&lt;143),VLOOKUP($W8677,日射量と図３!$E$6:$H$34,4,TRUE),VLOOKUP($W8677,日射量と図３!$E$6:$I$34,5,TRUE))))))</f>
        <v/>
      </c>
      <c r="AB8677" s="4" t="str">
        <f>IF($V8677="","",IF(Z8677&lt;36,0,IF(AND(36&lt;=Z8677,Z8677&lt;71),VLOOKUP($W8677,日射量と図３!$E$6:$F$34,2,TRUE),IF(AND(71&lt;=Z8677,Z8677&lt;107),VLOOKUP($W8677,日射量と図３!$E$6:$G$34,3,TRUE),IF(AND(107&lt;=Z8677,Z8677&lt;143),VLOOKUP($W8677,日射量と図３!$E$6:$H$34,4,TRUE),VLOOKUP($W8677,日射量と図３!$E$6:$I$34,5,TRUE))))))</f>
        <v/>
      </c>
      <c r="AC8677" s="382" t="str">
        <f t="shared" si="1635"/>
        <v/>
      </c>
      <c r="AD8677" s="382" t="str">
        <f t="shared" si="1636"/>
        <v/>
      </c>
    </row>
    <row r="8678" spans="11:30" ht="13.5" customHeight="1">
      <c r="K8678" s="4">
        <f t="shared" si="1632"/>
        <v>5</v>
      </c>
      <c r="L8678" s="34">
        <v>43613</v>
      </c>
      <c r="M8678" s="4">
        <v>362</v>
      </c>
      <c r="N8678" s="4">
        <v>11</v>
      </c>
      <c r="O8678" s="31">
        <v>0.41666666666666669</v>
      </c>
      <c r="P8678" s="35">
        <v>22.29</v>
      </c>
      <c r="Q8678" s="36">
        <f t="shared" si="1633"/>
        <v>12</v>
      </c>
      <c r="R8678" s="4">
        <f t="shared" si="1634"/>
        <v>0</v>
      </c>
      <c r="S8678" s="31">
        <f t="shared" si="1637"/>
        <v>0.20944444444444443</v>
      </c>
      <c r="T8678" s="31">
        <f t="shared" si="1638"/>
        <v>0.77601851851851855</v>
      </c>
      <c r="U8678" s="4">
        <f t="shared" si="1639"/>
        <v>0</v>
      </c>
      <c r="V8678" s="4" t="str">
        <f t="shared" si="1640"/>
        <v/>
      </c>
      <c r="W8678" s="18" t="str">
        <f>IF(V8678="","",VLOOKUP(L8678,日射量と図３!$A$4:$C$368,3,TRUE)*238.85/100)</f>
        <v/>
      </c>
      <c r="X8678" s="4" t="str">
        <f t="shared" si="1641"/>
        <v/>
      </c>
      <c r="Y8678" s="4" t="str">
        <f t="shared" si="1642"/>
        <v/>
      </c>
      <c r="Z8678" s="4" t="str">
        <f t="shared" si="1643"/>
        <v/>
      </c>
      <c r="AA8678" s="4" t="str">
        <f>IF($V8678="","",IF(Y8678&lt;36,0,IF(AND(36&lt;=Y8678,Y8678&lt;71),VLOOKUP($W8678,日射量と図３!$E$6:$F$34,2,TRUE),IF(AND(71&lt;=Y8678,Y8678&lt;107),VLOOKUP($W8678,日射量と図３!$E$6:$G$34,3,TRUE),IF(AND(107&lt;=Y8678,Y8678&lt;143),VLOOKUP($W8678,日射量と図３!$E$6:$H$34,4,TRUE),VLOOKUP($W8678,日射量と図３!$E$6:$I$34,5,TRUE))))))</f>
        <v/>
      </c>
      <c r="AB8678" s="4" t="str">
        <f>IF($V8678="","",IF(Z8678&lt;36,0,IF(AND(36&lt;=Z8678,Z8678&lt;71),VLOOKUP($W8678,日射量と図３!$E$6:$F$34,2,TRUE),IF(AND(71&lt;=Z8678,Z8678&lt;107),VLOOKUP($W8678,日射量と図３!$E$6:$G$34,3,TRUE),IF(AND(107&lt;=Z8678,Z8678&lt;143),VLOOKUP($W8678,日射量と図３!$E$6:$H$34,4,TRUE),VLOOKUP($W8678,日射量と図３!$E$6:$I$34,5,TRUE))))))</f>
        <v/>
      </c>
      <c r="AC8678" s="382" t="str">
        <f t="shared" si="1635"/>
        <v/>
      </c>
      <c r="AD8678" s="382" t="str">
        <f t="shared" si="1636"/>
        <v/>
      </c>
    </row>
    <row r="8679" spans="11:30" ht="13.5" customHeight="1">
      <c r="K8679" s="4">
        <f t="shared" si="1632"/>
        <v>5</v>
      </c>
      <c r="L8679" s="34">
        <v>43613</v>
      </c>
      <c r="M8679" s="4">
        <v>362</v>
      </c>
      <c r="N8679" s="4">
        <v>12</v>
      </c>
      <c r="O8679" s="31">
        <v>0.45833333333333331</v>
      </c>
      <c r="P8679" s="35">
        <v>23.029999999999998</v>
      </c>
      <c r="Q8679" s="36">
        <f t="shared" si="1633"/>
        <v>12</v>
      </c>
      <c r="R8679" s="4">
        <f t="shared" si="1634"/>
        <v>0</v>
      </c>
      <c r="S8679" s="31">
        <f t="shared" si="1637"/>
        <v>0.20944444444444443</v>
      </c>
      <c r="T8679" s="31">
        <f t="shared" si="1638"/>
        <v>0.77601851851851855</v>
      </c>
      <c r="U8679" s="4">
        <f t="shared" si="1639"/>
        <v>0</v>
      </c>
      <c r="V8679" s="4" t="str">
        <f t="shared" si="1640"/>
        <v/>
      </c>
      <c r="W8679" s="18" t="str">
        <f>IF(V8679="","",VLOOKUP(L8679,日射量と図３!$A$4:$C$368,3,TRUE)*238.85/100)</f>
        <v/>
      </c>
      <c r="X8679" s="4" t="str">
        <f t="shared" si="1641"/>
        <v/>
      </c>
      <c r="Y8679" s="4" t="str">
        <f t="shared" si="1642"/>
        <v/>
      </c>
      <c r="Z8679" s="4" t="str">
        <f t="shared" si="1643"/>
        <v/>
      </c>
      <c r="AA8679" s="4" t="str">
        <f>IF($V8679="","",IF(Y8679&lt;36,0,IF(AND(36&lt;=Y8679,Y8679&lt;71),VLOOKUP($W8679,日射量と図３!$E$6:$F$34,2,TRUE),IF(AND(71&lt;=Y8679,Y8679&lt;107),VLOOKUP($W8679,日射量と図３!$E$6:$G$34,3,TRUE),IF(AND(107&lt;=Y8679,Y8679&lt;143),VLOOKUP($W8679,日射量と図３!$E$6:$H$34,4,TRUE),VLOOKUP($W8679,日射量と図３!$E$6:$I$34,5,TRUE))))))</f>
        <v/>
      </c>
      <c r="AB8679" s="4" t="str">
        <f>IF($V8679="","",IF(Z8679&lt;36,0,IF(AND(36&lt;=Z8679,Z8679&lt;71),VLOOKUP($W8679,日射量と図３!$E$6:$F$34,2,TRUE),IF(AND(71&lt;=Z8679,Z8679&lt;107),VLOOKUP($W8679,日射量と図３!$E$6:$G$34,3,TRUE),IF(AND(107&lt;=Z8679,Z8679&lt;143),VLOOKUP($W8679,日射量と図３!$E$6:$H$34,4,TRUE),VLOOKUP($W8679,日射量と図３!$E$6:$I$34,5,TRUE))))))</f>
        <v/>
      </c>
      <c r="AC8679" s="382" t="str">
        <f t="shared" si="1635"/>
        <v/>
      </c>
      <c r="AD8679" s="382" t="str">
        <f t="shared" si="1636"/>
        <v/>
      </c>
    </row>
    <row r="8680" spans="11:30" ht="13.5" customHeight="1">
      <c r="K8680" s="4">
        <f t="shared" si="1632"/>
        <v>5</v>
      </c>
      <c r="L8680" s="34">
        <v>43613</v>
      </c>
      <c r="M8680" s="4">
        <v>362</v>
      </c>
      <c r="N8680" s="4">
        <v>13</v>
      </c>
      <c r="O8680" s="31">
        <v>0.5</v>
      </c>
      <c r="P8680" s="35">
        <v>23.919999999999998</v>
      </c>
      <c r="Q8680" s="36">
        <f t="shared" si="1633"/>
        <v>12</v>
      </c>
      <c r="R8680" s="4">
        <f t="shared" si="1634"/>
        <v>0</v>
      </c>
      <c r="S8680" s="31">
        <f t="shared" si="1637"/>
        <v>0.20944444444444443</v>
      </c>
      <c r="T8680" s="31">
        <f t="shared" si="1638"/>
        <v>0.77601851851851855</v>
      </c>
      <c r="U8680" s="4">
        <f t="shared" si="1639"/>
        <v>0</v>
      </c>
      <c r="V8680" s="4" t="str">
        <f t="shared" si="1640"/>
        <v/>
      </c>
      <c r="W8680" s="18" t="str">
        <f>IF(V8680="","",VLOOKUP(L8680,日射量と図３!$A$4:$C$368,3,TRUE)*238.85/100)</f>
        <v/>
      </c>
      <c r="X8680" s="4" t="str">
        <f t="shared" si="1641"/>
        <v/>
      </c>
      <c r="Y8680" s="4" t="str">
        <f t="shared" si="1642"/>
        <v/>
      </c>
      <c r="Z8680" s="4" t="str">
        <f t="shared" si="1643"/>
        <v/>
      </c>
      <c r="AA8680" s="4" t="str">
        <f>IF($V8680="","",IF(Y8680&lt;36,0,IF(AND(36&lt;=Y8680,Y8680&lt;71),VLOOKUP($W8680,日射量と図３!$E$6:$F$34,2,TRUE),IF(AND(71&lt;=Y8680,Y8680&lt;107),VLOOKUP($W8680,日射量と図３!$E$6:$G$34,3,TRUE),IF(AND(107&lt;=Y8680,Y8680&lt;143),VLOOKUP($W8680,日射量と図３!$E$6:$H$34,4,TRUE),VLOOKUP($W8680,日射量と図３!$E$6:$I$34,5,TRUE))))))</f>
        <v/>
      </c>
      <c r="AB8680" s="4" t="str">
        <f>IF($V8680="","",IF(Z8680&lt;36,0,IF(AND(36&lt;=Z8680,Z8680&lt;71),VLOOKUP($W8680,日射量と図３!$E$6:$F$34,2,TRUE),IF(AND(71&lt;=Z8680,Z8680&lt;107),VLOOKUP($W8680,日射量と図３!$E$6:$G$34,3,TRUE),IF(AND(107&lt;=Z8680,Z8680&lt;143),VLOOKUP($W8680,日射量と図３!$E$6:$H$34,4,TRUE),VLOOKUP($W8680,日射量と図３!$E$6:$I$34,5,TRUE))))))</f>
        <v/>
      </c>
      <c r="AC8680" s="382" t="str">
        <f t="shared" si="1635"/>
        <v/>
      </c>
      <c r="AD8680" s="382" t="str">
        <f t="shared" si="1636"/>
        <v/>
      </c>
    </row>
    <row r="8681" spans="11:30" ht="13.5" customHeight="1">
      <c r="K8681" s="4">
        <f t="shared" si="1632"/>
        <v>5</v>
      </c>
      <c r="L8681" s="34">
        <v>43613</v>
      </c>
      <c r="M8681" s="4">
        <v>362</v>
      </c>
      <c r="N8681" s="4">
        <v>14</v>
      </c>
      <c r="O8681" s="31">
        <v>0.54166666666666663</v>
      </c>
      <c r="P8681" s="35">
        <v>24.07</v>
      </c>
      <c r="Q8681" s="36">
        <f t="shared" si="1633"/>
        <v>12</v>
      </c>
      <c r="R8681" s="4">
        <f t="shared" si="1634"/>
        <v>0</v>
      </c>
      <c r="S8681" s="31">
        <f t="shared" si="1637"/>
        <v>0.20944444444444443</v>
      </c>
      <c r="T8681" s="31">
        <f t="shared" si="1638"/>
        <v>0.77601851851851855</v>
      </c>
      <c r="U8681" s="4">
        <f t="shared" si="1639"/>
        <v>0</v>
      </c>
      <c r="V8681" s="4" t="str">
        <f t="shared" si="1640"/>
        <v/>
      </c>
      <c r="W8681" s="18" t="str">
        <f>IF(V8681="","",VLOOKUP(L8681,日射量と図３!$A$4:$C$368,3,TRUE)*238.85/100)</f>
        <v/>
      </c>
      <c r="X8681" s="4" t="str">
        <f t="shared" si="1641"/>
        <v/>
      </c>
      <c r="Y8681" s="4" t="str">
        <f t="shared" si="1642"/>
        <v/>
      </c>
      <c r="Z8681" s="4" t="str">
        <f t="shared" si="1643"/>
        <v/>
      </c>
      <c r="AA8681" s="4" t="str">
        <f>IF($V8681="","",IF(Y8681&lt;36,0,IF(AND(36&lt;=Y8681,Y8681&lt;71),VLOOKUP($W8681,日射量と図３!$E$6:$F$34,2,TRUE),IF(AND(71&lt;=Y8681,Y8681&lt;107),VLOOKUP($W8681,日射量と図３!$E$6:$G$34,3,TRUE),IF(AND(107&lt;=Y8681,Y8681&lt;143),VLOOKUP($W8681,日射量と図３!$E$6:$H$34,4,TRUE),VLOOKUP($W8681,日射量と図３!$E$6:$I$34,5,TRUE))))))</f>
        <v/>
      </c>
      <c r="AB8681" s="4" t="str">
        <f>IF($V8681="","",IF(Z8681&lt;36,0,IF(AND(36&lt;=Z8681,Z8681&lt;71),VLOOKUP($W8681,日射量と図３!$E$6:$F$34,2,TRUE),IF(AND(71&lt;=Z8681,Z8681&lt;107),VLOOKUP($W8681,日射量と図３!$E$6:$G$34,3,TRUE),IF(AND(107&lt;=Z8681,Z8681&lt;143),VLOOKUP($W8681,日射量と図３!$E$6:$H$34,4,TRUE),VLOOKUP($W8681,日射量と図３!$E$6:$I$34,5,TRUE))))))</f>
        <v/>
      </c>
      <c r="AC8681" s="382" t="str">
        <f t="shared" si="1635"/>
        <v/>
      </c>
      <c r="AD8681" s="382" t="str">
        <f t="shared" si="1636"/>
        <v/>
      </c>
    </row>
    <row r="8682" spans="11:30" ht="13.5" customHeight="1">
      <c r="K8682" s="4">
        <f t="shared" si="1632"/>
        <v>5</v>
      </c>
      <c r="L8682" s="34">
        <v>43613</v>
      </c>
      <c r="M8682" s="4">
        <v>362</v>
      </c>
      <c r="N8682" s="4">
        <v>15</v>
      </c>
      <c r="O8682" s="31">
        <v>0.58333333333333337</v>
      </c>
      <c r="P8682" s="35">
        <v>24.119999999999997</v>
      </c>
      <c r="Q8682" s="36">
        <f t="shared" si="1633"/>
        <v>12</v>
      </c>
      <c r="R8682" s="4">
        <f t="shared" si="1634"/>
        <v>0</v>
      </c>
      <c r="S8682" s="31">
        <f t="shared" si="1637"/>
        <v>0.20944444444444443</v>
      </c>
      <c r="T8682" s="31">
        <f t="shared" si="1638"/>
        <v>0.77601851851851855</v>
      </c>
      <c r="U8682" s="4">
        <f t="shared" si="1639"/>
        <v>0</v>
      </c>
      <c r="V8682" s="4" t="str">
        <f t="shared" si="1640"/>
        <v/>
      </c>
      <c r="W8682" s="18" t="str">
        <f>IF(V8682="","",VLOOKUP(L8682,日射量と図３!$A$4:$C$368,3,TRUE)*238.85/100)</f>
        <v/>
      </c>
      <c r="X8682" s="4" t="str">
        <f t="shared" si="1641"/>
        <v/>
      </c>
      <c r="Y8682" s="4" t="str">
        <f t="shared" si="1642"/>
        <v/>
      </c>
      <c r="Z8682" s="4" t="str">
        <f t="shared" si="1643"/>
        <v/>
      </c>
      <c r="AA8682" s="4" t="str">
        <f>IF($V8682="","",IF(Y8682&lt;36,0,IF(AND(36&lt;=Y8682,Y8682&lt;71),VLOOKUP($W8682,日射量と図３!$E$6:$F$34,2,TRUE),IF(AND(71&lt;=Y8682,Y8682&lt;107),VLOOKUP($W8682,日射量と図３!$E$6:$G$34,3,TRUE),IF(AND(107&lt;=Y8682,Y8682&lt;143),VLOOKUP($W8682,日射量と図３!$E$6:$H$34,4,TRUE),VLOOKUP($W8682,日射量と図３!$E$6:$I$34,5,TRUE))))))</f>
        <v/>
      </c>
      <c r="AB8682" s="4" t="str">
        <f>IF($V8682="","",IF(Z8682&lt;36,0,IF(AND(36&lt;=Z8682,Z8682&lt;71),VLOOKUP($W8682,日射量と図３!$E$6:$F$34,2,TRUE),IF(AND(71&lt;=Z8682,Z8682&lt;107),VLOOKUP($W8682,日射量と図３!$E$6:$G$34,3,TRUE),IF(AND(107&lt;=Z8682,Z8682&lt;143),VLOOKUP($W8682,日射量と図３!$E$6:$H$34,4,TRUE),VLOOKUP($W8682,日射量と図３!$E$6:$I$34,5,TRUE))))))</f>
        <v/>
      </c>
      <c r="AC8682" s="382" t="str">
        <f t="shared" si="1635"/>
        <v/>
      </c>
      <c r="AD8682" s="382" t="str">
        <f t="shared" si="1636"/>
        <v/>
      </c>
    </row>
    <row r="8683" spans="11:30" ht="13.5" customHeight="1">
      <c r="K8683" s="4">
        <f t="shared" si="1632"/>
        <v>5</v>
      </c>
      <c r="L8683" s="34">
        <v>43613</v>
      </c>
      <c r="M8683" s="4">
        <v>362</v>
      </c>
      <c r="N8683" s="4">
        <v>16</v>
      </c>
      <c r="O8683" s="31">
        <v>0.625</v>
      </c>
      <c r="P8683" s="35">
        <v>24.020000000000003</v>
      </c>
      <c r="Q8683" s="36">
        <f t="shared" si="1633"/>
        <v>16</v>
      </c>
      <c r="R8683" s="4">
        <f t="shared" si="1634"/>
        <v>0</v>
      </c>
      <c r="S8683" s="31">
        <f t="shared" si="1637"/>
        <v>0.20944444444444443</v>
      </c>
      <c r="T8683" s="31">
        <f t="shared" si="1638"/>
        <v>0.77601851851851855</v>
      </c>
      <c r="U8683" s="4">
        <f t="shared" si="1639"/>
        <v>0</v>
      </c>
      <c r="V8683" s="4" t="str">
        <f t="shared" si="1640"/>
        <v/>
      </c>
      <c r="W8683" s="18" t="str">
        <f>IF(V8683="","",VLOOKUP(L8683,日射量と図３!$A$4:$C$368,3,TRUE)*238.85/100)</f>
        <v/>
      </c>
      <c r="X8683" s="4" t="str">
        <f t="shared" si="1641"/>
        <v/>
      </c>
      <c r="Y8683" s="4" t="str">
        <f t="shared" si="1642"/>
        <v/>
      </c>
      <c r="Z8683" s="4" t="str">
        <f t="shared" si="1643"/>
        <v/>
      </c>
      <c r="AA8683" s="4" t="str">
        <f>IF($V8683="","",IF(Y8683&lt;36,0,IF(AND(36&lt;=Y8683,Y8683&lt;71),VLOOKUP($W8683,日射量と図３!$E$6:$F$34,2,TRUE),IF(AND(71&lt;=Y8683,Y8683&lt;107),VLOOKUP($W8683,日射量と図３!$E$6:$G$34,3,TRUE),IF(AND(107&lt;=Y8683,Y8683&lt;143),VLOOKUP($W8683,日射量と図３!$E$6:$H$34,4,TRUE),VLOOKUP($W8683,日射量と図３!$E$6:$I$34,5,TRUE))))))</f>
        <v/>
      </c>
      <c r="AB8683" s="4" t="str">
        <f>IF($V8683="","",IF(Z8683&lt;36,0,IF(AND(36&lt;=Z8683,Z8683&lt;71),VLOOKUP($W8683,日射量と図３!$E$6:$F$34,2,TRUE),IF(AND(71&lt;=Z8683,Z8683&lt;107),VLOOKUP($W8683,日射量と図３!$E$6:$G$34,3,TRUE),IF(AND(107&lt;=Z8683,Z8683&lt;143),VLOOKUP($W8683,日射量と図３!$E$6:$H$34,4,TRUE),VLOOKUP($W8683,日射量と図３!$E$6:$I$34,5,TRUE))))))</f>
        <v/>
      </c>
      <c r="AC8683" s="382" t="str">
        <f t="shared" si="1635"/>
        <v/>
      </c>
      <c r="AD8683" s="382" t="str">
        <f t="shared" si="1636"/>
        <v/>
      </c>
    </row>
    <row r="8684" spans="11:30" ht="13.5" customHeight="1">
      <c r="K8684" s="4">
        <f t="shared" si="1632"/>
        <v>5</v>
      </c>
      <c r="L8684" s="34">
        <v>43613</v>
      </c>
      <c r="M8684" s="4">
        <v>362</v>
      </c>
      <c r="N8684" s="4">
        <v>17</v>
      </c>
      <c r="O8684" s="31">
        <v>0.66666666666666663</v>
      </c>
      <c r="P8684" s="35">
        <v>23.46</v>
      </c>
      <c r="Q8684" s="36">
        <f t="shared" si="1633"/>
        <v>16</v>
      </c>
      <c r="R8684" s="4">
        <f t="shared" si="1634"/>
        <v>0</v>
      </c>
      <c r="S8684" s="31">
        <f t="shared" si="1637"/>
        <v>0.20944444444444443</v>
      </c>
      <c r="T8684" s="31">
        <f t="shared" si="1638"/>
        <v>0.77601851851851855</v>
      </c>
      <c r="U8684" s="4">
        <f t="shared" si="1639"/>
        <v>0</v>
      </c>
      <c r="V8684" s="4" t="str">
        <f t="shared" si="1640"/>
        <v/>
      </c>
      <c r="W8684" s="18" t="str">
        <f>IF(V8684="","",VLOOKUP(L8684,日射量と図３!$A$4:$C$368,3,TRUE)*238.85/100)</f>
        <v/>
      </c>
      <c r="X8684" s="4" t="str">
        <f t="shared" si="1641"/>
        <v/>
      </c>
      <c r="Y8684" s="4" t="str">
        <f t="shared" si="1642"/>
        <v/>
      </c>
      <c r="Z8684" s="4" t="str">
        <f t="shared" si="1643"/>
        <v/>
      </c>
      <c r="AA8684" s="4" t="str">
        <f>IF($V8684="","",IF(Y8684&lt;36,0,IF(AND(36&lt;=Y8684,Y8684&lt;71),VLOOKUP($W8684,日射量と図３!$E$6:$F$34,2,TRUE),IF(AND(71&lt;=Y8684,Y8684&lt;107),VLOOKUP($W8684,日射量と図３!$E$6:$G$34,3,TRUE),IF(AND(107&lt;=Y8684,Y8684&lt;143),VLOOKUP($W8684,日射量と図３!$E$6:$H$34,4,TRUE),VLOOKUP($W8684,日射量と図３!$E$6:$I$34,5,TRUE))))))</f>
        <v/>
      </c>
      <c r="AB8684" s="4" t="str">
        <f>IF($V8684="","",IF(Z8684&lt;36,0,IF(AND(36&lt;=Z8684,Z8684&lt;71),VLOOKUP($W8684,日射量と図３!$E$6:$F$34,2,TRUE),IF(AND(71&lt;=Z8684,Z8684&lt;107),VLOOKUP($W8684,日射量と図３!$E$6:$G$34,3,TRUE),IF(AND(107&lt;=Z8684,Z8684&lt;143),VLOOKUP($W8684,日射量と図３!$E$6:$H$34,4,TRUE),VLOOKUP($W8684,日射量と図３!$E$6:$I$34,5,TRUE))))))</f>
        <v/>
      </c>
      <c r="AC8684" s="382" t="str">
        <f t="shared" si="1635"/>
        <v/>
      </c>
      <c r="AD8684" s="382" t="str">
        <f t="shared" si="1636"/>
        <v/>
      </c>
    </row>
    <row r="8685" spans="11:30" ht="13.5" customHeight="1">
      <c r="K8685" s="4">
        <f t="shared" si="1632"/>
        <v>5</v>
      </c>
      <c r="L8685" s="34">
        <v>43613</v>
      </c>
      <c r="M8685" s="4">
        <v>362</v>
      </c>
      <c r="N8685" s="4">
        <v>18</v>
      </c>
      <c r="O8685" s="31">
        <v>0.70833333333333337</v>
      </c>
      <c r="P8685" s="35">
        <v>22.46</v>
      </c>
      <c r="Q8685" s="36">
        <f t="shared" si="1633"/>
        <v>16</v>
      </c>
      <c r="R8685" s="4">
        <f t="shared" si="1634"/>
        <v>0</v>
      </c>
      <c r="S8685" s="31">
        <f t="shared" si="1637"/>
        <v>0.20944444444444443</v>
      </c>
      <c r="T8685" s="31">
        <f t="shared" si="1638"/>
        <v>0.77601851851851855</v>
      </c>
      <c r="U8685" s="4">
        <f t="shared" si="1639"/>
        <v>0</v>
      </c>
      <c r="V8685" s="4" t="str">
        <f t="shared" si="1640"/>
        <v/>
      </c>
      <c r="W8685" s="18" t="str">
        <f>IF(V8685="","",VLOOKUP(L8685,日射量と図３!$A$4:$C$368,3,TRUE)*238.85/100)</f>
        <v/>
      </c>
      <c r="X8685" s="4" t="str">
        <f t="shared" si="1641"/>
        <v/>
      </c>
      <c r="Y8685" s="4" t="str">
        <f t="shared" si="1642"/>
        <v/>
      </c>
      <c r="Z8685" s="4" t="str">
        <f t="shared" si="1643"/>
        <v/>
      </c>
      <c r="AA8685" s="4" t="str">
        <f>IF($V8685="","",IF(Y8685&lt;36,0,IF(AND(36&lt;=Y8685,Y8685&lt;71),VLOOKUP($W8685,日射量と図３!$E$6:$F$34,2,TRUE),IF(AND(71&lt;=Y8685,Y8685&lt;107),VLOOKUP($W8685,日射量と図３!$E$6:$G$34,3,TRUE),IF(AND(107&lt;=Y8685,Y8685&lt;143),VLOOKUP($W8685,日射量と図３!$E$6:$H$34,4,TRUE),VLOOKUP($W8685,日射量と図３!$E$6:$I$34,5,TRUE))))))</f>
        <v/>
      </c>
      <c r="AB8685" s="4" t="str">
        <f>IF($V8685="","",IF(Z8685&lt;36,0,IF(AND(36&lt;=Z8685,Z8685&lt;71),VLOOKUP($W8685,日射量と図３!$E$6:$F$34,2,TRUE),IF(AND(71&lt;=Z8685,Z8685&lt;107),VLOOKUP($W8685,日射量と図３!$E$6:$G$34,3,TRUE),IF(AND(107&lt;=Z8685,Z8685&lt;143),VLOOKUP($W8685,日射量と図３!$E$6:$H$34,4,TRUE),VLOOKUP($W8685,日射量と図３!$E$6:$I$34,5,TRUE))))))</f>
        <v/>
      </c>
      <c r="AC8685" s="382" t="str">
        <f t="shared" si="1635"/>
        <v/>
      </c>
      <c r="AD8685" s="382" t="str">
        <f t="shared" si="1636"/>
        <v/>
      </c>
    </row>
    <row r="8686" spans="11:30" ht="13.5" customHeight="1">
      <c r="K8686" s="4">
        <f t="shared" si="1632"/>
        <v>5</v>
      </c>
      <c r="L8686" s="34">
        <v>43613</v>
      </c>
      <c r="M8686" s="4">
        <v>362</v>
      </c>
      <c r="N8686" s="4">
        <v>19</v>
      </c>
      <c r="O8686" s="31">
        <v>0.75</v>
      </c>
      <c r="P8686" s="35">
        <v>21.93</v>
      </c>
      <c r="Q8686" s="36">
        <f t="shared" si="1633"/>
        <v>16</v>
      </c>
      <c r="R8686" s="4">
        <f t="shared" si="1634"/>
        <v>0</v>
      </c>
      <c r="S8686" s="31">
        <f t="shared" si="1637"/>
        <v>0.20944444444444443</v>
      </c>
      <c r="T8686" s="31">
        <f t="shared" si="1638"/>
        <v>0.77601851851851855</v>
      </c>
      <c r="U8686" s="4">
        <f t="shared" si="1639"/>
        <v>0</v>
      </c>
      <c r="V8686" s="4" t="str">
        <f t="shared" si="1640"/>
        <v/>
      </c>
      <c r="W8686" s="18" t="str">
        <f>IF(V8686="","",VLOOKUP(L8686,日射量と図３!$A$4:$C$368,3,TRUE)*238.85/100)</f>
        <v/>
      </c>
      <c r="X8686" s="4" t="str">
        <f t="shared" si="1641"/>
        <v/>
      </c>
      <c r="Y8686" s="4" t="str">
        <f t="shared" si="1642"/>
        <v/>
      </c>
      <c r="Z8686" s="4" t="str">
        <f t="shared" si="1643"/>
        <v/>
      </c>
      <c r="AA8686" s="4" t="str">
        <f>IF($V8686="","",IF(Y8686&lt;36,0,IF(AND(36&lt;=Y8686,Y8686&lt;71),VLOOKUP($W8686,日射量と図３!$E$6:$F$34,2,TRUE),IF(AND(71&lt;=Y8686,Y8686&lt;107),VLOOKUP($W8686,日射量と図３!$E$6:$G$34,3,TRUE),IF(AND(107&lt;=Y8686,Y8686&lt;143),VLOOKUP($W8686,日射量と図３!$E$6:$H$34,4,TRUE),VLOOKUP($W8686,日射量と図３!$E$6:$I$34,5,TRUE))))))</f>
        <v/>
      </c>
      <c r="AB8686" s="4" t="str">
        <f>IF($V8686="","",IF(Z8686&lt;36,0,IF(AND(36&lt;=Z8686,Z8686&lt;71),VLOOKUP($W8686,日射量と図３!$E$6:$F$34,2,TRUE),IF(AND(71&lt;=Z8686,Z8686&lt;107),VLOOKUP($W8686,日射量と図３!$E$6:$G$34,3,TRUE),IF(AND(107&lt;=Z8686,Z8686&lt;143),VLOOKUP($W8686,日射量と図３!$E$6:$H$34,4,TRUE),VLOOKUP($W8686,日射量と図３!$E$6:$I$34,5,TRUE))))))</f>
        <v/>
      </c>
      <c r="AC8686" s="382" t="str">
        <f t="shared" si="1635"/>
        <v/>
      </c>
      <c r="AD8686" s="382" t="str">
        <f t="shared" si="1636"/>
        <v/>
      </c>
    </row>
    <row r="8687" spans="11:30" ht="13.5" customHeight="1">
      <c r="K8687" s="4">
        <f t="shared" si="1632"/>
        <v>5</v>
      </c>
      <c r="L8687" s="34">
        <v>43613</v>
      </c>
      <c r="M8687" s="4">
        <v>362</v>
      </c>
      <c r="N8687" s="4">
        <v>20</v>
      </c>
      <c r="O8687" s="31">
        <v>0.79166666666666663</v>
      </c>
      <c r="P8687" s="35">
        <v>21.14</v>
      </c>
      <c r="Q8687" s="36">
        <f t="shared" si="1633"/>
        <v>16</v>
      </c>
      <c r="R8687" s="4">
        <f t="shared" si="1634"/>
        <v>0</v>
      </c>
      <c r="S8687" s="31">
        <f t="shared" si="1637"/>
        <v>0.20944444444444443</v>
      </c>
      <c r="T8687" s="31">
        <f t="shared" si="1638"/>
        <v>0.77601851851851855</v>
      </c>
      <c r="U8687" s="4">
        <f t="shared" si="1639"/>
        <v>0</v>
      </c>
      <c r="V8687" s="4" t="str">
        <f t="shared" si="1640"/>
        <v/>
      </c>
      <c r="W8687" s="18" t="str">
        <f>IF(V8687="","",VLOOKUP(L8687,日射量と図３!$A$4:$C$368,3,TRUE)*238.85/100)</f>
        <v/>
      </c>
      <c r="X8687" s="4" t="str">
        <f t="shared" si="1641"/>
        <v/>
      </c>
      <c r="Y8687" s="4" t="str">
        <f t="shared" si="1642"/>
        <v/>
      </c>
      <c r="Z8687" s="4" t="str">
        <f t="shared" si="1643"/>
        <v/>
      </c>
      <c r="AA8687" s="4" t="str">
        <f>IF($V8687="","",IF(Y8687&lt;36,0,IF(AND(36&lt;=Y8687,Y8687&lt;71),VLOOKUP($W8687,日射量と図３!$E$6:$F$34,2,TRUE),IF(AND(71&lt;=Y8687,Y8687&lt;107),VLOOKUP($W8687,日射量と図３!$E$6:$G$34,3,TRUE),IF(AND(107&lt;=Y8687,Y8687&lt;143),VLOOKUP($W8687,日射量と図３!$E$6:$H$34,4,TRUE),VLOOKUP($W8687,日射量と図３!$E$6:$I$34,5,TRUE))))))</f>
        <v/>
      </c>
      <c r="AB8687" s="4" t="str">
        <f>IF($V8687="","",IF(Z8687&lt;36,0,IF(AND(36&lt;=Z8687,Z8687&lt;71),VLOOKUP($W8687,日射量と図３!$E$6:$F$34,2,TRUE),IF(AND(71&lt;=Z8687,Z8687&lt;107),VLOOKUP($W8687,日射量と図３!$E$6:$G$34,3,TRUE),IF(AND(107&lt;=Z8687,Z8687&lt;143),VLOOKUP($W8687,日射量と図３!$E$6:$H$34,4,TRUE),VLOOKUP($W8687,日射量と図３!$E$6:$I$34,5,TRUE))))))</f>
        <v/>
      </c>
      <c r="AC8687" s="382" t="str">
        <f t="shared" si="1635"/>
        <v/>
      </c>
      <c r="AD8687" s="382" t="str">
        <f t="shared" si="1636"/>
        <v/>
      </c>
    </row>
    <row r="8688" spans="11:30" ht="13.5" customHeight="1">
      <c r="K8688" s="4">
        <f t="shared" si="1632"/>
        <v>5</v>
      </c>
      <c r="L8688" s="34">
        <v>43613</v>
      </c>
      <c r="M8688" s="4">
        <v>362</v>
      </c>
      <c r="N8688" s="4">
        <v>21</v>
      </c>
      <c r="O8688" s="31">
        <v>0.83333333333333337</v>
      </c>
      <c r="P8688" s="35">
        <v>20.53</v>
      </c>
      <c r="Q8688" s="36">
        <f t="shared" si="1633"/>
        <v>16</v>
      </c>
      <c r="R8688" s="4">
        <f t="shared" si="1634"/>
        <v>0</v>
      </c>
      <c r="S8688" s="31">
        <f t="shared" si="1637"/>
        <v>0.20944444444444443</v>
      </c>
      <c r="T8688" s="31">
        <f t="shared" si="1638"/>
        <v>0.77601851851851855</v>
      </c>
      <c r="U8688" s="4">
        <f t="shared" si="1639"/>
        <v>0</v>
      </c>
      <c r="V8688" s="4" t="str">
        <f t="shared" si="1640"/>
        <v/>
      </c>
      <c r="W8688" s="18" t="str">
        <f>IF(V8688="","",VLOOKUP(L8688,日射量と図３!$A$4:$C$368,3,TRUE)*238.85/100)</f>
        <v/>
      </c>
      <c r="X8688" s="4" t="str">
        <f t="shared" si="1641"/>
        <v/>
      </c>
      <c r="Y8688" s="4" t="str">
        <f t="shared" si="1642"/>
        <v/>
      </c>
      <c r="Z8688" s="4" t="str">
        <f t="shared" si="1643"/>
        <v/>
      </c>
      <c r="AA8688" s="4" t="str">
        <f>IF($V8688="","",IF(Y8688&lt;36,0,IF(AND(36&lt;=Y8688,Y8688&lt;71),VLOOKUP($W8688,日射量と図３!$E$6:$F$34,2,TRUE),IF(AND(71&lt;=Y8688,Y8688&lt;107),VLOOKUP($W8688,日射量と図３!$E$6:$G$34,3,TRUE),IF(AND(107&lt;=Y8688,Y8688&lt;143),VLOOKUP($W8688,日射量と図３!$E$6:$H$34,4,TRUE),VLOOKUP($W8688,日射量と図３!$E$6:$I$34,5,TRUE))))))</f>
        <v/>
      </c>
      <c r="AB8688" s="4" t="str">
        <f>IF($V8688="","",IF(Z8688&lt;36,0,IF(AND(36&lt;=Z8688,Z8688&lt;71),VLOOKUP($W8688,日射量と図３!$E$6:$F$34,2,TRUE),IF(AND(71&lt;=Z8688,Z8688&lt;107),VLOOKUP($W8688,日射量と図３!$E$6:$G$34,3,TRUE),IF(AND(107&lt;=Z8688,Z8688&lt;143),VLOOKUP($W8688,日射量と図３!$E$6:$H$34,4,TRUE),VLOOKUP($W8688,日射量と図３!$E$6:$I$34,5,TRUE))))))</f>
        <v/>
      </c>
      <c r="AC8688" s="382" t="str">
        <f t="shared" si="1635"/>
        <v/>
      </c>
      <c r="AD8688" s="382" t="str">
        <f t="shared" si="1636"/>
        <v/>
      </c>
    </row>
    <row r="8689" spans="11:30" ht="13.5" customHeight="1">
      <c r="K8689" s="4">
        <f t="shared" si="1632"/>
        <v>5</v>
      </c>
      <c r="L8689" s="34">
        <v>43613</v>
      </c>
      <c r="M8689" s="4">
        <v>362</v>
      </c>
      <c r="N8689" s="4">
        <v>22</v>
      </c>
      <c r="O8689" s="31">
        <v>0.875</v>
      </c>
      <c r="P8689" s="35">
        <v>19.850000000000001</v>
      </c>
      <c r="Q8689" s="36">
        <f t="shared" si="1633"/>
        <v>16</v>
      </c>
      <c r="R8689" s="4">
        <f t="shared" si="1634"/>
        <v>0</v>
      </c>
      <c r="S8689" s="31">
        <f t="shared" si="1637"/>
        <v>0.20944444444444443</v>
      </c>
      <c r="T8689" s="31">
        <f t="shared" si="1638"/>
        <v>0.77601851851851855</v>
      </c>
      <c r="U8689" s="4">
        <f t="shared" si="1639"/>
        <v>0</v>
      </c>
      <c r="V8689" s="4" t="str">
        <f t="shared" si="1640"/>
        <v/>
      </c>
      <c r="W8689" s="18" t="str">
        <f>IF(V8689="","",VLOOKUP(L8689,日射量と図３!$A$4:$C$368,3,TRUE)*238.85/100)</f>
        <v/>
      </c>
      <c r="X8689" s="4" t="str">
        <f t="shared" si="1641"/>
        <v/>
      </c>
      <c r="Y8689" s="4" t="str">
        <f t="shared" si="1642"/>
        <v/>
      </c>
      <c r="Z8689" s="4" t="str">
        <f t="shared" si="1643"/>
        <v/>
      </c>
      <c r="AA8689" s="4" t="str">
        <f>IF($V8689="","",IF(Y8689&lt;36,0,IF(AND(36&lt;=Y8689,Y8689&lt;71),VLOOKUP($W8689,日射量と図３!$E$6:$F$34,2,TRUE),IF(AND(71&lt;=Y8689,Y8689&lt;107),VLOOKUP($W8689,日射量と図３!$E$6:$G$34,3,TRUE),IF(AND(107&lt;=Y8689,Y8689&lt;143),VLOOKUP($W8689,日射量と図３!$E$6:$H$34,4,TRUE),VLOOKUP($W8689,日射量と図３!$E$6:$I$34,5,TRUE))))))</f>
        <v/>
      </c>
      <c r="AB8689" s="4" t="str">
        <f>IF($V8689="","",IF(Z8689&lt;36,0,IF(AND(36&lt;=Z8689,Z8689&lt;71),VLOOKUP($W8689,日射量と図３!$E$6:$F$34,2,TRUE),IF(AND(71&lt;=Z8689,Z8689&lt;107),VLOOKUP($W8689,日射量と図３!$E$6:$G$34,3,TRUE),IF(AND(107&lt;=Z8689,Z8689&lt;143),VLOOKUP($W8689,日射量と図３!$E$6:$H$34,4,TRUE),VLOOKUP($W8689,日射量と図３!$E$6:$I$34,5,TRUE))))))</f>
        <v/>
      </c>
      <c r="AC8689" s="382" t="str">
        <f t="shared" si="1635"/>
        <v/>
      </c>
      <c r="AD8689" s="382" t="str">
        <f t="shared" si="1636"/>
        <v/>
      </c>
    </row>
    <row r="8690" spans="11:30" ht="13.5" customHeight="1">
      <c r="K8690" s="4">
        <f t="shared" si="1632"/>
        <v>5</v>
      </c>
      <c r="L8690" s="34">
        <v>43613</v>
      </c>
      <c r="M8690" s="4">
        <v>362</v>
      </c>
      <c r="N8690" s="4">
        <v>23</v>
      </c>
      <c r="O8690" s="31">
        <v>0.91666666666666663</v>
      </c>
      <c r="P8690" s="35">
        <v>19.550000000000004</v>
      </c>
      <c r="Q8690" s="36">
        <f t="shared" si="1633"/>
        <v>13</v>
      </c>
      <c r="R8690" s="4">
        <f t="shared" si="1634"/>
        <v>0</v>
      </c>
      <c r="S8690" s="31">
        <f t="shared" si="1637"/>
        <v>0.20944444444444443</v>
      </c>
      <c r="T8690" s="31">
        <f t="shared" si="1638"/>
        <v>0.77601851851851855</v>
      </c>
      <c r="U8690" s="4">
        <f t="shared" si="1639"/>
        <v>0</v>
      </c>
      <c r="V8690" s="4" t="str">
        <f t="shared" si="1640"/>
        <v/>
      </c>
      <c r="W8690" s="18" t="str">
        <f>IF(V8690="","",VLOOKUP(L8690,日射量と図３!$A$4:$C$368,3,TRUE)*238.85/100)</f>
        <v/>
      </c>
      <c r="X8690" s="4" t="str">
        <f t="shared" si="1641"/>
        <v/>
      </c>
      <c r="Y8690" s="4" t="str">
        <f t="shared" si="1642"/>
        <v/>
      </c>
      <c r="Z8690" s="4" t="str">
        <f t="shared" si="1643"/>
        <v/>
      </c>
      <c r="AA8690" s="4" t="str">
        <f>IF($V8690="","",IF(Y8690&lt;36,0,IF(AND(36&lt;=Y8690,Y8690&lt;71),VLOOKUP($W8690,日射量と図３!$E$6:$F$34,2,TRUE),IF(AND(71&lt;=Y8690,Y8690&lt;107),VLOOKUP($W8690,日射量と図３!$E$6:$G$34,3,TRUE),IF(AND(107&lt;=Y8690,Y8690&lt;143),VLOOKUP($W8690,日射量と図３!$E$6:$H$34,4,TRUE),VLOOKUP($W8690,日射量と図３!$E$6:$I$34,5,TRUE))))))</f>
        <v/>
      </c>
      <c r="AB8690" s="4" t="str">
        <f>IF($V8690="","",IF(Z8690&lt;36,0,IF(AND(36&lt;=Z8690,Z8690&lt;71),VLOOKUP($W8690,日射量と図３!$E$6:$F$34,2,TRUE),IF(AND(71&lt;=Z8690,Z8690&lt;107),VLOOKUP($W8690,日射量と図３!$E$6:$G$34,3,TRUE),IF(AND(107&lt;=Z8690,Z8690&lt;143),VLOOKUP($W8690,日射量と図３!$E$6:$H$34,4,TRUE),VLOOKUP($W8690,日射量と図３!$E$6:$I$34,5,TRUE))))))</f>
        <v/>
      </c>
      <c r="AC8690" s="382" t="str">
        <f t="shared" si="1635"/>
        <v/>
      </c>
      <c r="AD8690" s="382" t="str">
        <f t="shared" si="1636"/>
        <v/>
      </c>
    </row>
    <row r="8691" spans="11:30" ht="13.5" customHeight="1">
      <c r="K8691" s="4">
        <f t="shared" si="1632"/>
        <v>5</v>
      </c>
      <c r="L8691" s="34">
        <v>43613</v>
      </c>
      <c r="M8691" s="4">
        <v>362</v>
      </c>
      <c r="N8691" s="4">
        <v>24</v>
      </c>
      <c r="O8691" s="31">
        <v>0.95833333333333337</v>
      </c>
      <c r="P8691" s="35">
        <v>19.009999999999998</v>
      </c>
      <c r="Q8691" s="36">
        <f t="shared" si="1633"/>
        <v>13</v>
      </c>
      <c r="R8691" s="4">
        <f t="shared" si="1634"/>
        <v>0</v>
      </c>
      <c r="S8691" s="31">
        <f t="shared" si="1637"/>
        <v>0.20944444444444443</v>
      </c>
      <c r="T8691" s="31">
        <f t="shared" si="1638"/>
        <v>0.77601851851851855</v>
      </c>
      <c r="U8691" s="4">
        <f t="shared" si="1639"/>
        <v>0</v>
      </c>
      <c r="V8691" s="4" t="str">
        <f t="shared" si="1640"/>
        <v/>
      </c>
      <c r="W8691" s="18" t="str">
        <f>IF(V8691="","",VLOOKUP(L8691,日射量と図３!$A$4:$C$368,3,TRUE)*238.85/100)</f>
        <v/>
      </c>
      <c r="X8691" s="4" t="str">
        <f t="shared" si="1641"/>
        <v/>
      </c>
      <c r="Y8691" s="4" t="str">
        <f t="shared" si="1642"/>
        <v/>
      </c>
      <c r="Z8691" s="4" t="str">
        <f t="shared" si="1643"/>
        <v/>
      </c>
      <c r="AA8691" s="4" t="str">
        <f>IF($V8691="","",IF(Y8691&lt;36,0,IF(AND(36&lt;=Y8691,Y8691&lt;71),VLOOKUP($W8691,日射量と図３!$E$6:$F$34,2,TRUE),IF(AND(71&lt;=Y8691,Y8691&lt;107),VLOOKUP($W8691,日射量と図３!$E$6:$G$34,3,TRUE),IF(AND(107&lt;=Y8691,Y8691&lt;143),VLOOKUP($W8691,日射量と図３!$E$6:$H$34,4,TRUE),VLOOKUP($W8691,日射量と図３!$E$6:$I$34,5,TRUE))))))</f>
        <v/>
      </c>
      <c r="AB8691" s="4" t="str">
        <f>IF($V8691="","",IF(Z8691&lt;36,0,IF(AND(36&lt;=Z8691,Z8691&lt;71),VLOOKUP($W8691,日射量と図３!$E$6:$F$34,2,TRUE),IF(AND(71&lt;=Z8691,Z8691&lt;107),VLOOKUP($W8691,日射量と図３!$E$6:$G$34,3,TRUE),IF(AND(107&lt;=Z8691,Z8691&lt;143),VLOOKUP($W8691,日射量と図３!$E$6:$H$34,4,TRUE),VLOOKUP($W8691,日射量と図３!$E$6:$I$34,5,TRUE))))))</f>
        <v/>
      </c>
      <c r="AC8691" s="382" t="str">
        <f t="shared" si="1635"/>
        <v/>
      </c>
      <c r="AD8691" s="382" t="str">
        <f t="shared" si="1636"/>
        <v/>
      </c>
    </row>
    <row r="8692" spans="11:30" ht="13.5" customHeight="1">
      <c r="K8692" s="4">
        <f t="shared" si="1632"/>
        <v>5</v>
      </c>
      <c r="L8692" s="34">
        <v>43614</v>
      </c>
      <c r="M8692" s="4">
        <v>363</v>
      </c>
      <c r="N8692" s="4">
        <v>1</v>
      </c>
      <c r="O8692" s="31">
        <v>0</v>
      </c>
      <c r="P8692" s="35">
        <v>18.770000000000003</v>
      </c>
      <c r="Q8692" s="36">
        <f t="shared" si="1633"/>
        <v>13</v>
      </c>
      <c r="R8692" s="4">
        <f t="shared" si="1634"/>
        <v>0</v>
      </c>
      <c r="S8692" s="31">
        <f t="shared" si="1637"/>
        <v>0.20944444444444443</v>
      </c>
      <c r="T8692" s="31">
        <f t="shared" si="1638"/>
        <v>0.77601851851851855</v>
      </c>
      <c r="U8692" s="4">
        <f t="shared" si="1639"/>
        <v>0</v>
      </c>
      <c r="V8692" s="4">
        <f t="shared" si="1640"/>
        <v>0</v>
      </c>
      <c r="W8692" s="18">
        <f>IF(V8692="","",VLOOKUP(L8692,日射量と図３!$A$4:$C$368,3,TRUE)*238.85/100)</f>
        <v>42.993000000000002</v>
      </c>
      <c r="X8692" s="4">
        <f t="shared" si="1641"/>
        <v>14</v>
      </c>
      <c r="Y8692" s="4">
        <f t="shared" si="1642"/>
        <v>0</v>
      </c>
      <c r="Z8692" s="4">
        <f t="shared" si="1643"/>
        <v>0</v>
      </c>
      <c r="AA8692" s="4">
        <f>IF($V8692="","",IF(Y8692&lt;36,0,IF(AND(36&lt;=Y8692,Y8692&lt;71),VLOOKUP($W8692,日射量と図３!$E$6:$F$34,2,TRUE),IF(AND(71&lt;=Y8692,Y8692&lt;107),VLOOKUP($W8692,日射量と図３!$E$6:$G$34,3,TRUE),IF(AND(107&lt;=Y8692,Y8692&lt;143),VLOOKUP($W8692,日射量と図３!$E$6:$H$34,4,TRUE),VLOOKUP($W8692,日射量と図３!$E$6:$I$34,5,TRUE))))))</f>
        <v>0</v>
      </c>
      <c r="AB8692" s="4">
        <f>IF($V8692="","",IF(Z8692&lt;36,0,IF(AND(36&lt;=Z8692,Z8692&lt;71),VLOOKUP($W8692,日射量と図３!$E$6:$F$34,2,TRUE),IF(AND(71&lt;=Z8692,Z8692&lt;107),VLOOKUP($W8692,日射量と図３!$E$6:$G$34,3,TRUE),IF(AND(107&lt;=Z8692,Z8692&lt;143),VLOOKUP($W8692,日射量と図３!$E$6:$H$34,4,TRUE),VLOOKUP($W8692,日射量と図３!$E$6:$I$34,5,TRUE))))))</f>
        <v>0</v>
      </c>
      <c r="AC8692" s="382">
        <f t="shared" si="1635"/>
        <v>0</v>
      </c>
      <c r="AD8692" s="382">
        <f t="shared" si="1636"/>
        <v>0</v>
      </c>
    </row>
    <row r="8693" spans="11:30" ht="13.5" customHeight="1">
      <c r="K8693" s="4">
        <f t="shared" si="1632"/>
        <v>5</v>
      </c>
      <c r="L8693" s="34">
        <v>43614</v>
      </c>
      <c r="M8693" s="4">
        <v>363</v>
      </c>
      <c r="N8693" s="4">
        <v>2</v>
      </c>
      <c r="O8693" s="31">
        <v>4.1666666666666664E-2</v>
      </c>
      <c r="P8693" s="35">
        <v>18.39</v>
      </c>
      <c r="Q8693" s="36">
        <f t="shared" si="1633"/>
        <v>13</v>
      </c>
      <c r="R8693" s="4">
        <f t="shared" si="1634"/>
        <v>0</v>
      </c>
      <c r="S8693" s="31">
        <f t="shared" si="1637"/>
        <v>0.20944444444444443</v>
      </c>
      <c r="T8693" s="31">
        <f t="shared" si="1638"/>
        <v>0.77601851851851855</v>
      </c>
      <c r="U8693" s="4">
        <f t="shared" si="1639"/>
        <v>0</v>
      </c>
      <c r="V8693" s="4" t="str">
        <f t="shared" si="1640"/>
        <v/>
      </c>
      <c r="W8693" s="18" t="str">
        <f>IF(V8693="","",VLOOKUP(L8693,日射量と図３!$A$4:$C$368,3,TRUE)*238.85/100)</f>
        <v/>
      </c>
      <c r="X8693" s="4" t="str">
        <f t="shared" si="1641"/>
        <v/>
      </c>
      <c r="Y8693" s="4" t="str">
        <f t="shared" si="1642"/>
        <v/>
      </c>
      <c r="Z8693" s="4" t="str">
        <f t="shared" si="1643"/>
        <v/>
      </c>
      <c r="AA8693" s="4" t="str">
        <f>IF($V8693="","",IF(Y8693&lt;36,0,IF(AND(36&lt;=Y8693,Y8693&lt;71),VLOOKUP($W8693,日射量と図３!$E$6:$F$34,2,TRUE),IF(AND(71&lt;=Y8693,Y8693&lt;107),VLOOKUP($W8693,日射量と図３!$E$6:$G$34,3,TRUE),IF(AND(107&lt;=Y8693,Y8693&lt;143),VLOOKUP($W8693,日射量と図３!$E$6:$H$34,4,TRUE),VLOOKUP($W8693,日射量と図３!$E$6:$I$34,5,TRUE))))))</f>
        <v/>
      </c>
      <c r="AB8693" s="4" t="str">
        <f>IF($V8693="","",IF(Z8693&lt;36,0,IF(AND(36&lt;=Z8693,Z8693&lt;71),VLOOKUP($W8693,日射量と図３!$E$6:$F$34,2,TRUE),IF(AND(71&lt;=Z8693,Z8693&lt;107),VLOOKUP($W8693,日射量と図３!$E$6:$G$34,3,TRUE),IF(AND(107&lt;=Z8693,Z8693&lt;143),VLOOKUP($W8693,日射量と図３!$E$6:$H$34,4,TRUE),VLOOKUP($W8693,日射量と図３!$E$6:$I$34,5,TRUE))))))</f>
        <v/>
      </c>
      <c r="AC8693" s="382" t="str">
        <f t="shared" si="1635"/>
        <v/>
      </c>
      <c r="AD8693" s="382" t="str">
        <f t="shared" si="1636"/>
        <v/>
      </c>
    </row>
    <row r="8694" spans="11:30" ht="13.5" customHeight="1">
      <c r="K8694" s="4">
        <f t="shared" si="1632"/>
        <v>5</v>
      </c>
      <c r="L8694" s="34">
        <v>43614</v>
      </c>
      <c r="M8694" s="4">
        <v>363</v>
      </c>
      <c r="N8694" s="4">
        <v>3</v>
      </c>
      <c r="O8694" s="31">
        <v>8.3333333333333329E-2</v>
      </c>
      <c r="P8694" s="35">
        <v>18.369999999999997</v>
      </c>
      <c r="Q8694" s="36">
        <f t="shared" si="1633"/>
        <v>13</v>
      </c>
      <c r="R8694" s="4">
        <f t="shared" si="1634"/>
        <v>0</v>
      </c>
      <c r="S8694" s="31">
        <f t="shared" si="1637"/>
        <v>0.20944444444444443</v>
      </c>
      <c r="T8694" s="31">
        <f t="shared" si="1638"/>
        <v>0.77601851851851855</v>
      </c>
      <c r="U8694" s="4">
        <f t="shared" si="1639"/>
        <v>0</v>
      </c>
      <c r="V8694" s="4" t="str">
        <f t="shared" si="1640"/>
        <v/>
      </c>
      <c r="W8694" s="18" t="str">
        <f>IF(V8694="","",VLOOKUP(L8694,日射量と図３!$A$4:$C$368,3,TRUE)*238.85/100)</f>
        <v/>
      </c>
      <c r="X8694" s="4" t="str">
        <f t="shared" si="1641"/>
        <v/>
      </c>
      <c r="Y8694" s="4" t="str">
        <f t="shared" si="1642"/>
        <v/>
      </c>
      <c r="Z8694" s="4" t="str">
        <f t="shared" si="1643"/>
        <v/>
      </c>
      <c r="AA8694" s="4" t="str">
        <f>IF($V8694="","",IF(Y8694&lt;36,0,IF(AND(36&lt;=Y8694,Y8694&lt;71),VLOOKUP($W8694,日射量と図３!$E$6:$F$34,2,TRUE),IF(AND(71&lt;=Y8694,Y8694&lt;107),VLOOKUP($W8694,日射量と図３!$E$6:$G$34,3,TRUE),IF(AND(107&lt;=Y8694,Y8694&lt;143),VLOOKUP($W8694,日射量と図３!$E$6:$H$34,4,TRUE),VLOOKUP($W8694,日射量と図３!$E$6:$I$34,5,TRUE))))))</f>
        <v/>
      </c>
      <c r="AB8694" s="4" t="str">
        <f>IF($V8694="","",IF(Z8694&lt;36,0,IF(AND(36&lt;=Z8694,Z8694&lt;71),VLOOKUP($W8694,日射量と図３!$E$6:$F$34,2,TRUE),IF(AND(71&lt;=Z8694,Z8694&lt;107),VLOOKUP($W8694,日射量と図３!$E$6:$G$34,3,TRUE),IF(AND(107&lt;=Z8694,Z8694&lt;143),VLOOKUP($W8694,日射量と図３!$E$6:$H$34,4,TRUE),VLOOKUP($W8694,日射量と図３!$E$6:$I$34,5,TRUE))))))</f>
        <v/>
      </c>
      <c r="AC8694" s="382" t="str">
        <f t="shared" si="1635"/>
        <v/>
      </c>
      <c r="AD8694" s="382" t="str">
        <f t="shared" si="1636"/>
        <v/>
      </c>
    </row>
    <row r="8695" spans="11:30" ht="13.5" customHeight="1">
      <c r="K8695" s="4">
        <f t="shared" si="1632"/>
        <v>5</v>
      </c>
      <c r="L8695" s="34">
        <v>43614</v>
      </c>
      <c r="M8695" s="4">
        <v>363</v>
      </c>
      <c r="N8695" s="4">
        <v>4</v>
      </c>
      <c r="O8695" s="31">
        <v>0.125</v>
      </c>
      <c r="P8695" s="35">
        <v>18.23</v>
      </c>
      <c r="Q8695" s="36">
        <f t="shared" si="1633"/>
        <v>13</v>
      </c>
      <c r="R8695" s="4">
        <f t="shared" si="1634"/>
        <v>0</v>
      </c>
      <c r="S8695" s="31">
        <f t="shared" si="1637"/>
        <v>0.20944444444444443</v>
      </c>
      <c r="T8695" s="31">
        <f t="shared" si="1638"/>
        <v>0.77601851851851855</v>
      </c>
      <c r="U8695" s="4">
        <f t="shared" si="1639"/>
        <v>0</v>
      </c>
      <c r="V8695" s="4" t="str">
        <f t="shared" si="1640"/>
        <v/>
      </c>
      <c r="W8695" s="18" t="str">
        <f>IF(V8695="","",VLOOKUP(L8695,日射量と図３!$A$4:$C$368,3,TRUE)*238.85/100)</f>
        <v/>
      </c>
      <c r="X8695" s="4" t="str">
        <f t="shared" si="1641"/>
        <v/>
      </c>
      <c r="Y8695" s="4" t="str">
        <f t="shared" si="1642"/>
        <v/>
      </c>
      <c r="Z8695" s="4" t="str">
        <f t="shared" si="1643"/>
        <v/>
      </c>
      <c r="AA8695" s="4" t="str">
        <f>IF($V8695="","",IF(Y8695&lt;36,0,IF(AND(36&lt;=Y8695,Y8695&lt;71),VLOOKUP($W8695,日射量と図３!$E$6:$F$34,2,TRUE),IF(AND(71&lt;=Y8695,Y8695&lt;107),VLOOKUP($W8695,日射量と図３!$E$6:$G$34,3,TRUE),IF(AND(107&lt;=Y8695,Y8695&lt;143),VLOOKUP($W8695,日射量と図３!$E$6:$H$34,4,TRUE),VLOOKUP($W8695,日射量と図３!$E$6:$I$34,5,TRUE))))))</f>
        <v/>
      </c>
      <c r="AB8695" s="4" t="str">
        <f>IF($V8695="","",IF(Z8695&lt;36,0,IF(AND(36&lt;=Z8695,Z8695&lt;71),VLOOKUP($W8695,日射量と図３!$E$6:$F$34,2,TRUE),IF(AND(71&lt;=Z8695,Z8695&lt;107),VLOOKUP($W8695,日射量と図３!$E$6:$G$34,3,TRUE),IF(AND(107&lt;=Z8695,Z8695&lt;143),VLOOKUP($W8695,日射量と図３!$E$6:$H$34,4,TRUE),VLOOKUP($W8695,日射量と図３!$E$6:$I$34,5,TRUE))))))</f>
        <v/>
      </c>
      <c r="AC8695" s="382" t="str">
        <f t="shared" si="1635"/>
        <v/>
      </c>
      <c r="AD8695" s="382" t="str">
        <f t="shared" si="1636"/>
        <v/>
      </c>
    </row>
    <row r="8696" spans="11:30" ht="13.5" customHeight="1">
      <c r="K8696" s="4">
        <f t="shared" si="1632"/>
        <v>5</v>
      </c>
      <c r="L8696" s="34">
        <v>43614</v>
      </c>
      <c r="M8696" s="4">
        <v>363</v>
      </c>
      <c r="N8696" s="4">
        <v>5</v>
      </c>
      <c r="O8696" s="31">
        <v>0.16666666666666666</v>
      </c>
      <c r="P8696" s="35">
        <v>17.869999999999997</v>
      </c>
      <c r="Q8696" s="36">
        <f t="shared" si="1633"/>
        <v>15</v>
      </c>
      <c r="R8696" s="4">
        <f t="shared" si="1634"/>
        <v>0</v>
      </c>
      <c r="S8696" s="31">
        <f t="shared" si="1637"/>
        <v>0.20944444444444443</v>
      </c>
      <c r="T8696" s="31">
        <f t="shared" si="1638"/>
        <v>0.77601851851851855</v>
      </c>
      <c r="U8696" s="4">
        <f t="shared" si="1639"/>
        <v>0</v>
      </c>
      <c r="V8696" s="4" t="str">
        <f t="shared" si="1640"/>
        <v/>
      </c>
      <c r="W8696" s="18" t="str">
        <f>IF(V8696="","",VLOOKUP(L8696,日射量と図３!$A$4:$C$368,3,TRUE)*238.85/100)</f>
        <v/>
      </c>
      <c r="X8696" s="4" t="str">
        <f t="shared" si="1641"/>
        <v/>
      </c>
      <c r="Y8696" s="4" t="str">
        <f t="shared" si="1642"/>
        <v/>
      </c>
      <c r="Z8696" s="4" t="str">
        <f t="shared" si="1643"/>
        <v/>
      </c>
      <c r="AA8696" s="4" t="str">
        <f>IF($V8696="","",IF(Y8696&lt;36,0,IF(AND(36&lt;=Y8696,Y8696&lt;71),VLOOKUP($W8696,日射量と図３!$E$6:$F$34,2,TRUE),IF(AND(71&lt;=Y8696,Y8696&lt;107),VLOOKUP($W8696,日射量と図３!$E$6:$G$34,3,TRUE),IF(AND(107&lt;=Y8696,Y8696&lt;143),VLOOKUP($W8696,日射量と図３!$E$6:$H$34,4,TRUE),VLOOKUP($W8696,日射量と図３!$E$6:$I$34,5,TRUE))))))</f>
        <v/>
      </c>
      <c r="AB8696" s="4" t="str">
        <f>IF($V8696="","",IF(Z8696&lt;36,0,IF(AND(36&lt;=Z8696,Z8696&lt;71),VLOOKUP($W8696,日射量と図３!$E$6:$F$34,2,TRUE),IF(AND(71&lt;=Z8696,Z8696&lt;107),VLOOKUP($W8696,日射量と図３!$E$6:$G$34,3,TRUE),IF(AND(107&lt;=Z8696,Z8696&lt;143),VLOOKUP($W8696,日射量と図３!$E$6:$H$34,4,TRUE),VLOOKUP($W8696,日射量と図３!$E$6:$I$34,5,TRUE))))))</f>
        <v/>
      </c>
      <c r="AC8696" s="382" t="str">
        <f t="shared" si="1635"/>
        <v/>
      </c>
      <c r="AD8696" s="382" t="str">
        <f t="shared" si="1636"/>
        <v/>
      </c>
    </row>
    <row r="8697" spans="11:30" ht="13.5" customHeight="1">
      <c r="K8697" s="4">
        <f t="shared" si="1632"/>
        <v>5</v>
      </c>
      <c r="L8697" s="34">
        <v>43614</v>
      </c>
      <c r="M8697" s="4">
        <v>363</v>
      </c>
      <c r="N8697" s="4">
        <v>6</v>
      </c>
      <c r="O8697" s="31">
        <v>0.20833333333333334</v>
      </c>
      <c r="P8697" s="35">
        <v>17.779999999999998</v>
      </c>
      <c r="Q8697" s="36">
        <f t="shared" si="1633"/>
        <v>15</v>
      </c>
      <c r="R8697" s="4">
        <f t="shared" si="1634"/>
        <v>0</v>
      </c>
      <c r="S8697" s="31">
        <f t="shared" si="1637"/>
        <v>0.20944444444444443</v>
      </c>
      <c r="T8697" s="31">
        <f t="shared" si="1638"/>
        <v>0.77601851851851855</v>
      </c>
      <c r="U8697" s="4">
        <f t="shared" si="1639"/>
        <v>0</v>
      </c>
      <c r="V8697" s="4" t="str">
        <f t="shared" si="1640"/>
        <v/>
      </c>
      <c r="W8697" s="18" t="str">
        <f>IF(V8697="","",VLOOKUP(L8697,日射量と図３!$A$4:$C$368,3,TRUE)*238.85/100)</f>
        <v/>
      </c>
      <c r="X8697" s="4" t="str">
        <f t="shared" si="1641"/>
        <v/>
      </c>
      <c r="Y8697" s="4" t="str">
        <f t="shared" si="1642"/>
        <v/>
      </c>
      <c r="Z8697" s="4" t="str">
        <f t="shared" si="1643"/>
        <v/>
      </c>
      <c r="AA8697" s="4" t="str">
        <f>IF($V8697="","",IF(Y8697&lt;36,0,IF(AND(36&lt;=Y8697,Y8697&lt;71),VLOOKUP($W8697,日射量と図３!$E$6:$F$34,2,TRUE),IF(AND(71&lt;=Y8697,Y8697&lt;107),VLOOKUP($W8697,日射量と図３!$E$6:$G$34,3,TRUE),IF(AND(107&lt;=Y8697,Y8697&lt;143),VLOOKUP($W8697,日射量と図３!$E$6:$H$34,4,TRUE),VLOOKUP($W8697,日射量と図３!$E$6:$I$34,5,TRUE))))))</f>
        <v/>
      </c>
      <c r="AB8697" s="4" t="str">
        <f>IF($V8697="","",IF(Z8697&lt;36,0,IF(AND(36&lt;=Z8697,Z8697&lt;71),VLOOKUP($W8697,日射量と図３!$E$6:$F$34,2,TRUE),IF(AND(71&lt;=Z8697,Z8697&lt;107),VLOOKUP($W8697,日射量と図３!$E$6:$G$34,3,TRUE),IF(AND(107&lt;=Z8697,Z8697&lt;143),VLOOKUP($W8697,日射量と図３!$E$6:$H$34,4,TRUE),VLOOKUP($W8697,日射量と図３!$E$6:$I$34,5,TRUE))))))</f>
        <v/>
      </c>
      <c r="AC8697" s="382" t="str">
        <f t="shared" si="1635"/>
        <v/>
      </c>
      <c r="AD8697" s="382" t="str">
        <f t="shared" si="1636"/>
        <v/>
      </c>
    </row>
    <row r="8698" spans="11:30" ht="13.5" customHeight="1">
      <c r="K8698" s="4">
        <f t="shared" si="1632"/>
        <v>5</v>
      </c>
      <c r="L8698" s="34">
        <v>43614</v>
      </c>
      <c r="M8698" s="4">
        <v>363</v>
      </c>
      <c r="N8698" s="4">
        <v>7</v>
      </c>
      <c r="O8698" s="31">
        <v>0.25</v>
      </c>
      <c r="P8698" s="35">
        <v>18.380000000000003</v>
      </c>
      <c r="Q8698" s="36">
        <f t="shared" si="1633"/>
        <v>15</v>
      </c>
      <c r="R8698" s="4">
        <f t="shared" si="1634"/>
        <v>0</v>
      </c>
      <c r="S8698" s="31">
        <f t="shared" si="1637"/>
        <v>0.20944444444444443</v>
      </c>
      <c r="T8698" s="31">
        <f t="shared" si="1638"/>
        <v>0.77601851851851855</v>
      </c>
      <c r="U8698" s="4">
        <f t="shared" si="1639"/>
        <v>0</v>
      </c>
      <c r="V8698" s="4" t="str">
        <f t="shared" si="1640"/>
        <v/>
      </c>
      <c r="W8698" s="18" t="str">
        <f>IF(V8698="","",VLOOKUP(L8698,日射量と図３!$A$4:$C$368,3,TRUE)*238.85/100)</f>
        <v/>
      </c>
      <c r="X8698" s="4" t="str">
        <f t="shared" si="1641"/>
        <v/>
      </c>
      <c r="Y8698" s="4" t="str">
        <f t="shared" si="1642"/>
        <v/>
      </c>
      <c r="Z8698" s="4" t="str">
        <f t="shared" si="1643"/>
        <v/>
      </c>
      <c r="AA8698" s="4" t="str">
        <f>IF($V8698="","",IF(Y8698&lt;36,0,IF(AND(36&lt;=Y8698,Y8698&lt;71),VLOOKUP($W8698,日射量と図３!$E$6:$F$34,2,TRUE),IF(AND(71&lt;=Y8698,Y8698&lt;107),VLOOKUP($W8698,日射量と図３!$E$6:$G$34,3,TRUE),IF(AND(107&lt;=Y8698,Y8698&lt;143),VLOOKUP($W8698,日射量と図３!$E$6:$H$34,4,TRUE),VLOOKUP($W8698,日射量と図３!$E$6:$I$34,5,TRUE))))))</f>
        <v/>
      </c>
      <c r="AB8698" s="4" t="str">
        <f>IF($V8698="","",IF(Z8698&lt;36,0,IF(AND(36&lt;=Z8698,Z8698&lt;71),VLOOKUP($W8698,日射量と図３!$E$6:$F$34,2,TRUE),IF(AND(71&lt;=Z8698,Z8698&lt;107),VLOOKUP($W8698,日射量と図３!$E$6:$G$34,3,TRUE),IF(AND(107&lt;=Z8698,Z8698&lt;143),VLOOKUP($W8698,日射量と図３!$E$6:$H$34,4,TRUE),VLOOKUP($W8698,日射量と図３!$E$6:$I$34,5,TRUE))))))</f>
        <v/>
      </c>
      <c r="AC8698" s="382" t="str">
        <f t="shared" si="1635"/>
        <v/>
      </c>
      <c r="AD8698" s="382" t="str">
        <f t="shared" si="1636"/>
        <v/>
      </c>
    </row>
    <row r="8699" spans="11:30" ht="13.5" customHeight="1">
      <c r="K8699" s="4">
        <f t="shared" si="1632"/>
        <v>5</v>
      </c>
      <c r="L8699" s="34">
        <v>43614</v>
      </c>
      <c r="M8699" s="4">
        <v>363</v>
      </c>
      <c r="N8699" s="4">
        <v>8</v>
      </c>
      <c r="O8699" s="31">
        <v>0.29166666666666669</v>
      </c>
      <c r="P8699" s="35">
        <v>19.350000000000001</v>
      </c>
      <c r="Q8699" s="36">
        <f t="shared" si="1633"/>
        <v>12</v>
      </c>
      <c r="R8699" s="4">
        <f t="shared" si="1634"/>
        <v>0</v>
      </c>
      <c r="S8699" s="31">
        <f t="shared" si="1637"/>
        <v>0.20944444444444443</v>
      </c>
      <c r="T8699" s="31">
        <f t="shared" si="1638"/>
        <v>0.77601851851851855</v>
      </c>
      <c r="U8699" s="4">
        <f t="shared" si="1639"/>
        <v>0</v>
      </c>
      <c r="V8699" s="4" t="str">
        <f t="shared" si="1640"/>
        <v/>
      </c>
      <c r="W8699" s="18" t="str">
        <f>IF(V8699="","",VLOOKUP(L8699,日射量と図３!$A$4:$C$368,3,TRUE)*238.85/100)</f>
        <v/>
      </c>
      <c r="X8699" s="4" t="str">
        <f t="shared" si="1641"/>
        <v/>
      </c>
      <c r="Y8699" s="4" t="str">
        <f t="shared" si="1642"/>
        <v/>
      </c>
      <c r="Z8699" s="4" t="str">
        <f t="shared" si="1643"/>
        <v/>
      </c>
      <c r="AA8699" s="4" t="str">
        <f>IF($V8699="","",IF(Y8699&lt;36,0,IF(AND(36&lt;=Y8699,Y8699&lt;71),VLOOKUP($W8699,日射量と図３!$E$6:$F$34,2,TRUE),IF(AND(71&lt;=Y8699,Y8699&lt;107),VLOOKUP($W8699,日射量と図３!$E$6:$G$34,3,TRUE),IF(AND(107&lt;=Y8699,Y8699&lt;143),VLOOKUP($W8699,日射量と図３!$E$6:$H$34,4,TRUE),VLOOKUP($W8699,日射量と図３!$E$6:$I$34,5,TRUE))))))</f>
        <v/>
      </c>
      <c r="AB8699" s="4" t="str">
        <f>IF($V8699="","",IF(Z8699&lt;36,0,IF(AND(36&lt;=Z8699,Z8699&lt;71),VLOOKUP($W8699,日射量と図３!$E$6:$F$34,2,TRUE),IF(AND(71&lt;=Z8699,Z8699&lt;107),VLOOKUP($W8699,日射量と図３!$E$6:$G$34,3,TRUE),IF(AND(107&lt;=Z8699,Z8699&lt;143),VLOOKUP($W8699,日射量と図３!$E$6:$H$34,4,TRUE),VLOOKUP($W8699,日射量と図３!$E$6:$I$34,5,TRUE))))))</f>
        <v/>
      </c>
      <c r="AC8699" s="382" t="str">
        <f t="shared" si="1635"/>
        <v/>
      </c>
      <c r="AD8699" s="382" t="str">
        <f t="shared" si="1636"/>
        <v/>
      </c>
    </row>
    <row r="8700" spans="11:30" ht="13.5" customHeight="1">
      <c r="K8700" s="4">
        <f t="shared" si="1632"/>
        <v>5</v>
      </c>
      <c r="L8700" s="34">
        <v>43614</v>
      </c>
      <c r="M8700" s="4">
        <v>363</v>
      </c>
      <c r="N8700" s="4">
        <v>9</v>
      </c>
      <c r="O8700" s="31">
        <v>0.33333333333333331</v>
      </c>
      <c r="P8700" s="35">
        <v>20.580000000000002</v>
      </c>
      <c r="Q8700" s="36">
        <f t="shared" si="1633"/>
        <v>12</v>
      </c>
      <c r="R8700" s="4">
        <f t="shared" si="1634"/>
        <v>0</v>
      </c>
      <c r="S8700" s="31">
        <f t="shared" si="1637"/>
        <v>0.20944444444444443</v>
      </c>
      <c r="T8700" s="31">
        <f t="shared" si="1638"/>
        <v>0.77601851851851855</v>
      </c>
      <c r="U8700" s="4">
        <f t="shared" si="1639"/>
        <v>0</v>
      </c>
      <c r="V8700" s="4" t="str">
        <f t="shared" si="1640"/>
        <v/>
      </c>
      <c r="W8700" s="18" t="str">
        <f>IF(V8700="","",VLOOKUP(L8700,日射量と図３!$A$4:$C$368,3,TRUE)*238.85/100)</f>
        <v/>
      </c>
      <c r="X8700" s="4" t="str">
        <f t="shared" si="1641"/>
        <v/>
      </c>
      <c r="Y8700" s="4" t="str">
        <f t="shared" si="1642"/>
        <v/>
      </c>
      <c r="Z8700" s="4" t="str">
        <f t="shared" si="1643"/>
        <v/>
      </c>
      <c r="AA8700" s="4" t="str">
        <f>IF($V8700="","",IF(Y8700&lt;36,0,IF(AND(36&lt;=Y8700,Y8700&lt;71),VLOOKUP($W8700,日射量と図３!$E$6:$F$34,2,TRUE),IF(AND(71&lt;=Y8700,Y8700&lt;107),VLOOKUP($W8700,日射量と図３!$E$6:$G$34,3,TRUE),IF(AND(107&lt;=Y8700,Y8700&lt;143),VLOOKUP($W8700,日射量と図３!$E$6:$H$34,4,TRUE),VLOOKUP($W8700,日射量と図３!$E$6:$I$34,5,TRUE))))))</f>
        <v/>
      </c>
      <c r="AB8700" s="4" t="str">
        <f>IF($V8700="","",IF(Z8700&lt;36,0,IF(AND(36&lt;=Z8700,Z8700&lt;71),VLOOKUP($W8700,日射量と図３!$E$6:$F$34,2,TRUE),IF(AND(71&lt;=Z8700,Z8700&lt;107),VLOOKUP($W8700,日射量と図３!$E$6:$G$34,3,TRUE),IF(AND(107&lt;=Z8700,Z8700&lt;143),VLOOKUP($W8700,日射量と図３!$E$6:$H$34,4,TRUE),VLOOKUP($W8700,日射量と図３!$E$6:$I$34,5,TRUE))))))</f>
        <v/>
      </c>
      <c r="AC8700" s="382" t="str">
        <f t="shared" si="1635"/>
        <v/>
      </c>
      <c r="AD8700" s="382" t="str">
        <f t="shared" si="1636"/>
        <v/>
      </c>
    </row>
    <row r="8701" spans="11:30" ht="13.5" customHeight="1">
      <c r="K8701" s="4">
        <f t="shared" si="1632"/>
        <v>5</v>
      </c>
      <c r="L8701" s="34">
        <v>43614</v>
      </c>
      <c r="M8701" s="4">
        <v>363</v>
      </c>
      <c r="N8701" s="4">
        <v>10</v>
      </c>
      <c r="O8701" s="31">
        <v>0.375</v>
      </c>
      <c r="P8701" s="35">
        <v>21.82</v>
      </c>
      <c r="Q8701" s="36">
        <f t="shared" si="1633"/>
        <v>12</v>
      </c>
      <c r="R8701" s="4">
        <f t="shared" si="1634"/>
        <v>0</v>
      </c>
      <c r="S8701" s="31">
        <f t="shared" si="1637"/>
        <v>0.20944444444444443</v>
      </c>
      <c r="T8701" s="31">
        <f t="shared" si="1638"/>
        <v>0.77601851851851855</v>
      </c>
      <c r="U8701" s="4">
        <f t="shared" si="1639"/>
        <v>0</v>
      </c>
      <c r="V8701" s="4" t="str">
        <f t="shared" si="1640"/>
        <v/>
      </c>
      <c r="W8701" s="18" t="str">
        <f>IF(V8701="","",VLOOKUP(L8701,日射量と図３!$A$4:$C$368,3,TRUE)*238.85/100)</f>
        <v/>
      </c>
      <c r="X8701" s="4" t="str">
        <f t="shared" si="1641"/>
        <v/>
      </c>
      <c r="Y8701" s="4" t="str">
        <f t="shared" si="1642"/>
        <v/>
      </c>
      <c r="Z8701" s="4" t="str">
        <f t="shared" si="1643"/>
        <v/>
      </c>
      <c r="AA8701" s="4" t="str">
        <f>IF($V8701="","",IF(Y8701&lt;36,0,IF(AND(36&lt;=Y8701,Y8701&lt;71),VLOOKUP($W8701,日射量と図３!$E$6:$F$34,2,TRUE),IF(AND(71&lt;=Y8701,Y8701&lt;107),VLOOKUP($W8701,日射量と図３!$E$6:$G$34,3,TRUE),IF(AND(107&lt;=Y8701,Y8701&lt;143),VLOOKUP($W8701,日射量と図３!$E$6:$H$34,4,TRUE),VLOOKUP($W8701,日射量と図３!$E$6:$I$34,5,TRUE))))))</f>
        <v/>
      </c>
      <c r="AB8701" s="4" t="str">
        <f>IF($V8701="","",IF(Z8701&lt;36,0,IF(AND(36&lt;=Z8701,Z8701&lt;71),VLOOKUP($W8701,日射量と図３!$E$6:$F$34,2,TRUE),IF(AND(71&lt;=Z8701,Z8701&lt;107),VLOOKUP($W8701,日射量と図３!$E$6:$G$34,3,TRUE),IF(AND(107&lt;=Z8701,Z8701&lt;143),VLOOKUP($W8701,日射量と図３!$E$6:$H$34,4,TRUE),VLOOKUP($W8701,日射量と図３!$E$6:$I$34,5,TRUE))))))</f>
        <v/>
      </c>
      <c r="AC8701" s="382" t="str">
        <f t="shared" si="1635"/>
        <v/>
      </c>
      <c r="AD8701" s="382" t="str">
        <f t="shared" si="1636"/>
        <v/>
      </c>
    </row>
    <row r="8702" spans="11:30" ht="13.5" customHeight="1">
      <c r="K8702" s="4">
        <f t="shared" si="1632"/>
        <v>5</v>
      </c>
      <c r="L8702" s="34">
        <v>43614</v>
      </c>
      <c r="M8702" s="4">
        <v>363</v>
      </c>
      <c r="N8702" s="4">
        <v>11</v>
      </c>
      <c r="O8702" s="31">
        <v>0.41666666666666669</v>
      </c>
      <c r="P8702" s="35">
        <v>22.99</v>
      </c>
      <c r="Q8702" s="36">
        <f t="shared" si="1633"/>
        <v>12</v>
      </c>
      <c r="R8702" s="4">
        <f t="shared" si="1634"/>
        <v>0</v>
      </c>
      <c r="S8702" s="31">
        <f t="shared" si="1637"/>
        <v>0.20944444444444443</v>
      </c>
      <c r="T8702" s="31">
        <f t="shared" si="1638"/>
        <v>0.77601851851851855</v>
      </c>
      <c r="U8702" s="4">
        <f t="shared" si="1639"/>
        <v>0</v>
      </c>
      <c r="V8702" s="4" t="str">
        <f t="shared" si="1640"/>
        <v/>
      </c>
      <c r="W8702" s="18" t="str">
        <f>IF(V8702="","",VLOOKUP(L8702,日射量と図３!$A$4:$C$368,3,TRUE)*238.85/100)</f>
        <v/>
      </c>
      <c r="X8702" s="4" t="str">
        <f t="shared" si="1641"/>
        <v/>
      </c>
      <c r="Y8702" s="4" t="str">
        <f t="shared" si="1642"/>
        <v/>
      </c>
      <c r="Z8702" s="4" t="str">
        <f t="shared" si="1643"/>
        <v/>
      </c>
      <c r="AA8702" s="4" t="str">
        <f>IF($V8702="","",IF(Y8702&lt;36,0,IF(AND(36&lt;=Y8702,Y8702&lt;71),VLOOKUP($W8702,日射量と図３!$E$6:$F$34,2,TRUE),IF(AND(71&lt;=Y8702,Y8702&lt;107),VLOOKUP($W8702,日射量と図３!$E$6:$G$34,3,TRUE),IF(AND(107&lt;=Y8702,Y8702&lt;143),VLOOKUP($W8702,日射量と図３!$E$6:$H$34,4,TRUE),VLOOKUP($W8702,日射量と図３!$E$6:$I$34,5,TRUE))))))</f>
        <v/>
      </c>
      <c r="AB8702" s="4" t="str">
        <f>IF($V8702="","",IF(Z8702&lt;36,0,IF(AND(36&lt;=Z8702,Z8702&lt;71),VLOOKUP($W8702,日射量と図３!$E$6:$F$34,2,TRUE),IF(AND(71&lt;=Z8702,Z8702&lt;107),VLOOKUP($W8702,日射量と図３!$E$6:$G$34,3,TRUE),IF(AND(107&lt;=Z8702,Z8702&lt;143),VLOOKUP($W8702,日射量と図３!$E$6:$H$34,4,TRUE),VLOOKUP($W8702,日射量と図３!$E$6:$I$34,5,TRUE))))))</f>
        <v/>
      </c>
      <c r="AC8702" s="382" t="str">
        <f t="shared" si="1635"/>
        <v/>
      </c>
      <c r="AD8702" s="382" t="str">
        <f t="shared" si="1636"/>
        <v/>
      </c>
    </row>
    <row r="8703" spans="11:30" ht="13.5" customHeight="1">
      <c r="K8703" s="4">
        <f t="shared" si="1632"/>
        <v>5</v>
      </c>
      <c r="L8703" s="34">
        <v>43614</v>
      </c>
      <c r="M8703" s="4">
        <v>363</v>
      </c>
      <c r="N8703" s="4">
        <v>12</v>
      </c>
      <c r="O8703" s="31">
        <v>0.45833333333333331</v>
      </c>
      <c r="P8703" s="35">
        <v>24.259999999999998</v>
      </c>
      <c r="Q8703" s="36">
        <f t="shared" si="1633"/>
        <v>12</v>
      </c>
      <c r="R8703" s="4">
        <f t="shared" si="1634"/>
        <v>0</v>
      </c>
      <c r="S8703" s="31">
        <f t="shared" si="1637"/>
        <v>0.20944444444444443</v>
      </c>
      <c r="T8703" s="31">
        <f t="shared" si="1638"/>
        <v>0.77601851851851855</v>
      </c>
      <c r="U8703" s="4">
        <f t="shared" si="1639"/>
        <v>0</v>
      </c>
      <c r="V8703" s="4" t="str">
        <f t="shared" si="1640"/>
        <v/>
      </c>
      <c r="W8703" s="18" t="str">
        <f>IF(V8703="","",VLOOKUP(L8703,日射量と図３!$A$4:$C$368,3,TRUE)*238.85/100)</f>
        <v/>
      </c>
      <c r="X8703" s="4" t="str">
        <f t="shared" si="1641"/>
        <v/>
      </c>
      <c r="Y8703" s="4" t="str">
        <f t="shared" si="1642"/>
        <v/>
      </c>
      <c r="Z8703" s="4" t="str">
        <f t="shared" si="1643"/>
        <v/>
      </c>
      <c r="AA8703" s="4" t="str">
        <f>IF($V8703="","",IF(Y8703&lt;36,0,IF(AND(36&lt;=Y8703,Y8703&lt;71),VLOOKUP($W8703,日射量と図３!$E$6:$F$34,2,TRUE),IF(AND(71&lt;=Y8703,Y8703&lt;107),VLOOKUP($W8703,日射量と図３!$E$6:$G$34,3,TRUE),IF(AND(107&lt;=Y8703,Y8703&lt;143),VLOOKUP($W8703,日射量と図３!$E$6:$H$34,4,TRUE),VLOOKUP($W8703,日射量と図３!$E$6:$I$34,5,TRUE))))))</f>
        <v/>
      </c>
      <c r="AB8703" s="4" t="str">
        <f>IF($V8703="","",IF(Z8703&lt;36,0,IF(AND(36&lt;=Z8703,Z8703&lt;71),VLOOKUP($W8703,日射量と図３!$E$6:$F$34,2,TRUE),IF(AND(71&lt;=Z8703,Z8703&lt;107),VLOOKUP($W8703,日射量と図３!$E$6:$G$34,3,TRUE),IF(AND(107&lt;=Z8703,Z8703&lt;143),VLOOKUP($W8703,日射量と図３!$E$6:$H$34,4,TRUE),VLOOKUP($W8703,日射量と図３!$E$6:$I$34,5,TRUE))))))</f>
        <v/>
      </c>
      <c r="AC8703" s="382" t="str">
        <f t="shared" si="1635"/>
        <v/>
      </c>
      <c r="AD8703" s="382" t="str">
        <f t="shared" si="1636"/>
        <v/>
      </c>
    </row>
    <row r="8704" spans="11:30" ht="13.5" customHeight="1">
      <c r="K8704" s="4">
        <f t="shared" si="1632"/>
        <v>5</v>
      </c>
      <c r="L8704" s="34">
        <v>43614</v>
      </c>
      <c r="M8704" s="4">
        <v>363</v>
      </c>
      <c r="N8704" s="4">
        <v>13</v>
      </c>
      <c r="O8704" s="31">
        <v>0.5</v>
      </c>
      <c r="P8704" s="35">
        <v>25.08</v>
      </c>
      <c r="Q8704" s="36">
        <f t="shared" si="1633"/>
        <v>12</v>
      </c>
      <c r="R8704" s="4">
        <f t="shared" si="1634"/>
        <v>0</v>
      </c>
      <c r="S8704" s="31">
        <f t="shared" si="1637"/>
        <v>0.20944444444444443</v>
      </c>
      <c r="T8704" s="31">
        <f t="shared" si="1638"/>
        <v>0.77601851851851855</v>
      </c>
      <c r="U8704" s="4">
        <f t="shared" si="1639"/>
        <v>0</v>
      </c>
      <c r="V8704" s="4" t="str">
        <f t="shared" si="1640"/>
        <v/>
      </c>
      <c r="W8704" s="18" t="str">
        <f>IF(V8704="","",VLOOKUP(L8704,日射量と図３!$A$4:$C$368,3,TRUE)*238.85/100)</f>
        <v/>
      </c>
      <c r="X8704" s="4" t="str">
        <f t="shared" si="1641"/>
        <v/>
      </c>
      <c r="Y8704" s="4" t="str">
        <f t="shared" si="1642"/>
        <v/>
      </c>
      <c r="Z8704" s="4" t="str">
        <f t="shared" si="1643"/>
        <v/>
      </c>
      <c r="AA8704" s="4" t="str">
        <f>IF($V8704="","",IF(Y8704&lt;36,0,IF(AND(36&lt;=Y8704,Y8704&lt;71),VLOOKUP($W8704,日射量と図３!$E$6:$F$34,2,TRUE),IF(AND(71&lt;=Y8704,Y8704&lt;107),VLOOKUP($W8704,日射量と図３!$E$6:$G$34,3,TRUE),IF(AND(107&lt;=Y8704,Y8704&lt;143),VLOOKUP($W8704,日射量と図３!$E$6:$H$34,4,TRUE),VLOOKUP($W8704,日射量と図３!$E$6:$I$34,5,TRUE))))))</f>
        <v/>
      </c>
      <c r="AB8704" s="4" t="str">
        <f>IF($V8704="","",IF(Z8704&lt;36,0,IF(AND(36&lt;=Z8704,Z8704&lt;71),VLOOKUP($W8704,日射量と図３!$E$6:$F$34,2,TRUE),IF(AND(71&lt;=Z8704,Z8704&lt;107),VLOOKUP($W8704,日射量と図３!$E$6:$G$34,3,TRUE),IF(AND(107&lt;=Z8704,Z8704&lt;143),VLOOKUP($W8704,日射量と図３!$E$6:$H$34,4,TRUE),VLOOKUP($W8704,日射量と図３!$E$6:$I$34,5,TRUE))))))</f>
        <v/>
      </c>
      <c r="AC8704" s="382" t="str">
        <f t="shared" si="1635"/>
        <v/>
      </c>
      <c r="AD8704" s="382" t="str">
        <f t="shared" si="1636"/>
        <v/>
      </c>
    </row>
    <row r="8705" spans="11:30" ht="13.5" customHeight="1">
      <c r="K8705" s="4">
        <f t="shared" si="1632"/>
        <v>5</v>
      </c>
      <c r="L8705" s="34">
        <v>43614</v>
      </c>
      <c r="M8705" s="4">
        <v>363</v>
      </c>
      <c r="N8705" s="4">
        <v>14</v>
      </c>
      <c r="O8705" s="31">
        <v>0.54166666666666663</v>
      </c>
      <c r="P8705" s="35">
        <v>25.27</v>
      </c>
      <c r="Q8705" s="36">
        <f t="shared" si="1633"/>
        <v>12</v>
      </c>
      <c r="R8705" s="4">
        <f t="shared" si="1634"/>
        <v>0</v>
      </c>
      <c r="S8705" s="31">
        <f t="shared" si="1637"/>
        <v>0.20944444444444443</v>
      </c>
      <c r="T8705" s="31">
        <f t="shared" si="1638"/>
        <v>0.77601851851851855</v>
      </c>
      <c r="U8705" s="4">
        <f t="shared" si="1639"/>
        <v>0</v>
      </c>
      <c r="V8705" s="4" t="str">
        <f t="shared" si="1640"/>
        <v/>
      </c>
      <c r="W8705" s="18" t="str">
        <f>IF(V8705="","",VLOOKUP(L8705,日射量と図３!$A$4:$C$368,3,TRUE)*238.85/100)</f>
        <v/>
      </c>
      <c r="X8705" s="4" t="str">
        <f t="shared" si="1641"/>
        <v/>
      </c>
      <c r="Y8705" s="4" t="str">
        <f t="shared" si="1642"/>
        <v/>
      </c>
      <c r="Z8705" s="4" t="str">
        <f t="shared" si="1643"/>
        <v/>
      </c>
      <c r="AA8705" s="4" t="str">
        <f>IF($V8705="","",IF(Y8705&lt;36,0,IF(AND(36&lt;=Y8705,Y8705&lt;71),VLOOKUP($W8705,日射量と図３!$E$6:$F$34,2,TRUE),IF(AND(71&lt;=Y8705,Y8705&lt;107),VLOOKUP($W8705,日射量と図３!$E$6:$G$34,3,TRUE),IF(AND(107&lt;=Y8705,Y8705&lt;143),VLOOKUP($W8705,日射量と図３!$E$6:$H$34,4,TRUE),VLOOKUP($W8705,日射量と図３!$E$6:$I$34,5,TRUE))))))</f>
        <v/>
      </c>
      <c r="AB8705" s="4" t="str">
        <f>IF($V8705="","",IF(Z8705&lt;36,0,IF(AND(36&lt;=Z8705,Z8705&lt;71),VLOOKUP($W8705,日射量と図３!$E$6:$F$34,2,TRUE),IF(AND(71&lt;=Z8705,Z8705&lt;107),VLOOKUP($W8705,日射量と図３!$E$6:$G$34,3,TRUE),IF(AND(107&lt;=Z8705,Z8705&lt;143),VLOOKUP($W8705,日射量と図３!$E$6:$H$34,4,TRUE),VLOOKUP($W8705,日射量と図３!$E$6:$I$34,5,TRUE))))))</f>
        <v/>
      </c>
      <c r="AC8705" s="382" t="str">
        <f t="shared" si="1635"/>
        <v/>
      </c>
      <c r="AD8705" s="382" t="str">
        <f t="shared" si="1636"/>
        <v/>
      </c>
    </row>
    <row r="8706" spans="11:30" ht="13.5" customHeight="1">
      <c r="K8706" s="4">
        <f t="shared" si="1632"/>
        <v>5</v>
      </c>
      <c r="L8706" s="34">
        <v>43614</v>
      </c>
      <c r="M8706" s="4">
        <v>363</v>
      </c>
      <c r="N8706" s="4">
        <v>15</v>
      </c>
      <c r="O8706" s="31">
        <v>0.58333333333333337</v>
      </c>
      <c r="P8706" s="35">
        <v>25.31</v>
      </c>
      <c r="Q8706" s="36">
        <f t="shared" si="1633"/>
        <v>12</v>
      </c>
      <c r="R8706" s="4">
        <f t="shared" si="1634"/>
        <v>0</v>
      </c>
      <c r="S8706" s="31">
        <f t="shared" si="1637"/>
        <v>0.20944444444444443</v>
      </c>
      <c r="T8706" s="31">
        <f t="shared" si="1638"/>
        <v>0.77601851851851855</v>
      </c>
      <c r="U8706" s="4">
        <f t="shared" si="1639"/>
        <v>0</v>
      </c>
      <c r="V8706" s="4" t="str">
        <f t="shared" si="1640"/>
        <v/>
      </c>
      <c r="W8706" s="18" t="str">
        <f>IF(V8706="","",VLOOKUP(L8706,日射量と図３!$A$4:$C$368,3,TRUE)*238.85/100)</f>
        <v/>
      </c>
      <c r="X8706" s="4" t="str">
        <f t="shared" si="1641"/>
        <v/>
      </c>
      <c r="Y8706" s="4" t="str">
        <f t="shared" si="1642"/>
        <v/>
      </c>
      <c r="Z8706" s="4" t="str">
        <f t="shared" si="1643"/>
        <v/>
      </c>
      <c r="AA8706" s="4" t="str">
        <f>IF($V8706="","",IF(Y8706&lt;36,0,IF(AND(36&lt;=Y8706,Y8706&lt;71),VLOOKUP($W8706,日射量と図３!$E$6:$F$34,2,TRUE),IF(AND(71&lt;=Y8706,Y8706&lt;107),VLOOKUP($W8706,日射量と図３!$E$6:$G$34,3,TRUE),IF(AND(107&lt;=Y8706,Y8706&lt;143),VLOOKUP($W8706,日射量と図３!$E$6:$H$34,4,TRUE),VLOOKUP($W8706,日射量と図３!$E$6:$I$34,5,TRUE))))))</f>
        <v/>
      </c>
      <c r="AB8706" s="4" t="str">
        <f>IF($V8706="","",IF(Z8706&lt;36,0,IF(AND(36&lt;=Z8706,Z8706&lt;71),VLOOKUP($W8706,日射量と図３!$E$6:$F$34,2,TRUE),IF(AND(71&lt;=Z8706,Z8706&lt;107),VLOOKUP($W8706,日射量と図３!$E$6:$G$34,3,TRUE),IF(AND(107&lt;=Z8706,Z8706&lt;143),VLOOKUP($W8706,日射量と図３!$E$6:$H$34,4,TRUE),VLOOKUP($W8706,日射量と図３!$E$6:$I$34,5,TRUE))))))</f>
        <v/>
      </c>
      <c r="AC8706" s="382" t="str">
        <f t="shared" si="1635"/>
        <v/>
      </c>
      <c r="AD8706" s="382" t="str">
        <f t="shared" si="1636"/>
        <v/>
      </c>
    </row>
    <row r="8707" spans="11:30" ht="13.5" customHeight="1">
      <c r="K8707" s="4">
        <f t="shared" si="1632"/>
        <v>5</v>
      </c>
      <c r="L8707" s="34">
        <v>43614</v>
      </c>
      <c r="M8707" s="4">
        <v>363</v>
      </c>
      <c r="N8707" s="4">
        <v>16</v>
      </c>
      <c r="O8707" s="31">
        <v>0.625</v>
      </c>
      <c r="P8707" s="35">
        <v>25.509999999999998</v>
      </c>
      <c r="Q8707" s="36">
        <f t="shared" si="1633"/>
        <v>16</v>
      </c>
      <c r="R8707" s="4">
        <f t="shared" si="1634"/>
        <v>0</v>
      </c>
      <c r="S8707" s="31">
        <f t="shared" si="1637"/>
        <v>0.20944444444444443</v>
      </c>
      <c r="T8707" s="31">
        <f t="shared" si="1638"/>
        <v>0.77601851851851855</v>
      </c>
      <c r="U8707" s="4">
        <f t="shared" si="1639"/>
        <v>0</v>
      </c>
      <c r="V8707" s="4" t="str">
        <f t="shared" si="1640"/>
        <v/>
      </c>
      <c r="W8707" s="18" t="str">
        <f>IF(V8707="","",VLOOKUP(L8707,日射量と図３!$A$4:$C$368,3,TRUE)*238.85/100)</f>
        <v/>
      </c>
      <c r="X8707" s="4" t="str">
        <f t="shared" si="1641"/>
        <v/>
      </c>
      <c r="Y8707" s="4" t="str">
        <f t="shared" si="1642"/>
        <v/>
      </c>
      <c r="Z8707" s="4" t="str">
        <f t="shared" si="1643"/>
        <v/>
      </c>
      <c r="AA8707" s="4" t="str">
        <f>IF($V8707="","",IF(Y8707&lt;36,0,IF(AND(36&lt;=Y8707,Y8707&lt;71),VLOOKUP($W8707,日射量と図３!$E$6:$F$34,2,TRUE),IF(AND(71&lt;=Y8707,Y8707&lt;107),VLOOKUP($W8707,日射量と図３!$E$6:$G$34,3,TRUE),IF(AND(107&lt;=Y8707,Y8707&lt;143),VLOOKUP($W8707,日射量と図３!$E$6:$H$34,4,TRUE),VLOOKUP($W8707,日射量と図３!$E$6:$I$34,5,TRUE))))))</f>
        <v/>
      </c>
      <c r="AB8707" s="4" t="str">
        <f>IF($V8707="","",IF(Z8707&lt;36,0,IF(AND(36&lt;=Z8707,Z8707&lt;71),VLOOKUP($W8707,日射量と図３!$E$6:$F$34,2,TRUE),IF(AND(71&lt;=Z8707,Z8707&lt;107),VLOOKUP($W8707,日射量と図３!$E$6:$G$34,3,TRUE),IF(AND(107&lt;=Z8707,Z8707&lt;143),VLOOKUP($W8707,日射量と図３!$E$6:$H$34,4,TRUE),VLOOKUP($W8707,日射量と図３!$E$6:$I$34,5,TRUE))))))</f>
        <v/>
      </c>
      <c r="AC8707" s="382" t="str">
        <f t="shared" si="1635"/>
        <v/>
      </c>
      <c r="AD8707" s="382" t="str">
        <f t="shared" si="1636"/>
        <v/>
      </c>
    </row>
    <row r="8708" spans="11:30" ht="13.5" customHeight="1">
      <c r="K8708" s="4">
        <f t="shared" si="1632"/>
        <v>5</v>
      </c>
      <c r="L8708" s="34">
        <v>43614</v>
      </c>
      <c r="M8708" s="4">
        <v>363</v>
      </c>
      <c r="N8708" s="4">
        <v>17</v>
      </c>
      <c r="O8708" s="31">
        <v>0.66666666666666663</v>
      </c>
      <c r="P8708" s="35">
        <v>25.03</v>
      </c>
      <c r="Q8708" s="36">
        <f t="shared" si="1633"/>
        <v>16</v>
      </c>
      <c r="R8708" s="4">
        <f t="shared" si="1634"/>
        <v>0</v>
      </c>
      <c r="S8708" s="31">
        <f t="shared" si="1637"/>
        <v>0.20944444444444443</v>
      </c>
      <c r="T8708" s="31">
        <f t="shared" si="1638"/>
        <v>0.77601851851851855</v>
      </c>
      <c r="U8708" s="4">
        <f t="shared" si="1639"/>
        <v>0</v>
      </c>
      <c r="V8708" s="4" t="str">
        <f t="shared" si="1640"/>
        <v/>
      </c>
      <c r="W8708" s="18" t="str">
        <f>IF(V8708="","",VLOOKUP(L8708,日射量と図３!$A$4:$C$368,3,TRUE)*238.85/100)</f>
        <v/>
      </c>
      <c r="X8708" s="4" t="str">
        <f t="shared" si="1641"/>
        <v/>
      </c>
      <c r="Y8708" s="4" t="str">
        <f t="shared" si="1642"/>
        <v/>
      </c>
      <c r="Z8708" s="4" t="str">
        <f t="shared" si="1643"/>
        <v/>
      </c>
      <c r="AA8708" s="4" t="str">
        <f>IF($V8708="","",IF(Y8708&lt;36,0,IF(AND(36&lt;=Y8708,Y8708&lt;71),VLOOKUP($W8708,日射量と図３!$E$6:$F$34,2,TRUE),IF(AND(71&lt;=Y8708,Y8708&lt;107),VLOOKUP($W8708,日射量と図３!$E$6:$G$34,3,TRUE),IF(AND(107&lt;=Y8708,Y8708&lt;143),VLOOKUP($W8708,日射量と図３!$E$6:$H$34,4,TRUE),VLOOKUP($W8708,日射量と図３!$E$6:$I$34,5,TRUE))))))</f>
        <v/>
      </c>
      <c r="AB8708" s="4" t="str">
        <f>IF($V8708="","",IF(Z8708&lt;36,0,IF(AND(36&lt;=Z8708,Z8708&lt;71),VLOOKUP($W8708,日射量と図３!$E$6:$F$34,2,TRUE),IF(AND(71&lt;=Z8708,Z8708&lt;107),VLOOKUP($W8708,日射量と図３!$E$6:$G$34,3,TRUE),IF(AND(107&lt;=Z8708,Z8708&lt;143),VLOOKUP($W8708,日射量と図３!$E$6:$H$34,4,TRUE),VLOOKUP($W8708,日射量と図３!$E$6:$I$34,5,TRUE))))))</f>
        <v/>
      </c>
      <c r="AC8708" s="382" t="str">
        <f t="shared" si="1635"/>
        <v/>
      </c>
      <c r="AD8708" s="382" t="str">
        <f t="shared" si="1636"/>
        <v/>
      </c>
    </row>
    <row r="8709" spans="11:30" ht="13.5" customHeight="1">
      <c r="K8709" s="4">
        <f t="shared" ref="K8709:K8763" si="1644">MONTH(L8709)</f>
        <v>5</v>
      </c>
      <c r="L8709" s="34">
        <v>43614</v>
      </c>
      <c r="M8709" s="4">
        <v>363</v>
      </c>
      <c r="N8709" s="4">
        <v>18</v>
      </c>
      <c r="O8709" s="31">
        <v>0.70833333333333337</v>
      </c>
      <c r="P8709" s="35">
        <v>24.15</v>
      </c>
      <c r="Q8709" s="36">
        <f t="shared" ref="Q8709:Q8763" si="1645">IF(O8709&lt;$B$15,$D$14,IF(O8709&lt;$B$16,$D$15,IF(O8709&lt;$B$17,$D$16,IF(O8709&lt;$B$18,$D$17,IF(O8709&lt;$B$19,$D$18,$D$19)))))</f>
        <v>16</v>
      </c>
      <c r="R8709" s="4">
        <f t="shared" ref="R8709:R8762" si="1646">IF(Q8709-P8709&gt;0,Q8709-P8709,0)</f>
        <v>0</v>
      </c>
      <c r="S8709" s="31">
        <f t="shared" si="1637"/>
        <v>0.20944444444444443</v>
      </c>
      <c r="T8709" s="31">
        <f t="shared" si="1638"/>
        <v>0.77601851851851855</v>
      </c>
      <c r="U8709" s="4">
        <f t="shared" si="1639"/>
        <v>0</v>
      </c>
      <c r="V8709" s="4" t="str">
        <f t="shared" si="1640"/>
        <v/>
      </c>
      <c r="W8709" s="18" t="str">
        <f>IF(V8709="","",VLOOKUP(L8709,日射量と図３!$A$4:$C$368,3,TRUE)*238.85/100)</f>
        <v/>
      </c>
      <c r="X8709" s="4" t="str">
        <f t="shared" si="1641"/>
        <v/>
      </c>
      <c r="Y8709" s="4" t="str">
        <f t="shared" si="1642"/>
        <v/>
      </c>
      <c r="Z8709" s="4" t="str">
        <f t="shared" si="1643"/>
        <v/>
      </c>
      <c r="AA8709" s="4" t="str">
        <f>IF($V8709="","",IF(Y8709&lt;36,0,IF(AND(36&lt;=Y8709,Y8709&lt;71),VLOOKUP($W8709,日射量と図３!$E$6:$F$34,2,TRUE),IF(AND(71&lt;=Y8709,Y8709&lt;107),VLOOKUP($W8709,日射量と図３!$E$6:$G$34,3,TRUE),IF(AND(107&lt;=Y8709,Y8709&lt;143),VLOOKUP($W8709,日射量と図３!$E$6:$H$34,4,TRUE),VLOOKUP($W8709,日射量と図３!$E$6:$I$34,5,TRUE))))))</f>
        <v/>
      </c>
      <c r="AB8709" s="4" t="str">
        <f>IF($V8709="","",IF(Z8709&lt;36,0,IF(AND(36&lt;=Z8709,Z8709&lt;71),VLOOKUP($W8709,日射量と図３!$E$6:$F$34,2,TRUE),IF(AND(71&lt;=Z8709,Z8709&lt;107),VLOOKUP($W8709,日射量と図３!$E$6:$G$34,3,TRUE),IF(AND(107&lt;=Z8709,Z8709&lt;143),VLOOKUP($W8709,日射量と図３!$E$6:$H$34,4,TRUE),VLOOKUP($W8709,日射量と図３!$E$6:$I$34,5,TRUE))))))</f>
        <v/>
      </c>
      <c r="AC8709" s="382" t="str">
        <f t="shared" si="1635"/>
        <v/>
      </c>
      <c r="AD8709" s="382" t="str">
        <f t="shared" si="1636"/>
        <v/>
      </c>
    </row>
    <row r="8710" spans="11:30" ht="13.5" customHeight="1">
      <c r="K8710" s="4">
        <f t="shared" si="1644"/>
        <v>5</v>
      </c>
      <c r="L8710" s="34">
        <v>43614</v>
      </c>
      <c r="M8710" s="4">
        <v>363</v>
      </c>
      <c r="N8710" s="4">
        <v>19</v>
      </c>
      <c r="O8710" s="31">
        <v>0.75</v>
      </c>
      <c r="P8710" s="35">
        <v>23.100000000000005</v>
      </c>
      <c r="Q8710" s="36">
        <f t="shared" si="1645"/>
        <v>16</v>
      </c>
      <c r="R8710" s="4">
        <f t="shared" si="1646"/>
        <v>0</v>
      </c>
      <c r="S8710" s="31">
        <f t="shared" si="1637"/>
        <v>0.20944444444444443</v>
      </c>
      <c r="T8710" s="31">
        <f t="shared" si="1638"/>
        <v>0.77601851851851855</v>
      </c>
      <c r="U8710" s="4">
        <f t="shared" si="1639"/>
        <v>0</v>
      </c>
      <c r="V8710" s="4" t="str">
        <f t="shared" si="1640"/>
        <v/>
      </c>
      <c r="W8710" s="18" t="str">
        <f>IF(V8710="","",VLOOKUP(L8710,日射量と図３!$A$4:$C$368,3,TRUE)*238.85/100)</f>
        <v/>
      </c>
      <c r="X8710" s="4" t="str">
        <f t="shared" si="1641"/>
        <v/>
      </c>
      <c r="Y8710" s="4" t="str">
        <f t="shared" si="1642"/>
        <v/>
      </c>
      <c r="Z8710" s="4" t="str">
        <f t="shared" si="1643"/>
        <v/>
      </c>
      <c r="AA8710" s="4" t="str">
        <f>IF($V8710="","",IF(Y8710&lt;36,0,IF(AND(36&lt;=Y8710,Y8710&lt;71),VLOOKUP($W8710,日射量と図３!$E$6:$F$34,2,TRUE),IF(AND(71&lt;=Y8710,Y8710&lt;107),VLOOKUP($W8710,日射量と図３!$E$6:$G$34,3,TRUE),IF(AND(107&lt;=Y8710,Y8710&lt;143),VLOOKUP($W8710,日射量と図３!$E$6:$H$34,4,TRUE),VLOOKUP($W8710,日射量と図３!$E$6:$I$34,5,TRUE))))))</f>
        <v/>
      </c>
      <c r="AB8710" s="4" t="str">
        <f>IF($V8710="","",IF(Z8710&lt;36,0,IF(AND(36&lt;=Z8710,Z8710&lt;71),VLOOKUP($W8710,日射量と図３!$E$6:$F$34,2,TRUE),IF(AND(71&lt;=Z8710,Z8710&lt;107),VLOOKUP($W8710,日射量と図３!$E$6:$G$34,3,TRUE),IF(AND(107&lt;=Z8710,Z8710&lt;143),VLOOKUP($W8710,日射量と図３!$E$6:$H$34,4,TRUE),VLOOKUP($W8710,日射量と図３!$E$6:$I$34,5,TRUE))))))</f>
        <v/>
      </c>
      <c r="AC8710" s="382" t="str">
        <f t="shared" si="1635"/>
        <v/>
      </c>
      <c r="AD8710" s="382" t="str">
        <f t="shared" si="1636"/>
        <v/>
      </c>
    </row>
    <row r="8711" spans="11:30" ht="13.5" customHeight="1">
      <c r="K8711" s="4">
        <f t="shared" si="1644"/>
        <v>5</v>
      </c>
      <c r="L8711" s="34">
        <v>43614</v>
      </c>
      <c r="M8711" s="4">
        <v>363</v>
      </c>
      <c r="N8711" s="4">
        <v>20</v>
      </c>
      <c r="O8711" s="31">
        <v>0.79166666666666663</v>
      </c>
      <c r="P8711" s="35">
        <v>22.23</v>
      </c>
      <c r="Q8711" s="36">
        <f t="shared" si="1645"/>
        <v>16</v>
      </c>
      <c r="R8711" s="4">
        <f t="shared" si="1646"/>
        <v>0</v>
      </c>
      <c r="S8711" s="31">
        <f t="shared" si="1637"/>
        <v>0.20944444444444443</v>
      </c>
      <c r="T8711" s="31">
        <f t="shared" si="1638"/>
        <v>0.77601851851851855</v>
      </c>
      <c r="U8711" s="4">
        <f t="shared" si="1639"/>
        <v>0</v>
      </c>
      <c r="V8711" s="4" t="str">
        <f t="shared" si="1640"/>
        <v/>
      </c>
      <c r="W8711" s="18" t="str">
        <f>IF(V8711="","",VLOOKUP(L8711,日射量と図３!$A$4:$C$368,3,TRUE)*238.85/100)</f>
        <v/>
      </c>
      <c r="X8711" s="4" t="str">
        <f t="shared" si="1641"/>
        <v/>
      </c>
      <c r="Y8711" s="4" t="str">
        <f t="shared" si="1642"/>
        <v/>
      </c>
      <c r="Z8711" s="4" t="str">
        <f t="shared" si="1643"/>
        <v/>
      </c>
      <c r="AA8711" s="4" t="str">
        <f>IF($V8711="","",IF(Y8711&lt;36,0,IF(AND(36&lt;=Y8711,Y8711&lt;71),VLOOKUP($W8711,日射量と図３!$E$6:$F$34,2,TRUE),IF(AND(71&lt;=Y8711,Y8711&lt;107),VLOOKUP($W8711,日射量と図３!$E$6:$G$34,3,TRUE),IF(AND(107&lt;=Y8711,Y8711&lt;143),VLOOKUP($W8711,日射量と図３!$E$6:$H$34,4,TRUE),VLOOKUP($W8711,日射量と図３!$E$6:$I$34,5,TRUE))))))</f>
        <v/>
      </c>
      <c r="AB8711" s="4" t="str">
        <f>IF($V8711="","",IF(Z8711&lt;36,0,IF(AND(36&lt;=Z8711,Z8711&lt;71),VLOOKUP($W8711,日射量と図３!$E$6:$F$34,2,TRUE),IF(AND(71&lt;=Z8711,Z8711&lt;107),VLOOKUP($W8711,日射量と図３!$E$6:$G$34,3,TRUE),IF(AND(107&lt;=Z8711,Z8711&lt;143),VLOOKUP($W8711,日射量と図３!$E$6:$H$34,4,TRUE),VLOOKUP($W8711,日射量と図３!$E$6:$I$34,5,TRUE))))))</f>
        <v/>
      </c>
      <c r="AC8711" s="382" t="str">
        <f t="shared" si="1635"/>
        <v/>
      </c>
      <c r="AD8711" s="382" t="str">
        <f t="shared" si="1636"/>
        <v/>
      </c>
    </row>
    <row r="8712" spans="11:30" ht="13.5" customHeight="1">
      <c r="K8712" s="4">
        <f t="shared" si="1644"/>
        <v>5</v>
      </c>
      <c r="L8712" s="34">
        <v>43614</v>
      </c>
      <c r="M8712" s="4">
        <v>363</v>
      </c>
      <c r="N8712" s="4">
        <v>21</v>
      </c>
      <c r="O8712" s="31">
        <v>0.83333333333333337</v>
      </c>
      <c r="P8712" s="35">
        <v>21.43</v>
      </c>
      <c r="Q8712" s="36">
        <f t="shared" si="1645"/>
        <v>16</v>
      </c>
      <c r="R8712" s="4">
        <f t="shared" si="1646"/>
        <v>0</v>
      </c>
      <c r="S8712" s="31">
        <f t="shared" si="1637"/>
        <v>0.20944444444444443</v>
      </c>
      <c r="T8712" s="31">
        <f t="shared" si="1638"/>
        <v>0.77601851851851855</v>
      </c>
      <c r="U8712" s="4">
        <f t="shared" si="1639"/>
        <v>0</v>
      </c>
      <c r="V8712" s="4" t="str">
        <f t="shared" si="1640"/>
        <v/>
      </c>
      <c r="W8712" s="18" t="str">
        <f>IF(V8712="","",VLOOKUP(L8712,日射量と図３!$A$4:$C$368,3,TRUE)*238.85/100)</f>
        <v/>
      </c>
      <c r="X8712" s="4" t="str">
        <f t="shared" si="1641"/>
        <v/>
      </c>
      <c r="Y8712" s="4" t="str">
        <f t="shared" si="1642"/>
        <v/>
      </c>
      <c r="Z8712" s="4" t="str">
        <f t="shared" si="1643"/>
        <v/>
      </c>
      <c r="AA8712" s="4" t="str">
        <f>IF($V8712="","",IF(Y8712&lt;36,0,IF(AND(36&lt;=Y8712,Y8712&lt;71),VLOOKUP($W8712,日射量と図３!$E$6:$F$34,2,TRUE),IF(AND(71&lt;=Y8712,Y8712&lt;107),VLOOKUP($W8712,日射量と図３!$E$6:$G$34,3,TRUE),IF(AND(107&lt;=Y8712,Y8712&lt;143),VLOOKUP($W8712,日射量と図３!$E$6:$H$34,4,TRUE),VLOOKUP($W8712,日射量と図３!$E$6:$I$34,5,TRUE))))))</f>
        <v/>
      </c>
      <c r="AB8712" s="4" t="str">
        <f>IF($V8712="","",IF(Z8712&lt;36,0,IF(AND(36&lt;=Z8712,Z8712&lt;71),VLOOKUP($W8712,日射量と図３!$E$6:$F$34,2,TRUE),IF(AND(71&lt;=Z8712,Z8712&lt;107),VLOOKUP($W8712,日射量と図３!$E$6:$G$34,3,TRUE),IF(AND(107&lt;=Z8712,Z8712&lt;143),VLOOKUP($W8712,日射量と図３!$E$6:$H$34,4,TRUE),VLOOKUP($W8712,日射量と図３!$E$6:$I$34,5,TRUE))))))</f>
        <v/>
      </c>
      <c r="AC8712" s="382" t="str">
        <f t="shared" si="1635"/>
        <v/>
      </c>
      <c r="AD8712" s="382" t="str">
        <f t="shared" si="1636"/>
        <v/>
      </c>
    </row>
    <row r="8713" spans="11:30" ht="13.5" customHeight="1">
      <c r="K8713" s="4">
        <f t="shared" si="1644"/>
        <v>5</v>
      </c>
      <c r="L8713" s="34">
        <v>43614</v>
      </c>
      <c r="M8713" s="4">
        <v>363</v>
      </c>
      <c r="N8713" s="4">
        <v>22</v>
      </c>
      <c r="O8713" s="31">
        <v>0.875</v>
      </c>
      <c r="P8713" s="35">
        <v>20.82</v>
      </c>
      <c r="Q8713" s="36">
        <f t="shared" si="1645"/>
        <v>16</v>
      </c>
      <c r="R8713" s="4">
        <f t="shared" si="1646"/>
        <v>0</v>
      </c>
      <c r="S8713" s="31">
        <f t="shared" si="1637"/>
        <v>0.20944444444444443</v>
      </c>
      <c r="T8713" s="31">
        <f t="shared" si="1638"/>
        <v>0.77601851851851855</v>
      </c>
      <c r="U8713" s="4">
        <f t="shared" si="1639"/>
        <v>0</v>
      </c>
      <c r="V8713" s="4" t="str">
        <f t="shared" si="1640"/>
        <v/>
      </c>
      <c r="W8713" s="18" t="str">
        <f>IF(V8713="","",VLOOKUP(L8713,日射量と図３!$A$4:$C$368,3,TRUE)*238.85/100)</f>
        <v/>
      </c>
      <c r="X8713" s="4" t="str">
        <f t="shared" si="1641"/>
        <v/>
      </c>
      <c r="Y8713" s="4" t="str">
        <f t="shared" si="1642"/>
        <v/>
      </c>
      <c r="Z8713" s="4" t="str">
        <f t="shared" si="1643"/>
        <v/>
      </c>
      <c r="AA8713" s="4" t="str">
        <f>IF($V8713="","",IF(Y8713&lt;36,0,IF(AND(36&lt;=Y8713,Y8713&lt;71),VLOOKUP($W8713,日射量と図３!$E$6:$F$34,2,TRUE),IF(AND(71&lt;=Y8713,Y8713&lt;107),VLOOKUP($W8713,日射量と図３!$E$6:$G$34,3,TRUE),IF(AND(107&lt;=Y8713,Y8713&lt;143),VLOOKUP($W8713,日射量と図３!$E$6:$H$34,4,TRUE),VLOOKUP($W8713,日射量と図３!$E$6:$I$34,5,TRUE))))))</f>
        <v/>
      </c>
      <c r="AB8713" s="4" t="str">
        <f>IF($V8713="","",IF(Z8713&lt;36,0,IF(AND(36&lt;=Z8713,Z8713&lt;71),VLOOKUP($W8713,日射量と図３!$E$6:$F$34,2,TRUE),IF(AND(71&lt;=Z8713,Z8713&lt;107),VLOOKUP($W8713,日射量と図３!$E$6:$G$34,3,TRUE),IF(AND(107&lt;=Z8713,Z8713&lt;143),VLOOKUP($W8713,日射量と図３!$E$6:$H$34,4,TRUE),VLOOKUP($W8713,日射量と図３!$E$6:$I$34,5,TRUE))))))</f>
        <v/>
      </c>
      <c r="AC8713" s="382" t="str">
        <f t="shared" si="1635"/>
        <v/>
      </c>
      <c r="AD8713" s="382" t="str">
        <f t="shared" si="1636"/>
        <v/>
      </c>
    </row>
    <row r="8714" spans="11:30" ht="13.5" customHeight="1">
      <c r="K8714" s="4">
        <f t="shared" si="1644"/>
        <v>5</v>
      </c>
      <c r="L8714" s="34">
        <v>43614</v>
      </c>
      <c r="M8714" s="4">
        <v>363</v>
      </c>
      <c r="N8714" s="4">
        <v>23</v>
      </c>
      <c r="O8714" s="31">
        <v>0.91666666666666663</v>
      </c>
      <c r="P8714" s="35">
        <v>20.519999999999996</v>
      </c>
      <c r="Q8714" s="36">
        <f t="shared" si="1645"/>
        <v>13</v>
      </c>
      <c r="R8714" s="4">
        <f t="shared" si="1646"/>
        <v>0</v>
      </c>
      <c r="S8714" s="31">
        <f t="shared" si="1637"/>
        <v>0.20944444444444443</v>
      </c>
      <c r="T8714" s="31">
        <f t="shared" si="1638"/>
        <v>0.77601851851851855</v>
      </c>
      <c r="U8714" s="4">
        <f t="shared" si="1639"/>
        <v>0</v>
      </c>
      <c r="V8714" s="4" t="str">
        <f t="shared" si="1640"/>
        <v/>
      </c>
      <c r="W8714" s="18" t="str">
        <f>IF(V8714="","",VLOOKUP(L8714,日射量と図３!$A$4:$C$368,3,TRUE)*238.85/100)</f>
        <v/>
      </c>
      <c r="X8714" s="4" t="str">
        <f t="shared" si="1641"/>
        <v/>
      </c>
      <c r="Y8714" s="4" t="str">
        <f t="shared" si="1642"/>
        <v/>
      </c>
      <c r="Z8714" s="4" t="str">
        <f t="shared" si="1643"/>
        <v/>
      </c>
      <c r="AA8714" s="4" t="str">
        <f>IF($V8714="","",IF(Y8714&lt;36,0,IF(AND(36&lt;=Y8714,Y8714&lt;71),VLOOKUP($W8714,日射量と図３!$E$6:$F$34,2,TRUE),IF(AND(71&lt;=Y8714,Y8714&lt;107),VLOOKUP($W8714,日射量と図３!$E$6:$G$34,3,TRUE),IF(AND(107&lt;=Y8714,Y8714&lt;143),VLOOKUP($W8714,日射量と図３!$E$6:$H$34,4,TRUE),VLOOKUP($W8714,日射量と図３!$E$6:$I$34,5,TRUE))))))</f>
        <v/>
      </c>
      <c r="AB8714" s="4" t="str">
        <f>IF($V8714="","",IF(Z8714&lt;36,0,IF(AND(36&lt;=Z8714,Z8714&lt;71),VLOOKUP($W8714,日射量と図３!$E$6:$F$34,2,TRUE),IF(AND(71&lt;=Z8714,Z8714&lt;107),VLOOKUP($W8714,日射量と図３!$E$6:$G$34,3,TRUE),IF(AND(107&lt;=Z8714,Z8714&lt;143),VLOOKUP($W8714,日射量と図３!$E$6:$H$34,4,TRUE),VLOOKUP($W8714,日射量と図３!$E$6:$I$34,5,TRUE))))))</f>
        <v/>
      </c>
      <c r="AC8714" s="382" t="str">
        <f t="shared" si="1635"/>
        <v/>
      </c>
      <c r="AD8714" s="382" t="str">
        <f t="shared" si="1636"/>
        <v/>
      </c>
    </row>
    <row r="8715" spans="11:30" ht="13.5" customHeight="1">
      <c r="K8715" s="4">
        <f t="shared" si="1644"/>
        <v>5</v>
      </c>
      <c r="L8715" s="34">
        <v>43614</v>
      </c>
      <c r="M8715" s="4">
        <v>363</v>
      </c>
      <c r="N8715" s="4">
        <v>24</v>
      </c>
      <c r="O8715" s="31">
        <v>0.95833333333333337</v>
      </c>
      <c r="P8715" s="35">
        <v>20.130000000000003</v>
      </c>
      <c r="Q8715" s="36">
        <f t="shared" si="1645"/>
        <v>13</v>
      </c>
      <c r="R8715" s="4">
        <f t="shared" si="1646"/>
        <v>0</v>
      </c>
      <c r="S8715" s="31">
        <f t="shared" si="1637"/>
        <v>0.20944444444444443</v>
      </c>
      <c r="T8715" s="31">
        <f t="shared" si="1638"/>
        <v>0.77601851851851855</v>
      </c>
      <c r="U8715" s="4">
        <f t="shared" si="1639"/>
        <v>0</v>
      </c>
      <c r="V8715" s="4" t="str">
        <f t="shared" si="1640"/>
        <v/>
      </c>
      <c r="W8715" s="18" t="str">
        <f>IF(V8715="","",VLOOKUP(L8715,日射量と図３!$A$4:$C$368,3,TRUE)*238.85/100)</f>
        <v/>
      </c>
      <c r="X8715" s="4" t="str">
        <f t="shared" si="1641"/>
        <v/>
      </c>
      <c r="Y8715" s="4" t="str">
        <f t="shared" si="1642"/>
        <v/>
      </c>
      <c r="Z8715" s="4" t="str">
        <f t="shared" si="1643"/>
        <v/>
      </c>
      <c r="AA8715" s="4" t="str">
        <f>IF($V8715="","",IF(Y8715&lt;36,0,IF(AND(36&lt;=Y8715,Y8715&lt;71),VLOOKUP($W8715,日射量と図３!$E$6:$F$34,2,TRUE),IF(AND(71&lt;=Y8715,Y8715&lt;107),VLOOKUP($W8715,日射量と図３!$E$6:$G$34,3,TRUE),IF(AND(107&lt;=Y8715,Y8715&lt;143),VLOOKUP($W8715,日射量と図３!$E$6:$H$34,4,TRUE),VLOOKUP($W8715,日射量と図３!$E$6:$I$34,5,TRUE))))))</f>
        <v/>
      </c>
      <c r="AB8715" s="4" t="str">
        <f>IF($V8715="","",IF(Z8715&lt;36,0,IF(AND(36&lt;=Z8715,Z8715&lt;71),VLOOKUP($W8715,日射量と図３!$E$6:$F$34,2,TRUE),IF(AND(71&lt;=Z8715,Z8715&lt;107),VLOOKUP($W8715,日射量と図３!$E$6:$G$34,3,TRUE),IF(AND(107&lt;=Z8715,Z8715&lt;143),VLOOKUP($W8715,日射量と図３!$E$6:$H$34,4,TRUE),VLOOKUP($W8715,日射量と図３!$E$6:$I$34,5,TRUE))))))</f>
        <v/>
      </c>
      <c r="AC8715" s="382" t="str">
        <f t="shared" si="1635"/>
        <v/>
      </c>
      <c r="AD8715" s="382" t="str">
        <f t="shared" si="1636"/>
        <v/>
      </c>
    </row>
    <row r="8716" spans="11:30" ht="13.5" customHeight="1">
      <c r="K8716" s="4">
        <f t="shared" si="1644"/>
        <v>5</v>
      </c>
      <c r="L8716" s="34">
        <v>43615</v>
      </c>
      <c r="M8716" s="4">
        <v>364</v>
      </c>
      <c r="N8716" s="4">
        <v>1</v>
      </c>
      <c r="O8716" s="31">
        <v>0</v>
      </c>
      <c r="P8716" s="35">
        <v>19.709999999999997</v>
      </c>
      <c r="Q8716" s="36">
        <f t="shared" si="1645"/>
        <v>13</v>
      </c>
      <c r="R8716" s="4">
        <f t="shared" si="1646"/>
        <v>0</v>
      </c>
      <c r="S8716" s="31">
        <f t="shared" si="1637"/>
        <v>0.20944444444444443</v>
      </c>
      <c r="T8716" s="31">
        <f t="shared" si="1638"/>
        <v>0.77601851851851855</v>
      </c>
      <c r="U8716" s="4">
        <f t="shared" si="1639"/>
        <v>0</v>
      </c>
      <c r="V8716" s="4">
        <f t="shared" si="1640"/>
        <v>0</v>
      </c>
      <c r="W8716" s="18">
        <f>IF(V8716="","",VLOOKUP(L8716,日射量と図３!$A$4:$C$368,3,TRUE)*238.85/100)</f>
        <v>42.993000000000002</v>
      </c>
      <c r="X8716" s="4">
        <f t="shared" si="1641"/>
        <v>14</v>
      </c>
      <c r="Y8716" s="4">
        <f t="shared" si="1642"/>
        <v>0</v>
      </c>
      <c r="Z8716" s="4">
        <f t="shared" si="1643"/>
        <v>0</v>
      </c>
      <c r="AA8716" s="4">
        <f>IF($V8716="","",IF(Y8716&lt;36,0,IF(AND(36&lt;=Y8716,Y8716&lt;71),VLOOKUP($W8716,日射量と図３!$E$6:$F$34,2,TRUE),IF(AND(71&lt;=Y8716,Y8716&lt;107),VLOOKUP($W8716,日射量と図３!$E$6:$G$34,3,TRUE),IF(AND(107&lt;=Y8716,Y8716&lt;143),VLOOKUP($W8716,日射量と図３!$E$6:$H$34,4,TRUE),VLOOKUP($W8716,日射量と図３!$E$6:$I$34,5,TRUE))))))</f>
        <v>0</v>
      </c>
      <c r="AB8716" s="4">
        <f>IF($V8716="","",IF(Z8716&lt;36,0,IF(AND(36&lt;=Z8716,Z8716&lt;71),VLOOKUP($W8716,日射量と図３!$E$6:$F$34,2,TRUE),IF(AND(71&lt;=Z8716,Z8716&lt;107),VLOOKUP($W8716,日射量と図３!$E$6:$G$34,3,TRUE),IF(AND(107&lt;=Z8716,Z8716&lt;143),VLOOKUP($W8716,日射量と図３!$E$6:$H$34,4,TRUE),VLOOKUP($W8716,日射量と図３!$E$6:$I$34,5,TRUE))))))</f>
        <v>0</v>
      </c>
      <c r="AC8716" s="382">
        <f t="shared" si="1635"/>
        <v>0</v>
      </c>
      <c r="AD8716" s="382">
        <f t="shared" si="1636"/>
        <v>0</v>
      </c>
    </row>
    <row r="8717" spans="11:30" ht="13.5" customHeight="1">
      <c r="K8717" s="4">
        <f t="shared" si="1644"/>
        <v>5</v>
      </c>
      <c r="L8717" s="34">
        <v>43615</v>
      </c>
      <c r="M8717" s="4">
        <v>364</v>
      </c>
      <c r="N8717" s="4">
        <v>2</v>
      </c>
      <c r="O8717" s="31">
        <v>4.1666666666666664E-2</v>
      </c>
      <c r="P8717" s="35">
        <v>19.489999999999998</v>
      </c>
      <c r="Q8717" s="36">
        <f t="shared" si="1645"/>
        <v>13</v>
      </c>
      <c r="R8717" s="4">
        <f t="shared" si="1646"/>
        <v>0</v>
      </c>
      <c r="S8717" s="31">
        <f t="shared" si="1637"/>
        <v>0.20944444444444443</v>
      </c>
      <c r="T8717" s="31">
        <f t="shared" si="1638"/>
        <v>0.77601851851851855</v>
      </c>
      <c r="U8717" s="4">
        <f t="shared" si="1639"/>
        <v>0</v>
      </c>
      <c r="V8717" s="4" t="str">
        <f t="shared" si="1640"/>
        <v/>
      </c>
      <c r="W8717" s="18" t="str">
        <f>IF(V8717="","",VLOOKUP(L8717,日射量と図３!$A$4:$C$368,3,TRUE)*238.85/100)</f>
        <v/>
      </c>
      <c r="X8717" s="4" t="str">
        <f t="shared" si="1641"/>
        <v/>
      </c>
      <c r="Y8717" s="4" t="str">
        <f t="shared" si="1642"/>
        <v/>
      </c>
      <c r="Z8717" s="4" t="str">
        <f t="shared" si="1643"/>
        <v/>
      </c>
      <c r="AA8717" s="4" t="str">
        <f>IF($V8717="","",IF(Y8717&lt;36,0,IF(AND(36&lt;=Y8717,Y8717&lt;71),VLOOKUP($W8717,日射量と図３!$E$6:$F$34,2,TRUE),IF(AND(71&lt;=Y8717,Y8717&lt;107),VLOOKUP($W8717,日射量と図３!$E$6:$G$34,3,TRUE),IF(AND(107&lt;=Y8717,Y8717&lt;143),VLOOKUP($W8717,日射量と図３!$E$6:$H$34,4,TRUE),VLOOKUP($W8717,日射量と図３!$E$6:$I$34,5,TRUE))))))</f>
        <v/>
      </c>
      <c r="AB8717" s="4" t="str">
        <f>IF($V8717="","",IF(Z8717&lt;36,0,IF(AND(36&lt;=Z8717,Z8717&lt;71),VLOOKUP($W8717,日射量と図３!$E$6:$F$34,2,TRUE),IF(AND(71&lt;=Z8717,Z8717&lt;107),VLOOKUP($W8717,日射量と図３!$E$6:$G$34,3,TRUE),IF(AND(107&lt;=Z8717,Z8717&lt;143),VLOOKUP($W8717,日射量と図３!$E$6:$H$34,4,TRUE),VLOOKUP($W8717,日射量と図３!$E$6:$I$34,5,TRUE))))))</f>
        <v/>
      </c>
      <c r="AC8717" s="382" t="str">
        <f t="shared" si="1635"/>
        <v/>
      </c>
      <c r="AD8717" s="382" t="str">
        <f t="shared" si="1636"/>
        <v/>
      </c>
    </row>
    <row r="8718" spans="11:30" ht="13.5" customHeight="1">
      <c r="K8718" s="4">
        <f t="shared" si="1644"/>
        <v>5</v>
      </c>
      <c r="L8718" s="34">
        <v>43615</v>
      </c>
      <c r="M8718" s="4">
        <v>364</v>
      </c>
      <c r="N8718" s="4">
        <v>3</v>
      </c>
      <c r="O8718" s="31">
        <v>8.3333333333333329E-2</v>
      </c>
      <c r="P8718" s="35">
        <v>19.260000000000002</v>
      </c>
      <c r="Q8718" s="36">
        <f t="shared" si="1645"/>
        <v>13</v>
      </c>
      <c r="R8718" s="4">
        <f t="shared" si="1646"/>
        <v>0</v>
      </c>
      <c r="S8718" s="31">
        <f t="shared" si="1637"/>
        <v>0.20944444444444443</v>
      </c>
      <c r="T8718" s="31">
        <f t="shared" si="1638"/>
        <v>0.77601851851851855</v>
      </c>
      <c r="U8718" s="4">
        <f t="shared" si="1639"/>
        <v>0</v>
      </c>
      <c r="V8718" s="4" t="str">
        <f t="shared" si="1640"/>
        <v/>
      </c>
      <c r="W8718" s="18" t="str">
        <f>IF(V8718="","",VLOOKUP(L8718,日射量と図３!$A$4:$C$368,3,TRUE)*238.85/100)</f>
        <v/>
      </c>
      <c r="X8718" s="4" t="str">
        <f t="shared" si="1641"/>
        <v/>
      </c>
      <c r="Y8718" s="4" t="str">
        <f t="shared" si="1642"/>
        <v/>
      </c>
      <c r="Z8718" s="4" t="str">
        <f t="shared" si="1643"/>
        <v/>
      </c>
      <c r="AA8718" s="4" t="str">
        <f>IF($V8718="","",IF(Y8718&lt;36,0,IF(AND(36&lt;=Y8718,Y8718&lt;71),VLOOKUP($W8718,日射量と図３!$E$6:$F$34,2,TRUE),IF(AND(71&lt;=Y8718,Y8718&lt;107),VLOOKUP($W8718,日射量と図３!$E$6:$G$34,3,TRUE),IF(AND(107&lt;=Y8718,Y8718&lt;143),VLOOKUP($W8718,日射量と図３!$E$6:$H$34,4,TRUE),VLOOKUP($W8718,日射量と図３!$E$6:$I$34,5,TRUE))))))</f>
        <v/>
      </c>
      <c r="AB8718" s="4" t="str">
        <f>IF($V8718="","",IF(Z8718&lt;36,0,IF(AND(36&lt;=Z8718,Z8718&lt;71),VLOOKUP($W8718,日射量と図３!$E$6:$F$34,2,TRUE),IF(AND(71&lt;=Z8718,Z8718&lt;107),VLOOKUP($W8718,日射量と図３!$E$6:$G$34,3,TRUE),IF(AND(107&lt;=Z8718,Z8718&lt;143),VLOOKUP($W8718,日射量と図３!$E$6:$H$34,4,TRUE),VLOOKUP($W8718,日射量と図３!$E$6:$I$34,5,TRUE))))))</f>
        <v/>
      </c>
      <c r="AC8718" s="382" t="str">
        <f t="shared" si="1635"/>
        <v/>
      </c>
      <c r="AD8718" s="382" t="str">
        <f t="shared" si="1636"/>
        <v/>
      </c>
    </row>
    <row r="8719" spans="11:30" ht="13.5" customHeight="1">
      <c r="K8719" s="4">
        <f t="shared" si="1644"/>
        <v>5</v>
      </c>
      <c r="L8719" s="34">
        <v>43615</v>
      </c>
      <c r="M8719" s="4">
        <v>364</v>
      </c>
      <c r="N8719" s="4">
        <v>4</v>
      </c>
      <c r="O8719" s="31">
        <v>0.125</v>
      </c>
      <c r="P8719" s="35">
        <v>18.990000000000002</v>
      </c>
      <c r="Q8719" s="36">
        <f t="shared" si="1645"/>
        <v>13</v>
      </c>
      <c r="R8719" s="4">
        <f t="shared" si="1646"/>
        <v>0</v>
      </c>
      <c r="S8719" s="31">
        <f t="shared" si="1637"/>
        <v>0.20944444444444443</v>
      </c>
      <c r="T8719" s="31">
        <f t="shared" si="1638"/>
        <v>0.77601851851851855</v>
      </c>
      <c r="U8719" s="4">
        <f t="shared" si="1639"/>
        <v>0</v>
      </c>
      <c r="V8719" s="4" t="str">
        <f t="shared" si="1640"/>
        <v/>
      </c>
      <c r="W8719" s="18" t="str">
        <f>IF(V8719="","",VLOOKUP(L8719,日射量と図３!$A$4:$C$368,3,TRUE)*238.85/100)</f>
        <v/>
      </c>
      <c r="X8719" s="4" t="str">
        <f t="shared" si="1641"/>
        <v/>
      </c>
      <c r="Y8719" s="4" t="str">
        <f t="shared" si="1642"/>
        <v/>
      </c>
      <c r="Z8719" s="4" t="str">
        <f t="shared" si="1643"/>
        <v/>
      </c>
      <c r="AA8719" s="4" t="str">
        <f>IF($V8719="","",IF(Y8719&lt;36,0,IF(AND(36&lt;=Y8719,Y8719&lt;71),VLOOKUP($W8719,日射量と図３!$E$6:$F$34,2,TRUE),IF(AND(71&lt;=Y8719,Y8719&lt;107),VLOOKUP($W8719,日射量と図３!$E$6:$G$34,3,TRUE),IF(AND(107&lt;=Y8719,Y8719&lt;143),VLOOKUP($W8719,日射量と図３!$E$6:$H$34,4,TRUE),VLOOKUP($W8719,日射量と図３!$E$6:$I$34,5,TRUE))))))</f>
        <v/>
      </c>
      <c r="AB8719" s="4" t="str">
        <f>IF($V8719="","",IF(Z8719&lt;36,0,IF(AND(36&lt;=Z8719,Z8719&lt;71),VLOOKUP($W8719,日射量と図３!$E$6:$F$34,2,TRUE),IF(AND(71&lt;=Z8719,Z8719&lt;107),VLOOKUP($W8719,日射量と図３!$E$6:$G$34,3,TRUE),IF(AND(107&lt;=Z8719,Z8719&lt;143),VLOOKUP($W8719,日射量と図３!$E$6:$H$34,4,TRUE),VLOOKUP($W8719,日射量と図３!$E$6:$I$34,5,TRUE))))))</f>
        <v/>
      </c>
      <c r="AC8719" s="382" t="str">
        <f t="shared" ref="AC8719:AC8764" si="1647">IF(V8719="","",IF((($AH$18*$AH$30*V8719*3600/1000000)/1000-AA8719*$AG$18*10*0.0000041868)&lt;=0,0,AA8719*$AG$18*10*0.0000041868))</f>
        <v/>
      </c>
      <c r="AD8719" s="382" t="str">
        <f t="shared" ref="AD8719:AD8764" si="1648">IF(V8719="","",IF((($AH$19*$AH$30*V8719*3600/1000000)/1000-AB8719*$AG$19*10*0.0000041868)&lt;=0,0,AB8719*$AG$19*10*0.0000041868))</f>
        <v/>
      </c>
    </row>
    <row r="8720" spans="11:30" ht="13.5" customHeight="1">
      <c r="K8720" s="4">
        <f t="shared" si="1644"/>
        <v>5</v>
      </c>
      <c r="L8720" s="34">
        <v>43615</v>
      </c>
      <c r="M8720" s="4">
        <v>364</v>
      </c>
      <c r="N8720" s="4">
        <v>5</v>
      </c>
      <c r="O8720" s="31">
        <v>0.16666666666666666</v>
      </c>
      <c r="P8720" s="35">
        <v>18.649999999999999</v>
      </c>
      <c r="Q8720" s="36">
        <f t="shared" si="1645"/>
        <v>15</v>
      </c>
      <c r="R8720" s="4">
        <f t="shared" si="1646"/>
        <v>0</v>
      </c>
      <c r="S8720" s="31">
        <f t="shared" si="1637"/>
        <v>0.20944444444444443</v>
      </c>
      <c r="T8720" s="31">
        <f t="shared" si="1638"/>
        <v>0.77601851851851855</v>
      </c>
      <c r="U8720" s="4">
        <f t="shared" si="1639"/>
        <v>0</v>
      </c>
      <c r="V8720" s="4" t="str">
        <f t="shared" si="1640"/>
        <v/>
      </c>
      <c r="W8720" s="18" t="str">
        <f>IF(V8720="","",VLOOKUP(L8720,日射量と図３!$A$4:$C$368,3,TRUE)*238.85/100)</f>
        <v/>
      </c>
      <c r="X8720" s="4" t="str">
        <f t="shared" si="1641"/>
        <v/>
      </c>
      <c r="Y8720" s="4" t="str">
        <f t="shared" si="1642"/>
        <v/>
      </c>
      <c r="Z8720" s="4" t="str">
        <f t="shared" si="1643"/>
        <v/>
      </c>
      <c r="AA8720" s="4" t="str">
        <f>IF($V8720="","",IF(Y8720&lt;36,0,IF(AND(36&lt;=Y8720,Y8720&lt;71),VLOOKUP($W8720,日射量と図３!$E$6:$F$34,2,TRUE),IF(AND(71&lt;=Y8720,Y8720&lt;107),VLOOKUP($W8720,日射量と図３!$E$6:$G$34,3,TRUE),IF(AND(107&lt;=Y8720,Y8720&lt;143),VLOOKUP($W8720,日射量と図３!$E$6:$H$34,4,TRUE),VLOOKUP($W8720,日射量と図３!$E$6:$I$34,5,TRUE))))))</f>
        <v/>
      </c>
      <c r="AB8720" s="4" t="str">
        <f>IF($V8720="","",IF(Z8720&lt;36,0,IF(AND(36&lt;=Z8720,Z8720&lt;71),VLOOKUP($W8720,日射量と図３!$E$6:$F$34,2,TRUE),IF(AND(71&lt;=Z8720,Z8720&lt;107),VLOOKUP($W8720,日射量と図３!$E$6:$G$34,3,TRUE),IF(AND(107&lt;=Z8720,Z8720&lt;143),VLOOKUP($W8720,日射量と図３!$E$6:$H$34,4,TRUE),VLOOKUP($W8720,日射量と図３!$E$6:$I$34,5,TRUE))))))</f>
        <v/>
      </c>
      <c r="AC8720" s="382" t="str">
        <f t="shared" si="1647"/>
        <v/>
      </c>
      <c r="AD8720" s="382" t="str">
        <f t="shared" si="1648"/>
        <v/>
      </c>
    </row>
    <row r="8721" spans="11:30" ht="13.5" customHeight="1">
      <c r="K8721" s="4">
        <f t="shared" si="1644"/>
        <v>5</v>
      </c>
      <c r="L8721" s="34">
        <v>43615</v>
      </c>
      <c r="M8721" s="4">
        <v>364</v>
      </c>
      <c r="N8721" s="4">
        <v>6</v>
      </c>
      <c r="O8721" s="31">
        <v>0.20833333333333334</v>
      </c>
      <c r="P8721" s="35">
        <v>18.420000000000002</v>
      </c>
      <c r="Q8721" s="36">
        <f t="shared" si="1645"/>
        <v>15</v>
      </c>
      <c r="R8721" s="4">
        <f t="shared" si="1646"/>
        <v>0</v>
      </c>
      <c r="S8721" s="31">
        <f t="shared" si="1637"/>
        <v>0.20944444444444443</v>
      </c>
      <c r="T8721" s="31">
        <f t="shared" si="1638"/>
        <v>0.77601851851851855</v>
      </c>
      <c r="U8721" s="4">
        <f t="shared" si="1639"/>
        <v>0</v>
      </c>
      <c r="V8721" s="4" t="str">
        <f t="shared" si="1640"/>
        <v/>
      </c>
      <c r="W8721" s="18" t="str">
        <f>IF(V8721="","",VLOOKUP(L8721,日射量と図３!$A$4:$C$368,3,TRUE)*238.85/100)</f>
        <v/>
      </c>
      <c r="X8721" s="4" t="str">
        <f t="shared" si="1641"/>
        <v/>
      </c>
      <c r="Y8721" s="4" t="str">
        <f t="shared" si="1642"/>
        <v/>
      </c>
      <c r="Z8721" s="4" t="str">
        <f t="shared" si="1643"/>
        <v/>
      </c>
      <c r="AA8721" s="4" t="str">
        <f>IF($V8721="","",IF(Y8721&lt;36,0,IF(AND(36&lt;=Y8721,Y8721&lt;71),VLOOKUP($W8721,日射量と図３!$E$6:$F$34,2,TRUE),IF(AND(71&lt;=Y8721,Y8721&lt;107),VLOOKUP($W8721,日射量と図３!$E$6:$G$34,3,TRUE),IF(AND(107&lt;=Y8721,Y8721&lt;143),VLOOKUP($W8721,日射量と図３!$E$6:$H$34,4,TRUE),VLOOKUP($W8721,日射量と図３!$E$6:$I$34,5,TRUE))))))</f>
        <v/>
      </c>
      <c r="AB8721" s="4" t="str">
        <f>IF($V8721="","",IF(Z8721&lt;36,0,IF(AND(36&lt;=Z8721,Z8721&lt;71),VLOOKUP($W8721,日射量と図３!$E$6:$F$34,2,TRUE),IF(AND(71&lt;=Z8721,Z8721&lt;107),VLOOKUP($W8721,日射量と図３!$E$6:$G$34,3,TRUE),IF(AND(107&lt;=Z8721,Z8721&lt;143),VLOOKUP($W8721,日射量と図３!$E$6:$H$34,4,TRUE),VLOOKUP($W8721,日射量と図３!$E$6:$I$34,5,TRUE))))))</f>
        <v/>
      </c>
      <c r="AC8721" s="382" t="str">
        <f t="shared" si="1647"/>
        <v/>
      </c>
      <c r="AD8721" s="382" t="str">
        <f t="shared" si="1648"/>
        <v/>
      </c>
    </row>
    <row r="8722" spans="11:30" ht="13.5" customHeight="1">
      <c r="K8722" s="4">
        <f t="shared" si="1644"/>
        <v>5</v>
      </c>
      <c r="L8722" s="34">
        <v>43615</v>
      </c>
      <c r="M8722" s="4">
        <v>364</v>
      </c>
      <c r="N8722" s="4">
        <v>7</v>
      </c>
      <c r="O8722" s="31">
        <v>0.25</v>
      </c>
      <c r="P8722" s="35">
        <v>18.8</v>
      </c>
      <c r="Q8722" s="36">
        <f t="shared" si="1645"/>
        <v>15</v>
      </c>
      <c r="R8722" s="4">
        <f t="shared" si="1646"/>
        <v>0</v>
      </c>
      <c r="S8722" s="31">
        <f t="shared" si="1637"/>
        <v>0.20944444444444443</v>
      </c>
      <c r="T8722" s="31">
        <f t="shared" si="1638"/>
        <v>0.77601851851851855</v>
      </c>
      <c r="U8722" s="4">
        <f t="shared" si="1639"/>
        <v>0</v>
      </c>
      <c r="V8722" s="4" t="str">
        <f t="shared" si="1640"/>
        <v/>
      </c>
      <c r="W8722" s="18" t="str">
        <f>IF(V8722="","",VLOOKUP(L8722,日射量と図３!$A$4:$C$368,3,TRUE)*238.85/100)</f>
        <v/>
      </c>
      <c r="X8722" s="4" t="str">
        <f t="shared" si="1641"/>
        <v/>
      </c>
      <c r="Y8722" s="4" t="str">
        <f t="shared" si="1642"/>
        <v/>
      </c>
      <c r="Z8722" s="4" t="str">
        <f t="shared" si="1643"/>
        <v/>
      </c>
      <c r="AA8722" s="4" t="str">
        <f>IF($V8722="","",IF(Y8722&lt;36,0,IF(AND(36&lt;=Y8722,Y8722&lt;71),VLOOKUP($W8722,日射量と図３!$E$6:$F$34,2,TRUE),IF(AND(71&lt;=Y8722,Y8722&lt;107),VLOOKUP($W8722,日射量と図３!$E$6:$G$34,3,TRUE),IF(AND(107&lt;=Y8722,Y8722&lt;143),VLOOKUP($W8722,日射量と図３!$E$6:$H$34,4,TRUE),VLOOKUP($W8722,日射量と図３!$E$6:$I$34,5,TRUE))))))</f>
        <v/>
      </c>
      <c r="AB8722" s="4" t="str">
        <f>IF($V8722="","",IF(Z8722&lt;36,0,IF(AND(36&lt;=Z8722,Z8722&lt;71),VLOOKUP($W8722,日射量と図３!$E$6:$F$34,2,TRUE),IF(AND(71&lt;=Z8722,Z8722&lt;107),VLOOKUP($W8722,日射量と図３!$E$6:$G$34,3,TRUE),IF(AND(107&lt;=Z8722,Z8722&lt;143),VLOOKUP($W8722,日射量と図３!$E$6:$H$34,4,TRUE),VLOOKUP($W8722,日射量と図３!$E$6:$I$34,5,TRUE))))))</f>
        <v/>
      </c>
      <c r="AC8722" s="382" t="str">
        <f t="shared" si="1647"/>
        <v/>
      </c>
      <c r="AD8722" s="382" t="str">
        <f t="shared" si="1648"/>
        <v/>
      </c>
    </row>
    <row r="8723" spans="11:30" ht="13.5" customHeight="1">
      <c r="K8723" s="4">
        <f t="shared" si="1644"/>
        <v>5</v>
      </c>
      <c r="L8723" s="34">
        <v>43615</v>
      </c>
      <c r="M8723" s="4">
        <v>364</v>
      </c>
      <c r="N8723" s="4">
        <v>8</v>
      </c>
      <c r="O8723" s="31">
        <v>0.29166666666666669</v>
      </c>
      <c r="P8723" s="35">
        <v>19.61</v>
      </c>
      <c r="Q8723" s="36">
        <f t="shared" si="1645"/>
        <v>12</v>
      </c>
      <c r="R8723" s="4">
        <f t="shared" si="1646"/>
        <v>0</v>
      </c>
      <c r="S8723" s="31">
        <f t="shared" si="1637"/>
        <v>0.20944444444444443</v>
      </c>
      <c r="T8723" s="31">
        <f t="shared" si="1638"/>
        <v>0.77601851851851855</v>
      </c>
      <c r="U8723" s="4">
        <f t="shared" si="1639"/>
        <v>0</v>
      </c>
      <c r="V8723" s="4" t="str">
        <f t="shared" si="1640"/>
        <v/>
      </c>
      <c r="W8723" s="18" t="str">
        <f>IF(V8723="","",VLOOKUP(L8723,日射量と図３!$A$4:$C$368,3,TRUE)*238.85/100)</f>
        <v/>
      </c>
      <c r="X8723" s="4" t="str">
        <f t="shared" si="1641"/>
        <v/>
      </c>
      <c r="Y8723" s="4" t="str">
        <f t="shared" si="1642"/>
        <v/>
      </c>
      <c r="Z8723" s="4" t="str">
        <f t="shared" si="1643"/>
        <v/>
      </c>
      <c r="AA8723" s="4" t="str">
        <f>IF($V8723="","",IF(Y8723&lt;36,0,IF(AND(36&lt;=Y8723,Y8723&lt;71),VLOOKUP($W8723,日射量と図３!$E$6:$F$34,2,TRUE),IF(AND(71&lt;=Y8723,Y8723&lt;107),VLOOKUP($W8723,日射量と図３!$E$6:$G$34,3,TRUE),IF(AND(107&lt;=Y8723,Y8723&lt;143),VLOOKUP($W8723,日射量と図３!$E$6:$H$34,4,TRUE),VLOOKUP($W8723,日射量と図３!$E$6:$I$34,5,TRUE))))))</f>
        <v/>
      </c>
      <c r="AB8723" s="4" t="str">
        <f>IF($V8723="","",IF(Z8723&lt;36,0,IF(AND(36&lt;=Z8723,Z8723&lt;71),VLOOKUP($W8723,日射量と図３!$E$6:$F$34,2,TRUE),IF(AND(71&lt;=Z8723,Z8723&lt;107),VLOOKUP($W8723,日射量と図３!$E$6:$G$34,3,TRUE),IF(AND(107&lt;=Z8723,Z8723&lt;143),VLOOKUP($W8723,日射量と図３!$E$6:$H$34,4,TRUE),VLOOKUP($W8723,日射量と図３!$E$6:$I$34,5,TRUE))))))</f>
        <v/>
      </c>
      <c r="AC8723" s="382" t="str">
        <f t="shared" si="1647"/>
        <v/>
      </c>
      <c r="AD8723" s="382" t="str">
        <f t="shared" si="1648"/>
        <v/>
      </c>
    </row>
    <row r="8724" spans="11:30" ht="13.5" customHeight="1">
      <c r="K8724" s="4">
        <f t="shared" si="1644"/>
        <v>5</v>
      </c>
      <c r="L8724" s="34">
        <v>43615</v>
      </c>
      <c r="M8724" s="4">
        <v>364</v>
      </c>
      <c r="N8724" s="4">
        <v>9</v>
      </c>
      <c r="O8724" s="31">
        <v>0.33333333333333331</v>
      </c>
      <c r="P8724" s="35">
        <v>20.880000000000003</v>
      </c>
      <c r="Q8724" s="36">
        <f t="shared" si="1645"/>
        <v>12</v>
      </c>
      <c r="R8724" s="4">
        <f t="shared" si="1646"/>
        <v>0</v>
      </c>
      <c r="S8724" s="31">
        <f t="shared" si="1637"/>
        <v>0.20944444444444443</v>
      </c>
      <c r="T8724" s="31">
        <f t="shared" si="1638"/>
        <v>0.77601851851851855</v>
      </c>
      <c r="U8724" s="4">
        <f t="shared" si="1639"/>
        <v>0</v>
      </c>
      <c r="V8724" s="4" t="str">
        <f t="shared" si="1640"/>
        <v/>
      </c>
      <c r="W8724" s="18" t="str">
        <f>IF(V8724="","",VLOOKUP(L8724,日射量と図３!$A$4:$C$368,3,TRUE)*238.85/100)</f>
        <v/>
      </c>
      <c r="X8724" s="4" t="str">
        <f t="shared" si="1641"/>
        <v/>
      </c>
      <c r="Y8724" s="4" t="str">
        <f t="shared" si="1642"/>
        <v/>
      </c>
      <c r="Z8724" s="4" t="str">
        <f t="shared" si="1643"/>
        <v/>
      </c>
      <c r="AA8724" s="4" t="str">
        <f>IF($V8724="","",IF(Y8724&lt;36,0,IF(AND(36&lt;=Y8724,Y8724&lt;71),VLOOKUP($W8724,日射量と図３!$E$6:$F$34,2,TRUE),IF(AND(71&lt;=Y8724,Y8724&lt;107),VLOOKUP($W8724,日射量と図３!$E$6:$G$34,3,TRUE),IF(AND(107&lt;=Y8724,Y8724&lt;143),VLOOKUP($W8724,日射量と図３!$E$6:$H$34,4,TRUE),VLOOKUP($W8724,日射量と図３!$E$6:$I$34,5,TRUE))))))</f>
        <v/>
      </c>
      <c r="AB8724" s="4" t="str">
        <f>IF($V8724="","",IF(Z8724&lt;36,0,IF(AND(36&lt;=Z8724,Z8724&lt;71),VLOOKUP($W8724,日射量と図３!$E$6:$F$34,2,TRUE),IF(AND(71&lt;=Z8724,Z8724&lt;107),VLOOKUP($W8724,日射量と図３!$E$6:$G$34,3,TRUE),IF(AND(107&lt;=Z8724,Z8724&lt;143),VLOOKUP($W8724,日射量と図３!$E$6:$H$34,4,TRUE),VLOOKUP($W8724,日射量と図３!$E$6:$I$34,5,TRUE))))))</f>
        <v/>
      </c>
      <c r="AC8724" s="382" t="str">
        <f t="shared" si="1647"/>
        <v/>
      </c>
      <c r="AD8724" s="382" t="str">
        <f t="shared" si="1648"/>
        <v/>
      </c>
    </row>
    <row r="8725" spans="11:30" ht="13.5" customHeight="1">
      <c r="K8725" s="4">
        <f t="shared" si="1644"/>
        <v>5</v>
      </c>
      <c r="L8725" s="34">
        <v>43615</v>
      </c>
      <c r="M8725" s="4">
        <v>364</v>
      </c>
      <c r="N8725" s="4">
        <v>10</v>
      </c>
      <c r="O8725" s="31">
        <v>0.375</v>
      </c>
      <c r="P8725" s="35">
        <v>21.95</v>
      </c>
      <c r="Q8725" s="36">
        <f t="shared" si="1645"/>
        <v>12</v>
      </c>
      <c r="R8725" s="4">
        <f t="shared" si="1646"/>
        <v>0</v>
      </c>
      <c r="S8725" s="31">
        <f t="shared" ref="S8725:S8763" si="1649">VLOOKUP(K8725,$AF$45:$AH$49,2,TRUE)</f>
        <v>0.20944444444444443</v>
      </c>
      <c r="T8725" s="31">
        <f t="shared" ref="T8725:T8763" si="1650">VLOOKUP(K8725,$AF$45:$AH$49,3,TRUE)</f>
        <v>0.77601851851851855</v>
      </c>
      <c r="U8725" s="4">
        <f t="shared" ref="U8725:U8763" si="1651">IF(AND(S8725&lt;O8725,O8725&lt;T8725),R8725,0)</f>
        <v>0</v>
      </c>
      <c r="V8725" s="4" t="str">
        <f t="shared" ref="V8725:V8763" si="1652">IF(N8725=1,SUM(U8725:U8748),"")</f>
        <v/>
      </c>
      <c r="W8725" s="18" t="str">
        <f>IF(V8725="","",VLOOKUP(L8725,日射量と図３!$A$4:$C$368,3,TRUE)*238.85/100)</f>
        <v/>
      </c>
      <c r="X8725" s="4" t="str">
        <f t="shared" ref="X8725:X8763" si="1653">IF(V8725="","",VLOOKUP(K8725,$AF$45:$AJ$49,5,TRUE))</f>
        <v/>
      </c>
      <c r="Y8725" s="4" t="str">
        <f t="shared" si="1642"/>
        <v/>
      </c>
      <c r="Z8725" s="4" t="str">
        <f t="shared" si="1643"/>
        <v/>
      </c>
      <c r="AA8725" s="4" t="str">
        <f>IF($V8725="","",IF(Y8725&lt;36,0,IF(AND(36&lt;=Y8725,Y8725&lt;71),VLOOKUP($W8725,日射量と図３!$E$6:$F$34,2,TRUE),IF(AND(71&lt;=Y8725,Y8725&lt;107),VLOOKUP($W8725,日射量と図３!$E$6:$G$34,3,TRUE),IF(AND(107&lt;=Y8725,Y8725&lt;143),VLOOKUP($W8725,日射量と図３!$E$6:$H$34,4,TRUE),VLOOKUP($W8725,日射量と図３!$E$6:$I$34,5,TRUE))))))</f>
        <v/>
      </c>
      <c r="AB8725" s="4" t="str">
        <f>IF($V8725="","",IF(Z8725&lt;36,0,IF(AND(36&lt;=Z8725,Z8725&lt;71),VLOOKUP($W8725,日射量と図３!$E$6:$F$34,2,TRUE),IF(AND(71&lt;=Z8725,Z8725&lt;107),VLOOKUP($W8725,日射量と図３!$E$6:$G$34,3,TRUE),IF(AND(107&lt;=Z8725,Z8725&lt;143),VLOOKUP($W8725,日射量と図３!$E$6:$H$34,4,TRUE),VLOOKUP($W8725,日射量と図３!$E$6:$I$34,5,TRUE))))))</f>
        <v/>
      </c>
      <c r="AC8725" s="382" t="str">
        <f t="shared" si="1647"/>
        <v/>
      </c>
      <c r="AD8725" s="382" t="str">
        <f t="shared" si="1648"/>
        <v/>
      </c>
    </row>
    <row r="8726" spans="11:30" ht="13.5" customHeight="1">
      <c r="K8726" s="4">
        <f t="shared" si="1644"/>
        <v>5</v>
      </c>
      <c r="L8726" s="34">
        <v>43615</v>
      </c>
      <c r="M8726" s="4">
        <v>364</v>
      </c>
      <c r="N8726" s="4">
        <v>11</v>
      </c>
      <c r="O8726" s="31">
        <v>0.41666666666666669</v>
      </c>
      <c r="P8726" s="35">
        <v>22.96</v>
      </c>
      <c r="Q8726" s="36">
        <f t="shared" si="1645"/>
        <v>12</v>
      </c>
      <c r="R8726" s="4">
        <f t="shared" si="1646"/>
        <v>0</v>
      </c>
      <c r="S8726" s="31">
        <f t="shared" si="1649"/>
        <v>0.20944444444444443</v>
      </c>
      <c r="T8726" s="31">
        <f t="shared" si="1650"/>
        <v>0.77601851851851855</v>
      </c>
      <c r="U8726" s="4">
        <f t="shared" si="1651"/>
        <v>0</v>
      </c>
      <c r="V8726" s="4" t="str">
        <f t="shared" si="1652"/>
        <v/>
      </c>
      <c r="W8726" s="18" t="str">
        <f>IF(V8726="","",VLOOKUP(L8726,日射量と図３!$A$4:$C$368,3,TRUE)*238.85/100)</f>
        <v/>
      </c>
      <c r="X8726" s="4" t="str">
        <f t="shared" si="1653"/>
        <v/>
      </c>
      <c r="Y8726" s="4" t="str">
        <f t="shared" si="1642"/>
        <v/>
      </c>
      <c r="Z8726" s="4" t="str">
        <f t="shared" si="1643"/>
        <v/>
      </c>
      <c r="AA8726" s="4" t="str">
        <f>IF($V8726="","",IF(Y8726&lt;36,0,IF(AND(36&lt;=Y8726,Y8726&lt;71),VLOOKUP($W8726,日射量と図３!$E$6:$F$34,2,TRUE),IF(AND(71&lt;=Y8726,Y8726&lt;107),VLOOKUP($W8726,日射量と図３!$E$6:$G$34,3,TRUE),IF(AND(107&lt;=Y8726,Y8726&lt;143),VLOOKUP($W8726,日射量と図３!$E$6:$H$34,4,TRUE),VLOOKUP($W8726,日射量と図３!$E$6:$I$34,5,TRUE))))))</f>
        <v/>
      </c>
      <c r="AB8726" s="4" t="str">
        <f>IF($V8726="","",IF(Z8726&lt;36,0,IF(AND(36&lt;=Z8726,Z8726&lt;71),VLOOKUP($W8726,日射量と図３!$E$6:$F$34,2,TRUE),IF(AND(71&lt;=Z8726,Z8726&lt;107),VLOOKUP($W8726,日射量と図３!$E$6:$G$34,3,TRUE),IF(AND(107&lt;=Z8726,Z8726&lt;143),VLOOKUP($W8726,日射量と図３!$E$6:$H$34,4,TRUE),VLOOKUP($W8726,日射量と図３!$E$6:$I$34,5,TRUE))))))</f>
        <v/>
      </c>
      <c r="AC8726" s="382" t="str">
        <f t="shared" si="1647"/>
        <v/>
      </c>
      <c r="AD8726" s="382" t="str">
        <f t="shared" si="1648"/>
        <v/>
      </c>
    </row>
    <row r="8727" spans="11:30" ht="13.5" customHeight="1">
      <c r="K8727" s="4">
        <f t="shared" si="1644"/>
        <v>5</v>
      </c>
      <c r="L8727" s="34">
        <v>43615</v>
      </c>
      <c r="M8727" s="4">
        <v>364</v>
      </c>
      <c r="N8727" s="4">
        <v>12</v>
      </c>
      <c r="O8727" s="31">
        <v>0.45833333333333331</v>
      </c>
      <c r="P8727" s="35">
        <v>23.720000000000006</v>
      </c>
      <c r="Q8727" s="36">
        <f t="shared" si="1645"/>
        <v>12</v>
      </c>
      <c r="R8727" s="4">
        <f t="shared" si="1646"/>
        <v>0</v>
      </c>
      <c r="S8727" s="31">
        <f t="shared" si="1649"/>
        <v>0.20944444444444443</v>
      </c>
      <c r="T8727" s="31">
        <f t="shared" si="1650"/>
        <v>0.77601851851851855</v>
      </c>
      <c r="U8727" s="4">
        <f t="shared" si="1651"/>
        <v>0</v>
      </c>
      <c r="V8727" s="4" t="str">
        <f t="shared" si="1652"/>
        <v/>
      </c>
      <c r="W8727" s="18" t="str">
        <f>IF(V8727="","",VLOOKUP(L8727,日射量と図３!$A$4:$C$368,3,TRUE)*238.85/100)</f>
        <v/>
      </c>
      <c r="X8727" s="4" t="str">
        <f t="shared" si="1653"/>
        <v/>
      </c>
      <c r="Y8727" s="4" t="str">
        <f t="shared" si="1642"/>
        <v/>
      </c>
      <c r="Z8727" s="4" t="str">
        <f t="shared" si="1643"/>
        <v/>
      </c>
      <c r="AA8727" s="4" t="str">
        <f>IF($V8727="","",IF(Y8727&lt;36,0,IF(AND(36&lt;=Y8727,Y8727&lt;71),VLOOKUP($W8727,日射量と図３!$E$6:$F$34,2,TRUE),IF(AND(71&lt;=Y8727,Y8727&lt;107),VLOOKUP($W8727,日射量と図３!$E$6:$G$34,3,TRUE),IF(AND(107&lt;=Y8727,Y8727&lt;143),VLOOKUP($W8727,日射量と図３!$E$6:$H$34,4,TRUE),VLOOKUP($W8727,日射量と図３!$E$6:$I$34,5,TRUE))))))</f>
        <v/>
      </c>
      <c r="AB8727" s="4" t="str">
        <f>IF($V8727="","",IF(Z8727&lt;36,0,IF(AND(36&lt;=Z8727,Z8727&lt;71),VLOOKUP($W8727,日射量と図３!$E$6:$F$34,2,TRUE),IF(AND(71&lt;=Z8727,Z8727&lt;107),VLOOKUP($W8727,日射量と図３!$E$6:$G$34,3,TRUE),IF(AND(107&lt;=Z8727,Z8727&lt;143),VLOOKUP($W8727,日射量と図３!$E$6:$H$34,4,TRUE),VLOOKUP($W8727,日射量と図３!$E$6:$I$34,5,TRUE))))))</f>
        <v/>
      </c>
      <c r="AC8727" s="382" t="str">
        <f t="shared" si="1647"/>
        <v/>
      </c>
      <c r="AD8727" s="382" t="str">
        <f t="shared" si="1648"/>
        <v/>
      </c>
    </row>
    <row r="8728" spans="11:30" ht="13.5" customHeight="1">
      <c r="K8728" s="4">
        <f t="shared" si="1644"/>
        <v>5</v>
      </c>
      <c r="L8728" s="34">
        <v>43615</v>
      </c>
      <c r="M8728" s="4">
        <v>364</v>
      </c>
      <c r="N8728" s="4">
        <v>13</v>
      </c>
      <c r="O8728" s="31">
        <v>0.5</v>
      </c>
      <c r="P8728" s="35">
        <v>24.909999999999997</v>
      </c>
      <c r="Q8728" s="36">
        <f t="shared" si="1645"/>
        <v>12</v>
      </c>
      <c r="R8728" s="4">
        <f t="shared" si="1646"/>
        <v>0</v>
      </c>
      <c r="S8728" s="31">
        <f t="shared" si="1649"/>
        <v>0.20944444444444443</v>
      </c>
      <c r="T8728" s="31">
        <f t="shared" si="1650"/>
        <v>0.77601851851851855</v>
      </c>
      <c r="U8728" s="4">
        <f t="shared" si="1651"/>
        <v>0</v>
      </c>
      <c r="V8728" s="4" t="str">
        <f t="shared" si="1652"/>
        <v/>
      </c>
      <c r="W8728" s="18" t="str">
        <f>IF(V8728="","",VLOOKUP(L8728,日射量と図３!$A$4:$C$368,3,TRUE)*238.85/100)</f>
        <v/>
      </c>
      <c r="X8728" s="4" t="str">
        <f t="shared" si="1653"/>
        <v/>
      </c>
      <c r="Y8728" s="4" t="str">
        <f t="shared" si="1642"/>
        <v/>
      </c>
      <c r="Z8728" s="4" t="str">
        <f t="shared" si="1643"/>
        <v/>
      </c>
      <c r="AA8728" s="4" t="str">
        <f>IF($V8728="","",IF(Y8728&lt;36,0,IF(AND(36&lt;=Y8728,Y8728&lt;71),VLOOKUP($W8728,日射量と図３!$E$6:$F$34,2,TRUE),IF(AND(71&lt;=Y8728,Y8728&lt;107),VLOOKUP($W8728,日射量と図３!$E$6:$G$34,3,TRUE),IF(AND(107&lt;=Y8728,Y8728&lt;143),VLOOKUP($W8728,日射量と図３!$E$6:$H$34,4,TRUE),VLOOKUP($W8728,日射量と図３!$E$6:$I$34,5,TRUE))))))</f>
        <v/>
      </c>
      <c r="AB8728" s="4" t="str">
        <f>IF($V8728="","",IF(Z8728&lt;36,0,IF(AND(36&lt;=Z8728,Z8728&lt;71),VLOOKUP($W8728,日射量と図３!$E$6:$F$34,2,TRUE),IF(AND(71&lt;=Z8728,Z8728&lt;107),VLOOKUP($W8728,日射量と図３!$E$6:$G$34,3,TRUE),IF(AND(107&lt;=Z8728,Z8728&lt;143),VLOOKUP($W8728,日射量と図３!$E$6:$H$34,4,TRUE),VLOOKUP($W8728,日射量と図３!$E$6:$I$34,5,TRUE))))))</f>
        <v/>
      </c>
      <c r="AC8728" s="382" t="str">
        <f t="shared" si="1647"/>
        <v/>
      </c>
      <c r="AD8728" s="382" t="str">
        <f t="shared" si="1648"/>
        <v/>
      </c>
    </row>
    <row r="8729" spans="11:30" ht="13.5" customHeight="1">
      <c r="K8729" s="4">
        <f t="shared" si="1644"/>
        <v>5</v>
      </c>
      <c r="L8729" s="34">
        <v>43615</v>
      </c>
      <c r="M8729" s="4">
        <v>364</v>
      </c>
      <c r="N8729" s="4">
        <v>14</v>
      </c>
      <c r="O8729" s="31">
        <v>0.54166666666666663</v>
      </c>
      <c r="P8729" s="35">
        <v>25.240000000000002</v>
      </c>
      <c r="Q8729" s="36">
        <f t="shared" si="1645"/>
        <v>12</v>
      </c>
      <c r="R8729" s="4">
        <f t="shared" si="1646"/>
        <v>0</v>
      </c>
      <c r="S8729" s="31">
        <f t="shared" si="1649"/>
        <v>0.20944444444444443</v>
      </c>
      <c r="T8729" s="31">
        <f t="shared" si="1650"/>
        <v>0.77601851851851855</v>
      </c>
      <c r="U8729" s="4">
        <f t="shared" si="1651"/>
        <v>0</v>
      </c>
      <c r="V8729" s="4" t="str">
        <f t="shared" si="1652"/>
        <v/>
      </c>
      <c r="W8729" s="18" t="str">
        <f>IF(V8729="","",VLOOKUP(L8729,日射量と図３!$A$4:$C$368,3,TRUE)*238.85/100)</f>
        <v/>
      </c>
      <c r="X8729" s="4" t="str">
        <f t="shared" si="1653"/>
        <v/>
      </c>
      <c r="Y8729" s="4" t="str">
        <f t="shared" si="1642"/>
        <v/>
      </c>
      <c r="Z8729" s="4" t="str">
        <f t="shared" si="1643"/>
        <v/>
      </c>
      <c r="AA8729" s="4" t="str">
        <f>IF($V8729="","",IF(Y8729&lt;36,0,IF(AND(36&lt;=Y8729,Y8729&lt;71),VLOOKUP($W8729,日射量と図３!$E$6:$F$34,2,TRUE),IF(AND(71&lt;=Y8729,Y8729&lt;107),VLOOKUP($W8729,日射量と図３!$E$6:$G$34,3,TRUE),IF(AND(107&lt;=Y8729,Y8729&lt;143),VLOOKUP($W8729,日射量と図３!$E$6:$H$34,4,TRUE),VLOOKUP($W8729,日射量と図３!$E$6:$I$34,5,TRUE))))))</f>
        <v/>
      </c>
      <c r="AB8729" s="4" t="str">
        <f>IF($V8729="","",IF(Z8729&lt;36,0,IF(AND(36&lt;=Z8729,Z8729&lt;71),VLOOKUP($W8729,日射量と図３!$E$6:$F$34,2,TRUE),IF(AND(71&lt;=Z8729,Z8729&lt;107),VLOOKUP($W8729,日射量と図３!$E$6:$G$34,3,TRUE),IF(AND(107&lt;=Z8729,Z8729&lt;143),VLOOKUP($W8729,日射量と図３!$E$6:$H$34,4,TRUE),VLOOKUP($W8729,日射量と図３!$E$6:$I$34,5,TRUE))))))</f>
        <v/>
      </c>
      <c r="AC8729" s="382" t="str">
        <f t="shared" si="1647"/>
        <v/>
      </c>
      <c r="AD8729" s="382" t="str">
        <f t="shared" si="1648"/>
        <v/>
      </c>
    </row>
    <row r="8730" spans="11:30" ht="13.5" customHeight="1">
      <c r="K8730" s="4">
        <f t="shared" si="1644"/>
        <v>5</v>
      </c>
      <c r="L8730" s="34">
        <v>43615</v>
      </c>
      <c r="M8730" s="4">
        <v>364</v>
      </c>
      <c r="N8730" s="4">
        <v>15</v>
      </c>
      <c r="O8730" s="31">
        <v>0.58333333333333337</v>
      </c>
      <c r="P8730" s="35">
        <v>25.36</v>
      </c>
      <c r="Q8730" s="36">
        <f t="shared" si="1645"/>
        <v>12</v>
      </c>
      <c r="R8730" s="4">
        <f t="shared" si="1646"/>
        <v>0</v>
      </c>
      <c r="S8730" s="31">
        <f t="shared" si="1649"/>
        <v>0.20944444444444443</v>
      </c>
      <c r="T8730" s="31">
        <f t="shared" si="1650"/>
        <v>0.77601851851851855</v>
      </c>
      <c r="U8730" s="4">
        <f t="shared" si="1651"/>
        <v>0</v>
      </c>
      <c r="V8730" s="4" t="str">
        <f t="shared" si="1652"/>
        <v/>
      </c>
      <c r="W8730" s="18" t="str">
        <f>IF(V8730="","",VLOOKUP(L8730,日射量と図３!$A$4:$C$368,3,TRUE)*238.85/100)</f>
        <v/>
      </c>
      <c r="X8730" s="4" t="str">
        <f t="shared" si="1653"/>
        <v/>
      </c>
      <c r="Y8730" s="4" t="str">
        <f t="shared" si="1642"/>
        <v/>
      </c>
      <c r="Z8730" s="4" t="str">
        <f t="shared" si="1643"/>
        <v/>
      </c>
      <c r="AA8730" s="4" t="str">
        <f>IF($V8730="","",IF(Y8730&lt;36,0,IF(AND(36&lt;=Y8730,Y8730&lt;71),VLOOKUP($W8730,日射量と図３!$E$6:$F$34,2,TRUE),IF(AND(71&lt;=Y8730,Y8730&lt;107),VLOOKUP($W8730,日射量と図３!$E$6:$G$34,3,TRUE),IF(AND(107&lt;=Y8730,Y8730&lt;143),VLOOKUP($W8730,日射量と図３!$E$6:$H$34,4,TRUE),VLOOKUP($W8730,日射量と図３!$E$6:$I$34,5,TRUE))))))</f>
        <v/>
      </c>
      <c r="AB8730" s="4" t="str">
        <f>IF($V8730="","",IF(Z8730&lt;36,0,IF(AND(36&lt;=Z8730,Z8730&lt;71),VLOOKUP($W8730,日射量と図３!$E$6:$F$34,2,TRUE),IF(AND(71&lt;=Z8730,Z8730&lt;107),VLOOKUP($W8730,日射量と図３!$E$6:$G$34,3,TRUE),IF(AND(107&lt;=Z8730,Z8730&lt;143),VLOOKUP($W8730,日射量と図３!$E$6:$H$34,4,TRUE),VLOOKUP($W8730,日射量と図３!$E$6:$I$34,5,TRUE))))))</f>
        <v/>
      </c>
      <c r="AC8730" s="382" t="str">
        <f t="shared" si="1647"/>
        <v/>
      </c>
      <c r="AD8730" s="382" t="str">
        <f t="shared" si="1648"/>
        <v/>
      </c>
    </row>
    <row r="8731" spans="11:30" ht="13.5" customHeight="1">
      <c r="K8731" s="4">
        <f t="shared" si="1644"/>
        <v>5</v>
      </c>
      <c r="L8731" s="34">
        <v>43615</v>
      </c>
      <c r="M8731" s="4">
        <v>364</v>
      </c>
      <c r="N8731" s="4">
        <v>16</v>
      </c>
      <c r="O8731" s="31">
        <v>0.625</v>
      </c>
      <c r="P8731" s="35">
        <v>25.24</v>
      </c>
      <c r="Q8731" s="36">
        <f t="shared" si="1645"/>
        <v>16</v>
      </c>
      <c r="R8731" s="4">
        <f t="shared" si="1646"/>
        <v>0</v>
      </c>
      <c r="S8731" s="31">
        <f t="shared" si="1649"/>
        <v>0.20944444444444443</v>
      </c>
      <c r="T8731" s="31">
        <f t="shared" si="1650"/>
        <v>0.77601851851851855</v>
      </c>
      <c r="U8731" s="4">
        <f t="shared" si="1651"/>
        <v>0</v>
      </c>
      <c r="V8731" s="4" t="str">
        <f t="shared" si="1652"/>
        <v/>
      </c>
      <c r="W8731" s="18" t="str">
        <f>IF(V8731="","",VLOOKUP(L8731,日射量と図３!$A$4:$C$368,3,TRUE)*238.85/100)</f>
        <v/>
      </c>
      <c r="X8731" s="4" t="str">
        <f t="shared" si="1653"/>
        <v/>
      </c>
      <c r="Y8731" s="4" t="str">
        <f t="shared" si="1642"/>
        <v/>
      </c>
      <c r="Z8731" s="4" t="str">
        <f t="shared" si="1643"/>
        <v/>
      </c>
      <c r="AA8731" s="4" t="str">
        <f>IF($V8731="","",IF(Y8731&lt;36,0,IF(AND(36&lt;=Y8731,Y8731&lt;71),VLOOKUP($W8731,日射量と図３!$E$6:$F$34,2,TRUE),IF(AND(71&lt;=Y8731,Y8731&lt;107),VLOOKUP($W8731,日射量と図３!$E$6:$G$34,3,TRUE),IF(AND(107&lt;=Y8731,Y8731&lt;143),VLOOKUP($W8731,日射量と図３!$E$6:$H$34,4,TRUE),VLOOKUP($W8731,日射量と図３!$E$6:$I$34,5,TRUE))))))</f>
        <v/>
      </c>
      <c r="AB8731" s="4" t="str">
        <f>IF($V8731="","",IF(Z8731&lt;36,0,IF(AND(36&lt;=Z8731,Z8731&lt;71),VLOOKUP($W8731,日射量と図３!$E$6:$F$34,2,TRUE),IF(AND(71&lt;=Z8731,Z8731&lt;107),VLOOKUP($W8731,日射量と図３!$E$6:$G$34,3,TRUE),IF(AND(107&lt;=Z8731,Z8731&lt;143),VLOOKUP($W8731,日射量と図３!$E$6:$H$34,4,TRUE),VLOOKUP($W8731,日射量と図３!$E$6:$I$34,5,TRUE))))))</f>
        <v/>
      </c>
      <c r="AC8731" s="382" t="str">
        <f t="shared" si="1647"/>
        <v/>
      </c>
      <c r="AD8731" s="382" t="str">
        <f t="shared" si="1648"/>
        <v/>
      </c>
    </row>
    <row r="8732" spans="11:30" ht="13.5" customHeight="1">
      <c r="K8732" s="4">
        <f t="shared" si="1644"/>
        <v>5</v>
      </c>
      <c r="L8732" s="34">
        <v>43615</v>
      </c>
      <c r="M8732" s="4">
        <v>364</v>
      </c>
      <c r="N8732" s="4">
        <v>17</v>
      </c>
      <c r="O8732" s="31">
        <v>0.66666666666666663</v>
      </c>
      <c r="P8732" s="35">
        <v>24.75</v>
      </c>
      <c r="Q8732" s="36">
        <f t="shared" si="1645"/>
        <v>16</v>
      </c>
      <c r="R8732" s="4">
        <f t="shared" si="1646"/>
        <v>0</v>
      </c>
      <c r="S8732" s="31">
        <f t="shared" si="1649"/>
        <v>0.20944444444444443</v>
      </c>
      <c r="T8732" s="31">
        <f t="shared" si="1650"/>
        <v>0.77601851851851855</v>
      </c>
      <c r="U8732" s="4">
        <f t="shared" si="1651"/>
        <v>0</v>
      </c>
      <c r="V8732" s="4" t="str">
        <f t="shared" si="1652"/>
        <v/>
      </c>
      <c r="W8732" s="18" t="str">
        <f>IF(V8732="","",VLOOKUP(L8732,日射量と図３!$A$4:$C$368,3,TRUE)*238.85/100)</f>
        <v/>
      </c>
      <c r="X8732" s="4" t="str">
        <f t="shared" si="1653"/>
        <v/>
      </c>
      <c r="Y8732" s="4" t="str">
        <f t="shared" si="1642"/>
        <v/>
      </c>
      <c r="Z8732" s="4" t="str">
        <f t="shared" si="1643"/>
        <v/>
      </c>
      <c r="AA8732" s="4" t="str">
        <f>IF($V8732="","",IF(Y8732&lt;36,0,IF(AND(36&lt;=Y8732,Y8732&lt;71),VLOOKUP($W8732,日射量と図３!$E$6:$F$34,2,TRUE),IF(AND(71&lt;=Y8732,Y8732&lt;107),VLOOKUP($W8732,日射量と図３!$E$6:$G$34,3,TRUE),IF(AND(107&lt;=Y8732,Y8732&lt;143),VLOOKUP($W8732,日射量と図３!$E$6:$H$34,4,TRUE),VLOOKUP($W8732,日射量と図３!$E$6:$I$34,5,TRUE))))))</f>
        <v/>
      </c>
      <c r="AB8732" s="4" t="str">
        <f>IF($V8732="","",IF(Z8732&lt;36,0,IF(AND(36&lt;=Z8732,Z8732&lt;71),VLOOKUP($W8732,日射量と図３!$E$6:$F$34,2,TRUE),IF(AND(71&lt;=Z8732,Z8732&lt;107),VLOOKUP($W8732,日射量と図３!$E$6:$G$34,3,TRUE),IF(AND(107&lt;=Z8732,Z8732&lt;143),VLOOKUP($W8732,日射量と図３!$E$6:$H$34,4,TRUE),VLOOKUP($W8732,日射量と図３!$E$6:$I$34,5,TRUE))))))</f>
        <v/>
      </c>
      <c r="AC8732" s="382" t="str">
        <f t="shared" si="1647"/>
        <v/>
      </c>
      <c r="AD8732" s="382" t="str">
        <f t="shared" si="1648"/>
        <v/>
      </c>
    </row>
    <row r="8733" spans="11:30" ht="13.5" customHeight="1">
      <c r="K8733" s="4">
        <f t="shared" si="1644"/>
        <v>5</v>
      </c>
      <c r="L8733" s="34">
        <v>43615</v>
      </c>
      <c r="M8733" s="4">
        <v>364</v>
      </c>
      <c r="N8733" s="4">
        <v>18</v>
      </c>
      <c r="O8733" s="31">
        <v>0.70833333333333337</v>
      </c>
      <c r="P8733" s="35">
        <v>23.880000000000003</v>
      </c>
      <c r="Q8733" s="36">
        <f t="shared" si="1645"/>
        <v>16</v>
      </c>
      <c r="R8733" s="4">
        <f t="shared" si="1646"/>
        <v>0</v>
      </c>
      <c r="S8733" s="31">
        <f t="shared" si="1649"/>
        <v>0.20944444444444443</v>
      </c>
      <c r="T8733" s="31">
        <f t="shared" si="1650"/>
        <v>0.77601851851851855</v>
      </c>
      <c r="U8733" s="4">
        <f t="shared" si="1651"/>
        <v>0</v>
      </c>
      <c r="V8733" s="4" t="str">
        <f t="shared" si="1652"/>
        <v/>
      </c>
      <c r="W8733" s="18" t="str">
        <f>IF(V8733="","",VLOOKUP(L8733,日射量と図３!$A$4:$C$368,3,TRUE)*238.85/100)</f>
        <v/>
      </c>
      <c r="X8733" s="4" t="str">
        <f t="shared" si="1653"/>
        <v/>
      </c>
      <c r="Y8733" s="4" t="str">
        <f t="shared" si="1642"/>
        <v/>
      </c>
      <c r="Z8733" s="4" t="str">
        <f t="shared" si="1643"/>
        <v/>
      </c>
      <c r="AA8733" s="4" t="str">
        <f>IF($V8733="","",IF(Y8733&lt;36,0,IF(AND(36&lt;=Y8733,Y8733&lt;71),VLOOKUP($W8733,日射量と図３!$E$6:$F$34,2,TRUE),IF(AND(71&lt;=Y8733,Y8733&lt;107),VLOOKUP($W8733,日射量と図３!$E$6:$G$34,3,TRUE),IF(AND(107&lt;=Y8733,Y8733&lt;143),VLOOKUP($W8733,日射量と図３!$E$6:$H$34,4,TRUE),VLOOKUP($W8733,日射量と図３!$E$6:$I$34,5,TRUE))))))</f>
        <v/>
      </c>
      <c r="AB8733" s="4" t="str">
        <f>IF($V8733="","",IF(Z8733&lt;36,0,IF(AND(36&lt;=Z8733,Z8733&lt;71),VLOOKUP($W8733,日射量と図３!$E$6:$F$34,2,TRUE),IF(AND(71&lt;=Z8733,Z8733&lt;107),VLOOKUP($W8733,日射量と図３!$E$6:$G$34,3,TRUE),IF(AND(107&lt;=Z8733,Z8733&lt;143),VLOOKUP($W8733,日射量と図３!$E$6:$H$34,4,TRUE),VLOOKUP($W8733,日射量と図３!$E$6:$I$34,5,TRUE))))))</f>
        <v/>
      </c>
      <c r="AC8733" s="382" t="str">
        <f t="shared" si="1647"/>
        <v/>
      </c>
      <c r="AD8733" s="382" t="str">
        <f t="shared" si="1648"/>
        <v/>
      </c>
    </row>
    <row r="8734" spans="11:30" ht="13.5" customHeight="1">
      <c r="K8734" s="4">
        <f t="shared" si="1644"/>
        <v>5</v>
      </c>
      <c r="L8734" s="34">
        <v>43615</v>
      </c>
      <c r="M8734" s="4">
        <v>364</v>
      </c>
      <c r="N8734" s="4">
        <v>19</v>
      </c>
      <c r="O8734" s="31">
        <v>0.75</v>
      </c>
      <c r="P8734" s="35">
        <v>22.979999999999997</v>
      </c>
      <c r="Q8734" s="36">
        <f t="shared" si="1645"/>
        <v>16</v>
      </c>
      <c r="R8734" s="4">
        <f t="shared" si="1646"/>
        <v>0</v>
      </c>
      <c r="S8734" s="31">
        <f t="shared" si="1649"/>
        <v>0.20944444444444443</v>
      </c>
      <c r="T8734" s="31">
        <f t="shared" si="1650"/>
        <v>0.77601851851851855</v>
      </c>
      <c r="U8734" s="4">
        <f t="shared" si="1651"/>
        <v>0</v>
      </c>
      <c r="V8734" s="4" t="str">
        <f t="shared" si="1652"/>
        <v/>
      </c>
      <c r="W8734" s="18" t="str">
        <f>IF(V8734="","",VLOOKUP(L8734,日射量と図３!$A$4:$C$368,3,TRUE)*238.85/100)</f>
        <v/>
      </c>
      <c r="X8734" s="4" t="str">
        <f t="shared" si="1653"/>
        <v/>
      </c>
      <c r="Y8734" s="4" t="str">
        <f t="shared" si="1642"/>
        <v/>
      </c>
      <c r="Z8734" s="4" t="str">
        <f t="shared" si="1643"/>
        <v/>
      </c>
      <c r="AA8734" s="4" t="str">
        <f>IF($V8734="","",IF(Y8734&lt;36,0,IF(AND(36&lt;=Y8734,Y8734&lt;71),VLOOKUP($W8734,日射量と図３!$E$6:$F$34,2,TRUE),IF(AND(71&lt;=Y8734,Y8734&lt;107),VLOOKUP($W8734,日射量と図３!$E$6:$G$34,3,TRUE),IF(AND(107&lt;=Y8734,Y8734&lt;143),VLOOKUP($W8734,日射量と図３!$E$6:$H$34,4,TRUE),VLOOKUP($W8734,日射量と図３!$E$6:$I$34,5,TRUE))))))</f>
        <v/>
      </c>
      <c r="AB8734" s="4" t="str">
        <f>IF($V8734="","",IF(Z8734&lt;36,0,IF(AND(36&lt;=Z8734,Z8734&lt;71),VLOOKUP($W8734,日射量と図３!$E$6:$F$34,2,TRUE),IF(AND(71&lt;=Z8734,Z8734&lt;107),VLOOKUP($W8734,日射量と図３!$E$6:$G$34,3,TRUE),IF(AND(107&lt;=Z8734,Z8734&lt;143),VLOOKUP($W8734,日射量と図３!$E$6:$H$34,4,TRUE),VLOOKUP($W8734,日射量と図３!$E$6:$I$34,5,TRUE))))))</f>
        <v/>
      </c>
      <c r="AC8734" s="382" t="str">
        <f t="shared" si="1647"/>
        <v/>
      </c>
      <c r="AD8734" s="382" t="str">
        <f t="shared" si="1648"/>
        <v/>
      </c>
    </row>
    <row r="8735" spans="11:30" ht="13.5" customHeight="1">
      <c r="K8735" s="4">
        <f t="shared" si="1644"/>
        <v>5</v>
      </c>
      <c r="L8735" s="34">
        <v>43615</v>
      </c>
      <c r="M8735" s="4">
        <v>364</v>
      </c>
      <c r="N8735" s="4">
        <v>20</v>
      </c>
      <c r="O8735" s="31">
        <v>0.79166666666666663</v>
      </c>
      <c r="P8735" s="35">
        <v>22.219999999999995</v>
      </c>
      <c r="Q8735" s="36">
        <f t="shared" si="1645"/>
        <v>16</v>
      </c>
      <c r="R8735" s="4">
        <f t="shared" si="1646"/>
        <v>0</v>
      </c>
      <c r="S8735" s="31">
        <f t="shared" si="1649"/>
        <v>0.20944444444444443</v>
      </c>
      <c r="T8735" s="31">
        <f t="shared" si="1650"/>
        <v>0.77601851851851855</v>
      </c>
      <c r="U8735" s="4">
        <f t="shared" si="1651"/>
        <v>0</v>
      </c>
      <c r="V8735" s="4" t="str">
        <f t="shared" si="1652"/>
        <v/>
      </c>
      <c r="W8735" s="18" t="str">
        <f>IF(V8735="","",VLOOKUP(L8735,日射量と図３!$A$4:$C$368,3,TRUE)*238.85/100)</f>
        <v/>
      </c>
      <c r="X8735" s="4" t="str">
        <f t="shared" si="1653"/>
        <v/>
      </c>
      <c r="Y8735" s="4" t="str">
        <f t="shared" ref="Y8735:Y8763" si="1654">IF(V8735="","",$AH$30*V8735/(($AG$18/$AH$18)*X8735))</f>
        <v/>
      </c>
      <c r="Z8735" s="4" t="str">
        <f t="shared" ref="Z8735:Z8763" si="1655">IF(V8735="","",$AH$30*V8735/(($AG$19/$AH$19)*X8735))</f>
        <v/>
      </c>
      <c r="AA8735" s="4" t="str">
        <f>IF($V8735="","",IF(Y8735&lt;36,0,IF(AND(36&lt;=Y8735,Y8735&lt;71),VLOOKUP($W8735,日射量と図３!$E$6:$F$34,2,TRUE),IF(AND(71&lt;=Y8735,Y8735&lt;107),VLOOKUP($W8735,日射量と図３!$E$6:$G$34,3,TRUE),IF(AND(107&lt;=Y8735,Y8735&lt;143),VLOOKUP($W8735,日射量と図３!$E$6:$H$34,4,TRUE),VLOOKUP($W8735,日射量と図３!$E$6:$I$34,5,TRUE))))))</f>
        <v/>
      </c>
      <c r="AB8735" s="4" t="str">
        <f>IF($V8735="","",IF(Z8735&lt;36,0,IF(AND(36&lt;=Z8735,Z8735&lt;71),VLOOKUP($W8735,日射量と図３!$E$6:$F$34,2,TRUE),IF(AND(71&lt;=Z8735,Z8735&lt;107),VLOOKUP($W8735,日射量と図３!$E$6:$G$34,3,TRUE),IF(AND(107&lt;=Z8735,Z8735&lt;143),VLOOKUP($W8735,日射量と図３!$E$6:$H$34,4,TRUE),VLOOKUP($W8735,日射量と図３!$E$6:$I$34,5,TRUE))))))</f>
        <v/>
      </c>
      <c r="AC8735" s="382" t="str">
        <f t="shared" si="1647"/>
        <v/>
      </c>
      <c r="AD8735" s="382" t="str">
        <f t="shared" si="1648"/>
        <v/>
      </c>
    </row>
    <row r="8736" spans="11:30" ht="13.5" customHeight="1">
      <c r="K8736" s="4">
        <f t="shared" si="1644"/>
        <v>5</v>
      </c>
      <c r="L8736" s="34">
        <v>43615</v>
      </c>
      <c r="M8736" s="4">
        <v>364</v>
      </c>
      <c r="N8736" s="4">
        <v>21</v>
      </c>
      <c r="O8736" s="31">
        <v>0.83333333333333337</v>
      </c>
      <c r="P8736" s="35">
        <v>21.21</v>
      </c>
      <c r="Q8736" s="36">
        <f t="shared" si="1645"/>
        <v>16</v>
      </c>
      <c r="R8736" s="4">
        <f t="shared" si="1646"/>
        <v>0</v>
      </c>
      <c r="S8736" s="31">
        <f t="shared" si="1649"/>
        <v>0.20944444444444443</v>
      </c>
      <c r="T8736" s="31">
        <f t="shared" si="1650"/>
        <v>0.77601851851851855</v>
      </c>
      <c r="U8736" s="4">
        <f t="shared" si="1651"/>
        <v>0</v>
      </c>
      <c r="V8736" s="4" t="str">
        <f t="shared" si="1652"/>
        <v/>
      </c>
      <c r="W8736" s="18" t="str">
        <f>IF(V8736="","",VLOOKUP(L8736,日射量と図３!$A$4:$C$368,3,TRUE)*238.85/100)</f>
        <v/>
      </c>
      <c r="X8736" s="4" t="str">
        <f t="shared" si="1653"/>
        <v/>
      </c>
      <c r="Y8736" s="4" t="str">
        <f t="shared" si="1654"/>
        <v/>
      </c>
      <c r="Z8736" s="4" t="str">
        <f t="shared" si="1655"/>
        <v/>
      </c>
      <c r="AA8736" s="4" t="str">
        <f>IF($V8736="","",IF(Y8736&lt;36,0,IF(AND(36&lt;=Y8736,Y8736&lt;71),VLOOKUP($W8736,日射量と図３!$E$6:$F$34,2,TRUE),IF(AND(71&lt;=Y8736,Y8736&lt;107),VLOOKUP($W8736,日射量と図３!$E$6:$G$34,3,TRUE),IF(AND(107&lt;=Y8736,Y8736&lt;143),VLOOKUP($W8736,日射量と図３!$E$6:$H$34,4,TRUE),VLOOKUP($W8736,日射量と図３!$E$6:$I$34,5,TRUE))))))</f>
        <v/>
      </c>
      <c r="AB8736" s="4" t="str">
        <f>IF($V8736="","",IF(Z8736&lt;36,0,IF(AND(36&lt;=Z8736,Z8736&lt;71),VLOOKUP($W8736,日射量と図３!$E$6:$F$34,2,TRUE),IF(AND(71&lt;=Z8736,Z8736&lt;107),VLOOKUP($W8736,日射量と図３!$E$6:$G$34,3,TRUE),IF(AND(107&lt;=Z8736,Z8736&lt;143),VLOOKUP($W8736,日射量と図３!$E$6:$H$34,4,TRUE),VLOOKUP($W8736,日射量と図３!$E$6:$I$34,5,TRUE))))))</f>
        <v/>
      </c>
      <c r="AC8736" s="382" t="str">
        <f t="shared" si="1647"/>
        <v/>
      </c>
      <c r="AD8736" s="382" t="str">
        <f t="shared" si="1648"/>
        <v/>
      </c>
    </row>
    <row r="8737" spans="11:30" ht="13.5" customHeight="1">
      <c r="K8737" s="4">
        <f t="shared" si="1644"/>
        <v>5</v>
      </c>
      <c r="L8737" s="34">
        <v>43615</v>
      </c>
      <c r="M8737" s="4">
        <v>364</v>
      </c>
      <c r="N8737" s="4">
        <v>22</v>
      </c>
      <c r="O8737" s="31">
        <v>0.875</v>
      </c>
      <c r="P8737" s="35">
        <v>20.77</v>
      </c>
      <c r="Q8737" s="36">
        <f t="shared" si="1645"/>
        <v>16</v>
      </c>
      <c r="R8737" s="4">
        <f t="shared" si="1646"/>
        <v>0</v>
      </c>
      <c r="S8737" s="31">
        <f t="shared" si="1649"/>
        <v>0.20944444444444443</v>
      </c>
      <c r="T8737" s="31">
        <f t="shared" si="1650"/>
        <v>0.77601851851851855</v>
      </c>
      <c r="U8737" s="4">
        <f t="shared" si="1651"/>
        <v>0</v>
      </c>
      <c r="V8737" s="4" t="str">
        <f t="shared" si="1652"/>
        <v/>
      </c>
      <c r="W8737" s="18" t="str">
        <f>IF(V8737="","",VLOOKUP(L8737,日射量と図３!$A$4:$C$368,3,TRUE)*238.85/100)</f>
        <v/>
      </c>
      <c r="X8737" s="4" t="str">
        <f t="shared" si="1653"/>
        <v/>
      </c>
      <c r="Y8737" s="4" t="str">
        <f t="shared" si="1654"/>
        <v/>
      </c>
      <c r="Z8737" s="4" t="str">
        <f t="shared" si="1655"/>
        <v/>
      </c>
      <c r="AA8737" s="4" t="str">
        <f>IF($V8737="","",IF(Y8737&lt;36,0,IF(AND(36&lt;=Y8737,Y8737&lt;71),VLOOKUP($W8737,日射量と図３!$E$6:$F$34,2,TRUE),IF(AND(71&lt;=Y8737,Y8737&lt;107),VLOOKUP($W8737,日射量と図３!$E$6:$G$34,3,TRUE),IF(AND(107&lt;=Y8737,Y8737&lt;143),VLOOKUP($W8737,日射量と図３!$E$6:$H$34,4,TRUE),VLOOKUP($W8737,日射量と図３!$E$6:$I$34,5,TRUE))))))</f>
        <v/>
      </c>
      <c r="AB8737" s="4" t="str">
        <f>IF($V8737="","",IF(Z8737&lt;36,0,IF(AND(36&lt;=Z8737,Z8737&lt;71),VLOOKUP($W8737,日射量と図３!$E$6:$F$34,2,TRUE),IF(AND(71&lt;=Z8737,Z8737&lt;107),VLOOKUP($W8737,日射量と図３!$E$6:$G$34,3,TRUE),IF(AND(107&lt;=Z8737,Z8737&lt;143),VLOOKUP($W8737,日射量と図３!$E$6:$H$34,4,TRUE),VLOOKUP($W8737,日射量と図３!$E$6:$I$34,5,TRUE))))))</f>
        <v/>
      </c>
      <c r="AC8737" s="382" t="str">
        <f t="shared" si="1647"/>
        <v/>
      </c>
      <c r="AD8737" s="382" t="str">
        <f t="shared" si="1648"/>
        <v/>
      </c>
    </row>
    <row r="8738" spans="11:30" ht="13.5" customHeight="1">
      <c r="K8738" s="4">
        <f t="shared" si="1644"/>
        <v>5</v>
      </c>
      <c r="L8738" s="34">
        <v>43615</v>
      </c>
      <c r="M8738" s="4">
        <v>364</v>
      </c>
      <c r="N8738" s="4">
        <v>23</v>
      </c>
      <c r="O8738" s="31">
        <v>0.91666666666666663</v>
      </c>
      <c r="P8738" s="35">
        <v>20.32</v>
      </c>
      <c r="Q8738" s="36">
        <f t="shared" si="1645"/>
        <v>13</v>
      </c>
      <c r="R8738" s="4">
        <f t="shared" si="1646"/>
        <v>0</v>
      </c>
      <c r="S8738" s="31">
        <f t="shared" si="1649"/>
        <v>0.20944444444444443</v>
      </c>
      <c r="T8738" s="31">
        <f t="shared" si="1650"/>
        <v>0.77601851851851855</v>
      </c>
      <c r="U8738" s="4">
        <f t="shared" si="1651"/>
        <v>0</v>
      </c>
      <c r="V8738" s="4" t="str">
        <f t="shared" si="1652"/>
        <v/>
      </c>
      <c r="W8738" s="18" t="str">
        <f>IF(V8738="","",VLOOKUP(L8738,日射量と図３!$A$4:$C$368,3,TRUE)*238.85/100)</f>
        <v/>
      </c>
      <c r="X8738" s="4" t="str">
        <f t="shared" si="1653"/>
        <v/>
      </c>
      <c r="Y8738" s="4" t="str">
        <f t="shared" si="1654"/>
        <v/>
      </c>
      <c r="Z8738" s="4" t="str">
        <f t="shared" si="1655"/>
        <v/>
      </c>
      <c r="AA8738" s="4" t="str">
        <f>IF($V8738="","",IF(Y8738&lt;36,0,IF(AND(36&lt;=Y8738,Y8738&lt;71),VLOOKUP($W8738,日射量と図３!$E$6:$F$34,2,TRUE),IF(AND(71&lt;=Y8738,Y8738&lt;107),VLOOKUP($W8738,日射量と図３!$E$6:$G$34,3,TRUE),IF(AND(107&lt;=Y8738,Y8738&lt;143),VLOOKUP($W8738,日射量と図３!$E$6:$H$34,4,TRUE),VLOOKUP($W8738,日射量と図３!$E$6:$I$34,5,TRUE))))))</f>
        <v/>
      </c>
      <c r="AB8738" s="4" t="str">
        <f>IF($V8738="","",IF(Z8738&lt;36,0,IF(AND(36&lt;=Z8738,Z8738&lt;71),VLOOKUP($W8738,日射量と図３!$E$6:$F$34,2,TRUE),IF(AND(71&lt;=Z8738,Z8738&lt;107),VLOOKUP($W8738,日射量と図３!$E$6:$G$34,3,TRUE),IF(AND(107&lt;=Z8738,Z8738&lt;143),VLOOKUP($W8738,日射量と図３!$E$6:$H$34,4,TRUE),VLOOKUP($W8738,日射量と図３!$E$6:$I$34,5,TRUE))))))</f>
        <v/>
      </c>
      <c r="AC8738" s="382" t="str">
        <f t="shared" si="1647"/>
        <v/>
      </c>
      <c r="AD8738" s="382" t="str">
        <f t="shared" si="1648"/>
        <v/>
      </c>
    </row>
    <row r="8739" spans="11:30" ht="13.5" customHeight="1">
      <c r="K8739" s="4">
        <f t="shared" si="1644"/>
        <v>5</v>
      </c>
      <c r="L8739" s="34">
        <v>43615</v>
      </c>
      <c r="M8739" s="4">
        <v>364</v>
      </c>
      <c r="N8739" s="4">
        <v>24</v>
      </c>
      <c r="O8739" s="31">
        <v>0.95833333333333337</v>
      </c>
      <c r="P8739" s="35">
        <v>19.970000000000002</v>
      </c>
      <c r="Q8739" s="36">
        <f t="shared" si="1645"/>
        <v>13</v>
      </c>
      <c r="R8739" s="4">
        <f t="shared" si="1646"/>
        <v>0</v>
      </c>
      <c r="S8739" s="31">
        <f t="shared" si="1649"/>
        <v>0.20944444444444443</v>
      </c>
      <c r="T8739" s="31">
        <f t="shared" si="1650"/>
        <v>0.77601851851851855</v>
      </c>
      <c r="U8739" s="4">
        <f t="shared" si="1651"/>
        <v>0</v>
      </c>
      <c r="V8739" s="4" t="str">
        <f t="shared" si="1652"/>
        <v/>
      </c>
      <c r="W8739" s="18" t="str">
        <f>IF(V8739="","",VLOOKUP(L8739,日射量と図３!$A$4:$C$368,3,TRUE)*238.85/100)</f>
        <v/>
      </c>
      <c r="X8739" s="4" t="str">
        <f t="shared" si="1653"/>
        <v/>
      </c>
      <c r="Y8739" s="4" t="str">
        <f t="shared" si="1654"/>
        <v/>
      </c>
      <c r="Z8739" s="4" t="str">
        <f t="shared" si="1655"/>
        <v/>
      </c>
      <c r="AA8739" s="4" t="str">
        <f>IF($V8739="","",IF(Y8739&lt;36,0,IF(AND(36&lt;=Y8739,Y8739&lt;71),VLOOKUP($W8739,日射量と図３!$E$6:$F$34,2,TRUE),IF(AND(71&lt;=Y8739,Y8739&lt;107),VLOOKUP($W8739,日射量と図３!$E$6:$G$34,3,TRUE),IF(AND(107&lt;=Y8739,Y8739&lt;143),VLOOKUP($W8739,日射量と図３!$E$6:$H$34,4,TRUE),VLOOKUP($W8739,日射量と図３!$E$6:$I$34,5,TRUE))))))</f>
        <v/>
      </c>
      <c r="AB8739" s="4" t="str">
        <f>IF($V8739="","",IF(Z8739&lt;36,0,IF(AND(36&lt;=Z8739,Z8739&lt;71),VLOOKUP($W8739,日射量と図３!$E$6:$F$34,2,TRUE),IF(AND(71&lt;=Z8739,Z8739&lt;107),VLOOKUP($W8739,日射量と図３!$E$6:$G$34,3,TRUE),IF(AND(107&lt;=Z8739,Z8739&lt;143),VLOOKUP($W8739,日射量と図３!$E$6:$H$34,4,TRUE),VLOOKUP($W8739,日射量と図３!$E$6:$I$34,5,TRUE))))))</f>
        <v/>
      </c>
      <c r="AC8739" s="382" t="str">
        <f t="shared" si="1647"/>
        <v/>
      </c>
      <c r="AD8739" s="382" t="str">
        <f t="shared" si="1648"/>
        <v/>
      </c>
    </row>
    <row r="8740" spans="11:30" ht="13.5" customHeight="1">
      <c r="K8740" s="4">
        <f t="shared" si="1644"/>
        <v>5</v>
      </c>
      <c r="L8740" s="34">
        <v>43616</v>
      </c>
      <c r="M8740" s="4">
        <v>365</v>
      </c>
      <c r="N8740" s="4">
        <v>1</v>
      </c>
      <c r="O8740" s="31">
        <v>0</v>
      </c>
      <c r="P8740" s="35">
        <v>19.630000000000003</v>
      </c>
      <c r="Q8740" s="36">
        <f t="shared" si="1645"/>
        <v>13</v>
      </c>
      <c r="R8740" s="4">
        <f t="shared" si="1646"/>
        <v>0</v>
      </c>
      <c r="S8740" s="31">
        <f t="shared" si="1649"/>
        <v>0.20944444444444443</v>
      </c>
      <c r="T8740" s="31">
        <f t="shared" si="1650"/>
        <v>0.77601851851851855</v>
      </c>
      <c r="U8740" s="4">
        <f t="shared" si="1651"/>
        <v>0</v>
      </c>
      <c r="V8740" s="4">
        <f t="shared" si="1652"/>
        <v>0</v>
      </c>
      <c r="W8740" s="18">
        <f>IF(V8740="","",VLOOKUP(L8740,日射量と図３!$A$4:$C$368,3,TRUE)*238.85/100)</f>
        <v>50.158499999999997</v>
      </c>
      <c r="X8740" s="4">
        <f t="shared" si="1653"/>
        <v>14</v>
      </c>
      <c r="Y8740" s="4">
        <f t="shared" si="1654"/>
        <v>0</v>
      </c>
      <c r="Z8740" s="4">
        <f t="shared" si="1655"/>
        <v>0</v>
      </c>
      <c r="AA8740" s="4">
        <f>IF($V8740="","",IF(Y8740&lt;36,0,IF(AND(36&lt;=Y8740,Y8740&lt;71),VLOOKUP($W8740,日射量と図３!$E$6:$F$34,2,TRUE),IF(AND(71&lt;=Y8740,Y8740&lt;107),VLOOKUP($W8740,日射量と図３!$E$6:$G$34,3,TRUE),IF(AND(107&lt;=Y8740,Y8740&lt;143),VLOOKUP($W8740,日射量と図３!$E$6:$H$34,4,TRUE),VLOOKUP($W8740,日射量と図３!$E$6:$I$34,5,TRUE))))))</f>
        <v>0</v>
      </c>
      <c r="AB8740" s="4">
        <f>IF($V8740="","",IF(Z8740&lt;36,0,IF(AND(36&lt;=Z8740,Z8740&lt;71),VLOOKUP($W8740,日射量と図３!$E$6:$F$34,2,TRUE),IF(AND(71&lt;=Z8740,Z8740&lt;107),VLOOKUP($W8740,日射量と図３!$E$6:$G$34,3,TRUE),IF(AND(107&lt;=Z8740,Z8740&lt;143),VLOOKUP($W8740,日射量と図３!$E$6:$H$34,4,TRUE),VLOOKUP($W8740,日射量と図３!$E$6:$I$34,5,TRUE))))))</f>
        <v>0</v>
      </c>
      <c r="AC8740" s="382">
        <f t="shared" si="1647"/>
        <v>0</v>
      </c>
      <c r="AD8740" s="382">
        <f t="shared" si="1648"/>
        <v>0</v>
      </c>
    </row>
    <row r="8741" spans="11:30" ht="13.5" customHeight="1">
      <c r="K8741" s="4">
        <f t="shared" si="1644"/>
        <v>5</v>
      </c>
      <c r="L8741" s="34">
        <v>43616</v>
      </c>
      <c r="M8741" s="4">
        <v>365</v>
      </c>
      <c r="N8741" s="4">
        <v>2</v>
      </c>
      <c r="O8741" s="31">
        <v>4.1666666666666664E-2</v>
      </c>
      <c r="P8741" s="35">
        <v>19.399999999999999</v>
      </c>
      <c r="Q8741" s="36">
        <f t="shared" si="1645"/>
        <v>13</v>
      </c>
      <c r="R8741" s="4">
        <f t="shared" si="1646"/>
        <v>0</v>
      </c>
      <c r="S8741" s="31">
        <f t="shared" si="1649"/>
        <v>0.20944444444444443</v>
      </c>
      <c r="T8741" s="31">
        <f t="shared" si="1650"/>
        <v>0.77601851851851855</v>
      </c>
      <c r="U8741" s="4">
        <f t="shared" si="1651"/>
        <v>0</v>
      </c>
      <c r="V8741" s="4" t="str">
        <f t="shared" si="1652"/>
        <v/>
      </c>
      <c r="W8741" s="18" t="str">
        <f>IF(V8741="","",VLOOKUP(L8741,日射量と図３!$A$4:$C$368,3,TRUE)*238.85/100)</f>
        <v/>
      </c>
      <c r="X8741" s="4" t="str">
        <f t="shared" si="1653"/>
        <v/>
      </c>
      <c r="Y8741" s="4" t="str">
        <f t="shared" si="1654"/>
        <v/>
      </c>
      <c r="Z8741" s="4" t="str">
        <f t="shared" si="1655"/>
        <v/>
      </c>
      <c r="AA8741" s="4" t="str">
        <f>IF($V8741="","",IF(Y8741&lt;36,0,IF(AND(36&lt;=Y8741,Y8741&lt;71),VLOOKUP($W8741,日射量と図３!$E$6:$F$34,2,TRUE),IF(AND(71&lt;=Y8741,Y8741&lt;107),VLOOKUP($W8741,日射量と図３!$E$6:$G$34,3,TRUE),IF(AND(107&lt;=Y8741,Y8741&lt;143),VLOOKUP($W8741,日射量と図３!$E$6:$H$34,4,TRUE),VLOOKUP($W8741,日射量と図３!$E$6:$I$34,5,TRUE))))))</f>
        <v/>
      </c>
      <c r="AB8741" s="4" t="str">
        <f>IF($V8741="","",IF(Z8741&lt;36,0,IF(AND(36&lt;=Z8741,Z8741&lt;71),VLOOKUP($W8741,日射量と図３!$E$6:$F$34,2,TRUE),IF(AND(71&lt;=Z8741,Z8741&lt;107),VLOOKUP($W8741,日射量と図３!$E$6:$G$34,3,TRUE),IF(AND(107&lt;=Z8741,Z8741&lt;143),VLOOKUP($W8741,日射量と図３!$E$6:$H$34,4,TRUE),VLOOKUP($W8741,日射量と図３!$E$6:$I$34,5,TRUE))))))</f>
        <v/>
      </c>
      <c r="AC8741" s="382" t="str">
        <f t="shared" si="1647"/>
        <v/>
      </c>
      <c r="AD8741" s="382" t="str">
        <f t="shared" si="1648"/>
        <v/>
      </c>
    </row>
    <row r="8742" spans="11:30" ht="13.5" customHeight="1">
      <c r="K8742" s="4">
        <f t="shared" si="1644"/>
        <v>5</v>
      </c>
      <c r="L8742" s="34">
        <v>43616</v>
      </c>
      <c r="M8742" s="4">
        <v>365</v>
      </c>
      <c r="N8742" s="4">
        <v>3</v>
      </c>
      <c r="O8742" s="31">
        <v>8.3333333333333329E-2</v>
      </c>
      <c r="P8742" s="35">
        <v>19.149999999999999</v>
      </c>
      <c r="Q8742" s="36">
        <f t="shared" si="1645"/>
        <v>13</v>
      </c>
      <c r="R8742" s="4">
        <f t="shared" si="1646"/>
        <v>0</v>
      </c>
      <c r="S8742" s="31">
        <f t="shared" si="1649"/>
        <v>0.20944444444444443</v>
      </c>
      <c r="T8742" s="31">
        <f t="shared" si="1650"/>
        <v>0.77601851851851855</v>
      </c>
      <c r="U8742" s="4">
        <f t="shared" si="1651"/>
        <v>0</v>
      </c>
      <c r="V8742" s="4" t="str">
        <f t="shared" si="1652"/>
        <v/>
      </c>
      <c r="W8742" s="18" t="str">
        <f>IF(V8742="","",VLOOKUP(L8742,日射量と図３!$A$4:$C$368,3,TRUE)*238.85/100)</f>
        <v/>
      </c>
      <c r="X8742" s="4" t="str">
        <f t="shared" si="1653"/>
        <v/>
      </c>
      <c r="Y8742" s="4" t="str">
        <f t="shared" si="1654"/>
        <v/>
      </c>
      <c r="Z8742" s="4" t="str">
        <f t="shared" si="1655"/>
        <v/>
      </c>
      <c r="AA8742" s="4" t="str">
        <f>IF($V8742="","",IF(Y8742&lt;36,0,IF(AND(36&lt;=Y8742,Y8742&lt;71),VLOOKUP($W8742,日射量と図３!$E$6:$F$34,2,TRUE),IF(AND(71&lt;=Y8742,Y8742&lt;107),VLOOKUP($W8742,日射量と図３!$E$6:$G$34,3,TRUE),IF(AND(107&lt;=Y8742,Y8742&lt;143),VLOOKUP($W8742,日射量と図３!$E$6:$H$34,4,TRUE),VLOOKUP($W8742,日射量と図３!$E$6:$I$34,5,TRUE))))))</f>
        <v/>
      </c>
      <c r="AB8742" s="4" t="str">
        <f>IF($V8742="","",IF(Z8742&lt;36,0,IF(AND(36&lt;=Z8742,Z8742&lt;71),VLOOKUP($W8742,日射量と図３!$E$6:$F$34,2,TRUE),IF(AND(71&lt;=Z8742,Z8742&lt;107),VLOOKUP($W8742,日射量と図３!$E$6:$G$34,3,TRUE),IF(AND(107&lt;=Z8742,Z8742&lt;143),VLOOKUP($W8742,日射量と図３!$E$6:$H$34,4,TRUE),VLOOKUP($W8742,日射量と図３!$E$6:$I$34,5,TRUE))))))</f>
        <v/>
      </c>
      <c r="AC8742" s="382" t="str">
        <f t="shared" si="1647"/>
        <v/>
      </c>
      <c r="AD8742" s="382" t="str">
        <f t="shared" si="1648"/>
        <v/>
      </c>
    </row>
    <row r="8743" spans="11:30" ht="13.5" customHeight="1">
      <c r="K8743" s="4">
        <f t="shared" si="1644"/>
        <v>5</v>
      </c>
      <c r="L8743" s="34">
        <v>43616</v>
      </c>
      <c r="M8743" s="4">
        <v>365</v>
      </c>
      <c r="N8743" s="4">
        <v>4</v>
      </c>
      <c r="O8743" s="31">
        <v>0.125</v>
      </c>
      <c r="P8743" s="35">
        <v>18.84</v>
      </c>
      <c r="Q8743" s="36">
        <f t="shared" si="1645"/>
        <v>13</v>
      </c>
      <c r="R8743" s="4">
        <f t="shared" si="1646"/>
        <v>0</v>
      </c>
      <c r="S8743" s="31">
        <f t="shared" si="1649"/>
        <v>0.20944444444444443</v>
      </c>
      <c r="T8743" s="31">
        <f t="shared" si="1650"/>
        <v>0.77601851851851855</v>
      </c>
      <c r="U8743" s="4">
        <f t="shared" si="1651"/>
        <v>0</v>
      </c>
      <c r="V8743" s="4" t="str">
        <f t="shared" si="1652"/>
        <v/>
      </c>
      <c r="W8743" s="18" t="str">
        <f>IF(V8743="","",VLOOKUP(L8743,日射量と図３!$A$4:$C$368,3,TRUE)*238.85/100)</f>
        <v/>
      </c>
      <c r="X8743" s="4" t="str">
        <f t="shared" si="1653"/>
        <v/>
      </c>
      <c r="Y8743" s="4" t="str">
        <f t="shared" si="1654"/>
        <v/>
      </c>
      <c r="Z8743" s="4" t="str">
        <f t="shared" si="1655"/>
        <v/>
      </c>
      <c r="AA8743" s="4" t="str">
        <f>IF($V8743="","",IF(Y8743&lt;36,0,IF(AND(36&lt;=Y8743,Y8743&lt;71),VLOOKUP($W8743,日射量と図３!$E$6:$F$34,2,TRUE),IF(AND(71&lt;=Y8743,Y8743&lt;107),VLOOKUP($W8743,日射量と図３!$E$6:$G$34,3,TRUE),IF(AND(107&lt;=Y8743,Y8743&lt;143),VLOOKUP($W8743,日射量と図３!$E$6:$H$34,4,TRUE),VLOOKUP($W8743,日射量と図３!$E$6:$I$34,5,TRUE))))))</f>
        <v/>
      </c>
      <c r="AB8743" s="4" t="str">
        <f>IF($V8743="","",IF(Z8743&lt;36,0,IF(AND(36&lt;=Z8743,Z8743&lt;71),VLOOKUP($W8743,日射量と図３!$E$6:$F$34,2,TRUE),IF(AND(71&lt;=Z8743,Z8743&lt;107),VLOOKUP($W8743,日射量と図３!$E$6:$G$34,3,TRUE),IF(AND(107&lt;=Z8743,Z8743&lt;143),VLOOKUP($W8743,日射量と図３!$E$6:$H$34,4,TRUE),VLOOKUP($W8743,日射量と図３!$E$6:$I$34,5,TRUE))))))</f>
        <v/>
      </c>
      <c r="AC8743" s="382" t="str">
        <f t="shared" si="1647"/>
        <v/>
      </c>
      <c r="AD8743" s="382" t="str">
        <f t="shared" si="1648"/>
        <v/>
      </c>
    </row>
    <row r="8744" spans="11:30" ht="13.5" customHeight="1">
      <c r="K8744" s="4">
        <f t="shared" si="1644"/>
        <v>5</v>
      </c>
      <c r="L8744" s="34">
        <v>43616</v>
      </c>
      <c r="M8744" s="4">
        <v>365</v>
      </c>
      <c r="N8744" s="4">
        <v>5</v>
      </c>
      <c r="O8744" s="31">
        <v>0.16666666666666666</v>
      </c>
      <c r="P8744" s="35">
        <v>18.68</v>
      </c>
      <c r="Q8744" s="36">
        <f t="shared" si="1645"/>
        <v>15</v>
      </c>
      <c r="R8744" s="4">
        <f t="shared" si="1646"/>
        <v>0</v>
      </c>
      <c r="S8744" s="31">
        <f t="shared" si="1649"/>
        <v>0.20944444444444443</v>
      </c>
      <c r="T8744" s="31">
        <f t="shared" si="1650"/>
        <v>0.77601851851851855</v>
      </c>
      <c r="U8744" s="4">
        <f t="shared" si="1651"/>
        <v>0</v>
      </c>
      <c r="V8744" s="4" t="str">
        <f t="shared" si="1652"/>
        <v/>
      </c>
      <c r="W8744" s="18" t="str">
        <f>IF(V8744="","",VLOOKUP(L8744,日射量と図３!$A$4:$C$368,3,TRUE)*238.85/100)</f>
        <v/>
      </c>
      <c r="X8744" s="4" t="str">
        <f t="shared" si="1653"/>
        <v/>
      </c>
      <c r="Y8744" s="4" t="str">
        <f t="shared" si="1654"/>
        <v/>
      </c>
      <c r="Z8744" s="4" t="str">
        <f t="shared" si="1655"/>
        <v/>
      </c>
      <c r="AA8744" s="4" t="str">
        <f>IF($V8744="","",IF(Y8744&lt;36,0,IF(AND(36&lt;=Y8744,Y8744&lt;71),VLOOKUP($W8744,日射量と図３!$E$6:$F$34,2,TRUE),IF(AND(71&lt;=Y8744,Y8744&lt;107),VLOOKUP($W8744,日射量と図３!$E$6:$G$34,3,TRUE),IF(AND(107&lt;=Y8744,Y8744&lt;143),VLOOKUP($W8744,日射量と図３!$E$6:$H$34,4,TRUE),VLOOKUP($W8744,日射量と図３!$E$6:$I$34,5,TRUE))))))</f>
        <v/>
      </c>
      <c r="AB8744" s="4" t="str">
        <f>IF($V8744="","",IF(Z8744&lt;36,0,IF(AND(36&lt;=Z8744,Z8744&lt;71),VLOOKUP($W8744,日射量と図３!$E$6:$F$34,2,TRUE),IF(AND(71&lt;=Z8744,Z8744&lt;107),VLOOKUP($W8744,日射量と図３!$E$6:$G$34,3,TRUE),IF(AND(107&lt;=Z8744,Z8744&lt;143),VLOOKUP($W8744,日射量と図３!$E$6:$H$34,4,TRUE),VLOOKUP($W8744,日射量と図３!$E$6:$I$34,5,TRUE))))))</f>
        <v/>
      </c>
      <c r="AC8744" s="382" t="str">
        <f t="shared" si="1647"/>
        <v/>
      </c>
      <c r="AD8744" s="382" t="str">
        <f t="shared" si="1648"/>
        <v/>
      </c>
    </row>
    <row r="8745" spans="11:30" ht="13.5" customHeight="1">
      <c r="K8745" s="4">
        <f t="shared" si="1644"/>
        <v>5</v>
      </c>
      <c r="L8745" s="34">
        <v>43616</v>
      </c>
      <c r="M8745" s="4">
        <v>365</v>
      </c>
      <c r="N8745" s="4">
        <v>6</v>
      </c>
      <c r="O8745" s="31">
        <v>0.20833333333333334</v>
      </c>
      <c r="P8745" s="35">
        <v>18.510000000000002</v>
      </c>
      <c r="Q8745" s="36">
        <f t="shared" si="1645"/>
        <v>15</v>
      </c>
      <c r="R8745" s="4">
        <f t="shared" si="1646"/>
        <v>0</v>
      </c>
      <c r="S8745" s="31">
        <f t="shared" si="1649"/>
        <v>0.20944444444444443</v>
      </c>
      <c r="T8745" s="31">
        <f t="shared" si="1650"/>
        <v>0.77601851851851855</v>
      </c>
      <c r="U8745" s="4">
        <f t="shared" si="1651"/>
        <v>0</v>
      </c>
      <c r="V8745" s="4" t="str">
        <f t="shared" si="1652"/>
        <v/>
      </c>
      <c r="W8745" s="18" t="str">
        <f>IF(V8745="","",VLOOKUP(L8745,日射量と図３!$A$4:$C$368,3,TRUE)*238.85/100)</f>
        <v/>
      </c>
      <c r="X8745" s="4" t="str">
        <f t="shared" si="1653"/>
        <v/>
      </c>
      <c r="Y8745" s="4" t="str">
        <f t="shared" si="1654"/>
        <v/>
      </c>
      <c r="Z8745" s="4" t="str">
        <f t="shared" si="1655"/>
        <v/>
      </c>
      <c r="AA8745" s="4" t="str">
        <f>IF($V8745="","",IF(Y8745&lt;36,0,IF(AND(36&lt;=Y8745,Y8745&lt;71),VLOOKUP($W8745,日射量と図３!$E$6:$F$34,2,TRUE),IF(AND(71&lt;=Y8745,Y8745&lt;107),VLOOKUP($W8745,日射量と図３!$E$6:$G$34,3,TRUE),IF(AND(107&lt;=Y8745,Y8745&lt;143),VLOOKUP($W8745,日射量と図３!$E$6:$H$34,4,TRUE),VLOOKUP($W8745,日射量と図３!$E$6:$I$34,5,TRUE))))))</f>
        <v/>
      </c>
      <c r="AB8745" s="4" t="str">
        <f>IF($V8745="","",IF(Z8745&lt;36,0,IF(AND(36&lt;=Z8745,Z8745&lt;71),VLOOKUP($W8745,日射量と図３!$E$6:$F$34,2,TRUE),IF(AND(71&lt;=Z8745,Z8745&lt;107),VLOOKUP($W8745,日射量と図３!$E$6:$G$34,3,TRUE),IF(AND(107&lt;=Z8745,Z8745&lt;143),VLOOKUP($W8745,日射量と図３!$E$6:$H$34,4,TRUE),VLOOKUP($W8745,日射量と図３!$E$6:$I$34,5,TRUE))))))</f>
        <v/>
      </c>
      <c r="AC8745" s="382" t="str">
        <f t="shared" si="1647"/>
        <v/>
      </c>
      <c r="AD8745" s="382" t="str">
        <f t="shared" si="1648"/>
        <v/>
      </c>
    </row>
    <row r="8746" spans="11:30" ht="13.5" customHeight="1">
      <c r="K8746" s="4">
        <f t="shared" si="1644"/>
        <v>5</v>
      </c>
      <c r="L8746" s="34">
        <v>43616</v>
      </c>
      <c r="M8746" s="4">
        <v>365</v>
      </c>
      <c r="N8746" s="4">
        <v>7</v>
      </c>
      <c r="O8746" s="31">
        <v>0.25</v>
      </c>
      <c r="P8746" s="35">
        <v>19.029999999999994</v>
      </c>
      <c r="Q8746" s="36">
        <f t="shared" si="1645"/>
        <v>15</v>
      </c>
      <c r="R8746" s="4">
        <f t="shared" si="1646"/>
        <v>0</v>
      </c>
      <c r="S8746" s="31">
        <f t="shared" si="1649"/>
        <v>0.20944444444444443</v>
      </c>
      <c r="T8746" s="31">
        <f t="shared" si="1650"/>
        <v>0.77601851851851855</v>
      </c>
      <c r="U8746" s="4">
        <f t="shared" si="1651"/>
        <v>0</v>
      </c>
      <c r="V8746" s="4" t="str">
        <f t="shared" si="1652"/>
        <v/>
      </c>
      <c r="W8746" s="18" t="str">
        <f>IF(V8746="","",VLOOKUP(L8746,日射量と図３!$A$4:$C$368,3,TRUE)*238.85/100)</f>
        <v/>
      </c>
      <c r="X8746" s="4" t="str">
        <f t="shared" si="1653"/>
        <v/>
      </c>
      <c r="Y8746" s="4" t="str">
        <f t="shared" si="1654"/>
        <v/>
      </c>
      <c r="Z8746" s="4" t="str">
        <f t="shared" si="1655"/>
        <v/>
      </c>
      <c r="AA8746" s="4" t="str">
        <f>IF($V8746="","",IF(Y8746&lt;36,0,IF(AND(36&lt;=Y8746,Y8746&lt;71),VLOOKUP($W8746,日射量と図３!$E$6:$F$34,2,TRUE),IF(AND(71&lt;=Y8746,Y8746&lt;107),VLOOKUP($W8746,日射量と図３!$E$6:$G$34,3,TRUE),IF(AND(107&lt;=Y8746,Y8746&lt;143),VLOOKUP($W8746,日射量と図３!$E$6:$H$34,4,TRUE),VLOOKUP($W8746,日射量と図３!$E$6:$I$34,5,TRUE))))))</f>
        <v/>
      </c>
      <c r="AB8746" s="4" t="str">
        <f>IF($V8746="","",IF(Z8746&lt;36,0,IF(AND(36&lt;=Z8746,Z8746&lt;71),VLOOKUP($W8746,日射量と図３!$E$6:$F$34,2,TRUE),IF(AND(71&lt;=Z8746,Z8746&lt;107),VLOOKUP($W8746,日射量と図３!$E$6:$G$34,3,TRUE),IF(AND(107&lt;=Z8746,Z8746&lt;143),VLOOKUP($W8746,日射量と図３!$E$6:$H$34,4,TRUE),VLOOKUP($W8746,日射量と図３!$E$6:$I$34,5,TRUE))))))</f>
        <v/>
      </c>
      <c r="AC8746" s="382" t="str">
        <f t="shared" si="1647"/>
        <v/>
      </c>
      <c r="AD8746" s="382" t="str">
        <f t="shared" si="1648"/>
        <v/>
      </c>
    </row>
    <row r="8747" spans="11:30" ht="13.5" customHeight="1">
      <c r="K8747" s="4">
        <f t="shared" si="1644"/>
        <v>5</v>
      </c>
      <c r="L8747" s="34">
        <v>43616</v>
      </c>
      <c r="M8747" s="4">
        <v>365</v>
      </c>
      <c r="N8747" s="4">
        <v>8</v>
      </c>
      <c r="O8747" s="31">
        <v>0.29166666666666669</v>
      </c>
      <c r="P8747" s="35">
        <v>20.130000000000003</v>
      </c>
      <c r="Q8747" s="36">
        <f t="shared" si="1645"/>
        <v>12</v>
      </c>
      <c r="R8747" s="4">
        <f t="shared" si="1646"/>
        <v>0</v>
      </c>
      <c r="S8747" s="31">
        <f t="shared" si="1649"/>
        <v>0.20944444444444443</v>
      </c>
      <c r="T8747" s="31">
        <f t="shared" si="1650"/>
        <v>0.77601851851851855</v>
      </c>
      <c r="U8747" s="4">
        <f t="shared" si="1651"/>
        <v>0</v>
      </c>
      <c r="V8747" s="4" t="str">
        <f t="shared" si="1652"/>
        <v/>
      </c>
      <c r="W8747" s="18" t="str">
        <f>IF(V8747="","",VLOOKUP(L8747,日射量と図３!$A$4:$C$368,3,TRUE)*238.85/100)</f>
        <v/>
      </c>
      <c r="X8747" s="4" t="str">
        <f t="shared" si="1653"/>
        <v/>
      </c>
      <c r="Y8747" s="4" t="str">
        <f t="shared" si="1654"/>
        <v/>
      </c>
      <c r="Z8747" s="4" t="str">
        <f t="shared" si="1655"/>
        <v/>
      </c>
      <c r="AA8747" s="4" t="str">
        <f>IF($V8747="","",IF(Y8747&lt;36,0,IF(AND(36&lt;=Y8747,Y8747&lt;71),VLOOKUP($W8747,日射量と図３!$E$6:$F$34,2,TRUE),IF(AND(71&lt;=Y8747,Y8747&lt;107),VLOOKUP($W8747,日射量と図３!$E$6:$G$34,3,TRUE),IF(AND(107&lt;=Y8747,Y8747&lt;143),VLOOKUP($W8747,日射量と図３!$E$6:$H$34,4,TRUE),VLOOKUP($W8747,日射量と図３!$E$6:$I$34,5,TRUE))))))</f>
        <v/>
      </c>
      <c r="AB8747" s="4" t="str">
        <f>IF($V8747="","",IF(Z8747&lt;36,0,IF(AND(36&lt;=Z8747,Z8747&lt;71),VLOOKUP($W8747,日射量と図３!$E$6:$F$34,2,TRUE),IF(AND(71&lt;=Z8747,Z8747&lt;107),VLOOKUP($W8747,日射量と図３!$E$6:$G$34,3,TRUE),IF(AND(107&lt;=Z8747,Z8747&lt;143),VLOOKUP($W8747,日射量と図３!$E$6:$H$34,4,TRUE),VLOOKUP($W8747,日射量と図３!$E$6:$I$34,5,TRUE))))))</f>
        <v/>
      </c>
      <c r="AC8747" s="382" t="str">
        <f t="shared" si="1647"/>
        <v/>
      </c>
      <c r="AD8747" s="382" t="str">
        <f t="shared" si="1648"/>
        <v/>
      </c>
    </row>
    <row r="8748" spans="11:30" ht="13.5" customHeight="1">
      <c r="K8748" s="4">
        <f t="shared" si="1644"/>
        <v>5</v>
      </c>
      <c r="L8748" s="34">
        <v>43616</v>
      </c>
      <c r="M8748" s="4">
        <v>365</v>
      </c>
      <c r="N8748" s="4">
        <v>9</v>
      </c>
      <c r="O8748" s="31">
        <v>0.33333333333333331</v>
      </c>
      <c r="P8748" s="35">
        <v>21.11</v>
      </c>
      <c r="Q8748" s="36">
        <f t="shared" si="1645"/>
        <v>12</v>
      </c>
      <c r="R8748" s="4">
        <f t="shared" si="1646"/>
        <v>0</v>
      </c>
      <c r="S8748" s="31">
        <f t="shared" si="1649"/>
        <v>0.20944444444444443</v>
      </c>
      <c r="T8748" s="31">
        <f t="shared" si="1650"/>
        <v>0.77601851851851855</v>
      </c>
      <c r="U8748" s="4">
        <f t="shared" si="1651"/>
        <v>0</v>
      </c>
      <c r="V8748" s="4" t="str">
        <f t="shared" si="1652"/>
        <v/>
      </c>
      <c r="W8748" s="18" t="str">
        <f>IF(V8748="","",VLOOKUP(L8748,日射量と図３!$A$4:$C$368,3,TRUE)*238.85/100)</f>
        <v/>
      </c>
      <c r="X8748" s="4" t="str">
        <f t="shared" si="1653"/>
        <v/>
      </c>
      <c r="Y8748" s="4" t="str">
        <f t="shared" si="1654"/>
        <v/>
      </c>
      <c r="Z8748" s="4" t="str">
        <f t="shared" si="1655"/>
        <v/>
      </c>
      <c r="AA8748" s="4" t="str">
        <f>IF($V8748="","",IF(Y8748&lt;36,0,IF(AND(36&lt;=Y8748,Y8748&lt;71),VLOOKUP($W8748,日射量と図３!$E$6:$F$34,2,TRUE),IF(AND(71&lt;=Y8748,Y8748&lt;107),VLOOKUP($W8748,日射量と図３!$E$6:$G$34,3,TRUE),IF(AND(107&lt;=Y8748,Y8748&lt;143),VLOOKUP($W8748,日射量と図３!$E$6:$H$34,4,TRUE),VLOOKUP($W8748,日射量と図３!$E$6:$I$34,5,TRUE))))))</f>
        <v/>
      </c>
      <c r="AB8748" s="4" t="str">
        <f>IF($V8748="","",IF(Z8748&lt;36,0,IF(AND(36&lt;=Z8748,Z8748&lt;71),VLOOKUP($W8748,日射量と図３!$E$6:$F$34,2,TRUE),IF(AND(71&lt;=Z8748,Z8748&lt;107),VLOOKUP($W8748,日射量と図３!$E$6:$G$34,3,TRUE),IF(AND(107&lt;=Z8748,Z8748&lt;143),VLOOKUP($W8748,日射量と図３!$E$6:$H$34,4,TRUE),VLOOKUP($W8748,日射量と図３!$E$6:$I$34,5,TRUE))))))</f>
        <v/>
      </c>
      <c r="AC8748" s="382" t="str">
        <f t="shared" si="1647"/>
        <v/>
      </c>
      <c r="AD8748" s="382" t="str">
        <f t="shared" si="1648"/>
        <v/>
      </c>
    </row>
    <row r="8749" spans="11:30" ht="13.5" customHeight="1">
      <c r="K8749" s="4">
        <f t="shared" si="1644"/>
        <v>5</v>
      </c>
      <c r="L8749" s="34">
        <v>43616</v>
      </c>
      <c r="M8749" s="4">
        <v>365</v>
      </c>
      <c r="N8749" s="4">
        <v>10</v>
      </c>
      <c r="O8749" s="31">
        <v>0.375</v>
      </c>
      <c r="P8749" s="35">
        <v>22.13</v>
      </c>
      <c r="Q8749" s="36">
        <f t="shared" si="1645"/>
        <v>12</v>
      </c>
      <c r="R8749" s="4">
        <f t="shared" si="1646"/>
        <v>0</v>
      </c>
      <c r="S8749" s="31">
        <f t="shared" si="1649"/>
        <v>0.20944444444444443</v>
      </c>
      <c r="T8749" s="31">
        <f t="shared" si="1650"/>
        <v>0.77601851851851855</v>
      </c>
      <c r="U8749" s="4">
        <f t="shared" si="1651"/>
        <v>0</v>
      </c>
      <c r="V8749" s="4" t="str">
        <f t="shared" si="1652"/>
        <v/>
      </c>
      <c r="W8749" s="18" t="str">
        <f>IF(V8749="","",VLOOKUP(L8749,日射量と図３!$A$4:$C$368,3,TRUE)*238.85/100)</f>
        <v/>
      </c>
      <c r="X8749" s="4" t="str">
        <f t="shared" si="1653"/>
        <v/>
      </c>
      <c r="Y8749" s="4" t="str">
        <f t="shared" si="1654"/>
        <v/>
      </c>
      <c r="Z8749" s="4" t="str">
        <f t="shared" si="1655"/>
        <v/>
      </c>
      <c r="AA8749" s="4" t="str">
        <f>IF($V8749="","",IF(Y8749&lt;36,0,IF(AND(36&lt;=Y8749,Y8749&lt;71),VLOOKUP($W8749,日射量と図３!$E$6:$F$34,2,TRUE),IF(AND(71&lt;=Y8749,Y8749&lt;107),VLOOKUP($W8749,日射量と図３!$E$6:$G$34,3,TRUE),IF(AND(107&lt;=Y8749,Y8749&lt;143),VLOOKUP($W8749,日射量と図３!$E$6:$H$34,4,TRUE),VLOOKUP($W8749,日射量と図３!$E$6:$I$34,5,TRUE))))))</f>
        <v/>
      </c>
      <c r="AB8749" s="4" t="str">
        <f>IF($V8749="","",IF(Z8749&lt;36,0,IF(AND(36&lt;=Z8749,Z8749&lt;71),VLOOKUP($W8749,日射量と図３!$E$6:$F$34,2,TRUE),IF(AND(71&lt;=Z8749,Z8749&lt;107),VLOOKUP($W8749,日射量と図３!$E$6:$G$34,3,TRUE),IF(AND(107&lt;=Z8749,Z8749&lt;143),VLOOKUP($W8749,日射量と図３!$E$6:$H$34,4,TRUE),VLOOKUP($W8749,日射量と図３!$E$6:$I$34,5,TRUE))))))</f>
        <v/>
      </c>
      <c r="AC8749" s="382" t="str">
        <f t="shared" si="1647"/>
        <v/>
      </c>
      <c r="AD8749" s="382" t="str">
        <f t="shared" si="1648"/>
        <v/>
      </c>
    </row>
    <row r="8750" spans="11:30" ht="13.5" customHeight="1">
      <c r="K8750" s="4">
        <f t="shared" si="1644"/>
        <v>5</v>
      </c>
      <c r="L8750" s="34">
        <v>43616</v>
      </c>
      <c r="M8750" s="4">
        <v>365</v>
      </c>
      <c r="N8750" s="4">
        <v>11</v>
      </c>
      <c r="O8750" s="31">
        <v>0.41666666666666669</v>
      </c>
      <c r="P8750" s="35">
        <v>22.82</v>
      </c>
      <c r="Q8750" s="36">
        <f t="shared" si="1645"/>
        <v>12</v>
      </c>
      <c r="R8750" s="4">
        <f t="shared" si="1646"/>
        <v>0</v>
      </c>
      <c r="S8750" s="31">
        <f t="shared" si="1649"/>
        <v>0.20944444444444443</v>
      </c>
      <c r="T8750" s="31">
        <f t="shared" si="1650"/>
        <v>0.77601851851851855</v>
      </c>
      <c r="U8750" s="4">
        <f t="shared" si="1651"/>
        <v>0</v>
      </c>
      <c r="V8750" s="4" t="str">
        <f t="shared" si="1652"/>
        <v/>
      </c>
      <c r="W8750" s="18" t="str">
        <f>IF(V8750="","",VLOOKUP(L8750,日射量と図３!$A$4:$C$368,3,TRUE)*238.85/100)</f>
        <v/>
      </c>
      <c r="X8750" s="4" t="str">
        <f t="shared" si="1653"/>
        <v/>
      </c>
      <c r="Y8750" s="4" t="str">
        <f t="shared" si="1654"/>
        <v/>
      </c>
      <c r="Z8750" s="4" t="str">
        <f t="shared" si="1655"/>
        <v/>
      </c>
      <c r="AA8750" s="4" t="str">
        <f>IF($V8750="","",IF(Y8750&lt;36,0,IF(AND(36&lt;=Y8750,Y8750&lt;71),VLOOKUP($W8750,日射量と図３!$E$6:$F$34,2,TRUE),IF(AND(71&lt;=Y8750,Y8750&lt;107),VLOOKUP($W8750,日射量と図３!$E$6:$G$34,3,TRUE),IF(AND(107&lt;=Y8750,Y8750&lt;143),VLOOKUP($W8750,日射量と図３!$E$6:$H$34,4,TRUE),VLOOKUP($W8750,日射量と図３!$E$6:$I$34,5,TRUE))))))</f>
        <v/>
      </c>
      <c r="AB8750" s="4" t="str">
        <f>IF($V8750="","",IF(Z8750&lt;36,0,IF(AND(36&lt;=Z8750,Z8750&lt;71),VLOOKUP($W8750,日射量と図３!$E$6:$F$34,2,TRUE),IF(AND(71&lt;=Z8750,Z8750&lt;107),VLOOKUP($W8750,日射量と図３!$E$6:$G$34,3,TRUE),IF(AND(107&lt;=Z8750,Z8750&lt;143),VLOOKUP($W8750,日射量と図３!$E$6:$H$34,4,TRUE),VLOOKUP($W8750,日射量と図３!$E$6:$I$34,5,TRUE))))))</f>
        <v/>
      </c>
      <c r="AC8750" s="382" t="str">
        <f t="shared" si="1647"/>
        <v/>
      </c>
      <c r="AD8750" s="382" t="str">
        <f t="shared" si="1648"/>
        <v/>
      </c>
    </row>
    <row r="8751" spans="11:30" ht="13.5" customHeight="1">
      <c r="K8751" s="4">
        <f t="shared" si="1644"/>
        <v>5</v>
      </c>
      <c r="L8751" s="34">
        <v>43616</v>
      </c>
      <c r="M8751" s="4">
        <v>365</v>
      </c>
      <c r="N8751" s="4">
        <v>12</v>
      </c>
      <c r="O8751" s="31">
        <v>0.45833333333333331</v>
      </c>
      <c r="P8751" s="35">
        <v>24.22</v>
      </c>
      <c r="Q8751" s="36">
        <f t="shared" si="1645"/>
        <v>12</v>
      </c>
      <c r="R8751" s="4">
        <f t="shared" si="1646"/>
        <v>0</v>
      </c>
      <c r="S8751" s="31">
        <f t="shared" si="1649"/>
        <v>0.20944444444444443</v>
      </c>
      <c r="T8751" s="31">
        <f t="shared" si="1650"/>
        <v>0.77601851851851855</v>
      </c>
      <c r="U8751" s="4">
        <f t="shared" si="1651"/>
        <v>0</v>
      </c>
      <c r="V8751" s="4" t="str">
        <f t="shared" si="1652"/>
        <v/>
      </c>
      <c r="W8751" s="18" t="str">
        <f>IF(V8751="","",VLOOKUP(L8751,日射量と図３!$A$4:$C$368,3,TRUE)*238.85/100)</f>
        <v/>
      </c>
      <c r="X8751" s="4" t="str">
        <f t="shared" si="1653"/>
        <v/>
      </c>
      <c r="Y8751" s="4" t="str">
        <f t="shared" si="1654"/>
        <v/>
      </c>
      <c r="Z8751" s="4" t="str">
        <f t="shared" si="1655"/>
        <v/>
      </c>
      <c r="AA8751" s="4" t="str">
        <f>IF($V8751="","",IF(Y8751&lt;36,0,IF(AND(36&lt;=Y8751,Y8751&lt;71),VLOOKUP($W8751,日射量と図３!$E$6:$F$34,2,TRUE),IF(AND(71&lt;=Y8751,Y8751&lt;107),VLOOKUP($W8751,日射量と図３!$E$6:$G$34,3,TRUE),IF(AND(107&lt;=Y8751,Y8751&lt;143),VLOOKUP($W8751,日射量と図３!$E$6:$H$34,4,TRUE),VLOOKUP($W8751,日射量と図３!$E$6:$I$34,5,TRUE))))))</f>
        <v/>
      </c>
      <c r="AB8751" s="4" t="str">
        <f>IF($V8751="","",IF(Z8751&lt;36,0,IF(AND(36&lt;=Z8751,Z8751&lt;71),VLOOKUP($W8751,日射量と図３!$E$6:$F$34,2,TRUE),IF(AND(71&lt;=Z8751,Z8751&lt;107),VLOOKUP($W8751,日射量と図３!$E$6:$G$34,3,TRUE),IF(AND(107&lt;=Z8751,Z8751&lt;143),VLOOKUP($W8751,日射量と図３!$E$6:$H$34,4,TRUE),VLOOKUP($W8751,日射量と図３!$E$6:$I$34,5,TRUE))))))</f>
        <v/>
      </c>
      <c r="AC8751" s="382" t="str">
        <f t="shared" si="1647"/>
        <v/>
      </c>
      <c r="AD8751" s="382" t="str">
        <f t="shared" si="1648"/>
        <v/>
      </c>
    </row>
    <row r="8752" spans="11:30" ht="13.5" customHeight="1">
      <c r="K8752" s="4">
        <f t="shared" si="1644"/>
        <v>5</v>
      </c>
      <c r="L8752" s="34">
        <v>43616</v>
      </c>
      <c r="M8752" s="4">
        <v>365</v>
      </c>
      <c r="N8752" s="4">
        <v>13</v>
      </c>
      <c r="O8752" s="31">
        <v>0.5</v>
      </c>
      <c r="P8752" s="35">
        <v>25.4</v>
      </c>
      <c r="Q8752" s="36">
        <f t="shared" si="1645"/>
        <v>12</v>
      </c>
      <c r="R8752" s="4">
        <f t="shared" si="1646"/>
        <v>0</v>
      </c>
      <c r="S8752" s="31">
        <f t="shared" si="1649"/>
        <v>0.20944444444444443</v>
      </c>
      <c r="T8752" s="31">
        <f t="shared" si="1650"/>
        <v>0.77601851851851855</v>
      </c>
      <c r="U8752" s="4">
        <f t="shared" si="1651"/>
        <v>0</v>
      </c>
      <c r="V8752" s="4" t="str">
        <f t="shared" si="1652"/>
        <v/>
      </c>
      <c r="W8752" s="18" t="str">
        <f>IF(V8752="","",VLOOKUP(L8752,日射量と図３!$A$4:$C$368,3,TRUE)*238.85/100)</f>
        <v/>
      </c>
      <c r="X8752" s="4" t="str">
        <f t="shared" si="1653"/>
        <v/>
      </c>
      <c r="Y8752" s="4" t="str">
        <f t="shared" si="1654"/>
        <v/>
      </c>
      <c r="Z8752" s="4" t="str">
        <f t="shared" si="1655"/>
        <v/>
      </c>
      <c r="AA8752" s="4" t="str">
        <f>IF($V8752="","",IF(Y8752&lt;36,0,IF(AND(36&lt;=Y8752,Y8752&lt;71),VLOOKUP($W8752,日射量と図３!$E$6:$F$34,2,TRUE),IF(AND(71&lt;=Y8752,Y8752&lt;107),VLOOKUP($W8752,日射量と図３!$E$6:$G$34,3,TRUE),IF(AND(107&lt;=Y8752,Y8752&lt;143),VLOOKUP($W8752,日射量と図３!$E$6:$H$34,4,TRUE),VLOOKUP($W8752,日射量と図３!$E$6:$I$34,5,TRUE))))))</f>
        <v/>
      </c>
      <c r="AB8752" s="4" t="str">
        <f>IF($V8752="","",IF(Z8752&lt;36,0,IF(AND(36&lt;=Z8752,Z8752&lt;71),VLOOKUP($W8752,日射量と図３!$E$6:$F$34,2,TRUE),IF(AND(71&lt;=Z8752,Z8752&lt;107),VLOOKUP($W8752,日射量と図３!$E$6:$G$34,3,TRUE),IF(AND(107&lt;=Z8752,Z8752&lt;143),VLOOKUP($W8752,日射量と図３!$E$6:$H$34,4,TRUE),VLOOKUP($W8752,日射量と図３!$E$6:$I$34,5,TRUE))))))</f>
        <v/>
      </c>
      <c r="AC8752" s="382" t="str">
        <f t="shared" si="1647"/>
        <v/>
      </c>
      <c r="AD8752" s="382" t="str">
        <f t="shared" si="1648"/>
        <v/>
      </c>
    </row>
    <row r="8753" spans="11:30" ht="13.5" customHeight="1">
      <c r="K8753" s="4">
        <f t="shared" si="1644"/>
        <v>5</v>
      </c>
      <c r="L8753" s="34">
        <v>43616</v>
      </c>
      <c r="M8753" s="4">
        <v>365</v>
      </c>
      <c r="N8753" s="4">
        <v>14</v>
      </c>
      <c r="O8753" s="31">
        <v>0.54166666666666663</v>
      </c>
      <c r="P8753" s="35">
        <v>25.689999999999998</v>
      </c>
      <c r="Q8753" s="36">
        <f t="shared" si="1645"/>
        <v>12</v>
      </c>
      <c r="R8753" s="4">
        <f t="shared" si="1646"/>
        <v>0</v>
      </c>
      <c r="S8753" s="31">
        <f t="shared" si="1649"/>
        <v>0.20944444444444443</v>
      </c>
      <c r="T8753" s="31">
        <f t="shared" si="1650"/>
        <v>0.77601851851851855</v>
      </c>
      <c r="U8753" s="4">
        <f t="shared" si="1651"/>
        <v>0</v>
      </c>
      <c r="V8753" s="4" t="str">
        <f t="shared" si="1652"/>
        <v/>
      </c>
      <c r="W8753" s="18" t="str">
        <f>IF(V8753="","",VLOOKUP(L8753,日射量と図３!$A$4:$C$368,3,TRUE)*238.85/100)</f>
        <v/>
      </c>
      <c r="X8753" s="4" t="str">
        <f t="shared" si="1653"/>
        <v/>
      </c>
      <c r="Y8753" s="4" t="str">
        <f t="shared" si="1654"/>
        <v/>
      </c>
      <c r="Z8753" s="4" t="str">
        <f t="shared" si="1655"/>
        <v/>
      </c>
      <c r="AA8753" s="4" t="str">
        <f>IF($V8753="","",IF(Y8753&lt;36,0,IF(AND(36&lt;=Y8753,Y8753&lt;71),VLOOKUP($W8753,日射量と図３!$E$6:$F$34,2,TRUE),IF(AND(71&lt;=Y8753,Y8753&lt;107),VLOOKUP($W8753,日射量と図３!$E$6:$G$34,3,TRUE),IF(AND(107&lt;=Y8753,Y8753&lt;143),VLOOKUP($W8753,日射量と図３!$E$6:$H$34,4,TRUE),VLOOKUP($W8753,日射量と図３!$E$6:$I$34,5,TRUE))))))</f>
        <v/>
      </c>
      <c r="AB8753" s="4" t="str">
        <f>IF($V8753="","",IF(Z8753&lt;36,0,IF(AND(36&lt;=Z8753,Z8753&lt;71),VLOOKUP($W8753,日射量と図３!$E$6:$F$34,2,TRUE),IF(AND(71&lt;=Z8753,Z8753&lt;107),VLOOKUP($W8753,日射量と図３!$E$6:$G$34,3,TRUE),IF(AND(107&lt;=Z8753,Z8753&lt;143),VLOOKUP($W8753,日射量と図３!$E$6:$H$34,4,TRUE),VLOOKUP($W8753,日射量と図３!$E$6:$I$34,5,TRUE))))))</f>
        <v/>
      </c>
      <c r="AC8753" s="382" t="str">
        <f t="shared" si="1647"/>
        <v/>
      </c>
      <c r="AD8753" s="382" t="str">
        <f t="shared" si="1648"/>
        <v/>
      </c>
    </row>
    <row r="8754" spans="11:30" ht="13.5" customHeight="1">
      <c r="K8754" s="4">
        <f t="shared" si="1644"/>
        <v>5</v>
      </c>
      <c r="L8754" s="34">
        <v>43616</v>
      </c>
      <c r="M8754" s="4">
        <v>365</v>
      </c>
      <c r="N8754" s="4">
        <v>15</v>
      </c>
      <c r="O8754" s="31">
        <v>0.58333333333333337</v>
      </c>
      <c r="P8754" s="35">
        <v>25.660000000000004</v>
      </c>
      <c r="Q8754" s="36">
        <f t="shared" si="1645"/>
        <v>12</v>
      </c>
      <c r="R8754" s="4">
        <f t="shared" si="1646"/>
        <v>0</v>
      </c>
      <c r="S8754" s="31">
        <f t="shared" si="1649"/>
        <v>0.20944444444444443</v>
      </c>
      <c r="T8754" s="31">
        <f t="shared" si="1650"/>
        <v>0.77601851851851855</v>
      </c>
      <c r="U8754" s="4">
        <f t="shared" si="1651"/>
        <v>0</v>
      </c>
      <c r="V8754" s="4" t="str">
        <f t="shared" si="1652"/>
        <v/>
      </c>
      <c r="W8754" s="18" t="str">
        <f>IF(V8754="","",VLOOKUP(L8754,日射量と図３!$A$4:$C$368,3,TRUE)*238.85/100)</f>
        <v/>
      </c>
      <c r="X8754" s="4" t="str">
        <f t="shared" si="1653"/>
        <v/>
      </c>
      <c r="Y8754" s="4" t="str">
        <f t="shared" si="1654"/>
        <v/>
      </c>
      <c r="Z8754" s="4" t="str">
        <f t="shared" si="1655"/>
        <v/>
      </c>
      <c r="AA8754" s="4" t="str">
        <f>IF($V8754="","",IF(Y8754&lt;36,0,IF(AND(36&lt;=Y8754,Y8754&lt;71),VLOOKUP($W8754,日射量と図３!$E$6:$F$34,2,TRUE),IF(AND(71&lt;=Y8754,Y8754&lt;107),VLOOKUP($W8754,日射量と図３!$E$6:$G$34,3,TRUE),IF(AND(107&lt;=Y8754,Y8754&lt;143),VLOOKUP($W8754,日射量と図３!$E$6:$H$34,4,TRUE),VLOOKUP($W8754,日射量と図３!$E$6:$I$34,5,TRUE))))))</f>
        <v/>
      </c>
      <c r="AB8754" s="4" t="str">
        <f>IF($V8754="","",IF(Z8754&lt;36,0,IF(AND(36&lt;=Z8754,Z8754&lt;71),VLOOKUP($W8754,日射量と図３!$E$6:$F$34,2,TRUE),IF(AND(71&lt;=Z8754,Z8754&lt;107),VLOOKUP($W8754,日射量と図３!$E$6:$G$34,3,TRUE),IF(AND(107&lt;=Z8754,Z8754&lt;143),VLOOKUP($W8754,日射量と図３!$E$6:$H$34,4,TRUE),VLOOKUP($W8754,日射量と図３!$E$6:$I$34,5,TRUE))))))</f>
        <v/>
      </c>
      <c r="AC8754" s="382" t="str">
        <f t="shared" si="1647"/>
        <v/>
      </c>
      <c r="AD8754" s="382" t="str">
        <f t="shared" si="1648"/>
        <v/>
      </c>
    </row>
    <row r="8755" spans="11:30" ht="13.5" customHeight="1">
      <c r="K8755" s="4">
        <f t="shared" si="1644"/>
        <v>5</v>
      </c>
      <c r="L8755" s="34">
        <v>43616</v>
      </c>
      <c r="M8755" s="4">
        <v>365</v>
      </c>
      <c r="N8755" s="4">
        <v>16</v>
      </c>
      <c r="O8755" s="31">
        <v>0.625</v>
      </c>
      <c r="P8755" s="35">
        <v>25.529999999999998</v>
      </c>
      <c r="Q8755" s="36">
        <f t="shared" si="1645"/>
        <v>16</v>
      </c>
      <c r="R8755" s="4">
        <f t="shared" si="1646"/>
        <v>0</v>
      </c>
      <c r="S8755" s="31">
        <f t="shared" si="1649"/>
        <v>0.20944444444444443</v>
      </c>
      <c r="T8755" s="31">
        <f t="shared" si="1650"/>
        <v>0.77601851851851855</v>
      </c>
      <c r="U8755" s="4">
        <f t="shared" si="1651"/>
        <v>0</v>
      </c>
      <c r="V8755" s="4" t="str">
        <f t="shared" si="1652"/>
        <v/>
      </c>
      <c r="W8755" s="18" t="str">
        <f>IF(V8755="","",VLOOKUP(L8755,日射量と図３!$A$4:$C$368,3,TRUE)*238.85/100)</f>
        <v/>
      </c>
      <c r="X8755" s="4" t="str">
        <f t="shared" si="1653"/>
        <v/>
      </c>
      <c r="Y8755" s="4" t="str">
        <f t="shared" si="1654"/>
        <v/>
      </c>
      <c r="Z8755" s="4" t="str">
        <f t="shared" si="1655"/>
        <v/>
      </c>
      <c r="AA8755" s="4" t="str">
        <f>IF($V8755="","",IF(Y8755&lt;36,0,IF(AND(36&lt;=Y8755,Y8755&lt;71),VLOOKUP($W8755,日射量と図３!$E$6:$F$34,2,TRUE),IF(AND(71&lt;=Y8755,Y8755&lt;107),VLOOKUP($W8755,日射量と図３!$E$6:$G$34,3,TRUE),IF(AND(107&lt;=Y8755,Y8755&lt;143),VLOOKUP($W8755,日射量と図３!$E$6:$H$34,4,TRUE),VLOOKUP($W8755,日射量と図３!$E$6:$I$34,5,TRUE))))))</f>
        <v/>
      </c>
      <c r="AB8755" s="4" t="str">
        <f>IF($V8755="","",IF(Z8755&lt;36,0,IF(AND(36&lt;=Z8755,Z8755&lt;71),VLOOKUP($W8755,日射量と図３!$E$6:$F$34,2,TRUE),IF(AND(71&lt;=Z8755,Z8755&lt;107),VLOOKUP($W8755,日射量と図３!$E$6:$G$34,3,TRUE),IF(AND(107&lt;=Z8755,Z8755&lt;143),VLOOKUP($W8755,日射量と図３!$E$6:$H$34,4,TRUE),VLOOKUP($W8755,日射量と図３!$E$6:$I$34,5,TRUE))))))</f>
        <v/>
      </c>
      <c r="AC8755" s="382" t="str">
        <f t="shared" si="1647"/>
        <v/>
      </c>
      <c r="AD8755" s="382" t="str">
        <f t="shared" si="1648"/>
        <v/>
      </c>
    </row>
    <row r="8756" spans="11:30" ht="13.5" customHeight="1">
      <c r="K8756" s="4">
        <f t="shared" si="1644"/>
        <v>5</v>
      </c>
      <c r="L8756" s="34">
        <v>43616</v>
      </c>
      <c r="M8756" s="4">
        <v>365</v>
      </c>
      <c r="N8756" s="4">
        <v>17</v>
      </c>
      <c r="O8756" s="31">
        <v>0.66666666666666663</v>
      </c>
      <c r="P8756" s="35">
        <v>24.860000000000003</v>
      </c>
      <c r="Q8756" s="36">
        <f t="shared" si="1645"/>
        <v>16</v>
      </c>
      <c r="R8756" s="4">
        <f t="shared" si="1646"/>
        <v>0</v>
      </c>
      <c r="S8756" s="31">
        <f t="shared" si="1649"/>
        <v>0.20944444444444443</v>
      </c>
      <c r="T8756" s="31">
        <f t="shared" si="1650"/>
        <v>0.77601851851851855</v>
      </c>
      <c r="U8756" s="4">
        <f t="shared" si="1651"/>
        <v>0</v>
      </c>
      <c r="V8756" s="4" t="str">
        <f t="shared" si="1652"/>
        <v/>
      </c>
      <c r="W8756" s="18" t="str">
        <f>IF(V8756="","",VLOOKUP(L8756,日射量と図３!$A$4:$C$368,3,TRUE)*238.85/100)</f>
        <v/>
      </c>
      <c r="X8756" s="4" t="str">
        <f t="shared" si="1653"/>
        <v/>
      </c>
      <c r="Y8756" s="4" t="str">
        <f t="shared" si="1654"/>
        <v/>
      </c>
      <c r="Z8756" s="4" t="str">
        <f t="shared" si="1655"/>
        <v/>
      </c>
      <c r="AA8756" s="4" t="str">
        <f>IF($V8756="","",IF(Y8756&lt;36,0,IF(AND(36&lt;=Y8756,Y8756&lt;71),VLOOKUP($W8756,日射量と図３!$E$6:$F$34,2,TRUE),IF(AND(71&lt;=Y8756,Y8756&lt;107),VLOOKUP($W8756,日射量と図３!$E$6:$G$34,3,TRUE),IF(AND(107&lt;=Y8756,Y8756&lt;143),VLOOKUP($W8756,日射量と図３!$E$6:$H$34,4,TRUE),VLOOKUP($W8756,日射量と図３!$E$6:$I$34,5,TRUE))))))</f>
        <v/>
      </c>
      <c r="AB8756" s="4" t="str">
        <f>IF($V8756="","",IF(Z8756&lt;36,0,IF(AND(36&lt;=Z8756,Z8756&lt;71),VLOOKUP($W8756,日射量と図３!$E$6:$F$34,2,TRUE),IF(AND(71&lt;=Z8756,Z8756&lt;107),VLOOKUP($W8756,日射量と図３!$E$6:$G$34,3,TRUE),IF(AND(107&lt;=Z8756,Z8756&lt;143),VLOOKUP($W8756,日射量と図３!$E$6:$H$34,4,TRUE),VLOOKUP($W8756,日射量と図３!$E$6:$I$34,5,TRUE))))))</f>
        <v/>
      </c>
      <c r="AC8756" s="382" t="str">
        <f t="shared" si="1647"/>
        <v/>
      </c>
      <c r="AD8756" s="382" t="str">
        <f t="shared" si="1648"/>
        <v/>
      </c>
    </row>
    <row r="8757" spans="11:30" ht="13.5" customHeight="1">
      <c r="K8757" s="4">
        <f t="shared" si="1644"/>
        <v>5</v>
      </c>
      <c r="L8757" s="34">
        <v>43616</v>
      </c>
      <c r="M8757" s="4">
        <v>365</v>
      </c>
      <c r="N8757" s="4">
        <v>18</v>
      </c>
      <c r="O8757" s="31">
        <v>0.70833333333333337</v>
      </c>
      <c r="P8757" s="35">
        <v>23.919999999999995</v>
      </c>
      <c r="Q8757" s="36">
        <f t="shared" si="1645"/>
        <v>16</v>
      </c>
      <c r="R8757" s="4">
        <f t="shared" si="1646"/>
        <v>0</v>
      </c>
      <c r="S8757" s="31">
        <f t="shared" si="1649"/>
        <v>0.20944444444444443</v>
      </c>
      <c r="T8757" s="31">
        <f t="shared" si="1650"/>
        <v>0.77601851851851855</v>
      </c>
      <c r="U8757" s="4">
        <f t="shared" si="1651"/>
        <v>0</v>
      </c>
      <c r="V8757" s="4" t="str">
        <f t="shared" si="1652"/>
        <v/>
      </c>
      <c r="W8757" s="18" t="str">
        <f>IF(V8757="","",VLOOKUP(L8757,日射量と図３!$A$4:$C$368,3,TRUE)*238.85/100)</f>
        <v/>
      </c>
      <c r="X8757" s="4" t="str">
        <f t="shared" si="1653"/>
        <v/>
      </c>
      <c r="Y8757" s="4" t="str">
        <f t="shared" si="1654"/>
        <v/>
      </c>
      <c r="Z8757" s="4" t="str">
        <f t="shared" si="1655"/>
        <v/>
      </c>
      <c r="AA8757" s="4" t="str">
        <f>IF($V8757="","",IF(Y8757&lt;36,0,IF(AND(36&lt;=Y8757,Y8757&lt;71),VLOOKUP($W8757,日射量と図３!$E$6:$F$34,2,TRUE),IF(AND(71&lt;=Y8757,Y8757&lt;107),VLOOKUP($W8757,日射量と図３!$E$6:$G$34,3,TRUE),IF(AND(107&lt;=Y8757,Y8757&lt;143),VLOOKUP($W8757,日射量と図３!$E$6:$H$34,4,TRUE),VLOOKUP($W8757,日射量と図３!$E$6:$I$34,5,TRUE))))))</f>
        <v/>
      </c>
      <c r="AB8757" s="4" t="str">
        <f>IF($V8757="","",IF(Z8757&lt;36,0,IF(AND(36&lt;=Z8757,Z8757&lt;71),VLOOKUP($W8757,日射量と図３!$E$6:$F$34,2,TRUE),IF(AND(71&lt;=Z8757,Z8757&lt;107),VLOOKUP($W8757,日射量と図３!$E$6:$G$34,3,TRUE),IF(AND(107&lt;=Z8757,Z8757&lt;143),VLOOKUP($W8757,日射量と図３!$E$6:$H$34,4,TRUE),VLOOKUP($W8757,日射量と図３!$E$6:$I$34,5,TRUE))))))</f>
        <v/>
      </c>
      <c r="AC8757" s="382" t="str">
        <f t="shared" si="1647"/>
        <v/>
      </c>
      <c r="AD8757" s="382" t="str">
        <f t="shared" si="1648"/>
        <v/>
      </c>
    </row>
    <row r="8758" spans="11:30" ht="13.5" customHeight="1">
      <c r="K8758" s="4">
        <f t="shared" si="1644"/>
        <v>5</v>
      </c>
      <c r="L8758" s="34">
        <v>43616</v>
      </c>
      <c r="M8758" s="4">
        <v>365</v>
      </c>
      <c r="N8758" s="4">
        <v>19</v>
      </c>
      <c r="O8758" s="31">
        <v>0.75</v>
      </c>
      <c r="P8758" s="35">
        <v>22.990000000000002</v>
      </c>
      <c r="Q8758" s="36">
        <f t="shared" si="1645"/>
        <v>16</v>
      </c>
      <c r="R8758" s="4">
        <f t="shared" si="1646"/>
        <v>0</v>
      </c>
      <c r="S8758" s="31">
        <f t="shared" si="1649"/>
        <v>0.20944444444444443</v>
      </c>
      <c r="T8758" s="31">
        <f t="shared" si="1650"/>
        <v>0.77601851851851855</v>
      </c>
      <c r="U8758" s="4">
        <f t="shared" si="1651"/>
        <v>0</v>
      </c>
      <c r="V8758" s="4" t="str">
        <f t="shared" si="1652"/>
        <v/>
      </c>
      <c r="W8758" s="18" t="str">
        <f>IF(V8758="","",VLOOKUP(L8758,日射量と図３!$A$4:$C$368,3,TRUE)*238.85/100)</f>
        <v/>
      </c>
      <c r="X8758" s="4" t="str">
        <f t="shared" si="1653"/>
        <v/>
      </c>
      <c r="Y8758" s="4" t="str">
        <f t="shared" si="1654"/>
        <v/>
      </c>
      <c r="Z8758" s="4" t="str">
        <f t="shared" si="1655"/>
        <v/>
      </c>
      <c r="AA8758" s="4" t="str">
        <f>IF($V8758="","",IF(Y8758&lt;36,0,IF(AND(36&lt;=Y8758,Y8758&lt;71),VLOOKUP($W8758,日射量と図３!$E$6:$F$34,2,TRUE),IF(AND(71&lt;=Y8758,Y8758&lt;107),VLOOKUP($W8758,日射量と図３!$E$6:$G$34,3,TRUE),IF(AND(107&lt;=Y8758,Y8758&lt;143),VLOOKUP($W8758,日射量と図３!$E$6:$H$34,4,TRUE),VLOOKUP($W8758,日射量と図３!$E$6:$I$34,5,TRUE))))))</f>
        <v/>
      </c>
      <c r="AB8758" s="4" t="str">
        <f>IF($V8758="","",IF(Z8758&lt;36,0,IF(AND(36&lt;=Z8758,Z8758&lt;71),VLOOKUP($W8758,日射量と図３!$E$6:$F$34,2,TRUE),IF(AND(71&lt;=Z8758,Z8758&lt;107),VLOOKUP($W8758,日射量と図３!$E$6:$G$34,3,TRUE),IF(AND(107&lt;=Z8758,Z8758&lt;143),VLOOKUP($W8758,日射量と図３!$E$6:$H$34,4,TRUE),VLOOKUP($W8758,日射量と図３!$E$6:$I$34,5,TRUE))))))</f>
        <v/>
      </c>
      <c r="AC8758" s="382" t="str">
        <f t="shared" si="1647"/>
        <v/>
      </c>
      <c r="AD8758" s="382" t="str">
        <f t="shared" si="1648"/>
        <v/>
      </c>
    </row>
    <row r="8759" spans="11:30" ht="13.5" customHeight="1">
      <c r="K8759" s="4">
        <f t="shared" si="1644"/>
        <v>5</v>
      </c>
      <c r="L8759" s="34">
        <v>43616</v>
      </c>
      <c r="M8759" s="4">
        <v>365</v>
      </c>
      <c r="N8759" s="4">
        <v>20</v>
      </c>
      <c r="O8759" s="31">
        <v>0.79166666666666663</v>
      </c>
      <c r="P8759" s="35">
        <v>21.86</v>
      </c>
      <c r="Q8759" s="36">
        <f t="shared" si="1645"/>
        <v>16</v>
      </c>
      <c r="R8759" s="4">
        <f t="shared" si="1646"/>
        <v>0</v>
      </c>
      <c r="S8759" s="31">
        <f t="shared" si="1649"/>
        <v>0.20944444444444443</v>
      </c>
      <c r="T8759" s="31">
        <f t="shared" si="1650"/>
        <v>0.77601851851851855</v>
      </c>
      <c r="U8759" s="4">
        <f t="shared" si="1651"/>
        <v>0</v>
      </c>
      <c r="V8759" s="4" t="str">
        <f t="shared" si="1652"/>
        <v/>
      </c>
      <c r="W8759" s="18" t="str">
        <f>IF(V8759="","",VLOOKUP(L8759,日射量と図３!$A$4:$C$368,3,TRUE)*238.85/100)</f>
        <v/>
      </c>
      <c r="X8759" s="4" t="str">
        <f t="shared" si="1653"/>
        <v/>
      </c>
      <c r="Y8759" s="4" t="str">
        <f t="shared" si="1654"/>
        <v/>
      </c>
      <c r="Z8759" s="4" t="str">
        <f t="shared" si="1655"/>
        <v/>
      </c>
      <c r="AA8759" s="4" t="str">
        <f>IF($V8759="","",IF(Y8759&lt;36,0,IF(AND(36&lt;=Y8759,Y8759&lt;71),VLOOKUP($W8759,日射量と図３!$E$6:$F$34,2,TRUE),IF(AND(71&lt;=Y8759,Y8759&lt;107),VLOOKUP($W8759,日射量と図３!$E$6:$G$34,3,TRUE),IF(AND(107&lt;=Y8759,Y8759&lt;143),VLOOKUP($W8759,日射量と図３!$E$6:$H$34,4,TRUE),VLOOKUP($W8759,日射量と図３!$E$6:$I$34,5,TRUE))))))</f>
        <v/>
      </c>
      <c r="AB8759" s="4" t="str">
        <f>IF($V8759="","",IF(Z8759&lt;36,0,IF(AND(36&lt;=Z8759,Z8759&lt;71),VLOOKUP($W8759,日射量と図３!$E$6:$F$34,2,TRUE),IF(AND(71&lt;=Z8759,Z8759&lt;107),VLOOKUP($W8759,日射量と図３!$E$6:$G$34,3,TRUE),IF(AND(107&lt;=Z8759,Z8759&lt;143),VLOOKUP($W8759,日射量と図３!$E$6:$H$34,4,TRUE),VLOOKUP($W8759,日射量と図３!$E$6:$I$34,5,TRUE))))))</f>
        <v/>
      </c>
      <c r="AC8759" s="382" t="str">
        <f t="shared" si="1647"/>
        <v/>
      </c>
      <c r="AD8759" s="382" t="str">
        <f t="shared" si="1648"/>
        <v/>
      </c>
    </row>
    <row r="8760" spans="11:30" ht="13.5" customHeight="1">
      <c r="K8760" s="4">
        <f t="shared" si="1644"/>
        <v>5</v>
      </c>
      <c r="L8760" s="34">
        <v>43616</v>
      </c>
      <c r="M8760" s="4">
        <v>365</v>
      </c>
      <c r="N8760" s="4">
        <v>21</v>
      </c>
      <c r="O8760" s="31">
        <v>0.83333333333333337</v>
      </c>
      <c r="P8760" s="35">
        <v>21.25</v>
      </c>
      <c r="Q8760" s="36">
        <f t="shared" si="1645"/>
        <v>16</v>
      </c>
      <c r="R8760" s="4">
        <f t="shared" si="1646"/>
        <v>0</v>
      </c>
      <c r="S8760" s="31">
        <f t="shared" si="1649"/>
        <v>0.20944444444444443</v>
      </c>
      <c r="T8760" s="31">
        <f t="shared" si="1650"/>
        <v>0.77601851851851855</v>
      </c>
      <c r="U8760" s="4">
        <f t="shared" si="1651"/>
        <v>0</v>
      </c>
      <c r="V8760" s="4" t="str">
        <f t="shared" si="1652"/>
        <v/>
      </c>
      <c r="W8760" s="18" t="str">
        <f>IF(V8760="","",VLOOKUP(L8760,日射量と図３!$A$4:$C$368,3,TRUE)*238.85/100)</f>
        <v/>
      </c>
      <c r="X8760" s="4" t="str">
        <f t="shared" si="1653"/>
        <v/>
      </c>
      <c r="Y8760" s="4" t="str">
        <f t="shared" si="1654"/>
        <v/>
      </c>
      <c r="Z8760" s="4" t="str">
        <f t="shared" si="1655"/>
        <v/>
      </c>
      <c r="AA8760" s="4" t="str">
        <f>IF($V8760="","",IF(Y8760&lt;36,0,IF(AND(36&lt;=Y8760,Y8760&lt;71),VLOOKUP($W8760,日射量と図３!$E$6:$F$34,2,TRUE),IF(AND(71&lt;=Y8760,Y8760&lt;107),VLOOKUP($W8760,日射量と図３!$E$6:$G$34,3,TRUE),IF(AND(107&lt;=Y8760,Y8760&lt;143),VLOOKUP($W8760,日射量と図３!$E$6:$H$34,4,TRUE),VLOOKUP($W8760,日射量と図３!$E$6:$I$34,5,TRUE))))))</f>
        <v/>
      </c>
      <c r="AB8760" s="4" t="str">
        <f>IF($V8760="","",IF(Z8760&lt;36,0,IF(AND(36&lt;=Z8760,Z8760&lt;71),VLOOKUP($W8760,日射量と図３!$E$6:$F$34,2,TRUE),IF(AND(71&lt;=Z8760,Z8760&lt;107),VLOOKUP($W8760,日射量と図３!$E$6:$G$34,3,TRUE),IF(AND(107&lt;=Z8760,Z8760&lt;143),VLOOKUP($W8760,日射量と図３!$E$6:$H$34,4,TRUE),VLOOKUP($W8760,日射量と図３!$E$6:$I$34,5,TRUE))))))</f>
        <v/>
      </c>
      <c r="AC8760" s="382" t="str">
        <f t="shared" si="1647"/>
        <v/>
      </c>
      <c r="AD8760" s="382" t="str">
        <f t="shared" si="1648"/>
        <v/>
      </c>
    </row>
    <row r="8761" spans="11:30" ht="13.5" customHeight="1">
      <c r="K8761" s="4">
        <f t="shared" si="1644"/>
        <v>5</v>
      </c>
      <c r="L8761" s="34">
        <v>43616</v>
      </c>
      <c r="M8761" s="4">
        <v>365</v>
      </c>
      <c r="N8761" s="4">
        <v>22</v>
      </c>
      <c r="O8761" s="31">
        <v>0.875</v>
      </c>
      <c r="P8761" s="35">
        <v>20.75</v>
      </c>
      <c r="Q8761" s="36">
        <f t="shared" si="1645"/>
        <v>16</v>
      </c>
      <c r="R8761" s="4">
        <f t="shared" si="1646"/>
        <v>0</v>
      </c>
      <c r="S8761" s="31">
        <f t="shared" si="1649"/>
        <v>0.20944444444444443</v>
      </c>
      <c r="T8761" s="31">
        <f t="shared" si="1650"/>
        <v>0.77601851851851855</v>
      </c>
      <c r="U8761" s="4">
        <f t="shared" si="1651"/>
        <v>0</v>
      </c>
      <c r="V8761" s="4" t="str">
        <f t="shared" si="1652"/>
        <v/>
      </c>
      <c r="W8761" s="18" t="str">
        <f>IF(V8761="","",VLOOKUP(L8761,日射量と図３!$A$4:$C$368,3,TRUE)*238.85/100)</f>
        <v/>
      </c>
      <c r="X8761" s="4" t="str">
        <f t="shared" si="1653"/>
        <v/>
      </c>
      <c r="Y8761" s="4" t="str">
        <f t="shared" si="1654"/>
        <v/>
      </c>
      <c r="Z8761" s="4" t="str">
        <f t="shared" si="1655"/>
        <v/>
      </c>
      <c r="AA8761" s="4" t="str">
        <f>IF($V8761="","",IF(Y8761&lt;36,0,IF(AND(36&lt;=Y8761,Y8761&lt;71),VLOOKUP($W8761,日射量と図３!$E$6:$F$34,2,TRUE),IF(AND(71&lt;=Y8761,Y8761&lt;107),VLOOKUP($W8761,日射量と図３!$E$6:$G$34,3,TRUE),IF(AND(107&lt;=Y8761,Y8761&lt;143),VLOOKUP($W8761,日射量と図３!$E$6:$H$34,4,TRUE),VLOOKUP($W8761,日射量と図３!$E$6:$I$34,5,TRUE))))))</f>
        <v/>
      </c>
      <c r="AB8761" s="4" t="str">
        <f>IF($V8761="","",IF(Z8761&lt;36,0,IF(AND(36&lt;=Z8761,Z8761&lt;71),VLOOKUP($W8761,日射量と図３!$E$6:$F$34,2,TRUE),IF(AND(71&lt;=Z8761,Z8761&lt;107),VLOOKUP($W8761,日射量と図３!$E$6:$G$34,3,TRUE),IF(AND(107&lt;=Z8761,Z8761&lt;143),VLOOKUP($W8761,日射量と図３!$E$6:$H$34,4,TRUE),VLOOKUP($W8761,日射量と図３!$E$6:$I$34,5,TRUE))))))</f>
        <v/>
      </c>
      <c r="AC8761" s="382" t="str">
        <f t="shared" si="1647"/>
        <v/>
      </c>
      <c r="AD8761" s="382" t="str">
        <f t="shared" si="1648"/>
        <v/>
      </c>
    </row>
    <row r="8762" spans="11:30" ht="13.5" customHeight="1">
      <c r="K8762" s="4">
        <f t="shared" si="1644"/>
        <v>5</v>
      </c>
      <c r="L8762" s="34">
        <v>43616</v>
      </c>
      <c r="M8762" s="4">
        <v>365</v>
      </c>
      <c r="N8762" s="4">
        <v>23</v>
      </c>
      <c r="O8762" s="31">
        <v>0.91666666666666663</v>
      </c>
      <c r="P8762" s="35">
        <v>20.529999999999998</v>
      </c>
      <c r="Q8762" s="36">
        <f t="shared" si="1645"/>
        <v>13</v>
      </c>
      <c r="R8762" s="4">
        <f t="shared" si="1646"/>
        <v>0</v>
      </c>
      <c r="S8762" s="31">
        <f t="shared" si="1649"/>
        <v>0.20944444444444443</v>
      </c>
      <c r="T8762" s="31">
        <f t="shared" si="1650"/>
        <v>0.77601851851851855</v>
      </c>
      <c r="U8762" s="4">
        <f t="shared" si="1651"/>
        <v>0</v>
      </c>
      <c r="V8762" s="4" t="str">
        <f t="shared" si="1652"/>
        <v/>
      </c>
      <c r="W8762" s="18" t="str">
        <f>IF(V8762="","",VLOOKUP(L8762,日射量と図３!$A$4:$C$368,3,TRUE)*238.85/100)</f>
        <v/>
      </c>
      <c r="X8762" s="4" t="str">
        <f t="shared" si="1653"/>
        <v/>
      </c>
      <c r="Y8762" s="4" t="str">
        <f t="shared" si="1654"/>
        <v/>
      </c>
      <c r="Z8762" s="4" t="str">
        <f t="shared" si="1655"/>
        <v/>
      </c>
      <c r="AA8762" s="4" t="str">
        <f>IF($V8762="","",IF(Y8762&lt;36,0,IF(AND(36&lt;=Y8762,Y8762&lt;71),VLOOKUP($W8762,日射量と図３!$E$6:$F$34,2,TRUE),IF(AND(71&lt;=Y8762,Y8762&lt;107),VLOOKUP($W8762,日射量と図３!$E$6:$G$34,3,TRUE),IF(AND(107&lt;=Y8762,Y8762&lt;143),VLOOKUP($W8762,日射量と図３!$E$6:$H$34,4,TRUE),VLOOKUP($W8762,日射量と図３!$E$6:$I$34,5,TRUE))))))</f>
        <v/>
      </c>
      <c r="AB8762" s="4" t="str">
        <f>IF($V8762="","",IF(Z8762&lt;36,0,IF(AND(36&lt;=Z8762,Z8762&lt;71),VLOOKUP($W8762,日射量と図３!$E$6:$F$34,2,TRUE),IF(AND(71&lt;=Z8762,Z8762&lt;107),VLOOKUP($W8762,日射量と図３!$E$6:$G$34,3,TRUE),IF(AND(107&lt;=Z8762,Z8762&lt;143),VLOOKUP($W8762,日射量と図３!$E$6:$H$34,4,TRUE),VLOOKUP($W8762,日射量と図３!$E$6:$I$34,5,TRUE))))))</f>
        <v/>
      </c>
      <c r="AC8762" s="382" t="str">
        <f t="shared" si="1647"/>
        <v/>
      </c>
      <c r="AD8762" s="382" t="str">
        <f t="shared" si="1648"/>
        <v/>
      </c>
    </row>
    <row r="8763" spans="11:30" ht="13.5" customHeight="1">
      <c r="K8763" s="4">
        <f t="shared" si="1644"/>
        <v>5</v>
      </c>
      <c r="L8763" s="34">
        <v>43616</v>
      </c>
      <c r="M8763" s="4">
        <v>365</v>
      </c>
      <c r="N8763" s="4">
        <v>24</v>
      </c>
      <c r="O8763" s="31">
        <v>0.95833333333333337</v>
      </c>
      <c r="P8763" s="35">
        <v>20.05</v>
      </c>
      <c r="Q8763" s="36">
        <f t="shared" si="1645"/>
        <v>13</v>
      </c>
      <c r="R8763" s="4">
        <f>IF(Q8763-P8763&gt;0,Q8763-P8763,0)</f>
        <v>0</v>
      </c>
      <c r="S8763" s="31">
        <f t="shared" si="1649"/>
        <v>0.20944444444444443</v>
      </c>
      <c r="T8763" s="31">
        <f t="shared" si="1650"/>
        <v>0.77601851851851855</v>
      </c>
      <c r="U8763" s="4">
        <f t="shared" si="1651"/>
        <v>0</v>
      </c>
      <c r="V8763" s="4" t="str">
        <f t="shared" si="1652"/>
        <v/>
      </c>
      <c r="W8763" s="18" t="str">
        <f>IF(V8763="","",VLOOKUP(L8763,日射量と図３!$A$4:$C$368,3,TRUE)*238.85/100)</f>
        <v/>
      </c>
      <c r="X8763" s="4" t="str">
        <f t="shared" si="1653"/>
        <v/>
      </c>
      <c r="Y8763" s="4" t="str">
        <f t="shared" si="1654"/>
        <v/>
      </c>
      <c r="Z8763" s="4" t="str">
        <f t="shared" si="1655"/>
        <v/>
      </c>
      <c r="AA8763" s="4" t="str">
        <f>IF($V8763="","",IF(Y8763&lt;36,0,IF(AND(36&lt;=Y8763,Y8763&lt;71),VLOOKUP($W8763,日射量と図３!$E$6:$F$34,2,TRUE),IF(AND(71&lt;=Y8763,Y8763&lt;107),VLOOKUP($W8763,日射量と図３!$E$6:$G$34,3,TRUE),IF(AND(107&lt;=Y8763,Y8763&lt;143),VLOOKUP($W8763,日射量と図３!$E$6:$H$34,4,TRUE),VLOOKUP($W8763,日射量と図３!$E$6:$I$34,5,TRUE))))))</f>
        <v/>
      </c>
      <c r="AB8763" s="4" t="str">
        <f>IF($V8763="","",IF(Z8763&lt;36,0,IF(AND(36&lt;=Z8763,Z8763&lt;71),VLOOKUP($W8763,日射量と図３!$E$6:$F$34,2,TRUE),IF(AND(71&lt;=Z8763,Z8763&lt;107),VLOOKUP($W8763,日射量と図３!$E$6:$G$34,3,TRUE),IF(AND(107&lt;=Z8763,Z8763&lt;143),VLOOKUP($W8763,日射量と図３!$E$6:$H$34,4,TRUE),VLOOKUP($W8763,日射量と図３!$E$6:$I$34,5,TRUE))))))</f>
        <v/>
      </c>
      <c r="AC8763" s="382" t="str">
        <f t="shared" si="1647"/>
        <v/>
      </c>
      <c r="AD8763" s="382" t="str">
        <f t="shared" si="1648"/>
        <v/>
      </c>
    </row>
    <row r="8764" spans="11:30" ht="13.5" customHeight="1">
      <c r="R8764" s="19">
        <f>SUM(R4:R8763)</f>
        <v>23071.168888888889</v>
      </c>
      <c r="S8764" s="19"/>
      <c r="T8764" s="19"/>
      <c r="U8764" s="19"/>
      <c r="V8764" s="19"/>
      <c r="W8764" s="19"/>
      <c r="X8764" s="19"/>
      <c r="Y8764" s="19"/>
      <c r="Z8764" s="19"/>
      <c r="AA8764" s="19"/>
      <c r="AB8764" s="19"/>
      <c r="AC8764" s="382" t="str">
        <f t="shared" si="1647"/>
        <v/>
      </c>
      <c r="AD8764" s="382" t="str">
        <f t="shared" si="1648"/>
        <v/>
      </c>
    </row>
    <row r="8766" spans="11:30">
      <c r="P8766" s="35"/>
    </row>
    <row r="8767" spans="11:30">
      <c r="P8767" s="35"/>
    </row>
    <row r="8768" spans="11:30">
      <c r="P8768" s="35"/>
    </row>
    <row r="8769" spans="16:16">
      <c r="P8769" s="35"/>
    </row>
    <row r="8770" spans="16:16">
      <c r="P8770" s="35"/>
    </row>
    <row r="8771" spans="16:16">
      <c r="P8771" s="35"/>
    </row>
  </sheetData>
  <mergeCells count="34">
    <mergeCell ref="AI55:AJ55"/>
    <mergeCell ref="I30:I31"/>
    <mergeCell ref="H43:H44"/>
    <mergeCell ref="F43:G44"/>
    <mergeCell ref="C21:D21"/>
    <mergeCell ref="C24:E24"/>
    <mergeCell ref="C25:E25"/>
    <mergeCell ref="C31:E31"/>
    <mergeCell ref="A24:B24"/>
    <mergeCell ref="A25:B25"/>
    <mergeCell ref="F36:G37"/>
    <mergeCell ref="F38:G39"/>
    <mergeCell ref="C36:E37"/>
    <mergeCell ref="A36:B37"/>
    <mergeCell ref="A38:B39"/>
    <mergeCell ref="C38:E39"/>
    <mergeCell ref="F24:G24"/>
    <mergeCell ref="F25:G25"/>
    <mergeCell ref="F30:G30"/>
    <mergeCell ref="F31:G31"/>
    <mergeCell ref="A30:B30"/>
    <mergeCell ref="C30:E30"/>
    <mergeCell ref="C27:D27"/>
    <mergeCell ref="A31:B31"/>
    <mergeCell ref="AL52:AL53"/>
    <mergeCell ref="AI52:AJ53"/>
    <mergeCell ref="AI54:AJ54"/>
    <mergeCell ref="AG16:AG17"/>
    <mergeCell ref="AF16:AF17"/>
    <mergeCell ref="AI16:AJ16"/>
    <mergeCell ref="AH16:AH17"/>
    <mergeCell ref="AF52:AF53"/>
    <mergeCell ref="AG52:AG53"/>
    <mergeCell ref="AH52:AH53"/>
  </mergeCells>
  <phoneticPr fontId="4"/>
  <pageMargins left="0.70866141732283472" right="0.70866141732283472" top="0.74803149606299213" bottom="0.74803149606299213" header="0.31496062992125984" footer="0.31496062992125984"/>
  <pageSetup paperSize="9" scale="79" orientation="portrait" r:id="rId1"/>
  <headerFooter>
    <oddFooter>&amp;R&amp;A</oddFooter>
  </headerFooter>
  <colBreaks count="1" manualBreakCount="1">
    <brk id="10" max="54"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45"/>
  <sheetViews>
    <sheetView view="pageBreakPreview" zoomScaleNormal="100" zoomScaleSheetLayoutView="100" workbookViewId="0">
      <selection activeCell="I36" sqref="I36"/>
    </sheetView>
  </sheetViews>
  <sheetFormatPr defaultRowHeight="13.5"/>
  <cols>
    <col min="9" max="9" width="7.25" customWidth="1"/>
    <col min="19" max="19" width="10.75" customWidth="1"/>
    <col min="20" max="20" width="4.375" customWidth="1"/>
  </cols>
  <sheetData>
    <row r="1" spans="1:12" ht="17.25" customHeight="1">
      <c r="A1" s="55" t="s">
        <v>522</v>
      </c>
      <c r="K1" s="55" t="s">
        <v>490</v>
      </c>
    </row>
    <row r="2" spans="1:12" ht="17.25" customHeight="1"/>
    <row r="3" spans="1:12" ht="17.25" customHeight="1">
      <c r="A3" t="s">
        <v>531</v>
      </c>
      <c r="K3" t="s">
        <v>557</v>
      </c>
    </row>
    <row r="4" spans="1:12" ht="17.25" customHeight="1"/>
    <row r="5" spans="1:12" ht="17.25" customHeight="1">
      <c r="A5" t="s">
        <v>523</v>
      </c>
      <c r="B5" t="s">
        <v>520</v>
      </c>
    </row>
    <row r="6" spans="1:12" ht="17.25" customHeight="1">
      <c r="A6" t="s">
        <v>226</v>
      </c>
      <c r="B6" t="s">
        <v>227</v>
      </c>
      <c r="K6" t="s">
        <v>524</v>
      </c>
      <c r="L6" t="s">
        <v>525</v>
      </c>
    </row>
    <row r="7" spans="1:12" ht="17.25" customHeight="1">
      <c r="A7" t="s">
        <v>228</v>
      </c>
      <c r="B7" t="s">
        <v>229</v>
      </c>
      <c r="K7" t="s">
        <v>518</v>
      </c>
      <c r="L7" t="s">
        <v>519</v>
      </c>
    </row>
    <row r="8" spans="1:12" ht="17.25" customHeight="1">
      <c r="A8" t="s">
        <v>532</v>
      </c>
      <c r="B8" t="s">
        <v>533</v>
      </c>
    </row>
    <row r="9" spans="1:12" ht="17.25" customHeight="1">
      <c r="A9" t="s">
        <v>230</v>
      </c>
      <c r="B9" t="s">
        <v>231</v>
      </c>
      <c r="K9" t="s">
        <v>541</v>
      </c>
    </row>
    <row r="10" spans="1:12" ht="17.25" customHeight="1">
      <c r="A10" t="s">
        <v>232</v>
      </c>
      <c r="B10" t="s">
        <v>233</v>
      </c>
    </row>
    <row r="11" spans="1:12" ht="17.25" customHeight="1">
      <c r="A11" t="s">
        <v>234</v>
      </c>
      <c r="B11" t="s">
        <v>235</v>
      </c>
      <c r="K11" t="s">
        <v>526</v>
      </c>
    </row>
    <row r="12" spans="1:12" ht="17.25" customHeight="1">
      <c r="K12" t="s">
        <v>528</v>
      </c>
    </row>
    <row r="13" spans="1:12" ht="17.25" customHeight="1">
      <c r="A13" s="23" t="s">
        <v>236</v>
      </c>
      <c r="K13" t="s">
        <v>529</v>
      </c>
    </row>
    <row r="14" spans="1:12" ht="17.25" customHeight="1">
      <c r="A14" t="s">
        <v>237</v>
      </c>
      <c r="K14" t="s">
        <v>549</v>
      </c>
    </row>
    <row r="15" spans="1:12" ht="17.25" customHeight="1">
      <c r="B15" t="s">
        <v>238</v>
      </c>
      <c r="K15" t="s">
        <v>548</v>
      </c>
    </row>
    <row r="16" spans="1:12" ht="17.25" customHeight="1">
      <c r="A16" t="s">
        <v>239</v>
      </c>
    </row>
    <row r="17" spans="1:19" ht="17.25" customHeight="1">
      <c r="K17" t="s">
        <v>530</v>
      </c>
    </row>
    <row r="18" spans="1:19" ht="17.25" customHeight="1">
      <c r="A18" s="24" t="s">
        <v>240</v>
      </c>
      <c r="B18" s="21" t="s">
        <v>241</v>
      </c>
      <c r="C18" s="21"/>
      <c r="D18" s="21"/>
      <c r="E18" s="21"/>
      <c r="F18" s="21"/>
      <c r="G18" s="21"/>
      <c r="H18" s="25"/>
    </row>
    <row r="19" spans="1:19" ht="17.25" customHeight="1">
      <c r="A19" s="26" t="s">
        <v>242</v>
      </c>
      <c r="B19" t="s">
        <v>505</v>
      </c>
      <c r="H19" s="27"/>
      <c r="K19" t="s">
        <v>534</v>
      </c>
    </row>
    <row r="20" spans="1:19" ht="17.25" customHeight="1">
      <c r="A20" s="26"/>
      <c r="B20" t="s">
        <v>506</v>
      </c>
      <c r="H20" s="27"/>
      <c r="K20" s="24" t="s">
        <v>535</v>
      </c>
      <c r="L20" s="21" t="s">
        <v>539</v>
      </c>
      <c r="M20" s="21"/>
      <c r="N20" s="21"/>
      <c r="O20" s="21"/>
      <c r="P20" s="21"/>
      <c r="Q20" s="21"/>
      <c r="R20" s="21"/>
      <c r="S20" s="25"/>
    </row>
    <row r="21" spans="1:19" ht="17.25" customHeight="1">
      <c r="A21" s="26" t="s">
        <v>243</v>
      </c>
      <c r="B21" t="s">
        <v>507</v>
      </c>
      <c r="H21" s="27"/>
      <c r="K21" s="26" t="s">
        <v>540</v>
      </c>
      <c r="L21" t="s">
        <v>542</v>
      </c>
      <c r="S21" s="27"/>
    </row>
    <row r="22" spans="1:19" ht="17.25" customHeight="1">
      <c r="A22" s="26">
        <v>0.9</v>
      </c>
      <c r="B22" t="s">
        <v>244</v>
      </c>
      <c r="H22" s="27"/>
      <c r="K22" s="26"/>
      <c r="L22" t="s">
        <v>543</v>
      </c>
      <c r="S22" s="27"/>
    </row>
    <row r="23" spans="1:19" ht="17.25" customHeight="1">
      <c r="A23" s="26"/>
      <c r="B23" t="s">
        <v>245</v>
      </c>
      <c r="H23" s="27"/>
      <c r="K23" s="26"/>
      <c r="L23" t="s">
        <v>544</v>
      </c>
      <c r="S23" s="27"/>
    </row>
    <row r="24" spans="1:19" ht="17.25" customHeight="1">
      <c r="A24" s="28" t="s">
        <v>246</v>
      </c>
      <c r="B24" s="22" t="s">
        <v>247</v>
      </c>
      <c r="C24" s="22"/>
      <c r="D24" s="22"/>
      <c r="E24" s="22"/>
      <c r="F24" s="22"/>
      <c r="G24" s="22"/>
      <c r="H24" s="29"/>
      <c r="K24" s="26" t="s">
        <v>536</v>
      </c>
      <c r="L24" t="s">
        <v>538</v>
      </c>
      <c r="S24" s="27"/>
    </row>
    <row r="25" spans="1:19" ht="17.25" customHeight="1">
      <c r="K25" s="28" t="s">
        <v>537</v>
      </c>
      <c r="L25" s="22" t="s">
        <v>545</v>
      </c>
      <c r="M25" s="22"/>
      <c r="N25" s="22"/>
      <c r="O25" s="22"/>
      <c r="P25" s="22"/>
      <c r="Q25" s="22"/>
      <c r="R25" s="22"/>
      <c r="S25" s="29"/>
    </row>
    <row r="26" spans="1:19" ht="17.25" customHeight="1">
      <c r="A26" s="30" t="s">
        <v>248</v>
      </c>
      <c r="L26" t="s">
        <v>546</v>
      </c>
    </row>
    <row r="27" spans="1:19" ht="17.25" customHeight="1">
      <c r="B27" t="s">
        <v>249</v>
      </c>
      <c r="L27" t="s">
        <v>547</v>
      </c>
    </row>
    <row r="28" spans="1:19" ht="17.25" customHeight="1">
      <c r="B28" t="s">
        <v>250</v>
      </c>
    </row>
    <row r="29" spans="1:19" ht="17.25" customHeight="1">
      <c r="B29" t="s">
        <v>251</v>
      </c>
      <c r="K29" t="s">
        <v>550</v>
      </c>
    </row>
    <row r="30" spans="1:19" ht="17.25" customHeight="1">
      <c r="B30" t="s">
        <v>252</v>
      </c>
      <c r="K30" t="s">
        <v>559</v>
      </c>
    </row>
    <row r="31" spans="1:19" ht="17.25" customHeight="1">
      <c r="B31" t="s">
        <v>253</v>
      </c>
      <c r="K31" t="s">
        <v>560</v>
      </c>
    </row>
    <row r="32" spans="1:19" ht="17.25" customHeight="1">
      <c r="A32" t="s">
        <v>254</v>
      </c>
    </row>
    <row r="33" spans="1:12" ht="17.25" customHeight="1">
      <c r="A33" t="s">
        <v>255</v>
      </c>
    </row>
    <row r="34" spans="1:12" ht="17.25" customHeight="1" thickBot="1"/>
    <row r="35" spans="1:12" ht="17.25" customHeight="1">
      <c r="A35" s="407" t="s">
        <v>256</v>
      </c>
      <c r="B35" s="408"/>
      <c r="C35" s="408"/>
      <c r="D35" s="408"/>
      <c r="E35" s="408"/>
      <c r="F35" s="408"/>
      <c r="G35" s="408"/>
      <c r="H35" s="408"/>
      <c r="I35" s="409"/>
    </row>
    <row r="36" spans="1:12" ht="17.25" customHeight="1">
      <c r="A36" s="410" t="s">
        <v>257</v>
      </c>
      <c r="I36" s="411"/>
    </row>
    <row r="37" spans="1:12" ht="17.25" customHeight="1">
      <c r="A37" s="410" t="s">
        <v>413</v>
      </c>
      <c r="I37" s="411"/>
      <c r="K37" s="55" t="s">
        <v>551</v>
      </c>
    </row>
    <row r="38" spans="1:12" ht="17.25" customHeight="1">
      <c r="A38" s="410" t="s">
        <v>258</v>
      </c>
      <c r="I38" s="411"/>
    </row>
    <row r="39" spans="1:12" ht="17.25" customHeight="1">
      <c r="A39" s="410" t="s">
        <v>259</v>
      </c>
      <c r="I39" s="411"/>
      <c r="K39" t="s">
        <v>552</v>
      </c>
    </row>
    <row r="40" spans="1:12" ht="17.25" customHeight="1">
      <c r="A40" s="410" t="s">
        <v>527</v>
      </c>
      <c r="I40" s="411"/>
    </row>
    <row r="41" spans="1:12" ht="17.25" customHeight="1">
      <c r="A41" s="410" t="s">
        <v>260</v>
      </c>
      <c r="I41" s="411"/>
      <c r="K41" t="s">
        <v>553</v>
      </c>
      <c r="L41" t="s">
        <v>554</v>
      </c>
    </row>
    <row r="42" spans="1:12" ht="17.25" customHeight="1">
      <c r="A42" s="410" t="s">
        <v>261</v>
      </c>
      <c r="I42" s="411"/>
      <c r="L42" t="s">
        <v>555</v>
      </c>
    </row>
    <row r="43" spans="1:12" ht="17.25" customHeight="1">
      <c r="A43" s="410" t="s">
        <v>262</v>
      </c>
      <c r="I43" s="411"/>
      <c r="L43" t="s">
        <v>556</v>
      </c>
    </row>
    <row r="44" spans="1:12" ht="17.25" customHeight="1">
      <c r="A44" s="410" t="s">
        <v>263</v>
      </c>
      <c r="I44" s="411"/>
      <c r="L44" t="s">
        <v>558</v>
      </c>
    </row>
    <row r="45" spans="1:12" ht="17.25" customHeight="1" thickBot="1">
      <c r="A45" s="412" t="s">
        <v>264</v>
      </c>
      <c r="B45" s="413"/>
      <c r="C45" s="413"/>
      <c r="D45" s="413"/>
      <c r="E45" s="413"/>
      <c r="F45" s="413"/>
      <c r="G45" s="413"/>
      <c r="H45" s="413"/>
      <c r="I45" s="414"/>
    </row>
  </sheetData>
  <phoneticPr fontId="4"/>
  <pageMargins left="0.7" right="0.7" top="0.75" bottom="0.75" header="0.3" footer="0.3"/>
  <pageSetup paperSize="9" orientation="portrait" r:id="rId1"/>
  <headerFoot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65"/>
  <sheetViews>
    <sheetView view="pageBreakPreview" zoomScale="60" zoomScaleNormal="100" workbookViewId="0">
      <selection activeCell="C36" sqref="C36"/>
    </sheetView>
  </sheetViews>
  <sheetFormatPr defaultRowHeight="13.5"/>
  <cols>
    <col min="1" max="1" width="28.875" customWidth="1"/>
    <col min="2" max="2" width="9.625" style="1" customWidth="1"/>
    <col min="3" max="3" width="7.25" customWidth="1"/>
    <col min="4" max="4" width="7.5" customWidth="1"/>
  </cols>
  <sheetData>
    <row r="1" spans="1:8" ht="16.5" thickBot="1">
      <c r="B1" s="62"/>
      <c r="C1" s="62"/>
      <c r="D1" s="62"/>
      <c r="E1" s="62"/>
      <c r="F1" s="62"/>
      <c r="G1" s="62"/>
      <c r="H1" s="62"/>
    </row>
    <row r="2" spans="1:8" ht="16.5" thickBot="1">
      <c r="A2" s="107" t="s">
        <v>563</v>
      </c>
      <c r="B2" s="106"/>
      <c r="C2" s="106"/>
      <c r="D2" s="106"/>
      <c r="E2" s="106"/>
      <c r="F2" s="106"/>
      <c r="G2" s="199"/>
      <c r="H2" s="62"/>
    </row>
    <row r="3" spans="1:8" ht="15.75">
      <c r="A3" s="62"/>
      <c r="B3" s="62"/>
      <c r="C3" s="62"/>
      <c r="D3" s="62"/>
      <c r="E3" s="62"/>
      <c r="F3" s="62"/>
      <c r="G3" s="62"/>
      <c r="H3" s="62"/>
    </row>
    <row r="4" spans="1:8">
      <c r="A4" t="s">
        <v>317</v>
      </c>
      <c r="B4" s="61" t="s">
        <v>601</v>
      </c>
    </row>
    <row r="5" spans="1:8">
      <c r="A5" s="2" t="s">
        <v>326</v>
      </c>
      <c r="B5" s="415">
        <v>16000</v>
      </c>
      <c r="C5" t="s">
        <v>602</v>
      </c>
    </row>
    <row r="6" spans="1:8">
      <c r="A6" s="3" t="s">
        <v>327</v>
      </c>
      <c r="B6" s="415">
        <v>15000</v>
      </c>
      <c r="C6" t="s">
        <v>602</v>
      </c>
    </row>
    <row r="7" spans="1:8">
      <c r="A7" s="3" t="s">
        <v>202</v>
      </c>
      <c r="B7" s="416">
        <v>15000</v>
      </c>
      <c r="C7" t="s">
        <v>602</v>
      </c>
    </row>
    <row r="8" spans="1:8">
      <c r="A8" s="3"/>
      <c r="B8" s="416"/>
    </row>
    <row r="10" spans="1:8">
      <c r="A10" s="3" t="s">
        <v>316</v>
      </c>
      <c r="B10" s="416">
        <v>6000</v>
      </c>
      <c r="C10" t="s">
        <v>602</v>
      </c>
    </row>
    <row r="12" spans="1:8">
      <c r="A12" t="s">
        <v>318</v>
      </c>
    </row>
    <row r="13" spans="1:8">
      <c r="A13" s="3" t="s">
        <v>199</v>
      </c>
      <c r="B13" s="416">
        <v>2500</v>
      </c>
    </row>
    <row r="14" spans="1:8">
      <c r="A14" s="3" t="s">
        <v>139</v>
      </c>
      <c r="B14" s="416">
        <v>750</v>
      </c>
    </row>
    <row r="15" spans="1:8">
      <c r="A15" s="3" t="s">
        <v>200</v>
      </c>
      <c r="B15" s="416">
        <v>80</v>
      </c>
    </row>
    <row r="16" spans="1:8">
      <c r="A16" s="3" t="s">
        <v>201</v>
      </c>
      <c r="B16" s="416"/>
    </row>
    <row r="17" spans="1:3">
      <c r="A17" s="3"/>
      <c r="B17" s="416"/>
    </row>
    <row r="19" spans="1:3">
      <c r="A19" t="s">
        <v>319</v>
      </c>
    </row>
    <row r="20" spans="1:3">
      <c r="A20" s="3" t="s">
        <v>177</v>
      </c>
      <c r="B20" s="416">
        <v>120</v>
      </c>
    </row>
    <row r="21" spans="1:3">
      <c r="A21" s="3" t="s">
        <v>178</v>
      </c>
      <c r="B21" s="416">
        <v>130</v>
      </c>
    </row>
    <row r="23" spans="1:3">
      <c r="A23" s="3" t="s">
        <v>176</v>
      </c>
      <c r="B23" s="416">
        <v>350</v>
      </c>
    </row>
    <row r="25" spans="1:3">
      <c r="A25" t="s">
        <v>320</v>
      </c>
    </row>
    <row r="26" spans="1:3">
      <c r="A26" s="3" t="s">
        <v>179</v>
      </c>
      <c r="B26" s="417">
        <v>2000</v>
      </c>
      <c r="C26" t="s">
        <v>602</v>
      </c>
    </row>
    <row r="27" spans="1:3">
      <c r="A27" s="3" t="s">
        <v>180</v>
      </c>
      <c r="B27" s="417">
        <v>1000</v>
      </c>
      <c r="C27" t="s">
        <v>602</v>
      </c>
    </row>
    <row r="28" spans="1:3">
      <c r="A28" s="3"/>
      <c r="B28" s="416"/>
    </row>
    <row r="30" spans="1:3">
      <c r="A30" t="s">
        <v>321</v>
      </c>
    </row>
    <row r="31" spans="1:3">
      <c r="A31" s="3" t="s">
        <v>67</v>
      </c>
      <c r="B31" s="416">
        <v>1000</v>
      </c>
      <c r="C31" t="s">
        <v>602</v>
      </c>
    </row>
    <row r="32" spans="1:3">
      <c r="A32" s="3" t="s">
        <v>68</v>
      </c>
      <c r="B32" s="416">
        <v>4500</v>
      </c>
      <c r="C32" t="s">
        <v>602</v>
      </c>
    </row>
    <row r="34" spans="1:3">
      <c r="A34" t="s">
        <v>322</v>
      </c>
    </row>
    <row r="35" spans="1:3">
      <c r="A35" s="3" t="s">
        <v>83</v>
      </c>
      <c r="B35" s="416">
        <v>30</v>
      </c>
      <c r="C35" t="s">
        <v>603</v>
      </c>
    </row>
    <row r="36" spans="1:3">
      <c r="A36" s="3" t="s">
        <v>110</v>
      </c>
      <c r="B36" s="416">
        <v>2000</v>
      </c>
    </row>
    <row r="37" spans="1:3">
      <c r="A37" s="3" t="s">
        <v>66</v>
      </c>
      <c r="B37" s="416">
        <v>650</v>
      </c>
    </row>
    <row r="38" spans="1:3">
      <c r="A38" s="3" t="s">
        <v>75</v>
      </c>
      <c r="B38" s="416">
        <v>500</v>
      </c>
    </row>
    <row r="41" spans="1:3">
      <c r="A41" t="s">
        <v>377</v>
      </c>
    </row>
    <row r="42" spans="1:3">
      <c r="A42" s="302">
        <v>0</v>
      </c>
      <c r="B42" s="1">
        <v>0</v>
      </c>
    </row>
    <row r="43" spans="1:3">
      <c r="A43" s="302">
        <v>4.1666666666666664E-2</v>
      </c>
      <c r="B43" s="1">
        <v>1</v>
      </c>
    </row>
    <row r="44" spans="1:3">
      <c r="A44" s="302">
        <v>8.3333333333333301E-2</v>
      </c>
      <c r="B44" s="1">
        <v>2</v>
      </c>
    </row>
    <row r="45" spans="1:3">
      <c r="A45" s="302">
        <v>0.125</v>
      </c>
      <c r="B45" s="1">
        <v>3</v>
      </c>
    </row>
    <row r="46" spans="1:3">
      <c r="A46" s="302">
        <v>0.16666666666666699</v>
      </c>
      <c r="B46" s="1">
        <v>4</v>
      </c>
    </row>
    <row r="47" spans="1:3">
      <c r="A47" s="302">
        <v>0.20833333333333301</v>
      </c>
      <c r="B47" s="1">
        <v>5</v>
      </c>
    </row>
    <row r="48" spans="1:3">
      <c r="A48" s="302">
        <v>0.25</v>
      </c>
      <c r="B48" s="1">
        <v>6</v>
      </c>
    </row>
    <row r="49" spans="1:2">
      <c r="A49" s="302">
        <v>0.29166666666666702</v>
      </c>
      <c r="B49" s="1">
        <v>7</v>
      </c>
    </row>
    <row r="50" spans="1:2">
      <c r="A50" s="302">
        <v>0.33333333333333298</v>
      </c>
      <c r="B50" s="1">
        <v>8</v>
      </c>
    </row>
    <row r="51" spans="1:2">
      <c r="A51" s="302">
        <v>0.375</v>
      </c>
      <c r="B51" s="1">
        <v>9</v>
      </c>
    </row>
    <row r="52" spans="1:2">
      <c r="A52" s="302">
        <v>0.41666666666666702</v>
      </c>
      <c r="B52" s="1">
        <v>10</v>
      </c>
    </row>
    <row r="53" spans="1:2">
      <c r="A53" s="302">
        <v>0.45833333333333298</v>
      </c>
      <c r="B53" s="1">
        <v>11</v>
      </c>
    </row>
    <row r="54" spans="1:2">
      <c r="A54" s="302">
        <v>0.5</v>
      </c>
      <c r="B54" s="1">
        <v>12</v>
      </c>
    </row>
    <row r="55" spans="1:2">
      <c r="A55" s="302">
        <v>0.54166666666666696</v>
      </c>
      <c r="B55" s="1">
        <v>13</v>
      </c>
    </row>
    <row r="56" spans="1:2">
      <c r="A56" s="302">
        <v>0.58333333333333304</v>
      </c>
      <c r="B56" s="1">
        <v>14</v>
      </c>
    </row>
    <row r="57" spans="1:2">
      <c r="A57" s="302">
        <v>0.625</v>
      </c>
      <c r="B57" s="1">
        <v>15</v>
      </c>
    </row>
    <row r="58" spans="1:2">
      <c r="A58" s="302">
        <v>0.66666666666666696</v>
      </c>
      <c r="B58" s="1">
        <v>16</v>
      </c>
    </row>
    <row r="59" spans="1:2">
      <c r="A59" s="302">
        <v>0.70833333333333304</v>
      </c>
      <c r="B59" s="1">
        <v>17</v>
      </c>
    </row>
    <row r="60" spans="1:2">
      <c r="A60" s="302">
        <v>0.75</v>
      </c>
      <c r="B60" s="1">
        <v>18</v>
      </c>
    </row>
    <row r="61" spans="1:2">
      <c r="A61" s="302">
        <v>0.79166666666666696</v>
      </c>
      <c r="B61" s="1">
        <v>19</v>
      </c>
    </row>
    <row r="62" spans="1:2">
      <c r="A62" s="302">
        <v>0.83333333333333304</v>
      </c>
      <c r="B62" s="1">
        <v>20</v>
      </c>
    </row>
    <row r="63" spans="1:2">
      <c r="A63" s="302">
        <v>0.875</v>
      </c>
      <c r="B63" s="1">
        <v>21</v>
      </c>
    </row>
    <row r="64" spans="1:2">
      <c r="A64" s="302">
        <v>0.91666666666666696</v>
      </c>
      <c r="B64" s="1">
        <v>22</v>
      </c>
    </row>
    <row r="65" spans="1:2">
      <c r="A65" s="302">
        <v>0.95833333333333304</v>
      </c>
      <c r="B65" s="1">
        <v>23</v>
      </c>
    </row>
  </sheetData>
  <phoneticPr fontId="4"/>
  <pageMargins left="0.7" right="0.7" top="0.75" bottom="0.75" header="0.3" footer="0.3"/>
  <pageSetup paperSize="9" scale="89" orientation="portrait" r:id="rId1"/>
  <headerFooter>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368"/>
  <sheetViews>
    <sheetView zoomScaleNormal="100" workbookViewId="0">
      <selection activeCell="V3" sqref="V3"/>
    </sheetView>
  </sheetViews>
  <sheetFormatPr defaultRowHeight="13.5"/>
  <cols>
    <col min="1" max="1" width="8.875" style="363" customWidth="1"/>
    <col min="2" max="2" width="9" style="364"/>
    <col min="5" max="5" width="5.75" customWidth="1"/>
    <col min="6" max="37" width="4.75" customWidth="1"/>
  </cols>
  <sheetData>
    <row r="1" spans="1:11" ht="15.75">
      <c r="A1" s="364" t="s">
        <v>478</v>
      </c>
      <c r="G1" t="s">
        <v>493</v>
      </c>
    </row>
    <row r="3" spans="1:11">
      <c r="A3" s="363" t="s">
        <v>475</v>
      </c>
      <c r="B3" s="364" t="s">
        <v>476</v>
      </c>
      <c r="C3" t="s">
        <v>477</v>
      </c>
      <c r="E3" t="s">
        <v>482</v>
      </c>
    </row>
    <row r="4" spans="1:11">
      <c r="A4" s="363">
        <v>43252</v>
      </c>
      <c r="B4" s="364">
        <v>21.244000000000003</v>
      </c>
      <c r="C4">
        <v>21</v>
      </c>
      <c r="E4" s="355" t="s">
        <v>454</v>
      </c>
    </row>
    <row r="5" spans="1:11">
      <c r="A5" s="363">
        <v>43253</v>
      </c>
      <c r="B5" s="364">
        <v>21.419999999999998</v>
      </c>
      <c r="C5">
        <v>21</v>
      </c>
      <c r="F5">
        <v>36</v>
      </c>
      <c r="G5">
        <v>71</v>
      </c>
      <c r="H5">
        <v>107</v>
      </c>
      <c r="I5">
        <v>143</v>
      </c>
      <c r="J5" t="s">
        <v>561</v>
      </c>
    </row>
    <row r="6" spans="1:11">
      <c r="A6" s="363">
        <v>43254</v>
      </c>
      <c r="B6" s="364">
        <v>20.547999999999995</v>
      </c>
      <c r="C6">
        <v>21</v>
      </c>
      <c r="E6">
        <v>0</v>
      </c>
      <c r="F6">
        <v>0</v>
      </c>
      <c r="G6">
        <v>0</v>
      </c>
      <c r="H6">
        <v>0</v>
      </c>
      <c r="I6">
        <v>0</v>
      </c>
      <c r="K6" t="s">
        <v>497</v>
      </c>
    </row>
    <row r="7" spans="1:11">
      <c r="A7" s="363">
        <v>43255</v>
      </c>
      <c r="B7" s="364">
        <v>23.048000000000002</v>
      </c>
      <c r="C7">
        <v>23</v>
      </c>
      <c r="E7">
        <v>1</v>
      </c>
      <c r="F7">
        <v>5</v>
      </c>
      <c r="G7">
        <v>5</v>
      </c>
      <c r="H7">
        <v>5</v>
      </c>
      <c r="I7">
        <v>5</v>
      </c>
    </row>
    <row r="8" spans="1:11">
      <c r="A8" s="363">
        <v>43256</v>
      </c>
      <c r="B8" s="364">
        <v>15.297000000000001</v>
      </c>
      <c r="C8">
        <v>15</v>
      </c>
      <c r="E8">
        <v>2</v>
      </c>
      <c r="F8">
        <v>10</v>
      </c>
      <c r="G8">
        <v>10</v>
      </c>
      <c r="H8">
        <v>10</v>
      </c>
      <c r="I8">
        <v>10</v>
      </c>
    </row>
    <row r="9" spans="1:11">
      <c r="A9" s="363">
        <v>43257</v>
      </c>
      <c r="B9" s="364">
        <v>19.91</v>
      </c>
      <c r="C9">
        <v>20</v>
      </c>
      <c r="E9">
        <v>3</v>
      </c>
      <c r="F9">
        <v>15</v>
      </c>
      <c r="G9">
        <v>17</v>
      </c>
      <c r="H9">
        <v>17</v>
      </c>
      <c r="I9">
        <v>17</v>
      </c>
    </row>
    <row r="10" spans="1:11">
      <c r="A10" s="363">
        <v>43258</v>
      </c>
      <c r="B10" s="364">
        <v>15.472999999999999</v>
      </c>
      <c r="C10">
        <v>15</v>
      </c>
      <c r="E10">
        <v>4</v>
      </c>
      <c r="F10">
        <v>20</v>
      </c>
      <c r="G10">
        <v>23</v>
      </c>
      <c r="H10">
        <v>23</v>
      </c>
      <c r="I10">
        <v>23</v>
      </c>
    </row>
    <row r="11" spans="1:11">
      <c r="A11" s="363">
        <v>43259</v>
      </c>
      <c r="B11" s="364">
        <v>18.21</v>
      </c>
      <c r="C11">
        <v>18</v>
      </c>
      <c r="E11">
        <v>5</v>
      </c>
      <c r="F11">
        <v>22</v>
      </c>
      <c r="G11">
        <v>30</v>
      </c>
      <c r="H11">
        <v>30</v>
      </c>
      <c r="I11">
        <v>30</v>
      </c>
    </row>
    <row r="12" spans="1:11">
      <c r="A12" s="363">
        <v>43260</v>
      </c>
      <c r="B12" s="364">
        <v>16.693000000000001</v>
      </c>
      <c r="C12">
        <v>17</v>
      </c>
      <c r="E12">
        <v>6</v>
      </c>
      <c r="F12">
        <v>23</v>
      </c>
      <c r="G12">
        <v>33</v>
      </c>
      <c r="H12">
        <v>33</v>
      </c>
      <c r="I12">
        <v>33</v>
      </c>
    </row>
    <row r="13" spans="1:11">
      <c r="A13" s="363">
        <v>43261</v>
      </c>
      <c r="B13" s="364">
        <v>18.742000000000001</v>
      </c>
      <c r="C13">
        <v>19</v>
      </c>
      <c r="E13">
        <v>7</v>
      </c>
      <c r="F13">
        <v>25</v>
      </c>
      <c r="G13">
        <v>38</v>
      </c>
      <c r="H13">
        <v>39</v>
      </c>
      <c r="I13">
        <v>39</v>
      </c>
    </row>
    <row r="14" spans="1:11">
      <c r="A14" s="363">
        <v>43262</v>
      </c>
      <c r="B14" s="364">
        <v>13.988999999999999</v>
      </c>
      <c r="C14">
        <v>14</v>
      </c>
      <c r="E14">
        <v>8</v>
      </c>
      <c r="F14">
        <v>27</v>
      </c>
      <c r="G14">
        <v>39</v>
      </c>
      <c r="H14">
        <v>42</v>
      </c>
      <c r="I14">
        <v>42</v>
      </c>
    </row>
    <row r="15" spans="1:11">
      <c r="A15" s="363">
        <v>43263</v>
      </c>
      <c r="B15" s="364">
        <v>18.815999999999999</v>
      </c>
      <c r="C15">
        <v>19</v>
      </c>
      <c r="E15">
        <v>9</v>
      </c>
      <c r="F15">
        <v>28</v>
      </c>
      <c r="G15">
        <v>42</v>
      </c>
      <c r="H15">
        <v>48</v>
      </c>
      <c r="I15">
        <v>48</v>
      </c>
    </row>
    <row r="16" spans="1:11">
      <c r="A16" s="363">
        <v>43264</v>
      </c>
      <c r="B16" s="364">
        <v>19.776000000000003</v>
      </c>
      <c r="C16">
        <v>20</v>
      </c>
      <c r="E16">
        <v>10</v>
      </c>
      <c r="F16">
        <v>29</v>
      </c>
      <c r="G16">
        <v>43</v>
      </c>
      <c r="H16">
        <v>52</v>
      </c>
      <c r="I16">
        <v>52</v>
      </c>
    </row>
    <row r="17" spans="1:20">
      <c r="A17" s="363">
        <v>43265</v>
      </c>
      <c r="B17" s="364">
        <v>20.941000000000003</v>
      </c>
      <c r="C17">
        <v>21</v>
      </c>
      <c r="E17">
        <v>11</v>
      </c>
      <c r="F17">
        <v>30</v>
      </c>
      <c r="G17">
        <v>45</v>
      </c>
      <c r="H17">
        <v>55</v>
      </c>
      <c r="I17">
        <v>55</v>
      </c>
    </row>
    <row r="18" spans="1:20">
      <c r="A18" s="363">
        <v>43266</v>
      </c>
      <c r="B18" s="364">
        <v>17.786000000000001</v>
      </c>
      <c r="C18">
        <v>18</v>
      </c>
      <c r="E18">
        <v>12</v>
      </c>
      <c r="F18">
        <v>31</v>
      </c>
      <c r="G18">
        <v>48</v>
      </c>
      <c r="H18">
        <v>60</v>
      </c>
      <c r="I18">
        <v>60</v>
      </c>
    </row>
    <row r="19" spans="1:20">
      <c r="A19" s="363">
        <v>43267</v>
      </c>
      <c r="B19" s="364">
        <v>17.506</v>
      </c>
      <c r="C19">
        <v>18</v>
      </c>
      <c r="E19">
        <v>13</v>
      </c>
      <c r="F19">
        <v>32</v>
      </c>
      <c r="G19">
        <v>50</v>
      </c>
      <c r="H19">
        <v>64</v>
      </c>
      <c r="I19">
        <v>64</v>
      </c>
    </row>
    <row r="20" spans="1:20">
      <c r="A20" s="363">
        <v>43268</v>
      </c>
      <c r="B20" s="364">
        <v>20.816000000000003</v>
      </c>
      <c r="C20">
        <v>21</v>
      </c>
      <c r="E20">
        <v>14</v>
      </c>
      <c r="F20">
        <v>32</v>
      </c>
      <c r="G20">
        <v>52</v>
      </c>
      <c r="H20">
        <v>67</v>
      </c>
      <c r="I20">
        <v>70</v>
      </c>
    </row>
    <row r="21" spans="1:20">
      <c r="A21" s="363">
        <v>43269</v>
      </c>
      <c r="B21" s="364">
        <v>12.75</v>
      </c>
      <c r="C21">
        <v>13</v>
      </c>
      <c r="E21">
        <v>15</v>
      </c>
      <c r="F21">
        <v>33</v>
      </c>
      <c r="G21">
        <v>53</v>
      </c>
      <c r="H21">
        <v>68</v>
      </c>
      <c r="I21">
        <v>74</v>
      </c>
    </row>
    <row r="22" spans="1:20">
      <c r="A22" s="363">
        <v>43270</v>
      </c>
      <c r="B22" s="364">
        <v>14.360999999999999</v>
      </c>
      <c r="C22">
        <v>14</v>
      </c>
      <c r="E22">
        <v>16</v>
      </c>
      <c r="F22">
        <v>33</v>
      </c>
      <c r="G22">
        <v>53</v>
      </c>
      <c r="H22">
        <v>70</v>
      </c>
      <c r="I22">
        <v>78</v>
      </c>
    </row>
    <row r="23" spans="1:20">
      <c r="A23" s="363">
        <v>43271</v>
      </c>
      <c r="B23" s="364">
        <v>12.865</v>
      </c>
      <c r="C23">
        <v>13</v>
      </c>
      <c r="E23">
        <v>17</v>
      </c>
      <c r="F23">
        <v>33</v>
      </c>
      <c r="G23">
        <v>54</v>
      </c>
      <c r="H23">
        <v>72</v>
      </c>
      <c r="I23">
        <v>80</v>
      </c>
    </row>
    <row r="24" spans="1:20" ht="15.75">
      <c r="A24" s="363">
        <v>43272</v>
      </c>
      <c r="B24" s="364">
        <v>11.766</v>
      </c>
      <c r="C24">
        <v>12</v>
      </c>
      <c r="E24">
        <v>18</v>
      </c>
      <c r="F24">
        <v>33</v>
      </c>
      <c r="G24">
        <v>55</v>
      </c>
      <c r="H24">
        <v>73</v>
      </c>
      <c r="I24">
        <v>82</v>
      </c>
      <c r="T24" t="s">
        <v>496</v>
      </c>
    </row>
    <row r="25" spans="1:20">
      <c r="A25" s="363">
        <v>43273</v>
      </c>
      <c r="B25" s="364">
        <v>16.758000000000003</v>
      </c>
      <c r="C25">
        <v>17</v>
      </c>
      <c r="E25">
        <v>19</v>
      </c>
      <c r="F25">
        <v>34</v>
      </c>
      <c r="G25">
        <v>57</v>
      </c>
      <c r="H25">
        <v>75</v>
      </c>
      <c r="I25">
        <v>85</v>
      </c>
    </row>
    <row r="26" spans="1:20">
      <c r="A26" s="363">
        <v>43274</v>
      </c>
      <c r="B26" s="364">
        <v>19.896999999999998</v>
      </c>
      <c r="C26">
        <v>20</v>
      </c>
      <c r="E26">
        <v>20</v>
      </c>
      <c r="F26">
        <v>34</v>
      </c>
      <c r="G26">
        <v>58</v>
      </c>
      <c r="H26">
        <v>76</v>
      </c>
      <c r="I26">
        <v>87</v>
      </c>
    </row>
    <row r="27" spans="1:20">
      <c r="A27" s="363">
        <v>43275</v>
      </c>
      <c r="B27" s="364">
        <v>20.765999999999998</v>
      </c>
      <c r="C27">
        <v>21</v>
      </c>
      <c r="E27">
        <v>21</v>
      </c>
      <c r="F27">
        <v>34</v>
      </c>
      <c r="G27">
        <v>58</v>
      </c>
      <c r="H27">
        <v>77</v>
      </c>
      <c r="I27">
        <v>88</v>
      </c>
    </row>
    <row r="28" spans="1:20">
      <c r="A28" s="363">
        <v>43276</v>
      </c>
      <c r="B28" s="364">
        <v>17.253999999999998</v>
      </c>
      <c r="C28">
        <v>17</v>
      </c>
      <c r="E28">
        <v>22</v>
      </c>
      <c r="F28">
        <v>34</v>
      </c>
      <c r="G28">
        <v>59</v>
      </c>
      <c r="H28">
        <v>78</v>
      </c>
      <c r="I28">
        <v>91</v>
      </c>
    </row>
    <row r="29" spans="1:20">
      <c r="A29" s="363">
        <v>43277</v>
      </c>
      <c r="B29" s="364">
        <v>14.509</v>
      </c>
      <c r="C29">
        <v>15</v>
      </c>
      <c r="E29">
        <v>23</v>
      </c>
      <c r="F29">
        <v>35</v>
      </c>
      <c r="G29">
        <v>59</v>
      </c>
      <c r="H29">
        <v>79</v>
      </c>
      <c r="I29">
        <v>93</v>
      </c>
    </row>
    <row r="30" spans="1:20">
      <c r="A30" s="363">
        <v>43278</v>
      </c>
      <c r="B30" s="364">
        <v>16.553999999999998</v>
      </c>
      <c r="C30">
        <v>17</v>
      </c>
      <c r="E30">
        <v>24</v>
      </c>
      <c r="F30">
        <v>35</v>
      </c>
      <c r="G30">
        <v>60</v>
      </c>
      <c r="H30">
        <v>80</v>
      </c>
      <c r="I30">
        <v>95</v>
      </c>
    </row>
    <row r="31" spans="1:20">
      <c r="A31" s="363">
        <v>43279</v>
      </c>
      <c r="B31" s="364">
        <v>15.34</v>
      </c>
      <c r="C31">
        <v>15</v>
      </c>
      <c r="E31">
        <v>25</v>
      </c>
      <c r="F31">
        <v>35</v>
      </c>
      <c r="G31">
        <v>60</v>
      </c>
      <c r="H31">
        <v>80</v>
      </c>
      <c r="I31">
        <v>96</v>
      </c>
    </row>
    <row r="32" spans="1:20">
      <c r="A32" s="363">
        <v>43280</v>
      </c>
      <c r="B32" s="364">
        <v>18.009000000000004</v>
      </c>
      <c r="C32">
        <v>18</v>
      </c>
      <c r="E32">
        <v>26</v>
      </c>
      <c r="F32">
        <v>35</v>
      </c>
      <c r="G32">
        <v>60</v>
      </c>
      <c r="H32">
        <v>80</v>
      </c>
      <c r="I32">
        <v>97</v>
      </c>
    </row>
    <row r="33" spans="1:9">
      <c r="A33" s="363">
        <v>43281</v>
      </c>
      <c r="B33" s="364">
        <v>17.056999999999999</v>
      </c>
      <c r="C33">
        <v>17</v>
      </c>
      <c r="E33">
        <v>27</v>
      </c>
      <c r="F33">
        <v>36</v>
      </c>
      <c r="G33">
        <v>60</v>
      </c>
      <c r="H33">
        <v>81</v>
      </c>
      <c r="I33">
        <v>98</v>
      </c>
    </row>
    <row r="34" spans="1:9">
      <c r="A34" s="363">
        <v>43282</v>
      </c>
      <c r="B34" s="364">
        <v>18.247000000000003</v>
      </c>
      <c r="C34">
        <v>18</v>
      </c>
      <c r="E34">
        <v>28</v>
      </c>
      <c r="F34">
        <v>36</v>
      </c>
      <c r="G34">
        <v>60</v>
      </c>
      <c r="H34">
        <v>81</v>
      </c>
      <c r="I34">
        <v>100</v>
      </c>
    </row>
    <row r="35" spans="1:9" ht="15.75">
      <c r="A35" s="363">
        <v>43283</v>
      </c>
      <c r="B35" s="364">
        <v>19.810000000000002</v>
      </c>
      <c r="C35">
        <v>20</v>
      </c>
      <c r="E35" t="s">
        <v>562</v>
      </c>
    </row>
    <row r="36" spans="1:9">
      <c r="A36" s="363">
        <v>43284</v>
      </c>
      <c r="B36" s="364">
        <v>11.465999999999999</v>
      </c>
      <c r="C36">
        <v>11</v>
      </c>
    </row>
    <row r="37" spans="1:9">
      <c r="A37" s="363">
        <v>43285</v>
      </c>
      <c r="B37" s="364">
        <v>14.297999999999998</v>
      </c>
      <c r="C37">
        <v>14</v>
      </c>
    </row>
    <row r="38" spans="1:9">
      <c r="A38" s="363">
        <v>43286</v>
      </c>
      <c r="B38" s="364">
        <v>15.564000000000004</v>
      </c>
      <c r="C38">
        <v>16</v>
      </c>
    </row>
    <row r="39" spans="1:9">
      <c r="A39" s="363">
        <v>43287</v>
      </c>
      <c r="B39" s="364">
        <v>13.355</v>
      </c>
      <c r="C39">
        <v>13</v>
      </c>
    </row>
    <row r="40" spans="1:9">
      <c r="A40" s="363">
        <v>43288</v>
      </c>
      <c r="B40" s="364">
        <v>14.818000000000001</v>
      </c>
      <c r="C40">
        <v>15</v>
      </c>
    </row>
    <row r="41" spans="1:9">
      <c r="A41" s="363">
        <v>43289</v>
      </c>
      <c r="B41" s="364">
        <v>17.826000000000001</v>
      </c>
      <c r="C41">
        <v>18</v>
      </c>
    </row>
    <row r="42" spans="1:9">
      <c r="A42" s="363">
        <v>43290</v>
      </c>
      <c r="B42" s="364">
        <v>15.306999999999999</v>
      </c>
      <c r="C42">
        <v>15</v>
      </c>
    </row>
    <row r="43" spans="1:9">
      <c r="A43" s="363">
        <v>43291</v>
      </c>
      <c r="B43" s="364">
        <v>18.509999999999998</v>
      </c>
      <c r="C43">
        <v>19</v>
      </c>
    </row>
    <row r="44" spans="1:9">
      <c r="A44" s="363">
        <v>43292</v>
      </c>
      <c r="B44" s="364">
        <v>20.655999999999999</v>
      </c>
      <c r="C44">
        <v>21</v>
      </c>
    </row>
    <row r="45" spans="1:9">
      <c r="A45" s="363">
        <v>43293</v>
      </c>
      <c r="B45" s="364">
        <v>16.994</v>
      </c>
      <c r="C45">
        <v>17</v>
      </c>
    </row>
    <row r="46" spans="1:9">
      <c r="A46" s="363">
        <v>43294</v>
      </c>
      <c r="B46" s="364">
        <v>14.614000000000001</v>
      </c>
      <c r="C46">
        <v>15</v>
      </c>
    </row>
    <row r="47" spans="1:9">
      <c r="A47" s="363">
        <v>43295</v>
      </c>
      <c r="B47" s="364">
        <v>19.571999999999996</v>
      </c>
      <c r="C47">
        <v>20</v>
      </c>
    </row>
    <row r="48" spans="1:9">
      <c r="A48" s="363">
        <v>43296</v>
      </c>
      <c r="B48" s="364">
        <v>22.446999999999996</v>
      </c>
      <c r="C48">
        <v>22</v>
      </c>
    </row>
    <row r="49" spans="1:3">
      <c r="A49" s="363">
        <v>43297</v>
      </c>
      <c r="B49" s="364">
        <v>19.073</v>
      </c>
      <c r="C49">
        <v>19</v>
      </c>
    </row>
    <row r="50" spans="1:3">
      <c r="A50" s="363">
        <v>43298</v>
      </c>
      <c r="B50" s="364">
        <v>16.720000000000002</v>
      </c>
      <c r="C50">
        <v>17</v>
      </c>
    </row>
    <row r="51" spans="1:3">
      <c r="A51" s="363">
        <v>43299</v>
      </c>
      <c r="B51" s="364">
        <v>19.288000000000004</v>
      </c>
      <c r="C51">
        <v>19</v>
      </c>
    </row>
    <row r="52" spans="1:3">
      <c r="A52" s="363">
        <v>43300</v>
      </c>
      <c r="B52" s="364">
        <v>18.759999999999998</v>
      </c>
      <c r="C52">
        <v>19</v>
      </c>
    </row>
    <row r="53" spans="1:3">
      <c r="A53" s="363">
        <v>43301</v>
      </c>
      <c r="B53" s="364">
        <v>20.136000000000003</v>
      </c>
      <c r="C53">
        <v>20</v>
      </c>
    </row>
    <row r="54" spans="1:3">
      <c r="A54" s="363">
        <v>43302</v>
      </c>
      <c r="B54" s="364">
        <v>17.167999999999999</v>
      </c>
      <c r="C54">
        <v>17</v>
      </c>
    </row>
    <row r="55" spans="1:3">
      <c r="A55" s="363">
        <v>43303</v>
      </c>
      <c r="B55" s="364">
        <v>16.639999999999997</v>
      </c>
      <c r="C55">
        <v>17</v>
      </c>
    </row>
    <row r="56" spans="1:3">
      <c r="A56" s="363">
        <v>43304</v>
      </c>
      <c r="B56" s="364">
        <v>18.916999999999998</v>
      </c>
      <c r="C56">
        <v>19</v>
      </c>
    </row>
    <row r="57" spans="1:3">
      <c r="A57" s="363">
        <v>43305</v>
      </c>
      <c r="B57" s="364">
        <v>18.479000000000003</v>
      </c>
      <c r="C57">
        <v>18</v>
      </c>
    </row>
    <row r="58" spans="1:3">
      <c r="A58" s="363">
        <v>43306</v>
      </c>
      <c r="B58" s="364">
        <v>18.349</v>
      </c>
      <c r="C58">
        <v>18</v>
      </c>
    </row>
    <row r="59" spans="1:3">
      <c r="A59" s="363">
        <v>43307</v>
      </c>
      <c r="B59" s="364">
        <v>18.172000000000001</v>
      </c>
      <c r="C59">
        <v>18</v>
      </c>
    </row>
    <row r="60" spans="1:3">
      <c r="A60" s="363">
        <v>43308</v>
      </c>
      <c r="B60" s="364">
        <v>15.632000000000005</v>
      </c>
      <c r="C60">
        <v>16</v>
      </c>
    </row>
    <row r="61" spans="1:3">
      <c r="A61" s="363">
        <v>43309</v>
      </c>
      <c r="B61" s="364">
        <v>19.615000000000002</v>
      </c>
      <c r="C61">
        <v>20</v>
      </c>
    </row>
    <row r="62" spans="1:3">
      <c r="A62" s="363">
        <v>43310</v>
      </c>
      <c r="B62" s="364">
        <v>15.346</v>
      </c>
      <c r="C62">
        <v>15</v>
      </c>
    </row>
    <row r="63" spans="1:3">
      <c r="A63" s="363">
        <v>43311</v>
      </c>
      <c r="B63" s="364">
        <v>19.838999999999999</v>
      </c>
      <c r="C63">
        <v>20</v>
      </c>
    </row>
    <row r="64" spans="1:3">
      <c r="A64" s="363">
        <v>43312</v>
      </c>
      <c r="B64" s="364">
        <v>20.505000000000003</v>
      </c>
      <c r="C64">
        <v>21</v>
      </c>
    </row>
    <row r="65" spans="1:3">
      <c r="A65" s="363">
        <v>43313</v>
      </c>
      <c r="B65" s="364">
        <v>19.007999999999999</v>
      </c>
      <c r="C65">
        <v>19</v>
      </c>
    </row>
    <row r="66" spans="1:3">
      <c r="A66" s="363">
        <v>43314</v>
      </c>
      <c r="B66" s="364">
        <v>17.247</v>
      </c>
      <c r="C66">
        <v>17</v>
      </c>
    </row>
    <row r="67" spans="1:3">
      <c r="A67" s="363">
        <v>43315</v>
      </c>
      <c r="B67" s="364">
        <v>20.795999999999999</v>
      </c>
      <c r="C67">
        <v>21</v>
      </c>
    </row>
    <row r="68" spans="1:3">
      <c r="A68" s="363">
        <v>43316</v>
      </c>
      <c r="B68" s="364">
        <v>21.640999999999998</v>
      </c>
      <c r="C68">
        <v>22</v>
      </c>
    </row>
    <row r="69" spans="1:3">
      <c r="A69" s="363">
        <v>43317</v>
      </c>
      <c r="B69" s="364">
        <v>20.376000000000001</v>
      </c>
      <c r="C69">
        <v>20</v>
      </c>
    </row>
    <row r="70" spans="1:3">
      <c r="A70" s="363">
        <v>43318</v>
      </c>
      <c r="B70" s="364">
        <v>17.518000000000001</v>
      </c>
      <c r="C70">
        <v>18</v>
      </c>
    </row>
    <row r="71" spans="1:3">
      <c r="A71" s="363">
        <v>43319</v>
      </c>
      <c r="B71" s="364">
        <v>19.226000000000003</v>
      </c>
      <c r="C71">
        <v>19</v>
      </c>
    </row>
    <row r="72" spans="1:3">
      <c r="A72" s="363">
        <v>43320</v>
      </c>
      <c r="B72" s="364">
        <v>20.933</v>
      </c>
      <c r="C72">
        <v>21</v>
      </c>
    </row>
    <row r="73" spans="1:3">
      <c r="A73" s="363">
        <v>43321</v>
      </c>
      <c r="B73" s="364">
        <v>17.993000000000002</v>
      </c>
      <c r="C73">
        <v>18</v>
      </c>
    </row>
    <row r="74" spans="1:3">
      <c r="A74" s="363">
        <v>43322</v>
      </c>
      <c r="B74" s="364">
        <v>15.508999999999997</v>
      </c>
      <c r="C74">
        <v>16</v>
      </c>
    </row>
    <row r="75" spans="1:3">
      <c r="A75" s="363">
        <v>43323</v>
      </c>
      <c r="B75" s="364">
        <v>19.094999999999999</v>
      </c>
      <c r="C75">
        <v>19</v>
      </c>
    </row>
    <row r="76" spans="1:3">
      <c r="A76" s="363">
        <v>43324</v>
      </c>
      <c r="B76" s="364">
        <v>17.936</v>
      </c>
      <c r="C76">
        <v>18</v>
      </c>
    </row>
    <row r="77" spans="1:3">
      <c r="A77" s="363">
        <v>43325</v>
      </c>
      <c r="B77" s="364">
        <v>17.512999999999998</v>
      </c>
      <c r="C77">
        <v>18</v>
      </c>
    </row>
    <row r="78" spans="1:3">
      <c r="A78" s="363">
        <v>43326</v>
      </c>
      <c r="B78" s="364">
        <v>16.745999999999999</v>
      </c>
      <c r="C78">
        <v>17</v>
      </c>
    </row>
    <row r="79" spans="1:3">
      <c r="A79" s="363">
        <v>43327</v>
      </c>
      <c r="B79" s="364">
        <v>15.767000000000001</v>
      </c>
      <c r="C79">
        <v>16</v>
      </c>
    </row>
    <row r="80" spans="1:3">
      <c r="A80" s="363">
        <v>43328</v>
      </c>
      <c r="B80" s="364">
        <v>18.271000000000001</v>
      </c>
      <c r="C80">
        <v>18</v>
      </c>
    </row>
    <row r="81" spans="1:3">
      <c r="A81" s="363">
        <v>43329</v>
      </c>
      <c r="B81" s="364">
        <v>18.957000000000001</v>
      </c>
      <c r="C81">
        <v>19</v>
      </c>
    </row>
    <row r="82" spans="1:3">
      <c r="A82" s="363">
        <v>43330</v>
      </c>
      <c r="B82" s="364">
        <v>18.905999999999999</v>
      </c>
      <c r="C82">
        <v>19</v>
      </c>
    </row>
    <row r="83" spans="1:3">
      <c r="A83" s="363">
        <v>43331</v>
      </c>
      <c r="B83" s="364">
        <v>17.727</v>
      </c>
      <c r="C83">
        <v>18</v>
      </c>
    </row>
    <row r="84" spans="1:3">
      <c r="A84" s="363">
        <v>43332</v>
      </c>
      <c r="B84" s="364">
        <v>16.999000000000002</v>
      </c>
      <c r="C84">
        <v>17</v>
      </c>
    </row>
    <row r="85" spans="1:3">
      <c r="A85" s="363">
        <v>43333</v>
      </c>
      <c r="B85" s="364">
        <v>16.057000000000002</v>
      </c>
      <c r="C85">
        <v>16</v>
      </c>
    </row>
    <row r="86" spans="1:3">
      <c r="A86" s="363">
        <v>43334</v>
      </c>
      <c r="B86" s="364">
        <v>16.814</v>
      </c>
      <c r="C86">
        <v>17</v>
      </c>
    </row>
    <row r="87" spans="1:3">
      <c r="A87" s="363">
        <v>43335</v>
      </c>
      <c r="B87" s="364">
        <v>17.419</v>
      </c>
      <c r="C87">
        <v>17</v>
      </c>
    </row>
    <row r="88" spans="1:3">
      <c r="A88" s="363">
        <v>43336</v>
      </c>
      <c r="B88" s="364">
        <v>15.602</v>
      </c>
      <c r="C88">
        <v>16</v>
      </c>
    </row>
    <row r="89" spans="1:3">
      <c r="A89" s="363">
        <v>43337</v>
      </c>
      <c r="B89" s="364">
        <v>14.542000000000002</v>
      </c>
      <c r="C89">
        <v>15</v>
      </c>
    </row>
    <row r="90" spans="1:3">
      <c r="A90" s="363">
        <v>43338</v>
      </c>
      <c r="B90" s="364">
        <v>15.834</v>
      </c>
      <c r="C90">
        <v>16</v>
      </c>
    </row>
    <row r="91" spans="1:3">
      <c r="A91" s="363">
        <v>43339</v>
      </c>
      <c r="B91" s="364">
        <v>19.331</v>
      </c>
      <c r="C91">
        <v>19</v>
      </c>
    </row>
    <row r="92" spans="1:3">
      <c r="A92" s="363">
        <v>43340</v>
      </c>
      <c r="B92" s="364">
        <v>15.422000000000001</v>
      </c>
      <c r="C92">
        <v>15</v>
      </c>
    </row>
    <row r="93" spans="1:3">
      <c r="A93" s="363">
        <v>43341</v>
      </c>
      <c r="B93" s="364">
        <v>16.517999999999997</v>
      </c>
      <c r="C93">
        <v>17</v>
      </c>
    </row>
    <row r="94" spans="1:3">
      <c r="A94" s="363">
        <v>43342</v>
      </c>
      <c r="B94" s="364">
        <v>18.308999999999997</v>
      </c>
      <c r="C94">
        <v>18</v>
      </c>
    </row>
    <row r="95" spans="1:3">
      <c r="A95" s="363">
        <v>43343</v>
      </c>
      <c r="B95" s="364">
        <v>17.471</v>
      </c>
      <c r="C95">
        <v>17</v>
      </c>
    </row>
    <row r="96" spans="1:3">
      <c r="A96" s="363">
        <v>43344</v>
      </c>
      <c r="B96" s="364">
        <v>15.891999999999999</v>
      </c>
      <c r="C96">
        <v>16</v>
      </c>
    </row>
    <row r="97" spans="1:3">
      <c r="A97" s="363">
        <v>43345</v>
      </c>
      <c r="B97" s="364">
        <v>16.184000000000001</v>
      </c>
      <c r="C97">
        <v>16</v>
      </c>
    </row>
    <row r="98" spans="1:3">
      <c r="A98" s="363">
        <v>43346</v>
      </c>
      <c r="B98" s="364">
        <v>15.103</v>
      </c>
      <c r="C98">
        <v>15</v>
      </c>
    </row>
    <row r="99" spans="1:3">
      <c r="A99" s="363">
        <v>43347</v>
      </c>
      <c r="B99" s="364">
        <v>12.101000000000001</v>
      </c>
      <c r="C99">
        <v>12</v>
      </c>
    </row>
    <row r="100" spans="1:3">
      <c r="A100" s="363">
        <v>43348</v>
      </c>
      <c r="B100" s="364">
        <v>15.707999999999998</v>
      </c>
      <c r="C100">
        <v>16</v>
      </c>
    </row>
    <row r="101" spans="1:3">
      <c r="A101" s="363">
        <v>43349</v>
      </c>
      <c r="B101" s="364">
        <v>15.287000000000001</v>
      </c>
      <c r="C101">
        <v>15</v>
      </c>
    </row>
    <row r="102" spans="1:3">
      <c r="A102" s="363">
        <v>43350</v>
      </c>
      <c r="B102" s="364">
        <v>15.734000000000004</v>
      </c>
      <c r="C102">
        <v>16</v>
      </c>
    </row>
    <row r="103" spans="1:3">
      <c r="A103" s="363">
        <v>43351</v>
      </c>
      <c r="B103" s="364">
        <v>12.506</v>
      </c>
      <c r="C103">
        <v>13</v>
      </c>
    </row>
    <row r="104" spans="1:3">
      <c r="A104" s="363">
        <v>43352</v>
      </c>
      <c r="B104" s="364">
        <v>17.555999999999997</v>
      </c>
      <c r="C104">
        <v>18</v>
      </c>
    </row>
    <row r="105" spans="1:3">
      <c r="A105" s="363">
        <v>43353</v>
      </c>
      <c r="B105" s="364">
        <v>17.773999999999997</v>
      </c>
      <c r="C105">
        <v>18</v>
      </c>
    </row>
    <row r="106" spans="1:3">
      <c r="A106" s="363">
        <v>43354</v>
      </c>
      <c r="B106" s="364">
        <v>15.835999999999999</v>
      </c>
      <c r="C106">
        <v>16</v>
      </c>
    </row>
    <row r="107" spans="1:3">
      <c r="A107" s="363">
        <v>43355</v>
      </c>
      <c r="B107" s="364">
        <v>14.382</v>
      </c>
      <c r="C107">
        <v>14</v>
      </c>
    </row>
    <row r="108" spans="1:3">
      <c r="A108" s="363">
        <v>43356</v>
      </c>
      <c r="B108" s="364">
        <v>16.523</v>
      </c>
      <c r="C108">
        <v>17</v>
      </c>
    </row>
    <row r="109" spans="1:3">
      <c r="A109" s="363">
        <v>43357</v>
      </c>
      <c r="B109" s="364">
        <v>17.47</v>
      </c>
      <c r="C109">
        <v>17</v>
      </c>
    </row>
    <row r="110" spans="1:3">
      <c r="A110" s="363">
        <v>43358</v>
      </c>
      <c r="B110" s="364">
        <v>10.965</v>
      </c>
      <c r="C110">
        <v>11</v>
      </c>
    </row>
    <row r="111" spans="1:3">
      <c r="A111" s="363">
        <v>43359</v>
      </c>
      <c r="B111" s="364">
        <v>12.111000000000001</v>
      </c>
      <c r="C111">
        <v>12</v>
      </c>
    </row>
    <row r="112" spans="1:3">
      <c r="A112" s="363">
        <v>43360</v>
      </c>
      <c r="B112" s="364">
        <v>13.973000000000003</v>
      </c>
      <c r="C112">
        <v>14</v>
      </c>
    </row>
    <row r="113" spans="1:3">
      <c r="A113" s="363">
        <v>43361</v>
      </c>
      <c r="B113" s="364">
        <v>16.060000000000002</v>
      </c>
      <c r="C113">
        <v>16</v>
      </c>
    </row>
    <row r="114" spans="1:3">
      <c r="A114" s="363">
        <v>43362</v>
      </c>
      <c r="B114" s="364">
        <v>17.023000000000003</v>
      </c>
      <c r="C114">
        <v>17</v>
      </c>
    </row>
    <row r="115" spans="1:3">
      <c r="A115" s="363">
        <v>43363</v>
      </c>
      <c r="B115" s="364">
        <v>11.582999999999998</v>
      </c>
      <c r="C115">
        <v>12</v>
      </c>
    </row>
    <row r="116" spans="1:3">
      <c r="A116" s="363">
        <v>43364</v>
      </c>
      <c r="B116" s="364">
        <v>13.689999999999998</v>
      </c>
      <c r="C116">
        <v>14</v>
      </c>
    </row>
    <row r="117" spans="1:3">
      <c r="A117" s="363">
        <v>43365</v>
      </c>
      <c r="B117" s="364">
        <v>13.950999999999999</v>
      </c>
      <c r="C117">
        <v>14</v>
      </c>
    </row>
    <row r="118" spans="1:3">
      <c r="A118" s="363">
        <v>43366</v>
      </c>
      <c r="B118" s="364">
        <v>12.675999999999998</v>
      </c>
      <c r="C118">
        <v>13</v>
      </c>
    </row>
    <row r="119" spans="1:3">
      <c r="A119" s="363">
        <v>43367</v>
      </c>
      <c r="B119" s="364">
        <v>12.401000000000002</v>
      </c>
      <c r="C119">
        <v>12</v>
      </c>
    </row>
    <row r="120" spans="1:3">
      <c r="A120" s="363">
        <v>43368</v>
      </c>
      <c r="B120" s="364">
        <v>14.677000000000001</v>
      </c>
      <c r="C120">
        <v>15</v>
      </c>
    </row>
    <row r="121" spans="1:3">
      <c r="A121" s="363">
        <v>43369</v>
      </c>
      <c r="B121" s="364">
        <v>14.440999999999999</v>
      </c>
      <c r="C121">
        <v>14</v>
      </c>
    </row>
    <row r="122" spans="1:3">
      <c r="A122" s="363">
        <v>43370</v>
      </c>
      <c r="B122" s="364">
        <v>15.692000000000002</v>
      </c>
      <c r="C122">
        <v>16</v>
      </c>
    </row>
    <row r="123" spans="1:3">
      <c r="A123" s="363">
        <v>43371</v>
      </c>
      <c r="B123" s="364">
        <v>15.444999999999999</v>
      </c>
      <c r="C123">
        <v>15</v>
      </c>
    </row>
    <row r="124" spans="1:3">
      <c r="A124" s="363">
        <v>43372</v>
      </c>
      <c r="B124" s="364">
        <v>14.208000000000002</v>
      </c>
      <c r="C124">
        <v>14</v>
      </c>
    </row>
    <row r="125" spans="1:3">
      <c r="A125" s="363">
        <v>43373</v>
      </c>
      <c r="B125" s="364">
        <v>10.016999999999999</v>
      </c>
      <c r="C125">
        <v>10</v>
      </c>
    </row>
    <row r="126" spans="1:3">
      <c r="A126" s="363">
        <v>43374</v>
      </c>
      <c r="B126" s="364">
        <v>13.792999999999997</v>
      </c>
      <c r="C126">
        <v>14</v>
      </c>
    </row>
    <row r="127" spans="1:3">
      <c r="A127" s="363">
        <v>43375</v>
      </c>
      <c r="B127" s="364">
        <v>12.764999999999999</v>
      </c>
      <c r="C127">
        <v>13</v>
      </c>
    </row>
    <row r="128" spans="1:3">
      <c r="A128" s="363">
        <v>43376</v>
      </c>
      <c r="B128" s="364">
        <v>14.303000000000001</v>
      </c>
      <c r="C128">
        <v>14</v>
      </c>
    </row>
    <row r="129" spans="1:3">
      <c r="A129" s="363">
        <v>43377</v>
      </c>
      <c r="B129" s="364">
        <v>13.834</v>
      </c>
      <c r="C129">
        <v>14</v>
      </c>
    </row>
    <row r="130" spans="1:3">
      <c r="A130" s="363">
        <v>43378</v>
      </c>
      <c r="B130" s="364">
        <v>9.9290000000000003</v>
      </c>
      <c r="C130">
        <v>10</v>
      </c>
    </row>
    <row r="131" spans="1:3">
      <c r="A131" s="363">
        <v>43379</v>
      </c>
      <c r="B131" s="364">
        <v>13.298999999999998</v>
      </c>
      <c r="C131">
        <v>13</v>
      </c>
    </row>
    <row r="132" spans="1:3">
      <c r="A132" s="363">
        <v>43380</v>
      </c>
      <c r="B132" s="364">
        <v>14.463999999999999</v>
      </c>
      <c r="C132">
        <v>14</v>
      </c>
    </row>
    <row r="133" spans="1:3">
      <c r="A133" s="363">
        <v>43381</v>
      </c>
      <c r="B133" s="364">
        <v>15.280000000000001</v>
      </c>
      <c r="C133">
        <v>15</v>
      </c>
    </row>
    <row r="134" spans="1:3">
      <c r="A134" s="363">
        <v>43382</v>
      </c>
      <c r="B134" s="364">
        <v>11.473000000000001</v>
      </c>
      <c r="C134">
        <v>11</v>
      </c>
    </row>
    <row r="135" spans="1:3">
      <c r="A135" s="363">
        <v>43383</v>
      </c>
      <c r="B135" s="364">
        <v>14.124000000000001</v>
      </c>
      <c r="C135">
        <v>14</v>
      </c>
    </row>
    <row r="136" spans="1:3">
      <c r="A136" s="363">
        <v>43384</v>
      </c>
      <c r="B136" s="364">
        <v>12.560000000000002</v>
      </c>
      <c r="C136">
        <v>13</v>
      </c>
    </row>
    <row r="137" spans="1:3">
      <c r="A137" s="363">
        <v>43385</v>
      </c>
      <c r="B137" s="364">
        <v>14.677999999999997</v>
      </c>
      <c r="C137">
        <v>15</v>
      </c>
    </row>
    <row r="138" spans="1:3">
      <c r="A138" s="363">
        <v>43386</v>
      </c>
      <c r="B138" s="364">
        <v>11.894</v>
      </c>
      <c r="C138">
        <v>12</v>
      </c>
    </row>
    <row r="139" spans="1:3">
      <c r="A139" s="363">
        <v>43387</v>
      </c>
      <c r="B139" s="364">
        <v>11.764000000000001</v>
      </c>
      <c r="C139">
        <v>12</v>
      </c>
    </row>
    <row r="140" spans="1:3">
      <c r="A140" s="363">
        <v>43388</v>
      </c>
      <c r="B140" s="364">
        <v>9.6630000000000003</v>
      </c>
      <c r="C140">
        <v>10</v>
      </c>
    </row>
    <row r="141" spans="1:3">
      <c r="A141" s="363">
        <v>43389</v>
      </c>
      <c r="B141" s="364">
        <v>14.069999999999999</v>
      </c>
      <c r="C141">
        <v>14</v>
      </c>
    </row>
    <row r="142" spans="1:3">
      <c r="A142" s="363">
        <v>43390</v>
      </c>
      <c r="B142" s="364">
        <v>10.634999999999998</v>
      </c>
      <c r="C142">
        <v>11</v>
      </c>
    </row>
    <row r="143" spans="1:3">
      <c r="A143" s="363">
        <v>43391</v>
      </c>
      <c r="B143" s="364">
        <v>14.145000000000001</v>
      </c>
      <c r="C143">
        <v>14</v>
      </c>
    </row>
    <row r="144" spans="1:3">
      <c r="A144" s="363">
        <v>43392</v>
      </c>
      <c r="B144" s="364">
        <v>13.127999999999997</v>
      </c>
      <c r="C144">
        <v>13</v>
      </c>
    </row>
    <row r="145" spans="1:3">
      <c r="A145" s="363">
        <v>43393</v>
      </c>
      <c r="B145" s="364">
        <v>9.2510000000000012</v>
      </c>
      <c r="C145">
        <v>9</v>
      </c>
    </row>
    <row r="146" spans="1:3">
      <c r="A146" s="363">
        <v>43394</v>
      </c>
      <c r="B146" s="364">
        <v>11.967000000000002</v>
      </c>
      <c r="C146">
        <v>12</v>
      </c>
    </row>
    <row r="147" spans="1:3">
      <c r="A147" s="363">
        <v>43395</v>
      </c>
      <c r="B147" s="364">
        <v>9.2710000000000008</v>
      </c>
      <c r="C147">
        <v>9</v>
      </c>
    </row>
    <row r="148" spans="1:3">
      <c r="A148" s="363">
        <v>43396</v>
      </c>
      <c r="B148" s="364">
        <v>9.02</v>
      </c>
      <c r="C148">
        <v>9</v>
      </c>
    </row>
    <row r="149" spans="1:3">
      <c r="A149" s="363">
        <v>43397</v>
      </c>
      <c r="B149" s="364">
        <v>11.356</v>
      </c>
      <c r="C149">
        <v>11</v>
      </c>
    </row>
    <row r="150" spans="1:3">
      <c r="A150" s="363">
        <v>43398</v>
      </c>
      <c r="B150" s="364">
        <v>9.1879999999999988</v>
      </c>
      <c r="C150">
        <v>9</v>
      </c>
    </row>
    <row r="151" spans="1:3">
      <c r="A151" s="363">
        <v>43399</v>
      </c>
      <c r="B151" s="364">
        <v>13.194999999999999</v>
      </c>
      <c r="C151">
        <v>13</v>
      </c>
    </row>
    <row r="152" spans="1:3">
      <c r="A152" s="363">
        <v>43400</v>
      </c>
      <c r="B152" s="364">
        <v>13.807999999999998</v>
      </c>
      <c r="C152">
        <v>14</v>
      </c>
    </row>
    <row r="153" spans="1:3">
      <c r="A153" s="363">
        <v>43401</v>
      </c>
      <c r="B153" s="364">
        <v>10.446</v>
      </c>
      <c r="C153">
        <v>10</v>
      </c>
    </row>
    <row r="154" spans="1:3">
      <c r="A154" s="363">
        <v>43402</v>
      </c>
      <c r="B154" s="364">
        <v>12.192</v>
      </c>
      <c r="C154">
        <v>12</v>
      </c>
    </row>
    <row r="155" spans="1:3">
      <c r="A155" s="363">
        <v>43403</v>
      </c>
      <c r="B155" s="364">
        <v>11.228</v>
      </c>
      <c r="C155">
        <v>11</v>
      </c>
    </row>
    <row r="156" spans="1:3">
      <c r="A156" s="363">
        <v>43404</v>
      </c>
      <c r="B156" s="364">
        <v>11.649000000000001</v>
      </c>
      <c r="C156">
        <v>12</v>
      </c>
    </row>
    <row r="157" spans="1:3">
      <c r="A157" s="363">
        <v>43405</v>
      </c>
      <c r="B157" s="364">
        <v>11.330000000000002</v>
      </c>
      <c r="C157">
        <v>11</v>
      </c>
    </row>
    <row r="158" spans="1:3">
      <c r="A158" s="363">
        <v>43406</v>
      </c>
      <c r="B158" s="364">
        <v>10.653</v>
      </c>
      <c r="C158">
        <v>11</v>
      </c>
    </row>
    <row r="159" spans="1:3">
      <c r="A159" s="363">
        <v>43407</v>
      </c>
      <c r="B159" s="364">
        <v>12.676</v>
      </c>
      <c r="C159">
        <v>13</v>
      </c>
    </row>
    <row r="160" spans="1:3">
      <c r="A160" s="363">
        <v>43408</v>
      </c>
      <c r="B160" s="364">
        <v>13.072999999999999</v>
      </c>
      <c r="C160">
        <v>13</v>
      </c>
    </row>
    <row r="161" spans="1:3">
      <c r="A161" s="363">
        <v>43409</v>
      </c>
      <c r="B161" s="364">
        <v>11.222</v>
      </c>
      <c r="C161">
        <v>11</v>
      </c>
    </row>
    <row r="162" spans="1:3">
      <c r="A162" s="363">
        <v>43410</v>
      </c>
      <c r="B162" s="364">
        <v>11.522000000000002</v>
      </c>
      <c r="C162">
        <v>12</v>
      </c>
    </row>
    <row r="163" spans="1:3">
      <c r="A163" s="363">
        <v>43411</v>
      </c>
      <c r="B163" s="364">
        <v>11.145000000000001</v>
      </c>
      <c r="C163">
        <v>11</v>
      </c>
    </row>
    <row r="164" spans="1:3">
      <c r="A164" s="363">
        <v>43412</v>
      </c>
      <c r="B164" s="364">
        <v>7.9919999999999991</v>
      </c>
      <c r="C164">
        <v>8</v>
      </c>
    </row>
    <row r="165" spans="1:3">
      <c r="A165" s="363">
        <v>43413</v>
      </c>
      <c r="B165" s="364">
        <v>9.0380000000000003</v>
      </c>
      <c r="C165">
        <v>9</v>
      </c>
    </row>
    <row r="166" spans="1:3">
      <c r="A166" s="363">
        <v>43414</v>
      </c>
      <c r="B166" s="364">
        <v>9.8150000000000013</v>
      </c>
      <c r="C166">
        <v>10</v>
      </c>
    </row>
    <row r="167" spans="1:3">
      <c r="A167" s="363">
        <v>43415</v>
      </c>
      <c r="B167" s="364">
        <v>9.1549999999999994</v>
      </c>
      <c r="C167">
        <v>9</v>
      </c>
    </row>
    <row r="168" spans="1:3">
      <c r="A168" s="363">
        <v>43416</v>
      </c>
      <c r="B168" s="364">
        <v>10.493</v>
      </c>
      <c r="C168">
        <v>10</v>
      </c>
    </row>
    <row r="169" spans="1:3">
      <c r="A169" s="363">
        <v>43417</v>
      </c>
      <c r="B169" s="364">
        <v>9.65</v>
      </c>
      <c r="C169">
        <v>10</v>
      </c>
    </row>
    <row r="170" spans="1:3">
      <c r="A170" s="363">
        <v>43418</v>
      </c>
      <c r="B170" s="364">
        <v>8.0630000000000006</v>
      </c>
      <c r="C170">
        <v>8</v>
      </c>
    </row>
    <row r="171" spans="1:3">
      <c r="A171" s="363">
        <v>43419</v>
      </c>
      <c r="B171" s="364">
        <v>9.8699999999999992</v>
      </c>
      <c r="C171">
        <v>10</v>
      </c>
    </row>
    <row r="172" spans="1:3">
      <c r="A172" s="363">
        <v>43420</v>
      </c>
      <c r="B172" s="364">
        <v>11.763999999999999</v>
      </c>
      <c r="C172">
        <v>12</v>
      </c>
    </row>
    <row r="173" spans="1:3">
      <c r="A173" s="363">
        <v>43421</v>
      </c>
      <c r="B173" s="364">
        <v>8.6479999999999997</v>
      </c>
      <c r="C173">
        <v>9</v>
      </c>
    </row>
    <row r="174" spans="1:3">
      <c r="A174" s="363">
        <v>43422</v>
      </c>
      <c r="B174" s="364">
        <v>9.2509999999999994</v>
      </c>
      <c r="C174">
        <v>9</v>
      </c>
    </row>
    <row r="175" spans="1:3">
      <c r="A175" s="363">
        <v>43423</v>
      </c>
      <c r="B175" s="364">
        <v>9.027000000000001</v>
      </c>
      <c r="C175">
        <v>9</v>
      </c>
    </row>
    <row r="176" spans="1:3">
      <c r="A176" s="363">
        <v>43424</v>
      </c>
      <c r="B176" s="364">
        <v>9.8559999999999981</v>
      </c>
      <c r="C176">
        <v>10</v>
      </c>
    </row>
    <row r="177" spans="1:3">
      <c r="A177" s="363">
        <v>43425</v>
      </c>
      <c r="B177" s="364">
        <v>10.914999999999999</v>
      </c>
      <c r="C177">
        <v>11</v>
      </c>
    </row>
    <row r="178" spans="1:3">
      <c r="A178" s="363">
        <v>43426</v>
      </c>
      <c r="B178" s="364">
        <v>7.9209999999999994</v>
      </c>
      <c r="C178">
        <v>8</v>
      </c>
    </row>
    <row r="179" spans="1:3">
      <c r="A179" s="363">
        <v>43427</v>
      </c>
      <c r="B179" s="364">
        <v>9.9550000000000018</v>
      </c>
      <c r="C179">
        <v>10</v>
      </c>
    </row>
    <row r="180" spans="1:3">
      <c r="A180" s="363">
        <v>43428</v>
      </c>
      <c r="B180" s="364">
        <v>10.394</v>
      </c>
      <c r="C180">
        <v>10</v>
      </c>
    </row>
    <row r="181" spans="1:3">
      <c r="A181" s="363">
        <v>43429</v>
      </c>
      <c r="B181" s="364">
        <v>8.2769999999999992</v>
      </c>
      <c r="C181">
        <v>8</v>
      </c>
    </row>
    <row r="182" spans="1:3">
      <c r="A182" s="363">
        <v>43430</v>
      </c>
      <c r="B182" s="364">
        <v>8.495000000000001</v>
      </c>
      <c r="C182">
        <v>8</v>
      </c>
    </row>
    <row r="183" spans="1:3">
      <c r="A183" s="363">
        <v>43431</v>
      </c>
      <c r="B183" s="364">
        <v>10.510999999999999</v>
      </c>
      <c r="C183">
        <v>11</v>
      </c>
    </row>
    <row r="184" spans="1:3">
      <c r="A184" s="363">
        <v>43432</v>
      </c>
      <c r="B184" s="364">
        <v>8.9619999999999997</v>
      </c>
      <c r="C184">
        <v>9</v>
      </c>
    </row>
    <row r="185" spans="1:3">
      <c r="A185" s="363">
        <v>43433</v>
      </c>
      <c r="B185" s="364">
        <v>8.3099999999999987</v>
      </c>
      <c r="C185">
        <v>8</v>
      </c>
    </row>
    <row r="186" spans="1:3">
      <c r="A186" s="363">
        <v>43434</v>
      </c>
      <c r="B186" s="364">
        <v>9.2270000000000003</v>
      </c>
      <c r="C186">
        <v>9</v>
      </c>
    </row>
    <row r="187" spans="1:3">
      <c r="A187" s="363">
        <v>43435</v>
      </c>
      <c r="B187" s="364">
        <v>8.5090000000000003</v>
      </c>
      <c r="C187">
        <v>9</v>
      </c>
    </row>
    <row r="188" spans="1:3">
      <c r="A188" s="363">
        <v>43436</v>
      </c>
      <c r="B188" s="364">
        <v>9.5649999999999995</v>
      </c>
      <c r="C188">
        <v>10</v>
      </c>
    </row>
    <row r="189" spans="1:3">
      <c r="A189" s="363">
        <v>43437</v>
      </c>
      <c r="B189" s="364">
        <v>8.0809999999999995</v>
      </c>
      <c r="C189">
        <v>8</v>
      </c>
    </row>
    <row r="190" spans="1:3">
      <c r="A190" s="363">
        <v>43438</v>
      </c>
      <c r="B190" s="364">
        <v>7.5079999999999982</v>
      </c>
      <c r="C190">
        <v>8</v>
      </c>
    </row>
    <row r="191" spans="1:3">
      <c r="A191" s="363">
        <v>43439</v>
      </c>
      <c r="B191" s="364">
        <v>9.4969999999999981</v>
      </c>
      <c r="C191">
        <v>9</v>
      </c>
    </row>
    <row r="192" spans="1:3">
      <c r="A192" s="363">
        <v>43440</v>
      </c>
      <c r="B192" s="364">
        <v>7.7870000000000008</v>
      </c>
      <c r="C192">
        <v>8</v>
      </c>
    </row>
    <row r="193" spans="1:3">
      <c r="A193" s="363">
        <v>43441</v>
      </c>
      <c r="B193" s="364">
        <v>9.9930000000000003</v>
      </c>
      <c r="C193">
        <v>10</v>
      </c>
    </row>
    <row r="194" spans="1:3">
      <c r="A194" s="363">
        <v>43442</v>
      </c>
      <c r="B194" s="364">
        <v>9.4540000000000024</v>
      </c>
      <c r="C194">
        <v>9</v>
      </c>
    </row>
    <row r="195" spans="1:3">
      <c r="A195" s="363">
        <v>43443</v>
      </c>
      <c r="B195" s="364">
        <v>10.45</v>
      </c>
      <c r="C195">
        <v>10</v>
      </c>
    </row>
    <row r="196" spans="1:3">
      <c r="A196" s="363">
        <v>43444</v>
      </c>
      <c r="B196" s="364">
        <v>8.718</v>
      </c>
      <c r="C196">
        <v>9</v>
      </c>
    </row>
    <row r="197" spans="1:3">
      <c r="A197" s="363">
        <v>43445</v>
      </c>
      <c r="B197" s="364">
        <v>6.8699999999999992</v>
      </c>
      <c r="C197">
        <v>7</v>
      </c>
    </row>
    <row r="198" spans="1:3">
      <c r="A198" s="363">
        <v>43446</v>
      </c>
      <c r="B198" s="364">
        <v>9.4809999999999981</v>
      </c>
      <c r="C198">
        <v>9</v>
      </c>
    </row>
    <row r="199" spans="1:3">
      <c r="A199" s="363">
        <v>43447</v>
      </c>
      <c r="B199" s="364">
        <v>8.7539999999999996</v>
      </c>
      <c r="C199">
        <v>9</v>
      </c>
    </row>
    <row r="200" spans="1:3">
      <c r="A200" s="363">
        <v>43448</v>
      </c>
      <c r="B200" s="364">
        <v>9.3469999999999978</v>
      </c>
      <c r="C200">
        <v>9</v>
      </c>
    </row>
    <row r="201" spans="1:3">
      <c r="A201" s="363">
        <v>43449</v>
      </c>
      <c r="B201" s="364">
        <v>8.5789999999999988</v>
      </c>
      <c r="C201">
        <v>9</v>
      </c>
    </row>
    <row r="202" spans="1:3">
      <c r="A202" s="363">
        <v>43450</v>
      </c>
      <c r="B202" s="364">
        <v>7.6920000000000002</v>
      </c>
      <c r="C202">
        <v>8</v>
      </c>
    </row>
    <row r="203" spans="1:3">
      <c r="A203" s="363">
        <v>43451</v>
      </c>
      <c r="B203" s="364">
        <v>9.7360000000000007</v>
      </c>
      <c r="C203">
        <v>10</v>
      </c>
    </row>
    <row r="204" spans="1:3">
      <c r="A204" s="363">
        <v>43452</v>
      </c>
      <c r="B204" s="364">
        <v>8.8240000000000016</v>
      </c>
      <c r="C204">
        <v>9</v>
      </c>
    </row>
    <row r="205" spans="1:3">
      <c r="A205" s="363">
        <v>43453</v>
      </c>
      <c r="B205" s="364">
        <v>9.2940000000000005</v>
      </c>
      <c r="C205">
        <v>9</v>
      </c>
    </row>
    <row r="206" spans="1:3">
      <c r="A206" s="363">
        <v>43454</v>
      </c>
      <c r="B206" s="364">
        <v>8.3640000000000008</v>
      </c>
      <c r="C206">
        <v>8</v>
      </c>
    </row>
    <row r="207" spans="1:3">
      <c r="A207" s="363">
        <v>43455</v>
      </c>
      <c r="B207" s="364">
        <v>8.8709999999999987</v>
      </c>
      <c r="C207">
        <v>9</v>
      </c>
    </row>
    <row r="208" spans="1:3">
      <c r="A208" s="363">
        <v>43456</v>
      </c>
      <c r="B208" s="364">
        <v>7.5859999999999985</v>
      </c>
      <c r="C208">
        <v>8</v>
      </c>
    </row>
    <row r="209" spans="1:3">
      <c r="A209" s="363">
        <v>43457</v>
      </c>
      <c r="B209" s="364">
        <v>7.88</v>
      </c>
      <c r="C209">
        <v>8</v>
      </c>
    </row>
    <row r="210" spans="1:3">
      <c r="A210" s="363">
        <v>43458</v>
      </c>
      <c r="B210" s="364">
        <v>10.165000000000001</v>
      </c>
      <c r="C210">
        <v>10</v>
      </c>
    </row>
    <row r="211" spans="1:3">
      <c r="A211" s="363">
        <v>43459</v>
      </c>
      <c r="B211" s="364">
        <v>9.3889999999999993</v>
      </c>
      <c r="C211">
        <v>9</v>
      </c>
    </row>
    <row r="212" spans="1:3">
      <c r="A212" s="363">
        <v>43460</v>
      </c>
      <c r="B212" s="364">
        <v>8.0479999999999983</v>
      </c>
      <c r="C212">
        <v>8</v>
      </c>
    </row>
    <row r="213" spans="1:3">
      <c r="A213" s="363">
        <v>43461</v>
      </c>
      <c r="B213" s="364">
        <v>9.456999999999999</v>
      </c>
      <c r="C213">
        <v>9</v>
      </c>
    </row>
    <row r="214" spans="1:3">
      <c r="A214" s="363">
        <v>43462</v>
      </c>
      <c r="B214" s="364">
        <v>9.1379999999999981</v>
      </c>
      <c r="C214">
        <v>9</v>
      </c>
    </row>
    <row r="215" spans="1:3">
      <c r="A215" s="363">
        <v>43463</v>
      </c>
      <c r="B215" s="364">
        <v>9.0450000000000017</v>
      </c>
      <c r="C215">
        <v>9</v>
      </c>
    </row>
    <row r="216" spans="1:3">
      <c r="A216" s="363">
        <v>43464</v>
      </c>
      <c r="B216" s="364">
        <v>9.0289999999999999</v>
      </c>
      <c r="C216">
        <v>9</v>
      </c>
    </row>
    <row r="217" spans="1:3">
      <c r="A217" s="363">
        <v>43465</v>
      </c>
      <c r="B217" s="364">
        <v>9.5689999999999991</v>
      </c>
      <c r="C217">
        <v>10</v>
      </c>
    </row>
    <row r="218" spans="1:3">
      <c r="A218" s="363">
        <v>43466</v>
      </c>
      <c r="B218" s="364">
        <v>9.7669999999999995</v>
      </c>
      <c r="C218">
        <v>10</v>
      </c>
    </row>
    <row r="219" spans="1:3">
      <c r="A219" s="363">
        <v>43467</v>
      </c>
      <c r="B219" s="364">
        <v>9.1489999999999991</v>
      </c>
      <c r="C219">
        <v>9</v>
      </c>
    </row>
    <row r="220" spans="1:3">
      <c r="A220" s="363">
        <v>43468</v>
      </c>
      <c r="B220" s="364">
        <v>9.4699999999999989</v>
      </c>
      <c r="C220">
        <v>9</v>
      </c>
    </row>
    <row r="221" spans="1:3">
      <c r="A221" s="363">
        <v>43469</v>
      </c>
      <c r="B221" s="364">
        <v>10.444999999999999</v>
      </c>
      <c r="C221">
        <v>10</v>
      </c>
    </row>
    <row r="222" spans="1:3">
      <c r="A222" s="363">
        <v>43470</v>
      </c>
      <c r="B222" s="364">
        <v>9.2319999999999993</v>
      </c>
      <c r="C222">
        <v>9</v>
      </c>
    </row>
    <row r="223" spans="1:3">
      <c r="A223" s="363">
        <v>43471</v>
      </c>
      <c r="B223" s="364">
        <v>8.577</v>
      </c>
      <c r="C223">
        <v>9</v>
      </c>
    </row>
    <row r="224" spans="1:3">
      <c r="A224" s="363">
        <v>43472</v>
      </c>
      <c r="B224" s="364">
        <v>11.181999999999999</v>
      </c>
      <c r="C224">
        <v>11</v>
      </c>
    </row>
    <row r="225" spans="1:3">
      <c r="A225" s="363">
        <v>43473</v>
      </c>
      <c r="B225" s="364">
        <v>8.5830000000000002</v>
      </c>
      <c r="C225">
        <v>9</v>
      </c>
    </row>
    <row r="226" spans="1:3">
      <c r="A226" s="363">
        <v>43474</v>
      </c>
      <c r="B226" s="364">
        <v>9.5260000000000016</v>
      </c>
      <c r="C226">
        <v>10</v>
      </c>
    </row>
    <row r="227" spans="1:3">
      <c r="A227" s="363">
        <v>43475</v>
      </c>
      <c r="B227" s="364">
        <v>10.788</v>
      </c>
      <c r="C227">
        <v>11</v>
      </c>
    </row>
    <row r="228" spans="1:3">
      <c r="A228" s="363">
        <v>43476</v>
      </c>
      <c r="B228" s="364">
        <v>9.0239999999999991</v>
      </c>
      <c r="C228">
        <v>9</v>
      </c>
    </row>
    <row r="229" spans="1:3">
      <c r="A229" s="363">
        <v>43477</v>
      </c>
      <c r="B229" s="364">
        <v>9.1069999999999993</v>
      </c>
      <c r="C229">
        <v>9</v>
      </c>
    </row>
    <row r="230" spans="1:3">
      <c r="A230" s="363">
        <v>43478</v>
      </c>
      <c r="B230" s="364">
        <v>10.626999999999999</v>
      </c>
      <c r="C230">
        <v>11</v>
      </c>
    </row>
    <row r="231" spans="1:3">
      <c r="A231" s="363">
        <v>43479</v>
      </c>
      <c r="B231" s="364">
        <v>8.5779999999999994</v>
      </c>
      <c r="C231">
        <v>9</v>
      </c>
    </row>
    <row r="232" spans="1:3">
      <c r="A232" s="363">
        <v>43480</v>
      </c>
      <c r="B232" s="364">
        <v>8.397000000000002</v>
      </c>
      <c r="C232">
        <v>8</v>
      </c>
    </row>
    <row r="233" spans="1:3">
      <c r="A233" s="363">
        <v>43481</v>
      </c>
      <c r="B233" s="364">
        <v>10.936000000000002</v>
      </c>
      <c r="C233">
        <v>11</v>
      </c>
    </row>
    <row r="234" spans="1:3">
      <c r="A234" s="363">
        <v>43482</v>
      </c>
      <c r="B234" s="364">
        <v>9.4960000000000004</v>
      </c>
      <c r="C234">
        <v>9</v>
      </c>
    </row>
    <row r="235" spans="1:3">
      <c r="A235" s="363">
        <v>43483</v>
      </c>
      <c r="B235" s="364">
        <v>10.452</v>
      </c>
      <c r="C235">
        <v>10</v>
      </c>
    </row>
    <row r="236" spans="1:3">
      <c r="A236" s="363">
        <v>43484</v>
      </c>
      <c r="B236" s="364">
        <v>10.266</v>
      </c>
      <c r="C236">
        <v>10</v>
      </c>
    </row>
    <row r="237" spans="1:3">
      <c r="A237" s="363">
        <v>43485</v>
      </c>
      <c r="B237" s="364">
        <v>9.7039999999999988</v>
      </c>
      <c r="C237">
        <v>10</v>
      </c>
    </row>
    <row r="238" spans="1:3">
      <c r="A238" s="363">
        <v>43486</v>
      </c>
      <c r="B238" s="364">
        <v>8.282</v>
      </c>
      <c r="C238">
        <v>8</v>
      </c>
    </row>
    <row r="239" spans="1:3">
      <c r="A239" s="363">
        <v>43487</v>
      </c>
      <c r="B239" s="364">
        <v>7.7979999999999992</v>
      </c>
      <c r="C239">
        <v>8</v>
      </c>
    </row>
    <row r="240" spans="1:3">
      <c r="A240" s="363">
        <v>43488</v>
      </c>
      <c r="B240" s="364">
        <v>10.011999999999999</v>
      </c>
      <c r="C240">
        <v>10</v>
      </c>
    </row>
    <row r="241" spans="1:3">
      <c r="A241" s="363">
        <v>43489</v>
      </c>
      <c r="B241" s="364">
        <v>12.286999999999999</v>
      </c>
      <c r="C241">
        <v>12</v>
      </c>
    </row>
    <row r="242" spans="1:3">
      <c r="A242" s="363">
        <v>43490</v>
      </c>
      <c r="B242" s="364">
        <v>11.398999999999999</v>
      </c>
      <c r="C242">
        <v>11</v>
      </c>
    </row>
    <row r="243" spans="1:3">
      <c r="A243" s="363">
        <v>43491</v>
      </c>
      <c r="B243" s="364">
        <v>11.192</v>
      </c>
      <c r="C243">
        <v>11</v>
      </c>
    </row>
    <row r="244" spans="1:3">
      <c r="A244" s="363">
        <v>43492</v>
      </c>
      <c r="B244" s="364">
        <v>11.857999999999999</v>
      </c>
      <c r="C244">
        <v>12</v>
      </c>
    </row>
    <row r="245" spans="1:3">
      <c r="A245" s="363">
        <v>43493</v>
      </c>
      <c r="B245" s="364">
        <v>10.748000000000001</v>
      </c>
      <c r="C245">
        <v>11</v>
      </c>
    </row>
    <row r="246" spans="1:3">
      <c r="A246" s="363">
        <v>43494</v>
      </c>
      <c r="B246" s="364">
        <v>11.187999999999999</v>
      </c>
      <c r="C246">
        <v>11</v>
      </c>
    </row>
    <row r="247" spans="1:3">
      <c r="A247" s="363">
        <v>43495</v>
      </c>
      <c r="B247" s="364">
        <v>8.1989999999999998</v>
      </c>
      <c r="C247">
        <v>8</v>
      </c>
    </row>
    <row r="248" spans="1:3">
      <c r="A248" s="363">
        <v>43496</v>
      </c>
      <c r="B248" s="364">
        <v>12.234000000000002</v>
      </c>
      <c r="C248">
        <v>12</v>
      </c>
    </row>
    <row r="249" spans="1:3">
      <c r="A249" s="363">
        <v>43497</v>
      </c>
      <c r="B249" s="364">
        <v>9.118999999999998</v>
      </c>
      <c r="C249">
        <v>9</v>
      </c>
    </row>
    <row r="250" spans="1:3">
      <c r="A250" s="363">
        <v>43498</v>
      </c>
      <c r="B250" s="364">
        <v>10.438000000000001</v>
      </c>
      <c r="C250">
        <v>10</v>
      </c>
    </row>
    <row r="251" spans="1:3">
      <c r="A251" s="363">
        <v>43499</v>
      </c>
      <c r="B251" s="364">
        <v>13.143000000000001</v>
      </c>
      <c r="C251">
        <v>13</v>
      </c>
    </row>
    <row r="252" spans="1:3">
      <c r="A252" s="363">
        <v>43500</v>
      </c>
      <c r="B252" s="364">
        <v>13.132</v>
      </c>
      <c r="C252">
        <v>13</v>
      </c>
    </row>
    <row r="253" spans="1:3">
      <c r="A253" s="363">
        <v>43501</v>
      </c>
      <c r="B253" s="364">
        <v>11.297999999999998</v>
      </c>
      <c r="C253">
        <v>11</v>
      </c>
    </row>
    <row r="254" spans="1:3">
      <c r="A254" s="363">
        <v>43502</v>
      </c>
      <c r="B254" s="364">
        <v>10.523999999999999</v>
      </c>
      <c r="C254">
        <v>11</v>
      </c>
    </row>
    <row r="255" spans="1:3">
      <c r="A255" s="363">
        <v>43503</v>
      </c>
      <c r="B255" s="364">
        <v>12.654</v>
      </c>
      <c r="C255">
        <v>13</v>
      </c>
    </row>
    <row r="256" spans="1:3">
      <c r="A256" s="363">
        <v>43504</v>
      </c>
      <c r="B256" s="364">
        <v>11.242000000000001</v>
      </c>
      <c r="C256">
        <v>11</v>
      </c>
    </row>
    <row r="257" spans="1:3">
      <c r="A257" s="363">
        <v>43505</v>
      </c>
      <c r="B257" s="364">
        <v>10.273999999999997</v>
      </c>
      <c r="C257">
        <v>10</v>
      </c>
    </row>
    <row r="258" spans="1:3">
      <c r="A258" s="363">
        <v>43506</v>
      </c>
      <c r="B258" s="364">
        <v>12.370000000000001</v>
      </c>
      <c r="C258">
        <v>12</v>
      </c>
    </row>
    <row r="259" spans="1:3">
      <c r="A259" s="363">
        <v>43507</v>
      </c>
      <c r="B259" s="364">
        <v>10.807</v>
      </c>
      <c r="C259">
        <v>11</v>
      </c>
    </row>
    <row r="260" spans="1:3">
      <c r="A260" s="363">
        <v>43508</v>
      </c>
      <c r="B260" s="364">
        <v>12.193999999999999</v>
      </c>
      <c r="C260">
        <v>12</v>
      </c>
    </row>
    <row r="261" spans="1:3">
      <c r="A261" s="363">
        <v>43509</v>
      </c>
      <c r="B261" s="364">
        <v>10.731999999999999</v>
      </c>
      <c r="C261">
        <v>11</v>
      </c>
    </row>
    <row r="262" spans="1:3">
      <c r="A262" s="363">
        <v>43510</v>
      </c>
      <c r="B262" s="364">
        <v>10.337</v>
      </c>
      <c r="C262">
        <v>10</v>
      </c>
    </row>
    <row r="263" spans="1:3">
      <c r="A263" s="363">
        <v>43511</v>
      </c>
      <c r="B263" s="364">
        <v>10.026999999999997</v>
      </c>
      <c r="C263">
        <v>10</v>
      </c>
    </row>
    <row r="264" spans="1:3">
      <c r="A264" s="363">
        <v>43512</v>
      </c>
      <c r="B264" s="364">
        <v>13.708000000000002</v>
      </c>
      <c r="C264">
        <v>14</v>
      </c>
    </row>
    <row r="265" spans="1:3">
      <c r="A265" s="363">
        <v>43513</v>
      </c>
      <c r="B265" s="364">
        <v>10.757</v>
      </c>
      <c r="C265">
        <v>11</v>
      </c>
    </row>
    <row r="266" spans="1:3">
      <c r="A266" s="363">
        <v>43514</v>
      </c>
      <c r="B266" s="364">
        <v>14.505000000000001</v>
      </c>
      <c r="C266">
        <v>15</v>
      </c>
    </row>
    <row r="267" spans="1:3">
      <c r="A267" s="363">
        <v>43515</v>
      </c>
      <c r="B267" s="364">
        <v>14.488</v>
      </c>
      <c r="C267">
        <v>14</v>
      </c>
    </row>
    <row r="268" spans="1:3">
      <c r="A268" s="363">
        <v>43516</v>
      </c>
      <c r="B268" s="364">
        <v>12.527000000000001</v>
      </c>
      <c r="C268">
        <v>13</v>
      </c>
    </row>
    <row r="269" spans="1:3">
      <c r="A269" s="363">
        <v>43517</v>
      </c>
      <c r="B269" s="364">
        <v>14.45</v>
      </c>
      <c r="C269">
        <v>14</v>
      </c>
    </row>
    <row r="270" spans="1:3">
      <c r="A270" s="363">
        <v>43518</v>
      </c>
      <c r="B270" s="364">
        <v>13.175000000000002</v>
      </c>
      <c r="C270">
        <v>13</v>
      </c>
    </row>
    <row r="271" spans="1:3">
      <c r="A271" s="363">
        <v>43519</v>
      </c>
      <c r="B271" s="364">
        <v>12.295000000000002</v>
      </c>
      <c r="C271">
        <v>12</v>
      </c>
    </row>
    <row r="272" spans="1:3">
      <c r="A272" s="363">
        <v>43520</v>
      </c>
      <c r="B272" s="364">
        <v>14.001999999999999</v>
      </c>
      <c r="C272">
        <v>14</v>
      </c>
    </row>
    <row r="273" spans="1:3">
      <c r="A273" s="363">
        <v>43521</v>
      </c>
      <c r="B273" s="364">
        <v>11.769000000000002</v>
      </c>
      <c r="C273">
        <v>12</v>
      </c>
    </row>
    <row r="274" spans="1:3">
      <c r="A274" s="363">
        <v>43522</v>
      </c>
      <c r="B274" s="364">
        <v>12.973000000000003</v>
      </c>
      <c r="C274">
        <v>13</v>
      </c>
    </row>
    <row r="275" spans="1:3">
      <c r="A275" s="363">
        <v>43523</v>
      </c>
      <c r="B275" s="364">
        <v>13.208000000000002</v>
      </c>
      <c r="C275">
        <v>13</v>
      </c>
    </row>
    <row r="276" spans="1:3">
      <c r="A276" s="363">
        <v>43524</v>
      </c>
      <c r="B276" s="364">
        <v>15.132000000000001</v>
      </c>
      <c r="C276">
        <v>15</v>
      </c>
    </row>
    <row r="277" spans="1:3">
      <c r="A277" s="363">
        <v>43525</v>
      </c>
      <c r="B277" s="364">
        <v>9.141</v>
      </c>
      <c r="C277">
        <v>9</v>
      </c>
    </row>
    <row r="278" spans="1:3">
      <c r="A278" s="363">
        <v>43526</v>
      </c>
      <c r="B278" s="364">
        <v>14.36</v>
      </c>
      <c r="C278">
        <v>14</v>
      </c>
    </row>
    <row r="279" spans="1:3">
      <c r="A279" s="363">
        <v>43527</v>
      </c>
      <c r="B279" s="364">
        <v>16.110999999999997</v>
      </c>
      <c r="C279">
        <v>16</v>
      </c>
    </row>
    <row r="280" spans="1:3">
      <c r="A280" s="363">
        <v>43528</v>
      </c>
      <c r="B280" s="364">
        <v>12.916999999999998</v>
      </c>
      <c r="C280">
        <v>13</v>
      </c>
    </row>
    <row r="281" spans="1:3">
      <c r="A281" s="363">
        <v>43529</v>
      </c>
      <c r="B281" s="364">
        <v>12.245000000000001</v>
      </c>
      <c r="C281">
        <v>12</v>
      </c>
    </row>
    <row r="282" spans="1:3">
      <c r="A282" s="363">
        <v>43530</v>
      </c>
      <c r="B282" s="364">
        <v>11.321999999999999</v>
      </c>
      <c r="C282">
        <v>11</v>
      </c>
    </row>
    <row r="283" spans="1:3">
      <c r="A283" s="363">
        <v>43531</v>
      </c>
      <c r="B283" s="364">
        <v>11.468999999999999</v>
      </c>
      <c r="C283">
        <v>11</v>
      </c>
    </row>
    <row r="284" spans="1:3">
      <c r="A284" s="363">
        <v>43532</v>
      </c>
      <c r="B284" s="364">
        <v>14.538</v>
      </c>
      <c r="C284">
        <v>15</v>
      </c>
    </row>
    <row r="285" spans="1:3">
      <c r="A285" s="363">
        <v>43533</v>
      </c>
      <c r="B285" s="364">
        <v>10.035</v>
      </c>
      <c r="C285">
        <v>10</v>
      </c>
    </row>
    <row r="286" spans="1:3">
      <c r="A286" s="363">
        <v>43534</v>
      </c>
      <c r="B286" s="364">
        <v>14.968999999999999</v>
      </c>
      <c r="C286">
        <v>15</v>
      </c>
    </row>
    <row r="287" spans="1:3">
      <c r="A287" s="363">
        <v>43535</v>
      </c>
      <c r="B287" s="364">
        <v>18.2</v>
      </c>
      <c r="C287">
        <v>18</v>
      </c>
    </row>
    <row r="288" spans="1:3">
      <c r="A288" s="363">
        <v>43536</v>
      </c>
      <c r="B288" s="364">
        <v>19.571000000000005</v>
      </c>
      <c r="C288">
        <v>20</v>
      </c>
    </row>
    <row r="289" spans="1:3">
      <c r="A289" s="363">
        <v>43537</v>
      </c>
      <c r="B289" s="364">
        <v>12.128</v>
      </c>
      <c r="C289">
        <v>12</v>
      </c>
    </row>
    <row r="290" spans="1:3">
      <c r="A290" s="363">
        <v>43538</v>
      </c>
      <c r="B290" s="364">
        <v>15.968999999999999</v>
      </c>
      <c r="C290">
        <v>16</v>
      </c>
    </row>
    <row r="291" spans="1:3">
      <c r="A291" s="363">
        <v>43539</v>
      </c>
      <c r="B291" s="364">
        <v>17.598000000000003</v>
      </c>
      <c r="C291">
        <v>18</v>
      </c>
    </row>
    <row r="292" spans="1:3">
      <c r="A292" s="363">
        <v>43540</v>
      </c>
      <c r="B292" s="364">
        <v>14.971</v>
      </c>
      <c r="C292">
        <v>15</v>
      </c>
    </row>
    <row r="293" spans="1:3">
      <c r="A293" s="363">
        <v>43541</v>
      </c>
      <c r="B293" s="364">
        <v>19.010999999999996</v>
      </c>
      <c r="C293">
        <v>19</v>
      </c>
    </row>
    <row r="294" spans="1:3">
      <c r="A294" s="363">
        <v>43542</v>
      </c>
      <c r="B294" s="364">
        <v>13.340999999999999</v>
      </c>
      <c r="C294">
        <v>13</v>
      </c>
    </row>
    <row r="295" spans="1:3">
      <c r="A295" s="363">
        <v>43543</v>
      </c>
      <c r="B295" s="364">
        <v>16.219000000000001</v>
      </c>
      <c r="C295">
        <v>16</v>
      </c>
    </row>
    <row r="296" spans="1:3">
      <c r="A296" s="363">
        <v>43544</v>
      </c>
      <c r="B296" s="364">
        <v>13.516</v>
      </c>
      <c r="C296">
        <v>14</v>
      </c>
    </row>
    <row r="297" spans="1:3">
      <c r="A297" s="363">
        <v>43545</v>
      </c>
      <c r="B297" s="364">
        <v>16.507000000000001</v>
      </c>
      <c r="C297">
        <v>17</v>
      </c>
    </row>
    <row r="298" spans="1:3">
      <c r="A298" s="363">
        <v>43546</v>
      </c>
      <c r="B298" s="364">
        <v>18.257999999999999</v>
      </c>
      <c r="C298">
        <v>18</v>
      </c>
    </row>
    <row r="299" spans="1:3">
      <c r="A299" s="363">
        <v>43547</v>
      </c>
      <c r="B299" s="364">
        <v>16.392000000000003</v>
      </c>
      <c r="C299">
        <v>16</v>
      </c>
    </row>
    <row r="300" spans="1:3">
      <c r="A300" s="363">
        <v>43548</v>
      </c>
      <c r="B300" s="364">
        <v>16.623000000000001</v>
      </c>
      <c r="C300">
        <v>17</v>
      </c>
    </row>
    <row r="301" spans="1:3">
      <c r="A301" s="363">
        <v>43549</v>
      </c>
      <c r="B301" s="364">
        <v>16.303000000000004</v>
      </c>
      <c r="C301">
        <v>16</v>
      </c>
    </row>
    <row r="302" spans="1:3">
      <c r="A302" s="363">
        <v>43550</v>
      </c>
      <c r="B302" s="364">
        <v>18.172999999999998</v>
      </c>
      <c r="C302">
        <v>18</v>
      </c>
    </row>
    <row r="303" spans="1:3">
      <c r="A303" s="363">
        <v>43551</v>
      </c>
      <c r="B303" s="364">
        <v>20.750000000000004</v>
      </c>
      <c r="C303">
        <v>21</v>
      </c>
    </row>
    <row r="304" spans="1:3">
      <c r="A304" s="363">
        <v>43552</v>
      </c>
      <c r="B304" s="364">
        <v>19.632999999999999</v>
      </c>
      <c r="C304">
        <v>20</v>
      </c>
    </row>
    <row r="305" spans="1:3">
      <c r="A305" s="363">
        <v>43553</v>
      </c>
      <c r="B305" s="364">
        <v>18.925999999999998</v>
      </c>
      <c r="C305">
        <v>19</v>
      </c>
    </row>
    <row r="306" spans="1:3">
      <c r="A306" s="363">
        <v>43554</v>
      </c>
      <c r="B306" s="364">
        <v>19.637000000000004</v>
      </c>
      <c r="C306">
        <v>20</v>
      </c>
    </row>
    <row r="307" spans="1:3">
      <c r="A307" s="363">
        <v>43555</v>
      </c>
      <c r="B307" s="364">
        <v>14.250999999999999</v>
      </c>
      <c r="C307">
        <v>14</v>
      </c>
    </row>
    <row r="308" spans="1:3">
      <c r="A308" s="363">
        <v>43556</v>
      </c>
      <c r="B308" s="364">
        <v>14.501999999999999</v>
      </c>
      <c r="C308">
        <v>15</v>
      </c>
    </row>
    <row r="309" spans="1:3">
      <c r="A309" s="363">
        <v>43557</v>
      </c>
      <c r="B309" s="364">
        <v>17.124000000000002</v>
      </c>
      <c r="C309">
        <v>17</v>
      </c>
    </row>
    <row r="310" spans="1:3">
      <c r="A310" s="363">
        <v>43558</v>
      </c>
      <c r="B310" s="364">
        <v>14.848000000000003</v>
      </c>
      <c r="C310">
        <v>15</v>
      </c>
    </row>
    <row r="311" spans="1:3">
      <c r="A311" s="363">
        <v>43559</v>
      </c>
      <c r="B311" s="364">
        <v>16.911000000000001</v>
      </c>
      <c r="C311">
        <v>17</v>
      </c>
    </row>
    <row r="312" spans="1:3">
      <c r="A312" s="363">
        <v>43560</v>
      </c>
      <c r="B312" s="364">
        <v>16.382999999999999</v>
      </c>
      <c r="C312">
        <v>16</v>
      </c>
    </row>
    <row r="313" spans="1:3">
      <c r="A313" s="363">
        <v>43561</v>
      </c>
      <c r="B313" s="364">
        <v>15.88</v>
      </c>
      <c r="C313">
        <v>16</v>
      </c>
    </row>
    <row r="314" spans="1:3">
      <c r="A314" s="363">
        <v>43562</v>
      </c>
      <c r="B314" s="364">
        <v>12.982999999999999</v>
      </c>
      <c r="C314">
        <v>13</v>
      </c>
    </row>
    <row r="315" spans="1:3">
      <c r="A315" s="363">
        <v>43563</v>
      </c>
      <c r="B315" s="364">
        <v>17.847999999999999</v>
      </c>
      <c r="C315">
        <v>18</v>
      </c>
    </row>
    <row r="316" spans="1:3">
      <c r="A316" s="363">
        <v>43564</v>
      </c>
      <c r="B316" s="364">
        <v>17.241</v>
      </c>
      <c r="C316">
        <v>17</v>
      </c>
    </row>
    <row r="317" spans="1:3">
      <c r="A317" s="363">
        <v>43565</v>
      </c>
      <c r="B317" s="364">
        <v>18.472000000000001</v>
      </c>
      <c r="C317">
        <v>18</v>
      </c>
    </row>
    <row r="318" spans="1:3">
      <c r="A318" s="363">
        <v>43566</v>
      </c>
      <c r="B318" s="364">
        <v>15.821000000000002</v>
      </c>
      <c r="C318">
        <v>16</v>
      </c>
    </row>
    <row r="319" spans="1:3">
      <c r="A319" s="363">
        <v>43567</v>
      </c>
      <c r="B319" s="364">
        <v>20.277999999999999</v>
      </c>
      <c r="C319">
        <v>20</v>
      </c>
    </row>
    <row r="320" spans="1:3">
      <c r="A320" s="363">
        <v>43568</v>
      </c>
      <c r="B320" s="364">
        <v>17.228999999999996</v>
      </c>
      <c r="C320">
        <v>17</v>
      </c>
    </row>
    <row r="321" spans="1:3">
      <c r="A321" s="363">
        <v>43569</v>
      </c>
      <c r="B321" s="364">
        <v>15.696999999999999</v>
      </c>
      <c r="C321">
        <v>16</v>
      </c>
    </row>
    <row r="322" spans="1:3">
      <c r="A322" s="363">
        <v>43570</v>
      </c>
      <c r="B322" s="364">
        <v>18.434000000000001</v>
      </c>
      <c r="C322">
        <v>18</v>
      </c>
    </row>
    <row r="323" spans="1:3">
      <c r="A323" s="363">
        <v>43571</v>
      </c>
      <c r="B323" s="364">
        <v>18.757999999999999</v>
      </c>
      <c r="C323">
        <v>19</v>
      </c>
    </row>
    <row r="324" spans="1:3">
      <c r="A324" s="363">
        <v>43572</v>
      </c>
      <c r="B324" s="364">
        <v>16.058999999999997</v>
      </c>
      <c r="C324">
        <v>16</v>
      </c>
    </row>
    <row r="325" spans="1:3">
      <c r="A325" s="363">
        <v>43573</v>
      </c>
      <c r="B325" s="364">
        <v>20.142000000000003</v>
      </c>
      <c r="C325">
        <v>20</v>
      </c>
    </row>
    <row r="326" spans="1:3">
      <c r="A326" s="363">
        <v>43574</v>
      </c>
      <c r="B326" s="364">
        <v>20.994999999999997</v>
      </c>
      <c r="C326">
        <v>21</v>
      </c>
    </row>
    <row r="327" spans="1:3">
      <c r="A327" s="363">
        <v>43575</v>
      </c>
      <c r="B327" s="364">
        <v>13.509</v>
      </c>
      <c r="C327">
        <v>14</v>
      </c>
    </row>
    <row r="328" spans="1:3">
      <c r="A328" s="363">
        <v>43576</v>
      </c>
      <c r="B328" s="364">
        <v>15.358000000000001</v>
      </c>
      <c r="C328">
        <v>15</v>
      </c>
    </row>
    <row r="329" spans="1:3">
      <c r="A329" s="363">
        <v>43577</v>
      </c>
      <c r="B329" s="364">
        <v>16.372</v>
      </c>
      <c r="C329">
        <v>16</v>
      </c>
    </row>
    <row r="330" spans="1:3">
      <c r="A330" s="363">
        <v>43578</v>
      </c>
      <c r="B330" s="364">
        <v>18.54</v>
      </c>
      <c r="C330">
        <v>19</v>
      </c>
    </row>
    <row r="331" spans="1:3">
      <c r="A331" s="363">
        <v>43579</v>
      </c>
      <c r="B331" s="364">
        <v>18.812999999999999</v>
      </c>
      <c r="C331">
        <v>19</v>
      </c>
    </row>
    <row r="332" spans="1:3">
      <c r="A332" s="363">
        <v>43580</v>
      </c>
      <c r="B332" s="364">
        <v>20.686999999999998</v>
      </c>
      <c r="C332">
        <v>21</v>
      </c>
    </row>
    <row r="333" spans="1:3">
      <c r="A333" s="363">
        <v>43581</v>
      </c>
      <c r="B333" s="364">
        <v>18.237000000000002</v>
      </c>
      <c r="C333">
        <v>18</v>
      </c>
    </row>
    <row r="334" spans="1:3">
      <c r="A334" s="363">
        <v>43582</v>
      </c>
      <c r="B334" s="364">
        <v>17.969000000000001</v>
      </c>
      <c r="C334">
        <v>18</v>
      </c>
    </row>
    <row r="335" spans="1:3">
      <c r="A335" s="363">
        <v>43583</v>
      </c>
      <c r="B335" s="364">
        <v>20.85</v>
      </c>
      <c r="C335">
        <v>21</v>
      </c>
    </row>
    <row r="336" spans="1:3">
      <c r="A336" s="363">
        <v>43584</v>
      </c>
      <c r="B336" s="364">
        <v>21.277999999999999</v>
      </c>
      <c r="C336">
        <v>21</v>
      </c>
    </row>
    <row r="337" spans="1:3">
      <c r="A337" s="363">
        <v>43585</v>
      </c>
      <c r="B337" s="364">
        <v>17.147000000000002</v>
      </c>
      <c r="C337">
        <v>17</v>
      </c>
    </row>
    <row r="338" spans="1:3">
      <c r="A338" s="363">
        <v>43586</v>
      </c>
      <c r="B338" s="364">
        <v>20.939999999999998</v>
      </c>
      <c r="C338">
        <v>21</v>
      </c>
    </row>
    <row r="339" spans="1:3">
      <c r="A339" s="363">
        <v>43587</v>
      </c>
      <c r="B339" s="364">
        <v>22.446000000000002</v>
      </c>
      <c r="C339">
        <v>22</v>
      </c>
    </row>
    <row r="340" spans="1:3">
      <c r="A340" s="363">
        <v>43588</v>
      </c>
      <c r="B340" s="364">
        <v>19.286000000000001</v>
      </c>
      <c r="C340">
        <v>19</v>
      </c>
    </row>
    <row r="341" spans="1:3">
      <c r="A341" s="363">
        <v>43589</v>
      </c>
      <c r="B341" s="364">
        <v>20.813000000000002</v>
      </c>
      <c r="C341">
        <v>21</v>
      </c>
    </row>
    <row r="342" spans="1:3">
      <c r="A342" s="363">
        <v>43590</v>
      </c>
      <c r="B342" s="364">
        <v>21.704999999999995</v>
      </c>
      <c r="C342">
        <v>22</v>
      </c>
    </row>
    <row r="343" spans="1:3">
      <c r="A343" s="363">
        <v>43591</v>
      </c>
      <c r="B343" s="364">
        <v>16.869</v>
      </c>
      <c r="C343">
        <v>17</v>
      </c>
    </row>
    <row r="344" spans="1:3">
      <c r="A344" s="363">
        <v>43592</v>
      </c>
      <c r="B344" s="364">
        <v>16.798999999999999</v>
      </c>
      <c r="C344">
        <v>17</v>
      </c>
    </row>
    <row r="345" spans="1:3">
      <c r="A345" s="363">
        <v>43593</v>
      </c>
      <c r="B345" s="364">
        <v>23.693999999999999</v>
      </c>
      <c r="C345">
        <v>24</v>
      </c>
    </row>
    <row r="346" spans="1:3">
      <c r="A346" s="363">
        <v>43594</v>
      </c>
      <c r="B346" s="364">
        <v>17.707000000000001</v>
      </c>
      <c r="C346">
        <v>18</v>
      </c>
    </row>
    <row r="347" spans="1:3">
      <c r="A347" s="363">
        <v>43595</v>
      </c>
      <c r="B347" s="364">
        <v>16.850999999999999</v>
      </c>
      <c r="C347">
        <v>17</v>
      </c>
    </row>
    <row r="348" spans="1:3">
      <c r="A348" s="363">
        <v>43596</v>
      </c>
      <c r="B348" s="364">
        <v>17.321999999999999</v>
      </c>
      <c r="C348">
        <v>17</v>
      </c>
    </row>
    <row r="349" spans="1:3">
      <c r="A349" s="363">
        <v>43597</v>
      </c>
      <c r="B349" s="364">
        <v>20.942999999999998</v>
      </c>
      <c r="C349">
        <v>21</v>
      </c>
    </row>
    <row r="350" spans="1:3">
      <c r="A350" s="363">
        <v>43598</v>
      </c>
      <c r="B350" s="364">
        <v>22.099000000000004</v>
      </c>
      <c r="C350">
        <v>22</v>
      </c>
    </row>
    <row r="351" spans="1:3">
      <c r="A351" s="363">
        <v>43599</v>
      </c>
      <c r="B351" s="364">
        <v>25.181000000000001</v>
      </c>
      <c r="C351">
        <v>25</v>
      </c>
    </row>
    <row r="352" spans="1:3">
      <c r="A352" s="363">
        <v>43600</v>
      </c>
      <c r="B352" s="364">
        <v>20.088000000000001</v>
      </c>
      <c r="C352">
        <v>20</v>
      </c>
    </row>
    <row r="353" spans="1:3">
      <c r="A353" s="363">
        <v>43601</v>
      </c>
      <c r="B353" s="364">
        <v>18.002000000000002</v>
      </c>
      <c r="C353">
        <v>18</v>
      </c>
    </row>
    <row r="354" spans="1:3">
      <c r="A354" s="363">
        <v>43602</v>
      </c>
      <c r="B354" s="364">
        <v>20.647000000000002</v>
      </c>
      <c r="C354">
        <v>21</v>
      </c>
    </row>
    <row r="355" spans="1:3">
      <c r="A355" s="363">
        <v>43603</v>
      </c>
      <c r="B355" s="364">
        <v>24.012000000000004</v>
      </c>
      <c r="C355">
        <v>24</v>
      </c>
    </row>
    <row r="356" spans="1:3">
      <c r="A356" s="363">
        <v>43604</v>
      </c>
      <c r="B356" s="364">
        <v>20.673999999999999</v>
      </c>
      <c r="C356">
        <v>21</v>
      </c>
    </row>
    <row r="357" spans="1:3">
      <c r="A357" s="363">
        <v>43605</v>
      </c>
      <c r="B357" s="364">
        <v>21.81</v>
      </c>
      <c r="C357">
        <v>22</v>
      </c>
    </row>
    <row r="358" spans="1:3">
      <c r="A358" s="363">
        <v>43606</v>
      </c>
      <c r="B358" s="364">
        <v>23.764999999999997</v>
      </c>
      <c r="C358">
        <v>24</v>
      </c>
    </row>
    <row r="359" spans="1:3">
      <c r="A359" s="363">
        <v>43607</v>
      </c>
      <c r="B359" s="364">
        <v>20.100000000000001</v>
      </c>
      <c r="C359">
        <v>20</v>
      </c>
    </row>
    <row r="360" spans="1:3">
      <c r="A360" s="363">
        <v>43608</v>
      </c>
      <c r="B360" s="364">
        <v>18.914999999999999</v>
      </c>
      <c r="C360">
        <v>19</v>
      </c>
    </row>
    <row r="361" spans="1:3">
      <c r="A361" s="363">
        <v>43609</v>
      </c>
      <c r="B361" s="364">
        <v>20.538999999999998</v>
      </c>
      <c r="C361">
        <v>21</v>
      </c>
    </row>
    <row r="362" spans="1:3">
      <c r="A362" s="363">
        <v>43610</v>
      </c>
      <c r="B362" s="364">
        <v>18.346999999999998</v>
      </c>
      <c r="C362">
        <v>18</v>
      </c>
    </row>
    <row r="363" spans="1:3">
      <c r="A363" s="363">
        <v>43611</v>
      </c>
      <c r="B363" s="364">
        <v>17</v>
      </c>
      <c r="C363">
        <v>17</v>
      </c>
    </row>
    <row r="364" spans="1:3">
      <c r="A364" s="363">
        <v>43612</v>
      </c>
      <c r="B364" s="364">
        <v>21.768999999999998</v>
      </c>
      <c r="C364">
        <v>22</v>
      </c>
    </row>
    <row r="365" spans="1:3">
      <c r="A365" s="363">
        <v>43613</v>
      </c>
      <c r="B365" s="364">
        <v>17.490000000000002</v>
      </c>
      <c r="C365">
        <v>17</v>
      </c>
    </row>
    <row r="366" spans="1:3">
      <c r="A366" s="363">
        <v>43614</v>
      </c>
      <c r="B366" s="364">
        <v>18.061999999999998</v>
      </c>
      <c r="C366">
        <v>18</v>
      </c>
    </row>
    <row r="367" spans="1:3">
      <c r="A367" s="363">
        <v>43615</v>
      </c>
      <c r="B367" s="364">
        <v>18.076000000000001</v>
      </c>
      <c r="C367">
        <v>18</v>
      </c>
    </row>
    <row r="368" spans="1:3">
      <c r="A368" s="363">
        <v>43616</v>
      </c>
      <c r="B368" s="364">
        <v>20.528000000000002</v>
      </c>
      <c r="C368">
        <v>21</v>
      </c>
    </row>
  </sheetData>
  <phoneticPr fontId="4"/>
  <pageMargins left="0.7" right="0.7" top="0.75" bottom="0.75" header="0.3" footer="0.3"/>
  <pageSetup paperSize="9" orientation="landscape" r:id="rId1"/>
  <headerFooter>
    <oddFooter>&amp;R&amp;A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16</vt:i4>
      </vt:variant>
    </vt:vector>
  </HeadingPairs>
  <TitlesOfParts>
    <vt:vector size="24" baseType="lpstr">
      <vt:lpstr>はじめに</vt:lpstr>
      <vt:lpstr>質問表</vt:lpstr>
      <vt:lpstr>結果表</vt:lpstr>
      <vt:lpstr>直接入力用</vt:lpstr>
      <vt:lpstr>別紙</vt:lpstr>
      <vt:lpstr>算出方法</vt:lpstr>
      <vt:lpstr>リスト</vt:lpstr>
      <vt:lpstr>日射量と図３</vt:lpstr>
      <vt:lpstr>はじめに!Print_Area</vt:lpstr>
      <vt:lpstr>結果表!Print_Area</vt:lpstr>
      <vt:lpstr>算出方法!Print_Area</vt:lpstr>
      <vt:lpstr>質問表!Print_Area</vt:lpstr>
      <vt:lpstr>直接入力用!Print_Area</vt:lpstr>
      <vt:lpstr>日射量と図３!Print_Area</vt:lpstr>
      <vt:lpstr>別紙!Print_Area</vt:lpstr>
      <vt:lpstr>その他</vt:lpstr>
      <vt:lpstr>その他ハウス</vt:lpstr>
      <vt:lpstr>ミスト</vt:lpstr>
      <vt:lpstr>環境制御機器</vt:lpstr>
      <vt:lpstr>高軒高硬質フィルムハウス</vt:lpstr>
      <vt:lpstr>施設リスト</vt:lpstr>
      <vt:lpstr>時刻</vt:lpstr>
      <vt:lpstr>普通軒硬質フィルムハウス</vt:lpstr>
      <vt:lpstr>面積以外施設・設備同上</vt:lpstr>
    </vt:vector>
  </TitlesOfParts>
  <Company>愛知県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oa</dc:creator>
  <cp:lastModifiedBy>oa</cp:lastModifiedBy>
  <cp:lastPrinted>2019-03-18T05:58:39Z</cp:lastPrinted>
  <dcterms:created xsi:type="dcterms:W3CDTF">2018-02-02T05:34:01Z</dcterms:created>
  <dcterms:modified xsi:type="dcterms:W3CDTF">2019-03-18T05:58:56Z</dcterms:modified>
</cp:coreProperties>
</file>